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0656" windowHeight="6648" tabRatio="438"/>
  </bookViews>
  <sheets>
    <sheet name="Обратная промывка" sheetId="9" r:id="rId1"/>
    <sheet name="Прямая промывка" sheetId="7" r:id="rId2"/>
    <sheet name="Инклинометрия" sheetId="6" r:id="rId3"/>
    <sheet name="new" sheetId="4" r:id="rId4"/>
    <sheet name="ИНКЛ" sheetId="5" r:id="rId5"/>
    <sheet name="Лист1" sheetId="1" r:id="rId6"/>
    <sheet name="Лист3" sheetId="3" r:id="rId7"/>
  </sheets>
  <calcPr calcId="144525"/>
</workbook>
</file>

<file path=xl/calcChain.xml><?xml version="1.0" encoding="utf-8"?>
<calcChain xmlns="http://schemas.openxmlformats.org/spreadsheetml/2006/main">
  <c r="I1129" i="9" l="1"/>
  <c r="I1128" i="9"/>
  <c r="I1127" i="9"/>
  <c r="I1126" i="9"/>
  <c r="I1125" i="9"/>
  <c r="I1124" i="9"/>
  <c r="I1123" i="9"/>
  <c r="I1122" i="9"/>
  <c r="I1121" i="9"/>
  <c r="I1120" i="9"/>
  <c r="I1119" i="9"/>
  <c r="I1118" i="9"/>
  <c r="I1117" i="9"/>
  <c r="I1116" i="9"/>
  <c r="I1115" i="9"/>
  <c r="I1114" i="9"/>
  <c r="I1113" i="9"/>
  <c r="I1112" i="9"/>
  <c r="I1111" i="9"/>
  <c r="I1110" i="9"/>
  <c r="I1109" i="9"/>
  <c r="I1108" i="9"/>
  <c r="I1107" i="9"/>
  <c r="I1106" i="9"/>
  <c r="I1105" i="9"/>
  <c r="I1104" i="9"/>
  <c r="I1103" i="9"/>
  <c r="I1102" i="9"/>
  <c r="I1101" i="9"/>
  <c r="I1100" i="9"/>
  <c r="I1099" i="9"/>
  <c r="I1098" i="9"/>
  <c r="I1097" i="9"/>
  <c r="I1096" i="9"/>
  <c r="I1095" i="9"/>
  <c r="I1094" i="9"/>
  <c r="I1093" i="9"/>
  <c r="I1092" i="9"/>
  <c r="I1091" i="9"/>
  <c r="I1090" i="9"/>
  <c r="I1089" i="9"/>
  <c r="I1088" i="9"/>
  <c r="I1087" i="9"/>
  <c r="I1086" i="9"/>
  <c r="I1085" i="9"/>
  <c r="I1084" i="9"/>
  <c r="I1083" i="9"/>
  <c r="I1082" i="9"/>
  <c r="I1081" i="9"/>
  <c r="I1080" i="9"/>
  <c r="I1079" i="9"/>
  <c r="I1078" i="9"/>
  <c r="I1077" i="9"/>
  <c r="I1076" i="9"/>
  <c r="I1075" i="9"/>
  <c r="I1074" i="9"/>
  <c r="I1073" i="9"/>
  <c r="I1072" i="9"/>
  <c r="I1071" i="9"/>
  <c r="I1070" i="9"/>
  <c r="I1069" i="9"/>
  <c r="I1068" i="9"/>
  <c r="I1067" i="9"/>
  <c r="I1066" i="9"/>
  <c r="I1065" i="9"/>
  <c r="I1064" i="9"/>
  <c r="I1063" i="9"/>
  <c r="I1062" i="9"/>
  <c r="I1061" i="9"/>
  <c r="I1060" i="9"/>
  <c r="I1059" i="9"/>
  <c r="I1058" i="9"/>
  <c r="I1057" i="9"/>
  <c r="I1056" i="9"/>
  <c r="I1055" i="9"/>
  <c r="I1054" i="9"/>
  <c r="I1053" i="9"/>
  <c r="I1052" i="9"/>
  <c r="I1051" i="9"/>
  <c r="I1050" i="9"/>
  <c r="I1049" i="9"/>
  <c r="I1048" i="9"/>
  <c r="I1047" i="9"/>
  <c r="I1046" i="9"/>
  <c r="I1045" i="9"/>
  <c r="I1044" i="9"/>
  <c r="I1043" i="9"/>
  <c r="I1042" i="9"/>
  <c r="I1041" i="9"/>
  <c r="I1040" i="9"/>
  <c r="I1039" i="9"/>
  <c r="I1038" i="9"/>
  <c r="I1037" i="9"/>
  <c r="I1036" i="9"/>
  <c r="I1035" i="9"/>
  <c r="I1034" i="9"/>
  <c r="I1033" i="9"/>
  <c r="I1032" i="9"/>
  <c r="I1031" i="9"/>
  <c r="I1030" i="9"/>
  <c r="I1029" i="9"/>
  <c r="I1028" i="9"/>
  <c r="I1027" i="9"/>
  <c r="I1026" i="9"/>
  <c r="I1025" i="9"/>
  <c r="I1024" i="9"/>
  <c r="I1023" i="9"/>
  <c r="I1022" i="9"/>
  <c r="I1021" i="9"/>
  <c r="I1020" i="9"/>
  <c r="I1019" i="9"/>
  <c r="I1018" i="9"/>
  <c r="I1017" i="9"/>
  <c r="I1016" i="9"/>
  <c r="I1015" i="9"/>
  <c r="I1014" i="9"/>
  <c r="I1013" i="9"/>
  <c r="I1012" i="9"/>
  <c r="I1011" i="9"/>
  <c r="I1010" i="9"/>
  <c r="I1009" i="9"/>
  <c r="I1008" i="9"/>
  <c r="I1007" i="9"/>
  <c r="I1006" i="9"/>
  <c r="I1005" i="9"/>
  <c r="I1004" i="9"/>
  <c r="I1003" i="9"/>
  <c r="I1002" i="9"/>
  <c r="I1001" i="9"/>
  <c r="I1000" i="9"/>
  <c r="I999" i="9"/>
  <c r="I998" i="9"/>
  <c r="I997" i="9"/>
  <c r="I996" i="9"/>
  <c r="I995" i="9"/>
  <c r="I994" i="9"/>
  <c r="I993" i="9"/>
  <c r="I992" i="9"/>
  <c r="I991" i="9"/>
  <c r="I990" i="9"/>
  <c r="I989" i="9"/>
  <c r="I988" i="9"/>
  <c r="I987" i="9"/>
  <c r="I986" i="9"/>
  <c r="I985" i="9"/>
  <c r="I984" i="9"/>
  <c r="I983" i="9"/>
  <c r="I982" i="9"/>
  <c r="I981" i="9"/>
  <c r="I980" i="9"/>
  <c r="I979" i="9"/>
  <c r="I978" i="9"/>
  <c r="I977" i="9"/>
  <c r="I976" i="9"/>
  <c r="I975" i="9"/>
  <c r="I974" i="9"/>
  <c r="I973" i="9"/>
  <c r="I972" i="9"/>
  <c r="I971" i="9"/>
  <c r="I970" i="9"/>
  <c r="I969" i="9"/>
  <c r="I968" i="9"/>
  <c r="I967" i="9"/>
  <c r="I966" i="9"/>
  <c r="I965" i="9"/>
  <c r="I964" i="9"/>
  <c r="I963" i="9"/>
  <c r="I962" i="9"/>
  <c r="I961" i="9"/>
  <c r="I960" i="9"/>
  <c r="I959" i="9"/>
  <c r="I958" i="9"/>
  <c r="I957" i="9"/>
  <c r="I956" i="9"/>
  <c r="I955" i="9"/>
  <c r="I954" i="9"/>
  <c r="I953" i="9"/>
  <c r="I952" i="9"/>
  <c r="I951" i="9"/>
  <c r="I950" i="9"/>
  <c r="I949" i="9"/>
  <c r="I948" i="9"/>
  <c r="I947" i="9"/>
  <c r="I946" i="9"/>
  <c r="I945" i="9"/>
  <c r="I944" i="9"/>
  <c r="I943" i="9"/>
  <c r="I942" i="9"/>
  <c r="I941" i="9"/>
  <c r="I940" i="9"/>
  <c r="I939" i="9"/>
  <c r="I938" i="9"/>
  <c r="I937" i="9"/>
  <c r="I936" i="9"/>
  <c r="I935" i="9"/>
  <c r="I934" i="9"/>
  <c r="I933" i="9"/>
  <c r="I932" i="9"/>
  <c r="I931" i="9"/>
  <c r="I930" i="9"/>
  <c r="I929" i="9"/>
  <c r="I928" i="9"/>
  <c r="I927" i="9"/>
  <c r="I926" i="9"/>
  <c r="I925" i="9"/>
  <c r="I924" i="9"/>
  <c r="I923" i="9"/>
  <c r="I922" i="9"/>
  <c r="I921" i="9"/>
  <c r="I920" i="9"/>
  <c r="I919" i="9"/>
  <c r="I918" i="9"/>
  <c r="I917" i="9"/>
  <c r="I916" i="9"/>
  <c r="I915" i="9"/>
  <c r="I914" i="9"/>
  <c r="I913" i="9"/>
  <c r="I912" i="9"/>
  <c r="I911" i="9"/>
  <c r="I910" i="9"/>
  <c r="I909" i="9"/>
  <c r="I908" i="9"/>
  <c r="I907" i="9"/>
  <c r="I906" i="9"/>
  <c r="I905" i="9"/>
  <c r="I904" i="9"/>
  <c r="I903" i="9"/>
  <c r="I902" i="9"/>
  <c r="I901" i="9"/>
  <c r="I900" i="9"/>
  <c r="I899" i="9"/>
  <c r="I898" i="9"/>
  <c r="I897" i="9"/>
  <c r="I896" i="9"/>
  <c r="I895" i="9"/>
  <c r="I894" i="9"/>
  <c r="I893" i="9"/>
  <c r="I892" i="9"/>
  <c r="I891" i="9"/>
  <c r="I890" i="9"/>
  <c r="I889" i="9"/>
  <c r="I888" i="9"/>
  <c r="I887" i="9"/>
  <c r="I886" i="9"/>
  <c r="I885" i="9"/>
  <c r="I884" i="9"/>
  <c r="I883" i="9"/>
  <c r="I882" i="9"/>
  <c r="I881" i="9"/>
  <c r="I880" i="9"/>
  <c r="I879" i="9"/>
  <c r="I878" i="9"/>
  <c r="I877" i="9"/>
  <c r="I876" i="9"/>
  <c r="I875" i="9"/>
  <c r="I874" i="9"/>
  <c r="I873" i="9"/>
  <c r="I872" i="9"/>
  <c r="I871" i="9"/>
  <c r="I870" i="9"/>
  <c r="I869" i="9"/>
  <c r="I868" i="9"/>
  <c r="I867" i="9"/>
  <c r="I866" i="9"/>
  <c r="I865" i="9"/>
  <c r="I864" i="9"/>
  <c r="I863" i="9"/>
  <c r="I862" i="9"/>
  <c r="I861" i="9"/>
  <c r="I860" i="9"/>
  <c r="I859" i="9"/>
  <c r="I858" i="9"/>
  <c r="I857" i="9"/>
  <c r="I856" i="9"/>
  <c r="I855" i="9"/>
  <c r="I854" i="9"/>
  <c r="I853" i="9"/>
  <c r="I852" i="9"/>
  <c r="I851" i="9"/>
  <c r="I850" i="9"/>
  <c r="I849" i="9"/>
  <c r="I848" i="9"/>
  <c r="I847" i="9"/>
  <c r="I846" i="9"/>
  <c r="I845" i="9"/>
  <c r="I844" i="9"/>
  <c r="I843" i="9"/>
  <c r="I842" i="9"/>
  <c r="I841" i="9"/>
  <c r="I840" i="9"/>
  <c r="I839" i="9"/>
  <c r="I838" i="9"/>
  <c r="I837" i="9"/>
  <c r="I836" i="9"/>
  <c r="I835" i="9"/>
  <c r="I834" i="9"/>
  <c r="I833" i="9"/>
  <c r="I832" i="9"/>
  <c r="I831" i="9"/>
  <c r="I830" i="9"/>
  <c r="I829" i="9"/>
  <c r="I828" i="9"/>
  <c r="I827" i="9"/>
  <c r="I826" i="9"/>
  <c r="I825" i="9"/>
  <c r="I824" i="9"/>
  <c r="I823" i="9"/>
  <c r="I822" i="9"/>
  <c r="I821" i="9"/>
  <c r="I820" i="9"/>
  <c r="I819" i="9"/>
  <c r="I818" i="9"/>
  <c r="I817" i="9"/>
  <c r="I816" i="9"/>
  <c r="I815" i="9"/>
  <c r="I814" i="9"/>
  <c r="I813" i="9"/>
  <c r="I812" i="9"/>
  <c r="I811" i="9"/>
  <c r="I810" i="9"/>
  <c r="I809" i="9"/>
  <c r="I808" i="9"/>
  <c r="I807" i="9"/>
  <c r="I806" i="9"/>
  <c r="I805" i="9"/>
  <c r="I804" i="9"/>
  <c r="I803" i="9"/>
  <c r="I802" i="9"/>
  <c r="I801" i="9"/>
  <c r="I800" i="9"/>
  <c r="I799" i="9"/>
  <c r="I798" i="9"/>
  <c r="I797" i="9"/>
  <c r="I796" i="9"/>
  <c r="I795" i="9"/>
  <c r="I794" i="9"/>
  <c r="I793" i="9"/>
  <c r="I792" i="9"/>
  <c r="I791" i="9"/>
  <c r="I790" i="9"/>
  <c r="I789" i="9"/>
  <c r="I788" i="9"/>
  <c r="I787" i="9"/>
  <c r="I786" i="9"/>
  <c r="I785" i="9"/>
  <c r="I784" i="9"/>
  <c r="I783" i="9"/>
  <c r="I782" i="9"/>
  <c r="I781" i="9"/>
  <c r="I780" i="9"/>
  <c r="I779" i="9"/>
  <c r="I778" i="9"/>
  <c r="I777" i="9"/>
  <c r="I776" i="9"/>
  <c r="I775" i="9"/>
  <c r="I774" i="9"/>
  <c r="I773" i="9"/>
  <c r="I772" i="9"/>
  <c r="I771" i="9"/>
  <c r="I770" i="9"/>
  <c r="I769" i="9"/>
  <c r="I768" i="9"/>
  <c r="I767" i="9"/>
  <c r="I766" i="9"/>
  <c r="I765" i="9"/>
  <c r="I764" i="9"/>
  <c r="I763" i="9"/>
  <c r="I762" i="9"/>
  <c r="I761" i="9"/>
  <c r="I760" i="9"/>
  <c r="I759" i="9"/>
  <c r="I758" i="9"/>
  <c r="I757" i="9"/>
  <c r="I756" i="9"/>
  <c r="I755" i="9"/>
  <c r="I754" i="9"/>
  <c r="I753" i="9"/>
  <c r="I752" i="9"/>
  <c r="I751" i="9"/>
  <c r="I750" i="9"/>
  <c r="I749" i="9"/>
  <c r="I748" i="9"/>
  <c r="I747" i="9"/>
  <c r="I746" i="9"/>
  <c r="I745" i="9"/>
  <c r="I744" i="9"/>
  <c r="I743" i="9"/>
  <c r="I742" i="9"/>
  <c r="I741" i="9"/>
  <c r="I740" i="9"/>
  <c r="I739" i="9"/>
  <c r="I738" i="9"/>
  <c r="I737" i="9"/>
  <c r="I736" i="9"/>
  <c r="I735" i="9"/>
  <c r="I734" i="9"/>
  <c r="I733" i="9"/>
  <c r="I732" i="9"/>
  <c r="I731" i="9"/>
  <c r="I730" i="9"/>
  <c r="I729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704" i="9"/>
  <c r="I703" i="9"/>
  <c r="I702" i="9"/>
  <c r="I701" i="9"/>
  <c r="I700" i="9"/>
  <c r="I699" i="9"/>
  <c r="I698" i="9"/>
  <c r="I697" i="9"/>
  <c r="I696" i="9"/>
  <c r="I695" i="9"/>
  <c r="I694" i="9"/>
  <c r="I693" i="9"/>
  <c r="I692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67" i="9"/>
  <c r="I666" i="9"/>
  <c r="I665" i="9"/>
  <c r="I664" i="9"/>
  <c r="I663" i="9"/>
  <c r="I662" i="9"/>
  <c r="I661" i="9"/>
  <c r="I660" i="9"/>
  <c r="I659" i="9"/>
  <c r="I658" i="9"/>
  <c r="I657" i="9"/>
  <c r="I656" i="9"/>
  <c r="I655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30" i="9"/>
  <c r="I629" i="9"/>
  <c r="I628" i="9"/>
  <c r="I627" i="9"/>
  <c r="I626" i="9"/>
  <c r="I625" i="9"/>
  <c r="I624" i="9"/>
  <c r="I623" i="9"/>
  <c r="I622" i="9"/>
  <c r="I621" i="9"/>
  <c r="I620" i="9"/>
  <c r="I619" i="9"/>
  <c r="I618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93" i="9"/>
  <c r="I592" i="9"/>
  <c r="I591" i="9"/>
  <c r="I590" i="9"/>
  <c r="I589" i="9"/>
  <c r="I588" i="9"/>
  <c r="I587" i="9"/>
  <c r="I586" i="9"/>
  <c r="I585" i="9"/>
  <c r="I584" i="9"/>
  <c r="I583" i="9"/>
  <c r="I582" i="9"/>
  <c r="I581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56" i="9"/>
  <c r="I555" i="9"/>
  <c r="I554" i="9"/>
  <c r="I553" i="9"/>
  <c r="I552" i="9"/>
  <c r="I551" i="9"/>
  <c r="I550" i="9"/>
  <c r="I549" i="9"/>
  <c r="I548" i="9"/>
  <c r="I547" i="9"/>
  <c r="I546" i="9"/>
  <c r="I545" i="9"/>
  <c r="I544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9" i="9"/>
  <c r="I518" i="9"/>
  <c r="I517" i="9"/>
  <c r="I516" i="9"/>
  <c r="I515" i="9"/>
  <c r="I514" i="9"/>
  <c r="I513" i="9"/>
  <c r="I512" i="9"/>
  <c r="I511" i="9"/>
  <c r="I510" i="9"/>
  <c r="I509" i="9"/>
  <c r="I508" i="9"/>
  <c r="I507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82" i="9"/>
  <c r="I481" i="9"/>
  <c r="I480" i="9"/>
  <c r="I479" i="9"/>
  <c r="I478" i="9"/>
  <c r="I477" i="9"/>
  <c r="I476" i="9"/>
  <c r="I475" i="9"/>
  <c r="I474" i="9"/>
  <c r="I473" i="9"/>
  <c r="I472" i="9"/>
  <c r="I471" i="9"/>
  <c r="I470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45" i="9"/>
  <c r="I444" i="9"/>
  <c r="I443" i="9"/>
  <c r="I442" i="9"/>
  <c r="I441" i="9"/>
  <c r="I440" i="9"/>
  <c r="I439" i="9"/>
  <c r="I438" i="9"/>
  <c r="I437" i="9"/>
  <c r="I436" i="9"/>
  <c r="I435" i="9"/>
  <c r="I434" i="9"/>
  <c r="I433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8" i="9"/>
  <c r="I407" i="9"/>
  <c r="I406" i="9"/>
  <c r="I405" i="9"/>
  <c r="I404" i="9"/>
  <c r="I403" i="9"/>
  <c r="I402" i="9"/>
  <c r="I401" i="9"/>
  <c r="I400" i="9"/>
  <c r="I399" i="9"/>
  <c r="I398" i="9"/>
  <c r="I397" i="9"/>
  <c r="I396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71" i="9"/>
  <c r="I370" i="9"/>
  <c r="I369" i="9"/>
  <c r="I368" i="9"/>
  <c r="I367" i="9"/>
  <c r="I366" i="9"/>
  <c r="I365" i="9"/>
  <c r="I364" i="9"/>
  <c r="I363" i="9"/>
  <c r="I362" i="9"/>
  <c r="I361" i="9"/>
  <c r="I360" i="9"/>
  <c r="I359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34" i="9"/>
  <c r="I333" i="9"/>
  <c r="I332" i="9"/>
  <c r="I331" i="9"/>
  <c r="I330" i="9"/>
  <c r="I329" i="9"/>
  <c r="I328" i="9"/>
  <c r="I327" i="9"/>
  <c r="I326" i="9"/>
  <c r="I325" i="9"/>
  <c r="I324" i="9"/>
  <c r="I323" i="9"/>
  <c r="I322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297" i="9"/>
  <c r="I296" i="9"/>
  <c r="I295" i="9"/>
  <c r="I294" i="9"/>
  <c r="I293" i="9"/>
  <c r="I292" i="9"/>
  <c r="I291" i="9"/>
  <c r="I290" i="9"/>
  <c r="I289" i="9"/>
  <c r="I288" i="9"/>
  <c r="I287" i="9"/>
  <c r="I286" i="9"/>
  <c r="I285" i="9"/>
  <c r="I284" i="9"/>
  <c r="I283" i="9"/>
  <c r="I282" i="9"/>
  <c r="I281" i="9"/>
  <c r="I280" i="9"/>
  <c r="I279" i="9"/>
  <c r="I278" i="9"/>
  <c r="I277" i="9"/>
  <c r="I276" i="9"/>
  <c r="I275" i="9"/>
  <c r="I274" i="9"/>
  <c r="I273" i="9"/>
  <c r="I272" i="9"/>
  <c r="I271" i="9"/>
  <c r="I270" i="9"/>
  <c r="I269" i="9"/>
  <c r="I268" i="9"/>
  <c r="I267" i="9"/>
  <c r="I266" i="9"/>
  <c r="I265" i="9"/>
  <c r="I264" i="9"/>
  <c r="I263" i="9"/>
  <c r="I262" i="9"/>
  <c r="I261" i="9"/>
  <c r="I260" i="9"/>
  <c r="I259" i="9"/>
  <c r="I258" i="9"/>
  <c r="I257" i="9"/>
  <c r="I256" i="9"/>
  <c r="I255" i="9"/>
  <c r="I254" i="9"/>
  <c r="I253" i="9"/>
  <c r="I252" i="9"/>
  <c r="I251" i="9"/>
  <c r="I250" i="9"/>
  <c r="I249" i="9"/>
  <c r="I248" i="9"/>
  <c r="I247" i="9"/>
  <c r="I246" i="9"/>
  <c r="I245" i="9"/>
  <c r="I244" i="9"/>
  <c r="I243" i="9"/>
  <c r="I242" i="9"/>
  <c r="I241" i="9"/>
  <c r="I240" i="9"/>
  <c r="I239" i="9"/>
  <c r="I238" i="9"/>
  <c r="I237" i="9"/>
  <c r="I236" i="9"/>
  <c r="I235" i="9"/>
  <c r="I234" i="9"/>
  <c r="I233" i="9"/>
  <c r="I232" i="9"/>
  <c r="I231" i="9"/>
  <c r="I230" i="9"/>
  <c r="I229" i="9"/>
  <c r="I228" i="9"/>
  <c r="I227" i="9"/>
  <c r="I226" i="9"/>
  <c r="I225" i="9"/>
  <c r="I224" i="9"/>
  <c r="I223" i="9"/>
  <c r="I222" i="9"/>
  <c r="I221" i="9"/>
  <c r="I220" i="9"/>
  <c r="I219" i="9"/>
  <c r="I218" i="9"/>
  <c r="I217" i="9"/>
  <c r="I216" i="9"/>
  <c r="I215" i="9"/>
  <c r="I214" i="9"/>
  <c r="I213" i="9"/>
  <c r="I212" i="9"/>
  <c r="I211" i="9"/>
  <c r="I210" i="9"/>
  <c r="I209" i="9"/>
  <c r="I208" i="9"/>
  <c r="I207" i="9"/>
  <c r="I206" i="9"/>
  <c r="I205" i="9"/>
  <c r="I204" i="9"/>
  <c r="I203" i="9"/>
  <c r="I202" i="9"/>
  <c r="I201" i="9"/>
  <c r="I200" i="9"/>
  <c r="I199" i="9"/>
  <c r="I198" i="9"/>
  <c r="I197" i="9"/>
  <c r="I196" i="9"/>
  <c r="I195" i="9"/>
  <c r="I194" i="9"/>
  <c r="I193" i="9"/>
  <c r="I192" i="9"/>
  <c r="I191" i="9"/>
  <c r="I190" i="9"/>
  <c r="I189" i="9"/>
  <c r="I188" i="9"/>
  <c r="I187" i="9"/>
  <c r="I186" i="9"/>
  <c r="I185" i="9"/>
  <c r="I184" i="9"/>
  <c r="I183" i="9"/>
  <c r="I182" i="9"/>
  <c r="I181" i="9"/>
  <c r="I180" i="9"/>
  <c r="I179" i="9"/>
  <c r="I178" i="9"/>
  <c r="I177" i="9"/>
  <c r="I176" i="9"/>
  <c r="I175" i="9"/>
  <c r="I174" i="9"/>
  <c r="I173" i="9"/>
  <c r="I172" i="9"/>
  <c r="I171" i="9"/>
  <c r="I170" i="9"/>
  <c r="I169" i="9"/>
  <c r="I168" i="9"/>
  <c r="I167" i="9"/>
  <c r="I166" i="9"/>
  <c r="I165" i="9"/>
  <c r="I164" i="9"/>
  <c r="I163" i="9"/>
  <c r="I162" i="9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B32" i="9"/>
  <c r="AL32" i="9" s="1"/>
  <c r="AM32" i="9" s="1"/>
  <c r="H31" i="9"/>
  <c r="D31" i="9"/>
  <c r="F23" i="9"/>
  <c r="F22" i="9"/>
  <c r="F21" i="9"/>
  <c r="C15" i="9"/>
  <c r="C14" i="9"/>
  <c r="C13" i="9"/>
  <c r="C12" i="9"/>
  <c r="C21" i="9" s="1"/>
  <c r="I8" i="9"/>
  <c r="I7" i="9"/>
  <c r="I5" i="9"/>
  <c r="C4" i="9"/>
  <c r="C25" i="9" s="1"/>
  <c r="R31" i="9" s="1"/>
  <c r="F4" i="9" l="1"/>
  <c r="AC31" i="9"/>
  <c r="F31" i="9"/>
  <c r="R32" i="9"/>
  <c r="C22" i="9"/>
  <c r="K17" i="9" s="1"/>
  <c r="B33" i="9"/>
  <c r="B34" i="9" s="1"/>
  <c r="B35" i="9" s="1"/>
  <c r="K31" i="9"/>
  <c r="K32" i="9"/>
  <c r="F5" i="9"/>
  <c r="G21" i="9"/>
  <c r="N31" i="9"/>
  <c r="N32" i="9" s="1"/>
  <c r="C23" i="9"/>
  <c r="G23" i="9" s="1"/>
  <c r="C32" i="9"/>
  <c r="I1129" i="7"/>
  <c r="I1128" i="7"/>
  <c r="I1127" i="7"/>
  <c r="I1126" i="7"/>
  <c r="I1125" i="7"/>
  <c r="I1124" i="7"/>
  <c r="I1123" i="7"/>
  <c r="I1122" i="7"/>
  <c r="I1121" i="7"/>
  <c r="I1120" i="7"/>
  <c r="I1119" i="7"/>
  <c r="I1118" i="7"/>
  <c r="I1117" i="7"/>
  <c r="I1116" i="7"/>
  <c r="I1115" i="7"/>
  <c r="I1114" i="7"/>
  <c r="I1113" i="7"/>
  <c r="I1112" i="7"/>
  <c r="I1111" i="7"/>
  <c r="I1110" i="7"/>
  <c r="I1109" i="7"/>
  <c r="I1108" i="7"/>
  <c r="I1107" i="7"/>
  <c r="I1106" i="7"/>
  <c r="I1105" i="7"/>
  <c r="I1104" i="7"/>
  <c r="I1103" i="7"/>
  <c r="I1102" i="7"/>
  <c r="I1101" i="7"/>
  <c r="I1100" i="7"/>
  <c r="I1099" i="7"/>
  <c r="I1098" i="7"/>
  <c r="I1097" i="7"/>
  <c r="I1096" i="7"/>
  <c r="I1095" i="7"/>
  <c r="I1094" i="7"/>
  <c r="I1093" i="7"/>
  <c r="I1092" i="7"/>
  <c r="I1091" i="7"/>
  <c r="I1090" i="7"/>
  <c r="I1089" i="7"/>
  <c r="I1088" i="7"/>
  <c r="I1087" i="7"/>
  <c r="I1086" i="7"/>
  <c r="I1085" i="7"/>
  <c r="I1084" i="7"/>
  <c r="I1083" i="7"/>
  <c r="I1082" i="7"/>
  <c r="I1081" i="7"/>
  <c r="I1080" i="7"/>
  <c r="I1079" i="7"/>
  <c r="I1078" i="7"/>
  <c r="I1077" i="7"/>
  <c r="I1076" i="7"/>
  <c r="I1075" i="7"/>
  <c r="I1074" i="7"/>
  <c r="I1073" i="7"/>
  <c r="I1072" i="7"/>
  <c r="I1071" i="7"/>
  <c r="I1070" i="7"/>
  <c r="I1069" i="7"/>
  <c r="I1068" i="7"/>
  <c r="I1067" i="7"/>
  <c r="I1066" i="7"/>
  <c r="I1065" i="7"/>
  <c r="I1064" i="7"/>
  <c r="I1063" i="7"/>
  <c r="I1062" i="7"/>
  <c r="I1061" i="7"/>
  <c r="I1060" i="7"/>
  <c r="I1059" i="7"/>
  <c r="I1058" i="7"/>
  <c r="I1057" i="7"/>
  <c r="I1056" i="7"/>
  <c r="I1055" i="7"/>
  <c r="I1054" i="7"/>
  <c r="I1053" i="7"/>
  <c r="I1052" i="7"/>
  <c r="I1051" i="7"/>
  <c r="I1050" i="7"/>
  <c r="I1049" i="7"/>
  <c r="I1048" i="7"/>
  <c r="I1047" i="7"/>
  <c r="I1046" i="7"/>
  <c r="I1045" i="7"/>
  <c r="I1044" i="7"/>
  <c r="I1043" i="7"/>
  <c r="I1042" i="7"/>
  <c r="I1041" i="7"/>
  <c r="I1040" i="7"/>
  <c r="I1039" i="7"/>
  <c r="I1038" i="7"/>
  <c r="I1037" i="7"/>
  <c r="I1036" i="7"/>
  <c r="I1035" i="7"/>
  <c r="I1034" i="7"/>
  <c r="I1033" i="7"/>
  <c r="I1032" i="7"/>
  <c r="I1031" i="7"/>
  <c r="I1030" i="7"/>
  <c r="I1029" i="7"/>
  <c r="I1028" i="7"/>
  <c r="I1027" i="7"/>
  <c r="I1026" i="7"/>
  <c r="I1025" i="7"/>
  <c r="I1024" i="7"/>
  <c r="I1023" i="7"/>
  <c r="I1022" i="7"/>
  <c r="I1021" i="7"/>
  <c r="I1020" i="7"/>
  <c r="I1019" i="7"/>
  <c r="I1018" i="7"/>
  <c r="I1017" i="7"/>
  <c r="I1016" i="7"/>
  <c r="I1015" i="7"/>
  <c r="I1014" i="7"/>
  <c r="I1013" i="7"/>
  <c r="I1012" i="7"/>
  <c r="I1011" i="7"/>
  <c r="I1010" i="7"/>
  <c r="I1009" i="7"/>
  <c r="I1008" i="7"/>
  <c r="I1007" i="7"/>
  <c r="I1006" i="7"/>
  <c r="I1005" i="7"/>
  <c r="I1004" i="7"/>
  <c r="I1003" i="7"/>
  <c r="I1002" i="7"/>
  <c r="I1001" i="7"/>
  <c r="I1000" i="7"/>
  <c r="I999" i="7"/>
  <c r="I998" i="7"/>
  <c r="I997" i="7"/>
  <c r="I996" i="7"/>
  <c r="I995" i="7"/>
  <c r="I994" i="7"/>
  <c r="I993" i="7"/>
  <c r="I992" i="7"/>
  <c r="I991" i="7"/>
  <c r="I990" i="7"/>
  <c r="I989" i="7"/>
  <c r="I988" i="7"/>
  <c r="I987" i="7"/>
  <c r="I986" i="7"/>
  <c r="I985" i="7"/>
  <c r="I984" i="7"/>
  <c r="I983" i="7"/>
  <c r="I982" i="7"/>
  <c r="I981" i="7"/>
  <c r="I980" i="7"/>
  <c r="I979" i="7"/>
  <c r="I978" i="7"/>
  <c r="I977" i="7"/>
  <c r="I976" i="7"/>
  <c r="I975" i="7"/>
  <c r="I974" i="7"/>
  <c r="I973" i="7"/>
  <c r="I972" i="7"/>
  <c r="I971" i="7"/>
  <c r="I970" i="7"/>
  <c r="I969" i="7"/>
  <c r="I968" i="7"/>
  <c r="I967" i="7"/>
  <c r="I966" i="7"/>
  <c r="I965" i="7"/>
  <c r="I964" i="7"/>
  <c r="I963" i="7"/>
  <c r="I962" i="7"/>
  <c r="I961" i="7"/>
  <c r="I960" i="7"/>
  <c r="I959" i="7"/>
  <c r="I958" i="7"/>
  <c r="I957" i="7"/>
  <c r="I956" i="7"/>
  <c r="I955" i="7"/>
  <c r="I954" i="7"/>
  <c r="I953" i="7"/>
  <c r="I952" i="7"/>
  <c r="I951" i="7"/>
  <c r="I950" i="7"/>
  <c r="I949" i="7"/>
  <c r="I948" i="7"/>
  <c r="I947" i="7"/>
  <c r="I946" i="7"/>
  <c r="I945" i="7"/>
  <c r="I944" i="7"/>
  <c r="I943" i="7"/>
  <c r="I942" i="7"/>
  <c r="I941" i="7"/>
  <c r="I940" i="7"/>
  <c r="I939" i="7"/>
  <c r="I938" i="7"/>
  <c r="I937" i="7"/>
  <c r="I936" i="7"/>
  <c r="I935" i="7"/>
  <c r="I934" i="7"/>
  <c r="I933" i="7"/>
  <c r="I932" i="7"/>
  <c r="I931" i="7"/>
  <c r="I930" i="7"/>
  <c r="I929" i="7"/>
  <c r="I928" i="7"/>
  <c r="I927" i="7"/>
  <c r="I926" i="7"/>
  <c r="I925" i="7"/>
  <c r="I924" i="7"/>
  <c r="I923" i="7"/>
  <c r="I922" i="7"/>
  <c r="I921" i="7"/>
  <c r="I920" i="7"/>
  <c r="I919" i="7"/>
  <c r="I918" i="7"/>
  <c r="I917" i="7"/>
  <c r="I916" i="7"/>
  <c r="I915" i="7"/>
  <c r="I914" i="7"/>
  <c r="I913" i="7"/>
  <c r="I912" i="7"/>
  <c r="I911" i="7"/>
  <c r="I910" i="7"/>
  <c r="I909" i="7"/>
  <c r="I908" i="7"/>
  <c r="I907" i="7"/>
  <c r="I906" i="7"/>
  <c r="I905" i="7"/>
  <c r="I904" i="7"/>
  <c r="I903" i="7"/>
  <c r="I902" i="7"/>
  <c r="I901" i="7"/>
  <c r="I900" i="7"/>
  <c r="I899" i="7"/>
  <c r="I898" i="7"/>
  <c r="I897" i="7"/>
  <c r="I896" i="7"/>
  <c r="I895" i="7"/>
  <c r="I894" i="7"/>
  <c r="I893" i="7"/>
  <c r="I892" i="7"/>
  <c r="I891" i="7"/>
  <c r="I890" i="7"/>
  <c r="I889" i="7"/>
  <c r="I888" i="7"/>
  <c r="I887" i="7"/>
  <c r="I886" i="7"/>
  <c r="I885" i="7"/>
  <c r="I884" i="7"/>
  <c r="I883" i="7"/>
  <c r="I882" i="7"/>
  <c r="I881" i="7"/>
  <c r="I880" i="7"/>
  <c r="I879" i="7"/>
  <c r="I878" i="7"/>
  <c r="I877" i="7"/>
  <c r="I876" i="7"/>
  <c r="I875" i="7"/>
  <c r="I874" i="7"/>
  <c r="I873" i="7"/>
  <c r="I872" i="7"/>
  <c r="I871" i="7"/>
  <c r="I870" i="7"/>
  <c r="I869" i="7"/>
  <c r="I868" i="7"/>
  <c r="I867" i="7"/>
  <c r="I866" i="7"/>
  <c r="I865" i="7"/>
  <c r="I864" i="7"/>
  <c r="I863" i="7"/>
  <c r="I862" i="7"/>
  <c r="I861" i="7"/>
  <c r="I860" i="7"/>
  <c r="I859" i="7"/>
  <c r="I858" i="7"/>
  <c r="I857" i="7"/>
  <c r="I856" i="7"/>
  <c r="I855" i="7"/>
  <c r="I854" i="7"/>
  <c r="I853" i="7"/>
  <c r="I852" i="7"/>
  <c r="I851" i="7"/>
  <c r="I850" i="7"/>
  <c r="I849" i="7"/>
  <c r="I848" i="7"/>
  <c r="I847" i="7"/>
  <c r="I846" i="7"/>
  <c r="I845" i="7"/>
  <c r="I844" i="7"/>
  <c r="I843" i="7"/>
  <c r="I842" i="7"/>
  <c r="I841" i="7"/>
  <c r="I840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15" i="7"/>
  <c r="I814" i="7"/>
  <c r="I813" i="7"/>
  <c r="I812" i="7"/>
  <c r="I811" i="7"/>
  <c r="I810" i="7"/>
  <c r="I809" i="7"/>
  <c r="I808" i="7"/>
  <c r="I807" i="7"/>
  <c r="I806" i="7"/>
  <c r="I805" i="7"/>
  <c r="I804" i="7"/>
  <c r="I803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8" i="7"/>
  <c r="I777" i="7"/>
  <c r="I776" i="7"/>
  <c r="I775" i="7"/>
  <c r="I774" i="7"/>
  <c r="I773" i="7"/>
  <c r="I772" i="7"/>
  <c r="I771" i="7"/>
  <c r="I770" i="7"/>
  <c r="I769" i="7"/>
  <c r="I768" i="7"/>
  <c r="I767" i="7"/>
  <c r="I766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41" i="7"/>
  <c r="I740" i="7"/>
  <c r="I739" i="7"/>
  <c r="I738" i="7"/>
  <c r="I737" i="7"/>
  <c r="I736" i="7"/>
  <c r="I735" i="7"/>
  <c r="I734" i="7"/>
  <c r="I733" i="7"/>
  <c r="I732" i="7"/>
  <c r="I731" i="7"/>
  <c r="I730" i="7"/>
  <c r="I729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704" i="7"/>
  <c r="I703" i="7"/>
  <c r="I702" i="7"/>
  <c r="I701" i="7"/>
  <c r="I700" i="7"/>
  <c r="I699" i="7"/>
  <c r="I698" i="7"/>
  <c r="I697" i="7"/>
  <c r="I696" i="7"/>
  <c r="I695" i="7"/>
  <c r="I694" i="7"/>
  <c r="I693" i="7"/>
  <c r="I692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67" i="7"/>
  <c r="I666" i="7"/>
  <c r="I665" i="7"/>
  <c r="I664" i="7"/>
  <c r="I663" i="7"/>
  <c r="I662" i="7"/>
  <c r="I661" i="7"/>
  <c r="I660" i="7"/>
  <c r="I659" i="7"/>
  <c r="I658" i="7"/>
  <c r="I657" i="7"/>
  <c r="I656" i="7"/>
  <c r="I655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30" i="7"/>
  <c r="I629" i="7"/>
  <c r="I628" i="7"/>
  <c r="I627" i="7"/>
  <c r="I626" i="7"/>
  <c r="I625" i="7"/>
  <c r="I624" i="7"/>
  <c r="I623" i="7"/>
  <c r="I622" i="7"/>
  <c r="I621" i="7"/>
  <c r="I620" i="7"/>
  <c r="I619" i="7"/>
  <c r="I618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93" i="7"/>
  <c r="I592" i="7"/>
  <c r="I591" i="7"/>
  <c r="I590" i="7"/>
  <c r="I589" i="7"/>
  <c r="I588" i="7"/>
  <c r="I587" i="7"/>
  <c r="I586" i="7"/>
  <c r="I585" i="7"/>
  <c r="I584" i="7"/>
  <c r="I583" i="7"/>
  <c r="I582" i="7"/>
  <c r="I581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56" i="7"/>
  <c r="I555" i="7"/>
  <c r="I554" i="7"/>
  <c r="I553" i="7"/>
  <c r="I552" i="7"/>
  <c r="I551" i="7"/>
  <c r="I550" i="7"/>
  <c r="I549" i="7"/>
  <c r="I548" i="7"/>
  <c r="I547" i="7"/>
  <c r="I546" i="7"/>
  <c r="I545" i="7"/>
  <c r="I544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9" i="7"/>
  <c r="I518" i="7"/>
  <c r="I517" i="7"/>
  <c r="I516" i="7"/>
  <c r="I515" i="7"/>
  <c r="I514" i="7"/>
  <c r="I513" i="7"/>
  <c r="I512" i="7"/>
  <c r="I511" i="7"/>
  <c r="I510" i="7"/>
  <c r="I509" i="7"/>
  <c r="I508" i="7"/>
  <c r="I507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82" i="7"/>
  <c r="I481" i="7"/>
  <c r="I480" i="7"/>
  <c r="I479" i="7"/>
  <c r="I478" i="7"/>
  <c r="I477" i="7"/>
  <c r="I476" i="7"/>
  <c r="I475" i="7"/>
  <c r="I474" i="7"/>
  <c r="I473" i="7"/>
  <c r="I472" i="7"/>
  <c r="I471" i="7"/>
  <c r="I470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45" i="7"/>
  <c r="I444" i="7"/>
  <c r="I443" i="7"/>
  <c r="I442" i="7"/>
  <c r="I441" i="7"/>
  <c r="I440" i="7"/>
  <c r="I439" i="7"/>
  <c r="I438" i="7"/>
  <c r="I437" i="7"/>
  <c r="I436" i="7"/>
  <c r="I435" i="7"/>
  <c r="I434" i="7"/>
  <c r="I433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8" i="7"/>
  <c r="I407" i="7"/>
  <c r="I406" i="7"/>
  <c r="I405" i="7"/>
  <c r="I404" i="7"/>
  <c r="I403" i="7"/>
  <c r="I402" i="7"/>
  <c r="I401" i="7"/>
  <c r="I400" i="7"/>
  <c r="I399" i="7"/>
  <c r="I398" i="7"/>
  <c r="I397" i="7"/>
  <c r="I396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71" i="7"/>
  <c r="I370" i="7"/>
  <c r="I369" i="7"/>
  <c r="I368" i="7"/>
  <c r="I367" i="7"/>
  <c r="I366" i="7"/>
  <c r="I365" i="7"/>
  <c r="I364" i="7"/>
  <c r="I363" i="7"/>
  <c r="I362" i="7"/>
  <c r="I361" i="7"/>
  <c r="I360" i="7"/>
  <c r="I359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34" i="7"/>
  <c r="I333" i="7"/>
  <c r="I332" i="7"/>
  <c r="I331" i="7"/>
  <c r="I330" i="7"/>
  <c r="I329" i="7"/>
  <c r="I328" i="7"/>
  <c r="I327" i="7"/>
  <c r="I326" i="7"/>
  <c r="I325" i="7"/>
  <c r="I324" i="7"/>
  <c r="I323" i="7"/>
  <c r="I322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97" i="7"/>
  <c r="I296" i="7"/>
  <c r="I295" i="7"/>
  <c r="I294" i="7"/>
  <c r="I293" i="7"/>
  <c r="I292" i="7"/>
  <c r="I291" i="7"/>
  <c r="I290" i="7"/>
  <c r="I289" i="7"/>
  <c r="I288" i="7"/>
  <c r="I287" i="7"/>
  <c r="I286" i="7"/>
  <c r="I285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60" i="7"/>
  <c r="I259" i="7"/>
  <c r="I258" i="7"/>
  <c r="I257" i="7"/>
  <c r="I256" i="7"/>
  <c r="I255" i="7"/>
  <c r="I254" i="7"/>
  <c r="I253" i="7"/>
  <c r="I252" i="7"/>
  <c r="I251" i="7"/>
  <c r="I250" i="7"/>
  <c r="I249" i="7"/>
  <c r="I248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23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B32" i="7"/>
  <c r="H31" i="7"/>
  <c r="D31" i="7"/>
  <c r="F23" i="7"/>
  <c r="F22" i="7"/>
  <c r="F21" i="7"/>
  <c r="C15" i="7"/>
  <c r="C14" i="7"/>
  <c r="N31" i="7" s="1"/>
  <c r="C13" i="7"/>
  <c r="C12" i="7"/>
  <c r="C21" i="7" s="1"/>
  <c r="K10" i="7"/>
  <c r="K9" i="7"/>
  <c r="K7" i="7"/>
  <c r="C4" i="7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I84" i="4"/>
  <c r="AI85" i="4"/>
  <c r="AI86" i="4"/>
  <c r="AI87" i="4"/>
  <c r="AI88" i="4"/>
  <c r="AI89" i="4"/>
  <c r="AI90" i="4"/>
  <c r="AI91" i="4"/>
  <c r="AI92" i="4"/>
  <c r="AI93" i="4"/>
  <c r="AI94" i="4"/>
  <c r="AI95" i="4"/>
  <c r="AI96" i="4"/>
  <c r="AI97" i="4"/>
  <c r="AI98" i="4"/>
  <c r="AI99" i="4"/>
  <c r="AI100" i="4"/>
  <c r="AI101" i="4"/>
  <c r="AI102" i="4"/>
  <c r="AI103" i="4"/>
  <c r="AI104" i="4"/>
  <c r="AI105" i="4"/>
  <c r="AI106" i="4"/>
  <c r="AI107" i="4"/>
  <c r="AI108" i="4"/>
  <c r="AI109" i="4"/>
  <c r="AI110" i="4"/>
  <c r="AI111" i="4"/>
  <c r="AI112" i="4"/>
  <c r="AI113" i="4"/>
  <c r="AI114" i="4"/>
  <c r="AI115" i="4"/>
  <c r="AI116" i="4"/>
  <c r="AI117" i="4"/>
  <c r="AI118" i="4"/>
  <c r="AI119" i="4"/>
  <c r="AI120" i="4"/>
  <c r="AI121" i="4"/>
  <c r="AI122" i="4"/>
  <c r="AI123" i="4"/>
  <c r="AI124" i="4"/>
  <c r="AI125" i="4"/>
  <c r="AI126" i="4"/>
  <c r="AI127" i="4"/>
  <c r="AI128" i="4"/>
  <c r="AI129" i="4"/>
  <c r="AI130" i="4"/>
  <c r="AI131" i="4"/>
  <c r="AI132" i="4"/>
  <c r="AI133" i="4"/>
  <c r="AI134" i="4"/>
  <c r="AI135" i="4"/>
  <c r="AI136" i="4"/>
  <c r="AI137" i="4"/>
  <c r="AI138" i="4"/>
  <c r="AI139" i="4"/>
  <c r="AI140" i="4"/>
  <c r="AI141" i="4"/>
  <c r="AI142" i="4"/>
  <c r="AI143" i="4"/>
  <c r="AI144" i="4"/>
  <c r="AI145" i="4"/>
  <c r="AI146" i="4"/>
  <c r="AI147" i="4"/>
  <c r="AI148" i="4"/>
  <c r="AI149" i="4"/>
  <c r="AI150" i="4"/>
  <c r="AI151" i="4"/>
  <c r="AI152" i="4"/>
  <c r="AI153" i="4"/>
  <c r="AI154" i="4"/>
  <c r="AI155" i="4"/>
  <c r="AI156" i="4"/>
  <c r="AI157" i="4"/>
  <c r="AI158" i="4"/>
  <c r="AI159" i="4"/>
  <c r="AI160" i="4"/>
  <c r="AI161" i="4"/>
  <c r="AI162" i="4"/>
  <c r="AI163" i="4"/>
  <c r="AI164" i="4"/>
  <c r="AI165" i="4"/>
  <c r="AI166" i="4"/>
  <c r="AI167" i="4"/>
  <c r="AI168" i="4"/>
  <c r="AI169" i="4"/>
  <c r="AI170" i="4"/>
  <c r="AI171" i="4"/>
  <c r="AI172" i="4"/>
  <c r="AI173" i="4"/>
  <c r="AI174" i="4"/>
  <c r="AI175" i="4"/>
  <c r="AI176" i="4"/>
  <c r="AI177" i="4"/>
  <c r="AI178" i="4"/>
  <c r="AI179" i="4"/>
  <c r="AI180" i="4"/>
  <c r="AI181" i="4"/>
  <c r="AI182" i="4"/>
  <c r="AI183" i="4"/>
  <c r="AI184" i="4"/>
  <c r="AI185" i="4"/>
  <c r="AI186" i="4"/>
  <c r="AI187" i="4"/>
  <c r="AI188" i="4"/>
  <c r="AI189" i="4"/>
  <c r="AI190" i="4"/>
  <c r="AI191" i="4"/>
  <c r="AI192" i="4"/>
  <c r="AI193" i="4"/>
  <c r="AI194" i="4"/>
  <c r="AI195" i="4"/>
  <c r="AI196" i="4"/>
  <c r="AI197" i="4"/>
  <c r="AI198" i="4"/>
  <c r="AI199" i="4"/>
  <c r="AI200" i="4"/>
  <c r="AI201" i="4"/>
  <c r="AI202" i="4"/>
  <c r="AI203" i="4"/>
  <c r="AI204" i="4"/>
  <c r="AI205" i="4"/>
  <c r="AI206" i="4"/>
  <c r="AI207" i="4"/>
  <c r="AI208" i="4"/>
  <c r="AI209" i="4"/>
  <c r="AI210" i="4"/>
  <c r="AI211" i="4"/>
  <c r="AI212" i="4"/>
  <c r="AI213" i="4"/>
  <c r="AI214" i="4"/>
  <c r="AI215" i="4"/>
  <c r="AI216" i="4"/>
  <c r="AI217" i="4"/>
  <c r="AI218" i="4"/>
  <c r="AI219" i="4"/>
  <c r="AI220" i="4"/>
  <c r="AI221" i="4"/>
  <c r="AI222" i="4"/>
  <c r="AI223" i="4"/>
  <c r="AI224" i="4"/>
  <c r="AI225" i="4"/>
  <c r="AI226" i="4"/>
  <c r="AI227" i="4"/>
  <c r="AI228" i="4"/>
  <c r="AI229" i="4"/>
  <c r="AI230" i="4"/>
  <c r="AI231" i="4"/>
  <c r="AI232" i="4"/>
  <c r="AI233" i="4"/>
  <c r="AI234" i="4"/>
  <c r="AI235" i="4"/>
  <c r="AI236" i="4"/>
  <c r="AI237" i="4"/>
  <c r="AI238" i="4"/>
  <c r="AI239" i="4"/>
  <c r="AI240" i="4"/>
  <c r="AI241" i="4"/>
  <c r="AI242" i="4"/>
  <c r="AI243" i="4"/>
  <c r="AI244" i="4"/>
  <c r="AI245" i="4"/>
  <c r="AI246" i="4"/>
  <c r="AI247" i="4"/>
  <c r="AI248" i="4"/>
  <c r="AI249" i="4"/>
  <c r="AI250" i="4"/>
  <c r="AI251" i="4"/>
  <c r="AI252" i="4"/>
  <c r="AI253" i="4"/>
  <c r="AI254" i="4"/>
  <c r="AI255" i="4"/>
  <c r="AI256" i="4"/>
  <c r="AI257" i="4"/>
  <c r="AI258" i="4"/>
  <c r="AI259" i="4"/>
  <c r="AI260" i="4"/>
  <c r="AI261" i="4"/>
  <c r="AI262" i="4"/>
  <c r="AI263" i="4"/>
  <c r="AI264" i="4"/>
  <c r="AI265" i="4"/>
  <c r="AI266" i="4"/>
  <c r="AI267" i="4"/>
  <c r="AI268" i="4"/>
  <c r="AI269" i="4"/>
  <c r="AI270" i="4"/>
  <c r="AI271" i="4"/>
  <c r="AI272" i="4"/>
  <c r="AI273" i="4"/>
  <c r="AI274" i="4"/>
  <c r="AI275" i="4"/>
  <c r="AI276" i="4"/>
  <c r="AI277" i="4"/>
  <c r="AI278" i="4"/>
  <c r="AI279" i="4"/>
  <c r="AI280" i="4"/>
  <c r="AI281" i="4"/>
  <c r="AI282" i="4"/>
  <c r="AI283" i="4"/>
  <c r="AI284" i="4"/>
  <c r="AI285" i="4"/>
  <c r="AI286" i="4"/>
  <c r="AI287" i="4"/>
  <c r="AI288" i="4"/>
  <c r="AI289" i="4"/>
  <c r="AI290" i="4"/>
  <c r="AI291" i="4"/>
  <c r="AI292" i="4"/>
  <c r="AI293" i="4"/>
  <c r="AI294" i="4"/>
  <c r="AI295" i="4"/>
  <c r="AI296" i="4"/>
  <c r="AI297" i="4"/>
  <c r="AI298" i="4"/>
  <c r="AI299" i="4"/>
  <c r="AI300" i="4"/>
  <c r="AI301" i="4"/>
  <c r="AI302" i="4"/>
  <c r="AI303" i="4"/>
  <c r="AI304" i="4"/>
  <c r="AI305" i="4"/>
  <c r="AI306" i="4"/>
  <c r="AI307" i="4"/>
  <c r="AI308" i="4"/>
  <c r="AI309" i="4"/>
  <c r="AI310" i="4"/>
  <c r="AI311" i="4"/>
  <c r="AI312" i="4"/>
  <c r="AI313" i="4"/>
  <c r="AI314" i="4"/>
  <c r="AI315" i="4"/>
  <c r="AI316" i="4"/>
  <c r="AI317" i="4"/>
  <c r="AI318" i="4"/>
  <c r="AI319" i="4"/>
  <c r="AI320" i="4"/>
  <c r="AI321" i="4"/>
  <c r="AI322" i="4"/>
  <c r="AI323" i="4"/>
  <c r="AI324" i="4"/>
  <c r="AI325" i="4"/>
  <c r="AI326" i="4"/>
  <c r="AI327" i="4"/>
  <c r="AI328" i="4"/>
  <c r="AI329" i="4"/>
  <c r="AI330" i="4"/>
  <c r="AI331" i="4"/>
  <c r="AI332" i="4"/>
  <c r="AI333" i="4"/>
  <c r="AI334" i="4"/>
  <c r="AI335" i="4"/>
  <c r="AI336" i="4"/>
  <c r="AI337" i="4"/>
  <c r="AI338" i="4"/>
  <c r="AI339" i="4"/>
  <c r="AI340" i="4"/>
  <c r="AI341" i="4"/>
  <c r="AI342" i="4"/>
  <c r="AI343" i="4"/>
  <c r="AI344" i="4"/>
  <c r="AI345" i="4"/>
  <c r="AI346" i="4"/>
  <c r="AI347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78" i="4"/>
  <c r="AI379" i="4"/>
  <c r="AI380" i="4"/>
  <c r="AI381" i="4"/>
  <c r="AI382" i="4"/>
  <c r="AI383" i="4"/>
  <c r="AI384" i="4"/>
  <c r="AI385" i="4"/>
  <c r="AI386" i="4"/>
  <c r="AI387" i="4"/>
  <c r="AI388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I408" i="4"/>
  <c r="AI409" i="4"/>
  <c r="AI410" i="4"/>
  <c r="AI411" i="4"/>
  <c r="AI412" i="4"/>
  <c r="AI413" i="4"/>
  <c r="AI414" i="4"/>
  <c r="AI415" i="4"/>
  <c r="AI416" i="4"/>
  <c r="AI417" i="4"/>
  <c r="AI418" i="4"/>
  <c r="AI419" i="4"/>
  <c r="AI420" i="4"/>
  <c r="AI421" i="4"/>
  <c r="AI422" i="4"/>
  <c r="AI423" i="4"/>
  <c r="AI424" i="4"/>
  <c r="AI425" i="4"/>
  <c r="AI426" i="4"/>
  <c r="AI427" i="4"/>
  <c r="AI428" i="4"/>
  <c r="AI429" i="4"/>
  <c r="AI430" i="4"/>
  <c r="AI431" i="4"/>
  <c r="AI432" i="4"/>
  <c r="AI433" i="4"/>
  <c r="AI434" i="4"/>
  <c r="AI435" i="4"/>
  <c r="AI436" i="4"/>
  <c r="AI437" i="4"/>
  <c r="AI438" i="4"/>
  <c r="AI439" i="4"/>
  <c r="AI440" i="4"/>
  <c r="AI441" i="4"/>
  <c r="AI442" i="4"/>
  <c r="AI443" i="4"/>
  <c r="AI444" i="4"/>
  <c r="AI445" i="4"/>
  <c r="AI446" i="4"/>
  <c r="AI447" i="4"/>
  <c r="AI448" i="4"/>
  <c r="AI449" i="4"/>
  <c r="AI450" i="4"/>
  <c r="AI451" i="4"/>
  <c r="AI452" i="4"/>
  <c r="AI453" i="4"/>
  <c r="AI454" i="4"/>
  <c r="AI455" i="4"/>
  <c r="AI456" i="4"/>
  <c r="AI457" i="4"/>
  <c r="AI458" i="4"/>
  <c r="AI459" i="4"/>
  <c r="AI460" i="4"/>
  <c r="AI461" i="4"/>
  <c r="AI462" i="4"/>
  <c r="AI463" i="4"/>
  <c r="AI464" i="4"/>
  <c r="AI465" i="4"/>
  <c r="AI466" i="4"/>
  <c r="AI467" i="4"/>
  <c r="AI468" i="4"/>
  <c r="AI469" i="4"/>
  <c r="AI470" i="4"/>
  <c r="AI471" i="4"/>
  <c r="AI472" i="4"/>
  <c r="AI473" i="4"/>
  <c r="AI474" i="4"/>
  <c r="AI475" i="4"/>
  <c r="AI476" i="4"/>
  <c r="AI477" i="4"/>
  <c r="AI478" i="4"/>
  <c r="AI479" i="4"/>
  <c r="AI480" i="4"/>
  <c r="AI481" i="4"/>
  <c r="AI482" i="4"/>
  <c r="AI483" i="4"/>
  <c r="AI484" i="4"/>
  <c r="AI485" i="4"/>
  <c r="AI486" i="4"/>
  <c r="AI487" i="4"/>
  <c r="AI488" i="4"/>
  <c r="AI489" i="4"/>
  <c r="AI490" i="4"/>
  <c r="AI491" i="4"/>
  <c r="AI492" i="4"/>
  <c r="AI493" i="4"/>
  <c r="AI494" i="4"/>
  <c r="AI495" i="4"/>
  <c r="AI496" i="4"/>
  <c r="AI497" i="4"/>
  <c r="AI498" i="4"/>
  <c r="AI499" i="4"/>
  <c r="AI500" i="4"/>
  <c r="AI501" i="4"/>
  <c r="AI502" i="4"/>
  <c r="AI503" i="4"/>
  <c r="AI504" i="4"/>
  <c r="AI505" i="4"/>
  <c r="AI506" i="4"/>
  <c r="AI507" i="4"/>
  <c r="AI508" i="4"/>
  <c r="AI509" i="4"/>
  <c r="AI510" i="4"/>
  <c r="AI511" i="4"/>
  <c r="AI512" i="4"/>
  <c r="AI513" i="4"/>
  <c r="AI514" i="4"/>
  <c r="AI515" i="4"/>
  <c r="AI516" i="4"/>
  <c r="AI517" i="4"/>
  <c r="AI518" i="4"/>
  <c r="AI519" i="4"/>
  <c r="AI520" i="4"/>
  <c r="AI521" i="4"/>
  <c r="AI522" i="4"/>
  <c r="AI523" i="4"/>
  <c r="AI524" i="4"/>
  <c r="AI525" i="4"/>
  <c r="AI526" i="4"/>
  <c r="AI527" i="4"/>
  <c r="AI528" i="4"/>
  <c r="AI529" i="4"/>
  <c r="AI530" i="4"/>
  <c r="AI531" i="4"/>
  <c r="AI532" i="4"/>
  <c r="AI533" i="4"/>
  <c r="AI534" i="4"/>
  <c r="AI535" i="4"/>
  <c r="AI536" i="4"/>
  <c r="AI537" i="4"/>
  <c r="AI538" i="4"/>
  <c r="AI539" i="4"/>
  <c r="AI540" i="4"/>
  <c r="AI541" i="4"/>
  <c r="AI542" i="4"/>
  <c r="AI543" i="4"/>
  <c r="AI544" i="4"/>
  <c r="AI545" i="4"/>
  <c r="AI546" i="4"/>
  <c r="AI547" i="4"/>
  <c r="AI548" i="4"/>
  <c r="AI549" i="4"/>
  <c r="AI550" i="4"/>
  <c r="AI551" i="4"/>
  <c r="AI552" i="4"/>
  <c r="AI553" i="4"/>
  <c r="AI554" i="4"/>
  <c r="AI555" i="4"/>
  <c r="AI556" i="4"/>
  <c r="AI557" i="4"/>
  <c r="AI558" i="4"/>
  <c r="AI559" i="4"/>
  <c r="AI560" i="4"/>
  <c r="AI561" i="4"/>
  <c r="AI562" i="4"/>
  <c r="AI563" i="4"/>
  <c r="AI564" i="4"/>
  <c r="AI565" i="4"/>
  <c r="AI566" i="4"/>
  <c r="AI567" i="4"/>
  <c r="AI568" i="4"/>
  <c r="AI569" i="4"/>
  <c r="AI570" i="4"/>
  <c r="AI571" i="4"/>
  <c r="AI572" i="4"/>
  <c r="AI573" i="4"/>
  <c r="AI574" i="4"/>
  <c r="AI575" i="4"/>
  <c r="AI576" i="4"/>
  <c r="AI577" i="4"/>
  <c r="AI578" i="4"/>
  <c r="AI579" i="4"/>
  <c r="AI580" i="4"/>
  <c r="AI581" i="4"/>
  <c r="AI582" i="4"/>
  <c r="AI583" i="4"/>
  <c r="AI584" i="4"/>
  <c r="AI585" i="4"/>
  <c r="AI586" i="4"/>
  <c r="AI587" i="4"/>
  <c r="AI588" i="4"/>
  <c r="AI589" i="4"/>
  <c r="AI590" i="4"/>
  <c r="AI591" i="4"/>
  <c r="AI592" i="4"/>
  <c r="AI593" i="4"/>
  <c r="AI594" i="4"/>
  <c r="AI595" i="4"/>
  <c r="AI596" i="4"/>
  <c r="AI597" i="4"/>
  <c r="AI598" i="4"/>
  <c r="AI599" i="4"/>
  <c r="AI600" i="4"/>
  <c r="AI601" i="4"/>
  <c r="AI602" i="4"/>
  <c r="AI603" i="4"/>
  <c r="AI604" i="4"/>
  <c r="AI605" i="4"/>
  <c r="AI606" i="4"/>
  <c r="AI607" i="4"/>
  <c r="AI608" i="4"/>
  <c r="AI609" i="4"/>
  <c r="AI610" i="4"/>
  <c r="AI611" i="4"/>
  <c r="AI612" i="4"/>
  <c r="AI613" i="4"/>
  <c r="AI614" i="4"/>
  <c r="AI615" i="4"/>
  <c r="AI616" i="4"/>
  <c r="AI617" i="4"/>
  <c r="AI618" i="4"/>
  <c r="AI619" i="4"/>
  <c r="AI620" i="4"/>
  <c r="AI621" i="4"/>
  <c r="AI622" i="4"/>
  <c r="AI623" i="4"/>
  <c r="AI624" i="4"/>
  <c r="AI625" i="4"/>
  <c r="AI626" i="4"/>
  <c r="AI627" i="4"/>
  <c r="AI628" i="4"/>
  <c r="AI629" i="4"/>
  <c r="AI630" i="4"/>
  <c r="AI631" i="4"/>
  <c r="AI632" i="4"/>
  <c r="AI633" i="4"/>
  <c r="AI634" i="4"/>
  <c r="AI635" i="4"/>
  <c r="AI636" i="4"/>
  <c r="AI637" i="4"/>
  <c r="AI638" i="4"/>
  <c r="AI639" i="4"/>
  <c r="AI640" i="4"/>
  <c r="AI641" i="4"/>
  <c r="AI642" i="4"/>
  <c r="AI643" i="4"/>
  <c r="AI644" i="4"/>
  <c r="AI645" i="4"/>
  <c r="AI646" i="4"/>
  <c r="AI647" i="4"/>
  <c r="AI648" i="4"/>
  <c r="AI649" i="4"/>
  <c r="AI650" i="4"/>
  <c r="AI651" i="4"/>
  <c r="AI652" i="4"/>
  <c r="AI653" i="4"/>
  <c r="AI654" i="4"/>
  <c r="AI655" i="4"/>
  <c r="AI656" i="4"/>
  <c r="AI657" i="4"/>
  <c r="AI658" i="4"/>
  <c r="AI659" i="4"/>
  <c r="AI660" i="4"/>
  <c r="AI661" i="4"/>
  <c r="AI662" i="4"/>
  <c r="AI663" i="4"/>
  <c r="AI664" i="4"/>
  <c r="AI665" i="4"/>
  <c r="AI666" i="4"/>
  <c r="AI667" i="4"/>
  <c r="AI668" i="4"/>
  <c r="AI669" i="4"/>
  <c r="AI670" i="4"/>
  <c r="AI671" i="4"/>
  <c r="AI672" i="4"/>
  <c r="AI673" i="4"/>
  <c r="AI674" i="4"/>
  <c r="AI675" i="4"/>
  <c r="AI676" i="4"/>
  <c r="AI677" i="4"/>
  <c r="AI678" i="4"/>
  <c r="AI679" i="4"/>
  <c r="AI680" i="4"/>
  <c r="AI681" i="4"/>
  <c r="AI682" i="4"/>
  <c r="AI683" i="4"/>
  <c r="AI684" i="4"/>
  <c r="AI685" i="4"/>
  <c r="AI686" i="4"/>
  <c r="AI687" i="4"/>
  <c r="AI688" i="4"/>
  <c r="AI689" i="4"/>
  <c r="AI690" i="4"/>
  <c r="AI691" i="4"/>
  <c r="AI692" i="4"/>
  <c r="AI693" i="4"/>
  <c r="AI694" i="4"/>
  <c r="AI695" i="4"/>
  <c r="AI696" i="4"/>
  <c r="AI697" i="4"/>
  <c r="AI698" i="4"/>
  <c r="AI699" i="4"/>
  <c r="AI700" i="4"/>
  <c r="AI701" i="4"/>
  <c r="AI702" i="4"/>
  <c r="AI703" i="4"/>
  <c r="AI704" i="4"/>
  <c r="AI705" i="4"/>
  <c r="AI706" i="4"/>
  <c r="AI707" i="4"/>
  <c r="AI708" i="4"/>
  <c r="AI709" i="4"/>
  <c r="AI710" i="4"/>
  <c r="AI711" i="4"/>
  <c r="AI712" i="4"/>
  <c r="AI713" i="4"/>
  <c r="AI714" i="4"/>
  <c r="AI715" i="4"/>
  <c r="AI716" i="4"/>
  <c r="AI717" i="4"/>
  <c r="AI718" i="4"/>
  <c r="AI719" i="4"/>
  <c r="AI720" i="4"/>
  <c r="AI721" i="4"/>
  <c r="AI722" i="4"/>
  <c r="AI723" i="4"/>
  <c r="AI724" i="4"/>
  <c r="AI725" i="4"/>
  <c r="AI726" i="4"/>
  <c r="AI727" i="4"/>
  <c r="AI728" i="4"/>
  <c r="AI729" i="4"/>
  <c r="AI730" i="4"/>
  <c r="AI731" i="4"/>
  <c r="AI732" i="4"/>
  <c r="AI733" i="4"/>
  <c r="AI734" i="4"/>
  <c r="AI735" i="4"/>
  <c r="AI736" i="4"/>
  <c r="AI737" i="4"/>
  <c r="AI738" i="4"/>
  <c r="AI739" i="4"/>
  <c r="AI740" i="4"/>
  <c r="AI741" i="4"/>
  <c r="AI742" i="4"/>
  <c r="AI743" i="4"/>
  <c r="AI744" i="4"/>
  <c r="AI745" i="4"/>
  <c r="AI746" i="4"/>
  <c r="AI747" i="4"/>
  <c r="AI748" i="4"/>
  <c r="AI749" i="4"/>
  <c r="AI750" i="4"/>
  <c r="AI751" i="4"/>
  <c r="AI752" i="4"/>
  <c r="AI753" i="4"/>
  <c r="AI754" i="4"/>
  <c r="AI755" i="4"/>
  <c r="AI756" i="4"/>
  <c r="AI757" i="4"/>
  <c r="AI758" i="4"/>
  <c r="AI759" i="4"/>
  <c r="AI760" i="4"/>
  <c r="AI761" i="4"/>
  <c r="AI762" i="4"/>
  <c r="AI763" i="4"/>
  <c r="AI764" i="4"/>
  <c r="AI765" i="4"/>
  <c r="AI766" i="4"/>
  <c r="AI767" i="4"/>
  <c r="AI768" i="4"/>
  <c r="AI769" i="4"/>
  <c r="AI770" i="4"/>
  <c r="AI771" i="4"/>
  <c r="AI772" i="4"/>
  <c r="AI773" i="4"/>
  <c r="AI774" i="4"/>
  <c r="AI775" i="4"/>
  <c r="AI776" i="4"/>
  <c r="AI777" i="4"/>
  <c r="AI778" i="4"/>
  <c r="AI779" i="4"/>
  <c r="AI780" i="4"/>
  <c r="AI781" i="4"/>
  <c r="AI782" i="4"/>
  <c r="AI783" i="4"/>
  <c r="AI784" i="4"/>
  <c r="AI785" i="4"/>
  <c r="AI786" i="4"/>
  <c r="AI787" i="4"/>
  <c r="AI788" i="4"/>
  <c r="AI789" i="4"/>
  <c r="AI790" i="4"/>
  <c r="AI791" i="4"/>
  <c r="AI792" i="4"/>
  <c r="AI793" i="4"/>
  <c r="AI794" i="4"/>
  <c r="AI795" i="4"/>
  <c r="AI796" i="4"/>
  <c r="AI797" i="4"/>
  <c r="AI798" i="4"/>
  <c r="AI799" i="4"/>
  <c r="AI800" i="4"/>
  <c r="AI801" i="4"/>
  <c r="AI802" i="4"/>
  <c r="AI803" i="4"/>
  <c r="AI804" i="4"/>
  <c r="AI805" i="4"/>
  <c r="AI806" i="4"/>
  <c r="AI807" i="4"/>
  <c r="AI808" i="4"/>
  <c r="AI809" i="4"/>
  <c r="AI810" i="4"/>
  <c r="AI811" i="4"/>
  <c r="AI812" i="4"/>
  <c r="AI813" i="4"/>
  <c r="AI814" i="4"/>
  <c r="AI815" i="4"/>
  <c r="AI816" i="4"/>
  <c r="AI817" i="4"/>
  <c r="AI818" i="4"/>
  <c r="AI819" i="4"/>
  <c r="AI820" i="4"/>
  <c r="AI821" i="4"/>
  <c r="AI822" i="4"/>
  <c r="AI823" i="4"/>
  <c r="AI824" i="4"/>
  <c r="AI825" i="4"/>
  <c r="AI826" i="4"/>
  <c r="AI827" i="4"/>
  <c r="AI828" i="4"/>
  <c r="AI829" i="4"/>
  <c r="AI830" i="4"/>
  <c r="AI831" i="4"/>
  <c r="AI832" i="4"/>
  <c r="AI833" i="4"/>
  <c r="AI834" i="4"/>
  <c r="AI835" i="4"/>
  <c r="AI836" i="4"/>
  <c r="AI837" i="4"/>
  <c r="AI838" i="4"/>
  <c r="AI839" i="4"/>
  <c r="AI840" i="4"/>
  <c r="AI841" i="4"/>
  <c r="AI842" i="4"/>
  <c r="AI843" i="4"/>
  <c r="AI844" i="4"/>
  <c r="AI845" i="4"/>
  <c r="AI846" i="4"/>
  <c r="AI847" i="4"/>
  <c r="AI848" i="4"/>
  <c r="AI849" i="4"/>
  <c r="AI850" i="4"/>
  <c r="AI851" i="4"/>
  <c r="AI852" i="4"/>
  <c r="AI853" i="4"/>
  <c r="AI854" i="4"/>
  <c r="AI855" i="4"/>
  <c r="AI856" i="4"/>
  <c r="AI857" i="4"/>
  <c r="AI858" i="4"/>
  <c r="AI859" i="4"/>
  <c r="AI860" i="4"/>
  <c r="AI861" i="4"/>
  <c r="AI862" i="4"/>
  <c r="AI863" i="4"/>
  <c r="AI864" i="4"/>
  <c r="AI865" i="4"/>
  <c r="AI866" i="4"/>
  <c r="AI867" i="4"/>
  <c r="AI868" i="4"/>
  <c r="AI869" i="4"/>
  <c r="AI870" i="4"/>
  <c r="AI871" i="4"/>
  <c r="AI872" i="4"/>
  <c r="AI873" i="4"/>
  <c r="AI874" i="4"/>
  <c r="AI875" i="4"/>
  <c r="AI876" i="4"/>
  <c r="AI877" i="4"/>
  <c r="AI878" i="4"/>
  <c r="AI879" i="4"/>
  <c r="AI880" i="4"/>
  <c r="AI881" i="4"/>
  <c r="AI882" i="4"/>
  <c r="AI883" i="4"/>
  <c r="AI884" i="4"/>
  <c r="AI885" i="4"/>
  <c r="AI886" i="4"/>
  <c r="AI887" i="4"/>
  <c r="AI888" i="4"/>
  <c r="AI889" i="4"/>
  <c r="AI890" i="4"/>
  <c r="AI891" i="4"/>
  <c r="AI892" i="4"/>
  <c r="AI893" i="4"/>
  <c r="AI894" i="4"/>
  <c r="AI895" i="4"/>
  <c r="AI896" i="4"/>
  <c r="AI897" i="4"/>
  <c r="AI898" i="4"/>
  <c r="AI899" i="4"/>
  <c r="AI900" i="4"/>
  <c r="AI901" i="4"/>
  <c r="AI902" i="4"/>
  <c r="AI903" i="4"/>
  <c r="AI904" i="4"/>
  <c r="AI905" i="4"/>
  <c r="AI906" i="4"/>
  <c r="AI907" i="4"/>
  <c r="AI908" i="4"/>
  <c r="AI909" i="4"/>
  <c r="AI910" i="4"/>
  <c r="AI911" i="4"/>
  <c r="AI912" i="4"/>
  <c r="AI913" i="4"/>
  <c r="AI914" i="4"/>
  <c r="AI915" i="4"/>
  <c r="AI916" i="4"/>
  <c r="AI917" i="4"/>
  <c r="AI918" i="4"/>
  <c r="AI919" i="4"/>
  <c r="AI920" i="4"/>
  <c r="AI921" i="4"/>
  <c r="AI922" i="4"/>
  <c r="AI923" i="4"/>
  <c r="AI924" i="4"/>
  <c r="AI925" i="4"/>
  <c r="AI926" i="4"/>
  <c r="AI927" i="4"/>
  <c r="AI928" i="4"/>
  <c r="AI929" i="4"/>
  <c r="AI930" i="4"/>
  <c r="AI931" i="4"/>
  <c r="AI932" i="4"/>
  <c r="AI933" i="4"/>
  <c r="AI934" i="4"/>
  <c r="AI935" i="4"/>
  <c r="AI936" i="4"/>
  <c r="AI937" i="4"/>
  <c r="AI938" i="4"/>
  <c r="AI939" i="4"/>
  <c r="AI940" i="4"/>
  <c r="AI941" i="4"/>
  <c r="AI942" i="4"/>
  <c r="AI943" i="4"/>
  <c r="AI944" i="4"/>
  <c r="AI945" i="4"/>
  <c r="AI946" i="4"/>
  <c r="AI947" i="4"/>
  <c r="AI948" i="4"/>
  <c r="AI949" i="4"/>
  <c r="AI950" i="4"/>
  <c r="AI951" i="4"/>
  <c r="AI952" i="4"/>
  <c r="AI953" i="4"/>
  <c r="AI954" i="4"/>
  <c r="AI955" i="4"/>
  <c r="AI956" i="4"/>
  <c r="AI957" i="4"/>
  <c r="AI958" i="4"/>
  <c r="AI959" i="4"/>
  <c r="AI960" i="4"/>
  <c r="AI961" i="4"/>
  <c r="AI962" i="4"/>
  <c r="AI963" i="4"/>
  <c r="AI964" i="4"/>
  <c r="AI965" i="4"/>
  <c r="AI966" i="4"/>
  <c r="AI967" i="4"/>
  <c r="AI968" i="4"/>
  <c r="AI969" i="4"/>
  <c r="AI970" i="4"/>
  <c r="AI971" i="4"/>
  <c r="AI972" i="4"/>
  <c r="AI973" i="4"/>
  <c r="AI974" i="4"/>
  <c r="AI975" i="4"/>
  <c r="AI976" i="4"/>
  <c r="AI977" i="4"/>
  <c r="AI978" i="4"/>
  <c r="AI979" i="4"/>
  <c r="AI980" i="4"/>
  <c r="AI981" i="4"/>
  <c r="AI982" i="4"/>
  <c r="AI983" i="4"/>
  <c r="AI984" i="4"/>
  <c r="AI985" i="4"/>
  <c r="AI986" i="4"/>
  <c r="AI987" i="4"/>
  <c r="AI988" i="4"/>
  <c r="AI989" i="4"/>
  <c r="AI990" i="4"/>
  <c r="AI991" i="4"/>
  <c r="AI992" i="4"/>
  <c r="AI993" i="4"/>
  <c r="AI994" i="4"/>
  <c r="AI995" i="4"/>
  <c r="AI996" i="4"/>
  <c r="AI997" i="4"/>
  <c r="AI998" i="4"/>
  <c r="AI999" i="4"/>
  <c r="AI1000" i="4"/>
  <c r="AI1001" i="4"/>
  <c r="AI1002" i="4"/>
  <c r="AI1003" i="4"/>
  <c r="AI1004" i="4"/>
  <c r="AI1005" i="4"/>
  <c r="AI1006" i="4"/>
  <c r="AI1007" i="4"/>
  <c r="AI1008" i="4"/>
  <c r="AI1009" i="4"/>
  <c r="AI1010" i="4"/>
  <c r="AI1011" i="4"/>
  <c r="AI1012" i="4"/>
  <c r="AI1013" i="4"/>
  <c r="AI1014" i="4"/>
  <c r="AI1015" i="4"/>
  <c r="AI1016" i="4"/>
  <c r="AI1017" i="4"/>
  <c r="AI1018" i="4"/>
  <c r="AI1019" i="4"/>
  <c r="AI1020" i="4"/>
  <c r="AI1021" i="4"/>
  <c r="AI1022" i="4"/>
  <c r="AI1023" i="4"/>
  <c r="AI1024" i="4"/>
  <c r="AI1025" i="4"/>
  <c r="AI1026" i="4"/>
  <c r="AI1027" i="4"/>
  <c r="AI1028" i="4"/>
  <c r="AI1029" i="4"/>
  <c r="AI1030" i="4"/>
  <c r="AI1031" i="4"/>
  <c r="AI1032" i="4"/>
  <c r="AI1033" i="4"/>
  <c r="AI1034" i="4"/>
  <c r="AI1035" i="4"/>
  <c r="AI1036" i="4"/>
  <c r="AI1037" i="4"/>
  <c r="AI1038" i="4"/>
  <c r="AI1039" i="4"/>
  <c r="AI1040" i="4"/>
  <c r="AI1041" i="4"/>
  <c r="AI1042" i="4"/>
  <c r="AI1043" i="4"/>
  <c r="AI1044" i="4"/>
  <c r="AI1045" i="4"/>
  <c r="AI1046" i="4"/>
  <c r="AI1047" i="4"/>
  <c r="AI1048" i="4"/>
  <c r="AI1049" i="4"/>
  <c r="AI1050" i="4"/>
  <c r="AI1051" i="4"/>
  <c r="AI1052" i="4"/>
  <c r="AI1053" i="4"/>
  <c r="AI1054" i="4"/>
  <c r="AI1055" i="4"/>
  <c r="AI1056" i="4"/>
  <c r="AI1057" i="4"/>
  <c r="AI1058" i="4"/>
  <c r="AI1059" i="4"/>
  <c r="AI1060" i="4"/>
  <c r="AI1061" i="4"/>
  <c r="AI1062" i="4"/>
  <c r="AI1063" i="4"/>
  <c r="AI1064" i="4"/>
  <c r="AI1065" i="4"/>
  <c r="AI1066" i="4"/>
  <c r="AI1067" i="4"/>
  <c r="AI1068" i="4"/>
  <c r="AI1069" i="4"/>
  <c r="AI1070" i="4"/>
  <c r="AI1071" i="4"/>
  <c r="AI1072" i="4"/>
  <c r="AI1073" i="4"/>
  <c r="AI1074" i="4"/>
  <c r="AI1075" i="4"/>
  <c r="AI1076" i="4"/>
  <c r="AI1077" i="4"/>
  <c r="AI1078" i="4"/>
  <c r="AI1079" i="4"/>
  <c r="AI1080" i="4"/>
  <c r="AI1081" i="4"/>
  <c r="AI1082" i="4"/>
  <c r="AI1083" i="4"/>
  <c r="AI1084" i="4"/>
  <c r="AI1085" i="4"/>
  <c r="AI1086" i="4"/>
  <c r="AI1087" i="4"/>
  <c r="AI1088" i="4"/>
  <c r="AI1089" i="4"/>
  <c r="AI1090" i="4"/>
  <c r="AI1091" i="4"/>
  <c r="AI1092" i="4"/>
  <c r="AI1093" i="4"/>
  <c r="AI1094" i="4"/>
  <c r="AI1095" i="4"/>
  <c r="AI1096" i="4"/>
  <c r="AI1097" i="4"/>
  <c r="AI1098" i="4"/>
  <c r="AI1099" i="4"/>
  <c r="AI1100" i="4"/>
  <c r="AI1101" i="4"/>
  <c r="AI1102" i="4"/>
  <c r="AI1103" i="4"/>
  <c r="AI1104" i="4"/>
  <c r="AI1105" i="4"/>
  <c r="AI1106" i="4"/>
  <c r="AI1107" i="4"/>
  <c r="AI1108" i="4"/>
  <c r="AI1109" i="4"/>
  <c r="AI1110" i="4"/>
  <c r="AI1111" i="4"/>
  <c r="AI1112" i="4"/>
  <c r="AI1113" i="4"/>
  <c r="AI1114" i="4"/>
  <c r="AI1115" i="4"/>
  <c r="AI1116" i="4"/>
  <c r="AI1117" i="4"/>
  <c r="AI1118" i="4"/>
  <c r="AI1119" i="4"/>
  <c r="AI1120" i="4"/>
  <c r="AI1121" i="4"/>
  <c r="AI1122" i="4"/>
  <c r="AI1123" i="4"/>
  <c r="AI1124" i="4"/>
  <c r="AI1125" i="4"/>
  <c r="AI1126" i="4"/>
  <c r="AI1127" i="4"/>
  <c r="AI1128" i="4"/>
  <c r="AI30" i="4"/>
  <c r="AH30" i="4"/>
  <c r="AC759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AH309" i="4"/>
  <c r="AH310" i="4"/>
  <c r="AH311" i="4"/>
  <c r="AH312" i="4"/>
  <c r="AH313" i="4"/>
  <c r="AH314" i="4"/>
  <c r="AH315" i="4"/>
  <c r="AH316" i="4"/>
  <c r="AH317" i="4"/>
  <c r="AH318" i="4"/>
  <c r="AH319" i="4"/>
  <c r="AH320" i="4"/>
  <c r="AH321" i="4"/>
  <c r="AH322" i="4"/>
  <c r="AH323" i="4"/>
  <c r="AH324" i="4"/>
  <c r="AH325" i="4"/>
  <c r="AH326" i="4"/>
  <c r="AH327" i="4"/>
  <c r="AH328" i="4"/>
  <c r="AH329" i="4"/>
  <c r="AH330" i="4"/>
  <c r="AH331" i="4"/>
  <c r="AH332" i="4"/>
  <c r="AH333" i="4"/>
  <c r="AH334" i="4"/>
  <c r="AH335" i="4"/>
  <c r="AH336" i="4"/>
  <c r="AH337" i="4"/>
  <c r="AH338" i="4"/>
  <c r="AH339" i="4"/>
  <c r="AH340" i="4"/>
  <c r="AH341" i="4"/>
  <c r="AH342" i="4"/>
  <c r="AH343" i="4"/>
  <c r="AH344" i="4"/>
  <c r="AH345" i="4"/>
  <c r="AH346" i="4"/>
  <c r="AH347" i="4"/>
  <c r="AH348" i="4"/>
  <c r="AH349" i="4"/>
  <c r="AH350" i="4"/>
  <c r="AH351" i="4"/>
  <c r="AH352" i="4"/>
  <c r="AH353" i="4"/>
  <c r="AH354" i="4"/>
  <c r="AH355" i="4"/>
  <c r="AH356" i="4"/>
  <c r="AH357" i="4"/>
  <c r="AH358" i="4"/>
  <c r="AH359" i="4"/>
  <c r="AH360" i="4"/>
  <c r="AH361" i="4"/>
  <c r="AH362" i="4"/>
  <c r="AH363" i="4"/>
  <c r="AH364" i="4"/>
  <c r="AH365" i="4"/>
  <c r="AH366" i="4"/>
  <c r="AH367" i="4"/>
  <c r="AH368" i="4"/>
  <c r="AH369" i="4"/>
  <c r="AH370" i="4"/>
  <c r="AH371" i="4"/>
  <c r="AH372" i="4"/>
  <c r="AH373" i="4"/>
  <c r="AH374" i="4"/>
  <c r="AH375" i="4"/>
  <c r="AH376" i="4"/>
  <c r="AH377" i="4"/>
  <c r="AH378" i="4"/>
  <c r="AH379" i="4"/>
  <c r="AH380" i="4"/>
  <c r="AH381" i="4"/>
  <c r="AH382" i="4"/>
  <c r="AH383" i="4"/>
  <c r="AH384" i="4"/>
  <c r="AH385" i="4"/>
  <c r="AH386" i="4"/>
  <c r="AH387" i="4"/>
  <c r="AH388" i="4"/>
  <c r="AH389" i="4"/>
  <c r="AH390" i="4"/>
  <c r="AH391" i="4"/>
  <c r="AH392" i="4"/>
  <c r="AH393" i="4"/>
  <c r="AH394" i="4"/>
  <c r="AH395" i="4"/>
  <c r="AH396" i="4"/>
  <c r="AH397" i="4"/>
  <c r="AH398" i="4"/>
  <c r="AH399" i="4"/>
  <c r="AH400" i="4"/>
  <c r="AH401" i="4"/>
  <c r="AH402" i="4"/>
  <c r="AH403" i="4"/>
  <c r="AH404" i="4"/>
  <c r="AH405" i="4"/>
  <c r="AH406" i="4"/>
  <c r="AH407" i="4"/>
  <c r="AH408" i="4"/>
  <c r="AH409" i="4"/>
  <c r="AH410" i="4"/>
  <c r="AH411" i="4"/>
  <c r="AH412" i="4"/>
  <c r="AH413" i="4"/>
  <c r="AH414" i="4"/>
  <c r="AH415" i="4"/>
  <c r="AH416" i="4"/>
  <c r="AH417" i="4"/>
  <c r="AH418" i="4"/>
  <c r="AH419" i="4"/>
  <c r="AH420" i="4"/>
  <c r="AH421" i="4"/>
  <c r="AH422" i="4"/>
  <c r="AH423" i="4"/>
  <c r="AH424" i="4"/>
  <c r="AH425" i="4"/>
  <c r="AH426" i="4"/>
  <c r="AH427" i="4"/>
  <c r="AH428" i="4"/>
  <c r="AH429" i="4"/>
  <c r="AH430" i="4"/>
  <c r="AH431" i="4"/>
  <c r="AH432" i="4"/>
  <c r="AH433" i="4"/>
  <c r="AH434" i="4"/>
  <c r="AH435" i="4"/>
  <c r="AH436" i="4"/>
  <c r="AH437" i="4"/>
  <c r="AH438" i="4"/>
  <c r="AH439" i="4"/>
  <c r="AH440" i="4"/>
  <c r="AH441" i="4"/>
  <c r="AH442" i="4"/>
  <c r="AH443" i="4"/>
  <c r="AH444" i="4"/>
  <c r="AH445" i="4"/>
  <c r="AH446" i="4"/>
  <c r="AH447" i="4"/>
  <c r="AH448" i="4"/>
  <c r="AH449" i="4"/>
  <c r="AH450" i="4"/>
  <c r="AH451" i="4"/>
  <c r="AH452" i="4"/>
  <c r="AH453" i="4"/>
  <c r="AH454" i="4"/>
  <c r="AH455" i="4"/>
  <c r="AH456" i="4"/>
  <c r="AH457" i="4"/>
  <c r="AH458" i="4"/>
  <c r="AH459" i="4"/>
  <c r="AH460" i="4"/>
  <c r="AH461" i="4"/>
  <c r="AH462" i="4"/>
  <c r="AH463" i="4"/>
  <c r="AH464" i="4"/>
  <c r="AH465" i="4"/>
  <c r="AH466" i="4"/>
  <c r="AH467" i="4"/>
  <c r="AH468" i="4"/>
  <c r="AH469" i="4"/>
  <c r="AH470" i="4"/>
  <c r="AH471" i="4"/>
  <c r="AH472" i="4"/>
  <c r="AH473" i="4"/>
  <c r="AH474" i="4"/>
  <c r="AH475" i="4"/>
  <c r="AH476" i="4"/>
  <c r="AH477" i="4"/>
  <c r="AH478" i="4"/>
  <c r="AH479" i="4"/>
  <c r="AH480" i="4"/>
  <c r="AH481" i="4"/>
  <c r="AH482" i="4"/>
  <c r="AH483" i="4"/>
  <c r="AH484" i="4"/>
  <c r="AH485" i="4"/>
  <c r="AH486" i="4"/>
  <c r="AH487" i="4"/>
  <c r="AH488" i="4"/>
  <c r="AH489" i="4"/>
  <c r="AH490" i="4"/>
  <c r="AH491" i="4"/>
  <c r="AH492" i="4"/>
  <c r="AH493" i="4"/>
  <c r="AH494" i="4"/>
  <c r="AH495" i="4"/>
  <c r="AH496" i="4"/>
  <c r="AH497" i="4"/>
  <c r="AH498" i="4"/>
  <c r="AH499" i="4"/>
  <c r="AH500" i="4"/>
  <c r="AH501" i="4"/>
  <c r="AH502" i="4"/>
  <c r="AH503" i="4"/>
  <c r="AH504" i="4"/>
  <c r="AH505" i="4"/>
  <c r="AH506" i="4"/>
  <c r="AH507" i="4"/>
  <c r="AH508" i="4"/>
  <c r="AH509" i="4"/>
  <c r="AH510" i="4"/>
  <c r="AH511" i="4"/>
  <c r="AH512" i="4"/>
  <c r="AH513" i="4"/>
  <c r="AH514" i="4"/>
  <c r="AH515" i="4"/>
  <c r="AH516" i="4"/>
  <c r="AH517" i="4"/>
  <c r="AH518" i="4"/>
  <c r="AH519" i="4"/>
  <c r="AH520" i="4"/>
  <c r="AH521" i="4"/>
  <c r="AH522" i="4"/>
  <c r="AH523" i="4"/>
  <c r="AH524" i="4"/>
  <c r="AH525" i="4"/>
  <c r="AH526" i="4"/>
  <c r="AH527" i="4"/>
  <c r="AH528" i="4"/>
  <c r="AH529" i="4"/>
  <c r="AH530" i="4"/>
  <c r="AH531" i="4"/>
  <c r="AH532" i="4"/>
  <c r="AH533" i="4"/>
  <c r="AH534" i="4"/>
  <c r="AH535" i="4"/>
  <c r="AH536" i="4"/>
  <c r="AH537" i="4"/>
  <c r="AH538" i="4"/>
  <c r="AH539" i="4"/>
  <c r="AH540" i="4"/>
  <c r="AH541" i="4"/>
  <c r="AH542" i="4"/>
  <c r="AH543" i="4"/>
  <c r="AH544" i="4"/>
  <c r="AH545" i="4"/>
  <c r="AH546" i="4"/>
  <c r="AH547" i="4"/>
  <c r="AH548" i="4"/>
  <c r="AH549" i="4"/>
  <c r="AH550" i="4"/>
  <c r="AH551" i="4"/>
  <c r="AH552" i="4"/>
  <c r="AH553" i="4"/>
  <c r="AH554" i="4"/>
  <c r="AH555" i="4"/>
  <c r="AH556" i="4"/>
  <c r="AH557" i="4"/>
  <c r="AH558" i="4"/>
  <c r="AH559" i="4"/>
  <c r="AH560" i="4"/>
  <c r="AH561" i="4"/>
  <c r="AH562" i="4"/>
  <c r="AH563" i="4"/>
  <c r="AH564" i="4"/>
  <c r="AH565" i="4"/>
  <c r="AH566" i="4"/>
  <c r="AH567" i="4"/>
  <c r="AH568" i="4"/>
  <c r="AH569" i="4"/>
  <c r="AH570" i="4"/>
  <c r="AH571" i="4"/>
  <c r="AH572" i="4"/>
  <c r="AH573" i="4"/>
  <c r="AH574" i="4"/>
  <c r="AH575" i="4"/>
  <c r="AH576" i="4"/>
  <c r="AH577" i="4"/>
  <c r="AH578" i="4"/>
  <c r="AH579" i="4"/>
  <c r="AH580" i="4"/>
  <c r="AH581" i="4"/>
  <c r="AH582" i="4"/>
  <c r="AH583" i="4"/>
  <c r="AH584" i="4"/>
  <c r="AH585" i="4"/>
  <c r="AH586" i="4"/>
  <c r="AH587" i="4"/>
  <c r="AH588" i="4"/>
  <c r="AH589" i="4"/>
  <c r="AH590" i="4"/>
  <c r="AH591" i="4"/>
  <c r="AH592" i="4"/>
  <c r="AH593" i="4"/>
  <c r="AH594" i="4"/>
  <c r="AH595" i="4"/>
  <c r="AH596" i="4"/>
  <c r="AH597" i="4"/>
  <c r="AH598" i="4"/>
  <c r="AH599" i="4"/>
  <c r="AH600" i="4"/>
  <c r="AH601" i="4"/>
  <c r="AH602" i="4"/>
  <c r="AH603" i="4"/>
  <c r="AH604" i="4"/>
  <c r="AH605" i="4"/>
  <c r="AH606" i="4"/>
  <c r="AH607" i="4"/>
  <c r="AH608" i="4"/>
  <c r="AH609" i="4"/>
  <c r="AH610" i="4"/>
  <c r="AH611" i="4"/>
  <c r="AH612" i="4"/>
  <c r="AH613" i="4"/>
  <c r="AH614" i="4"/>
  <c r="AH615" i="4"/>
  <c r="AH616" i="4"/>
  <c r="AH617" i="4"/>
  <c r="AH618" i="4"/>
  <c r="AH619" i="4"/>
  <c r="AH620" i="4"/>
  <c r="AH621" i="4"/>
  <c r="AH622" i="4"/>
  <c r="AH623" i="4"/>
  <c r="AH624" i="4"/>
  <c r="AH625" i="4"/>
  <c r="AH626" i="4"/>
  <c r="AH627" i="4"/>
  <c r="AH628" i="4"/>
  <c r="AH629" i="4"/>
  <c r="AH630" i="4"/>
  <c r="AH631" i="4"/>
  <c r="AH632" i="4"/>
  <c r="AH633" i="4"/>
  <c r="AH634" i="4"/>
  <c r="AH635" i="4"/>
  <c r="AH636" i="4"/>
  <c r="AH637" i="4"/>
  <c r="AH638" i="4"/>
  <c r="AH639" i="4"/>
  <c r="AH640" i="4"/>
  <c r="AH641" i="4"/>
  <c r="AH642" i="4"/>
  <c r="AH643" i="4"/>
  <c r="AH644" i="4"/>
  <c r="AH645" i="4"/>
  <c r="AH646" i="4"/>
  <c r="AH647" i="4"/>
  <c r="AH648" i="4"/>
  <c r="AH649" i="4"/>
  <c r="AH650" i="4"/>
  <c r="AH651" i="4"/>
  <c r="AH652" i="4"/>
  <c r="AH653" i="4"/>
  <c r="AH654" i="4"/>
  <c r="AH655" i="4"/>
  <c r="AH656" i="4"/>
  <c r="AH657" i="4"/>
  <c r="AH658" i="4"/>
  <c r="AH659" i="4"/>
  <c r="AH660" i="4"/>
  <c r="AH661" i="4"/>
  <c r="AH662" i="4"/>
  <c r="AH663" i="4"/>
  <c r="AH664" i="4"/>
  <c r="AH665" i="4"/>
  <c r="AH666" i="4"/>
  <c r="AH667" i="4"/>
  <c r="AH668" i="4"/>
  <c r="AH669" i="4"/>
  <c r="AH670" i="4"/>
  <c r="AH671" i="4"/>
  <c r="AH672" i="4"/>
  <c r="AH673" i="4"/>
  <c r="AH674" i="4"/>
  <c r="AH675" i="4"/>
  <c r="AH676" i="4"/>
  <c r="AH677" i="4"/>
  <c r="AH678" i="4"/>
  <c r="AH679" i="4"/>
  <c r="AH680" i="4"/>
  <c r="AH681" i="4"/>
  <c r="AH682" i="4"/>
  <c r="AH683" i="4"/>
  <c r="AH684" i="4"/>
  <c r="AH685" i="4"/>
  <c r="AH686" i="4"/>
  <c r="AH687" i="4"/>
  <c r="AH688" i="4"/>
  <c r="AH689" i="4"/>
  <c r="AH690" i="4"/>
  <c r="AH691" i="4"/>
  <c r="AH692" i="4"/>
  <c r="AH693" i="4"/>
  <c r="AH694" i="4"/>
  <c r="AH695" i="4"/>
  <c r="AH696" i="4"/>
  <c r="AH697" i="4"/>
  <c r="AH698" i="4"/>
  <c r="AH699" i="4"/>
  <c r="AH700" i="4"/>
  <c r="AH701" i="4"/>
  <c r="AH702" i="4"/>
  <c r="AH703" i="4"/>
  <c r="AH704" i="4"/>
  <c r="AH705" i="4"/>
  <c r="AH706" i="4"/>
  <c r="AH707" i="4"/>
  <c r="AH708" i="4"/>
  <c r="AH709" i="4"/>
  <c r="AH710" i="4"/>
  <c r="AH711" i="4"/>
  <c r="AH712" i="4"/>
  <c r="AH713" i="4"/>
  <c r="AH714" i="4"/>
  <c r="AH715" i="4"/>
  <c r="AH716" i="4"/>
  <c r="AH717" i="4"/>
  <c r="AH718" i="4"/>
  <c r="AH719" i="4"/>
  <c r="AH720" i="4"/>
  <c r="AH721" i="4"/>
  <c r="AH722" i="4"/>
  <c r="AH723" i="4"/>
  <c r="AH724" i="4"/>
  <c r="AH725" i="4"/>
  <c r="AH726" i="4"/>
  <c r="AH727" i="4"/>
  <c r="AH728" i="4"/>
  <c r="AH729" i="4"/>
  <c r="AH730" i="4"/>
  <c r="AH731" i="4"/>
  <c r="AH732" i="4"/>
  <c r="AH733" i="4"/>
  <c r="AH734" i="4"/>
  <c r="AH735" i="4"/>
  <c r="AH736" i="4"/>
  <c r="AH737" i="4"/>
  <c r="AH738" i="4"/>
  <c r="AH739" i="4"/>
  <c r="AH740" i="4"/>
  <c r="AH741" i="4"/>
  <c r="AH742" i="4"/>
  <c r="AH743" i="4"/>
  <c r="AH744" i="4"/>
  <c r="AH745" i="4"/>
  <c r="AH746" i="4"/>
  <c r="AH747" i="4"/>
  <c r="AH748" i="4"/>
  <c r="AH749" i="4"/>
  <c r="AH750" i="4"/>
  <c r="AH751" i="4"/>
  <c r="AH752" i="4"/>
  <c r="AH753" i="4"/>
  <c r="AH754" i="4"/>
  <c r="AH755" i="4"/>
  <c r="AH756" i="4"/>
  <c r="AH757" i="4"/>
  <c r="AH758" i="4"/>
  <c r="AH759" i="4"/>
  <c r="AH760" i="4"/>
  <c r="AH761" i="4"/>
  <c r="AH762" i="4"/>
  <c r="AH763" i="4"/>
  <c r="AH764" i="4"/>
  <c r="AH765" i="4"/>
  <c r="AH766" i="4"/>
  <c r="AH767" i="4"/>
  <c r="AH768" i="4"/>
  <c r="AH769" i="4"/>
  <c r="AH770" i="4"/>
  <c r="AH771" i="4"/>
  <c r="AH772" i="4"/>
  <c r="AH773" i="4"/>
  <c r="AH774" i="4"/>
  <c r="AH775" i="4"/>
  <c r="AH776" i="4"/>
  <c r="AH777" i="4"/>
  <c r="AH778" i="4"/>
  <c r="AH779" i="4"/>
  <c r="AH780" i="4"/>
  <c r="AH781" i="4"/>
  <c r="AH782" i="4"/>
  <c r="AH783" i="4"/>
  <c r="AH784" i="4"/>
  <c r="AH785" i="4"/>
  <c r="AH786" i="4"/>
  <c r="AH787" i="4"/>
  <c r="AH788" i="4"/>
  <c r="AH789" i="4"/>
  <c r="AH790" i="4"/>
  <c r="AH791" i="4"/>
  <c r="AH792" i="4"/>
  <c r="AH793" i="4"/>
  <c r="AH794" i="4"/>
  <c r="AH795" i="4"/>
  <c r="AH796" i="4"/>
  <c r="AH797" i="4"/>
  <c r="AH798" i="4"/>
  <c r="AH799" i="4"/>
  <c r="AH800" i="4"/>
  <c r="AH801" i="4"/>
  <c r="AH802" i="4"/>
  <c r="AH803" i="4"/>
  <c r="AH804" i="4"/>
  <c r="AH805" i="4"/>
  <c r="AH806" i="4"/>
  <c r="AH807" i="4"/>
  <c r="AH808" i="4"/>
  <c r="AH809" i="4"/>
  <c r="AH810" i="4"/>
  <c r="AH811" i="4"/>
  <c r="AH812" i="4"/>
  <c r="AH813" i="4"/>
  <c r="AH814" i="4"/>
  <c r="AH815" i="4"/>
  <c r="AH816" i="4"/>
  <c r="AH817" i="4"/>
  <c r="AH818" i="4"/>
  <c r="AH819" i="4"/>
  <c r="AH820" i="4"/>
  <c r="AH821" i="4"/>
  <c r="AH822" i="4"/>
  <c r="AH823" i="4"/>
  <c r="AH824" i="4"/>
  <c r="AH825" i="4"/>
  <c r="AH826" i="4"/>
  <c r="AH827" i="4"/>
  <c r="AH828" i="4"/>
  <c r="AH829" i="4"/>
  <c r="AH830" i="4"/>
  <c r="AH831" i="4"/>
  <c r="AH832" i="4"/>
  <c r="AH833" i="4"/>
  <c r="AH834" i="4"/>
  <c r="AH835" i="4"/>
  <c r="AH836" i="4"/>
  <c r="AH837" i="4"/>
  <c r="AH838" i="4"/>
  <c r="AH839" i="4"/>
  <c r="AH840" i="4"/>
  <c r="AH841" i="4"/>
  <c r="AH842" i="4"/>
  <c r="AH843" i="4"/>
  <c r="AH844" i="4"/>
  <c r="AH845" i="4"/>
  <c r="AH846" i="4"/>
  <c r="AH847" i="4"/>
  <c r="AH848" i="4"/>
  <c r="AH849" i="4"/>
  <c r="AH850" i="4"/>
  <c r="AH851" i="4"/>
  <c r="AH852" i="4"/>
  <c r="AH853" i="4"/>
  <c r="AH854" i="4"/>
  <c r="AH855" i="4"/>
  <c r="AH856" i="4"/>
  <c r="AH857" i="4"/>
  <c r="AH858" i="4"/>
  <c r="AH859" i="4"/>
  <c r="AH860" i="4"/>
  <c r="AH861" i="4"/>
  <c r="AH862" i="4"/>
  <c r="AH863" i="4"/>
  <c r="AH864" i="4"/>
  <c r="AH865" i="4"/>
  <c r="AH866" i="4"/>
  <c r="AH867" i="4"/>
  <c r="AH868" i="4"/>
  <c r="AH869" i="4"/>
  <c r="AH870" i="4"/>
  <c r="AH871" i="4"/>
  <c r="AH872" i="4"/>
  <c r="AH873" i="4"/>
  <c r="AH874" i="4"/>
  <c r="AH875" i="4"/>
  <c r="AH876" i="4"/>
  <c r="AH877" i="4"/>
  <c r="AH878" i="4"/>
  <c r="AH879" i="4"/>
  <c r="AH880" i="4"/>
  <c r="AH881" i="4"/>
  <c r="AH882" i="4"/>
  <c r="AH883" i="4"/>
  <c r="AH884" i="4"/>
  <c r="AH885" i="4"/>
  <c r="AH886" i="4"/>
  <c r="AH887" i="4"/>
  <c r="AH888" i="4"/>
  <c r="AH889" i="4"/>
  <c r="AH890" i="4"/>
  <c r="AH891" i="4"/>
  <c r="AH892" i="4"/>
  <c r="AH893" i="4"/>
  <c r="AH894" i="4"/>
  <c r="AH895" i="4"/>
  <c r="AH896" i="4"/>
  <c r="AH897" i="4"/>
  <c r="AH898" i="4"/>
  <c r="AH899" i="4"/>
  <c r="AH900" i="4"/>
  <c r="AH901" i="4"/>
  <c r="AH902" i="4"/>
  <c r="AH903" i="4"/>
  <c r="AH904" i="4"/>
  <c r="AH905" i="4"/>
  <c r="AH906" i="4"/>
  <c r="AH907" i="4"/>
  <c r="AH908" i="4"/>
  <c r="AH909" i="4"/>
  <c r="AH910" i="4"/>
  <c r="AH911" i="4"/>
  <c r="AH912" i="4"/>
  <c r="AH913" i="4"/>
  <c r="AH914" i="4"/>
  <c r="AH915" i="4"/>
  <c r="AH916" i="4"/>
  <c r="AH917" i="4"/>
  <c r="AH918" i="4"/>
  <c r="AH919" i="4"/>
  <c r="AH920" i="4"/>
  <c r="AH921" i="4"/>
  <c r="AH922" i="4"/>
  <c r="AH923" i="4"/>
  <c r="AH924" i="4"/>
  <c r="AH925" i="4"/>
  <c r="AH926" i="4"/>
  <c r="AH927" i="4"/>
  <c r="AH928" i="4"/>
  <c r="AH929" i="4"/>
  <c r="AH930" i="4"/>
  <c r="AH931" i="4"/>
  <c r="AH932" i="4"/>
  <c r="AH933" i="4"/>
  <c r="AH934" i="4"/>
  <c r="AH935" i="4"/>
  <c r="AH936" i="4"/>
  <c r="AH937" i="4"/>
  <c r="AH938" i="4"/>
  <c r="AH939" i="4"/>
  <c r="AH940" i="4"/>
  <c r="AH941" i="4"/>
  <c r="AH942" i="4"/>
  <c r="AH943" i="4"/>
  <c r="AH944" i="4"/>
  <c r="AH945" i="4"/>
  <c r="AH946" i="4"/>
  <c r="AH947" i="4"/>
  <c r="AH948" i="4"/>
  <c r="AH949" i="4"/>
  <c r="AH950" i="4"/>
  <c r="AH951" i="4"/>
  <c r="AH952" i="4"/>
  <c r="AH953" i="4"/>
  <c r="AH954" i="4"/>
  <c r="AH955" i="4"/>
  <c r="AH956" i="4"/>
  <c r="AH957" i="4"/>
  <c r="AH958" i="4"/>
  <c r="AH959" i="4"/>
  <c r="AH960" i="4"/>
  <c r="AH961" i="4"/>
  <c r="AH962" i="4"/>
  <c r="AH963" i="4"/>
  <c r="AH964" i="4"/>
  <c r="AH965" i="4"/>
  <c r="AH966" i="4"/>
  <c r="AH967" i="4"/>
  <c r="AH968" i="4"/>
  <c r="AH969" i="4"/>
  <c r="AH970" i="4"/>
  <c r="AH971" i="4"/>
  <c r="AH972" i="4"/>
  <c r="AH973" i="4"/>
  <c r="AH974" i="4"/>
  <c r="AH975" i="4"/>
  <c r="AH976" i="4"/>
  <c r="AH977" i="4"/>
  <c r="AH978" i="4"/>
  <c r="AH979" i="4"/>
  <c r="AH980" i="4"/>
  <c r="AH981" i="4"/>
  <c r="AH982" i="4"/>
  <c r="AH983" i="4"/>
  <c r="AH984" i="4"/>
  <c r="AH985" i="4"/>
  <c r="AH986" i="4"/>
  <c r="AH987" i="4"/>
  <c r="AH988" i="4"/>
  <c r="AH989" i="4"/>
  <c r="AH990" i="4"/>
  <c r="AH991" i="4"/>
  <c r="AH992" i="4"/>
  <c r="AH993" i="4"/>
  <c r="AH994" i="4"/>
  <c r="AH995" i="4"/>
  <c r="AH996" i="4"/>
  <c r="AH997" i="4"/>
  <c r="AH998" i="4"/>
  <c r="AH999" i="4"/>
  <c r="AH1000" i="4"/>
  <c r="AH1001" i="4"/>
  <c r="AH1002" i="4"/>
  <c r="AH1003" i="4"/>
  <c r="AH1004" i="4"/>
  <c r="AH1005" i="4"/>
  <c r="AH1006" i="4"/>
  <c r="AH1007" i="4"/>
  <c r="AH1008" i="4"/>
  <c r="AH1009" i="4"/>
  <c r="AH1010" i="4"/>
  <c r="AH1011" i="4"/>
  <c r="AH1012" i="4"/>
  <c r="AH1013" i="4"/>
  <c r="AH1014" i="4"/>
  <c r="AH1015" i="4"/>
  <c r="AH1016" i="4"/>
  <c r="AH1017" i="4"/>
  <c r="AH1018" i="4"/>
  <c r="AH1019" i="4"/>
  <c r="AH1020" i="4"/>
  <c r="AH1021" i="4"/>
  <c r="AH1022" i="4"/>
  <c r="AH1023" i="4"/>
  <c r="AH1024" i="4"/>
  <c r="AH1025" i="4"/>
  <c r="AH1026" i="4"/>
  <c r="AH1027" i="4"/>
  <c r="AH1028" i="4"/>
  <c r="AH1029" i="4"/>
  <c r="AH1030" i="4"/>
  <c r="AH1031" i="4"/>
  <c r="AH1032" i="4"/>
  <c r="AH1033" i="4"/>
  <c r="AH1034" i="4"/>
  <c r="AH1035" i="4"/>
  <c r="AH1036" i="4"/>
  <c r="AH1037" i="4"/>
  <c r="AH1038" i="4"/>
  <c r="AH1039" i="4"/>
  <c r="AH1040" i="4"/>
  <c r="AH1041" i="4"/>
  <c r="AH1042" i="4"/>
  <c r="AH1043" i="4"/>
  <c r="AH1044" i="4"/>
  <c r="AH1045" i="4"/>
  <c r="AH1046" i="4"/>
  <c r="AH1047" i="4"/>
  <c r="AH1048" i="4"/>
  <c r="AH1049" i="4"/>
  <c r="AH1050" i="4"/>
  <c r="AH1051" i="4"/>
  <c r="AH1052" i="4"/>
  <c r="AH1053" i="4"/>
  <c r="AH1054" i="4"/>
  <c r="AH1055" i="4"/>
  <c r="AH1056" i="4"/>
  <c r="AH1057" i="4"/>
  <c r="AH1058" i="4"/>
  <c r="AH1059" i="4"/>
  <c r="AH1060" i="4"/>
  <c r="AH1061" i="4"/>
  <c r="AH1062" i="4"/>
  <c r="AH1063" i="4"/>
  <c r="AH1064" i="4"/>
  <c r="AH1065" i="4"/>
  <c r="AH1066" i="4"/>
  <c r="AH1067" i="4"/>
  <c r="AH1068" i="4"/>
  <c r="AH1069" i="4"/>
  <c r="AH1070" i="4"/>
  <c r="AH1071" i="4"/>
  <c r="AH1072" i="4"/>
  <c r="AH1073" i="4"/>
  <c r="AH1074" i="4"/>
  <c r="AH1075" i="4"/>
  <c r="AH1076" i="4"/>
  <c r="AH1077" i="4"/>
  <c r="AH1078" i="4"/>
  <c r="AH1079" i="4"/>
  <c r="AH1080" i="4"/>
  <c r="AH1081" i="4"/>
  <c r="AH1082" i="4"/>
  <c r="AH1083" i="4"/>
  <c r="AH1084" i="4"/>
  <c r="AH1085" i="4"/>
  <c r="AH1086" i="4"/>
  <c r="AH1087" i="4"/>
  <c r="AH1088" i="4"/>
  <c r="AH1089" i="4"/>
  <c r="AH1090" i="4"/>
  <c r="AH1091" i="4"/>
  <c r="AH1092" i="4"/>
  <c r="AH1093" i="4"/>
  <c r="AH1094" i="4"/>
  <c r="AH1095" i="4"/>
  <c r="AH1096" i="4"/>
  <c r="AH1097" i="4"/>
  <c r="AH1098" i="4"/>
  <c r="AH1099" i="4"/>
  <c r="AH1100" i="4"/>
  <c r="AH1101" i="4"/>
  <c r="AH1102" i="4"/>
  <c r="AH1103" i="4"/>
  <c r="AH1104" i="4"/>
  <c r="AH1105" i="4"/>
  <c r="AH1106" i="4"/>
  <c r="AH1107" i="4"/>
  <c r="AH1108" i="4"/>
  <c r="AH1109" i="4"/>
  <c r="AH1110" i="4"/>
  <c r="AH1111" i="4"/>
  <c r="AH1112" i="4"/>
  <c r="AH1113" i="4"/>
  <c r="AH1114" i="4"/>
  <c r="AH1115" i="4"/>
  <c r="AH1116" i="4"/>
  <c r="AH1117" i="4"/>
  <c r="AH1118" i="4"/>
  <c r="AH1119" i="4"/>
  <c r="AH1120" i="4"/>
  <c r="AH1121" i="4"/>
  <c r="AH1122" i="4"/>
  <c r="AH1123" i="4"/>
  <c r="AH1124" i="4"/>
  <c r="AH1125" i="4"/>
  <c r="AH1126" i="4"/>
  <c r="AH1127" i="4"/>
  <c r="AH1128" i="4"/>
  <c r="AH31" i="4"/>
  <c r="AE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1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210" i="4"/>
  <c r="AF211" i="4"/>
  <c r="AF212" i="4"/>
  <c r="AF213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8" i="4"/>
  <c r="AF229" i="4"/>
  <c r="AF230" i="4"/>
  <c r="AF231" i="4"/>
  <c r="AF232" i="4"/>
  <c r="AF233" i="4"/>
  <c r="AF234" i="4"/>
  <c r="AF235" i="4"/>
  <c r="AF236" i="4"/>
  <c r="AF237" i="4"/>
  <c r="AF238" i="4"/>
  <c r="AF239" i="4"/>
  <c r="AF240" i="4"/>
  <c r="AF241" i="4"/>
  <c r="AF242" i="4"/>
  <c r="AF243" i="4"/>
  <c r="AF244" i="4"/>
  <c r="AF245" i="4"/>
  <c r="AF246" i="4"/>
  <c r="AF247" i="4"/>
  <c r="AF248" i="4"/>
  <c r="AF249" i="4"/>
  <c r="AF250" i="4"/>
  <c r="AF251" i="4"/>
  <c r="AF252" i="4"/>
  <c r="AF253" i="4"/>
  <c r="AF254" i="4"/>
  <c r="AF255" i="4"/>
  <c r="AF256" i="4"/>
  <c r="AF257" i="4"/>
  <c r="AF258" i="4"/>
  <c r="AF259" i="4"/>
  <c r="AF260" i="4"/>
  <c r="AF261" i="4"/>
  <c r="AF262" i="4"/>
  <c r="AF263" i="4"/>
  <c r="AF264" i="4"/>
  <c r="AF265" i="4"/>
  <c r="AF266" i="4"/>
  <c r="AF267" i="4"/>
  <c r="AF268" i="4"/>
  <c r="AF269" i="4"/>
  <c r="AF270" i="4"/>
  <c r="AF271" i="4"/>
  <c r="AF272" i="4"/>
  <c r="AF273" i="4"/>
  <c r="AF274" i="4"/>
  <c r="AF275" i="4"/>
  <c r="AF276" i="4"/>
  <c r="AF277" i="4"/>
  <c r="AF278" i="4"/>
  <c r="AF279" i="4"/>
  <c r="AF280" i="4"/>
  <c r="AF281" i="4"/>
  <c r="AF282" i="4"/>
  <c r="AF283" i="4"/>
  <c r="AF284" i="4"/>
  <c r="AF285" i="4"/>
  <c r="AF286" i="4"/>
  <c r="AF287" i="4"/>
  <c r="AF288" i="4"/>
  <c r="AF289" i="4"/>
  <c r="AF290" i="4"/>
  <c r="AF291" i="4"/>
  <c r="AF292" i="4"/>
  <c r="AF293" i="4"/>
  <c r="AF294" i="4"/>
  <c r="AF295" i="4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7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AF407" i="4"/>
  <c r="AF408" i="4"/>
  <c r="AF409" i="4"/>
  <c r="AF410" i="4"/>
  <c r="AF411" i="4"/>
  <c r="AF412" i="4"/>
  <c r="AF413" i="4"/>
  <c r="AF414" i="4"/>
  <c r="AF415" i="4"/>
  <c r="AF416" i="4"/>
  <c r="AF417" i="4"/>
  <c r="AF418" i="4"/>
  <c r="AF419" i="4"/>
  <c r="AF420" i="4"/>
  <c r="AF421" i="4"/>
  <c r="AF422" i="4"/>
  <c r="AF423" i="4"/>
  <c r="AF424" i="4"/>
  <c r="AF425" i="4"/>
  <c r="AF426" i="4"/>
  <c r="AF427" i="4"/>
  <c r="AF428" i="4"/>
  <c r="AF429" i="4"/>
  <c r="AF430" i="4"/>
  <c r="AF431" i="4"/>
  <c r="AF432" i="4"/>
  <c r="AF433" i="4"/>
  <c r="AF434" i="4"/>
  <c r="AF435" i="4"/>
  <c r="AF436" i="4"/>
  <c r="AF437" i="4"/>
  <c r="AF438" i="4"/>
  <c r="AF439" i="4"/>
  <c r="AF440" i="4"/>
  <c r="AF441" i="4"/>
  <c r="AF442" i="4"/>
  <c r="AF443" i="4"/>
  <c r="AF444" i="4"/>
  <c r="AF445" i="4"/>
  <c r="AF446" i="4"/>
  <c r="AF447" i="4"/>
  <c r="AF448" i="4"/>
  <c r="AF449" i="4"/>
  <c r="AF450" i="4"/>
  <c r="AF451" i="4"/>
  <c r="AF452" i="4"/>
  <c r="AF453" i="4"/>
  <c r="AF454" i="4"/>
  <c r="AF455" i="4"/>
  <c r="AF456" i="4"/>
  <c r="AF457" i="4"/>
  <c r="AF458" i="4"/>
  <c r="AF459" i="4"/>
  <c r="AF460" i="4"/>
  <c r="AF461" i="4"/>
  <c r="AF462" i="4"/>
  <c r="AF463" i="4"/>
  <c r="AF464" i="4"/>
  <c r="AF465" i="4"/>
  <c r="AF466" i="4"/>
  <c r="AF467" i="4"/>
  <c r="AF468" i="4"/>
  <c r="AF469" i="4"/>
  <c r="AF470" i="4"/>
  <c r="AF471" i="4"/>
  <c r="AF472" i="4"/>
  <c r="AF473" i="4"/>
  <c r="AF474" i="4"/>
  <c r="AF475" i="4"/>
  <c r="AF476" i="4"/>
  <c r="AF477" i="4"/>
  <c r="AF478" i="4"/>
  <c r="AF479" i="4"/>
  <c r="AF480" i="4"/>
  <c r="AF481" i="4"/>
  <c r="AF482" i="4"/>
  <c r="AF483" i="4"/>
  <c r="AF484" i="4"/>
  <c r="AF485" i="4"/>
  <c r="AF486" i="4"/>
  <c r="AF487" i="4"/>
  <c r="AF488" i="4"/>
  <c r="AF489" i="4"/>
  <c r="AF490" i="4"/>
  <c r="AF491" i="4"/>
  <c r="AF492" i="4"/>
  <c r="AF493" i="4"/>
  <c r="AF494" i="4"/>
  <c r="AF495" i="4"/>
  <c r="AF496" i="4"/>
  <c r="AF497" i="4"/>
  <c r="AF498" i="4"/>
  <c r="AF499" i="4"/>
  <c r="AF500" i="4"/>
  <c r="AF501" i="4"/>
  <c r="AF502" i="4"/>
  <c r="AF503" i="4"/>
  <c r="AF504" i="4"/>
  <c r="AF505" i="4"/>
  <c r="AF506" i="4"/>
  <c r="AF507" i="4"/>
  <c r="AF508" i="4"/>
  <c r="AF509" i="4"/>
  <c r="AF510" i="4"/>
  <c r="AF511" i="4"/>
  <c r="AF512" i="4"/>
  <c r="AF513" i="4"/>
  <c r="AF514" i="4"/>
  <c r="AF515" i="4"/>
  <c r="AF516" i="4"/>
  <c r="AF517" i="4"/>
  <c r="AF518" i="4"/>
  <c r="AF519" i="4"/>
  <c r="AF520" i="4"/>
  <c r="AF521" i="4"/>
  <c r="AF522" i="4"/>
  <c r="AF523" i="4"/>
  <c r="AF524" i="4"/>
  <c r="AF525" i="4"/>
  <c r="AF526" i="4"/>
  <c r="AF527" i="4"/>
  <c r="AF528" i="4"/>
  <c r="AF529" i="4"/>
  <c r="AF530" i="4"/>
  <c r="AF531" i="4"/>
  <c r="AF532" i="4"/>
  <c r="AF533" i="4"/>
  <c r="AF534" i="4"/>
  <c r="AF535" i="4"/>
  <c r="AF536" i="4"/>
  <c r="AF537" i="4"/>
  <c r="AF538" i="4"/>
  <c r="AF539" i="4"/>
  <c r="AF540" i="4"/>
  <c r="AF541" i="4"/>
  <c r="AF542" i="4"/>
  <c r="AF543" i="4"/>
  <c r="AF544" i="4"/>
  <c r="AF545" i="4"/>
  <c r="AF546" i="4"/>
  <c r="AF547" i="4"/>
  <c r="AF548" i="4"/>
  <c r="AF549" i="4"/>
  <c r="AF550" i="4"/>
  <c r="AF551" i="4"/>
  <c r="AF552" i="4"/>
  <c r="AF553" i="4"/>
  <c r="AF554" i="4"/>
  <c r="AF555" i="4"/>
  <c r="AF556" i="4"/>
  <c r="AF557" i="4"/>
  <c r="AF558" i="4"/>
  <c r="AF559" i="4"/>
  <c r="AF560" i="4"/>
  <c r="AF561" i="4"/>
  <c r="AF562" i="4"/>
  <c r="AF563" i="4"/>
  <c r="AF564" i="4"/>
  <c r="AF565" i="4"/>
  <c r="AF566" i="4"/>
  <c r="AF567" i="4"/>
  <c r="AF568" i="4"/>
  <c r="AF569" i="4"/>
  <c r="AF570" i="4"/>
  <c r="AF571" i="4"/>
  <c r="AF572" i="4"/>
  <c r="AF573" i="4"/>
  <c r="AF574" i="4"/>
  <c r="AF575" i="4"/>
  <c r="AF576" i="4"/>
  <c r="AF577" i="4"/>
  <c r="AF578" i="4"/>
  <c r="AF579" i="4"/>
  <c r="AF580" i="4"/>
  <c r="AF581" i="4"/>
  <c r="AF582" i="4"/>
  <c r="AF583" i="4"/>
  <c r="AF584" i="4"/>
  <c r="AF585" i="4"/>
  <c r="AF586" i="4"/>
  <c r="AF587" i="4"/>
  <c r="AF588" i="4"/>
  <c r="AF589" i="4"/>
  <c r="AF590" i="4"/>
  <c r="AF591" i="4"/>
  <c r="AF592" i="4"/>
  <c r="AF593" i="4"/>
  <c r="AF594" i="4"/>
  <c r="AF595" i="4"/>
  <c r="AF596" i="4"/>
  <c r="AF597" i="4"/>
  <c r="AF598" i="4"/>
  <c r="AF599" i="4"/>
  <c r="AF600" i="4"/>
  <c r="AF601" i="4"/>
  <c r="AF602" i="4"/>
  <c r="AF603" i="4"/>
  <c r="AF604" i="4"/>
  <c r="AF605" i="4"/>
  <c r="AF606" i="4"/>
  <c r="AF607" i="4"/>
  <c r="AF608" i="4"/>
  <c r="AF609" i="4"/>
  <c r="AF610" i="4"/>
  <c r="AF611" i="4"/>
  <c r="AF612" i="4"/>
  <c r="AF613" i="4"/>
  <c r="AF614" i="4"/>
  <c r="AF615" i="4"/>
  <c r="AF616" i="4"/>
  <c r="AF617" i="4"/>
  <c r="AF618" i="4"/>
  <c r="AF619" i="4"/>
  <c r="AF620" i="4"/>
  <c r="AF621" i="4"/>
  <c r="AF622" i="4"/>
  <c r="AF623" i="4"/>
  <c r="AF624" i="4"/>
  <c r="AF625" i="4"/>
  <c r="AF626" i="4"/>
  <c r="AF627" i="4"/>
  <c r="AF628" i="4"/>
  <c r="AF629" i="4"/>
  <c r="AF630" i="4"/>
  <c r="AF631" i="4"/>
  <c r="AF632" i="4"/>
  <c r="AF633" i="4"/>
  <c r="AF634" i="4"/>
  <c r="AF635" i="4"/>
  <c r="AF636" i="4"/>
  <c r="AF637" i="4"/>
  <c r="AF638" i="4"/>
  <c r="AF639" i="4"/>
  <c r="AF640" i="4"/>
  <c r="AF641" i="4"/>
  <c r="AF642" i="4"/>
  <c r="AF643" i="4"/>
  <c r="AF644" i="4"/>
  <c r="AF645" i="4"/>
  <c r="AF646" i="4"/>
  <c r="AF647" i="4"/>
  <c r="AF648" i="4"/>
  <c r="AF649" i="4"/>
  <c r="AF650" i="4"/>
  <c r="AF651" i="4"/>
  <c r="AF652" i="4"/>
  <c r="AF653" i="4"/>
  <c r="AF654" i="4"/>
  <c r="AF655" i="4"/>
  <c r="AF656" i="4"/>
  <c r="AF657" i="4"/>
  <c r="AF658" i="4"/>
  <c r="AF659" i="4"/>
  <c r="AF660" i="4"/>
  <c r="AF661" i="4"/>
  <c r="AF662" i="4"/>
  <c r="AF663" i="4"/>
  <c r="AF664" i="4"/>
  <c r="AF665" i="4"/>
  <c r="AF666" i="4"/>
  <c r="AF667" i="4"/>
  <c r="AF668" i="4"/>
  <c r="AF669" i="4"/>
  <c r="AF670" i="4"/>
  <c r="AF671" i="4"/>
  <c r="AF672" i="4"/>
  <c r="AF673" i="4"/>
  <c r="AF674" i="4"/>
  <c r="AF675" i="4"/>
  <c r="AF676" i="4"/>
  <c r="AF677" i="4"/>
  <c r="AF678" i="4"/>
  <c r="AF679" i="4"/>
  <c r="AF680" i="4"/>
  <c r="AF681" i="4"/>
  <c r="AF682" i="4"/>
  <c r="AF683" i="4"/>
  <c r="AF684" i="4"/>
  <c r="AF685" i="4"/>
  <c r="AF686" i="4"/>
  <c r="AF687" i="4"/>
  <c r="AF688" i="4"/>
  <c r="AF689" i="4"/>
  <c r="AF690" i="4"/>
  <c r="AF691" i="4"/>
  <c r="AF692" i="4"/>
  <c r="AF693" i="4"/>
  <c r="AF694" i="4"/>
  <c r="AF695" i="4"/>
  <c r="AF696" i="4"/>
  <c r="AF697" i="4"/>
  <c r="AF698" i="4"/>
  <c r="AF699" i="4"/>
  <c r="AF700" i="4"/>
  <c r="AF701" i="4"/>
  <c r="AF702" i="4"/>
  <c r="AF703" i="4"/>
  <c r="AF704" i="4"/>
  <c r="AF705" i="4"/>
  <c r="AF706" i="4"/>
  <c r="AF707" i="4"/>
  <c r="AF708" i="4"/>
  <c r="AF709" i="4"/>
  <c r="AF710" i="4"/>
  <c r="AF711" i="4"/>
  <c r="AF712" i="4"/>
  <c r="AF713" i="4"/>
  <c r="AF714" i="4"/>
  <c r="AF715" i="4"/>
  <c r="AF716" i="4"/>
  <c r="AF717" i="4"/>
  <c r="AF718" i="4"/>
  <c r="AF719" i="4"/>
  <c r="AF720" i="4"/>
  <c r="AF721" i="4"/>
  <c r="AF722" i="4"/>
  <c r="AF723" i="4"/>
  <c r="AF724" i="4"/>
  <c r="AF725" i="4"/>
  <c r="AF726" i="4"/>
  <c r="AF727" i="4"/>
  <c r="AF728" i="4"/>
  <c r="AF729" i="4"/>
  <c r="AF730" i="4"/>
  <c r="AF731" i="4"/>
  <c r="AF732" i="4"/>
  <c r="AF733" i="4"/>
  <c r="AF734" i="4"/>
  <c r="AF735" i="4"/>
  <c r="AF736" i="4"/>
  <c r="AF737" i="4"/>
  <c r="AF738" i="4"/>
  <c r="AF739" i="4"/>
  <c r="AF740" i="4"/>
  <c r="AF741" i="4"/>
  <c r="AF742" i="4"/>
  <c r="AF743" i="4"/>
  <c r="AF744" i="4"/>
  <c r="AF745" i="4"/>
  <c r="AF746" i="4"/>
  <c r="AF747" i="4"/>
  <c r="AF748" i="4"/>
  <c r="AF749" i="4"/>
  <c r="AF750" i="4"/>
  <c r="AF751" i="4"/>
  <c r="AF752" i="4"/>
  <c r="AF753" i="4"/>
  <c r="AF754" i="4"/>
  <c r="AF755" i="4"/>
  <c r="AF756" i="4"/>
  <c r="AF757" i="4"/>
  <c r="AF758" i="4"/>
  <c r="AF759" i="4"/>
  <c r="AF760" i="4"/>
  <c r="AF761" i="4"/>
  <c r="AF762" i="4"/>
  <c r="AF763" i="4"/>
  <c r="AF764" i="4"/>
  <c r="AF765" i="4"/>
  <c r="AF766" i="4"/>
  <c r="AF767" i="4"/>
  <c r="AF768" i="4"/>
  <c r="AF769" i="4"/>
  <c r="AF770" i="4"/>
  <c r="AF771" i="4"/>
  <c r="AF772" i="4"/>
  <c r="AF773" i="4"/>
  <c r="AF774" i="4"/>
  <c r="AF775" i="4"/>
  <c r="AF776" i="4"/>
  <c r="AF777" i="4"/>
  <c r="AF778" i="4"/>
  <c r="AF779" i="4"/>
  <c r="AF780" i="4"/>
  <c r="AF781" i="4"/>
  <c r="AF782" i="4"/>
  <c r="AF783" i="4"/>
  <c r="AF784" i="4"/>
  <c r="AF785" i="4"/>
  <c r="AF786" i="4"/>
  <c r="AF787" i="4"/>
  <c r="AF788" i="4"/>
  <c r="AF789" i="4"/>
  <c r="AF790" i="4"/>
  <c r="AF791" i="4"/>
  <c r="AF792" i="4"/>
  <c r="AF793" i="4"/>
  <c r="AF794" i="4"/>
  <c r="AF795" i="4"/>
  <c r="AF796" i="4"/>
  <c r="AF797" i="4"/>
  <c r="AF798" i="4"/>
  <c r="AF799" i="4"/>
  <c r="AF800" i="4"/>
  <c r="AF801" i="4"/>
  <c r="AF802" i="4"/>
  <c r="AF803" i="4"/>
  <c r="AF804" i="4"/>
  <c r="AF805" i="4"/>
  <c r="AF806" i="4"/>
  <c r="AF807" i="4"/>
  <c r="AF808" i="4"/>
  <c r="AF809" i="4"/>
  <c r="AF810" i="4"/>
  <c r="AF811" i="4"/>
  <c r="AF812" i="4"/>
  <c r="AF813" i="4"/>
  <c r="AF814" i="4"/>
  <c r="AF815" i="4"/>
  <c r="AF816" i="4"/>
  <c r="AF817" i="4"/>
  <c r="AF818" i="4"/>
  <c r="AF819" i="4"/>
  <c r="AF820" i="4"/>
  <c r="AF821" i="4"/>
  <c r="AF822" i="4"/>
  <c r="AF823" i="4"/>
  <c r="AF824" i="4"/>
  <c r="AF825" i="4"/>
  <c r="AF826" i="4"/>
  <c r="AF827" i="4"/>
  <c r="AF828" i="4"/>
  <c r="AF829" i="4"/>
  <c r="AF830" i="4"/>
  <c r="AF831" i="4"/>
  <c r="AF832" i="4"/>
  <c r="AF833" i="4"/>
  <c r="AF834" i="4"/>
  <c r="AF835" i="4"/>
  <c r="AF836" i="4"/>
  <c r="AF837" i="4"/>
  <c r="AF838" i="4"/>
  <c r="AF839" i="4"/>
  <c r="AF840" i="4"/>
  <c r="AF841" i="4"/>
  <c r="AF842" i="4"/>
  <c r="AF843" i="4"/>
  <c r="AF844" i="4"/>
  <c r="AF845" i="4"/>
  <c r="AF846" i="4"/>
  <c r="AF847" i="4"/>
  <c r="AF848" i="4"/>
  <c r="AF849" i="4"/>
  <c r="AF850" i="4"/>
  <c r="AF851" i="4"/>
  <c r="AF852" i="4"/>
  <c r="AF853" i="4"/>
  <c r="AF854" i="4"/>
  <c r="AF855" i="4"/>
  <c r="AF856" i="4"/>
  <c r="AF857" i="4"/>
  <c r="AF858" i="4"/>
  <c r="AF859" i="4"/>
  <c r="AF860" i="4"/>
  <c r="AF861" i="4"/>
  <c r="AF862" i="4"/>
  <c r="AF863" i="4"/>
  <c r="AF864" i="4"/>
  <c r="AF865" i="4"/>
  <c r="AF866" i="4"/>
  <c r="AF867" i="4"/>
  <c r="AF868" i="4"/>
  <c r="AF869" i="4"/>
  <c r="AF870" i="4"/>
  <c r="AF871" i="4"/>
  <c r="AF872" i="4"/>
  <c r="AF873" i="4"/>
  <c r="AF874" i="4"/>
  <c r="AF875" i="4"/>
  <c r="AF876" i="4"/>
  <c r="AF877" i="4"/>
  <c r="AF878" i="4"/>
  <c r="AF879" i="4"/>
  <c r="AF880" i="4"/>
  <c r="AF881" i="4"/>
  <c r="AF882" i="4"/>
  <c r="AF883" i="4"/>
  <c r="AF884" i="4"/>
  <c r="AF885" i="4"/>
  <c r="AF886" i="4"/>
  <c r="AF887" i="4"/>
  <c r="AF888" i="4"/>
  <c r="AF889" i="4"/>
  <c r="AF890" i="4"/>
  <c r="AF891" i="4"/>
  <c r="AF892" i="4"/>
  <c r="AF893" i="4"/>
  <c r="AF894" i="4"/>
  <c r="AF895" i="4"/>
  <c r="AF896" i="4"/>
  <c r="AF897" i="4"/>
  <c r="AF898" i="4"/>
  <c r="AF899" i="4"/>
  <c r="AF900" i="4"/>
  <c r="AF901" i="4"/>
  <c r="AF902" i="4"/>
  <c r="AF903" i="4"/>
  <c r="AF904" i="4"/>
  <c r="AF905" i="4"/>
  <c r="AF906" i="4"/>
  <c r="AF907" i="4"/>
  <c r="AF908" i="4"/>
  <c r="AF909" i="4"/>
  <c r="AF910" i="4"/>
  <c r="AF911" i="4"/>
  <c r="AF912" i="4"/>
  <c r="AF913" i="4"/>
  <c r="AF914" i="4"/>
  <c r="AF915" i="4"/>
  <c r="AF916" i="4"/>
  <c r="AF917" i="4"/>
  <c r="AF918" i="4"/>
  <c r="AF919" i="4"/>
  <c r="AF920" i="4"/>
  <c r="AF921" i="4"/>
  <c r="AF922" i="4"/>
  <c r="AF923" i="4"/>
  <c r="AF924" i="4"/>
  <c r="AF925" i="4"/>
  <c r="AF926" i="4"/>
  <c r="AF927" i="4"/>
  <c r="AF928" i="4"/>
  <c r="AF929" i="4"/>
  <c r="AF930" i="4"/>
  <c r="AF931" i="4"/>
  <c r="AF932" i="4"/>
  <c r="AF933" i="4"/>
  <c r="AF934" i="4"/>
  <c r="AF935" i="4"/>
  <c r="AF936" i="4"/>
  <c r="AF937" i="4"/>
  <c r="AF938" i="4"/>
  <c r="AF939" i="4"/>
  <c r="AF940" i="4"/>
  <c r="AF941" i="4"/>
  <c r="AF942" i="4"/>
  <c r="AF943" i="4"/>
  <c r="AF944" i="4"/>
  <c r="AF945" i="4"/>
  <c r="AF946" i="4"/>
  <c r="AF947" i="4"/>
  <c r="AF948" i="4"/>
  <c r="AF949" i="4"/>
  <c r="AF950" i="4"/>
  <c r="AF951" i="4"/>
  <c r="AF952" i="4"/>
  <c r="AF953" i="4"/>
  <c r="AF954" i="4"/>
  <c r="AF955" i="4"/>
  <c r="AF956" i="4"/>
  <c r="AF957" i="4"/>
  <c r="AF958" i="4"/>
  <c r="AF959" i="4"/>
  <c r="AF960" i="4"/>
  <c r="AF961" i="4"/>
  <c r="AF962" i="4"/>
  <c r="AF963" i="4"/>
  <c r="AF964" i="4"/>
  <c r="AF965" i="4"/>
  <c r="AF966" i="4"/>
  <c r="AF967" i="4"/>
  <c r="AF968" i="4"/>
  <c r="AF969" i="4"/>
  <c r="AF970" i="4"/>
  <c r="AF971" i="4"/>
  <c r="AF972" i="4"/>
  <c r="AF973" i="4"/>
  <c r="AF974" i="4"/>
  <c r="AF975" i="4"/>
  <c r="AF976" i="4"/>
  <c r="AF977" i="4"/>
  <c r="AF978" i="4"/>
  <c r="AF979" i="4"/>
  <c r="AF980" i="4"/>
  <c r="AF981" i="4"/>
  <c r="AF982" i="4"/>
  <c r="AF983" i="4"/>
  <c r="AF984" i="4"/>
  <c r="AF985" i="4"/>
  <c r="AF986" i="4"/>
  <c r="AF987" i="4"/>
  <c r="AF988" i="4"/>
  <c r="AF989" i="4"/>
  <c r="AF990" i="4"/>
  <c r="AF991" i="4"/>
  <c r="AF992" i="4"/>
  <c r="AF993" i="4"/>
  <c r="AF994" i="4"/>
  <c r="AF995" i="4"/>
  <c r="AF996" i="4"/>
  <c r="AF997" i="4"/>
  <c r="AF998" i="4"/>
  <c r="AF999" i="4"/>
  <c r="AF1000" i="4"/>
  <c r="AF1001" i="4"/>
  <c r="AF1002" i="4"/>
  <c r="AF1003" i="4"/>
  <c r="AF1004" i="4"/>
  <c r="AF1005" i="4"/>
  <c r="AF1006" i="4"/>
  <c r="AF1007" i="4"/>
  <c r="AF1008" i="4"/>
  <c r="AF1009" i="4"/>
  <c r="AF1010" i="4"/>
  <c r="AF1011" i="4"/>
  <c r="AF1012" i="4"/>
  <c r="AF1013" i="4"/>
  <c r="AF1014" i="4"/>
  <c r="AF1015" i="4"/>
  <c r="AF1016" i="4"/>
  <c r="AF1017" i="4"/>
  <c r="AF1018" i="4"/>
  <c r="AF1019" i="4"/>
  <c r="AF1020" i="4"/>
  <c r="AF1021" i="4"/>
  <c r="AF1022" i="4"/>
  <c r="AF1023" i="4"/>
  <c r="AF1024" i="4"/>
  <c r="AF1025" i="4"/>
  <c r="AF1026" i="4"/>
  <c r="AF1027" i="4"/>
  <c r="AF1028" i="4"/>
  <c r="AF1029" i="4"/>
  <c r="AF1030" i="4"/>
  <c r="AF1031" i="4"/>
  <c r="AF1032" i="4"/>
  <c r="AF1033" i="4"/>
  <c r="AF1034" i="4"/>
  <c r="AF1035" i="4"/>
  <c r="AF1036" i="4"/>
  <c r="AF1037" i="4"/>
  <c r="AF1038" i="4"/>
  <c r="AF1039" i="4"/>
  <c r="AF1040" i="4"/>
  <c r="AF1041" i="4"/>
  <c r="AF1042" i="4"/>
  <c r="AF1043" i="4"/>
  <c r="AF1044" i="4"/>
  <c r="AF1045" i="4"/>
  <c r="AF1046" i="4"/>
  <c r="AF1047" i="4"/>
  <c r="AF1048" i="4"/>
  <c r="AF1049" i="4"/>
  <c r="AF1050" i="4"/>
  <c r="AF1051" i="4"/>
  <c r="AF1052" i="4"/>
  <c r="AF1053" i="4"/>
  <c r="AF1054" i="4"/>
  <c r="AF1055" i="4"/>
  <c r="AF1056" i="4"/>
  <c r="AF1057" i="4"/>
  <c r="AF1058" i="4"/>
  <c r="AF1059" i="4"/>
  <c r="AF1060" i="4"/>
  <c r="AF1061" i="4"/>
  <c r="AF1062" i="4"/>
  <c r="AF1063" i="4"/>
  <c r="AF1064" i="4"/>
  <c r="AF1065" i="4"/>
  <c r="AF1066" i="4"/>
  <c r="AF1067" i="4"/>
  <c r="AF1068" i="4"/>
  <c r="AF1069" i="4"/>
  <c r="AF1070" i="4"/>
  <c r="AF1071" i="4"/>
  <c r="AF1072" i="4"/>
  <c r="AF1073" i="4"/>
  <c r="AF1074" i="4"/>
  <c r="AF1075" i="4"/>
  <c r="AF1076" i="4"/>
  <c r="AF1077" i="4"/>
  <c r="AF1078" i="4"/>
  <c r="AF1079" i="4"/>
  <c r="AF1080" i="4"/>
  <c r="AF1081" i="4"/>
  <c r="AF1082" i="4"/>
  <c r="AF1083" i="4"/>
  <c r="AF1084" i="4"/>
  <c r="AF1085" i="4"/>
  <c r="AF1086" i="4"/>
  <c r="AF1087" i="4"/>
  <c r="AF1088" i="4"/>
  <c r="AF1089" i="4"/>
  <c r="AF1090" i="4"/>
  <c r="AF1091" i="4"/>
  <c r="AF1092" i="4"/>
  <c r="AF1093" i="4"/>
  <c r="AF1094" i="4"/>
  <c r="AF1095" i="4"/>
  <c r="AF1096" i="4"/>
  <c r="AF1097" i="4"/>
  <c r="AF1098" i="4"/>
  <c r="AF1099" i="4"/>
  <c r="AF1100" i="4"/>
  <c r="AF1101" i="4"/>
  <c r="AF1102" i="4"/>
  <c r="AF1103" i="4"/>
  <c r="AF1104" i="4"/>
  <c r="AF1105" i="4"/>
  <c r="AF1106" i="4"/>
  <c r="AF1107" i="4"/>
  <c r="AF1108" i="4"/>
  <c r="AF1109" i="4"/>
  <c r="AF1110" i="4"/>
  <c r="AF1111" i="4"/>
  <c r="AF1112" i="4"/>
  <c r="AF1113" i="4"/>
  <c r="AF1114" i="4"/>
  <c r="AF1115" i="4"/>
  <c r="AF1116" i="4"/>
  <c r="AF1117" i="4"/>
  <c r="AF1118" i="4"/>
  <c r="AF1119" i="4"/>
  <c r="AF1120" i="4"/>
  <c r="AF1121" i="4"/>
  <c r="AF1122" i="4"/>
  <c r="AF1123" i="4"/>
  <c r="AF1124" i="4"/>
  <c r="AF1125" i="4"/>
  <c r="AF1126" i="4"/>
  <c r="AF1127" i="4"/>
  <c r="AF1128" i="4"/>
  <c r="AF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AG267" i="4"/>
  <c r="AG268" i="4"/>
  <c r="AG269" i="4"/>
  <c r="AG270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284" i="4"/>
  <c r="AG285" i="4"/>
  <c r="AG286" i="4"/>
  <c r="AG287" i="4"/>
  <c r="AG288" i="4"/>
  <c r="AG289" i="4"/>
  <c r="AG290" i="4"/>
  <c r="AG291" i="4"/>
  <c r="AG292" i="4"/>
  <c r="AG293" i="4"/>
  <c r="AG294" i="4"/>
  <c r="AG295" i="4"/>
  <c r="AG296" i="4"/>
  <c r="AG297" i="4"/>
  <c r="AG298" i="4"/>
  <c r="AG299" i="4"/>
  <c r="AG300" i="4"/>
  <c r="AG301" i="4"/>
  <c r="AG302" i="4"/>
  <c r="AG303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27" i="4"/>
  <c r="AG328" i="4"/>
  <c r="AG329" i="4"/>
  <c r="AG330" i="4"/>
  <c r="AG331" i="4"/>
  <c r="AG332" i="4"/>
  <c r="AG333" i="4"/>
  <c r="AG334" i="4"/>
  <c r="AG335" i="4"/>
  <c r="AG336" i="4"/>
  <c r="AG337" i="4"/>
  <c r="AG338" i="4"/>
  <c r="AG339" i="4"/>
  <c r="AG340" i="4"/>
  <c r="AG341" i="4"/>
  <c r="AG342" i="4"/>
  <c r="AG343" i="4"/>
  <c r="AG344" i="4"/>
  <c r="AG345" i="4"/>
  <c r="AG346" i="4"/>
  <c r="AG347" i="4"/>
  <c r="AG348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2" i="4"/>
  <c r="AG373" i="4"/>
  <c r="AG374" i="4"/>
  <c r="AG375" i="4"/>
  <c r="AG376" i="4"/>
  <c r="AG377" i="4"/>
  <c r="AG378" i="4"/>
  <c r="AG379" i="4"/>
  <c r="AG380" i="4"/>
  <c r="AG381" i="4"/>
  <c r="AG382" i="4"/>
  <c r="AG383" i="4"/>
  <c r="AG384" i="4"/>
  <c r="AG385" i="4"/>
  <c r="AG386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G412" i="4"/>
  <c r="AG413" i="4"/>
  <c r="AG414" i="4"/>
  <c r="AG415" i="4"/>
  <c r="AG416" i="4"/>
  <c r="AG417" i="4"/>
  <c r="AG418" i="4"/>
  <c r="AG419" i="4"/>
  <c r="AG420" i="4"/>
  <c r="AG421" i="4"/>
  <c r="AG422" i="4"/>
  <c r="AG423" i="4"/>
  <c r="AG424" i="4"/>
  <c r="AG425" i="4"/>
  <c r="AG426" i="4"/>
  <c r="AG427" i="4"/>
  <c r="AG428" i="4"/>
  <c r="AG429" i="4"/>
  <c r="AG430" i="4"/>
  <c r="AG431" i="4"/>
  <c r="AG432" i="4"/>
  <c r="AG433" i="4"/>
  <c r="AG434" i="4"/>
  <c r="AG435" i="4"/>
  <c r="AG436" i="4"/>
  <c r="AG437" i="4"/>
  <c r="AG438" i="4"/>
  <c r="AG439" i="4"/>
  <c r="AG440" i="4"/>
  <c r="AG441" i="4"/>
  <c r="AG442" i="4"/>
  <c r="AG443" i="4"/>
  <c r="AG444" i="4"/>
  <c r="AG445" i="4"/>
  <c r="AG446" i="4"/>
  <c r="AG447" i="4"/>
  <c r="AG448" i="4"/>
  <c r="AG449" i="4"/>
  <c r="AG450" i="4"/>
  <c r="AG451" i="4"/>
  <c r="AG452" i="4"/>
  <c r="AG453" i="4"/>
  <c r="AG454" i="4"/>
  <c r="AG455" i="4"/>
  <c r="AG456" i="4"/>
  <c r="AG457" i="4"/>
  <c r="AG458" i="4"/>
  <c r="AG459" i="4"/>
  <c r="AG460" i="4"/>
  <c r="AG461" i="4"/>
  <c r="AG462" i="4"/>
  <c r="AG463" i="4"/>
  <c r="AG464" i="4"/>
  <c r="AG465" i="4"/>
  <c r="AG466" i="4"/>
  <c r="AG467" i="4"/>
  <c r="AG468" i="4"/>
  <c r="AG469" i="4"/>
  <c r="AG470" i="4"/>
  <c r="AG471" i="4"/>
  <c r="AG472" i="4"/>
  <c r="AG473" i="4"/>
  <c r="AG474" i="4"/>
  <c r="AG475" i="4"/>
  <c r="AG476" i="4"/>
  <c r="AG477" i="4"/>
  <c r="AG478" i="4"/>
  <c r="AG479" i="4"/>
  <c r="AG480" i="4"/>
  <c r="AG481" i="4"/>
  <c r="AG482" i="4"/>
  <c r="AG483" i="4"/>
  <c r="AG484" i="4"/>
  <c r="AG485" i="4"/>
  <c r="AG486" i="4"/>
  <c r="AG487" i="4"/>
  <c r="AG488" i="4"/>
  <c r="AG489" i="4"/>
  <c r="AG490" i="4"/>
  <c r="AG491" i="4"/>
  <c r="AG492" i="4"/>
  <c r="AG493" i="4"/>
  <c r="AG494" i="4"/>
  <c r="AG495" i="4"/>
  <c r="AG496" i="4"/>
  <c r="AG497" i="4"/>
  <c r="AG498" i="4"/>
  <c r="AG499" i="4"/>
  <c r="AG500" i="4"/>
  <c r="AG501" i="4"/>
  <c r="AG502" i="4"/>
  <c r="AG503" i="4"/>
  <c r="AG504" i="4"/>
  <c r="AG505" i="4"/>
  <c r="AG506" i="4"/>
  <c r="AG507" i="4"/>
  <c r="AG508" i="4"/>
  <c r="AG509" i="4"/>
  <c r="AG510" i="4"/>
  <c r="AG511" i="4"/>
  <c r="AG512" i="4"/>
  <c r="AG513" i="4"/>
  <c r="AG514" i="4"/>
  <c r="AG515" i="4"/>
  <c r="AG516" i="4"/>
  <c r="AG517" i="4"/>
  <c r="AG518" i="4"/>
  <c r="AG519" i="4"/>
  <c r="AG520" i="4"/>
  <c r="AG521" i="4"/>
  <c r="AG522" i="4"/>
  <c r="AG523" i="4"/>
  <c r="AG524" i="4"/>
  <c r="AG525" i="4"/>
  <c r="AG526" i="4"/>
  <c r="AG527" i="4"/>
  <c r="AG528" i="4"/>
  <c r="AG529" i="4"/>
  <c r="AG530" i="4"/>
  <c r="AG531" i="4"/>
  <c r="AG532" i="4"/>
  <c r="AG533" i="4"/>
  <c r="AG534" i="4"/>
  <c r="AG535" i="4"/>
  <c r="AG536" i="4"/>
  <c r="AG537" i="4"/>
  <c r="AG538" i="4"/>
  <c r="AG539" i="4"/>
  <c r="AG540" i="4"/>
  <c r="AG541" i="4"/>
  <c r="AG542" i="4"/>
  <c r="AG543" i="4"/>
  <c r="AG544" i="4"/>
  <c r="AG545" i="4"/>
  <c r="AG546" i="4"/>
  <c r="AG547" i="4"/>
  <c r="AG548" i="4"/>
  <c r="AG549" i="4"/>
  <c r="AG550" i="4"/>
  <c r="AG551" i="4"/>
  <c r="AG552" i="4"/>
  <c r="AG553" i="4"/>
  <c r="AG554" i="4"/>
  <c r="AG555" i="4"/>
  <c r="AG556" i="4"/>
  <c r="AG557" i="4"/>
  <c r="AG558" i="4"/>
  <c r="AG559" i="4"/>
  <c r="AG560" i="4"/>
  <c r="AG561" i="4"/>
  <c r="AG562" i="4"/>
  <c r="AG563" i="4"/>
  <c r="AG564" i="4"/>
  <c r="AG565" i="4"/>
  <c r="AG566" i="4"/>
  <c r="AG567" i="4"/>
  <c r="AG568" i="4"/>
  <c r="AG569" i="4"/>
  <c r="AG570" i="4"/>
  <c r="AG571" i="4"/>
  <c r="AG572" i="4"/>
  <c r="AG573" i="4"/>
  <c r="AG574" i="4"/>
  <c r="AG575" i="4"/>
  <c r="AG576" i="4"/>
  <c r="AG577" i="4"/>
  <c r="AG578" i="4"/>
  <c r="AG579" i="4"/>
  <c r="AG580" i="4"/>
  <c r="AG581" i="4"/>
  <c r="AG582" i="4"/>
  <c r="AG583" i="4"/>
  <c r="AG584" i="4"/>
  <c r="AG585" i="4"/>
  <c r="AG586" i="4"/>
  <c r="AG587" i="4"/>
  <c r="AG588" i="4"/>
  <c r="AG589" i="4"/>
  <c r="AG590" i="4"/>
  <c r="AG591" i="4"/>
  <c r="AG592" i="4"/>
  <c r="AG593" i="4"/>
  <c r="AG594" i="4"/>
  <c r="AG595" i="4"/>
  <c r="AG596" i="4"/>
  <c r="AG597" i="4"/>
  <c r="AG598" i="4"/>
  <c r="AG599" i="4"/>
  <c r="AG600" i="4"/>
  <c r="AG601" i="4"/>
  <c r="AG602" i="4"/>
  <c r="AG603" i="4"/>
  <c r="AG604" i="4"/>
  <c r="AG605" i="4"/>
  <c r="AG606" i="4"/>
  <c r="AG607" i="4"/>
  <c r="AG608" i="4"/>
  <c r="AG609" i="4"/>
  <c r="AG610" i="4"/>
  <c r="AG611" i="4"/>
  <c r="AG612" i="4"/>
  <c r="AG613" i="4"/>
  <c r="AG614" i="4"/>
  <c r="AG615" i="4"/>
  <c r="AG616" i="4"/>
  <c r="AG617" i="4"/>
  <c r="AG618" i="4"/>
  <c r="AG619" i="4"/>
  <c r="AG620" i="4"/>
  <c r="AG621" i="4"/>
  <c r="AG622" i="4"/>
  <c r="AG623" i="4"/>
  <c r="AG624" i="4"/>
  <c r="AG625" i="4"/>
  <c r="AG626" i="4"/>
  <c r="AG627" i="4"/>
  <c r="AG628" i="4"/>
  <c r="AG629" i="4"/>
  <c r="AG630" i="4"/>
  <c r="AG631" i="4"/>
  <c r="AG632" i="4"/>
  <c r="AG633" i="4"/>
  <c r="AG634" i="4"/>
  <c r="AG635" i="4"/>
  <c r="AG636" i="4"/>
  <c r="AG637" i="4"/>
  <c r="AG638" i="4"/>
  <c r="AG639" i="4"/>
  <c r="AG640" i="4"/>
  <c r="AG641" i="4"/>
  <c r="AG642" i="4"/>
  <c r="AG643" i="4"/>
  <c r="AG644" i="4"/>
  <c r="AG645" i="4"/>
  <c r="AG646" i="4"/>
  <c r="AG647" i="4"/>
  <c r="AG648" i="4"/>
  <c r="AG649" i="4"/>
  <c r="AG650" i="4"/>
  <c r="AG651" i="4"/>
  <c r="AG652" i="4"/>
  <c r="AG653" i="4"/>
  <c r="AG654" i="4"/>
  <c r="AG655" i="4"/>
  <c r="AG656" i="4"/>
  <c r="AG657" i="4"/>
  <c r="AG658" i="4"/>
  <c r="AG659" i="4"/>
  <c r="AG660" i="4"/>
  <c r="AG661" i="4"/>
  <c r="AG662" i="4"/>
  <c r="AG663" i="4"/>
  <c r="AG664" i="4"/>
  <c r="AG665" i="4"/>
  <c r="AG666" i="4"/>
  <c r="AG667" i="4"/>
  <c r="AG668" i="4"/>
  <c r="AG669" i="4"/>
  <c r="AG670" i="4"/>
  <c r="AG671" i="4"/>
  <c r="AG672" i="4"/>
  <c r="AG673" i="4"/>
  <c r="AG674" i="4"/>
  <c r="AG675" i="4"/>
  <c r="AG676" i="4"/>
  <c r="AG677" i="4"/>
  <c r="AG678" i="4"/>
  <c r="AG679" i="4"/>
  <c r="AG680" i="4"/>
  <c r="AG681" i="4"/>
  <c r="AG682" i="4"/>
  <c r="AG683" i="4"/>
  <c r="AG684" i="4"/>
  <c r="AG685" i="4"/>
  <c r="AG686" i="4"/>
  <c r="AG687" i="4"/>
  <c r="AG688" i="4"/>
  <c r="AG689" i="4"/>
  <c r="AG690" i="4"/>
  <c r="AG691" i="4"/>
  <c r="AG692" i="4"/>
  <c r="AG693" i="4"/>
  <c r="AG694" i="4"/>
  <c r="AG695" i="4"/>
  <c r="AG696" i="4"/>
  <c r="AG697" i="4"/>
  <c r="AG698" i="4"/>
  <c r="AG699" i="4"/>
  <c r="AG700" i="4"/>
  <c r="AG701" i="4"/>
  <c r="AG702" i="4"/>
  <c r="AG703" i="4"/>
  <c r="AG704" i="4"/>
  <c r="AG705" i="4"/>
  <c r="AG706" i="4"/>
  <c r="AG707" i="4"/>
  <c r="AG708" i="4"/>
  <c r="AG709" i="4"/>
  <c r="AG710" i="4"/>
  <c r="AG711" i="4"/>
  <c r="AG712" i="4"/>
  <c r="AG713" i="4"/>
  <c r="AG714" i="4"/>
  <c r="AG715" i="4"/>
  <c r="AG716" i="4"/>
  <c r="AG717" i="4"/>
  <c r="AG718" i="4"/>
  <c r="AG719" i="4"/>
  <c r="AG720" i="4"/>
  <c r="AG721" i="4"/>
  <c r="AG722" i="4"/>
  <c r="AG723" i="4"/>
  <c r="AG724" i="4"/>
  <c r="AG725" i="4"/>
  <c r="AG726" i="4"/>
  <c r="AG727" i="4"/>
  <c r="AG728" i="4"/>
  <c r="AG729" i="4"/>
  <c r="AG730" i="4"/>
  <c r="AG731" i="4"/>
  <c r="AG732" i="4"/>
  <c r="AG733" i="4"/>
  <c r="AG734" i="4"/>
  <c r="AG735" i="4"/>
  <c r="AG736" i="4"/>
  <c r="AG737" i="4"/>
  <c r="AG738" i="4"/>
  <c r="AG739" i="4"/>
  <c r="AG740" i="4"/>
  <c r="AG741" i="4"/>
  <c r="AG742" i="4"/>
  <c r="AG743" i="4"/>
  <c r="AG744" i="4"/>
  <c r="AG745" i="4"/>
  <c r="AG746" i="4"/>
  <c r="AG747" i="4"/>
  <c r="AG748" i="4"/>
  <c r="AG749" i="4"/>
  <c r="AG750" i="4"/>
  <c r="AG751" i="4"/>
  <c r="AG752" i="4"/>
  <c r="AG753" i="4"/>
  <c r="AG754" i="4"/>
  <c r="AG755" i="4"/>
  <c r="AG756" i="4"/>
  <c r="AG757" i="4"/>
  <c r="AG758" i="4"/>
  <c r="AG759" i="4"/>
  <c r="AG760" i="4"/>
  <c r="AG761" i="4"/>
  <c r="AG762" i="4"/>
  <c r="AG763" i="4"/>
  <c r="AG764" i="4"/>
  <c r="AG765" i="4"/>
  <c r="AG766" i="4"/>
  <c r="AG767" i="4"/>
  <c r="AG768" i="4"/>
  <c r="AG769" i="4"/>
  <c r="AG770" i="4"/>
  <c r="AG771" i="4"/>
  <c r="AG772" i="4"/>
  <c r="AG773" i="4"/>
  <c r="AG774" i="4"/>
  <c r="AG775" i="4"/>
  <c r="AG776" i="4"/>
  <c r="AG777" i="4"/>
  <c r="AG778" i="4"/>
  <c r="AG779" i="4"/>
  <c r="AG780" i="4"/>
  <c r="AG781" i="4"/>
  <c r="AG782" i="4"/>
  <c r="AG783" i="4"/>
  <c r="AG784" i="4"/>
  <c r="AG785" i="4"/>
  <c r="AG786" i="4"/>
  <c r="AG787" i="4"/>
  <c r="AG788" i="4"/>
  <c r="AG789" i="4"/>
  <c r="AG790" i="4"/>
  <c r="AG791" i="4"/>
  <c r="AG792" i="4"/>
  <c r="AG793" i="4"/>
  <c r="AG794" i="4"/>
  <c r="AG795" i="4"/>
  <c r="AG796" i="4"/>
  <c r="AG797" i="4"/>
  <c r="AG798" i="4"/>
  <c r="AG799" i="4"/>
  <c r="AG800" i="4"/>
  <c r="AG801" i="4"/>
  <c r="AG802" i="4"/>
  <c r="AG803" i="4"/>
  <c r="AG804" i="4"/>
  <c r="AG805" i="4"/>
  <c r="AG806" i="4"/>
  <c r="AG807" i="4"/>
  <c r="AG808" i="4"/>
  <c r="AG809" i="4"/>
  <c r="AG810" i="4"/>
  <c r="AG811" i="4"/>
  <c r="AG812" i="4"/>
  <c r="AG813" i="4"/>
  <c r="AG814" i="4"/>
  <c r="AG815" i="4"/>
  <c r="AG816" i="4"/>
  <c r="AG817" i="4"/>
  <c r="AG818" i="4"/>
  <c r="AG819" i="4"/>
  <c r="AG820" i="4"/>
  <c r="AG821" i="4"/>
  <c r="AG822" i="4"/>
  <c r="AG823" i="4"/>
  <c r="AG824" i="4"/>
  <c r="AG825" i="4"/>
  <c r="AG826" i="4"/>
  <c r="AG827" i="4"/>
  <c r="AG828" i="4"/>
  <c r="AG829" i="4"/>
  <c r="AG830" i="4"/>
  <c r="AG831" i="4"/>
  <c r="AG832" i="4"/>
  <c r="AG833" i="4"/>
  <c r="AG834" i="4"/>
  <c r="AG835" i="4"/>
  <c r="AG836" i="4"/>
  <c r="AG837" i="4"/>
  <c r="AG838" i="4"/>
  <c r="AG839" i="4"/>
  <c r="AG840" i="4"/>
  <c r="AG841" i="4"/>
  <c r="AG842" i="4"/>
  <c r="AG843" i="4"/>
  <c r="AG844" i="4"/>
  <c r="AG845" i="4"/>
  <c r="AG846" i="4"/>
  <c r="AG847" i="4"/>
  <c r="AG848" i="4"/>
  <c r="AG849" i="4"/>
  <c r="AG850" i="4"/>
  <c r="AG851" i="4"/>
  <c r="AG852" i="4"/>
  <c r="AG853" i="4"/>
  <c r="AG854" i="4"/>
  <c r="AG855" i="4"/>
  <c r="AG856" i="4"/>
  <c r="AG857" i="4"/>
  <c r="AG858" i="4"/>
  <c r="AG859" i="4"/>
  <c r="AG860" i="4"/>
  <c r="AG861" i="4"/>
  <c r="AG862" i="4"/>
  <c r="AG863" i="4"/>
  <c r="AG864" i="4"/>
  <c r="AG865" i="4"/>
  <c r="AG866" i="4"/>
  <c r="AG867" i="4"/>
  <c r="AG868" i="4"/>
  <c r="AG869" i="4"/>
  <c r="AG870" i="4"/>
  <c r="AG871" i="4"/>
  <c r="AG872" i="4"/>
  <c r="AG873" i="4"/>
  <c r="AG874" i="4"/>
  <c r="AG875" i="4"/>
  <c r="AG876" i="4"/>
  <c r="AG877" i="4"/>
  <c r="AG878" i="4"/>
  <c r="AG879" i="4"/>
  <c r="AG880" i="4"/>
  <c r="AG881" i="4"/>
  <c r="AG882" i="4"/>
  <c r="AG883" i="4"/>
  <c r="AG884" i="4"/>
  <c r="AG885" i="4"/>
  <c r="AG886" i="4"/>
  <c r="AG887" i="4"/>
  <c r="AG888" i="4"/>
  <c r="AG889" i="4"/>
  <c r="AG890" i="4"/>
  <c r="AG891" i="4"/>
  <c r="AG892" i="4"/>
  <c r="AG893" i="4"/>
  <c r="AG894" i="4"/>
  <c r="AG895" i="4"/>
  <c r="AG896" i="4"/>
  <c r="AG897" i="4"/>
  <c r="AG898" i="4"/>
  <c r="AG899" i="4"/>
  <c r="AG900" i="4"/>
  <c r="AG901" i="4"/>
  <c r="AG902" i="4"/>
  <c r="AG903" i="4"/>
  <c r="AG904" i="4"/>
  <c r="AG905" i="4"/>
  <c r="AG906" i="4"/>
  <c r="AG907" i="4"/>
  <c r="AG908" i="4"/>
  <c r="AG909" i="4"/>
  <c r="AG910" i="4"/>
  <c r="AG911" i="4"/>
  <c r="AG912" i="4"/>
  <c r="AG913" i="4"/>
  <c r="AG914" i="4"/>
  <c r="AG915" i="4"/>
  <c r="AG916" i="4"/>
  <c r="AG917" i="4"/>
  <c r="AG918" i="4"/>
  <c r="AG919" i="4"/>
  <c r="AG920" i="4"/>
  <c r="AG921" i="4"/>
  <c r="AG922" i="4"/>
  <c r="AG923" i="4"/>
  <c r="AG924" i="4"/>
  <c r="AG925" i="4"/>
  <c r="AG926" i="4"/>
  <c r="AG927" i="4"/>
  <c r="AG928" i="4"/>
  <c r="AG929" i="4"/>
  <c r="AG930" i="4"/>
  <c r="AG931" i="4"/>
  <c r="AG932" i="4"/>
  <c r="AG933" i="4"/>
  <c r="AG934" i="4"/>
  <c r="AG935" i="4"/>
  <c r="AG936" i="4"/>
  <c r="AG937" i="4"/>
  <c r="AG938" i="4"/>
  <c r="AG939" i="4"/>
  <c r="AG940" i="4"/>
  <c r="AG941" i="4"/>
  <c r="AG942" i="4"/>
  <c r="AG943" i="4"/>
  <c r="AG944" i="4"/>
  <c r="AG945" i="4"/>
  <c r="AG946" i="4"/>
  <c r="AG947" i="4"/>
  <c r="AG948" i="4"/>
  <c r="AG949" i="4"/>
  <c r="AG950" i="4"/>
  <c r="AG951" i="4"/>
  <c r="AG952" i="4"/>
  <c r="AG953" i="4"/>
  <c r="AG954" i="4"/>
  <c r="AG955" i="4"/>
  <c r="AG956" i="4"/>
  <c r="AG957" i="4"/>
  <c r="AG958" i="4"/>
  <c r="AG959" i="4"/>
  <c r="AG960" i="4"/>
  <c r="AG961" i="4"/>
  <c r="AG962" i="4"/>
  <c r="AG963" i="4"/>
  <c r="AG964" i="4"/>
  <c r="AG965" i="4"/>
  <c r="AG966" i="4"/>
  <c r="AG967" i="4"/>
  <c r="AG968" i="4"/>
  <c r="AG969" i="4"/>
  <c r="AG970" i="4"/>
  <c r="AG971" i="4"/>
  <c r="AG972" i="4"/>
  <c r="AG973" i="4"/>
  <c r="AG974" i="4"/>
  <c r="AG975" i="4"/>
  <c r="AG976" i="4"/>
  <c r="AG977" i="4"/>
  <c r="AG978" i="4"/>
  <c r="AG979" i="4"/>
  <c r="AG980" i="4"/>
  <c r="AG981" i="4"/>
  <c r="AG982" i="4"/>
  <c r="AG983" i="4"/>
  <c r="AG984" i="4"/>
  <c r="AG985" i="4"/>
  <c r="AG986" i="4"/>
  <c r="AG987" i="4"/>
  <c r="AG988" i="4"/>
  <c r="AG989" i="4"/>
  <c r="AG990" i="4"/>
  <c r="AG991" i="4"/>
  <c r="AG992" i="4"/>
  <c r="AG993" i="4"/>
  <c r="AG994" i="4"/>
  <c r="AG995" i="4"/>
  <c r="AG996" i="4"/>
  <c r="AG997" i="4"/>
  <c r="AG998" i="4"/>
  <c r="AG999" i="4"/>
  <c r="AG1000" i="4"/>
  <c r="AG1001" i="4"/>
  <c r="AG1002" i="4"/>
  <c r="AG1003" i="4"/>
  <c r="AG1004" i="4"/>
  <c r="AG1005" i="4"/>
  <c r="AG1006" i="4"/>
  <c r="AG1007" i="4"/>
  <c r="AG1008" i="4"/>
  <c r="AG1009" i="4"/>
  <c r="AG1010" i="4"/>
  <c r="AG1011" i="4"/>
  <c r="AG1012" i="4"/>
  <c r="AG1013" i="4"/>
  <c r="AG1014" i="4"/>
  <c r="AG1015" i="4"/>
  <c r="AG1016" i="4"/>
  <c r="AG1017" i="4"/>
  <c r="AG1018" i="4"/>
  <c r="AG1019" i="4"/>
  <c r="AG1020" i="4"/>
  <c r="AG1021" i="4"/>
  <c r="AG1022" i="4"/>
  <c r="AG1023" i="4"/>
  <c r="AG1024" i="4"/>
  <c r="AG1025" i="4"/>
  <c r="AG1026" i="4"/>
  <c r="AG1027" i="4"/>
  <c r="AG1028" i="4"/>
  <c r="AG1029" i="4"/>
  <c r="AG1030" i="4"/>
  <c r="AG1031" i="4"/>
  <c r="AG1032" i="4"/>
  <c r="AG1033" i="4"/>
  <c r="AG1034" i="4"/>
  <c r="AG1035" i="4"/>
  <c r="AG1036" i="4"/>
  <c r="AG1037" i="4"/>
  <c r="AG1038" i="4"/>
  <c r="AG1039" i="4"/>
  <c r="AG1040" i="4"/>
  <c r="AG1041" i="4"/>
  <c r="AG1042" i="4"/>
  <c r="AG1043" i="4"/>
  <c r="AG1044" i="4"/>
  <c r="AG1045" i="4"/>
  <c r="AG1046" i="4"/>
  <c r="AG1047" i="4"/>
  <c r="AG1048" i="4"/>
  <c r="AG1049" i="4"/>
  <c r="AG1050" i="4"/>
  <c r="AG1051" i="4"/>
  <c r="AG1052" i="4"/>
  <c r="AG1053" i="4"/>
  <c r="AG1054" i="4"/>
  <c r="AG1055" i="4"/>
  <c r="AG1056" i="4"/>
  <c r="AG1057" i="4"/>
  <c r="AG1058" i="4"/>
  <c r="AG1059" i="4"/>
  <c r="AG1060" i="4"/>
  <c r="AG1061" i="4"/>
  <c r="AG1062" i="4"/>
  <c r="AG1063" i="4"/>
  <c r="AG1064" i="4"/>
  <c r="AG1065" i="4"/>
  <c r="AG1066" i="4"/>
  <c r="AG1067" i="4"/>
  <c r="AG1068" i="4"/>
  <c r="AG1069" i="4"/>
  <c r="AG1070" i="4"/>
  <c r="AG1071" i="4"/>
  <c r="AG1072" i="4"/>
  <c r="AG1073" i="4"/>
  <c r="AG1074" i="4"/>
  <c r="AG1075" i="4"/>
  <c r="AG1076" i="4"/>
  <c r="AG1077" i="4"/>
  <c r="AG1078" i="4"/>
  <c r="AG1079" i="4"/>
  <c r="AG1080" i="4"/>
  <c r="AG1081" i="4"/>
  <c r="AG1082" i="4"/>
  <c r="AG1083" i="4"/>
  <c r="AG1084" i="4"/>
  <c r="AG1085" i="4"/>
  <c r="AG1086" i="4"/>
  <c r="AG1087" i="4"/>
  <c r="AG1088" i="4"/>
  <c r="AG1089" i="4"/>
  <c r="AG1090" i="4"/>
  <c r="AG1091" i="4"/>
  <c r="AG1092" i="4"/>
  <c r="AG1093" i="4"/>
  <c r="AG1094" i="4"/>
  <c r="AG1095" i="4"/>
  <c r="AG1096" i="4"/>
  <c r="AG1097" i="4"/>
  <c r="AG1098" i="4"/>
  <c r="AG1099" i="4"/>
  <c r="AG1100" i="4"/>
  <c r="AG1101" i="4"/>
  <c r="AG1102" i="4"/>
  <c r="AG1103" i="4"/>
  <c r="AG1104" i="4"/>
  <c r="AG1105" i="4"/>
  <c r="AG1106" i="4"/>
  <c r="AG1107" i="4"/>
  <c r="AG1108" i="4"/>
  <c r="AG1109" i="4"/>
  <c r="AG1110" i="4"/>
  <c r="AG1111" i="4"/>
  <c r="AG1112" i="4"/>
  <c r="AG1113" i="4"/>
  <c r="AG1114" i="4"/>
  <c r="AG1115" i="4"/>
  <c r="AG1116" i="4"/>
  <c r="AG1117" i="4"/>
  <c r="AG1118" i="4"/>
  <c r="AG1119" i="4"/>
  <c r="AG1120" i="4"/>
  <c r="AG1121" i="4"/>
  <c r="AG1122" i="4"/>
  <c r="AG1123" i="4"/>
  <c r="AG1124" i="4"/>
  <c r="AG1125" i="4"/>
  <c r="AG1126" i="4"/>
  <c r="AG1127" i="4"/>
  <c r="AG1128" i="4"/>
  <c r="AG30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V30" i="4"/>
  <c r="C33" i="9" l="1"/>
  <c r="E33" i="9" s="1"/>
  <c r="C25" i="7"/>
  <c r="F4" i="7"/>
  <c r="G22" i="9"/>
  <c r="E31" i="9"/>
  <c r="K16" i="9"/>
  <c r="C34" i="9"/>
  <c r="E32" i="9"/>
  <c r="D32" i="9"/>
  <c r="B36" i="9"/>
  <c r="C35" i="9"/>
  <c r="E35" i="9" s="1"/>
  <c r="S31" i="9"/>
  <c r="L31" i="9"/>
  <c r="C22" i="7"/>
  <c r="G22" i="7" s="1"/>
  <c r="C32" i="7"/>
  <c r="D32" i="7" s="1"/>
  <c r="AL32" i="7"/>
  <c r="AM32" i="7" s="1"/>
  <c r="G21" i="7"/>
  <c r="C23" i="7"/>
  <c r="G23" i="7" s="1"/>
  <c r="N32" i="7"/>
  <c r="B33" i="7"/>
  <c r="D33" i="9" l="1"/>
  <c r="K32" i="7"/>
  <c r="K31" i="7"/>
  <c r="R31" i="7"/>
  <c r="T31" i="7" s="1"/>
  <c r="F5" i="7"/>
  <c r="AF31" i="9"/>
  <c r="AA31" i="9"/>
  <c r="V31" i="9"/>
  <c r="AG31" i="9" s="1"/>
  <c r="Z31" i="9"/>
  <c r="U31" i="9"/>
  <c r="AP31" i="9" s="1"/>
  <c r="T31" i="9"/>
  <c r="AB31" i="9" s="1"/>
  <c r="W31" i="9"/>
  <c r="F32" i="9"/>
  <c r="G32" i="9" s="1"/>
  <c r="H32" i="9" s="1"/>
  <c r="D34" i="9"/>
  <c r="E34" i="9"/>
  <c r="F33" i="9"/>
  <c r="S32" i="9"/>
  <c r="W32" i="9" s="1"/>
  <c r="M31" i="9"/>
  <c r="D35" i="9"/>
  <c r="L32" i="9"/>
  <c r="AC32" i="9"/>
  <c r="B37" i="9"/>
  <c r="C36" i="9"/>
  <c r="L21" i="7"/>
  <c r="E32" i="7"/>
  <c r="F32" i="7"/>
  <c r="G32" i="7" s="1"/>
  <c r="J32" i="7" s="1"/>
  <c r="K16" i="7"/>
  <c r="B34" i="7"/>
  <c r="C33" i="7"/>
  <c r="Z31" i="4"/>
  <c r="Z30" i="4"/>
  <c r="Y30" i="4"/>
  <c r="AD31" i="4"/>
  <c r="AD30" i="4"/>
  <c r="V31" i="4"/>
  <c r="U31" i="4"/>
  <c r="U30" i="4"/>
  <c r="W31" i="7" l="1"/>
  <c r="AI31" i="7" s="1"/>
  <c r="Z31" i="7"/>
  <c r="S31" i="7"/>
  <c r="X31" i="7"/>
  <c r="Y31" i="7"/>
  <c r="AD31" i="7" s="1"/>
  <c r="V31" i="7"/>
  <c r="AG31" i="7" s="1"/>
  <c r="U31" i="7"/>
  <c r="AE31" i="7" s="1"/>
  <c r="R32" i="7"/>
  <c r="L32" i="7" s="1"/>
  <c r="L31" i="7"/>
  <c r="AC31" i="7"/>
  <c r="AS31" i="9"/>
  <c r="AR31" i="9"/>
  <c r="AF32" i="9"/>
  <c r="U32" i="9"/>
  <c r="O32" i="9" s="1"/>
  <c r="AI32" i="9"/>
  <c r="AA32" i="9"/>
  <c r="Z32" i="9"/>
  <c r="V32" i="9"/>
  <c r="AR32" i="9" s="1"/>
  <c r="T32" i="9"/>
  <c r="AB32" i="9" s="1"/>
  <c r="O31" i="9"/>
  <c r="AI31" i="9"/>
  <c r="AH31" i="9"/>
  <c r="AD31" i="9"/>
  <c r="AE31" i="9"/>
  <c r="Y31" i="9"/>
  <c r="X31" i="9"/>
  <c r="AQ31" i="9"/>
  <c r="AT31" i="9"/>
  <c r="F34" i="9"/>
  <c r="F35" i="9"/>
  <c r="D36" i="9"/>
  <c r="E36" i="9"/>
  <c r="J32" i="9"/>
  <c r="G33" i="9"/>
  <c r="J33" i="9" s="1"/>
  <c r="M32" i="9"/>
  <c r="K33" i="9" s="1"/>
  <c r="S33" i="9" s="1"/>
  <c r="C37" i="9"/>
  <c r="E37" i="9" s="1"/>
  <c r="B38" i="9"/>
  <c r="AH32" i="9"/>
  <c r="H32" i="7"/>
  <c r="W32" i="7"/>
  <c r="AB31" i="7"/>
  <c r="B35" i="7"/>
  <c r="C34" i="7"/>
  <c r="X32" i="7"/>
  <c r="T32" i="7"/>
  <c r="Z32" i="7"/>
  <c r="AC32" i="7"/>
  <c r="Y32" i="7"/>
  <c r="AD32" i="7" s="1"/>
  <c r="E33" i="7"/>
  <c r="D33" i="7"/>
  <c r="F33" i="7"/>
  <c r="G33" i="7" s="1"/>
  <c r="J33" i="7" s="1"/>
  <c r="AM31" i="4"/>
  <c r="AM30" i="4"/>
  <c r="B154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2" i="6"/>
  <c r="AH31" i="7" l="1"/>
  <c r="AS31" i="7"/>
  <c r="AT31" i="7" s="1"/>
  <c r="AG32" i="9"/>
  <c r="AQ31" i="7"/>
  <c r="AA31" i="7"/>
  <c r="AR31" i="7"/>
  <c r="O31" i="7"/>
  <c r="S32" i="7"/>
  <c r="M31" i="7"/>
  <c r="AF31" i="7"/>
  <c r="AP31" i="7"/>
  <c r="V32" i="7"/>
  <c r="AF32" i="7" s="1"/>
  <c r="U32" i="7"/>
  <c r="O32" i="7" s="1"/>
  <c r="AS32" i="9"/>
  <c r="AF33" i="9"/>
  <c r="Z33" i="9"/>
  <c r="AA33" i="9"/>
  <c r="W33" i="9"/>
  <c r="T33" i="9"/>
  <c r="AB33" i="9" s="1"/>
  <c r="V33" i="9"/>
  <c r="AG33" i="9" s="1"/>
  <c r="U33" i="9"/>
  <c r="G14" i="9"/>
  <c r="AE32" i="9"/>
  <c r="AD32" i="9"/>
  <c r="X32" i="9"/>
  <c r="Y32" i="9"/>
  <c r="AP32" i="9"/>
  <c r="AO32" i="9" s="1"/>
  <c r="AQ32" i="9"/>
  <c r="F37" i="9"/>
  <c r="F36" i="9"/>
  <c r="G34" i="9"/>
  <c r="J34" i="9" s="1"/>
  <c r="G35" i="9" s="1"/>
  <c r="J35" i="9" s="1"/>
  <c r="H33" i="9"/>
  <c r="C38" i="9"/>
  <c r="B39" i="9"/>
  <c r="D37" i="9"/>
  <c r="AG32" i="7"/>
  <c r="F34" i="7"/>
  <c r="G34" i="7" s="1"/>
  <c r="J34" i="7" s="1"/>
  <c r="H33" i="7"/>
  <c r="E34" i="7"/>
  <c r="D34" i="7"/>
  <c r="AS32" i="7"/>
  <c r="AB32" i="7"/>
  <c r="AH32" i="7"/>
  <c r="AI32" i="7"/>
  <c r="C35" i="7"/>
  <c r="B36" i="7"/>
  <c r="E34" i="5"/>
  <c r="F34" i="5" s="1"/>
  <c r="D34" i="5"/>
  <c r="C34" i="5"/>
  <c r="C29" i="5" s="1"/>
  <c r="D33" i="5"/>
  <c r="C33" i="5"/>
  <c r="D32" i="5"/>
  <c r="D31" i="5"/>
  <c r="C31" i="5"/>
  <c r="D30" i="5"/>
  <c r="D29" i="5"/>
  <c r="D28" i="5"/>
  <c r="D27" i="5"/>
  <c r="D26" i="5"/>
  <c r="C26" i="5"/>
  <c r="D25" i="5"/>
  <c r="C25" i="5"/>
  <c r="D24" i="5"/>
  <c r="C24" i="5"/>
  <c r="D23" i="5"/>
  <c r="D22" i="5"/>
  <c r="C22" i="5"/>
  <c r="E22" i="5" s="1"/>
  <c r="F22" i="5" s="1"/>
  <c r="D21" i="5"/>
  <c r="C21" i="5"/>
  <c r="E20" i="5"/>
  <c r="F20" i="5" s="1"/>
  <c r="D20" i="5"/>
  <c r="C20" i="5"/>
  <c r="D19" i="5"/>
  <c r="C19" i="5"/>
  <c r="D18" i="5"/>
  <c r="D17" i="5"/>
  <c r="D16" i="5"/>
  <c r="C16" i="5"/>
  <c r="D15" i="5"/>
  <c r="D14" i="5"/>
  <c r="C14" i="5"/>
  <c r="D13" i="5"/>
  <c r="C13" i="5"/>
  <c r="D12" i="5"/>
  <c r="C12" i="5"/>
  <c r="E12" i="5" s="1"/>
  <c r="F12" i="5" s="1"/>
  <c r="D11" i="5"/>
  <c r="D10" i="5"/>
  <c r="C10" i="5"/>
  <c r="E10" i="5" s="1"/>
  <c r="F10" i="5" s="1"/>
  <c r="D9" i="5"/>
  <c r="C9" i="5"/>
  <c r="D8" i="5"/>
  <c r="C8" i="5"/>
  <c r="E8" i="5" s="1"/>
  <c r="F8" i="5" s="1"/>
  <c r="D7" i="5"/>
  <c r="C7" i="5"/>
  <c r="D6" i="5"/>
  <c r="D5" i="5"/>
  <c r="D4" i="5"/>
  <c r="C4" i="5"/>
  <c r="E3" i="5"/>
  <c r="BM63" i="4"/>
  <c r="BL63" i="4"/>
  <c r="BN32" i="4"/>
  <c r="AA32" i="7" l="1"/>
  <c r="AQ32" i="7"/>
  <c r="AE32" i="7"/>
  <c r="H34" i="9"/>
  <c r="AT32" i="9"/>
  <c r="AK33" i="9" s="1"/>
  <c r="AL33" i="9" s="1"/>
  <c r="AM33" i="9" s="1"/>
  <c r="G36" i="9"/>
  <c r="J36" i="9" s="1"/>
  <c r="M32" i="7"/>
  <c r="AR32" i="7"/>
  <c r="AN33" i="9"/>
  <c r="G37" i="9"/>
  <c r="J37" i="9" s="1"/>
  <c r="R33" i="9"/>
  <c r="AE33" i="9"/>
  <c r="AD33" i="9"/>
  <c r="E38" i="9"/>
  <c r="D38" i="9"/>
  <c r="H35" i="9"/>
  <c r="C39" i="9"/>
  <c r="E39" i="9" s="1"/>
  <c r="B40" i="9"/>
  <c r="H34" i="7"/>
  <c r="C36" i="7"/>
  <c r="B37" i="7"/>
  <c r="E35" i="7"/>
  <c r="D35" i="7"/>
  <c r="F35" i="7"/>
  <c r="G35" i="7" s="1"/>
  <c r="J35" i="7" s="1"/>
  <c r="I22" i="5"/>
  <c r="BN63" i="4"/>
  <c r="BO63" i="4" s="1"/>
  <c r="BQ63" i="4" s="1"/>
  <c r="I20" i="5"/>
  <c r="H20" i="5"/>
  <c r="G20" i="5"/>
  <c r="G8" i="5"/>
  <c r="I8" i="5"/>
  <c r="H8" i="5"/>
  <c r="E29" i="5"/>
  <c r="F29" i="5" s="1"/>
  <c r="I29" i="5" s="1"/>
  <c r="G29" i="5"/>
  <c r="H29" i="5"/>
  <c r="H34" i="5"/>
  <c r="G34" i="5"/>
  <c r="I10" i="5"/>
  <c r="G22" i="5"/>
  <c r="H22" i="5"/>
  <c r="E24" i="5"/>
  <c r="F24" i="5" s="1"/>
  <c r="H24" i="5" s="1"/>
  <c r="E7" i="5"/>
  <c r="F7" i="5" s="1"/>
  <c r="I7" i="5" s="1"/>
  <c r="H10" i="5"/>
  <c r="G12" i="5"/>
  <c r="E14" i="5"/>
  <c r="F14" i="5" s="1"/>
  <c r="H14" i="5" s="1"/>
  <c r="C28" i="5"/>
  <c r="I34" i="5"/>
  <c r="E9" i="5"/>
  <c r="F9" i="5" s="1"/>
  <c r="G9" i="5" s="1"/>
  <c r="C11" i="5"/>
  <c r="H12" i="5"/>
  <c r="E21" i="5"/>
  <c r="F21" i="5" s="1"/>
  <c r="G21" i="5" s="1"/>
  <c r="C23" i="5"/>
  <c r="E33" i="5"/>
  <c r="F33" i="5" s="1"/>
  <c r="H33" i="5" s="1"/>
  <c r="G10" i="5"/>
  <c r="E19" i="5"/>
  <c r="F19" i="5" s="1"/>
  <c r="I19" i="5" s="1"/>
  <c r="E31" i="5"/>
  <c r="F31" i="5" s="1"/>
  <c r="G31" i="5" s="1"/>
  <c r="E26" i="5"/>
  <c r="F26" i="5" s="1"/>
  <c r="I26" i="5" s="1"/>
  <c r="E4" i="5"/>
  <c r="F4" i="5" s="1"/>
  <c r="H4" i="5" s="1"/>
  <c r="C6" i="5"/>
  <c r="I12" i="5"/>
  <c r="G14" i="5"/>
  <c r="E16" i="5"/>
  <c r="F16" i="5" s="1"/>
  <c r="I16" i="5" s="1"/>
  <c r="C18" i="5"/>
  <c r="H19" i="5"/>
  <c r="G26" i="5"/>
  <c r="C30" i="5"/>
  <c r="H26" i="5"/>
  <c r="G33" i="5"/>
  <c r="H9" i="5"/>
  <c r="H21" i="5"/>
  <c r="C32" i="5"/>
  <c r="E13" i="5"/>
  <c r="F13" i="5" s="1"/>
  <c r="C15" i="5"/>
  <c r="E25" i="5"/>
  <c r="F25" i="5" s="1"/>
  <c r="C27" i="5"/>
  <c r="C5" i="5"/>
  <c r="C17" i="5"/>
  <c r="H36" i="9" l="1"/>
  <c r="H37" i="9" s="1"/>
  <c r="K33" i="7"/>
  <c r="R33" i="7" s="1"/>
  <c r="V33" i="7" s="1"/>
  <c r="S33" i="7" s="1"/>
  <c r="G13" i="9"/>
  <c r="Y33" i="9"/>
  <c r="X33" i="9"/>
  <c r="AQ33" i="9"/>
  <c r="AC33" i="9"/>
  <c r="L33" i="9"/>
  <c r="F39" i="9"/>
  <c r="G39" i="9" s="1"/>
  <c r="J39" i="9" s="1"/>
  <c r="F38" i="9"/>
  <c r="G38" i="9" s="1"/>
  <c r="J38" i="9" s="1"/>
  <c r="AP33" i="9"/>
  <c r="AO33" i="9" s="1"/>
  <c r="AH33" i="9"/>
  <c r="Q33" i="9"/>
  <c r="AI33" i="9"/>
  <c r="P33" i="9"/>
  <c r="N33" i="9"/>
  <c r="AS33" i="9"/>
  <c r="O33" i="9"/>
  <c r="B41" i="9"/>
  <c r="C40" i="9"/>
  <c r="D39" i="9"/>
  <c r="F36" i="7"/>
  <c r="G36" i="7" s="1"/>
  <c r="J36" i="7" s="1"/>
  <c r="H35" i="7"/>
  <c r="B38" i="7"/>
  <c r="C37" i="7"/>
  <c r="D36" i="7"/>
  <c r="E36" i="7"/>
  <c r="G19" i="5"/>
  <c r="I33" i="5"/>
  <c r="I21" i="5"/>
  <c r="I14" i="5"/>
  <c r="G16" i="5"/>
  <c r="H31" i="5"/>
  <c r="I31" i="5"/>
  <c r="I9" i="5"/>
  <c r="BP63" i="4"/>
  <c r="BR63" i="4"/>
  <c r="H7" i="5"/>
  <c r="E27" i="5"/>
  <c r="F27" i="5" s="1"/>
  <c r="H27" i="5" s="1"/>
  <c r="G7" i="5"/>
  <c r="I25" i="5"/>
  <c r="H25" i="5"/>
  <c r="E30" i="5"/>
  <c r="F30" i="5" s="1"/>
  <c r="H30" i="5" s="1"/>
  <c r="I24" i="5"/>
  <c r="E15" i="5"/>
  <c r="F15" i="5" s="1"/>
  <c r="G15" i="5" s="1"/>
  <c r="I15" i="5"/>
  <c r="H15" i="5"/>
  <c r="H13" i="5"/>
  <c r="I13" i="5"/>
  <c r="E6" i="5"/>
  <c r="F6" i="5" s="1"/>
  <c r="H6" i="5" s="1"/>
  <c r="E28" i="5"/>
  <c r="F28" i="5" s="1"/>
  <c r="I28" i="5" s="1"/>
  <c r="G24" i="5"/>
  <c r="H18" i="5"/>
  <c r="G18" i="5"/>
  <c r="I18" i="5"/>
  <c r="E18" i="5"/>
  <c r="F18" i="5" s="1"/>
  <c r="E32" i="5"/>
  <c r="F32" i="5" s="1"/>
  <c r="H32" i="5" s="1"/>
  <c r="H16" i="5"/>
  <c r="E23" i="5"/>
  <c r="F23" i="5" s="1"/>
  <c r="G23" i="5" s="1"/>
  <c r="E17" i="5"/>
  <c r="F17" i="5" s="1"/>
  <c r="I17" i="5" s="1"/>
  <c r="I4" i="5"/>
  <c r="G4" i="5"/>
  <c r="E11" i="5"/>
  <c r="F11" i="5" s="1"/>
  <c r="I11" i="5" s="1"/>
  <c r="G13" i="5"/>
  <c r="I5" i="5"/>
  <c r="G5" i="5"/>
  <c r="E5" i="5"/>
  <c r="F5" i="5" s="1"/>
  <c r="H5" i="5" s="1"/>
  <c r="G25" i="5"/>
  <c r="U33" i="7" l="1"/>
  <c r="W33" i="7"/>
  <c r="AC33" i="7"/>
  <c r="L33" i="7"/>
  <c r="T33" i="7"/>
  <c r="N33" i="7" s="1"/>
  <c r="X33" i="7"/>
  <c r="Y33" i="7"/>
  <c r="AD33" i="7" s="1"/>
  <c r="Z33" i="7"/>
  <c r="H38" i="9"/>
  <c r="H39" i="9" s="1"/>
  <c r="E40" i="9"/>
  <c r="D40" i="9"/>
  <c r="M33" i="9"/>
  <c r="AR33" i="9"/>
  <c r="AT33" i="9" s="1"/>
  <c r="AK34" i="9" s="1"/>
  <c r="AL34" i="9" s="1"/>
  <c r="AM34" i="9" s="1"/>
  <c r="B42" i="9"/>
  <c r="C41" i="9"/>
  <c r="E41" i="9" s="1"/>
  <c r="AQ33" i="7"/>
  <c r="H36" i="7"/>
  <c r="Q33" i="7"/>
  <c r="P33" i="7"/>
  <c r="F37" i="7"/>
  <c r="G37" i="7" s="1"/>
  <c r="J37" i="7" s="1"/>
  <c r="E37" i="7"/>
  <c r="D37" i="7"/>
  <c r="AB33" i="7"/>
  <c r="AS33" i="7"/>
  <c r="AI33" i="7"/>
  <c r="AH33" i="7"/>
  <c r="B39" i="7"/>
  <c r="B40" i="7" s="1"/>
  <c r="C40" i="7" s="1"/>
  <c r="C38" i="7"/>
  <c r="AG33" i="7"/>
  <c r="AF33" i="7"/>
  <c r="AR33" i="7"/>
  <c r="I32" i="5"/>
  <c r="I6" i="5"/>
  <c r="G27" i="5"/>
  <c r="I27" i="5"/>
  <c r="H17" i="5"/>
  <c r="G32" i="5"/>
  <c r="H23" i="5"/>
  <c r="G11" i="5"/>
  <c r="I23" i="5"/>
  <c r="G28" i="5"/>
  <c r="H11" i="5"/>
  <c r="H28" i="5"/>
  <c r="I30" i="5"/>
  <c r="G30" i="5"/>
  <c r="G17" i="5"/>
  <c r="G6" i="5"/>
  <c r="F41" i="9" l="1"/>
  <c r="F40" i="9"/>
  <c r="G40" i="9" s="1"/>
  <c r="H40" i="9" s="1"/>
  <c r="AN34" i="9"/>
  <c r="K34" i="9"/>
  <c r="D41" i="9"/>
  <c r="C42" i="9"/>
  <c r="B43" i="9"/>
  <c r="M33" i="7"/>
  <c r="AE33" i="7"/>
  <c r="O33" i="7"/>
  <c r="H37" i="7"/>
  <c r="D40" i="7"/>
  <c r="E40" i="7"/>
  <c r="C39" i="7"/>
  <c r="AA33" i="7"/>
  <c r="E38" i="7"/>
  <c r="D38" i="7"/>
  <c r="F38" i="7"/>
  <c r="G38" i="7" s="1"/>
  <c r="J38" i="7" s="1"/>
  <c r="C10" i="3"/>
  <c r="H11" i="3"/>
  <c r="I11" i="3" s="1"/>
  <c r="C12" i="3"/>
  <c r="C11" i="3"/>
  <c r="J40" i="9" l="1"/>
  <c r="G41" i="9" s="1"/>
  <c r="J41" i="9" s="1"/>
  <c r="E42" i="9"/>
  <c r="D42" i="9"/>
  <c r="S34" i="9"/>
  <c r="H41" i="9"/>
  <c r="B44" i="9"/>
  <c r="C43" i="9"/>
  <c r="E43" i="9" s="1"/>
  <c r="F39" i="7"/>
  <c r="G39" i="7" s="1"/>
  <c r="J39" i="7" s="1"/>
  <c r="F40" i="7" s="1"/>
  <c r="G40" i="7" s="1"/>
  <c r="J40" i="7" s="1"/>
  <c r="B41" i="7"/>
  <c r="H38" i="7"/>
  <c r="E39" i="7"/>
  <c r="D39" i="7"/>
  <c r="H12" i="3"/>
  <c r="AF34" i="9" l="1"/>
  <c r="AA34" i="9"/>
  <c r="Z34" i="9"/>
  <c r="U34" i="9"/>
  <c r="V34" i="9"/>
  <c r="AG34" i="9" s="1"/>
  <c r="T34" i="9"/>
  <c r="AB34" i="9" s="1"/>
  <c r="W34" i="9"/>
  <c r="F42" i="9"/>
  <c r="G42" i="9" s="1"/>
  <c r="J42" i="9" s="1"/>
  <c r="F43" i="9"/>
  <c r="D43" i="9"/>
  <c r="B45" i="9"/>
  <c r="C44" i="9"/>
  <c r="H39" i="7"/>
  <c r="H40" i="7" s="1"/>
  <c r="B42" i="7"/>
  <c r="C41" i="7"/>
  <c r="H13" i="3"/>
  <c r="I12" i="3"/>
  <c r="H30" i="4"/>
  <c r="K9" i="4"/>
  <c r="K7" i="4"/>
  <c r="B31" i="4"/>
  <c r="F23" i="4"/>
  <c r="F22" i="4"/>
  <c r="F21" i="4"/>
  <c r="R34" i="9" l="1"/>
  <c r="AC34" i="9" s="1"/>
  <c r="AE34" i="9"/>
  <c r="AD34" i="9"/>
  <c r="G43" i="9"/>
  <c r="J43" i="9" s="1"/>
  <c r="E44" i="9"/>
  <c r="D44" i="9"/>
  <c r="H42" i="9"/>
  <c r="O34" i="9"/>
  <c r="P34" i="9"/>
  <c r="Q34" i="9"/>
  <c r="AI34" i="9"/>
  <c r="AH34" i="9"/>
  <c r="N34" i="9"/>
  <c r="AS34" i="9"/>
  <c r="B46" i="9"/>
  <c r="C45" i="9"/>
  <c r="E45" i="9" s="1"/>
  <c r="AQ34" i="9"/>
  <c r="E41" i="7"/>
  <c r="D41" i="7"/>
  <c r="F41" i="7"/>
  <c r="G41" i="7" s="1"/>
  <c r="J41" i="7" s="1"/>
  <c r="B43" i="7"/>
  <c r="C42" i="7"/>
  <c r="H14" i="3"/>
  <c r="I13" i="3"/>
  <c r="B32" i="4"/>
  <c r="AL31" i="4"/>
  <c r="C4" i="4"/>
  <c r="C25" i="4" s="1"/>
  <c r="K31" i="4" s="1"/>
  <c r="L34" i="9" l="1"/>
  <c r="X34" i="9"/>
  <c r="Y34" i="9"/>
  <c r="AP34" i="9"/>
  <c r="AO34" i="9" s="1"/>
  <c r="H43" i="9"/>
  <c r="F44" i="9"/>
  <c r="G44" i="9" s="1"/>
  <c r="F45" i="9"/>
  <c r="G45" i="9" s="1"/>
  <c r="J45" i="9" s="1"/>
  <c r="D45" i="9"/>
  <c r="M34" i="9"/>
  <c r="AR34" i="9"/>
  <c r="B47" i="9"/>
  <c r="C46" i="9"/>
  <c r="F42" i="7"/>
  <c r="G42" i="7" s="1"/>
  <c r="J42" i="7" s="1"/>
  <c r="H41" i="7"/>
  <c r="E42" i="7"/>
  <c r="D42" i="7"/>
  <c r="C43" i="7"/>
  <c r="B44" i="7"/>
  <c r="H15" i="3"/>
  <c r="I14" i="3"/>
  <c r="C32" i="4"/>
  <c r="D32" i="4" s="1"/>
  <c r="B33" i="4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B424" i="4" s="1"/>
  <c r="B425" i="4" s="1"/>
  <c r="B426" i="4" s="1"/>
  <c r="B427" i="4" s="1"/>
  <c r="B428" i="4" s="1"/>
  <c r="B429" i="4" s="1"/>
  <c r="B430" i="4" s="1"/>
  <c r="B431" i="4" s="1"/>
  <c r="B432" i="4" s="1"/>
  <c r="B433" i="4" s="1"/>
  <c r="B434" i="4" s="1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B457" i="4" s="1"/>
  <c r="B458" i="4" s="1"/>
  <c r="B459" i="4" s="1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B601" i="4" s="1"/>
  <c r="B602" i="4" s="1"/>
  <c r="B603" i="4" s="1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K30" i="4"/>
  <c r="R30" i="4"/>
  <c r="I31" i="4"/>
  <c r="D30" i="4"/>
  <c r="C31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C60" i="4"/>
  <c r="D60" i="4" s="1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C15" i="4"/>
  <c r="C14" i="4"/>
  <c r="P30" i="4" s="1"/>
  <c r="P31" i="4" s="1"/>
  <c r="C13" i="4"/>
  <c r="C12" i="4"/>
  <c r="E32" i="4" s="1"/>
  <c r="K10" i="4"/>
  <c r="AK32" i="4" s="1"/>
  <c r="AM32" i="4" s="1"/>
  <c r="AF27" i="1"/>
  <c r="AT34" i="9" l="1"/>
  <c r="AK35" i="9" s="1"/>
  <c r="AL35" i="9" s="1"/>
  <c r="AM35" i="9" s="1"/>
  <c r="E46" i="9"/>
  <c r="D46" i="9"/>
  <c r="J44" i="9"/>
  <c r="H44" i="9"/>
  <c r="H45" i="9" s="1"/>
  <c r="AN35" i="9"/>
  <c r="B48" i="9"/>
  <c r="C47" i="9"/>
  <c r="E47" i="9" s="1"/>
  <c r="K35" i="9"/>
  <c r="F43" i="7"/>
  <c r="G43" i="7" s="1"/>
  <c r="J43" i="7" s="1"/>
  <c r="E43" i="7"/>
  <c r="D43" i="7"/>
  <c r="H42" i="7"/>
  <c r="C44" i="7"/>
  <c r="B45" i="7"/>
  <c r="C77" i="4"/>
  <c r="D77" i="4" s="1"/>
  <c r="C35" i="4"/>
  <c r="D35" i="4" s="1"/>
  <c r="C37" i="4"/>
  <c r="D37" i="4" s="1"/>
  <c r="C40" i="4"/>
  <c r="D40" i="4" s="1"/>
  <c r="C42" i="4"/>
  <c r="D42" i="4" s="1"/>
  <c r="C48" i="4"/>
  <c r="D48" i="4" s="1"/>
  <c r="C71" i="4"/>
  <c r="D71" i="4" s="1"/>
  <c r="C84" i="4"/>
  <c r="D84" i="4" s="1"/>
  <c r="C107" i="4"/>
  <c r="D107" i="4" s="1"/>
  <c r="C120" i="4"/>
  <c r="D120" i="4" s="1"/>
  <c r="C138" i="4"/>
  <c r="D138" i="4" s="1"/>
  <c r="C59" i="4"/>
  <c r="D59" i="4" s="1"/>
  <c r="C78" i="4"/>
  <c r="D78" i="4" s="1"/>
  <c r="C95" i="4"/>
  <c r="D95" i="4" s="1"/>
  <c r="C114" i="4"/>
  <c r="D114" i="4" s="1"/>
  <c r="C145" i="4"/>
  <c r="D145" i="4" s="1"/>
  <c r="C96" i="4"/>
  <c r="D96" i="4" s="1"/>
  <c r="C113" i="4"/>
  <c r="D113" i="4" s="1"/>
  <c r="C144" i="4"/>
  <c r="D144" i="4" s="1"/>
  <c r="C34" i="4"/>
  <c r="BL55" i="4" s="1"/>
  <c r="C36" i="4"/>
  <c r="D36" i="4" s="1"/>
  <c r="C41" i="4"/>
  <c r="D41" i="4" s="1"/>
  <c r="C43" i="4"/>
  <c r="D43" i="4" s="1"/>
  <c r="C53" i="4"/>
  <c r="D53" i="4" s="1"/>
  <c r="C66" i="4"/>
  <c r="D66" i="4" s="1"/>
  <c r="C89" i="4"/>
  <c r="D89" i="4" s="1"/>
  <c r="C102" i="4"/>
  <c r="D102" i="4" s="1"/>
  <c r="C125" i="4"/>
  <c r="D125" i="4" s="1"/>
  <c r="H16" i="3"/>
  <c r="I15" i="3"/>
  <c r="C54" i="4"/>
  <c r="D54" i="4" s="1"/>
  <c r="C72" i="4"/>
  <c r="D72" i="4" s="1"/>
  <c r="C90" i="4"/>
  <c r="D90" i="4" s="1"/>
  <c r="C108" i="4"/>
  <c r="D108" i="4" s="1"/>
  <c r="C126" i="4"/>
  <c r="D126" i="4" s="1"/>
  <c r="C253" i="4"/>
  <c r="D253" i="4" s="1"/>
  <c r="C47" i="4"/>
  <c r="D47" i="4" s="1"/>
  <c r="C65" i="4"/>
  <c r="D65" i="4" s="1"/>
  <c r="C83" i="4"/>
  <c r="D83" i="4" s="1"/>
  <c r="C101" i="4"/>
  <c r="D101" i="4" s="1"/>
  <c r="C119" i="4"/>
  <c r="D119" i="4" s="1"/>
  <c r="C175" i="4"/>
  <c r="D175" i="4" s="1"/>
  <c r="C211" i="4"/>
  <c r="D211" i="4" s="1"/>
  <c r="C131" i="4"/>
  <c r="D131" i="4" s="1"/>
  <c r="C244" i="4"/>
  <c r="D244" i="4" s="1"/>
  <c r="C150" i="4"/>
  <c r="D150" i="4" s="1"/>
  <c r="C181" i="4"/>
  <c r="D181" i="4" s="1"/>
  <c r="C204" i="4"/>
  <c r="D204" i="4" s="1"/>
  <c r="C132" i="4"/>
  <c r="D132" i="4" s="1"/>
  <c r="C225" i="4"/>
  <c r="D225" i="4" s="1"/>
  <c r="C235" i="4"/>
  <c r="D235" i="4" s="1"/>
  <c r="C151" i="4"/>
  <c r="D151" i="4" s="1"/>
  <c r="C174" i="4"/>
  <c r="D174" i="4" s="1"/>
  <c r="C226" i="4"/>
  <c r="D226" i="4" s="1"/>
  <c r="C217" i="4"/>
  <c r="D217" i="4" s="1"/>
  <c r="C137" i="4"/>
  <c r="D137" i="4" s="1"/>
  <c r="C210" i="4"/>
  <c r="D210" i="4" s="1"/>
  <c r="C262" i="4"/>
  <c r="D262" i="4" s="1"/>
  <c r="AN32" i="4"/>
  <c r="C168" i="4"/>
  <c r="D168" i="4" s="1"/>
  <c r="C322" i="4"/>
  <c r="D322" i="4" s="1"/>
  <c r="C334" i="4"/>
  <c r="D334" i="4" s="1"/>
  <c r="C527" i="4"/>
  <c r="D527" i="4" s="1"/>
  <c r="C38" i="4"/>
  <c r="D38" i="4" s="1"/>
  <c r="C44" i="4"/>
  <c r="D44" i="4" s="1"/>
  <c r="C50" i="4"/>
  <c r="D50" i="4" s="1"/>
  <c r="C56" i="4"/>
  <c r="D56" i="4" s="1"/>
  <c r="C62" i="4"/>
  <c r="D62" i="4" s="1"/>
  <c r="C68" i="4"/>
  <c r="D68" i="4" s="1"/>
  <c r="C74" i="4"/>
  <c r="D74" i="4" s="1"/>
  <c r="C80" i="4"/>
  <c r="D80" i="4" s="1"/>
  <c r="C86" i="4"/>
  <c r="D86" i="4" s="1"/>
  <c r="C92" i="4"/>
  <c r="D92" i="4" s="1"/>
  <c r="C98" i="4"/>
  <c r="D98" i="4" s="1"/>
  <c r="C104" i="4"/>
  <c r="D104" i="4" s="1"/>
  <c r="C110" i="4"/>
  <c r="D110" i="4" s="1"/>
  <c r="C116" i="4"/>
  <c r="D116" i="4" s="1"/>
  <c r="C122" i="4"/>
  <c r="D122" i="4" s="1"/>
  <c r="C128" i="4"/>
  <c r="D128" i="4" s="1"/>
  <c r="C134" i="4"/>
  <c r="D134" i="4" s="1"/>
  <c r="C140" i="4"/>
  <c r="D140" i="4" s="1"/>
  <c r="C147" i="4"/>
  <c r="D147" i="4" s="1"/>
  <c r="C154" i="4"/>
  <c r="D154" i="4" s="1"/>
  <c r="C183" i="4"/>
  <c r="D183" i="4" s="1"/>
  <c r="C190" i="4"/>
  <c r="D190" i="4" s="1"/>
  <c r="C219" i="4"/>
  <c r="D219" i="4" s="1"/>
  <c r="C304" i="4"/>
  <c r="D304" i="4" s="1"/>
  <c r="C376" i="4"/>
  <c r="D376" i="4" s="1"/>
  <c r="C599" i="4"/>
  <c r="D599" i="4" s="1"/>
  <c r="C162" i="4"/>
  <c r="D162" i="4" s="1"/>
  <c r="C169" i="4"/>
  <c r="D169" i="4" s="1"/>
  <c r="C198" i="4"/>
  <c r="D198" i="4" s="1"/>
  <c r="C205" i="4"/>
  <c r="D205" i="4" s="1"/>
  <c r="C274" i="4"/>
  <c r="D274" i="4" s="1"/>
  <c r="C346" i="4"/>
  <c r="D346" i="4" s="1"/>
  <c r="C33" i="4"/>
  <c r="D33" i="4" s="1"/>
  <c r="C39" i="4"/>
  <c r="D39" i="4" s="1"/>
  <c r="C45" i="4"/>
  <c r="D45" i="4" s="1"/>
  <c r="C51" i="4"/>
  <c r="D51" i="4" s="1"/>
  <c r="C57" i="4"/>
  <c r="D57" i="4" s="1"/>
  <c r="C63" i="4"/>
  <c r="D63" i="4" s="1"/>
  <c r="C69" i="4"/>
  <c r="D69" i="4" s="1"/>
  <c r="C75" i="4"/>
  <c r="D75" i="4" s="1"/>
  <c r="C81" i="4"/>
  <c r="D81" i="4" s="1"/>
  <c r="C87" i="4"/>
  <c r="D87" i="4" s="1"/>
  <c r="C93" i="4"/>
  <c r="D93" i="4" s="1"/>
  <c r="C99" i="4"/>
  <c r="D99" i="4" s="1"/>
  <c r="C105" i="4"/>
  <c r="D105" i="4" s="1"/>
  <c r="C111" i="4"/>
  <c r="D111" i="4" s="1"/>
  <c r="C117" i="4"/>
  <c r="D117" i="4" s="1"/>
  <c r="C123" i="4"/>
  <c r="D123" i="4" s="1"/>
  <c r="C129" i="4"/>
  <c r="D129" i="4" s="1"/>
  <c r="C135" i="4"/>
  <c r="D135" i="4" s="1"/>
  <c r="C141" i="4"/>
  <c r="D141" i="4" s="1"/>
  <c r="C148" i="4"/>
  <c r="D148" i="4" s="1"/>
  <c r="C177" i="4"/>
  <c r="D177" i="4" s="1"/>
  <c r="C184" i="4"/>
  <c r="D184" i="4" s="1"/>
  <c r="C213" i="4"/>
  <c r="D213" i="4" s="1"/>
  <c r="C220" i="4"/>
  <c r="D220" i="4" s="1"/>
  <c r="C316" i="4"/>
  <c r="D316" i="4" s="1"/>
  <c r="C388" i="4"/>
  <c r="D388" i="4" s="1"/>
  <c r="C156" i="4"/>
  <c r="D156" i="4" s="1"/>
  <c r="C163" i="4"/>
  <c r="D163" i="4" s="1"/>
  <c r="C192" i="4"/>
  <c r="D192" i="4" s="1"/>
  <c r="C199" i="4"/>
  <c r="D199" i="4" s="1"/>
  <c r="C229" i="4"/>
  <c r="D229" i="4" s="1"/>
  <c r="C238" i="4"/>
  <c r="D238" i="4" s="1"/>
  <c r="C247" i="4"/>
  <c r="D247" i="4" s="1"/>
  <c r="C256" i="4"/>
  <c r="D256" i="4" s="1"/>
  <c r="C286" i="4"/>
  <c r="D286" i="4" s="1"/>
  <c r="C358" i="4"/>
  <c r="D358" i="4" s="1"/>
  <c r="C46" i="4"/>
  <c r="D46" i="4" s="1"/>
  <c r="C52" i="4"/>
  <c r="D52" i="4" s="1"/>
  <c r="C58" i="4"/>
  <c r="D58" i="4" s="1"/>
  <c r="C64" i="4"/>
  <c r="D64" i="4" s="1"/>
  <c r="C70" i="4"/>
  <c r="D70" i="4" s="1"/>
  <c r="C76" i="4"/>
  <c r="D76" i="4" s="1"/>
  <c r="C82" i="4"/>
  <c r="D82" i="4" s="1"/>
  <c r="C88" i="4"/>
  <c r="D88" i="4" s="1"/>
  <c r="C94" i="4"/>
  <c r="D94" i="4" s="1"/>
  <c r="C100" i="4"/>
  <c r="D100" i="4" s="1"/>
  <c r="C106" i="4"/>
  <c r="D106" i="4" s="1"/>
  <c r="C112" i="4"/>
  <c r="D112" i="4" s="1"/>
  <c r="C118" i="4"/>
  <c r="D118" i="4" s="1"/>
  <c r="C124" i="4"/>
  <c r="D124" i="4" s="1"/>
  <c r="C130" i="4"/>
  <c r="D130" i="4" s="1"/>
  <c r="C136" i="4"/>
  <c r="D136" i="4" s="1"/>
  <c r="C142" i="4"/>
  <c r="D142" i="4" s="1"/>
  <c r="C171" i="4"/>
  <c r="D171" i="4" s="1"/>
  <c r="C178" i="4"/>
  <c r="D178" i="4" s="1"/>
  <c r="C207" i="4"/>
  <c r="D207" i="4" s="1"/>
  <c r="C214" i="4"/>
  <c r="D214" i="4" s="1"/>
  <c r="C328" i="4"/>
  <c r="D328" i="4" s="1"/>
  <c r="C401" i="4"/>
  <c r="D401" i="4" s="1"/>
  <c r="C157" i="4"/>
  <c r="D157" i="4" s="1"/>
  <c r="C186" i="4"/>
  <c r="D186" i="4" s="1"/>
  <c r="C193" i="4"/>
  <c r="D193" i="4" s="1"/>
  <c r="C298" i="4"/>
  <c r="D298" i="4" s="1"/>
  <c r="C370" i="4"/>
  <c r="D370" i="4" s="1"/>
  <c r="C165" i="4"/>
  <c r="D165" i="4" s="1"/>
  <c r="C172" i="4"/>
  <c r="D172" i="4" s="1"/>
  <c r="C201" i="4"/>
  <c r="D201" i="4" s="1"/>
  <c r="C208" i="4"/>
  <c r="D208" i="4" s="1"/>
  <c r="C223" i="4"/>
  <c r="D223" i="4" s="1"/>
  <c r="C268" i="4"/>
  <c r="D268" i="4" s="1"/>
  <c r="C340" i="4"/>
  <c r="D340" i="4" s="1"/>
  <c r="C180" i="4"/>
  <c r="D180" i="4" s="1"/>
  <c r="C187" i="4"/>
  <c r="D187" i="4" s="1"/>
  <c r="C216" i="4"/>
  <c r="D216" i="4" s="1"/>
  <c r="C232" i="4"/>
  <c r="D232" i="4" s="1"/>
  <c r="C241" i="4"/>
  <c r="D241" i="4" s="1"/>
  <c r="C250" i="4"/>
  <c r="D250" i="4" s="1"/>
  <c r="C259" i="4"/>
  <c r="D259" i="4" s="1"/>
  <c r="C310" i="4"/>
  <c r="D310" i="4" s="1"/>
  <c r="C382" i="4"/>
  <c r="D382" i="4" s="1"/>
  <c r="C159" i="4"/>
  <c r="D159" i="4" s="1"/>
  <c r="C166" i="4"/>
  <c r="D166" i="4" s="1"/>
  <c r="C195" i="4"/>
  <c r="D195" i="4" s="1"/>
  <c r="C202" i="4"/>
  <c r="D202" i="4" s="1"/>
  <c r="C280" i="4"/>
  <c r="D280" i="4" s="1"/>
  <c r="C352" i="4"/>
  <c r="D352" i="4" s="1"/>
  <c r="C49" i="4"/>
  <c r="D49" i="4" s="1"/>
  <c r="C55" i="4"/>
  <c r="D55" i="4" s="1"/>
  <c r="C61" i="4"/>
  <c r="D61" i="4" s="1"/>
  <c r="C67" i="4"/>
  <c r="D67" i="4" s="1"/>
  <c r="C73" i="4"/>
  <c r="D73" i="4" s="1"/>
  <c r="C79" i="4"/>
  <c r="D79" i="4" s="1"/>
  <c r="C85" i="4"/>
  <c r="D85" i="4" s="1"/>
  <c r="C91" i="4"/>
  <c r="D91" i="4" s="1"/>
  <c r="C97" i="4"/>
  <c r="D97" i="4" s="1"/>
  <c r="C103" i="4"/>
  <c r="D103" i="4" s="1"/>
  <c r="C109" i="4"/>
  <c r="D109" i="4" s="1"/>
  <c r="C115" i="4"/>
  <c r="D115" i="4" s="1"/>
  <c r="C121" i="4"/>
  <c r="D121" i="4" s="1"/>
  <c r="C127" i="4"/>
  <c r="D127" i="4" s="1"/>
  <c r="C133" i="4"/>
  <c r="D133" i="4" s="1"/>
  <c r="C139" i="4"/>
  <c r="D139" i="4" s="1"/>
  <c r="C153" i="4"/>
  <c r="D153" i="4" s="1"/>
  <c r="C160" i="4"/>
  <c r="D160" i="4" s="1"/>
  <c r="C189" i="4"/>
  <c r="D189" i="4" s="1"/>
  <c r="C196" i="4"/>
  <c r="D196" i="4" s="1"/>
  <c r="C292" i="4"/>
  <c r="D292" i="4" s="1"/>
  <c r="C364" i="4"/>
  <c r="D364" i="4" s="1"/>
  <c r="C396" i="4"/>
  <c r="D396" i="4" s="1"/>
  <c r="C509" i="4"/>
  <c r="D509" i="4" s="1"/>
  <c r="C581" i="4"/>
  <c r="D581" i="4" s="1"/>
  <c r="C222" i="4"/>
  <c r="D222" i="4" s="1"/>
  <c r="C228" i="4"/>
  <c r="D228" i="4" s="1"/>
  <c r="C234" i="4"/>
  <c r="D234" i="4" s="1"/>
  <c r="C240" i="4"/>
  <c r="D240" i="4" s="1"/>
  <c r="C246" i="4"/>
  <c r="D246" i="4" s="1"/>
  <c r="C252" i="4"/>
  <c r="D252" i="4" s="1"/>
  <c r="C258" i="4"/>
  <c r="D258" i="4" s="1"/>
  <c r="C264" i="4"/>
  <c r="D264" i="4" s="1"/>
  <c r="C270" i="4"/>
  <c r="D270" i="4" s="1"/>
  <c r="C276" i="4"/>
  <c r="D276" i="4" s="1"/>
  <c r="C282" i="4"/>
  <c r="D282" i="4" s="1"/>
  <c r="C288" i="4"/>
  <c r="D288" i="4" s="1"/>
  <c r="C294" i="4"/>
  <c r="D294" i="4" s="1"/>
  <c r="C300" i="4"/>
  <c r="D300" i="4" s="1"/>
  <c r="C306" i="4"/>
  <c r="D306" i="4" s="1"/>
  <c r="C312" i="4"/>
  <c r="D312" i="4" s="1"/>
  <c r="C318" i="4"/>
  <c r="D318" i="4" s="1"/>
  <c r="C324" i="4"/>
  <c r="D324" i="4" s="1"/>
  <c r="C330" i="4"/>
  <c r="D330" i="4" s="1"/>
  <c r="C336" i="4"/>
  <c r="D336" i="4" s="1"/>
  <c r="C342" i="4"/>
  <c r="D342" i="4" s="1"/>
  <c r="C348" i="4"/>
  <c r="D348" i="4" s="1"/>
  <c r="C354" i="4"/>
  <c r="D354" i="4" s="1"/>
  <c r="C360" i="4"/>
  <c r="D360" i="4" s="1"/>
  <c r="C366" i="4"/>
  <c r="D366" i="4" s="1"/>
  <c r="C372" i="4"/>
  <c r="D372" i="4" s="1"/>
  <c r="C378" i="4"/>
  <c r="D378" i="4" s="1"/>
  <c r="C384" i="4"/>
  <c r="D384" i="4" s="1"/>
  <c r="C390" i="4"/>
  <c r="D390" i="4" s="1"/>
  <c r="C403" i="4"/>
  <c r="D403" i="4" s="1"/>
  <c r="C551" i="4"/>
  <c r="D551" i="4" s="1"/>
  <c r="C397" i="4"/>
  <c r="D397" i="4" s="1"/>
  <c r="C411" i="4"/>
  <c r="D411" i="4" s="1"/>
  <c r="C419" i="4"/>
  <c r="D419" i="4" s="1"/>
  <c r="C437" i="4"/>
  <c r="D437" i="4" s="1"/>
  <c r="C455" i="4"/>
  <c r="D455" i="4" s="1"/>
  <c r="C473" i="4"/>
  <c r="D473" i="4" s="1"/>
  <c r="C491" i="4"/>
  <c r="D491" i="4" s="1"/>
  <c r="C521" i="4"/>
  <c r="D521" i="4" s="1"/>
  <c r="C593" i="4"/>
  <c r="D593" i="4" s="1"/>
  <c r="C265" i="4"/>
  <c r="D265" i="4" s="1"/>
  <c r="C271" i="4"/>
  <c r="D271" i="4" s="1"/>
  <c r="C277" i="4"/>
  <c r="D277" i="4" s="1"/>
  <c r="C283" i="4"/>
  <c r="D283" i="4" s="1"/>
  <c r="C289" i="4"/>
  <c r="D289" i="4" s="1"/>
  <c r="C295" i="4"/>
  <c r="D295" i="4" s="1"/>
  <c r="C301" i="4"/>
  <c r="D301" i="4" s="1"/>
  <c r="C307" i="4"/>
  <c r="D307" i="4" s="1"/>
  <c r="C313" i="4"/>
  <c r="D313" i="4" s="1"/>
  <c r="C319" i="4"/>
  <c r="D319" i="4" s="1"/>
  <c r="C325" i="4"/>
  <c r="D325" i="4" s="1"/>
  <c r="C331" i="4"/>
  <c r="D331" i="4" s="1"/>
  <c r="C337" i="4"/>
  <c r="D337" i="4" s="1"/>
  <c r="C343" i="4"/>
  <c r="D343" i="4" s="1"/>
  <c r="C349" i="4"/>
  <c r="D349" i="4" s="1"/>
  <c r="C355" i="4"/>
  <c r="D355" i="4" s="1"/>
  <c r="C361" i="4"/>
  <c r="D361" i="4" s="1"/>
  <c r="C367" i="4"/>
  <c r="D367" i="4" s="1"/>
  <c r="C373" i="4"/>
  <c r="D373" i="4" s="1"/>
  <c r="C379" i="4"/>
  <c r="D379" i="4" s="1"/>
  <c r="C385" i="4"/>
  <c r="D385" i="4" s="1"/>
  <c r="C391" i="4"/>
  <c r="D391" i="4" s="1"/>
  <c r="C429" i="4"/>
  <c r="D429" i="4" s="1"/>
  <c r="C447" i="4"/>
  <c r="D447" i="4" s="1"/>
  <c r="C465" i="4"/>
  <c r="D465" i="4" s="1"/>
  <c r="C483" i="4"/>
  <c r="D483" i="4" s="1"/>
  <c r="C563" i="4"/>
  <c r="D563" i="4" s="1"/>
  <c r="C405" i="4"/>
  <c r="D405" i="4" s="1"/>
  <c r="C533" i="4"/>
  <c r="D533" i="4" s="1"/>
  <c r="C605" i="4"/>
  <c r="D605" i="4" s="1"/>
  <c r="C146" i="4"/>
  <c r="D146" i="4" s="1"/>
  <c r="C152" i="4"/>
  <c r="D152" i="4" s="1"/>
  <c r="C158" i="4"/>
  <c r="D158" i="4" s="1"/>
  <c r="C164" i="4"/>
  <c r="D164" i="4" s="1"/>
  <c r="C170" i="4"/>
  <c r="D170" i="4" s="1"/>
  <c r="C176" i="4"/>
  <c r="D176" i="4" s="1"/>
  <c r="C182" i="4"/>
  <c r="D182" i="4" s="1"/>
  <c r="C188" i="4"/>
  <c r="D188" i="4" s="1"/>
  <c r="C194" i="4"/>
  <c r="D194" i="4" s="1"/>
  <c r="C200" i="4"/>
  <c r="D200" i="4" s="1"/>
  <c r="C206" i="4"/>
  <c r="D206" i="4" s="1"/>
  <c r="C212" i="4"/>
  <c r="D212" i="4" s="1"/>
  <c r="C218" i="4"/>
  <c r="D218" i="4" s="1"/>
  <c r="C224" i="4"/>
  <c r="D224" i="4" s="1"/>
  <c r="C230" i="4"/>
  <c r="D230" i="4" s="1"/>
  <c r="C236" i="4"/>
  <c r="D236" i="4" s="1"/>
  <c r="C242" i="4"/>
  <c r="D242" i="4" s="1"/>
  <c r="C248" i="4"/>
  <c r="D248" i="4" s="1"/>
  <c r="C254" i="4"/>
  <c r="D254" i="4" s="1"/>
  <c r="C260" i="4"/>
  <c r="D260" i="4" s="1"/>
  <c r="C266" i="4"/>
  <c r="D266" i="4" s="1"/>
  <c r="C272" i="4"/>
  <c r="D272" i="4" s="1"/>
  <c r="C278" i="4"/>
  <c r="D278" i="4" s="1"/>
  <c r="C284" i="4"/>
  <c r="D284" i="4" s="1"/>
  <c r="C290" i="4"/>
  <c r="D290" i="4" s="1"/>
  <c r="C296" i="4"/>
  <c r="D296" i="4" s="1"/>
  <c r="C302" i="4"/>
  <c r="D302" i="4" s="1"/>
  <c r="C308" i="4"/>
  <c r="D308" i="4" s="1"/>
  <c r="C314" i="4"/>
  <c r="D314" i="4" s="1"/>
  <c r="C320" i="4"/>
  <c r="D320" i="4" s="1"/>
  <c r="C326" i="4"/>
  <c r="D326" i="4" s="1"/>
  <c r="C332" i="4"/>
  <c r="D332" i="4" s="1"/>
  <c r="C338" i="4"/>
  <c r="D338" i="4" s="1"/>
  <c r="C344" i="4"/>
  <c r="D344" i="4" s="1"/>
  <c r="C350" i="4"/>
  <c r="D350" i="4" s="1"/>
  <c r="C356" i="4"/>
  <c r="D356" i="4" s="1"/>
  <c r="C362" i="4"/>
  <c r="D362" i="4" s="1"/>
  <c r="C368" i="4"/>
  <c r="D368" i="4" s="1"/>
  <c r="C374" i="4"/>
  <c r="D374" i="4" s="1"/>
  <c r="C380" i="4"/>
  <c r="D380" i="4" s="1"/>
  <c r="C386" i="4"/>
  <c r="D386" i="4" s="1"/>
  <c r="C399" i="4"/>
  <c r="D399" i="4" s="1"/>
  <c r="C413" i="4"/>
  <c r="D413" i="4" s="1"/>
  <c r="C503" i="4"/>
  <c r="D503" i="4" s="1"/>
  <c r="C575" i="4"/>
  <c r="D575" i="4" s="1"/>
  <c r="C393" i="4"/>
  <c r="D393" i="4" s="1"/>
  <c r="C406" i="4"/>
  <c r="D406" i="4" s="1"/>
  <c r="C431" i="4"/>
  <c r="D431" i="4" s="1"/>
  <c r="C449" i="4"/>
  <c r="D449" i="4" s="1"/>
  <c r="C467" i="4"/>
  <c r="D467" i="4" s="1"/>
  <c r="C485" i="4"/>
  <c r="D485" i="4" s="1"/>
  <c r="C545" i="4"/>
  <c r="D545" i="4" s="1"/>
  <c r="C617" i="4"/>
  <c r="D617" i="4" s="1"/>
  <c r="C231" i="4"/>
  <c r="D231" i="4" s="1"/>
  <c r="C237" i="4"/>
  <c r="D237" i="4" s="1"/>
  <c r="C243" i="4"/>
  <c r="D243" i="4" s="1"/>
  <c r="C249" i="4"/>
  <c r="D249" i="4" s="1"/>
  <c r="C255" i="4"/>
  <c r="D255" i="4" s="1"/>
  <c r="C261" i="4"/>
  <c r="D261" i="4" s="1"/>
  <c r="C267" i="4"/>
  <c r="D267" i="4" s="1"/>
  <c r="C273" i="4"/>
  <c r="D273" i="4" s="1"/>
  <c r="C279" i="4"/>
  <c r="D279" i="4" s="1"/>
  <c r="C285" i="4"/>
  <c r="D285" i="4" s="1"/>
  <c r="C291" i="4"/>
  <c r="D291" i="4" s="1"/>
  <c r="C297" i="4"/>
  <c r="D297" i="4" s="1"/>
  <c r="C303" i="4"/>
  <c r="D303" i="4" s="1"/>
  <c r="C309" i="4"/>
  <c r="D309" i="4" s="1"/>
  <c r="C315" i="4"/>
  <c r="D315" i="4" s="1"/>
  <c r="C321" i="4"/>
  <c r="D321" i="4" s="1"/>
  <c r="C327" i="4"/>
  <c r="D327" i="4" s="1"/>
  <c r="C333" i="4"/>
  <c r="D333" i="4" s="1"/>
  <c r="C339" i="4"/>
  <c r="D339" i="4" s="1"/>
  <c r="C345" i="4"/>
  <c r="D345" i="4" s="1"/>
  <c r="C351" i="4"/>
  <c r="D351" i="4" s="1"/>
  <c r="C357" i="4"/>
  <c r="D357" i="4" s="1"/>
  <c r="C363" i="4"/>
  <c r="D363" i="4" s="1"/>
  <c r="C369" i="4"/>
  <c r="D369" i="4" s="1"/>
  <c r="C375" i="4"/>
  <c r="D375" i="4" s="1"/>
  <c r="C381" i="4"/>
  <c r="D381" i="4" s="1"/>
  <c r="C387" i="4"/>
  <c r="D387" i="4" s="1"/>
  <c r="C400" i="4"/>
  <c r="D400" i="4" s="1"/>
  <c r="C414" i="4"/>
  <c r="D414" i="4" s="1"/>
  <c r="C423" i="4"/>
  <c r="D423" i="4" s="1"/>
  <c r="C441" i="4"/>
  <c r="D441" i="4" s="1"/>
  <c r="C459" i="4"/>
  <c r="D459" i="4" s="1"/>
  <c r="C477" i="4"/>
  <c r="D477" i="4" s="1"/>
  <c r="C495" i="4"/>
  <c r="D495" i="4" s="1"/>
  <c r="C515" i="4"/>
  <c r="D515" i="4" s="1"/>
  <c r="C587" i="4"/>
  <c r="D587" i="4" s="1"/>
  <c r="C394" i="4"/>
  <c r="D394" i="4" s="1"/>
  <c r="C407" i="4"/>
  <c r="D407" i="4" s="1"/>
  <c r="C557" i="4"/>
  <c r="D557" i="4" s="1"/>
  <c r="C395" i="4"/>
  <c r="D395" i="4" s="1"/>
  <c r="C408" i="4"/>
  <c r="D408" i="4" s="1"/>
  <c r="C425" i="4"/>
  <c r="D425" i="4" s="1"/>
  <c r="C443" i="4"/>
  <c r="D443" i="4" s="1"/>
  <c r="C461" i="4"/>
  <c r="D461" i="4" s="1"/>
  <c r="C479" i="4"/>
  <c r="D479" i="4" s="1"/>
  <c r="C497" i="4"/>
  <c r="D497" i="4" s="1"/>
  <c r="C569" i="4"/>
  <c r="D569" i="4" s="1"/>
  <c r="C143" i="4"/>
  <c r="D143" i="4" s="1"/>
  <c r="C149" i="4"/>
  <c r="D149" i="4" s="1"/>
  <c r="C155" i="4"/>
  <c r="D155" i="4" s="1"/>
  <c r="C161" i="4"/>
  <c r="D161" i="4" s="1"/>
  <c r="C167" i="4"/>
  <c r="D167" i="4" s="1"/>
  <c r="C173" i="4"/>
  <c r="D173" i="4" s="1"/>
  <c r="C179" i="4"/>
  <c r="D179" i="4" s="1"/>
  <c r="C185" i="4"/>
  <c r="D185" i="4" s="1"/>
  <c r="C191" i="4"/>
  <c r="D191" i="4" s="1"/>
  <c r="C197" i="4"/>
  <c r="D197" i="4" s="1"/>
  <c r="C203" i="4"/>
  <c r="D203" i="4" s="1"/>
  <c r="C209" i="4"/>
  <c r="D209" i="4" s="1"/>
  <c r="C215" i="4"/>
  <c r="D215" i="4" s="1"/>
  <c r="C221" i="4"/>
  <c r="D221" i="4" s="1"/>
  <c r="C227" i="4"/>
  <c r="D227" i="4" s="1"/>
  <c r="C233" i="4"/>
  <c r="D233" i="4" s="1"/>
  <c r="C239" i="4"/>
  <c r="D239" i="4" s="1"/>
  <c r="C245" i="4"/>
  <c r="D245" i="4" s="1"/>
  <c r="C251" i="4"/>
  <c r="D251" i="4" s="1"/>
  <c r="C257" i="4"/>
  <c r="D257" i="4" s="1"/>
  <c r="C263" i="4"/>
  <c r="D263" i="4" s="1"/>
  <c r="C269" i="4"/>
  <c r="D269" i="4" s="1"/>
  <c r="C275" i="4"/>
  <c r="D275" i="4" s="1"/>
  <c r="C281" i="4"/>
  <c r="D281" i="4" s="1"/>
  <c r="C287" i="4"/>
  <c r="D287" i="4" s="1"/>
  <c r="C293" i="4"/>
  <c r="D293" i="4" s="1"/>
  <c r="C299" i="4"/>
  <c r="D299" i="4" s="1"/>
  <c r="C305" i="4"/>
  <c r="D305" i="4" s="1"/>
  <c r="C311" i="4"/>
  <c r="D311" i="4" s="1"/>
  <c r="C317" i="4"/>
  <c r="D317" i="4" s="1"/>
  <c r="C323" i="4"/>
  <c r="D323" i="4" s="1"/>
  <c r="C329" i="4"/>
  <c r="D329" i="4" s="1"/>
  <c r="C335" i="4"/>
  <c r="D335" i="4" s="1"/>
  <c r="C341" i="4"/>
  <c r="D341" i="4" s="1"/>
  <c r="C347" i="4"/>
  <c r="D347" i="4" s="1"/>
  <c r="C353" i="4"/>
  <c r="D353" i="4" s="1"/>
  <c r="C359" i="4"/>
  <c r="D359" i="4" s="1"/>
  <c r="C365" i="4"/>
  <c r="D365" i="4" s="1"/>
  <c r="C371" i="4"/>
  <c r="D371" i="4" s="1"/>
  <c r="C377" i="4"/>
  <c r="D377" i="4" s="1"/>
  <c r="C383" i="4"/>
  <c r="D383" i="4" s="1"/>
  <c r="C389" i="4"/>
  <c r="D389" i="4" s="1"/>
  <c r="C402" i="4"/>
  <c r="D402" i="4" s="1"/>
  <c r="C417" i="4"/>
  <c r="D417" i="4" s="1"/>
  <c r="C435" i="4"/>
  <c r="D435" i="4" s="1"/>
  <c r="C453" i="4"/>
  <c r="D453" i="4" s="1"/>
  <c r="C471" i="4"/>
  <c r="D471" i="4" s="1"/>
  <c r="C489" i="4"/>
  <c r="D489" i="4" s="1"/>
  <c r="C539" i="4"/>
  <c r="D539" i="4" s="1"/>
  <c r="C611" i="4"/>
  <c r="D611" i="4" s="1"/>
  <c r="C409" i="4"/>
  <c r="D409" i="4" s="1"/>
  <c r="C415" i="4"/>
  <c r="D415" i="4" s="1"/>
  <c r="C421" i="4"/>
  <c r="D421" i="4" s="1"/>
  <c r="C427" i="4"/>
  <c r="D427" i="4" s="1"/>
  <c r="C433" i="4"/>
  <c r="D433" i="4" s="1"/>
  <c r="C439" i="4"/>
  <c r="D439" i="4" s="1"/>
  <c r="C445" i="4"/>
  <c r="D445" i="4" s="1"/>
  <c r="C451" i="4"/>
  <c r="D451" i="4" s="1"/>
  <c r="C457" i="4"/>
  <c r="D457" i="4" s="1"/>
  <c r="C463" i="4"/>
  <c r="D463" i="4" s="1"/>
  <c r="C469" i="4"/>
  <c r="D469" i="4" s="1"/>
  <c r="C475" i="4"/>
  <c r="D475" i="4" s="1"/>
  <c r="C481" i="4"/>
  <c r="D481" i="4" s="1"/>
  <c r="C487" i="4"/>
  <c r="D487" i="4" s="1"/>
  <c r="C493" i="4"/>
  <c r="D493" i="4" s="1"/>
  <c r="C499" i="4"/>
  <c r="D499" i="4" s="1"/>
  <c r="C505" i="4"/>
  <c r="D505" i="4" s="1"/>
  <c r="C511" i="4"/>
  <c r="D511" i="4" s="1"/>
  <c r="C517" i="4"/>
  <c r="D517" i="4" s="1"/>
  <c r="C523" i="4"/>
  <c r="D523" i="4" s="1"/>
  <c r="C529" i="4"/>
  <c r="D529" i="4" s="1"/>
  <c r="C535" i="4"/>
  <c r="D535" i="4" s="1"/>
  <c r="C541" i="4"/>
  <c r="D541" i="4" s="1"/>
  <c r="C547" i="4"/>
  <c r="D547" i="4" s="1"/>
  <c r="C553" i="4"/>
  <c r="D553" i="4" s="1"/>
  <c r="C559" i="4"/>
  <c r="D559" i="4" s="1"/>
  <c r="C565" i="4"/>
  <c r="D565" i="4" s="1"/>
  <c r="C571" i="4"/>
  <c r="D571" i="4" s="1"/>
  <c r="C577" i="4"/>
  <c r="D577" i="4" s="1"/>
  <c r="C583" i="4"/>
  <c r="D583" i="4" s="1"/>
  <c r="C589" i="4"/>
  <c r="D589" i="4" s="1"/>
  <c r="C595" i="4"/>
  <c r="D595" i="4" s="1"/>
  <c r="C601" i="4"/>
  <c r="D601" i="4" s="1"/>
  <c r="C607" i="4"/>
  <c r="D607" i="4" s="1"/>
  <c r="C613" i="4"/>
  <c r="D613" i="4" s="1"/>
  <c r="C392" i="4"/>
  <c r="D392" i="4" s="1"/>
  <c r="C398" i="4"/>
  <c r="D398" i="4" s="1"/>
  <c r="C404" i="4"/>
  <c r="D404" i="4" s="1"/>
  <c r="C410" i="4"/>
  <c r="D410" i="4" s="1"/>
  <c r="C416" i="4"/>
  <c r="D416" i="4" s="1"/>
  <c r="C422" i="4"/>
  <c r="D422" i="4" s="1"/>
  <c r="C428" i="4"/>
  <c r="D428" i="4" s="1"/>
  <c r="C434" i="4"/>
  <c r="D434" i="4" s="1"/>
  <c r="C440" i="4"/>
  <c r="D440" i="4" s="1"/>
  <c r="C446" i="4"/>
  <c r="D446" i="4" s="1"/>
  <c r="C452" i="4"/>
  <c r="D452" i="4" s="1"/>
  <c r="C458" i="4"/>
  <c r="D458" i="4" s="1"/>
  <c r="C464" i="4"/>
  <c r="D464" i="4" s="1"/>
  <c r="C470" i="4"/>
  <c r="D470" i="4" s="1"/>
  <c r="C476" i="4"/>
  <c r="D476" i="4" s="1"/>
  <c r="C482" i="4"/>
  <c r="D482" i="4" s="1"/>
  <c r="C488" i="4"/>
  <c r="D488" i="4" s="1"/>
  <c r="C494" i="4"/>
  <c r="D494" i="4" s="1"/>
  <c r="C500" i="4"/>
  <c r="D500" i="4" s="1"/>
  <c r="C506" i="4"/>
  <c r="D506" i="4" s="1"/>
  <c r="C512" i="4"/>
  <c r="D512" i="4" s="1"/>
  <c r="C518" i="4"/>
  <c r="D518" i="4" s="1"/>
  <c r="C524" i="4"/>
  <c r="D524" i="4" s="1"/>
  <c r="C530" i="4"/>
  <c r="D530" i="4" s="1"/>
  <c r="C536" i="4"/>
  <c r="D536" i="4" s="1"/>
  <c r="C542" i="4"/>
  <c r="D542" i="4" s="1"/>
  <c r="C548" i="4"/>
  <c r="D548" i="4" s="1"/>
  <c r="C554" i="4"/>
  <c r="D554" i="4" s="1"/>
  <c r="C560" i="4"/>
  <c r="D560" i="4" s="1"/>
  <c r="C566" i="4"/>
  <c r="D566" i="4" s="1"/>
  <c r="C572" i="4"/>
  <c r="D572" i="4" s="1"/>
  <c r="C578" i="4"/>
  <c r="D578" i="4" s="1"/>
  <c r="C584" i="4"/>
  <c r="D584" i="4" s="1"/>
  <c r="C590" i="4"/>
  <c r="D590" i="4" s="1"/>
  <c r="C596" i="4"/>
  <c r="D596" i="4" s="1"/>
  <c r="C602" i="4"/>
  <c r="D602" i="4" s="1"/>
  <c r="C608" i="4"/>
  <c r="D608" i="4" s="1"/>
  <c r="C614" i="4"/>
  <c r="D614" i="4" s="1"/>
  <c r="C501" i="4"/>
  <c r="D501" i="4" s="1"/>
  <c r="C507" i="4"/>
  <c r="D507" i="4" s="1"/>
  <c r="C513" i="4"/>
  <c r="D513" i="4" s="1"/>
  <c r="C519" i="4"/>
  <c r="D519" i="4" s="1"/>
  <c r="C525" i="4"/>
  <c r="D525" i="4" s="1"/>
  <c r="C531" i="4"/>
  <c r="D531" i="4" s="1"/>
  <c r="C537" i="4"/>
  <c r="D537" i="4" s="1"/>
  <c r="C543" i="4"/>
  <c r="D543" i="4" s="1"/>
  <c r="C549" i="4"/>
  <c r="D549" i="4" s="1"/>
  <c r="C555" i="4"/>
  <c r="D555" i="4" s="1"/>
  <c r="C561" i="4"/>
  <c r="D561" i="4" s="1"/>
  <c r="C567" i="4"/>
  <c r="D567" i="4" s="1"/>
  <c r="C573" i="4"/>
  <c r="D573" i="4" s="1"/>
  <c r="C579" i="4"/>
  <c r="D579" i="4" s="1"/>
  <c r="C585" i="4"/>
  <c r="D585" i="4" s="1"/>
  <c r="C591" i="4"/>
  <c r="D591" i="4" s="1"/>
  <c r="C597" i="4"/>
  <c r="D597" i="4" s="1"/>
  <c r="C603" i="4"/>
  <c r="D603" i="4" s="1"/>
  <c r="C609" i="4"/>
  <c r="D609" i="4" s="1"/>
  <c r="C615" i="4"/>
  <c r="D615" i="4" s="1"/>
  <c r="C412" i="4"/>
  <c r="D412" i="4" s="1"/>
  <c r="C418" i="4"/>
  <c r="D418" i="4" s="1"/>
  <c r="C424" i="4"/>
  <c r="D424" i="4" s="1"/>
  <c r="C430" i="4"/>
  <c r="D430" i="4" s="1"/>
  <c r="C436" i="4"/>
  <c r="D436" i="4" s="1"/>
  <c r="C442" i="4"/>
  <c r="D442" i="4" s="1"/>
  <c r="C448" i="4"/>
  <c r="D448" i="4" s="1"/>
  <c r="C454" i="4"/>
  <c r="D454" i="4" s="1"/>
  <c r="C460" i="4"/>
  <c r="D460" i="4" s="1"/>
  <c r="C466" i="4"/>
  <c r="D466" i="4" s="1"/>
  <c r="C472" i="4"/>
  <c r="D472" i="4" s="1"/>
  <c r="C478" i="4"/>
  <c r="D478" i="4" s="1"/>
  <c r="C484" i="4"/>
  <c r="D484" i="4" s="1"/>
  <c r="C490" i="4"/>
  <c r="D490" i="4" s="1"/>
  <c r="C496" i="4"/>
  <c r="D496" i="4" s="1"/>
  <c r="C502" i="4"/>
  <c r="D502" i="4" s="1"/>
  <c r="C508" i="4"/>
  <c r="D508" i="4" s="1"/>
  <c r="C514" i="4"/>
  <c r="D514" i="4" s="1"/>
  <c r="C520" i="4"/>
  <c r="D520" i="4" s="1"/>
  <c r="C526" i="4"/>
  <c r="D526" i="4" s="1"/>
  <c r="C532" i="4"/>
  <c r="D532" i="4" s="1"/>
  <c r="C538" i="4"/>
  <c r="D538" i="4" s="1"/>
  <c r="C544" i="4"/>
  <c r="D544" i="4" s="1"/>
  <c r="C550" i="4"/>
  <c r="D550" i="4" s="1"/>
  <c r="C556" i="4"/>
  <c r="D556" i="4" s="1"/>
  <c r="C562" i="4"/>
  <c r="D562" i="4" s="1"/>
  <c r="C568" i="4"/>
  <c r="D568" i="4" s="1"/>
  <c r="C574" i="4"/>
  <c r="D574" i="4" s="1"/>
  <c r="C580" i="4"/>
  <c r="D580" i="4" s="1"/>
  <c r="C586" i="4"/>
  <c r="D586" i="4" s="1"/>
  <c r="C592" i="4"/>
  <c r="D592" i="4" s="1"/>
  <c r="C598" i="4"/>
  <c r="D598" i="4" s="1"/>
  <c r="C604" i="4"/>
  <c r="D604" i="4" s="1"/>
  <c r="C610" i="4"/>
  <c r="D610" i="4" s="1"/>
  <c r="C616" i="4"/>
  <c r="D616" i="4" s="1"/>
  <c r="B620" i="4"/>
  <c r="C619" i="4"/>
  <c r="D619" i="4" s="1"/>
  <c r="C420" i="4"/>
  <c r="D420" i="4" s="1"/>
  <c r="C426" i="4"/>
  <c r="D426" i="4" s="1"/>
  <c r="C432" i="4"/>
  <c r="D432" i="4" s="1"/>
  <c r="C438" i="4"/>
  <c r="D438" i="4" s="1"/>
  <c r="C444" i="4"/>
  <c r="D444" i="4" s="1"/>
  <c r="C450" i="4"/>
  <c r="D450" i="4" s="1"/>
  <c r="C456" i="4"/>
  <c r="D456" i="4" s="1"/>
  <c r="C462" i="4"/>
  <c r="D462" i="4" s="1"/>
  <c r="C468" i="4"/>
  <c r="D468" i="4" s="1"/>
  <c r="C474" i="4"/>
  <c r="D474" i="4" s="1"/>
  <c r="C480" i="4"/>
  <c r="D480" i="4" s="1"/>
  <c r="C486" i="4"/>
  <c r="D486" i="4" s="1"/>
  <c r="C492" i="4"/>
  <c r="D492" i="4" s="1"/>
  <c r="C498" i="4"/>
  <c r="D498" i="4" s="1"/>
  <c r="C504" i="4"/>
  <c r="D504" i="4" s="1"/>
  <c r="C510" i="4"/>
  <c r="D510" i="4" s="1"/>
  <c r="C516" i="4"/>
  <c r="D516" i="4" s="1"/>
  <c r="C522" i="4"/>
  <c r="D522" i="4" s="1"/>
  <c r="C528" i="4"/>
  <c r="D528" i="4" s="1"/>
  <c r="C534" i="4"/>
  <c r="D534" i="4" s="1"/>
  <c r="C540" i="4"/>
  <c r="D540" i="4" s="1"/>
  <c r="C546" i="4"/>
  <c r="D546" i="4" s="1"/>
  <c r="C552" i="4"/>
  <c r="D552" i="4" s="1"/>
  <c r="C558" i="4"/>
  <c r="D558" i="4" s="1"/>
  <c r="C564" i="4"/>
  <c r="D564" i="4" s="1"/>
  <c r="C570" i="4"/>
  <c r="D570" i="4" s="1"/>
  <c r="C576" i="4"/>
  <c r="D576" i="4" s="1"/>
  <c r="C582" i="4"/>
  <c r="D582" i="4" s="1"/>
  <c r="C588" i="4"/>
  <c r="D588" i="4" s="1"/>
  <c r="C594" i="4"/>
  <c r="D594" i="4" s="1"/>
  <c r="C600" i="4"/>
  <c r="D600" i="4" s="1"/>
  <c r="C606" i="4"/>
  <c r="D606" i="4" s="1"/>
  <c r="C612" i="4"/>
  <c r="D612" i="4" s="1"/>
  <c r="C618" i="4"/>
  <c r="D618" i="4" s="1"/>
  <c r="BL61" i="4"/>
  <c r="BL40" i="4"/>
  <c r="BL48" i="4"/>
  <c r="BL35" i="4"/>
  <c r="BL41" i="4"/>
  <c r="BL46" i="4"/>
  <c r="BL62" i="4"/>
  <c r="BL37" i="4"/>
  <c r="E31" i="4"/>
  <c r="D31" i="4"/>
  <c r="F31" i="4"/>
  <c r="G31" i="4" s="1"/>
  <c r="AC30" i="4"/>
  <c r="S30" i="4"/>
  <c r="T30" i="4"/>
  <c r="AA30" i="4"/>
  <c r="AP30" i="4" s="1"/>
  <c r="R31" i="4"/>
  <c r="C22" i="4"/>
  <c r="G22" i="4" s="1"/>
  <c r="E46" i="4"/>
  <c r="C23" i="4"/>
  <c r="G23" i="4" s="1"/>
  <c r="E45" i="4"/>
  <c r="E58" i="4"/>
  <c r="E35" i="4"/>
  <c r="E42" i="4"/>
  <c r="E48" i="4"/>
  <c r="E54" i="4"/>
  <c r="E60" i="4"/>
  <c r="E95" i="4"/>
  <c r="E69" i="4"/>
  <c r="E79" i="4"/>
  <c r="E144" i="4"/>
  <c r="E37" i="4"/>
  <c r="E49" i="4"/>
  <c r="E98" i="4"/>
  <c r="E52" i="4"/>
  <c r="E120" i="4"/>
  <c r="E131" i="4"/>
  <c r="E39" i="4"/>
  <c r="E77" i="4"/>
  <c r="E616" i="4"/>
  <c r="E581" i="4"/>
  <c r="E571" i="4"/>
  <c r="E542" i="4"/>
  <c r="E447" i="4"/>
  <c r="E502" i="4"/>
  <c r="E513" i="4"/>
  <c r="E394" i="4"/>
  <c r="E382" i="4"/>
  <c r="E370" i="4"/>
  <c r="E358" i="4"/>
  <c r="E470" i="4"/>
  <c r="E334" i="4"/>
  <c r="E337" i="4"/>
  <c r="E289" i="4"/>
  <c r="E361" i="4"/>
  <c r="E356" i="4"/>
  <c r="E297" i="4"/>
  <c r="E307" i="4"/>
  <c r="E267" i="4"/>
  <c r="E295" i="4"/>
  <c r="E222" i="4"/>
  <c r="E227" i="4"/>
  <c r="E211" i="4"/>
  <c r="E264" i="4"/>
  <c r="E219" i="4"/>
  <c r="E226" i="4"/>
  <c r="E123" i="4"/>
  <c r="E111" i="4"/>
  <c r="E99" i="4"/>
  <c r="E202" i="4"/>
  <c r="E164" i="4"/>
  <c r="E116" i="4"/>
  <c r="E80" i="4"/>
  <c r="E133" i="4"/>
  <c r="E121" i="4"/>
  <c r="E97" i="4"/>
  <c r="E242" i="4"/>
  <c r="E150" i="4"/>
  <c r="E138" i="4"/>
  <c r="E114" i="4"/>
  <c r="E102" i="4"/>
  <c r="E88" i="4"/>
  <c r="E117" i="4"/>
  <c r="E93" i="4"/>
  <c r="E238" i="4"/>
  <c r="E168" i="4"/>
  <c r="C21" i="4"/>
  <c r="L21" i="4" s="1"/>
  <c r="E96" i="4"/>
  <c r="E118" i="4"/>
  <c r="E175" i="4"/>
  <c r="E201" i="4"/>
  <c r="E235" i="4"/>
  <c r="E41" i="4"/>
  <c r="E65" i="4"/>
  <c r="E156" i="4"/>
  <c r="E71" i="4"/>
  <c r="E113" i="4"/>
  <c r="E151" i="4"/>
  <c r="E43" i="4"/>
  <c r="E170" i="4"/>
  <c r="E89" i="4"/>
  <c r="E127" i="4"/>
  <c r="E108" i="4"/>
  <c r="E130" i="4"/>
  <c r="E225" i="4"/>
  <c r="E220" i="4"/>
  <c r="E204" i="4"/>
  <c r="E224" i="4"/>
  <c r="E232" i="4"/>
  <c r="E317" i="4"/>
  <c r="E260" i="4"/>
  <c r="E269" i="4"/>
  <c r="E270" i="4"/>
  <c r="E341" i="4"/>
  <c r="E339" i="4"/>
  <c r="E350" i="4"/>
  <c r="E290" i="4"/>
  <c r="E304" i="4"/>
  <c r="E280" i="4"/>
  <c r="E351" i="4"/>
  <c r="E288" i="4"/>
  <c r="E324" i="4"/>
  <c r="E327" i="4"/>
  <c r="E472" i="4"/>
  <c r="E360" i="4"/>
  <c r="E401" i="4"/>
  <c r="E467" i="4"/>
  <c r="E440" i="4"/>
  <c r="E451" i="4"/>
  <c r="E481" i="4"/>
  <c r="E519" i="4"/>
  <c r="E527" i="4"/>
  <c r="E532" i="4"/>
  <c r="E614" i="4"/>
  <c r="E609" i="4"/>
  <c r="E611" i="4"/>
  <c r="E613" i="4"/>
  <c r="AG27" i="1"/>
  <c r="AK28" i="1"/>
  <c r="F46" i="9" l="1"/>
  <c r="G46" i="9" s="1"/>
  <c r="J46" i="9" s="1"/>
  <c r="F47" i="9"/>
  <c r="G47" i="9" s="1"/>
  <c r="J47" i="9" s="1"/>
  <c r="S35" i="9"/>
  <c r="H46" i="9"/>
  <c r="D47" i="9"/>
  <c r="B49" i="9"/>
  <c r="C48" i="9"/>
  <c r="H43" i="7"/>
  <c r="B46" i="7"/>
  <c r="C45" i="7"/>
  <c r="D44" i="7"/>
  <c r="E44" i="7"/>
  <c r="F44" i="7"/>
  <c r="G44" i="7" s="1"/>
  <c r="J44" i="7" s="1"/>
  <c r="E572" i="4"/>
  <c r="E431" i="4"/>
  <c r="E145" i="4"/>
  <c r="E183" i="4"/>
  <c r="E284" i="4"/>
  <c r="E84" i="4"/>
  <c r="D34" i="4"/>
  <c r="BL44" i="4"/>
  <c r="BL45" i="4"/>
  <c r="BL58" i="4"/>
  <c r="BL47" i="4"/>
  <c r="BL36" i="4"/>
  <c r="BL54" i="4"/>
  <c r="BL43" i="4"/>
  <c r="BL42" i="4"/>
  <c r="E604" i="4"/>
  <c r="E525" i="4"/>
  <c r="E419" i="4"/>
  <c r="E40" i="4"/>
  <c r="E110" i="4"/>
  <c r="E53" i="4"/>
  <c r="E72" i="4"/>
  <c r="E186" i="4"/>
  <c r="E109" i="4"/>
  <c r="E271" i="4"/>
  <c r="E343" i="4"/>
  <c r="E59" i="4"/>
  <c r="E33" i="4"/>
  <c r="E34" i="4"/>
  <c r="BL50" i="4"/>
  <c r="BL51" i="4"/>
  <c r="BL33" i="4"/>
  <c r="BL53" i="4"/>
  <c r="BL39" i="4"/>
  <c r="BL60" i="4"/>
  <c r="BL49" i="4"/>
  <c r="E443" i="4"/>
  <c r="E316" i="4"/>
  <c r="E329" i="4"/>
  <c r="E86" i="4"/>
  <c r="E192" i="4"/>
  <c r="E137" i="4"/>
  <c r="E105" i="4"/>
  <c r="E214" i="4"/>
  <c r="E257" i="4"/>
  <c r="E605" i="4"/>
  <c r="E101" i="4"/>
  <c r="E185" i="4"/>
  <c r="E125" i="4"/>
  <c r="BL56" i="4"/>
  <c r="BL57" i="4"/>
  <c r="BL34" i="4"/>
  <c r="BL59" i="4"/>
  <c r="BL52" i="4"/>
  <c r="BL38" i="4"/>
  <c r="E143" i="4"/>
  <c r="E66" i="4"/>
  <c r="E244" i="4"/>
  <c r="E273" i="4"/>
  <c r="E386" i="4"/>
  <c r="E139" i="4"/>
  <c r="E36" i="4"/>
  <c r="E587" i="4"/>
  <c r="E539" i="4"/>
  <c r="E507" i="4"/>
  <c r="E67" i="4"/>
  <c r="E76" i="4"/>
  <c r="E78" i="4"/>
  <c r="E135" i="4"/>
  <c r="E322" i="4"/>
  <c r="E506" i="4"/>
  <c r="E588" i="4"/>
  <c r="E314" i="4"/>
  <c r="E119" i="4"/>
  <c r="E107" i="4"/>
  <c r="E63" i="4"/>
  <c r="E90" i="4"/>
  <c r="E92" i="4"/>
  <c r="E199" i="4"/>
  <c r="E383" i="4"/>
  <c r="E44" i="4"/>
  <c r="E47" i="4"/>
  <c r="H17" i="3"/>
  <c r="I16" i="3"/>
  <c r="E583" i="4"/>
  <c r="E520" i="4"/>
  <c r="E340" i="4"/>
  <c r="E188" i="4"/>
  <c r="E62" i="4"/>
  <c r="E94" i="4"/>
  <c r="E126" i="4"/>
  <c r="E157" i="4"/>
  <c r="E245" i="4"/>
  <c r="E274" i="4"/>
  <c r="E344" i="4"/>
  <c r="E408" i="4"/>
  <c r="E166" i="4"/>
  <c r="E180" i="4"/>
  <c r="E584" i="4"/>
  <c r="E439" i="4"/>
  <c r="E376" i="4"/>
  <c r="E292" i="4"/>
  <c r="E294" i="4"/>
  <c r="E228" i="4"/>
  <c r="E173" i="4"/>
  <c r="E83" i="4"/>
  <c r="E177" i="4"/>
  <c r="E181" i="4"/>
  <c r="E147" i="4"/>
  <c r="E210" i="4"/>
  <c r="E283" i="4"/>
  <c r="E298" i="4"/>
  <c r="E379" i="4"/>
  <c r="E534" i="4"/>
  <c r="E522" i="4"/>
  <c r="E452" i="4"/>
  <c r="E250" i="4"/>
  <c r="E154" i="4"/>
  <c r="E174" i="4"/>
  <c r="E409" i="4"/>
  <c r="E533" i="4"/>
  <c r="E514" i="4"/>
  <c r="E428" i="4"/>
  <c r="E396" i="4"/>
  <c r="E326" i="4"/>
  <c r="E112" i="4"/>
  <c r="E187" i="4"/>
  <c r="E217" i="4"/>
  <c r="E309" i="4"/>
  <c r="E346" i="4"/>
  <c r="E448" i="4"/>
  <c r="E554" i="4"/>
  <c r="E163" i="4"/>
  <c r="E615" i="4"/>
  <c r="E560" i="4"/>
  <c r="E414" i="4"/>
  <c r="E368" i="4"/>
  <c r="E342" i="4"/>
  <c r="E265" i="4"/>
  <c r="E212" i="4"/>
  <c r="E132" i="4"/>
  <c r="E184" i="4"/>
  <c r="E128" i="4"/>
  <c r="E231" i="4"/>
  <c r="E333" i="4"/>
  <c r="E367" i="4"/>
  <c r="E474" i="4"/>
  <c r="E601" i="4"/>
  <c r="E57" i="4"/>
  <c r="E427" i="4"/>
  <c r="E251" i="4"/>
  <c r="E494" i="4"/>
  <c r="E402" i="4"/>
  <c r="E364" i="4"/>
  <c r="E315" i="4"/>
  <c r="E262" i="4"/>
  <c r="E85" i="4"/>
  <c r="E140" i="4"/>
  <c r="E253" i="4"/>
  <c r="E286" i="4"/>
  <c r="E323" i="4"/>
  <c r="E406" i="4"/>
  <c r="E457" i="4"/>
  <c r="E567" i="4"/>
  <c r="E600" i="4"/>
  <c r="E505" i="4"/>
  <c r="E165" i="4"/>
  <c r="AS30" i="4"/>
  <c r="AR30" i="4"/>
  <c r="E535" i="4"/>
  <c r="AA31" i="4"/>
  <c r="AE31" i="4" s="1"/>
  <c r="E209" i="4"/>
  <c r="AQ30" i="4"/>
  <c r="E558" i="4"/>
  <c r="E524" i="4"/>
  <c r="E603" i="4"/>
  <c r="E463" i="4"/>
  <c r="E278" i="4"/>
  <c r="E291" i="4"/>
  <c r="E293" i="4"/>
  <c r="E236" i="4"/>
  <c r="E206" i="4"/>
  <c r="E281" i="4"/>
  <c r="E477" i="4"/>
  <c r="E488" i="4"/>
  <c r="E618" i="4"/>
  <c r="E218" i="4"/>
  <c r="E461" i="4"/>
  <c r="E146" i="4"/>
  <c r="E191" i="4"/>
  <c r="E434" i="4"/>
  <c r="E422" i="4"/>
  <c r="E435" i="4"/>
  <c r="E552" i="4"/>
  <c r="E115" i="4"/>
  <c r="E517" i="4"/>
  <c r="E612" i="4"/>
  <c r="E509" i="4"/>
  <c r="E478" i="4"/>
  <c r="E352" i="4"/>
  <c r="E373" i="4"/>
  <c r="E594" i="4"/>
  <c r="E544" i="4"/>
  <c r="E495" i="4"/>
  <c r="E454" i="4"/>
  <c r="E411" i="4"/>
  <c r="E55" i="4"/>
  <c r="E240" i="4"/>
  <c r="E261" i="4"/>
  <c r="E385" i="4"/>
  <c r="E374" i="4"/>
  <c r="E449" i="4"/>
  <c r="E577" i="4"/>
  <c r="E51" i="4"/>
  <c r="E456" i="4"/>
  <c r="E549" i="4"/>
  <c r="E491" i="4"/>
  <c r="E459" i="4"/>
  <c r="E388" i="4"/>
  <c r="E303" i="4"/>
  <c r="E70" i="4"/>
  <c r="E103" i="4"/>
  <c r="E136" i="4"/>
  <c r="E301" i="4"/>
  <c r="E499" i="4"/>
  <c r="E197" i="4"/>
  <c r="E430" i="4"/>
  <c r="E399" i="4"/>
  <c r="E176" i="4"/>
  <c r="E171" i="4"/>
  <c r="E320" i="4"/>
  <c r="E377" i="4"/>
  <c r="E432" i="4"/>
  <c r="E73" i="4"/>
  <c r="E122" i="4"/>
  <c r="E586" i="4"/>
  <c r="E550" i="4"/>
  <c r="E450" i="4"/>
  <c r="E556" i="4"/>
  <c r="E398" i="4"/>
  <c r="E302" i="4"/>
  <c r="E375" i="4"/>
  <c r="E255" i="4"/>
  <c r="E246" i="4"/>
  <c r="E208" i="4"/>
  <c r="E64" i="4"/>
  <c r="E190" i="4"/>
  <c r="E134" i="4"/>
  <c r="E124" i="4"/>
  <c r="E193" i="4"/>
  <c r="E345" i="4"/>
  <c r="E332" i="4"/>
  <c r="E397" i="4"/>
  <c r="E389" i="4"/>
  <c r="E436" i="4"/>
  <c r="E444" i="4"/>
  <c r="E529" i="4"/>
  <c r="E142" i="4"/>
  <c r="E61" i="4"/>
  <c r="E106" i="4"/>
  <c r="E465" i="4"/>
  <c r="E205" i="4"/>
  <c r="E400" i="4"/>
  <c r="E504" i="4"/>
  <c r="E312" i="4"/>
  <c r="E198" i="4"/>
  <c r="E148" i="4"/>
  <c r="E241" i="4"/>
  <c r="E311" i="4"/>
  <c r="E365" i="4"/>
  <c r="E468" i="4"/>
  <c r="E531" i="4"/>
  <c r="E585" i="4"/>
  <c r="E442" i="4"/>
  <c r="E243" i="4"/>
  <c r="E189" i="4"/>
  <c r="E254" i="4"/>
  <c r="E229" i="4"/>
  <c r="E359" i="4"/>
  <c r="E593" i="4"/>
  <c r="E599" i="4"/>
  <c r="E538" i="4"/>
  <c r="E415" i="4"/>
  <c r="E416" i="4"/>
  <c r="E366" i="4"/>
  <c r="E268" i="4"/>
  <c r="E247" i="4"/>
  <c r="E221" i="4"/>
  <c r="E196" i="4"/>
  <c r="E50" i="4"/>
  <c r="E178" i="4"/>
  <c r="E129" i="4"/>
  <c r="E169" i="4"/>
  <c r="E272" i="4"/>
  <c r="E275" i="4"/>
  <c r="E413" i="4"/>
  <c r="E576" i="4"/>
  <c r="E557" i="4"/>
  <c r="E483" i="4"/>
  <c r="E405" i="4"/>
  <c r="E387" i="4"/>
  <c r="E336" i="4"/>
  <c r="E213" i="4"/>
  <c r="E216" i="4"/>
  <c r="E38" i="4"/>
  <c r="E195" i="4"/>
  <c r="E141" i="4"/>
  <c r="E160" i="4"/>
  <c r="E162" i="4"/>
  <c r="E75" i="4"/>
  <c r="E207" i="4"/>
  <c r="E203" i="4"/>
  <c r="E258" i="4"/>
  <c r="E412" i="4"/>
  <c r="E446" i="4"/>
  <c r="E445" i="4"/>
  <c r="E540" i="4"/>
  <c r="E589" i="4"/>
  <c r="E592" i="4"/>
  <c r="E104" i="4"/>
  <c r="E74" i="4"/>
  <c r="E574" i="4"/>
  <c r="E390" i="4"/>
  <c r="E384" i="4"/>
  <c r="E318" i="4"/>
  <c r="E328" i="4"/>
  <c r="E259" i="4"/>
  <c r="E237" i="4"/>
  <c r="E149" i="4"/>
  <c r="E91" i="4"/>
  <c r="E153" i="4"/>
  <c r="E172" i="4"/>
  <c r="E68" i="4"/>
  <c r="E87" i="4"/>
  <c r="E215" i="4"/>
  <c r="E256" i="4"/>
  <c r="E371" i="4"/>
  <c r="E310" i="4"/>
  <c r="E421" i="4"/>
  <c r="E56" i="4"/>
  <c r="E182" i="4"/>
  <c r="E602" i="4"/>
  <c r="E438" i="4"/>
  <c r="E407" i="4"/>
  <c r="E81" i="4"/>
  <c r="E100" i="4"/>
  <c r="E159" i="4"/>
  <c r="E223" i="4"/>
  <c r="E234" i="4"/>
  <c r="E287" i="4"/>
  <c r="E321" i="4"/>
  <c r="E349" i="4"/>
  <c r="E381" i="4"/>
  <c r="E563" i="4"/>
  <c r="E82" i="4"/>
  <c r="E617" i="4"/>
  <c r="E508" i="4"/>
  <c r="E493" i="4"/>
  <c r="E455" i="4"/>
  <c r="E482" i="4"/>
  <c r="E429" i="4"/>
  <c r="E378" i="4"/>
  <c r="E338" i="4"/>
  <c r="E266" i="4"/>
  <c r="E330" i="4"/>
  <c r="E319" i="4"/>
  <c r="E313" i="4"/>
  <c r="E393" i="4"/>
  <c r="E512" i="4"/>
  <c r="E489" i="4"/>
  <c r="E545" i="4"/>
  <c r="E607" i="4"/>
  <c r="E590" i="4"/>
  <c r="E598" i="4"/>
  <c r="E553" i="4"/>
  <c r="E485" i="4"/>
  <c r="E537" i="4"/>
  <c r="E471" i="4"/>
  <c r="E453" i="4"/>
  <c r="E363" i="4"/>
  <c r="E300" i="4"/>
  <c r="E348" i="4"/>
  <c r="E369" i="4"/>
  <c r="E252" i="4"/>
  <c r="E233" i="4"/>
  <c r="E152" i="4"/>
  <c r="E277" i="4"/>
  <c r="E285" i="4"/>
  <c r="E299" i="4"/>
  <c r="E325" i="4"/>
  <c r="E380" i="4"/>
  <c r="E423" i="4"/>
  <c r="E523" i="4"/>
  <c r="E518" i="4"/>
  <c r="E521" i="4"/>
  <c r="E565" i="4"/>
  <c r="E610" i="4"/>
  <c r="E155" i="4"/>
  <c r="E546" i="4"/>
  <c r="E551" i="4"/>
  <c r="E543" i="4"/>
  <c r="E417" i="4"/>
  <c r="E473" i="4"/>
  <c r="E282" i="4"/>
  <c r="E230" i="4"/>
  <c r="E335" i="4"/>
  <c r="E296" i="4"/>
  <c r="E395" i="4"/>
  <c r="E391" i="4"/>
  <c r="E466" i="4"/>
  <c r="E480" i="4"/>
  <c r="E479" i="4"/>
  <c r="E580" i="4"/>
  <c r="E619" i="4"/>
  <c r="E194" i="4"/>
  <c r="E582" i="4"/>
  <c r="E578" i="4"/>
  <c r="E526" i="4"/>
  <c r="E497" i="4"/>
  <c r="E484" i="4"/>
  <c r="E503" i="4"/>
  <c r="E462" i="4"/>
  <c r="E354" i="4"/>
  <c r="E276" i="4"/>
  <c r="E306" i="4"/>
  <c r="E248" i="4"/>
  <c r="E200" i="4"/>
  <c r="E167" i="4"/>
  <c r="E331" i="4"/>
  <c r="E357" i="4"/>
  <c r="E347" i="4"/>
  <c r="E308" i="4"/>
  <c r="E305" i="4"/>
  <c r="E403" i="4"/>
  <c r="E460" i="4"/>
  <c r="E425" i="4"/>
  <c r="E548" i="4"/>
  <c r="E486" i="4"/>
  <c r="E569" i="4"/>
  <c r="E595" i="4"/>
  <c r="E161" i="4"/>
  <c r="E179" i="4"/>
  <c r="E596" i="4"/>
  <c r="E515" i="4"/>
  <c r="E441" i="4"/>
  <c r="E372" i="4"/>
  <c r="E353" i="4"/>
  <c r="E362" i="4"/>
  <c r="E279" i="4"/>
  <c r="E249" i="4"/>
  <c r="E239" i="4"/>
  <c r="E263" i="4"/>
  <c r="E355" i="4"/>
  <c r="E410" i="4"/>
  <c r="E575" i="4"/>
  <c r="E437" i="4"/>
  <c r="E487" i="4"/>
  <c r="E511" i="4"/>
  <c r="E158" i="4"/>
  <c r="E528" i="4"/>
  <c r="E404" i="4"/>
  <c r="E566" i="4"/>
  <c r="E597" i="4"/>
  <c r="E496" i="4"/>
  <c r="E420" i="4"/>
  <c r="E500" i="4"/>
  <c r="E501" i="4"/>
  <c r="E530" i="4"/>
  <c r="B621" i="4"/>
  <c r="C620" i="4"/>
  <c r="E536" i="4"/>
  <c r="E476" i="4"/>
  <c r="E433" i="4"/>
  <c r="E490" i="4"/>
  <c r="E516" i="4"/>
  <c r="E573" i="4"/>
  <c r="E510" i="4"/>
  <c r="E418" i="4"/>
  <c r="E555" i="4"/>
  <c r="E606" i="4"/>
  <c r="E608" i="4"/>
  <c r="E570" i="4"/>
  <c r="E492" i="4"/>
  <c r="E568" i="4"/>
  <c r="E458" i="4"/>
  <c r="E469" i="4"/>
  <c r="E475" i="4"/>
  <c r="E564" i="4"/>
  <c r="E559" i="4"/>
  <c r="E591" i="4"/>
  <c r="E541" i="4"/>
  <c r="E424" i="4"/>
  <c r="E562" i="4"/>
  <c r="E426" i="4"/>
  <c r="E464" i="4"/>
  <c r="E498" i="4"/>
  <c r="E561" i="4"/>
  <c r="E547" i="4"/>
  <c r="E392" i="4"/>
  <c r="E579" i="4"/>
  <c r="BM61" i="4"/>
  <c r="BM55" i="4"/>
  <c r="BN55" i="4" s="1"/>
  <c r="BO55" i="4" s="1"/>
  <c r="BM49" i="4"/>
  <c r="BM43" i="4"/>
  <c r="BN43" i="4" s="1"/>
  <c r="BO43" i="4" s="1"/>
  <c r="BQ43" i="4" s="1"/>
  <c r="BM36" i="4"/>
  <c r="BM35" i="4"/>
  <c r="BN35" i="4" s="1"/>
  <c r="BO35" i="4" s="1"/>
  <c r="BR35" i="4" s="1"/>
  <c r="BM60" i="4"/>
  <c r="BM54" i="4"/>
  <c r="BN54" i="4" s="1"/>
  <c r="BO54" i="4" s="1"/>
  <c r="BR54" i="4" s="1"/>
  <c r="BM48" i="4"/>
  <c r="BN48" i="4" s="1"/>
  <c r="BO48" i="4" s="1"/>
  <c r="BQ48" i="4" s="1"/>
  <c r="BM42" i="4"/>
  <c r="BN42" i="4" s="1"/>
  <c r="BO42" i="4" s="1"/>
  <c r="BM34" i="4"/>
  <c r="BM39" i="4"/>
  <c r="BN39" i="4" s="1"/>
  <c r="BO39" i="4" s="1"/>
  <c r="BM57" i="4"/>
  <c r="BN57" i="4" s="1"/>
  <c r="BO57" i="4" s="1"/>
  <c r="BR57" i="4" s="1"/>
  <c r="BM51" i="4"/>
  <c r="BN51" i="4" s="1"/>
  <c r="BO51" i="4" s="1"/>
  <c r="BP51" i="4" s="1"/>
  <c r="BM45" i="4"/>
  <c r="BN45" i="4" s="1"/>
  <c r="BO45" i="4" s="1"/>
  <c r="BM59" i="4"/>
  <c r="BN59" i="4" s="1"/>
  <c r="BO59" i="4" s="1"/>
  <c r="BR59" i="4" s="1"/>
  <c r="BM53" i="4"/>
  <c r="BN53" i="4" s="1"/>
  <c r="BO53" i="4" s="1"/>
  <c r="BR53" i="4" s="1"/>
  <c r="BM47" i="4"/>
  <c r="BN47" i="4" s="1"/>
  <c r="BO47" i="4" s="1"/>
  <c r="BR47" i="4" s="1"/>
  <c r="BM41" i="4"/>
  <c r="BN41" i="4" s="1"/>
  <c r="BO41" i="4" s="1"/>
  <c r="BR41" i="4" s="1"/>
  <c r="BM58" i="4"/>
  <c r="BN58" i="4" s="1"/>
  <c r="BO58" i="4" s="1"/>
  <c r="BM52" i="4"/>
  <c r="BN52" i="4" s="1"/>
  <c r="BO52" i="4" s="1"/>
  <c r="BR52" i="4" s="1"/>
  <c r="BM46" i="4"/>
  <c r="BM40" i="4"/>
  <c r="BN40" i="4" s="1"/>
  <c r="BO40" i="4" s="1"/>
  <c r="BR40" i="4" s="1"/>
  <c r="BM33" i="4"/>
  <c r="BN33" i="4" s="1"/>
  <c r="BO33" i="4" s="1"/>
  <c r="BM38" i="4"/>
  <c r="BM62" i="4"/>
  <c r="BN62" i="4" s="1"/>
  <c r="BO62" i="4" s="1"/>
  <c r="BM56" i="4"/>
  <c r="BN56" i="4" s="1"/>
  <c r="BO56" i="4" s="1"/>
  <c r="BM50" i="4"/>
  <c r="BM44" i="4"/>
  <c r="BM37" i="4"/>
  <c r="BN37" i="4" s="1"/>
  <c r="BO37" i="4" s="1"/>
  <c r="BR37" i="4" s="1"/>
  <c r="G21" i="4"/>
  <c r="H31" i="4"/>
  <c r="J31" i="4"/>
  <c r="L31" i="4"/>
  <c r="L30" i="4"/>
  <c r="AC31" i="4"/>
  <c r="T31" i="4"/>
  <c r="Y31" i="4" s="1"/>
  <c r="M30" i="4"/>
  <c r="S31" i="4"/>
  <c r="N30" i="4"/>
  <c r="J9" i="1"/>
  <c r="AF35" i="9" l="1"/>
  <c r="AA35" i="9"/>
  <c r="Z35" i="9"/>
  <c r="U35" i="9"/>
  <c r="V35" i="9"/>
  <c r="AG35" i="9" s="1"/>
  <c r="T35" i="9"/>
  <c r="AB35" i="9" s="1"/>
  <c r="W35" i="9"/>
  <c r="E48" i="9"/>
  <c r="D48" i="9"/>
  <c r="B50" i="9"/>
  <c r="C49" i="9"/>
  <c r="E49" i="9" s="1"/>
  <c r="H47" i="9"/>
  <c r="F45" i="7"/>
  <c r="G45" i="7" s="1"/>
  <c r="J45" i="7" s="1"/>
  <c r="H44" i="7"/>
  <c r="E45" i="7"/>
  <c r="D45" i="7"/>
  <c r="B47" i="7"/>
  <c r="C46" i="7"/>
  <c r="BN34" i="4"/>
  <c r="BO34" i="4" s="1"/>
  <c r="BR34" i="4" s="1"/>
  <c r="BN49" i="4"/>
  <c r="BO49" i="4" s="1"/>
  <c r="BQ49" i="4" s="1"/>
  <c r="BN44" i="4"/>
  <c r="BO44" i="4" s="1"/>
  <c r="BN36" i="4"/>
  <c r="BO36" i="4" s="1"/>
  <c r="BP36" i="4" s="1"/>
  <c r="H18" i="3"/>
  <c r="I17" i="3"/>
  <c r="AT30" i="4"/>
  <c r="AP31" i="4"/>
  <c r="AO31" i="4" s="1"/>
  <c r="B622" i="4"/>
  <c r="C621" i="4"/>
  <c r="D620" i="4"/>
  <c r="E620" i="4"/>
  <c r="M31" i="4"/>
  <c r="F32" i="4"/>
  <c r="G32" i="4" s="1"/>
  <c r="J32" i="4" s="1"/>
  <c r="F33" i="4" s="1"/>
  <c r="G33" i="4" s="1"/>
  <c r="BQ41" i="4"/>
  <c r="BP41" i="4"/>
  <c r="BP40" i="4"/>
  <c r="BQ40" i="4"/>
  <c r="BN60" i="4"/>
  <c r="BO60" i="4" s="1"/>
  <c r="BR60" i="4" s="1"/>
  <c r="BR62" i="4"/>
  <c r="BP62" i="4"/>
  <c r="BQ54" i="4"/>
  <c r="BP54" i="4"/>
  <c r="BR43" i="4"/>
  <c r="BQ35" i="4"/>
  <c r="BQ51" i="4"/>
  <c r="BN46" i="4"/>
  <c r="BO46" i="4" s="1"/>
  <c r="BR46" i="4" s="1"/>
  <c r="BP57" i="4"/>
  <c r="BQ52" i="4"/>
  <c r="BP52" i="4"/>
  <c r="BR36" i="4"/>
  <c r="BP34" i="4"/>
  <c r="BP45" i="4"/>
  <c r="BR45" i="4"/>
  <c r="BP55" i="4"/>
  <c r="BQ55" i="4"/>
  <c r="BR55" i="4"/>
  <c r="BR33" i="4"/>
  <c r="BQ33" i="4"/>
  <c r="BQ39" i="4"/>
  <c r="BR39" i="4"/>
  <c r="BQ42" i="4"/>
  <c r="BR42" i="4"/>
  <c r="BP42" i="4"/>
  <c r="BP44" i="4"/>
  <c r="BR44" i="4"/>
  <c r="BP56" i="4"/>
  <c r="BR56" i="4"/>
  <c r="BR49" i="4"/>
  <c r="BR58" i="4"/>
  <c r="BQ58" i="4"/>
  <c r="BP58" i="4"/>
  <c r="BQ45" i="4"/>
  <c r="BQ53" i="4"/>
  <c r="BP33" i="4"/>
  <c r="BP39" i="4"/>
  <c r="BQ59" i="4"/>
  <c r="BP53" i="4"/>
  <c r="BQ44" i="4"/>
  <c r="BN38" i="4"/>
  <c r="BO38" i="4" s="1"/>
  <c r="BR38" i="4" s="1"/>
  <c r="BN61" i="4"/>
  <c r="BO61" i="4" s="1"/>
  <c r="BR61" i="4" s="1"/>
  <c r="BP48" i="4"/>
  <c r="BP59" i="4"/>
  <c r="BQ37" i="4"/>
  <c r="BQ34" i="4"/>
  <c r="BQ57" i="4"/>
  <c r="BR48" i="4"/>
  <c r="BQ62" i="4"/>
  <c r="BQ47" i="4"/>
  <c r="BP49" i="4"/>
  <c r="BP47" i="4"/>
  <c r="BP35" i="4"/>
  <c r="BN50" i="4"/>
  <c r="BO50" i="4" s="1"/>
  <c r="BR50" i="4" s="1"/>
  <c r="BP37" i="4"/>
  <c r="BQ56" i="4"/>
  <c r="BR51" i="4"/>
  <c r="BP43" i="4"/>
  <c r="AS31" i="4"/>
  <c r="AQ31" i="4"/>
  <c r="AR31" i="4"/>
  <c r="N31" i="4"/>
  <c r="K32" i="4" s="1"/>
  <c r="R32" i="4" s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J10" i="1"/>
  <c r="R35" i="9" l="1"/>
  <c r="AD35" i="9"/>
  <c r="AE35" i="9"/>
  <c r="F49" i="9"/>
  <c r="F48" i="9"/>
  <c r="G48" i="9" s="1"/>
  <c r="J48" i="9" s="1"/>
  <c r="G49" i="9" s="1"/>
  <c r="J49" i="9" s="1"/>
  <c r="H48" i="9"/>
  <c r="H49" i="9" s="1"/>
  <c r="P35" i="9"/>
  <c r="AI35" i="9"/>
  <c r="AH35" i="9"/>
  <c r="Q35" i="9"/>
  <c r="AS35" i="9"/>
  <c r="N35" i="9"/>
  <c r="D49" i="9"/>
  <c r="O35" i="9"/>
  <c r="B51" i="9"/>
  <c r="C50" i="9"/>
  <c r="E50" i="9" s="1"/>
  <c r="AQ35" i="9"/>
  <c r="F46" i="7"/>
  <c r="G46" i="7" s="1"/>
  <c r="J46" i="7" s="1"/>
  <c r="H45" i="7"/>
  <c r="E46" i="7"/>
  <c r="D46" i="7"/>
  <c r="C47" i="7"/>
  <c r="B48" i="7"/>
  <c r="BQ36" i="4"/>
  <c r="Z32" i="4"/>
  <c r="V32" i="4"/>
  <c r="AD32" i="4" s="1"/>
  <c r="U32" i="4"/>
  <c r="H19" i="3"/>
  <c r="I18" i="3"/>
  <c r="H32" i="4"/>
  <c r="H33" i="4" s="1"/>
  <c r="AT31" i="4"/>
  <c r="J33" i="4"/>
  <c r="F34" i="4" s="1"/>
  <c r="G34" i="4" s="1"/>
  <c r="J34" i="4" s="1"/>
  <c r="F35" i="4" s="1"/>
  <c r="G35" i="4" s="1"/>
  <c r="J35" i="4" s="1"/>
  <c r="F36" i="4" s="1"/>
  <c r="G36" i="4" s="1"/>
  <c r="J36" i="4" s="1"/>
  <c r="F37" i="4" s="1"/>
  <c r="G37" i="4" s="1"/>
  <c r="J37" i="4" s="1"/>
  <c r="F38" i="4" s="1"/>
  <c r="G38" i="4" s="1"/>
  <c r="J38" i="4" s="1"/>
  <c r="F39" i="4" s="1"/>
  <c r="G39" i="4" s="1"/>
  <c r="J39" i="4" s="1"/>
  <c r="F40" i="4" s="1"/>
  <c r="G40" i="4" s="1"/>
  <c r="J40" i="4" s="1"/>
  <c r="F41" i="4" s="1"/>
  <c r="G41" i="4" s="1"/>
  <c r="J41" i="4" s="1"/>
  <c r="F42" i="4" s="1"/>
  <c r="G42" i="4" s="1"/>
  <c r="J42" i="4" s="1"/>
  <c r="F43" i="4" s="1"/>
  <c r="G43" i="4" s="1"/>
  <c r="J43" i="4" s="1"/>
  <c r="F44" i="4" s="1"/>
  <c r="G44" i="4" s="1"/>
  <c r="J44" i="4" s="1"/>
  <c r="F45" i="4" s="1"/>
  <c r="G45" i="4" s="1"/>
  <c r="J45" i="4" s="1"/>
  <c r="F46" i="4" s="1"/>
  <c r="G46" i="4" s="1"/>
  <c r="J46" i="4" s="1"/>
  <c r="F47" i="4" s="1"/>
  <c r="G47" i="4" s="1"/>
  <c r="J47" i="4" s="1"/>
  <c r="F48" i="4" s="1"/>
  <c r="G48" i="4" s="1"/>
  <c r="J48" i="4" s="1"/>
  <c r="F49" i="4" s="1"/>
  <c r="G49" i="4" s="1"/>
  <c r="J49" i="4" s="1"/>
  <c r="F50" i="4" s="1"/>
  <c r="G50" i="4" s="1"/>
  <c r="J50" i="4" s="1"/>
  <c r="F51" i="4" s="1"/>
  <c r="G51" i="4" s="1"/>
  <c r="J51" i="4" s="1"/>
  <c r="F52" i="4" s="1"/>
  <c r="G52" i="4" s="1"/>
  <c r="J52" i="4" s="1"/>
  <c r="F53" i="4" s="1"/>
  <c r="G53" i="4" s="1"/>
  <c r="J53" i="4" s="1"/>
  <c r="F54" i="4" s="1"/>
  <c r="G54" i="4" s="1"/>
  <c r="J54" i="4" s="1"/>
  <c r="F55" i="4" s="1"/>
  <c r="G55" i="4" s="1"/>
  <c r="J55" i="4" s="1"/>
  <c r="F56" i="4" s="1"/>
  <c r="G56" i="4" s="1"/>
  <c r="J56" i="4" s="1"/>
  <c r="F57" i="4" s="1"/>
  <c r="G57" i="4" s="1"/>
  <c r="J57" i="4" s="1"/>
  <c r="F58" i="4" s="1"/>
  <c r="G58" i="4" s="1"/>
  <c r="J58" i="4" s="1"/>
  <c r="F59" i="4" s="1"/>
  <c r="G59" i="4" s="1"/>
  <c r="J59" i="4" s="1"/>
  <c r="F60" i="4" s="1"/>
  <c r="G60" i="4" s="1"/>
  <c r="J60" i="4" s="1"/>
  <c r="F61" i="4" s="1"/>
  <c r="G61" i="4" s="1"/>
  <c r="J61" i="4" s="1"/>
  <c r="F62" i="4" s="1"/>
  <c r="G62" i="4" s="1"/>
  <c r="J62" i="4" s="1"/>
  <c r="F63" i="4" s="1"/>
  <c r="G63" i="4" s="1"/>
  <c r="J63" i="4" s="1"/>
  <c r="F64" i="4" s="1"/>
  <c r="G64" i="4" s="1"/>
  <c r="J64" i="4" s="1"/>
  <c r="F65" i="4" s="1"/>
  <c r="G65" i="4" s="1"/>
  <c r="J65" i="4" s="1"/>
  <c r="F66" i="4" s="1"/>
  <c r="G66" i="4" s="1"/>
  <c r="J66" i="4" s="1"/>
  <c r="F67" i="4" s="1"/>
  <c r="G67" i="4" s="1"/>
  <c r="J67" i="4" s="1"/>
  <c r="F68" i="4" s="1"/>
  <c r="G68" i="4" s="1"/>
  <c r="J68" i="4" s="1"/>
  <c r="F69" i="4" s="1"/>
  <c r="G69" i="4" s="1"/>
  <c r="J69" i="4" s="1"/>
  <c r="F70" i="4" s="1"/>
  <c r="G70" i="4" s="1"/>
  <c r="J70" i="4" s="1"/>
  <c r="F71" i="4" s="1"/>
  <c r="G71" i="4" s="1"/>
  <c r="J71" i="4" s="1"/>
  <c r="F72" i="4" s="1"/>
  <c r="G72" i="4" s="1"/>
  <c r="J72" i="4" s="1"/>
  <c r="F73" i="4" s="1"/>
  <c r="G73" i="4" s="1"/>
  <c r="J73" i="4" s="1"/>
  <c r="F74" i="4" s="1"/>
  <c r="G74" i="4" s="1"/>
  <c r="J74" i="4" s="1"/>
  <c r="F75" i="4" s="1"/>
  <c r="G75" i="4" s="1"/>
  <c r="J75" i="4" s="1"/>
  <c r="F76" i="4" s="1"/>
  <c r="G76" i="4" s="1"/>
  <c r="J76" i="4" s="1"/>
  <c r="F77" i="4" s="1"/>
  <c r="G77" i="4" s="1"/>
  <c r="J77" i="4" s="1"/>
  <c r="F78" i="4" s="1"/>
  <c r="G78" i="4" s="1"/>
  <c r="J78" i="4" s="1"/>
  <c r="F79" i="4" s="1"/>
  <c r="G79" i="4" s="1"/>
  <c r="J79" i="4" s="1"/>
  <c r="F80" i="4" s="1"/>
  <c r="G80" i="4" s="1"/>
  <c r="J80" i="4" s="1"/>
  <c r="F81" i="4" s="1"/>
  <c r="G81" i="4" s="1"/>
  <c r="J81" i="4" s="1"/>
  <c r="F82" i="4" s="1"/>
  <c r="G82" i="4" s="1"/>
  <c r="J82" i="4" s="1"/>
  <c r="F83" i="4" s="1"/>
  <c r="G83" i="4" s="1"/>
  <c r="J83" i="4" s="1"/>
  <c r="F84" i="4" s="1"/>
  <c r="G84" i="4" s="1"/>
  <c r="J84" i="4" s="1"/>
  <c r="F85" i="4" s="1"/>
  <c r="G85" i="4" s="1"/>
  <c r="J85" i="4" s="1"/>
  <c r="F86" i="4" s="1"/>
  <c r="G86" i="4" s="1"/>
  <c r="J86" i="4" s="1"/>
  <c r="F87" i="4" s="1"/>
  <c r="G87" i="4" s="1"/>
  <c r="J87" i="4" s="1"/>
  <c r="F88" i="4" s="1"/>
  <c r="G88" i="4" s="1"/>
  <c r="J88" i="4" s="1"/>
  <c r="F89" i="4" s="1"/>
  <c r="G89" i="4" s="1"/>
  <c r="J89" i="4" s="1"/>
  <c r="F90" i="4" s="1"/>
  <c r="G90" i="4" s="1"/>
  <c r="J90" i="4" s="1"/>
  <c r="F91" i="4" s="1"/>
  <c r="G91" i="4" s="1"/>
  <c r="J91" i="4" s="1"/>
  <c r="F92" i="4" s="1"/>
  <c r="G92" i="4" s="1"/>
  <c r="J92" i="4" s="1"/>
  <c r="F93" i="4" s="1"/>
  <c r="G93" i="4" s="1"/>
  <c r="J93" i="4" s="1"/>
  <c r="F94" i="4" s="1"/>
  <c r="G94" i="4" s="1"/>
  <c r="J94" i="4" s="1"/>
  <c r="F95" i="4" s="1"/>
  <c r="G95" i="4" s="1"/>
  <c r="J95" i="4" s="1"/>
  <c r="F96" i="4" s="1"/>
  <c r="G96" i="4" s="1"/>
  <c r="J96" i="4" s="1"/>
  <c r="F97" i="4" s="1"/>
  <c r="G97" i="4" s="1"/>
  <c r="J97" i="4" s="1"/>
  <c r="F98" i="4" s="1"/>
  <c r="G98" i="4" s="1"/>
  <c r="J98" i="4" s="1"/>
  <c r="F99" i="4" s="1"/>
  <c r="G99" i="4" s="1"/>
  <c r="J99" i="4" s="1"/>
  <c r="F100" i="4" s="1"/>
  <c r="G100" i="4" s="1"/>
  <c r="J100" i="4" s="1"/>
  <c r="F101" i="4" s="1"/>
  <c r="G101" i="4" s="1"/>
  <c r="J101" i="4" s="1"/>
  <c r="F102" i="4" s="1"/>
  <c r="G102" i="4" s="1"/>
  <c r="J102" i="4" s="1"/>
  <c r="F103" i="4" s="1"/>
  <c r="G103" i="4" s="1"/>
  <c r="J103" i="4" s="1"/>
  <c r="F104" i="4" s="1"/>
  <c r="G104" i="4" s="1"/>
  <c r="J104" i="4" s="1"/>
  <c r="F105" i="4" s="1"/>
  <c r="G105" i="4" s="1"/>
  <c r="J105" i="4" s="1"/>
  <c r="F106" i="4" s="1"/>
  <c r="G106" i="4" s="1"/>
  <c r="J106" i="4" s="1"/>
  <c r="F107" i="4" s="1"/>
  <c r="G107" i="4" s="1"/>
  <c r="J107" i="4" s="1"/>
  <c r="F108" i="4" s="1"/>
  <c r="G108" i="4" s="1"/>
  <c r="J108" i="4" s="1"/>
  <c r="F109" i="4" s="1"/>
  <c r="G109" i="4" s="1"/>
  <c r="J109" i="4" s="1"/>
  <c r="F110" i="4" s="1"/>
  <c r="G110" i="4" s="1"/>
  <c r="J110" i="4" s="1"/>
  <c r="F111" i="4" s="1"/>
  <c r="G111" i="4" s="1"/>
  <c r="J111" i="4" s="1"/>
  <c r="F112" i="4" s="1"/>
  <c r="G112" i="4" s="1"/>
  <c r="J112" i="4" s="1"/>
  <c r="F113" i="4" s="1"/>
  <c r="G113" i="4" s="1"/>
  <c r="J113" i="4" s="1"/>
  <c r="F114" i="4" s="1"/>
  <c r="G114" i="4" s="1"/>
  <c r="J114" i="4" s="1"/>
  <c r="F115" i="4" s="1"/>
  <c r="G115" i="4" s="1"/>
  <c r="J115" i="4" s="1"/>
  <c r="F116" i="4" s="1"/>
  <c r="G116" i="4" s="1"/>
  <c r="J116" i="4" s="1"/>
  <c r="F117" i="4" s="1"/>
  <c r="G117" i="4" s="1"/>
  <c r="J117" i="4" s="1"/>
  <c r="F118" i="4" s="1"/>
  <c r="G118" i="4" s="1"/>
  <c r="J118" i="4" s="1"/>
  <c r="F119" i="4" s="1"/>
  <c r="G119" i="4" s="1"/>
  <c r="J119" i="4" s="1"/>
  <c r="F120" i="4" s="1"/>
  <c r="G120" i="4" s="1"/>
  <c r="J120" i="4" s="1"/>
  <c r="F121" i="4" s="1"/>
  <c r="G121" i="4" s="1"/>
  <c r="J121" i="4" s="1"/>
  <c r="F122" i="4" s="1"/>
  <c r="G122" i="4" s="1"/>
  <c r="J122" i="4" s="1"/>
  <c r="F123" i="4" s="1"/>
  <c r="G123" i="4" s="1"/>
  <c r="J123" i="4" s="1"/>
  <c r="F124" i="4" s="1"/>
  <c r="G124" i="4" s="1"/>
  <c r="J124" i="4" s="1"/>
  <c r="F125" i="4" s="1"/>
  <c r="G125" i="4" s="1"/>
  <c r="J125" i="4" s="1"/>
  <c r="F126" i="4" s="1"/>
  <c r="G126" i="4" s="1"/>
  <c r="J126" i="4" s="1"/>
  <c r="F127" i="4" s="1"/>
  <c r="G127" i="4" s="1"/>
  <c r="J127" i="4" s="1"/>
  <c r="F128" i="4" s="1"/>
  <c r="G128" i="4" s="1"/>
  <c r="J128" i="4" s="1"/>
  <c r="F129" i="4" s="1"/>
  <c r="G129" i="4" s="1"/>
  <c r="J129" i="4" s="1"/>
  <c r="F130" i="4" s="1"/>
  <c r="G130" i="4" s="1"/>
  <c r="J130" i="4" s="1"/>
  <c r="F131" i="4" s="1"/>
  <c r="G131" i="4" s="1"/>
  <c r="J131" i="4" s="1"/>
  <c r="F132" i="4" s="1"/>
  <c r="G132" i="4" s="1"/>
  <c r="J132" i="4" s="1"/>
  <c r="F133" i="4" s="1"/>
  <c r="G133" i="4" s="1"/>
  <c r="J133" i="4" s="1"/>
  <c r="F134" i="4" s="1"/>
  <c r="G134" i="4" s="1"/>
  <c r="J134" i="4" s="1"/>
  <c r="F135" i="4" s="1"/>
  <c r="G135" i="4" s="1"/>
  <c r="J135" i="4" s="1"/>
  <c r="F136" i="4" s="1"/>
  <c r="G136" i="4" s="1"/>
  <c r="J136" i="4" s="1"/>
  <c r="F137" i="4" s="1"/>
  <c r="G137" i="4" s="1"/>
  <c r="J137" i="4" s="1"/>
  <c r="F138" i="4" s="1"/>
  <c r="G138" i="4" s="1"/>
  <c r="J138" i="4" s="1"/>
  <c r="F139" i="4" s="1"/>
  <c r="G139" i="4" s="1"/>
  <c r="J139" i="4" s="1"/>
  <c r="F140" i="4" s="1"/>
  <c r="G140" i="4" s="1"/>
  <c r="J140" i="4" s="1"/>
  <c r="F141" i="4" s="1"/>
  <c r="G141" i="4" s="1"/>
  <c r="J141" i="4" s="1"/>
  <c r="F142" i="4" s="1"/>
  <c r="G142" i="4" s="1"/>
  <c r="J142" i="4" s="1"/>
  <c r="F143" i="4" s="1"/>
  <c r="G143" i="4" s="1"/>
  <c r="J143" i="4" s="1"/>
  <c r="F144" i="4" s="1"/>
  <c r="G144" i="4" s="1"/>
  <c r="J144" i="4" s="1"/>
  <c r="F145" i="4" s="1"/>
  <c r="G145" i="4" s="1"/>
  <c r="J145" i="4" s="1"/>
  <c r="F146" i="4" s="1"/>
  <c r="G146" i="4" s="1"/>
  <c r="J146" i="4" s="1"/>
  <c r="F147" i="4" s="1"/>
  <c r="G147" i="4" s="1"/>
  <c r="J147" i="4" s="1"/>
  <c r="F148" i="4" s="1"/>
  <c r="G148" i="4" s="1"/>
  <c r="J148" i="4" s="1"/>
  <c r="F149" i="4" s="1"/>
  <c r="G149" i="4" s="1"/>
  <c r="J149" i="4" s="1"/>
  <c r="F150" i="4" s="1"/>
  <c r="G150" i="4" s="1"/>
  <c r="J150" i="4" s="1"/>
  <c r="F151" i="4" s="1"/>
  <c r="G151" i="4" s="1"/>
  <c r="J151" i="4" s="1"/>
  <c r="F152" i="4" s="1"/>
  <c r="G152" i="4" s="1"/>
  <c r="J152" i="4" s="1"/>
  <c r="F153" i="4" s="1"/>
  <c r="G153" i="4" s="1"/>
  <c r="J153" i="4" s="1"/>
  <c r="F154" i="4" s="1"/>
  <c r="G154" i="4" s="1"/>
  <c r="J154" i="4" s="1"/>
  <c r="F155" i="4" s="1"/>
  <c r="G155" i="4" s="1"/>
  <c r="J155" i="4" s="1"/>
  <c r="F156" i="4" s="1"/>
  <c r="G156" i="4" s="1"/>
  <c r="J156" i="4" s="1"/>
  <c r="F157" i="4" s="1"/>
  <c r="G157" i="4" s="1"/>
  <c r="J157" i="4" s="1"/>
  <c r="F158" i="4" s="1"/>
  <c r="G158" i="4" s="1"/>
  <c r="J158" i="4" s="1"/>
  <c r="F159" i="4" s="1"/>
  <c r="G159" i="4" s="1"/>
  <c r="J159" i="4" s="1"/>
  <c r="F160" i="4" s="1"/>
  <c r="G160" i="4" s="1"/>
  <c r="J160" i="4" s="1"/>
  <c r="F161" i="4" s="1"/>
  <c r="G161" i="4" s="1"/>
  <c r="J161" i="4" s="1"/>
  <c r="F162" i="4" s="1"/>
  <c r="G162" i="4" s="1"/>
  <c r="J162" i="4" s="1"/>
  <c r="F163" i="4" s="1"/>
  <c r="G163" i="4" s="1"/>
  <c r="J163" i="4" s="1"/>
  <c r="F164" i="4" s="1"/>
  <c r="G164" i="4" s="1"/>
  <c r="J164" i="4" s="1"/>
  <c r="F165" i="4" s="1"/>
  <c r="G165" i="4" s="1"/>
  <c r="J165" i="4" s="1"/>
  <c r="F166" i="4" s="1"/>
  <c r="G166" i="4" s="1"/>
  <c r="J166" i="4" s="1"/>
  <c r="F167" i="4" s="1"/>
  <c r="G167" i="4" s="1"/>
  <c r="J167" i="4" s="1"/>
  <c r="F168" i="4" s="1"/>
  <c r="G168" i="4" s="1"/>
  <c r="J168" i="4" s="1"/>
  <c r="F169" i="4" s="1"/>
  <c r="G169" i="4" s="1"/>
  <c r="J169" i="4" s="1"/>
  <c r="F170" i="4" s="1"/>
  <c r="G170" i="4" s="1"/>
  <c r="J170" i="4" s="1"/>
  <c r="F171" i="4" s="1"/>
  <c r="G171" i="4" s="1"/>
  <c r="J171" i="4" s="1"/>
  <c r="F172" i="4" s="1"/>
  <c r="G172" i="4" s="1"/>
  <c r="J172" i="4" s="1"/>
  <c r="F173" i="4" s="1"/>
  <c r="G173" i="4" s="1"/>
  <c r="J173" i="4" s="1"/>
  <c r="F174" i="4" s="1"/>
  <c r="G174" i="4" s="1"/>
  <c r="J174" i="4" s="1"/>
  <c r="F175" i="4" s="1"/>
  <c r="G175" i="4" s="1"/>
  <c r="J175" i="4" s="1"/>
  <c r="F176" i="4" s="1"/>
  <c r="G176" i="4" s="1"/>
  <c r="J176" i="4" s="1"/>
  <c r="F177" i="4" s="1"/>
  <c r="G177" i="4" s="1"/>
  <c r="J177" i="4" s="1"/>
  <c r="F178" i="4" s="1"/>
  <c r="G178" i="4" s="1"/>
  <c r="J178" i="4" s="1"/>
  <c r="F179" i="4" s="1"/>
  <c r="G179" i="4" s="1"/>
  <c r="J179" i="4" s="1"/>
  <c r="F180" i="4" s="1"/>
  <c r="G180" i="4" s="1"/>
  <c r="J180" i="4" s="1"/>
  <c r="F181" i="4" s="1"/>
  <c r="G181" i="4" s="1"/>
  <c r="J181" i="4" s="1"/>
  <c r="F182" i="4" s="1"/>
  <c r="G182" i="4" s="1"/>
  <c r="J182" i="4" s="1"/>
  <c r="F183" i="4" s="1"/>
  <c r="G183" i="4" s="1"/>
  <c r="J183" i="4" s="1"/>
  <c r="F184" i="4" s="1"/>
  <c r="G184" i="4" s="1"/>
  <c r="J184" i="4" s="1"/>
  <c r="F185" i="4" s="1"/>
  <c r="G185" i="4" s="1"/>
  <c r="J185" i="4" s="1"/>
  <c r="F186" i="4" s="1"/>
  <c r="G186" i="4" s="1"/>
  <c r="J186" i="4" s="1"/>
  <c r="F187" i="4" s="1"/>
  <c r="G187" i="4" s="1"/>
  <c r="J187" i="4" s="1"/>
  <c r="F188" i="4" s="1"/>
  <c r="G188" i="4" s="1"/>
  <c r="J188" i="4" s="1"/>
  <c r="F189" i="4" s="1"/>
  <c r="G189" i="4" s="1"/>
  <c r="J189" i="4" s="1"/>
  <c r="F190" i="4" s="1"/>
  <c r="G190" i="4" s="1"/>
  <c r="J190" i="4" s="1"/>
  <c r="F191" i="4" s="1"/>
  <c r="G191" i="4" s="1"/>
  <c r="J191" i="4" s="1"/>
  <c r="F192" i="4" s="1"/>
  <c r="G192" i="4" s="1"/>
  <c r="J192" i="4" s="1"/>
  <c r="F193" i="4" s="1"/>
  <c r="G193" i="4" s="1"/>
  <c r="J193" i="4" s="1"/>
  <c r="F194" i="4" s="1"/>
  <c r="G194" i="4" s="1"/>
  <c r="J194" i="4" s="1"/>
  <c r="F195" i="4" s="1"/>
  <c r="G195" i="4" s="1"/>
  <c r="J195" i="4" s="1"/>
  <c r="F196" i="4" s="1"/>
  <c r="G196" i="4" s="1"/>
  <c r="J196" i="4" s="1"/>
  <c r="F197" i="4" s="1"/>
  <c r="G197" i="4" s="1"/>
  <c r="J197" i="4" s="1"/>
  <c r="F198" i="4" s="1"/>
  <c r="G198" i="4" s="1"/>
  <c r="J198" i="4" s="1"/>
  <c r="F199" i="4" s="1"/>
  <c r="G199" i="4" s="1"/>
  <c r="J199" i="4" s="1"/>
  <c r="F200" i="4" s="1"/>
  <c r="G200" i="4" s="1"/>
  <c r="J200" i="4" s="1"/>
  <c r="F201" i="4" s="1"/>
  <c r="G201" i="4" s="1"/>
  <c r="J201" i="4" s="1"/>
  <c r="F202" i="4" s="1"/>
  <c r="G202" i="4" s="1"/>
  <c r="J202" i="4" s="1"/>
  <c r="F203" i="4" s="1"/>
  <c r="G203" i="4" s="1"/>
  <c r="J203" i="4" s="1"/>
  <c r="F204" i="4" s="1"/>
  <c r="G204" i="4" s="1"/>
  <c r="J204" i="4" s="1"/>
  <c r="F205" i="4" s="1"/>
  <c r="G205" i="4" s="1"/>
  <c r="J205" i="4" s="1"/>
  <c r="F206" i="4" s="1"/>
  <c r="G206" i="4" s="1"/>
  <c r="J206" i="4" s="1"/>
  <c r="F207" i="4" s="1"/>
  <c r="G207" i="4" s="1"/>
  <c r="J207" i="4" s="1"/>
  <c r="F208" i="4" s="1"/>
  <c r="G208" i="4" s="1"/>
  <c r="J208" i="4" s="1"/>
  <c r="F209" i="4" s="1"/>
  <c r="G209" i="4" s="1"/>
  <c r="J209" i="4" s="1"/>
  <c r="F210" i="4" s="1"/>
  <c r="G210" i="4" s="1"/>
  <c r="J210" i="4" s="1"/>
  <c r="F211" i="4" s="1"/>
  <c r="G211" i="4" s="1"/>
  <c r="J211" i="4" s="1"/>
  <c r="F212" i="4" s="1"/>
  <c r="G212" i="4" s="1"/>
  <c r="J212" i="4" s="1"/>
  <c r="F213" i="4" s="1"/>
  <c r="G213" i="4" s="1"/>
  <c r="J213" i="4" s="1"/>
  <c r="F214" i="4" s="1"/>
  <c r="G214" i="4" s="1"/>
  <c r="J214" i="4" s="1"/>
  <c r="F215" i="4" s="1"/>
  <c r="G215" i="4" s="1"/>
  <c r="J215" i="4" s="1"/>
  <c r="F216" i="4" s="1"/>
  <c r="G216" i="4" s="1"/>
  <c r="J216" i="4" s="1"/>
  <c r="F217" i="4" s="1"/>
  <c r="G217" i="4" s="1"/>
  <c r="J217" i="4" s="1"/>
  <c r="F218" i="4" s="1"/>
  <c r="G218" i="4" s="1"/>
  <c r="J218" i="4" s="1"/>
  <c r="F219" i="4" s="1"/>
  <c r="G219" i="4" s="1"/>
  <c r="J219" i="4" s="1"/>
  <c r="F220" i="4" s="1"/>
  <c r="G220" i="4" s="1"/>
  <c r="J220" i="4" s="1"/>
  <c r="F221" i="4" s="1"/>
  <c r="G221" i="4" s="1"/>
  <c r="J221" i="4" s="1"/>
  <c r="F222" i="4" s="1"/>
  <c r="G222" i="4" s="1"/>
  <c r="J222" i="4" s="1"/>
  <c r="F223" i="4" s="1"/>
  <c r="G223" i="4" s="1"/>
  <c r="J223" i="4" s="1"/>
  <c r="F224" i="4" s="1"/>
  <c r="G224" i="4" s="1"/>
  <c r="J224" i="4" s="1"/>
  <c r="F225" i="4" s="1"/>
  <c r="G225" i="4" s="1"/>
  <c r="J225" i="4" s="1"/>
  <c r="F226" i="4" s="1"/>
  <c r="G226" i="4" s="1"/>
  <c r="J226" i="4" s="1"/>
  <c r="F227" i="4" s="1"/>
  <c r="G227" i="4" s="1"/>
  <c r="J227" i="4" s="1"/>
  <c r="F228" i="4" s="1"/>
  <c r="G228" i="4" s="1"/>
  <c r="J228" i="4" s="1"/>
  <c r="F229" i="4" s="1"/>
  <c r="G229" i="4" s="1"/>
  <c r="J229" i="4" s="1"/>
  <c r="F230" i="4" s="1"/>
  <c r="G230" i="4" s="1"/>
  <c r="J230" i="4" s="1"/>
  <c r="F231" i="4" s="1"/>
  <c r="G231" i="4" s="1"/>
  <c r="J231" i="4" s="1"/>
  <c r="F232" i="4" s="1"/>
  <c r="G232" i="4" s="1"/>
  <c r="J232" i="4" s="1"/>
  <c r="F233" i="4" s="1"/>
  <c r="G233" i="4" s="1"/>
  <c r="J233" i="4" s="1"/>
  <c r="F234" i="4" s="1"/>
  <c r="G234" i="4" s="1"/>
  <c r="J234" i="4" s="1"/>
  <c r="F235" i="4" s="1"/>
  <c r="G235" i="4" s="1"/>
  <c r="J235" i="4" s="1"/>
  <c r="F236" i="4" s="1"/>
  <c r="G236" i="4" s="1"/>
  <c r="J236" i="4" s="1"/>
  <c r="F237" i="4" s="1"/>
  <c r="G237" i="4" s="1"/>
  <c r="J237" i="4" s="1"/>
  <c r="F238" i="4" s="1"/>
  <c r="G238" i="4" s="1"/>
  <c r="J238" i="4" s="1"/>
  <c r="F239" i="4" s="1"/>
  <c r="G239" i="4" s="1"/>
  <c r="J239" i="4" s="1"/>
  <c r="F240" i="4" s="1"/>
  <c r="G240" i="4" s="1"/>
  <c r="J240" i="4" s="1"/>
  <c r="F241" i="4" s="1"/>
  <c r="G241" i="4" s="1"/>
  <c r="J241" i="4" s="1"/>
  <c r="F242" i="4" s="1"/>
  <c r="G242" i="4" s="1"/>
  <c r="J242" i="4" s="1"/>
  <c r="F243" i="4" s="1"/>
  <c r="G243" i="4" s="1"/>
  <c r="J243" i="4" s="1"/>
  <c r="F244" i="4" s="1"/>
  <c r="G244" i="4" s="1"/>
  <c r="J244" i="4" s="1"/>
  <c r="F245" i="4" s="1"/>
  <c r="G245" i="4" s="1"/>
  <c r="J245" i="4" s="1"/>
  <c r="F246" i="4" s="1"/>
  <c r="G246" i="4" s="1"/>
  <c r="J246" i="4" s="1"/>
  <c r="F247" i="4" s="1"/>
  <c r="G247" i="4" s="1"/>
  <c r="J247" i="4" s="1"/>
  <c r="F248" i="4" s="1"/>
  <c r="G248" i="4" s="1"/>
  <c r="J248" i="4" s="1"/>
  <c r="F249" i="4" s="1"/>
  <c r="G249" i="4" s="1"/>
  <c r="J249" i="4" s="1"/>
  <c r="F250" i="4" s="1"/>
  <c r="G250" i="4" s="1"/>
  <c r="J250" i="4" s="1"/>
  <c r="F251" i="4" s="1"/>
  <c r="G251" i="4" s="1"/>
  <c r="J251" i="4" s="1"/>
  <c r="F252" i="4" s="1"/>
  <c r="G252" i="4" s="1"/>
  <c r="J252" i="4" s="1"/>
  <c r="F253" i="4" s="1"/>
  <c r="G253" i="4" s="1"/>
  <c r="J253" i="4" s="1"/>
  <c r="F254" i="4" s="1"/>
  <c r="G254" i="4" s="1"/>
  <c r="J254" i="4" s="1"/>
  <c r="F255" i="4" s="1"/>
  <c r="G255" i="4" s="1"/>
  <c r="J255" i="4" s="1"/>
  <c r="F256" i="4" s="1"/>
  <c r="G256" i="4" s="1"/>
  <c r="J256" i="4" s="1"/>
  <c r="F257" i="4" s="1"/>
  <c r="G257" i="4" s="1"/>
  <c r="J257" i="4" s="1"/>
  <c r="F258" i="4" s="1"/>
  <c r="G258" i="4" s="1"/>
  <c r="J258" i="4" s="1"/>
  <c r="F259" i="4" s="1"/>
  <c r="G259" i="4" s="1"/>
  <c r="J259" i="4" s="1"/>
  <c r="F260" i="4" s="1"/>
  <c r="G260" i="4" s="1"/>
  <c r="J260" i="4" s="1"/>
  <c r="F261" i="4" s="1"/>
  <c r="G261" i="4" s="1"/>
  <c r="J261" i="4" s="1"/>
  <c r="F262" i="4" s="1"/>
  <c r="G262" i="4" s="1"/>
  <c r="J262" i="4" s="1"/>
  <c r="F263" i="4" s="1"/>
  <c r="G263" i="4" s="1"/>
  <c r="J263" i="4" s="1"/>
  <c r="F264" i="4" s="1"/>
  <c r="G264" i="4" s="1"/>
  <c r="J264" i="4" s="1"/>
  <c r="F265" i="4" s="1"/>
  <c r="G265" i="4" s="1"/>
  <c r="J265" i="4" s="1"/>
  <c r="F266" i="4" s="1"/>
  <c r="G266" i="4" s="1"/>
  <c r="J266" i="4" s="1"/>
  <c r="F267" i="4" s="1"/>
  <c r="G267" i="4" s="1"/>
  <c r="J267" i="4" s="1"/>
  <c r="F268" i="4" s="1"/>
  <c r="G268" i="4" s="1"/>
  <c r="J268" i="4" s="1"/>
  <c r="F269" i="4" s="1"/>
  <c r="G269" i="4" s="1"/>
  <c r="J269" i="4" s="1"/>
  <c r="F270" i="4" s="1"/>
  <c r="G270" i="4" s="1"/>
  <c r="J270" i="4" s="1"/>
  <c r="F271" i="4" s="1"/>
  <c r="G271" i="4" s="1"/>
  <c r="J271" i="4" s="1"/>
  <c r="F272" i="4" s="1"/>
  <c r="G272" i="4" s="1"/>
  <c r="J272" i="4" s="1"/>
  <c r="F273" i="4" s="1"/>
  <c r="G273" i="4" s="1"/>
  <c r="J273" i="4" s="1"/>
  <c r="F274" i="4" s="1"/>
  <c r="G274" i="4" s="1"/>
  <c r="J274" i="4" s="1"/>
  <c r="F275" i="4" s="1"/>
  <c r="G275" i="4" s="1"/>
  <c r="J275" i="4" s="1"/>
  <c r="F276" i="4" s="1"/>
  <c r="G276" i="4" s="1"/>
  <c r="J276" i="4" s="1"/>
  <c r="F277" i="4" s="1"/>
  <c r="G277" i="4" s="1"/>
  <c r="J277" i="4" s="1"/>
  <c r="F278" i="4" s="1"/>
  <c r="G278" i="4" s="1"/>
  <c r="J278" i="4" s="1"/>
  <c r="F279" i="4" s="1"/>
  <c r="G279" i="4" s="1"/>
  <c r="J279" i="4" s="1"/>
  <c r="F280" i="4" s="1"/>
  <c r="G280" i="4" s="1"/>
  <c r="J280" i="4" s="1"/>
  <c r="F281" i="4" s="1"/>
  <c r="G281" i="4" s="1"/>
  <c r="J281" i="4" s="1"/>
  <c r="F282" i="4" s="1"/>
  <c r="G282" i="4" s="1"/>
  <c r="J282" i="4" s="1"/>
  <c r="F283" i="4" s="1"/>
  <c r="G283" i="4" s="1"/>
  <c r="J283" i="4" s="1"/>
  <c r="F284" i="4" s="1"/>
  <c r="G284" i="4" s="1"/>
  <c r="J284" i="4" s="1"/>
  <c r="F285" i="4" s="1"/>
  <c r="G285" i="4" s="1"/>
  <c r="J285" i="4" s="1"/>
  <c r="F286" i="4" s="1"/>
  <c r="G286" i="4" s="1"/>
  <c r="J286" i="4" s="1"/>
  <c r="F287" i="4" s="1"/>
  <c r="G287" i="4" s="1"/>
  <c r="J287" i="4" s="1"/>
  <c r="F288" i="4" s="1"/>
  <c r="G288" i="4" s="1"/>
  <c r="J288" i="4" s="1"/>
  <c r="F289" i="4" s="1"/>
  <c r="G289" i="4" s="1"/>
  <c r="J289" i="4" s="1"/>
  <c r="F290" i="4" s="1"/>
  <c r="G290" i="4" s="1"/>
  <c r="J290" i="4" s="1"/>
  <c r="F291" i="4" s="1"/>
  <c r="G291" i="4" s="1"/>
  <c r="J291" i="4" s="1"/>
  <c r="F292" i="4" s="1"/>
  <c r="G292" i="4" s="1"/>
  <c r="J292" i="4" s="1"/>
  <c r="F293" i="4" s="1"/>
  <c r="G293" i="4" s="1"/>
  <c r="J293" i="4" s="1"/>
  <c r="F294" i="4" s="1"/>
  <c r="G294" i="4" s="1"/>
  <c r="J294" i="4" s="1"/>
  <c r="F295" i="4" s="1"/>
  <c r="G295" i="4" s="1"/>
  <c r="J295" i="4" s="1"/>
  <c r="F296" i="4" s="1"/>
  <c r="G296" i="4" s="1"/>
  <c r="J296" i="4" s="1"/>
  <c r="F297" i="4" s="1"/>
  <c r="G297" i="4" s="1"/>
  <c r="J297" i="4" s="1"/>
  <c r="F298" i="4" s="1"/>
  <c r="G298" i="4" s="1"/>
  <c r="J298" i="4" s="1"/>
  <c r="F299" i="4" s="1"/>
  <c r="G299" i="4" s="1"/>
  <c r="J299" i="4" s="1"/>
  <c r="F300" i="4" s="1"/>
  <c r="G300" i="4" s="1"/>
  <c r="J300" i="4" s="1"/>
  <c r="F301" i="4" s="1"/>
  <c r="G301" i="4" s="1"/>
  <c r="J301" i="4" s="1"/>
  <c r="F302" i="4" s="1"/>
  <c r="G302" i="4" s="1"/>
  <c r="J302" i="4" s="1"/>
  <c r="F303" i="4" s="1"/>
  <c r="G303" i="4" s="1"/>
  <c r="J303" i="4" s="1"/>
  <c r="F304" i="4" s="1"/>
  <c r="G304" i="4" s="1"/>
  <c r="J304" i="4" s="1"/>
  <c r="F305" i="4" s="1"/>
  <c r="G305" i="4" s="1"/>
  <c r="J305" i="4" s="1"/>
  <c r="F306" i="4" s="1"/>
  <c r="G306" i="4" s="1"/>
  <c r="J306" i="4" s="1"/>
  <c r="F307" i="4" s="1"/>
  <c r="G307" i="4" s="1"/>
  <c r="J307" i="4" s="1"/>
  <c r="F308" i="4" s="1"/>
  <c r="G308" i="4" s="1"/>
  <c r="J308" i="4" s="1"/>
  <c r="F309" i="4" s="1"/>
  <c r="G309" i="4" s="1"/>
  <c r="J309" i="4" s="1"/>
  <c r="F310" i="4" s="1"/>
  <c r="G310" i="4" s="1"/>
  <c r="J310" i="4" s="1"/>
  <c r="F311" i="4" s="1"/>
  <c r="G311" i="4" s="1"/>
  <c r="J311" i="4" s="1"/>
  <c r="F312" i="4" s="1"/>
  <c r="G312" i="4" s="1"/>
  <c r="J312" i="4" s="1"/>
  <c r="F313" i="4" s="1"/>
  <c r="G313" i="4" s="1"/>
  <c r="J313" i="4" s="1"/>
  <c r="F314" i="4" s="1"/>
  <c r="G314" i="4" s="1"/>
  <c r="J314" i="4" s="1"/>
  <c r="F315" i="4" s="1"/>
  <c r="G315" i="4" s="1"/>
  <c r="J315" i="4" s="1"/>
  <c r="F316" i="4" s="1"/>
  <c r="G316" i="4" s="1"/>
  <c r="J316" i="4" s="1"/>
  <c r="F317" i="4" s="1"/>
  <c r="G317" i="4" s="1"/>
  <c r="J317" i="4" s="1"/>
  <c r="F318" i="4" s="1"/>
  <c r="G318" i="4" s="1"/>
  <c r="J318" i="4" s="1"/>
  <c r="F319" i="4" s="1"/>
  <c r="G319" i="4" s="1"/>
  <c r="J319" i="4" s="1"/>
  <c r="F320" i="4" s="1"/>
  <c r="G320" i="4" s="1"/>
  <c r="J320" i="4" s="1"/>
  <c r="F321" i="4" s="1"/>
  <c r="G321" i="4" s="1"/>
  <c r="J321" i="4" s="1"/>
  <c r="F322" i="4" s="1"/>
  <c r="G322" i="4" s="1"/>
  <c r="J322" i="4" s="1"/>
  <c r="F323" i="4" s="1"/>
  <c r="G323" i="4" s="1"/>
  <c r="J323" i="4" s="1"/>
  <c r="F324" i="4" s="1"/>
  <c r="G324" i="4" s="1"/>
  <c r="J324" i="4" s="1"/>
  <c r="F325" i="4" s="1"/>
  <c r="G325" i="4" s="1"/>
  <c r="J325" i="4" s="1"/>
  <c r="F326" i="4" s="1"/>
  <c r="G326" i="4" s="1"/>
  <c r="J326" i="4" s="1"/>
  <c r="F327" i="4" s="1"/>
  <c r="G327" i="4" s="1"/>
  <c r="J327" i="4" s="1"/>
  <c r="F328" i="4" s="1"/>
  <c r="G328" i="4" s="1"/>
  <c r="J328" i="4" s="1"/>
  <c r="F329" i="4" s="1"/>
  <c r="G329" i="4" s="1"/>
  <c r="J329" i="4" s="1"/>
  <c r="F330" i="4" s="1"/>
  <c r="G330" i="4" s="1"/>
  <c r="J330" i="4" s="1"/>
  <c r="F331" i="4" s="1"/>
  <c r="G331" i="4" s="1"/>
  <c r="J331" i="4" s="1"/>
  <c r="F332" i="4" s="1"/>
  <c r="G332" i="4" s="1"/>
  <c r="J332" i="4" s="1"/>
  <c r="F333" i="4" s="1"/>
  <c r="G333" i="4" s="1"/>
  <c r="J333" i="4" s="1"/>
  <c r="F334" i="4" s="1"/>
  <c r="G334" i="4" s="1"/>
  <c r="J334" i="4" s="1"/>
  <c r="F335" i="4" s="1"/>
  <c r="G335" i="4" s="1"/>
  <c r="J335" i="4" s="1"/>
  <c r="F336" i="4" s="1"/>
  <c r="G336" i="4" s="1"/>
  <c r="J336" i="4" s="1"/>
  <c r="F337" i="4" s="1"/>
  <c r="G337" i="4" s="1"/>
  <c r="J337" i="4" s="1"/>
  <c r="F338" i="4" s="1"/>
  <c r="G338" i="4" s="1"/>
  <c r="J338" i="4" s="1"/>
  <c r="F339" i="4" s="1"/>
  <c r="G339" i="4" s="1"/>
  <c r="J339" i="4" s="1"/>
  <c r="F340" i="4" s="1"/>
  <c r="G340" i="4" s="1"/>
  <c r="J340" i="4" s="1"/>
  <c r="F341" i="4" s="1"/>
  <c r="G341" i="4" s="1"/>
  <c r="J341" i="4" s="1"/>
  <c r="F342" i="4" s="1"/>
  <c r="G342" i="4" s="1"/>
  <c r="J342" i="4" s="1"/>
  <c r="F343" i="4" s="1"/>
  <c r="G343" i="4" s="1"/>
  <c r="J343" i="4" s="1"/>
  <c r="F344" i="4" s="1"/>
  <c r="G344" i="4" s="1"/>
  <c r="J344" i="4" s="1"/>
  <c r="F345" i="4" s="1"/>
  <c r="G345" i="4" s="1"/>
  <c r="J345" i="4" s="1"/>
  <c r="F346" i="4" s="1"/>
  <c r="G346" i="4" s="1"/>
  <c r="J346" i="4" s="1"/>
  <c r="F347" i="4" s="1"/>
  <c r="G347" i="4" s="1"/>
  <c r="J347" i="4" s="1"/>
  <c r="F348" i="4" s="1"/>
  <c r="G348" i="4" s="1"/>
  <c r="J348" i="4" s="1"/>
  <c r="F349" i="4" s="1"/>
  <c r="G349" i="4" s="1"/>
  <c r="J349" i="4" s="1"/>
  <c r="F350" i="4" s="1"/>
  <c r="G350" i="4" s="1"/>
  <c r="J350" i="4" s="1"/>
  <c r="F351" i="4" s="1"/>
  <c r="G351" i="4" s="1"/>
  <c r="J351" i="4" s="1"/>
  <c r="F352" i="4" s="1"/>
  <c r="G352" i="4" s="1"/>
  <c r="J352" i="4" s="1"/>
  <c r="F353" i="4" s="1"/>
  <c r="G353" i="4" s="1"/>
  <c r="J353" i="4" s="1"/>
  <c r="F354" i="4" s="1"/>
  <c r="G354" i="4" s="1"/>
  <c r="J354" i="4" s="1"/>
  <c r="F355" i="4" s="1"/>
  <c r="G355" i="4" s="1"/>
  <c r="J355" i="4" s="1"/>
  <c r="F356" i="4" s="1"/>
  <c r="G356" i="4" s="1"/>
  <c r="J356" i="4" s="1"/>
  <c r="F357" i="4" s="1"/>
  <c r="G357" i="4" s="1"/>
  <c r="J357" i="4" s="1"/>
  <c r="F358" i="4" s="1"/>
  <c r="G358" i="4" s="1"/>
  <c r="J358" i="4" s="1"/>
  <c r="F359" i="4" s="1"/>
  <c r="G359" i="4" s="1"/>
  <c r="J359" i="4" s="1"/>
  <c r="F360" i="4" s="1"/>
  <c r="G360" i="4" s="1"/>
  <c r="J360" i="4" s="1"/>
  <c r="F361" i="4" s="1"/>
  <c r="G361" i="4" s="1"/>
  <c r="J361" i="4" s="1"/>
  <c r="F362" i="4" s="1"/>
  <c r="G362" i="4" s="1"/>
  <c r="J362" i="4" s="1"/>
  <c r="F363" i="4" s="1"/>
  <c r="G363" i="4" s="1"/>
  <c r="J363" i="4" s="1"/>
  <c r="F364" i="4" s="1"/>
  <c r="G364" i="4" s="1"/>
  <c r="J364" i="4" s="1"/>
  <c r="F365" i="4" s="1"/>
  <c r="G365" i="4" s="1"/>
  <c r="J365" i="4" s="1"/>
  <c r="F366" i="4" s="1"/>
  <c r="G366" i="4" s="1"/>
  <c r="J366" i="4" s="1"/>
  <c r="F367" i="4" s="1"/>
  <c r="G367" i="4" s="1"/>
  <c r="J367" i="4" s="1"/>
  <c r="F368" i="4" s="1"/>
  <c r="G368" i="4" s="1"/>
  <c r="J368" i="4" s="1"/>
  <c r="F369" i="4" s="1"/>
  <c r="G369" i="4" s="1"/>
  <c r="J369" i="4" s="1"/>
  <c r="F370" i="4" s="1"/>
  <c r="G370" i="4" s="1"/>
  <c r="J370" i="4" s="1"/>
  <c r="F371" i="4" s="1"/>
  <c r="G371" i="4" s="1"/>
  <c r="J371" i="4" s="1"/>
  <c r="F372" i="4" s="1"/>
  <c r="G372" i="4" s="1"/>
  <c r="J372" i="4" s="1"/>
  <c r="F373" i="4" s="1"/>
  <c r="G373" i="4" s="1"/>
  <c r="J373" i="4" s="1"/>
  <c r="F374" i="4" s="1"/>
  <c r="G374" i="4" s="1"/>
  <c r="J374" i="4" s="1"/>
  <c r="F375" i="4" s="1"/>
  <c r="G375" i="4" s="1"/>
  <c r="J375" i="4" s="1"/>
  <c r="F376" i="4" s="1"/>
  <c r="G376" i="4" s="1"/>
  <c r="J376" i="4" s="1"/>
  <c r="F377" i="4" s="1"/>
  <c r="G377" i="4" s="1"/>
  <c r="J377" i="4" s="1"/>
  <c r="F378" i="4" s="1"/>
  <c r="G378" i="4" s="1"/>
  <c r="J378" i="4" s="1"/>
  <c r="F379" i="4" s="1"/>
  <c r="G379" i="4" s="1"/>
  <c r="J379" i="4" s="1"/>
  <c r="F380" i="4" s="1"/>
  <c r="G380" i="4" s="1"/>
  <c r="J380" i="4" s="1"/>
  <c r="F381" i="4" s="1"/>
  <c r="G381" i="4" s="1"/>
  <c r="J381" i="4" s="1"/>
  <c r="F382" i="4" s="1"/>
  <c r="G382" i="4" s="1"/>
  <c r="J382" i="4" s="1"/>
  <c r="F383" i="4" s="1"/>
  <c r="G383" i="4" s="1"/>
  <c r="J383" i="4" s="1"/>
  <c r="F384" i="4" s="1"/>
  <c r="G384" i="4" s="1"/>
  <c r="J384" i="4" s="1"/>
  <c r="F385" i="4" s="1"/>
  <c r="G385" i="4" s="1"/>
  <c r="J385" i="4" s="1"/>
  <c r="F386" i="4" s="1"/>
  <c r="G386" i="4" s="1"/>
  <c r="J386" i="4" s="1"/>
  <c r="F387" i="4" s="1"/>
  <c r="G387" i="4" s="1"/>
  <c r="J387" i="4" s="1"/>
  <c r="F388" i="4" s="1"/>
  <c r="G388" i="4" s="1"/>
  <c r="J388" i="4" s="1"/>
  <c r="F389" i="4" s="1"/>
  <c r="G389" i="4" s="1"/>
  <c r="J389" i="4" s="1"/>
  <c r="F390" i="4" s="1"/>
  <c r="G390" i="4" s="1"/>
  <c r="J390" i="4" s="1"/>
  <c r="F391" i="4" s="1"/>
  <c r="G391" i="4" s="1"/>
  <c r="J391" i="4" s="1"/>
  <c r="F392" i="4" s="1"/>
  <c r="G392" i="4" s="1"/>
  <c r="J392" i="4" s="1"/>
  <c r="F393" i="4" s="1"/>
  <c r="G393" i="4" s="1"/>
  <c r="J393" i="4" s="1"/>
  <c r="F394" i="4" s="1"/>
  <c r="G394" i="4" s="1"/>
  <c r="J394" i="4" s="1"/>
  <c r="F395" i="4" s="1"/>
  <c r="G395" i="4" s="1"/>
  <c r="J395" i="4" s="1"/>
  <c r="F396" i="4" s="1"/>
  <c r="G396" i="4" s="1"/>
  <c r="J396" i="4" s="1"/>
  <c r="F397" i="4" s="1"/>
  <c r="G397" i="4" s="1"/>
  <c r="J397" i="4" s="1"/>
  <c r="F398" i="4" s="1"/>
  <c r="G398" i="4" s="1"/>
  <c r="J398" i="4" s="1"/>
  <c r="F399" i="4" s="1"/>
  <c r="G399" i="4" s="1"/>
  <c r="J399" i="4" s="1"/>
  <c r="F400" i="4" s="1"/>
  <c r="G400" i="4" s="1"/>
  <c r="J400" i="4" s="1"/>
  <c r="F401" i="4" s="1"/>
  <c r="G401" i="4" s="1"/>
  <c r="J401" i="4" s="1"/>
  <c r="F402" i="4" s="1"/>
  <c r="G402" i="4" s="1"/>
  <c r="J402" i="4" s="1"/>
  <c r="F403" i="4" s="1"/>
  <c r="G403" i="4" s="1"/>
  <c r="J403" i="4" s="1"/>
  <c r="F404" i="4" s="1"/>
  <c r="G404" i="4" s="1"/>
  <c r="J404" i="4" s="1"/>
  <c r="F405" i="4" s="1"/>
  <c r="G405" i="4" s="1"/>
  <c r="J405" i="4" s="1"/>
  <c r="F406" i="4" s="1"/>
  <c r="G406" i="4" s="1"/>
  <c r="J406" i="4" s="1"/>
  <c r="F407" i="4" s="1"/>
  <c r="G407" i="4" s="1"/>
  <c r="J407" i="4" s="1"/>
  <c r="F408" i="4" s="1"/>
  <c r="G408" i="4" s="1"/>
  <c r="J408" i="4" s="1"/>
  <c r="F409" i="4" s="1"/>
  <c r="G409" i="4" s="1"/>
  <c r="J409" i="4" s="1"/>
  <c r="F410" i="4" s="1"/>
  <c r="G410" i="4" s="1"/>
  <c r="J410" i="4" s="1"/>
  <c r="F411" i="4" s="1"/>
  <c r="G411" i="4" s="1"/>
  <c r="J411" i="4" s="1"/>
  <c r="F412" i="4" s="1"/>
  <c r="G412" i="4" s="1"/>
  <c r="J412" i="4" s="1"/>
  <c r="F413" i="4" s="1"/>
  <c r="G413" i="4" s="1"/>
  <c r="J413" i="4" s="1"/>
  <c r="F414" i="4" s="1"/>
  <c r="G414" i="4" s="1"/>
  <c r="J414" i="4" s="1"/>
  <c r="F415" i="4" s="1"/>
  <c r="G415" i="4" s="1"/>
  <c r="J415" i="4" s="1"/>
  <c r="F416" i="4" s="1"/>
  <c r="G416" i="4" s="1"/>
  <c r="J416" i="4" s="1"/>
  <c r="F417" i="4" s="1"/>
  <c r="G417" i="4" s="1"/>
  <c r="J417" i="4" s="1"/>
  <c r="F418" i="4" s="1"/>
  <c r="G418" i="4" s="1"/>
  <c r="J418" i="4" s="1"/>
  <c r="F419" i="4" s="1"/>
  <c r="G419" i="4" s="1"/>
  <c r="J419" i="4" s="1"/>
  <c r="F420" i="4" s="1"/>
  <c r="G420" i="4" s="1"/>
  <c r="J420" i="4" s="1"/>
  <c r="F421" i="4" s="1"/>
  <c r="G421" i="4" s="1"/>
  <c r="J421" i="4" s="1"/>
  <c r="F422" i="4" s="1"/>
  <c r="G422" i="4" s="1"/>
  <c r="J422" i="4" s="1"/>
  <c r="F423" i="4" s="1"/>
  <c r="G423" i="4" s="1"/>
  <c r="J423" i="4" s="1"/>
  <c r="F424" i="4" s="1"/>
  <c r="G424" i="4" s="1"/>
  <c r="J424" i="4" s="1"/>
  <c r="F425" i="4" s="1"/>
  <c r="G425" i="4" s="1"/>
  <c r="J425" i="4" s="1"/>
  <c r="F426" i="4" s="1"/>
  <c r="G426" i="4" s="1"/>
  <c r="J426" i="4" s="1"/>
  <c r="F427" i="4" s="1"/>
  <c r="G427" i="4" s="1"/>
  <c r="J427" i="4" s="1"/>
  <c r="F428" i="4" s="1"/>
  <c r="G428" i="4" s="1"/>
  <c r="J428" i="4" s="1"/>
  <c r="F429" i="4" s="1"/>
  <c r="G429" i="4" s="1"/>
  <c r="J429" i="4" s="1"/>
  <c r="F430" i="4" s="1"/>
  <c r="G430" i="4" s="1"/>
  <c r="J430" i="4" s="1"/>
  <c r="F431" i="4" s="1"/>
  <c r="G431" i="4" s="1"/>
  <c r="J431" i="4" s="1"/>
  <c r="F432" i="4" s="1"/>
  <c r="G432" i="4" s="1"/>
  <c r="J432" i="4" s="1"/>
  <c r="F433" i="4" s="1"/>
  <c r="G433" i="4" s="1"/>
  <c r="J433" i="4" s="1"/>
  <c r="F434" i="4" s="1"/>
  <c r="G434" i="4" s="1"/>
  <c r="J434" i="4" s="1"/>
  <c r="F435" i="4" s="1"/>
  <c r="G435" i="4" s="1"/>
  <c r="J435" i="4" s="1"/>
  <c r="F436" i="4" s="1"/>
  <c r="G436" i="4" s="1"/>
  <c r="J436" i="4" s="1"/>
  <c r="F437" i="4" s="1"/>
  <c r="G437" i="4" s="1"/>
  <c r="J437" i="4" s="1"/>
  <c r="F438" i="4" s="1"/>
  <c r="G438" i="4" s="1"/>
  <c r="J438" i="4" s="1"/>
  <c r="F439" i="4" s="1"/>
  <c r="G439" i="4" s="1"/>
  <c r="J439" i="4" s="1"/>
  <c r="F440" i="4" s="1"/>
  <c r="G440" i="4" s="1"/>
  <c r="J440" i="4" s="1"/>
  <c r="F441" i="4" s="1"/>
  <c r="G441" i="4" s="1"/>
  <c r="J441" i="4" s="1"/>
  <c r="F442" i="4" s="1"/>
  <c r="G442" i="4" s="1"/>
  <c r="J442" i="4" s="1"/>
  <c r="F443" i="4" s="1"/>
  <c r="G443" i="4" s="1"/>
  <c r="J443" i="4" s="1"/>
  <c r="F444" i="4" s="1"/>
  <c r="G444" i="4" s="1"/>
  <c r="J444" i="4" s="1"/>
  <c r="F445" i="4" s="1"/>
  <c r="G445" i="4" s="1"/>
  <c r="J445" i="4" s="1"/>
  <c r="F446" i="4" s="1"/>
  <c r="G446" i="4" s="1"/>
  <c r="J446" i="4" s="1"/>
  <c r="F447" i="4" s="1"/>
  <c r="G447" i="4" s="1"/>
  <c r="J447" i="4" s="1"/>
  <c r="F448" i="4" s="1"/>
  <c r="G448" i="4" s="1"/>
  <c r="J448" i="4" s="1"/>
  <c r="F449" i="4" s="1"/>
  <c r="G449" i="4" s="1"/>
  <c r="J449" i="4" s="1"/>
  <c r="F450" i="4" s="1"/>
  <c r="G450" i="4" s="1"/>
  <c r="J450" i="4" s="1"/>
  <c r="F451" i="4" s="1"/>
  <c r="G451" i="4" s="1"/>
  <c r="J451" i="4" s="1"/>
  <c r="F452" i="4" s="1"/>
  <c r="G452" i="4" s="1"/>
  <c r="J452" i="4" s="1"/>
  <c r="F453" i="4" s="1"/>
  <c r="G453" i="4" s="1"/>
  <c r="J453" i="4" s="1"/>
  <c r="F454" i="4" s="1"/>
  <c r="G454" i="4" s="1"/>
  <c r="J454" i="4" s="1"/>
  <c r="F455" i="4" s="1"/>
  <c r="G455" i="4" s="1"/>
  <c r="J455" i="4" s="1"/>
  <c r="F456" i="4" s="1"/>
  <c r="G456" i="4" s="1"/>
  <c r="J456" i="4" s="1"/>
  <c r="F457" i="4" s="1"/>
  <c r="G457" i="4" s="1"/>
  <c r="J457" i="4" s="1"/>
  <c r="F458" i="4" s="1"/>
  <c r="G458" i="4" s="1"/>
  <c r="J458" i="4" s="1"/>
  <c r="F459" i="4" s="1"/>
  <c r="G459" i="4" s="1"/>
  <c r="J459" i="4" s="1"/>
  <c r="F460" i="4" s="1"/>
  <c r="G460" i="4" s="1"/>
  <c r="J460" i="4" s="1"/>
  <c r="F461" i="4" s="1"/>
  <c r="G461" i="4" s="1"/>
  <c r="J461" i="4" s="1"/>
  <c r="F462" i="4" s="1"/>
  <c r="G462" i="4" s="1"/>
  <c r="J462" i="4" s="1"/>
  <c r="F463" i="4" s="1"/>
  <c r="G463" i="4" s="1"/>
  <c r="J463" i="4" s="1"/>
  <c r="F464" i="4" s="1"/>
  <c r="G464" i="4" s="1"/>
  <c r="J464" i="4" s="1"/>
  <c r="F465" i="4" s="1"/>
  <c r="G465" i="4" s="1"/>
  <c r="J465" i="4" s="1"/>
  <c r="F466" i="4" s="1"/>
  <c r="G466" i="4" s="1"/>
  <c r="J466" i="4" s="1"/>
  <c r="F467" i="4" s="1"/>
  <c r="G467" i="4" s="1"/>
  <c r="J467" i="4" s="1"/>
  <c r="F468" i="4" s="1"/>
  <c r="G468" i="4" s="1"/>
  <c r="J468" i="4" s="1"/>
  <c r="F469" i="4" s="1"/>
  <c r="G469" i="4" s="1"/>
  <c r="J469" i="4" s="1"/>
  <c r="F470" i="4" s="1"/>
  <c r="G470" i="4" s="1"/>
  <c r="J470" i="4" s="1"/>
  <c r="F471" i="4" s="1"/>
  <c r="G471" i="4" s="1"/>
  <c r="J471" i="4" s="1"/>
  <c r="F472" i="4" s="1"/>
  <c r="G472" i="4" s="1"/>
  <c r="J472" i="4" s="1"/>
  <c r="F473" i="4" s="1"/>
  <c r="G473" i="4" s="1"/>
  <c r="J473" i="4" s="1"/>
  <c r="F474" i="4" s="1"/>
  <c r="G474" i="4" s="1"/>
  <c r="J474" i="4" s="1"/>
  <c r="F475" i="4" s="1"/>
  <c r="G475" i="4" s="1"/>
  <c r="J475" i="4" s="1"/>
  <c r="F476" i="4" s="1"/>
  <c r="G476" i="4" s="1"/>
  <c r="J476" i="4" s="1"/>
  <c r="F477" i="4" s="1"/>
  <c r="G477" i="4" s="1"/>
  <c r="J477" i="4" s="1"/>
  <c r="F478" i="4" s="1"/>
  <c r="G478" i="4" s="1"/>
  <c r="J478" i="4" s="1"/>
  <c r="F479" i="4" s="1"/>
  <c r="G479" i="4" s="1"/>
  <c r="J479" i="4" s="1"/>
  <c r="F480" i="4" s="1"/>
  <c r="G480" i="4" s="1"/>
  <c r="J480" i="4" s="1"/>
  <c r="F481" i="4" s="1"/>
  <c r="G481" i="4" s="1"/>
  <c r="J481" i="4" s="1"/>
  <c r="F482" i="4" s="1"/>
  <c r="G482" i="4" s="1"/>
  <c r="J482" i="4" s="1"/>
  <c r="F483" i="4" s="1"/>
  <c r="G483" i="4" s="1"/>
  <c r="J483" i="4" s="1"/>
  <c r="F484" i="4" s="1"/>
  <c r="G484" i="4" s="1"/>
  <c r="J484" i="4" s="1"/>
  <c r="F485" i="4" s="1"/>
  <c r="G485" i="4" s="1"/>
  <c r="J485" i="4" s="1"/>
  <c r="F486" i="4" s="1"/>
  <c r="G486" i="4" s="1"/>
  <c r="J486" i="4" s="1"/>
  <c r="F487" i="4" s="1"/>
  <c r="G487" i="4" s="1"/>
  <c r="J487" i="4" s="1"/>
  <c r="F488" i="4" s="1"/>
  <c r="G488" i="4" s="1"/>
  <c r="J488" i="4" s="1"/>
  <c r="F489" i="4" s="1"/>
  <c r="G489" i="4" s="1"/>
  <c r="J489" i="4" s="1"/>
  <c r="F490" i="4" s="1"/>
  <c r="G490" i="4" s="1"/>
  <c r="J490" i="4" s="1"/>
  <c r="F491" i="4" s="1"/>
  <c r="G491" i="4" s="1"/>
  <c r="J491" i="4" s="1"/>
  <c r="F492" i="4" s="1"/>
  <c r="G492" i="4" s="1"/>
  <c r="J492" i="4" s="1"/>
  <c r="F493" i="4" s="1"/>
  <c r="G493" i="4" s="1"/>
  <c r="J493" i="4" s="1"/>
  <c r="F494" i="4" s="1"/>
  <c r="G494" i="4" s="1"/>
  <c r="J494" i="4" s="1"/>
  <c r="F495" i="4" s="1"/>
  <c r="G495" i="4" s="1"/>
  <c r="J495" i="4" s="1"/>
  <c r="F496" i="4" s="1"/>
  <c r="G496" i="4" s="1"/>
  <c r="J496" i="4" s="1"/>
  <c r="F497" i="4" s="1"/>
  <c r="G497" i="4" s="1"/>
  <c r="J497" i="4" s="1"/>
  <c r="F498" i="4" s="1"/>
  <c r="G498" i="4" s="1"/>
  <c r="J498" i="4" s="1"/>
  <c r="F499" i="4" s="1"/>
  <c r="G499" i="4" s="1"/>
  <c r="J499" i="4" s="1"/>
  <c r="F500" i="4" s="1"/>
  <c r="G500" i="4" s="1"/>
  <c r="J500" i="4" s="1"/>
  <c r="F501" i="4" s="1"/>
  <c r="G501" i="4" s="1"/>
  <c r="J501" i="4" s="1"/>
  <c r="F502" i="4" s="1"/>
  <c r="G502" i="4" s="1"/>
  <c r="J502" i="4" s="1"/>
  <c r="F503" i="4" s="1"/>
  <c r="G503" i="4" s="1"/>
  <c r="J503" i="4" s="1"/>
  <c r="F504" i="4" s="1"/>
  <c r="G504" i="4" s="1"/>
  <c r="J504" i="4" s="1"/>
  <c r="F505" i="4" s="1"/>
  <c r="G505" i="4" s="1"/>
  <c r="J505" i="4" s="1"/>
  <c r="F506" i="4" s="1"/>
  <c r="G506" i="4" s="1"/>
  <c r="J506" i="4" s="1"/>
  <c r="F507" i="4" s="1"/>
  <c r="G507" i="4" s="1"/>
  <c r="J507" i="4" s="1"/>
  <c r="F508" i="4" s="1"/>
  <c r="G508" i="4" s="1"/>
  <c r="J508" i="4" s="1"/>
  <c r="F509" i="4" s="1"/>
  <c r="G509" i="4" s="1"/>
  <c r="J509" i="4" s="1"/>
  <c r="F510" i="4" s="1"/>
  <c r="G510" i="4" s="1"/>
  <c r="J510" i="4" s="1"/>
  <c r="F511" i="4" s="1"/>
  <c r="G511" i="4" s="1"/>
  <c r="J511" i="4" s="1"/>
  <c r="F512" i="4" s="1"/>
  <c r="G512" i="4" s="1"/>
  <c r="J512" i="4" s="1"/>
  <c r="F513" i="4" s="1"/>
  <c r="G513" i="4" s="1"/>
  <c r="J513" i="4" s="1"/>
  <c r="F514" i="4" s="1"/>
  <c r="G514" i="4" s="1"/>
  <c r="J514" i="4" s="1"/>
  <c r="F515" i="4" s="1"/>
  <c r="G515" i="4" s="1"/>
  <c r="J515" i="4" s="1"/>
  <c r="F516" i="4" s="1"/>
  <c r="G516" i="4" s="1"/>
  <c r="J516" i="4" s="1"/>
  <c r="F517" i="4" s="1"/>
  <c r="G517" i="4" s="1"/>
  <c r="J517" i="4" s="1"/>
  <c r="F518" i="4" s="1"/>
  <c r="G518" i="4" s="1"/>
  <c r="J518" i="4" s="1"/>
  <c r="F519" i="4" s="1"/>
  <c r="G519" i="4" s="1"/>
  <c r="J519" i="4" s="1"/>
  <c r="F520" i="4" s="1"/>
  <c r="G520" i="4" s="1"/>
  <c r="J520" i="4" s="1"/>
  <c r="F521" i="4" s="1"/>
  <c r="G521" i="4" s="1"/>
  <c r="J521" i="4" s="1"/>
  <c r="F522" i="4" s="1"/>
  <c r="G522" i="4" s="1"/>
  <c r="J522" i="4" s="1"/>
  <c r="F523" i="4" s="1"/>
  <c r="G523" i="4" s="1"/>
  <c r="J523" i="4" s="1"/>
  <c r="F524" i="4" s="1"/>
  <c r="G524" i="4" s="1"/>
  <c r="J524" i="4" s="1"/>
  <c r="F525" i="4" s="1"/>
  <c r="G525" i="4" s="1"/>
  <c r="J525" i="4" s="1"/>
  <c r="F526" i="4" s="1"/>
  <c r="G526" i="4" s="1"/>
  <c r="J526" i="4" s="1"/>
  <c r="F527" i="4" s="1"/>
  <c r="G527" i="4" s="1"/>
  <c r="J527" i="4" s="1"/>
  <c r="F528" i="4" s="1"/>
  <c r="G528" i="4" s="1"/>
  <c r="J528" i="4" s="1"/>
  <c r="F529" i="4" s="1"/>
  <c r="G529" i="4" s="1"/>
  <c r="J529" i="4" s="1"/>
  <c r="F530" i="4" s="1"/>
  <c r="G530" i="4" s="1"/>
  <c r="J530" i="4" s="1"/>
  <c r="F531" i="4" s="1"/>
  <c r="G531" i="4" s="1"/>
  <c r="J531" i="4" s="1"/>
  <c r="F532" i="4" s="1"/>
  <c r="G532" i="4" s="1"/>
  <c r="J532" i="4" s="1"/>
  <c r="F533" i="4" s="1"/>
  <c r="G533" i="4" s="1"/>
  <c r="J533" i="4" s="1"/>
  <c r="F534" i="4" s="1"/>
  <c r="G534" i="4" s="1"/>
  <c r="J534" i="4" s="1"/>
  <c r="F535" i="4" s="1"/>
  <c r="G535" i="4" s="1"/>
  <c r="J535" i="4" s="1"/>
  <c r="F536" i="4" s="1"/>
  <c r="G536" i="4" s="1"/>
  <c r="J536" i="4" s="1"/>
  <c r="F537" i="4" s="1"/>
  <c r="G537" i="4" s="1"/>
  <c r="J537" i="4" s="1"/>
  <c r="F538" i="4" s="1"/>
  <c r="G538" i="4" s="1"/>
  <c r="J538" i="4" s="1"/>
  <c r="F539" i="4" s="1"/>
  <c r="G539" i="4" s="1"/>
  <c r="J539" i="4" s="1"/>
  <c r="F540" i="4" s="1"/>
  <c r="G540" i="4" s="1"/>
  <c r="J540" i="4" s="1"/>
  <c r="F541" i="4" s="1"/>
  <c r="G541" i="4" s="1"/>
  <c r="J541" i="4" s="1"/>
  <c r="F542" i="4" s="1"/>
  <c r="G542" i="4" s="1"/>
  <c r="J542" i="4" s="1"/>
  <c r="F543" i="4" s="1"/>
  <c r="G543" i="4" s="1"/>
  <c r="J543" i="4" s="1"/>
  <c r="F544" i="4" s="1"/>
  <c r="G544" i="4" s="1"/>
  <c r="J544" i="4" s="1"/>
  <c r="F545" i="4" s="1"/>
  <c r="G545" i="4" s="1"/>
  <c r="J545" i="4" s="1"/>
  <c r="F546" i="4" s="1"/>
  <c r="G546" i="4" s="1"/>
  <c r="J546" i="4" s="1"/>
  <c r="F547" i="4" s="1"/>
  <c r="G547" i="4" s="1"/>
  <c r="J547" i="4" s="1"/>
  <c r="F548" i="4" s="1"/>
  <c r="G548" i="4" s="1"/>
  <c r="J548" i="4" s="1"/>
  <c r="F549" i="4" s="1"/>
  <c r="G549" i="4" s="1"/>
  <c r="J549" i="4" s="1"/>
  <c r="F550" i="4" s="1"/>
  <c r="G550" i="4" s="1"/>
  <c r="J550" i="4" s="1"/>
  <c r="F551" i="4" s="1"/>
  <c r="G551" i="4" s="1"/>
  <c r="J551" i="4" s="1"/>
  <c r="F552" i="4" s="1"/>
  <c r="G552" i="4" s="1"/>
  <c r="J552" i="4" s="1"/>
  <c r="F553" i="4" s="1"/>
  <c r="G553" i="4" s="1"/>
  <c r="J553" i="4" s="1"/>
  <c r="F554" i="4" s="1"/>
  <c r="G554" i="4" s="1"/>
  <c r="J554" i="4" s="1"/>
  <c r="F555" i="4" s="1"/>
  <c r="G555" i="4" s="1"/>
  <c r="J555" i="4" s="1"/>
  <c r="F556" i="4" s="1"/>
  <c r="G556" i="4" s="1"/>
  <c r="J556" i="4" s="1"/>
  <c r="F557" i="4" s="1"/>
  <c r="G557" i="4" s="1"/>
  <c r="J557" i="4" s="1"/>
  <c r="F558" i="4" s="1"/>
  <c r="G558" i="4" s="1"/>
  <c r="J558" i="4" s="1"/>
  <c r="F559" i="4" s="1"/>
  <c r="G559" i="4" s="1"/>
  <c r="J559" i="4" s="1"/>
  <c r="F560" i="4" s="1"/>
  <c r="G560" i="4" s="1"/>
  <c r="J560" i="4" s="1"/>
  <c r="F561" i="4" s="1"/>
  <c r="G561" i="4" s="1"/>
  <c r="J561" i="4" s="1"/>
  <c r="F562" i="4" s="1"/>
  <c r="G562" i="4" s="1"/>
  <c r="J562" i="4" s="1"/>
  <c r="F563" i="4" s="1"/>
  <c r="G563" i="4" s="1"/>
  <c r="J563" i="4" s="1"/>
  <c r="F564" i="4" s="1"/>
  <c r="G564" i="4" s="1"/>
  <c r="J564" i="4" s="1"/>
  <c r="F565" i="4" s="1"/>
  <c r="G565" i="4" s="1"/>
  <c r="J565" i="4" s="1"/>
  <c r="F566" i="4" s="1"/>
  <c r="G566" i="4" s="1"/>
  <c r="J566" i="4" s="1"/>
  <c r="F567" i="4" s="1"/>
  <c r="G567" i="4" s="1"/>
  <c r="J567" i="4" s="1"/>
  <c r="F568" i="4" s="1"/>
  <c r="G568" i="4" s="1"/>
  <c r="J568" i="4" s="1"/>
  <c r="F569" i="4" s="1"/>
  <c r="G569" i="4" s="1"/>
  <c r="J569" i="4" s="1"/>
  <c r="F570" i="4" s="1"/>
  <c r="G570" i="4" s="1"/>
  <c r="J570" i="4" s="1"/>
  <c r="F571" i="4" s="1"/>
  <c r="G571" i="4" s="1"/>
  <c r="J571" i="4" s="1"/>
  <c r="F572" i="4" s="1"/>
  <c r="G572" i="4" s="1"/>
  <c r="J572" i="4" s="1"/>
  <c r="F573" i="4" s="1"/>
  <c r="G573" i="4" s="1"/>
  <c r="J573" i="4" s="1"/>
  <c r="F574" i="4" s="1"/>
  <c r="G574" i="4" s="1"/>
  <c r="J574" i="4" s="1"/>
  <c r="F575" i="4" s="1"/>
  <c r="G575" i="4" s="1"/>
  <c r="J575" i="4" s="1"/>
  <c r="F576" i="4" s="1"/>
  <c r="G576" i="4" s="1"/>
  <c r="J576" i="4" s="1"/>
  <c r="F577" i="4" s="1"/>
  <c r="G577" i="4" s="1"/>
  <c r="J577" i="4" s="1"/>
  <c r="F578" i="4" s="1"/>
  <c r="G578" i="4" s="1"/>
  <c r="J578" i="4" s="1"/>
  <c r="F579" i="4" s="1"/>
  <c r="G579" i="4" s="1"/>
  <c r="J579" i="4" s="1"/>
  <c r="F580" i="4" s="1"/>
  <c r="G580" i="4" s="1"/>
  <c r="J580" i="4" s="1"/>
  <c r="F581" i="4" s="1"/>
  <c r="G581" i="4" s="1"/>
  <c r="J581" i="4" s="1"/>
  <c r="F582" i="4" s="1"/>
  <c r="G582" i="4" s="1"/>
  <c r="J582" i="4" s="1"/>
  <c r="F583" i="4" s="1"/>
  <c r="G583" i="4" s="1"/>
  <c r="J583" i="4" s="1"/>
  <c r="F584" i="4" s="1"/>
  <c r="G584" i="4" s="1"/>
  <c r="J584" i="4" s="1"/>
  <c r="F585" i="4" s="1"/>
  <c r="G585" i="4" s="1"/>
  <c r="J585" i="4" s="1"/>
  <c r="F586" i="4" s="1"/>
  <c r="G586" i="4" s="1"/>
  <c r="J586" i="4" s="1"/>
  <c r="F587" i="4" s="1"/>
  <c r="G587" i="4" s="1"/>
  <c r="J587" i="4" s="1"/>
  <c r="F588" i="4" s="1"/>
  <c r="G588" i="4" s="1"/>
  <c r="J588" i="4" s="1"/>
  <c r="F589" i="4" s="1"/>
  <c r="G589" i="4" s="1"/>
  <c r="J589" i="4" s="1"/>
  <c r="F590" i="4" s="1"/>
  <c r="G590" i="4" s="1"/>
  <c r="J590" i="4" s="1"/>
  <c r="F591" i="4" s="1"/>
  <c r="G591" i="4" s="1"/>
  <c r="J591" i="4" s="1"/>
  <c r="F592" i="4" s="1"/>
  <c r="G592" i="4" s="1"/>
  <c r="J592" i="4" s="1"/>
  <c r="F593" i="4" s="1"/>
  <c r="G593" i="4" s="1"/>
  <c r="J593" i="4" s="1"/>
  <c r="F594" i="4" s="1"/>
  <c r="G594" i="4" s="1"/>
  <c r="J594" i="4" s="1"/>
  <c r="F595" i="4" s="1"/>
  <c r="G595" i="4" s="1"/>
  <c r="J595" i="4" s="1"/>
  <c r="F596" i="4" s="1"/>
  <c r="G596" i="4" s="1"/>
  <c r="J596" i="4" s="1"/>
  <c r="F597" i="4" s="1"/>
  <c r="G597" i="4" s="1"/>
  <c r="J597" i="4" s="1"/>
  <c r="F598" i="4" s="1"/>
  <c r="G598" i="4" s="1"/>
  <c r="J598" i="4" s="1"/>
  <c r="F599" i="4" s="1"/>
  <c r="G599" i="4" s="1"/>
  <c r="J599" i="4" s="1"/>
  <c r="F600" i="4" s="1"/>
  <c r="G600" i="4" s="1"/>
  <c r="J600" i="4" s="1"/>
  <c r="F601" i="4" s="1"/>
  <c r="G601" i="4" s="1"/>
  <c r="J601" i="4" s="1"/>
  <c r="F602" i="4" s="1"/>
  <c r="G602" i="4" s="1"/>
  <c r="J602" i="4" s="1"/>
  <c r="F603" i="4" s="1"/>
  <c r="G603" i="4" s="1"/>
  <c r="J603" i="4" s="1"/>
  <c r="F604" i="4" s="1"/>
  <c r="G604" i="4" s="1"/>
  <c r="J604" i="4" s="1"/>
  <c r="F605" i="4" s="1"/>
  <c r="G605" i="4" s="1"/>
  <c r="J605" i="4" s="1"/>
  <c r="F606" i="4" s="1"/>
  <c r="G606" i="4" s="1"/>
  <c r="J606" i="4" s="1"/>
  <c r="F607" i="4" s="1"/>
  <c r="G607" i="4" s="1"/>
  <c r="J607" i="4" s="1"/>
  <c r="F608" i="4" s="1"/>
  <c r="G608" i="4" s="1"/>
  <c r="J608" i="4" s="1"/>
  <c r="F609" i="4" s="1"/>
  <c r="G609" i="4" s="1"/>
  <c r="J609" i="4" s="1"/>
  <c r="F610" i="4" s="1"/>
  <c r="G610" i="4" s="1"/>
  <c r="J610" i="4" s="1"/>
  <c r="F611" i="4" s="1"/>
  <c r="G611" i="4" s="1"/>
  <c r="J611" i="4" s="1"/>
  <c r="F612" i="4" s="1"/>
  <c r="G612" i="4" s="1"/>
  <c r="J612" i="4" s="1"/>
  <c r="F613" i="4" s="1"/>
  <c r="G613" i="4" s="1"/>
  <c r="J613" i="4" s="1"/>
  <c r="F614" i="4" s="1"/>
  <c r="G614" i="4" s="1"/>
  <c r="J614" i="4" s="1"/>
  <c r="F615" i="4" s="1"/>
  <c r="G615" i="4" s="1"/>
  <c r="J615" i="4" s="1"/>
  <c r="F616" i="4" s="1"/>
  <c r="G616" i="4" s="1"/>
  <c r="J616" i="4" s="1"/>
  <c r="F617" i="4" s="1"/>
  <c r="G617" i="4" s="1"/>
  <c r="J617" i="4" s="1"/>
  <c r="F618" i="4" s="1"/>
  <c r="G618" i="4" s="1"/>
  <c r="J618" i="4" s="1"/>
  <c r="F619" i="4" s="1"/>
  <c r="G619" i="4" s="1"/>
  <c r="J619" i="4" s="1"/>
  <c r="F620" i="4" s="1"/>
  <c r="G620" i="4" s="1"/>
  <c r="J620" i="4" s="1"/>
  <c r="F621" i="4" s="1"/>
  <c r="G621" i="4" s="1"/>
  <c r="J621" i="4" s="1"/>
  <c r="F622" i="4" s="1"/>
  <c r="G622" i="4" s="1"/>
  <c r="J622" i="4" s="1"/>
  <c r="D621" i="4"/>
  <c r="E621" i="4"/>
  <c r="B623" i="4"/>
  <c r="C622" i="4"/>
  <c r="BP60" i="4"/>
  <c r="BQ46" i="4"/>
  <c r="BP46" i="4"/>
  <c r="BQ60" i="4"/>
  <c r="BP38" i="4"/>
  <c r="BQ61" i="4"/>
  <c r="BQ38" i="4"/>
  <c r="BQ50" i="4"/>
  <c r="BP61" i="4"/>
  <c r="BP50" i="4"/>
  <c r="A32" i="4"/>
  <c r="O23" i="1"/>
  <c r="AF28" i="1"/>
  <c r="L28" i="1"/>
  <c r="P28" i="1" s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Y35" i="9" l="1"/>
  <c r="X35" i="9"/>
  <c r="AP35" i="9"/>
  <c r="AO35" i="9" s="1"/>
  <c r="L35" i="9"/>
  <c r="AC35" i="9"/>
  <c r="F50" i="9"/>
  <c r="G50" i="9" s="1"/>
  <c r="J50" i="9" s="1"/>
  <c r="M35" i="9"/>
  <c r="AR35" i="9"/>
  <c r="D50" i="9"/>
  <c r="B52" i="9"/>
  <c r="C51" i="9"/>
  <c r="E51" i="9" s="1"/>
  <c r="F47" i="7"/>
  <c r="G47" i="7" s="1"/>
  <c r="J47" i="7" s="1"/>
  <c r="H46" i="7"/>
  <c r="C48" i="7"/>
  <c r="B49" i="7"/>
  <c r="E47" i="7"/>
  <c r="D47" i="7"/>
  <c r="H20" i="3"/>
  <c r="I19" i="3"/>
  <c r="AC32" i="4"/>
  <c r="Q32" i="4" s="1"/>
  <c r="AB32" i="4"/>
  <c r="AA32" i="4"/>
  <c r="AE32" i="4" s="1"/>
  <c r="T32" i="4"/>
  <c r="L32" i="4"/>
  <c r="D622" i="4"/>
  <c r="E622" i="4"/>
  <c r="H34" i="4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3" i="4" s="1"/>
  <c r="H94" i="4" s="1"/>
  <c r="H95" i="4" s="1"/>
  <c r="H96" i="4" s="1"/>
  <c r="H97" i="4" s="1"/>
  <c r="H98" i="4" s="1"/>
  <c r="H99" i="4" s="1"/>
  <c r="H100" i="4" s="1"/>
  <c r="H101" i="4" s="1"/>
  <c r="H102" i="4" s="1"/>
  <c r="H103" i="4" s="1"/>
  <c r="H104" i="4" s="1"/>
  <c r="H105" i="4" s="1"/>
  <c r="H106" i="4" s="1"/>
  <c r="H107" i="4" s="1"/>
  <c r="H108" i="4" s="1"/>
  <c r="H109" i="4" s="1"/>
  <c r="H110" i="4" s="1"/>
  <c r="H111" i="4" s="1"/>
  <c r="H112" i="4" s="1"/>
  <c r="H113" i="4" s="1"/>
  <c r="H114" i="4" s="1"/>
  <c r="H115" i="4" s="1"/>
  <c r="H116" i="4" s="1"/>
  <c r="H117" i="4" s="1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129" i="4" s="1"/>
  <c r="H130" i="4" s="1"/>
  <c r="H131" i="4" s="1"/>
  <c r="H132" i="4" s="1"/>
  <c r="H133" i="4" s="1"/>
  <c r="H134" i="4" s="1"/>
  <c r="H135" i="4" s="1"/>
  <c r="H136" i="4" s="1"/>
  <c r="H137" i="4" s="1"/>
  <c r="H138" i="4" s="1"/>
  <c r="H139" i="4" s="1"/>
  <c r="H140" i="4" s="1"/>
  <c r="H141" i="4" s="1"/>
  <c r="H142" i="4" s="1"/>
  <c r="H143" i="4" s="1"/>
  <c r="H144" i="4" s="1"/>
  <c r="H145" i="4" s="1"/>
  <c r="H146" i="4" s="1"/>
  <c r="H147" i="4" s="1"/>
  <c r="H148" i="4" s="1"/>
  <c r="H149" i="4" s="1"/>
  <c r="H150" i="4" s="1"/>
  <c r="H151" i="4" s="1"/>
  <c r="H152" i="4" s="1"/>
  <c r="H153" i="4" s="1"/>
  <c r="H154" i="4" s="1"/>
  <c r="H155" i="4" s="1"/>
  <c r="H156" i="4" s="1"/>
  <c r="H157" i="4" s="1"/>
  <c r="H158" i="4" s="1"/>
  <c r="H159" i="4" s="1"/>
  <c r="H160" i="4" s="1"/>
  <c r="H161" i="4" s="1"/>
  <c r="H162" i="4" s="1"/>
  <c r="H163" i="4" s="1"/>
  <c r="H164" i="4" s="1"/>
  <c r="H165" i="4" s="1"/>
  <c r="H166" i="4" s="1"/>
  <c r="H167" i="4" s="1"/>
  <c r="H168" i="4" s="1"/>
  <c r="H169" i="4" s="1"/>
  <c r="H170" i="4" s="1"/>
  <c r="H171" i="4" s="1"/>
  <c r="H172" i="4" s="1"/>
  <c r="H173" i="4" s="1"/>
  <c r="H174" i="4" s="1"/>
  <c r="H175" i="4" s="1"/>
  <c r="H176" i="4" s="1"/>
  <c r="H177" i="4" s="1"/>
  <c r="H178" i="4" s="1"/>
  <c r="H179" i="4" s="1"/>
  <c r="H180" i="4" s="1"/>
  <c r="H181" i="4" s="1"/>
  <c r="H182" i="4" s="1"/>
  <c r="H183" i="4" s="1"/>
  <c r="H184" i="4" s="1"/>
  <c r="H185" i="4" s="1"/>
  <c r="H186" i="4" s="1"/>
  <c r="H187" i="4" s="1"/>
  <c r="H188" i="4" s="1"/>
  <c r="H189" i="4" s="1"/>
  <c r="H190" i="4" s="1"/>
  <c r="H191" i="4" s="1"/>
  <c r="H192" i="4" s="1"/>
  <c r="H193" i="4" s="1"/>
  <c r="H194" i="4" s="1"/>
  <c r="H195" i="4" s="1"/>
  <c r="H196" i="4" s="1"/>
  <c r="H197" i="4" s="1"/>
  <c r="H198" i="4" s="1"/>
  <c r="H199" i="4" s="1"/>
  <c r="H200" i="4" s="1"/>
  <c r="H201" i="4" s="1"/>
  <c r="H202" i="4" s="1"/>
  <c r="H203" i="4" s="1"/>
  <c r="H204" i="4" s="1"/>
  <c r="H205" i="4" s="1"/>
  <c r="H206" i="4" s="1"/>
  <c r="H207" i="4" s="1"/>
  <c r="H208" i="4" s="1"/>
  <c r="H209" i="4" s="1"/>
  <c r="H210" i="4" s="1"/>
  <c r="H211" i="4" s="1"/>
  <c r="H212" i="4" s="1"/>
  <c r="H213" i="4" s="1"/>
  <c r="H214" i="4" s="1"/>
  <c r="H215" i="4" s="1"/>
  <c r="H216" i="4" s="1"/>
  <c r="H217" i="4" s="1"/>
  <c r="H218" i="4" s="1"/>
  <c r="H219" i="4" s="1"/>
  <c r="H220" i="4" s="1"/>
  <c r="H221" i="4" s="1"/>
  <c r="H222" i="4" s="1"/>
  <c r="H223" i="4" s="1"/>
  <c r="H224" i="4" s="1"/>
  <c r="H225" i="4" s="1"/>
  <c r="H226" i="4" s="1"/>
  <c r="H227" i="4" s="1"/>
  <c r="H228" i="4" s="1"/>
  <c r="H229" i="4" s="1"/>
  <c r="H230" i="4" s="1"/>
  <c r="H231" i="4" s="1"/>
  <c r="H232" i="4" s="1"/>
  <c r="H233" i="4" s="1"/>
  <c r="H234" i="4" s="1"/>
  <c r="H235" i="4" s="1"/>
  <c r="H236" i="4" s="1"/>
  <c r="H237" i="4" s="1"/>
  <c r="H238" i="4" s="1"/>
  <c r="H239" i="4" s="1"/>
  <c r="H240" i="4" s="1"/>
  <c r="H241" i="4" s="1"/>
  <c r="H242" i="4" s="1"/>
  <c r="H243" i="4" s="1"/>
  <c r="H244" i="4" s="1"/>
  <c r="H245" i="4" s="1"/>
  <c r="H246" i="4" s="1"/>
  <c r="H247" i="4" s="1"/>
  <c r="H248" i="4" s="1"/>
  <c r="H249" i="4" s="1"/>
  <c r="H250" i="4" s="1"/>
  <c r="H251" i="4" s="1"/>
  <c r="H252" i="4" s="1"/>
  <c r="H253" i="4" s="1"/>
  <c r="H254" i="4" s="1"/>
  <c r="H255" i="4" s="1"/>
  <c r="H256" i="4" s="1"/>
  <c r="H257" i="4" s="1"/>
  <c r="H258" i="4" s="1"/>
  <c r="H259" i="4" s="1"/>
  <c r="H260" i="4" s="1"/>
  <c r="H261" i="4" s="1"/>
  <c r="H262" i="4" s="1"/>
  <c r="H263" i="4" s="1"/>
  <c r="H264" i="4" s="1"/>
  <c r="H265" i="4" s="1"/>
  <c r="H266" i="4" s="1"/>
  <c r="H267" i="4" s="1"/>
  <c r="H268" i="4" s="1"/>
  <c r="H269" i="4" s="1"/>
  <c r="H270" i="4" s="1"/>
  <c r="H271" i="4" s="1"/>
  <c r="H272" i="4" s="1"/>
  <c r="H273" i="4" s="1"/>
  <c r="H274" i="4" s="1"/>
  <c r="H275" i="4" s="1"/>
  <c r="H276" i="4" s="1"/>
  <c r="H277" i="4" s="1"/>
  <c r="H278" i="4" s="1"/>
  <c r="H279" i="4" s="1"/>
  <c r="H280" i="4" s="1"/>
  <c r="H281" i="4" s="1"/>
  <c r="H282" i="4" s="1"/>
  <c r="H283" i="4" s="1"/>
  <c r="H284" i="4" s="1"/>
  <c r="H285" i="4" s="1"/>
  <c r="H286" i="4" s="1"/>
  <c r="H287" i="4" s="1"/>
  <c r="H288" i="4" s="1"/>
  <c r="H289" i="4" s="1"/>
  <c r="H290" i="4" s="1"/>
  <c r="H291" i="4" s="1"/>
  <c r="H292" i="4" s="1"/>
  <c r="H293" i="4" s="1"/>
  <c r="H294" i="4" s="1"/>
  <c r="H295" i="4" s="1"/>
  <c r="H296" i="4" s="1"/>
  <c r="H297" i="4" s="1"/>
  <c r="H298" i="4" s="1"/>
  <c r="H299" i="4" s="1"/>
  <c r="H300" i="4" s="1"/>
  <c r="H301" i="4" s="1"/>
  <c r="H302" i="4" s="1"/>
  <c r="H303" i="4" s="1"/>
  <c r="H304" i="4" s="1"/>
  <c r="H305" i="4" s="1"/>
  <c r="H306" i="4" s="1"/>
  <c r="H307" i="4" s="1"/>
  <c r="H308" i="4" s="1"/>
  <c r="H309" i="4" s="1"/>
  <c r="H310" i="4" s="1"/>
  <c r="H311" i="4" s="1"/>
  <c r="H312" i="4" s="1"/>
  <c r="H313" i="4" s="1"/>
  <c r="H314" i="4" s="1"/>
  <c r="H315" i="4" s="1"/>
  <c r="H316" i="4" s="1"/>
  <c r="H317" i="4" s="1"/>
  <c r="H318" i="4" s="1"/>
  <c r="H319" i="4" s="1"/>
  <c r="H320" i="4" s="1"/>
  <c r="H321" i="4" s="1"/>
  <c r="H322" i="4" s="1"/>
  <c r="H323" i="4" s="1"/>
  <c r="H324" i="4" s="1"/>
  <c r="H325" i="4" s="1"/>
  <c r="H326" i="4" s="1"/>
  <c r="H327" i="4" s="1"/>
  <c r="H328" i="4" s="1"/>
  <c r="H329" i="4" s="1"/>
  <c r="H330" i="4" s="1"/>
  <c r="H331" i="4" s="1"/>
  <c r="H332" i="4" s="1"/>
  <c r="H333" i="4" s="1"/>
  <c r="H334" i="4" s="1"/>
  <c r="H335" i="4" s="1"/>
  <c r="H336" i="4" s="1"/>
  <c r="H337" i="4" s="1"/>
  <c r="H338" i="4" s="1"/>
  <c r="H339" i="4" s="1"/>
  <c r="H340" i="4" s="1"/>
  <c r="H341" i="4" s="1"/>
  <c r="H342" i="4" s="1"/>
  <c r="H343" i="4" s="1"/>
  <c r="H344" i="4" s="1"/>
  <c r="H345" i="4" s="1"/>
  <c r="H346" i="4" s="1"/>
  <c r="H347" i="4" s="1"/>
  <c r="H348" i="4" s="1"/>
  <c r="H349" i="4" s="1"/>
  <c r="H350" i="4" s="1"/>
  <c r="H351" i="4" s="1"/>
  <c r="H352" i="4" s="1"/>
  <c r="H353" i="4" s="1"/>
  <c r="H354" i="4" s="1"/>
  <c r="H355" i="4" s="1"/>
  <c r="H356" i="4" s="1"/>
  <c r="H357" i="4" s="1"/>
  <c r="H358" i="4" s="1"/>
  <c r="H359" i="4" s="1"/>
  <c r="H360" i="4" s="1"/>
  <c r="H361" i="4" s="1"/>
  <c r="H362" i="4" s="1"/>
  <c r="H363" i="4" s="1"/>
  <c r="H364" i="4" s="1"/>
  <c r="H365" i="4" s="1"/>
  <c r="H366" i="4" s="1"/>
  <c r="H367" i="4" s="1"/>
  <c r="H368" i="4" s="1"/>
  <c r="H369" i="4" s="1"/>
  <c r="H370" i="4" s="1"/>
  <c r="H371" i="4" s="1"/>
  <c r="H372" i="4" s="1"/>
  <c r="H373" i="4" s="1"/>
  <c r="H374" i="4" s="1"/>
  <c r="H375" i="4" s="1"/>
  <c r="H376" i="4" s="1"/>
  <c r="H377" i="4" s="1"/>
  <c r="H378" i="4" s="1"/>
  <c r="H379" i="4" s="1"/>
  <c r="H380" i="4" s="1"/>
  <c r="H381" i="4" s="1"/>
  <c r="H382" i="4" s="1"/>
  <c r="H383" i="4" s="1"/>
  <c r="H384" i="4" s="1"/>
  <c r="H385" i="4" s="1"/>
  <c r="H386" i="4" s="1"/>
  <c r="H387" i="4" s="1"/>
  <c r="H388" i="4" s="1"/>
  <c r="H389" i="4" s="1"/>
  <c r="H390" i="4" s="1"/>
  <c r="H391" i="4" s="1"/>
  <c r="H392" i="4" s="1"/>
  <c r="H393" i="4" s="1"/>
  <c r="H394" i="4" s="1"/>
  <c r="H395" i="4" s="1"/>
  <c r="H396" i="4" s="1"/>
  <c r="H397" i="4" s="1"/>
  <c r="H398" i="4" s="1"/>
  <c r="H399" i="4" s="1"/>
  <c r="H400" i="4" s="1"/>
  <c r="H401" i="4" s="1"/>
  <c r="H402" i="4" s="1"/>
  <c r="H403" i="4" s="1"/>
  <c r="H404" i="4" s="1"/>
  <c r="H405" i="4" s="1"/>
  <c r="H406" i="4" s="1"/>
  <c r="H407" i="4" s="1"/>
  <c r="H408" i="4" s="1"/>
  <c r="H409" i="4" s="1"/>
  <c r="H410" i="4" s="1"/>
  <c r="H411" i="4" s="1"/>
  <c r="H412" i="4" s="1"/>
  <c r="H413" i="4" s="1"/>
  <c r="H414" i="4" s="1"/>
  <c r="H415" i="4" s="1"/>
  <c r="H416" i="4" s="1"/>
  <c r="H417" i="4" s="1"/>
  <c r="H418" i="4" s="1"/>
  <c r="H419" i="4" s="1"/>
  <c r="H420" i="4" s="1"/>
  <c r="H421" i="4" s="1"/>
  <c r="H422" i="4" s="1"/>
  <c r="H423" i="4" s="1"/>
  <c r="H424" i="4" s="1"/>
  <c r="H425" i="4" s="1"/>
  <c r="H426" i="4" s="1"/>
  <c r="H427" i="4" s="1"/>
  <c r="H428" i="4" s="1"/>
  <c r="H429" i="4" s="1"/>
  <c r="H430" i="4" s="1"/>
  <c r="H431" i="4" s="1"/>
  <c r="H432" i="4" s="1"/>
  <c r="H433" i="4" s="1"/>
  <c r="H434" i="4" s="1"/>
  <c r="H435" i="4" s="1"/>
  <c r="H436" i="4" s="1"/>
  <c r="H437" i="4" s="1"/>
  <c r="H438" i="4" s="1"/>
  <c r="H439" i="4" s="1"/>
  <c r="H440" i="4" s="1"/>
  <c r="H441" i="4" s="1"/>
  <c r="H442" i="4" s="1"/>
  <c r="H443" i="4" s="1"/>
  <c r="H444" i="4" s="1"/>
  <c r="H445" i="4" s="1"/>
  <c r="H446" i="4" s="1"/>
  <c r="H447" i="4" s="1"/>
  <c r="H448" i="4" s="1"/>
  <c r="H449" i="4" s="1"/>
  <c r="H450" i="4" s="1"/>
  <c r="H451" i="4" s="1"/>
  <c r="H452" i="4" s="1"/>
  <c r="H453" i="4" s="1"/>
  <c r="H454" i="4" s="1"/>
  <c r="H455" i="4" s="1"/>
  <c r="H456" i="4" s="1"/>
  <c r="H457" i="4" s="1"/>
  <c r="H458" i="4" s="1"/>
  <c r="H459" i="4" s="1"/>
  <c r="H460" i="4" s="1"/>
  <c r="H461" i="4" s="1"/>
  <c r="H462" i="4" s="1"/>
  <c r="H463" i="4" s="1"/>
  <c r="H464" i="4" s="1"/>
  <c r="H465" i="4" s="1"/>
  <c r="H466" i="4" s="1"/>
  <c r="H467" i="4" s="1"/>
  <c r="H468" i="4" s="1"/>
  <c r="H469" i="4" s="1"/>
  <c r="H470" i="4" s="1"/>
  <c r="H471" i="4" s="1"/>
  <c r="H472" i="4" s="1"/>
  <c r="H473" i="4" s="1"/>
  <c r="H474" i="4" s="1"/>
  <c r="H475" i="4" s="1"/>
  <c r="H476" i="4" s="1"/>
  <c r="H477" i="4" s="1"/>
  <c r="H478" i="4" s="1"/>
  <c r="H479" i="4" s="1"/>
  <c r="H480" i="4" s="1"/>
  <c r="H481" i="4" s="1"/>
  <c r="H482" i="4" s="1"/>
  <c r="H483" i="4" s="1"/>
  <c r="H484" i="4" s="1"/>
  <c r="H485" i="4" s="1"/>
  <c r="H486" i="4" s="1"/>
  <c r="H487" i="4" s="1"/>
  <c r="H488" i="4" s="1"/>
  <c r="H489" i="4" s="1"/>
  <c r="H490" i="4" s="1"/>
  <c r="H491" i="4" s="1"/>
  <c r="H492" i="4" s="1"/>
  <c r="H493" i="4" s="1"/>
  <c r="H494" i="4" s="1"/>
  <c r="H495" i="4" s="1"/>
  <c r="H496" i="4" s="1"/>
  <c r="H497" i="4" s="1"/>
  <c r="H498" i="4" s="1"/>
  <c r="H499" i="4" s="1"/>
  <c r="H500" i="4" s="1"/>
  <c r="H501" i="4" s="1"/>
  <c r="H502" i="4" s="1"/>
  <c r="H503" i="4" s="1"/>
  <c r="H504" i="4" s="1"/>
  <c r="H505" i="4" s="1"/>
  <c r="H506" i="4" s="1"/>
  <c r="H507" i="4" s="1"/>
  <c r="H508" i="4" s="1"/>
  <c r="H509" i="4" s="1"/>
  <c r="H510" i="4" s="1"/>
  <c r="H511" i="4" s="1"/>
  <c r="H512" i="4" s="1"/>
  <c r="H513" i="4" s="1"/>
  <c r="H514" i="4" s="1"/>
  <c r="H515" i="4" s="1"/>
  <c r="H516" i="4" s="1"/>
  <c r="H517" i="4" s="1"/>
  <c r="H518" i="4" s="1"/>
  <c r="H519" i="4" s="1"/>
  <c r="H520" i="4" s="1"/>
  <c r="H521" i="4" s="1"/>
  <c r="H522" i="4" s="1"/>
  <c r="H523" i="4" s="1"/>
  <c r="H524" i="4" s="1"/>
  <c r="H525" i="4" s="1"/>
  <c r="H526" i="4" s="1"/>
  <c r="H527" i="4" s="1"/>
  <c r="H528" i="4" s="1"/>
  <c r="H529" i="4" s="1"/>
  <c r="H530" i="4" s="1"/>
  <c r="H531" i="4" s="1"/>
  <c r="H532" i="4" s="1"/>
  <c r="H533" i="4" s="1"/>
  <c r="H534" i="4" s="1"/>
  <c r="H535" i="4" s="1"/>
  <c r="H536" i="4" s="1"/>
  <c r="H537" i="4" s="1"/>
  <c r="H538" i="4" s="1"/>
  <c r="H539" i="4" s="1"/>
  <c r="H540" i="4" s="1"/>
  <c r="H541" i="4" s="1"/>
  <c r="H542" i="4" s="1"/>
  <c r="H543" i="4" s="1"/>
  <c r="H544" i="4" s="1"/>
  <c r="H545" i="4" s="1"/>
  <c r="H546" i="4" s="1"/>
  <c r="H547" i="4" s="1"/>
  <c r="H548" i="4" s="1"/>
  <c r="H549" i="4" s="1"/>
  <c r="H550" i="4" s="1"/>
  <c r="H551" i="4" s="1"/>
  <c r="H552" i="4" s="1"/>
  <c r="H553" i="4" s="1"/>
  <c r="H554" i="4" s="1"/>
  <c r="H555" i="4" s="1"/>
  <c r="H556" i="4" s="1"/>
  <c r="H557" i="4" s="1"/>
  <c r="H558" i="4" s="1"/>
  <c r="H559" i="4" s="1"/>
  <c r="H560" i="4" s="1"/>
  <c r="H561" i="4" s="1"/>
  <c r="H562" i="4" s="1"/>
  <c r="H563" i="4" s="1"/>
  <c r="H564" i="4" s="1"/>
  <c r="H565" i="4" s="1"/>
  <c r="H566" i="4" s="1"/>
  <c r="H567" i="4" s="1"/>
  <c r="H568" i="4" s="1"/>
  <c r="H569" i="4" s="1"/>
  <c r="H570" i="4" s="1"/>
  <c r="H571" i="4" s="1"/>
  <c r="H572" i="4" s="1"/>
  <c r="H573" i="4" s="1"/>
  <c r="H574" i="4" s="1"/>
  <c r="H575" i="4" s="1"/>
  <c r="H576" i="4" s="1"/>
  <c r="H577" i="4" s="1"/>
  <c r="H578" i="4" s="1"/>
  <c r="H579" i="4" s="1"/>
  <c r="H580" i="4" s="1"/>
  <c r="H581" i="4" s="1"/>
  <c r="H582" i="4" s="1"/>
  <c r="H583" i="4" s="1"/>
  <c r="H584" i="4" s="1"/>
  <c r="H585" i="4" s="1"/>
  <c r="H586" i="4" s="1"/>
  <c r="H587" i="4" s="1"/>
  <c r="H588" i="4" s="1"/>
  <c r="H589" i="4" s="1"/>
  <c r="H590" i="4" s="1"/>
  <c r="H591" i="4" s="1"/>
  <c r="H592" i="4" s="1"/>
  <c r="H593" i="4" s="1"/>
  <c r="H594" i="4" s="1"/>
  <c r="H595" i="4" s="1"/>
  <c r="H596" i="4" s="1"/>
  <c r="H597" i="4" s="1"/>
  <c r="H598" i="4" s="1"/>
  <c r="H599" i="4" s="1"/>
  <c r="H600" i="4" s="1"/>
  <c r="H601" i="4" s="1"/>
  <c r="H602" i="4" s="1"/>
  <c r="H603" i="4" s="1"/>
  <c r="H604" i="4" s="1"/>
  <c r="H605" i="4" s="1"/>
  <c r="H606" i="4" s="1"/>
  <c r="H607" i="4" s="1"/>
  <c r="H608" i="4" s="1"/>
  <c r="H609" i="4" s="1"/>
  <c r="H610" i="4" s="1"/>
  <c r="H611" i="4" s="1"/>
  <c r="H612" i="4" s="1"/>
  <c r="H613" i="4" s="1"/>
  <c r="H614" i="4" s="1"/>
  <c r="H615" i="4" s="1"/>
  <c r="H616" i="4" s="1"/>
  <c r="H617" i="4" s="1"/>
  <c r="H618" i="4" s="1"/>
  <c r="H619" i="4" s="1"/>
  <c r="H620" i="4" s="1"/>
  <c r="H621" i="4" s="1"/>
  <c r="H622" i="4" s="1"/>
  <c r="B624" i="4"/>
  <c r="C623" i="4"/>
  <c r="F623" i="4" s="1"/>
  <c r="G623" i="4" s="1"/>
  <c r="J623" i="4" s="1"/>
  <c r="Z27" i="1"/>
  <c r="L27" i="1" s="1"/>
  <c r="P27" i="1" s="1"/>
  <c r="C15" i="1"/>
  <c r="C14" i="1"/>
  <c r="C13" i="1"/>
  <c r="C12" i="1"/>
  <c r="G18" i="1" s="1"/>
  <c r="C4" i="1"/>
  <c r="M27" i="1" s="1"/>
  <c r="AT35" i="9" l="1"/>
  <c r="AK36" i="9" s="1"/>
  <c r="AL36" i="9" s="1"/>
  <c r="AM36" i="9" s="1"/>
  <c r="F51" i="9"/>
  <c r="G51" i="9" s="1"/>
  <c r="J51" i="9" s="1"/>
  <c r="H50" i="9"/>
  <c r="D51" i="9"/>
  <c r="B53" i="9"/>
  <c r="C52" i="9"/>
  <c r="E52" i="9" s="1"/>
  <c r="K36" i="9"/>
  <c r="H47" i="7"/>
  <c r="F48" i="7"/>
  <c r="G48" i="7" s="1"/>
  <c r="J48" i="7" s="1"/>
  <c r="D48" i="7"/>
  <c r="E48" i="7"/>
  <c r="B50" i="7"/>
  <c r="C49" i="7"/>
  <c r="M32" i="4"/>
  <c r="H21" i="3"/>
  <c r="I20" i="3"/>
  <c r="P32" i="4"/>
  <c r="Y32" i="4"/>
  <c r="O32" i="4"/>
  <c r="S32" i="4"/>
  <c r="AP32" i="4"/>
  <c r="AO32" i="4" s="1"/>
  <c r="H623" i="4"/>
  <c r="D623" i="4"/>
  <c r="E623" i="4"/>
  <c r="B625" i="4"/>
  <c r="C624" i="4"/>
  <c r="AS32" i="4"/>
  <c r="AQ32" i="4"/>
  <c r="C58" i="1"/>
  <c r="D58" i="1" s="1"/>
  <c r="AG58" i="1" s="1"/>
  <c r="C61" i="1"/>
  <c r="D61" i="1" s="1"/>
  <c r="AG61" i="1" s="1"/>
  <c r="C64" i="1"/>
  <c r="D64" i="1" s="1"/>
  <c r="AG64" i="1" s="1"/>
  <c r="C71" i="1"/>
  <c r="D71" i="1" s="1"/>
  <c r="AG71" i="1" s="1"/>
  <c r="C88" i="1"/>
  <c r="D88" i="1" s="1"/>
  <c r="AG88" i="1" s="1"/>
  <c r="C92" i="1"/>
  <c r="D92" i="1" s="1"/>
  <c r="AG92" i="1" s="1"/>
  <c r="C103" i="1"/>
  <c r="D103" i="1" s="1"/>
  <c r="AG103" i="1" s="1"/>
  <c r="C113" i="1"/>
  <c r="D113" i="1" s="1"/>
  <c r="AG113" i="1" s="1"/>
  <c r="C124" i="1"/>
  <c r="D124" i="1" s="1"/>
  <c r="AG124" i="1" s="1"/>
  <c r="C131" i="1"/>
  <c r="D131" i="1" s="1"/>
  <c r="AG131" i="1" s="1"/>
  <c r="C159" i="1"/>
  <c r="D159" i="1" s="1"/>
  <c r="AG159" i="1" s="1"/>
  <c r="C163" i="1"/>
  <c r="D163" i="1" s="1"/>
  <c r="AG163" i="1" s="1"/>
  <c r="C177" i="1"/>
  <c r="D177" i="1" s="1"/>
  <c r="AG177" i="1" s="1"/>
  <c r="C188" i="1"/>
  <c r="D188" i="1" s="1"/>
  <c r="AG188" i="1" s="1"/>
  <c r="C198" i="1"/>
  <c r="D198" i="1" s="1"/>
  <c r="AG198" i="1" s="1"/>
  <c r="C205" i="1"/>
  <c r="D205" i="1" s="1"/>
  <c r="AG205" i="1" s="1"/>
  <c r="C209" i="1"/>
  <c r="D209" i="1" s="1"/>
  <c r="AG209" i="1" s="1"/>
  <c r="C213" i="1"/>
  <c r="D213" i="1" s="1"/>
  <c r="AG213" i="1" s="1"/>
  <c r="C234" i="1"/>
  <c r="D234" i="1" s="1"/>
  <c r="AG234" i="1" s="1"/>
  <c r="C237" i="1"/>
  <c r="D237" i="1" s="1"/>
  <c r="AG237" i="1" s="1"/>
  <c r="C254" i="1"/>
  <c r="D254" i="1" s="1"/>
  <c r="AG254" i="1" s="1"/>
  <c r="C284" i="1"/>
  <c r="D284" i="1" s="1"/>
  <c r="AG284" i="1" s="1"/>
  <c r="C294" i="1"/>
  <c r="D294" i="1" s="1"/>
  <c r="AG294" i="1" s="1"/>
  <c r="C309" i="1"/>
  <c r="D309" i="1" s="1"/>
  <c r="AG309" i="1" s="1"/>
  <c r="C312" i="1"/>
  <c r="D312" i="1" s="1"/>
  <c r="AG312" i="1" s="1"/>
  <c r="C316" i="1"/>
  <c r="D316" i="1" s="1"/>
  <c r="AG316" i="1" s="1"/>
  <c r="C323" i="1"/>
  <c r="D323" i="1" s="1"/>
  <c r="AG323" i="1" s="1"/>
  <c r="C351" i="1"/>
  <c r="D351" i="1" s="1"/>
  <c r="AG351" i="1" s="1"/>
  <c r="C399" i="1"/>
  <c r="D399" i="1" s="1"/>
  <c r="AG399" i="1" s="1"/>
  <c r="C403" i="1"/>
  <c r="D403" i="1" s="1"/>
  <c r="AG403" i="1" s="1"/>
  <c r="C407" i="1"/>
  <c r="D407" i="1" s="1"/>
  <c r="AG407" i="1" s="1"/>
  <c r="C414" i="1"/>
  <c r="D414" i="1" s="1"/>
  <c r="AG414" i="1" s="1"/>
  <c r="C417" i="1"/>
  <c r="D417" i="1" s="1"/>
  <c r="AG417" i="1" s="1"/>
  <c r="C421" i="1"/>
  <c r="D421" i="1" s="1"/>
  <c r="AG421" i="1" s="1"/>
  <c r="C458" i="1"/>
  <c r="D458" i="1" s="1"/>
  <c r="AG458" i="1" s="1"/>
  <c r="C490" i="1"/>
  <c r="D490" i="1" s="1"/>
  <c r="AG490" i="1" s="1"/>
  <c r="C522" i="1"/>
  <c r="D522" i="1" s="1"/>
  <c r="AG522" i="1" s="1"/>
  <c r="C533" i="1"/>
  <c r="D533" i="1" s="1"/>
  <c r="AG533" i="1" s="1"/>
  <c r="C544" i="1"/>
  <c r="D544" i="1" s="1"/>
  <c r="AG544" i="1" s="1"/>
  <c r="C573" i="1"/>
  <c r="D573" i="1" s="1"/>
  <c r="AG573" i="1" s="1"/>
  <c r="C577" i="1"/>
  <c r="D577" i="1" s="1"/>
  <c r="AG577" i="1" s="1"/>
  <c r="C588" i="1"/>
  <c r="D588" i="1" s="1"/>
  <c r="AG588" i="1" s="1"/>
  <c r="C621" i="1"/>
  <c r="D621" i="1" s="1"/>
  <c r="AG621" i="1" s="1"/>
  <c r="C625" i="1"/>
  <c r="D625" i="1" s="1"/>
  <c r="AG625" i="1" s="1"/>
  <c r="C632" i="1"/>
  <c r="D632" i="1" s="1"/>
  <c r="AG632" i="1" s="1"/>
  <c r="C636" i="1"/>
  <c r="D636" i="1" s="1"/>
  <c r="AG636" i="1" s="1"/>
  <c r="C643" i="1"/>
  <c r="D643" i="1" s="1"/>
  <c r="AG643" i="1" s="1"/>
  <c r="C654" i="1"/>
  <c r="D654" i="1" s="1"/>
  <c r="AG654" i="1" s="1"/>
  <c r="C669" i="1"/>
  <c r="D669" i="1" s="1"/>
  <c r="AG669" i="1" s="1"/>
  <c r="C673" i="1"/>
  <c r="D673" i="1" s="1"/>
  <c r="AG673" i="1" s="1"/>
  <c r="C684" i="1"/>
  <c r="D684" i="1" s="1"/>
  <c r="AG684" i="1" s="1"/>
  <c r="C695" i="1"/>
  <c r="D695" i="1" s="1"/>
  <c r="AG695" i="1" s="1"/>
  <c r="C719" i="1"/>
  <c r="D719" i="1" s="1"/>
  <c r="AG719" i="1" s="1"/>
  <c r="C734" i="1"/>
  <c r="D734" i="1" s="1"/>
  <c r="AG734" i="1" s="1"/>
  <c r="C741" i="1"/>
  <c r="D741" i="1" s="1"/>
  <c r="AG741" i="1" s="1"/>
  <c r="C763" i="1"/>
  <c r="D763" i="1" s="1"/>
  <c r="AG763" i="1" s="1"/>
  <c r="C792" i="1"/>
  <c r="D792" i="1" s="1"/>
  <c r="AG792" i="1" s="1"/>
  <c r="C795" i="1"/>
  <c r="D795" i="1" s="1"/>
  <c r="AG795" i="1" s="1"/>
  <c r="C802" i="1"/>
  <c r="D802" i="1" s="1"/>
  <c r="AG802" i="1" s="1"/>
  <c r="C809" i="1"/>
  <c r="D809" i="1" s="1"/>
  <c r="AG809" i="1" s="1"/>
  <c r="C813" i="1"/>
  <c r="D813" i="1" s="1"/>
  <c r="AG813" i="1" s="1"/>
  <c r="C68" i="1"/>
  <c r="D68" i="1" s="1"/>
  <c r="AG68" i="1" s="1"/>
  <c r="C81" i="1"/>
  <c r="D81" i="1" s="1"/>
  <c r="AG81" i="1" s="1"/>
  <c r="C96" i="1"/>
  <c r="D96" i="1" s="1"/>
  <c r="AG96" i="1" s="1"/>
  <c r="C110" i="1"/>
  <c r="D110" i="1" s="1"/>
  <c r="AG110" i="1" s="1"/>
  <c r="C135" i="1"/>
  <c r="D135" i="1" s="1"/>
  <c r="AG135" i="1" s="1"/>
  <c r="C142" i="1"/>
  <c r="D142" i="1" s="1"/>
  <c r="AG142" i="1" s="1"/>
  <c r="C152" i="1"/>
  <c r="D152" i="1" s="1"/>
  <c r="AG152" i="1" s="1"/>
  <c r="C170" i="1"/>
  <c r="D170" i="1" s="1"/>
  <c r="AG170" i="1" s="1"/>
  <c r="C220" i="1"/>
  <c r="D220" i="1" s="1"/>
  <c r="AG220" i="1" s="1"/>
  <c r="C224" i="1"/>
  <c r="D224" i="1" s="1"/>
  <c r="AG224" i="1" s="1"/>
  <c r="C241" i="1"/>
  <c r="D241" i="1" s="1"/>
  <c r="AG241" i="1" s="1"/>
  <c r="C244" i="1"/>
  <c r="D244" i="1" s="1"/>
  <c r="AG244" i="1" s="1"/>
  <c r="C258" i="1"/>
  <c r="D258" i="1" s="1"/>
  <c r="AG258" i="1" s="1"/>
  <c r="C262" i="1"/>
  <c r="D262" i="1" s="1"/>
  <c r="AG262" i="1" s="1"/>
  <c r="C277" i="1"/>
  <c r="D277" i="1" s="1"/>
  <c r="AG277" i="1" s="1"/>
  <c r="C281" i="1"/>
  <c r="D281" i="1" s="1"/>
  <c r="AG281" i="1" s="1"/>
  <c r="C291" i="1"/>
  <c r="D291" i="1" s="1"/>
  <c r="AG291" i="1" s="1"/>
  <c r="C298" i="1"/>
  <c r="D298" i="1" s="1"/>
  <c r="AG298" i="1" s="1"/>
  <c r="C330" i="1"/>
  <c r="D330" i="1" s="1"/>
  <c r="AG330" i="1" s="1"/>
  <c r="C358" i="1"/>
  <c r="D358" i="1" s="1"/>
  <c r="AG358" i="1" s="1"/>
  <c r="C361" i="1"/>
  <c r="D361" i="1" s="1"/>
  <c r="AG361" i="1" s="1"/>
  <c r="C392" i="1"/>
  <c r="D392" i="1" s="1"/>
  <c r="AG392" i="1" s="1"/>
  <c r="C411" i="1"/>
  <c r="D411" i="1" s="1"/>
  <c r="AG411" i="1" s="1"/>
  <c r="C425" i="1"/>
  <c r="D425" i="1" s="1"/>
  <c r="AG425" i="1" s="1"/>
  <c r="C436" i="1"/>
  <c r="D436" i="1" s="1"/>
  <c r="AG436" i="1" s="1"/>
  <c r="C440" i="1"/>
  <c r="D440" i="1" s="1"/>
  <c r="AG440" i="1" s="1"/>
  <c r="C447" i="1"/>
  <c r="D447" i="1" s="1"/>
  <c r="AG447" i="1" s="1"/>
  <c r="C479" i="1"/>
  <c r="D479" i="1" s="1"/>
  <c r="AG479" i="1" s="1"/>
  <c r="C483" i="1"/>
  <c r="D483" i="1" s="1"/>
  <c r="AG483" i="1" s="1"/>
  <c r="C500" i="1"/>
  <c r="D500" i="1" s="1"/>
  <c r="AG500" i="1" s="1"/>
  <c r="C511" i="1"/>
  <c r="D511" i="1" s="1"/>
  <c r="AG511" i="1" s="1"/>
  <c r="C515" i="1"/>
  <c r="D515" i="1" s="1"/>
  <c r="AG515" i="1" s="1"/>
  <c r="C519" i="1"/>
  <c r="D519" i="1" s="1"/>
  <c r="AG519" i="1" s="1"/>
  <c r="C526" i="1"/>
  <c r="D526" i="1" s="1"/>
  <c r="AG526" i="1" s="1"/>
  <c r="C537" i="1"/>
  <c r="D537" i="1" s="1"/>
  <c r="AG537" i="1" s="1"/>
  <c r="C551" i="1"/>
  <c r="D551" i="1" s="1"/>
  <c r="AG551" i="1" s="1"/>
  <c r="C555" i="1"/>
  <c r="D555" i="1" s="1"/>
  <c r="AG555" i="1" s="1"/>
  <c r="C562" i="1"/>
  <c r="D562" i="1" s="1"/>
  <c r="AG562" i="1" s="1"/>
  <c r="C566" i="1"/>
  <c r="D566" i="1" s="1"/>
  <c r="AG566" i="1" s="1"/>
  <c r="C581" i="1"/>
  <c r="D581" i="1" s="1"/>
  <c r="AG581" i="1" s="1"/>
  <c r="C599" i="1"/>
  <c r="D599" i="1" s="1"/>
  <c r="AG599" i="1" s="1"/>
  <c r="C610" i="1"/>
  <c r="D610" i="1" s="1"/>
  <c r="AG610" i="1" s="1"/>
  <c r="C614" i="1"/>
  <c r="D614" i="1" s="1"/>
  <c r="AG614" i="1" s="1"/>
  <c r="C618" i="1"/>
  <c r="D618" i="1" s="1"/>
  <c r="AG618" i="1" s="1"/>
  <c r="C658" i="1"/>
  <c r="D658" i="1" s="1"/>
  <c r="AG658" i="1" s="1"/>
  <c r="C688" i="1"/>
  <c r="D688" i="1" s="1"/>
  <c r="AG688" i="1" s="1"/>
  <c r="C692" i="1"/>
  <c r="D692" i="1" s="1"/>
  <c r="AG692" i="1" s="1"/>
  <c r="C702" i="1"/>
  <c r="D702" i="1" s="1"/>
  <c r="AG702" i="1" s="1"/>
  <c r="C705" i="1"/>
  <c r="D705" i="1" s="1"/>
  <c r="AG705" i="1" s="1"/>
  <c r="C716" i="1"/>
  <c r="D716" i="1" s="1"/>
  <c r="AG716" i="1" s="1"/>
  <c r="C723" i="1"/>
  <c r="D723" i="1" s="1"/>
  <c r="AG723" i="1" s="1"/>
  <c r="C727" i="1"/>
  <c r="D727" i="1" s="1"/>
  <c r="AG727" i="1" s="1"/>
  <c r="C738" i="1"/>
  <c r="D738" i="1" s="1"/>
  <c r="AG738" i="1" s="1"/>
  <c r="C745" i="1"/>
  <c r="D745" i="1" s="1"/>
  <c r="AG745" i="1" s="1"/>
  <c r="C767" i="1"/>
  <c r="D767" i="1" s="1"/>
  <c r="AG767" i="1" s="1"/>
  <c r="C774" i="1"/>
  <c r="D774" i="1" s="1"/>
  <c r="AG774" i="1" s="1"/>
  <c r="C778" i="1"/>
  <c r="D778" i="1" s="1"/>
  <c r="AG778" i="1" s="1"/>
  <c r="C78" i="1"/>
  <c r="D78" i="1" s="1"/>
  <c r="AG78" i="1" s="1"/>
  <c r="C85" i="1"/>
  <c r="D85" i="1" s="1"/>
  <c r="AG85" i="1" s="1"/>
  <c r="C117" i="1"/>
  <c r="D117" i="1" s="1"/>
  <c r="AG117" i="1" s="1"/>
  <c r="C121" i="1"/>
  <c r="D121" i="1" s="1"/>
  <c r="AG121" i="1" s="1"/>
  <c r="C128" i="1"/>
  <c r="D128" i="1" s="1"/>
  <c r="AG128" i="1" s="1"/>
  <c r="C139" i="1"/>
  <c r="D139" i="1" s="1"/>
  <c r="AG139" i="1" s="1"/>
  <c r="C156" i="1"/>
  <c r="D156" i="1" s="1"/>
  <c r="AG156" i="1" s="1"/>
  <c r="C167" i="1"/>
  <c r="D167" i="1" s="1"/>
  <c r="AG167" i="1" s="1"/>
  <c r="C174" i="1"/>
  <c r="D174" i="1" s="1"/>
  <c r="AG174" i="1" s="1"/>
  <c r="C181" i="1"/>
  <c r="D181" i="1" s="1"/>
  <c r="AG181" i="1" s="1"/>
  <c r="C185" i="1"/>
  <c r="D185" i="1" s="1"/>
  <c r="AG185" i="1" s="1"/>
  <c r="C195" i="1"/>
  <c r="D195" i="1" s="1"/>
  <c r="AG195" i="1" s="1"/>
  <c r="C202" i="1"/>
  <c r="D202" i="1" s="1"/>
  <c r="AG202" i="1" s="1"/>
  <c r="C217" i="1"/>
  <c r="D217" i="1" s="1"/>
  <c r="AG217" i="1" s="1"/>
  <c r="C231" i="1"/>
  <c r="D231" i="1" s="1"/>
  <c r="AG231" i="1" s="1"/>
  <c r="C248" i="1"/>
  <c r="D248" i="1" s="1"/>
  <c r="AG248" i="1" s="1"/>
  <c r="C266" i="1"/>
  <c r="D266" i="1" s="1"/>
  <c r="AG266" i="1" s="1"/>
  <c r="C270" i="1"/>
  <c r="D270" i="1" s="1"/>
  <c r="AG270" i="1" s="1"/>
  <c r="C288" i="1"/>
  <c r="D288" i="1" s="1"/>
  <c r="AG288" i="1" s="1"/>
  <c r="C302" i="1"/>
  <c r="D302" i="1" s="1"/>
  <c r="AG302" i="1" s="1"/>
  <c r="C306" i="1"/>
  <c r="D306" i="1" s="1"/>
  <c r="AG306" i="1" s="1"/>
  <c r="C327" i="1"/>
  <c r="D327" i="1" s="1"/>
  <c r="AG327" i="1" s="1"/>
  <c r="C340" i="1"/>
  <c r="D340" i="1" s="1"/>
  <c r="AG340" i="1" s="1"/>
  <c r="C344" i="1"/>
  <c r="D344" i="1" s="1"/>
  <c r="AG344" i="1" s="1"/>
  <c r="C348" i="1"/>
  <c r="D348" i="1" s="1"/>
  <c r="AG348" i="1" s="1"/>
  <c r="C355" i="1"/>
  <c r="D355" i="1" s="1"/>
  <c r="AG355" i="1" s="1"/>
  <c r="C365" i="1"/>
  <c r="D365" i="1" s="1"/>
  <c r="AG365" i="1" s="1"/>
  <c r="C375" i="1"/>
  <c r="D375" i="1" s="1"/>
  <c r="AG375" i="1" s="1"/>
  <c r="C378" i="1"/>
  <c r="D378" i="1" s="1"/>
  <c r="AG378" i="1" s="1"/>
  <c r="C382" i="1"/>
  <c r="D382" i="1" s="1"/>
  <c r="AG382" i="1" s="1"/>
  <c r="C389" i="1"/>
  <c r="D389" i="1" s="1"/>
  <c r="AG389" i="1" s="1"/>
  <c r="C429" i="1"/>
  <c r="D429" i="1" s="1"/>
  <c r="AG429" i="1" s="1"/>
  <c r="C444" i="1"/>
  <c r="D444" i="1" s="1"/>
  <c r="AG444" i="1" s="1"/>
  <c r="C451" i="1"/>
  <c r="D451" i="1" s="1"/>
  <c r="AG451" i="1" s="1"/>
  <c r="C455" i="1"/>
  <c r="D455" i="1" s="1"/>
  <c r="AG455" i="1" s="1"/>
  <c r="C465" i="1"/>
  <c r="D465" i="1" s="1"/>
  <c r="AG465" i="1" s="1"/>
  <c r="C469" i="1"/>
  <c r="D469" i="1" s="1"/>
  <c r="AG469" i="1" s="1"/>
  <c r="C473" i="1"/>
  <c r="D473" i="1" s="1"/>
  <c r="AG473" i="1" s="1"/>
  <c r="C476" i="1"/>
  <c r="D476" i="1" s="1"/>
  <c r="AG476" i="1" s="1"/>
  <c r="C494" i="1"/>
  <c r="D494" i="1" s="1"/>
  <c r="AG494" i="1" s="1"/>
  <c r="C497" i="1"/>
  <c r="D497" i="1" s="1"/>
  <c r="AG497" i="1" s="1"/>
  <c r="C504" i="1"/>
  <c r="D504" i="1" s="1"/>
  <c r="AG504" i="1" s="1"/>
  <c r="C508" i="1"/>
  <c r="D508" i="1" s="1"/>
  <c r="AG508" i="1" s="1"/>
  <c r="C530" i="1"/>
  <c r="D530" i="1" s="1"/>
  <c r="AG530" i="1" s="1"/>
  <c r="C541" i="1"/>
  <c r="D541" i="1" s="1"/>
  <c r="AG541" i="1" s="1"/>
  <c r="C559" i="1"/>
  <c r="D559" i="1" s="1"/>
  <c r="AG559" i="1" s="1"/>
  <c r="C570" i="1"/>
  <c r="D570" i="1" s="1"/>
  <c r="AG570" i="1" s="1"/>
  <c r="C585" i="1"/>
  <c r="D585" i="1" s="1"/>
  <c r="AG585" i="1" s="1"/>
  <c r="C592" i="1"/>
  <c r="D592" i="1" s="1"/>
  <c r="AG592" i="1" s="1"/>
  <c r="C596" i="1"/>
  <c r="D596" i="1" s="1"/>
  <c r="AG596" i="1" s="1"/>
  <c r="C603" i="1"/>
  <c r="D603" i="1" s="1"/>
  <c r="AG603" i="1" s="1"/>
  <c r="C629" i="1"/>
  <c r="D629" i="1" s="1"/>
  <c r="AG629" i="1" s="1"/>
  <c r="C647" i="1"/>
  <c r="D647" i="1" s="1"/>
  <c r="AG647" i="1" s="1"/>
  <c r="C651" i="1"/>
  <c r="D651" i="1" s="1"/>
  <c r="AG651" i="1" s="1"/>
  <c r="C662" i="1"/>
  <c r="D662" i="1" s="1"/>
  <c r="AG662" i="1" s="1"/>
  <c r="C677" i="1"/>
  <c r="D677" i="1" s="1"/>
  <c r="AG677" i="1" s="1"/>
  <c r="C681" i="1"/>
  <c r="D681" i="1" s="1"/>
  <c r="AG681" i="1" s="1"/>
  <c r="C709" i="1"/>
  <c r="D709" i="1" s="1"/>
  <c r="AG709" i="1" s="1"/>
  <c r="C713" i="1"/>
  <c r="D713" i="1" s="1"/>
  <c r="AG713" i="1" s="1"/>
  <c r="C731" i="1"/>
  <c r="D731" i="1" s="1"/>
  <c r="AG731" i="1" s="1"/>
  <c r="C65" i="1"/>
  <c r="D65" i="1" s="1"/>
  <c r="AG65" i="1" s="1"/>
  <c r="C75" i="1"/>
  <c r="D75" i="1" s="1"/>
  <c r="AG75" i="1" s="1"/>
  <c r="C89" i="1"/>
  <c r="D89" i="1" s="1"/>
  <c r="AG89" i="1" s="1"/>
  <c r="C100" i="1"/>
  <c r="D100" i="1" s="1"/>
  <c r="AG100" i="1" s="1"/>
  <c r="C107" i="1"/>
  <c r="D107" i="1" s="1"/>
  <c r="AG107" i="1" s="1"/>
  <c r="C114" i="1"/>
  <c r="D114" i="1" s="1"/>
  <c r="AG114" i="1" s="1"/>
  <c r="C132" i="1"/>
  <c r="D132" i="1" s="1"/>
  <c r="AG132" i="1" s="1"/>
  <c r="C146" i="1"/>
  <c r="D146" i="1" s="1"/>
  <c r="AG146" i="1" s="1"/>
  <c r="C149" i="1"/>
  <c r="D149" i="1" s="1"/>
  <c r="AG149" i="1" s="1"/>
  <c r="C160" i="1"/>
  <c r="D160" i="1" s="1"/>
  <c r="AG160" i="1" s="1"/>
  <c r="C178" i="1"/>
  <c r="D178" i="1" s="1"/>
  <c r="AG178" i="1" s="1"/>
  <c r="C189" i="1"/>
  <c r="D189" i="1" s="1"/>
  <c r="AG189" i="1" s="1"/>
  <c r="C192" i="1"/>
  <c r="D192" i="1" s="1"/>
  <c r="AG192" i="1" s="1"/>
  <c r="C206" i="1"/>
  <c r="D206" i="1" s="1"/>
  <c r="AG206" i="1" s="1"/>
  <c r="C210" i="1"/>
  <c r="D210" i="1" s="1"/>
  <c r="AG210" i="1" s="1"/>
  <c r="C228" i="1"/>
  <c r="D228" i="1" s="1"/>
  <c r="AG228" i="1" s="1"/>
  <c r="C238" i="1"/>
  <c r="D238" i="1" s="1"/>
  <c r="AG238" i="1" s="1"/>
  <c r="C251" i="1"/>
  <c r="D251" i="1" s="1"/>
  <c r="AG251" i="1" s="1"/>
  <c r="C255" i="1"/>
  <c r="D255" i="1" s="1"/>
  <c r="AG255" i="1" s="1"/>
  <c r="C274" i="1"/>
  <c r="D274" i="1" s="1"/>
  <c r="AG274" i="1" s="1"/>
  <c r="C295" i="1"/>
  <c r="D295" i="1" s="1"/>
  <c r="AG295" i="1" s="1"/>
  <c r="C313" i="1"/>
  <c r="D313" i="1" s="1"/>
  <c r="AG313" i="1" s="1"/>
  <c r="C320" i="1"/>
  <c r="D320" i="1" s="1"/>
  <c r="AG320" i="1" s="1"/>
  <c r="C324" i="1"/>
  <c r="D324" i="1" s="1"/>
  <c r="AG324" i="1" s="1"/>
  <c r="C334" i="1"/>
  <c r="D334" i="1" s="1"/>
  <c r="AG334" i="1" s="1"/>
  <c r="C337" i="1"/>
  <c r="D337" i="1" s="1"/>
  <c r="AG337" i="1" s="1"/>
  <c r="C352" i="1"/>
  <c r="D352" i="1" s="1"/>
  <c r="AG352" i="1" s="1"/>
  <c r="C372" i="1"/>
  <c r="D372" i="1" s="1"/>
  <c r="AG372" i="1" s="1"/>
  <c r="C386" i="1"/>
  <c r="D386" i="1" s="1"/>
  <c r="AG386" i="1" s="1"/>
  <c r="C396" i="1"/>
  <c r="D396" i="1" s="1"/>
  <c r="AG396" i="1" s="1"/>
  <c r="C400" i="1"/>
  <c r="D400" i="1" s="1"/>
  <c r="AG400" i="1" s="1"/>
  <c r="C404" i="1"/>
  <c r="D404" i="1" s="1"/>
  <c r="AG404" i="1" s="1"/>
  <c r="C408" i="1"/>
  <c r="D408" i="1" s="1"/>
  <c r="AG408" i="1" s="1"/>
  <c r="C415" i="1"/>
  <c r="D415" i="1" s="1"/>
  <c r="AG415" i="1" s="1"/>
  <c r="C418" i="1"/>
  <c r="D418" i="1" s="1"/>
  <c r="AG418" i="1" s="1"/>
  <c r="C433" i="1"/>
  <c r="D433" i="1" s="1"/>
  <c r="AG433" i="1" s="1"/>
  <c r="C459" i="1"/>
  <c r="D459" i="1" s="1"/>
  <c r="AG459" i="1" s="1"/>
  <c r="C462" i="1"/>
  <c r="D462" i="1" s="1"/>
  <c r="AG462" i="1" s="1"/>
  <c r="C487" i="1"/>
  <c r="D487" i="1" s="1"/>
  <c r="AG487" i="1" s="1"/>
  <c r="C534" i="1"/>
  <c r="D534" i="1" s="1"/>
  <c r="AG534" i="1" s="1"/>
  <c r="C545" i="1"/>
  <c r="D545" i="1" s="1"/>
  <c r="AG545" i="1" s="1"/>
  <c r="C548" i="1"/>
  <c r="D548" i="1" s="1"/>
  <c r="AG548" i="1" s="1"/>
  <c r="C574" i="1"/>
  <c r="D574" i="1" s="1"/>
  <c r="AG574" i="1" s="1"/>
  <c r="C607" i="1"/>
  <c r="D607" i="1" s="1"/>
  <c r="AG607" i="1" s="1"/>
  <c r="C622" i="1"/>
  <c r="D622" i="1" s="1"/>
  <c r="AG622" i="1" s="1"/>
  <c r="C626" i="1"/>
  <c r="D626" i="1" s="1"/>
  <c r="AG626" i="1" s="1"/>
  <c r="C633" i="1"/>
  <c r="D633" i="1" s="1"/>
  <c r="AG633" i="1" s="1"/>
  <c r="C640" i="1"/>
  <c r="D640" i="1" s="1"/>
  <c r="AG640" i="1" s="1"/>
  <c r="C644" i="1"/>
  <c r="D644" i="1" s="1"/>
  <c r="AG644" i="1" s="1"/>
  <c r="C655" i="1"/>
  <c r="D655" i="1" s="1"/>
  <c r="AG655" i="1" s="1"/>
  <c r="C666" i="1"/>
  <c r="D666" i="1" s="1"/>
  <c r="AG666" i="1" s="1"/>
  <c r="C670" i="1"/>
  <c r="D670" i="1" s="1"/>
  <c r="AG670" i="1" s="1"/>
  <c r="C699" i="1"/>
  <c r="D699" i="1" s="1"/>
  <c r="AG699" i="1" s="1"/>
  <c r="C59" i="1"/>
  <c r="D59" i="1" s="1"/>
  <c r="AG59" i="1" s="1"/>
  <c r="C62" i="1"/>
  <c r="D62" i="1" s="1"/>
  <c r="AG62" i="1" s="1"/>
  <c r="C93" i="1"/>
  <c r="D93" i="1" s="1"/>
  <c r="AG93" i="1" s="1"/>
  <c r="C104" i="1"/>
  <c r="D104" i="1" s="1"/>
  <c r="AG104" i="1" s="1"/>
  <c r="C111" i="1"/>
  <c r="D111" i="1" s="1"/>
  <c r="AG111" i="1" s="1"/>
  <c r="C125" i="1"/>
  <c r="D125" i="1" s="1"/>
  <c r="AG125" i="1" s="1"/>
  <c r="C143" i="1"/>
  <c r="D143" i="1" s="1"/>
  <c r="AG143" i="1" s="1"/>
  <c r="C171" i="1"/>
  <c r="D171" i="1" s="1"/>
  <c r="AG171" i="1" s="1"/>
  <c r="C199" i="1"/>
  <c r="D199" i="1" s="1"/>
  <c r="AG199" i="1" s="1"/>
  <c r="C214" i="1"/>
  <c r="D214" i="1" s="1"/>
  <c r="AG214" i="1" s="1"/>
  <c r="C221" i="1"/>
  <c r="D221" i="1" s="1"/>
  <c r="AG221" i="1" s="1"/>
  <c r="C225" i="1"/>
  <c r="D225" i="1" s="1"/>
  <c r="AG225" i="1" s="1"/>
  <c r="C235" i="1"/>
  <c r="D235" i="1" s="1"/>
  <c r="AG235" i="1" s="1"/>
  <c r="C242" i="1"/>
  <c r="D242" i="1" s="1"/>
  <c r="AG242" i="1" s="1"/>
  <c r="C245" i="1"/>
  <c r="D245" i="1" s="1"/>
  <c r="AG245" i="1" s="1"/>
  <c r="C259" i="1"/>
  <c r="D259" i="1" s="1"/>
  <c r="AG259" i="1" s="1"/>
  <c r="C263" i="1"/>
  <c r="D263" i="1" s="1"/>
  <c r="AG263" i="1" s="1"/>
  <c r="C278" i="1"/>
  <c r="D278" i="1" s="1"/>
  <c r="AG278" i="1" s="1"/>
  <c r="C285" i="1"/>
  <c r="D285" i="1" s="1"/>
  <c r="AG285" i="1" s="1"/>
  <c r="C292" i="1"/>
  <c r="D292" i="1" s="1"/>
  <c r="AG292" i="1" s="1"/>
  <c r="C310" i="1"/>
  <c r="D310" i="1" s="1"/>
  <c r="AG310" i="1" s="1"/>
  <c r="C331" i="1"/>
  <c r="D331" i="1" s="1"/>
  <c r="AG331" i="1" s="1"/>
  <c r="C362" i="1"/>
  <c r="D362" i="1" s="1"/>
  <c r="AG362" i="1" s="1"/>
  <c r="C369" i="1"/>
  <c r="D369" i="1" s="1"/>
  <c r="AG369" i="1" s="1"/>
  <c r="C393" i="1"/>
  <c r="D393" i="1" s="1"/>
  <c r="AG393" i="1" s="1"/>
  <c r="C422" i="1"/>
  <c r="D422" i="1" s="1"/>
  <c r="AG422" i="1" s="1"/>
  <c r="C426" i="1"/>
  <c r="D426" i="1" s="1"/>
  <c r="AG426" i="1" s="1"/>
  <c r="C437" i="1"/>
  <c r="D437" i="1" s="1"/>
  <c r="AG437" i="1" s="1"/>
  <c r="C441" i="1"/>
  <c r="D441" i="1" s="1"/>
  <c r="AG441" i="1" s="1"/>
  <c r="C448" i="1"/>
  <c r="D448" i="1" s="1"/>
  <c r="AG448" i="1" s="1"/>
  <c r="C480" i="1"/>
  <c r="D480" i="1" s="1"/>
  <c r="AG480" i="1" s="1"/>
  <c r="C491" i="1"/>
  <c r="D491" i="1" s="1"/>
  <c r="AG491" i="1" s="1"/>
  <c r="C501" i="1"/>
  <c r="D501" i="1" s="1"/>
  <c r="AG501" i="1" s="1"/>
  <c r="C512" i="1"/>
  <c r="D512" i="1" s="1"/>
  <c r="AG512" i="1" s="1"/>
  <c r="C516" i="1"/>
  <c r="D516" i="1" s="1"/>
  <c r="AG516" i="1" s="1"/>
  <c r="C520" i="1"/>
  <c r="D520" i="1" s="1"/>
  <c r="AG520" i="1" s="1"/>
  <c r="C523" i="1"/>
  <c r="D523" i="1" s="1"/>
  <c r="AG523" i="1" s="1"/>
  <c r="C552" i="1"/>
  <c r="D552" i="1" s="1"/>
  <c r="AG552" i="1" s="1"/>
  <c r="C563" i="1"/>
  <c r="D563" i="1" s="1"/>
  <c r="AG563" i="1" s="1"/>
  <c r="C567" i="1"/>
  <c r="D567" i="1" s="1"/>
  <c r="AG567" i="1" s="1"/>
  <c r="C578" i="1"/>
  <c r="D578" i="1" s="1"/>
  <c r="AG578" i="1" s="1"/>
  <c r="C582" i="1"/>
  <c r="D582" i="1" s="1"/>
  <c r="AG582" i="1" s="1"/>
  <c r="C589" i="1"/>
  <c r="D589" i="1" s="1"/>
  <c r="AG589" i="1" s="1"/>
  <c r="C600" i="1"/>
  <c r="D600" i="1" s="1"/>
  <c r="AG600" i="1" s="1"/>
  <c r="C611" i="1"/>
  <c r="D611" i="1" s="1"/>
  <c r="AG611" i="1" s="1"/>
  <c r="C615" i="1"/>
  <c r="D615" i="1" s="1"/>
  <c r="AG615" i="1" s="1"/>
  <c r="C619" i="1"/>
  <c r="D619" i="1" s="1"/>
  <c r="AG619" i="1" s="1"/>
  <c r="C637" i="1"/>
  <c r="D637" i="1" s="1"/>
  <c r="AG637" i="1" s="1"/>
  <c r="C659" i="1"/>
  <c r="D659" i="1" s="1"/>
  <c r="AG659" i="1" s="1"/>
  <c r="C674" i="1"/>
  <c r="D674" i="1" s="1"/>
  <c r="AG674" i="1" s="1"/>
  <c r="C685" i="1"/>
  <c r="D685" i="1" s="1"/>
  <c r="AG685" i="1" s="1"/>
  <c r="C689" i="1"/>
  <c r="D689" i="1" s="1"/>
  <c r="AG689" i="1" s="1"/>
  <c r="C696" i="1"/>
  <c r="D696" i="1" s="1"/>
  <c r="AG696" i="1" s="1"/>
  <c r="C724" i="1"/>
  <c r="D724" i="1" s="1"/>
  <c r="AG724" i="1" s="1"/>
  <c r="C728" i="1"/>
  <c r="D728" i="1" s="1"/>
  <c r="AG728" i="1" s="1"/>
  <c r="C742" i="1"/>
  <c r="D742" i="1" s="1"/>
  <c r="AG742" i="1" s="1"/>
  <c r="C69" i="1"/>
  <c r="D69" i="1" s="1"/>
  <c r="AG69" i="1" s="1"/>
  <c r="C72" i="1"/>
  <c r="D72" i="1" s="1"/>
  <c r="AG72" i="1" s="1"/>
  <c r="C82" i="1"/>
  <c r="D82" i="1" s="1"/>
  <c r="AG82" i="1" s="1"/>
  <c r="C86" i="1"/>
  <c r="D86" i="1" s="1"/>
  <c r="AG86" i="1" s="1"/>
  <c r="C97" i="1"/>
  <c r="D97" i="1" s="1"/>
  <c r="AG97" i="1" s="1"/>
  <c r="C118" i="1"/>
  <c r="D118" i="1" s="1"/>
  <c r="AG118" i="1" s="1"/>
  <c r="C122" i="1"/>
  <c r="D122" i="1" s="1"/>
  <c r="AG122" i="1" s="1"/>
  <c r="C136" i="1"/>
  <c r="D136" i="1" s="1"/>
  <c r="AG136" i="1" s="1"/>
  <c r="C153" i="1"/>
  <c r="D153" i="1" s="1"/>
  <c r="AG153" i="1" s="1"/>
  <c r="C157" i="1"/>
  <c r="D157" i="1" s="1"/>
  <c r="AG157" i="1" s="1"/>
  <c r="C164" i="1"/>
  <c r="D164" i="1" s="1"/>
  <c r="AG164" i="1" s="1"/>
  <c r="C168" i="1"/>
  <c r="D168" i="1" s="1"/>
  <c r="AG168" i="1" s="1"/>
  <c r="C175" i="1"/>
  <c r="D175" i="1" s="1"/>
  <c r="AG175" i="1" s="1"/>
  <c r="C182" i="1"/>
  <c r="D182" i="1" s="1"/>
  <c r="AG182" i="1" s="1"/>
  <c r="C203" i="1"/>
  <c r="D203" i="1" s="1"/>
  <c r="AG203" i="1" s="1"/>
  <c r="C267" i="1"/>
  <c r="D267" i="1" s="1"/>
  <c r="AG267" i="1" s="1"/>
  <c r="C271" i="1"/>
  <c r="D271" i="1" s="1"/>
  <c r="AG271" i="1" s="1"/>
  <c r="C282" i="1"/>
  <c r="D282" i="1" s="1"/>
  <c r="AG282" i="1" s="1"/>
  <c r="C289" i="1"/>
  <c r="D289" i="1" s="1"/>
  <c r="AG289" i="1" s="1"/>
  <c r="C299" i="1"/>
  <c r="D299" i="1" s="1"/>
  <c r="AG299" i="1" s="1"/>
  <c r="C303" i="1"/>
  <c r="D303" i="1" s="1"/>
  <c r="AG303" i="1" s="1"/>
  <c r="C307" i="1"/>
  <c r="D307" i="1" s="1"/>
  <c r="AG307" i="1" s="1"/>
  <c r="C317" i="1"/>
  <c r="D317" i="1" s="1"/>
  <c r="AG317" i="1" s="1"/>
  <c r="C328" i="1"/>
  <c r="D328" i="1" s="1"/>
  <c r="AG328" i="1" s="1"/>
  <c r="C341" i="1"/>
  <c r="D341" i="1" s="1"/>
  <c r="AG341" i="1" s="1"/>
  <c r="C345" i="1"/>
  <c r="D345" i="1" s="1"/>
  <c r="AG345" i="1" s="1"/>
  <c r="C349" i="1"/>
  <c r="D349" i="1" s="1"/>
  <c r="AG349" i="1" s="1"/>
  <c r="C366" i="1"/>
  <c r="D366" i="1" s="1"/>
  <c r="AG366" i="1" s="1"/>
  <c r="C379" i="1"/>
  <c r="D379" i="1" s="1"/>
  <c r="AG379" i="1" s="1"/>
  <c r="C383" i="1"/>
  <c r="D383" i="1" s="1"/>
  <c r="AG383" i="1" s="1"/>
  <c r="C390" i="1"/>
  <c r="D390" i="1" s="1"/>
  <c r="AG390" i="1" s="1"/>
  <c r="C412" i="1"/>
  <c r="D412" i="1" s="1"/>
  <c r="AG412" i="1" s="1"/>
  <c r="C430" i="1"/>
  <c r="D430" i="1" s="1"/>
  <c r="AG430" i="1" s="1"/>
  <c r="C452" i="1"/>
  <c r="D452" i="1" s="1"/>
  <c r="AG452" i="1" s="1"/>
  <c r="C456" i="1"/>
  <c r="D456" i="1" s="1"/>
  <c r="AG456" i="1" s="1"/>
  <c r="C466" i="1"/>
  <c r="D466" i="1" s="1"/>
  <c r="AG466" i="1" s="1"/>
  <c r="C470" i="1"/>
  <c r="D470" i="1" s="1"/>
  <c r="AG470" i="1" s="1"/>
  <c r="C477" i="1"/>
  <c r="D477" i="1" s="1"/>
  <c r="AG477" i="1" s="1"/>
  <c r="C484" i="1"/>
  <c r="D484" i="1" s="1"/>
  <c r="AG484" i="1" s="1"/>
  <c r="C505" i="1"/>
  <c r="D505" i="1" s="1"/>
  <c r="AG505" i="1" s="1"/>
  <c r="C509" i="1"/>
  <c r="D509" i="1" s="1"/>
  <c r="AG509" i="1" s="1"/>
  <c r="C527" i="1"/>
  <c r="D527" i="1" s="1"/>
  <c r="AG527" i="1" s="1"/>
  <c r="C538" i="1"/>
  <c r="D538" i="1" s="1"/>
  <c r="AG538" i="1" s="1"/>
  <c r="C542" i="1"/>
  <c r="D542" i="1" s="1"/>
  <c r="AG542" i="1" s="1"/>
  <c r="C556" i="1"/>
  <c r="D556" i="1" s="1"/>
  <c r="AG556" i="1" s="1"/>
  <c r="C560" i="1"/>
  <c r="D560" i="1" s="1"/>
  <c r="AG560" i="1" s="1"/>
  <c r="C571" i="1"/>
  <c r="D571" i="1" s="1"/>
  <c r="AG571" i="1" s="1"/>
  <c r="C586" i="1"/>
  <c r="D586" i="1" s="1"/>
  <c r="AG586" i="1" s="1"/>
  <c r="C593" i="1"/>
  <c r="D593" i="1" s="1"/>
  <c r="AG593" i="1" s="1"/>
  <c r="C597" i="1"/>
  <c r="D597" i="1" s="1"/>
  <c r="AG597" i="1" s="1"/>
  <c r="C604" i="1"/>
  <c r="D604" i="1" s="1"/>
  <c r="AG604" i="1" s="1"/>
  <c r="C630" i="1"/>
  <c r="D630" i="1" s="1"/>
  <c r="AG630" i="1" s="1"/>
  <c r="C648" i="1"/>
  <c r="D648" i="1" s="1"/>
  <c r="AG648" i="1" s="1"/>
  <c r="C652" i="1"/>
  <c r="D652" i="1" s="1"/>
  <c r="AG652" i="1" s="1"/>
  <c r="C663" i="1"/>
  <c r="D663" i="1" s="1"/>
  <c r="AG663" i="1" s="1"/>
  <c r="C678" i="1"/>
  <c r="D678" i="1" s="1"/>
  <c r="AG678" i="1" s="1"/>
  <c r="C682" i="1"/>
  <c r="D682" i="1" s="1"/>
  <c r="AG682" i="1" s="1"/>
  <c r="C693" i="1"/>
  <c r="D693" i="1" s="1"/>
  <c r="AG693" i="1" s="1"/>
  <c r="C703" i="1"/>
  <c r="D703" i="1" s="1"/>
  <c r="AG703" i="1" s="1"/>
  <c r="C706" i="1"/>
  <c r="D706" i="1" s="1"/>
  <c r="AG706" i="1" s="1"/>
  <c r="C710" i="1"/>
  <c r="D710" i="1" s="1"/>
  <c r="AG710" i="1" s="1"/>
  <c r="C714" i="1"/>
  <c r="D714" i="1" s="1"/>
  <c r="AG714" i="1" s="1"/>
  <c r="C717" i="1"/>
  <c r="D717" i="1" s="1"/>
  <c r="AG717" i="1" s="1"/>
  <c r="C739" i="1"/>
  <c r="D739" i="1" s="1"/>
  <c r="AG739" i="1" s="1"/>
  <c r="C746" i="1"/>
  <c r="D746" i="1" s="1"/>
  <c r="AG746" i="1" s="1"/>
  <c r="C753" i="1"/>
  <c r="D753" i="1" s="1"/>
  <c r="AG753" i="1" s="1"/>
  <c r="C757" i="1"/>
  <c r="D757" i="1" s="1"/>
  <c r="AG757" i="1" s="1"/>
  <c r="C761" i="1"/>
  <c r="D761" i="1" s="1"/>
  <c r="AG761" i="1" s="1"/>
  <c r="C66" i="1"/>
  <c r="D66" i="1" s="1"/>
  <c r="AG66" i="1" s="1"/>
  <c r="C79" i="1"/>
  <c r="D79" i="1" s="1"/>
  <c r="AG79" i="1" s="1"/>
  <c r="C90" i="1"/>
  <c r="D90" i="1" s="1"/>
  <c r="AG90" i="1" s="1"/>
  <c r="C101" i="1"/>
  <c r="D101" i="1" s="1"/>
  <c r="AG101" i="1" s="1"/>
  <c r="C115" i="1"/>
  <c r="D115" i="1" s="1"/>
  <c r="AG115" i="1" s="1"/>
  <c r="C129" i="1"/>
  <c r="D129" i="1" s="1"/>
  <c r="AG129" i="1" s="1"/>
  <c r="C133" i="1"/>
  <c r="D133" i="1" s="1"/>
  <c r="AG133" i="1" s="1"/>
  <c r="C140" i="1"/>
  <c r="D140" i="1" s="1"/>
  <c r="AG140" i="1" s="1"/>
  <c r="C150" i="1"/>
  <c r="D150" i="1" s="1"/>
  <c r="AG150" i="1" s="1"/>
  <c r="C161" i="1"/>
  <c r="D161" i="1" s="1"/>
  <c r="AG161" i="1" s="1"/>
  <c r="C186" i="1"/>
  <c r="D186" i="1" s="1"/>
  <c r="AG186" i="1" s="1"/>
  <c r="C196" i="1"/>
  <c r="D196" i="1" s="1"/>
  <c r="AG196" i="1" s="1"/>
  <c r="C207" i="1"/>
  <c r="D207" i="1" s="1"/>
  <c r="AG207" i="1" s="1"/>
  <c r="C211" i="1"/>
  <c r="D211" i="1" s="1"/>
  <c r="AG211" i="1" s="1"/>
  <c r="C218" i="1"/>
  <c r="D218" i="1" s="1"/>
  <c r="AG218" i="1" s="1"/>
  <c r="C232" i="1"/>
  <c r="D232" i="1" s="1"/>
  <c r="AG232" i="1" s="1"/>
  <c r="C239" i="1"/>
  <c r="D239" i="1" s="1"/>
  <c r="AG239" i="1" s="1"/>
  <c r="C249" i="1"/>
  <c r="D249" i="1" s="1"/>
  <c r="AG249" i="1" s="1"/>
  <c r="C252" i="1"/>
  <c r="D252" i="1" s="1"/>
  <c r="AG252" i="1" s="1"/>
  <c r="C256" i="1"/>
  <c r="D256" i="1" s="1"/>
  <c r="AG256" i="1" s="1"/>
  <c r="C314" i="1"/>
  <c r="D314" i="1" s="1"/>
  <c r="AG314" i="1" s="1"/>
  <c r="C321" i="1"/>
  <c r="D321" i="1" s="1"/>
  <c r="AG321" i="1" s="1"/>
  <c r="C356" i="1"/>
  <c r="D356" i="1" s="1"/>
  <c r="AG356" i="1" s="1"/>
  <c r="C359" i="1"/>
  <c r="D359" i="1" s="1"/>
  <c r="AG359" i="1" s="1"/>
  <c r="C397" i="1"/>
  <c r="D397" i="1" s="1"/>
  <c r="AG397" i="1" s="1"/>
  <c r="C401" i="1"/>
  <c r="D401" i="1" s="1"/>
  <c r="AG401" i="1" s="1"/>
  <c r="C405" i="1"/>
  <c r="D405" i="1" s="1"/>
  <c r="AG405" i="1" s="1"/>
  <c r="C419" i="1"/>
  <c r="D419" i="1" s="1"/>
  <c r="AG419" i="1" s="1"/>
  <c r="C434" i="1"/>
  <c r="D434" i="1" s="1"/>
  <c r="AG434" i="1" s="1"/>
  <c r="C445" i="1"/>
  <c r="D445" i="1" s="1"/>
  <c r="AG445" i="1" s="1"/>
  <c r="C474" i="1"/>
  <c r="D474" i="1" s="1"/>
  <c r="AG474" i="1" s="1"/>
  <c r="C488" i="1"/>
  <c r="D488" i="1" s="1"/>
  <c r="AG488" i="1" s="1"/>
  <c r="C495" i="1"/>
  <c r="D495" i="1" s="1"/>
  <c r="AG495" i="1" s="1"/>
  <c r="C498" i="1"/>
  <c r="D498" i="1" s="1"/>
  <c r="AG498" i="1" s="1"/>
  <c r="C531" i="1"/>
  <c r="D531" i="1" s="1"/>
  <c r="AG531" i="1" s="1"/>
  <c r="C549" i="1"/>
  <c r="D549" i="1" s="1"/>
  <c r="AG549" i="1" s="1"/>
  <c r="C575" i="1"/>
  <c r="D575" i="1" s="1"/>
  <c r="AG575" i="1" s="1"/>
  <c r="C608" i="1"/>
  <c r="D608" i="1" s="1"/>
  <c r="AG608" i="1" s="1"/>
  <c r="C623" i="1"/>
  <c r="D623" i="1" s="1"/>
  <c r="AG623" i="1" s="1"/>
  <c r="C634" i="1"/>
  <c r="D634" i="1" s="1"/>
  <c r="AG634" i="1" s="1"/>
  <c r="C641" i="1"/>
  <c r="D641" i="1" s="1"/>
  <c r="AG641" i="1" s="1"/>
  <c r="C656" i="1"/>
  <c r="D656" i="1" s="1"/>
  <c r="AG656" i="1" s="1"/>
  <c r="C667" i="1"/>
  <c r="D667" i="1" s="1"/>
  <c r="AG667" i="1" s="1"/>
  <c r="C671" i="1"/>
  <c r="D671" i="1" s="1"/>
  <c r="AG671" i="1" s="1"/>
  <c r="C700" i="1"/>
  <c r="D700" i="1" s="1"/>
  <c r="AG700" i="1" s="1"/>
  <c r="C721" i="1"/>
  <c r="D721" i="1" s="1"/>
  <c r="AG721" i="1" s="1"/>
  <c r="C732" i="1"/>
  <c r="D732" i="1" s="1"/>
  <c r="AG732" i="1" s="1"/>
  <c r="C807" i="1"/>
  <c r="D807" i="1" s="1"/>
  <c r="AG807" i="1" s="1"/>
  <c r="C811" i="1"/>
  <c r="D811" i="1" s="1"/>
  <c r="AG811" i="1" s="1"/>
  <c r="C76" i="1"/>
  <c r="D76" i="1" s="1"/>
  <c r="AG76" i="1" s="1"/>
  <c r="C94" i="1"/>
  <c r="D94" i="1" s="1"/>
  <c r="AG94" i="1" s="1"/>
  <c r="C108" i="1"/>
  <c r="D108" i="1" s="1"/>
  <c r="AG108" i="1" s="1"/>
  <c r="C126" i="1"/>
  <c r="D126" i="1" s="1"/>
  <c r="AG126" i="1" s="1"/>
  <c r="C147" i="1"/>
  <c r="D147" i="1" s="1"/>
  <c r="AG147" i="1" s="1"/>
  <c r="C179" i="1"/>
  <c r="D179" i="1" s="1"/>
  <c r="AG179" i="1" s="1"/>
  <c r="C190" i="1"/>
  <c r="D190" i="1" s="1"/>
  <c r="AG190" i="1" s="1"/>
  <c r="C200" i="1"/>
  <c r="D200" i="1" s="1"/>
  <c r="AG200" i="1" s="1"/>
  <c r="C222" i="1"/>
  <c r="D222" i="1" s="1"/>
  <c r="AG222" i="1" s="1"/>
  <c r="C229" i="1"/>
  <c r="D229" i="1" s="1"/>
  <c r="AG229" i="1" s="1"/>
  <c r="C246" i="1"/>
  <c r="D246" i="1" s="1"/>
  <c r="AG246" i="1" s="1"/>
  <c r="C260" i="1"/>
  <c r="D260" i="1" s="1"/>
  <c r="AG260" i="1" s="1"/>
  <c r="C264" i="1"/>
  <c r="D264" i="1" s="1"/>
  <c r="AG264" i="1" s="1"/>
  <c r="C275" i="1"/>
  <c r="D275" i="1" s="1"/>
  <c r="AG275" i="1" s="1"/>
  <c r="C279" i="1"/>
  <c r="D279" i="1" s="1"/>
  <c r="AG279" i="1" s="1"/>
  <c r="C286" i="1"/>
  <c r="D286" i="1" s="1"/>
  <c r="AG286" i="1" s="1"/>
  <c r="C296" i="1"/>
  <c r="D296" i="1" s="1"/>
  <c r="AG296" i="1" s="1"/>
  <c r="C325" i="1"/>
  <c r="D325" i="1" s="1"/>
  <c r="AG325" i="1" s="1"/>
  <c r="C332" i="1"/>
  <c r="D332" i="1" s="1"/>
  <c r="AG332" i="1" s="1"/>
  <c r="C335" i="1"/>
  <c r="D335" i="1" s="1"/>
  <c r="AG335" i="1" s="1"/>
  <c r="C338" i="1"/>
  <c r="D338" i="1" s="1"/>
  <c r="AG338" i="1" s="1"/>
  <c r="C353" i="1"/>
  <c r="D353" i="1" s="1"/>
  <c r="AG353" i="1" s="1"/>
  <c r="C373" i="1"/>
  <c r="D373" i="1" s="1"/>
  <c r="AG373" i="1" s="1"/>
  <c r="C376" i="1"/>
  <c r="D376" i="1" s="1"/>
  <c r="AG376" i="1" s="1"/>
  <c r="C387" i="1"/>
  <c r="D387" i="1" s="1"/>
  <c r="AG387" i="1" s="1"/>
  <c r="C394" i="1"/>
  <c r="D394" i="1" s="1"/>
  <c r="AG394" i="1" s="1"/>
  <c r="C409" i="1"/>
  <c r="D409" i="1" s="1"/>
  <c r="AG409" i="1" s="1"/>
  <c r="C416" i="1"/>
  <c r="D416" i="1" s="1"/>
  <c r="AG416" i="1" s="1"/>
  <c r="C423" i="1"/>
  <c r="D423" i="1" s="1"/>
  <c r="AG423" i="1" s="1"/>
  <c r="C427" i="1"/>
  <c r="D427" i="1" s="1"/>
  <c r="AG427" i="1" s="1"/>
  <c r="C438" i="1"/>
  <c r="D438" i="1" s="1"/>
  <c r="AG438" i="1" s="1"/>
  <c r="C449" i="1"/>
  <c r="D449" i="1" s="1"/>
  <c r="AG449" i="1" s="1"/>
  <c r="C460" i="1"/>
  <c r="D460" i="1" s="1"/>
  <c r="AG460" i="1" s="1"/>
  <c r="C463" i="1"/>
  <c r="D463" i="1" s="1"/>
  <c r="AG463" i="1" s="1"/>
  <c r="C481" i="1"/>
  <c r="D481" i="1" s="1"/>
  <c r="AG481" i="1" s="1"/>
  <c r="C502" i="1"/>
  <c r="D502" i="1" s="1"/>
  <c r="AG502" i="1" s="1"/>
  <c r="C513" i="1"/>
  <c r="D513" i="1" s="1"/>
  <c r="AG513" i="1" s="1"/>
  <c r="C517" i="1"/>
  <c r="D517" i="1" s="1"/>
  <c r="AG517" i="1" s="1"/>
  <c r="C524" i="1"/>
  <c r="D524" i="1" s="1"/>
  <c r="AG524" i="1" s="1"/>
  <c r="C535" i="1"/>
  <c r="D535" i="1" s="1"/>
  <c r="AG535" i="1" s="1"/>
  <c r="C546" i="1"/>
  <c r="D546" i="1" s="1"/>
  <c r="AG546" i="1" s="1"/>
  <c r="C553" i="1"/>
  <c r="D553" i="1" s="1"/>
  <c r="AG553" i="1" s="1"/>
  <c r="C564" i="1"/>
  <c r="D564" i="1" s="1"/>
  <c r="AG564" i="1" s="1"/>
  <c r="C568" i="1"/>
  <c r="D568" i="1" s="1"/>
  <c r="AG568" i="1" s="1"/>
  <c r="C579" i="1"/>
  <c r="D579" i="1" s="1"/>
  <c r="AG579" i="1" s="1"/>
  <c r="C590" i="1"/>
  <c r="D590" i="1" s="1"/>
  <c r="AG590" i="1" s="1"/>
  <c r="C601" i="1"/>
  <c r="D601" i="1" s="1"/>
  <c r="AG601" i="1" s="1"/>
  <c r="C612" i="1"/>
  <c r="D612" i="1" s="1"/>
  <c r="AG612" i="1" s="1"/>
  <c r="C616" i="1"/>
  <c r="D616" i="1" s="1"/>
  <c r="AG616" i="1" s="1"/>
  <c r="C620" i="1"/>
  <c r="D620" i="1" s="1"/>
  <c r="AG620" i="1" s="1"/>
  <c r="C627" i="1"/>
  <c r="D627" i="1" s="1"/>
  <c r="AG627" i="1" s="1"/>
  <c r="C645" i="1"/>
  <c r="D645" i="1" s="1"/>
  <c r="AG645" i="1" s="1"/>
  <c r="C660" i="1"/>
  <c r="D660" i="1" s="1"/>
  <c r="AG660" i="1" s="1"/>
  <c r="C686" i="1"/>
  <c r="D686" i="1" s="1"/>
  <c r="AG686" i="1" s="1"/>
  <c r="C690" i="1"/>
  <c r="D690" i="1" s="1"/>
  <c r="AG690" i="1" s="1"/>
  <c r="C725" i="1"/>
  <c r="D725" i="1" s="1"/>
  <c r="AG725" i="1" s="1"/>
  <c r="C729" i="1"/>
  <c r="D729" i="1" s="1"/>
  <c r="AG729" i="1" s="1"/>
  <c r="C736" i="1"/>
  <c r="D736" i="1" s="1"/>
  <c r="AG736" i="1" s="1"/>
  <c r="C743" i="1"/>
  <c r="D743" i="1" s="1"/>
  <c r="AG743" i="1" s="1"/>
  <c r="C750" i="1"/>
  <c r="D750" i="1" s="1"/>
  <c r="AG750" i="1" s="1"/>
  <c r="C765" i="1"/>
  <c r="D765" i="1" s="1"/>
  <c r="AG765" i="1" s="1"/>
  <c r="C776" i="1"/>
  <c r="D776" i="1" s="1"/>
  <c r="AG776" i="1" s="1"/>
  <c r="C787" i="1"/>
  <c r="D787" i="1" s="1"/>
  <c r="AG787" i="1" s="1"/>
  <c r="C794" i="1"/>
  <c r="D794" i="1" s="1"/>
  <c r="AG794" i="1" s="1"/>
  <c r="C797" i="1"/>
  <c r="D797" i="1" s="1"/>
  <c r="AG797" i="1" s="1"/>
  <c r="C804" i="1"/>
  <c r="D804" i="1" s="1"/>
  <c r="AG804" i="1" s="1"/>
  <c r="C815" i="1"/>
  <c r="D815" i="1" s="1"/>
  <c r="AG815" i="1" s="1"/>
  <c r="C818" i="1"/>
  <c r="D818" i="1" s="1"/>
  <c r="AG818" i="1" s="1"/>
  <c r="C63" i="1"/>
  <c r="D63" i="1" s="1"/>
  <c r="AG63" i="1" s="1"/>
  <c r="C70" i="1"/>
  <c r="D70" i="1" s="1"/>
  <c r="AG70" i="1" s="1"/>
  <c r="C73" i="1"/>
  <c r="D73" i="1" s="1"/>
  <c r="AG73" i="1" s="1"/>
  <c r="C83" i="1"/>
  <c r="D83" i="1" s="1"/>
  <c r="AG83" i="1" s="1"/>
  <c r="C98" i="1"/>
  <c r="D98" i="1" s="1"/>
  <c r="AG98" i="1" s="1"/>
  <c r="C105" i="1"/>
  <c r="D105" i="1" s="1"/>
  <c r="AG105" i="1" s="1"/>
  <c r="C112" i="1"/>
  <c r="D112" i="1" s="1"/>
  <c r="AG112" i="1" s="1"/>
  <c r="C119" i="1"/>
  <c r="D119" i="1" s="1"/>
  <c r="AG119" i="1" s="1"/>
  <c r="C123" i="1"/>
  <c r="D123" i="1" s="1"/>
  <c r="AG123" i="1" s="1"/>
  <c r="C137" i="1"/>
  <c r="D137" i="1" s="1"/>
  <c r="AG137" i="1" s="1"/>
  <c r="C144" i="1"/>
  <c r="D144" i="1" s="1"/>
  <c r="AG144" i="1" s="1"/>
  <c r="C154" i="1"/>
  <c r="D154" i="1" s="1"/>
  <c r="AG154" i="1" s="1"/>
  <c r="C165" i="1"/>
  <c r="D165" i="1" s="1"/>
  <c r="AG165" i="1" s="1"/>
  <c r="C169" i="1"/>
  <c r="D169" i="1" s="1"/>
  <c r="AG169" i="1" s="1"/>
  <c r="C172" i="1"/>
  <c r="D172" i="1" s="1"/>
  <c r="AG172" i="1" s="1"/>
  <c r="C176" i="1"/>
  <c r="D176" i="1" s="1"/>
  <c r="AG176" i="1" s="1"/>
  <c r="C183" i="1"/>
  <c r="D183" i="1" s="1"/>
  <c r="AG183" i="1" s="1"/>
  <c r="C193" i="1"/>
  <c r="D193" i="1" s="1"/>
  <c r="AG193" i="1" s="1"/>
  <c r="C204" i="1"/>
  <c r="D204" i="1" s="1"/>
  <c r="AG204" i="1" s="1"/>
  <c r="C215" i="1"/>
  <c r="D215" i="1" s="1"/>
  <c r="AG215" i="1" s="1"/>
  <c r="C226" i="1"/>
  <c r="D226" i="1" s="1"/>
  <c r="AG226" i="1" s="1"/>
  <c r="C236" i="1"/>
  <c r="D236" i="1" s="1"/>
  <c r="AG236" i="1" s="1"/>
  <c r="C243" i="1"/>
  <c r="D243" i="1" s="1"/>
  <c r="AG243" i="1" s="1"/>
  <c r="C268" i="1"/>
  <c r="D268" i="1" s="1"/>
  <c r="AG268" i="1" s="1"/>
  <c r="C272" i="1"/>
  <c r="D272" i="1" s="1"/>
  <c r="AG272" i="1" s="1"/>
  <c r="C283" i="1"/>
  <c r="D283" i="1" s="1"/>
  <c r="AG283" i="1" s="1"/>
  <c r="C293" i="1"/>
  <c r="D293" i="1" s="1"/>
  <c r="AG293" i="1" s="1"/>
  <c r="C300" i="1"/>
  <c r="D300" i="1" s="1"/>
  <c r="AG300" i="1" s="1"/>
  <c r="C304" i="1"/>
  <c r="D304" i="1" s="1"/>
  <c r="AG304" i="1" s="1"/>
  <c r="C308" i="1"/>
  <c r="D308" i="1" s="1"/>
  <c r="AG308" i="1" s="1"/>
  <c r="C318" i="1"/>
  <c r="D318" i="1" s="1"/>
  <c r="AG318" i="1" s="1"/>
  <c r="C342" i="1"/>
  <c r="D342" i="1" s="1"/>
  <c r="AG342" i="1" s="1"/>
  <c r="C346" i="1"/>
  <c r="D346" i="1" s="1"/>
  <c r="AG346" i="1" s="1"/>
  <c r="C363" i="1"/>
  <c r="D363" i="1" s="1"/>
  <c r="AG363" i="1" s="1"/>
  <c r="C367" i="1"/>
  <c r="D367" i="1" s="1"/>
  <c r="AG367" i="1" s="1"/>
  <c r="C370" i="1"/>
  <c r="D370" i="1" s="1"/>
  <c r="AG370" i="1" s="1"/>
  <c r="C380" i="1"/>
  <c r="D380" i="1" s="1"/>
  <c r="AG380" i="1" s="1"/>
  <c r="C384" i="1"/>
  <c r="D384" i="1" s="1"/>
  <c r="AG384" i="1" s="1"/>
  <c r="C413" i="1"/>
  <c r="D413" i="1" s="1"/>
  <c r="AG413" i="1" s="1"/>
  <c r="C431" i="1"/>
  <c r="D431" i="1" s="1"/>
  <c r="AG431" i="1" s="1"/>
  <c r="C442" i="1"/>
  <c r="D442" i="1" s="1"/>
  <c r="AG442" i="1" s="1"/>
  <c r="C453" i="1"/>
  <c r="D453" i="1" s="1"/>
  <c r="AG453" i="1" s="1"/>
  <c r="C457" i="1"/>
  <c r="D457" i="1" s="1"/>
  <c r="AG457" i="1" s="1"/>
  <c r="C467" i="1"/>
  <c r="D467" i="1" s="1"/>
  <c r="AG467" i="1" s="1"/>
  <c r="C471" i="1"/>
  <c r="D471" i="1" s="1"/>
  <c r="AG471" i="1" s="1"/>
  <c r="C485" i="1"/>
  <c r="D485" i="1" s="1"/>
  <c r="AG485" i="1" s="1"/>
  <c r="C492" i="1"/>
  <c r="D492" i="1" s="1"/>
  <c r="AG492" i="1" s="1"/>
  <c r="C506" i="1"/>
  <c r="D506" i="1" s="1"/>
  <c r="AG506" i="1" s="1"/>
  <c r="C528" i="1"/>
  <c r="D528" i="1" s="1"/>
  <c r="AG528" i="1" s="1"/>
  <c r="C539" i="1"/>
  <c r="D539" i="1" s="1"/>
  <c r="AG539" i="1" s="1"/>
  <c r="C543" i="1"/>
  <c r="D543" i="1" s="1"/>
  <c r="AG543" i="1" s="1"/>
  <c r="C557" i="1"/>
  <c r="D557" i="1" s="1"/>
  <c r="AG557" i="1" s="1"/>
  <c r="C583" i="1"/>
  <c r="D583" i="1" s="1"/>
  <c r="AG583" i="1" s="1"/>
  <c r="C587" i="1"/>
  <c r="D587" i="1" s="1"/>
  <c r="AG587" i="1" s="1"/>
  <c r="C594" i="1"/>
  <c r="D594" i="1" s="1"/>
  <c r="AG594" i="1" s="1"/>
  <c r="C605" i="1"/>
  <c r="D605" i="1" s="1"/>
  <c r="AG605" i="1" s="1"/>
  <c r="C631" i="1"/>
  <c r="D631" i="1" s="1"/>
  <c r="AG631" i="1" s="1"/>
  <c r="C638" i="1"/>
  <c r="D638" i="1" s="1"/>
  <c r="AG638" i="1" s="1"/>
  <c r="C649" i="1"/>
  <c r="D649" i="1" s="1"/>
  <c r="AG649" i="1" s="1"/>
  <c r="C653" i="1"/>
  <c r="D653" i="1" s="1"/>
  <c r="AG653" i="1" s="1"/>
  <c r="C664" i="1"/>
  <c r="D664" i="1" s="1"/>
  <c r="AG664" i="1" s="1"/>
  <c r="C675" i="1"/>
  <c r="D675" i="1" s="1"/>
  <c r="AG675" i="1" s="1"/>
  <c r="C679" i="1"/>
  <c r="D679" i="1" s="1"/>
  <c r="AG679" i="1" s="1"/>
  <c r="C683" i="1"/>
  <c r="D683" i="1" s="1"/>
  <c r="AG683" i="1" s="1"/>
  <c r="C697" i="1"/>
  <c r="D697" i="1" s="1"/>
  <c r="AG697" i="1" s="1"/>
  <c r="C707" i="1"/>
  <c r="D707" i="1" s="1"/>
  <c r="AG707" i="1" s="1"/>
  <c r="C711" i="1"/>
  <c r="D711" i="1" s="1"/>
  <c r="AG711" i="1" s="1"/>
  <c r="C718" i="1"/>
  <c r="D718" i="1" s="1"/>
  <c r="AG718" i="1" s="1"/>
  <c r="C740" i="1"/>
  <c r="D740" i="1" s="1"/>
  <c r="AG740" i="1" s="1"/>
  <c r="C747" i="1"/>
  <c r="D747" i="1" s="1"/>
  <c r="AG747" i="1" s="1"/>
  <c r="C754" i="1"/>
  <c r="D754" i="1" s="1"/>
  <c r="AG754" i="1" s="1"/>
  <c r="C758" i="1"/>
  <c r="D758" i="1" s="1"/>
  <c r="AG758" i="1" s="1"/>
  <c r="C769" i="1"/>
  <c r="D769" i="1" s="1"/>
  <c r="AG769" i="1" s="1"/>
  <c r="C780" i="1"/>
  <c r="D780" i="1" s="1"/>
  <c r="AG780" i="1" s="1"/>
  <c r="C784" i="1"/>
  <c r="D784" i="1" s="1"/>
  <c r="AG784" i="1" s="1"/>
  <c r="C791" i="1"/>
  <c r="D791" i="1" s="1"/>
  <c r="AG791" i="1" s="1"/>
  <c r="C801" i="1"/>
  <c r="D801" i="1" s="1"/>
  <c r="AG801" i="1" s="1"/>
  <c r="C822" i="1"/>
  <c r="D822" i="1" s="1"/>
  <c r="AG822" i="1" s="1"/>
  <c r="C826" i="1"/>
  <c r="D826" i="1" s="1"/>
  <c r="AG826" i="1" s="1"/>
  <c r="C830" i="1"/>
  <c r="D830" i="1" s="1"/>
  <c r="AG830" i="1" s="1"/>
  <c r="C60" i="1"/>
  <c r="D60" i="1" s="1"/>
  <c r="AG60" i="1" s="1"/>
  <c r="C80" i="1"/>
  <c r="D80" i="1" s="1"/>
  <c r="AG80" i="1" s="1"/>
  <c r="C87" i="1"/>
  <c r="D87" i="1" s="1"/>
  <c r="AG87" i="1" s="1"/>
  <c r="C91" i="1"/>
  <c r="D91" i="1" s="1"/>
  <c r="AG91" i="1" s="1"/>
  <c r="C102" i="1"/>
  <c r="D102" i="1" s="1"/>
  <c r="AG102" i="1" s="1"/>
  <c r="C130" i="1"/>
  <c r="D130" i="1" s="1"/>
  <c r="AG130" i="1" s="1"/>
  <c r="C141" i="1"/>
  <c r="D141" i="1" s="1"/>
  <c r="AG141" i="1" s="1"/>
  <c r="C151" i="1"/>
  <c r="D151" i="1" s="1"/>
  <c r="AG151" i="1" s="1"/>
  <c r="C158" i="1"/>
  <c r="D158" i="1" s="1"/>
  <c r="AG158" i="1" s="1"/>
  <c r="C162" i="1"/>
  <c r="D162" i="1" s="1"/>
  <c r="AG162" i="1" s="1"/>
  <c r="C187" i="1"/>
  <c r="D187" i="1" s="1"/>
  <c r="AG187" i="1" s="1"/>
  <c r="C197" i="1"/>
  <c r="D197" i="1" s="1"/>
  <c r="AG197" i="1" s="1"/>
  <c r="C208" i="1"/>
  <c r="D208" i="1" s="1"/>
  <c r="AG208" i="1" s="1"/>
  <c r="C212" i="1"/>
  <c r="D212" i="1" s="1"/>
  <c r="AG212" i="1" s="1"/>
  <c r="C233" i="1"/>
  <c r="D233" i="1" s="1"/>
  <c r="AG233" i="1" s="1"/>
  <c r="C240" i="1"/>
  <c r="D240" i="1" s="1"/>
  <c r="AG240" i="1" s="1"/>
  <c r="C253" i="1"/>
  <c r="D253" i="1" s="1"/>
  <c r="AG253" i="1" s="1"/>
  <c r="C257" i="1"/>
  <c r="D257" i="1" s="1"/>
  <c r="AG257" i="1" s="1"/>
  <c r="C290" i="1"/>
  <c r="D290" i="1" s="1"/>
  <c r="AG290" i="1" s="1"/>
  <c r="C311" i="1"/>
  <c r="D311" i="1" s="1"/>
  <c r="AG311" i="1" s="1"/>
  <c r="C315" i="1"/>
  <c r="D315" i="1" s="1"/>
  <c r="AG315" i="1" s="1"/>
  <c r="C322" i="1"/>
  <c r="D322" i="1" s="1"/>
  <c r="AG322" i="1" s="1"/>
  <c r="C329" i="1"/>
  <c r="D329" i="1" s="1"/>
  <c r="AG329" i="1" s="1"/>
  <c r="C350" i="1"/>
  <c r="D350" i="1" s="1"/>
  <c r="AG350" i="1" s="1"/>
  <c r="C391" i="1"/>
  <c r="D391" i="1" s="1"/>
  <c r="AG391" i="1" s="1"/>
  <c r="C398" i="1"/>
  <c r="D398" i="1" s="1"/>
  <c r="AG398" i="1" s="1"/>
  <c r="C402" i="1"/>
  <c r="D402" i="1" s="1"/>
  <c r="AG402" i="1" s="1"/>
  <c r="C406" i="1"/>
  <c r="D406" i="1" s="1"/>
  <c r="AG406" i="1" s="1"/>
  <c r="C420" i="1"/>
  <c r="D420" i="1" s="1"/>
  <c r="AG420" i="1" s="1"/>
  <c r="C435" i="1"/>
  <c r="D435" i="1" s="1"/>
  <c r="AG435" i="1" s="1"/>
  <c r="C446" i="1"/>
  <c r="D446" i="1" s="1"/>
  <c r="AG446" i="1" s="1"/>
  <c r="C489" i="1"/>
  <c r="D489" i="1" s="1"/>
  <c r="AG489" i="1" s="1"/>
  <c r="C510" i="1"/>
  <c r="D510" i="1" s="1"/>
  <c r="AG510" i="1" s="1"/>
  <c r="C521" i="1"/>
  <c r="D521" i="1" s="1"/>
  <c r="AG521" i="1" s="1"/>
  <c r="C532" i="1"/>
  <c r="D532" i="1" s="1"/>
  <c r="AG532" i="1" s="1"/>
  <c r="C550" i="1"/>
  <c r="D550" i="1" s="1"/>
  <c r="AG550" i="1" s="1"/>
  <c r="C561" i="1"/>
  <c r="D561" i="1" s="1"/>
  <c r="AG561" i="1" s="1"/>
  <c r="C572" i="1"/>
  <c r="D572" i="1" s="1"/>
  <c r="AG572" i="1" s="1"/>
  <c r="C576" i="1"/>
  <c r="D576" i="1" s="1"/>
  <c r="AG576" i="1" s="1"/>
  <c r="C598" i="1"/>
  <c r="D598" i="1" s="1"/>
  <c r="AG598" i="1" s="1"/>
  <c r="C624" i="1"/>
  <c r="D624" i="1" s="1"/>
  <c r="AG624" i="1" s="1"/>
  <c r="C635" i="1"/>
  <c r="D635" i="1" s="1"/>
  <c r="AG635" i="1" s="1"/>
  <c r="C642" i="1"/>
  <c r="D642" i="1" s="1"/>
  <c r="AG642" i="1" s="1"/>
  <c r="C657" i="1"/>
  <c r="D657" i="1" s="1"/>
  <c r="AG657" i="1" s="1"/>
  <c r="C668" i="1"/>
  <c r="D668" i="1" s="1"/>
  <c r="AG668" i="1" s="1"/>
  <c r="C672" i="1"/>
  <c r="D672" i="1" s="1"/>
  <c r="AG672" i="1" s="1"/>
  <c r="C694" i="1"/>
  <c r="D694" i="1" s="1"/>
  <c r="AG694" i="1" s="1"/>
  <c r="C704" i="1"/>
  <c r="D704" i="1" s="1"/>
  <c r="AG704" i="1" s="1"/>
  <c r="C715" i="1"/>
  <c r="D715" i="1" s="1"/>
  <c r="AG715" i="1" s="1"/>
  <c r="C733" i="1"/>
  <c r="D733" i="1" s="1"/>
  <c r="AG733" i="1" s="1"/>
  <c r="C67" i="1"/>
  <c r="D67" i="1" s="1"/>
  <c r="AG67" i="1" s="1"/>
  <c r="C77" i="1"/>
  <c r="D77" i="1" s="1"/>
  <c r="AG77" i="1" s="1"/>
  <c r="C95" i="1"/>
  <c r="D95" i="1" s="1"/>
  <c r="AG95" i="1" s="1"/>
  <c r="C109" i="1"/>
  <c r="D109" i="1" s="1"/>
  <c r="AG109" i="1" s="1"/>
  <c r="C116" i="1"/>
  <c r="D116" i="1" s="1"/>
  <c r="AG116" i="1" s="1"/>
  <c r="C127" i="1"/>
  <c r="D127" i="1" s="1"/>
  <c r="AG127" i="1" s="1"/>
  <c r="C134" i="1"/>
  <c r="D134" i="1" s="1"/>
  <c r="AG134" i="1" s="1"/>
  <c r="C180" i="1"/>
  <c r="D180" i="1" s="1"/>
  <c r="AG180" i="1" s="1"/>
  <c r="C219" i="1"/>
  <c r="D219" i="1" s="1"/>
  <c r="AG219" i="1" s="1"/>
  <c r="C223" i="1"/>
  <c r="D223" i="1" s="1"/>
  <c r="AG223" i="1" s="1"/>
  <c r="C261" i="1"/>
  <c r="D261" i="1" s="1"/>
  <c r="AG261" i="1" s="1"/>
  <c r="C276" i="1"/>
  <c r="D276" i="1" s="1"/>
  <c r="AG276" i="1" s="1"/>
  <c r="C280" i="1"/>
  <c r="D280" i="1" s="1"/>
  <c r="AG280" i="1" s="1"/>
  <c r="C297" i="1"/>
  <c r="D297" i="1" s="1"/>
  <c r="AG297" i="1" s="1"/>
  <c r="C326" i="1"/>
  <c r="D326" i="1" s="1"/>
  <c r="AG326" i="1" s="1"/>
  <c r="C333" i="1"/>
  <c r="D333" i="1" s="1"/>
  <c r="AG333" i="1" s="1"/>
  <c r="C336" i="1"/>
  <c r="D336" i="1" s="1"/>
  <c r="AG336" i="1" s="1"/>
  <c r="C357" i="1"/>
  <c r="D357" i="1" s="1"/>
  <c r="AG357" i="1" s="1"/>
  <c r="C360" i="1"/>
  <c r="D360" i="1" s="1"/>
  <c r="AG360" i="1" s="1"/>
  <c r="C374" i="1"/>
  <c r="D374" i="1" s="1"/>
  <c r="AG374" i="1" s="1"/>
  <c r="C377" i="1"/>
  <c r="D377" i="1" s="1"/>
  <c r="AG377" i="1" s="1"/>
  <c r="C410" i="1"/>
  <c r="D410" i="1" s="1"/>
  <c r="AG410" i="1" s="1"/>
  <c r="C424" i="1"/>
  <c r="D424" i="1" s="1"/>
  <c r="AG424" i="1" s="1"/>
  <c r="C428" i="1"/>
  <c r="D428" i="1" s="1"/>
  <c r="AG428" i="1" s="1"/>
  <c r="C439" i="1"/>
  <c r="D439" i="1" s="1"/>
  <c r="AG439" i="1" s="1"/>
  <c r="C450" i="1"/>
  <c r="D450" i="1" s="1"/>
  <c r="AG450" i="1" s="1"/>
  <c r="C461" i="1"/>
  <c r="D461" i="1" s="1"/>
  <c r="AG461" i="1" s="1"/>
  <c r="C475" i="1"/>
  <c r="D475" i="1" s="1"/>
  <c r="AG475" i="1" s="1"/>
  <c r="C478" i="1"/>
  <c r="D478" i="1" s="1"/>
  <c r="AG478" i="1" s="1"/>
  <c r="C482" i="1"/>
  <c r="D482" i="1" s="1"/>
  <c r="AG482" i="1" s="1"/>
  <c r="C496" i="1"/>
  <c r="D496" i="1" s="1"/>
  <c r="AG496" i="1" s="1"/>
  <c r="C499" i="1"/>
  <c r="D499" i="1" s="1"/>
  <c r="AG499" i="1" s="1"/>
  <c r="C514" i="1"/>
  <c r="D514" i="1" s="1"/>
  <c r="AG514" i="1" s="1"/>
  <c r="C518" i="1"/>
  <c r="D518" i="1" s="1"/>
  <c r="AG518" i="1" s="1"/>
  <c r="C525" i="1"/>
  <c r="D525" i="1" s="1"/>
  <c r="AG525" i="1" s="1"/>
  <c r="C536" i="1"/>
  <c r="D536" i="1" s="1"/>
  <c r="AG536" i="1" s="1"/>
  <c r="C554" i="1"/>
  <c r="D554" i="1" s="1"/>
  <c r="AG554" i="1" s="1"/>
  <c r="C565" i="1"/>
  <c r="D565" i="1" s="1"/>
  <c r="AG565" i="1" s="1"/>
  <c r="C569" i="1"/>
  <c r="D569" i="1" s="1"/>
  <c r="AG569" i="1" s="1"/>
  <c r="C580" i="1"/>
  <c r="D580" i="1" s="1"/>
  <c r="AG580" i="1" s="1"/>
  <c r="C591" i="1"/>
  <c r="D591" i="1" s="1"/>
  <c r="AG591" i="1" s="1"/>
  <c r="C609" i="1"/>
  <c r="D609" i="1" s="1"/>
  <c r="AG609" i="1" s="1"/>
  <c r="C613" i="1"/>
  <c r="D613" i="1" s="1"/>
  <c r="AG613" i="1" s="1"/>
  <c r="C617" i="1"/>
  <c r="D617" i="1" s="1"/>
  <c r="AG617" i="1" s="1"/>
  <c r="C628" i="1"/>
  <c r="D628" i="1" s="1"/>
  <c r="AG628" i="1" s="1"/>
  <c r="C646" i="1"/>
  <c r="D646" i="1" s="1"/>
  <c r="AG646" i="1" s="1"/>
  <c r="C687" i="1"/>
  <c r="D687" i="1" s="1"/>
  <c r="AG687" i="1" s="1"/>
  <c r="C691" i="1"/>
  <c r="D691" i="1" s="1"/>
  <c r="AG691" i="1" s="1"/>
  <c r="C701" i="1"/>
  <c r="D701" i="1" s="1"/>
  <c r="AG701" i="1" s="1"/>
  <c r="C74" i="1"/>
  <c r="D74" i="1" s="1"/>
  <c r="AG74" i="1" s="1"/>
  <c r="C84" i="1"/>
  <c r="D84" i="1" s="1"/>
  <c r="AG84" i="1" s="1"/>
  <c r="C99" i="1"/>
  <c r="D99" i="1" s="1"/>
  <c r="AG99" i="1" s="1"/>
  <c r="C106" i="1"/>
  <c r="D106" i="1" s="1"/>
  <c r="AG106" i="1" s="1"/>
  <c r="C120" i="1"/>
  <c r="D120" i="1" s="1"/>
  <c r="AG120" i="1" s="1"/>
  <c r="C138" i="1"/>
  <c r="D138" i="1" s="1"/>
  <c r="AG138" i="1" s="1"/>
  <c r="C145" i="1"/>
  <c r="D145" i="1" s="1"/>
  <c r="AG145" i="1" s="1"/>
  <c r="C148" i="1"/>
  <c r="D148" i="1" s="1"/>
  <c r="AG148" i="1" s="1"/>
  <c r="C155" i="1"/>
  <c r="D155" i="1" s="1"/>
  <c r="AG155" i="1" s="1"/>
  <c r="C166" i="1"/>
  <c r="D166" i="1" s="1"/>
  <c r="AG166" i="1" s="1"/>
  <c r="C173" i="1"/>
  <c r="D173" i="1" s="1"/>
  <c r="AG173" i="1" s="1"/>
  <c r="C184" i="1"/>
  <c r="D184" i="1" s="1"/>
  <c r="AG184" i="1" s="1"/>
  <c r="C191" i="1"/>
  <c r="D191" i="1" s="1"/>
  <c r="AG191" i="1" s="1"/>
  <c r="C194" i="1"/>
  <c r="D194" i="1" s="1"/>
  <c r="AG194" i="1" s="1"/>
  <c r="C201" i="1"/>
  <c r="D201" i="1" s="1"/>
  <c r="AG201" i="1" s="1"/>
  <c r="C216" i="1"/>
  <c r="D216" i="1" s="1"/>
  <c r="AG216" i="1" s="1"/>
  <c r="C227" i="1"/>
  <c r="D227" i="1" s="1"/>
  <c r="AG227" i="1" s="1"/>
  <c r="C230" i="1"/>
  <c r="D230" i="1" s="1"/>
  <c r="AG230" i="1" s="1"/>
  <c r="C247" i="1"/>
  <c r="D247" i="1" s="1"/>
  <c r="AG247" i="1" s="1"/>
  <c r="C250" i="1"/>
  <c r="D250" i="1" s="1"/>
  <c r="AG250" i="1" s="1"/>
  <c r="C265" i="1"/>
  <c r="D265" i="1" s="1"/>
  <c r="AG265" i="1" s="1"/>
  <c r="C269" i="1"/>
  <c r="D269" i="1" s="1"/>
  <c r="AG269" i="1" s="1"/>
  <c r="C273" i="1"/>
  <c r="D273" i="1" s="1"/>
  <c r="AG273" i="1" s="1"/>
  <c r="C287" i="1"/>
  <c r="D287" i="1" s="1"/>
  <c r="AG287" i="1" s="1"/>
  <c r="C301" i="1"/>
  <c r="D301" i="1" s="1"/>
  <c r="AG301" i="1" s="1"/>
  <c r="C305" i="1"/>
  <c r="D305" i="1" s="1"/>
  <c r="AG305" i="1" s="1"/>
  <c r="C319" i="1"/>
  <c r="D319" i="1" s="1"/>
  <c r="AG319" i="1" s="1"/>
  <c r="C339" i="1"/>
  <c r="D339" i="1" s="1"/>
  <c r="AG339" i="1" s="1"/>
  <c r="C343" i="1"/>
  <c r="D343" i="1" s="1"/>
  <c r="AG343" i="1" s="1"/>
  <c r="C347" i="1"/>
  <c r="D347" i="1" s="1"/>
  <c r="AG347" i="1" s="1"/>
  <c r="C354" i="1"/>
  <c r="D354" i="1" s="1"/>
  <c r="AG354" i="1" s="1"/>
  <c r="C364" i="1"/>
  <c r="D364" i="1" s="1"/>
  <c r="AG364" i="1" s="1"/>
  <c r="C368" i="1"/>
  <c r="D368" i="1" s="1"/>
  <c r="AG368" i="1" s="1"/>
  <c r="C371" i="1"/>
  <c r="D371" i="1" s="1"/>
  <c r="AG371" i="1" s="1"/>
  <c r="C381" i="1"/>
  <c r="D381" i="1" s="1"/>
  <c r="AG381" i="1" s="1"/>
  <c r="C385" i="1"/>
  <c r="D385" i="1" s="1"/>
  <c r="AG385" i="1" s="1"/>
  <c r="C388" i="1"/>
  <c r="D388" i="1" s="1"/>
  <c r="AG388" i="1" s="1"/>
  <c r="C395" i="1"/>
  <c r="D395" i="1" s="1"/>
  <c r="AG395" i="1" s="1"/>
  <c r="C432" i="1"/>
  <c r="D432" i="1" s="1"/>
  <c r="AG432" i="1" s="1"/>
  <c r="C443" i="1"/>
  <c r="D443" i="1" s="1"/>
  <c r="AG443" i="1" s="1"/>
  <c r="C454" i="1"/>
  <c r="D454" i="1" s="1"/>
  <c r="AG454" i="1" s="1"/>
  <c r="C464" i="1"/>
  <c r="D464" i="1" s="1"/>
  <c r="AG464" i="1" s="1"/>
  <c r="C468" i="1"/>
  <c r="D468" i="1" s="1"/>
  <c r="AG468" i="1" s="1"/>
  <c r="C472" i="1"/>
  <c r="D472" i="1" s="1"/>
  <c r="AG472" i="1" s="1"/>
  <c r="C486" i="1"/>
  <c r="D486" i="1" s="1"/>
  <c r="AG486" i="1" s="1"/>
  <c r="C493" i="1"/>
  <c r="D493" i="1" s="1"/>
  <c r="AG493" i="1" s="1"/>
  <c r="C503" i="1"/>
  <c r="D503" i="1" s="1"/>
  <c r="AG503" i="1" s="1"/>
  <c r="C507" i="1"/>
  <c r="D507" i="1" s="1"/>
  <c r="AG507" i="1" s="1"/>
  <c r="C529" i="1"/>
  <c r="D529" i="1" s="1"/>
  <c r="AG529" i="1" s="1"/>
  <c r="C540" i="1"/>
  <c r="D540" i="1" s="1"/>
  <c r="AG540" i="1" s="1"/>
  <c r="C547" i="1"/>
  <c r="D547" i="1" s="1"/>
  <c r="AG547" i="1" s="1"/>
  <c r="C558" i="1"/>
  <c r="D558" i="1" s="1"/>
  <c r="AG558" i="1" s="1"/>
  <c r="C584" i="1"/>
  <c r="D584" i="1" s="1"/>
  <c r="AG584" i="1" s="1"/>
  <c r="C595" i="1"/>
  <c r="D595" i="1" s="1"/>
  <c r="AG595" i="1" s="1"/>
  <c r="C602" i="1"/>
  <c r="D602" i="1" s="1"/>
  <c r="AG602" i="1" s="1"/>
  <c r="C606" i="1"/>
  <c r="D606" i="1" s="1"/>
  <c r="AG606" i="1" s="1"/>
  <c r="C639" i="1"/>
  <c r="D639" i="1" s="1"/>
  <c r="AG639" i="1" s="1"/>
  <c r="C650" i="1"/>
  <c r="D650" i="1" s="1"/>
  <c r="AG650" i="1" s="1"/>
  <c r="C661" i="1"/>
  <c r="D661" i="1" s="1"/>
  <c r="AG661" i="1" s="1"/>
  <c r="C665" i="1"/>
  <c r="D665" i="1" s="1"/>
  <c r="AG665" i="1" s="1"/>
  <c r="C676" i="1"/>
  <c r="D676" i="1" s="1"/>
  <c r="AG676" i="1" s="1"/>
  <c r="C680" i="1"/>
  <c r="D680" i="1" s="1"/>
  <c r="AG680" i="1" s="1"/>
  <c r="C698" i="1"/>
  <c r="D698" i="1" s="1"/>
  <c r="AG698" i="1" s="1"/>
  <c r="C708" i="1"/>
  <c r="D708" i="1" s="1"/>
  <c r="AG708" i="1" s="1"/>
  <c r="C712" i="1"/>
  <c r="D712" i="1" s="1"/>
  <c r="AG712" i="1" s="1"/>
  <c r="C748" i="1"/>
  <c r="D748" i="1" s="1"/>
  <c r="AG748" i="1" s="1"/>
  <c r="C751" i="1"/>
  <c r="D751" i="1" s="1"/>
  <c r="AG751" i="1" s="1"/>
  <c r="C755" i="1"/>
  <c r="D755" i="1" s="1"/>
  <c r="AG755" i="1" s="1"/>
  <c r="C759" i="1"/>
  <c r="D759" i="1" s="1"/>
  <c r="AG759" i="1" s="1"/>
  <c r="C770" i="1"/>
  <c r="D770" i="1" s="1"/>
  <c r="AG770" i="1" s="1"/>
  <c r="C781" i="1"/>
  <c r="D781" i="1" s="1"/>
  <c r="AG781" i="1" s="1"/>
  <c r="C785" i="1"/>
  <c r="D785" i="1" s="1"/>
  <c r="AG785" i="1" s="1"/>
  <c r="C798" i="1"/>
  <c r="D798" i="1" s="1"/>
  <c r="AG798" i="1" s="1"/>
  <c r="C823" i="1"/>
  <c r="D823" i="1" s="1"/>
  <c r="AG823" i="1" s="1"/>
  <c r="C827" i="1"/>
  <c r="D827" i="1" s="1"/>
  <c r="AG827" i="1" s="1"/>
  <c r="C749" i="1"/>
  <c r="D749" i="1" s="1"/>
  <c r="AG749" i="1" s="1"/>
  <c r="C773" i="1"/>
  <c r="D773" i="1" s="1"/>
  <c r="AG773" i="1" s="1"/>
  <c r="C782" i="1"/>
  <c r="D782" i="1" s="1"/>
  <c r="AG782" i="1" s="1"/>
  <c r="C805" i="1"/>
  <c r="D805" i="1" s="1"/>
  <c r="AG805" i="1" s="1"/>
  <c r="C838" i="1"/>
  <c r="D838" i="1" s="1"/>
  <c r="AG838" i="1" s="1"/>
  <c r="C853" i="1"/>
  <c r="D853" i="1" s="1"/>
  <c r="AG853" i="1" s="1"/>
  <c r="C889" i="1"/>
  <c r="D889" i="1" s="1"/>
  <c r="AG889" i="1" s="1"/>
  <c r="C903" i="1"/>
  <c r="D903" i="1" s="1"/>
  <c r="AG903" i="1" s="1"/>
  <c r="C925" i="1"/>
  <c r="D925" i="1" s="1"/>
  <c r="AG925" i="1" s="1"/>
  <c r="C1029" i="1"/>
  <c r="D1029" i="1" s="1"/>
  <c r="AG1029" i="1" s="1"/>
  <c r="C1053" i="1"/>
  <c r="D1053" i="1" s="1"/>
  <c r="AG1053" i="1" s="1"/>
  <c r="C1096" i="1"/>
  <c r="D1096" i="1" s="1"/>
  <c r="AG1096" i="1" s="1"/>
  <c r="C900" i="1"/>
  <c r="D900" i="1" s="1"/>
  <c r="AG900" i="1" s="1"/>
  <c r="C962" i="1"/>
  <c r="D962" i="1" s="1"/>
  <c r="AG962" i="1" s="1"/>
  <c r="C1001" i="1"/>
  <c r="D1001" i="1" s="1"/>
  <c r="AG1001" i="1" s="1"/>
  <c r="C1008" i="1"/>
  <c r="D1008" i="1" s="1"/>
  <c r="AG1008" i="1" s="1"/>
  <c r="C1079" i="1"/>
  <c r="D1079" i="1" s="1"/>
  <c r="AG1079" i="1" s="1"/>
  <c r="C1089" i="1"/>
  <c r="D1089" i="1" s="1"/>
  <c r="AG1089" i="1" s="1"/>
  <c r="C1068" i="1"/>
  <c r="D1068" i="1" s="1"/>
  <c r="AG1068" i="1" s="1"/>
  <c r="C1100" i="1"/>
  <c r="D1100" i="1" s="1"/>
  <c r="AG1100" i="1" s="1"/>
  <c r="C1097" i="1"/>
  <c r="D1097" i="1" s="1"/>
  <c r="AG1097" i="1" s="1"/>
  <c r="C744" i="1"/>
  <c r="D744" i="1" s="1"/>
  <c r="AG744" i="1" s="1"/>
  <c r="C764" i="1"/>
  <c r="D764" i="1" s="1"/>
  <c r="AG764" i="1" s="1"/>
  <c r="C835" i="1"/>
  <c r="D835" i="1" s="1"/>
  <c r="AG835" i="1" s="1"/>
  <c r="C857" i="1"/>
  <c r="D857" i="1" s="1"/>
  <c r="AG857" i="1" s="1"/>
  <c r="C871" i="1"/>
  <c r="D871" i="1" s="1"/>
  <c r="AG871" i="1" s="1"/>
  <c r="C878" i="1"/>
  <c r="D878" i="1" s="1"/>
  <c r="AG878" i="1" s="1"/>
  <c r="C911" i="1"/>
  <c r="D911" i="1" s="1"/>
  <c r="AG911" i="1" s="1"/>
  <c r="C929" i="1"/>
  <c r="D929" i="1" s="1"/>
  <c r="AG929" i="1" s="1"/>
  <c r="C933" i="1"/>
  <c r="D933" i="1" s="1"/>
  <c r="AG933" i="1" s="1"/>
  <c r="C937" i="1"/>
  <c r="D937" i="1" s="1"/>
  <c r="AG937" i="1" s="1"/>
  <c r="C973" i="1"/>
  <c r="D973" i="1" s="1"/>
  <c r="AG973" i="1" s="1"/>
  <c r="C990" i="1"/>
  <c r="D990" i="1" s="1"/>
  <c r="AG990" i="1" s="1"/>
  <c r="C997" i="1"/>
  <c r="D997" i="1" s="1"/>
  <c r="AG997" i="1" s="1"/>
  <c r="C1019" i="1"/>
  <c r="D1019" i="1" s="1"/>
  <c r="AG1019" i="1" s="1"/>
  <c r="C1039" i="1"/>
  <c r="D1039" i="1" s="1"/>
  <c r="AG1039" i="1" s="1"/>
  <c r="C1046" i="1"/>
  <c r="D1046" i="1" s="1"/>
  <c r="AG1046" i="1" s="1"/>
  <c r="C1064" i="1"/>
  <c r="D1064" i="1" s="1"/>
  <c r="AG1064" i="1" s="1"/>
  <c r="C1106" i="1"/>
  <c r="D1106" i="1" s="1"/>
  <c r="AG1106" i="1" s="1"/>
  <c r="C1120" i="1"/>
  <c r="D1120" i="1" s="1"/>
  <c r="AG1120" i="1" s="1"/>
  <c r="C760" i="1"/>
  <c r="D760" i="1" s="1"/>
  <c r="AG760" i="1" s="1"/>
  <c r="C796" i="1"/>
  <c r="D796" i="1" s="1"/>
  <c r="AG796" i="1" s="1"/>
  <c r="C814" i="1"/>
  <c r="D814" i="1" s="1"/>
  <c r="AG814" i="1" s="1"/>
  <c r="C842" i="1"/>
  <c r="D842" i="1" s="1"/>
  <c r="AG842" i="1" s="1"/>
  <c r="C846" i="1"/>
  <c r="D846" i="1" s="1"/>
  <c r="AG846" i="1" s="1"/>
  <c r="C861" i="1"/>
  <c r="D861" i="1" s="1"/>
  <c r="AG861" i="1" s="1"/>
  <c r="C864" i="1"/>
  <c r="D864" i="1" s="1"/>
  <c r="AG864" i="1" s="1"/>
  <c r="C875" i="1"/>
  <c r="D875" i="1" s="1"/>
  <c r="AG875" i="1" s="1"/>
  <c r="C882" i="1"/>
  <c r="D882" i="1" s="1"/>
  <c r="AG882" i="1" s="1"/>
  <c r="C897" i="1"/>
  <c r="D897" i="1" s="1"/>
  <c r="AG897" i="1" s="1"/>
  <c r="C922" i="1"/>
  <c r="D922" i="1" s="1"/>
  <c r="AG922" i="1" s="1"/>
  <c r="C941" i="1"/>
  <c r="D941" i="1" s="1"/>
  <c r="AG941" i="1" s="1"/>
  <c r="C966" i="1"/>
  <c r="D966" i="1" s="1"/>
  <c r="AG966" i="1" s="1"/>
  <c r="C977" i="1"/>
  <c r="D977" i="1" s="1"/>
  <c r="AG977" i="1" s="1"/>
  <c r="C1005" i="1"/>
  <c r="D1005" i="1" s="1"/>
  <c r="AG1005" i="1" s="1"/>
  <c r="C1012" i="1"/>
  <c r="D1012" i="1" s="1"/>
  <c r="AG1012" i="1" s="1"/>
  <c r="C1016" i="1"/>
  <c r="D1016" i="1" s="1"/>
  <c r="AG1016" i="1" s="1"/>
  <c r="C1026" i="1"/>
  <c r="D1026" i="1" s="1"/>
  <c r="AG1026" i="1" s="1"/>
  <c r="C1036" i="1"/>
  <c r="D1036" i="1" s="1"/>
  <c r="AG1036" i="1" s="1"/>
  <c r="C1043" i="1"/>
  <c r="D1043" i="1" s="1"/>
  <c r="AG1043" i="1" s="1"/>
  <c r="C1050" i="1"/>
  <c r="D1050" i="1" s="1"/>
  <c r="AG1050" i="1" s="1"/>
  <c r="C1057" i="1"/>
  <c r="D1057" i="1" s="1"/>
  <c r="AG1057" i="1" s="1"/>
  <c r="C1061" i="1"/>
  <c r="D1061" i="1" s="1"/>
  <c r="AG1061" i="1" s="1"/>
  <c r="C1072" i="1"/>
  <c r="D1072" i="1" s="1"/>
  <c r="AG1072" i="1" s="1"/>
  <c r="C1117" i="1"/>
  <c r="D1117" i="1" s="1"/>
  <c r="AG1117" i="1" s="1"/>
  <c r="C1107" i="1"/>
  <c r="D1107" i="1" s="1"/>
  <c r="AG1107" i="1" s="1"/>
  <c r="C1121" i="1"/>
  <c r="D1121" i="1" s="1"/>
  <c r="AG1121" i="1" s="1"/>
  <c r="C783" i="1"/>
  <c r="D783" i="1" s="1"/>
  <c r="AG783" i="1" s="1"/>
  <c r="C810" i="1"/>
  <c r="D810" i="1" s="1"/>
  <c r="AG810" i="1" s="1"/>
  <c r="C828" i="1"/>
  <c r="D828" i="1" s="1"/>
  <c r="AG828" i="1" s="1"/>
  <c r="C850" i="1"/>
  <c r="D850" i="1" s="1"/>
  <c r="AG850" i="1" s="1"/>
  <c r="C854" i="1"/>
  <c r="D854" i="1" s="1"/>
  <c r="AG854" i="1" s="1"/>
  <c r="C868" i="1"/>
  <c r="D868" i="1" s="1"/>
  <c r="AG868" i="1" s="1"/>
  <c r="C886" i="1"/>
  <c r="D886" i="1" s="1"/>
  <c r="AG886" i="1" s="1"/>
  <c r="C890" i="1"/>
  <c r="D890" i="1" s="1"/>
  <c r="AG890" i="1" s="1"/>
  <c r="C904" i="1"/>
  <c r="D904" i="1" s="1"/>
  <c r="AG904" i="1" s="1"/>
  <c r="C908" i="1"/>
  <c r="D908" i="1" s="1"/>
  <c r="AG908" i="1" s="1"/>
  <c r="C915" i="1"/>
  <c r="D915" i="1" s="1"/>
  <c r="AG915" i="1" s="1"/>
  <c r="C919" i="1"/>
  <c r="D919" i="1" s="1"/>
  <c r="AG919" i="1" s="1"/>
  <c r="C945" i="1"/>
  <c r="D945" i="1" s="1"/>
  <c r="AG945" i="1" s="1"/>
  <c r="C948" i="1"/>
  <c r="D948" i="1" s="1"/>
  <c r="AG948" i="1" s="1"/>
  <c r="C952" i="1"/>
  <c r="D952" i="1" s="1"/>
  <c r="AG952" i="1" s="1"/>
  <c r="C956" i="1"/>
  <c r="D956" i="1" s="1"/>
  <c r="AG956" i="1" s="1"/>
  <c r="C959" i="1"/>
  <c r="D959" i="1" s="1"/>
  <c r="AG959" i="1" s="1"/>
  <c r="C970" i="1"/>
  <c r="D970" i="1" s="1"/>
  <c r="AG970" i="1" s="1"/>
  <c r="C994" i="1"/>
  <c r="D994" i="1" s="1"/>
  <c r="AG994" i="1" s="1"/>
  <c r="C1030" i="1"/>
  <c r="D1030" i="1" s="1"/>
  <c r="AG1030" i="1" s="1"/>
  <c r="C1033" i="1"/>
  <c r="D1033" i="1" s="1"/>
  <c r="AG1033" i="1" s="1"/>
  <c r="C1054" i="1"/>
  <c r="D1054" i="1" s="1"/>
  <c r="AG1054" i="1" s="1"/>
  <c r="C1076" i="1"/>
  <c r="D1076" i="1" s="1"/>
  <c r="AG1076" i="1" s="1"/>
  <c r="C1083" i="1"/>
  <c r="D1083" i="1" s="1"/>
  <c r="AG1083" i="1" s="1"/>
  <c r="C1086" i="1"/>
  <c r="D1086" i="1" s="1"/>
  <c r="AG1086" i="1" s="1"/>
  <c r="C720" i="1"/>
  <c r="D720" i="1" s="1"/>
  <c r="AG720" i="1" s="1"/>
  <c r="C730" i="1"/>
  <c r="D730" i="1" s="1"/>
  <c r="AG730" i="1" s="1"/>
  <c r="C735" i="1"/>
  <c r="D735" i="1" s="1"/>
  <c r="AG735" i="1" s="1"/>
  <c r="C788" i="1"/>
  <c r="D788" i="1" s="1"/>
  <c r="AG788" i="1" s="1"/>
  <c r="C806" i="1"/>
  <c r="D806" i="1" s="1"/>
  <c r="AG806" i="1" s="1"/>
  <c r="C819" i="1"/>
  <c r="D819" i="1" s="1"/>
  <c r="AG819" i="1" s="1"/>
  <c r="C832" i="1"/>
  <c r="D832" i="1" s="1"/>
  <c r="AG832" i="1" s="1"/>
  <c r="C839" i="1"/>
  <c r="D839" i="1" s="1"/>
  <c r="AG839" i="1" s="1"/>
  <c r="C858" i="1"/>
  <c r="D858" i="1" s="1"/>
  <c r="AG858" i="1" s="1"/>
  <c r="C872" i="1"/>
  <c r="D872" i="1" s="1"/>
  <c r="AG872" i="1" s="1"/>
  <c r="C894" i="1"/>
  <c r="D894" i="1" s="1"/>
  <c r="AG894" i="1" s="1"/>
  <c r="C926" i="1"/>
  <c r="D926" i="1" s="1"/>
  <c r="AG926" i="1" s="1"/>
  <c r="C930" i="1"/>
  <c r="D930" i="1" s="1"/>
  <c r="AG930" i="1" s="1"/>
  <c r="C934" i="1"/>
  <c r="D934" i="1" s="1"/>
  <c r="AG934" i="1" s="1"/>
  <c r="C938" i="1"/>
  <c r="D938" i="1" s="1"/>
  <c r="AG938" i="1" s="1"/>
  <c r="C974" i="1"/>
  <c r="D974" i="1" s="1"/>
  <c r="AG974" i="1" s="1"/>
  <c r="C981" i="1"/>
  <c r="D981" i="1" s="1"/>
  <c r="AG981" i="1" s="1"/>
  <c r="C984" i="1"/>
  <c r="D984" i="1" s="1"/>
  <c r="AG984" i="1" s="1"/>
  <c r="C987" i="1"/>
  <c r="D987" i="1" s="1"/>
  <c r="AG987" i="1" s="1"/>
  <c r="C998" i="1"/>
  <c r="D998" i="1" s="1"/>
  <c r="AG998" i="1" s="1"/>
  <c r="C1002" i="1"/>
  <c r="D1002" i="1" s="1"/>
  <c r="AG1002" i="1" s="1"/>
  <c r="C1040" i="1"/>
  <c r="D1040" i="1" s="1"/>
  <c r="AG1040" i="1" s="1"/>
  <c r="C1047" i="1"/>
  <c r="D1047" i="1" s="1"/>
  <c r="AG1047" i="1" s="1"/>
  <c r="C1065" i="1"/>
  <c r="D1065" i="1" s="1"/>
  <c r="AG1065" i="1" s="1"/>
  <c r="C1080" i="1"/>
  <c r="D1080" i="1" s="1"/>
  <c r="AG1080" i="1" s="1"/>
  <c r="C1090" i="1"/>
  <c r="D1090" i="1" s="1"/>
  <c r="AG1090" i="1" s="1"/>
  <c r="C756" i="1"/>
  <c r="D756" i="1" s="1"/>
  <c r="AG756" i="1" s="1"/>
  <c r="C779" i="1"/>
  <c r="D779" i="1" s="1"/>
  <c r="AG779" i="1" s="1"/>
  <c r="C824" i="1"/>
  <c r="D824" i="1" s="1"/>
  <c r="AG824" i="1" s="1"/>
  <c r="C836" i="1"/>
  <c r="D836" i="1" s="1"/>
  <c r="AG836" i="1" s="1"/>
  <c r="C843" i="1"/>
  <c r="D843" i="1" s="1"/>
  <c r="AG843" i="1" s="1"/>
  <c r="C847" i="1"/>
  <c r="D847" i="1" s="1"/>
  <c r="AG847" i="1" s="1"/>
  <c r="C862" i="1"/>
  <c r="D862" i="1" s="1"/>
  <c r="AG862" i="1" s="1"/>
  <c r="C865" i="1"/>
  <c r="D865" i="1" s="1"/>
  <c r="AG865" i="1" s="1"/>
  <c r="C879" i="1"/>
  <c r="D879" i="1" s="1"/>
  <c r="AG879" i="1" s="1"/>
  <c r="C883" i="1"/>
  <c r="D883" i="1" s="1"/>
  <c r="AG883" i="1" s="1"/>
  <c r="C901" i="1"/>
  <c r="D901" i="1" s="1"/>
  <c r="AG901" i="1" s="1"/>
  <c r="C912" i="1"/>
  <c r="D912" i="1" s="1"/>
  <c r="AG912" i="1" s="1"/>
  <c r="C942" i="1"/>
  <c r="D942" i="1" s="1"/>
  <c r="AG942" i="1" s="1"/>
  <c r="C963" i="1"/>
  <c r="D963" i="1" s="1"/>
  <c r="AG963" i="1" s="1"/>
  <c r="C967" i="1"/>
  <c r="D967" i="1" s="1"/>
  <c r="AG967" i="1" s="1"/>
  <c r="C978" i="1"/>
  <c r="D978" i="1" s="1"/>
  <c r="AG978" i="1" s="1"/>
  <c r="C991" i="1"/>
  <c r="D991" i="1" s="1"/>
  <c r="AG991" i="1" s="1"/>
  <c r="C1009" i="1"/>
  <c r="D1009" i="1" s="1"/>
  <c r="AG1009" i="1" s="1"/>
  <c r="C1013" i="1"/>
  <c r="D1013" i="1" s="1"/>
  <c r="AG1013" i="1" s="1"/>
  <c r="C1017" i="1"/>
  <c r="D1017" i="1" s="1"/>
  <c r="AG1017" i="1" s="1"/>
  <c r="C1023" i="1"/>
  <c r="D1023" i="1" s="1"/>
  <c r="AG1023" i="1" s="1"/>
  <c r="C1027" i="1"/>
  <c r="D1027" i="1" s="1"/>
  <c r="AG1027" i="1" s="1"/>
  <c r="C1037" i="1"/>
  <c r="D1037" i="1" s="1"/>
  <c r="AG1037" i="1" s="1"/>
  <c r="C1051" i="1"/>
  <c r="D1051" i="1" s="1"/>
  <c r="AG1051" i="1" s="1"/>
  <c r="C1058" i="1"/>
  <c r="D1058" i="1" s="1"/>
  <c r="AG1058" i="1" s="1"/>
  <c r="C1069" i="1"/>
  <c r="D1069" i="1" s="1"/>
  <c r="AG1069" i="1" s="1"/>
  <c r="C1073" i="1"/>
  <c r="D1073" i="1" s="1"/>
  <c r="AG1073" i="1" s="1"/>
  <c r="C1111" i="1"/>
  <c r="D1111" i="1" s="1"/>
  <c r="AG1111" i="1" s="1"/>
  <c r="C1114" i="1"/>
  <c r="D1114" i="1" s="1"/>
  <c r="AG1114" i="1" s="1"/>
  <c r="C766" i="1"/>
  <c r="D766" i="1" s="1"/>
  <c r="AG766" i="1" s="1"/>
  <c r="C771" i="1"/>
  <c r="D771" i="1" s="1"/>
  <c r="AG771" i="1" s="1"/>
  <c r="C775" i="1"/>
  <c r="D775" i="1" s="1"/>
  <c r="AG775" i="1" s="1"/>
  <c r="C793" i="1"/>
  <c r="D793" i="1" s="1"/>
  <c r="AG793" i="1" s="1"/>
  <c r="C829" i="1"/>
  <c r="D829" i="1" s="1"/>
  <c r="AG829" i="1" s="1"/>
  <c r="C851" i="1"/>
  <c r="D851" i="1" s="1"/>
  <c r="AG851" i="1" s="1"/>
  <c r="C869" i="1"/>
  <c r="D869" i="1" s="1"/>
  <c r="AG869" i="1" s="1"/>
  <c r="C876" i="1"/>
  <c r="D876" i="1" s="1"/>
  <c r="AG876" i="1" s="1"/>
  <c r="C887" i="1"/>
  <c r="D887" i="1" s="1"/>
  <c r="AG887" i="1" s="1"/>
  <c r="C891" i="1"/>
  <c r="D891" i="1" s="1"/>
  <c r="AG891" i="1" s="1"/>
  <c r="C898" i="1"/>
  <c r="D898" i="1" s="1"/>
  <c r="AG898" i="1" s="1"/>
  <c r="C905" i="1"/>
  <c r="D905" i="1" s="1"/>
  <c r="AG905" i="1" s="1"/>
  <c r="C909" i="1"/>
  <c r="D909" i="1" s="1"/>
  <c r="AG909" i="1" s="1"/>
  <c r="C916" i="1"/>
  <c r="D916" i="1" s="1"/>
  <c r="AG916" i="1" s="1"/>
  <c r="C920" i="1"/>
  <c r="D920" i="1" s="1"/>
  <c r="AG920" i="1" s="1"/>
  <c r="C923" i="1"/>
  <c r="D923" i="1" s="1"/>
  <c r="AG923" i="1" s="1"/>
  <c r="C949" i="1"/>
  <c r="D949" i="1" s="1"/>
  <c r="AG949" i="1" s="1"/>
  <c r="C953" i="1"/>
  <c r="D953" i="1" s="1"/>
  <c r="AG953" i="1" s="1"/>
  <c r="C960" i="1"/>
  <c r="D960" i="1" s="1"/>
  <c r="AG960" i="1" s="1"/>
  <c r="C971" i="1"/>
  <c r="D971" i="1" s="1"/>
  <c r="AG971" i="1" s="1"/>
  <c r="C995" i="1"/>
  <c r="D995" i="1" s="1"/>
  <c r="AG995" i="1" s="1"/>
  <c r="C1006" i="1"/>
  <c r="D1006" i="1" s="1"/>
  <c r="AG1006" i="1" s="1"/>
  <c r="C1020" i="1"/>
  <c r="D1020" i="1" s="1"/>
  <c r="AG1020" i="1" s="1"/>
  <c r="C1034" i="1"/>
  <c r="D1034" i="1" s="1"/>
  <c r="AG1034" i="1" s="1"/>
  <c r="C1044" i="1"/>
  <c r="D1044" i="1" s="1"/>
  <c r="AG1044" i="1" s="1"/>
  <c r="C1062" i="1"/>
  <c r="D1062" i="1" s="1"/>
  <c r="AG1062" i="1" s="1"/>
  <c r="C1077" i="1"/>
  <c r="D1077" i="1" s="1"/>
  <c r="AG1077" i="1" s="1"/>
  <c r="C1087" i="1"/>
  <c r="D1087" i="1" s="1"/>
  <c r="AG1087" i="1" s="1"/>
  <c r="C1094" i="1"/>
  <c r="D1094" i="1" s="1"/>
  <c r="AG1094" i="1" s="1"/>
  <c r="C1101" i="1"/>
  <c r="D1101" i="1" s="1"/>
  <c r="AG1101" i="1" s="1"/>
  <c r="C1104" i="1"/>
  <c r="D1104" i="1" s="1"/>
  <c r="AG1104" i="1" s="1"/>
  <c r="C1125" i="1"/>
  <c r="D1125" i="1" s="1"/>
  <c r="AG1125" i="1" s="1"/>
  <c r="C880" i="1"/>
  <c r="D880" i="1" s="1"/>
  <c r="AG880" i="1" s="1"/>
  <c r="C968" i="1"/>
  <c r="D968" i="1" s="1"/>
  <c r="AG968" i="1" s="1"/>
  <c r="C975" i="1"/>
  <c r="D975" i="1" s="1"/>
  <c r="AG975" i="1" s="1"/>
  <c r="C985" i="1"/>
  <c r="D985" i="1" s="1"/>
  <c r="AG985" i="1" s="1"/>
  <c r="C992" i="1"/>
  <c r="D992" i="1" s="1"/>
  <c r="AG992" i="1" s="1"/>
  <c r="C1003" i="1"/>
  <c r="D1003" i="1" s="1"/>
  <c r="AG1003" i="1" s="1"/>
  <c r="C1014" i="1"/>
  <c r="D1014" i="1" s="1"/>
  <c r="AG1014" i="1" s="1"/>
  <c r="C1028" i="1"/>
  <c r="D1028" i="1" s="1"/>
  <c r="AG1028" i="1" s="1"/>
  <c r="C1031" i="1"/>
  <c r="D1031" i="1" s="1"/>
  <c r="AG1031" i="1" s="1"/>
  <c r="C1059" i="1"/>
  <c r="D1059" i="1" s="1"/>
  <c r="AG1059" i="1" s="1"/>
  <c r="C1070" i="1"/>
  <c r="D1070" i="1" s="1"/>
  <c r="AG1070" i="1" s="1"/>
  <c r="C1081" i="1"/>
  <c r="D1081" i="1" s="1"/>
  <c r="AG1081" i="1" s="1"/>
  <c r="C1091" i="1"/>
  <c r="D1091" i="1" s="1"/>
  <c r="AG1091" i="1" s="1"/>
  <c r="C1088" i="1"/>
  <c r="D1088" i="1" s="1"/>
  <c r="AG1088" i="1" s="1"/>
  <c r="C1102" i="1"/>
  <c r="D1102" i="1" s="1"/>
  <c r="AG1102" i="1" s="1"/>
  <c r="C1119" i="1"/>
  <c r="D1119" i="1" s="1"/>
  <c r="AG1119" i="1" s="1"/>
  <c r="C726" i="1"/>
  <c r="D726" i="1" s="1"/>
  <c r="AG726" i="1" s="1"/>
  <c r="C789" i="1"/>
  <c r="D789" i="1" s="1"/>
  <c r="AG789" i="1" s="1"/>
  <c r="C803" i="1"/>
  <c r="D803" i="1" s="1"/>
  <c r="AG803" i="1" s="1"/>
  <c r="C816" i="1"/>
  <c r="D816" i="1" s="1"/>
  <c r="AG816" i="1" s="1"/>
  <c r="C820" i="1"/>
  <c r="D820" i="1" s="1"/>
  <c r="AG820" i="1" s="1"/>
  <c r="C833" i="1"/>
  <c r="D833" i="1" s="1"/>
  <c r="AG833" i="1" s="1"/>
  <c r="C840" i="1"/>
  <c r="D840" i="1" s="1"/>
  <c r="AG840" i="1" s="1"/>
  <c r="C855" i="1"/>
  <c r="D855" i="1" s="1"/>
  <c r="AG855" i="1" s="1"/>
  <c r="C859" i="1"/>
  <c r="D859" i="1" s="1"/>
  <c r="AG859" i="1" s="1"/>
  <c r="C895" i="1"/>
  <c r="D895" i="1" s="1"/>
  <c r="AG895" i="1" s="1"/>
  <c r="C927" i="1"/>
  <c r="D927" i="1" s="1"/>
  <c r="AG927" i="1" s="1"/>
  <c r="C931" i="1"/>
  <c r="D931" i="1" s="1"/>
  <c r="AG931" i="1" s="1"/>
  <c r="C935" i="1"/>
  <c r="D935" i="1" s="1"/>
  <c r="AG935" i="1" s="1"/>
  <c r="C939" i="1"/>
  <c r="D939" i="1" s="1"/>
  <c r="AG939" i="1" s="1"/>
  <c r="C946" i="1"/>
  <c r="D946" i="1" s="1"/>
  <c r="AG946" i="1" s="1"/>
  <c r="C957" i="1"/>
  <c r="D957" i="1" s="1"/>
  <c r="AG957" i="1" s="1"/>
  <c r="C988" i="1"/>
  <c r="D988" i="1" s="1"/>
  <c r="AG988" i="1" s="1"/>
  <c r="C999" i="1"/>
  <c r="D999" i="1" s="1"/>
  <c r="AG999" i="1" s="1"/>
  <c r="C1055" i="1"/>
  <c r="D1055" i="1" s="1"/>
  <c r="AG1055" i="1" s="1"/>
  <c r="C1066" i="1"/>
  <c r="D1066" i="1" s="1"/>
  <c r="AG1066" i="1" s="1"/>
  <c r="C1084" i="1"/>
  <c r="D1084" i="1" s="1"/>
  <c r="AG1084" i="1" s="1"/>
  <c r="C1098" i="1"/>
  <c r="D1098" i="1" s="1"/>
  <c r="AG1098" i="1" s="1"/>
  <c r="C1108" i="1"/>
  <c r="D1108" i="1" s="1"/>
  <c r="AG1108" i="1" s="1"/>
  <c r="C1118" i="1"/>
  <c r="D1118" i="1" s="1"/>
  <c r="AG1118" i="1" s="1"/>
  <c r="C1122" i="1"/>
  <c r="D1122" i="1" s="1"/>
  <c r="AG1122" i="1" s="1"/>
  <c r="C1041" i="1"/>
  <c r="D1041" i="1" s="1"/>
  <c r="AG1041" i="1" s="1"/>
  <c r="C1095" i="1"/>
  <c r="D1095" i="1" s="1"/>
  <c r="AG1095" i="1" s="1"/>
  <c r="C1115" i="1"/>
  <c r="D1115" i="1" s="1"/>
  <c r="AG1115" i="1" s="1"/>
  <c r="C1105" i="1"/>
  <c r="D1105" i="1" s="1"/>
  <c r="AG1105" i="1" s="1"/>
  <c r="C1123" i="1"/>
  <c r="D1123" i="1" s="1"/>
  <c r="AG1123" i="1" s="1"/>
  <c r="C752" i="1"/>
  <c r="D752" i="1" s="1"/>
  <c r="AG752" i="1" s="1"/>
  <c r="C762" i="1"/>
  <c r="D762" i="1" s="1"/>
  <c r="AG762" i="1" s="1"/>
  <c r="C812" i="1"/>
  <c r="D812" i="1" s="1"/>
  <c r="AG812" i="1" s="1"/>
  <c r="C825" i="1"/>
  <c r="D825" i="1" s="1"/>
  <c r="AG825" i="1" s="1"/>
  <c r="C844" i="1"/>
  <c r="D844" i="1" s="1"/>
  <c r="AG844" i="1" s="1"/>
  <c r="C848" i="1"/>
  <c r="D848" i="1" s="1"/>
  <c r="AG848" i="1" s="1"/>
  <c r="C866" i="1"/>
  <c r="D866" i="1" s="1"/>
  <c r="AG866" i="1" s="1"/>
  <c r="C873" i="1"/>
  <c r="D873" i="1" s="1"/>
  <c r="AG873" i="1" s="1"/>
  <c r="C884" i="1"/>
  <c r="D884" i="1" s="1"/>
  <c r="AG884" i="1" s="1"/>
  <c r="C902" i="1"/>
  <c r="D902" i="1" s="1"/>
  <c r="AG902" i="1" s="1"/>
  <c r="C913" i="1"/>
  <c r="D913" i="1" s="1"/>
  <c r="AG913" i="1" s="1"/>
  <c r="C964" i="1"/>
  <c r="D964" i="1" s="1"/>
  <c r="AG964" i="1" s="1"/>
  <c r="C982" i="1"/>
  <c r="D982" i="1" s="1"/>
  <c r="AG982" i="1" s="1"/>
  <c r="C1010" i="1"/>
  <c r="D1010" i="1" s="1"/>
  <c r="AG1010" i="1" s="1"/>
  <c r="C1024" i="1"/>
  <c r="D1024" i="1" s="1"/>
  <c r="AG1024" i="1" s="1"/>
  <c r="C1048" i="1"/>
  <c r="D1048" i="1" s="1"/>
  <c r="AG1048" i="1" s="1"/>
  <c r="C1074" i="1"/>
  <c r="D1074" i="1" s="1"/>
  <c r="AG1074" i="1" s="1"/>
  <c r="C737" i="1"/>
  <c r="D737" i="1" s="1"/>
  <c r="AG737" i="1" s="1"/>
  <c r="C772" i="1"/>
  <c r="D772" i="1" s="1"/>
  <c r="AG772" i="1" s="1"/>
  <c r="C799" i="1"/>
  <c r="D799" i="1" s="1"/>
  <c r="AG799" i="1" s="1"/>
  <c r="C837" i="1"/>
  <c r="D837" i="1" s="1"/>
  <c r="AG837" i="1" s="1"/>
  <c r="C852" i="1"/>
  <c r="D852" i="1" s="1"/>
  <c r="AG852" i="1" s="1"/>
  <c r="C863" i="1"/>
  <c r="D863" i="1" s="1"/>
  <c r="AG863" i="1" s="1"/>
  <c r="C888" i="1"/>
  <c r="D888" i="1" s="1"/>
  <c r="AG888" i="1" s="1"/>
  <c r="C892" i="1"/>
  <c r="D892" i="1" s="1"/>
  <c r="AG892" i="1" s="1"/>
  <c r="C899" i="1"/>
  <c r="D899" i="1" s="1"/>
  <c r="AG899" i="1" s="1"/>
  <c r="C906" i="1"/>
  <c r="D906" i="1" s="1"/>
  <c r="AG906" i="1" s="1"/>
  <c r="C917" i="1"/>
  <c r="D917" i="1" s="1"/>
  <c r="AG917" i="1" s="1"/>
  <c r="C924" i="1"/>
  <c r="D924" i="1" s="1"/>
  <c r="AG924" i="1" s="1"/>
  <c r="C943" i="1"/>
  <c r="D943" i="1" s="1"/>
  <c r="AG943" i="1" s="1"/>
  <c r="C950" i="1"/>
  <c r="D950" i="1" s="1"/>
  <c r="AG950" i="1" s="1"/>
  <c r="C954" i="1"/>
  <c r="D954" i="1" s="1"/>
  <c r="AG954" i="1" s="1"/>
  <c r="C972" i="1"/>
  <c r="D972" i="1" s="1"/>
  <c r="AG972" i="1" s="1"/>
  <c r="C996" i="1"/>
  <c r="D996" i="1" s="1"/>
  <c r="AG996" i="1" s="1"/>
  <c r="C1018" i="1"/>
  <c r="D1018" i="1" s="1"/>
  <c r="AG1018" i="1" s="1"/>
  <c r="C1021" i="1"/>
  <c r="D1021" i="1" s="1"/>
  <c r="AG1021" i="1" s="1"/>
  <c r="C1052" i="1"/>
  <c r="D1052" i="1" s="1"/>
  <c r="AG1052" i="1" s="1"/>
  <c r="C1063" i="1"/>
  <c r="D1063" i="1" s="1"/>
  <c r="AG1063" i="1" s="1"/>
  <c r="C1112" i="1"/>
  <c r="D1112" i="1" s="1"/>
  <c r="AG1112" i="1" s="1"/>
  <c r="C1099" i="1"/>
  <c r="D1099" i="1" s="1"/>
  <c r="AG1099" i="1" s="1"/>
  <c r="C722" i="1"/>
  <c r="D722" i="1" s="1"/>
  <c r="AG722" i="1" s="1"/>
  <c r="C790" i="1"/>
  <c r="D790" i="1" s="1"/>
  <c r="AG790" i="1" s="1"/>
  <c r="C808" i="1"/>
  <c r="D808" i="1" s="1"/>
  <c r="AG808" i="1" s="1"/>
  <c r="C821" i="1"/>
  <c r="D821" i="1" s="1"/>
  <c r="AG821" i="1" s="1"/>
  <c r="C834" i="1"/>
  <c r="D834" i="1" s="1"/>
  <c r="AG834" i="1" s="1"/>
  <c r="C841" i="1"/>
  <c r="D841" i="1" s="1"/>
  <c r="AG841" i="1" s="1"/>
  <c r="C856" i="1"/>
  <c r="D856" i="1" s="1"/>
  <c r="AG856" i="1" s="1"/>
  <c r="C860" i="1"/>
  <c r="D860" i="1" s="1"/>
  <c r="AG860" i="1" s="1"/>
  <c r="C870" i="1"/>
  <c r="D870" i="1" s="1"/>
  <c r="AG870" i="1" s="1"/>
  <c r="C877" i="1"/>
  <c r="D877" i="1" s="1"/>
  <c r="AG877" i="1" s="1"/>
  <c r="C910" i="1"/>
  <c r="D910" i="1" s="1"/>
  <c r="AG910" i="1" s="1"/>
  <c r="C921" i="1"/>
  <c r="D921" i="1" s="1"/>
  <c r="AG921" i="1" s="1"/>
  <c r="C928" i="1"/>
  <c r="D928" i="1" s="1"/>
  <c r="AG928" i="1" s="1"/>
  <c r="C932" i="1"/>
  <c r="D932" i="1" s="1"/>
  <c r="AG932" i="1" s="1"/>
  <c r="C936" i="1"/>
  <c r="D936" i="1" s="1"/>
  <c r="AG936" i="1" s="1"/>
  <c r="C961" i="1"/>
  <c r="D961" i="1" s="1"/>
  <c r="AG961" i="1" s="1"/>
  <c r="C979" i="1"/>
  <c r="D979" i="1" s="1"/>
  <c r="AG979" i="1" s="1"/>
  <c r="C989" i="1"/>
  <c r="D989" i="1" s="1"/>
  <c r="AG989" i="1" s="1"/>
  <c r="C1000" i="1"/>
  <c r="D1000" i="1" s="1"/>
  <c r="AG1000" i="1" s="1"/>
  <c r="C1007" i="1"/>
  <c r="D1007" i="1" s="1"/>
  <c r="AG1007" i="1" s="1"/>
  <c r="C1038" i="1"/>
  <c r="D1038" i="1" s="1"/>
  <c r="AG1038" i="1" s="1"/>
  <c r="C1045" i="1"/>
  <c r="D1045" i="1" s="1"/>
  <c r="AG1045" i="1" s="1"/>
  <c r="C1056" i="1"/>
  <c r="D1056" i="1" s="1"/>
  <c r="AG1056" i="1" s="1"/>
  <c r="C1078" i="1"/>
  <c r="D1078" i="1" s="1"/>
  <c r="AG1078" i="1" s="1"/>
  <c r="C768" i="1"/>
  <c r="D768" i="1" s="1"/>
  <c r="AG768" i="1" s="1"/>
  <c r="C777" i="1"/>
  <c r="D777" i="1" s="1"/>
  <c r="AG777" i="1" s="1"/>
  <c r="C786" i="1"/>
  <c r="D786" i="1" s="1"/>
  <c r="AG786" i="1" s="1"/>
  <c r="C817" i="1"/>
  <c r="D817" i="1" s="1"/>
  <c r="AG817" i="1" s="1"/>
  <c r="C831" i="1"/>
  <c r="D831" i="1" s="1"/>
  <c r="AG831" i="1" s="1"/>
  <c r="C845" i="1"/>
  <c r="D845" i="1" s="1"/>
  <c r="AG845" i="1" s="1"/>
  <c r="C849" i="1"/>
  <c r="D849" i="1" s="1"/>
  <c r="AG849" i="1" s="1"/>
  <c r="C874" i="1"/>
  <c r="D874" i="1" s="1"/>
  <c r="AG874" i="1" s="1"/>
  <c r="C881" i="1"/>
  <c r="D881" i="1" s="1"/>
  <c r="AG881" i="1" s="1"/>
  <c r="C885" i="1"/>
  <c r="D885" i="1" s="1"/>
  <c r="AG885" i="1" s="1"/>
  <c r="C896" i="1"/>
  <c r="D896" i="1" s="1"/>
  <c r="AG896" i="1" s="1"/>
  <c r="C914" i="1"/>
  <c r="D914" i="1" s="1"/>
  <c r="AG914" i="1" s="1"/>
  <c r="C940" i="1"/>
  <c r="D940" i="1" s="1"/>
  <c r="AG940" i="1" s="1"/>
  <c r="C947" i="1"/>
  <c r="D947" i="1" s="1"/>
  <c r="AG947" i="1" s="1"/>
  <c r="C958" i="1"/>
  <c r="D958" i="1" s="1"/>
  <c r="AG958" i="1" s="1"/>
  <c r="C965" i="1"/>
  <c r="D965" i="1" s="1"/>
  <c r="AG965" i="1" s="1"/>
  <c r="C976" i="1"/>
  <c r="D976" i="1" s="1"/>
  <c r="AG976" i="1" s="1"/>
  <c r="C983" i="1"/>
  <c r="D983" i="1" s="1"/>
  <c r="AG983" i="1" s="1"/>
  <c r="C986" i="1"/>
  <c r="D986" i="1" s="1"/>
  <c r="AG986" i="1" s="1"/>
  <c r="C993" i="1"/>
  <c r="D993" i="1" s="1"/>
  <c r="AG993" i="1" s="1"/>
  <c r="C1004" i="1"/>
  <c r="D1004" i="1" s="1"/>
  <c r="AG1004" i="1" s="1"/>
  <c r="C1011" i="1"/>
  <c r="D1011" i="1" s="1"/>
  <c r="AG1011" i="1" s="1"/>
  <c r="C1015" i="1"/>
  <c r="D1015" i="1" s="1"/>
  <c r="AG1015" i="1" s="1"/>
  <c r="C1025" i="1"/>
  <c r="D1025" i="1" s="1"/>
  <c r="AG1025" i="1" s="1"/>
  <c r="C1035" i="1"/>
  <c r="D1035" i="1" s="1"/>
  <c r="AG1035" i="1" s="1"/>
  <c r="C1042" i="1"/>
  <c r="D1042" i="1" s="1"/>
  <c r="AG1042" i="1" s="1"/>
  <c r="C1049" i="1"/>
  <c r="D1049" i="1" s="1"/>
  <c r="AG1049" i="1" s="1"/>
  <c r="C1060" i="1"/>
  <c r="D1060" i="1" s="1"/>
  <c r="AG1060" i="1" s="1"/>
  <c r="C1067" i="1"/>
  <c r="D1067" i="1" s="1"/>
  <c r="AG1067" i="1" s="1"/>
  <c r="C1071" i="1"/>
  <c r="D1071" i="1" s="1"/>
  <c r="AG1071" i="1" s="1"/>
  <c r="C1085" i="1"/>
  <c r="D1085" i="1" s="1"/>
  <c r="AG1085" i="1" s="1"/>
  <c r="C1092" i="1"/>
  <c r="D1092" i="1" s="1"/>
  <c r="AG1092" i="1" s="1"/>
  <c r="C1109" i="1"/>
  <c r="D1109" i="1" s="1"/>
  <c r="AG1109" i="1" s="1"/>
  <c r="C800" i="1"/>
  <c r="D800" i="1" s="1"/>
  <c r="AG800" i="1" s="1"/>
  <c r="C867" i="1"/>
  <c r="D867" i="1" s="1"/>
  <c r="AG867" i="1" s="1"/>
  <c r="C893" i="1"/>
  <c r="D893" i="1" s="1"/>
  <c r="AG893" i="1" s="1"/>
  <c r="C907" i="1"/>
  <c r="D907" i="1" s="1"/>
  <c r="AG907" i="1" s="1"/>
  <c r="C918" i="1"/>
  <c r="D918" i="1" s="1"/>
  <c r="AG918" i="1" s="1"/>
  <c r="C944" i="1"/>
  <c r="D944" i="1" s="1"/>
  <c r="AG944" i="1" s="1"/>
  <c r="C951" i="1"/>
  <c r="D951" i="1" s="1"/>
  <c r="AG951" i="1" s="1"/>
  <c r="C955" i="1"/>
  <c r="D955" i="1" s="1"/>
  <c r="AG955" i="1" s="1"/>
  <c r="C969" i="1"/>
  <c r="D969" i="1" s="1"/>
  <c r="AG969" i="1" s="1"/>
  <c r="C1022" i="1"/>
  <c r="D1022" i="1" s="1"/>
  <c r="AG1022" i="1" s="1"/>
  <c r="C1032" i="1"/>
  <c r="D1032" i="1" s="1"/>
  <c r="AG1032" i="1" s="1"/>
  <c r="C1075" i="1"/>
  <c r="D1075" i="1" s="1"/>
  <c r="AG1075" i="1" s="1"/>
  <c r="C1082" i="1"/>
  <c r="D1082" i="1" s="1"/>
  <c r="AG1082" i="1" s="1"/>
  <c r="C1116" i="1"/>
  <c r="D1116" i="1" s="1"/>
  <c r="AG1116" i="1" s="1"/>
  <c r="C980" i="1"/>
  <c r="D980" i="1" s="1"/>
  <c r="AG980" i="1" s="1"/>
  <c r="C1113" i="1"/>
  <c r="D1113" i="1" s="1"/>
  <c r="AG1113" i="1" s="1"/>
  <c r="C1124" i="1"/>
  <c r="D1124" i="1" s="1"/>
  <c r="AG1124" i="1" s="1"/>
  <c r="C1093" i="1"/>
  <c r="D1093" i="1" s="1"/>
  <c r="AG1093" i="1" s="1"/>
  <c r="C1103" i="1"/>
  <c r="D1103" i="1" s="1"/>
  <c r="AG1103" i="1" s="1"/>
  <c r="C1110" i="1"/>
  <c r="D1110" i="1" s="1"/>
  <c r="AG1110" i="1" s="1"/>
  <c r="Q27" i="1"/>
  <c r="C22" i="1"/>
  <c r="Z14" i="1"/>
  <c r="G20" i="1"/>
  <c r="G19" i="1"/>
  <c r="V27" i="1"/>
  <c r="C41" i="1"/>
  <c r="D41" i="1" s="1"/>
  <c r="AG41" i="1" s="1"/>
  <c r="C53" i="1"/>
  <c r="D53" i="1" s="1"/>
  <c r="AG53" i="1" s="1"/>
  <c r="C30" i="1"/>
  <c r="D30" i="1" s="1"/>
  <c r="AG30" i="1" s="1"/>
  <c r="C42" i="1"/>
  <c r="D42" i="1" s="1"/>
  <c r="AG42" i="1" s="1"/>
  <c r="C54" i="1"/>
  <c r="D54" i="1" s="1"/>
  <c r="AG54" i="1" s="1"/>
  <c r="C43" i="1"/>
  <c r="D43" i="1" s="1"/>
  <c r="AG43" i="1" s="1"/>
  <c r="C55" i="1"/>
  <c r="D55" i="1" s="1"/>
  <c r="AG55" i="1" s="1"/>
  <c r="C32" i="1"/>
  <c r="D32" i="1" s="1"/>
  <c r="AG32" i="1" s="1"/>
  <c r="C44" i="1"/>
  <c r="D44" i="1" s="1"/>
  <c r="AG44" i="1" s="1"/>
  <c r="C56" i="1"/>
  <c r="D56" i="1" s="1"/>
  <c r="AG56" i="1" s="1"/>
  <c r="C33" i="1"/>
  <c r="D33" i="1" s="1"/>
  <c r="AG33" i="1" s="1"/>
  <c r="C57" i="1"/>
  <c r="D57" i="1" s="1"/>
  <c r="AG57" i="1" s="1"/>
  <c r="C34" i="1"/>
  <c r="D34" i="1" s="1"/>
  <c r="AG34" i="1" s="1"/>
  <c r="C46" i="1"/>
  <c r="D46" i="1" s="1"/>
  <c r="AG46" i="1" s="1"/>
  <c r="C36" i="1"/>
  <c r="D36" i="1" s="1"/>
  <c r="AG36" i="1" s="1"/>
  <c r="C40" i="1"/>
  <c r="D40" i="1" s="1"/>
  <c r="AG40" i="1" s="1"/>
  <c r="C31" i="1"/>
  <c r="D31" i="1" s="1"/>
  <c r="AG31" i="1" s="1"/>
  <c r="C45" i="1"/>
  <c r="D45" i="1" s="1"/>
  <c r="AG45" i="1" s="1"/>
  <c r="C29" i="1"/>
  <c r="D29" i="1" s="1"/>
  <c r="AG29" i="1" s="1"/>
  <c r="C35" i="1"/>
  <c r="D35" i="1" s="1"/>
  <c r="AG35" i="1" s="1"/>
  <c r="C47" i="1"/>
  <c r="D47" i="1" s="1"/>
  <c r="AG47" i="1" s="1"/>
  <c r="C28" i="1"/>
  <c r="C48" i="1"/>
  <c r="D48" i="1" s="1"/>
  <c r="AG48" i="1" s="1"/>
  <c r="C37" i="1"/>
  <c r="D37" i="1" s="1"/>
  <c r="AG37" i="1" s="1"/>
  <c r="C49" i="1"/>
  <c r="D49" i="1" s="1"/>
  <c r="AG49" i="1" s="1"/>
  <c r="C38" i="1"/>
  <c r="D38" i="1" s="1"/>
  <c r="AG38" i="1" s="1"/>
  <c r="C50" i="1"/>
  <c r="D50" i="1" s="1"/>
  <c r="AG50" i="1" s="1"/>
  <c r="C39" i="1"/>
  <c r="D39" i="1" s="1"/>
  <c r="AG39" i="1" s="1"/>
  <c r="C51" i="1"/>
  <c r="D51" i="1" s="1"/>
  <c r="AG51" i="1" s="1"/>
  <c r="C52" i="1"/>
  <c r="D52" i="1" s="1"/>
  <c r="AG52" i="1" s="1"/>
  <c r="AN36" i="9" l="1"/>
  <c r="F52" i="9"/>
  <c r="G52" i="9" s="1"/>
  <c r="J52" i="9" s="1"/>
  <c r="S36" i="9"/>
  <c r="H51" i="9"/>
  <c r="D52" i="9"/>
  <c r="B54" i="9"/>
  <c r="C53" i="9"/>
  <c r="E53" i="9" s="1"/>
  <c r="F49" i="7"/>
  <c r="G49" i="7" s="1"/>
  <c r="J49" i="7" s="1"/>
  <c r="H48" i="7"/>
  <c r="E49" i="7"/>
  <c r="D49" i="7"/>
  <c r="B51" i="7"/>
  <c r="C50" i="7"/>
  <c r="H22" i="3"/>
  <c r="I21" i="3"/>
  <c r="AT32" i="4"/>
  <c r="N32" i="4"/>
  <c r="AR32" i="4"/>
  <c r="D624" i="4"/>
  <c r="E624" i="4"/>
  <c r="B626" i="4"/>
  <c r="C625" i="4"/>
  <c r="F624" i="4"/>
  <c r="G624" i="4" s="1"/>
  <c r="S28" i="1"/>
  <c r="D28" i="1"/>
  <c r="AG28" i="1" s="1"/>
  <c r="AA28" i="1" s="1"/>
  <c r="T27" i="1"/>
  <c r="AD27" i="1"/>
  <c r="E28" i="1"/>
  <c r="M28" i="1" s="1"/>
  <c r="R27" i="1"/>
  <c r="X27" i="1"/>
  <c r="J27" i="1" s="1"/>
  <c r="N27" i="1" s="1"/>
  <c r="Y27" i="1"/>
  <c r="K27" i="1" s="1"/>
  <c r="AF36" i="9" l="1"/>
  <c r="AA36" i="9"/>
  <c r="Z36" i="9"/>
  <c r="U36" i="9"/>
  <c r="V36" i="9"/>
  <c r="AG36" i="9" s="1"/>
  <c r="T36" i="9"/>
  <c r="AB36" i="9" s="1"/>
  <c r="W36" i="9"/>
  <c r="F53" i="9"/>
  <c r="H52" i="9"/>
  <c r="D53" i="9"/>
  <c r="B55" i="9"/>
  <c r="C54" i="9"/>
  <c r="E54" i="9" s="1"/>
  <c r="G53" i="9"/>
  <c r="J53" i="9" s="1"/>
  <c r="H49" i="7"/>
  <c r="F50" i="7"/>
  <c r="G50" i="7" s="1"/>
  <c r="J50" i="7" s="1"/>
  <c r="E50" i="7"/>
  <c r="D50" i="7"/>
  <c r="C51" i="7"/>
  <c r="B52" i="7"/>
  <c r="H23" i="3"/>
  <c r="I22" i="3"/>
  <c r="J624" i="4"/>
  <c r="F625" i="4" s="1"/>
  <c r="G625" i="4" s="1"/>
  <c r="J625" i="4" s="1"/>
  <c r="H624" i="4"/>
  <c r="D625" i="4"/>
  <c r="E625" i="4"/>
  <c r="B627" i="4"/>
  <c r="C626" i="4"/>
  <c r="AL32" i="4"/>
  <c r="K33" i="4" s="1"/>
  <c r="R33" i="4" s="1"/>
  <c r="O27" i="1"/>
  <c r="K28" i="1"/>
  <c r="O28" i="1" s="1"/>
  <c r="AE27" i="1"/>
  <c r="AE28" i="1" s="1"/>
  <c r="AD28" i="1"/>
  <c r="AD29" i="1" s="1"/>
  <c r="S29" i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F28" i="1"/>
  <c r="J28" i="1"/>
  <c r="N28" i="1" s="1"/>
  <c r="AR36" i="9" l="1"/>
  <c r="R36" i="9"/>
  <c r="AQ36" i="9" s="1"/>
  <c r="AD36" i="9"/>
  <c r="AE36" i="9"/>
  <c r="F54" i="9"/>
  <c r="G54" i="9"/>
  <c r="J54" i="9" s="1"/>
  <c r="AP36" i="9"/>
  <c r="AO36" i="9" s="1"/>
  <c r="AI36" i="9"/>
  <c r="AH36" i="9"/>
  <c r="Q36" i="9"/>
  <c r="P36" i="9"/>
  <c r="N36" i="9"/>
  <c r="AS36" i="9"/>
  <c r="H53" i="9"/>
  <c r="B56" i="9"/>
  <c r="C55" i="9"/>
  <c r="E55" i="9" s="1"/>
  <c r="D54" i="9"/>
  <c r="O36" i="9"/>
  <c r="H50" i="7"/>
  <c r="F51" i="7"/>
  <c r="G51" i="7" s="1"/>
  <c r="J51" i="7" s="1"/>
  <c r="C52" i="7"/>
  <c r="B53" i="7"/>
  <c r="E51" i="7"/>
  <c r="D51" i="7"/>
  <c r="Z33" i="4"/>
  <c r="AD33" i="4"/>
  <c r="V33" i="4"/>
  <c r="U33" i="4"/>
  <c r="AF29" i="1"/>
  <c r="X29" i="1"/>
  <c r="AA29" i="1" s="1"/>
  <c r="AH29" i="1"/>
  <c r="AA33" i="4"/>
  <c r="AE33" i="4" s="1"/>
  <c r="H24" i="3"/>
  <c r="I23" i="3"/>
  <c r="B628" i="4"/>
  <c r="C627" i="4"/>
  <c r="H625" i="4"/>
  <c r="D626" i="4"/>
  <c r="E626" i="4"/>
  <c r="F626" i="4"/>
  <c r="G626" i="4" s="1"/>
  <c r="J626" i="4" s="1"/>
  <c r="F627" i="4" s="1"/>
  <c r="G627" i="4" s="1"/>
  <c r="J627" i="4" s="1"/>
  <c r="AE29" i="1"/>
  <c r="Y29" i="1" s="1"/>
  <c r="O20" i="1"/>
  <c r="H28" i="1"/>
  <c r="E29" i="1" s="1"/>
  <c r="M29" i="1" s="1"/>
  <c r="Q28" i="1"/>
  <c r="H54" i="9" l="1"/>
  <c r="AC36" i="9"/>
  <c r="Y36" i="9"/>
  <c r="X36" i="9"/>
  <c r="L36" i="9"/>
  <c r="F55" i="9"/>
  <c r="G55" i="9" s="1"/>
  <c r="J55" i="9" s="1"/>
  <c r="D55" i="9"/>
  <c r="B57" i="9"/>
  <c r="C56" i="9"/>
  <c r="E56" i="9" s="1"/>
  <c r="M36" i="9"/>
  <c r="AT36" i="9"/>
  <c r="AK37" i="9" s="1"/>
  <c r="AL37" i="9" s="1"/>
  <c r="AM37" i="9" s="1"/>
  <c r="H51" i="7"/>
  <c r="F52" i="7"/>
  <c r="G52" i="7" s="1"/>
  <c r="J52" i="7" s="1"/>
  <c r="B54" i="7"/>
  <c r="C53" i="7"/>
  <c r="D52" i="7"/>
  <c r="E52" i="7"/>
  <c r="H25" i="3"/>
  <c r="I24" i="3"/>
  <c r="Z29" i="1"/>
  <c r="L29" i="1" s="1"/>
  <c r="P29" i="1" s="1"/>
  <c r="V29" i="1"/>
  <c r="AP33" i="4"/>
  <c r="AO33" i="4" s="1"/>
  <c r="B629" i="4"/>
  <c r="C628" i="4"/>
  <c r="F628" i="4"/>
  <c r="G628" i="4" s="1"/>
  <c r="J628" i="4" s="1"/>
  <c r="H626" i="4"/>
  <c r="H627" i="4" s="1"/>
  <c r="D627" i="4"/>
  <c r="E627" i="4"/>
  <c r="AK33" i="4"/>
  <c r="L23" i="4"/>
  <c r="T33" i="4"/>
  <c r="AC33" i="4"/>
  <c r="Q33" i="4" s="1"/>
  <c r="AB33" i="4"/>
  <c r="L33" i="4"/>
  <c r="K29" i="1"/>
  <c r="O29" i="1" s="1"/>
  <c r="T29" i="1"/>
  <c r="AI29" i="1"/>
  <c r="R29" i="1"/>
  <c r="F29" i="1"/>
  <c r="AJ29" i="1"/>
  <c r="AK29" i="1" s="1"/>
  <c r="J29" i="1"/>
  <c r="F56" i="9" l="1"/>
  <c r="G56" i="9" s="1"/>
  <c r="J56" i="9" s="1"/>
  <c r="H55" i="9"/>
  <c r="H56" i="9" s="1"/>
  <c r="AN37" i="9"/>
  <c r="K37" i="9"/>
  <c r="D56" i="9"/>
  <c r="B58" i="9"/>
  <c r="C57" i="9"/>
  <c r="E57" i="9" s="1"/>
  <c r="H52" i="7"/>
  <c r="F53" i="7"/>
  <c r="G53" i="7" s="1"/>
  <c r="J53" i="7" s="1"/>
  <c r="B55" i="7"/>
  <c r="C54" i="7"/>
  <c r="E53" i="7"/>
  <c r="D53" i="7"/>
  <c r="H29" i="1"/>
  <c r="E30" i="1" s="1"/>
  <c r="F30" i="1" s="1"/>
  <c r="H30" i="1" s="1"/>
  <c r="E31" i="1" s="1"/>
  <c r="F31" i="1" s="1"/>
  <c r="H31" i="1" s="1"/>
  <c r="E32" i="1" s="1"/>
  <c r="F32" i="1" s="1"/>
  <c r="H32" i="1" s="1"/>
  <c r="E33" i="1" s="1"/>
  <c r="F33" i="1" s="1"/>
  <c r="H33" i="1" s="1"/>
  <c r="E34" i="1" s="1"/>
  <c r="F34" i="1" s="1"/>
  <c r="H34" i="1" s="1"/>
  <c r="E35" i="1" s="1"/>
  <c r="F35" i="1" s="1"/>
  <c r="H35" i="1" s="1"/>
  <c r="E36" i="1" s="1"/>
  <c r="AD30" i="1"/>
  <c r="H26" i="3"/>
  <c r="I25" i="3"/>
  <c r="AN33" i="4"/>
  <c r="AM33" i="4"/>
  <c r="S33" i="4"/>
  <c r="P33" i="4"/>
  <c r="Y33" i="4"/>
  <c r="H628" i="4"/>
  <c r="D628" i="4"/>
  <c r="E628" i="4"/>
  <c r="B630" i="4"/>
  <c r="C629" i="4"/>
  <c r="O33" i="4"/>
  <c r="M33" i="4"/>
  <c r="AQ33" i="4"/>
  <c r="L24" i="4"/>
  <c r="AS33" i="4"/>
  <c r="AR33" i="4"/>
  <c r="N33" i="4"/>
  <c r="M30" i="1"/>
  <c r="M31" i="1" s="1"/>
  <c r="M32" i="1" s="1"/>
  <c r="M33" i="1" s="1"/>
  <c r="M34" i="1" s="1"/>
  <c r="AE30" i="1"/>
  <c r="F36" i="1"/>
  <c r="H36" i="1" s="1"/>
  <c r="E37" i="1" s="1"/>
  <c r="F37" i="1" s="1"/>
  <c r="H37" i="1" s="1"/>
  <c r="E38" i="1" s="1"/>
  <c r="Q29" i="1"/>
  <c r="R23" i="1"/>
  <c r="N29" i="1"/>
  <c r="F57" i="9" l="1"/>
  <c r="G57" i="9" s="1"/>
  <c r="J57" i="9" s="1"/>
  <c r="S37" i="9"/>
  <c r="B59" i="9"/>
  <c r="C58" i="9"/>
  <c r="E58" i="9" s="1"/>
  <c r="D57" i="9"/>
  <c r="H53" i="7"/>
  <c r="E54" i="7"/>
  <c r="D54" i="7"/>
  <c r="C55" i="7"/>
  <c r="B56" i="7"/>
  <c r="F54" i="7"/>
  <c r="G54" i="7" s="1"/>
  <c r="J54" i="7" s="1"/>
  <c r="AE31" i="1"/>
  <c r="Y30" i="1"/>
  <c r="M35" i="1"/>
  <c r="M36" i="1" s="1"/>
  <c r="M37" i="1" s="1"/>
  <c r="M38" i="1" s="1"/>
  <c r="H27" i="3"/>
  <c r="I26" i="3"/>
  <c r="X30" i="1"/>
  <c r="AA30" i="1" s="1"/>
  <c r="AF30" i="1"/>
  <c r="AH30" i="1"/>
  <c r="AD31" i="1"/>
  <c r="AI30" i="1"/>
  <c r="AT33" i="4"/>
  <c r="D629" i="4"/>
  <c r="E629" i="4"/>
  <c r="B631" i="4"/>
  <c r="C630" i="4"/>
  <c r="F629" i="4"/>
  <c r="G629" i="4" s="1"/>
  <c r="AL33" i="4"/>
  <c r="AL29" i="1"/>
  <c r="AJ30" i="1" s="1"/>
  <c r="AK30" i="1" s="1"/>
  <c r="T30" i="1"/>
  <c r="K30" i="1"/>
  <c r="O30" i="1" s="1"/>
  <c r="J30" i="1"/>
  <c r="N30" i="1" s="1"/>
  <c r="R30" i="1"/>
  <c r="Q30" i="1"/>
  <c r="F38" i="1"/>
  <c r="H38" i="1" s="1"/>
  <c r="E39" i="1" s="1"/>
  <c r="AF37" i="9" l="1"/>
  <c r="AA37" i="9"/>
  <c r="Z37" i="9"/>
  <c r="U37" i="9"/>
  <c r="V37" i="9"/>
  <c r="AG37" i="9" s="1"/>
  <c r="T37" i="9"/>
  <c r="AB37" i="9" s="1"/>
  <c r="W37" i="9"/>
  <c r="F58" i="9"/>
  <c r="G58" i="9" s="1"/>
  <c r="J58" i="9" s="1"/>
  <c r="H57" i="9"/>
  <c r="D58" i="9"/>
  <c r="B60" i="9"/>
  <c r="C59" i="9"/>
  <c r="E59" i="9" s="1"/>
  <c r="F55" i="7"/>
  <c r="G55" i="7" s="1"/>
  <c r="J55" i="7" s="1"/>
  <c r="C56" i="7"/>
  <c r="B57" i="7"/>
  <c r="H54" i="7"/>
  <c r="E55" i="7"/>
  <c r="D55" i="7"/>
  <c r="H28" i="3"/>
  <c r="I27" i="3"/>
  <c r="Z30" i="1"/>
  <c r="L30" i="1" s="1"/>
  <c r="P30" i="1" s="1"/>
  <c r="V30" i="1"/>
  <c r="AD32" i="1"/>
  <c r="X31" i="1"/>
  <c r="AA31" i="1" s="1"/>
  <c r="AF31" i="1"/>
  <c r="AH31" i="1"/>
  <c r="AE32" i="1"/>
  <c r="Y31" i="1"/>
  <c r="J629" i="4"/>
  <c r="F630" i="4" s="1"/>
  <c r="G630" i="4" s="1"/>
  <c r="J630" i="4" s="1"/>
  <c r="H629" i="4"/>
  <c r="D630" i="4"/>
  <c r="E630" i="4"/>
  <c r="B632" i="4"/>
  <c r="C631" i="4"/>
  <c r="K34" i="4"/>
  <c r="AK34" i="4"/>
  <c r="AM34" i="4" s="1"/>
  <c r="AI31" i="1"/>
  <c r="M39" i="1"/>
  <c r="AI32" i="1"/>
  <c r="AL30" i="1"/>
  <c r="Q31" i="1"/>
  <c r="J31" i="1"/>
  <c r="N31" i="1" s="1"/>
  <c r="R31" i="1"/>
  <c r="T31" i="1"/>
  <c r="K31" i="1"/>
  <c r="O31" i="1" s="1"/>
  <c r="F39" i="1"/>
  <c r="H39" i="1" s="1"/>
  <c r="E40" i="1" s="1"/>
  <c r="R37" i="9" l="1"/>
  <c r="AP37" i="9" s="1"/>
  <c r="AO37" i="9" s="1"/>
  <c r="AD37" i="9"/>
  <c r="AE37" i="9"/>
  <c r="F59" i="9"/>
  <c r="G59" i="9" s="1"/>
  <c r="J59" i="9" s="1"/>
  <c r="H58" i="9"/>
  <c r="D59" i="9"/>
  <c r="AH37" i="9"/>
  <c r="Q37" i="9"/>
  <c r="AI37" i="9"/>
  <c r="B61" i="9"/>
  <c r="C60" i="9"/>
  <c r="E60" i="9" s="1"/>
  <c r="N37" i="9"/>
  <c r="AS37" i="9"/>
  <c r="O37" i="9"/>
  <c r="P37" i="9"/>
  <c r="H55" i="7"/>
  <c r="F56" i="7"/>
  <c r="G56" i="7" s="1"/>
  <c r="J56" i="7" s="1"/>
  <c r="D56" i="7"/>
  <c r="E56" i="7"/>
  <c r="B58" i="7"/>
  <c r="C57" i="7"/>
  <c r="Z31" i="1"/>
  <c r="L31" i="1" s="1"/>
  <c r="P31" i="1" s="1"/>
  <c r="V31" i="1"/>
  <c r="AE33" i="1"/>
  <c r="Y32" i="1"/>
  <c r="AD33" i="1"/>
  <c r="X32" i="1"/>
  <c r="AA32" i="1" s="1"/>
  <c r="AF32" i="1"/>
  <c r="AH32" i="1"/>
  <c r="H29" i="3"/>
  <c r="I28" i="3"/>
  <c r="F631" i="4"/>
  <c r="G631" i="4" s="1"/>
  <c r="J631" i="4" s="1"/>
  <c r="R34" i="4"/>
  <c r="D631" i="4"/>
  <c r="E631" i="4"/>
  <c r="B633" i="4"/>
  <c r="C632" i="4"/>
  <c r="F632" i="4" s="1"/>
  <c r="G632" i="4" s="1"/>
  <c r="J632" i="4" s="1"/>
  <c r="H630" i="4"/>
  <c r="M40" i="1"/>
  <c r="AD34" i="1"/>
  <c r="AI33" i="1"/>
  <c r="AJ31" i="1"/>
  <c r="AK31" i="1" s="1"/>
  <c r="Q32" i="1"/>
  <c r="T32" i="1"/>
  <c r="K32" i="1"/>
  <c r="O32" i="1" s="1"/>
  <c r="J32" i="1"/>
  <c r="N32" i="1" s="1"/>
  <c r="R32" i="1"/>
  <c r="F40" i="1"/>
  <c r="H40" i="1" s="1"/>
  <c r="E41" i="1" s="1"/>
  <c r="AQ37" i="9" l="1"/>
  <c r="Y37" i="9"/>
  <c r="X37" i="9"/>
  <c r="L37" i="9"/>
  <c r="AC37" i="9"/>
  <c r="F60" i="9"/>
  <c r="G60" i="9"/>
  <c r="J60" i="9" s="1"/>
  <c r="M37" i="9"/>
  <c r="AR37" i="9"/>
  <c r="AT37" i="9" s="1"/>
  <c r="AK38" i="9" s="1"/>
  <c r="AL38" i="9" s="1"/>
  <c r="AM38" i="9" s="1"/>
  <c r="D60" i="9"/>
  <c r="B62" i="9"/>
  <c r="C61" i="9"/>
  <c r="H59" i="9"/>
  <c r="H56" i="7"/>
  <c r="E57" i="7"/>
  <c r="D57" i="7"/>
  <c r="B59" i="7"/>
  <c r="C58" i="7"/>
  <c r="F57" i="7"/>
  <c r="G57" i="7" s="1"/>
  <c r="J57" i="7" s="1"/>
  <c r="Z34" i="4"/>
  <c r="AD34" i="4"/>
  <c r="V34" i="4"/>
  <c r="U34" i="4"/>
  <c r="Z32" i="1"/>
  <c r="L32" i="1" s="1"/>
  <c r="P32" i="1" s="1"/>
  <c r="V32" i="1"/>
  <c r="AE34" i="1"/>
  <c r="Y33" i="1"/>
  <c r="X34" i="1"/>
  <c r="AA34" i="1" s="1"/>
  <c r="AF34" i="1"/>
  <c r="AH34" i="1"/>
  <c r="AD35" i="1"/>
  <c r="H631" i="4"/>
  <c r="H30" i="3"/>
  <c r="I29" i="3"/>
  <c r="X33" i="1"/>
  <c r="AA33" i="1" s="1"/>
  <c r="AH33" i="1"/>
  <c r="AF33" i="1"/>
  <c r="AB34" i="4"/>
  <c r="O34" i="4" s="1"/>
  <c r="T34" i="4"/>
  <c r="Y34" i="4" s="1"/>
  <c r="L34" i="4"/>
  <c r="AA34" i="4"/>
  <c r="AQ34" i="4" s="1"/>
  <c r="AC34" i="4"/>
  <c r="Q34" i="4" s="1"/>
  <c r="D632" i="4"/>
  <c r="E632" i="4"/>
  <c r="B634" i="4"/>
  <c r="C633" i="4"/>
  <c r="F633" i="4"/>
  <c r="G633" i="4" s="1"/>
  <c r="J633" i="4" s="1"/>
  <c r="H632" i="4"/>
  <c r="M41" i="1"/>
  <c r="AI34" i="1"/>
  <c r="AL31" i="1"/>
  <c r="AJ32" i="1" s="1"/>
  <c r="AK32" i="1" s="1"/>
  <c r="Q33" i="1"/>
  <c r="J33" i="1"/>
  <c r="N33" i="1" s="1"/>
  <c r="R33" i="1"/>
  <c r="T33" i="1"/>
  <c r="K33" i="1"/>
  <c r="O33" i="1" s="1"/>
  <c r="F41" i="1"/>
  <c r="H41" i="1" s="1"/>
  <c r="E42" i="1" s="1"/>
  <c r="E61" i="9" l="1"/>
  <c r="H60" i="9"/>
  <c r="AN38" i="9"/>
  <c r="B63" i="9"/>
  <c r="C62" i="9"/>
  <c r="E62" i="9" s="1"/>
  <c r="D61" i="9"/>
  <c r="K38" i="9"/>
  <c r="F58" i="7"/>
  <c r="G58" i="7" s="1"/>
  <c r="J58" i="7" s="1"/>
  <c r="H57" i="7"/>
  <c r="C59" i="7"/>
  <c r="B60" i="7"/>
  <c r="E58" i="7"/>
  <c r="D58" i="7"/>
  <c r="AE34" i="4"/>
  <c r="AE35" i="1"/>
  <c r="K34" i="1"/>
  <c r="Y34" i="1"/>
  <c r="Z34" i="1"/>
  <c r="L34" i="1" s="1"/>
  <c r="P34" i="1" s="1"/>
  <c r="V34" i="1"/>
  <c r="X35" i="1"/>
  <c r="AA35" i="1" s="1"/>
  <c r="AF35" i="1"/>
  <c r="AH35" i="1"/>
  <c r="Z33" i="1"/>
  <c r="L33" i="1" s="1"/>
  <c r="P33" i="1" s="1"/>
  <c r="V33" i="1"/>
  <c r="H31" i="3"/>
  <c r="I31" i="3" s="1"/>
  <c r="I30" i="3"/>
  <c r="P34" i="4"/>
  <c r="AS34" i="4"/>
  <c r="M34" i="4"/>
  <c r="S34" i="4"/>
  <c r="AP34" i="4"/>
  <c r="AO34" i="4" s="1"/>
  <c r="H633" i="4"/>
  <c r="B635" i="4"/>
  <c r="C634" i="4"/>
  <c r="F634" i="4" s="1"/>
  <c r="G634" i="4" s="1"/>
  <c r="J634" i="4" s="1"/>
  <c r="D633" i="4"/>
  <c r="E633" i="4"/>
  <c r="M42" i="1"/>
  <c r="AD36" i="1"/>
  <c r="AI35" i="1"/>
  <c r="AL32" i="1"/>
  <c r="AJ33" i="1" s="1"/>
  <c r="AK33" i="1" s="1"/>
  <c r="Q34" i="1"/>
  <c r="T34" i="1"/>
  <c r="O34" i="1"/>
  <c r="J34" i="1"/>
  <c r="N34" i="1" s="1"/>
  <c r="R34" i="1"/>
  <c r="F42" i="1"/>
  <c r="H42" i="1" s="1"/>
  <c r="E43" i="1" s="1"/>
  <c r="F61" i="9" l="1"/>
  <c r="G61" i="9" s="1"/>
  <c r="J61" i="9" s="1"/>
  <c r="F62" i="9"/>
  <c r="G62" i="9" s="1"/>
  <c r="J62" i="9" s="1"/>
  <c r="S38" i="9"/>
  <c r="C63" i="9"/>
  <c r="E63" i="9" s="1"/>
  <c r="B64" i="9"/>
  <c r="D62" i="9"/>
  <c r="F59" i="7"/>
  <c r="G59" i="7" s="1"/>
  <c r="J59" i="7" s="1"/>
  <c r="H58" i="7"/>
  <c r="C60" i="7"/>
  <c r="B61" i="7"/>
  <c r="E59" i="7"/>
  <c r="D59" i="7"/>
  <c r="Z35" i="1"/>
  <c r="L35" i="1" s="1"/>
  <c r="P35" i="1" s="1"/>
  <c r="V35" i="1"/>
  <c r="X36" i="1"/>
  <c r="AA36" i="1" s="1"/>
  <c r="AF36" i="1"/>
  <c r="AH36" i="1"/>
  <c r="AE36" i="1"/>
  <c r="Y35" i="1"/>
  <c r="AT34" i="4"/>
  <c r="N34" i="4"/>
  <c r="AR34" i="4"/>
  <c r="D634" i="4"/>
  <c r="E634" i="4"/>
  <c r="B636" i="4"/>
  <c r="C635" i="4"/>
  <c r="H634" i="4"/>
  <c r="AL34" i="4"/>
  <c r="M43" i="1"/>
  <c r="AD37" i="1"/>
  <c r="AI36" i="1"/>
  <c r="AL33" i="1"/>
  <c r="Q35" i="1"/>
  <c r="R35" i="1"/>
  <c r="J35" i="1"/>
  <c r="N35" i="1" s="1"/>
  <c r="T35" i="1"/>
  <c r="K35" i="1"/>
  <c r="O35" i="1" s="1"/>
  <c r="F43" i="1"/>
  <c r="H43" i="1" s="1"/>
  <c r="E44" i="1" s="1"/>
  <c r="AF38" i="9" l="1"/>
  <c r="AA38" i="9"/>
  <c r="Z38" i="9"/>
  <c r="U38" i="9"/>
  <c r="V38" i="9"/>
  <c r="AG38" i="9" s="1"/>
  <c r="T38" i="9"/>
  <c r="AB38" i="9" s="1"/>
  <c r="W38" i="9"/>
  <c r="H61" i="9"/>
  <c r="F63" i="9"/>
  <c r="G63" i="9" s="1"/>
  <c r="J63" i="9" s="1"/>
  <c r="D63" i="9"/>
  <c r="B65" i="9"/>
  <c r="C64" i="9"/>
  <c r="E64" i="9" s="1"/>
  <c r="H62" i="9"/>
  <c r="F60" i="7"/>
  <c r="G60" i="7" s="1"/>
  <c r="J60" i="7" s="1"/>
  <c r="H59" i="7"/>
  <c r="B62" i="7"/>
  <c r="C61" i="7"/>
  <c r="D60" i="7"/>
  <c r="E60" i="7"/>
  <c r="Z36" i="1"/>
  <c r="L36" i="1" s="1"/>
  <c r="P36" i="1" s="1"/>
  <c r="V36" i="1"/>
  <c r="X37" i="1"/>
  <c r="AA37" i="1" s="1"/>
  <c r="AH37" i="1"/>
  <c r="AF37" i="1"/>
  <c r="Y36" i="1"/>
  <c r="AE37" i="1"/>
  <c r="D635" i="4"/>
  <c r="E635" i="4"/>
  <c r="B637" i="4"/>
  <c r="C636" i="4"/>
  <c r="F635" i="4"/>
  <c r="G635" i="4" s="1"/>
  <c r="J635" i="4" s="1"/>
  <c r="F636" i="4" s="1"/>
  <c r="G636" i="4" s="1"/>
  <c r="J636" i="4" s="1"/>
  <c r="AN34" i="4"/>
  <c r="AK35" i="4" s="1"/>
  <c r="AM35" i="4" s="1"/>
  <c r="K35" i="4"/>
  <c r="AI37" i="1"/>
  <c r="M44" i="1"/>
  <c r="AD38" i="1"/>
  <c r="AJ34" i="1"/>
  <c r="AK34" i="1" s="1"/>
  <c r="K36" i="1"/>
  <c r="O36" i="1" s="1"/>
  <c r="T36" i="1"/>
  <c r="J36" i="1"/>
  <c r="N36" i="1" s="1"/>
  <c r="R36" i="1"/>
  <c r="Q36" i="1"/>
  <c r="F44" i="1"/>
  <c r="H44" i="1" s="1"/>
  <c r="E45" i="1" s="1"/>
  <c r="R38" i="9" l="1"/>
  <c r="AP38" i="9" s="1"/>
  <c r="AO38" i="9" s="1"/>
  <c r="AE38" i="9"/>
  <c r="AD38" i="9"/>
  <c r="F64" i="9"/>
  <c r="G64" i="9" s="1"/>
  <c r="J64" i="9" s="1"/>
  <c r="H63" i="9"/>
  <c r="O38" i="9"/>
  <c r="Q38" i="9"/>
  <c r="AI38" i="9"/>
  <c r="AH38" i="9"/>
  <c r="D64" i="9"/>
  <c r="AS38" i="9"/>
  <c r="N38" i="9"/>
  <c r="B66" i="9"/>
  <c r="C65" i="9"/>
  <c r="E65" i="9" s="1"/>
  <c r="P38" i="9"/>
  <c r="H60" i="7"/>
  <c r="E61" i="7"/>
  <c r="D61" i="7"/>
  <c r="B63" i="7"/>
  <c r="C62" i="7"/>
  <c r="F61" i="7"/>
  <c r="G61" i="7" s="1"/>
  <c r="J61" i="7" s="1"/>
  <c r="AE38" i="1"/>
  <c r="Y37" i="1"/>
  <c r="X38" i="1"/>
  <c r="AA38" i="1" s="1"/>
  <c r="AF38" i="1"/>
  <c r="AH38" i="1"/>
  <c r="Z37" i="1"/>
  <c r="L37" i="1" s="1"/>
  <c r="P37" i="1" s="1"/>
  <c r="V37" i="1"/>
  <c r="R35" i="4"/>
  <c r="D636" i="4"/>
  <c r="E636" i="4"/>
  <c r="B638" i="4"/>
  <c r="C637" i="4"/>
  <c r="F637" i="4" s="1"/>
  <c r="G637" i="4" s="1"/>
  <c r="J637" i="4" s="1"/>
  <c r="H635" i="4"/>
  <c r="H636" i="4" s="1"/>
  <c r="AI38" i="1"/>
  <c r="M45" i="1"/>
  <c r="AD39" i="1"/>
  <c r="AL34" i="1"/>
  <c r="AJ35" i="1" s="1"/>
  <c r="AK35" i="1" s="1"/>
  <c r="K37" i="1"/>
  <c r="O37" i="1" s="1"/>
  <c r="T37" i="1"/>
  <c r="Q37" i="1"/>
  <c r="R37" i="1"/>
  <c r="J37" i="1"/>
  <c r="N37" i="1" s="1"/>
  <c r="F45" i="1"/>
  <c r="H45" i="1" s="1"/>
  <c r="E46" i="1" s="1"/>
  <c r="AQ38" i="9" l="1"/>
  <c r="X38" i="9"/>
  <c r="Y38" i="9"/>
  <c r="AC38" i="9"/>
  <c r="L38" i="9"/>
  <c r="F65" i="9"/>
  <c r="G65" i="9" s="1"/>
  <c r="J65" i="9" s="1"/>
  <c r="D65" i="9"/>
  <c r="C66" i="9"/>
  <c r="E66" i="9" s="1"/>
  <c r="B67" i="9"/>
  <c r="H64" i="9"/>
  <c r="M38" i="9"/>
  <c r="AR38" i="9"/>
  <c r="AT38" i="9" s="1"/>
  <c r="AK39" i="9" s="1"/>
  <c r="AL39" i="9" s="1"/>
  <c r="AM39" i="9" s="1"/>
  <c r="F62" i="7"/>
  <c r="G62" i="7" s="1"/>
  <c r="J62" i="7" s="1"/>
  <c r="H61" i="7"/>
  <c r="E62" i="7"/>
  <c r="D62" i="7"/>
  <c r="C63" i="7"/>
  <c r="B64" i="7"/>
  <c r="Z35" i="4"/>
  <c r="AD35" i="4"/>
  <c r="V35" i="4"/>
  <c r="U35" i="4"/>
  <c r="Z38" i="1"/>
  <c r="L38" i="1" s="1"/>
  <c r="P38" i="1" s="1"/>
  <c r="V38" i="1"/>
  <c r="X39" i="1"/>
  <c r="AA39" i="1" s="1"/>
  <c r="AF39" i="1"/>
  <c r="AH39" i="1"/>
  <c r="Y38" i="1"/>
  <c r="AE39" i="1"/>
  <c r="AB35" i="4"/>
  <c r="AA35" i="4"/>
  <c r="M35" i="4" s="1"/>
  <c r="L35" i="4"/>
  <c r="B639" i="4"/>
  <c r="C638" i="4"/>
  <c r="H637" i="4"/>
  <c r="D637" i="4"/>
  <c r="E637" i="4"/>
  <c r="M46" i="1"/>
  <c r="Q46" i="1" s="1"/>
  <c r="AD40" i="1"/>
  <c r="AL35" i="1"/>
  <c r="AJ36" i="1" s="1"/>
  <c r="K38" i="1"/>
  <c r="O38" i="1" s="1"/>
  <c r="T38" i="1"/>
  <c r="R38" i="1"/>
  <c r="J38" i="1"/>
  <c r="N38" i="1" s="1"/>
  <c r="Q38" i="1"/>
  <c r="F46" i="1"/>
  <c r="H46" i="1" s="1"/>
  <c r="E47" i="1" s="1"/>
  <c r="F66" i="9" l="1"/>
  <c r="G66" i="9" s="1"/>
  <c r="J66" i="9" s="1"/>
  <c r="H65" i="9"/>
  <c r="AN39" i="9"/>
  <c r="B68" i="9"/>
  <c r="C67" i="9"/>
  <c r="E67" i="9" s="1"/>
  <c r="K39" i="9"/>
  <c r="D66" i="9"/>
  <c r="H62" i="7"/>
  <c r="E63" i="7"/>
  <c r="D63" i="7"/>
  <c r="C64" i="7"/>
  <c r="B65" i="7"/>
  <c r="F63" i="7"/>
  <c r="G63" i="7" s="1"/>
  <c r="J63" i="7" s="1"/>
  <c r="AE35" i="4"/>
  <c r="X40" i="1"/>
  <c r="AA40" i="1" s="1"/>
  <c r="AF40" i="1"/>
  <c r="AH40" i="1"/>
  <c r="Z39" i="1"/>
  <c r="L39" i="1" s="1"/>
  <c r="P39" i="1" s="1"/>
  <c r="V39" i="1"/>
  <c r="Y39" i="1"/>
  <c r="AE40" i="1"/>
  <c r="AP35" i="4"/>
  <c r="AO35" i="4" s="1"/>
  <c r="S35" i="4"/>
  <c r="AQ35" i="4"/>
  <c r="O35" i="4"/>
  <c r="D638" i="4"/>
  <c r="E638" i="4"/>
  <c r="B640" i="4"/>
  <c r="C639" i="4"/>
  <c r="F638" i="4"/>
  <c r="G638" i="4" s="1"/>
  <c r="J638" i="4" s="1"/>
  <c r="F639" i="4" s="1"/>
  <c r="G639" i="4" s="1"/>
  <c r="J639" i="4" s="1"/>
  <c r="M47" i="1"/>
  <c r="AD41" i="1"/>
  <c r="AL36" i="1"/>
  <c r="AJ37" i="1" s="1"/>
  <c r="Q39" i="1"/>
  <c r="R39" i="1"/>
  <c r="J39" i="1"/>
  <c r="N39" i="1" s="1"/>
  <c r="K39" i="1"/>
  <c r="O39" i="1" s="1"/>
  <c r="T39" i="1"/>
  <c r="F47" i="1"/>
  <c r="H47" i="1" s="1"/>
  <c r="E48" i="1" s="1"/>
  <c r="F67" i="9" l="1"/>
  <c r="G67" i="9" s="1"/>
  <c r="J67" i="9" s="1"/>
  <c r="S39" i="9"/>
  <c r="D67" i="9"/>
  <c r="B69" i="9"/>
  <c r="C68" i="9"/>
  <c r="E68" i="9" s="1"/>
  <c r="H66" i="9"/>
  <c r="F64" i="7"/>
  <c r="G64" i="7" s="1"/>
  <c r="J64" i="7" s="1"/>
  <c r="H63" i="7"/>
  <c r="C65" i="7"/>
  <c r="B66" i="7"/>
  <c r="D64" i="7"/>
  <c r="E64" i="7"/>
  <c r="Y40" i="1"/>
  <c r="AE41" i="1"/>
  <c r="AF41" i="1"/>
  <c r="X41" i="1"/>
  <c r="AA41" i="1" s="1"/>
  <c r="AH41" i="1"/>
  <c r="Z40" i="1"/>
  <c r="L40" i="1" s="1"/>
  <c r="P40" i="1" s="1"/>
  <c r="V40" i="1"/>
  <c r="N35" i="4"/>
  <c r="AR35" i="4"/>
  <c r="B641" i="4"/>
  <c r="C640" i="4"/>
  <c r="D639" i="4"/>
  <c r="E639" i="4"/>
  <c r="H638" i="4"/>
  <c r="H639" i="4" s="1"/>
  <c r="M48" i="1"/>
  <c r="AD42" i="1"/>
  <c r="AL37" i="1"/>
  <c r="AJ38" i="1" s="1"/>
  <c r="AK36" i="1"/>
  <c r="J40" i="1"/>
  <c r="N40" i="1" s="1"/>
  <c r="R40" i="1"/>
  <c r="K40" i="1"/>
  <c r="O40" i="1" s="1"/>
  <c r="T40" i="1"/>
  <c r="Q40" i="1"/>
  <c r="F48" i="1"/>
  <c r="H48" i="1" s="1"/>
  <c r="E49" i="1" s="1"/>
  <c r="AF39" i="9" l="1"/>
  <c r="AA39" i="9"/>
  <c r="Z39" i="9"/>
  <c r="U39" i="9"/>
  <c r="V39" i="9"/>
  <c r="AG39" i="9" s="1"/>
  <c r="T39" i="9"/>
  <c r="AB39" i="9" s="1"/>
  <c r="W39" i="9"/>
  <c r="F68" i="9"/>
  <c r="G68" i="9" s="1"/>
  <c r="J68" i="9" s="1"/>
  <c r="H67" i="9"/>
  <c r="B70" i="9"/>
  <c r="C69" i="9"/>
  <c r="E69" i="9" s="1"/>
  <c r="D68" i="9"/>
  <c r="H64" i="7"/>
  <c r="C66" i="7"/>
  <c r="B67" i="7"/>
  <c r="E65" i="7"/>
  <c r="D65" i="7"/>
  <c r="F65" i="7"/>
  <c r="G65" i="7" s="1"/>
  <c r="J65" i="7" s="1"/>
  <c r="X42" i="1"/>
  <c r="AA42" i="1" s="1"/>
  <c r="AF42" i="1"/>
  <c r="AH42" i="1"/>
  <c r="Z41" i="1"/>
  <c r="L41" i="1" s="1"/>
  <c r="P41" i="1" s="1"/>
  <c r="V41" i="1"/>
  <c r="Y41" i="1"/>
  <c r="AE42" i="1"/>
  <c r="D640" i="4"/>
  <c r="E640" i="4"/>
  <c r="B642" i="4"/>
  <c r="C641" i="4"/>
  <c r="F640" i="4"/>
  <c r="G640" i="4" s="1"/>
  <c r="J640" i="4" s="1"/>
  <c r="F641" i="4" s="1"/>
  <c r="G641" i="4" s="1"/>
  <c r="J641" i="4" s="1"/>
  <c r="M49" i="1"/>
  <c r="AD43" i="1"/>
  <c r="AK38" i="1"/>
  <c r="AK37" i="1"/>
  <c r="R41" i="1"/>
  <c r="J41" i="1"/>
  <c r="N41" i="1" s="1"/>
  <c r="T41" i="1"/>
  <c r="K41" i="1"/>
  <c r="O41" i="1" s="1"/>
  <c r="Q41" i="1"/>
  <c r="F49" i="1"/>
  <c r="H49" i="1" s="1"/>
  <c r="E50" i="1" s="1"/>
  <c r="M50" i="1" s="1"/>
  <c r="R39" i="9" l="1"/>
  <c r="AE39" i="9"/>
  <c r="AD39" i="9"/>
  <c r="F69" i="9"/>
  <c r="G69" i="9"/>
  <c r="J69" i="9" s="1"/>
  <c r="AQ39" i="9"/>
  <c r="P39" i="9"/>
  <c r="AI39" i="9"/>
  <c r="AH39" i="9"/>
  <c r="Q39" i="9"/>
  <c r="N39" i="9"/>
  <c r="AS39" i="9"/>
  <c r="H68" i="9"/>
  <c r="D69" i="9"/>
  <c r="O39" i="9"/>
  <c r="B71" i="9"/>
  <c r="C70" i="9"/>
  <c r="E70" i="9" s="1"/>
  <c r="C67" i="7"/>
  <c r="B68" i="7"/>
  <c r="E66" i="7"/>
  <c r="D66" i="7"/>
  <c r="H65" i="7"/>
  <c r="F66" i="7"/>
  <c r="G66" i="7" s="1"/>
  <c r="J66" i="7" s="1"/>
  <c r="Y42" i="1"/>
  <c r="AE43" i="1"/>
  <c r="Z42" i="1"/>
  <c r="L42" i="1" s="1"/>
  <c r="P42" i="1" s="1"/>
  <c r="V42" i="1"/>
  <c r="X43" i="1"/>
  <c r="AA43" i="1" s="1"/>
  <c r="AF43" i="1"/>
  <c r="AH43" i="1"/>
  <c r="D641" i="4"/>
  <c r="E641" i="4"/>
  <c r="B643" i="4"/>
  <c r="C642" i="4"/>
  <c r="H640" i="4"/>
  <c r="H641" i="4" s="1"/>
  <c r="AC35" i="4"/>
  <c r="AD44" i="1"/>
  <c r="AL38" i="1"/>
  <c r="AJ39" i="1" s="1"/>
  <c r="J42" i="1"/>
  <c r="N42" i="1" s="1"/>
  <c r="R42" i="1"/>
  <c r="Q42" i="1"/>
  <c r="T42" i="1"/>
  <c r="K42" i="1"/>
  <c r="O42" i="1" s="1"/>
  <c r="F50" i="1"/>
  <c r="H50" i="1" s="1"/>
  <c r="E51" i="1" s="1"/>
  <c r="M51" i="1" s="1"/>
  <c r="Y39" i="9" l="1"/>
  <c r="X39" i="9"/>
  <c r="AC39" i="9"/>
  <c r="AP39" i="9"/>
  <c r="AO39" i="9" s="1"/>
  <c r="L39" i="9"/>
  <c r="F70" i="9"/>
  <c r="G70" i="9" s="1"/>
  <c r="J70" i="9" s="1"/>
  <c r="H69" i="9"/>
  <c r="B72" i="9"/>
  <c r="C71" i="9"/>
  <c r="E71" i="9" s="1"/>
  <c r="D70" i="9"/>
  <c r="AR39" i="9"/>
  <c r="M39" i="9"/>
  <c r="F67" i="7"/>
  <c r="G67" i="7" s="1"/>
  <c r="J67" i="7" s="1"/>
  <c r="H66" i="7"/>
  <c r="C68" i="7"/>
  <c r="B69" i="7"/>
  <c r="E67" i="7"/>
  <c r="D67" i="7"/>
  <c r="X44" i="1"/>
  <c r="AA44" i="1" s="1"/>
  <c r="AF44" i="1"/>
  <c r="AH44" i="1"/>
  <c r="Z43" i="1"/>
  <c r="L43" i="1" s="1"/>
  <c r="P43" i="1" s="1"/>
  <c r="V43" i="1"/>
  <c r="Y43" i="1"/>
  <c r="AE44" i="1"/>
  <c r="D642" i="4"/>
  <c r="E642" i="4"/>
  <c r="B644" i="4"/>
  <c r="C643" i="4"/>
  <c r="F642" i="4"/>
  <c r="G642" i="4" s="1"/>
  <c r="J642" i="4" s="1"/>
  <c r="F643" i="4" s="1"/>
  <c r="G643" i="4" s="1"/>
  <c r="J643" i="4" s="1"/>
  <c r="Q35" i="4"/>
  <c r="T35" i="4"/>
  <c r="Y35" i="4" s="1"/>
  <c r="AD45" i="1"/>
  <c r="AK39" i="1"/>
  <c r="AI39" i="1" s="1"/>
  <c r="T43" i="1"/>
  <c r="K43" i="1"/>
  <c r="O43" i="1" s="1"/>
  <c r="Q43" i="1"/>
  <c r="J43" i="1"/>
  <c r="N43" i="1" s="1"/>
  <c r="R43" i="1"/>
  <c r="F51" i="1"/>
  <c r="H51" i="1" s="1"/>
  <c r="E52" i="1" s="1"/>
  <c r="M52" i="1" s="1"/>
  <c r="AT39" i="9" l="1"/>
  <c r="AK40" i="9" s="1"/>
  <c r="AL40" i="9" s="1"/>
  <c r="AM40" i="9" s="1"/>
  <c r="F71" i="9"/>
  <c r="G71" i="9" s="1"/>
  <c r="J71" i="9" s="1"/>
  <c r="H70" i="9"/>
  <c r="D71" i="9"/>
  <c r="B73" i="9"/>
  <c r="C72" i="9"/>
  <c r="E72" i="9" s="1"/>
  <c r="K40" i="9"/>
  <c r="H67" i="7"/>
  <c r="C69" i="7"/>
  <c r="B70" i="7"/>
  <c r="E68" i="7"/>
  <c r="D68" i="7"/>
  <c r="F68" i="7"/>
  <c r="G68" i="7" s="1"/>
  <c r="J68" i="7" s="1"/>
  <c r="Y44" i="1"/>
  <c r="AE45" i="1"/>
  <c r="Z44" i="1"/>
  <c r="L44" i="1" s="1"/>
  <c r="P44" i="1" s="1"/>
  <c r="V44" i="1"/>
  <c r="AF45" i="1"/>
  <c r="X45" i="1"/>
  <c r="AA45" i="1" s="1"/>
  <c r="AH45" i="1"/>
  <c r="D643" i="4"/>
  <c r="E643" i="4"/>
  <c r="B645" i="4"/>
  <c r="C644" i="4"/>
  <c r="H642" i="4"/>
  <c r="H643" i="4" s="1"/>
  <c r="P35" i="4"/>
  <c r="AS35" i="4"/>
  <c r="AT35" i="4" s="1"/>
  <c r="AD46" i="1"/>
  <c r="AL39" i="1"/>
  <c r="AJ40" i="1" s="1"/>
  <c r="Q44" i="1"/>
  <c r="J44" i="1"/>
  <c r="N44" i="1" s="1"/>
  <c r="R44" i="1"/>
  <c r="T44" i="1"/>
  <c r="K44" i="1"/>
  <c r="O44" i="1" s="1"/>
  <c r="F52" i="1"/>
  <c r="H52" i="1" s="1"/>
  <c r="E53" i="1" s="1"/>
  <c r="M53" i="1" s="1"/>
  <c r="AN40" i="9" l="1"/>
  <c r="F72" i="9"/>
  <c r="G72" i="9" s="1"/>
  <c r="J72" i="9" s="1"/>
  <c r="S40" i="9"/>
  <c r="D72" i="9"/>
  <c r="H71" i="9"/>
  <c r="B74" i="9"/>
  <c r="C73" i="9"/>
  <c r="F69" i="7"/>
  <c r="G69" i="7" s="1"/>
  <c r="J69" i="7" s="1"/>
  <c r="E69" i="7"/>
  <c r="D69" i="7"/>
  <c r="H68" i="7"/>
  <c r="C70" i="7"/>
  <c r="B71" i="7"/>
  <c r="X46" i="1"/>
  <c r="AA46" i="1" s="1"/>
  <c r="AF46" i="1"/>
  <c r="AH46" i="1"/>
  <c r="Y45" i="1"/>
  <c r="AE46" i="1"/>
  <c r="Z45" i="1"/>
  <c r="L45" i="1" s="1"/>
  <c r="P45" i="1" s="1"/>
  <c r="V45" i="1"/>
  <c r="D644" i="4"/>
  <c r="E644" i="4"/>
  <c r="B646" i="4"/>
  <c r="C645" i="4"/>
  <c r="F644" i="4"/>
  <c r="G644" i="4" s="1"/>
  <c r="J644" i="4" s="1"/>
  <c r="F645" i="4" s="1"/>
  <c r="G645" i="4" s="1"/>
  <c r="J645" i="4" s="1"/>
  <c r="AD47" i="1"/>
  <c r="AK40" i="1"/>
  <c r="AI40" i="1" s="1"/>
  <c r="T45" i="1"/>
  <c r="K45" i="1"/>
  <c r="O45" i="1" s="1"/>
  <c r="Q45" i="1"/>
  <c r="J45" i="1"/>
  <c r="N45" i="1" s="1"/>
  <c r="R45" i="1"/>
  <c r="F53" i="1"/>
  <c r="H53" i="1" s="1"/>
  <c r="E54" i="1" s="1"/>
  <c r="M54" i="1" s="1"/>
  <c r="AF40" i="9" l="1"/>
  <c r="Z40" i="9"/>
  <c r="AA40" i="9"/>
  <c r="U40" i="9"/>
  <c r="V40" i="9"/>
  <c r="AG40" i="9" s="1"/>
  <c r="T40" i="9"/>
  <c r="AB40" i="9" s="1"/>
  <c r="W40" i="9"/>
  <c r="E73" i="9"/>
  <c r="H72" i="9"/>
  <c r="D73" i="9"/>
  <c r="B75" i="9"/>
  <c r="C74" i="9"/>
  <c r="E74" i="9" s="1"/>
  <c r="H69" i="7"/>
  <c r="E70" i="7"/>
  <c r="D70" i="7"/>
  <c r="F70" i="7"/>
  <c r="G70" i="7" s="1"/>
  <c r="J70" i="7" s="1"/>
  <c r="C71" i="7"/>
  <c r="B72" i="7"/>
  <c r="Z46" i="1"/>
  <c r="L46" i="1" s="1"/>
  <c r="P46" i="1" s="1"/>
  <c r="V46" i="1"/>
  <c r="X47" i="1"/>
  <c r="AA47" i="1" s="1"/>
  <c r="AF47" i="1"/>
  <c r="AH47" i="1"/>
  <c r="Y46" i="1"/>
  <c r="AE47" i="1"/>
  <c r="D645" i="4"/>
  <c r="E645" i="4"/>
  <c r="B647" i="4"/>
  <c r="C646" i="4"/>
  <c r="F646" i="4" s="1"/>
  <c r="G646" i="4" s="1"/>
  <c r="J646" i="4" s="1"/>
  <c r="H644" i="4"/>
  <c r="H645" i="4" s="1"/>
  <c r="AL35" i="4"/>
  <c r="K36" i="4" s="1"/>
  <c r="AN35" i="4"/>
  <c r="AK36" i="4" s="1"/>
  <c r="AM36" i="4" s="1"/>
  <c r="AD48" i="1"/>
  <c r="AL40" i="1"/>
  <c r="AJ41" i="1" s="1"/>
  <c r="J46" i="1"/>
  <c r="N46" i="1" s="1"/>
  <c r="R46" i="1"/>
  <c r="T46" i="1"/>
  <c r="K46" i="1"/>
  <c r="O46" i="1" s="1"/>
  <c r="F54" i="1"/>
  <c r="H54" i="1" s="1"/>
  <c r="E55" i="1" s="1"/>
  <c r="M55" i="1" s="1"/>
  <c r="R40" i="9" l="1"/>
  <c r="AE40" i="9"/>
  <c r="AD40" i="9"/>
  <c r="F74" i="9"/>
  <c r="G74" i="9" s="1"/>
  <c r="J74" i="9" s="1"/>
  <c r="F73" i="9"/>
  <c r="G73" i="9" s="1"/>
  <c r="J73" i="9" s="1"/>
  <c r="N40" i="9"/>
  <c r="AS40" i="9"/>
  <c r="O40" i="9"/>
  <c r="AI40" i="9"/>
  <c r="AH40" i="9"/>
  <c r="Q40" i="9"/>
  <c r="D74" i="9"/>
  <c r="B76" i="9"/>
  <c r="C75" i="9"/>
  <c r="E75" i="9" s="1"/>
  <c r="P40" i="9"/>
  <c r="F71" i="7"/>
  <c r="G71" i="7" s="1"/>
  <c r="J71" i="7" s="1"/>
  <c r="E71" i="7"/>
  <c r="D71" i="7"/>
  <c r="H70" i="7"/>
  <c r="C72" i="7"/>
  <c r="B73" i="7"/>
  <c r="Z47" i="1"/>
  <c r="L47" i="1" s="1"/>
  <c r="P47" i="1" s="1"/>
  <c r="V47" i="1"/>
  <c r="AE48" i="1"/>
  <c r="Y47" i="1"/>
  <c r="X48" i="1"/>
  <c r="AA48" i="1" s="1"/>
  <c r="AF48" i="1"/>
  <c r="AH48" i="1"/>
  <c r="H646" i="4"/>
  <c r="D646" i="4"/>
  <c r="E646" i="4"/>
  <c r="B648" i="4"/>
  <c r="C647" i="4"/>
  <c r="R36" i="4"/>
  <c r="AD49" i="1"/>
  <c r="AK41" i="1"/>
  <c r="AI41" i="1" s="1"/>
  <c r="T47" i="1"/>
  <c r="K47" i="1"/>
  <c r="O47" i="1" s="1"/>
  <c r="Q47" i="1"/>
  <c r="R47" i="1"/>
  <c r="J47" i="1"/>
  <c r="N47" i="1" s="1"/>
  <c r="F55" i="1"/>
  <c r="H55" i="1" s="1"/>
  <c r="E56" i="1" s="1"/>
  <c r="M56" i="1" s="1"/>
  <c r="X40" i="9" l="1"/>
  <c r="Y40" i="9"/>
  <c r="AP40" i="9"/>
  <c r="AO40" i="9" s="1"/>
  <c r="L40" i="9"/>
  <c r="AC40" i="9"/>
  <c r="AQ40" i="9"/>
  <c r="F75" i="9"/>
  <c r="G75" i="9" s="1"/>
  <c r="J75" i="9" s="1"/>
  <c r="H73" i="9"/>
  <c r="H74" i="9"/>
  <c r="M40" i="9"/>
  <c r="AR40" i="9"/>
  <c r="D75" i="9"/>
  <c r="B77" i="9"/>
  <c r="C76" i="9"/>
  <c r="E76" i="9" s="1"/>
  <c r="H71" i="7"/>
  <c r="E72" i="7"/>
  <c r="D72" i="7"/>
  <c r="F72" i="7"/>
  <c r="G72" i="7" s="1"/>
  <c r="J72" i="7" s="1"/>
  <c r="C73" i="7"/>
  <c r="B74" i="7"/>
  <c r="Z36" i="4"/>
  <c r="V36" i="4"/>
  <c r="AD36" i="4" s="1"/>
  <c r="U36" i="4"/>
  <c r="X49" i="1"/>
  <c r="AA49" i="1" s="1"/>
  <c r="AH49" i="1"/>
  <c r="AF49" i="1"/>
  <c r="Z48" i="1"/>
  <c r="L48" i="1" s="1"/>
  <c r="P48" i="1" s="1"/>
  <c r="V48" i="1"/>
  <c r="Y48" i="1"/>
  <c r="AE49" i="1"/>
  <c r="D647" i="4"/>
  <c r="E647" i="4"/>
  <c r="B649" i="4"/>
  <c r="C648" i="4"/>
  <c r="F647" i="4"/>
  <c r="G647" i="4" s="1"/>
  <c r="J647" i="4" s="1"/>
  <c r="AC36" i="4"/>
  <c r="Q36" i="4" s="1"/>
  <c r="AB36" i="4"/>
  <c r="S36" i="4" s="1"/>
  <c r="L36" i="4"/>
  <c r="AA36" i="4"/>
  <c r="M36" i="4" s="1"/>
  <c r="T36" i="4"/>
  <c r="Y36" i="4" s="1"/>
  <c r="AD50" i="1"/>
  <c r="AL41" i="1"/>
  <c r="AJ42" i="1" s="1"/>
  <c r="Q48" i="1"/>
  <c r="J48" i="1"/>
  <c r="N48" i="1" s="1"/>
  <c r="R48" i="1"/>
  <c r="K48" i="1"/>
  <c r="O48" i="1" s="1"/>
  <c r="T48" i="1"/>
  <c r="F56" i="1"/>
  <c r="H56" i="1" s="1"/>
  <c r="E57" i="1" s="1"/>
  <c r="F57" i="1" s="1"/>
  <c r="H57" i="1" s="1"/>
  <c r="E58" i="1" s="1"/>
  <c r="AT40" i="9" l="1"/>
  <c r="AK41" i="9" s="1"/>
  <c r="AN41" i="9" s="1"/>
  <c r="H75" i="9"/>
  <c r="F76" i="9"/>
  <c r="G76" i="9" s="1"/>
  <c r="J76" i="9" s="1"/>
  <c r="B78" i="9"/>
  <c r="C77" i="9"/>
  <c r="E77" i="9" s="1"/>
  <c r="D76" i="9"/>
  <c r="K41" i="9"/>
  <c r="H72" i="7"/>
  <c r="C74" i="7"/>
  <c r="B75" i="7"/>
  <c r="E73" i="7"/>
  <c r="D73" i="7"/>
  <c r="F73" i="7"/>
  <c r="G73" i="7" s="1"/>
  <c r="J73" i="7" s="1"/>
  <c r="AE36" i="4"/>
  <c r="Y49" i="1"/>
  <c r="AE50" i="1"/>
  <c r="Z49" i="1"/>
  <c r="L49" i="1" s="1"/>
  <c r="P49" i="1" s="1"/>
  <c r="V49" i="1"/>
  <c r="X50" i="1"/>
  <c r="AA50" i="1" s="1"/>
  <c r="AF50" i="1"/>
  <c r="AH50" i="1"/>
  <c r="F648" i="4"/>
  <c r="G648" i="4" s="1"/>
  <c r="J648" i="4" s="1"/>
  <c r="AP36" i="4"/>
  <c r="AO36" i="4" s="1"/>
  <c r="H647" i="4"/>
  <c r="D648" i="4"/>
  <c r="E648" i="4"/>
  <c r="B650" i="4"/>
  <c r="C649" i="4"/>
  <c r="AQ36" i="4"/>
  <c r="O36" i="4"/>
  <c r="P36" i="4"/>
  <c r="AS36" i="4"/>
  <c r="M57" i="1"/>
  <c r="M58" i="1" s="1"/>
  <c r="AD51" i="1"/>
  <c r="AK42" i="1"/>
  <c r="AI42" i="1" s="1"/>
  <c r="F58" i="1"/>
  <c r="H58" i="1" s="1"/>
  <c r="E59" i="1" s="1"/>
  <c r="F59" i="1" s="1"/>
  <c r="H59" i="1" s="1"/>
  <c r="E60" i="1" s="1"/>
  <c r="F60" i="1" s="1"/>
  <c r="H60" i="1" s="1"/>
  <c r="E61" i="1" s="1"/>
  <c r="F61" i="1" s="1"/>
  <c r="H61" i="1" s="1"/>
  <c r="E62" i="1" s="1"/>
  <c r="F62" i="1" s="1"/>
  <c r="H62" i="1" s="1"/>
  <c r="E63" i="1" s="1"/>
  <c r="F63" i="1" s="1"/>
  <c r="H63" i="1" s="1"/>
  <c r="E64" i="1" s="1"/>
  <c r="F64" i="1" s="1"/>
  <c r="H64" i="1" s="1"/>
  <c r="E65" i="1" s="1"/>
  <c r="F65" i="1" s="1"/>
  <c r="H65" i="1" s="1"/>
  <c r="E66" i="1" s="1"/>
  <c r="F66" i="1" s="1"/>
  <c r="H66" i="1" s="1"/>
  <c r="E67" i="1" s="1"/>
  <c r="F67" i="1" s="1"/>
  <c r="H67" i="1" s="1"/>
  <c r="E68" i="1" s="1"/>
  <c r="F68" i="1" s="1"/>
  <c r="H68" i="1" s="1"/>
  <c r="E69" i="1" s="1"/>
  <c r="F69" i="1" s="1"/>
  <c r="H69" i="1" s="1"/>
  <c r="E70" i="1" s="1"/>
  <c r="F70" i="1" s="1"/>
  <c r="H70" i="1" s="1"/>
  <c r="E71" i="1" s="1"/>
  <c r="F71" i="1" s="1"/>
  <c r="H71" i="1" s="1"/>
  <c r="E72" i="1" s="1"/>
  <c r="F72" i="1" s="1"/>
  <c r="H72" i="1" s="1"/>
  <c r="E73" i="1" s="1"/>
  <c r="F73" i="1" s="1"/>
  <c r="H73" i="1" s="1"/>
  <c r="E74" i="1" s="1"/>
  <c r="F74" i="1" s="1"/>
  <c r="H74" i="1" s="1"/>
  <c r="E75" i="1" s="1"/>
  <c r="F75" i="1" s="1"/>
  <c r="H75" i="1" s="1"/>
  <c r="E76" i="1" s="1"/>
  <c r="F76" i="1" s="1"/>
  <c r="H76" i="1" s="1"/>
  <c r="E77" i="1" s="1"/>
  <c r="F77" i="1" s="1"/>
  <c r="H77" i="1" s="1"/>
  <c r="E78" i="1" s="1"/>
  <c r="F78" i="1" s="1"/>
  <c r="H78" i="1" s="1"/>
  <c r="E79" i="1" s="1"/>
  <c r="F79" i="1" s="1"/>
  <c r="H79" i="1" s="1"/>
  <c r="E80" i="1" s="1"/>
  <c r="F80" i="1" s="1"/>
  <c r="H80" i="1" s="1"/>
  <c r="E81" i="1" s="1"/>
  <c r="F81" i="1" s="1"/>
  <c r="H81" i="1" s="1"/>
  <c r="E82" i="1" s="1"/>
  <c r="F82" i="1" s="1"/>
  <c r="H82" i="1" s="1"/>
  <c r="E83" i="1" s="1"/>
  <c r="F83" i="1" s="1"/>
  <c r="H83" i="1" s="1"/>
  <c r="E84" i="1" s="1"/>
  <c r="F84" i="1" s="1"/>
  <c r="H84" i="1" s="1"/>
  <c r="E85" i="1" s="1"/>
  <c r="F85" i="1" s="1"/>
  <c r="H85" i="1" s="1"/>
  <c r="E86" i="1" s="1"/>
  <c r="F86" i="1" s="1"/>
  <c r="H86" i="1" s="1"/>
  <c r="E87" i="1" s="1"/>
  <c r="F87" i="1" s="1"/>
  <c r="H87" i="1" s="1"/>
  <c r="E88" i="1" s="1"/>
  <c r="F88" i="1" s="1"/>
  <c r="H88" i="1" s="1"/>
  <c r="E89" i="1" s="1"/>
  <c r="F89" i="1" s="1"/>
  <c r="H89" i="1" s="1"/>
  <c r="E90" i="1" s="1"/>
  <c r="F90" i="1" s="1"/>
  <c r="H90" i="1" s="1"/>
  <c r="E91" i="1" s="1"/>
  <c r="F91" i="1" s="1"/>
  <c r="H91" i="1" s="1"/>
  <c r="E92" i="1" s="1"/>
  <c r="F92" i="1" s="1"/>
  <c r="H92" i="1" s="1"/>
  <c r="E93" i="1" s="1"/>
  <c r="F93" i="1" s="1"/>
  <c r="H93" i="1" s="1"/>
  <c r="E94" i="1" s="1"/>
  <c r="F94" i="1" s="1"/>
  <c r="H94" i="1" s="1"/>
  <c r="E95" i="1" s="1"/>
  <c r="F95" i="1" s="1"/>
  <c r="H95" i="1" s="1"/>
  <c r="E96" i="1" s="1"/>
  <c r="F96" i="1" s="1"/>
  <c r="H96" i="1" s="1"/>
  <c r="E97" i="1" s="1"/>
  <c r="F97" i="1" s="1"/>
  <c r="H97" i="1" s="1"/>
  <c r="E98" i="1" s="1"/>
  <c r="F98" i="1" s="1"/>
  <c r="H98" i="1" s="1"/>
  <c r="E99" i="1" s="1"/>
  <c r="F99" i="1" s="1"/>
  <c r="H99" i="1" s="1"/>
  <c r="E100" i="1" s="1"/>
  <c r="F100" i="1" s="1"/>
  <c r="H100" i="1" s="1"/>
  <c r="E101" i="1" s="1"/>
  <c r="F101" i="1" s="1"/>
  <c r="H101" i="1" s="1"/>
  <c r="E102" i="1" s="1"/>
  <c r="F102" i="1" s="1"/>
  <c r="H102" i="1" s="1"/>
  <c r="E103" i="1" s="1"/>
  <c r="F103" i="1" s="1"/>
  <c r="H103" i="1" s="1"/>
  <c r="E104" i="1" s="1"/>
  <c r="F104" i="1" s="1"/>
  <c r="H104" i="1" s="1"/>
  <c r="E105" i="1" s="1"/>
  <c r="F105" i="1" s="1"/>
  <c r="H105" i="1" s="1"/>
  <c r="E106" i="1" s="1"/>
  <c r="F106" i="1" s="1"/>
  <c r="H106" i="1" s="1"/>
  <c r="E107" i="1" s="1"/>
  <c r="F107" i="1" s="1"/>
  <c r="H107" i="1" s="1"/>
  <c r="E108" i="1" s="1"/>
  <c r="F108" i="1" s="1"/>
  <c r="H108" i="1" s="1"/>
  <c r="E109" i="1" s="1"/>
  <c r="F109" i="1" s="1"/>
  <c r="H109" i="1" s="1"/>
  <c r="E110" i="1" s="1"/>
  <c r="F110" i="1" s="1"/>
  <c r="H110" i="1" s="1"/>
  <c r="E111" i="1" s="1"/>
  <c r="F111" i="1" s="1"/>
  <c r="H111" i="1" s="1"/>
  <c r="E112" i="1" s="1"/>
  <c r="F112" i="1" s="1"/>
  <c r="H112" i="1" s="1"/>
  <c r="E113" i="1" s="1"/>
  <c r="F113" i="1" s="1"/>
  <c r="H113" i="1" s="1"/>
  <c r="E114" i="1" s="1"/>
  <c r="F114" i="1" s="1"/>
  <c r="H114" i="1" s="1"/>
  <c r="E115" i="1" s="1"/>
  <c r="F115" i="1" s="1"/>
  <c r="H115" i="1" s="1"/>
  <c r="E116" i="1" s="1"/>
  <c r="F116" i="1" s="1"/>
  <c r="H116" i="1" s="1"/>
  <c r="E117" i="1" s="1"/>
  <c r="F117" i="1" s="1"/>
  <c r="H117" i="1" s="1"/>
  <c r="E118" i="1" s="1"/>
  <c r="F118" i="1" s="1"/>
  <c r="H118" i="1" s="1"/>
  <c r="E119" i="1" s="1"/>
  <c r="F119" i="1" s="1"/>
  <c r="H119" i="1" s="1"/>
  <c r="E120" i="1" s="1"/>
  <c r="F120" i="1" s="1"/>
  <c r="H120" i="1" s="1"/>
  <c r="E121" i="1" s="1"/>
  <c r="F121" i="1" s="1"/>
  <c r="H121" i="1" s="1"/>
  <c r="E122" i="1" s="1"/>
  <c r="F122" i="1" s="1"/>
  <c r="H122" i="1" s="1"/>
  <c r="E123" i="1" s="1"/>
  <c r="F123" i="1" s="1"/>
  <c r="H123" i="1" s="1"/>
  <c r="E124" i="1" s="1"/>
  <c r="F124" i="1" s="1"/>
  <c r="H124" i="1" s="1"/>
  <c r="E125" i="1" s="1"/>
  <c r="F125" i="1" s="1"/>
  <c r="H125" i="1" s="1"/>
  <c r="E126" i="1" s="1"/>
  <c r="F126" i="1" s="1"/>
  <c r="H126" i="1" s="1"/>
  <c r="E127" i="1" s="1"/>
  <c r="F127" i="1" s="1"/>
  <c r="H127" i="1" s="1"/>
  <c r="E128" i="1" s="1"/>
  <c r="F128" i="1" s="1"/>
  <c r="H128" i="1" s="1"/>
  <c r="E129" i="1" s="1"/>
  <c r="F129" i="1" s="1"/>
  <c r="H129" i="1" s="1"/>
  <c r="E130" i="1" s="1"/>
  <c r="F130" i="1" s="1"/>
  <c r="H130" i="1" s="1"/>
  <c r="E131" i="1" s="1"/>
  <c r="F131" i="1" s="1"/>
  <c r="H131" i="1" s="1"/>
  <c r="E132" i="1" s="1"/>
  <c r="F132" i="1" s="1"/>
  <c r="H132" i="1" s="1"/>
  <c r="E133" i="1" s="1"/>
  <c r="F133" i="1" s="1"/>
  <c r="H133" i="1" s="1"/>
  <c r="E134" i="1" s="1"/>
  <c r="F134" i="1" s="1"/>
  <c r="H134" i="1" s="1"/>
  <c r="E135" i="1" s="1"/>
  <c r="F135" i="1" s="1"/>
  <c r="H135" i="1" s="1"/>
  <c r="E136" i="1" s="1"/>
  <c r="F136" i="1" s="1"/>
  <c r="H136" i="1" s="1"/>
  <c r="E137" i="1" s="1"/>
  <c r="F137" i="1" s="1"/>
  <c r="H137" i="1" s="1"/>
  <c r="E138" i="1" s="1"/>
  <c r="F138" i="1" s="1"/>
  <c r="H138" i="1" s="1"/>
  <c r="E139" i="1" s="1"/>
  <c r="F139" i="1" s="1"/>
  <c r="H139" i="1" s="1"/>
  <c r="E140" i="1" s="1"/>
  <c r="F140" i="1" s="1"/>
  <c r="H140" i="1" s="1"/>
  <c r="E141" i="1" s="1"/>
  <c r="F141" i="1" s="1"/>
  <c r="H141" i="1" s="1"/>
  <c r="E142" i="1" s="1"/>
  <c r="F142" i="1" s="1"/>
  <c r="H142" i="1" s="1"/>
  <c r="E143" i="1" s="1"/>
  <c r="F143" i="1" s="1"/>
  <c r="H143" i="1" s="1"/>
  <c r="E144" i="1" s="1"/>
  <c r="F144" i="1" s="1"/>
  <c r="H144" i="1" s="1"/>
  <c r="E145" i="1" s="1"/>
  <c r="F145" i="1" s="1"/>
  <c r="H145" i="1" s="1"/>
  <c r="E146" i="1" s="1"/>
  <c r="F146" i="1" s="1"/>
  <c r="H146" i="1" s="1"/>
  <c r="E147" i="1" s="1"/>
  <c r="F147" i="1" s="1"/>
  <c r="H147" i="1" s="1"/>
  <c r="E148" i="1" s="1"/>
  <c r="F148" i="1" s="1"/>
  <c r="H148" i="1" s="1"/>
  <c r="E149" i="1" s="1"/>
  <c r="F149" i="1" s="1"/>
  <c r="H149" i="1" s="1"/>
  <c r="E150" i="1" s="1"/>
  <c r="F150" i="1" s="1"/>
  <c r="H150" i="1" s="1"/>
  <c r="E151" i="1" s="1"/>
  <c r="F151" i="1" s="1"/>
  <c r="H151" i="1" s="1"/>
  <c r="E152" i="1" s="1"/>
  <c r="F152" i="1" s="1"/>
  <c r="H152" i="1" s="1"/>
  <c r="E153" i="1" s="1"/>
  <c r="F153" i="1" s="1"/>
  <c r="H153" i="1" s="1"/>
  <c r="E154" i="1" s="1"/>
  <c r="F154" i="1" s="1"/>
  <c r="H154" i="1" s="1"/>
  <c r="E155" i="1" s="1"/>
  <c r="F155" i="1" s="1"/>
  <c r="H155" i="1" s="1"/>
  <c r="E156" i="1" s="1"/>
  <c r="F156" i="1" s="1"/>
  <c r="H156" i="1" s="1"/>
  <c r="E157" i="1" s="1"/>
  <c r="F157" i="1" s="1"/>
  <c r="H157" i="1" s="1"/>
  <c r="E158" i="1" s="1"/>
  <c r="F158" i="1" s="1"/>
  <c r="H158" i="1" s="1"/>
  <c r="E159" i="1" s="1"/>
  <c r="F159" i="1" s="1"/>
  <c r="H159" i="1" s="1"/>
  <c r="E160" i="1" s="1"/>
  <c r="F160" i="1" s="1"/>
  <c r="H160" i="1" s="1"/>
  <c r="E161" i="1" s="1"/>
  <c r="F161" i="1" s="1"/>
  <c r="H161" i="1" s="1"/>
  <c r="E162" i="1" s="1"/>
  <c r="F162" i="1" s="1"/>
  <c r="H162" i="1" s="1"/>
  <c r="E163" i="1" s="1"/>
  <c r="F163" i="1" s="1"/>
  <c r="H163" i="1" s="1"/>
  <c r="E164" i="1" s="1"/>
  <c r="F164" i="1" s="1"/>
  <c r="H164" i="1" s="1"/>
  <c r="E165" i="1" s="1"/>
  <c r="F165" i="1" s="1"/>
  <c r="H165" i="1" s="1"/>
  <c r="E166" i="1" s="1"/>
  <c r="F166" i="1" s="1"/>
  <c r="H166" i="1" s="1"/>
  <c r="E167" i="1" s="1"/>
  <c r="F167" i="1" s="1"/>
  <c r="H167" i="1" s="1"/>
  <c r="E168" i="1" s="1"/>
  <c r="F168" i="1" s="1"/>
  <c r="H168" i="1" s="1"/>
  <c r="E169" i="1" s="1"/>
  <c r="F169" i="1" s="1"/>
  <c r="H169" i="1" s="1"/>
  <c r="E170" i="1" s="1"/>
  <c r="F170" i="1" s="1"/>
  <c r="H170" i="1" s="1"/>
  <c r="E171" i="1" s="1"/>
  <c r="F171" i="1" s="1"/>
  <c r="H171" i="1" s="1"/>
  <c r="E172" i="1" s="1"/>
  <c r="F172" i="1" s="1"/>
  <c r="H172" i="1" s="1"/>
  <c r="E173" i="1" s="1"/>
  <c r="F173" i="1" s="1"/>
  <c r="H173" i="1" s="1"/>
  <c r="E174" i="1" s="1"/>
  <c r="F174" i="1" s="1"/>
  <c r="H174" i="1" s="1"/>
  <c r="E175" i="1" s="1"/>
  <c r="F175" i="1" s="1"/>
  <c r="H175" i="1" s="1"/>
  <c r="E176" i="1" s="1"/>
  <c r="F176" i="1" s="1"/>
  <c r="H176" i="1" s="1"/>
  <c r="E177" i="1" s="1"/>
  <c r="F177" i="1" s="1"/>
  <c r="H177" i="1" s="1"/>
  <c r="E178" i="1" s="1"/>
  <c r="F178" i="1" s="1"/>
  <c r="H178" i="1" s="1"/>
  <c r="E179" i="1" s="1"/>
  <c r="F179" i="1" s="1"/>
  <c r="H179" i="1" s="1"/>
  <c r="E180" i="1" s="1"/>
  <c r="F180" i="1" s="1"/>
  <c r="H180" i="1" s="1"/>
  <c r="E181" i="1" s="1"/>
  <c r="F181" i="1" s="1"/>
  <c r="H181" i="1" s="1"/>
  <c r="E182" i="1" s="1"/>
  <c r="F182" i="1" s="1"/>
  <c r="H182" i="1" s="1"/>
  <c r="E183" i="1" s="1"/>
  <c r="F183" i="1" s="1"/>
  <c r="H183" i="1" s="1"/>
  <c r="E184" i="1" s="1"/>
  <c r="F184" i="1" s="1"/>
  <c r="H184" i="1" s="1"/>
  <c r="E185" i="1" s="1"/>
  <c r="F185" i="1" s="1"/>
  <c r="H185" i="1" s="1"/>
  <c r="E186" i="1" s="1"/>
  <c r="F186" i="1" s="1"/>
  <c r="H186" i="1" s="1"/>
  <c r="E187" i="1" s="1"/>
  <c r="F187" i="1" s="1"/>
  <c r="H187" i="1" s="1"/>
  <c r="E188" i="1" s="1"/>
  <c r="F188" i="1" s="1"/>
  <c r="H188" i="1" s="1"/>
  <c r="E189" i="1" s="1"/>
  <c r="F189" i="1" s="1"/>
  <c r="H189" i="1" s="1"/>
  <c r="E190" i="1" s="1"/>
  <c r="F190" i="1" s="1"/>
  <c r="H190" i="1" s="1"/>
  <c r="E191" i="1" s="1"/>
  <c r="F191" i="1" s="1"/>
  <c r="H191" i="1" s="1"/>
  <c r="E192" i="1" s="1"/>
  <c r="F192" i="1" s="1"/>
  <c r="H192" i="1" s="1"/>
  <c r="E193" i="1" s="1"/>
  <c r="F193" i="1" s="1"/>
  <c r="H193" i="1" s="1"/>
  <c r="E194" i="1" s="1"/>
  <c r="F194" i="1" s="1"/>
  <c r="H194" i="1" s="1"/>
  <c r="E195" i="1" s="1"/>
  <c r="F195" i="1" s="1"/>
  <c r="H195" i="1" s="1"/>
  <c r="E196" i="1" s="1"/>
  <c r="F196" i="1" s="1"/>
  <c r="H196" i="1" s="1"/>
  <c r="E197" i="1" s="1"/>
  <c r="F197" i="1" s="1"/>
  <c r="H197" i="1" s="1"/>
  <c r="E198" i="1" s="1"/>
  <c r="F198" i="1" s="1"/>
  <c r="H198" i="1" s="1"/>
  <c r="E199" i="1" s="1"/>
  <c r="F199" i="1" s="1"/>
  <c r="H199" i="1" s="1"/>
  <c r="E200" i="1" s="1"/>
  <c r="F200" i="1" s="1"/>
  <c r="H200" i="1" s="1"/>
  <c r="E201" i="1" s="1"/>
  <c r="F201" i="1" s="1"/>
  <c r="H201" i="1" s="1"/>
  <c r="E202" i="1" s="1"/>
  <c r="F202" i="1" s="1"/>
  <c r="H202" i="1" s="1"/>
  <c r="E203" i="1" s="1"/>
  <c r="F203" i="1" s="1"/>
  <c r="H203" i="1" s="1"/>
  <c r="E204" i="1" s="1"/>
  <c r="F204" i="1" s="1"/>
  <c r="H204" i="1" s="1"/>
  <c r="E205" i="1" s="1"/>
  <c r="F205" i="1" s="1"/>
  <c r="H205" i="1" s="1"/>
  <c r="E206" i="1" s="1"/>
  <c r="F206" i="1" s="1"/>
  <c r="H206" i="1" s="1"/>
  <c r="E207" i="1" s="1"/>
  <c r="F207" i="1" s="1"/>
  <c r="H207" i="1" s="1"/>
  <c r="E208" i="1" s="1"/>
  <c r="F208" i="1" s="1"/>
  <c r="H208" i="1" s="1"/>
  <c r="E209" i="1" s="1"/>
  <c r="F209" i="1" s="1"/>
  <c r="H209" i="1" s="1"/>
  <c r="E210" i="1" s="1"/>
  <c r="F210" i="1" s="1"/>
  <c r="H210" i="1" s="1"/>
  <c r="E211" i="1" s="1"/>
  <c r="F211" i="1" s="1"/>
  <c r="H211" i="1" s="1"/>
  <c r="E212" i="1" s="1"/>
  <c r="F212" i="1" s="1"/>
  <c r="H212" i="1" s="1"/>
  <c r="E213" i="1" s="1"/>
  <c r="F213" i="1" s="1"/>
  <c r="H213" i="1" s="1"/>
  <c r="E214" i="1" s="1"/>
  <c r="F214" i="1" s="1"/>
  <c r="H214" i="1" s="1"/>
  <c r="E215" i="1" s="1"/>
  <c r="F215" i="1" s="1"/>
  <c r="H215" i="1" s="1"/>
  <c r="E216" i="1" s="1"/>
  <c r="F216" i="1" s="1"/>
  <c r="H216" i="1" s="1"/>
  <c r="E217" i="1" s="1"/>
  <c r="F217" i="1" s="1"/>
  <c r="H217" i="1" s="1"/>
  <c r="E218" i="1" s="1"/>
  <c r="F218" i="1" s="1"/>
  <c r="H218" i="1" s="1"/>
  <c r="E219" i="1" s="1"/>
  <c r="F219" i="1" s="1"/>
  <c r="H219" i="1" s="1"/>
  <c r="E220" i="1" s="1"/>
  <c r="F220" i="1" s="1"/>
  <c r="H220" i="1" s="1"/>
  <c r="E221" i="1" s="1"/>
  <c r="F221" i="1" s="1"/>
  <c r="H221" i="1" s="1"/>
  <c r="E222" i="1" s="1"/>
  <c r="F222" i="1" s="1"/>
  <c r="H222" i="1" s="1"/>
  <c r="E223" i="1" s="1"/>
  <c r="F223" i="1" s="1"/>
  <c r="H223" i="1" s="1"/>
  <c r="E224" i="1" s="1"/>
  <c r="F224" i="1" s="1"/>
  <c r="H224" i="1" s="1"/>
  <c r="E225" i="1" s="1"/>
  <c r="F225" i="1" s="1"/>
  <c r="H225" i="1" s="1"/>
  <c r="E226" i="1" s="1"/>
  <c r="F226" i="1" s="1"/>
  <c r="H226" i="1" s="1"/>
  <c r="E227" i="1" s="1"/>
  <c r="F227" i="1" s="1"/>
  <c r="H227" i="1" s="1"/>
  <c r="E228" i="1" s="1"/>
  <c r="F228" i="1" s="1"/>
  <c r="H228" i="1" s="1"/>
  <c r="E229" i="1" s="1"/>
  <c r="F229" i="1" s="1"/>
  <c r="H229" i="1" s="1"/>
  <c r="E230" i="1" s="1"/>
  <c r="F230" i="1" s="1"/>
  <c r="H230" i="1" s="1"/>
  <c r="E231" i="1" s="1"/>
  <c r="F231" i="1" s="1"/>
  <c r="H231" i="1" s="1"/>
  <c r="E232" i="1" s="1"/>
  <c r="F232" i="1" s="1"/>
  <c r="H232" i="1" s="1"/>
  <c r="E233" i="1" s="1"/>
  <c r="F233" i="1" s="1"/>
  <c r="H233" i="1" s="1"/>
  <c r="E234" i="1" s="1"/>
  <c r="F234" i="1" s="1"/>
  <c r="H234" i="1" s="1"/>
  <c r="E235" i="1" s="1"/>
  <c r="F235" i="1" s="1"/>
  <c r="H235" i="1" s="1"/>
  <c r="E236" i="1" s="1"/>
  <c r="F236" i="1" s="1"/>
  <c r="H236" i="1" s="1"/>
  <c r="E237" i="1" s="1"/>
  <c r="F237" i="1" s="1"/>
  <c r="H237" i="1" s="1"/>
  <c r="E238" i="1" s="1"/>
  <c r="F238" i="1" s="1"/>
  <c r="H238" i="1" s="1"/>
  <c r="E239" i="1" s="1"/>
  <c r="F239" i="1" s="1"/>
  <c r="H239" i="1" s="1"/>
  <c r="E240" i="1" s="1"/>
  <c r="F240" i="1" s="1"/>
  <c r="H240" i="1" s="1"/>
  <c r="E241" i="1" s="1"/>
  <c r="F241" i="1" s="1"/>
  <c r="H241" i="1" s="1"/>
  <c r="E242" i="1" s="1"/>
  <c r="F242" i="1" s="1"/>
  <c r="H242" i="1" s="1"/>
  <c r="E243" i="1" s="1"/>
  <c r="F243" i="1" s="1"/>
  <c r="H243" i="1" s="1"/>
  <c r="E244" i="1" s="1"/>
  <c r="F244" i="1" s="1"/>
  <c r="H244" i="1" s="1"/>
  <c r="E245" i="1" s="1"/>
  <c r="F245" i="1" s="1"/>
  <c r="H245" i="1" s="1"/>
  <c r="E246" i="1" s="1"/>
  <c r="F246" i="1" s="1"/>
  <c r="H246" i="1" s="1"/>
  <c r="E247" i="1" s="1"/>
  <c r="F247" i="1" s="1"/>
  <c r="H247" i="1" s="1"/>
  <c r="E248" i="1" s="1"/>
  <c r="F248" i="1" s="1"/>
  <c r="H248" i="1" s="1"/>
  <c r="E249" i="1" s="1"/>
  <c r="F249" i="1" s="1"/>
  <c r="H249" i="1" s="1"/>
  <c r="E250" i="1" s="1"/>
  <c r="F250" i="1" s="1"/>
  <c r="H250" i="1" s="1"/>
  <c r="E251" i="1" s="1"/>
  <c r="F251" i="1" s="1"/>
  <c r="H251" i="1" s="1"/>
  <c r="E252" i="1" s="1"/>
  <c r="F252" i="1" s="1"/>
  <c r="H252" i="1" s="1"/>
  <c r="E253" i="1" s="1"/>
  <c r="F253" i="1" s="1"/>
  <c r="H253" i="1" s="1"/>
  <c r="E254" i="1" s="1"/>
  <c r="F254" i="1" s="1"/>
  <c r="H254" i="1" s="1"/>
  <c r="E255" i="1" s="1"/>
  <c r="F255" i="1" s="1"/>
  <c r="H255" i="1" s="1"/>
  <c r="E256" i="1" s="1"/>
  <c r="F256" i="1" s="1"/>
  <c r="H256" i="1" s="1"/>
  <c r="E257" i="1" s="1"/>
  <c r="F257" i="1" s="1"/>
  <c r="H257" i="1" s="1"/>
  <c r="E258" i="1" s="1"/>
  <c r="F258" i="1" s="1"/>
  <c r="H258" i="1" s="1"/>
  <c r="E259" i="1" s="1"/>
  <c r="F259" i="1" s="1"/>
  <c r="H259" i="1" s="1"/>
  <c r="E260" i="1" s="1"/>
  <c r="F260" i="1" s="1"/>
  <c r="H260" i="1" s="1"/>
  <c r="E261" i="1" s="1"/>
  <c r="F261" i="1" s="1"/>
  <c r="H261" i="1" s="1"/>
  <c r="E262" i="1" s="1"/>
  <c r="F262" i="1" s="1"/>
  <c r="H262" i="1" s="1"/>
  <c r="E263" i="1" s="1"/>
  <c r="F263" i="1" s="1"/>
  <c r="H263" i="1" s="1"/>
  <c r="E264" i="1" s="1"/>
  <c r="F264" i="1" s="1"/>
  <c r="H264" i="1" s="1"/>
  <c r="E265" i="1" s="1"/>
  <c r="F265" i="1" s="1"/>
  <c r="H265" i="1" s="1"/>
  <c r="E266" i="1" s="1"/>
  <c r="F266" i="1" s="1"/>
  <c r="H266" i="1" s="1"/>
  <c r="E267" i="1" s="1"/>
  <c r="F267" i="1" s="1"/>
  <c r="H267" i="1" s="1"/>
  <c r="E268" i="1" s="1"/>
  <c r="F268" i="1" s="1"/>
  <c r="H268" i="1" s="1"/>
  <c r="E269" i="1" s="1"/>
  <c r="F269" i="1" s="1"/>
  <c r="H269" i="1" s="1"/>
  <c r="E270" i="1" s="1"/>
  <c r="F270" i="1" s="1"/>
  <c r="H270" i="1" s="1"/>
  <c r="E271" i="1" s="1"/>
  <c r="F271" i="1" s="1"/>
  <c r="H271" i="1" s="1"/>
  <c r="E272" i="1" s="1"/>
  <c r="F272" i="1" s="1"/>
  <c r="H272" i="1" s="1"/>
  <c r="E273" i="1" s="1"/>
  <c r="F273" i="1" s="1"/>
  <c r="H273" i="1" s="1"/>
  <c r="E274" i="1" s="1"/>
  <c r="F274" i="1" s="1"/>
  <c r="H274" i="1" s="1"/>
  <c r="E275" i="1" s="1"/>
  <c r="F275" i="1" s="1"/>
  <c r="H275" i="1" s="1"/>
  <c r="E276" i="1" s="1"/>
  <c r="F276" i="1" s="1"/>
  <c r="H276" i="1" s="1"/>
  <c r="E277" i="1" s="1"/>
  <c r="F277" i="1" s="1"/>
  <c r="H277" i="1" s="1"/>
  <c r="E278" i="1" s="1"/>
  <c r="F278" i="1" s="1"/>
  <c r="H278" i="1" s="1"/>
  <c r="E279" i="1" s="1"/>
  <c r="F279" i="1" s="1"/>
  <c r="H279" i="1" s="1"/>
  <c r="E280" i="1" s="1"/>
  <c r="F280" i="1" s="1"/>
  <c r="H280" i="1" s="1"/>
  <c r="E281" i="1" s="1"/>
  <c r="F281" i="1" s="1"/>
  <c r="H281" i="1" s="1"/>
  <c r="E282" i="1" s="1"/>
  <c r="F282" i="1" s="1"/>
  <c r="H282" i="1" s="1"/>
  <c r="E283" i="1" s="1"/>
  <c r="F283" i="1" s="1"/>
  <c r="H283" i="1" s="1"/>
  <c r="E284" i="1" s="1"/>
  <c r="F284" i="1" s="1"/>
  <c r="H284" i="1" s="1"/>
  <c r="E285" i="1" s="1"/>
  <c r="F285" i="1" s="1"/>
  <c r="H285" i="1" s="1"/>
  <c r="E286" i="1" s="1"/>
  <c r="F286" i="1" s="1"/>
  <c r="H286" i="1" s="1"/>
  <c r="E287" i="1" s="1"/>
  <c r="F287" i="1" s="1"/>
  <c r="H287" i="1" s="1"/>
  <c r="E288" i="1" s="1"/>
  <c r="F288" i="1" s="1"/>
  <c r="H288" i="1" s="1"/>
  <c r="E289" i="1" s="1"/>
  <c r="F289" i="1" s="1"/>
  <c r="H289" i="1" s="1"/>
  <c r="E290" i="1" s="1"/>
  <c r="F290" i="1" s="1"/>
  <c r="H290" i="1" s="1"/>
  <c r="E291" i="1" s="1"/>
  <c r="F291" i="1" s="1"/>
  <c r="H291" i="1" s="1"/>
  <c r="E292" i="1" s="1"/>
  <c r="F292" i="1" s="1"/>
  <c r="H292" i="1" s="1"/>
  <c r="E293" i="1" s="1"/>
  <c r="F293" i="1" s="1"/>
  <c r="H293" i="1" s="1"/>
  <c r="E294" i="1" s="1"/>
  <c r="F294" i="1" s="1"/>
  <c r="H294" i="1" s="1"/>
  <c r="E295" i="1" s="1"/>
  <c r="F295" i="1" s="1"/>
  <c r="H295" i="1" s="1"/>
  <c r="E296" i="1" s="1"/>
  <c r="F296" i="1" s="1"/>
  <c r="H296" i="1" s="1"/>
  <c r="E297" i="1" s="1"/>
  <c r="F297" i="1" s="1"/>
  <c r="H297" i="1" s="1"/>
  <c r="E298" i="1" s="1"/>
  <c r="F298" i="1" s="1"/>
  <c r="H298" i="1" s="1"/>
  <c r="E299" i="1" s="1"/>
  <c r="F299" i="1" s="1"/>
  <c r="H299" i="1" s="1"/>
  <c r="E300" i="1" s="1"/>
  <c r="F300" i="1" s="1"/>
  <c r="H300" i="1" s="1"/>
  <c r="E301" i="1" s="1"/>
  <c r="F301" i="1" s="1"/>
  <c r="H301" i="1" s="1"/>
  <c r="E302" i="1" s="1"/>
  <c r="F302" i="1" s="1"/>
  <c r="H302" i="1" s="1"/>
  <c r="E303" i="1" s="1"/>
  <c r="F303" i="1" s="1"/>
  <c r="H303" i="1" s="1"/>
  <c r="E304" i="1" s="1"/>
  <c r="F304" i="1" s="1"/>
  <c r="H304" i="1" s="1"/>
  <c r="E305" i="1" s="1"/>
  <c r="F305" i="1" s="1"/>
  <c r="H305" i="1" s="1"/>
  <c r="E306" i="1" s="1"/>
  <c r="F306" i="1" s="1"/>
  <c r="H306" i="1" s="1"/>
  <c r="E307" i="1" s="1"/>
  <c r="F307" i="1" s="1"/>
  <c r="H307" i="1" s="1"/>
  <c r="E308" i="1" s="1"/>
  <c r="F308" i="1" s="1"/>
  <c r="H308" i="1" s="1"/>
  <c r="E309" i="1" s="1"/>
  <c r="F309" i="1" s="1"/>
  <c r="H309" i="1" s="1"/>
  <c r="E310" i="1" s="1"/>
  <c r="F310" i="1" s="1"/>
  <c r="H310" i="1" s="1"/>
  <c r="E311" i="1" s="1"/>
  <c r="F311" i="1" s="1"/>
  <c r="H311" i="1" s="1"/>
  <c r="E312" i="1" s="1"/>
  <c r="F312" i="1" s="1"/>
  <c r="H312" i="1" s="1"/>
  <c r="E313" i="1" s="1"/>
  <c r="F313" i="1" s="1"/>
  <c r="H313" i="1" s="1"/>
  <c r="E314" i="1" s="1"/>
  <c r="F314" i="1" s="1"/>
  <c r="H314" i="1" s="1"/>
  <c r="E315" i="1" s="1"/>
  <c r="F315" i="1" s="1"/>
  <c r="H315" i="1" s="1"/>
  <c r="E316" i="1" s="1"/>
  <c r="F316" i="1" s="1"/>
  <c r="H316" i="1" s="1"/>
  <c r="E317" i="1" s="1"/>
  <c r="F317" i="1" s="1"/>
  <c r="H317" i="1" s="1"/>
  <c r="E318" i="1" s="1"/>
  <c r="F318" i="1" s="1"/>
  <c r="H318" i="1" s="1"/>
  <c r="E319" i="1" s="1"/>
  <c r="F319" i="1" s="1"/>
  <c r="H319" i="1" s="1"/>
  <c r="E320" i="1" s="1"/>
  <c r="F320" i="1" s="1"/>
  <c r="H320" i="1" s="1"/>
  <c r="E321" i="1" s="1"/>
  <c r="F321" i="1" s="1"/>
  <c r="H321" i="1" s="1"/>
  <c r="E322" i="1" s="1"/>
  <c r="F322" i="1" s="1"/>
  <c r="H322" i="1" s="1"/>
  <c r="E323" i="1" s="1"/>
  <c r="F323" i="1" s="1"/>
  <c r="H323" i="1" s="1"/>
  <c r="E324" i="1" s="1"/>
  <c r="F324" i="1" s="1"/>
  <c r="H324" i="1" s="1"/>
  <c r="E325" i="1" s="1"/>
  <c r="F325" i="1" s="1"/>
  <c r="H325" i="1" s="1"/>
  <c r="E326" i="1" s="1"/>
  <c r="F326" i="1" s="1"/>
  <c r="H326" i="1" s="1"/>
  <c r="E327" i="1" s="1"/>
  <c r="F327" i="1" s="1"/>
  <c r="H327" i="1" s="1"/>
  <c r="E328" i="1" s="1"/>
  <c r="F328" i="1" s="1"/>
  <c r="H328" i="1" s="1"/>
  <c r="E329" i="1" s="1"/>
  <c r="F329" i="1" s="1"/>
  <c r="H329" i="1" s="1"/>
  <c r="E330" i="1" s="1"/>
  <c r="F330" i="1" s="1"/>
  <c r="H330" i="1" s="1"/>
  <c r="E331" i="1" s="1"/>
  <c r="F331" i="1" s="1"/>
  <c r="H331" i="1" s="1"/>
  <c r="E332" i="1" s="1"/>
  <c r="F332" i="1" s="1"/>
  <c r="H332" i="1" s="1"/>
  <c r="E333" i="1" s="1"/>
  <c r="F333" i="1" s="1"/>
  <c r="H333" i="1" s="1"/>
  <c r="E334" i="1" s="1"/>
  <c r="F334" i="1" s="1"/>
  <c r="H334" i="1" s="1"/>
  <c r="E335" i="1" s="1"/>
  <c r="F335" i="1" s="1"/>
  <c r="H335" i="1" s="1"/>
  <c r="E336" i="1" s="1"/>
  <c r="F336" i="1" s="1"/>
  <c r="H336" i="1" s="1"/>
  <c r="E337" i="1" s="1"/>
  <c r="F337" i="1" s="1"/>
  <c r="H337" i="1" s="1"/>
  <c r="E338" i="1" s="1"/>
  <c r="F338" i="1" s="1"/>
  <c r="H338" i="1" s="1"/>
  <c r="E339" i="1" s="1"/>
  <c r="F339" i="1" s="1"/>
  <c r="H339" i="1" s="1"/>
  <c r="E340" i="1" s="1"/>
  <c r="F340" i="1" s="1"/>
  <c r="H340" i="1" s="1"/>
  <c r="E341" i="1" s="1"/>
  <c r="F341" i="1" s="1"/>
  <c r="H341" i="1" s="1"/>
  <c r="E342" i="1" s="1"/>
  <c r="F342" i="1" s="1"/>
  <c r="H342" i="1" s="1"/>
  <c r="E343" i="1" s="1"/>
  <c r="F343" i="1" s="1"/>
  <c r="H343" i="1" s="1"/>
  <c r="E344" i="1" s="1"/>
  <c r="F344" i="1" s="1"/>
  <c r="H344" i="1" s="1"/>
  <c r="E345" i="1" s="1"/>
  <c r="F345" i="1" s="1"/>
  <c r="H345" i="1" s="1"/>
  <c r="E346" i="1" s="1"/>
  <c r="F346" i="1" s="1"/>
  <c r="H346" i="1" s="1"/>
  <c r="E347" i="1" s="1"/>
  <c r="F347" i="1" s="1"/>
  <c r="H347" i="1" s="1"/>
  <c r="E348" i="1" s="1"/>
  <c r="F348" i="1" s="1"/>
  <c r="H348" i="1" s="1"/>
  <c r="E349" i="1" s="1"/>
  <c r="F349" i="1" s="1"/>
  <c r="H349" i="1" s="1"/>
  <c r="E350" i="1" s="1"/>
  <c r="F350" i="1" s="1"/>
  <c r="H350" i="1" s="1"/>
  <c r="E351" i="1" s="1"/>
  <c r="F351" i="1" s="1"/>
  <c r="H351" i="1" s="1"/>
  <c r="E352" i="1" s="1"/>
  <c r="F352" i="1" s="1"/>
  <c r="H352" i="1" s="1"/>
  <c r="E353" i="1" s="1"/>
  <c r="F353" i="1" s="1"/>
  <c r="H353" i="1" s="1"/>
  <c r="E354" i="1" s="1"/>
  <c r="F354" i="1" s="1"/>
  <c r="H354" i="1" s="1"/>
  <c r="E355" i="1" s="1"/>
  <c r="F355" i="1" s="1"/>
  <c r="H355" i="1" s="1"/>
  <c r="E356" i="1" s="1"/>
  <c r="F356" i="1" s="1"/>
  <c r="H356" i="1" s="1"/>
  <c r="E357" i="1" s="1"/>
  <c r="F357" i="1" s="1"/>
  <c r="H357" i="1" s="1"/>
  <c r="E358" i="1" s="1"/>
  <c r="F358" i="1" s="1"/>
  <c r="H358" i="1" s="1"/>
  <c r="E359" i="1" s="1"/>
  <c r="F359" i="1" s="1"/>
  <c r="H359" i="1" s="1"/>
  <c r="E360" i="1" s="1"/>
  <c r="F360" i="1" s="1"/>
  <c r="H360" i="1" s="1"/>
  <c r="E361" i="1" s="1"/>
  <c r="F361" i="1" s="1"/>
  <c r="H361" i="1" s="1"/>
  <c r="E362" i="1" s="1"/>
  <c r="F362" i="1" s="1"/>
  <c r="H362" i="1" s="1"/>
  <c r="E363" i="1" s="1"/>
  <c r="F363" i="1" s="1"/>
  <c r="H363" i="1" s="1"/>
  <c r="E364" i="1" s="1"/>
  <c r="F364" i="1" s="1"/>
  <c r="H364" i="1" s="1"/>
  <c r="E365" i="1" s="1"/>
  <c r="F365" i="1" s="1"/>
  <c r="H365" i="1" s="1"/>
  <c r="E366" i="1" s="1"/>
  <c r="F366" i="1" s="1"/>
  <c r="H366" i="1" s="1"/>
  <c r="E367" i="1" s="1"/>
  <c r="F367" i="1" s="1"/>
  <c r="H367" i="1" s="1"/>
  <c r="E368" i="1" s="1"/>
  <c r="F368" i="1" s="1"/>
  <c r="H368" i="1" s="1"/>
  <c r="E369" i="1" s="1"/>
  <c r="F369" i="1" s="1"/>
  <c r="H369" i="1" s="1"/>
  <c r="E370" i="1" s="1"/>
  <c r="F370" i="1" s="1"/>
  <c r="H370" i="1" s="1"/>
  <c r="E371" i="1" s="1"/>
  <c r="F371" i="1" s="1"/>
  <c r="H371" i="1" s="1"/>
  <c r="E372" i="1" s="1"/>
  <c r="F372" i="1" s="1"/>
  <c r="H372" i="1" s="1"/>
  <c r="E373" i="1" s="1"/>
  <c r="F373" i="1" s="1"/>
  <c r="H373" i="1" s="1"/>
  <c r="E374" i="1" s="1"/>
  <c r="F374" i="1" s="1"/>
  <c r="H374" i="1" s="1"/>
  <c r="E375" i="1" s="1"/>
  <c r="F375" i="1" s="1"/>
  <c r="H375" i="1" s="1"/>
  <c r="E376" i="1" s="1"/>
  <c r="F376" i="1" s="1"/>
  <c r="H376" i="1" s="1"/>
  <c r="E377" i="1" s="1"/>
  <c r="F377" i="1" s="1"/>
  <c r="H377" i="1" s="1"/>
  <c r="E378" i="1" s="1"/>
  <c r="F378" i="1" s="1"/>
  <c r="H378" i="1" s="1"/>
  <c r="E379" i="1" s="1"/>
  <c r="F379" i="1" s="1"/>
  <c r="H379" i="1" s="1"/>
  <c r="E380" i="1" s="1"/>
  <c r="F380" i="1" s="1"/>
  <c r="H380" i="1" s="1"/>
  <c r="E381" i="1" s="1"/>
  <c r="F381" i="1" s="1"/>
  <c r="H381" i="1" s="1"/>
  <c r="E382" i="1" s="1"/>
  <c r="F382" i="1" s="1"/>
  <c r="H382" i="1" s="1"/>
  <c r="E383" i="1" s="1"/>
  <c r="F383" i="1" s="1"/>
  <c r="H383" i="1" s="1"/>
  <c r="E384" i="1" s="1"/>
  <c r="F384" i="1" s="1"/>
  <c r="H384" i="1" s="1"/>
  <c r="E385" i="1" s="1"/>
  <c r="F385" i="1" s="1"/>
  <c r="H385" i="1" s="1"/>
  <c r="E386" i="1" s="1"/>
  <c r="F386" i="1" s="1"/>
  <c r="H386" i="1" s="1"/>
  <c r="E387" i="1" s="1"/>
  <c r="F387" i="1" s="1"/>
  <c r="H387" i="1" s="1"/>
  <c r="E388" i="1" s="1"/>
  <c r="F388" i="1" s="1"/>
  <c r="H388" i="1" s="1"/>
  <c r="E389" i="1" s="1"/>
  <c r="F389" i="1" s="1"/>
  <c r="H389" i="1" s="1"/>
  <c r="E390" i="1" s="1"/>
  <c r="F390" i="1" s="1"/>
  <c r="H390" i="1" s="1"/>
  <c r="E391" i="1" s="1"/>
  <c r="F391" i="1" s="1"/>
  <c r="H391" i="1" s="1"/>
  <c r="E392" i="1" s="1"/>
  <c r="F392" i="1" s="1"/>
  <c r="H392" i="1" s="1"/>
  <c r="E393" i="1" s="1"/>
  <c r="F393" i="1" s="1"/>
  <c r="H393" i="1" s="1"/>
  <c r="E394" i="1" s="1"/>
  <c r="F394" i="1" s="1"/>
  <c r="H394" i="1" s="1"/>
  <c r="E395" i="1" s="1"/>
  <c r="F395" i="1" s="1"/>
  <c r="H395" i="1" s="1"/>
  <c r="E396" i="1" s="1"/>
  <c r="F396" i="1" s="1"/>
  <c r="H396" i="1" s="1"/>
  <c r="E397" i="1" s="1"/>
  <c r="F397" i="1" s="1"/>
  <c r="H397" i="1" s="1"/>
  <c r="E398" i="1" s="1"/>
  <c r="F398" i="1" s="1"/>
  <c r="H398" i="1" s="1"/>
  <c r="E399" i="1" s="1"/>
  <c r="F399" i="1" s="1"/>
  <c r="H399" i="1" s="1"/>
  <c r="E400" i="1" s="1"/>
  <c r="F400" i="1" s="1"/>
  <c r="H400" i="1" s="1"/>
  <c r="E401" i="1" s="1"/>
  <c r="F401" i="1" s="1"/>
  <c r="H401" i="1" s="1"/>
  <c r="E402" i="1" s="1"/>
  <c r="F402" i="1" s="1"/>
  <c r="H402" i="1" s="1"/>
  <c r="E403" i="1" s="1"/>
  <c r="F403" i="1" s="1"/>
  <c r="H403" i="1" s="1"/>
  <c r="E404" i="1" s="1"/>
  <c r="F404" i="1" s="1"/>
  <c r="H404" i="1" s="1"/>
  <c r="E405" i="1" s="1"/>
  <c r="F405" i="1" s="1"/>
  <c r="H405" i="1" s="1"/>
  <c r="E406" i="1" s="1"/>
  <c r="F406" i="1" s="1"/>
  <c r="H406" i="1" s="1"/>
  <c r="E407" i="1" s="1"/>
  <c r="F407" i="1" s="1"/>
  <c r="H407" i="1" s="1"/>
  <c r="E408" i="1" s="1"/>
  <c r="F408" i="1" s="1"/>
  <c r="H408" i="1" s="1"/>
  <c r="E409" i="1" s="1"/>
  <c r="F409" i="1" s="1"/>
  <c r="H409" i="1" s="1"/>
  <c r="E410" i="1" s="1"/>
  <c r="F410" i="1" s="1"/>
  <c r="H410" i="1" s="1"/>
  <c r="E411" i="1" s="1"/>
  <c r="F411" i="1" s="1"/>
  <c r="H411" i="1" s="1"/>
  <c r="E412" i="1" s="1"/>
  <c r="F412" i="1" s="1"/>
  <c r="H412" i="1" s="1"/>
  <c r="E413" i="1" s="1"/>
  <c r="F413" i="1" s="1"/>
  <c r="H413" i="1" s="1"/>
  <c r="E414" i="1" s="1"/>
  <c r="F414" i="1" s="1"/>
  <c r="H414" i="1" s="1"/>
  <c r="E415" i="1" s="1"/>
  <c r="F415" i="1" s="1"/>
  <c r="H415" i="1" s="1"/>
  <c r="E416" i="1" s="1"/>
  <c r="F416" i="1" s="1"/>
  <c r="H416" i="1" s="1"/>
  <c r="E417" i="1" s="1"/>
  <c r="F417" i="1" s="1"/>
  <c r="H417" i="1" s="1"/>
  <c r="E418" i="1" s="1"/>
  <c r="F418" i="1" s="1"/>
  <c r="H418" i="1" s="1"/>
  <c r="E419" i="1" s="1"/>
  <c r="F419" i="1" s="1"/>
  <c r="H419" i="1" s="1"/>
  <c r="E420" i="1" s="1"/>
  <c r="F420" i="1" s="1"/>
  <c r="H420" i="1" s="1"/>
  <c r="E421" i="1" s="1"/>
  <c r="F421" i="1" s="1"/>
  <c r="H421" i="1" s="1"/>
  <c r="E422" i="1" s="1"/>
  <c r="F422" i="1" s="1"/>
  <c r="H422" i="1" s="1"/>
  <c r="E423" i="1" s="1"/>
  <c r="F423" i="1" s="1"/>
  <c r="H423" i="1" s="1"/>
  <c r="E424" i="1" s="1"/>
  <c r="F424" i="1" s="1"/>
  <c r="H424" i="1" s="1"/>
  <c r="E425" i="1" s="1"/>
  <c r="F425" i="1" s="1"/>
  <c r="H425" i="1" s="1"/>
  <c r="E426" i="1" s="1"/>
  <c r="F426" i="1" s="1"/>
  <c r="H426" i="1" s="1"/>
  <c r="E427" i="1" s="1"/>
  <c r="F427" i="1" s="1"/>
  <c r="H427" i="1" s="1"/>
  <c r="E428" i="1" s="1"/>
  <c r="F428" i="1" s="1"/>
  <c r="H428" i="1" s="1"/>
  <c r="E429" i="1" s="1"/>
  <c r="F429" i="1" s="1"/>
  <c r="H429" i="1" s="1"/>
  <c r="E430" i="1" s="1"/>
  <c r="F430" i="1" s="1"/>
  <c r="H430" i="1" s="1"/>
  <c r="E431" i="1" s="1"/>
  <c r="F431" i="1" s="1"/>
  <c r="H431" i="1" s="1"/>
  <c r="E432" i="1" s="1"/>
  <c r="F432" i="1" s="1"/>
  <c r="H432" i="1" s="1"/>
  <c r="E433" i="1" s="1"/>
  <c r="F433" i="1" s="1"/>
  <c r="H433" i="1" s="1"/>
  <c r="E434" i="1" s="1"/>
  <c r="F434" i="1" s="1"/>
  <c r="H434" i="1" s="1"/>
  <c r="E435" i="1" s="1"/>
  <c r="F435" i="1" s="1"/>
  <c r="H435" i="1" s="1"/>
  <c r="E436" i="1" s="1"/>
  <c r="F436" i="1" s="1"/>
  <c r="H436" i="1" s="1"/>
  <c r="E437" i="1" s="1"/>
  <c r="F437" i="1" s="1"/>
  <c r="H437" i="1" s="1"/>
  <c r="E438" i="1" s="1"/>
  <c r="F438" i="1" s="1"/>
  <c r="H438" i="1" s="1"/>
  <c r="E439" i="1" s="1"/>
  <c r="F439" i="1" s="1"/>
  <c r="H439" i="1" s="1"/>
  <c r="E440" i="1" s="1"/>
  <c r="F440" i="1" s="1"/>
  <c r="H440" i="1" s="1"/>
  <c r="E441" i="1" s="1"/>
  <c r="F441" i="1" s="1"/>
  <c r="H441" i="1" s="1"/>
  <c r="E442" i="1" s="1"/>
  <c r="F442" i="1" s="1"/>
  <c r="H442" i="1" s="1"/>
  <c r="E443" i="1" s="1"/>
  <c r="F443" i="1" s="1"/>
  <c r="H443" i="1" s="1"/>
  <c r="E444" i="1" s="1"/>
  <c r="F444" i="1" s="1"/>
  <c r="H444" i="1" s="1"/>
  <c r="E445" i="1" s="1"/>
  <c r="F445" i="1" s="1"/>
  <c r="H445" i="1" s="1"/>
  <c r="E446" i="1" s="1"/>
  <c r="F446" i="1" s="1"/>
  <c r="H446" i="1" s="1"/>
  <c r="E447" i="1" s="1"/>
  <c r="F447" i="1" s="1"/>
  <c r="H447" i="1" s="1"/>
  <c r="E448" i="1" s="1"/>
  <c r="F448" i="1" s="1"/>
  <c r="H448" i="1" s="1"/>
  <c r="E449" i="1" s="1"/>
  <c r="F449" i="1" s="1"/>
  <c r="H449" i="1" s="1"/>
  <c r="E450" i="1" s="1"/>
  <c r="F450" i="1" s="1"/>
  <c r="H450" i="1" s="1"/>
  <c r="E451" i="1" s="1"/>
  <c r="F451" i="1" s="1"/>
  <c r="H451" i="1" s="1"/>
  <c r="E452" i="1" s="1"/>
  <c r="F452" i="1" s="1"/>
  <c r="H452" i="1" s="1"/>
  <c r="E453" i="1" s="1"/>
  <c r="F453" i="1" s="1"/>
  <c r="H453" i="1" s="1"/>
  <c r="E454" i="1" s="1"/>
  <c r="F454" i="1" s="1"/>
  <c r="H454" i="1" s="1"/>
  <c r="E455" i="1" s="1"/>
  <c r="F455" i="1" s="1"/>
  <c r="H455" i="1" s="1"/>
  <c r="E456" i="1" s="1"/>
  <c r="F456" i="1" s="1"/>
  <c r="H456" i="1" s="1"/>
  <c r="E457" i="1" s="1"/>
  <c r="F457" i="1" s="1"/>
  <c r="H457" i="1" s="1"/>
  <c r="E458" i="1" s="1"/>
  <c r="F458" i="1" s="1"/>
  <c r="H458" i="1" s="1"/>
  <c r="E459" i="1" s="1"/>
  <c r="F459" i="1" s="1"/>
  <c r="H459" i="1" s="1"/>
  <c r="E460" i="1" s="1"/>
  <c r="F460" i="1" s="1"/>
  <c r="H460" i="1" s="1"/>
  <c r="E461" i="1" s="1"/>
  <c r="F461" i="1" s="1"/>
  <c r="H461" i="1" s="1"/>
  <c r="E462" i="1" s="1"/>
  <c r="F462" i="1" s="1"/>
  <c r="H462" i="1" s="1"/>
  <c r="E463" i="1" s="1"/>
  <c r="F463" i="1" s="1"/>
  <c r="H463" i="1" s="1"/>
  <c r="E464" i="1" s="1"/>
  <c r="F464" i="1" s="1"/>
  <c r="H464" i="1" s="1"/>
  <c r="E465" i="1" s="1"/>
  <c r="F465" i="1" s="1"/>
  <c r="H465" i="1" s="1"/>
  <c r="E466" i="1" s="1"/>
  <c r="F466" i="1" s="1"/>
  <c r="H466" i="1" s="1"/>
  <c r="E467" i="1" s="1"/>
  <c r="F467" i="1" s="1"/>
  <c r="H467" i="1" s="1"/>
  <c r="E468" i="1" s="1"/>
  <c r="F468" i="1" s="1"/>
  <c r="H468" i="1" s="1"/>
  <c r="E469" i="1" s="1"/>
  <c r="F469" i="1" s="1"/>
  <c r="H469" i="1" s="1"/>
  <c r="E470" i="1" s="1"/>
  <c r="F470" i="1" s="1"/>
  <c r="H470" i="1" s="1"/>
  <c r="E471" i="1" s="1"/>
  <c r="F471" i="1" s="1"/>
  <c r="H471" i="1" s="1"/>
  <c r="E472" i="1" s="1"/>
  <c r="F472" i="1" s="1"/>
  <c r="H472" i="1" s="1"/>
  <c r="E473" i="1" s="1"/>
  <c r="F473" i="1" s="1"/>
  <c r="H473" i="1" s="1"/>
  <c r="E474" i="1" s="1"/>
  <c r="F474" i="1" s="1"/>
  <c r="H474" i="1" s="1"/>
  <c r="E475" i="1" s="1"/>
  <c r="F475" i="1" s="1"/>
  <c r="H475" i="1" s="1"/>
  <c r="E476" i="1" s="1"/>
  <c r="F476" i="1" s="1"/>
  <c r="H476" i="1" s="1"/>
  <c r="E477" i="1" s="1"/>
  <c r="F477" i="1" s="1"/>
  <c r="H477" i="1" s="1"/>
  <c r="E478" i="1" s="1"/>
  <c r="F478" i="1" s="1"/>
  <c r="H478" i="1" s="1"/>
  <c r="E479" i="1" s="1"/>
  <c r="F479" i="1" s="1"/>
  <c r="H479" i="1" s="1"/>
  <c r="E480" i="1" s="1"/>
  <c r="F480" i="1" s="1"/>
  <c r="H480" i="1" s="1"/>
  <c r="E481" i="1" s="1"/>
  <c r="F481" i="1" s="1"/>
  <c r="H481" i="1" s="1"/>
  <c r="E482" i="1" s="1"/>
  <c r="F482" i="1" s="1"/>
  <c r="H482" i="1" s="1"/>
  <c r="E483" i="1" s="1"/>
  <c r="F483" i="1" s="1"/>
  <c r="H483" i="1" s="1"/>
  <c r="E484" i="1" s="1"/>
  <c r="F484" i="1" s="1"/>
  <c r="H484" i="1" s="1"/>
  <c r="E485" i="1" s="1"/>
  <c r="F485" i="1" s="1"/>
  <c r="H485" i="1" s="1"/>
  <c r="E486" i="1" s="1"/>
  <c r="F486" i="1" s="1"/>
  <c r="H486" i="1" s="1"/>
  <c r="E487" i="1" s="1"/>
  <c r="F487" i="1" s="1"/>
  <c r="H487" i="1" s="1"/>
  <c r="E488" i="1" s="1"/>
  <c r="F488" i="1" s="1"/>
  <c r="H488" i="1" s="1"/>
  <c r="E489" i="1" s="1"/>
  <c r="F489" i="1" s="1"/>
  <c r="H489" i="1" s="1"/>
  <c r="E490" i="1" s="1"/>
  <c r="F490" i="1" s="1"/>
  <c r="H490" i="1" s="1"/>
  <c r="E491" i="1" s="1"/>
  <c r="F491" i="1" s="1"/>
  <c r="H491" i="1" s="1"/>
  <c r="E492" i="1" s="1"/>
  <c r="F492" i="1" s="1"/>
  <c r="H492" i="1" s="1"/>
  <c r="E493" i="1" s="1"/>
  <c r="F493" i="1" s="1"/>
  <c r="H493" i="1" s="1"/>
  <c r="E494" i="1" s="1"/>
  <c r="F494" i="1" s="1"/>
  <c r="H494" i="1" s="1"/>
  <c r="E495" i="1" s="1"/>
  <c r="F495" i="1" s="1"/>
  <c r="H495" i="1" s="1"/>
  <c r="E496" i="1" s="1"/>
  <c r="F496" i="1" s="1"/>
  <c r="H496" i="1" s="1"/>
  <c r="E497" i="1" s="1"/>
  <c r="F497" i="1" s="1"/>
  <c r="H497" i="1" s="1"/>
  <c r="E498" i="1" s="1"/>
  <c r="F498" i="1" s="1"/>
  <c r="H498" i="1" s="1"/>
  <c r="E499" i="1" s="1"/>
  <c r="F499" i="1" s="1"/>
  <c r="H499" i="1" s="1"/>
  <c r="E500" i="1" s="1"/>
  <c r="F500" i="1" s="1"/>
  <c r="H500" i="1" s="1"/>
  <c r="E501" i="1" s="1"/>
  <c r="F501" i="1" s="1"/>
  <c r="H501" i="1" s="1"/>
  <c r="E502" i="1" s="1"/>
  <c r="F502" i="1" s="1"/>
  <c r="H502" i="1" s="1"/>
  <c r="E503" i="1" s="1"/>
  <c r="F503" i="1" s="1"/>
  <c r="H503" i="1" s="1"/>
  <c r="E504" i="1" s="1"/>
  <c r="F504" i="1" s="1"/>
  <c r="H504" i="1" s="1"/>
  <c r="E505" i="1" s="1"/>
  <c r="F505" i="1" s="1"/>
  <c r="H505" i="1" s="1"/>
  <c r="E506" i="1" s="1"/>
  <c r="F506" i="1" s="1"/>
  <c r="H506" i="1" s="1"/>
  <c r="E507" i="1" s="1"/>
  <c r="F507" i="1" s="1"/>
  <c r="H507" i="1" s="1"/>
  <c r="E508" i="1" s="1"/>
  <c r="F508" i="1" s="1"/>
  <c r="H508" i="1" s="1"/>
  <c r="E509" i="1" s="1"/>
  <c r="F509" i="1" s="1"/>
  <c r="H509" i="1" s="1"/>
  <c r="E510" i="1" s="1"/>
  <c r="F510" i="1" s="1"/>
  <c r="H510" i="1" s="1"/>
  <c r="E511" i="1" s="1"/>
  <c r="F511" i="1" s="1"/>
  <c r="H511" i="1" s="1"/>
  <c r="E512" i="1" s="1"/>
  <c r="F512" i="1" s="1"/>
  <c r="H512" i="1" s="1"/>
  <c r="E513" i="1" s="1"/>
  <c r="F513" i="1" s="1"/>
  <c r="H513" i="1" s="1"/>
  <c r="E514" i="1" s="1"/>
  <c r="F514" i="1" s="1"/>
  <c r="H514" i="1" s="1"/>
  <c r="E515" i="1" s="1"/>
  <c r="F515" i="1" s="1"/>
  <c r="H515" i="1" s="1"/>
  <c r="E516" i="1" s="1"/>
  <c r="F516" i="1" s="1"/>
  <c r="H516" i="1" s="1"/>
  <c r="E517" i="1" s="1"/>
  <c r="F517" i="1" s="1"/>
  <c r="H517" i="1" s="1"/>
  <c r="E518" i="1" s="1"/>
  <c r="F518" i="1" s="1"/>
  <c r="H518" i="1" s="1"/>
  <c r="E519" i="1" s="1"/>
  <c r="F519" i="1" s="1"/>
  <c r="H519" i="1" s="1"/>
  <c r="E520" i="1" s="1"/>
  <c r="F520" i="1" s="1"/>
  <c r="H520" i="1" s="1"/>
  <c r="E521" i="1" s="1"/>
  <c r="F521" i="1" s="1"/>
  <c r="H521" i="1" s="1"/>
  <c r="E522" i="1" s="1"/>
  <c r="F522" i="1" s="1"/>
  <c r="H522" i="1" s="1"/>
  <c r="E523" i="1" s="1"/>
  <c r="F523" i="1" s="1"/>
  <c r="H523" i="1" s="1"/>
  <c r="E524" i="1" s="1"/>
  <c r="F524" i="1" s="1"/>
  <c r="H524" i="1" s="1"/>
  <c r="E525" i="1" s="1"/>
  <c r="F525" i="1" s="1"/>
  <c r="H525" i="1" s="1"/>
  <c r="E526" i="1" s="1"/>
  <c r="F526" i="1" s="1"/>
  <c r="H526" i="1" s="1"/>
  <c r="E527" i="1" s="1"/>
  <c r="F527" i="1" s="1"/>
  <c r="H527" i="1" s="1"/>
  <c r="E528" i="1" s="1"/>
  <c r="F528" i="1" s="1"/>
  <c r="H528" i="1" s="1"/>
  <c r="E529" i="1" s="1"/>
  <c r="F529" i="1" s="1"/>
  <c r="H529" i="1" s="1"/>
  <c r="E530" i="1" s="1"/>
  <c r="F530" i="1" s="1"/>
  <c r="H530" i="1" s="1"/>
  <c r="E531" i="1" s="1"/>
  <c r="F531" i="1" s="1"/>
  <c r="H531" i="1" s="1"/>
  <c r="E532" i="1" s="1"/>
  <c r="F532" i="1" s="1"/>
  <c r="H532" i="1" s="1"/>
  <c r="E533" i="1" s="1"/>
  <c r="F533" i="1" s="1"/>
  <c r="H533" i="1" s="1"/>
  <c r="E534" i="1" s="1"/>
  <c r="F534" i="1" s="1"/>
  <c r="H534" i="1" s="1"/>
  <c r="E535" i="1" s="1"/>
  <c r="F535" i="1" s="1"/>
  <c r="H535" i="1" s="1"/>
  <c r="E536" i="1" s="1"/>
  <c r="F536" i="1" s="1"/>
  <c r="H536" i="1" s="1"/>
  <c r="E537" i="1" s="1"/>
  <c r="F537" i="1" s="1"/>
  <c r="H537" i="1" s="1"/>
  <c r="E538" i="1" s="1"/>
  <c r="F538" i="1" s="1"/>
  <c r="H538" i="1" s="1"/>
  <c r="E539" i="1" s="1"/>
  <c r="F539" i="1" s="1"/>
  <c r="H539" i="1" s="1"/>
  <c r="E540" i="1" s="1"/>
  <c r="F540" i="1" s="1"/>
  <c r="H540" i="1" s="1"/>
  <c r="E541" i="1" s="1"/>
  <c r="F541" i="1" s="1"/>
  <c r="H541" i="1" s="1"/>
  <c r="E542" i="1" s="1"/>
  <c r="F542" i="1" s="1"/>
  <c r="H542" i="1" s="1"/>
  <c r="E543" i="1" s="1"/>
  <c r="F543" i="1" s="1"/>
  <c r="H543" i="1" s="1"/>
  <c r="E544" i="1" s="1"/>
  <c r="F544" i="1" s="1"/>
  <c r="H544" i="1" s="1"/>
  <c r="E545" i="1" s="1"/>
  <c r="F545" i="1" s="1"/>
  <c r="H545" i="1" s="1"/>
  <c r="E546" i="1" s="1"/>
  <c r="F546" i="1" s="1"/>
  <c r="H546" i="1" s="1"/>
  <c r="E547" i="1" s="1"/>
  <c r="F547" i="1" s="1"/>
  <c r="H547" i="1" s="1"/>
  <c r="E548" i="1" s="1"/>
  <c r="F548" i="1" s="1"/>
  <c r="H548" i="1" s="1"/>
  <c r="E549" i="1" s="1"/>
  <c r="F549" i="1" s="1"/>
  <c r="H549" i="1" s="1"/>
  <c r="E550" i="1" s="1"/>
  <c r="F550" i="1" s="1"/>
  <c r="H550" i="1" s="1"/>
  <c r="E551" i="1" s="1"/>
  <c r="F551" i="1" s="1"/>
  <c r="H551" i="1" s="1"/>
  <c r="E552" i="1" s="1"/>
  <c r="F552" i="1" s="1"/>
  <c r="H552" i="1" s="1"/>
  <c r="E553" i="1" s="1"/>
  <c r="F553" i="1" s="1"/>
  <c r="H553" i="1" s="1"/>
  <c r="E554" i="1" s="1"/>
  <c r="F554" i="1" s="1"/>
  <c r="H554" i="1" s="1"/>
  <c r="E555" i="1" s="1"/>
  <c r="F555" i="1" s="1"/>
  <c r="H555" i="1" s="1"/>
  <c r="E556" i="1" s="1"/>
  <c r="F556" i="1" s="1"/>
  <c r="H556" i="1" s="1"/>
  <c r="E557" i="1" s="1"/>
  <c r="F557" i="1" s="1"/>
  <c r="H557" i="1" s="1"/>
  <c r="E558" i="1" s="1"/>
  <c r="F558" i="1" s="1"/>
  <c r="H558" i="1" s="1"/>
  <c r="E559" i="1" s="1"/>
  <c r="F559" i="1" s="1"/>
  <c r="H559" i="1" s="1"/>
  <c r="E560" i="1" s="1"/>
  <c r="F560" i="1" s="1"/>
  <c r="H560" i="1" s="1"/>
  <c r="E561" i="1" s="1"/>
  <c r="F561" i="1" s="1"/>
  <c r="H561" i="1" s="1"/>
  <c r="E562" i="1" s="1"/>
  <c r="F562" i="1" s="1"/>
  <c r="H562" i="1" s="1"/>
  <c r="E563" i="1" s="1"/>
  <c r="F563" i="1" s="1"/>
  <c r="H563" i="1" s="1"/>
  <c r="E564" i="1" s="1"/>
  <c r="F564" i="1" s="1"/>
  <c r="H564" i="1" s="1"/>
  <c r="E565" i="1" s="1"/>
  <c r="F565" i="1" s="1"/>
  <c r="H565" i="1" s="1"/>
  <c r="E566" i="1" s="1"/>
  <c r="F566" i="1" s="1"/>
  <c r="H566" i="1" s="1"/>
  <c r="E567" i="1" s="1"/>
  <c r="F567" i="1" s="1"/>
  <c r="H567" i="1" s="1"/>
  <c r="E568" i="1" s="1"/>
  <c r="F568" i="1" s="1"/>
  <c r="H568" i="1" s="1"/>
  <c r="E569" i="1" s="1"/>
  <c r="F569" i="1" s="1"/>
  <c r="H569" i="1" s="1"/>
  <c r="E570" i="1" s="1"/>
  <c r="F570" i="1" s="1"/>
  <c r="H570" i="1" s="1"/>
  <c r="E571" i="1" s="1"/>
  <c r="F571" i="1" s="1"/>
  <c r="H571" i="1" s="1"/>
  <c r="E572" i="1" s="1"/>
  <c r="F572" i="1" s="1"/>
  <c r="H572" i="1" s="1"/>
  <c r="E573" i="1" s="1"/>
  <c r="F573" i="1" s="1"/>
  <c r="H573" i="1" s="1"/>
  <c r="E574" i="1" s="1"/>
  <c r="F574" i="1" s="1"/>
  <c r="H574" i="1" s="1"/>
  <c r="E575" i="1" s="1"/>
  <c r="F575" i="1" s="1"/>
  <c r="H575" i="1" s="1"/>
  <c r="E576" i="1" s="1"/>
  <c r="F576" i="1" s="1"/>
  <c r="H576" i="1" s="1"/>
  <c r="E577" i="1" s="1"/>
  <c r="F577" i="1" s="1"/>
  <c r="H577" i="1" s="1"/>
  <c r="E578" i="1" s="1"/>
  <c r="F578" i="1" s="1"/>
  <c r="H578" i="1" s="1"/>
  <c r="E579" i="1" s="1"/>
  <c r="F579" i="1" s="1"/>
  <c r="H579" i="1" s="1"/>
  <c r="E580" i="1" s="1"/>
  <c r="F580" i="1" s="1"/>
  <c r="H580" i="1" s="1"/>
  <c r="E581" i="1" s="1"/>
  <c r="F581" i="1" s="1"/>
  <c r="H581" i="1" s="1"/>
  <c r="E582" i="1" s="1"/>
  <c r="F582" i="1" s="1"/>
  <c r="H582" i="1" s="1"/>
  <c r="E583" i="1" s="1"/>
  <c r="F583" i="1" s="1"/>
  <c r="H583" i="1" s="1"/>
  <c r="E584" i="1" s="1"/>
  <c r="F584" i="1" s="1"/>
  <c r="H584" i="1" s="1"/>
  <c r="E585" i="1" s="1"/>
  <c r="F585" i="1" s="1"/>
  <c r="H585" i="1" s="1"/>
  <c r="E586" i="1" s="1"/>
  <c r="F586" i="1" s="1"/>
  <c r="H586" i="1" s="1"/>
  <c r="E587" i="1" s="1"/>
  <c r="F587" i="1" s="1"/>
  <c r="H587" i="1" s="1"/>
  <c r="E588" i="1" s="1"/>
  <c r="F588" i="1" s="1"/>
  <c r="H588" i="1" s="1"/>
  <c r="E589" i="1" s="1"/>
  <c r="F589" i="1" s="1"/>
  <c r="H589" i="1" s="1"/>
  <c r="E590" i="1" s="1"/>
  <c r="F590" i="1" s="1"/>
  <c r="H590" i="1" s="1"/>
  <c r="E591" i="1" s="1"/>
  <c r="F591" i="1" s="1"/>
  <c r="H591" i="1" s="1"/>
  <c r="E592" i="1" s="1"/>
  <c r="F592" i="1" s="1"/>
  <c r="H592" i="1" s="1"/>
  <c r="E593" i="1" s="1"/>
  <c r="F593" i="1" s="1"/>
  <c r="H593" i="1" s="1"/>
  <c r="E594" i="1" s="1"/>
  <c r="F594" i="1" s="1"/>
  <c r="H594" i="1" s="1"/>
  <c r="E595" i="1" s="1"/>
  <c r="F595" i="1" s="1"/>
  <c r="H595" i="1" s="1"/>
  <c r="E596" i="1" s="1"/>
  <c r="F596" i="1" s="1"/>
  <c r="H596" i="1" s="1"/>
  <c r="E597" i="1" s="1"/>
  <c r="F597" i="1" s="1"/>
  <c r="H597" i="1" s="1"/>
  <c r="E598" i="1" s="1"/>
  <c r="F598" i="1" s="1"/>
  <c r="H598" i="1" s="1"/>
  <c r="E599" i="1" s="1"/>
  <c r="F599" i="1" s="1"/>
  <c r="H599" i="1" s="1"/>
  <c r="E600" i="1" s="1"/>
  <c r="F600" i="1" s="1"/>
  <c r="H600" i="1" s="1"/>
  <c r="E601" i="1" s="1"/>
  <c r="F601" i="1" s="1"/>
  <c r="H601" i="1" s="1"/>
  <c r="E602" i="1" s="1"/>
  <c r="F602" i="1" s="1"/>
  <c r="H602" i="1" s="1"/>
  <c r="E603" i="1" s="1"/>
  <c r="F603" i="1" s="1"/>
  <c r="H603" i="1" s="1"/>
  <c r="E604" i="1" s="1"/>
  <c r="F604" i="1" s="1"/>
  <c r="H604" i="1" s="1"/>
  <c r="E605" i="1" s="1"/>
  <c r="F605" i="1" s="1"/>
  <c r="H605" i="1" s="1"/>
  <c r="E606" i="1" s="1"/>
  <c r="F606" i="1" s="1"/>
  <c r="H606" i="1" s="1"/>
  <c r="E607" i="1" s="1"/>
  <c r="F607" i="1" s="1"/>
  <c r="H607" i="1" s="1"/>
  <c r="E608" i="1" s="1"/>
  <c r="F608" i="1" s="1"/>
  <c r="H608" i="1" s="1"/>
  <c r="E609" i="1" s="1"/>
  <c r="F609" i="1" s="1"/>
  <c r="H609" i="1" s="1"/>
  <c r="E610" i="1" s="1"/>
  <c r="F610" i="1" s="1"/>
  <c r="H610" i="1" s="1"/>
  <c r="E611" i="1" s="1"/>
  <c r="F611" i="1" s="1"/>
  <c r="H611" i="1" s="1"/>
  <c r="E612" i="1" s="1"/>
  <c r="F612" i="1" s="1"/>
  <c r="H612" i="1" s="1"/>
  <c r="E613" i="1" s="1"/>
  <c r="F613" i="1" s="1"/>
  <c r="H613" i="1" s="1"/>
  <c r="E614" i="1" s="1"/>
  <c r="F614" i="1" s="1"/>
  <c r="H614" i="1" s="1"/>
  <c r="E615" i="1" s="1"/>
  <c r="F615" i="1" s="1"/>
  <c r="H615" i="1" s="1"/>
  <c r="E616" i="1" s="1"/>
  <c r="F616" i="1" s="1"/>
  <c r="H616" i="1" s="1"/>
  <c r="E617" i="1" s="1"/>
  <c r="F617" i="1" s="1"/>
  <c r="H617" i="1" s="1"/>
  <c r="E618" i="1" s="1"/>
  <c r="F618" i="1" s="1"/>
  <c r="H618" i="1" s="1"/>
  <c r="E619" i="1" s="1"/>
  <c r="F619" i="1" s="1"/>
  <c r="H619" i="1" s="1"/>
  <c r="E620" i="1" s="1"/>
  <c r="F620" i="1" s="1"/>
  <c r="H620" i="1" s="1"/>
  <c r="E621" i="1" s="1"/>
  <c r="F621" i="1" s="1"/>
  <c r="H621" i="1" s="1"/>
  <c r="E622" i="1" s="1"/>
  <c r="F622" i="1" s="1"/>
  <c r="H622" i="1" s="1"/>
  <c r="E623" i="1" s="1"/>
  <c r="F623" i="1" s="1"/>
  <c r="H623" i="1" s="1"/>
  <c r="E624" i="1" s="1"/>
  <c r="F624" i="1" s="1"/>
  <c r="H624" i="1" s="1"/>
  <c r="E625" i="1" s="1"/>
  <c r="F625" i="1" s="1"/>
  <c r="H625" i="1" s="1"/>
  <c r="E626" i="1" s="1"/>
  <c r="F626" i="1" s="1"/>
  <c r="H626" i="1" s="1"/>
  <c r="E627" i="1" s="1"/>
  <c r="F627" i="1" s="1"/>
  <c r="H627" i="1" s="1"/>
  <c r="E628" i="1" s="1"/>
  <c r="F628" i="1" s="1"/>
  <c r="H628" i="1" s="1"/>
  <c r="E629" i="1" s="1"/>
  <c r="F629" i="1" s="1"/>
  <c r="H629" i="1" s="1"/>
  <c r="E630" i="1" s="1"/>
  <c r="F630" i="1" s="1"/>
  <c r="H630" i="1" s="1"/>
  <c r="E631" i="1" s="1"/>
  <c r="F631" i="1" s="1"/>
  <c r="H631" i="1" s="1"/>
  <c r="E632" i="1" s="1"/>
  <c r="F632" i="1" s="1"/>
  <c r="H632" i="1" s="1"/>
  <c r="E633" i="1" s="1"/>
  <c r="F633" i="1" s="1"/>
  <c r="H633" i="1" s="1"/>
  <c r="E634" i="1" s="1"/>
  <c r="F634" i="1" s="1"/>
  <c r="H634" i="1" s="1"/>
  <c r="E635" i="1" s="1"/>
  <c r="F635" i="1" s="1"/>
  <c r="H635" i="1" s="1"/>
  <c r="E636" i="1" s="1"/>
  <c r="F636" i="1" s="1"/>
  <c r="H636" i="1" s="1"/>
  <c r="E637" i="1" s="1"/>
  <c r="F637" i="1" s="1"/>
  <c r="H637" i="1" s="1"/>
  <c r="E638" i="1" s="1"/>
  <c r="F638" i="1" s="1"/>
  <c r="H638" i="1" s="1"/>
  <c r="E639" i="1" s="1"/>
  <c r="F639" i="1" s="1"/>
  <c r="H639" i="1" s="1"/>
  <c r="E640" i="1" s="1"/>
  <c r="F640" i="1" s="1"/>
  <c r="H640" i="1" s="1"/>
  <c r="E641" i="1" s="1"/>
  <c r="F641" i="1" s="1"/>
  <c r="H641" i="1" s="1"/>
  <c r="E642" i="1" s="1"/>
  <c r="F642" i="1" s="1"/>
  <c r="H642" i="1" s="1"/>
  <c r="E643" i="1" s="1"/>
  <c r="F643" i="1" s="1"/>
  <c r="H643" i="1" s="1"/>
  <c r="E644" i="1" s="1"/>
  <c r="F644" i="1" s="1"/>
  <c r="H644" i="1" s="1"/>
  <c r="E645" i="1" s="1"/>
  <c r="F645" i="1" s="1"/>
  <c r="H645" i="1" s="1"/>
  <c r="E646" i="1" s="1"/>
  <c r="F646" i="1" s="1"/>
  <c r="H646" i="1" s="1"/>
  <c r="E647" i="1" s="1"/>
  <c r="F647" i="1" s="1"/>
  <c r="H647" i="1" s="1"/>
  <c r="E648" i="1" s="1"/>
  <c r="F648" i="1" s="1"/>
  <c r="H648" i="1" s="1"/>
  <c r="E649" i="1" s="1"/>
  <c r="F649" i="1" s="1"/>
  <c r="H649" i="1" s="1"/>
  <c r="E650" i="1" s="1"/>
  <c r="F650" i="1" s="1"/>
  <c r="H650" i="1" s="1"/>
  <c r="E651" i="1" s="1"/>
  <c r="F651" i="1" s="1"/>
  <c r="H651" i="1" s="1"/>
  <c r="E652" i="1" s="1"/>
  <c r="F652" i="1" s="1"/>
  <c r="H652" i="1" s="1"/>
  <c r="E653" i="1" s="1"/>
  <c r="F653" i="1" s="1"/>
  <c r="H653" i="1" s="1"/>
  <c r="E654" i="1" s="1"/>
  <c r="F654" i="1" s="1"/>
  <c r="H654" i="1" s="1"/>
  <c r="E655" i="1" s="1"/>
  <c r="F655" i="1" s="1"/>
  <c r="H655" i="1" s="1"/>
  <c r="E656" i="1" s="1"/>
  <c r="F656" i="1" s="1"/>
  <c r="H656" i="1" s="1"/>
  <c r="E657" i="1" s="1"/>
  <c r="F657" i="1" s="1"/>
  <c r="H657" i="1" s="1"/>
  <c r="E658" i="1" s="1"/>
  <c r="F658" i="1" s="1"/>
  <c r="H658" i="1" s="1"/>
  <c r="E659" i="1" s="1"/>
  <c r="F659" i="1" s="1"/>
  <c r="H659" i="1" s="1"/>
  <c r="E660" i="1" s="1"/>
  <c r="F660" i="1" s="1"/>
  <c r="H660" i="1" s="1"/>
  <c r="E661" i="1" s="1"/>
  <c r="F661" i="1" s="1"/>
  <c r="H661" i="1" s="1"/>
  <c r="E662" i="1" s="1"/>
  <c r="F662" i="1" s="1"/>
  <c r="H662" i="1" s="1"/>
  <c r="E663" i="1" s="1"/>
  <c r="F663" i="1" s="1"/>
  <c r="H663" i="1" s="1"/>
  <c r="E664" i="1" s="1"/>
  <c r="F664" i="1" s="1"/>
  <c r="H664" i="1" s="1"/>
  <c r="E665" i="1" s="1"/>
  <c r="F665" i="1" s="1"/>
  <c r="H665" i="1" s="1"/>
  <c r="E666" i="1" s="1"/>
  <c r="F666" i="1" s="1"/>
  <c r="H666" i="1" s="1"/>
  <c r="E667" i="1" s="1"/>
  <c r="F667" i="1" s="1"/>
  <c r="H667" i="1" s="1"/>
  <c r="E668" i="1" s="1"/>
  <c r="F668" i="1" s="1"/>
  <c r="H668" i="1" s="1"/>
  <c r="E669" i="1" s="1"/>
  <c r="F669" i="1" s="1"/>
  <c r="H669" i="1" s="1"/>
  <c r="E670" i="1" s="1"/>
  <c r="F670" i="1" s="1"/>
  <c r="H670" i="1" s="1"/>
  <c r="E671" i="1" s="1"/>
  <c r="F671" i="1" s="1"/>
  <c r="H671" i="1" s="1"/>
  <c r="E672" i="1" s="1"/>
  <c r="F672" i="1" s="1"/>
  <c r="H672" i="1" s="1"/>
  <c r="E673" i="1" s="1"/>
  <c r="F673" i="1" s="1"/>
  <c r="H673" i="1" s="1"/>
  <c r="E674" i="1" s="1"/>
  <c r="F674" i="1" s="1"/>
  <c r="H674" i="1" s="1"/>
  <c r="E675" i="1" s="1"/>
  <c r="F675" i="1" s="1"/>
  <c r="H675" i="1" s="1"/>
  <c r="E676" i="1" s="1"/>
  <c r="F676" i="1" s="1"/>
  <c r="H676" i="1" s="1"/>
  <c r="E677" i="1" s="1"/>
  <c r="F677" i="1" s="1"/>
  <c r="H677" i="1" s="1"/>
  <c r="E678" i="1" s="1"/>
  <c r="F678" i="1" s="1"/>
  <c r="H678" i="1" s="1"/>
  <c r="E679" i="1" s="1"/>
  <c r="F679" i="1" s="1"/>
  <c r="H679" i="1" s="1"/>
  <c r="E680" i="1" s="1"/>
  <c r="F680" i="1" s="1"/>
  <c r="H680" i="1" s="1"/>
  <c r="E681" i="1" s="1"/>
  <c r="F681" i="1" s="1"/>
  <c r="H681" i="1" s="1"/>
  <c r="E682" i="1" s="1"/>
  <c r="F682" i="1" s="1"/>
  <c r="H682" i="1" s="1"/>
  <c r="E683" i="1" s="1"/>
  <c r="F683" i="1" s="1"/>
  <c r="H683" i="1" s="1"/>
  <c r="E684" i="1" s="1"/>
  <c r="F684" i="1" s="1"/>
  <c r="H684" i="1" s="1"/>
  <c r="E685" i="1" s="1"/>
  <c r="F685" i="1" s="1"/>
  <c r="H685" i="1" s="1"/>
  <c r="E686" i="1" s="1"/>
  <c r="F686" i="1" s="1"/>
  <c r="H686" i="1" s="1"/>
  <c r="E687" i="1" s="1"/>
  <c r="F687" i="1" s="1"/>
  <c r="H687" i="1" s="1"/>
  <c r="E688" i="1" s="1"/>
  <c r="F688" i="1" s="1"/>
  <c r="H688" i="1" s="1"/>
  <c r="E689" i="1" s="1"/>
  <c r="F689" i="1" s="1"/>
  <c r="H689" i="1" s="1"/>
  <c r="E690" i="1" s="1"/>
  <c r="F690" i="1" s="1"/>
  <c r="H690" i="1" s="1"/>
  <c r="E691" i="1" s="1"/>
  <c r="F691" i="1" s="1"/>
  <c r="H691" i="1" s="1"/>
  <c r="E692" i="1" s="1"/>
  <c r="F692" i="1" s="1"/>
  <c r="H692" i="1" s="1"/>
  <c r="E693" i="1" s="1"/>
  <c r="F693" i="1" s="1"/>
  <c r="H693" i="1" s="1"/>
  <c r="E694" i="1" s="1"/>
  <c r="F694" i="1" s="1"/>
  <c r="H694" i="1" s="1"/>
  <c r="E695" i="1" s="1"/>
  <c r="F695" i="1" s="1"/>
  <c r="H695" i="1" s="1"/>
  <c r="E696" i="1" s="1"/>
  <c r="F696" i="1" s="1"/>
  <c r="H696" i="1" s="1"/>
  <c r="E697" i="1" s="1"/>
  <c r="F697" i="1" s="1"/>
  <c r="H697" i="1" s="1"/>
  <c r="E698" i="1" s="1"/>
  <c r="F698" i="1" s="1"/>
  <c r="H698" i="1" s="1"/>
  <c r="E699" i="1" s="1"/>
  <c r="F699" i="1" s="1"/>
  <c r="H699" i="1" s="1"/>
  <c r="E700" i="1" s="1"/>
  <c r="F700" i="1" s="1"/>
  <c r="H700" i="1" s="1"/>
  <c r="E701" i="1" s="1"/>
  <c r="F701" i="1" s="1"/>
  <c r="H701" i="1" s="1"/>
  <c r="E702" i="1" s="1"/>
  <c r="F702" i="1" s="1"/>
  <c r="H702" i="1" s="1"/>
  <c r="E703" i="1" s="1"/>
  <c r="F703" i="1" s="1"/>
  <c r="H703" i="1" s="1"/>
  <c r="E704" i="1" s="1"/>
  <c r="F704" i="1" s="1"/>
  <c r="H704" i="1" s="1"/>
  <c r="E705" i="1" s="1"/>
  <c r="F705" i="1" s="1"/>
  <c r="H705" i="1" s="1"/>
  <c r="E706" i="1" s="1"/>
  <c r="F706" i="1" s="1"/>
  <c r="H706" i="1" s="1"/>
  <c r="E707" i="1" s="1"/>
  <c r="F707" i="1" s="1"/>
  <c r="H707" i="1" s="1"/>
  <c r="E708" i="1" s="1"/>
  <c r="F708" i="1" s="1"/>
  <c r="H708" i="1" s="1"/>
  <c r="E709" i="1" s="1"/>
  <c r="F709" i="1" s="1"/>
  <c r="H709" i="1" s="1"/>
  <c r="E710" i="1" s="1"/>
  <c r="F710" i="1" s="1"/>
  <c r="H710" i="1" s="1"/>
  <c r="E711" i="1" s="1"/>
  <c r="F711" i="1" s="1"/>
  <c r="H711" i="1" s="1"/>
  <c r="E712" i="1" s="1"/>
  <c r="F712" i="1" s="1"/>
  <c r="H712" i="1" s="1"/>
  <c r="E713" i="1" s="1"/>
  <c r="F713" i="1" s="1"/>
  <c r="H713" i="1" s="1"/>
  <c r="E714" i="1" s="1"/>
  <c r="F714" i="1" s="1"/>
  <c r="H714" i="1" s="1"/>
  <c r="E715" i="1" s="1"/>
  <c r="F715" i="1" s="1"/>
  <c r="H715" i="1" s="1"/>
  <c r="E716" i="1" s="1"/>
  <c r="F716" i="1" s="1"/>
  <c r="H716" i="1" s="1"/>
  <c r="E717" i="1" s="1"/>
  <c r="F717" i="1" s="1"/>
  <c r="H717" i="1" s="1"/>
  <c r="E718" i="1" s="1"/>
  <c r="F718" i="1" s="1"/>
  <c r="H718" i="1" s="1"/>
  <c r="E719" i="1" s="1"/>
  <c r="F719" i="1" s="1"/>
  <c r="H719" i="1" s="1"/>
  <c r="E720" i="1" s="1"/>
  <c r="F720" i="1" s="1"/>
  <c r="H720" i="1" s="1"/>
  <c r="E721" i="1" s="1"/>
  <c r="F721" i="1" s="1"/>
  <c r="H721" i="1" s="1"/>
  <c r="E722" i="1" s="1"/>
  <c r="F722" i="1" s="1"/>
  <c r="H722" i="1" s="1"/>
  <c r="E723" i="1" s="1"/>
  <c r="F723" i="1" s="1"/>
  <c r="H723" i="1" s="1"/>
  <c r="E724" i="1" s="1"/>
  <c r="F724" i="1" s="1"/>
  <c r="H724" i="1" s="1"/>
  <c r="E725" i="1" s="1"/>
  <c r="F725" i="1" s="1"/>
  <c r="H725" i="1" s="1"/>
  <c r="E726" i="1" s="1"/>
  <c r="F726" i="1" s="1"/>
  <c r="H726" i="1" s="1"/>
  <c r="E727" i="1" s="1"/>
  <c r="F727" i="1" s="1"/>
  <c r="H727" i="1" s="1"/>
  <c r="E728" i="1" s="1"/>
  <c r="F728" i="1" s="1"/>
  <c r="H728" i="1" s="1"/>
  <c r="E729" i="1" s="1"/>
  <c r="F729" i="1" s="1"/>
  <c r="H729" i="1" s="1"/>
  <c r="E730" i="1" s="1"/>
  <c r="F730" i="1" s="1"/>
  <c r="H730" i="1" s="1"/>
  <c r="E731" i="1" s="1"/>
  <c r="F731" i="1" s="1"/>
  <c r="H731" i="1" s="1"/>
  <c r="E732" i="1" s="1"/>
  <c r="F732" i="1" s="1"/>
  <c r="H732" i="1" s="1"/>
  <c r="E733" i="1" s="1"/>
  <c r="F733" i="1" s="1"/>
  <c r="H733" i="1" s="1"/>
  <c r="E734" i="1" s="1"/>
  <c r="F734" i="1" s="1"/>
  <c r="H734" i="1" s="1"/>
  <c r="E735" i="1" s="1"/>
  <c r="F735" i="1" s="1"/>
  <c r="H735" i="1" s="1"/>
  <c r="E736" i="1" s="1"/>
  <c r="F736" i="1" s="1"/>
  <c r="H736" i="1" s="1"/>
  <c r="E737" i="1" s="1"/>
  <c r="F737" i="1" s="1"/>
  <c r="H737" i="1" s="1"/>
  <c r="E738" i="1" s="1"/>
  <c r="F738" i="1" s="1"/>
  <c r="H738" i="1" s="1"/>
  <c r="E739" i="1" s="1"/>
  <c r="F739" i="1" s="1"/>
  <c r="H739" i="1" s="1"/>
  <c r="E740" i="1" s="1"/>
  <c r="F740" i="1" s="1"/>
  <c r="H740" i="1" s="1"/>
  <c r="E741" i="1" s="1"/>
  <c r="F741" i="1" s="1"/>
  <c r="H741" i="1" s="1"/>
  <c r="E742" i="1" s="1"/>
  <c r="F742" i="1" s="1"/>
  <c r="H742" i="1" s="1"/>
  <c r="E743" i="1" s="1"/>
  <c r="F743" i="1" s="1"/>
  <c r="H743" i="1" s="1"/>
  <c r="E744" i="1" s="1"/>
  <c r="F744" i="1" s="1"/>
  <c r="H744" i="1" s="1"/>
  <c r="E745" i="1" s="1"/>
  <c r="F745" i="1" s="1"/>
  <c r="H745" i="1" s="1"/>
  <c r="E746" i="1" s="1"/>
  <c r="F746" i="1" s="1"/>
  <c r="H746" i="1" s="1"/>
  <c r="E747" i="1" s="1"/>
  <c r="F747" i="1" s="1"/>
  <c r="H747" i="1" s="1"/>
  <c r="E748" i="1" s="1"/>
  <c r="F748" i="1" s="1"/>
  <c r="H748" i="1" s="1"/>
  <c r="E749" i="1" s="1"/>
  <c r="F749" i="1" s="1"/>
  <c r="H749" i="1" s="1"/>
  <c r="E750" i="1" s="1"/>
  <c r="F750" i="1" s="1"/>
  <c r="H750" i="1" s="1"/>
  <c r="E751" i="1" s="1"/>
  <c r="F751" i="1" s="1"/>
  <c r="H751" i="1" s="1"/>
  <c r="E752" i="1" s="1"/>
  <c r="F752" i="1" s="1"/>
  <c r="H752" i="1" s="1"/>
  <c r="E753" i="1" s="1"/>
  <c r="F753" i="1" s="1"/>
  <c r="H753" i="1" s="1"/>
  <c r="E754" i="1" s="1"/>
  <c r="F754" i="1" s="1"/>
  <c r="H754" i="1" s="1"/>
  <c r="E755" i="1" s="1"/>
  <c r="F755" i="1" s="1"/>
  <c r="H755" i="1" s="1"/>
  <c r="E756" i="1" s="1"/>
  <c r="F756" i="1" s="1"/>
  <c r="H756" i="1" s="1"/>
  <c r="E757" i="1" s="1"/>
  <c r="F757" i="1" s="1"/>
  <c r="H757" i="1" s="1"/>
  <c r="E758" i="1" s="1"/>
  <c r="F758" i="1" s="1"/>
  <c r="H758" i="1" s="1"/>
  <c r="E759" i="1" s="1"/>
  <c r="F759" i="1" s="1"/>
  <c r="H759" i="1" s="1"/>
  <c r="E760" i="1" s="1"/>
  <c r="F760" i="1" s="1"/>
  <c r="H760" i="1" s="1"/>
  <c r="E761" i="1" s="1"/>
  <c r="F761" i="1" s="1"/>
  <c r="H761" i="1" s="1"/>
  <c r="E762" i="1" s="1"/>
  <c r="F762" i="1" s="1"/>
  <c r="H762" i="1" s="1"/>
  <c r="E763" i="1" s="1"/>
  <c r="F763" i="1" s="1"/>
  <c r="H763" i="1" s="1"/>
  <c r="E764" i="1" s="1"/>
  <c r="F764" i="1" s="1"/>
  <c r="H764" i="1" s="1"/>
  <c r="E765" i="1" s="1"/>
  <c r="F765" i="1" s="1"/>
  <c r="H765" i="1" s="1"/>
  <c r="E766" i="1" s="1"/>
  <c r="F766" i="1" s="1"/>
  <c r="H766" i="1" s="1"/>
  <c r="E767" i="1" s="1"/>
  <c r="F767" i="1" s="1"/>
  <c r="H767" i="1" s="1"/>
  <c r="E768" i="1" s="1"/>
  <c r="F768" i="1" s="1"/>
  <c r="H768" i="1" s="1"/>
  <c r="E769" i="1" s="1"/>
  <c r="F769" i="1" s="1"/>
  <c r="H769" i="1" s="1"/>
  <c r="E770" i="1" s="1"/>
  <c r="F770" i="1" s="1"/>
  <c r="H770" i="1" s="1"/>
  <c r="E771" i="1" s="1"/>
  <c r="F771" i="1" s="1"/>
  <c r="H771" i="1" s="1"/>
  <c r="E772" i="1" s="1"/>
  <c r="F772" i="1" s="1"/>
  <c r="H772" i="1" s="1"/>
  <c r="E773" i="1" s="1"/>
  <c r="F773" i="1" s="1"/>
  <c r="H773" i="1" s="1"/>
  <c r="E774" i="1" s="1"/>
  <c r="F774" i="1" s="1"/>
  <c r="H774" i="1" s="1"/>
  <c r="E775" i="1" s="1"/>
  <c r="F775" i="1" s="1"/>
  <c r="H775" i="1" s="1"/>
  <c r="E776" i="1" s="1"/>
  <c r="F776" i="1" s="1"/>
  <c r="H776" i="1" s="1"/>
  <c r="E777" i="1" s="1"/>
  <c r="F777" i="1" s="1"/>
  <c r="H777" i="1" s="1"/>
  <c r="E778" i="1" s="1"/>
  <c r="F778" i="1" s="1"/>
  <c r="H778" i="1" s="1"/>
  <c r="E779" i="1" s="1"/>
  <c r="F779" i="1" s="1"/>
  <c r="H779" i="1" s="1"/>
  <c r="E780" i="1" s="1"/>
  <c r="F780" i="1" s="1"/>
  <c r="H780" i="1" s="1"/>
  <c r="E781" i="1" s="1"/>
  <c r="F781" i="1" s="1"/>
  <c r="H781" i="1" s="1"/>
  <c r="E782" i="1" s="1"/>
  <c r="F782" i="1" s="1"/>
  <c r="H782" i="1" s="1"/>
  <c r="E783" i="1" s="1"/>
  <c r="F783" i="1" s="1"/>
  <c r="H783" i="1" s="1"/>
  <c r="E784" i="1" s="1"/>
  <c r="F784" i="1" s="1"/>
  <c r="H784" i="1" s="1"/>
  <c r="E785" i="1" s="1"/>
  <c r="F785" i="1" s="1"/>
  <c r="H785" i="1" s="1"/>
  <c r="E786" i="1" s="1"/>
  <c r="F786" i="1" s="1"/>
  <c r="H786" i="1" s="1"/>
  <c r="E787" i="1" s="1"/>
  <c r="F787" i="1" s="1"/>
  <c r="H787" i="1" s="1"/>
  <c r="E788" i="1" s="1"/>
  <c r="F788" i="1" s="1"/>
  <c r="H788" i="1" s="1"/>
  <c r="E789" i="1" s="1"/>
  <c r="F789" i="1" s="1"/>
  <c r="H789" i="1" s="1"/>
  <c r="E790" i="1" s="1"/>
  <c r="F790" i="1" s="1"/>
  <c r="H790" i="1" s="1"/>
  <c r="E791" i="1" s="1"/>
  <c r="F791" i="1" s="1"/>
  <c r="H791" i="1" s="1"/>
  <c r="E792" i="1" s="1"/>
  <c r="F792" i="1" s="1"/>
  <c r="H792" i="1" s="1"/>
  <c r="E793" i="1" s="1"/>
  <c r="F793" i="1" s="1"/>
  <c r="H793" i="1" s="1"/>
  <c r="E794" i="1" s="1"/>
  <c r="F794" i="1" s="1"/>
  <c r="H794" i="1" s="1"/>
  <c r="E795" i="1" s="1"/>
  <c r="F795" i="1" s="1"/>
  <c r="H795" i="1" s="1"/>
  <c r="E796" i="1" s="1"/>
  <c r="F796" i="1" s="1"/>
  <c r="H796" i="1" s="1"/>
  <c r="E797" i="1" s="1"/>
  <c r="F797" i="1" s="1"/>
  <c r="H797" i="1" s="1"/>
  <c r="E798" i="1" s="1"/>
  <c r="F798" i="1" s="1"/>
  <c r="H798" i="1" s="1"/>
  <c r="E799" i="1" s="1"/>
  <c r="F799" i="1" s="1"/>
  <c r="H799" i="1" s="1"/>
  <c r="E800" i="1" s="1"/>
  <c r="F800" i="1" s="1"/>
  <c r="H800" i="1" s="1"/>
  <c r="E801" i="1" s="1"/>
  <c r="F801" i="1" s="1"/>
  <c r="H801" i="1" s="1"/>
  <c r="E802" i="1" s="1"/>
  <c r="F802" i="1" s="1"/>
  <c r="H802" i="1" s="1"/>
  <c r="E803" i="1" s="1"/>
  <c r="F803" i="1" s="1"/>
  <c r="H803" i="1" s="1"/>
  <c r="E804" i="1" s="1"/>
  <c r="F804" i="1" s="1"/>
  <c r="H804" i="1" s="1"/>
  <c r="E805" i="1" s="1"/>
  <c r="F805" i="1" s="1"/>
  <c r="H805" i="1" s="1"/>
  <c r="E806" i="1" s="1"/>
  <c r="F806" i="1" s="1"/>
  <c r="H806" i="1" s="1"/>
  <c r="E807" i="1" s="1"/>
  <c r="F807" i="1" s="1"/>
  <c r="H807" i="1" s="1"/>
  <c r="E808" i="1" s="1"/>
  <c r="F808" i="1" s="1"/>
  <c r="H808" i="1" s="1"/>
  <c r="E809" i="1" s="1"/>
  <c r="F809" i="1" s="1"/>
  <c r="H809" i="1" s="1"/>
  <c r="E810" i="1" s="1"/>
  <c r="F810" i="1" s="1"/>
  <c r="H810" i="1" s="1"/>
  <c r="E811" i="1" s="1"/>
  <c r="F811" i="1" s="1"/>
  <c r="H811" i="1" s="1"/>
  <c r="E812" i="1" s="1"/>
  <c r="F812" i="1" s="1"/>
  <c r="H812" i="1" s="1"/>
  <c r="E813" i="1" s="1"/>
  <c r="F813" i="1" s="1"/>
  <c r="H813" i="1" s="1"/>
  <c r="E814" i="1" s="1"/>
  <c r="F814" i="1" s="1"/>
  <c r="H814" i="1" s="1"/>
  <c r="E815" i="1" s="1"/>
  <c r="F815" i="1" s="1"/>
  <c r="H815" i="1" s="1"/>
  <c r="E816" i="1" s="1"/>
  <c r="F816" i="1" s="1"/>
  <c r="H816" i="1" s="1"/>
  <c r="E817" i="1" s="1"/>
  <c r="F817" i="1" s="1"/>
  <c r="H817" i="1" s="1"/>
  <c r="E818" i="1" s="1"/>
  <c r="F818" i="1" s="1"/>
  <c r="H818" i="1" s="1"/>
  <c r="E819" i="1" s="1"/>
  <c r="F819" i="1" s="1"/>
  <c r="H819" i="1" s="1"/>
  <c r="E820" i="1" s="1"/>
  <c r="F820" i="1" s="1"/>
  <c r="H820" i="1" s="1"/>
  <c r="E821" i="1" s="1"/>
  <c r="F821" i="1" s="1"/>
  <c r="H821" i="1" s="1"/>
  <c r="E822" i="1" s="1"/>
  <c r="F822" i="1" s="1"/>
  <c r="H822" i="1" s="1"/>
  <c r="E823" i="1" s="1"/>
  <c r="F823" i="1" s="1"/>
  <c r="H823" i="1" s="1"/>
  <c r="E824" i="1" s="1"/>
  <c r="F824" i="1" s="1"/>
  <c r="H824" i="1" s="1"/>
  <c r="E825" i="1" s="1"/>
  <c r="F825" i="1" s="1"/>
  <c r="H825" i="1" s="1"/>
  <c r="E826" i="1" s="1"/>
  <c r="F826" i="1" s="1"/>
  <c r="H826" i="1" s="1"/>
  <c r="E827" i="1" s="1"/>
  <c r="F827" i="1" s="1"/>
  <c r="H827" i="1" s="1"/>
  <c r="E828" i="1" s="1"/>
  <c r="F828" i="1" s="1"/>
  <c r="H828" i="1" s="1"/>
  <c r="E829" i="1" s="1"/>
  <c r="F829" i="1" s="1"/>
  <c r="H829" i="1" s="1"/>
  <c r="E830" i="1" s="1"/>
  <c r="F830" i="1" s="1"/>
  <c r="H830" i="1" s="1"/>
  <c r="E831" i="1" s="1"/>
  <c r="F831" i="1" s="1"/>
  <c r="H831" i="1" s="1"/>
  <c r="E832" i="1" s="1"/>
  <c r="F832" i="1" s="1"/>
  <c r="H832" i="1" s="1"/>
  <c r="E833" i="1" s="1"/>
  <c r="F833" i="1" s="1"/>
  <c r="H833" i="1" s="1"/>
  <c r="E834" i="1" s="1"/>
  <c r="F834" i="1" s="1"/>
  <c r="H834" i="1" s="1"/>
  <c r="E835" i="1" s="1"/>
  <c r="F835" i="1" s="1"/>
  <c r="H835" i="1" s="1"/>
  <c r="E836" i="1" s="1"/>
  <c r="F836" i="1" s="1"/>
  <c r="H836" i="1" s="1"/>
  <c r="E837" i="1" s="1"/>
  <c r="F837" i="1" s="1"/>
  <c r="H837" i="1" s="1"/>
  <c r="E838" i="1" s="1"/>
  <c r="F838" i="1" s="1"/>
  <c r="H838" i="1" s="1"/>
  <c r="E839" i="1" s="1"/>
  <c r="F839" i="1" s="1"/>
  <c r="H839" i="1" s="1"/>
  <c r="E840" i="1" s="1"/>
  <c r="F840" i="1" s="1"/>
  <c r="H840" i="1" s="1"/>
  <c r="E841" i="1" s="1"/>
  <c r="F841" i="1" s="1"/>
  <c r="H841" i="1" s="1"/>
  <c r="E842" i="1" s="1"/>
  <c r="F842" i="1" s="1"/>
  <c r="H842" i="1" s="1"/>
  <c r="E843" i="1" s="1"/>
  <c r="F843" i="1" s="1"/>
  <c r="H843" i="1" s="1"/>
  <c r="E844" i="1" s="1"/>
  <c r="F844" i="1" s="1"/>
  <c r="H844" i="1" s="1"/>
  <c r="E845" i="1" s="1"/>
  <c r="F845" i="1" s="1"/>
  <c r="H845" i="1" s="1"/>
  <c r="E846" i="1" s="1"/>
  <c r="F846" i="1" s="1"/>
  <c r="H846" i="1" s="1"/>
  <c r="E847" i="1" s="1"/>
  <c r="F847" i="1" s="1"/>
  <c r="H847" i="1" s="1"/>
  <c r="E848" i="1" s="1"/>
  <c r="F848" i="1" s="1"/>
  <c r="H848" i="1" s="1"/>
  <c r="E849" i="1" s="1"/>
  <c r="F849" i="1" s="1"/>
  <c r="H849" i="1" s="1"/>
  <c r="E850" i="1" s="1"/>
  <c r="F850" i="1" s="1"/>
  <c r="H850" i="1" s="1"/>
  <c r="E851" i="1" s="1"/>
  <c r="F851" i="1" s="1"/>
  <c r="H851" i="1" s="1"/>
  <c r="E852" i="1" s="1"/>
  <c r="F852" i="1" s="1"/>
  <c r="H852" i="1" s="1"/>
  <c r="E853" i="1" s="1"/>
  <c r="F853" i="1" s="1"/>
  <c r="H853" i="1" s="1"/>
  <c r="E854" i="1" s="1"/>
  <c r="F854" i="1" s="1"/>
  <c r="H854" i="1" s="1"/>
  <c r="E855" i="1" s="1"/>
  <c r="F855" i="1" s="1"/>
  <c r="H855" i="1" s="1"/>
  <c r="E856" i="1" s="1"/>
  <c r="F856" i="1" s="1"/>
  <c r="H856" i="1" s="1"/>
  <c r="E857" i="1" s="1"/>
  <c r="F857" i="1" s="1"/>
  <c r="H857" i="1" s="1"/>
  <c r="E858" i="1" s="1"/>
  <c r="F858" i="1" s="1"/>
  <c r="H858" i="1" s="1"/>
  <c r="E859" i="1" s="1"/>
  <c r="F859" i="1" s="1"/>
  <c r="H859" i="1" s="1"/>
  <c r="E860" i="1" s="1"/>
  <c r="F860" i="1" s="1"/>
  <c r="H860" i="1" s="1"/>
  <c r="E861" i="1" s="1"/>
  <c r="F861" i="1" s="1"/>
  <c r="H861" i="1" s="1"/>
  <c r="E862" i="1" s="1"/>
  <c r="F862" i="1" s="1"/>
  <c r="H862" i="1" s="1"/>
  <c r="E863" i="1" s="1"/>
  <c r="F863" i="1" s="1"/>
  <c r="H863" i="1" s="1"/>
  <c r="E864" i="1" s="1"/>
  <c r="F864" i="1" s="1"/>
  <c r="H864" i="1" s="1"/>
  <c r="E865" i="1" s="1"/>
  <c r="F865" i="1" s="1"/>
  <c r="H865" i="1" s="1"/>
  <c r="E866" i="1" s="1"/>
  <c r="F866" i="1" s="1"/>
  <c r="H866" i="1" s="1"/>
  <c r="E867" i="1" s="1"/>
  <c r="F867" i="1" s="1"/>
  <c r="H867" i="1" s="1"/>
  <c r="E868" i="1" s="1"/>
  <c r="F868" i="1" s="1"/>
  <c r="H868" i="1" s="1"/>
  <c r="E869" i="1" s="1"/>
  <c r="F869" i="1" s="1"/>
  <c r="H869" i="1" s="1"/>
  <c r="E870" i="1" s="1"/>
  <c r="F870" i="1" s="1"/>
  <c r="H870" i="1" s="1"/>
  <c r="E871" i="1" s="1"/>
  <c r="F871" i="1" s="1"/>
  <c r="H871" i="1" s="1"/>
  <c r="E872" i="1" s="1"/>
  <c r="F872" i="1" s="1"/>
  <c r="H872" i="1" s="1"/>
  <c r="E873" i="1" s="1"/>
  <c r="F873" i="1" s="1"/>
  <c r="H873" i="1" s="1"/>
  <c r="E874" i="1" s="1"/>
  <c r="F874" i="1" s="1"/>
  <c r="H874" i="1" s="1"/>
  <c r="E875" i="1" s="1"/>
  <c r="F875" i="1" s="1"/>
  <c r="H875" i="1" s="1"/>
  <c r="E876" i="1" s="1"/>
  <c r="F876" i="1" s="1"/>
  <c r="H876" i="1" s="1"/>
  <c r="E877" i="1" s="1"/>
  <c r="F877" i="1" s="1"/>
  <c r="H877" i="1" s="1"/>
  <c r="E878" i="1" s="1"/>
  <c r="F878" i="1" s="1"/>
  <c r="H878" i="1" s="1"/>
  <c r="E879" i="1" s="1"/>
  <c r="F879" i="1" s="1"/>
  <c r="H879" i="1" s="1"/>
  <c r="E880" i="1" s="1"/>
  <c r="F880" i="1" s="1"/>
  <c r="H880" i="1" s="1"/>
  <c r="E881" i="1" s="1"/>
  <c r="F881" i="1" s="1"/>
  <c r="H881" i="1" s="1"/>
  <c r="E882" i="1" s="1"/>
  <c r="F882" i="1" s="1"/>
  <c r="H882" i="1" s="1"/>
  <c r="E883" i="1" s="1"/>
  <c r="F883" i="1" s="1"/>
  <c r="H883" i="1" s="1"/>
  <c r="E884" i="1" s="1"/>
  <c r="F884" i="1" s="1"/>
  <c r="H884" i="1" s="1"/>
  <c r="E885" i="1" s="1"/>
  <c r="F885" i="1" s="1"/>
  <c r="H885" i="1" s="1"/>
  <c r="E886" i="1" s="1"/>
  <c r="F886" i="1" s="1"/>
  <c r="H886" i="1" s="1"/>
  <c r="E887" i="1" s="1"/>
  <c r="F887" i="1" s="1"/>
  <c r="H887" i="1" s="1"/>
  <c r="E888" i="1" s="1"/>
  <c r="F888" i="1" s="1"/>
  <c r="H888" i="1" s="1"/>
  <c r="E889" i="1" s="1"/>
  <c r="F889" i="1" s="1"/>
  <c r="H889" i="1" s="1"/>
  <c r="E890" i="1" s="1"/>
  <c r="F890" i="1" s="1"/>
  <c r="H890" i="1" s="1"/>
  <c r="E891" i="1" s="1"/>
  <c r="F891" i="1" s="1"/>
  <c r="H891" i="1" s="1"/>
  <c r="E892" i="1" s="1"/>
  <c r="F892" i="1" s="1"/>
  <c r="H892" i="1" s="1"/>
  <c r="E893" i="1" s="1"/>
  <c r="F893" i="1" s="1"/>
  <c r="H893" i="1" s="1"/>
  <c r="E894" i="1" s="1"/>
  <c r="F894" i="1" s="1"/>
  <c r="H894" i="1" s="1"/>
  <c r="E895" i="1" s="1"/>
  <c r="F895" i="1" s="1"/>
  <c r="H895" i="1" s="1"/>
  <c r="E896" i="1" s="1"/>
  <c r="F896" i="1" s="1"/>
  <c r="H896" i="1" s="1"/>
  <c r="E897" i="1" s="1"/>
  <c r="F897" i="1" s="1"/>
  <c r="H897" i="1" s="1"/>
  <c r="E898" i="1" s="1"/>
  <c r="F898" i="1" s="1"/>
  <c r="H898" i="1" s="1"/>
  <c r="E899" i="1" s="1"/>
  <c r="F899" i="1" s="1"/>
  <c r="H899" i="1" s="1"/>
  <c r="E900" i="1" s="1"/>
  <c r="F900" i="1" s="1"/>
  <c r="H900" i="1" s="1"/>
  <c r="E901" i="1" s="1"/>
  <c r="F901" i="1" s="1"/>
  <c r="H901" i="1" s="1"/>
  <c r="E902" i="1" s="1"/>
  <c r="F902" i="1" s="1"/>
  <c r="H902" i="1" s="1"/>
  <c r="E903" i="1" s="1"/>
  <c r="F903" i="1" s="1"/>
  <c r="H903" i="1" s="1"/>
  <c r="E904" i="1" s="1"/>
  <c r="F904" i="1" s="1"/>
  <c r="H904" i="1" s="1"/>
  <c r="E905" i="1" s="1"/>
  <c r="F905" i="1" s="1"/>
  <c r="H905" i="1" s="1"/>
  <c r="E906" i="1" s="1"/>
  <c r="F906" i="1" s="1"/>
  <c r="H906" i="1" s="1"/>
  <c r="E907" i="1" s="1"/>
  <c r="F907" i="1" s="1"/>
  <c r="H907" i="1" s="1"/>
  <c r="E908" i="1" s="1"/>
  <c r="F908" i="1" s="1"/>
  <c r="H908" i="1" s="1"/>
  <c r="E909" i="1" s="1"/>
  <c r="F909" i="1" s="1"/>
  <c r="H909" i="1" s="1"/>
  <c r="E910" i="1" s="1"/>
  <c r="F910" i="1" s="1"/>
  <c r="H910" i="1" s="1"/>
  <c r="E911" i="1" s="1"/>
  <c r="F911" i="1" s="1"/>
  <c r="H911" i="1" s="1"/>
  <c r="E912" i="1" s="1"/>
  <c r="F912" i="1" s="1"/>
  <c r="H912" i="1" s="1"/>
  <c r="E913" i="1" s="1"/>
  <c r="F913" i="1" s="1"/>
  <c r="H913" i="1" s="1"/>
  <c r="E914" i="1" s="1"/>
  <c r="F914" i="1" s="1"/>
  <c r="H914" i="1" s="1"/>
  <c r="E915" i="1" s="1"/>
  <c r="F915" i="1" s="1"/>
  <c r="H915" i="1" s="1"/>
  <c r="E916" i="1" s="1"/>
  <c r="F916" i="1" s="1"/>
  <c r="H916" i="1" s="1"/>
  <c r="E917" i="1" s="1"/>
  <c r="F917" i="1" s="1"/>
  <c r="H917" i="1" s="1"/>
  <c r="E918" i="1" s="1"/>
  <c r="F918" i="1" s="1"/>
  <c r="H918" i="1" s="1"/>
  <c r="E919" i="1" s="1"/>
  <c r="F919" i="1" s="1"/>
  <c r="H919" i="1" s="1"/>
  <c r="E920" i="1" s="1"/>
  <c r="F920" i="1" s="1"/>
  <c r="H920" i="1" s="1"/>
  <c r="E921" i="1" s="1"/>
  <c r="F921" i="1" s="1"/>
  <c r="H921" i="1" s="1"/>
  <c r="E922" i="1" s="1"/>
  <c r="F922" i="1" s="1"/>
  <c r="H922" i="1" s="1"/>
  <c r="E923" i="1" s="1"/>
  <c r="F923" i="1" s="1"/>
  <c r="H923" i="1" s="1"/>
  <c r="E924" i="1" s="1"/>
  <c r="F924" i="1" s="1"/>
  <c r="H924" i="1" s="1"/>
  <c r="E925" i="1" s="1"/>
  <c r="F925" i="1" s="1"/>
  <c r="H925" i="1" s="1"/>
  <c r="E926" i="1" s="1"/>
  <c r="F926" i="1" s="1"/>
  <c r="H926" i="1" s="1"/>
  <c r="E927" i="1" s="1"/>
  <c r="F927" i="1" s="1"/>
  <c r="H927" i="1" s="1"/>
  <c r="E928" i="1" s="1"/>
  <c r="F928" i="1" s="1"/>
  <c r="H928" i="1" s="1"/>
  <c r="E929" i="1" s="1"/>
  <c r="F929" i="1" s="1"/>
  <c r="H929" i="1" s="1"/>
  <c r="E930" i="1" s="1"/>
  <c r="F930" i="1" s="1"/>
  <c r="H930" i="1" s="1"/>
  <c r="E931" i="1" s="1"/>
  <c r="F931" i="1" s="1"/>
  <c r="H931" i="1" s="1"/>
  <c r="E932" i="1" s="1"/>
  <c r="F932" i="1" s="1"/>
  <c r="H932" i="1" s="1"/>
  <c r="E933" i="1" s="1"/>
  <c r="F933" i="1" s="1"/>
  <c r="H933" i="1" s="1"/>
  <c r="E934" i="1" s="1"/>
  <c r="F934" i="1" s="1"/>
  <c r="H934" i="1" s="1"/>
  <c r="E935" i="1" s="1"/>
  <c r="F935" i="1" s="1"/>
  <c r="H935" i="1" s="1"/>
  <c r="E936" i="1" s="1"/>
  <c r="F936" i="1" s="1"/>
  <c r="H936" i="1" s="1"/>
  <c r="E937" i="1" s="1"/>
  <c r="F937" i="1" s="1"/>
  <c r="H937" i="1" s="1"/>
  <c r="E938" i="1" s="1"/>
  <c r="F938" i="1" s="1"/>
  <c r="H938" i="1" s="1"/>
  <c r="E939" i="1" s="1"/>
  <c r="F939" i="1" s="1"/>
  <c r="H939" i="1" s="1"/>
  <c r="E940" i="1" s="1"/>
  <c r="F940" i="1" s="1"/>
  <c r="H940" i="1" s="1"/>
  <c r="E941" i="1" s="1"/>
  <c r="F941" i="1" s="1"/>
  <c r="H941" i="1" s="1"/>
  <c r="E942" i="1" s="1"/>
  <c r="F942" i="1" s="1"/>
  <c r="H942" i="1" s="1"/>
  <c r="E943" i="1" s="1"/>
  <c r="F943" i="1" s="1"/>
  <c r="H943" i="1" s="1"/>
  <c r="E944" i="1" s="1"/>
  <c r="F944" i="1" s="1"/>
  <c r="H944" i="1" s="1"/>
  <c r="E945" i="1" s="1"/>
  <c r="F945" i="1" s="1"/>
  <c r="H945" i="1" s="1"/>
  <c r="E946" i="1" s="1"/>
  <c r="F946" i="1" s="1"/>
  <c r="H946" i="1" s="1"/>
  <c r="E947" i="1" s="1"/>
  <c r="F947" i="1" s="1"/>
  <c r="H947" i="1" s="1"/>
  <c r="E948" i="1" s="1"/>
  <c r="F948" i="1" s="1"/>
  <c r="H948" i="1" s="1"/>
  <c r="E949" i="1" s="1"/>
  <c r="F949" i="1" s="1"/>
  <c r="H949" i="1" s="1"/>
  <c r="E950" i="1" s="1"/>
  <c r="F950" i="1" s="1"/>
  <c r="H950" i="1" s="1"/>
  <c r="E951" i="1" s="1"/>
  <c r="F951" i="1" s="1"/>
  <c r="H951" i="1" s="1"/>
  <c r="E952" i="1" s="1"/>
  <c r="F952" i="1" s="1"/>
  <c r="H952" i="1" s="1"/>
  <c r="E953" i="1" s="1"/>
  <c r="F953" i="1" s="1"/>
  <c r="H953" i="1" s="1"/>
  <c r="E954" i="1" s="1"/>
  <c r="F954" i="1" s="1"/>
  <c r="H954" i="1" s="1"/>
  <c r="E955" i="1" s="1"/>
  <c r="F955" i="1" s="1"/>
  <c r="H955" i="1" s="1"/>
  <c r="E956" i="1" s="1"/>
  <c r="F956" i="1" s="1"/>
  <c r="H956" i="1" s="1"/>
  <c r="E957" i="1" s="1"/>
  <c r="F957" i="1" s="1"/>
  <c r="H957" i="1" s="1"/>
  <c r="E958" i="1" s="1"/>
  <c r="F958" i="1" s="1"/>
  <c r="H958" i="1" s="1"/>
  <c r="E959" i="1" s="1"/>
  <c r="F959" i="1" s="1"/>
  <c r="H959" i="1" s="1"/>
  <c r="E960" i="1" s="1"/>
  <c r="F960" i="1" s="1"/>
  <c r="H960" i="1" s="1"/>
  <c r="E961" i="1" s="1"/>
  <c r="F961" i="1" s="1"/>
  <c r="H961" i="1" s="1"/>
  <c r="E962" i="1" s="1"/>
  <c r="F962" i="1" s="1"/>
  <c r="H962" i="1" s="1"/>
  <c r="E963" i="1" s="1"/>
  <c r="F963" i="1" s="1"/>
  <c r="H963" i="1" s="1"/>
  <c r="E964" i="1" s="1"/>
  <c r="F964" i="1" s="1"/>
  <c r="H964" i="1" s="1"/>
  <c r="E965" i="1" s="1"/>
  <c r="F965" i="1" s="1"/>
  <c r="H965" i="1" s="1"/>
  <c r="E966" i="1" s="1"/>
  <c r="F966" i="1" s="1"/>
  <c r="H966" i="1" s="1"/>
  <c r="E967" i="1" s="1"/>
  <c r="F967" i="1" s="1"/>
  <c r="H967" i="1" s="1"/>
  <c r="E968" i="1" s="1"/>
  <c r="F968" i="1" s="1"/>
  <c r="H968" i="1" s="1"/>
  <c r="E969" i="1" s="1"/>
  <c r="F969" i="1" s="1"/>
  <c r="H969" i="1" s="1"/>
  <c r="E970" i="1" s="1"/>
  <c r="F970" i="1" s="1"/>
  <c r="H970" i="1" s="1"/>
  <c r="E971" i="1" s="1"/>
  <c r="F971" i="1" s="1"/>
  <c r="H971" i="1" s="1"/>
  <c r="E972" i="1" s="1"/>
  <c r="F972" i="1" s="1"/>
  <c r="H972" i="1" s="1"/>
  <c r="E973" i="1" s="1"/>
  <c r="F973" i="1" s="1"/>
  <c r="H973" i="1" s="1"/>
  <c r="E974" i="1" s="1"/>
  <c r="F974" i="1" s="1"/>
  <c r="H974" i="1" s="1"/>
  <c r="E975" i="1" s="1"/>
  <c r="F975" i="1" s="1"/>
  <c r="H975" i="1" s="1"/>
  <c r="E976" i="1" s="1"/>
  <c r="F976" i="1" s="1"/>
  <c r="H976" i="1" s="1"/>
  <c r="E977" i="1" s="1"/>
  <c r="F977" i="1" s="1"/>
  <c r="H977" i="1" s="1"/>
  <c r="E978" i="1" s="1"/>
  <c r="F978" i="1" s="1"/>
  <c r="H978" i="1" s="1"/>
  <c r="E979" i="1" s="1"/>
  <c r="F979" i="1" s="1"/>
  <c r="H979" i="1" s="1"/>
  <c r="E980" i="1" s="1"/>
  <c r="F980" i="1" s="1"/>
  <c r="H980" i="1" s="1"/>
  <c r="E981" i="1" s="1"/>
  <c r="F981" i="1" s="1"/>
  <c r="H981" i="1" s="1"/>
  <c r="E982" i="1" s="1"/>
  <c r="F982" i="1" s="1"/>
  <c r="H982" i="1" s="1"/>
  <c r="E983" i="1" s="1"/>
  <c r="F983" i="1" s="1"/>
  <c r="H983" i="1" s="1"/>
  <c r="E984" i="1" s="1"/>
  <c r="F984" i="1" s="1"/>
  <c r="H984" i="1" s="1"/>
  <c r="E985" i="1" s="1"/>
  <c r="F985" i="1" s="1"/>
  <c r="H985" i="1" s="1"/>
  <c r="E986" i="1" s="1"/>
  <c r="F986" i="1" s="1"/>
  <c r="H986" i="1" s="1"/>
  <c r="E987" i="1" s="1"/>
  <c r="F987" i="1" s="1"/>
  <c r="H987" i="1" s="1"/>
  <c r="E988" i="1" s="1"/>
  <c r="F988" i="1" s="1"/>
  <c r="H988" i="1" s="1"/>
  <c r="E989" i="1" s="1"/>
  <c r="F989" i="1" s="1"/>
  <c r="H989" i="1" s="1"/>
  <c r="E990" i="1" s="1"/>
  <c r="F990" i="1" s="1"/>
  <c r="H990" i="1" s="1"/>
  <c r="E991" i="1" s="1"/>
  <c r="F991" i="1" s="1"/>
  <c r="H991" i="1" s="1"/>
  <c r="E992" i="1" s="1"/>
  <c r="F992" i="1" s="1"/>
  <c r="H992" i="1" s="1"/>
  <c r="E993" i="1" s="1"/>
  <c r="F993" i="1" s="1"/>
  <c r="H993" i="1" s="1"/>
  <c r="E994" i="1" s="1"/>
  <c r="F994" i="1" s="1"/>
  <c r="H994" i="1" s="1"/>
  <c r="E995" i="1" s="1"/>
  <c r="F995" i="1" s="1"/>
  <c r="H995" i="1" s="1"/>
  <c r="E996" i="1" s="1"/>
  <c r="F996" i="1" s="1"/>
  <c r="H996" i="1" s="1"/>
  <c r="E997" i="1" s="1"/>
  <c r="F997" i="1" s="1"/>
  <c r="H997" i="1" s="1"/>
  <c r="E998" i="1" s="1"/>
  <c r="F998" i="1" s="1"/>
  <c r="H998" i="1" s="1"/>
  <c r="E999" i="1" s="1"/>
  <c r="F999" i="1" s="1"/>
  <c r="H999" i="1" s="1"/>
  <c r="E1000" i="1" s="1"/>
  <c r="F1000" i="1" s="1"/>
  <c r="H1000" i="1" s="1"/>
  <c r="E1001" i="1" s="1"/>
  <c r="F1001" i="1" s="1"/>
  <c r="H1001" i="1" s="1"/>
  <c r="E1002" i="1" s="1"/>
  <c r="F1002" i="1" s="1"/>
  <c r="H1002" i="1" s="1"/>
  <c r="E1003" i="1" s="1"/>
  <c r="F1003" i="1" s="1"/>
  <c r="H1003" i="1" s="1"/>
  <c r="E1004" i="1" s="1"/>
  <c r="F1004" i="1" s="1"/>
  <c r="H1004" i="1" s="1"/>
  <c r="E1005" i="1" s="1"/>
  <c r="F1005" i="1" s="1"/>
  <c r="H1005" i="1" s="1"/>
  <c r="E1006" i="1" s="1"/>
  <c r="F1006" i="1" s="1"/>
  <c r="H1006" i="1" s="1"/>
  <c r="E1007" i="1" s="1"/>
  <c r="F1007" i="1" s="1"/>
  <c r="H1007" i="1" s="1"/>
  <c r="E1008" i="1" s="1"/>
  <c r="F1008" i="1" s="1"/>
  <c r="H1008" i="1" s="1"/>
  <c r="E1009" i="1" s="1"/>
  <c r="F1009" i="1" s="1"/>
  <c r="H1009" i="1" s="1"/>
  <c r="E1010" i="1" s="1"/>
  <c r="F1010" i="1" s="1"/>
  <c r="H1010" i="1" s="1"/>
  <c r="E1011" i="1" s="1"/>
  <c r="F1011" i="1" s="1"/>
  <c r="H1011" i="1" s="1"/>
  <c r="E1012" i="1" s="1"/>
  <c r="F1012" i="1" s="1"/>
  <c r="H1012" i="1" s="1"/>
  <c r="E1013" i="1" s="1"/>
  <c r="F1013" i="1" s="1"/>
  <c r="H1013" i="1" s="1"/>
  <c r="E1014" i="1" s="1"/>
  <c r="F1014" i="1" s="1"/>
  <c r="H1014" i="1" s="1"/>
  <c r="E1015" i="1" s="1"/>
  <c r="F1015" i="1" s="1"/>
  <c r="H1015" i="1" s="1"/>
  <c r="E1016" i="1" s="1"/>
  <c r="F1016" i="1" s="1"/>
  <c r="H1016" i="1" s="1"/>
  <c r="E1017" i="1" s="1"/>
  <c r="F1017" i="1" s="1"/>
  <c r="H1017" i="1" s="1"/>
  <c r="E1018" i="1" s="1"/>
  <c r="F1018" i="1" s="1"/>
  <c r="H1018" i="1" s="1"/>
  <c r="E1019" i="1" s="1"/>
  <c r="F1019" i="1" s="1"/>
  <c r="H1019" i="1" s="1"/>
  <c r="E1020" i="1" s="1"/>
  <c r="F1020" i="1" s="1"/>
  <c r="H1020" i="1" s="1"/>
  <c r="E1021" i="1" s="1"/>
  <c r="F1021" i="1" s="1"/>
  <c r="H1021" i="1" s="1"/>
  <c r="E1022" i="1" s="1"/>
  <c r="F1022" i="1" s="1"/>
  <c r="H1022" i="1" s="1"/>
  <c r="E1023" i="1" s="1"/>
  <c r="F1023" i="1" s="1"/>
  <c r="H1023" i="1" s="1"/>
  <c r="E1024" i="1" s="1"/>
  <c r="F1024" i="1" s="1"/>
  <c r="H1024" i="1" s="1"/>
  <c r="E1025" i="1" s="1"/>
  <c r="F1025" i="1" s="1"/>
  <c r="H1025" i="1" s="1"/>
  <c r="E1026" i="1" s="1"/>
  <c r="F1026" i="1" s="1"/>
  <c r="H1026" i="1" s="1"/>
  <c r="E1027" i="1" s="1"/>
  <c r="F1027" i="1" s="1"/>
  <c r="H1027" i="1" s="1"/>
  <c r="E1028" i="1" s="1"/>
  <c r="F1028" i="1" s="1"/>
  <c r="H1028" i="1" s="1"/>
  <c r="E1029" i="1" s="1"/>
  <c r="F1029" i="1" s="1"/>
  <c r="H1029" i="1" s="1"/>
  <c r="E1030" i="1" s="1"/>
  <c r="F1030" i="1" s="1"/>
  <c r="H1030" i="1" s="1"/>
  <c r="E1031" i="1" s="1"/>
  <c r="F1031" i="1" s="1"/>
  <c r="H1031" i="1" s="1"/>
  <c r="E1032" i="1" s="1"/>
  <c r="F1032" i="1" s="1"/>
  <c r="H1032" i="1" s="1"/>
  <c r="E1033" i="1" s="1"/>
  <c r="F1033" i="1" s="1"/>
  <c r="H1033" i="1" s="1"/>
  <c r="E1034" i="1" s="1"/>
  <c r="F1034" i="1" s="1"/>
  <c r="H1034" i="1" s="1"/>
  <c r="E1035" i="1" s="1"/>
  <c r="F1035" i="1" s="1"/>
  <c r="H1035" i="1" s="1"/>
  <c r="E1036" i="1" s="1"/>
  <c r="F1036" i="1" s="1"/>
  <c r="H1036" i="1" s="1"/>
  <c r="E1037" i="1" s="1"/>
  <c r="F1037" i="1" s="1"/>
  <c r="H1037" i="1" s="1"/>
  <c r="E1038" i="1" s="1"/>
  <c r="F1038" i="1" s="1"/>
  <c r="H1038" i="1" s="1"/>
  <c r="E1039" i="1" s="1"/>
  <c r="F1039" i="1" s="1"/>
  <c r="H1039" i="1" s="1"/>
  <c r="E1040" i="1" s="1"/>
  <c r="F1040" i="1" s="1"/>
  <c r="H1040" i="1" s="1"/>
  <c r="E1041" i="1" s="1"/>
  <c r="F1041" i="1" s="1"/>
  <c r="H1041" i="1" s="1"/>
  <c r="E1042" i="1" s="1"/>
  <c r="F1042" i="1" s="1"/>
  <c r="H1042" i="1" s="1"/>
  <c r="E1043" i="1" s="1"/>
  <c r="F1043" i="1" s="1"/>
  <c r="H1043" i="1" s="1"/>
  <c r="E1044" i="1" s="1"/>
  <c r="F1044" i="1" s="1"/>
  <c r="H1044" i="1" s="1"/>
  <c r="E1045" i="1" s="1"/>
  <c r="F1045" i="1" s="1"/>
  <c r="H1045" i="1" s="1"/>
  <c r="E1046" i="1" s="1"/>
  <c r="F1046" i="1" s="1"/>
  <c r="H1046" i="1" s="1"/>
  <c r="E1047" i="1" s="1"/>
  <c r="F1047" i="1" s="1"/>
  <c r="H1047" i="1" s="1"/>
  <c r="E1048" i="1" s="1"/>
  <c r="F1048" i="1" s="1"/>
  <c r="H1048" i="1" s="1"/>
  <c r="E1049" i="1" s="1"/>
  <c r="F1049" i="1" s="1"/>
  <c r="H1049" i="1" s="1"/>
  <c r="E1050" i="1" s="1"/>
  <c r="F1050" i="1" s="1"/>
  <c r="H1050" i="1" s="1"/>
  <c r="E1051" i="1" s="1"/>
  <c r="F1051" i="1" s="1"/>
  <c r="H1051" i="1" s="1"/>
  <c r="E1052" i="1" s="1"/>
  <c r="F1052" i="1" s="1"/>
  <c r="H1052" i="1" s="1"/>
  <c r="E1053" i="1" s="1"/>
  <c r="F1053" i="1" s="1"/>
  <c r="H1053" i="1" s="1"/>
  <c r="E1054" i="1" s="1"/>
  <c r="F1054" i="1" s="1"/>
  <c r="H1054" i="1" s="1"/>
  <c r="E1055" i="1" s="1"/>
  <c r="F1055" i="1" s="1"/>
  <c r="H1055" i="1" s="1"/>
  <c r="E1056" i="1" s="1"/>
  <c r="F1056" i="1" s="1"/>
  <c r="H1056" i="1" s="1"/>
  <c r="E1057" i="1" s="1"/>
  <c r="F1057" i="1" s="1"/>
  <c r="H1057" i="1" s="1"/>
  <c r="E1058" i="1" s="1"/>
  <c r="F1058" i="1" s="1"/>
  <c r="H1058" i="1" s="1"/>
  <c r="E1059" i="1" s="1"/>
  <c r="F1059" i="1" s="1"/>
  <c r="H1059" i="1" s="1"/>
  <c r="E1060" i="1" s="1"/>
  <c r="F1060" i="1" s="1"/>
  <c r="H1060" i="1" s="1"/>
  <c r="E1061" i="1" s="1"/>
  <c r="F1061" i="1" s="1"/>
  <c r="H1061" i="1" s="1"/>
  <c r="E1062" i="1" s="1"/>
  <c r="F1062" i="1" s="1"/>
  <c r="H1062" i="1" s="1"/>
  <c r="E1063" i="1" s="1"/>
  <c r="F1063" i="1" s="1"/>
  <c r="H1063" i="1" s="1"/>
  <c r="E1064" i="1" s="1"/>
  <c r="F1064" i="1" s="1"/>
  <c r="H1064" i="1" s="1"/>
  <c r="E1065" i="1" s="1"/>
  <c r="F1065" i="1" s="1"/>
  <c r="H1065" i="1" s="1"/>
  <c r="E1066" i="1" s="1"/>
  <c r="F1066" i="1" s="1"/>
  <c r="H1066" i="1" s="1"/>
  <c r="E1067" i="1" s="1"/>
  <c r="F1067" i="1" s="1"/>
  <c r="H1067" i="1" s="1"/>
  <c r="E1068" i="1" s="1"/>
  <c r="F1068" i="1" s="1"/>
  <c r="H1068" i="1" s="1"/>
  <c r="E1069" i="1" s="1"/>
  <c r="F1069" i="1" s="1"/>
  <c r="H1069" i="1" s="1"/>
  <c r="E1070" i="1" s="1"/>
  <c r="F1070" i="1" s="1"/>
  <c r="H1070" i="1" s="1"/>
  <c r="E1071" i="1" s="1"/>
  <c r="F1071" i="1" s="1"/>
  <c r="H1071" i="1" s="1"/>
  <c r="E1072" i="1" s="1"/>
  <c r="F1072" i="1" s="1"/>
  <c r="H1072" i="1" s="1"/>
  <c r="E1073" i="1" s="1"/>
  <c r="F1073" i="1" s="1"/>
  <c r="H1073" i="1" s="1"/>
  <c r="E1074" i="1" s="1"/>
  <c r="F1074" i="1" s="1"/>
  <c r="H1074" i="1" s="1"/>
  <c r="E1075" i="1" s="1"/>
  <c r="F1075" i="1" s="1"/>
  <c r="H1075" i="1" s="1"/>
  <c r="E1076" i="1" s="1"/>
  <c r="F1076" i="1" s="1"/>
  <c r="H1076" i="1" s="1"/>
  <c r="E1077" i="1" s="1"/>
  <c r="F1077" i="1" s="1"/>
  <c r="H1077" i="1" s="1"/>
  <c r="E1078" i="1" s="1"/>
  <c r="F1078" i="1" s="1"/>
  <c r="H1078" i="1" s="1"/>
  <c r="E1079" i="1" s="1"/>
  <c r="F1079" i="1" s="1"/>
  <c r="H1079" i="1" s="1"/>
  <c r="E1080" i="1" s="1"/>
  <c r="F1080" i="1" s="1"/>
  <c r="H1080" i="1" s="1"/>
  <c r="E1081" i="1" s="1"/>
  <c r="F1081" i="1" s="1"/>
  <c r="H1081" i="1" s="1"/>
  <c r="E1082" i="1" s="1"/>
  <c r="F1082" i="1" s="1"/>
  <c r="H1082" i="1" s="1"/>
  <c r="E1083" i="1" s="1"/>
  <c r="F1083" i="1" s="1"/>
  <c r="H1083" i="1" s="1"/>
  <c r="E1084" i="1" s="1"/>
  <c r="F1084" i="1" s="1"/>
  <c r="H1084" i="1" s="1"/>
  <c r="E1085" i="1" s="1"/>
  <c r="F1085" i="1" s="1"/>
  <c r="H1085" i="1" s="1"/>
  <c r="E1086" i="1" s="1"/>
  <c r="F1086" i="1" s="1"/>
  <c r="H1086" i="1" s="1"/>
  <c r="E1087" i="1" s="1"/>
  <c r="F1087" i="1" s="1"/>
  <c r="H1087" i="1" s="1"/>
  <c r="E1088" i="1" s="1"/>
  <c r="F1088" i="1" s="1"/>
  <c r="H1088" i="1" s="1"/>
  <c r="E1089" i="1" s="1"/>
  <c r="F1089" i="1" s="1"/>
  <c r="H1089" i="1" s="1"/>
  <c r="E1090" i="1" s="1"/>
  <c r="F1090" i="1" s="1"/>
  <c r="H1090" i="1" s="1"/>
  <c r="E1091" i="1" s="1"/>
  <c r="F1091" i="1" s="1"/>
  <c r="H1091" i="1" s="1"/>
  <c r="E1092" i="1" s="1"/>
  <c r="F1092" i="1" s="1"/>
  <c r="H1092" i="1" s="1"/>
  <c r="E1093" i="1" s="1"/>
  <c r="F1093" i="1" s="1"/>
  <c r="H1093" i="1" s="1"/>
  <c r="E1094" i="1" s="1"/>
  <c r="F1094" i="1" s="1"/>
  <c r="H1094" i="1" s="1"/>
  <c r="E1095" i="1" s="1"/>
  <c r="F1095" i="1" s="1"/>
  <c r="H1095" i="1" s="1"/>
  <c r="E1096" i="1" s="1"/>
  <c r="F1096" i="1" s="1"/>
  <c r="H1096" i="1" s="1"/>
  <c r="E1097" i="1" s="1"/>
  <c r="F1097" i="1" s="1"/>
  <c r="H1097" i="1" s="1"/>
  <c r="E1098" i="1" s="1"/>
  <c r="F1098" i="1" s="1"/>
  <c r="H1098" i="1" s="1"/>
  <c r="E1099" i="1" s="1"/>
  <c r="F1099" i="1" s="1"/>
  <c r="H1099" i="1" s="1"/>
  <c r="E1100" i="1" s="1"/>
  <c r="F1100" i="1" s="1"/>
  <c r="H1100" i="1" s="1"/>
  <c r="E1101" i="1" s="1"/>
  <c r="F1101" i="1" s="1"/>
  <c r="H1101" i="1" s="1"/>
  <c r="E1102" i="1" s="1"/>
  <c r="F1102" i="1" s="1"/>
  <c r="H1102" i="1" s="1"/>
  <c r="E1103" i="1" s="1"/>
  <c r="F1103" i="1" s="1"/>
  <c r="H1103" i="1" s="1"/>
  <c r="E1104" i="1" s="1"/>
  <c r="F1104" i="1" s="1"/>
  <c r="H1104" i="1" s="1"/>
  <c r="E1105" i="1" s="1"/>
  <c r="F1105" i="1" s="1"/>
  <c r="H1105" i="1" s="1"/>
  <c r="E1106" i="1" s="1"/>
  <c r="F1106" i="1" s="1"/>
  <c r="H1106" i="1" s="1"/>
  <c r="E1107" i="1" s="1"/>
  <c r="F1107" i="1" s="1"/>
  <c r="H1107" i="1" s="1"/>
  <c r="E1108" i="1" s="1"/>
  <c r="F1108" i="1" s="1"/>
  <c r="H1108" i="1" s="1"/>
  <c r="E1109" i="1" s="1"/>
  <c r="F1109" i="1" s="1"/>
  <c r="H1109" i="1" s="1"/>
  <c r="E1110" i="1" s="1"/>
  <c r="F1110" i="1" s="1"/>
  <c r="H1110" i="1" s="1"/>
  <c r="E1111" i="1" s="1"/>
  <c r="F1111" i="1" s="1"/>
  <c r="H1111" i="1" s="1"/>
  <c r="E1112" i="1" s="1"/>
  <c r="F1112" i="1" s="1"/>
  <c r="H1112" i="1" s="1"/>
  <c r="E1113" i="1" s="1"/>
  <c r="F1113" i="1" s="1"/>
  <c r="H1113" i="1" s="1"/>
  <c r="E1114" i="1" s="1"/>
  <c r="F1114" i="1" s="1"/>
  <c r="H1114" i="1" s="1"/>
  <c r="E1115" i="1" s="1"/>
  <c r="F1115" i="1" s="1"/>
  <c r="H1115" i="1" s="1"/>
  <c r="E1116" i="1" s="1"/>
  <c r="F1116" i="1" s="1"/>
  <c r="H1116" i="1" s="1"/>
  <c r="E1117" i="1" s="1"/>
  <c r="F1117" i="1" s="1"/>
  <c r="H1117" i="1" s="1"/>
  <c r="E1118" i="1" s="1"/>
  <c r="F1118" i="1" s="1"/>
  <c r="H1118" i="1" s="1"/>
  <c r="E1119" i="1" s="1"/>
  <c r="F1119" i="1" s="1"/>
  <c r="H1119" i="1" s="1"/>
  <c r="E1120" i="1" s="1"/>
  <c r="F1120" i="1" s="1"/>
  <c r="H1120" i="1" s="1"/>
  <c r="E1121" i="1" s="1"/>
  <c r="F1121" i="1" s="1"/>
  <c r="H1121" i="1" s="1"/>
  <c r="E1122" i="1" s="1"/>
  <c r="F1122" i="1" s="1"/>
  <c r="H1122" i="1" s="1"/>
  <c r="E1123" i="1" s="1"/>
  <c r="F1123" i="1" s="1"/>
  <c r="H1123" i="1" s="1"/>
  <c r="E1124" i="1" s="1"/>
  <c r="F1124" i="1" s="1"/>
  <c r="H1124" i="1" s="1"/>
  <c r="E1125" i="1" s="1"/>
  <c r="F1125" i="1" s="1"/>
  <c r="H1125" i="1" s="1"/>
  <c r="Q49" i="1"/>
  <c r="K49" i="1"/>
  <c r="O49" i="1" s="1"/>
  <c r="T49" i="1"/>
  <c r="J49" i="1"/>
  <c r="N49" i="1" s="1"/>
  <c r="R49" i="1"/>
  <c r="AL41" i="9" l="1"/>
  <c r="AM41" i="9" s="1"/>
  <c r="F77" i="9"/>
  <c r="G77" i="9" s="1"/>
  <c r="J77" i="9" s="1"/>
  <c r="S41" i="9"/>
  <c r="D77" i="9"/>
  <c r="B79" i="9"/>
  <c r="C78" i="9"/>
  <c r="E78" i="9" s="1"/>
  <c r="H76" i="9"/>
  <c r="H73" i="7"/>
  <c r="F74" i="7"/>
  <c r="G74" i="7" s="1"/>
  <c r="J74" i="7" s="1"/>
  <c r="C75" i="7"/>
  <c r="B76" i="7"/>
  <c r="E74" i="7"/>
  <c r="D74" i="7"/>
  <c r="H648" i="4"/>
  <c r="Z50" i="1"/>
  <c r="L50" i="1" s="1"/>
  <c r="P50" i="1" s="1"/>
  <c r="V50" i="1"/>
  <c r="Y50" i="1"/>
  <c r="AE51" i="1"/>
  <c r="X51" i="1"/>
  <c r="AA51" i="1" s="1"/>
  <c r="AF51" i="1"/>
  <c r="AH51" i="1"/>
  <c r="AT36" i="4"/>
  <c r="B651" i="4"/>
  <c r="C650" i="4"/>
  <c r="D649" i="4"/>
  <c r="E649" i="4"/>
  <c r="F649" i="4"/>
  <c r="G649" i="4" s="1"/>
  <c r="J649" i="4" s="1"/>
  <c r="N36" i="4"/>
  <c r="AR36" i="4"/>
  <c r="M59" i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M1067" i="1" s="1"/>
  <c r="M1068" i="1" s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M1094" i="1" s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AD52" i="1"/>
  <c r="AL42" i="1"/>
  <c r="AJ43" i="1" s="1"/>
  <c r="R50" i="1"/>
  <c r="J50" i="1"/>
  <c r="N50" i="1" s="1"/>
  <c r="Q50" i="1"/>
  <c r="K50" i="1"/>
  <c r="O50" i="1" s="1"/>
  <c r="T50" i="1"/>
  <c r="AF41" i="9" l="1"/>
  <c r="AA41" i="9"/>
  <c r="Z41" i="9"/>
  <c r="U41" i="9"/>
  <c r="V41" i="9"/>
  <c r="AG41" i="9" s="1"/>
  <c r="T41" i="9"/>
  <c r="AB41" i="9" s="1"/>
  <c r="W41" i="9"/>
  <c r="H77" i="9"/>
  <c r="F78" i="9"/>
  <c r="D78" i="9"/>
  <c r="B80" i="9"/>
  <c r="C79" i="9"/>
  <c r="E79" i="9" s="1"/>
  <c r="G78" i="9"/>
  <c r="J78" i="9" s="1"/>
  <c r="H74" i="7"/>
  <c r="C76" i="7"/>
  <c r="B77" i="7"/>
  <c r="E75" i="7"/>
  <c r="D75" i="7"/>
  <c r="F75" i="7"/>
  <c r="G75" i="7" s="1"/>
  <c r="J75" i="7" s="1"/>
  <c r="Y51" i="1"/>
  <c r="AE52" i="1"/>
  <c r="X52" i="1"/>
  <c r="AA52" i="1" s="1"/>
  <c r="AF52" i="1"/>
  <c r="AH52" i="1"/>
  <c r="Z51" i="1"/>
  <c r="L51" i="1" s="1"/>
  <c r="P51" i="1" s="1"/>
  <c r="V51" i="1"/>
  <c r="F650" i="4"/>
  <c r="G650" i="4" s="1"/>
  <c r="J650" i="4" s="1"/>
  <c r="H649" i="4"/>
  <c r="D650" i="4"/>
  <c r="E650" i="4"/>
  <c r="B652" i="4"/>
  <c r="C651" i="4"/>
  <c r="AL36" i="4"/>
  <c r="K37" i="4" s="1"/>
  <c r="AN36" i="4"/>
  <c r="AK37" i="4" s="1"/>
  <c r="AM37" i="4" s="1"/>
  <c r="AD53" i="1"/>
  <c r="AK43" i="1"/>
  <c r="AI43" i="1" s="1"/>
  <c r="K51" i="1"/>
  <c r="O51" i="1" s="1"/>
  <c r="T51" i="1"/>
  <c r="Q51" i="1"/>
  <c r="R51" i="1"/>
  <c r="J51" i="1"/>
  <c r="N51" i="1" s="1"/>
  <c r="R41" i="9" l="1"/>
  <c r="AP41" i="9" s="1"/>
  <c r="AO41" i="9" s="1"/>
  <c r="AE41" i="9"/>
  <c r="AD41" i="9"/>
  <c r="F79" i="9"/>
  <c r="G79" i="9" s="1"/>
  <c r="J79" i="9" s="1"/>
  <c r="P41" i="9"/>
  <c r="AH41" i="9"/>
  <c r="Q41" i="9"/>
  <c r="AI41" i="9"/>
  <c r="D79" i="9"/>
  <c r="B81" i="9"/>
  <c r="C80" i="9"/>
  <c r="E80" i="9" s="1"/>
  <c r="H78" i="9"/>
  <c r="O41" i="9"/>
  <c r="N41" i="9"/>
  <c r="AS41" i="9"/>
  <c r="F76" i="7"/>
  <c r="G76" i="7" s="1"/>
  <c r="J76" i="7" s="1"/>
  <c r="H75" i="7"/>
  <c r="E76" i="7"/>
  <c r="D76" i="7"/>
  <c r="C77" i="7"/>
  <c r="B78" i="7"/>
  <c r="X53" i="1"/>
  <c r="AA53" i="1" s="1"/>
  <c r="AH53" i="1"/>
  <c r="AF53" i="1"/>
  <c r="Z52" i="1"/>
  <c r="L52" i="1" s="1"/>
  <c r="P52" i="1" s="1"/>
  <c r="V52" i="1"/>
  <c r="Y52" i="1"/>
  <c r="AE53" i="1"/>
  <c r="H650" i="4"/>
  <c r="B653" i="4"/>
  <c r="C652" i="4"/>
  <c r="D651" i="4"/>
  <c r="E651" i="4"/>
  <c r="F651" i="4"/>
  <c r="G651" i="4" s="1"/>
  <c r="J651" i="4" s="1"/>
  <c r="R37" i="4"/>
  <c r="AD54" i="1"/>
  <c r="AL43" i="1"/>
  <c r="AJ44" i="1" s="1"/>
  <c r="Q52" i="1"/>
  <c r="J52" i="1"/>
  <c r="N52" i="1" s="1"/>
  <c r="R52" i="1"/>
  <c r="K52" i="1"/>
  <c r="O52" i="1" s="1"/>
  <c r="T52" i="1"/>
  <c r="Y41" i="9" l="1"/>
  <c r="X41" i="9"/>
  <c r="L41" i="9"/>
  <c r="AQ41" i="9"/>
  <c r="AC41" i="9"/>
  <c r="F80" i="9"/>
  <c r="G80" i="9" s="1"/>
  <c r="J80" i="9" s="1"/>
  <c r="H79" i="9"/>
  <c r="AR41" i="9"/>
  <c r="AT41" i="9" s="1"/>
  <c r="AK42" i="9" s="1"/>
  <c r="AL42" i="9" s="1"/>
  <c r="AM42" i="9" s="1"/>
  <c r="M41" i="9"/>
  <c r="C81" i="9"/>
  <c r="E81" i="9" s="1"/>
  <c r="B82" i="9"/>
  <c r="D80" i="9"/>
  <c r="H76" i="7"/>
  <c r="E77" i="7"/>
  <c r="D77" i="7"/>
  <c r="F77" i="7"/>
  <c r="G77" i="7" s="1"/>
  <c r="C78" i="7"/>
  <c r="B79" i="7"/>
  <c r="F652" i="4"/>
  <c r="G652" i="4" s="1"/>
  <c r="J652" i="4" s="1"/>
  <c r="Z37" i="4"/>
  <c r="V37" i="4"/>
  <c r="AD37" i="4" s="1"/>
  <c r="U37" i="4"/>
  <c r="X54" i="1"/>
  <c r="AA54" i="1" s="1"/>
  <c r="AF54" i="1"/>
  <c r="AH54" i="1"/>
  <c r="Y53" i="1"/>
  <c r="AE54" i="1"/>
  <c r="Z53" i="1"/>
  <c r="L53" i="1" s="1"/>
  <c r="P53" i="1" s="1"/>
  <c r="V53" i="1"/>
  <c r="H651" i="4"/>
  <c r="H652" i="4" s="1"/>
  <c r="D652" i="4"/>
  <c r="E652" i="4"/>
  <c r="B654" i="4"/>
  <c r="C653" i="4"/>
  <c r="AC37" i="4"/>
  <c r="Q37" i="4" s="1"/>
  <c r="AB37" i="4"/>
  <c r="AA37" i="4"/>
  <c r="M37" i="4" s="1"/>
  <c r="L37" i="4"/>
  <c r="T37" i="4"/>
  <c r="Y37" i="4" s="1"/>
  <c r="AD55" i="1"/>
  <c r="AK44" i="1"/>
  <c r="AI44" i="1" s="1"/>
  <c r="R53" i="1"/>
  <c r="J53" i="1"/>
  <c r="N53" i="1" s="1"/>
  <c r="T53" i="1"/>
  <c r="K53" i="1"/>
  <c r="O53" i="1" s="1"/>
  <c r="Q53" i="1"/>
  <c r="H80" i="9" l="1"/>
  <c r="F81" i="9"/>
  <c r="G81" i="9" s="1"/>
  <c r="J81" i="9" s="1"/>
  <c r="AN42" i="9"/>
  <c r="D81" i="9"/>
  <c r="B83" i="9"/>
  <c r="C82" i="9"/>
  <c r="E82" i="9" s="1"/>
  <c r="K42" i="9"/>
  <c r="E78" i="7"/>
  <c r="D78" i="7"/>
  <c r="C79" i="7"/>
  <c r="B80" i="7"/>
  <c r="J77" i="7"/>
  <c r="F78" i="7" s="1"/>
  <c r="G78" i="7" s="1"/>
  <c r="J78" i="7" s="1"/>
  <c r="H77" i="7"/>
  <c r="AE37" i="4"/>
  <c r="Z54" i="1"/>
  <c r="L54" i="1" s="1"/>
  <c r="P54" i="1" s="1"/>
  <c r="V54" i="1"/>
  <c r="X55" i="1"/>
  <c r="AA55" i="1" s="1"/>
  <c r="AF55" i="1"/>
  <c r="AH55" i="1"/>
  <c r="Y54" i="1"/>
  <c r="AE55" i="1"/>
  <c r="S37" i="4"/>
  <c r="AP37" i="4"/>
  <c r="AO37" i="4" s="1"/>
  <c r="D653" i="4"/>
  <c r="E653" i="4"/>
  <c r="B655" i="4"/>
  <c r="C654" i="4"/>
  <c r="F653" i="4"/>
  <c r="G653" i="4" s="1"/>
  <c r="J653" i="4" s="1"/>
  <c r="AQ37" i="4"/>
  <c r="O37" i="4"/>
  <c r="P37" i="4"/>
  <c r="AS37" i="4"/>
  <c r="AD56" i="1"/>
  <c r="AL44" i="1"/>
  <c r="AJ45" i="1" s="1"/>
  <c r="T54" i="1"/>
  <c r="K54" i="1"/>
  <c r="O54" i="1" s="1"/>
  <c r="Q54" i="1"/>
  <c r="J54" i="1"/>
  <c r="N54" i="1" s="1"/>
  <c r="R54" i="1"/>
  <c r="H81" i="9" l="1"/>
  <c r="F82" i="9"/>
  <c r="G82" i="9" s="1"/>
  <c r="J82" i="9" s="1"/>
  <c r="S42" i="9"/>
  <c r="B84" i="9"/>
  <c r="C83" i="9"/>
  <c r="E83" i="9" s="1"/>
  <c r="D82" i="9"/>
  <c r="F79" i="7"/>
  <c r="G79" i="7" s="1"/>
  <c r="J79" i="7" s="1"/>
  <c r="H78" i="7"/>
  <c r="C80" i="7"/>
  <c r="B81" i="7"/>
  <c r="E79" i="7"/>
  <c r="D79" i="7"/>
  <c r="Y55" i="1"/>
  <c r="AE56" i="1"/>
  <c r="AD57" i="1"/>
  <c r="X56" i="1"/>
  <c r="AA56" i="1" s="1"/>
  <c r="AF56" i="1"/>
  <c r="AH56" i="1"/>
  <c r="Z55" i="1"/>
  <c r="L55" i="1" s="1"/>
  <c r="P55" i="1" s="1"/>
  <c r="V55" i="1"/>
  <c r="AT37" i="4"/>
  <c r="F654" i="4"/>
  <c r="G654" i="4" s="1"/>
  <c r="J654" i="4" s="1"/>
  <c r="H653" i="4"/>
  <c r="D654" i="4"/>
  <c r="E654" i="4"/>
  <c r="B656" i="4"/>
  <c r="C655" i="4"/>
  <c r="N37" i="4"/>
  <c r="AR37" i="4"/>
  <c r="AK45" i="1"/>
  <c r="AI45" i="1" s="1"/>
  <c r="Q55" i="1"/>
  <c r="J55" i="1"/>
  <c r="N55" i="1" s="1"/>
  <c r="R55" i="1"/>
  <c r="T55" i="1"/>
  <c r="K55" i="1"/>
  <c r="O55" i="1" s="1"/>
  <c r="AF42" i="9" l="1"/>
  <c r="Z42" i="9"/>
  <c r="AA42" i="9"/>
  <c r="U42" i="9"/>
  <c r="V42" i="9"/>
  <c r="AG42" i="9" s="1"/>
  <c r="T42" i="9"/>
  <c r="AB42" i="9" s="1"/>
  <c r="W42" i="9"/>
  <c r="F83" i="9"/>
  <c r="G83" i="9" s="1"/>
  <c r="J83" i="9" s="1"/>
  <c r="D83" i="9"/>
  <c r="B85" i="9"/>
  <c r="C84" i="9"/>
  <c r="E84" i="9" s="1"/>
  <c r="H82" i="9"/>
  <c r="H79" i="7"/>
  <c r="E80" i="7"/>
  <c r="D80" i="7"/>
  <c r="F80" i="7"/>
  <c r="G80" i="7" s="1"/>
  <c r="J80" i="7" s="1"/>
  <c r="C81" i="7"/>
  <c r="B82" i="7"/>
  <c r="X57" i="1"/>
  <c r="AA57" i="1" s="1"/>
  <c r="AF57" i="1"/>
  <c r="AH57" i="1"/>
  <c r="Y56" i="1"/>
  <c r="AE57" i="1"/>
  <c r="Z56" i="1"/>
  <c r="L56" i="1" s="1"/>
  <c r="P56" i="1" s="1"/>
  <c r="V56" i="1"/>
  <c r="H654" i="4"/>
  <c r="B657" i="4"/>
  <c r="C656" i="4"/>
  <c r="D655" i="4"/>
  <c r="E655" i="4"/>
  <c r="F655" i="4"/>
  <c r="G655" i="4" s="1"/>
  <c r="J655" i="4" s="1"/>
  <c r="AL37" i="4"/>
  <c r="K38" i="4" s="1"/>
  <c r="AN37" i="4"/>
  <c r="AK38" i="4" s="1"/>
  <c r="AM38" i="4" s="1"/>
  <c r="AD58" i="1"/>
  <c r="AL45" i="1"/>
  <c r="AJ46" i="1" s="1"/>
  <c r="T56" i="1"/>
  <c r="K56" i="1"/>
  <c r="O56" i="1" s="1"/>
  <c r="J56" i="1"/>
  <c r="N56" i="1" s="1"/>
  <c r="R56" i="1"/>
  <c r="Q56" i="1"/>
  <c r="R42" i="9" l="1"/>
  <c r="AE42" i="9"/>
  <c r="AD42" i="9"/>
  <c r="H83" i="9"/>
  <c r="F84" i="9"/>
  <c r="AP42" i="9"/>
  <c r="AO42" i="9" s="1"/>
  <c r="AQ42" i="9"/>
  <c r="D84" i="9"/>
  <c r="B86" i="9"/>
  <c r="C85" i="9"/>
  <c r="E85" i="9" s="1"/>
  <c r="P42" i="9"/>
  <c r="Q42" i="9"/>
  <c r="AI42" i="9"/>
  <c r="AH42" i="9"/>
  <c r="O42" i="9"/>
  <c r="AS42" i="9"/>
  <c r="N42" i="9"/>
  <c r="G84" i="9"/>
  <c r="J84" i="9" s="1"/>
  <c r="C82" i="7"/>
  <c r="B83" i="7"/>
  <c r="H80" i="7"/>
  <c r="E81" i="7"/>
  <c r="D81" i="7"/>
  <c r="F81" i="7"/>
  <c r="G81" i="7" s="1"/>
  <c r="J81" i="7" s="1"/>
  <c r="F656" i="4"/>
  <c r="G656" i="4" s="1"/>
  <c r="J656" i="4" s="1"/>
  <c r="AE58" i="1"/>
  <c r="Y57" i="1"/>
  <c r="Z57" i="1"/>
  <c r="L57" i="1" s="1"/>
  <c r="P57" i="1" s="1"/>
  <c r="V57" i="1"/>
  <c r="H655" i="4"/>
  <c r="H656" i="4" s="1"/>
  <c r="D656" i="4"/>
  <c r="E656" i="4"/>
  <c r="B658" i="4"/>
  <c r="C657" i="4"/>
  <c r="R38" i="4"/>
  <c r="AH58" i="1"/>
  <c r="AF58" i="1"/>
  <c r="X58" i="1"/>
  <c r="AA58" i="1" s="1"/>
  <c r="AD59" i="1"/>
  <c r="AK46" i="1"/>
  <c r="AI46" i="1" s="1"/>
  <c r="Q57" i="1"/>
  <c r="J57" i="1"/>
  <c r="N57" i="1" s="1"/>
  <c r="R57" i="1"/>
  <c r="T57" i="1"/>
  <c r="K57" i="1"/>
  <c r="O57" i="1" s="1"/>
  <c r="Y42" i="9" l="1"/>
  <c r="X42" i="9"/>
  <c r="L42" i="9"/>
  <c r="AC42" i="9"/>
  <c r="F85" i="9"/>
  <c r="G85" i="9" s="1"/>
  <c r="J85" i="9" s="1"/>
  <c r="B87" i="9"/>
  <c r="C86" i="9"/>
  <c r="E86" i="9" s="1"/>
  <c r="M42" i="9"/>
  <c r="AR42" i="9"/>
  <c r="AT42" i="9" s="1"/>
  <c r="AK43" i="9" s="1"/>
  <c r="AN43" i="9" s="1"/>
  <c r="D85" i="9"/>
  <c r="H84" i="9"/>
  <c r="F82" i="7"/>
  <c r="G82" i="7" s="1"/>
  <c r="J82" i="7" s="1"/>
  <c r="H81" i="7"/>
  <c r="C83" i="7"/>
  <c r="B84" i="7"/>
  <c r="E82" i="7"/>
  <c r="D82" i="7"/>
  <c r="Z38" i="4"/>
  <c r="V38" i="4"/>
  <c r="AD38" i="4" s="1"/>
  <c r="U38" i="4"/>
  <c r="Y58" i="1"/>
  <c r="AE59" i="1"/>
  <c r="D657" i="4"/>
  <c r="E657" i="4"/>
  <c r="B659" i="4"/>
  <c r="C658" i="4"/>
  <c r="F657" i="4"/>
  <c r="G657" i="4" s="1"/>
  <c r="J657" i="4" s="1"/>
  <c r="AC38" i="4"/>
  <c r="Q38" i="4" s="1"/>
  <c r="AB38" i="4"/>
  <c r="S38" i="4" s="1"/>
  <c r="L38" i="4"/>
  <c r="AA38" i="4"/>
  <c r="AQ38" i="4" s="1"/>
  <c r="T38" i="4"/>
  <c r="Y38" i="4" s="1"/>
  <c r="X59" i="1"/>
  <c r="AA59" i="1" s="1"/>
  <c r="AF59" i="1"/>
  <c r="AH59" i="1"/>
  <c r="Z58" i="1"/>
  <c r="L58" i="1" s="1"/>
  <c r="P58" i="1" s="1"/>
  <c r="V58" i="1"/>
  <c r="AD60" i="1"/>
  <c r="AL46" i="1"/>
  <c r="AJ47" i="1" s="1"/>
  <c r="R58" i="1"/>
  <c r="J58" i="1"/>
  <c r="N58" i="1" s="1"/>
  <c r="K58" i="1"/>
  <c r="O58" i="1" s="1"/>
  <c r="T58" i="1"/>
  <c r="Q58" i="1"/>
  <c r="F86" i="9" l="1"/>
  <c r="G86" i="9" s="1"/>
  <c r="J86" i="9" s="1"/>
  <c r="H85" i="9"/>
  <c r="AL43" i="9"/>
  <c r="AM43" i="9" s="1"/>
  <c r="B88" i="9"/>
  <c r="C87" i="9"/>
  <c r="E87" i="9" s="1"/>
  <c r="K43" i="9"/>
  <c r="D86" i="9"/>
  <c r="H82" i="7"/>
  <c r="C84" i="7"/>
  <c r="B85" i="7"/>
  <c r="E83" i="7"/>
  <c r="D83" i="7"/>
  <c r="F83" i="7"/>
  <c r="G83" i="7" s="1"/>
  <c r="J83" i="7" s="1"/>
  <c r="F658" i="4"/>
  <c r="G658" i="4" s="1"/>
  <c r="J658" i="4" s="1"/>
  <c r="AE38" i="4"/>
  <c r="AE60" i="1"/>
  <c r="Y59" i="1"/>
  <c r="AP38" i="4"/>
  <c r="AO38" i="4" s="1"/>
  <c r="D658" i="4"/>
  <c r="E658" i="4"/>
  <c r="B660" i="4"/>
  <c r="C659" i="4"/>
  <c r="H657" i="4"/>
  <c r="M38" i="4"/>
  <c r="O38" i="4"/>
  <c r="P38" i="4"/>
  <c r="AS38" i="4"/>
  <c r="Z59" i="1"/>
  <c r="L59" i="1" s="1"/>
  <c r="P59" i="1" s="1"/>
  <c r="V59" i="1"/>
  <c r="X60" i="1"/>
  <c r="AA60" i="1" s="1"/>
  <c r="AF60" i="1"/>
  <c r="AH60" i="1"/>
  <c r="AD61" i="1"/>
  <c r="AK47" i="1"/>
  <c r="AI47" i="1" s="1"/>
  <c r="J59" i="1"/>
  <c r="N59" i="1" s="1"/>
  <c r="R59" i="1"/>
  <c r="Q59" i="1"/>
  <c r="K59" i="1"/>
  <c r="O59" i="1" s="1"/>
  <c r="T59" i="1"/>
  <c r="F87" i="9" l="1"/>
  <c r="G87" i="9" s="1"/>
  <c r="J87" i="9" s="1"/>
  <c r="S43" i="9"/>
  <c r="D87" i="9"/>
  <c r="H86" i="9"/>
  <c r="B89" i="9"/>
  <c r="C88" i="9"/>
  <c r="E88" i="9" s="1"/>
  <c r="F84" i="7"/>
  <c r="G84" i="7" s="1"/>
  <c r="J84" i="7" s="1"/>
  <c r="C85" i="7"/>
  <c r="B86" i="7"/>
  <c r="H83" i="7"/>
  <c r="E84" i="7"/>
  <c r="D84" i="7"/>
  <c r="H658" i="4"/>
  <c r="AE61" i="1"/>
  <c r="Y60" i="1"/>
  <c r="AT38" i="4"/>
  <c r="D659" i="4"/>
  <c r="E659" i="4"/>
  <c r="B661" i="4"/>
  <c r="C660" i="4"/>
  <c r="F659" i="4"/>
  <c r="G659" i="4" s="1"/>
  <c r="J659" i="4" s="1"/>
  <c r="F660" i="4" s="1"/>
  <c r="G660" i="4" s="1"/>
  <c r="J660" i="4" s="1"/>
  <c r="N38" i="4"/>
  <c r="AR38" i="4"/>
  <c r="Z60" i="1"/>
  <c r="L60" i="1" s="1"/>
  <c r="P60" i="1" s="1"/>
  <c r="V60" i="1"/>
  <c r="AH61" i="1"/>
  <c r="X61" i="1"/>
  <c r="AA61" i="1" s="1"/>
  <c r="AF61" i="1"/>
  <c r="AD62" i="1"/>
  <c r="AL47" i="1"/>
  <c r="AJ48" i="1" s="1"/>
  <c r="R60" i="1"/>
  <c r="J60" i="1"/>
  <c r="N60" i="1" s="1"/>
  <c r="T60" i="1"/>
  <c r="K60" i="1"/>
  <c r="O60" i="1" s="1"/>
  <c r="Q60" i="1"/>
  <c r="AF43" i="9" l="1"/>
  <c r="AA43" i="9"/>
  <c r="Z43" i="9"/>
  <c r="U43" i="9"/>
  <c r="V43" i="9"/>
  <c r="AG43" i="9" s="1"/>
  <c r="T43" i="9"/>
  <c r="AB43" i="9" s="1"/>
  <c r="W43" i="9"/>
  <c r="H87" i="9"/>
  <c r="F88" i="9"/>
  <c r="G88" i="9" s="1"/>
  <c r="J88" i="9" s="1"/>
  <c r="D88" i="9"/>
  <c r="B90" i="9"/>
  <c r="C89" i="9"/>
  <c r="E89" i="9" s="1"/>
  <c r="H84" i="7"/>
  <c r="F85" i="7"/>
  <c r="G85" i="7" s="1"/>
  <c r="J85" i="7" s="1"/>
  <c r="E85" i="7"/>
  <c r="D85" i="7"/>
  <c r="C86" i="7"/>
  <c r="B87" i="7"/>
  <c r="AE62" i="1"/>
  <c r="Y61" i="1"/>
  <c r="B662" i="4"/>
  <c r="C661" i="4"/>
  <c r="H659" i="4"/>
  <c r="H660" i="4" s="1"/>
  <c r="D660" i="4"/>
  <c r="E660" i="4"/>
  <c r="AL38" i="4"/>
  <c r="K39" i="4" s="1"/>
  <c r="AN38" i="4"/>
  <c r="AK39" i="4" s="1"/>
  <c r="AM39" i="4" s="1"/>
  <c r="Z61" i="1"/>
  <c r="L61" i="1" s="1"/>
  <c r="P61" i="1" s="1"/>
  <c r="V61" i="1"/>
  <c r="AF62" i="1"/>
  <c r="AH62" i="1"/>
  <c r="X62" i="1"/>
  <c r="AA62" i="1" s="1"/>
  <c r="AD63" i="1"/>
  <c r="AK48" i="1"/>
  <c r="AI48" i="1" s="1"/>
  <c r="Q61" i="1"/>
  <c r="T61" i="1"/>
  <c r="K61" i="1"/>
  <c r="O61" i="1" s="1"/>
  <c r="J61" i="1"/>
  <c r="N61" i="1" s="1"/>
  <c r="R61" i="1"/>
  <c r="R43" i="9" l="1"/>
  <c r="AD43" i="9"/>
  <c r="AE43" i="9"/>
  <c r="F89" i="9"/>
  <c r="G89" i="9" s="1"/>
  <c r="J89" i="9" s="1"/>
  <c r="Q43" i="9"/>
  <c r="AI43" i="9"/>
  <c r="AH43" i="9"/>
  <c r="P43" i="9"/>
  <c r="D89" i="9"/>
  <c r="B91" i="9"/>
  <c r="C90" i="9"/>
  <c r="E90" i="9" s="1"/>
  <c r="N43" i="9"/>
  <c r="AS43" i="9"/>
  <c r="O43" i="9"/>
  <c r="H88" i="9"/>
  <c r="H85" i="7"/>
  <c r="E86" i="7"/>
  <c r="D86" i="7"/>
  <c r="F86" i="7"/>
  <c r="G86" i="7" s="1"/>
  <c r="C87" i="7"/>
  <c r="B88" i="7"/>
  <c r="AE63" i="1"/>
  <c r="Y62" i="1"/>
  <c r="B663" i="4"/>
  <c r="C662" i="4"/>
  <c r="D661" i="4"/>
  <c r="E661" i="4"/>
  <c r="F661" i="4"/>
  <c r="G661" i="4" s="1"/>
  <c r="J661" i="4" s="1"/>
  <c r="R39" i="4"/>
  <c r="Z62" i="1"/>
  <c r="L62" i="1" s="1"/>
  <c r="P62" i="1" s="1"/>
  <c r="V62" i="1"/>
  <c r="AF63" i="1"/>
  <c r="AH63" i="1"/>
  <c r="AD64" i="1"/>
  <c r="X63" i="1"/>
  <c r="AA63" i="1" s="1"/>
  <c r="AL48" i="1"/>
  <c r="AJ49" i="1" s="1"/>
  <c r="R62" i="1"/>
  <c r="J62" i="1"/>
  <c r="N62" i="1" s="1"/>
  <c r="K62" i="1"/>
  <c r="O62" i="1" s="1"/>
  <c r="T62" i="1"/>
  <c r="Q62" i="1"/>
  <c r="X43" i="9" l="1"/>
  <c r="Y43" i="9"/>
  <c r="AQ43" i="9"/>
  <c r="L43" i="9"/>
  <c r="AC43" i="9"/>
  <c r="AP43" i="9"/>
  <c r="AO43" i="9" s="1"/>
  <c r="H89" i="9"/>
  <c r="F90" i="9"/>
  <c r="G90" i="9" s="1"/>
  <c r="J90" i="9" s="1"/>
  <c r="B92" i="9"/>
  <c r="C91" i="9"/>
  <c r="E91" i="9" s="1"/>
  <c r="AR43" i="9"/>
  <c r="M43" i="9"/>
  <c r="D90" i="9"/>
  <c r="J86" i="7"/>
  <c r="F87" i="7" s="1"/>
  <c r="G87" i="7" s="1"/>
  <c r="J87" i="7" s="1"/>
  <c r="H86" i="7"/>
  <c r="C88" i="7"/>
  <c r="B89" i="7"/>
  <c r="E87" i="7"/>
  <c r="D87" i="7"/>
  <c r="F662" i="4"/>
  <c r="G662" i="4" s="1"/>
  <c r="J662" i="4" s="1"/>
  <c r="Z39" i="4"/>
  <c r="V39" i="4"/>
  <c r="AD39" i="4" s="1"/>
  <c r="U39" i="4"/>
  <c r="AE64" i="1"/>
  <c r="Y63" i="1"/>
  <c r="AB39" i="4"/>
  <c r="H661" i="4"/>
  <c r="H662" i="4" s="1"/>
  <c r="D662" i="4"/>
  <c r="E662" i="4"/>
  <c r="B664" i="4"/>
  <c r="C663" i="4"/>
  <c r="L39" i="4"/>
  <c r="AA39" i="4"/>
  <c r="M39" i="4" s="1"/>
  <c r="AC39" i="4"/>
  <c r="Z63" i="1"/>
  <c r="L63" i="1" s="1"/>
  <c r="P63" i="1" s="1"/>
  <c r="V63" i="1"/>
  <c r="X64" i="1"/>
  <c r="AA64" i="1" s="1"/>
  <c r="AF64" i="1"/>
  <c r="AH64" i="1"/>
  <c r="AD65" i="1"/>
  <c r="AK49" i="1"/>
  <c r="AI49" i="1" s="1"/>
  <c r="Q63" i="1"/>
  <c r="T63" i="1"/>
  <c r="K63" i="1"/>
  <c r="O63" i="1" s="1"/>
  <c r="R63" i="1"/>
  <c r="J63" i="1"/>
  <c r="N63" i="1" s="1"/>
  <c r="H90" i="9" l="1"/>
  <c r="AT43" i="9"/>
  <c r="AK44" i="9" s="1"/>
  <c r="AL44" i="9" s="1"/>
  <c r="AM44" i="9" s="1"/>
  <c r="F91" i="9"/>
  <c r="G91" i="9" s="1"/>
  <c r="J91" i="9" s="1"/>
  <c r="H91" i="9"/>
  <c r="D91" i="9"/>
  <c r="K44" i="9"/>
  <c r="C92" i="9"/>
  <c r="E92" i="9" s="1"/>
  <c r="B93" i="9"/>
  <c r="H87" i="7"/>
  <c r="F88" i="7"/>
  <c r="G88" i="7" s="1"/>
  <c r="J88" i="7" s="1"/>
  <c r="E88" i="7"/>
  <c r="D88" i="7"/>
  <c r="C89" i="7"/>
  <c r="B90" i="7"/>
  <c r="AE65" i="1"/>
  <c r="Y64" i="1"/>
  <c r="AE39" i="4"/>
  <c r="S39" i="4"/>
  <c r="AP39" i="4"/>
  <c r="AO39" i="4" s="1"/>
  <c r="B665" i="4"/>
  <c r="C664" i="4"/>
  <c r="D663" i="4"/>
  <c r="E663" i="4"/>
  <c r="F663" i="4"/>
  <c r="G663" i="4" s="1"/>
  <c r="J663" i="4" s="1"/>
  <c r="AQ39" i="4"/>
  <c r="O39" i="4"/>
  <c r="Q39" i="4"/>
  <c r="T39" i="4"/>
  <c r="Y39" i="4" s="1"/>
  <c r="AD66" i="1"/>
  <c r="AF65" i="1"/>
  <c r="AH65" i="1"/>
  <c r="X65" i="1"/>
  <c r="AA65" i="1" s="1"/>
  <c r="Z64" i="1"/>
  <c r="L64" i="1" s="1"/>
  <c r="P64" i="1" s="1"/>
  <c r="V64" i="1"/>
  <c r="AL49" i="1"/>
  <c r="AJ50" i="1" s="1"/>
  <c r="J64" i="1"/>
  <c r="N64" i="1" s="1"/>
  <c r="R64" i="1"/>
  <c r="T64" i="1"/>
  <c r="K64" i="1"/>
  <c r="O64" i="1" s="1"/>
  <c r="Q64" i="1"/>
  <c r="AN44" i="9" l="1"/>
  <c r="F92" i="9"/>
  <c r="S44" i="9"/>
  <c r="B94" i="9"/>
  <c r="C93" i="9"/>
  <c r="E93" i="9" s="1"/>
  <c r="D92" i="9"/>
  <c r="G92" i="9"/>
  <c r="J92" i="9" s="1"/>
  <c r="F89" i="7"/>
  <c r="G89" i="7" s="1"/>
  <c r="J89" i="7" s="1"/>
  <c r="E89" i="7"/>
  <c r="D89" i="7"/>
  <c r="H88" i="7"/>
  <c r="C90" i="7"/>
  <c r="B91" i="7"/>
  <c r="AE66" i="1"/>
  <c r="Y65" i="1"/>
  <c r="F664" i="4"/>
  <c r="G664" i="4" s="1"/>
  <c r="J664" i="4" s="1"/>
  <c r="H663" i="4"/>
  <c r="D664" i="4"/>
  <c r="E664" i="4"/>
  <c r="B666" i="4"/>
  <c r="C665" i="4"/>
  <c r="N39" i="4"/>
  <c r="AR39" i="4"/>
  <c r="AS39" i="4"/>
  <c r="AT39" i="4" s="1"/>
  <c r="P39" i="4"/>
  <c r="AH66" i="1"/>
  <c r="X66" i="1"/>
  <c r="AA66" i="1" s="1"/>
  <c r="Z65" i="1"/>
  <c r="L65" i="1" s="1"/>
  <c r="P65" i="1" s="1"/>
  <c r="V65" i="1"/>
  <c r="AD67" i="1"/>
  <c r="AK50" i="1"/>
  <c r="AI50" i="1" s="1"/>
  <c r="Q65" i="1"/>
  <c r="R65" i="1"/>
  <c r="J65" i="1"/>
  <c r="N65" i="1" s="1"/>
  <c r="K65" i="1"/>
  <c r="O65" i="1" s="1"/>
  <c r="T65" i="1"/>
  <c r="AA44" i="9" l="1"/>
  <c r="AF44" i="9"/>
  <c r="Z44" i="9"/>
  <c r="H92" i="9"/>
  <c r="U44" i="9"/>
  <c r="V44" i="9"/>
  <c r="AG44" i="9" s="1"/>
  <c r="T44" i="9"/>
  <c r="AB44" i="9" s="1"/>
  <c r="W44" i="9"/>
  <c r="F93" i="9"/>
  <c r="G93" i="9"/>
  <c r="J93" i="9" s="1"/>
  <c r="D93" i="9"/>
  <c r="B95" i="9"/>
  <c r="C94" i="9"/>
  <c r="E94" i="9" s="1"/>
  <c r="H89" i="7"/>
  <c r="E90" i="7"/>
  <c r="D90" i="7"/>
  <c r="C91" i="7"/>
  <c r="B92" i="7"/>
  <c r="F90" i="7"/>
  <c r="G90" i="7" s="1"/>
  <c r="J90" i="7" s="1"/>
  <c r="AE67" i="1"/>
  <c r="Y66" i="1"/>
  <c r="H664" i="4"/>
  <c r="D665" i="4"/>
  <c r="E665" i="4"/>
  <c r="B667" i="4"/>
  <c r="C666" i="4"/>
  <c r="F665" i="4"/>
  <c r="G665" i="4" s="1"/>
  <c r="J665" i="4" s="1"/>
  <c r="X67" i="1"/>
  <c r="AA67" i="1" s="1"/>
  <c r="AH67" i="1"/>
  <c r="AD68" i="1"/>
  <c r="AL50" i="1"/>
  <c r="AJ51" i="1" s="1"/>
  <c r="K66" i="1"/>
  <c r="O66" i="1" s="1"/>
  <c r="T66" i="1"/>
  <c r="J66" i="1"/>
  <c r="N66" i="1" s="1"/>
  <c r="R66" i="1"/>
  <c r="Q66" i="1"/>
  <c r="H93" i="9" l="1"/>
  <c r="R44" i="9"/>
  <c r="AE44" i="9"/>
  <c r="AD44" i="9"/>
  <c r="F94" i="9"/>
  <c r="G94" i="9" s="1"/>
  <c r="J94" i="9" s="1"/>
  <c r="P44" i="9"/>
  <c r="Q44" i="9"/>
  <c r="AI44" i="9"/>
  <c r="AH44" i="9"/>
  <c r="D94" i="9"/>
  <c r="B96" i="9"/>
  <c r="C95" i="9"/>
  <c r="E95" i="9" s="1"/>
  <c r="N44" i="9"/>
  <c r="AS44" i="9"/>
  <c r="O44" i="9"/>
  <c r="AQ44" i="9"/>
  <c r="H90" i="7"/>
  <c r="E91" i="7"/>
  <c r="D91" i="7"/>
  <c r="F91" i="7"/>
  <c r="G91" i="7" s="1"/>
  <c r="J91" i="7" s="1"/>
  <c r="C92" i="7"/>
  <c r="B93" i="7"/>
  <c r="F666" i="4"/>
  <c r="G666" i="4" s="1"/>
  <c r="J666" i="4" s="1"/>
  <c r="AE68" i="1"/>
  <c r="Y67" i="1"/>
  <c r="H665" i="4"/>
  <c r="D666" i="4"/>
  <c r="E666" i="4"/>
  <c r="B668" i="4"/>
  <c r="C667" i="4"/>
  <c r="AL39" i="4"/>
  <c r="K40" i="4" s="1"/>
  <c r="AN39" i="4"/>
  <c r="AK40" i="4" s="1"/>
  <c r="X68" i="1"/>
  <c r="AA68" i="1" s="1"/>
  <c r="AH68" i="1"/>
  <c r="AD69" i="1"/>
  <c r="AK51" i="1"/>
  <c r="AI51" i="1" s="1"/>
  <c r="Q67" i="1"/>
  <c r="R67" i="1"/>
  <c r="J67" i="1"/>
  <c r="N67" i="1" s="1"/>
  <c r="T67" i="1"/>
  <c r="K67" i="1"/>
  <c r="O67" i="1" s="1"/>
  <c r="X44" i="9" l="1"/>
  <c r="Y44" i="9"/>
  <c r="AC44" i="9"/>
  <c r="AP44" i="9"/>
  <c r="AO44" i="9" s="1"/>
  <c r="L44" i="9"/>
  <c r="F95" i="9"/>
  <c r="G95" i="9"/>
  <c r="J95" i="9" s="1"/>
  <c r="H94" i="9"/>
  <c r="M44" i="9"/>
  <c r="AR44" i="9"/>
  <c r="D95" i="9"/>
  <c r="B97" i="9"/>
  <c r="C96" i="9"/>
  <c r="E96" i="9" s="1"/>
  <c r="C93" i="7"/>
  <c r="B94" i="7"/>
  <c r="F92" i="7"/>
  <c r="G92" i="7" s="1"/>
  <c r="J92" i="7" s="1"/>
  <c r="E92" i="7"/>
  <c r="D92" i="7"/>
  <c r="H91" i="7"/>
  <c r="F667" i="4"/>
  <c r="G667" i="4" s="1"/>
  <c r="J667" i="4" s="1"/>
  <c r="H666" i="4"/>
  <c r="H667" i="4" s="1"/>
  <c r="AE69" i="1"/>
  <c r="Y68" i="1"/>
  <c r="D667" i="4"/>
  <c r="E667" i="4"/>
  <c r="B669" i="4"/>
  <c r="C668" i="4"/>
  <c r="R40" i="4"/>
  <c r="X69" i="1"/>
  <c r="AA69" i="1" s="1"/>
  <c r="AH69" i="1"/>
  <c r="AD70" i="1"/>
  <c r="AL51" i="1"/>
  <c r="AJ52" i="1" s="1"/>
  <c r="T68" i="1"/>
  <c r="K68" i="1"/>
  <c r="O68" i="1" s="1"/>
  <c r="R68" i="1"/>
  <c r="J68" i="1"/>
  <c r="N68" i="1" s="1"/>
  <c r="Q68" i="1"/>
  <c r="AT44" i="9" l="1"/>
  <c r="AK45" i="9" s="1"/>
  <c r="AL45" i="9" s="1"/>
  <c r="AM45" i="9" s="1"/>
  <c r="H95" i="9"/>
  <c r="F96" i="9"/>
  <c r="G96" i="9" s="1"/>
  <c r="J96" i="9" s="1"/>
  <c r="K45" i="9"/>
  <c r="B98" i="9"/>
  <c r="C97" i="9"/>
  <c r="E97" i="9" s="1"/>
  <c r="D96" i="9"/>
  <c r="F93" i="7"/>
  <c r="G93" i="7" s="1"/>
  <c r="J93" i="7" s="1"/>
  <c r="C94" i="7"/>
  <c r="B95" i="7"/>
  <c r="H92" i="7"/>
  <c r="E93" i="7"/>
  <c r="D93" i="7"/>
  <c r="Z40" i="4"/>
  <c r="V40" i="4"/>
  <c r="AD40" i="4" s="1"/>
  <c r="U40" i="4"/>
  <c r="AE70" i="1"/>
  <c r="Y69" i="1"/>
  <c r="B670" i="4"/>
  <c r="C669" i="4"/>
  <c r="D668" i="4"/>
  <c r="E668" i="4"/>
  <c r="F668" i="4"/>
  <c r="G668" i="4" s="1"/>
  <c r="J668" i="4" s="1"/>
  <c r="T40" i="4"/>
  <c r="Y40" i="4" s="1"/>
  <c r="AB40" i="4"/>
  <c r="S40" i="4" s="1"/>
  <c r="L40" i="4"/>
  <c r="AA40" i="4"/>
  <c r="M40" i="4" s="1"/>
  <c r="AC40" i="4"/>
  <c r="Q40" i="4" s="1"/>
  <c r="X70" i="1"/>
  <c r="AA70" i="1" s="1"/>
  <c r="AH70" i="1"/>
  <c r="AD71" i="1"/>
  <c r="AD72" i="1" s="1"/>
  <c r="AK52" i="1"/>
  <c r="AI52" i="1" s="1"/>
  <c r="Q69" i="1"/>
  <c r="J69" i="1"/>
  <c r="N69" i="1" s="1"/>
  <c r="R69" i="1"/>
  <c r="T69" i="1"/>
  <c r="K69" i="1"/>
  <c r="O69" i="1" s="1"/>
  <c r="H96" i="9" l="1"/>
  <c r="AN45" i="9"/>
  <c r="F97" i="9"/>
  <c r="G97" i="9" s="1"/>
  <c r="J97" i="9" s="1"/>
  <c r="S45" i="9"/>
  <c r="B99" i="9"/>
  <c r="C98" i="9"/>
  <c r="E98" i="9" s="1"/>
  <c r="D97" i="9"/>
  <c r="F94" i="7"/>
  <c r="G94" i="7" s="1"/>
  <c r="J94" i="7" s="1"/>
  <c r="H93" i="7"/>
  <c r="C95" i="7"/>
  <c r="B96" i="7"/>
  <c r="E94" i="7"/>
  <c r="D94" i="7"/>
  <c r="AE71" i="1"/>
  <c r="Y70" i="1"/>
  <c r="F669" i="4"/>
  <c r="G669" i="4" s="1"/>
  <c r="J669" i="4" s="1"/>
  <c r="AE40" i="4"/>
  <c r="AP40" i="4"/>
  <c r="AO40" i="4" s="1"/>
  <c r="B671" i="4"/>
  <c r="C670" i="4"/>
  <c r="D669" i="4"/>
  <c r="E669" i="4"/>
  <c r="H668" i="4"/>
  <c r="P40" i="4"/>
  <c r="AQ40" i="4"/>
  <c r="AS40" i="4"/>
  <c r="O40" i="4"/>
  <c r="X71" i="1"/>
  <c r="AA71" i="1" s="1"/>
  <c r="AH71" i="1"/>
  <c r="AL52" i="1"/>
  <c r="AJ53" i="1" s="1"/>
  <c r="Q70" i="1"/>
  <c r="T70" i="1"/>
  <c r="K70" i="1"/>
  <c r="O70" i="1" s="1"/>
  <c r="J70" i="1"/>
  <c r="N70" i="1" s="1"/>
  <c r="R70" i="1"/>
  <c r="H97" i="9" l="1"/>
  <c r="AF45" i="9"/>
  <c r="Z45" i="9"/>
  <c r="AA45" i="9"/>
  <c r="U45" i="9"/>
  <c r="V45" i="9"/>
  <c r="AG45" i="9" s="1"/>
  <c r="T45" i="9"/>
  <c r="AB45" i="9" s="1"/>
  <c r="W45" i="9"/>
  <c r="F98" i="9"/>
  <c r="D98" i="9"/>
  <c r="G98" i="9"/>
  <c r="J98" i="9" s="1"/>
  <c r="B100" i="9"/>
  <c r="C99" i="9"/>
  <c r="E99" i="9" s="1"/>
  <c r="F95" i="7"/>
  <c r="G95" i="7" s="1"/>
  <c r="J95" i="7" s="1"/>
  <c r="H94" i="7"/>
  <c r="C96" i="7"/>
  <c r="B97" i="7"/>
  <c r="E95" i="7"/>
  <c r="D95" i="7"/>
  <c r="H669" i="4"/>
  <c r="AE72" i="1"/>
  <c r="Y71" i="1"/>
  <c r="AT40" i="4"/>
  <c r="B672" i="4"/>
  <c r="C671" i="4"/>
  <c r="D670" i="4"/>
  <c r="E670" i="4"/>
  <c r="F670" i="4"/>
  <c r="G670" i="4" s="1"/>
  <c r="J670" i="4" s="1"/>
  <c r="AL40" i="4"/>
  <c r="AR40" i="4"/>
  <c r="N40" i="4"/>
  <c r="X72" i="1"/>
  <c r="AA72" i="1" s="1"/>
  <c r="AH72" i="1"/>
  <c r="AD73" i="1"/>
  <c r="AK53" i="1"/>
  <c r="AI53" i="1" s="1"/>
  <c r="R71" i="1"/>
  <c r="J71" i="1"/>
  <c r="N71" i="1" s="1"/>
  <c r="T71" i="1"/>
  <c r="K71" i="1"/>
  <c r="O71" i="1" s="1"/>
  <c r="Q71" i="1"/>
  <c r="H95" i="7" l="1"/>
  <c r="R45" i="9"/>
  <c r="AP45" i="9" s="1"/>
  <c r="AO45" i="9" s="1"/>
  <c r="AE45" i="9"/>
  <c r="AD45" i="9"/>
  <c r="F99" i="9"/>
  <c r="G99" i="9" s="1"/>
  <c r="J99" i="9" s="1"/>
  <c r="B101" i="9"/>
  <c r="C100" i="9"/>
  <c r="E100" i="9" s="1"/>
  <c r="P45" i="9"/>
  <c r="D99" i="9"/>
  <c r="N45" i="9"/>
  <c r="AS45" i="9"/>
  <c r="O45" i="9"/>
  <c r="AI45" i="9"/>
  <c r="Q45" i="9"/>
  <c r="AH45" i="9"/>
  <c r="H98" i="9"/>
  <c r="F96" i="7"/>
  <c r="G96" i="7" s="1"/>
  <c r="J96" i="7" s="1"/>
  <c r="C97" i="7"/>
  <c r="B98" i="7"/>
  <c r="E96" i="7"/>
  <c r="D96" i="7"/>
  <c r="F671" i="4"/>
  <c r="G671" i="4" s="1"/>
  <c r="J671" i="4" s="1"/>
  <c r="AE73" i="1"/>
  <c r="Y72" i="1"/>
  <c r="D671" i="4"/>
  <c r="E671" i="4"/>
  <c r="B673" i="4"/>
  <c r="C672" i="4"/>
  <c r="H670" i="4"/>
  <c r="K41" i="4"/>
  <c r="R41" i="4" s="1"/>
  <c r="AN40" i="4"/>
  <c r="AK41" i="4" s="1"/>
  <c r="AM40" i="4"/>
  <c r="X73" i="1"/>
  <c r="AA73" i="1" s="1"/>
  <c r="AD74" i="1"/>
  <c r="AL53" i="1"/>
  <c r="AJ54" i="1" s="1"/>
  <c r="T72" i="1"/>
  <c r="K72" i="1"/>
  <c r="O72" i="1" s="1"/>
  <c r="J72" i="1"/>
  <c r="N72" i="1" s="1"/>
  <c r="R72" i="1"/>
  <c r="Q72" i="1"/>
  <c r="AQ45" i="9" l="1"/>
  <c r="Y45" i="9"/>
  <c r="X45" i="9"/>
  <c r="AC45" i="9"/>
  <c r="L45" i="9"/>
  <c r="H99" i="9"/>
  <c r="F100" i="9"/>
  <c r="G100" i="9" s="1"/>
  <c r="J100" i="9" s="1"/>
  <c r="D100" i="9"/>
  <c r="M45" i="9"/>
  <c r="AR45" i="9"/>
  <c r="AT45" i="9" s="1"/>
  <c r="AK46" i="9" s="1"/>
  <c r="B102" i="9"/>
  <c r="C101" i="9"/>
  <c r="E101" i="9" s="1"/>
  <c r="F97" i="7"/>
  <c r="G97" i="7" s="1"/>
  <c r="J97" i="7" s="1"/>
  <c r="H96" i="7"/>
  <c r="E97" i="7"/>
  <c r="D97" i="7"/>
  <c r="C98" i="7"/>
  <c r="B99" i="7"/>
  <c r="H671" i="4"/>
  <c r="Z41" i="4"/>
  <c r="V41" i="4"/>
  <c r="AD41" i="4" s="1"/>
  <c r="U41" i="4"/>
  <c r="AE74" i="1"/>
  <c r="Y73" i="1"/>
  <c r="AM41" i="4"/>
  <c r="B674" i="4"/>
  <c r="C673" i="4"/>
  <c r="D672" i="4"/>
  <c r="E672" i="4"/>
  <c r="F672" i="4"/>
  <c r="G672" i="4" s="1"/>
  <c r="J672" i="4" s="1"/>
  <c r="T41" i="4"/>
  <c r="AB41" i="4"/>
  <c r="L41" i="4"/>
  <c r="AA41" i="4"/>
  <c r="M41" i="4" s="1"/>
  <c r="AC41" i="4"/>
  <c r="Q41" i="4" s="1"/>
  <c r="X74" i="1"/>
  <c r="AA74" i="1" s="1"/>
  <c r="AD75" i="1"/>
  <c r="AK54" i="1"/>
  <c r="AI54" i="1" s="1"/>
  <c r="T73" i="1"/>
  <c r="K73" i="1"/>
  <c r="O73" i="1" s="1"/>
  <c r="Q73" i="1"/>
  <c r="J73" i="1"/>
  <c r="N73" i="1" s="1"/>
  <c r="R73" i="1"/>
  <c r="H97" i="7" l="1"/>
  <c r="H100" i="9"/>
  <c r="F101" i="9"/>
  <c r="G101" i="9" s="1"/>
  <c r="J101" i="9" s="1"/>
  <c r="K46" i="9"/>
  <c r="AL46" i="9"/>
  <c r="AM46" i="9" s="1"/>
  <c r="AN46" i="9"/>
  <c r="D101" i="9"/>
  <c r="B103" i="9"/>
  <c r="C102" i="9"/>
  <c r="E102" i="9" s="1"/>
  <c r="F98" i="7"/>
  <c r="G98" i="7" s="1"/>
  <c r="J98" i="7" s="1"/>
  <c r="C99" i="7"/>
  <c r="B100" i="7"/>
  <c r="E98" i="7"/>
  <c r="D98" i="7"/>
  <c r="AE75" i="1"/>
  <c r="Y74" i="1"/>
  <c r="AE41" i="4"/>
  <c r="F673" i="4"/>
  <c r="G673" i="4" s="1"/>
  <c r="J673" i="4" s="1"/>
  <c r="P41" i="4"/>
  <c r="Y41" i="4"/>
  <c r="AP41" i="4"/>
  <c r="AO41" i="4" s="1"/>
  <c r="B675" i="4"/>
  <c r="C674" i="4"/>
  <c r="D673" i="4"/>
  <c r="E673" i="4"/>
  <c r="H672" i="4"/>
  <c r="H673" i="4" s="1"/>
  <c r="AQ41" i="4"/>
  <c r="O41" i="4"/>
  <c r="S41" i="4"/>
  <c r="AS41" i="4"/>
  <c r="X75" i="1"/>
  <c r="AA75" i="1" s="1"/>
  <c r="AD76" i="1"/>
  <c r="AL54" i="1"/>
  <c r="AJ55" i="1" s="1"/>
  <c r="K74" i="1"/>
  <c r="O74" i="1" s="1"/>
  <c r="T74" i="1"/>
  <c r="R74" i="1"/>
  <c r="J74" i="1"/>
  <c r="N74" i="1" s="1"/>
  <c r="Q74" i="1"/>
  <c r="H101" i="9" l="1"/>
  <c r="F102" i="9"/>
  <c r="G102" i="9" s="1"/>
  <c r="J102" i="9" s="1"/>
  <c r="S46" i="9"/>
  <c r="B104" i="9"/>
  <c r="C103" i="9"/>
  <c r="E103" i="9" s="1"/>
  <c r="H102" i="9"/>
  <c r="D102" i="9"/>
  <c r="F99" i="7"/>
  <c r="G99" i="7" s="1"/>
  <c r="J99" i="7" s="1"/>
  <c r="H98" i="7"/>
  <c r="E99" i="7"/>
  <c r="D99" i="7"/>
  <c r="C100" i="7"/>
  <c r="B101" i="7"/>
  <c r="AE76" i="1"/>
  <c r="Y75" i="1"/>
  <c r="AT41" i="4"/>
  <c r="D674" i="4"/>
  <c r="E674" i="4"/>
  <c r="B676" i="4"/>
  <c r="C675" i="4"/>
  <c r="F674" i="4"/>
  <c r="G674" i="4" s="1"/>
  <c r="J674" i="4" s="1"/>
  <c r="AL41" i="4"/>
  <c r="AN41" i="4"/>
  <c r="AK42" i="4" s="1"/>
  <c r="AR41" i="4"/>
  <c r="N41" i="4"/>
  <c r="X76" i="1"/>
  <c r="AA76" i="1" s="1"/>
  <c r="AD77" i="1"/>
  <c r="AK55" i="1"/>
  <c r="AI55" i="1" s="1"/>
  <c r="Q75" i="1"/>
  <c r="R75" i="1"/>
  <c r="J75" i="1"/>
  <c r="N75" i="1" s="1"/>
  <c r="K75" i="1"/>
  <c r="O75" i="1" s="1"/>
  <c r="T75" i="1"/>
  <c r="H99" i="7" l="1"/>
  <c r="AF46" i="9"/>
  <c r="Z46" i="9"/>
  <c r="AA46" i="9"/>
  <c r="U46" i="9"/>
  <c r="V46" i="9"/>
  <c r="AG46" i="9" s="1"/>
  <c r="T46" i="9"/>
  <c r="AB46" i="9" s="1"/>
  <c r="W46" i="9"/>
  <c r="F103" i="9"/>
  <c r="G103" i="9" s="1"/>
  <c r="J103" i="9" s="1"/>
  <c r="D103" i="9"/>
  <c r="B105" i="9"/>
  <c r="C104" i="9"/>
  <c r="E104" i="9" s="1"/>
  <c r="C101" i="7"/>
  <c r="B102" i="7"/>
  <c r="E100" i="7"/>
  <c r="D100" i="7"/>
  <c r="F100" i="7"/>
  <c r="G100" i="7" s="1"/>
  <c r="F675" i="4"/>
  <c r="G675" i="4" s="1"/>
  <c r="J675" i="4" s="1"/>
  <c r="AE77" i="1"/>
  <c r="Y76" i="1"/>
  <c r="D675" i="4"/>
  <c r="E675" i="4"/>
  <c r="B677" i="4"/>
  <c r="C676" i="4"/>
  <c r="H674" i="4"/>
  <c r="K42" i="4"/>
  <c r="X77" i="1"/>
  <c r="AA77" i="1" s="1"/>
  <c r="AD78" i="1"/>
  <c r="AL55" i="1"/>
  <c r="AJ56" i="1" s="1"/>
  <c r="T76" i="1"/>
  <c r="K76" i="1"/>
  <c r="O76" i="1" s="1"/>
  <c r="J76" i="1"/>
  <c r="N76" i="1" s="1"/>
  <c r="R76" i="1"/>
  <c r="Q76" i="1"/>
  <c r="H103" i="9" l="1"/>
  <c r="R46" i="9"/>
  <c r="AE46" i="9"/>
  <c r="AD46" i="9"/>
  <c r="AP46" i="9"/>
  <c r="AO46" i="9" s="1"/>
  <c r="AQ46" i="9"/>
  <c r="F104" i="9"/>
  <c r="G104" i="9" s="1"/>
  <c r="J104" i="9" s="1"/>
  <c r="Q46" i="9"/>
  <c r="AI46" i="9"/>
  <c r="AH46" i="9"/>
  <c r="D104" i="9"/>
  <c r="P46" i="9"/>
  <c r="B106" i="9"/>
  <c r="C105" i="9"/>
  <c r="E105" i="9" s="1"/>
  <c r="N46" i="9"/>
  <c r="AS46" i="9"/>
  <c r="O46" i="9"/>
  <c r="J100" i="7"/>
  <c r="F101" i="7" s="1"/>
  <c r="G101" i="7" s="1"/>
  <c r="J101" i="7" s="1"/>
  <c r="H100" i="7"/>
  <c r="C102" i="7"/>
  <c r="B103" i="7"/>
  <c r="E101" i="7"/>
  <c r="D101" i="7"/>
  <c r="H675" i="4"/>
  <c r="AE78" i="1"/>
  <c r="Y77" i="1"/>
  <c r="R42" i="4"/>
  <c r="B678" i="4"/>
  <c r="C677" i="4"/>
  <c r="D676" i="4"/>
  <c r="E676" i="4"/>
  <c r="F676" i="4"/>
  <c r="G676" i="4" s="1"/>
  <c r="J676" i="4" s="1"/>
  <c r="X78" i="1"/>
  <c r="AA78" i="1" s="1"/>
  <c r="AD79" i="1"/>
  <c r="AK56" i="1"/>
  <c r="AI56" i="1" s="1"/>
  <c r="Q77" i="1"/>
  <c r="R77" i="1"/>
  <c r="J77" i="1"/>
  <c r="N77" i="1" s="1"/>
  <c r="T77" i="1"/>
  <c r="K77" i="1"/>
  <c r="O77" i="1" s="1"/>
  <c r="X46" i="9" l="1"/>
  <c r="Y46" i="9"/>
  <c r="AC46" i="9"/>
  <c r="L46" i="9"/>
  <c r="F105" i="9"/>
  <c r="G105" i="9" s="1"/>
  <c r="H104" i="9"/>
  <c r="M46" i="9"/>
  <c r="AR46" i="9"/>
  <c r="AT46" i="9" s="1"/>
  <c r="AK47" i="9" s="1"/>
  <c r="D105" i="9"/>
  <c r="B107" i="9"/>
  <c r="C106" i="9"/>
  <c r="E106" i="9" s="1"/>
  <c r="F102" i="7"/>
  <c r="G102" i="7" s="1"/>
  <c r="J102" i="7" s="1"/>
  <c r="C103" i="7"/>
  <c r="B104" i="7"/>
  <c r="E102" i="7"/>
  <c r="D102" i="7"/>
  <c r="H101" i="7"/>
  <c r="F677" i="4"/>
  <c r="G677" i="4" s="1"/>
  <c r="J677" i="4" s="1"/>
  <c r="V42" i="4"/>
  <c r="AD42" i="4" s="1"/>
  <c r="U42" i="4"/>
  <c r="AE79" i="1"/>
  <c r="Y78" i="1"/>
  <c r="AA42" i="4"/>
  <c r="M42" i="4" s="1"/>
  <c r="AB42" i="4"/>
  <c r="S42" i="4" s="1"/>
  <c r="L42" i="4"/>
  <c r="B679" i="4"/>
  <c r="C678" i="4"/>
  <c r="D677" i="4"/>
  <c r="E677" i="4"/>
  <c r="H676" i="4"/>
  <c r="H677" i="4" s="1"/>
  <c r="X79" i="1"/>
  <c r="AA79" i="1" s="1"/>
  <c r="AD80" i="1"/>
  <c r="AL56" i="1"/>
  <c r="AJ57" i="1" s="1"/>
  <c r="T78" i="1"/>
  <c r="K78" i="1"/>
  <c r="O78" i="1" s="1"/>
  <c r="J78" i="1"/>
  <c r="N78" i="1" s="1"/>
  <c r="R78" i="1"/>
  <c r="Q78" i="1"/>
  <c r="AN47" i="9" l="1"/>
  <c r="AL47" i="9"/>
  <c r="AM47" i="9" s="1"/>
  <c r="J105" i="9"/>
  <c r="H105" i="9"/>
  <c r="F106" i="9"/>
  <c r="G106" i="9" s="1"/>
  <c r="J106" i="9" s="1"/>
  <c r="K47" i="9"/>
  <c r="D106" i="9"/>
  <c r="B108" i="9"/>
  <c r="C107" i="9"/>
  <c r="E107" i="9" s="1"/>
  <c r="F103" i="7"/>
  <c r="G103" i="7" s="1"/>
  <c r="J103" i="7" s="1"/>
  <c r="H102" i="7"/>
  <c r="E103" i="7"/>
  <c r="D103" i="7"/>
  <c r="C104" i="7"/>
  <c r="B105" i="7"/>
  <c r="AP42" i="4"/>
  <c r="AO42" i="4" s="1"/>
  <c r="O42" i="4"/>
  <c r="AQ42" i="4"/>
  <c r="AE42" i="4"/>
  <c r="AE80" i="1"/>
  <c r="Y79" i="1"/>
  <c r="D678" i="4"/>
  <c r="E678" i="4"/>
  <c r="B680" i="4"/>
  <c r="C679" i="4"/>
  <c r="F678" i="4"/>
  <c r="G678" i="4" s="1"/>
  <c r="J678" i="4" s="1"/>
  <c r="F679" i="4" s="1"/>
  <c r="G679" i="4" s="1"/>
  <c r="J679" i="4" s="1"/>
  <c r="AR42" i="4"/>
  <c r="N42" i="4"/>
  <c r="X80" i="1"/>
  <c r="AA80" i="1" s="1"/>
  <c r="AD81" i="1"/>
  <c r="AK57" i="1"/>
  <c r="AI57" i="1" s="1"/>
  <c r="Q79" i="1"/>
  <c r="R79" i="1"/>
  <c r="J79" i="1"/>
  <c r="N79" i="1" s="1"/>
  <c r="T79" i="1"/>
  <c r="K79" i="1"/>
  <c r="O79" i="1" s="1"/>
  <c r="H106" i="9" l="1"/>
  <c r="F107" i="9"/>
  <c r="S47" i="9"/>
  <c r="D107" i="9"/>
  <c r="B109" i="9"/>
  <c r="C108" i="9"/>
  <c r="E108" i="9" s="1"/>
  <c r="G107" i="9"/>
  <c r="J107" i="9" s="1"/>
  <c r="F104" i="7"/>
  <c r="G104" i="7" s="1"/>
  <c r="J104" i="7" s="1"/>
  <c r="H103" i="7"/>
  <c r="E104" i="7"/>
  <c r="D104" i="7"/>
  <c r="C105" i="7"/>
  <c r="B106" i="7"/>
  <c r="AE81" i="1"/>
  <c r="Y80" i="1"/>
  <c r="B681" i="4"/>
  <c r="C680" i="4"/>
  <c r="D679" i="4"/>
  <c r="E679" i="4"/>
  <c r="H678" i="4"/>
  <c r="H679" i="4" s="1"/>
  <c r="AL42" i="4"/>
  <c r="AN42" i="4"/>
  <c r="AK43" i="4" s="1"/>
  <c r="AM42" i="4"/>
  <c r="X81" i="1"/>
  <c r="AA81" i="1" s="1"/>
  <c r="AD82" i="1"/>
  <c r="AL57" i="1"/>
  <c r="AJ58" i="1" s="1"/>
  <c r="T80" i="1"/>
  <c r="K80" i="1"/>
  <c r="O80" i="1" s="1"/>
  <c r="R80" i="1"/>
  <c r="J80" i="1"/>
  <c r="N80" i="1" s="1"/>
  <c r="Q80" i="1"/>
  <c r="AF47" i="9" l="1"/>
  <c r="AA47" i="9"/>
  <c r="Z47" i="9"/>
  <c r="U47" i="9"/>
  <c r="V47" i="9"/>
  <c r="AG47" i="9" s="1"/>
  <c r="T47" i="9"/>
  <c r="AB47" i="9" s="1"/>
  <c r="W47" i="9"/>
  <c r="F108" i="9"/>
  <c r="G108" i="9"/>
  <c r="J108" i="9" s="1"/>
  <c r="D108" i="9"/>
  <c r="B110" i="9"/>
  <c r="C109" i="9"/>
  <c r="E109" i="9" s="1"/>
  <c r="H107" i="9"/>
  <c r="H108" i="9" s="1"/>
  <c r="F105" i="7"/>
  <c r="G105" i="7" s="1"/>
  <c r="J105" i="7" s="1"/>
  <c r="H104" i="7"/>
  <c r="C106" i="7"/>
  <c r="B107" i="7"/>
  <c r="E105" i="7"/>
  <c r="D105" i="7"/>
  <c r="K43" i="4"/>
  <c r="AC42" i="4"/>
  <c r="AE82" i="1"/>
  <c r="Y81" i="1"/>
  <c r="AM43" i="4"/>
  <c r="D680" i="4"/>
  <c r="E680" i="4"/>
  <c r="B682" i="4"/>
  <c r="C681" i="4"/>
  <c r="F680" i="4"/>
  <c r="G680" i="4" s="1"/>
  <c r="J680" i="4" s="1"/>
  <c r="F681" i="4" s="1"/>
  <c r="G681" i="4" s="1"/>
  <c r="J681" i="4" s="1"/>
  <c r="R43" i="4"/>
  <c r="X82" i="1"/>
  <c r="AA82" i="1" s="1"/>
  <c r="AD83" i="1"/>
  <c r="AK58" i="1"/>
  <c r="AI58" i="1" s="1"/>
  <c r="Q81" i="1"/>
  <c r="J81" i="1"/>
  <c r="N81" i="1" s="1"/>
  <c r="R81" i="1"/>
  <c r="K81" i="1"/>
  <c r="O81" i="1" s="1"/>
  <c r="T81" i="1"/>
  <c r="R47" i="9" l="1"/>
  <c r="AP47" i="9" s="1"/>
  <c r="AO47" i="9" s="1"/>
  <c r="AD47" i="9"/>
  <c r="AE47" i="9"/>
  <c r="F109" i="9"/>
  <c r="G109" i="9" s="1"/>
  <c r="J109" i="9" s="1"/>
  <c r="O47" i="9"/>
  <c r="Q47" i="9"/>
  <c r="AI47" i="9"/>
  <c r="AH47" i="9"/>
  <c r="N47" i="9"/>
  <c r="AS47" i="9"/>
  <c r="D109" i="9"/>
  <c r="B111" i="9"/>
  <c r="C110" i="9"/>
  <c r="E110" i="9" s="1"/>
  <c r="P47" i="9"/>
  <c r="H105" i="7"/>
  <c r="C107" i="7"/>
  <c r="B108" i="7"/>
  <c r="E106" i="7"/>
  <c r="D106" i="7"/>
  <c r="F106" i="7"/>
  <c r="G106" i="7" s="1"/>
  <c r="J106" i="7" s="1"/>
  <c r="Q42" i="4"/>
  <c r="T42" i="4"/>
  <c r="AD43" i="4"/>
  <c r="V43" i="4"/>
  <c r="U43" i="4"/>
  <c r="AE83" i="1"/>
  <c r="Y82" i="1"/>
  <c r="B683" i="4"/>
  <c r="C682" i="4"/>
  <c r="F682" i="4" s="1"/>
  <c r="G682" i="4" s="1"/>
  <c r="J682" i="4" s="1"/>
  <c r="D681" i="4"/>
  <c r="E681" i="4"/>
  <c r="H680" i="4"/>
  <c r="H681" i="4" s="1"/>
  <c r="AB43" i="4"/>
  <c r="L43" i="4"/>
  <c r="AA43" i="4"/>
  <c r="M43" i="4" s="1"/>
  <c r="X83" i="1"/>
  <c r="AA83" i="1" s="1"/>
  <c r="AD84" i="1"/>
  <c r="AL58" i="1"/>
  <c r="AJ59" i="1" s="1"/>
  <c r="Q82" i="1"/>
  <c r="K82" i="1"/>
  <c r="O82" i="1" s="1"/>
  <c r="T82" i="1"/>
  <c r="R82" i="1"/>
  <c r="J82" i="1"/>
  <c r="N82" i="1" s="1"/>
  <c r="AQ47" i="9" l="1"/>
  <c r="X47" i="9"/>
  <c r="Y47" i="9"/>
  <c r="L47" i="9"/>
  <c r="AC47" i="9"/>
  <c r="F110" i="9"/>
  <c r="G110" i="9" s="1"/>
  <c r="J110" i="9" s="1"/>
  <c r="M47" i="9"/>
  <c r="AR47" i="9"/>
  <c r="AT47" i="9" s="1"/>
  <c r="AK48" i="9" s="1"/>
  <c r="AN48" i="9" s="1"/>
  <c r="H109" i="9"/>
  <c r="D110" i="9"/>
  <c r="B112" i="9"/>
  <c r="C111" i="9"/>
  <c r="E111" i="9" s="1"/>
  <c r="F107" i="7"/>
  <c r="G107" i="7" s="1"/>
  <c r="J107" i="7" s="1"/>
  <c r="E107" i="7"/>
  <c r="D107" i="7"/>
  <c r="C108" i="7"/>
  <c r="B109" i="7"/>
  <c r="H106" i="7"/>
  <c r="Y42" i="4"/>
  <c r="Z42" i="4"/>
  <c r="AS42" i="4"/>
  <c r="AT42" i="4" s="1"/>
  <c r="P42" i="4"/>
  <c r="AE84" i="1"/>
  <c r="Y83" i="1"/>
  <c r="H682" i="4"/>
  <c r="AE43" i="4"/>
  <c r="S43" i="4"/>
  <c r="AP43" i="4"/>
  <c r="AO43" i="4" s="1"/>
  <c r="B684" i="4"/>
  <c r="C683" i="4"/>
  <c r="D682" i="4"/>
  <c r="E682" i="4"/>
  <c r="AQ43" i="4"/>
  <c r="O43" i="4"/>
  <c r="X84" i="1"/>
  <c r="AA84" i="1" s="1"/>
  <c r="AD85" i="1"/>
  <c r="AK59" i="1"/>
  <c r="AI59" i="1" s="1"/>
  <c r="J83" i="1"/>
  <c r="N83" i="1" s="1"/>
  <c r="R83" i="1"/>
  <c r="K83" i="1"/>
  <c r="O83" i="1" s="1"/>
  <c r="T83" i="1"/>
  <c r="Q83" i="1"/>
  <c r="H110" i="9" l="1"/>
  <c r="F111" i="9"/>
  <c r="G111" i="9" s="1"/>
  <c r="J111" i="9" s="1"/>
  <c r="AL48" i="9"/>
  <c r="AM48" i="9" s="1"/>
  <c r="D111" i="9"/>
  <c r="B113" i="9"/>
  <c r="C112" i="9"/>
  <c r="E112" i="9" s="1"/>
  <c r="K48" i="9"/>
  <c r="F108" i="7"/>
  <c r="G108" i="7" s="1"/>
  <c r="J108" i="7" s="1"/>
  <c r="H107" i="7"/>
  <c r="C109" i="7"/>
  <c r="B110" i="7"/>
  <c r="E108" i="7"/>
  <c r="D108" i="7"/>
  <c r="AE85" i="1"/>
  <c r="Y84" i="1"/>
  <c r="D683" i="4"/>
  <c r="E683" i="4"/>
  <c r="F683" i="4"/>
  <c r="G683" i="4" s="1"/>
  <c r="B685" i="4"/>
  <c r="C684" i="4"/>
  <c r="N43" i="4"/>
  <c r="AR43" i="4"/>
  <c r="X85" i="1"/>
  <c r="AA85" i="1" s="1"/>
  <c r="AD86" i="1"/>
  <c r="AL59" i="1"/>
  <c r="AJ60" i="1" s="1"/>
  <c r="Q84" i="1"/>
  <c r="J84" i="1"/>
  <c r="N84" i="1" s="1"/>
  <c r="R84" i="1"/>
  <c r="T84" i="1"/>
  <c r="K84" i="1"/>
  <c r="O84" i="1" s="1"/>
  <c r="F112" i="9" l="1"/>
  <c r="G112" i="9" s="1"/>
  <c r="J112" i="9" s="1"/>
  <c r="S48" i="9"/>
  <c r="H111" i="9"/>
  <c r="D112" i="9"/>
  <c r="B114" i="9"/>
  <c r="C113" i="9"/>
  <c r="E113" i="9" s="1"/>
  <c r="H108" i="7"/>
  <c r="C110" i="7"/>
  <c r="B111" i="7"/>
  <c r="E109" i="7"/>
  <c r="D109" i="7"/>
  <c r="F109" i="7"/>
  <c r="G109" i="7" s="1"/>
  <c r="J109" i="7" s="1"/>
  <c r="AE86" i="1"/>
  <c r="Y85" i="1"/>
  <c r="D684" i="4"/>
  <c r="E684" i="4"/>
  <c r="B686" i="4"/>
  <c r="C685" i="4"/>
  <c r="J683" i="4"/>
  <c r="F684" i="4" s="1"/>
  <c r="G684" i="4" s="1"/>
  <c r="J684" i="4" s="1"/>
  <c r="F685" i="4" s="1"/>
  <c r="G685" i="4" s="1"/>
  <c r="J685" i="4" s="1"/>
  <c r="H683" i="4"/>
  <c r="AL43" i="4"/>
  <c r="AN43" i="4"/>
  <c r="AK44" i="4" s="1"/>
  <c r="X86" i="1"/>
  <c r="AA86" i="1" s="1"/>
  <c r="AD87" i="1"/>
  <c r="AK60" i="1"/>
  <c r="AI60" i="1" s="1"/>
  <c r="T85" i="1"/>
  <c r="K85" i="1"/>
  <c r="O85" i="1" s="1"/>
  <c r="R85" i="1"/>
  <c r="J85" i="1"/>
  <c r="N85" i="1" s="1"/>
  <c r="Q85" i="1"/>
  <c r="AF48" i="9" l="1"/>
  <c r="AA48" i="9"/>
  <c r="Z48" i="9"/>
  <c r="U48" i="9"/>
  <c r="V48" i="9"/>
  <c r="AG48" i="9" s="1"/>
  <c r="T48" i="9"/>
  <c r="AB48" i="9" s="1"/>
  <c r="W48" i="9"/>
  <c r="F113" i="9"/>
  <c r="H112" i="9"/>
  <c r="B115" i="9"/>
  <c r="C114" i="9"/>
  <c r="E114" i="9" s="1"/>
  <c r="D113" i="9"/>
  <c r="G113" i="9"/>
  <c r="J113" i="9" s="1"/>
  <c r="F110" i="7"/>
  <c r="G110" i="7" s="1"/>
  <c r="J110" i="7" s="1"/>
  <c r="H109" i="7"/>
  <c r="C111" i="7"/>
  <c r="B112" i="7"/>
  <c r="E110" i="7"/>
  <c r="D110" i="7"/>
  <c r="K44" i="4"/>
  <c r="AC43" i="4"/>
  <c r="AE87" i="1"/>
  <c r="Y86" i="1"/>
  <c r="H684" i="4"/>
  <c r="H685" i="4" s="1"/>
  <c r="D685" i="4"/>
  <c r="E685" i="4"/>
  <c r="B687" i="4"/>
  <c r="C686" i="4"/>
  <c r="R44" i="4"/>
  <c r="X87" i="1"/>
  <c r="AA87" i="1" s="1"/>
  <c r="AD88" i="1"/>
  <c r="AL60" i="1"/>
  <c r="AJ61" i="1" s="1"/>
  <c r="K86" i="1"/>
  <c r="O86" i="1" s="1"/>
  <c r="T86" i="1"/>
  <c r="Q86" i="1"/>
  <c r="R86" i="1"/>
  <c r="J86" i="1"/>
  <c r="N86" i="1" s="1"/>
  <c r="R48" i="9" l="1"/>
  <c r="AE48" i="9"/>
  <c r="AD48" i="9"/>
  <c r="F114" i="9"/>
  <c r="G114" i="9" s="1"/>
  <c r="J114" i="9" s="1"/>
  <c r="AP48" i="9"/>
  <c r="AO48" i="9" s="1"/>
  <c r="AQ48" i="9"/>
  <c r="P48" i="9"/>
  <c r="AI48" i="9"/>
  <c r="AH48" i="9"/>
  <c r="Q48" i="9"/>
  <c r="H113" i="9"/>
  <c r="O48" i="9"/>
  <c r="D114" i="9"/>
  <c r="B116" i="9"/>
  <c r="C115" i="9"/>
  <c r="E115" i="9" s="1"/>
  <c r="F111" i="7"/>
  <c r="G111" i="7" s="1"/>
  <c r="J111" i="7" s="1"/>
  <c r="H110" i="7"/>
  <c r="E111" i="7"/>
  <c r="D111" i="7"/>
  <c r="C112" i="7"/>
  <c r="B113" i="7"/>
  <c r="V44" i="4"/>
  <c r="AD44" i="4" s="1"/>
  <c r="U44" i="4"/>
  <c r="Q43" i="4"/>
  <c r="T43" i="4"/>
  <c r="AE88" i="1"/>
  <c r="Y87" i="1"/>
  <c r="AB44" i="4"/>
  <c r="S44" i="4" s="1"/>
  <c r="B688" i="4"/>
  <c r="C687" i="4"/>
  <c r="D686" i="4"/>
  <c r="E686" i="4"/>
  <c r="F686" i="4"/>
  <c r="G686" i="4" s="1"/>
  <c r="J686" i="4" s="1"/>
  <c r="L44" i="4"/>
  <c r="AA44" i="4"/>
  <c r="M44" i="4" s="1"/>
  <c r="X88" i="1"/>
  <c r="AA88" i="1" s="1"/>
  <c r="AD89" i="1"/>
  <c r="AK61" i="1"/>
  <c r="AI61" i="1" s="1"/>
  <c r="J87" i="1"/>
  <c r="N87" i="1" s="1"/>
  <c r="R87" i="1"/>
  <c r="Q87" i="1"/>
  <c r="T87" i="1"/>
  <c r="K87" i="1"/>
  <c r="O87" i="1" s="1"/>
  <c r="X48" i="9" l="1"/>
  <c r="Y48" i="9"/>
  <c r="L48" i="9"/>
  <c r="F115" i="9"/>
  <c r="G115" i="9" s="1"/>
  <c r="J115" i="9" s="1"/>
  <c r="H114" i="9"/>
  <c r="N48" i="9"/>
  <c r="AS48" i="9"/>
  <c r="AC48" i="9"/>
  <c r="D115" i="9"/>
  <c r="B117" i="9"/>
  <c r="C116" i="9"/>
  <c r="E116" i="9" s="1"/>
  <c r="M48" i="9"/>
  <c r="AR48" i="9"/>
  <c r="H111" i="7"/>
  <c r="E112" i="7"/>
  <c r="D112" i="7"/>
  <c r="C113" i="7"/>
  <c r="B114" i="7"/>
  <c r="F112" i="7"/>
  <c r="G112" i="7" s="1"/>
  <c r="J112" i="7" s="1"/>
  <c r="F687" i="4"/>
  <c r="G687" i="4" s="1"/>
  <c r="J687" i="4" s="1"/>
  <c r="Y43" i="4"/>
  <c r="Z43" i="4"/>
  <c r="AS43" i="4"/>
  <c r="AT43" i="4" s="1"/>
  <c r="P43" i="4"/>
  <c r="AE89" i="1"/>
  <c r="Y88" i="1"/>
  <c r="AE44" i="4"/>
  <c r="AP44" i="4"/>
  <c r="AO44" i="4" s="1"/>
  <c r="D687" i="4"/>
  <c r="E687" i="4"/>
  <c r="H686" i="4"/>
  <c r="H687" i="4" s="1"/>
  <c r="B689" i="4"/>
  <c r="C688" i="4"/>
  <c r="AQ44" i="4"/>
  <c r="O44" i="4"/>
  <c r="X89" i="1"/>
  <c r="AA89" i="1" s="1"/>
  <c r="AD90" i="1"/>
  <c r="AL61" i="1"/>
  <c r="AJ62" i="1" s="1"/>
  <c r="T88" i="1"/>
  <c r="K88" i="1"/>
  <c r="O88" i="1" s="1"/>
  <c r="J88" i="1"/>
  <c r="N88" i="1" s="1"/>
  <c r="R88" i="1"/>
  <c r="Q88" i="1"/>
  <c r="AT48" i="9" l="1"/>
  <c r="AK49" i="9"/>
  <c r="AL49" i="9" s="1"/>
  <c r="AM49" i="9" s="1"/>
  <c r="F116" i="9"/>
  <c r="G116" i="9" s="1"/>
  <c r="J116" i="9" s="1"/>
  <c r="B118" i="9"/>
  <c r="C117" i="9"/>
  <c r="E117" i="9" s="1"/>
  <c r="D116" i="9"/>
  <c r="K49" i="9"/>
  <c r="H115" i="9"/>
  <c r="F113" i="7"/>
  <c r="G113" i="7" s="1"/>
  <c r="J113" i="7" s="1"/>
  <c r="C114" i="7"/>
  <c r="B115" i="7"/>
  <c r="H112" i="7"/>
  <c r="E113" i="7"/>
  <c r="D113" i="7"/>
  <c r="AE90" i="1"/>
  <c r="Y89" i="1"/>
  <c r="B690" i="4"/>
  <c r="C689" i="4"/>
  <c r="D688" i="4"/>
  <c r="E688" i="4"/>
  <c r="F688" i="4"/>
  <c r="G688" i="4" s="1"/>
  <c r="J688" i="4" s="1"/>
  <c r="F689" i="4" s="1"/>
  <c r="G689" i="4" s="1"/>
  <c r="J689" i="4" s="1"/>
  <c r="N44" i="4"/>
  <c r="AR44" i="4"/>
  <c r="X90" i="1"/>
  <c r="AA90" i="1" s="1"/>
  <c r="AD91" i="1"/>
  <c r="AK62" i="1"/>
  <c r="AI62" i="1" s="1"/>
  <c r="Q89" i="1"/>
  <c r="J89" i="1"/>
  <c r="N89" i="1" s="1"/>
  <c r="R89" i="1"/>
  <c r="T89" i="1"/>
  <c r="K89" i="1"/>
  <c r="O89" i="1" s="1"/>
  <c r="AN49" i="9" l="1"/>
  <c r="F117" i="9"/>
  <c r="G117" i="9" s="1"/>
  <c r="J117" i="9" s="1"/>
  <c r="H116" i="9"/>
  <c r="S49" i="9"/>
  <c r="D117" i="9"/>
  <c r="H117" i="9"/>
  <c r="B119" i="9"/>
  <c r="C118" i="9"/>
  <c r="F114" i="7"/>
  <c r="G114" i="7" s="1"/>
  <c r="J114" i="7" s="1"/>
  <c r="H113" i="7"/>
  <c r="C115" i="7"/>
  <c r="B116" i="7"/>
  <c r="E114" i="7"/>
  <c r="D114" i="7"/>
  <c r="AE91" i="1"/>
  <c r="Y90" i="1"/>
  <c r="H688" i="4"/>
  <c r="H689" i="4" s="1"/>
  <c r="D689" i="4"/>
  <c r="E689" i="4"/>
  <c r="B691" i="4"/>
  <c r="C690" i="4"/>
  <c r="AL44" i="4"/>
  <c r="AM44" i="4"/>
  <c r="AN44" i="4"/>
  <c r="AK45" i="4" s="1"/>
  <c r="X91" i="1"/>
  <c r="AA91" i="1" s="1"/>
  <c r="AD92" i="1"/>
  <c r="AL62" i="1"/>
  <c r="AJ63" i="1" s="1"/>
  <c r="J90" i="1"/>
  <c r="N90" i="1" s="1"/>
  <c r="R90" i="1"/>
  <c r="K90" i="1"/>
  <c r="O90" i="1" s="1"/>
  <c r="T90" i="1"/>
  <c r="Q90" i="1"/>
  <c r="AF49" i="9" l="1"/>
  <c r="AA49" i="9"/>
  <c r="Z49" i="9"/>
  <c r="U49" i="9"/>
  <c r="V49" i="9"/>
  <c r="AG49" i="9" s="1"/>
  <c r="T49" i="9"/>
  <c r="AB49" i="9" s="1"/>
  <c r="W49" i="9"/>
  <c r="E118" i="9"/>
  <c r="D118" i="9"/>
  <c r="B120" i="9"/>
  <c r="C119" i="9"/>
  <c r="E119" i="9" s="1"/>
  <c r="F115" i="7"/>
  <c r="G115" i="7" s="1"/>
  <c r="J115" i="7" s="1"/>
  <c r="H114" i="7"/>
  <c r="C116" i="7"/>
  <c r="B117" i="7"/>
  <c r="E115" i="7"/>
  <c r="D115" i="7"/>
  <c r="K45" i="4"/>
  <c r="AC44" i="4"/>
  <c r="AE92" i="1"/>
  <c r="Y91" i="1"/>
  <c r="B692" i="4"/>
  <c r="C691" i="4"/>
  <c r="D690" i="4"/>
  <c r="E690" i="4"/>
  <c r="F690" i="4"/>
  <c r="G690" i="4" s="1"/>
  <c r="J690" i="4" s="1"/>
  <c r="R45" i="4"/>
  <c r="X92" i="1"/>
  <c r="AA92" i="1" s="1"/>
  <c r="AD93" i="1"/>
  <c r="AK63" i="1"/>
  <c r="AI63" i="1" s="1"/>
  <c r="Q91" i="1"/>
  <c r="K91" i="1"/>
  <c r="O91" i="1" s="1"/>
  <c r="T91" i="1"/>
  <c r="J91" i="1"/>
  <c r="N91" i="1" s="1"/>
  <c r="R91" i="1"/>
  <c r="R49" i="9" l="1"/>
  <c r="AP49" i="9" s="1"/>
  <c r="AO49" i="9" s="1"/>
  <c r="AE49" i="9"/>
  <c r="AD49" i="9"/>
  <c r="F118" i="9"/>
  <c r="G118" i="9" s="1"/>
  <c r="F119" i="9"/>
  <c r="G119" i="9" s="1"/>
  <c r="J119" i="9" s="1"/>
  <c r="O49" i="9"/>
  <c r="B121" i="9"/>
  <c r="C120" i="9"/>
  <c r="E120" i="9" s="1"/>
  <c r="N49" i="9"/>
  <c r="AS49" i="9"/>
  <c r="D119" i="9"/>
  <c r="Q49" i="9"/>
  <c r="AI49" i="9"/>
  <c r="AH49" i="9"/>
  <c r="H115" i="7"/>
  <c r="F116" i="7"/>
  <c r="G116" i="7" s="1"/>
  <c r="J116" i="7" s="1"/>
  <c r="C117" i="7"/>
  <c r="B118" i="7"/>
  <c r="E116" i="7"/>
  <c r="D116" i="7"/>
  <c r="V45" i="4"/>
  <c r="AD45" i="4" s="1"/>
  <c r="U45" i="4"/>
  <c r="Q44" i="4"/>
  <c r="T44" i="4"/>
  <c r="F691" i="4"/>
  <c r="G691" i="4" s="1"/>
  <c r="J691" i="4" s="1"/>
  <c r="AE93" i="1"/>
  <c r="Y92" i="1"/>
  <c r="AB45" i="4"/>
  <c r="H690" i="4"/>
  <c r="H691" i="4" s="1"/>
  <c r="D691" i="4"/>
  <c r="E691" i="4"/>
  <c r="B693" i="4"/>
  <c r="C692" i="4"/>
  <c r="L45" i="4"/>
  <c r="AA45" i="4"/>
  <c r="M45" i="4" s="1"/>
  <c r="X93" i="1"/>
  <c r="AA93" i="1" s="1"/>
  <c r="AD94" i="1"/>
  <c r="AL63" i="1"/>
  <c r="AJ64" i="1" s="1"/>
  <c r="R92" i="1"/>
  <c r="J92" i="1"/>
  <c r="N92" i="1" s="1"/>
  <c r="T92" i="1"/>
  <c r="K92" i="1"/>
  <c r="O92" i="1" s="1"/>
  <c r="Q92" i="1"/>
  <c r="X49" i="9" l="1"/>
  <c r="Y49" i="9"/>
  <c r="L49" i="9"/>
  <c r="AC49" i="9"/>
  <c r="AQ49" i="9"/>
  <c r="F120" i="9"/>
  <c r="G120" i="9" s="1"/>
  <c r="J120" i="9" s="1"/>
  <c r="J118" i="9"/>
  <c r="H118" i="9"/>
  <c r="B122" i="9"/>
  <c r="C121" i="9"/>
  <c r="E121" i="9" s="1"/>
  <c r="D120" i="9"/>
  <c r="H119" i="9"/>
  <c r="P49" i="9"/>
  <c r="H116" i="7"/>
  <c r="C118" i="7"/>
  <c r="B119" i="7"/>
  <c r="E117" i="7"/>
  <c r="D117" i="7"/>
  <c r="F117" i="7"/>
  <c r="G117" i="7" s="1"/>
  <c r="Y44" i="4"/>
  <c r="Z44" i="4"/>
  <c r="P44" i="4"/>
  <c r="AS44" i="4"/>
  <c r="AT44" i="4" s="1"/>
  <c r="AE94" i="1"/>
  <c r="Y93" i="1"/>
  <c r="AE45" i="4"/>
  <c r="S45" i="4"/>
  <c r="AP45" i="4"/>
  <c r="AO45" i="4" s="1"/>
  <c r="B694" i="4"/>
  <c r="C693" i="4"/>
  <c r="D692" i="4"/>
  <c r="E692" i="4"/>
  <c r="F692" i="4"/>
  <c r="G692" i="4" s="1"/>
  <c r="J692" i="4" s="1"/>
  <c r="AQ45" i="4"/>
  <c r="O45" i="4"/>
  <c r="X94" i="1"/>
  <c r="AA94" i="1" s="1"/>
  <c r="AD95" i="1"/>
  <c r="AK64" i="1"/>
  <c r="AI64" i="1" s="1"/>
  <c r="K93" i="1"/>
  <c r="O93" i="1" s="1"/>
  <c r="T93" i="1"/>
  <c r="R93" i="1"/>
  <c r="J93" i="1"/>
  <c r="N93" i="1" s="1"/>
  <c r="Q93" i="1"/>
  <c r="H120" i="9" l="1"/>
  <c r="F121" i="9"/>
  <c r="G121" i="9" s="1"/>
  <c r="J121" i="9" s="1"/>
  <c r="D121" i="9"/>
  <c r="M49" i="9"/>
  <c r="AR49" i="9"/>
  <c r="AT49" i="9" s="1"/>
  <c r="AK50" i="9" s="1"/>
  <c r="AL50" i="9" s="1"/>
  <c r="AM50" i="9" s="1"/>
  <c r="B123" i="9"/>
  <c r="C122" i="9"/>
  <c r="E122" i="9" s="1"/>
  <c r="J117" i="7"/>
  <c r="F118" i="7" s="1"/>
  <c r="G118" i="7" s="1"/>
  <c r="J118" i="7" s="1"/>
  <c r="H117" i="7"/>
  <c r="E118" i="7"/>
  <c r="D118" i="7"/>
  <c r="C119" i="7"/>
  <c r="B120" i="7"/>
  <c r="AE95" i="1"/>
  <c r="Y94" i="1"/>
  <c r="F693" i="4"/>
  <c r="G693" i="4" s="1"/>
  <c r="J693" i="4" s="1"/>
  <c r="H692" i="4"/>
  <c r="D693" i="4"/>
  <c r="E693" i="4"/>
  <c r="B695" i="4"/>
  <c r="C694" i="4"/>
  <c r="N45" i="4"/>
  <c r="AR45" i="4"/>
  <c r="X95" i="1"/>
  <c r="AA95" i="1" s="1"/>
  <c r="AD96" i="1"/>
  <c r="AL64" i="1"/>
  <c r="AJ65" i="1" s="1"/>
  <c r="Q94" i="1"/>
  <c r="J94" i="1"/>
  <c r="N94" i="1" s="1"/>
  <c r="R94" i="1"/>
  <c r="K94" i="1"/>
  <c r="O94" i="1" s="1"/>
  <c r="T94" i="1"/>
  <c r="H121" i="9" l="1"/>
  <c r="AN50" i="9"/>
  <c r="F122" i="9"/>
  <c r="G122" i="9" s="1"/>
  <c r="J122" i="9" s="1"/>
  <c r="K50" i="9"/>
  <c r="B124" i="9"/>
  <c r="C123" i="9"/>
  <c r="E123" i="9" s="1"/>
  <c r="D122" i="9"/>
  <c r="F119" i="7"/>
  <c r="G119" i="7" s="1"/>
  <c r="J119" i="7" s="1"/>
  <c r="H118" i="7"/>
  <c r="C120" i="7"/>
  <c r="B121" i="7"/>
  <c r="E119" i="7"/>
  <c r="D119" i="7"/>
  <c r="AE96" i="1"/>
  <c r="Y95" i="1"/>
  <c r="H693" i="4"/>
  <c r="D694" i="4"/>
  <c r="E694" i="4"/>
  <c r="B696" i="4"/>
  <c r="C695" i="4"/>
  <c r="F694" i="4"/>
  <c r="G694" i="4" s="1"/>
  <c r="J694" i="4" s="1"/>
  <c r="AL45" i="4"/>
  <c r="AM45" i="4"/>
  <c r="AN45" i="4"/>
  <c r="AK46" i="4" s="1"/>
  <c r="X96" i="1"/>
  <c r="AA96" i="1" s="1"/>
  <c r="AD97" i="1"/>
  <c r="AK65" i="1"/>
  <c r="AI65" i="1" s="1"/>
  <c r="K95" i="1"/>
  <c r="O95" i="1" s="1"/>
  <c r="T95" i="1"/>
  <c r="J95" i="1"/>
  <c r="N95" i="1" s="1"/>
  <c r="R95" i="1"/>
  <c r="Q95" i="1"/>
  <c r="H122" i="9" l="1"/>
  <c r="F123" i="9"/>
  <c r="G123" i="9" s="1"/>
  <c r="J123" i="9" s="1"/>
  <c r="S50" i="9"/>
  <c r="H123" i="9"/>
  <c r="D123" i="9"/>
  <c r="B125" i="9"/>
  <c r="C124" i="9"/>
  <c r="E124" i="9" s="1"/>
  <c r="H119" i="7"/>
  <c r="C121" i="7"/>
  <c r="B122" i="7"/>
  <c r="E120" i="7"/>
  <c r="D120" i="7"/>
  <c r="F120" i="7"/>
  <c r="G120" i="7" s="1"/>
  <c r="J120" i="7" s="1"/>
  <c r="F695" i="4"/>
  <c r="G695" i="4" s="1"/>
  <c r="J695" i="4" s="1"/>
  <c r="K46" i="4"/>
  <c r="AC45" i="4"/>
  <c r="AE97" i="1"/>
  <c r="Y96" i="1"/>
  <c r="D695" i="4"/>
  <c r="E695" i="4"/>
  <c r="H694" i="4"/>
  <c r="B697" i="4"/>
  <c r="C696" i="4"/>
  <c r="F696" i="4" s="1"/>
  <c r="G696" i="4" s="1"/>
  <c r="J696" i="4" s="1"/>
  <c r="R46" i="4"/>
  <c r="X97" i="1"/>
  <c r="AA97" i="1" s="1"/>
  <c r="AD98" i="1"/>
  <c r="AL65" i="1"/>
  <c r="AJ66" i="1" s="1"/>
  <c r="R96" i="1"/>
  <c r="J96" i="1"/>
  <c r="N96" i="1" s="1"/>
  <c r="Q96" i="1"/>
  <c r="K96" i="1"/>
  <c r="O96" i="1" s="1"/>
  <c r="T96" i="1"/>
  <c r="AF50" i="9" l="1"/>
  <c r="Z50" i="9"/>
  <c r="AA50" i="9"/>
  <c r="U50" i="9"/>
  <c r="V50" i="9"/>
  <c r="AG50" i="9" s="1"/>
  <c r="T50" i="9"/>
  <c r="AB50" i="9" s="1"/>
  <c r="W50" i="9"/>
  <c r="F124" i="9"/>
  <c r="D124" i="9"/>
  <c r="B126" i="9"/>
  <c r="C125" i="9"/>
  <c r="E125" i="9" s="1"/>
  <c r="G124" i="9"/>
  <c r="J124" i="9" s="1"/>
  <c r="H124" i="9"/>
  <c r="E121" i="7"/>
  <c r="D121" i="7"/>
  <c r="C122" i="7"/>
  <c r="B123" i="7"/>
  <c r="H120" i="7"/>
  <c r="F121" i="7"/>
  <c r="G121" i="7" s="1"/>
  <c r="J121" i="7" s="1"/>
  <c r="H695" i="4"/>
  <c r="V46" i="4"/>
  <c r="AD46" i="4" s="1"/>
  <c r="U46" i="4"/>
  <c r="Q45" i="4"/>
  <c r="T45" i="4"/>
  <c r="AE98" i="1"/>
  <c r="Y97" i="1"/>
  <c r="AB46" i="4"/>
  <c r="S46" i="4" s="1"/>
  <c r="D696" i="4"/>
  <c r="E696" i="4"/>
  <c r="B698" i="4"/>
  <c r="C697" i="4"/>
  <c r="H696" i="4"/>
  <c r="L46" i="4"/>
  <c r="AA46" i="4"/>
  <c r="M46" i="4" s="1"/>
  <c r="X98" i="1"/>
  <c r="AA98" i="1" s="1"/>
  <c r="AD99" i="1"/>
  <c r="AK66" i="1"/>
  <c r="AI66" i="1" s="1"/>
  <c r="AF66" i="1" s="1"/>
  <c r="K97" i="1"/>
  <c r="O97" i="1" s="1"/>
  <c r="T97" i="1"/>
  <c r="Q97" i="1"/>
  <c r="R97" i="1"/>
  <c r="J97" i="1"/>
  <c r="N97" i="1" s="1"/>
  <c r="R50" i="9" l="1"/>
  <c r="AD50" i="9"/>
  <c r="AE50" i="9"/>
  <c r="F125" i="9"/>
  <c r="G125" i="9" s="1"/>
  <c r="J125" i="9" s="1"/>
  <c r="P50" i="9"/>
  <c r="Q50" i="9"/>
  <c r="AI50" i="9"/>
  <c r="AH50" i="9"/>
  <c r="D125" i="9"/>
  <c r="B127" i="9"/>
  <c r="C126" i="9"/>
  <c r="E126" i="9" s="1"/>
  <c r="O50" i="9"/>
  <c r="AQ50" i="9"/>
  <c r="F122" i="7"/>
  <c r="G122" i="7" s="1"/>
  <c r="J122" i="7" s="1"/>
  <c r="C123" i="7"/>
  <c r="B124" i="7"/>
  <c r="E122" i="7"/>
  <c r="D122" i="7"/>
  <c r="H121" i="7"/>
  <c r="Y45" i="4"/>
  <c r="Z45" i="4"/>
  <c r="P45" i="4"/>
  <c r="AS45" i="4"/>
  <c r="AT45" i="4" s="1"/>
  <c r="AE99" i="1"/>
  <c r="Y98" i="1"/>
  <c r="AE46" i="4"/>
  <c r="AP46" i="4"/>
  <c r="AO46" i="4" s="1"/>
  <c r="D697" i="4"/>
  <c r="E697" i="4"/>
  <c r="B699" i="4"/>
  <c r="C698" i="4"/>
  <c r="F697" i="4"/>
  <c r="G697" i="4" s="1"/>
  <c r="J697" i="4" s="1"/>
  <c r="F698" i="4" s="1"/>
  <c r="G698" i="4" s="1"/>
  <c r="J698" i="4" s="1"/>
  <c r="AQ46" i="4"/>
  <c r="O46" i="4"/>
  <c r="Z66" i="1"/>
  <c r="L66" i="1" s="1"/>
  <c r="P66" i="1" s="1"/>
  <c r="V66" i="1"/>
  <c r="X99" i="1"/>
  <c r="AA99" i="1" s="1"/>
  <c r="AD100" i="1"/>
  <c r="AL66" i="1"/>
  <c r="AJ67" i="1" s="1"/>
  <c r="J98" i="1"/>
  <c r="N98" i="1" s="1"/>
  <c r="R98" i="1"/>
  <c r="Q98" i="1"/>
  <c r="T98" i="1"/>
  <c r="K98" i="1"/>
  <c r="O98" i="1" s="1"/>
  <c r="X50" i="9" l="1"/>
  <c r="Y50" i="9"/>
  <c r="L50" i="9"/>
  <c r="AP50" i="9"/>
  <c r="AO50" i="9" s="1"/>
  <c r="H125" i="9"/>
  <c r="F126" i="9"/>
  <c r="G126" i="9" s="1"/>
  <c r="AR50" i="9"/>
  <c r="D126" i="9"/>
  <c r="B128" i="9"/>
  <c r="C127" i="9"/>
  <c r="E127" i="9" s="1"/>
  <c r="N50" i="9"/>
  <c r="AS50" i="9"/>
  <c r="AC50" i="9"/>
  <c r="H122" i="7"/>
  <c r="C124" i="7"/>
  <c r="B125" i="7"/>
  <c r="E123" i="7"/>
  <c r="D123" i="7"/>
  <c r="F123" i="7"/>
  <c r="G123" i="7" s="1"/>
  <c r="J123" i="7" s="1"/>
  <c r="AE100" i="1"/>
  <c r="Y99" i="1"/>
  <c r="D698" i="4"/>
  <c r="E698" i="4"/>
  <c r="B700" i="4"/>
  <c r="C699" i="4"/>
  <c r="H697" i="4"/>
  <c r="H698" i="4" s="1"/>
  <c r="N46" i="4"/>
  <c r="AR46" i="4"/>
  <c r="X100" i="1"/>
  <c r="AA100" i="1" s="1"/>
  <c r="AD101" i="1"/>
  <c r="AK67" i="1"/>
  <c r="AI67" i="1" s="1"/>
  <c r="AF67" i="1" s="1"/>
  <c r="Q99" i="1"/>
  <c r="K99" i="1"/>
  <c r="O99" i="1" s="1"/>
  <c r="T99" i="1"/>
  <c r="R99" i="1"/>
  <c r="J99" i="1"/>
  <c r="N99" i="1" s="1"/>
  <c r="AT50" i="9" l="1"/>
  <c r="AK51" i="9" s="1"/>
  <c r="F127" i="9"/>
  <c r="M50" i="9"/>
  <c r="K51" i="9" s="1"/>
  <c r="J126" i="9"/>
  <c r="G127" i="9" s="1"/>
  <c r="J127" i="9" s="1"/>
  <c r="H126" i="9"/>
  <c r="D127" i="9"/>
  <c r="B129" i="9"/>
  <c r="C128" i="9"/>
  <c r="E128" i="9" s="1"/>
  <c r="F124" i="7"/>
  <c r="G124" i="7" s="1"/>
  <c r="J124" i="7" s="1"/>
  <c r="C125" i="7"/>
  <c r="B126" i="7"/>
  <c r="H123" i="7"/>
  <c r="E124" i="7"/>
  <c r="D124" i="7"/>
  <c r="AE101" i="1"/>
  <c r="Y100" i="1"/>
  <c r="D699" i="4"/>
  <c r="E699" i="4"/>
  <c r="B701" i="4"/>
  <c r="C700" i="4"/>
  <c r="F699" i="4"/>
  <c r="G699" i="4" s="1"/>
  <c r="J699" i="4" s="1"/>
  <c r="F700" i="4" s="1"/>
  <c r="G700" i="4" s="1"/>
  <c r="J700" i="4" s="1"/>
  <c r="AL46" i="4"/>
  <c r="AM46" i="4"/>
  <c r="AN46" i="4"/>
  <c r="AK47" i="4" s="1"/>
  <c r="Z67" i="1"/>
  <c r="L67" i="1" s="1"/>
  <c r="P67" i="1" s="1"/>
  <c r="V67" i="1"/>
  <c r="X101" i="1"/>
  <c r="AA101" i="1" s="1"/>
  <c r="AD102" i="1"/>
  <c r="AL67" i="1"/>
  <c r="AJ68" i="1" s="1"/>
  <c r="R100" i="1"/>
  <c r="J100" i="1"/>
  <c r="N100" i="1" s="1"/>
  <c r="Q100" i="1"/>
  <c r="T100" i="1"/>
  <c r="K100" i="1"/>
  <c r="O100" i="1" s="1"/>
  <c r="AN51" i="9" l="1"/>
  <c r="AL51" i="9"/>
  <c r="AM51" i="9" s="1"/>
  <c r="F128" i="9"/>
  <c r="G128" i="9" s="1"/>
  <c r="J128" i="9" s="1"/>
  <c r="S51" i="9"/>
  <c r="D128" i="9"/>
  <c r="B130" i="9"/>
  <c r="C129" i="9"/>
  <c r="E129" i="9" s="1"/>
  <c r="H127" i="9"/>
  <c r="H124" i="7"/>
  <c r="F125" i="7"/>
  <c r="G125" i="7" s="1"/>
  <c r="J125" i="7" s="1"/>
  <c r="C126" i="7"/>
  <c r="B127" i="7"/>
  <c r="E125" i="7"/>
  <c r="D125" i="7"/>
  <c r="K47" i="4"/>
  <c r="AC46" i="4"/>
  <c r="AE102" i="1"/>
  <c r="Y101" i="1"/>
  <c r="B702" i="4"/>
  <c r="C701" i="4"/>
  <c r="D700" i="4"/>
  <c r="E700" i="4"/>
  <c r="H699" i="4"/>
  <c r="H700" i="4" s="1"/>
  <c r="R47" i="4"/>
  <c r="X102" i="1"/>
  <c r="AA102" i="1" s="1"/>
  <c r="AD103" i="1"/>
  <c r="AK68" i="1"/>
  <c r="AI68" i="1" s="1"/>
  <c r="AF68" i="1" s="1"/>
  <c r="T101" i="1"/>
  <c r="K101" i="1"/>
  <c r="O101" i="1" s="1"/>
  <c r="Q101" i="1"/>
  <c r="R101" i="1"/>
  <c r="J101" i="1"/>
  <c r="N101" i="1" s="1"/>
  <c r="AF51" i="9" l="1"/>
  <c r="AA51" i="9"/>
  <c r="Z51" i="9"/>
  <c r="U51" i="9"/>
  <c r="V51" i="9"/>
  <c r="AG51" i="9" s="1"/>
  <c r="T51" i="9"/>
  <c r="AB51" i="9" s="1"/>
  <c r="W51" i="9"/>
  <c r="H128" i="9"/>
  <c r="F129" i="9"/>
  <c r="G129" i="9" s="1"/>
  <c r="J129" i="9" s="1"/>
  <c r="B131" i="9"/>
  <c r="C130" i="9"/>
  <c r="E130" i="9" s="1"/>
  <c r="H129" i="9"/>
  <c r="D129" i="9"/>
  <c r="F126" i="7"/>
  <c r="G126" i="7" s="1"/>
  <c r="J126" i="7" s="1"/>
  <c r="H125" i="7"/>
  <c r="C127" i="7"/>
  <c r="B128" i="7"/>
  <c r="E126" i="7"/>
  <c r="D126" i="7"/>
  <c r="V47" i="4"/>
  <c r="AD47" i="4" s="1"/>
  <c r="U47" i="4"/>
  <c r="Q46" i="4"/>
  <c r="T46" i="4"/>
  <c r="AE103" i="1"/>
  <c r="Y102" i="1"/>
  <c r="B703" i="4"/>
  <c r="C702" i="4"/>
  <c r="AB47" i="4"/>
  <c r="D701" i="4"/>
  <c r="E701" i="4"/>
  <c r="F701" i="4"/>
  <c r="G701" i="4" s="1"/>
  <c r="J701" i="4" s="1"/>
  <c r="L47" i="4"/>
  <c r="AA47" i="4"/>
  <c r="M47" i="4" s="1"/>
  <c r="Z68" i="1"/>
  <c r="L68" i="1" s="1"/>
  <c r="P68" i="1" s="1"/>
  <c r="V68" i="1"/>
  <c r="X103" i="1"/>
  <c r="AA103" i="1" s="1"/>
  <c r="AD104" i="1"/>
  <c r="AL68" i="1"/>
  <c r="AJ69" i="1" s="1"/>
  <c r="R102" i="1"/>
  <c r="J102" i="1"/>
  <c r="N102" i="1" s="1"/>
  <c r="Q102" i="1"/>
  <c r="K102" i="1"/>
  <c r="O102" i="1" s="1"/>
  <c r="T102" i="1"/>
  <c r="R51" i="9" l="1"/>
  <c r="AP51" i="9" s="1"/>
  <c r="AO51" i="9" s="1"/>
  <c r="AE51" i="9"/>
  <c r="AD51" i="9"/>
  <c r="F130" i="9"/>
  <c r="G130" i="9" s="1"/>
  <c r="J130" i="9" s="1"/>
  <c r="O51" i="9"/>
  <c r="AQ51" i="9"/>
  <c r="AI51" i="9"/>
  <c r="Q51" i="9"/>
  <c r="AH51" i="9"/>
  <c r="D130" i="9"/>
  <c r="B132" i="9"/>
  <c r="C131" i="9"/>
  <c r="E131" i="9" s="1"/>
  <c r="H126" i="7"/>
  <c r="F127" i="7"/>
  <c r="G127" i="7" s="1"/>
  <c r="J127" i="7" s="1"/>
  <c r="E127" i="7"/>
  <c r="D127" i="7"/>
  <c r="C128" i="7"/>
  <c r="B129" i="7"/>
  <c r="Y46" i="4"/>
  <c r="Z46" i="4"/>
  <c r="P46" i="4"/>
  <c r="AS46" i="4"/>
  <c r="AT46" i="4" s="1"/>
  <c r="AE104" i="1"/>
  <c r="Y103" i="1"/>
  <c r="AE47" i="4"/>
  <c r="F702" i="4"/>
  <c r="G702" i="4" s="1"/>
  <c r="J702" i="4" s="1"/>
  <c r="S47" i="4"/>
  <c r="AP47" i="4"/>
  <c r="AO47" i="4" s="1"/>
  <c r="D702" i="4"/>
  <c r="E702" i="4"/>
  <c r="H701" i="4"/>
  <c r="B704" i="4"/>
  <c r="C703" i="4"/>
  <c r="O47" i="4"/>
  <c r="AQ47" i="4"/>
  <c r="X104" i="1"/>
  <c r="AA104" i="1" s="1"/>
  <c r="AD105" i="1"/>
  <c r="AK69" i="1"/>
  <c r="AI69" i="1" s="1"/>
  <c r="AF69" i="1" s="1"/>
  <c r="Q103" i="1"/>
  <c r="R103" i="1"/>
  <c r="J103" i="1"/>
  <c r="N103" i="1" s="1"/>
  <c r="K103" i="1"/>
  <c r="O103" i="1" s="1"/>
  <c r="T103" i="1"/>
  <c r="Y51" i="9" l="1"/>
  <c r="X51" i="9"/>
  <c r="L51" i="9"/>
  <c r="F131" i="9"/>
  <c r="G131" i="9" s="1"/>
  <c r="J131" i="9" s="1"/>
  <c r="D131" i="9"/>
  <c r="B133" i="9"/>
  <c r="C132" i="9"/>
  <c r="E132" i="9" s="1"/>
  <c r="P51" i="9"/>
  <c r="N51" i="9"/>
  <c r="AS51" i="9"/>
  <c r="AC51" i="9"/>
  <c r="H130" i="9"/>
  <c r="H127" i="7"/>
  <c r="C129" i="7"/>
  <c r="B130" i="7"/>
  <c r="E128" i="7"/>
  <c r="D128" i="7"/>
  <c r="F128" i="7"/>
  <c r="G128" i="7" s="1"/>
  <c r="J128" i="7" s="1"/>
  <c r="H702" i="4"/>
  <c r="AE105" i="1"/>
  <c r="Y104" i="1"/>
  <c r="B705" i="4"/>
  <c r="C704" i="4"/>
  <c r="D703" i="4"/>
  <c r="E703" i="4"/>
  <c r="F703" i="4"/>
  <c r="G703" i="4" s="1"/>
  <c r="J703" i="4" s="1"/>
  <c r="N47" i="4"/>
  <c r="AR47" i="4"/>
  <c r="Z69" i="1"/>
  <c r="L69" i="1" s="1"/>
  <c r="P69" i="1" s="1"/>
  <c r="V69" i="1"/>
  <c r="X105" i="1"/>
  <c r="AA105" i="1" s="1"/>
  <c r="AD106" i="1"/>
  <c r="AL69" i="1"/>
  <c r="AJ70" i="1" s="1"/>
  <c r="R104" i="1"/>
  <c r="J104" i="1"/>
  <c r="N104" i="1" s="1"/>
  <c r="K104" i="1"/>
  <c r="O104" i="1" s="1"/>
  <c r="T104" i="1"/>
  <c r="Q104" i="1"/>
  <c r="F132" i="9" l="1"/>
  <c r="G132" i="9" s="1"/>
  <c r="J132" i="9" s="1"/>
  <c r="H131" i="9"/>
  <c r="M51" i="9"/>
  <c r="AR51" i="9"/>
  <c r="AT51" i="9" s="1"/>
  <c r="AK52" i="9" s="1"/>
  <c r="D132" i="9"/>
  <c r="B134" i="9"/>
  <c r="C133" i="9"/>
  <c r="E133" i="9" s="1"/>
  <c r="F129" i="7"/>
  <c r="G129" i="7" s="1"/>
  <c r="J129" i="7" s="1"/>
  <c r="H128" i="7"/>
  <c r="C130" i="7"/>
  <c r="B131" i="7"/>
  <c r="E129" i="7"/>
  <c r="D129" i="7"/>
  <c r="F704" i="4"/>
  <c r="G704" i="4" s="1"/>
  <c r="J704" i="4" s="1"/>
  <c r="AE106" i="1"/>
  <c r="Y105" i="1"/>
  <c r="H703" i="4"/>
  <c r="D704" i="4"/>
  <c r="E704" i="4"/>
  <c r="B706" i="4"/>
  <c r="C705" i="4"/>
  <c r="AL47" i="4"/>
  <c r="AM47" i="4"/>
  <c r="AN47" i="4"/>
  <c r="AK48" i="4" s="1"/>
  <c r="X106" i="1"/>
  <c r="AA106" i="1" s="1"/>
  <c r="AD107" i="1"/>
  <c r="AK70" i="1"/>
  <c r="AI70" i="1" s="1"/>
  <c r="AF70" i="1" s="1"/>
  <c r="Q105" i="1"/>
  <c r="K105" i="1"/>
  <c r="O105" i="1" s="1"/>
  <c r="T105" i="1"/>
  <c r="R105" i="1"/>
  <c r="J105" i="1"/>
  <c r="N105" i="1" s="1"/>
  <c r="AL52" i="9" l="1"/>
  <c r="AM52" i="9" s="1"/>
  <c r="AN52" i="9"/>
  <c r="F133" i="9"/>
  <c r="G133" i="9" s="1"/>
  <c r="J133" i="9" s="1"/>
  <c r="B135" i="9"/>
  <c r="C134" i="9"/>
  <c r="E134" i="9" s="1"/>
  <c r="H132" i="9"/>
  <c r="D133" i="9"/>
  <c r="K52" i="9"/>
  <c r="H129" i="7"/>
  <c r="C131" i="7"/>
  <c r="B132" i="7"/>
  <c r="E130" i="7"/>
  <c r="D130" i="7"/>
  <c r="F130" i="7"/>
  <c r="G130" i="7" s="1"/>
  <c r="J130" i="7" s="1"/>
  <c r="H704" i="4"/>
  <c r="K48" i="4"/>
  <c r="AC47" i="4"/>
  <c r="AE107" i="1"/>
  <c r="Y106" i="1"/>
  <c r="D705" i="4"/>
  <c r="E705" i="4"/>
  <c r="B707" i="4"/>
  <c r="C706" i="4"/>
  <c r="F705" i="4"/>
  <c r="G705" i="4" s="1"/>
  <c r="J705" i="4" s="1"/>
  <c r="F706" i="4" s="1"/>
  <c r="G706" i="4" s="1"/>
  <c r="J706" i="4" s="1"/>
  <c r="R48" i="4"/>
  <c r="Z70" i="1"/>
  <c r="L70" i="1" s="1"/>
  <c r="P70" i="1" s="1"/>
  <c r="V70" i="1"/>
  <c r="X107" i="1"/>
  <c r="AA107" i="1" s="1"/>
  <c r="AD108" i="1"/>
  <c r="AL70" i="1"/>
  <c r="AJ71" i="1" s="1"/>
  <c r="J106" i="1"/>
  <c r="N106" i="1" s="1"/>
  <c r="R106" i="1"/>
  <c r="T106" i="1"/>
  <c r="K106" i="1"/>
  <c r="O106" i="1" s="1"/>
  <c r="Q106" i="1"/>
  <c r="H133" i="9" l="1"/>
  <c r="F134" i="9"/>
  <c r="S52" i="9"/>
  <c r="B136" i="9"/>
  <c r="C135" i="9"/>
  <c r="E135" i="9" s="1"/>
  <c r="D134" i="9"/>
  <c r="G134" i="9"/>
  <c r="J134" i="9" s="1"/>
  <c r="F131" i="7"/>
  <c r="G131" i="7" s="1"/>
  <c r="J131" i="7" s="1"/>
  <c r="E131" i="7"/>
  <c r="D131" i="7"/>
  <c r="H130" i="7"/>
  <c r="C132" i="7"/>
  <c r="B133" i="7"/>
  <c r="V48" i="4"/>
  <c r="AD48" i="4" s="1"/>
  <c r="U48" i="4"/>
  <c r="Q47" i="4"/>
  <c r="T47" i="4"/>
  <c r="AE108" i="1"/>
  <c r="Y107" i="1"/>
  <c r="AB48" i="4"/>
  <c r="S48" i="4" s="1"/>
  <c r="D706" i="4"/>
  <c r="E706" i="4"/>
  <c r="B708" i="4"/>
  <c r="C707" i="4"/>
  <c r="H705" i="4"/>
  <c r="H706" i="4" s="1"/>
  <c r="AA48" i="4"/>
  <c r="M48" i="4" s="1"/>
  <c r="L48" i="4"/>
  <c r="X108" i="1"/>
  <c r="AA108" i="1" s="1"/>
  <c r="AD109" i="1"/>
  <c r="AK71" i="1"/>
  <c r="AI71" i="1" s="1"/>
  <c r="AF71" i="1" s="1"/>
  <c r="Q107" i="1"/>
  <c r="K107" i="1"/>
  <c r="O107" i="1" s="1"/>
  <c r="T107" i="1"/>
  <c r="J107" i="1"/>
  <c r="N107" i="1" s="1"/>
  <c r="R107" i="1"/>
  <c r="AF52" i="9" l="1"/>
  <c r="AA52" i="9"/>
  <c r="Z52" i="9"/>
  <c r="U52" i="9"/>
  <c r="V52" i="9"/>
  <c r="AG52" i="9" s="1"/>
  <c r="T52" i="9"/>
  <c r="AB52" i="9" s="1"/>
  <c r="W52" i="9"/>
  <c r="F135" i="9"/>
  <c r="G135" i="9"/>
  <c r="J135" i="9" s="1"/>
  <c r="D135" i="9"/>
  <c r="H134" i="9"/>
  <c r="H135" i="9" s="1"/>
  <c r="B137" i="9"/>
  <c r="C136" i="9"/>
  <c r="E136" i="9" s="1"/>
  <c r="H131" i="7"/>
  <c r="C133" i="7"/>
  <c r="B134" i="7"/>
  <c r="E132" i="7"/>
  <c r="D132" i="7"/>
  <c r="F132" i="7"/>
  <c r="G132" i="7" s="1"/>
  <c r="J132" i="7" s="1"/>
  <c r="Y47" i="4"/>
  <c r="Z47" i="4"/>
  <c r="AS47" i="4"/>
  <c r="AT47" i="4" s="1"/>
  <c r="P47" i="4"/>
  <c r="AE109" i="1"/>
  <c r="Y108" i="1"/>
  <c r="AE48" i="4"/>
  <c r="AP48" i="4"/>
  <c r="AO48" i="4" s="1"/>
  <c r="D707" i="4"/>
  <c r="E707" i="4"/>
  <c r="B709" i="4"/>
  <c r="C708" i="4"/>
  <c r="F707" i="4"/>
  <c r="G707" i="4" s="1"/>
  <c r="J707" i="4" s="1"/>
  <c r="F708" i="4" s="1"/>
  <c r="G708" i="4" s="1"/>
  <c r="J708" i="4" s="1"/>
  <c r="O48" i="4"/>
  <c r="AQ48" i="4"/>
  <c r="Z71" i="1"/>
  <c r="L71" i="1" s="1"/>
  <c r="P71" i="1" s="1"/>
  <c r="V71" i="1"/>
  <c r="X109" i="1"/>
  <c r="AA109" i="1" s="1"/>
  <c r="AD110" i="1"/>
  <c r="AL71" i="1"/>
  <c r="AJ72" i="1" s="1"/>
  <c r="R108" i="1"/>
  <c r="J108" i="1"/>
  <c r="N108" i="1" s="1"/>
  <c r="Q108" i="1"/>
  <c r="K108" i="1"/>
  <c r="O108" i="1" s="1"/>
  <c r="T108" i="1"/>
  <c r="R52" i="9" l="1"/>
  <c r="AE52" i="9"/>
  <c r="AD52" i="9"/>
  <c r="F136" i="9"/>
  <c r="G136" i="9" s="1"/>
  <c r="J136" i="9" s="1"/>
  <c r="P52" i="9"/>
  <c r="AI52" i="9"/>
  <c r="AH52" i="9"/>
  <c r="Q52" i="9"/>
  <c r="D136" i="9"/>
  <c r="B138" i="9"/>
  <c r="C137" i="9"/>
  <c r="E137" i="9" s="1"/>
  <c r="O52" i="9"/>
  <c r="F133" i="7"/>
  <c r="G133" i="7" s="1"/>
  <c r="J133" i="7" s="1"/>
  <c r="C134" i="7"/>
  <c r="B135" i="7"/>
  <c r="E133" i="7"/>
  <c r="D133" i="7"/>
  <c r="H132" i="7"/>
  <c r="AE110" i="1"/>
  <c r="Y109" i="1"/>
  <c r="H707" i="4"/>
  <c r="H708" i="4" s="1"/>
  <c r="D708" i="4"/>
  <c r="E708" i="4"/>
  <c r="B710" i="4"/>
  <c r="C709" i="4"/>
  <c r="F709" i="4" s="1"/>
  <c r="G709" i="4" s="1"/>
  <c r="J709" i="4" s="1"/>
  <c r="AR48" i="4"/>
  <c r="N48" i="4"/>
  <c r="X110" i="1"/>
  <c r="AA110" i="1" s="1"/>
  <c r="AD111" i="1"/>
  <c r="AK72" i="1"/>
  <c r="AI72" i="1" s="1"/>
  <c r="AF72" i="1" s="1"/>
  <c r="K109" i="1"/>
  <c r="O109" i="1" s="1"/>
  <c r="T109" i="1"/>
  <c r="Q109" i="1"/>
  <c r="R109" i="1"/>
  <c r="J109" i="1"/>
  <c r="N109" i="1" s="1"/>
  <c r="Y52" i="9" l="1"/>
  <c r="X52" i="9"/>
  <c r="AP52" i="9"/>
  <c r="AO52" i="9" s="1"/>
  <c r="L52" i="9"/>
  <c r="AQ52" i="9"/>
  <c r="F137" i="9"/>
  <c r="G137" i="9" s="1"/>
  <c r="J137" i="9" s="1"/>
  <c r="D137" i="9"/>
  <c r="H136" i="9"/>
  <c r="B139" i="9"/>
  <c r="C138" i="9"/>
  <c r="E138" i="9" s="1"/>
  <c r="M52" i="9"/>
  <c r="AR52" i="9"/>
  <c r="AS52" i="9"/>
  <c r="N52" i="9"/>
  <c r="AC52" i="9"/>
  <c r="H133" i="7"/>
  <c r="C135" i="7"/>
  <c r="B136" i="7"/>
  <c r="E134" i="7"/>
  <c r="D134" i="7"/>
  <c r="F134" i="7"/>
  <c r="G134" i="7" s="1"/>
  <c r="J134" i="7" s="1"/>
  <c r="AE111" i="1"/>
  <c r="Y110" i="1"/>
  <c r="B711" i="4"/>
  <c r="C710" i="4"/>
  <c r="D709" i="4"/>
  <c r="E709" i="4"/>
  <c r="H709" i="4"/>
  <c r="AL48" i="4"/>
  <c r="AM48" i="4"/>
  <c r="AN48" i="4"/>
  <c r="AK49" i="4" s="1"/>
  <c r="Z72" i="1"/>
  <c r="L72" i="1" s="1"/>
  <c r="P72" i="1" s="1"/>
  <c r="V72" i="1"/>
  <c r="X111" i="1"/>
  <c r="AA111" i="1" s="1"/>
  <c r="AD112" i="1"/>
  <c r="AL72" i="1"/>
  <c r="AJ73" i="1" s="1"/>
  <c r="AH73" i="1" s="1"/>
  <c r="Q110" i="1"/>
  <c r="R110" i="1"/>
  <c r="J110" i="1"/>
  <c r="N110" i="1" s="1"/>
  <c r="K110" i="1"/>
  <c r="O110" i="1" s="1"/>
  <c r="T110" i="1"/>
  <c r="AT52" i="9" l="1"/>
  <c r="AK53" i="9" s="1"/>
  <c r="H137" i="9"/>
  <c r="F138" i="9"/>
  <c r="K53" i="9"/>
  <c r="D138" i="9"/>
  <c r="G138" i="9"/>
  <c r="J138" i="9" s="1"/>
  <c r="B140" i="9"/>
  <c r="C139" i="9"/>
  <c r="E139" i="9" s="1"/>
  <c r="F135" i="7"/>
  <c r="G135" i="7" s="1"/>
  <c r="J135" i="7" s="1"/>
  <c r="H134" i="7"/>
  <c r="C136" i="7"/>
  <c r="B137" i="7"/>
  <c r="E135" i="7"/>
  <c r="D135" i="7"/>
  <c r="K49" i="4"/>
  <c r="AC48" i="4"/>
  <c r="AE112" i="1"/>
  <c r="Y111" i="1"/>
  <c r="D710" i="4"/>
  <c r="E710" i="4"/>
  <c r="B712" i="4"/>
  <c r="C711" i="4"/>
  <c r="F710" i="4"/>
  <c r="G710" i="4" s="1"/>
  <c r="J710" i="4" s="1"/>
  <c r="R49" i="4"/>
  <c r="X112" i="1"/>
  <c r="AA112" i="1" s="1"/>
  <c r="AD113" i="1"/>
  <c r="AK73" i="1"/>
  <c r="AI73" i="1" s="1"/>
  <c r="AF73" i="1" s="1"/>
  <c r="J111" i="1"/>
  <c r="N111" i="1" s="1"/>
  <c r="R111" i="1"/>
  <c r="T111" i="1"/>
  <c r="K111" i="1"/>
  <c r="O111" i="1" s="1"/>
  <c r="Q111" i="1"/>
  <c r="AN53" i="9" l="1"/>
  <c r="AL53" i="9"/>
  <c r="AM53" i="9" s="1"/>
  <c r="F139" i="9"/>
  <c r="G139" i="9"/>
  <c r="J139" i="9" s="1"/>
  <c r="S53" i="9"/>
  <c r="H138" i="9"/>
  <c r="H139" i="9" s="1"/>
  <c r="B141" i="9"/>
  <c r="C140" i="9"/>
  <c r="E140" i="9" s="1"/>
  <c r="D139" i="9"/>
  <c r="H135" i="7"/>
  <c r="E136" i="7"/>
  <c r="D136" i="7"/>
  <c r="F136" i="7"/>
  <c r="G136" i="7" s="1"/>
  <c r="C137" i="7"/>
  <c r="B138" i="7"/>
  <c r="V49" i="4"/>
  <c r="AD49" i="4" s="1"/>
  <c r="U49" i="4"/>
  <c r="Q48" i="4"/>
  <c r="T48" i="4"/>
  <c r="F711" i="4"/>
  <c r="G711" i="4" s="1"/>
  <c r="J711" i="4" s="1"/>
  <c r="AE113" i="1"/>
  <c r="Y112" i="1"/>
  <c r="AB49" i="4"/>
  <c r="B713" i="4"/>
  <c r="C712" i="4"/>
  <c r="F712" i="4" s="1"/>
  <c r="G712" i="4" s="1"/>
  <c r="J712" i="4" s="1"/>
  <c r="D711" i="4"/>
  <c r="E711" i="4"/>
  <c r="H710" i="4"/>
  <c r="H711" i="4" s="1"/>
  <c r="AA49" i="4"/>
  <c r="M49" i="4" s="1"/>
  <c r="L49" i="4"/>
  <c r="Z73" i="1"/>
  <c r="L73" i="1" s="1"/>
  <c r="P73" i="1" s="1"/>
  <c r="V73" i="1"/>
  <c r="X113" i="1"/>
  <c r="AA113" i="1" s="1"/>
  <c r="AD114" i="1"/>
  <c r="AL73" i="1"/>
  <c r="AJ74" i="1" s="1"/>
  <c r="AH74" i="1" s="1"/>
  <c r="R112" i="1"/>
  <c r="J112" i="1"/>
  <c r="N112" i="1" s="1"/>
  <c r="Q112" i="1"/>
  <c r="T112" i="1"/>
  <c r="K112" i="1"/>
  <c r="O112" i="1" s="1"/>
  <c r="AF53" i="9" l="1"/>
  <c r="AA53" i="9"/>
  <c r="Z53" i="9"/>
  <c r="U53" i="9"/>
  <c r="V53" i="9"/>
  <c r="AG53" i="9" s="1"/>
  <c r="T53" i="9"/>
  <c r="AB53" i="9" s="1"/>
  <c r="W53" i="9"/>
  <c r="F140" i="9"/>
  <c r="G140" i="9" s="1"/>
  <c r="J140" i="9" s="1"/>
  <c r="D140" i="9"/>
  <c r="B142" i="9"/>
  <c r="C141" i="9"/>
  <c r="E141" i="9" s="1"/>
  <c r="C138" i="7"/>
  <c r="B139" i="7"/>
  <c r="E137" i="7"/>
  <c r="D137" i="7"/>
  <c r="J136" i="7"/>
  <c r="F137" i="7" s="1"/>
  <c r="G137" i="7" s="1"/>
  <c r="J137" i="7" s="1"/>
  <c r="H136" i="7"/>
  <c r="Y48" i="4"/>
  <c r="Z48" i="4"/>
  <c r="P48" i="4"/>
  <c r="AS48" i="4"/>
  <c r="AT48" i="4" s="1"/>
  <c r="AE114" i="1"/>
  <c r="Y113" i="1"/>
  <c r="AE49" i="4"/>
  <c r="H712" i="4"/>
  <c r="D712" i="4"/>
  <c r="E712" i="4"/>
  <c r="B714" i="4"/>
  <c r="C713" i="4"/>
  <c r="F713" i="4" s="1"/>
  <c r="G713" i="4" s="1"/>
  <c r="AQ49" i="4"/>
  <c r="O49" i="4"/>
  <c r="S49" i="4"/>
  <c r="AP49" i="4" s="1"/>
  <c r="AO49" i="4" s="1"/>
  <c r="X114" i="1"/>
  <c r="AA114" i="1" s="1"/>
  <c r="AD115" i="1"/>
  <c r="AK74" i="1"/>
  <c r="AI74" i="1" s="1"/>
  <c r="AF74" i="1" s="1"/>
  <c r="Q113" i="1"/>
  <c r="K113" i="1"/>
  <c r="O113" i="1" s="1"/>
  <c r="T113" i="1"/>
  <c r="R113" i="1"/>
  <c r="J113" i="1"/>
  <c r="N113" i="1" s="1"/>
  <c r="H140" i="9" l="1"/>
  <c r="R53" i="9"/>
  <c r="AE53" i="9"/>
  <c r="AD53" i="9"/>
  <c r="F141" i="9"/>
  <c r="N53" i="9"/>
  <c r="AS53" i="9"/>
  <c r="B143" i="9"/>
  <c r="C142" i="9"/>
  <c r="E142" i="9" s="1"/>
  <c r="AP53" i="9"/>
  <c r="AO53" i="9" s="1"/>
  <c r="AC53" i="9"/>
  <c r="D141" i="9"/>
  <c r="AH53" i="9"/>
  <c r="Q53" i="9"/>
  <c r="AI53" i="9"/>
  <c r="O53" i="9"/>
  <c r="AQ53" i="9"/>
  <c r="G141" i="9"/>
  <c r="J141" i="9" s="1"/>
  <c r="F138" i="7"/>
  <c r="G138" i="7" s="1"/>
  <c r="J138" i="7" s="1"/>
  <c r="C139" i="7"/>
  <c r="B140" i="7"/>
  <c r="H137" i="7"/>
  <c r="E138" i="7"/>
  <c r="D138" i="7"/>
  <c r="AE115" i="1"/>
  <c r="Y114" i="1"/>
  <c r="J713" i="4"/>
  <c r="H713" i="4"/>
  <c r="B715" i="4"/>
  <c r="C714" i="4"/>
  <c r="D713" i="4"/>
  <c r="E713" i="4"/>
  <c r="AL49" i="4"/>
  <c r="AC49" i="4" s="1"/>
  <c r="AM49" i="4"/>
  <c r="AN49" i="4"/>
  <c r="AK50" i="4" s="1"/>
  <c r="AR49" i="4"/>
  <c r="N49" i="4"/>
  <c r="Z74" i="1"/>
  <c r="L74" i="1" s="1"/>
  <c r="P74" i="1" s="1"/>
  <c r="V74" i="1"/>
  <c r="X115" i="1"/>
  <c r="AA115" i="1" s="1"/>
  <c r="AD116" i="1"/>
  <c r="AL74" i="1"/>
  <c r="AJ75" i="1" s="1"/>
  <c r="AH75" i="1" s="1"/>
  <c r="J114" i="1"/>
  <c r="N114" i="1" s="1"/>
  <c r="R114" i="1"/>
  <c r="K114" i="1"/>
  <c r="O114" i="1" s="1"/>
  <c r="T114" i="1"/>
  <c r="Q114" i="1"/>
  <c r="Y53" i="9" l="1"/>
  <c r="X53" i="9"/>
  <c r="L53" i="9"/>
  <c r="F142" i="9"/>
  <c r="G142" i="9" s="1"/>
  <c r="J142" i="9" s="1"/>
  <c r="H141" i="9"/>
  <c r="D142" i="9"/>
  <c r="B144" i="9"/>
  <c r="C143" i="9"/>
  <c r="E143" i="9" s="1"/>
  <c r="P53" i="9"/>
  <c r="H138" i="7"/>
  <c r="C140" i="7"/>
  <c r="B141" i="7"/>
  <c r="E139" i="7"/>
  <c r="D139" i="7"/>
  <c r="F139" i="7"/>
  <c r="G139" i="7" s="1"/>
  <c r="J139" i="7" s="1"/>
  <c r="Q49" i="4"/>
  <c r="T49" i="4"/>
  <c r="AE116" i="1"/>
  <c r="Y115" i="1"/>
  <c r="D714" i="4"/>
  <c r="E714" i="4"/>
  <c r="B716" i="4"/>
  <c r="C715" i="4"/>
  <c r="F714" i="4"/>
  <c r="G714" i="4" s="1"/>
  <c r="J714" i="4" s="1"/>
  <c r="K50" i="4"/>
  <c r="X116" i="1"/>
  <c r="AA116" i="1" s="1"/>
  <c r="AD117" i="1"/>
  <c r="AK75" i="1"/>
  <c r="AI75" i="1" s="1"/>
  <c r="AF75" i="1" s="1"/>
  <c r="Q115" i="1"/>
  <c r="R115" i="1"/>
  <c r="J115" i="1"/>
  <c r="N115" i="1" s="1"/>
  <c r="T115" i="1"/>
  <c r="K115" i="1"/>
  <c r="O115" i="1" s="1"/>
  <c r="H142" i="9" l="1"/>
  <c r="F143" i="9"/>
  <c r="G143" i="9" s="1"/>
  <c r="J143" i="9" s="1"/>
  <c r="D143" i="9"/>
  <c r="M53" i="9"/>
  <c r="AR53" i="9"/>
  <c r="AT53" i="9" s="1"/>
  <c r="AK54" i="9" s="1"/>
  <c r="AL54" i="9" s="1"/>
  <c r="AM54" i="9" s="1"/>
  <c r="B145" i="9"/>
  <c r="C144" i="9"/>
  <c r="E144" i="9" s="1"/>
  <c r="F140" i="7"/>
  <c r="G140" i="7" s="1"/>
  <c r="J140" i="7" s="1"/>
  <c r="E140" i="7"/>
  <c r="D140" i="7"/>
  <c r="C141" i="7"/>
  <c r="B142" i="7"/>
  <c r="H139" i="7"/>
  <c r="Y49" i="4"/>
  <c r="Z49" i="4"/>
  <c r="AS49" i="4"/>
  <c r="AT49" i="4" s="1"/>
  <c r="P49" i="4"/>
  <c r="F715" i="4"/>
  <c r="G715" i="4" s="1"/>
  <c r="J715" i="4" s="1"/>
  <c r="AE117" i="1"/>
  <c r="Y116" i="1"/>
  <c r="R50" i="4"/>
  <c r="B717" i="4"/>
  <c r="C716" i="4"/>
  <c r="F716" i="4" s="1"/>
  <c r="G716" i="4" s="1"/>
  <c r="J716" i="4" s="1"/>
  <c r="D715" i="4"/>
  <c r="E715" i="4"/>
  <c r="H714" i="4"/>
  <c r="H715" i="4" s="1"/>
  <c r="AA50" i="4"/>
  <c r="M50" i="4" s="1"/>
  <c r="Z75" i="1"/>
  <c r="L75" i="1" s="1"/>
  <c r="P75" i="1" s="1"/>
  <c r="V75" i="1"/>
  <c r="X117" i="1"/>
  <c r="AA117" i="1" s="1"/>
  <c r="AD118" i="1"/>
  <c r="AL75" i="1"/>
  <c r="AJ76" i="1" s="1"/>
  <c r="AH76" i="1" s="1"/>
  <c r="K116" i="1"/>
  <c r="O116" i="1" s="1"/>
  <c r="T116" i="1"/>
  <c r="J116" i="1"/>
  <c r="N116" i="1" s="1"/>
  <c r="R116" i="1"/>
  <c r="Q116" i="1"/>
  <c r="AN54" i="9" l="1"/>
  <c r="F144" i="9"/>
  <c r="G144" i="9" s="1"/>
  <c r="J144" i="9" s="1"/>
  <c r="H143" i="9"/>
  <c r="B146" i="9"/>
  <c r="C145" i="9"/>
  <c r="E145" i="9" s="1"/>
  <c r="K54" i="9"/>
  <c r="D144" i="9"/>
  <c r="F141" i="7"/>
  <c r="G141" i="7" s="1"/>
  <c r="J141" i="7" s="1"/>
  <c r="H140" i="7"/>
  <c r="C142" i="7"/>
  <c r="B143" i="7"/>
  <c r="E141" i="7"/>
  <c r="D141" i="7"/>
  <c r="V50" i="4"/>
  <c r="AD50" i="4" s="1"/>
  <c r="U50" i="4"/>
  <c r="L50" i="4"/>
  <c r="AE50" i="4"/>
  <c r="AB50" i="4"/>
  <c r="AE118" i="1"/>
  <c r="Y117" i="1"/>
  <c r="H716" i="4"/>
  <c r="S50" i="4"/>
  <c r="AP50" i="4"/>
  <c r="AO50" i="4" s="1"/>
  <c r="B718" i="4"/>
  <c r="C717" i="4"/>
  <c r="F717" i="4" s="1"/>
  <c r="G717" i="4" s="1"/>
  <c r="D716" i="4"/>
  <c r="E716" i="4"/>
  <c r="AQ50" i="4"/>
  <c r="X118" i="1"/>
  <c r="AA118" i="1" s="1"/>
  <c r="AD119" i="1"/>
  <c r="AK76" i="1"/>
  <c r="AI76" i="1" s="1"/>
  <c r="AF76" i="1" s="1"/>
  <c r="J117" i="1"/>
  <c r="N117" i="1" s="1"/>
  <c r="R117" i="1"/>
  <c r="T117" i="1"/>
  <c r="K117" i="1"/>
  <c r="O117" i="1" s="1"/>
  <c r="Q117" i="1"/>
  <c r="F145" i="9" l="1"/>
  <c r="G145" i="9" s="1"/>
  <c r="J145" i="9" s="1"/>
  <c r="S54" i="9"/>
  <c r="B147" i="9"/>
  <c r="C146" i="9"/>
  <c r="E146" i="9" s="1"/>
  <c r="D145" i="9"/>
  <c r="H144" i="9"/>
  <c r="H141" i="7"/>
  <c r="C143" i="7"/>
  <c r="B144" i="7"/>
  <c r="E142" i="7"/>
  <c r="D142" i="7"/>
  <c r="F142" i="7"/>
  <c r="G142" i="7" s="1"/>
  <c r="J142" i="7" s="1"/>
  <c r="O50" i="4"/>
  <c r="AE119" i="1"/>
  <c r="Y118" i="1"/>
  <c r="J717" i="4"/>
  <c r="H717" i="4"/>
  <c r="D717" i="4"/>
  <c r="E717" i="4"/>
  <c r="B719" i="4"/>
  <c r="C718" i="4"/>
  <c r="AM50" i="4"/>
  <c r="AL50" i="4"/>
  <c r="AC50" i="4" s="1"/>
  <c r="AN50" i="4"/>
  <c r="AK51" i="4" s="1"/>
  <c r="AR50" i="4"/>
  <c r="N50" i="4"/>
  <c r="Z76" i="1"/>
  <c r="L76" i="1" s="1"/>
  <c r="P76" i="1" s="1"/>
  <c r="V76" i="1"/>
  <c r="X119" i="1"/>
  <c r="AA119" i="1" s="1"/>
  <c r="AD120" i="1"/>
  <c r="AL76" i="1"/>
  <c r="AJ77" i="1" s="1"/>
  <c r="AH77" i="1" s="1"/>
  <c r="Q118" i="1"/>
  <c r="R118" i="1"/>
  <c r="J118" i="1"/>
  <c r="N118" i="1" s="1"/>
  <c r="T118" i="1"/>
  <c r="K118" i="1"/>
  <c r="O118" i="1" s="1"/>
  <c r="AF54" i="9" l="1"/>
  <c r="Z54" i="9"/>
  <c r="AA54" i="9"/>
  <c r="U54" i="9"/>
  <c r="V54" i="9"/>
  <c r="AG54" i="9" s="1"/>
  <c r="T54" i="9"/>
  <c r="AB54" i="9" s="1"/>
  <c r="W54" i="9"/>
  <c r="F146" i="9"/>
  <c r="H145" i="9"/>
  <c r="B148" i="9"/>
  <c r="C147" i="9"/>
  <c r="E147" i="9" s="1"/>
  <c r="D146" i="9"/>
  <c r="G146" i="9"/>
  <c r="J146" i="9" s="1"/>
  <c r="F143" i="7"/>
  <c r="G143" i="7" s="1"/>
  <c r="J143" i="7" s="1"/>
  <c r="E143" i="7"/>
  <c r="D143" i="7"/>
  <c r="H142" i="7"/>
  <c r="C144" i="7"/>
  <c r="B145" i="7"/>
  <c r="Q50" i="4"/>
  <c r="T50" i="4"/>
  <c r="AE120" i="1"/>
  <c r="Y119" i="1"/>
  <c r="B720" i="4"/>
  <c r="C719" i="4"/>
  <c r="D718" i="4"/>
  <c r="E718" i="4"/>
  <c r="F718" i="4"/>
  <c r="G718" i="4" s="1"/>
  <c r="J718" i="4" s="1"/>
  <c r="K51" i="4"/>
  <c r="X120" i="1"/>
  <c r="AA120" i="1" s="1"/>
  <c r="AD121" i="1"/>
  <c r="AK77" i="1"/>
  <c r="AI77" i="1" s="1"/>
  <c r="AF77" i="1" s="1"/>
  <c r="T119" i="1"/>
  <c r="K119" i="1"/>
  <c r="O119" i="1" s="1"/>
  <c r="Q119" i="1"/>
  <c r="J119" i="1"/>
  <c r="N119" i="1" s="1"/>
  <c r="R119" i="1"/>
  <c r="R54" i="9" l="1"/>
  <c r="AQ54" i="9" s="1"/>
  <c r="AE54" i="9"/>
  <c r="AD54" i="9"/>
  <c r="F147" i="9"/>
  <c r="G147" i="9" s="1"/>
  <c r="J147" i="9" s="1"/>
  <c r="AS54" i="9"/>
  <c r="N54" i="9"/>
  <c r="AC54" i="9"/>
  <c r="O54" i="9"/>
  <c r="H146" i="9"/>
  <c r="Q54" i="9"/>
  <c r="AI54" i="9"/>
  <c r="AH54" i="9"/>
  <c r="D147" i="9"/>
  <c r="B149" i="9"/>
  <c r="C148" i="9"/>
  <c r="E148" i="9" s="1"/>
  <c r="AP54" i="9"/>
  <c r="AO54" i="9" s="1"/>
  <c r="H143" i="7"/>
  <c r="C145" i="7"/>
  <c r="B146" i="7"/>
  <c r="E144" i="7"/>
  <c r="D144" i="7"/>
  <c r="F144" i="7"/>
  <c r="G144" i="7" s="1"/>
  <c r="J144" i="7" s="1"/>
  <c r="Y50" i="4"/>
  <c r="Z50" i="4"/>
  <c r="P50" i="4"/>
  <c r="AS50" i="4"/>
  <c r="AT50" i="4" s="1"/>
  <c r="F719" i="4"/>
  <c r="G719" i="4" s="1"/>
  <c r="J719" i="4" s="1"/>
  <c r="AE121" i="1"/>
  <c r="Y120" i="1"/>
  <c r="R51" i="4"/>
  <c r="AB51" i="4"/>
  <c r="H718" i="4"/>
  <c r="H719" i="4" s="1"/>
  <c r="D719" i="4"/>
  <c r="E719" i="4"/>
  <c r="B721" i="4"/>
  <c r="C720" i="4"/>
  <c r="AA51" i="4"/>
  <c r="M51" i="4" s="1"/>
  <c r="Z77" i="1"/>
  <c r="L77" i="1" s="1"/>
  <c r="P77" i="1" s="1"/>
  <c r="V77" i="1"/>
  <c r="X121" i="1"/>
  <c r="AA121" i="1" s="1"/>
  <c r="AD122" i="1"/>
  <c r="AL77" i="1"/>
  <c r="AJ78" i="1" s="1"/>
  <c r="AH78" i="1" s="1"/>
  <c r="T120" i="1"/>
  <c r="K120" i="1"/>
  <c r="O120" i="1" s="1"/>
  <c r="Q120" i="1"/>
  <c r="R120" i="1"/>
  <c r="J120" i="1"/>
  <c r="N120" i="1" s="1"/>
  <c r="Y54" i="9" l="1"/>
  <c r="X54" i="9"/>
  <c r="L54" i="9"/>
  <c r="H147" i="9"/>
  <c r="F148" i="9"/>
  <c r="B150" i="9"/>
  <c r="C149" i="9"/>
  <c r="E149" i="9" s="1"/>
  <c r="D148" i="9"/>
  <c r="P54" i="9"/>
  <c r="G148" i="9"/>
  <c r="J148" i="9" s="1"/>
  <c r="F145" i="7"/>
  <c r="G145" i="7" s="1"/>
  <c r="J145" i="7" s="1"/>
  <c r="H144" i="7"/>
  <c r="C146" i="7"/>
  <c r="B147" i="7"/>
  <c r="E145" i="7"/>
  <c r="D145" i="7"/>
  <c r="V51" i="4"/>
  <c r="AD51" i="4" s="1"/>
  <c r="U51" i="4"/>
  <c r="L51" i="4"/>
  <c r="AE51" i="4"/>
  <c r="AE122" i="1"/>
  <c r="Y121" i="1"/>
  <c r="S51" i="4"/>
  <c r="AP51" i="4" s="1"/>
  <c r="AO51" i="4" s="1"/>
  <c r="D720" i="4"/>
  <c r="E720" i="4"/>
  <c r="B722" i="4"/>
  <c r="C721" i="4"/>
  <c r="F720" i="4"/>
  <c r="G720" i="4" s="1"/>
  <c r="J720" i="4" s="1"/>
  <c r="F721" i="4" s="1"/>
  <c r="G721" i="4" s="1"/>
  <c r="J721" i="4" s="1"/>
  <c r="AQ51" i="4"/>
  <c r="O51" i="4"/>
  <c r="X122" i="1"/>
  <c r="AA122" i="1" s="1"/>
  <c r="AD123" i="1"/>
  <c r="AK78" i="1"/>
  <c r="AI78" i="1" s="1"/>
  <c r="AF78" i="1" s="1"/>
  <c r="R121" i="1"/>
  <c r="J121" i="1"/>
  <c r="N121" i="1" s="1"/>
  <c r="Q121" i="1"/>
  <c r="K121" i="1"/>
  <c r="O121" i="1" s="1"/>
  <c r="T121" i="1"/>
  <c r="F149" i="9" l="1"/>
  <c r="D149" i="9"/>
  <c r="M54" i="9"/>
  <c r="AR54" i="9"/>
  <c r="AT54" i="9" s="1"/>
  <c r="AK55" i="9" s="1"/>
  <c r="AL55" i="9" s="1"/>
  <c r="AM55" i="9" s="1"/>
  <c r="B151" i="9"/>
  <c r="C150" i="9"/>
  <c r="E150" i="9" s="1"/>
  <c r="G149" i="9"/>
  <c r="J149" i="9" s="1"/>
  <c r="H148" i="9"/>
  <c r="F146" i="7"/>
  <c r="G146" i="7" s="1"/>
  <c r="J146" i="7" s="1"/>
  <c r="H145" i="7"/>
  <c r="C147" i="7"/>
  <c r="B148" i="7"/>
  <c r="E146" i="7"/>
  <c r="D146" i="7"/>
  <c r="AE123" i="1"/>
  <c r="Y122" i="1"/>
  <c r="H720" i="4"/>
  <c r="H721" i="4" s="1"/>
  <c r="D721" i="4"/>
  <c r="E721" i="4"/>
  <c r="B723" i="4"/>
  <c r="C722" i="4"/>
  <c r="N51" i="4"/>
  <c r="AR51" i="4"/>
  <c r="X123" i="1"/>
  <c r="AA123" i="1" s="1"/>
  <c r="Z78" i="1"/>
  <c r="L78" i="1" s="1"/>
  <c r="P78" i="1" s="1"/>
  <c r="V78" i="1"/>
  <c r="AD124" i="1"/>
  <c r="AL78" i="1"/>
  <c r="AJ79" i="1" s="1"/>
  <c r="AH79" i="1" s="1"/>
  <c r="T122" i="1"/>
  <c r="K122" i="1"/>
  <c r="O122" i="1" s="1"/>
  <c r="Q122" i="1"/>
  <c r="J122" i="1"/>
  <c r="N122" i="1" s="1"/>
  <c r="R122" i="1"/>
  <c r="H146" i="7" l="1"/>
  <c r="AN55" i="9"/>
  <c r="F150" i="9"/>
  <c r="H149" i="9"/>
  <c r="D150" i="9"/>
  <c r="K55" i="9"/>
  <c r="B152" i="9"/>
  <c r="C151" i="9"/>
  <c r="E151" i="9" s="1"/>
  <c r="G150" i="9"/>
  <c r="J150" i="9" s="1"/>
  <c r="C148" i="7"/>
  <c r="B149" i="7"/>
  <c r="E147" i="7"/>
  <c r="D147" i="7"/>
  <c r="F147" i="7"/>
  <c r="G147" i="7" s="1"/>
  <c r="J147" i="7" s="1"/>
  <c r="AE124" i="1"/>
  <c r="Y123" i="1"/>
  <c r="D722" i="4"/>
  <c r="E722" i="4"/>
  <c r="B724" i="4"/>
  <c r="C723" i="4"/>
  <c r="F722" i="4"/>
  <c r="G722" i="4" s="1"/>
  <c r="J722" i="4" s="1"/>
  <c r="AL51" i="4"/>
  <c r="AN51" i="4"/>
  <c r="AK52" i="4" s="1"/>
  <c r="AM51" i="4"/>
  <c r="X124" i="1"/>
  <c r="AA124" i="1" s="1"/>
  <c r="AD125" i="1"/>
  <c r="AK79" i="1"/>
  <c r="AI79" i="1" s="1"/>
  <c r="AF79" i="1" s="1"/>
  <c r="K123" i="1"/>
  <c r="O123" i="1" s="1"/>
  <c r="T123" i="1"/>
  <c r="Q123" i="1"/>
  <c r="R123" i="1"/>
  <c r="J123" i="1"/>
  <c r="N123" i="1" s="1"/>
  <c r="F151" i="9" l="1"/>
  <c r="G151" i="9" s="1"/>
  <c r="J151" i="9" s="1"/>
  <c r="S55" i="9"/>
  <c r="H150" i="9"/>
  <c r="D151" i="9"/>
  <c r="B153" i="9"/>
  <c r="C152" i="9"/>
  <c r="E152" i="9" s="1"/>
  <c r="F148" i="7"/>
  <c r="G148" i="7" s="1"/>
  <c r="J148" i="7" s="1"/>
  <c r="C149" i="7"/>
  <c r="B150" i="7"/>
  <c r="H147" i="7"/>
  <c r="E148" i="7"/>
  <c r="D148" i="7"/>
  <c r="F723" i="4"/>
  <c r="G723" i="4" s="1"/>
  <c r="J723" i="4" s="1"/>
  <c r="K52" i="4"/>
  <c r="AC51" i="4"/>
  <c r="AE125" i="1"/>
  <c r="Y124" i="1"/>
  <c r="B725" i="4"/>
  <c r="C724" i="4"/>
  <c r="F724" i="4" s="1"/>
  <c r="G724" i="4" s="1"/>
  <c r="J724" i="4" s="1"/>
  <c r="D723" i="4"/>
  <c r="E723" i="4"/>
  <c r="H722" i="4"/>
  <c r="H723" i="4" s="1"/>
  <c r="R52" i="4"/>
  <c r="X125" i="1"/>
  <c r="AA125" i="1" s="1"/>
  <c r="Z79" i="1"/>
  <c r="L79" i="1" s="1"/>
  <c r="P79" i="1" s="1"/>
  <c r="V79" i="1"/>
  <c r="AD126" i="1"/>
  <c r="AL79" i="1"/>
  <c r="AJ80" i="1" s="1"/>
  <c r="AH80" i="1" s="1"/>
  <c r="K124" i="1"/>
  <c r="O124" i="1" s="1"/>
  <c r="T124" i="1"/>
  <c r="Q124" i="1"/>
  <c r="R124" i="1"/>
  <c r="J124" i="1"/>
  <c r="N124" i="1" s="1"/>
  <c r="AF55" i="9" l="1"/>
  <c r="AA55" i="9"/>
  <c r="Z55" i="9"/>
  <c r="U55" i="9"/>
  <c r="V55" i="9"/>
  <c r="AG55" i="9" s="1"/>
  <c r="T55" i="9"/>
  <c r="AB55" i="9" s="1"/>
  <c r="W55" i="9"/>
  <c r="F152" i="9"/>
  <c r="G152" i="9" s="1"/>
  <c r="J152" i="9" s="1"/>
  <c r="H151" i="9"/>
  <c r="D152" i="9"/>
  <c r="B154" i="9"/>
  <c r="C153" i="9"/>
  <c r="E153" i="9" s="1"/>
  <c r="H152" i="9"/>
  <c r="F149" i="7"/>
  <c r="G149" i="7" s="1"/>
  <c r="J149" i="7" s="1"/>
  <c r="H148" i="7"/>
  <c r="C150" i="7"/>
  <c r="B151" i="7"/>
  <c r="E149" i="7"/>
  <c r="D149" i="7"/>
  <c r="V52" i="4"/>
  <c r="AD52" i="4" s="1"/>
  <c r="U52" i="4"/>
  <c r="Q51" i="4"/>
  <c r="T51" i="4"/>
  <c r="AE126" i="1"/>
  <c r="Y125" i="1"/>
  <c r="H724" i="4"/>
  <c r="AB52" i="4"/>
  <c r="D724" i="4"/>
  <c r="E724" i="4"/>
  <c r="B726" i="4"/>
  <c r="C725" i="4"/>
  <c r="L52" i="4"/>
  <c r="AA52" i="4"/>
  <c r="M52" i="4" s="1"/>
  <c r="X126" i="1"/>
  <c r="AA126" i="1" s="1"/>
  <c r="AD127" i="1"/>
  <c r="AK80" i="1"/>
  <c r="AI80" i="1" s="1"/>
  <c r="AF80" i="1" s="1"/>
  <c r="R125" i="1"/>
  <c r="J125" i="1"/>
  <c r="N125" i="1" s="1"/>
  <c r="K125" i="1"/>
  <c r="O125" i="1" s="1"/>
  <c r="T125" i="1"/>
  <c r="Q125" i="1"/>
  <c r="R55" i="9" l="1"/>
  <c r="AD55" i="9"/>
  <c r="AE55" i="9"/>
  <c r="F153" i="9"/>
  <c r="G153" i="9" s="1"/>
  <c r="J153" i="9" s="1"/>
  <c r="D153" i="9"/>
  <c r="B155" i="9"/>
  <c r="C154" i="9"/>
  <c r="E154" i="9" s="1"/>
  <c r="O55" i="9"/>
  <c r="AQ55" i="9"/>
  <c r="N55" i="9"/>
  <c r="AS55" i="9"/>
  <c r="AP55" i="9"/>
  <c r="AO55" i="9" s="1"/>
  <c r="Q55" i="9"/>
  <c r="AI55" i="9"/>
  <c r="AH55" i="9"/>
  <c r="H149" i="7"/>
  <c r="C151" i="7"/>
  <c r="B152" i="7"/>
  <c r="E150" i="7"/>
  <c r="D150" i="7"/>
  <c r="F150" i="7"/>
  <c r="G150" i="7" s="1"/>
  <c r="J150" i="7" s="1"/>
  <c r="Y51" i="4"/>
  <c r="Z51" i="4"/>
  <c r="P51" i="4"/>
  <c r="AS51" i="4"/>
  <c r="AT51" i="4" s="1"/>
  <c r="AE127" i="1"/>
  <c r="Y126" i="1"/>
  <c r="AE52" i="4"/>
  <c r="B727" i="4"/>
  <c r="C726" i="4"/>
  <c r="D725" i="4"/>
  <c r="E725" i="4"/>
  <c r="F725" i="4"/>
  <c r="G725" i="4" s="1"/>
  <c r="AQ52" i="4"/>
  <c r="O52" i="4"/>
  <c r="S52" i="4"/>
  <c r="AP52" i="4" s="1"/>
  <c r="AO52" i="4" s="1"/>
  <c r="Z80" i="1"/>
  <c r="L80" i="1" s="1"/>
  <c r="P80" i="1" s="1"/>
  <c r="V80" i="1"/>
  <c r="X127" i="1"/>
  <c r="AA127" i="1" s="1"/>
  <c r="AD128" i="1"/>
  <c r="AL80" i="1"/>
  <c r="AJ81" i="1" s="1"/>
  <c r="AH81" i="1" s="1"/>
  <c r="Q126" i="1"/>
  <c r="K126" i="1"/>
  <c r="O126" i="1" s="1"/>
  <c r="T126" i="1"/>
  <c r="R126" i="1"/>
  <c r="J126" i="1"/>
  <c r="N126" i="1" s="1"/>
  <c r="X55" i="9" l="1"/>
  <c r="Y55" i="9"/>
  <c r="L55" i="9"/>
  <c r="AC55" i="9"/>
  <c r="F154" i="9"/>
  <c r="G154" i="9" s="1"/>
  <c r="J154" i="9" s="1"/>
  <c r="P55" i="9"/>
  <c r="B156" i="9"/>
  <c r="C155" i="9"/>
  <c r="E155" i="9" s="1"/>
  <c r="H153" i="9"/>
  <c r="D154" i="9"/>
  <c r="F151" i="7"/>
  <c r="G151" i="7" s="1"/>
  <c r="J151" i="7" s="1"/>
  <c r="H150" i="7"/>
  <c r="C152" i="7"/>
  <c r="B153" i="7"/>
  <c r="E151" i="7"/>
  <c r="D151" i="7"/>
  <c r="AE128" i="1"/>
  <c r="Y127" i="1"/>
  <c r="D726" i="4"/>
  <c r="E726" i="4"/>
  <c r="J725" i="4"/>
  <c r="F726" i="4" s="1"/>
  <c r="G726" i="4" s="1"/>
  <c r="J726" i="4" s="1"/>
  <c r="H725" i="4"/>
  <c r="B728" i="4"/>
  <c r="C727" i="4"/>
  <c r="N52" i="4"/>
  <c r="AR52" i="4"/>
  <c r="X128" i="1"/>
  <c r="AA128" i="1" s="1"/>
  <c r="AD129" i="1"/>
  <c r="AK81" i="1"/>
  <c r="AI81" i="1" s="1"/>
  <c r="AF81" i="1" s="1"/>
  <c r="R127" i="1"/>
  <c r="J127" i="1"/>
  <c r="N127" i="1" s="1"/>
  <c r="Q127" i="1"/>
  <c r="T127" i="1"/>
  <c r="K127" i="1"/>
  <c r="O127" i="1" s="1"/>
  <c r="F155" i="9" l="1"/>
  <c r="G155" i="9" s="1"/>
  <c r="J155" i="9" s="1"/>
  <c r="H154" i="9"/>
  <c r="B157" i="9"/>
  <c r="C156" i="9"/>
  <c r="E156" i="9" s="1"/>
  <c r="D155" i="9"/>
  <c r="AR55" i="9"/>
  <c r="AT55" i="9" s="1"/>
  <c r="AK56" i="9" s="1"/>
  <c r="M55" i="9"/>
  <c r="F152" i="7"/>
  <c r="G152" i="7" s="1"/>
  <c r="J152" i="7" s="1"/>
  <c r="H151" i="7"/>
  <c r="C153" i="7"/>
  <c r="B154" i="7"/>
  <c r="E152" i="7"/>
  <c r="D152" i="7"/>
  <c r="AE129" i="1"/>
  <c r="Y128" i="1"/>
  <c r="H726" i="4"/>
  <c r="B729" i="4"/>
  <c r="C728" i="4"/>
  <c r="D727" i="4"/>
  <c r="E727" i="4"/>
  <c r="F727" i="4"/>
  <c r="G727" i="4" s="1"/>
  <c r="J727" i="4" s="1"/>
  <c r="F728" i="4" s="1"/>
  <c r="G728" i="4" s="1"/>
  <c r="J728" i="4" s="1"/>
  <c r="AL52" i="4"/>
  <c r="AC52" i="4" s="1"/>
  <c r="AN52" i="4"/>
  <c r="AK53" i="4" s="1"/>
  <c r="AM52" i="4"/>
  <c r="K53" i="4"/>
  <c r="Z81" i="1"/>
  <c r="L81" i="1" s="1"/>
  <c r="P81" i="1" s="1"/>
  <c r="V81" i="1"/>
  <c r="X129" i="1"/>
  <c r="AA129" i="1" s="1"/>
  <c r="AD130" i="1"/>
  <c r="AL81" i="1"/>
  <c r="AJ82" i="1" s="1"/>
  <c r="AH82" i="1" s="1"/>
  <c r="Q128" i="1"/>
  <c r="T128" i="1"/>
  <c r="K128" i="1"/>
  <c r="O128" i="1" s="1"/>
  <c r="J128" i="1"/>
  <c r="N128" i="1" s="1"/>
  <c r="R128" i="1"/>
  <c r="AL56" i="9" l="1"/>
  <c r="AM56" i="9" s="1"/>
  <c r="AN56" i="9"/>
  <c r="F156" i="9"/>
  <c r="G156" i="9" s="1"/>
  <c r="J156" i="9" s="1"/>
  <c r="K56" i="9"/>
  <c r="B158" i="9"/>
  <c r="C157" i="9"/>
  <c r="E157" i="9" s="1"/>
  <c r="D156" i="9"/>
  <c r="H155" i="9"/>
  <c r="H152" i="7"/>
  <c r="E153" i="7"/>
  <c r="D153" i="7"/>
  <c r="C154" i="7"/>
  <c r="B155" i="7"/>
  <c r="F153" i="7"/>
  <c r="G153" i="7" s="1"/>
  <c r="J153" i="7" s="1"/>
  <c r="Q52" i="4"/>
  <c r="T52" i="4"/>
  <c r="AE130" i="1"/>
  <c r="Y129" i="1"/>
  <c r="H727" i="4"/>
  <c r="H728" i="4" s="1"/>
  <c r="D728" i="4"/>
  <c r="E728" i="4"/>
  <c r="B730" i="4"/>
  <c r="C729" i="4"/>
  <c r="R53" i="4"/>
  <c r="X130" i="1"/>
  <c r="AA130" i="1" s="1"/>
  <c r="AD131" i="1"/>
  <c r="AK82" i="1"/>
  <c r="AI82" i="1" s="1"/>
  <c r="AF82" i="1" s="1"/>
  <c r="R129" i="1"/>
  <c r="J129" i="1"/>
  <c r="N129" i="1" s="1"/>
  <c r="K129" i="1"/>
  <c r="O129" i="1" s="1"/>
  <c r="T129" i="1"/>
  <c r="Q129" i="1"/>
  <c r="H156" i="9" l="1"/>
  <c r="F157" i="9"/>
  <c r="S56" i="9"/>
  <c r="B159" i="9"/>
  <c r="C158" i="9"/>
  <c r="E158" i="9" s="1"/>
  <c r="D157" i="9"/>
  <c r="G157" i="9"/>
  <c r="J157" i="9" s="1"/>
  <c r="F154" i="7"/>
  <c r="G154" i="7" s="1"/>
  <c r="J154" i="7" s="1"/>
  <c r="C155" i="7"/>
  <c r="B156" i="7"/>
  <c r="E154" i="7"/>
  <c r="D154" i="7"/>
  <c r="H153" i="7"/>
  <c r="U53" i="4"/>
  <c r="V53" i="4"/>
  <c r="AD53" i="4" s="1"/>
  <c r="Y52" i="4"/>
  <c r="Z52" i="4"/>
  <c r="AS52" i="4"/>
  <c r="AT52" i="4" s="1"/>
  <c r="P52" i="4"/>
  <c r="AE131" i="1"/>
  <c r="Y130" i="1"/>
  <c r="D729" i="4"/>
  <c r="E729" i="4"/>
  <c r="F729" i="4"/>
  <c r="G729" i="4" s="1"/>
  <c r="J729" i="4" s="1"/>
  <c r="AA53" i="4"/>
  <c r="B731" i="4"/>
  <c r="C730" i="4"/>
  <c r="H729" i="4"/>
  <c r="L53" i="4"/>
  <c r="Z82" i="1"/>
  <c r="L82" i="1" s="1"/>
  <c r="P82" i="1" s="1"/>
  <c r="V82" i="1"/>
  <c r="X131" i="1"/>
  <c r="AA131" i="1" s="1"/>
  <c r="AD132" i="1"/>
  <c r="AL82" i="1"/>
  <c r="AJ83" i="1" s="1"/>
  <c r="AH83" i="1" s="1"/>
  <c r="Q130" i="1"/>
  <c r="T130" i="1"/>
  <c r="K130" i="1"/>
  <c r="O130" i="1" s="1"/>
  <c r="R130" i="1"/>
  <c r="J130" i="1"/>
  <c r="N130" i="1" s="1"/>
  <c r="AF56" i="9" l="1"/>
  <c r="AA56" i="9"/>
  <c r="Z56" i="9"/>
  <c r="U56" i="9"/>
  <c r="V56" i="9"/>
  <c r="AG56" i="9" s="1"/>
  <c r="T56" i="9"/>
  <c r="AB56" i="9" s="1"/>
  <c r="W56" i="9"/>
  <c r="F158" i="9"/>
  <c r="G158" i="9" s="1"/>
  <c r="J158" i="9" s="1"/>
  <c r="D158" i="9"/>
  <c r="B160" i="9"/>
  <c r="C159" i="9"/>
  <c r="E159" i="9" s="1"/>
  <c r="H157" i="9"/>
  <c r="H154" i="7"/>
  <c r="C156" i="7"/>
  <c r="B157" i="7"/>
  <c r="E155" i="7"/>
  <c r="D155" i="7"/>
  <c r="F155" i="7"/>
  <c r="G155" i="7" s="1"/>
  <c r="J155" i="7" s="1"/>
  <c r="AE132" i="1"/>
  <c r="Y131" i="1"/>
  <c r="AE53" i="4"/>
  <c r="M53" i="4"/>
  <c r="AQ53" i="4"/>
  <c r="B732" i="4"/>
  <c r="C731" i="4"/>
  <c r="D730" i="4"/>
  <c r="E730" i="4"/>
  <c r="F730" i="4"/>
  <c r="G730" i="4" s="1"/>
  <c r="J730" i="4" s="1"/>
  <c r="X132" i="1"/>
  <c r="AA132" i="1" s="1"/>
  <c r="AD133" i="1"/>
  <c r="AK83" i="1"/>
  <c r="AI83" i="1" s="1"/>
  <c r="AF83" i="1" s="1"/>
  <c r="Q131" i="1"/>
  <c r="J131" i="1"/>
  <c r="N131" i="1" s="1"/>
  <c r="R131" i="1"/>
  <c r="T131" i="1"/>
  <c r="K131" i="1"/>
  <c r="O131" i="1" s="1"/>
  <c r="R56" i="9" l="1"/>
  <c r="AP56" i="9" s="1"/>
  <c r="AO56" i="9" s="1"/>
  <c r="AD56" i="9"/>
  <c r="AE56" i="9"/>
  <c r="H158" i="9"/>
  <c r="F159" i="9"/>
  <c r="G159" i="9" s="1"/>
  <c r="J159" i="9" s="1"/>
  <c r="AI56" i="9"/>
  <c r="Q56" i="9"/>
  <c r="AH56" i="9"/>
  <c r="O56" i="9"/>
  <c r="D159" i="9"/>
  <c r="B161" i="9"/>
  <c r="C160" i="9"/>
  <c r="E160" i="9" s="1"/>
  <c r="F156" i="7"/>
  <c r="G156" i="7" s="1"/>
  <c r="J156" i="7" s="1"/>
  <c r="H155" i="7"/>
  <c r="C157" i="7"/>
  <c r="B158" i="7"/>
  <c r="E156" i="7"/>
  <c r="D156" i="7"/>
  <c r="F731" i="4"/>
  <c r="G731" i="4" s="1"/>
  <c r="J731" i="4" s="1"/>
  <c r="AE133" i="1"/>
  <c r="Y132" i="1"/>
  <c r="D731" i="4"/>
  <c r="E731" i="4"/>
  <c r="H730" i="4"/>
  <c r="B733" i="4"/>
  <c r="C732" i="4"/>
  <c r="F732" i="4" s="1"/>
  <c r="G732" i="4" s="1"/>
  <c r="J732" i="4" s="1"/>
  <c r="X133" i="1"/>
  <c r="AA133" i="1" s="1"/>
  <c r="Z83" i="1"/>
  <c r="L83" i="1" s="1"/>
  <c r="P83" i="1" s="1"/>
  <c r="V83" i="1"/>
  <c r="AD134" i="1"/>
  <c r="AL83" i="1"/>
  <c r="AJ84" i="1" s="1"/>
  <c r="AH84" i="1" s="1"/>
  <c r="R132" i="1"/>
  <c r="J132" i="1"/>
  <c r="N132" i="1" s="1"/>
  <c r="Q132" i="1"/>
  <c r="K132" i="1"/>
  <c r="O132" i="1" s="1"/>
  <c r="T132" i="1"/>
  <c r="AQ56" i="9" l="1"/>
  <c r="Y56" i="9"/>
  <c r="X56" i="9"/>
  <c r="L56" i="9"/>
  <c r="F160" i="9"/>
  <c r="G160" i="9" s="1"/>
  <c r="J160" i="9" s="1"/>
  <c r="D160" i="9"/>
  <c r="P56" i="9"/>
  <c r="N56" i="9"/>
  <c r="AS56" i="9"/>
  <c r="AC56" i="9"/>
  <c r="B162" i="9"/>
  <c r="C161" i="9"/>
  <c r="E161" i="9" s="1"/>
  <c r="H159" i="9"/>
  <c r="H156" i="7"/>
  <c r="C158" i="7"/>
  <c r="B159" i="7"/>
  <c r="E157" i="7"/>
  <c r="D157" i="7"/>
  <c r="F157" i="7"/>
  <c r="G157" i="7" s="1"/>
  <c r="J157" i="7" s="1"/>
  <c r="H731" i="4"/>
  <c r="AE134" i="1"/>
  <c r="Y133" i="1"/>
  <c r="D732" i="4"/>
  <c r="E732" i="4"/>
  <c r="B734" i="4"/>
  <c r="C733" i="4"/>
  <c r="H732" i="4"/>
  <c r="X134" i="1"/>
  <c r="AA134" i="1" s="1"/>
  <c r="AD135" i="1"/>
  <c r="AK84" i="1"/>
  <c r="AI84" i="1" s="1"/>
  <c r="AF84" i="1" s="1"/>
  <c r="T133" i="1"/>
  <c r="K133" i="1"/>
  <c r="O133" i="1" s="1"/>
  <c r="Q133" i="1"/>
  <c r="R133" i="1"/>
  <c r="J133" i="1"/>
  <c r="N133" i="1" s="1"/>
  <c r="H160" i="9" l="1"/>
  <c r="F161" i="9"/>
  <c r="G161" i="9" s="1"/>
  <c r="M56" i="9"/>
  <c r="AR56" i="9"/>
  <c r="AT56" i="9" s="1"/>
  <c r="AK57" i="9" s="1"/>
  <c r="D161" i="9"/>
  <c r="B163" i="9"/>
  <c r="C162" i="9"/>
  <c r="E162" i="9" s="1"/>
  <c r="F158" i="7"/>
  <c r="G158" i="7" s="1"/>
  <c r="J158" i="7" s="1"/>
  <c r="C159" i="7"/>
  <c r="B160" i="7"/>
  <c r="E158" i="7"/>
  <c r="D158" i="7"/>
  <c r="H157" i="7"/>
  <c r="AE135" i="1"/>
  <c r="Y134" i="1"/>
  <c r="B735" i="4"/>
  <c r="C734" i="4"/>
  <c r="D733" i="4"/>
  <c r="E733" i="4"/>
  <c r="F733" i="4"/>
  <c r="G733" i="4" s="1"/>
  <c r="J733" i="4" s="1"/>
  <c r="F734" i="4" s="1"/>
  <c r="G734" i="4" s="1"/>
  <c r="J734" i="4" s="1"/>
  <c r="Z84" i="1"/>
  <c r="L84" i="1" s="1"/>
  <c r="P84" i="1" s="1"/>
  <c r="V84" i="1"/>
  <c r="X135" i="1"/>
  <c r="AA135" i="1" s="1"/>
  <c r="AD136" i="1"/>
  <c r="AL84" i="1"/>
  <c r="AJ85" i="1" s="1"/>
  <c r="AH85" i="1" s="1"/>
  <c r="Q134" i="1"/>
  <c r="T134" i="1"/>
  <c r="K134" i="1"/>
  <c r="O134" i="1" s="1"/>
  <c r="J134" i="1"/>
  <c r="N134" i="1" s="1"/>
  <c r="R134" i="1"/>
  <c r="AL57" i="9" l="1"/>
  <c r="AM57" i="9" s="1"/>
  <c r="AN57" i="9"/>
  <c r="J161" i="9"/>
  <c r="H161" i="9"/>
  <c r="F162" i="9"/>
  <c r="G162" i="9" s="1"/>
  <c r="J162" i="9" s="1"/>
  <c r="K57" i="9"/>
  <c r="S57" i="9" s="1"/>
  <c r="D162" i="9"/>
  <c r="B164" i="9"/>
  <c r="C163" i="9"/>
  <c r="E163" i="9" s="1"/>
  <c r="H158" i="7"/>
  <c r="F159" i="7"/>
  <c r="G159" i="7" s="1"/>
  <c r="J159" i="7" s="1"/>
  <c r="C160" i="7"/>
  <c r="B161" i="7"/>
  <c r="E159" i="7"/>
  <c r="D159" i="7"/>
  <c r="AE136" i="1"/>
  <c r="Y135" i="1"/>
  <c r="D734" i="4"/>
  <c r="E734" i="4"/>
  <c r="B736" i="4"/>
  <c r="C735" i="4"/>
  <c r="H733" i="4"/>
  <c r="H734" i="4" s="1"/>
  <c r="X136" i="1"/>
  <c r="AA136" i="1" s="1"/>
  <c r="AD137" i="1"/>
  <c r="AK85" i="1"/>
  <c r="AI85" i="1" s="1"/>
  <c r="AF85" i="1" s="1"/>
  <c r="R135" i="1"/>
  <c r="J135" i="1"/>
  <c r="N135" i="1" s="1"/>
  <c r="Q135" i="1"/>
  <c r="K135" i="1"/>
  <c r="O135" i="1" s="1"/>
  <c r="T135" i="1"/>
  <c r="AF57" i="9" l="1"/>
  <c r="Z57" i="9"/>
  <c r="AA57" i="9"/>
  <c r="F163" i="9"/>
  <c r="H162" i="9"/>
  <c r="D163" i="9"/>
  <c r="B165" i="9"/>
  <c r="C164" i="9"/>
  <c r="E164" i="9" s="1"/>
  <c r="G163" i="9"/>
  <c r="J163" i="9" s="1"/>
  <c r="F160" i="7"/>
  <c r="G160" i="7" s="1"/>
  <c r="J160" i="7" s="1"/>
  <c r="H159" i="7"/>
  <c r="E160" i="7"/>
  <c r="D160" i="7"/>
  <c r="C161" i="7"/>
  <c r="B162" i="7"/>
  <c r="AE137" i="1"/>
  <c r="Y136" i="1"/>
  <c r="B737" i="4"/>
  <c r="C736" i="4"/>
  <c r="D735" i="4"/>
  <c r="E735" i="4"/>
  <c r="F735" i="4"/>
  <c r="G735" i="4" s="1"/>
  <c r="J735" i="4" s="1"/>
  <c r="F736" i="4" s="1"/>
  <c r="G736" i="4" s="1"/>
  <c r="J736" i="4" s="1"/>
  <c r="Z85" i="1"/>
  <c r="L85" i="1" s="1"/>
  <c r="P85" i="1" s="1"/>
  <c r="V85" i="1"/>
  <c r="X137" i="1"/>
  <c r="AA137" i="1" s="1"/>
  <c r="AD138" i="1"/>
  <c r="AL85" i="1"/>
  <c r="AJ86" i="1" s="1"/>
  <c r="AH86" i="1" s="1"/>
  <c r="K136" i="1"/>
  <c r="O136" i="1" s="1"/>
  <c r="T136" i="1"/>
  <c r="R136" i="1"/>
  <c r="J136" i="1"/>
  <c r="N136" i="1" s="1"/>
  <c r="Q136" i="1"/>
  <c r="H160" i="7" l="1"/>
  <c r="U57" i="9"/>
  <c r="V57" i="9"/>
  <c r="AG57" i="9" s="1"/>
  <c r="T57" i="9"/>
  <c r="AB57" i="9" s="1"/>
  <c r="W57" i="9"/>
  <c r="F164" i="9"/>
  <c r="G164" i="9" s="1"/>
  <c r="J164" i="9" s="1"/>
  <c r="H163" i="9"/>
  <c r="D164" i="9"/>
  <c r="B166" i="9"/>
  <c r="C165" i="9"/>
  <c r="E165" i="9" s="1"/>
  <c r="E161" i="7"/>
  <c r="D161" i="7"/>
  <c r="C162" i="7"/>
  <c r="B163" i="7"/>
  <c r="F161" i="7"/>
  <c r="G161" i="7" s="1"/>
  <c r="J161" i="7" s="1"/>
  <c r="AE138" i="1"/>
  <c r="Y137" i="1"/>
  <c r="D736" i="4"/>
  <c r="E736" i="4"/>
  <c r="B738" i="4"/>
  <c r="C737" i="4"/>
  <c r="H735" i="4"/>
  <c r="H736" i="4" s="1"/>
  <c r="X138" i="1"/>
  <c r="AA138" i="1" s="1"/>
  <c r="AD139" i="1"/>
  <c r="AK86" i="1"/>
  <c r="AI86" i="1" s="1"/>
  <c r="AF86" i="1" s="1"/>
  <c r="R137" i="1"/>
  <c r="J137" i="1"/>
  <c r="N137" i="1" s="1"/>
  <c r="Q137" i="1"/>
  <c r="K137" i="1"/>
  <c r="O137" i="1" s="1"/>
  <c r="T137" i="1"/>
  <c r="R57" i="9" l="1"/>
  <c r="AE57" i="9"/>
  <c r="AD57" i="9"/>
  <c r="F165" i="9"/>
  <c r="G165" i="9" s="1"/>
  <c r="J165" i="9" s="1"/>
  <c r="H164" i="9"/>
  <c r="AQ57" i="9"/>
  <c r="AI57" i="9"/>
  <c r="AH57" i="9"/>
  <c r="Q57" i="9"/>
  <c r="B167" i="9"/>
  <c r="C166" i="9"/>
  <c r="E166" i="9" s="1"/>
  <c r="D165" i="9"/>
  <c r="O57" i="9"/>
  <c r="F162" i="7"/>
  <c r="G162" i="7" s="1"/>
  <c r="J162" i="7" s="1"/>
  <c r="H161" i="7"/>
  <c r="C163" i="7"/>
  <c r="B164" i="7"/>
  <c r="E162" i="7"/>
  <c r="D162" i="7"/>
  <c r="AE139" i="1"/>
  <c r="Y138" i="1"/>
  <c r="D737" i="4"/>
  <c r="E737" i="4"/>
  <c r="B739" i="4"/>
  <c r="C738" i="4"/>
  <c r="F737" i="4"/>
  <c r="G737" i="4" s="1"/>
  <c r="J737" i="4" s="1"/>
  <c r="F738" i="4" s="1"/>
  <c r="G738" i="4" s="1"/>
  <c r="J738" i="4" s="1"/>
  <c r="Z86" i="1"/>
  <c r="L86" i="1" s="1"/>
  <c r="P86" i="1" s="1"/>
  <c r="V86" i="1"/>
  <c r="X139" i="1"/>
  <c r="AA139" i="1" s="1"/>
  <c r="AD140" i="1"/>
  <c r="AL86" i="1"/>
  <c r="AJ87" i="1" s="1"/>
  <c r="AH87" i="1" s="1"/>
  <c r="T138" i="1"/>
  <c r="K138" i="1"/>
  <c r="O138" i="1" s="1"/>
  <c r="Q138" i="1"/>
  <c r="R138" i="1"/>
  <c r="J138" i="1"/>
  <c r="N138" i="1" s="1"/>
  <c r="Y57" i="9" l="1"/>
  <c r="X57" i="9"/>
  <c r="AP57" i="9"/>
  <c r="AO57" i="9" s="1"/>
  <c r="L57" i="9"/>
  <c r="F166" i="9"/>
  <c r="G166" i="9"/>
  <c r="J166" i="9" s="1"/>
  <c r="P57" i="9"/>
  <c r="D166" i="9"/>
  <c r="B168" i="9"/>
  <c r="C167" i="9"/>
  <c r="E167" i="9" s="1"/>
  <c r="H165" i="9"/>
  <c r="H166" i="9" s="1"/>
  <c r="N57" i="9"/>
  <c r="AS57" i="9"/>
  <c r="AC57" i="9"/>
  <c r="H162" i="7"/>
  <c r="C164" i="7"/>
  <c r="B165" i="7"/>
  <c r="E163" i="7"/>
  <c r="D163" i="7"/>
  <c r="F163" i="7"/>
  <c r="G163" i="7" s="1"/>
  <c r="J163" i="7" s="1"/>
  <c r="AE140" i="1"/>
  <c r="Y139" i="1"/>
  <c r="B740" i="4"/>
  <c r="C739" i="4"/>
  <c r="F739" i="4" s="1"/>
  <c r="G739" i="4" s="1"/>
  <c r="J739" i="4" s="1"/>
  <c r="D738" i="4"/>
  <c r="E738" i="4"/>
  <c r="H737" i="4"/>
  <c r="H738" i="4" s="1"/>
  <c r="X140" i="1"/>
  <c r="AA140" i="1" s="1"/>
  <c r="AD141" i="1"/>
  <c r="AK87" i="1"/>
  <c r="AI87" i="1" s="1"/>
  <c r="AF87" i="1" s="1"/>
  <c r="J139" i="1"/>
  <c r="N139" i="1" s="1"/>
  <c r="R139" i="1"/>
  <c r="Q139" i="1"/>
  <c r="T139" i="1"/>
  <c r="K139" i="1"/>
  <c r="O139" i="1" s="1"/>
  <c r="F167" i="9" l="1"/>
  <c r="AR57" i="9"/>
  <c r="AT57" i="9" s="1"/>
  <c r="AK58" i="9" s="1"/>
  <c r="M57" i="9"/>
  <c r="K58" i="9" s="1"/>
  <c r="S58" i="9" s="1"/>
  <c r="D167" i="9"/>
  <c r="G167" i="9"/>
  <c r="J167" i="9" s="1"/>
  <c r="B169" i="9"/>
  <c r="C168" i="9"/>
  <c r="E168" i="9" s="1"/>
  <c r="F164" i="7"/>
  <c r="G164" i="7" s="1"/>
  <c r="J164" i="7" s="1"/>
  <c r="H163" i="7"/>
  <c r="C165" i="7"/>
  <c r="B166" i="7"/>
  <c r="E164" i="7"/>
  <c r="D164" i="7"/>
  <c r="H739" i="4"/>
  <c r="AE141" i="1"/>
  <c r="Y140" i="1"/>
  <c r="D739" i="4"/>
  <c r="E739" i="4"/>
  <c r="B741" i="4"/>
  <c r="C740" i="4"/>
  <c r="Z87" i="1"/>
  <c r="L87" i="1" s="1"/>
  <c r="P87" i="1" s="1"/>
  <c r="V87" i="1"/>
  <c r="X141" i="1"/>
  <c r="AA141" i="1" s="1"/>
  <c r="AD142" i="1"/>
  <c r="AL87" i="1"/>
  <c r="AJ88" i="1" s="1"/>
  <c r="AH88" i="1" s="1"/>
  <c r="Q140" i="1"/>
  <c r="K140" i="1"/>
  <c r="O140" i="1" s="1"/>
  <c r="T140" i="1"/>
  <c r="R140" i="1"/>
  <c r="J140" i="1"/>
  <c r="N140" i="1" s="1"/>
  <c r="F165" i="7" l="1"/>
  <c r="G165" i="7" s="1"/>
  <c r="J165" i="7" s="1"/>
  <c r="H164" i="7"/>
  <c r="AF58" i="9"/>
  <c r="AA58" i="9"/>
  <c r="Z58" i="9"/>
  <c r="M58" i="9"/>
  <c r="AN58" i="9"/>
  <c r="AL58" i="9"/>
  <c r="AM58" i="9" s="1"/>
  <c r="F168" i="9"/>
  <c r="G168" i="9"/>
  <c r="J168" i="9" s="1"/>
  <c r="B170" i="9"/>
  <c r="C169" i="9"/>
  <c r="D168" i="9"/>
  <c r="H167" i="9"/>
  <c r="C166" i="7"/>
  <c r="B167" i="7"/>
  <c r="E165" i="7"/>
  <c r="D165" i="7"/>
  <c r="H165" i="7"/>
  <c r="AE142" i="1"/>
  <c r="Y141" i="1"/>
  <c r="D740" i="4"/>
  <c r="E740" i="4"/>
  <c r="B742" i="4"/>
  <c r="C741" i="4"/>
  <c r="F740" i="4"/>
  <c r="G740" i="4" s="1"/>
  <c r="X142" i="1"/>
  <c r="AA142" i="1" s="1"/>
  <c r="AD143" i="1"/>
  <c r="AK88" i="1"/>
  <c r="AI88" i="1" s="1"/>
  <c r="AF88" i="1" s="1"/>
  <c r="K141" i="1"/>
  <c r="O141" i="1" s="1"/>
  <c r="T141" i="1"/>
  <c r="Q141" i="1"/>
  <c r="J141" i="1"/>
  <c r="N141" i="1" s="1"/>
  <c r="R141" i="1"/>
  <c r="H168" i="9" l="1"/>
  <c r="U58" i="9"/>
  <c r="V58" i="9"/>
  <c r="AG58" i="9" s="1"/>
  <c r="T58" i="9"/>
  <c r="AB58" i="9" s="1"/>
  <c r="W58" i="9"/>
  <c r="E169" i="9"/>
  <c r="D169" i="9"/>
  <c r="B171" i="9"/>
  <c r="C170" i="9"/>
  <c r="E170" i="9" s="1"/>
  <c r="C167" i="7"/>
  <c r="B168" i="7"/>
  <c r="E166" i="7"/>
  <c r="D166" i="7"/>
  <c r="F166" i="7"/>
  <c r="G166" i="7" s="1"/>
  <c r="J166" i="7" s="1"/>
  <c r="AE143" i="1"/>
  <c r="Y142" i="1"/>
  <c r="D741" i="4"/>
  <c r="E741" i="4"/>
  <c r="J740" i="4"/>
  <c r="F741" i="4" s="1"/>
  <c r="G741" i="4" s="1"/>
  <c r="J741" i="4" s="1"/>
  <c r="H740" i="4"/>
  <c r="B743" i="4"/>
  <c r="C742" i="4"/>
  <c r="Z88" i="1"/>
  <c r="L88" i="1" s="1"/>
  <c r="P88" i="1" s="1"/>
  <c r="V88" i="1"/>
  <c r="X143" i="1"/>
  <c r="AA143" i="1" s="1"/>
  <c r="AD144" i="1"/>
  <c r="AL88" i="1"/>
  <c r="AJ89" i="1" s="1"/>
  <c r="AH89" i="1" s="1"/>
  <c r="T142" i="1"/>
  <c r="K142" i="1"/>
  <c r="O142" i="1" s="1"/>
  <c r="J142" i="1"/>
  <c r="N142" i="1" s="1"/>
  <c r="R142" i="1"/>
  <c r="Q142" i="1"/>
  <c r="R58" i="9" l="1"/>
  <c r="AE58" i="9"/>
  <c r="AD58" i="9"/>
  <c r="F170" i="9"/>
  <c r="G170" i="9" s="1"/>
  <c r="J170" i="9" s="1"/>
  <c r="F169" i="9"/>
  <c r="G169" i="9" s="1"/>
  <c r="AP58" i="9"/>
  <c r="AO58" i="9" s="1"/>
  <c r="N58" i="9"/>
  <c r="AS58" i="9"/>
  <c r="D170" i="9"/>
  <c r="B172" i="9"/>
  <c r="C171" i="9"/>
  <c r="E171" i="9" s="1"/>
  <c r="O58" i="9"/>
  <c r="Q58" i="9"/>
  <c r="AH58" i="9"/>
  <c r="AI58" i="9"/>
  <c r="F167" i="7"/>
  <c r="G167" i="7" s="1"/>
  <c r="J167" i="7" s="1"/>
  <c r="C168" i="7"/>
  <c r="B169" i="7"/>
  <c r="H166" i="7"/>
  <c r="E167" i="7"/>
  <c r="D167" i="7"/>
  <c r="AE144" i="1"/>
  <c r="Y143" i="1"/>
  <c r="D742" i="4"/>
  <c r="E742" i="4"/>
  <c r="B744" i="4"/>
  <c r="C743" i="4"/>
  <c r="H741" i="4"/>
  <c r="F742" i="4"/>
  <c r="G742" i="4" s="1"/>
  <c r="J742" i="4" s="1"/>
  <c r="F743" i="4" s="1"/>
  <c r="G743" i="4" s="1"/>
  <c r="J743" i="4" s="1"/>
  <c r="X144" i="1"/>
  <c r="AA144" i="1" s="1"/>
  <c r="AD145" i="1"/>
  <c r="AK89" i="1"/>
  <c r="AI89" i="1" s="1"/>
  <c r="AF89" i="1" s="1"/>
  <c r="J143" i="1"/>
  <c r="N143" i="1" s="1"/>
  <c r="R143" i="1"/>
  <c r="T143" i="1"/>
  <c r="K143" i="1"/>
  <c r="O143" i="1" s="1"/>
  <c r="Q143" i="1"/>
  <c r="X58" i="9" l="1"/>
  <c r="Y58" i="9"/>
  <c r="AQ58" i="9"/>
  <c r="L58" i="9"/>
  <c r="AC58" i="9"/>
  <c r="J169" i="9"/>
  <c r="H169" i="9"/>
  <c r="F171" i="9"/>
  <c r="G171" i="9"/>
  <c r="J171" i="9" s="1"/>
  <c r="D171" i="9"/>
  <c r="P58" i="9"/>
  <c r="B173" i="9"/>
  <c r="C172" i="9"/>
  <c r="E172" i="9" s="1"/>
  <c r="H170" i="9"/>
  <c r="H171" i="9" s="1"/>
  <c r="F168" i="7"/>
  <c r="G168" i="7" s="1"/>
  <c r="J168" i="7" s="1"/>
  <c r="H167" i="7"/>
  <c r="C169" i="7"/>
  <c r="B170" i="7"/>
  <c r="E168" i="7"/>
  <c r="D168" i="7"/>
  <c r="AE145" i="1"/>
  <c r="Y144" i="1"/>
  <c r="H742" i="4"/>
  <c r="H743" i="4" s="1"/>
  <c r="D743" i="4"/>
  <c r="E743" i="4"/>
  <c r="B745" i="4"/>
  <c r="C744" i="4"/>
  <c r="Z89" i="1"/>
  <c r="L89" i="1" s="1"/>
  <c r="P89" i="1" s="1"/>
  <c r="V89" i="1"/>
  <c r="X145" i="1"/>
  <c r="AA145" i="1" s="1"/>
  <c r="AD146" i="1"/>
  <c r="AL89" i="1"/>
  <c r="AJ90" i="1" s="1"/>
  <c r="AH90" i="1" s="1"/>
  <c r="Q144" i="1"/>
  <c r="T144" i="1"/>
  <c r="K144" i="1"/>
  <c r="O144" i="1" s="1"/>
  <c r="J144" i="1"/>
  <c r="N144" i="1" s="1"/>
  <c r="R144" i="1"/>
  <c r="F172" i="9" l="1"/>
  <c r="G172" i="9" s="1"/>
  <c r="J172" i="9" s="1"/>
  <c r="B174" i="9"/>
  <c r="C173" i="9"/>
  <c r="E173" i="9" s="1"/>
  <c r="AR58" i="9"/>
  <c r="AT58" i="9" s="1"/>
  <c r="AK59" i="9" s="1"/>
  <c r="H172" i="9"/>
  <c r="D172" i="9"/>
  <c r="H168" i="7"/>
  <c r="C170" i="7"/>
  <c r="B171" i="7"/>
  <c r="E169" i="7"/>
  <c r="D169" i="7"/>
  <c r="F169" i="7"/>
  <c r="G169" i="7" s="1"/>
  <c r="J169" i="7" s="1"/>
  <c r="AE146" i="1"/>
  <c r="Y145" i="1"/>
  <c r="B746" i="4"/>
  <c r="C745" i="4"/>
  <c r="D744" i="4"/>
  <c r="E744" i="4"/>
  <c r="F744" i="4"/>
  <c r="G744" i="4" s="1"/>
  <c r="J744" i="4" s="1"/>
  <c r="F745" i="4" s="1"/>
  <c r="G745" i="4" s="1"/>
  <c r="J745" i="4" s="1"/>
  <c r="X146" i="1"/>
  <c r="AA146" i="1" s="1"/>
  <c r="AD147" i="1"/>
  <c r="AK90" i="1"/>
  <c r="AI90" i="1" s="1"/>
  <c r="AF90" i="1" s="1"/>
  <c r="J145" i="1"/>
  <c r="N145" i="1" s="1"/>
  <c r="R145" i="1"/>
  <c r="T145" i="1"/>
  <c r="K145" i="1"/>
  <c r="O145" i="1" s="1"/>
  <c r="Q145" i="1"/>
  <c r="AL59" i="9" l="1"/>
  <c r="AM59" i="9" s="1"/>
  <c r="AN59" i="9"/>
  <c r="F173" i="9"/>
  <c r="G173" i="9" s="1"/>
  <c r="J173" i="9" s="1"/>
  <c r="K59" i="9"/>
  <c r="S59" i="9" s="1"/>
  <c r="D173" i="9"/>
  <c r="B175" i="9"/>
  <c r="C174" i="9"/>
  <c r="F170" i="7"/>
  <c r="G170" i="7" s="1"/>
  <c r="J170" i="7" s="1"/>
  <c r="C171" i="7"/>
  <c r="B172" i="7"/>
  <c r="H169" i="7"/>
  <c r="E170" i="7"/>
  <c r="D170" i="7"/>
  <c r="AE147" i="1"/>
  <c r="Y146" i="1"/>
  <c r="H744" i="4"/>
  <c r="H745" i="4" s="1"/>
  <c r="D745" i="4"/>
  <c r="E745" i="4"/>
  <c r="B747" i="4"/>
  <c r="C746" i="4"/>
  <c r="Z90" i="1"/>
  <c r="L90" i="1" s="1"/>
  <c r="P90" i="1" s="1"/>
  <c r="V90" i="1"/>
  <c r="AD148" i="1"/>
  <c r="X147" i="1"/>
  <c r="AA147" i="1" s="1"/>
  <c r="AL90" i="1"/>
  <c r="AJ91" i="1" s="1"/>
  <c r="AH91" i="1" s="1"/>
  <c r="Q146" i="1"/>
  <c r="J146" i="1"/>
  <c r="N146" i="1" s="1"/>
  <c r="R146" i="1"/>
  <c r="K146" i="1"/>
  <c r="O146" i="1" s="1"/>
  <c r="T146" i="1"/>
  <c r="AF59" i="9" l="1"/>
  <c r="AA59" i="9"/>
  <c r="Z59" i="9"/>
  <c r="M59" i="9"/>
  <c r="E174" i="9"/>
  <c r="H173" i="9"/>
  <c r="B176" i="9"/>
  <c r="C175" i="9"/>
  <c r="E175" i="9" s="1"/>
  <c r="D174" i="9"/>
  <c r="H170" i="7"/>
  <c r="F171" i="7"/>
  <c r="G171" i="7" s="1"/>
  <c r="J171" i="7" s="1"/>
  <c r="C172" i="7"/>
  <c r="B173" i="7"/>
  <c r="E171" i="7"/>
  <c r="D171" i="7"/>
  <c r="AE148" i="1"/>
  <c r="Y147" i="1"/>
  <c r="B748" i="4"/>
  <c r="C747" i="4"/>
  <c r="D746" i="4"/>
  <c r="E746" i="4"/>
  <c r="F746" i="4"/>
  <c r="G746" i="4" s="1"/>
  <c r="J746" i="4" s="1"/>
  <c r="F747" i="4" s="1"/>
  <c r="G747" i="4" s="1"/>
  <c r="J747" i="4" s="1"/>
  <c r="AD149" i="1"/>
  <c r="X148" i="1"/>
  <c r="AA148" i="1" s="1"/>
  <c r="AK91" i="1"/>
  <c r="AI91" i="1" s="1"/>
  <c r="AF91" i="1" s="1"/>
  <c r="R147" i="1"/>
  <c r="J147" i="1"/>
  <c r="N147" i="1" s="1"/>
  <c r="T147" i="1"/>
  <c r="K147" i="1"/>
  <c r="O147" i="1" s="1"/>
  <c r="Q147" i="1"/>
  <c r="U59" i="9" l="1"/>
  <c r="V59" i="9"/>
  <c r="AG59" i="9" s="1"/>
  <c r="T59" i="9"/>
  <c r="AB59" i="9" s="1"/>
  <c r="W59" i="9"/>
  <c r="F175" i="9"/>
  <c r="G175" i="9" s="1"/>
  <c r="J175" i="9" s="1"/>
  <c r="F174" i="9"/>
  <c r="G174" i="9" s="1"/>
  <c r="B177" i="9"/>
  <c r="C176" i="9"/>
  <c r="E176" i="9" s="1"/>
  <c r="D175" i="9"/>
  <c r="H171" i="7"/>
  <c r="C173" i="7"/>
  <c r="B174" i="7"/>
  <c r="E172" i="7"/>
  <c r="D172" i="7"/>
  <c r="F172" i="7"/>
  <c r="G172" i="7" s="1"/>
  <c r="AE149" i="1"/>
  <c r="Y148" i="1"/>
  <c r="H746" i="4"/>
  <c r="H747" i="4" s="1"/>
  <c r="D747" i="4"/>
  <c r="E747" i="4"/>
  <c r="B749" i="4"/>
  <c r="C748" i="4"/>
  <c r="F748" i="4" s="1"/>
  <c r="G748" i="4" s="1"/>
  <c r="J748" i="4" s="1"/>
  <c r="Z91" i="1"/>
  <c r="L91" i="1" s="1"/>
  <c r="P91" i="1" s="1"/>
  <c r="V91" i="1"/>
  <c r="AD150" i="1"/>
  <c r="X149" i="1"/>
  <c r="AA149" i="1" s="1"/>
  <c r="AL91" i="1"/>
  <c r="AJ92" i="1" s="1"/>
  <c r="AH92" i="1" s="1"/>
  <c r="R148" i="1"/>
  <c r="J148" i="1"/>
  <c r="N148" i="1" s="1"/>
  <c r="Q148" i="1"/>
  <c r="T148" i="1"/>
  <c r="K148" i="1"/>
  <c r="O148" i="1" s="1"/>
  <c r="R59" i="9" l="1"/>
  <c r="AD59" i="9"/>
  <c r="AE59" i="9"/>
  <c r="F176" i="9"/>
  <c r="G176" i="9" s="1"/>
  <c r="J176" i="9" s="1"/>
  <c r="H174" i="9"/>
  <c r="H175" i="9" s="1"/>
  <c r="J174" i="9"/>
  <c r="AP59" i="9"/>
  <c r="AO59" i="9" s="1"/>
  <c r="P59" i="9"/>
  <c r="Q59" i="9"/>
  <c r="AI59" i="9"/>
  <c r="AH59" i="9"/>
  <c r="B178" i="9"/>
  <c r="C177" i="9"/>
  <c r="E177" i="9" s="1"/>
  <c r="D176" i="9"/>
  <c r="O59" i="9"/>
  <c r="J172" i="7"/>
  <c r="F173" i="7" s="1"/>
  <c r="G173" i="7" s="1"/>
  <c r="J173" i="7" s="1"/>
  <c r="H172" i="7"/>
  <c r="C174" i="7"/>
  <c r="B175" i="7"/>
  <c r="E173" i="7"/>
  <c r="D173" i="7"/>
  <c r="AE150" i="1"/>
  <c r="Y149" i="1"/>
  <c r="D748" i="4"/>
  <c r="E748" i="4"/>
  <c r="B750" i="4"/>
  <c r="C749" i="4"/>
  <c r="H748" i="4"/>
  <c r="AD151" i="1"/>
  <c r="X150" i="1"/>
  <c r="AA150" i="1" s="1"/>
  <c r="AK92" i="1"/>
  <c r="AI92" i="1" s="1"/>
  <c r="AF92" i="1" s="1"/>
  <c r="Q149" i="1"/>
  <c r="K149" i="1"/>
  <c r="O149" i="1" s="1"/>
  <c r="T149" i="1"/>
  <c r="J149" i="1"/>
  <c r="N149" i="1" s="1"/>
  <c r="R149" i="1"/>
  <c r="Y59" i="9" l="1"/>
  <c r="X59" i="9"/>
  <c r="AQ59" i="9"/>
  <c r="L59" i="9"/>
  <c r="H176" i="9"/>
  <c r="F177" i="9"/>
  <c r="G177" i="9" s="1"/>
  <c r="J177" i="9" s="1"/>
  <c r="AR59" i="9"/>
  <c r="N59" i="9"/>
  <c r="AS59" i="9"/>
  <c r="AC59" i="9"/>
  <c r="D177" i="9"/>
  <c r="B179" i="9"/>
  <c r="C178" i="9"/>
  <c r="E178" i="9" s="1"/>
  <c r="H173" i="7"/>
  <c r="E174" i="7"/>
  <c r="D174" i="7"/>
  <c r="C175" i="7"/>
  <c r="B176" i="7"/>
  <c r="F174" i="7"/>
  <c r="G174" i="7" s="1"/>
  <c r="J174" i="7" s="1"/>
  <c r="AE151" i="1"/>
  <c r="Y150" i="1"/>
  <c r="B751" i="4"/>
  <c r="C750" i="4"/>
  <c r="D749" i="4"/>
  <c r="E749" i="4"/>
  <c r="F749" i="4"/>
  <c r="G749" i="4" s="1"/>
  <c r="J749" i="4" s="1"/>
  <c r="F750" i="4" s="1"/>
  <c r="G750" i="4" s="1"/>
  <c r="J750" i="4" s="1"/>
  <c r="Z92" i="1"/>
  <c r="L92" i="1" s="1"/>
  <c r="P92" i="1" s="1"/>
  <c r="V92" i="1"/>
  <c r="AD152" i="1"/>
  <c r="X151" i="1"/>
  <c r="AA151" i="1" s="1"/>
  <c r="AL92" i="1"/>
  <c r="AJ93" i="1" s="1"/>
  <c r="AH93" i="1" s="1"/>
  <c r="J150" i="1"/>
  <c r="N150" i="1" s="1"/>
  <c r="R150" i="1"/>
  <c r="T150" i="1"/>
  <c r="K150" i="1"/>
  <c r="O150" i="1" s="1"/>
  <c r="Q150" i="1"/>
  <c r="H177" i="9" l="1"/>
  <c r="AT59" i="9"/>
  <c r="AK60" i="9" s="1"/>
  <c r="F178" i="9"/>
  <c r="K60" i="9"/>
  <c r="B180" i="9"/>
  <c r="C179" i="9"/>
  <c r="E179" i="9" s="1"/>
  <c r="D178" i="9"/>
  <c r="G178" i="9"/>
  <c r="J178" i="9" s="1"/>
  <c r="H174" i="7"/>
  <c r="C176" i="7"/>
  <c r="B177" i="7"/>
  <c r="F175" i="7"/>
  <c r="G175" i="7" s="1"/>
  <c r="J175" i="7" s="1"/>
  <c r="E175" i="7"/>
  <c r="D175" i="7"/>
  <c r="AE152" i="1"/>
  <c r="Y151" i="1"/>
  <c r="D750" i="4"/>
  <c r="E750" i="4"/>
  <c r="B752" i="4"/>
  <c r="C751" i="4"/>
  <c r="H749" i="4"/>
  <c r="H750" i="4" s="1"/>
  <c r="AD153" i="1"/>
  <c r="X152" i="1"/>
  <c r="AA152" i="1" s="1"/>
  <c r="AK93" i="1"/>
  <c r="AI93" i="1" s="1"/>
  <c r="AF93" i="1" s="1"/>
  <c r="Q151" i="1"/>
  <c r="T151" i="1"/>
  <c r="K151" i="1"/>
  <c r="O151" i="1" s="1"/>
  <c r="J151" i="1"/>
  <c r="N151" i="1" s="1"/>
  <c r="R151" i="1"/>
  <c r="AL60" i="9" l="1"/>
  <c r="AM60" i="9" s="1"/>
  <c r="AN60" i="9"/>
  <c r="F179" i="9"/>
  <c r="S60" i="9"/>
  <c r="H178" i="9"/>
  <c r="D179" i="9"/>
  <c r="B181" i="9"/>
  <c r="C180" i="9"/>
  <c r="E180" i="9" s="1"/>
  <c r="G179" i="9"/>
  <c r="J179" i="9" s="1"/>
  <c r="F176" i="7"/>
  <c r="G176" i="7" s="1"/>
  <c r="J176" i="7" s="1"/>
  <c r="C177" i="7"/>
  <c r="B178" i="7"/>
  <c r="E176" i="7"/>
  <c r="D176" i="7"/>
  <c r="H175" i="7"/>
  <c r="AE153" i="1"/>
  <c r="Y152" i="1"/>
  <c r="B753" i="4"/>
  <c r="C752" i="4"/>
  <c r="D751" i="4"/>
  <c r="E751" i="4"/>
  <c r="F751" i="4"/>
  <c r="G751" i="4" s="1"/>
  <c r="J751" i="4" s="1"/>
  <c r="F752" i="4" s="1"/>
  <c r="G752" i="4" s="1"/>
  <c r="J752" i="4" s="1"/>
  <c r="Z93" i="1"/>
  <c r="L93" i="1" s="1"/>
  <c r="P93" i="1" s="1"/>
  <c r="V93" i="1"/>
  <c r="AD154" i="1"/>
  <c r="X153" i="1"/>
  <c r="AA153" i="1" s="1"/>
  <c r="AL93" i="1"/>
  <c r="AJ94" i="1" s="1"/>
  <c r="AH94" i="1" s="1"/>
  <c r="J152" i="1"/>
  <c r="N152" i="1" s="1"/>
  <c r="R152" i="1"/>
  <c r="T152" i="1"/>
  <c r="K152" i="1"/>
  <c r="O152" i="1" s="1"/>
  <c r="Q152" i="1"/>
  <c r="AF60" i="9" l="1"/>
  <c r="Z60" i="9"/>
  <c r="AA60" i="9"/>
  <c r="U60" i="9"/>
  <c r="V60" i="9"/>
  <c r="AG60" i="9" s="1"/>
  <c r="T60" i="9"/>
  <c r="AB60" i="9" s="1"/>
  <c r="W60" i="9"/>
  <c r="F180" i="9"/>
  <c r="G180" i="9"/>
  <c r="J180" i="9" s="1"/>
  <c r="D180" i="9"/>
  <c r="H179" i="9"/>
  <c r="H180" i="9" s="1"/>
  <c r="B182" i="9"/>
  <c r="C181" i="9"/>
  <c r="E181" i="9" s="1"/>
  <c r="F177" i="7"/>
  <c r="G177" i="7" s="1"/>
  <c r="J177" i="7" s="1"/>
  <c r="H176" i="7"/>
  <c r="E177" i="7"/>
  <c r="D177" i="7"/>
  <c r="C178" i="7"/>
  <c r="B179" i="7"/>
  <c r="AE154" i="1"/>
  <c r="Y153" i="1"/>
  <c r="D752" i="4"/>
  <c r="E752" i="4"/>
  <c r="B754" i="4"/>
  <c r="C753" i="4"/>
  <c r="H751" i="4"/>
  <c r="H752" i="4" s="1"/>
  <c r="AD155" i="1"/>
  <c r="X154" i="1"/>
  <c r="AA154" i="1" s="1"/>
  <c r="AK94" i="1"/>
  <c r="AI94" i="1" s="1"/>
  <c r="AF94" i="1" s="1"/>
  <c r="Q153" i="1"/>
  <c r="T153" i="1"/>
  <c r="K153" i="1"/>
  <c r="O153" i="1" s="1"/>
  <c r="R153" i="1"/>
  <c r="J153" i="1"/>
  <c r="N153" i="1" s="1"/>
  <c r="R60" i="9" l="1"/>
  <c r="AE60" i="9"/>
  <c r="AD60" i="9"/>
  <c r="F181" i="9"/>
  <c r="P60" i="9"/>
  <c r="D181" i="9"/>
  <c r="N60" i="9"/>
  <c r="AS60" i="9"/>
  <c r="AP60" i="9"/>
  <c r="AO60" i="9" s="1"/>
  <c r="AC60" i="9"/>
  <c r="B183" i="9"/>
  <c r="C182" i="9"/>
  <c r="E182" i="9" s="1"/>
  <c r="O60" i="9"/>
  <c r="Q60" i="9"/>
  <c r="AI60" i="9"/>
  <c r="AH60" i="9"/>
  <c r="G181" i="9"/>
  <c r="J181" i="9" s="1"/>
  <c r="H177" i="7"/>
  <c r="C179" i="7"/>
  <c r="B180" i="7"/>
  <c r="E178" i="7"/>
  <c r="D178" i="7"/>
  <c r="F178" i="7"/>
  <c r="G178" i="7" s="1"/>
  <c r="J178" i="7" s="1"/>
  <c r="F179" i="7" s="1"/>
  <c r="G179" i="7" s="1"/>
  <c r="J179" i="7" s="1"/>
  <c r="AE155" i="1"/>
  <c r="Y154" i="1"/>
  <c r="D753" i="4"/>
  <c r="E753" i="4"/>
  <c r="B755" i="4"/>
  <c r="C754" i="4"/>
  <c r="F753" i="4"/>
  <c r="G753" i="4" s="1"/>
  <c r="J753" i="4" s="1"/>
  <c r="F754" i="4" s="1"/>
  <c r="G754" i="4" s="1"/>
  <c r="J754" i="4" s="1"/>
  <c r="Z94" i="1"/>
  <c r="L94" i="1" s="1"/>
  <c r="P94" i="1" s="1"/>
  <c r="V94" i="1"/>
  <c r="AD156" i="1"/>
  <c r="X155" i="1"/>
  <c r="AA155" i="1" s="1"/>
  <c r="AL94" i="1"/>
  <c r="AJ95" i="1" s="1"/>
  <c r="AH95" i="1" s="1"/>
  <c r="K154" i="1"/>
  <c r="O154" i="1" s="1"/>
  <c r="T154" i="1"/>
  <c r="Q154" i="1"/>
  <c r="R154" i="1"/>
  <c r="J154" i="1"/>
  <c r="N154" i="1" s="1"/>
  <c r="Y60" i="9" l="1"/>
  <c r="X60" i="9"/>
  <c r="L60" i="9"/>
  <c r="AQ60" i="9"/>
  <c r="F182" i="9"/>
  <c r="M60" i="9"/>
  <c r="AR60" i="9"/>
  <c r="AT60" i="9" s="1"/>
  <c r="AK61" i="9" s="1"/>
  <c r="AL61" i="9" s="1"/>
  <c r="AM61" i="9" s="1"/>
  <c r="D182" i="9"/>
  <c r="B184" i="9"/>
  <c r="C183" i="9"/>
  <c r="E183" i="9" s="1"/>
  <c r="G182" i="9"/>
  <c r="J182" i="9" s="1"/>
  <c r="H181" i="9"/>
  <c r="H178" i="7"/>
  <c r="H179" i="7" s="1"/>
  <c r="E179" i="7"/>
  <c r="D179" i="7"/>
  <c r="C180" i="7"/>
  <c r="B181" i="7"/>
  <c r="AE156" i="1"/>
  <c r="Y155" i="1"/>
  <c r="D754" i="4"/>
  <c r="E754" i="4"/>
  <c r="H753" i="4"/>
  <c r="H754" i="4" s="1"/>
  <c r="B756" i="4"/>
  <c r="C755" i="4"/>
  <c r="AD157" i="1"/>
  <c r="X156" i="1"/>
  <c r="AA156" i="1" s="1"/>
  <c r="AK95" i="1"/>
  <c r="AI95" i="1" s="1"/>
  <c r="AF95" i="1" s="1"/>
  <c r="R155" i="1"/>
  <c r="J155" i="1"/>
  <c r="N155" i="1" s="1"/>
  <c r="Q155" i="1"/>
  <c r="K155" i="1"/>
  <c r="O155" i="1" s="1"/>
  <c r="T155" i="1"/>
  <c r="F183" i="9" l="1"/>
  <c r="AN61" i="9"/>
  <c r="H182" i="9"/>
  <c r="B185" i="9"/>
  <c r="C184" i="9"/>
  <c r="E184" i="9" s="1"/>
  <c r="D183" i="9"/>
  <c r="K61" i="9"/>
  <c r="G183" i="9"/>
  <c r="J183" i="9" s="1"/>
  <c r="C181" i="7"/>
  <c r="B182" i="7"/>
  <c r="E180" i="7"/>
  <c r="D180" i="7"/>
  <c r="F180" i="7"/>
  <c r="G180" i="7" s="1"/>
  <c r="AE157" i="1"/>
  <c r="Y156" i="1"/>
  <c r="D755" i="4"/>
  <c r="E755" i="4"/>
  <c r="B757" i="4"/>
  <c r="C756" i="4"/>
  <c r="F755" i="4"/>
  <c r="G755" i="4" s="1"/>
  <c r="J755" i="4" s="1"/>
  <c r="F756" i="4" s="1"/>
  <c r="G756" i="4" s="1"/>
  <c r="J756" i="4" s="1"/>
  <c r="Z95" i="1"/>
  <c r="L95" i="1" s="1"/>
  <c r="P95" i="1" s="1"/>
  <c r="V95" i="1"/>
  <c r="AD158" i="1"/>
  <c r="X157" i="1"/>
  <c r="AA157" i="1" s="1"/>
  <c r="AL95" i="1"/>
  <c r="AJ96" i="1" s="1"/>
  <c r="AH96" i="1" s="1"/>
  <c r="K156" i="1"/>
  <c r="O156" i="1" s="1"/>
  <c r="T156" i="1"/>
  <c r="J156" i="1"/>
  <c r="N156" i="1" s="1"/>
  <c r="R156" i="1"/>
  <c r="Q156" i="1"/>
  <c r="F184" i="9" l="1"/>
  <c r="G184" i="9" s="1"/>
  <c r="J184" i="9" s="1"/>
  <c r="S61" i="9"/>
  <c r="H183" i="9"/>
  <c r="D184" i="9"/>
  <c r="B186" i="9"/>
  <c r="C185" i="9"/>
  <c r="E185" i="9" s="1"/>
  <c r="J180" i="7"/>
  <c r="F181" i="7" s="1"/>
  <c r="G181" i="7" s="1"/>
  <c r="J181" i="7" s="1"/>
  <c r="H180" i="7"/>
  <c r="C182" i="7"/>
  <c r="B183" i="7"/>
  <c r="E181" i="7"/>
  <c r="D181" i="7"/>
  <c r="AE158" i="1"/>
  <c r="Y157" i="1"/>
  <c r="B758" i="4"/>
  <c r="C757" i="4"/>
  <c r="D756" i="4"/>
  <c r="E756" i="4"/>
  <c r="H755" i="4"/>
  <c r="H756" i="4" s="1"/>
  <c r="AD159" i="1"/>
  <c r="X158" i="1"/>
  <c r="AA158" i="1" s="1"/>
  <c r="AK96" i="1"/>
  <c r="AI96" i="1" s="1"/>
  <c r="AF96" i="1" s="1"/>
  <c r="Q157" i="1"/>
  <c r="J157" i="1"/>
  <c r="N157" i="1" s="1"/>
  <c r="R157" i="1"/>
  <c r="T157" i="1"/>
  <c r="K157" i="1"/>
  <c r="O157" i="1" s="1"/>
  <c r="AF61" i="9" l="1"/>
  <c r="Z61" i="9"/>
  <c r="AA61" i="9"/>
  <c r="U61" i="9"/>
  <c r="V61" i="9"/>
  <c r="AG61" i="9" s="1"/>
  <c r="T61" i="9"/>
  <c r="AB61" i="9" s="1"/>
  <c r="W61" i="9"/>
  <c r="F185" i="9"/>
  <c r="G185" i="9" s="1"/>
  <c r="J185" i="9" s="1"/>
  <c r="H184" i="9"/>
  <c r="D185" i="9"/>
  <c r="B187" i="9"/>
  <c r="C186" i="9"/>
  <c r="E186" i="9" s="1"/>
  <c r="H181" i="7"/>
  <c r="C183" i="7"/>
  <c r="B184" i="7"/>
  <c r="F182" i="7"/>
  <c r="G182" i="7" s="1"/>
  <c r="J182" i="7" s="1"/>
  <c r="F183" i="7" s="1"/>
  <c r="G183" i="7" s="1"/>
  <c r="J183" i="7" s="1"/>
  <c r="E182" i="7"/>
  <c r="D182" i="7"/>
  <c r="AE159" i="1"/>
  <c r="Y158" i="1"/>
  <c r="D757" i="4"/>
  <c r="E757" i="4"/>
  <c r="B759" i="4"/>
  <c r="C758" i="4"/>
  <c r="F757" i="4"/>
  <c r="G757" i="4" s="1"/>
  <c r="J757" i="4" s="1"/>
  <c r="F758" i="4" s="1"/>
  <c r="G758" i="4" s="1"/>
  <c r="J758" i="4" s="1"/>
  <c r="Z96" i="1"/>
  <c r="L96" i="1" s="1"/>
  <c r="P96" i="1" s="1"/>
  <c r="V96" i="1"/>
  <c r="AD160" i="1"/>
  <c r="X159" i="1"/>
  <c r="AA159" i="1" s="1"/>
  <c r="AL96" i="1"/>
  <c r="AJ97" i="1" s="1"/>
  <c r="AH97" i="1" s="1"/>
  <c r="K158" i="1"/>
  <c r="O158" i="1" s="1"/>
  <c r="T158" i="1"/>
  <c r="J158" i="1"/>
  <c r="N158" i="1" s="1"/>
  <c r="R158" i="1"/>
  <c r="Q158" i="1"/>
  <c r="R61" i="9" l="1"/>
  <c r="AD61" i="9"/>
  <c r="AE61" i="9"/>
  <c r="F186" i="9"/>
  <c r="G186" i="9" s="1"/>
  <c r="J186" i="9" s="1"/>
  <c r="P61" i="9"/>
  <c r="O61" i="9"/>
  <c r="AI61" i="9"/>
  <c r="AH61" i="9"/>
  <c r="Q61" i="9"/>
  <c r="AP61" i="9"/>
  <c r="AO61" i="9" s="1"/>
  <c r="H185" i="9"/>
  <c r="D186" i="9"/>
  <c r="B188" i="9"/>
  <c r="C187" i="9"/>
  <c r="E187" i="9" s="1"/>
  <c r="AQ61" i="9"/>
  <c r="C184" i="7"/>
  <c r="B185" i="7"/>
  <c r="E183" i="7"/>
  <c r="D183" i="7"/>
  <c r="F184" i="7"/>
  <c r="G184" i="7" s="1"/>
  <c r="J184" i="7" s="1"/>
  <c r="H182" i="7"/>
  <c r="H183" i="7" s="1"/>
  <c r="AE160" i="1"/>
  <c r="Y159" i="1"/>
  <c r="B760" i="4"/>
  <c r="C759" i="4"/>
  <c r="D758" i="4"/>
  <c r="E758" i="4"/>
  <c r="H757" i="4"/>
  <c r="H758" i="4" s="1"/>
  <c r="AD161" i="1"/>
  <c r="X160" i="1"/>
  <c r="AA160" i="1" s="1"/>
  <c r="AK97" i="1"/>
  <c r="AI97" i="1" s="1"/>
  <c r="AF97" i="1" s="1"/>
  <c r="K159" i="1"/>
  <c r="O159" i="1" s="1"/>
  <c r="T159" i="1"/>
  <c r="Q159" i="1"/>
  <c r="R159" i="1"/>
  <c r="J159" i="1"/>
  <c r="N159" i="1" s="1"/>
  <c r="Y61" i="9" l="1"/>
  <c r="X61" i="9"/>
  <c r="L61" i="9"/>
  <c r="F187" i="9"/>
  <c r="H186" i="9"/>
  <c r="D187" i="9"/>
  <c r="B189" i="9"/>
  <c r="C188" i="9"/>
  <c r="E188" i="9" s="1"/>
  <c r="G187" i="9"/>
  <c r="J187" i="9" s="1"/>
  <c r="M61" i="9"/>
  <c r="AR61" i="9"/>
  <c r="N61" i="9"/>
  <c r="AS61" i="9"/>
  <c r="AC61" i="9"/>
  <c r="E184" i="7"/>
  <c r="D184" i="7"/>
  <c r="C185" i="7"/>
  <c r="B186" i="7"/>
  <c r="H184" i="7"/>
  <c r="AE161" i="1"/>
  <c r="Y160" i="1"/>
  <c r="D759" i="4"/>
  <c r="E759" i="4"/>
  <c r="B761" i="4"/>
  <c r="C760" i="4"/>
  <c r="F759" i="4"/>
  <c r="G759" i="4" s="1"/>
  <c r="J759" i="4" s="1"/>
  <c r="F760" i="4" s="1"/>
  <c r="G760" i="4" s="1"/>
  <c r="J760" i="4" s="1"/>
  <c r="Z97" i="1"/>
  <c r="L97" i="1" s="1"/>
  <c r="P97" i="1" s="1"/>
  <c r="V97" i="1"/>
  <c r="AD162" i="1"/>
  <c r="X161" i="1"/>
  <c r="AA161" i="1" s="1"/>
  <c r="AL97" i="1"/>
  <c r="AJ98" i="1" s="1"/>
  <c r="AH98" i="1" s="1"/>
  <c r="Q160" i="1"/>
  <c r="J160" i="1"/>
  <c r="N160" i="1" s="1"/>
  <c r="R160" i="1"/>
  <c r="K160" i="1"/>
  <c r="O160" i="1" s="1"/>
  <c r="T160" i="1"/>
  <c r="AT61" i="9" l="1"/>
  <c r="AK62" i="9"/>
  <c r="F188" i="9"/>
  <c r="G188" i="9" s="1"/>
  <c r="J188" i="9" s="1"/>
  <c r="K62" i="9"/>
  <c r="AL62" i="9"/>
  <c r="AM62" i="9" s="1"/>
  <c r="AN62" i="9"/>
  <c r="D188" i="9"/>
  <c r="B190" i="9"/>
  <c r="C189" i="9"/>
  <c r="E189" i="9" s="1"/>
  <c r="H187" i="9"/>
  <c r="C186" i="7"/>
  <c r="B187" i="7"/>
  <c r="E185" i="7"/>
  <c r="D185" i="7"/>
  <c r="F185" i="7"/>
  <c r="G185" i="7" s="1"/>
  <c r="J185" i="7" s="1"/>
  <c r="AE162" i="1"/>
  <c r="Y161" i="1"/>
  <c r="B762" i="4"/>
  <c r="C761" i="4"/>
  <c r="D760" i="4"/>
  <c r="E760" i="4"/>
  <c r="H759" i="4"/>
  <c r="H760" i="4" s="1"/>
  <c r="AD163" i="1"/>
  <c r="X162" i="1"/>
  <c r="AA162" i="1" s="1"/>
  <c r="AK98" i="1"/>
  <c r="AI98" i="1" s="1"/>
  <c r="AF98" i="1" s="1"/>
  <c r="K161" i="1"/>
  <c r="O161" i="1" s="1"/>
  <c r="T161" i="1"/>
  <c r="J161" i="1"/>
  <c r="N161" i="1" s="1"/>
  <c r="R161" i="1"/>
  <c r="Q161" i="1"/>
  <c r="F189" i="9" l="1"/>
  <c r="H188" i="9"/>
  <c r="S62" i="9"/>
  <c r="B191" i="9"/>
  <c r="C190" i="9"/>
  <c r="E190" i="9" s="1"/>
  <c r="D189" i="9"/>
  <c r="G189" i="9"/>
  <c r="J189" i="9" s="1"/>
  <c r="F186" i="7"/>
  <c r="G186" i="7" s="1"/>
  <c r="J186" i="7" s="1"/>
  <c r="H185" i="7"/>
  <c r="C187" i="7"/>
  <c r="B188" i="7"/>
  <c r="E186" i="7"/>
  <c r="D186" i="7"/>
  <c r="AE163" i="1"/>
  <c r="Y162" i="1"/>
  <c r="D761" i="4"/>
  <c r="E761" i="4"/>
  <c r="B763" i="4"/>
  <c r="C762" i="4"/>
  <c r="F761" i="4"/>
  <c r="G761" i="4" s="1"/>
  <c r="J761" i="4" s="1"/>
  <c r="F762" i="4" s="1"/>
  <c r="G762" i="4" s="1"/>
  <c r="J762" i="4" s="1"/>
  <c r="Z98" i="1"/>
  <c r="L98" i="1" s="1"/>
  <c r="P98" i="1" s="1"/>
  <c r="V98" i="1"/>
  <c r="AD164" i="1"/>
  <c r="X163" i="1"/>
  <c r="AA163" i="1" s="1"/>
  <c r="AL98" i="1"/>
  <c r="AJ99" i="1" s="1"/>
  <c r="AH99" i="1" s="1"/>
  <c r="Q162" i="1"/>
  <c r="K162" i="1"/>
  <c r="O162" i="1" s="1"/>
  <c r="T162" i="1"/>
  <c r="R162" i="1"/>
  <c r="J162" i="1"/>
  <c r="N162" i="1" s="1"/>
  <c r="AF62" i="9" l="1"/>
  <c r="Z62" i="9"/>
  <c r="AA62" i="9"/>
  <c r="U62" i="9"/>
  <c r="V62" i="9"/>
  <c r="AG62" i="9" s="1"/>
  <c r="T62" i="9"/>
  <c r="AB62" i="9" s="1"/>
  <c r="W62" i="9"/>
  <c r="F190" i="9"/>
  <c r="G190" i="9"/>
  <c r="J190" i="9" s="1"/>
  <c r="H189" i="9"/>
  <c r="H190" i="9" s="1"/>
  <c r="D190" i="9"/>
  <c r="B192" i="9"/>
  <c r="C191" i="9"/>
  <c r="E191" i="9" s="1"/>
  <c r="H186" i="7"/>
  <c r="F187" i="7"/>
  <c r="G187" i="7" s="1"/>
  <c r="J187" i="7" s="1"/>
  <c r="C188" i="7"/>
  <c r="B189" i="7"/>
  <c r="E187" i="7"/>
  <c r="D187" i="7"/>
  <c r="AE164" i="1"/>
  <c r="Y163" i="1"/>
  <c r="B764" i="4"/>
  <c r="C763" i="4"/>
  <c r="F763" i="4" s="1"/>
  <c r="G763" i="4" s="1"/>
  <c r="J763" i="4" s="1"/>
  <c r="D762" i="4"/>
  <c r="E762" i="4"/>
  <c r="H761" i="4"/>
  <c r="H762" i="4" s="1"/>
  <c r="AD165" i="1"/>
  <c r="X164" i="1"/>
  <c r="AA164" i="1" s="1"/>
  <c r="AK99" i="1"/>
  <c r="AI99" i="1" s="1"/>
  <c r="AF99" i="1" s="1"/>
  <c r="J163" i="1"/>
  <c r="N163" i="1" s="1"/>
  <c r="R163" i="1"/>
  <c r="Q163" i="1"/>
  <c r="T163" i="1"/>
  <c r="K163" i="1"/>
  <c r="O163" i="1" s="1"/>
  <c r="H187" i="7" l="1"/>
  <c r="R62" i="9"/>
  <c r="AE62" i="9"/>
  <c r="AD62" i="9"/>
  <c r="F191" i="9"/>
  <c r="G191" i="9" s="1"/>
  <c r="J191" i="9" s="1"/>
  <c r="AQ62" i="9"/>
  <c r="P62" i="9"/>
  <c r="B193" i="9"/>
  <c r="C192" i="9"/>
  <c r="E192" i="9" s="1"/>
  <c r="Q62" i="9"/>
  <c r="AI62" i="9"/>
  <c r="AH62" i="9"/>
  <c r="D191" i="9"/>
  <c r="O62" i="9"/>
  <c r="F188" i="7"/>
  <c r="G188" i="7" s="1"/>
  <c r="J188" i="7" s="1"/>
  <c r="C189" i="7"/>
  <c r="B190" i="7"/>
  <c r="E188" i="7"/>
  <c r="D188" i="7"/>
  <c r="AE165" i="1"/>
  <c r="Y164" i="1"/>
  <c r="H763" i="4"/>
  <c r="D763" i="4"/>
  <c r="E763" i="4"/>
  <c r="B765" i="4"/>
  <c r="C764" i="4"/>
  <c r="Z99" i="1"/>
  <c r="L99" i="1" s="1"/>
  <c r="P99" i="1" s="1"/>
  <c r="V99" i="1"/>
  <c r="AD166" i="1"/>
  <c r="X165" i="1"/>
  <c r="AA165" i="1" s="1"/>
  <c r="AL99" i="1"/>
  <c r="AJ100" i="1" s="1"/>
  <c r="AH100" i="1" s="1"/>
  <c r="Q164" i="1"/>
  <c r="K164" i="1"/>
  <c r="O164" i="1" s="1"/>
  <c r="T164" i="1"/>
  <c r="J164" i="1"/>
  <c r="N164" i="1" s="1"/>
  <c r="R164" i="1"/>
  <c r="X62" i="9" l="1"/>
  <c r="Y62" i="9"/>
  <c r="AP62" i="9"/>
  <c r="AO62" i="9" s="1"/>
  <c r="L62" i="9"/>
  <c r="F192" i="9"/>
  <c r="H191" i="9"/>
  <c r="B194" i="9"/>
  <c r="C193" i="9"/>
  <c r="E193" i="9" s="1"/>
  <c r="D192" i="9"/>
  <c r="G192" i="9"/>
  <c r="J192" i="9" s="1"/>
  <c r="N62" i="9"/>
  <c r="AS62" i="9"/>
  <c r="AC62" i="9"/>
  <c r="M62" i="9"/>
  <c r="AR62" i="9"/>
  <c r="H188" i="7"/>
  <c r="E189" i="7"/>
  <c r="D189" i="7"/>
  <c r="F189" i="7"/>
  <c r="G189" i="7" s="1"/>
  <c r="J189" i="7" s="1"/>
  <c r="C190" i="7"/>
  <c r="B191" i="7"/>
  <c r="AE166" i="1"/>
  <c r="Y165" i="1"/>
  <c r="D764" i="4"/>
  <c r="E764" i="4"/>
  <c r="B766" i="4"/>
  <c r="C765" i="4"/>
  <c r="F764" i="4"/>
  <c r="G764" i="4" s="1"/>
  <c r="AD167" i="1"/>
  <c r="X166" i="1"/>
  <c r="AA166" i="1" s="1"/>
  <c r="AK100" i="1"/>
  <c r="AI100" i="1" s="1"/>
  <c r="AF100" i="1" s="1"/>
  <c r="J165" i="1"/>
  <c r="N165" i="1" s="1"/>
  <c r="R165" i="1"/>
  <c r="K165" i="1"/>
  <c r="O165" i="1" s="1"/>
  <c r="T165" i="1"/>
  <c r="Q165" i="1"/>
  <c r="AT62" i="9" l="1"/>
  <c r="AK63" i="9" s="1"/>
  <c r="F193" i="9"/>
  <c r="G193" i="9" s="1"/>
  <c r="J193" i="9" s="1"/>
  <c r="H192" i="9"/>
  <c r="D193" i="9"/>
  <c r="K63" i="9"/>
  <c r="B195" i="9"/>
  <c r="C194" i="9"/>
  <c r="E194" i="9" s="1"/>
  <c r="H189" i="7"/>
  <c r="C191" i="7"/>
  <c r="B192" i="7"/>
  <c r="E190" i="7"/>
  <c r="D190" i="7"/>
  <c r="F190" i="7"/>
  <c r="G190" i="7" s="1"/>
  <c r="J190" i="7" s="1"/>
  <c r="AE167" i="1"/>
  <c r="Y166" i="1"/>
  <c r="D765" i="4"/>
  <c r="E765" i="4"/>
  <c r="J764" i="4"/>
  <c r="F765" i="4" s="1"/>
  <c r="G765" i="4" s="1"/>
  <c r="J765" i="4" s="1"/>
  <c r="H764" i="4"/>
  <c r="B767" i="4"/>
  <c r="C766" i="4"/>
  <c r="Z100" i="1"/>
  <c r="L100" i="1" s="1"/>
  <c r="P100" i="1" s="1"/>
  <c r="V100" i="1"/>
  <c r="AD168" i="1"/>
  <c r="X167" i="1"/>
  <c r="AA167" i="1" s="1"/>
  <c r="AL100" i="1"/>
  <c r="AJ101" i="1" s="1"/>
  <c r="AH101" i="1" s="1"/>
  <c r="Q166" i="1"/>
  <c r="T166" i="1"/>
  <c r="K166" i="1"/>
  <c r="O166" i="1" s="1"/>
  <c r="R166" i="1"/>
  <c r="J166" i="1"/>
  <c r="N166" i="1" s="1"/>
  <c r="F191" i="7" l="1"/>
  <c r="G191" i="7" s="1"/>
  <c r="J191" i="7" s="1"/>
  <c r="AL63" i="9"/>
  <c r="AM63" i="9" s="1"/>
  <c r="AN63" i="9"/>
  <c r="H193" i="9"/>
  <c r="F194" i="9"/>
  <c r="G194" i="9" s="1"/>
  <c r="J194" i="9" s="1"/>
  <c r="S63" i="9"/>
  <c r="H194" i="9"/>
  <c r="B196" i="9"/>
  <c r="C195" i="9"/>
  <c r="E195" i="9" s="1"/>
  <c r="D194" i="9"/>
  <c r="C192" i="7"/>
  <c r="B193" i="7"/>
  <c r="H190" i="7"/>
  <c r="H191" i="7" s="1"/>
  <c r="E191" i="7"/>
  <c r="D191" i="7"/>
  <c r="F766" i="4"/>
  <c r="G766" i="4" s="1"/>
  <c r="J766" i="4" s="1"/>
  <c r="AE168" i="1"/>
  <c r="Y167" i="1"/>
  <c r="D766" i="4"/>
  <c r="E766" i="4"/>
  <c r="B768" i="4"/>
  <c r="C767" i="4"/>
  <c r="F767" i="4" s="1"/>
  <c r="G767" i="4" s="1"/>
  <c r="J767" i="4" s="1"/>
  <c r="H765" i="4"/>
  <c r="H766" i="4" s="1"/>
  <c r="AD169" i="1"/>
  <c r="X168" i="1"/>
  <c r="AA168" i="1" s="1"/>
  <c r="AK101" i="1"/>
  <c r="AI101" i="1" s="1"/>
  <c r="AF101" i="1" s="1"/>
  <c r="J167" i="1"/>
  <c r="N167" i="1" s="1"/>
  <c r="R167" i="1"/>
  <c r="Q167" i="1"/>
  <c r="T167" i="1"/>
  <c r="K167" i="1"/>
  <c r="O167" i="1" s="1"/>
  <c r="AF63" i="9" l="1"/>
  <c r="Z63" i="9"/>
  <c r="AA63" i="9"/>
  <c r="U63" i="9"/>
  <c r="V63" i="9"/>
  <c r="AG63" i="9" s="1"/>
  <c r="T63" i="9"/>
  <c r="AB63" i="9" s="1"/>
  <c r="W63" i="9"/>
  <c r="F195" i="9"/>
  <c r="G195" i="9" s="1"/>
  <c r="J195" i="9" s="1"/>
  <c r="H195" i="9"/>
  <c r="D195" i="9"/>
  <c r="B197" i="9"/>
  <c r="C196" i="9"/>
  <c r="E196" i="9" s="1"/>
  <c r="C193" i="7"/>
  <c r="B194" i="7"/>
  <c r="E192" i="7"/>
  <c r="D192" i="7"/>
  <c r="F192" i="7"/>
  <c r="G192" i="7" s="1"/>
  <c r="J192" i="7" s="1"/>
  <c r="AE169" i="1"/>
  <c r="Y168" i="1"/>
  <c r="H767" i="4"/>
  <c r="D767" i="4"/>
  <c r="E767" i="4"/>
  <c r="B769" i="4"/>
  <c r="C768" i="4"/>
  <c r="Z101" i="1"/>
  <c r="L101" i="1" s="1"/>
  <c r="P101" i="1" s="1"/>
  <c r="V101" i="1"/>
  <c r="AD170" i="1"/>
  <c r="X169" i="1"/>
  <c r="AA169" i="1" s="1"/>
  <c r="AL101" i="1"/>
  <c r="AJ102" i="1" s="1"/>
  <c r="AH102" i="1" s="1"/>
  <c r="K168" i="1"/>
  <c r="O168" i="1" s="1"/>
  <c r="T168" i="1"/>
  <c r="Q168" i="1"/>
  <c r="J168" i="1"/>
  <c r="N168" i="1" s="1"/>
  <c r="R168" i="1"/>
  <c r="R63" i="9" l="1"/>
  <c r="AE63" i="9"/>
  <c r="AD63" i="9"/>
  <c r="F196" i="9"/>
  <c r="G196" i="9" s="1"/>
  <c r="J196" i="9" s="1"/>
  <c r="D196" i="9"/>
  <c r="B198" i="9"/>
  <c r="C197" i="9"/>
  <c r="E197" i="9" s="1"/>
  <c r="AI63" i="9"/>
  <c r="AH63" i="9"/>
  <c r="Q63" i="9"/>
  <c r="O63" i="9"/>
  <c r="AQ63" i="9"/>
  <c r="F193" i="7"/>
  <c r="G193" i="7" s="1"/>
  <c r="J193" i="7" s="1"/>
  <c r="H192" i="7"/>
  <c r="C194" i="7"/>
  <c r="B195" i="7"/>
  <c r="E193" i="7"/>
  <c r="D193" i="7"/>
  <c r="AE170" i="1"/>
  <c r="Y169" i="1"/>
  <c r="B770" i="4"/>
  <c r="C769" i="4"/>
  <c r="D768" i="4"/>
  <c r="E768" i="4"/>
  <c r="F768" i="4"/>
  <c r="G768" i="4" s="1"/>
  <c r="J768" i="4" s="1"/>
  <c r="F769" i="4" s="1"/>
  <c r="G769" i="4" s="1"/>
  <c r="J769" i="4" s="1"/>
  <c r="AD171" i="1"/>
  <c r="X170" i="1"/>
  <c r="AA170" i="1" s="1"/>
  <c r="AK102" i="1"/>
  <c r="AI102" i="1" s="1"/>
  <c r="AF102" i="1" s="1"/>
  <c r="J169" i="1"/>
  <c r="N169" i="1" s="1"/>
  <c r="R169" i="1"/>
  <c r="Q169" i="1"/>
  <c r="K169" i="1"/>
  <c r="O169" i="1" s="1"/>
  <c r="T169" i="1"/>
  <c r="Y63" i="9" l="1"/>
  <c r="X63" i="9"/>
  <c r="AP63" i="9"/>
  <c r="AO63" i="9" s="1"/>
  <c r="L63" i="9"/>
  <c r="F197" i="9"/>
  <c r="G197" i="9"/>
  <c r="J197" i="9" s="1"/>
  <c r="H196" i="9"/>
  <c r="H197" i="9" s="1"/>
  <c r="N63" i="9"/>
  <c r="AS63" i="9"/>
  <c r="AC63" i="9"/>
  <c r="D197" i="9"/>
  <c r="P63" i="9"/>
  <c r="B199" i="9"/>
  <c r="C198" i="9"/>
  <c r="E198" i="9" s="1"/>
  <c r="H193" i="7"/>
  <c r="E194" i="7"/>
  <c r="D194" i="7"/>
  <c r="C195" i="7"/>
  <c r="B196" i="7"/>
  <c r="F194" i="7"/>
  <c r="G194" i="7" s="1"/>
  <c r="J194" i="7" s="1"/>
  <c r="AE171" i="1"/>
  <c r="Y170" i="1"/>
  <c r="H768" i="4"/>
  <c r="H769" i="4" s="1"/>
  <c r="D769" i="4"/>
  <c r="E769" i="4"/>
  <c r="B771" i="4"/>
  <c r="C770" i="4"/>
  <c r="Z102" i="1"/>
  <c r="L102" i="1" s="1"/>
  <c r="P102" i="1" s="1"/>
  <c r="V102" i="1"/>
  <c r="AD172" i="1"/>
  <c r="X171" i="1"/>
  <c r="AA171" i="1" s="1"/>
  <c r="AL102" i="1"/>
  <c r="AJ103" i="1" s="1"/>
  <c r="AH103" i="1" s="1"/>
  <c r="K170" i="1"/>
  <c r="O170" i="1" s="1"/>
  <c r="T170" i="1"/>
  <c r="J170" i="1"/>
  <c r="N170" i="1" s="1"/>
  <c r="R170" i="1"/>
  <c r="Q170" i="1"/>
  <c r="F198" i="9" l="1"/>
  <c r="M63" i="9"/>
  <c r="AR63" i="9"/>
  <c r="AT63" i="9" s="1"/>
  <c r="AK64" i="9" s="1"/>
  <c r="D198" i="9"/>
  <c r="G198" i="9"/>
  <c r="J198" i="9" s="1"/>
  <c r="B200" i="9"/>
  <c r="C199" i="9"/>
  <c r="E199" i="9" s="1"/>
  <c r="F195" i="7"/>
  <c r="G195" i="7" s="1"/>
  <c r="J195" i="7" s="1"/>
  <c r="H194" i="7"/>
  <c r="E195" i="7"/>
  <c r="D195" i="7"/>
  <c r="C196" i="7"/>
  <c r="B197" i="7"/>
  <c r="AE172" i="1"/>
  <c r="Y171" i="1"/>
  <c r="B772" i="4"/>
  <c r="C771" i="4"/>
  <c r="D770" i="4"/>
  <c r="E770" i="4"/>
  <c r="F770" i="4"/>
  <c r="G770" i="4" s="1"/>
  <c r="J770" i="4" s="1"/>
  <c r="F771" i="4" s="1"/>
  <c r="G771" i="4" s="1"/>
  <c r="J771" i="4" s="1"/>
  <c r="AD173" i="1"/>
  <c r="X172" i="1"/>
  <c r="AA172" i="1" s="1"/>
  <c r="AK103" i="1"/>
  <c r="AI103" i="1" s="1"/>
  <c r="AF103" i="1" s="1"/>
  <c r="Q171" i="1"/>
  <c r="J171" i="1"/>
  <c r="N171" i="1" s="1"/>
  <c r="R171" i="1"/>
  <c r="K171" i="1"/>
  <c r="O171" i="1" s="1"/>
  <c r="T171" i="1"/>
  <c r="AN64" i="9" l="1"/>
  <c r="AL64" i="9"/>
  <c r="AM64" i="9" s="1"/>
  <c r="F199" i="9"/>
  <c r="G199" i="9" s="1"/>
  <c r="J199" i="9" s="1"/>
  <c r="B201" i="9"/>
  <c r="C200" i="9"/>
  <c r="E200" i="9" s="1"/>
  <c r="K64" i="9"/>
  <c r="H198" i="9"/>
  <c r="D199" i="9"/>
  <c r="H195" i="7"/>
  <c r="E196" i="7"/>
  <c r="D196" i="7"/>
  <c r="F196" i="7"/>
  <c r="G196" i="7" s="1"/>
  <c r="J196" i="7" s="1"/>
  <c r="C197" i="7"/>
  <c r="B198" i="7"/>
  <c r="AE173" i="1"/>
  <c r="Y172" i="1"/>
  <c r="H770" i="4"/>
  <c r="H771" i="4" s="1"/>
  <c r="D771" i="4"/>
  <c r="E771" i="4"/>
  <c r="B773" i="4"/>
  <c r="C772" i="4"/>
  <c r="Z103" i="1"/>
  <c r="L103" i="1" s="1"/>
  <c r="P103" i="1" s="1"/>
  <c r="V103" i="1"/>
  <c r="AD174" i="1"/>
  <c r="X173" i="1"/>
  <c r="AA173" i="1" s="1"/>
  <c r="AL103" i="1"/>
  <c r="AJ104" i="1" s="1"/>
  <c r="AH104" i="1" s="1"/>
  <c r="Q172" i="1"/>
  <c r="T172" i="1"/>
  <c r="K172" i="1"/>
  <c r="O172" i="1" s="1"/>
  <c r="J172" i="1"/>
  <c r="N172" i="1" s="1"/>
  <c r="R172" i="1"/>
  <c r="H199" i="9" l="1"/>
  <c r="F200" i="9"/>
  <c r="G200" i="9" s="1"/>
  <c r="J200" i="9" s="1"/>
  <c r="S64" i="9"/>
  <c r="H200" i="9"/>
  <c r="D200" i="9"/>
  <c r="B202" i="9"/>
  <c r="C201" i="9"/>
  <c r="E201" i="9" s="1"/>
  <c r="F197" i="7"/>
  <c r="G197" i="7" s="1"/>
  <c r="J197" i="7" s="1"/>
  <c r="E197" i="7"/>
  <c r="D197" i="7"/>
  <c r="H196" i="7"/>
  <c r="H197" i="7" s="1"/>
  <c r="C198" i="7"/>
  <c r="B199" i="7"/>
  <c r="AE174" i="1"/>
  <c r="Y173" i="1"/>
  <c r="D772" i="4"/>
  <c r="E772" i="4"/>
  <c r="B774" i="4"/>
  <c r="C773" i="4"/>
  <c r="F772" i="4"/>
  <c r="G772" i="4" s="1"/>
  <c r="J772" i="4" s="1"/>
  <c r="F773" i="4" s="1"/>
  <c r="G773" i="4" s="1"/>
  <c r="J773" i="4" s="1"/>
  <c r="AD175" i="1"/>
  <c r="X174" i="1"/>
  <c r="AA174" i="1" s="1"/>
  <c r="AK104" i="1"/>
  <c r="AI104" i="1" s="1"/>
  <c r="AF104" i="1" s="1"/>
  <c r="R173" i="1"/>
  <c r="J173" i="1"/>
  <c r="N173" i="1" s="1"/>
  <c r="K173" i="1"/>
  <c r="O173" i="1" s="1"/>
  <c r="T173" i="1"/>
  <c r="Q173" i="1"/>
  <c r="AF64" i="9" l="1"/>
  <c r="AA64" i="9"/>
  <c r="Z64" i="9"/>
  <c r="U64" i="9"/>
  <c r="V64" i="9"/>
  <c r="AG64" i="9" s="1"/>
  <c r="T64" i="9"/>
  <c r="AB64" i="9" s="1"/>
  <c r="W64" i="9"/>
  <c r="F201" i="9"/>
  <c r="G201" i="9" s="1"/>
  <c r="B203" i="9"/>
  <c r="C202" i="9"/>
  <c r="E202" i="9" s="1"/>
  <c r="D201" i="9"/>
  <c r="E198" i="7"/>
  <c r="D198" i="7"/>
  <c r="F198" i="7"/>
  <c r="G198" i="7" s="1"/>
  <c r="J198" i="7" s="1"/>
  <c r="C199" i="7"/>
  <c r="B200" i="7"/>
  <c r="AE175" i="1"/>
  <c r="Y174" i="1"/>
  <c r="D773" i="4"/>
  <c r="E773" i="4"/>
  <c r="H772" i="4"/>
  <c r="H773" i="4" s="1"/>
  <c r="B775" i="4"/>
  <c r="C774" i="4"/>
  <c r="Z104" i="1"/>
  <c r="L104" i="1" s="1"/>
  <c r="P104" i="1" s="1"/>
  <c r="V104" i="1"/>
  <c r="AD176" i="1"/>
  <c r="X175" i="1"/>
  <c r="AA175" i="1" s="1"/>
  <c r="AL104" i="1"/>
  <c r="AJ105" i="1" s="1"/>
  <c r="AH105" i="1" s="1"/>
  <c r="Q174" i="1"/>
  <c r="T174" i="1"/>
  <c r="K174" i="1"/>
  <c r="O174" i="1" s="1"/>
  <c r="R174" i="1"/>
  <c r="J174" i="1"/>
  <c r="N174" i="1" s="1"/>
  <c r="R64" i="9" l="1"/>
  <c r="AE64" i="9"/>
  <c r="AD64" i="9"/>
  <c r="F202" i="9"/>
  <c r="O64" i="9"/>
  <c r="J201" i="9"/>
  <c r="G202" i="9" s="1"/>
  <c r="J202" i="9" s="1"/>
  <c r="H201" i="9"/>
  <c r="AP64" i="9"/>
  <c r="AO64" i="9" s="1"/>
  <c r="AQ64" i="9"/>
  <c r="AI64" i="9"/>
  <c r="AH64" i="9"/>
  <c r="Q64" i="9"/>
  <c r="D202" i="9"/>
  <c r="B204" i="9"/>
  <c r="C203" i="9"/>
  <c r="E203" i="9" s="1"/>
  <c r="F199" i="7"/>
  <c r="G199" i="7" s="1"/>
  <c r="J199" i="7" s="1"/>
  <c r="H198" i="7"/>
  <c r="C200" i="7"/>
  <c r="B201" i="7"/>
  <c r="E199" i="7"/>
  <c r="D199" i="7"/>
  <c r="AE176" i="1"/>
  <c r="Y175" i="1"/>
  <c r="D774" i="4"/>
  <c r="E774" i="4"/>
  <c r="B776" i="4"/>
  <c r="C775" i="4"/>
  <c r="F774" i="4"/>
  <c r="G774" i="4" s="1"/>
  <c r="J774" i="4" s="1"/>
  <c r="F775" i="4" s="1"/>
  <c r="G775" i="4" s="1"/>
  <c r="J775" i="4" s="1"/>
  <c r="AD177" i="1"/>
  <c r="X176" i="1"/>
  <c r="AA176" i="1" s="1"/>
  <c r="AK105" i="1"/>
  <c r="AI105" i="1" s="1"/>
  <c r="AF105" i="1" s="1"/>
  <c r="R175" i="1"/>
  <c r="J175" i="1"/>
  <c r="N175" i="1" s="1"/>
  <c r="Q175" i="1"/>
  <c r="K175" i="1"/>
  <c r="O175" i="1" s="1"/>
  <c r="T175" i="1"/>
  <c r="H199" i="7" l="1"/>
  <c r="Y64" i="9"/>
  <c r="X64" i="9"/>
  <c r="L64" i="9"/>
  <c r="F203" i="9"/>
  <c r="G203" i="9" s="1"/>
  <c r="J203" i="9" s="1"/>
  <c r="N64" i="9"/>
  <c r="AS64" i="9"/>
  <c r="AC64" i="9"/>
  <c r="D203" i="9"/>
  <c r="B205" i="9"/>
  <c r="C204" i="9"/>
  <c r="E204" i="9" s="1"/>
  <c r="H202" i="9"/>
  <c r="P64" i="9"/>
  <c r="C201" i="7"/>
  <c r="B202" i="7"/>
  <c r="E200" i="7"/>
  <c r="D200" i="7"/>
  <c r="F200" i="7"/>
  <c r="G200" i="7" s="1"/>
  <c r="J200" i="7" s="1"/>
  <c r="AE177" i="1"/>
  <c r="Y176" i="1"/>
  <c r="B777" i="4"/>
  <c r="C776" i="4"/>
  <c r="D775" i="4"/>
  <c r="E775" i="4"/>
  <c r="H774" i="4"/>
  <c r="H775" i="4" s="1"/>
  <c r="Z105" i="1"/>
  <c r="L105" i="1" s="1"/>
  <c r="P105" i="1" s="1"/>
  <c r="V105" i="1"/>
  <c r="AD178" i="1"/>
  <c r="X177" i="1"/>
  <c r="AA177" i="1" s="1"/>
  <c r="AL105" i="1"/>
  <c r="AJ106" i="1" s="1"/>
  <c r="AH106" i="1" s="1"/>
  <c r="K176" i="1"/>
  <c r="O176" i="1" s="1"/>
  <c r="T176" i="1"/>
  <c r="Q176" i="1"/>
  <c r="J176" i="1"/>
  <c r="N176" i="1" s="1"/>
  <c r="R176" i="1"/>
  <c r="F204" i="9" l="1"/>
  <c r="G204" i="9" s="1"/>
  <c r="J204" i="9" s="1"/>
  <c r="H203" i="9"/>
  <c r="D204" i="9"/>
  <c r="B206" i="9"/>
  <c r="C205" i="9"/>
  <c r="E205" i="9" s="1"/>
  <c r="M64" i="9"/>
  <c r="AR64" i="9"/>
  <c r="AT64" i="9" s="1"/>
  <c r="AK65" i="9" s="1"/>
  <c r="F201" i="7"/>
  <c r="G201" i="7" s="1"/>
  <c r="J201" i="7" s="1"/>
  <c r="E201" i="7"/>
  <c r="D201" i="7"/>
  <c r="H200" i="7"/>
  <c r="C202" i="7"/>
  <c r="B203" i="7"/>
  <c r="AE178" i="1"/>
  <c r="Y177" i="1"/>
  <c r="D776" i="4"/>
  <c r="E776" i="4"/>
  <c r="B778" i="4"/>
  <c r="C777" i="4"/>
  <c r="F776" i="4"/>
  <c r="G776" i="4" s="1"/>
  <c r="J776" i="4" s="1"/>
  <c r="F777" i="4" s="1"/>
  <c r="G777" i="4" s="1"/>
  <c r="J777" i="4" s="1"/>
  <c r="AD179" i="1"/>
  <c r="X178" i="1"/>
  <c r="AA178" i="1" s="1"/>
  <c r="AK106" i="1"/>
  <c r="AI106" i="1" s="1"/>
  <c r="AF106" i="1" s="1"/>
  <c r="Q177" i="1"/>
  <c r="J177" i="1"/>
  <c r="N177" i="1" s="1"/>
  <c r="R177" i="1"/>
  <c r="T177" i="1"/>
  <c r="K177" i="1"/>
  <c r="O177" i="1" s="1"/>
  <c r="AL65" i="9" l="1"/>
  <c r="AM65" i="9" s="1"/>
  <c r="AN65" i="9"/>
  <c r="F205" i="9"/>
  <c r="K65" i="9"/>
  <c r="D205" i="9"/>
  <c r="H204" i="9"/>
  <c r="B207" i="9"/>
  <c r="C206" i="9"/>
  <c r="E206" i="9" s="1"/>
  <c r="G205" i="9"/>
  <c r="J205" i="9" s="1"/>
  <c r="H201" i="7"/>
  <c r="F202" i="7"/>
  <c r="G202" i="7" s="1"/>
  <c r="J202" i="7" s="1"/>
  <c r="C203" i="7"/>
  <c r="B204" i="7"/>
  <c r="E202" i="7"/>
  <c r="D202" i="7"/>
  <c r="AE179" i="1"/>
  <c r="Y178" i="1"/>
  <c r="B779" i="4"/>
  <c r="C778" i="4"/>
  <c r="F778" i="4" s="1"/>
  <c r="G778" i="4" s="1"/>
  <c r="J778" i="4" s="1"/>
  <c r="D777" i="4"/>
  <c r="E777" i="4"/>
  <c r="H776" i="4"/>
  <c r="H777" i="4" s="1"/>
  <c r="Z106" i="1"/>
  <c r="L106" i="1" s="1"/>
  <c r="P106" i="1" s="1"/>
  <c r="V106" i="1"/>
  <c r="AD180" i="1"/>
  <c r="X179" i="1"/>
  <c r="AA179" i="1" s="1"/>
  <c r="AL106" i="1"/>
  <c r="AJ107" i="1" s="1"/>
  <c r="AH107" i="1" s="1"/>
  <c r="T178" i="1"/>
  <c r="K178" i="1"/>
  <c r="O178" i="1" s="1"/>
  <c r="R178" i="1"/>
  <c r="J178" i="1"/>
  <c r="N178" i="1" s="1"/>
  <c r="Q178" i="1"/>
  <c r="F206" i="9" l="1"/>
  <c r="G206" i="9" s="1"/>
  <c r="J206" i="9" s="1"/>
  <c r="S65" i="9"/>
  <c r="B208" i="9"/>
  <c r="C207" i="9"/>
  <c r="E207" i="9" s="1"/>
  <c r="H205" i="9"/>
  <c r="D206" i="9"/>
  <c r="H202" i="7"/>
  <c r="C204" i="7"/>
  <c r="B205" i="7"/>
  <c r="E203" i="7"/>
  <c r="D203" i="7"/>
  <c r="F203" i="7"/>
  <c r="G203" i="7" s="1"/>
  <c r="H778" i="4"/>
  <c r="AE180" i="1"/>
  <c r="Y179" i="1"/>
  <c r="D778" i="4"/>
  <c r="E778" i="4"/>
  <c r="B780" i="4"/>
  <c r="C779" i="4"/>
  <c r="AD181" i="1"/>
  <c r="X180" i="1"/>
  <c r="AA180" i="1" s="1"/>
  <c r="AK107" i="1"/>
  <c r="AI107" i="1" s="1"/>
  <c r="AF107" i="1" s="1"/>
  <c r="R179" i="1"/>
  <c r="J179" i="1"/>
  <c r="N179" i="1" s="1"/>
  <c r="Q179" i="1"/>
  <c r="T179" i="1"/>
  <c r="K179" i="1"/>
  <c r="O179" i="1" s="1"/>
  <c r="AF65" i="9" l="1"/>
  <c r="AA65" i="9"/>
  <c r="Z65" i="9"/>
  <c r="U65" i="9"/>
  <c r="V65" i="9"/>
  <c r="AG65" i="9" s="1"/>
  <c r="T65" i="9"/>
  <c r="AB65" i="9" s="1"/>
  <c r="W65" i="9"/>
  <c r="H206" i="9"/>
  <c r="F207" i="9"/>
  <c r="D207" i="9"/>
  <c r="G207" i="9"/>
  <c r="J207" i="9" s="1"/>
  <c r="B209" i="9"/>
  <c r="C208" i="9"/>
  <c r="E208" i="9" s="1"/>
  <c r="E204" i="7"/>
  <c r="D204" i="7"/>
  <c r="J203" i="7"/>
  <c r="F204" i="7" s="1"/>
  <c r="G204" i="7" s="1"/>
  <c r="J204" i="7" s="1"/>
  <c r="H203" i="7"/>
  <c r="C205" i="7"/>
  <c r="B206" i="7"/>
  <c r="AE181" i="1"/>
  <c r="Y180" i="1"/>
  <c r="D779" i="4"/>
  <c r="E779" i="4"/>
  <c r="B781" i="4"/>
  <c r="C780" i="4"/>
  <c r="F779" i="4"/>
  <c r="G779" i="4" s="1"/>
  <c r="Z107" i="1"/>
  <c r="L107" i="1" s="1"/>
  <c r="P107" i="1" s="1"/>
  <c r="V107" i="1"/>
  <c r="AD182" i="1"/>
  <c r="X181" i="1"/>
  <c r="AA181" i="1" s="1"/>
  <c r="AL107" i="1"/>
  <c r="AJ108" i="1" s="1"/>
  <c r="AH108" i="1" s="1"/>
  <c r="K180" i="1"/>
  <c r="O180" i="1" s="1"/>
  <c r="T180" i="1"/>
  <c r="Q180" i="1"/>
  <c r="R180" i="1"/>
  <c r="J180" i="1"/>
  <c r="N180" i="1" s="1"/>
  <c r="R65" i="9" l="1"/>
  <c r="AE65" i="9"/>
  <c r="AD65" i="9"/>
  <c r="F208" i="9"/>
  <c r="G208" i="9"/>
  <c r="J208" i="9" s="1"/>
  <c r="H207" i="9"/>
  <c r="H208" i="9" s="1"/>
  <c r="O65" i="9"/>
  <c r="AP65" i="9"/>
  <c r="AO65" i="9" s="1"/>
  <c r="D208" i="9"/>
  <c r="AQ65" i="9"/>
  <c r="AH65" i="9"/>
  <c r="Q65" i="9"/>
  <c r="AI65" i="9"/>
  <c r="C209" i="9"/>
  <c r="E209" i="9" s="1"/>
  <c r="B210" i="9"/>
  <c r="H204" i="7"/>
  <c r="F205" i="7"/>
  <c r="G205" i="7" s="1"/>
  <c r="J205" i="7" s="1"/>
  <c r="C206" i="7"/>
  <c r="B207" i="7"/>
  <c r="E205" i="7"/>
  <c r="D205" i="7"/>
  <c r="AE182" i="1"/>
  <c r="Y181" i="1"/>
  <c r="D780" i="4"/>
  <c r="E780" i="4"/>
  <c r="J779" i="4"/>
  <c r="F780" i="4" s="1"/>
  <c r="G780" i="4" s="1"/>
  <c r="J780" i="4" s="1"/>
  <c r="H779" i="4"/>
  <c r="B782" i="4"/>
  <c r="C781" i="4"/>
  <c r="AD183" i="1"/>
  <c r="X182" i="1"/>
  <c r="AA182" i="1" s="1"/>
  <c r="AK108" i="1"/>
  <c r="AI108" i="1" s="1"/>
  <c r="AF108" i="1" s="1"/>
  <c r="R181" i="1"/>
  <c r="J181" i="1"/>
  <c r="N181" i="1" s="1"/>
  <c r="Q181" i="1"/>
  <c r="K181" i="1"/>
  <c r="O181" i="1" s="1"/>
  <c r="T181" i="1"/>
  <c r="Y65" i="9" l="1"/>
  <c r="X65" i="9"/>
  <c r="L65" i="9"/>
  <c r="F209" i="9"/>
  <c r="P65" i="9"/>
  <c r="N65" i="9"/>
  <c r="AS65" i="9"/>
  <c r="AC65" i="9"/>
  <c r="D209" i="9"/>
  <c r="B211" i="9"/>
  <c r="C210" i="9"/>
  <c r="E210" i="9" s="1"/>
  <c r="G209" i="9"/>
  <c r="J209" i="9" s="1"/>
  <c r="H205" i="7"/>
  <c r="F206" i="7"/>
  <c r="G206" i="7" s="1"/>
  <c r="J206" i="7" s="1"/>
  <c r="C207" i="7"/>
  <c r="B208" i="7"/>
  <c r="E206" i="7"/>
  <c r="D206" i="7"/>
  <c r="AE183" i="1"/>
  <c r="Y182" i="1"/>
  <c r="D781" i="4"/>
  <c r="E781" i="4"/>
  <c r="B783" i="4"/>
  <c r="C782" i="4"/>
  <c r="H780" i="4"/>
  <c r="F781" i="4"/>
  <c r="G781" i="4" s="1"/>
  <c r="J781" i="4" s="1"/>
  <c r="F782" i="4" s="1"/>
  <c r="G782" i="4" s="1"/>
  <c r="J782" i="4" s="1"/>
  <c r="Z108" i="1"/>
  <c r="L108" i="1" s="1"/>
  <c r="P108" i="1" s="1"/>
  <c r="V108" i="1"/>
  <c r="AD184" i="1"/>
  <c r="X183" i="1"/>
  <c r="AA183" i="1" s="1"/>
  <c r="AL108" i="1"/>
  <c r="AJ109" i="1" s="1"/>
  <c r="AH109" i="1" s="1"/>
  <c r="T182" i="1"/>
  <c r="K182" i="1"/>
  <c r="O182" i="1" s="1"/>
  <c r="Q182" i="1"/>
  <c r="J182" i="1"/>
  <c r="N182" i="1" s="1"/>
  <c r="R182" i="1"/>
  <c r="F210" i="9" l="1"/>
  <c r="G210" i="9" s="1"/>
  <c r="J210" i="9" s="1"/>
  <c r="H209" i="9"/>
  <c r="D210" i="9"/>
  <c r="M65" i="9"/>
  <c r="AR65" i="9"/>
  <c r="AT65" i="9" s="1"/>
  <c r="AK66" i="9" s="1"/>
  <c r="AL66" i="9" s="1"/>
  <c r="AM66" i="9" s="1"/>
  <c r="B212" i="9"/>
  <c r="C211" i="9"/>
  <c r="E211" i="9" s="1"/>
  <c r="F207" i="7"/>
  <c r="G207" i="7" s="1"/>
  <c r="J207" i="7" s="1"/>
  <c r="H206" i="7"/>
  <c r="E207" i="7"/>
  <c r="D207" i="7"/>
  <c r="C208" i="7"/>
  <c r="B209" i="7"/>
  <c r="AE184" i="1"/>
  <c r="Y183" i="1"/>
  <c r="D782" i="4"/>
  <c r="E782" i="4"/>
  <c r="H781" i="4"/>
  <c r="H782" i="4" s="1"/>
  <c r="B784" i="4"/>
  <c r="C783" i="4"/>
  <c r="AD185" i="1"/>
  <c r="X184" i="1"/>
  <c r="AA184" i="1" s="1"/>
  <c r="AK109" i="1"/>
  <c r="AI109" i="1" s="1"/>
  <c r="AF109" i="1" s="1"/>
  <c r="Q183" i="1"/>
  <c r="R183" i="1"/>
  <c r="J183" i="1"/>
  <c r="N183" i="1" s="1"/>
  <c r="K183" i="1"/>
  <c r="O183" i="1" s="1"/>
  <c r="T183" i="1"/>
  <c r="AN66" i="9" l="1"/>
  <c r="H210" i="9"/>
  <c r="F211" i="9"/>
  <c r="G211" i="9" s="1"/>
  <c r="J211" i="9" s="1"/>
  <c r="K66" i="9"/>
  <c r="D211" i="9"/>
  <c r="B213" i="9"/>
  <c r="C212" i="9"/>
  <c r="H207" i="7"/>
  <c r="C209" i="7"/>
  <c r="B210" i="7"/>
  <c r="E208" i="7"/>
  <c r="D208" i="7"/>
  <c r="F208" i="7"/>
  <c r="G208" i="7" s="1"/>
  <c r="J208" i="7" s="1"/>
  <c r="AE185" i="1"/>
  <c r="Y184" i="1"/>
  <c r="D783" i="4"/>
  <c r="E783" i="4"/>
  <c r="B785" i="4"/>
  <c r="C784" i="4"/>
  <c r="F783" i="4"/>
  <c r="G783" i="4" s="1"/>
  <c r="J783" i="4" s="1"/>
  <c r="F784" i="4" s="1"/>
  <c r="G784" i="4" s="1"/>
  <c r="J784" i="4" s="1"/>
  <c r="Z109" i="1"/>
  <c r="L109" i="1" s="1"/>
  <c r="P109" i="1" s="1"/>
  <c r="V109" i="1"/>
  <c r="AD186" i="1"/>
  <c r="X185" i="1"/>
  <c r="AA185" i="1" s="1"/>
  <c r="AL109" i="1"/>
  <c r="AJ110" i="1" s="1"/>
  <c r="AH110" i="1" s="1"/>
  <c r="K184" i="1"/>
  <c r="O184" i="1" s="1"/>
  <c r="T184" i="1"/>
  <c r="R184" i="1"/>
  <c r="J184" i="1"/>
  <c r="N184" i="1" s="1"/>
  <c r="Q184" i="1"/>
  <c r="F209" i="7" l="1"/>
  <c r="G209" i="7" s="1"/>
  <c r="J209" i="7" s="1"/>
  <c r="H211" i="9"/>
  <c r="E212" i="9"/>
  <c r="S66" i="9"/>
  <c r="B214" i="9"/>
  <c r="C213" i="9"/>
  <c r="E213" i="9" s="1"/>
  <c r="D212" i="9"/>
  <c r="E209" i="7"/>
  <c r="D209" i="7"/>
  <c r="H208" i="7"/>
  <c r="H209" i="7" s="1"/>
  <c r="C210" i="7"/>
  <c r="B211" i="7"/>
  <c r="AE186" i="1"/>
  <c r="Y185" i="1"/>
  <c r="B786" i="4"/>
  <c r="C785" i="4"/>
  <c r="D784" i="4"/>
  <c r="E784" i="4"/>
  <c r="H783" i="4"/>
  <c r="H784" i="4" s="1"/>
  <c r="AD187" i="1"/>
  <c r="X186" i="1"/>
  <c r="AA186" i="1" s="1"/>
  <c r="AK110" i="1"/>
  <c r="AI110" i="1" s="1"/>
  <c r="AF110" i="1" s="1"/>
  <c r="Q185" i="1"/>
  <c r="J185" i="1"/>
  <c r="N185" i="1" s="1"/>
  <c r="R185" i="1"/>
  <c r="T185" i="1"/>
  <c r="K185" i="1"/>
  <c r="O185" i="1" s="1"/>
  <c r="AF66" i="9" l="1"/>
  <c r="AA66" i="9"/>
  <c r="Z66" i="9"/>
  <c r="U66" i="9"/>
  <c r="V66" i="9"/>
  <c r="AG66" i="9" s="1"/>
  <c r="T66" i="9"/>
  <c r="AB66" i="9" s="1"/>
  <c r="W66" i="9"/>
  <c r="F213" i="9"/>
  <c r="G213" i="9" s="1"/>
  <c r="J213" i="9" s="1"/>
  <c r="F212" i="9"/>
  <c r="G212" i="9" s="1"/>
  <c r="B215" i="9"/>
  <c r="C214" i="9"/>
  <c r="E214" i="9" s="1"/>
  <c r="D213" i="9"/>
  <c r="C211" i="7"/>
  <c r="B212" i="7"/>
  <c r="E210" i="7"/>
  <c r="D210" i="7"/>
  <c r="F210" i="7"/>
  <c r="G210" i="7" s="1"/>
  <c r="J210" i="7" s="1"/>
  <c r="F211" i="7" s="1"/>
  <c r="G211" i="7" s="1"/>
  <c r="J211" i="7" s="1"/>
  <c r="AE187" i="1"/>
  <c r="Y186" i="1"/>
  <c r="D785" i="4"/>
  <c r="E785" i="4"/>
  <c r="B787" i="4"/>
  <c r="C786" i="4"/>
  <c r="F785" i="4"/>
  <c r="G785" i="4" s="1"/>
  <c r="J785" i="4" s="1"/>
  <c r="F786" i="4" s="1"/>
  <c r="G786" i="4" s="1"/>
  <c r="J786" i="4" s="1"/>
  <c r="Z110" i="1"/>
  <c r="L110" i="1" s="1"/>
  <c r="P110" i="1" s="1"/>
  <c r="V110" i="1"/>
  <c r="AD188" i="1"/>
  <c r="X187" i="1"/>
  <c r="AA187" i="1" s="1"/>
  <c r="AL110" i="1"/>
  <c r="AJ111" i="1" s="1"/>
  <c r="AH111" i="1" s="1"/>
  <c r="Q186" i="1"/>
  <c r="R186" i="1"/>
  <c r="J186" i="1"/>
  <c r="N186" i="1" s="1"/>
  <c r="K186" i="1"/>
  <c r="O186" i="1" s="1"/>
  <c r="T186" i="1"/>
  <c r="R66" i="9" l="1"/>
  <c r="AE66" i="9"/>
  <c r="AD66" i="9"/>
  <c r="F214" i="9"/>
  <c r="G214" i="9" s="1"/>
  <c r="J214" i="9" s="1"/>
  <c r="J212" i="9"/>
  <c r="H212" i="9"/>
  <c r="AS66" i="9"/>
  <c r="N66" i="9"/>
  <c r="AP66" i="9"/>
  <c r="AO66" i="9" s="1"/>
  <c r="AQ66" i="9"/>
  <c r="H213" i="9"/>
  <c r="B216" i="9"/>
  <c r="C215" i="9"/>
  <c r="E215" i="9" s="1"/>
  <c r="AC66" i="9"/>
  <c r="O66" i="9"/>
  <c r="D214" i="9"/>
  <c r="Q66" i="9"/>
  <c r="AI66" i="9"/>
  <c r="AH66" i="9"/>
  <c r="C212" i="7"/>
  <c r="F212" i="7" s="1"/>
  <c r="G212" i="7" s="1"/>
  <c r="J212" i="7" s="1"/>
  <c r="B213" i="7"/>
  <c r="E211" i="7"/>
  <c r="D211" i="7"/>
  <c r="H210" i="7"/>
  <c r="H211" i="7" s="1"/>
  <c r="AE188" i="1"/>
  <c r="Y187" i="1"/>
  <c r="B788" i="4"/>
  <c r="C787" i="4"/>
  <c r="D786" i="4"/>
  <c r="E786" i="4"/>
  <c r="H785" i="4"/>
  <c r="H786" i="4" s="1"/>
  <c r="AD189" i="1"/>
  <c r="X188" i="1"/>
  <c r="AA188" i="1" s="1"/>
  <c r="AK111" i="1"/>
  <c r="AI111" i="1" s="1"/>
  <c r="AF111" i="1" s="1"/>
  <c r="K187" i="1"/>
  <c r="O187" i="1" s="1"/>
  <c r="T187" i="1"/>
  <c r="J187" i="1"/>
  <c r="N187" i="1" s="1"/>
  <c r="R187" i="1"/>
  <c r="Q187" i="1"/>
  <c r="X66" i="9" l="1"/>
  <c r="Y66" i="9"/>
  <c r="L66" i="9"/>
  <c r="H214" i="9"/>
  <c r="F215" i="9"/>
  <c r="D215" i="9"/>
  <c r="B217" i="9"/>
  <c r="C216" i="9"/>
  <c r="E216" i="9" s="1"/>
  <c r="G215" i="9"/>
  <c r="J215" i="9" s="1"/>
  <c r="P66" i="9"/>
  <c r="C213" i="7"/>
  <c r="B214" i="7"/>
  <c r="E212" i="7"/>
  <c r="D212" i="7"/>
  <c r="H212" i="7"/>
  <c r="AE189" i="1"/>
  <c r="Y188" i="1"/>
  <c r="D787" i="4"/>
  <c r="E787" i="4"/>
  <c r="B789" i="4"/>
  <c r="C788" i="4"/>
  <c r="F787" i="4"/>
  <c r="G787" i="4" s="1"/>
  <c r="J787" i="4" s="1"/>
  <c r="F788" i="4" s="1"/>
  <c r="G788" i="4" s="1"/>
  <c r="J788" i="4" s="1"/>
  <c r="Z111" i="1"/>
  <c r="L111" i="1" s="1"/>
  <c r="P111" i="1" s="1"/>
  <c r="V111" i="1"/>
  <c r="AD190" i="1"/>
  <c r="X189" i="1"/>
  <c r="AA189" i="1" s="1"/>
  <c r="AL111" i="1"/>
  <c r="AJ112" i="1" s="1"/>
  <c r="AH112" i="1" s="1"/>
  <c r="Q188" i="1"/>
  <c r="R188" i="1"/>
  <c r="J188" i="1"/>
  <c r="N188" i="1" s="1"/>
  <c r="T188" i="1"/>
  <c r="K188" i="1"/>
  <c r="O188" i="1" s="1"/>
  <c r="F216" i="9" l="1"/>
  <c r="G216" i="9" s="1"/>
  <c r="J216" i="9" s="1"/>
  <c r="M66" i="9"/>
  <c r="AR66" i="9"/>
  <c r="AT66" i="9" s="1"/>
  <c r="AK67" i="9" s="1"/>
  <c r="AL67" i="9" s="1"/>
  <c r="AM67" i="9" s="1"/>
  <c r="B218" i="9"/>
  <c r="C217" i="9"/>
  <c r="E217" i="9" s="1"/>
  <c r="H215" i="9"/>
  <c r="D216" i="9"/>
  <c r="C214" i="7"/>
  <c r="B215" i="7"/>
  <c r="E213" i="7"/>
  <c r="D213" i="7"/>
  <c r="F213" i="7"/>
  <c r="G213" i="7" s="1"/>
  <c r="J213" i="7" s="1"/>
  <c r="AE190" i="1"/>
  <c r="Y189" i="1"/>
  <c r="B790" i="4"/>
  <c r="C789" i="4"/>
  <c r="D788" i="4"/>
  <c r="E788" i="4"/>
  <c r="H787" i="4"/>
  <c r="H788" i="4" s="1"/>
  <c r="AD191" i="1"/>
  <c r="X190" i="1"/>
  <c r="AA190" i="1" s="1"/>
  <c r="AK112" i="1"/>
  <c r="AI112" i="1" s="1"/>
  <c r="AF112" i="1" s="1"/>
  <c r="K189" i="1"/>
  <c r="O189" i="1" s="1"/>
  <c r="T189" i="1"/>
  <c r="Q189" i="1"/>
  <c r="J189" i="1"/>
  <c r="N189" i="1" s="1"/>
  <c r="R189" i="1"/>
  <c r="AN67" i="9" l="1"/>
  <c r="H216" i="9"/>
  <c r="F217" i="9"/>
  <c r="G217" i="9" s="1"/>
  <c r="J217" i="9" s="1"/>
  <c r="B219" i="9"/>
  <c r="C218" i="9"/>
  <c r="E218" i="9" s="1"/>
  <c r="H217" i="9"/>
  <c r="D217" i="9"/>
  <c r="K67" i="9"/>
  <c r="F214" i="7"/>
  <c r="G214" i="7" s="1"/>
  <c r="J214" i="7" s="1"/>
  <c r="C215" i="7"/>
  <c r="B216" i="7"/>
  <c r="E214" i="7"/>
  <c r="D214" i="7"/>
  <c r="H213" i="7"/>
  <c r="AE191" i="1"/>
  <c r="Y190" i="1"/>
  <c r="D789" i="4"/>
  <c r="E789" i="4"/>
  <c r="B791" i="4"/>
  <c r="C790" i="4"/>
  <c r="F789" i="4"/>
  <c r="G789" i="4" s="1"/>
  <c r="J789" i="4" s="1"/>
  <c r="F790" i="4" s="1"/>
  <c r="G790" i="4" s="1"/>
  <c r="J790" i="4" s="1"/>
  <c r="Z112" i="1"/>
  <c r="L112" i="1" s="1"/>
  <c r="P112" i="1" s="1"/>
  <c r="V112" i="1"/>
  <c r="AD192" i="1"/>
  <c r="X191" i="1"/>
  <c r="AA191" i="1" s="1"/>
  <c r="AL112" i="1"/>
  <c r="AJ113" i="1" s="1"/>
  <c r="AH113" i="1" s="1"/>
  <c r="R190" i="1"/>
  <c r="J190" i="1"/>
  <c r="N190" i="1" s="1"/>
  <c r="Q190" i="1"/>
  <c r="T190" i="1"/>
  <c r="K190" i="1"/>
  <c r="O190" i="1" s="1"/>
  <c r="F218" i="9" l="1"/>
  <c r="S67" i="9"/>
  <c r="D218" i="9"/>
  <c r="B220" i="9"/>
  <c r="C219" i="9"/>
  <c r="E219" i="9" s="1"/>
  <c r="G218" i="9"/>
  <c r="J218" i="9" s="1"/>
  <c r="H214" i="7"/>
  <c r="F215" i="7"/>
  <c r="G215" i="7" s="1"/>
  <c r="J215" i="7" s="1"/>
  <c r="C216" i="7"/>
  <c r="B217" i="7"/>
  <c r="E215" i="7"/>
  <c r="D215" i="7"/>
  <c r="AE192" i="1"/>
  <c r="Y191" i="1"/>
  <c r="B792" i="4"/>
  <c r="C791" i="4"/>
  <c r="D790" i="4"/>
  <c r="E790" i="4"/>
  <c r="H789" i="4"/>
  <c r="H790" i="4" s="1"/>
  <c r="AD193" i="1"/>
  <c r="X192" i="1"/>
  <c r="AA192" i="1" s="1"/>
  <c r="AK113" i="1"/>
  <c r="AI113" i="1" s="1"/>
  <c r="AF113" i="1" s="1"/>
  <c r="Q191" i="1"/>
  <c r="J191" i="1"/>
  <c r="N191" i="1" s="1"/>
  <c r="R191" i="1"/>
  <c r="T191" i="1"/>
  <c r="K191" i="1"/>
  <c r="O191" i="1" s="1"/>
  <c r="AF67" i="9" l="1"/>
  <c r="AA67" i="9"/>
  <c r="Z67" i="9"/>
  <c r="U67" i="9"/>
  <c r="V67" i="9"/>
  <c r="AG67" i="9" s="1"/>
  <c r="T67" i="9"/>
  <c r="AB67" i="9" s="1"/>
  <c r="W67" i="9"/>
  <c r="F219" i="9"/>
  <c r="G219" i="9"/>
  <c r="J219" i="9" s="1"/>
  <c r="B221" i="9"/>
  <c r="C220" i="9"/>
  <c r="E220" i="9" s="1"/>
  <c r="H218" i="9"/>
  <c r="D219" i="9"/>
  <c r="F216" i="7"/>
  <c r="G216" i="7" s="1"/>
  <c r="J216" i="7" s="1"/>
  <c r="H215" i="7"/>
  <c r="E216" i="7"/>
  <c r="D216" i="7"/>
  <c r="C217" i="7"/>
  <c r="B218" i="7"/>
  <c r="AE193" i="1"/>
  <c r="Y192" i="1"/>
  <c r="D791" i="4"/>
  <c r="E791" i="4"/>
  <c r="B793" i="4"/>
  <c r="C792" i="4"/>
  <c r="F791" i="4"/>
  <c r="G791" i="4" s="1"/>
  <c r="J791" i="4" s="1"/>
  <c r="F792" i="4" s="1"/>
  <c r="G792" i="4" s="1"/>
  <c r="J792" i="4" s="1"/>
  <c r="Z113" i="1"/>
  <c r="L113" i="1" s="1"/>
  <c r="P113" i="1" s="1"/>
  <c r="V113" i="1"/>
  <c r="AD194" i="1"/>
  <c r="X193" i="1"/>
  <c r="AA193" i="1" s="1"/>
  <c r="AL113" i="1"/>
  <c r="AJ114" i="1" s="1"/>
  <c r="AH114" i="1" s="1"/>
  <c r="T192" i="1"/>
  <c r="K192" i="1"/>
  <c r="O192" i="1" s="1"/>
  <c r="R192" i="1"/>
  <c r="J192" i="1"/>
  <c r="N192" i="1" s="1"/>
  <c r="Q192" i="1"/>
  <c r="H216" i="7" l="1"/>
  <c r="R67" i="9"/>
  <c r="AE67" i="9"/>
  <c r="AD67" i="9"/>
  <c r="H219" i="9"/>
  <c r="F220" i="9"/>
  <c r="G220" i="9" s="1"/>
  <c r="J220" i="9" s="1"/>
  <c r="AP67" i="9"/>
  <c r="AO67" i="9" s="1"/>
  <c r="H220" i="9"/>
  <c r="O67" i="9"/>
  <c r="AQ67" i="9"/>
  <c r="Q67" i="9"/>
  <c r="AI67" i="9"/>
  <c r="AH67" i="9"/>
  <c r="D220" i="9"/>
  <c r="B222" i="9"/>
  <c r="C221" i="9"/>
  <c r="E221" i="9" s="1"/>
  <c r="E217" i="7"/>
  <c r="D217" i="7"/>
  <c r="F217" i="7"/>
  <c r="G217" i="7" s="1"/>
  <c r="J217" i="7" s="1"/>
  <c r="C218" i="7"/>
  <c r="B219" i="7"/>
  <c r="AE194" i="1"/>
  <c r="Y193" i="1"/>
  <c r="B794" i="4"/>
  <c r="C793" i="4"/>
  <c r="D792" i="4"/>
  <c r="E792" i="4"/>
  <c r="H791" i="4"/>
  <c r="H792" i="4" s="1"/>
  <c r="AD195" i="1"/>
  <c r="X194" i="1"/>
  <c r="AA194" i="1" s="1"/>
  <c r="AK114" i="1"/>
  <c r="AI114" i="1" s="1"/>
  <c r="AF114" i="1" s="1"/>
  <c r="Q193" i="1"/>
  <c r="R193" i="1"/>
  <c r="J193" i="1"/>
  <c r="N193" i="1" s="1"/>
  <c r="K193" i="1"/>
  <c r="O193" i="1" s="1"/>
  <c r="T193" i="1"/>
  <c r="Y67" i="9" l="1"/>
  <c r="X67" i="9"/>
  <c r="L67" i="9"/>
  <c r="F221" i="9"/>
  <c r="D221" i="9"/>
  <c r="G221" i="9"/>
  <c r="P67" i="9"/>
  <c r="B223" i="9"/>
  <c r="C222" i="9"/>
  <c r="E222" i="9" s="1"/>
  <c r="N67" i="9"/>
  <c r="AS67" i="9"/>
  <c r="AC67" i="9"/>
  <c r="F218" i="7"/>
  <c r="G218" i="7" s="1"/>
  <c r="J218" i="7" s="1"/>
  <c r="E218" i="7"/>
  <c r="D218" i="7"/>
  <c r="H217" i="7"/>
  <c r="C219" i="7"/>
  <c r="B220" i="7"/>
  <c r="AE195" i="1"/>
  <c r="Y194" i="1"/>
  <c r="D793" i="4"/>
  <c r="E793" i="4"/>
  <c r="B795" i="4"/>
  <c r="C794" i="4"/>
  <c r="F793" i="4"/>
  <c r="G793" i="4" s="1"/>
  <c r="J793" i="4" s="1"/>
  <c r="F794" i="4" s="1"/>
  <c r="G794" i="4" s="1"/>
  <c r="J794" i="4" s="1"/>
  <c r="Z114" i="1"/>
  <c r="L114" i="1" s="1"/>
  <c r="P114" i="1" s="1"/>
  <c r="V114" i="1"/>
  <c r="AD196" i="1"/>
  <c r="X195" i="1"/>
  <c r="AA195" i="1" s="1"/>
  <c r="AL114" i="1"/>
  <c r="AJ115" i="1" s="1"/>
  <c r="AH115" i="1" s="1"/>
  <c r="K194" i="1"/>
  <c r="O194" i="1" s="1"/>
  <c r="T194" i="1"/>
  <c r="Q194" i="1"/>
  <c r="J194" i="1"/>
  <c r="N194" i="1" s="1"/>
  <c r="R194" i="1"/>
  <c r="F222" i="9" l="1"/>
  <c r="D222" i="9"/>
  <c r="B224" i="9"/>
  <c r="C223" i="9"/>
  <c r="E223" i="9" s="1"/>
  <c r="AR67" i="9"/>
  <c r="AT67" i="9" s="1"/>
  <c r="AK68" i="9" s="1"/>
  <c r="M67" i="9"/>
  <c r="J221" i="9"/>
  <c r="G222" i="9" s="1"/>
  <c r="J222" i="9" s="1"/>
  <c r="H221" i="9"/>
  <c r="H218" i="7"/>
  <c r="E219" i="7"/>
  <c r="D219" i="7"/>
  <c r="C220" i="7"/>
  <c r="B221" i="7"/>
  <c r="F219" i="7"/>
  <c r="G219" i="7" s="1"/>
  <c r="J219" i="7" s="1"/>
  <c r="AE196" i="1"/>
  <c r="Y195" i="1"/>
  <c r="B796" i="4"/>
  <c r="C795" i="4"/>
  <c r="F795" i="4" s="1"/>
  <c r="G795" i="4" s="1"/>
  <c r="J795" i="4" s="1"/>
  <c r="D794" i="4"/>
  <c r="E794" i="4"/>
  <c r="H793" i="4"/>
  <c r="H794" i="4" s="1"/>
  <c r="AD197" i="1"/>
  <c r="X196" i="1"/>
  <c r="AA196" i="1" s="1"/>
  <c r="AK115" i="1"/>
  <c r="AI115" i="1" s="1"/>
  <c r="AF115" i="1" s="1"/>
  <c r="Q195" i="1"/>
  <c r="J195" i="1"/>
  <c r="N195" i="1" s="1"/>
  <c r="R195" i="1"/>
  <c r="K195" i="1"/>
  <c r="O195" i="1" s="1"/>
  <c r="T195" i="1"/>
  <c r="AL68" i="9" l="1"/>
  <c r="AM68" i="9" s="1"/>
  <c r="AN68" i="9"/>
  <c r="F223" i="9"/>
  <c r="G223" i="9" s="1"/>
  <c r="J223" i="9" s="1"/>
  <c r="H222" i="9"/>
  <c r="B225" i="9"/>
  <c r="C224" i="9"/>
  <c r="E224" i="9" s="1"/>
  <c r="K68" i="9"/>
  <c r="D223" i="9"/>
  <c r="F220" i="7"/>
  <c r="G220" i="7" s="1"/>
  <c r="J220" i="7" s="1"/>
  <c r="C221" i="7"/>
  <c r="B222" i="7"/>
  <c r="E220" i="7"/>
  <c r="D220" i="7"/>
  <c r="H219" i="7"/>
  <c r="AE197" i="1"/>
  <c r="Y196" i="1"/>
  <c r="H795" i="4"/>
  <c r="D795" i="4"/>
  <c r="E795" i="4"/>
  <c r="B797" i="4"/>
  <c r="C796" i="4"/>
  <c r="Z115" i="1"/>
  <c r="L115" i="1" s="1"/>
  <c r="P115" i="1" s="1"/>
  <c r="V115" i="1"/>
  <c r="AD198" i="1"/>
  <c r="X197" i="1"/>
  <c r="AA197" i="1" s="1"/>
  <c r="AL115" i="1"/>
  <c r="AJ116" i="1" s="1"/>
  <c r="AH116" i="1" s="1"/>
  <c r="K196" i="1"/>
  <c r="O196" i="1" s="1"/>
  <c r="T196" i="1"/>
  <c r="R196" i="1"/>
  <c r="J196" i="1"/>
  <c r="N196" i="1" s="1"/>
  <c r="Q196" i="1"/>
  <c r="F224" i="9" l="1"/>
  <c r="G224" i="9" s="1"/>
  <c r="J224" i="9" s="1"/>
  <c r="H223" i="9"/>
  <c r="S68" i="9"/>
  <c r="B226" i="9"/>
  <c r="C225" i="9"/>
  <c r="E225" i="9" s="1"/>
  <c r="D224" i="9"/>
  <c r="H224" i="9"/>
  <c r="F221" i="7"/>
  <c r="G221" i="7" s="1"/>
  <c r="J221" i="7" s="1"/>
  <c r="H220" i="7"/>
  <c r="C222" i="7"/>
  <c r="B223" i="7"/>
  <c r="E221" i="7"/>
  <c r="D221" i="7"/>
  <c r="AE198" i="1"/>
  <c r="Y197" i="1"/>
  <c r="D796" i="4"/>
  <c r="E796" i="4"/>
  <c r="B798" i="4"/>
  <c r="C797" i="4"/>
  <c r="F796" i="4"/>
  <c r="G796" i="4" s="1"/>
  <c r="AD199" i="1"/>
  <c r="X198" i="1"/>
  <c r="AA198" i="1" s="1"/>
  <c r="AK116" i="1"/>
  <c r="AI116" i="1" s="1"/>
  <c r="AF116" i="1" s="1"/>
  <c r="R197" i="1"/>
  <c r="J197" i="1"/>
  <c r="N197" i="1" s="1"/>
  <c r="T197" i="1"/>
  <c r="K197" i="1"/>
  <c r="O197" i="1" s="1"/>
  <c r="Q197" i="1"/>
  <c r="AF68" i="9" l="1"/>
  <c r="AA68" i="9"/>
  <c r="Z68" i="9"/>
  <c r="U68" i="9"/>
  <c r="V68" i="9"/>
  <c r="AG68" i="9" s="1"/>
  <c r="T68" i="9"/>
  <c r="AB68" i="9" s="1"/>
  <c r="W68" i="9"/>
  <c r="F225" i="9"/>
  <c r="G225" i="9" s="1"/>
  <c r="J225" i="9" s="1"/>
  <c r="B227" i="9"/>
  <c r="C226" i="9"/>
  <c r="E226" i="9" s="1"/>
  <c r="D225" i="9"/>
  <c r="H221" i="7"/>
  <c r="C223" i="7"/>
  <c r="B224" i="7"/>
  <c r="E222" i="7"/>
  <c r="D222" i="7"/>
  <c r="F222" i="7"/>
  <c r="G222" i="7" s="1"/>
  <c r="J222" i="7" s="1"/>
  <c r="AE199" i="1"/>
  <c r="Y198" i="1"/>
  <c r="J796" i="4"/>
  <c r="F797" i="4" s="1"/>
  <c r="G797" i="4" s="1"/>
  <c r="J797" i="4" s="1"/>
  <c r="H796" i="4"/>
  <c r="D797" i="4"/>
  <c r="E797" i="4"/>
  <c r="B799" i="4"/>
  <c r="C798" i="4"/>
  <c r="Z116" i="1"/>
  <c r="L116" i="1" s="1"/>
  <c r="P116" i="1" s="1"/>
  <c r="V116" i="1"/>
  <c r="AD200" i="1"/>
  <c r="X199" i="1"/>
  <c r="AA199" i="1" s="1"/>
  <c r="AL116" i="1"/>
  <c r="AJ117" i="1" s="1"/>
  <c r="AH117" i="1" s="1"/>
  <c r="Q198" i="1"/>
  <c r="J198" i="1"/>
  <c r="N198" i="1" s="1"/>
  <c r="R198" i="1"/>
  <c r="K198" i="1"/>
  <c r="O198" i="1" s="1"/>
  <c r="T198" i="1"/>
  <c r="R68" i="9" l="1"/>
  <c r="AD68" i="9"/>
  <c r="AE68" i="9"/>
  <c r="F226" i="9"/>
  <c r="G226" i="9" s="1"/>
  <c r="H225" i="9"/>
  <c r="AP68" i="9"/>
  <c r="AO68" i="9" s="1"/>
  <c r="O68" i="9"/>
  <c r="B228" i="9"/>
  <c r="C227" i="9"/>
  <c r="E227" i="9" s="1"/>
  <c r="Q68" i="9"/>
  <c r="AI68" i="9"/>
  <c r="AH68" i="9"/>
  <c r="D226" i="9"/>
  <c r="F223" i="7"/>
  <c r="G223" i="7" s="1"/>
  <c r="J223" i="7" s="1"/>
  <c r="C224" i="7"/>
  <c r="B225" i="7"/>
  <c r="E223" i="7"/>
  <c r="D223" i="7"/>
  <c r="H222" i="7"/>
  <c r="AE200" i="1"/>
  <c r="Y199" i="1"/>
  <c r="H797" i="4"/>
  <c r="D798" i="4"/>
  <c r="E798" i="4"/>
  <c r="B800" i="4"/>
  <c r="C799" i="4"/>
  <c r="F798" i="4"/>
  <c r="G798" i="4" s="1"/>
  <c r="J798" i="4" s="1"/>
  <c r="F799" i="4" s="1"/>
  <c r="G799" i="4" s="1"/>
  <c r="J799" i="4" s="1"/>
  <c r="AD201" i="1"/>
  <c r="X200" i="1"/>
  <c r="AA200" i="1" s="1"/>
  <c r="AK117" i="1"/>
  <c r="AI117" i="1" s="1"/>
  <c r="AF117" i="1" s="1"/>
  <c r="K199" i="1"/>
  <c r="O199" i="1" s="1"/>
  <c r="T199" i="1"/>
  <c r="R199" i="1"/>
  <c r="J199" i="1"/>
  <c r="N199" i="1" s="1"/>
  <c r="Q199" i="1"/>
  <c r="Y68" i="9" l="1"/>
  <c r="X68" i="9"/>
  <c r="L68" i="9"/>
  <c r="AQ68" i="9"/>
  <c r="F227" i="9"/>
  <c r="P68" i="9"/>
  <c r="B229" i="9"/>
  <c r="C228" i="9"/>
  <c r="E228" i="9" s="1"/>
  <c r="J226" i="9"/>
  <c r="G227" i="9" s="1"/>
  <c r="J227" i="9" s="1"/>
  <c r="H226" i="9"/>
  <c r="N68" i="9"/>
  <c r="AS68" i="9"/>
  <c r="AC68" i="9"/>
  <c r="D227" i="9"/>
  <c r="F224" i="7"/>
  <c r="G224" i="7" s="1"/>
  <c r="J224" i="7" s="1"/>
  <c r="H223" i="7"/>
  <c r="C225" i="7"/>
  <c r="B226" i="7"/>
  <c r="E224" i="7"/>
  <c r="D224" i="7"/>
  <c r="AE201" i="1"/>
  <c r="Y200" i="1"/>
  <c r="D799" i="4"/>
  <c r="E799" i="4"/>
  <c r="H798" i="4"/>
  <c r="H799" i="4" s="1"/>
  <c r="B801" i="4"/>
  <c r="C800" i="4"/>
  <c r="Z117" i="1"/>
  <c r="L117" i="1" s="1"/>
  <c r="P117" i="1" s="1"/>
  <c r="V117" i="1"/>
  <c r="AD202" i="1"/>
  <c r="X201" i="1"/>
  <c r="AA201" i="1" s="1"/>
  <c r="AL117" i="1"/>
  <c r="AJ118" i="1" s="1"/>
  <c r="AH118" i="1" s="1"/>
  <c r="Q200" i="1"/>
  <c r="J200" i="1"/>
  <c r="N200" i="1" s="1"/>
  <c r="R200" i="1"/>
  <c r="T200" i="1"/>
  <c r="K200" i="1"/>
  <c r="O200" i="1" s="1"/>
  <c r="H224" i="7" l="1"/>
  <c r="F228" i="9"/>
  <c r="G228" i="9" s="1"/>
  <c r="H227" i="9"/>
  <c r="D228" i="9"/>
  <c r="B230" i="9"/>
  <c r="C229" i="9"/>
  <c r="E229" i="9" s="1"/>
  <c r="M68" i="9"/>
  <c r="AR68" i="9"/>
  <c r="AT68" i="9" s="1"/>
  <c r="AK69" i="9" s="1"/>
  <c r="C226" i="7"/>
  <c r="B227" i="7"/>
  <c r="E225" i="7"/>
  <c r="D225" i="7"/>
  <c r="F225" i="7"/>
  <c r="G225" i="7" s="1"/>
  <c r="J225" i="7" s="1"/>
  <c r="AE202" i="1"/>
  <c r="Y201" i="1"/>
  <c r="D800" i="4"/>
  <c r="E800" i="4"/>
  <c r="B802" i="4"/>
  <c r="C801" i="4"/>
  <c r="F800" i="4"/>
  <c r="G800" i="4" s="1"/>
  <c r="J800" i="4" s="1"/>
  <c r="F801" i="4" s="1"/>
  <c r="G801" i="4" s="1"/>
  <c r="J801" i="4" s="1"/>
  <c r="AD203" i="1"/>
  <c r="X202" i="1"/>
  <c r="AA202" i="1" s="1"/>
  <c r="AK118" i="1"/>
  <c r="AI118" i="1" s="1"/>
  <c r="AF118" i="1" s="1"/>
  <c r="R201" i="1"/>
  <c r="J201" i="1"/>
  <c r="N201" i="1" s="1"/>
  <c r="T201" i="1"/>
  <c r="K201" i="1"/>
  <c r="O201" i="1" s="1"/>
  <c r="Q201" i="1"/>
  <c r="AL69" i="9" l="1"/>
  <c r="AM69" i="9" s="1"/>
  <c r="AN69" i="9"/>
  <c r="J228" i="9"/>
  <c r="H228" i="9"/>
  <c r="F229" i="9"/>
  <c r="C230" i="9"/>
  <c r="E230" i="9" s="1"/>
  <c r="B231" i="9"/>
  <c r="D229" i="9"/>
  <c r="G229" i="9"/>
  <c r="J229" i="9" s="1"/>
  <c r="K69" i="9"/>
  <c r="F226" i="7"/>
  <c r="G226" i="7" s="1"/>
  <c r="J226" i="7" s="1"/>
  <c r="C227" i="7"/>
  <c r="B228" i="7"/>
  <c r="E226" i="7"/>
  <c r="D226" i="7"/>
  <c r="H225" i="7"/>
  <c r="AE203" i="1"/>
  <c r="Y202" i="1"/>
  <c r="B803" i="4"/>
  <c r="C802" i="4"/>
  <c r="D801" i="4"/>
  <c r="E801" i="4"/>
  <c r="H800" i="4"/>
  <c r="H801" i="4" s="1"/>
  <c r="Z118" i="1"/>
  <c r="L118" i="1" s="1"/>
  <c r="P118" i="1" s="1"/>
  <c r="V118" i="1"/>
  <c r="AD204" i="1"/>
  <c r="X203" i="1"/>
  <c r="AA203" i="1" s="1"/>
  <c r="AL118" i="1"/>
  <c r="AJ119" i="1" s="1"/>
  <c r="AH119" i="1" s="1"/>
  <c r="K202" i="1"/>
  <c r="O202" i="1" s="1"/>
  <c r="T202" i="1"/>
  <c r="Q202" i="1"/>
  <c r="R202" i="1"/>
  <c r="J202" i="1"/>
  <c r="N202" i="1" s="1"/>
  <c r="H226" i="7" l="1"/>
  <c r="H229" i="9"/>
  <c r="F230" i="9"/>
  <c r="G230" i="9" s="1"/>
  <c r="S69" i="9"/>
  <c r="B232" i="9"/>
  <c r="C231" i="9"/>
  <c r="E231" i="9" s="1"/>
  <c r="D230" i="9"/>
  <c r="C228" i="7"/>
  <c r="B229" i="7"/>
  <c r="E227" i="7"/>
  <c r="D227" i="7"/>
  <c r="F227" i="7"/>
  <c r="G227" i="7" s="1"/>
  <c r="J227" i="7" s="1"/>
  <c r="F228" i="7" s="1"/>
  <c r="G228" i="7" s="1"/>
  <c r="J228" i="7" s="1"/>
  <c r="AE204" i="1"/>
  <c r="Y203" i="1"/>
  <c r="D802" i="4"/>
  <c r="E802" i="4"/>
  <c r="B804" i="4"/>
  <c r="C803" i="4"/>
  <c r="F802" i="4"/>
  <c r="G802" i="4" s="1"/>
  <c r="J802" i="4" s="1"/>
  <c r="F803" i="4" s="1"/>
  <c r="G803" i="4" s="1"/>
  <c r="J803" i="4" s="1"/>
  <c r="AD205" i="1"/>
  <c r="X204" i="1"/>
  <c r="AA204" i="1" s="1"/>
  <c r="AK119" i="1"/>
  <c r="AI119" i="1" s="1"/>
  <c r="AF119" i="1" s="1"/>
  <c r="J203" i="1"/>
  <c r="N203" i="1" s="1"/>
  <c r="R203" i="1"/>
  <c r="Q203" i="1"/>
  <c r="K203" i="1"/>
  <c r="O203" i="1" s="1"/>
  <c r="T203" i="1"/>
  <c r="AF69" i="9" l="1"/>
  <c r="Z69" i="9"/>
  <c r="AA69" i="9"/>
  <c r="U69" i="9"/>
  <c r="V69" i="9"/>
  <c r="AG69" i="9" s="1"/>
  <c r="T69" i="9"/>
  <c r="AB69" i="9" s="1"/>
  <c r="W69" i="9"/>
  <c r="J230" i="9"/>
  <c r="H230" i="9"/>
  <c r="F231" i="9"/>
  <c r="G231" i="9" s="1"/>
  <c r="J231" i="9" s="1"/>
  <c r="D231" i="9"/>
  <c r="B233" i="9"/>
  <c r="C232" i="9"/>
  <c r="H227" i="7"/>
  <c r="H228" i="7" s="1"/>
  <c r="E228" i="7"/>
  <c r="D228" i="7"/>
  <c r="C229" i="7"/>
  <c r="B230" i="7"/>
  <c r="AE205" i="1"/>
  <c r="Y204" i="1"/>
  <c r="B805" i="4"/>
  <c r="C804" i="4"/>
  <c r="D803" i="4"/>
  <c r="E803" i="4"/>
  <c r="H802" i="4"/>
  <c r="H803" i="4" s="1"/>
  <c r="Z119" i="1"/>
  <c r="L119" i="1" s="1"/>
  <c r="P119" i="1" s="1"/>
  <c r="V119" i="1"/>
  <c r="AD206" i="1"/>
  <c r="X205" i="1"/>
  <c r="AA205" i="1" s="1"/>
  <c r="AL119" i="1"/>
  <c r="AJ120" i="1" s="1"/>
  <c r="AH120" i="1" s="1"/>
  <c r="K204" i="1"/>
  <c r="O204" i="1" s="1"/>
  <c r="T204" i="1"/>
  <c r="J204" i="1"/>
  <c r="N204" i="1" s="1"/>
  <c r="R204" i="1"/>
  <c r="Q204" i="1"/>
  <c r="H231" i="9" l="1"/>
  <c r="R69" i="9"/>
  <c r="AD69" i="9"/>
  <c r="AE69" i="9"/>
  <c r="E232" i="9"/>
  <c r="N69" i="9"/>
  <c r="AS69" i="9"/>
  <c r="AC69" i="9"/>
  <c r="O69" i="9"/>
  <c r="D232" i="9"/>
  <c r="B234" i="9"/>
  <c r="C233" i="9"/>
  <c r="E233" i="9" s="1"/>
  <c r="AI69" i="9"/>
  <c r="Q69" i="9"/>
  <c r="AH69" i="9"/>
  <c r="AP69" i="9"/>
  <c r="AO69" i="9" s="1"/>
  <c r="E229" i="7"/>
  <c r="D229" i="7"/>
  <c r="C230" i="7"/>
  <c r="B231" i="7"/>
  <c r="F229" i="7"/>
  <c r="G229" i="7" s="1"/>
  <c r="J229" i="7" s="1"/>
  <c r="AE206" i="1"/>
  <c r="Y205" i="1"/>
  <c r="B806" i="4"/>
  <c r="C805" i="4"/>
  <c r="D804" i="4"/>
  <c r="E804" i="4"/>
  <c r="F804" i="4"/>
  <c r="G804" i="4" s="1"/>
  <c r="J804" i="4" s="1"/>
  <c r="F805" i="4" s="1"/>
  <c r="G805" i="4" s="1"/>
  <c r="J805" i="4" s="1"/>
  <c r="AD207" i="1"/>
  <c r="X206" i="1"/>
  <c r="AA206" i="1" s="1"/>
  <c r="AK120" i="1"/>
  <c r="AI120" i="1" s="1"/>
  <c r="AF120" i="1" s="1"/>
  <c r="R205" i="1"/>
  <c r="J205" i="1"/>
  <c r="N205" i="1" s="1"/>
  <c r="Q205" i="1"/>
  <c r="K205" i="1"/>
  <c r="O205" i="1" s="1"/>
  <c r="T205" i="1"/>
  <c r="Y69" i="9" l="1"/>
  <c r="X69" i="9"/>
  <c r="L69" i="9"/>
  <c r="AQ69" i="9"/>
  <c r="F233" i="9"/>
  <c r="F232" i="9"/>
  <c r="G232" i="9" s="1"/>
  <c r="P69" i="9"/>
  <c r="D233" i="9"/>
  <c r="B235" i="9"/>
  <c r="C234" i="9"/>
  <c r="E234" i="9" s="1"/>
  <c r="G233" i="9"/>
  <c r="J233" i="9" s="1"/>
  <c r="F230" i="7"/>
  <c r="G230" i="7" s="1"/>
  <c r="J230" i="7" s="1"/>
  <c r="E230" i="7"/>
  <c r="D230" i="7"/>
  <c r="H229" i="7"/>
  <c r="C231" i="7"/>
  <c r="B232" i="7"/>
  <c r="AE207" i="1"/>
  <c r="Y206" i="1"/>
  <c r="H804" i="4"/>
  <c r="H805" i="4" s="1"/>
  <c r="D805" i="4"/>
  <c r="E805" i="4"/>
  <c r="B807" i="4"/>
  <c r="C806" i="4"/>
  <c r="Z120" i="1"/>
  <c r="L120" i="1" s="1"/>
  <c r="P120" i="1" s="1"/>
  <c r="V120" i="1"/>
  <c r="AD208" i="1"/>
  <c r="X207" i="1"/>
  <c r="AA207" i="1" s="1"/>
  <c r="AL120" i="1"/>
  <c r="AJ121" i="1" s="1"/>
  <c r="AH121" i="1" s="1"/>
  <c r="T206" i="1"/>
  <c r="K206" i="1"/>
  <c r="O206" i="1" s="1"/>
  <c r="Q206" i="1"/>
  <c r="J206" i="1"/>
  <c r="N206" i="1" s="1"/>
  <c r="R206" i="1"/>
  <c r="J232" i="9" l="1"/>
  <c r="H232" i="9"/>
  <c r="F234" i="9"/>
  <c r="G234" i="9" s="1"/>
  <c r="J234" i="9" s="1"/>
  <c r="H233" i="9"/>
  <c r="M69" i="9"/>
  <c r="AR69" i="9"/>
  <c r="AT69" i="9" s="1"/>
  <c r="AK70" i="9" s="1"/>
  <c r="AL70" i="9" s="1"/>
  <c r="AM70" i="9" s="1"/>
  <c r="D234" i="9"/>
  <c r="B236" i="9"/>
  <c r="C235" i="9"/>
  <c r="E235" i="9" s="1"/>
  <c r="F231" i="7"/>
  <c r="G231" i="7" s="1"/>
  <c r="J231" i="7" s="1"/>
  <c r="H230" i="7"/>
  <c r="C232" i="7"/>
  <c r="B233" i="7"/>
  <c r="E231" i="7"/>
  <c r="D231" i="7"/>
  <c r="AE208" i="1"/>
  <c r="Y207" i="1"/>
  <c r="D806" i="4"/>
  <c r="E806" i="4"/>
  <c r="B808" i="4"/>
  <c r="C807" i="4"/>
  <c r="F806" i="4"/>
  <c r="G806" i="4" s="1"/>
  <c r="J806" i="4" s="1"/>
  <c r="F807" i="4" s="1"/>
  <c r="G807" i="4" s="1"/>
  <c r="J807" i="4" s="1"/>
  <c r="AD209" i="1"/>
  <c r="X208" i="1"/>
  <c r="AA208" i="1" s="1"/>
  <c r="AK121" i="1"/>
  <c r="AI121" i="1" s="1"/>
  <c r="AF121" i="1" s="1"/>
  <c r="R207" i="1"/>
  <c r="J207" i="1"/>
  <c r="N207" i="1" s="1"/>
  <c r="Q207" i="1"/>
  <c r="K207" i="1"/>
  <c r="O207" i="1" s="1"/>
  <c r="T207" i="1"/>
  <c r="H231" i="7" l="1"/>
  <c r="F232" i="7"/>
  <c r="G232" i="7" s="1"/>
  <c r="J232" i="7" s="1"/>
  <c r="AN70" i="9"/>
  <c r="F235" i="9"/>
  <c r="G235" i="9" s="1"/>
  <c r="J235" i="9" s="1"/>
  <c r="H234" i="9"/>
  <c r="H235" i="9"/>
  <c r="K70" i="9"/>
  <c r="D235" i="9"/>
  <c r="B237" i="9"/>
  <c r="C236" i="9"/>
  <c r="E236" i="9" s="1"/>
  <c r="C233" i="7"/>
  <c r="F233" i="7" s="1"/>
  <c r="G233" i="7" s="1"/>
  <c r="J233" i="7" s="1"/>
  <c r="B234" i="7"/>
  <c r="E232" i="7"/>
  <c r="D232" i="7"/>
  <c r="AE209" i="1"/>
  <c r="Y208" i="1"/>
  <c r="B809" i="4"/>
  <c r="C808" i="4"/>
  <c r="D807" i="4"/>
  <c r="E807" i="4"/>
  <c r="H806" i="4"/>
  <c r="H807" i="4" s="1"/>
  <c r="Z121" i="1"/>
  <c r="L121" i="1" s="1"/>
  <c r="P121" i="1" s="1"/>
  <c r="V121" i="1"/>
  <c r="AD210" i="1"/>
  <c r="X209" i="1"/>
  <c r="AA209" i="1" s="1"/>
  <c r="AL121" i="1"/>
  <c r="AJ122" i="1" s="1"/>
  <c r="AH122" i="1" s="1"/>
  <c r="K208" i="1"/>
  <c r="O208" i="1" s="1"/>
  <c r="T208" i="1"/>
  <c r="Q208" i="1"/>
  <c r="R208" i="1"/>
  <c r="J208" i="1"/>
  <c r="N208" i="1" s="1"/>
  <c r="H232" i="7" l="1"/>
  <c r="F236" i="9"/>
  <c r="S70" i="9"/>
  <c r="B238" i="9"/>
  <c r="C237" i="9"/>
  <c r="E237" i="9" s="1"/>
  <c r="D236" i="9"/>
  <c r="G236" i="9"/>
  <c r="J236" i="9" s="1"/>
  <c r="H233" i="7"/>
  <c r="C234" i="7"/>
  <c r="F234" i="7" s="1"/>
  <c r="G234" i="7" s="1"/>
  <c r="J234" i="7" s="1"/>
  <c r="B235" i="7"/>
  <c r="E233" i="7"/>
  <c r="D233" i="7"/>
  <c r="AE210" i="1"/>
  <c r="Y209" i="1"/>
  <c r="D808" i="4"/>
  <c r="E808" i="4"/>
  <c r="B810" i="4"/>
  <c r="C809" i="4"/>
  <c r="F808" i="4"/>
  <c r="G808" i="4" s="1"/>
  <c r="J808" i="4" s="1"/>
  <c r="F809" i="4" s="1"/>
  <c r="G809" i="4" s="1"/>
  <c r="J809" i="4" s="1"/>
  <c r="AD211" i="1"/>
  <c r="X210" i="1"/>
  <c r="AA210" i="1" s="1"/>
  <c r="AK122" i="1"/>
  <c r="AI122" i="1" s="1"/>
  <c r="AF122" i="1" s="1"/>
  <c r="J209" i="1"/>
  <c r="N209" i="1" s="1"/>
  <c r="R209" i="1"/>
  <c r="Q209" i="1"/>
  <c r="T209" i="1"/>
  <c r="K209" i="1"/>
  <c r="O209" i="1" s="1"/>
  <c r="AF70" i="9" l="1"/>
  <c r="AA70" i="9"/>
  <c r="Z70" i="9"/>
  <c r="U70" i="9"/>
  <c r="V70" i="9"/>
  <c r="AG70" i="9" s="1"/>
  <c r="T70" i="9"/>
  <c r="AB70" i="9" s="1"/>
  <c r="W70" i="9"/>
  <c r="F237" i="9"/>
  <c r="G237" i="9" s="1"/>
  <c r="J237" i="9" s="1"/>
  <c r="H236" i="9"/>
  <c r="D237" i="9"/>
  <c r="B239" i="9"/>
  <c r="C238" i="9"/>
  <c r="E238" i="9" s="1"/>
  <c r="C235" i="7"/>
  <c r="F235" i="7" s="1"/>
  <c r="G235" i="7" s="1"/>
  <c r="J235" i="7" s="1"/>
  <c r="B236" i="7"/>
  <c r="H234" i="7"/>
  <c r="E234" i="7"/>
  <c r="D234" i="7"/>
  <c r="AE211" i="1"/>
  <c r="Y210" i="1"/>
  <c r="B811" i="4"/>
  <c r="C810" i="4"/>
  <c r="F810" i="4" s="1"/>
  <c r="G810" i="4" s="1"/>
  <c r="J810" i="4" s="1"/>
  <c r="D809" i="4"/>
  <c r="E809" i="4"/>
  <c r="H808" i="4"/>
  <c r="H809" i="4" s="1"/>
  <c r="Z122" i="1"/>
  <c r="L122" i="1" s="1"/>
  <c r="P122" i="1" s="1"/>
  <c r="V122" i="1"/>
  <c r="AD212" i="1"/>
  <c r="X211" i="1"/>
  <c r="AA211" i="1" s="1"/>
  <c r="AL122" i="1"/>
  <c r="AJ123" i="1" s="1"/>
  <c r="AH123" i="1" s="1"/>
  <c r="Q210" i="1"/>
  <c r="J210" i="1"/>
  <c r="N210" i="1" s="1"/>
  <c r="R210" i="1"/>
  <c r="K210" i="1"/>
  <c r="O210" i="1" s="1"/>
  <c r="T210" i="1"/>
  <c r="R70" i="9" l="1"/>
  <c r="AE70" i="9"/>
  <c r="AD70" i="9"/>
  <c r="F238" i="9"/>
  <c r="H237" i="9"/>
  <c r="O70" i="9"/>
  <c r="AQ70" i="9"/>
  <c r="B240" i="9"/>
  <c r="C239" i="9"/>
  <c r="E239" i="9" s="1"/>
  <c r="D238" i="9"/>
  <c r="G238" i="9"/>
  <c r="J238" i="9" s="1"/>
  <c r="Q70" i="9"/>
  <c r="AH70" i="9"/>
  <c r="AI70" i="9"/>
  <c r="E235" i="7"/>
  <c r="D235" i="7"/>
  <c r="H235" i="7"/>
  <c r="C236" i="7"/>
  <c r="B237" i="7"/>
  <c r="H810" i="4"/>
  <c r="AE212" i="1"/>
  <c r="Y211" i="1"/>
  <c r="D810" i="4"/>
  <c r="E810" i="4"/>
  <c r="B812" i="4"/>
  <c r="C811" i="4"/>
  <c r="AD213" i="1"/>
  <c r="X212" i="1"/>
  <c r="AA212" i="1" s="1"/>
  <c r="AK123" i="1"/>
  <c r="AI123" i="1" s="1"/>
  <c r="AF123" i="1" s="1"/>
  <c r="R211" i="1"/>
  <c r="J211" i="1"/>
  <c r="N211" i="1" s="1"/>
  <c r="Q211" i="1"/>
  <c r="T211" i="1"/>
  <c r="K211" i="1"/>
  <c r="O211" i="1" s="1"/>
  <c r="X70" i="9" l="1"/>
  <c r="Y70" i="9"/>
  <c r="AP70" i="9"/>
  <c r="AO70" i="9" s="1"/>
  <c r="L70" i="9"/>
  <c r="F239" i="9"/>
  <c r="G239" i="9" s="1"/>
  <c r="J239" i="9" s="1"/>
  <c r="H238" i="9"/>
  <c r="D239" i="9"/>
  <c r="N70" i="9"/>
  <c r="AS70" i="9"/>
  <c r="AC70" i="9"/>
  <c r="P70" i="9"/>
  <c r="B241" i="9"/>
  <c r="C240" i="9"/>
  <c r="E240" i="9" s="1"/>
  <c r="E236" i="7"/>
  <c r="D236" i="7"/>
  <c r="C237" i="7"/>
  <c r="B238" i="7"/>
  <c r="F236" i="7"/>
  <c r="G236" i="7" s="1"/>
  <c r="J236" i="7" s="1"/>
  <c r="AE213" i="1"/>
  <c r="Y212" i="1"/>
  <c r="B813" i="4"/>
  <c r="C812" i="4"/>
  <c r="D811" i="4"/>
  <c r="E811" i="4"/>
  <c r="F811" i="4"/>
  <c r="G811" i="4" s="1"/>
  <c r="Z123" i="1"/>
  <c r="L123" i="1" s="1"/>
  <c r="P123" i="1" s="1"/>
  <c r="V123" i="1"/>
  <c r="AD214" i="1"/>
  <c r="X213" i="1"/>
  <c r="AA213" i="1" s="1"/>
  <c r="AL123" i="1"/>
  <c r="AJ124" i="1" s="1"/>
  <c r="AH124" i="1" s="1"/>
  <c r="K212" i="1"/>
  <c r="O212" i="1" s="1"/>
  <c r="T212" i="1"/>
  <c r="J212" i="1"/>
  <c r="N212" i="1" s="1"/>
  <c r="R212" i="1"/>
  <c r="Q212" i="1"/>
  <c r="H239" i="9" l="1"/>
  <c r="F240" i="9"/>
  <c r="G240" i="9" s="1"/>
  <c r="J240" i="9" s="1"/>
  <c r="B242" i="9"/>
  <c r="C241" i="9"/>
  <c r="D240" i="9"/>
  <c r="M70" i="9"/>
  <c r="AR70" i="9"/>
  <c r="AT70" i="9" s="1"/>
  <c r="AK71" i="9" s="1"/>
  <c r="F237" i="7"/>
  <c r="G237" i="7" s="1"/>
  <c r="J237" i="7" s="1"/>
  <c r="E237" i="7"/>
  <c r="D237" i="7"/>
  <c r="H236" i="7"/>
  <c r="C238" i="7"/>
  <c r="B239" i="7"/>
  <c r="AE214" i="1"/>
  <c r="Y213" i="1"/>
  <c r="J811" i="4"/>
  <c r="F812" i="4" s="1"/>
  <c r="G812" i="4" s="1"/>
  <c r="J812" i="4" s="1"/>
  <c r="H811" i="4"/>
  <c r="D812" i="4"/>
  <c r="E812" i="4"/>
  <c r="B814" i="4"/>
  <c r="C813" i="4"/>
  <c r="AD215" i="1"/>
  <c r="X214" i="1"/>
  <c r="AA214" i="1" s="1"/>
  <c r="AK124" i="1"/>
  <c r="AI124" i="1" s="1"/>
  <c r="AF124" i="1" s="1"/>
  <c r="J213" i="1"/>
  <c r="N213" i="1" s="1"/>
  <c r="R213" i="1"/>
  <c r="T213" i="1"/>
  <c r="K213" i="1"/>
  <c r="O213" i="1" s="1"/>
  <c r="Q213" i="1"/>
  <c r="AL71" i="9" l="1"/>
  <c r="AM71" i="9" s="1"/>
  <c r="AN71" i="9"/>
  <c r="E241" i="9"/>
  <c r="H240" i="9"/>
  <c r="K71" i="9"/>
  <c r="D241" i="9"/>
  <c r="C242" i="9"/>
  <c r="E242" i="9" s="1"/>
  <c r="B243" i="9"/>
  <c r="H237" i="7"/>
  <c r="E238" i="7"/>
  <c r="D238" i="7"/>
  <c r="F238" i="7"/>
  <c r="G238" i="7" s="1"/>
  <c r="J238" i="7" s="1"/>
  <c r="C239" i="7"/>
  <c r="B240" i="7"/>
  <c r="AE215" i="1"/>
  <c r="Y214" i="1"/>
  <c r="H812" i="4"/>
  <c r="D813" i="4"/>
  <c r="E813" i="4"/>
  <c r="B815" i="4"/>
  <c r="C814" i="4"/>
  <c r="F813" i="4"/>
  <c r="G813" i="4" s="1"/>
  <c r="J813" i="4" s="1"/>
  <c r="F814" i="4" s="1"/>
  <c r="G814" i="4" s="1"/>
  <c r="J814" i="4" s="1"/>
  <c r="Z124" i="1"/>
  <c r="L124" i="1" s="1"/>
  <c r="P124" i="1" s="1"/>
  <c r="V124" i="1"/>
  <c r="AD216" i="1"/>
  <c r="X215" i="1"/>
  <c r="AA215" i="1" s="1"/>
  <c r="AL124" i="1"/>
  <c r="AJ125" i="1" s="1"/>
  <c r="AH125" i="1" s="1"/>
  <c r="Q214" i="1"/>
  <c r="K214" i="1"/>
  <c r="O214" i="1" s="1"/>
  <c r="T214" i="1"/>
  <c r="R214" i="1"/>
  <c r="J214" i="1"/>
  <c r="N214" i="1" s="1"/>
  <c r="F241" i="9" l="1"/>
  <c r="G241" i="9" s="1"/>
  <c r="F242" i="9"/>
  <c r="S71" i="9"/>
  <c r="D242" i="9"/>
  <c r="B244" i="9"/>
  <c r="C243" i="9"/>
  <c r="E243" i="9" s="1"/>
  <c r="G242" i="9"/>
  <c r="J242" i="9" s="1"/>
  <c r="F239" i="7"/>
  <c r="G239" i="7" s="1"/>
  <c r="J239" i="7" s="1"/>
  <c r="E239" i="7"/>
  <c r="D239" i="7"/>
  <c r="C240" i="7"/>
  <c r="B241" i="7"/>
  <c r="H238" i="7"/>
  <c r="AE216" i="1"/>
  <c r="Y215" i="1"/>
  <c r="H813" i="4"/>
  <c r="H814" i="4" s="1"/>
  <c r="D814" i="4"/>
  <c r="E814" i="4"/>
  <c r="B816" i="4"/>
  <c r="C815" i="4"/>
  <c r="F815" i="4" s="1"/>
  <c r="G815" i="4" s="1"/>
  <c r="J815" i="4" s="1"/>
  <c r="AD217" i="1"/>
  <c r="X216" i="1"/>
  <c r="AA216" i="1" s="1"/>
  <c r="AK125" i="1"/>
  <c r="AI125" i="1" s="1"/>
  <c r="AF125" i="1" s="1"/>
  <c r="J215" i="1"/>
  <c r="N215" i="1" s="1"/>
  <c r="R215" i="1"/>
  <c r="K215" i="1"/>
  <c r="O215" i="1" s="1"/>
  <c r="T215" i="1"/>
  <c r="Q215" i="1"/>
  <c r="AF71" i="9" l="1"/>
  <c r="AA71" i="9"/>
  <c r="Z71" i="9"/>
  <c r="U71" i="9"/>
  <c r="V71" i="9"/>
  <c r="AG71" i="9" s="1"/>
  <c r="T71" i="9"/>
  <c r="AB71" i="9" s="1"/>
  <c r="W71" i="9"/>
  <c r="F243" i="9"/>
  <c r="J241" i="9"/>
  <c r="H241" i="9"/>
  <c r="H242" i="9" s="1"/>
  <c r="G243" i="9"/>
  <c r="J243" i="9" s="1"/>
  <c r="B245" i="9"/>
  <c r="C244" i="9"/>
  <c r="E244" i="9" s="1"/>
  <c r="D243" i="9"/>
  <c r="H239" i="7"/>
  <c r="C241" i="7"/>
  <c r="B242" i="7"/>
  <c r="E240" i="7"/>
  <c r="D240" i="7"/>
  <c r="F240" i="7"/>
  <c r="G240" i="7" s="1"/>
  <c r="J240" i="7" s="1"/>
  <c r="F241" i="7" s="1"/>
  <c r="G241" i="7" s="1"/>
  <c r="J241" i="7" s="1"/>
  <c r="AE217" i="1"/>
  <c r="Y216" i="1"/>
  <c r="D815" i="4"/>
  <c r="E815" i="4"/>
  <c r="B817" i="4"/>
  <c r="C816" i="4"/>
  <c r="H815" i="4"/>
  <c r="Z125" i="1"/>
  <c r="L125" i="1" s="1"/>
  <c r="P125" i="1" s="1"/>
  <c r="V125" i="1"/>
  <c r="AD218" i="1"/>
  <c r="X217" i="1"/>
  <c r="AA217" i="1" s="1"/>
  <c r="AL125" i="1"/>
  <c r="AJ126" i="1" s="1"/>
  <c r="AH126" i="1" s="1"/>
  <c r="Q216" i="1"/>
  <c r="T216" i="1"/>
  <c r="K216" i="1"/>
  <c r="O216" i="1" s="1"/>
  <c r="J216" i="1"/>
  <c r="N216" i="1" s="1"/>
  <c r="R216" i="1"/>
  <c r="H243" i="9" l="1"/>
  <c r="R71" i="9"/>
  <c r="AD71" i="9"/>
  <c r="AE71" i="9"/>
  <c r="F244" i="9"/>
  <c r="G244" i="9" s="1"/>
  <c r="J244" i="9" s="1"/>
  <c r="AQ71" i="9"/>
  <c r="Q71" i="9"/>
  <c r="AI71" i="9"/>
  <c r="AH71" i="9"/>
  <c r="P71" i="9"/>
  <c r="O71" i="9"/>
  <c r="B246" i="9"/>
  <c r="C245" i="9"/>
  <c r="E245" i="9" s="1"/>
  <c r="D244" i="9"/>
  <c r="E241" i="7"/>
  <c r="D241" i="7"/>
  <c r="H240" i="7"/>
  <c r="H241" i="7" s="1"/>
  <c r="C242" i="7"/>
  <c r="F242" i="7" s="1"/>
  <c r="G242" i="7" s="1"/>
  <c r="J242" i="7" s="1"/>
  <c r="B243" i="7"/>
  <c r="AE218" i="1"/>
  <c r="Y217" i="1"/>
  <c r="D816" i="4"/>
  <c r="E816" i="4"/>
  <c r="B818" i="4"/>
  <c r="C817" i="4"/>
  <c r="F816" i="4"/>
  <c r="G816" i="4" s="1"/>
  <c r="J816" i="4" s="1"/>
  <c r="F817" i="4" s="1"/>
  <c r="G817" i="4" s="1"/>
  <c r="J817" i="4" s="1"/>
  <c r="AD219" i="1"/>
  <c r="X218" i="1"/>
  <c r="AA218" i="1" s="1"/>
  <c r="AK126" i="1"/>
  <c r="AI126" i="1" s="1"/>
  <c r="AF126" i="1" s="1"/>
  <c r="T217" i="1"/>
  <c r="K217" i="1"/>
  <c r="O217" i="1" s="1"/>
  <c r="Q217" i="1"/>
  <c r="J217" i="1"/>
  <c r="N217" i="1" s="1"/>
  <c r="R217" i="1"/>
  <c r="X71" i="9" l="1"/>
  <c r="Y71" i="9"/>
  <c r="L71" i="9"/>
  <c r="AP71" i="9"/>
  <c r="AO71" i="9" s="1"/>
  <c r="F245" i="9"/>
  <c r="G245" i="9" s="1"/>
  <c r="J245" i="9" s="1"/>
  <c r="M71" i="9"/>
  <c r="AR71" i="9"/>
  <c r="N71" i="9"/>
  <c r="AS71" i="9"/>
  <c r="AC71" i="9"/>
  <c r="D245" i="9"/>
  <c r="H244" i="9"/>
  <c r="B247" i="9"/>
  <c r="C246" i="9"/>
  <c r="E246" i="9" s="1"/>
  <c r="C243" i="7"/>
  <c r="B244" i="7"/>
  <c r="E242" i="7"/>
  <c r="D242" i="7"/>
  <c r="H242" i="7"/>
  <c r="AE219" i="1"/>
  <c r="Y218" i="1"/>
  <c r="D817" i="4"/>
  <c r="E817" i="4"/>
  <c r="B819" i="4"/>
  <c r="C818" i="4"/>
  <c r="H816" i="4"/>
  <c r="H817" i="4" s="1"/>
  <c r="Z126" i="1"/>
  <c r="L126" i="1" s="1"/>
  <c r="P126" i="1" s="1"/>
  <c r="V126" i="1"/>
  <c r="AD220" i="1"/>
  <c r="X219" i="1"/>
  <c r="AA219" i="1" s="1"/>
  <c r="AL126" i="1"/>
  <c r="AJ127" i="1" s="1"/>
  <c r="AH127" i="1" s="1"/>
  <c r="J218" i="1"/>
  <c r="N218" i="1" s="1"/>
  <c r="R218" i="1"/>
  <c r="Q218" i="1"/>
  <c r="T218" i="1"/>
  <c r="K218" i="1"/>
  <c r="O218" i="1" s="1"/>
  <c r="AT71" i="9" l="1"/>
  <c r="AK72" i="9" s="1"/>
  <c r="F246" i="9"/>
  <c r="G246" i="9" s="1"/>
  <c r="J246" i="9" s="1"/>
  <c r="H245" i="9"/>
  <c r="D246" i="9"/>
  <c r="K72" i="9"/>
  <c r="B248" i="9"/>
  <c r="C247" i="9"/>
  <c r="E247" i="9" s="1"/>
  <c r="H246" i="9"/>
  <c r="C244" i="7"/>
  <c r="B245" i="7"/>
  <c r="E243" i="7"/>
  <c r="D243" i="7"/>
  <c r="F243" i="7"/>
  <c r="G243" i="7" s="1"/>
  <c r="J243" i="7" s="1"/>
  <c r="AE220" i="1"/>
  <c r="Y219" i="1"/>
  <c r="D818" i="4"/>
  <c r="E818" i="4"/>
  <c r="B820" i="4"/>
  <c r="C819" i="4"/>
  <c r="F818" i="4"/>
  <c r="G818" i="4" s="1"/>
  <c r="J818" i="4" s="1"/>
  <c r="F819" i="4" s="1"/>
  <c r="G819" i="4" s="1"/>
  <c r="J819" i="4" s="1"/>
  <c r="AD221" i="1"/>
  <c r="X220" i="1"/>
  <c r="AA220" i="1" s="1"/>
  <c r="AK127" i="1"/>
  <c r="AI127" i="1" s="1"/>
  <c r="AF127" i="1" s="1"/>
  <c r="T219" i="1"/>
  <c r="K219" i="1"/>
  <c r="O219" i="1" s="1"/>
  <c r="Q219" i="1"/>
  <c r="J219" i="1"/>
  <c r="N219" i="1" s="1"/>
  <c r="R219" i="1"/>
  <c r="F244" i="7" l="1"/>
  <c r="G244" i="7" s="1"/>
  <c r="J244" i="7" s="1"/>
  <c r="AL72" i="9"/>
  <c r="AM72" i="9" s="1"/>
  <c r="AN72" i="9"/>
  <c r="F247" i="9"/>
  <c r="S72" i="9"/>
  <c r="D247" i="9"/>
  <c r="B249" i="9"/>
  <c r="C248" i="9"/>
  <c r="E248" i="9" s="1"/>
  <c r="G247" i="9"/>
  <c r="J247" i="9" s="1"/>
  <c r="C245" i="7"/>
  <c r="F245" i="7" s="1"/>
  <c r="G245" i="7" s="1"/>
  <c r="J245" i="7" s="1"/>
  <c r="B246" i="7"/>
  <c r="H243" i="7"/>
  <c r="H244" i="7" s="1"/>
  <c r="E244" i="7"/>
  <c r="D244" i="7"/>
  <c r="AE221" i="1"/>
  <c r="Y220" i="1"/>
  <c r="B821" i="4"/>
  <c r="C820" i="4"/>
  <c r="F820" i="4" s="1"/>
  <c r="G820" i="4" s="1"/>
  <c r="J820" i="4" s="1"/>
  <c r="D819" i="4"/>
  <c r="E819" i="4"/>
  <c r="H818" i="4"/>
  <c r="H819" i="4" s="1"/>
  <c r="Z127" i="1"/>
  <c r="L127" i="1" s="1"/>
  <c r="P127" i="1" s="1"/>
  <c r="V127" i="1"/>
  <c r="AD222" i="1"/>
  <c r="X221" i="1"/>
  <c r="AA221" i="1" s="1"/>
  <c r="AL127" i="1"/>
  <c r="AJ128" i="1" s="1"/>
  <c r="AH128" i="1" s="1"/>
  <c r="J220" i="1"/>
  <c r="N220" i="1" s="1"/>
  <c r="R220" i="1"/>
  <c r="K220" i="1"/>
  <c r="O220" i="1" s="1"/>
  <c r="T220" i="1"/>
  <c r="Q220" i="1"/>
  <c r="AF72" i="9" l="1"/>
  <c r="Z72" i="9"/>
  <c r="AA72" i="9"/>
  <c r="U72" i="9"/>
  <c r="V72" i="9"/>
  <c r="AG72" i="9" s="1"/>
  <c r="T72" i="9"/>
  <c r="AB72" i="9" s="1"/>
  <c r="W72" i="9"/>
  <c r="F248" i="9"/>
  <c r="G248" i="9" s="1"/>
  <c r="J248" i="9" s="1"/>
  <c r="H247" i="9"/>
  <c r="D248" i="9"/>
  <c r="B250" i="9"/>
  <c r="C249" i="9"/>
  <c r="E249" i="9" s="1"/>
  <c r="E245" i="7"/>
  <c r="D245" i="7"/>
  <c r="H245" i="7"/>
  <c r="C246" i="7"/>
  <c r="B247" i="7"/>
  <c r="AE222" i="1"/>
  <c r="Y221" i="1"/>
  <c r="H820" i="4"/>
  <c r="D820" i="4"/>
  <c r="E820" i="4"/>
  <c r="B822" i="4"/>
  <c r="C821" i="4"/>
  <c r="AD223" i="1"/>
  <c r="X222" i="1"/>
  <c r="AA222" i="1" s="1"/>
  <c r="AK128" i="1"/>
  <c r="AI128" i="1" s="1"/>
  <c r="AF128" i="1" s="1"/>
  <c r="R221" i="1"/>
  <c r="J221" i="1"/>
  <c r="N221" i="1" s="1"/>
  <c r="Q221" i="1"/>
  <c r="T221" i="1"/>
  <c r="K221" i="1"/>
  <c r="O221" i="1" s="1"/>
  <c r="H248" i="9" l="1"/>
  <c r="R72" i="9"/>
  <c r="AE72" i="9"/>
  <c r="AD72" i="9"/>
  <c r="F249" i="9"/>
  <c r="G249" i="9" s="1"/>
  <c r="P72" i="9"/>
  <c r="Q72" i="9"/>
  <c r="AI72" i="9"/>
  <c r="AH72" i="9"/>
  <c r="AQ72" i="9"/>
  <c r="B251" i="9"/>
  <c r="C250" i="9"/>
  <c r="E250" i="9" s="1"/>
  <c r="O72" i="9"/>
  <c r="D249" i="9"/>
  <c r="AP72" i="9"/>
  <c r="AO72" i="9" s="1"/>
  <c r="E246" i="7"/>
  <c r="D246" i="7"/>
  <c r="F246" i="7"/>
  <c r="G246" i="7" s="1"/>
  <c r="J246" i="7" s="1"/>
  <c r="C247" i="7"/>
  <c r="B248" i="7"/>
  <c r="AE223" i="1"/>
  <c r="Y222" i="1"/>
  <c r="D821" i="4"/>
  <c r="E821" i="4"/>
  <c r="B823" i="4"/>
  <c r="C822" i="4"/>
  <c r="F821" i="4"/>
  <c r="G821" i="4" s="1"/>
  <c r="Z128" i="1"/>
  <c r="L128" i="1" s="1"/>
  <c r="P128" i="1" s="1"/>
  <c r="V128" i="1"/>
  <c r="AD224" i="1"/>
  <c r="X223" i="1"/>
  <c r="AA223" i="1" s="1"/>
  <c r="AL128" i="1"/>
  <c r="AJ129" i="1" s="1"/>
  <c r="AH129" i="1" s="1"/>
  <c r="K222" i="1"/>
  <c r="O222" i="1" s="1"/>
  <c r="T222" i="1"/>
  <c r="Q222" i="1"/>
  <c r="R222" i="1"/>
  <c r="J222" i="1"/>
  <c r="N222" i="1" s="1"/>
  <c r="X72" i="9" l="1"/>
  <c r="Y72" i="9"/>
  <c r="L72" i="9"/>
  <c r="F250" i="9"/>
  <c r="J249" i="9"/>
  <c r="G250" i="9" s="1"/>
  <c r="J250" i="9" s="1"/>
  <c r="H249" i="9"/>
  <c r="N72" i="9"/>
  <c r="AS72" i="9"/>
  <c r="AC72" i="9"/>
  <c r="M72" i="9"/>
  <c r="AR72" i="9"/>
  <c r="AT72" i="9" s="1"/>
  <c r="D250" i="9"/>
  <c r="B252" i="9"/>
  <c r="C251" i="9"/>
  <c r="E251" i="9" s="1"/>
  <c r="H246" i="7"/>
  <c r="F247" i="7"/>
  <c r="G247" i="7" s="1"/>
  <c r="J247" i="7" s="1"/>
  <c r="E247" i="7"/>
  <c r="D247" i="7"/>
  <c r="C248" i="7"/>
  <c r="B249" i="7"/>
  <c r="AE224" i="1"/>
  <c r="Y223" i="1"/>
  <c r="D822" i="4"/>
  <c r="E822" i="4"/>
  <c r="J821" i="4"/>
  <c r="F822" i="4" s="1"/>
  <c r="G822" i="4" s="1"/>
  <c r="J822" i="4" s="1"/>
  <c r="H821" i="4"/>
  <c r="B824" i="4"/>
  <c r="C823" i="4"/>
  <c r="AD225" i="1"/>
  <c r="X224" i="1"/>
  <c r="AA224" i="1" s="1"/>
  <c r="AK129" i="1"/>
  <c r="AI129" i="1" s="1"/>
  <c r="AF129" i="1" s="1"/>
  <c r="R223" i="1"/>
  <c r="J223" i="1"/>
  <c r="N223" i="1" s="1"/>
  <c r="K223" i="1"/>
  <c r="O223" i="1" s="1"/>
  <c r="T223" i="1"/>
  <c r="Q223" i="1"/>
  <c r="AK73" i="9" l="1"/>
  <c r="F251" i="9"/>
  <c r="H250" i="9"/>
  <c r="AL73" i="9"/>
  <c r="AM73" i="9" s="1"/>
  <c r="AN73" i="9"/>
  <c r="K73" i="9"/>
  <c r="G251" i="9"/>
  <c r="J251" i="9" s="1"/>
  <c r="D251" i="9"/>
  <c r="B253" i="9"/>
  <c r="C252" i="9"/>
  <c r="E252" i="9" s="1"/>
  <c r="F248" i="7"/>
  <c r="G248" i="7" s="1"/>
  <c r="J248" i="7" s="1"/>
  <c r="H247" i="7"/>
  <c r="C249" i="7"/>
  <c r="B250" i="7"/>
  <c r="E248" i="7"/>
  <c r="D248" i="7"/>
  <c r="AE225" i="1"/>
  <c r="Y224" i="1"/>
  <c r="H822" i="4"/>
  <c r="B825" i="4"/>
  <c r="C824" i="4"/>
  <c r="D823" i="4"/>
  <c r="E823" i="4"/>
  <c r="F823" i="4"/>
  <c r="G823" i="4" s="1"/>
  <c r="J823" i="4" s="1"/>
  <c r="F824" i="4" s="1"/>
  <c r="G824" i="4" s="1"/>
  <c r="J824" i="4" s="1"/>
  <c r="Z129" i="1"/>
  <c r="L129" i="1" s="1"/>
  <c r="P129" i="1" s="1"/>
  <c r="V129" i="1"/>
  <c r="AD226" i="1"/>
  <c r="X225" i="1"/>
  <c r="AA225" i="1" s="1"/>
  <c r="AL129" i="1"/>
  <c r="AJ130" i="1" s="1"/>
  <c r="AH130" i="1" s="1"/>
  <c r="Q224" i="1"/>
  <c r="K224" i="1"/>
  <c r="O224" i="1" s="1"/>
  <c r="T224" i="1"/>
  <c r="J224" i="1"/>
  <c r="N224" i="1" s="1"/>
  <c r="R224" i="1"/>
  <c r="F252" i="9" l="1"/>
  <c r="G252" i="9"/>
  <c r="J252" i="9" s="1"/>
  <c r="S73" i="9"/>
  <c r="B254" i="9"/>
  <c r="C253" i="9"/>
  <c r="E253" i="9" s="1"/>
  <c r="H251" i="9"/>
  <c r="H252" i="9" s="1"/>
  <c r="D252" i="9"/>
  <c r="F249" i="7"/>
  <c r="G249" i="7" s="1"/>
  <c r="J249" i="7" s="1"/>
  <c r="H248" i="7"/>
  <c r="E249" i="7"/>
  <c r="D249" i="7"/>
  <c r="C250" i="7"/>
  <c r="B251" i="7"/>
  <c r="AE226" i="1"/>
  <c r="Y225" i="1"/>
  <c r="H823" i="4"/>
  <c r="H824" i="4" s="1"/>
  <c r="D824" i="4"/>
  <c r="E824" i="4"/>
  <c r="B826" i="4"/>
  <c r="C825" i="4"/>
  <c r="AD227" i="1"/>
  <c r="X226" i="1"/>
  <c r="AA226" i="1" s="1"/>
  <c r="AK130" i="1"/>
  <c r="AI130" i="1" s="1"/>
  <c r="AF130" i="1" s="1"/>
  <c r="R225" i="1"/>
  <c r="J225" i="1"/>
  <c r="N225" i="1" s="1"/>
  <c r="T225" i="1"/>
  <c r="K225" i="1"/>
  <c r="O225" i="1" s="1"/>
  <c r="Q225" i="1"/>
  <c r="H249" i="7" l="1"/>
  <c r="AF73" i="9"/>
  <c r="Z73" i="9"/>
  <c r="AA73" i="9"/>
  <c r="U73" i="9"/>
  <c r="V73" i="9"/>
  <c r="AG73" i="9" s="1"/>
  <c r="T73" i="9"/>
  <c r="AB73" i="9" s="1"/>
  <c r="W73" i="9"/>
  <c r="F253" i="9"/>
  <c r="G253" i="9" s="1"/>
  <c r="J253" i="9" s="1"/>
  <c r="C254" i="9"/>
  <c r="E254" i="9" s="1"/>
  <c r="B255" i="9"/>
  <c r="D253" i="9"/>
  <c r="C251" i="7"/>
  <c r="B252" i="7"/>
  <c r="E250" i="7"/>
  <c r="D250" i="7"/>
  <c r="F250" i="7"/>
  <c r="G250" i="7" s="1"/>
  <c r="J250" i="7" s="1"/>
  <c r="F251" i="7" s="1"/>
  <c r="G251" i="7" s="1"/>
  <c r="J251" i="7" s="1"/>
  <c r="AE227" i="1"/>
  <c r="Y226" i="1"/>
  <c r="B827" i="4"/>
  <c r="C826" i="4"/>
  <c r="D825" i="4"/>
  <c r="E825" i="4"/>
  <c r="F825" i="4"/>
  <c r="G825" i="4" s="1"/>
  <c r="J825" i="4" s="1"/>
  <c r="F826" i="4" s="1"/>
  <c r="G826" i="4" s="1"/>
  <c r="J826" i="4" s="1"/>
  <c r="Z130" i="1"/>
  <c r="L130" i="1" s="1"/>
  <c r="P130" i="1" s="1"/>
  <c r="V130" i="1"/>
  <c r="AD228" i="1"/>
  <c r="X227" i="1"/>
  <c r="AA227" i="1" s="1"/>
  <c r="AL130" i="1"/>
  <c r="AJ131" i="1" s="1"/>
  <c r="AH131" i="1" s="1"/>
  <c r="Q226" i="1"/>
  <c r="T226" i="1"/>
  <c r="K226" i="1"/>
  <c r="O226" i="1" s="1"/>
  <c r="R226" i="1"/>
  <c r="J226" i="1"/>
  <c r="N226" i="1" s="1"/>
  <c r="R73" i="9" l="1"/>
  <c r="AE73" i="9"/>
  <c r="AD73" i="9"/>
  <c r="F254" i="9"/>
  <c r="G254" i="9" s="1"/>
  <c r="J254" i="9" s="1"/>
  <c r="AI73" i="9"/>
  <c r="AH73" i="9"/>
  <c r="Q73" i="9"/>
  <c r="P73" i="9"/>
  <c r="B256" i="9"/>
  <c r="C255" i="9"/>
  <c r="E255" i="9" s="1"/>
  <c r="O73" i="9"/>
  <c r="D254" i="9"/>
  <c r="AP73" i="9"/>
  <c r="AO73" i="9" s="1"/>
  <c r="H253" i="9"/>
  <c r="H250" i="7"/>
  <c r="H251" i="7" s="1"/>
  <c r="C252" i="7"/>
  <c r="F252" i="7" s="1"/>
  <c r="G252" i="7" s="1"/>
  <c r="J252" i="7" s="1"/>
  <c r="B253" i="7"/>
  <c r="E251" i="7"/>
  <c r="D251" i="7"/>
  <c r="AE228" i="1"/>
  <c r="Y227" i="1"/>
  <c r="H825" i="4"/>
  <c r="H826" i="4" s="1"/>
  <c r="D826" i="4"/>
  <c r="E826" i="4"/>
  <c r="B828" i="4"/>
  <c r="C827" i="4"/>
  <c r="AD229" i="1"/>
  <c r="X228" i="1"/>
  <c r="AA228" i="1" s="1"/>
  <c r="AK131" i="1"/>
  <c r="AI131" i="1" s="1"/>
  <c r="AF131" i="1" s="1"/>
  <c r="R227" i="1"/>
  <c r="J227" i="1"/>
  <c r="N227" i="1" s="1"/>
  <c r="K227" i="1"/>
  <c r="O227" i="1" s="1"/>
  <c r="T227" i="1"/>
  <c r="Q227" i="1"/>
  <c r="Y73" i="9" l="1"/>
  <c r="X73" i="9"/>
  <c r="L73" i="9"/>
  <c r="AQ73" i="9"/>
  <c r="H254" i="9"/>
  <c r="F255" i="9"/>
  <c r="G255" i="9" s="1"/>
  <c r="J255" i="9" s="1"/>
  <c r="N73" i="9"/>
  <c r="AS73" i="9"/>
  <c r="AC73" i="9"/>
  <c r="B257" i="9"/>
  <c r="C256" i="9"/>
  <c r="E256" i="9" s="1"/>
  <c r="D255" i="9"/>
  <c r="M73" i="9"/>
  <c r="AR73" i="9"/>
  <c r="H252" i="7"/>
  <c r="C253" i="7"/>
  <c r="B254" i="7"/>
  <c r="E252" i="7"/>
  <c r="D252" i="7"/>
  <c r="AE229" i="1"/>
  <c r="Y228" i="1"/>
  <c r="D827" i="4"/>
  <c r="E827" i="4"/>
  <c r="F827" i="4"/>
  <c r="G827" i="4" s="1"/>
  <c r="J827" i="4" s="1"/>
  <c r="B829" i="4"/>
  <c r="C828" i="4"/>
  <c r="Z131" i="1"/>
  <c r="L131" i="1" s="1"/>
  <c r="P131" i="1" s="1"/>
  <c r="V131" i="1"/>
  <c r="AD230" i="1"/>
  <c r="X229" i="1"/>
  <c r="AA229" i="1" s="1"/>
  <c r="AL131" i="1"/>
  <c r="AJ132" i="1" s="1"/>
  <c r="AH132" i="1" s="1"/>
  <c r="Q228" i="1"/>
  <c r="K228" i="1"/>
  <c r="O228" i="1" s="1"/>
  <c r="T228" i="1"/>
  <c r="R228" i="1"/>
  <c r="J228" i="1"/>
  <c r="N228" i="1" s="1"/>
  <c r="AT73" i="9" l="1"/>
  <c r="AK74" i="9" s="1"/>
  <c r="F256" i="9"/>
  <c r="H255" i="9"/>
  <c r="D256" i="9"/>
  <c r="B258" i="9"/>
  <c r="C257" i="9"/>
  <c r="E257" i="9" s="1"/>
  <c r="G256" i="9"/>
  <c r="K74" i="9"/>
  <c r="C254" i="7"/>
  <c r="B255" i="7"/>
  <c r="E253" i="7"/>
  <c r="D253" i="7"/>
  <c r="F253" i="7"/>
  <c r="G253" i="7" s="1"/>
  <c r="J253" i="7" s="1"/>
  <c r="F828" i="4"/>
  <c r="G828" i="4" s="1"/>
  <c r="J828" i="4" s="1"/>
  <c r="AE230" i="1"/>
  <c r="Y229" i="1"/>
  <c r="H827" i="4"/>
  <c r="H828" i="4" s="1"/>
  <c r="D828" i="4"/>
  <c r="E828" i="4"/>
  <c r="B830" i="4"/>
  <c r="C829" i="4"/>
  <c r="F829" i="4" s="1"/>
  <c r="G829" i="4" s="1"/>
  <c r="J829" i="4" s="1"/>
  <c r="AD231" i="1"/>
  <c r="X230" i="1"/>
  <c r="AA230" i="1" s="1"/>
  <c r="AK132" i="1"/>
  <c r="AI132" i="1" s="1"/>
  <c r="AF132" i="1" s="1"/>
  <c r="J229" i="1"/>
  <c r="N229" i="1" s="1"/>
  <c r="R229" i="1"/>
  <c r="T229" i="1"/>
  <c r="K229" i="1"/>
  <c r="O229" i="1" s="1"/>
  <c r="Q229" i="1"/>
  <c r="AN74" i="9" l="1"/>
  <c r="AL74" i="9"/>
  <c r="AM74" i="9" s="1"/>
  <c r="F257" i="9"/>
  <c r="S74" i="9"/>
  <c r="J256" i="9"/>
  <c r="G257" i="9" s="1"/>
  <c r="J257" i="9" s="1"/>
  <c r="H256" i="9"/>
  <c r="D257" i="9"/>
  <c r="B259" i="9"/>
  <c r="C258" i="9"/>
  <c r="E258" i="9" s="1"/>
  <c r="F254" i="7"/>
  <c r="G254" i="7" s="1"/>
  <c r="J254" i="7" s="1"/>
  <c r="E254" i="7"/>
  <c r="D254" i="7"/>
  <c r="H253" i="7"/>
  <c r="C255" i="7"/>
  <c r="B256" i="7"/>
  <c r="AE231" i="1"/>
  <c r="Y230" i="1"/>
  <c r="D829" i="4"/>
  <c r="E829" i="4"/>
  <c r="B831" i="4"/>
  <c r="C830" i="4"/>
  <c r="F830" i="4"/>
  <c r="G830" i="4" s="1"/>
  <c r="J830" i="4" s="1"/>
  <c r="H829" i="4"/>
  <c r="Z132" i="1"/>
  <c r="L132" i="1" s="1"/>
  <c r="P132" i="1" s="1"/>
  <c r="V132" i="1"/>
  <c r="AD232" i="1"/>
  <c r="X231" i="1"/>
  <c r="AA231" i="1" s="1"/>
  <c r="AL132" i="1"/>
  <c r="AJ133" i="1" s="1"/>
  <c r="AH133" i="1" s="1"/>
  <c r="T230" i="1"/>
  <c r="K230" i="1"/>
  <c r="O230" i="1" s="1"/>
  <c r="Q230" i="1"/>
  <c r="R230" i="1"/>
  <c r="J230" i="1"/>
  <c r="N230" i="1" s="1"/>
  <c r="H254" i="7" l="1"/>
  <c r="AF74" i="9"/>
  <c r="AA74" i="9"/>
  <c r="Z74" i="9"/>
  <c r="U74" i="9"/>
  <c r="V74" i="9"/>
  <c r="AG74" i="9" s="1"/>
  <c r="T74" i="9"/>
  <c r="AB74" i="9" s="1"/>
  <c r="W74" i="9"/>
  <c r="F258" i="9"/>
  <c r="D258" i="9"/>
  <c r="G258" i="9"/>
  <c r="J258" i="9" s="1"/>
  <c r="B260" i="9"/>
  <c r="C259" i="9"/>
  <c r="E259" i="9" s="1"/>
  <c r="H257" i="9"/>
  <c r="C256" i="7"/>
  <c r="B257" i="7"/>
  <c r="E255" i="7"/>
  <c r="D255" i="7"/>
  <c r="F255" i="7"/>
  <c r="G255" i="7" s="1"/>
  <c r="J255" i="7" s="1"/>
  <c r="F256" i="7" s="1"/>
  <c r="G256" i="7" s="1"/>
  <c r="J256" i="7" s="1"/>
  <c r="AE232" i="1"/>
  <c r="Y231" i="1"/>
  <c r="H830" i="4"/>
  <c r="D830" i="4"/>
  <c r="E830" i="4"/>
  <c r="B832" i="4"/>
  <c r="C831" i="4"/>
  <c r="F831" i="4" s="1"/>
  <c r="G831" i="4" s="1"/>
  <c r="J831" i="4" s="1"/>
  <c r="AD233" i="1"/>
  <c r="X232" i="1"/>
  <c r="AA232" i="1" s="1"/>
  <c r="AK133" i="1"/>
  <c r="AI133" i="1" s="1"/>
  <c r="AF133" i="1" s="1"/>
  <c r="J231" i="1"/>
  <c r="N231" i="1" s="1"/>
  <c r="R231" i="1"/>
  <c r="Q231" i="1"/>
  <c r="K231" i="1"/>
  <c r="O231" i="1" s="1"/>
  <c r="T231" i="1"/>
  <c r="R74" i="9" l="1"/>
  <c r="AE74" i="9"/>
  <c r="AD74" i="9"/>
  <c r="H258" i="9"/>
  <c r="F259" i="9"/>
  <c r="G259" i="9"/>
  <c r="J259" i="9" s="1"/>
  <c r="H259" i="9"/>
  <c r="P74" i="9"/>
  <c r="Q74" i="9"/>
  <c r="AI74" i="9"/>
  <c r="AH74" i="9"/>
  <c r="D259" i="9"/>
  <c r="O74" i="9"/>
  <c r="B261" i="9"/>
  <c r="C260" i="9"/>
  <c r="E260" i="9" s="1"/>
  <c r="AP74" i="9"/>
  <c r="AO74" i="9" s="1"/>
  <c r="C257" i="7"/>
  <c r="F257" i="7" s="1"/>
  <c r="G257" i="7" s="1"/>
  <c r="J257" i="7" s="1"/>
  <c r="B258" i="7"/>
  <c r="H255" i="7"/>
  <c r="H256" i="7" s="1"/>
  <c r="E256" i="7"/>
  <c r="D256" i="7"/>
  <c r="AE233" i="1"/>
  <c r="Y232" i="1"/>
  <c r="D831" i="4"/>
  <c r="E831" i="4"/>
  <c r="B833" i="4"/>
  <c r="C832" i="4"/>
  <c r="H831" i="4"/>
  <c r="Z133" i="1"/>
  <c r="L133" i="1" s="1"/>
  <c r="P133" i="1" s="1"/>
  <c r="V133" i="1"/>
  <c r="AD234" i="1"/>
  <c r="X233" i="1"/>
  <c r="AA233" i="1" s="1"/>
  <c r="AL133" i="1"/>
  <c r="AJ134" i="1" s="1"/>
  <c r="AH134" i="1" s="1"/>
  <c r="R232" i="1"/>
  <c r="J232" i="1"/>
  <c r="N232" i="1" s="1"/>
  <c r="T232" i="1"/>
  <c r="K232" i="1"/>
  <c r="O232" i="1" s="1"/>
  <c r="Q232" i="1"/>
  <c r="X74" i="9" l="1"/>
  <c r="Y74" i="9"/>
  <c r="L74" i="9"/>
  <c r="AQ74" i="9"/>
  <c r="F260" i="9"/>
  <c r="G260" i="9" s="1"/>
  <c r="J260" i="9" s="1"/>
  <c r="N74" i="9"/>
  <c r="AS74" i="9"/>
  <c r="AC74" i="9"/>
  <c r="D260" i="9"/>
  <c r="B262" i="9"/>
  <c r="C261" i="9"/>
  <c r="E261" i="9" s="1"/>
  <c r="M74" i="9"/>
  <c r="AR74" i="9"/>
  <c r="C258" i="7"/>
  <c r="F258" i="7" s="1"/>
  <c r="G258" i="7" s="1"/>
  <c r="J258" i="7" s="1"/>
  <c r="B259" i="7"/>
  <c r="E257" i="7"/>
  <c r="D257" i="7"/>
  <c r="H257" i="7"/>
  <c r="AE234" i="1"/>
  <c r="Y233" i="1"/>
  <c r="B834" i="4"/>
  <c r="C833" i="4"/>
  <c r="D832" i="4"/>
  <c r="E832" i="4"/>
  <c r="F832" i="4"/>
  <c r="G832" i="4" s="1"/>
  <c r="J832" i="4" s="1"/>
  <c r="F833" i="4" s="1"/>
  <c r="G833" i="4" s="1"/>
  <c r="J833" i="4" s="1"/>
  <c r="AD235" i="1"/>
  <c r="X234" i="1"/>
  <c r="AA234" i="1" s="1"/>
  <c r="AK134" i="1"/>
  <c r="AI134" i="1" s="1"/>
  <c r="AF134" i="1" s="1"/>
  <c r="Q233" i="1"/>
  <c r="J233" i="1"/>
  <c r="N233" i="1" s="1"/>
  <c r="R233" i="1"/>
  <c r="T233" i="1"/>
  <c r="K233" i="1"/>
  <c r="O233" i="1" s="1"/>
  <c r="H260" i="9" l="1"/>
  <c r="AT74" i="9"/>
  <c r="AK75" i="9" s="1"/>
  <c r="F261" i="9"/>
  <c r="B263" i="9"/>
  <c r="C262" i="9"/>
  <c r="E262" i="9" s="1"/>
  <c r="D261" i="9"/>
  <c r="G261" i="9"/>
  <c r="J261" i="9" s="1"/>
  <c r="K75" i="9"/>
  <c r="E258" i="7"/>
  <c r="D258" i="7"/>
  <c r="C259" i="7"/>
  <c r="B260" i="7"/>
  <c r="H258" i="7"/>
  <c r="AE235" i="1"/>
  <c r="Y234" i="1"/>
  <c r="D833" i="4"/>
  <c r="E833" i="4"/>
  <c r="B835" i="4"/>
  <c r="C834" i="4"/>
  <c r="H832" i="4"/>
  <c r="H833" i="4" s="1"/>
  <c r="Z134" i="1"/>
  <c r="L134" i="1" s="1"/>
  <c r="P134" i="1" s="1"/>
  <c r="V134" i="1"/>
  <c r="AD236" i="1"/>
  <c r="X235" i="1"/>
  <c r="AA235" i="1" s="1"/>
  <c r="AL134" i="1"/>
  <c r="AJ135" i="1" s="1"/>
  <c r="AH135" i="1" s="1"/>
  <c r="T234" i="1"/>
  <c r="K234" i="1"/>
  <c r="O234" i="1" s="1"/>
  <c r="J234" i="1"/>
  <c r="N234" i="1" s="1"/>
  <c r="R234" i="1"/>
  <c r="Q234" i="1"/>
  <c r="AN75" i="9" l="1"/>
  <c r="AL75" i="9"/>
  <c r="AM75" i="9" s="1"/>
  <c r="F262" i="9"/>
  <c r="G262" i="9" s="1"/>
  <c r="J262" i="9" s="1"/>
  <c r="S75" i="9"/>
  <c r="H261" i="9"/>
  <c r="D262" i="9"/>
  <c r="B264" i="9"/>
  <c r="C263" i="9"/>
  <c r="E263" i="9" s="1"/>
  <c r="C260" i="7"/>
  <c r="B261" i="7"/>
  <c r="E259" i="7"/>
  <c r="D259" i="7"/>
  <c r="F259" i="7"/>
  <c r="G259" i="7" s="1"/>
  <c r="J259" i="7" s="1"/>
  <c r="AE236" i="1"/>
  <c r="Y235" i="1"/>
  <c r="B836" i="4"/>
  <c r="C835" i="4"/>
  <c r="D834" i="4"/>
  <c r="E834" i="4"/>
  <c r="F834" i="4"/>
  <c r="G834" i="4" s="1"/>
  <c r="J834" i="4" s="1"/>
  <c r="F835" i="4" s="1"/>
  <c r="G835" i="4" s="1"/>
  <c r="J835" i="4" s="1"/>
  <c r="AD237" i="1"/>
  <c r="X236" i="1"/>
  <c r="AA236" i="1" s="1"/>
  <c r="AK135" i="1"/>
  <c r="AI135" i="1" s="1"/>
  <c r="AF135" i="1" s="1"/>
  <c r="Q235" i="1"/>
  <c r="J235" i="1"/>
  <c r="N235" i="1" s="1"/>
  <c r="R235" i="1"/>
  <c r="T235" i="1"/>
  <c r="K235" i="1"/>
  <c r="O235" i="1" s="1"/>
  <c r="F260" i="7" l="1"/>
  <c r="G260" i="7" s="1"/>
  <c r="J260" i="7" s="1"/>
  <c r="AA75" i="9"/>
  <c r="AF75" i="9"/>
  <c r="Z75" i="9"/>
  <c r="U75" i="9"/>
  <c r="V75" i="9"/>
  <c r="AG75" i="9" s="1"/>
  <c r="T75" i="9"/>
  <c r="AB75" i="9" s="1"/>
  <c r="W75" i="9"/>
  <c r="F263" i="9"/>
  <c r="G263" i="9" s="1"/>
  <c r="J263" i="9" s="1"/>
  <c r="H262" i="9"/>
  <c r="D263" i="9"/>
  <c r="B265" i="9"/>
  <c r="C264" i="9"/>
  <c r="E264" i="9" s="1"/>
  <c r="C261" i="7"/>
  <c r="F261" i="7" s="1"/>
  <c r="G261" i="7" s="1"/>
  <c r="J261" i="7" s="1"/>
  <c r="B262" i="7"/>
  <c r="E260" i="7"/>
  <c r="D260" i="7"/>
  <c r="H259" i="7"/>
  <c r="H260" i="7" s="1"/>
  <c r="AE237" i="1"/>
  <c r="Y236" i="1"/>
  <c r="D835" i="4"/>
  <c r="E835" i="4"/>
  <c r="B837" i="4"/>
  <c r="C836" i="4"/>
  <c r="H834" i="4"/>
  <c r="H835" i="4" s="1"/>
  <c r="Z135" i="1"/>
  <c r="L135" i="1" s="1"/>
  <c r="P135" i="1" s="1"/>
  <c r="V135" i="1"/>
  <c r="AD238" i="1"/>
  <c r="X237" i="1"/>
  <c r="AA237" i="1" s="1"/>
  <c r="AL135" i="1"/>
  <c r="AJ136" i="1" s="1"/>
  <c r="AH136" i="1" s="1"/>
  <c r="K236" i="1"/>
  <c r="O236" i="1" s="1"/>
  <c r="T236" i="1"/>
  <c r="R236" i="1"/>
  <c r="J236" i="1"/>
  <c r="N236" i="1" s="1"/>
  <c r="Q236" i="1"/>
  <c r="R75" i="9" l="1"/>
  <c r="AD75" i="9"/>
  <c r="AE75" i="9"/>
  <c r="F264" i="9"/>
  <c r="G264" i="9" s="1"/>
  <c r="J264" i="9" s="1"/>
  <c r="O75" i="9"/>
  <c r="H263" i="9"/>
  <c r="AP75" i="9"/>
  <c r="AO75" i="9" s="1"/>
  <c r="AQ75" i="9"/>
  <c r="AI75" i="9"/>
  <c r="AH75" i="9"/>
  <c r="Q75" i="9"/>
  <c r="D264" i="9"/>
  <c r="B266" i="9"/>
  <c r="C265" i="9"/>
  <c r="H261" i="7"/>
  <c r="C262" i="7"/>
  <c r="B263" i="7"/>
  <c r="E261" i="7"/>
  <c r="D261" i="7"/>
  <c r="AE238" i="1"/>
  <c r="Y237" i="1"/>
  <c r="D836" i="4"/>
  <c r="E836" i="4"/>
  <c r="B838" i="4"/>
  <c r="C837" i="4"/>
  <c r="F836" i="4"/>
  <c r="G836" i="4" s="1"/>
  <c r="J836" i="4" s="1"/>
  <c r="F837" i="4" s="1"/>
  <c r="G837" i="4" s="1"/>
  <c r="J837" i="4" s="1"/>
  <c r="AD239" i="1"/>
  <c r="X238" i="1"/>
  <c r="AA238" i="1" s="1"/>
  <c r="AK136" i="1"/>
  <c r="AI136" i="1" s="1"/>
  <c r="AF136" i="1" s="1"/>
  <c r="J237" i="1"/>
  <c r="N237" i="1" s="1"/>
  <c r="R237" i="1"/>
  <c r="K237" i="1"/>
  <c r="O237" i="1" s="1"/>
  <c r="T237" i="1"/>
  <c r="Q237" i="1"/>
  <c r="X75" i="9" l="1"/>
  <c r="Y75" i="9"/>
  <c r="L75" i="9"/>
  <c r="H264" i="9"/>
  <c r="E265" i="9"/>
  <c r="P75" i="9"/>
  <c r="N75" i="9"/>
  <c r="AS75" i="9"/>
  <c r="AC75" i="9"/>
  <c r="D265" i="9"/>
  <c r="C266" i="9"/>
  <c r="E266" i="9" s="1"/>
  <c r="B267" i="9"/>
  <c r="E262" i="7"/>
  <c r="D262" i="7"/>
  <c r="F262" i="7"/>
  <c r="G262" i="7" s="1"/>
  <c r="C263" i="7"/>
  <c r="B264" i="7"/>
  <c r="AE239" i="1"/>
  <c r="Y238" i="1"/>
  <c r="D837" i="4"/>
  <c r="E837" i="4"/>
  <c r="B839" i="4"/>
  <c r="C838" i="4"/>
  <c r="F838" i="4"/>
  <c r="G838" i="4" s="1"/>
  <c r="J838" i="4" s="1"/>
  <c r="H836" i="4"/>
  <c r="H837" i="4" s="1"/>
  <c r="Z136" i="1"/>
  <c r="L136" i="1" s="1"/>
  <c r="P136" i="1" s="1"/>
  <c r="V136" i="1"/>
  <c r="AD240" i="1"/>
  <c r="X239" i="1"/>
  <c r="AA239" i="1" s="1"/>
  <c r="AL136" i="1"/>
  <c r="AJ137" i="1" s="1"/>
  <c r="AH137" i="1" s="1"/>
  <c r="Q238" i="1"/>
  <c r="K238" i="1"/>
  <c r="O238" i="1" s="1"/>
  <c r="T238" i="1"/>
  <c r="J238" i="1"/>
  <c r="N238" i="1" s="1"/>
  <c r="R238" i="1"/>
  <c r="F265" i="9" l="1"/>
  <c r="G265" i="9" s="1"/>
  <c r="F266" i="9"/>
  <c r="G266" i="9" s="1"/>
  <c r="J266" i="9" s="1"/>
  <c r="M75" i="9"/>
  <c r="AR75" i="9"/>
  <c r="AT75" i="9" s="1"/>
  <c r="AK76" i="9" s="1"/>
  <c r="B268" i="9"/>
  <c r="C267" i="9"/>
  <c r="E267" i="9" s="1"/>
  <c r="D266" i="9"/>
  <c r="E263" i="7"/>
  <c r="D263" i="7"/>
  <c r="C264" i="7"/>
  <c r="B265" i="7"/>
  <c r="J262" i="7"/>
  <c r="F263" i="7" s="1"/>
  <c r="G263" i="7" s="1"/>
  <c r="J263" i="7" s="1"/>
  <c r="H262" i="7"/>
  <c r="AE240" i="1"/>
  <c r="Y239" i="1"/>
  <c r="H838" i="4"/>
  <c r="B840" i="4"/>
  <c r="C839" i="4"/>
  <c r="F839" i="4"/>
  <c r="G839" i="4" s="1"/>
  <c r="J839" i="4" s="1"/>
  <c r="D838" i="4"/>
  <c r="E838" i="4"/>
  <c r="AD241" i="1"/>
  <c r="X240" i="1"/>
  <c r="AA240" i="1" s="1"/>
  <c r="AK137" i="1"/>
  <c r="AI137" i="1" s="1"/>
  <c r="AF137" i="1" s="1"/>
  <c r="J239" i="1"/>
  <c r="N239" i="1" s="1"/>
  <c r="R239" i="1"/>
  <c r="K239" i="1"/>
  <c r="O239" i="1" s="1"/>
  <c r="T239" i="1"/>
  <c r="Q239" i="1"/>
  <c r="AL76" i="9" l="1"/>
  <c r="AM76" i="9" s="1"/>
  <c r="AN76" i="9"/>
  <c r="J265" i="9"/>
  <c r="H265" i="9"/>
  <c r="F267" i="9"/>
  <c r="G267" i="9" s="1"/>
  <c r="J267" i="9" s="1"/>
  <c r="H266" i="9"/>
  <c r="K76" i="9"/>
  <c r="D267" i="9"/>
  <c r="B269" i="9"/>
  <c r="C268" i="9"/>
  <c r="E268" i="9" s="1"/>
  <c r="F264" i="7"/>
  <c r="G264" i="7" s="1"/>
  <c r="J264" i="7" s="1"/>
  <c r="H263" i="7"/>
  <c r="E264" i="7"/>
  <c r="D264" i="7"/>
  <c r="C265" i="7"/>
  <c r="B266" i="7"/>
  <c r="AE241" i="1"/>
  <c r="Y240" i="1"/>
  <c r="D839" i="4"/>
  <c r="E839" i="4"/>
  <c r="B841" i="4"/>
  <c r="C840" i="4"/>
  <c r="H839" i="4"/>
  <c r="Z137" i="1"/>
  <c r="L137" i="1" s="1"/>
  <c r="P137" i="1" s="1"/>
  <c r="V137" i="1"/>
  <c r="AD242" i="1"/>
  <c r="X241" i="1"/>
  <c r="AA241" i="1" s="1"/>
  <c r="AL137" i="1"/>
  <c r="AJ138" i="1" s="1"/>
  <c r="AH138" i="1" s="1"/>
  <c r="Q240" i="1"/>
  <c r="T240" i="1"/>
  <c r="K240" i="1"/>
  <c r="O240" i="1" s="1"/>
  <c r="R240" i="1"/>
  <c r="J240" i="1"/>
  <c r="N240" i="1" s="1"/>
  <c r="F268" i="9" l="1"/>
  <c r="G268" i="9" s="1"/>
  <c r="J268" i="9" s="1"/>
  <c r="S76" i="9"/>
  <c r="B270" i="9"/>
  <c r="C269" i="9"/>
  <c r="E269" i="9" s="1"/>
  <c r="D268" i="9"/>
  <c r="H267" i="9"/>
  <c r="H264" i="7"/>
  <c r="E265" i="7"/>
  <c r="D265" i="7"/>
  <c r="C266" i="7"/>
  <c r="B267" i="7"/>
  <c r="F265" i="7"/>
  <c r="G265" i="7" s="1"/>
  <c r="J265" i="7" s="1"/>
  <c r="AE242" i="1"/>
  <c r="Y241" i="1"/>
  <c r="D840" i="4"/>
  <c r="E840" i="4"/>
  <c r="B842" i="4"/>
  <c r="C841" i="4"/>
  <c r="F840" i="4"/>
  <c r="G840" i="4" s="1"/>
  <c r="J840" i="4" s="1"/>
  <c r="F841" i="4" s="1"/>
  <c r="G841" i="4" s="1"/>
  <c r="J841" i="4" s="1"/>
  <c r="AD243" i="1"/>
  <c r="X242" i="1"/>
  <c r="AA242" i="1" s="1"/>
  <c r="AK138" i="1"/>
  <c r="AI138" i="1" s="1"/>
  <c r="AF138" i="1" s="1"/>
  <c r="J241" i="1"/>
  <c r="N241" i="1" s="1"/>
  <c r="R241" i="1"/>
  <c r="T241" i="1"/>
  <c r="K241" i="1"/>
  <c r="O241" i="1" s="1"/>
  <c r="Q241" i="1"/>
  <c r="AF76" i="9" l="1"/>
  <c r="AA76" i="9"/>
  <c r="Z76" i="9"/>
  <c r="U76" i="9"/>
  <c r="V76" i="9"/>
  <c r="AG76" i="9" s="1"/>
  <c r="T76" i="9"/>
  <c r="AB76" i="9" s="1"/>
  <c r="W76" i="9"/>
  <c r="H268" i="9"/>
  <c r="F269" i="9"/>
  <c r="G269" i="9" s="1"/>
  <c r="J269" i="9" s="1"/>
  <c r="H269" i="9"/>
  <c r="D269" i="9"/>
  <c r="B271" i="9"/>
  <c r="C270" i="9"/>
  <c r="E270" i="9" s="1"/>
  <c r="F266" i="7"/>
  <c r="G266" i="7" s="1"/>
  <c r="J266" i="7" s="1"/>
  <c r="E266" i="7"/>
  <c r="D266" i="7"/>
  <c r="C267" i="7"/>
  <c r="B268" i="7"/>
  <c r="H265" i="7"/>
  <c r="AE243" i="1"/>
  <c r="Y242" i="1"/>
  <c r="B843" i="4"/>
  <c r="C842" i="4"/>
  <c r="D841" i="4"/>
  <c r="E841" i="4"/>
  <c r="H840" i="4"/>
  <c r="H841" i="4" s="1"/>
  <c r="Z138" i="1"/>
  <c r="L138" i="1" s="1"/>
  <c r="P138" i="1" s="1"/>
  <c r="V138" i="1"/>
  <c r="AD244" i="1"/>
  <c r="X243" i="1"/>
  <c r="AA243" i="1" s="1"/>
  <c r="AL138" i="1"/>
  <c r="AJ139" i="1" s="1"/>
  <c r="AH139" i="1" s="1"/>
  <c r="K242" i="1"/>
  <c r="O242" i="1" s="1"/>
  <c r="T242" i="1"/>
  <c r="Q242" i="1"/>
  <c r="J242" i="1"/>
  <c r="N242" i="1" s="1"/>
  <c r="R242" i="1"/>
  <c r="R76" i="9" l="1"/>
  <c r="AE76" i="9"/>
  <c r="AD76" i="9"/>
  <c r="F270" i="9"/>
  <c r="P76" i="9"/>
  <c r="D270" i="9"/>
  <c r="AP76" i="9"/>
  <c r="AO76" i="9" s="1"/>
  <c r="B272" i="9"/>
  <c r="C271" i="9"/>
  <c r="E271" i="9" s="1"/>
  <c r="AS76" i="9"/>
  <c r="N76" i="9"/>
  <c r="O76" i="9"/>
  <c r="AQ76" i="9"/>
  <c r="AI76" i="9"/>
  <c r="AH76" i="9"/>
  <c r="Q76" i="9"/>
  <c r="G270" i="9"/>
  <c r="J270" i="9" s="1"/>
  <c r="H266" i="7"/>
  <c r="C268" i="7"/>
  <c r="B269" i="7"/>
  <c r="E267" i="7"/>
  <c r="D267" i="7"/>
  <c r="F267" i="7"/>
  <c r="G267" i="7" s="1"/>
  <c r="J267" i="7" s="1"/>
  <c r="AE244" i="1"/>
  <c r="Y243" i="1"/>
  <c r="B844" i="4"/>
  <c r="C843" i="4"/>
  <c r="D842" i="4"/>
  <c r="E842" i="4"/>
  <c r="F842" i="4"/>
  <c r="G842" i="4" s="1"/>
  <c r="J842" i="4" s="1"/>
  <c r="F843" i="4" s="1"/>
  <c r="G843" i="4" s="1"/>
  <c r="J843" i="4" s="1"/>
  <c r="AD245" i="1"/>
  <c r="X244" i="1"/>
  <c r="AA244" i="1" s="1"/>
  <c r="AK139" i="1"/>
  <c r="AI139" i="1" s="1"/>
  <c r="AF139" i="1" s="1"/>
  <c r="R243" i="1"/>
  <c r="J243" i="1"/>
  <c r="N243" i="1" s="1"/>
  <c r="K243" i="1"/>
  <c r="O243" i="1" s="1"/>
  <c r="T243" i="1"/>
  <c r="Q243" i="1"/>
  <c r="Y76" i="9" l="1"/>
  <c r="X76" i="9"/>
  <c r="AC76" i="9"/>
  <c r="L76" i="9"/>
  <c r="F271" i="9"/>
  <c r="B273" i="9"/>
  <c r="C272" i="9"/>
  <c r="E272" i="9" s="1"/>
  <c r="D271" i="9"/>
  <c r="H270" i="9"/>
  <c r="M76" i="9"/>
  <c r="AR76" i="9"/>
  <c r="AT76" i="9" s="1"/>
  <c r="AK77" i="9" s="1"/>
  <c r="AL77" i="9" s="1"/>
  <c r="AM77" i="9" s="1"/>
  <c r="G271" i="9"/>
  <c r="J271" i="9" s="1"/>
  <c r="F268" i="7"/>
  <c r="G268" i="7" s="1"/>
  <c r="J268" i="7" s="1"/>
  <c r="H267" i="7"/>
  <c r="C269" i="7"/>
  <c r="B270" i="7"/>
  <c r="E268" i="7"/>
  <c r="D268" i="7"/>
  <c r="AE245" i="1"/>
  <c r="Y244" i="1"/>
  <c r="H842" i="4"/>
  <c r="H843" i="4" s="1"/>
  <c r="D843" i="4"/>
  <c r="E843" i="4"/>
  <c r="B845" i="4"/>
  <c r="C844" i="4"/>
  <c r="Z139" i="1"/>
  <c r="L139" i="1" s="1"/>
  <c r="P139" i="1" s="1"/>
  <c r="V139" i="1"/>
  <c r="AD246" i="1"/>
  <c r="X245" i="1"/>
  <c r="AA245" i="1" s="1"/>
  <c r="AL139" i="1"/>
  <c r="AJ140" i="1" s="1"/>
  <c r="AH140" i="1" s="1"/>
  <c r="T244" i="1"/>
  <c r="K244" i="1"/>
  <c r="O244" i="1" s="1"/>
  <c r="R244" i="1"/>
  <c r="J244" i="1"/>
  <c r="N244" i="1" s="1"/>
  <c r="Q244" i="1"/>
  <c r="H271" i="9" l="1"/>
  <c r="AN77" i="9"/>
  <c r="F272" i="9"/>
  <c r="G272" i="9"/>
  <c r="J272" i="9" s="1"/>
  <c r="K77" i="9"/>
  <c r="H272" i="9"/>
  <c r="D272" i="9"/>
  <c r="B274" i="9"/>
  <c r="C273" i="9"/>
  <c r="E273" i="9" s="1"/>
  <c r="F269" i="7"/>
  <c r="G269" i="7" s="1"/>
  <c r="J269" i="7" s="1"/>
  <c r="H268" i="7"/>
  <c r="C270" i="7"/>
  <c r="B271" i="7"/>
  <c r="E269" i="7"/>
  <c r="D269" i="7"/>
  <c r="AE246" i="1"/>
  <c r="Y245" i="1"/>
  <c r="D844" i="4"/>
  <c r="E844" i="4"/>
  <c r="B846" i="4"/>
  <c r="C845" i="4"/>
  <c r="F844" i="4"/>
  <c r="G844" i="4" s="1"/>
  <c r="J844" i="4" s="1"/>
  <c r="F845" i="4" s="1"/>
  <c r="G845" i="4" s="1"/>
  <c r="J845" i="4" s="1"/>
  <c r="AD247" i="1"/>
  <c r="X246" i="1"/>
  <c r="AA246" i="1" s="1"/>
  <c r="AK140" i="1"/>
  <c r="AI140" i="1" s="1"/>
  <c r="AF140" i="1" s="1"/>
  <c r="J245" i="1"/>
  <c r="N245" i="1" s="1"/>
  <c r="R245" i="1"/>
  <c r="Q245" i="1"/>
  <c r="T245" i="1"/>
  <c r="K245" i="1"/>
  <c r="O245" i="1" s="1"/>
  <c r="H269" i="7" l="1"/>
  <c r="F270" i="7"/>
  <c r="G270" i="7" s="1"/>
  <c r="J270" i="7" s="1"/>
  <c r="F273" i="9"/>
  <c r="S77" i="9"/>
  <c r="D273" i="9"/>
  <c r="B275" i="9"/>
  <c r="C274" i="9"/>
  <c r="E274" i="9" s="1"/>
  <c r="G273" i="9"/>
  <c r="J273" i="9" s="1"/>
  <c r="H270" i="7"/>
  <c r="C271" i="7"/>
  <c r="F271" i="7" s="1"/>
  <c r="G271" i="7" s="1"/>
  <c r="J271" i="7" s="1"/>
  <c r="B272" i="7"/>
  <c r="E270" i="7"/>
  <c r="D270" i="7"/>
  <c r="AE247" i="1"/>
  <c r="Y246" i="1"/>
  <c r="H844" i="4"/>
  <c r="H845" i="4" s="1"/>
  <c r="D845" i="4"/>
  <c r="E845" i="4"/>
  <c r="B847" i="4"/>
  <c r="C846" i="4"/>
  <c r="Z140" i="1"/>
  <c r="L140" i="1" s="1"/>
  <c r="P140" i="1" s="1"/>
  <c r="V140" i="1"/>
  <c r="AD248" i="1"/>
  <c r="X247" i="1"/>
  <c r="AA247" i="1" s="1"/>
  <c r="AL140" i="1"/>
  <c r="AJ141" i="1" s="1"/>
  <c r="AH141" i="1" s="1"/>
  <c r="Q246" i="1"/>
  <c r="T246" i="1"/>
  <c r="K246" i="1"/>
  <c r="O246" i="1" s="1"/>
  <c r="J246" i="1"/>
  <c r="N246" i="1" s="1"/>
  <c r="R246" i="1"/>
  <c r="AF77" i="9" l="1"/>
  <c r="AA77" i="9"/>
  <c r="Z77" i="9"/>
  <c r="U77" i="9"/>
  <c r="V77" i="9"/>
  <c r="AG77" i="9" s="1"/>
  <c r="T77" i="9"/>
  <c r="AB77" i="9" s="1"/>
  <c r="W77" i="9"/>
  <c r="F274" i="9"/>
  <c r="G274" i="9" s="1"/>
  <c r="J274" i="9" s="1"/>
  <c r="D274" i="9"/>
  <c r="B276" i="9"/>
  <c r="C275" i="9"/>
  <c r="E275" i="9" s="1"/>
  <c r="H273" i="9"/>
  <c r="C272" i="7"/>
  <c r="B273" i="7"/>
  <c r="E271" i="7"/>
  <c r="D271" i="7"/>
  <c r="F272" i="7"/>
  <c r="G272" i="7" s="1"/>
  <c r="J272" i="7" s="1"/>
  <c r="H271" i="7"/>
  <c r="AE248" i="1"/>
  <c r="Y247" i="1"/>
  <c r="D846" i="4"/>
  <c r="E846" i="4"/>
  <c r="F846" i="4"/>
  <c r="G846" i="4" s="1"/>
  <c r="J846" i="4" s="1"/>
  <c r="B848" i="4"/>
  <c r="C847" i="4"/>
  <c r="AD249" i="1"/>
  <c r="X248" i="1"/>
  <c r="AA248" i="1" s="1"/>
  <c r="AK141" i="1"/>
  <c r="AI141" i="1" s="1"/>
  <c r="AF141" i="1" s="1"/>
  <c r="R247" i="1"/>
  <c r="J247" i="1"/>
  <c r="N247" i="1" s="1"/>
  <c r="Q247" i="1"/>
  <c r="T247" i="1"/>
  <c r="K247" i="1"/>
  <c r="O247" i="1" s="1"/>
  <c r="R77" i="9" l="1"/>
  <c r="AE77" i="9"/>
  <c r="AD77" i="9"/>
  <c r="H274" i="9"/>
  <c r="F275" i="9"/>
  <c r="G275" i="9" s="1"/>
  <c r="J275" i="9" s="1"/>
  <c r="O77" i="9"/>
  <c r="AQ77" i="9"/>
  <c r="AH77" i="9"/>
  <c r="Q77" i="9"/>
  <c r="AI77" i="9"/>
  <c r="D275" i="9"/>
  <c r="B277" i="9"/>
  <c r="C276" i="9"/>
  <c r="E276" i="9" s="1"/>
  <c r="H272" i="7"/>
  <c r="C273" i="7"/>
  <c r="F273" i="7" s="1"/>
  <c r="G273" i="7" s="1"/>
  <c r="J273" i="7" s="1"/>
  <c r="B274" i="7"/>
  <c r="E272" i="7"/>
  <c r="D272" i="7"/>
  <c r="AE249" i="1"/>
  <c r="Y248" i="1"/>
  <c r="F847" i="4"/>
  <c r="G847" i="4" s="1"/>
  <c r="J847" i="4" s="1"/>
  <c r="F848" i="4" s="1"/>
  <c r="G848" i="4" s="1"/>
  <c r="J848" i="4" s="1"/>
  <c r="H846" i="4"/>
  <c r="D847" i="4"/>
  <c r="E847" i="4"/>
  <c r="B849" i="4"/>
  <c r="C848" i="4"/>
  <c r="Z141" i="1"/>
  <c r="L141" i="1" s="1"/>
  <c r="P141" i="1" s="1"/>
  <c r="V141" i="1"/>
  <c r="AD250" i="1"/>
  <c r="X249" i="1"/>
  <c r="AA249" i="1" s="1"/>
  <c r="AL141" i="1"/>
  <c r="AJ142" i="1" s="1"/>
  <c r="AH142" i="1" s="1"/>
  <c r="K248" i="1"/>
  <c r="O248" i="1" s="1"/>
  <c r="T248" i="1"/>
  <c r="Q248" i="1"/>
  <c r="J248" i="1"/>
  <c r="N248" i="1" s="1"/>
  <c r="R248" i="1"/>
  <c r="Y77" i="9" l="1"/>
  <c r="X77" i="9"/>
  <c r="L77" i="9"/>
  <c r="F276" i="9"/>
  <c r="G276" i="9" s="1"/>
  <c r="J276" i="9" s="1"/>
  <c r="N77" i="9"/>
  <c r="AS77" i="9"/>
  <c r="AC77" i="9"/>
  <c r="D276" i="9"/>
  <c r="P77" i="9"/>
  <c r="H275" i="9"/>
  <c r="B278" i="9"/>
  <c r="C277" i="9"/>
  <c r="E277" i="9" s="1"/>
  <c r="C274" i="7"/>
  <c r="F274" i="7" s="1"/>
  <c r="G274" i="7" s="1"/>
  <c r="J274" i="7" s="1"/>
  <c r="B275" i="7"/>
  <c r="E273" i="7"/>
  <c r="D273" i="7"/>
  <c r="H273" i="7"/>
  <c r="H847" i="4"/>
  <c r="AE250" i="1"/>
  <c r="Y249" i="1"/>
  <c r="D848" i="4"/>
  <c r="E848" i="4"/>
  <c r="B850" i="4"/>
  <c r="C849" i="4"/>
  <c r="H848" i="4"/>
  <c r="AD251" i="1"/>
  <c r="X250" i="1"/>
  <c r="AA250" i="1" s="1"/>
  <c r="AK142" i="1"/>
  <c r="AI142" i="1" s="1"/>
  <c r="AF142" i="1" s="1"/>
  <c r="Q249" i="1"/>
  <c r="T249" i="1"/>
  <c r="K249" i="1"/>
  <c r="O249" i="1" s="1"/>
  <c r="J249" i="1"/>
  <c r="N249" i="1" s="1"/>
  <c r="R249" i="1"/>
  <c r="F277" i="9" l="1"/>
  <c r="H276" i="9"/>
  <c r="M77" i="9"/>
  <c r="AR77" i="9"/>
  <c r="AP77" i="9"/>
  <c r="AO77" i="9" s="1"/>
  <c r="D277" i="9"/>
  <c r="C278" i="9"/>
  <c r="E278" i="9" s="1"/>
  <c r="B279" i="9"/>
  <c r="G277" i="9"/>
  <c r="J277" i="9" s="1"/>
  <c r="H274" i="7"/>
  <c r="C275" i="7"/>
  <c r="B276" i="7"/>
  <c r="E274" i="7"/>
  <c r="D274" i="7"/>
  <c r="AE251" i="1"/>
  <c r="Y250" i="1"/>
  <c r="B851" i="4"/>
  <c r="C850" i="4"/>
  <c r="D849" i="4"/>
  <c r="E849" i="4"/>
  <c r="F849" i="4"/>
  <c r="G849" i="4" s="1"/>
  <c r="J849" i="4" s="1"/>
  <c r="F850" i="4" s="1"/>
  <c r="G850" i="4" s="1"/>
  <c r="J850" i="4" s="1"/>
  <c r="Z142" i="1"/>
  <c r="L142" i="1" s="1"/>
  <c r="P142" i="1" s="1"/>
  <c r="V142" i="1"/>
  <c r="AD252" i="1"/>
  <c r="X251" i="1"/>
  <c r="AA251" i="1" s="1"/>
  <c r="AL142" i="1"/>
  <c r="AJ143" i="1" s="1"/>
  <c r="AH143" i="1" s="1"/>
  <c r="R250" i="1"/>
  <c r="J250" i="1"/>
  <c r="N250" i="1" s="1"/>
  <c r="K250" i="1"/>
  <c r="O250" i="1" s="1"/>
  <c r="T250" i="1"/>
  <c r="Q250" i="1"/>
  <c r="AT77" i="9" l="1"/>
  <c r="AK78" i="9" s="1"/>
  <c r="F278" i="9"/>
  <c r="G278" i="9" s="1"/>
  <c r="J278" i="9" s="1"/>
  <c r="B280" i="9"/>
  <c r="C279" i="9"/>
  <c r="E279" i="9" s="1"/>
  <c r="D278" i="9"/>
  <c r="H277" i="9"/>
  <c r="K78" i="9"/>
  <c r="C276" i="7"/>
  <c r="B277" i="7"/>
  <c r="E275" i="7"/>
  <c r="D275" i="7"/>
  <c r="F275" i="7"/>
  <c r="G275" i="7" s="1"/>
  <c r="AE252" i="1"/>
  <c r="Y251" i="1"/>
  <c r="D850" i="4"/>
  <c r="E850" i="4"/>
  <c r="B852" i="4"/>
  <c r="C851" i="4"/>
  <c r="H849" i="4"/>
  <c r="H850" i="4" s="1"/>
  <c r="AD253" i="1"/>
  <c r="X252" i="1"/>
  <c r="AA252" i="1" s="1"/>
  <c r="AK143" i="1"/>
  <c r="AI143" i="1" s="1"/>
  <c r="AF143" i="1" s="1"/>
  <c r="T251" i="1"/>
  <c r="K251" i="1"/>
  <c r="O251" i="1" s="1"/>
  <c r="Q251" i="1"/>
  <c r="J251" i="1"/>
  <c r="N251" i="1" s="1"/>
  <c r="R251" i="1"/>
  <c r="AL78" i="9" l="1"/>
  <c r="AM78" i="9" s="1"/>
  <c r="AN78" i="9"/>
  <c r="H278" i="9"/>
  <c r="F279" i="9"/>
  <c r="S78" i="9"/>
  <c r="D279" i="9"/>
  <c r="B281" i="9"/>
  <c r="C280" i="9"/>
  <c r="E280" i="9" s="1"/>
  <c r="G279" i="9"/>
  <c r="J279" i="9" s="1"/>
  <c r="E276" i="7"/>
  <c r="D276" i="7"/>
  <c r="J275" i="7"/>
  <c r="F276" i="7" s="1"/>
  <c r="G276" i="7" s="1"/>
  <c r="J276" i="7" s="1"/>
  <c r="H275" i="7"/>
  <c r="C277" i="7"/>
  <c r="B278" i="7"/>
  <c r="AE253" i="1"/>
  <c r="Y252" i="1"/>
  <c r="B853" i="4"/>
  <c r="C852" i="4"/>
  <c r="D851" i="4"/>
  <c r="E851" i="4"/>
  <c r="F851" i="4"/>
  <c r="G851" i="4" s="1"/>
  <c r="J851" i="4" s="1"/>
  <c r="F852" i="4" s="1"/>
  <c r="G852" i="4" s="1"/>
  <c r="J852" i="4" s="1"/>
  <c r="Z143" i="1"/>
  <c r="L143" i="1" s="1"/>
  <c r="P143" i="1" s="1"/>
  <c r="V143" i="1"/>
  <c r="AD254" i="1"/>
  <c r="X253" i="1"/>
  <c r="AA253" i="1" s="1"/>
  <c r="AL143" i="1"/>
  <c r="AJ144" i="1" s="1"/>
  <c r="AH144" i="1" s="1"/>
  <c r="K252" i="1"/>
  <c r="O252" i="1" s="1"/>
  <c r="T252" i="1"/>
  <c r="J252" i="1"/>
  <c r="N252" i="1" s="1"/>
  <c r="R252" i="1"/>
  <c r="Q252" i="1"/>
  <c r="AF78" i="9" l="1"/>
  <c r="AA78" i="9"/>
  <c r="Z78" i="9"/>
  <c r="U78" i="9"/>
  <c r="V78" i="9"/>
  <c r="AG78" i="9" s="1"/>
  <c r="T78" i="9"/>
  <c r="AB78" i="9" s="1"/>
  <c r="W78" i="9"/>
  <c r="F280" i="9"/>
  <c r="G280" i="9" s="1"/>
  <c r="J280" i="9" s="1"/>
  <c r="D280" i="9"/>
  <c r="B282" i="9"/>
  <c r="C281" i="9"/>
  <c r="E281" i="9" s="1"/>
  <c r="H279" i="9"/>
  <c r="F277" i="7"/>
  <c r="G277" i="7" s="1"/>
  <c r="J277" i="7" s="1"/>
  <c r="E277" i="7"/>
  <c r="D277" i="7"/>
  <c r="H276" i="7"/>
  <c r="C278" i="7"/>
  <c r="B279" i="7"/>
  <c r="AE254" i="1"/>
  <c r="Y253" i="1"/>
  <c r="D852" i="4"/>
  <c r="E852" i="4"/>
  <c r="B854" i="4"/>
  <c r="C853" i="4"/>
  <c r="H851" i="4"/>
  <c r="H852" i="4" s="1"/>
  <c r="AD255" i="1"/>
  <c r="X254" i="1"/>
  <c r="AA254" i="1" s="1"/>
  <c r="AK144" i="1"/>
  <c r="AI144" i="1" s="1"/>
  <c r="AF144" i="1" s="1"/>
  <c r="K253" i="1"/>
  <c r="O253" i="1" s="1"/>
  <c r="T253" i="1"/>
  <c r="Q253" i="1"/>
  <c r="J253" i="1"/>
  <c r="N253" i="1" s="1"/>
  <c r="R253" i="1"/>
  <c r="R78" i="9" l="1"/>
  <c r="AE78" i="9"/>
  <c r="AD78" i="9"/>
  <c r="F281" i="9"/>
  <c r="H280" i="9"/>
  <c r="AS78" i="9"/>
  <c r="N78" i="9"/>
  <c r="D281" i="9"/>
  <c r="AC78" i="9"/>
  <c r="AQ78" i="9"/>
  <c r="Q78" i="9"/>
  <c r="AI78" i="9"/>
  <c r="AH78" i="9"/>
  <c r="B283" i="9"/>
  <c r="C282" i="9"/>
  <c r="E282" i="9" s="1"/>
  <c r="O78" i="9"/>
  <c r="G281" i="9"/>
  <c r="J281" i="9" s="1"/>
  <c r="H277" i="7"/>
  <c r="F278" i="7"/>
  <c r="G278" i="7" s="1"/>
  <c r="J278" i="7" s="1"/>
  <c r="C279" i="7"/>
  <c r="B280" i="7"/>
  <c r="E278" i="7"/>
  <c r="D278" i="7"/>
  <c r="AE255" i="1"/>
  <c r="Y254" i="1"/>
  <c r="D853" i="4"/>
  <c r="E853" i="4"/>
  <c r="B855" i="4"/>
  <c r="C854" i="4"/>
  <c r="F853" i="4"/>
  <c r="G853" i="4" s="1"/>
  <c r="J853" i="4" s="1"/>
  <c r="F854" i="4" s="1"/>
  <c r="G854" i="4" s="1"/>
  <c r="J854" i="4" s="1"/>
  <c r="Z144" i="1"/>
  <c r="L144" i="1" s="1"/>
  <c r="P144" i="1" s="1"/>
  <c r="V144" i="1"/>
  <c r="AD256" i="1"/>
  <c r="X255" i="1"/>
  <c r="AA255" i="1" s="1"/>
  <c r="AL144" i="1"/>
  <c r="AJ145" i="1" s="1"/>
  <c r="AH145" i="1" s="1"/>
  <c r="J254" i="1"/>
  <c r="N254" i="1" s="1"/>
  <c r="R254" i="1"/>
  <c r="Q254" i="1"/>
  <c r="K254" i="1"/>
  <c r="O254" i="1" s="1"/>
  <c r="T254" i="1"/>
  <c r="X78" i="9" l="1"/>
  <c r="Y78" i="9"/>
  <c r="L78" i="9"/>
  <c r="F282" i="9"/>
  <c r="G282" i="9" s="1"/>
  <c r="J282" i="9" s="1"/>
  <c r="H281" i="9"/>
  <c r="P78" i="9"/>
  <c r="D282" i="9"/>
  <c r="B284" i="9"/>
  <c r="C283" i="9"/>
  <c r="E283" i="9" s="1"/>
  <c r="H278" i="7"/>
  <c r="C280" i="7"/>
  <c r="B281" i="7"/>
  <c r="E279" i="7"/>
  <c r="D279" i="7"/>
  <c r="F279" i="7"/>
  <c r="G279" i="7" s="1"/>
  <c r="J279" i="7" s="1"/>
  <c r="AE256" i="1"/>
  <c r="Y255" i="1"/>
  <c r="B856" i="4"/>
  <c r="C855" i="4"/>
  <c r="D854" i="4"/>
  <c r="E854" i="4"/>
  <c r="H853" i="4"/>
  <c r="H854" i="4" s="1"/>
  <c r="AD257" i="1"/>
  <c r="X256" i="1"/>
  <c r="AA256" i="1" s="1"/>
  <c r="AK145" i="1"/>
  <c r="AI145" i="1" s="1"/>
  <c r="AF145" i="1" s="1"/>
  <c r="T255" i="1"/>
  <c r="K255" i="1"/>
  <c r="O255" i="1" s="1"/>
  <c r="R255" i="1"/>
  <c r="J255" i="1"/>
  <c r="N255" i="1" s="1"/>
  <c r="Q255" i="1"/>
  <c r="F280" i="7" l="1"/>
  <c r="G280" i="7" s="1"/>
  <c r="J280" i="7" s="1"/>
  <c r="F283" i="9"/>
  <c r="H282" i="9"/>
  <c r="M78" i="9"/>
  <c r="AR78" i="9"/>
  <c r="AP78" i="9"/>
  <c r="AO78" i="9" s="1"/>
  <c r="D283" i="9"/>
  <c r="G283" i="9"/>
  <c r="J283" i="9" s="1"/>
  <c r="C284" i="9"/>
  <c r="E284" i="9" s="1"/>
  <c r="B285" i="9"/>
  <c r="C281" i="7"/>
  <c r="F281" i="7" s="1"/>
  <c r="G281" i="7" s="1"/>
  <c r="J281" i="7" s="1"/>
  <c r="B282" i="7"/>
  <c r="E280" i="7"/>
  <c r="D280" i="7"/>
  <c r="H279" i="7"/>
  <c r="H280" i="7" s="1"/>
  <c r="AE257" i="1"/>
  <c r="Y256" i="1"/>
  <c r="D855" i="4"/>
  <c r="E855" i="4"/>
  <c r="B857" i="4"/>
  <c r="C856" i="4"/>
  <c r="F855" i="4"/>
  <c r="G855" i="4" s="1"/>
  <c r="J855" i="4" s="1"/>
  <c r="F856" i="4" s="1"/>
  <c r="G856" i="4" s="1"/>
  <c r="J856" i="4" s="1"/>
  <c r="Z145" i="1"/>
  <c r="L145" i="1" s="1"/>
  <c r="P145" i="1" s="1"/>
  <c r="V145" i="1"/>
  <c r="AD258" i="1"/>
  <c r="X257" i="1"/>
  <c r="AA257" i="1" s="1"/>
  <c r="AL145" i="1"/>
  <c r="AJ146" i="1" s="1"/>
  <c r="AH146" i="1" s="1"/>
  <c r="Q256" i="1"/>
  <c r="R256" i="1"/>
  <c r="J256" i="1"/>
  <c r="N256" i="1" s="1"/>
  <c r="T256" i="1"/>
  <c r="K256" i="1"/>
  <c r="O256" i="1" s="1"/>
  <c r="AT78" i="9" l="1"/>
  <c r="AK79" i="9" s="1"/>
  <c r="F284" i="9"/>
  <c r="G284" i="9"/>
  <c r="J284" i="9" s="1"/>
  <c r="B286" i="9"/>
  <c r="C285" i="9"/>
  <c r="E285" i="9" s="1"/>
  <c r="D284" i="9"/>
  <c r="H283" i="9"/>
  <c r="H284" i="9" s="1"/>
  <c r="K79" i="9"/>
  <c r="H281" i="7"/>
  <c r="C282" i="7"/>
  <c r="F282" i="7" s="1"/>
  <c r="G282" i="7" s="1"/>
  <c r="J282" i="7" s="1"/>
  <c r="B283" i="7"/>
  <c r="E281" i="7"/>
  <c r="D281" i="7"/>
  <c r="AE258" i="1"/>
  <c r="Y257" i="1"/>
  <c r="B858" i="4"/>
  <c r="C857" i="4"/>
  <c r="D856" i="4"/>
  <c r="E856" i="4"/>
  <c r="H855" i="4"/>
  <c r="H856" i="4" s="1"/>
  <c r="AD259" i="1"/>
  <c r="X258" i="1"/>
  <c r="AA258" i="1" s="1"/>
  <c r="AK146" i="1"/>
  <c r="AI146" i="1" s="1"/>
  <c r="AF146" i="1" s="1"/>
  <c r="K257" i="1"/>
  <c r="O257" i="1" s="1"/>
  <c r="T257" i="1"/>
  <c r="J257" i="1"/>
  <c r="N257" i="1" s="1"/>
  <c r="R257" i="1"/>
  <c r="Q257" i="1"/>
  <c r="AL79" i="9" l="1"/>
  <c r="AM79" i="9" s="1"/>
  <c r="AN79" i="9"/>
  <c r="F285" i="9"/>
  <c r="S79" i="9"/>
  <c r="C286" i="9"/>
  <c r="E286" i="9" s="1"/>
  <c r="B287" i="9"/>
  <c r="D285" i="9"/>
  <c r="G285" i="9"/>
  <c r="J285" i="9" s="1"/>
  <c r="C283" i="7"/>
  <c r="B284" i="7"/>
  <c r="E282" i="7"/>
  <c r="D282" i="7"/>
  <c r="H282" i="7"/>
  <c r="AE259" i="1"/>
  <c r="Y258" i="1"/>
  <c r="D857" i="4"/>
  <c r="E857" i="4"/>
  <c r="B859" i="4"/>
  <c r="C858" i="4"/>
  <c r="F857" i="4"/>
  <c r="G857" i="4" s="1"/>
  <c r="J857" i="4" s="1"/>
  <c r="F858" i="4" s="1"/>
  <c r="G858" i="4" s="1"/>
  <c r="J858" i="4" s="1"/>
  <c r="Z146" i="1"/>
  <c r="L146" i="1" s="1"/>
  <c r="P146" i="1" s="1"/>
  <c r="V146" i="1"/>
  <c r="AD260" i="1"/>
  <c r="X259" i="1"/>
  <c r="AA259" i="1" s="1"/>
  <c r="AL146" i="1"/>
  <c r="AJ147" i="1" s="1"/>
  <c r="AH147" i="1" s="1"/>
  <c r="R258" i="1"/>
  <c r="J258" i="1"/>
  <c r="N258" i="1" s="1"/>
  <c r="K258" i="1"/>
  <c r="O258" i="1" s="1"/>
  <c r="T258" i="1"/>
  <c r="Q258" i="1"/>
  <c r="AF79" i="9" l="1"/>
  <c r="AA79" i="9"/>
  <c r="Z79" i="9"/>
  <c r="U79" i="9"/>
  <c r="V79" i="9"/>
  <c r="AG79" i="9" s="1"/>
  <c r="T79" i="9"/>
  <c r="AB79" i="9" s="1"/>
  <c r="W79" i="9"/>
  <c r="F286" i="9"/>
  <c r="G286" i="9" s="1"/>
  <c r="J286" i="9" s="1"/>
  <c r="H285" i="9"/>
  <c r="B288" i="9"/>
  <c r="C287" i="9"/>
  <c r="E287" i="9" s="1"/>
  <c r="D286" i="9"/>
  <c r="C284" i="7"/>
  <c r="B285" i="7"/>
  <c r="E283" i="7"/>
  <c r="D283" i="7"/>
  <c r="F283" i="7"/>
  <c r="G283" i="7" s="1"/>
  <c r="J283" i="7" s="1"/>
  <c r="F284" i="7" s="1"/>
  <c r="G284" i="7" s="1"/>
  <c r="J284" i="7" s="1"/>
  <c r="AE260" i="1"/>
  <c r="Y259" i="1"/>
  <c r="D858" i="4"/>
  <c r="E858" i="4"/>
  <c r="B860" i="4"/>
  <c r="C859" i="4"/>
  <c r="F859" i="4"/>
  <c r="G859" i="4" s="1"/>
  <c r="J859" i="4" s="1"/>
  <c r="H857" i="4"/>
  <c r="H858" i="4" s="1"/>
  <c r="AD261" i="1"/>
  <c r="X260" i="1"/>
  <c r="AA260" i="1" s="1"/>
  <c r="AL147" i="1"/>
  <c r="AJ148" i="1" s="1"/>
  <c r="AH148" i="1" s="1"/>
  <c r="K259" i="1"/>
  <c r="O259" i="1" s="1"/>
  <c r="T259" i="1"/>
  <c r="J259" i="1"/>
  <c r="N259" i="1" s="1"/>
  <c r="R259" i="1"/>
  <c r="Q259" i="1"/>
  <c r="R79" i="9" l="1"/>
  <c r="AD79" i="9"/>
  <c r="AE79" i="9"/>
  <c r="F287" i="9"/>
  <c r="G287" i="9" s="1"/>
  <c r="J287" i="9" s="1"/>
  <c r="H286" i="9"/>
  <c r="N79" i="9"/>
  <c r="AS79" i="9"/>
  <c r="B289" i="9"/>
  <c r="C288" i="9"/>
  <c r="E288" i="9" s="1"/>
  <c r="O79" i="9"/>
  <c r="D287" i="9"/>
  <c r="AQ79" i="9"/>
  <c r="Q79" i="9"/>
  <c r="AI79" i="9"/>
  <c r="AH79" i="9"/>
  <c r="H283" i="7"/>
  <c r="H284" i="7" s="1"/>
  <c r="C285" i="7"/>
  <c r="B286" i="7"/>
  <c r="E284" i="7"/>
  <c r="D284" i="7"/>
  <c r="AE261" i="1"/>
  <c r="Y260" i="1"/>
  <c r="H859" i="4"/>
  <c r="B861" i="4"/>
  <c r="C860" i="4"/>
  <c r="F860" i="4"/>
  <c r="G860" i="4" s="1"/>
  <c r="J860" i="4" s="1"/>
  <c r="D859" i="4"/>
  <c r="E859" i="4"/>
  <c r="AD262" i="1"/>
  <c r="X261" i="1"/>
  <c r="AA261" i="1" s="1"/>
  <c r="AL148" i="1"/>
  <c r="AJ149" i="1" s="1"/>
  <c r="AH149" i="1" s="1"/>
  <c r="AK147" i="1"/>
  <c r="AI147" i="1" s="1"/>
  <c r="AF147" i="1" s="1"/>
  <c r="Q260" i="1"/>
  <c r="J260" i="1"/>
  <c r="N260" i="1" s="1"/>
  <c r="R260" i="1"/>
  <c r="K260" i="1"/>
  <c r="O260" i="1" s="1"/>
  <c r="T260" i="1"/>
  <c r="Y79" i="9" l="1"/>
  <c r="X79" i="9"/>
  <c r="AC79" i="9"/>
  <c r="L79" i="9"/>
  <c r="F288" i="9"/>
  <c r="G288" i="9" s="1"/>
  <c r="J288" i="9" s="1"/>
  <c r="P79" i="9"/>
  <c r="H287" i="9"/>
  <c r="D288" i="9"/>
  <c r="B290" i="9"/>
  <c r="C289" i="9"/>
  <c r="E289" i="9" s="1"/>
  <c r="E285" i="7"/>
  <c r="D285" i="7"/>
  <c r="F285" i="7"/>
  <c r="G285" i="7" s="1"/>
  <c r="J285" i="7" s="1"/>
  <c r="C286" i="7"/>
  <c r="B287" i="7"/>
  <c r="AE262" i="1"/>
  <c r="Y261" i="1"/>
  <c r="D860" i="4"/>
  <c r="E860" i="4"/>
  <c r="B862" i="4"/>
  <c r="C861" i="4"/>
  <c r="H860" i="4"/>
  <c r="Z147" i="1"/>
  <c r="L147" i="1" s="1"/>
  <c r="P147" i="1" s="1"/>
  <c r="V147" i="1"/>
  <c r="AD263" i="1"/>
  <c r="X262" i="1"/>
  <c r="AA262" i="1" s="1"/>
  <c r="AL149" i="1"/>
  <c r="AJ150" i="1" s="1"/>
  <c r="AH150" i="1" s="1"/>
  <c r="AK148" i="1"/>
  <c r="AI148" i="1" s="1"/>
  <c r="AF148" i="1" s="1"/>
  <c r="K261" i="1"/>
  <c r="O261" i="1" s="1"/>
  <c r="T261" i="1"/>
  <c r="J261" i="1"/>
  <c r="N261" i="1" s="1"/>
  <c r="R261" i="1"/>
  <c r="Q261" i="1"/>
  <c r="H288" i="9" l="1"/>
  <c r="F289" i="9"/>
  <c r="G289" i="9" s="1"/>
  <c r="J289" i="9" s="1"/>
  <c r="AR79" i="9"/>
  <c r="M79" i="9"/>
  <c r="AP79" i="9"/>
  <c r="AO79" i="9" s="1"/>
  <c r="D289" i="9"/>
  <c r="B291" i="9"/>
  <c r="C290" i="9"/>
  <c r="E290" i="9" s="1"/>
  <c r="F286" i="7"/>
  <c r="G286" i="7" s="1"/>
  <c r="J286" i="7" s="1"/>
  <c r="H285" i="7"/>
  <c r="C287" i="7"/>
  <c r="B288" i="7"/>
  <c r="E286" i="7"/>
  <c r="D286" i="7"/>
  <c r="AE263" i="1"/>
  <c r="Y262" i="1"/>
  <c r="D861" i="4"/>
  <c r="E861" i="4"/>
  <c r="B863" i="4"/>
  <c r="C862" i="4"/>
  <c r="F861" i="4"/>
  <c r="G861" i="4" s="1"/>
  <c r="J861" i="4" s="1"/>
  <c r="F862" i="4" s="1"/>
  <c r="G862" i="4" s="1"/>
  <c r="J862" i="4" s="1"/>
  <c r="Z148" i="1"/>
  <c r="L148" i="1" s="1"/>
  <c r="P148" i="1" s="1"/>
  <c r="V148" i="1"/>
  <c r="AD264" i="1"/>
  <c r="X263" i="1"/>
  <c r="AA263" i="1" s="1"/>
  <c r="AL150" i="1"/>
  <c r="AJ151" i="1" s="1"/>
  <c r="AH151" i="1" s="1"/>
  <c r="AK149" i="1"/>
  <c r="AI149" i="1" s="1"/>
  <c r="AF149" i="1" s="1"/>
  <c r="Q262" i="1"/>
  <c r="R262" i="1"/>
  <c r="J262" i="1"/>
  <c r="N262" i="1" s="1"/>
  <c r="K262" i="1"/>
  <c r="O262" i="1" s="1"/>
  <c r="T262" i="1"/>
  <c r="H289" i="9" l="1"/>
  <c r="AT79" i="9"/>
  <c r="AK80" i="9" s="1"/>
  <c r="F290" i="9"/>
  <c r="G290" i="9" s="1"/>
  <c r="J290" i="9" s="1"/>
  <c r="K80" i="9"/>
  <c r="B292" i="9"/>
  <c r="C291" i="9"/>
  <c r="E291" i="9" s="1"/>
  <c r="D290" i="9"/>
  <c r="H290" i="9"/>
  <c r="F287" i="7"/>
  <c r="G287" i="7" s="1"/>
  <c r="J287" i="7" s="1"/>
  <c r="H286" i="7"/>
  <c r="C288" i="7"/>
  <c r="B289" i="7"/>
  <c r="E287" i="7"/>
  <c r="D287" i="7"/>
  <c r="AE264" i="1"/>
  <c r="Y263" i="1"/>
  <c r="D862" i="4"/>
  <c r="E862" i="4"/>
  <c r="H861" i="4"/>
  <c r="H862" i="4" s="1"/>
  <c r="B864" i="4"/>
  <c r="C863" i="4"/>
  <c r="Z149" i="1"/>
  <c r="L149" i="1" s="1"/>
  <c r="P149" i="1" s="1"/>
  <c r="V149" i="1"/>
  <c r="AD265" i="1"/>
  <c r="X264" i="1"/>
  <c r="AA264" i="1" s="1"/>
  <c r="AL151" i="1"/>
  <c r="AJ152" i="1" s="1"/>
  <c r="AH152" i="1" s="1"/>
  <c r="AK150" i="1"/>
  <c r="AI150" i="1" s="1"/>
  <c r="AF150" i="1" s="1"/>
  <c r="T263" i="1"/>
  <c r="K263" i="1"/>
  <c r="O263" i="1" s="1"/>
  <c r="Q263" i="1"/>
  <c r="J263" i="1"/>
  <c r="N263" i="1" s="1"/>
  <c r="R263" i="1"/>
  <c r="AL80" i="9" l="1"/>
  <c r="AM80" i="9" s="1"/>
  <c r="AN80" i="9"/>
  <c r="F291" i="9"/>
  <c r="G291" i="9" s="1"/>
  <c r="J291" i="9" s="1"/>
  <c r="S80" i="9"/>
  <c r="B293" i="9"/>
  <c r="C292" i="9"/>
  <c r="E292" i="9" s="1"/>
  <c r="D291" i="9"/>
  <c r="H291" i="9"/>
  <c r="H287" i="7"/>
  <c r="C289" i="7"/>
  <c r="B290" i="7"/>
  <c r="E288" i="7"/>
  <c r="D288" i="7"/>
  <c r="F288" i="7"/>
  <c r="G288" i="7" s="1"/>
  <c r="J288" i="7" s="1"/>
  <c r="AE265" i="1"/>
  <c r="Y264" i="1"/>
  <c r="B865" i="4"/>
  <c r="C864" i="4"/>
  <c r="D863" i="4"/>
  <c r="E863" i="4"/>
  <c r="F863" i="4"/>
  <c r="G863" i="4" s="1"/>
  <c r="J863" i="4" s="1"/>
  <c r="F864" i="4" s="1"/>
  <c r="G864" i="4" s="1"/>
  <c r="J864" i="4" s="1"/>
  <c r="Z150" i="1"/>
  <c r="L150" i="1" s="1"/>
  <c r="P150" i="1" s="1"/>
  <c r="V150" i="1"/>
  <c r="AD266" i="1"/>
  <c r="X265" i="1"/>
  <c r="AA265" i="1" s="1"/>
  <c r="AL152" i="1"/>
  <c r="AJ153" i="1" s="1"/>
  <c r="AH153" i="1" s="1"/>
  <c r="AK151" i="1"/>
  <c r="AI151" i="1" s="1"/>
  <c r="AF151" i="1" s="1"/>
  <c r="J264" i="1"/>
  <c r="N264" i="1" s="1"/>
  <c r="R264" i="1"/>
  <c r="Q264" i="1"/>
  <c r="T264" i="1"/>
  <c r="K264" i="1"/>
  <c r="O264" i="1" s="1"/>
  <c r="AF80" i="9" l="1"/>
  <c r="Z80" i="9"/>
  <c r="AA80" i="9"/>
  <c r="U80" i="9"/>
  <c r="V80" i="9"/>
  <c r="AG80" i="9" s="1"/>
  <c r="T80" i="9"/>
  <c r="AB80" i="9" s="1"/>
  <c r="W80" i="9"/>
  <c r="F292" i="9"/>
  <c r="G292" i="9" s="1"/>
  <c r="J292" i="9" s="1"/>
  <c r="H292" i="9"/>
  <c r="D292" i="9"/>
  <c r="B294" i="9"/>
  <c r="C293" i="9"/>
  <c r="E293" i="9" s="1"/>
  <c r="F289" i="7"/>
  <c r="G289" i="7" s="1"/>
  <c r="J289" i="7" s="1"/>
  <c r="E289" i="7"/>
  <c r="D289" i="7"/>
  <c r="H288" i="7"/>
  <c r="H289" i="7" s="1"/>
  <c r="C290" i="7"/>
  <c r="F290" i="7" s="1"/>
  <c r="G290" i="7" s="1"/>
  <c r="J290" i="7" s="1"/>
  <c r="B291" i="7"/>
  <c r="AE266" i="1"/>
  <c r="Y265" i="1"/>
  <c r="H863" i="4"/>
  <c r="H864" i="4" s="1"/>
  <c r="D864" i="4"/>
  <c r="E864" i="4"/>
  <c r="B866" i="4"/>
  <c r="C865" i="4"/>
  <c r="AD267" i="1"/>
  <c r="X266" i="1"/>
  <c r="AA266" i="1" s="1"/>
  <c r="Z151" i="1"/>
  <c r="L151" i="1" s="1"/>
  <c r="P151" i="1" s="1"/>
  <c r="V151" i="1"/>
  <c r="AL153" i="1"/>
  <c r="AJ154" i="1" s="1"/>
  <c r="AH154" i="1" s="1"/>
  <c r="AK152" i="1"/>
  <c r="AI152" i="1" s="1"/>
  <c r="AF152" i="1" s="1"/>
  <c r="T265" i="1"/>
  <c r="K265" i="1"/>
  <c r="O265" i="1" s="1"/>
  <c r="Q265" i="1"/>
  <c r="J265" i="1"/>
  <c r="N265" i="1" s="1"/>
  <c r="R265" i="1"/>
  <c r="R80" i="9" l="1"/>
  <c r="AE80" i="9"/>
  <c r="AD80" i="9"/>
  <c r="F293" i="9"/>
  <c r="P80" i="9"/>
  <c r="O80" i="9"/>
  <c r="N80" i="9"/>
  <c r="AS80" i="9"/>
  <c r="AP80" i="9"/>
  <c r="AO80" i="9" s="1"/>
  <c r="Q80" i="9"/>
  <c r="AI80" i="9"/>
  <c r="AH80" i="9"/>
  <c r="D293" i="9"/>
  <c r="B295" i="9"/>
  <c r="C294" i="9"/>
  <c r="E294" i="9" s="1"/>
  <c r="AQ80" i="9"/>
  <c r="G293" i="9"/>
  <c r="J293" i="9" s="1"/>
  <c r="H290" i="7"/>
  <c r="E290" i="7"/>
  <c r="D290" i="7"/>
  <c r="C291" i="7"/>
  <c r="B292" i="7"/>
  <c r="AE267" i="1"/>
  <c r="Y266" i="1"/>
  <c r="D865" i="4"/>
  <c r="E865" i="4"/>
  <c r="B867" i="4"/>
  <c r="C866" i="4"/>
  <c r="F865" i="4"/>
  <c r="G865" i="4" s="1"/>
  <c r="J865" i="4" s="1"/>
  <c r="F866" i="4" s="1"/>
  <c r="G866" i="4" s="1"/>
  <c r="J866" i="4" s="1"/>
  <c r="Z152" i="1"/>
  <c r="L152" i="1" s="1"/>
  <c r="P152" i="1" s="1"/>
  <c r="V152" i="1"/>
  <c r="AD268" i="1"/>
  <c r="X267" i="1"/>
  <c r="AA267" i="1" s="1"/>
  <c r="AL154" i="1"/>
  <c r="AJ155" i="1" s="1"/>
  <c r="AH155" i="1" s="1"/>
  <c r="AK153" i="1"/>
  <c r="AI153" i="1" s="1"/>
  <c r="AF153" i="1" s="1"/>
  <c r="Q266" i="1"/>
  <c r="J266" i="1"/>
  <c r="N266" i="1" s="1"/>
  <c r="R266" i="1"/>
  <c r="K266" i="1"/>
  <c r="O266" i="1" s="1"/>
  <c r="T266" i="1"/>
  <c r="Y80" i="9" l="1"/>
  <c r="X80" i="9"/>
  <c r="AC80" i="9"/>
  <c r="L80" i="9"/>
  <c r="F294" i="9"/>
  <c r="G294" i="9" s="1"/>
  <c r="J294" i="9" s="1"/>
  <c r="H293" i="9"/>
  <c r="D294" i="9"/>
  <c r="M80" i="9"/>
  <c r="AR80" i="9"/>
  <c r="AT80" i="9" s="1"/>
  <c r="AK81" i="9" s="1"/>
  <c r="B296" i="9"/>
  <c r="C295" i="9"/>
  <c r="E295" i="9" s="1"/>
  <c r="E291" i="7"/>
  <c r="D291" i="7"/>
  <c r="C292" i="7"/>
  <c r="B293" i="7"/>
  <c r="F291" i="7"/>
  <c r="G291" i="7" s="1"/>
  <c r="J291" i="7" s="1"/>
  <c r="AE268" i="1"/>
  <c r="Y267" i="1"/>
  <c r="B868" i="4"/>
  <c r="C867" i="4"/>
  <c r="D866" i="4"/>
  <c r="E866" i="4"/>
  <c r="H865" i="4"/>
  <c r="H866" i="4" s="1"/>
  <c r="AD269" i="1"/>
  <c r="X268" i="1"/>
  <c r="AA268" i="1" s="1"/>
  <c r="Z153" i="1"/>
  <c r="L153" i="1" s="1"/>
  <c r="P153" i="1" s="1"/>
  <c r="V153" i="1"/>
  <c r="AL155" i="1"/>
  <c r="AJ156" i="1" s="1"/>
  <c r="AH156" i="1" s="1"/>
  <c r="AK154" i="1"/>
  <c r="AI154" i="1" s="1"/>
  <c r="AF154" i="1" s="1"/>
  <c r="K267" i="1"/>
  <c r="O267" i="1" s="1"/>
  <c r="T267" i="1"/>
  <c r="R267" i="1"/>
  <c r="J267" i="1"/>
  <c r="N267" i="1" s="1"/>
  <c r="Q267" i="1"/>
  <c r="F295" i="9" l="1"/>
  <c r="H294" i="9"/>
  <c r="K81" i="9"/>
  <c r="D295" i="9"/>
  <c r="C296" i="9"/>
  <c r="E296" i="9" s="1"/>
  <c r="B297" i="9"/>
  <c r="G295" i="9"/>
  <c r="J295" i="9" s="1"/>
  <c r="AL81" i="9"/>
  <c r="AM81" i="9" s="1"/>
  <c r="AN81" i="9"/>
  <c r="F292" i="7"/>
  <c r="G292" i="7" s="1"/>
  <c r="J292" i="7" s="1"/>
  <c r="C293" i="7"/>
  <c r="B294" i="7"/>
  <c r="H291" i="7"/>
  <c r="E292" i="7"/>
  <c r="D292" i="7"/>
  <c r="AE269" i="1"/>
  <c r="Y268" i="1"/>
  <c r="B869" i="4"/>
  <c r="C868" i="4"/>
  <c r="D867" i="4"/>
  <c r="E867" i="4"/>
  <c r="F867" i="4"/>
  <c r="G867" i="4" s="1"/>
  <c r="J867" i="4" s="1"/>
  <c r="F868" i="4" s="1"/>
  <c r="G868" i="4" s="1"/>
  <c r="J868" i="4" s="1"/>
  <c r="Z154" i="1"/>
  <c r="L154" i="1" s="1"/>
  <c r="P154" i="1" s="1"/>
  <c r="V154" i="1"/>
  <c r="AD270" i="1"/>
  <c r="X269" i="1"/>
  <c r="AA269" i="1" s="1"/>
  <c r="AL156" i="1"/>
  <c r="AJ157" i="1" s="1"/>
  <c r="AH157" i="1" s="1"/>
  <c r="AK155" i="1"/>
  <c r="AI155" i="1" s="1"/>
  <c r="AF155" i="1" s="1"/>
  <c r="Q268" i="1"/>
  <c r="J268" i="1"/>
  <c r="N268" i="1" s="1"/>
  <c r="R268" i="1"/>
  <c r="T268" i="1"/>
  <c r="K268" i="1"/>
  <c r="O268" i="1" s="1"/>
  <c r="F296" i="9" l="1"/>
  <c r="G296" i="9" s="1"/>
  <c r="J296" i="9" s="1"/>
  <c r="S81" i="9"/>
  <c r="H295" i="9"/>
  <c r="B298" i="9"/>
  <c r="C297" i="9"/>
  <c r="E297" i="9" s="1"/>
  <c r="D296" i="9"/>
  <c r="H292" i="7"/>
  <c r="C294" i="7"/>
  <c r="B295" i="7"/>
  <c r="E293" i="7"/>
  <c r="D293" i="7"/>
  <c r="F293" i="7"/>
  <c r="G293" i="7" s="1"/>
  <c r="J293" i="7" s="1"/>
  <c r="AE270" i="1"/>
  <c r="Y269" i="1"/>
  <c r="H867" i="4"/>
  <c r="H868" i="4" s="1"/>
  <c r="D868" i="4"/>
  <c r="E868" i="4"/>
  <c r="B870" i="4"/>
  <c r="C869" i="4"/>
  <c r="AD271" i="1"/>
  <c r="X270" i="1"/>
  <c r="AA270" i="1" s="1"/>
  <c r="Z155" i="1"/>
  <c r="L155" i="1" s="1"/>
  <c r="P155" i="1" s="1"/>
  <c r="V155" i="1"/>
  <c r="AK156" i="1"/>
  <c r="AI156" i="1" s="1"/>
  <c r="AF156" i="1" s="1"/>
  <c r="AK157" i="1"/>
  <c r="AI157" i="1" s="1"/>
  <c r="AF157" i="1" s="1"/>
  <c r="K269" i="1"/>
  <c r="O269" i="1" s="1"/>
  <c r="T269" i="1"/>
  <c r="AL157" i="1"/>
  <c r="AJ158" i="1" s="1"/>
  <c r="AH158" i="1" s="1"/>
  <c r="R269" i="1"/>
  <c r="J269" i="1"/>
  <c r="N269" i="1" s="1"/>
  <c r="Q269" i="1"/>
  <c r="AF81" i="9" l="1"/>
  <c r="Z81" i="9"/>
  <c r="AA81" i="9"/>
  <c r="U81" i="9"/>
  <c r="V81" i="9"/>
  <c r="AG81" i="9" s="1"/>
  <c r="T81" i="9"/>
  <c r="AB81" i="9" s="1"/>
  <c r="W81" i="9"/>
  <c r="F297" i="9"/>
  <c r="G297" i="9" s="1"/>
  <c r="J297" i="9" s="1"/>
  <c r="H296" i="9"/>
  <c r="D297" i="9"/>
  <c r="B299" i="9"/>
  <c r="C298" i="9"/>
  <c r="E298" i="9" s="1"/>
  <c r="F294" i="7"/>
  <c r="G294" i="7" s="1"/>
  <c r="J294" i="7" s="1"/>
  <c r="C295" i="7"/>
  <c r="B296" i="7"/>
  <c r="E294" i="7"/>
  <c r="D294" i="7"/>
  <c r="H293" i="7"/>
  <c r="H294" i="7" s="1"/>
  <c r="AE271" i="1"/>
  <c r="Y270" i="1"/>
  <c r="D869" i="4"/>
  <c r="E869" i="4"/>
  <c r="B871" i="4"/>
  <c r="C870" i="4"/>
  <c r="F869" i="4"/>
  <c r="G869" i="4" s="1"/>
  <c r="J869" i="4" s="1"/>
  <c r="F870" i="4" s="1"/>
  <c r="G870" i="4" s="1"/>
  <c r="J870" i="4" s="1"/>
  <c r="Z156" i="1"/>
  <c r="L156" i="1" s="1"/>
  <c r="P156" i="1" s="1"/>
  <c r="V156" i="1"/>
  <c r="Z157" i="1"/>
  <c r="L157" i="1" s="1"/>
  <c r="P157" i="1" s="1"/>
  <c r="V157" i="1"/>
  <c r="AD272" i="1"/>
  <c r="X271" i="1"/>
  <c r="AA271" i="1" s="1"/>
  <c r="Q270" i="1"/>
  <c r="J270" i="1"/>
  <c r="N270" i="1" s="1"/>
  <c r="R270" i="1"/>
  <c r="K270" i="1"/>
  <c r="O270" i="1" s="1"/>
  <c r="T270" i="1"/>
  <c r="F295" i="7" l="1"/>
  <c r="G295" i="7" s="1"/>
  <c r="J295" i="7" s="1"/>
  <c r="R81" i="9"/>
  <c r="AE81" i="9"/>
  <c r="AD81" i="9"/>
  <c r="F298" i="9"/>
  <c r="G298" i="9" s="1"/>
  <c r="J298" i="9" s="1"/>
  <c r="O81" i="9"/>
  <c r="D298" i="9"/>
  <c r="B300" i="9"/>
  <c r="C299" i="9"/>
  <c r="E299" i="9" s="1"/>
  <c r="Q81" i="9"/>
  <c r="AI81" i="9"/>
  <c r="AH81" i="9"/>
  <c r="H297" i="9"/>
  <c r="H295" i="7"/>
  <c r="C296" i="7"/>
  <c r="B297" i="7"/>
  <c r="F296" i="7"/>
  <c r="G296" i="7" s="1"/>
  <c r="J296" i="7" s="1"/>
  <c r="E295" i="7"/>
  <c r="D295" i="7"/>
  <c r="AE272" i="1"/>
  <c r="Y271" i="1"/>
  <c r="B872" i="4"/>
  <c r="C871" i="4"/>
  <c r="H869" i="4"/>
  <c r="H870" i="4" s="1"/>
  <c r="D870" i="4"/>
  <c r="E870" i="4"/>
  <c r="AD273" i="1"/>
  <c r="X272" i="1"/>
  <c r="AA272" i="1" s="1"/>
  <c r="AK158" i="1"/>
  <c r="AI158" i="1" s="1"/>
  <c r="AF158" i="1" s="1"/>
  <c r="J271" i="1"/>
  <c r="N271" i="1" s="1"/>
  <c r="R271" i="1"/>
  <c r="K271" i="1"/>
  <c r="O271" i="1" s="1"/>
  <c r="T271" i="1"/>
  <c r="AL158" i="1"/>
  <c r="AJ159" i="1" s="1"/>
  <c r="AH159" i="1" s="1"/>
  <c r="Q271" i="1"/>
  <c r="Y81" i="9" l="1"/>
  <c r="X81" i="9"/>
  <c r="AQ81" i="9"/>
  <c r="L81" i="9"/>
  <c r="H298" i="9"/>
  <c r="F299" i="9"/>
  <c r="B301" i="9"/>
  <c r="C300" i="9"/>
  <c r="E300" i="9" s="1"/>
  <c r="D299" i="9"/>
  <c r="N81" i="9"/>
  <c r="AS81" i="9"/>
  <c r="AC81" i="9"/>
  <c r="G299" i="9"/>
  <c r="J299" i="9" s="1"/>
  <c r="P81" i="9"/>
  <c r="C297" i="7"/>
  <c r="F297" i="7" s="1"/>
  <c r="G297" i="7" s="1"/>
  <c r="J297" i="7" s="1"/>
  <c r="B298" i="7"/>
  <c r="E296" i="7"/>
  <c r="D296" i="7"/>
  <c r="H296" i="7"/>
  <c r="AE273" i="1"/>
  <c r="Y272" i="1"/>
  <c r="D871" i="4"/>
  <c r="E871" i="4"/>
  <c r="B873" i="4"/>
  <c r="C872" i="4"/>
  <c r="F871" i="4"/>
  <c r="G871" i="4" s="1"/>
  <c r="J871" i="4" s="1"/>
  <c r="F872" i="4" s="1"/>
  <c r="G872" i="4" s="1"/>
  <c r="J872" i="4" s="1"/>
  <c r="Z158" i="1"/>
  <c r="L158" i="1" s="1"/>
  <c r="P158" i="1" s="1"/>
  <c r="V158" i="1"/>
  <c r="AD274" i="1"/>
  <c r="X273" i="1"/>
  <c r="AA273" i="1" s="1"/>
  <c r="Q272" i="1"/>
  <c r="K272" i="1"/>
  <c r="O272" i="1" s="1"/>
  <c r="T272" i="1"/>
  <c r="J272" i="1"/>
  <c r="N272" i="1" s="1"/>
  <c r="R272" i="1"/>
  <c r="F300" i="9" l="1"/>
  <c r="G300" i="9" s="1"/>
  <c r="J300" i="9" s="1"/>
  <c r="H299" i="9"/>
  <c r="M81" i="9"/>
  <c r="AR81" i="9"/>
  <c r="AP81" i="9"/>
  <c r="AO81" i="9" s="1"/>
  <c r="D300" i="9"/>
  <c r="B302" i="9"/>
  <c r="C301" i="9"/>
  <c r="E301" i="9" s="1"/>
  <c r="H297" i="7"/>
  <c r="C298" i="7"/>
  <c r="B299" i="7"/>
  <c r="E297" i="7"/>
  <c r="D297" i="7"/>
  <c r="AE274" i="1"/>
  <c r="Y273" i="1"/>
  <c r="B874" i="4"/>
  <c r="C873" i="4"/>
  <c r="D872" i="4"/>
  <c r="E872" i="4"/>
  <c r="H871" i="4"/>
  <c r="H872" i="4" s="1"/>
  <c r="AD275" i="1"/>
  <c r="X274" i="1"/>
  <c r="AA274" i="1" s="1"/>
  <c r="AK159" i="1"/>
  <c r="AI159" i="1" s="1"/>
  <c r="AF159" i="1" s="1"/>
  <c r="T273" i="1"/>
  <c r="K273" i="1"/>
  <c r="O273" i="1" s="1"/>
  <c r="AL159" i="1"/>
  <c r="AJ160" i="1" s="1"/>
  <c r="AH160" i="1" s="1"/>
  <c r="J273" i="1"/>
  <c r="N273" i="1" s="1"/>
  <c r="R273" i="1"/>
  <c r="Q273" i="1"/>
  <c r="AT81" i="9" l="1"/>
  <c r="AK82" i="9"/>
  <c r="AL82" i="9" s="1"/>
  <c r="AM82" i="9" s="1"/>
  <c r="F301" i="9"/>
  <c r="H300" i="9"/>
  <c r="K82" i="9"/>
  <c r="D301" i="9"/>
  <c r="B303" i="9"/>
  <c r="C302" i="9"/>
  <c r="E302" i="9" s="1"/>
  <c r="G301" i="9"/>
  <c r="J301" i="9" s="1"/>
  <c r="E298" i="7"/>
  <c r="D298" i="7"/>
  <c r="F298" i="7"/>
  <c r="G298" i="7" s="1"/>
  <c r="C299" i="7"/>
  <c r="B300" i="7"/>
  <c r="AE275" i="1"/>
  <c r="Y274" i="1"/>
  <c r="D873" i="4"/>
  <c r="E873" i="4"/>
  <c r="B875" i="4"/>
  <c r="C874" i="4"/>
  <c r="F873" i="4"/>
  <c r="G873" i="4" s="1"/>
  <c r="J873" i="4" s="1"/>
  <c r="F874" i="4" s="1"/>
  <c r="G874" i="4" s="1"/>
  <c r="J874" i="4" s="1"/>
  <c r="Z159" i="1"/>
  <c r="L159" i="1" s="1"/>
  <c r="P159" i="1" s="1"/>
  <c r="V159" i="1"/>
  <c r="AD276" i="1"/>
  <c r="X275" i="1"/>
  <c r="AA275" i="1" s="1"/>
  <c r="R274" i="1"/>
  <c r="J274" i="1"/>
  <c r="N274" i="1" s="1"/>
  <c r="Q274" i="1"/>
  <c r="K274" i="1"/>
  <c r="O274" i="1" s="1"/>
  <c r="T274" i="1"/>
  <c r="AN82" i="9" l="1"/>
  <c r="F302" i="9"/>
  <c r="S82" i="9"/>
  <c r="H301" i="9"/>
  <c r="D302" i="9"/>
  <c r="B304" i="9"/>
  <c r="C303" i="9"/>
  <c r="E303" i="9" s="1"/>
  <c r="G302" i="9"/>
  <c r="J302" i="9" s="1"/>
  <c r="J298" i="7"/>
  <c r="F299" i="7" s="1"/>
  <c r="G299" i="7" s="1"/>
  <c r="J299" i="7" s="1"/>
  <c r="H298" i="7"/>
  <c r="E299" i="7"/>
  <c r="D299" i="7"/>
  <c r="C300" i="7"/>
  <c r="B301" i="7"/>
  <c r="AE276" i="1"/>
  <c r="Y275" i="1"/>
  <c r="B876" i="4"/>
  <c r="C875" i="4"/>
  <c r="D874" i="4"/>
  <c r="E874" i="4"/>
  <c r="H873" i="4"/>
  <c r="H874" i="4" s="1"/>
  <c r="AD277" i="1"/>
  <c r="X276" i="1"/>
  <c r="AA276" i="1" s="1"/>
  <c r="AK160" i="1"/>
  <c r="AI160" i="1" s="1"/>
  <c r="AF160" i="1" s="1"/>
  <c r="K275" i="1"/>
  <c r="O275" i="1" s="1"/>
  <c r="T275" i="1"/>
  <c r="Q275" i="1"/>
  <c r="R275" i="1"/>
  <c r="J275" i="1"/>
  <c r="N275" i="1" s="1"/>
  <c r="AL160" i="1"/>
  <c r="AJ161" i="1" s="1"/>
  <c r="AH161" i="1" s="1"/>
  <c r="AF82" i="9" l="1"/>
  <c r="AA82" i="9"/>
  <c r="Z82" i="9"/>
  <c r="U82" i="9"/>
  <c r="V82" i="9"/>
  <c r="AG82" i="9" s="1"/>
  <c r="T82" i="9"/>
  <c r="AB82" i="9" s="1"/>
  <c r="W82" i="9"/>
  <c r="F303" i="9"/>
  <c r="G303" i="9"/>
  <c r="J303" i="9" s="1"/>
  <c r="H302" i="9"/>
  <c r="H303" i="9" s="1"/>
  <c r="B305" i="9"/>
  <c r="C304" i="9"/>
  <c r="E304" i="9" s="1"/>
  <c r="D303" i="9"/>
  <c r="E300" i="7"/>
  <c r="D300" i="7"/>
  <c r="H299" i="7"/>
  <c r="C301" i="7"/>
  <c r="B302" i="7"/>
  <c r="F300" i="7"/>
  <c r="G300" i="7" s="1"/>
  <c r="J300" i="7" s="1"/>
  <c r="AE277" i="1"/>
  <c r="Y276" i="1"/>
  <c r="D875" i="4"/>
  <c r="E875" i="4"/>
  <c r="B877" i="4"/>
  <c r="C876" i="4"/>
  <c r="F875" i="4"/>
  <c r="G875" i="4" s="1"/>
  <c r="J875" i="4" s="1"/>
  <c r="F876" i="4" s="1"/>
  <c r="G876" i="4" s="1"/>
  <c r="J876" i="4" s="1"/>
  <c r="Z160" i="1"/>
  <c r="L160" i="1" s="1"/>
  <c r="P160" i="1" s="1"/>
  <c r="V160" i="1"/>
  <c r="AD278" i="1"/>
  <c r="X277" i="1"/>
  <c r="AA277" i="1" s="1"/>
  <c r="Q276" i="1"/>
  <c r="T276" i="1"/>
  <c r="K276" i="1"/>
  <c r="O276" i="1" s="1"/>
  <c r="R276" i="1"/>
  <c r="J276" i="1"/>
  <c r="N276" i="1" s="1"/>
  <c r="R82" i="9" l="1"/>
  <c r="AE82" i="9"/>
  <c r="AD82" i="9"/>
  <c r="F304" i="9"/>
  <c r="G304" i="9" s="1"/>
  <c r="J304" i="9" s="1"/>
  <c r="P82" i="9"/>
  <c r="D304" i="9"/>
  <c r="O82" i="9"/>
  <c r="AQ82" i="9"/>
  <c r="Q82" i="9"/>
  <c r="AH82" i="9"/>
  <c r="AI82" i="9"/>
  <c r="B306" i="9"/>
  <c r="C305" i="9"/>
  <c r="E305" i="9" s="1"/>
  <c r="F301" i="7"/>
  <c r="G301" i="7" s="1"/>
  <c r="J301" i="7" s="1"/>
  <c r="H300" i="7"/>
  <c r="C302" i="7"/>
  <c r="B303" i="7"/>
  <c r="E301" i="7"/>
  <c r="D301" i="7"/>
  <c r="AE278" i="1"/>
  <c r="Y277" i="1"/>
  <c r="B878" i="4"/>
  <c r="C877" i="4"/>
  <c r="D876" i="4"/>
  <c r="E876" i="4"/>
  <c r="H875" i="4"/>
  <c r="H876" i="4" s="1"/>
  <c r="AD279" i="1"/>
  <c r="X278" i="1"/>
  <c r="AA278" i="1" s="1"/>
  <c r="AK161" i="1"/>
  <c r="AI161" i="1" s="1"/>
  <c r="AF161" i="1" s="1"/>
  <c r="Q277" i="1"/>
  <c r="AL161" i="1"/>
  <c r="AJ162" i="1" s="1"/>
  <c r="AH162" i="1" s="1"/>
  <c r="R277" i="1"/>
  <c r="J277" i="1"/>
  <c r="N277" i="1" s="1"/>
  <c r="T277" i="1"/>
  <c r="K277" i="1"/>
  <c r="O277" i="1" s="1"/>
  <c r="H304" i="9" l="1"/>
  <c r="X82" i="9"/>
  <c r="Y82" i="9"/>
  <c r="L82" i="9"/>
  <c r="F305" i="9"/>
  <c r="G305" i="9" s="1"/>
  <c r="J305" i="9" s="1"/>
  <c r="N82" i="9"/>
  <c r="AS82" i="9"/>
  <c r="AC82" i="9"/>
  <c r="D305" i="9"/>
  <c r="B307" i="9"/>
  <c r="C306" i="9"/>
  <c r="E306" i="9" s="1"/>
  <c r="M82" i="9"/>
  <c r="AR82" i="9"/>
  <c r="AP82" i="9"/>
  <c r="AO82" i="9" s="1"/>
  <c r="H301" i="7"/>
  <c r="C303" i="7"/>
  <c r="B304" i="7"/>
  <c r="E302" i="7"/>
  <c r="D302" i="7"/>
  <c r="F302" i="7"/>
  <c r="G302" i="7" s="1"/>
  <c r="J302" i="7" s="1"/>
  <c r="F303" i="7" s="1"/>
  <c r="G303" i="7" s="1"/>
  <c r="J303" i="7" s="1"/>
  <c r="AE279" i="1"/>
  <c r="Y278" i="1"/>
  <c r="D877" i="4"/>
  <c r="E877" i="4"/>
  <c r="B879" i="4"/>
  <c r="C878" i="4"/>
  <c r="F877" i="4"/>
  <c r="G877" i="4" s="1"/>
  <c r="J877" i="4" s="1"/>
  <c r="F878" i="4" s="1"/>
  <c r="G878" i="4" s="1"/>
  <c r="J878" i="4" s="1"/>
  <c r="Z161" i="1"/>
  <c r="L161" i="1" s="1"/>
  <c r="P161" i="1" s="1"/>
  <c r="V161" i="1"/>
  <c r="AD280" i="1"/>
  <c r="X279" i="1"/>
  <c r="AA279" i="1" s="1"/>
  <c r="T278" i="1"/>
  <c r="K278" i="1"/>
  <c r="O278" i="1" s="1"/>
  <c r="R278" i="1"/>
  <c r="J278" i="1"/>
  <c r="N278" i="1" s="1"/>
  <c r="Q278" i="1"/>
  <c r="AT82" i="9" l="1"/>
  <c r="F306" i="9"/>
  <c r="G306" i="9"/>
  <c r="J306" i="9" s="1"/>
  <c r="AK83" i="9"/>
  <c r="AL83" i="9" s="1"/>
  <c r="AM83" i="9" s="1"/>
  <c r="H305" i="9"/>
  <c r="H306" i="9" s="1"/>
  <c r="D306" i="9"/>
  <c r="B308" i="9"/>
  <c r="C307" i="9"/>
  <c r="E307" i="9" s="1"/>
  <c r="K83" i="9"/>
  <c r="C304" i="7"/>
  <c r="F304" i="7" s="1"/>
  <c r="G304" i="7" s="1"/>
  <c r="J304" i="7" s="1"/>
  <c r="B305" i="7"/>
  <c r="E303" i="7"/>
  <c r="D303" i="7"/>
  <c r="H302" i="7"/>
  <c r="H303" i="7" s="1"/>
  <c r="AE280" i="1"/>
  <c r="Y279" i="1"/>
  <c r="B880" i="4"/>
  <c r="C879" i="4"/>
  <c r="D878" i="4"/>
  <c r="E878" i="4"/>
  <c r="H877" i="4"/>
  <c r="H878" i="4" s="1"/>
  <c r="AD281" i="1"/>
  <c r="X280" i="1"/>
  <c r="AA280" i="1" s="1"/>
  <c r="AK162" i="1"/>
  <c r="AI162" i="1" s="1"/>
  <c r="AF162" i="1" s="1"/>
  <c r="R279" i="1"/>
  <c r="J279" i="1"/>
  <c r="N279" i="1" s="1"/>
  <c r="Q279" i="1"/>
  <c r="K279" i="1"/>
  <c r="O279" i="1" s="1"/>
  <c r="T279" i="1"/>
  <c r="AL162" i="1"/>
  <c r="AJ163" i="1" s="1"/>
  <c r="AH163" i="1" s="1"/>
  <c r="F307" i="9" l="1"/>
  <c r="S83" i="9"/>
  <c r="AN83" i="9"/>
  <c r="D307" i="9"/>
  <c r="B309" i="9"/>
  <c r="C308" i="9"/>
  <c r="E308" i="9" s="1"/>
  <c r="G307" i="9"/>
  <c r="J307" i="9" s="1"/>
  <c r="H304" i="7"/>
  <c r="B306" i="7"/>
  <c r="C305" i="7"/>
  <c r="E304" i="7"/>
  <c r="D304" i="7"/>
  <c r="AE281" i="1"/>
  <c r="Y280" i="1"/>
  <c r="D879" i="4"/>
  <c r="E879" i="4"/>
  <c r="B881" i="4"/>
  <c r="C880" i="4"/>
  <c r="F879" i="4"/>
  <c r="G879" i="4" s="1"/>
  <c r="J879" i="4" s="1"/>
  <c r="F880" i="4" s="1"/>
  <c r="G880" i="4" s="1"/>
  <c r="J880" i="4" s="1"/>
  <c r="Z162" i="1"/>
  <c r="L162" i="1" s="1"/>
  <c r="P162" i="1" s="1"/>
  <c r="V162" i="1"/>
  <c r="AD282" i="1"/>
  <c r="X281" i="1"/>
  <c r="AA281" i="1" s="1"/>
  <c r="Q280" i="1"/>
  <c r="T280" i="1"/>
  <c r="K280" i="1"/>
  <c r="O280" i="1" s="1"/>
  <c r="R280" i="1"/>
  <c r="J280" i="1"/>
  <c r="N280" i="1" s="1"/>
  <c r="AF83" i="9" l="1"/>
  <c r="AA83" i="9"/>
  <c r="Z83" i="9"/>
  <c r="U83" i="9"/>
  <c r="V83" i="9"/>
  <c r="AG83" i="9" s="1"/>
  <c r="T83" i="9"/>
  <c r="AB83" i="9" s="1"/>
  <c r="W83" i="9"/>
  <c r="F308" i="9"/>
  <c r="G308" i="9" s="1"/>
  <c r="H307" i="9"/>
  <c r="D308" i="9"/>
  <c r="B310" i="9"/>
  <c r="C309" i="9"/>
  <c r="E309" i="9" s="1"/>
  <c r="E305" i="7"/>
  <c r="D305" i="7"/>
  <c r="C306" i="7"/>
  <c r="B307" i="7"/>
  <c r="F305" i="7"/>
  <c r="G305" i="7" s="1"/>
  <c r="AE282" i="1"/>
  <c r="Y281" i="1"/>
  <c r="B882" i="4"/>
  <c r="C881" i="4"/>
  <c r="D880" i="4"/>
  <c r="E880" i="4"/>
  <c r="H879" i="4"/>
  <c r="H880" i="4" s="1"/>
  <c r="AD283" i="1"/>
  <c r="X282" i="1"/>
  <c r="AA282" i="1" s="1"/>
  <c r="AK163" i="1"/>
  <c r="AI163" i="1" s="1"/>
  <c r="AF163" i="1" s="1"/>
  <c r="R281" i="1"/>
  <c r="J281" i="1"/>
  <c r="N281" i="1" s="1"/>
  <c r="Q281" i="1"/>
  <c r="K281" i="1"/>
  <c r="O281" i="1" s="1"/>
  <c r="T281" i="1"/>
  <c r="AL163" i="1"/>
  <c r="AJ164" i="1" s="1"/>
  <c r="AH164" i="1" s="1"/>
  <c r="R83" i="9" l="1"/>
  <c r="AD83" i="9"/>
  <c r="AE83" i="9"/>
  <c r="J308" i="9"/>
  <c r="H308" i="9"/>
  <c r="F309" i="9"/>
  <c r="G309" i="9" s="1"/>
  <c r="J309" i="9" s="1"/>
  <c r="N83" i="9"/>
  <c r="AS83" i="9"/>
  <c r="B311" i="9"/>
  <c r="C310" i="9"/>
  <c r="E310" i="9" s="1"/>
  <c r="D309" i="9"/>
  <c r="O83" i="9"/>
  <c r="Q83" i="9"/>
  <c r="AI83" i="9"/>
  <c r="AH83" i="9"/>
  <c r="AC83" i="9"/>
  <c r="J305" i="7"/>
  <c r="F306" i="7" s="1"/>
  <c r="G306" i="7" s="1"/>
  <c r="J306" i="7" s="1"/>
  <c r="H305" i="7"/>
  <c r="C307" i="7"/>
  <c r="B308" i="7"/>
  <c r="E306" i="7"/>
  <c r="D306" i="7"/>
  <c r="AE283" i="1"/>
  <c r="Y282" i="1"/>
  <c r="D881" i="4"/>
  <c r="E881" i="4"/>
  <c r="B883" i="4"/>
  <c r="C882" i="4"/>
  <c r="F881" i="4"/>
  <c r="G881" i="4" s="1"/>
  <c r="J881" i="4" s="1"/>
  <c r="F882" i="4" s="1"/>
  <c r="G882" i="4" s="1"/>
  <c r="J882" i="4" s="1"/>
  <c r="Z163" i="1"/>
  <c r="L163" i="1" s="1"/>
  <c r="P163" i="1" s="1"/>
  <c r="V163" i="1"/>
  <c r="AD284" i="1"/>
  <c r="X283" i="1"/>
  <c r="AA283" i="1" s="1"/>
  <c r="K282" i="1"/>
  <c r="O282" i="1" s="1"/>
  <c r="T282" i="1"/>
  <c r="Q282" i="1"/>
  <c r="J282" i="1"/>
  <c r="N282" i="1" s="1"/>
  <c r="R282" i="1"/>
  <c r="X83" i="9" l="1"/>
  <c r="Y83" i="9"/>
  <c r="L83" i="9"/>
  <c r="AQ83" i="9"/>
  <c r="F310" i="9"/>
  <c r="G310" i="9" s="1"/>
  <c r="J310" i="9" s="1"/>
  <c r="H309" i="9"/>
  <c r="P83" i="9"/>
  <c r="D310" i="9"/>
  <c r="B312" i="9"/>
  <c r="C311" i="9"/>
  <c r="E311" i="9" s="1"/>
  <c r="F307" i="7"/>
  <c r="G307" i="7" s="1"/>
  <c r="J307" i="7" s="1"/>
  <c r="E307" i="7"/>
  <c r="D307" i="7"/>
  <c r="H306" i="7"/>
  <c r="C308" i="7"/>
  <c r="B309" i="7"/>
  <c r="AE284" i="1"/>
  <c r="Y283" i="1"/>
  <c r="B884" i="4"/>
  <c r="C883" i="4"/>
  <c r="D882" i="4"/>
  <c r="E882" i="4"/>
  <c r="H881" i="4"/>
  <c r="H882" i="4" s="1"/>
  <c r="AD285" i="1"/>
  <c r="X284" i="1"/>
  <c r="AA284" i="1" s="1"/>
  <c r="AK164" i="1"/>
  <c r="AI164" i="1" s="1"/>
  <c r="AF164" i="1" s="1"/>
  <c r="R283" i="1"/>
  <c r="J283" i="1"/>
  <c r="N283" i="1" s="1"/>
  <c r="K283" i="1"/>
  <c r="O283" i="1" s="1"/>
  <c r="T283" i="1"/>
  <c r="AL164" i="1"/>
  <c r="AJ165" i="1" s="1"/>
  <c r="AH165" i="1" s="1"/>
  <c r="Q283" i="1"/>
  <c r="F311" i="9" l="1"/>
  <c r="G311" i="9" s="1"/>
  <c r="J311" i="9" s="1"/>
  <c r="H310" i="9"/>
  <c r="H311" i="9"/>
  <c r="M83" i="9"/>
  <c r="AR83" i="9"/>
  <c r="AP83" i="9"/>
  <c r="AO83" i="9" s="1"/>
  <c r="D311" i="9"/>
  <c r="C312" i="9"/>
  <c r="E312" i="9" s="1"/>
  <c r="B313" i="9"/>
  <c r="H307" i="7"/>
  <c r="E308" i="7"/>
  <c r="D308" i="7"/>
  <c r="C309" i="7"/>
  <c r="B310" i="7"/>
  <c r="F308" i="7"/>
  <c r="G308" i="7" s="1"/>
  <c r="J308" i="7" s="1"/>
  <c r="AE285" i="1"/>
  <c r="Y284" i="1"/>
  <c r="D883" i="4"/>
  <c r="E883" i="4"/>
  <c r="B885" i="4"/>
  <c r="C884" i="4"/>
  <c r="F883" i="4"/>
  <c r="G883" i="4" s="1"/>
  <c r="J883" i="4" s="1"/>
  <c r="F884" i="4" s="1"/>
  <c r="G884" i="4" s="1"/>
  <c r="J884" i="4" s="1"/>
  <c r="Z164" i="1"/>
  <c r="L164" i="1" s="1"/>
  <c r="P164" i="1" s="1"/>
  <c r="V164" i="1"/>
  <c r="AD286" i="1"/>
  <c r="X285" i="1"/>
  <c r="AA285" i="1" s="1"/>
  <c r="Q284" i="1"/>
  <c r="K284" i="1"/>
  <c r="O284" i="1" s="1"/>
  <c r="T284" i="1"/>
  <c r="J284" i="1"/>
  <c r="N284" i="1" s="1"/>
  <c r="R284" i="1"/>
  <c r="AT83" i="9" l="1"/>
  <c r="AK84" i="9" s="1"/>
  <c r="F312" i="9"/>
  <c r="D312" i="9"/>
  <c r="K84" i="9"/>
  <c r="G312" i="9"/>
  <c r="J312" i="9" s="1"/>
  <c r="B314" i="9"/>
  <c r="C313" i="9"/>
  <c r="E313" i="9" s="1"/>
  <c r="C310" i="7"/>
  <c r="B311" i="7"/>
  <c r="E309" i="7"/>
  <c r="D309" i="7"/>
  <c r="F309" i="7"/>
  <c r="G309" i="7" s="1"/>
  <c r="J309" i="7" s="1"/>
  <c r="H308" i="7"/>
  <c r="AE286" i="1"/>
  <c r="Y285" i="1"/>
  <c r="D884" i="4"/>
  <c r="E884" i="4"/>
  <c r="B886" i="4"/>
  <c r="C885" i="4"/>
  <c r="F885" i="4" s="1"/>
  <c r="G885" i="4" s="1"/>
  <c r="J885" i="4" s="1"/>
  <c r="H883" i="4"/>
  <c r="H884" i="4" s="1"/>
  <c r="AD287" i="1"/>
  <c r="X286" i="1"/>
  <c r="AA286" i="1" s="1"/>
  <c r="AK165" i="1"/>
  <c r="AI165" i="1" s="1"/>
  <c r="AF165" i="1" s="1"/>
  <c r="AL165" i="1"/>
  <c r="AJ166" i="1" s="1"/>
  <c r="AH166" i="1" s="1"/>
  <c r="R285" i="1"/>
  <c r="J285" i="1"/>
  <c r="N285" i="1" s="1"/>
  <c r="Q285" i="1"/>
  <c r="K285" i="1"/>
  <c r="O285" i="1" s="1"/>
  <c r="T285" i="1"/>
  <c r="AL84" i="9" l="1"/>
  <c r="AM84" i="9" s="1"/>
  <c r="AN84" i="9"/>
  <c r="F313" i="9"/>
  <c r="G313" i="9" s="1"/>
  <c r="J313" i="9" s="1"/>
  <c r="S84" i="9"/>
  <c r="H312" i="9"/>
  <c r="B315" i="9"/>
  <c r="C314" i="9"/>
  <c r="E314" i="9" s="1"/>
  <c r="D313" i="9"/>
  <c r="F310" i="7"/>
  <c r="G310" i="7" s="1"/>
  <c r="J310" i="7" s="1"/>
  <c r="H309" i="7"/>
  <c r="C311" i="7"/>
  <c r="B312" i="7"/>
  <c r="E310" i="7"/>
  <c r="D310" i="7"/>
  <c r="AE287" i="1"/>
  <c r="Y286" i="1"/>
  <c r="H885" i="4"/>
  <c r="D885" i="4"/>
  <c r="E885" i="4"/>
  <c r="B887" i="4"/>
  <c r="C886" i="4"/>
  <c r="Z165" i="1"/>
  <c r="L165" i="1" s="1"/>
  <c r="P165" i="1" s="1"/>
  <c r="V165" i="1"/>
  <c r="AD288" i="1"/>
  <c r="X287" i="1"/>
  <c r="AA287" i="1" s="1"/>
  <c r="J286" i="1"/>
  <c r="N286" i="1" s="1"/>
  <c r="R286" i="1"/>
  <c r="K286" i="1"/>
  <c r="O286" i="1" s="1"/>
  <c r="T286" i="1"/>
  <c r="Q286" i="1"/>
  <c r="F311" i="7" l="1"/>
  <c r="G311" i="7" s="1"/>
  <c r="J311" i="7" s="1"/>
  <c r="AF84" i="9"/>
  <c r="AA84" i="9"/>
  <c r="Z84" i="9"/>
  <c r="U84" i="9"/>
  <c r="V84" i="9"/>
  <c r="AG84" i="9" s="1"/>
  <c r="T84" i="9"/>
  <c r="AB84" i="9" s="1"/>
  <c r="W84" i="9"/>
  <c r="F314" i="9"/>
  <c r="G314" i="9" s="1"/>
  <c r="J314" i="9" s="1"/>
  <c r="H313" i="9"/>
  <c r="D314" i="9"/>
  <c r="B316" i="9"/>
  <c r="C315" i="9"/>
  <c r="E315" i="9" s="1"/>
  <c r="H310" i="7"/>
  <c r="H311" i="7" s="1"/>
  <c r="C312" i="7"/>
  <c r="B313" i="7"/>
  <c r="E311" i="7"/>
  <c r="D311" i="7"/>
  <c r="AE288" i="1"/>
  <c r="Y287" i="1"/>
  <c r="B888" i="4"/>
  <c r="C887" i="4"/>
  <c r="D886" i="4"/>
  <c r="E886" i="4"/>
  <c r="F886" i="4"/>
  <c r="G886" i="4" s="1"/>
  <c r="J886" i="4" s="1"/>
  <c r="F887" i="4" s="1"/>
  <c r="G887" i="4" s="1"/>
  <c r="J887" i="4" s="1"/>
  <c r="AD289" i="1"/>
  <c r="X288" i="1"/>
  <c r="AA288" i="1" s="1"/>
  <c r="AK166" i="1"/>
  <c r="AI166" i="1" s="1"/>
  <c r="AF166" i="1" s="1"/>
  <c r="Q287" i="1"/>
  <c r="AL166" i="1"/>
  <c r="AJ167" i="1" s="1"/>
  <c r="AH167" i="1" s="1"/>
  <c r="K287" i="1"/>
  <c r="O287" i="1" s="1"/>
  <c r="T287" i="1"/>
  <c r="J287" i="1"/>
  <c r="N287" i="1" s="1"/>
  <c r="R287" i="1"/>
  <c r="R84" i="9" l="1"/>
  <c r="AD84" i="9"/>
  <c r="AE84" i="9"/>
  <c r="F315" i="9"/>
  <c r="G315" i="9" s="1"/>
  <c r="J315" i="9" s="1"/>
  <c r="P84" i="9"/>
  <c r="D315" i="9"/>
  <c r="B317" i="9"/>
  <c r="C316" i="9"/>
  <c r="E316" i="9" s="1"/>
  <c r="H314" i="9"/>
  <c r="N84" i="9"/>
  <c r="AS84" i="9"/>
  <c r="O84" i="9"/>
  <c r="Q84" i="9"/>
  <c r="AI84" i="9"/>
  <c r="AH84" i="9"/>
  <c r="E312" i="7"/>
  <c r="D312" i="7"/>
  <c r="C313" i="7"/>
  <c r="B314" i="7"/>
  <c r="F312" i="7"/>
  <c r="G312" i="7" s="1"/>
  <c r="J312" i="7" s="1"/>
  <c r="AE289" i="1"/>
  <c r="Y288" i="1"/>
  <c r="H886" i="4"/>
  <c r="H887" i="4" s="1"/>
  <c r="D887" i="4"/>
  <c r="E887" i="4"/>
  <c r="B889" i="4"/>
  <c r="C888" i="4"/>
  <c r="Z166" i="1"/>
  <c r="L166" i="1" s="1"/>
  <c r="P166" i="1" s="1"/>
  <c r="V166" i="1"/>
  <c r="AD290" i="1"/>
  <c r="X289" i="1"/>
  <c r="AA289" i="1" s="1"/>
  <c r="K288" i="1"/>
  <c r="O288" i="1" s="1"/>
  <c r="T288" i="1"/>
  <c r="J288" i="1"/>
  <c r="N288" i="1" s="1"/>
  <c r="R288" i="1"/>
  <c r="Q288" i="1"/>
  <c r="X84" i="9" l="1"/>
  <c r="Y84" i="9"/>
  <c r="L84" i="9"/>
  <c r="AC84" i="9"/>
  <c r="AQ84" i="9"/>
  <c r="F316" i="9"/>
  <c r="G316" i="9" s="1"/>
  <c r="J316" i="9" s="1"/>
  <c r="H315" i="9"/>
  <c r="AR84" i="9"/>
  <c r="M84" i="9"/>
  <c r="H316" i="9"/>
  <c r="D316" i="9"/>
  <c r="B318" i="9"/>
  <c r="C317" i="9"/>
  <c r="E317" i="9" s="1"/>
  <c r="AP84" i="9"/>
  <c r="AO84" i="9" s="1"/>
  <c r="F313" i="7"/>
  <c r="G313" i="7" s="1"/>
  <c r="J313" i="7" s="1"/>
  <c r="C314" i="7"/>
  <c r="B315" i="7"/>
  <c r="E313" i="7"/>
  <c r="D313" i="7"/>
  <c r="H312" i="7"/>
  <c r="AE290" i="1"/>
  <c r="Y289" i="1"/>
  <c r="D888" i="4"/>
  <c r="E888" i="4"/>
  <c r="B890" i="4"/>
  <c r="C889" i="4"/>
  <c r="F888" i="4"/>
  <c r="G888" i="4" s="1"/>
  <c r="J888" i="4" s="1"/>
  <c r="F889" i="4" s="1"/>
  <c r="G889" i="4" s="1"/>
  <c r="J889" i="4" s="1"/>
  <c r="AD291" i="1"/>
  <c r="X290" i="1"/>
  <c r="AA290" i="1" s="1"/>
  <c r="AK167" i="1"/>
  <c r="AI167" i="1" s="1"/>
  <c r="AF167" i="1" s="1"/>
  <c r="Q289" i="1"/>
  <c r="AL167" i="1"/>
  <c r="AJ168" i="1" s="1"/>
  <c r="AH168" i="1" s="1"/>
  <c r="R289" i="1"/>
  <c r="J289" i="1"/>
  <c r="N289" i="1" s="1"/>
  <c r="T289" i="1"/>
  <c r="K289" i="1"/>
  <c r="O289" i="1" s="1"/>
  <c r="AT84" i="9" l="1"/>
  <c r="AK85" i="9" s="1"/>
  <c r="F317" i="9"/>
  <c r="G317" i="9" s="1"/>
  <c r="J317" i="9" s="1"/>
  <c r="B319" i="9"/>
  <c r="C318" i="9"/>
  <c r="E318" i="9" s="1"/>
  <c r="K85" i="9"/>
  <c r="D317" i="9"/>
  <c r="H313" i="7"/>
  <c r="C315" i="7"/>
  <c r="B316" i="7"/>
  <c r="E314" i="7"/>
  <c r="D314" i="7"/>
  <c r="F314" i="7"/>
  <c r="G314" i="7" s="1"/>
  <c r="J314" i="7" s="1"/>
  <c r="AE291" i="1"/>
  <c r="Y290" i="1"/>
  <c r="H888" i="4"/>
  <c r="H889" i="4" s="1"/>
  <c r="D889" i="4"/>
  <c r="E889" i="4"/>
  <c r="B891" i="4"/>
  <c r="C890" i="4"/>
  <c r="Z167" i="1"/>
  <c r="L167" i="1" s="1"/>
  <c r="P167" i="1" s="1"/>
  <c r="V167" i="1"/>
  <c r="AD292" i="1"/>
  <c r="X291" i="1"/>
  <c r="AA291" i="1" s="1"/>
  <c r="K290" i="1"/>
  <c r="O290" i="1" s="1"/>
  <c r="T290" i="1"/>
  <c r="J290" i="1"/>
  <c r="N290" i="1" s="1"/>
  <c r="R290" i="1"/>
  <c r="Q290" i="1"/>
  <c r="F315" i="7" l="1"/>
  <c r="G315" i="7" s="1"/>
  <c r="J315" i="7" s="1"/>
  <c r="AL85" i="9"/>
  <c r="AM85" i="9" s="1"/>
  <c r="AN85" i="9"/>
  <c r="F318" i="9"/>
  <c r="G318" i="9" s="1"/>
  <c r="J318" i="9" s="1"/>
  <c r="H317" i="9"/>
  <c r="S85" i="9"/>
  <c r="H318" i="9"/>
  <c r="D318" i="9"/>
  <c r="B320" i="9"/>
  <c r="C319" i="9"/>
  <c r="E319" i="9" s="1"/>
  <c r="C316" i="7"/>
  <c r="F316" i="7" s="1"/>
  <c r="G316" i="7" s="1"/>
  <c r="J316" i="7" s="1"/>
  <c r="B317" i="7"/>
  <c r="E315" i="7"/>
  <c r="D315" i="7"/>
  <c r="H314" i="7"/>
  <c r="H315" i="7" s="1"/>
  <c r="AE292" i="1"/>
  <c r="Y291" i="1"/>
  <c r="D890" i="4"/>
  <c r="E890" i="4"/>
  <c r="B892" i="4"/>
  <c r="C891" i="4"/>
  <c r="F890" i="4"/>
  <c r="G890" i="4" s="1"/>
  <c r="J890" i="4" s="1"/>
  <c r="F891" i="4" s="1"/>
  <c r="G891" i="4" s="1"/>
  <c r="J891" i="4" s="1"/>
  <c r="AD293" i="1"/>
  <c r="X292" i="1"/>
  <c r="AA292" i="1" s="1"/>
  <c r="AK168" i="1"/>
  <c r="AI168" i="1" s="1"/>
  <c r="AF168" i="1" s="1"/>
  <c r="Q291" i="1"/>
  <c r="AL168" i="1"/>
  <c r="AJ169" i="1" s="1"/>
  <c r="AH169" i="1" s="1"/>
  <c r="R291" i="1"/>
  <c r="J291" i="1"/>
  <c r="N291" i="1" s="1"/>
  <c r="T291" i="1"/>
  <c r="K291" i="1"/>
  <c r="O291" i="1" s="1"/>
  <c r="AF85" i="9" l="1"/>
  <c r="Z85" i="9"/>
  <c r="AA85" i="9"/>
  <c r="U85" i="9"/>
  <c r="V85" i="9"/>
  <c r="AG85" i="9" s="1"/>
  <c r="T85" i="9"/>
  <c r="AB85" i="9" s="1"/>
  <c r="W85" i="9"/>
  <c r="F319" i="9"/>
  <c r="G319" i="9" s="1"/>
  <c r="J319" i="9" s="1"/>
  <c r="D319" i="9"/>
  <c r="B321" i="9"/>
  <c r="C320" i="9"/>
  <c r="E320" i="9" s="1"/>
  <c r="C317" i="7"/>
  <c r="B318" i="7"/>
  <c r="E316" i="7"/>
  <c r="D316" i="7"/>
  <c r="H316" i="7"/>
  <c r="AE293" i="1"/>
  <c r="Y292" i="1"/>
  <c r="H890" i="4"/>
  <c r="H891" i="4" s="1"/>
  <c r="D891" i="4"/>
  <c r="E891" i="4"/>
  <c r="B893" i="4"/>
  <c r="C892" i="4"/>
  <c r="F892" i="4" s="1"/>
  <c r="G892" i="4" s="1"/>
  <c r="J892" i="4" s="1"/>
  <c r="Z168" i="1"/>
  <c r="L168" i="1" s="1"/>
  <c r="P168" i="1" s="1"/>
  <c r="V168" i="1"/>
  <c r="AD294" i="1"/>
  <c r="X293" i="1"/>
  <c r="AA293" i="1" s="1"/>
  <c r="T292" i="1"/>
  <c r="K292" i="1"/>
  <c r="O292" i="1" s="1"/>
  <c r="J292" i="1"/>
  <c r="N292" i="1" s="1"/>
  <c r="R292" i="1"/>
  <c r="Q292" i="1"/>
  <c r="R85" i="9" l="1"/>
  <c r="AE85" i="9"/>
  <c r="AD85" i="9"/>
  <c r="F320" i="9"/>
  <c r="G320" i="9" s="1"/>
  <c r="J320" i="9" s="1"/>
  <c r="Q85" i="9"/>
  <c r="AI85" i="9"/>
  <c r="AH85" i="9"/>
  <c r="H319" i="9"/>
  <c r="O85" i="9"/>
  <c r="D320" i="9"/>
  <c r="B322" i="9"/>
  <c r="C321" i="9"/>
  <c r="E321" i="9" s="1"/>
  <c r="AQ85" i="9"/>
  <c r="C318" i="7"/>
  <c r="B319" i="7"/>
  <c r="E317" i="7"/>
  <c r="D317" i="7"/>
  <c r="F317" i="7"/>
  <c r="G317" i="7" s="1"/>
  <c r="J317" i="7" s="1"/>
  <c r="F318" i="7" s="1"/>
  <c r="G318" i="7" s="1"/>
  <c r="J318" i="7" s="1"/>
  <c r="AE294" i="1"/>
  <c r="Y293" i="1"/>
  <c r="D892" i="4"/>
  <c r="E892" i="4"/>
  <c r="B894" i="4"/>
  <c r="C893" i="4"/>
  <c r="H892" i="4"/>
  <c r="AD295" i="1"/>
  <c r="X294" i="1"/>
  <c r="AA294" i="1" s="1"/>
  <c r="AK169" i="1"/>
  <c r="AI169" i="1" s="1"/>
  <c r="AF169" i="1" s="1"/>
  <c r="AL169" i="1"/>
  <c r="AJ170" i="1" s="1"/>
  <c r="AH170" i="1" s="1"/>
  <c r="Q293" i="1"/>
  <c r="R293" i="1"/>
  <c r="J293" i="1"/>
  <c r="N293" i="1" s="1"/>
  <c r="T293" i="1"/>
  <c r="K293" i="1"/>
  <c r="O293" i="1" s="1"/>
  <c r="H320" i="9" l="1"/>
  <c r="Y85" i="9"/>
  <c r="X85" i="9"/>
  <c r="L85" i="9"/>
  <c r="F321" i="9"/>
  <c r="C322" i="9"/>
  <c r="E322" i="9" s="1"/>
  <c r="B323" i="9"/>
  <c r="D321" i="9"/>
  <c r="N85" i="9"/>
  <c r="AS85" i="9"/>
  <c r="AC85" i="9"/>
  <c r="G321" i="9"/>
  <c r="J321" i="9" s="1"/>
  <c r="P85" i="9"/>
  <c r="H317" i="7"/>
  <c r="H318" i="7" s="1"/>
  <c r="E318" i="7"/>
  <c r="D318" i="7"/>
  <c r="C319" i="7"/>
  <c r="F319" i="7" s="1"/>
  <c r="G319" i="7" s="1"/>
  <c r="J319" i="7" s="1"/>
  <c r="B320" i="7"/>
  <c r="AE295" i="1"/>
  <c r="Y294" i="1"/>
  <c r="D893" i="4"/>
  <c r="E893" i="4"/>
  <c r="B895" i="4"/>
  <c r="C894" i="4"/>
  <c r="F893" i="4"/>
  <c r="G893" i="4" s="1"/>
  <c r="J893" i="4" s="1"/>
  <c r="F894" i="4" s="1"/>
  <c r="G894" i="4" s="1"/>
  <c r="J894" i="4" s="1"/>
  <c r="Z169" i="1"/>
  <c r="L169" i="1" s="1"/>
  <c r="P169" i="1" s="1"/>
  <c r="V169" i="1"/>
  <c r="AD296" i="1"/>
  <c r="X295" i="1"/>
  <c r="AA295" i="1" s="1"/>
  <c r="K294" i="1"/>
  <c r="O294" i="1" s="1"/>
  <c r="T294" i="1"/>
  <c r="Q294" i="1"/>
  <c r="R294" i="1"/>
  <c r="J294" i="1"/>
  <c r="N294" i="1" s="1"/>
  <c r="F322" i="9" l="1"/>
  <c r="G322" i="9" s="1"/>
  <c r="J322" i="9" s="1"/>
  <c r="H321" i="9"/>
  <c r="M85" i="9"/>
  <c r="AR85" i="9"/>
  <c r="AP85" i="9"/>
  <c r="AO85" i="9" s="1"/>
  <c r="B324" i="9"/>
  <c r="C323" i="9"/>
  <c r="E323" i="9" s="1"/>
  <c r="D322" i="9"/>
  <c r="E319" i="7"/>
  <c r="D319" i="7"/>
  <c r="C320" i="7"/>
  <c r="B321" i="7"/>
  <c r="H319" i="7"/>
  <c r="AE296" i="1"/>
  <c r="Y295" i="1"/>
  <c r="D894" i="4"/>
  <c r="E894" i="4"/>
  <c r="H893" i="4"/>
  <c r="H894" i="4" s="1"/>
  <c r="B896" i="4"/>
  <c r="C895" i="4"/>
  <c r="AD297" i="1"/>
  <c r="X296" i="1"/>
  <c r="AA296" i="1" s="1"/>
  <c r="AK170" i="1"/>
  <c r="AI170" i="1" s="1"/>
  <c r="AF170" i="1" s="1"/>
  <c r="K295" i="1"/>
  <c r="O295" i="1" s="1"/>
  <c r="T295" i="1"/>
  <c r="AL170" i="1"/>
  <c r="AJ171" i="1" s="1"/>
  <c r="AH171" i="1" s="1"/>
  <c r="R295" i="1"/>
  <c r="J295" i="1"/>
  <c r="N295" i="1" s="1"/>
  <c r="Q295" i="1"/>
  <c r="AT85" i="9" l="1"/>
  <c r="AK86" i="9" s="1"/>
  <c r="F323" i="9"/>
  <c r="G323" i="9" s="1"/>
  <c r="J323" i="9" s="1"/>
  <c r="H322" i="9"/>
  <c r="D323" i="9"/>
  <c r="B325" i="9"/>
  <c r="C324" i="9"/>
  <c r="E324" i="9" s="1"/>
  <c r="H323" i="9"/>
  <c r="K86" i="9"/>
  <c r="C321" i="7"/>
  <c r="B322" i="7"/>
  <c r="E320" i="7"/>
  <c r="D320" i="7"/>
  <c r="F320" i="7"/>
  <c r="G320" i="7" s="1"/>
  <c r="J320" i="7" s="1"/>
  <c r="AE297" i="1"/>
  <c r="Y296" i="1"/>
  <c r="D895" i="4"/>
  <c r="E895" i="4"/>
  <c r="B897" i="4"/>
  <c r="C896" i="4"/>
  <c r="F895" i="4"/>
  <c r="G895" i="4" s="1"/>
  <c r="J895" i="4" s="1"/>
  <c r="F896" i="4" s="1"/>
  <c r="G896" i="4" s="1"/>
  <c r="J896" i="4" s="1"/>
  <c r="Z170" i="1"/>
  <c r="L170" i="1" s="1"/>
  <c r="P170" i="1" s="1"/>
  <c r="V170" i="1"/>
  <c r="AD298" i="1"/>
  <c r="X297" i="1"/>
  <c r="AA297" i="1" s="1"/>
  <c r="Q296" i="1"/>
  <c r="R296" i="1"/>
  <c r="J296" i="1"/>
  <c r="N296" i="1" s="1"/>
  <c r="T296" i="1"/>
  <c r="K296" i="1"/>
  <c r="O296" i="1" s="1"/>
  <c r="F321" i="7" l="1"/>
  <c r="G321" i="7" s="1"/>
  <c r="J321" i="7" s="1"/>
  <c r="AN86" i="9"/>
  <c r="AL86" i="9"/>
  <c r="AM86" i="9" s="1"/>
  <c r="F324" i="9"/>
  <c r="S86" i="9"/>
  <c r="D324" i="9"/>
  <c r="B326" i="9"/>
  <c r="C325" i="9"/>
  <c r="E325" i="9" s="1"/>
  <c r="G324" i="9"/>
  <c r="J324" i="9" s="1"/>
  <c r="C322" i="7"/>
  <c r="B323" i="7"/>
  <c r="E321" i="7"/>
  <c r="D321" i="7"/>
  <c r="H320" i="7"/>
  <c r="H321" i="7" s="1"/>
  <c r="AE298" i="1"/>
  <c r="Y297" i="1"/>
  <c r="B898" i="4"/>
  <c r="C897" i="4"/>
  <c r="D896" i="4"/>
  <c r="E896" i="4"/>
  <c r="H895" i="4"/>
  <c r="H896" i="4" s="1"/>
  <c r="AD299" i="1"/>
  <c r="X298" i="1"/>
  <c r="AA298" i="1" s="1"/>
  <c r="AK171" i="1"/>
  <c r="AI171" i="1" s="1"/>
  <c r="AF171" i="1" s="1"/>
  <c r="K297" i="1"/>
  <c r="O297" i="1" s="1"/>
  <c r="T297" i="1"/>
  <c r="J297" i="1"/>
  <c r="N297" i="1" s="1"/>
  <c r="R297" i="1"/>
  <c r="AL171" i="1"/>
  <c r="AJ172" i="1" s="1"/>
  <c r="AH172" i="1" s="1"/>
  <c r="Q297" i="1"/>
  <c r="AF86" i="9" l="1"/>
  <c r="AA86" i="9"/>
  <c r="Z86" i="9"/>
  <c r="U86" i="9"/>
  <c r="V86" i="9"/>
  <c r="AG86" i="9" s="1"/>
  <c r="T86" i="9"/>
  <c r="AB86" i="9" s="1"/>
  <c r="W86" i="9"/>
  <c r="F325" i="9"/>
  <c r="G325" i="9"/>
  <c r="J325" i="9" s="1"/>
  <c r="B327" i="9"/>
  <c r="C326" i="9"/>
  <c r="E326" i="9" s="1"/>
  <c r="D325" i="9"/>
  <c r="H324" i="9"/>
  <c r="C323" i="7"/>
  <c r="B324" i="7"/>
  <c r="E322" i="7"/>
  <c r="D322" i="7"/>
  <c r="F322" i="7"/>
  <c r="G322" i="7" s="1"/>
  <c r="J322" i="7" s="1"/>
  <c r="F323" i="7" s="1"/>
  <c r="G323" i="7" s="1"/>
  <c r="J323" i="7" s="1"/>
  <c r="AE299" i="1"/>
  <c r="Y298" i="1"/>
  <c r="D897" i="4"/>
  <c r="E897" i="4"/>
  <c r="B899" i="4"/>
  <c r="C898" i="4"/>
  <c r="F897" i="4"/>
  <c r="G897" i="4" s="1"/>
  <c r="J897" i="4" s="1"/>
  <c r="F898" i="4" s="1"/>
  <c r="G898" i="4" s="1"/>
  <c r="J898" i="4" s="1"/>
  <c r="Z171" i="1"/>
  <c r="L171" i="1" s="1"/>
  <c r="P171" i="1" s="1"/>
  <c r="V171" i="1"/>
  <c r="AD300" i="1"/>
  <c r="X299" i="1"/>
  <c r="AA299" i="1" s="1"/>
  <c r="Q298" i="1"/>
  <c r="R298" i="1"/>
  <c r="J298" i="1"/>
  <c r="N298" i="1" s="1"/>
  <c r="K298" i="1"/>
  <c r="O298" i="1" s="1"/>
  <c r="T298" i="1"/>
  <c r="R86" i="9" l="1"/>
  <c r="AE86" i="9"/>
  <c r="AD86" i="9"/>
  <c r="H325" i="9"/>
  <c r="F326" i="9"/>
  <c r="G326" i="9" s="1"/>
  <c r="J326" i="9" s="1"/>
  <c r="P86" i="9"/>
  <c r="Q86" i="9"/>
  <c r="AI86" i="9"/>
  <c r="AH86" i="9"/>
  <c r="O86" i="9"/>
  <c r="B328" i="9"/>
  <c r="C327" i="9"/>
  <c r="E327" i="9" s="1"/>
  <c r="AQ86" i="9"/>
  <c r="D326" i="9"/>
  <c r="H322" i="7"/>
  <c r="H323" i="7" s="1"/>
  <c r="C324" i="7"/>
  <c r="B325" i="7"/>
  <c r="E323" i="7"/>
  <c r="D323" i="7"/>
  <c r="AE300" i="1"/>
  <c r="Y299" i="1"/>
  <c r="B900" i="4"/>
  <c r="C899" i="4"/>
  <c r="D898" i="4"/>
  <c r="E898" i="4"/>
  <c r="H897" i="4"/>
  <c r="H898" i="4" s="1"/>
  <c r="AD301" i="1"/>
  <c r="X300" i="1"/>
  <c r="AA300" i="1" s="1"/>
  <c r="AK172" i="1"/>
  <c r="AI172" i="1" s="1"/>
  <c r="AF172" i="1" s="1"/>
  <c r="T299" i="1"/>
  <c r="K299" i="1"/>
  <c r="O299" i="1" s="1"/>
  <c r="AL172" i="1"/>
  <c r="AJ173" i="1" s="1"/>
  <c r="AH173" i="1" s="1"/>
  <c r="J299" i="1"/>
  <c r="N299" i="1" s="1"/>
  <c r="R299" i="1"/>
  <c r="Q299" i="1"/>
  <c r="X86" i="9" l="1"/>
  <c r="Y86" i="9"/>
  <c r="L86" i="9"/>
  <c r="F327" i="9"/>
  <c r="H326" i="9"/>
  <c r="M86" i="9"/>
  <c r="AR86" i="9"/>
  <c r="D327" i="9"/>
  <c r="C328" i="9"/>
  <c r="E328" i="9" s="1"/>
  <c r="B329" i="9"/>
  <c r="G327" i="9"/>
  <c r="J327" i="9" s="1"/>
  <c r="N86" i="9"/>
  <c r="AS86" i="9"/>
  <c r="AC86" i="9"/>
  <c r="AP86" i="9"/>
  <c r="AO86" i="9" s="1"/>
  <c r="C325" i="7"/>
  <c r="B326" i="7"/>
  <c r="E324" i="7"/>
  <c r="D324" i="7"/>
  <c r="F324" i="7"/>
  <c r="G324" i="7" s="1"/>
  <c r="J324" i="7" s="1"/>
  <c r="F325" i="7" s="1"/>
  <c r="G325" i="7" s="1"/>
  <c r="J325" i="7" s="1"/>
  <c r="AE301" i="1"/>
  <c r="Y300" i="1"/>
  <c r="D899" i="4"/>
  <c r="E899" i="4"/>
  <c r="B901" i="4"/>
  <c r="C900" i="4"/>
  <c r="F899" i="4"/>
  <c r="G899" i="4" s="1"/>
  <c r="J899" i="4" s="1"/>
  <c r="F900" i="4" s="1"/>
  <c r="G900" i="4" s="1"/>
  <c r="J900" i="4" s="1"/>
  <c r="Z172" i="1"/>
  <c r="L172" i="1" s="1"/>
  <c r="P172" i="1" s="1"/>
  <c r="V172" i="1"/>
  <c r="AD302" i="1"/>
  <c r="X301" i="1"/>
  <c r="AA301" i="1" s="1"/>
  <c r="J300" i="1"/>
  <c r="N300" i="1" s="1"/>
  <c r="R300" i="1"/>
  <c r="Q300" i="1"/>
  <c r="T300" i="1"/>
  <c r="K300" i="1"/>
  <c r="O300" i="1" s="1"/>
  <c r="AT86" i="9" l="1"/>
  <c r="F328" i="9"/>
  <c r="G328" i="9" s="1"/>
  <c r="J328" i="9" s="1"/>
  <c r="AK87" i="9"/>
  <c r="AL87" i="9" s="1"/>
  <c r="AM87" i="9" s="1"/>
  <c r="H327" i="9"/>
  <c r="D328" i="9"/>
  <c r="C329" i="9"/>
  <c r="E329" i="9" s="1"/>
  <c r="B330" i="9"/>
  <c r="K87" i="9"/>
  <c r="C326" i="7"/>
  <c r="B327" i="7"/>
  <c r="H324" i="7"/>
  <c r="H325" i="7" s="1"/>
  <c r="E325" i="7"/>
  <c r="D325" i="7"/>
  <c r="AE302" i="1"/>
  <c r="Y301" i="1"/>
  <c r="B902" i="4"/>
  <c r="C901" i="4"/>
  <c r="D900" i="4"/>
  <c r="E900" i="4"/>
  <c r="H899" i="4"/>
  <c r="H900" i="4" s="1"/>
  <c r="AD303" i="1"/>
  <c r="X302" i="1"/>
  <c r="AA302" i="1" s="1"/>
  <c r="AK173" i="1"/>
  <c r="AI173" i="1" s="1"/>
  <c r="AF173" i="1" s="1"/>
  <c r="AL173" i="1"/>
  <c r="AJ174" i="1" s="1"/>
  <c r="AH174" i="1" s="1"/>
  <c r="T301" i="1"/>
  <c r="K301" i="1"/>
  <c r="O301" i="1" s="1"/>
  <c r="Q301" i="1"/>
  <c r="R301" i="1"/>
  <c r="J301" i="1"/>
  <c r="N301" i="1" s="1"/>
  <c r="AN87" i="9" l="1"/>
  <c r="F329" i="9"/>
  <c r="S87" i="9"/>
  <c r="H328" i="9"/>
  <c r="B331" i="9"/>
  <c r="C330" i="9"/>
  <c r="E330" i="9" s="1"/>
  <c r="D329" i="9"/>
  <c r="G329" i="9"/>
  <c r="J329" i="9" s="1"/>
  <c r="E326" i="7"/>
  <c r="D326" i="7"/>
  <c r="C327" i="7"/>
  <c r="B328" i="7"/>
  <c r="F326" i="7"/>
  <c r="G326" i="7" s="1"/>
  <c r="J326" i="7" s="1"/>
  <c r="AE303" i="1"/>
  <c r="Y302" i="1"/>
  <c r="B903" i="4"/>
  <c r="C902" i="4"/>
  <c r="D901" i="4"/>
  <c r="E901" i="4"/>
  <c r="F901" i="4"/>
  <c r="G901" i="4" s="1"/>
  <c r="J901" i="4" s="1"/>
  <c r="F902" i="4" s="1"/>
  <c r="G902" i="4" s="1"/>
  <c r="J902" i="4" s="1"/>
  <c r="Z173" i="1"/>
  <c r="L173" i="1" s="1"/>
  <c r="P173" i="1" s="1"/>
  <c r="V173" i="1"/>
  <c r="AD304" i="1"/>
  <c r="X303" i="1"/>
  <c r="AA303" i="1" s="1"/>
  <c r="Q302" i="1"/>
  <c r="R302" i="1"/>
  <c r="J302" i="1"/>
  <c r="N302" i="1" s="1"/>
  <c r="T302" i="1"/>
  <c r="K302" i="1"/>
  <c r="O302" i="1" s="1"/>
  <c r="AF87" i="9" l="1"/>
  <c r="AA87" i="9"/>
  <c r="Z87" i="9"/>
  <c r="U87" i="9"/>
  <c r="V87" i="9"/>
  <c r="AG87" i="9" s="1"/>
  <c r="T87" i="9"/>
  <c r="AB87" i="9" s="1"/>
  <c r="W87" i="9"/>
  <c r="F330" i="9"/>
  <c r="G330" i="9" s="1"/>
  <c r="J330" i="9" s="1"/>
  <c r="D330" i="9"/>
  <c r="B332" i="9"/>
  <c r="C331" i="9"/>
  <c r="E331" i="9" s="1"/>
  <c r="H329" i="9"/>
  <c r="F327" i="7"/>
  <c r="G327" i="7" s="1"/>
  <c r="J327" i="7" s="1"/>
  <c r="E327" i="7"/>
  <c r="D327" i="7"/>
  <c r="C328" i="7"/>
  <c r="B329" i="7"/>
  <c r="H326" i="7"/>
  <c r="AE304" i="1"/>
  <c r="Y303" i="1"/>
  <c r="D902" i="4"/>
  <c r="E902" i="4"/>
  <c r="B904" i="4"/>
  <c r="C903" i="4"/>
  <c r="H901" i="4"/>
  <c r="H902" i="4" s="1"/>
  <c r="AD305" i="1"/>
  <c r="X304" i="1"/>
  <c r="AA304" i="1" s="1"/>
  <c r="AK174" i="1"/>
  <c r="AI174" i="1" s="1"/>
  <c r="AF174" i="1" s="1"/>
  <c r="AL174" i="1"/>
  <c r="AJ175" i="1" s="1"/>
  <c r="AH175" i="1" s="1"/>
  <c r="K303" i="1"/>
  <c r="O303" i="1" s="1"/>
  <c r="T303" i="1"/>
  <c r="R303" i="1"/>
  <c r="J303" i="1"/>
  <c r="N303" i="1" s="1"/>
  <c r="Q303" i="1"/>
  <c r="R87" i="9" l="1"/>
  <c r="AD87" i="9"/>
  <c r="AE87" i="9"/>
  <c r="H330" i="9"/>
  <c r="F331" i="9"/>
  <c r="G331" i="9" s="1"/>
  <c r="J331" i="9" s="1"/>
  <c r="P87" i="9"/>
  <c r="AP87" i="9"/>
  <c r="AO87" i="9" s="1"/>
  <c r="AI87" i="9"/>
  <c r="AH87" i="9"/>
  <c r="Q87" i="9"/>
  <c r="D331" i="9"/>
  <c r="B333" i="9"/>
  <c r="C332" i="9"/>
  <c r="E332" i="9" s="1"/>
  <c r="O87" i="9"/>
  <c r="F328" i="7"/>
  <c r="G328" i="7" s="1"/>
  <c r="J328" i="7" s="1"/>
  <c r="H327" i="7"/>
  <c r="E328" i="7"/>
  <c r="D328" i="7"/>
  <c r="C329" i="7"/>
  <c r="B330" i="7"/>
  <c r="AE305" i="1"/>
  <c r="Y304" i="1"/>
  <c r="B905" i="4"/>
  <c r="C904" i="4"/>
  <c r="D903" i="4"/>
  <c r="E903" i="4"/>
  <c r="F903" i="4"/>
  <c r="G903" i="4" s="1"/>
  <c r="J903" i="4" s="1"/>
  <c r="F904" i="4" s="1"/>
  <c r="G904" i="4" s="1"/>
  <c r="J904" i="4" s="1"/>
  <c r="Z174" i="1"/>
  <c r="L174" i="1" s="1"/>
  <c r="P174" i="1" s="1"/>
  <c r="V174" i="1"/>
  <c r="AD306" i="1"/>
  <c r="X305" i="1"/>
  <c r="AA305" i="1" s="1"/>
  <c r="Q304" i="1"/>
  <c r="R304" i="1"/>
  <c r="J304" i="1"/>
  <c r="N304" i="1" s="1"/>
  <c r="T304" i="1"/>
  <c r="K304" i="1"/>
  <c r="O304" i="1" s="1"/>
  <c r="H328" i="7" l="1"/>
  <c r="Y87" i="9"/>
  <c r="X87" i="9"/>
  <c r="L87" i="9"/>
  <c r="AQ87" i="9"/>
  <c r="F332" i="9"/>
  <c r="G332" i="9" s="1"/>
  <c r="H331" i="9"/>
  <c r="D332" i="9"/>
  <c r="N87" i="9"/>
  <c r="AS87" i="9"/>
  <c r="AC87" i="9"/>
  <c r="C333" i="9"/>
  <c r="E333" i="9" s="1"/>
  <c r="B334" i="9"/>
  <c r="M87" i="9"/>
  <c r="AR87" i="9"/>
  <c r="C330" i="7"/>
  <c r="B331" i="7"/>
  <c r="E329" i="7"/>
  <c r="D329" i="7"/>
  <c r="F329" i="7"/>
  <c r="G329" i="7" s="1"/>
  <c r="J329" i="7" s="1"/>
  <c r="AE306" i="1"/>
  <c r="Y305" i="1"/>
  <c r="D904" i="4"/>
  <c r="E904" i="4"/>
  <c r="B906" i="4"/>
  <c r="C905" i="4"/>
  <c r="H903" i="4"/>
  <c r="H904" i="4" s="1"/>
  <c r="AD307" i="1"/>
  <c r="X306" i="1"/>
  <c r="AA306" i="1" s="1"/>
  <c r="AK175" i="1"/>
  <c r="AI175" i="1" s="1"/>
  <c r="AF175" i="1" s="1"/>
  <c r="AL175" i="1"/>
  <c r="AJ176" i="1" s="1"/>
  <c r="AH176" i="1" s="1"/>
  <c r="Q305" i="1"/>
  <c r="T305" i="1"/>
  <c r="K305" i="1"/>
  <c r="O305" i="1" s="1"/>
  <c r="R305" i="1"/>
  <c r="J305" i="1"/>
  <c r="N305" i="1" s="1"/>
  <c r="J332" i="9" l="1"/>
  <c r="H332" i="9"/>
  <c r="AT87" i="9"/>
  <c r="AK88" i="9" s="1"/>
  <c r="F333" i="9"/>
  <c r="D333" i="9"/>
  <c r="K88" i="9"/>
  <c r="C334" i="9"/>
  <c r="E334" i="9" s="1"/>
  <c r="B335" i="9"/>
  <c r="G333" i="9"/>
  <c r="J333" i="9" s="1"/>
  <c r="C331" i="7"/>
  <c r="B332" i="7"/>
  <c r="E330" i="7"/>
  <c r="D330" i="7"/>
  <c r="F330" i="7"/>
  <c r="G330" i="7" s="1"/>
  <c r="J330" i="7" s="1"/>
  <c r="H329" i="7"/>
  <c r="AE307" i="1"/>
  <c r="Y306" i="1"/>
  <c r="D905" i="4"/>
  <c r="E905" i="4"/>
  <c r="B907" i="4"/>
  <c r="C906" i="4"/>
  <c r="F905" i="4"/>
  <c r="G905" i="4" s="1"/>
  <c r="J905" i="4" s="1"/>
  <c r="F906" i="4" s="1"/>
  <c r="G906" i="4" s="1"/>
  <c r="J906" i="4" s="1"/>
  <c r="Z175" i="1"/>
  <c r="L175" i="1" s="1"/>
  <c r="P175" i="1" s="1"/>
  <c r="V175" i="1"/>
  <c r="AD308" i="1"/>
  <c r="X307" i="1"/>
  <c r="AA307" i="1" s="1"/>
  <c r="J306" i="1"/>
  <c r="N306" i="1" s="1"/>
  <c r="R306" i="1"/>
  <c r="K306" i="1"/>
  <c r="O306" i="1" s="1"/>
  <c r="T306" i="1"/>
  <c r="Q306" i="1"/>
  <c r="AL88" i="9" l="1"/>
  <c r="AM88" i="9" s="1"/>
  <c r="AN88" i="9"/>
  <c r="F334" i="9"/>
  <c r="G334" i="9" s="1"/>
  <c r="J334" i="9" s="1"/>
  <c r="S88" i="9"/>
  <c r="B336" i="9"/>
  <c r="C335" i="9"/>
  <c r="E335" i="9" s="1"/>
  <c r="H333" i="9"/>
  <c r="D334" i="9"/>
  <c r="F331" i="7"/>
  <c r="G331" i="7" s="1"/>
  <c r="J331" i="7" s="1"/>
  <c r="C332" i="7"/>
  <c r="B333" i="7"/>
  <c r="H330" i="7"/>
  <c r="E331" i="7"/>
  <c r="D331" i="7"/>
  <c r="AE308" i="1"/>
  <c r="Y307" i="1"/>
  <c r="D906" i="4"/>
  <c r="E906" i="4"/>
  <c r="H905" i="4"/>
  <c r="H906" i="4" s="1"/>
  <c r="B908" i="4"/>
  <c r="C907" i="4"/>
  <c r="AD309" i="1"/>
  <c r="X308" i="1"/>
  <c r="AA308" i="1" s="1"/>
  <c r="AK176" i="1"/>
  <c r="AI176" i="1" s="1"/>
  <c r="AF176" i="1" s="1"/>
  <c r="Q307" i="1"/>
  <c r="J307" i="1"/>
  <c r="N307" i="1" s="1"/>
  <c r="R307" i="1"/>
  <c r="AL176" i="1"/>
  <c r="AJ177" i="1" s="1"/>
  <c r="AH177" i="1" s="1"/>
  <c r="T307" i="1"/>
  <c r="K307" i="1"/>
  <c r="O307" i="1" s="1"/>
  <c r="AF88" i="9" l="1"/>
  <c r="AA88" i="9"/>
  <c r="Z88" i="9"/>
  <c r="U88" i="9"/>
  <c r="V88" i="9"/>
  <c r="AG88" i="9" s="1"/>
  <c r="T88" i="9"/>
  <c r="AB88" i="9" s="1"/>
  <c r="W88" i="9"/>
  <c r="H334" i="9"/>
  <c r="F335" i="9"/>
  <c r="G335" i="9" s="1"/>
  <c r="J335" i="9" s="1"/>
  <c r="D335" i="9"/>
  <c r="B337" i="9"/>
  <c r="C336" i="9"/>
  <c r="H331" i="7"/>
  <c r="C333" i="7"/>
  <c r="B334" i="7"/>
  <c r="E332" i="7"/>
  <c r="D332" i="7"/>
  <c r="F332" i="7"/>
  <c r="G332" i="7" s="1"/>
  <c r="J332" i="7" s="1"/>
  <c r="F333" i="7" s="1"/>
  <c r="G333" i="7" s="1"/>
  <c r="J333" i="7" s="1"/>
  <c r="AE309" i="1"/>
  <c r="Y308" i="1"/>
  <c r="D907" i="4"/>
  <c r="E907" i="4"/>
  <c r="B909" i="4"/>
  <c r="C908" i="4"/>
  <c r="F907" i="4"/>
  <c r="G907" i="4" s="1"/>
  <c r="J907" i="4" s="1"/>
  <c r="F908" i="4" s="1"/>
  <c r="G908" i="4" s="1"/>
  <c r="J908" i="4" s="1"/>
  <c r="Z176" i="1"/>
  <c r="L176" i="1" s="1"/>
  <c r="P176" i="1" s="1"/>
  <c r="V176" i="1"/>
  <c r="AD310" i="1"/>
  <c r="X309" i="1"/>
  <c r="AA309" i="1" s="1"/>
  <c r="T308" i="1"/>
  <c r="K308" i="1"/>
  <c r="O308" i="1" s="1"/>
  <c r="Q308" i="1"/>
  <c r="R308" i="1"/>
  <c r="J308" i="1"/>
  <c r="N308" i="1" s="1"/>
  <c r="R88" i="9" l="1"/>
  <c r="AE88" i="9"/>
  <c r="AD88" i="9"/>
  <c r="E336" i="9"/>
  <c r="H335" i="9"/>
  <c r="P88" i="9"/>
  <c r="N88" i="9"/>
  <c r="AS88" i="9"/>
  <c r="AC88" i="9"/>
  <c r="B338" i="9"/>
  <c r="C337" i="9"/>
  <c r="E337" i="9" s="1"/>
  <c r="AQ88" i="9"/>
  <c r="O88" i="9"/>
  <c r="D336" i="9"/>
  <c r="AI88" i="9"/>
  <c r="AH88" i="9"/>
  <c r="Q88" i="9"/>
  <c r="AP88" i="9"/>
  <c r="AO88" i="9" s="1"/>
  <c r="C334" i="7"/>
  <c r="F334" i="7" s="1"/>
  <c r="G334" i="7" s="1"/>
  <c r="J334" i="7" s="1"/>
  <c r="B335" i="7"/>
  <c r="H332" i="7"/>
  <c r="H333" i="7" s="1"/>
  <c r="E333" i="7"/>
  <c r="D333" i="7"/>
  <c r="AE310" i="1"/>
  <c r="Y309" i="1"/>
  <c r="H907" i="4"/>
  <c r="H908" i="4" s="1"/>
  <c r="D908" i="4"/>
  <c r="E908" i="4"/>
  <c r="B910" i="4"/>
  <c r="C909" i="4"/>
  <c r="AD311" i="1"/>
  <c r="X310" i="1"/>
  <c r="AA310" i="1" s="1"/>
  <c r="AK177" i="1"/>
  <c r="AI177" i="1" s="1"/>
  <c r="AF177" i="1" s="1"/>
  <c r="R309" i="1"/>
  <c r="J309" i="1"/>
  <c r="N309" i="1" s="1"/>
  <c r="Q309" i="1"/>
  <c r="T309" i="1"/>
  <c r="K309" i="1"/>
  <c r="O309" i="1" s="1"/>
  <c r="AL177" i="1"/>
  <c r="AJ178" i="1" s="1"/>
  <c r="AH178" i="1" s="1"/>
  <c r="Y88" i="9" l="1"/>
  <c r="X88" i="9"/>
  <c r="L88" i="9"/>
  <c r="F336" i="9"/>
  <c r="G336" i="9" s="1"/>
  <c r="F337" i="9"/>
  <c r="D337" i="9"/>
  <c r="B339" i="9"/>
  <c r="C338" i="9"/>
  <c r="E338" i="9" s="1"/>
  <c r="G337" i="9"/>
  <c r="J337" i="9" s="1"/>
  <c r="M88" i="9"/>
  <c r="AR88" i="9"/>
  <c r="AT88" i="9" s="1"/>
  <c r="AK89" i="9" s="1"/>
  <c r="H334" i="7"/>
  <c r="C335" i="7"/>
  <c r="B336" i="7"/>
  <c r="E334" i="7"/>
  <c r="D334" i="7"/>
  <c r="F335" i="7"/>
  <c r="G335" i="7" s="1"/>
  <c r="J335" i="7" s="1"/>
  <c r="AE311" i="1"/>
  <c r="Y310" i="1"/>
  <c r="D909" i="4"/>
  <c r="E909" i="4"/>
  <c r="F909" i="4"/>
  <c r="G909" i="4" s="1"/>
  <c r="J909" i="4" s="1"/>
  <c r="B911" i="4"/>
  <c r="C910" i="4"/>
  <c r="Z177" i="1"/>
  <c r="L177" i="1" s="1"/>
  <c r="P177" i="1" s="1"/>
  <c r="V177" i="1"/>
  <c r="AD312" i="1"/>
  <c r="X311" i="1"/>
  <c r="AA311" i="1" s="1"/>
  <c r="T310" i="1"/>
  <c r="K310" i="1"/>
  <c r="O310" i="1" s="1"/>
  <c r="Q310" i="1"/>
  <c r="J310" i="1"/>
  <c r="N310" i="1" s="1"/>
  <c r="R310" i="1"/>
  <c r="AN89" i="9" l="1"/>
  <c r="AL89" i="9"/>
  <c r="AM89" i="9" s="1"/>
  <c r="J336" i="9"/>
  <c r="H336" i="9"/>
  <c r="F338" i="9"/>
  <c r="G338" i="9" s="1"/>
  <c r="J338" i="9" s="1"/>
  <c r="D338" i="9"/>
  <c r="K89" i="9"/>
  <c r="B340" i="9"/>
  <c r="C339" i="9"/>
  <c r="E339" i="9" s="1"/>
  <c r="H337" i="9"/>
  <c r="C336" i="7"/>
  <c r="B337" i="7"/>
  <c r="E335" i="7"/>
  <c r="D335" i="7"/>
  <c r="H335" i="7"/>
  <c r="AE312" i="1"/>
  <c r="Y311" i="1"/>
  <c r="F910" i="4"/>
  <c r="G910" i="4" s="1"/>
  <c r="J910" i="4" s="1"/>
  <c r="H909" i="4"/>
  <c r="D910" i="4"/>
  <c r="E910" i="4"/>
  <c r="B912" i="4"/>
  <c r="C911" i="4"/>
  <c r="AD313" i="1"/>
  <c r="X312" i="1"/>
  <c r="AA312" i="1" s="1"/>
  <c r="AK178" i="1"/>
  <c r="AI178" i="1" s="1"/>
  <c r="AF178" i="1" s="1"/>
  <c r="T311" i="1"/>
  <c r="K311" i="1"/>
  <c r="O311" i="1" s="1"/>
  <c r="J311" i="1"/>
  <c r="N311" i="1" s="1"/>
  <c r="R311" i="1"/>
  <c r="Q311" i="1"/>
  <c r="AL178" i="1"/>
  <c r="AJ179" i="1" s="1"/>
  <c r="AH179" i="1" s="1"/>
  <c r="H338" i="9" l="1"/>
  <c r="F339" i="9"/>
  <c r="S89" i="9"/>
  <c r="D339" i="9"/>
  <c r="G339" i="9"/>
  <c r="J339" i="9" s="1"/>
  <c r="B341" i="9"/>
  <c r="C340" i="9"/>
  <c r="E340" i="9" s="1"/>
  <c r="C337" i="7"/>
  <c r="B338" i="7"/>
  <c r="E336" i="7"/>
  <c r="D336" i="7"/>
  <c r="F336" i="7"/>
  <c r="G336" i="7" s="1"/>
  <c r="J336" i="7" s="1"/>
  <c r="H910" i="4"/>
  <c r="AE313" i="1"/>
  <c r="Y312" i="1"/>
  <c r="D911" i="4"/>
  <c r="E911" i="4"/>
  <c r="B913" i="4"/>
  <c r="C912" i="4"/>
  <c r="F911" i="4"/>
  <c r="G911" i="4" s="1"/>
  <c r="J911" i="4" s="1"/>
  <c r="F912" i="4" s="1"/>
  <c r="G912" i="4" s="1"/>
  <c r="J912" i="4" s="1"/>
  <c r="Z178" i="1"/>
  <c r="L178" i="1" s="1"/>
  <c r="P178" i="1" s="1"/>
  <c r="V178" i="1"/>
  <c r="AD314" i="1"/>
  <c r="X313" i="1"/>
  <c r="AA313" i="1" s="1"/>
  <c r="Q312" i="1"/>
  <c r="R312" i="1"/>
  <c r="J312" i="1"/>
  <c r="N312" i="1" s="1"/>
  <c r="K312" i="1"/>
  <c r="O312" i="1" s="1"/>
  <c r="T312" i="1"/>
  <c r="AF89" i="9" l="1"/>
  <c r="AA89" i="9"/>
  <c r="Z89" i="9"/>
  <c r="U89" i="9"/>
  <c r="V89" i="9"/>
  <c r="AG89" i="9" s="1"/>
  <c r="T89" i="9"/>
  <c r="AB89" i="9" s="1"/>
  <c r="W89" i="9"/>
  <c r="F340" i="9"/>
  <c r="G340" i="9" s="1"/>
  <c r="J340" i="9" s="1"/>
  <c r="B342" i="9"/>
  <c r="C341" i="9"/>
  <c r="E341" i="9" s="1"/>
  <c r="D340" i="9"/>
  <c r="H339" i="9"/>
  <c r="F337" i="7"/>
  <c r="G337" i="7" s="1"/>
  <c r="J337" i="7" s="1"/>
  <c r="C338" i="7"/>
  <c r="B339" i="7"/>
  <c r="H336" i="7"/>
  <c r="H337" i="7" s="1"/>
  <c r="E337" i="7"/>
  <c r="D337" i="7"/>
  <c r="AE314" i="1"/>
  <c r="Y313" i="1"/>
  <c r="H911" i="4"/>
  <c r="H912" i="4" s="1"/>
  <c r="D912" i="4"/>
  <c r="E912" i="4"/>
  <c r="B914" i="4"/>
  <c r="C913" i="4"/>
  <c r="AD315" i="1"/>
  <c r="X314" i="1"/>
  <c r="AA314" i="1" s="1"/>
  <c r="AK179" i="1"/>
  <c r="AI179" i="1" s="1"/>
  <c r="AF179" i="1" s="1"/>
  <c r="R313" i="1"/>
  <c r="J313" i="1"/>
  <c r="N313" i="1" s="1"/>
  <c r="Q313" i="1"/>
  <c r="AL179" i="1"/>
  <c r="AJ180" i="1" s="1"/>
  <c r="AH180" i="1" s="1"/>
  <c r="K313" i="1"/>
  <c r="O313" i="1" s="1"/>
  <c r="T313" i="1"/>
  <c r="R89" i="9" l="1"/>
  <c r="AD89" i="9"/>
  <c r="AE89" i="9"/>
  <c r="F341" i="9"/>
  <c r="G341" i="9" s="1"/>
  <c r="H340" i="9"/>
  <c r="O89" i="9"/>
  <c r="AQ89" i="9"/>
  <c r="D341" i="9"/>
  <c r="AH89" i="9"/>
  <c r="Q89" i="9"/>
  <c r="AI89" i="9"/>
  <c r="C342" i="9"/>
  <c r="E342" i="9" s="1"/>
  <c r="B343" i="9"/>
  <c r="C339" i="7"/>
  <c r="B340" i="7"/>
  <c r="E338" i="7"/>
  <c r="D338" i="7"/>
  <c r="F338" i="7"/>
  <c r="G338" i="7" s="1"/>
  <c r="J338" i="7" s="1"/>
  <c r="AE315" i="1"/>
  <c r="Y314" i="1"/>
  <c r="D913" i="4"/>
  <c r="E913" i="4"/>
  <c r="F913" i="4"/>
  <c r="G913" i="4" s="1"/>
  <c r="J913" i="4" s="1"/>
  <c r="B915" i="4"/>
  <c r="C914" i="4"/>
  <c r="Z179" i="1"/>
  <c r="L179" i="1" s="1"/>
  <c r="P179" i="1" s="1"/>
  <c r="V179" i="1"/>
  <c r="AD316" i="1"/>
  <c r="X315" i="1"/>
  <c r="AA315" i="1" s="1"/>
  <c r="T314" i="1"/>
  <c r="K314" i="1"/>
  <c r="O314" i="1" s="1"/>
  <c r="Q314" i="1"/>
  <c r="R314" i="1"/>
  <c r="J314" i="1"/>
  <c r="N314" i="1" s="1"/>
  <c r="Y89" i="9" l="1"/>
  <c r="X89" i="9"/>
  <c r="L89" i="9"/>
  <c r="J341" i="9"/>
  <c r="H341" i="9"/>
  <c r="F342" i="9"/>
  <c r="G342" i="9" s="1"/>
  <c r="B344" i="9"/>
  <c r="C343" i="9"/>
  <c r="E343" i="9" s="1"/>
  <c r="N89" i="9"/>
  <c r="AS89" i="9"/>
  <c r="AC89" i="9"/>
  <c r="D342" i="9"/>
  <c r="P89" i="9"/>
  <c r="F339" i="7"/>
  <c r="G339" i="7" s="1"/>
  <c r="J339" i="7" s="1"/>
  <c r="C340" i="7"/>
  <c r="B341" i="7"/>
  <c r="E339" i="7"/>
  <c r="D339" i="7"/>
  <c r="H338" i="7"/>
  <c r="H339" i="7" s="1"/>
  <c r="F914" i="4"/>
  <c r="G914" i="4" s="1"/>
  <c r="J914" i="4" s="1"/>
  <c r="AE316" i="1"/>
  <c r="Y315" i="1"/>
  <c r="H913" i="4"/>
  <c r="H914" i="4" s="1"/>
  <c r="D914" i="4"/>
  <c r="E914" i="4"/>
  <c r="B916" i="4"/>
  <c r="C915" i="4"/>
  <c r="AD317" i="1"/>
  <c r="X316" i="1"/>
  <c r="AA316" i="1" s="1"/>
  <c r="AK180" i="1"/>
  <c r="AI180" i="1" s="1"/>
  <c r="AF180" i="1" s="1"/>
  <c r="J315" i="1"/>
  <c r="N315" i="1" s="1"/>
  <c r="R315" i="1"/>
  <c r="AL180" i="1"/>
  <c r="AJ181" i="1" s="1"/>
  <c r="AH181" i="1" s="1"/>
  <c r="Q315" i="1"/>
  <c r="K315" i="1"/>
  <c r="O315" i="1" s="1"/>
  <c r="T315" i="1"/>
  <c r="J342" i="9" l="1"/>
  <c r="H342" i="9"/>
  <c r="F343" i="9"/>
  <c r="G343" i="9" s="1"/>
  <c r="AR89" i="9"/>
  <c r="M89" i="9"/>
  <c r="AP89" i="9"/>
  <c r="AO89" i="9" s="1"/>
  <c r="D343" i="9"/>
  <c r="B345" i="9"/>
  <c r="C344" i="9"/>
  <c r="E344" i="9" s="1"/>
  <c r="F340" i="7"/>
  <c r="G340" i="7" s="1"/>
  <c r="J340" i="7" s="1"/>
  <c r="C341" i="7"/>
  <c r="B342" i="7"/>
  <c r="E340" i="7"/>
  <c r="D340" i="7"/>
  <c r="AE317" i="1"/>
  <c r="Y316" i="1"/>
  <c r="D915" i="4"/>
  <c r="E915" i="4"/>
  <c r="B917" i="4"/>
  <c r="C916" i="4"/>
  <c r="F915" i="4"/>
  <c r="G915" i="4" s="1"/>
  <c r="J915" i="4" s="1"/>
  <c r="F916" i="4" s="1"/>
  <c r="G916" i="4" s="1"/>
  <c r="J916" i="4" s="1"/>
  <c r="Z180" i="1"/>
  <c r="L180" i="1" s="1"/>
  <c r="P180" i="1" s="1"/>
  <c r="V180" i="1"/>
  <c r="AD318" i="1"/>
  <c r="X317" i="1"/>
  <c r="AA317" i="1" s="1"/>
  <c r="Q316" i="1"/>
  <c r="K316" i="1"/>
  <c r="O316" i="1" s="1"/>
  <c r="T316" i="1"/>
  <c r="J316" i="1"/>
  <c r="N316" i="1" s="1"/>
  <c r="R316" i="1"/>
  <c r="H340" i="7" l="1"/>
  <c r="AT89" i="9"/>
  <c r="AK90" i="9" s="1"/>
  <c r="J343" i="9"/>
  <c r="H343" i="9"/>
  <c r="F344" i="9"/>
  <c r="G344" i="9" s="1"/>
  <c r="C345" i="9"/>
  <c r="E345" i="9" s="1"/>
  <c r="B346" i="9"/>
  <c r="K90" i="9"/>
  <c r="D344" i="9"/>
  <c r="E341" i="7"/>
  <c r="D341" i="7"/>
  <c r="C342" i="7"/>
  <c r="B343" i="7"/>
  <c r="F341" i="7"/>
  <c r="G341" i="7" s="1"/>
  <c r="AE318" i="1"/>
  <c r="Y317" i="1"/>
  <c r="H915" i="4"/>
  <c r="H916" i="4" s="1"/>
  <c r="D916" i="4"/>
  <c r="E916" i="4"/>
  <c r="B918" i="4"/>
  <c r="C917" i="4"/>
  <c r="AD319" i="1"/>
  <c r="X318" i="1"/>
  <c r="AA318" i="1" s="1"/>
  <c r="AK181" i="1"/>
  <c r="AI181" i="1" s="1"/>
  <c r="AF181" i="1" s="1"/>
  <c r="R317" i="1"/>
  <c r="J317" i="1"/>
  <c r="N317" i="1" s="1"/>
  <c r="AL181" i="1"/>
  <c r="AJ182" i="1" s="1"/>
  <c r="AH182" i="1" s="1"/>
  <c r="Q317" i="1"/>
  <c r="T317" i="1"/>
  <c r="K317" i="1"/>
  <c r="O317" i="1" s="1"/>
  <c r="AN90" i="9" l="1"/>
  <c r="AL90" i="9"/>
  <c r="AM90" i="9" s="1"/>
  <c r="F345" i="9"/>
  <c r="S90" i="9"/>
  <c r="J344" i="9"/>
  <c r="G345" i="9" s="1"/>
  <c r="J345" i="9" s="1"/>
  <c r="H344" i="9"/>
  <c r="C346" i="9"/>
  <c r="E346" i="9" s="1"/>
  <c r="B347" i="9"/>
  <c r="D345" i="9"/>
  <c r="E342" i="7"/>
  <c r="D342" i="7"/>
  <c r="J341" i="7"/>
  <c r="F342" i="7" s="1"/>
  <c r="G342" i="7" s="1"/>
  <c r="J342" i="7" s="1"/>
  <c r="H341" i="7"/>
  <c r="C343" i="7"/>
  <c r="B344" i="7"/>
  <c r="AE319" i="1"/>
  <c r="Y318" i="1"/>
  <c r="D917" i="4"/>
  <c r="E917" i="4"/>
  <c r="B919" i="4"/>
  <c r="C918" i="4"/>
  <c r="F917" i="4"/>
  <c r="G917" i="4" s="1"/>
  <c r="J917" i="4" s="1"/>
  <c r="F918" i="4" s="1"/>
  <c r="G918" i="4" s="1"/>
  <c r="J918" i="4" s="1"/>
  <c r="Z181" i="1"/>
  <c r="L181" i="1" s="1"/>
  <c r="P181" i="1" s="1"/>
  <c r="V181" i="1"/>
  <c r="AD320" i="1"/>
  <c r="X319" i="1"/>
  <c r="AA319" i="1" s="1"/>
  <c r="Q318" i="1"/>
  <c r="T318" i="1"/>
  <c r="K318" i="1"/>
  <c r="O318" i="1" s="1"/>
  <c r="J318" i="1"/>
  <c r="N318" i="1" s="1"/>
  <c r="R318" i="1"/>
  <c r="AF90" i="9" l="1"/>
  <c r="Z90" i="9"/>
  <c r="AA90" i="9"/>
  <c r="U90" i="9"/>
  <c r="V90" i="9"/>
  <c r="AG90" i="9" s="1"/>
  <c r="T90" i="9"/>
  <c r="AB90" i="9" s="1"/>
  <c r="W90" i="9"/>
  <c r="F346" i="9"/>
  <c r="G346" i="9" s="1"/>
  <c r="J346" i="9" s="1"/>
  <c r="H345" i="9"/>
  <c r="B348" i="9"/>
  <c r="C347" i="9"/>
  <c r="E347" i="9" s="1"/>
  <c r="D346" i="9"/>
  <c r="F343" i="7"/>
  <c r="G343" i="7" s="1"/>
  <c r="J343" i="7" s="1"/>
  <c r="C344" i="7"/>
  <c r="F344" i="7" s="1"/>
  <c r="G344" i="7" s="1"/>
  <c r="J344" i="7" s="1"/>
  <c r="B345" i="7"/>
  <c r="E343" i="7"/>
  <c r="D343" i="7"/>
  <c r="H342" i="7"/>
  <c r="H343" i="7" s="1"/>
  <c r="AE320" i="1"/>
  <c r="Y319" i="1"/>
  <c r="H917" i="4"/>
  <c r="H918" i="4" s="1"/>
  <c r="D918" i="4"/>
  <c r="E918" i="4"/>
  <c r="B920" i="4"/>
  <c r="C919" i="4"/>
  <c r="AD321" i="1"/>
  <c r="X320" i="1"/>
  <c r="AA320" i="1" s="1"/>
  <c r="AK182" i="1"/>
  <c r="AI182" i="1" s="1"/>
  <c r="AF182" i="1" s="1"/>
  <c r="R319" i="1"/>
  <c r="J319" i="1"/>
  <c r="N319" i="1" s="1"/>
  <c r="K319" i="1"/>
  <c r="O319" i="1" s="1"/>
  <c r="T319" i="1"/>
  <c r="AL182" i="1"/>
  <c r="AJ183" i="1" s="1"/>
  <c r="AH183" i="1" s="1"/>
  <c r="Q319" i="1"/>
  <c r="R90" i="9" l="1"/>
  <c r="AE90" i="9"/>
  <c r="AD90" i="9"/>
  <c r="F347" i="9"/>
  <c r="G347" i="9" s="1"/>
  <c r="J347" i="9" s="1"/>
  <c r="H346" i="9"/>
  <c r="H347" i="9" s="1"/>
  <c r="AQ90" i="9"/>
  <c r="P90" i="9"/>
  <c r="Q90" i="9"/>
  <c r="AI90" i="9"/>
  <c r="AH90" i="9"/>
  <c r="D347" i="9"/>
  <c r="B349" i="9"/>
  <c r="C348" i="9"/>
  <c r="E348" i="9" s="1"/>
  <c r="O90" i="9"/>
  <c r="C345" i="7"/>
  <c r="F345" i="7" s="1"/>
  <c r="G345" i="7" s="1"/>
  <c r="J345" i="7" s="1"/>
  <c r="B346" i="7"/>
  <c r="H344" i="7"/>
  <c r="E344" i="7"/>
  <c r="D344" i="7"/>
  <c r="AE321" i="1"/>
  <c r="Y320" i="1"/>
  <c r="D919" i="4"/>
  <c r="E919" i="4"/>
  <c r="B921" i="4"/>
  <c r="C920" i="4"/>
  <c r="F919" i="4"/>
  <c r="G919" i="4" s="1"/>
  <c r="J919" i="4" s="1"/>
  <c r="F920" i="4" s="1"/>
  <c r="G920" i="4" s="1"/>
  <c r="J920" i="4" s="1"/>
  <c r="Z182" i="1"/>
  <c r="L182" i="1" s="1"/>
  <c r="P182" i="1" s="1"/>
  <c r="V182" i="1"/>
  <c r="AD322" i="1"/>
  <c r="X321" i="1"/>
  <c r="AA321" i="1" s="1"/>
  <c r="K320" i="1"/>
  <c r="O320" i="1" s="1"/>
  <c r="T320" i="1"/>
  <c r="J320" i="1"/>
  <c r="N320" i="1" s="1"/>
  <c r="R320" i="1"/>
  <c r="Q320" i="1"/>
  <c r="Y90" i="9" l="1"/>
  <c r="X90" i="9"/>
  <c r="L90" i="9"/>
  <c r="F348" i="9"/>
  <c r="AS90" i="9"/>
  <c r="N90" i="9"/>
  <c r="AC90" i="9"/>
  <c r="D348" i="9"/>
  <c r="B350" i="9"/>
  <c r="C349" i="9"/>
  <c r="E349" i="9" s="1"/>
  <c r="G348" i="9"/>
  <c r="J348" i="9" s="1"/>
  <c r="M90" i="9"/>
  <c r="AR90" i="9"/>
  <c r="AP90" i="9"/>
  <c r="AO90" i="9" s="1"/>
  <c r="H345" i="7"/>
  <c r="C346" i="7"/>
  <c r="F346" i="7" s="1"/>
  <c r="G346" i="7" s="1"/>
  <c r="B347" i="7"/>
  <c r="E345" i="7"/>
  <c r="D345" i="7"/>
  <c r="AE322" i="1"/>
  <c r="Y321" i="1"/>
  <c r="D920" i="4"/>
  <c r="E920" i="4"/>
  <c r="H919" i="4"/>
  <c r="H920" i="4" s="1"/>
  <c r="B922" i="4"/>
  <c r="C921" i="4"/>
  <c r="AD323" i="1"/>
  <c r="X322" i="1"/>
  <c r="AA322" i="1" s="1"/>
  <c r="AK183" i="1"/>
  <c r="AI183" i="1" s="1"/>
  <c r="AF183" i="1" s="1"/>
  <c r="T321" i="1"/>
  <c r="K321" i="1"/>
  <c r="O321" i="1" s="1"/>
  <c r="AL183" i="1"/>
  <c r="AJ184" i="1" s="1"/>
  <c r="AH184" i="1" s="1"/>
  <c r="Q321" i="1"/>
  <c r="R321" i="1"/>
  <c r="J321" i="1"/>
  <c r="N321" i="1" s="1"/>
  <c r="AT90" i="9" l="1"/>
  <c r="F349" i="9"/>
  <c r="G349" i="9" s="1"/>
  <c r="J349" i="9" s="1"/>
  <c r="B351" i="9"/>
  <c r="C350" i="9"/>
  <c r="E350" i="9" s="1"/>
  <c r="D349" i="9"/>
  <c r="AK91" i="9"/>
  <c r="K91" i="9"/>
  <c r="H348" i="9"/>
  <c r="J346" i="7"/>
  <c r="H346" i="7"/>
  <c r="C347" i="7"/>
  <c r="B348" i="7"/>
  <c r="E346" i="7"/>
  <c r="D346" i="7"/>
  <c r="AE323" i="1"/>
  <c r="Y322" i="1"/>
  <c r="B923" i="4"/>
  <c r="C922" i="4"/>
  <c r="D921" i="4"/>
  <c r="E921" i="4"/>
  <c r="F921" i="4"/>
  <c r="G921" i="4" s="1"/>
  <c r="J921" i="4" s="1"/>
  <c r="Z183" i="1"/>
  <c r="L183" i="1" s="1"/>
  <c r="P183" i="1" s="1"/>
  <c r="V183" i="1"/>
  <c r="AD324" i="1"/>
  <c r="X323" i="1"/>
  <c r="AA323" i="1" s="1"/>
  <c r="Q322" i="1"/>
  <c r="R322" i="1"/>
  <c r="J322" i="1"/>
  <c r="N322" i="1" s="1"/>
  <c r="T322" i="1"/>
  <c r="K322" i="1"/>
  <c r="O322" i="1" s="1"/>
  <c r="H349" i="9" l="1"/>
  <c r="F350" i="9"/>
  <c r="S91" i="9"/>
  <c r="B352" i="9"/>
  <c r="C351" i="9"/>
  <c r="E351" i="9" s="1"/>
  <c r="AL91" i="9"/>
  <c r="AM91" i="9" s="1"/>
  <c r="AN91" i="9"/>
  <c r="D350" i="9"/>
  <c r="G350" i="9"/>
  <c r="J350" i="9" s="1"/>
  <c r="E347" i="7"/>
  <c r="D347" i="7"/>
  <c r="F347" i="7"/>
  <c r="G347" i="7" s="1"/>
  <c r="C348" i="7"/>
  <c r="B349" i="7"/>
  <c r="AE324" i="1"/>
  <c r="Y323" i="1"/>
  <c r="F922" i="4"/>
  <c r="G922" i="4" s="1"/>
  <c r="J922" i="4" s="1"/>
  <c r="H921" i="4"/>
  <c r="D922" i="4"/>
  <c r="E922" i="4"/>
  <c r="B924" i="4"/>
  <c r="C923" i="4"/>
  <c r="AD325" i="1"/>
  <c r="X324" i="1"/>
  <c r="AA324" i="1" s="1"/>
  <c r="AK184" i="1"/>
  <c r="AI184" i="1" s="1"/>
  <c r="AF184" i="1" s="1"/>
  <c r="K323" i="1"/>
  <c r="O323" i="1" s="1"/>
  <c r="T323" i="1"/>
  <c r="AL184" i="1"/>
  <c r="AJ185" i="1" s="1"/>
  <c r="AH185" i="1" s="1"/>
  <c r="R323" i="1"/>
  <c r="J323" i="1"/>
  <c r="N323" i="1" s="1"/>
  <c r="Q323" i="1"/>
  <c r="AF91" i="9" l="1"/>
  <c r="AA91" i="9"/>
  <c r="Z91" i="9"/>
  <c r="U91" i="9"/>
  <c r="V91" i="9"/>
  <c r="AG91" i="9" s="1"/>
  <c r="T91" i="9"/>
  <c r="AB91" i="9" s="1"/>
  <c r="W91" i="9"/>
  <c r="F351" i="9"/>
  <c r="G351" i="9"/>
  <c r="J351" i="9" s="1"/>
  <c r="D351" i="9"/>
  <c r="B353" i="9"/>
  <c r="C352" i="9"/>
  <c r="H350" i="9"/>
  <c r="C349" i="7"/>
  <c r="B350" i="7"/>
  <c r="E348" i="7"/>
  <c r="D348" i="7"/>
  <c r="J347" i="7"/>
  <c r="F348" i="7" s="1"/>
  <c r="G348" i="7" s="1"/>
  <c r="J348" i="7" s="1"/>
  <c r="F349" i="7" s="1"/>
  <c r="G349" i="7" s="1"/>
  <c r="J349" i="7" s="1"/>
  <c r="H347" i="7"/>
  <c r="H922" i="4"/>
  <c r="AE325" i="1"/>
  <c r="Y324" i="1"/>
  <c r="B925" i="4"/>
  <c r="C924" i="4"/>
  <c r="D923" i="4"/>
  <c r="E923" i="4"/>
  <c r="F923" i="4"/>
  <c r="G923" i="4" s="1"/>
  <c r="J923" i="4" s="1"/>
  <c r="F924" i="4" s="1"/>
  <c r="G924" i="4" s="1"/>
  <c r="J924" i="4" s="1"/>
  <c r="Z184" i="1"/>
  <c r="L184" i="1" s="1"/>
  <c r="P184" i="1" s="1"/>
  <c r="V184" i="1"/>
  <c r="AD326" i="1"/>
  <c r="X325" i="1"/>
  <c r="AA325" i="1" s="1"/>
  <c r="Q324" i="1"/>
  <c r="J324" i="1"/>
  <c r="N324" i="1" s="1"/>
  <c r="R324" i="1"/>
  <c r="T324" i="1"/>
  <c r="K324" i="1"/>
  <c r="O324" i="1" s="1"/>
  <c r="R91" i="9" l="1"/>
  <c r="AE91" i="9"/>
  <c r="AD91" i="9"/>
  <c r="H351" i="9"/>
  <c r="E352" i="9"/>
  <c r="AH91" i="9"/>
  <c r="AI91" i="9"/>
  <c r="Q91" i="9"/>
  <c r="B354" i="9"/>
  <c r="C353" i="9"/>
  <c r="E353" i="9" s="1"/>
  <c r="O91" i="9"/>
  <c r="D352" i="9"/>
  <c r="C350" i="7"/>
  <c r="B351" i="7"/>
  <c r="H348" i="7"/>
  <c r="H349" i="7" s="1"/>
  <c r="E349" i="7"/>
  <c r="D349" i="7"/>
  <c r="AE326" i="1"/>
  <c r="Y325" i="1"/>
  <c r="H923" i="4"/>
  <c r="H924" i="4" s="1"/>
  <c r="D924" i="4"/>
  <c r="E924" i="4"/>
  <c r="B926" i="4"/>
  <c r="C925" i="4"/>
  <c r="F925" i="4" s="1"/>
  <c r="G925" i="4" s="1"/>
  <c r="J925" i="4" s="1"/>
  <c r="AD327" i="1"/>
  <c r="X326" i="1"/>
  <c r="AA326" i="1" s="1"/>
  <c r="AK185" i="1"/>
  <c r="AI185" i="1" s="1"/>
  <c r="AF185" i="1" s="1"/>
  <c r="Q325" i="1"/>
  <c r="K325" i="1"/>
  <c r="O325" i="1" s="1"/>
  <c r="T325" i="1"/>
  <c r="AL185" i="1"/>
  <c r="AJ186" i="1" s="1"/>
  <c r="AH186" i="1" s="1"/>
  <c r="R325" i="1"/>
  <c r="J325" i="1"/>
  <c r="N325" i="1" s="1"/>
  <c r="Y91" i="9" l="1"/>
  <c r="X91" i="9"/>
  <c r="AQ91" i="9"/>
  <c r="L91" i="9"/>
  <c r="F353" i="9"/>
  <c r="F352" i="9"/>
  <c r="G352" i="9" s="1"/>
  <c r="D353" i="9"/>
  <c r="C354" i="9"/>
  <c r="E354" i="9" s="1"/>
  <c r="B355" i="9"/>
  <c r="P91" i="9"/>
  <c r="AS91" i="9"/>
  <c r="N91" i="9"/>
  <c r="AC91" i="9"/>
  <c r="G353" i="9"/>
  <c r="J353" i="9" s="1"/>
  <c r="E350" i="7"/>
  <c r="D350" i="7"/>
  <c r="C351" i="7"/>
  <c r="B352" i="7"/>
  <c r="F350" i="7"/>
  <c r="G350" i="7" s="1"/>
  <c r="J350" i="7" s="1"/>
  <c r="AE327" i="1"/>
  <c r="Y326" i="1"/>
  <c r="B927" i="4"/>
  <c r="C926" i="4"/>
  <c r="D925" i="4"/>
  <c r="E925" i="4"/>
  <c r="H925" i="4"/>
  <c r="Z185" i="1"/>
  <c r="L185" i="1" s="1"/>
  <c r="P185" i="1" s="1"/>
  <c r="V185" i="1"/>
  <c r="AD328" i="1"/>
  <c r="X327" i="1"/>
  <c r="AA327" i="1" s="1"/>
  <c r="R326" i="1"/>
  <c r="J326" i="1"/>
  <c r="N326" i="1" s="1"/>
  <c r="K326" i="1"/>
  <c r="O326" i="1" s="1"/>
  <c r="T326" i="1"/>
  <c r="Q326" i="1"/>
  <c r="F354" i="9" l="1"/>
  <c r="G354" i="9"/>
  <c r="J354" i="9" s="1"/>
  <c r="J352" i="9"/>
  <c r="H352" i="9"/>
  <c r="H353" i="9" s="1"/>
  <c r="H354" i="9" s="1"/>
  <c r="M91" i="9"/>
  <c r="AR91" i="9"/>
  <c r="AP91" i="9"/>
  <c r="AO91" i="9" s="1"/>
  <c r="D354" i="9"/>
  <c r="B356" i="9"/>
  <c r="C355" i="9"/>
  <c r="E355" i="9" s="1"/>
  <c r="F351" i="7"/>
  <c r="G351" i="7" s="1"/>
  <c r="J351" i="7" s="1"/>
  <c r="F352" i="7" s="1"/>
  <c r="G352" i="7" s="1"/>
  <c r="J352" i="7" s="1"/>
  <c r="C352" i="7"/>
  <c r="B353" i="7"/>
  <c r="E351" i="7"/>
  <c r="D351" i="7"/>
  <c r="H350" i="7"/>
  <c r="AE328" i="1"/>
  <c r="Y327" i="1"/>
  <c r="D926" i="4"/>
  <c r="E926" i="4"/>
  <c r="B928" i="4"/>
  <c r="C927" i="4"/>
  <c r="F926" i="4"/>
  <c r="G926" i="4" s="1"/>
  <c r="J926" i="4" s="1"/>
  <c r="F927" i="4" s="1"/>
  <c r="G927" i="4" s="1"/>
  <c r="J927" i="4" s="1"/>
  <c r="AD329" i="1"/>
  <c r="X328" i="1"/>
  <c r="AA328" i="1" s="1"/>
  <c r="AK186" i="1"/>
  <c r="AI186" i="1" s="1"/>
  <c r="AF186" i="1" s="1"/>
  <c r="Q327" i="1"/>
  <c r="T327" i="1"/>
  <c r="K327" i="1"/>
  <c r="O327" i="1" s="1"/>
  <c r="R327" i="1"/>
  <c r="J327" i="1"/>
  <c r="N327" i="1" s="1"/>
  <c r="AL186" i="1"/>
  <c r="AJ187" i="1" s="1"/>
  <c r="AH187" i="1" s="1"/>
  <c r="AT91" i="9" l="1"/>
  <c r="AK92" i="9" s="1"/>
  <c r="F355" i="9"/>
  <c r="D355" i="9"/>
  <c r="G355" i="9"/>
  <c r="J355" i="9" s="1"/>
  <c r="B357" i="9"/>
  <c r="C356" i="9"/>
  <c r="E356" i="9" s="1"/>
  <c r="K92" i="9"/>
  <c r="H351" i="7"/>
  <c r="H352" i="7" s="1"/>
  <c r="C353" i="7"/>
  <c r="B354" i="7"/>
  <c r="E352" i="7"/>
  <c r="D352" i="7"/>
  <c r="AE329" i="1"/>
  <c r="Y328" i="1"/>
  <c r="B929" i="4"/>
  <c r="C928" i="4"/>
  <c r="D927" i="4"/>
  <c r="E927" i="4"/>
  <c r="H926" i="4"/>
  <c r="H927" i="4" s="1"/>
  <c r="Z186" i="1"/>
  <c r="L186" i="1" s="1"/>
  <c r="P186" i="1" s="1"/>
  <c r="V186" i="1"/>
  <c r="AD330" i="1"/>
  <c r="X329" i="1"/>
  <c r="AA329" i="1" s="1"/>
  <c r="R328" i="1"/>
  <c r="J328" i="1"/>
  <c r="N328" i="1" s="1"/>
  <c r="T328" i="1"/>
  <c r="K328" i="1"/>
  <c r="O328" i="1" s="1"/>
  <c r="Q328" i="1"/>
  <c r="AL92" i="9" l="1"/>
  <c r="AM92" i="9" s="1"/>
  <c r="AN92" i="9"/>
  <c r="F356" i="9"/>
  <c r="G356" i="9"/>
  <c r="J356" i="9" s="1"/>
  <c r="S92" i="9"/>
  <c r="D356" i="9"/>
  <c r="H355" i="9"/>
  <c r="H356" i="9" s="1"/>
  <c r="C357" i="9"/>
  <c r="E357" i="9" s="1"/>
  <c r="B358" i="9"/>
  <c r="C354" i="7"/>
  <c r="B355" i="7"/>
  <c r="E353" i="7"/>
  <c r="D353" i="7"/>
  <c r="F353" i="7"/>
  <c r="G353" i="7" s="1"/>
  <c r="AE330" i="1"/>
  <c r="Y329" i="1"/>
  <c r="B930" i="4"/>
  <c r="C929" i="4"/>
  <c r="D928" i="4"/>
  <c r="E928" i="4"/>
  <c r="F928" i="4"/>
  <c r="G928" i="4" s="1"/>
  <c r="J928" i="4" s="1"/>
  <c r="AD331" i="1"/>
  <c r="X330" i="1"/>
  <c r="AA330" i="1" s="1"/>
  <c r="AK187" i="1"/>
  <c r="AI187" i="1" s="1"/>
  <c r="AF187" i="1" s="1"/>
  <c r="T329" i="1"/>
  <c r="K329" i="1"/>
  <c r="O329" i="1" s="1"/>
  <c r="R329" i="1"/>
  <c r="J329" i="1"/>
  <c r="N329" i="1" s="1"/>
  <c r="AL187" i="1"/>
  <c r="AJ188" i="1" s="1"/>
  <c r="AH188" i="1" s="1"/>
  <c r="Q329" i="1"/>
  <c r="AF92" i="9" l="1"/>
  <c r="AA92" i="9"/>
  <c r="Z92" i="9"/>
  <c r="U92" i="9"/>
  <c r="V92" i="9"/>
  <c r="AG92" i="9" s="1"/>
  <c r="T92" i="9"/>
  <c r="AB92" i="9" s="1"/>
  <c r="W92" i="9"/>
  <c r="F357" i="9"/>
  <c r="D357" i="9"/>
  <c r="C358" i="9"/>
  <c r="E358" i="9" s="1"/>
  <c r="B359" i="9"/>
  <c r="G357" i="9"/>
  <c r="J357" i="9" s="1"/>
  <c r="J353" i="7"/>
  <c r="F354" i="7" s="1"/>
  <c r="G354" i="7" s="1"/>
  <c r="J354" i="7" s="1"/>
  <c r="H353" i="7"/>
  <c r="C355" i="7"/>
  <c r="B356" i="7"/>
  <c r="E354" i="7"/>
  <c r="D354" i="7"/>
  <c r="F929" i="4"/>
  <c r="G929" i="4" s="1"/>
  <c r="J929" i="4" s="1"/>
  <c r="AE331" i="1"/>
  <c r="Y330" i="1"/>
  <c r="H928" i="4"/>
  <c r="D929" i="4"/>
  <c r="E929" i="4"/>
  <c r="B931" i="4"/>
  <c r="C930" i="4"/>
  <c r="Z187" i="1"/>
  <c r="L187" i="1" s="1"/>
  <c r="P187" i="1" s="1"/>
  <c r="V187" i="1"/>
  <c r="AD332" i="1"/>
  <c r="X331" i="1"/>
  <c r="AA331" i="1" s="1"/>
  <c r="Q330" i="1"/>
  <c r="J330" i="1"/>
  <c r="N330" i="1" s="1"/>
  <c r="R330" i="1"/>
  <c r="K330" i="1"/>
  <c r="O330" i="1" s="1"/>
  <c r="T330" i="1"/>
  <c r="R92" i="9" l="1"/>
  <c r="AE92" i="9"/>
  <c r="AD92" i="9"/>
  <c r="H357" i="9"/>
  <c r="F358" i="9"/>
  <c r="G358" i="9" s="1"/>
  <c r="AI92" i="9"/>
  <c r="AH92" i="9"/>
  <c r="Q92" i="9"/>
  <c r="O92" i="9"/>
  <c r="D358" i="9"/>
  <c r="AQ92" i="9"/>
  <c r="B360" i="9"/>
  <c r="C359" i="9"/>
  <c r="E359" i="9" s="1"/>
  <c r="F355" i="7"/>
  <c r="G355" i="7" s="1"/>
  <c r="J355" i="7" s="1"/>
  <c r="C356" i="7"/>
  <c r="B357" i="7"/>
  <c r="E355" i="7"/>
  <c r="D355" i="7"/>
  <c r="H354" i="7"/>
  <c r="H929" i="4"/>
  <c r="AE332" i="1"/>
  <c r="Y331" i="1"/>
  <c r="D930" i="4"/>
  <c r="E930" i="4"/>
  <c r="B932" i="4"/>
  <c r="C931" i="4"/>
  <c r="F930" i="4"/>
  <c r="G930" i="4" s="1"/>
  <c r="J930" i="4" s="1"/>
  <c r="F931" i="4" s="1"/>
  <c r="G931" i="4" s="1"/>
  <c r="J931" i="4" s="1"/>
  <c r="AD333" i="1"/>
  <c r="X332" i="1"/>
  <c r="AA332" i="1" s="1"/>
  <c r="AK188" i="1"/>
  <c r="AI188" i="1" s="1"/>
  <c r="AF188" i="1" s="1"/>
  <c r="AL188" i="1"/>
  <c r="AJ189" i="1" s="1"/>
  <c r="AH189" i="1" s="1"/>
  <c r="T331" i="1"/>
  <c r="K331" i="1"/>
  <c r="O331" i="1" s="1"/>
  <c r="R331" i="1"/>
  <c r="J331" i="1"/>
  <c r="N331" i="1" s="1"/>
  <c r="Q331" i="1"/>
  <c r="X92" i="9" l="1"/>
  <c r="Y92" i="9"/>
  <c r="L92" i="9"/>
  <c r="J358" i="9"/>
  <c r="H358" i="9"/>
  <c r="F359" i="9"/>
  <c r="G359" i="9" s="1"/>
  <c r="J359" i="9" s="1"/>
  <c r="B361" i="9"/>
  <c r="C360" i="9"/>
  <c r="E360" i="9" s="1"/>
  <c r="AS92" i="9"/>
  <c r="N92" i="9"/>
  <c r="AC92" i="9"/>
  <c r="H359" i="9"/>
  <c r="D359" i="9"/>
  <c r="P92" i="9"/>
  <c r="F356" i="7"/>
  <c r="G356" i="7" s="1"/>
  <c r="J356" i="7" s="1"/>
  <c r="H355" i="7"/>
  <c r="C357" i="7"/>
  <c r="B358" i="7"/>
  <c r="E356" i="7"/>
  <c r="D356" i="7"/>
  <c r="F357" i="7"/>
  <c r="G357" i="7" s="1"/>
  <c r="J357" i="7" s="1"/>
  <c r="AE333" i="1"/>
  <c r="Y332" i="1"/>
  <c r="B933" i="4"/>
  <c r="C932" i="4"/>
  <c r="D931" i="4"/>
  <c r="E931" i="4"/>
  <c r="H930" i="4"/>
  <c r="H931" i="4" s="1"/>
  <c r="Z188" i="1"/>
  <c r="L188" i="1" s="1"/>
  <c r="P188" i="1" s="1"/>
  <c r="V188" i="1"/>
  <c r="AD334" i="1"/>
  <c r="X333" i="1"/>
  <c r="AA333" i="1" s="1"/>
  <c r="T332" i="1"/>
  <c r="K332" i="1"/>
  <c r="O332" i="1" s="1"/>
  <c r="Q332" i="1"/>
  <c r="R332" i="1"/>
  <c r="J332" i="1"/>
  <c r="N332" i="1" s="1"/>
  <c r="F360" i="9" l="1"/>
  <c r="M92" i="9"/>
  <c r="AR92" i="9"/>
  <c r="AP92" i="9"/>
  <c r="AO92" i="9" s="1"/>
  <c r="D360" i="9"/>
  <c r="B362" i="9"/>
  <c r="C361" i="9"/>
  <c r="E361" i="9" s="1"/>
  <c r="G360" i="9"/>
  <c r="J360" i="9" s="1"/>
  <c r="H356" i="7"/>
  <c r="H357" i="7" s="1"/>
  <c r="C358" i="7"/>
  <c r="B359" i="7"/>
  <c r="E357" i="7"/>
  <c r="D357" i="7"/>
  <c r="AE334" i="1"/>
  <c r="Y333" i="1"/>
  <c r="D932" i="4"/>
  <c r="E932" i="4"/>
  <c r="B934" i="4"/>
  <c r="C933" i="4"/>
  <c r="F932" i="4"/>
  <c r="G932" i="4" s="1"/>
  <c r="J932" i="4" s="1"/>
  <c r="F933" i="4" s="1"/>
  <c r="G933" i="4" s="1"/>
  <c r="J933" i="4" s="1"/>
  <c r="AD335" i="1"/>
  <c r="X334" i="1"/>
  <c r="AA334" i="1" s="1"/>
  <c r="AK189" i="1"/>
  <c r="AI189" i="1" s="1"/>
  <c r="AF189" i="1" s="1"/>
  <c r="AL189" i="1"/>
  <c r="AJ190" i="1" s="1"/>
  <c r="AH190" i="1" s="1"/>
  <c r="Q333" i="1"/>
  <c r="R333" i="1"/>
  <c r="J333" i="1"/>
  <c r="N333" i="1" s="1"/>
  <c r="T333" i="1"/>
  <c r="K333" i="1"/>
  <c r="O333" i="1" s="1"/>
  <c r="AT92" i="9" l="1"/>
  <c r="AK93" i="9" s="1"/>
  <c r="F361" i="9"/>
  <c r="K93" i="9"/>
  <c r="D361" i="9"/>
  <c r="B363" i="9"/>
  <c r="C362" i="9"/>
  <c r="E362" i="9" s="1"/>
  <c r="G361" i="9"/>
  <c r="J361" i="9" s="1"/>
  <c r="H360" i="9"/>
  <c r="C359" i="7"/>
  <c r="B360" i="7"/>
  <c r="E358" i="7"/>
  <c r="D358" i="7"/>
  <c r="F358" i="7"/>
  <c r="G358" i="7" s="1"/>
  <c r="J358" i="7" s="1"/>
  <c r="AE335" i="1"/>
  <c r="Y334" i="1"/>
  <c r="B935" i="4"/>
  <c r="C934" i="4"/>
  <c r="F934" i="4" s="1"/>
  <c r="G934" i="4" s="1"/>
  <c r="J934" i="4" s="1"/>
  <c r="D933" i="4"/>
  <c r="E933" i="4"/>
  <c r="H932" i="4"/>
  <c r="H933" i="4" s="1"/>
  <c r="Z189" i="1"/>
  <c r="L189" i="1" s="1"/>
  <c r="P189" i="1" s="1"/>
  <c r="V189" i="1"/>
  <c r="AD336" i="1"/>
  <c r="X335" i="1"/>
  <c r="AA335" i="1" s="1"/>
  <c r="K334" i="1"/>
  <c r="O334" i="1" s="1"/>
  <c r="T334" i="1"/>
  <c r="Q334" i="1"/>
  <c r="R334" i="1"/>
  <c r="J334" i="1"/>
  <c r="N334" i="1" s="1"/>
  <c r="F359" i="7" l="1"/>
  <c r="G359" i="7" s="1"/>
  <c r="J359" i="7" s="1"/>
  <c r="AL93" i="9"/>
  <c r="AM93" i="9" s="1"/>
  <c r="AN93" i="9"/>
  <c r="F362" i="9"/>
  <c r="G362" i="9" s="1"/>
  <c r="J362" i="9" s="1"/>
  <c r="S93" i="9"/>
  <c r="B364" i="9"/>
  <c r="C363" i="9"/>
  <c r="E363" i="9" s="1"/>
  <c r="D362" i="9"/>
  <c r="H361" i="9"/>
  <c r="H358" i="7"/>
  <c r="H359" i="7" s="1"/>
  <c r="C360" i="7"/>
  <c r="F360" i="7" s="1"/>
  <c r="G360" i="7" s="1"/>
  <c r="J360" i="7" s="1"/>
  <c r="B361" i="7"/>
  <c r="E359" i="7"/>
  <c r="D359" i="7"/>
  <c r="H934" i="4"/>
  <c r="AE336" i="1"/>
  <c r="Y335" i="1"/>
  <c r="D934" i="4"/>
  <c r="E934" i="4"/>
  <c r="B936" i="4"/>
  <c r="C935" i="4"/>
  <c r="AD337" i="1"/>
  <c r="X336" i="1"/>
  <c r="AA336" i="1" s="1"/>
  <c r="AK190" i="1"/>
  <c r="AI190" i="1" s="1"/>
  <c r="AF190" i="1" s="1"/>
  <c r="AL190" i="1"/>
  <c r="AJ191" i="1" s="1"/>
  <c r="AH191" i="1" s="1"/>
  <c r="R335" i="1"/>
  <c r="J335" i="1"/>
  <c r="N335" i="1" s="1"/>
  <c r="Q335" i="1"/>
  <c r="K335" i="1"/>
  <c r="O335" i="1" s="1"/>
  <c r="T335" i="1"/>
  <c r="AF93" i="9" l="1"/>
  <c r="Z93" i="9"/>
  <c r="AA93" i="9"/>
  <c r="U93" i="9"/>
  <c r="V93" i="9"/>
  <c r="AG93" i="9" s="1"/>
  <c r="T93" i="9"/>
  <c r="AB93" i="9" s="1"/>
  <c r="W93" i="9"/>
  <c r="H362" i="9"/>
  <c r="F363" i="9"/>
  <c r="G363" i="9" s="1"/>
  <c r="J363" i="9" s="1"/>
  <c r="D363" i="9"/>
  <c r="B365" i="9"/>
  <c r="C364" i="9"/>
  <c r="E364" i="9" s="1"/>
  <c r="H360" i="7"/>
  <c r="C361" i="7"/>
  <c r="F361" i="7" s="1"/>
  <c r="G361" i="7" s="1"/>
  <c r="J361" i="7" s="1"/>
  <c r="B362" i="7"/>
  <c r="E360" i="7"/>
  <c r="D360" i="7"/>
  <c r="AE337" i="1"/>
  <c r="Y336" i="1"/>
  <c r="D935" i="4"/>
  <c r="E935" i="4"/>
  <c r="B937" i="4"/>
  <c r="C936" i="4"/>
  <c r="F935" i="4"/>
  <c r="G935" i="4" s="1"/>
  <c r="Z190" i="1"/>
  <c r="L190" i="1" s="1"/>
  <c r="P190" i="1" s="1"/>
  <c r="V190" i="1"/>
  <c r="AD338" i="1"/>
  <c r="X337" i="1"/>
  <c r="AA337" i="1" s="1"/>
  <c r="Q336" i="1"/>
  <c r="T336" i="1"/>
  <c r="K336" i="1"/>
  <c r="O336" i="1" s="1"/>
  <c r="R336" i="1"/>
  <c r="J336" i="1"/>
  <c r="N336" i="1" s="1"/>
  <c r="R93" i="9" l="1"/>
  <c r="AE93" i="9"/>
  <c r="AD93" i="9"/>
  <c r="F364" i="9"/>
  <c r="H363" i="9"/>
  <c r="D364" i="9"/>
  <c r="P93" i="9"/>
  <c r="O93" i="9"/>
  <c r="AP93" i="9"/>
  <c r="AO93" i="9" s="1"/>
  <c r="AI93" i="9"/>
  <c r="AH93" i="9"/>
  <c r="Q93" i="9"/>
  <c r="B366" i="9"/>
  <c r="C365" i="9"/>
  <c r="E365" i="9" s="1"/>
  <c r="N93" i="9"/>
  <c r="AS93" i="9"/>
  <c r="G364" i="9"/>
  <c r="H361" i="7"/>
  <c r="C362" i="7"/>
  <c r="B363" i="7"/>
  <c r="E361" i="7"/>
  <c r="D361" i="7"/>
  <c r="AE338" i="1"/>
  <c r="Y337" i="1"/>
  <c r="J935" i="4"/>
  <c r="F936" i="4" s="1"/>
  <c r="G936" i="4" s="1"/>
  <c r="J936" i="4" s="1"/>
  <c r="H935" i="4"/>
  <c r="D936" i="4"/>
  <c r="E936" i="4"/>
  <c r="B938" i="4"/>
  <c r="C937" i="4"/>
  <c r="AD339" i="1"/>
  <c r="X338" i="1"/>
  <c r="AA338" i="1" s="1"/>
  <c r="AK191" i="1"/>
  <c r="AI191" i="1" s="1"/>
  <c r="AF191" i="1" s="1"/>
  <c r="AL191" i="1"/>
  <c r="AJ192" i="1" s="1"/>
  <c r="AH192" i="1" s="1"/>
  <c r="J337" i="1"/>
  <c r="N337" i="1" s="1"/>
  <c r="R337" i="1"/>
  <c r="K337" i="1"/>
  <c r="O337" i="1" s="1"/>
  <c r="T337" i="1"/>
  <c r="Q337" i="1"/>
  <c r="Y93" i="9" l="1"/>
  <c r="X93" i="9"/>
  <c r="AQ93" i="9"/>
  <c r="L93" i="9"/>
  <c r="AC93" i="9"/>
  <c r="F365" i="9"/>
  <c r="J364" i="9"/>
  <c r="G365" i="9" s="1"/>
  <c r="J365" i="9" s="1"/>
  <c r="H364" i="9"/>
  <c r="D365" i="9"/>
  <c r="AR93" i="9"/>
  <c r="AT93" i="9" s="1"/>
  <c r="AK94" i="9" s="1"/>
  <c r="AL94" i="9" s="1"/>
  <c r="AM94" i="9" s="1"/>
  <c r="M93" i="9"/>
  <c r="C366" i="9"/>
  <c r="E366" i="9" s="1"/>
  <c r="B367" i="9"/>
  <c r="C363" i="7"/>
  <c r="B364" i="7"/>
  <c r="E362" i="7"/>
  <c r="D362" i="7"/>
  <c r="F362" i="7"/>
  <c r="G362" i="7" s="1"/>
  <c r="J362" i="7" s="1"/>
  <c r="F363" i="7" s="1"/>
  <c r="G363" i="7" s="1"/>
  <c r="J363" i="7" s="1"/>
  <c r="AE339" i="1"/>
  <c r="Y338" i="1"/>
  <c r="H936" i="4"/>
  <c r="D937" i="4"/>
  <c r="E937" i="4"/>
  <c r="B939" i="4"/>
  <c r="C938" i="4"/>
  <c r="F937" i="4"/>
  <c r="G937" i="4" s="1"/>
  <c r="J937" i="4" s="1"/>
  <c r="F938" i="4" s="1"/>
  <c r="G938" i="4" s="1"/>
  <c r="J938" i="4" s="1"/>
  <c r="Z191" i="1"/>
  <c r="L191" i="1" s="1"/>
  <c r="P191" i="1" s="1"/>
  <c r="V191" i="1"/>
  <c r="AD340" i="1"/>
  <c r="X339" i="1"/>
  <c r="AA339" i="1" s="1"/>
  <c r="Q338" i="1"/>
  <c r="T338" i="1"/>
  <c r="K338" i="1"/>
  <c r="O338" i="1" s="1"/>
  <c r="R338" i="1"/>
  <c r="J338" i="1"/>
  <c r="N338" i="1" s="1"/>
  <c r="F366" i="9" l="1"/>
  <c r="AN94" i="9"/>
  <c r="D366" i="9"/>
  <c r="K94" i="9"/>
  <c r="H365" i="9"/>
  <c r="G366" i="9"/>
  <c r="J366" i="9" s="1"/>
  <c r="B368" i="9"/>
  <c r="C367" i="9"/>
  <c r="E367" i="9" s="1"/>
  <c r="C364" i="7"/>
  <c r="F364" i="7" s="1"/>
  <c r="G364" i="7" s="1"/>
  <c r="J364" i="7" s="1"/>
  <c r="B365" i="7"/>
  <c r="E363" i="7"/>
  <c r="D363" i="7"/>
  <c r="H362" i="7"/>
  <c r="H363" i="7" s="1"/>
  <c r="AE340" i="1"/>
  <c r="Y339" i="1"/>
  <c r="B940" i="4"/>
  <c r="C939" i="4"/>
  <c r="D938" i="4"/>
  <c r="E938" i="4"/>
  <c r="H937" i="4"/>
  <c r="H938" i="4" s="1"/>
  <c r="AD341" i="1"/>
  <c r="X340" i="1"/>
  <c r="AA340" i="1" s="1"/>
  <c r="AK192" i="1"/>
  <c r="AI192" i="1" s="1"/>
  <c r="AF192" i="1" s="1"/>
  <c r="AL192" i="1"/>
  <c r="AJ193" i="1" s="1"/>
  <c r="AH193" i="1" s="1"/>
  <c r="T339" i="1"/>
  <c r="K339" i="1"/>
  <c r="O339" i="1" s="1"/>
  <c r="J339" i="1"/>
  <c r="N339" i="1" s="1"/>
  <c r="R339" i="1"/>
  <c r="Q339" i="1"/>
  <c r="F367" i="9" l="1"/>
  <c r="G367" i="9"/>
  <c r="J367" i="9" s="1"/>
  <c r="S94" i="9"/>
  <c r="B369" i="9"/>
  <c r="C368" i="9"/>
  <c r="E368" i="9" s="1"/>
  <c r="H366" i="9"/>
  <c r="H367" i="9" s="1"/>
  <c r="D367" i="9"/>
  <c r="H364" i="7"/>
  <c r="E364" i="7"/>
  <c r="D364" i="7"/>
  <c r="C365" i="7"/>
  <c r="F365" i="7" s="1"/>
  <c r="G365" i="7" s="1"/>
  <c r="J365" i="7" s="1"/>
  <c r="B366" i="7"/>
  <c r="AE341" i="1"/>
  <c r="Y340" i="1"/>
  <c r="D939" i="4"/>
  <c r="E939" i="4"/>
  <c r="B941" i="4"/>
  <c r="C940" i="4"/>
  <c r="F939" i="4"/>
  <c r="G939" i="4" s="1"/>
  <c r="J939" i="4" s="1"/>
  <c r="F940" i="4" s="1"/>
  <c r="G940" i="4" s="1"/>
  <c r="J940" i="4" s="1"/>
  <c r="Z192" i="1"/>
  <c r="L192" i="1" s="1"/>
  <c r="P192" i="1" s="1"/>
  <c r="V192" i="1"/>
  <c r="AD342" i="1"/>
  <c r="X341" i="1"/>
  <c r="AA341" i="1" s="1"/>
  <c r="R340" i="1"/>
  <c r="J340" i="1"/>
  <c r="N340" i="1" s="1"/>
  <c r="Q340" i="1"/>
  <c r="T340" i="1"/>
  <c r="K340" i="1"/>
  <c r="O340" i="1" s="1"/>
  <c r="AF94" i="9" l="1"/>
  <c r="AA94" i="9"/>
  <c r="Z94" i="9"/>
  <c r="U94" i="9"/>
  <c r="V94" i="9"/>
  <c r="AG94" i="9" s="1"/>
  <c r="T94" i="9"/>
  <c r="AB94" i="9" s="1"/>
  <c r="W94" i="9"/>
  <c r="F368" i="9"/>
  <c r="G368" i="9" s="1"/>
  <c r="J368" i="9" s="1"/>
  <c r="C369" i="9"/>
  <c r="E369" i="9" s="1"/>
  <c r="B370" i="9"/>
  <c r="D368" i="9"/>
  <c r="C366" i="7"/>
  <c r="B367" i="7"/>
  <c r="E365" i="7"/>
  <c r="D365" i="7"/>
  <c r="H365" i="7"/>
  <c r="AE342" i="1"/>
  <c r="Y341" i="1"/>
  <c r="B942" i="4"/>
  <c r="C941" i="4"/>
  <c r="D940" i="4"/>
  <c r="E940" i="4"/>
  <c r="H939" i="4"/>
  <c r="H940" i="4" s="1"/>
  <c r="AD343" i="1"/>
  <c r="X342" i="1"/>
  <c r="AA342" i="1" s="1"/>
  <c r="AK193" i="1"/>
  <c r="AI193" i="1" s="1"/>
  <c r="AF193" i="1" s="1"/>
  <c r="AL193" i="1"/>
  <c r="AJ194" i="1" s="1"/>
  <c r="AH194" i="1" s="1"/>
  <c r="Q341" i="1"/>
  <c r="R341" i="1"/>
  <c r="J341" i="1"/>
  <c r="N341" i="1" s="1"/>
  <c r="K341" i="1"/>
  <c r="O341" i="1" s="1"/>
  <c r="T341" i="1"/>
  <c r="R94" i="9" l="1"/>
  <c r="AE94" i="9"/>
  <c r="AD94" i="9"/>
  <c r="F369" i="9"/>
  <c r="G369" i="9" s="1"/>
  <c r="J369" i="9" s="1"/>
  <c r="AS94" i="9"/>
  <c r="N94" i="9"/>
  <c r="P94" i="9"/>
  <c r="D369" i="9"/>
  <c r="O94" i="9"/>
  <c r="H368" i="9"/>
  <c r="C370" i="9"/>
  <c r="E370" i="9" s="1"/>
  <c r="B371" i="9"/>
  <c r="AQ94" i="9"/>
  <c r="Q94" i="9"/>
  <c r="AI94" i="9"/>
  <c r="AH94" i="9"/>
  <c r="AC94" i="9"/>
  <c r="E366" i="7"/>
  <c r="D366" i="7"/>
  <c r="C367" i="7"/>
  <c r="B368" i="7"/>
  <c r="F366" i="7"/>
  <c r="G366" i="7" s="1"/>
  <c r="J366" i="7" s="1"/>
  <c r="AE343" i="1"/>
  <c r="Y342" i="1"/>
  <c r="D941" i="4"/>
  <c r="E941" i="4"/>
  <c r="B943" i="4"/>
  <c r="C942" i="4"/>
  <c r="F941" i="4"/>
  <c r="G941" i="4" s="1"/>
  <c r="J941" i="4" s="1"/>
  <c r="F942" i="4" s="1"/>
  <c r="G942" i="4" s="1"/>
  <c r="J942" i="4" s="1"/>
  <c r="Z193" i="1"/>
  <c r="L193" i="1" s="1"/>
  <c r="P193" i="1" s="1"/>
  <c r="V193" i="1"/>
  <c r="AD344" i="1"/>
  <c r="X343" i="1"/>
  <c r="AA343" i="1" s="1"/>
  <c r="K342" i="1"/>
  <c r="O342" i="1" s="1"/>
  <c r="T342" i="1"/>
  <c r="Q342" i="1"/>
  <c r="J342" i="1"/>
  <c r="N342" i="1" s="1"/>
  <c r="R342" i="1"/>
  <c r="X94" i="9" l="1"/>
  <c r="Y94" i="9"/>
  <c r="L94" i="9"/>
  <c r="F370" i="9"/>
  <c r="H369" i="9"/>
  <c r="D370" i="9"/>
  <c r="M94" i="9"/>
  <c r="AR94" i="9"/>
  <c r="AP94" i="9"/>
  <c r="AO94" i="9" s="1"/>
  <c r="B372" i="9"/>
  <c r="C371" i="9"/>
  <c r="E371" i="9" s="1"/>
  <c r="G370" i="9"/>
  <c r="J370" i="9" s="1"/>
  <c r="F367" i="7"/>
  <c r="G367" i="7" s="1"/>
  <c r="J367" i="7" s="1"/>
  <c r="C368" i="7"/>
  <c r="B369" i="7"/>
  <c r="E367" i="7"/>
  <c r="D367" i="7"/>
  <c r="H366" i="7"/>
  <c r="AE344" i="1"/>
  <c r="Y343" i="1"/>
  <c r="B944" i="4"/>
  <c r="C943" i="4"/>
  <c r="D942" i="4"/>
  <c r="E942" i="4"/>
  <c r="H941" i="4"/>
  <c r="H942" i="4" s="1"/>
  <c r="AD345" i="1"/>
  <c r="X344" i="1"/>
  <c r="AA344" i="1" s="1"/>
  <c r="AK194" i="1"/>
  <c r="AI194" i="1" s="1"/>
  <c r="AF194" i="1" s="1"/>
  <c r="Q343" i="1"/>
  <c r="J343" i="1"/>
  <c r="N343" i="1" s="1"/>
  <c r="R343" i="1"/>
  <c r="AL194" i="1"/>
  <c r="AJ195" i="1" s="1"/>
  <c r="AH195" i="1" s="1"/>
  <c r="K343" i="1"/>
  <c r="O343" i="1" s="1"/>
  <c r="T343" i="1"/>
  <c r="AT94" i="9" l="1"/>
  <c r="AK95" i="9" s="1"/>
  <c r="F371" i="9"/>
  <c r="G371" i="9"/>
  <c r="J371" i="9" s="1"/>
  <c r="H370" i="9"/>
  <c r="B373" i="9"/>
  <c r="C372" i="9"/>
  <c r="E372" i="9" s="1"/>
  <c r="K95" i="9"/>
  <c r="D371" i="9"/>
  <c r="H367" i="7"/>
  <c r="F368" i="7"/>
  <c r="G368" i="7" s="1"/>
  <c r="J368" i="7" s="1"/>
  <c r="E368" i="7"/>
  <c r="D368" i="7"/>
  <c r="C369" i="7"/>
  <c r="B370" i="7"/>
  <c r="AE345" i="1"/>
  <c r="Y344" i="1"/>
  <c r="D943" i="4"/>
  <c r="E943" i="4"/>
  <c r="B945" i="4"/>
  <c r="C944" i="4"/>
  <c r="F943" i="4"/>
  <c r="G943" i="4" s="1"/>
  <c r="J943" i="4" s="1"/>
  <c r="F944" i="4" s="1"/>
  <c r="G944" i="4" s="1"/>
  <c r="J944" i="4" s="1"/>
  <c r="Z194" i="1"/>
  <c r="L194" i="1" s="1"/>
  <c r="P194" i="1" s="1"/>
  <c r="V194" i="1"/>
  <c r="AD346" i="1"/>
  <c r="X345" i="1"/>
  <c r="AA345" i="1" s="1"/>
  <c r="K344" i="1"/>
  <c r="O344" i="1" s="1"/>
  <c r="T344" i="1"/>
  <c r="J344" i="1"/>
  <c r="N344" i="1" s="1"/>
  <c r="R344" i="1"/>
  <c r="Q344" i="1"/>
  <c r="H371" i="9" l="1"/>
  <c r="AL95" i="9"/>
  <c r="AM95" i="9" s="1"/>
  <c r="AN95" i="9"/>
  <c r="F372" i="9"/>
  <c r="G372" i="9" s="1"/>
  <c r="J372" i="9" s="1"/>
  <c r="S95" i="9"/>
  <c r="H372" i="9"/>
  <c r="D372" i="9"/>
  <c r="B374" i="9"/>
  <c r="C373" i="9"/>
  <c r="E373" i="9" s="1"/>
  <c r="H368" i="7"/>
  <c r="E369" i="7"/>
  <c r="D369" i="7"/>
  <c r="C370" i="7"/>
  <c r="B371" i="7"/>
  <c r="F369" i="7"/>
  <c r="G369" i="7" s="1"/>
  <c r="J369" i="7" s="1"/>
  <c r="AE346" i="1"/>
  <c r="Y345" i="1"/>
  <c r="B946" i="4"/>
  <c r="C945" i="4"/>
  <c r="D944" i="4"/>
  <c r="E944" i="4"/>
  <c r="H943" i="4"/>
  <c r="H944" i="4" s="1"/>
  <c r="AD347" i="1"/>
  <c r="X346" i="1"/>
  <c r="AA346" i="1" s="1"/>
  <c r="AK195" i="1"/>
  <c r="AI195" i="1" s="1"/>
  <c r="AF195" i="1" s="1"/>
  <c r="Q345" i="1"/>
  <c r="AL195" i="1"/>
  <c r="AJ196" i="1" s="1"/>
  <c r="AH196" i="1" s="1"/>
  <c r="J345" i="1"/>
  <c r="N345" i="1" s="1"/>
  <c r="R345" i="1"/>
  <c r="K345" i="1"/>
  <c r="O345" i="1" s="1"/>
  <c r="T345" i="1"/>
  <c r="AF95" i="9" l="1"/>
  <c r="AA95" i="9"/>
  <c r="Z95" i="9"/>
  <c r="U95" i="9"/>
  <c r="V95" i="9"/>
  <c r="AG95" i="9" s="1"/>
  <c r="T95" i="9"/>
  <c r="AB95" i="9" s="1"/>
  <c r="W95" i="9"/>
  <c r="F373" i="9"/>
  <c r="G373" i="9" s="1"/>
  <c r="J373" i="9" s="1"/>
  <c r="D373" i="9"/>
  <c r="B375" i="9"/>
  <c r="C374" i="9"/>
  <c r="E374" i="9" s="1"/>
  <c r="F370" i="7"/>
  <c r="G370" i="7" s="1"/>
  <c r="J370" i="7" s="1"/>
  <c r="E370" i="7"/>
  <c r="D370" i="7"/>
  <c r="H369" i="7"/>
  <c r="C371" i="7"/>
  <c r="B372" i="7"/>
  <c r="AE347" i="1"/>
  <c r="Y346" i="1"/>
  <c r="B947" i="4"/>
  <c r="C946" i="4"/>
  <c r="D945" i="4"/>
  <c r="E945" i="4"/>
  <c r="F945" i="4"/>
  <c r="G945" i="4" s="1"/>
  <c r="J945" i="4" s="1"/>
  <c r="F946" i="4" s="1"/>
  <c r="G946" i="4" s="1"/>
  <c r="J946" i="4" s="1"/>
  <c r="Z195" i="1"/>
  <c r="L195" i="1" s="1"/>
  <c r="P195" i="1" s="1"/>
  <c r="V195" i="1"/>
  <c r="AD348" i="1"/>
  <c r="X347" i="1"/>
  <c r="AA347" i="1" s="1"/>
  <c r="R346" i="1"/>
  <c r="J346" i="1"/>
  <c r="N346" i="1" s="1"/>
  <c r="Q346" i="1"/>
  <c r="T346" i="1"/>
  <c r="K346" i="1"/>
  <c r="O346" i="1" s="1"/>
  <c r="R95" i="9" l="1"/>
  <c r="AD95" i="9"/>
  <c r="AE95" i="9"/>
  <c r="F374" i="9"/>
  <c r="G374" i="9" s="1"/>
  <c r="J374" i="9" s="1"/>
  <c r="O95" i="9"/>
  <c r="P95" i="9"/>
  <c r="D374" i="9"/>
  <c r="B376" i="9"/>
  <c r="C375" i="9"/>
  <c r="E375" i="9" s="1"/>
  <c r="AQ95" i="9"/>
  <c r="H373" i="9"/>
  <c r="Q95" i="9"/>
  <c r="AH95" i="9"/>
  <c r="AI95" i="9"/>
  <c r="H370" i="7"/>
  <c r="C372" i="7"/>
  <c r="B373" i="7"/>
  <c r="E371" i="7"/>
  <c r="D371" i="7"/>
  <c r="F371" i="7"/>
  <c r="G371" i="7" s="1"/>
  <c r="J371" i="7" s="1"/>
  <c r="F372" i="7" s="1"/>
  <c r="G372" i="7" s="1"/>
  <c r="J372" i="7" s="1"/>
  <c r="AE348" i="1"/>
  <c r="Y347" i="1"/>
  <c r="H945" i="4"/>
  <c r="H946" i="4" s="1"/>
  <c r="D946" i="4"/>
  <c r="E946" i="4"/>
  <c r="B948" i="4"/>
  <c r="C947" i="4"/>
  <c r="AD349" i="1"/>
  <c r="X348" i="1"/>
  <c r="AA348" i="1" s="1"/>
  <c r="AK196" i="1"/>
  <c r="AI196" i="1" s="1"/>
  <c r="AF196" i="1" s="1"/>
  <c r="AL196" i="1"/>
  <c r="AJ197" i="1" s="1"/>
  <c r="AH197" i="1" s="1"/>
  <c r="T347" i="1"/>
  <c r="K347" i="1"/>
  <c r="O347" i="1" s="1"/>
  <c r="Q347" i="1"/>
  <c r="R347" i="1"/>
  <c r="J347" i="1"/>
  <c r="N347" i="1" s="1"/>
  <c r="Y95" i="9" l="1"/>
  <c r="X95" i="9"/>
  <c r="L95" i="9"/>
  <c r="F375" i="9"/>
  <c r="G375" i="9" s="1"/>
  <c r="J375" i="9" s="1"/>
  <c r="H374" i="9"/>
  <c r="N95" i="9"/>
  <c r="AS95" i="9"/>
  <c r="AC95" i="9"/>
  <c r="AR95" i="9"/>
  <c r="M95" i="9"/>
  <c r="AP95" i="9"/>
  <c r="AO95" i="9" s="1"/>
  <c r="B377" i="9"/>
  <c r="C376" i="9"/>
  <c r="E376" i="9" s="1"/>
  <c r="D375" i="9"/>
  <c r="C373" i="7"/>
  <c r="F373" i="7" s="1"/>
  <c r="G373" i="7" s="1"/>
  <c r="J373" i="7" s="1"/>
  <c r="B374" i="7"/>
  <c r="H371" i="7"/>
  <c r="H372" i="7" s="1"/>
  <c r="E372" i="7"/>
  <c r="D372" i="7"/>
  <c r="AE349" i="1"/>
  <c r="Y348" i="1"/>
  <c r="D947" i="4"/>
  <c r="E947" i="4"/>
  <c r="B949" i="4"/>
  <c r="C948" i="4"/>
  <c r="F947" i="4"/>
  <c r="G947" i="4" s="1"/>
  <c r="J947" i="4" s="1"/>
  <c r="F948" i="4" s="1"/>
  <c r="G948" i="4" s="1"/>
  <c r="J948" i="4" s="1"/>
  <c r="Z196" i="1"/>
  <c r="L196" i="1" s="1"/>
  <c r="P196" i="1" s="1"/>
  <c r="V196" i="1"/>
  <c r="AD350" i="1"/>
  <c r="X349" i="1"/>
  <c r="AA349" i="1" s="1"/>
  <c r="Q348" i="1"/>
  <c r="R348" i="1"/>
  <c r="J348" i="1"/>
  <c r="N348" i="1" s="1"/>
  <c r="T348" i="1"/>
  <c r="K348" i="1"/>
  <c r="O348" i="1" s="1"/>
  <c r="H375" i="9" l="1"/>
  <c r="AT95" i="9"/>
  <c r="AK96" i="9" s="1"/>
  <c r="AL96" i="9" s="1"/>
  <c r="AM96" i="9" s="1"/>
  <c r="F376" i="9"/>
  <c r="D376" i="9"/>
  <c r="B378" i="9"/>
  <c r="C377" i="9"/>
  <c r="E377" i="9" s="1"/>
  <c r="K96" i="9"/>
  <c r="G376" i="9"/>
  <c r="J376" i="9" s="1"/>
  <c r="C374" i="7"/>
  <c r="B375" i="7"/>
  <c r="E373" i="7"/>
  <c r="D373" i="7"/>
  <c r="H373" i="7"/>
  <c r="AE350" i="1"/>
  <c r="Y349" i="1"/>
  <c r="D948" i="4"/>
  <c r="E948" i="4"/>
  <c r="B950" i="4"/>
  <c r="C949" i="4"/>
  <c r="H947" i="4"/>
  <c r="H948" i="4" s="1"/>
  <c r="AD351" i="1"/>
  <c r="X350" i="1"/>
  <c r="AA350" i="1" s="1"/>
  <c r="AK197" i="1"/>
  <c r="AI197" i="1" s="1"/>
  <c r="AF197" i="1" s="1"/>
  <c r="AL197" i="1"/>
  <c r="AJ198" i="1" s="1"/>
  <c r="AH198" i="1" s="1"/>
  <c r="K349" i="1"/>
  <c r="O349" i="1" s="1"/>
  <c r="T349" i="1"/>
  <c r="J349" i="1"/>
  <c r="N349" i="1" s="1"/>
  <c r="R349" i="1"/>
  <c r="Q349" i="1"/>
  <c r="F377" i="9" l="1"/>
  <c r="G377" i="9" s="1"/>
  <c r="J377" i="9" s="1"/>
  <c r="S96" i="9"/>
  <c r="AN96" i="9"/>
  <c r="D377" i="9"/>
  <c r="H376" i="9"/>
  <c r="B379" i="9"/>
  <c r="C378" i="9"/>
  <c r="E378" i="9" s="1"/>
  <c r="C375" i="7"/>
  <c r="B376" i="7"/>
  <c r="E374" i="7"/>
  <c r="D374" i="7"/>
  <c r="F374" i="7"/>
  <c r="G374" i="7" s="1"/>
  <c r="J374" i="7" s="1"/>
  <c r="F375" i="7" s="1"/>
  <c r="G375" i="7" s="1"/>
  <c r="J375" i="7" s="1"/>
  <c r="AE351" i="1"/>
  <c r="Y350" i="1"/>
  <c r="D949" i="4"/>
  <c r="E949" i="4"/>
  <c r="B951" i="4"/>
  <c r="C950" i="4"/>
  <c r="F949" i="4"/>
  <c r="G949" i="4" s="1"/>
  <c r="J949" i="4" s="1"/>
  <c r="F950" i="4" s="1"/>
  <c r="G950" i="4" s="1"/>
  <c r="J950" i="4" s="1"/>
  <c r="Z197" i="1"/>
  <c r="L197" i="1" s="1"/>
  <c r="P197" i="1" s="1"/>
  <c r="V197" i="1"/>
  <c r="AD352" i="1"/>
  <c r="X351" i="1"/>
  <c r="AA351" i="1" s="1"/>
  <c r="J350" i="1"/>
  <c r="N350" i="1" s="1"/>
  <c r="R350" i="1"/>
  <c r="K350" i="1"/>
  <c r="O350" i="1" s="1"/>
  <c r="T350" i="1"/>
  <c r="Q350" i="1"/>
  <c r="AF96" i="9" l="1"/>
  <c r="AA96" i="9"/>
  <c r="Z96" i="9"/>
  <c r="U96" i="9"/>
  <c r="V96" i="9"/>
  <c r="AG96" i="9" s="1"/>
  <c r="T96" i="9"/>
  <c r="AB96" i="9" s="1"/>
  <c r="W96" i="9"/>
  <c r="F378" i="9"/>
  <c r="G378" i="9" s="1"/>
  <c r="J378" i="9" s="1"/>
  <c r="H377" i="9"/>
  <c r="B380" i="9"/>
  <c r="C379" i="9"/>
  <c r="E379" i="9" s="1"/>
  <c r="D378" i="9"/>
  <c r="H374" i="7"/>
  <c r="H375" i="7" s="1"/>
  <c r="C376" i="7"/>
  <c r="F376" i="7" s="1"/>
  <c r="G376" i="7" s="1"/>
  <c r="J376" i="7" s="1"/>
  <c r="B377" i="7"/>
  <c r="E375" i="7"/>
  <c r="D375" i="7"/>
  <c r="AE352" i="1"/>
  <c r="Y351" i="1"/>
  <c r="B952" i="4"/>
  <c r="C951" i="4"/>
  <c r="H949" i="4"/>
  <c r="H950" i="4" s="1"/>
  <c r="D950" i="4"/>
  <c r="E950" i="4"/>
  <c r="AD353" i="1"/>
  <c r="X352" i="1"/>
  <c r="AA352" i="1" s="1"/>
  <c r="AK198" i="1"/>
  <c r="AI198" i="1" s="1"/>
  <c r="AF198" i="1" s="1"/>
  <c r="AL198" i="1"/>
  <c r="AJ199" i="1" s="1"/>
  <c r="AH199" i="1" s="1"/>
  <c r="Q351" i="1"/>
  <c r="K351" i="1"/>
  <c r="O351" i="1" s="1"/>
  <c r="T351" i="1"/>
  <c r="R351" i="1"/>
  <c r="J351" i="1"/>
  <c r="N351" i="1" s="1"/>
  <c r="R96" i="9" l="1"/>
  <c r="AE96" i="9"/>
  <c r="AD96" i="9"/>
  <c r="F379" i="9"/>
  <c r="G379" i="9" s="1"/>
  <c r="J379" i="9" s="1"/>
  <c r="P96" i="9"/>
  <c r="H378" i="9"/>
  <c r="AS96" i="9"/>
  <c r="N96" i="9"/>
  <c r="D379" i="9"/>
  <c r="AI96" i="9"/>
  <c r="Q96" i="9"/>
  <c r="AH96" i="9"/>
  <c r="O96" i="9"/>
  <c r="B381" i="9"/>
  <c r="C380" i="9"/>
  <c r="E380" i="9" s="1"/>
  <c r="AC96" i="9"/>
  <c r="AQ96" i="9"/>
  <c r="H376" i="7"/>
  <c r="C377" i="7"/>
  <c r="F377" i="7" s="1"/>
  <c r="G377" i="7" s="1"/>
  <c r="J377" i="7" s="1"/>
  <c r="B378" i="7"/>
  <c r="E376" i="7"/>
  <c r="D376" i="7"/>
  <c r="AE353" i="1"/>
  <c r="Y352" i="1"/>
  <c r="D951" i="4"/>
  <c r="E951" i="4"/>
  <c r="B953" i="4"/>
  <c r="C952" i="4"/>
  <c r="F951" i="4"/>
  <c r="G951" i="4" s="1"/>
  <c r="J951" i="4" s="1"/>
  <c r="F952" i="4" s="1"/>
  <c r="G952" i="4" s="1"/>
  <c r="J952" i="4" s="1"/>
  <c r="Z198" i="1"/>
  <c r="L198" i="1" s="1"/>
  <c r="P198" i="1" s="1"/>
  <c r="V198" i="1"/>
  <c r="AD354" i="1"/>
  <c r="X353" i="1"/>
  <c r="AA353" i="1" s="1"/>
  <c r="Q352" i="1"/>
  <c r="R352" i="1"/>
  <c r="J352" i="1"/>
  <c r="N352" i="1" s="1"/>
  <c r="K352" i="1"/>
  <c r="O352" i="1" s="1"/>
  <c r="T352" i="1"/>
  <c r="X96" i="9" l="1"/>
  <c r="Y96" i="9"/>
  <c r="L96" i="9"/>
  <c r="F380" i="9"/>
  <c r="H379" i="9"/>
  <c r="D380" i="9"/>
  <c r="C381" i="9"/>
  <c r="E381" i="9" s="1"/>
  <c r="B382" i="9"/>
  <c r="G380" i="9"/>
  <c r="J380" i="9" s="1"/>
  <c r="M96" i="9"/>
  <c r="AR96" i="9"/>
  <c r="AP96" i="9"/>
  <c r="AO96" i="9" s="1"/>
  <c r="H377" i="7"/>
  <c r="C378" i="7"/>
  <c r="B379" i="7"/>
  <c r="E377" i="7"/>
  <c r="D377" i="7"/>
  <c r="AE354" i="1"/>
  <c r="Y353" i="1"/>
  <c r="B954" i="4"/>
  <c r="C953" i="4"/>
  <c r="D952" i="4"/>
  <c r="E952" i="4"/>
  <c r="H951" i="4"/>
  <c r="H952" i="4" s="1"/>
  <c r="AD355" i="1"/>
  <c r="X354" i="1"/>
  <c r="AA354" i="1" s="1"/>
  <c r="AK199" i="1"/>
  <c r="AI199" i="1" s="1"/>
  <c r="AF199" i="1" s="1"/>
  <c r="AL199" i="1"/>
  <c r="AJ200" i="1" s="1"/>
  <c r="AH200" i="1" s="1"/>
  <c r="K353" i="1"/>
  <c r="O353" i="1" s="1"/>
  <c r="T353" i="1"/>
  <c r="Q353" i="1"/>
  <c r="J353" i="1"/>
  <c r="N353" i="1" s="1"/>
  <c r="R353" i="1"/>
  <c r="AT96" i="9" l="1"/>
  <c r="AK97" i="9" s="1"/>
  <c r="F381" i="9"/>
  <c r="G381" i="9" s="1"/>
  <c r="J381" i="9" s="1"/>
  <c r="K97" i="9"/>
  <c r="D381" i="9"/>
  <c r="H380" i="9"/>
  <c r="B383" i="9"/>
  <c r="C382" i="9"/>
  <c r="E382" i="9" s="1"/>
  <c r="E378" i="7"/>
  <c r="D378" i="7"/>
  <c r="C379" i="7"/>
  <c r="B380" i="7"/>
  <c r="F378" i="7"/>
  <c r="G378" i="7" s="1"/>
  <c r="J378" i="7" s="1"/>
  <c r="AE355" i="1"/>
  <c r="Y354" i="1"/>
  <c r="D953" i="4"/>
  <c r="E953" i="4"/>
  <c r="B955" i="4"/>
  <c r="C954" i="4"/>
  <c r="F953" i="4"/>
  <c r="G953" i="4" s="1"/>
  <c r="J953" i="4" s="1"/>
  <c r="F954" i="4" s="1"/>
  <c r="G954" i="4" s="1"/>
  <c r="J954" i="4" s="1"/>
  <c r="Z199" i="1"/>
  <c r="L199" i="1" s="1"/>
  <c r="P199" i="1" s="1"/>
  <c r="V199" i="1"/>
  <c r="AD356" i="1"/>
  <c r="X355" i="1"/>
  <c r="AA355" i="1" s="1"/>
  <c r="R354" i="1"/>
  <c r="J354" i="1"/>
  <c r="N354" i="1" s="1"/>
  <c r="Q354" i="1"/>
  <c r="K354" i="1"/>
  <c r="O354" i="1" s="1"/>
  <c r="T354" i="1"/>
  <c r="AL97" i="9" l="1"/>
  <c r="AM97" i="9" s="1"/>
  <c r="AN97" i="9"/>
  <c r="F382" i="9"/>
  <c r="H381" i="9"/>
  <c r="S97" i="9"/>
  <c r="D382" i="9"/>
  <c r="G382" i="9"/>
  <c r="J382" i="9" s="1"/>
  <c r="B384" i="9"/>
  <c r="C383" i="9"/>
  <c r="E383" i="9" s="1"/>
  <c r="F379" i="7"/>
  <c r="G379" i="7" s="1"/>
  <c r="J379" i="7" s="1"/>
  <c r="H378" i="7"/>
  <c r="C380" i="7"/>
  <c r="B381" i="7"/>
  <c r="E379" i="7"/>
  <c r="D379" i="7"/>
  <c r="AE356" i="1"/>
  <c r="Y355" i="1"/>
  <c r="D954" i="4"/>
  <c r="E954" i="4"/>
  <c r="B956" i="4"/>
  <c r="C955" i="4"/>
  <c r="H953" i="4"/>
  <c r="H954" i="4" s="1"/>
  <c r="AD357" i="1"/>
  <c r="X356" i="1"/>
  <c r="AA356" i="1" s="1"/>
  <c r="AK200" i="1"/>
  <c r="AI200" i="1" s="1"/>
  <c r="AF200" i="1" s="1"/>
  <c r="T355" i="1"/>
  <c r="K355" i="1"/>
  <c r="O355" i="1" s="1"/>
  <c r="Q355" i="1"/>
  <c r="AL200" i="1"/>
  <c r="AJ201" i="1" s="1"/>
  <c r="AH201" i="1" s="1"/>
  <c r="R355" i="1"/>
  <c r="J355" i="1"/>
  <c r="N355" i="1" s="1"/>
  <c r="AF97" i="9" l="1"/>
  <c r="AA97" i="9"/>
  <c r="Z97" i="9"/>
  <c r="U97" i="9"/>
  <c r="V97" i="9"/>
  <c r="AG97" i="9" s="1"/>
  <c r="T97" i="9"/>
  <c r="AB97" i="9" s="1"/>
  <c r="W97" i="9"/>
  <c r="F383" i="9"/>
  <c r="G383" i="9" s="1"/>
  <c r="J383" i="9" s="1"/>
  <c r="D383" i="9"/>
  <c r="C384" i="9"/>
  <c r="E384" i="9" s="1"/>
  <c r="B385" i="9"/>
  <c r="H382" i="9"/>
  <c r="H379" i="7"/>
  <c r="E380" i="7"/>
  <c r="D380" i="7"/>
  <c r="C381" i="7"/>
  <c r="B382" i="7"/>
  <c r="F380" i="7"/>
  <c r="G380" i="7" s="1"/>
  <c r="J380" i="7" s="1"/>
  <c r="AE357" i="1"/>
  <c r="Y356" i="1"/>
  <c r="D955" i="4"/>
  <c r="E955" i="4"/>
  <c r="B957" i="4"/>
  <c r="C956" i="4"/>
  <c r="F955" i="4"/>
  <c r="G955" i="4" s="1"/>
  <c r="J955" i="4" s="1"/>
  <c r="F956" i="4" s="1"/>
  <c r="G956" i="4" s="1"/>
  <c r="J956" i="4" s="1"/>
  <c r="Z200" i="1"/>
  <c r="L200" i="1" s="1"/>
  <c r="P200" i="1" s="1"/>
  <c r="V200" i="1"/>
  <c r="AD358" i="1"/>
  <c r="X357" i="1"/>
  <c r="AA357" i="1" s="1"/>
  <c r="J356" i="1"/>
  <c r="N356" i="1" s="1"/>
  <c r="R356" i="1"/>
  <c r="T356" i="1"/>
  <c r="K356" i="1"/>
  <c r="O356" i="1" s="1"/>
  <c r="Q356" i="1"/>
  <c r="R97" i="9" l="1"/>
  <c r="AE97" i="9"/>
  <c r="AD97" i="9"/>
  <c r="F384" i="9"/>
  <c r="G384" i="9" s="1"/>
  <c r="J384" i="9" s="1"/>
  <c r="H383" i="9"/>
  <c r="AQ97" i="9"/>
  <c r="P97" i="9"/>
  <c r="D384" i="9"/>
  <c r="B386" i="9"/>
  <c r="C385" i="9"/>
  <c r="E385" i="9" s="1"/>
  <c r="Q97" i="9"/>
  <c r="AI97" i="9"/>
  <c r="AH97" i="9"/>
  <c r="O97" i="9"/>
  <c r="F381" i="7"/>
  <c r="G381" i="7" s="1"/>
  <c r="J381" i="7" s="1"/>
  <c r="E381" i="7"/>
  <c r="D381" i="7"/>
  <c r="H380" i="7"/>
  <c r="C382" i="7"/>
  <c r="B383" i="7"/>
  <c r="AE358" i="1"/>
  <c r="Y357" i="1"/>
  <c r="D956" i="4"/>
  <c r="E956" i="4"/>
  <c r="H955" i="4"/>
  <c r="H956" i="4" s="1"/>
  <c r="B958" i="4"/>
  <c r="C957" i="4"/>
  <c r="AD359" i="1"/>
  <c r="X358" i="1"/>
  <c r="AA358" i="1" s="1"/>
  <c r="AK201" i="1"/>
  <c r="AI201" i="1" s="1"/>
  <c r="AF201" i="1" s="1"/>
  <c r="Q357" i="1"/>
  <c r="AL201" i="1"/>
  <c r="AJ202" i="1" s="1"/>
  <c r="AH202" i="1" s="1"/>
  <c r="K357" i="1"/>
  <c r="O357" i="1" s="1"/>
  <c r="T357" i="1"/>
  <c r="J357" i="1"/>
  <c r="N357" i="1" s="1"/>
  <c r="R357" i="1"/>
  <c r="H384" i="9" l="1"/>
  <c r="X97" i="9"/>
  <c r="Y97" i="9"/>
  <c r="L97" i="9"/>
  <c r="F385" i="9"/>
  <c r="G385" i="9" s="1"/>
  <c r="J385" i="9" s="1"/>
  <c r="N97" i="9"/>
  <c r="AS97" i="9"/>
  <c r="AC97" i="9"/>
  <c r="AR97" i="9"/>
  <c r="M97" i="9"/>
  <c r="AP97" i="9"/>
  <c r="AO97" i="9" s="1"/>
  <c r="D385" i="9"/>
  <c r="C386" i="9"/>
  <c r="E386" i="9" s="1"/>
  <c r="B387" i="9"/>
  <c r="H381" i="7"/>
  <c r="C383" i="7"/>
  <c r="B384" i="7"/>
  <c r="E382" i="7"/>
  <c r="D382" i="7"/>
  <c r="F382" i="7"/>
  <c r="G382" i="7" s="1"/>
  <c r="J382" i="7" s="1"/>
  <c r="F383" i="7" s="1"/>
  <c r="G383" i="7" s="1"/>
  <c r="J383" i="7" s="1"/>
  <c r="AE359" i="1"/>
  <c r="Y358" i="1"/>
  <c r="D957" i="4"/>
  <c r="E957" i="4"/>
  <c r="B959" i="4"/>
  <c r="C958" i="4"/>
  <c r="F957" i="4"/>
  <c r="G957" i="4" s="1"/>
  <c r="J957" i="4" s="1"/>
  <c r="F958" i="4" s="1"/>
  <c r="G958" i="4" s="1"/>
  <c r="J958" i="4" s="1"/>
  <c r="Z201" i="1"/>
  <c r="L201" i="1" s="1"/>
  <c r="P201" i="1" s="1"/>
  <c r="V201" i="1"/>
  <c r="AD360" i="1"/>
  <c r="X359" i="1"/>
  <c r="AA359" i="1" s="1"/>
  <c r="R358" i="1"/>
  <c r="J358" i="1"/>
  <c r="N358" i="1" s="1"/>
  <c r="K358" i="1"/>
  <c r="O358" i="1" s="1"/>
  <c r="T358" i="1"/>
  <c r="Q358" i="1"/>
  <c r="H385" i="9" l="1"/>
  <c r="AT97" i="9"/>
  <c r="F386" i="9"/>
  <c r="G386" i="9" s="1"/>
  <c r="J386" i="9" s="1"/>
  <c r="D386" i="9"/>
  <c r="K98" i="9"/>
  <c r="AK98" i="9"/>
  <c r="B388" i="9"/>
  <c r="C387" i="9"/>
  <c r="E387" i="9" s="1"/>
  <c r="H382" i="7"/>
  <c r="H383" i="7" s="1"/>
  <c r="C384" i="7"/>
  <c r="F384" i="7" s="1"/>
  <c r="G384" i="7" s="1"/>
  <c r="J384" i="7" s="1"/>
  <c r="B385" i="7"/>
  <c r="E383" i="7"/>
  <c r="D383" i="7"/>
  <c r="AE360" i="1"/>
  <c r="Y359" i="1"/>
  <c r="B960" i="4"/>
  <c r="C959" i="4"/>
  <c r="D958" i="4"/>
  <c r="E958" i="4"/>
  <c r="H957" i="4"/>
  <c r="H958" i="4" s="1"/>
  <c r="AD361" i="1"/>
  <c r="X360" i="1"/>
  <c r="AA360" i="1" s="1"/>
  <c r="AK202" i="1"/>
  <c r="AI202" i="1" s="1"/>
  <c r="AF202" i="1" s="1"/>
  <c r="AL202" i="1"/>
  <c r="AJ203" i="1" s="1"/>
  <c r="AH203" i="1" s="1"/>
  <c r="Q359" i="1"/>
  <c r="K359" i="1"/>
  <c r="O359" i="1" s="1"/>
  <c r="T359" i="1"/>
  <c r="R359" i="1"/>
  <c r="J359" i="1"/>
  <c r="N359" i="1" s="1"/>
  <c r="H386" i="9" l="1"/>
  <c r="F387" i="9"/>
  <c r="S98" i="9"/>
  <c r="B389" i="9"/>
  <c r="C388" i="9"/>
  <c r="E388" i="9" s="1"/>
  <c r="AL98" i="9"/>
  <c r="AM98" i="9" s="1"/>
  <c r="AN98" i="9"/>
  <c r="D387" i="9"/>
  <c r="G387" i="9"/>
  <c r="J387" i="9" s="1"/>
  <c r="C385" i="7"/>
  <c r="B386" i="7"/>
  <c r="E384" i="7"/>
  <c r="D384" i="7"/>
  <c r="H384" i="7"/>
  <c r="AE361" i="1"/>
  <c r="Y360" i="1"/>
  <c r="D959" i="4"/>
  <c r="E959" i="4"/>
  <c r="B961" i="4"/>
  <c r="C960" i="4"/>
  <c r="F959" i="4"/>
  <c r="G959" i="4" s="1"/>
  <c r="J959" i="4" s="1"/>
  <c r="F960" i="4" s="1"/>
  <c r="G960" i="4" s="1"/>
  <c r="J960" i="4" s="1"/>
  <c r="Z202" i="1"/>
  <c r="L202" i="1" s="1"/>
  <c r="P202" i="1" s="1"/>
  <c r="V202" i="1"/>
  <c r="AD362" i="1"/>
  <c r="X361" i="1"/>
  <c r="AA361" i="1" s="1"/>
  <c r="T360" i="1"/>
  <c r="K360" i="1"/>
  <c r="O360" i="1" s="1"/>
  <c r="Q360" i="1"/>
  <c r="R360" i="1"/>
  <c r="J360" i="1"/>
  <c r="N360" i="1" s="1"/>
  <c r="AF98" i="9" l="1"/>
  <c r="AA98" i="9"/>
  <c r="Z98" i="9"/>
  <c r="U98" i="9"/>
  <c r="V98" i="9"/>
  <c r="AG98" i="9" s="1"/>
  <c r="T98" i="9"/>
  <c r="AB98" i="9" s="1"/>
  <c r="W98" i="9"/>
  <c r="F388" i="9"/>
  <c r="G388" i="9" s="1"/>
  <c r="J388" i="9" s="1"/>
  <c r="D388" i="9"/>
  <c r="H387" i="9"/>
  <c r="B390" i="9"/>
  <c r="C389" i="9"/>
  <c r="E389" i="9" s="1"/>
  <c r="C386" i="7"/>
  <c r="B387" i="7"/>
  <c r="E385" i="7"/>
  <c r="D385" i="7"/>
  <c r="F385" i="7"/>
  <c r="G385" i="7" s="1"/>
  <c r="J385" i="7" s="1"/>
  <c r="AE362" i="1"/>
  <c r="Y361" i="1"/>
  <c r="B962" i="4"/>
  <c r="C961" i="4"/>
  <c r="D960" i="4"/>
  <c r="E960" i="4"/>
  <c r="H959" i="4"/>
  <c r="H960" i="4" s="1"/>
  <c r="AD363" i="1"/>
  <c r="X362" i="1"/>
  <c r="AA362" i="1" s="1"/>
  <c r="AK203" i="1"/>
  <c r="AI203" i="1" s="1"/>
  <c r="AF203" i="1" s="1"/>
  <c r="Q361" i="1"/>
  <c r="AL203" i="1"/>
  <c r="AJ204" i="1" s="1"/>
  <c r="AH204" i="1" s="1"/>
  <c r="R361" i="1"/>
  <c r="J361" i="1"/>
  <c r="N361" i="1" s="1"/>
  <c r="T361" i="1"/>
  <c r="K361" i="1"/>
  <c r="O361" i="1" s="1"/>
  <c r="R98" i="9" l="1"/>
  <c r="AE98" i="9"/>
  <c r="AD98" i="9"/>
  <c r="H388" i="9"/>
  <c r="F389" i="9"/>
  <c r="G389" i="9" s="1"/>
  <c r="J389" i="9" s="1"/>
  <c r="B391" i="9"/>
  <c r="C390" i="9"/>
  <c r="E390" i="9" s="1"/>
  <c r="O98" i="9"/>
  <c r="AQ98" i="9"/>
  <c r="D389" i="9"/>
  <c r="N98" i="9"/>
  <c r="AS98" i="9"/>
  <c r="AH98" i="9"/>
  <c r="Q98" i="9"/>
  <c r="AI98" i="9"/>
  <c r="F386" i="7"/>
  <c r="G386" i="7" s="1"/>
  <c r="J386" i="7" s="1"/>
  <c r="C387" i="7"/>
  <c r="B388" i="7"/>
  <c r="E386" i="7"/>
  <c r="D386" i="7"/>
  <c r="H385" i="7"/>
  <c r="H386" i="7" s="1"/>
  <c r="AE363" i="1"/>
  <c r="Y362" i="1"/>
  <c r="B963" i="4"/>
  <c r="C962" i="4"/>
  <c r="D961" i="4"/>
  <c r="E961" i="4"/>
  <c r="F961" i="4"/>
  <c r="G961" i="4" s="1"/>
  <c r="J961" i="4" s="1"/>
  <c r="F962" i="4" s="1"/>
  <c r="G962" i="4" s="1"/>
  <c r="J962" i="4" s="1"/>
  <c r="Z203" i="1"/>
  <c r="L203" i="1" s="1"/>
  <c r="P203" i="1" s="1"/>
  <c r="V203" i="1"/>
  <c r="AD364" i="1"/>
  <c r="X363" i="1"/>
  <c r="AA363" i="1" s="1"/>
  <c r="R362" i="1"/>
  <c r="J362" i="1"/>
  <c r="N362" i="1" s="1"/>
  <c r="Q362" i="1"/>
  <c r="K362" i="1"/>
  <c r="O362" i="1" s="1"/>
  <c r="T362" i="1"/>
  <c r="X98" i="9" l="1"/>
  <c r="Y98" i="9"/>
  <c r="L98" i="9"/>
  <c r="AC98" i="9"/>
  <c r="F390" i="9"/>
  <c r="G390" i="9" s="1"/>
  <c r="J390" i="9" s="1"/>
  <c r="P98" i="9"/>
  <c r="H389" i="9"/>
  <c r="D390" i="9"/>
  <c r="B392" i="9"/>
  <c r="C391" i="9"/>
  <c r="E391" i="9" s="1"/>
  <c r="F387" i="7"/>
  <c r="G387" i="7" s="1"/>
  <c r="J387" i="7" s="1"/>
  <c r="C388" i="7"/>
  <c r="B389" i="7"/>
  <c r="E387" i="7"/>
  <c r="D387" i="7"/>
  <c r="AE364" i="1"/>
  <c r="Y363" i="1"/>
  <c r="H961" i="4"/>
  <c r="H962" i="4" s="1"/>
  <c r="D962" i="4"/>
  <c r="E962" i="4"/>
  <c r="B964" i="4"/>
  <c r="C963" i="4"/>
  <c r="AD365" i="1"/>
  <c r="X364" i="1"/>
  <c r="AA364" i="1" s="1"/>
  <c r="AK204" i="1"/>
  <c r="AI204" i="1" s="1"/>
  <c r="AF204" i="1" s="1"/>
  <c r="T363" i="1"/>
  <c r="K363" i="1"/>
  <c r="O363" i="1" s="1"/>
  <c r="AL204" i="1"/>
  <c r="AJ205" i="1" s="1"/>
  <c r="AH205" i="1" s="1"/>
  <c r="Q363" i="1"/>
  <c r="R363" i="1"/>
  <c r="J363" i="1"/>
  <c r="N363" i="1" s="1"/>
  <c r="H387" i="7" l="1"/>
  <c r="F391" i="9"/>
  <c r="H390" i="9"/>
  <c r="B393" i="9"/>
  <c r="C392" i="9"/>
  <c r="E392" i="9" s="1"/>
  <c r="M98" i="9"/>
  <c r="AR98" i="9"/>
  <c r="AP98" i="9"/>
  <c r="AO98" i="9" s="1"/>
  <c r="D391" i="9"/>
  <c r="G391" i="9"/>
  <c r="J391" i="9" s="1"/>
  <c r="C389" i="7"/>
  <c r="B390" i="7"/>
  <c r="E388" i="7"/>
  <c r="D388" i="7"/>
  <c r="F388" i="7"/>
  <c r="G388" i="7" s="1"/>
  <c r="J388" i="7" s="1"/>
  <c r="AE365" i="1"/>
  <c r="Y364" i="1"/>
  <c r="D963" i="4"/>
  <c r="E963" i="4"/>
  <c r="B965" i="4"/>
  <c r="C964" i="4"/>
  <c r="F963" i="4"/>
  <c r="G963" i="4" s="1"/>
  <c r="J963" i="4" s="1"/>
  <c r="F964" i="4" s="1"/>
  <c r="G964" i="4" s="1"/>
  <c r="J964" i="4" s="1"/>
  <c r="Z204" i="1"/>
  <c r="L204" i="1" s="1"/>
  <c r="P204" i="1" s="1"/>
  <c r="V204" i="1"/>
  <c r="AD366" i="1"/>
  <c r="X365" i="1"/>
  <c r="AA365" i="1" s="1"/>
  <c r="K364" i="1"/>
  <c r="O364" i="1" s="1"/>
  <c r="T364" i="1"/>
  <c r="R364" i="1"/>
  <c r="J364" i="1"/>
  <c r="N364" i="1" s="1"/>
  <c r="Q364" i="1"/>
  <c r="F389" i="7" l="1"/>
  <c r="G389" i="7" s="1"/>
  <c r="J389" i="7" s="1"/>
  <c r="AT98" i="9"/>
  <c r="AK99" i="9" s="1"/>
  <c r="F392" i="9"/>
  <c r="D392" i="9"/>
  <c r="K99" i="9"/>
  <c r="B394" i="9"/>
  <c r="C393" i="9"/>
  <c r="E393" i="9" s="1"/>
  <c r="G392" i="9"/>
  <c r="J392" i="9" s="1"/>
  <c r="H391" i="9"/>
  <c r="C390" i="7"/>
  <c r="B391" i="7"/>
  <c r="E389" i="7"/>
  <c r="D389" i="7"/>
  <c r="H388" i="7"/>
  <c r="H389" i="7" s="1"/>
  <c r="AE366" i="1"/>
  <c r="Y365" i="1"/>
  <c r="B966" i="4"/>
  <c r="C965" i="4"/>
  <c r="D964" i="4"/>
  <c r="E964" i="4"/>
  <c r="H963" i="4"/>
  <c r="H964" i="4" s="1"/>
  <c r="AD367" i="1"/>
  <c r="X366" i="1"/>
  <c r="AA366" i="1" s="1"/>
  <c r="AK205" i="1"/>
  <c r="AI205" i="1" s="1"/>
  <c r="AF205" i="1" s="1"/>
  <c r="K365" i="1"/>
  <c r="O365" i="1" s="1"/>
  <c r="T365" i="1"/>
  <c r="AL205" i="1"/>
  <c r="AJ206" i="1" s="1"/>
  <c r="AH206" i="1" s="1"/>
  <c r="Q365" i="1"/>
  <c r="R365" i="1"/>
  <c r="J365" i="1"/>
  <c r="N365" i="1" s="1"/>
  <c r="AL99" i="9" l="1"/>
  <c r="AM99" i="9" s="1"/>
  <c r="AN99" i="9"/>
  <c r="F393" i="9"/>
  <c r="G393" i="9" s="1"/>
  <c r="J393" i="9" s="1"/>
  <c r="S99" i="9"/>
  <c r="D393" i="9"/>
  <c r="B395" i="9"/>
  <c r="C394" i="9"/>
  <c r="E394" i="9" s="1"/>
  <c r="H392" i="9"/>
  <c r="E390" i="7"/>
  <c r="D390" i="7"/>
  <c r="C391" i="7"/>
  <c r="B392" i="7"/>
  <c r="F390" i="7"/>
  <c r="G390" i="7" s="1"/>
  <c r="J390" i="7" s="1"/>
  <c r="AE367" i="1"/>
  <c r="Y366" i="1"/>
  <c r="D965" i="4"/>
  <c r="E965" i="4"/>
  <c r="B967" i="4"/>
  <c r="C966" i="4"/>
  <c r="F965" i="4"/>
  <c r="G965" i="4" s="1"/>
  <c r="J965" i="4" s="1"/>
  <c r="F966" i="4" s="1"/>
  <c r="G966" i="4" s="1"/>
  <c r="J966" i="4" s="1"/>
  <c r="Z205" i="1"/>
  <c r="L205" i="1" s="1"/>
  <c r="P205" i="1" s="1"/>
  <c r="V205" i="1"/>
  <c r="AD368" i="1"/>
  <c r="X367" i="1"/>
  <c r="AA367" i="1" s="1"/>
  <c r="J366" i="1"/>
  <c r="N366" i="1" s="1"/>
  <c r="R366" i="1"/>
  <c r="Q366" i="1"/>
  <c r="K366" i="1"/>
  <c r="O366" i="1" s="1"/>
  <c r="T366" i="1"/>
  <c r="AF99" i="9" l="1"/>
  <c r="AA99" i="9"/>
  <c r="Z99" i="9"/>
  <c r="U99" i="9"/>
  <c r="V99" i="9"/>
  <c r="AG99" i="9" s="1"/>
  <c r="T99" i="9"/>
  <c r="AB99" i="9" s="1"/>
  <c r="W99" i="9"/>
  <c r="H393" i="9"/>
  <c r="F394" i="9"/>
  <c r="G394" i="9" s="1"/>
  <c r="J394" i="9" s="1"/>
  <c r="D394" i="9"/>
  <c r="B396" i="9"/>
  <c r="C395" i="9"/>
  <c r="E395" i="9" s="1"/>
  <c r="F391" i="7"/>
  <c r="G391" i="7" s="1"/>
  <c r="J391" i="7" s="1"/>
  <c r="C392" i="7"/>
  <c r="B393" i="7"/>
  <c r="E391" i="7"/>
  <c r="D391" i="7"/>
  <c r="H390" i="7"/>
  <c r="AE368" i="1"/>
  <c r="Y367" i="1"/>
  <c r="B968" i="4"/>
  <c r="C967" i="4"/>
  <c r="D966" i="4"/>
  <c r="E966" i="4"/>
  <c r="H965" i="4"/>
  <c r="H966" i="4" s="1"/>
  <c r="AD369" i="1"/>
  <c r="X368" i="1"/>
  <c r="AA368" i="1" s="1"/>
  <c r="AK206" i="1"/>
  <c r="AI206" i="1" s="1"/>
  <c r="AF206" i="1" s="1"/>
  <c r="T367" i="1"/>
  <c r="K367" i="1"/>
  <c r="O367" i="1" s="1"/>
  <c r="AL206" i="1"/>
  <c r="AJ207" i="1" s="1"/>
  <c r="AH207" i="1" s="1"/>
  <c r="Q367" i="1"/>
  <c r="J367" i="1"/>
  <c r="N367" i="1" s="1"/>
  <c r="R367" i="1"/>
  <c r="R99" i="9" l="1"/>
  <c r="AE99" i="9"/>
  <c r="AD99" i="9"/>
  <c r="F395" i="9"/>
  <c r="G395" i="9" s="1"/>
  <c r="J395" i="9" s="1"/>
  <c r="O99" i="9"/>
  <c r="AS99" i="9"/>
  <c r="N99" i="9"/>
  <c r="AI99" i="9"/>
  <c r="Q99" i="9"/>
  <c r="AH99" i="9"/>
  <c r="D395" i="9"/>
  <c r="H394" i="9"/>
  <c r="B397" i="9"/>
  <c r="C396" i="9"/>
  <c r="E396" i="9" s="1"/>
  <c r="P99" i="9"/>
  <c r="AQ99" i="9"/>
  <c r="AC99" i="9"/>
  <c r="H391" i="7"/>
  <c r="F392" i="7"/>
  <c r="G392" i="7" s="1"/>
  <c r="J392" i="7" s="1"/>
  <c r="C393" i="7"/>
  <c r="B394" i="7"/>
  <c r="E392" i="7"/>
  <c r="D392" i="7"/>
  <c r="AE369" i="1"/>
  <c r="Y368" i="1"/>
  <c r="D967" i="4"/>
  <c r="E967" i="4"/>
  <c r="B969" i="4"/>
  <c r="C968" i="4"/>
  <c r="F967" i="4"/>
  <c r="G967" i="4" s="1"/>
  <c r="J967" i="4" s="1"/>
  <c r="F968" i="4" s="1"/>
  <c r="G968" i="4" s="1"/>
  <c r="J968" i="4" s="1"/>
  <c r="Z206" i="1"/>
  <c r="L206" i="1" s="1"/>
  <c r="P206" i="1" s="1"/>
  <c r="V206" i="1"/>
  <c r="AD370" i="1"/>
  <c r="X369" i="1"/>
  <c r="AA369" i="1" s="1"/>
  <c r="J368" i="1"/>
  <c r="N368" i="1" s="1"/>
  <c r="R368" i="1"/>
  <c r="Q368" i="1"/>
  <c r="T368" i="1"/>
  <c r="K368" i="1"/>
  <c r="O368" i="1" s="1"/>
  <c r="X99" i="9" l="1"/>
  <c r="Y99" i="9"/>
  <c r="L99" i="9"/>
  <c r="F396" i="9"/>
  <c r="G396" i="9" s="1"/>
  <c r="J396" i="9" s="1"/>
  <c r="H395" i="9"/>
  <c r="H396" i="9"/>
  <c r="M99" i="9"/>
  <c r="AR99" i="9"/>
  <c r="AP99" i="9"/>
  <c r="AO99" i="9" s="1"/>
  <c r="D396" i="9"/>
  <c r="B398" i="9"/>
  <c r="C397" i="9"/>
  <c r="F393" i="7"/>
  <c r="G393" i="7" s="1"/>
  <c r="J393" i="7" s="1"/>
  <c r="H392" i="7"/>
  <c r="C394" i="7"/>
  <c r="B395" i="7"/>
  <c r="E393" i="7"/>
  <c r="D393" i="7"/>
  <c r="AE370" i="1"/>
  <c r="Y369" i="1"/>
  <c r="B970" i="4"/>
  <c r="C969" i="4"/>
  <c r="F969" i="4" s="1"/>
  <c r="G969" i="4" s="1"/>
  <c r="J969" i="4" s="1"/>
  <c r="D968" i="4"/>
  <c r="E968" i="4"/>
  <c r="H967" i="4"/>
  <c r="H968" i="4" s="1"/>
  <c r="AD371" i="1"/>
  <c r="X370" i="1"/>
  <c r="AA370" i="1" s="1"/>
  <c r="AK207" i="1"/>
  <c r="AI207" i="1" s="1"/>
  <c r="AF207" i="1" s="1"/>
  <c r="K369" i="1"/>
  <c r="O369" i="1" s="1"/>
  <c r="T369" i="1"/>
  <c r="R369" i="1"/>
  <c r="J369" i="1"/>
  <c r="N369" i="1" s="1"/>
  <c r="AL207" i="1"/>
  <c r="AJ208" i="1" s="1"/>
  <c r="AH208" i="1" s="1"/>
  <c r="Q369" i="1"/>
  <c r="AT99" i="9" l="1"/>
  <c r="AK100" i="9" s="1"/>
  <c r="E397" i="9"/>
  <c r="K100" i="9"/>
  <c r="D397" i="9"/>
  <c r="B399" i="9"/>
  <c r="C398" i="9"/>
  <c r="E398" i="9" s="1"/>
  <c r="F394" i="7"/>
  <c r="G394" i="7" s="1"/>
  <c r="J394" i="7" s="1"/>
  <c r="H393" i="7"/>
  <c r="C395" i="7"/>
  <c r="B396" i="7"/>
  <c r="E394" i="7"/>
  <c r="D394" i="7"/>
  <c r="H969" i="4"/>
  <c r="AE371" i="1"/>
  <c r="Y370" i="1"/>
  <c r="D969" i="4"/>
  <c r="E969" i="4"/>
  <c r="B971" i="4"/>
  <c r="C970" i="4"/>
  <c r="Z207" i="1"/>
  <c r="L207" i="1" s="1"/>
  <c r="P207" i="1" s="1"/>
  <c r="V207" i="1"/>
  <c r="AD372" i="1"/>
  <c r="X371" i="1"/>
  <c r="AA371" i="1" s="1"/>
  <c r="Q370" i="1"/>
  <c r="T370" i="1"/>
  <c r="K370" i="1"/>
  <c r="O370" i="1" s="1"/>
  <c r="R370" i="1"/>
  <c r="J370" i="1"/>
  <c r="N370" i="1" s="1"/>
  <c r="H394" i="7" l="1"/>
  <c r="AL100" i="9"/>
  <c r="AM100" i="9" s="1"/>
  <c r="AN100" i="9"/>
  <c r="F398" i="9"/>
  <c r="F397" i="9"/>
  <c r="G397" i="9" s="1"/>
  <c r="S100" i="9"/>
  <c r="B400" i="9"/>
  <c r="C399" i="9"/>
  <c r="E399" i="9" s="1"/>
  <c r="D398" i="9"/>
  <c r="G398" i="9"/>
  <c r="J398" i="9" s="1"/>
  <c r="E395" i="7"/>
  <c r="D395" i="7"/>
  <c r="F395" i="7"/>
  <c r="G395" i="7" s="1"/>
  <c r="J395" i="7" s="1"/>
  <c r="C396" i="7"/>
  <c r="B397" i="7"/>
  <c r="AE372" i="1"/>
  <c r="Y371" i="1"/>
  <c r="D970" i="4"/>
  <c r="E970" i="4"/>
  <c r="B972" i="4"/>
  <c r="C971" i="4"/>
  <c r="F970" i="4"/>
  <c r="G970" i="4" s="1"/>
  <c r="AD373" i="1"/>
  <c r="X372" i="1"/>
  <c r="AA372" i="1" s="1"/>
  <c r="AK208" i="1"/>
  <c r="AI208" i="1" s="1"/>
  <c r="AF208" i="1" s="1"/>
  <c r="AL208" i="1"/>
  <c r="AJ209" i="1" s="1"/>
  <c r="AH209" i="1" s="1"/>
  <c r="R371" i="1"/>
  <c r="J371" i="1"/>
  <c r="N371" i="1" s="1"/>
  <c r="Q371" i="1"/>
  <c r="T371" i="1"/>
  <c r="K371" i="1"/>
  <c r="O371" i="1" s="1"/>
  <c r="AF100" i="9" l="1"/>
  <c r="AA100" i="9"/>
  <c r="Z100" i="9"/>
  <c r="U100" i="9"/>
  <c r="V100" i="9"/>
  <c r="AG100" i="9" s="1"/>
  <c r="T100" i="9"/>
  <c r="AB100" i="9" s="1"/>
  <c r="W100" i="9"/>
  <c r="F399" i="9"/>
  <c r="G399" i="9" s="1"/>
  <c r="J399" i="9" s="1"/>
  <c r="J397" i="9"/>
  <c r="H397" i="9"/>
  <c r="H398" i="9" s="1"/>
  <c r="H399" i="9" s="1"/>
  <c r="D399" i="9"/>
  <c r="B401" i="9"/>
  <c r="C400" i="9"/>
  <c r="E400" i="9" s="1"/>
  <c r="F396" i="7"/>
  <c r="G396" i="7" s="1"/>
  <c r="J396" i="7" s="1"/>
  <c r="C397" i="7"/>
  <c r="B398" i="7"/>
  <c r="E396" i="7"/>
  <c r="D396" i="7"/>
  <c r="H395" i="7"/>
  <c r="H396" i="7" s="1"/>
  <c r="AE373" i="1"/>
  <c r="Y372" i="1"/>
  <c r="J970" i="4"/>
  <c r="F971" i="4" s="1"/>
  <c r="G971" i="4" s="1"/>
  <c r="J971" i="4" s="1"/>
  <c r="H970" i="4"/>
  <c r="D971" i="4"/>
  <c r="E971" i="4"/>
  <c r="B973" i="4"/>
  <c r="C972" i="4"/>
  <c r="Z208" i="1"/>
  <c r="L208" i="1" s="1"/>
  <c r="P208" i="1" s="1"/>
  <c r="V208" i="1"/>
  <c r="AD374" i="1"/>
  <c r="X373" i="1"/>
  <c r="AA373" i="1" s="1"/>
  <c r="Q372" i="1"/>
  <c r="J372" i="1"/>
  <c r="N372" i="1" s="1"/>
  <c r="R372" i="1"/>
  <c r="T372" i="1"/>
  <c r="K372" i="1"/>
  <c r="O372" i="1" s="1"/>
  <c r="AK209" i="1"/>
  <c r="AI209" i="1" s="1"/>
  <c r="AF209" i="1" s="1"/>
  <c r="F397" i="7" l="1"/>
  <c r="G397" i="7" s="1"/>
  <c r="J397" i="7" s="1"/>
  <c r="R100" i="9"/>
  <c r="AD100" i="9"/>
  <c r="AE100" i="9"/>
  <c r="F400" i="9"/>
  <c r="D400" i="9"/>
  <c r="B402" i="9"/>
  <c r="C401" i="9"/>
  <c r="E401" i="9" s="1"/>
  <c r="G400" i="9"/>
  <c r="J400" i="9" s="1"/>
  <c r="O100" i="9"/>
  <c r="N100" i="9"/>
  <c r="AS100" i="9"/>
  <c r="AH100" i="9"/>
  <c r="Q100" i="9"/>
  <c r="AI100" i="9"/>
  <c r="H397" i="7"/>
  <c r="C398" i="7"/>
  <c r="F398" i="7" s="1"/>
  <c r="G398" i="7" s="1"/>
  <c r="B399" i="7"/>
  <c r="E397" i="7"/>
  <c r="D397" i="7"/>
  <c r="AE374" i="1"/>
  <c r="Y373" i="1"/>
  <c r="F972" i="4"/>
  <c r="G972" i="4" s="1"/>
  <c r="J972" i="4" s="1"/>
  <c r="F973" i="4" s="1"/>
  <c r="G973" i="4" s="1"/>
  <c r="J973" i="4" s="1"/>
  <c r="B974" i="4"/>
  <c r="C973" i="4"/>
  <c r="D972" i="4"/>
  <c r="E972" i="4"/>
  <c r="H971" i="4"/>
  <c r="AD375" i="1"/>
  <c r="X374" i="1"/>
  <c r="AA374" i="1" s="1"/>
  <c r="Z209" i="1"/>
  <c r="L209" i="1" s="1"/>
  <c r="P209" i="1" s="1"/>
  <c r="V209" i="1"/>
  <c r="AL209" i="1"/>
  <c r="AJ210" i="1" s="1"/>
  <c r="AH210" i="1" s="1"/>
  <c r="K373" i="1"/>
  <c r="O373" i="1" s="1"/>
  <c r="T373" i="1"/>
  <c r="R373" i="1"/>
  <c r="J373" i="1"/>
  <c r="N373" i="1" s="1"/>
  <c r="Q373" i="1"/>
  <c r="X100" i="9" l="1"/>
  <c r="Y100" i="9"/>
  <c r="AC100" i="9"/>
  <c r="L100" i="9"/>
  <c r="AQ100" i="9"/>
  <c r="F401" i="9"/>
  <c r="G401" i="9" s="1"/>
  <c r="J401" i="9" s="1"/>
  <c r="H400" i="9"/>
  <c r="P100" i="9"/>
  <c r="D401" i="9"/>
  <c r="B403" i="9"/>
  <c r="C402" i="9"/>
  <c r="E402" i="9" s="1"/>
  <c r="J398" i="7"/>
  <c r="H398" i="7"/>
  <c r="C399" i="7"/>
  <c r="B400" i="7"/>
  <c r="E398" i="7"/>
  <c r="D398" i="7"/>
  <c r="H972" i="4"/>
  <c r="AE375" i="1"/>
  <c r="Y374" i="1"/>
  <c r="H973" i="4"/>
  <c r="D973" i="4"/>
  <c r="E973" i="4"/>
  <c r="B975" i="4"/>
  <c r="C974" i="4"/>
  <c r="F974" i="4" s="1"/>
  <c r="G974" i="4" s="1"/>
  <c r="J974" i="4" s="1"/>
  <c r="AD376" i="1"/>
  <c r="X375" i="1"/>
  <c r="AA375" i="1" s="1"/>
  <c r="T374" i="1"/>
  <c r="K374" i="1"/>
  <c r="O374" i="1" s="1"/>
  <c r="Q374" i="1"/>
  <c r="R374" i="1"/>
  <c r="J374" i="1"/>
  <c r="N374" i="1" s="1"/>
  <c r="F402" i="9" l="1"/>
  <c r="G402" i="9" s="1"/>
  <c r="J402" i="9" s="1"/>
  <c r="H401" i="9"/>
  <c r="B404" i="9"/>
  <c r="C403" i="9"/>
  <c r="E403" i="9" s="1"/>
  <c r="AR100" i="9"/>
  <c r="M100" i="9"/>
  <c r="AP100" i="9"/>
  <c r="AO100" i="9" s="1"/>
  <c r="H402" i="9"/>
  <c r="D402" i="9"/>
  <c r="C400" i="7"/>
  <c r="B401" i="7"/>
  <c r="E399" i="7"/>
  <c r="D399" i="7"/>
  <c r="F399" i="7"/>
  <c r="G399" i="7" s="1"/>
  <c r="J399" i="7" s="1"/>
  <c r="AE376" i="1"/>
  <c r="Y375" i="1"/>
  <c r="B976" i="4"/>
  <c r="C975" i="4"/>
  <c r="D974" i="4"/>
  <c r="E974" i="4"/>
  <c r="H974" i="4"/>
  <c r="AD377" i="1"/>
  <c r="X376" i="1"/>
  <c r="AA376" i="1" s="1"/>
  <c r="AK210" i="1"/>
  <c r="AI210" i="1" s="1"/>
  <c r="AF210" i="1" s="1"/>
  <c r="AL210" i="1"/>
  <c r="AJ211" i="1" s="1"/>
  <c r="AH211" i="1" s="1"/>
  <c r="J375" i="1"/>
  <c r="N375" i="1" s="1"/>
  <c r="R375" i="1"/>
  <c r="Q375" i="1"/>
  <c r="T375" i="1"/>
  <c r="K375" i="1"/>
  <c r="O375" i="1" s="1"/>
  <c r="F400" i="7" l="1"/>
  <c r="G400" i="7" s="1"/>
  <c r="J400" i="7" s="1"/>
  <c r="AT100" i="9"/>
  <c r="AK101" i="9" s="1"/>
  <c r="F403" i="9"/>
  <c r="G403" i="9" s="1"/>
  <c r="J403" i="9" s="1"/>
  <c r="D403" i="9"/>
  <c r="K101" i="9"/>
  <c r="B405" i="9"/>
  <c r="C404" i="9"/>
  <c r="E404" i="9" s="1"/>
  <c r="E400" i="7"/>
  <c r="D400" i="7"/>
  <c r="H399" i="7"/>
  <c r="H400" i="7" s="1"/>
  <c r="C401" i="7"/>
  <c r="B402" i="7"/>
  <c r="AE377" i="1"/>
  <c r="Y376" i="1"/>
  <c r="D975" i="4"/>
  <c r="E975" i="4"/>
  <c r="B977" i="4"/>
  <c r="C976" i="4"/>
  <c r="F975" i="4"/>
  <c r="G975" i="4" s="1"/>
  <c r="J975" i="4" s="1"/>
  <c r="F976" i="4" s="1"/>
  <c r="G976" i="4" s="1"/>
  <c r="J976" i="4" s="1"/>
  <c r="Z210" i="1"/>
  <c r="L210" i="1" s="1"/>
  <c r="P210" i="1" s="1"/>
  <c r="V210" i="1"/>
  <c r="AD378" i="1"/>
  <c r="X377" i="1"/>
  <c r="AA377" i="1" s="1"/>
  <c r="Q376" i="1"/>
  <c r="J376" i="1"/>
  <c r="N376" i="1" s="1"/>
  <c r="R376" i="1"/>
  <c r="K376" i="1"/>
  <c r="O376" i="1" s="1"/>
  <c r="T376" i="1"/>
  <c r="AL101" i="9" l="1"/>
  <c r="AM101" i="9" s="1"/>
  <c r="AN101" i="9"/>
  <c r="F404" i="9"/>
  <c r="G404" i="9" s="1"/>
  <c r="J404" i="9" s="1"/>
  <c r="H403" i="9"/>
  <c r="S101" i="9"/>
  <c r="B406" i="9"/>
  <c r="C405" i="9"/>
  <c r="E405" i="9" s="1"/>
  <c r="H404" i="9"/>
  <c r="D404" i="9"/>
  <c r="C402" i="7"/>
  <c r="B403" i="7"/>
  <c r="E401" i="7"/>
  <c r="D401" i="7"/>
  <c r="F401" i="7"/>
  <c r="G401" i="7" s="1"/>
  <c r="J401" i="7" s="1"/>
  <c r="AE378" i="1"/>
  <c r="Y377" i="1"/>
  <c r="B978" i="4"/>
  <c r="C977" i="4"/>
  <c r="D976" i="4"/>
  <c r="E976" i="4"/>
  <c r="H975" i="4"/>
  <c r="H976" i="4" s="1"/>
  <c r="AD379" i="1"/>
  <c r="X378" i="1"/>
  <c r="AA378" i="1" s="1"/>
  <c r="AK211" i="1"/>
  <c r="AI211" i="1" s="1"/>
  <c r="AF211" i="1" s="1"/>
  <c r="AL211" i="1"/>
  <c r="AJ212" i="1" s="1"/>
  <c r="AH212" i="1" s="1"/>
  <c r="K377" i="1"/>
  <c r="O377" i="1" s="1"/>
  <c r="T377" i="1"/>
  <c r="R377" i="1"/>
  <c r="J377" i="1"/>
  <c r="N377" i="1" s="1"/>
  <c r="Q377" i="1"/>
  <c r="AF101" i="9" l="1"/>
  <c r="AA101" i="9"/>
  <c r="Z101" i="9"/>
  <c r="U101" i="9"/>
  <c r="V101" i="9"/>
  <c r="AG101" i="9" s="1"/>
  <c r="T101" i="9"/>
  <c r="AB101" i="9" s="1"/>
  <c r="W101" i="9"/>
  <c r="F405" i="9"/>
  <c r="G405" i="9" s="1"/>
  <c r="J405" i="9" s="1"/>
  <c r="D405" i="9"/>
  <c r="H405" i="9"/>
  <c r="B407" i="9"/>
  <c r="C406" i="9"/>
  <c r="E406" i="9" s="1"/>
  <c r="H401" i="7"/>
  <c r="F402" i="7"/>
  <c r="G402" i="7" s="1"/>
  <c r="J402" i="7" s="1"/>
  <c r="C403" i="7"/>
  <c r="B404" i="7"/>
  <c r="E402" i="7"/>
  <c r="D402" i="7"/>
  <c r="AE379" i="1"/>
  <c r="Y378" i="1"/>
  <c r="D977" i="4"/>
  <c r="E977" i="4"/>
  <c r="B979" i="4"/>
  <c r="C978" i="4"/>
  <c r="F977" i="4"/>
  <c r="G977" i="4" s="1"/>
  <c r="J977" i="4" s="1"/>
  <c r="F978" i="4" s="1"/>
  <c r="G978" i="4" s="1"/>
  <c r="J978" i="4" s="1"/>
  <c r="Z211" i="1"/>
  <c r="L211" i="1" s="1"/>
  <c r="P211" i="1" s="1"/>
  <c r="V211" i="1"/>
  <c r="AD380" i="1"/>
  <c r="X379" i="1"/>
  <c r="AA379" i="1" s="1"/>
  <c r="Q378" i="1"/>
  <c r="J378" i="1"/>
  <c r="N378" i="1" s="1"/>
  <c r="R378" i="1"/>
  <c r="K378" i="1"/>
  <c r="O378" i="1" s="1"/>
  <c r="T378" i="1"/>
  <c r="R101" i="9" l="1"/>
  <c r="AD101" i="9"/>
  <c r="AE101" i="9"/>
  <c r="F406" i="9"/>
  <c r="G406" i="9" s="1"/>
  <c r="J406" i="9" s="1"/>
  <c r="O101" i="9"/>
  <c r="AQ101" i="9"/>
  <c r="AI101" i="9"/>
  <c r="Q101" i="9"/>
  <c r="AH101" i="9"/>
  <c r="D406" i="9"/>
  <c r="B408" i="9"/>
  <c r="C407" i="9"/>
  <c r="E407" i="9" s="1"/>
  <c r="F403" i="7"/>
  <c r="G403" i="7" s="1"/>
  <c r="J403" i="7" s="1"/>
  <c r="E403" i="7"/>
  <c r="D403" i="7"/>
  <c r="C404" i="7"/>
  <c r="B405" i="7"/>
  <c r="H402" i="7"/>
  <c r="AE380" i="1"/>
  <c r="Y379" i="1"/>
  <c r="D978" i="4"/>
  <c r="E978" i="4"/>
  <c r="B980" i="4"/>
  <c r="C979" i="4"/>
  <c r="F979" i="4" s="1"/>
  <c r="G979" i="4" s="1"/>
  <c r="J979" i="4" s="1"/>
  <c r="H977" i="4"/>
  <c r="H978" i="4" s="1"/>
  <c r="AD381" i="1"/>
  <c r="X380" i="1"/>
  <c r="AA380" i="1" s="1"/>
  <c r="AK212" i="1"/>
  <c r="AI212" i="1" s="1"/>
  <c r="AF212" i="1" s="1"/>
  <c r="AL212" i="1"/>
  <c r="AJ213" i="1" s="1"/>
  <c r="AH213" i="1" s="1"/>
  <c r="R379" i="1"/>
  <c r="J379" i="1"/>
  <c r="N379" i="1" s="1"/>
  <c r="Q379" i="1"/>
  <c r="K379" i="1"/>
  <c r="O379" i="1" s="1"/>
  <c r="T379" i="1"/>
  <c r="Y101" i="9" l="1"/>
  <c r="X101" i="9"/>
  <c r="L101" i="9"/>
  <c r="F407" i="9"/>
  <c r="G407" i="9" s="1"/>
  <c r="J407" i="9" s="1"/>
  <c r="P101" i="9"/>
  <c r="AS101" i="9"/>
  <c r="N101" i="9"/>
  <c r="AC101" i="9"/>
  <c r="H406" i="9"/>
  <c r="D407" i="9"/>
  <c r="B409" i="9"/>
  <c r="C408" i="9"/>
  <c r="H403" i="7"/>
  <c r="C405" i="7"/>
  <c r="B406" i="7"/>
  <c r="E404" i="7"/>
  <c r="D404" i="7"/>
  <c r="F404" i="7"/>
  <c r="G404" i="7" s="1"/>
  <c r="J404" i="7" s="1"/>
  <c r="F405" i="7" s="1"/>
  <c r="G405" i="7" s="1"/>
  <c r="J405" i="7" s="1"/>
  <c r="AE381" i="1"/>
  <c r="Y380" i="1"/>
  <c r="H979" i="4"/>
  <c r="D979" i="4"/>
  <c r="E979" i="4"/>
  <c r="B981" i="4"/>
  <c r="C980" i="4"/>
  <c r="F980" i="4" s="1"/>
  <c r="G980" i="4" s="1"/>
  <c r="J980" i="4" s="1"/>
  <c r="Z212" i="1"/>
  <c r="L212" i="1" s="1"/>
  <c r="P212" i="1" s="1"/>
  <c r="V212" i="1"/>
  <c r="AD382" i="1"/>
  <c r="X381" i="1"/>
  <c r="AA381" i="1" s="1"/>
  <c r="Q380" i="1"/>
  <c r="T380" i="1"/>
  <c r="K380" i="1"/>
  <c r="O380" i="1" s="1"/>
  <c r="R380" i="1"/>
  <c r="J380" i="1"/>
  <c r="N380" i="1" s="1"/>
  <c r="H407" i="9" l="1"/>
  <c r="E408" i="9"/>
  <c r="M101" i="9"/>
  <c r="AR101" i="9"/>
  <c r="AP101" i="9"/>
  <c r="AO101" i="9" s="1"/>
  <c r="D408" i="9"/>
  <c r="B410" i="9"/>
  <c r="C409" i="9"/>
  <c r="E409" i="9" s="1"/>
  <c r="H404" i="7"/>
  <c r="H405" i="7" s="1"/>
  <c r="C406" i="7"/>
  <c r="B407" i="7"/>
  <c r="E405" i="7"/>
  <c r="D405" i="7"/>
  <c r="AE382" i="1"/>
  <c r="Y381" i="1"/>
  <c r="D980" i="4"/>
  <c r="E980" i="4"/>
  <c r="B982" i="4"/>
  <c r="C981" i="4"/>
  <c r="H980" i="4"/>
  <c r="AD383" i="1"/>
  <c r="X382" i="1"/>
  <c r="AA382" i="1" s="1"/>
  <c r="AK213" i="1"/>
  <c r="AI213" i="1" s="1"/>
  <c r="AF213" i="1" s="1"/>
  <c r="AL213" i="1"/>
  <c r="AJ214" i="1" s="1"/>
  <c r="AH214" i="1" s="1"/>
  <c r="K381" i="1"/>
  <c r="O381" i="1" s="1"/>
  <c r="T381" i="1"/>
  <c r="J381" i="1"/>
  <c r="N381" i="1" s="1"/>
  <c r="R381" i="1"/>
  <c r="Q381" i="1"/>
  <c r="AT101" i="9" l="1"/>
  <c r="AK102" i="9" s="1"/>
  <c r="F409" i="9"/>
  <c r="G409" i="9" s="1"/>
  <c r="J409" i="9" s="1"/>
  <c r="F408" i="9"/>
  <c r="G408" i="9" s="1"/>
  <c r="D409" i="9"/>
  <c r="B411" i="9"/>
  <c r="C410" i="9"/>
  <c r="E410" i="9" s="1"/>
  <c r="K102" i="9"/>
  <c r="E406" i="7"/>
  <c r="D406" i="7"/>
  <c r="C407" i="7"/>
  <c r="B408" i="7"/>
  <c r="F406" i="7"/>
  <c r="G406" i="7" s="1"/>
  <c r="J406" i="7" s="1"/>
  <c r="AE383" i="1"/>
  <c r="Y382" i="1"/>
  <c r="B983" i="4"/>
  <c r="C982" i="4"/>
  <c r="D981" i="4"/>
  <c r="E981" i="4"/>
  <c r="F981" i="4"/>
  <c r="G981" i="4" s="1"/>
  <c r="J981" i="4" s="1"/>
  <c r="F982" i="4" s="1"/>
  <c r="G982" i="4" s="1"/>
  <c r="J982" i="4" s="1"/>
  <c r="Z213" i="1"/>
  <c r="L213" i="1" s="1"/>
  <c r="P213" i="1" s="1"/>
  <c r="V213" i="1"/>
  <c r="AD384" i="1"/>
  <c r="X383" i="1"/>
  <c r="AA383" i="1" s="1"/>
  <c r="Q382" i="1"/>
  <c r="K382" i="1"/>
  <c r="O382" i="1" s="1"/>
  <c r="T382" i="1"/>
  <c r="R382" i="1"/>
  <c r="J382" i="1"/>
  <c r="N382" i="1" s="1"/>
  <c r="AL102" i="9" l="1"/>
  <c r="AM102" i="9" s="1"/>
  <c r="AN102" i="9"/>
  <c r="F410" i="9"/>
  <c r="G410" i="9" s="1"/>
  <c r="J410" i="9" s="1"/>
  <c r="J408" i="9"/>
  <c r="H408" i="9"/>
  <c r="S102" i="9"/>
  <c r="B412" i="9"/>
  <c r="C411" i="9"/>
  <c r="E411" i="9" s="1"/>
  <c r="D410" i="9"/>
  <c r="H409" i="9"/>
  <c r="F407" i="7"/>
  <c r="G407" i="7" s="1"/>
  <c r="J407" i="7" s="1"/>
  <c r="C408" i="7"/>
  <c r="B409" i="7"/>
  <c r="E407" i="7"/>
  <c r="D407" i="7"/>
  <c r="H406" i="7"/>
  <c r="AE384" i="1"/>
  <c r="Y383" i="1"/>
  <c r="D982" i="4"/>
  <c r="E982" i="4"/>
  <c r="B984" i="4"/>
  <c r="C983" i="4"/>
  <c r="H981" i="4"/>
  <c r="H982" i="4" s="1"/>
  <c r="AD385" i="1"/>
  <c r="X384" i="1"/>
  <c r="AA384" i="1" s="1"/>
  <c r="AK214" i="1"/>
  <c r="AI214" i="1" s="1"/>
  <c r="AF214" i="1" s="1"/>
  <c r="AL214" i="1"/>
  <c r="AJ215" i="1" s="1"/>
  <c r="AH215" i="1" s="1"/>
  <c r="K383" i="1"/>
  <c r="O383" i="1" s="1"/>
  <c r="T383" i="1"/>
  <c r="R383" i="1"/>
  <c r="J383" i="1"/>
  <c r="N383" i="1" s="1"/>
  <c r="Q383" i="1"/>
  <c r="H407" i="7" l="1"/>
  <c r="AF102" i="9"/>
  <c r="AA102" i="9"/>
  <c r="Z102" i="9"/>
  <c r="U102" i="9"/>
  <c r="V102" i="9"/>
  <c r="AG102" i="9" s="1"/>
  <c r="T102" i="9"/>
  <c r="AB102" i="9" s="1"/>
  <c r="W102" i="9"/>
  <c r="H410" i="9"/>
  <c r="F411" i="9"/>
  <c r="G411" i="9" s="1"/>
  <c r="J411" i="9" s="1"/>
  <c r="D411" i="9"/>
  <c r="B413" i="9"/>
  <c r="C412" i="9"/>
  <c r="E412" i="9" s="1"/>
  <c r="C409" i="7"/>
  <c r="B410" i="7"/>
  <c r="E408" i="7"/>
  <c r="D408" i="7"/>
  <c r="F408" i="7"/>
  <c r="G408" i="7" s="1"/>
  <c r="J408" i="7" s="1"/>
  <c r="F409" i="7" s="1"/>
  <c r="G409" i="7" s="1"/>
  <c r="J409" i="7" s="1"/>
  <c r="AE385" i="1"/>
  <c r="Y384" i="1"/>
  <c r="D983" i="4"/>
  <c r="E983" i="4"/>
  <c r="B985" i="4"/>
  <c r="C984" i="4"/>
  <c r="F983" i="4"/>
  <c r="G983" i="4" s="1"/>
  <c r="J983" i="4" s="1"/>
  <c r="F984" i="4" s="1"/>
  <c r="G984" i="4" s="1"/>
  <c r="J984" i="4" s="1"/>
  <c r="Z214" i="1"/>
  <c r="L214" i="1" s="1"/>
  <c r="P214" i="1" s="1"/>
  <c r="V214" i="1"/>
  <c r="AD386" i="1"/>
  <c r="X385" i="1"/>
  <c r="AA385" i="1" s="1"/>
  <c r="J384" i="1"/>
  <c r="N384" i="1" s="1"/>
  <c r="R384" i="1"/>
  <c r="Q384" i="1"/>
  <c r="K384" i="1"/>
  <c r="O384" i="1" s="1"/>
  <c r="T384" i="1"/>
  <c r="R102" i="9" l="1"/>
  <c r="AE102" i="9"/>
  <c r="AD102" i="9"/>
  <c r="F412" i="9"/>
  <c r="G412" i="9" s="1"/>
  <c r="J412" i="9" s="1"/>
  <c r="D412" i="9"/>
  <c r="B414" i="9"/>
  <c r="C413" i="9"/>
  <c r="E413" i="9" s="1"/>
  <c r="N102" i="9"/>
  <c r="AS102" i="9"/>
  <c r="O102" i="9"/>
  <c r="P102" i="9"/>
  <c r="AQ102" i="9"/>
  <c r="AH102" i="9"/>
  <c r="Q102" i="9"/>
  <c r="AI102" i="9"/>
  <c r="H411" i="9"/>
  <c r="E409" i="7"/>
  <c r="D409" i="7"/>
  <c r="C410" i="7"/>
  <c r="B411" i="7"/>
  <c r="H408" i="7"/>
  <c r="H409" i="7" s="1"/>
  <c r="AE386" i="1"/>
  <c r="Y385" i="1"/>
  <c r="B986" i="4"/>
  <c r="C985" i="4"/>
  <c r="F985" i="4" s="1"/>
  <c r="G985" i="4" s="1"/>
  <c r="J985" i="4" s="1"/>
  <c r="D984" i="4"/>
  <c r="E984" i="4"/>
  <c r="H983" i="4"/>
  <c r="H984" i="4" s="1"/>
  <c r="AD387" i="1"/>
  <c r="X386" i="1"/>
  <c r="AA386" i="1" s="1"/>
  <c r="AK215" i="1"/>
  <c r="AI215" i="1" s="1"/>
  <c r="AF215" i="1" s="1"/>
  <c r="AL215" i="1"/>
  <c r="AJ216" i="1" s="1"/>
  <c r="AH216" i="1" s="1"/>
  <c r="Q385" i="1"/>
  <c r="K385" i="1"/>
  <c r="O385" i="1" s="1"/>
  <c r="T385" i="1"/>
  <c r="J385" i="1"/>
  <c r="N385" i="1" s="1"/>
  <c r="R385" i="1"/>
  <c r="Y102" i="9" l="1"/>
  <c r="X102" i="9"/>
  <c r="AC102" i="9"/>
  <c r="L102" i="9"/>
  <c r="H412" i="9"/>
  <c r="F413" i="9"/>
  <c r="G413" i="9" s="1"/>
  <c r="J413" i="9" s="1"/>
  <c r="AR102" i="9"/>
  <c r="M102" i="9"/>
  <c r="AP102" i="9"/>
  <c r="AO102" i="9" s="1"/>
  <c r="D413" i="9"/>
  <c r="B415" i="9"/>
  <c r="C414" i="9"/>
  <c r="E414" i="9" s="1"/>
  <c r="C411" i="7"/>
  <c r="B412" i="7"/>
  <c r="E410" i="7"/>
  <c r="D410" i="7"/>
  <c r="F410" i="7"/>
  <c r="G410" i="7" s="1"/>
  <c r="J410" i="7" s="1"/>
  <c r="H985" i="4"/>
  <c r="AE387" i="1"/>
  <c r="Y386" i="1"/>
  <c r="D985" i="4"/>
  <c r="E985" i="4"/>
  <c r="B987" i="4"/>
  <c r="C986" i="4"/>
  <c r="Z215" i="1"/>
  <c r="L215" i="1" s="1"/>
  <c r="P215" i="1" s="1"/>
  <c r="V215" i="1"/>
  <c r="AD388" i="1"/>
  <c r="X387" i="1"/>
  <c r="AA387" i="1" s="1"/>
  <c r="R386" i="1"/>
  <c r="J386" i="1"/>
  <c r="N386" i="1" s="1"/>
  <c r="Q386" i="1"/>
  <c r="K386" i="1"/>
  <c r="O386" i="1" s="1"/>
  <c r="T386" i="1"/>
  <c r="AT102" i="9" l="1"/>
  <c r="AK103" i="9" s="1"/>
  <c r="F414" i="9"/>
  <c r="G414" i="9" s="1"/>
  <c r="J414" i="9" s="1"/>
  <c r="H413" i="9"/>
  <c r="K103" i="9"/>
  <c r="D414" i="9"/>
  <c r="B416" i="9"/>
  <c r="C415" i="9"/>
  <c r="E415" i="9" s="1"/>
  <c r="H414" i="9"/>
  <c r="F411" i="7"/>
  <c r="G411" i="7" s="1"/>
  <c r="J411" i="7" s="1"/>
  <c r="H410" i="7"/>
  <c r="C412" i="7"/>
  <c r="B413" i="7"/>
  <c r="E411" i="7"/>
  <c r="D411" i="7"/>
  <c r="AE388" i="1"/>
  <c r="Y387" i="1"/>
  <c r="B988" i="4"/>
  <c r="C987" i="4"/>
  <c r="D986" i="4"/>
  <c r="E986" i="4"/>
  <c r="F986" i="4"/>
  <c r="G986" i="4" s="1"/>
  <c r="AD389" i="1"/>
  <c r="X388" i="1"/>
  <c r="AA388" i="1" s="1"/>
  <c r="AK216" i="1"/>
  <c r="AI216" i="1" s="1"/>
  <c r="AF216" i="1" s="1"/>
  <c r="AL216" i="1"/>
  <c r="AJ217" i="1" s="1"/>
  <c r="AH217" i="1" s="1"/>
  <c r="Q387" i="1"/>
  <c r="T387" i="1"/>
  <c r="K387" i="1"/>
  <c r="O387" i="1" s="1"/>
  <c r="J387" i="1"/>
  <c r="N387" i="1" s="1"/>
  <c r="R387" i="1"/>
  <c r="H411" i="7" l="1"/>
  <c r="AL103" i="9"/>
  <c r="AM103" i="9" s="1"/>
  <c r="AN103" i="9"/>
  <c r="F415" i="9"/>
  <c r="S103" i="9"/>
  <c r="B417" i="9"/>
  <c r="C416" i="9"/>
  <c r="E416" i="9" s="1"/>
  <c r="D415" i="9"/>
  <c r="G415" i="9"/>
  <c r="J415" i="9" s="1"/>
  <c r="E412" i="7"/>
  <c r="D412" i="7"/>
  <c r="C413" i="7"/>
  <c r="B414" i="7"/>
  <c r="F412" i="7"/>
  <c r="G412" i="7" s="1"/>
  <c r="J412" i="7" s="1"/>
  <c r="AE389" i="1"/>
  <c r="Y388" i="1"/>
  <c r="J986" i="4"/>
  <c r="F987" i="4" s="1"/>
  <c r="G987" i="4" s="1"/>
  <c r="J987" i="4" s="1"/>
  <c r="H986" i="4"/>
  <c r="D987" i="4"/>
  <c r="E987" i="4"/>
  <c r="B989" i="4"/>
  <c r="C988" i="4"/>
  <c r="Z216" i="1"/>
  <c r="L216" i="1" s="1"/>
  <c r="P216" i="1" s="1"/>
  <c r="V216" i="1"/>
  <c r="AD390" i="1"/>
  <c r="X389" i="1"/>
  <c r="AA389" i="1" s="1"/>
  <c r="J388" i="1"/>
  <c r="N388" i="1" s="1"/>
  <c r="R388" i="1"/>
  <c r="Q388" i="1"/>
  <c r="K388" i="1"/>
  <c r="O388" i="1" s="1"/>
  <c r="T388" i="1"/>
  <c r="AF103" i="9" l="1"/>
  <c r="Z103" i="9"/>
  <c r="AA103" i="9"/>
  <c r="U103" i="9"/>
  <c r="V103" i="9"/>
  <c r="AG103" i="9" s="1"/>
  <c r="T103" i="9"/>
  <c r="AB103" i="9" s="1"/>
  <c r="W103" i="9"/>
  <c r="F416" i="9"/>
  <c r="G416" i="9" s="1"/>
  <c r="J416" i="9" s="1"/>
  <c r="H415" i="9"/>
  <c r="D416" i="9"/>
  <c r="B418" i="9"/>
  <c r="C417" i="9"/>
  <c r="E417" i="9" s="1"/>
  <c r="F413" i="7"/>
  <c r="G413" i="7" s="1"/>
  <c r="J413" i="7" s="1"/>
  <c r="C414" i="7"/>
  <c r="B415" i="7"/>
  <c r="H412" i="7"/>
  <c r="E413" i="7"/>
  <c r="D413" i="7"/>
  <c r="AE390" i="1"/>
  <c r="Y389" i="1"/>
  <c r="H987" i="4"/>
  <c r="D988" i="4"/>
  <c r="E988" i="4"/>
  <c r="B990" i="4"/>
  <c r="C989" i="4"/>
  <c r="F988" i="4"/>
  <c r="G988" i="4" s="1"/>
  <c r="J988" i="4" s="1"/>
  <c r="F989" i="4" s="1"/>
  <c r="G989" i="4" s="1"/>
  <c r="J989" i="4" s="1"/>
  <c r="AD391" i="1"/>
  <c r="X390" i="1"/>
  <c r="AA390" i="1" s="1"/>
  <c r="AK217" i="1"/>
  <c r="AI217" i="1" s="1"/>
  <c r="AF217" i="1" s="1"/>
  <c r="AL217" i="1"/>
  <c r="AJ218" i="1" s="1"/>
  <c r="AH218" i="1" s="1"/>
  <c r="T389" i="1"/>
  <c r="K389" i="1"/>
  <c r="O389" i="1" s="1"/>
  <c r="Q389" i="1"/>
  <c r="R389" i="1"/>
  <c r="J389" i="1"/>
  <c r="N389" i="1" s="1"/>
  <c r="R103" i="9" l="1"/>
  <c r="AD103" i="9"/>
  <c r="AE103" i="9"/>
  <c r="F417" i="9"/>
  <c r="G417" i="9" s="1"/>
  <c r="J417" i="9" s="1"/>
  <c r="H416" i="9"/>
  <c r="D417" i="9"/>
  <c r="O103" i="9"/>
  <c r="B419" i="9"/>
  <c r="C418" i="9"/>
  <c r="E418" i="9" s="1"/>
  <c r="AQ103" i="9"/>
  <c r="AH103" i="9"/>
  <c r="AI103" i="9"/>
  <c r="Q103" i="9"/>
  <c r="H413" i="7"/>
  <c r="F414" i="7"/>
  <c r="G414" i="7" s="1"/>
  <c r="J414" i="7" s="1"/>
  <c r="F415" i="7" s="1"/>
  <c r="G415" i="7" s="1"/>
  <c r="J415" i="7" s="1"/>
  <c r="C415" i="7"/>
  <c r="B416" i="7"/>
  <c r="E414" i="7"/>
  <c r="D414" i="7"/>
  <c r="AE391" i="1"/>
  <c r="Y390" i="1"/>
  <c r="B991" i="4"/>
  <c r="C990" i="4"/>
  <c r="F990" i="4" s="1"/>
  <c r="G990" i="4" s="1"/>
  <c r="J990" i="4" s="1"/>
  <c r="D989" i="4"/>
  <c r="E989" i="4"/>
  <c r="H988" i="4"/>
  <c r="H989" i="4" s="1"/>
  <c r="Z217" i="1"/>
  <c r="L217" i="1" s="1"/>
  <c r="P217" i="1" s="1"/>
  <c r="V217" i="1"/>
  <c r="AD392" i="1"/>
  <c r="X391" i="1"/>
  <c r="AA391" i="1" s="1"/>
  <c r="R390" i="1"/>
  <c r="J390" i="1"/>
  <c r="N390" i="1" s="1"/>
  <c r="Q390" i="1"/>
  <c r="K390" i="1"/>
  <c r="O390" i="1" s="1"/>
  <c r="T390" i="1"/>
  <c r="Y103" i="9" l="1"/>
  <c r="X103" i="9"/>
  <c r="L103" i="9"/>
  <c r="F418" i="9"/>
  <c r="G418" i="9"/>
  <c r="J418" i="9" s="1"/>
  <c r="D418" i="9"/>
  <c r="P103" i="9"/>
  <c r="B420" i="9"/>
  <c r="C419" i="9"/>
  <c r="AS103" i="9"/>
  <c r="N103" i="9"/>
  <c r="AC103" i="9"/>
  <c r="H417" i="9"/>
  <c r="H414" i="7"/>
  <c r="C416" i="7"/>
  <c r="F416" i="7" s="1"/>
  <c r="G416" i="7" s="1"/>
  <c r="J416" i="7" s="1"/>
  <c r="B417" i="7"/>
  <c r="H415" i="7"/>
  <c r="E415" i="7"/>
  <c r="D415" i="7"/>
  <c r="H990" i="4"/>
  <c r="AE392" i="1"/>
  <c r="Y391" i="1"/>
  <c r="D990" i="4"/>
  <c r="E990" i="4"/>
  <c r="B992" i="4"/>
  <c r="C991" i="4"/>
  <c r="AD393" i="1"/>
  <c r="X392" i="1"/>
  <c r="AA392" i="1" s="1"/>
  <c r="AK218" i="1"/>
  <c r="AI218" i="1" s="1"/>
  <c r="AF218" i="1" s="1"/>
  <c r="T391" i="1"/>
  <c r="K391" i="1"/>
  <c r="O391" i="1" s="1"/>
  <c r="AL218" i="1"/>
  <c r="AJ219" i="1" s="1"/>
  <c r="AH219" i="1" s="1"/>
  <c r="Q391" i="1"/>
  <c r="J391" i="1"/>
  <c r="N391" i="1" s="1"/>
  <c r="R391" i="1"/>
  <c r="E419" i="9" l="1"/>
  <c r="H418" i="9"/>
  <c r="B421" i="9"/>
  <c r="C420" i="9"/>
  <c r="E420" i="9" s="1"/>
  <c r="D419" i="9"/>
  <c r="M103" i="9"/>
  <c r="AR103" i="9"/>
  <c r="AP103" i="9"/>
  <c r="AO103" i="9" s="1"/>
  <c r="C417" i="7"/>
  <c r="B418" i="7"/>
  <c r="E416" i="7"/>
  <c r="D416" i="7"/>
  <c r="H416" i="7"/>
  <c r="AE393" i="1"/>
  <c r="Y392" i="1"/>
  <c r="D991" i="4"/>
  <c r="E991" i="4"/>
  <c r="B993" i="4"/>
  <c r="C992" i="4"/>
  <c r="F991" i="4"/>
  <c r="G991" i="4" s="1"/>
  <c r="Z218" i="1"/>
  <c r="L218" i="1" s="1"/>
  <c r="P218" i="1" s="1"/>
  <c r="V218" i="1"/>
  <c r="AD394" i="1"/>
  <c r="X393" i="1"/>
  <c r="AA393" i="1" s="1"/>
  <c r="R392" i="1"/>
  <c r="J392" i="1"/>
  <c r="N392" i="1" s="1"/>
  <c r="Q392" i="1"/>
  <c r="K392" i="1"/>
  <c r="O392" i="1" s="1"/>
  <c r="T392" i="1"/>
  <c r="AT103" i="9" l="1"/>
  <c r="AK104" i="9" s="1"/>
  <c r="F419" i="9"/>
  <c r="G419" i="9" s="1"/>
  <c r="F420" i="9"/>
  <c r="G420" i="9" s="1"/>
  <c r="J420" i="9" s="1"/>
  <c r="K104" i="9"/>
  <c r="B422" i="9"/>
  <c r="C421" i="9"/>
  <c r="E421" i="9" s="1"/>
  <c r="D420" i="9"/>
  <c r="C418" i="7"/>
  <c r="B419" i="7"/>
  <c r="E417" i="7"/>
  <c r="D417" i="7"/>
  <c r="F417" i="7"/>
  <c r="G417" i="7" s="1"/>
  <c r="J417" i="7" s="1"/>
  <c r="AE394" i="1"/>
  <c r="Y393" i="1"/>
  <c r="J991" i="4"/>
  <c r="F992" i="4" s="1"/>
  <c r="G992" i="4" s="1"/>
  <c r="J992" i="4" s="1"/>
  <c r="H991" i="4"/>
  <c r="D992" i="4"/>
  <c r="E992" i="4"/>
  <c r="B994" i="4"/>
  <c r="C993" i="4"/>
  <c r="AD395" i="1"/>
  <c r="X394" i="1"/>
  <c r="AA394" i="1" s="1"/>
  <c r="AK219" i="1"/>
  <c r="AI219" i="1" s="1"/>
  <c r="AF219" i="1" s="1"/>
  <c r="K393" i="1"/>
  <c r="O393" i="1" s="1"/>
  <c r="T393" i="1"/>
  <c r="AL219" i="1"/>
  <c r="AJ220" i="1" s="1"/>
  <c r="AH220" i="1" s="1"/>
  <c r="Q393" i="1"/>
  <c r="R393" i="1"/>
  <c r="J393" i="1"/>
  <c r="N393" i="1" s="1"/>
  <c r="AL104" i="9" l="1"/>
  <c r="AM104" i="9" s="1"/>
  <c r="AN104" i="9"/>
  <c r="F421" i="9"/>
  <c r="J419" i="9"/>
  <c r="H419" i="9"/>
  <c r="S104" i="9"/>
  <c r="H420" i="9"/>
  <c r="D421" i="9"/>
  <c r="B423" i="9"/>
  <c r="C422" i="9"/>
  <c r="E422" i="9" s="1"/>
  <c r="G421" i="9"/>
  <c r="J421" i="9" s="1"/>
  <c r="F418" i="7"/>
  <c r="G418" i="7" s="1"/>
  <c r="J418" i="7" s="1"/>
  <c r="C419" i="7"/>
  <c r="B420" i="7"/>
  <c r="E418" i="7"/>
  <c r="D418" i="7"/>
  <c r="H417" i="7"/>
  <c r="AE395" i="1"/>
  <c r="Y394" i="1"/>
  <c r="H992" i="4"/>
  <c r="D993" i="4"/>
  <c r="E993" i="4"/>
  <c r="B995" i="4"/>
  <c r="C994" i="4"/>
  <c r="F993" i="4"/>
  <c r="G993" i="4" s="1"/>
  <c r="J993" i="4" s="1"/>
  <c r="F994" i="4" s="1"/>
  <c r="G994" i="4" s="1"/>
  <c r="J994" i="4" s="1"/>
  <c r="Z219" i="1"/>
  <c r="L219" i="1" s="1"/>
  <c r="P219" i="1" s="1"/>
  <c r="V219" i="1"/>
  <c r="AD396" i="1"/>
  <c r="X395" i="1"/>
  <c r="AA395" i="1" s="1"/>
  <c r="Q394" i="1"/>
  <c r="R394" i="1"/>
  <c r="J394" i="1"/>
  <c r="N394" i="1" s="1"/>
  <c r="T394" i="1"/>
  <c r="K394" i="1"/>
  <c r="O394" i="1" s="1"/>
  <c r="H418" i="7" l="1"/>
  <c r="AA104" i="9"/>
  <c r="Z104" i="9"/>
  <c r="AF104" i="9"/>
  <c r="U104" i="9"/>
  <c r="V104" i="9"/>
  <c r="AG104" i="9" s="1"/>
  <c r="T104" i="9"/>
  <c r="AB104" i="9" s="1"/>
  <c r="W104" i="9"/>
  <c r="F422" i="9"/>
  <c r="G422" i="9" s="1"/>
  <c r="J422" i="9" s="1"/>
  <c r="B424" i="9"/>
  <c r="C423" i="9"/>
  <c r="E423" i="9" s="1"/>
  <c r="D422" i="9"/>
  <c r="H421" i="9"/>
  <c r="C420" i="7"/>
  <c r="B421" i="7"/>
  <c r="E419" i="7"/>
  <c r="D419" i="7"/>
  <c r="F419" i="7"/>
  <c r="G419" i="7" s="1"/>
  <c r="J419" i="7" s="1"/>
  <c r="F420" i="7" s="1"/>
  <c r="G420" i="7" s="1"/>
  <c r="J420" i="7" s="1"/>
  <c r="AE396" i="1"/>
  <c r="Y395" i="1"/>
  <c r="B996" i="4"/>
  <c r="C995" i="4"/>
  <c r="D994" i="4"/>
  <c r="E994" i="4"/>
  <c r="H993" i="4"/>
  <c r="H994" i="4" s="1"/>
  <c r="AD397" i="1"/>
  <c r="X396" i="1"/>
  <c r="AA396" i="1" s="1"/>
  <c r="AK220" i="1"/>
  <c r="AI220" i="1" s="1"/>
  <c r="AF220" i="1" s="1"/>
  <c r="K395" i="1"/>
  <c r="O395" i="1" s="1"/>
  <c r="T395" i="1"/>
  <c r="R395" i="1"/>
  <c r="J395" i="1"/>
  <c r="N395" i="1" s="1"/>
  <c r="Q395" i="1"/>
  <c r="AL220" i="1"/>
  <c r="AJ221" i="1" s="1"/>
  <c r="AH221" i="1" s="1"/>
  <c r="R104" i="9" l="1"/>
  <c r="AE104" i="9"/>
  <c r="AD104" i="9"/>
  <c r="H422" i="9"/>
  <c r="F423" i="9"/>
  <c r="G423" i="9" s="1"/>
  <c r="J423" i="9" s="1"/>
  <c r="D423" i="9"/>
  <c r="AS104" i="9"/>
  <c r="N104" i="9"/>
  <c r="AQ104" i="9"/>
  <c r="AC104" i="9"/>
  <c r="Q104" i="9"/>
  <c r="AI104" i="9"/>
  <c r="AH104" i="9"/>
  <c r="B425" i="9"/>
  <c r="C424" i="9"/>
  <c r="E424" i="9" s="1"/>
  <c r="O104" i="9"/>
  <c r="E420" i="7"/>
  <c r="D420" i="7"/>
  <c r="H419" i="7"/>
  <c r="H420" i="7" s="1"/>
  <c r="C421" i="7"/>
  <c r="F421" i="7" s="1"/>
  <c r="G421" i="7" s="1"/>
  <c r="J421" i="7" s="1"/>
  <c r="B422" i="7"/>
  <c r="AE397" i="1"/>
  <c r="Y396" i="1"/>
  <c r="D995" i="4"/>
  <c r="E995" i="4"/>
  <c r="B997" i="4"/>
  <c r="C996" i="4"/>
  <c r="F995" i="4"/>
  <c r="G995" i="4" s="1"/>
  <c r="J995" i="4" s="1"/>
  <c r="F996" i="4" s="1"/>
  <c r="G996" i="4" s="1"/>
  <c r="J996" i="4" s="1"/>
  <c r="Z220" i="1"/>
  <c r="L220" i="1" s="1"/>
  <c r="P220" i="1" s="1"/>
  <c r="V220" i="1"/>
  <c r="AD398" i="1"/>
  <c r="X397" i="1"/>
  <c r="AA397" i="1" s="1"/>
  <c r="T396" i="1"/>
  <c r="K396" i="1"/>
  <c r="O396" i="1" s="1"/>
  <c r="Q396" i="1"/>
  <c r="R396" i="1"/>
  <c r="J396" i="1"/>
  <c r="N396" i="1" s="1"/>
  <c r="Y104" i="9" l="1"/>
  <c r="X104" i="9"/>
  <c r="L104" i="9"/>
  <c r="F424" i="9"/>
  <c r="G424" i="9" s="1"/>
  <c r="J424" i="9" s="1"/>
  <c r="H423" i="9"/>
  <c r="D424" i="9"/>
  <c r="B426" i="9"/>
  <c r="C425" i="9"/>
  <c r="E425" i="9" s="1"/>
  <c r="P104" i="9"/>
  <c r="C422" i="7"/>
  <c r="B423" i="7"/>
  <c r="E421" i="7"/>
  <c r="D421" i="7"/>
  <c r="H421" i="7"/>
  <c r="AE398" i="1"/>
  <c r="Y397" i="1"/>
  <c r="B998" i="4"/>
  <c r="C997" i="4"/>
  <c r="D996" i="4"/>
  <c r="E996" i="4"/>
  <c r="H995" i="4"/>
  <c r="H996" i="4" s="1"/>
  <c r="AD399" i="1"/>
  <c r="X398" i="1"/>
  <c r="AA398" i="1" s="1"/>
  <c r="AK221" i="1"/>
  <c r="AI221" i="1" s="1"/>
  <c r="AF221" i="1" s="1"/>
  <c r="R397" i="1"/>
  <c r="J397" i="1"/>
  <c r="N397" i="1" s="1"/>
  <c r="K397" i="1"/>
  <c r="O397" i="1" s="1"/>
  <c r="T397" i="1"/>
  <c r="AL221" i="1"/>
  <c r="AJ222" i="1" s="1"/>
  <c r="AH222" i="1" s="1"/>
  <c r="Q397" i="1"/>
  <c r="F425" i="9" l="1"/>
  <c r="H424" i="9"/>
  <c r="D425" i="9"/>
  <c r="G425" i="9"/>
  <c r="J425" i="9" s="1"/>
  <c r="B427" i="9"/>
  <c r="C426" i="9"/>
  <c r="E426" i="9" s="1"/>
  <c r="H425" i="9"/>
  <c r="AR104" i="9"/>
  <c r="M104" i="9"/>
  <c r="AP104" i="9"/>
  <c r="AO104" i="9" s="1"/>
  <c r="E422" i="7"/>
  <c r="D422" i="7"/>
  <c r="F422" i="7"/>
  <c r="G422" i="7" s="1"/>
  <c r="J422" i="7" s="1"/>
  <c r="C423" i="7"/>
  <c r="B424" i="7"/>
  <c r="AE399" i="1"/>
  <c r="Y398" i="1"/>
  <c r="B999" i="4"/>
  <c r="C998" i="4"/>
  <c r="D997" i="4"/>
  <c r="E997" i="4"/>
  <c r="F997" i="4"/>
  <c r="G997" i="4" s="1"/>
  <c r="J997" i="4" s="1"/>
  <c r="F998" i="4" s="1"/>
  <c r="G998" i="4" s="1"/>
  <c r="J998" i="4" s="1"/>
  <c r="Z221" i="1"/>
  <c r="L221" i="1" s="1"/>
  <c r="P221" i="1" s="1"/>
  <c r="V221" i="1"/>
  <c r="AD400" i="1"/>
  <c r="X399" i="1"/>
  <c r="AA399" i="1" s="1"/>
  <c r="Q398" i="1"/>
  <c r="T398" i="1"/>
  <c r="K398" i="1"/>
  <c r="O398" i="1" s="1"/>
  <c r="J398" i="1"/>
  <c r="N398" i="1" s="1"/>
  <c r="R398" i="1"/>
  <c r="AT104" i="9" l="1"/>
  <c r="AK105" i="9" s="1"/>
  <c r="F426" i="9"/>
  <c r="G426" i="9" s="1"/>
  <c r="K105" i="9"/>
  <c r="D426" i="9"/>
  <c r="C427" i="9"/>
  <c r="E427" i="9" s="1"/>
  <c r="B428" i="9"/>
  <c r="C424" i="7"/>
  <c r="B425" i="7"/>
  <c r="H422" i="7"/>
  <c r="F423" i="7"/>
  <c r="G423" i="7" s="1"/>
  <c r="J423" i="7" s="1"/>
  <c r="F424" i="7" s="1"/>
  <c r="G424" i="7" s="1"/>
  <c r="J424" i="7" s="1"/>
  <c r="E423" i="7"/>
  <c r="D423" i="7"/>
  <c r="AE400" i="1"/>
  <c r="Y399" i="1"/>
  <c r="H997" i="4"/>
  <c r="H998" i="4" s="1"/>
  <c r="D998" i="4"/>
  <c r="E998" i="4"/>
  <c r="B1000" i="4"/>
  <c r="C999" i="4"/>
  <c r="AD401" i="1"/>
  <c r="X400" i="1"/>
  <c r="AA400" i="1" s="1"/>
  <c r="AK222" i="1"/>
  <c r="AI222" i="1" s="1"/>
  <c r="AF222" i="1" s="1"/>
  <c r="J399" i="1"/>
  <c r="N399" i="1" s="1"/>
  <c r="R399" i="1"/>
  <c r="K399" i="1"/>
  <c r="O399" i="1" s="1"/>
  <c r="T399" i="1"/>
  <c r="AL222" i="1"/>
  <c r="AJ223" i="1" s="1"/>
  <c r="AH223" i="1" s="1"/>
  <c r="Q399" i="1"/>
  <c r="AN105" i="9" l="1"/>
  <c r="AL105" i="9"/>
  <c r="AM105" i="9" s="1"/>
  <c r="J426" i="9"/>
  <c r="H426" i="9"/>
  <c r="F427" i="9"/>
  <c r="G427" i="9" s="1"/>
  <c r="J427" i="9" s="1"/>
  <c r="S105" i="9"/>
  <c r="B429" i="9"/>
  <c r="C428" i="9"/>
  <c r="E428" i="9" s="1"/>
  <c r="D427" i="9"/>
  <c r="H427" i="9"/>
  <c r="H423" i="7"/>
  <c r="H424" i="7" s="1"/>
  <c r="C425" i="7"/>
  <c r="B426" i="7"/>
  <c r="E424" i="7"/>
  <c r="D424" i="7"/>
  <c r="AE401" i="1"/>
  <c r="Y400" i="1"/>
  <c r="B1001" i="4"/>
  <c r="C1000" i="4"/>
  <c r="D999" i="4"/>
  <c r="E999" i="4"/>
  <c r="F999" i="4"/>
  <c r="G999" i="4" s="1"/>
  <c r="J999" i="4" s="1"/>
  <c r="F1000" i="4" s="1"/>
  <c r="G1000" i="4" s="1"/>
  <c r="J1000" i="4" s="1"/>
  <c r="Z222" i="1"/>
  <c r="L222" i="1" s="1"/>
  <c r="P222" i="1" s="1"/>
  <c r="V222" i="1"/>
  <c r="AD402" i="1"/>
  <c r="X401" i="1"/>
  <c r="AA401" i="1" s="1"/>
  <c r="Q400" i="1"/>
  <c r="K400" i="1"/>
  <c r="O400" i="1" s="1"/>
  <c r="T400" i="1"/>
  <c r="J400" i="1"/>
  <c r="N400" i="1" s="1"/>
  <c r="R400" i="1"/>
  <c r="AF105" i="9" l="1"/>
  <c r="AA105" i="9"/>
  <c r="Z105" i="9"/>
  <c r="U105" i="9"/>
  <c r="V105" i="9"/>
  <c r="AG105" i="9" s="1"/>
  <c r="T105" i="9"/>
  <c r="AB105" i="9" s="1"/>
  <c r="W105" i="9"/>
  <c r="F428" i="9"/>
  <c r="G428" i="9" s="1"/>
  <c r="J428" i="9" s="1"/>
  <c r="D428" i="9"/>
  <c r="B430" i="9"/>
  <c r="C429" i="9"/>
  <c r="E429" i="9" s="1"/>
  <c r="C426" i="7"/>
  <c r="B427" i="7"/>
  <c r="E425" i="7"/>
  <c r="D425" i="7"/>
  <c r="F425" i="7"/>
  <c r="G425" i="7" s="1"/>
  <c r="J425" i="7" s="1"/>
  <c r="AE402" i="1"/>
  <c r="Y401" i="1"/>
  <c r="H999" i="4"/>
  <c r="H1000" i="4" s="1"/>
  <c r="D1000" i="4"/>
  <c r="E1000" i="4"/>
  <c r="B1002" i="4"/>
  <c r="C1001" i="4"/>
  <c r="AD403" i="1"/>
  <c r="X402" i="1"/>
  <c r="AA402" i="1" s="1"/>
  <c r="AK223" i="1"/>
  <c r="AI223" i="1" s="1"/>
  <c r="AF223" i="1" s="1"/>
  <c r="R401" i="1"/>
  <c r="J401" i="1"/>
  <c r="N401" i="1" s="1"/>
  <c r="AL223" i="1"/>
  <c r="AJ224" i="1" s="1"/>
  <c r="AH224" i="1" s="1"/>
  <c r="T401" i="1"/>
  <c r="K401" i="1"/>
  <c r="O401" i="1" s="1"/>
  <c r="Q401" i="1"/>
  <c r="R105" i="9" l="1"/>
  <c r="AE105" i="9"/>
  <c r="AD105" i="9"/>
  <c r="F429" i="9"/>
  <c r="G429" i="9" s="1"/>
  <c r="H428" i="9"/>
  <c r="N105" i="9"/>
  <c r="AS105" i="9"/>
  <c r="AC105" i="9"/>
  <c r="P105" i="9"/>
  <c r="D429" i="9"/>
  <c r="B431" i="9"/>
  <c r="C430" i="9"/>
  <c r="E430" i="9" s="1"/>
  <c r="Q105" i="9"/>
  <c r="AH105" i="9"/>
  <c r="AI105" i="9"/>
  <c r="O105" i="9"/>
  <c r="AQ105" i="9"/>
  <c r="AP105" i="9"/>
  <c r="AO105" i="9" s="1"/>
  <c r="F426" i="7"/>
  <c r="G426" i="7" s="1"/>
  <c r="J426" i="7" s="1"/>
  <c r="C427" i="7"/>
  <c r="B428" i="7"/>
  <c r="E426" i="7"/>
  <c r="D426" i="7"/>
  <c r="H425" i="7"/>
  <c r="H426" i="7" s="1"/>
  <c r="AE403" i="1"/>
  <c r="Y402" i="1"/>
  <c r="D1001" i="4"/>
  <c r="E1001" i="4"/>
  <c r="B1003" i="4"/>
  <c r="C1002" i="4"/>
  <c r="F1001" i="4"/>
  <c r="G1001" i="4" s="1"/>
  <c r="J1001" i="4" s="1"/>
  <c r="F1002" i="4" s="1"/>
  <c r="G1002" i="4" s="1"/>
  <c r="J1002" i="4" s="1"/>
  <c r="Z223" i="1"/>
  <c r="L223" i="1" s="1"/>
  <c r="P223" i="1" s="1"/>
  <c r="V223" i="1"/>
  <c r="AD404" i="1"/>
  <c r="X403" i="1"/>
  <c r="AA403" i="1" s="1"/>
  <c r="Q402" i="1"/>
  <c r="K402" i="1"/>
  <c r="O402" i="1" s="1"/>
  <c r="T402" i="1"/>
  <c r="J402" i="1"/>
  <c r="N402" i="1" s="1"/>
  <c r="R402" i="1"/>
  <c r="Y105" i="9" l="1"/>
  <c r="X105" i="9"/>
  <c r="L105" i="9"/>
  <c r="F430" i="9"/>
  <c r="D430" i="9"/>
  <c r="C431" i="9"/>
  <c r="E431" i="9" s="1"/>
  <c r="B432" i="9"/>
  <c r="AR105" i="9"/>
  <c r="AT105" i="9" s="1"/>
  <c r="M105" i="9"/>
  <c r="AK106" i="9"/>
  <c r="J429" i="9"/>
  <c r="G430" i="9" s="1"/>
  <c r="J430" i="9" s="1"/>
  <c r="H429" i="9"/>
  <c r="E427" i="7"/>
  <c r="D427" i="7"/>
  <c r="F427" i="7"/>
  <c r="G427" i="7" s="1"/>
  <c r="J427" i="7" s="1"/>
  <c r="C428" i="7"/>
  <c r="B429" i="7"/>
  <c r="AE404" i="1"/>
  <c r="Y403" i="1"/>
  <c r="B1004" i="4"/>
  <c r="C1003" i="4"/>
  <c r="D1002" i="4"/>
  <c r="E1002" i="4"/>
  <c r="H1001" i="4"/>
  <c r="H1002" i="4" s="1"/>
  <c r="AD405" i="1"/>
  <c r="X404" i="1"/>
  <c r="AA404" i="1" s="1"/>
  <c r="AK224" i="1"/>
  <c r="AI224" i="1" s="1"/>
  <c r="AF224" i="1" s="1"/>
  <c r="R403" i="1"/>
  <c r="J403" i="1"/>
  <c r="N403" i="1" s="1"/>
  <c r="AL224" i="1"/>
  <c r="AJ225" i="1" s="1"/>
  <c r="AH225" i="1" s="1"/>
  <c r="T403" i="1"/>
  <c r="K403" i="1"/>
  <c r="O403" i="1" s="1"/>
  <c r="Q403" i="1"/>
  <c r="F431" i="9" l="1"/>
  <c r="G431" i="9" s="1"/>
  <c r="J431" i="9" s="1"/>
  <c r="AL106" i="9"/>
  <c r="AM106" i="9" s="1"/>
  <c r="AN106" i="9"/>
  <c r="D431" i="9"/>
  <c r="K106" i="9"/>
  <c r="B433" i="9"/>
  <c r="C432" i="9"/>
  <c r="H430" i="9"/>
  <c r="F428" i="7"/>
  <c r="G428" i="7" s="1"/>
  <c r="J428" i="7" s="1"/>
  <c r="B430" i="7"/>
  <c r="C429" i="7"/>
  <c r="H427" i="7"/>
  <c r="E428" i="7"/>
  <c r="D428" i="7"/>
  <c r="AE405" i="1"/>
  <c r="Y404" i="1"/>
  <c r="D1003" i="4"/>
  <c r="E1003" i="4"/>
  <c r="B1005" i="4"/>
  <c r="C1004" i="4"/>
  <c r="F1003" i="4"/>
  <c r="G1003" i="4" s="1"/>
  <c r="J1003" i="4" s="1"/>
  <c r="F1004" i="4" s="1"/>
  <c r="G1004" i="4" s="1"/>
  <c r="J1004" i="4" s="1"/>
  <c r="Z224" i="1"/>
  <c r="L224" i="1" s="1"/>
  <c r="P224" i="1" s="1"/>
  <c r="V224" i="1"/>
  <c r="AD406" i="1"/>
  <c r="X405" i="1"/>
  <c r="AA405" i="1" s="1"/>
  <c r="Q404" i="1"/>
  <c r="K404" i="1"/>
  <c r="O404" i="1" s="1"/>
  <c r="T404" i="1"/>
  <c r="R404" i="1"/>
  <c r="J404" i="1"/>
  <c r="N404" i="1" s="1"/>
  <c r="E432" i="9" l="1"/>
  <c r="H431" i="9"/>
  <c r="S106" i="9"/>
  <c r="C433" i="9"/>
  <c r="E433" i="9" s="1"/>
  <c r="B434" i="9"/>
  <c r="D432" i="9"/>
  <c r="H428" i="7"/>
  <c r="F429" i="7"/>
  <c r="G429" i="7" s="1"/>
  <c r="J429" i="7" s="1"/>
  <c r="E429" i="7"/>
  <c r="D429" i="7"/>
  <c r="C430" i="7"/>
  <c r="B431" i="7"/>
  <c r="AE406" i="1"/>
  <c r="Y405" i="1"/>
  <c r="B1006" i="4"/>
  <c r="C1005" i="4"/>
  <c r="D1004" i="4"/>
  <c r="E1004" i="4"/>
  <c r="H1003" i="4"/>
  <c r="H1004" i="4" s="1"/>
  <c r="AD407" i="1"/>
  <c r="X406" i="1"/>
  <c r="AA406" i="1" s="1"/>
  <c r="AK225" i="1"/>
  <c r="AI225" i="1" s="1"/>
  <c r="AF225" i="1" s="1"/>
  <c r="J405" i="1"/>
  <c r="N405" i="1" s="1"/>
  <c r="R405" i="1"/>
  <c r="Q405" i="1"/>
  <c r="AL225" i="1"/>
  <c r="AJ226" i="1" s="1"/>
  <c r="AH226" i="1" s="1"/>
  <c r="T405" i="1"/>
  <c r="K405" i="1"/>
  <c r="O405" i="1" s="1"/>
  <c r="AF106" i="9" l="1"/>
  <c r="AA106" i="9"/>
  <c r="Z106" i="9"/>
  <c r="U106" i="9"/>
  <c r="V106" i="9"/>
  <c r="AG106" i="9" s="1"/>
  <c r="T106" i="9"/>
  <c r="AB106" i="9" s="1"/>
  <c r="W106" i="9"/>
  <c r="F433" i="9"/>
  <c r="G433" i="9" s="1"/>
  <c r="J433" i="9" s="1"/>
  <c r="F432" i="9"/>
  <c r="G432" i="9" s="1"/>
  <c r="B435" i="9"/>
  <c r="C434" i="9"/>
  <c r="E434" i="9" s="1"/>
  <c r="D433" i="9"/>
  <c r="H429" i="7"/>
  <c r="D430" i="7"/>
  <c r="E430" i="7"/>
  <c r="F430" i="7"/>
  <c r="G430" i="7" s="1"/>
  <c r="J430" i="7" s="1"/>
  <c r="F431" i="7" s="1"/>
  <c r="G431" i="7" s="1"/>
  <c r="J431" i="7" s="1"/>
  <c r="C431" i="7"/>
  <c r="B432" i="7"/>
  <c r="AE407" i="1"/>
  <c r="Y406" i="1"/>
  <c r="D1005" i="4"/>
  <c r="E1005" i="4"/>
  <c r="B1007" i="4"/>
  <c r="C1006" i="4"/>
  <c r="F1005" i="4"/>
  <c r="G1005" i="4" s="1"/>
  <c r="J1005" i="4" s="1"/>
  <c r="F1006" i="4" s="1"/>
  <c r="G1006" i="4" s="1"/>
  <c r="J1006" i="4" s="1"/>
  <c r="Z225" i="1"/>
  <c r="L225" i="1" s="1"/>
  <c r="P225" i="1" s="1"/>
  <c r="V225" i="1"/>
  <c r="AD408" i="1"/>
  <c r="X407" i="1"/>
  <c r="AA407" i="1" s="1"/>
  <c r="Q406" i="1"/>
  <c r="J406" i="1"/>
  <c r="N406" i="1" s="1"/>
  <c r="R406" i="1"/>
  <c r="K406" i="1"/>
  <c r="O406" i="1" s="1"/>
  <c r="T406" i="1"/>
  <c r="R106" i="9" l="1"/>
  <c r="AE106" i="9"/>
  <c r="AD106" i="9"/>
  <c r="J432" i="9"/>
  <c r="H432" i="9"/>
  <c r="H433" i="9" s="1"/>
  <c r="F434" i="9"/>
  <c r="G434" i="9" s="1"/>
  <c r="J434" i="9" s="1"/>
  <c r="D434" i="9"/>
  <c r="B436" i="9"/>
  <c r="C435" i="9"/>
  <c r="E435" i="9" s="1"/>
  <c r="Q106" i="9"/>
  <c r="AI106" i="9"/>
  <c r="AH106" i="9"/>
  <c r="P106" i="9"/>
  <c r="O106" i="9"/>
  <c r="D431" i="7"/>
  <c r="E431" i="7"/>
  <c r="H430" i="7"/>
  <c r="H431" i="7" s="1"/>
  <c r="C432" i="7"/>
  <c r="B433" i="7"/>
  <c r="AE408" i="1"/>
  <c r="Y407" i="1"/>
  <c r="D1006" i="4"/>
  <c r="E1006" i="4"/>
  <c r="B1008" i="4"/>
  <c r="C1007" i="4"/>
  <c r="H1005" i="4"/>
  <c r="H1006" i="4" s="1"/>
  <c r="AD409" i="1"/>
  <c r="X408" i="1"/>
  <c r="AA408" i="1" s="1"/>
  <c r="AK226" i="1"/>
  <c r="AI226" i="1" s="1"/>
  <c r="AF226" i="1" s="1"/>
  <c r="Q407" i="1"/>
  <c r="AL226" i="1"/>
  <c r="AJ227" i="1" s="1"/>
  <c r="AH227" i="1" s="1"/>
  <c r="K407" i="1"/>
  <c r="O407" i="1" s="1"/>
  <c r="T407" i="1"/>
  <c r="J407" i="1"/>
  <c r="N407" i="1" s="1"/>
  <c r="R407" i="1"/>
  <c r="X106" i="9" l="1"/>
  <c r="Y106" i="9"/>
  <c r="AQ106" i="9"/>
  <c r="L106" i="9"/>
  <c r="H434" i="9"/>
  <c r="F435" i="9"/>
  <c r="G435" i="9" s="1"/>
  <c r="D435" i="9"/>
  <c r="M106" i="9"/>
  <c r="AR106" i="9"/>
  <c r="AP106" i="9"/>
  <c r="AO106" i="9" s="1"/>
  <c r="B437" i="9"/>
  <c r="C436" i="9"/>
  <c r="E436" i="9" s="1"/>
  <c r="AS106" i="9"/>
  <c r="N106" i="9"/>
  <c r="AC106" i="9"/>
  <c r="D432" i="7"/>
  <c r="E432" i="7"/>
  <c r="C433" i="7"/>
  <c r="B434" i="7"/>
  <c r="F432" i="7"/>
  <c r="G432" i="7" s="1"/>
  <c r="J432" i="7" s="1"/>
  <c r="AE409" i="1"/>
  <c r="Y408" i="1"/>
  <c r="D1007" i="4"/>
  <c r="E1007" i="4"/>
  <c r="B1009" i="4"/>
  <c r="C1008" i="4"/>
  <c r="F1007" i="4"/>
  <c r="G1007" i="4" s="1"/>
  <c r="J1007" i="4" s="1"/>
  <c r="F1008" i="4" s="1"/>
  <c r="G1008" i="4" s="1"/>
  <c r="J1008" i="4" s="1"/>
  <c r="Z226" i="1"/>
  <c r="L226" i="1" s="1"/>
  <c r="P226" i="1" s="1"/>
  <c r="V226" i="1"/>
  <c r="AD410" i="1"/>
  <c r="X409" i="1"/>
  <c r="AA409" i="1" s="1"/>
  <c r="R408" i="1"/>
  <c r="J408" i="1"/>
  <c r="N408" i="1" s="1"/>
  <c r="T408" i="1"/>
  <c r="K408" i="1"/>
  <c r="O408" i="1" s="1"/>
  <c r="Q408" i="1"/>
  <c r="J435" i="9" l="1"/>
  <c r="H435" i="9"/>
  <c r="AT106" i="9"/>
  <c r="F436" i="9"/>
  <c r="D436" i="9"/>
  <c r="K107" i="9"/>
  <c r="B438" i="9"/>
  <c r="C437" i="9"/>
  <c r="E437" i="9" s="1"/>
  <c r="G436" i="9"/>
  <c r="J436" i="9" s="1"/>
  <c r="AK107" i="9"/>
  <c r="F433" i="7"/>
  <c r="G433" i="7" s="1"/>
  <c r="J433" i="7" s="1"/>
  <c r="D433" i="7"/>
  <c r="E433" i="7"/>
  <c r="H432" i="7"/>
  <c r="C434" i="7"/>
  <c r="B435" i="7"/>
  <c r="AE410" i="1"/>
  <c r="Y409" i="1"/>
  <c r="B1010" i="4"/>
  <c r="C1009" i="4"/>
  <c r="D1008" i="4"/>
  <c r="E1008" i="4"/>
  <c r="H1007" i="4"/>
  <c r="H1008" i="4" s="1"/>
  <c r="AD411" i="1"/>
  <c r="X410" i="1"/>
  <c r="AA410" i="1" s="1"/>
  <c r="AK227" i="1"/>
  <c r="AI227" i="1" s="1"/>
  <c r="AF227" i="1" s="1"/>
  <c r="AL227" i="1"/>
  <c r="AJ228" i="1" s="1"/>
  <c r="AH228" i="1" s="1"/>
  <c r="Q409" i="1"/>
  <c r="J409" i="1"/>
  <c r="N409" i="1" s="1"/>
  <c r="R409" i="1"/>
  <c r="T409" i="1"/>
  <c r="K409" i="1"/>
  <c r="O409" i="1" s="1"/>
  <c r="F437" i="9" l="1"/>
  <c r="G437" i="9" s="1"/>
  <c r="J437" i="9" s="1"/>
  <c r="S107" i="9"/>
  <c r="AL107" i="9"/>
  <c r="AM107" i="9" s="1"/>
  <c r="AN107" i="9"/>
  <c r="D437" i="9"/>
  <c r="B439" i="9"/>
  <c r="C438" i="9"/>
  <c r="E438" i="9" s="1"/>
  <c r="H436" i="9"/>
  <c r="H433" i="7"/>
  <c r="D434" i="7"/>
  <c r="E434" i="7"/>
  <c r="F434" i="7"/>
  <c r="G434" i="7" s="1"/>
  <c r="J434" i="7" s="1"/>
  <c r="C435" i="7"/>
  <c r="B436" i="7"/>
  <c r="AE411" i="1"/>
  <c r="Y410" i="1"/>
  <c r="B1011" i="4"/>
  <c r="C1010" i="4"/>
  <c r="D1009" i="4"/>
  <c r="E1009" i="4"/>
  <c r="F1009" i="4"/>
  <c r="G1009" i="4" s="1"/>
  <c r="J1009" i="4" s="1"/>
  <c r="F1010" i="4" s="1"/>
  <c r="G1010" i="4" s="1"/>
  <c r="J1010" i="4" s="1"/>
  <c r="Z227" i="1"/>
  <c r="L227" i="1" s="1"/>
  <c r="P227" i="1" s="1"/>
  <c r="V227" i="1"/>
  <c r="AD412" i="1"/>
  <c r="X411" i="1"/>
  <c r="AA411" i="1" s="1"/>
  <c r="R410" i="1"/>
  <c r="J410" i="1"/>
  <c r="N410" i="1" s="1"/>
  <c r="Q410" i="1"/>
  <c r="T410" i="1"/>
  <c r="K410" i="1"/>
  <c r="O410" i="1" s="1"/>
  <c r="AA107" i="9" l="1"/>
  <c r="Z107" i="9"/>
  <c r="AF107" i="9"/>
  <c r="U107" i="9"/>
  <c r="V107" i="9"/>
  <c r="AG107" i="9" s="1"/>
  <c r="T107" i="9"/>
  <c r="AB107" i="9" s="1"/>
  <c r="W107" i="9"/>
  <c r="F438" i="9"/>
  <c r="G438" i="9" s="1"/>
  <c r="J438" i="9" s="1"/>
  <c r="H437" i="9"/>
  <c r="D438" i="9"/>
  <c r="B440" i="9"/>
  <c r="C439" i="9"/>
  <c r="E439" i="9" s="1"/>
  <c r="H434" i="7"/>
  <c r="C436" i="7"/>
  <c r="B437" i="7"/>
  <c r="D435" i="7"/>
  <c r="E435" i="7"/>
  <c r="F435" i="7"/>
  <c r="G435" i="7" s="1"/>
  <c r="J435" i="7" s="1"/>
  <c r="AE412" i="1"/>
  <c r="Y411" i="1"/>
  <c r="D1010" i="4"/>
  <c r="E1010" i="4"/>
  <c r="B1012" i="4"/>
  <c r="C1011" i="4"/>
  <c r="H1009" i="4"/>
  <c r="H1010" i="4" s="1"/>
  <c r="AD413" i="1"/>
  <c r="X412" i="1"/>
  <c r="AA412" i="1" s="1"/>
  <c r="AK228" i="1"/>
  <c r="AI228" i="1" s="1"/>
  <c r="AF228" i="1" s="1"/>
  <c r="Q411" i="1"/>
  <c r="AL228" i="1"/>
  <c r="AJ229" i="1" s="1"/>
  <c r="AH229" i="1" s="1"/>
  <c r="K411" i="1"/>
  <c r="O411" i="1" s="1"/>
  <c r="T411" i="1"/>
  <c r="R411" i="1"/>
  <c r="J411" i="1"/>
  <c r="N411" i="1" s="1"/>
  <c r="R107" i="9" l="1"/>
  <c r="AD107" i="9"/>
  <c r="AE107" i="9"/>
  <c r="F439" i="9"/>
  <c r="G439" i="9" s="1"/>
  <c r="J439" i="9" s="1"/>
  <c r="P107" i="9"/>
  <c r="D439" i="9"/>
  <c r="B441" i="9"/>
  <c r="C440" i="9"/>
  <c r="E440" i="9" s="1"/>
  <c r="O107" i="9"/>
  <c r="Q107" i="9"/>
  <c r="AI107" i="9"/>
  <c r="AH107" i="9"/>
  <c r="AP107" i="9"/>
  <c r="AO107" i="9" s="1"/>
  <c r="H438" i="9"/>
  <c r="F436" i="7"/>
  <c r="G436" i="7" s="1"/>
  <c r="J436" i="7" s="1"/>
  <c r="C437" i="7"/>
  <c r="B438" i="7"/>
  <c r="D436" i="7"/>
  <c r="E436" i="7"/>
  <c r="H435" i="7"/>
  <c r="H436" i="7" s="1"/>
  <c r="AE413" i="1"/>
  <c r="Y412" i="1"/>
  <c r="D1011" i="4"/>
  <c r="E1011" i="4"/>
  <c r="B1013" i="4"/>
  <c r="C1012" i="4"/>
  <c r="F1011" i="4"/>
  <c r="G1011" i="4" s="1"/>
  <c r="J1011" i="4" s="1"/>
  <c r="F1012" i="4" s="1"/>
  <c r="G1012" i="4" s="1"/>
  <c r="J1012" i="4" s="1"/>
  <c r="Z228" i="1"/>
  <c r="L228" i="1" s="1"/>
  <c r="P228" i="1" s="1"/>
  <c r="V228" i="1"/>
  <c r="AD414" i="1"/>
  <c r="X413" i="1"/>
  <c r="AA413" i="1" s="1"/>
  <c r="J412" i="1"/>
  <c r="N412" i="1" s="1"/>
  <c r="R412" i="1"/>
  <c r="T412" i="1"/>
  <c r="K412" i="1"/>
  <c r="O412" i="1" s="1"/>
  <c r="Q412" i="1"/>
  <c r="F437" i="7" l="1"/>
  <c r="G437" i="7" s="1"/>
  <c r="J437" i="7" s="1"/>
  <c r="Y107" i="9"/>
  <c r="X107" i="9"/>
  <c r="L107" i="9"/>
  <c r="AQ107" i="9"/>
  <c r="F440" i="9"/>
  <c r="H439" i="9"/>
  <c r="D440" i="9"/>
  <c r="B442" i="9"/>
  <c r="C441" i="9"/>
  <c r="E441" i="9" s="1"/>
  <c r="N107" i="9"/>
  <c r="AS107" i="9"/>
  <c r="AC107" i="9"/>
  <c r="G440" i="9"/>
  <c r="J440" i="9" s="1"/>
  <c r="AR107" i="9"/>
  <c r="M107" i="9"/>
  <c r="H437" i="7"/>
  <c r="C438" i="7"/>
  <c r="F438" i="7" s="1"/>
  <c r="G438" i="7" s="1"/>
  <c r="B439" i="7"/>
  <c r="D437" i="7"/>
  <c r="E437" i="7"/>
  <c r="AE414" i="1"/>
  <c r="Y413" i="1"/>
  <c r="D1012" i="4"/>
  <c r="E1012" i="4"/>
  <c r="B1014" i="4"/>
  <c r="C1013" i="4"/>
  <c r="F1013" i="4"/>
  <c r="G1013" i="4" s="1"/>
  <c r="J1013" i="4" s="1"/>
  <c r="H1011" i="4"/>
  <c r="H1012" i="4" s="1"/>
  <c r="AD415" i="1"/>
  <c r="X414" i="1"/>
  <c r="AA414" i="1" s="1"/>
  <c r="AK229" i="1"/>
  <c r="AI229" i="1" s="1"/>
  <c r="AF229" i="1" s="1"/>
  <c r="Q413" i="1"/>
  <c r="AL229" i="1"/>
  <c r="AJ230" i="1" s="1"/>
  <c r="AH230" i="1" s="1"/>
  <c r="T413" i="1"/>
  <c r="K413" i="1"/>
  <c r="O413" i="1" s="1"/>
  <c r="R413" i="1"/>
  <c r="J413" i="1"/>
  <c r="N413" i="1" s="1"/>
  <c r="AT107" i="9" l="1"/>
  <c r="AK108" i="9" s="1"/>
  <c r="F441" i="9"/>
  <c r="G441" i="9" s="1"/>
  <c r="J441" i="9" s="1"/>
  <c r="H440" i="9"/>
  <c r="D441" i="9"/>
  <c r="B443" i="9"/>
  <c r="C442" i="9"/>
  <c r="E442" i="9" s="1"/>
  <c r="K108" i="9"/>
  <c r="J438" i="7"/>
  <c r="H438" i="7"/>
  <c r="C439" i="7"/>
  <c r="B440" i="7"/>
  <c r="D438" i="7"/>
  <c r="E438" i="7"/>
  <c r="AE415" i="1"/>
  <c r="Y414" i="1"/>
  <c r="B1015" i="4"/>
  <c r="C1014" i="4"/>
  <c r="H1013" i="4"/>
  <c r="D1013" i="4"/>
  <c r="E1013" i="4"/>
  <c r="Z229" i="1"/>
  <c r="L229" i="1" s="1"/>
  <c r="P229" i="1" s="1"/>
  <c r="V229" i="1"/>
  <c r="AD416" i="1"/>
  <c r="X415" i="1"/>
  <c r="AA415" i="1" s="1"/>
  <c r="T414" i="1"/>
  <c r="K414" i="1"/>
  <c r="O414" i="1" s="1"/>
  <c r="J414" i="1"/>
  <c r="N414" i="1" s="1"/>
  <c r="R414" i="1"/>
  <c r="Q414" i="1"/>
  <c r="AL108" i="9" l="1"/>
  <c r="AM108" i="9" s="1"/>
  <c r="AN108" i="9"/>
  <c r="F442" i="9"/>
  <c r="H441" i="9"/>
  <c r="S108" i="9"/>
  <c r="B444" i="9"/>
  <c r="C443" i="9"/>
  <c r="E443" i="9" s="1"/>
  <c r="D442" i="9"/>
  <c r="G442" i="9"/>
  <c r="J442" i="9" s="1"/>
  <c r="F439" i="7"/>
  <c r="G439" i="7" s="1"/>
  <c r="J439" i="7" s="1"/>
  <c r="C440" i="7"/>
  <c r="B441" i="7"/>
  <c r="D439" i="7"/>
  <c r="E439" i="7"/>
  <c r="AE416" i="1"/>
  <c r="Y415" i="1"/>
  <c r="D1014" i="4"/>
  <c r="E1014" i="4"/>
  <c r="B1016" i="4"/>
  <c r="C1015" i="4"/>
  <c r="F1014" i="4"/>
  <c r="G1014" i="4" s="1"/>
  <c r="J1014" i="4" s="1"/>
  <c r="F1015" i="4" s="1"/>
  <c r="G1015" i="4" s="1"/>
  <c r="J1015" i="4" s="1"/>
  <c r="AD417" i="1"/>
  <c r="X416" i="1"/>
  <c r="AA416" i="1" s="1"/>
  <c r="AK230" i="1"/>
  <c r="AI230" i="1" s="1"/>
  <c r="AF230" i="1" s="1"/>
  <c r="Q415" i="1"/>
  <c r="J415" i="1"/>
  <c r="N415" i="1" s="1"/>
  <c r="R415" i="1"/>
  <c r="AL230" i="1"/>
  <c r="AJ231" i="1" s="1"/>
  <c r="AH231" i="1" s="1"/>
  <c r="T415" i="1"/>
  <c r="K415" i="1"/>
  <c r="O415" i="1" s="1"/>
  <c r="AF108" i="9" l="1"/>
  <c r="AA108" i="9"/>
  <c r="Z108" i="9"/>
  <c r="U108" i="9"/>
  <c r="V108" i="9"/>
  <c r="AG108" i="9" s="1"/>
  <c r="T108" i="9"/>
  <c r="AB108" i="9" s="1"/>
  <c r="W108" i="9"/>
  <c r="F443" i="9"/>
  <c r="G443" i="9"/>
  <c r="J443" i="9" s="1"/>
  <c r="H442" i="9"/>
  <c r="B445" i="9"/>
  <c r="C444" i="9"/>
  <c r="E444" i="9" s="1"/>
  <c r="D443" i="9"/>
  <c r="H439" i="7"/>
  <c r="F440" i="7"/>
  <c r="G440" i="7" s="1"/>
  <c r="J440" i="7" s="1"/>
  <c r="C441" i="7"/>
  <c r="B442" i="7"/>
  <c r="D440" i="7"/>
  <c r="E440" i="7"/>
  <c r="AE417" i="1"/>
  <c r="Y416" i="1"/>
  <c r="B1017" i="4"/>
  <c r="C1016" i="4"/>
  <c r="D1015" i="4"/>
  <c r="E1015" i="4"/>
  <c r="H1014" i="4"/>
  <c r="H1015" i="4" s="1"/>
  <c r="Z230" i="1"/>
  <c r="L230" i="1" s="1"/>
  <c r="P230" i="1" s="1"/>
  <c r="V230" i="1"/>
  <c r="AD418" i="1"/>
  <c r="X417" i="1"/>
  <c r="AA417" i="1" s="1"/>
  <c r="K416" i="1"/>
  <c r="O416" i="1" s="1"/>
  <c r="T416" i="1"/>
  <c r="J416" i="1"/>
  <c r="N416" i="1" s="1"/>
  <c r="R416" i="1"/>
  <c r="Q416" i="1"/>
  <c r="R108" i="9" l="1"/>
  <c r="AE108" i="9"/>
  <c r="AD108" i="9"/>
  <c r="F444" i="9"/>
  <c r="G444" i="9" s="1"/>
  <c r="J444" i="9" s="1"/>
  <c r="H443" i="9"/>
  <c r="AQ108" i="9"/>
  <c r="AI108" i="9"/>
  <c r="AH108" i="9"/>
  <c r="Q108" i="9"/>
  <c r="P108" i="9"/>
  <c r="B446" i="9"/>
  <c r="C445" i="9"/>
  <c r="E445" i="9" s="1"/>
  <c r="D444" i="9"/>
  <c r="O108" i="9"/>
  <c r="F441" i="7"/>
  <c r="G441" i="7" s="1"/>
  <c r="J441" i="7" s="1"/>
  <c r="H440" i="7"/>
  <c r="C442" i="7"/>
  <c r="B443" i="7"/>
  <c r="D441" i="7"/>
  <c r="E441" i="7"/>
  <c r="AE418" i="1"/>
  <c r="Y417" i="1"/>
  <c r="B1018" i="4"/>
  <c r="C1017" i="4"/>
  <c r="D1016" i="4"/>
  <c r="E1016" i="4"/>
  <c r="F1016" i="4"/>
  <c r="G1016" i="4" s="1"/>
  <c r="J1016" i="4" s="1"/>
  <c r="F1017" i="4" s="1"/>
  <c r="G1017" i="4" s="1"/>
  <c r="J1017" i="4" s="1"/>
  <c r="AD419" i="1"/>
  <c r="X418" i="1"/>
  <c r="AA418" i="1" s="1"/>
  <c r="AK231" i="1"/>
  <c r="AI231" i="1" s="1"/>
  <c r="AF231" i="1" s="1"/>
  <c r="Q417" i="1"/>
  <c r="R417" i="1"/>
  <c r="J417" i="1"/>
  <c r="N417" i="1" s="1"/>
  <c r="AL231" i="1"/>
  <c r="AJ232" i="1" s="1"/>
  <c r="AH232" i="1" s="1"/>
  <c r="T417" i="1"/>
  <c r="K417" i="1"/>
  <c r="O417" i="1" s="1"/>
  <c r="H444" i="9" l="1"/>
  <c r="Y108" i="9"/>
  <c r="X108" i="9"/>
  <c r="L108" i="9"/>
  <c r="F445" i="9"/>
  <c r="G445" i="9" s="1"/>
  <c r="J445" i="9" s="1"/>
  <c r="N108" i="9"/>
  <c r="AS108" i="9"/>
  <c r="AC108" i="9"/>
  <c r="M108" i="9"/>
  <c r="AR108" i="9"/>
  <c r="AP108" i="9"/>
  <c r="AO108" i="9" s="1"/>
  <c r="D445" i="9"/>
  <c r="B447" i="9"/>
  <c r="C446" i="9"/>
  <c r="E446" i="9" s="1"/>
  <c r="H441" i="7"/>
  <c r="F442" i="7"/>
  <c r="G442" i="7" s="1"/>
  <c r="J442" i="7" s="1"/>
  <c r="C443" i="7"/>
  <c r="B444" i="7"/>
  <c r="D442" i="7"/>
  <c r="E442" i="7"/>
  <c r="AE419" i="1"/>
  <c r="Y418" i="1"/>
  <c r="H1016" i="4"/>
  <c r="H1017" i="4" s="1"/>
  <c r="D1017" i="4"/>
  <c r="E1017" i="4"/>
  <c r="B1019" i="4"/>
  <c r="C1018" i="4"/>
  <c r="Z231" i="1"/>
  <c r="L231" i="1" s="1"/>
  <c r="P231" i="1" s="1"/>
  <c r="V231" i="1"/>
  <c r="AD420" i="1"/>
  <c r="X419" i="1"/>
  <c r="AA419" i="1" s="1"/>
  <c r="K418" i="1"/>
  <c r="O418" i="1" s="1"/>
  <c r="T418" i="1"/>
  <c r="R418" i="1"/>
  <c r="J418" i="1"/>
  <c r="N418" i="1" s="1"/>
  <c r="Q418" i="1"/>
  <c r="AT108" i="9" l="1"/>
  <c r="F446" i="9"/>
  <c r="G446" i="9" s="1"/>
  <c r="J446" i="9" s="1"/>
  <c r="H445" i="9"/>
  <c r="B448" i="9"/>
  <c r="C447" i="9"/>
  <c r="E447" i="9" s="1"/>
  <c r="K109" i="9"/>
  <c r="AK109" i="9"/>
  <c r="D446" i="9"/>
  <c r="H442" i="7"/>
  <c r="C444" i="7"/>
  <c r="B445" i="7"/>
  <c r="D443" i="7"/>
  <c r="E443" i="7"/>
  <c r="F443" i="7"/>
  <c r="G443" i="7" s="1"/>
  <c r="J443" i="7" s="1"/>
  <c r="AE420" i="1"/>
  <c r="Y419" i="1"/>
  <c r="D1018" i="4"/>
  <c r="E1018" i="4"/>
  <c r="B1020" i="4"/>
  <c r="C1019" i="4"/>
  <c r="F1018" i="4"/>
  <c r="G1018" i="4" s="1"/>
  <c r="J1018" i="4" s="1"/>
  <c r="F1019" i="4" s="1"/>
  <c r="G1019" i="4" s="1"/>
  <c r="J1019" i="4" s="1"/>
  <c r="AD421" i="1"/>
  <c r="X420" i="1"/>
  <c r="AA420" i="1" s="1"/>
  <c r="AK232" i="1"/>
  <c r="AI232" i="1" s="1"/>
  <c r="AF232" i="1" s="1"/>
  <c r="J419" i="1"/>
  <c r="N419" i="1" s="1"/>
  <c r="R419" i="1"/>
  <c r="AL232" i="1"/>
  <c r="AJ233" i="1" s="1"/>
  <c r="AH233" i="1" s="1"/>
  <c r="Q419" i="1"/>
  <c r="T419" i="1"/>
  <c r="K419" i="1"/>
  <c r="O419" i="1" s="1"/>
  <c r="F444" i="7" l="1"/>
  <c r="G444" i="7" s="1"/>
  <c r="J444" i="7" s="1"/>
  <c r="F447" i="9"/>
  <c r="G447" i="9" s="1"/>
  <c r="J447" i="9" s="1"/>
  <c r="H446" i="9"/>
  <c r="S109" i="9"/>
  <c r="H447" i="9"/>
  <c r="D447" i="9"/>
  <c r="AL109" i="9"/>
  <c r="AM109" i="9" s="1"/>
  <c r="AN109" i="9"/>
  <c r="B449" i="9"/>
  <c r="C448" i="9"/>
  <c r="E448" i="9" s="1"/>
  <c r="D444" i="7"/>
  <c r="E444" i="7"/>
  <c r="H443" i="7"/>
  <c r="H444" i="7" s="1"/>
  <c r="C445" i="7"/>
  <c r="B446" i="7"/>
  <c r="AE421" i="1"/>
  <c r="Y420" i="1"/>
  <c r="B1021" i="4"/>
  <c r="C1020" i="4"/>
  <c r="D1019" i="4"/>
  <c r="E1019" i="4"/>
  <c r="H1018" i="4"/>
  <c r="H1019" i="4" s="1"/>
  <c r="Z232" i="1"/>
  <c r="L232" i="1" s="1"/>
  <c r="P232" i="1" s="1"/>
  <c r="V232" i="1"/>
  <c r="AD422" i="1"/>
  <c r="X421" i="1"/>
  <c r="AA421" i="1" s="1"/>
  <c r="J420" i="1"/>
  <c r="N420" i="1" s="1"/>
  <c r="R420" i="1"/>
  <c r="K420" i="1"/>
  <c r="O420" i="1" s="1"/>
  <c r="T420" i="1"/>
  <c r="Q420" i="1"/>
  <c r="AF109" i="9" l="1"/>
  <c r="AA109" i="9"/>
  <c r="Z109" i="9"/>
  <c r="U109" i="9"/>
  <c r="V109" i="9"/>
  <c r="AG109" i="9" s="1"/>
  <c r="T109" i="9"/>
  <c r="AB109" i="9" s="1"/>
  <c r="W109" i="9"/>
  <c r="F448" i="9"/>
  <c r="G448" i="9" s="1"/>
  <c r="J448" i="9" s="1"/>
  <c r="D448" i="9"/>
  <c r="B450" i="9"/>
  <c r="C449" i="9"/>
  <c r="E449" i="9" s="1"/>
  <c r="C446" i="7"/>
  <c r="B447" i="7"/>
  <c r="D445" i="7"/>
  <c r="E445" i="7"/>
  <c r="F445" i="7"/>
  <c r="G445" i="7" s="1"/>
  <c r="J445" i="7" s="1"/>
  <c r="AE422" i="1"/>
  <c r="Y421" i="1"/>
  <c r="D1020" i="4"/>
  <c r="E1020" i="4"/>
  <c r="B1022" i="4"/>
  <c r="C1021" i="4"/>
  <c r="F1020" i="4"/>
  <c r="G1020" i="4" s="1"/>
  <c r="J1020" i="4" s="1"/>
  <c r="F1021" i="4" s="1"/>
  <c r="G1021" i="4" s="1"/>
  <c r="J1021" i="4" s="1"/>
  <c r="AD423" i="1"/>
  <c r="X422" i="1"/>
  <c r="AA422" i="1" s="1"/>
  <c r="AK233" i="1"/>
  <c r="AI233" i="1" s="1"/>
  <c r="AF233" i="1" s="1"/>
  <c r="J421" i="1"/>
  <c r="N421" i="1" s="1"/>
  <c r="R421" i="1"/>
  <c r="K421" i="1"/>
  <c r="O421" i="1" s="1"/>
  <c r="T421" i="1"/>
  <c r="AL233" i="1"/>
  <c r="AJ234" i="1" s="1"/>
  <c r="AH234" i="1" s="1"/>
  <c r="Q421" i="1"/>
  <c r="F446" i="7" l="1"/>
  <c r="G446" i="7" s="1"/>
  <c r="J446" i="7" s="1"/>
  <c r="R109" i="9"/>
  <c r="AE109" i="9"/>
  <c r="AD109" i="9"/>
  <c r="F449" i="9"/>
  <c r="G449" i="9" s="1"/>
  <c r="J449" i="9" s="1"/>
  <c r="N109" i="9"/>
  <c r="AS109" i="9"/>
  <c r="O109" i="9"/>
  <c r="P109" i="9"/>
  <c r="H448" i="9"/>
  <c r="AQ109" i="9"/>
  <c r="B451" i="9"/>
  <c r="C450" i="9"/>
  <c r="E450" i="9" s="1"/>
  <c r="D449" i="9"/>
  <c r="Q109" i="9"/>
  <c r="AI109" i="9"/>
  <c r="AH109" i="9"/>
  <c r="AC109" i="9"/>
  <c r="C447" i="7"/>
  <c r="B448" i="7"/>
  <c r="H445" i="7"/>
  <c r="H446" i="7" s="1"/>
  <c r="D446" i="7"/>
  <c r="E446" i="7"/>
  <c r="AE423" i="1"/>
  <c r="Y422" i="1"/>
  <c r="B1023" i="4"/>
  <c r="C1022" i="4"/>
  <c r="D1021" i="4"/>
  <c r="E1021" i="4"/>
  <c r="H1020" i="4"/>
  <c r="H1021" i="4" s="1"/>
  <c r="Z233" i="1"/>
  <c r="L233" i="1" s="1"/>
  <c r="P233" i="1" s="1"/>
  <c r="V233" i="1"/>
  <c r="AD424" i="1"/>
  <c r="X423" i="1"/>
  <c r="AA423" i="1" s="1"/>
  <c r="Q422" i="1"/>
  <c r="J422" i="1"/>
  <c r="N422" i="1" s="1"/>
  <c r="R422" i="1"/>
  <c r="K422" i="1"/>
  <c r="O422" i="1" s="1"/>
  <c r="T422" i="1"/>
  <c r="X109" i="9" l="1"/>
  <c r="Y109" i="9"/>
  <c r="L109" i="9"/>
  <c r="F450" i="9"/>
  <c r="G450" i="9" s="1"/>
  <c r="J450" i="9" s="1"/>
  <c r="H449" i="9"/>
  <c r="M109" i="9"/>
  <c r="AR109" i="9"/>
  <c r="AP109" i="9"/>
  <c r="AO109" i="9" s="1"/>
  <c r="D450" i="9"/>
  <c r="B452" i="9"/>
  <c r="C451" i="9"/>
  <c r="E451" i="9" s="1"/>
  <c r="C448" i="7"/>
  <c r="B449" i="7"/>
  <c r="D447" i="7"/>
  <c r="E447" i="7"/>
  <c r="F447" i="7"/>
  <c r="G447" i="7" s="1"/>
  <c r="J447" i="7" s="1"/>
  <c r="AE424" i="1"/>
  <c r="Y423" i="1"/>
  <c r="D1022" i="4"/>
  <c r="E1022" i="4"/>
  <c r="B1024" i="4"/>
  <c r="C1023" i="4"/>
  <c r="F1022" i="4"/>
  <c r="G1022" i="4" s="1"/>
  <c r="J1022" i="4" s="1"/>
  <c r="F1023" i="4" s="1"/>
  <c r="G1023" i="4" s="1"/>
  <c r="J1023" i="4" s="1"/>
  <c r="AD425" i="1"/>
  <c r="X424" i="1"/>
  <c r="AA424" i="1" s="1"/>
  <c r="AK234" i="1"/>
  <c r="AI234" i="1" s="1"/>
  <c r="AF234" i="1" s="1"/>
  <c r="T423" i="1"/>
  <c r="K423" i="1"/>
  <c r="O423" i="1" s="1"/>
  <c r="J423" i="1"/>
  <c r="N423" i="1" s="1"/>
  <c r="R423" i="1"/>
  <c r="Q423" i="1"/>
  <c r="AL234" i="1"/>
  <c r="AJ235" i="1" s="1"/>
  <c r="AH235" i="1" s="1"/>
  <c r="F448" i="7" l="1"/>
  <c r="G448" i="7" s="1"/>
  <c r="J448" i="7" s="1"/>
  <c r="H450" i="9"/>
  <c r="AT109" i="9"/>
  <c r="AK110" i="9"/>
  <c r="AL110" i="9" s="1"/>
  <c r="AM110" i="9" s="1"/>
  <c r="F451" i="9"/>
  <c r="G451" i="9" s="1"/>
  <c r="J451" i="9" s="1"/>
  <c r="AN110" i="9"/>
  <c r="B453" i="9"/>
  <c r="C452" i="9"/>
  <c r="E452" i="9" s="1"/>
  <c r="H451" i="9"/>
  <c r="K110" i="9"/>
  <c r="D451" i="9"/>
  <c r="H447" i="7"/>
  <c r="H448" i="7" s="1"/>
  <c r="C449" i="7"/>
  <c r="F449" i="7" s="1"/>
  <c r="G449" i="7" s="1"/>
  <c r="J449" i="7" s="1"/>
  <c r="B450" i="7"/>
  <c r="D448" i="7"/>
  <c r="E448" i="7"/>
  <c r="AE425" i="1"/>
  <c r="Y424" i="1"/>
  <c r="B1025" i="4"/>
  <c r="C1024" i="4"/>
  <c r="F1024" i="4" s="1"/>
  <c r="G1024" i="4" s="1"/>
  <c r="J1024" i="4" s="1"/>
  <c r="D1023" i="4"/>
  <c r="E1023" i="4"/>
  <c r="H1022" i="4"/>
  <c r="H1023" i="4" s="1"/>
  <c r="Z234" i="1"/>
  <c r="L234" i="1" s="1"/>
  <c r="P234" i="1" s="1"/>
  <c r="V234" i="1"/>
  <c r="AD426" i="1"/>
  <c r="X425" i="1"/>
  <c r="AA425" i="1" s="1"/>
  <c r="Q424" i="1"/>
  <c r="J424" i="1"/>
  <c r="N424" i="1" s="1"/>
  <c r="R424" i="1"/>
  <c r="T424" i="1"/>
  <c r="K424" i="1"/>
  <c r="O424" i="1" s="1"/>
  <c r="F452" i="9" l="1"/>
  <c r="G452" i="9" s="1"/>
  <c r="J452" i="9" s="1"/>
  <c r="S110" i="9"/>
  <c r="H452" i="9"/>
  <c r="D452" i="9"/>
  <c r="B454" i="9"/>
  <c r="C453" i="9"/>
  <c r="E453" i="9" s="1"/>
  <c r="H449" i="7"/>
  <c r="C450" i="7"/>
  <c r="B451" i="7"/>
  <c r="D449" i="7"/>
  <c r="E449" i="7"/>
  <c r="AE426" i="1"/>
  <c r="Y425" i="1"/>
  <c r="H1024" i="4"/>
  <c r="D1024" i="4"/>
  <c r="E1024" i="4"/>
  <c r="B1026" i="4"/>
  <c r="C1025" i="4"/>
  <c r="AD427" i="1"/>
  <c r="X426" i="1"/>
  <c r="AA426" i="1" s="1"/>
  <c r="AK235" i="1"/>
  <c r="AI235" i="1" s="1"/>
  <c r="AF235" i="1" s="1"/>
  <c r="Q425" i="1"/>
  <c r="AL235" i="1"/>
  <c r="AJ236" i="1" s="1"/>
  <c r="AH236" i="1" s="1"/>
  <c r="T425" i="1"/>
  <c r="K425" i="1"/>
  <c r="O425" i="1" s="1"/>
  <c r="J425" i="1"/>
  <c r="N425" i="1" s="1"/>
  <c r="R425" i="1"/>
  <c r="AF110" i="9" l="1"/>
  <c r="AA110" i="9"/>
  <c r="Z110" i="9"/>
  <c r="U110" i="9"/>
  <c r="V110" i="9"/>
  <c r="AG110" i="9" s="1"/>
  <c r="T110" i="9"/>
  <c r="AB110" i="9" s="1"/>
  <c r="W110" i="9"/>
  <c r="F453" i="9"/>
  <c r="B455" i="9"/>
  <c r="C454" i="9"/>
  <c r="E454" i="9" s="1"/>
  <c r="D453" i="9"/>
  <c r="G453" i="9"/>
  <c r="J453" i="9" s="1"/>
  <c r="D450" i="7"/>
  <c r="E450" i="7"/>
  <c r="C451" i="7"/>
  <c r="B452" i="7"/>
  <c r="F450" i="7"/>
  <c r="G450" i="7" s="1"/>
  <c r="J450" i="7" s="1"/>
  <c r="AE427" i="1"/>
  <c r="Y426" i="1"/>
  <c r="D1025" i="4"/>
  <c r="E1025" i="4"/>
  <c r="B1027" i="4"/>
  <c r="C1026" i="4"/>
  <c r="F1025" i="4"/>
  <c r="G1025" i="4" s="1"/>
  <c r="Z235" i="1"/>
  <c r="L235" i="1" s="1"/>
  <c r="P235" i="1" s="1"/>
  <c r="V235" i="1"/>
  <c r="AD428" i="1"/>
  <c r="X427" i="1"/>
  <c r="AA427" i="1" s="1"/>
  <c r="R426" i="1"/>
  <c r="J426" i="1"/>
  <c r="N426" i="1" s="1"/>
  <c r="K426" i="1"/>
  <c r="O426" i="1" s="1"/>
  <c r="T426" i="1"/>
  <c r="Q426" i="1"/>
  <c r="R110" i="9" l="1"/>
  <c r="AE110" i="9"/>
  <c r="AD110" i="9"/>
  <c r="F454" i="9"/>
  <c r="G454" i="9"/>
  <c r="J454" i="9" s="1"/>
  <c r="AH110" i="9"/>
  <c r="Q110" i="9"/>
  <c r="AI110" i="9"/>
  <c r="P110" i="9"/>
  <c r="D454" i="9"/>
  <c r="O110" i="9"/>
  <c r="H453" i="9"/>
  <c r="H454" i="9" s="1"/>
  <c r="AQ110" i="9"/>
  <c r="B456" i="9"/>
  <c r="C455" i="9"/>
  <c r="E455" i="9" s="1"/>
  <c r="F451" i="7"/>
  <c r="G451" i="7" s="1"/>
  <c r="J451" i="7" s="1"/>
  <c r="H450" i="7"/>
  <c r="D451" i="7"/>
  <c r="E451" i="7"/>
  <c r="C452" i="7"/>
  <c r="B453" i="7"/>
  <c r="AE428" i="1"/>
  <c r="Y427" i="1"/>
  <c r="D1026" i="4"/>
  <c r="E1026" i="4"/>
  <c r="J1025" i="4"/>
  <c r="F1026" i="4" s="1"/>
  <c r="G1026" i="4" s="1"/>
  <c r="J1026" i="4" s="1"/>
  <c r="H1025" i="4"/>
  <c r="B1028" i="4"/>
  <c r="C1027" i="4"/>
  <c r="AD429" i="1"/>
  <c r="X428" i="1"/>
  <c r="AA428" i="1" s="1"/>
  <c r="AK236" i="1"/>
  <c r="AI236" i="1" s="1"/>
  <c r="AF236" i="1" s="1"/>
  <c r="Q427" i="1"/>
  <c r="AL236" i="1"/>
  <c r="AJ237" i="1" s="1"/>
  <c r="AH237" i="1" s="1"/>
  <c r="K427" i="1"/>
  <c r="O427" i="1" s="1"/>
  <c r="T427" i="1"/>
  <c r="J427" i="1"/>
  <c r="N427" i="1" s="1"/>
  <c r="R427" i="1"/>
  <c r="X110" i="9" l="1"/>
  <c r="Y110" i="9"/>
  <c r="L110" i="9"/>
  <c r="F455" i="9"/>
  <c r="B457" i="9"/>
  <c r="C456" i="9"/>
  <c r="E456" i="9" s="1"/>
  <c r="D455" i="9"/>
  <c r="M110" i="9"/>
  <c r="AR110" i="9"/>
  <c r="AP110" i="9"/>
  <c r="AO110" i="9" s="1"/>
  <c r="G455" i="9"/>
  <c r="J455" i="9" s="1"/>
  <c r="N110" i="9"/>
  <c r="AS110" i="9"/>
  <c r="AC110" i="9"/>
  <c r="H451" i="7"/>
  <c r="C453" i="7"/>
  <c r="B454" i="7"/>
  <c r="D452" i="7"/>
  <c r="E452" i="7"/>
  <c r="F452" i="7"/>
  <c r="G452" i="7" s="1"/>
  <c r="J452" i="7" s="1"/>
  <c r="F1027" i="4"/>
  <c r="G1027" i="4" s="1"/>
  <c r="J1027" i="4" s="1"/>
  <c r="AE429" i="1"/>
  <c r="Y428" i="1"/>
  <c r="D1027" i="4"/>
  <c r="E1027" i="4"/>
  <c r="B1029" i="4"/>
  <c r="C1028" i="4"/>
  <c r="F1028" i="4" s="1"/>
  <c r="G1028" i="4" s="1"/>
  <c r="J1028" i="4" s="1"/>
  <c r="H1026" i="4"/>
  <c r="H1027" i="4" s="1"/>
  <c r="Z236" i="1"/>
  <c r="L236" i="1" s="1"/>
  <c r="P236" i="1" s="1"/>
  <c r="V236" i="1"/>
  <c r="AD430" i="1"/>
  <c r="X429" i="1"/>
  <c r="AA429" i="1" s="1"/>
  <c r="T428" i="1"/>
  <c r="K428" i="1"/>
  <c r="O428" i="1" s="1"/>
  <c r="J428" i="1"/>
  <c r="N428" i="1" s="1"/>
  <c r="R428" i="1"/>
  <c r="Q428" i="1"/>
  <c r="AT110" i="9" l="1"/>
  <c r="F456" i="9"/>
  <c r="G456" i="9" s="1"/>
  <c r="J456" i="9" s="1"/>
  <c r="AK111" i="9"/>
  <c r="AL111" i="9" s="1"/>
  <c r="AM111" i="9" s="1"/>
  <c r="K111" i="9"/>
  <c r="H455" i="9"/>
  <c r="D456" i="9"/>
  <c r="B458" i="9"/>
  <c r="C457" i="9"/>
  <c r="E457" i="9" s="1"/>
  <c r="H452" i="7"/>
  <c r="D453" i="7"/>
  <c r="E453" i="7"/>
  <c r="F453" i="7"/>
  <c r="G453" i="7" s="1"/>
  <c r="J453" i="7" s="1"/>
  <c r="C454" i="7"/>
  <c r="B455" i="7"/>
  <c r="AE430" i="1"/>
  <c r="Y429" i="1"/>
  <c r="D1028" i="4"/>
  <c r="E1028" i="4"/>
  <c r="H1028" i="4"/>
  <c r="B1030" i="4"/>
  <c r="C1029" i="4"/>
  <c r="AD431" i="1"/>
  <c r="X430" i="1"/>
  <c r="AA430" i="1" s="1"/>
  <c r="AK237" i="1"/>
  <c r="AI237" i="1" s="1"/>
  <c r="AF237" i="1" s="1"/>
  <c r="J429" i="1"/>
  <c r="N429" i="1" s="1"/>
  <c r="R429" i="1"/>
  <c r="Q429" i="1"/>
  <c r="AL237" i="1"/>
  <c r="AJ238" i="1" s="1"/>
  <c r="AH238" i="1" s="1"/>
  <c r="T429" i="1"/>
  <c r="K429" i="1"/>
  <c r="O429" i="1" s="1"/>
  <c r="F457" i="9" l="1"/>
  <c r="G457" i="9" s="1"/>
  <c r="J457" i="9" s="1"/>
  <c r="H456" i="9"/>
  <c r="H457" i="9" s="1"/>
  <c r="S111" i="9"/>
  <c r="AN111" i="9"/>
  <c r="B459" i="9"/>
  <c r="C458" i="9"/>
  <c r="E458" i="9" s="1"/>
  <c r="D457" i="9"/>
  <c r="F454" i="7"/>
  <c r="G454" i="7" s="1"/>
  <c r="J454" i="7" s="1"/>
  <c r="H453" i="7"/>
  <c r="C455" i="7"/>
  <c r="B456" i="7"/>
  <c r="D454" i="7"/>
  <c r="E454" i="7"/>
  <c r="AE431" i="1"/>
  <c r="Y430" i="1"/>
  <c r="D1029" i="4"/>
  <c r="E1029" i="4"/>
  <c r="B1031" i="4"/>
  <c r="C1030" i="4"/>
  <c r="F1029" i="4"/>
  <c r="G1029" i="4" s="1"/>
  <c r="J1029" i="4" s="1"/>
  <c r="F1030" i="4" s="1"/>
  <c r="G1030" i="4" s="1"/>
  <c r="J1030" i="4" s="1"/>
  <c r="Z237" i="1"/>
  <c r="L237" i="1" s="1"/>
  <c r="P237" i="1" s="1"/>
  <c r="V237" i="1"/>
  <c r="AD432" i="1"/>
  <c r="X431" i="1"/>
  <c r="AA431" i="1" s="1"/>
  <c r="K430" i="1"/>
  <c r="O430" i="1" s="1"/>
  <c r="T430" i="1"/>
  <c r="Q430" i="1"/>
  <c r="J430" i="1"/>
  <c r="N430" i="1" s="1"/>
  <c r="R430" i="1"/>
  <c r="AF111" i="9" l="1"/>
  <c r="Z111" i="9"/>
  <c r="AA111" i="9"/>
  <c r="U111" i="9"/>
  <c r="V111" i="9"/>
  <c r="AG111" i="9" s="1"/>
  <c r="T111" i="9"/>
  <c r="AB111" i="9" s="1"/>
  <c r="W111" i="9"/>
  <c r="F458" i="9"/>
  <c r="G458" i="9" s="1"/>
  <c r="J458" i="9" s="1"/>
  <c r="D458" i="9"/>
  <c r="B460" i="9"/>
  <c r="C459" i="9"/>
  <c r="E459" i="9" s="1"/>
  <c r="H454" i="7"/>
  <c r="F455" i="7"/>
  <c r="G455" i="7" s="1"/>
  <c r="J455" i="7" s="1"/>
  <c r="C456" i="7"/>
  <c r="B457" i="7"/>
  <c r="D455" i="7"/>
  <c r="E455" i="7"/>
  <c r="AE432" i="1"/>
  <c r="Y431" i="1"/>
  <c r="B1032" i="4"/>
  <c r="C1031" i="4"/>
  <c r="D1030" i="4"/>
  <c r="E1030" i="4"/>
  <c r="H1029" i="4"/>
  <c r="H1030" i="4" s="1"/>
  <c r="AD433" i="1"/>
  <c r="X432" i="1"/>
  <c r="AA432" i="1" s="1"/>
  <c r="AK238" i="1"/>
  <c r="AI238" i="1" s="1"/>
  <c r="AF238" i="1" s="1"/>
  <c r="Q431" i="1"/>
  <c r="AL238" i="1"/>
  <c r="AJ239" i="1" s="1"/>
  <c r="AH239" i="1" s="1"/>
  <c r="J431" i="1"/>
  <c r="N431" i="1" s="1"/>
  <c r="R431" i="1"/>
  <c r="K431" i="1"/>
  <c r="O431" i="1" s="1"/>
  <c r="T431" i="1"/>
  <c r="H458" i="9" l="1"/>
  <c r="R111" i="9"/>
  <c r="AD111" i="9"/>
  <c r="AE111" i="9"/>
  <c r="F459" i="9"/>
  <c r="G459" i="9" s="1"/>
  <c r="J459" i="9" s="1"/>
  <c r="AQ111" i="9"/>
  <c r="B461" i="9"/>
  <c r="C460" i="9"/>
  <c r="E460" i="9" s="1"/>
  <c r="D459" i="9"/>
  <c r="Q111" i="9"/>
  <c r="AI111" i="9"/>
  <c r="AH111" i="9"/>
  <c r="P111" i="9"/>
  <c r="O111" i="9"/>
  <c r="F456" i="7"/>
  <c r="G456" i="7" s="1"/>
  <c r="J456" i="7" s="1"/>
  <c r="H455" i="7"/>
  <c r="C457" i="7"/>
  <c r="B458" i="7"/>
  <c r="D456" i="7"/>
  <c r="E456" i="7"/>
  <c r="AE433" i="1"/>
  <c r="Y432" i="1"/>
  <c r="D1031" i="4"/>
  <c r="E1031" i="4"/>
  <c r="B1033" i="4"/>
  <c r="C1032" i="4"/>
  <c r="F1031" i="4"/>
  <c r="G1031" i="4" s="1"/>
  <c r="J1031" i="4" s="1"/>
  <c r="F1032" i="4" s="1"/>
  <c r="G1032" i="4" s="1"/>
  <c r="J1032" i="4" s="1"/>
  <c r="Z238" i="1"/>
  <c r="L238" i="1" s="1"/>
  <c r="P238" i="1" s="1"/>
  <c r="V238" i="1"/>
  <c r="AD434" i="1"/>
  <c r="X433" i="1"/>
  <c r="AA433" i="1" s="1"/>
  <c r="T432" i="1"/>
  <c r="K432" i="1"/>
  <c r="O432" i="1" s="1"/>
  <c r="J432" i="1"/>
  <c r="N432" i="1" s="1"/>
  <c r="R432" i="1"/>
  <c r="Q432" i="1"/>
  <c r="Y111" i="9" l="1"/>
  <c r="X111" i="9"/>
  <c r="L111" i="9"/>
  <c r="F460" i="9"/>
  <c r="G460" i="9" s="1"/>
  <c r="J460" i="9" s="1"/>
  <c r="H459" i="9"/>
  <c r="M111" i="9"/>
  <c r="AR111" i="9"/>
  <c r="D460" i="9"/>
  <c r="B462" i="9"/>
  <c r="C461" i="9"/>
  <c r="E461" i="9" s="1"/>
  <c r="AS111" i="9"/>
  <c r="N111" i="9"/>
  <c r="AC111" i="9"/>
  <c r="AP111" i="9"/>
  <c r="AO111" i="9" s="1"/>
  <c r="H456" i="7"/>
  <c r="D457" i="7"/>
  <c r="E457" i="7"/>
  <c r="F457" i="7"/>
  <c r="G457" i="7" s="1"/>
  <c r="J457" i="7" s="1"/>
  <c r="C458" i="7"/>
  <c r="B459" i="7"/>
  <c r="AE434" i="1"/>
  <c r="Y433" i="1"/>
  <c r="B1034" i="4"/>
  <c r="C1033" i="4"/>
  <c r="D1032" i="4"/>
  <c r="E1032" i="4"/>
  <c r="H1031" i="4"/>
  <c r="H1032" i="4" s="1"/>
  <c r="AD435" i="1"/>
  <c r="X434" i="1"/>
  <c r="AA434" i="1" s="1"/>
  <c r="AK239" i="1"/>
  <c r="AI239" i="1" s="1"/>
  <c r="AF239" i="1" s="1"/>
  <c r="Q433" i="1"/>
  <c r="AL239" i="1"/>
  <c r="AJ240" i="1" s="1"/>
  <c r="AH240" i="1" s="1"/>
  <c r="R433" i="1"/>
  <c r="J433" i="1"/>
  <c r="N433" i="1" s="1"/>
  <c r="K433" i="1"/>
  <c r="O433" i="1" s="1"/>
  <c r="T433" i="1"/>
  <c r="AT111" i="9" l="1"/>
  <c r="AK112" i="9" s="1"/>
  <c r="AL112" i="9" s="1"/>
  <c r="AM112" i="9" s="1"/>
  <c r="F461" i="9"/>
  <c r="B463" i="9"/>
  <c r="C462" i="9"/>
  <c r="E462" i="9" s="1"/>
  <c r="D461" i="9"/>
  <c r="G461" i="9"/>
  <c r="J461" i="9" s="1"/>
  <c r="K112" i="9"/>
  <c r="H460" i="9"/>
  <c r="F458" i="7"/>
  <c r="G458" i="7" s="1"/>
  <c r="J458" i="7" s="1"/>
  <c r="C459" i="7"/>
  <c r="B460" i="7"/>
  <c r="H457" i="7"/>
  <c r="D458" i="7"/>
  <c r="E458" i="7"/>
  <c r="AE435" i="1"/>
  <c r="Y434" i="1"/>
  <c r="B1035" i="4"/>
  <c r="C1034" i="4"/>
  <c r="D1033" i="4"/>
  <c r="E1033" i="4"/>
  <c r="F1033" i="4"/>
  <c r="G1033" i="4" s="1"/>
  <c r="J1033" i="4" s="1"/>
  <c r="F1034" i="4" s="1"/>
  <c r="G1034" i="4" s="1"/>
  <c r="J1034" i="4" s="1"/>
  <c r="Z239" i="1"/>
  <c r="L239" i="1" s="1"/>
  <c r="P239" i="1" s="1"/>
  <c r="V239" i="1"/>
  <c r="AD436" i="1"/>
  <c r="X435" i="1"/>
  <c r="AA435" i="1" s="1"/>
  <c r="T434" i="1"/>
  <c r="K434" i="1"/>
  <c r="O434" i="1" s="1"/>
  <c r="J434" i="1"/>
  <c r="N434" i="1" s="1"/>
  <c r="R434" i="1"/>
  <c r="Q434" i="1"/>
  <c r="AN112" i="9" l="1"/>
  <c r="F462" i="9"/>
  <c r="G462" i="9" s="1"/>
  <c r="J462" i="9" s="1"/>
  <c r="S112" i="9"/>
  <c r="D462" i="9"/>
  <c r="B464" i="9"/>
  <c r="C463" i="9"/>
  <c r="E463" i="9" s="1"/>
  <c r="H461" i="9"/>
  <c r="H458" i="7"/>
  <c r="F459" i="7"/>
  <c r="G459" i="7" s="1"/>
  <c r="J459" i="7" s="1"/>
  <c r="C460" i="7"/>
  <c r="B461" i="7"/>
  <c r="D459" i="7"/>
  <c r="E459" i="7"/>
  <c r="AE436" i="1"/>
  <c r="Y435" i="1"/>
  <c r="H1033" i="4"/>
  <c r="H1034" i="4" s="1"/>
  <c r="D1034" i="4"/>
  <c r="E1034" i="4"/>
  <c r="B1036" i="4"/>
  <c r="C1035" i="4"/>
  <c r="AD437" i="1"/>
  <c r="X436" i="1"/>
  <c r="AA436" i="1" s="1"/>
  <c r="AK240" i="1"/>
  <c r="AI240" i="1" s="1"/>
  <c r="AF240" i="1" s="1"/>
  <c r="AL240" i="1"/>
  <c r="AJ241" i="1" s="1"/>
  <c r="AH241" i="1" s="1"/>
  <c r="K435" i="1"/>
  <c r="O435" i="1" s="1"/>
  <c r="T435" i="1"/>
  <c r="Q435" i="1"/>
  <c r="R435" i="1"/>
  <c r="J435" i="1"/>
  <c r="N435" i="1" s="1"/>
  <c r="AF112" i="9" l="1"/>
  <c r="Z112" i="9"/>
  <c r="AA112" i="9"/>
  <c r="U112" i="9"/>
  <c r="V112" i="9"/>
  <c r="AG112" i="9" s="1"/>
  <c r="T112" i="9"/>
  <c r="AB112" i="9" s="1"/>
  <c r="W112" i="9"/>
  <c r="F463" i="9"/>
  <c r="G463" i="9" s="1"/>
  <c r="J463" i="9" s="1"/>
  <c r="H462" i="9"/>
  <c r="D463" i="9"/>
  <c r="B465" i="9"/>
  <c r="C464" i="9"/>
  <c r="E464" i="9" s="1"/>
  <c r="F460" i="7"/>
  <c r="G460" i="7" s="1"/>
  <c r="J460" i="7" s="1"/>
  <c r="C461" i="7"/>
  <c r="B462" i="7"/>
  <c r="D460" i="7"/>
  <c r="E460" i="7"/>
  <c r="H459" i="7"/>
  <c r="AE437" i="1"/>
  <c r="Y436" i="1"/>
  <c r="B1037" i="4"/>
  <c r="C1036" i="4"/>
  <c r="D1035" i="4"/>
  <c r="E1035" i="4"/>
  <c r="F1035" i="4"/>
  <c r="G1035" i="4" s="1"/>
  <c r="J1035" i="4" s="1"/>
  <c r="F1036" i="4" s="1"/>
  <c r="G1036" i="4" s="1"/>
  <c r="J1036" i="4" s="1"/>
  <c r="Z240" i="1"/>
  <c r="L240" i="1" s="1"/>
  <c r="P240" i="1" s="1"/>
  <c r="V240" i="1"/>
  <c r="AD438" i="1"/>
  <c r="X437" i="1"/>
  <c r="AA437" i="1" s="1"/>
  <c r="J436" i="1"/>
  <c r="N436" i="1" s="1"/>
  <c r="R436" i="1"/>
  <c r="Q436" i="1"/>
  <c r="K436" i="1"/>
  <c r="O436" i="1" s="1"/>
  <c r="T436" i="1"/>
  <c r="R112" i="9" l="1"/>
  <c r="AD112" i="9"/>
  <c r="AE112" i="9"/>
  <c r="F464" i="9"/>
  <c r="G464" i="9" s="1"/>
  <c r="J464" i="9" s="1"/>
  <c r="AQ112" i="9"/>
  <c r="AH112" i="9"/>
  <c r="Q112" i="9"/>
  <c r="AI112" i="9"/>
  <c r="B466" i="9"/>
  <c r="C465" i="9"/>
  <c r="E465" i="9" s="1"/>
  <c r="D464" i="9"/>
  <c r="H463" i="9"/>
  <c r="P112" i="9"/>
  <c r="O112" i="9"/>
  <c r="F461" i="7"/>
  <c r="G461" i="7" s="1"/>
  <c r="J461" i="7" s="1"/>
  <c r="H460" i="7"/>
  <c r="C462" i="7"/>
  <c r="B463" i="7"/>
  <c r="D461" i="7"/>
  <c r="E461" i="7"/>
  <c r="AE438" i="1"/>
  <c r="Y437" i="1"/>
  <c r="H1035" i="4"/>
  <c r="H1036" i="4" s="1"/>
  <c r="D1036" i="4"/>
  <c r="E1036" i="4"/>
  <c r="B1038" i="4"/>
  <c r="C1037" i="4"/>
  <c r="AD439" i="1"/>
  <c r="X438" i="1"/>
  <c r="AA438" i="1" s="1"/>
  <c r="AK241" i="1"/>
  <c r="AI241" i="1" s="1"/>
  <c r="AF241" i="1" s="1"/>
  <c r="AL241" i="1"/>
  <c r="AJ242" i="1" s="1"/>
  <c r="AH242" i="1" s="1"/>
  <c r="K437" i="1"/>
  <c r="O437" i="1" s="1"/>
  <c r="T437" i="1"/>
  <c r="Q437" i="1"/>
  <c r="J437" i="1"/>
  <c r="N437" i="1" s="1"/>
  <c r="R437" i="1"/>
  <c r="H461" i="7" l="1"/>
  <c r="Y112" i="9"/>
  <c r="X112" i="9"/>
  <c r="L112" i="9"/>
  <c r="H464" i="9"/>
  <c r="F465" i="9"/>
  <c r="G465" i="9" s="1"/>
  <c r="J465" i="9" s="1"/>
  <c r="AR112" i="9"/>
  <c r="N112" i="9"/>
  <c r="AS112" i="9"/>
  <c r="AC112" i="9"/>
  <c r="D465" i="9"/>
  <c r="B467" i="9"/>
  <c r="C466" i="9"/>
  <c r="E466" i="9" s="1"/>
  <c r="AP112" i="9"/>
  <c r="AO112" i="9" s="1"/>
  <c r="D462" i="7"/>
  <c r="E462" i="7"/>
  <c r="F462" i="7"/>
  <c r="G462" i="7" s="1"/>
  <c r="C463" i="7"/>
  <c r="B464" i="7"/>
  <c r="AE439" i="1"/>
  <c r="Y438" i="1"/>
  <c r="B1039" i="4"/>
  <c r="C1038" i="4"/>
  <c r="D1037" i="4"/>
  <c r="E1037" i="4"/>
  <c r="F1037" i="4"/>
  <c r="G1037" i="4" s="1"/>
  <c r="J1037" i="4" s="1"/>
  <c r="F1038" i="4" s="1"/>
  <c r="G1038" i="4" s="1"/>
  <c r="J1038" i="4" s="1"/>
  <c r="Z241" i="1"/>
  <c r="L241" i="1" s="1"/>
  <c r="P241" i="1" s="1"/>
  <c r="V241" i="1"/>
  <c r="AD440" i="1"/>
  <c r="X439" i="1"/>
  <c r="AA439" i="1" s="1"/>
  <c r="J438" i="1"/>
  <c r="N438" i="1" s="1"/>
  <c r="R438" i="1"/>
  <c r="Q438" i="1"/>
  <c r="K438" i="1"/>
  <c r="O438" i="1" s="1"/>
  <c r="T438" i="1"/>
  <c r="AT112" i="9" l="1"/>
  <c r="F466" i="9"/>
  <c r="G466" i="9" s="1"/>
  <c r="J466" i="9" s="1"/>
  <c r="M112" i="9"/>
  <c r="H465" i="9"/>
  <c r="D466" i="9"/>
  <c r="B468" i="9"/>
  <c r="C467" i="9"/>
  <c r="E467" i="9" s="1"/>
  <c r="AK113" i="9"/>
  <c r="C464" i="7"/>
  <c r="B465" i="7"/>
  <c r="J462" i="7"/>
  <c r="F463" i="7" s="1"/>
  <c r="G463" i="7" s="1"/>
  <c r="J463" i="7" s="1"/>
  <c r="F464" i="7" s="1"/>
  <c r="G464" i="7" s="1"/>
  <c r="J464" i="7" s="1"/>
  <c r="H462" i="7"/>
  <c r="D463" i="7"/>
  <c r="E463" i="7"/>
  <c r="AE440" i="1"/>
  <c r="Y439" i="1"/>
  <c r="H1037" i="4"/>
  <c r="H1038" i="4" s="1"/>
  <c r="D1038" i="4"/>
  <c r="E1038" i="4"/>
  <c r="B1040" i="4"/>
  <c r="C1039" i="4"/>
  <c r="AD441" i="1"/>
  <c r="X440" i="1"/>
  <c r="AA440" i="1" s="1"/>
  <c r="AK242" i="1"/>
  <c r="AI242" i="1" s="1"/>
  <c r="AF242" i="1" s="1"/>
  <c r="J439" i="1"/>
  <c r="N439" i="1" s="1"/>
  <c r="R439" i="1"/>
  <c r="AL242" i="1"/>
  <c r="AJ243" i="1" s="1"/>
  <c r="AH243" i="1" s="1"/>
  <c r="K439" i="1"/>
  <c r="O439" i="1" s="1"/>
  <c r="T439" i="1"/>
  <c r="Q439" i="1"/>
  <c r="F467" i="9" l="1"/>
  <c r="H466" i="9"/>
  <c r="K113" i="9"/>
  <c r="D467" i="9"/>
  <c r="AL113" i="9"/>
  <c r="AM113" i="9" s="1"/>
  <c r="AN113" i="9"/>
  <c r="C468" i="9"/>
  <c r="E468" i="9" s="1"/>
  <c r="B469" i="9"/>
  <c r="G467" i="9"/>
  <c r="J467" i="9" s="1"/>
  <c r="C465" i="7"/>
  <c r="F465" i="7" s="1"/>
  <c r="G465" i="7" s="1"/>
  <c r="J465" i="7" s="1"/>
  <c r="B466" i="7"/>
  <c r="H463" i="7"/>
  <c r="H464" i="7" s="1"/>
  <c r="D464" i="7"/>
  <c r="E464" i="7"/>
  <c r="AE441" i="1"/>
  <c r="Y440" i="1"/>
  <c r="D1039" i="4"/>
  <c r="E1039" i="4"/>
  <c r="B1041" i="4"/>
  <c r="C1040" i="4"/>
  <c r="F1039" i="4"/>
  <c r="G1039" i="4" s="1"/>
  <c r="J1039" i="4" s="1"/>
  <c r="F1040" i="4" s="1"/>
  <c r="G1040" i="4" s="1"/>
  <c r="J1040" i="4" s="1"/>
  <c r="Z242" i="1"/>
  <c r="L242" i="1" s="1"/>
  <c r="P242" i="1" s="1"/>
  <c r="V242" i="1"/>
  <c r="AD442" i="1"/>
  <c r="X441" i="1"/>
  <c r="AA441" i="1" s="1"/>
  <c r="Q440" i="1"/>
  <c r="J440" i="1"/>
  <c r="N440" i="1" s="1"/>
  <c r="R440" i="1"/>
  <c r="K440" i="1"/>
  <c r="O440" i="1" s="1"/>
  <c r="T440" i="1"/>
  <c r="S113" i="9" l="1"/>
  <c r="T113" i="9"/>
  <c r="AB113" i="9" s="1"/>
  <c r="W113" i="9"/>
  <c r="F468" i="9"/>
  <c r="G468" i="9" s="1"/>
  <c r="H467" i="9"/>
  <c r="D468" i="9"/>
  <c r="B470" i="9"/>
  <c r="C469" i="9"/>
  <c r="E469" i="9" s="1"/>
  <c r="H465" i="7"/>
  <c r="C466" i="7"/>
  <c r="F466" i="7" s="1"/>
  <c r="G466" i="7" s="1"/>
  <c r="J466" i="7" s="1"/>
  <c r="B467" i="7"/>
  <c r="D465" i="7"/>
  <c r="E465" i="7"/>
  <c r="AE442" i="1"/>
  <c r="Y441" i="1"/>
  <c r="B1042" i="4"/>
  <c r="C1041" i="4"/>
  <c r="D1040" i="4"/>
  <c r="E1040" i="4"/>
  <c r="H1039" i="4"/>
  <c r="H1040" i="4" s="1"/>
  <c r="AD443" i="1"/>
  <c r="X442" i="1"/>
  <c r="AA442" i="1" s="1"/>
  <c r="AK243" i="1"/>
  <c r="AI243" i="1" s="1"/>
  <c r="AF243" i="1" s="1"/>
  <c r="T441" i="1"/>
  <c r="K441" i="1"/>
  <c r="O441" i="1" s="1"/>
  <c r="R441" i="1"/>
  <c r="J441" i="1"/>
  <c r="N441" i="1" s="1"/>
  <c r="AL243" i="1"/>
  <c r="AJ244" i="1" s="1"/>
  <c r="AH244" i="1" s="1"/>
  <c r="Q441" i="1"/>
  <c r="AF113" i="9" l="1"/>
  <c r="AA113" i="9"/>
  <c r="Z113" i="9"/>
  <c r="U113" i="9"/>
  <c r="V113" i="9"/>
  <c r="AG113" i="9" s="1"/>
  <c r="J468" i="9"/>
  <c r="H468" i="9"/>
  <c r="F469" i="9"/>
  <c r="G469" i="9" s="1"/>
  <c r="J469" i="9" s="1"/>
  <c r="AI113" i="9"/>
  <c r="AH113" i="9"/>
  <c r="Q113" i="9"/>
  <c r="D469" i="9"/>
  <c r="B471" i="9"/>
  <c r="C470" i="9"/>
  <c r="E470" i="9" s="1"/>
  <c r="C467" i="7"/>
  <c r="B468" i="7"/>
  <c r="H466" i="7"/>
  <c r="D466" i="7"/>
  <c r="E466" i="7"/>
  <c r="AE443" i="1"/>
  <c r="Y442" i="1"/>
  <c r="D1041" i="4"/>
  <c r="E1041" i="4"/>
  <c r="B1043" i="4"/>
  <c r="C1042" i="4"/>
  <c r="F1041" i="4"/>
  <c r="G1041" i="4" s="1"/>
  <c r="J1041" i="4" s="1"/>
  <c r="F1042" i="4" s="1"/>
  <c r="G1042" i="4" s="1"/>
  <c r="J1042" i="4" s="1"/>
  <c r="Z243" i="1"/>
  <c r="L243" i="1" s="1"/>
  <c r="P243" i="1" s="1"/>
  <c r="V243" i="1"/>
  <c r="AD444" i="1"/>
  <c r="X443" i="1"/>
  <c r="AA443" i="1" s="1"/>
  <c r="Q442" i="1"/>
  <c r="J442" i="1"/>
  <c r="N442" i="1" s="1"/>
  <c r="R442" i="1"/>
  <c r="K442" i="1"/>
  <c r="O442" i="1" s="1"/>
  <c r="T442" i="1"/>
  <c r="R113" i="9" l="1"/>
  <c r="AE113" i="9"/>
  <c r="AD113" i="9"/>
  <c r="O113" i="9"/>
  <c r="F470" i="9"/>
  <c r="G470" i="9" s="1"/>
  <c r="J470" i="9" s="1"/>
  <c r="H469" i="9"/>
  <c r="P113" i="9"/>
  <c r="AS113" i="9"/>
  <c r="N113" i="9"/>
  <c r="AC113" i="9"/>
  <c r="D470" i="9"/>
  <c r="B472" i="9"/>
  <c r="C471" i="9"/>
  <c r="E471" i="9" s="1"/>
  <c r="D467" i="7"/>
  <c r="E467" i="7"/>
  <c r="F467" i="7"/>
  <c r="G467" i="7" s="1"/>
  <c r="J467" i="7" s="1"/>
  <c r="F468" i="7" s="1"/>
  <c r="G468" i="7" s="1"/>
  <c r="J468" i="7" s="1"/>
  <c r="C468" i="7"/>
  <c r="B469" i="7"/>
  <c r="AE444" i="1"/>
  <c r="Y443" i="1"/>
  <c r="B1044" i="4"/>
  <c r="C1043" i="4"/>
  <c r="D1042" i="4"/>
  <c r="E1042" i="4"/>
  <c r="H1041" i="4"/>
  <c r="H1042" i="4" s="1"/>
  <c r="AD445" i="1"/>
  <c r="X444" i="1"/>
  <c r="AA444" i="1" s="1"/>
  <c r="AK244" i="1"/>
  <c r="AI244" i="1" s="1"/>
  <c r="AF244" i="1" s="1"/>
  <c r="K443" i="1"/>
  <c r="O443" i="1" s="1"/>
  <c r="T443" i="1"/>
  <c r="Q443" i="1"/>
  <c r="AL244" i="1"/>
  <c r="AJ245" i="1" s="1"/>
  <c r="AH245" i="1" s="1"/>
  <c r="R443" i="1"/>
  <c r="J443" i="1"/>
  <c r="N443" i="1" s="1"/>
  <c r="Y113" i="9" l="1"/>
  <c r="X113" i="9"/>
  <c r="AQ113" i="9"/>
  <c r="L113" i="9"/>
  <c r="H470" i="9"/>
  <c r="F471" i="9"/>
  <c r="D471" i="9"/>
  <c r="M113" i="9"/>
  <c r="AR113" i="9"/>
  <c r="AP113" i="9"/>
  <c r="AO113" i="9" s="1"/>
  <c r="G471" i="9"/>
  <c r="B473" i="9"/>
  <c r="C472" i="9"/>
  <c r="E472" i="9" s="1"/>
  <c r="H467" i="7"/>
  <c r="H468" i="7" s="1"/>
  <c r="D468" i="7"/>
  <c r="E468" i="7"/>
  <c r="C469" i="7"/>
  <c r="B470" i="7"/>
  <c r="AE445" i="1"/>
  <c r="Y444" i="1"/>
  <c r="B1045" i="4"/>
  <c r="C1044" i="4"/>
  <c r="D1043" i="4"/>
  <c r="E1043" i="4"/>
  <c r="F1043" i="4"/>
  <c r="G1043" i="4" s="1"/>
  <c r="J1043" i="4" s="1"/>
  <c r="F1044" i="4" s="1"/>
  <c r="G1044" i="4" s="1"/>
  <c r="J1044" i="4" s="1"/>
  <c r="Z244" i="1"/>
  <c r="L244" i="1" s="1"/>
  <c r="P244" i="1" s="1"/>
  <c r="V244" i="1"/>
  <c r="AD446" i="1"/>
  <c r="X445" i="1"/>
  <c r="AA445" i="1" s="1"/>
  <c r="R444" i="1"/>
  <c r="J444" i="1"/>
  <c r="N444" i="1" s="1"/>
  <c r="Q444" i="1"/>
  <c r="T444" i="1"/>
  <c r="K444" i="1"/>
  <c r="O444" i="1" s="1"/>
  <c r="AT113" i="9" l="1"/>
  <c r="AK114" i="9" s="1"/>
  <c r="F472" i="9"/>
  <c r="D472" i="9"/>
  <c r="B474" i="9"/>
  <c r="C473" i="9"/>
  <c r="E473" i="9" s="1"/>
  <c r="J471" i="9"/>
  <c r="G472" i="9" s="1"/>
  <c r="J472" i="9" s="1"/>
  <c r="H471" i="9"/>
  <c r="K114" i="9"/>
  <c r="C470" i="7"/>
  <c r="B471" i="7"/>
  <c r="D469" i="7"/>
  <c r="E469" i="7"/>
  <c r="F469" i="7"/>
  <c r="G469" i="7" s="1"/>
  <c r="J469" i="7" s="1"/>
  <c r="AE446" i="1"/>
  <c r="Y445" i="1"/>
  <c r="D1044" i="4"/>
  <c r="E1044" i="4"/>
  <c r="B1046" i="4"/>
  <c r="C1045" i="4"/>
  <c r="H1043" i="4"/>
  <c r="H1044" i="4" s="1"/>
  <c r="AD447" i="1"/>
  <c r="X446" i="1"/>
  <c r="AA446" i="1" s="1"/>
  <c r="AK245" i="1"/>
  <c r="AI245" i="1" s="1"/>
  <c r="AF245" i="1" s="1"/>
  <c r="K445" i="1"/>
  <c r="O445" i="1" s="1"/>
  <c r="T445" i="1"/>
  <c r="R445" i="1"/>
  <c r="J445" i="1"/>
  <c r="N445" i="1" s="1"/>
  <c r="Q445" i="1"/>
  <c r="AL245" i="1"/>
  <c r="AJ246" i="1" s="1"/>
  <c r="AH246" i="1" s="1"/>
  <c r="AL114" i="9" l="1"/>
  <c r="AM114" i="9" s="1"/>
  <c r="AN114" i="9"/>
  <c r="F473" i="9"/>
  <c r="G473" i="9" s="1"/>
  <c r="J473" i="9" s="1"/>
  <c r="S114" i="9"/>
  <c r="D473" i="9"/>
  <c r="H472" i="9"/>
  <c r="B475" i="9"/>
  <c r="C474" i="9"/>
  <c r="E474" i="9" s="1"/>
  <c r="F470" i="7"/>
  <c r="G470" i="7" s="1"/>
  <c r="J470" i="7" s="1"/>
  <c r="H469" i="7"/>
  <c r="C471" i="7"/>
  <c r="B472" i="7"/>
  <c r="D470" i="7"/>
  <c r="E470" i="7"/>
  <c r="AE447" i="1"/>
  <c r="Y446" i="1"/>
  <c r="D1045" i="4"/>
  <c r="E1045" i="4"/>
  <c r="B1047" i="4"/>
  <c r="C1046" i="4"/>
  <c r="F1045" i="4"/>
  <c r="G1045" i="4" s="1"/>
  <c r="J1045" i="4" s="1"/>
  <c r="F1046" i="4" s="1"/>
  <c r="G1046" i="4" s="1"/>
  <c r="J1046" i="4" s="1"/>
  <c r="Z245" i="1"/>
  <c r="L245" i="1" s="1"/>
  <c r="P245" i="1" s="1"/>
  <c r="V245" i="1"/>
  <c r="AD448" i="1"/>
  <c r="X447" i="1"/>
  <c r="AA447" i="1" s="1"/>
  <c r="J446" i="1"/>
  <c r="N446" i="1" s="1"/>
  <c r="R446" i="1"/>
  <c r="Q446" i="1"/>
  <c r="K446" i="1"/>
  <c r="O446" i="1" s="1"/>
  <c r="T446" i="1"/>
  <c r="H470" i="7" l="1"/>
  <c r="H473" i="9"/>
  <c r="AF114" i="9"/>
  <c r="Z114" i="9"/>
  <c r="AA114" i="9"/>
  <c r="U114" i="9"/>
  <c r="V114" i="9"/>
  <c r="AG114" i="9" s="1"/>
  <c r="T114" i="9"/>
  <c r="AB114" i="9" s="1"/>
  <c r="W114" i="9"/>
  <c r="F474" i="9"/>
  <c r="G474" i="9" s="1"/>
  <c r="J474" i="9" s="1"/>
  <c r="B476" i="9"/>
  <c r="C475" i="9"/>
  <c r="E475" i="9" s="1"/>
  <c r="D474" i="9"/>
  <c r="C472" i="7"/>
  <c r="B473" i="7"/>
  <c r="D471" i="7"/>
  <c r="E471" i="7"/>
  <c r="F471" i="7"/>
  <c r="G471" i="7" s="1"/>
  <c r="J471" i="7" s="1"/>
  <c r="F472" i="7" s="1"/>
  <c r="G472" i="7" s="1"/>
  <c r="J472" i="7" s="1"/>
  <c r="AE448" i="1"/>
  <c r="Y447" i="1"/>
  <c r="B1048" i="4"/>
  <c r="C1047" i="4"/>
  <c r="D1046" i="4"/>
  <c r="E1046" i="4"/>
  <c r="H1045" i="4"/>
  <c r="H1046" i="4" s="1"/>
  <c r="AD449" i="1"/>
  <c r="X448" i="1"/>
  <c r="AA448" i="1" s="1"/>
  <c r="AK246" i="1"/>
  <c r="AI246" i="1" s="1"/>
  <c r="AF246" i="1" s="1"/>
  <c r="K447" i="1"/>
  <c r="O447" i="1" s="1"/>
  <c r="T447" i="1"/>
  <c r="R447" i="1"/>
  <c r="J447" i="1"/>
  <c r="N447" i="1" s="1"/>
  <c r="AL246" i="1"/>
  <c r="AJ247" i="1" s="1"/>
  <c r="AH247" i="1" s="1"/>
  <c r="Q447" i="1"/>
  <c r="R114" i="9" l="1"/>
  <c r="AE114" i="9"/>
  <c r="AD114" i="9"/>
  <c r="F475" i="9"/>
  <c r="G475" i="9" s="1"/>
  <c r="J475" i="9" s="1"/>
  <c r="H474" i="9"/>
  <c r="N114" i="9"/>
  <c r="AS114" i="9"/>
  <c r="P114" i="9"/>
  <c r="AH114" i="9"/>
  <c r="Q114" i="9"/>
  <c r="AI114" i="9"/>
  <c r="D475" i="9"/>
  <c r="O114" i="9"/>
  <c r="C476" i="9"/>
  <c r="E476" i="9" s="1"/>
  <c r="B477" i="9"/>
  <c r="D472" i="7"/>
  <c r="E472" i="7"/>
  <c r="H471" i="7"/>
  <c r="H472" i="7" s="1"/>
  <c r="C473" i="7"/>
  <c r="F473" i="7" s="1"/>
  <c r="G473" i="7" s="1"/>
  <c r="J473" i="7" s="1"/>
  <c r="B474" i="7"/>
  <c r="AE449" i="1"/>
  <c r="Y448" i="1"/>
  <c r="D1047" i="4"/>
  <c r="E1047" i="4"/>
  <c r="B1049" i="4"/>
  <c r="C1048" i="4"/>
  <c r="F1047" i="4"/>
  <c r="G1047" i="4" s="1"/>
  <c r="J1047" i="4" s="1"/>
  <c r="F1048" i="4" s="1"/>
  <c r="G1048" i="4" s="1"/>
  <c r="J1048" i="4" s="1"/>
  <c r="Z246" i="1"/>
  <c r="L246" i="1" s="1"/>
  <c r="P246" i="1" s="1"/>
  <c r="V246" i="1"/>
  <c r="AD450" i="1"/>
  <c r="X449" i="1"/>
  <c r="AA449" i="1" s="1"/>
  <c r="R448" i="1"/>
  <c r="J448" i="1"/>
  <c r="N448" i="1" s="1"/>
  <c r="T448" i="1"/>
  <c r="K448" i="1"/>
  <c r="O448" i="1" s="1"/>
  <c r="Q448" i="1"/>
  <c r="Y114" i="9" l="1"/>
  <c r="X114" i="9"/>
  <c r="L114" i="9"/>
  <c r="AC114" i="9"/>
  <c r="AQ114" i="9"/>
  <c r="F476" i="9"/>
  <c r="G476" i="9" s="1"/>
  <c r="J476" i="9" s="1"/>
  <c r="H475" i="9"/>
  <c r="AR114" i="9"/>
  <c r="M114" i="9"/>
  <c r="AP114" i="9"/>
  <c r="AO114" i="9" s="1"/>
  <c r="C477" i="9"/>
  <c r="E477" i="9" s="1"/>
  <c r="B478" i="9"/>
  <c r="D476" i="9"/>
  <c r="H473" i="7"/>
  <c r="C474" i="7"/>
  <c r="F474" i="7" s="1"/>
  <c r="G474" i="7" s="1"/>
  <c r="J474" i="7" s="1"/>
  <c r="B475" i="7"/>
  <c r="D473" i="7"/>
  <c r="E473" i="7"/>
  <c r="AE450" i="1"/>
  <c r="Y449" i="1"/>
  <c r="B1050" i="4"/>
  <c r="C1049" i="4"/>
  <c r="D1048" i="4"/>
  <c r="E1048" i="4"/>
  <c r="H1047" i="4"/>
  <c r="H1048" i="4" s="1"/>
  <c r="AD451" i="1"/>
  <c r="X450" i="1"/>
  <c r="AA450" i="1" s="1"/>
  <c r="AK247" i="1"/>
  <c r="AI247" i="1" s="1"/>
  <c r="AF247" i="1" s="1"/>
  <c r="T449" i="1"/>
  <c r="K449" i="1"/>
  <c r="O449" i="1" s="1"/>
  <c r="Q449" i="1"/>
  <c r="R449" i="1"/>
  <c r="J449" i="1"/>
  <c r="N449" i="1" s="1"/>
  <c r="AL247" i="1"/>
  <c r="AJ248" i="1" s="1"/>
  <c r="AH248" i="1" s="1"/>
  <c r="AT114" i="9" l="1"/>
  <c r="AK115" i="9" s="1"/>
  <c r="F477" i="9"/>
  <c r="G477" i="9" s="1"/>
  <c r="J477" i="9" s="1"/>
  <c r="D477" i="9"/>
  <c r="K115" i="9"/>
  <c r="B479" i="9"/>
  <c r="C478" i="9"/>
  <c r="E478" i="9" s="1"/>
  <c r="H476" i="9"/>
  <c r="H474" i="7"/>
  <c r="C475" i="7"/>
  <c r="F475" i="7" s="1"/>
  <c r="G475" i="7" s="1"/>
  <c r="J475" i="7" s="1"/>
  <c r="B476" i="7"/>
  <c r="D474" i="7"/>
  <c r="E474" i="7"/>
  <c r="AE451" i="1"/>
  <c r="Y450" i="1"/>
  <c r="D1049" i="4"/>
  <c r="E1049" i="4"/>
  <c r="B1051" i="4"/>
  <c r="C1050" i="4"/>
  <c r="F1049" i="4"/>
  <c r="G1049" i="4" s="1"/>
  <c r="J1049" i="4" s="1"/>
  <c r="F1050" i="4" s="1"/>
  <c r="G1050" i="4" s="1"/>
  <c r="J1050" i="4" s="1"/>
  <c r="Z247" i="1"/>
  <c r="L247" i="1" s="1"/>
  <c r="P247" i="1" s="1"/>
  <c r="V247" i="1"/>
  <c r="AD452" i="1"/>
  <c r="X451" i="1"/>
  <c r="AA451" i="1" s="1"/>
  <c r="R450" i="1"/>
  <c r="J450" i="1"/>
  <c r="N450" i="1" s="1"/>
  <c r="T450" i="1"/>
  <c r="K450" i="1"/>
  <c r="O450" i="1" s="1"/>
  <c r="Q450" i="1"/>
  <c r="AL115" i="9" l="1"/>
  <c r="AM115" i="9" s="1"/>
  <c r="AN115" i="9"/>
  <c r="H477" i="9"/>
  <c r="F478" i="9"/>
  <c r="S115" i="9"/>
  <c r="C479" i="9"/>
  <c r="E479" i="9" s="1"/>
  <c r="B480" i="9"/>
  <c r="D478" i="9"/>
  <c r="G478" i="9"/>
  <c r="J478" i="9" s="1"/>
  <c r="H475" i="7"/>
  <c r="C476" i="7"/>
  <c r="B477" i="7"/>
  <c r="D475" i="7"/>
  <c r="E475" i="7"/>
  <c r="AE452" i="1"/>
  <c r="Y451" i="1"/>
  <c r="B1052" i="4"/>
  <c r="C1051" i="4"/>
  <c r="D1050" i="4"/>
  <c r="E1050" i="4"/>
  <c r="H1049" i="4"/>
  <c r="H1050" i="4" s="1"/>
  <c r="AD453" i="1"/>
  <c r="X452" i="1"/>
  <c r="AA452" i="1" s="1"/>
  <c r="AK248" i="1"/>
  <c r="AI248" i="1" s="1"/>
  <c r="AF248" i="1" s="1"/>
  <c r="T451" i="1"/>
  <c r="K451" i="1"/>
  <c r="O451" i="1" s="1"/>
  <c r="Q451" i="1"/>
  <c r="AL248" i="1"/>
  <c r="AJ249" i="1" s="1"/>
  <c r="AH249" i="1" s="1"/>
  <c r="R451" i="1"/>
  <c r="J451" i="1"/>
  <c r="N451" i="1" s="1"/>
  <c r="H478" i="9" l="1"/>
  <c r="AF115" i="9"/>
  <c r="AA115" i="9"/>
  <c r="Z115" i="9"/>
  <c r="U115" i="9"/>
  <c r="V115" i="9"/>
  <c r="AG115" i="9" s="1"/>
  <c r="T115" i="9"/>
  <c r="AB115" i="9" s="1"/>
  <c r="W115" i="9"/>
  <c r="F479" i="9"/>
  <c r="G479" i="9" s="1"/>
  <c r="B481" i="9"/>
  <c r="C480" i="9"/>
  <c r="E480" i="9" s="1"/>
  <c r="D479" i="9"/>
  <c r="D476" i="7"/>
  <c r="E476" i="7"/>
  <c r="C477" i="7"/>
  <c r="B478" i="7"/>
  <c r="F476" i="7"/>
  <c r="G476" i="7" s="1"/>
  <c r="J476" i="7" s="1"/>
  <c r="AE453" i="1"/>
  <c r="Y452" i="1"/>
  <c r="B1053" i="4"/>
  <c r="C1052" i="4"/>
  <c r="D1051" i="4"/>
  <c r="E1051" i="4"/>
  <c r="F1051" i="4"/>
  <c r="G1051" i="4" s="1"/>
  <c r="J1051" i="4" s="1"/>
  <c r="F1052" i="4" s="1"/>
  <c r="G1052" i="4" s="1"/>
  <c r="J1052" i="4" s="1"/>
  <c r="Z248" i="1"/>
  <c r="L248" i="1" s="1"/>
  <c r="P248" i="1" s="1"/>
  <c r="V248" i="1"/>
  <c r="AD454" i="1"/>
  <c r="X453" i="1"/>
  <c r="AA453" i="1" s="1"/>
  <c r="R452" i="1"/>
  <c r="J452" i="1"/>
  <c r="N452" i="1" s="1"/>
  <c r="K452" i="1"/>
  <c r="O452" i="1" s="1"/>
  <c r="T452" i="1"/>
  <c r="Q452" i="1"/>
  <c r="R115" i="9" l="1"/>
  <c r="AD115" i="9"/>
  <c r="AE115" i="9"/>
  <c r="J479" i="9"/>
  <c r="H479" i="9"/>
  <c r="F480" i="9"/>
  <c r="G480" i="9" s="1"/>
  <c r="P115" i="9"/>
  <c r="O115" i="9"/>
  <c r="AH115" i="9"/>
  <c r="AI115" i="9"/>
  <c r="Q115" i="9"/>
  <c r="D480" i="9"/>
  <c r="B482" i="9"/>
  <c r="C481" i="9"/>
  <c r="E481" i="9" s="1"/>
  <c r="AQ115" i="9"/>
  <c r="AP115" i="9"/>
  <c r="AO115" i="9" s="1"/>
  <c r="F477" i="7"/>
  <c r="G477" i="7" s="1"/>
  <c r="J477" i="7" s="1"/>
  <c r="D477" i="7"/>
  <c r="E477" i="7"/>
  <c r="H476" i="7"/>
  <c r="C478" i="7"/>
  <c r="B479" i="7"/>
  <c r="AE454" i="1"/>
  <c r="Y453" i="1"/>
  <c r="H1051" i="4"/>
  <c r="H1052" i="4" s="1"/>
  <c r="D1052" i="4"/>
  <c r="E1052" i="4"/>
  <c r="B1054" i="4"/>
  <c r="C1053" i="4"/>
  <c r="AD455" i="1"/>
  <c r="X454" i="1"/>
  <c r="AA454" i="1" s="1"/>
  <c r="AK249" i="1"/>
  <c r="AI249" i="1" s="1"/>
  <c r="AF249" i="1" s="1"/>
  <c r="Q453" i="1"/>
  <c r="T453" i="1"/>
  <c r="K453" i="1"/>
  <c r="O453" i="1" s="1"/>
  <c r="AL249" i="1"/>
  <c r="AJ250" i="1" s="1"/>
  <c r="AH250" i="1" s="1"/>
  <c r="R453" i="1"/>
  <c r="J453" i="1"/>
  <c r="N453" i="1" s="1"/>
  <c r="Y115" i="9" l="1"/>
  <c r="X115" i="9"/>
  <c r="L115" i="9"/>
  <c r="F481" i="9"/>
  <c r="J480" i="9"/>
  <c r="G481" i="9" s="1"/>
  <c r="J481" i="9" s="1"/>
  <c r="H480" i="9"/>
  <c r="AS115" i="9"/>
  <c r="N115" i="9"/>
  <c r="AC115" i="9"/>
  <c r="C482" i="9"/>
  <c r="E482" i="9" s="1"/>
  <c r="B483" i="9"/>
  <c r="M115" i="9"/>
  <c r="AR115" i="9"/>
  <c r="D481" i="9"/>
  <c r="F478" i="7"/>
  <c r="G478" i="7" s="1"/>
  <c r="J478" i="7" s="1"/>
  <c r="H477" i="7"/>
  <c r="C479" i="7"/>
  <c r="B480" i="7"/>
  <c r="D478" i="7"/>
  <c r="E478" i="7"/>
  <c r="AE455" i="1"/>
  <c r="Y454" i="1"/>
  <c r="D1053" i="4"/>
  <c r="E1053" i="4"/>
  <c r="B1055" i="4"/>
  <c r="C1054" i="4"/>
  <c r="F1053" i="4"/>
  <c r="G1053" i="4" s="1"/>
  <c r="J1053" i="4" s="1"/>
  <c r="F1054" i="4" s="1"/>
  <c r="G1054" i="4" s="1"/>
  <c r="J1054" i="4" s="1"/>
  <c r="Z249" i="1"/>
  <c r="L249" i="1" s="1"/>
  <c r="P249" i="1" s="1"/>
  <c r="V249" i="1"/>
  <c r="AD456" i="1"/>
  <c r="X455" i="1"/>
  <c r="AA455" i="1" s="1"/>
  <c r="K454" i="1"/>
  <c r="O454" i="1" s="1"/>
  <c r="T454" i="1"/>
  <c r="Q454" i="1"/>
  <c r="J454" i="1"/>
  <c r="N454" i="1" s="1"/>
  <c r="R454" i="1"/>
  <c r="H478" i="7" l="1"/>
  <c r="AT115" i="9"/>
  <c r="AK116" i="9" s="1"/>
  <c r="F482" i="9"/>
  <c r="B484" i="9"/>
  <c r="C483" i="9"/>
  <c r="E483" i="9" s="1"/>
  <c r="AL116" i="9"/>
  <c r="AM116" i="9" s="1"/>
  <c r="AN116" i="9"/>
  <c r="D482" i="9"/>
  <c r="H481" i="9"/>
  <c r="K116" i="9"/>
  <c r="G482" i="9"/>
  <c r="J482" i="9" s="1"/>
  <c r="C480" i="7"/>
  <c r="B481" i="7"/>
  <c r="D479" i="7"/>
  <c r="E479" i="7"/>
  <c r="F479" i="7"/>
  <c r="G479" i="7" s="1"/>
  <c r="J479" i="7" s="1"/>
  <c r="F480" i="7" s="1"/>
  <c r="G480" i="7" s="1"/>
  <c r="J480" i="7" s="1"/>
  <c r="AE456" i="1"/>
  <c r="Y455" i="1"/>
  <c r="D1054" i="4"/>
  <c r="E1054" i="4"/>
  <c r="H1053" i="4"/>
  <c r="H1054" i="4" s="1"/>
  <c r="B1056" i="4"/>
  <c r="C1055" i="4"/>
  <c r="AD457" i="1"/>
  <c r="X456" i="1"/>
  <c r="AA456" i="1" s="1"/>
  <c r="AK250" i="1"/>
  <c r="AI250" i="1" s="1"/>
  <c r="AF250" i="1" s="1"/>
  <c r="Q455" i="1"/>
  <c r="R455" i="1"/>
  <c r="J455" i="1"/>
  <c r="N455" i="1" s="1"/>
  <c r="K455" i="1"/>
  <c r="O455" i="1" s="1"/>
  <c r="T455" i="1"/>
  <c r="AL250" i="1"/>
  <c r="AJ251" i="1" s="1"/>
  <c r="AH251" i="1" s="1"/>
  <c r="F483" i="9" l="1"/>
  <c r="G483" i="9"/>
  <c r="J483" i="9" s="1"/>
  <c r="S116" i="9"/>
  <c r="H482" i="9"/>
  <c r="H483" i="9" s="1"/>
  <c r="D483" i="9"/>
  <c r="B485" i="9"/>
  <c r="C484" i="9"/>
  <c r="E484" i="9" s="1"/>
  <c r="C481" i="7"/>
  <c r="F481" i="7" s="1"/>
  <c r="G481" i="7" s="1"/>
  <c r="J481" i="7" s="1"/>
  <c r="B482" i="7"/>
  <c r="D480" i="7"/>
  <c r="E480" i="7"/>
  <c r="H479" i="7"/>
  <c r="H480" i="7" s="1"/>
  <c r="AE457" i="1"/>
  <c r="Y456" i="1"/>
  <c r="D1055" i="4"/>
  <c r="E1055" i="4"/>
  <c r="B1057" i="4"/>
  <c r="C1056" i="4"/>
  <c r="F1055" i="4"/>
  <c r="G1055" i="4" s="1"/>
  <c r="J1055" i="4" s="1"/>
  <c r="F1056" i="4" s="1"/>
  <c r="G1056" i="4" s="1"/>
  <c r="J1056" i="4" s="1"/>
  <c r="Z250" i="1"/>
  <c r="L250" i="1" s="1"/>
  <c r="P250" i="1" s="1"/>
  <c r="V250" i="1"/>
  <c r="AD458" i="1"/>
  <c r="X457" i="1"/>
  <c r="AA457" i="1" s="1"/>
  <c r="T456" i="1"/>
  <c r="K456" i="1"/>
  <c r="O456" i="1" s="1"/>
  <c r="J456" i="1"/>
  <c r="N456" i="1" s="1"/>
  <c r="R456" i="1"/>
  <c r="Q456" i="1"/>
  <c r="AF116" i="9" l="1"/>
  <c r="AA116" i="9"/>
  <c r="Z116" i="9"/>
  <c r="U116" i="9"/>
  <c r="V116" i="9"/>
  <c r="AG116" i="9" s="1"/>
  <c r="T116" i="9"/>
  <c r="AB116" i="9" s="1"/>
  <c r="W116" i="9"/>
  <c r="F484" i="9"/>
  <c r="D484" i="9"/>
  <c r="G484" i="9"/>
  <c r="B486" i="9"/>
  <c r="C485" i="9"/>
  <c r="E485" i="9" s="1"/>
  <c r="H481" i="7"/>
  <c r="D481" i="7"/>
  <c r="E481" i="7"/>
  <c r="C482" i="7"/>
  <c r="B483" i="7"/>
  <c r="AE458" i="1"/>
  <c r="Y457" i="1"/>
  <c r="H1055" i="4"/>
  <c r="H1056" i="4" s="1"/>
  <c r="D1056" i="4"/>
  <c r="E1056" i="4"/>
  <c r="B1058" i="4"/>
  <c r="C1057" i="4"/>
  <c r="AD459" i="1"/>
  <c r="X458" i="1"/>
  <c r="AA458" i="1" s="1"/>
  <c r="AK251" i="1"/>
  <c r="AI251" i="1" s="1"/>
  <c r="AF251" i="1" s="1"/>
  <c r="Q457" i="1"/>
  <c r="K457" i="1"/>
  <c r="O457" i="1" s="1"/>
  <c r="T457" i="1"/>
  <c r="AL251" i="1"/>
  <c r="AJ252" i="1" s="1"/>
  <c r="AH252" i="1" s="1"/>
  <c r="J457" i="1"/>
  <c r="N457" i="1" s="1"/>
  <c r="R457" i="1"/>
  <c r="R116" i="9" l="1"/>
  <c r="AE116" i="9"/>
  <c r="AD116" i="9"/>
  <c r="F485" i="9"/>
  <c r="AQ116" i="9"/>
  <c r="J484" i="9"/>
  <c r="G485" i="9" s="1"/>
  <c r="J485" i="9" s="1"/>
  <c r="H484" i="9"/>
  <c r="Q116" i="9"/>
  <c r="AI116" i="9"/>
  <c r="AH116" i="9"/>
  <c r="D485" i="9"/>
  <c r="C486" i="9"/>
  <c r="E486" i="9" s="1"/>
  <c r="B487" i="9"/>
  <c r="P116" i="9"/>
  <c r="O116" i="9"/>
  <c r="D482" i="7"/>
  <c r="E482" i="7"/>
  <c r="C483" i="7"/>
  <c r="B484" i="7"/>
  <c r="F482" i="7"/>
  <c r="G482" i="7" s="1"/>
  <c r="AE459" i="1"/>
  <c r="Y458" i="1"/>
  <c r="D1057" i="4"/>
  <c r="E1057" i="4"/>
  <c r="B1059" i="4"/>
  <c r="C1058" i="4"/>
  <c r="F1057" i="4"/>
  <c r="G1057" i="4" s="1"/>
  <c r="J1057" i="4" s="1"/>
  <c r="F1058" i="4" s="1"/>
  <c r="G1058" i="4" s="1"/>
  <c r="J1058" i="4" s="1"/>
  <c r="Z251" i="1"/>
  <c r="L251" i="1" s="1"/>
  <c r="P251" i="1" s="1"/>
  <c r="V251" i="1"/>
  <c r="AD460" i="1"/>
  <c r="X459" i="1"/>
  <c r="AA459" i="1" s="1"/>
  <c r="R458" i="1"/>
  <c r="J458" i="1"/>
  <c r="N458" i="1" s="1"/>
  <c r="T458" i="1"/>
  <c r="K458" i="1"/>
  <c r="O458" i="1" s="1"/>
  <c r="Q458" i="1"/>
  <c r="X116" i="9" l="1"/>
  <c r="Y116" i="9"/>
  <c r="L116" i="9"/>
  <c r="F486" i="9"/>
  <c r="G486" i="9" s="1"/>
  <c r="J486" i="9" s="1"/>
  <c r="D486" i="9"/>
  <c r="B488" i="9"/>
  <c r="C487" i="9"/>
  <c r="E487" i="9" s="1"/>
  <c r="AR116" i="9"/>
  <c r="M116" i="9"/>
  <c r="AP116" i="9"/>
  <c r="AO116" i="9" s="1"/>
  <c r="H485" i="9"/>
  <c r="AS116" i="9"/>
  <c r="N116" i="9"/>
  <c r="AC116" i="9"/>
  <c r="D483" i="7"/>
  <c r="E483" i="7"/>
  <c r="J482" i="7"/>
  <c r="F483" i="7" s="1"/>
  <c r="G483" i="7" s="1"/>
  <c r="J483" i="7" s="1"/>
  <c r="H482" i="7"/>
  <c r="C484" i="7"/>
  <c r="B485" i="7"/>
  <c r="AE460" i="1"/>
  <c r="Y459" i="1"/>
  <c r="B1060" i="4"/>
  <c r="C1059" i="4"/>
  <c r="D1058" i="4"/>
  <c r="E1058" i="4"/>
  <c r="H1057" i="4"/>
  <c r="H1058" i="4" s="1"/>
  <c r="AD461" i="1"/>
  <c r="X460" i="1"/>
  <c r="AA460" i="1" s="1"/>
  <c r="AK252" i="1"/>
  <c r="AI252" i="1" s="1"/>
  <c r="AF252" i="1" s="1"/>
  <c r="T459" i="1"/>
  <c r="K459" i="1"/>
  <c r="O459" i="1" s="1"/>
  <c r="Q459" i="1"/>
  <c r="AL252" i="1"/>
  <c r="AJ253" i="1" s="1"/>
  <c r="AH253" i="1" s="1"/>
  <c r="R459" i="1"/>
  <c r="J459" i="1"/>
  <c r="N459" i="1" s="1"/>
  <c r="H486" i="9" l="1"/>
  <c r="AT116" i="9"/>
  <c r="F487" i="9"/>
  <c r="G487" i="9" s="1"/>
  <c r="D487" i="9"/>
  <c r="K117" i="9"/>
  <c r="C488" i="9"/>
  <c r="B489" i="9"/>
  <c r="AK117" i="9"/>
  <c r="F484" i="7"/>
  <c r="G484" i="7" s="1"/>
  <c r="J484" i="7" s="1"/>
  <c r="H483" i="7"/>
  <c r="C485" i="7"/>
  <c r="B486" i="7"/>
  <c r="D484" i="7"/>
  <c r="E484" i="7"/>
  <c r="AE461" i="1"/>
  <c r="Y460" i="1"/>
  <c r="D1059" i="4"/>
  <c r="E1059" i="4"/>
  <c r="B1061" i="4"/>
  <c r="C1060" i="4"/>
  <c r="F1059" i="4"/>
  <c r="G1059" i="4" s="1"/>
  <c r="J1059" i="4" s="1"/>
  <c r="F1060" i="4" s="1"/>
  <c r="G1060" i="4" s="1"/>
  <c r="J1060" i="4" s="1"/>
  <c r="Z252" i="1"/>
  <c r="L252" i="1" s="1"/>
  <c r="P252" i="1" s="1"/>
  <c r="V252" i="1"/>
  <c r="AD462" i="1"/>
  <c r="X461" i="1"/>
  <c r="AA461" i="1" s="1"/>
  <c r="J460" i="1"/>
  <c r="N460" i="1" s="1"/>
  <c r="R460" i="1"/>
  <c r="Q460" i="1"/>
  <c r="K460" i="1"/>
  <c r="O460" i="1" s="1"/>
  <c r="T460" i="1"/>
  <c r="F485" i="7" l="1"/>
  <c r="G485" i="7" s="1"/>
  <c r="J485" i="7" s="1"/>
  <c r="J487" i="9"/>
  <c r="H487" i="9"/>
  <c r="E488" i="9"/>
  <c r="S117" i="9"/>
  <c r="AL117" i="9"/>
  <c r="AM117" i="9" s="1"/>
  <c r="AN117" i="9"/>
  <c r="B490" i="9"/>
  <c r="C489" i="9"/>
  <c r="E489" i="9" s="1"/>
  <c r="D488" i="9"/>
  <c r="H484" i="7"/>
  <c r="H485" i="7" s="1"/>
  <c r="C486" i="7"/>
  <c r="B487" i="7"/>
  <c r="D485" i="7"/>
  <c r="E485" i="7"/>
  <c r="AE462" i="1"/>
  <c r="Y461" i="1"/>
  <c r="B1062" i="4"/>
  <c r="C1061" i="4"/>
  <c r="F1061" i="4" s="1"/>
  <c r="G1061" i="4" s="1"/>
  <c r="J1061" i="4" s="1"/>
  <c r="D1060" i="4"/>
  <c r="E1060" i="4"/>
  <c r="H1059" i="4"/>
  <c r="H1060" i="4" s="1"/>
  <c r="AD463" i="1"/>
  <c r="X462" i="1"/>
  <c r="AA462" i="1" s="1"/>
  <c r="AK253" i="1"/>
  <c r="AI253" i="1" s="1"/>
  <c r="AF253" i="1" s="1"/>
  <c r="T461" i="1"/>
  <c r="K461" i="1"/>
  <c r="O461" i="1" s="1"/>
  <c r="Q461" i="1"/>
  <c r="AL253" i="1"/>
  <c r="AJ254" i="1" s="1"/>
  <c r="AH254" i="1" s="1"/>
  <c r="R461" i="1"/>
  <c r="J461" i="1"/>
  <c r="N461" i="1" s="1"/>
  <c r="AF117" i="9" l="1"/>
  <c r="AA117" i="9"/>
  <c r="Z117" i="9"/>
  <c r="U117" i="9"/>
  <c r="V117" i="9"/>
  <c r="AG117" i="9" s="1"/>
  <c r="T117" i="9"/>
  <c r="AB117" i="9" s="1"/>
  <c r="W117" i="9"/>
  <c r="F489" i="9"/>
  <c r="G489" i="9" s="1"/>
  <c r="J489" i="9" s="1"/>
  <c r="F488" i="9"/>
  <c r="G488" i="9" s="1"/>
  <c r="D489" i="9"/>
  <c r="C490" i="9"/>
  <c r="E490" i="9" s="1"/>
  <c r="B491" i="9"/>
  <c r="D486" i="7"/>
  <c r="E486" i="7"/>
  <c r="F486" i="7"/>
  <c r="G486" i="7" s="1"/>
  <c r="J486" i="7" s="1"/>
  <c r="C487" i="7"/>
  <c r="B488" i="7"/>
  <c r="AE463" i="1"/>
  <c r="Y462" i="1"/>
  <c r="H1061" i="4"/>
  <c r="D1061" i="4"/>
  <c r="E1061" i="4"/>
  <c r="B1063" i="4"/>
  <c r="C1062" i="4"/>
  <c r="Z253" i="1"/>
  <c r="L253" i="1" s="1"/>
  <c r="P253" i="1" s="1"/>
  <c r="V253" i="1"/>
  <c r="AD464" i="1"/>
  <c r="X463" i="1"/>
  <c r="AA463" i="1" s="1"/>
  <c r="J462" i="1"/>
  <c r="N462" i="1" s="1"/>
  <c r="R462" i="1"/>
  <c r="T462" i="1"/>
  <c r="K462" i="1"/>
  <c r="O462" i="1" s="1"/>
  <c r="Q462" i="1"/>
  <c r="R117" i="9" l="1"/>
  <c r="AE117" i="9"/>
  <c r="AD117" i="9"/>
  <c r="F490" i="9"/>
  <c r="G490" i="9" s="1"/>
  <c r="J490" i="9" s="1"/>
  <c r="J488" i="9"/>
  <c r="H488" i="9"/>
  <c r="B492" i="9"/>
  <c r="C491" i="9"/>
  <c r="E491" i="9" s="1"/>
  <c r="N117" i="9"/>
  <c r="AS117" i="9"/>
  <c r="H489" i="9"/>
  <c r="P117" i="9"/>
  <c r="D490" i="9"/>
  <c r="AC117" i="9"/>
  <c r="O117" i="9"/>
  <c r="Q117" i="9"/>
  <c r="AH117" i="9"/>
  <c r="AI117" i="9"/>
  <c r="AQ117" i="9"/>
  <c r="H486" i="7"/>
  <c r="F487" i="7"/>
  <c r="G487" i="7" s="1"/>
  <c r="J487" i="7" s="1"/>
  <c r="D487" i="7"/>
  <c r="E487" i="7"/>
  <c r="C488" i="7"/>
  <c r="B489" i="7"/>
  <c r="AE464" i="1"/>
  <c r="Y463" i="1"/>
  <c r="D1062" i="4"/>
  <c r="E1062" i="4"/>
  <c r="B1064" i="4"/>
  <c r="C1063" i="4"/>
  <c r="F1062" i="4"/>
  <c r="G1062" i="4" s="1"/>
  <c r="AD465" i="1"/>
  <c r="X464" i="1"/>
  <c r="AA464" i="1" s="1"/>
  <c r="AK254" i="1"/>
  <c r="AI254" i="1" s="1"/>
  <c r="AF254" i="1" s="1"/>
  <c r="AL254" i="1"/>
  <c r="AJ255" i="1" s="1"/>
  <c r="AH255" i="1" s="1"/>
  <c r="T463" i="1"/>
  <c r="K463" i="1"/>
  <c r="O463" i="1" s="1"/>
  <c r="Q463" i="1"/>
  <c r="J463" i="1"/>
  <c r="N463" i="1" s="1"/>
  <c r="R463" i="1"/>
  <c r="Y117" i="9" l="1"/>
  <c r="X117" i="9"/>
  <c r="L117" i="9"/>
  <c r="H490" i="9"/>
  <c r="F491" i="9"/>
  <c r="G491" i="9" s="1"/>
  <c r="J491" i="9" s="1"/>
  <c r="AR117" i="9"/>
  <c r="M117" i="9"/>
  <c r="AP117" i="9"/>
  <c r="AO117" i="9" s="1"/>
  <c r="D491" i="9"/>
  <c r="B493" i="9"/>
  <c r="C492" i="9"/>
  <c r="E492" i="9" s="1"/>
  <c r="H487" i="7"/>
  <c r="C489" i="7"/>
  <c r="B490" i="7"/>
  <c r="D488" i="7"/>
  <c r="E488" i="7"/>
  <c r="F488" i="7"/>
  <c r="G488" i="7" s="1"/>
  <c r="J488" i="7" s="1"/>
  <c r="F489" i="7" s="1"/>
  <c r="G489" i="7" s="1"/>
  <c r="J489" i="7" s="1"/>
  <c r="AE465" i="1"/>
  <c r="Y464" i="1"/>
  <c r="D1063" i="4"/>
  <c r="E1063" i="4"/>
  <c r="J1062" i="4"/>
  <c r="F1063" i="4" s="1"/>
  <c r="G1063" i="4" s="1"/>
  <c r="J1063" i="4" s="1"/>
  <c r="H1062" i="4"/>
  <c r="B1065" i="4"/>
  <c r="C1064" i="4"/>
  <c r="Z254" i="1"/>
  <c r="L254" i="1" s="1"/>
  <c r="P254" i="1" s="1"/>
  <c r="V254" i="1"/>
  <c r="AD466" i="1"/>
  <c r="X465" i="1"/>
  <c r="AA465" i="1" s="1"/>
  <c r="Q464" i="1"/>
  <c r="T464" i="1"/>
  <c r="K464" i="1"/>
  <c r="O464" i="1" s="1"/>
  <c r="R464" i="1"/>
  <c r="J464" i="1"/>
  <c r="N464" i="1" s="1"/>
  <c r="H491" i="9" l="1"/>
  <c r="AT117" i="9"/>
  <c r="AK118" i="9" s="1"/>
  <c r="F492" i="9"/>
  <c r="G492" i="9" s="1"/>
  <c r="J492" i="9" s="1"/>
  <c r="K118" i="9"/>
  <c r="H492" i="9"/>
  <c r="B494" i="9"/>
  <c r="C493" i="9"/>
  <c r="E493" i="9" s="1"/>
  <c r="D492" i="9"/>
  <c r="C490" i="7"/>
  <c r="B491" i="7"/>
  <c r="D489" i="7"/>
  <c r="E489" i="7"/>
  <c r="H488" i="7"/>
  <c r="H489" i="7" s="1"/>
  <c r="AE466" i="1"/>
  <c r="Y465" i="1"/>
  <c r="D1064" i="4"/>
  <c r="E1064" i="4"/>
  <c r="B1066" i="4"/>
  <c r="C1065" i="4"/>
  <c r="H1063" i="4"/>
  <c r="F1064" i="4"/>
  <c r="G1064" i="4" s="1"/>
  <c r="J1064" i="4" s="1"/>
  <c r="F1065" i="4" s="1"/>
  <c r="G1065" i="4" s="1"/>
  <c r="J1065" i="4" s="1"/>
  <c r="AD467" i="1"/>
  <c r="X466" i="1"/>
  <c r="AA466" i="1" s="1"/>
  <c r="AK255" i="1"/>
  <c r="AI255" i="1" s="1"/>
  <c r="AF255" i="1" s="1"/>
  <c r="J465" i="1"/>
  <c r="N465" i="1" s="1"/>
  <c r="R465" i="1"/>
  <c r="AL255" i="1"/>
  <c r="AJ256" i="1" s="1"/>
  <c r="AH256" i="1" s="1"/>
  <c r="K465" i="1"/>
  <c r="O465" i="1" s="1"/>
  <c r="T465" i="1"/>
  <c r="Q465" i="1"/>
  <c r="AL118" i="9" l="1"/>
  <c r="AM118" i="9" s="1"/>
  <c r="AN118" i="9"/>
  <c r="F493" i="9"/>
  <c r="G493" i="9" s="1"/>
  <c r="J493" i="9" s="1"/>
  <c r="S118" i="9"/>
  <c r="H493" i="9"/>
  <c r="C494" i="9"/>
  <c r="E494" i="9" s="1"/>
  <c r="B495" i="9"/>
  <c r="D493" i="9"/>
  <c r="D490" i="7"/>
  <c r="E490" i="7"/>
  <c r="F490" i="7"/>
  <c r="G490" i="7" s="1"/>
  <c r="J490" i="7" s="1"/>
  <c r="C491" i="7"/>
  <c r="B492" i="7"/>
  <c r="AE467" i="1"/>
  <c r="Y466" i="1"/>
  <c r="D1065" i="4"/>
  <c r="E1065" i="4"/>
  <c r="H1064" i="4"/>
  <c r="H1065" i="4" s="1"/>
  <c r="B1067" i="4"/>
  <c r="C1066" i="4"/>
  <c r="Z255" i="1"/>
  <c r="L255" i="1" s="1"/>
  <c r="P255" i="1" s="1"/>
  <c r="V255" i="1"/>
  <c r="AD468" i="1"/>
  <c r="X467" i="1"/>
  <c r="AA467" i="1" s="1"/>
  <c r="K466" i="1"/>
  <c r="O466" i="1" s="1"/>
  <c r="T466" i="1"/>
  <c r="Q466" i="1"/>
  <c r="J466" i="1"/>
  <c r="N466" i="1" s="1"/>
  <c r="R466" i="1"/>
  <c r="AF118" i="9" l="1"/>
  <c r="AA118" i="9"/>
  <c r="Z118" i="9"/>
  <c r="U118" i="9"/>
  <c r="V118" i="9"/>
  <c r="AG118" i="9" s="1"/>
  <c r="T118" i="9"/>
  <c r="AB118" i="9" s="1"/>
  <c r="W118" i="9"/>
  <c r="F494" i="9"/>
  <c r="G494" i="9" s="1"/>
  <c r="J494" i="9" s="1"/>
  <c r="B496" i="9"/>
  <c r="C495" i="9"/>
  <c r="E495" i="9" s="1"/>
  <c r="D494" i="9"/>
  <c r="H490" i="7"/>
  <c r="D491" i="7"/>
  <c r="E491" i="7"/>
  <c r="C492" i="7"/>
  <c r="B493" i="7"/>
  <c r="F491" i="7"/>
  <c r="G491" i="7" s="1"/>
  <c r="J491" i="7" s="1"/>
  <c r="F492" i="7" s="1"/>
  <c r="G492" i="7" s="1"/>
  <c r="J492" i="7" s="1"/>
  <c r="AE468" i="1"/>
  <c r="Y467" i="1"/>
  <c r="D1066" i="4"/>
  <c r="E1066" i="4"/>
  <c r="B1068" i="4"/>
  <c r="C1067" i="4"/>
  <c r="F1066" i="4"/>
  <c r="G1066" i="4" s="1"/>
  <c r="J1066" i="4" s="1"/>
  <c r="F1067" i="4" s="1"/>
  <c r="G1067" i="4" s="1"/>
  <c r="J1067" i="4" s="1"/>
  <c r="AD469" i="1"/>
  <c r="X468" i="1"/>
  <c r="AA468" i="1" s="1"/>
  <c r="AK256" i="1"/>
  <c r="AI256" i="1" s="1"/>
  <c r="AF256" i="1" s="1"/>
  <c r="R467" i="1"/>
  <c r="J467" i="1"/>
  <c r="N467" i="1" s="1"/>
  <c r="AL256" i="1"/>
  <c r="AJ257" i="1" s="1"/>
  <c r="AH257" i="1" s="1"/>
  <c r="Q467" i="1"/>
  <c r="T467" i="1"/>
  <c r="K467" i="1"/>
  <c r="O467" i="1" s="1"/>
  <c r="R118" i="9" l="1"/>
  <c r="AE118" i="9"/>
  <c r="AD118" i="9"/>
  <c r="F495" i="9"/>
  <c r="G495" i="9" s="1"/>
  <c r="J495" i="9" s="1"/>
  <c r="AS118" i="9"/>
  <c r="N118" i="9"/>
  <c r="H494" i="9"/>
  <c r="AC118" i="9"/>
  <c r="D495" i="9"/>
  <c r="P118" i="9"/>
  <c r="O118" i="9"/>
  <c r="B497" i="9"/>
  <c r="C496" i="9"/>
  <c r="E496" i="9" s="1"/>
  <c r="Q118" i="9"/>
  <c r="AI118" i="9"/>
  <c r="AH118" i="9"/>
  <c r="C493" i="7"/>
  <c r="F493" i="7" s="1"/>
  <c r="G493" i="7" s="1"/>
  <c r="J493" i="7" s="1"/>
  <c r="B494" i="7"/>
  <c r="D492" i="7"/>
  <c r="E492" i="7"/>
  <c r="H491" i="7"/>
  <c r="H492" i="7" s="1"/>
  <c r="AE469" i="1"/>
  <c r="Y468" i="1"/>
  <c r="D1067" i="4"/>
  <c r="E1067" i="4"/>
  <c r="B1069" i="4"/>
  <c r="C1068" i="4"/>
  <c r="H1066" i="4"/>
  <c r="H1067" i="4" s="1"/>
  <c r="Z256" i="1"/>
  <c r="L256" i="1" s="1"/>
  <c r="P256" i="1" s="1"/>
  <c r="V256" i="1"/>
  <c r="AD470" i="1"/>
  <c r="X469" i="1"/>
  <c r="AA469" i="1" s="1"/>
  <c r="J468" i="1"/>
  <c r="N468" i="1" s="1"/>
  <c r="R468" i="1"/>
  <c r="T468" i="1"/>
  <c r="K468" i="1"/>
  <c r="O468" i="1" s="1"/>
  <c r="Q468" i="1"/>
  <c r="X118" i="9" l="1"/>
  <c r="Y118" i="9"/>
  <c r="L118" i="9"/>
  <c r="AQ118" i="9"/>
  <c r="H495" i="9"/>
  <c r="F496" i="9"/>
  <c r="G496" i="9" s="1"/>
  <c r="J496" i="9" s="1"/>
  <c r="D496" i="9"/>
  <c r="B498" i="9"/>
  <c r="C497" i="9"/>
  <c r="E497" i="9" s="1"/>
  <c r="M118" i="9"/>
  <c r="AR118" i="9"/>
  <c r="AP118" i="9"/>
  <c r="AO118" i="9" s="1"/>
  <c r="H493" i="7"/>
  <c r="C494" i="7"/>
  <c r="F494" i="7" s="1"/>
  <c r="G494" i="7" s="1"/>
  <c r="J494" i="7" s="1"/>
  <c r="B495" i="7"/>
  <c r="D493" i="7"/>
  <c r="E493" i="7"/>
  <c r="AE470" i="1"/>
  <c r="Y469" i="1"/>
  <c r="D1068" i="4"/>
  <c r="E1068" i="4"/>
  <c r="B1070" i="4"/>
  <c r="C1069" i="4"/>
  <c r="F1068" i="4"/>
  <c r="G1068" i="4" s="1"/>
  <c r="J1068" i="4" s="1"/>
  <c r="F1069" i="4" s="1"/>
  <c r="G1069" i="4" s="1"/>
  <c r="J1069" i="4" s="1"/>
  <c r="AD471" i="1"/>
  <c r="X470" i="1"/>
  <c r="AA470" i="1" s="1"/>
  <c r="AK257" i="1"/>
  <c r="AI257" i="1" s="1"/>
  <c r="AF257" i="1" s="1"/>
  <c r="K469" i="1"/>
  <c r="O469" i="1" s="1"/>
  <c r="T469" i="1"/>
  <c r="Q469" i="1"/>
  <c r="AL257" i="1"/>
  <c r="AJ258" i="1" s="1"/>
  <c r="AH258" i="1" s="1"/>
  <c r="J469" i="1"/>
  <c r="N469" i="1" s="1"/>
  <c r="R469" i="1"/>
  <c r="AT118" i="9" l="1"/>
  <c r="AK119" i="9"/>
  <c r="AL119" i="9" s="1"/>
  <c r="AM119" i="9" s="1"/>
  <c r="F497" i="9"/>
  <c r="G497" i="9" s="1"/>
  <c r="H496" i="9"/>
  <c r="AN119" i="9"/>
  <c r="C498" i="9"/>
  <c r="E498" i="9" s="1"/>
  <c r="B499" i="9"/>
  <c r="K119" i="9"/>
  <c r="D497" i="9"/>
  <c r="C495" i="7"/>
  <c r="F495" i="7" s="1"/>
  <c r="G495" i="7" s="1"/>
  <c r="J495" i="7" s="1"/>
  <c r="B496" i="7"/>
  <c r="D494" i="7"/>
  <c r="E494" i="7"/>
  <c r="H494" i="7"/>
  <c r="AE471" i="1"/>
  <c r="Y470" i="1"/>
  <c r="D1069" i="4"/>
  <c r="E1069" i="4"/>
  <c r="H1068" i="4"/>
  <c r="H1069" i="4" s="1"/>
  <c r="B1071" i="4"/>
  <c r="C1070" i="4"/>
  <c r="Z257" i="1"/>
  <c r="L257" i="1" s="1"/>
  <c r="P257" i="1" s="1"/>
  <c r="V257" i="1"/>
  <c r="AD472" i="1"/>
  <c r="X471" i="1"/>
  <c r="AA471" i="1" s="1"/>
  <c r="J470" i="1"/>
  <c r="N470" i="1" s="1"/>
  <c r="R470" i="1"/>
  <c r="Q470" i="1"/>
  <c r="T470" i="1"/>
  <c r="K470" i="1"/>
  <c r="O470" i="1" s="1"/>
  <c r="J497" i="9" l="1"/>
  <c r="H497" i="9"/>
  <c r="F498" i="9"/>
  <c r="S119" i="9"/>
  <c r="D498" i="9"/>
  <c r="B500" i="9"/>
  <c r="C499" i="9"/>
  <c r="E499" i="9" s="1"/>
  <c r="G498" i="9"/>
  <c r="J498" i="9" s="1"/>
  <c r="C496" i="7"/>
  <c r="F496" i="7" s="1"/>
  <c r="G496" i="7" s="1"/>
  <c r="J496" i="7" s="1"/>
  <c r="B497" i="7"/>
  <c r="H495" i="7"/>
  <c r="D495" i="7"/>
  <c r="E495" i="7"/>
  <c r="AE472" i="1"/>
  <c r="Y471" i="1"/>
  <c r="D1070" i="4"/>
  <c r="E1070" i="4"/>
  <c r="B1072" i="4"/>
  <c r="C1071" i="4"/>
  <c r="F1070" i="4"/>
  <c r="G1070" i="4" s="1"/>
  <c r="J1070" i="4" s="1"/>
  <c r="F1071" i="4" s="1"/>
  <c r="G1071" i="4" s="1"/>
  <c r="J1071" i="4" s="1"/>
  <c r="AD473" i="1"/>
  <c r="X472" i="1"/>
  <c r="AA472" i="1" s="1"/>
  <c r="AK258" i="1"/>
  <c r="AI258" i="1" s="1"/>
  <c r="AF258" i="1" s="1"/>
  <c r="J471" i="1"/>
  <c r="N471" i="1" s="1"/>
  <c r="R471" i="1"/>
  <c r="K471" i="1"/>
  <c r="O471" i="1" s="1"/>
  <c r="T471" i="1"/>
  <c r="AL258" i="1"/>
  <c r="AJ259" i="1" s="1"/>
  <c r="AH259" i="1" s="1"/>
  <c r="Q471" i="1"/>
  <c r="AF119" i="9" l="1"/>
  <c r="Z119" i="9"/>
  <c r="AA119" i="9"/>
  <c r="U119" i="9"/>
  <c r="V119" i="9"/>
  <c r="AG119" i="9" s="1"/>
  <c r="T119" i="9"/>
  <c r="AB119" i="9" s="1"/>
  <c r="W119" i="9"/>
  <c r="F499" i="9"/>
  <c r="G499" i="9" s="1"/>
  <c r="J499" i="9" s="1"/>
  <c r="D499" i="9"/>
  <c r="H498" i="9"/>
  <c r="C500" i="9"/>
  <c r="E500" i="9" s="1"/>
  <c r="B501" i="9"/>
  <c r="H496" i="7"/>
  <c r="C497" i="7"/>
  <c r="F497" i="7" s="1"/>
  <c r="G497" i="7" s="1"/>
  <c r="B498" i="7"/>
  <c r="D496" i="7"/>
  <c r="E496" i="7"/>
  <c r="AE473" i="1"/>
  <c r="Y472" i="1"/>
  <c r="B1073" i="4"/>
  <c r="C1072" i="4"/>
  <c r="F1072" i="4" s="1"/>
  <c r="G1072" i="4" s="1"/>
  <c r="J1072" i="4" s="1"/>
  <c r="D1071" i="4"/>
  <c r="E1071" i="4"/>
  <c r="H1070" i="4"/>
  <c r="H1071" i="4" s="1"/>
  <c r="Z258" i="1"/>
  <c r="L258" i="1" s="1"/>
  <c r="P258" i="1" s="1"/>
  <c r="V258" i="1"/>
  <c r="AD474" i="1"/>
  <c r="X473" i="1"/>
  <c r="AA473" i="1" s="1"/>
  <c r="Q472" i="1"/>
  <c r="K472" i="1"/>
  <c r="O472" i="1" s="1"/>
  <c r="T472" i="1"/>
  <c r="J472" i="1"/>
  <c r="N472" i="1" s="1"/>
  <c r="R472" i="1"/>
  <c r="R119" i="9" l="1"/>
  <c r="AD119" i="9"/>
  <c r="AE119" i="9"/>
  <c r="H499" i="9"/>
  <c r="F500" i="9"/>
  <c r="G500" i="9" s="1"/>
  <c r="J500" i="9" s="1"/>
  <c r="P119" i="9"/>
  <c r="Q119" i="9"/>
  <c r="AI119" i="9"/>
  <c r="AH119" i="9"/>
  <c r="D500" i="9"/>
  <c r="O119" i="9"/>
  <c r="B502" i="9"/>
  <c r="C501" i="9"/>
  <c r="E501" i="9" s="1"/>
  <c r="J497" i="7"/>
  <c r="H497" i="7"/>
  <c r="C498" i="7"/>
  <c r="B499" i="7"/>
  <c r="D497" i="7"/>
  <c r="E497" i="7"/>
  <c r="AE474" i="1"/>
  <c r="Y473" i="1"/>
  <c r="H1072" i="4"/>
  <c r="D1072" i="4"/>
  <c r="E1072" i="4"/>
  <c r="B1074" i="4"/>
  <c r="C1073" i="4"/>
  <c r="AD475" i="1"/>
  <c r="X474" i="1"/>
  <c r="AA474" i="1" s="1"/>
  <c r="AK259" i="1"/>
  <c r="AI259" i="1" s="1"/>
  <c r="AF259" i="1" s="1"/>
  <c r="K473" i="1"/>
  <c r="O473" i="1" s="1"/>
  <c r="T473" i="1"/>
  <c r="R473" i="1"/>
  <c r="J473" i="1"/>
  <c r="N473" i="1" s="1"/>
  <c r="AL259" i="1"/>
  <c r="AJ260" i="1" s="1"/>
  <c r="AH260" i="1" s="1"/>
  <c r="Q473" i="1"/>
  <c r="X119" i="9" l="1"/>
  <c r="Y119" i="9"/>
  <c r="L119" i="9"/>
  <c r="AQ119" i="9"/>
  <c r="F501" i="9"/>
  <c r="G501" i="9" s="1"/>
  <c r="J501" i="9" s="1"/>
  <c r="H500" i="9"/>
  <c r="N119" i="9"/>
  <c r="AS119" i="9"/>
  <c r="AC119" i="9"/>
  <c r="D501" i="9"/>
  <c r="C502" i="9"/>
  <c r="E502" i="9" s="1"/>
  <c r="B503" i="9"/>
  <c r="AR119" i="9"/>
  <c r="M119" i="9"/>
  <c r="AP119" i="9"/>
  <c r="AO119" i="9" s="1"/>
  <c r="F498" i="7"/>
  <c r="G498" i="7" s="1"/>
  <c r="J498" i="7" s="1"/>
  <c r="C499" i="7"/>
  <c r="B500" i="7"/>
  <c r="D498" i="7"/>
  <c r="E498" i="7"/>
  <c r="AE475" i="1"/>
  <c r="Y474" i="1"/>
  <c r="D1073" i="4"/>
  <c r="E1073" i="4"/>
  <c r="B1075" i="4"/>
  <c r="C1074" i="4"/>
  <c r="F1073" i="4"/>
  <c r="G1073" i="4" s="1"/>
  <c r="Z259" i="1"/>
  <c r="L259" i="1" s="1"/>
  <c r="P259" i="1" s="1"/>
  <c r="V259" i="1"/>
  <c r="AD476" i="1"/>
  <c r="X475" i="1"/>
  <c r="AA475" i="1" s="1"/>
  <c r="R474" i="1"/>
  <c r="J474" i="1"/>
  <c r="N474" i="1" s="1"/>
  <c r="Q474" i="1"/>
  <c r="T474" i="1"/>
  <c r="K474" i="1"/>
  <c r="O474" i="1" s="1"/>
  <c r="H501" i="9" l="1"/>
  <c r="AT119" i="9"/>
  <c r="F502" i="9"/>
  <c r="AK120" i="9"/>
  <c r="AL120" i="9" s="1"/>
  <c r="AM120" i="9" s="1"/>
  <c r="C503" i="9"/>
  <c r="E503" i="9" s="1"/>
  <c r="B504" i="9"/>
  <c r="D502" i="9"/>
  <c r="K120" i="9"/>
  <c r="G502" i="9"/>
  <c r="J502" i="9" s="1"/>
  <c r="H498" i="7"/>
  <c r="C500" i="7"/>
  <c r="B501" i="7"/>
  <c r="D499" i="7"/>
  <c r="E499" i="7"/>
  <c r="F499" i="7"/>
  <c r="G499" i="7" s="1"/>
  <c r="J499" i="7" s="1"/>
  <c r="AE476" i="1"/>
  <c r="Y475" i="1"/>
  <c r="D1074" i="4"/>
  <c r="E1074" i="4"/>
  <c r="J1073" i="4"/>
  <c r="F1074" i="4" s="1"/>
  <c r="G1074" i="4" s="1"/>
  <c r="J1074" i="4" s="1"/>
  <c r="H1073" i="4"/>
  <c r="B1076" i="4"/>
  <c r="C1075" i="4"/>
  <c r="AD477" i="1"/>
  <c r="X476" i="1"/>
  <c r="AA476" i="1" s="1"/>
  <c r="AK260" i="1"/>
  <c r="AI260" i="1" s="1"/>
  <c r="AF260" i="1" s="1"/>
  <c r="T475" i="1"/>
  <c r="K475" i="1"/>
  <c r="O475" i="1" s="1"/>
  <c r="AL260" i="1"/>
  <c r="AJ261" i="1" s="1"/>
  <c r="AH261" i="1" s="1"/>
  <c r="J475" i="1"/>
  <c r="N475" i="1" s="1"/>
  <c r="R475" i="1"/>
  <c r="Q475" i="1"/>
  <c r="F500" i="7" l="1"/>
  <c r="G500" i="7" s="1"/>
  <c r="J500" i="7" s="1"/>
  <c r="AN120" i="9"/>
  <c r="F503" i="9"/>
  <c r="G503" i="9"/>
  <c r="J503" i="9" s="1"/>
  <c r="S120" i="9"/>
  <c r="H502" i="9"/>
  <c r="H503" i="9" s="1"/>
  <c r="B505" i="9"/>
  <c r="C504" i="9"/>
  <c r="E504" i="9" s="1"/>
  <c r="D503" i="9"/>
  <c r="H499" i="7"/>
  <c r="H500" i="7" s="1"/>
  <c r="C501" i="7"/>
  <c r="B502" i="7"/>
  <c r="D500" i="7"/>
  <c r="E500" i="7"/>
  <c r="AE477" i="1"/>
  <c r="Y476" i="1"/>
  <c r="D1075" i="4"/>
  <c r="E1075" i="4"/>
  <c r="B1077" i="4"/>
  <c r="C1076" i="4"/>
  <c r="H1074" i="4"/>
  <c r="F1075" i="4"/>
  <c r="G1075" i="4" s="1"/>
  <c r="J1075" i="4" s="1"/>
  <c r="F1076" i="4" s="1"/>
  <c r="G1076" i="4" s="1"/>
  <c r="J1076" i="4" s="1"/>
  <c r="Z260" i="1"/>
  <c r="L260" i="1" s="1"/>
  <c r="P260" i="1" s="1"/>
  <c r="V260" i="1"/>
  <c r="AD478" i="1"/>
  <c r="X477" i="1"/>
  <c r="AA477" i="1" s="1"/>
  <c r="J476" i="1"/>
  <c r="N476" i="1" s="1"/>
  <c r="R476" i="1"/>
  <c r="Q476" i="1"/>
  <c r="K476" i="1"/>
  <c r="O476" i="1" s="1"/>
  <c r="T476" i="1"/>
  <c r="AF120" i="9" l="1"/>
  <c r="Z120" i="9"/>
  <c r="AA120" i="9"/>
  <c r="U120" i="9"/>
  <c r="V120" i="9"/>
  <c r="AG120" i="9" s="1"/>
  <c r="T120" i="9"/>
  <c r="AB120" i="9" s="1"/>
  <c r="W120" i="9"/>
  <c r="F504" i="9"/>
  <c r="G504" i="9" s="1"/>
  <c r="J504" i="9" s="1"/>
  <c r="D504" i="9"/>
  <c r="B506" i="9"/>
  <c r="C505" i="9"/>
  <c r="E505" i="9" s="1"/>
  <c r="H504" i="9"/>
  <c r="C502" i="7"/>
  <c r="B503" i="7"/>
  <c r="D501" i="7"/>
  <c r="E501" i="7"/>
  <c r="F501" i="7"/>
  <c r="G501" i="7" s="1"/>
  <c r="J501" i="7" s="1"/>
  <c r="AE478" i="1"/>
  <c r="Y477" i="1"/>
  <c r="H1075" i="4"/>
  <c r="H1076" i="4" s="1"/>
  <c r="D1076" i="4"/>
  <c r="E1076" i="4"/>
  <c r="B1078" i="4"/>
  <c r="C1077" i="4"/>
  <c r="AD479" i="1"/>
  <c r="X478" i="1"/>
  <c r="AA478" i="1" s="1"/>
  <c r="AK261" i="1"/>
  <c r="AI261" i="1" s="1"/>
  <c r="AF261" i="1" s="1"/>
  <c r="T477" i="1"/>
  <c r="K477" i="1"/>
  <c r="O477" i="1" s="1"/>
  <c r="AL261" i="1"/>
  <c r="AJ262" i="1" s="1"/>
  <c r="AH262" i="1" s="1"/>
  <c r="Q477" i="1"/>
  <c r="J477" i="1"/>
  <c r="N477" i="1" s="1"/>
  <c r="R477" i="1"/>
  <c r="R120" i="9" l="1"/>
  <c r="AE120" i="9"/>
  <c r="AD120" i="9"/>
  <c r="F505" i="9"/>
  <c r="G505" i="9" s="1"/>
  <c r="J505" i="9" s="1"/>
  <c r="AI120" i="9"/>
  <c r="AH120" i="9"/>
  <c r="Q120" i="9"/>
  <c r="P120" i="9"/>
  <c r="D505" i="9"/>
  <c r="B507" i="9"/>
  <c r="C506" i="9"/>
  <c r="E506" i="9" s="1"/>
  <c r="O120" i="9"/>
  <c r="F502" i="7"/>
  <c r="G502" i="7" s="1"/>
  <c r="J502" i="7" s="1"/>
  <c r="C503" i="7"/>
  <c r="B504" i="7"/>
  <c r="D502" i="7"/>
  <c r="E502" i="7"/>
  <c r="H501" i="7"/>
  <c r="AE479" i="1"/>
  <c r="Y478" i="1"/>
  <c r="B1079" i="4"/>
  <c r="C1078" i="4"/>
  <c r="D1077" i="4"/>
  <c r="E1077" i="4"/>
  <c r="F1077" i="4"/>
  <c r="G1077" i="4" s="1"/>
  <c r="J1077" i="4" s="1"/>
  <c r="F1078" i="4" s="1"/>
  <c r="G1078" i="4" s="1"/>
  <c r="J1078" i="4" s="1"/>
  <c r="Z261" i="1"/>
  <c r="L261" i="1" s="1"/>
  <c r="P261" i="1" s="1"/>
  <c r="V261" i="1"/>
  <c r="AD480" i="1"/>
  <c r="X479" i="1"/>
  <c r="AA479" i="1" s="1"/>
  <c r="R478" i="1"/>
  <c r="J478" i="1"/>
  <c r="N478" i="1" s="1"/>
  <c r="Q478" i="1"/>
  <c r="K478" i="1"/>
  <c r="O478" i="1" s="1"/>
  <c r="T478" i="1"/>
  <c r="Y120" i="9" l="1"/>
  <c r="X120" i="9"/>
  <c r="AQ120" i="9"/>
  <c r="L120" i="9"/>
  <c r="F506" i="9"/>
  <c r="G506" i="9" s="1"/>
  <c r="J506" i="9" s="1"/>
  <c r="B508" i="9"/>
  <c r="C507" i="9"/>
  <c r="E507" i="9" s="1"/>
  <c r="D506" i="9"/>
  <c r="N120" i="9"/>
  <c r="AS120" i="9"/>
  <c r="AC120" i="9"/>
  <c r="M120" i="9"/>
  <c r="AR120" i="9"/>
  <c r="AP120" i="9"/>
  <c r="AO120" i="9" s="1"/>
  <c r="H505" i="9"/>
  <c r="H502" i="7"/>
  <c r="C504" i="7"/>
  <c r="B505" i="7"/>
  <c r="D503" i="7"/>
  <c r="E503" i="7"/>
  <c r="F503" i="7"/>
  <c r="G503" i="7" s="1"/>
  <c r="J503" i="7" s="1"/>
  <c r="AE480" i="1"/>
  <c r="Y479" i="1"/>
  <c r="H1077" i="4"/>
  <c r="H1078" i="4" s="1"/>
  <c r="D1078" i="4"/>
  <c r="E1078" i="4"/>
  <c r="B1080" i="4"/>
  <c r="C1079" i="4"/>
  <c r="AD481" i="1"/>
  <c r="X480" i="1"/>
  <c r="AA480" i="1" s="1"/>
  <c r="AK262" i="1"/>
  <c r="AI262" i="1" s="1"/>
  <c r="AF262" i="1" s="1"/>
  <c r="K479" i="1"/>
  <c r="O479" i="1" s="1"/>
  <c r="T479" i="1"/>
  <c r="Q479" i="1"/>
  <c r="AL262" i="1"/>
  <c r="AJ263" i="1" s="1"/>
  <c r="AH263" i="1" s="1"/>
  <c r="J479" i="1"/>
  <c r="N479" i="1" s="1"/>
  <c r="R479" i="1"/>
  <c r="AT120" i="9" l="1"/>
  <c r="F507" i="9"/>
  <c r="G507" i="9" s="1"/>
  <c r="J507" i="9" s="1"/>
  <c r="H506" i="9"/>
  <c r="AK121" i="9"/>
  <c r="AL121" i="9" s="1"/>
  <c r="AM121" i="9" s="1"/>
  <c r="K121" i="9"/>
  <c r="D507" i="9"/>
  <c r="C508" i="9"/>
  <c r="E508" i="9" s="1"/>
  <c r="B509" i="9"/>
  <c r="F504" i="7"/>
  <c r="G504" i="7" s="1"/>
  <c r="J504" i="7" s="1"/>
  <c r="C505" i="7"/>
  <c r="B506" i="7"/>
  <c r="D504" i="7"/>
  <c r="E504" i="7"/>
  <c r="H503" i="7"/>
  <c r="AE481" i="1"/>
  <c r="Y480" i="1"/>
  <c r="B1081" i="4"/>
  <c r="C1080" i="4"/>
  <c r="D1079" i="4"/>
  <c r="E1079" i="4"/>
  <c r="F1079" i="4"/>
  <c r="G1079" i="4" s="1"/>
  <c r="J1079" i="4" s="1"/>
  <c r="F1080" i="4" s="1"/>
  <c r="G1080" i="4" s="1"/>
  <c r="J1080" i="4" s="1"/>
  <c r="Z262" i="1"/>
  <c r="L262" i="1" s="1"/>
  <c r="P262" i="1" s="1"/>
  <c r="V262" i="1"/>
  <c r="AD482" i="1"/>
  <c r="X481" i="1"/>
  <c r="AA481" i="1" s="1"/>
  <c r="Q480" i="1"/>
  <c r="R480" i="1"/>
  <c r="J480" i="1"/>
  <c r="N480" i="1" s="1"/>
  <c r="K480" i="1"/>
  <c r="O480" i="1" s="1"/>
  <c r="T480" i="1"/>
  <c r="F505" i="7" l="1"/>
  <c r="G505" i="7" s="1"/>
  <c r="J505" i="7" s="1"/>
  <c r="H504" i="7"/>
  <c r="H507" i="9"/>
  <c r="AN121" i="9"/>
  <c r="F508" i="9"/>
  <c r="S121" i="9"/>
  <c r="D508" i="9"/>
  <c r="G508" i="9"/>
  <c r="B510" i="9"/>
  <c r="C509" i="9"/>
  <c r="E509" i="9" s="1"/>
  <c r="H505" i="7"/>
  <c r="C506" i="7"/>
  <c r="B507" i="7"/>
  <c r="D505" i="7"/>
  <c r="E505" i="7"/>
  <c r="AE482" i="1"/>
  <c r="Y481" i="1"/>
  <c r="H1079" i="4"/>
  <c r="H1080" i="4" s="1"/>
  <c r="D1080" i="4"/>
  <c r="E1080" i="4"/>
  <c r="B1082" i="4"/>
  <c r="C1081" i="4"/>
  <c r="AD483" i="1"/>
  <c r="X482" i="1"/>
  <c r="AA482" i="1" s="1"/>
  <c r="AK263" i="1"/>
  <c r="AI263" i="1" s="1"/>
  <c r="AF263" i="1" s="1"/>
  <c r="T481" i="1"/>
  <c r="K481" i="1"/>
  <c r="O481" i="1" s="1"/>
  <c r="J481" i="1"/>
  <c r="N481" i="1" s="1"/>
  <c r="R481" i="1"/>
  <c r="Q481" i="1"/>
  <c r="AL263" i="1"/>
  <c r="AJ264" i="1" s="1"/>
  <c r="AH264" i="1" s="1"/>
  <c r="AF121" i="9" l="1"/>
  <c r="Z121" i="9"/>
  <c r="AA121" i="9"/>
  <c r="U121" i="9"/>
  <c r="V121" i="9"/>
  <c r="AG121" i="9" s="1"/>
  <c r="T121" i="9"/>
  <c r="AB121" i="9" s="1"/>
  <c r="W121" i="9"/>
  <c r="F509" i="9"/>
  <c r="C510" i="9"/>
  <c r="E510" i="9" s="1"/>
  <c r="B511" i="9"/>
  <c r="J508" i="9"/>
  <c r="G509" i="9" s="1"/>
  <c r="J509" i="9" s="1"/>
  <c r="H508" i="9"/>
  <c r="D509" i="9"/>
  <c r="D506" i="7"/>
  <c r="E506" i="7"/>
  <c r="F506" i="7"/>
  <c r="G506" i="7" s="1"/>
  <c r="C507" i="7"/>
  <c r="B508" i="7"/>
  <c r="AE483" i="1"/>
  <c r="Y482" i="1"/>
  <c r="D1081" i="4"/>
  <c r="E1081" i="4"/>
  <c r="B1083" i="4"/>
  <c r="C1082" i="4"/>
  <c r="F1081" i="4"/>
  <c r="G1081" i="4" s="1"/>
  <c r="J1081" i="4" s="1"/>
  <c r="F1082" i="4" s="1"/>
  <c r="G1082" i="4" s="1"/>
  <c r="J1082" i="4" s="1"/>
  <c r="Z263" i="1"/>
  <c r="L263" i="1" s="1"/>
  <c r="P263" i="1" s="1"/>
  <c r="V263" i="1"/>
  <c r="AD484" i="1"/>
  <c r="X483" i="1"/>
  <c r="AA483" i="1" s="1"/>
  <c r="R482" i="1"/>
  <c r="J482" i="1"/>
  <c r="N482" i="1" s="1"/>
  <c r="Q482" i="1"/>
  <c r="T482" i="1"/>
  <c r="K482" i="1"/>
  <c r="O482" i="1" s="1"/>
  <c r="R121" i="9" l="1"/>
  <c r="AE121" i="9"/>
  <c r="AD121" i="9"/>
  <c r="F510" i="9"/>
  <c r="G510" i="9" s="1"/>
  <c r="J510" i="9" s="1"/>
  <c r="N121" i="9"/>
  <c r="AS121" i="9"/>
  <c r="P121" i="9"/>
  <c r="O121" i="9"/>
  <c r="H509" i="9"/>
  <c r="B512" i="9"/>
  <c r="C511" i="9"/>
  <c r="Q121" i="9"/>
  <c r="AI121" i="9"/>
  <c r="AH121" i="9"/>
  <c r="AC121" i="9"/>
  <c r="D510" i="9"/>
  <c r="D507" i="7"/>
  <c r="E507" i="7"/>
  <c r="J506" i="7"/>
  <c r="F507" i="7" s="1"/>
  <c r="G507" i="7" s="1"/>
  <c r="J507" i="7" s="1"/>
  <c r="F508" i="7" s="1"/>
  <c r="G508" i="7" s="1"/>
  <c r="J508" i="7" s="1"/>
  <c r="H506" i="7"/>
  <c r="C508" i="7"/>
  <c r="B509" i="7"/>
  <c r="AE484" i="1"/>
  <c r="Y483" i="1"/>
  <c r="D1082" i="4"/>
  <c r="E1082" i="4"/>
  <c r="H1081" i="4"/>
  <c r="H1082" i="4" s="1"/>
  <c r="B1084" i="4"/>
  <c r="C1083" i="4"/>
  <c r="AD485" i="1"/>
  <c r="X484" i="1"/>
  <c r="AA484" i="1" s="1"/>
  <c r="AK264" i="1"/>
  <c r="AI264" i="1" s="1"/>
  <c r="AF264" i="1" s="1"/>
  <c r="T483" i="1"/>
  <c r="K483" i="1"/>
  <c r="O483" i="1" s="1"/>
  <c r="Q483" i="1"/>
  <c r="AL264" i="1"/>
  <c r="AJ265" i="1" s="1"/>
  <c r="AH265" i="1" s="1"/>
  <c r="R483" i="1"/>
  <c r="J483" i="1"/>
  <c r="N483" i="1" s="1"/>
  <c r="Y121" i="9" l="1"/>
  <c r="X121" i="9"/>
  <c r="L121" i="9"/>
  <c r="AQ121" i="9"/>
  <c r="E511" i="9"/>
  <c r="H510" i="9"/>
  <c r="M121" i="9"/>
  <c r="AR121" i="9"/>
  <c r="AP121" i="9"/>
  <c r="AO121" i="9" s="1"/>
  <c r="D511" i="9"/>
  <c r="B513" i="9"/>
  <c r="C512" i="9"/>
  <c r="E512" i="9" s="1"/>
  <c r="H507" i="7"/>
  <c r="H508" i="7" s="1"/>
  <c r="C509" i="7"/>
  <c r="B510" i="7"/>
  <c r="D508" i="7"/>
  <c r="E508" i="7"/>
  <c r="AE485" i="1"/>
  <c r="Y484" i="1"/>
  <c r="D1083" i="4"/>
  <c r="E1083" i="4"/>
  <c r="B1085" i="4"/>
  <c r="C1084" i="4"/>
  <c r="F1083" i="4"/>
  <c r="G1083" i="4" s="1"/>
  <c r="J1083" i="4" s="1"/>
  <c r="F1084" i="4" s="1"/>
  <c r="G1084" i="4" s="1"/>
  <c r="J1084" i="4" s="1"/>
  <c r="Z264" i="1"/>
  <c r="L264" i="1" s="1"/>
  <c r="P264" i="1" s="1"/>
  <c r="V264" i="1"/>
  <c r="AD486" i="1"/>
  <c r="X485" i="1"/>
  <c r="AA485" i="1" s="1"/>
  <c r="Q484" i="1"/>
  <c r="R484" i="1"/>
  <c r="J484" i="1"/>
  <c r="N484" i="1" s="1"/>
  <c r="T484" i="1"/>
  <c r="K484" i="1"/>
  <c r="O484" i="1" s="1"/>
  <c r="AT121" i="9" l="1"/>
  <c r="AK122" i="9"/>
  <c r="F512" i="9"/>
  <c r="G512" i="9" s="1"/>
  <c r="J512" i="9" s="1"/>
  <c r="F511" i="9"/>
  <c r="G511" i="9" s="1"/>
  <c r="AL122" i="9"/>
  <c r="AM122" i="9" s="1"/>
  <c r="AN122" i="9"/>
  <c r="D512" i="9"/>
  <c r="B514" i="9"/>
  <c r="C513" i="9"/>
  <c r="E513" i="9" s="1"/>
  <c r="K122" i="9"/>
  <c r="D509" i="7"/>
  <c r="E509" i="7"/>
  <c r="F509" i="7"/>
  <c r="G509" i="7" s="1"/>
  <c r="J509" i="7" s="1"/>
  <c r="C510" i="7"/>
  <c r="B511" i="7"/>
  <c r="AE486" i="1"/>
  <c r="Y485" i="1"/>
  <c r="B1086" i="4"/>
  <c r="C1085" i="4"/>
  <c r="D1084" i="4"/>
  <c r="E1084" i="4"/>
  <c r="H1083" i="4"/>
  <c r="H1084" i="4" s="1"/>
  <c r="AD487" i="1"/>
  <c r="X486" i="1"/>
  <c r="AA486" i="1" s="1"/>
  <c r="AK265" i="1"/>
  <c r="AI265" i="1" s="1"/>
  <c r="AF265" i="1" s="1"/>
  <c r="T485" i="1"/>
  <c r="K485" i="1"/>
  <c r="O485" i="1" s="1"/>
  <c r="AL265" i="1"/>
  <c r="AJ266" i="1" s="1"/>
  <c r="AH266" i="1" s="1"/>
  <c r="J485" i="1"/>
  <c r="N485" i="1" s="1"/>
  <c r="R485" i="1"/>
  <c r="Q485" i="1"/>
  <c r="F513" i="9" l="1"/>
  <c r="J511" i="9"/>
  <c r="H511" i="9"/>
  <c r="S122" i="9"/>
  <c r="H512" i="9"/>
  <c r="C514" i="9"/>
  <c r="E514" i="9" s="1"/>
  <c r="B515" i="9"/>
  <c r="D513" i="9"/>
  <c r="G513" i="9"/>
  <c r="J513" i="9" s="1"/>
  <c r="F510" i="7"/>
  <c r="G510" i="7" s="1"/>
  <c r="J510" i="7" s="1"/>
  <c r="C511" i="7"/>
  <c r="B512" i="7"/>
  <c r="D510" i="7"/>
  <c r="E510" i="7"/>
  <c r="H509" i="7"/>
  <c r="AE487" i="1"/>
  <c r="Y486" i="1"/>
  <c r="D1085" i="4"/>
  <c r="E1085" i="4"/>
  <c r="B1087" i="4"/>
  <c r="C1086" i="4"/>
  <c r="F1085" i="4"/>
  <c r="G1085" i="4" s="1"/>
  <c r="J1085" i="4" s="1"/>
  <c r="F1086" i="4" s="1"/>
  <c r="G1086" i="4" s="1"/>
  <c r="J1086" i="4" s="1"/>
  <c r="Z265" i="1"/>
  <c r="L265" i="1" s="1"/>
  <c r="P265" i="1" s="1"/>
  <c r="V265" i="1"/>
  <c r="AD488" i="1"/>
  <c r="X487" i="1"/>
  <c r="AA487" i="1" s="1"/>
  <c r="Q486" i="1"/>
  <c r="J486" i="1"/>
  <c r="N486" i="1" s="1"/>
  <c r="R486" i="1"/>
  <c r="K486" i="1"/>
  <c r="O486" i="1" s="1"/>
  <c r="T486" i="1"/>
  <c r="AF122" i="9" l="1"/>
  <c r="AA122" i="9"/>
  <c r="Z122" i="9"/>
  <c r="U122" i="9"/>
  <c r="V122" i="9"/>
  <c r="AG122" i="9" s="1"/>
  <c r="T122" i="9"/>
  <c r="AB122" i="9" s="1"/>
  <c r="W122" i="9"/>
  <c r="F514" i="9"/>
  <c r="G514" i="9" s="1"/>
  <c r="J514" i="9" s="1"/>
  <c r="H513" i="9"/>
  <c r="C515" i="9"/>
  <c r="E515" i="9" s="1"/>
  <c r="B516" i="9"/>
  <c r="D514" i="9"/>
  <c r="H510" i="7"/>
  <c r="D511" i="7"/>
  <c r="E511" i="7"/>
  <c r="F511" i="7"/>
  <c r="G511" i="7" s="1"/>
  <c r="J511" i="7" s="1"/>
  <c r="C512" i="7"/>
  <c r="B513" i="7"/>
  <c r="AE488" i="1"/>
  <c r="Y487" i="1"/>
  <c r="B1088" i="4"/>
  <c r="C1087" i="4"/>
  <c r="D1086" i="4"/>
  <c r="E1086" i="4"/>
  <c r="H1085" i="4"/>
  <c r="H1086" i="4" s="1"/>
  <c r="AD489" i="1"/>
  <c r="X488" i="1"/>
  <c r="AA488" i="1" s="1"/>
  <c r="AK266" i="1"/>
  <c r="AI266" i="1" s="1"/>
  <c r="AF266" i="1" s="1"/>
  <c r="K487" i="1"/>
  <c r="O487" i="1" s="1"/>
  <c r="T487" i="1"/>
  <c r="J487" i="1"/>
  <c r="N487" i="1" s="1"/>
  <c r="R487" i="1"/>
  <c r="AL266" i="1"/>
  <c r="AJ267" i="1" s="1"/>
  <c r="AH267" i="1" s="1"/>
  <c r="Q487" i="1"/>
  <c r="R122" i="9" l="1"/>
  <c r="AE122" i="9"/>
  <c r="AD122" i="9"/>
  <c r="F515" i="9"/>
  <c r="G515" i="9" s="1"/>
  <c r="J515" i="9" s="1"/>
  <c r="H514" i="9"/>
  <c r="AQ122" i="9"/>
  <c r="N122" i="9"/>
  <c r="AS122" i="9"/>
  <c r="AC122" i="9"/>
  <c r="P122" i="9"/>
  <c r="B517" i="9"/>
  <c r="C516" i="9"/>
  <c r="E516" i="9" s="1"/>
  <c r="D515" i="9"/>
  <c r="AH122" i="9"/>
  <c r="AI122" i="9"/>
  <c r="Q122" i="9"/>
  <c r="O122" i="9"/>
  <c r="H511" i="7"/>
  <c r="C513" i="7"/>
  <c r="B514" i="7"/>
  <c r="D512" i="7"/>
  <c r="E512" i="7"/>
  <c r="F512" i="7"/>
  <c r="G512" i="7" s="1"/>
  <c r="J512" i="7" s="1"/>
  <c r="F513" i="7" s="1"/>
  <c r="G513" i="7" s="1"/>
  <c r="J513" i="7" s="1"/>
  <c r="AE489" i="1"/>
  <c r="Y488" i="1"/>
  <c r="D1087" i="4"/>
  <c r="E1087" i="4"/>
  <c r="B1089" i="4"/>
  <c r="C1088" i="4"/>
  <c r="F1087" i="4"/>
  <c r="G1087" i="4" s="1"/>
  <c r="J1087" i="4" s="1"/>
  <c r="F1088" i="4" s="1"/>
  <c r="G1088" i="4" s="1"/>
  <c r="J1088" i="4" s="1"/>
  <c r="Z266" i="1"/>
  <c r="L266" i="1" s="1"/>
  <c r="P266" i="1" s="1"/>
  <c r="V266" i="1"/>
  <c r="AD490" i="1"/>
  <c r="X489" i="1"/>
  <c r="AA489" i="1" s="1"/>
  <c r="Q488" i="1"/>
  <c r="J488" i="1"/>
  <c r="N488" i="1" s="1"/>
  <c r="R488" i="1"/>
  <c r="K488" i="1"/>
  <c r="O488" i="1" s="1"/>
  <c r="T488" i="1"/>
  <c r="H515" i="9" l="1"/>
  <c r="X122" i="9"/>
  <c r="Y122" i="9"/>
  <c r="L122" i="9"/>
  <c r="F516" i="9"/>
  <c r="M122" i="9"/>
  <c r="AR122" i="9"/>
  <c r="AP122" i="9"/>
  <c r="AO122" i="9" s="1"/>
  <c r="B518" i="9"/>
  <c r="C517" i="9"/>
  <c r="E517" i="9" s="1"/>
  <c r="D516" i="9"/>
  <c r="G516" i="9"/>
  <c r="J516" i="9" s="1"/>
  <c r="C514" i="7"/>
  <c r="F514" i="7" s="1"/>
  <c r="G514" i="7" s="1"/>
  <c r="J514" i="7" s="1"/>
  <c r="B515" i="7"/>
  <c r="H512" i="7"/>
  <c r="H513" i="7" s="1"/>
  <c r="D513" i="7"/>
  <c r="E513" i="7"/>
  <c r="AE490" i="1"/>
  <c r="Y489" i="1"/>
  <c r="B1090" i="4"/>
  <c r="C1089" i="4"/>
  <c r="F1089" i="4" s="1"/>
  <c r="G1089" i="4" s="1"/>
  <c r="J1089" i="4" s="1"/>
  <c r="D1088" i="4"/>
  <c r="E1088" i="4"/>
  <c r="H1087" i="4"/>
  <c r="H1088" i="4" s="1"/>
  <c r="AD491" i="1"/>
  <c r="X490" i="1"/>
  <c r="AA490" i="1" s="1"/>
  <c r="AK267" i="1"/>
  <c r="AI267" i="1" s="1"/>
  <c r="AF267" i="1" s="1"/>
  <c r="T489" i="1"/>
  <c r="K489" i="1"/>
  <c r="O489" i="1" s="1"/>
  <c r="J489" i="1"/>
  <c r="N489" i="1" s="1"/>
  <c r="R489" i="1"/>
  <c r="AL267" i="1"/>
  <c r="AJ268" i="1" s="1"/>
  <c r="AH268" i="1" s="1"/>
  <c r="Q489" i="1"/>
  <c r="AT122" i="9" l="1"/>
  <c r="AK123" i="9" s="1"/>
  <c r="F517" i="9"/>
  <c r="H516" i="9"/>
  <c r="D517" i="9"/>
  <c r="B519" i="9"/>
  <c r="C518" i="9"/>
  <c r="E518" i="9" s="1"/>
  <c r="G517" i="9"/>
  <c r="J517" i="9" s="1"/>
  <c r="K123" i="9"/>
  <c r="H514" i="7"/>
  <c r="C515" i="7"/>
  <c r="F515" i="7" s="1"/>
  <c r="G515" i="7" s="1"/>
  <c r="J515" i="7" s="1"/>
  <c r="B516" i="7"/>
  <c r="D514" i="7"/>
  <c r="E514" i="7"/>
  <c r="AE491" i="1"/>
  <c r="Y490" i="1"/>
  <c r="H1089" i="4"/>
  <c r="D1089" i="4"/>
  <c r="E1089" i="4"/>
  <c r="B1091" i="4"/>
  <c r="C1090" i="4"/>
  <c r="Z267" i="1"/>
  <c r="L267" i="1" s="1"/>
  <c r="P267" i="1" s="1"/>
  <c r="V267" i="1"/>
  <c r="AD492" i="1"/>
  <c r="X491" i="1"/>
  <c r="AA491" i="1" s="1"/>
  <c r="K490" i="1"/>
  <c r="O490" i="1" s="1"/>
  <c r="T490" i="1"/>
  <c r="Q490" i="1"/>
  <c r="J490" i="1"/>
  <c r="N490" i="1" s="1"/>
  <c r="R490" i="1"/>
  <c r="AL123" i="9" l="1"/>
  <c r="AM123" i="9" s="1"/>
  <c r="AN123" i="9"/>
  <c r="F518" i="9"/>
  <c r="G518" i="9" s="1"/>
  <c r="J518" i="9" s="1"/>
  <c r="S123" i="9"/>
  <c r="B520" i="9"/>
  <c r="C519" i="9"/>
  <c r="E519" i="9" s="1"/>
  <c r="H517" i="9"/>
  <c r="D518" i="9"/>
  <c r="D515" i="7"/>
  <c r="E515" i="7"/>
  <c r="H515" i="7"/>
  <c r="C516" i="7"/>
  <c r="F516" i="7" s="1"/>
  <c r="G516" i="7" s="1"/>
  <c r="J516" i="7" s="1"/>
  <c r="B517" i="7"/>
  <c r="AE492" i="1"/>
  <c r="Y491" i="1"/>
  <c r="D1090" i="4"/>
  <c r="E1090" i="4"/>
  <c r="B1092" i="4"/>
  <c r="C1091" i="4"/>
  <c r="F1090" i="4"/>
  <c r="G1090" i="4" s="1"/>
  <c r="AD493" i="1"/>
  <c r="X492" i="1"/>
  <c r="AA492" i="1" s="1"/>
  <c r="AK268" i="1"/>
  <c r="AI268" i="1" s="1"/>
  <c r="AF268" i="1" s="1"/>
  <c r="Q491" i="1"/>
  <c r="K491" i="1"/>
  <c r="O491" i="1" s="1"/>
  <c r="T491" i="1"/>
  <c r="AL268" i="1"/>
  <c r="AJ269" i="1" s="1"/>
  <c r="AH269" i="1" s="1"/>
  <c r="R491" i="1"/>
  <c r="J491" i="1"/>
  <c r="N491" i="1" s="1"/>
  <c r="AF123" i="9" l="1"/>
  <c r="AA123" i="9"/>
  <c r="Z123" i="9"/>
  <c r="U123" i="9"/>
  <c r="V123" i="9"/>
  <c r="AG123" i="9" s="1"/>
  <c r="T123" i="9"/>
  <c r="AB123" i="9" s="1"/>
  <c r="W123" i="9"/>
  <c r="F519" i="9"/>
  <c r="G519" i="9" s="1"/>
  <c r="J519" i="9" s="1"/>
  <c r="H518" i="9"/>
  <c r="H519" i="9"/>
  <c r="D519" i="9"/>
  <c r="B521" i="9"/>
  <c r="C520" i="9"/>
  <c r="E520" i="9" s="1"/>
  <c r="C517" i="7"/>
  <c r="B518" i="7"/>
  <c r="D516" i="7"/>
  <c r="E516" i="7"/>
  <c r="H516" i="7"/>
  <c r="AE493" i="1"/>
  <c r="Y492" i="1"/>
  <c r="D1091" i="4"/>
  <c r="E1091" i="4"/>
  <c r="J1090" i="4"/>
  <c r="F1091" i="4" s="1"/>
  <c r="G1091" i="4" s="1"/>
  <c r="J1091" i="4" s="1"/>
  <c r="H1090" i="4"/>
  <c r="B1093" i="4"/>
  <c r="C1092" i="4"/>
  <c r="Z268" i="1"/>
  <c r="L268" i="1" s="1"/>
  <c r="P268" i="1" s="1"/>
  <c r="V268" i="1"/>
  <c r="AD494" i="1"/>
  <c r="X493" i="1"/>
  <c r="AA493" i="1" s="1"/>
  <c r="R492" i="1"/>
  <c r="J492" i="1"/>
  <c r="N492" i="1" s="1"/>
  <c r="K492" i="1"/>
  <c r="O492" i="1" s="1"/>
  <c r="T492" i="1"/>
  <c r="Q492" i="1"/>
  <c r="R123" i="9" l="1"/>
  <c r="AD123" i="9"/>
  <c r="AE123" i="9"/>
  <c r="F520" i="9"/>
  <c r="G520" i="9" s="1"/>
  <c r="J520" i="9" s="1"/>
  <c r="AS123" i="9"/>
  <c r="N123" i="9"/>
  <c r="O123" i="9"/>
  <c r="D520" i="9"/>
  <c r="B522" i="9"/>
  <c r="C521" i="9"/>
  <c r="E521" i="9" s="1"/>
  <c r="AQ123" i="9"/>
  <c r="Q123" i="9"/>
  <c r="AI123" i="9"/>
  <c r="AH123" i="9"/>
  <c r="C518" i="7"/>
  <c r="B519" i="7"/>
  <c r="D517" i="7"/>
  <c r="E517" i="7"/>
  <c r="F517" i="7"/>
  <c r="G517" i="7" s="1"/>
  <c r="J517" i="7" s="1"/>
  <c r="AE494" i="1"/>
  <c r="Y493" i="1"/>
  <c r="F1092" i="4"/>
  <c r="G1092" i="4" s="1"/>
  <c r="J1092" i="4" s="1"/>
  <c r="F1093" i="4" s="1"/>
  <c r="G1093" i="4" s="1"/>
  <c r="J1093" i="4" s="1"/>
  <c r="D1092" i="4"/>
  <c r="E1092" i="4"/>
  <c r="B1094" i="4"/>
  <c r="C1093" i="4"/>
  <c r="H1091" i="4"/>
  <c r="AD495" i="1"/>
  <c r="X494" i="1"/>
  <c r="AA494" i="1" s="1"/>
  <c r="AK269" i="1"/>
  <c r="AI269" i="1" s="1"/>
  <c r="AF269" i="1" s="1"/>
  <c r="Q493" i="1"/>
  <c r="R493" i="1"/>
  <c r="J493" i="1"/>
  <c r="N493" i="1" s="1"/>
  <c r="AL269" i="1"/>
  <c r="AJ270" i="1" s="1"/>
  <c r="AH270" i="1" s="1"/>
  <c r="K493" i="1"/>
  <c r="O493" i="1" s="1"/>
  <c r="T493" i="1"/>
  <c r="X123" i="9" l="1"/>
  <c r="Y123" i="9"/>
  <c r="L123" i="9"/>
  <c r="AC123" i="9"/>
  <c r="F521" i="9"/>
  <c r="D521" i="9"/>
  <c r="B523" i="9"/>
  <c r="C522" i="9"/>
  <c r="E522" i="9" s="1"/>
  <c r="G521" i="9"/>
  <c r="J521" i="9" s="1"/>
  <c r="P123" i="9"/>
  <c r="H520" i="9"/>
  <c r="F518" i="7"/>
  <c r="G518" i="7" s="1"/>
  <c r="J518" i="7" s="1"/>
  <c r="D518" i="7"/>
  <c r="E518" i="7"/>
  <c r="H517" i="7"/>
  <c r="C519" i="7"/>
  <c r="B520" i="7"/>
  <c r="H1092" i="4"/>
  <c r="AE495" i="1"/>
  <c r="Y494" i="1"/>
  <c r="D1093" i="4"/>
  <c r="E1093" i="4"/>
  <c r="H1093" i="4"/>
  <c r="B1095" i="4"/>
  <c r="C1094" i="4"/>
  <c r="Z269" i="1"/>
  <c r="L269" i="1" s="1"/>
  <c r="P269" i="1" s="1"/>
  <c r="V269" i="1"/>
  <c r="AD496" i="1"/>
  <c r="X495" i="1"/>
  <c r="AA495" i="1" s="1"/>
  <c r="T494" i="1"/>
  <c r="K494" i="1"/>
  <c r="O494" i="1" s="1"/>
  <c r="J494" i="1"/>
  <c r="N494" i="1" s="1"/>
  <c r="R494" i="1"/>
  <c r="Q494" i="1"/>
  <c r="F519" i="7" l="1"/>
  <c r="G519" i="7" s="1"/>
  <c r="J519" i="7" s="1"/>
  <c r="H518" i="7"/>
  <c r="F522" i="9"/>
  <c r="G522" i="9" s="1"/>
  <c r="J522" i="9" s="1"/>
  <c r="M123" i="9"/>
  <c r="AR123" i="9"/>
  <c r="AP123" i="9"/>
  <c r="AO123" i="9" s="1"/>
  <c r="B524" i="9"/>
  <c r="C523" i="9"/>
  <c r="E523" i="9" s="1"/>
  <c r="H521" i="9"/>
  <c r="D522" i="9"/>
  <c r="C520" i="7"/>
  <c r="B521" i="7"/>
  <c r="D519" i="7"/>
  <c r="E519" i="7"/>
  <c r="H519" i="7"/>
  <c r="AE496" i="1"/>
  <c r="Y495" i="1"/>
  <c r="D1094" i="4"/>
  <c r="E1094" i="4"/>
  <c r="B1096" i="4"/>
  <c r="C1095" i="4"/>
  <c r="F1094" i="4"/>
  <c r="G1094" i="4" s="1"/>
  <c r="J1094" i="4" s="1"/>
  <c r="F1095" i="4" s="1"/>
  <c r="G1095" i="4" s="1"/>
  <c r="J1095" i="4" s="1"/>
  <c r="AD497" i="1"/>
  <c r="X496" i="1"/>
  <c r="AA496" i="1" s="1"/>
  <c r="AK270" i="1"/>
  <c r="AI270" i="1" s="1"/>
  <c r="AF270" i="1" s="1"/>
  <c r="Q495" i="1"/>
  <c r="R495" i="1"/>
  <c r="J495" i="1"/>
  <c r="N495" i="1" s="1"/>
  <c r="K495" i="1"/>
  <c r="O495" i="1" s="1"/>
  <c r="T495" i="1"/>
  <c r="AL270" i="1"/>
  <c r="AJ271" i="1" s="1"/>
  <c r="AH271" i="1" s="1"/>
  <c r="AT123" i="9" l="1"/>
  <c r="AK124" i="9" s="1"/>
  <c r="F523" i="9"/>
  <c r="G523" i="9" s="1"/>
  <c r="J523" i="9" s="1"/>
  <c r="H522" i="9"/>
  <c r="H523" i="9"/>
  <c r="D523" i="9"/>
  <c r="B525" i="9"/>
  <c r="C524" i="9"/>
  <c r="E524" i="9" s="1"/>
  <c r="K124" i="9"/>
  <c r="D520" i="7"/>
  <c r="E520" i="7"/>
  <c r="C521" i="7"/>
  <c r="B522" i="7"/>
  <c r="F520" i="7"/>
  <c r="G520" i="7" s="1"/>
  <c r="J520" i="7" s="1"/>
  <c r="AE497" i="1"/>
  <c r="Y496" i="1"/>
  <c r="B1097" i="4"/>
  <c r="C1096" i="4"/>
  <c r="D1095" i="4"/>
  <c r="E1095" i="4"/>
  <c r="H1094" i="4"/>
  <c r="H1095" i="4" s="1"/>
  <c r="Z270" i="1"/>
  <c r="L270" i="1" s="1"/>
  <c r="P270" i="1" s="1"/>
  <c r="V270" i="1"/>
  <c r="AD498" i="1"/>
  <c r="X497" i="1"/>
  <c r="AA497" i="1" s="1"/>
  <c r="T496" i="1"/>
  <c r="K496" i="1"/>
  <c r="O496" i="1" s="1"/>
  <c r="J496" i="1"/>
  <c r="N496" i="1" s="1"/>
  <c r="R496" i="1"/>
  <c r="Q496" i="1"/>
  <c r="AL124" i="9" l="1"/>
  <c r="AM124" i="9" s="1"/>
  <c r="AN124" i="9"/>
  <c r="F524" i="9"/>
  <c r="S124" i="9"/>
  <c r="B526" i="9"/>
  <c r="C525" i="9"/>
  <c r="E525" i="9" s="1"/>
  <c r="D524" i="9"/>
  <c r="G524" i="9"/>
  <c r="F521" i="7"/>
  <c r="G521" i="7" s="1"/>
  <c r="J521" i="7" s="1"/>
  <c r="C522" i="7"/>
  <c r="B523" i="7"/>
  <c r="D521" i="7"/>
  <c r="E521" i="7"/>
  <c r="H520" i="7"/>
  <c r="AE498" i="1"/>
  <c r="Y497" i="1"/>
  <c r="B1098" i="4"/>
  <c r="C1097" i="4"/>
  <c r="D1096" i="4"/>
  <c r="E1096" i="4"/>
  <c r="F1096" i="4"/>
  <c r="G1096" i="4" s="1"/>
  <c r="J1096" i="4" s="1"/>
  <c r="F1097" i="4" s="1"/>
  <c r="G1097" i="4" s="1"/>
  <c r="J1097" i="4" s="1"/>
  <c r="AD499" i="1"/>
  <c r="X498" i="1"/>
  <c r="AA498" i="1" s="1"/>
  <c r="AK271" i="1"/>
  <c r="AI271" i="1" s="1"/>
  <c r="AF271" i="1" s="1"/>
  <c r="Q497" i="1"/>
  <c r="J497" i="1"/>
  <c r="N497" i="1" s="1"/>
  <c r="R497" i="1"/>
  <c r="AL271" i="1"/>
  <c r="AJ272" i="1" s="1"/>
  <c r="AH272" i="1" s="1"/>
  <c r="K497" i="1"/>
  <c r="O497" i="1" s="1"/>
  <c r="T497" i="1"/>
  <c r="AF124" i="9" l="1"/>
  <c r="AA124" i="9"/>
  <c r="Z124" i="9"/>
  <c r="U124" i="9"/>
  <c r="V124" i="9"/>
  <c r="AG124" i="9" s="1"/>
  <c r="T124" i="9"/>
  <c r="AB124" i="9" s="1"/>
  <c r="W124" i="9"/>
  <c r="F525" i="9"/>
  <c r="D525" i="9"/>
  <c r="J524" i="9"/>
  <c r="G525" i="9" s="1"/>
  <c r="J525" i="9" s="1"/>
  <c r="H524" i="9"/>
  <c r="B527" i="9"/>
  <c r="C526" i="9"/>
  <c r="E526" i="9" s="1"/>
  <c r="H521" i="7"/>
  <c r="F522" i="7"/>
  <c r="G522" i="7" s="1"/>
  <c r="J522" i="7" s="1"/>
  <c r="D522" i="7"/>
  <c r="E522" i="7"/>
  <c r="C523" i="7"/>
  <c r="B524" i="7"/>
  <c r="H522" i="7"/>
  <c r="AE499" i="1"/>
  <c r="Y498" i="1"/>
  <c r="D1097" i="4"/>
  <c r="E1097" i="4"/>
  <c r="B1099" i="4"/>
  <c r="C1098" i="4"/>
  <c r="H1096" i="4"/>
  <c r="H1097" i="4" s="1"/>
  <c r="Z271" i="1"/>
  <c r="L271" i="1" s="1"/>
  <c r="P271" i="1" s="1"/>
  <c r="V271" i="1"/>
  <c r="AD500" i="1"/>
  <c r="X499" i="1"/>
  <c r="AA499" i="1" s="1"/>
  <c r="T498" i="1"/>
  <c r="K498" i="1"/>
  <c r="O498" i="1" s="1"/>
  <c r="Q498" i="1"/>
  <c r="J498" i="1"/>
  <c r="N498" i="1" s="1"/>
  <c r="R498" i="1"/>
  <c r="R124" i="9" l="1"/>
  <c r="AE124" i="9"/>
  <c r="AD124" i="9"/>
  <c r="F526" i="9"/>
  <c r="G526" i="9" s="1"/>
  <c r="J526" i="9" s="1"/>
  <c r="H525" i="9"/>
  <c r="D526" i="9"/>
  <c r="O124" i="9"/>
  <c r="C527" i="9"/>
  <c r="E527" i="9" s="1"/>
  <c r="B528" i="9"/>
  <c r="AH124" i="9"/>
  <c r="Q124" i="9"/>
  <c r="AI124" i="9"/>
  <c r="C524" i="7"/>
  <c r="B525" i="7"/>
  <c r="D523" i="7"/>
  <c r="E523" i="7"/>
  <c r="F523" i="7"/>
  <c r="G523" i="7" s="1"/>
  <c r="J523" i="7" s="1"/>
  <c r="AE500" i="1"/>
  <c r="Y499" i="1"/>
  <c r="D1098" i="4"/>
  <c r="E1098" i="4"/>
  <c r="B1100" i="4"/>
  <c r="C1099" i="4"/>
  <c r="F1098" i="4"/>
  <c r="G1098" i="4" s="1"/>
  <c r="J1098" i="4" s="1"/>
  <c r="F1099" i="4" s="1"/>
  <c r="G1099" i="4" s="1"/>
  <c r="J1099" i="4" s="1"/>
  <c r="AD501" i="1"/>
  <c r="X500" i="1"/>
  <c r="AA500" i="1" s="1"/>
  <c r="AK272" i="1"/>
  <c r="AI272" i="1" s="1"/>
  <c r="AF272" i="1" s="1"/>
  <c r="R499" i="1"/>
  <c r="J499" i="1"/>
  <c r="N499" i="1" s="1"/>
  <c r="Q499" i="1"/>
  <c r="AL272" i="1"/>
  <c r="AJ273" i="1" s="1"/>
  <c r="AH273" i="1" s="1"/>
  <c r="T499" i="1"/>
  <c r="K499" i="1"/>
  <c r="O499" i="1" s="1"/>
  <c r="X124" i="9" l="1"/>
  <c r="Y124" i="9"/>
  <c r="AQ124" i="9"/>
  <c r="L124" i="9"/>
  <c r="F527" i="9"/>
  <c r="B529" i="9"/>
  <c r="C528" i="9"/>
  <c r="E528" i="9" s="1"/>
  <c r="D527" i="9"/>
  <c r="N124" i="9"/>
  <c r="AS124" i="9"/>
  <c r="AC124" i="9"/>
  <c r="G527" i="9"/>
  <c r="J527" i="9" s="1"/>
  <c r="H526" i="9"/>
  <c r="P124" i="9"/>
  <c r="F524" i="7"/>
  <c r="G524" i="7" s="1"/>
  <c r="J524" i="7" s="1"/>
  <c r="H523" i="7"/>
  <c r="C525" i="7"/>
  <c r="B526" i="7"/>
  <c r="D524" i="7"/>
  <c r="E524" i="7"/>
  <c r="AE501" i="1"/>
  <c r="Y500" i="1"/>
  <c r="B1101" i="4"/>
  <c r="C1100" i="4"/>
  <c r="D1099" i="4"/>
  <c r="E1099" i="4"/>
  <c r="H1098" i="4"/>
  <c r="H1099" i="4" s="1"/>
  <c r="Z272" i="1"/>
  <c r="L272" i="1" s="1"/>
  <c r="P272" i="1" s="1"/>
  <c r="V272" i="1"/>
  <c r="AD502" i="1"/>
  <c r="X501" i="1"/>
  <c r="AA501" i="1" s="1"/>
  <c r="Q500" i="1"/>
  <c r="T500" i="1"/>
  <c r="K500" i="1"/>
  <c r="O500" i="1" s="1"/>
  <c r="R500" i="1"/>
  <c r="J500" i="1"/>
  <c r="N500" i="1" s="1"/>
  <c r="F525" i="7" l="1"/>
  <c r="G525" i="7" s="1"/>
  <c r="J525" i="7" s="1"/>
  <c r="H524" i="7"/>
  <c r="F528" i="9"/>
  <c r="G528" i="9" s="1"/>
  <c r="J528" i="9" s="1"/>
  <c r="H527" i="9"/>
  <c r="AR124" i="9"/>
  <c r="M124" i="9"/>
  <c r="AP124" i="9"/>
  <c r="AO124" i="9" s="1"/>
  <c r="D528" i="9"/>
  <c r="B530" i="9"/>
  <c r="C529" i="9"/>
  <c r="E529" i="9" s="1"/>
  <c r="C526" i="7"/>
  <c r="B527" i="7"/>
  <c r="D525" i="7"/>
  <c r="E525" i="7"/>
  <c r="H525" i="7"/>
  <c r="AE502" i="1"/>
  <c r="Y501" i="1"/>
  <c r="B1102" i="4"/>
  <c r="C1101" i="4"/>
  <c r="D1100" i="4"/>
  <c r="E1100" i="4"/>
  <c r="F1100" i="4"/>
  <c r="G1100" i="4" s="1"/>
  <c r="J1100" i="4" s="1"/>
  <c r="F1101" i="4" s="1"/>
  <c r="G1101" i="4" s="1"/>
  <c r="J1101" i="4" s="1"/>
  <c r="AD503" i="1"/>
  <c r="X502" i="1"/>
  <c r="AA502" i="1" s="1"/>
  <c r="AK273" i="1"/>
  <c r="AI273" i="1" s="1"/>
  <c r="AF273" i="1" s="1"/>
  <c r="J501" i="1"/>
  <c r="N501" i="1" s="1"/>
  <c r="R501" i="1"/>
  <c r="K501" i="1"/>
  <c r="O501" i="1" s="1"/>
  <c r="T501" i="1"/>
  <c r="Q501" i="1"/>
  <c r="AL273" i="1"/>
  <c r="AJ274" i="1" s="1"/>
  <c r="AH274" i="1" s="1"/>
  <c r="AT124" i="9" l="1"/>
  <c r="AK125" i="9" s="1"/>
  <c r="F529" i="9"/>
  <c r="H528" i="9"/>
  <c r="K125" i="9"/>
  <c r="D529" i="9"/>
  <c r="B531" i="9"/>
  <c r="C530" i="9"/>
  <c r="E530" i="9" s="1"/>
  <c r="G529" i="9"/>
  <c r="J529" i="9" s="1"/>
  <c r="C527" i="7"/>
  <c r="B528" i="7"/>
  <c r="D526" i="7"/>
  <c r="E526" i="7"/>
  <c r="F526" i="7"/>
  <c r="G526" i="7" s="1"/>
  <c r="J526" i="7" s="1"/>
  <c r="AE503" i="1"/>
  <c r="Y502" i="1"/>
  <c r="H1100" i="4"/>
  <c r="H1101" i="4" s="1"/>
  <c r="D1101" i="4"/>
  <c r="E1101" i="4"/>
  <c r="B1103" i="4"/>
  <c r="C1102" i="4"/>
  <c r="Z273" i="1"/>
  <c r="L273" i="1" s="1"/>
  <c r="P273" i="1" s="1"/>
  <c r="V273" i="1"/>
  <c r="AD504" i="1"/>
  <c r="X503" i="1"/>
  <c r="AA503" i="1" s="1"/>
  <c r="Q502" i="1"/>
  <c r="T502" i="1"/>
  <c r="K502" i="1"/>
  <c r="O502" i="1" s="1"/>
  <c r="R502" i="1"/>
  <c r="J502" i="1"/>
  <c r="N502" i="1" s="1"/>
  <c r="F527" i="7" l="1"/>
  <c r="G527" i="7" s="1"/>
  <c r="J527" i="7" s="1"/>
  <c r="AL125" i="9"/>
  <c r="AM125" i="9" s="1"/>
  <c r="AN125" i="9"/>
  <c r="F530" i="9"/>
  <c r="S125" i="9"/>
  <c r="H529" i="9"/>
  <c r="D530" i="9"/>
  <c r="B532" i="9"/>
  <c r="C531" i="9"/>
  <c r="E531" i="9" s="1"/>
  <c r="G530" i="9"/>
  <c r="J530" i="9" s="1"/>
  <c r="H526" i="7"/>
  <c r="C528" i="7"/>
  <c r="B529" i="7"/>
  <c r="D527" i="7"/>
  <c r="E527" i="7"/>
  <c r="AE504" i="1"/>
  <c r="Y503" i="1"/>
  <c r="D1102" i="4"/>
  <c r="E1102" i="4"/>
  <c r="B1104" i="4"/>
  <c r="C1103" i="4"/>
  <c r="F1102" i="4"/>
  <c r="G1102" i="4" s="1"/>
  <c r="J1102" i="4" s="1"/>
  <c r="F1103" i="4" s="1"/>
  <c r="G1103" i="4" s="1"/>
  <c r="J1103" i="4" s="1"/>
  <c r="AD505" i="1"/>
  <c r="X504" i="1"/>
  <c r="AA504" i="1" s="1"/>
  <c r="AK274" i="1"/>
  <c r="AI274" i="1" s="1"/>
  <c r="AF274" i="1" s="1"/>
  <c r="R503" i="1"/>
  <c r="J503" i="1"/>
  <c r="N503" i="1" s="1"/>
  <c r="AL274" i="1"/>
  <c r="AJ275" i="1" s="1"/>
  <c r="AH275" i="1" s="1"/>
  <c r="T503" i="1"/>
  <c r="K503" i="1"/>
  <c r="O503" i="1" s="1"/>
  <c r="Q503" i="1"/>
  <c r="H527" i="7" l="1"/>
  <c r="AF125" i="9"/>
  <c r="AA125" i="9"/>
  <c r="Z125" i="9"/>
  <c r="U125" i="9"/>
  <c r="V125" i="9"/>
  <c r="AG125" i="9" s="1"/>
  <c r="T125" i="9"/>
  <c r="AB125" i="9" s="1"/>
  <c r="W125" i="9"/>
  <c r="F531" i="9"/>
  <c r="G531" i="9" s="1"/>
  <c r="J531" i="9" s="1"/>
  <c r="D531" i="9"/>
  <c r="C532" i="9"/>
  <c r="B533" i="9"/>
  <c r="H530" i="9"/>
  <c r="C529" i="7"/>
  <c r="B530" i="7"/>
  <c r="D528" i="7"/>
  <c r="E528" i="7"/>
  <c r="F528" i="7"/>
  <c r="G528" i="7" s="1"/>
  <c r="AE505" i="1"/>
  <c r="Y504" i="1"/>
  <c r="D1103" i="4"/>
  <c r="E1103" i="4"/>
  <c r="H1102" i="4"/>
  <c r="H1103" i="4" s="1"/>
  <c r="B1105" i="4"/>
  <c r="C1104" i="4"/>
  <c r="Z274" i="1"/>
  <c r="L274" i="1" s="1"/>
  <c r="P274" i="1" s="1"/>
  <c r="V274" i="1"/>
  <c r="AD506" i="1"/>
  <c r="X505" i="1"/>
  <c r="AA505" i="1" s="1"/>
  <c r="K504" i="1"/>
  <c r="O504" i="1" s="1"/>
  <c r="T504" i="1"/>
  <c r="Q504" i="1"/>
  <c r="R504" i="1"/>
  <c r="J504" i="1"/>
  <c r="N504" i="1" s="1"/>
  <c r="R125" i="9" l="1"/>
  <c r="AE125" i="9"/>
  <c r="AD125" i="9"/>
  <c r="H531" i="9"/>
  <c r="E532" i="9"/>
  <c r="O125" i="9"/>
  <c r="AI125" i="9"/>
  <c r="AH125" i="9"/>
  <c r="Q125" i="9"/>
  <c r="AQ125" i="9"/>
  <c r="B534" i="9"/>
  <c r="C533" i="9"/>
  <c r="E533" i="9" s="1"/>
  <c r="D532" i="9"/>
  <c r="C530" i="7"/>
  <c r="B531" i="7"/>
  <c r="J528" i="7"/>
  <c r="F529" i="7" s="1"/>
  <c r="G529" i="7" s="1"/>
  <c r="J529" i="7" s="1"/>
  <c r="H528" i="7"/>
  <c r="D529" i="7"/>
  <c r="E529" i="7"/>
  <c r="AE506" i="1"/>
  <c r="Y505" i="1"/>
  <c r="D1104" i="4"/>
  <c r="E1104" i="4"/>
  <c r="B1106" i="4"/>
  <c r="C1105" i="4"/>
  <c r="F1104" i="4"/>
  <c r="G1104" i="4" s="1"/>
  <c r="J1104" i="4" s="1"/>
  <c r="F1105" i="4" s="1"/>
  <c r="G1105" i="4" s="1"/>
  <c r="J1105" i="4" s="1"/>
  <c r="AD507" i="1"/>
  <c r="X506" i="1"/>
  <c r="AA506" i="1" s="1"/>
  <c r="AK275" i="1"/>
  <c r="AI275" i="1" s="1"/>
  <c r="AF275" i="1" s="1"/>
  <c r="R505" i="1"/>
  <c r="J505" i="1"/>
  <c r="N505" i="1" s="1"/>
  <c r="AL275" i="1"/>
  <c r="AJ276" i="1" s="1"/>
  <c r="AH276" i="1" s="1"/>
  <c r="Q505" i="1"/>
  <c r="K505" i="1"/>
  <c r="O505" i="1" s="1"/>
  <c r="T505" i="1"/>
  <c r="Y125" i="9" l="1"/>
  <c r="X125" i="9"/>
  <c r="L125" i="9"/>
  <c r="F532" i="9"/>
  <c r="G532" i="9" s="1"/>
  <c r="F533" i="9"/>
  <c r="P125" i="9"/>
  <c r="AS125" i="9"/>
  <c r="N125" i="9"/>
  <c r="AC125" i="9"/>
  <c r="D533" i="9"/>
  <c r="C534" i="9"/>
  <c r="E534" i="9" s="1"/>
  <c r="B535" i="9"/>
  <c r="G533" i="9"/>
  <c r="J533" i="9" s="1"/>
  <c r="F530" i="7"/>
  <c r="G530" i="7" s="1"/>
  <c r="J530" i="7" s="1"/>
  <c r="F531" i="7" s="1"/>
  <c r="G531" i="7" s="1"/>
  <c r="J531" i="7" s="1"/>
  <c r="C531" i="7"/>
  <c r="B532" i="7"/>
  <c r="D530" i="7"/>
  <c r="E530" i="7"/>
  <c r="H529" i="7"/>
  <c r="AE507" i="1"/>
  <c r="Y506" i="1"/>
  <c r="D1105" i="4"/>
  <c r="E1105" i="4"/>
  <c r="B1107" i="4"/>
  <c r="C1106" i="4"/>
  <c r="H1104" i="4"/>
  <c r="H1105" i="4" s="1"/>
  <c r="Z275" i="1"/>
  <c r="L275" i="1" s="1"/>
  <c r="P275" i="1" s="1"/>
  <c r="V275" i="1"/>
  <c r="AD508" i="1"/>
  <c r="X507" i="1"/>
  <c r="AA507" i="1" s="1"/>
  <c r="K506" i="1"/>
  <c r="O506" i="1" s="1"/>
  <c r="T506" i="1"/>
  <c r="Q506" i="1"/>
  <c r="R506" i="1"/>
  <c r="J506" i="1"/>
  <c r="N506" i="1" s="1"/>
  <c r="J532" i="9" l="1"/>
  <c r="H532" i="9"/>
  <c r="H533" i="9" s="1"/>
  <c r="F534" i="9"/>
  <c r="G534" i="9" s="1"/>
  <c r="J534" i="9" s="1"/>
  <c r="B536" i="9"/>
  <c r="C535" i="9"/>
  <c r="M125" i="9"/>
  <c r="AR125" i="9"/>
  <c r="AP125" i="9"/>
  <c r="AO125" i="9" s="1"/>
  <c r="D534" i="9"/>
  <c r="H530" i="7"/>
  <c r="H531" i="7" s="1"/>
  <c r="C532" i="7"/>
  <c r="F532" i="7" s="1"/>
  <c r="G532" i="7" s="1"/>
  <c r="J532" i="7" s="1"/>
  <c r="B533" i="7"/>
  <c r="D531" i="7"/>
  <c r="E531" i="7"/>
  <c r="AE508" i="1"/>
  <c r="Y507" i="1"/>
  <c r="D1106" i="4"/>
  <c r="E1106" i="4"/>
  <c r="B1108" i="4"/>
  <c r="C1107" i="4"/>
  <c r="F1106" i="4"/>
  <c r="G1106" i="4" s="1"/>
  <c r="J1106" i="4" s="1"/>
  <c r="F1107" i="4" s="1"/>
  <c r="G1107" i="4" s="1"/>
  <c r="J1107" i="4" s="1"/>
  <c r="AD509" i="1"/>
  <c r="X508" i="1"/>
  <c r="AA508" i="1" s="1"/>
  <c r="AK276" i="1"/>
  <c r="AI276" i="1" s="1"/>
  <c r="AF276" i="1" s="1"/>
  <c r="J507" i="1"/>
  <c r="N507" i="1" s="1"/>
  <c r="R507" i="1"/>
  <c r="AL276" i="1"/>
  <c r="AJ277" i="1" s="1"/>
  <c r="AH277" i="1" s="1"/>
  <c r="Q507" i="1"/>
  <c r="K507" i="1"/>
  <c r="O507" i="1" s="1"/>
  <c r="T507" i="1"/>
  <c r="AT125" i="9" l="1"/>
  <c r="AK126" i="9" s="1"/>
  <c r="E535" i="9"/>
  <c r="H534" i="9"/>
  <c r="K126" i="9"/>
  <c r="D535" i="9"/>
  <c r="B537" i="9"/>
  <c r="C536" i="9"/>
  <c r="E536" i="9" s="1"/>
  <c r="H532" i="7"/>
  <c r="C533" i="7"/>
  <c r="B534" i="7"/>
  <c r="D532" i="7"/>
  <c r="E532" i="7"/>
  <c r="AE509" i="1"/>
  <c r="Y508" i="1"/>
  <c r="H1106" i="4"/>
  <c r="H1107" i="4" s="1"/>
  <c r="D1107" i="4"/>
  <c r="E1107" i="4"/>
  <c r="B1109" i="4"/>
  <c r="C1108" i="4"/>
  <c r="Z276" i="1"/>
  <c r="L276" i="1" s="1"/>
  <c r="P276" i="1" s="1"/>
  <c r="V276" i="1"/>
  <c r="AD510" i="1"/>
  <c r="X509" i="1"/>
  <c r="AA509" i="1" s="1"/>
  <c r="T508" i="1"/>
  <c r="K508" i="1"/>
  <c r="O508" i="1" s="1"/>
  <c r="Q508" i="1"/>
  <c r="R508" i="1"/>
  <c r="J508" i="1"/>
  <c r="N508" i="1" s="1"/>
  <c r="AL126" i="9" l="1"/>
  <c r="AM126" i="9" s="1"/>
  <c r="AN126" i="9"/>
  <c r="F535" i="9"/>
  <c r="G535" i="9" s="1"/>
  <c r="F536" i="9"/>
  <c r="S126" i="9"/>
  <c r="B538" i="9"/>
  <c r="C537" i="9"/>
  <c r="E537" i="9" s="1"/>
  <c r="D536" i="9"/>
  <c r="G536" i="9"/>
  <c r="J536" i="9" s="1"/>
  <c r="C534" i="7"/>
  <c r="B535" i="7"/>
  <c r="D533" i="7"/>
  <c r="E533" i="7"/>
  <c r="F533" i="7"/>
  <c r="G533" i="7" s="1"/>
  <c r="J533" i="7" s="1"/>
  <c r="AE510" i="1"/>
  <c r="Y509" i="1"/>
  <c r="D1108" i="4"/>
  <c r="E1108" i="4"/>
  <c r="F1108" i="4"/>
  <c r="G1108" i="4" s="1"/>
  <c r="J1108" i="4" s="1"/>
  <c r="B1110" i="4"/>
  <c r="C1109" i="4"/>
  <c r="AD511" i="1"/>
  <c r="X510" i="1"/>
  <c r="AA510" i="1" s="1"/>
  <c r="AK277" i="1"/>
  <c r="AI277" i="1" s="1"/>
  <c r="AF277" i="1" s="1"/>
  <c r="AL277" i="1"/>
  <c r="AJ278" i="1" s="1"/>
  <c r="AH278" i="1" s="1"/>
  <c r="J509" i="1"/>
  <c r="N509" i="1" s="1"/>
  <c r="R509" i="1"/>
  <c r="Q509" i="1"/>
  <c r="K509" i="1"/>
  <c r="O509" i="1" s="1"/>
  <c r="T509" i="1"/>
  <c r="F534" i="7" l="1"/>
  <c r="G534" i="7" s="1"/>
  <c r="J534" i="7" s="1"/>
  <c r="AF126" i="9"/>
  <c r="Z126" i="9"/>
  <c r="AA126" i="9"/>
  <c r="U126" i="9"/>
  <c r="V126" i="9"/>
  <c r="AG126" i="9" s="1"/>
  <c r="T126" i="9"/>
  <c r="AB126" i="9" s="1"/>
  <c r="W126" i="9"/>
  <c r="F537" i="9"/>
  <c r="G537" i="9" s="1"/>
  <c r="J537" i="9" s="1"/>
  <c r="J535" i="9"/>
  <c r="H535" i="9"/>
  <c r="H536" i="9" s="1"/>
  <c r="H537" i="9" s="1"/>
  <c r="D537" i="9"/>
  <c r="B539" i="9"/>
  <c r="C538" i="9"/>
  <c r="E538" i="9" s="1"/>
  <c r="C535" i="7"/>
  <c r="B536" i="7"/>
  <c r="H533" i="7"/>
  <c r="H534" i="7" s="1"/>
  <c r="D534" i="7"/>
  <c r="E534" i="7"/>
  <c r="F535" i="7"/>
  <c r="G535" i="7" s="1"/>
  <c r="J535" i="7" s="1"/>
  <c r="F1109" i="4"/>
  <c r="G1109" i="4" s="1"/>
  <c r="J1109" i="4" s="1"/>
  <c r="AE511" i="1"/>
  <c r="Y510" i="1"/>
  <c r="H1108" i="4"/>
  <c r="H1109" i="4" s="1"/>
  <c r="D1109" i="4"/>
  <c r="E1109" i="4"/>
  <c r="B1111" i="4"/>
  <c r="C1110" i="4"/>
  <c r="F1110" i="4" s="1"/>
  <c r="G1110" i="4" s="1"/>
  <c r="J1110" i="4" s="1"/>
  <c r="Z277" i="1"/>
  <c r="L277" i="1" s="1"/>
  <c r="P277" i="1" s="1"/>
  <c r="V277" i="1"/>
  <c r="AD512" i="1"/>
  <c r="X511" i="1"/>
  <c r="AA511" i="1" s="1"/>
  <c r="K510" i="1"/>
  <c r="O510" i="1" s="1"/>
  <c r="T510" i="1"/>
  <c r="Q510" i="1"/>
  <c r="R510" i="1"/>
  <c r="J510" i="1"/>
  <c r="N510" i="1" s="1"/>
  <c r="R126" i="9" l="1"/>
  <c r="AE126" i="9"/>
  <c r="AD126" i="9"/>
  <c r="F538" i="9"/>
  <c r="G538" i="9" s="1"/>
  <c r="J538" i="9" s="1"/>
  <c r="AQ126" i="9"/>
  <c r="AH126" i="9"/>
  <c r="Q126" i="9"/>
  <c r="AI126" i="9"/>
  <c r="O126" i="9"/>
  <c r="D538" i="9"/>
  <c r="B540" i="9"/>
  <c r="C539" i="9"/>
  <c r="E539" i="9" s="1"/>
  <c r="C536" i="7"/>
  <c r="F536" i="7" s="1"/>
  <c r="G536" i="7" s="1"/>
  <c r="J536" i="7" s="1"/>
  <c r="B537" i="7"/>
  <c r="H535" i="7"/>
  <c r="D535" i="7"/>
  <c r="E535" i="7"/>
  <c r="AE512" i="1"/>
  <c r="Y511" i="1"/>
  <c r="D1110" i="4"/>
  <c r="E1110" i="4"/>
  <c r="B1112" i="4"/>
  <c r="C1111" i="4"/>
  <c r="F1111" i="4" s="1"/>
  <c r="G1111" i="4" s="1"/>
  <c r="J1111" i="4" s="1"/>
  <c r="H1110" i="4"/>
  <c r="AD513" i="1"/>
  <c r="X512" i="1"/>
  <c r="AA512" i="1" s="1"/>
  <c r="AK278" i="1"/>
  <c r="AI278" i="1" s="1"/>
  <c r="AF278" i="1" s="1"/>
  <c r="R511" i="1"/>
  <c r="J511" i="1"/>
  <c r="N511" i="1" s="1"/>
  <c r="Q511" i="1"/>
  <c r="K511" i="1"/>
  <c r="O511" i="1" s="1"/>
  <c r="T511" i="1"/>
  <c r="AL278" i="1"/>
  <c r="AJ279" i="1" s="1"/>
  <c r="AH279" i="1" s="1"/>
  <c r="X126" i="9" l="1"/>
  <c r="Y126" i="9"/>
  <c r="L126" i="9"/>
  <c r="F539" i="9"/>
  <c r="G539" i="9" s="1"/>
  <c r="J539" i="9" s="1"/>
  <c r="H538" i="9"/>
  <c r="H539" i="9" s="1"/>
  <c r="N126" i="9"/>
  <c r="AS126" i="9"/>
  <c r="AC126" i="9"/>
  <c r="P126" i="9"/>
  <c r="D539" i="9"/>
  <c r="B541" i="9"/>
  <c r="C540" i="9"/>
  <c r="E540" i="9" s="1"/>
  <c r="H536" i="7"/>
  <c r="C537" i="7"/>
  <c r="B538" i="7"/>
  <c r="D536" i="7"/>
  <c r="E536" i="7"/>
  <c r="AE513" i="1"/>
  <c r="Y512" i="1"/>
  <c r="D1111" i="4"/>
  <c r="E1111" i="4"/>
  <c r="H1111" i="4"/>
  <c r="B1113" i="4"/>
  <c r="C1112" i="4"/>
  <c r="Z278" i="1"/>
  <c r="L278" i="1" s="1"/>
  <c r="P278" i="1" s="1"/>
  <c r="V278" i="1"/>
  <c r="AD514" i="1"/>
  <c r="X513" i="1"/>
  <c r="AA513" i="1" s="1"/>
  <c r="T512" i="1"/>
  <c r="K512" i="1"/>
  <c r="O512" i="1" s="1"/>
  <c r="Q512" i="1"/>
  <c r="J512" i="1"/>
  <c r="N512" i="1" s="1"/>
  <c r="R512" i="1"/>
  <c r="F540" i="9" l="1"/>
  <c r="AR126" i="9"/>
  <c r="M126" i="9"/>
  <c r="AP126" i="9"/>
  <c r="AO126" i="9" s="1"/>
  <c r="D540" i="9"/>
  <c r="C541" i="9"/>
  <c r="E541" i="9" s="1"/>
  <c r="B542" i="9"/>
  <c r="G540" i="9"/>
  <c r="J540" i="9" s="1"/>
  <c r="D537" i="7"/>
  <c r="E537" i="7"/>
  <c r="F537" i="7"/>
  <c r="G537" i="7" s="1"/>
  <c r="C538" i="7"/>
  <c r="B539" i="7"/>
  <c r="AE514" i="1"/>
  <c r="Y513" i="1"/>
  <c r="D1112" i="4"/>
  <c r="E1112" i="4"/>
  <c r="B1114" i="4"/>
  <c r="C1113" i="4"/>
  <c r="F1112" i="4"/>
  <c r="G1112" i="4" s="1"/>
  <c r="J1112" i="4" s="1"/>
  <c r="F1113" i="4" s="1"/>
  <c r="G1113" i="4" s="1"/>
  <c r="J1113" i="4" s="1"/>
  <c r="AD515" i="1"/>
  <c r="X514" i="1"/>
  <c r="AA514" i="1" s="1"/>
  <c r="AK279" i="1"/>
  <c r="AI279" i="1" s="1"/>
  <c r="AF279" i="1" s="1"/>
  <c r="R513" i="1"/>
  <c r="J513" i="1"/>
  <c r="N513" i="1" s="1"/>
  <c r="Q513" i="1"/>
  <c r="AL279" i="1"/>
  <c r="AJ280" i="1" s="1"/>
  <c r="AH280" i="1" s="1"/>
  <c r="T513" i="1"/>
  <c r="K513" i="1"/>
  <c r="O513" i="1" s="1"/>
  <c r="AT126" i="9" l="1"/>
  <c r="AK127" i="9" s="1"/>
  <c r="F541" i="9"/>
  <c r="B543" i="9"/>
  <c r="C542" i="9"/>
  <c r="E542" i="9" s="1"/>
  <c r="D541" i="9"/>
  <c r="K127" i="9"/>
  <c r="G541" i="9"/>
  <c r="J541" i="9" s="1"/>
  <c r="H540" i="9"/>
  <c r="C539" i="7"/>
  <c r="B540" i="7"/>
  <c r="D538" i="7"/>
  <c r="E538" i="7"/>
  <c r="J537" i="7"/>
  <c r="F538" i="7" s="1"/>
  <c r="G538" i="7" s="1"/>
  <c r="J538" i="7" s="1"/>
  <c r="H537" i="7"/>
  <c r="AE515" i="1"/>
  <c r="Y514" i="1"/>
  <c r="B1115" i="4"/>
  <c r="C1114" i="4"/>
  <c r="D1113" i="4"/>
  <c r="E1113" i="4"/>
  <c r="H1112" i="4"/>
  <c r="H1113" i="4" s="1"/>
  <c r="Z279" i="1"/>
  <c r="L279" i="1" s="1"/>
  <c r="P279" i="1" s="1"/>
  <c r="V279" i="1"/>
  <c r="AD516" i="1"/>
  <c r="X515" i="1"/>
  <c r="AA515" i="1" s="1"/>
  <c r="R514" i="1"/>
  <c r="J514" i="1"/>
  <c r="N514" i="1" s="1"/>
  <c r="K514" i="1"/>
  <c r="O514" i="1" s="1"/>
  <c r="T514" i="1"/>
  <c r="Q514" i="1"/>
  <c r="F539" i="7" l="1"/>
  <c r="G539" i="7" s="1"/>
  <c r="J539" i="7" s="1"/>
  <c r="AL127" i="9"/>
  <c r="AM127" i="9" s="1"/>
  <c r="AN127" i="9"/>
  <c r="F542" i="9"/>
  <c r="G542" i="9" s="1"/>
  <c r="J542" i="9" s="1"/>
  <c r="S127" i="9"/>
  <c r="D542" i="9"/>
  <c r="H541" i="9"/>
  <c r="B544" i="9"/>
  <c r="C543" i="9"/>
  <c r="E543" i="9" s="1"/>
  <c r="C540" i="7"/>
  <c r="F540" i="7" s="1"/>
  <c r="G540" i="7" s="1"/>
  <c r="J540" i="7" s="1"/>
  <c r="B541" i="7"/>
  <c r="H538" i="7"/>
  <c r="H539" i="7" s="1"/>
  <c r="D539" i="7"/>
  <c r="E539" i="7"/>
  <c r="AE516" i="1"/>
  <c r="Y515" i="1"/>
  <c r="B1116" i="4"/>
  <c r="C1115" i="4"/>
  <c r="D1114" i="4"/>
  <c r="E1114" i="4"/>
  <c r="F1114" i="4"/>
  <c r="G1114" i="4" s="1"/>
  <c r="J1114" i="4" s="1"/>
  <c r="F1115" i="4" s="1"/>
  <c r="G1115" i="4" s="1"/>
  <c r="J1115" i="4" s="1"/>
  <c r="AD517" i="1"/>
  <c r="X516" i="1"/>
  <c r="AA516" i="1" s="1"/>
  <c r="AK280" i="1"/>
  <c r="AI280" i="1" s="1"/>
  <c r="AF280" i="1" s="1"/>
  <c r="Q515" i="1"/>
  <c r="R515" i="1"/>
  <c r="J515" i="1"/>
  <c r="N515" i="1" s="1"/>
  <c r="AL280" i="1"/>
  <c r="AJ281" i="1" s="1"/>
  <c r="AH281" i="1" s="1"/>
  <c r="K515" i="1"/>
  <c r="O515" i="1" s="1"/>
  <c r="T515" i="1"/>
  <c r="AF127" i="9" l="1"/>
  <c r="AA127" i="9"/>
  <c r="Z127" i="9"/>
  <c r="U127" i="9"/>
  <c r="V127" i="9"/>
  <c r="AG127" i="9" s="1"/>
  <c r="T127" i="9"/>
  <c r="AB127" i="9" s="1"/>
  <c r="W127" i="9"/>
  <c r="H542" i="9"/>
  <c r="F543" i="9"/>
  <c r="G543" i="9" s="1"/>
  <c r="J543" i="9" s="1"/>
  <c r="D543" i="9"/>
  <c r="B545" i="9"/>
  <c r="C544" i="9"/>
  <c r="E544" i="9" s="1"/>
  <c r="C541" i="7"/>
  <c r="B542" i="7"/>
  <c r="H540" i="7"/>
  <c r="D540" i="7"/>
  <c r="E540" i="7"/>
  <c r="AE517" i="1"/>
  <c r="Y516" i="1"/>
  <c r="H1114" i="4"/>
  <c r="H1115" i="4" s="1"/>
  <c r="D1115" i="4"/>
  <c r="E1115" i="4"/>
  <c r="B1117" i="4"/>
  <c r="C1116" i="4"/>
  <c r="Z280" i="1"/>
  <c r="L280" i="1" s="1"/>
  <c r="P280" i="1" s="1"/>
  <c r="V280" i="1"/>
  <c r="AD518" i="1"/>
  <c r="X517" i="1"/>
  <c r="AA517" i="1" s="1"/>
  <c r="K516" i="1"/>
  <c r="O516" i="1" s="1"/>
  <c r="T516" i="1"/>
  <c r="Q516" i="1"/>
  <c r="R516" i="1"/>
  <c r="J516" i="1"/>
  <c r="N516" i="1" s="1"/>
  <c r="R127" i="9" l="1"/>
  <c r="AE127" i="9"/>
  <c r="AD127" i="9"/>
  <c r="F544" i="9"/>
  <c r="G544" i="9" s="1"/>
  <c r="J544" i="9" s="1"/>
  <c r="P127" i="9"/>
  <c r="H543" i="9"/>
  <c r="D544" i="9"/>
  <c r="B546" i="9"/>
  <c r="C545" i="9"/>
  <c r="E545" i="9" s="1"/>
  <c r="O127" i="9"/>
  <c r="AS127" i="9"/>
  <c r="N127" i="9"/>
  <c r="AH127" i="9"/>
  <c r="AI127" i="9"/>
  <c r="Q127" i="9"/>
  <c r="C542" i="7"/>
  <c r="B543" i="7"/>
  <c r="D541" i="7"/>
  <c r="E541" i="7"/>
  <c r="F541" i="7"/>
  <c r="G541" i="7" s="1"/>
  <c r="J541" i="7" s="1"/>
  <c r="F542" i="7" s="1"/>
  <c r="G542" i="7" s="1"/>
  <c r="J542" i="7" s="1"/>
  <c r="AE518" i="1"/>
  <c r="Y517" i="1"/>
  <c r="B1118" i="4"/>
  <c r="C1117" i="4"/>
  <c r="D1116" i="4"/>
  <c r="E1116" i="4"/>
  <c r="F1116" i="4"/>
  <c r="G1116" i="4" s="1"/>
  <c r="J1116" i="4" s="1"/>
  <c r="F1117" i="4" s="1"/>
  <c r="G1117" i="4" s="1"/>
  <c r="J1117" i="4" s="1"/>
  <c r="AD519" i="1"/>
  <c r="X518" i="1"/>
  <c r="AA518" i="1" s="1"/>
  <c r="AK281" i="1"/>
  <c r="AI281" i="1" s="1"/>
  <c r="AF281" i="1" s="1"/>
  <c r="AL281" i="1"/>
  <c r="AJ282" i="1" s="1"/>
  <c r="AH282" i="1" s="1"/>
  <c r="J517" i="1"/>
  <c r="N517" i="1" s="1"/>
  <c r="R517" i="1"/>
  <c r="Q517" i="1"/>
  <c r="T517" i="1"/>
  <c r="K517" i="1"/>
  <c r="O517" i="1" s="1"/>
  <c r="X127" i="9" l="1"/>
  <c r="Y127" i="9"/>
  <c r="AQ127" i="9"/>
  <c r="AC127" i="9"/>
  <c r="L127" i="9"/>
  <c r="H544" i="9"/>
  <c r="F545" i="9"/>
  <c r="G545" i="9" s="1"/>
  <c r="J545" i="9" s="1"/>
  <c r="M127" i="9"/>
  <c r="AR127" i="9"/>
  <c r="AP127" i="9"/>
  <c r="AO127" i="9" s="1"/>
  <c r="D545" i="9"/>
  <c r="B547" i="9"/>
  <c r="C546" i="9"/>
  <c r="E546" i="9" s="1"/>
  <c r="C543" i="7"/>
  <c r="B544" i="7"/>
  <c r="H541" i="7"/>
  <c r="H542" i="7" s="1"/>
  <c r="D542" i="7"/>
  <c r="E542" i="7"/>
  <c r="AE519" i="1"/>
  <c r="Y518" i="1"/>
  <c r="H1116" i="4"/>
  <c r="H1117" i="4" s="1"/>
  <c r="D1117" i="4"/>
  <c r="E1117" i="4"/>
  <c r="B1119" i="4"/>
  <c r="C1118" i="4"/>
  <c r="Z281" i="1"/>
  <c r="L281" i="1" s="1"/>
  <c r="P281" i="1" s="1"/>
  <c r="V281" i="1"/>
  <c r="AD520" i="1"/>
  <c r="X519" i="1"/>
  <c r="AA519" i="1" s="1"/>
  <c r="T518" i="1"/>
  <c r="K518" i="1"/>
  <c r="O518" i="1" s="1"/>
  <c r="Q518" i="1"/>
  <c r="J518" i="1"/>
  <c r="N518" i="1" s="1"/>
  <c r="R518" i="1"/>
  <c r="AT127" i="9" l="1"/>
  <c r="AK128" i="9" s="1"/>
  <c r="F546" i="9"/>
  <c r="G546" i="9" s="1"/>
  <c r="J546" i="9" s="1"/>
  <c r="H545" i="9"/>
  <c r="B548" i="9"/>
  <c r="C547" i="9"/>
  <c r="E547" i="9" s="1"/>
  <c r="H546" i="9"/>
  <c r="K128" i="9"/>
  <c r="D546" i="9"/>
  <c r="C544" i="7"/>
  <c r="B545" i="7"/>
  <c r="D543" i="7"/>
  <c r="E543" i="7"/>
  <c r="F543" i="7"/>
  <c r="G543" i="7" s="1"/>
  <c r="J543" i="7" s="1"/>
  <c r="AE520" i="1"/>
  <c r="Y519" i="1"/>
  <c r="D1118" i="4"/>
  <c r="E1118" i="4"/>
  <c r="B1120" i="4"/>
  <c r="C1119" i="4"/>
  <c r="F1118" i="4"/>
  <c r="G1118" i="4" s="1"/>
  <c r="J1118" i="4" s="1"/>
  <c r="F1119" i="4" s="1"/>
  <c r="G1119" i="4" s="1"/>
  <c r="J1119" i="4" s="1"/>
  <c r="AD521" i="1"/>
  <c r="X520" i="1"/>
  <c r="AA520" i="1" s="1"/>
  <c r="AK282" i="1"/>
  <c r="AI282" i="1" s="1"/>
  <c r="AF282" i="1" s="1"/>
  <c r="R519" i="1"/>
  <c r="J519" i="1"/>
  <c r="N519" i="1" s="1"/>
  <c r="Q519" i="1"/>
  <c r="T519" i="1"/>
  <c r="K519" i="1"/>
  <c r="O519" i="1" s="1"/>
  <c r="AL282" i="1"/>
  <c r="AJ283" i="1" s="1"/>
  <c r="AH283" i="1" s="1"/>
  <c r="AL128" i="9" l="1"/>
  <c r="AM128" i="9" s="1"/>
  <c r="AN128" i="9"/>
  <c r="F547" i="9"/>
  <c r="G547" i="9" s="1"/>
  <c r="J547" i="9" s="1"/>
  <c r="S128" i="9"/>
  <c r="H547" i="9"/>
  <c r="D547" i="9"/>
  <c r="B549" i="9"/>
  <c r="C548" i="9"/>
  <c r="E548" i="9" s="1"/>
  <c r="F544" i="7"/>
  <c r="G544" i="7" s="1"/>
  <c r="J544" i="7" s="1"/>
  <c r="D544" i="7"/>
  <c r="E544" i="7"/>
  <c r="H543" i="7"/>
  <c r="C545" i="7"/>
  <c r="B546" i="7"/>
  <c r="AE521" i="1"/>
  <c r="Y520" i="1"/>
  <c r="D1119" i="4"/>
  <c r="E1119" i="4"/>
  <c r="B1121" i="4"/>
  <c r="C1120" i="4"/>
  <c r="H1118" i="4"/>
  <c r="H1119" i="4" s="1"/>
  <c r="Z282" i="1"/>
  <c r="L282" i="1" s="1"/>
  <c r="P282" i="1" s="1"/>
  <c r="V282" i="1"/>
  <c r="AD522" i="1"/>
  <c r="X521" i="1"/>
  <c r="AA521" i="1" s="1"/>
  <c r="Q520" i="1"/>
  <c r="T520" i="1"/>
  <c r="K520" i="1"/>
  <c r="O520" i="1" s="1"/>
  <c r="R520" i="1"/>
  <c r="J520" i="1"/>
  <c r="N520" i="1" s="1"/>
  <c r="H544" i="7" l="1"/>
  <c r="AF128" i="9"/>
  <c r="AA128" i="9"/>
  <c r="Z128" i="9"/>
  <c r="U128" i="9"/>
  <c r="V128" i="9"/>
  <c r="AG128" i="9" s="1"/>
  <c r="T128" i="9"/>
  <c r="AB128" i="9" s="1"/>
  <c r="W128" i="9"/>
  <c r="F548" i="9"/>
  <c r="G548" i="9" s="1"/>
  <c r="J548" i="9" s="1"/>
  <c r="D548" i="9"/>
  <c r="B550" i="9"/>
  <c r="C549" i="9"/>
  <c r="E549" i="9" s="1"/>
  <c r="C546" i="7"/>
  <c r="B547" i="7"/>
  <c r="D545" i="7"/>
  <c r="E545" i="7"/>
  <c r="F545" i="7"/>
  <c r="G545" i="7" s="1"/>
  <c r="J545" i="7" s="1"/>
  <c r="AE522" i="1"/>
  <c r="Y521" i="1"/>
  <c r="B1122" i="4"/>
  <c r="C1121" i="4"/>
  <c r="D1120" i="4"/>
  <c r="E1120" i="4"/>
  <c r="F1120" i="4"/>
  <c r="G1120" i="4" s="1"/>
  <c r="J1120" i="4" s="1"/>
  <c r="F1121" i="4" s="1"/>
  <c r="G1121" i="4" s="1"/>
  <c r="J1121" i="4" s="1"/>
  <c r="AD523" i="1"/>
  <c r="X522" i="1"/>
  <c r="AA522" i="1" s="1"/>
  <c r="AK283" i="1"/>
  <c r="AI283" i="1" s="1"/>
  <c r="AF283" i="1" s="1"/>
  <c r="J521" i="1"/>
  <c r="N521" i="1" s="1"/>
  <c r="R521" i="1"/>
  <c r="K521" i="1"/>
  <c r="O521" i="1" s="1"/>
  <c r="T521" i="1"/>
  <c r="AL283" i="1"/>
  <c r="AJ284" i="1" s="1"/>
  <c r="AH284" i="1" s="1"/>
  <c r="Q521" i="1"/>
  <c r="F546" i="7" l="1"/>
  <c r="G546" i="7" s="1"/>
  <c r="J546" i="7" s="1"/>
  <c r="R128" i="9"/>
  <c r="AE128" i="9"/>
  <c r="AD128" i="9"/>
  <c r="F549" i="9"/>
  <c r="G549" i="9" s="1"/>
  <c r="J549" i="9" s="1"/>
  <c r="AS128" i="9"/>
  <c r="N128" i="9"/>
  <c r="O128" i="9"/>
  <c r="B551" i="9"/>
  <c r="C550" i="9"/>
  <c r="E550" i="9" s="1"/>
  <c r="D549" i="9"/>
  <c r="Q128" i="9"/>
  <c r="AI128" i="9"/>
  <c r="AH128" i="9"/>
  <c r="AQ128" i="9"/>
  <c r="H548" i="9"/>
  <c r="AC128" i="9"/>
  <c r="C547" i="7"/>
  <c r="F547" i="7" s="1"/>
  <c r="G547" i="7" s="1"/>
  <c r="J547" i="7" s="1"/>
  <c r="B548" i="7"/>
  <c r="D546" i="7"/>
  <c r="E546" i="7"/>
  <c r="H545" i="7"/>
  <c r="H546" i="7" s="1"/>
  <c r="AE523" i="1"/>
  <c r="Y522" i="1"/>
  <c r="H1120" i="4"/>
  <c r="H1121" i="4" s="1"/>
  <c r="D1121" i="4"/>
  <c r="E1121" i="4"/>
  <c r="B1123" i="4"/>
  <c r="C1122" i="4"/>
  <c r="Z283" i="1"/>
  <c r="L283" i="1" s="1"/>
  <c r="P283" i="1" s="1"/>
  <c r="V283" i="1"/>
  <c r="AD524" i="1"/>
  <c r="X523" i="1"/>
  <c r="AA523" i="1" s="1"/>
  <c r="Q522" i="1"/>
  <c r="T522" i="1"/>
  <c r="K522" i="1"/>
  <c r="O522" i="1" s="1"/>
  <c r="J522" i="1"/>
  <c r="N522" i="1" s="1"/>
  <c r="R522" i="1"/>
  <c r="Y128" i="9" l="1"/>
  <c r="X128" i="9"/>
  <c r="L128" i="9"/>
  <c r="F550" i="9"/>
  <c r="H549" i="9"/>
  <c r="P128" i="9"/>
  <c r="D550" i="9"/>
  <c r="B552" i="9"/>
  <c r="C551" i="9"/>
  <c r="E551" i="9" s="1"/>
  <c r="G550" i="9"/>
  <c r="J550" i="9" s="1"/>
  <c r="H547" i="7"/>
  <c r="D547" i="7"/>
  <c r="E547" i="7"/>
  <c r="C548" i="7"/>
  <c r="B549" i="7"/>
  <c r="AE524" i="1"/>
  <c r="Y523" i="1"/>
  <c r="D1122" i="4"/>
  <c r="E1122" i="4"/>
  <c r="F1122" i="4"/>
  <c r="G1122" i="4" s="1"/>
  <c r="J1122" i="4" s="1"/>
  <c r="B1124" i="4"/>
  <c r="C1123" i="4"/>
  <c r="AD525" i="1"/>
  <c r="X524" i="1"/>
  <c r="AA524" i="1" s="1"/>
  <c r="AK284" i="1"/>
  <c r="AI284" i="1" s="1"/>
  <c r="AF284" i="1" s="1"/>
  <c r="J523" i="1"/>
  <c r="N523" i="1" s="1"/>
  <c r="R523" i="1"/>
  <c r="K523" i="1"/>
  <c r="O523" i="1" s="1"/>
  <c r="T523" i="1"/>
  <c r="AL284" i="1"/>
  <c r="AJ285" i="1" s="1"/>
  <c r="AH285" i="1" s="1"/>
  <c r="Q523" i="1"/>
  <c r="F551" i="9" l="1"/>
  <c r="G551" i="9"/>
  <c r="J551" i="9" s="1"/>
  <c r="B553" i="9"/>
  <c r="C552" i="9"/>
  <c r="E552" i="9" s="1"/>
  <c r="AR128" i="9"/>
  <c r="M128" i="9"/>
  <c r="AP128" i="9"/>
  <c r="AO128" i="9" s="1"/>
  <c r="H550" i="9"/>
  <c r="H551" i="9" s="1"/>
  <c r="D551" i="9"/>
  <c r="D548" i="7"/>
  <c r="E548" i="7"/>
  <c r="C549" i="7"/>
  <c r="B550" i="7"/>
  <c r="F548" i="7"/>
  <c r="G548" i="7" s="1"/>
  <c r="F1123" i="4"/>
  <c r="G1123" i="4" s="1"/>
  <c r="J1123" i="4" s="1"/>
  <c r="AE525" i="1"/>
  <c r="Y524" i="1"/>
  <c r="H1122" i="4"/>
  <c r="H1123" i="4" s="1"/>
  <c r="D1123" i="4"/>
  <c r="E1123" i="4"/>
  <c r="B1125" i="4"/>
  <c r="C1124" i="4"/>
  <c r="F1124" i="4" s="1"/>
  <c r="G1124" i="4" s="1"/>
  <c r="J1124" i="4" s="1"/>
  <c r="Z284" i="1"/>
  <c r="L284" i="1" s="1"/>
  <c r="P284" i="1" s="1"/>
  <c r="V284" i="1"/>
  <c r="AD526" i="1"/>
  <c r="X525" i="1"/>
  <c r="AA525" i="1" s="1"/>
  <c r="Q524" i="1"/>
  <c r="K524" i="1"/>
  <c r="O524" i="1" s="1"/>
  <c r="T524" i="1"/>
  <c r="R524" i="1"/>
  <c r="J524" i="1"/>
  <c r="N524" i="1" s="1"/>
  <c r="AT128" i="9" l="1"/>
  <c r="AK129" i="9" s="1"/>
  <c r="F552" i="9"/>
  <c r="G552" i="9" s="1"/>
  <c r="J552" i="9" s="1"/>
  <c r="D552" i="9"/>
  <c r="H552" i="9"/>
  <c r="K129" i="9"/>
  <c r="B554" i="9"/>
  <c r="C553" i="9"/>
  <c r="E553" i="9" s="1"/>
  <c r="D549" i="7"/>
  <c r="E549" i="7"/>
  <c r="J548" i="7"/>
  <c r="F549" i="7" s="1"/>
  <c r="G549" i="7" s="1"/>
  <c r="J549" i="7" s="1"/>
  <c r="F550" i="7" s="1"/>
  <c r="G550" i="7" s="1"/>
  <c r="J550" i="7" s="1"/>
  <c r="H548" i="7"/>
  <c r="C550" i="7"/>
  <c r="B551" i="7"/>
  <c r="AE526" i="1"/>
  <c r="Y525" i="1"/>
  <c r="B1126" i="4"/>
  <c r="C1125" i="4"/>
  <c r="D1124" i="4"/>
  <c r="E1124" i="4"/>
  <c r="H1124" i="4"/>
  <c r="AD527" i="1"/>
  <c r="X526" i="1"/>
  <c r="AA526" i="1" s="1"/>
  <c r="AK285" i="1"/>
  <c r="AI285" i="1" s="1"/>
  <c r="AF285" i="1" s="1"/>
  <c r="AL285" i="1"/>
  <c r="AJ286" i="1" s="1"/>
  <c r="AH286" i="1" s="1"/>
  <c r="R525" i="1"/>
  <c r="J525" i="1"/>
  <c r="N525" i="1" s="1"/>
  <c r="T525" i="1"/>
  <c r="K525" i="1"/>
  <c r="O525" i="1" s="1"/>
  <c r="Q525" i="1"/>
  <c r="AL129" i="9" l="1"/>
  <c r="AM129" i="9" s="1"/>
  <c r="AN129" i="9"/>
  <c r="F553" i="9"/>
  <c r="S129" i="9"/>
  <c r="B555" i="9"/>
  <c r="C554" i="9"/>
  <c r="E554" i="9" s="1"/>
  <c r="D553" i="9"/>
  <c r="G553" i="9"/>
  <c r="J553" i="9" s="1"/>
  <c r="C551" i="7"/>
  <c r="B552" i="7"/>
  <c r="D550" i="7"/>
  <c r="E550" i="7"/>
  <c r="H549" i="7"/>
  <c r="H550" i="7" s="1"/>
  <c r="AE527" i="1"/>
  <c r="Y526" i="1"/>
  <c r="D1125" i="4"/>
  <c r="E1125" i="4"/>
  <c r="B1127" i="4"/>
  <c r="C1126" i="4"/>
  <c r="F1125" i="4"/>
  <c r="G1125" i="4" s="1"/>
  <c r="J1125" i="4" s="1"/>
  <c r="F1126" i="4" s="1"/>
  <c r="G1126" i="4" s="1"/>
  <c r="J1126" i="4" s="1"/>
  <c r="Z285" i="1"/>
  <c r="L285" i="1" s="1"/>
  <c r="P285" i="1" s="1"/>
  <c r="V285" i="1"/>
  <c r="AD528" i="1"/>
  <c r="X527" i="1"/>
  <c r="AA527" i="1" s="1"/>
  <c r="Q526" i="1"/>
  <c r="J526" i="1"/>
  <c r="N526" i="1" s="1"/>
  <c r="R526" i="1"/>
  <c r="T526" i="1"/>
  <c r="K526" i="1"/>
  <c r="O526" i="1" s="1"/>
  <c r="AF129" i="9" l="1"/>
  <c r="Z129" i="9"/>
  <c r="AA129" i="9"/>
  <c r="U129" i="9"/>
  <c r="V129" i="9"/>
  <c r="AG129" i="9" s="1"/>
  <c r="T129" i="9"/>
  <c r="AB129" i="9" s="1"/>
  <c r="W129" i="9"/>
  <c r="F554" i="9"/>
  <c r="G554" i="9"/>
  <c r="J554" i="9" s="1"/>
  <c r="D554" i="9"/>
  <c r="H553" i="9"/>
  <c r="H554" i="9" s="1"/>
  <c r="B556" i="9"/>
  <c r="C555" i="9"/>
  <c r="C552" i="7"/>
  <c r="B553" i="7"/>
  <c r="D551" i="7"/>
  <c r="E551" i="7"/>
  <c r="F551" i="7"/>
  <c r="G551" i="7" s="1"/>
  <c r="J551" i="7" s="1"/>
  <c r="AE528" i="1"/>
  <c r="Y527" i="1"/>
  <c r="B1128" i="4"/>
  <c r="C1128" i="4" s="1"/>
  <c r="C1127" i="4"/>
  <c r="D1126" i="4"/>
  <c r="E1126" i="4"/>
  <c r="H1125" i="4"/>
  <c r="H1126" i="4" s="1"/>
  <c r="AD529" i="1"/>
  <c r="X528" i="1"/>
  <c r="AA528" i="1" s="1"/>
  <c r="AK286" i="1"/>
  <c r="AI286" i="1" s="1"/>
  <c r="AF286" i="1" s="1"/>
  <c r="AL286" i="1"/>
  <c r="AJ287" i="1" s="1"/>
  <c r="AH287" i="1" s="1"/>
  <c r="Q527" i="1"/>
  <c r="T527" i="1"/>
  <c r="K527" i="1"/>
  <c r="O527" i="1" s="1"/>
  <c r="R527" i="1"/>
  <c r="J527" i="1"/>
  <c r="N527" i="1" s="1"/>
  <c r="R129" i="9" l="1"/>
  <c r="AE129" i="9"/>
  <c r="AD129" i="9"/>
  <c r="E555" i="9"/>
  <c r="Q129" i="9"/>
  <c r="AH129" i="9"/>
  <c r="AI129" i="9"/>
  <c r="O129" i="9"/>
  <c r="AQ129" i="9"/>
  <c r="B557" i="9"/>
  <c r="C556" i="9"/>
  <c r="E556" i="9" s="1"/>
  <c r="D555" i="9"/>
  <c r="F552" i="7"/>
  <c r="G552" i="7" s="1"/>
  <c r="J552" i="7" s="1"/>
  <c r="B554" i="7"/>
  <c r="C553" i="7"/>
  <c r="D552" i="7"/>
  <c r="E552" i="7"/>
  <c r="H551" i="7"/>
  <c r="AE529" i="1"/>
  <c r="Y528" i="1"/>
  <c r="D1127" i="4"/>
  <c r="E1127" i="4"/>
  <c r="D1128" i="4"/>
  <c r="E1128" i="4"/>
  <c r="F1127" i="4"/>
  <c r="G1127" i="4" s="1"/>
  <c r="J1127" i="4" s="1"/>
  <c r="F1128" i="4" s="1"/>
  <c r="G1128" i="4" s="1"/>
  <c r="J1128" i="4" s="1"/>
  <c r="Z286" i="1"/>
  <c r="L286" i="1" s="1"/>
  <c r="P286" i="1" s="1"/>
  <c r="V286" i="1"/>
  <c r="AD530" i="1"/>
  <c r="X529" i="1"/>
  <c r="AA529" i="1" s="1"/>
  <c r="J528" i="1"/>
  <c r="N528" i="1" s="1"/>
  <c r="R528" i="1"/>
  <c r="Q528" i="1"/>
  <c r="T528" i="1"/>
  <c r="K528" i="1"/>
  <c r="O528" i="1" s="1"/>
  <c r="Y129" i="9" l="1"/>
  <c r="X129" i="9"/>
  <c r="L129" i="9"/>
  <c r="F556" i="9"/>
  <c r="F555" i="9"/>
  <c r="G555" i="9" s="1"/>
  <c r="P129" i="9"/>
  <c r="D556" i="9"/>
  <c r="N129" i="9"/>
  <c r="AS129" i="9"/>
  <c r="AC129" i="9"/>
  <c r="B558" i="9"/>
  <c r="C557" i="9"/>
  <c r="E557" i="9" s="1"/>
  <c r="G556" i="9"/>
  <c r="J556" i="9" s="1"/>
  <c r="H552" i="7"/>
  <c r="D553" i="7"/>
  <c r="E553" i="7"/>
  <c r="B555" i="7"/>
  <c r="C554" i="7"/>
  <c r="F553" i="7"/>
  <c r="G553" i="7" s="1"/>
  <c r="J553" i="7" s="1"/>
  <c r="AE530" i="1"/>
  <c r="Y529" i="1"/>
  <c r="H1127" i="4"/>
  <c r="H1128" i="4" s="1"/>
  <c r="AD531" i="1"/>
  <c r="X530" i="1"/>
  <c r="AA530" i="1" s="1"/>
  <c r="AK287" i="1"/>
  <c r="AI287" i="1" s="1"/>
  <c r="AF287" i="1" s="1"/>
  <c r="K529" i="1"/>
  <c r="O529" i="1" s="1"/>
  <c r="T529" i="1"/>
  <c r="AL287" i="1"/>
  <c r="AJ288" i="1" s="1"/>
  <c r="AH288" i="1" s="1"/>
  <c r="Q529" i="1"/>
  <c r="R529" i="1"/>
  <c r="J529" i="1"/>
  <c r="N529" i="1" s="1"/>
  <c r="J555" i="9" l="1"/>
  <c r="H555" i="9"/>
  <c r="F557" i="9"/>
  <c r="G557" i="9" s="1"/>
  <c r="J557" i="9" s="1"/>
  <c r="H556" i="9"/>
  <c r="AR129" i="9"/>
  <c r="M129" i="9"/>
  <c r="AP129" i="9"/>
  <c r="AO129" i="9" s="1"/>
  <c r="D557" i="9"/>
  <c r="B559" i="9"/>
  <c r="C558" i="9"/>
  <c r="E558" i="9" s="1"/>
  <c r="F554" i="7"/>
  <c r="G554" i="7" s="1"/>
  <c r="J554" i="7" s="1"/>
  <c r="E554" i="7"/>
  <c r="D554" i="7"/>
  <c r="B556" i="7"/>
  <c r="C555" i="7"/>
  <c r="H553" i="7"/>
  <c r="AE531" i="1"/>
  <c r="Y530" i="1"/>
  <c r="Z287" i="1"/>
  <c r="L287" i="1" s="1"/>
  <c r="P287" i="1" s="1"/>
  <c r="V287" i="1"/>
  <c r="AD532" i="1"/>
  <c r="X531" i="1"/>
  <c r="AA531" i="1" s="1"/>
  <c r="R530" i="1"/>
  <c r="J530" i="1"/>
  <c r="N530" i="1" s="1"/>
  <c r="T530" i="1"/>
  <c r="K530" i="1"/>
  <c r="O530" i="1" s="1"/>
  <c r="Q530" i="1"/>
  <c r="AT129" i="9" l="1"/>
  <c r="AK130" i="9" s="1"/>
  <c r="H557" i="9"/>
  <c r="F558" i="9"/>
  <c r="G558" i="9" s="1"/>
  <c r="J558" i="9" s="1"/>
  <c r="K130" i="9"/>
  <c r="D558" i="9"/>
  <c r="B560" i="9"/>
  <c r="C559" i="9"/>
  <c r="E559" i="9" s="1"/>
  <c r="H554" i="7"/>
  <c r="E555" i="7"/>
  <c r="D555" i="7"/>
  <c r="B557" i="7"/>
  <c r="C556" i="7"/>
  <c r="F555" i="7"/>
  <c r="G555" i="7" s="1"/>
  <c r="J555" i="7" s="1"/>
  <c r="AE532" i="1"/>
  <c r="Y531" i="1"/>
  <c r="AD533" i="1"/>
  <c r="X532" i="1"/>
  <c r="AA532" i="1" s="1"/>
  <c r="AK288" i="1"/>
  <c r="AI288" i="1" s="1"/>
  <c r="AF288" i="1" s="1"/>
  <c r="T531" i="1"/>
  <c r="K531" i="1"/>
  <c r="O531" i="1" s="1"/>
  <c r="Q531" i="1"/>
  <c r="R531" i="1"/>
  <c r="J531" i="1"/>
  <c r="N531" i="1" s="1"/>
  <c r="AL288" i="1"/>
  <c r="AJ289" i="1" s="1"/>
  <c r="AH289" i="1" s="1"/>
  <c r="AL130" i="9" l="1"/>
  <c r="AM130" i="9" s="1"/>
  <c r="AN130" i="9"/>
  <c r="F559" i="9"/>
  <c r="G559" i="9" s="1"/>
  <c r="J559" i="9" s="1"/>
  <c r="H558" i="9"/>
  <c r="S130" i="9"/>
  <c r="B561" i="9"/>
  <c r="C560" i="9"/>
  <c r="E560" i="9" s="1"/>
  <c r="H559" i="9"/>
  <c r="D559" i="9"/>
  <c r="F556" i="7"/>
  <c r="G556" i="7" s="1"/>
  <c r="J556" i="7" s="1"/>
  <c r="H555" i="7"/>
  <c r="B558" i="7"/>
  <c r="C557" i="7"/>
  <c r="E556" i="7"/>
  <c r="D556" i="7"/>
  <c r="AE533" i="1"/>
  <c r="Y532" i="1"/>
  <c r="Z288" i="1"/>
  <c r="L288" i="1" s="1"/>
  <c r="P288" i="1" s="1"/>
  <c r="V288" i="1"/>
  <c r="AD534" i="1"/>
  <c r="X533" i="1"/>
  <c r="AA533" i="1" s="1"/>
  <c r="R532" i="1"/>
  <c r="J532" i="1"/>
  <c r="N532" i="1" s="1"/>
  <c r="Q532" i="1"/>
  <c r="K532" i="1"/>
  <c r="O532" i="1" s="1"/>
  <c r="T532" i="1"/>
  <c r="AF130" i="9" l="1"/>
  <c r="AA130" i="9"/>
  <c r="Z130" i="9"/>
  <c r="U130" i="9"/>
  <c r="V130" i="9"/>
  <c r="AG130" i="9" s="1"/>
  <c r="T130" i="9"/>
  <c r="AB130" i="9" s="1"/>
  <c r="W130" i="9"/>
  <c r="F560" i="9"/>
  <c r="G560" i="9" s="1"/>
  <c r="J560" i="9" s="1"/>
  <c r="D560" i="9"/>
  <c r="B562" i="9"/>
  <c r="C561" i="9"/>
  <c r="H556" i="7"/>
  <c r="E557" i="7"/>
  <c r="D557" i="7"/>
  <c r="B559" i="7"/>
  <c r="C558" i="7"/>
  <c r="F557" i="7"/>
  <c r="G557" i="7" s="1"/>
  <c r="J557" i="7" s="1"/>
  <c r="AE534" i="1"/>
  <c r="Y533" i="1"/>
  <c r="AD535" i="1"/>
  <c r="X534" i="1"/>
  <c r="AA534" i="1" s="1"/>
  <c r="AK289" i="1"/>
  <c r="AI289" i="1" s="1"/>
  <c r="AF289" i="1" s="1"/>
  <c r="T533" i="1"/>
  <c r="K533" i="1"/>
  <c r="O533" i="1" s="1"/>
  <c r="Q533" i="1"/>
  <c r="AL289" i="1"/>
  <c r="AJ290" i="1" s="1"/>
  <c r="AH290" i="1" s="1"/>
  <c r="J533" i="1"/>
  <c r="N533" i="1" s="1"/>
  <c r="R533" i="1"/>
  <c r="R130" i="9" l="1"/>
  <c r="AE130" i="9"/>
  <c r="AD130" i="9"/>
  <c r="E561" i="9"/>
  <c r="H560" i="9"/>
  <c r="B563" i="9"/>
  <c r="C562" i="9"/>
  <c r="E562" i="9" s="1"/>
  <c r="Q130" i="9"/>
  <c r="AI130" i="9"/>
  <c r="AH130" i="9"/>
  <c r="D561" i="9"/>
  <c r="P130" i="9"/>
  <c r="O130" i="9"/>
  <c r="H557" i="7"/>
  <c r="E558" i="7"/>
  <c r="D558" i="7"/>
  <c r="B560" i="7"/>
  <c r="C559" i="7"/>
  <c r="F558" i="7"/>
  <c r="G558" i="7" s="1"/>
  <c r="J558" i="7" s="1"/>
  <c r="AE535" i="1"/>
  <c r="Y534" i="1"/>
  <c r="Z289" i="1"/>
  <c r="L289" i="1" s="1"/>
  <c r="P289" i="1" s="1"/>
  <c r="V289" i="1"/>
  <c r="AD536" i="1"/>
  <c r="X535" i="1"/>
  <c r="AA535" i="1" s="1"/>
  <c r="Q534" i="1"/>
  <c r="J534" i="1"/>
  <c r="N534" i="1" s="1"/>
  <c r="R534" i="1"/>
  <c r="T534" i="1"/>
  <c r="K534" i="1"/>
  <c r="O534" i="1" s="1"/>
  <c r="X130" i="9" l="1"/>
  <c r="Y130" i="9"/>
  <c r="AQ130" i="9"/>
  <c r="L130" i="9"/>
  <c r="F562" i="9"/>
  <c r="G562" i="9" s="1"/>
  <c r="J562" i="9" s="1"/>
  <c r="F561" i="9"/>
  <c r="G561" i="9" s="1"/>
  <c r="M130" i="9"/>
  <c r="AR130" i="9"/>
  <c r="AP130" i="9"/>
  <c r="AO130" i="9" s="1"/>
  <c r="AS130" i="9"/>
  <c r="N130" i="9"/>
  <c r="AC130" i="9"/>
  <c r="D562" i="9"/>
  <c r="B564" i="9"/>
  <c r="C563" i="9"/>
  <c r="E563" i="9" s="1"/>
  <c r="H558" i="7"/>
  <c r="E559" i="7"/>
  <c r="D559" i="7"/>
  <c r="B561" i="7"/>
  <c r="C560" i="7"/>
  <c r="F559" i="7"/>
  <c r="G559" i="7" s="1"/>
  <c r="J559" i="7" s="1"/>
  <c r="AE536" i="1"/>
  <c r="Y535" i="1"/>
  <c r="AD537" i="1"/>
  <c r="X536" i="1"/>
  <c r="AA536" i="1" s="1"/>
  <c r="AK290" i="1"/>
  <c r="AI290" i="1" s="1"/>
  <c r="AF290" i="1" s="1"/>
  <c r="T535" i="1"/>
  <c r="K535" i="1"/>
  <c r="O535" i="1" s="1"/>
  <c r="Q535" i="1"/>
  <c r="AL290" i="1"/>
  <c r="AJ291" i="1" s="1"/>
  <c r="AH291" i="1" s="1"/>
  <c r="J535" i="1"/>
  <c r="N535" i="1" s="1"/>
  <c r="R535" i="1"/>
  <c r="AT130" i="9" l="1"/>
  <c r="AK131" i="9"/>
  <c r="F563" i="9"/>
  <c r="G563" i="9" s="1"/>
  <c r="J563" i="9" s="1"/>
  <c r="J561" i="9"/>
  <c r="H561" i="9"/>
  <c r="H562" i="9" s="1"/>
  <c r="AL131" i="9"/>
  <c r="AM131" i="9" s="1"/>
  <c r="AN131" i="9"/>
  <c r="D563" i="9"/>
  <c r="B565" i="9"/>
  <c r="C564" i="9"/>
  <c r="E564" i="9" s="1"/>
  <c r="K131" i="9"/>
  <c r="F560" i="7"/>
  <c r="G560" i="7" s="1"/>
  <c r="J560" i="7" s="1"/>
  <c r="E560" i="7"/>
  <c r="D560" i="7"/>
  <c r="B562" i="7"/>
  <c r="C561" i="7"/>
  <c r="H559" i="7"/>
  <c r="AE537" i="1"/>
  <c r="Y536" i="1"/>
  <c r="Z290" i="1"/>
  <c r="L290" i="1" s="1"/>
  <c r="P290" i="1" s="1"/>
  <c r="V290" i="1"/>
  <c r="AD538" i="1"/>
  <c r="X537" i="1"/>
  <c r="AA537" i="1" s="1"/>
  <c r="R536" i="1"/>
  <c r="J536" i="1"/>
  <c r="N536" i="1" s="1"/>
  <c r="Q536" i="1"/>
  <c r="K536" i="1"/>
  <c r="O536" i="1" s="1"/>
  <c r="T536" i="1"/>
  <c r="F564" i="9" l="1"/>
  <c r="H563" i="9"/>
  <c r="S131" i="9"/>
  <c r="D564" i="9"/>
  <c r="G564" i="9"/>
  <c r="B566" i="9"/>
  <c r="C565" i="9"/>
  <c r="E565" i="9" s="1"/>
  <c r="H560" i="7"/>
  <c r="F561" i="7"/>
  <c r="G561" i="7" s="1"/>
  <c r="J561" i="7" s="1"/>
  <c r="B563" i="7"/>
  <c r="C562" i="7"/>
  <c r="E561" i="7"/>
  <c r="D561" i="7"/>
  <c r="AE538" i="1"/>
  <c r="Y537" i="1"/>
  <c r="AD539" i="1"/>
  <c r="X538" i="1"/>
  <c r="AA538" i="1" s="1"/>
  <c r="AK291" i="1"/>
  <c r="AI291" i="1" s="1"/>
  <c r="AF291" i="1" s="1"/>
  <c r="Q537" i="1"/>
  <c r="AL291" i="1"/>
  <c r="AJ292" i="1" s="1"/>
  <c r="AH292" i="1" s="1"/>
  <c r="T537" i="1"/>
  <c r="K537" i="1"/>
  <c r="O537" i="1" s="1"/>
  <c r="J537" i="1"/>
  <c r="N537" i="1" s="1"/>
  <c r="R537" i="1"/>
  <c r="AF131" i="9" l="1"/>
  <c r="AA131" i="9"/>
  <c r="Z131" i="9"/>
  <c r="U131" i="9"/>
  <c r="V131" i="9"/>
  <c r="AG131" i="9" s="1"/>
  <c r="T131" i="9"/>
  <c r="AB131" i="9" s="1"/>
  <c r="W131" i="9"/>
  <c r="F565" i="9"/>
  <c r="J564" i="9"/>
  <c r="G565" i="9" s="1"/>
  <c r="J565" i="9" s="1"/>
  <c r="H564" i="9"/>
  <c r="D565" i="9"/>
  <c r="B567" i="9"/>
  <c r="C566" i="9"/>
  <c r="E566" i="9" s="1"/>
  <c r="H561" i="7"/>
  <c r="B564" i="7"/>
  <c r="C563" i="7"/>
  <c r="E562" i="7"/>
  <c r="D562" i="7"/>
  <c r="F562" i="7"/>
  <c r="G562" i="7" s="1"/>
  <c r="AE539" i="1"/>
  <c r="Y538" i="1"/>
  <c r="Z291" i="1"/>
  <c r="L291" i="1" s="1"/>
  <c r="P291" i="1" s="1"/>
  <c r="V291" i="1"/>
  <c r="AD540" i="1"/>
  <c r="X539" i="1"/>
  <c r="AA539" i="1" s="1"/>
  <c r="J538" i="1"/>
  <c r="N538" i="1" s="1"/>
  <c r="R538" i="1"/>
  <c r="K538" i="1"/>
  <c r="O538" i="1" s="1"/>
  <c r="T538" i="1"/>
  <c r="Q538" i="1"/>
  <c r="R131" i="9" l="1"/>
  <c r="AD131" i="9"/>
  <c r="AE131" i="9"/>
  <c r="F566" i="9"/>
  <c r="G566" i="9" s="1"/>
  <c r="J566" i="9" s="1"/>
  <c r="P131" i="9"/>
  <c r="D566" i="9"/>
  <c r="O131" i="9"/>
  <c r="AP131" i="9"/>
  <c r="AO131" i="9" s="1"/>
  <c r="H565" i="9"/>
  <c r="Q131" i="9"/>
  <c r="AI131" i="9"/>
  <c r="AH131" i="9"/>
  <c r="B568" i="9"/>
  <c r="C567" i="9"/>
  <c r="E567" i="9" s="1"/>
  <c r="B565" i="7"/>
  <c r="C564" i="7"/>
  <c r="E563" i="7"/>
  <c r="D563" i="7"/>
  <c r="J562" i="7"/>
  <c r="F563" i="7" s="1"/>
  <c r="G563" i="7" s="1"/>
  <c r="J563" i="7" s="1"/>
  <c r="F564" i="7" s="1"/>
  <c r="G564" i="7" s="1"/>
  <c r="J564" i="7" s="1"/>
  <c r="H562" i="7"/>
  <c r="AE540" i="1"/>
  <c r="Y539" i="1"/>
  <c r="AD541" i="1"/>
  <c r="X540" i="1"/>
  <c r="AA540" i="1" s="1"/>
  <c r="AK292" i="1"/>
  <c r="AI292" i="1" s="1"/>
  <c r="AF292" i="1" s="1"/>
  <c r="Q539" i="1"/>
  <c r="AL292" i="1"/>
  <c r="AJ293" i="1" s="1"/>
  <c r="AH293" i="1" s="1"/>
  <c r="K539" i="1"/>
  <c r="O539" i="1" s="1"/>
  <c r="T539" i="1"/>
  <c r="R539" i="1"/>
  <c r="J539" i="1"/>
  <c r="N539" i="1" s="1"/>
  <c r="Y131" i="9" l="1"/>
  <c r="X131" i="9"/>
  <c r="L131" i="9"/>
  <c r="AQ131" i="9"/>
  <c r="F567" i="9"/>
  <c r="G567" i="9" s="1"/>
  <c r="J567" i="9" s="1"/>
  <c r="N131" i="9"/>
  <c r="AS131" i="9"/>
  <c r="AC131" i="9"/>
  <c r="D567" i="9"/>
  <c r="B569" i="9"/>
  <c r="C568" i="9"/>
  <c r="E568" i="9" s="1"/>
  <c r="AR131" i="9"/>
  <c r="AT131" i="9" s="1"/>
  <c r="M131" i="9"/>
  <c r="H566" i="9"/>
  <c r="B566" i="7"/>
  <c r="C565" i="7"/>
  <c r="F565" i="7" s="1"/>
  <c r="G565" i="7" s="1"/>
  <c r="J565" i="7" s="1"/>
  <c r="H563" i="7"/>
  <c r="H564" i="7" s="1"/>
  <c r="E564" i="7"/>
  <c r="D564" i="7"/>
  <c r="AE541" i="1"/>
  <c r="Y540" i="1"/>
  <c r="Z292" i="1"/>
  <c r="L292" i="1" s="1"/>
  <c r="P292" i="1" s="1"/>
  <c r="V292" i="1"/>
  <c r="AD542" i="1"/>
  <c r="X541" i="1"/>
  <c r="AA541" i="1" s="1"/>
  <c r="R540" i="1"/>
  <c r="J540" i="1"/>
  <c r="N540" i="1" s="1"/>
  <c r="K540" i="1"/>
  <c r="O540" i="1" s="1"/>
  <c r="T540" i="1"/>
  <c r="Q540" i="1"/>
  <c r="AK132" i="9" l="1"/>
  <c r="H567" i="9"/>
  <c r="F568" i="9"/>
  <c r="G568" i="9" s="1"/>
  <c r="J568" i="9" s="1"/>
  <c r="D568" i="9"/>
  <c r="H568" i="9"/>
  <c r="B570" i="9"/>
  <c r="C569" i="9"/>
  <c r="AL132" i="9"/>
  <c r="AM132" i="9" s="1"/>
  <c r="AN132" i="9"/>
  <c r="K132" i="9"/>
  <c r="E565" i="7"/>
  <c r="D565" i="7"/>
  <c r="H565" i="7"/>
  <c r="B567" i="7"/>
  <c r="C566" i="7"/>
  <c r="AE542" i="1"/>
  <c r="Y541" i="1"/>
  <c r="AD543" i="1"/>
  <c r="X542" i="1"/>
  <c r="AA542" i="1" s="1"/>
  <c r="AK293" i="1"/>
  <c r="AI293" i="1" s="1"/>
  <c r="AF293" i="1" s="1"/>
  <c r="Q541" i="1"/>
  <c r="AL293" i="1"/>
  <c r="AJ294" i="1" s="1"/>
  <c r="AH294" i="1" s="1"/>
  <c r="T541" i="1"/>
  <c r="K541" i="1"/>
  <c r="O541" i="1" s="1"/>
  <c r="J541" i="1"/>
  <c r="N541" i="1" s="1"/>
  <c r="R541" i="1"/>
  <c r="E569" i="9" l="1"/>
  <c r="S132" i="9"/>
  <c r="B571" i="9"/>
  <c r="C570" i="9"/>
  <c r="E570" i="9" s="1"/>
  <c r="D569" i="9"/>
  <c r="E566" i="7"/>
  <c r="D566" i="7"/>
  <c r="F566" i="7"/>
  <c r="G566" i="7" s="1"/>
  <c r="J566" i="7" s="1"/>
  <c r="B568" i="7"/>
  <c r="C567" i="7"/>
  <c r="AE543" i="1"/>
  <c r="Y542" i="1"/>
  <c r="Z293" i="1"/>
  <c r="L293" i="1" s="1"/>
  <c r="P293" i="1" s="1"/>
  <c r="V293" i="1"/>
  <c r="AD544" i="1"/>
  <c r="X543" i="1"/>
  <c r="AA543" i="1" s="1"/>
  <c r="R542" i="1"/>
  <c r="J542" i="1"/>
  <c r="N542" i="1" s="1"/>
  <c r="K542" i="1"/>
  <c r="O542" i="1" s="1"/>
  <c r="T542" i="1"/>
  <c r="Q542" i="1"/>
  <c r="AF132" i="9" l="1"/>
  <c r="Z132" i="9"/>
  <c r="AA132" i="9"/>
  <c r="U132" i="9"/>
  <c r="V132" i="9"/>
  <c r="AG132" i="9" s="1"/>
  <c r="T132" i="9"/>
  <c r="AB132" i="9" s="1"/>
  <c r="W132" i="9"/>
  <c r="F570" i="9"/>
  <c r="G570" i="9" s="1"/>
  <c r="J570" i="9" s="1"/>
  <c r="F569" i="9"/>
  <c r="G569" i="9" s="1"/>
  <c r="D570" i="9"/>
  <c r="B572" i="9"/>
  <c r="C571" i="9"/>
  <c r="E571" i="9" s="1"/>
  <c r="F567" i="7"/>
  <c r="G567" i="7" s="1"/>
  <c r="J567" i="7" s="1"/>
  <c r="H566" i="7"/>
  <c r="E567" i="7"/>
  <c r="D567" i="7"/>
  <c r="B569" i="7"/>
  <c r="C568" i="7"/>
  <c r="AE544" i="1"/>
  <c r="Y543" i="1"/>
  <c r="AD545" i="1"/>
  <c r="X544" i="1"/>
  <c r="AA544" i="1" s="1"/>
  <c r="AK294" i="1"/>
  <c r="AI294" i="1" s="1"/>
  <c r="AF294" i="1" s="1"/>
  <c r="Q543" i="1"/>
  <c r="AL294" i="1"/>
  <c r="AJ295" i="1" s="1"/>
  <c r="AH295" i="1" s="1"/>
  <c r="K543" i="1"/>
  <c r="O543" i="1" s="1"/>
  <c r="T543" i="1"/>
  <c r="J543" i="1"/>
  <c r="N543" i="1" s="1"/>
  <c r="R543" i="1"/>
  <c r="R132" i="9" l="1"/>
  <c r="AE132" i="9"/>
  <c r="AD132" i="9"/>
  <c r="F571" i="9"/>
  <c r="G571" i="9" s="1"/>
  <c r="J571" i="9" s="1"/>
  <c r="J569" i="9"/>
  <c r="H569" i="9"/>
  <c r="H570" i="9" s="1"/>
  <c r="O132" i="9"/>
  <c r="AQ132" i="9"/>
  <c r="D571" i="9"/>
  <c r="B573" i="9"/>
  <c r="C572" i="9"/>
  <c r="E572" i="9" s="1"/>
  <c r="AI132" i="9"/>
  <c r="AH132" i="9"/>
  <c r="Q132" i="9"/>
  <c r="F568" i="7"/>
  <c r="G568" i="7" s="1"/>
  <c r="J568" i="7" s="1"/>
  <c r="H567" i="7"/>
  <c r="E568" i="7"/>
  <c r="D568" i="7"/>
  <c r="B570" i="7"/>
  <c r="C569" i="7"/>
  <c r="AE545" i="1"/>
  <c r="Y544" i="1"/>
  <c r="Z294" i="1"/>
  <c r="L294" i="1" s="1"/>
  <c r="P294" i="1" s="1"/>
  <c r="V294" i="1"/>
  <c r="AD546" i="1"/>
  <c r="X545" i="1"/>
  <c r="AA545" i="1" s="1"/>
  <c r="R544" i="1"/>
  <c r="J544" i="1"/>
  <c r="N544" i="1" s="1"/>
  <c r="T544" i="1"/>
  <c r="K544" i="1"/>
  <c r="O544" i="1" s="1"/>
  <c r="Q544" i="1"/>
  <c r="Y132" i="9" l="1"/>
  <c r="X132" i="9"/>
  <c r="L132" i="9"/>
  <c r="H571" i="9"/>
  <c r="F572" i="9"/>
  <c r="G572" i="9" s="1"/>
  <c r="J572" i="9" s="1"/>
  <c r="P132" i="9"/>
  <c r="N132" i="9"/>
  <c r="AS132" i="9"/>
  <c r="AC132" i="9"/>
  <c r="B574" i="9"/>
  <c r="C573" i="9"/>
  <c r="E573" i="9" s="1"/>
  <c r="D572" i="9"/>
  <c r="H568" i="7"/>
  <c r="E569" i="7"/>
  <c r="D569" i="7"/>
  <c r="B571" i="7"/>
  <c r="C570" i="7"/>
  <c r="F569" i="7"/>
  <c r="G569" i="7" s="1"/>
  <c r="J569" i="7" s="1"/>
  <c r="AE546" i="1"/>
  <c r="Y545" i="1"/>
  <c r="AD547" i="1"/>
  <c r="X546" i="1"/>
  <c r="AA546" i="1" s="1"/>
  <c r="AK295" i="1"/>
  <c r="AI295" i="1" s="1"/>
  <c r="AF295" i="1" s="1"/>
  <c r="AL295" i="1"/>
  <c r="AJ296" i="1" s="1"/>
  <c r="AH296" i="1" s="1"/>
  <c r="Q545" i="1"/>
  <c r="T545" i="1"/>
  <c r="K545" i="1"/>
  <c r="O545" i="1" s="1"/>
  <c r="R545" i="1"/>
  <c r="J545" i="1"/>
  <c r="N545" i="1" s="1"/>
  <c r="F573" i="9" l="1"/>
  <c r="G573" i="9" s="1"/>
  <c r="J573" i="9" s="1"/>
  <c r="H572" i="9"/>
  <c r="H573" i="9"/>
  <c r="M132" i="9"/>
  <c r="AR132" i="9"/>
  <c r="AP132" i="9"/>
  <c r="AO132" i="9" s="1"/>
  <c r="D573" i="9"/>
  <c r="B575" i="9"/>
  <c r="C574" i="9"/>
  <c r="E574" i="9" s="1"/>
  <c r="B572" i="7"/>
  <c r="C571" i="7"/>
  <c r="E570" i="7"/>
  <c r="D570" i="7"/>
  <c r="F570" i="7"/>
  <c r="G570" i="7" s="1"/>
  <c r="J570" i="7" s="1"/>
  <c r="H569" i="7"/>
  <c r="AE547" i="1"/>
  <c r="Y546" i="1"/>
  <c r="Z295" i="1"/>
  <c r="L295" i="1" s="1"/>
  <c r="P295" i="1" s="1"/>
  <c r="V295" i="1"/>
  <c r="AD548" i="1"/>
  <c r="X547" i="1"/>
  <c r="AA547" i="1" s="1"/>
  <c r="J546" i="1"/>
  <c r="N546" i="1" s="1"/>
  <c r="R546" i="1"/>
  <c r="Q546" i="1"/>
  <c r="T546" i="1"/>
  <c r="K546" i="1"/>
  <c r="O546" i="1" s="1"/>
  <c r="F571" i="7" l="1"/>
  <c r="G571" i="7" s="1"/>
  <c r="J571" i="7" s="1"/>
  <c r="AT132" i="9"/>
  <c r="AK133" i="9" s="1"/>
  <c r="F574" i="9"/>
  <c r="G574" i="9" s="1"/>
  <c r="J574" i="9" s="1"/>
  <c r="B576" i="9"/>
  <c r="C575" i="9"/>
  <c r="E575" i="9" s="1"/>
  <c r="K133" i="9"/>
  <c r="D574" i="9"/>
  <c r="H574" i="9"/>
  <c r="H570" i="7"/>
  <c r="H571" i="7" s="1"/>
  <c r="E571" i="7"/>
  <c r="D571" i="7"/>
  <c r="B573" i="7"/>
  <c r="C572" i="7"/>
  <c r="AE548" i="1"/>
  <c r="Y547" i="1"/>
  <c r="AD549" i="1"/>
  <c r="X548" i="1"/>
  <c r="AA548" i="1" s="1"/>
  <c r="AK296" i="1"/>
  <c r="AI296" i="1" s="1"/>
  <c r="AF296" i="1" s="1"/>
  <c r="T547" i="1"/>
  <c r="K547" i="1"/>
  <c r="O547" i="1" s="1"/>
  <c r="Q547" i="1"/>
  <c r="R547" i="1"/>
  <c r="J547" i="1"/>
  <c r="N547" i="1" s="1"/>
  <c r="AL296" i="1"/>
  <c r="AJ297" i="1" s="1"/>
  <c r="AH297" i="1" s="1"/>
  <c r="AN133" i="9" l="1"/>
  <c r="AL133" i="9"/>
  <c r="AM133" i="9" s="1"/>
  <c r="F575" i="9"/>
  <c r="G575" i="9" s="1"/>
  <c r="J575" i="9" s="1"/>
  <c r="S133" i="9"/>
  <c r="D575" i="9"/>
  <c r="H575" i="9"/>
  <c r="B577" i="9"/>
  <c r="C576" i="9"/>
  <c r="E576" i="9" s="1"/>
  <c r="E572" i="7"/>
  <c r="D572" i="7"/>
  <c r="B574" i="7"/>
  <c r="C573" i="7"/>
  <c r="F572" i="7"/>
  <c r="G572" i="7" s="1"/>
  <c r="J572" i="7" s="1"/>
  <c r="AE549" i="1"/>
  <c r="Y548" i="1"/>
  <c r="Z296" i="1"/>
  <c r="L296" i="1" s="1"/>
  <c r="P296" i="1" s="1"/>
  <c r="V296" i="1"/>
  <c r="AD550" i="1"/>
  <c r="X549" i="1"/>
  <c r="AA549" i="1" s="1"/>
  <c r="J548" i="1"/>
  <c r="N548" i="1" s="1"/>
  <c r="R548" i="1"/>
  <c r="Q548" i="1"/>
  <c r="K548" i="1"/>
  <c r="O548" i="1" s="1"/>
  <c r="T548" i="1"/>
  <c r="AF133" i="9" l="1"/>
  <c r="Z133" i="9"/>
  <c r="AA133" i="9"/>
  <c r="U133" i="9"/>
  <c r="V133" i="9"/>
  <c r="AG133" i="9" s="1"/>
  <c r="T133" i="9"/>
  <c r="AB133" i="9" s="1"/>
  <c r="W133" i="9"/>
  <c r="F576" i="9"/>
  <c r="G576" i="9" s="1"/>
  <c r="J576" i="9" s="1"/>
  <c r="D576" i="9"/>
  <c r="B578" i="9"/>
  <c r="C577" i="9"/>
  <c r="E577" i="9" s="1"/>
  <c r="H572" i="7"/>
  <c r="F573" i="7"/>
  <c r="G573" i="7" s="1"/>
  <c r="J573" i="7" s="1"/>
  <c r="E573" i="7"/>
  <c r="D573" i="7"/>
  <c r="B575" i="7"/>
  <c r="C574" i="7"/>
  <c r="AE550" i="1"/>
  <c r="Y549" i="1"/>
  <c r="AD551" i="1"/>
  <c r="X550" i="1"/>
  <c r="AA550" i="1" s="1"/>
  <c r="AK297" i="1"/>
  <c r="AI297" i="1" s="1"/>
  <c r="AF297" i="1" s="1"/>
  <c r="R549" i="1"/>
  <c r="J549" i="1"/>
  <c r="N549" i="1" s="1"/>
  <c r="T549" i="1"/>
  <c r="K549" i="1"/>
  <c r="O549" i="1" s="1"/>
  <c r="Q549" i="1"/>
  <c r="AL297" i="1"/>
  <c r="AJ298" i="1" s="1"/>
  <c r="AH298" i="1" s="1"/>
  <c r="R133" i="9" l="1"/>
  <c r="AD133" i="9"/>
  <c r="AE133" i="9"/>
  <c r="F577" i="9"/>
  <c r="G577" i="9" s="1"/>
  <c r="J577" i="9" s="1"/>
  <c r="O133" i="9"/>
  <c r="B579" i="9"/>
  <c r="C578" i="9"/>
  <c r="E578" i="9" s="1"/>
  <c r="D577" i="9"/>
  <c r="H576" i="9"/>
  <c r="Q133" i="9"/>
  <c r="AI133" i="9"/>
  <c r="AH133" i="9"/>
  <c r="N133" i="9"/>
  <c r="AS133" i="9"/>
  <c r="AQ133" i="9"/>
  <c r="H573" i="7"/>
  <c r="E574" i="7"/>
  <c r="D574" i="7"/>
  <c r="F574" i="7"/>
  <c r="G574" i="7" s="1"/>
  <c r="J574" i="7" s="1"/>
  <c r="B576" i="7"/>
  <c r="C575" i="7"/>
  <c r="AE551" i="1"/>
  <c r="Y550" i="1"/>
  <c r="Z297" i="1"/>
  <c r="L297" i="1" s="1"/>
  <c r="P297" i="1" s="1"/>
  <c r="V297" i="1"/>
  <c r="AD552" i="1"/>
  <c r="X551" i="1"/>
  <c r="AA551" i="1" s="1"/>
  <c r="Q550" i="1"/>
  <c r="T550" i="1"/>
  <c r="K550" i="1"/>
  <c r="O550" i="1" s="1"/>
  <c r="R550" i="1"/>
  <c r="J550" i="1"/>
  <c r="N550" i="1" s="1"/>
  <c r="Y133" i="9" l="1"/>
  <c r="X133" i="9"/>
  <c r="L133" i="9"/>
  <c r="AC133" i="9"/>
  <c r="H577" i="9"/>
  <c r="F578" i="9"/>
  <c r="P133" i="9"/>
  <c r="D578" i="9"/>
  <c r="B580" i="9"/>
  <c r="C579" i="9"/>
  <c r="E579" i="9" s="1"/>
  <c r="G578" i="9"/>
  <c r="J578" i="9" s="1"/>
  <c r="F575" i="7"/>
  <c r="G575" i="7" s="1"/>
  <c r="J575" i="7" s="1"/>
  <c r="E575" i="7"/>
  <c r="D575" i="7"/>
  <c r="H574" i="7"/>
  <c r="B577" i="7"/>
  <c r="C576" i="7"/>
  <c r="AE552" i="1"/>
  <c r="Y551" i="1"/>
  <c r="AD553" i="1"/>
  <c r="X552" i="1"/>
  <c r="AA552" i="1" s="1"/>
  <c r="AK298" i="1"/>
  <c r="AI298" i="1" s="1"/>
  <c r="AF298" i="1" s="1"/>
  <c r="J551" i="1"/>
  <c r="N551" i="1" s="1"/>
  <c r="R551" i="1"/>
  <c r="AL298" i="1"/>
  <c r="AJ299" i="1" s="1"/>
  <c r="AH299" i="1" s="1"/>
  <c r="T551" i="1"/>
  <c r="K551" i="1"/>
  <c r="O551" i="1" s="1"/>
  <c r="Q551" i="1"/>
  <c r="F579" i="9" l="1"/>
  <c r="D579" i="9"/>
  <c r="B581" i="9"/>
  <c r="C580" i="9"/>
  <c r="E580" i="9" s="1"/>
  <c r="M133" i="9"/>
  <c r="AR133" i="9"/>
  <c r="AP133" i="9"/>
  <c r="AO133" i="9" s="1"/>
  <c r="G579" i="9"/>
  <c r="J579" i="9" s="1"/>
  <c r="H578" i="9"/>
  <c r="H575" i="7"/>
  <c r="F576" i="7"/>
  <c r="G576" i="7" s="1"/>
  <c r="J576" i="7" s="1"/>
  <c r="E576" i="7"/>
  <c r="D576" i="7"/>
  <c r="B578" i="7"/>
  <c r="C577" i="7"/>
  <c r="AE553" i="1"/>
  <c r="Y552" i="1"/>
  <c r="Z298" i="1"/>
  <c r="L298" i="1" s="1"/>
  <c r="P298" i="1" s="1"/>
  <c r="V298" i="1"/>
  <c r="AD554" i="1"/>
  <c r="X553" i="1"/>
  <c r="AA553" i="1" s="1"/>
  <c r="Q552" i="1"/>
  <c r="K552" i="1"/>
  <c r="O552" i="1" s="1"/>
  <c r="T552" i="1"/>
  <c r="J552" i="1"/>
  <c r="N552" i="1" s="1"/>
  <c r="R552" i="1"/>
  <c r="H576" i="7" l="1"/>
  <c r="AT133" i="9"/>
  <c r="AK134" i="9" s="1"/>
  <c r="F580" i="9"/>
  <c r="G580" i="9" s="1"/>
  <c r="J580" i="9" s="1"/>
  <c r="K134" i="9"/>
  <c r="D580" i="9"/>
  <c r="B582" i="9"/>
  <c r="C581" i="9"/>
  <c r="E581" i="9" s="1"/>
  <c r="H579" i="9"/>
  <c r="E577" i="7"/>
  <c r="D577" i="7"/>
  <c r="F577" i="7"/>
  <c r="G577" i="7" s="1"/>
  <c r="J577" i="7" s="1"/>
  <c r="B579" i="7"/>
  <c r="C578" i="7"/>
  <c r="AE554" i="1"/>
  <c r="Y553" i="1"/>
  <c r="AD555" i="1"/>
  <c r="X554" i="1"/>
  <c r="AA554" i="1" s="1"/>
  <c r="AK299" i="1"/>
  <c r="AI299" i="1" s="1"/>
  <c r="AF299" i="1" s="1"/>
  <c r="J553" i="1"/>
  <c r="N553" i="1" s="1"/>
  <c r="R553" i="1"/>
  <c r="AL299" i="1"/>
  <c r="AJ300" i="1" s="1"/>
  <c r="AH300" i="1" s="1"/>
  <c r="K553" i="1"/>
  <c r="O553" i="1" s="1"/>
  <c r="T553" i="1"/>
  <c r="Q553" i="1"/>
  <c r="AL134" i="9" l="1"/>
  <c r="AM134" i="9" s="1"/>
  <c r="AN134" i="9"/>
  <c r="F581" i="9"/>
  <c r="H580" i="9"/>
  <c r="S134" i="9"/>
  <c r="D581" i="9"/>
  <c r="B583" i="9"/>
  <c r="C582" i="9"/>
  <c r="E582" i="9" s="1"/>
  <c r="G581" i="9"/>
  <c r="J581" i="9" s="1"/>
  <c r="H577" i="7"/>
  <c r="E578" i="7"/>
  <c r="D578" i="7"/>
  <c r="B580" i="7"/>
  <c r="C579" i="7"/>
  <c r="F578" i="7"/>
  <c r="G578" i="7" s="1"/>
  <c r="J578" i="7" s="1"/>
  <c r="AE555" i="1"/>
  <c r="Y554" i="1"/>
  <c r="Z299" i="1"/>
  <c r="L299" i="1" s="1"/>
  <c r="P299" i="1" s="1"/>
  <c r="V299" i="1"/>
  <c r="AD556" i="1"/>
  <c r="X555" i="1"/>
  <c r="AA555" i="1" s="1"/>
  <c r="Q554" i="1"/>
  <c r="T554" i="1"/>
  <c r="K554" i="1"/>
  <c r="O554" i="1" s="1"/>
  <c r="R554" i="1"/>
  <c r="J554" i="1"/>
  <c r="N554" i="1" s="1"/>
  <c r="AF134" i="9" l="1"/>
  <c r="AA134" i="9"/>
  <c r="Z134" i="9"/>
  <c r="U134" i="9"/>
  <c r="V134" i="9"/>
  <c r="AG134" i="9" s="1"/>
  <c r="T134" i="9"/>
  <c r="AB134" i="9" s="1"/>
  <c r="W134" i="9"/>
  <c r="F582" i="9"/>
  <c r="G582" i="9" s="1"/>
  <c r="J582" i="9" s="1"/>
  <c r="B584" i="9"/>
  <c r="C583" i="9"/>
  <c r="E583" i="9" s="1"/>
  <c r="H581" i="9"/>
  <c r="D582" i="9"/>
  <c r="E579" i="7"/>
  <c r="D579" i="7"/>
  <c r="B581" i="7"/>
  <c r="C580" i="7"/>
  <c r="H578" i="7"/>
  <c r="F579" i="7"/>
  <c r="G579" i="7" s="1"/>
  <c r="J579" i="7" s="1"/>
  <c r="F580" i="7" s="1"/>
  <c r="G580" i="7" s="1"/>
  <c r="J580" i="7" s="1"/>
  <c r="AE556" i="1"/>
  <c r="Y555" i="1"/>
  <c r="AD557" i="1"/>
  <c r="X556" i="1"/>
  <c r="AA556" i="1" s="1"/>
  <c r="AK300" i="1"/>
  <c r="AI300" i="1" s="1"/>
  <c r="AF300" i="1" s="1"/>
  <c r="AL300" i="1"/>
  <c r="AJ301" i="1" s="1"/>
  <c r="AH301" i="1" s="1"/>
  <c r="T555" i="1"/>
  <c r="K555" i="1"/>
  <c r="O555" i="1" s="1"/>
  <c r="R555" i="1"/>
  <c r="J555" i="1"/>
  <c r="N555" i="1" s="1"/>
  <c r="Q555" i="1"/>
  <c r="R134" i="9" l="1"/>
  <c r="AE134" i="9"/>
  <c r="AD134" i="9"/>
  <c r="F583" i="9"/>
  <c r="H582" i="9"/>
  <c r="N134" i="9"/>
  <c r="AS134" i="9"/>
  <c r="AC134" i="9"/>
  <c r="P134" i="9"/>
  <c r="AH134" i="9"/>
  <c r="Q134" i="9"/>
  <c r="AI134" i="9"/>
  <c r="O134" i="9"/>
  <c r="D583" i="9"/>
  <c r="B585" i="9"/>
  <c r="C584" i="9"/>
  <c r="E584" i="9" s="1"/>
  <c r="AQ134" i="9"/>
  <c r="G583" i="9"/>
  <c r="J583" i="9" s="1"/>
  <c r="H579" i="7"/>
  <c r="H580" i="7" s="1"/>
  <c r="E580" i="7"/>
  <c r="D580" i="7"/>
  <c r="B582" i="7"/>
  <c r="C581" i="7"/>
  <c r="AE557" i="1"/>
  <c r="Y556" i="1"/>
  <c r="Z300" i="1"/>
  <c r="L300" i="1" s="1"/>
  <c r="P300" i="1" s="1"/>
  <c r="V300" i="1"/>
  <c r="AD558" i="1"/>
  <c r="X557" i="1"/>
  <c r="AA557" i="1" s="1"/>
  <c r="T556" i="1"/>
  <c r="K556" i="1"/>
  <c r="O556" i="1" s="1"/>
  <c r="J556" i="1"/>
  <c r="N556" i="1" s="1"/>
  <c r="R556" i="1"/>
  <c r="Q556" i="1"/>
  <c r="X134" i="9" l="1"/>
  <c r="Y134" i="9"/>
  <c r="L134" i="9"/>
  <c r="F584" i="9"/>
  <c r="G584" i="9" s="1"/>
  <c r="J584" i="9" s="1"/>
  <c r="H583" i="9"/>
  <c r="M134" i="9"/>
  <c r="AR134" i="9"/>
  <c r="AP134" i="9"/>
  <c r="AO134" i="9" s="1"/>
  <c r="B586" i="9"/>
  <c r="C585" i="9"/>
  <c r="E585" i="9" s="1"/>
  <c r="D584" i="9"/>
  <c r="E581" i="7"/>
  <c r="D581" i="7"/>
  <c r="B583" i="7"/>
  <c r="C582" i="7"/>
  <c r="F581" i="7"/>
  <c r="G581" i="7" s="1"/>
  <c r="J581" i="7" s="1"/>
  <c r="AE558" i="1"/>
  <c r="Y557" i="1"/>
  <c r="AD559" i="1"/>
  <c r="X558" i="1"/>
  <c r="AA558" i="1" s="1"/>
  <c r="AK301" i="1"/>
  <c r="AI301" i="1" s="1"/>
  <c r="AF301" i="1" s="1"/>
  <c r="Q557" i="1"/>
  <c r="J557" i="1"/>
  <c r="N557" i="1" s="1"/>
  <c r="R557" i="1"/>
  <c r="AL301" i="1"/>
  <c r="AJ302" i="1" s="1"/>
  <c r="AH302" i="1" s="1"/>
  <c r="T557" i="1"/>
  <c r="K557" i="1"/>
  <c r="O557" i="1" s="1"/>
  <c r="AT134" i="9" l="1"/>
  <c r="AK135" i="9" s="1"/>
  <c r="F585" i="9"/>
  <c r="D585" i="9"/>
  <c r="B587" i="9"/>
  <c r="C586" i="9"/>
  <c r="E586" i="9" s="1"/>
  <c r="K135" i="9"/>
  <c r="H584" i="9"/>
  <c r="G585" i="9"/>
  <c r="J585" i="9" s="1"/>
  <c r="F582" i="7"/>
  <c r="G582" i="7" s="1"/>
  <c r="J582" i="7" s="1"/>
  <c r="H581" i="7"/>
  <c r="E582" i="7"/>
  <c r="D582" i="7"/>
  <c r="B584" i="7"/>
  <c r="C583" i="7"/>
  <c r="AE559" i="1"/>
  <c r="Y558" i="1"/>
  <c r="Z301" i="1"/>
  <c r="L301" i="1" s="1"/>
  <c r="P301" i="1" s="1"/>
  <c r="V301" i="1"/>
  <c r="AD560" i="1"/>
  <c r="X559" i="1"/>
  <c r="AA559" i="1" s="1"/>
  <c r="J558" i="1"/>
  <c r="N558" i="1" s="1"/>
  <c r="R558" i="1"/>
  <c r="T558" i="1"/>
  <c r="K558" i="1"/>
  <c r="O558" i="1" s="1"/>
  <c r="Q558" i="1"/>
  <c r="AN135" i="9" l="1"/>
  <c r="AL135" i="9"/>
  <c r="AM135" i="9" s="1"/>
  <c r="F586" i="9"/>
  <c r="S135" i="9"/>
  <c r="H585" i="9"/>
  <c r="D586" i="9"/>
  <c r="B588" i="9"/>
  <c r="C587" i="9"/>
  <c r="E587" i="9" s="1"/>
  <c r="G586" i="9"/>
  <c r="J586" i="9" s="1"/>
  <c r="F583" i="7"/>
  <c r="G583" i="7" s="1"/>
  <c r="J583" i="7" s="1"/>
  <c r="H582" i="7"/>
  <c r="B585" i="7"/>
  <c r="C584" i="7"/>
  <c r="E583" i="7"/>
  <c r="D583" i="7"/>
  <c r="AE560" i="1"/>
  <c r="Y559" i="1"/>
  <c r="AD561" i="1"/>
  <c r="X560" i="1"/>
  <c r="AA560" i="1" s="1"/>
  <c r="AK302" i="1"/>
  <c r="AI302" i="1" s="1"/>
  <c r="AF302" i="1" s="1"/>
  <c r="T559" i="1"/>
  <c r="K559" i="1"/>
  <c r="O559" i="1" s="1"/>
  <c r="Q559" i="1"/>
  <c r="AL302" i="1"/>
  <c r="AJ303" i="1" s="1"/>
  <c r="AH303" i="1" s="1"/>
  <c r="R559" i="1"/>
  <c r="J559" i="1"/>
  <c r="N559" i="1" s="1"/>
  <c r="AF135" i="9" l="1"/>
  <c r="AA135" i="9"/>
  <c r="Z135" i="9"/>
  <c r="U135" i="9"/>
  <c r="V135" i="9"/>
  <c r="AG135" i="9" s="1"/>
  <c r="T135" i="9"/>
  <c r="AB135" i="9" s="1"/>
  <c r="W135" i="9"/>
  <c r="F587" i="9"/>
  <c r="G587" i="9" s="1"/>
  <c r="J587" i="9" s="1"/>
  <c r="B589" i="9"/>
  <c r="C588" i="9"/>
  <c r="D587" i="9"/>
  <c r="H586" i="9"/>
  <c r="H583" i="7"/>
  <c r="E584" i="7"/>
  <c r="D584" i="7"/>
  <c r="B586" i="7"/>
  <c r="C585" i="7"/>
  <c r="F584" i="7"/>
  <c r="G584" i="7" s="1"/>
  <c r="J584" i="7" s="1"/>
  <c r="AE561" i="1"/>
  <c r="Y560" i="1"/>
  <c r="Z302" i="1"/>
  <c r="L302" i="1" s="1"/>
  <c r="P302" i="1" s="1"/>
  <c r="V302" i="1"/>
  <c r="AD562" i="1"/>
  <c r="X561" i="1"/>
  <c r="AA561" i="1" s="1"/>
  <c r="R560" i="1"/>
  <c r="J560" i="1"/>
  <c r="N560" i="1" s="1"/>
  <c r="Q560" i="1"/>
  <c r="T560" i="1"/>
  <c r="K560" i="1"/>
  <c r="O560" i="1" s="1"/>
  <c r="R135" i="9" l="1"/>
  <c r="AE135" i="9"/>
  <c r="AD135" i="9"/>
  <c r="E588" i="9"/>
  <c r="H587" i="9"/>
  <c r="O135" i="9"/>
  <c r="AQ135" i="9"/>
  <c r="Q135" i="9"/>
  <c r="AI135" i="9"/>
  <c r="AH135" i="9"/>
  <c r="AS135" i="9"/>
  <c r="N135" i="9"/>
  <c r="D588" i="9"/>
  <c r="B590" i="9"/>
  <c r="C589" i="9"/>
  <c r="E589" i="9" s="1"/>
  <c r="F585" i="7"/>
  <c r="G585" i="7" s="1"/>
  <c r="J585" i="7" s="1"/>
  <c r="H584" i="7"/>
  <c r="E585" i="7"/>
  <c r="D585" i="7"/>
  <c r="B587" i="7"/>
  <c r="C586" i="7"/>
  <c r="AE562" i="1"/>
  <c r="Y561" i="1"/>
  <c r="AD563" i="1"/>
  <c r="X562" i="1"/>
  <c r="AA562" i="1" s="1"/>
  <c r="AK303" i="1"/>
  <c r="AI303" i="1" s="1"/>
  <c r="AF303" i="1" s="1"/>
  <c r="K561" i="1"/>
  <c r="O561" i="1" s="1"/>
  <c r="T561" i="1"/>
  <c r="AL303" i="1"/>
  <c r="AJ304" i="1" s="1"/>
  <c r="AH304" i="1" s="1"/>
  <c r="Q561" i="1"/>
  <c r="J561" i="1"/>
  <c r="N561" i="1" s="1"/>
  <c r="R561" i="1"/>
  <c r="X135" i="9" l="1"/>
  <c r="Y135" i="9"/>
  <c r="L135" i="9"/>
  <c r="AC135" i="9"/>
  <c r="F589" i="9"/>
  <c r="F588" i="9"/>
  <c r="G588" i="9" s="1"/>
  <c r="B591" i="9"/>
  <c r="C590" i="9"/>
  <c r="E590" i="9" s="1"/>
  <c r="D589" i="9"/>
  <c r="P135" i="9"/>
  <c r="G589" i="9"/>
  <c r="J589" i="9" s="1"/>
  <c r="F586" i="7"/>
  <c r="G586" i="7" s="1"/>
  <c r="J586" i="7" s="1"/>
  <c r="H585" i="7"/>
  <c r="E586" i="7"/>
  <c r="D586" i="7"/>
  <c r="B588" i="7"/>
  <c r="C587" i="7"/>
  <c r="AE563" i="1"/>
  <c r="Y562" i="1"/>
  <c r="Z303" i="1"/>
  <c r="L303" i="1" s="1"/>
  <c r="P303" i="1" s="1"/>
  <c r="V303" i="1"/>
  <c r="AD564" i="1"/>
  <c r="X563" i="1"/>
  <c r="AA563" i="1" s="1"/>
  <c r="T562" i="1"/>
  <c r="K562" i="1"/>
  <c r="O562" i="1" s="1"/>
  <c r="J562" i="1"/>
  <c r="N562" i="1" s="1"/>
  <c r="R562" i="1"/>
  <c r="Q562" i="1"/>
  <c r="F590" i="9" l="1"/>
  <c r="G590" i="9" s="1"/>
  <c r="J590" i="9" s="1"/>
  <c r="J588" i="9"/>
  <c r="H588" i="9"/>
  <c r="H589" i="9"/>
  <c r="D590" i="9"/>
  <c r="M135" i="9"/>
  <c r="AR135" i="9"/>
  <c r="AP135" i="9"/>
  <c r="AO135" i="9" s="1"/>
  <c r="B592" i="9"/>
  <c r="C591" i="9"/>
  <c r="E591" i="9" s="1"/>
  <c r="H586" i="7"/>
  <c r="F587" i="7"/>
  <c r="G587" i="7" s="1"/>
  <c r="J587" i="7" s="1"/>
  <c r="E587" i="7"/>
  <c r="D587" i="7"/>
  <c r="B589" i="7"/>
  <c r="C588" i="7"/>
  <c r="AE564" i="1"/>
  <c r="Y563" i="1"/>
  <c r="AD565" i="1"/>
  <c r="X564" i="1"/>
  <c r="AA564" i="1" s="1"/>
  <c r="AK304" i="1"/>
  <c r="AI304" i="1" s="1"/>
  <c r="AF304" i="1" s="1"/>
  <c r="R563" i="1"/>
  <c r="J563" i="1"/>
  <c r="N563" i="1" s="1"/>
  <c r="K563" i="1"/>
  <c r="O563" i="1" s="1"/>
  <c r="T563" i="1"/>
  <c r="Q563" i="1"/>
  <c r="AL304" i="1"/>
  <c r="AJ305" i="1" s="1"/>
  <c r="AH305" i="1" s="1"/>
  <c r="AT135" i="9" l="1"/>
  <c r="AK136" i="9"/>
  <c r="H590" i="9"/>
  <c r="F591" i="9"/>
  <c r="G591" i="9" s="1"/>
  <c r="J591" i="9" s="1"/>
  <c r="C592" i="9"/>
  <c r="E592" i="9" s="1"/>
  <c r="B593" i="9"/>
  <c r="K136" i="9"/>
  <c r="AL136" i="9"/>
  <c r="AM136" i="9" s="1"/>
  <c r="AN136" i="9"/>
  <c r="D591" i="9"/>
  <c r="H587" i="7"/>
  <c r="E588" i="7"/>
  <c r="D588" i="7"/>
  <c r="B590" i="7"/>
  <c r="C589" i="7"/>
  <c r="F588" i="7"/>
  <c r="G588" i="7" s="1"/>
  <c r="J588" i="7" s="1"/>
  <c r="AE565" i="1"/>
  <c r="Y564" i="1"/>
  <c r="Z304" i="1"/>
  <c r="L304" i="1" s="1"/>
  <c r="P304" i="1" s="1"/>
  <c r="V304" i="1"/>
  <c r="AD566" i="1"/>
  <c r="X565" i="1"/>
  <c r="AA565" i="1" s="1"/>
  <c r="T564" i="1"/>
  <c r="K564" i="1"/>
  <c r="O564" i="1" s="1"/>
  <c r="J564" i="1"/>
  <c r="N564" i="1" s="1"/>
  <c r="R564" i="1"/>
  <c r="Q564" i="1"/>
  <c r="H591" i="9" l="1"/>
  <c r="F592" i="9"/>
  <c r="S136" i="9"/>
  <c r="D592" i="9"/>
  <c r="B594" i="9"/>
  <c r="C593" i="9"/>
  <c r="E593" i="9" s="1"/>
  <c r="G592" i="9"/>
  <c r="J592" i="9" s="1"/>
  <c r="F589" i="7"/>
  <c r="G589" i="7" s="1"/>
  <c r="J589" i="7" s="1"/>
  <c r="E589" i="7"/>
  <c r="D589" i="7"/>
  <c r="B591" i="7"/>
  <c r="C590" i="7"/>
  <c r="H588" i="7"/>
  <c r="AE566" i="1"/>
  <c r="Y565" i="1"/>
  <c r="AD567" i="1"/>
  <c r="X566" i="1"/>
  <c r="AA566" i="1" s="1"/>
  <c r="AK305" i="1"/>
  <c r="AI305" i="1" s="1"/>
  <c r="AF305" i="1" s="1"/>
  <c r="T565" i="1"/>
  <c r="K565" i="1"/>
  <c r="O565" i="1" s="1"/>
  <c r="Q565" i="1"/>
  <c r="J565" i="1"/>
  <c r="N565" i="1" s="1"/>
  <c r="R565" i="1"/>
  <c r="AL305" i="1"/>
  <c r="AJ306" i="1" s="1"/>
  <c r="AH306" i="1" s="1"/>
  <c r="AF136" i="9" l="1"/>
  <c r="AA136" i="9"/>
  <c r="Z136" i="9"/>
  <c r="U136" i="9"/>
  <c r="V136" i="9"/>
  <c r="AG136" i="9" s="1"/>
  <c r="T136" i="9"/>
  <c r="AB136" i="9" s="1"/>
  <c r="W136" i="9"/>
  <c r="F593" i="9"/>
  <c r="G593" i="9" s="1"/>
  <c r="J593" i="9" s="1"/>
  <c r="B595" i="9"/>
  <c r="C594" i="9"/>
  <c r="E594" i="9" s="1"/>
  <c r="D593" i="9"/>
  <c r="H592" i="9"/>
  <c r="H589" i="7"/>
  <c r="E590" i="7"/>
  <c r="D590" i="7"/>
  <c r="F590" i="7"/>
  <c r="G590" i="7" s="1"/>
  <c r="J590" i="7" s="1"/>
  <c r="B592" i="7"/>
  <c r="C591" i="7"/>
  <c r="AE567" i="1"/>
  <c r="Y566" i="1"/>
  <c r="Z305" i="1"/>
  <c r="L305" i="1" s="1"/>
  <c r="P305" i="1" s="1"/>
  <c r="V305" i="1"/>
  <c r="AD568" i="1"/>
  <c r="X567" i="1"/>
  <c r="AA567" i="1" s="1"/>
  <c r="J566" i="1"/>
  <c r="N566" i="1" s="1"/>
  <c r="R566" i="1"/>
  <c r="Q566" i="1"/>
  <c r="K566" i="1"/>
  <c r="O566" i="1" s="1"/>
  <c r="T566" i="1"/>
  <c r="R136" i="9" l="1"/>
  <c r="AE136" i="9"/>
  <c r="AD136" i="9"/>
  <c r="H593" i="9"/>
  <c r="F594" i="9"/>
  <c r="G594" i="9" s="1"/>
  <c r="J594" i="9" s="1"/>
  <c r="AH136" i="9"/>
  <c r="Q136" i="9"/>
  <c r="AI136" i="9"/>
  <c r="P136" i="9"/>
  <c r="D594" i="9"/>
  <c r="O136" i="9"/>
  <c r="C595" i="9"/>
  <c r="E595" i="9" s="1"/>
  <c r="B596" i="9"/>
  <c r="H590" i="7"/>
  <c r="E591" i="7"/>
  <c r="D591" i="7"/>
  <c r="B593" i="7"/>
  <c r="C592" i="7"/>
  <c r="F591" i="7"/>
  <c r="G591" i="7" s="1"/>
  <c r="J591" i="7" s="1"/>
  <c r="F592" i="7" s="1"/>
  <c r="G592" i="7" s="1"/>
  <c r="J592" i="7" s="1"/>
  <c r="AE568" i="1"/>
  <c r="Y567" i="1"/>
  <c r="AD569" i="1"/>
  <c r="X568" i="1"/>
  <c r="AA568" i="1" s="1"/>
  <c r="AK306" i="1"/>
  <c r="AI306" i="1" s="1"/>
  <c r="AF306" i="1" s="1"/>
  <c r="Q567" i="1"/>
  <c r="R567" i="1"/>
  <c r="J567" i="1"/>
  <c r="N567" i="1" s="1"/>
  <c r="AL306" i="1"/>
  <c r="AJ307" i="1" s="1"/>
  <c r="AH307" i="1" s="1"/>
  <c r="K567" i="1"/>
  <c r="O567" i="1" s="1"/>
  <c r="T567" i="1"/>
  <c r="Y136" i="9" l="1"/>
  <c r="X136" i="9"/>
  <c r="L136" i="9"/>
  <c r="AQ136" i="9"/>
  <c r="F595" i="9"/>
  <c r="G595" i="9" s="1"/>
  <c r="H594" i="9"/>
  <c r="B597" i="9"/>
  <c r="C596" i="9"/>
  <c r="E596" i="9" s="1"/>
  <c r="AR136" i="9"/>
  <c r="M136" i="9"/>
  <c r="D595" i="9"/>
  <c r="N136" i="9"/>
  <c r="AS136" i="9"/>
  <c r="AC136" i="9"/>
  <c r="AP136" i="9"/>
  <c r="AO136" i="9" s="1"/>
  <c r="E592" i="7"/>
  <c r="D592" i="7"/>
  <c r="H591" i="7"/>
  <c r="H592" i="7" s="1"/>
  <c r="B594" i="7"/>
  <c r="C593" i="7"/>
  <c r="AE569" i="1"/>
  <c r="Y568" i="1"/>
  <c r="Z306" i="1"/>
  <c r="L306" i="1" s="1"/>
  <c r="P306" i="1" s="1"/>
  <c r="V306" i="1"/>
  <c r="AD570" i="1"/>
  <c r="X569" i="1"/>
  <c r="AA569" i="1" s="1"/>
  <c r="K568" i="1"/>
  <c r="O568" i="1" s="1"/>
  <c r="T568" i="1"/>
  <c r="J568" i="1"/>
  <c r="N568" i="1" s="1"/>
  <c r="R568" i="1"/>
  <c r="Q568" i="1"/>
  <c r="AT136" i="9" l="1"/>
  <c r="F596" i="9"/>
  <c r="AK137" i="9"/>
  <c r="AL137" i="9" s="1"/>
  <c r="AM137" i="9" s="1"/>
  <c r="K137" i="9"/>
  <c r="J595" i="9"/>
  <c r="G596" i="9" s="1"/>
  <c r="J596" i="9" s="1"/>
  <c r="H595" i="9"/>
  <c r="D596" i="9"/>
  <c r="B598" i="9"/>
  <c r="C597" i="9"/>
  <c r="E597" i="9" s="1"/>
  <c r="E593" i="7"/>
  <c r="D593" i="7"/>
  <c r="F593" i="7"/>
  <c r="G593" i="7" s="1"/>
  <c r="J593" i="7" s="1"/>
  <c r="B595" i="7"/>
  <c r="C594" i="7"/>
  <c r="AE570" i="1"/>
  <c r="Y569" i="1"/>
  <c r="AD571" i="1"/>
  <c r="X570" i="1"/>
  <c r="AA570" i="1" s="1"/>
  <c r="AK307" i="1"/>
  <c r="AI307" i="1" s="1"/>
  <c r="AF307" i="1" s="1"/>
  <c r="K569" i="1"/>
  <c r="O569" i="1" s="1"/>
  <c r="T569" i="1"/>
  <c r="Q569" i="1"/>
  <c r="R569" i="1"/>
  <c r="J569" i="1"/>
  <c r="N569" i="1" s="1"/>
  <c r="AL307" i="1"/>
  <c r="AJ308" i="1" s="1"/>
  <c r="AH308" i="1" s="1"/>
  <c r="AN137" i="9" l="1"/>
  <c r="F597" i="9"/>
  <c r="G597" i="9" s="1"/>
  <c r="J597" i="9" s="1"/>
  <c r="S137" i="9"/>
  <c r="B599" i="9"/>
  <c r="C598" i="9"/>
  <c r="E598" i="9" s="1"/>
  <c r="H596" i="9"/>
  <c r="D597" i="9"/>
  <c r="F594" i="7"/>
  <c r="G594" i="7" s="1"/>
  <c r="J594" i="7" s="1"/>
  <c r="B596" i="7"/>
  <c r="C595" i="7"/>
  <c r="H593" i="7"/>
  <c r="E594" i="7"/>
  <c r="D594" i="7"/>
  <c r="AE571" i="1"/>
  <c r="Y570" i="1"/>
  <c r="Z307" i="1"/>
  <c r="L307" i="1" s="1"/>
  <c r="P307" i="1" s="1"/>
  <c r="V307" i="1"/>
  <c r="AD572" i="1"/>
  <c r="X571" i="1"/>
  <c r="AA571" i="1" s="1"/>
  <c r="R570" i="1"/>
  <c r="J570" i="1"/>
  <c r="N570" i="1" s="1"/>
  <c r="Q570" i="1"/>
  <c r="K570" i="1"/>
  <c r="O570" i="1" s="1"/>
  <c r="T570" i="1"/>
  <c r="AF137" i="9" l="1"/>
  <c r="AA137" i="9"/>
  <c r="Z137" i="9"/>
  <c r="U137" i="9"/>
  <c r="V137" i="9"/>
  <c r="AG137" i="9" s="1"/>
  <c r="T137" i="9"/>
  <c r="AB137" i="9" s="1"/>
  <c r="W137" i="9"/>
  <c r="H597" i="9"/>
  <c r="F598" i="9"/>
  <c r="G598" i="9" s="1"/>
  <c r="J598" i="9" s="1"/>
  <c r="D598" i="9"/>
  <c r="H598" i="9"/>
  <c r="B600" i="9"/>
  <c r="C599" i="9"/>
  <c r="E599" i="9" s="1"/>
  <c r="H594" i="7"/>
  <c r="F595" i="7"/>
  <c r="G595" i="7" s="1"/>
  <c r="J595" i="7" s="1"/>
  <c r="E595" i="7"/>
  <c r="D595" i="7"/>
  <c r="B597" i="7"/>
  <c r="C596" i="7"/>
  <c r="AE572" i="1"/>
  <c r="Y571" i="1"/>
  <c r="AD573" i="1"/>
  <c r="X572" i="1"/>
  <c r="AA572" i="1" s="1"/>
  <c r="AK308" i="1"/>
  <c r="AI308" i="1" s="1"/>
  <c r="AF308" i="1" s="1"/>
  <c r="R571" i="1"/>
  <c r="J571" i="1"/>
  <c r="N571" i="1" s="1"/>
  <c r="AL308" i="1"/>
  <c r="AJ309" i="1" s="1"/>
  <c r="AH309" i="1" s="1"/>
  <c r="T571" i="1"/>
  <c r="K571" i="1"/>
  <c r="O571" i="1" s="1"/>
  <c r="Q571" i="1"/>
  <c r="R137" i="9" l="1"/>
  <c r="AD137" i="9"/>
  <c r="AE137" i="9"/>
  <c r="F599" i="9"/>
  <c r="AS137" i="9"/>
  <c r="N137" i="9"/>
  <c r="O137" i="9"/>
  <c r="D599" i="9"/>
  <c r="B601" i="9"/>
  <c r="C600" i="9"/>
  <c r="E600" i="9" s="1"/>
  <c r="AQ137" i="9"/>
  <c r="AI137" i="9"/>
  <c r="AH137" i="9"/>
  <c r="Q137" i="9"/>
  <c r="AC137" i="9"/>
  <c r="G599" i="9"/>
  <c r="J599" i="9" s="1"/>
  <c r="F596" i="7"/>
  <c r="G596" i="7" s="1"/>
  <c r="J596" i="7" s="1"/>
  <c r="H595" i="7"/>
  <c r="B598" i="7"/>
  <c r="C597" i="7"/>
  <c r="E596" i="7"/>
  <c r="D596" i="7"/>
  <c r="AE573" i="1"/>
  <c r="Y572" i="1"/>
  <c r="Z308" i="1"/>
  <c r="L308" i="1" s="1"/>
  <c r="P308" i="1" s="1"/>
  <c r="V308" i="1"/>
  <c r="AD574" i="1"/>
  <c r="X573" i="1"/>
  <c r="AA573" i="1" s="1"/>
  <c r="Q572" i="1"/>
  <c r="K572" i="1"/>
  <c r="O572" i="1" s="1"/>
  <c r="T572" i="1"/>
  <c r="J572" i="1"/>
  <c r="N572" i="1" s="1"/>
  <c r="R572" i="1"/>
  <c r="Y137" i="9" l="1"/>
  <c r="X137" i="9"/>
  <c r="L137" i="9"/>
  <c r="F600" i="9"/>
  <c r="G600" i="9" s="1"/>
  <c r="J600" i="9" s="1"/>
  <c r="B602" i="9"/>
  <c r="C601" i="9"/>
  <c r="E601" i="9" s="1"/>
  <c r="H599" i="9"/>
  <c r="D600" i="9"/>
  <c r="P137" i="9"/>
  <c r="F597" i="7"/>
  <c r="G597" i="7" s="1"/>
  <c r="J597" i="7" s="1"/>
  <c r="H596" i="7"/>
  <c r="E597" i="7"/>
  <c r="D597" i="7"/>
  <c r="B599" i="7"/>
  <c r="C598" i="7"/>
  <c r="AE574" i="1"/>
  <c r="Y573" i="1"/>
  <c r="AD575" i="1"/>
  <c r="X574" i="1"/>
  <c r="AA574" i="1" s="1"/>
  <c r="AK309" i="1"/>
  <c r="AI309" i="1" s="1"/>
  <c r="AF309" i="1" s="1"/>
  <c r="AL309" i="1"/>
  <c r="AJ310" i="1" s="1"/>
  <c r="AH310" i="1" s="1"/>
  <c r="Q573" i="1"/>
  <c r="R573" i="1"/>
  <c r="J573" i="1"/>
  <c r="N573" i="1" s="1"/>
  <c r="K573" i="1"/>
  <c r="O573" i="1" s="1"/>
  <c r="T573" i="1"/>
  <c r="H600" i="9" l="1"/>
  <c r="F601" i="9"/>
  <c r="B603" i="9"/>
  <c r="C602" i="9"/>
  <c r="E602" i="9" s="1"/>
  <c r="M137" i="9"/>
  <c r="AR137" i="9"/>
  <c r="AP137" i="9"/>
  <c r="AO137" i="9" s="1"/>
  <c r="D601" i="9"/>
  <c r="G601" i="9"/>
  <c r="J601" i="9" s="1"/>
  <c r="H597" i="7"/>
  <c r="F598" i="7"/>
  <c r="G598" i="7" s="1"/>
  <c r="E598" i="7"/>
  <c r="D598" i="7"/>
  <c r="B600" i="7"/>
  <c r="C599" i="7"/>
  <c r="AE575" i="1"/>
  <c r="Y574" i="1"/>
  <c r="Z309" i="1"/>
  <c r="L309" i="1" s="1"/>
  <c r="P309" i="1" s="1"/>
  <c r="V309" i="1"/>
  <c r="AD576" i="1"/>
  <c r="X575" i="1"/>
  <c r="AA575" i="1" s="1"/>
  <c r="T574" i="1"/>
  <c r="K574" i="1"/>
  <c r="O574" i="1" s="1"/>
  <c r="Q574" i="1"/>
  <c r="J574" i="1"/>
  <c r="N574" i="1" s="1"/>
  <c r="R574" i="1"/>
  <c r="AT137" i="9" l="1"/>
  <c r="AK138" i="9" s="1"/>
  <c r="F602" i="9"/>
  <c r="D602" i="9"/>
  <c r="K138" i="9"/>
  <c r="B604" i="9"/>
  <c r="C603" i="9"/>
  <c r="E603" i="9" s="1"/>
  <c r="G602" i="9"/>
  <c r="J602" i="9" s="1"/>
  <c r="H601" i="9"/>
  <c r="H598" i="7"/>
  <c r="J598" i="7"/>
  <c r="F599" i="7" s="1"/>
  <c r="G599" i="7" s="1"/>
  <c r="J599" i="7" s="1"/>
  <c r="B601" i="7"/>
  <c r="C600" i="7"/>
  <c r="E599" i="7"/>
  <c r="D599" i="7"/>
  <c r="AE576" i="1"/>
  <c r="Y575" i="1"/>
  <c r="AD577" i="1"/>
  <c r="X576" i="1"/>
  <c r="AA576" i="1" s="1"/>
  <c r="AK310" i="1"/>
  <c r="AI310" i="1" s="1"/>
  <c r="AF310" i="1" s="1"/>
  <c r="J575" i="1"/>
  <c r="N575" i="1" s="1"/>
  <c r="R575" i="1"/>
  <c r="K575" i="1"/>
  <c r="O575" i="1" s="1"/>
  <c r="T575" i="1"/>
  <c r="AL310" i="1"/>
  <c r="AJ311" i="1" s="1"/>
  <c r="AH311" i="1" s="1"/>
  <c r="Q575" i="1"/>
  <c r="AN138" i="9" l="1"/>
  <c r="AL138" i="9"/>
  <c r="AM138" i="9" s="1"/>
  <c r="F603" i="9"/>
  <c r="G603" i="9" s="1"/>
  <c r="J603" i="9" s="1"/>
  <c r="S138" i="9"/>
  <c r="D603" i="9"/>
  <c r="B605" i="9"/>
  <c r="C604" i="9"/>
  <c r="H602" i="9"/>
  <c r="F600" i="7"/>
  <c r="G600" i="7" s="1"/>
  <c r="J600" i="7" s="1"/>
  <c r="H599" i="7"/>
  <c r="E600" i="7"/>
  <c r="D600" i="7"/>
  <c r="B602" i="7"/>
  <c r="C601" i="7"/>
  <c r="AE577" i="1"/>
  <c r="Y576" i="1"/>
  <c r="Z310" i="1"/>
  <c r="L310" i="1" s="1"/>
  <c r="P310" i="1" s="1"/>
  <c r="V310" i="1"/>
  <c r="AD578" i="1"/>
  <c r="X577" i="1"/>
  <c r="AA577" i="1" s="1"/>
  <c r="T576" i="1"/>
  <c r="K576" i="1"/>
  <c r="O576" i="1" s="1"/>
  <c r="Q576" i="1"/>
  <c r="R576" i="1"/>
  <c r="J576" i="1"/>
  <c r="N576" i="1" s="1"/>
  <c r="AF138" i="9" l="1"/>
  <c r="AA138" i="9"/>
  <c r="Z138" i="9"/>
  <c r="H603" i="9"/>
  <c r="U138" i="9"/>
  <c r="V138" i="9"/>
  <c r="AG138" i="9" s="1"/>
  <c r="T138" i="9"/>
  <c r="AB138" i="9" s="1"/>
  <c r="W138" i="9"/>
  <c r="E604" i="9"/>
  <c r="D604" i="9"/>
  <c r="B606" i="9"/>
  <c r="C605" i="9"/>
  <c r="E605" i="9" s="1"/>
  <c r="H600" i="7"/>
  <c r="E601" i="7"/>
  <c r="D601" i="7"/>
  <c r="B603" i="7"/>
  <c r="C602" i="7"/>
  <c r="F601" i="7"/>
  <c r="G601" i="7" s="1"/>
  <c r="AE578" i="1"/>
  <c r="Y577" i="1"/>
  <c r="AD579" i="1"/>
  <c r="X578" i="1"/>
  <c r="AA578" i="1" s="1"/>
  <c r="AK311" i="1"/>
  <c r="AI311" i="1" s="1"/>
  <c r="AF311" i="1" s="1"/>
  <c r="J577" i="1"/>
  <c r="N577" i="1" s="1"/>
  <c r="R577" i="1"/>
  <c r="K577" i="1"/>
  <c r="O577" i="1" s="1"/>
  <c r="T577" i="1"/>
  <c r="AL311" i="1"/>
  <c r="AJ312" i="1" s="1"/>
  <c r="AH312" i="1" s="1"/>
  <c r="Q577" i="1"/>
  <c r="R138" i="9" l="1"/>
  <c r="AE138" i="9"/>
  <c r="AD138" i="9"/>
  <c r="F604" i="9"/>
  <c r="G604" i="9" s="1"/>
  <c r="F605" i="9"/>
  <c r="G605" i="9" s="1"/>
  <c r="J605" i="9" s="1"/>
  <c r="C606" i="9"/>
  <c r="E606" i="9" s="1"/>
  <c r="B607" i="9"/>
  <c r="O138" i="9"/>
  <c r="P138" i="9"/>
  <c r="D605" i="9"/>
  <c r="AH138" i="9"/>
  <c r="Q138" i="9"/>
  <c r="AI138" i="9"/>
  <c r="J601" i="7"/>
  <c r="F602" i="7" s="1"/>
  <c r="G602" i="7" s="1"/>
  <c r="J602" i="7" s="1"/>
  <c r="H601" i="7"/>
  <c r="E602" i="7"/>
  <c r="D602" i="7"/>
  <c r="B604" i="7"/>
  <c r="C603" i="7"/>
  <c r="AE579" i="1"/>
  <c r="Y578" i="1"/>
  <c r="Z311" i="1"/>
  <c r="L311" i="1" s="1"/>
  <c r="P311" i="1" s="1"/>
  <c r="V311" i="1"/>
  <c r="AD580" i="1"/>
  <c r="X579" i="1"/>
  <c r="AA579" i="1" s="1"/>
  <c r="Q578" i="1"/>
  <c r="K578" i="1"/>
  <c r="O578" i="1" s="1"/>
  <c r="T578" i="1"/>
  <c r="R578" i="1"/>
  <c r="J578" i="1"/>
  <c r="N578" i="1" s="1"/>
  <c r="Y138" i="9" l="1"/>
  <c r="X138" i="9"/>
  <c r="L138" i="9"/>
  <c r="AQ138" i="9"/>
  <c r="F606" i="9"/>
  <c r="G606" i="9" s="1"/>
  <c r="J606" i="9" s="1"/>
  <c r="J604" i="9"/>
  <c r="H604" i="9"/>
  <c r="H605" i="9" s="1"/>
  <c r="AR138" i="9"/>
  <c r="M138" i="9"/>
  <c r="AP138" i="9"/>
  <c r="AO138" i="9" s="1"/>
  <c r="N138" i="9"/>
  <c r="AS138" i="9"/>
  <c r="AC138" i="9"/>
  <c r="C607" i="9"/>
  <c r="E607" i="9" s="1"/>
  <c r="B608" i="9"/>
  <c r="D606" i="9"/>
  <c r="E603" i="7"/>
  <c r="D603" i="7"/>
  <c r="F603" i="7"/>
  <c r="G603" i="7" s="1"/>
  <c r="J603" i="7" s="1"/>
  <c r="B605" i="7"/>
  <c r="C604" i="7"/>
  <c r="H602" i="7"/>
  <c r="AE580" i="1"/>
  <c r="Y579" i="1"/>
  <c r="AD581" i="1"/>
  <c r="X580" i="1"/>
  <c r="AA580" i="1" s="1"/>
  <c r="AK312" i="1"/>
  <c r="AI312" i="1" s="1"/>
  <c r="AF312" i="1" s="1"/>
  <c r="AL312" i="1"/>
  <c r="AJ313" i="1" s="1"/>
  <c r="AH313" i="1" s="1"/>
  <c r="J579" i="1"/>
  <c r="N579" i="1" s="1"/>
  <c r="R579" i="1"/>
  <c r="K579" i="1"/>
  <c r="O579" i="1" s="1"/>
  <c r="T579" i="1"/>
  <c r="Q579" i="1"/>
  <c r="H606" i="9" l="1"/>
  <c r="AT138" i="9"/>
  <c r="F607" i="9"/>
  <c r="AK139" i="9"/>
  <c r="AL139" i="9" s="1"/>
  <c r="AM139" i="9" s="1"/>
  <c r="K139" i="9"/>
  <c r="B609" i="9"/>
  <c r="C608" i="9"/>
  <c r="E608" i="9" s="1"/>
  <c r="D607" i="9"/>
  <c r="G607" i="9"/>
  <c r="J607" i="9" s="1"/>
  <c r="H603" i="7"/>
  <c r="E604" i="7"/>
  <c r="D604" i="7"/>
  <c r="B606" i="7"/>
  <c r="C605" i="7"/>
  <c r="F604" i="7"/>
  <c r="G604" i="7" s="1"/>
  <c r="J604" i="7" s="1"/>
  <c r="AE581" i="1"/>
  <c r="Y580" i="1"/>
  <c r="Z312" i="1"/>
  <c r="L312" i="1" s="1"/>
  <c r="P312" i="1" s="1"/>
  <c r="V312" i="1"/>
  <c r="AD582" i="1"/>
  <c r="X581" i="1"/>
  <c r="AA581" i="1" s="1"/>
  <c r="K580" i="1"/>
  <c r="O580" i="1" s="1"/>
  <c r="T580" i="1"/>
  <c r="Q580" i="1"/>
  <c r="R580" i="1"/>
  <c r="J580" i="1"/>
  <c r="N580" i="1" s="1"/>
  <c r="F608" i="9" l="1"/>
  <c r="AN139" i="9"/>
  <c r="S139" i="9"/>
  <c r="D608" i="9"/>
  <c r="B610" i="9"/>
  <c r="C609" i="9"/>
  <c r="E609" i="9" s="1"/>
  <c r="G608" i="9"/>
  <c r="J608" i="9" s="1"/>
  <c r="H607" i="9"/>
  <c r="E605" i="7"/>
  <c r="D605" i="7"/>
  <c r="F605" i="7"/>
  <c r="G605" i="7" s="1"/>
  <c r="J605" i="7" s="1"/>
  <c r="B607" i="7"/>
  <c r="C606" i="7"/>
  <c r="H604" i="7"/>
  <c r="AE582" i="1"/>
  <c r="Y581" i="1"/>
  <c r="AD583" i="1"/>
  <c r="X582" i="1"/>
  <c r="AA582" i="1" s="1"/>
  <c r="AK313" i="1"/>
  <c r="AI313" i="1" s="1"/>
  <c r="AF313" i="1" s="1"/>
  <c r="AL313" i="1"/>
  <c r="AJ314" i="1" s="1"/>
  <c r="AH314" i="1" s="1"/>
  <c r="J581" i="1"/>
  <c r="N581" i="1" s="1"/>
  <c r="R581" i="1"/>
  <c r="Q581" i="1"/>
  <c r="K581" i="1"/>
  <c r="O581" i="1" s="1"/>
  <c r="T581" i="1"/>
  <c r="AF139" i="9" l="1"/>
  <c r="Z139" i="9"/>
  <c r="AA139" i="9"/>
  <c r="U139" i="9"/>
  <c r="V139" i="9"/>
  <c r="AG139" i="9" s="1"/>
  <c r="T139" i="9"/>
  <c r="AB139" i="9" s="1"/>
  <c r="W139" i="9"/>
  <c r="F609" i="9"/>
  <c r="G609" i="9"/>
  <c r="J609" i="9" s="1"/>
  <c r="H608" i="9"/>
  <c r="H609" i="9" s="1"/>
  <c r="D609" i="9"/>
  <c r="B611" i="9"/>
  <c r="C610" i="9"/>
  <c r="E610" i="9" s="1"/>
  <c r="F606" i="7"/>
  <c r="G606" i="7" s="1"/>
  <c r="J606" i="7" s="1"/>
  <c r="H605" i="7"/>
  <c r="E606" i="7"/>
  <c r="D606" i="7"/>
  <c r="B608" i="7"/>
  <c r="C607" i="7"/>
  <c r="AE583" i="1"/>
  <c r="Y582" i="1"/>
  <c r="Z313" i="1"/>
  <c r="L313" i="1" s="1"/>
  <c r="P313" i="1" s="1"/>
  <c r="V313" i="1"/>
  <c r="AD584" i="1"/>
  <c r="X583" i="1"/>
  <c r="AA583" i="1" s="1"/>
  <c r="K582" i="1"/>
  <c r="O582" i="1" s="1"/>
  <c r="T582" i="1"/>
  <c r="Q582" i="1"/>
  <c r="R582" i="1"/>
  <c r="J582" i="1"/>
  <c r="N582" i="1" s="1"/>
  <c r="R139" i="9" l="1"/>
  <c r="AE139" i="9"/>
  <c r="AD139" i="9"/>
  <c r="F610" i="9"/>
  <c r="G610" i="9" s="1"/>
  <c r="J610" i="9" s="1"/>
  <c r="O139" i="9"/>
  <c r="B612" i="9"/>
  <c r="C611" i="9"/>
  <c r="E611" i="9" s="1"/>
  <c r="AH139" i="9"/>
  <c r="AI139" i="9"/>
  <c r="Q139" i="9"/>
  <c r="AQ139" i="9"/>
  <c r="D610" i="9"/>
  <c r="AS139" i="9"/>
  <c r="N139" i="9"/>
  <c r="H606" i="7"/>
  <c r="B609" i="7"/>
  <c r="C608" i="7"/>
  <c r="E607" i="7"/>
  <c r="D607" i="7"/>
  <c r="F607" i="7"/>
  <c r="G607" i="7" s="1"/>
  <c r="AE584" i="1"/>
  <c r="Y583" i="1"/>
  <c r="AD585" i="1"/>
  <c r="X584" i="1"/>
  <c r="AA584" i="1" s="1"/>
  <c r="AK314" i="1"/>
  <c r="AI314" i="1" s="1"/>
  <c r="AF314" i="1" s="1"/>
  <c r="R583" i="1"/>
  <c r="J583" i="1"/>
  <c r="N583" i="1" s="1"/>
  <c r="AL314" i="1"/>
  <c r="AJ315" i="1" s="1"/>
  <c r="AH315" i="1" s="1"/>
  <c r="Q583" i="1"/>
  <c r="K583" i="1"/>
  <c r="O583" i="1" s="1"/>
  <c r="T583" i="1"/>
  <c r="Y139" i="9" l="1"/>
  <c r="X139" i="9"/>
  <c r="L139" i="9"/>
  <c r="AC139" i="9"/>
  <c r="F611" i="9"/>
  <c r="G611" i="9" s="1"/>
  <c r="J611" i="9" s="1"/>
  <c r="H610" i="9"/>
  <c r="P139" i="9"/>
  <c r="B613" i="9"/>
  <c r="C612" i="9"/>
  <c r="E612" i="9" s="1"/>
  <c r="D611" i="9"/>
  <c r="B610" i="7"/>
  <c r="C609" i="7"/>
  <c r="J607" i="7"/>
  <c r="F608" i="7" s="1"/>
  <c r="G608" i="7" s="1"/>
  <c r="J608" i="7" s="1"/>
  <c r="H607" i="7"/>
  <c r="E608" i="7"/>
  <c r="D608" i="7"/>
  <c r="AE585" i="1"/>
  <c r="Y584" i="1"/>
  <c r="Z314" i="1"/>
  <c r="L314" i="1" s="1"/>
  <c r="P314" i="1" s="1"/>
  <c r="V314" i="1"/>
  <c r="AD586" i="1"/>
  <c r="X585" i="1"/>
  <c r="AA585" i="1" s="1"/>
  <c r="T584" i="1"/>
  <c r="K584" i="1"/>
  <c r="O584" i="1" s="1"/>
  <c r="R584" i="1"/>
  <c r="J584" i="1"/>
  <c r="N584" i="1" s="1"/>
  <c r="Q584" i="1"/>
  <c r="F609" i="7" l="1"/>
  <c r="G609" i="7" s="1"/>
  <c r="J609" i="7" s="1"/>
  <c r="F612" i="9"/>
  <c r="H611" i="9"/>
  <c r="D612" i="9"/>
  <c r="B614" i="9"/>
  <c r="C613" i="9"/>
  <c r="E613" i="9" s="1"/>
  <c r="M139" i="9"/>
  <c r="AR139" i="9"/>
  <c r="AP139" i="9"/>
  <c r="AO139" i="9" s="1"/>
  <c r="G612" i="9"/>
  <c r="E609" i="7"/>
  <c r="D609" i="7"/>
  <c r="B611" i="7"/>
  <c r="C610" i="7"/>
  <c r="F610" i="7" s="1"/>
  <c r="G610" i="7" s="1"/>
  <c r="J610" i="7" s="1"/>
  <c r="H608" i="7"/>
  <c r="H609" i="7" s="1"/>
  <c r="AE586" i="1"/>
  <c r="Y585" i="1"/>
  <c r="AD587" i="1"/>
  <c r="X586" i="1"/>
  <c r="AA586" i="1" s="1"/>
  <c r="AK315" i="1"/>
  <c r="AI315" i="1" s="1"/>
  <c r="AF315" i="1" s="1"/>
  <c r="R585" i="1"/>
  <c r="J585" i="1"/>
  <c r="N585" i="1" s="1"/>
  <c r="AL315" i="1"/>
  <c r="AJ316" i="1" s="1"/>
  <c r="AH316" i="1" s="1"/>
  <c r="K585" i="1"/>
  <c r="O585" i="1" s="1"/>
  <c r="T585" i="1"/>
  <c r="Q585" i="1"/>
  <c r="AT139" i="9" l="1"/>
  <c r="AK140" i="9" s="1"/>
  <c r="F613" i="9"/>
  <c r="J612" i="9"/>
  <c r="G613" i="9" s="1"/>
  <c r="J613" i="9" s="1"/>
  <c r="H612" i="9"/>
  <c r="K140" i="9"/>
  <c r="D613" i="9"/>
  <c r="B615" i="9"/>
  <c r="C614" i="9"/>
  <c r="E614" i="9" s="1"/>
  <c r="H610" i="7"/>
  <c r="E610" i="7"/>
  <c r="D610" i="7"/>
  <c r="B612" i="7"/>
  <c r="C611" i="7"/>
  <c r="AE587" i="1"/>
  <c r="Y586" i="1"/>
  <c r="Z315" i="1"/>
  <c r="L315" i="1" s="1"/>
  <c r="P315" i="1" s="1"/>
  <c r="V315" i="1"/>
  <c r="AD588" i="1"/>
  <c r="X587" i="1"/>
  <c r="AA587" i="1" s="1"/>
  <c r="T586" i="1"/>
  <c r="K586" i="1"/>
  <c r="O586" i="1" s="1"/>
  <c r="Q586" i="1"/>
  <c r="J586" i="1"/>
  <c r="N586" i="1" s="1"/>
  <c r="R586" i="1"/>
  <c r="AN140" i="9" l="1"/>
  <c r="AL140" i="9"/>
  <c r="AM140" i="9" s="1"/>
  <c r="F614" i="9"/>
  <c r="S140" i="9"/>
  <c r="H613" i="9"/>
  <c r="B616" i="9"/>
  <c r="C615" i="9"/>
  <c r="E615" i="9" s="1"/>
  <c r="D614" i="9"/>
  <c r="G614" i="9"/>
  <c r="J614" i="9" s="1"/>
  <c r="E611" i="7"/>
  <c r="D611" i="7"/>
  <c r="B613" i="7"/>
  <c r="C612" i="7"/>
  <c r="F611" i="7"/>
  <c r="G611" i="7" s="1"/>
  <c r="J611" i="7" s="1"/>
  <c r="AE588" i="1"/>
  <c r="Y587" i="1"/>
  <c r="AD589" i="1"/>
  <c r="X588" i="1"/>
  <c r="AA588" i="1" s="1"/>
  <c r="AK316" i="1"/>
  <c r="AI316" i="1" s="1"/>
  <c r="AF316" i="1" s="1"/>
  <c r="J587" i="1"/>
  <c r="N587" i="1" s="1"/>
  <c r="R587" i="1"/>
  <c r="Q587" i="1"/>
  <c r="AL316" i="1"/>
  <c r="AJ317" i="1" s="1"/>
  <c r="AH317" i="1" s="1"/>
  <c r="K587" i="1"/>
  <c r="O587" i="1" s="1"/>
  <c r="T587" i="1"/>
  <c r="AF140" i="9" l="1"/>
  <c r="Z140" i="9"/>
  <c r="AA140" i="9"/>
  <c r="U140" i="9"/>
  <c r="V140" i="9"/>
  <c r="AG140" i="9" s="1"/>
  <c r="T140" i="9"/>
  <c r="AB140" i="9" s="1"/>
  <c r="W140" i="9"/>
  <c r="F615" i="9"/>
  <c r="G615" i="9"/>
  <c r="J615" i="9" s="1"/>
  <c r="B617" i="9"/>
  <c r="C616" i="9"/>
  <c r="E616" i="9" s="1"/>
  <c r="D615" i="9"/>
  <c r="H614" i="9"/>
  <c r="F612" i="7"/>
  <c r="G612" i="7" s="1"/>
  <c r="J612" i="7" s="1"/>
  <c r="E612" i="7"/>
  <c r="D612" i="7"/>
  <c r="B614" i="7"/>
  <c r="C613" i="7"/>
  <c r="H611" i="7"/>
  <c r="AE589" i="1"/>
  <c r="Y588" i="1"/>
  <c r="Z316" i="1"/>
  <c r="L316" i="1" s="1"/>
  <c r="P316" i="1" s="1"/>
  <c r="V316" i="1"/>
  <c r="AD590" i="1"/>
  <c r="X589" i="1"/>
  <c r="AA589" i="1" s="1"/>
  <c r="K588" i="1"/>
  <c r="O588" i="1" s="1"/>
  <c r="T588" i="1"/>
  <c r="Q588" i="1"/>
  <c r="R588" i="1"/>
  <c r="J588" i="1"/>
  <c r="N588" i="1" s="1"/>
  <c r="R140" i="9" l="1"/>
  <c r="AD140" i="9"/>
  <c r="AE140" i="9"/>
  <c r="H615" i="9"/>
  <c r="F616" i="9"/>
  <c r="G616" i="9" s="1"/>
  <c r="J616" i="9" s="1"/>
  <c r="O140" i="9"/>
  <c r="Q140" i="9"/>
  <c r="AI140" i="9"/>
  <c r="AH140" i="9"/>
  <c r="AQ140" i="9"/>
  <c r="P140" i="9"/>
  <c r="AP140" i="9"/>
  <c r="AO140" i="9" s="1"/>
  <c r="D616" i="9"/>
  <c r="B618" i="9"/>
  <c r="C617" i="9"/>
  <c r="E617" i="9" s="1"/>
  <c r="F613" i="7"/>
  <c r="G613" i="7" s="1"/>
  <c r="J613" i="7" s="1"/>
  <c r="H612" i="7"/>
  <c r="B615" i="7"/>
  <c r="C614" i="7"/>
  <c r="E613" i="7"/>
  <c r="D613" i="7"/>
  <c r="AE590" i="1"/>
  <c r="Y589" i="1"/>
  <c r="AD591" i="1"/>
  <c r="X590" i="1"/>
  <c r="AA590" i="1" s="1"/>
  <c r="AK317" i="1"/>
  <c r="AI317" i="1" s="1"/>
  <c r="AF317" i="1" s="1"/>
  <c r="R589" i="1"/>
  <c r="J589" i="1"/>
  <c r="N589" i="1" s="1"/>
  <c r="AL317" i="1"/>
  <c r="AJ318" i="1" s="1"/>
  <c r="AH318" i="1" s="1"/>
  <c r="Q589" i="1"/>
  <c r="K589" i="1"/>
  <c r="O589" i="1" s="1"/>
  <c r="T589" i="1"/>
  <c r="Y140" i="9" l="1"/>
  <c r="X140" i="9"/>
  <c r="L140" i="9"/>
  <c r="F617" i="9"/>
  <c r="H616" i="9"/>
  <c r="D617" i="9"/>
  <c r="B619" i="9"/>
  <c r="C618" i="9"/>
  <c r="E618" i="9" s="1"/>
  <c r="G617" i="9"/>
  <c r="AR140" i="9"/>
  <c r="M140" i="9"/>
  <c r="AS140" i="9"/>
  <c r="N140" i="9"/>
  <c r="AC140" i="9"/>
  <c r="F614" i="7"/>
  <c r="G614" i="7" s="1"/>
  <c r="J614" i="7" s="1"/>
  <c r="H613" i="7"/>
  <c r="E614" i="7"/>
  <c r="D614" i="7"/>
  <c r="B616" i="7"/>
  <c r="C615" i="7"/>
  <c r="AE591" i="1"/>
  <c r="Y590" i="1"/>
  <c r="Z317" i="1"/>
  <c r="L317" i="1" s="1"/>
  <c r="P317" i="1" s="1"/>
  <c r="V317" i="1"/>
  <c r="AD592" i="1"/>
  <c r="X591" i="1"/>
  <c r="AA591" i="1" s="1"/>
  <c r="Q590" i="1"/>
  <c r="T590" i="1"/>
  <c r="K590" i="1"/>
  <c r="O590" i="1" s="1"/>
  <c r="R590" i="1"/>
  <c r="J590" i="1"/>
  <c r="N590" i="1" s="1"/>
  <c r="H614" i="7" l="1"/>
  <c r="AT140" i="9"/>
  <c r="AK141" i="9" s="1"/>
  <c r="F618" i="9"/>
  <c r="K141" i="9"/>
  <c r="J617" i="9"/>
  <c r="G618" i="9" s="1"/>
  <c r="J618" i="9" s="1"/>
  <c r="H617" i="9"/>
  <c r="D618" i="9"/>
  <c r="B620" i="9"/>
  <c r="C619" i="9"/>
  <c r="E619" i="9" s="1"/>
  <c r="E615" i="7"/>
  <c r="D615" i="7"/>
  <c r="F615" i="7"/>
  <c r="G615" i="7" s="1"/>
  <c r="J615" i="7" s="1"/>
  <c r="B617" i="7"/>
  <c r="C616" i="7"/>
  <c r="AE592" i="1"/>
  <c r="Y591" i="1"/>
  <c r="AD593" i="1"/>
  <c r="X592" i="1"/>
  <c r="AA592" i="1" s="1"/>
  <c r="AK318" i="1"/>
  <c r="AI318" i="1" s="1"/>
  <c r="AF318" i="1" s="1"/>
  <c r="J591" i="1"/>
  <c r="N591" i="1" s="1"/>
  <c r="R591" i="1"/>
  <c r="AL318" i="1"/>
  <c r="AJ319" i="1" s="1"/>
  <c r="AH319" i="1" s="1"/>
  <c r="T591" i="1"/>
  <c r="K591" i="1"/>
  <c r="O591" i="1" s="1"/>
  <c r="Q591" i="1"/>
  <c r="AN141" i="9" l="1"/>
  <c r="AL141" i="9"/>
  <c r="AM141" i="9" s="1"/>
  <c r="F619" i="9"/>
  <c r="G619" i="9"/>
  <c r="J619" i="9" s="1"/>
  <c r="S141" i="9"/>
  <c r="D619" i="9"/>
  <c r="H618" i="9"/>
  <c r="H619" i="9" s="1"/>
  <c r="B621" i="9"/>
  <c r="C620" i="9"/>
  <c r="E620" i="9" s="1"/>
  <c r="E616" i="7"/>
  <c r="D616" i="7"/>
  <c r="H615" i="7"/>
  <c r="B618" i="7"/>
  <c r="C617" i="7"/>
  <c r="F616" i="7"/>
  <c r="G616" i="7" s="1"/>
  <c r="J616" i="7" s="1"/>
  <c r="AE593" i="1"/>
  <c r="Y592" i="1"/>
  <c r="Z318" i="1"/>
  <c r="L318" i="1" s="1"/>
  <c r="P318" i="1" s="1"/>
  <c r="V318" i="1"/>
  <c r="AD594" i="1"/>
  <c r="X593" i="1"/>
  <c r="AA593" i="1" s="1"/>
  <c r="Q592" i="1"/>
  <c r="T592" i="1"/>
  <c r="K592" i="1"/>
  <c r="O592" i="1" s="1"/>
  <c r="J592" i="1"/>
  <c r="N592" i="1" s="1"/>
  <c r="R592" i="1"/>
  <c r="AF141" i="9" l="1"/>
  <c r="Z141" i="9"/>
  <c r="AA141" i="9"/>
  <c r="U141" i="9"/>
  <c r="V141" i="9"/>
  <c r="AG141" i="9" s="1"/>
  <c r="T141" i="9"/>
  <c r="AB141" i="9" s="1"/>
  <c r="W141" i="9"/>
  <c r="F620" i="9"/>
  <c r="G620" i="9" s="1"/>
  <c r="J620" i="9" s="1"/>
  <c r="C621" i="9"/>
  <c r="E621" i="9" s="1"/>
  <c r="B622" i="9"/>
  <c r="D620" i="9"/>
  <c r="H616" i="7"/>
  <c r="E617" i="7"/>
  <c r="D617" i="7"/>
  <c r="F617" i="7"/>
  <c r="G617" i="7" s="1"/>
  <c r="J617" i="7" s="1"/>
  <c r="B619" i="7"/>
  <c r="C618" i="7"/>
  <c r="AE594" i="1"/>
  <c r="Y593" i="1"/>
  <c r="AD595" i="1"/>
  <c r="X594" i="1"/>
  <c r="AA594" i="1" s="1"/>
  <c r="AK319" i="1"/>
  <c r="AI319" i="1" s="1"/>
  <c r="AF319" i="1" s="1"/>
  <c r="K593" i="1"/>
  <c r="O593" i="1" s="1"/>
  <c r="T593" i="1"/>
  <c r="Q593" i="1"/>
  <c r="R593" i="1"/>
  <c r="J593" i="1"/>
  <c r="N593" i="1" s="1"/>
  <c r="AL319" i="1"/>
  <c r="AJ320" i="1" s="1"/>
  <c r="AH320" i="1" s="1"/>
  <c r="R141" i="9" l="1"/>
  <c r="AE141" i="9"/>
  <c r="AD141" i="9"/>
  <c r="F621" i="9"/>
  <c r="G621" i="9" s="1"/>
  <c r="J621" i="9" s="1"/>
  <c r="N141" i="9"/>
  <c r="AS141" i="9"/>
  <c r="B623" i="9"/>
  <c r="C622" i="9"/>
  <c r="E622" i="9" s="1"/>
  <c r="O141" i="9"/>
  <c r="P141" i="9"/>
  <c r="AC141" i="9"/>
  <c r="D621" i="9"/>
  <c r="Q141" i="9"/>
  <c r="AH141" i="9"/>
  <c r="AI141" i="9"/>
  <c r="AQ141" i="9"/>
  <c r="H620" i="9"/>
  <c r="F618" i="7"/>
  <c r="G618" i="7" s="1"/>
  <c r="J618" i="7" s="1"/>
  <c r="B620" i="7"/>
  <c r="C619" i="7"/>
  <c r="H617" i="7"/>
  <c r="E618" i="7"/>
  <c r="D618" i="7"/>
  <c r="AE595" i="1"/>
  <c r="Y594" i="1"/>
  <c r="Z319" i="1"/>
  <c r="L319" i="1" s="1"/>
  <c r="P319" i="1" s="1"/>
  <c r="V319" i="1"/>
  <c r="AD596" i="1"/>
  <c r="X595" i="1"/>
  <c r="AA595" i="1" s="1"/>
  <c r="R594" i="1"/>
  <c r="J594" i="1"/>
  <c r="N594" i="1" s="1"/>
  <c r="Q594" i="1"/>
  <c r="K594" i="1"/>
  <c r="O594" i="1" s="1"/>
  <c r="T594" i="1"/>
  <c r="Y141" i="9" l="1"/>
  <c r="X141" i="9"/>
  <c r="L141" i="9"/>
  <c r="H621" i="9"/>
  <c r="F622" i="9"/>
  <c r="G622" i="9" s="1"/>
  <c r="J622" i="9" s="1"/>
  <c r="B624" i="9"/>
  <c r="C623" i="9"/>
  <c r="E623" i="9" s="1"/>
  <c r="AR141" i="9"/>
  <c r="M141" i="9"/>
  <c r="AP141" i="9"/>
  <c r="AO141" i="9" s="1"/>
  <c r="D622" i="9"/>
  <c r="H618" i="7"/>
  <c r="E619" i="7"/>
  <c r="D619" i="7"/>
  <c r="B621" i="7"/>
  <c r="C620" i="7"/>
  <c r="F619" i="7"/>
  <c r="G619" i="7" s="1"/>
  <c r="J619" i="7" s="1"/>
  <c r="AE596" i="1"/>
  <c r="Y595" i="1"/>
  <c r="AD597" i="1"/>
  <c r="X596" i="1"/>
  <c r="AA596" i="1" s="1"/>
  <c r="AK320" i="1"/>
  <c r="AI320" i="1" s="1"/>
  <c r="AF320" i="1" s="1"/>
  <c r="T595" i="1"/>
  <c r="K595" i="1"/>
  <c r="O595" i="1" s="1"/>
  <c r="J595" i="1"/>
  <c r="N595" i="1" s="1"/>
  <c r="R595" i="1"/>
  <c r="Q595" i="1"/>
  <c r="AL320" i="1"/>
  <c r="AJ321" i="1" s="1"/>
  <c r="AH321" i="1" s="1"/>
  <c r="AT141" i="9" l="1"/>
  <c r="AK142" i="9" s="1"/>
  <c r="F623" i="9"/>
  <c r="G623" i="9" s="1"/>
  <c r="J623" i="9" s="1"/>
  <c r="H622" i="9"/>
  <c r="K142" i="9"/>
  <c r="D623" i="9"/>
  <c r="B625" i="9"/>
  <c r="C624" i="9"/>
  <c r="E624" i="9" s="1"/>
  <c r="H623" i="9"/>
  <c r="F620" i="7"/>
  <c r="G620" i="7" s="1"/>
  <c r="J620" i="7" s="1"/>
  <c r="H619" i="7"/>
  <c r="E620" i="7"/>
  <c r="D620" i="7"/>
  <c r="B622" i="7"/>
  <c r="C621" i="7"/>
  <c r="AE597" i="1"/>
  <c r="Y596" i="1"/>
  <c r="Z320" i="1"/>
  <c r="L320" i="1" s="1"/>
  <c r="P320" i="1" s="1"/>
  <c r="V320" i="1"/>
  <c r="AD598" i="1"/>
  <c r="X597" i="1"/>
  <c r="AA597" i="1" s="1"/>
  <c r="Q596" i="1"/>
  <c r="R596" i="1"/>
  <c r="J596" i="1"/>
  <c r="N596" i="1" s="1"/>
  <c r="T596" i="1"/>
  <c r="K596" i="1"/>
  <c r="O596" i="1" s="1"/>
  <c r="AL142" i="9" l="1"/>
  <c r="AM142" i="9" s="1"/>
  <c r="AN142" i="9"/>
  <c r="F624" i="9"/>
  <c r="S142" i="9"/>
  <c r="B626" i="9"/>
  <c r="C625" i="9"/>
  <c r="E625" i="9" s="1"/>
  <c r="D624" i="9"/>
  <c r="G624" i="9"/>
  <c r="J624" i="9" s="1"/>
  <c r="H620" i="7"/>
  <c r="E621" i="7"/>
  <c r="D621" i="7"/>
  <c r="B623" i="7"/>
  <c r="C622" i="7"/>
  <c r="F621" i="7"/>
  <c r="G621" i="7" s="1"/>
  <c r="J621" i="7" s="1"/>
  <c r="AE598" i="1"/>
  <c r="Y597" i="1"/>
  <c r="AD599" i="1"/>
  <c r="X598" i="1"/>
  <c r="AA598" i="1" s="1"/>
  <c r="AK321" i="1"/>
  <c r="AI321" i="1" s="1"/>
  <c r="AF321" i="1" s="1"/>
  <c r="Q597" i="1"/>
  <c r="AL321" i="1"/>
  <c r="AJ322" i="1" s="1"/>
  <c r="AH322" i="1" s="1"/>
  <c r="T597" i="1"/>
  <c r="K597" i="1"/>
  <c r="O597" i="1" s="1"/>
  <c r="J597" i="1"/>
  <c r="N597" i="1" s="1"/>
  <c r="R597" i="1"/>
  <c r="AF142" i="9" l="1"/>
  <c r="AA142" i="9"/>
  <c r="Z142" i="9"/>
  <c r="U142" i="9"/>
  <c r="V142" i="9"/>
  <c r="AG142" i="9" s="1"/>
  <c r="T142" i="9"/>
  <c r="AB142" i="9" s="1"/>
  <c r="W142" i="9"/>
  <c r="F625" i="9"/>
  <c r="G625" i="9" s="1"/>
  <c r="J625" i="9" s="1"/>
  <c r="H624" i="9"/>
  <c r="D625" i="9"/>
  <c r="B627" i="9"/>
  <c r="C626" i="9"/>
  <c r="H621" i="7"/>
  <c r="F622" i="7"/>
  <c r="G622" i="7" s="1"/>
  <c r="J622" i="7" s="1"/>
  <c r="E622" i="7"/>
  <c r="D622" i="7"/>
  <c r="B624" i="7"/>
  <c r="C623" i="7"/>
  <c r="AE599" i="1"/>
  <c r="Y598" i="1"/>
  <c r="Z321" i="1"/>
  <c r="L321" i="1" s="1"/>
  <c r="P321" i="1" s="1"/>
  <c r="V321" i="1"/>
  <c r="AD600" i="1"/>
  <c r="X599" i="1"/>
  <c r="AA599" i="1" s="1"/>
  <c r="T598" i="1"/>
  <c r="K598" i="1"/>
  <c r="O598" i="1" s="1"/>
  <c r="R598" i="1"/>
  <c r="J598" i="1"/>
  <c r="N598" i="1" s="1"/>
  <c r="Q598" i="1"/>
  <c r="R142" i="9" l="1"/>
  <c r="AE142" i="9"/>
  <c r="AD142" i="9"/>
  <c r="E626" i="9"/>
  <c r="H625" i="9"/>
  <c r="P142" i="9"/>
  <c r="AS142" i="9"/>
  <c r="N142" i="9"/>
  <c r="B628" i="9"/>
  <c r="C627" i="9"/>
  <c r="E627" i="9" s="1"/>
  <c r="O142" i="9"/>
  <c r="AQ142" i="9"/>
  <c r="D626" i="9"/>
  <c r="AC142" i="9"/>
  <c r="Q142" i="9"/>
  <c r="AI142" i="9"/>
  <c r="AH142" i="9"/>
  <c r="F623" i="7"/>
  <c r="G623" i="7" s="1"/>
  <c r="J623" i="7" s="1"/>
  <c r="H622" i="7"/>
  <c r="E623" i="7"/>
  <c r="D623" i="7"/>
  <c r="B625" i="7"/>
  <c r="C624" i="7"/>
  <c r="AE600" i="1"/>
  <c r="Y599" i="1"/>
  <c r="AD601" i="1"/>
  <c r="X600" i="1"/>
  <c r="AA600" i="1" s="1"/>
  <c r="AK322" i="1"/>
  <c r="AI322" i="1" s="1"/>
  <c r="AF322" i="1" s="1"/>
  <c r="Q599" i="1"/>
  <c r="AL322" i="1"/>
  <c r="AJ323" i="1" s="1"/>
  <c r="AH323" i="1" s="1"/>
  <c r="R599" i="1"/>
  <c r="J599" i="1"/>
  <c r="N599" i="1" s="1"/>
  <c r="T599" i="1"/>
  <c r="K599" i="1"/>
  <c r="O599" i="1" s="1"/>
  <c r="X142" i="9" l="1"/>
  <c r="Y142" i="9"/>
  <c r="L142" i="9"/>
  <c r="F627" i="9"/>
  <c r="F626" i="9"/>
  <c r="G626" i="9" s="1"/>
  <c r="D627" i="9"/>
  <c r="B629" i="9"/>
  <c r="C628" i="9"/>
  <c r="E628" i="9" s="1"/>
  <c r="M142" i="9"/>
  <c r="AR142" i="9"/>
  <c r="AP142" i="9"/>
  <c r="AO142" i="9" s="1"/>
  <c r="G627" i="9"/>
  <c r="J627" i="9" s="1"/>
  <c r="H623" i="7"/>
  <c r="F624" i="7"/>
  <c r="G624" i="7" s="1"/>
  <c r="J624" i="7" s="1"/>
  <c r="B626" i="7"/>
  <c r="C625" i="7"/>
  <c r="E624" i="7"/>
  <c r="D624" i="7"/>
  <c r="AE601" i="1"/>
  <c r="Y600" i="1"/>
  <c r="Z322" i="1"/>
  <c r="L322" i="1" s="1"/>
  <c r="P322" i="1" s="1"/>
  <c r="V322" i="1"/>
  <c r="AD602" i="1"/>
  <c r="X601" i="1"/>
  <c r="AA601" i="1" s="1"/>
  <c r="K600" i="1"/>
  <c r="O600" i="1" s="1"/>
  <c r="T600" i="1"/>
  <c r="Q600" i="1"/>
  <c r="R600" i="1"/>
  <c r="J600" i="1"/>
  <c r="N600" i="1" s="1"/>
  <c r="F625" i="7" l="1"/>
  <c r="G625" i="7" s="1"/>
  <c r="J625" i="7" s="1"/>
  <c r="AT142" i="9"/>
  <c r="AK143" i="9" s="1"/>
  <c r="F628" i="9"/>
  <c r="G628" i="9"/>
  <c r="J628" i="9" s="1"/>
  <c r="J626" i="9"/>
  <c r="H626" i="9"/>
  <c r="H627" i="9" s="1"/>
  <c r="K143" i="9"/>
  <c r="B630" i="9"/>
  <c r="C629" i="9"/>
  <c r="E629" i="9" s="1"/>
  <c r="D628" i="9"/>
  <c r="H624" i="7"/>
  <c r="H625" i="7" s="1"/>
  <c r="E625" i="7"/>
  <c r="D625" i="7"/>
  <c r="B627" i="7"/>
  <c r="C626" i="7"/>
  <c r="F626" i="7" s="1"/>
  <c r="G626" i="7" s="1"/>
  <c r="AE602" i="1"/>
  <c r="Y601" i="1"/>
  <c r="AD603" i="1"/>
  <c r="X602" i="1"/>
  <c r="AA602" i="1" s="1"/>
  <c r="AK323" i="1"/>
  <c r="AI323" i="1" s="1"/>
  <c r="AF323" i="1" s="1"/>
  <c r="AL323" i="1"/>
  <c r="AJ324" i="1" s="1"/>
  <c r="AH324" i="1" s="1"/>
  <c r="R601" i="1"/>
  <c r="J601" i="1"/>
  <c r="N601" i="1" s="1"/>
  <c r="Q601" i="1"/>
  <c r="K601" i="1"/>
  <c r="O601" i="1" s="1"/>
  <c r="T601" i="1"/>
  <c r="H628" i="9" l="1"/>
  <c r="AL143" i="9"/>
  <c r="AM143" i="9" s="1"/>
  <c r="AN143" i="9"/>
  <c r="F629" i="9"/>
  <c r="S143" i="9"/>
  <c r="D629" i="9"/>
  <c r="B631" i="9"/>
  <c r="C630" i="9"/>
  <c r="E630" i="9" s="1"/>
  <c r="G629" i="9"/>
  <c r="J629" i="9" s="1"/>
  <c r="J626" i="7"/>
  <c r="H626" i="7"/>
  <c r="E626" i="7"/>
  <c r="D626" i="7"/>
  <c r="B628" i="7"/>
  <c r="C627" i="7"/>
  <c r="AE603" i="1"/>
  <c r="Y602" i="1"/>
  <c r="Z323" i="1"/>
  <c r="L323" i="1" s="1"/>
  <c r="P323" i="1" s="1"/>
  <c r="V323" i="1"/>
  <c r="AD604" i="1"/>
  <c r="X603" i="1"/>
  <c r="AA603" i="1" s="1"/>
  <c r="Q602" i="1"/>
  <c r="T602" i="1"/>
  <c r="K602" i="1"/>
  <c r="O602" i="1" s="1"/>
  <c r="R602" i="1"/>
  <c r="J602" i="1"/>
  <c r="N602" i="1" s="1"/>
  <c r="AF143" i="9" l="1"/>
  <c r="AA143" i="9"/>
  <c r="Z143" i="9"/>
  <c r="U143" i="9"/>
  <c r="V143" i="9"/>
  <c r="AG143" i="9" s="1"/>
  <c r="T143" i="9"/>
  <c r="AB143" i="9" s="1"/>
  <c r="W143" i="9"/>
  <c r="F630" i="9"/>
  <c r="G630" i="9" s="1"/>
  <c r="J630" i="9" s="1"/>
  <c r="D630" i="9"/>
  <c r="H629" i="9"/>
  <c r="B632" i="9"/>
  <c r="C631" i="9"/>
  <c r="E631" i="9" s="1"/>
  <c r="B629" i="7"/>
  <c r="C628" i="7"/>
  <c r="E627" i="7"/>
  <c r="D627" i="7"/>
  <c r="F627" i="7"/>
  <c r="G627" i="7" s="1"/>
  <c r="J627" i="7" s="1"/>
  <c r="AE604" i="1"/>
  <c r="Y603" i="1"/>
  <c r="AD605" i="1"/>
  <c r="X604" i="1"/>
  <c r="AA604" i="1" s="1"/>
  <c r="AK324" i="1"/>
  <c r="AI324" i="1" s="1"/>
  <c r="AF324" i="1" s="1"/>
  <c r="R603" i="1"/>
  <c r="J603" i="1"/>
  <c r="N603" i="1" s="1"/>
  <c r="AL324" i="1"/>
  <c r="AJ325" i="1" s="1"/>
  <c r="AH325" i="1" s="1"/>
  <c r="Q603" i="1"/>
  <c r="T603" i="1"/>
  <c r="K603" i="1"/>
  <c r="O603" i="1" s="1"/>
  <c r="R143" i="9" l="1"/>
  <c r="AD143" i="9"/>
  <c r="AE143" i="9"/>
  <c r="F631" i="9"/>
  <c r="H630" i="9"/>
  <c r="P143" i="9"/>
  <c r="O143" i="9"/>
  <c r="AQ143" i="9"/>
  <c r="D631" i="9"/>
  <c r="B633" i="9"/>
  <c r="C632" i="9"/>
  <c r="E632" i="9" s="1"/>
  <c r="G631" i="9"/>
  <c r="J631" i="9" s="1"/>
  <c r="Q143" i="9"/>
  <c r="AI143" i="9"/>
  <c r="AH143" i="9"/>
  <c r="AP143" i="9"/>
  <c r="AO143" i="9" s="1"/>
  <c r="F628" i="7"/>
  <c r="G628" i="7" s="1"/>
  <c r="J628" i="7" s="1"/>
  <c r="H627" i="7"/>
  <c r="E628" i="7"/>
  <c r="D628" i="7"/>
  <c r="B630" i="7"/>
  <c r="C629" i="7"/>
  <c r="AE605" i="1"/>
  <c r="Y604" i="1"/>
  <c r="Z324" i="1"/>
  <c r="L324" i="1" s="1"/>
  <c r="P324" i="1" s="1"/>
  <c r="V324" i="1"/>
  <c r="AD606" i="1"/>
  <c r="X605" i="1"/>
  <c r="AA605" i="1" s="1"/>
  <c r="Q604" i="1"/>
  <c r="T604" i="1"/>
  <c r="K604" i="1"/>
  <c r="O604" i="1" s="1"/>
  <c r="R604" i="1"/>
  <c r="J604" i="1"/>
  <c r="N604" i="1" s="1"/>
  <c r="Y143" i="9" l="1"/>
  <c r="X143" i="9"/>
  <c r="L143" i="9"/>
  <c r="F632" i="9"/>
  <c r="G632" i="9" s="1"/>
  <c r="H631" i="9"/>
  <c r="D632" i="9"/>
  <c r="C633" i="9"/>
  <c r="E633" i="9" s="1"/>
  <c r="B634" i="9"/>
  <c r="N143" i="9"/>
  <c r="AS143" i="9"/>
  <c r="AC143" i="9"/>
  <c r="AR143" i="9"/>
  <c r="M143" i="9"/>
  <c r="H628" i="7"/>
  <c r="E629" i="7"/>
  <c r="D629" i="7"/>
  <c r="F629" i="7"/>
  <c r="G629" i="7" s="1"/>
  <c r="J629" i="7" s="1"/>
  <c r="B631" i="7"/>
  <c r="C630" i="7"/>
  <c r="AE606" i="1"/>
  <c r="Y605" i="1"/>
  <c r="AD607" i="1"/>
  <c r="X606" i="1"/>
  <c r="AA606" i="1" s="1"/>
  <c r="AK325" i="1"/>
  <c r="AI325" i="1" s="1"/>
  <c r="AF325" i="1" s="1"/>
  <c r="J605" i="1"/>
  <c r="N605" i="1" s="1"/>
  <c r="R605" i="1"/>
  <c r="T605" i="1"/>
  <c r="K605" i="1"/>
  <c r="O605" i="1" s="1"/>
  <c r="AL325" i="1"/>
  <c r="AJ326" i="1" s="1"/>
  <c r="AH326" i="1" s="1"/>
  <c r="Q605" i="1"/>
  <c r="J632" i="9" l="1"/>
  <c r="H632" i="9"/>
  <c r="AT143" i="9"/>
  <c r="AK144" i="9"/>
  <c r="AL144" i="9" s="1"/>
  <c r="AM144" i="9" s="1"/>
  <c r="F633" i="9"/>
  <c r="G633" i="9" s="1"/>
  <c r="K144" i="9"/>
  <c r="D633" i="9"/>
  <c r="B635" i="9"/>
  <c r="C634" i="9"/>
  <c r="E634" i="9" s="1"/>
  <c r="H629" i="7"/>
  <c r="F630" i="7"/>
  <c r="G630" i="7" s="1"/>
  <c r="J630" i="7" s="1"/>
  <c r="E630" i="7"/>
  <c r="D630" i="7"/>
  <c r="B632" i="7"/>
  <c r="C631" i="7"/>
  <c r="AE607" i="1"/>
  <c r="Y606" i="1"/>
  <c r="Z325" i="1"/>
  <c r="L325" i="1" s="1"/>
  <c r="P325" i="1" s="1"/>
  <c r="V325" i="1"/>
  <c r="AD608" i="1"/>
  <c r="X607" i="1"/>
  <c r="AA607" i="1" s="1"/>
  <c r="T606" i="1"/>
  <c r="K606" i="1"/>
  <c r="O606" i="1" s="1"/>
  <c r="Q606" i="1"/>
  <c r="R606" i="1"/>
  <c r="J606" i="1"/>
  <c r="N606" i="1" s="1"/>
  <c r="AN144" i="9" l="1"/>
  <c r="J633" i="9"/>
  <c r="H633" i="9"/>
  <c r="F634" i="9"/>
  <c r="S144" i="9"/>
  <c r="B636" i="9"/>
  <c r="C635" i="9"/>
  <c r="E635" i="9" s="1"/>
  <c r="D634" i="9"/>
  <c r="G634" i="9"/>
  <c r="F631" i="7"/>
  <c r="G631" i="7" s="1"/>
  <c r="J631" i="7" s="1"/>
  <c r="E631" i="7"/>
  <c r="D631" i="7"/>
  <c r="B633" i="7"/>
  <c r="C632" i="7"/>
  <c r="H630" i="7"/>
  <c r="AE608" i="1"/>
  <c r="Y607" i="1"/>
  <c r="AD609" i="1"/>
  <c r="X608" i="1"/>
  <c r="AA608" i="1" s="1"/>
  <c r="AK326" i="1"/>
  <c r="AI326" i="1" s="1"/>
  <c r="AF326" i="1" s="1"/>
  <c r="Q607" i="1"/>
  <c r="T607" i="1"/>
  <c r="K607" i="1"/>
  <c r="O607" i="1" s="1"/>
  <c r="AL326" i="1"/>
  <c r="AJ327" i="1" s="1"/>
  <c r="AH327" i="1" s="1"/>
  <c r="J607" i="1"/>
  <c r="N607" i="1" s="1"/>
  <c r="R607" i="1"/>
  <c r="AF144" i="9" l="1"/>
  <c r="AA144" i="9"/>
  <c r="Z144" i="9"/>
  <c r="U144" i="9"/>
  <c r="V144" i="9"/>
  <c r="AG144" i="9" s="1"/>
  <c r="T144" i="9"/>
  <c r="AB144" i="9" s="1"/>
  <c r="W144" i="9"/>
  <c r="F635" i="9"/>
  <c r="D635" i="9"/>
  <c r="J634" i="9"/>
  <c r="G635" i="9" s="1"/>
  <c r="J635" i="9" s="1"/>
  <c r="H634" i="9"/>
  <c r="B637" i="9"/>
  <c r="C636" i="9"/>
  <c r="E636" i="9" s="1"/>
  <c r="H631" i="7"/>
  <c r="F632" i="7"/>
  <c r="G632" i="7" s="1"/>
  <c r="J632" i="7" s="1"/>
  <c r="E632" i="7"/>
  <c r="D632" i="7"/>
  <c r="B634" i="7"/>
  <c r="C633" i="7"/>
  <c r="AE609" i="1"/>
  <c r="Y608" i="1"/>
  <c r="Z326" i="1"/>
  <c r="L326" i="1" s="1"/>
  <c r="P326" i="1" s="1"/>
  <c r="V326" i="1"/>
  <c r="AD610" i="1"/>
  <c r="X609" i="1"/>
  <c r="AA609" i="1" s="1"/>
  <c r="K608" i="1"/>
  <c r="O608" i="1" s="1"/>
  <c r="T608" i="1"/>
  <c r="Q608" i="1"/>
  <c r="R608" i="1"/>
  <c r="J608" i="1"/>
  <c r="N608" i="1" s="1"/>
  <c r="R144" i="9" l="1"/>
  <c r="AE144" i="9"/>
  <c r="AD144" i="9"/>
  <c r="F636" i="9"/>
  <c r="G636" i="9"/>
  <c r="J636" i="9" s="1"/>
  <c r="O144" i="9"/>
  <c r="AI144" i="9"/>
  <c r="AH144" i="9"/>
  <c r="Q144" i="9"/>
  <c r="D636" i="9"/>
  <c r="B638" i="9"/>
  <c r="C637" i="9"/>
  <c r="E637" i="9" s="1"/>
  <c r="H635" i="9"/>
  <c r="P144" i="9"/>
  <c r="AQ144" i="9"/>
  <c r="F633" i="7"/>
  <c r="G633" i="7" s="1"/>
  <c r="J633" i="7" s="1"/>
  <c r="E633" i="7"/>
  <c r="D633" i="7"/>
  <c r="B635" i="7"/>
  <c r="C634" i="7"/>
  <c r="H632" i="7"/>
  <c r="AE610" i="1"/>
  <c r="Y609" i="1"/>
  <c r="AD611" i="1"/>
  <c r="X610" i="1"/>
  <c r="AA610" i="1" s="1"/>
  <c r="AK327" i="1"/>
  <c r="AI327" i="1" s="1"/>
  <c r="AF327" i="1" s="1"/>
  <c r="J609" i="1"/>
  <c r="N609" i="1" s="1"/>
  <c r="R609" i="1"/>
  <c r="K609" i="1"/>
  <c r="O609" i="1" s="1"/>
  <c r="T609" i="1"/>
  <c r="Q609" i="1"/>
  <c r="AL327" i="1"/>
  <c r="AJ328" i="1" s="1"/>
  <c r="AH328" i="1" s="1"/>
  <c r="H636" i="9" l="1"/>
  <c r="X144" i="9"/>
  <c r="Y144" i="9"/>
  <c r="L144" i="9"/>
  <c r="F637" i="9"/>
  <c r="G637" i="9" s="1"/>
  <c r="J637" i="9" s="1"/>
  <c r="N144" i="9"/>
  <c r="AS144" i="9"/>
  <c r="AC144" i="9"/>
  <c r="D637" i="9"/>
  <c r="B639" i="9"/>
  <c r="C638" i="9"/>
  <c r="E638" i="9" s="1"/>
  <c r="M144" i="9"/>
  <c r="AR144" i="9"/>
  <c r="AP144" i="9"/>
  <c r="AO144" i="9" s="1"/>
  <c r="F634" i="7"/>
  <c r="G634" i="7" s="1"/>
  <c r="J634" i="7" s="1"/>
  <c r="H633" i="7"/>
  <c r="E634" i="7"/>
  <c r="D634" i="7"/>
  <c r="B636" i="7"/>
  <c r="C635" i="7"/>
  <c r="F635" i="7" s="1"/>
  <c r="G635" i="7" s="1"/>
  <c r="J635" i="7" s="1"/>
  <c r="H634" i="7"/>
  <c r="AE611" i="1"/>
  <c r="Y610" i="1"/>
  <c r="Z327" i="1"/>
  <c r="L327" i="1" s="1"/>
  <c r="P327" i="1" s="1"/>
  <c r="V327" i="1"/>
  <c r="AD612" i="1"/>
  <c r="X611" i="1"/>
  <c r="AA611" i="1" s="1"/>
  <c r="Q610" i="1"/>
  <c r="K610" i="1"/>
  <c r="O610" i="1" s="1"/>
  <c r="T610" i="1"/>
  <c r="J610" i="1"/>
  <c r="N610" i="1" s="1"/>
  <c r="R610" i="1"/>
  <c r="AT144" i="9" l="1"/>
  <c r="F638" i="9"/>
  <c r="G638" i="9" s="1"/>
  <c r="J638" i="9" s="1"/>
  <c r="AK145" i="9"/>
  <c r="AL145" i="9" s="1"/>
  <c r="AM145" i="9" s="1"/>
  <c r="D638" i="9"/>
  <c r="B640" i="9"/>
  <c r="C639" i="9"/>
  <c r="E639" i="9" s="1"/>
  <c r="H637" i="9"/>
  <c r="K145" i="9"/>
  <c r="H635" i="7"/>
  <c r="B637" i="7"/>
  <c r="C636" i="7"/>
  <c r="E635" i="7"/>
  <c r="D635" i="7"/>
  <c r="AE612" i="1"/>
  <c r="Y611" i="1"/>
  <c r="AD613" i="1"/>
  <c r="X612" i="1"/>
  <c r="AA612" i="1" s="1"/>
  <c r="AK328" i="1"/>
  <c r="AI328" i="1" s="1"/>
  <c r="AF328" i="1" s="1"/>
  <c r="J611" i="1"/>
  <c r="N611" i="1" s="1"/>
  <c r="R611" i="1"/>
  <c r="AL328" i="1"/>
  <c r="AJ329" i="1" s="1"/>
  <c r="AH329" i="1" s="1"/>
  <c r="T611" i="1"/>
  <c r="K611" i="1"/>
  <c r="O611" i="1" s="1"/>
  <c r="Q611" i="1"/>
  <c r="H638" i="9" l="1"/>
  <c r="F639" i="9"/>
  <c r="G639" i="9" s="1"/>
  <c r="J639" i="9" s="1"/>
  <c r="AN145" i="9"/>
  <c r="S145" i="9"/>
  <c r="H639" i="9"/>
  <c r="D639" i="9"/>
  <c r="B641" i="9"/>
  <c r="C640" i="9"/>
  <c r="E640" i="9" s="1"/>
  <c r="E636" i="7"/>
  <c r="D636" i="7"/>
  <c r="F636" i="7"/>
  <c r="G636" i="7" s="1"/>
  <c r="B638" i="7"/>
  <c r="C637" i="7"/>
  <c r="AE613" i="1"/>
  <c r="Y612" i="1"/>
  <c r="Z328" i="1"/>
  <c r="L328" i="1" s="1"/>
  <c r="P328" i="1" s="1"/>
  <c r="V328" i="1"/>
  <c r="AD614" i="1"/>
  <c r="X613" i="1"/>
  <c r="AA613" i="1" s="1"/>
  <c r="Q612" i="1"/>
  <c r="K612" i="1"/>
  <c r="O612" i="1" s="1"/>
  <c r="T612" i="1"/>
  <c r="J612" i="1"/>
  <c r="N612" i="1" s="1"/>
  <c r="R612" i="1"/>
  <c r="AF145" i="9" l="1"/>
  <c r="Z145" i="9"/>
  <c r="AA145" i="9"/>
  <c r="U145" i="9"/>
  <c r="V145" i="9"/>
  <c r="AG145" i="9" s="1"/>
  <c r="T145" i="9"/>
  <c r="AB145" i="9" s="1"/>
  <c r="W145" i="9"/>
  <c r="F640" i="9"/>
  <c r="G640" i="9" s="1"/>
  <c r="D640" i="9"/>
  <c r="B642" i="9"/>
  <c r="C641" i="9"/>
  <c r="E641" i="9" s="1"/>
  <c r="J636" i="7"/>
  <c r="F637" i="7" s="1"/>
  <c r="G637" i="7" s="1"/>
  <c r="J637" i="7" s="1"/>
  <c r="H636" i="7"/>
  <c r="E637" i="7"/>
  <c r="D637" i="7"/>
  <c r="B639" i="7"/>
  <c r="C638" i="7"/>
  <c r="AE614" i="1"/>
  <c r="Y613" i="1"/>
  <c r="AD615" i="1"/>
  <c r="X614" i="1"/>
  <c r="AA614" i="1" s="1"/>
  <c r="AK329" i="1"/>
  <c r="AI329" i="1" s="1"/>
  <c r="AF329" i="1" s="1"/>
  <c r="R613" i="1"/>
  <c r="J613" i="1"/>
  <c r="N613" i="1" s="1"/>
  <c r="AL329" i="1"/>
  <c r="AJ330" i="1" s="1"/>
  <c r="AH330" i="1" s="1"/>
  <c r="K613" i="1"/>
  <c r="O613" i="1" s="1"/>
  <c r="T613" i="1"/>
  <c r="Q613" i="1"/>
  <c r="R145" i="9" l="1"/>
  <c r="AD145" i="9"/>
  <c r="AE145" i="9"/>
  <c r="F641" i="9"/>
  <c r="AQ145" i="9"/>
  <c r="J640" i="9"/>
  <c r="G641" i="9" s="1"/>
  <c r="J641" i="9" s="1"/>
  <c r="H640" i="9"/>
  <c r="H641" i="9" s="1"/>
  <c r="P145" i="9"/>
  <c r="Q145" i="9"/>
  <c r="AI145" i="9"/>
  <c r="AH145" i="9"/>
  <c r="O145" i="9"/>
  <c r="N145" i="9"/>
  <c r="AS145" i="9"/>
  <c r="D641" i="9"/>
  <c r="B643" i="9"/>
  <c r="C642" i="9"/>
  <c r="E642" i="9" s="1"/>
  <c r="AC145" i="9"/>
  <c r="H637" i="7"/>
  <c r="F638" i="7"/>
  <c r="G638" i="7" s="1"/>
  <c r="J638" i="7" s="1"/>
  <c r="B640" i="7"/>
  <c r="C639" i="7"/>
  <c r="E638" i="7"/>
  <c r="D638" i="7"/>
  <c r="AE615" i="1"/>
  <c r="Y614" i="1"/>
  <c r="Z329" i="1"/>
  <c r="L329" i="1" s="1"/>
  <c r="P329" i="1" s="1"/>
  <c r="V329" i="1"/>
  <c r="AD616" i="1"/>
  <c r="X615" i="1"/>
  <c r="AA615" i="1" s="1"/>
  <c r="Q614" i="1"/>
  <c r="K614" i="1"/>
  <c r="O614" i="1" s="1"/>
  <c r="T614" i="1"/>
  <c r="R614" i="1"/>
  <c r="J614" i="1"/>
  <c r="N614" i="1" s="1"/>
  <c r="Y145" i="9" l="1"/>
  <c r="X145" i="9"/>
  <c r="L145" i="9"/>
  <c r="F642" i="9"/>
  <c r="D642" i="9"/>
  <c r="B644" i="9"/>
  <c r="C643" i="9"/>
  <c r="E643" i="9" s="1"/>
  <c r="M145" i="9"/>
  <c r="AR145" i="9"/>
  <c r="AP145" i="9"/>
  <c r="AO145" i="9" s="1"/>
  <c r="G642" i="9"/>
  <c r="J642" i="9" s="1"/>
  <c r="H638" i="7"/>
  <c r="E639" i="7"/>
  <c r="D639" i="7"/>
  <c r="B641" i="7"/>
  <c r="C640" i="7"/>
  <c r="F639" i="7"/>
  <c r="G639" i="7" s="1"/>
  <c r="AE616" i="1"/>
  <c r="Y615" i="1"/>
  <c r="AD617" i="1"/>
  <c r="X616" i="1"/>
  <c r="AA616" i="1" s="1"/>
  <c r="AK330" i="1"/>
  <c r="AI330" i="1" s="1"/>
  <c r="AF330" i="1" s="1"/>
  <c r="T615" i="1"/>
  <c r="K615" i="1"/>
  <c r="O615" i="1" s="1"/>
  <c r="Q615" i="1"/>
  <c r="R615" i="1"/>
  <c r="J615" i="1"/>
  <c r="N615" i="1" s="1"/>
  <c r="AL330" i="1"/>
  <c r="AJ331" i="1" s="1"/>
  <c r="AH331" i="1" s="1"/>
  <c r="AT145" i="9" l="1"/>
  <c r="AK146" i="9" s="1"/>
  <c r="F643" i="9"/>
  <c r="K146" i="9"/>
  <c r="D643" i="9"/>
  <c r="B645" i="9"/>
  <c r="C644" i="9"/>
  <c r="E644" i="9" s="1"/>
  <c r="G643" i="9"/>
  <c r="J643" i="9" s="1"/>
  <c r="H642" i="9"/>
  <c r="B642" i="7"/>
  <c r="C641" i="7"/>
  <c r="J639" i="7"/>
  <c r="F640" i="7" s="1"/>
  <c r="G640" i="7" s="1"/>
  <c r="J640" i="7" s="1"/>
  <c r="F641" i="7" s="1"/>
  <c r="G641" i="7" s="1"/>
  <c r="J641" i="7" s="1"/>
  <c r="H639" i="7"/>
  <c r="E640" i="7"/>
  <c r="D640" i="7"/>
  <c r="AE617" i="1"/>
  <c r="Y616" i="1"/>
  <c r="Z330" i="1"/>
  <c r="L330" i="1" s="1"/>
  <c r="P330" i="1" s="1"/>
  <c r="V330" i="1"/>
  <c r="AD618" i="1"/>
  <c r="X617" i="1"/>
  <c r="AA617" i="1" s="1"/>
  <c r="Q616" i="1"/>
  <c r="R616" i="1"/>
  <c r="J616" i="1"/>
  <c r="N616" i="1" s="1"/>
  <c r="T616" i="1"/>
  <c r="K616" i="1"/>
  <c r="O616" i="1" s="1"/>
  <c r="AL146" i="9" l="1"/>
  <c r="AM146" i="9" s="1"/>
  <c r="AN146" i="9"/>
  <c r="F644" i="9"/>
  <c r="G644" i="9"/>
  <c r="J644" i="9" s="1"/>
  <c r="S146" i="9"/>
  <c r="B646" i="9"/>
  <c r="C645" i="9"/>
  <c r="E645" i="9" s="1"/>
  <c r="D644" i="9"/>
  <c r="H643" i="9"/>
  <c r="H644" i="9" s="1"/>
  <c r="H640" i="7"/>
  <c r="H641" i="7" s="1"/>
  <c r="E641" i="7"/>
  <c r="D641" i="7"/>
  <c r="B643" i="7"/>
  <c r="C642" i="7"/>
  <c r="F642" i="7" s="1"/>
  <c r="G642" i="7" s="1"/>
  <c r="J642" i="7" s="1"/>
  <c r="AE618" i="1"/>
  <c r="Y617" i="1"/>
  <c r="AD619" i="1"/>
  <c r="X618" i="1"/>
  <c r="AA618" i="1" s="1"/>
  <c r="AK331" i="1"/>
  <c r="AI331" i="1" s="1"/>
  <c r="AF331" i="1" s="1"/>
  <c r="T617" i="1"/>
  <c r="K617" i="1"/>
  <c r="O617" i="1" s="1"/>
  <c r="J617" i="1"/>
  <c r="N617" i="1" s="1"/>
  <c r="R617" i="1"/>
  <c r="Q617" i="1"/>
  <c r="AL331" i="1"/>
  <c r="AJ332" i="1" s="1"/>
  <c r="AH332" i="1" s="1"/>
  <c r="AF146" i="9" l="1"/>
  <c r="AA146" i="9"/>
  <c r="Z146" i="9"/>
  <c r="U146" i="9"/>
  <c r="V146" i="9"/>
  <c r="AG146" i="9" s="1"/>
  <c r="T146" i="9"/>
  <c r="AB146" i="9" s="1"/>
  <c r="W146" i="9"/>
  <c r="F645" i="9"/>
  <c r="G645" i="9" s="1"/>
  <c r="J645" i="9" s="1"/>
  <c r="B647" i="9"/>
  <c r="C646" i="9"/>
  <c r="E646" i="9" s="1"/>
  <c r="D645" i="9"/>
  <c r="E642" i="7"/>
  <c r="D642" i="7"/>
  <c r="H642" i="7"/>
  <c r="B644" i="7"/>
  <c r="C643" i="7"/>
  <c r="F643" i="7" s="1"/>
  <c r="G643" i="7" s="1"/>
  <c r="J643" i="7" s="1"/>
  <c r="AE619" i="1"/>
  <c r="Y618" i="1"/>
  <c r="Z331" i="1"/>
  <c r="L331" i="1" s="1"/>
  <c r="P331" i="1" s="1"/>
  <c r="V331" i="1"/>
  <c r="AD620" i="1"/>
  <c r="X619" i="1"/>
  <c r="AA619" i="1" s="1"/>
  <c r="Q618" i="1"/>
  <c r="R618" i="1"/>
  <c r="J618" i="1"/>
  <c r="N618" i="1" s="1"/>
  <c r="T618" i="1"/>
  <c r="K618" i="1"/>
  <c r="O618" i="1" s="1"/>
  <c r="R146" i="9" l="1"/>
  <c r="AE146" i="9"/>
  <c r="AD146" i="9"/>
  <c r="F646" i="9"/>
  <c r="G646" i="9" s="1"/>
  <c r="J646" i="9" s="1"/>
  <c r="N146" i="9"/>
  <c r="AS146" i="9"/>
  <c r="AC146" i="9"/>
  <c r="O146" i="9"/>
  <c r="AQ146" i="9"/>
  <c r="AH146" i="9"/>
  <c r="Q146" i="9"/>
  <c r="AI146" i="9"/>
  <c r="D646" i="9"/>
  <c r="B648" i="9"/>
  <c r="C647" i="9"/>
  <c r="E647" i="9" s="1"/>
  <c r="H645" i="9"/>
  <c r="B645" i="7"/>
  <c r="C644" i="7"/>
  <c r="E643" i="7"/>
  <c r="D643" i="7"/>
  <c r="H643" i="7"/>
  <c r="AE620" i="1"/>
  <c r="Y619" i="1"/>
  <c r="AD621" i="1"/>
  <c r="X620" i="1"/>
  <c r="AA620" i="1" s="1"/>
  <c r="AK332" i="1"/>
  <c r="AI332" i="1" s="1"/>
  <c r="AF332" i="1" s="1"/>
  <c r="AL332" i="1"/>
  <c r="AJ333" i="1" s="1"/>
  <c r="AH333" i="1" s="1"/>
  <c r="K619" i="1"/>
  <c r="O619" i="1" s="1"/>
  <c r="T619" i="1"/>
  <c r="Q619" i="1"/>
  <c r="J619" i="1"/>
  <c r="N619" i="1" s="1"/>
  <c r="R619" i="1"/>
  <c r="X146" i="9" l="1"/>
  <c r="Y146" i="9"/>
  <c r="L146" i="9"/>
  <c r="F647" i="9"/>
  <c r="H646" i="9"/>
  <c r="P146" i="9"/>
  <c r="D647" i="9"/>
  <c r="B649" i="9"/>
  <c r="C648" i="9"/>
  <c r="E648" i="9" s="1"/>
  <c r="G647" i="9"/>
  <c r="J647" i="9" s="1"/>
  <c r="E644" i="7"/>
  <c r="D644" i="7"/>
  <c r="F644" i="7"/>
  <c r="G644" i="7" s="1"/>
  <c r="J644" i="7" s="1"/>
  <c r="B646" i="7"/>
  <c r="C645" i="7"/>
  <c r="AE621" i="1"/>
  <c r="Y620" i="1"/>
  <c r="Z332" i="1"/>
  <c r="L332" i="1" s="1"/>
  <c r="P332" i="1" s="1"/>
  <c r="V332" i="1"/>
  <c r="AD622" i="1"/>
  <c r="X621" i="1"/>
  <c r="AA621" i="1" s="1"/>
  <c r="R620" i="1"/>
  <c r="J620" i="1"/>
  <c r="N620" i="1" s="1"/>
  <c r="Q620" i="1"/>
  <c r="T620" i="1"/>
  <c r="K620" i="1"/>
  <c r="O620" i="1" s="1"/>
  <c r="F648" i="9" l="1"/>
  <c r="G648" i="9" s="1"/>
  <c r="J648" i="9" s="1"/>
  <c r="M146" i="9"/>
  <c r="AR146" i="9"/>
  <c r="AP146" i="9"/>
  <c r="AO146" i="9" s="1"/>
  <c r="H647" i="9"/>
  <c r="C649" i="9"/>
  <c r="E649" i="9" s="1"/>
  <c r="B650" i="9"/>
  <c r="D648" i="9"/>
  <c r="H644" i="7"/>
  <c r="E645" i="7"/>
  <c r="D645" i="7"/>
  <c r="B647" i="7"/>
  <c r="C646" i="7"/>
  <c r="F645" i="7"/>
  <c r="G645" i="7" s="1"/>
  <c r="J645" i="7" s="1"/>
  <c r="AE622" i="1"/>
  <c r="Y621" i="1"/>
  <c r="AD623" i="1"/>
  <c r="X622" i="1"/>
  <c r="AA622" i="1" s="1"/>
  <c r="AK333" i="1"/>
  <c r="AI333" i="1" s="1"/>
  <c r="AF333" i="1" s="1"/>
  <c r="K621" i="1"/>
  <c r="O621" i="1" s="1"/>
  <c r="T621" i="1"/>
  <c r="AL333" i="1"/>
  <c r="AJ334" i="1" s="1"/>
  <c r="AH334" i="1" s="1"/>
  <c r="Q621" i="1"/>
  <c r="R621" i="1"/>
  <c r="J621" i="1"/>
  <c r="N621" i="1" s="1"/>
  <c r="AT146" i="9" l="1"/>
  <c r="AK147" i="9" s="1"/>
  <c r="F649" i="9"/>
  <c r="G649" i="9" s="1"/>
  <c r="J649" i="9" s="1"/>
  <c r="H648" i="9"/>
  <c r="D649" i="9"/>
  <c r="B651" i="9"/>
  <c r="C650" i="9"/>
  <c r="E650" i="9" s="1"/>
  <c r="H649" i="9"/>
  <c r="K147" i="9"/>
  <c r="B648" i="7"/>
  <c r="C647" i="7"/>
  <c r="F646" i="7"/>
  <c r="G646" i="7" s="1"/>
  <c r="J646" i="7" s="1"/>
  <c r="F647" i="7" s="1"/>
  <c r="G647" i="7" s="1"/>
  <c r="J647" i="7" s="1"/>
  <c r="E646" i="7"/>
  <c r="D646" i="7"/>
  <c r="H645" i="7"/>
  <c r="AE623" i="1"/>
  <c r="Y622" i="1"/>
  <c r="Z333" i="1"/>
  <c r="L333" i="1" s="1"/>
  <c r="P333" i="1" s="1"/>
  <c r="V333" i="1"/>
  <c r="AD624" i="1"/>
  <c r="X623" i="1"/>
  <c r="AA623" i="1" s="1"/>
  <c r="J622" i="1"/>
  <c r="N622" i="1" s="1"/>
  <c r="R622" i="1"/>
  <c r="Q622" i="1"/>
  <c r="K622" i="1"/>
  <c r="O622" i="1" s="1"/>
  <c r="T622" i="1"/>
  <c r="AN147" i="9" l="1"/>
  <c r="AL147" i="9"/>
  <c r="AM147" i="9" s="1"/>
  <c r="F650" i="9"/>
  <c r="S147" i="9"/>
  <c r="D650" i="9"/>
  <c r="C651" i="9"/>
  <c r="E651" i="9" s="1"/>
  <c r="B652" i="9"/>
  <c r="G650" i="9"/>
  <c r="J650" i="9" s="1"/>
  <c r="H646" i="7"/>
  <c r="H647" i="7" s="1"/>
  <c r="E647" i="7"/>
  <c r="D647" i="7"/>
  <c r="B649" i="7"/>
  <c r="C648" i="7"/>
  <c r="AE624" i="1"/>
  <c r="Y623" i="1"/>
  <c r="AD625" i="1"/>
  <c r="X624" i="1"/>
  <c r="AA624" i="1" s="1"/>
  <c r="AK334" i="1"/>
  <c r="AI334" i="1" s="1"/>
  <c r="AF334" i="1" s="1"/>
  <c r="J623" i="1"/>
  <c r="N623" i="1" s="1"/>
  <c r="R623" i="1"/>
  <c r="AL334" i="1"/>
  <c r="AJ335" i="1" s="1"/>
  <c r="AH335" i="1" s="1"/>
  <c r="K623" i="1"/>
  <c r="O623" i="1" s="1"/>
  <c r="T623" i="1"/>
  <c r="Q623" i="1"/>
  <c r="AF147" i="9" l="1"/>
  <c r="AA147" i="9"/>
  <c r="Z147" i="9"/>
  <c r="U147" i="9"/>
  <c r="V147" i="9"/>
  <c r="AG147" i="9" s="1"/>
  <c r="T147" i="9"/>
  <c r="AB147" i="9" s="1"/>
  <c r="W147" i="9"/>
  <c r="F651" i="9"/>
  <c r="G651" i="9"/>
  <c r="J651" i="9" s="1"/>
  <c r="B653" i="9"/>
  <c r="C652" i="9"/>
  <c r="D651" i="9"/>
  <c r="H650" i="9"/>
  <c r="E648" i="7"/>
  <c r="D648" i="7"/>
  <c r="B650" i="7"/>
  <c r="C649" i="7"/>
  <c r="F648" i="7"/>
  <c r="G648" i="7" s="1"/>
  <c r="AE625" i="1"/>
  <c r="Y624" i="1"/>
  <c r="Z334" i="1"/>
  <c r="L334" i="1" s="1"/>
  <c r="P334" i="1" s="1"/>
  <c r="V334" i="1"/>
  <c r="AD626" i="1"/>
  <c r="X625" i="1"/>
  <c r="AA625" i="1" s="1"/>
  <c r="K624" i="1"/>
  <c r="O624" i="1" s="1"/>
  <c r="T624" i="1"/>
  <c r="Q624" i="1"/>
  <c r="R624" i="1"/>
  <c r="J624" i="1"/>
  <c r="N624" i="1" s="1"/>
  <c r="R147" i="9" l="1"/>
  <c r="AE147" i="9"/>
  <c r="AD147" i="9"/>
  <c r="E652" i="9"/>
  <c r="H651" i="9"/>
  <c r="O147" i="9"/>
  <c r="AS147" i="9"/>
  <c r="N147" i="9"/>
  <c r="P147" i="9"/>
  <c r="AP147" i="9"/>
  <c r="AO147" i="9" s="1"/>
  <c r="AQ147" i="9"/>
  <c r="Q147" i="9"/>
  <c r="AI147" i="9"/>
  <c r="AH147" i="9"/>
  <c r="D652" i="9"/>
  <c r="B654" i="9"/>
  <c r="C653" i="9"/>
  <c r="E653" i="9" s="1"/>
  <c r="E649" i="7"/>
  <c r="D649" i="7"/>
  <c r="J648" i="7"/>
  <c r="F649" i="7" s="1"/>
  <c r="G649" i="7" s="1"/>
  <c r="J649" i="7" s="1"/>
  <c r="H648" i="7"/>
  <c r="B651" i="7"/>
  <c r="C650" i="7"/>
  <c r="AE626" i="1"/>
  <c r="Y625" i="1"/>
  <c r="AD627" i="1"/>
  <c r="X626" i="1"/>
  <c r="AA626" i="1" s="1"/>
  <c r="AK335" i="1"/>
  <c r="AI335" i="1" s="1"/>
  <c r="AF335" i="1" s="1"/>
  <c r="J625" i="1"/>
  <c r="N625" i="1" s="1"/>
  <c r="R625" i="1"/>
  <c r="AL335" i="1"/>
  <c r="AJ336" i="1" s="1"/>
  <c r="AH336" i="1" s="1"/>
  <c r="Q625" i="1"/>
  <c r="T625" i="1"/>
  <c r="K625" i="1"/>
  <c r="O625" i="1" s="1"/>
  <c r="X147" i="9" l="1"/>
  <c r="Y147" i="9"/>
  <c r="AC147" i="9"/>
  <c r="L147" i="9"/>
  <c r="F652" i="9"/>
  <c r="G652" i="9" s="1"/>
  <c r="F653" i="9"/>
  <c r="G653" i="9" s="1"/>
  <c r="J653" i="9" s="1"/>
  <c r="M147" i="9"/>
  <c r="AR147" i="9"/>
  <c r="AT147" i="9" s="1"/>
  <c r="D653" i="9"/>
  <c r="C654" i="9"/>
  <c r="E654" i="9" s="1"/>
  <c r="B655" i="9"/>
  <c r="AK148" i="9"/>
  <c r="E650" i="7"/>
  <c r="D650" i="7"/>
  <c r="F650" i="7"/>
  <c r="G650" i="7" s="1"/>
  <c r="J650" i="7" s="1"/>
  <c r="B652" i="7"/>
  <c r="C651" i="7"/>
  <c r="H649" i="7"/>
  <c r="AE627" i="1"/>
  <c r="Y626" i="1"/>
  <c r="Z335" i="1"/>
  <c r="L335" i="1" s="1"/>
  <c r="P335" i="1" s="1"/>
  <c r="V335" i="1"/>
  <c r="AD628" i="1"/>
  <c r="X627" i="1"/>
  <c r="AA627" i="1" s="1"/>
  <c r="Q626" i="1"/>
  <c r="T626" i="1"/>
  <c r="K626" i="1"/>
  <c r="O626" i="1" s="1"/>
  <c r="R626" i="1"/>
  <c r="J626" i="1"/>
  <c r="N626" i="1" s="1"/>
  <c r="J652" i="9" l="1"/>
  <c r="H652" i="9"/>
  <c r="F654" i="9"/>
  <c r="H653" i="9"/>
  <c r="C655" i="9"/>
  <c r="E655" i="9" s="1"/>
  <c r="B656" i="9"/>
  <c r="D654" i="9"/>
  <c r="K148" i="9"/>
  <c r="G654" i="9"/>
  <c r="J654" i="9" s="1"/>
  <c r="AL148" i="9"/>
  <c r="AM148" i="9" s="1"/>
  <c r="AN148" i="9"/>
  <c r="F651" i="7"/>
  <c r="G651" i="7" s="1"/>
  <c r="J651" i="7" s="1"/>
  <c r="B653" i="7"/>
  <c r="C652" i="7"/>
  <c r="H650" i="7"/>
  <c r="E651" i="7"/>
  <c r="D651" i="7"/>
  <c r="AE628" i="1"/>
  <c r="Y627" i="1"/>
  <c r="AD629" i="1"/>
  <c r="X628" i="1"/>
  <c r="AA628" i="1" s="1"/>
  <c r="AK336" i="1"/>
  <c r="AI336" i="1" s="1"/>
  <c r="AF336" i="1" s="1"/>
  <c r="J627" i="1"/>
  <c r="N627" i="1" s="1"/>
  <c r="R627" i="1"/>
  <c r="AL336" i="1"/>
  <c r="AJ337" i="1" s="1"/>
  <c r="AH337" i="1" s="1"/>
  <c r="T627" i="1"/>
  <c r="K627" i="1"/>
  <c r="O627" i="1" s="1"/>
  <c r="Q627" i="1"/>
  <c r="H651" i="7" l="1"/>
  <c r="F655" i="9"/>
  <c r="G655" i="9" s="1"/>
  <c r="J655" i="9" s="1"/>
  <c r="S148" i="9"/>
  <c r="H654" i="9"/>
  <c r="C656" i="9"/>
  <c r="E656" i="9" s="1"/>
  <c r="B657" i="9"/>
  <c r="D655" i="9"/>
  <c r="E652" i="7"/>
  <c r="D652" i="7"/>
  <c r="B654" i="7"/>
  <c r="C653" i="7"/>
  <c r="F652" i="7"/>
  <c r="G652" i="7" s="1"/>
  <c r="J652" i="7" s="1"/>
  <c r="AE629" i="1"/>
  <c r="Y628" i="1"/>
  <c r="Z336" i="1"/>
  <c r="L336" i="1" s="1"/>
  <c r="P336" i="1" s="1"/>
  <c r="V336" i="1"/>
  <c r="AD630" i="1"/>
  <c r="X629" i="1"/>
  <c r="AA629" i="1" s="1"/>
  <c r="Q628" i="1"/>
  <c r="J628" i="1"/>
  <c r="N628" i="1" s="1"/>
  <c r="R628" i="1"/>
  <c r="T628" i="1"/>
  <c r="K628" i="1"/>
  <c r="O628" i="1" s="1"/>
  <c r="AF148" i="9" l="1"/>
  <c r="AA148" i="9"/>
  <c r="Z148" i="9"/>
  <c r="U148" i="9"/>
  <c r="V148" i="9"/>
  <c r="AG148" i="9" s="1"/>
  <c r="T148" i="9"/>
  <c r="AB148" i="9" s="1"/>
  <c r="W148" i="9"/>
  <c r="H655" i="9"/>
  <c r="F656" i="9"/>
  <c r="G656" i="9" s="1"/>
  <c r="J656" i="9" s="1"/>
  <c r="B658" i="9"/>
  <c r="C657" i="9"/>
  <c r="E657" i="9" s="1"/>
  <c r="D656" i="9"/>
  <c r="F653" i="7"/>
  <c r="G653" i="7" s="1"/>
  <c r="J653" i="7" s="1"/>
  <c r="H652" i="7"/>
  <c r="E653" i="7"/>
  <c r="D653" i="7"/>
  <c r="B655" i="7"/>
  <c r="C654" i="7"/>
  <c r="AE630" i="1"/>
  <c r="Y629" i="1"/>
  <c r="AD631" i="1"/>
  <c r="X630" i="1"/>
  <c r="AA630" i="1" s="1"/>
  <c r="AK337" i="1"/>
  <c r="AI337" i="1" s="1"/>
  <c r="AF337" i="1" s="1"/>
  <c r="T629" i="1"/>
  <c r="K629" i="1"/>
  <c r="O629" i="1" s="1"/>
  <c r="Q629" i="1"/>
  <c r="J629" i="1"/>
  <c r="N629" i="1" s="1"/>
  <c r="R629" i="1"/>
  <c r="AL337" i="1"/>
  <c r="AJ338" i="1" s="1"/>
  <c r="AH338" i="1" s="1"/>
  <c r="R148" i="9" l="1"/>
  <c r="AE148" i="9"/>
  <c r="AD148" i="9"/>
  <c r="F657" i="9"/>
  <c r="G657" i="9" s="1"/>
  <c r="J657" i="9" s="1"/>
  <c r="P148" i="9"/>
  <c r="AH148" i="9"/>
  <c r="Q148" i="9"/>
  <c r="AI148" i="9"/>
  <c r="H656" i="9"/>
  <c r="D657" i="9"/>
  <c r="O148" i="9"/>
  <c r="B659" i="9"/>
  <c r="C658" i="9"/>
  <c r="E658" i="9" s="1"/>
  <c r="H653" i="7"/>
  <c r="E654" i="7"/>
  <c r="D654" i="7"/>
  <c r="B656" i="7"/>
  <c r="C655" i="7"/>
  <c r="F654" i="7"/>
  <c r="G654" i="7" s="1"/>
  <c r="J654" i="7" s="1"/>
  <c r="AE631" i="1"/>
  <c r="Y630" i="1"/>
  <c r="Z337" i="1"/>
  <c r="L337" i="1" s="1"/>
  <c r="P337" i="1" s="1"/>
  <c r="V337" i="1"/>
  <c r="AD632" i="1"/>
  <c r="X631" i="1"/>
  <c r="AA631" i="1" s="1"/>
  <c r="R630" i="1"/>
  <c r="J630" i="1"/>
  <c r="N630" i="1" s="1"/>
  <c r="Q630" i="1"/>
  <c r="K630" i="1"/>
  <c r="O630" i="1" s="1"/>
  <c r="T630" i="1"/>
  <c r="X148" i="9" l="1"/>
  <c r="Y148" i="9"/>
  <c r="L148" i="9"/>
  <c r="AQ148" i="9"/>
  <c r="F658" i="9"/>
  <c r="H657" i="9"/>
  <c r="D658" i="9"/>
  <c r="N148" i="9"/>
  <c r="AS148" i="9"/>
  <c r="AC148" i="9"/>
  <c r="B660" i="9"/>
  <c r="C659" i="9"/>
  <c r="E659" i="9" s="1"/>
  <c r="G658" i="9"/>
  <c r="J658" i="9" s="1"/>
  <c r="AR148" i="9"/>
  <c r="M148" i="9"/>
  <c r="AP148" i="9"/>
  <c r="AO148" i="9" s="1"/>
  <c r="F655" i="7"/>
  <c r="G655" i="7" s="1"/>
  <c r="J655" i="7" s="1"/>
  <c r="H654" i="7"/>
  <c r="B657" i="7"/>
  <c r="C656" i="7"/>
  <c r="E655" i="7"/>
  <c r="D655" i="7"/>
  <c r="AE632" i="1"/>
  <c r="Y631" i="1"/>
  <c r="AD633" i="1"/>
  <c r="X632" i="1"/>
  <c r="AA632" i="1" s="1"/>
  <c r="AK338" i="1"/>
  <c r="AI338" i="1" s="1"/>
  <c r="AF338" i="1" s="1"/>
  <c r="AL338" i="1"/>
  <c r="AJ339" i="1" s="1"/>
  <c r="AH339" i="1" s="1"/>
  <c r="K631" i="1"/>
  <c r="O631" i="1" s="1"/>
  <c r="T631" i="1"/>
  <c r="Q631" i="1"/>
  <c r="J631" i="1"/>
  <c r="N631" i="1" s="1"/>
  <c r="R631" i="1"/>
  <c r="AT148" i="9" l="1"/>
  <c r="F659" i="9"/>
  <c r="G659" i="9" s="1"/>
  <c r="J659" i="9" s="1"/>
  <c r="C660" i="9"/>
  <c r="E660" i="9" s="1"/>
  <c r="B661" i="9"/>
  <c r="AK149" i="9"/>
  <c r="K149" i="9"/>
  <c r="D659" i="9"/>
  <c r="H658" i="9"/>
  <c r="H655" i="7"/>
  <c r="E656" i="7"/>
  <c r="D656" i="7"/>
  <c r="F656" i="7"/>
  <c r="G656" i="7" s="1"/>
  <c r="J656" i="7" s="1"/>
  <c r="B658" i="7"/>
  <c r="C657" i="7"/>
  <c r="AE633" i="1"/>
  <c r="Y632" i="1"/>
  <c r="Z338" i="1"/>
  <c r="L338" i="1" s="1"/>
  <c r="P338" i="1" s="1"/>
  <c r="V338" i="1"/>
  <c r="AD634" i="1"/>
  <c r="X633" i="1"/>
  <c r="AA633" i="1" s="1"/>
  <c r="J632" i="1"/>
  <c r="N632" i="1" s="1"/>
  <c r="R632" i="1"/>
  <c r="Q632" i="1"/>
  <c r="T632" i="1"/>
  <c r="K632" i="1"/>
  <c r="O632" i="1" s="1"/>
  <c r="H659" i="9" l="1"/>
  <c r="F660" i="9"/>
  <c r="S149" i="9"/>
  <c r="D660" i="9"/>
  <c r="AL149" i="9"/>
  <c r="AM149" i="9" s="1"/>
  <c r="AN149" i="9"/>
  <c r="B662" i="9"/>
  <c r="C661" i="9"/>
  <c r="E661" i="9" s="1"/>
  <c r="G660" i="9"/>
  <c r="J660" i="9" s="1"/>
  <c r="F657" i="7"/>
  <c r="G657" i="7" s="1"/>
  <c r="J657" i="7" s="1"/>
  <c r="B659" i="7"/>
  <c r="C658" i="7"/>
  <c r="H656" i="7"/>
  <c r="E657" i="7"/>
  <c r="D657" i="7"/>
  <c r="AE634" i="1"/>
  <c r="Y633" i="1"/>
  <c r="AD635" i="1"/>
  <c r="X634" i="1"/>
  <c r="AA634" i="1" s="1"/>
  <c r="AK339" i="1"/>
  <c r="AI339" i="1" s="1"/>
  <c r="AF339" i="1" s="1"/>
  <c r="AL339" i="1"/>
  <c r="AJ340" i="1" s="1"/>
  <c r="AH340" i="1" s="1"/>
  <c r="T633" i="1"/>
  <c r="K633" i="1"/>
  <c r="O633" i="1" s="1"/>
  <c r="Q633" i="1"/>
  <c r="J633" i="1"/>
  <c r="N633" i="1" s="1"/>
  <c r="R633" i="1"/>
  <c r="H657" i="7" l="1"/>
  <c r="AF149" i="9"/>
  <c r="AA149" i="9"/>
  <c r="Z149" i="9"/>
  <c r="U149" i="9"/>
  <c r="V149" i="9"/>
  <c r="AG149" i="9" s="1"/>
  <c r="T149" i="9"/>
  <c r="AB149" i="9" s="1"/>
  <c r="W149" i="9"/>
  <c r="F661" i="9"/>
  <c r="G661" i="9" s="1"/>
  <c r="J661" i="9" s="1"/>
  <c r="D661" i="9"/>
  <c r="B663" i="9"/>
  <c r="C662" i="9"/>
  <c r="E662" i="9" s="1"/>
  <c r="H660" i="9"/>
  <c r="E658" i="7"/>
  <c r="D658" i="7"/>
  <c r="B660" i="7"/>
  <c r="C659" i="7"/>
  <c r="F658" i="7"/>
  <c r="G658" i="7" s="1"/>
  <c r="J658" i="7" s="1"/>
  <c r="AE635" i="1"/>
  <c r="Y634" i="1"/>
  <c r="Z339" i="1"/>
  <c r="L339" i="1" s="1"/>
  <c r="P339" i="1" s="1"/>
  <c r="V339" i="1"/>
  <c r="AD636" i="1"/>
  <c r="X635" i="1"/>
  <c r="AA635" i="1" s="1"/>
  <c r="Q634" i="1"/>
  <c r="J634" i="1"/>
  <c r="N634" i="1" s="1"/>
  <c r="R634" i="1"/>
  <c r="T634" i="1"/>
  <c r="K634" i="1"/>
  <c r="O634" i="1" s="1"/>
  <c r="R149" i="9" l="1"/>
  <c r="AE149" i="9"/>
  <c r="AD149" i="9"/>
  <c r="F662" i="9"/>
  <c r="H661" i="9"/>
  <c r="AS149" i="9"/>
  <c r="N149" i="9"/>
  <c r="O149" i="9"/>
  <c r="P149" i="9"/>
  <c r="D662" i="9"/>
  <c r="B664" i="9"/>
  <c r="C663" i="9"/>
  <c r="E663" i="9" s="1"/>
  <c r="AQ149" i="9"/>
  <c r="AI149" i="9"/>
  <c r="AH149" i="9"/>
  <c r="Q149" i="9"/>
  <c r="G662" i="9"/>
  <c r="J662" i="9" s="1"/>
  <c r="F659" i="7"/>
  <c r="G659" i="7" s="1"/>
  <c r="J659" i="7" s="1"/>
  <c r="B661" i="7"/>
  <c r="C660" i="7"/>
  <c r="E659" i="7"/>
  <c r="D659" i="7"/>
  <c r="H658" i="7"/>
  <c r="AE636" i="1"/>
  <c r="Y635" i="1"/>
  <c r="AD637" i="1"/>
  <c r="X636" i="1"/>
  <c r="AA636" i="1" s="1"/>
  <c r="AK340" i="1"/>
  <c r="AI340" i="1" s="1"/>
  <c r="AF340" i="1" s="1"/>
  <c r="K635" i="1"/>
  <c r="O635" i="1" s="1"/>
  <c r="T635" i="1"/>
  <c r="AL340" i="1"/>
  <c r="AJ341" i="1" s="1"/>
  <c r="AH341" i="1" s="1"/>
  <c r="J635" i="1"/>
  <c r="N635" i="1" s="1"/>
  <c r="R635" i="1"/>
  <c r="Q635" i="1"/>
  <c r="Y149" i="9" l="1"/>
  <c r="X149" i="9"/>
  <c r="AC149" i="9"/>
  <c r="L149" i="9"/>
  <c r="F663" i="9"/>
  <c r="M149" i="9"/>
  <c r="AR149" i="9"/>
  <c r="AP149" i="9"/>
  <c r="AO149" i="9" s="1"/>
  <c r="D663" i="9"/>
  <c r="B665" i="9"/>
  <c r="C664" i="9"/>
  <c r="E664" i="9" s="1"/>
  <c r="G663" i="9"/>
  <c r="J663" i="9" s="1"/>
  <c r="H662" i="9"/>
  <c r="F660" i="7"/>
  <c r="G660" i="7" s="1"/>
  <c r="J660" i="7" s="1"/>
  <c r="H659" i="7"/>
  <c r="E660" i="7"/>
  <c r="D660" i="7"/>
  <c r="B662" i="7"/>
  <c r="C661" i="7"/>
  <c r="AE637" i="1"/>
  <c r="Y636" i="1"/>
  <c r="Z340" i="1"/>
  <c r="L340" i="1" s="1"/>
  <c r="P340" i="1" s="1"/>
  <c r="V340" i="1"/>
  <c r="AD638" i="1"/>
  <c r="X637" i="1"/>
  <c r="AA637" i="1" s="1"/>
  <c r="Q636" i="1"/>
  <c r="R636" i="1"/>
  <c r="J636" i="1"/>
  <c r="N636" i="1" s="1"/>
  <c r="T636" i="1"/>
  <c r="K636" i="1"/>
  <c r="O636" i="1" s="1"/>
  <c r="AT149" i="9" l="1"/>
  <c r="AK150" i="9" s="1"/>
  <c r="F664" i="9"/>
  <c r="H663" i="9"/>
  <c r="D664" i="9"/>
  <c r="B666" i="9"/>
  <c r="C665" i="9"/>
  <c r="E665" i="9" s="1"/>
  <c r="K150" i="9"/>
  <c r="G664" i="9"/>
  <c r="J664" i="9" s="1"/>
  <c r="H660" i="7"/>
  <c r="E661" i="7"/>
  <c r="D661" i="7"/>
  <c r="B663" i="7"/>
  <c r="C662" i="7"/>
  <c r="F661" i="7"/>
  <c r="G661" i="7" s="1"/>
  <c r="J661" i="7" s="1"/>
  <c r="AE638" i="1"/>
  <c r="Y637" i="1"/>
  <c r="AD639" i="1"/>
  <c r="X638" i="1"/>
  <c r="AA638" i="1" s="1"/>
  <c r="AK341" i="1"/>
  <c r="AI341" i="1" s="1"/>
  <c r="AF341" i="1" s="1"/>
  <c r="T637" i="1"/>
  <c r="K637" i="1"/>
  <c r="O637" i="1" s="1"/>
  <c r="Q637" i="1"/>
  <c r="AL341" i="1"/>
  <c r="AJ342" i="1" s="1"/>
  <c r="AH342" i="1" s="1"/>
  <c r="R637" i="1"/>
  <c r="J637" i="1"/>
  <c r="N637" i="1" s="1"/>
  <c r="AL150" i="9" l="1"/>
  <c r="AM150" i="9" s="1"/>
  <c r="AN150" i="9"/>
  <c r="F665" i="9"/>
  <c r="S150" i="9"/>
  <c r="H664" i="9"/>
  <c r="D665" i="9"/>
  <c r="B667" i="9"/>
  <c r="C666" i="9"/>
  <c r="E666" i="9" s="1"/>
  <c r="G665" i="9"/>
  <c r="J665" i="9" s="1"/>
  <c r="F662" i="7"/>
  <c r="G662" i="7" s="1"/>
  <c r="J662" i="7" s="1"/>
  <c r="H661" i="7"/>
  <c r="E662" i="7"/>
  <c r="D662" i="7"/>
  <c r="B664" i="7"/>
  <c r="C663" i="7"/>
  <c r="AE639" i="1"/>
  <c r="Y638" i="1"/>
  <c r="Z341" i="1"/>
  <c r="L341" i="1" s="1"/>
  <c r="P341" i="1" s="1"/>
  <c r="V341" i="1"/>
  <c r="AD640" i="1"/>
  <c r="X639" i="1"/>
  <c r="AA639" i="1" s="1"/>
  <c r="R638" i="1"/>
  <c r="J638" i="1"/>
  <c r="N638" i="1" s="1"/>
  <c r="K638" i="1"/>
  <c r="O638" i="1" s="1"/>
  <c r="T638" i="1"/>
  <c r="Q638" i="1"/>
  <c r="AF150" i="9" l="1"/>
  <c r="AA150" i="9"/>
  <c r="Z150" i="9"/>
  <c r="U150" i="9"/>
  <c r="V150" i="9"/>
  <c r="AG150" i="9" s="1"/>
  <c r="T150" i="9"/>
  <c r="AB150" i="9" s="1"/>
  <c r="W150" i="9"/>
  <c r="F666" i="9"/>
  <c r="G666" i="9"/>
  <c r="J666" i="9" s="1"/>
  <c r="D666" i="9"/>
  <c r="B668" i="9"/>
  <c r="C667" i="9"/>
  <c r="E667" i="9" s="1"/>
  <c r="H665" i="9"/>
  <c r="H662" i="7"/>
  <c r="E663" i="7"/>
  <c r="D663" i="7"/>
  <c r="B665" i="7"/>
  <c r="C664" i="7"/>
  <c r="F663" i="7"/>
  <c r="G663" i="7" s="1"/>
  <c r="J663" i="7" s="1"/>
  <c r="AE640" i="1"/>
  <c r="Y639" i="1"/>
  <c r="AD641" i="1"/>
  <c r="X640" i="1"/>
  <c r="AA640" i="1" s="1"/>
  <c r="AK342" i="1"/>
  <c r="AI342" i="1" s="1"/>
  <c r="AF342" i="1" s="1"/>
  <c r="AL342" i="1"/>
  <c r="AJ343" i="1" s="1"/>
  <c r="AH343" i="1" s="1"/>
  <c r="T639" i="1"/>
  <c r="K639" i="1"/>
  <c r="O639" i="1" s="1"/>
  <c r="Q639" i="1"/>
  <c r="J639" i="1"/>
  <c r="N639" i="1" s="1"/>
  <c r="R639" i="1"/>
  <c r="R150" i="9" l="1"/>
  <c r="AE150" i="9"/>
  <c r="AD150" i="9"/>
  <c r="H666" i="9"/>
  <c r="F667" i="9"/>
  <c r="C668" i="9"/>
  <c r="E668" i="9" s="1"/>
  <c r="B669" i="9"/>
  <c r="AQ150" i="9"/>
  <c r="D667" i="9"/>
  <c r="G667" i="9"/>
  <c r="J667" i="9" s="1"/>
  <c r="N150" i="9"/>
  <c r="AS150" i="9"/>
  <c r="O150" i="9"/>
  <c r="AH150" i="9"/>
  <c r="Q150" i="9"/>
  <c r="AI150" i="9"/>
  <c r="P150" i="9"/>
  <c r="F664" i="7"/>
  <c r="G664" i="7" s="1"/>
  <c r="J664" i="7" s="1"/>
  <c r="H663" i="7"/>
  <c r="E664" i="7"/>
  <c r="D664" i="7"/>
  <c r="B666" i="7"/>
  <c r="C665" i="7"/>
  <c r="AE641" i="1"/>
  <c r="Y640" i="1"/>
  <c r="Z342" i="1"/>
  <c r="L342" i="1" s="1"/>
  <c r="P342" i="1" s="1"/>
  <c r="V342" i="1"/>
  <c r="AD642" i="1"/>
  <c r="X641" i="1"/>
  <c r="AA641" i="1" s="1"/>
  <c r="J640" i="1"/>
  <c r="N640" i="1" s="1"/>
  <c r="R640" i="1"/>
  <c r="T640" i="1"/>
  <c r="K640" i="1"/>
  <c r="O640" i="1" s="1"/>
  <c r="Q640" i="1"/>
  <c r="X150" i="9" l="1"/>
  <c r="Y150" i="9"/>
  <c r="L150" i="9"/>
  <c r="AC150" i="9"/>
  <c r="F668" i="9"/>
  <c r="G668" i="9" s="1"/>
  <c r="J668" i="9" s="1"/>
  <c r="AR150" i="9"/>
  <c r="M150" i="9"/>
  <c r="B670" i="9"/>
  <c r="C669" i="9"/>
  <c r="E669" i="9" s="1"/>
  <c r="AP150" i="9"/>
  <c r="AO150" i="9" s="1"/>
  <c r="D668" i="9"/>
  <c r="H667" i="9"/>
  <c r="H664" i="7"/>
  <c r="E665" i="7"/>
  <c r="D665" i="7"/>
  <c r="F665" i="7"/>
  <c r="G665" i="7" s="1"/>
  <c r="J665" i="7" s="1"/>
  <c r="B667" i="7"/>
  <c r="C666" i="7"/>
  <c r="AE642" i="1"/>
  <c r="Y641" i="1"/>
  <c r="AD643" i="1"/>
  <c r="X642" i="1"/>
  <c r="AA642" i="1" s="1"/>
  <c r="AK343" i="1"/>
  <c r="AI343" i="1" s="1"/>
  <c r="AF343" i="1" s="1"/>
  <c r="Q641" i="1"/>
  <c r="T641" i="1"/>
  <c r="K641" i="1"/>
  <c r="O641" i="1" s="1"/>
  <c r="AL343" i="1"/>
  <c r="AJ344" i="1" s="1"/>
  <c r="AH344" i="1" s="1"/>
  <c r="R641" i="1"/>
  <c r="J641" i="1"/>
  <c r="N641" i="1" s="1"/>
  <c r="AT150" i="9" l="1"/>
  <c r="AK151" i="9" s="1"/>
  <c r="F669" i="9"/>
  <c r="G669" i="9" s="1"/>
  <c r="J669" i="9" s="1"/>
  <c r="H668" i="9"/>
  <c r="B671" i="9"/>
  <c r="C670" i="9"/>
  <c r="E670" i="9" s="1"/>
  <c r="H669" i="9"/>
  <c r="D669" i="9"/>
  <c r="K151" i="9"/>
  <c r="F666" i="7"/>
  <c r="G666" i="7" s="1"/>
  <c r="J666" i="7" s="1"/>
  <c r="B668" i="7"/>
  <c r="C667" i="7"/>
  <c r="H665" i="7"/>
  <c r="E666" i="7"/>
  <c r="D666" i="7"/>
  <c r="AE643" i="1"/>
  <c r="Y642" i="1"/>
  <c r="Z343" i="1"/>
  <c r="L343" i="1" s="1"/>
  <c r="P343" i="1" s="1"/>
  <c r="V343" i="1"/>
  <c r="AD644" i="1"/>
  <c r="X643" i="1"/>
  <c r="AA643" i="1" s="1"/>
  <c r="R642" i="1"/>
  <c r="J642" i="1"/>
  <c r="N642" i="1" s="1"/>
  <c r="T642" i="1"/>
  <c r="K642" i="1"/>
  <c r="O642" i="1" s="1"/>
  <c r="Q642" i="1"/>
  <c r="AL151" i="9" l="1"/>
  <c r="AM151" i="9" s="1"/>
  <c r="AN151" i="9"/>
  <c r="F670" i="9"/>
  <c r="G670" i="9" s="1"/>
  <c r="J670" i="9" s="1"/>
  <c r="S151" i="9"/>
  <c r="H670" i="9"/>
  <c r="D670" i="9"/>
  <c r="B672" i="9"/>
  <c r="C671" i="9"/>
  <c r="E671" i="9" s="1"/>
  <c r="H666" i="7"/>
  <c r="E667" i="7"/>
  <c r="D667" i="7"/>
  <c r="B669" i="7"/>
  <c r="C668" i="7"/>
  <c r="F667" i="7"/>
  <c r="G667" i="7" s="1"/>
  <c r="J667" i="7" s="1"/>
  <c r="AE644" i="1"/>
  <c r="Y643" i="1"/>
  <c r="AD645" i="1"/>
  <c r="X644" i="1"/>
  <c r="AA644" i="1" s="1"/>
  <c r="AK344" i="1"/>
  <c r="AI344" i="1" s="1"/>
  <c r="AF344" i="1" s="1"/>
  <c r="Q643" i="1"/>
  <c r="T643" i="1"/>
  <c r="K643" i="1"/>
  <c r="O643" i="1" s="1"/>
  <c r="AL344" i="1"/>
  <c r="AJ345" i="1" s="1"/>
  <c r="AH345" i="1" s="1"/>
  <c r="J643" i="1"/>
  <c r="N643" i="1" s="1"/>
  <c r="R643" i="1"/>
  <c r="AF151" i="9" l="1"/>
  <c r="AA151" i="9"/>
  <c r="Z151" i="9"/>
  <c r="U151" i="9"/>
  <c r="V151" i="9"/>
  <c r="AG151" i="9" s="1"/>
  <c r="T151" i="9"/>
  <c r="AB151" i="9" s="1"/>
  <c r="W151" i="9"/>
  <c r="F671" i="9"/>
  <c r="D671" i="9"/>
  <c r="B673" i="9"/>
  <c r="C672" i="9"/>
  <c r="E672" i="9" s="1"/>
  <c r="G671" i="9"/>
  <c r="J671" i="9" s="1"/>
  <c r="F668" i="7"/>
  <c r="G668" i="7" s="1"/>
  <c r="J668" i="7" s="1"/>
  <c r="E668" i="7"/>
  <c r="D668" i="7"/>
  <c r="B670" i="7"/>
  <c r="C669" i="7"/>
  <c r="H667" i="7"/>
  <c r="AE645" i="1"/>
  <c r="Y644" i="1"/>
  <c r="Z344" i="1"/>
  <c r="L344" i="1" s="1"/>
  <c r="P344" i="1" s="1"/>
  <c r="V344" i="1"/>
  <c r="AD646" i="1"/>
  <c r="X645" i="1"/>
  <c r="AA645" i="1" s="1"/>
  <c r="R644" i="1"/>
  <c r="J644" i="1"/>
  <c r="N644" i="1" s="1"/>
  <c r="K644" i="1"/>
  <c r="O644" i="1" s="1"/>
  <c r="T644" i="1"/>
  <c r="Q644" i="1"/>
  <c r="R151" i="9" l="1"/>
  <c r="AD151" i="9"/>
  <c r="AE151" i="9"/>
  <c r="F672" i="9"/>
  <c r="G672" i="9" s="1"/>
  <c r="J672" i="9" s="1"/>
  <c r="P151" i="9"/>
  <c r="D672" i="9"/>
  <c r="Q151" i="9"/>
  <c r="AH151" i="9"/>
  <c r="AI151" i="9"/>
  <c r="H671" i="9"/>
  <c r="B674" i="9"/>
  <c r="C673" i="9"/>
  <c r="E673" i="9" s="1"/>
  <c r="O151" i="9"/>
  <c r="F669" i="7"/>
  <c r="G669" i="7" s="1"/>
  <c r="J669" i="7" s="1"/>
  <c r="H668" i="7"/>
  <c r="E669" i="7"/>
  <c r="D669" i="7"/>
  <c r="B671" i="7"/>
  <c r="C670" i="7"/>
  <c r="AE646" i="1"/>
  <c r="Y645" i="1"/>
  <c r="AD647" i="1"/>
  <c r="X646" i="1"/>
  <c r="AA646" i="1" s="1"/>
  <c r="AK345" i="1"/>
  <c r="AI345" i="1" s="1"/>
  <c r="AF345" i="1" s="1"/>
  <c r="Q645" i="1"/>
  <c r="K645" i="1"/>
  <c r="O645" i="1" s="1"/>
  <c r="T645" i="1"/>
  <c r="AL345" i="1"/>
  <c r="AJ346" i="1" s="1"/>
  <c r="AH346" i="1" s="1"/>
  <c r="R645" i="1"/>
  <c r="J645" i="1"/>
  <c r="N645" i="1" s="1"/>
  <c r="Y151" i="9" l="1"/>
  <c r="X151" i="9"/>
  <c r="L151" i="9"/>
  <c r="AQ151" i="9"/>
  <c r="F673" i="9"/>
  <c r="G673" i="9" s="1"/>
  <c r="J673" i="9" s="1"/>
  <c r="H672" i="9"/>
  <c r="H673" i="9" s="1"/>
  <c r="D673" i="9"/>
  <c r="M151" i="9"/>
  <c r="AR151" i="9"/>
  <c r="AP151" i="9"/>
  <c r="AO151" i="9" s="1"/>
  <c r="B675" i="9"/>
  <c r="C674" i="9"/>
  <c r="AS151" i="9"/>
  <c r="N151" i="9"/>
  <c r="AC151" i="9"/>
  <c r="F670" i="7"/>
  <c r="G670" i="7" s="1"/>
  <c r="J670" i="7" s="1"/>
  <c r="H669" i="7"/>
  <c r="B672" i="7"/>
  <c r="C671" i="7"/>
  <c r="E670" i="7"/>
  <c r="D670" i="7"/>
  <c r="AE647" i="1"/>
  <c r="Y646" i="1"/>
  <c r="Z345" i="1"/>
  <c r="L345" i="1" s="1"/>
  <c r="P345" i="1" s="1"/>
  <c r="V345" i="1"/>
  <c r="AD648" i="1"/>
  <c r="X647" i="1"/>
  <c r="AA647" i="1" s="1"/>
  <c r="K646" i="1"/>
  <c r="O646" i="1" s="1"/>
  <c r="T646" i="1"/>
  <c r="J646" i="1"/>
  <c r="N646" i="1" s="1"/>
  <c r="R646" i="1"/>
  <c r="Q646" i="1"/>
  <c r="AT151" i="9" l="1"/>
  <c r="E674" i="9"/>
  <c r="D674" i="9"/>
  <c r="B676" i="9"/>
  <c r="C675" i="9"/>
  <c r="E675" i="9" s="1"/>
  <c r="K152" i="9"/>
  <c r="AK152" i="9"/>
  <c r="H670" i="7"/>
  <c r="E671" i="7"/>
  <c r="D671" i="7"/>
  <c r="B673" i="7"/>
  <c r="C672" i="7"/>
  <c r="F671" i="7"/>
  <c r="G671" i="7" s="1"/>
  <c r="J671" i="7" s="1"/>
  <c r="AE648" i="1"/>
  <c r="Y647" i="1"/>
  <c r="AD649" i="1"/>
  <c r="X648" i="1"/>
  <c r="AA648" i="1" s="1"/>
  <c r="AK346" i="1"/>
  <c r="AI346" i="1" s="1"/>
  <c r="AF346" i="1" s="1"/>
  <c r="J647" i="1"/>
  <c r="N647" i="1" s="1"/>
  <c r="R647" i="1"/>
  <c r="Q647" i="1"/>
  <c r="T647" i="1"/>
  <c r="K647" i="1"/>
  <c r="O647" i="1" s="1"/>
  <c r="AL346" i="1"/>
  <c r="AJ347" i="1" s="1"/>
  <c r="AH347" i="1" s="1"/>
  <c r="F675" i="9" l="1"/>
  <c r="F674" i="9"/>
  <c r="G674" i="9" s="1"/>
  <c r="S152" i="9"/>
  <c r="AL152" i="9"/>
  <c r="AM152" i="9" s="1"/>
  <c r="AN152" i="9"/>
  <c r="D675" i="9"/>
  <c r="B677" i="9"/>
  <c r="C676" i="9"/>
  <c r="E676" i="9" s="1"/>
  <c r="G675" i="9"/>
  <c r="J675" i="9" s="1"/>
  <c r="F672" i="7"/>
  <c r="G672" i="7" s="1"/>
  <c r="J672" i="7" s="1"/>
  <c r="H671" i="7"/>
  <c r="E672" i="7"/>
  <c r="D672" i="7"/>
  <c r="B674" i="7"/>
  <c r="C673" i="7"/>
  <c r="AE649" i="1"/>
  <c r="Y648" i="1"/>
  <c r="Z346" i="1"/>
  <c r="L346" i="1" s="1"/>
  <c r="P346" i="1" s="1"/>
  <c r="V346" i="1"/>
  <c r="AD650" i="1"/>
  <c r="X649" i="1"/>
  <c r="AA649" i="1" s="1"/>
  <c r="T648" i="1"/>
  <c r="K648" i="1"/>
  <c r="O648" i="1" s="1"/>
  <c r="Q648" i="1"/>
  <c r="R648" i="1"/>
  <c r="J648" i="1"/>
  <c r="N648" i="1" s="1"/>
  <c r="AF152" i="9" l="1"/>
  <c r="AA152" i="9"/>
  <c r="Z152" i="9"/>
  <c r="U152" i="9"/>
  <c r="V152" i="9"/>
  <c r="AG152" i="9" s="1"/>
  <c r="T152" i="9"/>
  <c r="AB152" i="9" s="1"/>
  <c r="W152" i="9"/>
  <c r="F676" i="9"/>
  <c r="J674" i="9"/>
  <c r="H674" i="9"/>
  <c r="H675" i="9" s="1"/>
  <c r="G676" i="9"/>
  <c r="J676" i="9" s="1"/>
  <c r="D676" i="9"/>
  <c r="C677" i="9"/>
  <c r="B678" i="9"/>
  <c r="F673" i="7"/>
  <c r="G673" i="7" s="1"/>
  <c r="J673" i="7" s="1"/>
  <c r="H672" i="7"/>
  <c r="B675" i="7"/>
  <c r="C674" i="7"/>
  <c r="E673" i="7"/>
  <c r="D673" i="7"/>
  <c r="AE650" i="1"/>
  <c r="Y649" i="1"/>
  <c r="AD651" i="1"/>
  <c r="X650" i="1"/>
  <c r="AA650" i="1" s="1"/>
  <c r="AK347" i="1"/>
  <c r="AI347" i="1" s="1"/>
  <c r="AF347" i="1" s="1"/>
  <c r="J649" i="1"/>
  <c r="N649" i="1" s="1"/>
  <c r="R649" i="1"/>
  <c r="Q649" i="1"/>
  <c r="K649" i="1"/>
  <c r="O649" i="1" s="1"/>
  <c r="T649" i="1"/>
  <c r="AL347" i="1"/>
  <c r="AJ348" i="1" s="1"/>
  <c r="AH348" i="1" s="1"/>
  <c r="H676" i="9" l="1"/>
  <c r="R152" i="9"/>
  <c r="AD152" i="9"/>
  <c r="AE152" i="9"/>
  <c r="E677" i="9"/>
  <c r="AQ152" i="9"/>
  <c r="AS152" i="9"/>
  <c r="N152" i="9"/>
  <c r="AC152" i="9"/>
  <c r="P152" i="9"/>
  <c r="B679" i="9"/>
  <c r="C678" i="9"/>
  <c r="E678" i="9" s="1"/>
  <c r="Q152" i="9"/>
  <c r="AI152" i="9"/>
  <c r="AH152" i="9"/>
  <c r="D677" i="9"/>
  <c r="O152" i="9"/>
  <c r="F674" i="7"/>
  <c r="G674" i="7" s="1"/>
  <c r="J674" i="7" s="1"/>
  <c r="H673" i="7"/>
  <c r="E674" i="7"/>
  <c r="D674" i="7"/>
  <c r="B676" i="7"/>
  <c r="C675" i="7"/>
  <c r="AE651" i="1"/>
  <c r="Y650" i="1"/>
  <c r="Z347" i="1"/>
  <c r="L347" i="1" s="1"/>
  <c r="P347" i="1" s="1"/>
  <c r="V347" i="1"/>
  <c r="AD652" i="1"/>
  <c r="X651" i="1"/>
  <c r="AA651" i="1" s="1"/>
  <c r="R650" i="1"/>
  <c r="J650" i="1"/>
  <c r="N650" i="1" s="1"/>
  <c r="T650" i="1"/>
  <c r="K650" i="1"/>
  <c r="O650" i="1" s="1"/>
  <c r="Q650" i="1"/>
  <c r="H674" i="7" l="1"/>
  <c r="X152" i="9"/>
  <c r="Y152" i="9"/>
  <c r="L152" i="9"/>
  <c r="F677" i="9"/>
  <c r="G677" i="9" s="1"/>
  <c r="F678" i="9"/>
  <c r="G678" i="9" s="1"/>
  <c r="J678" i="9" s="1"/>
  <c r="D678" i="9"/>
  <c r="C679" i="9"/>
  <c r="E679" i="9" s="1"/>
  <c r="B680" i="9"/>
  <c r="AR152" i="9"/>
  <c r="M152" i="9"/>
  <c r="AP152" i="9"/>
  <c r="AO152" i="9" s="1"/>
  <c r="E675" i="7"/>
  <c r="D675" i="7"/>
  <c r="B677" i="7"/>
  <c r="C676" i="7"/>
  <c r="F675" i="7"/>
  <c r="G675" i="7" s="1"/>
  <c r="J675" i="7" s="1"/>
  <c r="AE652" i="1"/>
  <c r="Y651" i="1"/>
  <c r="AD653" i="1"/>
  <c r="X652" i="1"/>
  <c r="AA652" i="1" s="1"/>
  <c r="AK348" i="1"/>
  <c r="AI348" i="1" s="1"/>
  <c r="AF348" i="1" s="1"/>
  <c r="Q651" i="1"/>
  <c r="T651" i="1"/>
  <c r="K651" i="1"/>
  <c r="O651" i="1" s="1"/>
  <c r="AL348" i="1"/>
  <c r="AJ349" i="1" s="1"/>
  <c r="AH349" i="1" s="1"/>
  <c r="R651" i="1"/>
  <c r="J651" i="1"/>
  <c r="N651" i="1" s="1"/>
  <c r="AT152" i="9" l="1"/>
  <c r="AK153" i="9" s="1"/>
  <c r="F679" i="9"/>
  <c r="J677" i="9"/>
  <c r="H677" i="9"/>
  <c r="H678" i="9"/>
  <c r="B681" i="9"/>
  <c r="C680" i="9"/>
  <c r="E680" i="9" s="1"/>
  <c r="D679" i="9"/>
  <c r="G679" i="9"/>
  <c r="J679" i="9" s="1"/>
  <c r="K153" i="9"/>
  <c r="F676" i="7"/>
  <c r="G676" i="7" s="1"/>
  <c r="J676" i="7" s="1"/>
  <c r="E676" i="7"/>
  <c r="D676" i="7"/>
  <c r="H675" i="7"/>
  <c r="B678" i="7"/>
  <c r="C677" i="7"/>
  <c r="AE653" i="1"/>
  <c r="Y652" i="1"/>
  <c r="Z348" i="1"/>
  <c r="L348" i="1" s="1"/>
  <c r="P348" i="1" s="1"/>
  <c r="V348" i="1"/>
  <c r="AD654" i="1"/>
  <c r="X653" i="1"/>
  <c r="AA653" i="1" s="1"/>
  <c r="Q652" i="1"/>
  <c r="J652" i="1"/>
  <c r="N652" i="1" s="1"/>
  <c r="R652" i="1"/>
  <c r="T652" i="1"/>
  <c r="K652" i="1"/>
  <c r="O652" i="1" s="1"/>
  <c r="AL153" i="9" l="1"/>
  <c r="AM153" i="9" s="1"/>
  <c r="AN153" i="9"/>
  <c r="F680" i="9"/>
  <c r="G680" i="9" s="1"/>
  <c r="J680" i="9" s="1"/>
  <c r="S153" i="9"/>
  <c r="B682" i="9"/>
  <c r="C681" i="9"/>
  <c r="E681" i="9" s="1"/>
  <c r="H679" i="9"/>
  <c r="D680" i="9"/>
  <c r="F677" i="7"/>
  <c r="G677" i="7" s="1"/>
  <c r="J677" i="7" s="1"/>
  <c r="H676" i="7"/>
  <c r="C678" i="7"/>
  <c r="B679" i="7"/>
  <c r="E677" i="7"/>
  <c r="D677" i="7"/>
  <c r="AE654" i="1"/>
  <c r="Y653" i="1"/>
  <c r="AD655" i="1"/>
  <c r="X654" i="1"/>
  <c r="AA654" i="1" s="1"/>
  <c r="AK349" i="1"/>
  <c r="AI349" i="1" s="1"/>
  <c r="AF349" i="1" s="1"/>
  <c r="T653" i="1"/>
  <c r="K653" i="1"/>
  <c r="O653" i="1" s="1"/>
  <c r="J653" i="1"/>
  <c r="N653" i="1" s="1"/>
  <c r="R653" i="1"/>
  <c r="Q653" i="1"/>
  <c r="AL349" i="1"/>
  <c r="AJ350" i="1" s="1"/>
  <c r="AH350" i="1" s="1"/>
  <c r="Z153" i="9" l="1"/>
  <c r="AA153" i="9"/>
  <c r="AF153" i="9"/>
  <c r="U153" i="9"/>
  <c r="V153" i="9"/>
  <c r="AG153" i="9" s="1"/>
  <c r="T153" i="9"/>
  <c r="AB153" i="9" s="1"/>
  <c r="W153" i="9"/>
  <c r="F681" i="9"/>
  <c r="G681" i="9" s="1"/>
  <c r="J681" i="9" s="1"/>
  <c r="H680" i="9"/>
  <c r="H681" i="9" s="1"/>
  <c r="D681" i="9"/>
  <c r="C682" i="9"/>
  <c r="E682" i="9" s="1"/>
  <c r="B683" i="9"/>
  <c r="H677" i="7"/>
  <c r="F678" i="7"/>
  <c r="G678" i="7" s="1"/>
  <c r="J678" i="7" s="1"/>
  <c r="C679" i="7"/>
  <c r="B680" i="7"/>
  <c r="E678" i="7"/>
  <c r="D678" i="7"/>
  <c r="AE655" i="1"/>
  <c r="Y654" i="1"/>
  <c r="Z349" i="1"/>
  <c r="L349" i="1" s="1"/>
  <c r="P349" i="1" s="1"/>
  <c r="V349" i="1"/>
  <c r="AD656" i="1"/>
  <c r="X655" i="1"/>
  <c r="AA655" i="1" s="1"/>
  <c r="K654" i="1"/>
  <c r="O654" i="1" s="1"/>
  <c r="T654" i="1"/>
  <c r="Q654" i="1"/>
  <c r="R654" i="1"/>
  <c r="J654" i="1"/>
  <c r="N654" i="1" s="1"/>
  <c r="R153" i="9" l="1"/>
  <c r="AE153" i="9"/>
  <c r="AD153" i="9"/>
  <c r="F682" i="9"/>
  <c r="P153" i="9"/>
  <c r="AP153" i="9"/>
  <c r="AO153" i="9" s="1"/>
  <c r="N153" i="9"/>
  <c r="AS153" i="9"/>
  <c r="C683" i="9"/>
  <c r="E683" i="9" s="1"/>
  <c r="B684" i="9"/>
  <c r="D682" i="9"/>
  <c r="G682" i="9"/>
  <c r="J682" i="9" s="1"/>
  <c r="O153" i="9"/>
  <c r="Q153" i="9"/>
  <c r="AI153" i="9"/>
  <c r="AH153" i="9"/>
  <c r="AQ153" i="9"/>
  <c r="H678" i="7"/>
  <c r="E679" i="7"/>
  <c r="D679" i="7"/>
  <c r="C680" i="7"/>
  <c r="B681" i="7"/>
  <c r="F679" i="7"/>
  <c r="G679" i="7" s="1"/>
  <c r="J679" i="7" s="1"/>
  <c r="AE656" i="1"/>
  <c r="Y655" i="1"/>
  <c r="AD657" i="1"/>
  <c r="X656" i="1"/>
  <c r="AA656" i="1" s="1"/>
  <c r="AK350" i="1"/>
  <c r="AI350" i="1" s="1"/>
  <c r="AF350" i="1" s="1"/>
  <c r="R655" i="1"/>
  <c r="J655" i="1"/>
  <c r="N655" i="1" s="1"/>
  <c r="AL350" i="1"/>
  <c r="AJ351" i="1" s="1"/>
  <c r="AH351" i="1" s="1"/>
  <c r="Q655" i="1"/>
  <c r="T655" i="1"/>
  <c r="K655" i="1"/>
  <c r="O655" i="1" s="1"/>
  <c r="Y153" i="9" l="1"/>
  <c r="X153" i="9"/>
  <c r="L153" i="9"/>
  <c r="AC153" i="9"/>
  <c r="F683" i="9"/>
  <c r="H682" i="9"/>
  <c r="G683" i="9"/>
  <c r="J683" i="9" s="1"/>
  <c r="D683" i="9"/>
  <c r="AR153" i="9"/>
  <c r="AT153" i="9" s="1"/>
  <c r="AK154" i="9" s="1"/>
  <c r="AL154" i="9" s="1"/>
  <c r="AM154" i="9" s="1"/>
  <c r="M153" i="9"/>
  <c r="B685" i="9"/>
  <c r="C684" i="9"/>
  <c r="E684" i="9" s="1"/>
  <c r="F680" i="7"/>
  <c r="G680" i="7" s="1"/>
  <c r="J680" i="7" s="1"/>
  <c r="C681" i="7"/>
  <c r="B682" i="7"/>
  <c r="E680" i="7"/>
  <c r="D680" i="7"/>
  <c r="H679" i="7"/>
  <c r="AE657" i="1"/>
  <c r="Y656" i="1"/>
  <c r="Z350" i="1"/>
  <c r="L350" i="1" s="1"/>
  <c r="P350" i="1" s="1"/>
  <c r="V350" i="1"/>
  <c r="AD658" i="1"/>
  <c r="X657" i="1"/>
  <c r="AA657" i="1" s="1"/>
  <c r="Q656" i="1"/>
  <c r="T656" i="1"/>
  <c r="K656" i="1"/>
  <c r="O656" i="1" s="1"/>
  <c r="J656" i="1"/>
  <c r="N656" i="1" s="1"/>
  <c r="R656" i="1"/>
  <c r="F684" i="9" l="1"/>
  <c r="G684" i="9" s="1"/>
  <c r="J684" i="9" s="1"/>
  <c r="AN154" i="9"/>
  <c r="H683" i="9"/>
  <c r="D684" i="9"/>
  <c r="C685" i="9"/>
  <c r="E685" i="9" s="1"/>
  <c r="B686" i="9"/>
  <c r="K154" i="9"/>
  <c r="H680" i="7"/>
  <c r="C682" i="7"/>
  <c r="B683" i="7"/>
  <c r="E681" i="7"/>
  <c r="D681" i="7"/>
  <c r="F681" i="7"/>
  <c r="G681" i="7" s="1"/>
  <c r="J681" i="7" s="1"/>
  <c r="AE658" i="1"/>
  <c r="Y657" i="1"/>
  <c r="AD659" i="1"/>
  <c r="X658" i="1"/>
  <c r="AA658" i="1" s="1"/>
  <c r="AK351" i="1"/>
  <c r="AI351" i="1" s="1"/>
  <c r="AF351" i="1" s="1"/>
  <c r="J657" i="1"/>
  <c r="N657" i="1" s="1"/>
  <c r="R657" i="1"/>
  <c r="AL351" i="1"/>
  <c r="AJ352" i="1" s="1"/>
  <c r="AH352" i="1" s="1"/>
  <c r="K657" i="1"/>
  <c r="O657" i="1" s="1"/>
  <c r="T657" i="1"/>
  <c r="Q657" i="1"/>
  <c r="F685" i="9" l="1"/>
  <c r="H684" i="9"/>
  <c r="S154" i="9"/>
  <c r="D685" i="9"/>
  <c r="C686" i="9"/>
  <c r="E686" i="9" s="1"/>
  <c r="B687" i="9"/>
  <c r="G685" i="9"/>
  <c r="F682" i="7"/>
  <c r="G682" i="7" s="1"/>
  <c r="J682" i="7" s="1"/>
  <c r="H681" i="7"/>
  <c r="C683" i="7"/>
  <c r="B684" i="7"/>
  <c r="E682" i="7"/>
  <c r="D682" i="7"/>
  <c r="AE659" i="1"/>
  <c r="Y658" i="1"/>
  <c r="Z351" i="1"/>
  <c r="L351" i="1" s="1"/>
  <c r="P351" i="1" s="1"/>
  <c r="V351" i="1"/>
  <c r="AD660" i="1"/>
  <c r="X659" i="1"/>
  <c r="AA659" i="1" s="1"/>
  <c r="K658" i="1"/>
  <c r="O658" i="1" s="1"/>
  <c r="T658" i="1"/>
  <c r="Q658" i="1"/>
  <c r="J658" i="1"/>
  <c r="N658" i="1" s="1"/>
  <c r="R658" i="1"/>
  <c r="H682" i="7" l="1"/>
  <c r="AF154" i="9"/>
  <c r="AA154" i="9"/>
  <c r="Z154" i="9"/>
  <c r="U154" i="9"/>
  <c r="V154" i="9"/>
  <c r="AG154" i="9" s="1"/>
  <c r="T154" i="9"/>
  <c r="AB154" i="9" s="1"/>
  <c r="W154" i="9"/>
  <c r="F686" i="9"/>
  <c r="D686" i="9"/>
  <c r="J685" i="9"/>
  <c r="G686" i="9" s="1"/>
  <c r="J686" i="9" s="1"/>
  <c r="H685" i="9"/>
  <c r="C687" i="9"/>
  <c r="E687" i="9" s="1"/>
  <c r="B688" i="9"/>
  <c r="E683" i="7"/>
  <c r="D683" i="7"/>
  <c r="F683" i="7"/>
  <c r="G683" i="7" s="1"/>
  <c r="J683" i="7" s="1"/>
  <c r="F684" i="7" s="1"/>
  <c r="G684" i="7" s="1"/>
  <c r="J684" i="7" s="1"/>
  <c r="C684" i="7"/>
  <c r="B685" i="7"/>
  <c r="AE660" i="1"/>
  <c r="Y659" i="1"/>
  <c r="AD661" i="1"/>
  <c r="X660" i="1"/>
  <c r="AA660" i="1" s="1"/>
  <c r="AK352" i="1"/>
  <c r="AI352" i="1" s="1"/>
  <c r="AF352" i="1" s="1"/>
  <c r="J659" i="1"/>
  <c r="N659" i="1" s="1"/>
  <c r="R659" i="1"/>
  <c r="AL352" i="1"/>
  <c r="AJ353" i="1" s="1"/>
  <c r="AH353" i="1" s="1"/>
  <c r="Q659" i="1"/>
  <c r="K659" i="1"/>
  <c r="O659" i="1" s="1"/>
  <c r="T659" i="1"/>
  <c r="R154" i="9" l="1"/>
  <c r="AE154" i="9"/>
  <c r="AD154" i="9"/>
  <c r="F687" i="9"/>
  <c r="G687" i="9"/>
  <c r="J687" i="9" s="1"/>
  <c r="B689" i="9"/>
  <c r="C688" i="9"/>
  <c r="E688" i="9" s="1"/>
  <c r="H686" i="9"/>
  <c r="H687" i="9" s="1"/>
  <c r="N154" i="9"/>
  <c r="AS154" i="9"/>
  <c r="P154" i="9"/>
  <c r="D687" i="9"/>
  <c r="Q154" i="9"/>
  <c r="AI154" i="9"/>
  <c r="AH154" i="9"/>
  <c r="O154" i="9"/>
  <c r="AQ154" i="9"/>
  <c r="E684" i="7"/>
  <c r="D684" i="7"/>
  <c r="H683" i="7"/>
  <c r="H684" i="7" s="1"/>
  <c r="C685" i="7"/>
  <c r="B686" i="7"/>
  <c r="AE661" i="1"/>
  <c r="Y660" i="1"/>
  <c r="Z352" i="1"/>
  <c r="L352" i="1" s="1"/>
  <c r="P352" i="1" s="1"/>
  <c r="V352" i="1"/>
  <c r="AD662" i="1"/>
  <c r="X661" i="1"/>
  <c r="AA661" i="1" s="1"/>
  <c r="Q660" i="1"/>
  <c r="K660" i="1"/>
  <c r="O660" i="1" s="1"/>
  <c r="T660" i="1"/>
  <c r="R660" i="1"/>
  <c r="J660" i="1"/>
  <c r="N660" i="1" s="1"/>
  <c r="X154" i="9" l="1"/>
  <c r="Y154" i="9"/>
  <c r="AC154" i="9"/>
  <c r="L154" i="9"/>
  <c r="F688" i="9"/>
  <c r="G688" i="9" s="1"/>
  <c r="J688" i="9" s="1"/>
  <c r="H688" i="9"/>
  <c r="D688" i="9"/>
  <c r="B690" i="9"/>
  <c r="C689" i="9"/>
  <c r="E689" i="9" s="1"/>
  <c r="M154" i="9"/>
  <c r="AR154" i="9"/>
  <c r="AP154" i="9"/>
  <c r="AO154" i="9" s="1"/>
  <c r="C686" i="7"/>
  <c r="B687" i="7"/>
  <c r="E685" i="7"/>
  <c r="D685" i="7"/>
  <c r="F685" i="7"/>
  <c r="G685" i="7" s="1"/>
  <c r="J685" i="7" s="1"/>
  <c r="F686" i="7" s="1"/>
  <c r="G686" i="7" s="1"/>
  <c r="J686" i="7" s="1"/>
  <c r="AE662" i="1"/>
  <c r="Y661" i="1"/>
  <c r="AD663" i="1"/>
  <c r="X662" i="1"/>
  <c r="AA662" i="1" s="1"/>
  <c r="AK353" i="1"/>
  <c r="AI353" i="1" s="1"/>
  <c r="AF353" i="1" s="1"/>
  <c r="R661" i="1"/>
  <c r="J661" i="1"/>
  <c r="N661" i="1" s="1"/>
  <c r="Q661" i="1"/>
  <c r="AL353" i="1"/>
  <c r="AJ354" i="1" s="1"/>
  <c r="AH354" i="1" s="1"/>
  <c r="T661" i="1"/>
  <c r="K661" i="1"/>
  <c r="O661" i="1" s="1"/>
  <c r="AT154" i="9" l="1"/>
  <c r="AK155" i="9"/>
  <c r="AL155" i="9" s="1"/>
  <c r="AM155" i="9" s="1"/>
  <c r="F689" i="9"/>
  <c r="D689" i="9"/>
  <c r="B691" i="9"/>
  <c r="C690" i="9"/>
  <c r="E690" i="9" s="1"/>
  <c r="K155" i="9"/>
  <c r="G689" i="9"/>
  <c r="J689" i="9" s="1"/>
  <c r="H685" i="7"/>
  <c r="H686" i="7" s="1"/>
  <c r="C687" i="7"/>
  <c r="F687" i="7" s="1"/>
  <c r="G687" i="7" s="1"/>
  <c r="J687" i="7" s="1"/>
  <c r="B688" i="7"/>
  <c r="E686" i="7"/>
  <c r="D686" i="7"/>
  <c r="AE663" i="1"/>
  <c r="Y662" i="1"/>
  <c r="Z353" i="1"/>
  <c r="L353" i="1" s="1"/>
  <c r="P353" i="1" s="1"/>
  <c r="V353" i="1"/>
  <c r="AD664" i="1"/>
  <c r="X663" i="1"/>
  <c r="AA663" i="1" s="1"/>
  <c r="Q662" i="1"/>
  <c r="K662" i="1"/>
  <c r="O662" i="1" s="1"/>
  <c r="T662" i="1"/>
  <c r="R662" i="1"/>
  <c r="J662" i="1"/>
  <c r="N662" i="1" s="1"/>
  <c r="AN155" i="9" l="1"/>
  <c r="F690" i="9"/>
  <c r="S155" i="9"/>
  <c r="H689" i="9"/>
  <c r="D690" i="9"/>
  <c r="C691" i="9"/>
  <c r="E691" i="9" s="1"/>
  <c r="B692" i="9"/>
  <c r="G690" i="9"/>
  <c r="J690" i="9" s="1"/>
  <c r="H687" i="7"/>
  <c r="C688" i="7"/>
  <c r="F688" i="7" s="1"/>
  <c r="G688" i="7" s="1"/>
  <c r="J688" i="7" s="1"/>
  <c r="B689" i="7"/>
  <c r="E687" i="7"/>
  <c r="D687" i="7"/>
  <c r="AE664" i="1"/>
  <c r="Y663" i="1"/>
  <c r="AD665" i="1"/>
  <c r="X664" i="1"/>
  <c r="AA664" i="1" s="1"/>
  <c r="AK354" i="1"/>
  <c r="AI354" i="1" s="1"/>
  <c r="AF354" i="1" s="1"/>
  <c r="K663" i="1"/>
  <c r="O663" i="1" s="1"/>
  <c r="T663" i="1"/>
  <c r="AL354" i="1"/>
  <c r="AJ355" i="1" s="1"/>
  <c r="AH355" i="1" s="1"/>
  <c r="Q663" i="1"/>
  <c r="R663" i="1"/>
  <c r="J663" i="1"/>
  <c r="N663" i="1" s="1"/>
  <c r="AF155" i="9" l="1"/>
  <c r="AA155" i="9"/>
  <c r="Z155" i="9"/>
  <c r="U155" i="9"/>
  <c r="V155" i="9"/>
  <c r="AG155" i="9" s="1"/>
  <c r="T155" i="9"/>
  <c r="AB155" i="9" s="1"/>
  <c r="W155" i="9"/>
  <c r="F691" i="9"/>
  <c r="G691" i="9" s="1"/>
  <c r="J691" i="9" s="1"/>
  <c r="B693" i="9"/>
  <c r="C692" i="9"/>
  <c r="E692" i="9" s="1"/>
  <c r="D691" i="9"/>
  <c r="H690" i="9"/>
  <c r="E688" i="7"/>
  <c r="D688" i="7"/>
  <c r="H688" i="7"/>
  <c r="C689" i="7"/>
  <c r="B690" i="7"/>
  <c r="AE665" i="1"/>
  <c r="Y664" i="1"/>
  <c r="Z354" i="1"/>
  <c r="L354" i="1" s="1"/>
  <c r="P354" i="1" s="1"/>
  <c r="V354" i="1"/>
  <c r="AD666" i="1"/>
  <c r="X665" i="1"/>
  <c r="AA665" i="1" s="1"/>
  <c r="R664" i="1"/>
  <c r="J664" i="1"/>
  <c r="N664" i="1" s="1"/>
  <c r="Q664" i="1"/>
  <c r="K664" i="1"/>
  <c r="O664" i="1" s="1"/>
  <c r="T664" i="1"/>
  <c r="R155" i="9" l="1"/>
  <c r="AD155" i="9"/>
  <c r="AE155" i="9"/>
  <c r="H691" i="9"/>
  <c r="F692" i="9"/>
  <c r="G692" i="9" s="1"/>
  <c r="J692" i="9" s="1"/>
  <c r="Q155" i="9"/>
  <c r="AI155" i="9"/>
  <c r="AH155" i="9"/>
  <c r="O155" i="9"/>
  <c r="P155" i="9"/>
  <c r="AP155" i="9"/>
  <c r="AO155" i="9" s="1"/>
  <c r="AQ155" i="9"/>
  <c r="D692" i="9"/>
  <c r="B694" i="9"/>
  <c r="C693" i="9"/>
  <c r="E693" i="9" s="1"/>
  <c r="C690" i="7"/>
  <c r="B691" i="7"/>
  <c r="E689" i="7"/>
  <c r="D689" i="7"/>
  <c r="F689" i="7"/>
  <c r="G689" i="7" s="1"/>
  <c r="J689" i="7" s="1"/>
  <c r="AE666" i="1"/>
  <c r="Y665" i="1"/>
  <c r="AD667" i="1"/>
  <c r="X666" i="1"/>
  <c r="AA666" i="1" s="1"/>
  <c r="AK355" i="1"/>
  <c r="AI355" i="1" s="1"/>
  <c r="AF355" i="1" s="1"/>
  <c r="R665" i="1"/>
  <c r="J665" i="1"/>
  <c r="N665" i="1" s="1"/>
  <c r="AL355" i="1"/>
  <c r="AJ356" i="1" s="1"/>
  <c r="AH356" i="1" s="1"/>
  <c r="T665" i="1"/>
  <c r="K665" i="1"/>
  <c r="O665" i="1" s="1"/>
  <c r="Q665" i="1"/>
  <c r="Y155" i="9" l="1"/>
  <c r="X155" i="9"/>
  <c r="L155" i="9"/>
  <c r="F693" i="9"/>
  <c r="G693" i="9" s="1"/>
  <c r="J693" i="9" s="1"/>
  <c r="D693" i="9"/>
  <c r="N155" i="9"/>
  <c r="AS155" i="9"/>
  <c r="AC155" i="9"/>
  <c r="C694" i="9"/>
  <c r="E694" i="9" s="1"/>
  <c r="B695" i="9"/>
  <c r="M155" i="9"/>
  <c r="AR155" i="9"/>
  <c r="H692" i="9"/>
  <c r="F690" i="7"/>
  <c r="G690" i="7" s="1"/>
  <c r="J690" i="7" s="1"/>
  <c r="H689" i="7"/>
  <c r="C691" i="7"/>
  <c r="B692" i="7"/>
  <c r="E690" i="7"/>
  <c r="D690" i="7"/>
  <c r="AE667" i="1"/>
  <c r="Y666" i="1"/>
  <c r="Z355" i="1"/>
  <c r="L355" i="1" s="1"/>
  <c r="P355" i="1" s="1"/>
  <c r="V355" i="1"/>
  <c r="AD668" i="1"/>
  <c r="X667" i="1"/>
  <c r="AA667" i="1" s="1"/>
  <c r="Q666" i="1"/>
  <c r="T666" i="1"/>
  <c r="K666" i="1"/>
  <c r="O666" i="1" s="1"/>
  <c r="J666" i="1"/>
  <c r="N666" i="1" s="1"/>
  <c r="R666" i="1"/>
  <c r="H693" i="9" l="1"/>
  <c r="AT155" i="9"/>
  <c r="AK156" i="9" s="1"/>
  <c r="F694" i="9"/>
  <c r="C695" i="9"/>
  <c r="E695" i="9" s="1"/>
  <c r="B696" i="9"/>
  <c r="D694" i="9"/>
  <c r="K156" i="9"/>
  <c r="G694" i="9"/>
  <c r="J694" i="9" s="1"/>
  <c r="F691" i="7"/>
  <c r="G691" i="7" s="1"/>
  <c r="J691" i="7" s="1"/>
  <c r="H690" i="7"/>
  <c r="C692" i="7"/>
  <c r="B693" i="7"/>
  <c r="E691" i="7"/>
  <c r="D691" i="7"/>
  <c r="AE668" i="1"/>
  <c r="Y667" i="1"/>
  <c r="AD669" i="1"/>
  <c r="X668" i="1"/>
  <c r="AA668" i="1" s="1"/>
  <c r="AK356" i="1"/>
  <c r="AI356" i="1" s="1"/>
  <c r="AF356" i="1" s="1"/>
  <c r="J667" i="1"/>
  <c r="N667" i="1" s="1"/>
  <c r="R667" i="1"/>
  <c r="AL356" i="1"/>
  <c r="AJ357" i="1" s="1"/>
  <c r="AH357" i="1" s="1"/>
  <c r="T667" i="1"/>
  <c r="K667" i="1"/>
  <c r="O667" i="1" s="1"/>
  <c r="Q667" i="1"/>
  <c r="AL156" i="9" l="1"/>
  <c r="AM156" i="9" s="1"/>
  <c r="AN156" i="9"/>
  <c r="F695" i="9"/>
  <c r="S156" i="9"/>
  <c r="H694" i="9"/>
  <c r="B697" i="9"/>
  <c r="C696" i="9"/>
  <c r="E696" i="9" s="1"/>
  <c r="D695" i="9"/>
  <c r="G695" i="9"/>
  <c r="J695" i="9" s="1"/>
  <c r="H691" i="7"/>
  <c r="C693" i="7"/>
  <c r="B694" i="7"/>
  <c r="E692" i="7"/>
  <c r="D692" i="7"/>
  <c r="F692" i="7"/>
  <c r="G692" i="7" s="1"/>
  <c r="J692" i="7" s="1"/>
  <c r="AE669" i="1"/>
  <c r="Y668" i="1"/>
  <c r="Z356" i="1"/>
  <c r="L356" i="1" s="1"/>
  <c r="P356" i="1" s="1"/>
  <c r="V356" i="1"/>
  <c r="AD670" i="1"/>
  <c r="X669" i="1"/>
  <c r="AA669" i="1" s="1"/>
  <c r="K668" i="1"/>
  <c r="O668" i="1" s="1"/>
  <c r="T668" i="1"/>
  <c r="R668" i="1"/>
  <c r="J668" i="1"/>
  <c r="N668" i="1" s="1"/>
  <c r="Q668" i="1"/>
  <c r="AF156" i="9" l="1"/>
  <c r="AA156" i="9"/>
  <c r="Z156" i="9"/>
  <c r="U156" i="9"/>
  <c r="V156" i="9"/>
  <c r="AG156" i="9" s="1"/>
  <c r="T156" i="9"/>
  <c r="AB156" i="9" s="1"/>
  <c r="W156" i="9"/>
  <c r="F696" i="9"/>
  <c r="G696" i="9"/>
  <c r="J696" i="9" s="1"/>
  <c r="D696" i="9"/>
  <c r="B698" i="9"/>
  <c r="C697" i="9"/>
  <c r="E697" i="9" s="1"/>
  <c r="H695" i="9"/>
  <c r="F693" i="7"/>
  <c r="G693" i="7" s="1"/>
  <c r="J693" i="7" s="1"/>
  <c r="C694" i="7"/>
  <c r="B695" i="7"/>
  <c r="H692" i="7"/>
  <c r="H693" i="7" s="1"/>
  <c r="E693" i="7"/>
  <c r="D693" i="7"/>
  <c r="AE670" i="1"/>
  <c r="Y669" i="1"/>
  <c r="AD671" i="1"/>
  <c r="X670" i="1"/>
  <c r="AA670" i="1" s="1"/>
  <c r="AK357" i="1"/>
  <c r="AI357" i="1" s="1"/>
  <c r="AF357" i="1" s="1"/>
  <c r="AL357" i="1"/>
  <c r="AJ358" i="1" s="1"/>
  <c r="AH358" i="1" s="1"/>
  <c r="Q669" i="1"/>
  <c r="K669" i="1"/>
  <c r="O669" i="1" s="1"/>
  <c r="T669" i="1"/>
  <c r="J669" i="1"/>
  <c r="N669" i="1" s="1"/>
  <c r="R669" i="1"/>
  <c r="R156" i="9" l="1"/>
  <c r="AE156" i="9"/>
  <c r="AD156" i="9"/>
  <c r="H696" i="9"/>
  <c r="F697" i="9"/>
  <c r="N156" i="9"/>
  <c r="AS156" i="9"/>
  <c r="AC156" i="9"/>
  <c r="D697" i="9"/>
  <c r="O156" i="9"/>
  <c r="AQ156" i="9"/>
  <c r="Q156" i="9"/>
  <c r="AI156" i="9"/>
  <c r="AH156" i="9"/>
  <c r="C698" i="9"/>
  <c r="E698" i="9" s="1"/>
  <c r="B699" i="9"/>
  <c r="P156" i="9"/>
  <c r="AP156" i="9"/>
  <c r="AO156" i="9" s="1"/>
  <c r="G697" i="9"/>
  <c r="J697" i="9" s="1"/>
  <c r="C695" i="7"/>
  <c r="B696" i="7"/>
  <c r="E694" i="7"/>
  <c r="D694" i="7"/>
  <c r="F694" i="7"/>
  <c r="G694" i="7" s="1"/>
  <c r="J694" i="7" s="1"/>
  <c r="F695" i="7" s="1"/>
  <c r="G695" i="7" s="1"/>
  <c r="J695" i="7" s="1"/>
  <c r="AE671" i="1"/>
  <c r="Y670" i="1"/>
  <c r="Z357" i="1"/>
  <c r="L357" i="1" s="1"/>
  <c r="P357" i="1" s="1"/>
  <c r="V357" i="1"/>
  <c r="AD672" i="1"/>
  <c r="X671" i="1"/>
  <c r="AA671" i="1" s="1"/>
  <c r="J670" i="1"/>
  <c r="N670" i="1" s="1"/>
  <c r="R670" i="1"/>
  <c r="Q670" i="1"/>
  <c r="K670" i="1"/>
  <c r="O670" i="1" s="1"/>
  <c r="T670" i="1"/>
  <c r="X156" i="9" l="1"/>
  <c r="Y156" i="9"/>
  <c r="L156" i="9"/>
  <c r="F698" i="9"/>
  <c r="H697" i="9"/>
  <c r="C699" i="9"/>
  <c r="E699" i="9" s="1"/>
  <c r="B700" i="9"/>
  <c r="D698" i="9"/>
  <c r="G698" i="9"/>
  <c r="J698" i="9" s="1"/>
  <c r="M156" i="9"/>
  <c r="AR156" i="9"/>
  <c r="AT156" i="9" s="1"/>
  <c r="AK157" i="9" s="1"/>
  <c r="AL157" i="9" s="1"/>
  <c r="AM157" i="9" s="1"/>
  <c r="H694" i="7"/>
  <c r="H695" i="7" s="1"/>
  <c r="E695" i="7"/>
  <c r="D695" i="7"/>
  <c r="C696" i="7"/>
  <c r="F696" i="7" s="1"/>
  <c r="G696" i="7" s="1"/>
  <c r="J696" i="7" s="1"/>
  <c r="B697" i="7"/>
  <c r="AE672" i="1"/>
  <c r="Y671" i="1"/>
  <c r="AD673" i="1"/>
  <c r="X672" i="1"/>
  <c r="AA672" i="1" s="1"/>
  <c r="AK358" i="1"/>
  <c r="AI358" i="1" s="1"/>
  <c r="AF358" i="1" s="1"/>
  <c r="T671" i="1"/>
  <c r="K671" i="1"/>
  <c r="O671" i="1" s="1"/>
  <c r="R671" i="1"/>
  <c r="J671" i="1"/>
  <c r="N671" i="1" s="1"/>
  <c r="AL358" i="1"/>
  <c r="AJ359" i="1" s="1"/>
  <c r="AH359" i="1" s="1"/>
  <c r="Q671" i="1"/>
  <c r="F699" i="9" l="1"/>
  <c r="G699" i="9" s="1"/>
  <c r="J699" i="9" s="1"/>
  <c r="AN157" i="9"/>
  <c r="H698" i="9"/>
  <c r="B701" i="9"/>
  <c r="C700" i="9"/>
  <c r="E700" i="9" s="1"/>
  <c r="K157" i="9"/>
  <c r="D699" i="9"/>
  <c r="C697" i="7"/>
  <c r="B698" i="7"/>
  <c r="H696" i="7"/>
  <c r="E696" i="7"/>
  <c r="D696" i="7"/>
  <c r="AE673" i="1"/>
  <c r="Y672" i="1"/>
  <c r="Z358" i="1"/>
  <c r="L358" i="1" s="1"/>
  <c r="P358" i="1" s="1"/>
  <c r="V358" i="1"/>
  <c r="AD674" i="1"/>
  <c r="X673" i="1"/>
  <c r="AA673" i="1" s="1"/>
  <c r="Q672" i="1"/>
  <c r="R672" i="1"/>
  <c r="J672" i="1"/>
  <c r="N672" i="1" s="1"/>
  <c r="K672" i="1"/>
  <c r="O672" i="1" s="1"/>
  <c r="T672" i="1"/>
  <c r="F700" i="9" l="1"/>
  <c r="G700" i="9" s="1"/>
  <c r="J700" i="9" s="1"/>
  <c r="H699" i="9"/>
  <c r="S157" i="9"/>
  <c r="B702" i="9"/>
  <c r="C701" i="9"/>
  <c r="E701" i="9" s="1"/>
  <c r="D700" i="9"/>
  <c r="H700" i="9"/>
  <c r="C698" i="7"/>
  <c r="B699" i="7"/>
  <c r="E697" i="7"/>
  <c r="D697" i="7"/>
  <c r="F697" i="7"/>
  <c r="G697" i="7" s="1"/>
  <c r="J697" i="7" s="1"/>
  <c r="F698" i="7" s="1"/>
  <c r="G698" i="7" s="1"/>
  <c r="J698" i="7" s="1"/>
  <c r="AE674" i="1"/>
  <c r="Y673" i="1"/>
  <c r="AD675" i="1"/>
  <c r="X674" i="1"/>
  <c r="AA674" i="1" s="1"/>
  <c r="AK359" i="1"/>
  <c r="AI359" i="1" s="1"/>
  <c r="AF359" i="1" s="1"/>
  <c r="K673" i="1"/>
  <c r="O673" i="1" s="1"/>
  <c r="T673" i="1"/>
  <c r="Q673" i="1"/>
  <c r="AL359" i="1"/>
  <c r="AJ360" i="1" s="1"/>
  <c r="AH360" i="1" s="1"/>
  <c r="R673" i="1"/>
  <c r="J673" i="1"/>
  <c r="N673" i="1" s="1"/>
  <c r="AF157" i="9" l="1"/>
  <c r="AA157" i="9"/>
  <c r="Z157" i="9"/>
  <c r="U157" i="9"/>
  <c r="V157" i="9"/>
  <c r="AG157" i="9" s="1"/>
  <c r="T157" i="9"/>
  <c r="AB157" i="9" s="1"/>
  <c r="W157" i="9"/>
  <c r="F701" i="9"/>
  <c r="G701" i="9" s="1"/>
  <c r="J701" i="9" s="1"/>
  <c r="B703" i="9"/>
  <c r="C702" i="9"/>
  <c r="E702" i="9" s="1"/>
  <c r="D701" i="9"/>
  <c r="H697" i="7"/>
  <c r="H698" i="7" s="1"/>
  <c r="C699" i="7"/>
  <c r="F699" i="7" s="1"/>
  <c r="G699" i="7" s="1"/>
  <c r="J699" i="7" s="1"/>
  <c r="B700" i="7"/>
  <c r="E698" i="7"/>
  <c r="D698" i="7"/>
  <c r="AE675" i="1"/>
  <c r="Y674" i="1"/>
  <c r="Z359" i="1"/>
  <c r="L359" i="1" s="1"/>
  <c r="P359" i="1" s="1"/>
  <c r="V359" i="1"/>
  <c r="AD676" i="1"/>
  <c r="X675" i="1"/>
  <c r="AA675" i="1" s="1"/>
  <c r="R674" i="1"/>
  <c r="J674" i="1"/>
  <c r="N674" i="1" s="1"/>
  <c r="T674" i="1"/>
  <c r="K674" i="1"/>
  <c r="O674" i="1" s="1"/>
  <c r="Q674" i="1"/>
  <c r="R157" i="9" l="1"/>
  <c r="AE157" i="9"/>
  <c r="AD157" i="9"/>
  <c r="F702" i="9"/>
  <c r="G702" i="9" s="1"/>
  <c r="J702" i="9" s="1"/>
  <c r="P157" i="9"/>
  <c r="Q157" i="9"/>
  <c r="AI157" i="9"/>
  <c r="AH157" i="9"/>
  <c r="C703" i="9"/>
  <c r="E703" i="9" s="1"/>
  <c r="B704" i="9"/>
  <c r="H701" i="9"/>
  <c r="D702" i="9"/>
  <c r="O157" i="9"/>
  <c r="H699" i="7"/>
  <c r="C700" i="7"/>
  <c r="B701" i="7"/>
  <c r="E699" i="7"/>
  <c r="D699" i="7"/>
  <c r="AE676" i="1"/>
  <c r="Y675" i="1"/>
  <c r="AD677" i="1"/>
  <c r="X676" i="1"/>
  <c r="AA676" i="1" s="1"/>
  <c r="AK360" i="1"/>
  <c r="AI360" i="1" s="1"/>
  <c r="AF360" i="1" s="1"/>
  <c r="T675" i="1"/>
  <c r="K675" i="1"/>
  <c r="O675" i="1" s="1"/>
  <c r="Q675" i="1"/>
  <c r="J675" i="1"/>
  <c r="N675" i="1" s="1"/>
  <c r="R675" i="1"/>
  <c r="AL360" i="1"/>
  <c r="AJ361" i="1" s="1"/>
  <c r="AH361" i="1" s="1"/>
  <c r="Y157" i="9" l="1"/>
  <c r="X157" i="9"/>
  <c r="L157" i="9"/>
  <c r="AQ157" i="9"/>
  <c r="F703" i="9"/>
  <c r="G703" i="9" s="1"/>
  <c r="J703" i="9" s="1"/>
  <c r="H702" i="9"/>
  <c r="H703" i="9" s="1"/>
  <c r="N157" i="9"/>
  <c r="AS157" i="9"/>
  <c r="AC157" i="9"/>
  <c r="M157" i="9"/>
  <c r="AR157" i="9"/>
  <c r="AP157" i="9"/>
  <c r="AO157" i="9" s="1"/>
  <c r="B705" i="9"/>
  <c r="C704" i="9"/>
  <c r="E704" i="9" s="1"/>
  <c r="D703" i="9"/>
  <c r="E700" i="7"/>
  <c r="D700" i="7"/>
  <c r="C701" i="7"/>
  <c r="B702" i="7"/>
  <c r="F700" i="7"/>
  <c r="G700" i="7" s="1"/>
  <c r="J700" i="7" s="1"/>
  <c r="AE677" i="1"/>
  <c r="Y676" i="1"/>
  <c r="Z360" i="1"/>
  <c r="L360" i="1" s="1"/>
  <c r="P360" i="1" s="1"/>
  <c r="V360" i="1"/>
  <c r="AD678" i="1"/>
  <c r="X677" i="1"/>
  <c r="AA677" i="1" s="1"/>
  <c r="Q676" i="1"/>
  <c r="J676" i="1"/>
  <c r="N676" i="1" s="1"/>
  <c r="R676" i="1"/>
  <c r="K676" i="1"/>
  <c r="O676" i="1" s="1"/>
  <c r="T676" i="1"/>
  <c r="AT157" i="9" l="1"/>
  <c r="F704" i="9"/>
  <c r="G704" i="9" s="1"/>
  <c r="J704" i="9" s="1"/>
  <c r="K158" i="9"/>
  <c r="AK158" i="9"/>
  <c r="D704" i="9"/>
  <c r="B706" i="9"/>
  <c r="C705" i="9"/>
  <c r="H700" i="7"/>
  <c r="E701" i="7"/>
  <c r="D701" i="7"/>
  <c r="F701" i="7"/>
  <c r="G701" i="7" s="1"/>
  <c r="J701" i="7" s="1"/>
  <c r="C702" i="7"/>
  <c r="B703" i="7"/>
  <c r="AE678" i="1"/>
  <c r="Y677" i="1"/>
  <c r="AD679" i="1"/>
  <c r="X678" i="1"/>
  <c r="AA678" i="1" s="1"/>
  <c r="AK361" i="1"/>
  <c r="AI361" i="1" s="1"/>
  <c r="AF361" i="1" s="1"/>
  <c r="AL361" i="1"/>
  <c r="AJ362" i="1" s="1"/>
  <c r="AH362" i="1" s="1"/>
  <c r="Q677" i="1"/>
  <c r="T677" i="1"/>
  <c r="K677" i="1"/>
  <c r="O677" i="1" s="1"/>
  <c r="R677" i="1"/>
  <c r="J677" i="1"/>
  <c r="N677" i="1" s="1"/>
  <c r="E705" i="9" l="1"/>
  <c r="H704" i="9"/>
  <c r="S158" i="9"/>
  <c r="B707" i="9"/>
  <c r="C706" i="9"/>
  <c r="E706" i="9" s="1"/>
  <c r="AL158" i="9"/>
  <c r="AM158" i="9" s="1"/>
  <c r="AN158" i="9"/>
  <c r="D705" i="9"/>
  <c r="H701" i="7"/>
  <c r="C703" i="7"/>
  <c r="B704" i="7"/>
  <c r="F702" i="7"/>
  <c r="G702" i="7" s="1"/>
  <c r="J702" i="7" s="1"/>
  <c r="E702" i="7"/>
  <c r="D702" i="7"/>
  <c r="AE679" i="1"/>
  <c r="Y678" i="1"/>
  <c r="Z361" i="1"/>
  <c r="L361" i="1" s="1"/>
  <c r="P361" i="1" s="1"/>
  <c r="V361" i="1"/>
  <c r="AD680" i="1"/>
  <c r="X679" i="1"/>
  <c r="AA679" i="1" s="1"/>
  <c r="R678" i="1"/>
  <c r="J678" i="1"/>
  <c r="N678" i="1" s="1"/>
  <c r="T678" i="1"/>
  <c r="K678" i="1"/>
  <c r="O678" i="1" s="1"/>
  <c r="Q678" i="1"/>
  <c r="AF158" i="9" l="1"/>
  <c r="AA158" i="9"/>
  <c r="Z158" i="9"/>
  <c r="U158" i="9"/>
  <c r="V158" i="9"/>
  <c r="AG158" i="9" s="1"/>
  <c r="T158" i="9"/>
  <c r="AB158" i="9" s="1"/>
  <c r="W158" i="9"/>
  <c r="F705" i="9"/>
  <c r="G705" i="9" s="1"/>
  <c r="F706" i="9"/>
  <c r="G706" i="9" s="1"/>
  <c r="J706" i="9" s="1"/>
  <c r="C707" i="9"/>
  <c r="E707" i="9" s="1"/>
  <c r="B708" i="9"/>
  <c r="D706" i="9"/>
  <c r="H702" i="7"/>
  <c r="F703" i="7"/>
  <c r="G703" i="7" s="1"/>
  <c r="J703" i="7" s="1"/>
  <c r="C704" i="7"/>
  <c r="B705" i="7"/>
  <c r="E703" i="7"/>
  <c r="D703" i="7"/>
  <c r="AE680" i="1"/>
  <c r="Y679" i="1"/>
  <c r="AD681" i="1"/>
  <c r="X680" i="1"/>
  <c r="AA680" i="1" s="1"/>
  <c r="AK362" i="1"/>
  <c r="AI362" i="1" s="1"/>
  <c r="AF362" i="1" s="1"/>
  <c r="AL362" i="1"/>
  <c r="AJ363" i="1" s="1"/>
  <c r="AH363" i="1" s="1"/>
  <c r="Q679" i="1"/>
  <c r="J679" i="1"/>
  <c r="N679" i="1" s="1"/>
  <c r="R679" i="1"/>
  <c r="K679" i="1"/>
  <c r="O679" i="1" s="1"/>
  <c r="T679" i="1"/>
  <c r="R158" i="9" l="1"/>
  <c r="AE158" i="9"/>
  <c r="AD158" i="9"/>
  <c r="F707" i="9"/>
  <c r="G707" i="9" s="1"/>
  <c r="J707" i="9" s="1"/>
  <c r="J705" i="9"/>
  <c r="H705" i="9"/>
  <c r="P158" i="9"/>
  <c r="H706" i="9"/>
  <c r="B709" i="9"/>
  <c r="C708" i="9"/>
  <c r="E708" i="9" s="1"/>
  <c r="D707" i="9"/>
  <c r="O158" i="9"/>
  <c r="Q158" i="9"/>
  <c r="AI158" i="9"/>
  <c r="AH158" i="9"/>
  <c r="F704" i="7"/>
  <c r="G704" i="7" s="1"/>
  <c r="J704" i="7" s="1"/>
  <c r="H703" i="7"/>
  <c r="C705" i="7"/>
  <c r="B706" i="7"/>
  <c r="E704" i="7"/>
  <c r="D704" i="7"/>
  <c r="AE681" i="1"/>
  <c r="Y680" i="1"/>
  <c r="Z362" i="1"/>
  <c r="L362" i="1" s="1"/>
  <c r="P362" i="1" s="1"/>
  <c r="V362" i="1"/>
  <c r="AD682" i="1"/>
  <c r="X681" i="1"/>
  <c r="AA681" i="1" s="1"/>
  <c r="Q680" i="1"/>
  <c r="T680" i="1"/>
  <c r="K680" i="1"/>
  <c r="O680" i="1" s="1"/>
  <c r="J680" i="1"/>
  <c r="N680" i="1" s="1"/>
  <c r="R680" i="1"/>
  <c r="X158" i="9" l="1"/>
  <c r="Y158" i="9"/>
  <c r="AQ158" i="9"/>
  <c r="L158" i="9"/>
  <c r="F708" i="9"/>
  <c r="G708" i="9" s="1"/>
  <c r="J708" i="9" s="1"/>
  <c r="H707" i="9"/>
  <c r="D708" i="9"/>
  <c r="B710" i="9"/>
  <c r="C709" i="9"/>
  <c r="E709" i="9" s="1"/>
  <c r="H708" i="9"/>
  <c r="M158" i="9"/>
  <c r="AR158" i="9"/>
  <c r="AP158" i="9"/>
  <c r="AO158" i="9" s="1"/>
  <c r="N158" i="9"/>
  <c r="AS158" i="9"/>
  <c r="AC158" i="9"/>
  <c r="H704" i="7"/>
  <c r="C706" i="7"/>
  <c r="B707" i="7"/>
  <c r="E705" i="7"/>
  <c r="D705" i="7"/>
  <c r="F705" i="7"/>
  <c r="G705" i="7" s="1"/>
  <c r="J705" i="7" s="1"/>
  <c r="AE682" i="1"/>
  <c r="Y681" i="1"/>
  <c r="AD683" i="1"/>
  <c r="X682" i="1"/>
  <c r="AA682" i="1" s="1"/>
  <c r="AK363" i="1"/>
  <c r="AI363" i="1" s="1"/>
  <c r="AF363" i="1" s="1"/>
  <c r="AL363" i="1"/>
  <c r="AJ364" i="1" s="1"/>
  <c r="AH364" i="1" s="1"/>
  <c r="Q681" i="1"/>
  <c r="J681" i="1"/>
  <c r="N681" i="1" s="1"/>
  <c r="R681" i="1"/>
  <c r="T681" i="1"/>
  <c r="K681" i="1"/>
  <c r="O681" i="1" s="1"/>
  <c r="AT158" i="9" l="1"/>
  <c r="F709" i="9"/>
  <c r="AK159" i="9"/>
  <c r="AL159" i="9" s="1"/>
  <c r="AM159" i="9" s="1"/>
  <c r="K159" i="9"/>
  <c r="D709" i="9"/>
  <c r="AN159" i="9"/>
  <c r="C710" i="9"/>
  <c r="E710" i="9" s="1"/>
  <c r="B711" i="9"/>
  <c r="G709" i="9"/>
  <c r="J709" i="9" s="1"/>
  <c r="F706" i="7"/>
  <c r="G706" i="7" s="1"/>
  <c r="J706" i="7" s="1"/>
  <c r="H705" i="7"/>
  <c r="C707" i="7"/>
  <c r="B708" i="7"/>
  <c r="E706" i="7"/>
  <c r="D706" i="7"/>
  <c r="AE683" i="1"/>
  <c r="Y682" i="1"/>
  <c r="Z363" i="1"/>
  <c r="L363" i="1" s="1"/>
  <c r="P363" i="1" s="1"/>
  <c r="V363" i="1"/>
  <c r="AD684" i="1"/>
  <c r="X683" i="1"/>
  <c r="AA683" i="1" s="1"/>
  <c r="Q682" i="1"/>
  <c r="K682" i="1"/>
  <c r="O682" i="1" s="1"/>
  <c r="T682" i="1"/>
  <c r="J682" i="1"/>
  <c r="N682" i="1" s="1"/>
  <c r="R682" i="1"/>
  <c r="H706" i="7" l="1"/>
  <c r="F707" i="7"/>
  <c r="G707" i="7" s="1"/>
  <c r="J707" i="7" s="1"/>
  <c r="F710" i="9"/>
  <c r="S159" i="9"/>
  <c r="H709" i="9"/>
  <c r="C711" i="9"/>
  <c r="E711" i="9" s="1"/>
  <c r="B712" i="9"/>
  <c r="D710" i="9"/>
  <c r="G710" i="9"/>
  <c r="J710" i="9" s="1"/>
  <c r="H707" i="7"/>
  <c r="C708" i="7"/>
  <c r="F708" i="7" s="1"/>
  <c r="G708" i="7" s="1"/>
  <c r="J708" i="7" s="1"/>
  <c r="B709" i="7"/>
  <c r="E707" i="7"/>
  <c r="D707" i="7"/>
  <c r="AE684" i="1"/>
  <c r="Y683" i="1"/>
  <c r="AD685" i="1"/>
  <c r="X684" i="1"/>
  <c r="AA684" i="1" s="1"/>
  <c r="AK364" i="1"/>
  <c r="AI364" i="1" s="1"/>
  <c r="AF364" i="1" s="1"/>
  <c r="AL364" i="1"/>
  <c r="AJ365" i="1" s="1"/>
  <c r="AH365" i="1" s="1"/>
  <c r="J683" i="1"/>
  <c r="N683" i="1" s="1"/>
  <c r="R683" i="1"/>
  <c r="K683" i="1"/>
  <c r="O683" i="1" s="1"/>
  <c r="T683" i="1"/>
  <c r="Q683" i="1"/>
  <c r="AF159" i="9" l="1"/>
  <c r="Z159" i="9"/>
  <c r="AA159" i="9"/>
  <c r="U159" i="9"/>
  <c r="V159" i="9"/>
  <c r="AG159" i="9" s="1"/>
  <c r="T159" i="9"/>
  <c r="AB159" i="9" s="1"/>
  <c r="W159" i="9"/>
  <c r="F711" i="9"/>
  <c r="G711" i="9" s="1"/>
  <c r="J711" i="9" s="1"/>
  <c r="B713" i="9"/>
  <c r="C712" i="9"/>
  <c r="E712" i="9" s="1"/>
  <c r="H710" i="9"/>
  <c r="D711" i="9"/>
  <c r="C709" i="7"/>
  <c r="B710" i="7"/>
  <c r="E708" i="7"/>
  <c r="D708" i="7"/>
  <c r="H708" i="7"/>
  <c r="AE685" i="1"/>
  <c r="Y684" i="1"/>
  <c r="Z364" i="1"/>
  <c r="L364" i="1" s="1"/>
  <c r="P364" i="1" s="1"/>
  <c r="V364" i="1"/>
  <c r="AD686" i="1"/>
  <c r="X685" i="1"/>
  <c r="AA685" i="1" s="1"/>
  <c r="Q684" i="1"/>
  <c r="T684" i="1"/>
  <c r="K684" i="1"/>
  <c r="O684" i="1" s="1"/>
  <c r="R684" i="1"/>
  <c r="J684" i="1"/>
  <c r="N684" i="1" s="1"/>
  <c r="R159" i="9" l="1"/>
  <c r="AD159" i="9"/>
  <c r="AE159" i="9"/>
  <c r="F712" i="9"/>
  <c r="H711" i="9"/>
  <c r="O159" i="9"/>
  <c r="D712" i="9"/>
  <c r="N159" i="9"/>
  <c r="AS159" i="9"/>
  <c r="P159" i="9"/>
  <c r="AQ159" i="9"/>
  <c r="B714" i="9"/>
  <c r="C713" i="9"/>
  <c r="E713" i="9" s="1"/>
  <c r="Q159" i="9"/>
  <c r="AI159" i="9"/>
  <c r="AH159" i="9"/>
  <c r="AC159" i="9"/>
  <c r="G712" i="9"/>
  <c r="J712" i="9" s="1"/>
  <c r="E709" i="7"/>
  <c r="D709" i="7"/>
  <c r="F709" i="7"/>
  <c r="G709" i="7" s="1"/>
  <c r="J709" i="7" s="1"/>
  <c r="C710" i="7"/>
  <c r="B711" i="7"/>
  <c r="AE686" i="1"/>
  <c r="Y685" i="1"/>
  <c r="AD687" i="1"/>
  <c r="X686" i="1"/>
  <c r="AA686" i="1" s="1"/>
  <c r="AK365" i="1"/>
  <c r="AI365" i="1" s="1"/>
  <c r="AF365" i="1" s="1"/>
  <c r="K685" i="1"/>
  <c r="O685" i="1" s="1"/>
  <c r="T685" i="1"/>
  <c r="AL365" i="1"/>
  <c r="AJ366" i="1" s="1"/>
  <c r="AH366" i="1" s="1"/>
  <c r="R685" i="1"/>
  <c r="J685" i="1"/>
  <c r="N685" i="1" s="1"/>
  <c r="Q685" i="1"/>
  <c r="Y159" i="9" l="1"/>
  <c r="X159" i="9"/>
  <c r="L159" i="9"/>
  <c r="F713" i="9"/>
  <c r="G713" i="9" s="1"/>
  <c r="J713" i="9" s="1"/>
  <c r="B715" i="9"/>
  <c r="C714" i="9"/>
  <c r="E714" i="9" s="1"/>
  <c r="H712" i="9"/>
  <c r="D713" i="9"/>
  <c r="M159" i="9"/>
  <c r="AR159" i="9"/>
  <c r="AP159" i="9"/>
  <c r="AO159" i="9" s="1"/>
  <c r="H709" i="7"/>
  <c r="F710" i="7"/>
  <c r="G710" i="7" s="1"/>
  <c r="J710" i="7" s="1"/>
  <c r="C711" i="7"/>
  <c r="B712" i="7"/>
  <c r="E710" i="7"/>
  <c r="D710" i="7"/>
  <c r="AE687" i="1"/>
  <c r="Y686" i="1"/>
  <c r="Z365" i="1"/>
  <c r="L365" i="1" s="1"/>
  <c r="P365" i="1" s="1"/>
  <c r="V365" i="1"/>
  <c r="AD688" i="1"/>
  <c r="X687" i="1"/>
  <c r="AA687" i="1" s="1"/>
  <c r="R686" i="1"/>
  <c r="J686" i="1"/>
  <c r="N686" i="1" s="1"/>
  <c r="Q686" i="1"/>
  <c r="T686" i="1"/>
  <c r="K686" i="1"/>
  <c r="O686" i="1" s="1"/>
  <c r="AT159" i="9" l="1"/>
  <c r="AK160" i="9" s="1"/>
  <c r="H713" i="9"/>
  <c r="F714" i="9"/>
  <c r="D714" i="9"/>
  <c r="K160" i="9"/>
  <c r="C715" i="9"/>
  <c r="E715" i="9" s="1"/>
  <c r="B716" i="9"/>
  <c r="G714" i="9"/>
  <c r="J714" i="9" s="1"/>
  <c r="F711" i="7"/>
  <c r="G711" i="7" s="1"/>
  <c r="J711" i="7" s="1"/>
  <c r="H710" i="7"/>
  <c r="C712" i="7"/>
  <c r="B713" i="7"/>
  <c r="E711" i="7"/>
  <c r="D711" i="7"/>
  <c r="AE688" i="1"/>
  <c r="Y687" i="1"/>
  <c r="AD689" i="1"/>
  <c r="X688" i="1"/>
  <c r="AA688" i="1" s="1"/>
  <c r="AK366" i="1"/>
  <c r="AI366" i="1" s="1"/>
  <c r="AF366" i="1" s="1"/>
  <c r="Q687" i="1"/>
  <c r="K687" i="1"/>
  <c r="O687" i="1" s="1"/>
  <c r="T687" i="1"/>
  <c r="AL366" i="1"/>
  <c r="AJ367" i="1" s="1"/>
  <c r="AH367" i="1" s="1"/>
  <c r="R687" i="1"/>
  <c r="J687" i="1"/>
  <c r="N687" i="1" s="1"/>
  <c r="F712" i="7" l="1"/>
  <c r="G712" i="7" s="1"/>
  <c r="J712" i="7" s="1"/>
  <c r="H711" i="7"/>
  <c r="AL160" i="9"/>
  <c r="AM160" i="9" s="1"/>
  <c r="AN160" i="9"/>
  <c r="F715" i="9"/>
  <c r="S160" i="9"/>
  <c r="H714" i="9"/>
  <c r="D715" i="9"/>
  <c r="B717" i="9"/>
  <c r="C716" i="9"/>
  <c r="E716" i="9" s="1"/>
  <c r="G715" i="9"/>
  <c r="J715" i="9" s="1"/>
  <c r="C713" i="7"/>
  <c r="B714" i="7"/>
  <c r="E712" i="7"/>
  <c r="D712" i="7"/>
  <c r="H712" i="7"/>
  <c r="AE689" i="1"/>
  <c r="Y688" i="1"/>
  <c r="Z366" i="1"/>
  <c r="L366" i="1" s="1"/>
  <c r="P366" i="1" s="1"/>
  <c r="V366" i="1"/>
  <c r="AD690" i="1"/>
  <c r="X689" i="1"/>
  <c r="AA689" i="1" s="1"/>
  <c r="R688" i="1"/>
  <c r="J688" i="1"/>
  <c r="N688" i="1" s="1"/>
  <c r="T688" i="1"/>
  <c r="K688" i="1"/>
  <c r="O688" i="1" s="1"/>
  <c r="Q688" i="1"/>
  <c r="AF160" i="9" l="1"/>
  <c r="AA160" i="9"/>
  <c r="Z160" i="9"/>
  <c r="U160" i="9"/>
  <c r="V160" i="9"/>
  <c r="AG160" i="9" s="1"/>
  <c r="T160" i="9"/>
  <c r="AB160" i="9" s="1"/>
  <c r="W160" i="9"/>
  <c r="F716" i="9"/>
  <c r="G716" i="9" s="1"/>
  <c r="J716" i="9" s="1"/>
  <c r="B718" i="9"/>
  <c r="C717" i="9"/>
  <c r="E717" i="9" s="1"/>
  <c r="H715" i="9"/>
  <c r="D716" i="9"/>
  <c r="C714" i="7"/>
  <c r="B715" i="7"/>
  <c r="E713" i="7"/>
  <c r="D713" i="7"/>
  <c r="F713" i="7"/>
  <c r="G713" i="7" s="1"/>
  <c r="J713" i="7" s="1"/>
  <c r="AE690" i="1"/>
  <c r="Y689" i="1"/>
  <c r="AD691" i="1"/>
  <c r="X690" i="1"/>
  <c r="AA690" i="1" s="1"/>
  <c r="AK367" i="1"/>
  <c r="AI367" i="1" s="1"/>
  <c r="AF367" i="1" s="1"/>
  <c r="Q689" i="1"/>
  <c r="AL367" i="1"/>
  <c r="AJ368" i="1" s="1"/>
  <c r="AH368" i="1" s="1"/>
  <c r="T689" i="1"/>
  <c r="K689" i="1"/>
  <c r="O689" i="1" s="1"/>
  <c r="R689" i="1"/>
  <c r="J689" i="1"/>
  <c r="N689" i="1" s="1"/>
  <c r="R160" i="9" l="1"/>
  <c r="AE160" i="9"/>
  <c r="AD160" i="9"/>
  <c r="H716" i="9"/>
  <c r="F717" i="9"/>
  <c r="G717" i="9" s="1"/>
  <c r="J717" i="9" s="1"/>
  <c r="P160" i="9"/>
  <c r="AI160" i="9"/>
  <c r="AH160" i="9"/>
  <c r="Q160" i="9"/>
  <c r="O160" i="9"/>
  <c r="AQ160" i="9"/>
  <c r="D717" i="9"/>
  <c r="B719" i="9"/>
  <c r="C718" i="9"/>
  <c r="F714" i="7"/>
  <c r="G714" i="7" s="1"/>
  <c r="J714" i="7" s="1"/>
  <c r="C715" i="7"/>
  <c r="B716" i="7"/>
  <c r="H713" i="7"/>
  <c r="H714" i="7" s="1"/>
  <c r="E714" i="7"/>
  <c r="D714" i="7"/>
  <c r="AE691" i="1"/>
  <c r="Y690" i="1"/>
  <c r="Z367" i="1"/>
  <c r="L367" i="1" s="1"/>
  <c r="P367" i="1" s="1"/>
  <c r="V367" i="1"/>
  <c r="AD692" i="1"/>
  <c r="X691" i="1"/>
  <c r="AA691" i="1" s="1"/>
  <c r="R690" i="1"/>
  <c r="J690" i="1"/>
  <c r="N690" i="1" s="1"/>
  <c r="K690" i="1"/>
  <c r="O690" i="1" s="1"/>
  <c r="T690" i="1"/>
  <c r="Q690" i="1"/>
  <c r="H717" i="9" l="1"/>
  <c r="Y160" i="9"/>
  <c r="X160" i="9"/>
  <c r="L160" i="9"/>
  <c r="E718" i="9"/>
  <c r="D718" i="9"/>
  <c r="C719" i="9"/>
  <c r="E719" i="9" s="1"/>
  <c r="B720" i="9"/>
  <c r="N160" i="9"/>
  <c r="AS160" i="9"/>
  <c r="AC160" i="9"/>
  <c r="M160" i="9"/>
  <c r="AR160" i="9"/>
  <c r="AP160" i="9"/>
  <c r="AO160" i="9" s="1"/>
  <c r="C716" i="7"/>
  <c r="B717" i="7"/>
  <c r="E715" i="7"/>
  <c r="D715" i="7"/>
  <c r="F715" i="7"/>
  <c r="G715" i="7" s="1"/>
  <c r="J715" i="7" s="1"/>
  <c r="AE692" i="1"/>
  <c r="Y691" i="1"/>
  <c r="AD693" i="1"/>
  <c r="X692" i="1"/>
  <c r="AA692" i="1" s="1"/>
  <c r="AK368" i="1"/>
  <c r="AI368" i="1" s="1"/>
  <c r="AF368" i="1" s="1"/>
  <c r="AL368" i="1"/>
  <c r="AJ369" i="1" s="1"/>
  <c r="AH369" i="1" s="1"/>
  <c r="Q691" i="1"/>
  <c r="J691" i="1"/>
  <c r="N691" i="1" s="1"/>
  <c r="R691" i="1"/>
  <c r="K691" i="1"/>
  <c r="O691" i="1" s="1"/>
  <c r="T691" i="1"/>
  <c r="AT160" i="9" l="1"/>
  <c r="AK161" i="9"/>
  <c r="F719" i="9"/>
  <c r="G719" i="9" s="1"/>
  <c r="J719" i="9" s="1"/>
  <c r="F718" i="9"/>
  <c r="G718" i="9" s="1"/>
  <c r="AL161" i="9"/>
  <c r="AM161" i="9" s="1"/>
  <c r="AN161" i="9"/>
  <c r="B721" i="9"/>
  <c r="C720" i="9"/>
  <c r="E720" i="9" s="1"/>
  <c r="D719" i="9"/>
  <c r="K161" i="9"/>
  <c r="F716" i="7"/>
  <c r="G716" i="7" s="1"/>
  <c r="J716" i="7" s="1"/>
  <c r="C717" i="7"/>
  <c r="B718" i="7"/>
  <c r="E716" i="7"/>
  <c r="D716" i="7"/>
  <c r="H715" i="7"/>
  <c r="AE693" i="1"/>
  <c r="Y692" i="1"/>
  <c r="Z368" i="1"/>
  <c r="L368" i="1" s="1"/>
  <c r="P368" i="1" s="1"/>
  <c r="V368" i="1"/>
  <c r="AD694" i="1"/>
  <c r="X693" i="1"/>
  <c r="AA693" i="1" s="1"/>
  <c r="K692" i="1"/>
  <c r="O692" i="1" s="1"/>
  <c r="T692" i="1"/>
  <c r="Q692" i="1"/>
  <c r="R692" i="1"/>
  <c r="J692" i="1"/>
  <c r="N692" i="1" s="1"/>
  <c r="H716" i="7" l="1"/>
  <c r="H718" i="9"/>
  <c r="J718" i="9"/>
  <c r="F720" i="9"/>
  <c r="S161" i="9"/>
  <c r="H719" i="9"/>
  <c r="D720" i="9"/>
  <c r="C721" i="9"/>
  <c r="E721" i="9" s="1"/>
  <c r="B722" i="9"/>
  <c r="G720" i="9"/>
  <c r="J720" i="9" s="1"/>
  <c r="E717" i="7"/>
  <c r="D717" i="7"/>
  <c r="F717" i="7"/>
  <c r="G717" i="7" s="1"/>
  <c r="J717" i="7" s="1"/>
  <c r="C718" i="7"/>
  <c r="B719" i="7"/>
  <c r="AE694" i="1"/>
  <c r="Y693" i="1"/>
  <c r="AD695" i="1"/>
  <c r="X694" i="1"/>
  <c r="AA694" i="1" s="1"/>
  <c r="AK369" i="1"/>
  <c r="AI369" i="1" s="1"/>
  <c r="AF369" i="1" s="1"/>
  <c r="J693" i="1"/>
  <c r="N693" i="1" s="1"/>
  <c r="R693" i="1"/>
  <c r="Q693" i="1"/>
  <c r="T693" i="1"/>
  <c r="K693" i="1"/>
  <c r="O693" i="1" s="1"/>
  <c r="AL369" i="1"/>
  <c r="AJ370" i="1" s="1"/>
  <c r="AH370" i="1" s="1"/>
  <c r="AF161" i="9" l="1"/>
  <c r="AA161" i="9"/>
  <c r="Z161" i="9"/>
  <c r="U161" i="9"/>
  <c r="V161" i="9"/>
  <c r="AG161" i="9" s="1"/>
  <c r="T161" i="9"/>
  <c r="AB161" i="9" s="1"/>
  <c r="W161" i="9"/>
  <c r="F721" i="9"/>
  <c r="G721" i="9" s="1"/>
  <c r="J721" i="9" s="1"/>
  <c r="D721" i="9"/>
  <c r="C722" i="9"/>
  <c r="E722" i="9" s="1"/>
  <c r="B723" i="9"/>
  <c r="H720" i="9"/>
  <c r="H717" i="7"/>
  <c r="E718" i="7"/>
  <c r="D718" i="7"/>
  <c r="F718" i="7"/>
  <c r="G718" i="7" s="1"/>
  <c r="J718" i="7" s="1"/>
  <c r="C719" i="7"/>
  <c r="B720" i="7"/>
  <c r="AE695" i="1"/>
  <c r="Y694" i="1"/>
  <c r="Z369" i="1"/>
  <c r="L369" i="1" s="1"/>
  <c r="P369" i="1" s="1"/>
  <c r="V369" i="1"/>
  <c r="AD696" i="1"/>
  <c r="X695" i="1"/>
  <c r="AA695" i="1" s="1"/>
  <c r="T694" i="1"/>
  <c r="K694" i="1"/>
  <c r="O694" i="1" s="1"/>
  <c r="Q694" i="1"/>
  <c r="J694" i="1"/>
  <c r="N694" i="1" s="1"/>
  <c r="R694" i="1"/>
  <c r="R161" i="9" l="1"/>
  <c r="AD161" i="9"/>
  <c r="AE161" i="9"/>
  <c r="F722" i="9"/>
  <c r="G722" i="9" s="1"/>
  <c r="J722" i="9" s="1"/>
  <c r="H721" i="9"/>
  <c r="P161" i="9"/>
  <c r="AI161" i="9"/>
  <c r="AH161" i="9"/>
  <c r="Q161" i="9"/>
  <c r="C723" i="9"/>
  <c r="E723" i="9" s="1"/>
  <c r="B724" i="9"/>
  <c r="D722" i="9"/>
  <c r="O161" i="9"/>
  <c r="AQ161" i="9"/>
  <c r="AP161" i="9"/>
  <c r="AO161" i="9" s="1"/>
  <c r="C720" i="7"/>
  <c r="B721" i="7"/>
  <c r="E719" i="7"/>
  <c r="D719" i="7"/>
  <c r="F719" i="7"/>
  <c r="G719" i="7" s="1"/>
  <c r="J719" i="7" s="1"/>
  <c r="H718" i="7"/>
  <c r="AE696" i="1"/>
  <c r="Y695" i="1"/>
  <c r="AD697" i="1"/>
  <c r="X696" i="1"/>
  <c r="AA696" i="1" s="1"/>
  <c r="AK370" i="1"/>
  <c r="AI370" i="1" s="1"/>
  <c r="AF370" i="1" s="1"/>
  <c r="Q695" i="1"/>
  <c r="J695" i="1"/>
  <c r="N695" i="1" s="1"/>
  <c r="R695" i="1"/>
  <c r="K695" i="1"/>
  <c r="O695" i="1" s="1"/>
  <c r="T695" i="1"/>
  <c r="AL370" i="1"/>
  <c r="AJ371" i="1" s="1"/>
  <c r="AH371" i="1" s="1"/>
  <c r="H722" i="9" l="1"/>
  <c r="Y161" i="9"/>
  <c r="X161" i="9"/>
  <c r="L161" i="9"/>
  <c r="F723" i="9"/>
  <c r="G723" i="9" s="1"/>
  <c r="B725" i="9"/>
  <c r="C724" i="9"/>
  <c r="E724" i="9" s="1"/>
  <c r="D723" i="9"/>
  <c r="N161" i="9"/>
  <c r="AS161" i="9"/>
  <c r="AC161" i="9"/>
  <c r="M161" i="9"/>
  <c r="AR161" i="9"/>
  <c r="F720" i="7"/>
  <c r="G720" i="7" s="1"/>
  <c r="J720" i="7" s="1"/>
  <c r="H719" i="7"/>
  <c r="E720" i="7"/>
  <c r="D720" i="7"/>
  <c r="C721" i="7"/>
  <c r="B722" i="7"/>
  <c r="AE697" i="1"/>
  <c r="Y696" i="1"/>
  <c r="Z370" i="1"/>
  <c r="L370" i="1" s="1"/>
  <c r="P370" i="1" s="1"/>
  <c r="V370" i="1"/>
  <c r="AD698" i="1"/>
  <c r="X697" i="1"/>
  <c r="AA697" i="1" s="1"/>
  <c r="J696" i="1"/>
  <c r="N696" i="1" s="1"/>
  <c r="R696" i="1"/>
  <c r="Q696" i="1"/>
  <c r="T696" i="1"/>
  <c r="K696" i="1"/>
  <c r="O696" i="1" s="1"/>
  <c r="H720" i="7" l="1"/>
  <c r="AT161" i="9"/>
  <c r="AK162" i="9" s="1"/>
  <c r="F724" i="9"/>
  <c r="K162" i="9"/>
  <c r="AL162" i="9"/>
  <c r="AM162" i="9" s="1"/>
  <c r="AN162" i="9"/>
  <c r="J723" i="9"/>
  <c r="G724" i="9" s="1"/>
  <c r="J724" i="9" s="1"/>
  <c r="H723" i="9"/>
  <c r="D724" i="9"/>
  <c r="C725" i="9"/>
  <c r="E725" i="9" s="1"/>
  <c r="B726" i="9"/>
  <c r="F721" i="7"/>
  <c r="G721" i="7" s="1"/>
  <c r="J721" i="7" s="1"/>
  <c r="C722" i="7"/>
  <c r="B723" i="7"/>
  <c r="E721" i="7"/>
  <c r="D721" i="7"/>
  <c r="AE698" i="1"/>
  <c r="Y697" i="1"/>
  <c r="AD699" i="1"/>
  <c r="X698" i="1"/>
  <c r="AA698" i="1" s="1"/>
  <c r="AK371" i="1"/>
  <c r="AI371" i="1" s="1"/>
  <c r="AF371" i="1" s="1"/>
  <c r="Q697" i="1"/>
  <c r="AL371" i="1"/>
  <c r="AJ372" i="1" s="1"/>
  <c r="AH372" i="1" s="1"/>
  <c r="T697" i="1"/>
  <c r="K697" i="1"/>
  <c r="O697" i="1" s="1"/>
  <c r="J697" i="1"/>
  <c r="N697" i="1" s="1"/>
  <c r="R697" i="1"/>
  <c r="F725" i="9" l="1"/>
  <c r="G725" i="9" s="1"/>
  <c r="J725" i="9" s="1"/>
  <c r="S162" i="9"/>
  <c r="H724" i="9"/>
  <c r="D725" i="9"/>
  <c r="B727" i="9"/>
  <c r="C726" i="9"/>
  <c r="H721" i="7"/>
  <c r="C723" i="7"/>
  <c r="B724" i="7"/>
  <c r="E722" i="7"/>
  <c r="D722" i="7"/>
  <c r="F722" i="7"/>
  <c r="G722" i="7" s="1"/>
  <c r="J722" i="7" s="1"/>
  <c r="F723" i="7" s="1"/>
  <c r="G723" i="7" s="1"/>
  <c r="J723" i="7" s="1"/>
  <c r="AE699" i="1"/>
  <c r="Y698" i="1"/>
  <c r="Z371" i="1"/>
  <c r="L371" i="1" s="1"/>
  <c r="P371" i="1" s="1"/>
  <c r="V371" i="1"/>
  <c r="AD700" i="1"/>
  <c r="X699" i="1"/>
  <c r="AA699" i="1" s="1"/>
  <c r="Q698" i="1"/>
  <c r="R698" i="1"/>
  <c r="J698" i="1"/>
  <c r="N698" i="1" s="1"/>
  <c r="T698" i="1"/>
  <c r="K698" i="1"/>
  <c r="O698" i="1" s="1"/>
  <c r="AF162" i="9" l="1"/>
  <c r="AA162" i="9"/>
  <c r="Z162" i="9"/>
  <c r="U162" i="9"/>
  <c r="V162" i="9"/>
  <c r="AG162" i="9" s="1"/>
  <c r="T162" i="9"/>
  <c r="AB162" i="9" s="1"/>
  <c r="W162" i="9"/>
  <c r="E726" i="9"/>
  <c r="H725" i="9"/>
  <c r="C727" i="9"/>
  <c r="E727" i="9" s="1"/>
  <c r="B728" i="9"/>
  <c r="D726" i="9"/>
  <c r="H722" i="7"/>
  <c r="H723" i="7" s="1"/>
  <c r="C724" i="7"/>
  <c r="F724" i="7" s="1"/>
  <c r="G724" i="7" s="1"/>
  <c r="J724" i="7" s="1"/>
  <c r="B725" i="7"/>
  <c r="E723" i="7"/>
  <c r="D723" i="7"/>
  <c r="AE700" i="1"/>
  <c r="Y699" i="1"/>
  <c r="AD701" i="1"/>
  <c r="X700" i="1"/>
  <c r="AA700" i="1" s="1"/>
  <c r="AK372" i="1"/>
  <c r="AI372" i="1" s="1"/>
  <c r="AF372" i="1" s="1"/>
  <c r="AL372" i="1"/>
  <c r="AJ373" i="1" s="1"/>
  <c r="AH373" i="1" s="1"/>
  <c r="J699" i="1"/>
  <c r="N699" i="1" s="1"/>
  <c r="R699" i="1"/>
  <c r="Q699" i="1"/>
  <c r="K699" i="1"/>
  <c r="O699" i="1" s="1"/>
  <c r="T699" i="1"/>
  <c r="R162" i="9" l="1"/>
  <c r="AE162" i="9"/>
  <c r="AD162" i="9"/>
  <c r="F727" i="9"/>
  <c r="F726" i="9"/>
  <c r="G726" i="9" s="1"/>
  <c r="J726" i="9" s="1"/>
  <c r="N162" i="9"/>
  <c r="AS162" i="9"/>
  <c r="B729" i="9"/>
  <c r="C728" i="9"/>
  <c r="E728" i="9" s="1"/>
  <c r="P162" i="9"/>
  <c r="AC162" i="9"/>
  <c r="O162" i="9"/>
  <c r="AQ162" i="9"/>
  <c r="AH162" i="9"/>
  <c r="Q162" i="9"/>
  <c r="AI162" i="9"/>
  <c r="D727" i="9"/>
  <c r="G727" i="9"/>
  <c r="J727" i="9" s="1"/>
  <c r="E724" i="7"/>
  <c r="D724" i="7"/>
  <c r="H724" i="7"/>
  <c r="B726" i="7"/>
  <c r="C725" i="7"/>
  <c r="F725" i="7" s="1"/>
  <c r="G725" i="7" s="1"/>
  <c r="J725" i="7" s="1"/>
  <c r="AE701" i="1"/>
  <c r="Y700" i="1"/>
  <c r="Z372" i="1"/>
  <c r="L372" i="1" s="1"/>
  <c r="P372" i="1" s="1"/>
  <c r="V372" i="1"/>
  <c r="AD702" i="1"/>
  <c r="X701" i="1"/>
  <c r="AA701" i="1" s="1"/>
  <c r="T700" i="1"/>
  <c r="K700" i="1"/>
  <c r="O700" i="1" s="1"/>
  <c r="Q700" i="1"/>
  <c r="J700" i="1"/>
  <c r="N700" i="1" s="1"/>
  <c r="R700" i="1"/>
  <c r="X162" i="9" l="1"/>
  <c r="Y162" i="9"/>
  <c r="L162" i="9"/>
  <c r="F728" i="9"/>
  <c r="H726" i="9"/>
  <c r="H727" i="9" s="1"/>
  <c r="M162" i="9"/>
  <c r="AR162" i="9"/>
  <c r="AP162" i="9"/>
  <c r="AO162" i="9" s="1"/>
  <c r="D728" i="9"/>
  <c r="B730" i="9"/>
  <c r="C729" i="9"/>
  <c r="E729" i="9" s="1"/>
  <c r="G728" i="9"/>
  <c r="J728" i="9" s="1"/>
  <c r="H725" i="7"/>
  <c r="E725" i="7"/>
  <c r="D725" i="7"/>
  <c r="C726" i="7"/>
  <c r="B727" i="7"/>
  <c r="AE702" i="1"/>
  <c r="Y701" i="1"/>
  <c r="AD703" i="1"/>
  <c r="X702" i="1"/>
  <c r="AA702" i="1" s="1"/>
  <c r="AK373" i="1"/>
  <c r="AI373" i="1" s="1"/>
  <c r="AF373" i="1" s="1"/>
  <c r="AL373" i="1"/>
  <c r="AJ374" i="1" s="1"/>
  <c r="AH374" i="1" s="1"/>
  <c r="R701" i="1"/>
  <c r="J701" i="1"/>
  <c r="N701" i="1" s="1"/>
  <c r="Q701" i="1"/>
  <c r="T701" i="1"/>
  <c r="K701" i="1"/>
  <c r="O701" i="1" s="1"/>
  <c r="AT162" i="9" l="1"/>
  <c r="AK163" i="9" s="1"/>
  <c r="F729" i="9"/>
  <c r="H728" i="9"/>
  <c r="D729" i="9"/>
  <c r="C730" i="9"/>
  <c r="E730" i="9" s="1"/>
  <c r="B731" i="9"/>
  <c r="G729" i="9"/>
  <c r="J729" i="9" s="1"/>
  <c r="K163" i="9"/>
  <c r="C727" i="7"/>
  <c r="B728" i="7"/>
  <c r="D726" i="7"/>
  <c r="E726" i="7"/>
  <c r="F726" i="7"/>
  <c r="G726" i="7" s="1"/>
  <c r="J726" i="7" s="1"/>
  <c r="AE703" i="1"/>
  <c r="Y702" i="1"/>
  <c r="Z373" i="1"/>
  <c r="L373" i="1" s="1"/>
  <c r="P373" i="1" s="1"/>
  <c r="V373" i="1"/>
  <c r="AD704" i="1"/>
  <c r="X703" i="1"/>
  <c r="AA703" i="1" s="1"/>
  <c r="T702" i="1"/>
  <c r="K702" i="1"/>
  <c r="O702" i="1" s="1"/>
  <c r="Q702" i="1"/>
  <c r="R702" i="1"/>
  <c r="J702" i="1"/>
  <c r="N702" i="1" s="1"/>
  <c r="F727" i="7" l="1"/>
  <c r="G727" i="7" s="1"/>
  <c r="J727" i="7" s="1"/>
  <c r="AL163" i="9"/>
  <c r="AM163" i="9" s="1"/>
  <c r="AN163" i="9"/>
  <c r="F730" i="9"/>
  <c r="G730" i="9" s="1"/>
  <c r="J730" i="9" s="1"/>
  <c r="S163" i="9"/>
  <c r="D730" i="9"/>
  <c r="B732" i="9"/>
  <c r="C731" i="9"/>
  <c r="E731" i="9" s="1"/>
  <c r="H729" i="9"/>
  <c r="C728" i="7"/>
  <c r="F728" i="7" s="1"/>
  <c r="G728" i="7" s="1"/>
  <c r="J728" i="7" s="1"/>
  <c r="B729" i="7"/>
  <c r="D727" i="7"/>
  <c r="E727" i="7"/>
  <c r="H726" i="7"/>
  <c r="H727" i="7" s="1"/>
  <c r="AE704" i="1"/>
  <c r="Y703" i="1"/>
  <c r="AD705" i="1"/>
  <c r="X704" i="1"/>
  <c r="AA704" i="1" s="1"/>
  <c r="AK374" i="1"/>
  <c r="AI374" i="1" s="1"/>
  <c r="AF374" i="1" s="1"/>
  <c r="J703" i="1"/>
  <c r="N703" i="1" s="1"/>
  <c r="R703" i="1"/>
  <c r="Q703" i="1"/>
  <c r="AL374" i="1"/>
  <c r="AJ375" i="1" s="1"/>
  <c r="AH375" i="1" s="1"/>
  <c r="K703" i="1"/>
  <c r="O703" i="1" s="1"/>
  <c r="T703" i="1"/>
  <c r="H730" i="9" l="1"/>
  <c r="AF163" i="9"/>
  <c r="AA163" i="9"/>
  <c r="Z163" i="9"/>
  <c r="U163" i="9"/>
  <c r="V163" i="9"/>
  <c r="AG163" i="9" s="1"/>
  <c r="T163" i="9"/>
  <c r="AB163" i="9" s="1"/>
  <c r="W163" i="9"/>
  <c r="F731" i="9"/>
  <c r="G731" i="9" s="1"/>
  <c r="J731" i="9" s="1"/>
  <c r="B733" i="9"/>
  <c r="C732" i="9"/>
  <c r="E732" i="9" s="1"/>
  <c r="D731" i="9"/>
  <c r="C729" i="7"/>
  <c r="B730" i="7"/>
  <c r="D728" i="7"/>
  <c r="E728" i="7"/>
  <c r="F729" i="7"/>
  <c r="G729" i="7" s="1"/>
  <c r="J729" i="7" s="1"/>
  <c r="H728" i="7"/>
  <c r="AE705" i="1"/>
  <c r="Y704" i="1"/>
  <c r="Z374" i="1"/>
  <c r="L374" i="1" s="1"/>
  <c r="P374" i="1" s="1"/>
  <c r="V374" i="1"/>
  <c r="AD706" i="1"/>
  <c r="X705" i="1"/>
  <c r="AA705" i="1" s="1"/>
  <c r="K704" i="1"/>
  <c r="O704" i="1" s="1"/>
  <c r="T704" i="1"/>
  <c r="J704" i="1"/>
  <c r="N704" i="1" s="1"/>
  <c r="R704" i="1"/>
  <c r="Q704" i="1"/>
  <c r="R163" i="9" l="1"/>
  <c r="AE163" i="9"/>
  <c r="AD163" i="9"/>
  <c r="F732" i="9"/>
  <c r="G732" i="9" s="1"/>
  <c r="J732" i="9" s="1"/>
  <c r="AQ163" i="9"/>
  <c r="Q163" i="9"/>
  <c r="AI163" i="9"/>
  <c r="AH163" i="9"/>
  <c r="P163" i="9"/>
  <c r="D732" i="9"/>
  <c r="B734" i="9"/>
  <c r="C733" i="9"/>
  <c r="E733" i="9" s="1"/>
  <c r="O163" i="9"/>
  <c r="H731" i="9"/>
  <c r="H729" i="7"/>
  <c r="D729" i="7"/>
  <c r="E729" i="7"/>
  <c r="C730" i="7"/>
  <c r="B731" i="7"/>
  <c r="AE706" i="1"/>
  <c r="Y705" i="1"/>
  <c r="AD707" i="1"/>
  <c r="X706" i="1"/>
  <c r="AA706" i="1" s="1"/>
  <c r="AK375" i="1"/>
  <c r="AI375" i="1" s="1"/>
  <c r="AF375" i="1" s="1"/>
  <c r="Q705" i="1"/>
  <c r="AL375" i="1"/>
  <c r="AJ376" i="1" s="1"/>
  <c r="AH376" i="1" s="1"/>
  <c r="R705" i="1"/>
  <c r="J705" i="1"/>
  <c r="N705" i="1" s="1"/>
  <c r="K705" i="1"/>
  <c r="O705" i="1" s="1"/>
  <c r="T705" i="1"/>
  <c r="Y163" i="9" l="1"/>
  <c r="X163" i="9"/>
  <c r="L163" i="9"/>
  <c r="H732" i="9"/>
  <c r="F733" i="9"/>
  <c r="G733" i="9" s="1"/>
  <c r="J733" i="9" s="1"/>
  <c r="M163" i="9"/>
  <c r="AR163" i="9"/>
  <c r="AP163" i="9"/>
  <c r="AO163" i="9" s="1"/>
  <c r="D733" i="9"/>
  <c r="B735" i="9"/>
  <c r="C734" i="9"/>
  <c r="E734" i="9" s="1"/>
  <c r="AS163" i="9"/>
  <c r="N163" i="9"/>
  <c r="AC163" i="9"/>
  <c r="D730" i="7"/>
  <c r="E730" i="7"/>
  <c r="F730" i="7"/>
  <c r="G730" i="7" s="1"/>
  <c r="C731" i="7"/>
  <c r="B732" i="7"/>
  <c r="AE707" i="1"/>
  <c r="Y706" i="1"/>
  <c r="Z375" i="1"/>
  <c r="L375" i="1" s="1"/>
  <c r="P375" i="1" s="1"/>
  <c r="V375" i="1"/>
  <c r="AD708" i="1"/>
  <c r="X707" i="1"/>
  <c r="AA707" i="1" s="1"/>
  <c r="T706" i="1"/>
  <c r="K706" i="1"/>
  <c r="O706" i="1" s="1"/>
  <c r="R706" i="1"/>
  <c r="J706" i="1"/>
  <c r="N706" i="1" s="1"/>
  <c r="Q706" i="1"/>
  <c r="AT163" i="9" l="1"/>
  <c r="F734" i="9"/>
  <c r="D734" i="9"/>
  <c r="B736" i="9"/>
  <c r="C735" i="9"/>
  <c r="E735" i="9" s="1"/>
  <c r="G734" i="9"/>
  <c r="J734" i="9" s="1"/>
  <c r="H733" i="9"/>
  <c r="K164" i="9"/>
  <c r="AK164" i="9"/>
  <c r="C732" i="7"/>
  <c r="B733" i="7"/>
  <c r="D731" i="7"/>
  <c r="E731" i="7"/>
  <c r="J730" i="7"/>
  <c r="F731" i="7" s="1"/>
  <c r="G731" i="7" s="1"/>
  <c r="J731" i="7" s="1"/>
  <c r="H730" i="7"/>
  <c r="AE708" i="1"/>
  <c r="Y707" i="1"/>
  <c r="AD709" i="1"/>
  <c r="X708" i="1"/>
  <c r="AA708" i="1" s="1"/>
  <c r="AK376" i="1"/>
  <c r="AI376" i="1" s="1"/>
  <c r="AF376" i="1" s="1"/>
  <c r="J707" i="1"/>
  <c r="N707" i="1" s="1"/>
  <c r="R707" i="1"/>
  <c r="AL376" i="1"/>
  <c r="AJ377" i="1" s="1"/>
  <c r="AH377" i="1" s="1"/>
  <c r="T707" i="1"/>
  <c r="K707" i="1"/>
  <c r="O707" i="1" s="1"/>
  <c r="Q707" i="1"/>
  <c r="F732" i="7" l="1"/>
  <c r="G732" i="7" s="1"/>
  <c r="J732" i="7" s="1"/>
  <c r="F735" i="9"/>
  <c r="G735" i="9"/>
  <c r="J735" i="9" s="1"/>
  <c r="S164" i="9"/>
  <c r="AL164" i="9"/>
  <c r="AM164" i="9" s="1"/>
  <c r="AN164" i="9"/>
  <c r="H734" i="9"/>
  <c r="H735" i="9" s="1"/>
  <c r="D735" i="9"/>
  <c r="B737" i="9"/>
  <c r="C736" i="9"/>
  <c r="E736" i="9" s="1"/>
  <c r="C733" i="7"/>
  <c r="B734" i="7"/>
  <c r="H731" i="7"/>
  <c r="H732" i="7" s="1"/>
  <c r="D732" i="7"/>
  <c r="E732" i="7"/>
  <c r="AE709" i="1"/>
  <c r="Y708" i="1"/>
  <c r="Z376" i="1"/>
  <c r="L376" i="1" s="1"/>
  <c r="P376" i="1" s="1"/>
  <c r="V376" i="1"/>
  <c r="AD710" i="1"/>
  <c r="X709" i="1"/>
  <c r="AA709" i="1" s="1"/>
  <c r="J708" i="1"/>
  <c r="N708" i="1" s="1"/>
  <c r="R708" i="1"/>
  <c r="Q708" i="1"/>
  <c r="K708" i="1"/>
  <c r="O708" i="1" s="1"/>
  <c r="T708" i="1"/>
  <c r="AF164" i="9" l="1"/>
  <c r="Z164" i="9"/>
  <c r="AA164" i="9"/>
  <c r="U164" i="9"/>
  <c r="V164" i="9"/>
  <c r="AG164" i="9" s="1"/>
  <c r="T164" i="9"/>
  <c r="AB164" i="9" s="1"/>
  <c r="W164" i="9"/>
  <c r="F736" i="9"/>
  <c r="G736" i="9" s="1"/>
  <c r="J736" i="9" s="1"/>
  <c r="D736" i="9"/>
  <c r="B738" i="9"/>
  <c r="C737" i="9"/>
  <c r="E737" i="9" s="1"/>
  <c r="C734" i="7"/>
  <c r="B735" i="7"/>
  <c r="D733" i="7"/>
  <c r="E733" i="7"/>
  <c r="F733" i="7"/>
  <c r="G733" i="7" s="1"/>
  <c r="J733" i="7" s="1"/>
  <c r="AE710" i="1"/>
  <c r="Y709" i="1"/>
  <c r="AD711" i="1"/>
  <c r="X710" i="1"/>
  <c r="AA710" i="1" s="1"/>
  <c r="AK377" i="1"/>
  <c r="AI377" i="1" s="1"/>
  <c r="AF377" i="1" s="1"/>
  <c r="AL377" i="1"/>
  <c r="AJ378" i="1" s="1"/>
  <c r="AH378" i="1" s="1"/>
  <c r="Q709" i="1"/>
  <c r="R709" i="1"/>
  <c r="J709" i="1"/>
  <c r="N709" i="1" s="1"/>
  <c r="T709" i="1"/>
  <c r="K709" i="1"/>
  <c r="O709" i="1" s="1"/>
  <c r="R164" i="9" l="1"/>
  <c r="AE164" i="9"/>
  <c r="AD164" i="9"/>
  <c r="F737" i="9"/>
  <c r="G737" i="9"/>
  <c r="J737" i="9" s="1"/>
  <c r="N164" i="9"/>
  <c r="AS164" i="9"/>
  <c r="D737" i="9"/>
  <c r="P164" i="9"/>
  <c r="O164" i="9"/>
  <c r="B739" i="9"/>
  <c r="C738" i="9"/>
  <c r="E738" i="9" s="1"/>
  <c r="H736" i="9"/>
  <c r="AQ164" i="9"/>
  <c r="Q164" i="9"/>
  <c r="AI164" i="9"/>
  <c r="AH164" i="9"/>
  <c r="F734" i="7"/>
  <c r="G734" i="7" s="1"/>
  <c r="J734" i="7" s="1"/>
  <c r="C735" i="7"/>
  <c r="B736" i="7"/>
  <c r="D734" i="7"/>
  <c r="E734" i="7"/>
  <c r="H733" i="7"/>
  <c r="AE711" i="1"/>
  <c r="Y710" i="1"/>
  <c r="Z377" i="1"/>
  <c r="L377" i="1" s="1"/>
  <c r="P377" i="1" s="1"/>
  <c r="V377" i="1"/>
  <c r="AD712" i="1"/>
  <c r="X711" i="1"/>
  <c r="AA711" i="1" s="1"/>
  <c r="K710" i="1"/>
  <c r="O710" i="1" s="1"/>
  <c r="T710" i="1"/>
  <c r="R710" i="1"/>
  <c r="J710" i="1"/>
  <c r="N710" i="1" s="1"/>
  <c r="Q710" i="1"/>
  <c r="H734" i="7" l="1"/>
  <c r="H737" i="9"/>
  <c r="Y164" i="9"/>
  <c r="X164" i="9"/>
  <c r="AC164" i="9"/>
  <c r="L164" i="9"/>
  <c r="F738" i="9"/>
  <c r="G738" i="9" s="1"/>
  <c r="J738" i="9" s="1"/>
  <c r="B740" i="9"/>
  <c r="C739" i="9"/>
  <c r="E739" i="9" s="1"/>
  <c r="H738" i="9"/>
  <c r="D738" i="9"/>
  <c r="AR164" i="9"/>
  <c r="M164" i="9"/>
  <c r="AP164" i="9"/>
  <c r="AO164" i="9" s="1"/>
  <c r="C736" i="7"/>
  <c r="B737" i="7"/>
  <c r="D735" i="7"/>
  <c r="E735" i="7"/>
  <c r="F735" i="7"/>
  <c r="G735" i="7" s="1"/>
  <c r="J735" i="7" s="1"/>
  <c r="F736" i="7" s="1"/>
  <c r="G736" i="7" s="1"/>
  <c r="J736" i="7" s="1"/>
  <c r="AE712" i="1"/>
  <c r="Y711" i="1"/>
  <c r="AD713" i="1"/>
  <c r="X712" i="1"/>
  <c r="AA712" i="1" s="1"/>
  <c r="AK378" i="1"/>
  <c r="AI378" i="1" s="1"/>
  <c r="AF378" i="1" s="1"/>
  <c r="Q711" i="1"/>
  <c r="AL378" i="1"/>
  <c r="AJ379" i="1" s="1"/>
  <c r="AH379" i="1" s="1"/>
  <c r="J711" i="1"/>
  <c r="N711" i="1" s="1"/>
  <c r="R711" i="1"/>
  <c r="K711" i="1"/>
  <c r="O711" i="1" s="1"/>
  <c r="T711" i="1"/>
  <c r="AT164" i="9" l="1"/>
  <c r="AK165" i="9" s="1"/>
  <c r="F739" i="9"/>
  <c r="D739" i="9"/>
  <c r="B741" i="9"/>
  <c r="C740" i="9"/>
  <c r="E740" i="9" s="1"/>
  <c r="K165" i="9"/>
  <c r="G739" i="9"/>
  <c r="J739" i="9" s="1"/>
  <c r="H735" i="7"/>
  <c r="H736" i="7" s="1"/>
  <c r="C737" i="7"/>
  <c r="B738" i="7"/>
  <c r="F737" i="7"/>
  <c r="G737" i="7" s="1"/>
  <c r="J737" i="7" s="1"/>
  <c r="D736" i="7"/>
  <c r="E736" i="7"/>
  <c r="AE713" i="1"/>
  <c r="Y712" i="1"/>
  <c r="Z378" i="1"/>
  <c r="L378" i="1" s="1"/>
  <c r="P378" i="1" s="1"/>
  <c r="V378" i="1"/>
  <c r="AD714" i="1"/>
  <c r="X713" i="1"/>
  <c r="AA713" i="1" s="1"/>
  <c r="R712" i="1"/>
  <c r="J712" i="1"/>
  <c r="N712" i="1" s="1"/>
  <c r="K712" i="1"/>
  <c r="O712" i="1" s="1"/>
  <c r="T712" i="1"/>
  <c r="Q712" i="1"/>
  <c r="AL165" i="9" l="1"/>
  <c r="AM165" i="9" s="1"/>
  <c r="AN165" i="9"/>
  <c r="F740" i="9"/>
  <c r="S165" i="9"/>
  <c r="H739" i="9"/>
  <c r="B742" i="9"/>
  <c r="C741" i="9"/>
  <c r="E741" i="9" s="1"/>
  <c r="D740" i="9"/>
  <c r="G740" i="9"/>
  <c r="J740" i="9" s="1"/>
  <c r="C738" i="7"/>
  <c r="B739" i="7"/>
  <c r="D737" i="7"/>
  <c r="E737" i="7"/>
  <c r="H737" i="7"/>
  <c r="AE714" i="1"/>
  <c r="Y713" i="1"/>
  <c r="AD715" i="1"/>
  <c r="X714" i="1"/>
  <c r="AA714" i="1" s="1"/>
  <c r="AK379" i="1"/>
  <c r="AI379" i="1" s="1"/>
  <c r="AF379" i="1" s="1"/>
  <c r="K713" i="1"/>
  <c r="O713" i="1" s="1"/>
  <c r="T713" i="1"/>
  <c r="J713" i="1"/>
  <c r="N713" i="1" s="1"/>
  <c r="R713" i="1"/>
  <c r="Q713" i="1"/>
  <c r="AL379" i="1"/>
  <c r="AJ380" i="1" s="1"/>
  <c r="AH380" i="1" s="1"/>
  <c r="AF165" i="9" l="1"/>
  <c r="Z165" i="9"/>
  <c r="AA165" i="9"/>
  <c r="U165" i="9"/>
  <c r="V165" i="9"/>
  <c r="AG165" i="9" s="1"/>
  <c r="T165" i="9"/>
  <c r="AB165" i="9" s="1"/>
  <c r="W165" i="9"/>
  <c r="F741" i="9"/>
  <c r="G741" i="9" s="1"/>
  <c r="J741" i="9" s="1"/>
  <c r="D741" i="9"/>
  <c r="H740" i="9"/>
  <c r="B743" i="9"/>
  <c r="C742" i="9"/>
  <c r="E742" i="9" s="1"/>
  <c r="D738" i="7"/>
  <c r="E738" i="7"/>
  <c r="F738" i="7"/>
  <c r="G738" i="7" s="1"/>
  <c r="J738" i="7" s="1"/>
  <c r="C739" i="7"/>
  <c r="B740" i="7"/>
  <c r="AE715" i="1"/>
  <c r="Y714" i="1"/>
  <c r="Z379" i="1"/>
  <c r="L379" i="1" s="1"/>
  <c r="P379" i="1" s="1"/>
  <c r="V379" i="1"/>
  <c r="AD716" i="1"/>
  <c r="X715" i="1"/>
  <c r="AA715" i="1" s="1"/>
  <c r="Q714" i="1"/>
  <c r="J714" i="1"/>
  <c r="N714" i="1" s="1"/>
  <c r="R714" i="1"/>
  <c r="K714" i="1"/>
  <c r="O714" i="1" s="1"/>
  <c r="T714" i="1"/>
  <c r="R165" i="9" l="1"/>
  <c r="AE165" i="9"/>
  <c r="AD165" i="9"/>
  <c r="F742" i="9"/>
  <c r="G742" i="9" s="1"/>
  <c r="J742" i="9" s="1"/>
  <c r="H741" i="9"/>
  <c r="D742" i="9"/>
  <c r="AQ165" i="9"/>
  <c r="B744" i="9"/>
  <c r="C743" i="9"/>
  <c r="E743" i="9" s="1"/>
  <c r="N165" i="9"/>
  <c r="AS165" i="9"/>
  <c r="O165" i="9"/>
  <c r="P165" i="9"/>
  <c r="Q165" i="9"/>
  <c r="AI165" i="9"/>
  <c r="AH165" i="9"/>
  <c r="F739" i="7"/>
  <c r="G739" i="7" s="1"/>
  <c r="J739" i="7" s="1"/>
  <c r="C740" i="7"/>
  <c r="B741" i="7"/>
  <c r="D739" i="7"/>
  <c r="E739" i="7"/>
  <c r="H738" i="7"/>
  <c r="AE716" i="1"/>
  <c r="Y715" i="1"/>
  <c r="AD717" i="1"/>
  <c r="X716" i="1"/>
  <c r="AA716" i="1" s="1"/>
  <c r="AK380" i="1"/>
  <c r="AI380" i="1" s="1"/>
  <c r="AF380" i="1" s="1"/>
  <c r="R715" i="1"/>
  <c r="J715" i="1"/>
  <c r="N715" i="1" s="1"/>
  <c r="T715" i="1"/>
  <c r="K715" i="1"/>
  <c r="O715" i="1" s="1"/>
  <c r="Q715" i="1"/>
  <c r="AL380" i="1"/>
  <c r="AJ381" i="1" s="1"/>
  <c r="AH381" i="1" s="1"/>
  <c r="Y165" i="9" l="1"/>
  <c r="X165" i="9"/>
  <c r="L165" i="9"/>
  <c r="AC165" i="9"/>
  <c r="F743" i="9"/>
  <c r="G743" i="9"/>
  <c r="J743" i="9" s="1"/>
  <c r="B745" i="9"/>
  <c r="C744" i="9"/>
  <c r="E744" i="9" s="1"/>
  <c r="D743" i="9"/>
  <c r="H742" i="9"/>
  <c r="H743" i="9" s="1"/>
  <c r="M165" i="9"/>
  <c r="AR165" i="9"/>
  <c r="AP165" i="9"/>
  <c r="AO165" i="9" s="1"/>
  <c r="H739" i="7"/>
  <c r="D740" i="7"/>
  <c r="E740" i="7"/>
  <c r="F740" i="7"/>
  <c r="G740" i="7" s="1"/>
  <c r="J740" i="7" s="1"/>
  <c r="C741" i="7"/>
  <c r="B742" i="7"/>
  <c r="AE717" i="1"/>
  <c r="Y716" i="1"/>
  <c r="Z380" i="1"/>
  <c r="L380" i="1" s="1"/>
  <c r="P380" i="1" s="1"/>
  <c r="V380" i="1"/>
  <c r="AD718" i="1"/>
  <c r="X717" i="1"/>
  <c r="AA717" i="1" s="1"/>
  <c r="K716" i="1"/>
  <c r="O716" i="1" s="1"/>
  <c r="T716" i="1"/>
  <c r="Q716" i="1"/>
  <c r="R716" i="1"/>
  <c r="J716" i="1"/>
  <c r="N716" i="1" s="1"/>
  <c r="AT165" i="9" l="1"/>
  <c r="AK166" i="9"/>
  <c r="F744" i="9"/>
  <c r="G744" i="9" s="1"/>
  <c r="J744" i="9" s="1"/>
  <c r="H744" i="9"/>
  <c r="D744" i="9"/>
  <c r="K166" i="9"/>
  <c r="AL166" i="9"/>
  <c r="AM166" i="9" s="1"/>
  <c r="AN166" i="9"/>
  <c r="B746" i="9"/>
  <c r="C745" i="9"/>
  <c r="E745" i="9" s="1"/>
  <c r="F741" i="7"/>
  <c r="G741" i="7" s="1"/>
  <c r="J741" i="7" s="1"/>
  <c r="C742" i="7"/>
  <c r="B743" i="7"/>
  <c r="D741" i="7"/>
  <c r="E741" i="7"/>
  <c r="H740" i="7"/>
  <c r="AE718" i="1"/>
  <c r="Y717" i="1"/>
  <c r="AD719" i="1"/>
  <c r="X718" i="1"/>
  <c r="AA718" i="1" s="1"/>
  <c r="AK381" i="1"/>
  <c r="AI381" i="1" s="1"/>
  <c r="AF381" i="1" s="1"/>
  <c r="J717" i="1"/>
  <c r="N717" i="1" s="1"/>
  <c r="R717" i="1"/>
  <c r="Q717" i="1"/>
  <c r="K717" i="1"/>
  <c r="O717" i="1" s="1"/>
  <c r="T717" i="1"/>
  <c r="AL381" i="1"/>
  <c r="AJ382" i="1" s="1"/>
  <c r="AH382" i="1" s="1"/>
  <c r="F745" i="9" l="1"/>
  <c r="S166" i="9"/>
  <c r="D745" i="9"/>
  <c r="B747" i="9"/>
  <c r="C746" i="9"/>
  <c r="E746" i="9" s="1"/>
  <c r="G745" i="9"/>
  <c r="C743" i="7"/>
  <c r="B744" i="7"/>
  <c r="D742" i="7"/>
  <c r="E742" i="7"/>
  <c r="F742" i="7"/>
  <c r="G742" i="7" s="1"/>
  <c r="J742" i="7" s="1"/>
  <c r="F743" i="7" s="1"/>
  <c r="G743" i="7" s="1"/>
  <c r="J743" i="7" s="1"/>
  <c r="H741" i="7"/>
  <c r="AE719" i="1"/>
  <c r="Y718" i="1"/>
  <c r="Z381" i="1"/>
  <c r="L381" i="1" s="1"/>
  <c r="P381" i="1" s="1"/>
  <c r="V381" i="1"/>
  <c r="AD720" i="1"/>
  <c r="X719" i="1"/>
  <c r="AA719" i="1" s="1"/>
  <c r="R718" i="1"/>
  <c r="J718" i="1"/>
  <c r="N718" i="1" s="1"/>
  <c r="Q718" i="1"/>
  <c r="T718" i="1"/>
  <c r="K718" i="1"/>
  <c r="O718" i="1" s="1"/>
  <c r="AF166" i="9" l="1"/>
  <c r="AA166" i="9"/>
  <c r="Z166" i="9"/>
  <c r="U166" i="9"/>
  <c r="V166" i="9"/>
  <c r="AG166" i="9" s="1"/>
  <c r="T166" i="9"/>
  <c r="AB166" i="9" s="1"/>
  <c r="W166" i="9"/>
  <c r="F746" i="9"/>
  <c r="D746" i="9"/>
  <c r="J745" i="9"/>
  <c r="G746" i="9" s="1"/>
  <c r="J746" i="9" s="1"/>
  <c r="H745" i="9"/>
  <c r="B748" i="9"/>
  <c r="C747" i="9"/>
  <c r="E747" i="9" s="1"/>
  <c r="H742" i="7"/>
  <c r="D743" i="7"/>
  <c r="E743" i="7"/>
  <c r="H743" i="7"/>
  <c r="C744" i="7"/>
  <c r="B745" i="7"/>
  <c r="AE720" i="1"/>
  <c r="Y719" i="1"/>
  <c r="AD721" i="1"/>
  <c r="X720" i="1"/>
  <c r="AA720" i="1" s="1"/>
  <c r="AK382" i="1"/>
  <c r="AI382" i="1" s="1"/>
  <c r="AF382" i="1" s="1"/>
  <c r="T719" i="1"/>
  <c r="K719" i="1"/>
  <c r="O719" i="1" s="1"/>
  <c r="J719" i="1"/>
  <c r="N719" i="1" s="1"/>
  <c r="R719" i="1"/>
  <c r="AL382" i="1"/>
  <c r="AJ383" i="1" s="1"/>
  <c r="AH383" i="1" s="1"/>
  <c r="Q719" i="1"/>
  <c r="R166" i="9" l="1"/>
  <c r="AE166" i="9"/>
  <c r="AD166" i="9"/>
  <c r="F747" i="9"/>
  <c r="H746" i="9"/>
  <c r="AQ166" i="9"/>
  <c r="O166" i="9"/>
  <c r="B749" i="9"/>
  <c r="C748" i="9"/>
  <c r="E748" i="9" s="1"/>
  <c r="N166" i="9"/>
  <c r="AS166" i="9"/>
  <c r="AP166" i="9"/>
  <c r="AO166" i="9" s="1"/>
  <c r="P166" i="9"/>
  <c r="Q166" i="9"/>
  <c r="AI166" i="9"/>
  <c r="AH166" i="9"/>
  <c r="D747" i="9"/>
  <c r="G747" i="9"/>
  <c r="J747" i="9" s="1"/>
  <c r="D744" i="7"/>
  <c r="E744" i="7"/>
  <c r="F744" i="7"/>
  <c r="G744" i="7" s="1"/>
  <c r="J744" i="7" s="1"/>
  <c r="C745" i="7"/>
  <c r="B746" i="7"/>
  <c r="AE721" i="1"/>
  <c r="Y720" i="1"/>
  <c r="Z382" i="1"/>
  <c r="L382" i="1" s="1"/>
  <c r="P382" i="1" s="1"/>
  <c r="V382" i="1"/>
  <c r="AD722" i="1"/>
  <c r="X721" i="1"/>
  <c r="AA721" i="1" s="1"/>
  <c r="J720" i="1"/>
  <c r="N720" i="1" s="1"/>
  <c r="R720" i="1"/>
  <c r="Q720" i="1"/>
  <c r="T720" i="1"/>
  <c r="K720" i="1"/>
  <c r="O720" i="1" s="1"/>
  <c r="X166" i="9" l="1"/>
  <c r="Y166" i="9"/>
  <c r="AC166" i="9"/>
  <c r="L166" i="9"/>
  <c r="F748" i="9"/>
  <c r="D748" i="9"/>
  <c r="M166" i="9"/>
  <c r="AR166" i="9"/>
  <c r="AT166" i="9" s="1"/>
  <c r="AK167" i="9" s="1"/>
  <c r="AL167" i="9" s="1"/>
  <c r="AM167" i="9" s="1"/>
  <c r="C749" i="9"/>
  <c r="E749" i="9" s="1"/>
  <c r="B750" i="9"/>
  <c r="G748" i="9"/>
  <c r="J748" i="9" s="1"/>
  <c r="H747" i="9"/>
  <c r="H744" i="7"/>
  <c r="C746" i="7"/>
  <c r="B747" i="7"/>
  <c r="D745" i="7"/>
  <c r="E745" i="7"/>
  <c r="F745" i="7"/>
  <c r="G745" i="7" s="1"/>
  <c r="J745" i="7" s="1"/>
  <c r="AE722" i="1"/>
  <c r="Y721" i="1"/>
  <c r="AD723" i="1"/>
  <c r="X722" i="1"/>
  <c r="AA722" i="1" s="1"/>
  <c r="AK383" i="1"/>
  <c r="AI383" i="1" s="1"/>
  <c r="AF383" i="1" s="1"/>
  <c r="K721" i="1"/>
  <c r="O721" i="1" s="1"/>
  <c r="T721" i="1"/>
  <c r="AL383" i="1"/>
  <c r="AJ384" i="1" s="1"/>
  <c r="AH384" i="1" s="1"/>
  <c r="Q721" i="1"/>
  <c r="R721" i="1"/>
  <c r="J721" i="1"/>
  <c r="N721" i="1" s="1"/>
  <c r="F749" i="9" l="1"/>
  <c r="H748" i="9"/>
  <c r="AN167" i="9"/>
  <c r="D749" i="9"/>
  <c r="K167" i="9"/>
  <c r="G749" i="9"/>
  <c r="J749" i="9" s="1"/>
  <c r="B751" i="9"/>
  <c r="C750" i="9"/>
  <c r="E750" i="9" s="1"/>
  <c r="F746" i="7"/>
  <c r="G746" i="7" s="1"/>
  <c r="J746" i="7" s="1"/>
  <c r="C747" i="7"/>
  <c r="B748" i="7"/>
  <c r="D746" i="7"/>
  <c r="E746" i="7"/>
  <c r="H745" i="7"/>
  <c r="AE723" i="1"/>
  <c r="Y722" i="1"/>
  <c r="Z383" i="1"/>
  <c r="L383" i="1" s="1"/>
  <c r="P383" i="1" s="1"/>
  <c r="V383" i="1"/>
  <c r="AD724" i="1"/>
  <c r="X723" i="1"/>
  <c r="AA723" i="1" s="1"/>
  <c r="R722" i="1"/>
  <c r="J722" i="1"/>
  <c r="N722" i="1" s="1"/>
  <c r="Q722" i="1"/>
  <c r="T722" i="1"/>
  <c r="K722" i="1"/>
  <c r="O722" i="1" s="1"/>
  <c r="F747" i="7" l="1"/>
  <c r="G747" i="7" s="1"/>
  <c r="J747" i="7" s="1"/>
  <c r="H746" i="7"/>
  <c r="F750" i="9"/>
  <c r="G750" i="9"/>
  <c r="J750" i="9" s="1"/>
  <c r="S167" i="9"/>
  <c r="D750" i="9"/>
  <c r="B752" i="9"/>
  <c r="C751" i="9"/>
  <c r="E751" i="9" s="1"/>
  <c r="H749" i="9"/>
  <c r="H750" i="9" s="1"/>
  <c r="H747" i="7"/>
  <c r="C748" i="7"/>
  <c r="F748" i="7" s="1"/>
  <c r="G748" i="7" s="1"/>
  <c r="J748" i="7" s="1"/>
  <c r="B749" i="7"/>
  <c r="D747" i="7"/>
  <c r="E747" i="7"/>
  <c r="AE724" i="1"/>
  <c r="Y723" i="1"/>
  <c r="AD725" i="1"/>
  <c r="X724" i="1"/>
  <c r="AA724" i="1" s="1"/>
  <c r="AK384" i="1"/>
  <c r="AI384" i="1" s="1"/>
  <c r="AF384" i="1" s="1"/>
  <c r="T723" i="1"/>
  <c r="K723" i="1"/>
  <c r="O723" i="1" s="1"/>
  <c r="Q723" i="1"/>
  <c r="AL384" i="1"/>
  <c r="AJ385" i="1" s="1"/>
  <c r="AH385" i="1" s="1"/>
  <c r="J723" i="1"/>
  <c r="N723" i="1" s="1"/>
  <c r="R723" i="1"/>
  <c r="AF167" i="9" l="1"/>
  <c r="AA167" i="9"/>
  <c r="Z167" i="9"/>
  <c r="U167" i="9"/>
  <c r="V167" i="9"/>
  <c r="AG167" i="9" s="1"/>
  <c r="T167" i="9"/>
  <c r="AB167" i="9" s="1"/>
  <c r="W167" i="9"/>
  <c r="F751" i="9"/>
  <c r="G751" i="9" s="1"/>
  <c r="J751" i="9" s="1"/>
  <c r="B753" i="9"/>
  <c r="C752" i="9"/>
  <c r="E752" i="9" s="1"/>
  <c r="D751" i="9"/>
  <c r="H748" i="7"/>
  <c r="C749" i="7"/>
  <c r="B750" i="7"/>
  <c r="D748" i="7"/>
  <c r="E748" i="7"/>
  <c r="AE725" i="1"/>
  <c r="Y724" i="1"/>
  <c r="Z384" i="1"/>
  <c r="L384" i="1" s="1"/>
  <c r="P384" i="1" s="1"/>
  <c r="V384" i="1"/>
  <c r="AD726" i="1"/>
  <c r="X725" i="1"/>
  <c r="AA725" i="1" s="1"/>
  <c r="J724" i="1"/>
  <c r="N724" i="1" s="1"/>
  <c r="R724" i="1"/>
  <c r="Q724" i="1"/>
  <c r="K724" i="1"/>
  <c r="O724" i="1" s="1"/>
  <c r="T724" i="1"/>
  <c r="R167" i="9" l="1"/>
  <c r="AE167" i="9"/>
  <c r="AD167" i="9"/>
  <c r="F752" i="9"/>
  <c r="G752" i="9" s="1"/>
  <c r="J752" i="9" s="1"/>
  <c r="Q167" i="9"/>
  <c r="AI167" i="9"/>
  <c r="AH167" i="9"/>
  <c r="H751" i="9"/>
  <c r="O167" i="9"/>
  <c r="D752" i="9"/>
  <c r="AQ167" i="9"/>
  <c r="P167" i="9"/>
  <c r="B754" i="9"/>
  <c r="C753" i="9"/>
  <c r="C750" i="7"/>
  <c r="B751" i="7"/>
  <c r="D749" i="7"/>
  <c r="E749" i="7"/>
  <c r="F749" i="7"/>
  <c r="G749" i="7" s="1"/>
  <c r="J749" i="7" s="1"/>
  <c r="AE726" i="1"/>
  <c r="Y725" i="1"/>
  <c r="AD727" i="1"/>
  <c r="X726" i="1"/>
  <c r="AA726" i="1" s="1"/>
  <c r="AK385" i="1"/>
  <c r="AI385" i="1" s="1"/>
  <c r="AF385" i="1" s="1"/>
  <c r="Q725" i="1"/>
  <c r="R725" i="1"/>
  <c r="J725" i="1"/>
  <c r="N725" i="1" s="1"/>
  <c r="K725" i="1"/>
  <c r="O725" i="1" s="1"/>
  <c r="T725" i="1"/>
  <c r="AL385" i="1"/>
  <c r="AJ386" i="1" s="1"/>
  <c r="AH386" i="1" s="1"/>
  <c r="Y167" i="9" l="1"/>
  <c r="X167" i="9"/>
  <c r="L167" i="9"/>
  <c r="E753" i="9"/>
  <c r="H752" i="9"/>
  <c r="B755" i="9"/>
  <c r="C754" i="9"/>
  <c r="E754" i="9" s="1"/>
  <c r="D753" i="9"/>
  <c r="M167" i="9"/>
  <c r="AR167" i="9"/>
  <c r="AP167" i="9"/>
  <c r="AO167" i="9" s="1"/>
  <c r="N167" i="9"/>
  <c r="AS167" i="9"/>
  <c r="AC167" i="9"/>
  <c r="F750" i="7"/>
  <c r="G750" i="7" s="1"/>
  <c r="J750" i="7" s="1"/>
  <c r="H749" i="7"/>
  <c r="C751" i="7"/>
  <c r="B752" i="7"/>
  <c r="D750" i="7"/>
  <c r="E750" i="7"/>
  <c r="AE727" i="1"/>
  <c r="Y726" i="1"/>
  <c r="Z385" i="1"/>
  <c r="L385" i="1" s="1"/>
  <c r="P385" i="1" s="1"/>
  <c r="V385" i="1"/>
  <c r="AD728" i="1"/>
  <c r="X727" i="1"/>
  <c r="AA727" i="1" s="1"/>
  <c r="T726" i="1"/>
  <c r="K726" i="1"/>
  <c r="O726" i="1" s="1"/>
  <c r="J726" i="1"/>
  <c r="N726" i="1" s="1"/>
  <c r="R726" i="1"/>
  <c r="Q726" i="1"/>
  <c r="F751" i="7" l="1"/>
  <c r="G751" i="7" s="1"/>
  <c r="J751" i="7" s="1"/>
  <c r="H750" i="7"/>
  <c r="AT167" i="9"/>
  <c r="AK168" i="9"/>
  <c r="AL168" i="9" s="1"/>
  <c r="AM168" i="9" s="1"/>
  <c r="F754" i="9"/>
  <c r="G754" i="9" s="1"/>
  <c r="J754" i="9" s="1"/>
  <c r="F753" i="9"/>
  <c r="G753" i="9" s="1"/>
  <c r="J753" i="9" s="1"/>
  <c r="K168" i="9"/>
  <c r="D754" i="9"/>
  <c r="B756" i="9"/>
  <c r="C755" i="9"/>
  <c r="E755" i="9" s="1"/>
  <c r="C752" i="7"/>
  <c r="B753" i="7"/>
  <c r="D751" i="7"/>
  <c r="E751" i="7"/>
  <c r="H751" i="7"/>
  <c r="AE728" i="1"/>
  <c r="Y727" i="1"/>
  <c r="AD729" i="1"/>
  <c r="X728" i="1"/>
  <c r="AA728" i="1" s="1"/>
  <c r="AK386" i="1"/>
  <c r="AI386" i="1" s="1"/>
  <c r="AF386" i="1" s="1"/>
  <c r="T727" i="1"/>
  <c r="K727" i="1"/>
  <c r="O727" i="1" s="1"/>
  <c r="AL386" i="1"/>
  <c r="AJ387" i="1" s="1"/>
  <c r="AH387" i="1" s="1"/>
  <c r="Q727" i="1"/>
  <c r="R727" i="1"/>
  <c r="J727" i="1"/>
  <c r="N727" i="1" s="1"/>
  <c r="AN168" i="9" l="1"/>
  <c r="F755" i="9"/>
  <c r="H753" i="9"/>
  <c r="S168" i="9"/>
  <c r="H754" i="9"/>
  <c r="B757" i="9"/>
  <c r="C756" i="9"/>
  <c r="E756" i="9" s="1"/>
  <c r="D755" i="9"/>
  <c r="G755" i="9"/>
  <c r="J755" i="9" s="1"/>
  <c r="D752" i="7"/>
  <c r="E752" i="7"/>
  <c r="F752" i="7"/>
  <c r="G752" i="7" s="1"/>
  <c r="J752" i="7" s="1"/>
  <c r="C753" i="7"/>
  <c r="B754" i="7"/>
  <c r="AE729" i="1"/>
  <c r="Y728" i="1"/>
  <c r="Z386" i="1"/>
  <c r="L386" i="1" s="1"/>
  <c r="P386" i="1" s="1"/>
  <c r="V386" i="1"/>
  <c r="AD730" i="1"/>
  <c r="X729" i="1"/>
  <c r="AA729" i="1" s="1"/>
  <c r="Q728" i="1"/>
  <c r="R728" i="1"/>
  <c r="J728" i="1"/>
  <c r="N728" i="1" s="1"/>
  <c r="K728" i="1"/>
  <c r="O728" i="1" s="1"/>
  <c r="T728" i="1"/>
  <c r="AF168" i="9" l="1"/>
  <c r="Z168" i="9"/>
  <c r="AA168" i="9"/>
  <c r="U168" i="9"/>
  <c r="V168" i="9"/>
  <c r="AG168" i="9" s="1"/>
  <c r="T168" i="9"/>
  <c r="AB168" i="9" s="1"/>
  <c r="W168" i="9"/>
  <c r="F756" i="9"/>
  <c r="G756" i="9" s="1"/>
  <c r="J756" i="9" s="1"/>
  <c r="H755" i="9"/>
  <c r="D756" i="9"/>
  <c r="C757" i="9"/>
  <c r="E757" i="9" s="1"/>
  <c r="B758" i="9"/>
  <c r="H752" i="7"/>
  <c r="F753" i="7"/>
  <c r="G753" i="7" s="1"/>
  <c r="J753" i="7" s="1"/>
  <c r="C754" i="7"/>
  <c r="B755" i="7"/>
  <c r="D753" i="7"/>
  <c r="E753" i="7"/>
  <c r="AE730" i="1"/>
  <c r="Y729" i="1"/>
  <c r="AD731" i="1"/>
  <c r="X730" i="1"/>
  <c r="AA730" i="1" s="1"/>
  <c r="AK387" i="1"/>
  <c r="AI387" i="1" s="1"/>
  <c r="AF387" i="1" s="1"/>
  <c r="K729" i="1"/>
  <c r="O729" i="1" s="1"/>
  <c r="T729" i="1"/>
  <c r="AL387" i="1"/>
  <c r="AJ388" i="1" s="1"/>
  <c r="AH388" i="1" s="1"/>
  <c r="J729" i="1"/>
  <c r="N729" i="1" s="1"/>
  <c r="R729" i="1"/>
  <c r="Q729" i="1"/>
  <c r="R168" i="9" l="1"/>
  <c r="AE168" i="9"/>
  <c r="AD168" i="9"/>
  <c r="F757" i="9"/>
  <c r="G757" i="9" s="1"/>
  <c r="J757" i="9" s="1"/>
  <c r="H756" i="9"/>
  <c r="AQ168" i="9"/>
  <c r="P168" i="9"/>
  <c r="D757" i="9"/>
  <c r="C758" i="9"/>
  <c r="E758" i="9" s="1"/>
  <c r="B759" i="9"/>
  <c r="Q168" i="9"/>
  <c r="AI168" i="9"/>
  <c r="AH168" i="9"/>
  <c r="O168" i="9"/>
  <c r="C755" i="7"/>
  <c r="B756" i="7"/>
  <c r="D754" i="7"/>
  <c r="E754" i="7"/>
  <c r="F754" i="7"/>
  <c r="G754" i="7" s="1"/>
  <c r="J754" i="7" s="1"/>
  <c r="F755" i="7" s="1"/>
  <c r="G755" i="7" s="1"/>
  <c r="J755" i="7" s="1"/>
  <c r="H753" i="7"/>
  <c r="AE731" i="1"/>
  <c r="Y730" i="1"/>
  <c r="Z387" i="1"/>
  <c r="L387" i="1" s="1"/>
  <c r="P387" i="1" s="1"/>
  <c r="V387" i="1"/>
  <c r="AD732" i="1"/>
  <c r="X731" i="1"/>
  <c r="AA731" i="1" s="1"/>
  <c r="J730" i="1"/>
  <c r="N730" i="1" s="1"/>
  <c r="R730" i="1"/>
  <c r="Q730" i="1"/>
  <c r="K730" i="1"/>
  <c r="O730" i="1" s="1"/>
  <c r="T730" i="1"/>
  <c r="X168" i="9" l="1"/>
  <c r="Y168" i="9"/>
  <c r="L168" i="9"/>
  <c r="F758" i="9"/>
  <c r="G758" i="9"/>
  <c r="J758" i="9" s="1"/>
  <c r="H757" i="9"/>
  <c r="H758" i="9" s="1"/>
  <c r="N168" i="9"/>
  <c r="AS168" i="9"/>
  <c r="AC168" i="9"/>
  <c r="M168" i="9"/>
  <c r="AR168" i="9"/>
  <c r="AT168" i="9" s="1"/>
  <c r="B760" i="9"/>
  <c r="C759" i="9"/>
  <c r="E759" i="9" s="1"/>
  <c r="D758" i="9"/>
  <c r="AP168" i="9"/>
  <c r="AO168" i="9" s="1"/>
  <c r="H754" i="7"/>
  <c r="H755" i="7" s="1"/>
  <c r="C756" i="7"/>
  <c r="F756" i="7" s="1"/>
  <c r="G756" i="7" s="1"/>
  <c r="J756" i="7" s="1"/>
  <c r="B757" i="7"/>
  <c r="D755" i="7"/>
  <c r="E755" i="7"/>
  <c r="AE732" i="1"/>
  <c r="Y731" i="1"/>
  <c r="AD733" i="1"/>
  <c r="X732" i="1"/>
  <c r="AA732" i="1" s="1"/>
  <c r="AK388" i="1"/>
  <c r="AI388" i="1" s="1"/>
  <c r="AF388" i="1" s="1"/>
  <c r="K731" i="1"/>
  <c r="O731" i="1" s="1"/>
  <c r="T731" i="1"/>
  <c r="R731" i="1"/>
  <c r="J731" i="1"/>
  <c r="N731" i="1" s="1"/>
  <c r="AL388" i="1"/>
  <c r="AJ389" i="1" s="1"/>
  <c r="AH389" i="1" s="1"/>
  <c r="Q731" i="1"/>
  <c r="F759" i="9" l="1"/>
  <c r="G759" i="9" s="1"/>
  <c r="J759" i="9" s="1"/>
  <c r="K169" i="9"/>
  <c r="AK169" i="9"/>
  <c r="D759" i="9"/>
  <c r="B761" i="9"/>
  <c r="C760" i="9"/>
  <c r="E760" i="9" s="1"/>
  <c r="H759" i="9"/>
  <c r="C757" i="7"/>
  <c r="F757" i="7" s="1"/>
  <c r="G757" i="7" s="1"/>
  <c r="J757" i="7" s="1"/>
  <c r="B758" i="7"/>
  <c r="D756" i="7"/>
  <c r="E756" i="7"/>
  <c r="H756" i="7"/>
  <c r="AE733" i="1"/>
  <c r="Y732" i="1"/>
  <c r="Z388" i="1"/>
  <c r="L388" i="1" s="1"/>
  <c r="P388" i="1" s="1"/>
  <c r="V388" i="1"/>
  <c r="AD734" i="1"/>
  <c r="X733" i="1"/>
  <c r="AA733" i="1" s="1"/>
  <c r="Q732" i="1"/>
  <c r="R732" i="1"/>
  <c r="J732" i="1"/>
  <c r="N732" i="1" s="1"/>
  <c r="T732" i="1"/>
  <c r="K732" i="1"/>
  <c r="O732" i="1" s="1"/>
  <c r="F760" i="9" l="1"/>
  <c r="S169" i="9"/>
  <c r="B762" i="9"/>
  <c r="C761" i="9"/>
  <c r="E761" i="9" s="1"/>
  <c r="AL169" i="9"/>
  <c r="AM169" i="9" s="1"/>
  <c r="AN169" i="9"/>
  <c r="D760" i="9"/>
  <c r="G760" i="9"/>
  <c r="J760" i="9" s="1"/>
  <c r="H757" i="7"/>
  <c r="C758" i="7"/>
  <c r="F758" i="7" s="1"/>
  <c r="G758" i="7" s="1"/>
  <c r="J758" i="7" s="1"/>
  <c r="B759" i="7"/>
  <c r="D757" i="7"/>
  <c r="E757" i="7"/>
  <c r="AE734" i="1"/>
  <c r="Y733" i="1"/>
  <c r="AD735" i="1"/>
  <c r="X734" i="1"/>
  <c r="AA734" i="1" s="1"/>
  <c r="AK389" i="1"/>
  <c r="AI389" i="1" s="1"/>
  <c r="AF389" i="1" s="1"/>
  <c r="R733" i="1"/>
  <c r="J733" i="1"/>
  <c r="N733" i="1" s="1"/>
  <c r="AL389" i="1"/>
  <c r="AJ390" i="1" s="1"/>
  <c r="AH390" i="1" s="1"/>
  <c r="K733" i="1"/>
  <c r="O733" i="1" s="1"/>
  <c r="T733" i="1"/>
  <c r="Q733" i="1"/>
  <c r="AF169" i="9" l="1"/>
  <c r="AA169" i="9"/>
  <c r="Z169" i="9"/>
  <c r="U169" i="9"/>
  <c r="V169" i="9"/>
  <c r="AG169" i="9" s="1"/>
  <c r="T169" i="9"/>
  <c r="AB169" i="9" s="1"/>
  <c r="W169" i="9"/>
  <c r="F761" i="9"/>
  <c r="G761" i="9"/>
  <c r="J761" i="9" s="1"/>
  <c r="H760" i="9"/>
  <c r="H761" i="9" s="1"/>
  <c r="D761" i="9"/>
  <c r="B763" i="9"/>
  <c r="C762" i="9"/>
  <c r="E762" i="9" s="1"/>
  <c r="H758" i="7"/>
  <c r="C759" i="7"/>
  <c r="F759" i="7" s="1"/>
  <c r="G759" i="7" s="1"/>
  <c r="J759" i="7" s="1"/>
  <c r="B760" i="7"/>
  <c r="D758" i="7"/>
  <c r="E758" i="7"/>
  <c r="AE735" i="1"/>
  <c r="Y734" i="1"/>
  <c r="Z389" i="1"/>
  <c r="L389" i="1" s="1"/>
  <c r="P389" i="1" s="1"/>
  <c r="V389" i="1"/>
  <c r="AD736" i="1"/>
  <c r="X735" i="1"/>
  <c r="AA735" i="1" s="1"/>
  <c r="T734" i="1"/>
  <c r="K734" i="1"/>
  <c r="O734" i="1" s="1"/>
  <c r="Q734" i="1"/>
  <c r="R734" i="1"/>
  <c r="J734" i="1"/>
  <c r="N734" i="1" s="1"/>
  <c r="R169" i="9" l="1"/>
  <c r="AE169" i="9"/>
  <c r="AD169" i="9"/>
  <c r="F762" i="9"/>
  <c r="G762" i="9" s="1"/>
  <c r="J762" i="9" s="1"/>
  <c r="N169" i="9"/>
  <c r="AS169" i="9"/>
  <c r="D762" i="9"/>
  <c r="B764" i="9"/>
  <c r="C763" i="9"/>
  <c r="E763" i="9" s="1"/>
  <c r="O169" i="9"/>
  <c r="AQ169" i="9"/>
  <c r="P169" i="9"/>
  <c r="Q169" i="9"/>
  <c r="AI169" i="9"/>
  <c r="AH169" i="9"/>
  <c r="AC169" i="9"/>
  <c r="D759" i="7"/>
  <c r="E759" i="7"/>
  <c r="H759" i="7"/>
  <c r="C760" i="7"/>
  <c r="B761" i="7"/>
  <c r="AE736" i="1"/>
  <c r="Y735" i="1"/>
  <c r="AD737" i="1"/>
  <c r="X736" i="1"/>
  <c r="AA736" i="1" s="1"/>
  <c r="AK390" i="1"/>
  <c r="AI390" i="1" s="1"/>
  <c r="AF390" i="1" s="1"/>
  <c r="AL390" i="1"/>
  <c r="AJ391" i="1" s="1"/>
  <c r="AH391" i="1" s="1"/>
  <c r="Q735" i="1"/>
  <c r="J735" i="1"/>
  <c r="N735" i="1" s="1"/>
  <c r="R735" i="1"/>
  <c r="K735" i="1"/>
  <c r="O735" i="1" s="1"/>
  <c r="T735" i="1"/>
  <c r="X169" i="9" l="1"/>
  <c r="Y169" i="9"/>
  <c r="L169" i="9"/>
  <c r="F763" i="9"/>
  <c r="B765" i="9"/>
  <c r="C764" i="9"/>
  <c r="E764" i="9" s="1"/>
  <c r="D763" i="9"/>
  <c r="M169" i="9"/>
  <c r="AR169" i="9"/>
  <c r="G763" i="9"/>
  <c r="J763" i="9" s="1"/>
  <c r="H762" i="9"/>
  <c r="AP169" i="9"/>
  <c r="AO169" i="9" s="1"/>
  <c r="C761" i="7"/>
  <c r="B762" i="7"/>
  <c r="D760" i="7"/>
  <c r="E760" i="7"/>
  <c r="F760" i="7"/>
  <c r="G760" i="7" s="1"/>
  <c r="J760" i="7" s="1"/>
  <c r="F761" i="7" s="1"/>
  <c r="G761" i="7" s="1"/>
  <c r="J761" i="7" s="1"/>
  <c r="AE737" i="1"/>
  <c r="Y736" i="1"/>
  <c r="Z390" i="1"/>
  <c r="L390" i="1" s="1"/>
  <c r="P390" i="1" s="1"/>
  <c r="V390" i="1"/>
  <c r="AD738" i="1"/>
  <c r="X737" i="1"/>
  <c r="AA737" i="1" s="1"/>
  <c r="Q736" i="1"/>
  <c r="T736" i="1"/>
  <c r="K736" i="1"/>
  <c r="O736" i="1" s="1"/>
  <c r="J736" i="1"/>
  <c r="N736" i="1" s="1"/>
  <c r="R736" i="1"/>
  <c r="AT169" i="9" l="1"/>
  <c r="AK170" i="9" s="1"/>
  <c r="F764" i="9"/>
  <c r="G764" i="9" s="1"/>
  <c r="J764" i="9" s="1"/>
  <c r="D764" i="9"/>
  <c r="K170" i="9"/>
  <c r="H763" i="9"/>
  <c r="B766" i="9"/>
  <c r="C765" i="9"/>
  <c r="E765" i="9" s="1"/>
  <c r="C762" i="7"/>
  <c r="F762" i="7" s="1"/>
  <c r="G762" i="7" s="1"/>
  <c r="J762" i="7" s="1"/>
  <c r="B763" i="7"/>
  <c r="D761" i="7"/>
  <c r="E761" i="7"/>
  <c r="H760" i="7"/>
  <c r="H761" i="7" s="1"/>
  <c r="AE738" i="1"/>
  <c r="Y737" i="1"/>
  <c r="AD739" i="1"/>
  <c r="X738" i="1"/>
  <c r="AA738" i="1" s="1"/>
  <c r="AK391" i="1"/>
  <c r="AI391" i="1" s="1"/>
  <c r="AF391" i="1" s="1"/>
  <c r="AL391" i="1"/>
  <c r="AJ392" i="1" s="1"/>
  <c r="AH392" i="1" s="1"/>
  <c r="R737" i="1"/>
  <c r="J737" i="1"/>
  <c r="N737" i="1" s="1"/>
  <c r="K737" i="1"/>
  <c r="O737" i="1" s="1"/>
  <c r="T737" i="1"/>
  <c r="Q737" i="1"/>
  <c r="AL170" i="9" l="1"/>
  <c r="AM170" i="9" s="1"/>
  <c r="AN170" i="9"/>
  <c r="H764" i="9"/>
  <c r="F765" i="9"/>
  <c r="G765" i="9" s="1"/>
  <c r="J765" i="9" s="1"/>
  <c r="S170" i="9"/>
  <c r="B767" i="9"/>
  <c r="C766" i="9"/>
  <c r="E766" i="9" s="1"/>
  <c r="D765" i="9"/>
  <c r="H762" i="7"/>
  <c r="C763" i="7"/>
  <c r="B764" i="7"/>
  <c r="D762" i="7"/>
  <c r="E762" i="7"/>
  <c r="AE739" i="1"/>
  <c r="Y738" i="1"/>
  <c r="Z391" i="1"/>
  <c r="L391" i="1" s="1"/>
  <c r="P391" i="1" s="1"/>
  <c r="V391" i="1"/>
  <c r="AD740" i="1"/>
  <c r="X739" i="1"/>
  <c r="AA739" i="1" s="1"/>
  <c r="K738" i="1"/>
  <c r="O738" i="1" s="1"/>
  <c r="T738" i="1"/>
  <c r="Q738" i="1"/>
  <c r="R738" i="1"/>
  <c r="J738" i="1"/>
  <c r="N738" i="1" s="1"/>
  <c r="AF170" i="9" l="1"/>
  <c r="AA170" i="9"/>
  <c r="Z170" i="9"/>
  <c r="U170" i="9"/>
  <c r="V170" i="9"/>
  <c r="AG170" i="9" s="1"/>
  <c r="T170" i="9"/>
  <c r="AB170" i="9" s="1"/>
  <c r="W170" i="9"/>
  <c r="F766" i="9"/>
  <c r="G766" i="9" s="1"/>
  <c r="J766" i="9" s="1"/>
  <c r="H765" i="9"/>
  <c r="H766" i="9"/>
  <c r="D766" i="9"/>
  <c r="B768" i="9"/>
  <c r="C767" i="9"/>
  <c r="E767" i="9" s="1"/>
  <c r="D763" i="7"/>
  <c r="E763" i="7"/>
  <c r="C764" i="7"/>
  <c r="B765" i="7"/>
  <c r="F763" i="7"/>
  <c r="G763" i="7" s="1"/>
  <c r="AE740" i="1"/>
  <c r="Y739" i="1"/>
  <c r="AD741" i="1"/>
  <c r="X740" i="1"/>
  <c r="AA740" i="1" s="1"/>
  <c r="AK392" i="1"/>
  <c r="AI392" i="1" s="1"/>
  <c r="AF392" i="1" s="1"/>
  <c r="R739" i="1"/>
  <c r="J739" i="1"/>
  <c r="N739" i="1" s="1"/>
  <c r="AL392" i="1"/>
  <c r="AJ393" i="1" s="1"/>
  <c r="AH393" i="1" s="1"/>
  <c r="Q739" i="1"/>
  <c r="K739" i="1"/>
  <c r="O739" i="1" s="1"/>
  <c r="T739" i="1"/>
  <c r="R170" i="9" l="1"/>
  <c r="AE170" i="9"/>
  <c r="AD170" i="9"/>
  <c r="F767" i="9"/>
  <c r="G767" i="9" s="1"/>
  <c r="J767" i="9" s="1"/>
  <c r="D767" i="9"/>
  <c r="B769" i="9"/>
  <c r="C768" i="9"/>
  <c r="E768" i="9" s="1"/>
  <c r="Q170" i="9"/>
  <c r="AI170" i="9"/>
  <c r="AH170" i="9"/>
  <c r="O170" i="9"/>
  <c r="P170" i="9"/>
  <c r="AP170" i="9"/>
  <c r="AO170" i="9" s="1"/>
  <c r="J763" i="7"/>
  <c r="F764" i="7" s="1"/>
  <c r="G764" i="7" s="1"/>
  <c r="J764" i="7" s="1"/>
  <c r="H763" i="7"/>
  <c r="C765" i="7"/>
  <c r="B766" i="7"/>
  <c r="D764" i="7"/>
  <c r="E764" i="7"/>
  <c r="AE741" i="1"/>
  <c r="Y740" i="1"/>
  <c r="Z392" i="1"/>
  <c r="L392" i="1" s="1"/>
  <c r="P392" i="1" s="1"/>
  <c r="V392" i="1"/>
  <c r="AD742" i="1"/>
  <c r="X741" i="1"/>
  <c r="AA741" i="1" s="1"/>
  <c r="R740" i="1"/>
  <c r="J740" i="1"/>
  <c r="N740" i="1" s="1"/>
  <c r="T740" i="1"/>
  <c r="K740" i="1"/>
  <c r="O740" i="1" s="1"/>
  <c r="Q740" i="1"/>
  <c r="X170" i="9" l="1"/>
  <c r="Y170" i="9"/>
  <c r="AQ170" i="9"/>
  <c r="L170" i="9"/>
  <c r="F768" i="9"/>
  <c r="G768" i="9" s="1"/>
  <c r="J768" i="9" s="1"/>
  <c r="D768" i="9"/>
  <c r="M170" i="9"/>
  <c r="AR170" i="9"/>
  <c r="C769" i="9"/>
  <c r="E769" i="9" s="1"/>
  <c r="B770" i="9"/>
  <c r="N170" i="9"/>
  <c r="AS170" i="9"/>
  <c r="AC170" i="9"/>
  <c r="H767" i="9"/>
  <c r="F765" i="7"/>
  <c r="G765" i="7" s="1"/>
  <c r="J765" i="7" s="1"/>
  <c r="C766" i="7"/>
  <c r="B767" i="7"/>
  <c r="D765" i="7"/>
  <c r="E765" i="7"/>
  <c r="H764" i="7"/>
  <c r="AE742" i="1"/>
  <c r="Y741" i="1"/>
  <c r="AD743" i="1"/>
  <c r="X742" i="1"/>
  <c r="AA742" i="1" s="1"/>
  <c r="AK393" i="1"/>
  <c r="AI393" i="1" s="1"/>
  <c r="AF393" i="1" s="1"/>
  <c r="Q741" i="1"/>
  <c r="J741" i="1"/>
  <c r="N741" i="1" s="1"/>
  <c r="R741" i="1"/>
  <c r="AL393" i="1"/>
  <c r="AJ394" i="1" s="1"/>
  <c r="AH394" i="1" s="1"/>
  <c r="K741" i="1"/>
  <c r="O741" i="1" s="1"/>
  <c r="T741" i="1"/>
  <c r="H768" i="9" l="1"/>
  <c r="AT170" i="9"/>
  <c r="AK171" i="9" s="1"/>
  <c r="F769" i="9"/>
  <c r="C770" i="9"/>
  <c r="E770" i="9" s="1"/>
  <c r="B771" i="9"/>
  <c r="D769" i="9"/>
  <c r="K171" i="9"/>
  <c r="G769" i="9"/>
  <c r="J769" i="9" s="1"/>
  <c r="H765" i="7"/>
  <c r="F766" i="7"/>
  <c r="G766" i="7" s="1"/>
  <c r="J766" i="7" s="1"/>
  <c r="C767" i="7"/>
  <c r="B768" i="7"/>
  <c r="D766" i="7"/>
  <c r="E766" i="7"/>
  <c r="AE743" i="1"/>
  <c r="Y742" i="1"/>
  <c r="Z393" i="1"/>
  <c r="L393" i="1" s="1"/>
  <c r="P393" i="1" s="1"/>
  <c r="V393" i="1"/>
  <c r="AD744" i="1"/>
  <c r="X743" i="1"/>
  <c r="AA743" i="1" s="1"/>
  <c r="K742" i="1"/>
  <c r="O742" i="1" s="1"/>
  <c r="T742" i="1"/>
  <c r="Q742" i="1"/>
  <c r="J742" i="1"/>
  <c r="N742" i="1" s="1"/>
  <c r="R742" i="1"/>
  <c r="AL171" i="9" l="1"/>
  <c r="AM171" i="9" s="1"/>
  <c r="AN171" i="9"/>
  <c r="F770" i="9"/>
  <c r="G770" i="9" s="1"/>
  <c r="J770" i="9" s="1"/>
  <c r="S171" i="9"/>
  <c r="H769" i="9"/>
  <c r="B772" i="9"/>
  <c r="C771" i="9"/>
  <c r="E771" i="9" s="1"/>
  <c r="D770" i="9"/>
  <c r="H766" i="7"/>
  <c r="C768" i="7"/>
  <c r="B769" i="7"/>
  <c r="D767" i="7"/>
  <c r="E767" i="7"/>
  <c r="F767" i="7"/>
  <c r="G767" i="7" s="1"/>
  <c r="J767" i="7" s="1"/>
  <c r="AE744" i="1"/>
  <c r="Y743" i="1"/>
  <c r="AD745" i="1"/>
  <c r="X744" i="1"/>
  <c r="AA744" i="1" s="1"/>
  <c r="AK394" i="1"/>
  <c r="AI394" i="1" s="1"/>
  <c r="AF394" i="1" s="1"/>
  <c r="R743" i="1"/>
  <c r="J743" i="1"/>
  <c r="N743" i="1" s="1"/>
  <c r="AL394" i="1"/>
  <c r="AJ395" i="1" s="1"/>
  <c r="AH395" i="1" s="1"/>
  <c r="Q743" i="1"/>
  <c r="K743" i="1"/>
  <c r="O743" i="1" s="1"/>
  <c r="T743" i="1"/>
  <c r="AF171" i="9" l="1"/>
  <c r="AA171" i="9"/>
  <c r="Z171" i="9"/>
  <c r="U171" i="9"/>
  <c r="V171" i="9"/>
  <c r="AG171" i="9" s="1"/>
  <c r="T171" i="9"/>
  <c r="AB171" i="9" s="1"/>
  <c r="W171" i="9"/>
  <c r="F771" i="9"/>
  <c r="G771" i="9" s="1"/>
  <c r="J771" i="9" s="1"/>
  <c r="H770" i="9"/>
  <c r="B773" i="9"/>
  <c r="C772" i="9"/>
  <c r="E772" i="9" s="1"/>
  <c r="D771" i="9"/>
  <c r="F768" i="7"/>
  <c r="G768" i="7" s="1"/>
  <c r="J768" i="7" s="1"/>
  <c r="C769" i="7"/>
  <c r="B770" i="7"/>
  <c r="D768" i="7"/>
  <c r="E768" i="7"/>
  <c r="H767" i="7"/>
  <c r="AE745" i="1"/>
  <c r="Y744" i="1"/>
  <c r="Z394" i="1"/>
  <c r="L394" i="1" s="1"/>
  <c r="P394" i="1" s="1"/>
  <c r="V394" i="1"/>
  <c r="AD746" i="1"/>
  <c r="X745" i="1"/>
  <c r="AA745" i="1" s="1"/>
  <c r="Q744" i="1"/>
  <c r="K744" i="1"/>
  <c r="O744" i="1" s="1"/>
  <c r="T744" i="1"/>
  <c r="J744" i="1"/>
  <c r="N744" i="1" s="1"/>
  <c r="R744" i="1"/>
  <c r="R171" i="9" l="1"/>
  <c r="AD171" i="9"/>
  <c r="AE171" i="9"/>
  <c r="F772" i="9"/>
  <c r="G772" i="9" s="1"/>
  <c r="J772" i="9" s="1"/>
  <c r="P171" i="9"/>
  <c r="Q171" i="9"/>
  <c r="AI171" i="9"/>
  <c r="AH171" i="9"/>
  <c r="H771" i="9"/>
  <c r="O171" i="9"/>
  <c r="D772" i="9"/>
  <c r="B774" i="9"/>
  <c r="C773" i="9"/>
  <c r="E773" i="9" s="1"/>
  <c r="AQ171" i="9"/>
  <c r="H768" i="7"/>
  <c r="F769" i="7"/>
  <c r="G769" i="7" s="1"/>
  <c r="J769" i="7" s="1"/>
  <c r="C770" i="7"/>
  <c r="B771" i="7"/>
  <c r="D769" i="7"/>
  <c r="E769" i="7"/>
  <c r="AE746" i="1"/>
  <c r="Y745" i="1"/>
  <c r="AD747" i="1"/>
  <c r="X746" i="1"/>
  <c r="AA746" i="1" s="1"/>
  <c r="AK395" i="1"/>
  <c r="AI395" i="1" s="1"/>
  <c r="AF395" i="1" s="1"/>
  <c r="J745" i="1"/>
  <c r="N745" i="1" s="1"/>
  <c r="R745" i="1"/>
  <c r="Q745" i="1"/>
  <c r="AL395" i="1"/>
  <c r="AJ396" i="1" s="1"/>
  <c r="AH396" i="1" s="1"/>
  <c r="T745" i="1"/>
  <c r="K745" i="1"/>
  <c r="O745" i="1" s="1"/>
  <c r="H769" i="7" l="1"/>
  <c r="X171" i="9"/>
  <c r="Y171" i="9"/>
  <c r="L171" i="9"/>
  <c r="H772" i="9"/>
  <c r="F773" i="9"/>
  <c r="G773" i="9" s="1"/>
  <c r="J773" i="9" s="1"/>
  <c r="M171" i="9"/>
  <c r="AR171" i="9"/>
  <c r="D773" i="9"/>
  <c r="B775" i="9"/>
  <c r="C774" i="9"/>
  <c r="E774" i="9" s="1"/>
  <c r="N171" i="9"/>
  <c r="AS171" i="9"/>
  <c r="AC171" i="9"/>
  <c r="AP171" i="9"/>
  <c r="AO171" i="9" s="1"/>
  <c r="D770" i="7"/>
  <c r="E770" i="7"/>
  <c r="F770" i="7"/>
  <c r="G770" i="7" s="1"/>
  <c r="C771" i="7"/>
  <c r="B772" i="7"/>
  <c r="AE747" i="1"/>
  <c r="Y746" i="1"/>
  <c r="Z395" i="1"/>
  <c r="L395" i="1" s="1"/>
  <c r="P395" i="1" s="1"/>
  <c r="V395" i="1"/>
  <c r="AD748" i="1"/>
  <c r="X747" i="1"/>
  <c r="AA747" i="1" s="1"/>
  <c r="T746" i="1"/>
  <c r="K746" i="1"/>
  <c r="O746" i="1" s="1"/>
  <c r="Q746" i="1"/>
  <c r="R746" i="1"/>
  <c r="J746" i="1"/>
  <c r="N746" i="1" s="1"/>
  <c r="AT171" i="9" l="1"/>
  <c r="F774" i="9"/>
  <c r="AK172" i="9"/>
  <c r="AL172" i="9" s="1"/>
  <c r="AM172" i="9" s="1"/>
  <c r="B776" i="9"/>
  <c r="C775" i="9"/>
  <c r="E775" i="9" s="1"/>
  <c r="D774" i="9"/>
  <c r="G774" i="9"/>
  <c r="J774" i="9" s="1"/>
  <c r="K172" i="9"/>
  <c r="H773" i="9"/>
  <c r="C772" i="7"/>
  <c r="B773" i="7"/>
  <c r="D771" i="7"/>
  <c r="E771" i="7"/>
  <c r="J770" i="7"/>
  <c r="F771" i="7" s="1"/>
  <c r="G771" i="7" s="1"/>
  <c r="J771" i="7" s="1"/>
  <c r="H770" i="7"/>
  <c r="AE748" i="1"/>
  <c r="Y747" i="1"/>
  <c r="AD749" i="1"/>
  <c r="X748" i="1"/>
  <c r="AA748" i="1" s="1"/>
  <c r="AK396" i="1"/>
  <c r="AI396" i="1" s="1"/>
  <c r="AF396" i="1" s="1"/>
  <c r="Q747" i="1"/>
  <c r="J747" i="1"/>
  <c r="N747" i="1" s="1"/>
  <c r="R747" i="1"/>
  <c r="AL396" i="1"/>
  <c r="AJ397" i="1" s="1"/>
  <c r="AH397" i="1" s="1"/>
  <c r="K747" i="1"/>
  <c r="O747" i="1" s="1"/>
  <c r="T747" i="1"/>
  <c r="F772" i="7" l="1"/>
  <c r="G772" i="7" s="1"/>
  <c r="J772" i="7" s="1"/>
  <c r="F775" i="9"/>
  <c r="G775" i="9"/>
  <c r="J775" i="9" s="1"/>
  <c r="S172" i="9"/>
  <c r="AN172" i="9"/>
  <c r="D775" i="9"/>
  <c r="B777" i="9"/>
  <c r="C776" i="9"/>
  <c r="E776" i="9" s="1"/>
  <c r="H774" i="9"/>
  <c r="H775" i="9" s="1"/>
  <c r="D772" i="7"/>
  <c r="E772" i="7"/>
  <c r="H771" i="7"/>
  <c r="H772" i="7" s="1"/>
  <c r="C773" i="7"/>
  <c r="B774" i="7"/>
  <c r="AE749" i="1"/>
  <c r="Y748" i="1"/>
  <c r="Z396" i="1"/>
  <c r="L396" i="1" s="1"/>
  <c r="P396" i="1" s="1"/>
  <c r="V396" i="1"/>
  <c r="AD750" i="1"/>
  <c r="X749" i="1"/>
  <c r="AA749" i="1" s="1"/>
  <c r="K748" i="1"/>
  <c r="O748" i="1" s="1"/>
  <c r="T748" i="1"/>
  <c r="Q748" i="1"/>
  <c r="J748" i="1"/>
  <c r="N748" i="1" s="1"/>
  <c r="R748" i="1"/>
  <c r="AF172" i="9" l="1"/>
  <c r="AA172" i="9"/>
  <c r="Z172" i="9"/>
  <c r="U172" i="9"/>
  <c r="V172" i="9"/>
  <c r="AG172" i="9" s="1"/>
  <c r="T172" i="9"/>
  <c r="AB172" i="9" s="1"/>
  <c r="W172" i="9"/>
  <c r="F776" i="9"/>
  <c r="G776" i="9" s="1"/>
  <c r="J776" i="9" s="1"/>
  <c r="B778" i="9"/>
  <c r="C777" i="9"/>
  <c r="E777" i="9" s="1"/>
  <c r="D776" i="9"/>
  <c r="C774" i="7"/>
  <c r="B775" i="7"/>
  <c r="D773" i="7"/>
  <c r="E773" i="7"/>
  <c r="F773" i="7"/>
  <c r="G773" i="7" s="1"/>
  <c r="J773" i="7" s="1"/>
  <c r="AE750" i="1"/>
  <c r="Y749" i="1"/>
  <c r="AD751" i="1"/>
  <c r="X750" i="1"/>
  <c r="AA750" i="1" s="1"/>
  <c r="AK397" i="1"/>
  <c r="AI397" i="1" s="1"/>
  <c r="AF397" i="1" s="1"/>
  <c r="T749" i="1"/>
  <c r="K749" i="1"/>
  <c r="O749" i="1" s="1"/>
  <c r="J749" i="1"/>
  <c r="N749" i="1" s="1"/>
  <c r="R749" i="1"/>
  <c r="AL397" i="1"/>
  <c r="AJ398" i="1" s="1"/>
  <c r="AH398" i="1" s="1"/>
  <c r="Q749" i="1"/>
  <c r="F774" i="7" l="1"/>
  <c r="G774" i="7" s="1"/>
  <c r="J774" i="7" s="1"/>
  <c r="R172" i="9"/>
  <c r="AD172" i="9"/>
  <c r="AE172" i="9"/>
  <c r="F777" i="9"/>
  <c r="G777" i="9" s="1"/>
  <c r="J777" i="9" s="1"/>
  <c r="O172" i="9"/>
  <c r="P172" i="9"/>
  <c r="AI172" i="9"/>
  <c r="AH172" i="9"/>
  <c r="Q172" i="9"/>
  <c r="AP172" i="9"/>
  <c r="AO172" i="9" s="1"/>
  <c r="AQ172" i="9"/>
  <c r="D777" i="9"/>
  <c r="H776" i="9"/>
  <c r="B779" i="9"/>
  <c r="C778" i="9"/>
  <c r="E778" i="9" s="1"/>
  <c r="H773" i="7"/>
  <c r="H774" i="7" s="1"/>
  <c r="C775" i="7"/>
  <c r="B776" i="7"/>
  <c r="F775" i="7"/>
  <c r="G775" i="7" s="1"/>
  <c r="J775" i="7" s="1"/>
  <c r="D774" i="7"/>
  <c r="E774" i="7"/>
  <c r="AE751" i="1"/>
  <c r="Y750" i="1"/>
  <c r="Z397" i="1"/>
  <c r="L397" i="1" s="1"/>
  <c r="P397" i="1" s="1"/>
  <c r="V397" i="1"/>
  <c r="AD752" i="1"/>
  <c r="X751" i="1"/>
  <c r="AA751" i="1" s="1"/>
  <c r="Q750" i="1"/>
  <c r="R750" i="1"/>
  <c r="J750" i="1"/>
  <c r="N750" i="1" s="1"/>
  <c r="K750" i="1"/>
  <c r="O750" i="1" s="1"/>
  <c r="T750" i="1"/>
  <c r="Y172" i="9" l="1"/>
  <c r="X172" i="9"/>
  <c r="L172" i="9"/>
  <c r="F778" i="9"/>
  <c r="H777" i="9"/>
  <c r="N172" i="9"/>
  <c r="AS172" i="9"/>
  <c r="AC172" i="9"/>
  <c r="D778" i="9"/>
  <c r="B780" i="9"/>
  <c r="C779" i="9"/>
  <c r="E779" i="9" s="1"/>
  <c r="G778" i="9"/>
  <c r="J778" i="9" s="1"/>
  <c r="M172" i="9"/>
  <c r="AR172" i="9"/>
  <c r="C776" i="7"/>
  <c r="B777" i="7"/>
  <c r="D775" i="7"/>
  <c r="E775" i="7"/>
  <c r="H775" i="7"/>
  <c r="AE752" i="1"/>
  <c r="Y751" i="1"/>
  <c r="AD753" i="1"/>
  <c r="X752" i="1"/>
  <c r="AA752" i="1" s="1"/>
  <c r="AK398" i="1"/>
  <c r="AI398" i="1" s="1"/>
  <c r="AF398" i="1" s="1"/>
  <c r="T751" i="1"/>
  <c r="K751" i="1"/>
  <c r="O751" i="1" s="1"/>
  <c r="AL398" i="1"/>
  <c r="AJ399" i="1" s="1"/>
  <c r="AH399" i="1" s="1"/>
  <c r="J751" i="1"/>
  <c r="N751" i="1" s="1"/>
  <c r="R751" i="1"/>
  <c r="Q751" i="1"/>
  <c r="AT172" i="9" l="1"/>
  <c r="AK173" i="9" s="1"/>
  <c r="F779" i="9"/>
  <c r="G779" i="9" s="1"/>
  <c r="J779" i="9" s="1"/>
  <c r="H778" i="9"/>
  <c r="D779" i="9"/>
  <c r="B781" i="9"/>
  <c r="C780" i="9"/>
  <c r="E780" i="9" s="1"/>
  <c r="K173" i="9"/>
  <c r="D776" i="7"/>
  <c r="E776" i="7"/>
  <c r="F776" i="7"/>
  <c r="G776" i="7" s="1"/>
  <c r="J776" i="7" s="1"/>
  <c r="C777" i="7"/>
  <c r="B778" i="7"/>
  <c r="AE753" i="1"/>
  <c r="Y752" i="1"/>
  <c r="Z398" i="1"/>
  <c r="L398" i="1" s="1"/>
  <c r="P398" i="1" s="1"/>
  <c r="V398" i="1"/>
  <c r="AD754" i="1"/>
  <c r="X753" i="1"/>
  <c r="AA753" i="1" s="1"/>
  <c r="J752" i="1"/>
  <c r="N752" i="1" s="1"/>
  <c r="R752" i="1"/>
  <c r="Q752" i="1"/>
  <c r="T752" i="1"/>
  <c r="K752" i="1"/>
  <c r="O752" i="1" s="1"/>
  <c r="AL173" i="9" l="1"/>
  <c r="AM173" i="9" s="1"/>
  <c r="AN173" i="9"/>
  <c r="S173" i="9"/>
  <c r="W173" i="9"/>
  <c r="F780" i="9"/>
  <c r="H779" i="9"/>
  <c r="D780" i="9"/>
  <c r="C781" i="9"/>
  <c r="E781" i="9" s="1"/>
  <c r="B782" i="9"/>
  <c r="G780" i="9"/>
  <c r="J780" i="9" s="1"/>
  <c r="H776" i="7"/>
  <c r="F777" i="7"/>
  <c r="G777" i="7" s="1"/>
  <c r="J777" i="7" s="1"/>
  <c r="C778" i="7"/>
  <c r="B779" i="7"/>
  <c r="D777" i="7"/>
  <c r="E777" i="7"/>
  <c r="AE754" i="1"/>
  <c r="Y753" i="1"/>
  <c r="AD755" i="1"/>
  <c r="X754" i="1"/>
  <c r="AA754" i="1" s="1"/>
  <c r="AK399" i="1"/>
  <c r="AI399" i="1" s="1"/>
  <c r="AF399" i="1" s="1"/>
  <c r="AL399" i="1"/>
  <c r="AJ400" i="1" s="1"/>
  <c r="AH400" i="1" s="1"/>
  <c r="K753" i="1"/>
  <c r="O753" i="1" s="1"/>
  <c r="T753" i="1"/>
  <c r="Q753" i="1"/>
  <c r="J753" i="1"/>
  <c r="N753" i="1" s="1"/>
  <c r="R753" i="1"/>
  <c r="AF173" i="9" l="1"/>
  <c r="Z173" i="9"/>
  <c r="AA173" i="9"/>
  <c r="T173" i="9"/>
  <c r="AB173" i="9" s="1"/>
  <c r="U173" i="9"/>
  <c r="V173" i="9"/>
  <c r="AG173" i="9" s="1"/>
  <c r="F781" i="9"/>
  <c r="G781" i="9"/>
  <c r="J781" i="9" s="1"/>
  <c r="D781" i="9"/>
  <c r="H780" i="9"/>
  <c r="C782" i="9"/>
  <c r="E782" i="9" s="1"/>
  <c r="B783" i="9"/>
  <c r="H777" i="7"/>
  <c r="C779" i="7"/>
  <c r="B780" i="7"/>
  <c r="D778" i="7"/>
  <c r="E778" i="7"/>
  <c r="F778" i="7"/>
  <c r="G778" i="7" s="1"/>
  <c r="J778" i="7" s="1"/>
  <c r="F779" i="7" s="1"/>
  <c r="G779" i="7" s="1"/>
  <c r="J779" i="7" s="1"/>
  <c r="AE755" i="1"/>
  <c r="Y754" i="1"/>
  <c r="Z399" i="1"/>
  <c r="L399" i="1" s="1"/>
  <c r="P399" i="1" s="1"/>
  <c r="V399" i="1"/>
  <c r="AD756" i="1"/>
  <c r="X755" i="1"/>
  <c r="AA755" i="1" s="1"/>
  <c r="R754" i="1"/>
  <c r="J754" i="1"/>
  <c r="N754" i="1" s="1"/>
  <c r="K754" i="1"/>
  <c r="O754" i="1" s="1"/>
  <c r="T754" i="1"/>
  <c r="Q754" i="1"/>
  <c r="H781" i="9" l="1"/>
  <c r="R173" i="9"/>
  <c r="AD173" i="9"/>
  <c r="AE173" i="9"/>
  <c r="F782" i="9"/>
  <c r="G782" i="9" s="1"/>
  <c r="J782" i="9" s="1"/>
  <c r="N173" i="9"/>
  <c r="AS173" i="9"/>
  <c r="AC173" i="9"/>
  <c r="P173" i="9"/>
  <c r="AI173" i="9"/>
  <c r="AH173" i="9"/>
  <c r="Q173" i="9"/>
  <c r="O173" i="9"/>
  <c r="B784" i="9"/>
  <c r="C783" i="9"/>
  <c r="E783" i="9" s="1"/>
  <c r="D782" i="9"/>
  <c r="H778" i="7"/>
  <c r="H779" i="7" s="1"/>
  <c r="C780" i="7"/>
  <c r="F780" i="7" s="1"/>
  <c r="G780" i="7" s="1"/>
  <c r="J780" i="7" s="1"/>
  <c r="B781" i="7"/>
  <c r="D779" i="7"/>
  <c r="E779" i="7"/>
  <c r="AE756" i="1"/>
  <c r="Y755" i="1"/>
  <c r="AD757" i="1"/>
  <c r="X756" i="1"/>
  <c r="AA756" i="1" s="1"/>
  <c r="AK400" i="1"/>
  <c r="AI400" i="1" s="1"/>
  <c r="AF400" i="1" s="1"/>
  <c r="AL400" i="1"/>
  <c r="AJ401" i="1" s="1"/>
  <c r="AH401" i="1" s="1"/>
  <c r="Q755" i="1"/>
  <c r="T755" i="1"/>
  <c r="K755" i="1"/>
  <c r="O755" i="1" s="1"/>
  <c r="J755" i="1"/>
  <c r="N755" i="1" s="1"/>
  <c r="R755" i="1"/>
  <c r="Y173" i="9" l="1"/>
  <c r="X173" i="9"/>
  <c r="L173" i="9"/>
  <c r="AQ173" i="9"/>
  <c r="F783" i="9"/>
  <c r="G783" i="9" s="1"/>
  <c r="J783" i="9" s="1"/>
  <c r="D783" i="9"/>
  <c r="B785" i="9"/>
  <c r="C784" i="9"/>
  <c r="E784" i="9" s="1"/>
  <c r="M173" i="9"/>
  <c r="AR173" i="9"/>
  <c r="AP173" i="9"/>
  <c r="AO173" i="9" s="1"/>
  <c r="H782" i="9"/>
  <c r="D780" i="7"/>
  <c r="E780" i="7"/>
  <c r="H780" i="7"/>
  <c r="C781" i="7"/>
  <c r="B782" i="7"/>
  <c r="AE757" i="1"/>
  <c r="Y756" i="1"/>
  <c r="Z400" i="1"/>
  <c r="L400" i="1" s="1"/>
  <c r="P400" i="1" s="1"/>
  <c r="V400" i="1"/>
  <c r="AD758" i="1"/>
  <c r="X757" i="1"/>
  <c r="AA757" i="1" s="1"/>
  <c r="R756" i="1"/>
  <c r="J756" i="1"/>
  <c r="N756" i="1" s="1"/>
  <c r="T756" i="1"/>
  <c r="K756" i="1"/>
  <c r="O756" i="1" s="1"/>
  <c r="Q756" i="1"/>
  <c r="AT173" i="9" l="1"/>
  <c r="AK174" i="9"/>
  <c r="F784" i="9"/>
  <c r="H783" i="9"/>
  <c r="K174" i="9"/>
  <c r="B786" i="9"/>
  <c r="C785" i="9"/>
  <c r="E785" i="9" s="1"/>
  <c r="D784" i="9"/>
  <c r="G784" i="9"/>
  <c r="J784" i="9" s="1"/>
  <c r="C782" i="7"/>
  <c r="B783" i="7"/>
  <c r="D781" i="7"/>
  <c r="E781" i="7"/>
  <c r="F781" i="7"/>
  <c r="G781" i="7" s="1"/>
  <c r="J781" i="7" s="1"/>
  <c r="AE758" i="1"/>
  <c r="Y757" i="1"/>
  <c r="AD759" i="1"/>
  <c r="X758" i="1"/>
  <c r="AA758" i="1" s="1"/>
  <c r="AK401" i="1"/>
  <c r="AI401" i="1" s="1"/>
  <c r="AF401" i="1" s="1"/>
  <c r="Q757" i="1"/>
  <c r="AL401" i="1"/>
  <c r="AJ402" i="1" s="1"/>
  <c r="AH402" i="1" s="1"/>
  <c r="K757" i="1"/>
  <c r="O757" i="1" s="1"/>
  <c r="T757" i="1"/>
  <c r="R757" i="1"/>
  <c r="J757" i="1"/>
  <c r="N757" i="1" s="1"/>
  <c r="AL174" i="9" l="1"/>
  <c r="AM174" i="9" s="1"/>
  <c r="AN174" i="9"/>
  <c r="F785" i="9"/>
  <c r="S174" i="9"/>
  <c r="H784" i="9"/>
  <c r="D785" i="9"/>
  <c r="B787" i="9"/>
  <c r="C786" i="9"/>
  <c r="E786" i="9" s="1"/>
  <c r="G785" i="9"/>
  <c r="J785" i="9" s="1"/>
  <c r="F782" i="7"/>
  <c r="G782" i="7" s="1"/>
  <c r="J782" i="7" s="1"/>
  <c r="C783" i="7"/>
  <c r="B784" i="7"/>
  <c r="D782" i="7"/>
  <c r="E782" i="7"/>
  <c r="H781" i="7"/>
  <c r="AE759" i="1"/>
  <c r="Y758" i="1"/>
  <c r="Z401" i="1"/>
  <c r="L401" i="1" s="1"/>
  <c r="P401" i="1" s="1"/>
  <c r="V401" i="1"/>
  <c r="AD760" i="1"/>
  <c r="X759" i="1"/>
  <c r="AA759" i="1" s="1"/>
  <c r="R758" i="1"/>
  <c r="J758" i="1"/>
  <c r="N758" i="1" s="1"/>
  <c r="T758" i="1"/>
  <c r="K758" i="1"/>
  <c r="O758" i="1" s="1"/>
  <c r="Q758" i="1"/>
  <c r="F783" i="7" l="1"/>
  <c r="G783" i="7" s="1"/>
  <c r="J783" i="7" s="1"/>
  <c r="H782" i="7"/>
  <c r="AF174" i="9"/>
  <c r="AA174" i="9"/>
  <c r="Z174" i="9"/>
  <c r="V174" i="9"/>
  <c r="AG174" i="9" s="1"/>
  <c r="W174" i="9"/>
  <c r="T174" i="9" s="1"/>
  <c r="AB174" i="9" s="1"/>
  <c r="F786" i="9"/>
  <c r="G786" i="9" s="1"/>
  <c r="J786" i="9" s="1"/>
  <c r="B788" i="9"/>
  <c r="C787" i="9"/>
  <c r="E787" i="9" s="1"/>
  <c r="D786" i="9"/>
  <c r="H785" i="9"/>
  <c r="H783" i="7"/>
  <c r="C784" i="7"/>
  <c r="B785" i="7"/>
  <c r="D783" i="7"/>
  <c r="E783" i="7"/>
  <c r="AE760" i="1"/>
  <c r="Y759" i="1"/>
  <c r="AD761" i="1"/>
  <c r="X760" i="1"/>
  <c r="AA760" i="1" s="1"/>
  <c r="AK402" i="1"/>
  <c r="AI402" i="1" s="1"/>
  <c r="AF402" i="1" s="1"/>
  <c r="Q759" i="1"/>
  <c r="AL402" i="1"/>
  <c r="AJ403" i="1" s="1"/>
  <c r="AH403" i="1" s="1"/>
  <c r="K759" i="1"/>
  <c r="O759" i="1" s="1"/>
  <c r="T759" i="1"/>
  <c r="R759" i="1"/>
  <c r="J759" i="1"/>
  <c r="N759" i="1" s="1"/>
  <c r="U174" i="9" l="1"/>
  <c r="R174" i="9"/>
  <c r="F787" i="9"/>
  <c r="G787" i="9" s="1"/>
  <c r="J787" i="9" s="1"/>
  <c r="H786" i="9"/>
  <c r="P174" i="9"/>
  <c r="AH174" i="9"/>
  <c r="Q174" i="9"/>
  <c r="AI174" i="9"/>
  <c r="D787" i="9"/>
  <c r="O174" i="9"/>
  <c r="C788" i="9"/>
  <c r="E788" i="9" s="1"/>
  <c r="B789" i="9"/>
  <c r="D784" i="7"/>
  <c r="E784" i="7"/>
  <c r="F784" i="7"/>
  <c r="G784" i="7" s="1"/>
  <c r="J784" i="7" s="1"/>
  <c r="C785" i="7"/>
  <c r="B786" i="7"/>
  <c r="AE761" i="1"/>
  <c r="Y760" i="1"/>
  <c r="Z402" i="1"/>
  <c r="L402" i="1" s="1"/>
  <c r="P402" i="1" s="1"/>
  <c r="V402" i="1"/>
  <c r="AD762" i="1"/>
  <c r="X761" i="1"/>
  <c r="AA761" i="1" s="1"/>
  <c r="Q760" i="1"/>
  <c r="J760" i="1"/>
  <c r="N760" i="1" s="1"/>
  <c r="R760" i="1"/>
  <c r="K760" i="1"/>
  <c r="O760" i="1" s="1"/>
  <c r="T760" i="1"/>
  <c r="H787" i="9" l="1"/>
  <c r="X174" i="9"/>
  <c r="Y174" i="9"/>
  <c r="AE174" i="9"/>
  <c r="AD174" i="9"/>
  <c r="L174" i="9"/>
  <c r="AQ174" i="9"/>
  <c r="F788" i="9"/>
  <c r="G788" i="9" s="1"/>
  <c r="B790" i="9"/>
  <c r="C789" i="9"/>
  <c r="E789" i="9" s="1"/>
  <c r="D788" i="9"/>
  <c r="N174" i="9"/>
  <c r="AS174" i="9"/>
  <c r="AC174" i="9"/>
  <c r="M174" i="9"/>
  <c r="AR174" i="9"/>
  <c r="AP174" i="9"/>
  <c r="AO174" i="9" s="1"/>
  <c r="H784" i="7"/>
  <c r="F785" i="7"/>
  <c r="G785" i="7" s="1"/>
  <c r="J785" i="7" s="1"/>
  <c r="C786" i="7"/>
  <c r="B787" i="7"/>
  <c r="D785" i="7"/>
  <c r="E785" i="7"/>
  <c r="AE762" i="1"/>
  <c r="Y761" i="1"/>
  <c r="AD763" i="1"/>
  <c r="X762" i="1"/>
  <c r="AA762" i="1" s="1"/>
  <c r="AK403" i="1"/>
  <c r="AI403" i="1" s="1"/>
  <c r="AF403" i="1" s="1"/>
  <c r="AL403" i="1"/>
  <c r="AJ404" i="1" s="1"/>
  <c r="AH404" i="1" s="1"/>
  <c r="R761" i="1"/>
  <c r="J761" i="1"/>
  <c r="N761" i="1" s="1"/>
  <c r="Q761" i="1"/>
  <c r="T761" i="1"/>
  <c r="K761" i="1"/>
  <c r="O761" i="1" s="1"/>
  <c r="AT174" i="9" l="1"/>
  <c r="AK175" i="9" s="1"/>
  <c r="F789" i="9"/>
  <c r="D789" i="9"/>
  <c r="K175" i="9"/>
  <c r="J788" i="9"/>
  <c r="G789" i="9" s="1"/>
  <c r="J789" i="9" s="1"/>
  <c r="H788" i="9"/>
  <c r="B791" i="9"/>
  <c r="C790" i="9"/>
  <c r="E790" i="9" s="1"/>
  <c r="F786" i="7"/>
  <c r="G786" i="7" s="1"/>
  <c r="J786" i="7" s="1"/>
  <c r="H785" i="7"/>
  <c r="B788" i="7"/>
  <c r="C787" i="7"/>
  <c r="D786" i="7"/>
  <c r="E786" i="7"/>
  <c r="AE763" i="1"/>
  <c r="Y762" i="1"/>
  <c r="Z403" i="1"/>
  <c r="L403" i="1" s="1"/>
  <c r="P403" i="1" s="1"/>
  <c r="V403" i="1"/>
  <c r="AD764" i="1"/>
  <c r="X763" i="1"/>
  <c r="AA763" i="1" s="1"/>
  <c r="K762" i="1"/>
  <c r="O762" i="1" s="1"/>
  <c r="T762" i="1"/>
  <c r="Q762" i="1"/>
  <c r="J762" i="1"/>
  <c r="N762" i="1" s="1"/>
  <c r="R762" i="1"/>
  <c r="H786" i="7" l="1"/>
  <c r="F787" i="7"/>
  <c r="G787" i="7" s="1"/>
  <c r="J787" i="7" s="1"/>
  <c r="AL175" i="9"/>
  <c r="AM175" i="9" s="1"/>
  <c r="AN175" i="9"/>
  <c r="F790" i="9"/>
  <c r="G790" i="9"/>
  <c r="J790" i="9" s="1"/>
  <c r="S175" i="9"/>
  <c r="H789" i="9"/>
  <c r="H790" i="9" s="1"/>
  <c r="B792" i="9"/>
  <c r="C791" i="9"/>
  <c r="E791" i="9" s="1"/>
  <c r="D790" i="9"/>
  <c r="C788" i="7"/>
  <c r="F788" i="7" s="1"/>
  <c r="G788" i="7" s="1"/>
  <c r="J788" i="7" s="1"/>
  <c r="B789" i="7"/>
  <c r="D787" i="7"/>
  <c r="E787" i="7"/>
  <c r="H787" i="7"/>
  <c r="AE764" i="1"/>
  <c r="Y763" i="1"/>
  <c r="AD765" i="1"/>
  <c r="X764" i="1"/>
  <c r="AA764" i="1" s="1"/>
  <c r="AK404" i="1"/>
  <c r="AI404" i="1" s="1"/>
  <c r="AF404" i="1" s="1"/>
  <c r="J763" i="1"/>
  <c r="N763" i="1" s="1"/>
  <c r="R763" i="1"/>
  <c r="Q763" i="1"/>
  <c r="K763" i="1"/>
  <c r="O763" i="1" s="1"/>
  <c r="T763" i="1"/>
  <c r="AL404" i="1"/>
  <c r="AJ405" i="1" s="1"/>
  <c r="AH405" i="1" s="1"/>
  <c r="V175" i="9" l="1"/>
  <c r="AF175" i="9"/>
  <c r="AG175" i="9"/>
  <c r="AA175" i="9"/>
  <c r="Z175" i="9"/>
  <c r="U175" i="9"/>
  <c r="W175" i="9"/>
  <c r="T175" i="9" s="1"/>
  <c r="AB175" i="9" s="1"/>
  <c r="F791" i="9"/>
  <c r="G791" i="9" s="1"/>
  <c r="J791" i="9" s="1"/>
  <c r="D791" i="9"/>
  <c r="B793" i="9"/>
  <c r="C792" i="9"/>
  <c r="E792" i="9" s="1"/>
  <c r="C789" i="7"/>
  <c r="B790" i="7"/>
  <c r="E788" i="7"/>
  <c r="D788" i="7"/>
  <c r="H788" i="7"/>
  <c r="AE765" i="1"/>
  <c r="Y764" i="1"/>
  <c r="Z404" i="1"/>
  <c r="L404" i="1" s="1"/>
  <c r="P404" i="1" s="1"/>
  <c r="V404" i="1"/>
  <c r="AD766" i="1"/>
  <c r="X765" i="1"/>
  <c r="AA765" i="1" s="1"/>
  <c r="T764" i="1"/>
  <c r="K764" i="1"/>
  <c r="O764" i="1" s="1"/>
  <c r="Q764" i="1"/>
  <c r="R764" i="1"/>
  <c r="J764" i="1"/>
  <c r="N764" i="1" s="1"/>
  <c r="R175" i="9" l="1"/>
  <c r="AD175" i="9"/>
  <c r="AE175" i="9"/>
  <c r="F792" i="9"/>
  <c r="G792" i="9" s="1"/>
  <c r="J792" i="9" s="1"/>
  <c r="O175" i="9"/>
  <c r="AQ175" i="9"/>
  <c r="P175" i="9"/>
  <c r="Q175" i="9"/>
  <c r="AI175" i="9"/>
  <c r="AH175" i="9"/>
  <c r="D792" i="9"/>
  <c r="B794" i="9"/>
  <c r="C793" i="9"/>
  <c r="E793" i="9" s="1"/>
  <c r="H791" i="9"/>
  <c r="C790" i="7"/>
  <c r="B791" i="7"/>
  <c r="E789" i="7"/>
  <c r="D789" i="7"/>
  <c r="F789" i="7"/>
  <c r="G789" i="7" s="1"/>
  <c r="J789" i="7" s="1"/>
  <c r="AE766" i="1"/>
  <c r="Y765" i="1"/>
  <c r="AD767" i="1"/>
  <c r="X766" i="1"/>
  <c r="AA766" i="1" s="1"/>
  <c r="AK405" i="1"/>
  <c r="AI405" i="1" s="1"/>
  <c r="AF405" i="1" s="1"/>
  <c r="R765" i="1"/>
  <c r="J765" i="1"/>
  <c r="N765" i="1" s="1"/>
  <c r="Q765" i="1"/>
  <c r="K765" i="1"/>
  <c r="O765" i="1" s="1"/>
  <c r="T765" i="1"/>
  <c r="AL405" i="1"/>
  <c r="AJ406" i="1" s="1"/>
  <c r="AH406" i="1" s="1"/>
  <c r="Y175" i="9" l="1"/>
  <c r="X175" i="9"/>
  <c r="L175" i="9"/>
  <c r="H792" i="9"/>
  <c r="F793" i="9"/>
  <c r="D793" i="9"/>
  <c r="B795" i="9"/>
  <c r="C794" i="9"/>
  <c r="E794" i="9" s="1"/>
  <c r="M175" i="9"/>
  <c r="AR175" i="9"/>
  <c r="G793" i="9"/>
  <c r="J793" i="9" s="1"/>
  <c r="AP175" i="9"/>
  <c r="AO175" i="9" s="1"/>
  <c r="AS175" i="9"/>
  <c r="N175" i="9"/>
  <c r="AC175" i="9"/>
  <c r="E790" i="7"/>
  <c r="D790" i="7"/>
  <c r="H789" i="7"/>
  <c r="F790" i="7"/>
  <c r="G790" i="7" s="1"/>
  <c r="J790" i="7" s="1"/>
  <c r="C791" i="7"/>
  <c r="B792" i="7"/>
  <c r="AE767" i="1"/>
  <c r="Y766" i="1"/>
  <c r="Z405" i="1"/>
  <c r="L405" i="1" s="1"/>
  <c r="P405" i="1" s="1"/>
  <c r="V405" i="1"/>
  <c r="AD768" i="1"/>
  <c r="X767" i="1"/>
  <c r="AA767" i="1" s="1"/>
  <c r="K766" i="1"/>
  <c r="O766" i="1" s="1"/>
  <c r="T766" i="1"/>
  <c r="Q766" i="1"/>
  <c r="R766" i="1"/>
  <c r="J766" i="1"/>
  <c r="N766" i="1" s="1"/>
  <c r="AT175" i="9" l="1"/>
  <c r="F794" i="9"/>
  <c r="AK176" i="9"/>
  <c r="AL176" i="9" s="1"/>
  <c r="AM176" i="9" s="1"/>
  <c r="K176" i="9"/>
  <c r="D794" i="9"/>
  <c r="B796" i="9"/>
  <c r="C795" i="9"/>
  <c r="E795" i="9" s="1"/>
  <c r="G794" i="9"/>
  <c r="J794" i="9" s="1"/>
  <c r="H793" i="9"/>
  <c r="H790" i="7"/>
  <c r="E791" i="7"/>
  <c r="D791" i="7"/>
  <c r="F791" i="7"/>
  <c r="G791" i="7" s="1"/>
  <c r="J791" i="7" s="1"/>
  <c r="C792" i="7"/>
  <c r="B793" i="7"/>
  <c r="AE768" i="1"/>
  <c r="Y767" i="1"/>
  <c r="AD769" i="1"/>
  <c r="X768" i="1"/>
  <c r="AA768" i="1" s="1"/>
  <c r="AK406" i="1"/>
  <c r="AI406" i="1" s="1"/>
  <c r="AF406" i="1" s="1"/>
  <c r="T767" i="1"/>
  <c r="K767" i="1"/>
  <c r="O767" i="1" s="1"/>
  <c r="R767" i="1"/>
  <c r="J767" i="1"/>
  <c r="N767" i="1" s="1"/>
  <c r="AL406" i="1"/>
  <c r="AJ407" i="1" s="1"/>
  <c r="AH407" i="1" s="1"/>
  <c r="Q767" i="1"/>
  <c r="F795" i="9" l="1"/>
  <c r="G795" i="9"/>
  <c r="J795" i="9" s="1"/>
  <c r="S176" i="9"/>
  <c r="AN176" i="9"/>
  <c r="D795" i="9"/>
  <c r="B797" i="9"/>
  <c r="C796" i="9"/>
  <c r="E796" i="9" s="1"/>
  <c r="H794" i="9"/>
  <c r="H795" i="9" s="1"/>
  <c r="F792" i="7"/>
  <c r="G792" i="7" s="1"/>
  <c r="J792" i="7" s="1"/>
  <c r="H791" i="7"/>
  <c r="C793" i="7"/>
  <c r="B794" i="7"/>
  <c r="E792" i="7"/>
  <c r="D792" i="7"/>
  <c r="AE769" i="1"/>
  <c r="Y768" i="1"/>
  <c r="Z406" i="1"/>
  <c r="L406" i="1" s="1"/>
  <c r="P406" i="1" s="1"/>
  <c r="V406" i="1"/>
  <c r="AD770" i="1"/>
  <c r="X769" i="1"/>
  <c r="AA769" i="1" s="1"/>
  <c r="J768" i="1"/>
  <c r="N768" i="1" s="1"/>
  <c r="R768" i="1"/>
  <c r="Q768" i="1"/>
  <c r="K768" i="1"/>
  <c r="O768" i="1" s="1"/>
  <c r="T768" i="1"/>
  <c r="F793" i="7" l="1"/>
  <c r="G793" i="7" s="1"/>
  <c r="J793" i="7" s="1"/>
  <c r="H792" i="7"/>
  <c r="V176" i="9"/>
  <c r="AF176" i="9"/>
  <c r="AG176" i="9"/>
  <c r="AA176" i="9"/>
  <c r="Z176" i="9"/>
  <c r="U176" i="9"/>
  <c r="W176" i="9"/>
  <c r="T176" i="9" s="1"/>
  <c r="AB176" i="9" s="1"/>
  <c r="F796" i="9"/>
  <c r="G796" i="9" s="1"/>
  <c r="J796" i="9" s="1"/>
  <c r="B798" i="9"/>
  <c r="C797" i="9"/>
  <c r="E797" i="9" s="1"/>
  <c r="D796" i="9"/>
  <c r="C794" i="7"/>
  <c r="B795" i="7"/>
  <c r="H793" i="7"/>
  <c r="E793" i="7"/>
  <c r="D793" i="7"/>
  <c r="AE770" i="1"/>
  <c r="Y769" i="1"/>
  <c r="AD771" i="1"/>
  <c r="X770" i="1"/>
  <c r="AA770" i="1" s="1"/>
  <c r="AK407" i="1"/>
  <c r="AI407" i="1" s="1"/>
  <c r="AF407" i="1" s="1"/>
  <c r="AL407" i="1"/>
  <c r="AJ408" i="1" s="1"/>
  <c r="AH408" i="1" s="1"/>
  <c r="T769" i="1"/>
  <c r="K769" i="1"/>
  <c r="O769" i="1" s="1"/>
  <c r="Q769" i="1"/>
  <c r="J769" i="1"/>
  <c r="N769" i="1" s="1"/>
  <c r="R769" i="1"/>
  <c r="R176" i="9" l="1"/>
  <c r="AE176" i="9"/>
  <c r="AD176" i="9"/>
  <c r="F797" i="9"/>
  <c r="G797" i="9" s="1"/>
  <c r="J797" i="9" s="1"/>
  <c r="Q176" i="9"/>
  <c r="AI176" i="9"/>
  <c r="AH176" i="9"/>
  <c r="D797" i="9"/>
  <c r="N176" i="9"/>
  <c r="AS176" i="9"/>
  <c r="O176" i="9"/>
  <c r="AQ176" i="9"/>
  <c r="B799" i="9"/>
  <c r="C798" i="9"/>
  <c r="P176" i="9"/>
  <c r="H796" i="9"/>
  <c r="C795" i="7"/>
  <c r="B796" i="7"/>
  <c r="E794" i="7"/>
  <c r="D794" i="7"/>
  <c r="F794" i="7"/>
  <c r="G794" i="7" s="1"/>
  <c r="J794" i="7" s="1"/>
  <c r="F795" i="7" s="1"/>
  <c r="G795" i="7" s="1"/>
  <c r="J795" i="7" s="1"/>
  <c r="AE771" i="1"/>
  <c r="Y770" i="1"/>
  <c r="Z407" i="1"/>
  <c r="L407" i="1" s="1"/>
  <c r="P407" i="1" s="1"/>
  <c r="V407" i="1"/>
  <c r="AD772" i="1"/>
  <c r="X771" i="1"/>
  <c r="AA771" i="1" s="1"/>
  <c r="R770" i="1"/>
  <c r="J770" i="1"/>
  <c r="N770" i="1" s="1"/>
  <c r="Q770" i="1"/>
  <c r="K770" i="1"/>
  <c r="O770" i="1" s="1"/>
  <c r="T770" i="1"/>
  <c r="X176" i="9" l="1"/>
  <c r="Y176" i="9"/>
  <c r="L176" i="9"/>
  <c r="AC176" i="9"/>
  <c r="H797" i="9"/>
  <c r="E798" i="9"/>
  <c r="D798" i="9"/>
  <c r="B800" i="9"/>
  <c r="C799" i="9"/>
  <c r="E799" i="9" s="1"/>
  <c r="AR176" i="9"/>
  <c r="M176" i="9"/>
  <c r="AP176" i="9"/>
  <c r="AO176" i="9" s="1"/>
  <c r="H794" i="7"/>
  <c r="H795" i="7" s="1"/>
  <c r="C796" i="7"/>
  <c r="F796" i="7" s="1"/>
  <c r="G796" i="7" s="1"/>
  <c r="J796" i="7" s="1"/>
  <c r="B797" i="7"/>
  <c r="E795" i="7"/>
  <c r="D795" i="7"/>
  <c r="AE772" i="1"/>
  <c r="Y771" i="1"/>
  <c r="AD773" i="1"/>
  <c r="X772" i="1"/>
  <c r="AA772" i="1" s="1"/>
  <c r="AK408" i="1"/>
  <c r="AI408" i="1" s="1"/>
  <c r="AF408" i="1" s="1"/>
  <c r="AL408" i="1"/>
  <c r="AJ409" i="1" s="1"/>
  <c r="AH409" i="1" s="1"/>
  <c r="T771" i="1"/>
  <c r="K771" i="1"/>
  <c r="O771" i="1" s="1"/>
  <c r="Q771" i="1"/>
  <c r="R771" i="1"/>
  <c r="J771" i="1"/>
  <c r="N771" i="1" s="1"/>
  <c r="AT176" i="9" l="1"/>
  <c r="AK177" i="9" s="1"/>
  <c r="F798" i="9"/>
  <c r="G798" i="9" s="1"/>
  <c r="F799" i="9"/>
  <c r="G799" i="9" s="1"/>
  <c r="J799" i="9" s="1"/>
  <c r="D799" i="9"/>
  <c r="B801" i="9"/>
  <c r="C800" i="9"/>
  <c r="E800" i="9" s="1"/>
  <c r="K177" i="9"/>
  <c r="C797" i="7"/>
  <c r="B798" i="7"/>
  <c r="E796" i="7"/>
  <c r="D796" i="7"/>
  <c r="H796" i="7"/>
  <c r="AE773" i="1"/>
  <c r="Y772" i="1"/>
  <c r="Z408" i="1"/>
  <c r="L408" i="1" s="1"/>
  <c r="P408" i="1" s="1"/>
  <c r="V408" i="1"/>
  <c r="AD774" i="1"/>
  <c r="X773" i="1"/>
  <c r="AA773" i="1" s="1"/>
  <c r="K772" i="1"/>
  <c r="O772" i="1" s="1"/>
  <c r="T772" i="1"/>
  <c r="J772" i="1"/>
  <c r="N772" i="1" s="1"/>
  <c r="R772" i="1"/>
  <c r="Q772" i="1"/>
  <c r="AL177" i="9" l="1"/>
  <c r="AM177" i="9" s="1"/>
  <c r="AN177" i="9"/>
  <c r="J798" i="9"/>
  <c r="H798" i="9"/>
  <c r="F800" i="9"/>
  <c r="S177" i="9"/>
  <c r="H799" i="9"/>
  <c r="D800" i="9"/>
  <c r="B802" i="9"/>
  <c r="C801" i="9"/>
  <c r="E801" i="9" s="1"/>
  <c r="G800" i="9"/>
  <c r="J800" i="9" s="1"/>
  <c r="C798" i="7"/>
  <c r="B799" i="7"/>
  <c r="E797" i="7"/>
  <c r="D797" i="7"/>
  <c r="F797" i="7"/>
  <c r="G797" i="7" s="1"/>
  <c r="J797" i="7" s="1"/>
  <c r="AE774" i="1"/>
  <c r="Y773" i="1"/>
  <c r="AD775" i="1"/>
  <c r="X774" i="1"/>
  <c r="AA774" i="1" s="1"/>
  <c r="AK409" i="1"/>
  <c r="AI409" i="1" s="1"/>
  <c r="AF409" i="1" s="1"/>
  <c r="R773" i="1"/>
  <c r="J773" i="1"/>
  <c r="N773" i="1" s="1"/>
  <c r="AL409" i="1"/>
  <c r="AJ410" i="1" s="1"/>
  <c r="AH410" i="1" s="1"/>
  <c r="Q773" i="1"/>
  <c r="T773" i="1"/>
  <c r="K773" i="1"/>
  <c r="O773" i="1" s="1"/>
  <c r="F798" i="7" l="1"/>
  <c r="G798" i="7" s="1"/>
  <c r="J798" i="7" s="1"/>
  <c r="V177" i="9"/>
  <c r="AF177" i="9"/>
  <c r="AG177" i="9"/>
  <c r="AA177" i="9"/>
  <c r="Z177" i="9"/>
  <c r="U177" i="9"/>
  <c r="W177" i="9"/>
  <c r="T177" i="9" s="1"/>
  <c r="AB177" i="9" s="1"/>
  <c r="F801" i="9"/>
  <c r="G801" i="9"/>
  <c r="J801" i="9" s="1"/>
  <c r="B803" i="9"/>
  <c r="C802" i="9"/>
  <c r="E802" i="9" s="1"/>
  <c r="H800" i="9"/>
  <c r="D801" i="9"/>
  <c r="H797" i="7"/>
  <c r="H798" i="7" s="1"/>
  <c r="C799" i="7"/>
  <c r="B800" i="7"/>
  <c r="E798" i="7"/>
  <c r="D798" i="7"/>
  <c r="AE775" i="1"/>
  <c r="Y774" i="1"/>
  <c r="Z409" i="1"/>
  <c r="L409" i="1" s="1"/>
  <c r="P409" i="1" s="1"/>
  <c r="V409" i="1"/>
  <c r="AD776" i="1"/>
  <c r="X775" i="1"/>
  <c r="AA775" i="1" s="1"/>
  <c r="K774" i="1"/>
  <c r="O774" i="1" s="1"/>
  <c r="T774" i="1"/>
  <c r="Q774" i="1"/>
  <c r="J774" i="1"/>
  <c r="N774" i="1" s="1"/>
  <c r="R774" i="1"/>
  <c r="H801" i="9" l="1"/>
  <c r="AE177" i="9"/>
  <c r="AD177" i="9"/>
  <c r="R177" i="9"/>
  <c r="F802" i="9"/>
  <c r="G802" i="9" s="1"/>
  <c r="J802" i="9" s="1"/>
  <c r="Q177" i="9"/>
  <c r="AI177" i="9"/>
  <c r="AH177" i="9"/>
  <c r="O177" i="9"/>
  <c r="H802" i="9"/>
  <c r="P177" i="9"/>
  <c r="D802" i="9"/>
  <c r="B804" i="9"/>
  <c r="C803" i="9"/>
  <c r="E803" i="9" s="1"/>
  <c r="C800" i="7"/>
  <c r="B801" i="7"/>
  <c r="E799" i="7"/>
  <c r="D799" i="7"/>
  <c r="F799" i="7"/>
  <c r="G799" i="7" s="1"/>
  <c r="J799" i="7" s="1"/>
  <c r="F800" i="7" s="1"/>
  <c r="G800" i="7" s="1"/>
  <c r="J800" i="7" s="1"/>
  <c r="AE776" i="1"/>
  <c r="Y775" i="1"/>
  <c r="AD777" i="1"/>
  <c r="X776" i="1"/>
  <c r="AA776" i="1" s="1"/>
  <c r="AK410" i="1"/>
  <c r="AI410" i="1" s="1"/>
  <c r="AF410" i="1" s="1"/>
  <c r="R775" i="1"/>
  <c r="J775" i="1"/>
  <c r="N775" i="1" s="1"/>
  <c r="AL410" i="1"/>
  <c r="AJ411" i="1" s="1"/>
  <c r="AH411" i="1" s="1"/>
  <c r="Q775" i="1"/>
  <c r="T775" i="1"/>
  <c r="K775" i="1"/>
  <c r="O775" i="1" s="1"/>
  <c r="Y177" i="9" l="1"/>
  <c r="X177" i="9"/>
  <c r="L177" i="9"/>
  <c r="AQ177" i="9"/>
  <c r="F803" i="9"/>
  <c r="G803" i="9" s="1"/>
  <c r="J803" i="9" s="1"/>
  <c r="B805" i="9"/>
  <c r="C804" i="9"/>
  <c r="E804" i="9" s="1"/>
  <c r="N177" i="9"/>
  <c r="AS177" i="9"/>
  <c r="AC177" i="9"/>
  <c r="M177" i="9"/>
  <c r="AR177" i="9"/>
  <c r="AP177" i="9"/>
  <c r="AO177" i="9" s="1"/>
  <c r="D803" i="9"/>
  <c r="H799" i="7"/>
  <c r="H800" i="7" s="1"/>
  <c r="C801" i="7"/>
  <c r="B802" i="7"/>
  <c r="E800" i="7"/>
  <c r="D800" i="7"/>
  <c r="AE777" i="1"/>
  <c r="Y776" i="1"/>
  <c r="Z410" i="1"/>
  <c r="L410" i="1" s="1"/>
  <c r="P410" i="1" s="1"/>
  <c r="V410" i="1"/>
  <c r="AD778" i="1"/>
  <c r="X777" i="1"/>
  <c r="AA777" i="1" s="1"/>
  <c r="K776" i="1"/>
  <c r="O776" i="1" s="1"/>
  <c r="T776" i="1"/>
  <c r="J776" i="1"/>
  <c r="N776" i="1" s="1"/>
  <c r="R776" i="1"/>
  <c r="Q776" i="1"/>
  <c r="H803" i="9" l="1"/>
  <c r="AT177" i="9"/>
  <c r="AK178" i="9" s="1"/>
  <c r="F804" i="9"/>
  <c r="G804" i="9" s="1"/>
  <c r="J804" i="9" s="1"/>
  <c r="H804" i="9"/>
  <c r="K178" i="9"/>
  <c r="D804" i="9"/>
  <c r="B806" i="9"/>
  <c r="C805" i="9"/>
  <c r="E805" i="9" s="1"/>
  <c r="C802" i="7"/>
  <c r="B803" i="7"/>
  <c r="E801" i="7"/>
  <c r="D801" i="7"/>
  <c r="F801" i="7"/>
  <c r="G801" i="7" s="1"/>
  <c r="J801" i="7" s="1"/>
  <c r="AE778" i="1"/>
  <c r="Y777" i="1"/>
  <c r="AD779" i="1"/>
  <c r="X778" i="1"/>
  <c r="AA778" i="1" s="1"/>
  <c r="AK411" i="1"/>
  <c r="AI411" i="1" s="1"/>
  <c r="AF411" i="1" s="1"/>
  <c r="Q777" i="1"/>
  <c r="R777" i="1"/>
  <c r="J777" i="1"/>
  <c r="N777" i="1" s="1"/>
  <c r="AL411" i="1"/>
  <c r="AJ412" i="1" s="1"/>
  <c r="AH412" i="1" s="1"/>
  <c r="K777" i="1"/>
  <c r="O777" i="1" s="1"/>
  <c r="T777" i="1"/>
  <c r="AL178" i="9" l="1"/>
  <c r="AM178" i="9" s="1"/>
  <c r="AN178" i="9"/>
  <c r="F805" i="9"/>
  <c r="G805" i="9" s="1"/>
  <c r="J805" i="9" s="1"/>
  <c r="S178" i="9"/>
  <c r="B807" i="9"/>
  <c r="C806" i="9"/>
  <c r="E806" i="9" s="1"/>
  <c r="H805" i="9"/>
  <c r="D805" i="9"/>
  <c r="H801" i="7"/>
  <c r="F802" i="7"/>
  <c r="G802" i="7" s="1"/>
  <c r="J802" i="7" s="1"/>
  <c r="C803" i="7"/>
  <c r="B804" i="7"/>
  <c r="E802" i="7"/>
  <c r="D802" i="7"/>
  <c r="AE779" i="1"/>
  <c r="Y778" i="1"/>
  <c r="Z411" i="1"/>
  <c r="L411" i="1" s="1"/>
  <c r="P411" i="1" s="1"/>
  <c r="V411" i="1"/>
  <c r="AD780" i="1"/>
  <c r="X779" i="1"/>
  <c r="AA779" i="1" s="1"/>
  <c r="K778" i="1"/>
  <c r="O778" i="1" s="1"/>
  <c r="T778" i="1"/>
  <c r="Q778" i="1"/>
  <c r="J778" i="1"/>
  <c r="N778" i="1" s="1"/>
  <c r="R778" i="1"/>
  <c r="V178" i="9" l="1"/>
  <c r="AF178" i="9"/>
  <c r="AG178" i="9"/>
  <c r="AA178" i="9"/>
  <c r="Z178" i="9"/>
  <c r="U178" i="9"/>
  <c r="W178" i="9"/>
  <c r="T178" i="9" s="1"/>
  <c r="AB178" i="9" s="1"/>
  <c r="F806" i="9"/>
  <c r="G806" i="9" s="1"/>
  <c r="J806" i="9" s="1"/>
  <c r="H806" i="9"/>
  <c r="D806" i="9"/>
  <c r="B808" i="9"/>
  <c r="C807" i="9"/>
  <c r="E807" i="9" s="1"/>
  <c r="E803" i="7"/>
  <c r="D803" i="7"/>
  <c r="F803" i="7"/>
  <c r="G803" i="7" s="1"/>
  <c r="J803" i="7" s="1"/>
  <c r="C804" i="7"/>
  <c r="B805" i="7"/>
  <c r="H802" i="7"/>
  <c r="AE780" i="1"/>
  <c r="Y779" i="1"/>
  <c r="AD781" i="1"/>
  <c r="X780" i="1"/>
  <c r="AA780" i="1" s="1"/>
  <c r="AK412" i="1"/>
  <c r="AI412" i="1" s="1"/>
  <c r="AF412" i="1" s="1"/>
  <c r="AL412" i="1"/>
  <c r="AJ413" i="1" s="1"/>
  <c r="AH413" i="1" s="1"/>
  <c r="T779" i="1"/>
  <c r="K779" i="1"/>
  <c r="O779" i="1" s="1"/>
  <c r="J779" i="1"/>
  <c r="N779" i="1" s="1"/>
  <c r="R779" i="1"/>
  <c r="Q779" i="1"/>
  <c r="AE178" i="9" l="1"/>
  <c r="AD178" i="9"/>
  <c r="R178" i="9"/>
  <c r="F807" i="9"/>
  <c r="B809" i="9"/>
  <c r="C808" i="9"/>
  <c r="E808" i="9" s="1"/>
  <c r="D807" i="9"/>
  <c r="O178" i="9"/>
  <c r="Q178" i="9"/>
  <c r="AI178" i="9"/>
  <c r="AH178" i="9"/>
  <c r="N178" i="9"/>
  <c r="AS178" i="9"/>
  <c r="G807" i="9"/>
  <c r="P178" i="9"/>
  <c r="AP178" i="9"/>
  <c r="AO178" i="9" s="1"/>
  <c r="F804" i="7"/>
  <c r="G804" i="7" s="1"/>
  <c r="J804" i="7" s="1"/>
  <c r="E804" i="7"/>
  <c r="D804" i="7"/>
  <c r="H803" i="7"/>
  <c r="H804" i="7" s="1"/>
  <c r="C805" i="7"/>
  <c r="B806" i="7"/>
  <c r="AE781" i="1"/>
  <c r="Y780" i="1"/>
  <c r="Z412" i="1"/>
  <c r="L412" i="1" s="1"/>
  <c r="P412" i="1" s="1"/>
  <c r="V412" i="1"/>
  <c r="AD782" i="1"/>
  <c r="X781" i="1"/>
  <c r="AA781" i="1" s="1"/>
  <c r="Q780" i="1"/>
  <c r="T780" i="1"/>
  <c r="K780" i="1"/>
  <c r="O780" i="1" s="1"/>
  <c r="J780" i="1"/>
  <c r="N780" i="1" s="1"/>
  <c r="R780" i="1"/>
  <c r="X178" i="9" l="1"/>
  <c r="Y178" i="9"/>
  <c r="L178" i="9"/>
  <c r="AC178" i="9"/>
  <c r="AQ178" i="9"/>
  <c r="F808" i="9"/>
  <c r="AK179" i="9"/>
  <c r="AN179" i="9" s="1"/>
  <c r="J807" i="9"/>
  <c r="G808" i="9" s="1"/>
  <c r="J808" i="9" s="1"/>
  <c r="H807" i="9"/>
  <c r="B810" i="9"/>
  <c r="C809" i="9"/>
  <c r="E809" i="9" s="1"/>
  <c r="D808" i="9"/>
  <c r="M178" i="9"/>
  <c r="AR178" i="9"/>
  <c r="AT178" i="9" s="1"/>
  <c r="C806" i="7"/>
  <c r="B807" i="7"/>
  <c r="E805" i="7"/>
  <c r="D805" i="7"/>
  <c r="F805" i="7"/>
  <c r="G805" i="7" s="1"/>
  <c r="J805" i="7" s="1"/>
  <c r="F806" i="7" s="1"/>
  <c r="G806" i="7" s="1"/>
  <c r="J806" i="7" s="1"/>
  <c r="AE782" i="1"/>
  <c r="Y781" i="1"/>
  <c r="AD783" i="1"/>
  <c r="X782" i="1"/>
  <c r="AA782" i="1" s="1"/>
  <c r="AK413" i="1"/>
  <c r="AI413" i="1" s="1"/>
  <c r="AF413" i="1" s="1"/>
  <c r="AL413" i="1"/>
  <c r="AJ414" i="1" s="1"/>
  <c r="AH414" i="1" s="1"/>
  <c r="Q781" i="1"/>
  <c r="R781" i="1"/>
  <c r="J781" i="1"/>
  <c r="N781" i="1" s="1"/>
  <c r="T781" i="1"/>
  <c r="K781" i="1"/>
  <c r="O781" i="1" s="1"/>
  <c r="F809" i="9" l="1"/>
  <c r="G809" i="9"/>
  <c r="J809" i="9" s="1"/>
  <c r="AL179" i="9"/>
  <c r="AM179" i="9" s="1"/>
  <c r="B811" i="9"/>
  <c r="C810" i="9"/>
  <c r="E810" i="9" s="1"/>
  <c r="D809" i="9"/>
  <c r="H808" i="9"/>
  <c r="H809" i="9" s="1"/>
  <c r="K179" i="9"/>
  <c r="C807" i="7"/>
  <c r="B808" i="7"/>
  <c r="H805" i="7"/>
  <c r="H806" i="7" s="1"/>
  <c r="E806" i="7"/>
  <c r="D806" i="7"/>
  <c r="AE783" i="1"/>
  <c r="Y782" i="1"/>
  <c r="Z413" i="1"/>
  <c r="L413" i="1" s="1"/>
  <c r="P413" i="1" s="1"/>
  <c r="V413" i="1"/>
  <c r="AD784" i="1"/>
  <c r="X783" i="1"/>
  <c r="AA783" i="1" s="1"/>
  <c r="T782" i="1"/>
  <c r="K782" i="1"/>
  <c r="O782" i="1" s="1"/>
  <c r="R782" i="1"/>
  <c r="J782" i="1"/>
  <c r="N782" i="1" s="1"/>
  <c r="Q782" i="1"/>
  <c r="F810" i="9" l="1"/>
  <c r="G810" i="9" s="1"/>
  <c r="J810" i="9" s="1"/>
  <c r="S179" i="9"/>
  <c r="H810" i="9"/>
  <c r="D810" i="9"/>
  <c r="B812" i="9"/>
  <c r="C811" i="9"/>
  <c r="E811" i="9" s="1"/>
  <c r="E807" i="7"/>
  <c r="D807" i="7"/>
  <c r="C808" i="7"/>
  <c r="B809" i="7"/>
  <c r="F807" i="7"/>
  <c r="G807" i="7" s="1"/>
  <c r="J807" i="7" s="1"/>
  <c r="AE784" i="1"/>
  <c r="Y783" i="1"/>
  <c r="AD785" i="1"/>
  <c r="X784" i="1"/>
  <c r="AA784" i="1" s="1"/>
  <c r="AK414" i="1"/>
  <c r="AI414" i="1" s="1"/>
  <c r="AF414" i="1" s="1"/>
  <c r="Q783" i="1"/>
  <c r="K783" i="1"/>
  <c r="O783" i="1" s="1"/>
  <c r="T783" i="1"/>
  <c r="AL414" i="1"/>
  <c r="AJ415" i="1" s="1"/>
  <c r="AH415" i="1" s="1"/>
  <c r="J783" i="1"/>
  <c r="N783" i="1" s="1"/>
  <c r="R783" i="1"/>
  <c r="V179" i="9" l="1"/>
  <c r="AF179" i="9"/>
  <c r="AG179" i="9"/>
  <c r="Z179" i="9"/>
  <c r="AA179" i="9"/>
  <c r="U179" i="9"/>
  <c r="W179" i="9"/>
  <c r="T179" i="9" s="1"/>
  <c r="AB179" i="9" s="1"/>
  <c r="F811" i="9"/>
  <c r="B813" i="9"/>
  <c r="C812" i="9"/>
  <c r="E812" i="9" s="1"/>
  <c r="D811" i="9"/>
  <c r="G811" i="9"/>
  <c r="F808" i="7"/>
  <c r="G808" i="7" s="1"/>
  <c r="J808" i="7" s="1"/>
  <c r="E808" i="7"/>
  <c r="D808" i="7"/>
  <c r="C809" i="7"/>
  <c r="B810" i="7"/>
  <c r="H807" i="7"/>
  <c r="AE785" i="1"/>
  <c r="Y784" i="1"/>
  <c r="Z414" i="1"/>
  <c r="L414" i="1" s="1"/>
  <c r="P414" i="1" s="1"/>
  <c r="V414" i="1"/>
  <c r="AD786" i="1"/>
  <c r="X785" i="1"/>
  <c r="AA785" i="1" s="1"/>
  <c r="R784" i="1"/>
  <c r="J784" i="1"/>
  <c r="N784" i="1" s="1"/>
  <c r="Q784" i="1"/>
  <c r="K784" i="1"/>
  <c r="O784" i="1" s="1"/>
  <c r="T784" i="1"/>
  <c r="AE179" i="9" l="1"/>
  <c r="AD179" i="9"/>
  <c r="R179" i="9"/>
  <c r="F812" i="9"/>
  <c r="P179" i="9"/>
  <c r="J811" i="9"/>
  <c r="G812" i="9" s="1"/>
  <c r="J812" i="9" s="1"/>
  <c r="H811" i="9"/>
  <c r="Q179" i="9"/>
  <c r="AI179" i="9"/>
  <c r="AH179" i="9"/>
  <c r="D812" i="9"/>
  <c r="O179" i="9"/>
  <c r="B814" i="9"/>
  <c r="C813" i="9"/>
  <c r="E813" i="9" s="1"/>
  <c r="F809" i="7"/>
  <c r="G809" i="7" s="1"/>
  <c r="J809" i="7" s="1"/>
  <c r="H808" i="7"/>
  <c r="C810" i="7"/>
  <c r="B811" i="7"/>
  <c r="E809" i="7"/>
  <c r="D809" i="7"/>
  <c r="AE786" i="1"/>
  <c r="Y785" i="1"/>
  <c r="AD787" i="1"/>
  <c r="X786" i="1"/>
  <c r="AA786" i="1" s="1"/>
  <c r="AK415" i="1"/>
  <c r="AI415" i="1" s="1"/>
  <c r="AF415" i="1" s="1"/>
  <c r="T785" i="1"/>
  <c r="K785" i="1"/>
  <c r="O785" i="1" s="1"/>
  <c r="AL415" i="1"/>
  <c r="AJ416" i="1" s="1"/>
  <c r="AH416" i="1" s="1"/>
  <c r="Q785" i="1"/>
  <c r="J785" i="1"/>
  <c r="N785" i="1" s="1"/>
  <c r="R785" i="1"/>
  <c r="X179" i="9" l="1"/>
  <c r="Y179" i="9"/>
  <c r="L179" i="9"/>
  <c r="AQ179" i="9"/>
  <c r="F813" i="9"/>
  <c r="G813" i="9"/>
  <c r="J813" i="9" s="1"/>
  <c r="B815" i="9"/>
  <c r="C814" i="9"/>
  <c r="E814" i="9" s="1"/>
  <c r="N179" i="9"/>
  <c r="AS179" i="9"/>
  <c r="AC179" i="9"/>
  <c r="H812" i="9"/>
  <c r="H813" i="9" s="1"/>
  <c r="M179" i="9"/>
  <c r="AR179" i="9"/>
  <c r="D813" i="9"/>
  <c r="AP179" i="9"/>
  <c r="AO179" i="9" s="1"/>
  <c r="H809" i="7"/>
  <c r="C811" i="7"/>
  <c r="B812" i="7"/>
  <c r="E810" i="7"/>
  <c r="D810" i="7"/>
  <c r="F810" i="7"/>
  <c r="G810" i="7" s="1"/>
  <c r="J810" i="7" s="1"/>
  <c r="AE787" i="1"/>
  <c r="Y786" i="1"/>
  <c r="Z415" i="1"/>
  <c r="L415" i="1" s="1"/>
  <c r="P415" i="1" s="1"/>
  <c r="V415" i="1"/>
  <c r="AD788" i="1"/>
  <c r="X787" i="1"/>
  <c r="AA787" i="1" s="1"/>
  <c r="T786" i="1"/>
  <c r="K786" i="1"/>
  <c r="O786" i="1" s="1"/>
  <c r="J786" i="1"/>
  <c r="N786" i="1" s="1"/>
  <c r="R786" i="1"/>
  <c r="Q786" i="1"/>
  <c r="AT179" i="9" l="1"/>
  <c r="F814" i="9"/>
  <c r="G814" i="9" s="1"/>
  <c r="J814" i="9" s="1"/>
  <c r="K180" i="9"/>
  <c r="D814" i="9"/>
  <c r="AK180" i="9"/>
  <c r="B816" i="9"/>
  <c r="C815" i="9"/>
  <c r="E815" i="9" s="1"/>
  <c r="H810" i="7"/>
  <c r="E811" i="7"/>
  <c r="D811" i="7"/>
  <c r="F811" i="7"/>
  <c r="G811" i="7" s="1"/>
  <c r="J811" i="7" s="1"/>
  <c r="C812" i="7"/>
  <c r="B813" i="7"/>
  <c r="AE788" i="1"/>
  <c r="Y787" i="1"/>
  <c r="AD789" i="1"/>
  <c r="X788" i="1"/>
  <c r="AA788" i="1" s="1"/>
  <c r="AK416" i="1"/>
  <c r="AI416" i="1" s="1"/>
  <c r="AF416" i="1" s="1"/>
  <c r="R787" i="1"/>
  <c r="J787" i="1"/>
  <c r="N787" i="1" s="1"/>
  <c r="Q787" i="1"/>
  <c r="AL416" i="1"/>
  <c r="AJ417" i="1" s="1"/>
  <c r="AH417" i="1" s="1"/>
  <c r="T787" i="1"/>
  <c r="K787" i="1"/>
  <c r="O787" i="1" s="1"/>
  <c r="F815" i="9" l="1"/>
  <c r="H814" i="9"/>
  <c r="S180" i="9"/>
  <c r="AL180" i="9"/>
  <c r="AM180" i="9" s="1"/>
  <c r="AN180" i="9"/>
  <c r="D815" i="9"/>
  <c r="G815" i="9"/>
  <c r="B817" i="9"/>
  <c r="C816" i="9"/>
  <c r="E816" i="9" s="1"/>
  <c r="F812" i="7"/>
  <c r="G812" i="7" s="1"/>
  <c r="J812" i="7" s="1"/>
  <c r="C813" i="7"/>
  <c r="B814" i="7"/>
  <c r="E812" i="7"/>
  <c r="D812" i="7"/>
  <c r="H811" i="7"/>
  <c r="AE789" i="1"/>
  <c r="Y788" i="1"/>
  <c r="Z416" i="1"/>
  <c r="L416" i="1" s="1"/>
  <c r="P416" i="1" s="1"/>
  <c r="V416" i="1"/>
  <c r="AD790" i="1"/>
  <c r="X789" i="1"/>
  <c r="AA789" i="1" s="1"/>
  <c r="K788" i="1"/>
  <c r="O788" i="1" s="1"/>
  <c r="T788" i="1"/>
  <c r="R788" i="1"/>
  <c r="J788" i="1"/>
  <c r="N788" i="1" s="1"/>
  <c r="Q788" i="1"/>
  <c r="AF180" i="9" l="1"/>
  <c r="Z180" i="9"/>
  <c r="AA180" i="9"/>
  <c r="V180" i="9"/>
  <c r="AG180" i="9" s="1"/>
  <c r="W180" i="9"/>
  <c r="T180" i="9" s="1"/>
  <c r="AB180" i="9" s="1"/>
  <c r="F816" i="9"/>
  <c r="D816" i="9"/>
  <c r="B818" i="9"/>
  <c r="C817" i="9"/>
  <c r="E817" i="9" s="1"/>
  <c r="J815" i="9"/>
  <c r="G816" i="9" s="1"/>
  <c r="J816" i="9" s="1"/>
  <c r="H815" i="9"/>
  <c r="H812" i="7"/>
  <c r="E813" i="7"/>
  <c r="D813" i="7"/>
  <c r="C814" i="7"/>
  <c r="B815" i="7"/>
  <c r="F813" i="7"/>
  <c r="G813" i="7" s="1"/>
  <c r="J813" i="7" s="1"/>
  <c r="AE790" i="1"/>
  <c r="Y789" i="1"/>
  <c r="AD791" i="1"/>
  <c r="X790" i="1"/>
  <c r="AA790" i="1" s="1"/>
  <c r="AK417" i="1"/>
  <c r="AI417" i="1" s="1"/>
  <c r="AF417" i="1" s="1"/>
  <c r="Q789" i="1"/>
  <c r="AL417" i="1"/>
  <c r="AJ418" i="1" s="1"/>
  <c r="AH418" i="1" s="1"/>
  <c r="R789" i="1"/>
  <c r="J789" i="1"/>
  <c r="N789" i="1" s="1"/>
  <c r="T789" i="1"/>
  <c r="K789" i="1"/>
  <c r="O789" i="1" s="1"/>
  <c r="U180" i="9" l="1"/>
  <c r="R180" i="9"/>
  <c r="AD180" i="9"/>
  <c r="AE180" i="9"/>
  <c r="L180" i="9"/>
  <c r="F817" i="9"/>
  <c r="G817" i="9" s="1"/>
  <c r="J817" i="9" s="1"/>
  <c r="P180" i="9"/>
  <c r="AP180" i="9"/>
  <c r="AO180" i="9" s="1"/>
  <c r="Q180" i="9"/>
  <c r="AI180" i="9"/>
  <c r="AH180" i="9"/>
  <c r="O180" i="9"/>
  <c r="H816" i="9"/>
  <c r="D817" i="9"/>
  <c r="B819" i="9"/>
  <c r="C818" i="9"/>
  <c r="E818" i="9" s="1"/>
  <c r="AQ180" i="9"/>
  <c r="H813" i="7"/>
  <c r="E814" i="7"/>
  <c r="D814" i="7"/>
  <c r="F814" i="7"/>
  <c r="G814" i="7" s="1"/>
  <c r="J814" i="7" s="1"/>
  <c r="C815" i="7"/>
  <c r="B816" i="7"/>
  <c r="AE791" i="1"/>
  <c r="Y790" i="1"/>
  <c r="Z417" i="1"/>
  <c r="L417" i="1" s="1"/>
  <c r="P417" i="1" s="1"/>
  <c r="V417" i="1"/>
  <c r="AD792" i="1"/>
  <c r="X791" i="1"/>
  <c r="AA791" i="1" s="1"/>
  <c r="R790" i="1"/>
  <c r="J790" i="1"/>
  <c r="N790" i="1" s="1"/>
  <c r="T790" i="1"/>
  <c r="K790" i="1"/>
  <c r="O790" i="1" s="1"/>
  <c r="Q790" i="1"/>
  <c r="Y180" i="9" l="1"/>
  <c r="X180" i="9"/>
  <c r="F818" i="9"/>
  <c r="G818" i="9" s="1"/>
  <c r="J818" i="9" s="1"/>
  <c r="H817" i="9"/>
  <c r="D818" i="9"/>
  <c r="N180" i="9"/>
  <c r="AS180" i="9"/>
  <c r="AC180" i="9"/>
  <c r="B820" i="9"/>
  <c r="C819" i="9"/>
  <c r="E819" i="9" s="1"/>
  <c r="M180" i="9"/>
  <c r="AR180" i="9"/>
  <c r="F815" i="7"/>
  <c r="G815" i="7" s="1"/>
  <c r="J815" i="7" s="1"/>
  <c r="C816" i="7"/>
  <c r="B817" i="7"/>
  <c r="H814" i="7"/>
  <c r="E815" i="7"/>
  <c r="D815" i="7"/>
  <c r="AE792" i="1"/>
  <c r="Y791" i="1"/>
  <c r="AD793" i="1"/>
  <c r="X792" i="1"/>
  <c r="AA792" i="1" s="1"/>
  <c r="AK418" i="1"/>
  <c r="AI418" i="1" s="1"/>
  <c r="AF418" i="1" s="1"/>
  <c r="K791" i="1"/>
  <c r="O791" i="1" s="1"/>
  <c r="T791" i="1"/>
  <c r="Q791" i="1"/>
  <c r="R791" i="1"/>
  <c r="J791" i="1"/>
  <c r="N791" i="1" s="1"/>
  <c r="AL418" i="1"/>
  <c r="AJ419" i="1" s="1"/>
  <c r="AH419" i="1" s="1"/>
  <c r="AT180" i="9" l="1"/>
  <c r="AK181" i="9" s="1"/>
  <c r="F819" i="9"/>
  <c r="G819" i="9"/>
  <c r="J819" i="9" s="1"/>
  <c r="D819" i="9"/>
  <c r="B821" i="9"/>
  <c r="C820" i="9"/>
  <c r="E820" i="9" s="1"/>
  <c r="H818" i="9"/>
  <c r="H819" i="9" s="1"/>
  <c r="K181" i="9"/>
  <c r="H815" i="7"/>
  <c r="E816" i="7"/>
  <c r="D816" i="7"/>
  <c r="C817" i="7"/>
  <c r="B818" i="7"/>
  <c r="F816" i="7"/>
  <c r="G816" i="7" s="1"/>
  <c r="J816" i="7" s="1"/>
  <c r="AE793" i="1"/>
  <c r="Y792" i="1"/>
  <c r="Z418" i="1"/>
  <c r="L418" i="1" s="1"/>
  <c r="P418" i="1" s="1"/>
  <c r="V418" i="1"/>
  <c r="AD794" i="1"/>
  <c r="X793" i="1"/>
  <c r="AA793" i="1" s="1"/>
  <c r="K792" i="1"/>
  <c r="O792" i="1" s="1"/>
  <c r="T792" i="1"/>
  <c r="R792" i="1"/>
  <c r="J792" i="1"/>
  <c r="N792" i="1" s="1"/>
  <c r="Q792" i="1"/>
  <c r="AN181" i="9" l="1"/>
  <c r="AL181" i="9"/>
  <c r="AM181" i="9" s="1"/>
  <c r="F820" i="9"/>
  <c r="G820" i="9" s="1"/>
  <c r="J820" i="9" s="1"/>
  <c r="S181" i="9"/>
  <c r="B822" i="9"/>
  <c r="C821" i="9"/>
  <c r="E821" i="9" s="1"/>
  <c r="D820" i="9"/>
  <c r="H820" i="9"/>
  <c r="F817" i="7"/>
  <c r="G817" i="7" s="1"/>
  <c r="J817" i="7" s="1"/>
  <c r="H816" i="7"/>
  <c r="C818" i="7"/>
  <c r="B819" i="7"/>
  <c r="E817" i="7"/>
  <c r="D817" i="7"/>
  <c r="AE794" i="1"/>
  <c r="Y793" i="1"/>
  <c r="AD795" i="1"/>
  <c r="X794" i="1"/>
  <c r="AA794" i="1" s="1"/>
  <c r="AK419" i="1"/>
  <c r="AI419" i="1" s="1"/>
  <c r="AF419" i="1" s="1"/>
  <c r="Q793" i="1"/>
  <c r="T793" i="1"/>
  <c r="K793" i="1"/>
  <c r="O793" i="1" s="1"/>
  <c r="AL419" i="1"/>
  <c r="AJ420" i="1" s="1"/>
  <c r="AH420" i="1" s="1"/>
  <c r="R793" i="1"/>
  <c r="J793" i="1"/>
  <c r="N793" i="1" s="1"/>
  <c r="V181" i="9" l="1"/>
  <c r="AF181" i="9"/>
  <c r="AG181" i="9"/>
  <c r="Z181" i="9"/>
  <c r="AA181" i="9"/>
  <c r="U181" i="9"/>
  <c r="W181" i="9"/>
  <c r="T181" i="9" s="1"/>
  <c r="AB181" i="9" s="1"/>
  <c r="F821" i="9"/>
  <c r="G821" i="9" s="1"/>
  <c r="J821" i="9" s="1"/>
  <c r="C822" i="9"/>
  <c r="E822" i="9" s="1"/>
  <c r="B823" i="9"/>
  <c r="D821" i="9"/>
  <c r="H817" i="7"/>
  <c r="E818" i="7"/>
  <c r="D818" i="7"/>
  <c r="F818" i="7"/>
  <c r="G818" i="7" s="1"/>
  <c r="J818" i="7" s="1"/>
  <c r="C819" i="7"/>
  <c r="B820" i="7"/>
  <c r="AE795" i="1"/>
  <c r="Y794" i="1"/>
  <c r="Z419" i="1"/>
  <c r="L419" i="1" s="1"/>
  <c r="P419" i="1" s="1"/>
  <c r="V419" i="1"/>
  <c r="AD796" i="1"/>
  <c r="X795" i="1"/>
  <c r="AA795" i="1" s="1"/>
  <c r="T794" i="1"/>
  <c r="K794" i="1"/>
  <c r="O794" i="1" s="1"/>
  <c r="Q794" i="1"/>
  <c r="R794" i="1"/>
  <c r="J794" i="1"/>
  <c r="N794" i="1" s="1"/>
  <c r="R181" i="9" l="1"/>
  <c r="AD181" i="9"/>
  <c r="AE181" i="9"/>
  <c r="F822" i="9"/>
  <c r="G822" i="9" s="1"/>
  <c r="J822" i="9" s="1"/>
  <c r="H821" i="9"/>
  <c r="N181" i="9"/>
  <c r="AS181" i="9"/>
  <c r="O181" i="9"/>
  <c r="AQ181" i="9"/>
  <c r="B824" i="9"/>
  <c r="C823" i="9"/>
  <c r="E823" i="9" s="1"/>
  <c r="D822" i="9"/>
  <c r="P181" i="9"/>
  <c r="Q181" i="9"/>
  <c r="AI181" i="9"/>
  <c r="AH181" i="9"/>
  <c r="AC181" i="9"/>
  <c r="F819" i="7"/>
  <c r="G819" i="7" s="1"/>
  <c r="J819" i="7" s="1"/>
  <c r="H818" i="7"/>
  <c r="C820" i="7"/>
  <c r="B821" i="7"/>
  <c r="E819" i="7"/>
  <c r="D819" i="7"/>
  <c r="AE796" i="1"/>
  <c r="Y795" i="1"/>
  <c r="AD797" i="1"/>
  <c r="X796" i="1"/>
  <c r="AA796" i="1" s="1"/>
  <c r="AK420" i="1"/>
  <c r="AI420" i="1" s="1"/>
  <c r="AF420" i="1" s="1"/>
  <c r="R795" i="1"/>
  <c r="J795" i="1"/>
  <c r="N795" i="1" s="1"/>
  <c r="Q795" i="1"/>
  <c r="T795" i="1"/>
  <c r="K795" i="1"/>
  <c r="O795" i="1" s="1"/>
  <c r="AL420" i="1"/>
  <c r="AJ421" i="1" s="1"/>
  <c r="AH421" i="1" s="1"/>
  <c r="H819" i="7" l="1"/>
  <c r="Y181" i="9"/>
  <c r="X181" i="9"/>
  <c r="L181" i="9"/>
  <c r="H822" i="9"/>
  <c r="F823" i="9"/>
  <c r="G823" i="9" s="1"/>
  <c r="J823" i="9" s="1"/>
  <c r="M181" i="9"/>
  <c r="AR181" i="9"/>
  <c r="D823" i="9"/>
  <c r="B825" i="9"/>
  <c r="C824" i="9"/>
  <c r="E824" i="9" s="1"/>
  <c r="AP181" i="9"/>
  <c r="AO181" i="9" s="1"/>
  <c r="C821" i="7"/>
  <c r="B822" i="7"/>
  <c r="E820" i="7"/>
  <c r="D820" i="7"/>
  <c r="F820" i="7"/>
  <c r="G820" i="7" s="1"/>
  <c r="J820" i="7" s="1"/>
  <c r="F821" i="7" s="1"/>
  <c r="G821" i="7" s="1"/>
  <c r="J821" i="7" s="1"/>
  <c r="AE797" i="1"/>
  <c r="Y796" i="1"/>
  <c r="Z420" i="1"/>
  <c r="L420" i="1" s="1"/>
  <c r="P420" i="1" s="1"/>
  <c r="V420" i="1"/>
  <c r="AD798" i="1"/>
  <c r="X797" i="1"/>
  <c r="AA797" i="1" s="1"/>
  <c r="K796" i="1"/>
  <c r="O796" i="1" s="1"/>
  <c r="T796" i="1"/>
  <c r="Q796" i="1"/>
  <c r="R796" i="1"/>
  <c r="J796" i="1"/>
  <c r="N796" i="1" s="1"/>
  <c r="AT181" i="9" l="1"/>
  <c r="AK182" i="9"/>
  <c r="F824" i="9"/>
  <c r="G824" i="9" s="1"/>
  <c r="J824" i="9" s="1"/>
  <c r="H823" i="9"/>
  <c r="C825" i="9"/>
  <c r="E825" i="9" s="1"/>
  <c r="B826" i="9"/>
  <c r="K182" i="9"/>
  <c r="H824" i="9"/>
  <c r="AL182" i="9"/>
  <c r="AM182" i="9" s="1"/>
  <c r="AN182" i="9"/>
  <c r="D824" i="9"/>
  <c r="E821" i="7"/>
  <c r="D821" i="7"/>
  <c r="H820" i="7"/>
  <c r="H821" i="7" s="1"/>
  <c r="C822" i="7"/>
  <c r="F822" i="7" s="1"/>
  <c r="G822" i="7" s="1"/>
  <c r="J822" i="7" s="1"/>
  <c r="B823" i="7"/>
  <c r="AE798" i="1"/>
  <c r="Y797" i="1"/>
  <c r="AD799" i="1"/>
  <c r="X798" i="1"/>
  <c r="AA798" i="1" s="1"/>
  <c r="AK421" i="1"/>
  <c r="AI421" i="1" s="1"/>
  <c r="AF421" i="1" s="1"/>
  <c r="Q797" i="1"/>
  <c r="AL421" i="1"/>
  <c r="AJ422" i="1" s="1"/>
  <c r="AH422" i="1" s="1"/>
  <c r="R797" i="1"/>
  <c r="J797" i="1"/>
  <c r="N797" i="1" s="1"/>
  <c r="K797" i="1"/>
  <c r="O797" i="1" s="1"/>
  <c r="T797" i="1"/>
  <c r="F825" i="9" l="1"/>
  <c r="G825" i="9" s="1"/>
  <c r="J825" i="9" s="1"/>
  <c r="S182" i="9"/>
  <c r="C826" i="9"/>
  <c r="E826" i="9" s="1"/>
  <c r="B827" i="9"/>
  <c r="D825" i="9"/>
  <c r="C823" i="7"/>
  <c r="B824" i="7"/>
  <c r="E822" i="7"/>
  <c r="D822" i="7"/>
  <c r="H822" i="7"/>
  <c r="AE799" i="1"/>
  <c r="Y798" i="1"/>
  <c r="Z421" i="1"/>
  <c r="L421" i="1" s="1"/>
  <c r="P421" i="1" s="1"/>
  <c r="V421" i="1"/>
  <c r="AD800" i="1"/>
  <c r="X799" i="1"/>
  <c r="AA799" i="1" s="1"/>
  <c r="K798" i="1"/>
  <c r="O798" i="1" s="1"/>
  <c r="T798" i="1"/>
  <c r="J798" i="1"/>
  <c r="N798" i="1" s="1"/>
  <c r="R798" i="1"/>
  <c r="Q798" i="1"/>
  <c r="V182" i="9" l="1"/>
  <c r="AG182" i="9"/>
  <c r="AF182" i="9"/>
  <c r="AA182" i="9"/>
  <c r="Z182" i="9"/>
  <c r="U182" i="9"/>
  <c r="W182" i="9"/>
  <c r="T182" i="9" s="1"/>
  <c r="AB182" i="9" s="1"/>
  <c r="F826" i="9"/>
  <c r="G826" i="9" s="1"/>
  <c r="J826" i="9" s="1"/>
  <c r="H825" i="9"/>
  <c r="D826" i="9"/>
  <c r="H826" i="9"/>
  <c r="C827" i="9"/>
  <c r="E827" i="9" s="1"/>
  <c r="B828" i="9"/>
  <c r="E823" i="7"/>
  <c r="D823" i="7"/>
  <c r="C824" i="7"/>
  <c r="B825" i="7"/>
  <c r="F823" i="7"/>
  <c r="G823" i="7" s="1"/>
  <c r="J823" i="7" s="1"/>
  <c r="AE800" i="1"/>
  <c r="Y799" i="1"/>
  <c r="AD801" i="1"/>
  <c r="X800" i="1"/>
  <c r="AA800" i="1" s="1"/>
  <c r="AK422" i="1"/>
  <c r="AI422" i="1" s="1"/>
  <c r="AF422" i="1" s="1"/>
  <c r="J799" i="1"/>
  <c r="N799" i="1" s="1"/>
  <c r="R799" i="1"/>
  <c r="AL422" i="1"/>
  <c r="AJ423" i="1" s="1"/>
  <c r="AH423" i="1" s="1"/>
  <c r="T799" i="1"/>
  <c r="K799" i="1"/>
  <c r="O799" i="1" s="1"/>
  <c r="Q799" i="1"/>
  <c r="R182" i="9" l="1"/>
  <c r="AE182" i="9"/>
  <c r="AD182" i="9"/>
  <c r="F827" i="9"/>
  <c r="Q182" i="9"/>
  <c r="AI182" i="9"/>
  <c r="AH182" i="9"/>
  <c r="D827" i="9"/>
  <c r="B829" i="9"/>
  <c r="C828" i="9"/>
  <c r="E828" i="9" s="1"/>
  <c r="G827" i="9"/>
  <c r="J827" i="9" s="1"/>
  <c r="O182" i="9"/>
  <c r="AQ182" i="9"/>
  <c r="P182" i="9"/>
  <c r="F824" i="7"/>
  <c r="G824" i="7" s="1"/>
  <c r="J824" i="7" s="1"/>
  <c r="E824" i="7"/>
  <c r="D824" i="7"/>
  <c r="C825" i="7"/>
  <c r="B826" i="7"/>
  <c r="H823" i="7"/>
  <c r="AE801" i="1"/>
  <c r="Y800" i="1"/>
  <c r="Z422" i="1"/>
  <c r="L422" i="1" s="1"/>
  <c r="P422" i="1" s="1"/>
  <c r="V422" i="1"/>
  <c r="AD802" i="1"/>
  <c r="X801" i="1"/>
  <c r="AA801" i="1" s="1"/>
  <c r="Q800" i="1"/>
  <c r="K800" i="1"/>
  <c r="O800" i="1" s="1"/>
  <c r="T800" i="1"/>
  <c r="J800" i="1"/>
  <c r="N800" i="1" s="1"/>
  <c r="R800" i="1"/>
  <c r="X182" i="9" l="1"/>
  <c r="Y182" i="9"/>
  <c r="L182" i="9"/>
  <c r="F828" i="9"/>
  <c r="G828" i="9" s="1"/>
  <c r="J828" i="9" s="1"/>
  <c r="M182" i="9"/>
  <c r="AR182" i="9"/>
  <c r="AP182" i="9"/>
  <c r="AO182" i="9" s="1"/>
  <c r="H827" i="9"/>
  <c r="D828" i="9"/>
  <c r="C829" i="9"/>
  <c r="B830" i="9"/>
  <c r="N182" i="9"/>
  <c r="AS182" i="9"/>
  <c r="AC182" i="9"/>
  <c r="H824" i="7"/>
  <c r="C826" i="7"/>
  <c r="B827" i="7"/>
  <c r="E825" i="7"/>
  <c r="D825" i="7"/>
  <c r="F825" i="7"/>
  <c r="G825" i="7" s="1"/>
  <c r="J825" i="7" s="1"/>
  <c r="AE802" i="1"/>
  <c r="Y801" i="1"/>
  <c r="AD803" i="1"/>
  <c r="X802" i="1"/>
  <c r="AA802" i="1" s="1"/>
  <c r="AK423" i="1"/>
  <c r="AI423" i="1" s="1"/>
  <c r="AF423" i="1" s="1"/>
  <c r="Q801" i="1"/>
  <c r="J801" i="1"/>
  <c r="N801" i="1" s="1"/>
  <c r="R801" i="1"/>
  <c r="AL423" i="1"/>
  <c r="AJ424" i="1" s="1"/>
  <c r="AH424" i="1" s="1"/>
  <c r="T801" i="1"/>
  <c r="K801" i="1"/>
  <c r="O801" i="1" s="1"/>
  <c r="AT182" i="9" l="1"/>
  <c r="E829" i="9"/>
  <c r="H828" i="9"/>
  <c r="AK183" i="9"/>
  <c r="AL183" i="9" s="1"/>
  <c r="AM183" i="9" s="1"/>
  <c r="D829" i="9"/>
  <c r="K183" i="9"/>
  <c r="B831" i="9"/>
  <c r="C830" i="9"/>
  <c r="E830" i="9" s="1"/>
  <c r="E826" i="7"/>
  <c r="D826" i="7"/>
  <c r="F826" i="7"/>
  <c r="G826" i="7" s="1"/>
  <c r="J826" i="7" s="1"/>
  <c r="C827" i="7"/>
  <c r="B828" i="7"/>
  <c r="H825" i="7"/>
  <c r="AE803" i="1"/>
  <c r="Y802" i="1"/>
  <c r="Z423" i="1"/>
  <c r="L423" i="1" s="1"/>
  <c r="P423" i="1" s="1"/>
  <c r="V423" i="1"/>
  <c r="AD804" i="1"/>
  <c r="X803" i="1"/>
  <c r="AA803" i="1" s="1"/>
  <c r="T802" i="1"/>
  <c r="K802" i="1"/>
  <c r="O802" i="1" s="1"/>
  <c r="Q802" i="1"/>
  <c r="R802" i="1"/>
  <c r="J802" i="1"/>
  <c r="N802" i="1" s="1"/>
  <c r="F830" i="9" l="1"/>
  <c r="F829" i="9"/>
  <c r="G829" i="9" s="1"/>
  <c r="S183" i="9"/>
  <c r="AN183" i="9"/>
  <c r="B832" i="9"/>
  <c r="C831" i="9"/>
  <c r="E831" i="9" s="1"/>
  <c r="D830" i="9"/>
  <c r="G830" i="9"/>
  <c r="J830" i="9" s="1"/>
  <c r="H826" i="7"/>
  <c r="F827" i="7"/>
  <c r="G827" i="7" s="1"/>
  <c r="J827" i="7" s="1"/>
  <c r="E827" i="7"/>
  <c r="D827" i="7"/>
  <c r="C828" i="7"/>
  <c r="B829" i="7"/>
  <c r="AE804" i="1"/>
  <c r="Y803" i="1"/>
  <c r="AD805" i="1"/>
  <c r="X804" i="1"/>
  <c r="AA804" i="1" s="1"/>
  <c r="AK424" i="1"/>
  <c r="AI424" i="1" s="1"/>
  <c r="AF424" i="1" s="1"/>
  <c r="R803" i="1"/>
  <c r="J803" i="1"/>
  <c r="N803" i="1" s="1"/>
  <c r="T803" i="1"/>
  <c r="K803" i="1"/>
  <c r="O803" i="1" s="1"/>
  <c r="AL424" i="1"/>
  <c r="AJ425" i="1" s="1"/>
  <c r="AH425" i="1" s="1"/>
  <c r="Q803" i="1"/>
  <c r="V183" i="9" l="1"/>
  <c r="AF183" i="9"/>
  <c r="AA183" i="9"/>
  <c r="AG183" i="9"/>
  <c r="Z183" i="9"/>
  <c r="U183" i="9"/>
  <c r="W183" i="9"/>
  <c r="T183" i="9" s="1"/>
  <c r="AB183" i="9" s="1"/>
  <c r="J829" i="9"/>
  <c r="H829" i="9"/>
  <c r="F831" i="9"/>
  <c r="G831" i="9" s="1"/>
  <c r="J831" i="9" s="1"/>
  <c r="H830" i="9"/>
  <c r="B833" i="9"/>
  <c r="C832" i="9"/>
  <c r="E832" i="9" s="1"/>
  <c r="D831" i="9"/>
  <c r="H827" i="7"/>
  <c r="C829" i="7"/>
  <c r="B830" i="7"/>
  <c r="E828" i="7"/>
  <c r="D828" i="7"/>
  <c r="F828" i="7"/>
  <c r="G828" i="7" s="1"/>
  <c r="J828" i="7" s="1"/>
  <c r="F829" i="7" s="1"/>
  <c r="G829" i="7" s="1"/>
  <c r="J829" i="7" s="1"/>
  <c r="AE805" i="1"/>
  <c r="Y804" i="1"/>
  <c r="Z424" i="1"/>
  <c r="L424" i="1" s="1"/>
  <c r="P424" i="1" s="1"/>
  <c r="V424" i="1"/>
  <c r="AD806" i="1"/>
  <c r="X805" i="1"/>
  <c r="AA805" i="1" s="1"/>
  <c r="Q804" i="1"/>
  <c r="T804" i="1"/>
  <c r="K804" i="1"/>
  <c r="O804" i="1" s="1"/>
  <c r="R804" i="1"/>
  <c r="J804" i="1"/>
  <c r="N804" i="1" s="1"/>
  <c r="AE183" i="9" l="1"/>
  <c r="AD183" i="9"/>
  <c r="R183" i="9"/>
  <c r="F832" i="9"/>
  <c r="H831" i="9"/>
  <c r="Q183" i="9"/>
  <c r="AI183" i="9"/>
  <c r="AH183" i="9"/>
  <c r="P183" i="9"/>
  <c r="AP183" i="9"/>
  <c r="AO183" i="9" s="1"/>
  <c r="O183" i="9"/>
  <c r="D832" i="9"/>
  <c r="C833" i="9"/>
  <c r="E833" i="9" s="1"/>
  <c r="B834" i="9"/>
  <c r="AQ183" i="9"/>
  <c r="G832" i="9"/>
  <c r="J832" i="9" s="1"/>
  <c r="C830" i="7"/>
  <c r="B831" i="7"/>
  <c r="E829" i="7"/>
  <c r="D829" i="7"/>
  <c r="F830" i="7"/>
  <c r="G830" i="7" s="1"/>
  <c r="J830" i="7" s="1"/>
  <c r="H828" i="7"/>
  <c r="H829" i="7" s="1"/>
  <c r="AE806" i="1"/>
  <c r="Y805" i="1"/>
  <c r="AD807" i="1"/>
  <c r="X806" i="1"/>
  <c r="AA806" i="1" s="1"/>
  <c r="AK425" i="1"/>
  <c r="AI425" i="1" s="1"/>
  <c r="AF425" i="1" s="1"/>
  <c r="R805" i="1"/>
  <c r="J805" i="1"/>
  <c r="N805" i="1" s="1"/>
  <c r="T805" i="1"/>
  <c r="K805" i="1"/>
  <c r="O805" i="1" s="1"/>
  <c r="Q805" i="1"/>
  <c r="AL425" i="1"/>
  <c r="AJ426" i="1" s="1"/>
  <c r="AH426" i="1" s="1"/>
  <c r="Y183" i="9" l="1"/>
  <c r="X183" i="9"/>
  <c r="L183" i="9"/>
  <c r="F833" i="9"/>
  <c r="G833" i="9" s="1"/>
  <c r="J833" i="9" s="1"/>
  <c r="N183" i="9"/>
  <c r="AS183" i="9"/>
  <c r="AC183" i="9"/>
  <c r="D833" i="9"/>
  <c r="C834" i="9"/>
  <c r="E834" i="9" s="1"/>
  <c r="B835" i="9"/>
  <c r="M183" i="9"/>
  <c r="AR183" i="9"/>
  <c r="H832" i="9"/>
  <c r="H830" i="7"/>
  <c r="E830" i="7"/>
  <c r="D830" i="7"/>
  <c r="C831" i="7"/>
  <c r="B832" i="7"/>
  <c r="AE807" i="1"/>
  <c r="Y806" i="1"/>
  <c r="Z425" i="1"/>
  <c r="L425" i="1" s="1"/>
  <c r="P425" i="1" s="1"/>
  <c r="V425" i="1"/>
  <c r="AD808" i="1"/>
  <c r="X807" i="1"/>
  <c r="AA807" i="1" s="1"/>
  <c r="Q806" i="1"/>
  <c r="K806" i="1"/>
  <c r="O806" i="1" s="1"/>
  <c r="T806" i="1"/>
  <c r="J806" i="1"/>
  <c r="N806" i="1" s="1"/>
  <c r="R806" i="1"/>
  <c r="AT183" i="9" l="1"/>
  <c r="AK184" i="9" s="1"/>
  <c r="AL184" i="9" s="1"/>
  <c r="AM184" i="9" s="1"/>
  <c r="H833" i="9"/>
  <c r="F834" i="9"/>
  <c r="G834" i="9" s="1"/>
  <c r="J834" i="9" s="1"/>
  <c r="B836" i="9"/>
  <c r="C835" i="9"/>
  <c r="E835" i="9" s="1"/>
  <c r="D834" i="9"/>
  <c r="H834" i="9"/>
  <c r="K184" i="9"/>
  <c r="C832" i="7"/>
  <c r="B833" i="7"/>
  <c r="E831" i="7"/>
  <c r="D831" i="7"/>
  <c r="F831" i="7"/>
  <c r="G831" i="7" s="1"/>
  <c r="AE808" i="1"/>
  <c r="Y807" i="1"/>
  <c r="AD809" i="1"/>
  <c r="X808" i="1"/>
  <c r="AA808" i="1" s="1"/>
  <c r="AK426" i="1"/>
  <c r="AI426" i="1" s="1"/>
  <c r="AF426" i="1" s="1"/>
  <c r="R807" i="1"/>
  <c r="J807" i="1"/>
  <c r="N807" i="1" s="1"/>
  <c r="T807" i="1"/>
  <c r="K807" i="1"/>
  <c r="O807" i="1" s="1"/>
  <c r="Q807" i="1"/>
  <c r="AL426" i="1"/>
  <c r="AJ427" i="1" s="1"/>
  <c r="AH427" i="1" s="1"/>
  <c r="AN184" i="9" l="1"/>
  <c r="F835" i="9"/>
  <c r="S184" i="9"/>
  <c r="D835" i="9"/>
  <c r="B837" i="9"/>
  <c r="C836" i="9"/>
  <c r="E836" i="9" s="1"/>
  <c r="G835" i="9"/>
  <c r="J835" i="9" s="1"/>
  <c r="J831" i="7"/>
  <c r="F832" i="7" s="1"/>
  <c r="G832" i="7" s="1"/>
  <c r="J832" i="7" s="1"/>
  <c r="H831" i="7"/>
  <c r="C833" i="7"/>
  <c r="B834" i="7"/>
  <c r="E832" i="7"/>
  <c r="D832" i="7"/>
  <c r="AE809" i="1"/>
  <c r="Y808" i="1"/>
  <c r="Z426" i="1"/>
  <c r="L426" i="1" s="1"/>
  <c r="P426" i="1" s="1"/>
  <c r="V426" i="1"/>
  <c r="AD810" i="1"/>
  <c r="X809" i="1"/>
  <c r="AA809" i="1" s="1"/>
  <c r="Q808" i="1"/>
  <c r="K808" i="1"/>
  <c r="O808" i="1" s="1"/>
  <c r="T808" i="1"/>
  <c r="J808" i="1"/>
  <c r="N808" i="1" s="1"/>
  <c r="R808" i="1"/>
  <c r="V184" i="9" l="1"/>
  <c r="AF184" i="9"/>
  <c r="AG184" i="9"/>
  <c r="AA184" i="9"/>
  <c r="Z184" i="9"/>
  <c r="U184" i="9"/>
  <c r="W184" i="9"/>
  <c r="T184" i="9" s="1"/>
  <c r="AB184" i="9" s="1"/>
  <c r="F836" i="9"/>
  <c r="G836" i="9" s="1"/>
  <c r="J836" i="9" s="1"/>
  <c r="D836" i="9"/>
  <c r="C837" i="9"/>
  <c r="E837" i="9" s="1"/>
  <c r="B838" i="9"/>
  <c r="H835" i="9"/>
  <c r="H832" i="7"/>
  <c r="F833" i="7"/>
  <c r="G833" i="7" s="1"/>
  <c r="J833" i="7" s="1"/>
  <c r="C834" i="7"/>
  <c r="B835" i="7"/>
  <c r="E833" i="7"/>
  <c r="D833" i="7"/>
  <c r="AE810" i="1"/>
  <c r="Y809" i="1"/>
  <c r="AD811" i="1"/>
  <c r="X810" i="1"/>
  <c r="AA810" i="1" s="1"/>
  <c r="AK427" i="1"/>
  <c r="AI427" i="1" s="1"/>
  <c r="AF427" i="1" s="1"/>
  <c r="R809" i="1"/>
  <c r="J809" i="1"/>
  <c r="N809" i="1" s="1"/>
  <c r="K809" i="1"/>
  <c r="O809" i="1" s="1"/>
  <c r="T809" i="1"/>
  <c r="Q809" i="1"/>
  <c r="AL427" i="1"/>
  <c r="AJ428" i="1" s="1"/>
  <c r="AH428" i="1" s="1"/>
  <c r="R184" i="9" l="1"/>
  <c r="AE184" i="9"/>
  <c r="AD184" i="9"/>
  <c r="F837" i="9"/>
  <c r="H836" i="9"/>
  <c r="O184" i="9"/>
  <c r="N184" i="9"/>
  <c r="AS184" i="9"/>
  <c r="AQ184" i="9"/>
  <c r="AI184" i="9"/>
  <c r="AH184" i="9"/>
  <c r="Q184" i="9"/>
  <c r="P184" i="9"/>
  <c r="C838" i="9"/>
  <c r="E838" i="9" s="1"/>
  <c r="B839" i="9"/>
  <c r="D837" i="9"/>
  <c r="G837" i="9"/>
  <c r="J837" i="9" s="1"/>
  <c r="F834" i="7"/>
  <c r="G834" i="7" s="1"/>
  <c r="J834" i="7" s="1"/>
  <c r="H833" i="7"/>
  <c r="C835" i="7"/>
  <c r="B836" i="7"/>
  <c r="E834" i="7"/>
  <c r="D834" i="7"/>
  <c r="AE811" i="1"/>
  <c r="Y810" i="1"/>
  <c r="Z427" i="1"/>
  <c r="L427" i="1" s="1"/>
  <c r="P427" i="1" s="1"/>
  <c r="V427" i="1"/>
  <c r="AD812" i="1"/>
  <c r="X811" i="1"/>
  <c r="AA811" i="1" s="1"/>
  <c r="Q810" i="1"/>
  <c r="J810" i="1"/>
  <c r="N810" i="1" s="1"/>
  <c r="R810" i="1"/>
  <c r="K810" i="1"/>
  <c r="O810" i="1" s="1"/>
  <c r="T810" i="1"/>
  <c r="Y184" i="9" l="1"/>
  <c r="X184" i="9"/>
  <c r="L184" i="9"/>
  <c r="AC184" i="9"/>
  <c r="F838" i="9"/>
  <c r="H837" i="9"/>
  <c r="D838" i="9"/>
  <c r="C839" i="9"/>
  <c r="E839" i="9" s="1"/>
  <c r="B840" i="9"/>
  <c r="M184" i="9"/>
  <c r="AR184" i="9"/>
  <c r="G838" i="9"/>
  <c r="J838" i="9" s="1"/>
  <c r="AP184" i="9"/>
  <c r="AO184" i="9" s="1"/>
  <c r="F835" i="7"/>
  <c r="G835" i="7" s="1"/>
  <c r="J835" i="7" s="1"/>
  <c r="H834" i="7"/>
  <c r="E835" i="7"/>
  <c r="D835" i="7"/>
  <c r="C836" i="7"/>
  <c r="B837" i="7"/>
  <c r="AE812" i="1"/>
  <c r="Y811" i="1"/>
  <c r="AD813" i="1"/>
  <c r="X812" i="1"/>
  <c r="AA812" i="1" s="1"/>
  <c r="AK428" i="1"/>
  <c r="AI428" i="1" s="1"/>
  <c r="AF428" i="1" s="1"/>
  <c r="K811" i="1"/>
  <c r="O811" i="1" s="1"/>
  <c r="T811" i="1"/>
  <c r="Q811" i="1"/>
  <c r="AL428" i="1"/>
  <c r="AJ429" i="1" s="1"/>
  <c r="AH429" i="1" s="1"/>
  <c r="J811" i="1"/>
  <c r="N811" i="1" s="1"/>
  <c r="R811" i="1"/>
  <c r="AT184" i="9" l="1"/>
  <c r="AK185" i="9" s="1"/>
  <c r="F839" i="9"/>
  <c r="G839" i="9" s="1"/>
  <c r="J839" i="9" s="1"/>
  <c r="K185" i="9"/>
  <c r="B841" i="9"/>
  <c r="C840" i="9"/>
  <c r="E840" i="9" s="1"/>
  <c r="D839" i="9"/>
  <c r="H838" i="9"/>
  <c r="H835" i="7"/>
  <c r="C837" i="7"/>
  <c r="B838" i="7"/>
  <c r="E836" i="7"/>
  <c r="D836" i="7"/>
  <c r="F836" i="7"/>
  <c r="G836" i="7" s="1"/>
  <c r="AE813" i="1"/>
  <c r="Y812" i="1"/>
  <c r="Z428" i="1"/>
  <c r="L428" i="1" s="1"/>
  <c r="P428" i="1" s="1"/>
  <c r="V428" i="1"/>
  <c r="AD814" i="1"/>
  <c r="X813" i="1"/>
  <c r="AA813" i="1" s="1"/>
  <c r="R812" i="1"/>
  <c r="J812" i="1"/>
  <c r="N812" i="1" s="1"/>
  <c r="Q812" i="1"/>
  <c r="T812" i="1"/>
  <c r="K812" i="1"/>
  <c r="O812" i="1" s="1"/>
  <c r="AL185" i="9" l="1"/>
  <c r="AM185" i="9" s="1"/>
  <c r="AN185" i="9"/>
  <c r="F840" i="9"/>
  <c r="H839" i="9"/>
  <c r="S185" i="9"/>
  <c r="D840" i="9"/>
  <c r="C841" i="9"/>
  <c r="E841" i="9" s="1"/>
  <c r="B842" i="9"/>
  <c r="G840" i="9"/>
  <c r="J840" i="9" s="1"/>
  <c r="C838" i="7"/>
  <c r="B839" i="7"/>
  <c r="E837" i="7"/>
  <c r="D837" i="7"/>
  <c r="J836" i="7"/>
  <c r="F837" i="7" s="1"/>
  <c r="G837" i="7" s="1"/>
  <c r="J837" i="7" s="1"/>
  <c r="H836" i="7"/>
  <c r="AE814" i="1"/>
  <c r="Y813" i="1"/>
  <c r="AD815" i="1"/>
  <c r="X814" i="1"/>
  <c r="AA814" i="1" s="1"/>
  <c r="AK429" i="1"/>
  <c r="AI429" i="1" s="1"/>
  <c r="AF429" i="1" s="1"/>
  <c r="K813" i="1"/>
  <c r="O813" i="1" s="1"/>
  <c r="T813" i="1"/>
  <c r="Q813" i="1"/>
  <c r="AL429" i="1"/>
  <c r="AJ430" i="1" s="1"/>
  <c r="AH430" i="1" s="1"/>
  <c r="R813" i="1"/>
  <c r="J813" i="1"/>
  <c r="N813" i="1" s="1"/>
  <c r="V185" i="9" l="1"/>
  <c r="AF185" i="9"/>
  <c r="AG185" i="9"/>
  <c r="AA185" i="9"/>
  <c r="Z185" i="9"/>
  <c r="U185" i="9"/>
  <c r="W185" i="9"/>
  <c r="T185" i="9" s="1"/>
  <c r="AB185" i="9" s="1"/>
  <c r="F841" i="9"/>
  <c r="G841" i="9" s="1"/>
  <c r="J841" i="9" s="1"/>
  <c r="D841" i="9"/>
  <c r="H840" i="9"/>
  <c r="B843" i="9"/>
  <c r="C842" i="9"/>
  <c r="F838" i="7"/>
  <c r="G838" i="7" s="1"/>
  <c r="J838" i="7" s="1"/>
  <c r="E838" i="7"/>
  <c r="D838" i="7"/>
  <c r="H837" i="7"/>
  <c r="C839" i="7"/>
  <c r="B840" i="7"/>
  <c r="AE815" i="1"/>
  <c r="Y814" i="1"/>
  <c r="Z429" i="1"/>
  <c r="L429" i="1" s="1"/>
  <c r="P429" i="1" s="1"/>
  <c r="V429" i="1"/>
  <c r="AD816" i="1"/>
  <c r="X815" i="1"/>
  <c r="AA815" i="1" s="1"/>
  <c r="R814" i="1"/>
  <c r="J814" i="1"/>
  <c r="N814" i="1" s="1"/>
  <c r="Q814" i="1"/>
  <c r="T814" i="1"/>
  <c r="K814" i="1"/>
  <c r="O814" i="1" s="1"/>
  <c r="AE185" i="9" l="1"/>
  <c r="AD185" i="9"/>
  <c r="R185" i="9"/>
  <c r="H841" i="9"/>
  <c r="E842" i="9"/>
  <c r="P185" i="9"/>
  <c r="AI185" i="9"/>
  <c r="AH185" i="9"/>
  <c r="Q185" i="9"/>
  <c r="D842" i="9"/>
  <c r="B844" i="9"/>
  <c r="C843" i="9"/>
  <c r="E843" i="9" s="1"/>
  <c r="O185" i="9"/>
  <c r="H838" i="7"/>
  <c r="E839" i="7"/>
  <c r="D839" i="7"/>
  <c r="C840" i="7"/>
  <c r="B841" i="7"/>
  <c r="F839" i="7"/>
  <c r="G839" i="7" s="1"/>
  <c r="J839" i="7" s="1"/>
  <c r="AE816" i="1"/>
  <c r="Y815" i="1"/>
  <c r="AD817" i="1"/>
  <c r="X816" i="1"/>
  <c r="AA816" i="1" s="1"/>
  <c r="AK430" i="1"/>
  <c r="AI430" i="1" s="1"/>
  <c r="AF430" i="1" s="1"/>
  <c r="T815" i="1"/>
  <c r="K815" i="1"/>
  <c r="O815" i="1" s="1"/>
  <c r="J815" i="1"/>
  <c r="N815" i="1" s="1"/>
  <c r="R815" i="1"/>
  <c r="Q815" i="1"/>
  <c r="AL430" i="1"/>
  <c r="AJ431" i="1" s="1"/>
  <c r="AH431" i="1" s="1"/>
  <c r="Y185" i="9" l="1"/>
  <c r="X185" i="9"/>
  <c r="L185" i="9"/>
  <c r="AQ185" i="9"/>
  <c r="F843" i="9"/>
  <c r="G843" i="9" s="1"/>
  <c r="J843" i="9" s="1"/>
  <c r="F842" i="9"/>
  <c r="G842" i="9" s="1"/>
  <c r="N185" i="9"/>
  <c r="AS185" i="9"/>
  <c r="AC185" i="9"/>
  <c r="D843" i="9"/>
  <c r="M185" i="9"/>
  <c r="AR185" i="9"/>
  <c r="B845" i="9"/>
  <c r="C844" i="9"/>
  <c r="E844" i="9" s="1"/>
  <c r="AP185" i="9"/>
  <c r="AO185" i="9" s="1"/>
  <c r="F840" i="7"/>
  <c r="G840" i="7" s="1"/>
  <c r="J840" i="7" s="1"/>
  <c r="F841" i="7" s="1"/>
  <c r="G841" i="7" s="1"/>
  <c r="J841" i="7" s="1"/>
  <c r="C841" i="7"/>
  <c r="B842" i="7"/>
  <c r="H839" i="7"/>
  <c r="E840" i="7"/>
  <c r="D840" i="7"/>
  <c r="AE817" i="1"/>
  <c r="Y816" i="1"/>
  <c r="Z430" i="1"/>
  <c r="L430" i="1" s="1"/>
  <c r="P430" i="1" s="1"/>
  <c r="V430" i="1"/>
  <c r="AD818" i="1"/>
  <c r="X817" i="1"/>
  <c r="AA817" i="1" s="1"/>
  <c r="Q816" i="1"/>
  <c r="J816" i="1"/>
  <c r="N816" i="1" s="1"/>
  <c r="R816" i="1"/>
  <c r="K816" i="1"/>
  <c r="O816" i="1" s="1"/>
  <c r="T816" i="1"/>
  <c r="AT185" i="9" l="1"/>
  <c r="F844" i="9"/>
  <c r="J842" i="9"/>
  <c r="H842" i="9"/>
  <c r="H843" i="9" s="1"/>
  <c r="D844" i="9"/>
  <c r="K186" i="9"/>
  <c r="AK186" i="9"/>
  <c r="C845" i="9"/>
  <c r="E845" i="9" s="1"/>
  <c r="B846" i="9"/>
  <c r="G844" i="9"/>
  <c r="J844" i="9" s="1"/>
  <c r="H840" i="7"/>
  <c r="H841" i="7" s="1"/>
  <c r="E841" i="7"/>
  <c r="D841" i="7"/>
  <c r="C842" i="7"/>
  <c r="F842" i="7" s="1"/>
  <c r="G842" i="7" s="1"/>
  <c r="J842" i="7" s="1"/>
  <c r="B843" i="7"/>
  <c r="AE818" i="1"/>
  <c r="Y817" i="1"/>
  <c r="AD819" i="1"/>
  <c r="X818" i="1"/>
  <c r="AA818" i="1" s="1"/>
  <c r="AK431" i="1"/>
  <c r="AI431" i="1" s="1"/>
  <c r="AF431" i="1" s="1"/>
  <c r="J817" i="1"/>
  <c r="N817" i="1" s="1"/>
  <c r="R817" i="1"/>
  <c r="AL431" i="1"/>
  <c r="AJ432" i="1" s="1"/>
  <c r="AH432" i="1" s="1"/>
  <c r="K817" i="1"/>
  <c r="O817" i="1" s="1"/>
  <c r="T817" i="1"/>
  <c r="Q817" i="1"/>
  <c r="F845" i="9" l="1"/>
  <c r="G845" i="9"/>
  <c r="J845" i="9" s="1"/>
  <c r="S186" i="9"/>
  <c r="B847" i="9"/>
  <c r="C846" i="9"/>
  <c r="E846" i="9" s="1"/>
  <c r="H844" i="9"/>
  <c r="H845" i="9" s="1"/>
  <c r="D845" i="9"/>
  <c r="AL186" i="9"/>
  <c r="AM186" i="9" s="1"/>
  <c r="AN186" i="9"/>
  <c r="H842" i="7"/>
  <c r="C843" i="7"/>
  <c r="B844" i="7"/>
  <c r="E842" i="7"/>
  <c r="D842" i="7"/>
  <c r="AE819" i="1"/>
  <c r="Y818" i="1"/>
  <c r="Z431" i="1"/>
  <c r="L431" i="1" s="1"/>
  <c r="P431" i="1" s="1"/>
  <c r="V431" i="1"/>
  <c r="AD820" i="1"/>
  <c r="X819" i="1"/>
  <c r="AA819" i="1" s="1"/>
  <c r="T818" i="1"/>
  <c r="K818" i="1"/>
  <c r="O818" i="1" s="1"/>
  <c r="Q818" i="1"/>
  <c r="R818" i="1"/>
  <c r="J818" i="1"/>
  <c r="N818" i="1" s="1"/>
  <c r="AF186" i="9" l="1"/>
  <c r="AA186" i="9"/>
  <c r="Z186" i="9"/>
  <c r="V186" i="9"/>
  <c r="AG186" i="9" s="1"/>
  <c r="W186" i="9"/>
  <c r="T186" i="9" s="1"/>
  <c r="AB186" i="9" s="1"/>
  <c r="F846" i="9"/>
  <c r="G846" i="9" s="1"/>
  <c r="J846" i="9" s="1"/>
  <c r="D846" i="9"/>
  <c r="H846" i="9"/>
  <c r="B848" i="9"/>
  <c r="C847" i="9"/>
  <c r="E847" i="9" s="1"/>
  <c r="C844" i="7"/>
  <c r="B845" i="7"/>
  <c r="E843" i="7"/>
  <c r="D843" i="7"/>
  <c r="F843" i="7"/>
  <c r="G843" i="7" s="1"/>
  <c r="AE820" i="1"/>
  <c r="Y819" i="1"/>
  <c r="AD821" i="1"/>
  <c r="X820" i="1"/>
  <c r="AA820" i="1" s="1"/>
  <c r="AK432" i="1"/>
  <c r="AI432" i="1" s="1"/>
  <c r="AF432" i="1" s="1"/>
  <c r="R819" i="1"/>
  <c r="J819" i="1"/>
  <c r="N819" i="1" s="1"/>
  <c r="AL432" i="1"/>
  <c r="AJ433" i="1" s="1"/>
  <c r="AH433" i="1" s="1"/>
  <c r="Q819" i="1"/>
  <c r="K819" i="1"/>
  <c r="O819" i="1" s="1"/>
  <c r="T819" i="1"/>
  <c r="U186" i="9" l="1"/>
  <c r="R186" i="9"/>
  <c r="F847" i="9"/>
  <c r="D847" i="9"/>
  <c r="N186" i="9"/>
  <c r="AS186" i="9"/>
  <c r="G847" i="9"/>
  <c r="J847" i="9" s="1"/>
  <c r="P186" i="9"/>
  <c r="C848" i="9"/>
  <c r="E848" i="9" s="1"/>
  <c r="B849" i="9"/>
  <c r="O186" i="9"/>
  <c r="AQ186" i="9"/>
  <c r="AH186" i="9"/>
  <c r="Q186" i="9"/>
  <c r="AI186" i="9"/>
  <c r="C845" i="7"/>
  <c r="B846" i="7"/>
  <c r="E844" i="7"/>
  <c r="D844" i="7"/>
  <c r="J843" i="7"/>
  <c r="F844" i="7" s="1"/>
  <c r="G844" i="7" s="1"/>
  <c r="J844" i="7" s="1"/>
  <c r="F845" i="7" s="1"/>
  <c r="G845" i="7" s="1"/>
  <c r="J845" i="7" s="1"/>
  <c r="H843" i="7"/>
  <c r="AE821" i="1"/>
  <c r="Y820" i="1"/>
  <c r="Z432" i="1"/>
  <c r="L432" i="1" s="1"/>
  <c r="P432" i="1" s="1"/>
  <c r="V432" i="1"/>
  <c r="AD822" i="1"/>
  <c r="X821" i="1"/>
  <c r="AA821" i="1" s="1"/>
  <c r="Q820" i="1"/>
  <c r="J820" i="1"/>
  <c r="N820" i="1" s="1"/>
  <c r="R820" i="1"/>
  <c r="T820" i="1"/>
  <c r="K820" i="1"/>
  <c r="O820" i="1" s="1"/>
  <c r="X186" i="9" l="1"/>
  <c r="Y186" i="9"/>
  <c r="AE186" i="9"/>
  <c r="AD186" i="9"/>
  <c r="AC186" i="9"/>
  <c r="L186" i="9"/>
  <c r="AP186" i="9"/>
  <c r="AO186" i="9" s="1"/>
  <c r="F848" i="9"/>
  <c r="G848" i="9" s="1"/>
  <c r="J848" i="9" s="1"/>
  <c r="D848" i="9"/>
  <c r="M186" i="9"/>
  <c r="AR186" i="9"/>
  <c r="AT186" i="9" s="1"/>
  <c r="AK187" i="9" s="1"/>
  <c r="B850" i="9"/>
  <c r="C849" i="9"/>
  <c r="E849" i="9" s="1"/>
  <c r="H847" i="9"/>
  <c r="C846" i="7"/>
  <c r="F846" i="7" s="1"/>
  <c r="G846" i="7" s="1"/>
  <c r="J846" i="7" s="1"/>
  <c r="B847" i="7"/>
  <c r="E845" i="7"/>
  <c r="D845" i="7"/>
  <c r="H844" i="7"/>
  <c r="H845" i="7" s="1"/>
  <c r="AE822" i="1"/>
  <c r="Y821" i="1"/>
  <c r="AD823" i="1"/>
  <c r="X822" i="1"/>
  <c r="AA822" i="1" s="1"/>
  <c r="AK433" i="1"/>
  <c r="AI433" i="1" s="1"/>
  <c r="AF433" i="1" s="1"/>
  <c r="T821" i="1"/>
  <c r="K821" i="1"/>
  <c r="O821" i="1" s="1"/>
  <c r="J821" i="1"/>
  <c r="N821" i="1" s="1"/>
  <c r="R821" i="1"/>
  <c r="AL433" i="1"/>
  <c r="AJ434" i="1" s="1"/>
  <c r="AH434" i="1" s="1"/>
  <c r="Q821" i="1"/>
  <c r="F849" i="9" l="1"/>
  <c r="H848" i="9"/>
  <c r="B851" i="9"/>
  <c r="C850" i="9"/>
  <c r="E850" i="9" s="1"/>
  <c r="D849" i="9"/>
  <c r="AL187" i="9"/>
  <c r="AM187" i="9" s="1"/>
  <c r="AN187" i="9"/>
  <c r="K187" i="9"/>
  <c r="G849" i="9"/>
  <c r="J849" i="9" s="1"/>
  <c r="H846" i="7"/>
  <c r="C847" i="7"/>
  <c r="B848" i="7"/>
  <c r="E846" i="7"/>
  <c r="D846" i="7"/>
  <c r="AE823" i="1"/>
  <c r="Y822" i="1"/>
  <c r="Z433" i="1"/>
  <c r="L433" i="1" s="1"/>
  <c r="P433" i="1" s="1"/>
  <c r="V433" i="1"/>
  <c r="AD824" i="1"/>
  <c r="X823" i="1"/>
  <c r="AA823" i="1" s="1"/>
  <c r="Q822" i="1"/>
  <c r="J822" i="1"/>
  <c r="N822" i="1" s="1"/>
  <c r="R822" i="1"/>
  <c r="K822" i="1"/>
  <c r="O822" i="1" s="1"/>
  <c r="T822" i="1"/>
  <c r="F850" i="9" l="1"/>
  <c r="G850" i="9"/>
  <c r="J850" i="9" s="1"/>
  <c r="S187" i="9"/>
  <c r="H849" i="9"/>
  <c r="H850" i="9" s="1"/>
  <c r="D850" i="9"/>
  <c r="C851" i="9"/>
  <c r="E851" i="9" s="1"/>
  <c r="B852" i="9"/>
  <c r="C848" i="7"/>
  <c r="B849" i="7"/>
  <c r="E847" i="7"/>
  <c r="D847" i="7"/>
  <c r="F847" i="7"/>
  <c r="G847" i="7" s="1"/>
  <c r="AE824" i="1"/>
  <c r="Y823" i="1"/>
  <c r="AD825" i="1"/>
  <c r="X824" i="1"/>
  <c r="AA824" i="1" s="1"/>
  <c r="AK434" i="1"/>
  <c r="AI434" i="1" s="1"/>
  <c r="AF434" i="1" s="1"/>
  <c r="AL434" i="1"/>
  <c r="AJ435" i="1" s="1"/>
  <c r="AH435" i="1" s="1"/>
  <c r="T823" i="1"/>
  <c r="K823" i="1"/>
  <c r="O823" i="1" s="1"/>
  <c r="Q823" i="1"/>
  <c r="R823" i="1"/>
  <c r="J823" i="1"/>
  <c r="N823" i="1" s="1"/>
  <c r="V187" i="9" l="1"/>
  <c r="AG187" i="9" s="1"/>
  <c r="AF187" i="9"/>
  <c r="AA187" i="9"/>
  <c r="Z187" i="9"/>
  <c r="U187" i="9"/>
  <c r="W187" i="9"/>
  <c r="T187" i="9" s="1"/>
  <c r="AB187" i="9" s="1"/>
  <c r="F851" i="9"/>
  <c r="G851" i="9" s="1"/>
  <c r="J851" i="9" s="1"/>
  <c r="D851" i="9"/>
  <c r="C852" i="9"/>
  <c r="E852" i="9" s="1"/>
  <c r="B853" i="9"/>
  <c r="J847" i="7"/>
  <c r="F848" i="7" s="1"/>
  <c r="G848" i="7" s="1"/>
  <c r="J848" i="7" s="1"/>
  <c r="H847" i="7"/>
  <c r="B850" i="7"/>
  <c r="C849" i="7"/>
  <c r="E848" i="7"/>
  <c r="D848" i="7"/>
  <c r="AE825" i="1"/>
  <c r="Y824" i="1"/>
  <c r="Z434" i="1"/>
  <c r="L434" i="1" s="1"/>
  <c r="P434" i="1" s="1"/>
  <c r="V434" i="1"/>
  <c r="AD826" i="1"/>
  <c r="X825" i="1"/>
  <c r="AA825" i="1" s="1"/>
  <c r="R824" i="1"/>
  <c r="J824" i="1"/>
  <c r="N824" i="1" s="1"/>
  <c r="K824" i="1"/>
  <c r="O824" i="1" s="1"/>
  <c r="T824" i="1"/>
  <c r="Q824" i="1"/>
  <c r="R187" i="9" l="1"/>
  <c r="AD187" i="9"/>
  <c r="AE187" i="9"/>
  <c r="H851" i="9"/>
  <c r="F852" i="9"/>
  <c r="G852" i="9" s="1"/>
  <c r="J852" i="9" s="1"/>
  <c r="O187" i="9"/>
  <c r="D852" i="9"/>
  <c r="AQ187" i="9"/>
  <c r="P187" i="9"/>
  <c r="Q187" i="9"/>
  <c r="AI187" i="9"/>
  <c r="AH187" i="9"/>
  <c r="B854" i="9"/>
  <c r="C853" i="9"/>
  <c r="E853" i="9" s="1"/>
  <c r="F849" i="7"/>
  <c r="G849" i="7" s="1"/>
  <c r="J849" i="7" s="1"/>
  <c r="E849" i="7"/>
  <c r="D849" i="7"/>
  <c r="C850" i="7"/>
  <c r="B851" i="7"/>
  <c r="H848" i="7"/>
  <c r="AE826" i="1"/>
  <c r="Y825" i="1"/>
  <c r="AD827" i="1"/>
  <c r="X826" i="1"/>
  <c r="AA826" i="1" s="1"/>
  <c r="AK435" i="1"/>
  <c r="AI435" i="1" s="1"/>
  <c r="AF435" i="1" s="1"/>
  <c r="T825" i="1"/>
  <c r="K825" i="1"/>
  <c r="O825" i="1" s="1"/>
  <c r="AL435" i="1"/>
  <c r="AJ436" i="1" s="1"/>
  <c r="AH436" i="1" s="1"/>
  <c r="Q825" i="1"/>
  <c r="R825" i="1"/>
  <c r="J825" i="1"/>
  <c r="N825" i="1" s="1"/>
  <c r="X187" i="9" l="1"/>
  <c r="Y187" i="9"/>
  <c r="L187" i="9"/>
  <c r="F853" i="9"/>
  <c r="G853" i="9" s="1"/>
  <c r="J853" i="9" s="1"/>
  <c r="H852" i="9"/>
  <c r="AS187" i="9"/>
  <c r="N187" i="9"/>
  <c r="AC187" i="9"/>
  <c r="M187" i="9"/>
  <c r="AR187" i="9"/>
  <c r="D853" i="9"/>
  <c r="AP187" i="9"/>
  <c r="AO187" i="9" s="1"/>
  <c r="B855" i="9"/>
  <c r="C854" i="9"/>
  <c r="E854" i="9" s="1"/>
  <c r="H849" i="7"/>
  <c r="C851" i="7"/>
  <c r="B852" i="7"/>
  <c r="D850" i="7"/>
  <c r="E850" i="7"/>
  <c r="F850" i="7"/>
  <c r="G850" i="7" s="1"/>
  <c r="J850" i="7" s="1"/>
  <c r="F851" i="7" s="1"/>
  <c r="G851" i="7" s="1"/>
  <c r="J851" i="7" s="1"/>
  <c r="AE827" i="1"/>
  <c r="Y826" i="1"/>
  <c r="Z435" i="1"/>
  <c r="L435" i="1" s="1"/>
  <c r="P435" i="1" s="1"/>
  <c r="V435" i="1"/>
  <c r="AD828" i="1"/>
  <c r="X827" i="1"/>
  <c r="AA827" i="1" s="1"/>
  <c r="R826" i="1"/>
  <c r="J826" i="1"/>
  <c r="N826" i="1" s="1"/>
  <c r="T826" i="1"/>
  <c r="K826" i="1"/>
  <c r="O826" i="1" s="1"/>
  <c r="Q826" i="1"/>
  <c r="AT187" i="9" l="1"/>
  <c r="F854" i="9"/>
  <c r="G854" i="9" s="1"/>
  <c r="J854" i="9" s="1"/>
  <c r="AK188" i="9"/>
  <c r="D854" i="9"/>
  <c r="K188" i="9"/>
  <c r="AL188" i="9"/>
  <c r="AM188" i="9" s="1"/>
  <c r="AN188" i="9"/>
  <c r="C855" i="9"/>
  <c r="E855" i="9" s="1"/>
  <c r="B856" i="9"/>
  <c r="H853" i="9"/>
  <c r="C852" i="7"/>
  <c r="B853" i="7"/>
  <c r="D851" i="7"/>
  <c r="E851" i="7"/>
  <c r="H850" i="7"/>
  <c r="H851" i="7" s="1"/>
  <c r="AE828" i="1"/>
  <c r="Y827" i="1"/>
  <c r="AD829" i="1"/>
  <c r="X828" i="1"/>
  <c r="AA828" i="1" s="1"/>
  <c r="AK436" i="1"/>
  <c r="AI436" i="1" s="1"/>
  <c r="AF436" i="1" s="1"/>
  <c r="Q827" i="1"/>
  <c r="R827" i="1"/>
  <c r="J827" i="1"/>
  <c r="N827" i="1" s="1"/>
  <c r="T827" i="1"/>
  <c r="K827" i="1"/>
  <c r="O827" i="1" s="1"/>
  <c r="AL436" i="1"/>
  <c r="AJ437" i="1" s="1"/>
  <c r="AH437" i="1" s="1"/>
  <c r="F855" i="9" l="1"/>
  <c r="H854" i="9"/>
  <c r="S188" i="9"/>
  <c r="C856" i="9"/>
  <c r="E856" i="9" s="1"/>
  <c r="B857" i="9"/>
  <c r="D855" i="9"/>
  <c r="G855" i="9"/>
  <c r="J855" i="9" s="1"/>
  <c r="C853" i="7"/>
  <c r="B854" i="7"/>
  <c r="D852" i="7"/>
  <c r="E852" i="7"/>
  <c r="F852" i="7"/>
  <c r="G852" i="7" s="1"/>
  <c r="J852" i="7" s="1"/>
  <c r="F853" i="7" s="1"/>
  <c r="G853" i="7" s="1"/>
  <c r="J853" i="7" s="1"/>
  <c r="AE829" i="1"/>
  <c r="Y828" i="1"/>
  <c r="Z436" i="1"/>
  <c r="L436" i="1" s="1"/>
  <c r="P436" i="1" s="1"/>
  <c r="V436" i="1"/>
  <c r="AD830" i="1"/>
  <c r="X829" i="1"/>
  <c r="AA829" i="1" s="1"/>
  <c r="T828" i="1"/>
  <c r="K828" i="1"/>
  <c r="O828" i="1" s="1"/>
  <c r="Q828" i="1"/>
  <c r="J828" i="1"/>
  <c r="N828" i="1" s="1"/>
  <c r="R828" i="1"/>
  <c r="V188" i="9" l="1"/>
  <c r="AF188" i="9"/>
  <c r="AG188" i="9"/>
  <c r="AA188" i="9"/>
  <c r="Z188" i="9"/>
  <c r="U188" i="9"/>
  <c r="W188" i="9"/>
  <c r="T188" i="9" s="1"/>
  <c r="AB188" i="9" s="1"/>
  <c r="F856" i="9"/>
  <c r="G856" i="9"/>
  <c r="J856" i="9" s="1"/>
  <c r="B858" i="9"/>
  <c r="C857" i="9"/>
  <c r="E857" i="9" s="1"/>
  <c r="H855" i="9"/>
  <c r="H856" i="9" s="1"/>
  <c r="D856" i="9"/>
  <c r="H852" i="7"/>
  <c r="H853" i="7" s="1"/>
  <c r="C854" i="7"/>
  <c r="B855" i="7"/>
  <c r="D853" i="7"/>
  <c r="E853" i="7"/>
  <c r="AE830" i="1"/>
  <c r="Y829" i="1"/>
  <c r="AD831" i="1"/>
  <c r="X830" i="1"/>
  <c r="AA830" i="1" s="1"/>
  <c r="AK437" i="1"/>
  <c r="AI437" i="1" s="1"/>
  <c r="AF437" i="1" s="1"/>
  <c r="R829" i="1"/>
  <c r="J829" i="1"/>
  <c r="N829" i="1" s="1"/>
  <c r="Q829" i="1"/>
  <c r="T829" i="1"/>
  <c r="K829" i="1"/>
  <c r="O829" i="1" s="1"/>
  <c r="AL437" i="1"/>
  <c r="AJ438" i="1" s="1"/>
  <c r="AH438" i="1" s="1"/>
  <c r="AE188" i="9" l="1"/>
  <c r="AD188" i="9"/>
  <c r="R188" i="9"/>
  <c r="F857" i="9"/>
  <c r="AQ188" i="9"/>
  <c r="Q188" i="9"/>
  <c r="AI188" i="9"/>
  <c r="AH188" i="9"/>
  <c r="O188" i="9"/>
  <c r="P188" i="9"/>
  <c r="D857" i="9"/>
  <c r="C858" i="9"/>
  <c r="E858" i="9" s="1"/>
  <c r="B859" i="9"/>
  <c r="G857" i="9"/>
  <c r="J857" i="9" s="1"/>
  <c r="D854" i="7"/>
  <c r="E854" i="7"/>
  <c r="C855" i="7"/>
  <c r="B856" i="7"/>
  <c r="F854" i="7"/>
  <c r="G854" i="7" s="1"/>
  <c r="AE831" i="1"/>
  <c r="Y830" i="1"/>
  <c r="Z437" i="1"/>
  <c r="L437" i="1" s="1"/>
  <c r="P437" i="1" s="1"/>
  <c r="V437" i="1"/>
  <c r="AD832" i="1"/>
  <c r="X831" i="1"/>
  <c r="AA831" i="1" s="1"/>
  <c r="Q830" i="1"/>
  <c r="K830" i="1"/>
  <c r="O830" i="1" s="1"/>
  <c r="T830" i="1"/>
  <c r="R830" i="1"/>
  <c r="J830" i="1"/>
  <c r="N830" i="1" s="1"/>
  <c r="Y188" i="9" l="1"/>
  <c r="X188" i="9"/>
  <c r="L188" i="9"/>
  <c r="AP188" i="9"/>
  <c r="AO188" i="9" s="1"/>
  <c r="F858" i="9"/>
  <c r="G858" i="9" s="1"/>
  <c r="J858" i="9" s="1"/>
  <c r="B860" i="9"/>
  <c r="C859" i="9"/>
  <c r="E859" i="9" s="1"/>
  <c r="D858" i="9"/>
  <c r="N188" i="9"/>
  <c r="AS188" i="9"/>
  <c r="AC188" i="9"/>
  <c r="H857" i="9"/>
  <c r="AR188" i="9"/>
  <c r="M188" i="9"/>
  <c r="C856" i="7"/>
  <c r="B857" i="7"/>
  <c r="D855" i="7"/>
  <c r="E855" i="7"/>
  <c r="J854" i="7"/>
  <c r="F855" i="7" s="1"/>
  <c r="G855" i="7" s="1"/>
  <c r="J855" i="7" s="1"/>
  <c r="F856" i="7" s="1"/>
  <c r="G856" i="7" s="1"/>
  <c r="J856" i="7" s="1"/>
  <c r="H854" i="7"/>
  <c r="AE832" i="1"/>
  <c r="Y831" i="1"/>
  <c r="AD833" i="1"/>
  <c r="X832" i="1"/>
  <c r="AA832" i="1" s="1"/>
  <c r="AK438" i="1"/>
  <c r="AI438" i="1" s="1"/>
  <c r="AF438" i="1" s="1"/>
  <c r="J831" i="1"/>
  <c r="N831" i="1" s="1"/>
  <c r="R831" i="1"/>
  <c r="K831" i="1"/>
  <c r="O831" i="1" s="1"/>
  <c r="T831" i="1"/>
  <c r="Q831" i="1"/>
  <c r="AL438" i="1"/>
  <c r="AJ439" i="1" s="1"/>
  <c r="AH439" i="1" s="1"/>
  <c r="AT188" i="9" l="1"/>
  <c r="AK189" i="9" s="1"/>
  <c r="F859" i="9"/>
  <c r="H858" i="9"/>
  <c r="D859" i="9"/>
  <c r="C860" i="9"/>
  <c r="E860" i="9" s="1"/>
  <c r="B861" i="9"/>
  <c r="K189" i="9"/>
  <c r="G859" i="9"/>
  <c r="J859" i="9" s="1"/>
  <c r="C857" i="7"/>
  <c r="F857" i="7" s="1"/>
  <c r="G857" i="7" s="1"/>
  <c r="J857" i="7" s="1"/>
  <c r="B858" i="7"/>
  <c r="H855" i="7"/>
  <c r="H856" i="7" s="1"/>
  <c r="D856" i="7"/>
  <c r="E856" i="7"/>
  <c r="AE833" i="1"/>
  <c r="Y832" i="1"/>
  <c r="Z438" i="1"/>
  <c r="L438" i="1" s="1"/>
  <c r="P438" i="1" s="1"/>
  <c r="V438" i="1"/>
  <c r="AD834" i="1"/>
  <c r="X833" i="1"/>
  <c r="AA833" i="1" s="1"/>
  <c r="Q832" i="1"/>
  <c r="K832" i="1"/>
  <c r="O832" i="1" s="1"/>
  <c r="T832" i="1"/>
  <c r="J832" i="1"/>
  <c r="N832" i="1" s="1"/>
  <c r="R832" i="1"/>
  <c r="AL189" i="9" l="1"/>
  <c r="AM189" i="9" s="1"/>
  <c r="AN189" i="9"/>
  <c r="F860" i="9"/>
  <c r="S189" i="9"/>
  <c r="H859" i="9"/>
  <c r="B862" i="9"/>
  <c r="C861" i="9"/>
  <c r="E861" i="9" s="1"/>
  <c r="D860" i="9"/>
  <c r="G860" i="9"/>
  <c r="J860" i="9" s="1"/>
  <c r="H857" i="7"/>
  <c r="C858" i="7"/>
  <c r="F858" i="7" s="1"/>
  <c r="G858" i="7" s="1"/>
  <c r="B859" i="7"/>
  <c r="D857" i="7"/>
  <c r="E857" i="7"/>
  <c r="AE834" i="1"/>
  <c r="Y833" i="1"/>
  <c r="AD835" i="1"/>
  <c r="X834" i="1"/>
  <c r="AA834" i="1" s="1"/>
  <c r="AK439" i="1"/>
  <c r="AI439" i="1" s="1"/>
  <c r="AF439" i="1" s="1"/>
  <c r="Q833" i="1"/>
  <c r="AL439" i="1"/>
  <c r="AJ440" i="1" s="1"/>
  <c r="AH440" i="1" s="1"/>
  <c r="R833" i="1"/>
  <c r="J833" i="1"/>
  <c r="N833" i="1" s="1"/>
  <c r="T833" i="1"/>
  <c r="K833" i="1"/>
  <c r="O833" i="1" s="1"/>
  <c r="V189" i="9" l="1"/>
  <c r="AG189" i="9"/>
  <c r="AF189" i="9"/>
  <c r="AA189" i="9"/>
  <c r="Z189" i="9"/>
  <c r="U189" i="9"/>
  <c r="W189" i="9"/>
  <c r="T189" i="9" s="1"/>
  <c r="AB189" i="9" s="1"/>
  <c r="F861" i="9"/>
  <c r="G861" i="9" s="1"/>
  <c r="J861" i="9" s="1"/>
  <c r="H860" i="9"/>
  <c r="D861" i="9"/>
  <c r="B863" i="9"/>
  <c r="C862" i="9"/>
  <c r="E862" i="9" s="1"/>
  <c r="J858" i="7"/>
  <c r="H858" i="7"/>
  <c r="C859" i="7"/>
  <c r="B860" i="7"/>
  <c r="D858" i="7"/>
  <c r="E858" i="7"/>
  <c r="AE835" i="1"/>
  <c r="Y834" i="1"/>
  <c r="Z439" i="1"/>
  <c r="L439" i="1" s="1"/>
  <c r="P439" i="1" s="1"/>
  <c r="V439" i="1"/>
  <c r="AD836" i="1"/>
  <c r="X835" i="1"/>
  <c r="AA835" i="1" s="1"/>
  <c r="R834" i="1"/>
  <c r="J834" i="1"/>
  <c r="N834" i="1" s="1"/>
  <c r="Q834" i="1"/>
  <c r="T834" i="1"/>
  <c r="K834" i="1"/>
  <c r="O834" i="1" s="1"/>
  <c r="R189" i="9" l="1"/>
  <c r="AE189" i="9"/>
  <c r="AD189" i="9"/>
  <c r="F862" i="9"/>
  <c r="H861" i="9"/>
  <c r="N189" i="9"/>
  <c r="AS189" i="9"/>
  <c r="C863" i="9"/>
  <c r="E863" i="9" s="1"/>
  <c r="B864" i="9"/>
  <c r="O189" i="9"/>
  <c r="AQ189" i="9"/>
  <c r="D862" i="9"/>
  <c r="P189" i="9"/>
  <c r="Q189" i="9"/>
  <c r="AI189" i="9"/>
  <c r="AH189" i="9"/>
  <c r="AC189" i="9"/>
  <c r="G862" i="9"/>
  <c r="J862" i="9" s="1"/>
  <c r="C860" i="7"/>
  <c r="B861" i="7"/>
  <c r="D859" i="7"/>
  <c r="E859" i="7"/>
  <c r="F859" i="7"/>
  <c r="G859" i="7" s="1"/>
  <c r="J859" i="7" s="1"/>
  <c r="F860" i="7" s="1"/>
  <c r="G860" i="7" s="1"/>
  <c r="J860" i="7" s="1"/>
  <c r="AE836" i="1"/>
  <c r="Y835" i="1"/>
  <c r="AD837" i="1"/>
  <c r="X836" i="1"/>
  <c r="AA836" i="1" s="1"/>
  <c r="AK440" i="1"/>
  <c r="AI440" i="1" s="1"/>
  <c r="AF440" i="1" s="1"/>
  <c r="T835" i="1"/>
  <c r="K835" i="1"/>
  <c r="O835" i="1" s="1"/>
  <c r="J835" i="1"/>
  <c r="N835" i="1" s="1"/>
  <c r="R835" i="1"/>
  <c r="AL440" i="1"/>
  <c r="AJ441" i="1" s="1"/>
  <c r="AH441" i="1" s="1"/>
  <c r="Q835" i="1"/>
  <c r="Y189" i="9" l="1"/>
  <c r="X189" i="9"/>
  <c r="L189" i="9"/>
  <c r="F863" i="9"/>
  <c r="G863" i="9"/>
  <c r="J863" i="9" s="1"/>
  <c r="C864" i="9"/>
  <c r="E864" i="9" s="1"/>
  <c r="B865" i="9"/>
  <c r="H862" i="9"/>
  <c r="H863" i="9" s="1"/>
  <c r="M189" i="9"/>
  <c r="AR189" i="9"/>
  <c r="D863" i="9"/>
  <c r="AP189" i="9"/>
  <c r="AO189" i="9" s="1"/>
  <c r="C861" i="7"/>
  <c r="B862" i="7"/>
  <c r="D860" i="7"/>
  <c r="E860" i="7"/>
  <c r="F861" i="7"/>
  <c r="G861" i="7" s="1"/>
  <c r="J861" i="7" s="1"/>
  <c r="H859" i="7"/>
  <c r="H860" i="7" s="1"/>
  <c r="AE837" i="1"/>
  <c r="Y836" i="1"/>
  <c r="Z440" i="1"/>
  <c r="L440" i="1" s="1"/>
  <c r="P440" i="1" s="1"/>
  <c r="V440" i="1"/>
  <c r="AD838" i="1"/>
  <c r="X837" i="1"/>
  <c r="AA837" i="1" s="1"/>
  <c r="T836" i="1"/>
  <c r="K836" i="1"/>
  <c r="O836" i="1" s="1"/>
  <c r="Q836" i="1"/>
  <c r="R836" i="1"/>
  <c r="J836" i="1"/>
  <c r="N836" i="1" s="1"/>
  <c r="AT189" i="9" l="1"/>
  <c r="AK190" i="9"/>
  <c r="AL190" i="9" s="1"/>
  <c r="AM190" i="9" s="1"/>
  <c r="F864" i="9"/>
  <c r="G864" i="9" s="1"/>
  <c r="J864" i="9" s="1"/>
  <c r="AN190" i="9"/>
  <c r="K190" i="9"/>
  <c r="D864" i="9"/>
  <c r="H864" i="9"/>
  <c r="B866" i="9"/>
  <c r="C865" i="9"/>
  <c r="E865" i="9" s="1"/>
  <c r="H861" i="7"/>
  <c r="C862" i="7"/>
  <c r="B863" i="7"/>
  <c r="D861" i="7"/>
  <c r="E861" i="7"/>
  <c r="AE838" i="1"/>
  <c r="Y837" i="1"/>
  <c r="AD839" i="1"/>
  <c r="X838" i="1"/>
  <c r="AA838" i="1" s="1"/>
  <c r="AK441" i="1"/>
  <c r="AI441" i="1" s="1"/>
  <c r="AF441" i="1" s="1"/>
  <c r="Q837" i="1"/>
  <c r="R837" i="1"/>
  <c r="J837" i="1"/>
  <c r="N837" i="1" s="1"/>
  <c r="T837" i="1"/>
  <c r="K837" i="1"/>
  <c r="O837" i="1" s="1"/>
  <c r="AL441" i="1"/>
  <c r="AJ442" i="1" s="1"/>
  <c r="AH442" i="1" s="1"/>
  <c r="F865" i="9" l="1"/>
  <c r="G865" i="9" s="1"/>
  <c r="J865" i="9" s="1"/>
  <c r="S190" i="9"/>
  <c r="H865" i="9"/>
  <c r="B867" i="9"/>
  <c r="C866" i="9"/>
  <c r="E866" i="9" s="1"/>
  <c r="D865" i="9"/>
  <c r="D862" i="7"/>
  <c r="E862" i="7"/>
  <c r="F862" i="7"/>
  <c r="G862" i="7" s="1"/>
  <c r="C863" i="7"/>
  <c r="B864" i="7"/>
  <c r="AE839" i="1"/>
  <c r="Y838" i="1"/>
  <c r="Z441" i="1"/>
  <c r="L441" i="1" s="1"/>
  <c r="P441" i="1" s="1"/>
  <c r="V441" i="1"/>
  <c r="AD840" i="1"/>
  <c r="X839" i="1"/>
  <c r="AA839" i="1" s="1"/>
  <c r="K838" i="1"/>
  <c r="O838" i="1" s="1"/>
  <c r="T838" i="1"/>
  <c r="Q838" i="1"/>
  <c r="R838" i="1"/>
  <c r="J838" i="1"/>
  <c r="N838" i="1" s="1"/>
  <c r="V190" i="9" l="1"/>
  <c r="AG190" i="9"/>
  <c r="AF190" i="9"/>
  <c r="Z190" i="9"/>
  <c r="AA190" i="9"/>
  <c r="U190" i="9"/>
  <c r="W190" i="9"/>
  <c r="T190" i="9" s="1"/>
  <c r="AB190" i="9" s="1"/>
  <c r="F866" i="9"/>
  <c r="C867" i="9"/>
  <c r="E867" i="9" s="1"/>
  <c r="B868" i="9"/>
  <c r="D866" i="9"/>
  <c r="G866" i="9"/>
  <c r="C864" i="7"/>
  <c r="B865" i="7"/>
  <c r="J862" i="7"/>
  <c r="F863" i="7" s="1"/>
  <c r="G863" i="7" s="1"/>
  <c r="J863" i="7" s="1"/>
  <c r="H862" i="7"/>
  <c r="D863" i="7"/>
  <c r="E863" i="7"/>
  <c r="AE840" i="1"/>
  <c r="Y839" i="1"/>
  <c r="AD841" i="1"/>
  <c r="X840" i="1"/>
  <c r="AA840" i="1" s="1"/>
  <c r="AK442" i="1"/>
  <c r="AI442" i="1" s="1"/>
  <c r="AF442" i="1" s="1"/>
  <c r="Q839" i="1"/>
  <c r="AL442" i="1"/>
  <c r="AJ443" i="1" s="1"/>
  <c r="AH443" i="1" s="1"/>
  <c r="T839" i="1"/>
  <c r="K839" i="1"/>
  <c r="O839" i="1" s="1"/>
  <c r="J839" i="1"/>
  <c r="N839" i="1" s="1"/>
  <c r="R839" i="1"/>
  <c r="R190" i="9" l="1"/>
  <c r="AE190" i="9"/>
  <c r="AD190" i="9"/>
  <c r="F867" i="9"/>
  <c r="P190" i="9"/>
  <c r="O190" i="9"/>
  <c r="AQ190" i="9"/>
  <c r="J866" i="9"/>
  <c r="G867" i="9" s="1"/>
  <c r="J867" i="9" s="1"/>
  <c r="H866" i="9"/>
  <c r="C868" i="9"/>
  <c r="E868" i="9" s="1"/>
  <c r="B869" i="9"/>
  <c r="N190" i="9"/>
  <c r="AS190" i="9"/>
  <c r="AP190" i="9"/>
  <c r="AO190" i="9" s="1"/>
  <c r="Q190" i="9"/>
  <c r="AI190" i="9"/>
  <c r="AH190" i="9"/>
  <c r="D867" i="9"/>
  <c r="F864" i="7"/>
  <c r="G864" i="7" s="1"/>
  <c r="J864" i="7" s="1"/>
  <c r="H863" i="7"/>
  <c r="C865" i="7"/>
  <c r="B866" i="7"/>
  <c r="D864" i="7"/>
  <c r="E864" i="7"/>
  <c r="AE841" i="1"/>
  <c r="Y840" i="1"/>
  <c r="Z442" i="1"/>
  <c r="L442" i="1" s="1"/>
  <c r="P442" i="1" s="1"/>
  <c r="V442" i="1"/>
  <c r="AD842" i="1"/>
  <c r="X841" i="1"/>
  <c r="AA841" i="1" s="1"/>
  <c r="J840" i="1"/>
  <c r="N840" i="1" s="1"/>
  <c r="R840" i="1"/>
  <c r="T840" i="1"/>
  <c r="K840" i="1"/>
  <c r="O840" i="1" s="1"/>
  <c r="Q840" i="1"/>
  <c r="F865" i="7" l="1"/>
  <c r="G865" i="7" s="1"/>
  <c r="J865" i="7" s="1"/>
  <c r="H864" i="7"/>
  <c r="Y190" i="9"/>
  <c r="X190" i="9"/>
  <c r="AC190" i="9"/>
  <c r="L190" i="9"/>
  <c r="F868" i="9"/>
  <c r="G868" i="9"/>
  <c r="J868" i="9" s="1"/>
  <c r="M190" i="9"/>
  <c r="AR190" i="9"/>
  <c r="AT190" i="9" s="1"/>
  <c r="AK191" i="9" s="1"/>
  <c r="B870" i="9"/>
  <c r="C869" i="9"/>
  <c r="E869" i="9" s="1"/>
  <c r="D868" i="9"/>
  <c r="H867" i="9"/>
  <c r="H865" i="7"/>
  <c r="C866" i="7"/>
  <c r="B867" i="7"/>
  <c r="D865" i="7"/>
  <c r="E865" i="7"/>
  <c r="AE842" i="1"/>
  <c r="Y841" i="1"/>
  <c r="AD843" i="1"/>
  <c r="X842" i="1"/>
  <c r="AA842" i="1" s="1"/>
  <c r="AK443" i="1"/>
  <c r="AI443" i="1" s="1"/>
  <c r="AF443" i="1" s="1"/>
  <c r="Q841" i="1"/>
  <c r="J841" i="1"/>
  <c r="N841" i="1" s="1"/>
  <c r="R841" i="1"/>
  <c r="AL443" i="1"/>
  <c r="AJ444" i="1" s="1"/>
  <c r="AH444" i="1" s="1"/>
  <c r="K841" i="1"/>
  <c r="O841" i="1" s="1"/>
  <c r="T841" i="1"/>
  <c r="F869" i="9" l="1"/>
  <c r="H868" i="9"/>
  <c r="D869" i="9"/>
  <c r="K191" i="9"/>
  <c r="C870" i="9"/>
  <c r="E870" i="9" s="1"/>
  <c r="B871" i="9"/>
  <c r="AL191" i="9"/>
  <c r="AM191" i="9" s="1"/>
  <c r="AN191" i="9"/>
  <c r="G869" i="9"/>
  <c r="J869" i="9" s="1"/>
  <c r="C867" i="7"/>
  <c r="B868" i="7"/>
  <c r="D866" i="7"/>
  <c r="E866" i="7"/>
  <c r="F866" i="7"/>
  <c r="G866" i="7" s="1"/>
  <c r="AE843" i="1"/>
  <c r="Y842" i="1"/>
  <c r="Z443" i="1"/>
  <c r="L443" i="1" s="1"/>
  <c r="P443" i="1" s="1"/>
  <c r="V443" i="1"/>
  <c r="AD844" i="1"/>
  <c r="X843" i="1"/>
  <c r="AA843" i="1" s="1"/>
  <c r="K842" i="1"/>
  <c r="O842" i="1" s="1"/>
  <c r="T842" i="1"/>
  <c r="R842" i="1"/>
  <c r="J842" i="1"/>
  <c r="N842" i="1" s="1"/>
  <c r="Q842" i="1"/>
  <c r="F870" i="9" l="1"/>
  <c r="S191" i="9"/>
  <c r="H869" i="9"/>
  <c r="B872" i="9"/>
  <c r="C871" i="9"/>
  <c r="E871" i="9" s="1"/>
  <c r="D870" i="9"/>
  <c r="G870" i="9"/>
  <c r="J870" i="9" s="1"/>
  <c r="J866" i="7"/>
  <c r="F867" i="7" s="1"/>
  <c r="G867" i="7" s="1"/>
  <c r="J867" i="7" s="1"/>
  <c r="H866" i="7"/>
  <c r="C868" i="7"/>
  <c r="B869" i="7"/>
  <c r="D867" i="7"/>
  <c r="E867" i="7"/>
  <c r="AE844" i="1"/>
  <c r="Y843" i="1"/>
  <c r="AD845" i="1"/>
  <c r="X844" i="1"/>
  <c r="AA844" i="1" s="1"/>
  <c r="AK444" i="1"/>
  <c r="AI444" i="1" s="1"/>
  <c r="AF444" i="1" s="1"/>
  <c r="AL444" i="1"/>
  <c r="AJ445" i="1" s="1"/>
  <c r="AH445" i="1" s="1"/>
  <c r="R843" i="1"/>
  <c r="J843" i="1"/>
  <c r="N843" i="1" s="1"/>
  <c r="K843" i="1"/>
  <c r="O843" i="1" s="1"/>
  <c r="T843" i="1"/>
  <c r="Q843" i="1"/>
  <c r="V191" i="9" l="1"/>
  <c r="AG191" i="9"/>
  <c r="AF191" i="9"/>
  <c r="Z191" i="9"/>
  <c r="AA191" i="9"/>
  <c r="U191" i="9"/>
  <c r="W191" i="9"/>
  <c r="T191" i="9" s="1"/>
  <c r="AB191" i="9" s="1"/>
  <c r="F871" i="9"/>
  <c r="G871" i="9" s="1"/>
  <c r="J871" i="9" s="1"/>
  <c r="H870" i="9"/>
  <c r="D871" i="9"/>
  <c r="C872" i="9"/>
  <c r="E872" i="9" s="1"/>
  <c r="B873" i="9"/>
  <c r="F868" i="7"/>
  <c r="G868" i="7" s="1"/>
  <c r="J868" i="7" s="1"/>
  <c r="C869" i="7"/>
  <c r="B870" i="7"/>
  <c r="D868" i="7"/>
  <c r="E868" i="7"/>
  <c r="H867" i="7"/>
  <c r="AE845" i="1"/>
  <c r="Y844" i="1"/>
  <c r="Z444" i="1"/>
  <c r="L444" i="1" s="1"/>
  <c r="P444" i="1" s="1"/>
  <c r="V444" i="1"/>
  <c r="AD846" i="1"/>
  <c r="X845" i="1"/>
  <c r="AA845" i="1" s="1"/>
  <c r="K844" i="1"/>
  <c r="O844" i="1" s="1"/>
  <c r="T844" i="1"/>
  <c r="J844" i="1"/>
  <c r="N844" i="1" s="1"/>
  <c r="R844" i="1"/>
  <c r="Q844" i="1"/>
  <c r="R191" i="9" l="1"/>
  <c r="AD191" i="9"/>
  <c r="AE191" i="9"/>
  <c r="F872" i="9"/>
  <c r="H871" i="9"/>
  <c r="O191" i="9"/>
  <c r="N191" i="9"/>
  <c r="AS191" i="9"/>
  <c r="B874" i="9"/>
  <c r="C873" i="9"/>
  <c r="E873" i="9" s="1"/>
  <c r="D872" i="9"/>
  <c r="P191" i="9"/>
  <c r="AC191" i="9"/>
  <c r="AP191" i="9"/>
  <c r="AO191" i="9" s="1"/>
  <c r="AQ191" i="9"/>
  <c r="Q191" i="9"/>
  <c r="AI191" i="9"/>
  <c r="AH191" i="9"/>
  <c r="G872" i="9"/>
  <c r="J872" i="9" s="1"/>
  <c r="H868" i="7"/>
  <c r="C870" i="7"/>
  <c r="B871" i="7"/>
  <c r="D869" i="7"/>
  <c r="E869" i="7"/>
  <c r="F869" i="7"/>
  <c r="G869" i="7" s="1"/>
  <c r="J869" i="7" s="1"/>
  <c r="AE846" i="1"/>
  <c r="Y845" i="1"/>
  <c r="AD847" i="1"/>
  <c r="X846" i="1"/>
  <c r="AA846" i="1" s="1"/>
  <c r="AK445" i="1"/>
  <c r="AI445" i="1" s="1"/>
  <c r="AF445" i="1" s="1"/>
  <c r="AL445" i="1"/>
  <c r="AJ446" i="1" s="1"/>
  <c r="AH446" i="1" s="1"/>
  <c r="R845" i="1"/>
  <c r="J845" i="1"/>
  <c r="N845" i="1" s="1"/>
  <c r="T845" i="1"/>
  <c r="K845" i="1"/>
  <c r="O845" i="1" s="1"/>
  <c r="Q845" i="1"/>
  <c r="Y191" i="9" l="1"/>
  <c r="X191" i="9"/>
  <c r="L191" i="9"/>
  <c r="F873" i="9"/>
  <c r="G873" i="9" s="1"/>
  <c r="J873" i="9" s="1"/>
  <c r="H872" i="9"/>
  <c r="D873" i="9"/>
  <c r="B875" i="9"/>
  <c r="C874" i="9"/>
  <c r="E874" i="9" s="1"/>
  <c r="M191" i="9"/>
  <c r="AR191" i="9"/>
  <c r="AT191" i="9" s="1"/>
  <c r="AK192" i="9" s="1"/>
  <c r="AN192" i="9" s="1"/>
  <c r="F870" i="7"/>
  <c r="G870" i="7" s="1"/>
  <c r="J870" i="7" s="1"/>
  <c r="H869" i="7"/>
  <c r="C871" i="7"/>
  <c r="B872" i="7"/>
  <c r="D870" i="7"/>
  <c r="E870" i="7"/>
  <c r="AE847" i="1"/>
  <c r="Y846" i="1"/>
  <c r="Z445" i="1"/>
  <c r="L445" i="1" s="1"/>
  <c r="P445" i="1" s="1"/>
  <c r="V445" i="1"/>
  <c r="AD848" i="1"/>
  <c r="X847" i="1"/>
  <c r="AA847" i="1" s="1"/>
  <c r="T846" i="1"/>
  <c r="K846" i="1"/>
  <c r="O846" i="1" s="1"/>
  <c r="Q846" i="1"/>
  <c r="R846" i="1"/>
  <c r="J846" i="1"/>
  <c r="N846" i="1" s="1"/>
  <c r="F874" i="9" l="1"/>
  <c r="H873" i="9"/>
  <c r="AL192" i="9"/>
  <c r="AM192" i="9" s="1"/>
  <c r="B876" i="9"/>
  <c r="C875" i="9"/>
  <c r="E875" i="9" s="1"/>
  <c r="D874" i="9"/>
  <c r="K192" i="9"/>
  <c r="G874" i="9"/>
  <c r="J874" i="9" s="1"/>
  <c r="H870" i="7"/>
  <c r="D871" i="7"/>
  <c r="E871" i="7"/>
  <c r="F871" i="7"/>
  <c r="G871" i="7" s="1"/>
  <c r="C872" i="7"/>
  <c r="B873" i="7"/>
  <c r="AE848" i="1"/>
  <c r="Y847" i="1"/>
  <c r="AD849" i="1"/>
  <c r="X848" i="1"/>
  <c r="AA848" i="1" s="1"/>
  <c r="AK446" i="1"/>
  <c r="AI446" i="1" s="1"/>
  <c r="AF446" i="1" s="1"/>
  <c r="AL446" i="1"/>
  <c r="AJ447" i="1" s="1"/>
  <c r="AH447" i="1" s="1"/>
  <c r="T847" i="1"/>
  <c r="K847" i="1"/>
  <c r="O847" i="1" s="1"/>
  <c r="R847" i="1"/>
  <c r="J847" i="1"/>
  <c r="N847" i="1" s="1"/>
  <c r="Q847" i="1"/>
  <c r="F875" i="9" l="1"/>
  <c r="G875" i="9" s="1"/>
  <c r="J875" i="9" s="1"/>
  <c r="S192" i="9"/>
  <c r="D875" i="9"/>
  <c r="H874" i="9"/>
  <c r="B877" i="9"/>
  <c r="C876" i="9"/>
  <c r="E876" i="9" s="1"/>
  <c r="C873" i="7"/>
  <c r="B874" i="7"/>
  <c r="D872" i="7"/>
  <c r="E872" i="7"/>
  <c r="J871" i="7"/>
  <c r="F872" i="7" s="1"/>
  <c r="G872" i="7" s="1"/>
  <c r="J872" i="7" s="1"/>
  <c r="F873" i="7" s="1"/>
  <c r="G873" i="7" s="1"/>
  <c r="J873" i="7" s="1"/>
  <c r="H871" i="7"/>
  <c r="AE849" i="1"/>
  <c r="Y848" i="1"/>
  <c r="Z446" i="1"/>
  <c r="L446" i="1" s="1"/>
  <c r="P446" i="1" s="1"/>
  <c r="V446" i="1"/>
  <c r="AD850" i="1"/>
  <c r="X849" i="1"/>
  <c r="AA849" i="1" s="1"/>
  <c r="J848" i="1"/>
  <c r="N848" i="1" s="1"/>
  <c r="R848" i="1"/>
  <c r="K848" i="1"/>
  <c r="O848" i="1" s="1"/>
  <c r="T848" i="1"/>
  <c r="Q848" i="1"/>
  <c r="V192" i="9" l="1"/>
  <c r="AF192" i="9"/>
  <c r="AG192" i="9"/>
  <c r="Z192" i="9"/>
  <c r="AA192" i="9"/>
  <c r="U192" i="9"/>
  <c r="W192" i="9"/>
  <c r="T192" i="9" s="1"/>
  <c r="AB192" i="9" s="1"/>
  <c r="H875" i="9"/>
  <c r="F876" i="9"/>
  <c r="G876" i="9" s="1"/>
  <c r="J876" i="9" s="1"/>
  <c r="D876" i="9"/>
  <c r="B878" i="9"/>
  <c r="C877" i="9"/>
  <c r="E877" i="9" s="1"/>
  <c r="H872" i="7"/>
  <c r="H873" i="7" s="1"/>
  <c r="C874" i="7"/>
  <c r="B875" i="7"/>
  <c r="D873" i="7"/>
  <c r="E873" i="7"/>
  <c r="AE850" i="1"/>
  <c r="Y849" i="1"/>
  <c r="AD851" i="1"/>
  <c r="X850" i="1"/>
  <c r="AA850" i="1" s="1"/>
  <c r="AK447" i="1"/>
  <c r="AI447" i="1" s="1"/>
  <c r="AF447" i="1" s="1"/>
  <c r="AL447" i="1"/>
  <c r="AJ448" i="1" s="1"/>
  <c r="AH448" i="1" s="1"/>
  <c r="K849" i="1"/>
  <c r="O849" i="1" s="1"/>
  <c r="T849" i="1"/>
  <c r="J849" i="1"/>
  <c r="N849" i="1" s="1"/>
  <c r="R849" i="1"/>
  <c r="Q849" i="1"/>
  <c r="R192" i="9" l="1"/>
  <c r="AE192" i="9"/>
  <c r="AD192" i="9"/>
  <c r="F877" i="9"/>
  <c r="G877" i="9" s="1"/>
  <c r="J877" i="9" s="1"/>
  <c r="Q192" i="9"/>
  <c r="AI192" i="9"/>
  <c r="AH192" i="9"/>
  <c r="B879" i="9"/>
  <c r="C878" i="9"/>
  <c r="E878" i="9" s="1"/>
  <c r="O192" i="9"/>
  <c r="D877" i="9"/>
  <c r="H876" i="9"/>
  <c r="AQ192" i="9"/>
  <c r="P192" i="9"/>
  <c r="D874" i="7"/>
  <c r="E874" i="7"/>
  <c r="F874" i="7"/>
  <c r="G874" i="7" s="1"/>
  <c r="J874" i="7" s="1"/>
  <c r="C875" i="7"/>
  <c r="B876" i="7"/>
  <c r="AE851" i="1"/>
  <c r="Y850" i="1"/>
  <c r="Z447" i="1"/>
  <c r="L447" i="1" s="1"/>
  <c r="P447" i="1" s="1"/>
  <c r="V447" i="1"/>
  <c r="AD852" i="1"/>
  <c r="X851" i="1"/>
  <c r="AA851" i="1" s="1"/>
  <c r="Q850" i="1"/>
  <c r="J850" i="1"/>
  <c r="N850" i="1" s="1"/>
  <c r="R850" i="1"/>
  <c r="K850" i="1"/>
  <c r="O850" i="1" s="1"/>
  <c r="T850" i="1"/>
  <c r="Y192" i="9" l="1"/>
  <c r="X192" i="9"/>
  <c r="L192" i="9"/>
  <c r="F878" i="9"/>
  <c r="G878" i="9" s="1"/>
  <c r="J878" i="9" s="1"/>
  <c r="H877" i="9"/>
  <c r="M192" i="9"/>
  <c r="AR192" i="9"/>
  <c r="C879" i="9"/>
  <c r="E879" i="9" s="1"/>
  <c r="B880" i="9"/>
  <c r="N192" i="9"/>
  <c r="AS192" i="9"/>
  <c r="AC192" i="9"/>
  <c r="D878" i="9"/>
  <c r="AP192" i="9"/>
  <c r="AO192" i="9" s="1"/>
  <c r="C876" i="7"/>
  <c r="B877" i="7"/>
  <c r="D875" i="7"/>
  <c r="E875" i="7"/>
  <c r="H874" i="7"/>
  <c r="F875" i="7"/>
  <c r="G875" i="7" s="1"/>
  <c r="J875" i="7" s="1"/>
  <c r="F876" i="7" s="1"/>
  <c r="G876" i="7" s="1"/>
  <c r="J876" i="7" s="1"/>
  <c r="AE852" i="1"/>
  <c r="Y851" i="1"/>
  <c r="AD853" i="1"/>
  <c r="X852" i="1"/>
  <c r="AA852" i="1" s="1"/>
  <c r="AK448" i="1"/>
  <c r="AI448" i="1" s="1"/>
  <c r="AF448" i="1" s="1"/>
  <c r="AL448" i="1"/>
  <c r="AJ449" i="1" s="1"/>
  <c r="AH449" i="1" s="1"/>
  <c r="R851" i="1"/>
  <c r="J851" i="1"/>
  <c r="N851" i="1" s="1"/>
  <c r="T851" i="1"/>
  <c r="K851" i="1"/>
  <c r="O851" i="1" s="1"/>
  <c r="Q851" i="1"/>
  <c r="AT192" i="9" l="1"/>
  <c r="F879" i="9"/>
  <c r="G879" i="9" s="1"/>
  <c r="J879" i="9" s="1"/>
  <c r="AK193" i="9"/>
  <c r="AL193" i="9" s="1"/>
  <c r="AM193" i="9" s="1"/>
  <c r="B881" i="9"/>
  <c r="C880" i="9"/>
  <c r="E880" i="9" s="1"/>
  <c r="H878" i="9"/>
  <c r="K193" i="9"/>
  <c r="D879" i="9"/>
  <c r="D876" i="7"/>
  <c r="E876" i="7"/>
  <c r="H875" i="7"/>
  <c r="H876" i="7" s="1"/>
  <c r="C877" i="7"/>
  <c r="B878" i="7"/>
  <c r="AE853" i="1"/>
  <c r="Y852" i="1"/>
  <c r="Z448" i="1"/>
  <c r="L448" i="1" s="1"/>
  <c r="P448" i="1" s="1"/>
  <c r="V448" i="1"/>
  <c r="AD854" i="1"/>
  <c r="X853" i="1"/>
  <c r="AA853" i="1" s="1"/>
  <c r="K852" i="1"/>
  <c r="O852" i="1" s="1"/>
  <c r="T852" i="1"/>
  <c r="Q852" i="1"/>
  <c r="J852" i="1"/>
  <c r="N852" i="1" s="1"/>
  <c r="R852" i="1"/>
  <c r="F880" i="9" l="1"/>
  <c r="H879" i="9"/>
  <c r="S193" i="9"/>
  <c r="AN193" i="9"/>
  <c r="D880" i="9"/>
  <c r="B882" i="9"/>
  <c r="C881" i="9"/>
  <c r="E881" i="9" s="1"/>
  <c r="G880" i="9"/>
  <c r="J880" i="9" s="1"/>
  <c r="C878" i="7"/>
  <c r="B879" i="7"/>
  <c r="D877" i="7"/>
  <c r="E877" i="7"/>
  <c r="F877" i="7"/>
  <c r="G877" i="7" s="1"/>
  <c r="J877" i="7" s="1"/>
  <c r="AE854" i="1"/>
  <c r="Y853" i="1"/>
  <c r="AD855" i="1"/>
  <c r="X854" i="1"/>
  <c r="AA854" i="1" s="1"/>
  <c r="AK449" i="1"/>
  <c r="AI449" i="1" s="1"/>
  <c r="AF449" i="1" s="1"/>
  <c r="R853" i="1"/>
  <c r="J853" i="1"/>
  <c r="N853" i="1" s="1"/>
  <c r="AL449" i="1"/>
  <c r="AJ450" i="1" s="1"/>
  <c r="AH450" i="1" s="1"/>
  <c r="Q853" i="1"/>
  <c r="T853" i="1"/>
  <c r="K853" i="1"/>
  <c r="O853" i="1" s="1"/>
  <c r="V193" i="9" l="1"/>
  <c r="AF193" i="9"/>
  <c r="AG193" i="9"/>
  <c r="Z193" i="9"/>
  <c r="AA193" i="9"/>
  <c r="U193" i="9"/>
  <c r="W193" i="9"/>
  <c r="T193" i="9" s="1"/>
  <c r="AB193" i="9" s="1"/>
  <c r="F881" i="9"/>
  <c r="G881" i="9" s="1"/>
  <c r="J881" i="9" s="1"/>
  <c r="D881" i="9"/>
  <c r="B883" i="9"/>
  <c r="C882" i="9"/>
  <c r="E882" i="9" s="1"/>
  <c r="H880" i="9"/>
  <c r="F878" i="7"/>
  <c r="G878" i="7" s="1"/>
  <c r="J878" i="7" s="1"/>
  <c r="D878" i="7"/>
  <c r="E878" i="7"/>
  <c r="C879" i="7"/>
  <c r="B880" i="7"/>
  <c r="H877" i="7"/>
  <c r="AE855" i="1"/>
  <c r="Y854" i="1"/>
  <c r="Z449" i="1"/>
  <c r="L449" i="1" s="1"/>
  <c r="P449" i="1" s="1"/>
  <c r="V449" i="1"/>
  <c r="AD856" i="1"/>
  <c r="X855" i="1"/>
  <c r="AA855" i="1" s="1"/>
  <c r="T854" i="1"/>
  <c r="K854" i="1"/>
  <c r="O854" i="1" s="1"/>
  <c r="Q854" i="1"/>
  <c r="R854" i="1"/>
  <c r="J854" i="1"/>
  <c r="N854" i="1" s="1"/>
  <c r="AE193" i="9" l="1"/>
  <c r="AD193" i="9"/>
  <c r="H881" i="9"/>
  <c r="R193" i="9"/>
  <c r="F882" i="9"/>
  <c r="D882" i="9"/>
  <c r="Q193" i="9"/>
  <c r="AI193" i="9"/>
  <c r="AH193" i="9"/>
  <c r="C883" i="9"/>
  <c r="E883" i="9" s="1"/>
  <c r="B884" i="9"/>
  <c r="O193" i="9"/>
  <c r="P193" i="9"/>
  <c r="G882" i="9"/>
  <c r="J882" i="9" s="1"/>
  <c r="H878" i="7"/>
  <c r="C880" i="7"/>
  <c r="B881" i="7"/>
  <c r="D879" i="7"/>
  <c r="E879" i="7"/>
  <c r="F879" i="7"/>
  <c r="G879" i="7" s="1"/>
  <c r="J879" i="7" s="1"/>
  <c r="F880" i="7" s="1"/>
  <c r="G880" i="7" s="1"/>
  <c r="J880" i="7" s="1"/>
  <c r="AE856" i="1"/>
  <c r="Y855" i="1"/>
  <c r="AD857" i="1"/>
  <c r="X856" i="1"/>
  <c r="AA856" i="1" s="1"/>
  <c r="AK450" i="1"/>
  <c r="AI450" i="1" s="1"/>
  <c r="AF450" i="1" s="1"/>
  <c r="R855" i="1"/>
  <c r="J855" i="1"/>
  <c r="N855" i="1" s="1"/>
  <c r="Q855" i="1"/>
  <c r="K855" i="1"/>
  <c r="O855" i="1" s="1"/>
  <c r="T855" i="1"/>
  <c r="AL450" i="1"/>
  <c r="AJ451" i="1" s="1"/>
  <c r="AH451" i="1" s="1"/>
  <c r="Y193" i="9" l="1"/>
  <c r="X193" i="9"/>
  <c r="L193" i="9"/>
  <c r="AQ193" i="9"/>
  <c r="F883" i="9"/>
  <c r="G883" i="9"/>
  <c r="J883" i="9" s="1"/>
  <c r="C884" i="9"/>
  <c r="E884" i="9" s="1"/>
  <c r="B885" i="9"/>
  <c r="M193" i="9"/>
  <c r="AR193" i="9"/>
  <c r="N193" i="9"/>
  <c r="AS193" i="9"/>
  <c r="AC193" i="9"/>
  <c r="D883" i="9"/>
  <c r="H882" i="9"/>
  <c r="AP193" i="9"/>
  <c r="AO193" i="9" s="1"/>
  <c r="H879" i="7"/>
  <c r="C881" i="7"/>
  <c r="F881" i="7" s="1"/>
  <c r="G881" i="7" s="1"/>
  <c r="J881" i="7" s="1"/>
  <c r="B882" i="7"/>
  <c r="H880" i="7"/>
  <c r="D880" i="7"/>
  <c r="E880" i="7"/>
  <c r="AE857" i="1"/>
  <c r="Y856" i="1"/>
  <c r="Z450" i="1"/>
  <c r="L450" i="1" s="1"/>
  <c r="P450" i="1" s="1"/>
  <c r="V450" i="1"/>
  <c r="AD858" i="1"/>
  <c r="X857" i="1"/>
  <c r="AA857" i="1" s="1"/>
  <c r="Q856" i="1"/>
  <c r="K856" i="1"/>
  <c r="O856" i="1" s="1"/>
  <c r="T856" i="1"/>
  <c r="J856" i="1"/>
  <c r="N856" i="1" s="1"/>
  <c r="R856" i="1"/>
  <c r="H883" i="9" l="1"/>
  <c r="AT193" i="9"/>
  <c r="AK194" i="9" s="1"/>
  <c r="F884" i="9"/>
  <c r="G884" i="9" s="1"/>
  <c r="J884" i="9" s="1"/>
  <c r="K194" i="9"/>
  <c r="C885" i="9"/>
  <c r="E885" i="9" s="1"/>
  <c r="B886" i="9"/>
  <c r="D884" i="9"/>
  <c r="C882" i="7"/>
  <c r="F882" i="7" s="1"/>
  <c r="G882" i="7" s="1"/>
  <c r="J882" i="7" s="1"/>
  <c r="B883" i="7"/>
  <c r="H881" i="7"/>
  <c r="D881" i="7"/>
  <c r="E881" i="7"/>
  <c r="AE858" i="1"/>
  <c r="Y857" i="1"/>
  <c r="AD859" i="1"/>
  <c r="X858" i="1"/>
  <c r="AA858" i="1" s="1"/>
  <c r="AK451" i="1"/>
  <c r="AI451" i="1" s="1"/>
  <c r="AF451" i="1" s="1"/>
  <c r="J857" i="1"/>
  <c r="N857" i="1" s="1"/>
  <c r="R857" i="1"/>
  <c r="AL451" i="1"/>
  <c r="AJ452" i="1" s="1"/>
  <c r="AH452" i="1" s="1"/>
  <c r="K857" i="1"/>
  <c r="O857" i="1" s="1"/>
  <c r="T857" i="1"/>
  <c r="Q857" i="1"/>
  <c r="H884" i="9" l="1"/>
  <c r="AL194" i="9"/>
  <c r="AM194" i="9" s="1"/>
  <c r="AN194" i="9"/>
  <c r="F885" i="9"/>
  <c r="G885" i="9" s="1"/>
  <c r="J885" i="9" s="1"/>
  <c r="S194" i="9"/>
  <c r="C886" i="9"/>
  <c r="E886" i="9" s="1"/>
  <c r="B887" i="9"/>
  <c r="H885" i="9"/>
  <c r="D885" i="9"/>
  <c r="H882" i="7"/>
  <c r="C883" i="7"/>
  <c r="F883" i="7" s="1"/>
  <c r="G883" i="7" s="1"/>
  <c r="J883" i="7" s="1"/>
  <c r="B884" i="7"/>
  <c r="D882" i="7"/>
  <c r="E882" i="7"/>
  <c r="AE859" i="1"/>
  <c r="Y858" i="1"/>
  <c r="Z451" i="1"/>
  <c r="L451" i="1" s="1"/>
  <c r="P451" i="1" s="1"/>
  <c r="V451" i="1"/>
  <c r="AD860" i="1"/>
  <c r="X859" i="1"/>
  <c r="AA859" i="1" s="1"/>
  <c r="Q858" i="1"/>
  <c r="T858" i="1"/>
  <c r="K858" i="1"/>
  <c r="O858" i="1" s="1"/>
  <c r="R858" i="1"/>
  <c r="J858" i="1"/>
  <c r="N858" i="1" s="1"/>
  <c r="V194" i="9" l="1"/>
  <c r="AF194" i="9"/>
  <c r="AG194" i="9"/>
  <c r="AA194" i="9"/>
  <c r="Z194" i="9"/>
  <c r="U194" i="9"/>
  <c r="W194" i="9"/>
  <c r="T194" i="9" s="1"/>
  <c r="AB194" i="9" s="1"/>
  <c r="F886" i="9"/>
  <c r="G886" i="9" s="1"/>
  <c r="J886" i="9" s="1"/>
  <c r="B888" i="9"/>
  <c r="C887" i="9"/>
  <c r="E887" i="9" s="1"/>
  <c r="D886" i="9"/>
  <c r="D883" i="7"/>
  <c r="E883" i="7"/>
  <c r="H883" i="7"/>
  <c r="C884" i="7"/>
  <c r="B885" i="7"/>
  <c r="AE860" i="1"/>
  <c r="Y859" i="1"/>
  <c r="AD861" i="1"/>
  <c r="X860" i="1"/>
  <c r="AA860" i="1" s="1"/>
  <c r="AK452" i="1"/>
  <c r="AI452" i="1" s="1"/>
  <c r="AF452" i="1" s="1"/>
  <c r="J859" i="1"/>
  <c r="N859" i="1" s="1"/>
  <c r="R859" i="1"/>
  <c r="AL452" i="1"/>
  <c r="AJ453" i="1" s="1"/>
  <c r="AH453" i="1" s="1"/>
  <c r="K859" i="1"/>
  <c r="O859" i="1" s="1"/>
  <c r="T859" i="1"/>
  <c r="Q859" i="1"/>
  <c r="H886" i="9" l="1"/>
  <c r="R194" i="9"/>
  <c r="AE194" i="9"/>
  <c r="AD194" i="9"/>
  <c r="F887" i="9"/>
  <c r="G887" i="9" s="1"/>
  <c r="J887" i="9" s="1"/>
  <c r="N194" i="9"/>
  <c r="AS194" i="9"/>
  <c r="D887" i="9"/>
  <c r="P194" i="9"/>
  <c r="H887" i="9"/>
  <c r="O194" i="9"/>
  <c r="AQ194" i="9"/>
  <c r="B889" i="9"/>
  <c r="C888" i="9"/>
  <c r="E888" i="9" s="1"/>
  <c r="Q194" i="9"/>
  <c r="AI194" i="9"/>
  <c r="AH194" i="9"/>
  <c r="AC194" i="9"/>
  <c r="C885" i="7"/>
  <c r="B886" i="7"/>
  <c r="D884" i="7"/>
  <c r="E884" i="7"/>
  <c r="F884" i="7"/>
  <c r="G884" i="7" s="1"/>
  <c r="J884" i="7" s="1"/>
  <c r="F885" i="7" s="1"/>
  <c r="G885" i="7" s="1"/>
  <c r="J885" i="7" s="1"/>
  <c r="AE861" i="1"/>
  <c r="Y860" i="1"/>
  <c r="Z452" i="1"/>
  <c r="L452" i="1" s="1"/>
  <c r="P452" i="1" s="1"/>
  <c r="V452" i="1"/>
  <c r="AD862" i="1"/>
  <c r="X861" i="1"/>
  <c r="AA861" i="1" s="1"/>
  <c r="Q860" i="1"/>
  <c r="T860" i="1"/>
  <c r="K860" i="1"/>
  <c r="O860" i="1" s="1"/>
  <c r="R860" i="1"/>
  <c r="J860" i="1"/>
  <c r="N860" i="1" s="1"/>
  <c r="L194" i="9" l="1"/>
  <c r="Y194" i="9"/>
  <c r="X194" i="9"/>
  <c r="F888" i="9"/>
  <c r="B890" i="9"/>
  <c r="C889" i="9"/>
  <c r="E889" i="9" s="1"/>
  <c r="D888" i="9"/>
  <c r="G888" i="9"/>
  <c r="J888" i="9" s="1"/>
  <c r="M194" i="9"/>
  <c r="AR194" i="9"/>
  <c r="AP194" i="9"/>
  <c r="AO194" i="9" s="1"/>
  <c r="H884" i="7"/>
  <c r="H885" i="7" s="1"/>
  <c r="C886" i="7"/>
  <c r="F886" i="7" s="1"/>
  <c r="G886" i="7" s="1"/>
  <c r="J886" i="7" s="1"/>
  <c r="B887" i="7"/>
  <c r="D885" i="7"/>
  <c r="E885" i="7"/>
  <c r="AE862" i="1"/>
  <c r="Y861" i="1"/>
  <c r="AD863" i="1"/>
  <c r="X862" i="1"/>
  <c r="AA862" i="1" s="1"/>
  <c r="AK453" i="1"/>
  <c r="AI453" i="1" s="1"/>
  <c r="AF453" i="1" s="1"/>
  <c r="R861" i="1"/>
  <c r="J861" i="1"/>
  <c r="N861" i="1" s="1"/>
  <c r="Q861" i="1"/>
  <c r="AL453" i="1"/>
  <c r="AJ454" i="1" s="1"/>
  <c r="AH454" i="1" s="1"/>
  <c r="T861" i="1"/>
  <c r="K861" i="1"/>
  <c r="O861" i="1" s="1"/>
  <c r="AT194" i="9" l="1"/>
  <c r="AK195" i="9" s="1"/>
  <c r="F889" i="9"/>
  <c r="G889" i="9" s="1"/>
  <c r="J889" i="9" s="1"/>
  <c r="H888" i="9"/>
  <c r="D889" i="9"/>
  <c r="K195" i="9"/>
  <c r="C890" i="9"/>
  <c r="E890" i="9" s="1"/>
  <c r="B891" i="9"/>
  <c r="C887" i="7"/>
  <c r="F887" i="7" s="1"/>
  <c r="G887" i="7" s="1"/>
  <c r="J887" i="7" s="1"/>
  <c r="B888" i="7"/>
  <c r="D886" i="7"/>
  <c r="E886" i="7"/>
  <c r="H886" i="7"/>
  <c r="AE863" i="1"/>
  <c r="Y862" i="1"/>
  <c r="Z453" i="1"/>
  <c r="L453" i="1" s="1"/>
  <c r="P453" i="1" s="1"/>
  <c r="V453" i="1"/>
  <c r="AD864" i="1"/>
  <c r="X863" i="1"/>
  <c r="AA863" i="1" s="1"/>
  <c r="Q862" i="1"/>
  <c r="T862" i="1"/>
  <c r="K862" i="1"/>
  <c r="O862" i="1" s="1"/>
  <c r="J862" i="1"/>
  <c r="N862" i="1" s="1"/>
  <c r="R862" i="1"/>
  <c r="AL195" i="9" l="1"/>
  <c r="AM195" i="9" s="1"/>
  <c r="AN195" i="9"/>
  <c r="F890" i="9"/>
  <c r="H889" i="9"/>
  <c r="S195" i="9"/>
  <c r="D890" i="9"/>
  <c r="C891" i="9"/>
  <c r="E891" i="9" s="1"/>
  <c r="B892" i="9"/>
  <c r="G890" i="9"/>
  <c r="J890" i="9" s="1"/>
  <c r="H887" i="7"/>
  <c r="C888" i="7"/>
  <c r="B889" i="7"/>
  <c r="D887" i="7"/>
  <c r="E887" i="7"/>
  <c r="AE864" i="1"/>
  <c r="Y863" i="1"/>
  <c r="AD865" i="1"/>
  <c r="X864" i="1"/>
  <c r="AA864" i="1" s="1"/>
  <c r="AK454" i="1"/>
  <c r="AI454" i="1" s="1"/>
  <c r="AF454" i="1" s="1"/>
  <c r="J863" i="1"/>
  <c r="N863" i="1" s="1"/>
  <c r="R863" i="1"/>
  <c r="AL454" i="1"/>
  <c r="AJ455" i="1" s="1"/>
  <c r="AH455" i="1" s="1"/>
  <c r="K863" i="1"/>
  <c r="O863" i="1" s="1"/>
  <c r="T863" i="1"/>
  <c r="Q863" i="1"/>
  <c r="V195" i="9" l="1"/>
  <c r="AF195" i="9"/>
  <c r="AG195" i="9"/>
  <c r="AA195" i="9"/>
  <c r="Z195" i="9"/>
  <c r="U195" i="9"/>
  <c r="W195" i="9"/>
  <c r="T195" i="9" s="1"/>
  <c r="AB195" i="9" s="1"/>
  <c r="F891" i="9"/>
  <c r="G891" i="9" s="1"/>
  <c r="J891" i="9" s="1"/>
  <c r="H890" i="9"/>
  <c r="D891" i="9"/>
  <c r="B893" i="9"/>
  <c r="C892" i="9"/>
  <c r="E892" i="9" s="1"/>
  <c r="D888" i="7"/>
  <c r="E888" i="7"/>
  <c r="F888" i="7"/>
  <c r="G888" i="7" s="1"/>
  <c r="C889" i="7"/>
  <c r="B890" i="7"/>
  <c r="AE865" i="1"/>
  <c r="Y864" i="1"/>
  <c r="Z454" i="1"/>
  <c r="L454" i="1" s="1"/>
  <c r="P454" i="1" s="1"/>
  <c r="V454" i="1"/>
  <c r="AD866" i="1"/>
  <c r="X865" i="1"/>
  <c r="AA865" i="1" s="1"/>
  <c r="K864" i="1"/>
  <c r="O864" i="1" s="1"/>
  <c r="T864" i="1"/>
  <c r="J864" i="1"/>
  <c r="N864" i="1" s="1"/>
  <c r="R864" i="1"/>
  <c r="Q864" i="1"/>
  <c r="R195" i="9" l="1"/>
  <c r="AE195" i="9"/>
  <c r="AD195" i="9"/>
  <c r="F892" i="9"/>
  <c r="G892" i="9" s="1"/>
  <c r="J892" i="9" s="1"/>
  <c r="H891" i="9"/>
  <c r="N195" i="9"/>
  <c r="AS195" i="9"/>
  <c r="AC195" i="9"/>
  <c r="P195" i="9"/>
  <c r="Q195" i="9"/>
  <c r="AI195" i="9"/>
  <c r="AH195" i="9"/>
  <c r="D892" i="9"/>
  <c r="B894" i="9"/>
  <c r="C893" i="9"/>
  <c r="E893" i="9" s="1"/>
  <c r="O195" i="9"/>
  <c r="AQ195" i="9"/>
  <c r="C890" i="7"/>
  <c r="B891" i="7"/>
  <c r="J888" i="7"/>
  <c r="F889" i="7" s="1"/>
  <c r="G889" i="7" s="1"/>
  <c r="J889" i="7" s="1"/>
  <c r="H888" i="7"/>
  <c r="D889" i="7"/>
  <c r="E889" i="7"/>
  <c r="AE866" i="1"/>
  <c r="Y865" i="1"/>
  <c r="AD867" i="1"/>
  <c r="X866" i="1"/>
  <c r="AA866" i="1" s="1"/>
  <c r="AK455" i="1"/>
  <c r="AI455" i="1" s="1"/>
  <c r="AF455" i="1" s="1"/>
  <c r="Q865" i="1"/>
  <c r="J865" i="1"/>
  <c r="N865" i="1" s="1"/>
  <c r="R865" i="1"/>
  <c r="AL455" i="1"/>
  <c r="AJ456" i="1" s="1"/>
  <c r="AH456" i="1" s="1"/>
  <c r="T865" i="1"/>
  <c r="K865" i="1"/>
  <c r="O865" i="1" s="1"/>
  <c r="X195" i="9" l="1"/>
  <c r="Y195" i="9"/>
  <c r="L195" i="9"/>
  <c r="F893" i="9"/>
  <c r="G893" i="9" s="1"/>
  <c r="J893" i="9" s="1"/>
  <c r="M195" i="9"/>
  <c r="AR195" i="9"/>
  <c r="D893" i="9"/>
  <c r="C894" i="9"/>
  <c r="E894" i="9" s="1"/>
  <c r="B895" i="9"/>
  <c r="H892" i="9"/>
  <c r="AP195" i="9"/>
  <c r="AO195" i="9" s="1"/>
  <c r="H889" i="7"/>
  <c r="D890" i="7"/>
  <c r="E890" i="7"/>
  <c r="F890" i="7"/>
  <c r="G890" i="7" s="1"/>
  <c r="J890" i="7" s="1"/>
  <c r="C891" i="7"/>
  <c r="B892" i="7"/>
  <c r="AE867" i="1"/>
  <c r="Y866" i="1"/>
  <c r="Z455" i="1"/>
  <c r="L455" i="1" s="1"/>
  <c r="P455" i="1" s="1"/>
  <c r="V455" i="1"/>
  <c r="AD868" i="1"/>
  <c r="X867" i="1"/>
  <c r="AA867" i="1" s="1"/>
  <c r="K866" i="1"/>
  <c r="O866" i="1" s="1"/>
  <c r="T866" i="1"/>
  <c r="R866" i="1"/>
  <c r="J866" i="1"/>
  <c r="N866" i="1" s="1"/>
  <c r="Q866" i="1"/>
  <c r="AT195" i="9" l="1"/>
  <c r="AK196" i="9"/>
  <c r="H893" i="9"/>
  <c r="F894" i="9"/>
  <c r="AL196" i="9"/>
  <c r="AM196" i="9" s="1"/>
  <c r="AN196" i="9"/>
  <c r="C895" i="9"/>
  <c r="E895" i="9" s="1"/>
  <c r="B896" i="9"/>
  <c r="D894" i="9"/>
  <c r="G894" i="9"/>
  <c r="J894" i="9" s="1"/>
  <c r="K196" i="9"/>
  <c r="C892" i="7"/>
  <c r="B893" i="7"/>
  <c r="F891" i="7"/>
  <c r="G891" i="7" s="1"/>
  <c r="J891" i="7" s="1"/>
  <c r="D891" i="7"/>
  <c r="E891" i="7"/>
  <c r="H890" i="7"/>
  <c r="AE868" i="1"/>
  <c r="Y867" i="1"/>
  <c r="AD869" i="1"/>
  <c r="X868" i="1"/>
  <c r="AA868" i="1" s="1"/>
  <c r="AK456" i="1"/>
  <c r="AI456" i="1" s="1"/>
  <c r="AF456" i="1" s="1"/>
  <c r="Q867" i="1"/>
  <c r="R867" i="1"/>
  <c r="J867" i="1"/>
  <c r="N867" i="1" s="1"/>
  <c r="AL456" i="1"/>
  <c r="AJ457" i="1" s="1"/>
  <c r="AH457" i="1" s="1"/>
  <c r="K867" i="1"/>
  <c r="O867" i="1" s="1"/>
  <c r="T867" i="1"/>
  <c r="F892" i="7" l="1"/>
  <c r="G892" i="7" s="1"/>
  <c r="J892" i="7" s="1"/>
  <c r="F895" i="9"/>
  <c r="G895" i="9" s="1"/>
  <c r="J895" i="9" s="1"/>
  <c r="S196" i="9"/>
  <c r="C896" i="9"/>
  <c r="E896" i="9" s="1"/>
  <c r="B897" i="9"/>
  <c r="D895" i="9"/>
  <c r="H894" i="9"/>
  <c r="C893" i="7"/>
  <c r="B894" i="7"/>
  <c r="H891" i="7"/>
  <c r="H892" i="7" s="1"/>
  <c r="D892" i="7"/>
  <c r="E892" i="7"/>
  <c r="AE869" i="1"/>
  <c r="Y868" i="1"/>
  <c r="Z456" i="1"/>
  <c r="L456" i="1" s="1"/>
  <c r="P456" i="1" s="1"/>
  <c r="V456" i="1"/>
  <c r="AD870" i="1"/>
  <c r="X869" i="1"/>
  <c r="AA869" i="1" s="1"/>
  <c r="T868" i="1"/>
  <c r="K868" i="1"/>
  <c r="O868" i="1" s="1"/>
  <c r="J868" i="1"/>
  <c r="N868" i="1" s="1"/>
  <c r="R868" i="1"/>
  <c r="Q868" i="1"/>
  <c r="V196" i="9" l="1"/>
  <c r="AG196" i="9" s="1"/>
  <c r="AF196" i="9"/>
  <c r="AA196" i="9"/>
  <c r="Z196" i="9"/>
  <c r="U196" i="9"/>
  <c r="W196" i="9"/>
  <c r="T196" i="9" s="1"/>
  <c r="AB196" i="9" s="1"/>
  <c r="H895" i="9"/>
  <c r="F896" i="9"/>
  <c r="G896" i="9" s="1"/>
  <c r="J896" i="9" s="1"/>
  <c r="D896" i="9"/>
  <c r="B898" i="9"/>
  <c r="C897" i="9"/>
  <c r="E897" i="9" s="1"/>
  <c r="C894" i="7"/>
  <c r="B895" i="7"/>
  <c r="D893" i="7"/>
  <c r="E893" i="7"/>
  <c r="F893" i="7"/>
  <c r="G893" i="7" s="1"/>
  <c r="J893" i="7" s="1"/>
  <c r="AE870" i="1"/>
  <c r="Y869" i="1"/>
  <c r="AD871" i="1"/>
  <c r="X870" i="1"/>
  <c r="AA870" i="1" s="1"/>
  <c r="AK457" i="1"/>
  <c r="AI457" i="1" s="1"/>
  <c r="AF457" i="1" s="1"/>
  <c r="AL457" i="1"/>
  <c r="AJ458" i="1" s="1"/>
  <c r="AH458" i="1" s="1"/>
  <c r="Q869" i="1"/>
  <c r="J869" i="1"/>
  <c r="N869" i="1" s="1"/>
  <c r="R869" i="1"/>
  <c r="T869" i="1"/>
  <c r="K869" i="1"/>
  <c r="O869" i="1" s="1"/>
  <c r="AE196" i="9" l="1"/>
  <c r="AD196" i="9"/>
  <c r="R196" i="9"/>
  <c r="F897" i="9"/>
  <c r="G897" i="9" s="1"/>
  <c r="J897" i="9" s="1"/>
  <c r="O196" i="9"/>
  <c r="C898" i="9"/>
  <c r="E898" i="9" s="1"/>
  <c r="B899" i="9"/>
  <c r="H896" i="9"/>
  <c r="P196" i="9"/>
  <c r="AI196" i="9"/>
  <c r="AH196" i="9"/>
  <c r="Q196" i="9"/>
  <c r="N196" i="9"/>
  <c r="AS196" i="9"/>
  <c r="D897" i="9"/>
  <c r="AQ196" i="9"/>
  <c r="AC196" i="9"/>
  <c r="F894" i="7"/>
  <c r="G894" i="7" s="1"/>
  <c r="J894" i="7" s="1"/>
  <c r="D894" i="7"/>
  <c r="E894" i="7"/>
  <c r="H893" i="7"/>
  <c r="H894" i="7" s="1"/>
  <c r="C895" i="7"/>
  <c r="B896" i="7"/>
  <c r="AE871" i="1"/>
  <c r="Y870" i="1"/>
  <c r="Z457" i="1"/>
  <c r="L457" i="1" s="1"/>
  <c r="P457" i="1" s="1"/>
  <c r="V457" i="1"/>
  <c r="AD872" i="1"/>
  <c r="X871" i="1"/>
  <c r="AA871" i="1" s="1"/>
  <c r="Q870" i="1"/>
  <c r="T870" i="1"/>
  <c r="K870" i="1"/>
  <c r="O870" i="1" s="1"/>
  <c r="J870" i="1"/>
  <c r="N870" i="1" s="1"/>
  <c r="R870" i="1"/>
  <c r="Y196" i="9" l="1"/>
  <c r="X196" i="9"/>
  <c r="L196" i="9"/>
  <c r="H897" i="9"/>
  <c r="F898" i="9"/>
  <c r="G898" i="9" s="1"/>
  <c r="J898" i="9" s="1"/>
  <c r="B900" i="9"/>
  <c r="C899" i="9"/>
  <c r="E899" i="9" s="1"/>
  <c r="D898" i="9"/>
  <c r="M196" i="9"/>
  <c r="AR196" i="9"/>
  <c r="AP196" i="9"/>
  <c r="AO196" i="9" s="1"/>
  <c r="D895" i="7"/>
  <c r="E895" i="7"/>
  <c r="F895" i="7"/>
  <c r="G895" i="7" s="1"/>
  <c r="J895" i="7" s="1"/>
  <c r="F896" i="7" s="1"/>
  <c r="G896" i="7" s="1"/>
  <c r="J896" i="7" s="1"/>
  <c r="C896" i="7"/>
  <c r="B897" i="7"/>
  <c r="AE872" i="1"/>
  <c r="Y871" i="1"/>
  <c r="AD873" i="1"/>
  <c r="X872" i="1"/>
  <c r="AA872" i="1" s="1"/>
  <c r="AK458" i="1"/>
  <c r="AI458" i="1" s="1"/>
  <c r="AF458" i="1" s="1"/>
  <c r="Q871" i="1"/>
  <c r="AL458" i="1"/>
  <c r="AJ459" i="1" s="1"/>
  <c r="AH459" i="1" s="1"/>
  <c r="J871" i="1"/>
  <c r="N871" i="1" s="1"/>
  <c r="R871" i="1"/>
  <c r="K871" i="1"/>
  <c r="O871" i="1" s="1"/>
  <c r="T871" i="1"/>
  <c r="AT196" i="9" l="1"/>
  <c r="AK197" i="9"/>
  <c r="F899" i="9"/>
  <c r="G899" i="9" s="1"/>
  <c r="J899" i="9" s="1"/>
  <c r="H898" i="9"/>
  <c r="K197" i="9"/>
  <c r="H899" i="9"/>
  <c r="AL197" i="9"/>
  <c r="AM197" i="9" s="1"/>
  <c r="AN197" i="9"/>
  <c r="D899" i="9"/>
  <c r="B901" i="9"/>
  <c r="C900" i="9"/>
  <c r="E900" i="9" s="1"/>
  <c r="H895" i="7"/>
  <c r="H896" i="7" s="1"/>
  <c r="D896" i="7"/>
  <c r="E896" i="7"/>
  <c r="C897" i="7"/>
  <c r="B898" i="7"/>
  <c r="AE873" i="1"/>
  <c r="Y872" i="1"/>
  <c r="Z458" i="1"/>
  <c r="L458" i="1" s="1"/>
  <c r="P458" i="1" s="1"/>
  <c r="V458" i="1"/>
  <c r="AD874" i="1"/>
  <c r="X873" i="1"/>
  <c r="AA873" i="1" s="1"/>
  <c r="T872" i="1"/>
  <c r="K872" i="1"/>
  <c r="O872" i="1" s="1"/>
  <c r="R872" i="1"/>
  <c r="J872" i="1"/>
  <c r="N872" i="1" s="1"/>
  <c r="Q872" i="1"/>
  <c r="F900" i="9" l="1"/>
  <c r="G900" i="9" s="1"/>
  <c r="J900" i="9" s="1"/>
  <c r="S197" i="9"/>
  <c r="B902" i="9"/>
  <c r="C901" i="9"/>
  <c r="E901" i="9" s="1"/>
  <c r="H900" i="9"/>
  <c r="D900" i="9"/>
  <c r="D897" i="7"/>
  <c r="E897" i="7"/>
  <c r="C898" i="7"/>
  <c r="B899" i="7"/>
  <c r="F897" i="7"/>
  <c r="G897" i="7" s="1"/>
  <c r="J897" i="7" s="1"/>
  <c r="AE874" i="1"/>
  <c r="Y873" i="1"/>
  <c r="AD875" i="1"/>
  <c r="X874" i="1"/>
  <c r="AA874" i="1" s="1"/>
  <c r="AK459" i="1"/>
  <c r="AI459" i="1" s="1"/>
  <c r="AF459" i="1" s="1"/>
  <c r="Q873" i="1"/>
  <c r="AL459" i="1"/>
  <c r="AJ460" i="1" s="1"/>
  <c r="AH460" i="1" s="1"/>
  <c r="R873" i="1"/>
  <c r="J873" i="1"/>
  <c r="N873" i="1" s="1"/>
  <c r="T873" i="1"/>
  <c r="K873" i="1"/>
  <c r="O873" i="1" s="1"/>
  <c r="V197" i="9" l="1"/>
  <c r="AF197" i="9"/>
  <c r="AG197" i="9"/>
  <c r="AA197" i="9"/>
  <c r="Z197" i="9"/>
  <c r="U197" i="9"/>
  <c r="W197" i="9"/>
  <c r="T197" i="9" s="1"/>
  <c r="AB197" i="9" s="1"/>
  <c r="F901" i="9"/>
  <c r="D901" i="9"/>
  <c r="C902" i="9"/>
  <c r="E902" i="9" s="1"/>
  <c r="B903" i="9"/>
  <c r="G901" i="9"/>
  <c r="J901" i="9" s="1"/>
  <c r="F898" i="7"/>
  <c r="G898" i="7" s="1"/>
  <c r="J898" i="7" s="1"/>
  <c r="D898" i="7"/>
  <c r="E898" i="7"/>
  <c r="H897" i="7"/>
  <c r="C899" i="7"/>
  <c r="B900" i="7"/>
  <c r="AE875" i="1"/>
  <c r="Y874" i="1"/>
  <c r="Z459" i="1"/>
  <c r="L459" i="1" s="1"/>
  <c r="P459" i="1" s="1"/>
  <c r="V459" i="1"/>
  <c r="AD876" i="1"/>
  <c r="X875" i="1"/>
  <c r="AA875" i="1" s="1"/>
  <c r="T874" i="1"/>
  <c r="K874" i="1"/>
  <c r="O874" i="1" s="1"/>
  <c r="Q874" i="1"/>
  <c r="J874" i="1"/>
  <c r="N874" i="1" s="1"/>
  <c r="R874" i="1"/>
  <c r="AE197" i="9" l="1"/>
  <c r="AD197" i="9"/>
  <c r="R197" i="9"/>
  <c r="F902" i="9"/>
  <c r="G902" i="9" s="1"/>
  <c r="J902" i="9" s="1"/>
  <c r="D902" i="9"/>
  <c r="P197" i="9"/>
  <c r="AI197" i="9"/>
  <c r="AH197" i="9"/>
  <c r="Q197" i="9"/>
  <c r="C903" i="9"/>
  <c r="E903" i="9" s="1"/>
  <c r="B904" i="9"/>
  <c r="O197" i="9"/>
  <c r="H901" i="9"/>
  <c r="H898" i="7"/>
  <c r="F899" i="7"/>
  <c r="G899" i="7" s="1"/>
  <c r="J899" i="7" s="1"/>
  <c r="D899" i="7"/>
  <c r="E899" i="7"/>
  <c r="C900" i="7"/>
  <c r="B901" i="7"/>
  <c r="AE876" i="1"/>
  <c r="Y875" i="1"/>
  <c r="AD877" i="1"/>
  <c r="X876" i="1"/>
  <c r="AA876" i="1" s="1"/>
  <c r="AK460" i="1"/>
  <c r="AI460" i="1" s="1"/>
  <c r="AF460" i="1" s="1"/>
  <c r="AL460" i="1"/>
  <c r="AJ461" i="1" s="1"/>
  <c r="AH461" i="1" s="1"/>
  <c r="R875" i="1"/>
  <c r="J875" i="1"/>
  <c r="N875" i="1" s="1"/>
  <c r="Q875" i="1"/>
  <c r="K875" i="1"/>
  <c r="O875" i="1" s="1"/>
  <c r="T875" i="1"/>
  <c r="Y197" i="9" l="1"/>
  <c r="X197" i="9"/>
  <c r="L197" i="9"/>
  <c r="AQ197" i="9"/>
  <c r="H902" i="9"/>
  <c r="F903" i="9"/>
  <c r="G903" i="9" s="1"/>
  <c r="J903" i="9" s="1"/>
  <c r="H903" i="9"/>
  <c r="M197" i="9"/>
  <c r="AR197" i="9"/>
  <c r="AP197" i="9"/>
  <c r="AO197" i="9" s="1"/>
  <c r="N197" i="9"/>
  <c r="AS197" i="9"/>
  <c r="AC197" i="9"/>
  <c r="D903" i="9"/>
  <c r="C904" i="9"/>
  <c r="E904" i="9" s="1"/>
  <c r="B905" i="9"/>
  <c r="H899" i="7"/>
  <c r="C901" i="7"/>
  <c r="B902" i="7"/>
  <c r="D900" i="7"/>
  <c r="E900" i="7"/>
  <c r="F900" i="7"/>
  <c r="G900" i="7" s="1"/>
  <c r="J900" i="7" s="1"/>
  <c r="F901" i="7" s="1"/>
  <c r="G901" i="7" s="1"/>
  <c r="J901" i="7" s="1"/>
  <c r="AE877" i="1"/>
  <c r="Y876" i="1"/>
  <c r="Z460" i="1"/>
  <c r="L460" i="1" s="1"/>
  <c r="P460" i="1" s="1"/>
  <c r="V460" i="1"/>
  <c r="AD878" i="1"/>
  <c r="X877" i="1"/>
  <c r="AA877" i="1" s="1"/>
  <c r="T876" i="1"/>
  <c r="K876" i="1"/>
  <c r="O876" i="1" s="1"/>
  <c r="Q876" i="1"/>
  <c r="R876" i="1"/>
  <c r="J876" i="1"/>
  <c r="N876" i="1" s="1"/>
  <c r="AT197" i="9" l="1"/>
  <c r="F904" i="9"/>
  <c r="AK198" i="9"/>
  <c r="AL198" i="9" s="1"/>
  <c r="AM198" i="9" s="1"/>
  <c r="B906" i="9"/>
  <c r="C905" i="9"/>
  <c r="E905" i="9" s="1"/>
  <c r="D904" i="9"/>
  <c r="K198" i="9"/>
  <c r="G904" i="9"/>
  <c r="H900" i="7"/>
  <c r="H901" i="7" s="1"/>
  <c r="C902" i="7"/>
  <c r="B903" i="7"/>
  <c r="D901" i="7"/>
  <c r="E901" i="7"/>
  <c r="AE878" i="1"/>
  <c r="Y877" i="1"/>
  <c r="AD879" i="1"/>
  <c r="X878" i="1"/>
  <c r="AA878" i="1" s="1"/>
  <c r="AK461" i="1"/>
  <c r="AI461" i="1" s="1"/>
  <c r="AF461" i="1" s="1"/>
  <c r="R877" i="1"/>
  <c r="J877" i="1"/>
  <c r="N877" i="1" s="1"/>
  <c r="AL461" i="1"/>
  <c r="AJ462" i="1" s="1"/>
  <c r="AH462" i="1" s="1"/>
  <c r="Q877" i="1"/>
  <c r="T877" i="1"/>
  <c r="K877" i="1"/>
  <c r="O877" i="1" s="1"/>
  <c r="F905" i="9" l="1"/>
  <c r="AN198" i="9"/>
  <c r="S198" i="9"/>
  <c r="J904" i="9"/>
  <c r="G905" i="9" s="1"/>
  <c r="J905" i="9" s="1"/>
  <c r="H904" i="9"/>
  <c r="D905" i="9"/>
  <c r="B907" i="9"/>
  <c r="C906" i="9"/>
  <c r="E906" i="9" s="1"/>
  <c r="C903" i="7"/>
  <c r="B904" i="7"/>
  <c r="D902" i="7"/>
  <c r="E902" i="7"/>
  <c r="F902" i="7"/>
  <c r="G902" i="7" s="1"/>
  <c r="J902" i="7" s="1"/>
  <c r="AE879" i="1"/>
  <c r="Y878" i="1"/>
  <c r="Z461" i="1"/>
  <c r="L461" i="1" s="1"/>
  <c r="P461" i="1" s="1"/>
  <c r="V461" i="1"/>
  <c r="AD880" i="1"/>
  <c r="X879" i="1"/>
  <c r="AA879" i="1" s="1"/>
  <c r="Q878" i="1"/>
  <c r="T878" i="1"/>
  <c r="K878" i="1"/>
  <c r="O878" i="1" s="1"/>
  <c r="J878" i="1"/>
  <c r="N878" i="1" s="1"/>
  <c r="R878" i="1"/>
  <c r="V198" i="9" l="1"/>
  <c r="AF198" i="9"/>
  <c r="AG198" i="9"/>
  <c r="Z198" i="9"/>
  <c r="AA198" i="9"/>
  <c r="U198" i="9"/>
  <c r="W198" i="9"/>
  <c r="T198" i="9" s="1"/>
  <c r="AB198" i="9" s="1"/>
  <c r="F906" i="9"/>
  <c r="G906" i="9" s="1"/>
  <c r="J906" i="9" s="1"/>
  <c r="D906" i="9"/>
  <c r="H905" i="9"/>
  <c r="B908" i="9"/>
  <c r="C907" i="9"/>
  <c r="E907" i="9" s="1"/>
  <c r="F903" i="7"/>
  <c r="G903" i="7" s="1"/>
  <c r="J903" i="7" s="1"/>
  <c r="H902" i="7"/>
  <c r="D903" i="7"/>
  <c r="E903" i="7"/>
  <c r="C904" i="7"/>
  <c r="B905" i="7"/>
  <c r="AE880" i="1"/>
  <c r="Y879" i="1"/>
  <c r="AD881" i="1"/>
  <c r="X880" i="1"/>
  <c r="AA880" i="1" s="1"/>
  <c r="AK462" i="1"/>
  <c r="AI462" i="1" s="1"/>
  <c r="AF462" i="1" s="1"/>
  <c r="AL462" i="1"/>
  <c r="AJ463" i="1" s="1"/>
  <c r="AH463" i="1" s="1"/>
  <c r="J879" i="1"/>
  <c r="N879" i="1" s="1"/>
  <c r="R879" i="1"/>
  <c r="K879" i="1"/>
  <c r="O879" i="1" s="1"/>
  <c r="T879" i="1"/>
  <c r="Q879" i="1"/>
  <c r="AE198" i="9" l="1"/>
  <c r="AD198" i="9"/>
  <c r="R198" i="9"/>
  <c r="F907" i="9"/>
  <c r="G907" i="9"/>
  <c r="J907" i="9" s="1"/>
  <c r="H906" i="9"/>
  <c r="H907" i="9" s="1"/>
  <c r="O198" i="9"/>
  <c r="D907" i="9"/>
  <c r="B909" i="9"/>
  <c r="C908" i="9"/>
  <c r="E908" i="9" s="1"/>
  <c r="P198" i="9"/>
  <c r="AP198" i="9"/>
  <c r="AO198" i="9" s="1"/>
  <c r="AH198" i="9"/>
  <c r="Q198" i="9"/>
  <c r="AI198" i="9"/>
  <c r="H903" i="7"/>
  <c r="C905" i="7"/>
  <c r="B906" i="7"/>
  <c r="D904" i="7"/>
  <c r="E904" i="7"/>
  <c r="F904" i="7"/>
  <c r="G904" i="7" s="1"/>
  <c r="J904" i="7" s="1"/>
  <c r="F905" i="7" s="1"/>
  <c r="G905" i="7" s="1"/>
  <c r="J905" i="7" s="1"/>
  <c r="AE881" i="1"/>
  <c r="Y880" i="1"/>
  <c r="Z462" i="1"/>
  <c r="L462" i="1" s="1"/>
  <c r="P462" i="1" s="1"/>
  <c r="V462" i="1"/>
  <c r="AD882" i="1"/>
  <c r="X881" i="1"/>
  <c r="AA881" i="1" s="1"/>
  <c r="K880" i="1"/>
  <c r="O880" i="1" s="1"/>
  <c r="T880" i="1"/>
  <c r="Q880" i="1"/>
  <c r="J880" i="1"/>
  <c r="N880" i="1" s="1"/>
  <c r="R880" i="1"/>
  <c r="Y198" i="9" l="1"/>
  <c r="X198" i="9"/>
  <c r="L198" i="9"/>
  <c r="AQ198" i="9"/>
  <c r="F908" i="9"/>
  <c r="G908" i="9" s="1"/>
  <c r="J908" i="9" s="1"/>
  <c r="N198" i="9"/>
  <c r="AS198" i="9"/>
  <c r="AC198" i="9"/>
  <c r="D908" i="9"/>
  <c r="B910" i="9"/>
  <c r="C909" i="9"/>
  <c r="E909" i="9" s="1"/>
  <c r="M198" i="9"/>
  <c r="AR198" i="9"/>
  <c r="C906" i="7"/>
  <c r="B907" i="7"/>
  <c r="H904" i="7"/>
  <c r="H905" i="7" s="1"/>
  <c r="D905" i="7"/>
  <c r="E905" i="7"/>
  <c r="AE882" i="1"/>
  <c r="Y881" i="1"/>
  <c r="AD883" i="1"/>
  <c r="X882" i="1"/>
  <c r="AA882" i="1" s="1"/>
  <c r="AK463" i="1"/>
  <c r="AI463" i="1" s="1"/>
  <c r="AF463" i="1" s="1"/>
  <c r="AL463" i="1"/>
  <c r="AJ464" i="1" s="1"/>
  <c r="AH464" i="1" s="1"/>
  <c r="J881" i="1"/>
  <c r="N881" i="1" s="1"/>
  <c r="R881" i="1"/>
  <c r="T881" i="1"/>
  <c r="K881" i="1"/>
  <c r="O881" i="1" s="1"/>
  <c r="Q881" i="1"/>
  <c r="AT198" i="9" l="1"/>
  <c r="AK199" i="9" s="1"/>
  <c r="F909" i="9"/>
  <c r="G909" i="9"/>
  <c r="J909" i="9" s="1"/>
  <c r="D909" i="9"/>
  <c r="B911" i="9"/>
  <c r="C910" i="9"/>
  <c r="E910" i="9" s="1"/>
  <c r="H908" i="9"/>
  <c r="H909" i="9" s="1"/>
  <c r="K199" i="9"/>
  <c r="C907" i="7"/>
  <c r="B908" i="7"/>
  <c r="D906" i="7"/>
  <c r="E906" i="7"/>
  <c r="F906" i="7"/>
  <c r="G906" i="7" s="1"/>
  <c r="J906" i="7" s="1"/>
  <c r="AE883" i="1"/>
  <c r="Y882" i="1"/>
  <c r="Z463" i="1"/>
  <c r="L463" i="1" s="1"/>
  <c r="P463" i="1" s="1"/>
  <c r="V463" i="1"/>
  <c r="AD884" i="1"/>
  <c r="X883" i="1"/>
  <c r="AA883" i="1" s="1"/>
  <c r="Q882" i="1"/>
  <c r="T882" i="1"/>
  <c r="K882" i="1"/>
  <c r="O882" i="1" s="1"/>
  <c r="R882" i="1"/>
  <c r="J882" i="1"/>
  <c r="N882" i="1" s="1"/>
  <c r="F907" i="7" l="1"/>
  <c r="G907" i="7" s="1"/>
  <c r="J907" i="7" s="1"/>
  <c r="AL199" i="9"/>
  <c r="AM199" i="9" s="1"/>
  <c r="AN199" i="9"/>
  <c r="F910" i="9"/>
  <c r="S199" i="9"/>
  <c r="D910" i="9"/>
  <c r="B912" i="9"/>
  <c r="C911" i="9"/>
  <c r="E911" i="9" s="1"/>
  <c r="G910" i="9"/>
  <c r="J910" i="9" s="1"/>
  <c r="C908" i="7"/>
  <c r="F908" i="7" s="1"/>
  <c r="G908" i="7" s="1"/>
  <c r="J908" i="7" s="1"/>
  <c r="B909" i="7"/>
  <c r="D907" i="7"/>
  <c r="E907" i="7"/>
  <c r="H906" i="7"/>
  <c r="H907" i="7" s="1"/>
  <c r="AE884" i="1"/>
  <c r="Y883" i="1"/>
  <c r="AD885" i="1"/>
  <c r="X884" i="1"/>
  <c r="AA884" i="1" s="1"/>
  <c r="AK464" i="1"/>
  <c r="AI464" i="1" s="1"/>
  <c r="AF464" i="1" s="1"/>
  <c r="R883" i="1"/>
  <c r="J883" i="1"/>
  <c r="N883" i="1" s="1"/>
  <c r="T883" i="1"/>
  <c r="K883" i="1"/>
  <c r="O883" i="1" s="1"/>
  <c r="AL464" i="1"/>
  <c r="AJ465" i="1" s="1"/>
  <c r="AH465" i="1" s="1"/>
  <c r="Q883" i="1"/>
  <c r="V199" i="9" l="1"/>
  <c r="AF199" i="9"/>
  <c r="AG199" i="9"/>
  <c r="AA199" i="9"/>
  <c r="Z199" i="9"/>
  <c r="U199" i="9"/>
  <c r="W199" i="9"/>
  <c r="T199" i="9" s="1"/>
  <c r="AB199" i="9" s="1"/>
  <c r="F911" i="9"/>
  <c r="G911" i="9" s="1"/>
  <c r="J911" i="9" s="1"/>
  <c r="H910" i="9"/>
  <c r="D911" i="9"/>
  <c r="B913" i="9"/>
  <c r="C912" i="9"/>
  <c r="E912" i="9" s="1"/>
  <c r="C909" i="7"/>
  <c r="B910" i="7"/>
  <c r="H908" i="7"/>
  <c r="D908" i="7"/>
  <c r="E908" i="7"/>
  <c r="AE885" i="1"/>
  <c r="Y884" i="1"/>
  <c r="Z464" i="1"/>
  <c r="L464" i="1" s="1"/>
  <c r="P464" i="1" s="1"/>
  <c r="V464" i="1"/>
  <c r="AD886" i="1"/>
  <c r="X885" i="1"/>
  <c r="AA885" i="1" s="1"/>
  <c r="T884" i="1"/>
  <c r="K884" i="1"/>
  <c r="O884" i="1" s="1"/>
  <c r="Q884" i="1"/>
  <c r="R884" i="1"/>
  <c r="J884" i="1"/>
  <c r="N884" i="1" s="1"/>
  <c r="AD199" i="9" l="1"/>
  <c r="AE199" i="9"/>
  <c r="R199" i="9"/>
  <c r="F912" i="9"/>
  <c r="H911" i="9"/>
  <c r="AS199" i="9"/>
  <c r="N199" i="9"/>
  <c r="AC199" i="9"/>
  <c r="P199" i="9"/>
  <c r="Q199" i="9"/>
  <c r="AI199" i="9"/>
  <c r="AH199" i="9"/>
  <c r="D912" i="9"/>
  <c r="B914" i="9"/>
  <c r="C913" i="9"/>
  <c r="E913" i="9" s="1"/>
  <c r="O199" i="9"/>
  <c r="G912" i="9"/>
  <c r="J912" i="9" s="1"/>
  <c r="B911" i="7"/>
  <c r="C910" i="7"/>
  <c r="D909" i="7"/>
  <c r="E909" i="7"/>
  <c r="F909" i="7"/>
  <c r="G909" i="7" s="1"/>
  <c r="J909" i="7" s="1"/>
  <c r="AE886" i="1"/>
  <c r="Y885" i="1"/>
  <c r="AD887" i="1"/>
  <c r="X886" i="1"/>
  <c r="AA886" i="1" s="1"/>
  <c r="AK465" i="1"/>
  <c r="AI465" i="1" s="1"/>
  <c r="AF465" i="1" s="1"/>
  <c r="R885" i="1"/>
  <c r="J885" i="1"/>
  <c r="N885" i="1" s="1"/>
  <c r="Q885" i="1"/>
  <c r="AL465" i="1"/>
  <c r="AJ466" i="1" s="1"/>
  <c r="AH466" i="1" s="1"/>
  <c r="T885" i="1"/>
  <c r="K885" i="1"/>
  <c r="O885" i="1" s="1"/>
  <c r="X199" i="9" l="1"/>
  <c r="Y199" i="9"/>
  <c r="L199" i="9"/>
  <c r="AQ199" i="9"/>
  <c r="F913" i="9"/>
  <c r="G913" i="9" s="1"/>
  <c r="J913" i="9" s="1"/>
  <c r="C914" i="9"/>
  <c r="E914" i="9" s="1"/>
  <c r="B915" i="9"/>
  <c r="H912" i="9"/>
  <c r="D913" i="9"/>
  <c r="M199" i="9"/>
  <c r="AR199" i="9"/>
  <c r="AP199" i="9"/>
  <c r="AO199" i="9" s="1"/>
  <c r="F910" i="7"/>
  <c r="G910" i="7" s="1"/>
  <c r="J910" i="7" s="1"/>
  <c r="D910" i="7"/>
  <c r="E910" i="7"/>
  <c r="H909" i="7"/>
  <c r="B912" i="7"/>
  <c r="C911" i="7"/>
  <c r="AE887" i="1"/>
  <c r="Y886" i="1"/>
  <c r="Z465" i="1"/>
  <c r="L465" i="1" s="1"/>
  <c r="P465" i="1" s="1"/>
  <c r="V465" i="1"/>
  <c r="AD888" i="1"/>
  <c r="X887" i="1"/>
  <c r="AA887" i="1" s="1"/>
  <c r="K886" i="1"/>
  <c r="O886" i="1" s="1"/>
  <c r="T886" i="1"/>
  <c r="Q886" i="1"/>
  <c r="J886" i="1"/>
  <c r="N886" i="1" s="1"/>
  <c r="R886" i="1"/>
  <c r="AT199" i="9" l="1"/>
  <c r="AK200" i="9"/>
  <c r="H913" i="9"/>
  <c r="F914" i="9"/>
  <c r="G914" i="9" s="1"/>
  <c r="J914" i="9" s="1"/>
  <c r="C915" i="9"/>
  <c r="E915" i="9" s="1"/>
  <c r="B916" i="9"/>
  <c r="K200" i="9"/>
  <c r="AL200" i="9"/>
  <c r="AM200" i="9" s="1"/>
  <c r="AN200" i="9"/>
  <c r="D914" i="9"/>
  <c r="H910" i="7"/>
  <c r="D911" i="7"/>
  <c r="E911" i="7"/>
  <c r="F911" i="7"/>
  <c r="G911" i="7" s="1"/>
  <c r="J911" i="7" s="1"/>
  <c r="B913" i="7"/>
  <c r="C912" i="7"/>
  <c r="AE888" i="1"/>
  <c r="Y887" i="1"/>
  <c r="AD889" i="1"/>
  <c r="X888" i="1"/>
  <c r="AA888" i="1" s="1"/>
  <c r="AK466" i="1"/>
  <c r="AI466" i="1" s="1"/>
  <c r="AF466" i="1" s="1"/>
  <c r="K887" i="1"/>
  <c r="O887" i="1" s="1"/>
  <c r="T887" i="1"/>
  <c r="J887" i="1"/>
  <c r="N887" i="1" s="1"/>
  <c r="R887" i="1"/>
  <c r="Q887" i="1"/>
  <c r="AL466" i="1"/>
  <c r="AJ467" i="1" s="1"/>
  <c r="AH467" i="1" s="1"/>
  <c r="F915" i="9" l="1"/>
  <c r="H914" i="9"/>
  <c r="S200" i="9"/>
  <c r="B917" i="9"/>
  <c r="C916" i="9"/>
  <c r="E916" i="9" s="1"/>
  <c r="D915" i="9"/>
  <c r="G915" i="9"/>
  <c r="J915" i="9" s="1"/>
  <c r="F912" i="7"/>
  <c r="G912" i="7" s="1"/>
  <c r="J912" i="7" s="1"/>
  <c r="H911" i="7"/>
  <c r="B914" i="7"/>
  <c r="C913" i="7"/>
  <c r="D912" i="7"/>
  <c r="E912" i="7"/>
  <c r="AE889" i="1"/>
  <c r="Y888" i="1"/>
  <c r="Z466" i="1"/>
  <c r="L466" i="1" s="1"/>
  <c r="P466" i="1" s="1"/>
  <c r="V466" i="1"/>
  <c r="AD890" i="1"/>
  <c r="X889" i="1"/>
  <c r="AA889" i="1" s="1"/>
  <c r="Q888" i="1"/>
  <c r="J888" i="1"/>
  <c r="N888" i="1" s="1"/>
  <c r="R888" i="1"/>
  <c r="T888" i="1"/>
  <c r="K888" i="1"/>
  <c r="O888" i="1" s="1"/>
  <c r="V200" i="9" l="1"/>
  <c r="AF200" i="9"/>
  <c r="AG200" i="9"/>
  <c r="AA200" i="9"/>
  <c r="Z200" i="9"/>
  <c r="U200" i="9"/>
  <c r="W200" i="9"/>
  <c r="T200" i="9" s="1"/>
  <c r="AB200" i="9" s="1"/>
  <c r="F916" i="9"/>
  <c r="G916" i="9"/>
  <c r="J916" i="9" s="1"/>
  <c r="H915" i="9"/>
  <c r="H916" i="9" s="1"/>
  <c r="C917" i="9"/>
  <c r="E917" i="9" s="1"/>
  <c r="B918" i="9"/>
  <c r="D916" i="9"/>
  <c r="H912" i="7"/>
  <c r="D913" i="7"/>
  <c r="E913" i="7"/>
  <c r="B915" i="7"/>
  <c r="C914" i="7"/>
  <c r="F913" i="7"/>
  <c r="G913" i="7" s="1"/>
  <c r="J913" i="7" s="1"/>
  <c r="AE890" i="1"/>
  <c r="Y889" i="1"/>
  <c r="AD891" i="1"/>
  <c r="X890" i="1"/>
  <c r="AA890" i="1" s="1"/>
  <c r="AK467" i="1"/>
  <c r="AI467" i="1" s="1"/>
  <c r="AF467" i="1" s="1"/>
  <c r="K889" i="1"/>
  <c r="O889" i="1" s="1"/>
  <c r="T889" i="1"/>
  <c r="AL467" i="1"/>
  <c r="AJ468" i="1" s="1"/>
  <c r="AH468" i="1" s="1"/>
  <c r="R889" i="1"/>
  <c r="J889" i="1"/>
  <c r="N889" i="1" s="1"/>
  <c r="Q889" i="1"/>
  <c r="AE200" i="9" l="1"/>
  <c r="AD200" i="9"/>
  <c r="R200" i="9"/>
  <c r="F917" i="9"/>
  <c r="G917" i="9" s="1"/>
  <c r="J917" i="9" s="1"/>
  <c r="Q200" i="9"/>
  <c r="AI200" i="9"/>
  <c r="AH200" i="9"/>
  <c r="P200" i="9"/>
  <c r="B919" i="9"/>
  <c r="C918" i="9"/>
  <c r="E918" i="9" s="1"/>
  <c r="D917" i="9"/>
  <c r="H917" i="9"/>
  <c r="O200" i="9"/>
  <c r="F914" i="7"/>
  <c r="G914" i="7" s="1"/>
  <c r="J914" i="7" s="1"/>
  <c r="D914" i="7"/>
  <c r="E914" i="7"/>
  <c r="B916" i="7"/>
  <c r="C915" i="7"/>
  <c r="H913" i="7"/>
  <c r="AE891" i="1"/>
  <c r="Y890" i="1"/>
  <c r="Z467" i="1"/>
  <c r="L467" i="1" s="1"/>
  <c r="P467" i="1" s="1"/>
  <c r="V467" i="1"/>
  <c r="AD892" i="1"/>
  <c r="X891" i="1"/>
  <c r="AA891" i="1" s="1"/>
  <c r="R890" i="1"/>
  <c r="J890" i="1"/>
  <c r="N890" i="1" s="1"/>
  <c r="T890" i="1"/>
  <c r="K890" i="1"/>
  <c r="O890" i="1" s="1"/>
  <c r="Q890" i="1"/>
  <c r="X200" i="9" l="1"/>
  <c r="Y200" i="9"/>
  <c r="L200" i="9"/>
  <c r="AQ200" i="9"/>
  <c r="F918" i="9"/>
  <c r="G918" i="9" s="1"/>
  <c r="J918" i="9" s="1"/>
  <c r="C919" i="9"/>
  <c r="E919" i="9" s="1"/>
  <c r="B920" i="9"/>
  <c r="D918" i="9"/>
  <c r="AR200" i="9"/>
  <c r="M200" i="9"/>
  <c r="AP200" i="9"/>
  <c r="AO200" i="9" s="1"/>
  <c r="N200" i="9"/>
  <c r="AS200" i="9"/>
  <c r="AC200" i="9"/>
  <c r="H914" i="7"/>
  <c r="D915" i="7"/>
  <c r="E915" i="7"/>
  <c r="B917" i="7"/>
  <c r="C916" i="7"/>
  <c r="F915" i="7"/>
  <c r="G915" i="7" s="1"/>
  <c r="J915" i="7" s="1"/>
  <c r="AE892" i="1"/>
  <c r="Y891" i="1"/>
  <c r="AD893" i="1"/>
  <c r="X892" i="1"/>
  <c r="AA892" i="1" s="1"/>
  <c r="AK468" i="1"/>
  <c r="AI468" i="1" s="1"/>
  <c r="AF468" i="1" s="1"/>
  <c r="Q891" i="1"/>
  <c r="T891" i="1"/>
  <c r="K891" i="1"/>
  <c r="O891" i="1" s="1"/>
  <c r="AL468" i="1"/>
  <c r="AJ469" i="1" s="1"/>
  <c r="AH469" i="1" s="1"/>
  <c r="J891" i="1"/>
  <c r="N891" i="1" s="1"/>
  <c r="R891" i="1"/>
  <c r="AT200" i="9" l="1"/>
  <c r="F919" i="9"/>
  <c r="G919" i="9" s="1"/>
  <c r="J919" i="9" s="1"/>
  <c r="K201" i="9"/>
  <c r="AK201" i="9"/>
  <c r="H918" i="9"/>
  <c r="C920" i="9"/>
  <c r="E920" i="9" s="1"/>
  <c r="B921" i="9"/>
  <c r="D919" i="9"/>
  <c r="F916" i="7"/>
  <c r="G916" i="7" s="1"/>
  <c r="J916" i="7" s="1"/>
  <c r="D916" i="7"/>
  <c r="E916" i="7"/>
  <c r="B918" i="7"/>
  <c r="C917" i="7"/>
  <c r="H915" i="7"/>
  <c r="AE893" i="1"/>
  <c r="Y892" i="1"/>
  <c r="Z468" i="1"/>
  <c r="L468" i="1" s="1"/>
  <c r="P468" i="1" s="1"/>
  <c r="V468" i="1"/>
  <c r="AD894" i="1"/>
  <c r="X893" i="1"/>
  <c r="AA893" i="1" s="1"/>
  <c r="Q892" i="1"/>
  <c r="R892" i="1"/>
  <c r="J892" i="1"/>
  <c r="N892" i="1" s="1"/>
  <c r="K892" i="1"/>
  <c r="O892" i="1" s="1"/>
  <c r="T892" i="1"/>
  <c r="H916" i="7" l="1"/>
  <c r="F920" i="9"/>
  <c r="H919" i="9"/>
  <c r="S201" i="9"/>
  <c r="D920" i="9"/>
  <c r="AL201" i="9"/>
  <c r="AM201" i="9" s="1"/>
  <c r="AN201" i="9"/>
  <c r="G920" i="9"/>
  <c r="J920" i="9" s="1"/>
  <c r="C921" i="9"/>
  <c r="E921" i="9" s="1"/>
  <c r="B922" i="9"/>
  <c r="H920" i="9"/>
  <c r="F917" i="7"/>
  <c r="G917" i="7" s="1"/>
  <c r="J917" i="7" s="1"/>
  <c r="B919" i="7"/>
  <c r="C918" i="7"/>
  <c r="E917" i="7"/>
  <c r="D917" i="7"/>
  <c r="AE894" i="1"/>
  <c r="Y893" i="1"/>
  <c r="AD895" i="1"/>
  <c r="X894" i="1"/>
  <c r="AA894" i="1" s="1"/>
  <c r="AK469" i="1"/>
  <c r="AI469" i="1" s="1"/>
  <c r="AF469" i="1" s="1"/>
  <c r="K893" i="1"/>
  <c r="O893" i="1" s="1"/>
  <c r="T893" i="1"/>
  <c r="J893" i="1"/>
  <c r="N893" i="1" s="1"/>
  <c r="R893" i="1"/>
  <c r="Q893" i="1"/>
  <c r="AL469" i="1"/>
  <c r="AJ470" i="1" s="1"/>
  <c r="AH470" i="1" s="1"/>
  <c r="AF201" i="9" l="1"/>
  <c r="AA201" i="9"/>
  <c r="Z201" i="9"/>
  <c r="V201" i="9"/>
  <c r="AG201" i="9" s="1"/>
  <c r="W201" i="9"/>
  <c r="T201" i="9" s="1"/>
  <c r="AB201" i="9" s="1"/>
  <c r="F921" i="9"/>
  <c r="G921" i="9"/>
  <c r="J921" i="9" s="1"/>
  <c r="H921" i="9"/>
  <c r="B923" i="9"/>
  <c r="C922" i="9"/>
  <c r="E922" i="9" s="1"/>
  <c r="D921" i="9"/>
  <c r="F918" i="7"/>
  <c r="G918" i="7" s="1"/>
  <c r="J918" i="7" s="1"/>
  <c r="H917" i="7"/>
  <c r="E918" i="7"/>
  <c r="D918" i="7"/>
  <c r="B920" i="7"/>
  <c r="C919" i="7"/>
  <c r="AE895" i="1"/>
  <c r="Y894" i="1"/>
  <c r="Z469" i="1"/>
  <c r="L469" i="1" s="1"/>
  <c r="P469" i="1" s="1"/>
  <c r="V469" i="1"/>
  <c r="AD896" i="1"/>
  <c r="X895" i="1"/>
  <c r="AA895" i="1" s="1"/>
  <c r="R894" i="1"/>
  <c r="J894" i="1"/>
  <c r="N894" i="1" s="1"/>
  <c r="K894" i="1"/>
  <c r="O894" i="1" s="1"/>
  <c r="T894" i="1"/>
  <c r="Q894" i="1"/>
  <c r="H918" i="7" l="1"/>
  <c r="U201" i="9"/>
  <c r="O201" i="9" s="1"/>
  <c r="F922" i="9"/>
  <c r="Q201" i="9"/>
  <c r="AI201" i="9"/>
  <c r="AH201" i="9"/>
  <c r="D922" i="9"/>
  <c r="P201" i="9"/>
  <c r="B924" i="9"/>
  <c r="C923" i="9"/>
  <c r="E923" i="9" s="1"/>
  <c r="G922" i="9"/>
  <c r="J922" i="9" s="1"/>
  <c r="B921" i="7"/>
  <c r="C920" i="7"/>
  <c r="E919" i="7"/>
  <c r="D919" i="7"/>
  <c r="F919" i="7"/>
  <c r="G919" i="7" s="1"/>
  <c r="J919" i="7" s="1"/>
  <c r="AE896" i="1"/>
  <c r="Y895" i="1"/>
  <c r="AD897" i="1"/>
  <c r="X896" i="1"/>
  <c r="AA896" i="1" s="1"/>
  <c r="AK470" i="1"/>
  <c r="AI470" i="1" s="1"/>
  <c r="AF470" i="1" s="1"/>
  <c r="Q895" i="1"/>
  <c r="R895" i="1"/>
  <c r="J895" i="1"/>
  <c r="N895" i="1" s="1"/>
  <c r="AL470" i="1"/>
  <c r="AJ471" i="1" s="1"/>
  <c r="AH471" i="1" s="1"/>
  <c r="T895" i="1"/>
  <c r="K895" i="1"/>
  <c r="O895" i="1" s="1"/>
  <c r="R201" i="9" l="1"/>
  <c r="AQ201" i="9" s="1"/>
  <c r="Y201" i="9"/>
  <c r="X201" i="9"/>
  <c r="AE201" i="9"/>
  <c r="AD201" i="9"/>
  <c r="L201" i="9"/>
  <c r="F923" i="9"/>
  <c r="G923" i="9" s="1"/>
  <c r="J923" i="9" s="1"/>
  <c r="H922" i="9"/>
  <c r="M201" i="9"/>
  <c r="AR201" i="9"/>
  <c r="AP201" i="9"/>
  <c r="AO201" i="9" s="1"/>
  <c r="N201" i="9"/>
  <c r="AS201" i="9"/>
  <c r="AC201" i="9"/>
  <c r="D923" i="9"/>
  <c r="B925" i="9"/>
  <c r="C924" i="9"/>
  <c r="F920" i="7"/>
  <c r="G920" i="7" s="1"/>
  <c r="J920" i="7" s="1"/>
  <c r="E920" i="7"/>
  <c r="D920" i="7"/>
  <c r="B922" i="7"/>
  <c r="C921" i="7"/>
  <c r="H919" i="7"/>
  <c r="AE897" i="1"/>
  <c r="Y896" i="1"/>
  <c r="Z470" i="1"/>
  <c r="L470" i="1" s="1"/>
  <c r="P470" i="1" s="1"/>
  <c r="V470" i="1"/>
  <c r="AD898" i="1"/>
  <c r="X897" i="1"/>
  <c r="AA897" i="1" s="1"/>
  <c r="T896" i="1"/>
  <c r="K896" i="1"/>
  <c r="O896" i="1" s="1"/>
  <c r="R896" i="1"/>
  <c r="J896" i="1"/>
  <c r="N896" i="1" s="1"/>
  <c r="Q896" i="1"/>
  <c r="AT201" i="9" l="1"/>
  <c r="E924" i="9"/>
  <c r="H923" i="9"/>
  <c r="AK202" i="9"/>
  <c r="AL202" i="9" s="1"/>
  <c r="AM202" i="9" s="1"/>
  <c r="B926" i="9"/>
  <c r="C925" i="9"/>
  <c r="E925" i="9" s="1"/>
  <c r="D924" i="9"/>
  <c r="K202" i="9"/>
  <c r="H920" i="7"/>
  <c r="B923" i="7"/>
  <c r="C922" i="7"/>
  <c r="E921" i="7"/>
  <c r="D921" i="7"/>
  <c r="F921" i="7"/>
  <c r="G921" i="7" s="1"/>
  <c r="J921" i="7" s="1"/>
  <c r="AE898" i="1"/>
  <c r="Y897" i="1"/>
  <c r="AD899" i="1"/>
  <c r="X898" i="1"/>
  <c r="AA898" i="1" s="1"/>
  <c r="AK471" i="1"/>
  <c r="AI471" i="1" s="1"/>
  <c r="AF471" i="1" s="1"/>
  <c r="J897" i="1"/>
  <c r="N897" i="1" s="1"/>
  <c r="R897" i="1"/>
  <c r="Q897" i="1"/>
  <c r="K897" i="1"/>
  <c r="O897" i="1" s="1"/>
  <c r="T897" i="1"/>
  <c r="AL471" i="1"/>
  <c r="AJ472" i="1" s="1"/>
  <c r="AH472" i="1" s="1"/>
  <c r="F925" i="9" l="1"/>
  <c r="AN202" i="9"/>
  <c r="F924" i="9"/>
  <c r="G924" i="9" s="1"/>
  <c r="S202" i="9"/>
  <c r="D925" i="9"/>
  <c r="C926" i="9"/>
  <c r="E926" i="9" s="1"/>
  <c r="B927" i="9"/>
  <c r="F922" i="7"/>
  <c r="G922" i="7" s="1"/>
  <c r="J922" i="7" s="1"/>
  <c r="H921" i="7"/>
  <c r="E922" i="7"/>
  <c r="D922" i="7"/>
  <c r="B924" i="7"/>
  <c r="C923" i="7"/>
  <c r="AE899" i="1"/>
  <c r="Y898" i="1"/>
  <c r="Z471" i="1"/>
  <c r="L471" i="1" s="1"/>
  <c r="P471" i="1" s="1"/>
  <c r="V471" i="1"/>
  <c r="AD900" i="1"/>
  <c r="X899" i="1"/>
  <c r="AA899" i="1" s="1"/>
  <c r="Q898" i="1"/>
  <c r="K898" i="1"/>
  <c r="O898" i="1" s="1"/>
  <c r="T898" i="1"/>
  <c r="R898" i="1"/>
  <c r="J898" i="1"/>
  <c r="N898" i="1" s="1"/>
  <c r="V202" i="9" l="1"/>
  <c r="AF202" i="9"/>
  <c r="AG202" i="9"/>
  <c r="AA202" i="9"/>
  <c r="Z202" i="9"/>
  <c r="U202" i="9"/>
  <c r="W202" i="9"/>
  <c r="T202" i="9" s="1"/>
  <c r="AB202" i="9" s="1"/>
  <c r="J924" i="9"/>
  <c r="G925" i="9" s="1"/>
  <c r="J925" i="9" s="1"/>
  <c r="H924" i="9"/>
  <c r="F926" i="9"/>
  <c r="G926" i="9" s="1"/>
  <c r="J926" i="9" s="1"/>
  <c r="D926" i="9"/>
  <c r="C927" i="9"/>
  <c r="E927" i="9" s="1"/>
  <c r="B928" i="9"/>
  <c r="H922" i="7"/>
  <c r="E923" i="7"/>
  <c r="D923" i="7"/>
  <c r="B925" i="7"/>
  <c r="C924" i="7"/>
  <c r="F923" i="7"/>
  <c r="G923" i="7" s="1"/>
  <c r="AE900" i="1"/>
  <c r="Y899" i="1"/>
  <c r="AD901" i="1"/>
  <c r="X900" i="1"/>
  <c r="AA900" i="1" s="1"/>
  <c r="AK472" i="1"/>
  <c r="AI472" i="1" s="1"/>
  <c r="AF472" i="1" s="1"/>
  <c r="AL472" i="1"/>
  <c r="AJ473" i="1" s="1"/>
  <c r="AH473" i="1" s="1"/>
  <c r="K899" i="1"/>
  <c r="O899" i="1" s="1"/>
  <c r="T899" i="1"/>
  <c r="Q899" i="1"/>
  <c r="R899" i="1"/>
  <c r="J899" i="1"/>
  <c r="N899" i="1" s="1"/>
  <c r="H925" i="9" l="1"/>
  <c r="AE202" i="9"/>
  <c r="AD202" i="9"/>
  <c r="R202" i="9"/>
  <c r="F927" i="9"/>
  <c r="G927" i="9" s="1"/>
  <c r="J927" i="9" s="1"/>
  <c r="N202" i="9"/>
  <c r="AS202" i="9"/>
  <c r="C928" i="9"/>
  <c r="E928" i="9" s="1"/>
  <c r="B929" i="9"/>
  <c r="P202" i="9"/>
  <c r="D927" i="9"/>
  <c r="O202" i="9"/>
  <c r="H926" i="9"/>
  <c r="Q202" i="9"/>
  <c r="AI202" i="9"/>
  <c r="AH202" i="9"/>
  <c r="J923" i="7"/>
  <c r="F924" i="7" s="1"/>
  <c r="G924" i="7" s="1"/>
  <c r="J924" i="7" s="1"/>
  <c r="H923" i="7"/>
  <c r="E924" i="7"/>
  <c r="D924" i="7"/>
  <c r="B926" i="7"/>
  <c r="C925" i="7"/>
  <c r="AE901" i="1"/>
  <c r="Y900" i="1"/>
  <c r="Z472" i="1"/>
  <c r="L472" i="1" s="1"/>
  <c r="P472" i="1" s="1"/>
  <c r="V472" i="1"/>
  <c r="AD902" i="1"/>
  <c r="X901" i="1"/>
  <c r="AA901" i="1" s="1"/>
  <c r="R900" i="1"/>
  <c r="J900" i="1"/>
  <c r="N900" i="1" s="1"/>
  <c r="T900" i="1"/>
  <c r="K900" i="1"/>
  <c r="O900" i="1" s="1"/>
  <c r="Q900" i="1"/>
  <c r="X202" i="9" l="1"/>
  <c r="Y202" i="9"/>
  <c r="L202" i="9"/>
  <c r="AC202" i="9"/>
  <c r="AQ202" i="9"/>
  <c r="F928" i="9"/>
  <c r="G928" i="9" s="1"/>
  <c r="J928" i="9" s="1"/>
  <c r="H927" i="9"/>
  <c r="B930" i="9"/>
  <c r="C929" i="9"/>
  <c r="E929" i="9" s="1"/>
  <c r="M202" i="9"/>
  <c r="AR202" i="9"/>
  <c r="D928" i="9"/>
  <c r="AP202" i="9"/>
  <c r="AO202" i="9" s="1"/>
  <c r="H924" i="7"/>
  <c r="B927" i="7"/>
  <c r="C926" i="7"/>
  <c r="F925" i="7"/>
  <c r="G925" i="7" s="1"/>
  <c r="J925" i="7" s="1"/>
  <c r="E925" i="7"/>
  <c r="D925" i="7"/>
  <c r="AE902" i="1"/>
  <c r="Y901" i="1"/>
  <c r="AD903" i="1"/>
  <c r="X902" i="1"/>
  <c r="AA902" i="1" s="1"/>
  <c r="AK473" i="1"/>
  <c r="AI473" i="1" s="1"/>
  <c r="AF473" i="1" s="1"/>
  <c r="AL473" i="1"/>
  <c r="AJ474" i="1" s="1"/>
  <c r="AH474" i="1" s="1"/>
  <c r="Q901" i="1"/>
  <c r="K901" i="1"/>
  <c r="O901" i="1" s="1"/>
  <c r="T901" i="1"/>
  <c r="R901" i="1"/>
  <c r="J901" i="1"/>
  <c r="N901" i="1" s="1"/>
  <c r="AT202" i="9" l="1"/>
  <c r="AK203" i="9"/>
  <c r="F929" i="9"/>
  <c r="G929" i="9" s="1"/>
  <c r="J929" i="9" s="1"/>
  <c r="H928" i="9"/>
  <c r="AL203" i="9"/>
  <c r="AM203" i="9" s="1"/>
  <c r="AN203" i="9"/>
  <c r="K203" i="9"/>
  <c r="D929" i="9"/>
  <c r="B931" i="9"/>
  <c r="C930" i="9"/>
  <c r="E930" i="9" s="1"/>
  <c r="F926" i="7"/>
  <c r="G926" i="7" s="1"/>
  <c r="J926" i="7" s="1"/>
  <c r="E926" i="7"/>
  <c r="D926" i="7"/>
  <c r="B928" i="7"/>
  <c r="C927" i="7"/>
  <c r="H925" i="7"/>
  <c r="AE903" i="1"/>
  <c r="Y902" i="1"/>
  <c r="Z473" i="1"/>
  <c r="L473" i="1" s="1"/>
  <c r="P473" i="1" s="1"/>
  <c r="V473" i="1"/>
  <c r="AD904" i="1"/>
  <c r="X903" i="1"/>
  <c r="AA903" i="1" s="1"/>
  <c r="T902" i="1"/>
  <c r="K902" i="1"/>
  <c r="O902" i="1" s="1"/>
  <c r="R902" i="1"/>
  <c r="J902" i="1"/>
  <c r="N902" i="1" s="1"/>
  <c r="Q902" i="1"/>
  <c r="H926" i="7" l="1"/>
  <c r="F927" i="7"/>
  <c r="G927" i="7" s="1"/>
  <c r="J927" i="7" s="1"/>
  <c r="F930" i="9"/>
  <c r="H929" i="9"/>
  <c r="S203" i="9"/>
  <c r="C931" i="9"/>
  <c r="E931" i="9" s="1"/>
  <c r="B932" i="9"/>
  <c r="D930" i="9"/>
  <c r="G930" i="9"/>
  <c r="H927" i="7"/>
  <c r="B929" i="7"/>
  <c r="C928" i="7"/>
  <c r="E927" i="7"/>
  <c r="D927" i="7"/>
  <c r="AE904" i="1"/>
  <c r="Y903" i="1"/>
  <c r="AD905" i="1"/>
  <c r="X904" i="1"/>
  <c r="AA904" i="1" s="1"/>
  <c r="AK474" i="1"/>
  <c r="AI474" i="1" s="1"/>
  <c r="AF474" i="1" s="1"/>
  <c r="AL474" i="1"/>
  <c r="AJ475" i="1" s="1"/>
  <c r="AH475" i="1" s="1"/>
  <c r="R903" i="1"/>
  <c r="J903" i="1"/>
  <c r="N903" i="1" s="1"/>
  <c r="K903" i="1"/>
  <c r="O903" i="1" s="1"/>
  <c r="T903" i="1"/>
  <c r="Q903" i="1"/>
  <c r="V203" i="9" l="1"/>
  <c r="AF203" i="9"/>
  <c r="AG203" i="9"/>
  <c r="AA203" i="9"/>
  <c r="Z203" i="9"/>
  <c r="U203" i="9"/>
  <c r="W203" i="9"/>
  <c r="T203" i="9" s="1"/>
  <c r="AB203" i="9" s="1"/>
  <c r="F931" i="9"/>
  <c r="B933" i="9"/>
  <c r="C932" i="9"/>
  <c r="E932" i="9" s="1"/>
  <c r="J930" i="9"/>
  <c r="G931" i="9" s="1"/>
  <c r="J931" i="9" s="1"/>
  <c r="H930" i="9"/>
  <c r="D931" i="9"/>
  <c r="B930" i="7"/>
  <c r="C929" i="7"/>
  <c r="E928" i="7"/>
  <c r="D928" i="7"/>
  <c r="F928" i="7"/>
  <c r="G928" i="7" s="1"/>
  <c r="J928" i="7" s="1"/>
  <c r="AE905" i="1"/>
  <c r="Y904" i="1"/>
  <c r="Z474" i="1"/>
  <c r="L474" i="1" s="1"/>
  <c r="P474" i="1" s="1"/>
  <c r="V474" i="1"/>
  <c r="AD906" i="1"/>
  <c r="X905" i="1"/>
  <c r="AA905" i="1" s="1"/>
  <c r="Q904" i="1"/>
  <c r="T904" i="1"/>
  <c r="K904" i="1"/>
  <c r="O904" i="1" s="1"/>
  <c r="R904" i="1"/>
  <c r="J904" i="1"/>
  <c r="N904" i="1" s="1"/>
  <c r="AD203" i="9" l="1"/>
  <c r="AE203" i="9"/>
  <c r="R203" i="9"/>
  <c r="F932" i="9"/>
  <c r="G932" i="9" s="1"/>
  <c r="J932" i="9" s="1"/>
  <c r="H931" i="9"/>
  <c r="Q203" i="9"/>
  <c r="AI203" i="9"/>
  <c r="AH203" i="9"/>
  <c r="O203" i="9"/>
  <c r="P203" i="9"/>
  <c r="D932" i="9"/>
  <c r="C933" i="9"/>
  <c r="E933" i="9" s="1"/>
  <c r="B934" i="9"/>
  <c r="E929" i="7"/>
  <c r="D929" i="7"/>
  <c r="F929" i="7"/>
  <c r="G929" i="7" s="1"/>
  <c r="J929" i="7" s="1"/>
  <c r="H928" i="7"/>
  <c r="B931" i="7"/>
  <c r="C930" i="7"/>
  <c r="AE906" i="1"/>
  <c r="Y905" i="1"/>
  <c r="AD907" i="1"/>
  <c r="X906" i="1"/>
  <c r="AA906" i="1" s="1"/>
  <c r="AK475" i="1"/>
  <c r="AI475" i="1" s="1"/>
  <c r="AF475" i="1" s="1"/>
  <c r="AL475" i="1"/>
  <c r="AJ476" i="1" s="1"/>
  <c r="AH476" i="1" s="1"/>
  <c r="Q905" i="1"/>
  <c r="J905" i="1"/>
  <c r="N905" i="1" s="1"/>
  <c r="R905" i="1"/>
  <c r="T905" i="1"/>
  <c r="K905" i="1"/>
  <c r="O905" i="1" s="1"/>
  <c r="H932" i="9" l="1"/>
  <c r="Y203" i="9"/>
  <c r="X203" i="9"/>
  <c r="L203" i="9"/>
  <c r="AQ203" i="9"/>
  <c r="F933" i="9"/>
  <c r="G933" i="9" s="1"/>
  <c r="J933" i="9" s="1"/>
  <c r="D933" i="9"/>
  <c r="N203" i="9"/>
  <c r="AS203" i="9"/>
  <c r="AC203" i="9"/>
  <c r="B935" i="9"/>
  <c r="C934" i="9"/>
  <c r="E934" i="9" s="1"/>
  <c r="M203" i="9"/>
  <c r="AR203" i="9"/>
  <c r="AP203" i="9"/>
  <c r="AO203" i="9" s="1"/>
  <c r="H929" i="7"/>
  <c r="E930" i="7"/>
  <c r="D930" i="7"/>
  <c r="B932" i="7"/>
  <c r="C931" i="7"/>
  <c r="F930" i="7"/>
  <c r="G930" i="7" s="1"/>
  <c r="J930" i="7" s="1"/>
  <c r="AE907" i="1"/>
  <c r="Y906" i="1"/>
  <c r="Z475" i="1"/>
  <c r="L475" i="1" s="1"/>
  <c r="P475" i="1" s="1"/>
  <c r="V475" i="1"/>
  <c r="AD908" i="1"/>
  <c r="X907" i="1"/>
  <c r="AA907" i="1" s="1"/>
  <c r="J906" i="1"/>
  <c r="N906" i="1" s="1"/>
  <c r="R906" i="1"/>
  <c r="T906" i="1"/>
  <c r="K906" i="1"/>
  <c r="O906" i="1" s="1"/>
  <c r="Q906" i="1"/>
  <c r="AT203" i="9" l="1"/>
  <c r="F934" i="9"/>
  <c r="G934" i="9" s="1"/>
  <c r="J934" i="9" s="1"/>
  <c r="D934" i="9"/>
  <c r="C935" i="9"/>
  <c r="E935" i="9" s="1"/>
  <c r="B936" i="9"/>
  <c r="AK204" i="9"/>
  <c r="K204" i="9"/>
  <c r="H933" i="9"/>
  <c r="F931" i="7"/>
  <c r="G931" i="7" s="1"/>
  <c r="J931" i="7" s="1"/>
  <c r="E931" i="7"/>
  <c r="D931" i="7"/>
  <c r="H930" i="7"/>
  <c r="B933" i="7"/>
  <c r="C932" i="7"/>
  <c r="AE908" i="1"/>
  <c r="Y907" i="1"/>
  <c r="AD909" i="1"/>
  <c r="X908" i="1"/>
  <c r="AA908" i="1" s="1"/>
  <c r="AK476" i="1"/>
  <c r="AI476" i="1" s="1"/>
  <c r="AF476" i="1" s="1"/>
  <c r="AL476" i="1"/>
  <c r="AJ477" i="1" s="1"/>
  <c r="AH477" i="1" s="1"/>
  <c r="Q907" i="1"/>
  <c r="T907" i="1"/>
  <c r="K907" i="1"/>
  <c r="O907" i="1" s="1"/>
  <c r="J907" i="1"/>
  <c r="N907" i="1" s="1"/>
  <c r="R907" i="1"/>
  <c r="H931" i="7" l="1"/>
  <c r="H934" i="9"/>
  <c r="F935" i="9"/>
  <c r="G935" i="9" s="1"/>
  <c r="J935" i="9" s="1"/>
  <c r="S204" i="9"/>
  <c r="AL204" i="9"/>
  <c r="AM204" i="9" s="1"/>
  <c r="AN204" i="9"/>
  <c r="C936" i="9"/>
  <c r="E936" i="9" s="1"/>
  <c r="B937" i="9"/>
  <c r="D935" i="9"/>
  <c r="E932" i="7"/>
  <c r="D932" i="7"/>
  <c r="B934" i="7"/>
  <c r="C933" i="7"/>
  <c r="F932" i="7"/>
  <c r="G932" i="7" s="1"/>
  <c r="J932" i="7" s="1"/>
  <c r="AE909" i="1"/>
  <c r="Y908" i="1"/>
  <c r="Z476" i="1"/>
  <c r="L476" i="1" s="1"/>
  <c r="P476" i="1" s="1"/>
  <c r="V476" i="1"/>
  <c r="AD910" i="1"/>
  <c r="X909" i="1"/>
  <c r="AA909" i="1" s="1"/>
  <c r="R908" i="1"/>
  <c r="J908" i="1"/>
  <c r="N908" i="1" s="1"/>
  <c r="Q908" i="1"/>
  <c r="K908" i="1"/>
  <c r="O908" i="1" s="1"/>
  <c r="T908" i="1"/>
  <c r="AF204" i="9" l="1"/>
  <c r="AA204" i="9"/>
  <c r="Z204" i="9"/>
  <c r="V204" i="9"/>
  <c r="AG204" i="9" s="1"/>
  <c r="W204" i="9"/>
  <c r="T204" i="9" s="1"/>
  <c r="AB204" i="9" s="1"/>
  <c r="F936" i="9"/>
  <c r="G936" i="9" s="1"/>
  <c r="J936" i="9" s="1"/>
  <c r="H935" i="9"/>
  <c r="H936" i="9" s="1"/>
  <c r="B938" i="9"/>
  <c r="C937" i="9"/>
  <c r="E937" i="9" s="1"/>
  <c r="D936" i="9"/>
  <c r="F933" i="7"/>
  <c r="G933" i="7" s="1"/>
  <c r="J933" i="7" s="1"/>
  <c r="H932" i="7"/>
  <c r="E933" i="7"/>
  <c r="D933" i="7"/>
  <c r="B935" i="7"/>
  <c r="C934" i="7"/>
  <c r="AE910" i="1"/>
  <c r="Y909" i="1"/>
  <c r="AD911" i="1"/>
  <c r="X910" i="1"/>
  <c r="AA910" i="1" s="1"/>
  <c r="AK477" i="1"/>
  <c r="AI477" i="1" s="1"/>
  <c r="AF477" i="1" s="1"/>
  <c r="AL477" i="1"/>
  <c r="AJ478" i="1" s="1"/>
  <c r="AH478" i="1" s="1"/>
  <c r="T909" i="1"/>
  <c r="K909" i="1"/>
  <c r="O909" i="1" s="1"/>
  <c r="J909" i="1"/>
  <c r="N909" i="1" s="1"/>
  <c r="R909" i="1"/>
  <c r="Q909" i="1"/>
  <c r="U204" i="9" l="1"/>
  <c r="R204" i="9"/>
  <c r="AQ204" i="9" s="1"/>
  <c r="AE204" i="9"/>
  <c r="AD204" i="9"/>
  <c r="F937" i="9"/>
  <c r="N204" i="9"/>
  <c r="AS204" i="9"/>
  <c r="P204" i="9"/>
  <c r="B939" i="9"/>
  <c r="C938" i="9"/>
  <c r="E938" i="9" s="1"/>
  <c r="AC204" i="9"/>
  <c r="O204" i="9"/>
  <c r="D937" i="9"/>
  <c r="Q204" i="9"/>
  <c r="AI204" i="9"/>
  <c r="AH204" i="9"/>
  <c r="G937" i="9"/>
  <c r="J937" i="9" s="1"/>
  <c r="H933" i="7"/>
  <c r="E934" i="7"/>
  <c r="D934" i="7"/>
  <c r="F934" i="7"/>
  <c r="G934" i="7" s="1"/>
  <c r="J934" i="7" s="1"/>
  <c r="B936" i="7"/>
  <c r="C935" i="7"/>
  <c r="AE911" i="1"/>
  <c r="Y910" i="1"/>
  <c r="Z477" i="1"/>
  <c r="L477" i="1" s="1"/>
  <c r="P477" i="1" s="1"/>
  <c r="V477" i="1"/>
  <c r="AD912" i="1"/>
  <c r="X911" i="1"/>
  <c r="AA911" i="1" s="1"/>
  <c r="Q910" i="1"/>
  <c r="J910" i="1"/>
  <c r="N910" i="1" s="1"/>
  <c r="R910" i="1"/>
  <c r="K910" i="1"/>
  <c r="O910" i="1" s="1"/>
  <c r="T910" i="1"/>
  <c r="Y204" i="9" l="1"/>
  <c r="X204" i="9"/>
  <c r="L204" i="9"/>
  <c r="F938" i="9"/>
  <c r="G938" i="9"/>
  <c r="J938" i="9" s="1"/>
  <c r="M204" i="9"/>
  <c r="AR204" i="9"/>
  <c r="D938" i="9"/>
  <c r="H937" i="9"/>
  <c r="H938" i="9" s="1"/>
  <c r="B940" i="9"/>
  <c r="C939" i="9"/>
  <c r="E939" i="9" s="1"/>
  <c r="AP204" i="9"/>
  <c r="AO204" i="9" s="1"/>
  <c r="F935" i="7"/>
  <c r="G935" i="7" s="1"/>
  <c r="J935" i="7" s="1"/>
  <c r="H934" i="7"/>
  <c r="E935" i="7"/>
  <c r="D935" i="7"/>
  <c r="B937" i="7"/>
  <c r="C936" i="7"/>
  <c r="AE912" i="1"/>
  <c r="Y911" i="1"/>
  <c r="AD913" i="1"/>
  <c r="X912" i="1"/>
  <c r="AA912" i="1" s="1"/>
  <c r="AK478" i="1"/>
  <c r="AI478" i="1" s="1"/>
  <c r="AF478" i="1" s="1"/>
  <c r="R911" i="1"/>
  <c r="J911" i="1"/>
  <c r="N911" i="1" s="1"/>
  <c r="AL478" i="1"/>
  <c r="AJ479" i="1" s="1"/>
  <c r="AH479" i="1" s="1"/>
  <c r="Q911" i="1"/>
  <c r="T911" i="1"/>
  <c r="K911" i="1"/>
  <c r="O911" i="1" s="1"/>
  <c r="H935" i="7" l="1"/>
  <c r="AT204" i="9"/>
  <c r="AK205" i="9" s="1"/>
  <c r="F939" i="9"/>
  <c r="G939" i="9" s="1"/>
  <c r="J939" i="9" s="1"/>
  <c r="H939" i="9"/>
  <c r="K205" i="9"/>
  <c r="D939" i="9"/>
  <c r="B941" i="9"/>
  <c r="C940" i="9"/>
  <c r="E940" i="9" s="1"/>
  <c r="E936" i="7"/>
  <c r="D936" i="7"/>
  <c r="B938" i="7"/>
  <c r="C937" i="7"/>
  <c r="F936" i="7"/>
  <c r="G936" i="7" s="1"/>
  <c r="J936" i="7" s="1"/>
  <c r="AE913" i="1"/>
  <c r="Y912" i="1"/>
  <c r="Z478" i="1"/>
  <c r="L478" i="1" s="1"/>
  <c r="P478" i="1" s="1"/>
  <c r="V478" i="1"/>
  <c r="AD914" i="1"/>
  <c r="X913" i="1"/>
  <c r="AA913" i="1" s="1"/>
  <c r="Q912" i="1"/>
  <c r="T912" i="1"/>
  <c r="K912" i="1"/>
  <c r="O912" i="1" s="1"/>
  <c r="R912" i="1"/>
  <c r="J912" i="1"/>
  <c r="N912" i="1" s="1"/>
  <c r="AL205" i="9" l="1"/>
  <c r="AM205" i="9" s="1"/>
  <c r="AN205" i="9"/>
  <c r="F940" i="9"/>
  <c r="G940" i="9" s="1"/>
  <c r="J940" i="9" s="1"/>
  <c r="S205" i="9"/>
  <c r="B942" i="9"/>
  <c r="C941" i="9"/>
  <c r="E941" i="9" s="1"/>
  <c r="H940" i="9"/>
  <c r="D940" i="9"/>
  <c r="F937" i="7"/>
  <c r="G937" i="7" s="1"/>
  <c r="J937" i="7" s="1"/>
  <c r="E937" i="7"/>
  <c r="D937" i="7"/>
  <c r="B939" i="7"/>
  <c r="C938" i="7"/>
  <c r="H936" i="7"/>
  <c r="AE914" i="1"/>
  <c r="Y913" i="1"/>
  <c r="AD915" i="1"/>
  <c r="X914" i="1"/>
  <c r="AA914" i="1" s="1"/>
  <c r="AK479" i="1"/>
  <c r="AI479" i="1" s="1"/>
  <c r="AF479" i="1" s="1"/>
  <c r="T913" i="1"/>
  <c r="K913" i="1"/>
  <c r="O913" i="1" s="1"/>
  <c r="R913" i="1"/>
  <c r="J913" i="1"/>
  <c r="N913" i="1" s="1"/>
  <c r="AL479" i="1"/>
  <c r="AJ480" i="1" s="1"/>
  <c r="AH480" i="1" s="1"/>
  <c r="Q913" i="1"/>
  <c r="V205" i="9" l="1"/>
  <c r="AF205" i="9"/>
  <c r="AG205" i="9"/>
  <c r="Z205" i="9"/>
  <c r="AA205" i="9"/>
  <c r="U205" i="9"/>
  <c r="W205" i="9"/>
  <c r="T205" i="9" s="1"/>
  <c r="AB205" i="9" s="1"/>
  <c r="F941" i="9"/>
  <c r="G941" i="9" s="1"/>
  <c r="J941" i="9" s="1"/>
  <c r="H941" i="9"/>
  <c r="D941" i="9"/>
  <c r="B943" i="9"/>
  <c r="C942" i="9"/>
  <c r="E942" i="9" s="1"/>
  <c r="H937" i="7"/>
  <c r="E938" i="7"/>
  <c r="D938" i="7"/>
  <c r="B940" i="7"/>
  <c r="C939" i="7"/>
  <c r="F938" i="7"/>
  <c r="G938" i="7" s="1"/>
  <c r="J938" i="7" s="1"/>
  <c r="AE915" i="1"/>
  <c r="Y914" i="1"/>
  <c r="Z479" i="1"/>
  <c r="L479" i="1" s="1"/>
  <c r="P479" i="1" s="1"/>
  <c r="V479" i="1"/>
  <c r="AD916" i="1"/>
  <c r="X915" i="1"/>
  <c r="AA915" i="1" s="1"/>
  <c r="Q914" i="1"/>
  <c r="R914" i="1"/>
  <c r="J914" i="1"/>
  <c r="N914" i="1" s="1"/>
  <c r="T914" i="1"/>
  <c r="K914" i="1"/>
  <c r="O914" i="1" s="1"/>
  <c r="AD205" i="9" l="1"/>
  <c r="AE205" i="9"/>
  <c r="R205" i="9"/>
  <c r="F942" i="9"/>
  <c r="D942" i="9"/>
  <c r="B944" i="9"/>
  <c r="C943" i="9"/>
  <c r="E943" i="9" s="1"/>
  <c r="Q205" i="9"/>
  <c r="AI205" i="9"/>
  <c r="AH205" i="9"/>
  <c r="G942" i="9"/>
  <c r="J942" i="9" s="1"/>
  <c r="AP205" i="9"/>
  <c r="AO205" i="9" s="1"/>
  <c r="O205" i="9"/>
  <c r="P205" i="9"/>
  <c r="F939" i="7"/>
  <c r="G939" i="7" s="1"/>
  <c r="J939" i="7" s="1"/>
  <c r="E939" i="7"/>
  <c r="D939" i="7"/>
  <c r="B941" i="7"/>
  <c r="C940" i="7"/>
  <c r="H938" i="7"/>
  <c r="AE916" i="1"/>
  <c r="Y915" i="1"/>
  <c r="AD917" i="1"/>
  <c r="X916" i="1"/>
  <c r="AA916" i="1" s="1"/>
  <c r="AK480" i="1"/>
  <c r="AI480" i="1" s="1"/>
  <c r="AF480" i="1" s="1"/>
  <c r="K915" i="1"/>
  <c r="O915" i="1" s="1"/>
  <c r="T915" i="1"/>
  <c r="R915" i="1"/>
  <c r="J915" i="1"/>
  <c r="N915" i="1" s="1"/>
  <c r="Q915" i="1"/>
  <c r="AL480" i="1"/>
  <c r="AJ481" i="1" s="1"/>
  <c r="AH481" i="1" s="1"/>
  <c r="Y205" i="9" l="1"/>
  <c r="X205" i="9"/>
  <c r="L205" i="9"/>
  <c r="AQ205" i="9"/>
  <c r="F943" i="9"/>
  <c r="G943" i="9" s="1"/>
  <c r="J943" i="9" s="1"/>
  <c r="H942" i="9"/>
  <c r="N205" i="9"/>
  <c r="AS205" i="9"/>
  <c r="AC205" i="9"/>
  <c r="M205" i="9"/>
  <c r="AR205" i="9"/>
  <c r="D943" i="9"/>
  <c r="B945" i="9"/>
  <c r="C944" i="9"/>
  <c r="E944" i="9" s="1"/>
  <c r="H939" i="7"/>
  <c r="E940" i="7"/>
  <c r="D940" i="7"/>
  <c r="B942" i="7"/>
  <c r="C941" i="7"/>
  <c r="F940" i="7"/>
  <c r="G940" i="7" s="1"/>
  <c r="J940" i="7" s="1"/>
  <c r="AE917" i="1"/>
  <c r="Y916" i="1"/>
  <c r="Z480" i="1"/>
  <c r="L480" i="1" s="1"/>
  <c r="P480" i="1" s="1"/>
  <c r="V480" i="1"/>
  <c r="AD918" i="1"/>
  <c r="X917" i="1"/>
  <c r="AA917" i="1" s="1"/>
  <c r="Q916" i="1"/>
  <c r="J916" i="1"/>
  <c r="N916" i="1" s="1"/>
  <c r="R916" i="1"/>
  <c r="K916" i="1"/>
  <c r="O916" i="1" s="1"/>
  <c r="T916" i="1"/>
  <c r="AT205" i="9" l="1"/>
  <c r="AK206" i="9" s="1"/>
  <c r="H943" i="9"/>
  <c r="F944" i="9"/>
  <c r="G944" i="9" s="1"/>
  <c r="J944" i="9" s="1"/>
  <c r="K206" i="9"/>
  <c r="B946" i="9"/>
  <c r="C945" i="9"/>
  <c r="E945" i="9" s="1"/>
  <c r="H944" i="9"/>
  <c r="D944" i="9"/>
  <c r="F941" i="7"/>
  <c r="G941" i="7" s="1"/>
  <c r="J941" i="7" s="1"/>
  <c r="H940" i="7"/>
  <c r="E941" i="7"/>
  <c r="D941" i="7"/>
  <c r="C942" i="7"/>
  <c r="B943" i="7"/>
  <c r="AE918" i="1"/>
  <c r="Y917" i="1"/>
  <c r="AD919" i="1"/>
  <c r="X918" i="1"/>
  <c r="AA918" i="1" s="1"/>
  <c r="AK481" i="1"/>
  <c r="AI481" i="1" s="1"/>
  <c r="AF481" i="1" s="1"/>
  <c r="T917" i="1"/>
  <c r="K917" i="1"/>
  <c r="O917" i="1" s="1"/>
  <c r="Q917" i="1"/>
  <c r="AL481" i="1"/>
  <c r="AJ482" i="1" s="1"/>
  <c r="AH482" i="1" s="1"/>
  <c r="R917" i="1"/>
  <c r="J917" i="1"/>
  <c r="N917" i="1" s="1"/>
  <c r="AL206" i="9" l="1"/>
  <c r="AM206" i="9" s="1"/>
  <c r="AN206" i="9"/>
  <c r="F945" i="9"/>
  <c r="G945" i="9" s="1"/>
  <c r="J945" i="9" s="1"/>
  <c r="S206" i="9"/>
  <c r="H945" i="9"/>
  <c r="D945" i="9"/>
  <c r="B947" i="9"/>
  <c r="C946" i="9"/>
  <c r="E946" i="9" s="1"/>
  <c r="H941" i="7"/>
  <c r="E942" i="7"/>
  <c r="D942" i="7"/>
  <c r="F942" i="7"/>
  <c r="G942" i="7" s="1"/>
  <c r="J942" i="7" s="1"/>
  <c r="C943" i="7"/>
  <c r="B944" i="7"/>
  <c r="AE919" i="1"/>
  <c r="Y918" i="1"/>
  <c r="Z481" i="1"/>
  <c r="L481" i="1" s="1"/>
  <c r="P481" i="1" s="1"/>
  <c r="V481" i="1"/>
  <c r="AD920" i="1"/>
  <c r="X919" i="1"/>
  <c r="AA919" i="1" s="1"/>
  <c r="Q918" i="1"/>
  <c r="R918" i="1"/>
  <c r="J918" i="1"/>
  <c r="N918" i="1" s="1"/>
  <c r="T918" i="1"/>
  <c r="K918" i="1"/>
  <c r="O918" i="1" s="1"/>
  <c r="V206" i="9" l="1"/>
  <c r="AG206" i="9"/>
  <c r="AF206" i="9"/>
  <c r="AA206" i="9"/>
  <c r="Z206" i="9"/>
  <c r="U206" i="9"/>
  <c r="W206" i="9"/>
  <c r="T206" i="9" s="1"/>
  <c r="AB206" i="9" s="1"/>
  <c r="F946" i="9"/>
  <c r="D946" i="9"/>
  <c r="C947" i="9"/>
  <c r="E947" i="9" s="1"/>
  <c r="B948" i="9"/>
  <c r="G946" i="9"/>
  <c r="J946" i="9" s="1"/>
  <c r="C944" i="7"/>
  <c r="B945" i="7"/>
  <c r="E943" i="7"/>
  <c r="D943" i="7"/>
  <c r="F943" i="7"/>
  <c r="G943" i="7" s="1"/>
  <c r="J943" i="7" s="1"/>
  <c r="F944" i="7" s="1"/>
  <c r="G944" i="7" s="1"/>
  <c r="J944" i="7" s="1"/>
  <c r="H942" i="7"/>
  <c r="AE920" i="1"/>
  <c r="Y919" i="1"/>
  <c r="AD921" i="1"/>
  <c r="X920" i="1"/>
  <c r="AA920" i="1" s="1"/>
  <c r="AK482" i="1"/>
  <c r="AI482" i="1" s="1"/>
  <c r="AF482" i="1" s="1"/>
  <c r="K919" i="1"/>
  <c r="O919" i="1" s="1"/>
  <c r="T919" i="1"/>
  <c r="R919" i="1"/>
  <c r="J919" i="1"/>
  <c r="N919" i="1" s="1"/>
  <c r="AL482" i="1"/>
  <c r="AJ483" i="1" s="1"/>
  <c r="AH483" i="1" s="1"/>
  <c r="Q919" i="1"/>
  <c r="AE206" i="9" l="1"/>
  <c r="AD206" i="9"/>
  <c r="R206" i="9"/>
  <c r="F947" i="9"/>
  <c r="G947" i="9" s="1"/>
  <c r="J947" i="9" s="1"/>
  <c r="N206" i="9"/>
  <c r="AS206" i="9"/>
  <c r="AC206" i="9"/>
  <c r="P206" i="9"/>
  <c r="Q206" i="9"/>
  <c r="AI206" i="9"/>
  <c r="AH206" i="9"/>
  <c r="H946" i="9"/>
  <c r="D947" i="9"/>
  <c r="B949" i="9"/>
  <c r="C948" i="9"/>
  <c r="E948" i="9" s="1"/>
  <c r="O206" i="9"/>
  <c r="H943" i="7"/>
  <c r="H944" i="7" s="1"/>
  <c r="C945" i="7"/>
  <c r="B946" i="7"/>
  <c r="E944" i="7"/>
  <c r="D944" i="7"/>
  <c r="AE921" i="1"/>
  <c r="Y920" i="1"/>
  <c r="Z482" i="1"/>
  <c r="L482" i="1" s="1"/>
  <c r="P482" i="1" s="1"/>
  <c r="V482" i="1"/>
  <c r="AD922" i="1"/>
  <c r="X921" i="1"/>
  <c r="AA921" i="1" s="1"/>
  <c r="Q920" i="1"/>
  <c r="T920" i="1"/>
  <c r="K920" i="1"/>
  <c r="O920" i="1" s="1"/>
  <c r="R920" i="1"/>
  <c r="J920" i="1"/>
  <c r="N920" i="1" s="1"/>
  <c r="Y206" i="9" l="1"/>
  <c r="X206" i="9"/>
  <c r="L206" i="9"/>
  <c r="AQ206" i="9"/>
  <c r="F948" i="9"/>
  <c r="G948" i="9" s="1"/>
  <c r="J948" i="9" s="1"/>
  <c r="H947" i="9"/>
  <c r="M206" i="9"/>
  <c r="AR206" i="9"/>
  <c r="AP206" i="9"/>
  <c r="AO206" i="9" s="1"/>
  <c r="D948" i="9"/>
  <c r="B950" i="9"/>
  <c r="C949" i="9"/>
  <c r="E949" i="9" s="1"/>
  <c r="C946" i="7"/>
  <c r="B947" i="7"/>
  <c r="E945" i="7"/>
  <c r="D945" i="7"/>
  <c r="F945" i="7"/>
  <c r="G945" i="7" s="1"/>
  <c r="J945" i="7" s="1"/>
  <c r="AE922" i="1"/>
  <c r="Y921" i="1"/>
  <c r="AD923" i="1"/>
  <c r="X922" i="1"/>
  <c r="AA922" i="1" s="1"/>
  <c r="AK483" i="1"/>
  <c r="AI483" i="1" s="1"/>
  <c r="AF483" i="1" s="1"/>
  <c r="Q921" i="1"/>
  <c r="T921" i="1"/>
  <c r="K921" i="1"/>
  <c r="O921" i="1" s="1"/>
  <c r="AL483" i="1"/>
  <c r="AJ484" i="1" s="1"/>
  <c r="AH484" i="1" s="1"/>
  <c r="R921" i="1"/>
  <c r="J921" i="1"/>
  <c r="N921" i="1" s="1"/>
  <c r="AT206" i="9" l="1"/>
  <c r="AK207" i="9" s="1"/>
  <c r="F949" i="9"/>
  <c r="G949" i="9" s="1"/>
  <c r="J949" i="9" s="1"/>
  <c r="B951" i="9"/>
  <c r="C950" i="9"/>
  <c r="E950" i="9" s="1"/>
  <c r="H948" i="9"/>
  <c r="D949" i="9"/>
  <c r="K207" i="9"/>
  <c r="F946" i="7"/>
  <c r="G946" i="7" s="1"/>
  <c r="J946" i="7" s="1"/>
  <c r="C947" i="7"/>
  <c r="B948" i="7"/>
  <c r="H945" i="7"/>
  <c r="E946" i="7"/>
  <c r="D946" i="7"/>
  <c r="AE923" i="1"/>
  <c r="Y922" i="1"/>
  <c r="Z483" i="1"/>
  <c r="L483" i="1" s="1"/>
  <c r="P483" i="1" s="1"/>
  <c r="V483" i="1"/>
  <c r="AD924" i="1"/>
  <c r="X923" i="1"/>
  <c r="AA923" i="1" s="1"/>
  <c r="T922" i="1"/>
  <c r="K922" i="1"/>
  <c r="O922" i="1" s="1"/>
  <c r="J922" i="1"/>
  <c r="N922" i="1" s="1"/>
  <c r="R922" i="1"/>
  <c r="Q922" i="1"/>
  <c r="AL207" i="9" l="1"/>
  <c r="AM207" i="9" s="1"/>
  <c r="AN207" i="9"/>
  <c r="F950" i="9"/>
  <c r="G950" i="9" s="1"/>
  <c r="J950" i="9" s="1"/>
  <c r="H949" i="9"/>
  <c r="S207" i="9"/>
  <c r="D950" i="9"/>
  <c r="H950" i="9"/>
  <c r="C951" i="9"/>
  <c r="E951" i="9" s="1"/>
  <c r="B952" i="9"/>
  <c r="F947" i="7"/>
  <c r="G947" i="7" s="1"/>
  <c r="J947" i="7" s="1"/>
  <c r="H946" i="7"/>
  <c r="C948" i="7"/>
  <c r="B949" i="7"/>
  <c r="E947" i="7"/>
  <c r="D947" i="7"/>
  <c r="AE924" i="1"/>
  <c r="Y923" i="1"/>
  <c r="AD925" i="1"/>
  <c r="X924" i="1"/>
  <c r="AA924" i="1" s="1"/>
  <c r="AK484" i="1"/>
  <c r="AI484" i="1" s="1"/>
  <c r="AF484" i="1" s="1"/>
  <c r="T923" i="1"/>
  <c r="K923" i="1"/>
  <c r="O923" i="1" s="1"/>
  <c r="Q923" i="1"/>
  <c r="AL484" i="1"/>
  <c r="AJ485" i="1" s="1"/>
  <c r="AH485" i="1" s="1"/>
  <c r="J923" i="1"/>
  <c r="N923" i="1" s="1"/>
  <c r="R923" i="1"/>
  <c r="V207" i="9" l="1"/>
  <c r="AF207" i="9"/>
  <c r="AA207" i="9"/>
  <c r="AG207" i="9"/>
  <c r="Z207" i="9"/>
  <c r="U207" i="9"/>
  <c r="W207" i="9"/>
  <c r="T207" i="9" s="1"/>
  <c r="AB207" i="9" s="1"/>
  <c r="F951" i="9"/>
  <c r="G951" i="9" s="1"/>
  <c r="J951" i="9" s="1"/>
  <c r="C952" i="9"/>
  <c r="E952" i="9" s="1"/>
  <c r="B953" i="9"/>
  <c r="D951" i="9"/>
  <c r="H947" i="7"/>
  <c r="E948" i="7"/>
  <c r="D948" i="7"/>
  <c r="C949" i="7"/>
  <c r="B950" i="7"/>
  <c r="F948" i="7"/>
  <c r="G948" i="7" s="1"/>
  <c r="J948" i="7" s="1"/>
  <c r="AE925" i="1"/>
  <c r="Y924" i="1"/>
  <c r="Z484" i="1"/>
  <c r="L484" i="1" s="1"/>
  <c r="P484" i="1" s="1"/>
  <c r="V484" i="1"/>
  <c r="AD926" i="1"/>
  <c r="X925" i="1"/>
  <c r="AA925" i="1" s="1"/>
  <c r="J924" i="1"/>
  <c r="N924" i="1" s="1"/>
  <c r="R924" i="1"/>
  <c r="Q924" i="1"/>
  <c r="K924" i="1"/>
  <c r="O924" i="1" s="1"/>
  <c r="T924" i="1"/>
  <c r="R207" i="9" l="1"/>
  <c r="AD207" i="9"/>
  <c r="AE207" i="9"/>
  <c r="F952" i="9"/>
  <c r="G952" i="9" s="1"/>
  <c r="J952" i="9" s="1"/>
  <c r="P207" i="9"/>
  <c r="Q207" i="9"/>
  <c r="AI207" i="9"/>
  <c r="AH207" i="9"/>
  <c r="C953" i="9"/>
  <c r="E953" i="9" s="1"/>
  <c r="B954" i="9"/>
  <c r="O207" i="9"/>
  <c r="H951" i="9"/>
  <c r="AQ207" i="9"/>
  <c r="D952" i="9"/>
  <c r="F949" i="7"/>
  <c r="G949" i="7" s="1"/>
  <c r="J949" i="7" s="1"/>
  <c r="H948" i="7"/>
  <c r="C950" i="7"/>
  <c r="B951" i="7"/>
  <c r="E949" i="7"/>
  <c r="D949" i="7"/>
  <c r="AE926" i="1"/>
  <c r="Y925" i="1"/>
  <c r="AD927" i="1"/>
  <c r="X926" i="1"/>
  <c r="AA926" i="1" s="1"/>
  <c r="AK485" i="1"/>
  <c r="AI485" i="1" s="1"/>
  <c r="AF485" i="1" s="1"/>
  <c r="T925" i="1"/>
  <c r="K925" i="1"/>
  <c r="O925" i="1" s="1"/>
  <c r="Q925" i="1"/>
  <c r="AL485" i="1"/>
  <c r="AJ486" i="1" s="1"/>
  <c r="AH486" i="1" s="1"/>
  <c r="J925" i="1"/>
  <c r="N925" i="1" s="1"/>
  <c r="R925" i="1"/>
  <c r="Y207" i="9" l="1"/>
  <c r="X207" i="9"/>
  <c r="L207" i="9"/>
  <c r="F953" i="9"/>
  <c r="G953" i="9" s="1"/>
  <c r="J953" i="9" s="1"/>
  <c r="H952" i="9"/>
  <c r="H953" i="9" s="1"/>
  <c r="M207" i="9"/>
  <c r="AR207" i="9"/>
  <c r="N207" i="9"/>
  <c r="AS207" i="9"/>
  <c r="AC207" i="9"/>
  <c r="B955" i="9"/>
  <c r="C954" i="9"/>
  <c r="E954" i="9" s="1"/>
  <c r="D953" i="9"/>
  <c r="AP207" i="9"/>
  <c r="AO207" i="9" s="1"/>
  <c r="F950" i="7"/>
  <c r="G950" i="7" s="1"/>
  <c r="J950" i="7" s="1"/>
  <c r="H949" i="7"/>
  <c r="C951" i="7"/>
  <c r="B952" i="7"/>
  <c r="E950" i="7"/>
  <c r="D950" i="7"/>
  <c r="H950" i="7"/>
  <c r="F951" i="7"/>
  <c r="G951" i="7" s="1"/>
  <c r="J951" i="7" s="1"/>
  <c r="AE927" i="1"/>
  <c r="Y926" i="1"/>
  <c r="Z485" i="1"/>
  <c r="L485" i="1" s="1"/>
  <c r="P485" i="1" s="1"/>
  <c r="V485" i="1"/>
  <c r="AD928" i="1"/>
  <c r="X927" i="1"/>
  <c r="AA927" i="1" s="1"/>
  <c r="J926" i="1"/>
  <c r="N926" i="1" s="1"/>
  <c r="R926" i="1"/>
  <c r="Q926" i="1"/>
  <c r="T926" i="1"/>
  <c r="K926" i="1"/>
  <c r="O926" i="1" s="1"/>
  <c r="AT207" i="9" l="1"/>
  <c r="AK208" i="9" s="1"/>
  <c r="F954" i="9"/>
  <c r="G954" i="9" s="1"/>
  <c r="J954" i="9" s="1"/>
  <c r="K208" i="9"/>
  <c r="H954" i="9"/>
  <c r="D954" i="9"/>
  <c r="B956" i="9"/>
  <c r="C955" i="9"/>
  <c r="E955" i="9" s="1"/>
  <c r="H951" i="7"/>
  <c r="C952" i="7"/>
  <c r="B953" i="7"/>
  <c r="F952" i="7"/>
  <c r="G952" i="7" s="1"/>
  <c r="J952" i="7" s="1"/>
  <c r="E951" i="7"/>
  <c r="D951" i="7"/>
  <c r="AE928" i="1"/>
  <c r="Y927" i="1"/>
  <c r="AD929" i="1"/>
  <c r="X928" i="1"/>
  <c r="AA928" i="1" s="1"/>
  <c r="AK486" i="1"/>
  <c r="AI486" i="1" s="1"/>
  <c r="AF486" i="1" s="1"/>
  <c r="R927" i="1"/>
  <c r="J927" i="1"/>
  <c r="N927" i="1" s="1"/>
  <c r="K927" i="1"/>
  <c r="O927" i="1" s="1"/>
  <c r="T927" i="1"/>
  <c r="Q927" i="1"/>
  <c r="AL486" i="1"/>
  <c r="AJ487" i="1" s="1"/>
  <c r="AH487" i="1" s="1"/>
  <c r="AL208" i="9" l="1"/>
  <c r="AM208" i="9" s="1"/>
  <c r="AN208" i="9"/>
  <c r="F955" i="9"/>
  <c r="G955" i="9" s="1"/>
  <c r="J955" i="9" s="1"/>
  <c r="S208" i="9"/>
  <c r="C956" i="9"/>
  <c r="E956" i="9" s="1"/>
  <c r="B957" i="9"/>
  <c r="D955" i="9"/>
  <c r="H952" i="7"/>
  <c r="C953" i="7"/>
  <c r="F953" i="7" s="1"/>
  <c r="G953" i="7" s="1"/>
  <c r="J953" i="7" s="1"/>
  <c r="B954" i="7"/>
  <c r="E952" i="7"/>
  <c r="D952" i="7"/>
  <c r="AE929" i="1"/>
  <c r="Y928" i="1"/>
  <c r="Z486" i="1"/>
  <c r="L486" i="1" s="1"/>
  <c r="P486" i="1" s="1"/>
  <c r="V486" i="1"/>
  <c r="AD930" i="1"/>
  <c r="X929" i="1"/>
  <c r="AA929" i="1" s="1"/>
  <c r="Q928" i="1"/>
  <c r="T928" i="1"/>
  <c r="K928" i="1"/>
  <c r="O928" i="1" s="1"/>
  <c r="J928" i="1"/>
  <c r="N928" i="1" s="1"/>
  <c r="R928" i="1"/>
  <c r="H955" i="9" l="1"/>
  <c r="V208" i="9"/>
  <c r="AG208" i="9" s="1"/>
  <c r="AF208" i="9"/>
  <c r="AA208" i="9"/>
  <c r="Z208" i="9"/>
  <c r="U208" i="9"/>
  <c r="W208" i="9"/>
  <c r="T208" i="9" s="1"/>
  <c r="AB208" i="9" s="1"/>
  <c r="F956" i="9"/>
  <c r="G956" i="9" s="1"/>
  <c r="J956" i="9" s="1"/>
  <c r="D956" i="9"/>
  <c r="B958" i="9"/>
  <c r="C957" i="9"/>
  <c r="E957" i="9" s="1"/>
  <c r="C954" i="7"/>
  <c r="B955" i="7"/>
  <c r="E953" i="7"/>
  <c r="D953" i="7"/>
  <c r="H953" i="7"/>
  <c r="AE930" i="1"/>
  <c r="Y929" i="1"/>
  <c r="AD931" i="1"/>
  <c r="X930" i="1"/>
  <c r="AA930" i="1" s="1"/>
  <c r="AK487" i="1"/>
  <c r="AI487" i="1" s="1"/>
  <c r="AF487" i="1" s="1"/>
  <c r="T929" i="1"/>
  <c r="K929" i="1"/>
  <c r="O929" i="1" s="1"/>
  <c r="R929" i="1"/>
  <c r="J929" i="1"/>
  <c r="N929" i="1" s="1"/>
  <c r="Q929" i="1"/>
  <c r="AL487" i="1"/>
  <c r="AJ488" i="1" s="1"/>
  <c r="AH488" i="1" s="1"/>
  <c r="H956" i="9" l="1"/>
  <c r="AE208" i="9"/>
  <c r="AD208" i="9"/>
  <c r="R208" i="9"/>
  <c r="F957" i="9"/>
  <c r="G957" i="9" s="1"/>
  <c r="J957" i="9" s="1"/>
  <c r="P208" i="9"/>
  <c r="AI208" i="9"/>
  <c r="AH208" i="9"/>
  <c r="Q208" i="9"/>
  <c r="B959" i="9"/>
  <c r="C958" i="9"/>
  <c r="E958" i="9" s="1"/>
  <c r="D957" i="9"/>
  <c r="O208" i="9"/>
  <c r="C955" i="7"/>
  <c r="B956" i="7"/>
  <c r="E954" i="7"/>
  <c r="D954" i="7"/>
  <c r="F954" i="7"/>
  <c r="G954" i="7" s="1"/>
  <c r="J954" i="7" s="1"/>
  <c r="AE931" i="1"/>
  <c r="Y930" i="1"/>
  <c r="Z487" i="1"/>
  <c r="L487" i="1" s="1"/>
  <c r="P487" i="1" s="1"/>
  <c r="V487" i="1"/>
  <c r="AD932" i="1"/>
  <c r="X931" i="1"/>
  <c r="AA931" i="1" s="1"/>
  <c r="J930" i="1"/>
  <c r="N930" i="1" s="1"/>
  <c r="R930" i="1"/>
  <c r="T930" i="1"/>
  <c r="K930" i="1"/>
  <c r="O930" i="1" s="1"/>
  <c r="Q930" i="1"/>
  <c r="Y208" i="9" l="1"/>
  <c r="X208" i="9"/>
  <c r="L208" i="9"/>
  <c r="AQ208" i="9"/>
  <c r="F958" i="9"/>
  <c r="G958" i="9"/>
  <c r="J958" i="9" s="1"/>
  <c r="N208" i="9"/>
  <c r="AS208" i="9"/>
  <c r="AC208" i="9"/>
  <c r="H957" i="9"/>
  <c r="H958" i="9" s="1"/>
  <c r="M208" i="9"/>
  <c r="AR208" i="9"/>
  <c r="AP208" i="9"/>
  <c r="AO208" i="9" s="1"/>
  <c r="D958" i="9"/>
  <c r="C959" i="9"/>
  <c r="E959" i="9" s="1"/>
  <c r="B960" i="9"/>
  <c r="F955" i="7"/>
  <c r="G955" i="7" s="1"/>
  <c r="J955" i="7" s="1"/>
  <c r="C956" i="7"/>
  <c r="B957" i="7"/>
  <c r="E955" i="7"/>
  <c r="D955" i="7"/>
  <c r="H954" i="7"/>
  <c r="AE932" i="1"/>
  <c r="Y931" i="1"/>
  <c r="AD933" i="1"/>
  <c r="X932" i="1"/>
  <c r="AA932" i="1" s="1"/>
  <c r="AK488" i="1"/>
  <c r="AI488" i="1" s="1"/>
  <c r="AF488" i="1" s="1"/>
  <c r="T931" i="1"/>
  <c r="K931" i="1"/>
  <c r="O931" i="1" s="1"/>
  <c r="J931" i="1"/>
  <c r="N931" i="1" s="1"/>
  <c r="R931" i="1"/>
  <c r="AL488" i="1"/>
  <c r="AJ489" i="1" s="1"/>
  <c r="AH489" i="1" s="1"/>
  <c r="Q931" i="1"/>
  <c r="F956" i="7" l="1"/>
  <c r="G956" i="7" s="1"/>
  <c r="J956" i="7" s="1"/>
  <c r="AT208" i="9"/>
  <c r="F959" i="9"/>
  <c r="AK209" i="9"/>
  <c r="B961" i="9"/>
  <c r="C960" i="9"/>
  <c r="E960" i="9" s="1"/>
  <c r="K209" i="9"/>
  <c r="AL209" i="9"/>
  <c r="AM209" i="9" s="1"/>
  <c r="AN209" i="9"/>
  <c r="D959" i="9"/>
  <c r="G959" i="9"/>
  <c r="J959" i="9" s="1"/>
  <c r="H955" i="7"/>
  <c r="H956" i="7" s="1"/>
  <c r="C957" i="7"/>
  <c r="B958" i="7"/>
  <c r="E956" i="7"/>
  <c r="D956" i="7"/>
  <c r="AE933" i="1"/>
  <c r="Y932" i="1"/>
  <c r="Z488" i="1"/>
  <c r="L488" i="1" s="1"/>
  <c r="P488" i="1" s="1"/>
  <c r="V488" i="1"/>
  <c r="AD934" i="1"/>
  <c r="X933" i="1"/>
  <c r="AA933" i="1" s="1"/>
  <c r="Q932" i="1"/>
  <c r="R932" i="1"/>
  <c r="J932" i="1"/>
  <c r="N932" i="1" s="1"/>
  <c r="T932" i="1"/>
  <c r="K932" i="1"/>
  <c r="O932" i="1" s="1"/>
  <c r="F960" i="9" l="1"/>
  <c r="G960" i="9" s="1"/>
  <c r="J960" i="9" s="1"/>
  <c r="S209" i="9"/>
  <c r="H959" i="9"/>
  <c r="D960" i="9"/>
  <c r="B962" i="9"/>
  <c r="C961" i="9"/>
  <c r="C958" i="7"/>
  <c r="B959" i="7"/>
  <c r="E957" i="7"/>
  <c r="D957" i="7"/>
  <c r="F957" i="7"/>
  <c r="G957" i="7" s="1"/>
  <c r="AE934" i="1"/>
  <c r="Y933" i="1"/>
  <c r="AD935" i="1"/>
  <c r="X934" i="1"/>
  <c r="AA934" i="1" s="1"/>
  <c r="AK489" i="1"/>
  <c r="AI489" i="1" s="1"/>
  <c r="AF489" i="1" s="1"/>
  <c r="T933" i="1"/>
  <c r="K933" i="1"/>
  <c r="O933" i="1" s="1"/>
  <c r="AL489" i="1"/>
  <c r="AJ490" i="1" s="1"/>
  <c r="AH490" i="1" s="1"/>
  <c r="R933" i="1"/>
  <c r="J933" i="1"/>
  <c r="N933" i="1" s="1"/>
  <c r="Q933" i="1"/>
  <c r="V209" i="9" l="1"/>
  <c r="AF209" i="9"/>
  <c r="AG209" i="9"/>
  <c r="Z209" i="9"/>
  <c r="AA209" i="9"/>
  <c r="U209" i="9"/>
  <c r="W209" i="9"/>
  <c r="T209" i="9" s="1"/>
  <c r="AB209" i="9" s="1"/>
  <c r="E961" i="9"/>
  <c r="H960" i="9"/>
  <c r="B963" i="9"/>
  <c r="C962" i="9"/>
  <c r="E962" i="9" s="1"/>
  <c r="D961" i="9"/>
  <c r="J957" i="7"/>
  <c r="F958" i="7" s="1"/>
  <c r="G958" i="7" s="1"/>
  <c r="J958" i="7" s="1"/>
  <c r="H957" i="7"/>
  <c r="C959" i="7"/>
  <c r="B960" i="7"/>
  <c r="E958" i="7"/>
  <c r="D958" i="7"/>
  <c r="AE935" i="1"/>
  <c r="Y934" i="1"/>
  <c r="Z489" i="1"/>
  <c r="L489" i="1" s="1"/>
  <c r="P489" i="1" s="1"/>
  <c r="V489" i="1"/>
  <c r="AD936" i="1"/>
  <c r="X935" i="1"/>
  <c r="AA935" i="1" s="1"/>
  <c r="R934" i="1"/>
  <c r="J934" i="1"/>
  <c r="N934" i="1" s="1"/>
  <c r="Q934" i="1"/>
  <c r="K934" i="1"/>
  <c r="O934" i="1" s="1"/>
  <c r="T934" i="1"/>
  <c r="R209" i="9" l="1"/>
  <c r="AE209" i="9"/>
  <c r="AD209" i="9"/>
  <c r="F962" i="9"/>
  <c r="F961" i="9"/>
  <c r="G961" i="9" s="1"/>
  <c r="O209" i="9"/>
  <c r="N209" i="9"/>
  <c r="AS209" i="9"/>
  <c r="AQ209" i="9"/>
  <c r="AH209" i="9"/>
  <c r="AI209" i="9"/>
  <c r="Q209" i="9"/>
  <c r="D962" i="9"/>
  <c r="C963" i="9"/>
  <c r="E963" i="9" s="1"/>
  <c r="B964" i="9"/>
  <c r="P209" i="9"/>
  <c r="AP209" i="9"/>
  <c r="AO209" i="9" s="1"/>
  <c r="G962" i="9"/>
  <c r="J962" i="9" s="1"/>
  <c r="H958" i="7"/>
  <c r="F959" i="7"/>
  <c r="G959" i="7" s="1"/>
  <c r="J959" i="7" s="1"/>
  <c r="E959" i="7"/>
  <c r="D959" i="7"/>
  <c r="C960" i="7"/>
  <c r="B961" i="7"/>
  <c r="AE936" i="1"/>
  <c r="Y935" i="1"/>
  <c r="AD937" i="1"/>
  <c r="X936" i="1"/>
  <c r="AA936" i="1" s="1"/>
  <c r="AK490" i="1"/>
  <c r="AI490" i="1" s="1"/>
  <c r="AF490" i="1" s="1"/>
  <c r="Q935" i="1"/>
  <c r="K935" i="1"/>
  <c r="O935" i="1" s="1"/>
  <c r="T935" i="1"/>
  <c r="AL490" i="1"/>
  <c r="AJ491" i="1" s="1"/>
  <c r="AH491" i="1" s="1"/>
  <c r="J935" i="1"/>
  <c r="N935" i="1" s="1"/>
  <c r="R935" i="1"/>
  <c r="Y209" i="9" l="1"/>
  <c r="X209" i="9"/>
  <c r="L209" i="9"/>
  <c r="AC209" i="9"/>
  <c r="J961" i="9"/>
  <c r="H961" i="9"/>
  <c r="F963" i="9"/>
  <c r="G963" i="9" s="1"/>
  <c r="J963" i="9" s="1"/>
  <c r="H962" i="9"/>
  <c r="M209" i="9"/>
  <c r="AR209" i="9"/>
  <c r="AT209" i="9" s="1"/>
  <c r="AK210" i="9" s="1"/>
  <c r="B965" i="9"/>
  <c r="C964" i="9"/>
  <c r="D963" i="9"/>
  <c r="E960" i="7"/>
  <c r="D960" i="7"/>
  <c r="F960" i="7"/>
  <c r="G960" i="7" s="1"/>
  <c r="J960" i="7" s="1"/>
  <c r="C961" i="7"/>
  <c r="B962" i="7"/>
  <c r="H959" i="7"/>
  <c r="AE937" i="1"/>
  <c r="Y936" i="1"/>
  <c r="Z490" i="1"/>
  <c r="L490" i="1" s="1"/>
  <c r="P490" i="1" s="1"/>
  <c r="V490" i="1"/>
  <c r="AD938" i="1"/>
  <c r="X937" i="1"/>
  <c r="AA937" i="1" s="1"/>
  <c r="T936" i="1"/>
  <c r="K936" i="1"/>
  <c r="O936" i="1" s="1"/>
  <c r="J936" i="1"/>
  <c r="N936" i="1" s="1"/>
  <c r="R936" i="1"/>
  <c r="Q936" i="1"/>
  <c r="H963" i="9" l="1"/>
  <c r="E964" i="9"/>
  <c r="K210" i="9"/>
  <c r="D964" i="9"/>
  <c r="C965" i="9"/>
  <c r="E965" i="9" s="1"/>
  <c r="B966" i="9"/>
  <c r="AL210" i="9"/>
  <c r="AM210" i="9" s="1"/>
  <c r="AN210" i="9"/>
  <c r="H960" i="7"/>
  <c r="F961" i="7"/>
  <c r="G961" i="7" s="1"/>
  <c r="J961" i="7" s="1"/>
  <c r="C962" i="7"/>
  <c r="B963" i="7"/>
  <c r="E961" i="7"/>
  <c r="D961" i="7"/>
  <c r="AE938" i="1"/>
  <c r="Y937" i="1"/>
  <c r="AD939" i="1"/>
  <c r="X938" i="1"/>
  <c r="AA938" i="1" s="1"/>
  <c r="AK491" i="1"/>
  <c r="AI491" i="1" s="1"/>
  <c r="AF491" i="1" s="1"/>
  <c r="Q937" i="1"/>
  <c r="J937" i="1"/>
  <c r="N937" i="1" s="1"/>
  <c r="R937" i="1"/>
  <c r="AL491" i="1"/>
  <c r="AJ492" i="1" s="1"/>
  <c r="AH492" i="1" s="1"/>
  <c r="T937" i="1"/>
  <c r="K937" i="1"/>
  <c r="O937" i="1" s="1"/>
  <c r="F964" i="9" l="1"/>
  <c r="G964" i="9" s="1"/>
  <c r="F965" i="9"/>
  <c r="S210" i="9"/>
  <c r="B967" i="9"/>
  <c r="C966" i="9"/>
  <c r="E966" i="9" s="1"/>
  <c r="D965" i="9"/>
  <c r="G965" i="9"/>
  <c r="J965" i="9" s="1"/>
  <c r="H961" i="7"/>
  <c r="E962" i="7"/>
  <c r="D962" i="7"/>
  <c r="F962" i="7"/>
  <c r="G962" i="7" s="1"/>
  <c r="C963" i="7"/>
  <c r="B964" i="7"/>
  <c r="AE939" i="1"/>
  <c r="Y938" i="1"/>
  <c r="Z491" i="1"/>
  <c r="L491" i="1" s="1"/>
  <c r="P491" i="1" s="1"/>
  <c r="V491" i="1"/>
  <c r="AD940" i="1"/>
  <c r="X939" i="1"/>
  <c r="AA939" i="1" s="1"/>
  <c r="K938" i="1"/>
  <c r="O938" i="1" s="1"/>
  <c r="T938" i="1"/>
  <c r="J938" i="1"/>
  <c r="N938" i="1" s="1"/>
  <c r="R938" i="1"/>
  <c r="Q938" i="1"/>
  <c r="V210" i="9" l="1"/>
  <c r="AF210" i="9"/>
  <c r="AG210" i="9"/>
  <c r="AA210" i="9"/>
  <c r="Z210" i="9"/>
  <c r="U210" i="9"/>
  <c r="W210" i="9"/>
  <c r="T210" i="9" s="1"/>
  <c r="AB210" i="9" s="1"/>
  <c r="F966" i="9"/>
  <c r="G966" i="9" s="1"/>
  <c r="J966" i="9" s="1"/>
  <c r="J964" i="9"/>
  <c r="H964" i="9"/>
  <c r="H965" i="9" s="1"/>
  <c r="D966" i="9"/>
  <c r="C967" i="9"/>
  <c r="E967" i="9" s="1"/>
  <c r="B968" i="9"/>
  <c r="J962" i="7"/>
  <c r="F963" i="7" s="1"/>
  <c r="G963" i="7" s="1"/>
  <c r="J963" i="7" s="1"/>
  <c r="H962" i="7"/>
  <c r="C964" i="7"/>
  <c r="B965" i="7"/>
  <c r="E963" i="7"/>
  <c r="D963" i="7"/>
  <c r="AE940" i="1"/>
  <c r="Y939" i="1"/>
  <c r="AD941" i="1"/>
  <c r="X940" i="1"/>
  <c r="AA940" i="1" s="1"/>
  <c r="AK492" i="1"/>
  <c r="AI492" i="1" s="1"/>
  <c r="AF492" i="1" s="1"/>
  <c r="AL492" i="1"/>
  <c r="AJ493" i="1" s="1"/>
  <c r="AH493" i="1" s="1"/>
  <c r="Q939" i="1"/>
  <c r="R939" i="1"/>
  <c r="J939" i="1"/>
  <c r="N939" i="1" s="1"/>
  <c r="T939" i="1"/>
  <c r="K939" i="1"/>
  <c r="O939" i="1" s="1"/>
  <c r="H966" i="9" l="1"/>
  <c r="AE210" i="9"/>
  <c r="AD210" i="9"/>
  <c r="R210" i="9"/>
  <c r="F967" i="9"/>
  <c r="G967" i="9" s="1"/>
  <c r="J967" i="9" s="1"/>
  <c r="AI210" i="9"/>
  <c r="AH210" i="9"/>
  <c r="Q210" i="9"/>
  <c r="B969" i="9"/>
  <c r="C968" i="9"/>
  <c r="E968" i="9" s="1"/>
  <c r="D967" i="9"/>
  <c r="P210" i="9"/>
  <c r="O210" i="9"/>
  <c r="C965" i="7"/>
  <c r="B966" i="7"/>
  <c r="E964" i="7"/>
  <c r="D964" i="7"/>
  <c r="H963" i="7"/>
  <c r="F964" i="7"/>
  <c r="G964" i="7" s="1"/>
  <c r="J964" i="7" s="1"/>
  <c r="AE941" i="1"/>
  <c r="Y940" i="1"/>
  <c r="Z492" i="1"/>
  <c r="L492" i="1" s="1"/>
  <c r="P492" i="1" s="1"/>
  <c r="V492" i="1"/>
  <c r="AD942" i="1"/>
  <c r="X941" i="1"/>
  <c r="AA941" i="1" s="1"/>
  <c r="T940" i="1"/>
  <c r="K940" i="1"/>
  <c r="O940" i="1" s="1"/>
  <c r="Q940" i="1"/>
  <c r="R940" i="1"/>
  <c r="J940" i="1"/>
  <c r="N940" i="1" s="1"/>
  <c r="X210" i="9" l="1"/>
  <c r="Y210" i="9"/>
  <c r="L210" i="9"/>
  <c r="AP210" i="9"/>
  <c r="AO210" i="9" s="1"/>
  <c r="AQ210" i="9"/>
  <c r="F968" i="9"/>
  <c r="G968" i="9" s="1"/>
  <c r="J968" i="9" s="1"/>
  <c r="H967" i="9"/>
  <c r="AS210" i="9"/>
  <c r="N210" i="9"/>
  <c r="AC210" i="9"/>
  <c r="D968" i="9"/>
  <c r="B970" i="9"/>
  <c r="C969" i="9"/>
  <c r="E969" i="9" s="1"/>
  <c r="M210" i="9"/>
  <c r="AR210" i="9"/>
  <c r="F965" i="7"/>
  <c r="G965" i="7" s="1"/>
  <c r="J965" i="7" s="1"/>
  <c r="H964" i="7"/>
  <c r="C966" i="7"/>
  <c r="B967" i="7"/>
  <c r="E965" i="7"/>
  <c r="D965" i="7"/>
  <c r="AE942" i="1"/>
  <c r="Y941" i="1"/>
  <c r="AD943" i="1"/>
  <c r="X942" i="1"/>
  <c r="AA942" i="1" s="1"/>
  <c r="AK493" i="1"/>
  <c r="AI493" i="1" s="1"/>
  <c r="AF493" i="1" s="1"/>
  <c r="AL493" i="1"/>
  <c r="AJ494" i="1" s="1"/>
  <c r="AH494" i="1" s="1"/>
  <c r="R941" i="1"/>
  <c r="J941" i="1"/>
  <c r="N941" i="1" s="1"/>
  <c r="Q941" i="1"/>
  <c r="T941" i="1"/>
  <c r="K941" i="1"/>
  <c r="O941" i="1" s="1"/>
  <c r="AT210" i="9" l="1"/>
  <c r="AK211" i="9"/>
  <c r="F969" i="9"/>
  <c r="D969" i="9"/>
  <c r="K211" i="9"/>
  <c r="B971" i="9"/>
  <c r="C970" i="9"/>
  <c r="E970" i="9" s="1"/>
  <c r="AL211" i="9"/>
  <c r="AM211" i="9" s="1"/>
  <c r="AN211" i="9"/>
  <c r="G969" i="9"/>
  <c r="J969" i="9" s="1"/>
  <c r="H968" i="9"/>
  <c r="F966" i="7"/>
  <c r="G966" i="7" s="1"/>
  <c r="J966" i="7" s="1"/>
  <c r="H965" i="7"/>
  <c r="E966" i="7"/>
  <c r="D966" i="7"/>
  <c r="C967" i="7"/>
  <c r="B968" i="7"/>
  <c r="AE943" i="1"/>
  <c r="Y942" i="1"/>
  <c r="Z493" i="1"/>
  <c r="L493" i="1" s="1"/>
  <c r="P493" i="1" s="1"/>
  <c r="V493" i="1"/>
  <c r="AD944" i="1"/>
  <c r="X943" i="1"/>
  <c r="AA943" i="1" s="1"/>
  <c r="K942" i="1"/>
  <c r="O942" i="1" s="1"/>
  <c r="T942" i="1"/>
  <c r="Q942" i="1"/>
  <c r="R942" i="1"/>
  <c r="J942" i="1"/>
  <c r="N942" i="1" s="1"/>
  <c r="F967" i="7" l="1"/>
  <c r="G967" i="7" s="1"/>
  <c r="J967" i="7" s="1"/>
  <c r="H966" i="7"/>
  <c r="F970" i="9"/>
  <c r="G970" i="9" s="1"/>
  <c r="J970" i="9" s="1"/>
  <c r="S211" i="9"/>
  <c r="C971" i="9"/>
  <c r="E971" i="9" s="1"/>
  <c r="B972" i="9"/>
  <c r="D970" i="9"/>
  <c r="H969" i="9"/>
  <c r="C968" i="7"/>
  <c r="B969" i="7"/>
  <c r="E967" i="7"/>
  <c r="D967" i="7"/>
  <c r="H967" i="7"/>
  <c r="AE944" i="1"/>
  <c r="Y943" i="1"/>
  <c r="AD945" i="1"/>
  <c r="X944" i="1"/>
  <c r="AA944" i="1" s="1"/>
  <c r="AK494" i="1"/>
  <c r="AI494" i="1" s="1"/>
  <c r="AF494" i="1" s="1"/>
  <c r="AL494" i="1"/>
  <c r="AJ495" i="1" s="1"/>
  <c r="AH495" i="1" s="1"/>
  <c r="Q943" i="1"/>
  <c r="T943" i="1"/>
  <c r="K943" i="1"/>
  <c r="O943" i="1" s="1"/>
  <c r="R943" i="1"/>
  <c r="J943" i="1"/>
  <c r="N943" i="1" s="1"/>
  <c r="V211" i="9" l="1"/>
  <c r="AG211" i="9" s="1"/>
  <c r="AF211" i="9"/>
  <c r="AA211" i="9"/>
  <c r="Z211" i="9"/>
  <c r="U211" i="9"/>
  <c r="W211" i="9"/>
  <c r="T211" i="9" s="1"/>
  <c r="AB211" i="9" s="1"/>
  <c r="H970" i="9"/>
  <c r="F971" i="9"/>
  <c r="G971" i="9" s="1"/>
  <c r="J971" i="9" s="1"/>
  <c r="D971" i="9"/>
  <c r="B973" i="9"/>
  <c r="C972" i="9"/>
  <c r="E972" i="9" s="1"/>
  <c r="C969" i="7"/>
  <c r="B970" i="7"/>
  <c r="E968" i="7"/>
  <c r="D968" i="7"/>
  <c r="F968" i="7"/>
  <c r="G968" i="7" s="1"/>
  <c r="J968" i="7" s="1"/>
  <c r="AE945" i="1"/>
  <c r="Y944" i="1"/>
  <c r="Z494" i="1"/>
  <c r="L494" i="1" s="1"/>
  <c r="P494" i="1" s="1"/>
  <c r="V494" i="1"/>
  <c r="AD946" i="1"/>
  <c r="X945" i="1"/>
  <c r="AA945" i="1" s="1"/>
  <c r="Q944" i="1"/>
  <c r="R944" i="1"/>
  <c r="J944" i="1"/>
  <c r="N944" i="1" s="1"/>
  <c r="K944" i="1"/>
  <c r="O944" i="1" s="1"/>
  <c r="T944" i="1"/>
  <c r="R211" i="9" l="1"/>
  <c r="AE211" i="9"/>
  <c r="AD211" i="9"/>
  <c r="F972" i="9"/>
  <c r="G972" i="9" s="1"/>
  <c r="J972" i="9" s="1"/>
  <c r="O211" i="9"/>
  <c r="AQ211" i="9"/>
  <c r="AI211" i="9"/>
  <c r="AH211" i="9"/>
  <c r="Q211" i="9"/>
  <c r="D972" i="9"/>
  <c r="C973" i="9"/>
  <c r="E973" i="9" s="1"/>
  <c r="B974" i="9"/>
  <c r="P211" i="9"/>
  <c r="H971" i="9"/>
  <c r="F969" i="7"/>
  <c r="G969" i="7" s="1"/>
  <c r="J969" i="7" s="1"/>
  <c r="C970" i="7"/>
  <c r="B971" i="7"/>
  <c r="E969" i="7"/>
  <c r="D969" i="7"/>
  <c r="H968" i="7"/>
  <c r="H969" i="7" s="1"/>
  <c r="AE946" i="1"/>
  <c r="Y945" i="1"/>
  <c r="AD947" i="1"/>
  <c r="X946" i="1"/>
  <c r="AA946" i="1" s="1"/>
  <c r="AK495" i="1"/>
  <c r="AI495" i="1" s="1"/>
  <c r="AF495" i="1" s="1"/>
  <c r="AL495" i="1"/>
  <c r="AJ496" i="1" s="1"/>
  <c r="AH496" i="1" s="1"/>
  <c r="T945" i="1"/>
  <c r="K945" i="1"/>
  <c r="O945" i="1" s="1"/>
  <c r="R945" i="1"/>
  <c r="J945" i="1"/>
  <c r="N945" i="1" s="1"/>
  <c r="Q945" i="1"/>
  <c r="Y211" i="9" l="1"/>
  <c r="X211" i="9"/>
  <c r="L211" i="9"/>
  <c r="F973" i="9"/>
  <c r="G973" i="9" s="1"/>
  <c r="J973" i="9" s="1"/>
  <c r="H972" i="9"/>
  <c r="D973" i="9"/>
  <c r="C974" i="9"/>
  <c r="E974" i="9" s="1"/>
  <c r="B975" i="9"/>
  <c r="H973" i="9"/>
  <c r="N211" i="9"/>
  <c r="AS211" i="9"/>
  <c r="AC211" i="9"/>
  <c r="AR211" i="9"/>
  <c r="M211" i="9"/>
  <c r="AP211" i="9"/>
  <c r="AO211" i="9" s="1"/>
  <c r="B972" i="7"/>
  <c r="C971" i="7"/>
  <c r="E970" i="7"/>
  <c r="D970" i="7"/>
  <c r="F970" i="7"/>
  <c r="G970" i="7" s="1"/>
  <c r="J970" i="7" s="1"/>
  <c r="AE947" i="1"/>
  <c r="Y946" i="1"/>
  <c r="Z495" i="1"/>
  <c r="L495" i="1" s="1"/>
  <c r="P495" i="1" s="1"/>
  <c r="V495" i="1"/>
  <c r="AD948" i="1"/>
  <c r="X947" i="1"/>
  <c r="AA947" i="1" s="1"/>
  <c r="Q946" i="1"/>
  <c r="J946" i="1"/>
  <c r="N946" i="1" s="1"/>
  <c r="R946" i="1"/>
  <c r="K946" i="1"/>
  <c r="O946" i="1" s="1"/>
  <c r="T946" i="1"/>
  <c r="AT211" i="9" l="1"/>
  <c r="AK212" i="9" s="1"/>
  <c r="F974" i="9"/>
  <c r="K212" i="9"/>
  <c r="B976" i="9"/>
  <c r="C975" i="9"/>
  <c r="E975" i="9" s="1"/>
  <c r="D974" i="9"/>
  <c r="G974" i="9"/>
  <c r="J974" i="9" s="1"/>
  <c r="F971" i="7"/>
  <c r="G971" i="7" s="1"/>
  <c r="J971" i="7" s="1"/>
  <c r="C972" i="7"/>
  <c r="B973" i="7"/>
  <c r="H970" i="7"/>
  <c r="E971" i="7"/>
  <c r="D971" i="7"/>
  <c r="AE948" i="1"/>
  <c r="Y947" i="1"/>
  <c r="AD949" i="1"/>
  <c r="X948" i="1"/>
  <c r="AA948" i="1" s="1"/>
  <c r="AK496" i="1"/>
  <c r="AI496" i="1" s="1"/>
  <c r="AF496" i="1" s="1"/>
  <c r="AL496" i="1"/>
  <c r="AJ497" i="1" s="1"/>
  <c r="AH497" i="1" s="1"/>
  <c r="K947" i="1"/>
  <c r="O947" i="1" s="1"/>
  <c r="T947" i="1"/>
  <c r="R947" i="1"/>
  <c r="J947" i="1"/>
  <c r="N947" i="1" s="1"/>
  <c r="Q947" i="1"/>
  <c r="AL212" i="9" l="1"/>
  <c r="AM212" i="9" s="1"/>
  <c r="AN212" i="9"/>
  <c r="F975" i="9"/>
  <c r="S212" i="9"/>
  <c r="H974" i="9"/>
  <c r="D975" i="9"/>
  <c r="B977" i="9"/>
  <c r="C976" i="9"/>
  <c r="E976" i="9" s="1"/>
  <c r="G975" i="9"/>
  <c r="J975" i="9" s="1"/>
  <c r="H971" i="7"/>
  <c r="F972" i="7"/>
  <c r="G972" i="7" s="1"/>
  <c r="J972" i="7" s="1"/>
  <c r="C973" i="7"/>
  <c r="B974" i="7"/>
  <c r="D972" i="7"/>
  <c r="E972" i="7"/>
  <c r="AE949" i="1"/>
  <c r="Y948" i="1"/>
  <c r="Z496" i="1"/>
  <c r="L496" i="1" s="1"/>
  <c r="P496" i="1" s="1"/>
  <c r="V496" i="1"/>
  <c r="AD950" i="1"/>
  <c r="X949" i="1"/>
  <c r="AA949" i="1" s="1"/>
  <c r="K948" i="1"/>
  <c r="O948" i="1" s="1"/>
  <c r="T948" i="1"/>
  <c r="J948" i="1"/>
  <c r="N948" i="1" s="1"/>
  <c r="R948" i="1"/>
  <c r="Q948" i="1"/>
  <c r="V212" i="9" l="1"/>
  <c r="AF212" i="9"/>
  <c r="AG212" i="9"/>
  <c r="AA212" i="9"/>
  <c r="Z212" i="9"/>
  <c r="U212" i="9"/>
  <c r="W212" i="9"/>
  <c r="T212" i="9" s="1"/>
  <c r="AB212" i="9" s="1"/>
  <c r="F976" i="9"/>
  <c r="G976" i="9" s="1"/>
  <c r="J976" i="9" s="1"/>
  <c r="B978" i="9"/>
  <c r="C977" i="9"/>
  <c r="E977" i="9" s="1"/>
  <c r="D976" i="9"/>
  <c r="H975" i="9"/>
  <c r="H972" i="7"/>
  <c r="D973" i="7"/>
  <c r="E973" i="7"/>
  <c r="F973" i="7"/>
  <c r="G973" i="7" s="1"/>
  <c r="J973" i="7" s="1"/>
  <c r="C974" i="7"/>
  <c r="B975" i="7"/>
  <c r="AE950" i="1"/>
  <c r="Y949" i="1"/>
  <c r="AD951" i="1"/>
  <c r="X950" i="1"/>
  <c r="AA950" i="1" s="1"/>
  <c r="AK497" i="1"/>
  <c r="AI497" i="1" s="1"/>
  <c r="AF497" i="1" s="1"/>
  <c r="R949" i="1"/>
  <c r="J949" i="1"/>
  <c r="N949" i="1" s="1"/>
  <c r="AL497" i="1"/>
  <c r="AJ498" i="1" s="1"/>
  <c r="AH498" i="1" s="1"/>
  <c r="Q949" i="1"/>
  <c r="T949" i="1"/>
  <c r="K949" i="1"/>
  <c r="O949" i="1" s="1"/>
  <c r="AE212" i="9" l="1"/>
  <c r="AD212" i="9"/>
  <c r="R212" i="9"/>
  <c r="F977" i="9"/>
  <c r="G977" i="9" s="1"/>
  <c r="J977" i="9" s="1"/>
  <c r="H976" i="9"/>
  <c r="H977" i="9" s="1"/>
  <c r="Q212" i="9"/>
  <c r="AH212" i="9"/>
  <c r="AI212" i="9"/>
  <c r="P212" i="9"/>
  <c r="D977" i="9"/>
  <c r="O212" i="9"/>
  <c r="B979" i="9"/>
  <c r="C978" i="9"/>
  <c r="E978" i="9" s="1"/>
  <c r="H973" i="7"/>
  <c r="C975" i="7"/>
  <c r="B976" i="7"/>
  <c r="E974" i="7"/>
  <c r="D974" i="7"/>
  <c r="F974" i="7"/>
  <c r="G974" i="7" s="1"/>
  <c r="J974" i="7" s="1"/>
  <c r="F975" i="7" s="1"/>
  <c r="G975" i="7" s="1"/>
  <c r="J975" i="7" s="1"/>
  <c r="AE951" i="1"/>
  <c r="Y950" i="1"/>
  <c r="Z497" i="1"/>
  <c r="L497" i="1" s="1"/>
  <c r="P497" i="1" s="1"/>
  <c r="V497" i="1"/>
  <c r="AD952" i="1"/>
  <c r="X951" i="1"/>
  <c r="AA951" i="1" s="1"/>
  <c r="Q950" i="1"/>
  <c r="T950" i="1"/>
  <c r="K950" i="1"/>
  <c r="O950" i="1" s="1"/>
  <c r="J950" i="1"/>
  <c r="N950" i="1" s="1"/>
  <c r="R950" i="1"/>
  <c r="Y212" i="9" l="1"/>
  <c r="X212" i="9"/>
  <c r="L212" i="9"/>
  <c r="AQ212" i="9"/>
  <c r="F978" i="9"/>
  <c r="G978" i="9" s="1"/>
  <c r="M212" i="9"/>
  <c r="AR212" i="9"/>
  <c r="AP212" i="9"/>
  <c r="AO212" i="9" s="1"/>
  <c r="D978" i="9"/>
  <c r="C979" i="9"/>
  <c r="E979" i="9" s="1"/>
  <c r="B980" i="9"/>
  <c r="N212" i="9"/>
  <c r="AS212" i="9"/>
  <c r="AC212" i="9"/>
  <c r="H974" i="7"/>
  <c r="H975" i="7" s="1"/>
  <c r="C976" i="7"/>
  <c r="B977" i="7"/>
  <c r="E975" i="7"/>
  <c r="D975" i="7"/>
  <c r="AE952" i="1"/>
  <c r="Y951" i="1"/>
  <c r="AD953" i="1"/>
  <c r="X952" i="1"/>
  <c r="AA952" i="1" s="1"/>
  <c r="AK498" i="1"/>
  <c r="AI498" i="1" s="1"/>
  <c r="AF498" i="1" s="1"/>
  <c r="T951" i="1"/>
  <c r="K951" i="1"/>
  <c r="O951" i="1" s="1"/>
  <c r="AL498" i="1"/>
  <c r="AJ499" i="1" s="1"/>
  <c r="AH499" i="1" s="1"/>
  <c r="J951" i="1"/>
  <c r="N951" i="1" s="1"/>
  <c r="R951" i="1"/>
  <c r="Q951" i="1"/>
  <c r="AT212" i="9" l="1"/>
  <c r="F979" i="9"/>
  <c r="J978" i="9"/>
  <c r="G979" i="9" s="1"/>
  <c r="J979" i="9" s="1"/>
  <c r="H978" i="9"/>
  <c r="D979" i="9"/>
  <c r="C980" i="9"/>
  <c r="E980" i="9" s="1"/>
  <c r="B981" i="9"/>
  <c r="AK213" i="9"/>
  <c r="K213" i="9"/>
  <c r="C977" i="7"/>
  <c r="B978" i="7"/>
  <c r="E976" i="7"/>
  <c r="D976" i="7"/>
  <c r="F976" i="7"/>
  <c r="G976" i="7" s="1"/>
  <c r="J976" i="7" s="1"/>
  <c r="AE953" i="1"/>
  <c r="Y952" i="1"/>
  <c r="Z498" i="1"/>
  <c r="L498" i="1" s="1"/>
  <c r="P498" i="1" s="1"/>
  <c r="V498" i="1"/>
  <c r="AD954" i="1"/>
  <c r="X953" i="1"/>
  <c r="AA953" i="1" s="1"/>
  <c r="Q952" i="1"/>
  <c r="J952" i="1"/>
  <c r="N952" i="1" s="1"/>
  <c r="R952" i="1"/>
  <c r="T952" i="1"/>
  <c r="K952" i="1"/>
  <c r="O952" i="1" s="1"/>
  <c r="F977" i="7" l="1"/>
  <c r="G977" i="7" s="1"/>
  <c r="J977" i="7" s="1"/>
  <c r="F980" i="9"/>
  <c r="S213" i="9"/>
  <c r="B982" i="9"/>
  <c r="C981" i="9"/>
  <c r="E981" i="9" s="1"/>
  <c r="H979" i="9"/>
  <c r="AL213" i="9"/>
  <c r="AM213" i="9" s="1"/>
  <c r="AN213" i="9"/>
  <c r="D980" i="9"/>
  <c r="G980" i="9"/>
  <c r="J980" i="9" s="1"/>
  <c r="E977" i="7"/>
  <c r="D977" i="7"/>
  <c r="H976" i="7"/>
  <c r="H977" i="7" s="1"/>
  <c r="C978" i="7"/>
  <c r="F978" i="7" s="1"/>
  <c r="G978" i="7" s="1"/>
  <c r="J978" i="7" s="1"/>
  <c r="B979" i="7"/>
  <c r="AE954" i="1"/>
  <c r="Y953" i="1"/>
  <c r="AD955" i="1"/>
  <c r="X954" i="1"/>
  <c r="AA954" i="1" s="1"/>
  <c r="AK499" i="1"/>
  <c r="AI499" i="1" s="1"/>
  <c r="AF499" i="1" s="1"/>
  <c r="AL499" i="1"/>
  <c r="AJ500" i="1" s="1"/>
  <c r="AH500" i="1" s="1"/>
  <c r="J953" i="1"/>
  <c r="N953" i="1" s="1"/>
  <c r="R953" i="1"/>
  <c r="T953" i="1"/>
  <c r="K953" i="1"/>
  <c r="O953" i="1" s="1"/>
  <c r="Q953" i="1"/>
  <c r="AF213" i="9" l="1"/>
  <c r="AA213" i="9"/>
  <c r="Z213" i="9"/>
  <c r="V213" i="9"/>
  <c r="AG213" i="9" s="1"/>
  <c r="W213" i="9"/>
  <c r="T213" i="9" s="1"/>
  <c r="AB213" i="9" s="1"/>
  <c r="F981" i="9"/>
  <c r="G981" i="9" s="1"/>
  <c r="J981" i="9" s="1"/>
  <c r="H980" i="9"/>
  <c r="D981" i="9"/>
  <c r="B983" i="9"/>
  <c r="C982" i="9"/>
  <c r="E982" i="9" s="1"/>
  <c r="C979" i="7"/>
  <c r="B980" i="7"/>
  <c r="H978" i="7"/>
  <c r="E978" i="7"/>
  <c r="D978" i="7"/>
  <c r="AE955" i="1"/>
  <c r="Y954" i="1"/>
  <c r="Z499" i="1"/>
  <c r="L499" i="1" s="1"/>
  <c r="P499" i="1" s="1"/>
  <c r="V499" i="1"/>
  <c r="AD956" i="1"/>
  <c r="X955" i="1"/>
  <c r="AA955" i="1" s="1"/>
  <c r="T954" i="1"/>
  <c r="K954" i="1"/>
  <c r="O954" i="1" s="1"/>
  <c r="R954" i="1"/>
  <c r="J954" i="1"/>
  <c r="N954" i="1" s="1"/>
  <c r="Q954" i="1"/>
  <c r="U213" i="9" l="1"/>
  <c r="R213" i="9"/>
  <c r="F982" i="9"/>
  <c r="H981" i="9"/>
  <c r="D982" i="9"/>
  <c r="B984" i="9"/>
  <c r="C983" i="9"/>
  <c r="E983" i="9" s="1"/>
  <c r="Q213" i="9"/>
  <c r="AI213" i="9"/>
  <c r="AH213" i="9"/>
  <c r="O213" i="9"/>
  <c r="G982" i="9"/>
  <c r="J982" i="9" s="1"/>
  <c r="P213" i="9"/>
  <c r="C980" i="7"/>
  <c r="B981" i="7"/>
  <c r="E979" i="7"/>
  <c r="D979" i="7"/>
  <c r="F979" i="7"/>
  <c r="G979" i="7" s="1"/>
  <c r="J979" i="7" s="1"/>
  <c r="F980" i="7" s="1"/>
  <c r="G980" i="7" s="1"/>
  <c r="J980" i="7" s="1"/>
  <c r="AE956" i="1"/>
  <c r="Y955" i="1"/>
  <c r="AD957" i="1"/>
  <c r="X956" i="1"/>
  <c r="AA956" i="1" s="1"/>
  <c r="AK500" i="1"/>
  <c r="AI500" i="1" s="1"/>
  <c r="AF500" i="1" s="1"/>
  <c r="AL500" i="1"/>
  <c r="AJ501" i="1" s="1"/>
  <c r="AH501" i="1" s="1"/>
  <c r="Q955" i="1"/>
  <c r="J955" i="1"/>
  <c r="N955" i="1" s="1"/>
  <c r="R955" i="1"/>
  <c r="T955" i="1"/>
  <c r="K955" i="1"/>
  <c r="O955" i="1" s="1"/>
  <c r="Y213" i="9" l="1"/>
  <c r="X213" i="9"/>
  <c r="AE213" i="9"/>
  <c r="AD213" i="9"/>
  <c r="L213" i="9"/>
  <c r="AQ213" i="9"/>
  <c r="F983" i="9"/>
  <c r="G983" i="9"/>
  <c r="J983" i="9" s="1"/>
  <c r="H982" i="9"/>
  <c r="H983" i="9" s="1"/>
  <c r="M213" i="9"/>
  <c r="AR213" i="9"/>
  <c r="AP213" i="9"/>
  <c r="AO213" i="9" s="1"/>
  <c r="D983" i="9"/>
  <c r="AS213" i="9"/>
  <c r="N213" i="9"/>
  <c r="AC213" i="9"/>
  <c r="C984" i="9"/>
  <c r="E984" i="9" s="1"/>
  <c r="B985" i="9"/>
  <c r="C981" i="7"/>
  <c r="B982" i="7"/>
  <c r="E980" i="7"/>
  <c r="D980" i="7"/>
  <c r="H979" i="7"/>
  <c r="H980" i="7" s="1"/>
  <c r="AE957" i="1"/>
  <c r="Y956" i="1"/>
  <c r="Z500" i="1"/>
  <c r="L500" i="1" s="1"/>
  <c r="P500" i="1" s="1"/>
  <c r="V500" i="1"/>
  <c r="AD958" i="1"/>
  <c r="X957" i="1"/>
  <c r="AA957" i="1" s="1"/>
  <c r="R956" i="1"/>
  <c r="J956" i="1"/>
  <c r="N956" i="1" s="1"/>
  <c r="T956" i="1"/>
  <c r="K956" i="1"/>
  <c r="O956" i="1" s="1"/>
  <c r="Q956" i="1"/>
  <c r="AT213" i="9" l="1"/>
  <c r="F984" i="9"/>
  <c r="AK214" i="9"/>
  <c r="AL214" i="9" s="1"/>
  <c r="AM214" i="9" s="1"/>
  <c r="K214" i="9"/>
  <c r="B986" i="9"/>
  <c r="C985" i="9"/>
  <c r="E985" i="9" s="1"/>
  <c r="D984" i="9"/>
  <c r="G984" i="9"/>
  <c r="C982" i="7"/>
  <c r="B983" i="7"/>
  <c r="E981" i="7"/>
  <c r="D981" i="7"/>
  <c r="F981" i="7"/>
  <c r="G981" i="7" s="1"/>
  <c r="J981" i="7" s="1"/>
  <c r="AE958" i="1"/>
  <c r="Y957" i="1"/>
  <c r="AD959" i="1"/>
  <c r="X958" i="1"/>
  <c r="AA958" i="1" s="1"/>
  <c r="AK501" i="1"/>
  <c r="AI501" i="1" s="1"/>
  <c r="AF501" i="1" s="1"/>
  <c r="Q957" i="1"/>
  <c r="AL501" i="1"/>
  <c r="AJ502" i="1" s="1"/>
  <c r="AH502" i="1" s="1"/>
  <c r="K957" i="1"/>
  <c r="O957" i="1" s="1"/>
  <c r="T957" i="1"/>
  <c r="R957" i="1"/>
  <c r="J957" i="1"/>
  <c r="N957" i="1" s="1"/>
  <c r="F985" i="9" l="1"/>
  <c r="S214" i="9"/>
  <c r="AN214" i="9"/>
  <c r="B987" i="9"/>
  <c r="C986" i="9"/>
  <c r="E986" i="9" s="1"/>
  <c r="J984" i="9"/>
  <c r="G985" i="9" s="1"/>
  <c r="J985" i="9" s="1"/>
  <c r="H984" i="9"/>
  <c r="D985" i="9"/>
  <c r="H981" i="7"/>
  <c r="E982" i="7"/>
  <c r="D982" i="7"/>
  <c r="F982" i="7"/>
  <c r="G982" i="7" s="1"/>
  <c r="J982" i="7" s="1"/>
  <c r="C983" i="7"/>
  <c r="B984" i="7"/>
  <c r="AE959" i="1"/>
  <c r="Y958" i="1"/>
  <c r="Z501" i="1"/>
  <c r="L501" i="1" s="1"/>
  <c r="P501" i="1" s="1"/>
  <c r="V501" i="1"/>
  <c r="AD960" i="1"/>
  <c r="X959" i="1"/>
  <c r="AA959" i="1" s="1"/>
  <c r="R958" i="1"/>
  <c r="J958" i="1"/>
  <c r="N958" i="1" s="1"/>
  <c r="T958" i="1"/>
  <c r="K958" i="1"/>
  <c r="O958" i="1" s="1"/>
  <c r="Q958" i="1"/>
  <c r="V214" i="9" l="1"/>
  <c r="AF214" i="9"/>
  <c r="AG214" i="9"/>
  <c r="AA214" i="9"/>
  <c r="Z214" i="9"/>
  <c r="U214" i="9"/>
  <c r="W214" i="9"/>
  <c r="T214" i="9" s="1"/>
  <c r="AB214" i="9" s="1"/>
  <c r="F986" i="9"/>
  <c r="G986" i="9" s="1"/>
  <c r="J986" i="9" s="1"/>
  <c r="H985" i="9"/>
  <c r="D986" i="9"/>
  <c r="B988" i="9"/>
  <c r="C987" i="9"/>
  <c r="E987" i="9" s="1"/>
  <c r="F983" i="7"/>
  <c r="G983" i="7" s="1"/>
  <c r="J983" i="7" s="1"/>
  <c r="H982" i="7"/>
  <c r="C984" i="7"/>
  <c r="B985" i="7"/>
  <c r="E983" i="7"/>
  <c r="D983" i="7"/>
  <c r="AE960" i="1"/>
  <c r="Y959" i="1"/>
  <c r="AD961" i="1"/>
  <c r="X960" i="1"/>
  <c r="AA960" i="1" s="1"/>
  <c r="AK502" i="1"/>
  <c r="AI502" i="1" s="1"/>
  <c r="AF502" i="1" s="1"/>
  <c r="AL502" i="1"/>
  <c r="AJ503" i="1" s="1"/>
  <c r="AH503" i="1" s="1"/>
  <c r="T959" i="1"/>
  <c r="K959" i="1"/>
  <c r="O959" i="1" s="1"/>
  <c r="Q959" i="1"/>
  <c r="R959" i="1"/>
  <c r="J959" i="1"/>
  <c r="N959" i="1" s="1"/>
  <c r="AE214" i="9" l="1"/>
  <c r="AD214" i="9"/>
  <c r="R214" i="9"/>
  <c r="F987" i="9"/>
  <c r="G987" i="9" s="1"/>
  <c r="J987" i="9" s="1"/>
  <c r="H986" i="9"/>
  <c r="B989" i="9"/>
  <c r="C988" i="9"/>
  <c r="E988" i="9" s="1"/>
  <c r="AI214" i="9"/>
  <c r="Q214" i="9"/>
  <c r="AH214" i="9"/>
  <c r="O214" i="9"/>
  <c r="AQ214" i="9"/>
  <c r="D987" i="9"/>
  <c r="P214" i="9"/>
  <c r="AP214" i="9"/>
  <c r="AO214" i="9" s="1"/>
  <c r="F984" i="7"/>
  <c r="G984" i="7" s="1"/>
  <c r="J984" i="7" s="1"/>
  <c r="H983" i="7"/>
  <c r="C985" i="7"/>
  <c r="B986" i="7"/>
  <c r="E984" i="7"/>
  <c r="D984" i="7"/>
  <c r="H984" i="7"/>
  <c r="AE961" i="1"/>
  <c r="Y960" i="1"/>
  <c r="Z502" i="1"/>
  <c r="L502" i="1" s="1"/>
  <c r="P502" i="1" s="1"/>
  <c r="V502" i="1"/>
  <c r="AD962" i="1"/>
  <c r="X961" i="1"/>
  <c r="AA961" i="1" s="1"/>
  <c r="Q960" i="1"/>
  <c r="K960" i="1"/>
  <c r="O960" i="1" s="1"/>
  <c r="T960" i="1"/>
  <c r="J960" i="1"/>
  <c r="N960" i="1" s="1"/>
  <c r="R960" i="1"/>
  <c r="F985" i="7" l="1"/>
  <c r="G985" i="7" s="1"/>
  <c r="J985" i="7" s="1"/>
  <c r="Y214" i="9"/>
  <c r="X214" i="9"/>
  <c r="L214" i="9"/>
  <c r="F988" i="9"/>
  <c r="G988" i="9" s="1"/>
  <c r="J988" i="9" s="1"/>
  <c r="H987" i="9"/>
  <c r="AS214" i="9"/>
  <c r="N214" i="9"/>
  <c r="AC214" i="9"/>
  <c r="AR214" i="9"/>
  <c r="M214" i="9"/>
  <c r="D988" i="9"/>
  <c r="C989" i="9"/>
  <c r="E989" i="9" s="1"/>
  <c r="B990" i="9"/>
  <c r="H985" i="7"/>
  <c r="C986" i="7"/>
  <c r="F986" i="7" s="1"/>
  <c r="G986" i="7" s="1"/>
  <c r="J986" i="7" s="1"/>
  <c r="B987" i="7"/>
  <c r="E985" i="7"/>
  <c r="D985" i="7"/>
  <c r="AE962" i="1"/>
  <c r="Y961" i="1"/>
  <c r="AD963" i="1"/>
  <c r="X962" i="1"/>
  <c r="AA962" i="1" s="1"/>
  <c r="AK503" i="1"/>
  <c r="AI503" i="1" s="1"/>
  <c r="AF503" i="1" s="1"/>
  <c r="J961" i="1"/>
  <c r="N961" i="1" s="1"/>
  <c r="R961" i="1"/>
  <c r="AL503" i="1"/>
  <c r="AJ504" i="1" s="1"/>
  <c r="AH504" i="1" s="1"/>
  <c r="T961" i="1"/>
  <c r="K961" i="1"/>
  <c r="O961" i="1" s="1"/>
  <c r="Q961" i="1"/>
  <c r="AT214" i="9" l="1"/>
  <c r="AK215" i="9" s="1"/>
  <c r="F989" i="9"/>
  <c r="H988" i="9"/>
  <c r="D989" i="9"/>
  <c r="K215" i="9"/>
  <c r="AL215" i="9"/>
  <c r="AM215" i="9" s="1"/>
  <c r="AN215" i="9"/>
  <c r="B991" i="9"/>
  <c r="C990" i="9"/>
  <c r="E990" i="9" s="1"/>
  <c r="G989" i="9"/>
  <c r="C987" i="7"/>
  <c r="F987" i="7" s="1"/>
  <c r="G987" i="7" s="1"/>
  <c r="J987" i="7" s="1"/>
  <c r="B988" i="7"/>
  <c r="H986" i="7"/>
  <c r="E986" i="7"/>
  <c r="D986" i="7"/>
  <c r="AE963" i="1"/>
  <c r="Y962" i="1"/>
  <c r="Z503" i="1"/>
  <c r="L503" i="1" s="1"/>
  <c r="P503" i="1" s="1"/>
  <c r="V503" i="1"/>
  <c r="AD964" i="1"/>
  <c r="X963" i="1"/>
  <c r="AA963" i="1" s="1"/>
  <c r="Q962" i="1"/>
  <c r="K962" i="1"/>
  <c r="O962" i="1" s="1"/>
  <c r="T962" i="1"/>
  <c r="R962" i="1"/>
  <c r="J962" i="1"/>
  <c r="N962" i="1" s="1"/>
  <c r="F990" i="9" l="1"/>
  <c r="S215" i="9"/>
  <c r="D990" i="9"/>
  <c r="J989" i="9"/>
  <c r="G990" i="9" s="1"/>
  <c r="J990" i="9" s="1"/>
  <c r="H989" i="9"/>
  <c r="C991" i="9"/>
  <c r="E991" i="9" s="1"/>
  <c r="B992" i="9"/>
  <c r="H987" i="7"/>
  <c r="C988" i="7"/>
  <c r="B989" i="7"/>
  <c r="E987" i="7"/>
  <c r="D987" i="7"/>
  <c r="AE964" i="1"/>
  <c r="Y963" i="1"/>
  <c r="AD965" i="1"/>
  <c r="X964" i="1"/>
  <c r="AA964" i="1" s="1"/>
  <c r="AK504" i="1"/>
  <c r="AI504" i="1" s="1"/>
  <c r="AF504" i="1" s="1"/>
  <c r="R963" i="1"/>
  <c r="J963" i="1"/>
  <c r="N963" i="1" s="1"/>
  <c r="AL504" i="1"/>
  <c r="AJ505" i="1" s="1"/>
  <c r="AH505" i="1" s="1"/>
  <c r="Q963" i="1"/>
  <c r="K963" i="1"/>
  <c r="O963" i="1" s="1"/>
  <c r="T963" i="1"/>
  <c r="V215" i="9" l="1"/>
  <c r="AG215" i="9"/>
  <c r="AF215" i="9"/>
  <c r="AA215" i="9"/>
  <c r="Z215" i="9"/>
  <c r="U215" i="9"/>
  <c r="W215" i="9"/>
  <c r="T215" i="9" s="1"/>
  <c r="AB215" i="9" s="1"/>
  <c r="F991" i="9"/>
  <c r="G991" i="9"/>
  <c r="J991" i="9" s="1"/>
  <c r="D991" i="9"/>
  <c r="B993" i="9"/>
  <c r="C992" i="9"/>
  <c r="E992" i="9" s="1"/>
  <c r="H990" i="9"/>
  <c r="C989" i="7"/>
  <c r="B990" i="7"/>
  <c r="E988" i="7"/>
  <c r="D988" i="7"/>
  <c r="F988" i="7"/>
  <c r="G988" i="7" s="1"/>
  <c r="J988" i="7" s="1"/>
  <c r="F989" i="7" s="1"/>
  <c r="G989" i="7" s="1"/>
  <c r="J989" i="7" s="1"/>
  <c r="AE965" i="1"/>
  <c r="Y964" i="1"/>
  <c r="Z504" i="1"/>
  <c r="L504" i="1" s="1"/>
  <c r="P504" i="1" s="1"/>
  <c r="V504" i="1"/>
  <c r="AD966" i="1"/>
  <c r="X965" i="1"/>
  <c r="AA965" i="1" s="1"/>
  <c r="K964" i="1"/>
  <c r="O964" i="1" s="1"/>
  <c r="T964" i="1"/>
  <c r="Q964" i="1"/>
  <c r="J964" i="1"/>
  <c r="N964" i="1" s="1"/>
  <c r="R964" i="1"/>
  <c r="AD215" i="9" l="1"/>
  <c r="AE215" i="9"/>
  <c r="H991" i="9"/>
  <c r="R215" i="9"/>
  <c r="F992" i="9"/>
  <c r="G992" i="9" s="1"/>
  <c r="J992" i="9" s="1"/>
  <c r="H992" i="9"/>
  <c r="D992" i="9"/>
  <c r="P215" i="9"/>
  <c r="AP215" i="9"/>
  <c r="AO215" i="9" s="1"/>
  <c r="Q215" i="9"/>
  <c r="AI215" i="9"/>
  <c r="AH215" i="9"/>
  <c r="O215" i="9"/>
  <c r="AQ215" i="9"/>
  <c r="C993" i="9"/>
  <c r="E993" i="9" s="1"/>
  <c r="B994" i="9"/>
  <c r="H988" i="7"/>
  <c r="H989" i="7" s="1"/>
  <c r="C990" i="7"/>
  <c r="B991" i="7"/>
  <c r="E989" i="7"/>
  <c r="D989" i="7"/>
  <c r="AE966" i="1"/>
  <c r="Y965" i="1"/>
  <c r="AD967" i="1"/>
  <c r="X966" i="1"/>
  <c r="AA966" i="1" s="1"/>
  <c r="AK505" i="1"/>
  <c r="AI505" i="1" s="1"/>
  <c r="AF505" i="1" s="1"/>
  <c r="Q965" i="1"/>
  <c r="T965" i="1"/>
  <c r="K965" i="1"/>
  <c r="O965" i="1" s="1"/>
  <c r="J965" i="1"/>
  <c r="N965" i="1" s="1"/>
  <c r="R965" i="1"/>
  <c r="AL505" i="1"/>
  <c r="AJ506" i="1" s="1"/>
  <c r="AH506" i="1" s="1"/>
  <c r="Y215" i="9" l="1"/>
  <c r="X215" i="9"/>
  <c r="L215" i="9"/>
  <c r="F993" i="9"/>
  <c r="G993" i="9" s="1"/>
  <c r="J993" i="9" s="1"/>
  <c r="B995" i="9"/>
  <c r="C994" i="9"/>
  <c r="E994" i="9" s="1"/>
  <c r="D993" i="9"/>
  <c r="N215" i="9"/>
  <c r="AS215" i="9"/>
  <c r="AC215" i="9"/>
  <c r="AR215" i="9"/>
  <c r="AT215" i="9" s="1"/>
  <c r="M215" i="9"/>
  <c r="E990" i="7"/>
  <c r="D990" i="7"/>
  <c r="F990" i="7"/>
  <c r="G990" i="7" s="1"/>
  <c r="J990" i="7" s="1"/>
  <c r="C991" i="7"/>
  <c r="B992" i="7"/>
  <c r="AE967" i="1"/>
  <c r="Y966" i="1"/>
  <c r="Z505" i="1"/>
  <c r="L505" i="1" s="1"/>
  <c r="P505" i="1" s="1"/>
  <c r="V505" i="1"/>
  <c r="AD968" i="1"/>
  <c r="X967" i="1"/>
  <c r="AA967" i="1" s="1"/>
  <c r="R966" i="1"/>
  <c r="J966" i="1"/>
  <c r="N966" i="1" s="1"/>
  <c r="T966" i="1"/>
  <c r="K966" i="1"/>
  <c r="O966" i="1" s="1"/>
  <c r="Q966" i="1"/>
  <c r="AK216" i="9" l="1"/>
  <c r="F994" i="9"/>
  <c r="G994" i="9"/>
  <c r="J994" i="9" s="1"/>
  <c r="AL216" i="9"/>
  <c r="AM216" i="9" s="1"/>
  <c r="AN216" i="9"/>
  <c r="D994" i="9"/>
  <c r="K216" i="9"/>
  <c r="H993" i="9"/>
  <c r="H994" i="9" s="1"/>
  <c r="B996" i="9"/>
  <c r="C995" i="9"/>
  <c r="E995" i="9" s="1"/>
  <c r="H990" i="7"/>
  <c r="C992" i="7"/>
  <c r="B993" i="7"/>
  <c r="E991" i="7"/>
  <c r="D991" i="7"/>
  <c r="F991" i="7"/>
  <c r="G991" i="7" s="1"/>
  <c r="J991" i="7" s="1"/>
  <c r="F992" i="7" s="1"/>
  <c r="G992" i="7" s="1"/>
  <c r="J992" i="7" s="1"/>
  <c r="AE968" i="1"/>
  <c r="Y967" i="1"/>
  <c r="AD969" i="1"/>
  <c r="X968" i="1"/>
  <c r="AA968" i="1" s="1"/>
  <c r="AK506" i="1"/>
  <c r="AI506" i="1" s="1"/>
  <c r="AF506" i="1" s="1"/>
  <c r="Q967" i="1"/>
  <c r="AL506" i="1"/>
  <c r="AJ507" i="1" s="1"/>
  <c r="AH507" i="1" s="1"/>
  <c r="K967" i="1"/>
  <c r="O967" i="1" s="1"/>
  <c r="T967" i="1"/>
  <c r="R967" i="1"/>
  <c r="J967" i="1"/>
  <c r="N967" i="1" s="1"/>
  <c r="F995" i="9" l="1"/>
  <c r="G995" i="9" s="1"/>
  <c r="J995" i="9" s="1"/>
  <c r="S216" i="9"/>
  <c r="B997" i="9"/>
  <c r="C996" i="9"/>
  <c r="E996" i="9" s="1"/>
  <c r="D995" i="9"/>
  <c r="C993" i="7"/>
  <c r="F993" i="7" s="1"/>
  <c r="G993" i="7" s="1"/>
  <c r="J993" i="7" s="1"/>
  <c r="B994" i="7"/>
  <c r="H991" i="7"/>
  <c r="H992" i="7" s="1"/>
  <c r="E992" i="7"/>
  <c r="D992" i="7"/>
  <c r="AE969" i="1"/>
  <c r="Y968" i="1"/>
  <c r="Z506" i="1"/>
  <c r="L506" i="1" s="1"/>
  <c r="P506" i="1" s="1"/>
  <c r="V506" i="1"/>
  <c r="AD970" i="1"/>
  <c r="X969" i="1"/>
  <c r="AA969" i="1" s="1"/>
  <c r="J968" i="1"/>
  <c r="N968" i="1" s="1"/>
  <c r="R968" i="1"/>
  <c r="T968" i="1"/>
  <c r="K968" i="1"/>
  <c r="O968" i="1" s="1"/>
  <c r="Q968" i="1"/>
  <c r="V216" i="9" l="1"/>
  <c r="AF216" i="9"/>
  <c r="Z216" i="9"/>
  <c r="AG216" i="9"/>
  <c r="AA216" i="9"/>
  <c r="U216" i="9"/>
  <c r="W216" i="9"/>
  <c r="T216" i="9" s="1"/>
  <c r="AB216" i="9" s="1"/>
  <c r="F996" i="9"/>
  <c r="G996" i="9" s="1"/>
  <c r="J996" i="9" s="1"/>
  <c r="H995" i="9"/>
  <c r="H996" i="9" s="1"/>
  <c r="D996" i="9"/>
  <c r="C997" i="9"/>
  <c r="E997" i="9" s="1"/>
  <c r="B998" i="9"/>
  <c r="C994" i="7"/>
  <c r="F994" i="7" s="1"/>
  <c r="G994" i="7" s="1"/>
  <c r="J994" i="7" s="1"/>
  <c r="B995" i="7"/>
  <c r="H993" i="7"/>
  <c r="E993" i="7"/>
  <c r="D993" i="7"/>
  <c r="AE970" i="1"/>
  <c r="Y969" i="1"/>
  <c r="AD971" i="1"/>
  <c r="X970" i="1"/>
  <c r="AA970" i="1" s="1"/>
  <c r="AK507" i="1"/>
  <c r="AI507" i="1" s="1"/>
  <c r="AF507" i="1" s="1"/>
  <c r="AL507" i="1"/>
  <c r="AJ508" i="1" s="1"/>
  <c r="AH508" i="1" s="1"/>
  <c r="T969" i="1"/>
  <c r="K969" i="1"/>
  <c r="O969" i="1" s="1"/>
  <c r="R969" i="1"/>
  <c r="J969" i="1"/>
  <c r="N969" i="1" s="1"/>
  <c r="Q969" i="1"/>
  <c r="AE216" i="9" l="1"/>
  <c r="AD216" i="9"/>
  <c r="R216" i="9"/>
  <c r="F997" i="9"/>
  <c r="O216" i="9"/>
  <c r="P216" i="9"/>
  <c r="AP216" i="9"/>
  <c r="AO216" i="9" s="1"/>
  <c r="N216" i="9"/>
  <c r="AS216" i="9"/>
  <c r="AH216" i="9"/>
  <c r="Q216" i="9"/>
  <c r="AI216" i="9"/>
  <c r="D997" i="9"/>
  <c r="C998" i="9"/>
  <c r="E998" i="9" s="1"/>
  <c r="B999" i="9"/>
  <c r="G997" i="9"/>
  <c r="J997" i="9" s="1"/>
  <c r="C995" i="7"/>
  <c r="B996" i="7"/>
  <c r="E994" i="7"/>
  <c r="D994" i="7"/>
  <c r="F995" i="7"/>
  <c r="G995" i="7" s="1"/>
  <c r="J995" i="7" s="1"/>
  <c r="H994" i="7"/>
  <c r="AE971" i="1"/>
  <c r="Y970" i="1"/>
  <c r="Z507" i="1"/>
  <c r="L507" i="1" s="1"/>
  <c r="P507" i="1" s="1"/>
  <c r="V507" i="1"/>
  <c r="AD972" i="1"/>
  <c r="X971" i="1"/>
  <c r="AA971" i="1" s="1"/>
  <c r="Q970" i="1"/>
  <c r="R970" i="1"/>
  <c r="J970" i="1"/>
  <c r="N970" i="1" s="1"/>
  <c r="T970" i="1"/>
  <c r="K970" i="1"/>
  <c r="O970" i="1" s="1"/>
  <c r="X216" i="9" l="1"/>
  <c r="Y216" i="9"/>
  <c r="AC216" i="9"/>
  <c r="L216" i="9"/>
  <c r="AQ216" i="9"/>
  <c r="F998" i="9"/>
  <c r="H997" i="9"/>
  <c r="C999" i="9"/>
  <c r="E999" i="9" s="1"/>
  <c r="B1000" i="9"/>
  <c r="M216" i="9"/>
  <c r="AR216" i="9"/>
  <c r="AT216" i="9" s="1"/>
  <c r="D998" i="9"/>
  <c r="G998" i="9"/>
  <c r="J998" i="9" s="1"/>
  <c r="C996" i="7"/>
  <c r="B997" i="7"/>
  <c r="F996" i="7"/>
  <c r="G996" i="7" s="1"/>
  <c r="J996" i="7" s="1"/>
  <c r="H995" i="7"/>
  <c r="E995" i="7"/>
  <c r="D995" i="7"/>
  <c r="AE972" i="1"/>
  <c r="Y971" i="1"/>
  <c r="AD973" i="1"/>
  <c r="X972" i="1"/>
  <c r="AA972" i="1" s="1"/>
  <c r="AK508" i="1"/>
  <c r="AI508" i="1" s="1"/>
  <c r="AF508" i="1" s="1"/>
  <c r="AL508" i="1"/>
  <c r="AJ509" i="1" s="1"/>
  <c r="AH509" i="1" s="1"/>
  <c r="T971" i="1"/>
  <c r="K971" i="1"/>
  <c r="O971" i="1" s="1"/>
  <c r="R971" i="1"/>
  <c r="J971" i="1"/>
  <c r="N971" i="1" s="1"/>
  <c r="Q971" i="1"/>
  <c r="AK217" i="9" l="1"/>
  <c r="AL217" i="9" s="1"/>
  <c r="AM217" i="9" s="1"/>
  <c r="F999" i="9"/>
  <c r="G999" i="9"/>
  <c r="J999" i="9" s="1"/>
  <c r="H998" i="9"/>
  <c r="AN217" i="9"/>
  <c r="D999" i="9"/>
  <c r="K217" i="9"/>
  <c r="B1001" i="9"/>
  <c r="C1000" i="9"/>
  <c r="E1000" i="9" s="1"/>
  <c r="H996" i="7"/>
  <c r="C997" i="7"/>
  <c r="B998" i="7"/>
  <c r="E996" i="7"/>
  <c r="D996" i="7"/>
  <c r="AE973" i="1"/>
  <c r="Y972" i="1"/>
  <c r="Z508" i="1"/>
  <c r="L508" i="1" s="1"/>
  <c r="P508" i="1" s="1"/>
  <c r="V508" i="1"/>
  <c r="AD974" i="1"/>
  <c r="X973" i="1"/>
  <c r="AA973" i="1" s="1"/>
  <c r="Q972" i="1"/>
  <c r="R972" i="1"/>
  <c r="J972" i="1"/>
  <c r="N972" i="1" s="1"/>
  <c r="K972" i="1"/>
  <c r="O972" i="1" s="1"/>
  <c r="T972" i="1"/>
  <c r="H999" i="9" l="1"/>
  <c r="F1000" i="9"/>
  <c r="G1000" i="9" s="1"/>
  <c r="J1000" i="9" s="1"/>
  <c r="S217" i="9"/>
  <c r="H1000" i="9"/>
  <c r="D1000" i="9"/>
  <c r="C1001" i="9"/>
  <c r="E1001" i="9" s="1"/>
  <c r="B1002" i="9"/>
  <c r="C998" i="7"/>
  <c r="B999" i="7"/>
  <c r="E997" i="7"/>
  <c r="D997" i="7"/>
  <c r="F997" i="7"/>
  <c r="G997" i="7" s="1"/>
  <c r="AE974" i="1"/>
  <c r="Y973" i="1"/>
  <c r="AD975" i="1"/>
  <c r="X974" i="1"/>
  <c r="AA974" i="1" s="1"/>
  <c r="AK509" i="1"/>
  <c r="AI509" i="1" s="1"/>
  <c r="AF509" i="1" s="1"/>
  <c r="AL509" i="1"/>
  <c r="AJ510" i="1" s="1"/>
  <c r="AH510" i="1" s="1"/>
  <c r="K973" i="1"/>
  <c r="O973" i="1" s="1"/>
  <c r="T973" i="1"/>
  <c r="J973" i="1"/>
  <c r="N973" i="1" s="1"/>
  <c r="R973" i="1"/>
  <c r="Q973" i="1"/>
  <c r="V217" i="9" l="1"/>
  <c r="AF217" i="9"/>
  <c r="AG217" i="9"/>
  <c r="Z217" i="9"/>
  <c r="AA217" i="9"/>
  <c r="U217" i="9"/>
  <c r="W217" i="9"/>
  <c r="T217" i="9" s="1"/>
  <c r="AB217" i="9" s="1"/>
  <c r="F1001" i="9"/>
  <c r="D1001" i="9"/>
  <c r="B1003" i="9"/>
  <c r="C1002" i="9"/>
  <c r="E1002" i="9" s="1"/>
  <c r="G1001" i="9"/>
  <c r="J1001" i="9" s="1"/>
  <c r="J997" i="7"/>
  <c r="F998" i="7" s="1"/>
  <c r="G998" i="7" s="1"/>
  <c r="J998" i="7" s="1"/>
  <c r="H997" i="7"/>
  <c r="C999" i="7"/>
  <c r="B1000" i="7"/>
  <c r="E998" i="7"/>
  <c r="D998" i="7"/>
  <c r="AE975" i="1"/>
  <c r="Y974" i="1"/>
  <c r="Z509" i="1"/>
  <c r="L509" i="1" s="1"/>
  <c r="P509" i="1" s="1"/>
  <c r="V509" i="1"/>
  <c r="AD976" i="1"/>
  <c r="X975" i="1"/>
  <c r="AA975" i="1" s="1"/>
  <c r="Q974" i="1"/>
  <c r="J974" i="1"/>
  <c r="N974" i="1" s="1"/>
  <c r="R974" i="1"/>
  <c r="K974" i="1"/>
  <c r="O974" i="1" s="1"/>
  <c r="T974" i="1"/>
  <c r="AE217" i="9" l="1"/>
  <c r="AD217" i="9"/>
  <c r="R217" i="9"/>
  <c r="F1002" i="9"/>
  <c r="G1002" i="9" s="1"/>
  <c r="J1002" i="9" s="1"/>
  <c r="AI217" i="9"/>
  <c r="Q217" i="9"/>
  <c r="AH217" i="9"/>
  <c r="D1002" i="9"/>
  <c r="H1001" i="9"/>
  <c r="P217" i="9"/>
  <c r="C1003" i="9"/>
  <c r="E1003" i="9" s="1"/>
  <c r="B1004" i="9"/>
  <c r="O217" i="9"/>
  <c r="AQ217" i="9"/>
  <c r="B1001" i="7"/>
  <c r="C1000" i="7"/>
  <c r="E999" i="7"/>
  <c r="D999" i="7"/>
  <c r="H998" i="7"/>
  <c r="F999" i="7"/>
  <c r="G999" i="7" s="1"/>
  <c r="J999" i="7" s="1"/>
  <c r="F1000" i="7" s="1"/>
  <c r="G1000" i="7" s="1"/>
  <c r="J1000" i="7" s="1"/>
  <c r="AE976" i="1"/>
  <c r="Y975" i="1"/>
  <c r="AD977" i="1"/>
  <c r="X976" i="1"/>
  <c r="AA976" i="1" s="1"/>
  <c r="AK510" i="1"/>
  <c r="AI510" i="1" s="1"/>
  <c r="AF510" i="1" s="1"/>
  <c r="T975" i="1"/>
  <c r="K975" i="1"/>
  <c r="O975" i="1" s="1"/>
  <c r="AL510" i="1"/>
  <c r="AJ511" i="1" s="1"/>
  <c r="AH511" i="1" s="1"/>
  <c r="J975" i="1"/>
  <c r="N975" i="1" s="1"/>
  <c r="R975" i="1"/>
  <c r="Q975" i="1"/>
  <c r="Y217" i="9" l="1"/>
  <c r="X217" i="9"/>
  <c r="L217" i="9"/>
  <c r="H1002" i="9"/>
  <c r="F1003" i="9"/>
  <c r="G1003" i="9" s="1"/>
  <c r="J1003" i="9" s="1"/>
  <c r="AS217" i="9"/>
  <c r="N217" i="9"/>
  <c r="AC217" i="9"/>
  <c r="B1005" i="9"/>
  <c r="C1004" i="9"/>
  <c r="E1004" i="9" s="1"/>
  <c r="D1003" i="9"/>
  <c r="M217" i="9"/>
  <c r="AR217" i="9"/>
  <c r="AP217" i="9"/>
  <c r="AO217" i="9" s="1"/>
  <c r="E1000" i="7"/>
  <c r="D1000" i="7"/>
  <c r="H999" i="7"/>
  <c r="H1000" i="7" s="1"/>
  <c r="C1001" i="7"/>
  <c r="B1002" i="7"/>
  <c r="AE977" i="1"/>
  <c r="Y976" i="1"/>
  <c r="Z510" i="1"/>
  <c r="L510" i="1" s="1"/>
  <c r="P510" i="1" s="1"/>
  <c r="V510" i="1"/>
  <c r="AD978" i="1"/>
  <c r="X977" i="1"/>
  <c r="AA977" i="1" s="1"/>
  <c r="J976" i="1"/>
  <c r="N976" i="1" s="1"/>
  <c r="R976" i="1"/>
  <c r="Q976" i="1"/>
  <c r="T976" i="1"/>
  <c r="K976" i="1"/>
  <c r="O976" i="1" s="1"/>
  <c r="AT217" i="9" l="1"/>
  <c r="F1004" i="9"/>
  <c r="AK218" i="9"/>
  <c r="AL218" i="9" s="1"/>
  <c r="AM218" i="9" s="1"/>
  <c r="D1004" i="9"/>
  <c r="G1004" i="9"/>
  <c r="J1004" i="9" s="1"/>
  <c r="H1003" i="9"/>
  <c r="B1006" i="9"/>
  <c r="C1005" i="9"/>
  <c r="E1005" i="9" s="1"/>
  <c r="K218" i="9"/>
  <c r="C1002" i="7"/>
  <c r="B1003" i="7"/>
  <c r="D1001" i="7"/>
  <c r="E1001" i="7"/>
  <c r="F1001" i="7"/>
  <c r="G1001" i="7" s="1"/>
  <c r="J1001" i="7" s="1"/>
  <c r="AE978" i="1"/>
  <c r="Y977" i="1"/>
  <c r="AD979" i="1"/>
  <c r="X978" i="1"/>
  <c r="AA978" i="1" s="1"/>
  <c r="AK511" i="1"/>
  <c r="AI511" i="1" s="1"/>
  <c r="AF511" i="1" s="1"/>
  <c r="K977" i="1"/>
  <c r="O977" i="1" s="1"/>
  <c r="T977" i="1"/>
  <c r="AL511" i="1"/>
  <c r="AJ512" i="1" s="1"/>
  <c r="AH512" i="1" s="1"/>
  <c r="Q977" i="1"/>
  <c r="R977" i="1"/>
  <c r="J977" i="1"/>
  <c r="N977" i="1" s="1"/>
  <c r="F1002" i="7" l="1"/>
  <c r="G1002" i="7" s="1"/>
  <c r="J1002" i="7" s="1"/>
  <c r="F1005" i="9"/>
  <c r="G1005" i="9"/>
  <c r="J1005" i="9" s="1"/>
  <c r="S218" i="9"/>
  <c r="AN218" i="9"/>
  <c r="B1007" i="9"/>
  <c r="C1006" i="9"/>
  <c r="E1006" i="9" s="1"/>
  <c r="D1005" i="9"/>
  <c r="H1004" i="9"/>
  <c r="H1005" i="9" s="1"/>
  <c r="D1002" i="7"/>
  <c r="E1002" i="7"/>
  <c r="H1001" i="7"/>
  <c r="H1002" i="7" s="1"/>
  <c r="C1003" i="7"/>
  <c r="B1004" i="7"/>
  <c r="AE979" i="1"/>
  <c r="Y978" i="1"/>
  <c r="Z511" i="1"/>
  <c r="L511" i="1" s="1"/>
  <c r="P511" i="1" s="1"/>
  <c r="V511" i="1"/>
  <c r="AD980" i="1"/>
  <c r="X979" i="1"/>
  <c r="AA979" i="1" s="1"/>
  <c r="R978" i="1"/>
  <c r="J978" i="1"/>
  <c r="N978" i="1" s="1"/>
  <c r="Q978" i="1"/>
  <c r="K978" i="1"/>
  <c r="O978" i="1" s="1"/>
  <c r="T978" i="1"/>
  <c r="V218" i="9" l="1"/>
  <c r="AG218" i="9"/>
  <c r="AF218" i="9"/>
  <c r="Z218" i="9"/>
  <c r="AA218" i="9"/>
  <c r="U218" i="9"/>
  <c r="W218" i="9"/>
  <c r="T218" i="9" s="1"/>
  <c r="AB218" i="9" s="1"/>
  <c r="F1006" i="9"/>
  <c r="G1006" i="9" s="1"/>
  <c r="J1006" i="9" s="1"/>
  <c r="D1006" i="9"/>
  <c r="H1006" i="9"/>
  <c r="B1008" i="9"/>
  <c r="C1007" i="9"/>
  <c r="E1007" i="9" s="1"/>
  <c r="D1003" i="7"/>
  <c r="E1003" i="7"/>
  <c r="C1004" i="7"/>
  <c r="B1005" i="7"/>
  <c r="F1003" i="7"/>
  <c r="G1003" i="7" s="1"/>
  <c r="J1003" i="7" s="1"/>
  <c r="AE980" i="1"/>
  <c r="Y979" i="1"/>
  <c r="AD981" i="1"/>
  <c r="X980" i="1"/>
  <c r="AA980" i="1" s="1"/>
  <c r="AK512" i="1"/>
  <c r="AI512" i="1" s="1"/>
  <c r="AF512" i="1" s="1"/>
  <c r="T979" i="1"/>
  <c r="K979" i="1"/>
  <c r="O979" i="1" s="1"/>
  <c r="Q979" i="1"/>
  <c r="AL512" i="1"/>
  <c r="AJ513" i="1" s="1"/>
  <c r="AH513" i="1" s="1"/>
  <c r="J979" i="1"/>
  <c r="N979" i="1" s="1"/>
  <c r="R979" i="1"/>
  <c r="AE218" i="9" l="1"/>
  <c r="AD218" i="9"/>
  <c r="R218" i="9"/>
  <c r="F1007" i="9"/>
  <c r="G1007" i="9" s="1"/>
  <c r="J1007" i="9" s="1"/>
  <c r="C1008" i="9"/>
  <c r="E1008" i="9" s="1"/>
  <c r="B1009" i="9"/>
  <c r="H1007" i="9"/>
  <c r="D1007" i="9"/>
  <c r="N218" i="9"/>
  <c r="AS218" i="9"/>
  <c r="O218" i="9"/>
  <c r="AH218" i="9"/>
  <c r="Q218" i="9"/>
  <c r="AI218" i="9"/>
  <c r="P218" i="9"/>
  <c r="F1004" i="7"/>
  <c r="G1004" i="7" s="1"/>
  <c r="J1004" i="7" s="1"/>
  <c r="H1003" i="7"/>
  <c r="C1005" i="7"/>
  <c r="B1006" i="7"/>
  <c r="D1004" i="7"/>
  <c r="E1004" i="7"/>
  <c r="AE981" i="1"/>
  <c r="Y980" i="1"/>
  <c r="Z512" i="1"/>
  <c r="L512" i="1" s="1"/>
  <c r="P512" i="1" s="1"/>
  <c r="V512" i="1"/>
  <c r="AD982" i="1"/>
  <c r="X981" i="1"/>
  <c r="AA981" i="1" s="1"/>
  <c r="J980" i="1"/>
  <c r="N980" i="1" s="1"/>
  <c r="R980" i="1"/>
  <c r="Q980" i="1"/>
  <c r="T980" i="1"/>
  <c r="K980" i="1"/>
  <c r="O980" i="1" s="1"/>
  <c r="Y218" i="9" l="1"/>
  <c r="X218" i="9"/>
  <c r="L218" i="9"/>
  <c r="AC218" i="9"/>
  <c r="AQ218" i="9"/>
  <c r="F1008" i="9"/>
  <c r="D1008" i="9"/>
  <c r="G1008" i="9"/>
  <c r="J1008" i="9" s="1"/>
  <c r="B1010" i="9"/>
  <c r="C1009" i="9"/>
  <c r="E1009" i="9" s="1"/>
  <c r="AR218" i="9"/>
  <c r="AT218" i="9" s="1"/>
  <c r="M218" i="9"/>
  <c r="AP218" i="9"/>
  <c r="AO218" i="9" s="1"/>
  <c r="F1005" i="7"/>
  <c r="G1005" i="7" s="1"/>
  <c r="J1005" i="7" s="1"/>
  <c r="H1004" i="7"/>
  <c r="C1006" i="7"/>
  <c r="B1007" i="7"/>
  <c r="D1005" i="7"/>
  <c r="E1005" i="7"/>
  <c r="AE982" i="1"/>
  <c r="Y981" i="1"/>
  <c r="AD983" i="1"/>
  <c r="X982" i="1"/>
  <c r="AA982" i="1" s="1"/>
  <c r="AK513" i="1"/>
  <c r="AI513" i="1" s="1"/>
  <c r="AF513" i="1" s="1"/>
  <c r="T981" i="1"/>
  <c r="K981" i="1"/>
  <c r="O981" i="1" s="1"/>
  <c r="AL513" i="1"/>
  <c r="AJ514" i="1" s="1"/>
  <c r="AH514" i="1" s="1"/>
  <c r="R981" i="1"/>
  <c r="J981" i="1"/>
  <c r="N981" i="1" s="1"/>
  <c r="Q981" i="1"/>
  <c r="AK219" i="9" l="1"/>
  <c r="AL219" i="9" s="1"/>
  <c r="AM219" i="9" s="1"/>
  <c r="F1009" i="9"/>
  <c r="D1009" i="9"/>
  <c r="G1009" i="9"/>
  <c r="J1009" i="9" s="1"/>
  <c r="H1008" i="9"/>
  <c r="C1010" i="9"/>
  <c r="E1010" i="9" s="1"/>
  <c r="B1011" i="9"/>
  <c r="K219" i="9"/>
  <c r="H1005" i="7"/>
  <c r="C1007" i="7"/>
  <c r="B1008" i="7"/>
  <c r="D1006" i="7"/>
  <c r="E1006" i="7"/>
  <c r="F1006" i="7"/>
  <c r="G1006" i="7" s="1"/>
  <c r="J1006" i="7" s="1"/>
  <c r="AE983" i="1"/>
  <c r="Y982" i="1"/>
  <c r="Z513" i="1"/>
  <c r="L513" i="1" s="1"/>
  <c r="P513" i="1" s="1"/>
  <c r="V513" i="1"/>
  <c r="AD984" i="1"/>
  <c r="X983" i="1"/>
  <c r="AA983" i="1" s="1"/>
  <c r="Q982" i="1"/>
  <c r="R982" i="1"/>
  <c r="J982" i="1"/>
  <c r="N982" i="1" s="1"/>
  <c r="T982" i="1"/>
  <c r="K982" i="1"/>
  <c r="O982" i="1" s="1"/>
  <c r="AN219" i="9" l="1"/>
  <c r="F1010" i="9"/>
  <c r="G1010" i="9" s="1"/>
  <c r="J1010" i="9" s="1"/>
  <c r="S219" i="9"/>
  <c r="B1012" i="9"/>
  <c r="C1011" i="9"/>
  <c r="E1011" i="9" s="1"/>
  <c r="D1010" i="9"/>
  <c r="H1009" i="9"/>
  <c r="H1006" i="7"/>
  <c r="F1007" i="7"/>
  <c r="G1007" i="7" s="1"/>
  <c r="J1007" i="7" s="1"/>
  <c r="C1008" i="7"/>
  <c r="B1009" i="7"/>
  <c r="D1007" i="7"/>
  <c r="E1007" i="7"/>
  <c r="AE984" i="1"/>
  <c r="Y983" i="1"/>
  <c r="AD985" i="1"/>
  <c r="X984" i="1"/>
  <c r="AA984" i="1" s="1"/>
  <c r="AK514" i="1"/>
  <c r="AI514" i="1" s="1"/>
  <c r="AF514" i="1" s="1"/>
  <c r="T983" i="1"/>
  <c r="K983" i="1"/>
  <c r="O983" i="1" s="1"/>
  <c r="AL514" i="1"/>
  <c r="AJ515" i="1" s="1"/>
  <c r="AH515" i="1" s="1"/>
  <c r="Q983" i="1"/>
  <c r="R983" i="1"/>
  <c r="J983" i="1"/>
  <c r="N983" i="1" s="1"/>
  <c r="V219" i="9" l="1"/>
  <c r="AF219" i="9"/>
  <c r="AG219" i="9"/>
  <c r="AA219" i="9"/>
  <c r="Z219" i="9"/>
  <c r="U219" i="9"/>
  <c r="W219" i="9"/>
  <c r="T219" i="9" s="1"/>
  <c r="AB219" i="9" s="1"/>
  <c r="H1010" i="9"/>
  <c r="F1011" i="9"/>
  <c r="G1011" i="9" s="1"/>
  <c r="J1011" i="9" s="1"/>
  <c r="D1011" i="9"/>
  <c r="B1013" i="9"/>
  <c r="C1012" i="9"/>
  <c r="E1012" i="9" s="1"/>
  <c r="F1008" i="7"/>
  <c r="G1008" i="7" s="1"/>
  <c r="J1008" i="7" s="1"/>
  <c r="D1008" i="7"/>
  <c r="E1008" i="7"/>
  <c r="H1007" i="7"/>
  <c r="C1009" i="7"/>
  <c r="B1010" i="7"/>
  <c r="AE985" i="1"/>
  <c r="Y984" i="1"/>
  <c r="Z514" i="1"/>
  <c r="L514" i="1" s="1"/>
  <c r="P514" i="1" s="1"/>
  <c r="V514" i="1"/>
  <c r="AD986" i="1"/>
  <c r="X985" i="1"/>
  <c r="AA985" i="1" s="1"/>
  <c r="T984" i="1"/>
  <c r="K984" i="1"/>
  <c r="O984" i="1" s="1"/>
  <c r="R984" i="1"/>
  <c r="J984" i="1"/>
  <c r="N984" i="1" s="1"/>
  <c r="Q984" i="1"/>
  <c r="H1011" i="9" l="1"/>
  <c r="AE219" i="9"/>
  <c r="AD219" i="9"/>
  <c r="R219" i="9"/>
  <c r="F1012" i="9"/>
  <c r="D1012" i="9"/>
  <c r="B1014" i="9"/>
  <c r="C1013" i="9"/>
  <c r="E1013" i="9" s="1"/>
  <c r="AS219" i="9"/>
  <c r="N219" i="9"/>
  <c r="G1012" i="9"/>
  <c r="O219" i="9"/>
  <c r="P219" i="9"/>
  <c r="Q219" i="9"/>
  <c r="AI219" i="9"/>
  <c r="AH219" i="9"/>
  <c r="H1008" i="7"/>
  <c r="C1010" i="7"/>
  <c r="B1011" i="7"/>
  <c r="D1009" i="7"/>
  <c r="E1009" i="7"/>
  <c r="F1009" i="7"/>
  <c r="G1009" i="7" s="1"/>
  <c r="J1009" i="7" s="1"/>
  <c r="AE986" i="1"/>
  <c r="Y985" i="1"/>
  <c r="AD987" i="1"/>
  <c r="X986" i="1"/>
  <c r="AA986" i="1" s="1"/>
  <c r="AK515" i="1"/>
  <c r="AI515" i="1" s="1"/>
  <c r="AF515" i="1" s="1"/>
  <c r="K985" i="1"/>
  <c r="O985" i="1" s="1"/>
  <c r="T985" i="1"/>
  <c r="Q985" i="1"/>
  <c r="J985" i="1"/>
  <c r="N985" i="1" s="1"/>
  <c r="R985" i="1"/>
  <c r="AL515" i="1"/>
  <c r="AJ516" i="1" s="1"/>
  <c r="AH516" i="1" s="1"/>
  <c r="X219" i="9" l="1"/>
  <c r="Y219" i="9"/>
  <c r="L219" i="9"/>
  <c r="AC219" i="9"/>
  <c r="AQ219" i="9"/>
  <c r="F1013" i="9"/>
  <c r="D1013" i="9"/>
  <c r="M219" i="9"/>
  <c r="AR219" i="9"/>
  <c r="B1015" i="9"/>
  <c r="C1014" i="9"/>
  <c r="E1014" i="9" s="1"/>
  <c r="AP219" i="9"/>
  <c r="AO219" i="9" s="1"/>
  <c r="J1012" i="9"/>
  <c r="H1012" i="9"/>
  <c r="F1010" i="7"/>
  <c r="G1010" i="7" s="1"/>
  <c r="J1010" i="7" s="1"/>
  <c r="C1011" i="7"/>
  <c r="B1012" i="7"/>
  <c r="E1010" i="7"/>
  <c r="D1010" i="7"/>
  <c r="F1011" i="7"/>
  <c r="G1011" i="7" s="1"/>
  <c r="J1011" i="7" s="1"/>
  <c r="H1009" i="7"/>
  <c r="H1010" i="7" s="1"/>
  <c r="AE987" i="1"/>
  <c r="Y986" i="1"/>
  <c r="Z515" i="1"/>
  <c r="L515" i="1" s="1"/>
  <c r="P515" i="1" s="1"/>
  <c r="V515" i="1"/>
  <c r="AD988" i="1"/>
  <c r="X987" i="1"/>
  <c r="AA987" i="1" s="1"/>
  <c r="R986" i="1"/>
  <c r="J986" i="1"/>
  <c r="N986" i="1" s="1"/>
  <c r="Q986" i="1"/>
  <c r="K986" i="1"/>
  <c r="O986" i="1" s="1"/>
  <c r="T986" i="1"/>
  <c r="G1013" i="9" l="1"/>
  <c r="J1013" i="9" s="1"/>
  <c r="AT219" i="9"/>
  <c r="AK220" i="9"/>
  <c r="AL220" i="9" s="1"/>
  <c r="AM220" i="9" s="1"/>
  <c r="F1014" i="9"/>
  <c r="B1016" i="9"/>
  <c r="C1015" i="9"/>
  <c r="E1015" i="9" s="1"/>
  <c r="K220" i="9"/>
  <c r="H1013" i="9"/>
  <c r="D1014" i="9"/>
  <c r="G1014" i="9"/>
  <c r="J1014" i="9" s="1"/>
  <c r="C1012" i="7"/>
  <c r="B1013" i="7"/>
  <c r="E1011" i="7"/>
  <c r="D1011" i="7"/>
  <c r="H1011" i="7"/>
  <c r="AE988" i="1"/>
  <c r="Y987" i="1"/>
  <c r="AD989" i="1"/>
  <c r="X988" i="1"/>
  <c r="AA988" i="1" s="1"/>
  <c r="AK516" i="1"/>
  <c r="AI516" i="1" s="1"/>
  <c r="AF516" i="1" s="1"/>
  <c r="T987" i="1"/>
  <c r="K987" i="1"/>
  <c r="O987" i="1" s="1"/>
  <c r="R987" i="1"/>
  <c r="J987" i="1"/>
  <c r="N987" i="1" s="1"/>
  <c r="Q987" i="1"/>
  <c r="AL516" i="1"/>
  <c r="AJ517" i="1" s="1"/>
  <c r="AH517" i="1" s="1"/>
  <c r="AN220" i="9" l="1"/>
  <c r="F1015" i="9"/>
  <c r="S220" i="9"/>
  <c r="H1014" i="9"/>
  <c r="B1017" i="9"/>
  <c r="C1016" i="9"/>
  <c r="E1016" i="9" s="1"/>
  <c r="D1015" i="9"/>
  <c r="G1015" i="9"/>
  <c r="J1015" i="9" s="1"/>
  <c r="C1013" i="7"/>
  <c r="B1014" i="7"/>
  <c r="E1012" i="7"/>
  <c r="D1012" i="7"/>
  <c r="F1012" i="7"/>
  <c r="G1012" i="7" s="1"/>
  <c r="J1012" i="7" s="1"/>
  <c r="AE989" i="1"/>
  <c r="Y988" i="1"/>
  <c r="Z516" i="1"/>
  <c r="L516" i="1" s="1"/>
  <c r="P516" i="1" s="1"/>
  <c r="V516" i="1"/>
  <c r="AD990" i="1"/>
  <c r="X989" i="1"/>
  <c r="AA989" i="1" s="1"/>
  <c r="Q988" i="1"/>
  <c r="J988" i="1"/>
  <c r="N988" i="1" s="1"/>
  <c r="R988" i="1"/>
  <c r="T988" i="1"/>
  <c r="K988" i="1"/>
  <c r="O988" i="1" s="1"/>
  <c r="AF220" i="9" l="1"/>
  <c r="AA220" i="9"/>
  <c r="Z220" i="9"/>
  <c r="V220" i="9"/>
  <c r="U220" i="9" s="1"/>
  <c r="W220" i="9"/>
  <c r="T220" i="9" s="1"/>
  <c r="AB220" i="9" s="1"/>
  <c r="F1016" i="9"/>
  <c r="G1016" i="9"/>
  <c r="J1016" i="9" s="1"/>
  <c r="B1018" i="9"/>
  <c r="C1017" i="9"/>
  <c r="E1017" i="9" s="1"/>
  <c r="H1015" i="9"/>
  <c r="H1016" i="9" s="1"/>
  <c r="D1016" i="9"/>
  <c r="F1013" i="7"/>
  <c r="G1013" i="7" s="1"/>
  <c r="J1013" i="7" s="1"/>
  <c r="H1012" i="7"/>
  <c r="C1014" i="7"/>
  <c r="B1015" i="7"/>
  <c r="E1013" i="7"/>
  <c r="D1013" i="7"/>
  <c r="AE990" i="1"/>
  <c r="Y989" i="1"/>
  <c r="AD991" i="1"/>
  <c r="X990" i="1"/>
  <c r="AA990" i="1" s="1"/>
  <c r="AK517" i="1"/>
  <c r="AI517" i="1" s="1"/>
  <c r="AF517" i="1" s="1"/>
  <c r="T989" i="1"/>
  <c r="K989" i="1"/>
  <c r="O989" i="1" s="1"/>
  <c r="Q989" i="1"/>
  <c r="AL517" i="1"/>
  <c r="AJ518" i="1" s="1"/>
  <c r="AH518" i="1" s="1"/>
  <c r="R989" i="1"/>
  <c r="J989" i="1"/>
  <c r="N989" i="1" s="1"/>
  <c r="R220" i="9" l="1"/>
  <c r="AE220" i="9"/>
  <c r="AD220" i="9"/>
  <c r="AG220" i="9"/>
  <c r="L220" i="9"/>
  <c r="F1017" i="9"/>
  <c r="G1017" i="9" s="1"/>
  <c r="J1017" i="9" s="1"/>
  <c r="P220" i="9"/>
  <c r="O220" i="9"/>
  <c r="D1017" i="9"/>
  <c r="AP220" i="9"/>
  <c r="AO220" i="9" s="1"/>
  <c r="Q220" i="9"/>
  <c r="AI220" i="9"/>
  <c r="AH220" i="9"/>
  <c r="AQ220" i="9"/>
  <c r="C1018" i="9"/>
  <c r="E1018" i="9" s="1"/>
  <c r="B1019" i="9"/>
  <c r="H1013" i="7"/>
  <c r="E1014" i="7"/>
  <c r="D1014" i="7"/>
  <c r="F1014" i="7"/>
  <c r="G1014" i="7" s="1"/>
  <c r="C1015" i="7"/>
  <c r="B1016" i="7"/>
  <c r="AE991" i="1"/>
  <c r="Y990" i="1"/>
  <c r="Z517" i="1"/>
  <c r="L517" i="1" s="1"/>
  <c r="P517" i="1" s="1"/>
  <c r="V517" i="1"/>
  <c r="AD992" i="1"/>
  <c r="X991" i="1"/>
  <c r="AA991" i="1" s="1"/>
  <c r="R990" i="1"/>
  <c r="J990" i="1"/>
  <c r="N990" i="1" s="1"/>
  <c r="Q990" i="1"/>
  <c r="T990" i="1"/>
  <c r="K990" i="1"/>
  <c r="O990" i="1" s="1"/>
  <c r="X220" i="9" l="1"/>
  <c r="Y220" i="9"/>
  <c r="F1018" i="9"/>
  <c r="G1018" i="9" s="1"/>
  <c r="J1018" i="9" s="1"/>
  <c r="H1017" i="9"/>
  <c r="N220" i="9"/>
  <c r="AS220" i="9"/>
  <c r="AC220" i="9"/>
  <c r="B1020" i="9"/>
  <c r="C1019" i="9"/>
  <c r="E1019" i="9" s="1"/>
  <c r="D1018" i="9"/>
  <c r="AR220" i="9"/>
  <c r="AT220" i="9" s="1"/>
  <c r="M220" i="9"/>
  <c r="C1016" i="7"/>
  <c r="B1017" i="7"/>
  <c r="J1014" i="7"/>
  <c r="F1015" i="7" s="1"/>
  <c r="G1015" i="7" s="1"/>
  <c r="J1015" i="7" s="1"/>
  <c r="H1014" i="7"/>
  <c r="E1015" i="7"/>
  <c r="D1015" i="7"/>
  <c r="AE992" i="1"/>
  <c r="Y991" i="1"/>
  <c r="AD993" i="1"/>
  <c r="X992" i="1"/>
  <c r="AA992" i="1" s="1"/>
  <c r="AK518" i="1"/>
  <c r="AI518" i="1" s="1"/>
  <c r="AF518" i="1" s="1"/>
  <c r="K991" i="1"/>
  <c r="O991" i="1" s="1"/>
  <c r="T991" i="1"/>
  <c r="AL518" i="1"/>
  <c r="AJ519" i="1" s="1"/>
  <c r="AH519" i="1" s="1"/>
  <c r="Q991" i="1"/>
  <c r="J991" i="1"/>
  <c r="N991" i="1" s="1"/>
  <c r="R991" i="1"/>
  <c r="AK221" i="9" l="1"/>
  <c r="F1019" i="9"/>
  <c r="H1018" i="9"/>
  <c r="AL221" i="9"/>
  <c r="AM221" i="9" s="1"/>
  <c r="AN221" i="9"/>
  <c r="K221" i="9"/>
  <c r="D1019" i="9"/>
  <c r="B1021" i="9"/>
  <c r="C1020" i="9"/>
  <c r="E1020" i="9" s="1"/>
  <c r="G1019" i="9"/>
  <c r="J1019" i="9" s="1"/>
  <c r="F1016" i="7"/>
  <c r="G1016" i="7" s="1"/>
  <c r="J1016" i="7" s="1"/>
  <c r="C1017" i="7"/>
  <c r="B1018" i="7"/>
  <c r="H1015" i="7"/>
  <c r="E1016" i="7"/>
  <c r="D1016" i="7"/>
  <c r="AE993" i="1"/>
  <c r="Y992" i="1"/>
  <c r="Z518" i="1"/>
  <c r="L518" i="1" s="1"/>
  <c r="P518" i="1" s="1"/>
  <c r="V518" i="1"/>
  <c r="AD994" i="1"/>
  <c r="X993" i="1"/>
  <c r="AA993" i="1" s="1"/>
  <c r="J992" i="1"/>
  <c r="N992" i="1" s="1"/>
  <c r="R992" i="1"/>
  <c r="K992" i="1"/>
  <c r="O992" i="1" s="1"/>
  <c r="T992" i="1"/>
  <c r="Q992" i="1"/>
  <c r="H1016" i="7" l="1"/>
  <c r="F1020" i="9"/>
  <c r="S221" i="9"/>
  <c r="H1019" i="9"/>
  <c r="D1020" i="9"/>
  <c r="C1021" i="9"/>
  <c r="E1021" i="9" s="1"/>
  <c r="B1022" i="9"/>
  <c r="G1020" i="9"/>
  <c r="J1020" i="9" s="1"/>
  <c r="C1018" i="7"/>
  <c r="B1019" i="7"/>
  <c r="E1017" i="7"/>
  <c r="D1017" i="7"/>
  <c r="F1017" i="7"/>
  <c r="G1017" i="7" s="1"/>
  <c r="J1017" i="7" s="1"/>
  <c r="AE994" i="1"/>
  <c r="Y993" i="1"/>
  <c r="AD995" i="1"/>
  <c r="X994" i="1"/>
  <c r="AA994" i="1" s="1"/>
  <c r="AK519" i="1"/>
  <c r="AI519" i="1" s="1"/>
  <c r="AF519" i="1" s="1"/>
  <c r="Q993" i="1"/>
  <c r="T993" i="1"/>
  <c r="K993" i="1"/>
  <c r="O993" i="1" s="1"/>
  <c r="AL519" i="1"/>
  <c r="AJ520" i="1" s="1"/>
  <c r="AH520" i="1" s="1"/>
  <c r="J993" i="1"/>
  <c r="N993" i="1" s="1"/>
  <c r="R993" i="1"/>
  <c r="AF221" i="9" l="1"/>
  <c r="Z221" i="9"/>
  <c r="AA221" i="9"/>
  <c r="V221" i="9"/>
  <c r="U221" i="9" s="1"/>
  <c r="W221" i="9"/>
  <c r="T221" i="9" s="1"/>
  <c r="AB221" i="9" s="1"/>
  <c r="F1021" i="9"/>
  <c r="G1021" i="9" s="1"/>
  <c r="J1021" i="9" s="1"/>
  <c r="H1020" i="9"/>
  <c r="B1023" i="9"/>
  <c r="C1022" i="9"/>
  <c r="D1021" i="9"/>
  <c r="F1018" i="7"/>
  <c r="G1018" i="7" s="1"/>
  <c r="J1018" i="7" s="1"/>
  <c r="E1018" i="7"/>
  <c r="D1018" i="7"/>
  <c r="H1017" i="7"/>
  <c r="C1019" i="7"/>
  <c r="B1020" i="7"/>
  <c r="AE995" i="1"/>
  <c r="Y994" i="1"/>
  <c r="Z519" i="1"/>
  <c r="L519" i="1" s="1"/>
  <c r="P519" i="1" s="1"/>
  <c r="V519" i="1"/>
  <c r="AD996" i="1"/>
  <c r="X995" i="1"/>
  <c r="AA995" i="1" s="1"/>
  <c r="J994" i="1"/>
  <c r="N994" i="1" s="1"/>
  <c r="R994" i="1"/>
  <c r="T994" i="1"/>
  <c r="K994" i="1"/>
  <c r="O994" i="1" s="1"/>
  <c r="Q994" i="1"/>
  <c r="F1019" i="7" l="1"/>
  <c r="G1019" i="7" s="1"/>
  <c r="J1019" i="7" s="1"/>
  <c r="H1018" i="7"/>
  <c r="R221" i="9"/>
  <c r="AE221" i="9"/>
  <c r="AD221" i="9"/>
  <c r="AG221" i="9"/>
  <c r="L221" i="9"/>
  <c r="E1022" i="9"/>
  <c r="H1021" i="9"/>
  <c r="Q221" i="9"/>
  <c r="AH221" i="9"/>
  <c r="AI221" i="9"/>
  <c r="P221" i="9"/>
  <c r="D1022" i="9"/>
  <c r="B1024" i="9"/>
  <c r="C1023" i="9"/>
  <c r="E1023" i="9" s="1"/>
  <c r="O221" i="9"/>
  <c r="AQ221" i="9"/>
  <c r="H1019" i="7"/>
  <c r="C1020" i="7"/>
  <c r="B1021" i="7"/>
  <c r="E1019" i="7"/>
  <c r="D1019" i="7"/>
  <c r="AE996" i="1"/>
  <c r="Y995" i="1"/>
  <c r="AD997" i="1"/>
  <c r="X996" i="1"/>
  <c r="AA996" i="1" s="1"/>
  <c r="AK520" i="1"/>
  <c r="AI520" i="1" s="1"/>
  <c r="AF520" i="1" s="1"/>
  <c r="Q995" i="1"/>
  <c r="T995" i="1"/>
  <c r="K995" i="1"/>
  <c r="O995" i="1" s="1"/>
  <c r="J995" i="1"/>
  <c r="N995" i="1" s="1"/>
  <c r="R995" i="1"/>
  <c r="AL520" i="1"/>
  <c r="AJ521" i="1" s="1"/>
  <c r="AH521" i="1" s="1"/>
  <c r="Y221" i="9" l="1"/>
  <c r="X221" i="9"/>
  <c r="F1022" i="9"/>
  <c r="G1022" i="9" s="1"/>
  <c r="J1022" i="9" s="1"/>
  <c r="F1023" i="9"/>
  <c r="G1023" i="9" s="1"/>
  <c r="J1023" i="9" s="1"/>
  <c r="N221" i="9"/>
  <c r="AS221" i="9"/>
  <c r="AC221" i="9"/>
  <c r="D1023" i="9"/>
  <c r="C1024" i="9"/>
  <c r="E1024" i="9" s="1"/>
  <c r="B1025" i="9"/>
  <c r="M221" i="9"/>
  <c r="AR221" i="9"/>
  <c r="AP221" i="9"/>
  <c r="AO221" i="9" s="1"/>
  <c r="E1020" i="7"/>
  <c r="D1020" i="7"/>
  <c r="C1021" i="7"/>
  <c r="B1022" i="7"/>
  <c r="F1020" i="7"/>
  <c r="G1020" i="7" s="1"/>
  <c r="J1020" i="7" s="1"/>
  <c r="AE997" i="1"/>
  <c r="Y996" i="1"/>
  <c r="Z520" i="1"/>
  <c r="L520" i="1" s="1"/>
  <c r="P520" i="1" s="1"/>
  <c r="V520" i="1"/>
  <c r="AD998" i="1"/>
  <c r="X997" i="1"/>
  <c r="AA997" i="1" s="1"/>
  <c r="R996" i="1"/>
  <c r="J996" i="1"/>
  <c r="N996" i="1" s="1"/>
  <c r="Q996" i="1"/>
  <c r="T996" i="1"/>
  <c r="K996" i="1"/>
  <c r="O996" i="1" s="1"/>
  <c r="AT221" i="9" l="1"/>
  <c r="AK222" i="9"/>
  <c r="F1024" i="9"/>
  <c r="H1022" i="9"/>
  <c r="C1025" i="9"/>
  <c r="E1025" i="9" s="1"/>
  <c r="B1026" i="9"/>
  <c r="D1024" i="9"/>
  <c r="G1024" i="9"/>
  <c r="J1024" i="9" s="1"/>
  <c r="AL222" i="9"/>
  <c r="AM222" i="9" s="1"/>
  <c r="AN222" i="9"/>
  <c r="H1023" i="9"/>
  <c r="H1024" i="9" s="1"/>
  <c r="K222" i="9"/>
  <c r="F1021" i="7"/>
  <c r="G1021" i="7" s="1"/>
  <c r="J1021" i="7" s="1"/>
  <c r="E1021" i="7"/>
  <c r="D1021" i="7"/>
  <c r="C1022" i="7"/>
  <c r="B1023" i="7"/>
  <c r="H1020" i="7"/>
  <c r="AE998" i="1"/>
  <c r="Y997" i="1"/>
  <c r="AD999" i="1"/>
  <c r="X998" i="1"/>
  <c r="AA998" i="1" s="1"/>
  <c r="AK521" i="1"/>
  <c r="AI521" i="1" s="1"/>
  <c r="AF521" i="1" s="1"/>
  <c r="Q997" i="1"/>
  <c r="K997" i="1"/>
  <c r="O997" i="1" s="1"/>
  <c r="T997" i="1"/>
  <c r="J997" i="1"/>
  <c r="N997" i="1" s="1"/>
  <c r="R997" i="1"/>
  <c r="AL521" i="1"/>
  <c r="AJ522" i="1" s="1"/>
  <c r="AH522" i="1" s="1"/>
  <c r="F1025" i="9" l="1"/>
  <c r="G1025" i="9" s="1"/>
  <c r="S222" i="9"/>
  <c r="B1027" i="9"/>
  <c r="C1026" i="9"/>
  <c r="E1026" i="9" s="1"/>
  <c r="D1025" i="9"/>
  <c r="H1021" i="7"/>
  <c r="E1022" i="7"/>
  <c r="D1022" i="7"/>
  <c r="C1023" i="7"/>
  <c r="B1024" i="7"/>
  <c r="F1022" i="7"/>
  <c r="G1022" i="7" s="1"/>
  <c r="J1022" i="7" s="1"/>
  <c r="AE999" i="1"/>
  <c r="Y998" i="1"/>
  <c r="Z521" i="1"/>
  <c r="L521" i="1" s="1"/>
  <c r="P521" i="1" s="1"/>
  <c r="V521" i="1"/>
  <c r="AD1000" i="1"/>
  <c r="X999" i="1"/>
  <c r="AA999" i="1" s="1"/>
  <c r="J998" i="1"/>
  <c r="N998" i="1" s="1"/>
  <c r="R998" i="1"/>
  <c r="Q998" i="1"/>
  <c r="T998" i="1"/>
  <c r="K998" i="1"/>
  <c r="O998" i="1" s="1"/>
  <c r="AF222" i="9" l="1"/>
  <c r="AA222" i="9"/>
  <c r="Z222" i="9"/>
  <c r="V222" i="9"/>
  <c r="U222" i="9" s="1"/>
  <c r="W222" i="9"/>
  <c r="T222" i="9" s="1"/>
  <c r="AB222" i="9" s="1"/>
  <c r="J1025" i="9"/>
  <c r="H1025" i="9"/>
  <c r="F1026" i="9"/>
  <c r="G1026" i="9" s="1"/>
  <c r="J1026" i="9" s="1"/>
  <c r="B1028" i="9"/>
  <c r="C1027" i="9"/>
  <c r="E1027" i="9" s="1"/>
  <c r="D1026" i="9"/>
  <c r="F1023" i="7"/>
  <c r="G1023" i="7" s="1"/>
  <c r="J1023" i="7" s="1"/>
  <c r="H1022" i="7"/>
  <c r="C1024" i="7"/>
  <c r="B1025" i="7"/>
  <c r="E1023" i="7"/>
  <c r="D1023" i="7"/>
  <c r="AE1000" i="1"/>
  <c r="Y999" i="1"/>
  <c r="AD1001" i="1"/>
  <c r="X1000" i="1"/>
  <c r="AA1000" i="1" s="1"/>
  <c r="AK522" i="1"/>
  <c r="AI522" i="1" s="1"/>
  <c r="AF522" i="1" s="1"/>
  <c r="K999" i="1"/>
  <c r="O999" i="1" s="1"/>
  <c r="T999" i="1"/>
  <c r="Q999" i="1"/>
  <c r="R999" i="1"/>
  <c r="J999" i="1"/>
  <c r="N999" i="1" s="1"/>
  <c r="AL522" i="1"/>
  <c r="AJ523" i="1" s="1"/>
  <c r="AH523" i="1" s="1"/>
  <c r="R222" i="9" l="1"/>
  <c r="AE222" i="9"/>
  <c r="AD222" i="9"/>
  <c r="H1026" i="9"/>
  <c r="AG222" i="9"/>
  <c r="AQ222" i="9"/>
  <c r="L222" i="9"/>
  <c r="F1027" i="9"/>
  <c r="G1027" i="9" s="1"/>
  <c r="J1027" i="9" s="1"/>
  <c r="AI222" i="9"/>
  <c r="AH222" i="9"/>
  <c r="Q222" i="9"/>
  <c r="AP222" i="9"/>
  <c r="AO222" i="9" s="1"/>
  <c r="D1027" i="9"/>
  <c r="C1028" i="9"/>
  <c r="E1028" i="9" s="1"/>
  <c r="B1029" i="9"/>
  <c r="O222" i="9"/>
  <c r="P222" i="9"/>
  <c r="F1024" i="7"/>
  <c r="G1024" i="7" s="1"/>
  <c r="J1024" i="7" s="1"/>
  <c r="H1023" i="7"/>
  <c r="C1025" i="7"/>
  <c r="B1026" i="7"/>
  <c r="E1024" i="7"/>
  <c r="D1024" i="7"/>
  <c r="AE1001" i="1"/>
  <c r="Y1000" i="1"/>
  <c r="Z522" i="1"/>
  <c r="L522" i="1" s="1"/>
  <c r="P522" i="1" s="1"/>
  <c r="V522" i="1"/>
  <c r="AD1002" i="1"/>
  <c r="X1001" i="1"/>
  <c r="AA1001" i="1" s="1"/>
  <c r="T1000" i="1"/>
  <c r="K1000" i="1"/>
  <c r="O1000" i="1" s="1"/>
  <c r="J1000" i="1"/>
  <c r="N1000" i="1" s="1"/>
  <c r="R1000" i="1"/>
  <c r="Q1000" i="1"/>
  <c r="Y222" i="9" l="1"/>
  <c r="X222" i="9"/>
  <c r="F1028" i="9"/>
  <c r="G1028" i="9"/>
  <c r="J1028" i="9" s="1"/>
  <c r="M222" i="9"/>
  <c r="AR222" i="9"/>
  <c r="D1028" i="9"/>
  <c r="H1027" i="9"/>
  <c r="H1028" i="9" s="1"/>
  <c r="AS222" i="9"/>
  <c r="N222" i="9"/>
  <c r="AC222" i="9"/>
  <c r="B1030" i="9"/>
  <c r="C1029" i="9"/>
  <c r="E1029" i="9" s="1"/>
  <c r="H1024" i="7"/>
  <c r="C1026" i="7"/>
  <c r="B1027" i="7"/>
  <c r="E1025" i="7"/>
  <c r="D1025" i="7"/>
  <c r="F1025" i="7"/>
  <c r="G1025" i="7" s="1"/>
  <c r="J1025" i="7" s="1"/>
  <c r="AE1002" i="1"/>
  <c r="Y1001" i="1"/>
  <c r="AD1003" i="1"/>
  <c r="X1002" i="1"/>
  <c r="AA1002" i="1" s="1"/>
  <c r="AK523" i="1"/>
  <c r="AI523" i="1" s="1"/>
  <c r="AF523" i="1" s="1"/>
  <c r="Q1001" i="1"/>
  <c r="R1001" i="1"/>
  <c r="J1001" i="1"/>
  <c r="N1001" i="1" s="1"/>
  <c r="T1001" i="1"/>
  <c r="K1001" i="1"/>
  <c r="O1001" i="1" s="1"/>
  <c r="AL523" i="1"/>
  <c r="AJ524" i="1" s="1"/>
  <c r="AH524" i="1" s="1"/>
  <c r="AT222" i="9" l="1"/>
  <c r="AK223" i="9"/>
  <c r="AL223" i="9" s="1"/>
  <c r="AM223" i="9" s="1"/>
  <c r="F1029" i="9"/>
  <c r="K223" i="9"/>
  <c r="D1029" i="9"/>
  <c r="C1030" i="9"/>
  <c r="E1030" i="9" s="1"/>
  <c r="B1031" i="9"/>
  <c r="G1029" i="9"/>
  <c r="J1029" i="9" s="1"/>
  <c r="F1026" i="7"/>
  <c r="G1026" i="7" s="1"/>
  <c r="J1026" i="7" s="1"/>
  <c r="E1026" i="7"/>
  <c r="D1026" i="7"/>
  <c r="C1027" i="7"/>
  <c r="B1028" i="7"/>
  <c r="H1025" i="7"/>
  <c r="AE1003" i="1"/>
  <c r="Y1002" i="1"/>
  <c r="Z523" i="1"/>
  <c r="L523" i="1" s="1"/>
  <c r="P523" i="1" s="1"/>
  <c r="V523" i="1"/>
  <c r="AD1004" i="1"/>
  <c r="X1003" i="1"/>
  <c r="AA1003" i="1" s="1"/>
  <c r="R1002" i="1"/>
  <c r="J1002" i="1"/>
  <c r="N1002" i="1" s="1"/>
  <c r="T1002" i="1"/>
  <c r="K1002" i="1"/>
  <c r="O1002" i="1" s="1"/>
  <c r="Q1002" i="1"/>
  <c r="H1026" i="7" l="1"/>
  <c r="F1027" i="7"/>
  <c r="G1027" i="7" s="1"/>
  <c r="J1027" i="7" s="1"/>
  <c r="AN223" i="9"/>
  <c r="F1030" i="9"/>
  <c r="S223" i="9"/>
  <c r="H1029" i="9"/>
  <c r="B1032" i="9"/>
  <c r="C1031" i="9"/>
  <c r="E1031" i="9" s="1"/>
  <c r="D1030" i="9"/>
  <c r="G1030" i="9"/>
  <c r="J1030" i="9" s="1"/>
  <c r="H1027" i="7"/>
  <c r="C1028" i="7"/>
  <c r="F1028" i="7" s="1"/>
  <c r="G1028" i="7" s="1"/>
  <c r="J1028" i="7" s="1"/>
  <c r="B1029" i="7"/>
  <c r="E1027" i="7"/>
  <c r="D1027" i="7"/>
  <c r="AE1004" i="1"/>
  <c r="Y1003" i="1"/>
  <c r="AD1005" i="1"/>
  <c r="X1004" i="1"/>
  <c r="AA1004" i="1" s="1"/>
  <c r="AK524" i="1"/>
  <c r="AI524" i="1" s="1"/>
  <c r="AF524" i="1" s="1"/>
  <c r="Q1003" i="1"/>
  <c r="J1003" i="1"/>
  <c r="N1003" i="1" s="1"/>
  <c r="R1003" i="1"/>
  <c r="T1003" i="1"/>
  <c r="K1003" i="1"/>
  <c r="O1003" i="1" s="1"/>
  <c r="AL524" i="1"/>
  <c r="AJ525" i="1" s="1"/>
  <c r="AH525" i="1" s="1"/>
  <c r="AF223" i="9" l="1"/>
  <c r="AA223" i="9"/>
  <c r="Z223" i="9"/>
  <c r="V223" i="9"/>
  <c r="U223" i="9" s="1"/>
  <c r="W223" i="9"/>
  <c r="T223" i="9" s="1"/>
  <c r="AB223" i="9" s="1"/>
  <c r="F1031" i="9"/>
  <c r="G1031" i="9" s="1"/>
  <c r="J1031" i="9" s="1"/>
  <c r="H1030" i="9"/>
  <c r="B1033" i="9"/>
  <c r="C1032" i="9"/>
  <c r="E1032" i="9" s="1"/>
  <c r="D1031" i="9"/>
  <c r="D1028" i="7"/>
  <c r="E1028" i="7"/>
  <c r="C1029" i="7"/>
  <c r="F1029" i="7" s="1"/>
  <c r="G1029" i="7" s="1"/>
  <c r="J1029" i="7" s="1"/>
  <c r="B1030" i="7"/>
  <c r="H1028" i="7"/>
  <c r="AE1005" i="1"/>
  <c r="Y1004" i="1"/>
  <c r="Z524" i="1"/>
  <c r="L524" i="1" s="1"/>
  <c r="P524" i="1" s="1"/>
  <c r="V524" i="1"/>
  <c r="AD1006" i="1"/>
  <c r="X1005" i="1"/>
  <c r="AA1005" i="1" s="1"/>
  <c r="T1004" i="1"/>
  <c r="K1004" i="1"/>
  <c r="O1004" i="1" s="1"/>
  <c r="J1004" i="1"/>
  <c r="N1004" i="1" s="1"/>
  <c r="R1004" i="1"/>
  <c r="Q1004" i="1"/>
  <c r="R223" i="9" l="1"/>
  <c r="AD223" i="9"/>
  <c r="AE223" i="9"/>
  <c r="AG223" i="9"/>
  <c r="AC223" i="9"/>
  <c r="L223" i="9"/>
  <c r="AQ223" i="9"/>
  <c r="F1032" i="9"/>
  <c r="G1032" i="9" s="1"/>
  <c r="J1032" i="9" s="1"/>
  <c r="H1031" i="9"/>
  <c r="P223" i="9"/>
  <c r="O223" i="9"/>
  <c r="D1032" i="9"/>
  <c r="N223" i="9"/>
  <c r="AS223" i="9"/>
  <c r="B1034" i="9"/>
  <c r="C1033" i="9"/>
  <c r="E1033" i="9" s="1"/>
  <c r="AI223" i="9"/>
  <c r="AH223" i="9"/>
  <c r="Q223" i="9"/>
  <c r="H1029" i="7"/>
  <c r="C1030" i="7"/>
  <c r="B1031" i="7"/>
  <c r="D1029" i="7"/>
  <c r="E1029" i="7"/>
  <c r="AE1006" i="1"/>
  <c r="Y1005" i="1"/>
  <c r="AD1007" i="1"/>
  <c r="X1006" i="1"/>
  <c r="AA1006" i="1" s="1"/>
  <c r="AK525" i="1"/>
  <c r="AI525" i="1" s="1"/>
  <c r="AF525" i="1" s="1"/>
  <c r="R1005" i="1"/>
  <c r="J1005" i="1"/>
  <c r="N1005" i="1" s="1"/>
  <c r="Q1005" i="1"/>
  <c r="T1005" i="1"/>
  <c r="K1005" i="1"/>
  <c r="O1005" i="1" s="1"/>
  <c r="AL525" i="1"/>
  <c r="AJ526" i="1" s="1"/>
  <c r="AH526" i="1" s="1"/>
  <c r="Y223" i="9" l="1"/>
  <c r="X223" i="9"/>
  <c r="F1033" i="9"/>
  <c r="G1033" i="9" s="1"/>
  <c r="J1033" i="9" s="1"/>
  <c r="B1035" i="9"/>
  <c r="C1034" i="9"/>
  <c r="E1034" i="9" s="1"/>
  <c r="AR223" i="9"/>
  <c r="M223" i="9"/>
  <c r="AP223" i="9"/>
  <c r="AO223" i="9" s="1"/>
  <c r="H1032" i="9"/>
  <c r="D1033" i="9"/>
  <c r="D1030" i="7"/>
  <c r="E1030" i="7"/>
  <c r="C1031" i="7"/>
  <c r="B1032" i="7"/>
  <c r="F1030" i="7"/>
  <c r="G1030" i="7" s="1"/>
  <c r="J1030" i="7" s="1"/>
  <c r="AE1007" i="1"/>
  <c r="Y1006" i="1"/>
  <c r="Z525" i="1"/>
  <c r="L525" i="1" s="1"/>
  <c r="P525" i="1" s="1"/>
  <c r="V525" i="1"/>
  <c r="AD1008" i="1"/>
  <c r="X1007" i="1"/>
  <c r="AA1007" i="1" s="1"/>
  <c r="K1006" i="1"/>
  <c r="O1006" i="1" s="1"/>
  <c r="T1006" i="1"/>
  <c r="Q1006" i="1"/>
  <c r="J1006" i="1"/>
  <c r="N1006" i="1" s="1"/>
  <c r="R1006" i="1"/>
  <c r="AT223" i="9" l="1"/>
  <c r="AK224" i="9"/>
  <c r="H1033" i="9"/>
  <c r="F1034" i="9"/>
  <c r="AL224" i="9"/>
  <c r="AM224" i="9" s="1"/>
  <c r="AN224" i="9"/>
  <c r="D1034" i="9"/>
  <c r="G1034" i="9"/>
  <c r="J1034" i="9" s="1"/>
  <c r="B1036" i="9"/>
  <c r="C1035" i="9"/>
  <c r="E1035" i="9" s="1"/>
  <c r="K224" i="9"/>
  <c r="F1031" i="7"/>
  <c r="G1031" i="7" s="1"/>
  <c r="J1031" i="7" s="1"/>
  <c r="D1031" i="7"/>
  <c r="E1031" i="7"/>
  <c r="C1032" i="7"/>
  <c r="B1033" i="7"/>
  <c r="H1030" i="7"/>
  <c r="AE1008" i="1"/>
  <c r="Y1007" i="1"/>
  <c r="AD1009" i="1"/>
  <c r="X1008" i="1"/>
  <c r="AA1008" i="1" s="1"/>
  <c r="AK526" i="1"/>
  <c r="AI526" i="1" s="1"/>
  <c r="AF526" i="1" s="1"/>
  <c r="R1007" i="1"/>
  <c r="J1007" i="1"/>
  <c r="N1007" i="1" s="1"/>
  <c r="AL526" i="1"/>
  <c r="AJ527" i="1" s="1"/>
  <c r="AH527" i="1" s="1"/>
  <c r="Q1007" i="1"/>
  <c r="K1007" i="1"/>
  <c r="O1007" i="1" s="1"/>
  <c r="T1007" i="1"/>
  <c r="F1035" i="9" l="1"/>
  <c r="G1035" i="9" s="1"/>
  <c r="J1035" i="9" s="1"/>
  <c r="S224" i="9"/>
  <c r="D1035" i="9"/>
  <c r="B1037" i="9"/>
  <c r="C1036" i="9"/>
  <c r="E1036" i="9" s="1"/>
  <c r="H1034" i="9"/>
  <c r="F1032" i="7"/>
  <c r="G1032" i="7" s="1"/>
  <c r="J1032" i="7" s="1"/>
  <c r="H1031" i="7"/>
  <c r="C1033" i="7"/>
  <c r="B1034" i="7"/>
  <c r="D1032" i="7"/>
  <c r="E1032" i="7"/>
  <c r="AE1009" i="1"/>
  <c r="Y1008" i="1"/>
  <c r="Z526" i="1"/>
  <c r="L526" i="1" s="1"/>
  <c r="P526" i="1" s="1"/>
  <c r="V526" i="1"/>
  <c r="AD1010" i="1"/>
  <c r="X1009" i="1"/>
  <c r="AA1009" i="1" s="1"/>
  <c r="K1008" i="1"/>
  <c r="O1008" i="1" s="1"/>
  <c r="T1008" i="1"/>
  <c r="J1008" i="1"/>
  <c r="N1008" i="1" s="1"/>
  <c r="R1008" i="1"/>
  <c r="Q1008" i="1"/>
  <c r="AF224" i="9" l="1"/>
  <c r="AA224" i="9"/>
  <c r="Z224" i="9"/>
  <c r="V224" i="9"/>
  <c r="U224" i="9" s="1"/>
  <c r="W224" i="9"/>
  <c r="T224" i="9" s="1"/>
  <c r="AB224" i="9" s="1"/>
  <c r="F1036" i="9"/>
  <c r="H1035" i="9"/>
  <c r="B1038" i="9"/>
  <c r="C1037" i="9"/>
  <c r="E1037" i="9" s="1"/>
  <c r="D1036" i="9"/>
  <c r="G1036" i="9"/>
  <c r="J1036" i="9" s="1"/>
  <c r="H1032" i="7"/>
  <c r="C1034" i="7"/>
  <c r="B1035" i="7"/>
  <c r="D1033" i="7"/>
  <c r="E1033" i="7"/>
  <c r="F1033" i="7"/>
  <c r="G1033" i="7" s="1"/>
  <c r="AE1010" i="1"/>
  <c r="Y1009" i="1"/>
  <c r="AD1011" i="1"/>
  <c r="X1010" i="1"/>
  <c r="AA1010" i="1" s="1"/>
  <c r="AK527" i="1"/>
  <c r="AI527" i="1" s="1"/>
  <c r="AF527" i="1" s="1"/>
  <c r="AL527" i="1"/>
  <c r="AJ528" i="1" s="1"/>
  <c r="AH528" i="1" s="1"/>
  <c r="K1009" i="1"/>
  <c r="O1009" i="1" s="1"/>
  <c r="T1009" i="1"/>
  <c r="Q1009" i="1"/>
  <c r="J1009" i="1"/>
  <c r="N1009" i="1" s="1"/>
  <c r="R1009" i="1"/>
  <c r="R224" i="9" l="1"/>
  <c r="AD224" i="9"/>
  <c r="AE224" i="9"/>
  <c r="AG224" i="9"/>
  <c r="L224" i="9"/>
  <c r="F1037" i="9"/>
  <c r="G1037" i="9" s="1"/>
  <c r="J1037" i="9" s="1"/>
  <c r="Q224" i="9"/>
  <c r="AH224" i="9"/>
  <c r="AI224" i="9"/>
  <c r="P224" i="9"/>
  <c r="D1037" i="9"/>
  <c r="O224" i="9"/>
  <c r="H1036" i="9"/>
  <c r="AQ224" i="9"/>
  <c r="B1039" i="9"/>
  <c r="C1038" i="9"/>
  <c r="J1033" i="7"/>
  <c r="F1034" i="7" s="1"/>
  <c r="G1034" i="7" s="1"/>
  <c r="J1034" i="7" s="1"/>
  <c r="H1033" i="7"/>
  <c r="C1035" i="7"/>
  <c r="B1036" i="7"/>
  <c r="D1034" i="7"/>
  <c r="E1034" i="7"/>
  <c r="AE1011" i="1"/>
  <c r="Y1010" i="1"/>
  <c r="Z527" i="1"/>
  <c r="L527" i="1" s="1"/>
  <c r="P527" i="1" s="1"/>
  <c r="V527" i="1"/>
  <c r="AD1012" i="1"/>
  <c r="X1011" i="1"/>
  <c r="AA1011" i="1" s="1"/>
  <c r="R1010" i="1"/>
  <c r="J1010" i="1"/>
  <c r="N1010" i="1" s="1"/>
  <c r="K1010" i="1"/>
  <c r="O1010" i="1" s="1"/>
  <c r="T1010" i="1"/>
  <c r="Q1010" i="1"/>
  <c r="Y224" i="9" l="1"/>
  <c r="X224" i="9"/>
  <c r="E1038" i="9"/>
  <c r="H1037" i="9"/>
  <c r="M224" i="9"/>
  <c r="AR224" i="9"/>
  <c r="AP224" i="9"/>
  <c r="AO224" i="9" s="1"/>
  <c r="N224" i="9"/>
  <c r="AS224" i="9"/>
  <c r="AC224" i="9"/>
  <c r="D1038" i="9"/>
  <c r="B1040" i="9"/>
  <c r="C1039" i="9"/>
  <c r="E1039" i="9" s="1"/>
  <c r="F1035" i="7"/>
  <c r="G1035" i="7" s="1"/>
  <c r="J1035" i="7" s="1"/>
  <c r="H1034" i="7"/>
  <c r="C1036" i="7"/>
  <c r="B1037" i="7"/>
  <c r="D1035" i="7"/>
  <c r="E1035" i="7"/>
  <c r="AE1012" i="1"/>
  <c r="Y1011" i="1"/>
  <c r="AD1013" i="1"/>
  <c r="X1012" i="1"/>
  <c r="AA1012" i="1" s="1"/>
  <c r="AK528" i="1"/>
  <c r="AI528" i="1" s="1"/>
  <c r="AF528" i="1" s="1"/>
  <c r="Q1011" i="1"/>
  <c r="T1011" i="1"/>
  <c r="K1011" i="1"/>
  <c r="O1011" i="1" s="1"/>
  <c r="AL528" i="1"/>
  <c r="AJ529" i="1" s="1"/>
  <c r="AH529" i="1" s="1"/>
  <c r="R1011" i="1"/>
  <c r="J1011" i="1"/>
  <c r="N1011" i="1" s="1"/>
  <c r="AT224" i="9" l="1"/>
  <c r="AK225" i="9" s="1"/>
  <c r="F1039" i="9"/>
  <c r="G1039" i="9" s="1"/>
  <c r="J1039" i="9" s="1"/>
  <c r="F1038" i="9"/>
  <c r="G1038" i="9" s="1"/>
  <c r="K225" i="9"/>
  <c r="D1039" i="9"/>
  <c r="C1040" i="9"/>
  <c r="E1040" i="9" s="1"/>
  <c r="B1041" i="9"/>
  <c r="H1035" i="7"/>
  <c r="D1036" i="7"/>
  <c r="E1036" i="7"/>
  <c r="C1037" i="7"/>
  <c r="B1038" i="7"/>
  <c r="F1036" i="7"/>
  <c r="G1036" i="7" s="1"/>
  <c r="J1036" i="7" s="1"/>
  <c r="AE1013" i="1"/>
  <c r="Y1012" i="1"/>
  <c r="Z528" i="1"/>
  <c r="L528" i="1" s="1"/>
  <c r="P528" i="1" s="1"/>
  <c r="V528" i="1"/>
  <c r="AD1014" i="1"/>
  <c r="X1013" i="1"/>
  <c r="AA1013" i="1" s="1"/>
  <c r="R1012" i="1"/>
  <c r="J1012" i="1"/>
  <c r="N1012" i="1" s="1"/>
  <c r="T1012" i="1"/>
  <c r="K1012" i="1"/>
  <c r="O1012" i="1" s="1"/>
  <c r="Q1012" i="1"/>
  <c r="AL225" i="9" l="1"/>
  <c r="AM225" i="9" s="1"/>
  <c r="AN225" i="9"/>
  <c r="F1040" i="9"/>
  <c r="J1038" i="9"/>
  <c r="H1038" i="9"/>
  <c r="S225" i="9"/>
  <c r="H1039" i="9"/>
  <c r="D1040" i="9"/>
  <c r="C1041" i="9"/>
  <c r="E1041" i="9" s="1"/>
  <c r="B1042" i="9"/>
  <c r="G1040" i="9"/>
  <c r="J1040" i="9" s="1"/>
  <c r="F1037" i="7"/>
  <c r="G1037" i="7" s="1"/>
  <c r="J1037" i="7" s="1"/>
  <c r="C1038" i="7"/>
  <c r="B1039" i="7"/>
  <c r="D1037" i="7"/>
  <c r="E1037" i="7"/>
  <c r="H1036" i="7"/>
  <c r="AE1014" i="1"/>
  <c r="Y1013" i="1"/>
  <c r="AD1015" i="1"/>
  <c r="X1014" i="1"/>
  <c r="AA1014" i="1" s="1"/>
  <c r="AK529" i="1"/>
  <c r="AI529" i="1" s="1"/>
  <c r="AF529" i="1" s="1"/>
  <c r="Q1013" i="1"/>
  <c r="T1013" i="1"/>
  <c r="K1013" i="1"/>
  <c r="O1013" i="1" s="1"/>
  <c r="AL529" i="1"/>
  <c r="AJ530" i="1" s="1"/>
  <c r="AH530" i="1" s="1"/>
  <c r="J1013" i="1"/>
  <c r="N1013" i="1" s="1"/>
  <c r="R1013" i="1"/>
  <c r="AF225" i="9" l="1"/>
  <c r="AA225" i="9"/>
  <c r="Z225" i="9"/>
  <c r="V225" i="9"/>
  <c r="U225" i="9" s="1"/>
  <c r="W225" i="9"/>
  <c r="T225" i="9" s="1"/>
  <c r="AB225" i="9" s="1"/>
  <c r="F1041" i="9"/>
  <c r="G1041" i="9"/>
  <c r="J1041" i="9" s="1"/>
  <c r="H1040" i="9"/>
  <c r="H1041" i="9" s="1"/>
  <c r="C1042" i="9"/>
  <c r="E1042" i="9" s="1"/>
  <c r="B1043" i="9"/>
  <c r="D1041" i="9"/>
  <c r="H1037" i="7"/>
  <c r="D1038" i="7"/>
  <c r="E1038" i="7"/>
  <c r="F1038" i="7"/>
  <c r="G1038" i="7" s="1"/>
  <c r="J1038" i="7" s="1"/>
  <c r="F1039" i="7" s="1"/>
  <c r="G1039" i="7" s="1"/>
  <c r="J1039" i="7" s="1"/>
  <c r="C1039" i="7"/>
  <c r="B1040" i="7"/>
  <c r="AE1015" i="1"/>
  <c r="Y1014" i="1"/>
  <c r="Z529" i="1"/>
  <c r="L529" i="1" s="1"/>
  <c r="P529" i="1" s="1"/>
  <c r="V529" i="1"/>
  <c r="AD1016" i="1"/>
  <c r="X1015" i="1"/>
  <c r="AA1015" i="1" s="1"/>
  <c r="R1014" i="1"/>
  <c r="J1014" i="1"/>
  <c r="N1014" i="1" s="1"/>
  <c r="K1014" i="1"/>
  <c r="O1014" i="1" s="1"/>
  <c r="T1014" i="1"/>
  <c r="Q1014" i="1"/>
  <c r="R225" i="9" l="1"/>
  <c r="AE225" i="9"/>
  <c r="AD225" i="9"/>
  <c r="AG225" i="9"/>
  <c r="L225" i="9"/>
  <c r="F1042" i="9"/>
  <c r="G1042" i="9" s="1"/>
  <c r="J1042" i="9" s="1"/>
  <c r="O225" i="9"/>
  <c r="AS225" i="9"/>
  <c r="N225" i="9"/>
  <c r="P225" i="9"/>
  <c r="D1042" i="9"/>
  <c r="B1044" i="9"/>
  <c r="C1043" i="9"/>
  <c r="E1043" i="9" s="1"/>
  <c r="Q225" i="9"/>
  <c r="AI225" i="9"/>
  <c r="AH225" i="9"/>
  <c r="AQ225" i="9"/>
  <c r="AC225" i="9"/>
  <c r="H1038" i="7"/>
  <c r="H1039" i="7" s="1"/>
  <c r="C1040" i="7"/>
  <c r="F1040" i="7" s="1"/>
  <c r="G1040" i="7" s="1"/>
  <c r="J1040" i="7" s="1"/>
  <c r="B1041" i="7"/>
  <c r="D1039" i="7"/>
  <c r="E1039" i="7"/>
  <c r="AE1016" i="1"/>
  <c r="Y1015" i="1"/>
  <c r="AD1017" i="1"/>
  <c r="X1016" i="1"/>
  <c r="AA1016" i="1" s="1"/>
  <c r="AK530" i="1"/>
  <c r="AI530" i="1" s="1"/>
  <c r="AF530" i="1" s="1"/>
  <c r="Q1015" i="1"/>
  <c r="T1015" i="1"/>
  <c r="K1015" i="1"/>
  <c r="O1015" i="1" s="1"/>
  <c r="R1015" i="1"/>
  <c r="J1015" i="1"/>
  <c r="N1015" i="1" s="1"/>
  <c r="AL530" i="1"/>
  <c r="AJ531" i="1" s="1"/>
  <c r="AH531" i="1" s="1"/>
  <c r="Y225" i="9" l="1"/>
  <c r="X225" i="9"/>
  <c r="F1043" i="9"/>
  <c r="G1043" i="9" s="1"/>
  <c r="H1042" i="9"/>
  <c r="M225" i="9"/>
  <c r="AR225" i="9"/>
  <c r="D1043" i="9"/>
  <c r="B1045" i="9"/>
  <c r="C1044" i="9"/>
  <c r="E1044" i="9" s="1"/>
  <c r="AP225" i="9"/>
  <c r="AO225" i="9" s="1"/>
  <c r="H1040" i="7"/>
  <c r="C1041" i="7"/>
  <c r="B1042" i="7"/>
  <c r="D1040" i="7"/>
  <c r="E1040" i="7"/>
  <c r="AE1017" i="1"/>
  <c r="Y1016" i="1"/>
  <c r="Z530" i="1"/>
  <c r="L530" i="1" s="1"/>
  <c r="P530" i="1" s="1"/>
  <c r="V530" i="1"/>
  <c r="AD1018" i="1"/>
  <c r="X1017" i="1"/>
  <c r="AA1017" i="1" s="1"/>
  <c r="T1016" i="1"/>
  <c r="K1016" i="1"/>
  <c r="O1016" i="1" s="1"/>
  <c r="J1016" i="1"/>
  <c r="N1016" i="1" s="1"/>
  <c r="R1016" i="1"/>
  <c r="Q1016" i="1"/>
  <c r="AT225" i="9" l="1"/>
  <c r="AK226" i="9" s="1"/>
  <c r="J1043" i="9"/>
  <c r="H1043" i="9"/>
  <c r="F1044" i="9"/>
  <c r="G1044" i="9" s="1"/>
  <c r="J1044" i="9" s="1"/>
  <c r="C1045" i="9"/>
  <c r="E1045" i="9" s="1"/>
  <c r="B1046" i="9"/>
  <c r="D1044" i="9"/>
  <c r="K226" i="9"/>
  <c r="D1041" i="7"/>
  <c r="E1041" i="7"/>
  <c r="C1042" i="7"/>
  <c r="B1043" i="7"/>
  <c r="F1041" i="7"/>
  <c r="G1041" i="7" s="1"/>
  <c r="J1041" i="7" s="1"/>
  <c r="AE1018" i="1"/>
  <c r="Y1017" i="1"/>
  <c r="AD1019" i="1"/>
  <c r="X1018" i="1"/>
  <c r="AA1018" i="1" s="1"/>
  <c r="AK531" i="1"/>
  <c r="AI531" i="1" s="1"/>
  <c r="AF531" i="1" s="1"/>
  <c r="J1017" i="1"/>
  <c r="N1017" i="1" s="1"/>
  <c r="R1017" i="1"/>
  <c r="AL531" i="1"/>
  <c r="AJ532" i="1" s="1"/>
  <c r="AH532" i="1" s="1"/>
  <c r="Q1017" i="1"/>
  <c r="T1017" i="1"/>
  <c r="K1017" i="1"/>
  <c r="O1017" i="1" s="1"/>
  <c r="AL226" i="9" l="1"/>
  <c r="AM226" i="9" s="1"/>
  <c r="AN226" i="9"/>
  <c r="F1045" i="9"/>
  <c r="G1045" i="9" s="1"/>
  <c r="J1045" i="9" s="1"/>
  <c r="S226" i="9"/>
  <c r="B1047" i="9"/>
  <c r="C1046" i="9"/>
  <c r="E1046" i="9" s="1"/>
  <c r="D1045" i="9"/>
  <c r="H1044" i="9"/>
  <c r="H1041" i="7"/>
  <c r="C1043" i="7"/>
  <c r="B1044" i="7"/>
  <c r="D1042" i="7"/>
  <c r="E1042" i="7"/>
  <c r="F1042" i="7"/>
  <c r="G1042" i="7" s="1"/>
  <c r="J1042" i="7" s="1"/>
  <c r="AE1019" i="1"/>
  <c r="Y1018" i="1"/>
  <c r="Z531" i="1"/>
  <c r="L531" i="1" s="1"/>
  <c r="P531" i="1" s="1"/>
  <c r="V531" i="1"/>
  <c r="AD1020" i="1"/>
  <c r="X1019" i="1"/>
  <c r="AA1019" i="1" s="1"/>
  <c r="T1018" i="1"/>
  <c r="K1018" i="1"/>
  <c r="O1018" i="1" s="1"/>
  <c r="R1018" i="1"/>
  <c r="J1018" i="1"/>
  <c r="N1018" i="1" s="1"/>
  <c r="Q1018" i="1"/>
  <c r="F1043" i="7" l="1"/>
  <c r="G1043" i="7" s="1"/>
  <c r="J1043" i="7" s="1"/>
  <c r="AF226" i="9"/>
  <c r="Z226" i="9"/>
  <c r="AA226" i="9"/>
  <c r="V226" i="9"/>
  <c r="U226" i="9" s="1"/>
  <c r="W226" i="9"/>
  <c r="T226" i="9" s="1"/>
  <c r="AB226" i="9" s="1"/>
  <c r="F1046" i="9"/>
  <c r="H1045" i="9"/>
  <c r="C1047" i="9"/>
  <c r="E1047" i="9" s="1"/>
  <c r="B1048" i="9"/>
  <c r="D1046" i="9"/>
  <c r="G1046" i="9"/>
  <c r="J1046" i="9" s="1"/>
  <c r="H1042" i="7"/>
  <c r="H1043" i="7" s="1"/>
  <c r="C1044" i="7"/>
  <c r="F1044" i="7" s="1"/>
  <c r="G1044" i="7" s="1"/>
  <c r="J1044" i="7" s="1"/>
  <c r="B1045" i="7"/>
  <c r="D1043" i="7"/>
  <c r="E1043" i="7"/>
  <c r="AE1020" i="1"/>
  <c r="Y1019" i="1"/>
  <c r="AD1021" i="1"/>
  <c r="X1020" i="1"/>
  <c r="AA1020" i="1" s="1"/>
  <c r="AK532" i="1"/>
  <c r="AI532" i="1" s="1"/>
  <c r="AF532" i="1" s="1"/>
  <c r="J1019" i="1"/>
  <c r="N1019" i="1" s="1"/>
  <c r="R1019" i="1"/>
  <c r="AL532" i="1"/>
  <c r="AJ533" i="1" s="1"/>
  <c r="AH533" i="1" s="1"/>
  <c r="Q1019" i="1"/>
  <c r="T1019" i="1"/>
  <c r="K1019" i="1"/>
  <c r="O1019" i="1" s="1"/>
  <c r="R226" i="9" l="1"/>
  <c r="AE226" i="9"/>
  <c r="AD226" i="9"/>
  <c r="AG226" i="9"/>
  <c r="AC226" i="9"/>
  <c r="L226" i="9"/>
  <c r="F1047" i="9"/>
  <c r="G1047" i="9" s="1"/>
  <c r="J1047" i="9" s="1"/>
  <c r="P226" i="9"/>
  <c r="H1046" i="9"/>
  <c r="O226" i="9"/>
  <c r="AQ226" i="9"/>
  <c r="N226" i="9"/>
  <c r="AS226" i="9"/>
  <c r="B1049" i="9"/>
  <c r="C1048" i="9"/>
  <c r="E1048" i="9" s="1"/>
  <c r="D1047" i="9"/>
  <c r="AI226" i="9"/>
  <c r="AH226" i="9"/>
  <c r="Q226" i="9"/>
  <c r="C1045" i="7"/>
  <c r="B1046" i="7"/>
  <c r="D1044" i="7"/>
  <c r="E1044" i="7"/>
  <c r="H1044" i="7"/>
  <c r="AE1021" i="1"/>
  <c r="Y1020" i="1"/>
  <c r="Z532" i="1"/>
  <c r="L532" i="1" s="1"/>
  <c r="P532" i="1" s="1"/>
  <c r="V532" i="1"/>
  <c r="AD1022" i="1"/>
  <c r="X1021" i="1"/>
  <c r="AA1021" i="1" s="1"/>
  <c r="Q1020" i="1"/>
  <c r="R1020" i="1"/>
  <c r="J1020" i="1"/>
  <c r="N1020" i="1" s="1"/>
  <c r="K1020" i="1"/>
  <c r="O1020" i="1" s="1"/>
  <c r="T1020" i="1"/>
  <c r="Y226" i="9" l="1"/>
  <c r="X226" i="9"/>
  <c r="H1047" i="9"/>
  <c r="F1048" i="9"/>
  <c r="G1048" i="9" s="1"/>
  <c r="J1048" i="9" s="1"/>
  <c r="D1048" i="9"/>
  <c r="B1050" i="9"/>
  <c r="C1049" i="9"/>
  <c r="E1049" i="9" s="1"/>
  <c r="AR226" i="9"/>
  <c r="M226" i="9"/>
  <c r="AP226" i="9"/>
  <c r="AO226" i="9" s="1"/>
  <c r="C1046" i="7"/>
  <c r="B1047" i="7"/>
  <c r="D1045" i="7"/>
  <c r="E1045" i="7"/>
  <c r="F1045" i="7"/>
  <c r="G1045" i="7" s="1"/>
  <c r="J1045" i="7" s="1"/>
  <c r="AE1022" i="1"/>
  <c r="Y1021" i="1"/>
  <c r="AD1023" i="1"/>
  <c r="X1022" i="1"/>
  <c r="AA1022" i="1" s="1"/>
  <c r="AK533" i="1"/>
  <c r="AI533" i="1" s="1"/>
  <c r="AF533" i="1" s="1"/>
  <c r="T1021" i="1"/>
  <c r="K1021" i="1"/>
  <c r="O1021" i="1" s="1"/>
  <c r="J1021" i="1"/>
  <c r="N1021" i="1" s="1"/>
  <c r="R1021" i="1"/>
  <c r="Q1021" i="1"/>
  <c r="AL533" i="1"/>
  <c r="AJ534" i="1" s="1"/>
  <c r="AH534" i="1" s="1"/>
  <c r="F1046" i="7" l="1"/>
  <c r="G1046" i="7" s="1"/>
  <c r="J1046" i="7" s="1"/>
  <c r="AT226" i="9"/>
  <c r="AK227" i="9" s="1"/>
  <c r="F1049" i="9"/>
  <c r="H1048" i="9"/>
  <c r="K227" i="9"/>
  <c r="D1049" i="9"/>
  <c r="B1051" i="9"/>
  <c r="C1050" i="9"/>
  <c r="E1050" i="9" s="1"/>
  <c r="G1049" i="9"/>
  <c r="J1049" i="9" s="1"/>
  <c r="C1047" i="7"/>
  <c r="B1048" i="7"/>
  <c r="D1046" i="7"/>
  <c r="E1046" i="7"/>
  <c r="H1045" i="7"/>
  <c r="H1046" i="7" s="1"/>
  <c r="AE1023" i="1"/>
  <c r="Y1022" i="1"/>
  <c r="Z533" i="1"/>
  <c r="L533" i="1" s="1"/>
  <c r="P533" i="1" s="1"/>
  <c r="V533" i="1"/>
  <c r="AD1024" i="1"/>
  <c r="X1023" i="1"/>
  <c r="AA1023" i="1" s="1"/>
  <c r="Q1022" i="1"/>
  <c r="T1022" i="1"/>
  <c r="K1022" i="1"/>
  <c r="O1022" i="1" s="1"/>
  <c r="J1022" i="1"/>
  <c r="N1022" i="1" s="1"/>
  <c r="R1022" i="1"/>
  <c r="AL227" i="9" l="1"/>
  <c r="AM227" i="9" s="1"/>
  <c r="AN227" i="9"/>
  <c r="F1050" i="9"/>
  <c r="S227" i="9"/>
  <c r="H1049" i="9"/>
  <c r="B1052" i="9"/>
  <c r="C1051" i="9"/>
  <c r="E1051" i="9" s="1"/>
  <c r="D1050" i="9"/>
  <c r="G1050" i="9"/>
  <c r="J1050" i="9" s="1"/>
  <c r="C1048" i="7"/>
  <c r="B1049" i="7"/>
  <c r="D1047" i="7"/>
  <c r="E1047" i="7"/>
  <c r="F1047" i="7"/>
  <c r="G1047" i="7" s="1"/>
  <c r="J1047" i="7" s="1"/>
  <c r="AE1024" i="1"/>
  <c r="Y1023" i="1"/>
  <c r="AD1025" i="1"/>
  <c r="X1024" i="1"/>
  <c r="AA1024" i="1" s="1"/>
  <c r="AK534" i="1"/>
  <c r="AI534" i="1" s="1"/>
  <c r="AF534" i="1" s="1"/>
  <c r="R1023" i="1"/>
  <c r="J1023" i="1"/>
  <c r="N1023" i="1" s="1"/>
  <c r="Q1023" i="1"/>
  <c r="T1023" i="1"/>
  <c r="K1023" i="1"/>
  <c r="O1023" i="1" s="1"/>
  <c r="AL534" i="1"/>
  <c r="AJ535" i="1" s="1"/>
  <c r="AH535" i="1" s="1"/>
  <c r="AF227" i="9" l="1"/>
  <c r="Z227" i="9"/>
  <c r="AA227" i="9"/>
  <c r="V227" i="9"/>
  <c r="U227" i="9" s="1"/>
  <c r="W227" i="9"/>
  <c r="T227" i="9" s="1"/>
  <c r="AB227" i="9" s="1"/>
  <c r="F1051" i="9"/>
  <c r="G1051" i="9"/>
  <c r="J1051" i="9" s="1"/>
  <c r="H1050" i="9"/>
  <c r="H1051" i="9" s="1"/>
  <c r="D1051" i="9"/>
  <c r="C1052" i="9"/>
  <c r="E1052" i="9" s="1"/>
  <c r="B1053" i="9"/>
  <c r="C1049" i="7"/>
  <c r="B1050" i="7"/>
  <c r="D1048" i="7"/>
  <c r="E1048" i="7"/>
  <c r="F1048" i="7"/>
  <c r="G1048" i="7" s="1"/>
  <c r="J1048" i="7" s="1"/>
  <c r="H1047" i="7"/>
  <c r="AE1025" i="1"/>
  <c r="Y1024" i="1"/>
  <c r="Z534" i="1"/>
  <c r="L534" i="1" s="1"/>
  <c r="P534" i="1" s="1"/>
  <c r="V534" i="1"/>
  <c r="AD1026" i="1"/>
  <c r="X1025" i="1"/>
  <c r="AA1025" i="1" s="1"/>
  <c r="K1024" i="1"/>
  <c r="O1024" i="1" s="1"/>
  <c r="T1024" i="1"/>
  <c r="Q1024" i="1"/>
  <c r="R1024" i="1"/>
  <c r="J1024" i="1"/>
  <c r="N1024" i="1" s="1"/>
  <c r="F1049" i="7" l="1"/>
  <c r="G1049" i="7" s="1"/>
  <c r="J1049" i="7" s="1"/>
  <c r="R227" i="9"/>
  <c r="AD227" i="9"/>
  <c r="AE227" i="9"/>
  <c r="AG227" i="9"/>
  <c r="L227" i="9"/>
  <c r="F1052" i="9"/>
  <c r="C1053" i="9"/>
  <c r="E1053" i="9" s="1"/>
  <c r="B1054" i="9"/>
  <c r="Q227" i="9"/>
  <c r="AI227" i="9"/>
  <c r="AH227" i="9"/>
  <c r="N227" i="9"/>
  <c r="AS227" i="9"/>
  <c r="O227" i="9"/>
  <c r="P227" i="9"/>
  <c r="D1052" i="9"/>
  <c r="AQ227" i="9"/>
  <c r="G1052" i="9"/>
  <c r="J1052" i="9" s="1"/>
  <c r="AC227" i="9"/>
  <c r="H1048" i="7"/>
  <c r="C1050" i="7"/>
  <c r="F1050" i="7" s="1"/>
  <c r="G1050" i="7" s="1"/>
  <c r="J1050" i="7" s="1"/>
  <c r="B1051" i="7"/>
  <c r="H1049" i="7"/>
  <c r="D1049" i="7"/>
  <c r="E1049" i="7"/>
  <c r="AE1026" i="1"/>
  <c r="Y1025" i="1"/>
  <c r="AD1027" i="1"/>
  <c r="X1026" i="1"/>
  <c r="AA1026" i="1" s="1"/>
  <c r="AK535" i="1"/>
  <c r="AI535" i="1" s="1"/>
  <c r="AF535" i="1" s="1"/>
  <c r="R1025" i="1"/>
  <c r="J1025" i="1"/>
  <c r="N1025" i="1" s="1"/>
  <c r="Q1025" i="1"/>
  <c r="AL535" i="1"/>
  <c r="AJ536" i="1" s="1"/>
  <c r="AH536" i="1" s="1"/>
  <c r="K1025" i="1"/>
  <c r="O1025" i="1" s="1"/>
  <c r="T1025" i="1"/>
  <c r="Y227" i="9" l="1"/>
  <c r="X227" i="9"/>
  <c r="F1053" i="9"/>
  <c r="G1053" i="9" s="1"/>
  <c r="J1053" i="9" s="1"/>
  <c r="H1052" i="9"/>
  <c r="M227" i="9"/>
  <c r="AR227" i="9"/>
  <c r="AP227" i="9"/>
  <c r="AO227" i="9" s="1"/>
  <c r="C1054" i="9"/>
  <c r="E1054" i="9" s="1"/>
  <c r="B1055" i="9"/>
  <c r="D1053" i="9"/>
  <c r="C1051" i="7"/>
  <c r="F1051" i="7" s="1"/>
  <c r="G1051" i="7" s="1"/>
  <c r="J1051" i="7" s="1"/>
  <c r="B1052" i="7"/>
  <c r="D1050" i="7"/>
  <c r="E1050" i="7"/>
  <c r="H1050" i="7"/>
  <c r="AE1027" i="1"/>
  <c r="Y1026" i="1"/>
  <c r="Z535" i="1"/>
  <c r="L535" i="1" s="1"/>
  <c r="P535" i="1" s="1"/>
  <c r="V535" i="1"/>
  <c r="AD1028" i="1"/>
  <c r="X1027" i="1"/>
  <c r="AA1027" i="1" s="1"/>
  <c r="T1026" i="1"/>
  <c r="K1026" i="1"/>
  <c r="O1026" i="1" s="1"/>
  <c r="Q1026" i="1"/>
  <c r="J1026" i="1"/>
  <c r="N1026" i="1" s="1"/>
  <c r="R1026" i="1"/>
  <c r="AT227" i="9" l="1"/>
  <c r="AK228" i="9" s="1"/>
  <c r="F1054" i="9"/>
  <c r="G1054" i="9" s="1"/>
  <c r="J1054" i="9" s="1"/>
  <c r="H1053" i="9"/>
  <c r="B1056" i="9"/>
  <c r="C1055" i="9"/>
  <c r="E1055" i="9" s="1"/>
  <c r="D1054" i="9"/>
  <c r="K228" i="9"/>
  <c r="C1052" i="7"/>
  <c r="F1052" i="7" s="1"/>
  <c r="G1052" i="7" s="1"/>
  <c r="J1052" i="7" s="1"/>
  <c r="B1053" i="7"/>
  <c r="H1051" i="7"/>
  <c r="D1051" i="7"/>
  <c r="E1051" i="7"/>
  <c r="AE1028" i="1"/>
  <c r="Y1027" i="1"/>
  <c r="AD1029" i="1"/>
  <c r="X1028" i="1"/>
  <c r="AA1028" i="1" s="1"/>
  <c r="AK536" i="1"/>
  <c r="AI536" i="1" s="1"/>
  <c r="AF536" i="1" s="1"/>
  <c r="Q1027" i="1"/>
  <c r="AL536" i="1"/>
  <c r="AJ537" i="1" s="1"/>
  <c r="AH537" i="1" s="1"/>
  <c r="R1027" i="1"/>
  <c r="J1027" i="1"/>
  <c r="N1027" i="1" s="1"/>
  <c r="T1027" i="1"/>
  <c r="K1027" i="1"/>
  <c r="O1027" i="1" s="1"/>
  <c r="AL228" i="9" l="1"/>
  <c r="AM228" i="9" s="1"/>
  <c r="AN228" i="9"/>
  <c r="F1055" i="9"/>
  <c r="S228" i="9"/>
  <c r="H1054" i="9"/>
  <c r="D1055" i="9"/>
  <c r="B1057" i="9"/>
  <c r="C1056" i="9"/>
  <c r="E1056" i="9" s="1"/>
  <c r="G1055" i="9"/>
  <c r="J1055" i="9" s="1"/>
  <c r="B1054" i="7"/>
  <c r="C1053" i="7"/>
  <c r="F1053" i="7" s="1"/>
  <c r="G1053" i="7" s="1"/>
  <c r="J1053" i="7" s="1"/>
  <c r="D1052" i="7"/>
  <c r="E1052" i="7"/>
  <c r="H1052" i="7"/>
  <c r="AE1029" i="1"/>
  <c r="Y1028" i="1"/>
  <c r="Z536" i="1"/>
  <c r="L536" i="1" s="1"/>
  <c r="P536" i="1" s="1"/>
  <c r="V536" i="1"/>
  <c r="AD1030" i="1"/>
  <c r="X1029" i="1"/>
  <c r="AA1029" i="1" s="1"/>
  <c r="T1028" i="1"/>
  <c r="K1028" i="1"/>
  <c r="O1028" i="1" s="1"/>
  <c r="Q1028" i="1"/>
  <c r="J1028" i="1"/>
  <c r="N1028" i="1" s="1"/>
  <c r="R1028" i="1"/>
  <c r="AF228" i="9" l="1"/>
  <c r="AA228" i="9"/>
  <c r="Z228" i="9"/>
  <c r="V228" i="9"/>
  <c r="U228" i="9" s="1"/>
  <c r="W228" i="9"/>
  <c r="T228" i="9" s="1"/>
  <c r="AB228" i="9" s="1"/>
  <c r="F1056" i="9"/>
  <c r="G1056" i="9"/>
  <c r="J1056" i="9" s="1"/>
  <c r="D1056" i="9"/>
  <c r="B1058" i="9"/>
  <c r="C1057" i="9"/>
  <c r="E1057" i="9" s="1"/>
  <c r="H1055" i="9"/>
  <c r="H1053" i="7"/>
  <c r="D1053" i="7"/>
  <c r="E1053" i="7"/>
  <c r="B1055" i="7"/>
  <c r="C1054" i="7"/>
  <c r="AE1030" i="1"/>
  <c r="Y1029" i="1"/>
  <c r="AD1031" i="1"/>
  <c r="X1030" i="1"/>
  <c r="AA1030" i="1" s="1"/>
  <c r="AK537" i="1"/>
  <c r="AI537" i="1" s="1"/>
  <c r="AF537" i="1" s="1"/>
  <c r="AL537" i="1"/>
  <c r="AJ538" i="1" s="1"/>
  <c r="AH538" i="1" s="1"/>
  <c r="R1029" i="1"/>
  <c r="J1029" i="1"/>
  <c r="N1029" i="1" s="1"/>
  <c r="Q1029" i="1"/>
  <c r="T1029" i="1"/>
  <c r="K1029" i="1"/>
  <c r="O1029" i="1" s="1"/>
  <c r="R228" i="9" l="1"/>
  <c r="AE228" i="9"/>
  <c r="AD228" i="9"/>
  <c r="AG228" i="9"/>
  <c r="AQ228" i="9"/>
  <c r="L228" i="9"/>
  <c r="F1057" i="9"/>
  <c r="H1056" i="9"/>
  <c r="O228" i="9"/>
  <c r="N228" i="9"/>
  <c r="AS228" i="9"/>
  <c r="AC228" i="9"/>
  <c r="D1057" i="9"/>
  <c r="AH228" i="9"/>
  <c r="Q228" i="9"/>
  <c r="AI228" i="9"/>
  <c r="B1059" i="9"/>
  <c r="C1058" i="9"/>
  <c r="E1058" i="9" s="1"/>
  <c r="P228" i="9"/>
  <c r="AP228" i="9"/>
  <c r="AO228" i="9" s="1"/>
  <c r="G1057" i="9"/>
  <c r="J1057" i="9" s="1"/>
  <c r="B1056" i="7"/>
  <c r="C1055" i="7"/>
  <c r="E1054" i="7"/>
  <c r="D1054" i="7"/>
  <c r="F1054" i="7"/>
  <c r="G1054" i="7" s="1"/>
  <c r="J1054" i="7" s="1"/>
  <c r="AE1031" i="1"/>
  <c r="Y1030" i="1"/>
  <c r="Z537" i="1"/>
  <c r="L537" i="1" s="1"/>
  <c r="P537" i="1" s="1"/>
  <c r="V537" i="1"/>
  <c r="AD1032" i="1"/>
  <c r="X1031" i="1"/>
  <c r="AA1031" i="1" s="1"/>
  <c r="T1030" i="1"/>
  <c r="K1030" i="1"/>
  <c r="O1030" i="1" s="1"/>
  <c r="Q1030" i="1"/>
  <c r="J1030" i="1"/>
  <c r="N1030" i="1" s="1"/>
  <c r="R1030" i="1"/>
  <c r="X228" i="9" l="1"/>
  <c r="Y228" i="9"/>
  <c r="F1058" i="9"/>
  <c r="H1057" i="9"/>
  <c r="C1059" i="9"/>
  <c r="E1059" i="9" s="1"/>
  <c r="B1060" i="9"/>
  <c r="D1058" i="9"/>
  <c r="G1058" i="9"/>
  <c r="J1058" i="9" s="1"/>
  <c r="M228" i="9"/>
  <c r="AR228" i="9"/>
  <c r="AT228" i="9" s="1"/>
  <c r="AK229" i="9" s="1"/>
  <c r="AL229" i="9" s="1"/>
  <c r="AM229" i="9" s="1"/>
  <c r="F1055" i="7"/>
  <c r="G1055" i="7" s="1"/>
  <c r="J1055" i="7" s="1"/>
  <c r="H1054" i="7"/>
  <c r="E1055" i="7"/>
  <c r="D1055" i="7"/>
  <c r="B1057" i="7"/>
  <c r="C1056" i="7"/>
  <c r="AE1032" i="1"/>
  <c r="Y1031" i="1"/>
  <c r="AD1033" i="1"/>
  <c r="X1032" i="1"/>
  <c r="AA1032" i="1" s="1"/>
  <c r="AK538" i="1"/>
  <c r="AI538" i="1" s="1"/>
  <c r="AF538" i="1" s="1"/>
  <c r="AL538" i="1"/>
  <c r="AJ539" i="1" s="1"/>
  <c r="AH539" i="1" s="1"/>
  <c r="Q1031" i="1"/>
  <c r="K1031" i="1"/>
  <c r="O1031" i="1" s="1"/>
  <c r="T1031" i="1"/>
  <c r="R1031" i="1"/>
  <c r="J1031" i="1"/>
  <c r="N1031" i="1" s="1"/>
  <c r="F1059" i="9" l="1"/>
  <c r="G1059" i="9" s="1"/>
  <c r="J1059" i="9" s="1"/>
  <c r="AN229" i="9"/>
  <c r="B1061" i="9"/>
  <c r="C1060" i="9"/>
  <c r="E1060" i="9" s="1"/>
  <c r="K229" i="9"/>
  <c r="H1058" i="9"/>
  <c r="D1059" i="9"/>
  <c r="H1055" i="7"/>
  <c r="D1056" i="7"/>
  <c r="E1056" i="7"/>
  <c r="F1056" i="7"/>
  <c r="G1056" i="7" s="1"/>
  <c r="J1056" i="7" s="1"/>
  <c r="B1058" i="7"/>
  <c r="C1057" i="7"/>
  <c r="AE1033" i="1"/>
  <c r="Y1032" i="1"/>
  <c r="Z538" i="1"/>
  <c r="L538" i="1" s="1"/>
  <c r="P538" i="1" s="1"/>
  <c r="V538" i="1"/>
  <c r="AD1034" i="1"/>
  <c r="X1033" i="1"/>
  <c r="AA1033" i="1" s="1"/>
  <c r="Q1032" i="1"/>
  <c r="R1032" i="1"/>
  <c r="J1032" i="1"/>
  <c r="N1032" i="1" s="1"/>
  <c r="K1032" i="1"/>
  <c r="O1032" i="1" s="1"/>
  <c r="T1032" i="1"/>
  <c r="H1059" i="9" l="1"/>
  <c r="F1060" i="9"/>
  <c r="G1060" i="9" s="1"/>
  <c r="J1060" i="9" s="1"/>
  <c r="S229" i="9"/>
  <c r="H1060" i="9"/>
  <c r="D1060" i="9"/>
  <c r="B1062" i="9"/>
  <c r="C1061" i="9"/>
  <c r="E1061" i="9" s="1"/>
  <c r="F1057" i="7"/>
  <c r="G1057" i="7" s="1"/>
  <c r="J1057" i="7" s="1"/>
  <c r="H1056" i="7"/>
  <c r="E1057" i="7"/>
  <c r="D1057" i="7"/>
  <c r="B1059" i="7"/>
  <c r="C1058" i="7"/>
  <c r="AE1034" i="1"/>
  <c r="Y1033" i="1"/>
  <c r="AD1035" i="1"/>
  <c r="X1034" i="1"/>
  <c r="AA1034" i="1" s="1"/>
  <c r="AK539" i="1"/>
  <c r="AI539" i="1" s="1"/>
  <c r="AF539" i="1" s="1"/>
  <c r="AL539" i="1"/>
  <c r="AJ540" i="1" s="1"/>
  <c r="AH540" i="1" s="1"/>
  <c r="J1033" i="1"/>
  <c r="N1033" i="1" s="1"/>
  <c r="R1033" i="1"/>
  <c r="T1033" i="1"/>
  <c r="K1033" i="1"/>
  <c r="O1033" i="1" s="1"/>
  <c r="Q1033" i="1"/>
  <c r="AF229" i="9" l="1"/>
  <c r="Z229" i="9"/>
  <c r="AA229" i="9"/>
  <c r="V229" i="9"/>
  <c r="U229" i="9" s="1"/>
  <c r="W229" i="9"/>
  <c r="T229" i="9" s="1"/>
  <c r="AB229" i="9" s="1"/>
  <c r="F1061" i="9"/>
  <c r="D1061" i="9"/>
  <c r="C1062" i="9"/>
  <c r="E1062" i="9" s="1"/>
  <c r="B1063" i="9"/>
  <c r="G1061" i="9"/>
  <c r="J1061" i="9" s="1"/>
  <c r="B1060" i="7"/>
  <c r="C1059" i="7"/>
  <c r="H1057" i="7"/>
  <c r="D1058" i="7"/>
  <c r="E1058" i="7"/>
  <c r="F1058" i="7"/>
  <c r="G1058" i="7" s="1"/>
  <c r="J1058" i="7" s="1"/>
  <c r="AE1035" i="1"/>
  <c r="Y1034" i="1"/>
  <c r="Z539" i="1"/>
  <c r="L539" i="1" s="1"/>
  <c r="P539" i="1" s="1"/>
  <c r="V539" i="1"/>
  <c r="AD1036" i="1"/>
  <c r="X1035" i="1"/>
  <c r="AA1035" i="1" s="1"/>
  <c r="Q1034" i="1"/>
  <c r="K1034" i="1"/>
  <c r="O1034" i="1" s="1"/>
  <c r="T1034" i="1"/>
  <c r="R1034" i="1"/>
  <c r="J1034" i="1"/>
  <c r="N1034" i="1" s="1"/>
  <c r="F1059" i="7" l="1"/>
  <c r="G1059" i="7" s="1"/>
  <c r="J1059" i="7" s="1"/>
  <c r="R229" i="9"/>
  <c r="AE229" i="9"/>
  <c r="AD229" i="9"/>
  <c r="AG229" i="9"/>
  <c r="L229" i="9"/>
  <c r="AQ229" i="9"/>
  <c r="F1062" i="9"/>
  <c r="G1062" i="9" s="1"/>
  <c r="J1062" i="9" s="1"/>
  <c r="H1061" i="9"/>
  <c r="D1062" i="9"/>
  <c r="P229" i="9"/>
  <c r="Q229" i="9"/>
  <c r="AI229" i="9"/>
  <c r="AH229" i="9"/>
  <c r="B1064" i="9"/>
  <c r="C1063" i="9"/>
  <c r="E1063" i="9" s="1"/>
  <c r="O229" i="9"/>
  <c r="H1058" i="7"/>
  <c r="H1059" i="7" s="1"/>
  <c r="E1059" i="7"/>
  <c r="D1059" i="7"/>
  <c r="B1061" i="7"/>
  <c r="C1060" i="7"/>
  <c r="F1060" i="7" s="1"/>
  <c r="G1060" i="7" s="1"/>
  <c r="J1060" i="7" s="1"/>
  <c r="AE1036" i="1"/>
  <c r="Y1035" i="1"/>
  <c r="AD1037" i="1"/>
  <c r="X1036" i="1"/>
  <c r="AA1036" i="1" s="1"/>
  <c r="AK540" i="1"/>
  <c r="AI540" i="1" s="1"/>
  <c r="AF540" i="1" s="1"/>
  <c r="AL540" i="1"/>
  <c r="AJ541" i="1" s="1"/>
  <c r="AH541" i="1" s="1"/>
  <c r="T1035" i="1"/>
  <c r="K1035" i="1"/>
  <c r="O1035" i="1" s="1"/>
  <c r="J1035" i="1"/>
  <c r="N1035" i="1" s="1"/>
  <c r="R1035" i="1"/>
  <c r="Q1035" i="1"/>
  <c r="X229" i="9" l="1"/>
  <c r="Y229" i="9"/>
  <c r="H1062" i="9"/>
  <c r="F1063" i="9"/>
  <c r="G1063" i="9" s="1"/>
  <c r="J1063" i="9" s="1"/>
  <c r="M229" i="9"/>
  <c r="AR229" i="9"/>
  <c r="AP229" i="9"/>
  <c r="AO229" i="9" s="1"/>
  <c r="D1063" i="9"/>
  <c r="AS229" i="9"/>
  <c r="N229" i="9"/>
  <c r="AC229" i="9"/>
  <c r="C1064" i="9"/>
  <c r="E1064" i="9" s="1"/>
  <c r="B1065" i="9"/>
  <c r="B1062" i="7"/>
  <c r="C1061" i="7"/>
  <c r="F1061" i="7" s="1"/>
  <c r="G1061" i="7" s="1"/>
  <c r="J1061" i="7" s="1"/>
  <c r="H1060" i="7"/>
  <c r="E1060" i="7"/>
  <c r="D1060" i="7"/>
  <c r="AE1037" i="1"/>
  <c r="Y1036" i="1"/>
  <c r="Z540" i="1"/>
  <c r="L540" i="1" s="1"/>
  <c r="P540" i="1" s="1"/>
  <c r="V540" i="1"/>
  <c r="AD1038" i="1"/>
  <c r="X1037" i="1"/>
  <c r="AA1037" i="1" s="1"/>
  <c r="Q1036" i="1"/>
  <c r="R1036" i="1"/>
  <c r="J1036" i="1"/>
  <c r="N1036" i="1" s="1"/>
  <c r="K1036" i="1"/>
  <c r="O1036" i="1" s="1"/>
  <c r="T1036" i="1"/>
  <c r="AT229" i="9" l="1"/>
  <c r="F1064" i="9"/>
  <c r="G1064" i="9" s="1"/>
  <c r="J1064" i="9" s="1"/>
  <c r="AK230" i="9"/>
  <c r="AL230" i="9" s="1"/>
  <c r="AM230" i="9" s="1"/>
  <c r="B1066" i="9"/>
  <c r="C1065" i="9"/>
  <c r="E1065" i="9" s="1"/>
  <c r="D1064" i="9"/>
  <c r="K230" i="9"/>
  <c r="H1063" i="9"/>
  <c r="H1061" i="7"/>
  <c r="E1061" i="7"/>
  <c r="D1061" i="7"/>
  <c r="B1063" i="7"/>
  <c r="C1062" i="7"/>
  <c r="AE1038" i="1"/>
  <c r="Y1037" i="1"/>
  <c r="AD1039" i="1"/>
  <c r="X1038" i="1"/>
  <c r="AA1038" i="1" s="1"/>
  <c r="AK541" i="1"/>
  <c r="AI541" i="1" s="1"/>
  <c r="AF541" i="1" s="1"/>
  <c r="AL541" i="1"/>
  <c r="AJ542" i="1" s="1"/>
  <c r="AH542" i="1" s="1"/>
  <c r="K1037" i="1"/>
  <c r="O1037" i="1" s="1"/>
  <c r="T1037" i="1"/>
  <c r="Q1037" i="1"/>
  <c r="R1037" i="1"/>
  <c r="J1037" i="1"/>
  <c r="N1037" i="1" s="1"/>
  <c r="H1064" i="9" l="1"/>
  <c r="AN230" i="9"/>
  <c r="F1065" i="9"/>
  <c r="S230" i="9"/>
  <c r="D1065" i="9"/>
  <c r="C1066" i="9"/>
  <c r="E1066" i="9" s="1"/>
  <c r="B1067" i="9"/>
  <c r="G1065" i="9"/>
  <c r="J1065" i="9" s="1"/>
  <c r="B1064" i="7"/>
  <c r="C1063" i="7"/>
  <c r="E1062" i="7"/>
  <c r="D1062" i="7"/>
  <c r="F1062" i="7"/>
  <c r="G1062" i="7" s="1"/>
  <c r="AE1039" i="1"/>
  <c r="Y1038" i="1"/>
  <c r="Z541" i="1"/>
  <c r="L541" i="1" s="1"/>
  <c r="P541" i="1" s="1"/>
  <c r="V541" i="1"/>
  <c r="AD1040" i="1"/>
  <c r="X1039" i="1"/>
  <c r="AA1039" i="1" s="1"/>
  <c r="R1038" i="1"/>
  <c r="J1038" i="1"/>
  <c r="N1038" i="1" s="1"/>
  <c r="T1038" i="1"/>
  <c r="K1038" i="1"/>
  <c r="O1038" i="1" s="1"/>
  <c r="Q1038" i="1"/>
  <c r="AF230" i="9" l="1"/>
  <c r="AA230" i="9"/>
  <c r="Z230" i="9"/>
  <c r="V230" i="9"/>
  <c r="U230" i="9" s="1"/>
  <c r="W230" i="9"/>
  <c r="T230" i="9" s="1"/>
  <c r="AB230" i="9" s="1"/>
  <c r="F1066" i="9"/>
  <c r="G1066" i="9"/>
  <c r="J1066" i="9" s="1"/>
  <c r="D1066" i="9"/>
  <c r="B1068" i="9"/>
  <c r="C1067" i="9"/>
  <c r="H1065" i="9"/>
  <c r="H1066" i="9" s="1"/>
  <c r="J1062" i="7"/>
  <c r="F1063" i="7" s="1"/>
  <c r="G1063" i="7" s="1"/>
  <c r="J1063" i="7" s="1"/>
  <c r="H1062" i="7"/>
  <c r="B1065" i="7"/>
  <c r="C1064" i="7"/>
  <c r="E1063" i="7"/>
  <c r="D1063" i="7"/>
  <c r="AE1040" i="1"/>
  <c r="Y1039" i="1"/>
  <c r="AD1041" i="1"/>
  <c r="X1040" i="1"/>
  <c r="AA1040" i="1" s="1"/>
  <c r="AK542" i="1"/>
  <c r="AI542" i="1" s="1"/>
  <c r="AF542" i="1" s="1"/>
  <c r="AL542" i="1"/>
  <c r="AJ543" i="1" s="1"/>
  <c r="AH543" i="1" s="1"/>
  <c r="Q1039" i="1"/>
  <c r="T1039" i="1"/>
  <c r="K1039" i="1"/>
  <c r="O1039" i="1" s="1"/>
  <c r="R1039" i="1"/>
  <c r="J1039" i="1"/>
  <c r="N1039" i="1" s="1"/>
  <c r="R230" i="9" l="1"/>
  <c r="AE230" i="9"/>
  <c r="AD230" i="9"/>
  <c r="AG230" i="9"/>
  <c r="L230" i="9"/>
  <c r="AQ230" i="9"/>
  <c r="E1067" i="9"/>
  <c r="P230" i="9"/>
  <c r="AH230" i="9"/>
  <c r="Q230" i="9"/>
  <c r="AI230" i="9"/>
  <c r="N230" i="9"/>
  <c r="AS230" i="9"/>
  <c r="AC230" i="9"/>
  <c r="D1067" i="9"/>
  <c r="B1069" i="9"/>
  <c r="C1068" i="9"/>
  <c r="E1068" i="9" s="1"/>
  <c r="O230" i="9"/>
  <c r="B1066" i="7"/>
  <c r="C1065" i="7"/>
  <c r="H1063" i="7"/>
  <c r="E1064" i="7"/>
  <c r="D1064" i="7"/>
  <c r="F1064" i="7"/>
  <c r="G1064" i="7" s="1"/>
  <c r="J1064" i="7" s="1"/>
  <c r="F1065" i="7" s="1"/>
  <c r="G1065" i="7" s="1"/>
  <c r="J1065" i="7" s="1"/>
  <c r="AE1041" i="1"/>
  <c r="Y1040" i="1"/>
  <c r="Z542" i="1"/>
  <c r="L542" i="1" s="1"/>
  <c r="P542" i="1" s="1"/>
  <c r="V542" i="1"/>
  <c r="AD1042" i="1"/>
  <c r="X1041" i="1"/>
  <c r="AA1041" i="1" s="1"/>
  <c r="J1040" i="1"/>
  <c r="N1040" i="1" s="1"/>
  <c r="R1040" i="1"/>
  <c r="Q1040" i="1"/>
  <c r="T1040" i="1"/>
  <c r="K1040" i="1"/>
  <c r="O1040" i="1" s="1"/>
  <c r="X230" i="9" l="1"/>
  <c r="Y230" i="9"/>
  <c r="F1068" i="9"/>
  <c r="G1068" i="9" s="1"/>
  <c r="J1068" i="9" s="1"/>
  <c r="F1067" i="9"/>
  <c r="G1067" i="9" s="1"/>
  <c r="D1068" i="9"/>
  <c r="B1070" i="9"/>
  <c r="C1069" i="9"/>
  <c r="E1069" i="9" s="1"/>
  <c r="AR230" i="9"/>
  <c r="M230" i="9"/>
  <c r="AP230" i="9"/>
  <c r="AO230" i="9" s="1"/>
  <c r="H1064" i="7"/>
  <c r="H1065" i="7" s="1"/>
  <c r="B1067" i="7"/>
  <c r="C1066" i="7"/>
  <c r="E1065" i="7"/>
  <c r="D1065" i="7"/>
  <c r="AE1042" i="1"/>
  <c r="Y1041" i="1"/>
  <c r="AD1043" i="1"/>
  <c r="X1042" i="1"/>
  <c r="AA1042" i="1" s="1"/>
  <c r="AK543" i="1"/>
  <c r="AI543" i="1" s="1"/>
  <c r="AF543" i="1" s="1"/>
  <c r="AL543" i="1"/>
  <c r="AJ544" i="1" s="1"/>
  <c r="AH544" i="1" s="1"/>
  <c r="Q1041" i="1"/>
  <c r="J1041" i="1"/>
  <c r="N1041" i="1" s="1"/>
  <c r="R1041" i="1"/>
  <c r="T1041" i="1"/>
  <c r="K1041" i="1"/>
  <c r="O1041" i="1" s="1"/>
  <c r="AT230" i="9" l="1"/>
  <c r="AK231" i="9" s="1"/>
  <c r="F1069" i="9"/>
  <c r="J1067" i="9"/>
  <c r="H1067" i="9"/>
  <c r="H1068" i="9"/>
  <c r="D1069" i="9"/>
  <c r="C1070" i="9"/>
  <c r="E1070" i="9" s="1"/>
  <c r="B1071" i="9"/>
  <c r="K231" i="9"/>
  <c r="G1069" i="9"/>
  <c r="J1069" i="9" s="1"/>
  <c r="E1066" i="7"/>
  <c r="D1066" i="7"/>
  <c r="F1066" i="7"/>
  <c r="G1066" i="7" s="1"/>
  <c r="J1066" i="7" s="1"/>
  <c r="B1068" i="7"/>
  <c r="C1067" i="7"/>
  <c r="AE1043" i="1"/>
  <c r="Y1042" i="1"/>
  <c r="Z543" i="1"/>
  <c r="L543" i="1" s="1"/>
  <c r="P543" i="1" s="1"/>
  <c r="V543" i="1"/>
  <c r="AD1044" i="1"/>
  <c r="X1043" i="1"/>
  <c r="AA1043" i="1" s="1"/>
  <c r="T1042" i="1"/>
  <c r="K1042" i="1"/>
  <c r="O1042" i="1" s="1"/>
  <c r="Q1042" i="1"/>
  <c r="R1042" i="1"/>
  <c r="J1042" i="1"/>
  <c r="N1042" i="1" s="1"/>
  <c r="AL231" i="9" l="1"/>
  <c r="AM231" i="9" s="1"/>
  <c r="AN231" i="9"/>
  <c r="F1070" i="9"/>
  <c r="S231" i="9"/>
  <c r="D1070" i="9"/>
  <c r="B1072" i="9"/>
  <c r="C1071" i="9"/>
  <c r="E1071" i="9" s="1"/>
  <c r="G1070" i="9"/>
  <c r="J1070" i="9" s="1"/>
  <c r="H1069" i="9"/>
  <c r="H1066" i="7"/>
  <c r="E1067" i="7"/>
  <c r="D1067" i="7"/>
  <c r="B1069" i="7"/>
  <c r="C1068" i="7"/>
  <c r="F1067" i="7"/>
  <c r="G1067" i="7" s="1"/>
  <c r="J1067" i="7" s="1"/>
  <c r="F1068" i="7" s="1"/>
  <c r="G1068" i="7" s="1"/>
  <c r="J1068" i="7" s="1"/>
  <c r="AE1044" i="1"/>
  <c r="Y1043" i="1"/>
  <c r="AD1045" i="1"/>
  <c r="X1044" i="1"/>
  <c r="AA1044" i="1" s="1"/>
  <c r="AK544" i="1"/>
  <c r="AI544" i="1" s="1"/>
  <c r="AF544" i="1" s="1"/>
  <c r="J1043" i="1"/>
  <c r="N1043" i="1" s="1"/>
  <c r="R1043" i="1"/>
  <c r="Q1043" i="1"/>
  <c r="T1043" i="1"/>
  <c r="K1043" i="1"/>
  <c r="O1043" i="1" s="1"/>
  <c r="AL544" i="1"/>
  <c r="AJ545" i="1" s="1"/>
  <c r="AH545" i="1" s="1"/>
  <c r="AF231" i="9" l="1"/>
  <c r="AA231" i="9"/>
  <c r="Z231" i="9"/>
  <c r="V231" i="9"/>
  <c r="U231" i="9" s="1"/>
  <c r="W231" i="9"/>
  <c r="T231" i="9" s="1"/>
  <c r="AB231" i="9" s="1"/>
  <c r="F1071" i="9"/>
  <c r="G1071" i="9" s="1"/>
  <c r="J1071" i="9" s="1"/>
  <c r="D1071" i="9"/>
  <c r="H1070" i="9"/>
  <c r="B1073" i="9"/>
  <c r="C1072" i="9"/>
  <c r="E1072" i="9" s="1"/>
  <c r="B1070" i="7"/>
  <c r="C1069" i="7"/>
  <c r="F1069" i="7" s="1"/>
  <c r="G1069" i="7" s="1"/>
  <c r="J1069" i="7" s="1"/>
  <c r="H1067" i="7"/>
  <c r="H1068" i="7" s="1"/>
  <c r="E1068" i="7"/>
  <c r="D1068" i="7"/>
  <c r="AE1045" i="1"/>
  <c r="Y1044" i="1"/>
  <c r="Z544" i="1"/>
  <c r="L544" i="1" s="1"/>
  <c r="P544" i="1" s="1"/>
  <c r="V544" i="1"/>
  <c r="AD1046" i="1"/>
  <c r="X1045" i="1"/>
  <c r="AA1045" i="1" s="1"/>
  <c r="Q1044" i="1"/>
  <c r="J1044" i="1"/>
  <c r="N1044" i="1" s="1"/>
  <c r="R1044" i="1"/>
  <c r="K1044" i="1"/>
  <c r="O1044" i="1" s="1"/>
  <c r="T1044" i="1"/>
  <c r="AE231" i="9" l="1"/>
  <c r="AD231" i="9"/>
  <c r="AG231" i="9"/>
  <c r="R231" i="9"/>
  <c r="O231" i="9"/>
  <c r="L231" i="9"/>
  <c r="AQ231" i="9"/>
  <c r="F1072" i="9"/>
  <c r="H1071" i="9"/>
  <c r="P231" i="9"/>
  <c r="AI231" i="9"/>
  <c r="Q231" i="9"/>
  <c r="AH231" i="9"/>
  <c r="D1072" i="9"/>
  <c r="G1072" i="9"/>
  <c r="J1072" i="9" s="1"/>
  <c r="C1073" i="9"/>
  <c r="E1073" i="9" s="1"/>
  <c r="B1074" i="9"/>
  <c r="AP231" i="9"/>
  <c r="AO231" i="9" s="1"/>
  <c r="H1069" i="7"/>
  <c r="E1069" i="7"/>
  <c r="D1069" i="7"/>
  <c r="B1071" i="7"/>
  <c r="C1070" i="7"/>
  <c r="AE1046" i="1"/>
  <c r="Y1045" i="1"/>
  <c r="AD1047" i="1"/>
  <c r="X1046" i="1"/>
  <c r="AA1046" i="1" s="1"/>
  <c r="AK545" i="1"/>
  <c r="AI545" i="1" s="1"/>
  <c r="AF545" i="1" s="1"/>
  <c r="T1045" i="1"/>
  <c r="K1045" i="1"/>
  <c r="O1045" i="1" s="1"/>
  <c r="AL545" i="1"/>
  <c r="AJ546" i="1" s="1"/>
  <c r="AH546" i="1" s="1"/>
  <c r="J1045" i="1"/>
  <c r="N1045" i="1" s="1"/>
  <c r="R1045" i="1"/>
  <c r="Q1045" i="1"/>
  <c r="Y231" i="9" l="1"/>
  <c r="X231" i="9"/>
  <c r="F1073" i="9"/>
  <c r="AS231" i="9"/>
  <c r="N231" i="9"/>
  <c r="AC231" i="9"/>
  <c r="C1074" i="9"/>
  <c r="E1074" i="9" s="1"/>
  <c r="B1075" i="9"/>
  <c r="D1073" i="9"/>
  <c r="G1073" i="9"/>
  <c r="J1073" i="9" s="1"/>
  <c r="M231" i="9"/>
  <c r="AR231" i="9"/>
  <c r="H1072" i="9"/>
  <c r="B1072" i="7"/>
  <c r="C1071" i="7"/>
  <c r="E1070" i="7"/>
  <c r="D1070" i="7"/>
  <c r="F1070" i="7"/>
  <c r="G1070" i="7" s="1"/>
  <c r="AE1047" i="1"/>
  <c r="Y1046" i="1"/>
  <c r="Z545" i="1"/>
  <c r="L545" i="1" s="1"/>
  <c r="P545" i="1" s="1"/>
  <c r="V545" i="1"/>
  <c r="AD1048" i="1"/>
  <c r="X1047" i="1"/>
  <c r="AA1047" i="1" s="1"/>
  <c r="R1046" i="1"/>
  <c r="J1046" i="1"/>
  <c r="N1046" i="1" s="1"/>
  <c r="Q1046" i="1"/>
  <c r="T1046" i="1"/>
  <c r="K1046" i="1"/>
  <c r="O1046" i="1" s="1"/>
  <c r="AT231" i="9" l="1"/>
  <c r="AK232" i="9" s="1"/>
  <c r="F1074" i="9"/>
  <c r="G1074" i="9" s="1"/>
  <c r="J1074" i="9" s="1"/>
  <c r="K232" i="9"/>
  <c r="B1076" i="9"/>
  <c r="C1075" i="9"/>
  <c r="E1075" i="9" s="1"/>
  <c r="H1073" i="9"/>
  <c r="D1074" i="9"/>
  <c r="E1071" i="7"/>
  <c r="D1071" i="7"/>
  <c r="J1070" i="7"/>
  <c r="F1071" i="7" s="1"/>
  <c r="G1071" i="7" s="1"/>
  <c r="J1071" i="7" s="1"/>
  <c r="H1070" i="7"/>
  <c r="B1073" i="7"/>
  <c r="C1072" i="7"/>
  <c r="AE1048" i="1"/>
  <c r="Y1047" i="1"/>
  <c r="AD1049" i="1"/>
  <c r="X1048" i="1"/>
  <c r="AA1048" i="1" s="1"/>
  <c r="AK546" i="1"/>
  <c r="AI546" i="1" s="1"/>
  <c r="AF546" i="1" s="1"/>
  <c r="K1047" i="1"/>
  <c r="O1047" i="1" s="1"/>
  <c r="T1047" i="1"/>
  <c r="AL546" i="1"/>
  <c r="AJ547" i="1" s="1"/>
  <c r="AH547" i="1" s="1"/>
  <c r="Q1047" i="1"/>
  <c r="J1047" i="1"/>
  <c r="N1047" i="1" s="1"/>
  <c r="R1047" i="1"/>
  <c r="AN232" i="9" l="1"/>
  <c r="AL232" i="9"/>
  <c r="AM232" i="9" s="1"/>
  <c r="H1074" i="9"/>
  <c r="F1075" i="9"/>
  <c r="G1075" i="9" s="1"/>
  <c r="J1075" i="9" s="1"/>
  <c r="S232" i="9"/>
  <c r="D1075" i="9"/>
  <c r="B1077" i="9"/>
  <c r="C1076" i="9"/>
  <c r="E1076" i="9" s="1"/>
  <c r="H1075" i="9"/>
  <c r="F1072" i="7"/>
  <c r="G1072" i="7" s="1"/>
  <c r="J1072" i="7" s="1"/>
  <c r="D1072" i="7"/>
  <c r="E1072" i="7"/>
  <c r="H1071" i="7"/>
  <c r="B1074" i="7"/>
  <c r="C1073" i="7"/>
  <c r="AE1049" i="1"/>
  <c r="Y1048" i="1"/>
  <c r="Z546" i="1"/>
  <c r="L546" i="1" s="1"/>
  <c r="P546" i="1" s="1"/>
  <c r="V546" i="1"/>
  <c r="AD1050" i="1"/>
  <c r="X1049" i="1"/>
  <c r="AA1049" i="1" s="1"/>
  <c r="R1048" i="1"/>
  <c r="J1048" i="1"/>
  <c r="N1048" i="1" s="1"/>
  <c r="Q1048" i="1"/>
  <c r="K1048" i="1"/>
  <c r="O1048" i="1" s="1"/>
  <c r="T1048" i="1"/>
  <c r="H1072" i="7" l="1"/>
  <c r="AF232" i="9"/>
  <c r="AA232" i="9"/>
  <c r="Z232" i="9"/>
  <c r="V232" i="9"/>
  <c r="U232" i="9" s="1"/>
  <c r="W232" i="9"/>
  <c r="T232" i="9" s="1"/>
  <c r="AB232" i="9" s="1"/>
  <c r="F1076" i="9"/>
  <c r="D1076" i="9"/>
  <c r="C1077" i="9"/>
  <c r="E1077" i="9" s="1"/>
  <c r="B1078" i="9"/>
  <c r="G1076" i="9"/>
  <c r="J1076" i="9" s="1"/>
  <c r="D1073" i="7"/>
  <c r="E1073" i="7"/>
  <c r="B1075" i="7"/>
  <c r="C1074" i="7"/>
  <c r="F1073" i="7"/>
  <c r="G1073" i="7" s="1"/>
  <c r="J1073" i="7" s="1"/>
  <c r="AE1050" i="1"/>
  <c r="Y1049" i="1"/>
  <c r="AD1051" i="1"/>
  <c r="X1050" i="1"/>
  <c r="AA1050" i="1" s="1"/>
  <c r="AK547" i="1"/>
  <c r="AI547" i="1" s="1"/>
  <c r="AF547" i="1" s="1"/>
  <c r="T1049" i="1"/>
  <c r="K1049" i="1"/>
  <c r="O1049" i="1" s="1"/>
  <c r="AL547" i="1"/>
  <c r="AJ548" i="1" s="1"/>
  <c r="AH548" i="1" s="1"/>
  <c r="Q1049" i="1"/>
  <c r="R1049" i="1"/>
  <c r="J1049" i="1"/>
  <c r="N1049" i="1" s="1"/>
  <c r="R232" i="9" l="1"/>
  <c r="AD232" i="9"/>
  <c r="AE232" i="9"/>
  <c r="AG232" i="9"/>
  <c r="AC232" i="9"/>
  <c r="L232" i="9"/>
  <c r="AQ232" i="9"/>
  <c r="F1077" i="9"/>
  <c r="G1077" i="9" s="1"/>
  <c r="J1077" i="9" s="1"/>
  <c r="N232" i="9"/>
  <c r="AS232" i="9"/>
  <c r="C1078" i="9"/>
  <c r="E1078" i="9" s="1"/>
  <c r="B1079" i="9"/>
  <c r="P232" i="9"/>
  <c r="AH232" i="9"/>
  <c r="Q232" i="9"/>
  <c r="AI232" i="9"/>
  <c r="D1077" i="9"/>
  <c r="O232" i="9"/>
  <c r="H1076" i="9"/>
  <c r="F1074" i="7"/>
  <c r="G1074" i="7" s="1"/>
  <c r="J1074" i="7" s="1"/>
  <c r="H1073" i="7"/>
  <c r="D1074" i="7"/>
  <c r="E1074" i="7"/>
  <c r="B1076" i="7"/>
  <c r="C1075" i="7"/>
  <c r="AE1051" i="1"/>
  <c r="Y1050" i="1"/>
  <c r="Z547" i="1"/>
  <c r="L547" i="1" s="1"/>
  <c r="P547" i="1" s="1"/>
  <c r="V547" i="1"/>
  <c r="AD1052" i="1"/>
  <c r="X1051" i="1"/>
  <c r="AA1051" i="1" s="1"/>
  <c r="R1050" i="1"/>
  <c r="J1050" i="1"/>
  <c r="N1050" i="1" s="1"/>
  <c r="Q1050" i="1"/>
  <c r="K1050" i="1"/>
  <c r="O1050" i="1" s="1"/>
  <c r="T1050" i="1"/>
  <c r="Y232" i="9" l="1"/>
  <c r="X232" i="9"/>
  <c r="H1077" i="9"/>
  <c r="F1078" i="9"/>
  <c r="C1079" i="9"/>
  <c r="E1079" i="9" s="1"/>
  <c r="B1080" i="9"/>
  <c r="D1078" i="9"/>
  <c r="G1078" i="9"/>
  <c r="J1078" i="9" s="1"/>
  <c r="AR232" i="9"/>
  <c r="M232" i="9"/>
  <c r="AP232" i="9"/>
  <c r="AO232" i="9" s="1"/>
  <c r="F1075" i="7"/>
  <c r="G1075" i="7" s="1"/>
  <c r="J1075" i="7" s="1"/>
  <c r="H1074" i="7"/>
  <c r="B1077" i="7"/>
  <c r="C1076" i="7"/>
  <c r="D1075" i="7"/>
  <c r="E1075" i="7"/>
  <c r="AE1052" i="1"/>
  <c r="Y1051" i="1"/>
  <c r="AD1053" i="1"/>
  <c r="X1052" i="1"/>
  <c r="AA1052" i="1" s="1"/>
  <c r="AK548" i="1"/>
  <c r="AI548" i="1" s="1"/>
  <c r="AF548" i="1" s="1"/>
  <c r="K1051" i="1"/>
  <c r="O1051" i="1" s="1"/>
  <c r="T1051" i="1"/>
  <c r="AL548" i="1"/>
  <c r="AJ549" i="1" s="1"/>
  <c r="AH549" i="1" s="1"/>
  <c r="Q1051" i="1"/>
  <c r="R1051" i="1"/>
  <c r="J1051" i="1"/>
  <c r="N1051" i="1" s="1"/>
  <c r="AT232" i="9" l="1"/>
  <c r="AK233" i="9" s="1"/>
  <c r="F1079" i="9"/>
  <c r="G1079" i="9"/>
  <c r="J1079" i="9" s="1"/>
  <c r="D1079" i="9"/>
  <c r="H1078" i="9"/>
  <c r="H1079" i="9" s="1"/>
  <c r="C1080" i="9"/>
  <c r="E1080" i="9" s="1"/>
  <c r="B1081" i="9"/>
  <c r="K233" i="9"/>
  <c r="F1076" i="7"/>
  <c r="G1076" i="7" s="1"/>
  <c r="J1076" i="7" s="1"/>
  <c r="H1075" i="7"/>
  <c r="D1076" i="7"/>
  <c r="E1076" i="7"/>
  <c r="B1078" i="7"/>
  <c r="C1077" i="7"/>
  <c r="AE1053" i="1"/>
  <c r="Y1052" i="1"/>
  <c r="Z548" i="1"/>
  <c r="L548" i="1" s="1"/>
  <c r="P548" i="1" s="1"/>
  <c r="V548" i="1"/>
  <c r="AD1054" i="1"/>
  <c r="X1053" i="1"/>
  <c r="AA1053" i="1" s="1"/>
  <c r="K1052" i="1"/>
  <c r="O1052" i="1" s="1"/>
  <c r="T1052" i="1"/>
  <c r="J1052" i="1"/>
  <c r="N1052" i="1" s="1"/>
  <c r="R1052" i="1"/>
  <c r="Q1052" i="1"/>
  <c r="AL233" i="9" l="1"/>
  <c r="AM233" i="9" s="1"/>
  <c r="AN233" i="9"/>
  <c r="F1080" i="9"/>
  <c r="S233" i="9"/>
  <c r="D1080" i="9"/>
  <c r="G1080" i="9"/>
  <c r="J1080" i="9" s="1"/>
  <c r="C1081" i="9"/>
  <c r="E1081" i="9" s="1"/>
  <c r="B1082" i="9"/>
  <c r="H1076" i="7"/>
  <c r="D1077" i="7"/>
  <c r="E1077" i="7"/>
  <c r="C1078" i="7"/>
  <c r="B1079" i="7"/>
  <c r="F1077" i="7"/>
  <c r="G1077" i="7" s="1"/>
  <c r="AE1054" i="1"/>
  <c r="Y1053" i="1"/>
  <c r="AD1055" i="1"/>
  <c r="X1054" i="1"/>
  <c r="AA1054" i="1" s="1"/>
  <c r="AK549" i="1"/>
  <c r="AI549" i="1" s="1"/>
  <c r="AF549" i="1" s="1"/>
  <c r="AL549" i="1"/>
  <c r="AJ550" i="1" s="1"/>
  <c r="AH550" i="1" s="1"/>
  <c r="Q1053" i="1"/>
  <c r="R1053" i="1"/>
  <c r="J1053" i="1"/>
  <c r="N1053" i="1" s="1"/>
  <c r="T1053" i="1"/>
  <c r="K1053" i="1"/>
  <c r="O1053" i="1" s="1"/>
  <c r="AF233" i="9" l="1"/>
  <c r="AA233" i="9"/>
  <c r="Z233" i="9"/>
  <c r="V233" i="9"/>
  <c r="U233" i="9" s="1"/>
  <c r="W233" i="9"/>
  <c r="T233" i="9" s="1"/>
  <c r="AB233" i="9" s="1"/>
  <c r="F1081" i="9"/>
  <c r="G1081" i="9" s="1"/>
  <c r="J1081" i="9" s="1"/>
  <c r="H1080" i="9"/>
  <c r="B1083" i="9"/>
  <c r="C1082" i="9"/>
  <c r="E1082" i="9" s="1"/>
  <c r="D1081" i="9"/>
  <c r="C1079" i="7"/>
  <c r="B1080" i="7"/>
  <c r="J1077" i="7"/>
  <c r="F1078" i="7" s="1"/>
  <c r="G1078" i="7" s="1"/>
  <c r="J1078" i="7" s="1"/>
  <c r="H1077" i="7"/>
  <c r="D1078" i="7"/>
  <c r="E1078" i="7"/>
  <c r="AE1055" i="1"/>
  <c r="Y1054" i="1"/>
  <c r="Z549" i="1"/>
  <c r="L549" i="1" s="1"/>
  <c r="P549" i="1" s="1"/>
  <c r="V549" i="1"/>
  <c r="AD1056" i="1"/>
  <c r="X1055" i="1"/>
  <c r="AA1055" i="1" s="1"/>
  <c r="J1054" i="1"/>
  <c r="N1054" i="1" s="1"/>
  <c r="R1054" i="1"/>
  <c r="T1054" i="1"/>
  <c r="K1054" i="1"/>
  <c r="O1054" i="1" s="1"/>
  <c r="Q1054" i="1"/>
  <c r="F1079" i="7" l="1"/>
  <c r="G1079" i="7" s="1"/>
  <c r="J1079" i="7" s="1"/>
  <c r="R233" i="9"/>
  <c r="AD233" i="9"/>
  <c r="AE233" i="9"/>
  <c r="AG233" i="9"/>
  <c r="L233" i="9"/>
  <c r="F1082" i="9"/>
  <c r="G1082" i="9" s="1"/>
  <c r="J1082" i="9" s="1"/>
  <c r="O233" i="9"/>
  <c r="Q233" i="9"/>
  <c r="AH233" i="9"/>
  <c r="AI233" i="9"/>
  <c r="AQ233" i="9"/>
  <c r="H1081" i="9"/>
  <c r="D1082" i="9"/>
  <c r="P233" i="9"/>
  <c r="B1084" i="9"/>
  <c r="C1083" i="9"/>
  <c r="E1083" i="9" s="1"/>
  <c r="C1080" i="7"/>
  <c r="F1080" i="7" s="1"/>
  <c r="G1080" i="7" s="1"/>
  <c r="J1080" i="7" s="1"/>
  <c r="B1081" i="7"/>
  <c r="E1079" i="7"/>
  <c r="D1079" i="7"/>
  <c r="H1078" i="7"/>
  <c r="H1079" i="7" s="1"/>
  <c r="AE1056" i="1"/>
  <c r="Y1055" i="1"/>
  <c r="AD1057" i="1"/>
  <c r="X1056" i="1"/>
  <c r="AA1056" i="1" s="1"/>
  <c r="AK550" i="1"/>
  <c r="AI550" i="1" s="1"/>
  <c r="AF550" i="1" s="1"/>
  <c r="Q1055" i="1"/>
  <c r="AL550" i="1"/>
  <c r="AJ551" i="1" s="1"/>
  <c r="AH551" i="1" s="1"/>
  <c r="T1055" i="1"/>
  <c r="K1055" i="1"/>
  <c r="O1055" i="1" s="1"/>
  <c r="R1055" i="1"/>
  <c r="J1055" i="1"/>
  <c r="N1055" i="1" s="1"/>
  <c r="Y233" i="9" l="1"/>
  <c r="X233" i="9"/>
  <c r="H1082" i="9"/>
  <c r="F1083" i="9"/>
  <c r="G1083" i="9" s="1"/>
  <c r="J1083" i="9" s="1"/>
  <c r="D1083" i="9"/>
  <c r="B1085" i="9"/>
  <c r="C1084" i="9"/>
  <c r="E1084" i="9" s="1"/>
  <c r="M233" i="9"/>
  <c r="AR233" i="9"/>
  <c r="AS233" i="9"/>
  <c r="N233" i="9"/>
  <c r="AC233" i="9"/>
  <c r="AP233" i="9"/>
  <c r="AO233" i="9" s="1"/>
  <c r="H1080" i="7"/>
  <c r="C1081" i="7"/>
  <c r="B1082" i="7"/>
  <c r="E1080" i="7"/>
  <c r="D1080" i="7"/>
  <c r="AE1057" i="1"/>
  <c r="Y1056" i="1"/>
  <c r="Z550" i="1"/>
  <c r="L550" i="1" s="1"/>
  <c r="P550" i="1" s="1"/>
  <c r="V550" i="1"/>
  <c r="AD1058" i="1"/>
  <c r="X1057" i="1"/>
  <c r="AA1057" i="1" s="1"/>
  <c r="J1056" i="1"/>
  <c r="N1056" i="1" s="1"/>
  <c r="R1056" i="1"/>
  <c r="T1056" i="1"/>
  <c r="K1056" i="1"/>
  <c r="O1056" i="1" s="1"/>
  <c r="Q1056" i="1"/>
  <c r="AT233" i="9" l="1"/>
  <c r="F1084" i="9"/>
  <c r="G1084" i="9" s="1"/>
  <c r="J1084" i="9" s="1"/>
  <c r="AK234" i="9"/>
  <c r="AL234" i="9" s="1"/>
  <c r="AM234" i="9" s="1"/>
  <c r="D1084" i="9"/>
  <c r="H1083" i="9"/>
  <c r="B1086" i="9"/>
  <c r="C1085" i="9"/>
  <c r="E1085" i="9" s="1"/>
  <c r="K234" i="9"/>
  <c r="C1082" i="7"/>
  <c r="B1083" i="7"/>
  <c r="E1081" i="7"/>
  <c r="D1081" i="7"/>
  <c r="F1081" i="7"/>
  <c r="G1081" i="7" s="1"/>
  <c r="AE1058" i="1"/>
  <c r="Y1057" i="1"/>
  <c r="AD1059" i="1"/>
  <c r="X1058" i="1"/>
  <c r="AA1058" i="1" s="1"/>
  <c r="AK551" i="1"/>
  <c r="AI551" i="1" s="1"/>
  <c r="AF551" i="1" s="1"/>
  <c r="AL551" i="1"/>
  <c r="AJ552" i="1" s="1"/>
  <c r="AH552" i="1" s="1"/>
  <c r="Q1057" i="1"/>
  <c r="K1057" i="1"/>
  <c r="O1057" i="1" s="1"/>
  <c r="T1057" i="1"/>
  <c r="J1057" i="1"/>
  <c r="N1057" i="1" s="1"/>
  <c r="R1057" i="1"/>
  <c r="H1084" i="9" l="1"/>
  <c r="F1085" i="9"/>
  <c r="G1085" i="9" s="1"/>
  <c r="J1085" i="9" s="1"/>
  <c r="S234" i="9"/>
  <c r="AN234" i="9"/>
  <c r="C1086" i="9"/>
  <c r="E1086" i="9" s="1"/>
  <c r="B1087" i="9"/>
  <c r="D1085" i="9"/>
  <c r="H1085" i="9"/>
  <c r="J1081" i="7"/>
  <c r="F1082" i="7" s="1"/>
  <c r="G1082" i="7" s="1"/>
  <c r="J1082" i="7" s="1"/>
  <c r="H1081" i="7"/>
  <c r="C1083" i="7"/>
  <c r="B1084" i="7"/>
  <c r="E1082" i="7"/>
  <c r="D1082" i="7"/>
  <c r="AE1059" i="1"/>
  <c r="Y1058" i="1"/>
  <c r="Z551" i="1"/>
  <c r="L551" i="1" s="1"/>
  <c r="P551" i="1" s="1"/>
  <c r="V551" i="1"/>
  <c r="AD1060" i="1"/>
  <c r="X1059" i="1"/>
  <c r="AA1059" i="1" s="1"/>
  <c r="K1058" i="1"/>
  <c r="O1058" i="1" s="1"/>
  <c r="T1058" i="1"/>
  <c r="Q1058" i="1"/>
  <c r="J1058" i="1"/>
  <c r="N1058" i="1" s="1"/>
  <c r="R1058" i="1"/>
  <c r="AF234" i="9" l="1"/>
  <c r="Z234" i="9"/>
  <c r="AA234" i="9"/>
  <c r="V234" i="9"/>
  <c r="U234" i="9" s="1"/>
  <c r="W234" i="9"/>
  <c r="T234" i="9" s="1"/>
  <c r="AB234" i="9" s="1"/>
  <c r="F1086" i="9"/>
  <c r="D1086" i="9"/>
  <c r="B1088" i="9"/>
  <c r="C1087" i="9"/>
  <c r="E1087" i="9" s="1"/>
  <c r="G1086" i="9"/>
  <c r="J1086" i="9" s="1"/>
  <c r="H1082" i="7"/>
  <c r="C1084" i="7"/>
  <c r="B1085" i="7"/>
  <c r="E1083" i="7"/>
  <c r="D1083" i="7"/>
  <c r="F1083" i="7"/>
  <c r="G1083" i="7" s="1"/>
  <c r="J1083" i="7" s="1"/>
  <c r="AE1060" i="1"/>
  <c r="Y1059" i="1"/>
  <c r="AD1061" i="1"/>
  <c r="X1060" i="1"/>
  <c r="AA1060" i="1" s="1"/>
  <c r="AK552" i="1"/>
  <c r="AI552" i="1" s="1"/>
  <c r="AF552" i="1" s="1"/>
  <c r="Q1059" i="1"/>
  <c r="AL552" i="1"/>
  <c r="AJ553" i="1" s="1"/>
  <c r="AH553" i="1" s="1"/>
  <c r="R1059" i="1"/>
  <c r="J1059" i="1"/>
  <c r="N1059" i="1" s="1"/>
  <c r="K1059" i="1"/>
  <c r="O1059" i="1" s="1"/>
  <c r="T1059" i="1"/>
  <c r="F1084" i="7" l="1"/>
  <c r="G1084" i="7" s="1"/>
  <c r="J1084" i="7" s="1"/>
  <c r="R234" i="9"/>
  <c r="AE234" i="9"/>
  <c r="AD234" i="9"/>
  <c r="AG234" i="9"/>
  <c r="L234" i="9"/>
  <c r="F1087" i="9"/>
  <c r="G1087" i="9" s="1"/>
  <c r="J1087" i="9" s="1"/>
  <c r="C1088" i="9"/>
  <c r="E1088" i="9" s="1"/>
  <c r="B1089" i="9"/>
  <c r="AI234" i="9"/>
  <c r="AH234" i="9"/>
  <c r="Q234" i="9"/>
  <c r="O234" i="9"/>
  <c r="D1087" i="9"/>
  <c r="P234" i="9"/>
  <c r="AQ234" i="9"/>
  <c r="H1086" i="9"/>
  <c r="C1085" i="7"/>
  <c r="B1086" i="7"/>
  <c r="H1083" i="7"/>
  <c r="H1084" i="7" s="1"/>
  <c r="E1084" i="7"/>
  <c r="D1084" i="7"/>
  <c r="AE1061" i="1"/>
  <c r="Y1060" i="1"/>
  <c r="Z552" i="1"/>
  <c r="L552" i="1" s="1"/>
  <c r="P552" i="1" s="1"/>
  <c r="V552" i="1"/>
  <c r="AD1062" i="1"/>
  <c r="X1061" i="1"/>
  <c r="AA1061" i="1" s="1"/>
  <c r="R1060" i="1"/>
  <c r="J1060" i="1"/>
  <c r="N1060" i="1" s="1"/>
  <c r="K1060" i="1"/>
  <c r="O1060" i="1" s="1"/>
  <c r="T1060" i="1"/>
  <c r="Q1060" i="1"/>
  <c r="X234" i="9" l="1"/>
  <c r="Y234" i="9"/>
  <c r="H1087" i="9"/>
  <c r="F1088" i="9"/>
  <c r="G1088" i="9" s="1"/>
  <c r="J1088" i="9" s="1"/>
  <c r="AS234" i="9"/>
  <c r="N234" i="9"/>
  <c r="AC234" i="9"/>
  <c r="AR234" i="9"/>
  <c r="M234" i="9"/>
  <c r="AP234" i="9"/>
  <c r="AO234" i="9" s="1"/>
  <c r="D1088" i="9"/>
  <c r="C1089" i="9"/>
  <c r="E1089" i="9" s="1"/>
  <c r="B1090" i="9"/>
  <c r="C1086" i="7"/>
  <c r="B1087" i="7"/>
  <c r="E1085" i="7"/>
  <c r="D1085" i="7"/>
  <c r="F1085" i="7"/>
  <c r="G1085" i="7" s="1"/>
  <c r="J1085" i="7" s="1"/>
  <c r="AE1062" i="1"/>
  <c r="Y1061" i="1"/>
  <c r="AD1063" i="1"/>
  <c r="X1062" i="1"/>
  <c r="AA1062" i="1" s="1"/>
  <c r="AK553" i="1"/>
  <c r="AI553" i="1" s="1"/>
  <c r="AF553" i="1" s="1"/>
  <c r="Q1061" i="1"/>
  <c r="AL553" i="1"/>
  <c r="AJ554" i="1" s="1"/>
  <c r="AH554" i="1" s="1"/>
  <c r="T1061" i="1"/>
  <c r="K1061" i="1"/>
  <c r="O1061" i="1" s="1"/>
  <c r="R1061" i="1"/>
  <c r="J1061" i="1"/>
  <c r="N1061" i="1" s="1"/>
  <c r="AT234" i="9" l="1"/>
  <c r="F1089" i="9"/>
  <c r="G1089" i="9" s="1"/>
  <c r="J1089" i="9" s="1"/>
  <c r="AK235" i="9"/>
  <c r="AL235" i="9" s="1"/>
  <c r="AM235" i="9" s="1"/>
  <c r="K235" i="9"/>
  <c r="C1090" i="9"/>
  <c r="E1090" i="9" s="1"/>
  <c r="B1091" i="9"/>
  <c r="D1089" i="9"/>
  <c r="H1088" i="9"/>
  <c r="F1086" i="7"/>
  <c r="G1086" i="7" s="1"/>
  <c r="J1086" i="7" s="1"/>
  <c r="H1085" i="7"/>
  <c r="C1087" i="7"/>
  <c r="B1088" i="7"/>
  <c r="E1086" i="7"/>
  <c r="D1086" i="7"/>
  <c r="AE1063" i="1"/>
  <c r="Y1062" i="1"/>
  <c r="Z553" i="1"/>
  <c r="L553" i="1" s="1"/>
  <c r="P553" i="1" s="1"/>
  <c r="V553" i="1"/>
  <c r="AD1064" i="1"/>
  <c r="X1063" i="1"/>
  <c r="AA1063" i="1" s="1"/>
  <c r="R1062" i="1"/>
  <c r="J1062" i="1"/>
  <c r="N1062" i="1" s="1"/>
  <c r="T1062" i="1"/>
  <c r="K1062" i="1"/>
  <c r="O1062" i="1" s="1"/>
  <c r="Q1062" i="1"/>
  <c r="H1086" i="7" l="1"/>
  <c r="AN235" i="9"/>
  <c r="F1090" i="9"/>
  <c r="H1089" i="9"/>
  <c r="S235" i="9"/>
  <c r="D1090" i="9"/>
  <c r="B1092" i="9"/>
  <c r="C1091" i="9"/>
  <c r="E1091" i="9" s="1"/>
  <c r="G1090" i="9"/>
  <c r="J1090" i="9" s="1"/>
  <c r="C1088" i="7"/>
  <c r="B1089" i="7"/>
  <c r="E1087" i="7"/>
  <c r="D1087" i="7"/>
  <c r="F1087" i="7"/>
  <c r="G1087" i="7" s="1"/>
  <c r="AE1064" i="1"/>
  <c r="Y1063" i="1"/>
  <c r="AD1065" i="1"/>
  <c r="X1064" i="1"/>
  <c r="AA1064" i="1" s="1"/>
  <c r="AK554" i="1"/>
  <c r="AI554" i="1" s="1"/>
  <c r="AF554" i="1" s="1"/>
  <c r="K1063" i="1"/>
  <c r="O1063" i="1" s="1"/>
  <c r="T1063" i="1"/>
  <c r="R1063" i="1"/>
  <c r="J1063" i="1"/>
  <c r="N1063" i="1" s="1"/>
  <c r="Q1063" i="1"/>
  <c r="AL554" i="1"/>
  <c r="AJ555" i="1" s="1"/>
  <c r="AH555" i="1" s="1"/>
  <c r="AF235" i="9" l="1"/>
  <c r="Z235" i="9"/>
  <c r="AA235" i="9"/>
  <c r="V235" i="9"/>
  <c r="U235" i="9" s="1"/>
  <c r="W235" i="9"/>
  <c r="T235" i="9" s="1"/>
  <c r="AB235" i="9" s="1"/>
  <c r="F1091" i="9"/>
  <c r="G1091" i="9" s="1"/>
  <c r="J1091" i="9" s="1"/>
  <c r="H1090" i="9"/>
  <c r="D1091" i="9"/>
  <c r="C1092" i="9"/>
  <c r="E1092" i="9" s="1"/>
  <c r="B1093" i="9"/>
  <c r="J1087" i="7"/>
  <c r="F1088" i="7" s="1"/>
  <c r="G1088" i="7" s="1"/>
  <c r="J1088" i="7" s="1"/>
  <c r="H1087" i="7"/>
  <c r="C1089" i="7"/>
  <c r="B1090" i="7"/>
  <c r="E1088" i="7"/>
  <c r="D1088" i="7"/>
  <c r="AE1065" i="1"/>
  <c r="Y1064" i="1"/>
  <c r="Z554" i="1"/>
  <c r="L554" i="1" s="1"/>
  <c r="P554" i="1" s="1"/>
  <c r="V554" i="1"/>
  <c r="AD1066" i="1"/>
  <c r="X1065" i="1"/>
  <c r="AA1065" i="1" s="1"/>
  <c r="Q1064" i="1"/>
  <c r="K1064" i="1"/>
  <c r="O1064" i="1" s="1"/>
  <c r="T1064" i="1"/>
  <c r="R1064" i="1"/>
  <c r="J1064" i="1"/>
  <c r="N1064" i="1" s="1"/>
  <c r="R235" i="9" l="1"/>
  <c r="AE235" i="9"/>
  <c r="AD235" i="9"/>
  <c r="AG235" i="9"/>
  <c r="AC235" i="9"/>
  <c r="L235" i="9"/>
  <c r="F1092" i="9"/>
  <c r="G1092" i="9" s="1"/>
  <c r="J1092" i="9" s="1"/>
  <c r="H1091" i="9"/>
  <c r="D1092" i="9"/>
  <c r="P235" i="9"/>
  <c r="C1093" i="9"/>
  <c r="E1093" i="9" s="1"/>
  <c r="B1094" i="9"/>
  <c r="O235" i="9"/>
  <c r="AQ235" i="9"/>
  <c r="Q235" i="9"/>
  <c r="AI235" i="9"/>
  <c r="AH235" i="9"/>
  <c r="N235" i="9"/>
  <c r="AS235" i="9"/>
  <c r="C1090" i="7"/>
  <c r="B1091" i="7"/>
  <c r="H1088" i="7"/>
  <c r="E1089" i="7"/>
  <c r="D1089" i="7"/>
  <c r="F1089" i="7"/>
  <c r="G1089" i="7" s="1"/>
  <c r="J1089" i="7" s="1"/>
  <c r="AE1066" i="1"/>
  <c r="Y1065" i="1"/>
  <c r="AD1067" i="1"/>
  <c r="X1066" i="1"/>
  <c r="AA1066" i="1" s="1"/>
  <c r="AK555" i="1"/>
  <c r="AI555" i="1" s="1"/>
  <c r="AF555" i="1" s="1"/>
  <c r="R1065" i="1"/>
  <c r="J1065" i="1"/>
  <c r="N1065" i="1" s="1"/>
  <c r="K1065" i="1"/>
  <c r="O1065" i="1" s="1"/>
  <c r="T1065" i="1"/>
  <c r="Q1065" i="1"/>
  <c r="AL555" i="1"/>
  <c r="AJ556" i="1" s="1"/>
  <c r="AH556" i="1" s="1"/>
  <c r="Y235" i="9" l="1"/>
  <c r="X235" i="9"/>
  <c r="F1093" i="9"/>
  <c r="G1093" i="9"/>
  <c r="J1093" i="9" s="1"/>
  <c r="B1095" i="9"/>
  <c r="C1094" i="9"/>
  <c r="E1094" i="9" s="1"/>
  <c r="D1093" i="9"/>
  <c r="AR235" i="9"/>
  <c r="M235" i="9"/>
  <c r="H1092" i="9"/>
  <c r="AP235" i="9"/>
  <c r="AO235" i="9" s="1"/>
  <c r="F1090" i="7"/>
  <c r="G1090" i="7" s="1"/>
  <c r="J1090" i="7" s="1"/>
  <c r="H1089" i="7"/>
  <c r="C1091" i="7"/>
  <c r="B1092" i="7"/>
  <c r="D1090" i="7"/>
  <c r="E1090" i="7"/>
  <c r="AE1067" i="1"/>
  <c r="Y1066" i="1"/>
  <c r="Z555" i="1"/>
  <c r="L555" i="1" s="1"/>
  <c r="P555" i="1" s="1"/>
  <c r="V555" i="1"/>
  <c r="AD1068" i="1"/>
  <c r="X1067" i="1"/>
  <c r="AA1067" i="1" s="1"/>
  <c r="Q1066" i="1"/>
  <c r="T1066" i="1"/>
  <c r="K1066" i="1"/>
  <c r="O1066" i="1" s="1"/>
  <c r="R1066" i="1"/>
  <c r="J1066" i="1"/>
  <c r="N1066" i="1" s="1"/>
  <c r="AT235" i="9" l="1"/>
  <c r="AK236" i="9" s="1"/>
  <c r="F1094" i="9"/>
  <c r="G1094" i="9" s="1"/>
  <c r="J1094" i="9" s="1"/>
  <c r="H1093" i="9"/>
  <c r="H1094" i="9" s="1"/>
  <c r="K236" i="9"/>
  <c r="D1094" i="9"/>
  <c r="B1096" i="9"/>
  <c r="C1095" i="9"/>
  <c r="E1095" i="9" s="1"/>
  <c r="F1091" i="7"/>
  <c r="G1091" i="7" s="1"/>
  <c r="J1091" i="7" s="1"/>
  <c r="H1090" i="7"/>
  <c r="C1092" i="7"/>
  <c r="B1093" i="7"/>
  <c r="E1091" i="7"/>
  <c r="D1091" i="7"/>
  <c r="AE1068" i="1"/>
  <c r="Y1067" i="1"/>
  <c r="AD1069" i="1"/>
  <c r="X1068" i="1"/>
  <c r="AA1068" i="1" s="1"/>
  <c r="AK556" i="1"/>
  <c r="AI556" i="1" s="1"/>
  <c r="AF556" i="1" s="1"/>
  <c r="J1067" i="1"/>
  <c r="N1067" i="1" s="1"/>
  <c r="R1067" i="1"/>
  <c r="Q1067" i="1"/>
  <c r="AL556" i="1"/>
  <c r="AJ557" i="1" s="1"/>
  <c r="AH557" i="1" s="1"/>
  <c r="K1067" i="1"/>
  <c r="O1067" i="1" s="1"/>
  <c r="T1067" i="1"/>
  <c r="AL236" i="9" l="1"/>
  <c r="AM236" i="9" s="1"/>
  <c r="AN236" i="9"/>
  <c r="F1095" i="9"/>
  <c r="G1095" i="9" s="1"/>
  <c r="J1095" i="9" s="1"/>
  <c r="S236" i="9"/>
  <c r="B1097" i="9"/>
  <c r="C1096" i="9"/>
  <c r="E1096" i="9" s="1"/>
  <c r="H1095" i="9"/>
  <c r="D1095" i="9"/>
  <c r="H1091" i="7"/>
  <c r="E1092" i="7"/>
  <c r="D1092" i="7"/>
  <c r="F1092" i="7"/>
  <c r="G1092" i="7" s="1"/>
  <c r="B1094" i="7"/>
  <c r="C1093" i="7"/>
  <c r="AE1069" i="1"/>
  <c r="Y1068" i="1"/>
  <c r="Z556" i="1"/>
  <c r="L556" i="1" s="1"/>
  <c r="P556" i="1" s="1"/>
  <c r="V556" i="1"/>
  <c r="AD1070" i="1"/>
  <c r="X1069" i="1"/>
  <c r="AA1069" i="1" s="1"/>
  <c r="T1068" i="1"/>
  <c r="K1068" i="1"/>
  <c r="O1068" i="1" s="1"/>
  <c r="Q1068" i="1"/>
  <c r="R1068" i="1"/>
  <c r="J1068" i="1"/>
  <c r="N1068" i="1" s="1"/>
  <c r="AF236" i="9" l="1"/>
  <c r="AA236" i="9"/>
  <c r="Z236" i="9"/>
  <c r="V236" i="9"/>
  <c r="U236" i="9" s="1"/>
  <c r="W236" i="9"/>
  <c r="T236" i="9" s="1"/>
  <c r="AB236" i="9" s="1"/>
  <c r="F1096" i="9"/>
  <c r="D1096" i="9"/>
  <c r="B1098" i="9"/>
  <c r="C1097" i="9"/>
  <c r="E1097" i="9" s="1"/>
  <c r="G1096" i="9"/>
  <c r="J1096" i="9" s="1"/>
  <c r="J1092" i="7"/>
  <c r="F1093" i="7" s="1"/>
  <c r="G1093" i="7" s="1"/>
  <c r="J1093" i="7" s="1"/>
  <c r="H1092" i="7"/>
  <c r="E1093" i="7"/>
  <c r="D1093" i="7"/>
  <c r="B1095" i="7"/>
  <c r="C1094" i="7"/>
  <c r="AE1070" i="1"/>
  <c r="Y1069" i="1"/>
  <c r="AD1071" i="1"/>
  <c r="X1070" i="1"/>
  <c r="AA1070" i="1" s="1"/>
  <c r="AK557" i="1"/>
  <c r="AI557" i="1" s="1"/>
  <c r="AF557" i="1" s="1"/>
  <c r="R1069" i="1"/>
  <c r="J1069" i="1"/>
  <c r="N1069" i="1" s="1"/>
  <c r="Q1069" i="1"/>
  <c r="AL557" i="1"/>
  <c r="AJ558" i="1" s="1"/>
  <c r="AH558" i="1" s="1"/>
  <c r="T1069" i="1"/>
  <c r="K1069" i="1"/>
  <c r="O1069" i="1" s="1"/>
  <c r="R236" i="9" l="1"/>
  <c r="AE236" i="9"/>
  <c r="AD236" i="9"/>
  <c r="AG236" i="9"/>
  <c r="AQ236" i="9"/>
  <c r="L236" i="9"/>
  <c r="F1097" i="9"/>
  <c r="G1097" i="9" s="1"/>
  <c r="J1097" i="9" s="1"/>
  <c r="Q236" i="9"/>
  <c r="AH236" i="9"/>
  <c r="AI236" i="9"/>
  <c r="D1097" i="9"/>
  <c r="H1096" i="9"/>
  <c r="B1099" i="9"/>
  <c r="C1098" i="9"/>
  <c r="E1098" i="9" s="1"/>
  <c r="P236" i="9"/>
  <c r="O236" i="9"/>
  <c r="D1094" i="7"/>
  <c r="E1094" i="7"/>
  <c r="B1096" i="7"/>
  <c r="C1095" i="7"/>
  <c r="H1093" i="7"/>
  <c r="F1094" i="7"/>
  <c r="G1094" i="7" s="1"/>
  <c r="J1094" i="7" s="1"/>
  <c r="AE1071" i="1"/>
  <c r="Y1070" i="1"/>
  <c r="Z557" i="1"/>
  <c r="L557" i="1" s="1"/>
  <c r="P557" i="1" s="1"/>
  <c r="V557" i="1"/>
  <c r="AD1072" i="1"/>
  <c r="X1071" i="1"/>
  <c r="AA1071" i="1" s="1"/>
  <c r="K1070" i="1"/>
  <c r="O1070" i="1" s="1"/>
  <c r="T1070" i="1"/>
  <c r="Q1070" i="1"/>
  <c r="J1070" i="1"/>
  <c r="N1070" i="1" s="1"/>
  <c r="R1070" i="1"/>
  <c r="Y236" i="9" l="1"/>
  <c r="X236" i="9"/>
  <c r="F1098" i="9"/>
  <c r="G1098" i="9" s="1"/>
  <c r="J1098" i="9" s="1"/>
  <c r="H1097" i="9"/>
  <c r="N236" i="9"/>
  <c r="AS236" i="9"/>
  <c r="AC236" i="9"/>
  <c r="D1098" i="9"/>
  <c r="C1099" i="9"/>
  <c r="E1099" i="9" s="1"/>
  <c r="B1100" i="9"/>
  <c r="M236" i="9"/>
  <c r="AR236" i="9"/>
  <c r="AP236" i="9"/>
  <c r="AO236" i="9" s="1"/>
  <c r="F1095" i="7"/>
  <c r="G1095" i="7" s="1"/>
  <c r="J1095" i="7" s="1"/>
  <c r="E1095" i="7"/>
  <c r="D1095" i="7"/>
  <c r="H1094" i="7"/>
  <c r="H1095" i="7" s="1"/>
  <c r="B1097" i="7"/>
  <c r="C1096" i="7"/>
  <c r="AE1072" i="1"/>
  <c r="Y1071" i="1"/>
  <c r="AD1073" i="1"/>
  <c r="X1072" i="1"/>
  <c r="AA1072" i="1" s="1"/>
  <c r="AK558" i="1"/>
  <c r="AI558" i="1" s="1"/>
  <c r="AF558" i="1" s="1"/>
  <c r="R1071" i="1"/>
  <c r="J1071" i="1"/>
  <c r="N1071" i="1" s="1"/>
  <c r="AL558" i="1"/>
  <c r="AJ559" i="1" s="1"/>
  <c r="AH559" i="1" s="1"/>
  <c r="Q1071" i="1"/>
  <c r="T1071" i="1"/>
  <c r="K1071" i="1"/>
  <c r="O1071" i="1" s="1"/>
  <c r="AT236" i="9" l="1"/>
  <c r="F1099" i="9"/>
  <c r="H1098" i="9"/>
  <c r="B1101" i="9"/>
  <c r="C1100" i="9"/>
  <c r="E1100" i="9" s="1"/>
  <c r="D1099" i="9"/>
  <c r="AK237" i="9"/>
  <c r="K237" i="9"/>
  <c r="G1099" i="9"/>
  <c r="J1099" i="9" s="1"/>
  <c r="E1096" i="7"/>
  <c r="D1096" i="7"/>
  <c r="B1098" i="7"/>
  <c r="C1097" i="7"/>
  <c r="F1096" i="7"/>
  <c r="G1096" i="7" s="1"/>
  <c r="J1096" i="7" s="1"/>
  <c r="AE1073" i="1"/>
  <c r="Y1072" i="1"/>
  <c r="Z558" i="1"/>
  <c r="L558" i="1" s="1"/>
  <c r="P558" i="1" s="1"/>
  <c r="V558" i="1"/>
  <c r="AD1074" i="1"/>
  <c r="X1073" i="1"/>
  <c r="AA1073" i="1" s="1"/>
  <c r="T1072" i="1"/>
  <c r="K1072" i="1"/>
  <c r="O1072" i="1" s="1"/>
  <c r="Q1072" i="1"/>
  <c r="R1072" i="1"/>
  <c r="J1072" i="1"/>
  <c r="N1072" i="1" s="1"/>
  <c r="F1100" i="9" l="1"/>
  <c r="G1100" i="9" s="1"/>
  <c r="J1100" i="9" s="1"/>
  <c r="S237" i="9"/>
  <c r="H1099" i="9"/>
  <c r="D1100" i="9"/>
  <c r="AL237" i="9"/>
  <c r="AM237" i="9" s="1"/>
  <c r="AN237" i="9"/>
  <c r="B1102" i="9"/>
  <c r="C1101" i="9"/>
  <c r="E1101" i="9" s="1"/>
  <c r="F1097" i="7"/>
  <c r="G1097" i="7" s="1"/>
  <c r="J1097" i="7" s="1"/>
  <c r="E1097" i="7"/>
  <c r="D1097" i="7"/>
  <c r="B1099" i="7"/>
  <c r="C1098" i="7"/>
  <c r="H1096" i="7"/>
  <c r="AE1074" i="1"/>
  <c r="Y1073" i="1"/>
  <c r="AD1075" i="1"/>
  <c r="X1074" i="1"/>
  <c r="AA1074" i="1" s="1"/>
  <c r="AK559" i="1"/>
  <c r="AI559" i="1" s="1"/>
  <c r="AF559" i="1" s="1"/>
  <c r="R1073" i="1"/>
  <c r="J1073" i="1"/>
  <c r="N1073" i="1" s="1"/>
  <c r="AL559" i="1"/>
  <c r="AJ560" i="1" s="1"/>
  <c r="AH560" i="1" s="1"/>
  <c r="Q1073" i="1"/>
  <c r="T1073" i="1"/>
  <c r="K1073" i="1"/>
  <c r="O1073" i="1" s="1"/>
  <c r="AF237" i="9" l="1"/>
  <c r="AA237" i="9"/>
  <c r="Z237" i="9"/>
  <c r="V237" i="9"/>
  <c r="AG237" i="9" s="1"/>
  <c r="W237" i="9"/>
  <c r="T237" i="9" s="1"/>
  <c r="AB237" i="9" s="1"/>
  <c r="F1101" i="9"/>
  <c r="G1101" i="9" s="1"/>
  <c r="J1101" i="9" s="1"/>
  <c r="H1100" i="9"/>
  <c r="D1101" i="9"/>
  <c r="B1103" i="9"/>
  <c r="C1102" i="9"/>
  <c r="E1102" i="9" s="1"/>
  <c r="F1098" i="7"/>
  <c r="G1098" i="7" s="1"/>
  <c r="J1098" i="7" s="1"/>
  <c r="H1097" i="7"/>
  <c r="E1098" i="7"/>
  <c r="D1098" i="7"/>
  <c r="B1100" i="7"/>
  <c r="C1099" i="7"/>
  <c r="AE1075" i="1"/>
  <c r="Y1074" i="1"/>
  <c r="Z559" i="1"/>
  <c r="L559" i="1" s="1"/>
  <c r="P559" i="1" s="1"/>
  <c r="V559" i="1"/>
  <c r="AD1076" i="1"/>
  <c r="X1075" i="1"/>
  <c r="AA1075" i="1" s="1"/>
  <c r="T1074" i="1"/>
  <c r="K1074" i="1"/>
  <c r="O1074" i="1" s="1"/>
  <c r="Q1074" i="1"/>
  <c r="J1074" i="1"/>
  <c r="N1074" i="1" s="1"/>
  <c r="R1074" i="1"/>
  <c r="H1098" i="7" l="1"/>
  <c r="F1099" i="7"/>
  <c r="G1099" i="7" s="1"/>
  <c r="J1099" i="7" s="1"/>
  <c r="U237" i="9"/>
  <c r="R237" i="9"/>
  <c r="AD237" i="9"/>
  <c r="AE237" i="9"/>
  <c r="F1102" i="9"/>
  <c r="G1102" i="9" s="1"/>
  <c r="J1102" i="9" s="1"/>
  <c r="B1104" i="9"/>
  <c r="C1103" i="9"/>
  <c r="E1103" i="9" s="1"/>
  <c r="O237" i="9"/>
  <c r="H1101" i="9"/>
  <c r="D1102" i="9"/>
  <c r="Q237" i="9"/>
  <c r="AI237" i="9"/>
  <c r="AH237" i="9"/>
  <c r="P237" i="9"/>
  <c r="B1101" i="7"/>
  <c r="C1100" i="7"/>
  <c r="H1099" i="7"/>
  <c r="E1099" i="7"/>
  <c r="D1099" i="7"/>
  <c r="AE1076" i="1"/>
  <c r="Y1075" i="1"/>
  <c r="AD1077" i="1"/>
  <c r="X1076" i="1"/>
  <c r="AA1076" i="1" s="1"/>
  <c r="AK560" i="1"/>
  <c r="AI560" i="1" s="1"/>
  <c r="AF560" i="1" s="1"/>
  <c r="J1075" i="1"/>
  <c r="N1075" i="1" s="1"/>
  <c r="R1075" i="1"/>
  <c r="AL560" i="1"/>
  <c r="AJ561" i="1" s="1"/>
  <c r="AH561" i="1" s="1"/>
  <c r="Q1075" i="1"/>
  <c r="T1075" i="1"/>
  <c r="K1075" i="1"/>
  <c r="O1075" i="1" s="1"/>
  <c r="F1100" i="7" l="1"/>
  <c r="G1100" i="7" s="1"/>
  <c r="J1100" i="7" s="1"/>
  <c r="Y237" i="9"/>
  <c r="X237" i="9"/>
  <c r="AQ237" i="9"/>
  <c r="L237" i="9"/>
  <c r="H1102" i="9"/>
  <c r="F1103" i="9"/>
  <c r="G1103" i="9" s="1"/>
  <c r="J1103" i="9" s="1"/>
  <c r="M237" i="9"/>
  <c r="AR237" i="9"/>
  <c r="B1105" i="9"/>
  <c r="C1104" i="9"/>
  <c r="E1104" i="9" s="1"/>
  <c r="AP237" i="9"/>
  <c r="AO237" i="9" s="1"/>
  <c r="AS237" i="9"/>
  <c r="N237" i="9"/>
  <c r="AC237" i="9"/>
  <c r="D1103" i="9"/>
  <c r="B1102" i="7"/>
  <c r="C1101" i="7"/>
  <c r="F1101" i="7" s="1"/>
  <c r="G1101" i="7" s="1"/>
  <c r="J1101" i="7" s="1"/>
  <c r="H1100" i="7"/>
  <c r="E1100" i="7"/>
  <c r="D1100" i="7"/>
  <c r="AE1077" i="1"/>
  <c r="Y1076" i="1"/>
  <c r="Z560" i="1"/>
  <c r="L560" i="1" s="1"/>
  <c r="P560" i="1" s="1"/>
  <c r="V560" i="1"/>
  <c r="AD1078" i="1"/>
  <c r="X1077" i="1"/>
  <c r="AA1077" i="1" s="1"/>
  <c r="Q1076" i="1"/>
  <c r="T1076" i="1"/>
  <c r="K1076" i="1"/>
  <c r="O1076" i="1" s="1"/>
  <c r="R1076" i="1"/>
  <c r="J1076" i="1"/>
  <c r="N1076" i="1" s="1"/>
  <c r="AT237" i="9" l="1"/>
  <c r="F1104" i="9"/>
  <c r="H1103" i="9"/>
  <c r="AK238" i="9"/>
  <c r="D1104" i="9"/>
  <c r="C1105" i="9"/>
  <c r="E1105" i="9" s="1"/>
  <c r="B1106" i="9"/>
  <c r="G1104" i="9"/>
  <c r="K238" i="9"/>
  <c r="E1101" i="7"/>
  <c r="D1101" i="7"/>
  <c r="B1103" i="7"/>
  <c r="C1102" i="7"/>
  <c r="H1101" i="7"/>
  <c r="AE1078" i="1"/>
  <c r="Y1077" i="1"/>
  <c r="AD1079" i="1"/>
  <c r="X1078" i="1"/>
  <c r="AA1078" i="1" s="1"/>
  <c r="AK561" i="1"/>
  <c r="AI561" i="1" s="1"/>
  <c r="AF561" i="1" s="1"/>
  <c r="R1077" i="1"/>
  <c r="J1077" i="1"/>
  <c r="N1077" i="1" s="1"/>
  <c r="T1077" i="1"/>
  <c r="K1077" i="1"/>
  <c r="O1077" i="1" s="1"/>
  <c r="Q1077" i="1"/>
  <c r="AL561" i="1"/>
  <c r="AJ562" i="1" s="1"/>
  <c r="AH562" i="1" s="1"/>
  <c r="F1105" i="9" l="1"/>
  <c r="S238" i="9"/>
  <c r="C1106" i="9"/>
  <c r="E1106" i="9" s="1"/>
  <c r="B1107" i="9"/>
  <c r="D1105" i="9"/>
  <c r="J1104" i="9"/>
  <c r="G1105" i="9" s="1"/>
  <c r="J1105" i="9" s="1"/>
  <c r="H1104" i="9"/>
  <c r="AL238" i="9"/>
  <c r="AM238" i="9" s="1"/>
  <c r="AN238" i="9"/>
  <c r="B1104" i="7"/>
  <c r="C1103" i="7"/>
  <c r="E1102" i="7"/>
  <c r="D1102" i="7"/>
  <c r="F1102" i="7"/>
  <c r="G1102" i="7" s="1"/>
  <c r="J1102" i="7" s="1"/>
  <c r="AE1079" i="1"/>
  <c r="Y1078" i="1"/>
  <c r="Z561" i="1"/>
  <c r="L561" i="1" s="1"/>
  <c r="P561" i="1" s="1"/>
  <c r="V561" i="1"/>
  <c r="AD1080" i="1"/>
  <c r="X1079" i="1"/>
  <c r="AA1079" i="1" s="1"/>
  <c r="T1078" i="1"/>
  <c r="K1078" i="1"/>
  <c r="O1078" i="1" s="1"/>
  <c r="Q1078" i="1"/>
  <c r="R1078" i="1"/>
  <c r="J1078" i="1"/>
  <c r="N1078" i="1" s="1"/>
  <c r="AF238" i="9" l="1"/>
  <c r="AA238" i="9"/>
  <c r="Z238" i="9"/>
  <c r="V238" i="9"/>
  <c r="AG238" i="9" s="1"/>
  <c r="W238" i="9"/>
  <c r="T238" i="9" s="1"/>
  <c r="AB238" i="9" s="1"/>
  <c r="F1106" i="9"/>
  <c r="G1106" i="9" s="1"/>
  <c r="J1106" i="9" s="1"/>
  <c r="H1105" i="9"/>
  <c r="B1108" i="9"/>
  <c r="C1107" i="9"/>
  <c r="E1107" i="9" s="1"/>
  <c r="D1106" i="9"/>
  <c r="B1105" i="7"/>
  <c r="C1104" i="7"/>
  <c r="E1103" i="7"/>
  <c r="D1103" i="7"/>
  <c r="F1103" i="7"/>
  <c r="G1103" i="7" s="1"/>
  <c r="J1103" i="7" s="1"/>
  <c r="H1102" i="7"/>
  <c r="AE1080" i="1"/>
  <c r="Y1079" i="1"/>
  <c r="AD1081" i="1"/>
  <c r="X1080" i="1"/>
  <c r="AA1080" i="1" s="1"/>
  <c r="AK562" i="1"/>
  <c r="AI562" i="1" s="1"/>
  <c r="AF562" i="1" s="1"/>
  <c r="R1079" i="1"/>
  <c r="J1079" i="1"/>
  <c r="N1079" i="1" s="1"/>
  <c r="K1079" i="1"/>
  <c r="O1079" i="1" s="1"/>
  <c r="T1079" i="1"/>
  <c r="Q1079" i="1"/>
  <c r="AL562" i="1"/>
  <c r="AJ563" i="1" s="1"/>
  <c r="AH563" i="1" s="1"/>
  <c r="U238" i="9" l="1"/>
  <c r="F1107" i="9"/>
  <c r="H1106" i="9"/>
  <c r="P238" i="9"/>
  <c r="D1107" i="9"/>
  <c r="B1109" i="9"/>
  <c r="C1108" i="9"/>
  <c r="E1108" i="9" s="1"/>
  <c r="N238" i="9"/>
  <c r="AS238" i="9"/>
  <c r="O238" i="9"/>
  <c r="AI238" i="9"/>
  <c r="AH238" i="9"/>
  <c r="Q238" i="9"/>
  <c r="G1107" i="9"/>
  <c r="J1107" i="9" s="1"/>
  <c r="F1104" i="7"/>
  <c r="G1104" i="7" s="1"/>
  <c r="J1104" i="7" s="1"/>
  <c r="H1103" i="7"/>
  <c r="E1104" i="7"/>
  <c r="D1104" i="7"/>
  <c r="B1106" i="7"/>
  <c r="C1105" i="7"/>
  <c r="AE1081" i="1"/>
  <c r="Y1080" i="1"/>
  <c r="Z562" i="1"/>
  <c r="L562" i="1" s="1"/>
  <c r="P562" i="1" s="1"/>
  <c r="V562" i="1"/>
  <c r="AD1082" i="1"/>
  <c r="X1081" i="1"/>
  <c r="AA1081" i="1" s="1"/>
  <c r="Q1080" i="1"/>
  <c r="T1080" i="1"/>
  <c r="K1080" i="1"/>
  <c r="O1080" i="1" s="1"/>
  <c r="J1080" i="1"/>
  <c r="N1080" i="1" s="1"/>
  <c r="R1080" i="1"/>
  <c r="R238" i="9" l="1"/>
  <c r="AE238" i="9"/>
  <c r="AD238" i="9"/>
  <c r="F1108" i="9"/>
  <c r="G1108" i="9" s="1"/>
  <c r="J1108" i="9" s="1"/>
  <c r="H1107" i="9"/>
  <c r="D1108" i="9"/>
  <c r="B1110" i="9"/>
  <c r="C1109" i="9"/>
  <c r="E1109" i="9" s="1"/>
  <c r="AR238" i="9"/>
  <c r="M238" i="9"/>
  <c r="AP238" i="9"/>
  <c r="AO238" i="9" s="1"/>
  <c r="H1104" i="7"/>
  <c r="E1105" i="7"/>
  <c r="D1105" i="7"/>
  <c r="F1105" i="7"/>
  <c r="G1105" i="7" s="1"/>
  <c r="J1105" i="7" s="1"/>
  <c r="B1107" i="7"/>
  <c r="C1106" i="7"/>
  <c r="AE1082" i="1"/>
  <c r="Y1081" i="1"/>
  <c r="AD1083" i="1"/>
  <c r="X1082" i="1"/>
  <c r="AA1082" i="1" s="1"/>
  <c r="AK563" i="1"/>
  <c r="AI563" i="1" s="1"/>
  <c r="AF563" i="1" s="1"/>
  <c r="AL563" i="1"/>
  <c r="AJ564" i="1" s="1"/>
  <c r="AH564" i="1" s="1"/>
  <c r="J1081" i="1"/>
  <c r="N1081" i="1" s="1"/>
  <c r="R1081" i="1"/>
  <c r="K1081" i="1"/>
  <c r="O1081" i="1" s="1"/>
  <c r="T1081" i="1"/>
  <c r="Q1081" i="1"/>
  <c r="F1106" i="7" l="1"/>
  <c r="G1106" i="7" s="1"/>
  <c r="J1106" i="7" s="1"/>
  <c r="Y238" i="9"/>
  <c r="X238" i="9"/>
  <c r="L238" i="9"/>
  <c r="AC238" i="9"/>
  <c r="AQ238" i="9"/>
  <c r="AT238" i="9"/>
  <c r="AK239" i="9" s="1"/>
  <c r="AL239" i="9" s="1"/>
  <c r="AM239" i="9" s="1"/>
  <c r="F1109" i="9"/>
  <c r="G1109" i="9" s="1"/>
  <c r="J1109" i="9" s="1"/>
  <c r="K239" i="9"/>
  <c r="D1109" i="9"/>
  <c r="B1111" i="9"/>
  <c r="C1110" i="9"/>
  <c r="E1110" i="9" s="1"/>
  <c r="H1108" i="9"/>
  <c r="H1105" i="7"/>
  <c r="H1106" i="7" s="1"/>
  <c r="E1106" i="7"/>
  <c r="D1106" i="7"/>
  <c r="B1108" i="7"/>
  <c r="C1107" i="7"/>
  <c r="F1107" i="7" s="1"/>
  <c r="G1107" i="7" s="1"/>
  <c r="J1107" i="7" s="1"/>
  <c r="AE1083" i="1"/>
  <c r="Y1082" i="1"/>
  <c r="Z563" i="1"/>
  <c r="L563" i="1" s="1"/>
  <c r="P563" i="1" s="1"/>
  <c r="V563" i="1"/>
  <c r="AD1084" i="1"/>
  <c r="X1083" i="1"/>
  <c r="AA1083" i="1" s="1"/>
  <c r="T1082" i="1"/>
  <c r="K1082" i="1"/>
  <c r="O1082" i="1" s="1"/>
  <c r="Q1082" i="1"/>
  <c r="R1082" i="1"/>
  <c r="J1082" i="1"/>
  <c r="N1082" i="1" s="1"/>
  <c r="AN239" i="9" l="1"/>
  <c r="F1110" i="9"/>
  <c r="G1110" i="9" s="1"/>
  <c r="J1110" i="9" s="1"/>
  <c r="H1109" i="9"/>
  <c r="S239" i="9"/>
  <c r="C1111" i="9"/>
  <c r="E1111" i="9" s="1"/>
  <c r="B1112" i="9"/>
  <c r="D1110" i="9"/>
  <c r="H1110" i="9"/>
  <c r="B1109" i="7"/>
  <c r="C1108" i="7"/>
  <c r="F1108" i="7"/>
  <c r="G1108" i="7" s="1"/>
  <c r="J1108" i="7" s="1"/>
  <c r="E1107" i="7"/>
  <c r="D1107" i="7"/>
  <c r="H1107" i="7"/>
  <c r="AE1084" i="1"/>
  <c r="Y1083" i="1"/>
  <c r="AD1085" i="1"/>
  <c r="X1084" i="1"/>
  <c r="AA1084" i="1" s="1"/>
  <c r="AK564" i="1"/>
  <c r="AI564" i="1" s="1"/>
  <c r="AF564" i="1" s="1"/>
  <c r="AL564" i="1"/>
  <c r="AJ565" i="1" s="1"/>
  <c r="AH565" i="1" s="1"/>
  <c r="R1083" i="1"/>
  <c r="J1083" i="1"/>
  <c r="N1083" i="1" s="1"/>
  <c r="Q1083" i="1"/>
  <c r="T1083" i="1"/>
  <c r="K1083" i="1"/>
  <c r="O1083" i="1" s="1"/>
  <c r="AF239" i="9" l="1"/>
  <c r="AA239" i="9"/>
  <c r="Z239" i="9"/>
  <c r="V239" i="9"/>
  <c r="U239" i="9" s="1"/>
  <c r="W239" i="9"/>
  <c r="T239" i="9" s="1"/>
  <c r="AB239" i="9" s="1"/>
  <c r="F1111" i="9"/>
  <c r="G1111" i="9" s="1"/>
  <c r="J1111" i="9" s="1"/>
  <c r="D1111" i="9"/>
  <c r="C1112" i="9"/>
  <c r="E1112" i="9" s="1"/>
  <c r="B1113" i="9"/>
  <c r="H1108" i="7"/>
  <c r="E1108" i="7"/>
  <c r="D1108" i="7"/>
  <c r="B1110" i="7"/>
  <c r="C1109" i="7"/>
  <c r="F1109" i="7" s="1"/>
  <c r="G1109" i="7" s="1"/>
  <c r="J1109" i="7" s="1"/>
  <c r="AE1085" i="1"/>
  <c r="Y1084" i="1"/>
  <c r="Z564" i="1"/>
  <c r="L564" i="1" s="1"/>
  <c r="P564" i="1" s="1"/>
  <c r="V564" i="1"/>
  <c r="AD1086" i="1"/>
  <c r="X1085" i="1"/>
  <c r="AA1085" i="1" s="1"/>
  <c r="K1084" i="1"/>
  <c r="O1084" i="1" s="1"/>
  <c r="T1084" i="1"/>
  <c r="Q1084" i="1"/>
  <c r="R1084" i="1"/>
  <c r="J1084" i="1"/>
  <c r="N1084" i="1" s="1"/>
  <c r="R239" i="9" l="1"/>
  <c r="AD239" i="9"/>
  <c r="AE239" i="9"/>
  <c r="AG239" i="9"/>
  <c r="AQ239" i="9"/>
  <c r="L239" i="9"/>
  <c r="AC239" i="9"/>
  <c r="F1112" i="9"/>
  <c r="G1112" i="9" s="1"/>
  <c r="J1112" i="9" s="1"/>
  <c r="B1114" i="9"/>
  <c r="C1113" i="9"/>
  <c r="D1112" i="9"/>
  <c r="N239" i="9"/>
  <c r="AS239" i="9"/>
  <c r="O239" i="9"/>
  <c r="H1111" i="9"/>
  <c r="Q239" i="9"/>
  <c r="AI239" i="9"/>
  <c r="AH239" i="9"/>
  <c r="P239" i="9"/>
  <c r="E1109" i="7"/>
  <c r="D1109" i="7"/>
  <c r="B1111" i="7"/>
  <c r="C1110" i="7"/>
  <c r="H1109" i="7"/>
  <c r="AE1086" i="1"/>
  <c r="Y1085" i="1"/>
  <c r="AD1087" i="1"/>
  <c r="X1086" i="1"/>
  <c r="AA1086" i="1" s="1"/>
  <c r="AK565" i="1"/>
  <c r="AI565" i="1" s="1"/>
  <c r="AF565" i="1" s="1"/>
  <c r="AL565" i="1"/>
  <c r="AJ566" i="1" s="1"/>
  <c r="AH566" i="1" s="1"/>
  <c r="R1085" i="1"/>
  <c r="J1085" i="1"/>
  <c r="N1085" i="1" s="1"/>
  <c r="Q1085" i="1"/>
  <c r="K1085" i="1"/>
  <c r="O1085" i="1" s="1"/>
  <c r="T1085" i="1"/>
  <c r="X239" i="9" l="1"/>
  <c r="Y239" i="9"/>
  <c r="E1113" i="9"/>
  <c r="H1112" i="9"/>
  <c r="D1113" i="9"/>
  <c r="C1114" i="9"/>
  <c r="B1115" i="9"/>
  <c r="M239" i="9"/>
  <c r="AR239" i="9"/>
  <c r="AP239" i="9"/>
  <c r="AO239" i="9" s="1"/>
  <c r="E1110" i="7"/>
  <c r="D1110" i="7"/>
  <c r="B1112" i="7"/>
  <c r="C1111" i="7"/>
  <c r="F1110" i="7"/>
  <c r="G1110" i="7" s="1"/>
  <c r="J1110" i="7" s="1"/>
  <c r="AE1087" i="1"/>
  <c r="Y1086" i="1"/>
  <c r="Z565" i="1"/>
  <c r="L565" i="1" s="1"/>
  <c r="P565" i="1" s="1"/>
  <c r="V565" i="1"/>
  <c r="AD1088" i="1"/>
  <c r="X1087" i="1"/>
  <c r="AA1087" i="1" s="1"/>
  <c r="T1086" i="1"/>
  <c r="K1086" i="1"/>
  <c r="O1086" i="1" s="1"/>
  <c r="R1086" i="1"/>
  <c r="J1086" i="1"/>
  <c r="N1086" i="1" s="1"/>
  <c r="Q1086" i="1"/>
  <c r="AT239" i="9" l="1"/>
  <c r="AK240" i="9" s="1"/>
  <c r="F1113" i="9"/>
  <c r="G1113" i="9" s="1"/>
  <c r="E1114" i="9"/>
  <c r="C1115" i="9"/>
  <c r="E1115" i="9" s="1"/>
  <c r="B1116" i="9"/>
  <c r="K240" i="9"/>
  <c r="D1114" i="9"/>
  <c r="F1111" i="7"/>
  <c r="G1111" i="7" s="1"/>
  <c r="J1111" i="7" s="1"/>
  <c r="E1111" i="7"/>
  <c r="D1111" i="7"/>
  <c r="H1110" i="7"/>
  <c r="B1113" i="7"/>
  <c r="C1112" i="7"/>
  <c r="AE1088" i="1"/>
  <c r="Y1087" i="1"/>
  <c r="AD1089" i="1"/>
  <c r="X1088" i="1"/>
  <c r="AA1088" i="1" s="1"/>
  <c r="AK566" i="1"/>
  <c r="AI566" i="1" s="1"/>
  <c r="AF566" i="1" s="1"/>
  <c r="AL566" i="1"/>
  <c r="AJ567" i="1" s="1"/>
  <c r="AH567" i="1" s="1"/>
  <c r="Q1087" i="1"/>
  <c r="R1087" i="1"/>
  <c r="J1087" i="1"/>
  <c r="N1087" i="1" s="1"/>
  <c r="T1087" i="1"/>
  <c r="K1087" i="1"/>
  <c r="O1087" i="1" s="1"/>
  <c r="AL240" i="9" l="1"/>
  <c r="AM240" i="9" s="1"/>
  <c r="AN240" i="9"/>
  <c r="F1115" i="9"/>
  <c r="J1113" i="9"/>
  <c r="H1113" i="9"/>
  <c r="F1114" i="9"/>
  <c r="G1114" i="9" s="1"/>
  <c r="J1114" i="9" s="1"/>
  <c r="S240" i="9"/>
  <c r="B1117" i="9"/>
  <c r="C1116" i="9"/>
  <c r="E1116" i="9" s="1"/>
  <c r="D1115" i="9"/>
  <c r="G1115" i="9"/>
  <c r="J1115" i="9" s="1"/>
  <c r="H1111" i="7"/>
  <c r="F1112" i="7"/>
  <c r="G1112" i="7" s="1"/>
  <c r="J1112" i="7" s="1"/>
  <c r="D1112" i="7"/>
  <c r="E1112" i="7"/>
  <c r="B1114" i="7"/>
  <c r="C1113" i="7"/>
  <c r="AE1089" i="1"/>
  <c r="Y1088" i="1"/>
  <c r="Z566" i="1"/>
  <c r="L566" i="1" s="1"/>
  <c r="P566" i="1" s="1"/>
  <c r="V566" i="1"/>
  <c r="AD1090" i="1"/>
  <c r="X1089" i="1"/>
  <c r="AA1089" i="1" s="1"/>
  <c r="Q1088" i="1"/>
  <c r="T1088" i="1"/>
  <c r="K1088" i="1"/>
  <c r="O1088" i="1" s="1"/>
  <c r="R1088" i="1"/>
  <c r="J1088" i="1"/>
  <c r="N1088" i="1" s="1"/>
  <c r="AF240" i="9" l="1"/>
  <c r="AA240" i="9"/>
  <c r="Z240" i="9"/>
  <c r="V240" i="9"/>
  <c r="U240" i="9" s="1"/>
  <c r="W240" i="9"/>
  <c r="T240" i="9" s="1"/>
  <c r="AB240" i="9" s="1"/>
  <c r="H1114" i="9"/>
  <c r="F1116" i="9"/>
  <c r="G1116" i="9" s="1"/>
  <c r="J1116" i="9" s="1"/>
  <c r="H1115" i="9"/>
  <c r="D1116" i="9"/>
  <c r="B1118" i="9"/>
  <c r="C1117" i="9"/>
  <c r="H1112" i="7"/>
  <c r="D1113" i="7"/>
  <c r="E1113" i="7"/>
  <c r="B1115" i="7"/>
  <c r="C1114" i="7"/>
  <c r="F1113" i="7"/>
  <c r="G1113" i="7" s="1"/>
  <c r="J1113" i="7" s="1"/>
  <c r="AE1090" i="1"/>
  <c r="Y1089" i="1"/>
  <c r="AD1091" i="1"/>
  <c r="X1090" i="1"/>
  <c r="AA1090" i="1" s="1"/>
  <c r="AK567" i="1"/>
  <c r="AI567" i="1" s="1"/>
  <c r="AF567" i="1" s="1"/>
  <c r="R1089" i="1"/>
  <c r="J1089" i="1"/>
  <c r="N1089" i="1" s="1"/>
  <c r="AL567" i="1"/>
  <c r="AJ568" i="1" s="1"/>
  <c r="AH568" i="1" s="1"/>
  <c r="T1089" i="1"/>
  <c r="K1089" i="1"/>
  <c r="O1089" i="1" s="1"/>
  <c r="Q1089" i="1"/>
  <c r="R240" i="9" l="1"/>
  <c r="AE240" i="9"/>
  <c r="AD240" i="9"/>
  <c r="AG240" i="9"/>
  <c r="L240" i="9"/>
  <c r="H1116" i="9"/>
  <c r="E1117" i="9"/>
  <c r="AH240" i="9"/>
  <c r="Q240" i="9"/>
  <c r="AI240" i="9"/>
  <c r="O240" i="9"/>
  <c r="P240" i="9"/>
  <c r="D1117" i="9"/>
  <c r="B1119" i="9"/>
  <c r="C1118" i="9"/>
  <c r="E1118" i="9" s="1"/>
  <c r="AQ240" i="9"/>
  <c r="F1114" i="7"/>
  <c r="G1114" i="7" s="1"/>
  <c r="J1114" i="7" s="1"/>
  <c r="B1116" i="7"/>
  <c r="C1115" i="7"/>
  <c r="H1113" i="7"/>
  <c r="D1114" i="7"/>
  <c r="E1114" i="7"/>
  <c r="AE1091" i="1"/>
  <c r="Y1090" i="1"/>
  <c r="Z567" i="1"/>
  <c r="L567" i="1" s="1"/>
  <c r="P567" i="1" s="1"/>
  <c r="V567" i="1"/>
  <c r="AD1092" i="1"/>
  <c r="X1091" i="1"/>
  <c r="AA1091" i="1" s="1"/>
  <c r="T1090" i="1"/>
  <c r="K1090" i="1"/>
  <c r="O1090" i="1" s="1"/>
  <c r="Q1090" i="1"/>
  <c r="J1090" i="1"/>
  <c r="N1090" i="1" s="1"/>
  <c r="R1090" i="1"/>
  <c r="X240" i="9" l="1"/>
  <c r="Y240" i="9"/>
  <c r="F1117" i="9"/>
  <c r="G1117" i="9" s="1"/>
  <c r="F1118" i="9"/>
  <c r="G1118" i="9" s="1"/>
  <c r="J1118" i="9" s="1"/>
  <c r="N240" i="9"/>
  <c r="AS240" i="9"/>
  <c r="AC240" i="9"/>
  <c r="D1118" i="9"/>
  <c r="B1120" i="9"/>
  <c r="C1119" i="9"/>
  <c r="E1119" i="9" s="1"/>
  <c r="M240" i="9"/>
  <c r="AR240" i="9"/>
  <c r="AP240" i="9"/>
  <c r="AO240" i="9" s="1"/>
  <c r="H1114" i="7"/>
  <c r="D1115" i="7"/>
  <c r="E1115" i="7"/>
  <c r="B1117" i="7"/>
  <c r="C1116" i="7"/>
  <c r="F1115" i="7"/>
  <c r="G1115" i="7" s="1"/>
  <c r="J1115" i="7" s="1"/>
  <c r="AE1092" i="1"/>
  <c r="Y1091" i="1"/>
  <c r="AD1093" i="1"/>
  <c r="X1092" i="1"/>
  <c r="AA1092" i="1" s="1"/>
  <c r="AK568" i="1"/>
  <c r="AI568" i="1" s="1"/>
  <c r="AF568" i="1" s="1"/>
  <c r="R1091" i="1"/>
  <c r="J1091" i="1"/>
  <c r="N1091" i="1" s="1"/>
  <c r="Q1091" i="1"/>
  <c r="T1091" i="1"/>
  <c r="K1091" i="1"/>
  <c r="O1091" i="1" s="1"/>
  <c r="AL568" i="1"/>
  <c r="AJ569" i="1" s="1"/>
  <c r="AH569" i="1" s="1"/>
  <c r="AT240" i="9" l="1"/>
  <c r="AK241" i="9"/>
  <c r="J1117" i="9"/>
  <c r="H1117" i="9"/>
  <c r="H1118" i="9" s="1"/>
  <c r="F1119" i="9"/>
  <c r="G1119" i="9" s="1"/>
  <c r="J1119" i="9" s="1"/>
  <c r="C1120" i="9"/>
  <c r="E1120" i="9" s="1"/>
  <c r="B1121" i="9"/>
  <c r="AL241" i="9"/>
  <c r="AM241" i="9" s="1"/>
  <c r="AN241" i="9"/>
  <c r="K241" i="9"/>
  <c r="D1119" i="9"/>
  <c r="F1116" i="7"/>
  <c r="G1116" i="7" s="1"/>
  <c r="J1116" i="7" s="1"/>
  <c r="E1116" i="7"/>
  <c r="D1116" i="7"/>
  <c r="B1118" i="7"/>
  <c r="C1117" i="7"/>
  <c r="H1115" i="7"/>
  <c r="AE1093" i="1"/>
  <c r="Y1092" i="1"/>
  <c r="Z568" i="1"/>
  <c r="L568" i="1" s="1"/>
  <c r="P568" i="1" s="1"/>
  <c r="V568" i="1"/>
  <c r="AD1094" i="1"/>
  <c r="X1093" i="1"/>
  <c r="AA1093" i="1" s="1"/>
  <c r="T1092" i="1"/>
  <c r="K1092" i="1"/>
  <c r="O1092" i="1" s="1"/>
  <c r="Q1092" i="1"/>
  <c r="J1092" i="1"/>
  <c r="N1092" i="1" s="1"/>
  <c r="R1092" i="1"/>
  <c r="H1119" i="9" l="1"/>
  <c r="F1120" i="9"/>
  <c r="G1120" i="9" s="1"/>
  <c r="J1120" i="9" s="1"/>
  <c r="S241" i="9"/>
  <c r="B1122" i="9"/>
  <c r="C1121" i="9"/>
  <c r="E1121" i="9" s="1"/>
  <c r="D1120" i="9"/>
  <c r="H1120" i="9"/>
  <c r="H1116" i="7"/>
  <c r="D1117" i="7"/>
  <c r="E1117" i="7"/>
  <c r="B1119" i="7"/>
  <c r="C1118" i="7"/>
  <c r="F1117" i="7"/>
  <c r="G1117" i="7" s="1"/>
  <c r="J1117" i="7" s="1"/>
  <c r="AE1094" i="1"/>
  <c r="Y1093" i="1"/>
  <c r="AD1095" i="1"/>
  <c r="X1094" i="1"/>
  <c r="AA1094" i="1" s="1"/>
  <c r="AK569" i="1"/>
  <c r="AI569" i="1" s="1"/>
  <c r="AF569" i="1" s="1"/>
  <c r="R1093" i="1"/>
  <c r="J1093" i="1"/>
  <c r="N1093" i="1" s="1"/>
  <c r="Q1093" i="1"/>
  <c r="AL569" i="1"/>
  <c r="AJ570" i="1" s="1"/>
  <c r="AH570" i="1" s="1"/>
  <c r="K1093" i="1"/>
  <c r="O1093" i="1" s="1"/>
  <c r="T1093" i="1"/>
  <c r="AF241" i="9" l="1"/>
  <c r="Z241" i="9"/>
  <c r="AA241" i="9"/>
  <c r="V241" i="9"/>
  <c r="U241" i="9" s="1"/>
  <c r="W241" i="9"/>
  <c r="T241" i="9" s="1"/>
  <c r="AB241" i="9" s="1"/>
  <c r="F1121" i="9"/>
  <c r="G1121" i="9" s="1"/>
  <c r="J1121" i="9" s="1"/>
  <c r="D1121" i="9"/>
  <c r="B1123" i="9"/>
  <c r="C1122" i="9"/>
  <c r="E1122" i="9" s="1"/>
  <c r="F1118" i="7"/>
  <c r="G1118" i="7" s="1"/>
  <c r="J1118" i="7" s="1"/>
  <c r="E1118" i="7"/>
  <c r="D1118" i="7"/>
  <c r="H1117" i="7"/>
  <c r="B1120" i="7"/>
  <c r="C1119" i="7"/>
  <c r="AE1095" i="1"/>
  <c r="Y1094" i="1"/>
  <c r="Z569" i="1"/>
  <c r="L569" i="1" s="1"/>
  <c r="P569" i="1" s="1"/>
  <c r="V569" i="1"/>
  <c r="AD1096" i="1"/>
  <c r="X1095" i="1"/>
  <c r="AA1095" i="1" s="1"/>
  <c r="Q1094" i="1"/>
  <c r="K1094" i="1"/>
  <c r="O1094" i="1" s="1"/>
  <c r="T1094" i="1"/>
  <c r="J1094" i="1"/>
  <c r="N1094" i="1" s="1"/>
  <c r="R1094" i="1"/>
  <c r="H1121" i="9" l="1"/>
  <c r="R241" i="9"/>
  <c r="AE241" i="9"/>
  <c r="AD241" i="9"/>
  <c r="AG241" i="9"/>
  <c r="L241" i="9"/>
  <c r="F1122" i="9"/>
  <c r="G1122" i="9" s="1"/>
  <c r="J1122" i="9" s="1"/>
  <c r="Q241" i="9"/>
  <c r="AI241" i="9"/>
  <c r="AH241" i="9"/>
  <c r="P241" i="9"/>
  <c r="D1122" i="9"/>
  <c r="C1123" i="9"/>
  <c r="E1123" i="9" s="1"/>
  <c r="B1124" i="9"/>
  <c r="O241" i="9"/>
  <c r="AQ241" i="9"/>
  <c r="H1118" i="7"/>
  <c r="D1119" i="7"/>
  <c r="E1119" i="7"/>
  <c r="B1121" i="7"/>
  <c r="C1120" i="7"/>
  <c r="F1119" i="7"/>
  <c r="G1119" i="7" s="1"/>
  <c r="J1119" i="7" s="1"/>
  <c r="AE1096" i="1"/>
  <c r="Y1095" i="1"/>
  <c r="AD1097" i="1"/>
  <c r="X1096" i="1"/>
  <c r="AA1096" i="1" s="1"/>
  <c r="AK570" i="1"/>
  <c r="AI570" i="1" s="1"/>
  <c r="AF570" i="1" s="1"/>
  <c r="J1095" i="1"/>
  <c r="N1095" i="1" s="1"/>
  <c r="R1095" i="1"/>
  <c r="AL570" i="1"/>
  <c r="AJ571" i="1" s="1"/>
  <c r="AH571" i="1" s="1"/>
  <c r="T1095" i="1"/>
  <c r="K1095" i="1"/>
  <c r="O1095" i="1" s="1"/>
  <c r="Q1095" i="1"/>
  <c r="Y241" i="9" l="1"/>
  <c r="X241" i="9"/>
  <c r="F1123" i="9"/>
  <c r="G1123" i="9"/>
  <c r="J1123" i="9" s="1"/>
  <c r="M241" i="9"/>
  <c r="AR241" i="9"/>
  <c r="AP241" i="9"/>
  <c r="AO241" i="9" s="1"/>
  <c r="AS241" i="9"/>
  <c r="N241" i="9"/>
  <c r="AC241" i="9"/>
  <c r="C1124" i="9"/>
  <c r="E1124" i="9" s="1"/>
  <c r="B1125" i="9"/>
  <c r="D1123" i="9"/>
  <c r="H1122" i="9"/>
  <c r="F1120" i="7"/>
  <c r="G1120" i="7" s="1"/>
  <c r="J1120" i="7" s="1"/>
  <c r="E1120" i="7"/>
  <c r="D1120" i="7"/>
  <c r="H1119" i="7"/>
  <c r="B1122" i="7"/>
  <c r="C1121" i="7"/>
  <c r="AE1097" i="1"/>
  <c r="Y1096" i="1"/>
  <c r="Z570" i="1"/>
  <c r="L570" i="1" s="1"/>
  <c r="P570" i="1" s="1"/>
  <c r="V570" i="1"/>
  <c r="AD1098" i="1"/>
  <c r="X1097" i="1"/>
  <c r="AA1097" i="1" s="1"/>
  <c r="Q1096" i="1"/>
  <c r="T1096" i="1"/>
  <c r="K1096" i="1"/>
  <c r="O1096" i="1" s="1"/>
  <c r="J1096" i="1"/>
  <c r="N1096" i="1" s="1"/>
  <c r="R1096" i="1"/>
  <c r="H1123" i="9" l="1"/>
  <c r="AT241" i="9"/>
  <c r="AK242" i="9" s="1"/>
  <c r="AL242" i="9" s="1"/>
  <c r="AM242" i="9" s="1"/>
  <c r="F1124" i="9"/>
  <c r="G1124" i="9" s="1"/>
  <c r="J1124" i="9" s="1"/>
  <c r="B1126" i="9"/>
  <c r="C1125" i="9"/>
  <c r="E1125" i="9" s="1"/>
  <c r="H1124" i="9"/>
  <c r="K242" i="9"/>
  <c r="D1124" i="9"/>
  <c r="H1120" i="7"/>
  <c r="E1121" i="7"/>
  <c r="D1121" i="7"/>
  <c r="B1123" i="7"/>
  <c r="C1122" i="7"/>
  <c r="F1121" i="7"/>
  <c r="G1121" i="7" s="1"/>
  <c r="J1121" i="7" s="1"/>
  <c r="AE1098" i="1"/>
  <c r="Y1097" i="1"/>
  <c r="AD1099" i="1"/>
  <c r="X1098" i="1"/>
  <c r="AA1098" i="1" s="1"/>
  <c r="AK571" i="1"/>
  <c r="AI571" i="1" s="1"/>
  <c r="AF571" i="1" s="1"/>
  <c r="R1097" i="1"/>
  <c r="J1097" i="1"/>
  <c r="N1097" i="1" s="1"/>
  <c r="AL571" i="1"/>
  <c r="AJ572" i="1" s="1"/>
  <c r="AH572" i="1" s="1"/>
  <c r="T1097" i="1"/>
  <c r="K1097" i="1"/>
  <c r="O1097" i="1" s="1"/>
  <c r="Q1097" i="1"/>
  <c r="AN242" i="9" l="1"/>
  <c r="F1125" i="9"/>
  <c r="S242" i="9"/>
  <c r="C1126" i="9"/>
  <c r="E1126" i="9" s="1"/>
  <c r="B1127" i="9"/>
  <c r="D1125" i="9"/>
  <c r="G1125" i="9"/>
  <c r="J1125" i="9" s="1"/>
  <c r="F1122" i="7"/>
  <c r="G1122" i="7" s="1"/>
  <c r="J1122" i="7" s="1"/>
  <c r="E1122" i="7"/>
  <c r="D1122" i="7"/>
  <c r="H1121" i="7"/>
  <c r="H1122" i="7" s="1"/>
  <c r="B1124" i="7"/>
  <c r="C1123" i="7"/>
  <c r="AE1099" i="1"/>
  <c r="Y1098" i="1"/>
  <c r="Z571" i="1"/>
  <c r="L571" i="1" s="1"/>
  <c r="P571" i="1" s="1"/>
  <c r="V571" i="1"/>
  <c r="AD1100" i="1"/>
  <c r="X1099" i="1"/>
  <c r="AA1099" i="1" s="1"/>
  <c r="Q1098" i="1"/>
  <c r="T1098" i="1"/>
  <c r="K1098" i="1"/>
  <c r="O1098" i="1" s="1"/>
  <c r="R1098" i="1"/>
  <c r="J1098" i="1"/>
  <c r="N1098" i="1" s="1"/>
  <c r="AF242" i="9" l="1"/>
  <c r="Z242" i="9"/>
  <c r="AA242" i="9"/>
  <c r="V242" i="9"/>
  <c r="U242" i="9" s="1"/>
  <c r="W242" i="9"/>
  <c r="T242" i="9" s="1"/>
  <c r="AB242" i="9" s="1"/>
  <c r="F1126" i="9"/>
  <c r="G1126" i="9" s="1"/>
  <c r="J1126" i="9" s="1"/>
  <c r="H1125" i="9"/>
  <c r="C1127" i="9"/>
  <c r="E1127" i="9" s="1"/>
  <c r="B1128" i="9"/>
  <c r="D1126" i="9"/>
  <c r="B1125" i="7"/>
  <c r="C1124" i="7"/>
  <c r="E1123" i="7"/>
  <c r="D1123" i="7"/>
  <c r="F1123" i="7"/>
  <c r="G1123" i="7" s="1"/>
  <c r="J1123" i="7" s="1"/>
  <c r="AE1100" i="1"/>
  <c r="Y1099" i="1"/>
  <c r="AD1101" i="1"/>
  <c r="X1100" i="1"/>
  <c r="AA1100" i="1" s="1"/>
  <c r="AK572" i="1"/>
  <c r="AI572" i="1" s="1"/>
  <c r="AF572" i="1" s="1"/>
  <c r="AL572" i="1"/>
  <c r="AJ573" i="1" s="1"/>
  <c r="AH573" i="1" s="1"/>
  <c r="J1099" i="1"/>
  <c r="N1099" i="1" s="1"/>
  <c r="R1099" i="1"/>
  <c r="T1099" i="1"/>
  <c r="K1099" i="1"/>
  <c r="O1099" i="1" s="1"/>
  <c r="Q1099" i="1"/>
  <c r="AG242" i="9" l="1"/>
  <c r="R242" i="9"/>
  <c r="AD242" i="9"/>
  <c r="AE242" i="9"/>
  <c r="L242" i="9"/>
  <c r="AQ242" i="9"/>
  <c r="F1127" i="9"/>
  <c r="G1127" i="9" s="1"/>
  <c r="J1127" i="9" s="1"/>
  <c r="H1126" i="9"/>
  <c r="P242" i="9"/>
  <c r="B1129" i="9"/>
  <c r="C1129" i="9" s="1"/>
  <c r="E1129" i="9" s="1"/>
  <c r="C1128" i="9"/>
  <c r="E1128" i="9" s="1"/>
  <c r="H1127" i="9"/>
  <c r="AH242" i="9"/>
  <c r="Q242" i="9"/>
  <c r="AI242" i="9"/>
  <c r="D1127" i="9"/>
  <c r="O242" i="9"/>
  <c r="F1124" i="7"/>
  <c r="G1124" i="7" s="1"/>
  <c r="J1124" i="7" s="1"/>
  <c r="E1124" i="7"/>
  <c r="D1124" i="7"/>
  <c r="H1123" i="7"/>
  <c r="B1126" i="7"/>
  <c r="C1125" i="7"/>
  <c r="AE1101" i="1"/>
  <c r="Y1100" i="1"/>
  <c r="Z572" i="1"/>
  <c r="L572" i="1" s="1"/>
  <c r="P572" i="1" s="1"/>
  <c r="V572" i="1"/>
  <c r="AD1102" i="1"/>
  <c r="X1101" i="1"/>
  <c r="AA1101" i="1" s="1"/>
  <c r="Q1100" i="1"/>
  <c r="T1100" i="1"/>
  <c r="K1100" i="1"/>
  <c r="O1100" i="1" s="1"/>
  <c r="R1100" i="1"/>
  <c r="J1100" i="1"/>
  <c r="N1100" i="1" s="1"/>
  <c r="Y242" i="9" l="1"/>
  <c r="X242" i="9"/>
  <c r="F1128" i="9"/>
  <c r="G1128" i="9" s="1"/>
  <c r="J1128" i="9" s="1"/>
  <c r="F1129" i="9"/>
  <c r="D1128" i="9"/>
  <c r="D1129" i="9"/>
  <c r="AR242" i="9"/>
  <c r="M242" i="9"/>
  <c r="AP242" i="9"/>
  <c r="AO242" i="9" s="1"/>
  <c r="N242" i="9"/>
  <c r="AS242" i="9"/>
  <c r="AC242" i="9"/>
  <c r="H1124" i="7"/>
  <c r="F1125" i="7"/>
  <c r="G1125" i="7" s="1"/>
  <c r="J1125" i="7" s="1"/>
  <c r="B1127" i="7"/>
  <c r="C1126" i="7"/>
  <c r="E1125" i="7"/>
  <c r="D1125" i="7"/>
  <c r="AE1102" i="1"/>
  <c r="Y1101" i="1"/>
  <c r="AD1103" i="1"/>
  <c r="X1102" i="1"/>
  <c r="AA1102" i="1" s="1"/>
  <c r="AK573" i="1"/>
  <c r="AI573" i="1" s="1"/>
  <c r="AF573" i="1" s="1"/>
  <c r="R1101" i="1"/>
  <c r="J1101" i="1"/>
  <c r="N1101" i="1" s="1"/>
  <c r="AL573" i="1"/>
  <c r="AJ574" i="1" s="1"/>
  <c r="AH574" i="1" s="1"/>
  <c r="K1101" i="1"/>
  <c r="O1101" i="1" s="1"/>
  <c r="T1101" i="1"/>
  <c r="Q1101" i="1"/>
  <c r="G1129" i="9" l="1"/>
  <c r="J1129" i="9" s="1"/>
  <c r="AT242" i="9"/>
  <c r="H1128" i="9"/>
  <c r="H1129" i="9" s="1"/>
  <c r="K243" i="9"/>
  <c r="AK243" i="9"/>
  <c r="H1125" i="7"/>
  <c r="E1126" i="7"/>
  <c r="D1126" i="7"/>
  <c r="F1126" i="7"/>
  <c r="G1126" i="7" s="1"/>
  <c r="C1127" i="7"/>
  <c r="B1128" i="7"/>
  <c r="AE1103" i="1"/>
  <c r="Y1102" i="1"/>
  <c r="Z573" i="1"/>
  <c r="L573" i="1" s="1"/>
  <c r="P573" i="1" s="1"/>
  <c r="V573" i="1"/>
  <c r="AD1104" i="1"/>
  <c r="X1103" i="1"/>
  <c r="AA1103" i="1" s="1"/>
  <c r="K1102" i="1"/>
  <c r="O1102" i="1" s="1"/>
  <c r="T1102" i="1"/>
  <c r="Q1102" i="1"/>
  <c r="J1102" i="1"/>
  <c r="N1102" i="1" s="1"/>
  <c r="R1102" i="1"/>
  <c r="S243" i="9" l="1"/>
  <c r="AL243" i="9"/>
  <c r="AM243" i="9" s="1"/>
  <c r="AN243" i="9"/>
  <c r="E1127" i="7"/>
  <c r="D1127" i="7"/>
  <c r="C1128" i="7"/>
  <c r="B1129" i="7"/>
  <c r="C1129" i="7" s="1"/>
  <c r="J1126" i="7"/>
  <c r="F1127" i="7" s="1"/>
  <c r="G1127" i="7" s="1"/>
  <c r="J1127" i="7" s="1"/>
  <c r="H1126" i="7"/>
  <c r="AE1104" i="1"/>
  <c r="Y1103" i="1"/>
  <c r="AD1105" i="1"/>
  <c r="X1104" i="1"/>
  <c r="AA1104" i="1" s="1"/>
  <c r="AK574" i="1"/>
  <c r="AI574" i="1" s="1"/>
  <c r="AF574" i="1" s="1"/>
  <c r="J1103" i="1"/>
  <c r="N1103" i="1" s="1"/>
  <c r="R1103" i="1"/>
  <c r="AL574" i="1"/>
  <c r="AJ575" i="1" s="1"/>
  <c r="AH575" i="1" s="1"/>
  <c r="Q1103" i="1"/>
  <c r="K1103" i="1"/>
  <c r="O1103" i="1" s="1"/>
  <c r="T1103" i="1"/>
  <c r="AF243" i="9" l="1"/>
  <c r="AA243" i="9"/>
  <c r="Z243" i="9"/>
  <c r="V243" i="9"/>
  <c r="AG243" i="9" s="1"/>
  <c r="W243" i="9"/>
  <c r="T243" i="9" s="1"/>
  <c r="AB243" i="9" s="1"/>
  <c r="F1128" i="7"/>
  <c r="G1128" i="7" s="1"/>
  <c r="J1128" i="7" s="1"/>
  <c r="F1129" i="7" s="1"/>
  <c r="G1129" i="7" s="1"/>
  <c r="J1129" i="7" s="1"/>
  <c r="H1127" i="7"/>
  <c r="E1129" i="7"/>
  <c r="D1129" i="7"/>
  <c r="E1128" i="7"/>
  <c r="D1128" i="7"/>
  <c r="AE1105" i="1"/>
  <c r="Y1104" i="1"/>
  <c r="Z574" i="1"/>
  <c r="L574" i="1" s="1"/>
  <c r="P574" i="1" s="1"/>
  <c r="V574" i="1"/>
  <c r="AD1106" i="1"/>
  <c r="X1105" i="1"/>
  <c r="AA1105" i="1" s="1"/>
  <c r="T1104" i="1"/>
  <c r="K1104" i="1"/>
  <c r="O1104" i="1" s="1"/>
  <c r="Q1104" i="1"/>
  <c r="J1104" i="1"/>
  <c r="N1104" i="1" s="1"/>
  <c r="R1104" i="1"/>
  <c r="U243" i="9" l="1"/>
  <c r="R243" i="9" s="1"/>
  <c r="AD243" i="9"/>
  <c r="AS243" i="9"/>
  <c r="N243" i="9"/>
  <c r="AI243" i="9"/>
  <c r="Q243" i="9"/>
  <c r="AH243" i="9"/>
  <c r="P243" i="9"/>
  <c r="O243" i="9"/>
  <c r="H1128" i="7"/>
  <c r="H1129" i="7" s="1"/>
  <c r="AE1106" i="1"/>
  <c r="Y1105" i="1"/>
  <c r="AD1107" i="1"/>
  <c r="X1106" i="1"/>
  <c r="AA1106" i="1" s="1"/>
  <c r="AK575" i="1"/>
  <c r="AI575" i="1" s="1"/>
  <c r="AF575" i="1" s="1"/>
  <c r="J1105" i="1"/>
  <c r="N1105" i="1" s="1"/>
  <c r="R1105" i="1"/>
  <c r="AL575" i="1"/>
  <c r="AJ576" i="1" s="1"/>
  <c r="AH576" i="1" s="1"/>
  <c r="Q1105" i="1"/>
  <c r="K1105" i="1"/>
  <c r="O1105" i="1" s="1"/>
  <c r="T1105" i="1"/>
  <c r="AQ243" i="9" l="1"/>
  <c r="AC243" i="9"/>
  <c r="AE243" i="9"/>
  <c r="X243" i="9"/>
  <c r="Y243" i="9"/>
  <c r="L243" i="9"/>
  <c r="M243" i="9"/>
  <c r="AR243" i="9"/>
  <c r="AP243" i="9"/>
  <c r="AO243" i="9" s="1"/>
  <c r="AE1107" i="1"/>
  <c r="Y1106" i="1"/>
  <c r="Z575" i="1"/>
  <c r="L575" i="1" s="1"/>
  <c r="P575" i="1" s="1"/>
  <c r="V575" i="1"/>
  <c r="AD1108" i="1"/>
  <c r="X1107" i="1"/>
  <c r="AA1107" i="1" s="1"/>
  <c r="K1106" i="1"/>
  <c r="O1106" i="1" s="1"/>
  <c r="T1106" i="1"/>
  <c r="J1106" i="1"/>
  <c r="N1106" i="1" s="1"/>
  <c r="R1106" i="1"/>
  <c r="Q1106" i="1"/>
  <c r="AT243" i="9" l="1"/>
  <c r="AK244" i="9" s="1"/>
  <c r="K244" i="9"/>
  <c r="AE1108" i="1"/>
  <c r="Y1107" i="1"/>
  <c r="AD1109" i="1"/>
  <c r="X1108" i="1"/>
  <c r="AA1108" i="1" s="1"/>
  <c r="AK576" i="1"/>
  <c r="AI576" i="1" s="1"/>
  <c r="AF576" i="1" s="1"/>
  <c r="J1107" i="1"/>
  <c r="N1107" i="1" s="1"/>
  <c r="R1107" i="1"/>
  <c r="AL576" i="1"/>
  <c r="AJ577" i="1" s="1"/>
  <c r="AH577" i="1" s="1"/>
  <c r="Q1107" i="1"/>
  <c r="T1107" i="1"/>
  <c r="K1107" i="1"/>
  <c r="O1107" i="1" s="1"/>
  <c r="AN244" i="9" l="1"/>
  <c r="AL244" i="9"/>
  <c r="AM244" i="9" s="1"/>
  <c r="S244" i="9"/>
  <c r="AE1109" i="1"/>
  <c r="Y1108" i="1"/>
  <c r="Z576" i="1"/>
  <c r="L576" i="1" s="1"/>
  <c r="P576" i="1" s="1"/>
  <c r="V576" i="1"/>
  <c r="AD1110" i="1"/>
  <c r="X1109" i="1"/>
  <c r="AA1109" i="1" s="1"/>
  <c r="Q1108" i="1"/>
  <c r="T1108" i="1"/>
  <c r="K1108" i="1"/>
  <c r="O1108" i="1" s="1"/>
  <c r="R1108" i="1"/>
  <c r="J1108" i="1"/>
  <c r="N1108" i="1" s="1"/>
  <c r="AF244" i="9" l="1"/>
  <c r="AA244" i="9"/>
  <c r="Z244" i="9"/>
  <c r="V244" i="9"/>
  <c r="U244" i="9" s="1"/>
  <c r="W244" i="9"/>
  <c r="T244" i="9" s="1"/>
  <c r="AB244" i="9" s="1"/>
  <c r="AE1110" i="1"/>
  <c r="Y1109" i="1"/>
  <c r="AD1111" i="1"/>
  <c r="X1110" i="1"/>
  <c r="AA1110" i="1" s="1"/>
  <c r="AK577" i="1"/>
  <c r="AI577" i="1" s="1"/>
  <c r="AF577" i="1" s="1"/>
  <c r="K1109" i="1"/>
  <c r="O1109" i="1" s="1"/>
  <c r="T1109" i="1"/>
  <c r="AL577" i="1"/>
  <c r="AJ578" i="1" s="1"/>
  <c r="AH578" i="1" s="1"/>
  <c r="R1109" i="1"/>
  <c r="J1109" i="1"/>
  <c r="N1109" i="1" s="1"/>
  <c r="Q1109" i="1"/>
  <c r="R244" i="9" l="1"/>
  <c r="AE244" i="9"/>
  <c r="AD244" i="9"/>
  <c r="AG244" i="9"/>
  <c r="L244" i="9"/>
  <c r="O244" i="9"/>
  <c r="AH244" i="9"/>
  <c r="Q244" i="9"/>
  <c r="AI244" i="9"/>
  <c r="AQ244" i="9"/>
  <c r="P244" i="9"/>
  <c r="AP244" i="9"/>
  <c r="AO244" i="9" s="1"/>
  <c r="AE1111" i="1"/>
  <c r="Y1110" i="1"/>
  <c r="Z577" i="1"/>
  <c r="L577" i="1" s="1"/>
  <c r="P577" i="1" s="1"/>
  <c r="V577" i="1"/>
  <c r="AD1112" i="1"/>
  <c r="X1111" i="1"/>
  <c r="AA1111" i="1" s="1"/>
  <c r="Q1110" i="1"/>
  <c r="J1110" i="1"/>
  <c r="N1110" i="1" s="1"/>
  <c r="R1110" i="1"/>
  <c r="T1110" i="1"/>
  <c r="K1110" i="1"/>
  <c r="O1110" i="1" s="1"/>
  <c r="X244" i="9" l="1"/>
  <c r="Y244" i="9"/>
  <c r="N244" i="9"/>
  <c r="AS244" i="9"/>
  <c r="AC244" i="9"/>
  <c r="AR244" i="9"/>
  <c r="AT244" i="9" s="1"/>
  <c r="M244" i="9"/>
  <c r="AE1112" i="1"/>
  <c r="Y1111" i="1"/>
  <c r="AD1113" i="1"/>
  <c r="X1112" i="1"/>
  <c r="AA1112" i="1" s="1"/>
  <c r="AK578" i="1"/>
  <c r="AI578" i="1" s="1"/>
  <c r="AF578" i="1" s="1"/>
  <c r="K1111" i="1"/>
  <c r="O1111" i="1" s="1"/>
  <c r="T1111" i="1"/>
  <c r="AL578" i="1"/>
  <c r="AJ579" i="1" s="1"/>
  <c r="AH579" i="1" s="1"/>
  <c r="Q1111" i="1"/>
  <c r="R1111" i="1"/>
  <c r="J1111" i="1"/>
  <c r="N1111" i="1" s="1"/>
  <c r="AK245" i="9" l="1"/>
  <c r="AL245" i="9" s="1"/>
  <c r="AM245" i="9" s="1"/>
  <c r="K245" i="9"/>
  <c r="AE1113" i="1"/>
  <c r="Y1112" i="1"/>
  <c r="Z578" i="1"/>
  <c r="L578" i="1" s="1"/>
  <c r="P578" i="1" s="1"/>
  <c r="V578" i="1"/>
  <c r="AD1114" i="1"/>
  <c r="X1113" i="1"/>
  <c r="AA1113" i="1" s="1"/>
  <c r="R1112" i="1"/>
  <c r="J1112" i="1"/>
  <c r="N1112" i="1" s="1"/>
  <c r="Q1112" i="1"/>
  <c r="T1112" i="1"/>
  <c r="K1112" i="1"/>
  <c r="O1112" i="1" s="1"/>
  <c r="AN245" i="9" l="1"/>
  <c r="S245" i="9"/>
  <c r="AE1114" i="1"/>
  <c r="Y1113" i="1"/>
  <c r="AD1115" i="1"/>
  <c r="X1114" i="1"/>
  <c r="AA1114" i="1" s="1"/>
  <c r="AK579" i="1"/>
  <c r="AI579" i="1" s="1"/>
  <c r="AF579" i="1" s="1"/>
  <c r="T1113" i="1"/>
  <c r="K1113" i="1"/>
  <c r="O1113" i="1" s="1"/>
  <c r="AL579" i="1"/>
  <c r="AJ580" i="1" s="1"/>
  <c r="AH580" i="1" s="1"/>
  <c r="Q1113" i="1"/>
  <c r="J1113" i="1"/>
  <c r="N1113" i="1" s="1"/>
  <c r="R1113" i="1"/>
  <c r="AF245" i="9" l="1"/>
  <c r="Z245" i="9"/>
  <c r="AA245" i="9"/>
  <c r="V245" i="9"/>
  <c r="U245" i="9" s="1"/>
  <c r="W245" i="9"/>
  <c r="T245" i="9" s="1"/>
  <c r="AB245" i="9" s="1"/>
  <c r="AE1115" i="1"/>
  <c r="Y1114" i="1"/>
  <c r="Z579" i="1"/>
  <c r="L579" i="1" s="1"/>
  <c r="P579" i="1" s="1"/>
  <c r="V579" i="1"/>
  <c r="AD1116" i="1"/>
  <c r="X1115" i="1"/>
  <c r="AA1115" i="1" s="1"/>
  <c r="R1114" i="1"/>
  <c r="J1114" i="1"/>
  <c r="N1114" i="1" s="1"/>
  <c r="K1114" i="1"/>
  <c r="O1114" i="1" s="1"/>
  <c r="T1114" i="1"/>
  <c r="Q1114" i="1"/>
  <c r="AE245" i="9" l="1"/>
  <c r="AD245" i="9"/>
  <c r="AG245" i="9"/>
  <c r="R245" i="9"/>
  <c r="P245" i="9"/>
  <c r="AS245" i="9"/>
  <c r="N245" i="9"/>
  <c r="O245" i="9"/>
  <c r="Q245" i="9"/>
  <c r="AH245" i="9"/>
  <c r="AI245" i="9"/>
  <c r="AE1116" i="1"/>
  <c r="Y1115" i="1"/>
  <c r="AD1117" i="1"/>
  <c r="X1116" i="1"/>
  <c r="AA1116" i="1" s="1"/>
  <c r="AK580" i="1"/>
  <c r="AI580" i="1" s="1"/>
  <c r="AF580" i="1" s="1"/>
  <c r="Q1115" i="1"/>
  <c r="J1115" i="1"/>
  <c r="N1115" i="1" s="1"/>
  <c r="R1115" i="1"/>
  <c r="T1115" i="1"/>
  <c r="K1115" i="1"/>
  <c r="O1115" i="1" s="1"/>
  <c r="AL580" i="1"/>
  <c r="AJ581" i="1" s="1"/>
  <c r="AH581" i="1" s="1"/>
  <c r="Y245" i="9" l="1"/>
  <c r="X245" i="9"/>
  <c r="L245" i="9"/>
  <c r="AQ245" i="9"/>
  <c r="AC245" i="9"/>
  <c r="M245" i="9"/>
  <c r="AR245" i="9"/>
  <c r="AP245" i="9"/>
  <c r="AO245" i="9" s="1"/>
  <c r="AE1117" i="1"/>
  <c r="Y1116" i="1"/>
  <c r="Z580" i="1"/>
  <c r="L580" i="1" s="1"/>
  <c r="P580" i="1" s="1"/>
  <c r="V580" i="1"/>
  <c r="AD1118" i="1"/>
  <c r="X1117" i="1"/>
  <c r="AA1117" i="1" s="1"/>
  <c r="K1116" i="1"/>
  <c r="O1116" i="1" s="1"/>
  <c r="T1116" i="1"/>
  <c r="Q1116" i="1"/>
  <c r="R1116" i="1"/>
  <c r="J1116" i="1"/>
  <c r="N1116" i="1" s="1"/>
  <c r="AT245" i="9" l="1"/>
  <c r="AK246" i="9" s="1"/>
  <c r="K246" i="9"/>
  <c r="AE1118" i="1"/>
  <c r="Y1117" i="1"/>
  <c r="AD1119" i="1"/>
  <c r="X1118" i="1"/>
  <c r="AA1118" i="1" s="1"/>
  <c r="AK581" i="1"/>
  <c r="AI581" i="1" s="1"/>
  <c r="AF581" i="1" s="1"/>
  <c r="J1117" i="1"/>
  <c r="N1117" i="1" s="1"/>
  <c r="R1117" i="1"/>
  <c r="AL581" i="1"/>
  <c r="AJ582" i="1" s="1"/>
  <c r="AH582" i="1" s="1"/>
  <c r="Q1117" i="1"/>
  <c r="K1117" i="1"/>
  <c r="O1117" i="1" s="1"/>
  <c r="T1117" i="1"/>
  <c r="AN246" i="9" l="1"/>
  <c r="AL246" i="9"/>
  <c r="AM246" i="9" s="1"/>
  <c r="S246" i="9"/>
  <c r="AE1119" i="1"/>
  <c r="Y1118" i="1"/>
  <c r="Z581" i="1"/>
  <c r="L581" i="1" s="1"/>
  <c r="P581" i="1" s="1"/>
  <c r="V581" i="1"/>
  <c r="AD1120" i="1"/>
  <c r="X1119" i="1"/>
  <c r="AA1119" i="1" s="1"/>
  <c r="Q1118" i="1"/>
  <c r="J1118" i="1"/>
  <c r="N1118" i="1" s="1"/>
  <c r="R1118" i="1"/>
  <c r="K1118" i="1"/>
  <c r="O1118" i="1" s="1"/>
  <c r="T1118" i="1"/>
  <c r="AF246" i="9" l="1"/>
  <c r="AA246" i="9"/>
  <c r="Z246" i="9"/>
  <c r="V246" i="9"/>
  <c r="U246" i="9" s="1"/>
  <c r="W246" i="9"/>
  <c r="T246" i="9" s="1"/>
  <c r="AB246" i="9" s="1"/>
  <c r="AE1120" i="1"/>
  <c r="Y1119" i="1"/>
  <c r="AD1121" i="1"/>
  <c r="X1120" i="1"/>
  <c r="AA1120" i="1" s="1"/>
  <c r="AK582" i="1"/>
  <c r="AI582" i="1" s="1"/>
  <c r="AF582" i="1" s="1"/>
  <c r="T1119" i="1"/>
  <c r="K1119" i="1"/>
  <c r="O1119" i="1" s="1"/>
  <c r="J1119" i="1"/>
  <c r="N1119" i="1" s="1"/>
  <c r="R1119" i="1"/>
  <c r="AL582" i="1"/>
  <c r="AJ583" i="1" s="1"/>
  <c r="AH583" i="1" s="1"/>
  <c r="Q1119" i="1"/>
  <c r="R246" i="9" l="1"/>
  <c r="AE246" i="9"/>
  <c r="AD246" i="9"/>
  <c r="AG246" i="9"/>
  <c r="L246" i="9"/>
  <c r="AQ246" i="9"/>
  <c r="AI246" i="9"/>
  <c r="AH246" i="9"/>
  <c r="Q246" i="9"/>
  <c r="O246" i="9"/>
  <c r="P246" i="9"/>
  <c r="AE1121" i="1"/>
  <c r="Y1120" i="1"/>
  <c r="Z582" i="1"/>
  <c r="L582" i="1" s="1"/>
  <c r="P582" i="1" s="1"/>
  <c r="V582" i="1"/>
  <c r="AD1122" i="1"/>
  <c r="X1121" i="1"/>
  <c r="AA1121" i="1" s="1"/>
  <c r="Q1120" i="1"/>
  <c r="T1120" i="1"/>
  <c r="K1120" i="1"/>
  <c r="O1120" i="1" s="1"/>
  <c r="R1120" i="1"/>
  <c r="J1120" i="1"/>
  <c r="N1120" i="1" s="1"/>
  <c r="Y246" i="9" l="1"/>
  <c r="X246" i="9"/>
  <c r="AR246" i="9"/>
  <c r="M246" i="9"/>
  <c r="AP246" i="9"/>
  <c r="AO246" i="9" s="1"/>
  <c r="AS246" i="9"/>
  <c r="N246" i="9"/>
  <c r="AC246" i="9"/>
  <c r="AE1122" i="1"/>
  <c r="Y1121" i="1"/>
  <c r="AD1123" i="1"/>
  <c r="X1122" i="1"/>
  <c r="AA1122" i="1" s="1"/>
  <c r="AK583" i="1"/>
  <c r="AI583" i="1" s="1"/>
  <c r="AF583" i="1" s="1"/>
  <c r="R1121" i="1"/>
  <c r="J1121" i="1"/>
  <c r="N1121" i="1" s="1"/>
  <c r="AL583" i="1"/>
  <c r="AJ584" i="1" s="1"/>
  <c r="AH584" i="1" s="1"/>
  <c r="T1121" i="1"/>
  <c r="K1121" i="1"/>
  <c r="O1121" i="1" s="1"/>
  <c r="Q1121" i="1"/>
  <c r="AT246" i="9" l="1"/>
  <c r="AK247" i="9"/>
  <c r="AL247" i="9" s="1"/>
  <c r="AM247" i="9" s="1"/>
  <c r="K247" i="9"/>
  <c r="AE1123" i="1"/>
  <c r="Y1122" i="1"/>
  <c r="Z583" i="1"/>
  <c r="L583" i="1" s="1"/>
  <c r="P583" i="1" s="1"/>
  <c r="V583" i="1"/>
  <c r="AD1124" i="1"/>
  <c r="X1123" i="1"/>
  <c r="AA1123" i="1" s="1"/>
  <c r="Q1122" i="1"/>
  <c r="T1122" i="1"/>
  <c r="K1122" i="1"/>
  <c r="O1122" i="1" s="1"/>
  <c r="R1122" i="1"/>
  <c r="J1122" i="1"/>
  <c r="N1122" i="1" s="1"/>
  <c r="S247" i="9" l="1"/>
  <c r="AN247" i="9"/>
  <c r="AE1124" i="1"/>
  <c r="Y1123" i="1"/>
  <c r="AD1125" i="1"/>
  <c r="X1124" i="1"/>
  <c r="AA1124" i="1" s="1"/>
  <c r="AK584" i="1"/>
  <c r="AI584" i="1" s="1"/>
  <c r="AF584" i="1" s="1"/>
  <c r="J1123" i="1"/>
  <c r="N1123" i="1" s="1"/>
  <c r="R1123" i="1"/>
  <c r="AL584" i="1"/>
  <c r="AJ585" i="1" s="1"/>
  <c r="AH585" i="1" s="1"/>
  <c r="T1123" i="1"/>
  <c r="K1123" i="1"/>
  <c r="O1123" i="1" s="1"/>
  <c r="Q1123" i="1"/>
  <c r="AF247" i="9" l="1"/>
  <c r="AA247" i="9"/>
  <c r="Z247" i="9"/>
  <c r="V247" i="9"/>
  <c r="U247" i="9" s="1"/>
  <c r="W247" i="9"/>
  <c r="T247" i="9" s="1"/>
  <c r="AB247" i="9" s="1"/>
  <c r="AE1125" i="1"/>
  <c r="Y1125" i="1" s="1"/>
  <c r="Y1124" i="1"/>
  <c r="Z584" i="1"/>
  <c r="L584" i="1" s="1"/>
  <c r="P584" i="1" s="1"/>
  <c r="V584" i="1"/>
  <c r="X1125" i="1"/>
  <c r="AA1125" i="1" s="1"/>
  <c r="K1124" i="1"/>
  <c r="O1124" i="1" s="1"/>
  <c r="T1124" i="1"/>
  <c r="Q1124" i="1"/>
  <c r="Q1125" i="1"/>
  <c r="R1124" i="1"/>
  <c r="J1124" i="1"/>
  <c r="N1124" i="1" s="1"/>
  <c r="R247" i="9" l="1"/>
  <c r="AE247" i="9"/>
  <c r="AD247" i="9"/>
  <c r="AG247" i="9"/>
  <c r="L247" i="9"/>
  <c r="N247" i="9"/>
  <c r="AS247" i="9"/>
  <c r="Q247" i="9"/>
  <c r="AI247" i="9"/>
  <c r="AH247" i="9"/>
  <c r="P247" i="9"/>
  <c r="AC247" i="9"/>
  <c r="O247" i="9"/>
  <c r="AQ247" i="9"/>
  <c r="AK585" i="1"/>
  <c r="AI585" i="1" s="1"/>
  <c r="AF585" i="1" s="1"/>
  <c r="R1125" i="1"/>
  <c r="J1125" i="1"/>
  <c r="N1125" i="1" s="1"/>
  <c r="AL585" i="1"/>
  <c r="AJ586" i="1" s="1"/>
  <c r="AH586" i="1" s="1"/>
  <c r="K1125" i="1"/>
  <c r="O1125" i="1" s="1"/>
  <c r="T1125" i="1"/>
  <c r="Y247" i="9" l="1"/>
  <c r="X247" i="9"/>
  <c r="AR247" i="9"/>
  <c r="M247" i="9"/>
  <c r="AP247" i="9"/>
  <c r="AO247" i="9" s="1"/>
  <c r="Z585" i="1"/>
  <c r="L585" i="1" s="1"/>
  <c r="P585" i="1" s="1"/>
  <c r="V585" i="1"/>
  <c r="AK586" i="1"/>
  <c r="AI586" i="1" s="1"/>
  <c r="AF586" i="1" s="1"/>
  <c r="AL586" i="1"/>
  <c r="AJ587" i="1" s="1"/>
  <c r="AH587" i="1" s="1"/>
  <c r="AT247" i="9" l="1"/>
  <c r="AK248" i="9" s="1"/>
  <c r="K248" i="9"/>
  <c r="Z586" i="1"/>
  <c r="L586" i="1" s="1"/>
  <c r="P586" i="1" s="1"/>
  <c r="V586" i="1"/>
  <c r="AK587" i="1"/>
  <c r="AI587" i="1" s="1"/>
  <c r="AF587" i="1" s="1"/>
  <c r="AL587" i="1"/>
  <c r="AJ588" i="1" s="1"/>
  <c r="AH588" i="1" s="1"/>
  <c r="AN248" i="9" l="1"/>
  <c r="AL248" i="9"/>
  <c r="AM248" i="9" s="1"/>
  <c r="S248" i="9"/>
  <c r="Z587" i="1"/>
  <c r="L587" i="1" s="1"/>
  <c r="P587" i="1" s="1"/>
  <c r="V587" i="1"/>
  <c r="AK588" i="1"/>
  <c r="AI588" i="1" s="1"/>
  <c r="AF588" i="1" s="1"/>
  <c r="AL588" i="1"/>
  <c r="AJ589" i="1" s="1"/>
  <c r="AH589" i="1" s="1"/>
  <c r="AF248" i="9" l="1"/>
  <c r="AA248" i="9"/>
  <c r="Z248" i="9"/>
  <c r="V248" i="9"/>
  <c r="U248" i="9" s="1"/>
  <c r="W248" i="9"/>
  <c r="T248" i="9" s="1"/>
  <c r="AB248" i="9" s="1"/>
  <c r="Z588" i="1"/>
  <c r="L588" i="1" s="1"/>
  <c r="P588" i="1" s="1"/>
  <c r="V588" i="1"/>
  <c r="AK589" i="1"/>
  <c r="AI589" i="1" s="1"/>
  <c r="AF589" i="1" s="1"/>
  <c r="AL589" i="1"/>
  <c r="AJ590" i="1" s="1"/>
  <c r="AH590" i="1" s="1"/>
  <c r="R248" i="9" l="1"/>
  <c r="AD248" i="9"/>
  <c r="AE248" i="9"/>
  <c r="AG248" i="9"/>
  <c r="L248" i="9"/>
  <c r="Q248" i="9"/>
  <c r="AH248" i="9"/>
  <c r="AI248" i="9"/>
  <c r="O248" i="9"/>
  <c r="AQ248" i="9"/>
  <c r="P248" i="9"/>
  <c r="Z589" i="1"/>
  <c r="L589" i="1" s="1"/>
  <c r="P589" i="1" s="1"/>
  <c r="V589" i="1"/>
  <c r="AK590" i="1"/>
  <c r="AI590" i="1" s="1"/>
  <c r="AF590" i="1" s="1"/>
  <c r="AL590" i="1"/>
  <c r="AJ591" i="1" s="1"/>
  <c r="AH591" i="1" s="1"/>
  <c r="Y248" i="9" l="1"/>
  <c r="X248" i="9"/>
  <c r="M248" i="9"/>
  <c r="AR248" i="9"/>
  <c r="N248" i="9"/>
  <c r="AS248" i="9"/>
  <c r="AC248" i="9"/>
  <c r="AP248" i="9"/>
  <c r="AO248" i="9" s="1"/>
  <c r="Z590" i="1"/>
  <c r="L590" i="1" s="1"/>
  <c r="P590" i="1" s="1"/>
  <c r="V590" i="1"/>
  <c r="AK591" i="1"/>
  <c r="AI591" i="1" s="1"/>
  <c r="AF591" i="1" s="1"/>
  <c r="AL591" i="1"/>
  <c r="AJ592" i="1" s="1"/>
  <c r="AH592" i="1" s="1"/>
  <c r="AT248" i="9" l="1"/>
  <c r="AK249" i="9"/>
  <c r="AL249" i="9" s="1"/>
  <c r="AM249" i="9" s="1"/>
  <c r="K249" i="9"/>
  <c r="Z591" i="1"/>
  <c r="L591" i="1" s="1"/>
  <c r="P591" i="1" s="1"/>
  <c r="V591" i="1"/>
  <c r="AK592" i="1"/>
  <c r="AI592" i="1" s="1"/>
  <c r="AF592" i="1" s="1"/>
  <c r="AL592" i="1"/>
  <c r="AJ593" i="1" s="1"/>
  <c r="AH593" i="1" s="1"/>
  <c r="AN249" i="9" l="1"/>
  <c r="S249" i="9"/>
  <c r="Z592" i="1"/>
  <c r="L592" i="1" s="1"/>
  <c r="P592" i="1" s="1"/>
  <c r="V592" i="1"/>
  <c r="AK593" i="1"/>
  <c r="AI593" i="1" s="1"/>
  <c r="AF593" i="1" s="1"/>
  <c r="AL593" i="1"/>
  <c r="AJ594" i="1" s="1"/>
  <c r="AH594" i="1" s="1"/>
  <c r="AF249" i="9" l="1"/>
  <c r="AA249" i="9"/>
  <c r="Z249" i="9"/>
  <c r="V249" i="9"/>
  <c r="U249" i="9" s="1"/>
  <c r="W249" i="9"/>
  <c r="T249" i="9" s="1"/>
  <c r="AB249" i="9" s="1"/>
  <c r="Z593" i="1"/>
  <c r="L593" i="1" s="1"/>
  <c r="P593" i="1" s="1"/>
  <c r="V593" i="1"/>
  <c r="AK594" i="1"/>
  <c r="AI594" i="1" s="1"/>
  <c r="AF594" i="1" s="1"/>
  <c r="AL594" i="1"/>
  <c r="AJ595" i="1" s="1"/>
  <c r="AH595" i="1" s="1"/>
  <c r="R249" i="9" l="1"/>
  <c r="AE249" i="9"/>
  <c r="AD249" i="9"/>
  <c r="AG249" i="9"/>
  <c r="L249" i="9"/>
  <c r="AS249" i="9"/>
  <c r="N249" i="9"/>
  <c r="Q249" i="9"/>
  <c r="AI249" i="9"/>
  <c r="AH249" i="9"/>
  <c r="O249" i="9"/>
  <c r="P249" i="9"/>
  <c r="AQ249" i="9"/>
  <c r="AC249" i="9"/>
  <c r="Z594" i="1"/>
  <c r="L594" i="1" s="1"/>
  <c r="P594" i="1" s="1"/>
  <c r="V594" i="1"/>
  <c r="AK595" i="1"/>
  <c r="AI595" i="1" s="1"/>
  <c r="AF595" i="1" s="1"/>
  <c r="AL595" i="1"/>
  <c r="AJ596" i="1" s="1"/>
  <c r="AH596" i="1" s="1"/>
  <c r="Y249" i="9" l="1"/>
  <c r="X249" i="9"/>
  <c r="M249" i="9"/>
  <c r="AR249" i="9"/>
  <c r="AP249" i="9"/>
  <c r="AO249" i="9" s="1"/>
  <c r="Z595" i="1"/>
  <c r="L595" i="1" s="1"/>
  <c r="P595" i="1" s="1"/>
  <c r="V595" i="1"/>
  <c r="AK596" i="1"/>
  <c r="AI596" i="1" s="1"/>
  <c r="AF596" i="1" s="1"/>
  <c r="AL596" i="1"/>
  <c r="AJ597" i="1" s="1"/>
  <c r="AH597" i="1" s="1"/>
  <c r="AT249" i="9" l="1"/>
  <c r="AK250" i="9" s="1"/>
  <c r="K250" i="9"/>
  <c r="Z596" i="1"/>
  <c r="L596" i="1" s="1"/>
  <c r="P596" i="1" s="1"/>
  <c r="V596" i="1"/>
  <c r="AK597" i="1"/>
  <c r="AI597" i="1" s="1"/>
  <c r="AF597" i="1" s="1"/>
  <c r="AL597" i="1"/>
  <c r="AJ598" i="1" s="1"/>
  <c r="AH598" i="1" s="1"/>
  <c r="AL250" i="9" l="1"/>
  <c r="AM250" i="9" s="1"/>
  <c r="AN250" i="9"/>
  <c r="S250" i="9"/>
  <c r="Z597" i="1"/>
  <c r="L597" i="1" s="1"/>
  <c r="P597" i="1" s="1"/>
  <c r="V597" i="1"/>
  <c r="AK598" i="1"/>
  <c r="AI598" i="1" s="1"/>
  <c r="AF598" i="1" s="1"/>
  <c r="AL598" i="1"/>
  <c r="AJ599" i="1" s="1"/>
  <c r="AH599" i="1" s="1"/>
  <c r="AF250" i="9" l="1"/>
  <c r="AA250" i="9"/>
  <c r="Z250" i="9"/>
  <c r="V250" i="9"/>
  <c r="U250" i="9" s="1"/>
  <c r="W250" i="9"/>
  <c r="T250" i="9" s="1"/>
  <c r="AB250" i="9" s="1"/>
  <c r="Z598" i="1"/>
  <c r="L598" i="1" s="1"/>
  <c r="P598" i="1" s="1"/>
  <c r="V598" i="1"/>
  <c r="AK599" i="1"/>
  <c r="AI599" i="1" s="1"/>
  <c r="AF599" i="1" s="1"/>
  <c r="AL599" i="1"/>
  <c r="AJ600" i="1" s="1"/>
  <c r="AH600" i="1" s="1"/>
  <c r="R250" i="9" l="1"/>
  <c r="AE250" i="9"/>
  <c r="AD250" i="9"/>
  <c r="AG250" i="9"/>
  <c r="L250" i="9"/>
  <c r="AI250" i="9"/>
  <c r="AH250" i="9"/>
  <c r="Q250" i="9"/>
  <c r="P250" i="9"/>
  <c r="AP250" i="9"/>
  <c r="AO250" i="9" s="1"/>
  <c r="O250" i="9"/>
  <c r="AQ250" i="9"/>
  <c r="Z599" i="1"/>
  <c r="L599" i="1" s="1"/>
  <c r="P599" i="1" s="1"/>
  <c r="V599" i="1"/>
  <c r="AK600" i="1"/>
  <c r="AI600" i="1" s="1"/>
  <c r="AF600" i="1" s="1"/>
  <c r="AL600" i="1"/>
  <c r="AJ601" i="1" s="1"/>
  <c r="AH601" i="1" s="1"/>
  <c r="Y250" i="9" l="1"/>
  <c r="X250" i="9"/>
  <c r="AR250" i="9"/>
  <c r="M250" i="9"/>
  <c r="N250" i="9"/>
  <c r="AS250" i="9"/>
  <c r="AC250" i="9"/>
  <c r="Z600" i="1"/>
  <c r="L600" i="1" s="1"/>
  <c r="P600" i="1" s="1"/>
  <c r="V600" i="1"/>
  <c r="AK601" i="1"/>
  <c r="AI601" i="1" s="1"/>
  <c r="AF601" i="1" s="1"/>
  <c r="AL601" i="1"/>
  <c r="AJ602" i="1" s="1"/>
  <c r="AH602" i="1" s="1"/>
  <c r="AT250" i="9" l="1"/>
  <c r="AK251" i="9" s="1"/>
  <c r="K251" i="9"/>
  <c r="Z601" i="1"/>
  <c r="L601" i="1" s="1"/>
  <c r="P601" i="1" s="1"/>
  <c r="V601" i="1"/>
  <c r="AK602" i="1"/>
  <c r="AI602" i="1" s="1"/>
  <c r="AF602" i="1" s="1"/>
  <c r="AL602" i="1"/>
  <c r="AJ603" i="1" s="1"/>
  <c r="AH603" i="1" s="1"/>
  <c r="AL251" i="9" l="1"/>
  <c r="AM251" i="9" s="1"/>
  <c r="AN251" i="9"/>
  <c r="S251" i="9"/>
  <c r="Z602" i="1"/>
  <c r="L602" i="1" s="1"/>
  <c r="P602" i="1" s="1"/>
  <c r="V602" i="1"/>
  <c r="AK603" i="1"/>
  <c r="AI603" i="1" s="1"/>
  <c r="AF603" i="1" s="1"/>
  <c r="AL603" i="1"/>
  <c r="AJ604" i="1" s="1"/>
  <c r="AH604" i="1" s="1"/>
  <c r="Z251" i="9" l="1"/>
  <c r="AF251" i="9"/>
  <c r="AA251" i="9"/>
  <c r="V251" i="9"/>
  <c r="U251" i="9" s="1"/>
  <c r="W251" i="9"/>
  <c r="T251" i="9" s="1"/>
  <c r="AB251" i="9" s="1"/>
  <c r="Z603" i="1"/>
  <c r="L603" i="1" s="1"/>
  <c r="P603" i="1" s="1"/>
  <c r="V603" i="1"/>
  <c r="AK604" i="1"/>
  <c r="AI604" i="1" s="1"/>
  <c r="AF604" i="1" s="1"/>
  <c r="AL604" i="1"/>
  <c r="AJ605" i="1" s="1"/>
  <c r="AH605" i="1" s="1"/>
  <c r="R251" i="9" l="1"/>
  <c r="AD251" i="9"/>
  <c r="AE251" i="9"/>
  <c r="AG251" i="9"/>
  <c r="AC251" i="9"/>
  <c r="L251" i="9"/>
  <c r="AQ251" i="9"/>
  <c r="N251" i="9"/>
  <c r="AS251" i="9"/>
  <c r="Q251" i="9"/>
  <c r="AI251" i="9"/>
  <c r="AH251" i="9"/>
  <c r="O251" i="9"/>
  <c r="P251" i="9"/>
  <c r="Z604" i="1"/>
  <c r="L604" i="1" s="1"/>
  <c r="P604" i="1" s="1"/>
  <c r="V604" i="1"/>
  <c r="AK605" i="1"/>
  <c r="AI605" i="1" s="1"/>
  <c r="AF605" i="1" s="1"/>
  <c r="AL605" i="1"/>
  <c r="AJ606" i="1" s="1"/>
  <c r="AH606" i="1" s="1"/>
  <c r="Y251" i="9" l="1"/>
  <c r="X251" i="9"/>
  <c r="M251" i="9"/>
  <c r="AR251" i="9"/>
  <c r="AP251" i="9"/>
  <c r="AO251" i="9" s="1"/>
  <c r="Z605" i="1"/>
  <c r="L605" i="1" s="1"/>
  <c r="P605" i="1" s="1"/>
  <c r="V605" i="1"/>
  <c r="AK606" i="1"/>
  <c r="AI606" i="1" s="1"/>
  <c r="AF606" i="1" s="1"/>
  <c r="AL606" i="1"/>
  <c r="AJ607" i="1" s="1"/>
  <c r="AH607" i="1" s="1"/>
  <c r="AT251" i="9" l="1"/>
  <c r="AK252" i="9" s="1"/>
  <c r="K252" i="9"/>
  <c r="Z606" i="1"/>
  <c r="L606" i="1" s="1"/>
  <c r="P606" i="1" s="1"/>
  <c r="V606" i="1"/>
  <c r="AK607" i="1"/>
  <c r="AI607" i="1" s="1"/>
  <c r="AF607" i="1" s="1"/>
  <c r="AL607" i="1"/>
  <c r="AJ608" i="1" s="1"/>
  <c r="AH608" i="1" s="1"/>
  <c r="AN252" i="9" l="1"/>
  <c r="AL252" i="9"/>
  <c r="AM252" i="9" s="1"/>
  <c r="S252" i="9"/>
  <c r="Z607" i="1"/>
  <c r="L607" i="1" s="1"/>
  <c r="P607" i="1" s="1"/>
  <c r="V607" i="1"/>
  <c r="AK608" i="1"/>
  <c r="AI608" i="1" s="1"/>
  <c r="AF608" i="1" s="1"/>
  <c r="AL608" i="1"/>
  <c r="AJ609" i="1" s="1"/>
  <c r="AH609" i="1" s="1"/>
  <c r="AF252" i="9" l="1"/>
  <c r="Z252" i="9"/>
  <c r="AA252" i="9"/>
  <c r="V252" i="9"/>
  <c r="U252" i="9" s="1"/>
  <c r="W252" i="9"/>
  <c r="T252" i="9" s="1"/>
  <c r="AB252" i="9" s="1"/>
  <c r="Z608" i="1"/>
  <c r="L608" i="1" s="1"/>
  <c r="P608" i="1" s="1"/>
  <c r="V608" i="1"/>
  <c r="AK609" i="1"/>
  <c r="AI609" i="1" s="1"/>
  <c r="AF609" i="1" s="1"/>
  <c r="AL609" i="1"/>
  <c r="AJ610" i="1" s="1"/>
  <c r="AH610" i="1" s="1"/>
  <c r="R252" i="9" l="1"/>
  <c r="AE252" i="9"/>
  <c r="AD252" i="9"/>
  <c r="AG252" i="9"/>
  <c r="AC252" i="9"/>
  <c r="L252" i="9"/>
  <c r="AQ252" i="9"/>
  <c r="O252" i="9"/>
  <c r="N252" i="9"/>
  <c r="AS252" i="9"/>
  <c r="P252" i="9"/>
  <c r="AH252" i="9"/>
  <c r="Q252" i="9"/>
  <c r="AI252" i="9"/>
  <c r="Z609" i="1"/>
  <c r="L609" i="1" s="1"/>
  <c r="P609" i="1" s="1"/>
  <c r="V609" i="1"/>
  <c r="AK610" i="1"/>
  <c r="AI610" i="1" s="1"/>
  <c r="AF610" i="1" s="1"/>
  <c r="AL610" i="1"/>
  <c r="AJ611" i="1" s="1"/>
  <c r="AH611" i="1" s="1"/>
  <c r="Y252" i="9" l="1"/>
  <c r="X252" i="9"/>
  <c r="M252" i="9"/>
  <c r="AR252" i="9"/>
  <c r="AP252" i="9"/>
  <c r="AO252" i="9" s="1"/>
  <c r="Z610" i="1"/>
  <c r="L610" i="1" s="1"/>
  <c r="P610" i="1" s="1"/>
  <c r="V610" i="1"/>
  <c r="AK611" i="1"/>
  <c r="AI611" i="1" s="1"/>
  <c r="AF611" i="1" s="1"/>
  <c r="AL611" i="1"/>
  <c r="AJ612" i="1" s="1"/>
  <c r="AH612" i="1" s="1"/>
  <c r="AT252" i="9" l="1"/>
  <c r="AK253" i="9"/>
  <c r="AL253" i="9" s="1"/>
  <c r="AM253" i="9" s="1"/>
  <c r="K253" i="9"/>
  <c r="Z611" i="1"/>
  <c r="L611" i="1" s="1"/>
  <c r="P611" i="1" s="1"/>
  <c r="V611" i="1"/>
  <c r="AK612" i="1"/>
  <c r="AI612" i="1" s="1"/>
  <c r="AF612" i="1" s="1"/>
  <c r="AL612" i="1"/>
  <c r="AJ613" i="1" s="1"/>
  <c r="AH613" i="1" s="1"/>
  <c r="AN253" i="9" l="1"/>
  <c r="S253" i="9"/>
  <c r="Z612" i="1"/>
  <c r="L612" i="1" s="1"/>
  <c r="P612" i="1" s="1"/>
  <c r="V612" i="1"/>
  <c r="AK613" i="1"/>
  <c r="AI613" i="1" s="1"/>
  <c r="AF613" i="1" s="1"/>
  <c r="AL613" i="1"/>
  <c r="AJ614" i="1" s="1"/>
  <c r="AH614" i="1" s="1"/>
  <c r="AF253" i="9" l="1"/>
  <c r="Z253" i="9"/>
  <c r="AA253" i="9"/>
  <c r="V253" i="9"/>
  <c r="U253" i="9" s="1"/>
  <c r="W253" i="9"/>
  <c r="T253" i="9" s="1"/>
  <c r="AB253" i="9" s="1"/>
  <c r="Z613" i="1"/>
  <c r="L613" i="1" s="1"/>
  <c r="P613" i="1" s="1"/>
  <c r="V613" i="1"/>
  <c r="AK614" i="1"/>
  <c r="AI614" i="1" s="1"/>
  <c r="AF614" i="1" s="1"/>
  <c r="AL614" i="1"/>
  <c r="AJ615" i="1" s="1"/>
  <c r="AH615" i="1" s="1"/>
  <c r="R253" i="9" l="1"/>
  <c r="AE253" i="9"/>
  <c r="AD253" i="9"/>
  <c r="AG253" i="9"/>
  <c r="L253" i="9"/>
  <c r="P253" i="9"/>
  <c r="O253" i="9"/>
  <c r="AQ253" i="9"/>
  <c r="Q253" i="9"/>
  <c r="AI253" i="9"/>
  <c r="AH253" i="9"/>
  <c r="Z614" i="1"/>
  <c r="L614" i="1" s="1"/>
  <c r="P614" i="1" s="1"/>
  <c r="V614" i="1"/>
  <c r="AK615" i="1"/>
  <c r="AI615" i="1" s="1"/>
  <c r="AF615" i="1" s="1"/>
  <c r="AL615" i="1"/>
  <c r="AJ616" i="1" s="1"/>
  <c r="AH616" i="1" s="1"/>
  <c r="X253" i="9" l="1"/>
  <c r="Y253" i="9"/>
  <c r="M253" i="9"/>
  <c r="AR253" i="9"/>
  <c r="AP253" i="9"/>
  <c r="AO253" i="9" s="1"/>
  <c r="AS253" i="9"/>
  <c r="N253" i="9"/>
  <c r="AC253" i="9"/>
  <c r="Z615" i="1"/>
  <c r="L615" i="1" s="1"/>
  <c r="P615" i="1" s="1"/>
  <c r="V615" i="1"/>
  <c r="AK616" i="1"/>
  <c r="AI616" i="1" s="1"/>
  <c r="AF616" i="1" s="1"/>
  <c r="AL616" i="1"/>
  <c r="AJ617" i="1" s="1"/>
  <c r="AH617" i="1" s="1"/>
  <c r="AT253" i="9" l="1"/>
  <c r="AK254" i="9" s="1"/>
  <c r="AL254" i="9" s="1"/>
  <c r="AM254" i="9" s="1"/>
  <c r="K254" i="9"/>
  <c r="Z616" i="1"/>
  <c r="L616" i="1" s="1"/>
  <c r="P616" i="1" s="1"/>
  <c r="V616" i="1"/>
  <c r="AK617" i="1"/>
  <c r="AI617" i="1" s="1"/>
  <c r="AF617" i="1" s="1"/>
  <c r="AL617" i="1"/>
  <c r="AJ618" i="1" s="1"/>
  <c r="AH618" i="1" s="1"/>
  <c r="AN254" i="9" l="1"/>
  <c r="S254" i="9"/>
  <c r="Z617" i="1"/>
  <c r="L617" i="1" s="1"/>
  <c r="P617" i="1" s="1"/>
  <c r="V617" i="1"/>
  <c r="AK618" i="1"/>
  <c r="AI618" i="1" s="1"/>
  <c r="AF618" i="1" s="1"/>
  <c r="AL618" i="1"/>
  <c r="AJ619" i="1" s="1"/>
  <c r="AH619" i="1" s="1"/>
  <c r="AF254" i="9" l="1"/>
  <c r="AA254" i="9"/>
  <c r="Z254" i="9"/>
  <c r="V254" i="9"/>
  <c r="U254" i="9" s="1"/>
  <c r="W254" i="9"/>
  <c r="T254" i="9" s="1"/>
  <c r="AB254" i="9" s="1"/>
  <c r="Z618" i="1"/>
  <c r="L618" i="1" s="1"/>
  <c r="P618" i="1" s="1"/>
  <c r="V618" i="1"/>
  <c r="AK619" i="1"/>
  <c r="AI619" i="1" s="1"/>
  <c r="AF619" i="1" s="1"/>
  <c r="AL619" i="1"/>
  <c r="AJ620" i="1" s="1"/>
  <c r="AH620" i="1" s="1"/>
  <c r="R254" i="9" l="1"/>
  <c r="AE254" i="9"/>
  <c r="AD254" i="9"/>
  <c r="AG254" i="9"/>
  <c r="L254" i="9"/>
  <c r="AC254" i="9"/>
  <c r="N254" i="9"/>
  <c r="AS254" i="9"/>
  <c r="P254" i="9"/>
  <c r="O254" i="9"/>
  <c r="AQ254" i="9"/>
  <c r="AH254" i="9"/>
  <c r="Q254" i="9"/>
  <c r="AI254" i="9"/>
  <c r="Z619" i="1"/>
  <c r="L619" i="1" s="1"/>
  <c r="P619" i="1" s="1"/>
  <c r="V619" i="1"/>
  <c r="AK620" i="1"/>
  <c r="AI620" i="1" s="1"/>
  <c r="AF620" i="1" s="1"/>
  <c r="AL620" i="1"/>
  <c r="AJ621" i="1" s="1"/>
  <c r="AH621" i="1" s="1"/>
  <c r="X254" i="9" l="1"/>
  <c r="Y254" i="9"/>
  <c r="AR254" i="9"/>
  <c r="M254" i="9"/>
  <c r="AP254" i="9"/>
  <c r="AO254" i="9" s="1"/>
  <c r="Z620" i="1"/>
  <c r="L620" i="1" s="1"/>
  <c r="P620" i="1" s="1"/>
  <c r="V620" i="1"/>
  <c r="AK621" i="1"/>
  <c r="AI621" i="1" s="1"/>
  <c r="AF621" i="1" s="1"/>
  <c r="AL621" i="1"/>
  <c r="AJ622" i="1" s="1"/>
  <c r="AH622" i="1" s="1"/>
  <c r="AT254" i="9" l="1"/>
  <c r="AK255" i="9" s="1"/>
  <c r="K255" i="9"/>
  <c r="Z621" i="1"/>
  <c r="L621" i="1" s="1"/>
  <c r="P621" i="1" s="1"/>
  <c r="V621" i="1"/>
  <c r="AK622" i="1"/>
  <c r="AI622" i="1" s="1"/>
  <c r="AF622" i="1" s="1"/>
  <c r="AL622" i="1"/>
  <c r="AJ623" i="1" s="1"/>
  <c r="AH623" i="1" s="1"/>
  <c r="AL255" i="9" l="1"/>
  <c r="AM255" i="9" s="1"/>
  <c r="AN255" i="9"/>
  <c r="S255" i="9"/>
  <c r="Z622" i="1"/>
  <c r="L622" i="1" s="1"/>
  <c r="P622" i="1" s="1"/>
  <c r="V622" i="1"/>
  <c r="AK623" i="1"/>
  <c r="AI623" i="1" s="1"/>
  <c r="AF623" i="1" s="1"/>
  <c r="AL623" i="1"/>
  <c r="AJ624" i="1" s="1"/>
  <c r="AH624" i="1" s="1"/>
  <c r="AF255" i="9" l="1"/>
  <c r="AA255" i="9"/>
  <c r="Z255" i="9"/>
  <c r="V255" i="9"/>
  <c r="U255" i="9" s="1"/>
  <c r="W255" i="9"/>
  <c r="T255" i="9" s="1"/>
  <c r="AB255" i="9" s="1"/>
  <c r="Z623" i="1"/>
  <c r="L623" i="1" s="1"/>
  <c r="P623" i="1" s="1"/>
  <c r="V623" i="1"/>
  <c r="AK624" i="1"/>
  <c r="AI624" i="1" s="1"/>
  <c r="AF624" i="1" s="1"/>
  <c r="AL624" i="1"/>
  <c r="AJ625" i="1" s="1"/>
  <c r="AH625" i="1" s="1"/>
  <c r="R255" i="9" l="1"/>
  <c r="AE255" i="9"/>
  <c r="AD255" i="9"/>
  <c r="AG255" i="9"/>
  <c r="AC255" i="9"/>
  <c r="L255" i="9"/>
  <c r="O255" i="9"/>
  <c r="AQ255" i="9"/>
  <c r="P255" i="9"/>
  <c r="AS255" i="9"/>
  <c r="N255" i="9"/>
  <c r="AI255" i="9"/>
  <c r="Q255" i="9"/>
  <c r="AH255" i="9"/>
  <c r="Z624" i="1"/>
  <c r="L624" i="1" s="1"/>
  <c r="P624" i="1" s="1"/>
  <c r="V624" i="1"/>
  <c r="AK625" i="1"/>
  <c r="AI625" i="1" s="1"/>
  <c r="AF625" i="1" s="1"/>
  <c r="AL625" i="1"/>
  <c r="AJ626" i="1" s="1"/>
  <c r="AH626" i="1" s="1"/>
  <c r="X255" i="9" l="1"/>
  <c r="Y255" i="9"/>
  <c r="M255" i="9"/>
  <c r="AR255" i="9"/>
  <c r="AP255" i="9"/>
  <c r="AO255" i="9" s="1"/>
  <c r="Z625" i="1"/>
  <c r="L625" i="1" s="1"/>
  <c r="P625" i="1" s="1"/>
  <c r="V625" i="1"/>
  <c r="AK626" i="1"/>
  <c r="AI626" i="1" s="1"/>
  <c r="AF626" i="1" s="1"/>
  <c r="AL626" i="1"/>
  <c r="AJ627" i="1" s="1"/>
  <c r="AH627" i="1" s="1"/>
  <c r="AT255" i="9" l="1"/>
  <c r="AK256" i="9"/>
  <c r="AL256" i="9" s="1"/>
  <c r="AM256" i="9" s="1"/>
  <c r="K256" i="9"/>
  <c r="Z626" i="1"/>
  <c r="L626" i="1" s="1"/>
  <c r="P626" i="1" s="1"/>
  <c r="V626" i="1"/>
  <c r="AK627" i="1"/>
  <c r="AI627" i="1" s="1"/>
  <c r="AF627" i="1" s="1"/>
  <c r="AL627" i="1"/>
  <c r="AJ628" i="1" s="1"/>
  <c r="AH628" i="1" s="1"/>
  <c r="AN256" i="9" l="1"/>
  <c r="S256" i="9"/>
  <c r="Z627" i="1"/>
  <c r="L627" i="1" s="1"/>
  <c r="P627" i="1" s="1"/>
  <c r="V627" i="1"/>
  <c r="AK628" i="1"/>
  <c r="AI628" i="1" s="1"/>
  <c r="AF628" i="1" s="1"/>
  <c r="AL628" i="1"/>
  <c r="AJ629" i="1" s="1"/>
  <c r="AH629" i="1" s="1"/>
  <c r="AF256" i="9" l="1"/>
  <c r="AA256" i="9"/>
  <c r="Z256" i="9"/>
  <c r="V256" i="9"/>
  <c r="U256" i="9" s="1"/>
  <c r="W256" i="9"/>
  <c r="T256" i="9" s="1"/>
  <c r="AB256" i="9" s="1"/>
  <c r="Z628" i="1"/>
  <c r="L628" i="1" s="1"/>
  <c r="P628" i="1" s="1"/>
  <c r="V628" i="1"/>
  <c r="AK629" i="1"/>
  <c r="AI629" i="1" s="1"/>
  <c r="AF629" i="1" s="1"/>
  <c r="AL629" i="1"/>
  <c r="AJ630" i="1" s="1"/>
  <c r="AH630" i="1" s="1"/>
  <c r="R256" i="9" l="1"/>
  <c r="AE256" i="9"/>
  <c r="AD256" i="9"/>
  <c r="AG256" i="9"/>
  <c r="L256" i="9"/>
  <c r="O256" i="9"/>
  <c r="AH256" i="9"/>
  <c r="Q256" i="9"/>
  <c r="AI256" i="9"/>
  <c r="AQ256" i="9"/>
  <c r="P256" i="9"/>
  <c r="AP256" i="9"/>
  <c r="AO256" i="9" s="1"/>
  <c r="Z629" i="1"/>
  <c r="L629" i="1" s="1"/>
  <c r="P629" i="1" s="1"/>
  <c r="V629" i="1"/>
  <c r="AK630" i="1"/>
  <c r="AI630" i="1" s="1"/>
  <c r="AF630" i="1" s="1"/>
  <c r="AL630" i="1"/>
  <c r="AJ631" i="1" s="1"/>
  <c r="AH631" i="1" s="1"/>
  <c r="Y256" i="9" l="1"/>
  <c r="X256" i="9"/>
  <c r="N256" i="9"/>
  <c r="AS256" i="9"/>
  <c r="AC256" i="9"/>
  <c r="AR256" i="9"/>
  <c r="AT256" i="9" s="1"/>
  <c r="M256" i="9"/>
  <c r="Z630" i="1"/>
  <c r="L630" i="1" s="1"/>
  <c r="P630" i="1" s="1"/>
  <c r="V630" i="1"/>
  <c r="AK631" i="1"/>
  <c r="AI631" i="1" s="1"/>
  <c r="AF631" i="1" s="1"/>
  <c r="AL631" i="1"/>
  <c r="AJ632" i="1" s="1"/>
  <c r="AH632" i="1" s="1"/>
  <c r="AK257" i="9" l="1"/>
  <c r="AL257" i="9"/>
  <c r="AM257" i="9" s="1"/>
  <c r="AN257" i="9"/>
  <c r="K257" i="9"/>
  <c r="Z631" i="1"/>
  <c r="L631" i="1" s="1"/>
  <c r="P631" i="1" s="1"/>
  <c r="V631" i="1"/>
  <c r="AK632" i="1"/>
  <c r="AI632" i="1" s="1"/>
  <c r="AF632" i="1" s="1"/>
  <c r="AL632" i="1"/>
  <c r="AJ633" i="1" s="1"/>
  <c r="AH633" i="1" s="1"/>
  <c r="S257" i="9" l="1"/>
  <c r="Z632" i="1"/>
  <c r="L632" i="1" s="1"/>
  <c r="P632" i="1" s="1"/>
  <c r="V632" i="1"/>
  <c r="AK633" i="1"/>
  <c r="AI633" i="1" s="1"/>
  <c r="AF633" i="1" s="1"/>
  <c r="AL633" i="1"/>
  <c r="AJ634" i="1" s="1"/>
  <c r="AH634" i="1" s="1"/>
  <c r="AF257" i="9" l="1"/>
  <c r="Z257" i="9"/>
  <c r="AA257" i="9"/>
  <c r="V257" i="9"/>
  <c r="U257" i="9" s="1"/>
  <c r="W257" i="9"/>
  <c r="T257" i="9" s="1"/>
  <c r="AB257" i="9" s="1"/>
  <c r="Z633" i="1"/>
  <c r="L633" i="1" s="1"/>
  <c r="P633" i="1" s="1"/>
  <c r="V633" i="1"/>
  <c r="AK634" i="1"/>
  <c r="AI634" i="1" s="1"/>
  <c r="AF634" i="1" s="1"/>
  <c r="AL634" i="1"/>
  <c r="AJ635" i="1" s="1"/>
  <c r="AH635" i="1" s="1"/>
  <c r="R257" i="9" l="1"/>
  <c r="AD257" i="9"/>
  <c r="AE257" i="9"/>
  <c r="AG257" i="9"/>
  <c r="AQ257" i="9"/>
  <c r="L257" i="9"/>
  <c r="AS257" i="9"/>
  <c r="N257" i="9"/>
  <c r="AC257" i="9"/>
  <c r="P257" i="9"/>
  <c r="O257" i="9"/>
  <c r="Q257" i="9"/>
  <c r="AH257" i="9"/>
  <c r="AI257" i="9"/>
  <c r="Z634" i="1"/>
  <c r="L634" i="1" s="1"/>
  <c r="P634" i="1" s="1"/>
  <c r="V634" i="1"/>
  <c r="AK635" i="1"/>
  <c r="AI635" i="1" s="1"/>
  <c r="AF635" i="1" s="1"/>
  <c r="AL635" i="1"/>
  <c r="AJ636" i="1" s="1"/>
  <c r="AH636" i="1" s="1"/>
  <c r="Y257" i="9" l="1"/>
  <c r="X257" i="9"/>
  <c r="M257" i="9"/>
  <c r="AR257" i="9"/>
  <c r="AP257" i="9"/>
  <c r="AO257" i="9" s="1"/>
  <c r="Z635" i="1"/>
  <c r="L635" i="1" s="1"/>
  <c r="P635" i="1" s="1"/>
  <c r="V635" i="1"/>
  <c r="AK636" i="1"/>
  <c r="AI636" i="1" s="1"/>
  <c r="AF636" i="1" s="1"/>
  <c r="AL636" i="1"/>
  <c r="AJ637" i="1" s="1"/>
  <c r="AH637" i="1" s="1"/>
  <c r="AT257" i="9" l="1"/>
  <c r="AK258" i="9" s="1"/>
  <c r="K258" i="9"/>
  <c r="Z636" i="1"/>
  <c r="L636" i="1" s="1"/>
  <c r="P636" i="1" s="1"/>
  <c r="V636" i="1"/>
  <c r="AK637" i="1"/>
  <c r="AI637" i="1" s="1"/>
  <c r="AF637" i="1" s="1"/>
  <c r="AL637" i="1"/>
  <c r="AJ638" i="1" s="1"/>
  <c r="AH638" i="1" s="1"/>
  <c r="AN258" i="9" l="1"/>
  <c r="AL258" i="9"/>
  <c r="AM258" i="9" s="1"/>
  <c r="S258" i="9"/>
  <c r="Z637" i="1"/>
  <c r="L637" i="1" s="1"/>
  <c r="P637" i="1" s="1"/>
  <c r="V637" i="1"/>
  <c r="AK638" i="1"/>
  <c r="AI638" i="1" s="1"/>
  <c r="AF638" i="1" s="1"/>
  <c r="AL638" i="1"/>
  <c r="AJ639" i="1" s="1"/>
  <c r="AH639" i="1" s="1"/>
  <c r="AF258" i="9" l="1"/>
  <c r="AA258" i="9"/>
  <c r="Z258" i="9"/>
  <c r="V258" i="9"/>
  <c r="U258" i="9" s="1"/>
  <c r="W258" i="9"/>
  <c r="T258" i="9" s="1"/>
  <c r="AB258" i="9" s="1"/>
  <c r="Z638" i="1"/>
  <c r="L638" i="1" s="1"/>
  <c r="P638" i="1" s="1"/>
  <c r="V638" i="1"/>
  <c r="AK639" i="1"/>
  <c r="AI639" i="1" s="1"/>
  <c r="AF639" i="1" s="1"/>
  <c r="AL639" i="1"/>
  <c r="AJ640" i="1" s="1"/>
  <c r="AH640" i="1" s="1"/>
  <c r="R258" i="9" l="1"/>
  <c r="AE258" i="9"/>
  <c r="AD258" i="9"/>
  <c r="AG258" i="9"/>
  <c r="L258" i="9"/>
  <c r="AQ258" i="9"/>
  <c r="AI258" i="9"/>
  <c r="AH258" i="9"/>
  <c r="Q258" i="9"/>
  <c r="O258" i="9"/>
  <c r="P258" i="9"/>
  <c r="Z639" i="1"/>
  <c r="L639" i="1" s="1"/>
  <c r="P639" i="1" s="1"/>
  <c r="V639" i="1"/>
  <c r="AK640" i="1"/>
  <c r="AI640" i="1" s="1"/>
  <c r="AF640" i="1" s="1"/>
  <c r="AL640" i="1"/>
  <c r="AJ641" i="1" s="1"/>
  <c r="AH641" i="1" s="1"/>
  <c r="Y258" i="9" l="1"/>
  <c r="X258" i="9"/>
  <c r="AR258" i="9"/>
  <c r="M258" i="9"/>
  <c r="AP258" i="9"/>
  <c r="AO258" i="9" s="1"/>
  <c r="AS258" i="9"/>
  <c r="N258" i="9"/>
  <c r="AC258" i="9"/>
  <c r="Z640" i="1"/>
  <c r="L640" i="1" s="1"/>
  <c r="P640" i="1" s="1"/>
  <c r="V640" i="1"/>
  <c r="AK641" i="1"/>
  <c r="AI641" i="1" s="1"/>
  <c r="AF641" i="1" s="1"/>
  <c r="AL641" i="1"/>
  <c r="AJ642" i="1" s="1"/>
  <c r="AH642" i="1" s="1"/>
  <c r="AT258" i="9" l="1"/>
  <c r="AK259" i="9"/>
  <c r="AL259" i="9" s="1"/>
  <c r="AM259" i="9" s="1"/>
  <c r="K259" i="9"/>
  <c r="Z641" i="1"/>
  <c r="L641" i="1" s="1"/>
  <c r="P641" i="1" s="1"/>
  <c r="V641" i="1"/>
  <c r="AK642" i="1"/>
  <c r="AI642" i="1" s="1"/>
  <c r="AF642" i="1" s="1"/>
  <c r="AL642" i="1"/>
  <c r="AJ643" i="1" s="1"/>
  <c r="AH643" i="1" s="1"/>
  <c r="AN259" i="9" l="1"/>
  <c r="S259" i="9"/>
  <c r="Z642" i="1"/>
  <c r="L642" i="1" s="1"/>
  <c r="P642" i="1" s="1"/>
  <c r="V642" i="1"/>
  <c r="AK643" i="1"/>
  <c r="AI643" i="1" s="1"/>
  <c r="AF643" i="1" s="1"/>
  <c r="AL643" i="1"/>
  <c r="AJ644" i="1" s="1"/>
  <c r="AH644" i="1" s="1"/>
  <c r="AF259" i="9" l="1"/>
  <c r="AA259" i="9"/>
  <c r="Z259" i="9"/>
  <c r="V259" i="9"/>
  <c r="U259" i="9" s="1"/>
  <c r="W259" i="9"/>
  <c r="T259" i="9" s="1"/>
  <c r="AB259" i="9" s="1"/>
  <c r="Z643" i="1"/>
  <c r="L643" i="1" s="1"/>
  <c r="P643" i="1" s="1"/>
  <c r="V643" i="1"/>
  <c r="AK644" i="1"/>
  <c r="AI644" i="1" s="1"/>
  <c r="AF644" i="1" s="1"/>
  <c r="AL644" i="1"/>
  <c r="AJ645" i="1" s="1"/>
  <c r="AH645" i="1" s="1"/>
  <c r="R259" i="9" l="1"/>
  <c r="AD259" i="9"/>
  <c r="AE259" i="9"/>
  <c r="AG259" i="9"/>
  <c r="L259" i="9"/>
  <c r="Q259" i="9"/>
  <c r="AI259" i="9"/>
  <c r="AH259" i="9"/>
  <c r="N259" i="9"/>
  <c r="AS259" i="9"/>
  <c r="AC259" i="9"/>
  <c r="P259" i="9"/>
  <c r="O259" i="9"/>
  <c r="AQ259" i="9"/>
  <c r="Z644" i="1"/>
  <c r="L644" i="1" s="1"/>
  <c r="P644" i="1" s="1"/>
  <c r="V644" i="1"/>
  <c r="AK645" i="1"/>
  <c r="AI645" i="1" s="1"/>
  <c r="AF645" i="1" s="1"/>
  <c r="AL645" i="1"/>
  <c r="AJ646" i="1" s="1"/>
  <c r="AH646" i="1" s="1"/>
  <c r="X259" i="9" l="1"/>
  <c r="Y259" i="9"/>
  <c r="AR259" i="9"/>
  <c r="M259" i="9"/>
  <c r="AP259" i="9"/>
  <c r="AO259" i="9" s="1"/>
  <c r="Z645" i="1"/>
  <c r="L645" i="1" s="1"/>
  <c r="P645" i="1" s="1"/>
  <c r="V645" i="1"/>
  <c r="AK646" i="1"/>
  <c r="AI646" i="1" s="1"/>
  <c r="AF646" i="1" s="1"/>
  <c r="AL646" i="1"/>
  <c r="AJ647" i="1" s="1"/>
  <c r="AH647" i="1" s="1"/>
  <c r="AT259" i="9" l="1"/>
  <c r="AK260" i="9" s="1"/>
  <c r="K260" i="9"/>
  <c r="Z646" i="1"/>
  <c r="L646" i="1" s="1"/>
  <c r="P646" i="1" s="1"/>
  <c r="V646" i="1"/>
  <c r="AK647" i="1"/>
  <c r="AI647" i="1" s="1"/>
  <c r="AF647" i="1" s="1"/>
  <c r="AL647" i="1"/>
  <c r="AJ648" i="1" s="1"/>
  <c r="AH648" i="1" s="1"/>
  <c r="AN260" i="9" l="1"/>
  <c r="AL260" i="9"/>
  <c r="AM260" i="9" s="1"/>
  <c r="S260" i="9"/>
  <c r="Z647" i="1"/>
  <c r="L647" i="1" s="1"/>
  <c r="P647" i="1" s="1"/>
  <c r="V647" i="1"/>
  <c r="AK648" i="1"/>
  <c r="AI648" i="1" s="1"/>
  <c r="AF648" i="1" s="1"/>
  <c r="AL648" i="1"/>
  <c r="AJ649" i="1" s="1"/>
  <c r="AH649" i="1" s="1"/>
  <c r="AF260" i="9" l="1"/>
  <c r="AA260" i="9"/>
  <c r="Z260" i="9"/>
  <c r="V260" i="9"/>
  <c r="U260" i="9" s="1"/>
  <c r="W260" i="9"/>
  <c r="T260" i="9" s="1"/>
  <c r="AB260" i="9" s="1"/>
  <c r="Z648" i="1"/>
  <c r="L648" i="1" s="1"/>
  <c r="P648" i="1" s="1"/>
  <c r="V648" i="1"/>
  <c r="AK649" i="1"/>
  <c r="AI649" i="1" s="1"/>
  <c r="AF649" i="1" s="1"/>
  <c r="AL649" i="1"/>
  <c r="AJ650" i="1" s="1"/>
  <c r="AH650" i="1" s="1"/>
  <c r="R260" i="9" l="1"/>
  <c r="AE260" i="9"/>
  <c r="AD260" i="9"/>
  <c r="AG260" i="9"/>
  <c r="L260" i="9"/>
  <c r="AQ260" i="9"/>
  <c r="O260" i="9"/>
  <c r="Q260" i="9"/>
  <c r="AH260" i="9"/>
  <c r="AI260" i="9"/>
  <c r="P260" i="9"/>
  <c r="AP260" i="9"/>
  <c r="AO260" i="9" s="1"/>
  <c r="Z649" i="1"/>
  <c r="L649" i="1" s="1"/>
  <c r="P649" i="1" s="1"/>
  <c r="V649" i="1"/>
  <c r="AK650" i="1"/>
  <c r="AI650" i="1" s="1"/>
  <c r="AF650" i="1" s="1"/>
  <c r="AL650" i="1"/>
  <c r="AJ651" i="1" s="1"/>
  <c r="AH651" i="1" s="1"/>
  <c r="Y260" i="9" l="1"/>
  <c r="X260" i="9"/>
  <c r="N260" i="9"/>
  <c r="AS260" i="9"/>
  <c r="AC260" i="9"/>
  <c r="M260" i="9"/>
  <c r="AR260" i="9"/>
  <c r="AT260" i="9" s="1"/>
  <c r="Z650" i="1"/>
  <c r="L650" i="1" s="1"/>
  <c r="P650" i="1" s="1"/>
  <c r="V650" i="1"/>
  <c r="AK651" i="1"/>
  <c r="AI651" i="1" s="1"/>
  <c r="AF651" i="1" s="1"/>
  <c r="AL651" i="1"/>
  <c r="AJ652" i="1" s="1"/>
  <c r="AH652" i="1" s="1"/>
  <c r="AK261" i="9" l="1"/>
  <c r="K261" i="9"/>
  <c r="AL261" i="9"/>
  <c r="AM261" i="9" s="1"/>
  <c r="AN261" i="9"/>
  <c r="Z651" i="1"/>
  <c r="L651" i="1" s="1"/>
  <c r="P651" i="1" s="1"/>
  <c r="V651" i="1"/>
  <c r="AK652" i="1"/>
  <c r="AI652" i="1" s="1"/>
  <c r="AF652" i="1" s="1"/>
  <c r="AL652" i="1"/>
  <c r="AJ653" i="1" s="1"/>
  <c r="AH653" i="1" s="1"/>
  <c r="S261" i="9" l="1"/>
  <c r="Z652" i="1"/>
  <c r="L652" i="1" s="1"/>
  <c r="P652" i="1" s="1"/>
  <c r="V652" i="1"/>
  <c r="AK653" i="1"/>
  <c r="AI653" i="1" s="1"/>
  <c r="AF653" i="1" s="1"/>
  <c r="AL653" i="1"/>
  <c r="AJ654" i="1" s="1"/>
  <c r="AH654" i="1" s="1"/>
  <c r="AF261" i="9" l="1"/>
  <c r="AA261" i="9"/>
  <c r="Z261" i="9"/>
  <c r="V261" i="9"/>
  <c r="U261" i="9" s="1"/>
  <c r="W261" i="9"/>
  <c r="T261" i="9" s="1"/>
  <c r="AB261" i="9" s="1"/>
  <c r="Z653" i="1"/>
  <c r="L653" i="1" s="1"/>
  <c r="P653" i="1" s="1"/>
  <c r="V653" i="1"/>
  <c r="AK654" i="1"/>
  <c r="AI654" i="1" s="1"/>
  <c r="AF654" i="1" s="1"/>
  <c r="AL654" i="1"/>
  <c r="AJ655" i="1" s="1"/>
  <c r="AH655" i="1" s="1"/>
  <c r="R261" i="9" l="1"/>
  <c r="AE261" i="9"/>
  <c r="AD261" i="9"/>
  <c r="AG261" i="9"/>
  <c r="L261" i="9"/>
  <c r="AS261" i="9"/>
  <c r="N261" i="9"/>
  <c r="O261" i="9"/>
  <c r="Q261" i="9"/>
  <c r="AI261" i="9"/>
  <c r="AH261" i="9"/>
  <c r="P261" i="9"/>
  <c r="AQ261" i="9"/>
  <c r="AC261" i="9"/>
  <c r="Z654" i="1"/>
  <c r="L654" i="1" s="1"/>
  <c r="P654" i="1" s="1"/>
  <c r="V654" i="1"/>
  <c r="AK655" i="1"/>
  <c r="AI655" i="1" s="1"/>
  <c r="AF655" i="1" s="1"/>
  <c r="AL655" i="1"/>
  <c r="AJ656" i="1" s="1"/>
  <c r="AH656" i="1" s="1"/>
  <c r="Y261" i="9" l="1"/>
  <c r="X261" i="9"/>
  <c r="M261" i="9"/>
  <c r="AR261" i="9"/>
  <c r="AP261" i="9"/>
  <c r="AO261" i="9" s="1"/>
  <c r="Z655" i="1"/>
  <c r="L655" i="1" s="1"/>
  <c r="P655" i="1" s="1"/>
  <c r="V655" i="1"/>
  <c r="AK656" i="1"/>
  <c r="AI656" i="1" s="1"/>
  <c r="AF656" i="1" s="1"/>
  <c r="AL656" i="1"/>
  <c r="AJ657" i="1" s="1"/>
  <c r="AH657" i="1" s="1"/>
  <c r="AT261" i="9" l="1"/>
  <c r="AK262" i="9" s="1"/>
  <c r="K262" i="9"/>
  <c r="Z656" i="1"/>
  <c r="L656" i="1" s="1"/>
  <c r="P656" i="1" s="1"/>
  <c r="V656" i="1"/>
  <c r="AK657" i="1"/>
  <c r="AI657" i="1" s="1"/>
  <c r="AF657" i="1" s="1"/>
  <c r="AL657" i="1"/>
  <c r="AJ658" i="1" s="1"/>
  <c r="AH658" i="1" s="1"/>
  <c r="AN262" i="9" l="1"/>
  <c r="AL262" i="9"/>
  <c r="AM262" i="9" s="1"/>
  <c r="S262" i="9"/>
  <c r="Z657" i="1"/>
  <c r="L657" i="1" s="1"/>
  <c r="P657" i="1" s="1"/>
  <c r="V657" i="1"/>
  <c r="AK658" i="1"/>
  <c r="AI658" i="1" s="1"/>
  <c r="AF658" i="1" s="1"/>
  <c r="AL658" i="1"/>
  <c r="AJ659" i="1" s="1"/>
  <c r="AH659" i="1" s="1"/>
  <c r="AF262" i="9" l="1"/>
  <c r="AA262" i="9"/>
  <c r="Z262" i="9"/>
  <c r="V262" i="9"/>
  <c r="AG262" i="9" s="1"/>
  <c r="W262" i="9"/>
  <c r="T262" i="9" s="1"/>
  <c r="AB262" i="9" s="1"/>
  <c r="Z658" i="1"/>
  <c r="L658" i="1" s="1"/>
  <c r="P658" i="1" s="1"/>
  <c r="V658" i="1"/>
  <c r="AK659" i="1"/>
  <c r="AI659" i="1" s="1"/>
  <c r="AF659" i="1" s="1"/>
  <c r="AL659" i="1"/>
  <c r="AJ660" i="1" s="1"/>
  <c r="AH660" i="1" s="1"/>
  <c r="U262" i="9" l="1"/>
  <c r="AI262" i="9"/>
  <c r="AH262" i="9"/>
  <c r="Q262" i="9"/>
  <c r="P262" i="9"/>
  <c r="O262" i="9"/>
  <c r="Z659" i="1"/>
  <c r="L659" i="1" s="1"/>
  <c r="P659" i="1" s="1"/>
  <c r="V659" i="1"/>
  <c r="AK660" i="1"/>
  <c r="AI660" i="1" s="1"/>
  <c r="AF660" i="1" s="1"/>
  <c r="AL660" i="1"/>
  <c r="AJ661" i="1" s="1"/>
  <c r="AH661" i="1" s="1"/>
  <c r="AE262" i="9" l="1"/>
  <c r="AD262" i="9"/>
  <c r="R262" i="9"/>
  <c r="AR262" i="9"/>
  <c r="M262" i="9"/>
  <c r="AP262" i="9"/>
  <c r="AO262" i="9" s="1"/>
  <c r="N262" i="9"/>
  <c r="AS262" i="9"/>
  <c r="AC262" i="9"/>
  <c r="Z660" i="1"/>
  <c r="L660" i="1" s="1"/>
  <c r="P660" i="1" s="1"/>
  <c r="V660" i="1"/>
  <c r="AK661" i="1"/>
  <c r="AI661" i="1" s="1"/>
  <c r="AF661" i="1" s="1"/>
  <c r="AL661" i="1"/>
  <c r="AJ662" i="1" s="1"/>
  <c r="AH662" i="1" s="1"/>
  <c r="Y262" i="9" l="1"/>
  <c r="X262" i="9"/>
  <c r="L262" i="9"/>
  <c r="AQ262" i="9"/>
  <c r="AT262" i="9"/>
  <c r="AK263" i="9" s="1"/>
  <c r="K263" i="9"/>
  <c r="Z661" i="1"/>
  <c r="L661" i="1" s="1"/>
  <c r="P661" i="1" s="1"/>
  <c r="V661" i="1"/>
  <c r="AK662" i="1"/>
  <c r="AI662" i="1" s="1"/>
  <c r="AF662" i="1" s="1"/>
  <c r="AL662" i="1"/>
  <c r="AJ663" i="1" s="1"/>
  <c r="AH663" i="1" s="1"/>
  <c r="AL263" i="9" l="1"/>
  <c r="AM263" i="9" s="1"/>
  <c r="AN263" i="9"/>
  <c r="S263" i="9"/>
  <c r="Z662" i="1"/>
  <c r="L662" i="1" s="1"/>
  <c r="P662" i="1" s="1"/>
  <c r="V662" i="1"/>
  <c r="AK663" i="1"/>
  <c r="AI663" i="1" s="1"/>
  <c r="AF663" i="1" s="1"/>
  <c r="AL663" i="1"/>
  <c r="AJ664" i="1" s="1"/>
  <c r="AH664" i="1" s="1"/>
  <c r="AF263" i="9" l="1"/>
  <c r="AA263" i="9"/>
  <c r="Z263" i="9"/>
  <c r="U263" i="9"/>
  <c r="R263" i="9"/>
  <c r="V263" i="9"/>
  <c r="AG263" i="9" s="1"/>
  <c r="W263" i="9"/>
  <c r="T263" i="9" s="1"/>
  <c r="AB263" i="9" s="1"/>
  <c r="AQ263" i="9"/>
  <c r="L263" i="9"/>
  <c r="Z663" i="1"/>
  <c r="L663" i="1" s="1"/>
  <c r="P663" i="1" s="1"/>
  <c r="V663" i="1"/>
  <c r="AK664" i="1"/>
  <c r="AI664" i="1" s="1"/>
  <c r="AF664" i="1" s="1"/>
  <c r="AL664" i="1"/>
  <c r="AJ665" i="1" s="1"/>
  <c r="AH665" i="1" s="1"/>
  <c r="AC263" i="9" l="1"/>
  <c r="Y263" i="9"/>
  <c r="X263" i="9"/>
  <c r="AD263" i="9"/>
  <c r="AE263" i="9"/>
  <c r="N263" i="9"/>
  <c r="AS263" i="9"/>
  <c r="AP263" i="9"/>
  <c r="AO263" i="9" s="1"/>
  <c r="Q263" i="9"/>
  <c r="AI263" i="9"/>
  <c r="AH263" i="9"/>
  <c r="O263" i="9"/>
  <c r="P263" i="9"/>
  <c r="Z664" i="1"/>
  <c r="L664" i="1" s="1"/>
  <c r="P664" i="1" s="1"/>
  <c r="V664" i="1"/>
  <c r="AK665" i="1"/>
  <c r="AI665" i="1" s="1"/>
  <c r="AF665" i="1" s="1"/>
  <c r="AL665" i="1"/>
  <c r="AJ666" i="1" s="1"/>
  <c r="AH666" i="1" s="1"/>
  <c r="M263" i="9" l="1"/>
  <c r="AR263" i="9"/>
  <c r="AT263" i="9" s="1"/>
  <c r="AK264" i="9" s="1"/>
  <c r="AL264" i="9" s="1"/>
  <c r="AM264" i="9" s="1"/>
  <c r="Z665" i="1"/>
  <c r="L665" i="1" s="1"/>
  <c r="P665" i="1" s="1"/>
  <c r="V665" i="1"/>
  <c r="AK666" i="1"/>
  <c r="AI666" i="1" s="1"/>
  <c r="AF666" i="1" s="1"/>
  <c r="AL666" i="1"/>
  <c r="AJ667" i="1" s="1"/>
  <c r="AH667" i="1" s="1"/>
  <c r="AN264" i="9" l="1"/>
  <c r="K264" i="9"/>
  <c r="Z666" i="1"/>
  <c r="L666" i="1" s="1"/>
  <c r="P666" i="1" s="1"/>
  <c r="V666" i="1"/>
  <c r="AK667" i="1"/>
  <c r="AI667" i="1" s="1"/>
  <c r="AF667" i="1" s="1"/>
  <c r="AL667" i="1"/>
  <c r="AJ668" i="1" s="1"/>
  <c r="AH668" i="1" s="1"/>
  <c r="S264" i="9" l="1"/>
  <c r="Z667" i="1"/>
  <c r="L667" i="1" s="1"/>
  <c r="P667" i="1" s="1"/>
  <c r="V667" i="1"/>
  <c r="AK668" i="1"/>
  <c r="AI668" i="1" s="1"/>
  <c r="AF668" i="1" s="1"/>
  <c r="AL668" i="1"/>
  <c r="AJ669" i="1" s="1"/>
  <c r="AH669" i="1" s="1"/>
  <c r="AF264" i="9" l="1"/>
  <c r="AA264" i="9"/>
  <c r="Z264" i="9"/>
  <c r="U264" i="9"/>
  <c r="V264" i="9"/>
  <c r="AG264" i="9" s="1"/>
  <c r="W264" i="9"/>
  <c r="T264" i="9" s="1"/>
  <c r="AB264" i="9" s="1"/>
  <c r="Z668" i="1"/>
  <c r="L668" i="1" s="1"/>
  <c r="P668" i="1" s="1"/>
  <c r="V668" i="1"/>
  <c r="AK669" i="1"/>
  <c r="AI669" i="1" s="1"/>
  <c r="AF669" i="1" s="1"/>
  <c r="AL669" i="1"/>
  <c r="AJ670" i="1" s="1"/>
  <c r="AH670" i="1" s="1"/>
  <c r="R264" i="9" l="1"/>
  <c r="AE264" i="9"/>
  <c r="AD264" i="9"/>
  <c r="O264" i="9"/>
  <c r="N264" i="9"/>
  <c r="AS264" i="9"/>
  <c r="P264" i="9"/>
  <c r="AP264" i="9"/>
  <c r="AO264" i="9" s="1"/>
  <c r="AH264" i="9"/>
  <c r="Q264" i="9"/>
  <c r="AI264" i="9"/>
  <c r="Z669" i="1"/>
  <c r="L669" i="1" s="1"/>
  <c r="P669" i="1" s="1"/>
  <c r="V669" i="1"/>
  <c r="AK670" i="1"/>
  <c r="AI670" i="1" s="1"/>
  <c r="AF670" i="1" s="1"/>
  <c r="AL670" i="1"/>
  <c r="AJ671" i="1" s="1"/>
  <c r="AH671" i="1" s="1"/>
  <c r="Y264" i="9" l="1"/>
  <c r="X264" i="9"/>
  <c r="L264" i="9"/>
  <c r="AC264" i="9"/>
  <c r="AQ264" i="9"/>
  <c r="M264" i="9"/>
  <c r="AR264" i="9"/>
  <c r="AT264" i="9" s="1"/>
  <c r="AK265" i="9" s="1"/>
  <c r="AL265" i="9" s="1"/>
  <c r="AM265" i="9" s="1"/>
  <c r="Z670" i="1"/>
  <c r="L670" i="1" s="1"/>
  <c r="P670" i="1" s="1"/>
  <c r="V670" i="1"/>
  <c r="AK671" i="1"/>
  <c r="AI671" i="1" s="1"/>
  <c r="AF671" i="1" s="1"/>
  <c r="AL671" i="1"/>
  <c r="AJ672" i="1" s="1"/>
  <c r="AH672" i="1" s="1"/>
  <c r="AN265" i="9" l="1"/>
  <c r="K265" i="9"/>
  <c r="Z671" i="1"/>
  <c r="L671" i="1" s="1"/>
  <c r="P671" i="1" s="1"/>
  <c r="V671" i="1"/>
  <c r="AK672" i="1"/>
  <c r="AI672" i="1" s="1"/>
  <c r="AF672" i="1" s="1"/>
  <c r="AL672" i="1"/>
  <c r="AJ673" i="1" s="1"/>
  <c r="AH673" i="1" s="1"/>
  <c r="S265" i="9" l="1"/>
  <c r="Z672" i="1"/>
  <c r="L672" i="1" s="1"/>
  <c r="P672" i="1" s="1"/>
  <c r="V672" i="1"/>
  <c r="AK673" i="1"/>
  <c r="AI673" i="1" s="1"/>
  <c r="AF673" i="1" s="1"/>
  <c r="AL673" i="1"/>
  <c r="AJ674" i="1" s="1"/>
  <c r="AH674" i="1" s="1"/>
  <c r="AF265" i="9" l="1"/>
  <c r="Z265" i="9"/>
  <c r="AA265" i="9"/>
  <c r="U265" i="9"/>
  <c r="V265" i="9"/>
  <c r="AG265" i="9" s="1"/>
  <c r="W265" i="9"/>
  <c r="T265" i="9" s="1"/>
  <c r="AB265" i="9" s="1"/>
  <c r="Z673" i="1"/>
  <c r="L673" i="1" s="1"/>
  <c r="P673" i="1" s="1"/>
  <c r="V673" i="1"/>
  <c r="AK674" i="1"/>
  <c r="AI674" i="1" s="1"/>
  <c r="AF674" i="1" s="1"/>
  <c r="AL674" i="1"/>
  <c r="AJ675" i="1" s="1"/>
  <c r="AH675" i="1" s="1"/>
  <c r="R265" i="9" l="1"/>
  <c r="AE265" i="9"/>
  <c r="AD265" i="9"/>
  <c r="O265" i="9"/>
  <c r="Q265" i="9"/>
  <c r="AI265" i="9"/>
  <c r="AH265" i="9"/>
  <c r="P265" i="9"/>
  <c r="Z674" i="1"/>
  <c r="L674" i="1" s="1"/>
  <c r="P674" i="1" s="1"/>
  <c r="V674" i="1"/>
  <c r="AK675" i="1"/>
  <c r="AI675" i="1" s="1"/>
  <c r="AF675" i="1" s="1"/>
  <c r="AL675" i="1"/>
  <c r="AJ676" i="1" s="1"/>
  <c r="AH676" i="1" s="1"/>
  <c r="Y265" i="9" l="1"/>
  <c r="X265" i="9"/>
  <c r="L265" i="9"/>
  <c r="AQ265" i="9"/>
  <c r="AS265" i="9"/>
  <c r="N265" i="9"/>
  <c r="AC265" i="9"/>
  <c r="M265" i="9"/>
  <c r="AR265" i="9"/>
  <c r="AP265" i="9"/>
  <c r="AO265" i="9" s="1"/>
  <c r="Z675" i="1"/>
  <c r="L675" i="1" s="1"/>
  <c r="P675" i="1" s="1"/>
  <c r="V675" i="1"/>
  <c r="AK676" i="1"/>
  <c r="AI676" i="1" s="1"/>
  <c r="AF676" i="1" s="1"/>
  <c r="AL676" i="1"/>
  <c r="AJ677" i="1" s="1"/>
  <c r="AH677" i="1" s="1"/>
  <c r="AT265" i="9" l="1"/>
  <c r="K266" i="9"/>
  <c r="AK266" i="9"/>
  <c r="Z676" i="1"/>
  <c r="L676" i="1" s="1"/>
  <c r="P676" i="1" s="1"/>
  <c r="V676" i="1"/>
  <c r="AK677" i="1"/>
  <c r="AI677" i="1" s="1"/>
  <c r="AF677" i="1" s="1"/>
  <c r="AL677" i="1"/>
  <c r="AJ678" i="1" s="1"/>
  <c r="AH678" i="1" s="1"/>
  <c r="S266" i="9" l="1"/>
  <c r="AL266" i="9"/>
  <c r="AM266" i="9" s="1"/>
  <c r="AN266" i="9"/>
  <c r="Z677" i="1"/>
  <c r="L677" i="1" s="1"/>
  <c r="P677" i="1" s="1"/>
  <c r="V677" i="1"/>
  <c r="AK678" i="1"/>
  <c r="AI678" i="1" s="1"/>
  <c r="AF678" i="1" s="1"/>
  <c r="AL678" i="1"/>
  <c r="AJ679" i="1" s="1"/>
  <c r="AH679" i="1" s="1"/>
  <c r="AF266" i="9" l="1"/>
  <c r="AA266" i="9"/>
  <c r="Z266" i="9"/>
  <c r="V266" i="9"/>
  <c r="AG266" i="9" s="1"/>
  <c r="U266" i="9"/>
  <c r="W266" i="9"/>
  <c r="T266" i="9" s="1"/>
  <c r="AB266" i="9" s="1"/>
  <c r="Z678" i="1"/>
  <c r="L678" i="1" s="1"/>
  <c r="P678" i="1" s="1"/>
  <c r="V678" i="1"/>
  <c r="AK679" i="1"/>
  <c r="AI679" i="1" s="1"/>
  <c r="AF679" i="1" s="1"/>
  <c r="AL679" i="1"/>
  <c r="AJ680" i="1" s="1"/>
  <c r="AH680" i="1" s="1"/>
  <c r="R266" i="9" l="1"/>
  <c r="AD266" i="9"/>
  <c r="AE266" i="9"/>
  <c r="L266" i="9"/>
  <c r="N266" i="9"/>
  <c r="AS266" i="9"/>
  <c r="AC266" i="9"/>
  <c r="O266" i="9"/>
  <c r="P266" i="9"/>
  <c r="AH266" i="9"/>
  <c r="Q266" i="9"/>
  <c r="AI266" i="9"/>
  <c r="Z679" i="1"/>
  <c r="L679" i="1" s="1"/>
  <c r="P679" i="1" s="1"/>
  <c r="V679" i="1"/>
  <c r="AK680" i="1"/>
  <c r="AI680" i="1" s="1"/>
  <c r="AF680" i="1" s="1"/>
  <c r="AL680" i="1"/>
  <c r="AJ681" i="1" s="1"/>
  <c r="AH681" i="1" s="1"/>
  <c r="Y266" i="9" l="1"/>
  <c r="X266" i="9"/>
  <c r="AQ266" i="9"/>
  <c r="AR266" i="9"/>
  <c r="M266" i="9"/>
  <c r="AP266" i="9"/>
  <c r="AO266" i="9" s="1"/>
  <c r="Z680" i="1"/>
  <c r="L680" i="1" s="1"/>
  <c r="P680" i="1" s="1"/>
  <c r="V680" i="1"/>
  <c r="AK681" i="1"/>
  <c r="AI681" i="1" s="1"/>
  <c r="AF681" i="1" s="1"/>
  <c r="AL681" i="1"/>
  <c r="AJ682" i="1" s="1"/>
  <c r="AH682" i="1" s="1"/>
  <c r="AT266" i="9" l="1"/>
  <c r="AK267" i="9" s="1"/>
  <c r="K267" i="9"/>
  <c r="Z681" i="1"/>
  <c r="L681" i="1" s="1"/>
  <c r="P681" i="1" s="1"/>
  <c r="V681" i="1"/>
  <c r="AK682" i="1"/>
  <c r="AI682" i="1" s="1"/>
  <c r="AF682" i="1" s="1"/>
  <c r="AL682" i="1"/>
  <c r="AJ683" i="1" s="1"/>
  <c r="AH683" i="1" s="1"/>
  <c r="AL267" i="9" l="1"/>
  <c r="AM267" i="9" s="1"/>
  <c r="AN267" i="9"/>
  <c r="S267" i="9"/>
  <c r="Z682" i="1"/>
  <c r="L682" i="1" s="1"/>
  <c r="P682" i="1" s="1"/>
  <c r="V682" i="1"/>
  <c r="AK683" i="1"/>
  <c r="AI683" i="1" s="1"/>
  <c r="AF683" i="1" s="1"/>
  <c r="AL683" i="1"/>
  <c r="AJ684" i="1" s="1"/>
  <c r="AH684" i="1" s="1"/>
  <c r="AF267" i="9" l="1"/>
  <c r="AA267" i="9"/>
  <c r="Z267" i="9"/>
  <c r="U267" i="9"/>
  <c r="V267" i="9"/>
  <c r="AG267" i="9" s="1"/>
  <c r="W267" i="9"/>
  <c r="T267" i="9" s="1"/>
  <c r="AB267" i="9" s="1"/>
  <c r="Z683" i="1"/>
  <c r="L683" i="1" s="1"/>
  <c r="P683" i="1" s="1"/>
  <c r="V683" i="1"/>
  <c r="AK684" i="1"/>
  <c r="AI684" i="1" s="1"/>
  <c r="AF684" i="1" s="1"/>
  <c r="AL684" i="1"/>
  <c r="AJ685" i="1" s="1"/>
  <c r="AH685" i="1" s="1"/>
  <c r="R267" i="9" l="1"/>
  <c r="AD267" i="9"/>
  <c r="AE267" i="9"/>
  <c r="P267" i="9"/>
  <c r="AS267" i="9"/>
  <c r="N267" i="9"/>
  <c r="O267" i="9"/>
  <c r="AI267" i="9"/>
  <c r="Q267" i="9"/>
  <c r="AH267" i="9"/>
  <c r="Z684" i="1"/>
  <c r="L684" i="1" s="1"/>
  <c r="P684" i="1" s="1"/>
  <c r="V684" i="1"/>
  <c r="AK685" i="1"/>
  <c r="AI685" i="1" s="1"/>
  <c r="AF685" i="1" s="1"/>
  <c r="AL685" i="1"/>
  <c r="AJ686" i="1" s="1"/>
  <c r="AH686" i="1" s="1"/>
  <c r="Y267" i="9" l="1"/>
  <c r="X267" i="9"/>
  <c r="AQ267" i="9"/>
  <c r="AC267" i="9"/>
  <c r="L267" i="9"/>
  <c r="M267" i="9"/>
  <c r="AR267" i="9"/>
  <c r="AP267" i="9"/>
  <c r="AO267" i="9" s="1"/>
  <c r="Z685" i="1"/>
  <c r="L685" i="1" s="1"/>
  <c r="P685" i="1" s="1"/>
  <c r="V685" i="1"/>
  <c r="AK686" i="1"/>
  <c r="AI686" i="1" s="1"/>
  <c r="AF686" i="1" s="1"/>
  <c r="AL686" i="1"/>
  <c r="AJ687" i="1" s="1"/>
  <c r="AH687" i="1" s="1"/>
  <c r="AT267" i="9" l="1"/>
  <c r="AK268" i="9" s="1"/>
  <c r="K268" i="9"/>
  <c r="Z686" i="1"/>
  <c r="L686" i="1" s="1"/>
  <c r="P686" i="1" s="1"/>
  <c r="V686" i="1"/>
  <c r="AK687" i="1"/>
  <c r="AI687" i="1" s="1"/>
  <c r="AF687" i="1" s="1"/>
  <c r="AL687" i="1"/>
  <c r="AJ688" i="1" s="1"/>
  <c r="AH688" i="1" s="1"/>
  <c r="AN268" i="9" l="1"/>
  <c r="AL268" i="9"/>
  <c r="AM268" i="9" s="1"/>
  <c r="S268" i="9"/>
  <c r="Z687" i="1"/>
  <c r="L687" i="1" s="1"/>
  <c r="P687" i="1" s="1"/>
  <c r="V687" i="1"/>
  <c r="AK688" i="1"/>
  <c r="AI688" i="1" s="1"/>
  <c r="AF688" i="1" s="1"/>
  <c r="AL688" i="1"/>
  <c r="AJ689" i="1" s="1"/>
  <c r="AH689" i="1" s="1"/>
  <c r="AF268" i="9" l="1"/>
  <c r="AA268" i="9"/>
  <c r="Z268" i="9"/>
  <c r="U268" i="9"/>
  <c r="V268" i="9"/>
  <c r="AG268" i="9" s="1"/>
  <c r="W268" i="9"/>
  <c r="T268" i="9" s="1"/>
  <c r="AB268" i="9" s="1"/>
  <c r="Z688" i="1"/>
  <c r="L688" i="1" s="1"/>
  <c r="P688" i="1" s="1"/>
  <c r="V688" i="1"/>
  <c r="AK689" i="1"/>
  <c r="AI689" i="1" s="1"/>
  <c r="AF689" i="1" s="1"/>
  <c r="AL689" i="1"/>
  <c r="AJ690" i="1" s="1"/>
  <c r="AH690" i="1" s="1"/>
  <c r="R268" i="9" l="1"/>
  <c r="AE268" i="9"/>
  <c r="AD268" i="9"/>
  <c r="O268" i="9"/>
  <c r="AH268" i="9"/>
  <c r="Q268" i="9"/>
  <c r="AI268" i="9"/>
  <c r="AQ268" i="9"/>
  <c r="P268" i="9"/>
  <c r="AP268" i="9"/>
  <c r="AO268" i="9" s="1"/>
  <c r="Z689" i="1"/>
  <c r="L689" i="1" s="1"/>
  <c r="P689" i="1" s="1"/>
  <c r="V689" i="1"/>
  <c r="AK690" i="1"/>
  <c r="AI690" i="1" s="1"/>
  <c r="AF690" i="1" s="1"/>
  <c r="AL690" i="1"/>
  <c r="AJ691" i="1" s="1"/>
  <c r="AH691" i="1" s="1"/>
  <c r="Y268" i="9" l="1"/>
  <c r="X268" i="9"/>
  <c r="L268" i="9"/>
  <c r="N268" i="9"/>
  <c r="AS268" i="9"/>
  <c r="AC268" i="9"/>
  <c r="AR268" i="9"/>
  <c r="AT268" i="9" s="1"/>
  <c r="M268" i="9"/>
  <c r="Z690" i="1"/>
  <c r="L690" i="1" s="1"/>
  <c r="P690" i="1" s="1"/>
  <c r="V690" i="1"/>
  <c r="AK691" i="1"/>
  <c r="AI691" i="1" s="1"/>
  <c r="AF691" i="1" s="1"/>
  <c r="AL691" i="1"/>
  <c r="AJ692" i="1" s="1"/>
  <c r="AH692" i="1" s="1"/>
  <c r="AK269" i="9" l="1"/>
  <c r="AL269" i="9"/>
  <c r="AM269" i="9" s="1"/>
  <c r="AN269" i="9"/>
  <c r="K269" i="9"/>
  <c r="Z691" i="1"/>
  <c r="L691" i="1" s="1"/>
  <c r="P691" i="1" s="1"/>
  <c r="V691" i="1"/>
  <c r="AK692" i="1"/>
  <c r="AI692" i="1" s="1"/>
  <c r="AF692" i="1" s="1"/>
  <c r="AL692" i="1"/>
  <c r="AJ693" i="1" s="1"/>
  <c r="AH693" i="1" s="1"/>
  <c r="S269" i="9" l="1"/>
  <c r="Z692" i="1"/>
  <c r="L692" i="1" s="1"/>
  <c r="P692" i="1" s="1"/>
  <c r="V692" i="1"/>
  <c r="AK693" i="1"/>
  <c r="AI693" i="1" s="1"/>
  <c r="AF693" i="1" s="1"/>
  <c r="AL693" i="1"/>
  <c r="AJ694" i="1" s="1"/>
  <c r="AH694" i="1" s="1"/>
  <c r="AF269" i="9" l="1"/>
  <c r="AA269" i="9"/>
  <c r="Z269" i="9"/>
  <c r="U269" i="9"/>
  <c r="V269" i="9"/>
  <c r="AG269" i="9" s="1"/>
  <c r="W269" i="9"/>
  <c r="T269" i="9" s="1"/>
  <c r="AB269" i="9" s="1"/>
  <c r="Z693" i="1"/>
  <c r="L693" i="1" s="1"/>
  <c r="P693" i="1" s="1"/>
  <c r="V693" i="1"/>
  <c r="AK694" i="1"/>
  <c r="AI694" i="1" s="1"/>
  <c r="AF694" i="1" s="1"/>
  <c r="AL694" i="1"/>
  <c r="AJ695" i="1" s="1"/>
  <c r="AH695" i="1" s="1"/>
  <c r="R269" i="9" l="1"/>
  <c r="AD269" i="9"/>
  <c r="AE269" i="9"/>
  <c r="AS269" i="9"/>
  <c r="N269" i="9"/>
  <c r="P269" i="9"/>
  <c r="AC269" i="9"/>
  <c r="O269" i="9"/>
  <c r="Q269" i="9"/>
  <c r="AH269" i="9"/>
  <c r="AI269" i="9"/>
  <c r="Z694" i="1"/>
  <c r="L694" i="1" s="1"/>
  <c r="P694" i="1" s="1"/>
  <c r="V694" i="1"/>
  <c r="AK695" i="1"/>
  <c r="AI695" i="1" s="1"/>
  <c r="AF695" i="1" s="1"/>
  <c r="AL695" i="1"/>
  <c r="AJ696" i="1" s="1"/>
  <c r="AH696" i="1" s="1"/>
  <c r="Y269" i="9" l="1"/>
  <c r="X269" i="9"/>
  <c r="AQ269" i="9"/>
  <c r="L269" i="9"/>
  <c r="M269" i="9"/>
  <c r="AR269" i="9"/>
  <c r="AP269" i="9"/>
  <c r="AO269" i="9" s="1"/>
  <c r="Z695" i="1"/>
  <c r="L695" i="1" s="1"/>
  <c r="P695" i="1" s="1"/>
  <c r="V695" i="1"/>
  <c r="AK696" i="1"/>
  <c r="AI696" i="1" s="1"/>
  <c r="AF696" i="1" s="1"/>
  <c r="AL696" i="1"/>
  <c r="AJ697" i="1" s="1"/>
  <c r="AH697" i="1" s="1"/>
  <c r="AT269" i="9" l="1"/>
  <c r="AK270" i="9" s="1"/>
  <c r="K270" i="9"/>
  <c r="Z696" i="1"/>
  <c r="L696" i="1" s="1"/>
  <c r="P696" i="1" s="1"/>
  <c r="V696" i="1"/>
  <c r="AK697" i="1"/>
  <c r="AI697" i="1" s="1"/>
  <c r="AF697" i="1" s="1"/>
  <c r="AL697" i="1"/>
  <c r="AJ698" i="1" s="1"/>
  <c r="AH698" i="1" s="1"/>
  <c r="AL270" i="9" l="1"/>
  <c r="AM270" i="9" s="1"/>
  <c r="AN270" i="9"/>
  <c r="S270" i="9"/>
  <c r="Z697" i="1"/>
  <c r="L697" i="1" s="1"/>
  <c r="P697" i="1" s="1"/>
  <c r="V697" i="1"/>
  <c r="AK698" i="1"/>
  <c r="AI698" i="1" s="1"/>
  <c r="AF698" i="1" s="1"/>
  <c r="AL698" i="1"/>
  <c r="AJ699" i="1" s="1"/>
  <c r="AH699" i="1" s="1"/>
  <c r="AF270" i="9" l="1"/>
  <c r="Z270" i="9"/>
  <c r="AA270" i="9"/>
  <c r="U270" i="9"/>
  <c r="V270" i="9"/>
  <c r="AG270" i="9" s="1"/>
  <c r="W270" i="9"/>
  <c r="T270" i="9" s="1"/>
  <c r="AB270" i="9" s="1"/>
  <c r="Z698" i="1"/>
  <c r="L698" i="1" s="1"/>
  <c r="P698" i="1" s="1"/>
  <c r="V698" i="1"/>
  <c r="AK699" i="1"/>
  <c r="AI699" i="1" s="1"/>
  <c r="AF699" i="1" s="1"/>
  <c r="AL699" i="1"/>
  <c r="AJ700" i="1" s="1"/>
  <c r="AH700" i="1" s="1"/>
  <c r="R270" i="9" l="1"/>
  <c r="AE270" i="9"/>
  <c r="AD270" i="9"/>
  <c r="AI270" i="9"/>
  <c r="AH270" i="9"/>
  <c r="Q270" i="9"/>
  <c r="O270" i="9"/>
  <c r="P270" i="9"/>
  <c r="Z699" i="1"/>
  <c r="L699" i="1" s="1"/>
  <c r="P699" i="1" s="1"/>
  <c r="V699" i="1"/>
  <c r="AK700" i="1"/>
  <c r="AI700" i="1" s="1"/>
  <c r="AF700" i="1" s="1"/>
  <c r="AL700" i="1"/>
  <c r="AJ701" i="1" s="1"/>
  <c r="AH701" i="1" s="1"/>
  <c r="Y270" i="9" l="1"/>
  <c r="X270" i="9"/>
  <c r="L270" i="9"/>
  <c r="AQ270" i="9"/>
  <c r="AR270" i="9"/>
  <c r="M270" i="9"/>
  <c r="AS270" i="9"/>
  <c r="N270" i="9"/>
  <c r="AC270" i="9"/>
  <c r="AP270" i="9"/>
  <c r="AO270" i="9" s="1"/>
  <c r="Z700" i="1"/>
  <c r="L700" i="1" s="1"/>
  <c r="P700" i="1" s="1"/>
  <c r="V700" i="1"/>
  <c r="AK701" i="1"/>
  <c r="AI701" i="1" s="1"/>
  <c r="AF701" i="1" s="1"/>
  <c r="AL701" i="1"/>
  <c r="AJ702" i="1" s="1"/>
  <c r="AH702" i="1" s="1"/>
  <c r="AT270" i="9" l="1"/>
  <c r="AK271" i="9"/>
  <c r="K271" i="9"/>
  <c r="Z701" i="1"/>
  <c r="L701" i="1" s="1"/>
  <c r="P701" i="1" s="1"/>
  <c r="V701" i="1"/>
  <c r="AK702" i="1"/>
  <c r="AI702" i="1" s="1"/>
  <c r="AF702" i="1" s="1"/>
  <c r="AL702" i="1"/>
  <c r="AJ703" i="1" s="1"/>
  <c r="AH703" i="1" s="1"/>
  <c r="S271" i="9" l="1"/>
  <c r="AL271" i="9"/>
  <c r="AM271" i="9" s="1"/>
  <c r="AN271" i="9"/>
  <c r="Z702" i="1"/>
  <c r="L702" i="1" s="1"/>
  <c r="P702" i="1" s="1"/>
  <c r="V702" i="1"/>
  <c r="AK703" i="1"/>
  <c r="AI703" i="1" s="1"/>
  <c r="AF703" i="1" s="1"/>
  <c r="AL703" i="1"/>
  <c r="AJ704" i="1" s="1"/>
  <c r="AH704" i="1" s="1"/>
  <c r="AF271" i="9" l="1"/>
  <c r="Z271" i="9"/>
  <c r="AA271" i="9"/>
  <c r="V271" i="9"/>
  <c r="AG271" i="9" s="1"/>
  <c r="U271" i="9"/>
  <c r="W271" i="9"/>
  <c r="T271" i="9" s="1"/>
  <c r="AB271" i="9" s="1"/>
  <c r="Z703" i="1"/>
  <c r="L703" i="1" s="1"/>
  <c r="P703" i="1" s="1"/>
  <c r="V703" i="1"/>
  <c r="AK704" i="1"/>
  <c r="AI704" i="1" s="1"/>
  <c r="AF704" i="1" s="1"/>
  <c r="AL704" i="1"/>
  <c r="AJ705" i="1" s="1"/>
  <c r="AH705" i="1" s="1"/>
  <c r="R271" i="9" l="1"/>
  <c r="AD271" i="9"/>
  <c r="AE271" i="9"/>
  <c r="P271" i="9"/>
  <c r="Q271" i="9"/>
  <c r="AI271" i="9"/>
  <c r="AH271" i="9"/>
  <c r="O271" i="9"/>
  <c r="Z704" i="1"/>
  <c r="L704" i="1" s="1"/>
  <c r="P704" i="1" s="1"/>
  <c r="V704" i="1"/>
  <c r="AK705" i="1"/>
  <c r="AI705" i="1" s="1"/>
  <c r="AF705" i="1" s="1"/>
  <c r="AL705" i="1"/>
  <c r="AJ706" i="1" s="1"/>
  <c r="AH706" i="1" s="1"/>
  <c r="Y271" i="9" l="1"/>
  <c r="X271" i="9"/>
  <c r="AQ271" i="9"/>
  <c r="L271" i="9"/>
  <c r="AR271" i="9"/>
  <c r="M271" i="9"/>
  <c r="N271" i="9"/>
  <c r="AS271" i="9"/>
  <c r="AC271" i="9"/>
  <c r="AP271" i="9"/>
  <c r="AO271" i="9" s="1"/>
  <c r="Z705" i="1"/>
  <c r="L705" i="1" s="1"/>
  <c r="P705" i="1" s="1"/>
  <c r="V705" i="1"/>
  <c r="AK706" i="1"/>
  <c r="AI706" i="1" s="1"/>
  <c r="AF706" i="1" s="1"/>
  <c r="AL706" i="1"/>
  <c r="AJ707" i="1" s="1"/>
  <c r="AH707" i="1" s="1"/>
  <c r="AT271" i="9" l="1"/>
  <c r="AK272" i="9"/>
  <c r="K272" i="9"/>
  <c r="Z706" i="1"/>
  <c r="L706" i="1" s="1"/>
  <c r="P706" i="1" s="1"/>
  <c r="V706" i="1"/>
  <c r="AK707" i="1"/>
  <c r="AI707" i="1" s="1"/>
  <c r="AF707" i="1" s="1"/>
  <c r="AL707" i="1"/>
  <c r="AJ708" i="1" s="1"/>
  <c r="AH708" i="1" s="1"/>
  <c r="S272" i="9" l="1"/>
  <c r="AL272" i="9"/>
  <c r="AM272" i="9" s="1"/>
  <c r="AN272" i="9"/>
  <c r="Z707" i="1"/>
  <c r="L707" i="1" s="1"/>
  <c r="P707" i="1" s="1"/>
  <c r="V707" i="1"/>
  <c r="AK708" i="1"/>
  <c r="AI708" i="1" s="1"/>
  <c r="AF708" i="1" s="1"/>
  <c r="AL708" i="1"/>
  <c r="AJ709" i="1" s="1"/>
  <c r="AH709" i="1" s="1"/>
  <c r="AF272" i="9" l="1"/>
  <c r="AA272" i="9"/>
  <c r="Z272" i="9"/>
  <c r="V272" i="9"/>
  <c r="AG272" i="9" s="1"/>
  <c r="U272" i="9"/>
  <c r="W272" i="9"/>
  <c r="T272" i="9" s="1"/>
  <c r="AB272" i="9" s="1"/>
  <c r="Z708" i="1"/>
  <c r="L708" i="1" s="1"/>
  <c r="P708" i="1" s="1"/>
  <c r="V708" i="1"/>
  <c r="AK709" i="1"/>
  <c r="AI709" i="1" s="1"/>
  <c r="AF709" i="1" s="1"/>
  <c r="AL709" i="1"/>
  <c r="AJ710" i="1" s="1"/>
  <c r="AH710" i="1" s="1"/>
  <c r="R272" i="9" l="1"/>
  <c r="AE272" i="9"/>
  <c r="AD272" i="9"/>
  <c r="O272" i="9"/>
  <c r="AQ272" i="9"/>
  <c r="Q272" i="9"/>
  <c r="AH272" i="9"/>
  <c r="AI272" i="9"/>
  <c r="P272" i="9"/>
  <c r="Z709" i="1"/>
  <c r="L709" i="1" s="1"/>
  <c r="P709" i="1" s="1"/>
  <c r="V709" i="1"/>
  <c r="AK710" i="1"/>
  <c r="AI710" i="1" s="1"/>
  <c r="AF710" i="1" s="1"/>
  <c r="AL710" i="1"/>
  <c r="AJ711" i="1" s="1"/>
  <c r="AH711" i="1" s="1"/>
  <c r="X272" i="9" l="1"/>
  <c r="Y272" i="9"/>
  <c r="L272" i="9"/>
  <c r="N272" i="9"/>
  <c r="AS272" i="9"/>
  <c r="AC272" i="9"/>
  <c r="M272" i="9"/>
  <c r="AR272" i="9"/>
  <c r="AP272" i="9"/>
  <c r="AO272" i="9" s="1"/>
  <c r="Z710" i="1"/>
  <c r="L710" i="1" s="1"/>
  <c r="P710" i="1" s="1"/>
  <c r="V710" i="1"/>
  <c r="AK711" i="1"/>
  <c r="AI711" i="1" s="1"/>
  <c r="AF711" i="1" s="1"/>
  <c r="AL711" i="1"/>
  <c r="AJ712" i="1" s="1"/>
  <c r="AH712" i="1" s="1"/>
  <c r="AT272" i="9" l="1"/>
  <c r="AK273" i="9" s="1"/>
  <c r="K273" i="9"/>
  <c r="Z711" i="1"/>
  <c r="L711" i="1" s="1"/>
  <c r="P711" i="1" s="1"/>
  <c r="V711" i="1"/>
  <c r="AK712" i="1"/>
  <c r="AI712" i="1" s="1"/>
  <c r="AF712" i="1" s="1"/>
  <c r="AL712" i="1"/>
  <c r="AJ713" i="1" s="1"/>
  <c r="AH713" i="1" s="1"/>
  <c r="AN273" i="9" l="1"/>
  <c r="AL273" i="9"/>
  <c r="AM273" i="9" s="1"/>
  <c r="S273" i="9"/>
  <c r="Z712" i="1"/>
  <c r="L712" i="1" s="1"/>
  <c r="P712" i="1" s="1"/>
  <c r="V712" i="1"/>
  <c r="AK713" i="1"/>
  <c r="AI713" i="1" s="1"/>
  <c r="AF713" i="1" s="1"/>
  <c r="AL713" i="1"/>
  <c r="AJ714" i="1" s="1"/>
  <c r="AH714" i="1" s="1"/>
  <c r="AF273" i="9" l="1"/>
  <c r="AA273" i="9"/>
  <c r="Z273" i="9"/>
  <c r="U273" i="9"/>
  <c r="V273" i="9"/>
  <c r="AG273" i="9" s="1"/>
  <c r="W273" i="9"/>
  <c r="T273" i="9" s="1"/>
  <c r="AB273" i="9" s="1"/>
  <c r="Z713" i="1"/>
  <c r="L713" i="1" s="1"/>
  <c r="P713" i="1" s="1"/>
  <c r="V713" i="1"/>
  <c r="AK714" i="1"/>
  <c r="AI714" i="1" s="1"/>
  <c r="AF714" i="1" s="1"/>
  <c r="AL714" i="1"/>
  <c r="AJ715" i="1" s="1"/>
  <c r="AH715" i="1" s="1"/>
  <c r="R273" i="9" l="1"/>
  <c r="AE273" i="9"/>
  <c r="AD273" i="9"/>
  <c r="O273" i="9"/>
  <c r="AS273" i="9"/>
  <c r="N273" i="9"/>
  <c r="P273" i="9"/>
  <c r="AP273" i="9"/>
  <c r="AO273" i="9" s="1"/>
  <c r="Q273" i="9"/>
  <c r="AI273" i="9"/>
  <c r="AH273" i="9"/>
  <c r="AQ273" i="9"/>
  <c r="AC273" i="9"/>
  <c r="Z714" i="1"/>
  <c r="L714" i="1" s="1"/>
  <c r="P714" i="1" s="1"/>
  <c r="V714" i="1"/>
  <c r="AK715" i="1"/>
  <c r="AI715" i="1" s="1"/>
  <c r="AF715" i="1" s="1"/>
  <c r="AL715" i="1"/>
  <c r="AJ716" i="1" s="1"/>
  <c r="AH716" i="1" s="1"/>
  <c r="Y273" i="9" l="1"/>
  <c r="X273" i="9"/>
  <c r="L273" i="9"/>
  <c r="M273" i="9"/>
  <c r="AR273" i="9"/>
  <c r="AT273" i="9" s="1"/>
  <c r="AK274" i="9" s="1"/>
  <c r="AL274" i="9" s="1"/>
  <c r="AM274" i="9" s="1"/>
  <c r="Z715" i="1"/>
  <c r="L715" i="1" s="1"/>
  <c r="P715" i="1" s="1"/>
  <c r="V715" i="1"/>
  <c r="AK716" i="1"/>
  <c r="AI716" i="1" s="1"/>
  <c r="AF716" i="1" s="1"/>
  <c r="AL716" i="1"/>
  <c r="AJ717" i="1" s="1"/>
  <c r="AH717" i="1" s="1"/>
  <c r="AN274" i="9" l="1"/>
  <c r="K274" i="9"/>
  <c r="Z716" i="1"/>
  <c r="L716" i="1" s="1"/>
  <c r="P716" i="1" s="1"/>
  <c r="V716" i="1"/>
  <c r="AK717" i="1"/>
  <c r="AI717" i="1" s="1"/>
  <c r="AF717" i="1" s="1"/>
  <c r="AL717" i="1"/>
  <c r="AJ718" i="1" s="1"/>
  <c r="AH718" i="1" s="1"/>
  <c r="S274" i="9" l="1"/>
  <c r="Z717" i="1"/>
  <c r="L717" i="1" s="1"/>
  <c r="P717" i="1" s="1"/>
  <c r="V717" i="1"/>
  <c r="AK718" i="1"/>
  <c r="AI718" i="1" s="1"/>
  <c r="AF718" i="1" s="1"/>
  <c r="AL718" i="1"/>
  <c r="AJ719" i="1" s="1"/>
  <c r="AH719" i="1" s="1"/>
  <c r="AF274" i="9" l="1"/>
  <c r="AA274" i="9"/>
  <c r="Z274" i="9"/>
  <c r="U274" i="9"/>
  <c r="V274" i="9"/>
  <c r="AG274" i="9" s="1"/>
  <c r="W274" i="9"/>
  <c r="T274" i="9" s="1"/>
  <c r="AB274" i="9" s="1"/>
  <c r="Z718" i="1"/>
  <c r="L718" i="1" s="1"/>
  <c r="P718" i="1" s="1"/>
  <c r="V718" i="1"/>
  <c r="AK719" i="1"/>
  <c r="AI719" i="1" s="1"/>
  <c r="AF719" i="1" s="1"/>
  <c r="AL719" i="1"/>
  <c r="AJ720" i="1" s="1"/>
  <c r="AH720" i="1" s="1"/>
  <c r="R274" i="9" l="1"/>
  <c r="AE274" i="9"/>
  <c r="AD274" i="9"/>
  <c r="AI274" i="9"/>
  <c r="AH274" i="9"/>
  <c r="Q274" i="9"/>
  <c r="O274" i="9"/>
  <c r="AQ274" i="9"/>
  <c r="P274" i="9"/>
  <c r="Z719" i="1"/>
  <c r="L719" i="1" s="1"/>
  <c r="P719" i="1" s="1"/>
  <c r="V719" i="1"/>
  <c r="AK720" i="1"/>
  <c r="AI720" i="1" s="1"/>
  <c r="AF720" i="1" s="1"/>
  <c r="AL720" i="1"/>
  <c r="AJ721" i="1" s="1"/>
  <c r="AH721" i="1" s="1"/>
  <c r="X274" i="9" l="1"/>
  <c r="Y274" i="9"/>
  <c r="L274" i="9"/>
  <c r="AR274" i="9"/>
  <c r="M274" i="9"/>
  <c r="AP274" i="9"/>
  <c r="AO274" i="9" s="1"/>
  <c r="N274" i="9"/>
  <c r="AS274" i="9"/>
  <c r="AC274" i="9"/>
  <c r="Z720" i="1"/>
  <c r="L720" i="1" s="1"/>
  <c r="P720" i="1" s="1"/>
  <c r="V720" i="1"/>
  <c r="AK721" i="1"/>
  <c r="AI721" i="1" s="1"/>
  <c r="AF721" i="1" s="1"/>
  <c r="AL721" i="1"/>
  <c r="AJ722" i="1" s="1"/>
  <c r="AH722" i="1" s="1"/>
  <c r="AT274" i="9" l="1"/>
  <c r="AK275" i="9" s="1"/>
  <c r="AL275" i="9" s="1"/>
  <c r="AM275" i="9" s="1"/>
  <c r="K275" i="9"/>
  <c r="Z721" i="1"/>
  <c r="L721" i="1" s="1"/>
  <c r="P721" i="1" s="1"/>
  <c r="V721" i="1"/>
  <c r="AK722" i="1"/>
  <c r="AI722" i="1" s="1"/>
  <c r="AF722" i="1" s="1"/>
  <c r="AL722" i="1"/>
  <c r="AJ723" i="1" s="1"/>
  <c r="AH723" i="1" s="1"/>
  <c r="AN275" i="9" l="1"/>
  <c r="S275" i="9"/>
  <c r="Z722" i="1"/>
  <c r="L722" i="1" s="1"/>
  <c r="P722" i="1" s="1"/>
  <c r="V722" i="1"/>
  <c r="AK723" i="1"/>
  <c r="AI723" i="1" s="1"/>
  <c r="AF723" i="1" s="1"/>
  <c r="AL723" i="1"/>
  <c r="AJ724" i="1" s="1"/>
  <c r="AH724" i="1" s="1"/>
  <c r="AF275" i="9" l="1"/>
  <c r="AA275" i="9"/>
  <c r="Z275" i="9"/>
  <c r="U275" i="9"/>
  <c r="V275" i="9"/>
  <c r="AG275" i="9" s="1"/>
  <c r="W275" i="9"/>
  <c r="T275" i="9" s="1"/>
  <c r="AB275" i="9" s="1"/>
  <c r="Z723" i="1"/>
  <c r="L723" i="1" s="1"/>
  <c r="P723" i="1" s="1"/>
  <c r="V723" i="1"/>
  <c r="AK724" i="1"/>
  <c r="AI724" i="1" s="1"/>
  <c r="AF724" i="1" s="1"/>
  <c r="AL724" i="1"/>
  <c r="AJ725" i="1" s="1"/>
  <c r="AH725" i="1" s="1"/>
  <c r="R275" i="9" l="1"/>
  <c r="AD275" i="9"/>
  <c r="AE275" i="9"/>
  <c r="N275" i="9"/>
  <c r="AS275" i="9"/>
  <c r="AP275" i="9"/>
  <c r="AO275" i="9" s="1"/>
  <c r="Q275" i="9"/>
  <c r="AI275" i="9"/>
  <c r="AH275" i="9"/>
  <c r="O275" i="9"/>
  <c r="P275" i="9"/>
  <c r="Z724" i="1"/>
  <c r="L724" i="1" s="1"/>
  <c r="P724" i="1" s="1"/>
  <c r="V724" i="1"/>
  <c r="AK725" i="1"/>
  <c r="AI725" i="1" s="1"/>
  <c r="AF725" i="1" s="1"/>
  <c r="AL725" i="1"/>
  <c r="AJ726" i="1" s="1"/>
  <c r="AH726" i="1" s="1"/>
  <c r="Y275" i="9" l="1"/>
  <c r="X275" i="9"/>
  <c r="AQ275" i="9"/>
  <c r="AC275" i="9"/>
  <c r="L275" i="9"/>
  <c r="M275" i="9"/>
  <c r="AR275" i="9"/>
  <c r="AT275" i="9" s="1"/>
  <c r="AK276" i="9" s="1"/>
  <c r="AL276" i="9" s="1"/>
  <c r="AM276" i="9" s="1"/>
  <c r="Z725" i="1"/>
  <c r="L725" i="1" s="1"/>
  <c r="P725" i="1" s="1"/>
  <c r="V725" i="1"/>
  <c r="AK726" i="1"/>
  <c r="AI726" i="1" s="1"/>
  <c r="AF726" i="1" s="1"/>
  <c r="AL726" i="1"/>
  <c r="AJ727" i="1" s="1"/>
  <c r="AH727" i="1" s="1"/>
  <c r="AN276" i="9" l="1"/>
  <c r="K276" i="9"/>
  <c r="Z726" i="1"/>
  <c r="L726" i="1" s="1"/>
  <c r="P726" i="1" s="1"/>
  <c r="V726" i="1"/>
  <c r="AK727" i="1"/>
  <c r="AI727" i="1" s="1"/>
  <c r="AF727" i="1" s="1"/>
  <c r="AL727" i="1"/>
  <c r="AJ728" i="1" s="1"/>
  <c r="AH728" i="1" s="1"/>
  <c r="S276" i="9" l="1"/>
  <c r="Z727" i="1"/>
  <c r="L727" i="1" s="1"/>
  <c r="P727" i="1" s="1"/>
  <c r="V727" i="1"/>
  <c r="AK728" i="1"/>
  <c r="AI728" i="1" s="1"/>
  <c r="AF728" i="1" s="1"/>
  <c r="AL728" i="1"/>
  <c r="AJ729" i="1" s="1"/>
  <c r="AH729" i="1" s="1"/>
  <c r="AF276" i="9" l="1"/>
  <c r="AA276" i="9"/>
  <c r="Z276" i="9"/>
  <c r="U276" i="9"/>
  <c r="V276" i="9"/>
  <c r="AG276" i="9" s="1"/>
  <c r="W276" i="9"/>
  <c r="T276" i="9" s="1"/>
  <c r="AB276" i="9" s="1"/>
  <c r="Z728" i="1"/>
  <c r="L728" i="1" s="1"/>
  <c r="P728" i="1" s="1"/>
  <c r="V728" i="1"/>
  <c r="AK729" i="1"/>
  <c r="AI729" i="1" s="1"/>
  <c r="AF729" i="1" s="1"/>
  <c r="AL729" i="1"/>
  <c r="AJ730" i="1" s="1"/>
  <c r="AH730" i="1" s="1"/>
  <c r="R276" i="9" l="1"/>
  <c r="AE276" i="9"/>
  <c r="AD276" i="9"/>
  <c r="P276" i="9"/>
  <c r="O276" i="9"/>
  <c r="AS276" i="9"/>
  <c r="N276" i="9"/>
  <c r="AH276" i="9"/>
  <c r="Q276" i="9"/>
  <c r="AI276" i="9"/>
  <c r="AQ276" i="9"/>
  <c r="Z729" i="1"/>
  <c r="L729" i="1" s="1"/>
  <c r="P729" i="1" s="1"/>
  <c r="V729" i="1"/>
  <c r="AK730" i="1"/>
  <c r="AI730" i="1" s="1"/>
  <c r="AF730" i="1" s="1"/>
  <c r="AL730" i="1"/>
  <c r="AJ731" i="1" s="1"/>
  <c r="AH731" i="1" s="1"/>
  <c r="Y276" i="9" l="1"/>
  <c r="X276" i="9"/>
  <c r="AC276" i="9"/>
  <c r="L276" i="9"/>
  <c r="AR276" i="9"/>
  <c r="M276" i="9"/>
  <c r="AP276" i="9"/>
  <c r="AO276" i="9" s="1"/>
  <c r="Z730" i="1"/>
  <c r="L730" i="1" s="1"/>
  <c r="P730" i="1" s="1"/>
  <c r="V730" i="1"/>
  <c r="AK731" i="1"/>
  <c r="AI731" i="1" s="1"/>
  <c r="AF731" i="1" s="1"/>
  <c r="AL731" i="1"/>
  <c r="AJ732" i="1" s="1"/>
  <c r="AH732" i="1" s="1"/>
  <c r="AT276" i="9" l="1"/>
  <c r="AK277" i="9" s="1"/>
  <c r="K277" i="9"/>
  <c r="Z731" i="1"/>
  <c r="L731" i="1" s="1"/>
  <c r="P731" i="1" s="1"/>
  <c r="V731" i="1"/>
  <c r="AK732" i="1"/>
  <c r="AI732" i="1" s="1"/>
  <c r="AF732" i="1" s="1"/>
  <c r="AL732" i="1"/>
  <c r="AJ733" i="1" s="1"/>
  <c r="AH733" i="1" s="1"/>
  <c r="AN277" i="9" l="1"/>
  <c r="AL277" i="9"/>
  <c r="AM277" i="9" s="1"/>
  <c r="S277" i="9"/>
  <c r="Z732" i="1"/>
  <c r="L732" i="1" s="1"/>
  <c r="P732" i="1" s="1"/>
  <c r="V732" i="1"/>
  <c r="AK733" i="1"/>
  <c r="AI733" i="1" s="1"/>
  <c r="AF733" i="1" s="1"/>
  <c r="AL733" i="1"/>
  <c r="AJ734" i="1" s="1"/>
  <c r="AH734" i="1" s="1"/>
  <c r="AF277" i="9" l="1"/>
  <c r="Z277" i="9"/>
  <c r="AA277" i="9"/>
  <c r="U277" i="9"/>
  <c r="V277" i="9"/>
  <c r="AG277" i="9" s="1"/>
  <c r="W277" i="9"/>
  <c r="T277" i="9" s="1"/>
  <c r="AB277" i="9" s="1"/>
  <c r="Z733" i="1"/>
  <c r="L733" i="1" s="1"/>
  <c r="P733" i="1" s="1"/>
  <c r="V733" i="1"/>
  <c r="AK734" i="1"/>
  <c r="AI734" i="1" s="1"/>
  <c r="AF734" i="1" s="1"/>
  <c r="AL734" i="1"/>
  <c r="AJ735" i="1" s="1"/>
  <c r="AH735" i="1" s="1"/>
  <c r="R277" i="9" l="1"/>
  <c r="AD277" i="9"/>
  <c r="AE277" i="9"/>
  <c r="P277" i="9"/>
  <c r="O277" i="9"/>
  <c r="AQ277" i="9"/>
  <c r="Q277" i="9"/>
  <c r="AI277" i="9"/>
  <c r="AH277" i="9"/>
  <c r="Z734" i="1"/>
  <c r="L734" i="1" s="1"/>
  <c r="P734" i="1" s="1"/>
  <c r="V734" i="1"/>
  <c r="AK735" i="1"/>
  <c r="AI735" i="1" s="1"/>
  <c r="AF735" i="1" s="1"/>
  <c r="AL735" i="1"/>
  <c r="AJ736" i="1" s="1"/>
  <c r="AH736" i="1" s="1"/>
  <c r="Y277" i="9" l="1"/>
  <c r="X277" i="9"/>
  <c r="L277" i="9"/>
  <c r="M277" i="9"/>
  <c r="AR277" i="9"/>
  <c r="AP277" i="9"/>
  <c r="AO277" i="9" s="1"/>
  <c r="AS277" i="9"/>
  <c r="N277" i="9"/>
  <c r="AC277" i="9"/>
  <c r="Z735" i="1"/>
  <c r="L735" i="1" s="1"/>
  <c r="P735" i="1" s="1"/>
  <c r="V735" i="1"/>
  <c r="AK736" i="1"/>
  <c r="AI736" i="1" s="1"/>
  <c r="AF736" i="1" s="1"/>
  <c r="AL736" i="1"/>
  <c r="AJ737" i="1" s="1"/>
  <c r="AH737" i="1" s="1"/>
  <c r="AT277" i="9" l="1"/>
  <c r="AK278" i="9"/>
  <c r="AL278" i="9" s="1"/>
  <c r="AM278" i="9" s="1"/>
  <c r="K278" i="9"/>
  <c r="Z736" i="1"/>
  <c r="L736" i="1" s="1"/>
  <c r="P736" i="1" s="1"/>
  <c r="V736" i="1"/>
  <c r="AK737" i="1"/>
  <c r="AI737" i="1" s="1"/>
  <c r="AF737" i="1" s="1"/>
  <c r="AL737" i="1"/>
  <c r="AJ738" i="1" s="1"/>
  <c r="AH738" i="1" s="1"/>
  <c r="AN278" i="9" l="1"/>
  <c r="S278" i="9"/>
  <c r="Z737" i="1"/>
  <c r="L737" i="1" s="1"/>
  <c r="P737" i="1" s="1"/>
  <c r="V737" i="1"/>
  <c r="AK738" i="1"/>
  <c r="AI738" i="1" s="1"/>
  <c r="AF738" i="1" s="1"/>
  <c r="AL738" i="1"/>
  <c r="AJ739" i="1" s="1"/>
  <c r="AH739" i="1" s="1"/>
  <c r="AF278" i="9" l="1"/>
  <c r="Z278" i="9"/>
  <c r="AA278" i="9"/>
  <c r="U278" i="9"/>
  <c r="V278" i="9"/>
  <c r="AG278" i="9" s="1"/>
  <c r="W278" i="9"/>
  <c r="T278" i="9" s="1"/>
  <c r="AB278" i="9" s="1"/>
  <c r="Z738" i="1"/>
  <c r="L738" i="1" s="1"/>
  <c r="P738" i="1" s="1"/>
  <c r="V738" i="1"/>
  <c r="AK739" i="1"/>
  <c r="AI739" i="1" s="1"/>
  <c r="AF739" i="1" s="1"/>
  <c r="AL739" i="1"/>
  <c r="AJ740" i="1" s="1"/>
  <c r="AH740" i="1" s="1"/>
  <c r="R278" i="9" l="1"/>
  <c r="AE278" i="9"/>
  <c r="AD278" i="9"/>
  <c r="N278" i="9"/>
  <c r="AS278" i="9"/>
  <c r="AC278" i="9"/>
  <c r="Q278" i="9"/>
  <c r="AH278" i="9"/>
  <c r="AI278" i="9"/>
  <c r="P278" i="9"/>
  <c r="O278" i="9"/>
  <c r="Z739" i="1"/>
  <c r="L739" i="1" s="1"/>
  <c r="P739" i="1" s="1"/>
  <c r="V739" i="1"/>
  <c r="AK740" i="1"/>
  <c r="AI740" i="1" s="1"/>
  <c r="AF740" i="1" s="1"/>
  <c r="AL740" i="1"/>
  <c r="AJ741" i="1" s="1"/>
  <c r="AH741" i="1" s="1"/>
  <c r="Y278" i="9" l="1"/>
  <c r="X278" i="9"/>
  <c r="L278" i="9"/>
  <c r="AQ278" i="9"/>
  <c r="AR278" i="9"/>
  <c r="M278" i="9"/>
  <c r="AP278" i="9"/>
  <c r="AO278" i="9" s="1"/>
  <c r="Z740" i="1"/>
  <c r="L740" i="1" s="1"/>
  <c r="P740" i="1" s="1"/>
  <c r="V740" i="1"/>
  <c r="AK741" i="1"/>
  <c r="AI741" i="1" s="1"/>
  <c r="AF741" i="1" s="1"/>
  <c r="AL741" i="1"/>
  <c r="AJ742" i="1" s="1"/>
  <c r="AH742" i="1" s="1"/>
  <c r="AT278" i="9" l="1"/>
  <c r="AK279" i="9" s="1"/>
  <c r="K279" i="9"/>
  <c r="Z741" i="1"/>
  <c r="L741" i="1" s="1"/>
  <c r="P741" i="1" s="1"/>
  <c r="V741" i="1"/>
  <c r="AK742" i="1"/>
  <c r="AI742" i="1" s="1"/>
  <c r="AF742" i="1" s="1"/>
  <c r="AL742" i="1"/>
  <c r="AJ743" i="1" s="1"/>
  <c r="AH743" i="1" s="1"/>
  <c r="AN279" i="9" l="1"/>
  <c r="AL279" i="9"/>
  <c r="AM279" i="9" s="1"/>
  <c r="S279" i="9"/>
  <c r="Z742" i="1"/>
  <c r="L742" i="1" s="1"/>
  <c r="P742" i="1" s="1"/>
  <c r="V742" i="1"/>
  <c r="AK743" i="1"/>
  <c r="AI743" i="1" s="1"/>
  <c r="AF743" i="1" s="1"/>
  <c r="AL743" i="1"/>
  <c r="AJ744" i="1" s="1"/>
  <c r="AH744" i="1" s="1"/>
  <c r="AF279" i="9" l="1"/>
  <c r="AA279" i="9"/>
  <c r="Z279" i="9"/>
  <c r="U279" i="9"/>
  <c r="V279" i="9"/>
  <c r="AG279" i="9" s="1"/>
  <c r="W279" i="9"/>
  <c r="T279" i="9" s="1"/>
  <c r="AB279" i="9" s="1"/>
  <c r="Z743" i="1"/>
  <c r="L743" i="1" s="1"/>
  <c r="P743" i="1" s="1"/>
  <c r="V743" i="1"/>
  <c r="AK744" i="1"/>
  <c r="AI744" i="1" s="1"/>
  <c r="AF744" i="1" s="1"/>
  <c r="AL744" i="1"/>
  <c r="AJ745" i="1" s="1"/>
  <c r="AH745" i="1" s="1"/>
  <c r="R279" i="9" l="1"/>
  <c r="AE279" i="9"/>
  <c r="AD279" i="9"/>
  <c r="AS279" i="9"/>
  <c r="N279" i="9"/>
  <c r="O279" i="9"/>
  <c r="AC279" i="9"/>
  <c r="AQ279" i="9"/>
  <c r="AI279" i="9"/>
  <c r="AH279" i="9"/>
  <c r="Q279" i="9"/>
  <c r="P279" i="9"/>
  <c r="Z744" i="1"/>
  <c r="L744" i="1" s="1"/>
  <c r="P744" i="1" s="1"/>
  <c r="V744" i="1"/>
  <c r="AK745" i="1"/>
  <c r="AI745" i="1" s="1"/>
  <c r="AF745" i="1" s="1"/>
  <c r="AL745" i="1"/>
  <c r="AJ746" i="1" s="1"/>
  <c r="AH746" i="1" s="1"/>
  <c r="Y279" i="9" l="1"/>
  <c r="X279" i="9"/>
  <c r="L279" i="9"/>
  <c r="M279" i="9"/>
  <c r="AR279" i="9"/>
  <c r="AP279" i="9"/>
  <c r="AO279" i="9" s="1"/>
  <c r="Z745" i="1"/>
  <c r="L745" i="1" s="1"/>
  <c r="P745" i="1" s="1"/>
  <c r="V745" i="1"/>
  <c r="AK746" i="1"/>
  <c r="AI746" i="1" s="1"/>
  <c r="AF746" i="1" s="1"/>
  <c r="AL746" i="1"/>
  <c r="AJ747" i="1" s="1"/>
  <c r="AH747" i="1" s="1"/>
  <c r="AT279" i="9" l="1"/>
  <c r="AK280" i="9" s="1"/>
  <c r="K280" i="9"/>
  <c r="Z746" i="1"/>
  <c r="L746" i="1" s="1"/>
  <c r="P746" i="1" s="1"/>
  <c r="V746" i="1"/>
  <c r="AK747" i="1"/>
  <c r="AI747" i="1" s="1"/>
  <c r="AF747" i="1" s="1"/>
  <c r="AL747" i="1"/>
  <c r="AJ748" i="1" s="1"/>
  <c r="AH748" i="1" s="1"/>
  <c r="AN280" i="9" l="1"/>
  <c r="AL280" i="9"/>
  <c r="AM280" i="9" s="1"/>
  <c r="S280" i="9"/>
  <c r="Z747" i="1"/>
  <c r="L747" i="1" s="1"/>
  <c r="P747" i="1" s="1"/>
  <c r="V747" i="1"/>
  <c r="AK748" i="1"/>
  <c r="AI748" i="1" s="1"/>
  <c r="AF748" i="1" s="1"/>
  <c r="AL748" i="1"/>
  <c r="AJ749" i="1" s="1"/>
  <c r="AH749" i="1" s="1"/>
  <c r="AA280" i="9" l="1"/>
  <c r="AF280" i="9"/>
  <c r="Z280" i="9"/>
  <c r="U280" i="9"/>
  <c r="V280" i="9"/>
  <c r="AG280" i="9" s="1"/>
  <c r="W280" i="9"/>
  <c r="T280" i="9" s="1"/>
  <c r="AB280" i="9" s="1"/>
  <c r="Z748" i="1"/>
  <c r="L748" i="1" s="1"/>
  <c r="P748" i="1" s="1"/>
  <c r="V748" i="1"/>
  <c r="AK749" i="1"/>
  <c r="AI749" i="1" s="1"/>
  <c r="AF749" i="1" s="1"/>
  <c r="AL749" i="1"/>
  <c r="AJ750" i="1" s="1"/>
  <c r="AH750" i="1" s="1"/>
  <c r="R280" i="9" l="1"/>
  <c r="AE280" i="9"/>
  <c r="AD280" i="9"/>
  <c r="Q280" i="9"/>
  <c r="AI280" i="9"/>
  <c r="AH280" i="9"/>
  <c r="P280" i="9"/>
  <c r="O280" i="9"/>
  <c r="AP280" i="9"/>
  <c r="AO280" i="9" s="1"/>
  <c r="Z749" i="1"/>
  <c r="L749" i="1" s="1"/>
  <c r="P749" i="1" s="1"/>
  <c r="V749" i="1"/>
  <c r="AK750" i="1"/>
  <c r="AI750" i="1" s="1"/>
  <c r="AF750" i="1" s="1"/>
  <c r="AL750" i="1"/>
  <c r="AJ751" i="1" s="1"/>
  <c r="AH751" i="1" s="1"/>
  <c r="Y280" i="9" l="1"/>
  <c r="X280" i="9"/>
  <c r="L280" i="9"/>
  <c r="AQ280" i="9"/>
  <c r="AR280" i="9"/>
  <c r="M280" i="9"/>
  <c r="N280" i="9"/>
  <c r="AS280" i="9"/>
  <c r="AC280" i="9"/>
  <c r="Z750" i="1"/>
  <c r="L750" i="1" s="1"/>
  <c r="P750" i="1" s="1"/>
  <c r="V750" i="1"/>
  <c r="AK751" i="1"/>
  <c r="AI751" i="1" s="1"/>
  <c r="AF751" i="1" s="1"/>
  <c r="AL751" i="1"/>
  <c r="AJ752" i="1" s="1"/>
  <c r="AH752" i="1" s="1"/>
  <c r="AT280" i="9" l="1"/>
  <c r="AK281" i="9" s="1"/>
  <c r="K281" i="9"/>
  <c r="Z751" i="1"/>
  <c r="L751" i="1" s="1"/>
  <c r="P751" i="1" s="1"/>
  <c r="V751" i="1"/>
  <c r="AK752" i="1"/>
  <c r="AI752" i="1" s="1"/>
  <c r="AF752" i="1" s="1"/>
  <c r="AL752" i="1"/>
  <c r="AJ753" i="1" s="1"/>
  <c r="AH753" i="1" s="1"/>
  <c r="AL281" i="9" l="1"/>
  <c r="AM281" i="9" s="1"/>
  <c r="AN281" i="9"/>
  <c r="S281" i="9"/>
  <c r="Z752" i="1"/>
  <c r="L752" i="1" s="1"/>
  <c r="P752" i="1" s="1"/>
  <c r="V752" i="1"/>
  <c r="AK753" i="1"/>
  <c r="AI753" i="1" s="1"/>
  <c r="AF753" i="1" s="1"/>
  <c r="AL753" i="1"/>
  <c r="AJ754" i="1" s="1"/>
  <c r="AH754" i="1" s="1"/>
  <c r="AF281" i="9" l="1"/>
  <c r="AA281" i="9"/>
  <c r="Z281" i="9"/>
  <c r="U281" i="9"/>
  <c r="V281" i="9"/>
  <c r="AG281" i="9" s="1"/>
  <c r="W281" i="9"/>
  <c r="T281" i="9" s="1"/>
  <c r="AB281" i="9" s="1"/>
  <c r="Z753" i="1"/>
  <c r="L753" i="1" s="1"/>
  <c r="P753" i="1" s="1"/>
  <c r="V753" i="1"/>
  <c r="AK754" i="1"/>
  <c r="AI754" i="1" s="1"/>
  <c r="AF754" i="1" s="1"/>
  <c r="AL754" i="1"/>
  <c r="AJ755" i="1" s="1"/>
  <c r="AH755" i="1" s="1"/>
  <c r="R281" i="9" l="1"/>
  <c r="AE281" i="9"/>
  <c r="AD281" i="9"/>
  <c r="N281" i="9"/>
  <c r="AS281" i="9"/>
  <c r="O281" i="9"/>
  <c r="AQ281" i="9"/>
  <c r="AH281" i="9"/>
  <c r="Q281" i="9"/>
  <c r="AI281" i="9"/>
  <c r="P281" i="9"/>
  <c r="AC281" i="9"/>
  <c r="Z754" i="1"/>
  <c r="L754" i="1" s="1"/>
  <c r="P754" i="1" s="1"/>
  <c r="V754" i="1"/>
  <c r="AK755" i="1"/>
  <c r="AI755" i="1" s="1"/>
  <c r="AF755" i="1" s="1"/>
  <c r="AL755" i="1"/>
  <c r="AJ756" i="1" s="1"/>
  <c r="AH756" i="1" s="1"/>
  <c r="Y281" i="9" l="1"/>
  <c r="X281" i="9"/>
  <c r="L281" i="9"/>
  <c r="M281" i="9"/>
  <c r="AR281" i="9"/>
  <c r="AP281" i="9"/>
  <c r="AO281" i="9" s="1"/>
  <c r="Z755" i="1"/>
  <c r="L755" i="1" s="1"/>
  <c r="P755" i="1" s="1"/>
  <c r="V755" i="1"/>
  <c r="AK756" i="1"/>
  <c r="AI756" i="1" s="1"/>
  <c r="AF756" i="1" s="1"/>
  <c r="AL756" i="1"/>
  <c r="AJ757" i="1" s="1"/>
  <c r="AH757" i="1" s="1"/>
  <c r="AT281" i="9" l="1"/>
  <c r="AK282" i="9" s="1"/>
  <c r="K282" i="9"/>
  <c r="Z756" i="1"/>
  <c r="L756" i="1" s="1"/>
  <c r="P756" i="1" s="1"/>
  <c r="V756" i="1"/>
  <c r="AK757" i="1"/>
  <c r="AI757" i="1" s="1"/>
  <c r="AF757" i="1" s="1"/>
  <c r="AL757" i="1"/>
  <c r="AJ758" i="1" s="1"/>
  <c r="AH758" i="1" s="1"/>
  <c r="AN282" i="9" l="1"/>
  <c r="AL282" i="9"/>
  <c r="AM282" i="9" s="1"/>
  <c r="S282" i="9"/>
  <c r="Z757" i="1"/>
  <c r="L757" i="1" s="1"/>
  <c r="P757" i="1" s="1"/>
  <c r="V757" i="1"/>
  <c r="AK758" i="1"/>
  <c r="AI758" i="1" s="1"/>
  <c r="AF758" i="1" s="1"/>
  <c r="AL758" i="1"/>
  <c r="AJ759" i="1" s="1"/>
  <c r="AH759" i="1" s="1"/>
  <c r="AF282" i="9" l="1"/>
  <c r="AA282" i="9"/>
  <c r="Z282" i="9"/>
  <c r="U282" i="9"/>
  <c r="V282" i="9"/>
  <c r="AG282" i="9" s="1"/>
  <c r="W282" i="9"/>
  <c r="T282" i="9" s="1"/>
  <c r="AB282" i="9" s="1"/>
  <c r="Z758" i="1"/>
  <c r="L758" i="1" s="1"/>
  <c r="P758" i="1" s="1"/>
  <c r="V758" i="1"/>
  <c r="AK759" i="1"/>
  <c r="AI759" i="1" s="1"/>
  <c r="AF759" i="1" s="1"/>
  <c r="AL759" i="1"/>
  <c r="AJ760" i="1" s="1"/>
  <c r="AH760" i="1" s="1"/>
  <c r="R282" i="9" l="1"/>
  <c r="AE282" i="9"/>
  <c r="AD282" i="9"/>
  <c r="O282" i="9"/>
  <c r="AQ282" i="9"/>
  <c r="AS282" i="9"/>
  <c r="N282" i="9"/>
  <c r="P282" i="9"/>
  <c r="AP282" i="9"/>
  <c r="AO282" i="9" s="1"/>
  <c r="AI282" i="9"/>
  <c r="Q282" i="9"/>
  <c r="AH282" i="9"/>
  <c r="Z759" i="1"/>
  <c r="L759" i="1" s="1"/>
  <c r="P759" i="1" s="1"/>
  <c r="V759" i="1"/>
  <c r="AK760" i="1"/>
  <c r="AI760" i="1" s="1"/>
  <c r="AF760" i="1" s="1"/>
  <c r="AL760" i="1"/>
  <c r="AJ761" i="1" s="1"/>
  <c r="AH761" i="1" s="1"/>
  <c r="X282" i="9" l="1"/>
  <c r="Y282" i="9"/>
  <c r="L282" i="9"/>
  <c r="AC282" i="9"/>
  <c r="M282" i="9"/>
  <c r="AR282" i="9"/>
  <c r="AT282" i="9" s="1"/>
  <c r="AK283" i="9" s="1"/>
  <c r="Z760" i="1"/>
  <c r="L760" i="1" s="1"/>
  <c r="P760" i="1" s="1"/>
  <c r="V760" i="1"/>
  <c r="AK761" i="1"/>
  <c r="AI761" i="1" s="1"/>
  <c r="AF761" i="1" s="1"/>
  <c r="AL761" i="1"/>
  <c r="AJ762" i="1" s="1"/>
  <c r="AH762" i="1" s="1"/>
  <c r="K283" i="9" l="1"/>
  <c r="AL283" i="9"/>
  <c r="AM283" i="9" s="1"/>
  <c r="AN283" i="9"/>
  <c r="Z761" i="1"/>
  <c r="L761" i="1" s="1"/>
  <c r="P761" i="1" s="1"/>
  <c r="V761" i="1"/>
  <c r="AK762" i="1"/>
  <c r="AI762" i="1" s="1"/>
  <c r="AF762" i="1" s="1"/>
  <c r="AL762" i="1"/>
  <c r="AJ763" i="1" s="1"/>
  <c r="AH763" i="1" s="1"/>
  <c r="S283" i="9" l="1"/>
  <c r="Z762" i="1"/>
  <c r="L762" i="1" s="1"/>
  <c r="P762" i="1" s="1"/>
  <c r="V762" i="1"/>
  <c r="AK763" i="1"/>
  <c r="AI763" i="1" s="1"/>
  <c r="AF763" i="1" s="1"/>
  <c r="AL763" i="1"/>
  <c r="AJ764" i="1" s="1"/>
  <c r="AH764" i="1" s="1"/>
  <c r="AF283" i="9" l="1"/>
  <c r="AA283" i="9"/>
  <c r="Z283" i="9"/>
  <c r="U283" i="9"/>
  <c r="V283" i="9"/>
  <c r="AG283" i="9" s="1"/>
  <c r="W283" i="9"/>
  <c r="T283" i="9" s="1"/>
  <c r="AB283" i="9" s="1"/>
  <c r="Z763" i="1"/>
  <c r="L763" i="1" s="1"/>
  <c r="P763" i="1" s="1"/>
  <c r="V763" i="1"/>
  <c r="AK764" i="1"/>
  <c r="AI764" i="1" s="1"/>
  <c r="AF764" i="1" s="1"/>
  <c r="AL764" i="1"/>
  <c r="AJ765" i="1" s="1"/>
  <c r="AH765" i="1" s="1"/>
  <c r="R283" i="9" l="1"/>
  <c r="AE283" i="9"/>
  <c r="AD283" i="9"/>
  <c r="N283" i="9"/>
  <c r="AS283" i="9"/>
  <c r="AC283" i="9"/>
  <c r="O283" i="9"/>
  <c r="AH283" i="9"/>
  <c r="Q283" i="9"/>
  <c r="AI283" i="9"/>
  <c r="P283" i="9"/>
  <c r="Z764" i="1"/>
  <c r="L764" i="1" s="1"/>
  <c r="P764" i="1" s="1"/>
  <c r="V764" i="1"/>
  <c r="AK765" i="1"/>
  <c r="AI765" i="1" s="1"/>
  <c r="AF765" i="1" s="1"/>
  <c r="AL765" i="1"/>
  <c r="AJ766" i="1" s="1"/>
  <c r="AH766" i="1" s="1"/>
  <c r="Y283" i="9" l="1"/>
  <c r="X283" i="9"/>
  <c r="L283" i="9"/>
  <c r="AQ283" i="9"/>
  <c r="AR283" i="9"/>
  <c r="M283" i="9"/>
  <c r="AP283" i="9"/>
  <c r="AO283" i="9" s="1"/>
  <c r="Z765" i="1"/>
  <c r="L765" i="1" s="1"/>
  <c r="P765" i="1" s="1"/>
  <c r="V765" i="1"/>
  <c r="AK766" i="1"/>
  <c r="AI766" i="1" s="1"/>
  <c r="AF766" i="1" s="1"/>
  <c r="AL766" i="1"/>
  <c r="AJ767" i="1" s="1"/>
  <c r="AH767" i="1" s="1"/>
  <c r="AT283" i="9" l="1"/>
  <c r="AK284" i="9" s="1"/>
  <c r="K284" i="9"/>
  <c r="Z766" i="1"/>
  <c r="L766" i="1" s="1"/>
  <c r="P766" i="1" s="1"/>
  <c r="V766" i="1"/>
  <c r="AK767" i="1"/>
  <c r="AI767" i="1" s="1"/>
  <c r="AF767" i="1" s="1"/>
  <c r="AL767" i="1"/>
  <c r="AJ768" i="1" s="1"/>
  <c r="AH768" i="1" s="1"/>
  <c r="AN284" i="9" l="1"/>
  <c r="AL284" i="9"/>
  <c r="AM284" i="9" s="1"/>
  <c r="S284" i="9"/>
  <c r="Z767" i="1"/>
  <c r="L767" i="1" s="1"/>
  <c r="P767" i="1" s="1"/>
  <c r="V767" i="1"/>
  <c r="AK768" i="1"/>
  <c r="AI768" i="1" s="1"/>
  <c r="AF768" i="1" s="1"/>
  <c r="AL768" i="1"/>
  <c r="AJ769" i="1" s="1"/>
  <c r="AH769" i="1" s="1"/>
  <c r="AF284" i="9" l="1"/>
  <c r="AA284" i="9"/>
  <c r="Z284" i="9"/>
  <c r="U284" i="9"/>
  <c r="V284" i="9"/>
  <c r="AG284" i="9" s="1"/>
  <c r="W284" i="9"/>
  <c r="T284" i="9" s="1"/>
  <c r="AB284" i="9" s="1"/>
  <c r="Z768" i="1"/>
  <c r="L768" i="1" s="1"/>
  <c r="P768" i="1" s="1"/>
  <c r="V768" i="1"/>
  <c r="AK769" i="1"/>
  <c r="AI769" i="1" s="1"/>
  <c r="AF769" i="1" s="1"/>
  <c r="AL769" i="1"/>
  <c r="AJ770" i="1" s="1"/>
  <c r="AH770" i="1" s="1"/>
  <c r="R284" i="9" l="1"/>
  <c r="AD284" i="9"/>
  <c r="AE284" i="9"/>
  <c r="AS284" i="9"/>
  <c r="N284" i="9"/>
  <c r="O284" i="9"/>
  <c r="P284" i="9"/>
  <c r="AP284" i="9"/>
  <c r="AO284" i="9" s="1"/>
  <c r="Q284" i="9"/>
  <c r="AH284" i="9"/>
  <c r="AI284" i="9"/>
  <c r="Z769" i="1"/>
  <c r="L769" i="1" s="1"/>
  <c r="P769" i="1" s="1"/>
  <c r="V769" i="1"/>
  <c r="AK770" i="1"/>
  <c r="AI770" i="1" s="1"/>
  <c r="AF770" i="1" s="1"/>
  <c r="AL770" i="1"/>
  <c r="AJ771" i="1" s="1"/>
  <c r="AH771" i="1" s="1"/>
  <c r="Y284" i="9" l="1"/>
  <c r="X284" i="9"/>
  <c r="L284" i="9"/>
  <c r="AC284" i="9"/>
  <c r="AQ284" i="9"/>
  <c r="M284" i="9"/>
  <c r="AR284" i="9"/>
  <c r="AT284" i="9" s="1"/>
  <c r="AK285" i="9" s="1"/>
  <c r="AL285" i="9" s="1"/>
  <c r="AM285" i="9" s="1"/>
  <c r="Z770" i="1"/>
  <c r="L770" i="1" s="1"/>
  <c r="P770" i="1" s="1"/>
  <c r="V770" i="1"/>
  <c r="AK771" i="1"/>
  <c r="AI771" i="1" s="1"/>
  <c r="AF771" i="1" s="1"/>
  <c r="AL771" i="1"/>
  <c r="AJ772" i="1" s="1"/>
  <c r="AH772" i="1" s="1"/>
  <c r="AN285" i="9" l="1"/>
  <c r="K285" i="9"/>
  <c r="Z771" i="1"/>
  <c r="L771" i="1" s="1"/>
  <c r="P771" i="1" s="1"/>
  <c r="V771" i="1"/>
  <c r="AK772" i="1"/>
  <c r="AI772" i="1" s="1"/>
  <c r="AF772" i="1" s="1"/>
  <c r="AL772" i="1"/>
  <c r="AJ773" i="1" s="1"/>
  <c r="AH773" i="1" s="1"/>
  <c r="S285" i="9" l="1"/>
  <c r="Z772" i="1"/>
  <c r="L772" i="1" s="1"/>
  <c r="P772" i="1" s="1"/>
  <c r="V772" i="1"/>
  <c r="AK773" i="1"/>
  <c r="AI773" i="1" s="1"/>
  <c r="AF773" i="1" s="1"/>
  <c r="AL773" i="1"/>
  <c r="AJ774" i="1" s="1"/>
  <c r="AH774" i="1" s="1"/>
  <c r="AF285" i="9" l="1"/>
  <c r="AA285" i="9"/>
  <c r="Z285" i="9"/>
  <c r="U285" i="9"/>
  <c r="V285" i="9"/>
  <c r="AG285" i="9" s="1"/>
  <c r="W285" i="9"/>
  <c r="T285" i="9" s="1"/>
  <c r="AB285" i="9" s="1"/>
  <c r="Z773" i="1"/>
  <c r="L773" i="1" s="1"/>
  <c r="P773" i="1" s="1"/>
  <c r="V773" i="1"/>
  <c r="AK774" i="1"/>
  <c r="AI774" i="1" s="1"/>
  <c r="AF774" i="1" s="1"/>
  <c r="AL774" i="1"/>
  <c r="AJ775" i="1" s="1"/>
  <c r="AH775" i="1" s="1"/>
  <c r="R285" i="9" l="1"/>
  <c r="AD285" i="9"/>
  <c r="AE285" i="9"/>
  <c r="O285" i="9"/>
  <c r="AQ285" i="9"/>
  <c r="N285" i="9"/>
  <c r="AS285" i="9"/>
  <c r="Q285" i="9"/>
  <c r="AI285" i="9"/>
  <c r="AH285" i="9"/>
  <c r="P285" i="9"/>
  <c r="Z774" i="1"/>
  <c r="L774" i="1" s="1"/>
  <c r="P774" i="1" s="1"/>
  <c r="V774" i="1"/>
  <c r="AK775" i="1"/>
  <c r="AI775" i="1" s="1"/>
  <c r="AF775" i="1" s="1"/>
  <c r="AL775" i="1"/>
  <c r="AJ776" i="1" s="1"/>
  <c r="AH776" i="1" s="1"/>
  <c r="Y285" i="9" l="1"/>
  <c r="X285" i="9"/>
  <c r="L285" i="9"/>
  <c r="AC285" i="9"/>
  <c r="AR285" i="9"/>
  <c r="M285" i="9"/>
  <c r="AP285" i="9"/>
  <c r="AO285" i="9" s="1"/>
  <c r="Z775" i="1"/>
  <c r="L775" i="1" s="1"/>
  <c r="P775" i="1" s="1"/>
  <c r="V775" i="1"/>
  <c r="AK776" i="1"/>
  <c r="AI776" i="1" s="1"/>
  <c r="AF776" i="1" s="1"/>
  <c r="AL776" i="1"/>
  <c r="AJ777" i="1" s="1"/>
  <c r="AH777" i="1" s="1"/>
  <c r="AT285" i="9" l="1"/>
  <c r="AK286" i="9" s="1"/>
  <c r="K286" i="9"/>
  <c r="Z776" i="1"/>
  <c r="L776" i="1" s="1"/>
  <c r="P776" i="1" s="1"/>
  <c r="V776" i="1"/>
  <c r="AK777" i="1"/>
  <c r="AI777" i="1" s="1"/>
  <c r="AF777" i="1" s="1"/>
  <c r="AL777" i="1"/>
  <c r="AJ778" i="1" s="1"/>
  <c r="AH778" i="1" s="1"/>
  <c r="AL286" i="9" l="1"/>
  <c r="AM286" i="9" s="1"/>
  <c r="AN286" i="9"/>
  <c r="S286" i="9"/>
  <c r="Z777" i="1"/>
  <c r="L777" i="1" s="1"/>
  <c r="P777" i="1" s="1"/>
  <c r="V777" i="1"/>
  <c r="AK778" i="1"/>
  <c r="AI778" i="1" s="1"/>
  <c r="AF778" i="1" s="1"/>
  <c r="AL778" i="1"/>
  <c r="AJ779" i="1" s="1"/>
  <c r="AH779" i="1" s="1"/>
  <c r="AF286" i="9" l="1"/>
  <c r="AA286" i="9"/>
  <c r="Z286" i="9"/>
  <c r="U286" i="9"/>
  <c r="V286" i="9"/>
  <c r="AG286" i="9" s="1"/>
  <c r="W286" i="9"/>
  <c r="T286" i="9" s="1"/>
  <c r="AB286" i="9" s="1"/>
  <c r="Z778" i="1"/>
  <c r="L778" i="1" s="1"/>
  <c r="P778" i="1" s="1"/>
  <c r="V778" i="1"/>
  <c r="AK779" i="1"/>
  <c r="AI779" i="1" s="1"/>
  <c r="AF779" i="1" s="1"/>
  <c r="AL779" i="1"/>
  <c r="AJ780" i="1" s="1"/>
  <c r="AH780" i="1" s="1"/>
  <c r="R286" i="9" l="1"/>
  <c r="AE286" i="9"/>
  <c r="AD286" i="9"/>
  <c r="L286" i="9"/>
  <c r="AH286" i="9"/>
  <c r="AI286" i="9"/>
  <c r="Q286" i="9"/>
  <c r="P286" i="9"/>
  <c r="O286" i="9"/>
  <c r="AQ286" i="9"/>
  <c r="Z779" i="1"/>
  <c r="L779" i="1" s="1"/>
  <c r="P779" i="1" s="1"/>
  <c r="V779" i="1"/>
  <c r="AK780" i="1"/>
  <c r="AI780" i="1" s="1"/>
  <c r="AF780" i="1" s="1"/>
  <c r="AL780" i="1"/>
  <c r="AJ781" i="1" s="1"/>
  <c r="AH781" i="1" s="1"/>
  <c r="X286" i="9" l="1"/>
  <c r="Y286" i="9"/>
  <c r="N286" i="9"/>
  <c r="AS286" i="9"/>
  <c r="AC286" i="9"/>
  <c r="AR286" i="9"/>
  <c r="M286" i="9"/>
  <c r="AP286" i="9"/>
  <c r="AO286" i="9" s="1"/>
  <c r="Z780" i="1"/>
  <c r="L780" i="1" s="1"/>
  <c r="P780" i="1" s="1"/>
  <c r="V780" i="1"/>
  <c r="AK781" i="1"/>
  <c r="AI781" i="1" s="1"/>
  <c r="AF781" i="1" s="1"/>
  <c r="AL781" i="1"/>
  <c r="AJ782" i="1" s="1"/>
  <c r="AH782" i="1" s="1"/>
  <c r="AT286" i="9" l="1"/>
  <c r="AK287" i="9" s="1"/>
  <c r="K287" i="9"/>
  <c r="Z781" i="1"/>
  <c r="L781" i="1" s="1"/>
  <c r="P781" i="1" s="1"/>
  <c r="V781" i="1"/>
  <c r="AK782" i="1"/>
  <c r="AI782" i="1" s="1"/>
  <c r="AF782" i="1" s="1"/>
  <c r="AL782" i="1"/>
  <c r="AJ783" i="1" s="1"/>
  <c r="AH783" i="1" s="1"/>
  <c r="AN287" i="9" l="1"/>
  <c r="AL287" i="9"/>
  <c r="AM287" i="9" s="1"/>
  <c r="S287" i="9"/>
  <c r="Z782" i="1"/>
  <c r="L782" i="1" s="1"/>
  <c r="P782" i="1" s="1"/>
  <c r="V782" i="1"/>
  <c r="AK783" i="1"/>
  <c r="AI783" i="1" s="1"/>
  <c r="AF783" i="1" s="1"/>
  <c r="AL783" i="1"/>
  <c r="AJ784" i="1" s="1"/>
  <c r="AH784" i="1" s="1"/>
  <c r="AF287" i="9" l="1"/>
  <c r="Z287" i="9"/>
  <c r="AA287" i="9"/>
  <c r="U287" i="9"/>
  <c r="V287" i="9"/>
  <c r="AG287" i="9" s="1"/>
  <c r="W287" i="9"/>
  <c r="T287" i="9" s="1"/>
  <c r="AB287" i="9" s="1"/>
  <c r="Z783" i="1"/>
  <c r="L783" i="1" s="1"/>
  <c r="P783" i="1" s="1"/>
  <c r="V783" i="1"/>
  <c r="AK784" i="1"/>
  <c r="AI784" i="1" s="1"/>
  <c r="AF784" i="1" s="1"/>
  <c r="AL784" i="1"/>
  <c r="AJ785" i="1" s="1"/>
  <c r="AH785" i="1" s="1"/>
  <c r="R287" i="9" l="1"/>
  <c r="AD287" i="9"/>
  <c r="AE287" i="9"/>
  <c r="O287" i="9"/>
  <c r="Q287" i="9"/>
  <c r="AI287" i="9"/>
  <c r="AH287" i="9"/>
  <c r="P287" i="9"/>
  <c r="AQ287" i="9"/>
  <c r="Z784" i="1"/>
  <c r="L784" i="1" s="1"/>
  <c r="P784" i="1" s="1"/>
  <c r="V784" i="1"/>
  <c r="AK785" i="1"/>
  <c r="AI785" i="1" s="1"/>
  <c r="AF785" i="1" s="1"/>
  <c r="AL785" i="1"/>
  <c r="AJ786" i="1" s="1"/>
  <c r="AH786" i="1" s="1"/>
  <c r="X287" i="9" l="1"/>
  <c r="Y287" i="9"/>
  <c r="L287" i="9"/>
  <c r="M287" i="9"/>
  <c r="AR287" i="9"/>
  <c r="AP287" i="9"/>
  <c r="AO287" i="9" s="1"/>
  <c r="AS287" i="9"/>
  <c r="N287" i="9"/>
  <c r="AC287" i="9"/>
  <c r="Z785" i="1"/>
  <c r="L785" i="1" s="1"/>
  <c r="P785" i="1" s="1"/>
  <c r="V785" i="1"/>
  <c r="AK786" i="1"/>
  <c r="AI786" i="1" s="1"/>
  <c r="AF786" i="1" s="1"/>
  <c r="AL786" i="1"/>
  <c r="AJ787" i="1" s="1"/>
  <c r="AH787" i="1" s="1"/>
  <c r="AT287" i="9" l="1"/>
  <c r="AK288" i="9"/>
  <c r="AL288" i="9" s="1"/>
  <c r="AM288" i="9" s="1"/>
  <c r="K288" i="9"/>
  <c r="Z786" i="1"/>
  <c r="L786" i="1" s="1"/>
  <c r="P786" i="1" s="1"/>
  <c r="V786" i="1"/>
  <c r="AK787" i="1"/>
  <c r="AI787" i="1" s="1"/>
  <c r="AF787" i="1" s="1"/>
  <c r="AL787" i="1"/>
  <c r="AJ788" i="1" s="1"/>
  <c r="AH788" i="1" s="1"/>
  <c r="AN288" i="9" l="1"/>
  <c r="S288" i="9"/>
  <c r="Z787" i="1"/>
  <c r="L787" i="1" s="1"/>
  <c r="P787" i="1" s="1"/>
  <c r="V787" i="1"/>
  <c r="AK788" i="1"/>
  <c r="AI788" i="1" s="1"/>
  <c r="AF788" i="1" s="1"/>
  <c r="AL788" i="1"/>
  <c r="AJ789" i="1" s="1"/>
  <c r="AH789" i="1" s="1"/>
  <c r="AF288" i="9" l="1"/>
  <c r="Z288" i="9"/>
  <c r="AA288" i="9"/>
  <c r="U288" i="9"/>
  <c r="V288" i="9"/>
  <c r="AG288" i="9" s="1"/>
  <c r="W288" i="9"/>
  <c r="T288" i="9" s="1"/>
  <c r="AB288" i="9" s="1"/>
  <c r="Z788" i="1"/>
  <c r="L788" i="1" s="1"/>
  <c r="P788" i="1" s="1"/>
  <c r="V788" i="1"/>
  <c r="AK789" i="1"/>
  <c r="AI789" i="1" s="1"/>
  <c r="AF789" i="1" s="1"/>
  <c r="AL789" i="1"/>
  <c r="AJ790" i="1" s="1"/>
  <c r="AH790" i="1" s="1"/>
  <c r="R288" i="9" l="1"/>
  <c r="AE288" i="9"/>
  <c r="AD288" i="9"/>
  <c r="O288" i="9"/>
  <c r="N288" i="9"/>
  <c r="AS288" i="9"/>
  <c r="AH288" i="9"/>
  <c r="AI288" i="9"/>
  <c r="Q288" i="9"/>
  <c r="AP288" i="9"/>
  <c r="AO288" i="9" s="1"/>
  <c r="AQ288" i="9"/>
  <c r="P288" i="9"/>
  <c r="AC288" i="9"/>
  <c r="Z789" i="1"/>
  <c r="L789" i="1" s="1"/>
  <c r="P789" i="1" s="1"/>
  <c r="V789" i="1"/>
  <c r="AK790" i="1"/>
  <c r="AI790" i="1" s="1"/>
  <c r="AF790" i="1" s="1"/>
  <c r="AL790" i="1"/>
  <c r="AJ791" i="1" s="1"/>
  <c r="AH791" i="1" s="1"/>
  <c r="X288" i="9" l="1"/>
  <c r="Y288" i="9"/>
  <c r="L288" i="9"/>
  <c r="AR288" i="9"/>
  <c r="AT288" i="9" s="1"/>
  <c r="AK289" i="9" s="1"/>
  <c r="AL289" i="9" s="1"/>
  <c r="AM289" i="9" s="1"/>
  <c r="M288" i="9"/>
  <c r="Z790" i="1"/>
  <c r="L790" i="1" s="1"/>
  <c r="P790" i="1" s="1"/>
  <c r="V790" i="1"/>
  <c r="AK791" i="1"/>
  <c r="AI791" i="1" s="1"/>
  <c r="AF791" i="1" s="1"/>
  <c r="AL791" i="1"/>
  <c r="AJ792" i="1" s="1"/>
  <c r="AH792" i="1" s="1"/>
  <c r="AN289" i="9" l="1"/>
  <c r="K289" i="9"/>
  <c r="Z791" i="1"/>
  <c r="L791" i="1" s="1"/>
  <c r="P791" i="1" s="1"/>
  <c r="V791" i="1"/>
  <c r="AK792" i="1"/>
  <c r="AI792" i="1" s="1"/>
  <c r="AF792" i="1" s="1"/>
  <c r="AL792" i="1"/>
  <c r="AJ793" i="1" s="1"/>
  <c r="AH793" i="1" s="1"/>
  <c r="S289" i="9" l="1"/>
  <c r="Z792" i="1"/>
  <c r="L792" i="1" s="1"/>
  <c r="P792" i="1" s="1"/>
  <c r="V792" i="1"/>
  <c r="AK793" i="1"/>
  <c r="AI793" i="1" s="1"/>
  <c r="AF793" i="1" s="1"/>
  <c r="AL793" i="1"/>
  <c r="AJ794" i="1" s="1"/>
  <c r="AH794" i="1" s="1"/>
  <c r="AF289" i="9" l="1"/>
  <c r="Z289" i="9"/>
  <c r="AA289" i="9"/>
  <c r="U289" i="9"/>
  <c r="V289" i="9"/>
  <c r="AG289" i="9" s="1"/>
  <c r="W289" i="9"/>
  <c r="T289" i="9" s="1"/>
  <c r="AB289" i="9" s="1"/>
  <c r="Z793" i="1"/>
  <c r="L793" i="1" s="1"/>
  <c r="P793" i="1" s="1"/>
  <c r="V793" i="1"/>
  <c r="AK794" i="1"/>
  <c r="AI794" i="1" s="1"/>
  <c r="AF794" i="1" s="1"/>
  <c r="AL794" i="1"/>
  <c r="AJ795" i="1" s="1"/>
  <c r="AH795" i="1" s="1"/>
  <c r="R289" i="9" l="1"/>
  <c r="AE289" i="9"/>
  <c r="AD289" i="9"/>
  <c r="Q289" i="9"/>
  <c r="AI289" i="9"/>
  <c r="AH289" i="9"/>
  <c r="AS289" i="9"/>
  <c r="N289" i="9"/>
  <c r="P289" i="9"/>
  <c r="O289" i="9"/>
  <c r="AQ289" i="9"/>
  <c r="Z794" i="1"/>
  <c r="L794" i="1" s="1"/>
  <c r="P794" i="1" s="1"/>
  <c r="V794" i="1"/>
  <c r="AK795" i="1"/>
  <c r="AI795" i="1" s="1"/>
  <c r="AF795" i="1" s="1"/>
  <c r="AL795" i="1"/>
  <c r="AJ796" i="1" s="1"/>
  <c r="AH796" i="1" s="1"/>
  <c r="Y289" i="9" l="1"/>
  <c r="X289" i="9"/>
  <c r="L289" i="9"/>
  <c r="AC289" i="9"/>
  <c r="M289" i="9"/>
  <c r="AR289" i="9"/>
  <c r="AP289" i="9"/>
  <c r="AO289" i="9" s="1"/>
  <c r="Z795" i="1"/>
  <c r="L795" i="1" s="1"/>
  <c r="P795" i="1" s="1"/>
  <c r="V795" i="1"/>
  <c r="AK796" i="1"/>
  <c r="AI796" i="1" s="1"/>
  <c r="AF796" i="1" s="1"/>
  <c r="AL796" i="1"/>
  <c r="AJ797" i="1" s="1"/>
  <c r="AH797" i="1" s="1"/>
  <c r="AT289" i="9" l="1"/>
  <c r="AK290" i="9"/>
  <c r="AL290" i="9" s="1"/>
  <c r="AM290" i="9" s="1"/>
  <c r="K290" i="9"/>
  <c r="Z796" i="1"/>
  <c r="L796" i="1" s="1"/>
  <c r="P796" i="1" s="1"/>
  <c r="V796" i="1"/>
  <c r="AK797" i="1"/>
  <c r="AI797" i="1" s="1"/>
  <c r="AF797" i="1" s="1"/>
  <c r="AL797" i="1"/>
  <c r="AJ798" i="1" s="1"/>
  <c r="AH798" i="1" s="1"/>
  <c r="AN290" i="9" l="1"/>
  <c r="S290" i="9"/>
  <c r="Z797" i="1"/>
  <c r="L797" i="1" s="1"/>
  <c r="P797" i="1" s="1"/>
  <c r="V797" i="1"/>
  <c r="AK798" i="1"/>
  <c r="AI798" i="1" s="1"/>
  <c r="AF798" i="1" s="1"/>
  <c r="AL798" i="1"/>
  <c r="AJ799" i="1" s="1"/>
  <c r="AH799" i="1" s="1"/>
  <c r="AF290" i="9" l="1"/>
  <c r="AA290" i="9"/>
  <c r="Z290" i="9"/>
  <c r="U290" i="9"/>
  <c r="V290" i="9"/>
  <c r="AG290" i="9" s="1"/>
  <c r="W290" i="9"/>
  <c r="T290" i="9" s="1"/>
  <c r="AB290" i="9" s="1"/>
  <c r="Z798" i="1"/>
  <c r="L798" i="1" s="1"/>
  <c r="P798" i="1" s="1"/>
  <c r="V798" i="1"/>
  <c r="AK799" i="1"/>
  <c r="AI799" i="1" s="1"/>
  <c r="AF799" i="1" s="1"/>
  <c r="AL799" i="1"/>
  <c r="AJ800" i="1" s="1"/>
  <c r="AH800" i="1" s="1"/>
  <c r="R290" i="9" l="1"/>
  <c r="AE290" i="9"/>
  <c r="AD290" i="9"/>
  <c r="AQ290" i="9"/>
  <c r="Q290" i="9"/>
  <c r="AH290" i="9"/>
  <c r="AI290" i="9"/>
  <c r="P290" i="9"/>
  <c r="O290" i="9"/>
  <c r="Z799" i="1"/>
  <c r="L799" i="1" s="1"/>
  <c r="P799" i="1" s="1"/>
  <c r="V799" i="1"/>
  <c r="AK800" i="1"/>
  <c r="AI800" i="1" s="1"/>
  <c r="AF800" i="1" s="1"/>
  <c r="AL800" i="1"/>
  <c r="AJ801" i="1" s="1"/>
  <c r="AH801" i="1" s="1"/>
  <c r="Y290" i="9" l="1"/>
  <c r="X290" i="9"/>
  <c r="L290" i="9"/>
  <c r="AR290" i="9"/>
  <c r="M290" i="9"/>
  <c r="AP290" i="9"/>
  <c r="AO290" i="9" s="1"/>
  <c r="N290" i="9"/>
  <c r="AS290" i="9"/>
  <c r="AC290" i="9"/>
  <c r="Z800" i="1"/>
  <c r="L800" i="1" s="1"/>
  <c r="P800" i="1" s="1"/>
  <c r="V800" i="1"/>
  <c r="AK801" i="1"/>
  <c r="AI801" i="1" s="1"/>
  <c r="AF801" i="1" s="1"/>
  <c r="AL801" i="1"/>
  <c r="AJ802" i="1" s="1"/>
  <c r="AH802" i="1" s="1"/>
  <c r="AT290" i="9" l="1"/>
  <c r="AK291" i="9"/>
  <c r="AL291" i="9" s="1"/>
  <c r="AM291" i="9" s="1"/>
  <c r="K291" i="9"/>
  <c r="Z801" i="1"/>
  <c r="L801" i="1" s="1"/>
  <c r="P801" i="1" s="1"/>
  <c r="V801" i="1"/>
  <c r="AK802" i="1"/>
  <c r="AI802" i="1" s="1"/>
  <c r="AF802" i="1" s="1"/>
  <c r="AL802" i="1"/>
  <c r="AJ803" i="1" s="1"/>
  <c r="AH803" i="1" s="1"/>
  <c r="AN291" i="9" l="1"/>
  <c r="S291" i="9"/>
  <c r="Z802" i="1"/>
  <c r="L802" i="1" s="1"/>
  <c r="P802" i="1" s="1"/>
  <c r="V802" i="1"/>
  <c r="AK803" i="1"/>
  <c r="AI803" i="1" s="1"/>
  <c r="AF803" i="1" s="1"/>
  <c r="AL803" i="1"/>
  <c r="AJ804" i="1" s="1"/>
  <c r="AH804" i="1" s="1"/>
  <c r="AF291" i="9" l="1"/>
  <c r="AA291" i="9"/>
  <c r="Z291" i="9"/>
  <c r="U291" i="9"/>
  <c r="V291" i="9"/>
  <c r="AG291" i="9" s="1"/>
  <c r="W291" i="9"/>
  <c r="T291" i="9" s="1"/>
  <c r="AB291" i="9" s="1"/>
  <c r="Z803" i="1"/>
  <c r="L803" i="1" s="1"/>
  <c r="P803" i="1" s="1"/>
  <c r="V803" i="1"/>
  <c r="AK804" i="1"/>
  <c r="AI804" i="1" s="1"/>
  <c r="AF804" i="1" s="1"/>
  <c r="AL804" i="1"/>
  <c r="AJ805" i="1" s="1"/>
  <c r="AH805" i="1" s="1"/>
  <c r="R291" i="9" l="1"/>
  <c r="AE291" i="9"/>
  <c r="AD291" i="9"/>
  <c r="AS291" i="9"/>
  <c r="N291" i="9"/>
  <c r="O291" i="9"/>
  <c r="P291" i="9"/>
  <c r="AC291" i="9"/>
  <c r="AQ291" i="9"/>
  <c r="AI291" i="9"/>
  <c r="AH291" i="9"/>
  <c r="Q291" i="9"/>
  <c r="Z804" i="1"/>
  <c r="L804" i="1" s="1"/>
  <c r="P804" i="1" s="1"/>
  <c r="V804" i="1"/>
  <c r="AK805" i="1"/>
  <c r="AI805" i="1" s="1"/>
  <c r="AF805" i="1" s="1"/>
  <c r="AL805" i="1"/>
  <c r="AJ806" i="1" s="1"/>
  <c r="AH806" i="1" s="1"/>
  <c r="Y291" i="9" l="1"/>
  <c r="X291" i="9"/>
  <c r="L291" i="9"/>
  <c r="M291" i="9"/>
  <c r="AR291" i="9"/>
  <c r="AP291" i="9"/>
  <c r="AO291" i="9" s="1"/>
  <c r="Z805" i="1"/>
  <c r="L805" i="1" s="1"/>
  <c r="P805" i="1" s="1"/>
  <c r="V805" i="1"/>
  <c r="AK806" i="1"/>
  <c r="AI806" i="1" s="1"/>
  <c r="AF806" i="1" s="1"/>
  <c r="AL806" i="1"/>
  <c r="AJ807" i="1" s="1"/>
  <c r="AH807" i="1" s="1"/>
  <c r="AT291" i="9" l="1"/>
  <c r="AK292" i="9" s="1"/>
  <c r="K292" i="9"/>
  <c r="Z806" i="1"/>
  <c r="L806" i="1" s="1"/>
  <c r="P806" i="1" s="1"/>
  <c r="V806" i="1"/>
  <c r="AK807" i="1"/>
  <c r="AI807" i="1" s="1"/>
  <c r="AF807" i="1" s="1"/>
  <c r="AL807" i="1"/>
  <c r="AJ808" i="1" s="1"/>
  <c r="AH808" i="1" s="1"/>
  <c r="AN292" i="9" l="1"/>
  <c r="AL292" i="9"/>
  <c r="AM292" i="9" s="1"/>
  <c r="S292" i="9"/>
  <c r="Z807" i="1"/>
  <c r="L807" i="1" s="1"/>
  <c r="P807" i="1" s="1"/>
  <c r="V807" i="1"/>
  <c r="AK808" i="1"/>
  <c r="AI808" i="1" s="1"/>
  <c r="AF808" i="1" s="1"/>
  <c r="AL808" i="1"/>
  <c r="AJ809" i="1" s="1"/>
  <c r="AH809" i="1" s="1"/>
  <c r="AF292" i="9" l="1"/>
  <c r="AA292" i="9"/>
  <c r="Z292" i="9"/>
  <c r="U292" i="9"/>
  <c r="V292" i="9"/>
  <c r="AG292" i="9" s="1"/>
  <c r="W292" i="9"/>
  <c r="T292" i="9" s="1"/>
  <c r="AB292" i="9" s="1"/>
  <c r="Z808" i="1"/>
  <c r="L808" i="1" s="1"/>
  <c r="P808" i="1" s="1"/>
  <c r="V808" i="1"/>
  <c r="AK809" i="1"/>
  <c r="AI809" i="1" s="1"/>
  <c r="AF809" i="1" s="1"/>
  <c r="AL809" i="1"/>
  <c r="AJ810" i="1" s="1"/>
  <c r="AH810" i="1" s="1"/>
  <c r="R292" i="9" l="1"/>
  <c r="AE292" i="9"/>
  <c r="AD292" i="9"/>
  <c r="N292" i="9"/>
  <c r="AS292" i="9"/>
  <c r="AC292" i="9"/>
  <c r="P292" i="9"/>
  <c r="Q292" i="9"/>
  <c r="AI292" i="9"/>
  <c r="AH292" i="9"/>
  <c r="O292" i="9"/>
  <c r="Z809" i="1"/>
  <c r="L809" i="1" s="1"/>
  <c r="P809" i="1" s="1"/>
  <c r="V809" i="1"/>
  <c r="AK810" i="1"/>
  <c r="AI810" i="1" s="1"/>
  <c r="AF810" i="1" s="1"/>
  <c r="AL810" i="1"/>
  <c r="AJ811" i="1" s="1"/>
  <c r="AH811" i="1" s="1"/>
  <c r="Y292" i="9" l="1"/>
  <c r="X292" i="9"/>
  <c r="L292" i="9"/>
  <c r="AQ292" i="9"/>
  <c r="AR292" i="9"/>
  <c r="M292" i="9"/>
  <c r="AP292" i="9"/>
  <c r="AO292" i="9" s="1"/>
  <c r="Z810" i="1"/>
  <c r="L810" i="1" s="1"/>
  <c r="P810" i="1" s="1"/>
  <c r="V810" i="1"/>
  <c r="AK811" i="1"/>
  <c r="AI811" i="1" s="1"/>
  <c r="AF811" i="1" s="1"/>
  <c r="AL811" i="1"/>
  <c r="AJ812" i="1" s="1"/>
  <c r="AH812" i="1" s="1"/>
  <c r="AT292" i="9" l="1"/>
  <c r="AK293" i="9" s="1"/>
  <c r="K293" i="9"/>
  <c r="Z811" i="1"/>
  <c r="L811" i="1" s="1"/>
  <c r="P811" i="1" s="1"/>
  <c r="V811" i="1"/>
  <c r="AK812" i="1"/>
  <c r="AI812" i="1" s="1"/>
  <c r="AF812" i="1" s="1"/>
  <c r="AL812" i="1"/>
  <c r="AJ813" i="1" s="1"/>
  <c r="AH813" i="1" s="1"/>
  <c r="AN293" i="9" l="1"/>
  <c r="AL293" i="9"/>
  <c r="AM293" i="9" s="1"/>
  <c r="S293" i="9"/>
  <c r="Z812" i="1"/>
  <c r="L812" i="1" s="1"/>
  <c r="P812" i="1" s="1"/>
  <c r="V812" i="1"/>
  <c r="AK813" i="1"/>
  <c r="AI813" i="1" s="1"/>
  <c r="AF813" i="1" s="1"/>
  <c r="AL813" i="1"/>
  <c r="AJ814" i="1" s="1"/>
  <c r="AH814" i="1" s="1"/>
  <c r="AF293" i="9" l="1"/>
  <c r="AA293" i="9"/>
  <c r="Z293" i="9"/>
  <c r="U293" i="9"/>
  <c r="V293" i="9"/>
  <c r="AG293" i="9" s="1"/>
  <c r="W293" i="9"/>
  <c r="T293" i="9" s="1"/>
  <c r="AB293" i="9" s="1"/>
  <c r="Z813" i="1"/>
  <c r="L813" i="1" s="1"/>
  <c r="P813" i="1" s="1"/>
  <c r="V813" i="1"/>
  <c r="AK814" i="1"/>
  <c r="AI814" i="1" s="1"/>
  <c r="AF814" i="1" s="1"/>
  <c r="AL814" i="1"/>
  <c r="AJ815" i="1" s="1"/>
  <c r="AH815" i="1" s="1"/>
  <c r="R293" i="9" l="1"/>
  <c r="AE293" i="9"/>
  <c r="AD293" i="9"/>
  <c r="O293" i="9"/>
  <c r="N293" i="9"/>
  <c r="AS293" i="9"/>
  <c r="P293" i="9"/>
  <c r="AC293" i="9"/>
  <c r="AH293" i="9"/>
  <c r="Q293" i="9"/>
  <c r="AI293" i="9"/>
  <c r="AQ293" i="9"/>
  <c r="Z814" i="1"/>
  <c r="L814" i="1" s="1"/>
  <c r="P814" i="1" s="1"/>
  <c r="V814" i="1"/>
  <c r="AK815" i="1"/>
  <c r="AI815" i="1" s="1"/>
  <c r="AF815" i="1" s="1"/>
  <c r="AL815" i="1"/>
  <c r="AJ816" i="1" s="1"/>
  <c r="AH816" i="1" s="1"/>
  <c r="Y293" i="9" l="1"/>
  <c r="X293" i="9"/>
  <c r="L293" i="9"/>
  <c r="M293" i="9"/>
  <c r="AR293" i="9"/>
  <c r="AP293" i="9"/>
  <c r="AO293" i="9" s="1"/>
  <c r="Z815" i="1"/>
  <c r="L815" i="1" s="1"/>
  <c r="P815" i="1" s="1"/>
  <c r="V815" i="1"/>
  <c r="AK816" i="1"/>
  <c r="AI816" i="1" s="1"/>
  <c r="AF816" i="1" s="1"/>
  <c r="AL816" i="1"/>
  <c r="AJ817" i="1" s="1"/>
  <c r="AH817" i="1" s="1"/>
  <c r="AT293" i="9" l="1"/>
  <c r="AK294" i="9" s="1"/>
  <c r="K294" i="9"/>
  <c r="Z816" i="1"/>
  <c r="L816" i="1" s="1"/>
  <c r="P816" i="1" s="1"/>
  <c r="V816" i="1"/>
  <c r="AK817" i="1"/>
  <c r="AI817" i="1" s="1"/>
  <c r="AF817" i="1" s="1"/>
  <c r="AL817" i="1"/>
  <c r="AJ818" i="1" s="1"/>
  <c r="AH818" i="1" s="1"/>
  <c r="AL294" i="9" l="1"/>
  <c r="AM294" i="9" s="1"/>
  <c r="AN294" i="9"/>
  <c r="S294" i="9"/>
  <c r="Z817" i="1"/>
  <c r="L817" i="1" s="1"/>
  <c r="P817" i="1" s="1"/>
  <c r="V817" i="1"/>
  <c r="AK818" i="1"/>
  <c r="AI818" i="1" s="1"/>
  <c r="AF818" i="1" s="1"/>
  <c r="AL818" i="1"/>
  <c r="AJ819" i="1" s="1"/>
  <c r="AH819" i="1" s="1"/>
  <c r="AF294" i="9" l="1"/>
  <c r="AA294" i="9"/>
  <c r="Z294" i="9"/>
  <c r="U294" i="9"/>
  <c r="V294" i="9"/>
  <c r="AG294" i="9" s="1"/>
  <c r="W294" i="9"/>
  <c r="T294" i="9" s="1"/>
  <c r="AB294" i="9" s="1"/>
  <c r="Z818" i="1"/>
  <c r="L818" i="1" s="1"/>
  <c r="P818" i="1" s="1"/>
  <c r="V818" i="1"/>
  <c r="AK819" i="1"/>
  <c r="AI819" i="1" s="1"/>
  <c r="AF819" i="1" s="1"/>
  <c r="AL819" i="1"/>
  <c r="AJ820" i="1" s="1"/>
  <c r="AH820" i="1" s="1"/>
  <c r="R294" i="9" l="1"/>
  <c r="AE294" i="9"/>
  <c r="AD294" i="9"/>
  <c r="O294" i="9"/>
  <c r="AS294" i="9"/>
  <c r="N294" i="9"/>
  <c r="AQ294" i="9"/>
  <c r="P294" i="9"/>
  <c r="AP294" i="9"/>
  <c r="AO294" i="9" s="1"/>
  <c r="AI294" i="9"/>
  <c r="Q294" i="9"/>
  <c r="AH294" i="9"/>
  <c r="Z819" i="1"/>
  <c r="L819" i="1" s="1"/>
  <c r="P819" i="1" s="1"/>
  <c r="V819" i="1"/>
  <c r="AK820" i="1"/>
  <c r="AI820" i="1" s="1"/>
  <c r="AF820" i="1" s="1"/>
  <c r="AL820" i="1"/>
  <c r="AJ821" i="1" s="1"/>
  <c r="AH821" i="1" s="1"/>
  <c r="Y294" i="9" l="1"/>
  <c r="X294" i="9"/>
  <c r="L294" i="9"/>
  <c r="AC294" i="9"/>
  <c r="M294" i="9"/>
  <c r="AR294" i="9"/>
  <c r="AT294" i="9" s="1"/>
  <c r="AK295" i="9" s="1"/>
  <c r="Z820" i="1"/>
  <c r="L820" i="1" s="1"/>
  <c r="P820" i="1" s="1"/>
  <c r="V820" i="1"/>
  <c r="AK821" i="1"/>
  <c r="AI821" i="1" s="1"/>
  <c r="AF821" i="1" s="1"/>
  <c r="AL821" i="1"/>
  <c r="AJ822" i="1" s="1"/>
  <c r="AH822" i="1" s="1"/>
  <c r="AL295" i="9" l="1"/>
  <c r="AM295" i="9" s="1"/>
  <c r="AN295" i="9"/>
  <c r="K295" i="9"/>
  <c r="Z821" i="1"/>
  <c r="L821" i="1" s="1"/>
  <c r="P821" i="1" s="1"/>
  <c r="V821" i="1"/>
  <c r="AK822" i="1"/>
  <c r="AI822" i="1" s="1"/>
  <c r="AF822" i="1" s="1"/>
  <c r="AL822" i="1"/>
  <c r="AJ823" i="1" s="1"/>
  <c r="AH823" i="1" s="1"/>
  <c r="S295" i="9" l="1"/>
  <c r="Z822" i="1"/>
  <c r="L822" i="1" s="1"/>
  <c r="P822" i="1" s="1"/>
  <c r="V822" i="1"/>
  <c r="AK823" i="1"/>
  <c r="AI823" i="1" s="1"/>
  <c r="AF823" i="1" s="1"/>
  <c r="AL823" i="1"/>
  <c r="AJ824" i="1" s="1"/>
  <c r="AH824" i="1" s="1"/>
  <c r="AF295" i="9" l="1"/>
  <c r="AA295" i="9"/>
  <c r="Z295" i="9"/>
  <c r="U295" i="9"/>
  <c r="V295" i="9"/>
  <c r="AG295" i="9" s="1"/>
  <c r="W295" i="9"/>
  <c r="T295" i="9" s="1"/>
  <c r="AB295" i="9" s="1"/>
  <c r="Z823" i="1"/>
  <c r="L823" i="1" s="1"/>
  <c r="P823" i="1" s="1"/>
  <c r="V823" i="1"/>
  <c r="AK824" i="1"/>
  <c r="AI824" i="1" s="1"/>
  <c r="AF824" i="1" s="1"/>
  <c r="AL824" i="1"/>
  <c r="AJ825" i="1" s="1"/>
  <c r="AH825" i="1" s="1"/>
  <c r="R295" i="9" l="1"/>
  <c r="AD295" i="9"/>
  <c r="AE295" i="9"/>
  <c r="AH295" i="9"/>
  <c r="Q295" i="9"/>
  <c r="AI295" i="9"/>
  <c r="N295" i="9"/>
  <c r="AS295" i="9"/>
  <c r="O295" i="9"/>
  <c r="P295" i="9"/>
  <c r="Z824" i="1"/>
  <c r="L824" i="1" s="1"/>
  <c r="P824" i="1" s="1"/>
  <c r="V824" i="1"/>
  <c r="AK825" i="1"/>
  <c r="AI825" i="1" s="1"/>
  <c r="AF825" i="1" s="1"/>
  <c r="AL825" i="1"/>
  <c r="AJ826" i="1" s="1"/>
  <c r="AH826" i="1" s="1"/>
  <c r="Y295" i="9" l="1"/>
  <c r="X295" i="9"/>
  <c r="L295" i="9"/>
  <c r="AQ295" i="9"/>
  <c r="AC295" i="9"/>
  <c r="AR295" i="9"/>
  <c r="M295" i="9"/>
  <c r="AP295" i="9"/>
  <c r="AO295" i="9" s="1"/>
  <c r="Z825" i="1"/>
  <c r="L825" i="1" s="1"/>
  <c r="P825" i="1" s="1"/>
  <c r="V825" i="1"/>
  <c r="AK826" i="1"/>
  <c r="AI826" i="1" s="1"/>
  <c r="AF826" i="1" s="1"/>
  <c r="AL826" i="1"/>
  <c r="AJ827" i="1" s="1"/>
  <c r="AH827" i="1" s="1"/>
  <c r="AT295" i="9" l="1"/>
  <c r="AK296" i="9" s="1"/>
  <c r="K296" i="9"/>
  <c r="Z826" i="1"/>
  <c r="L826" i="1" s="1"/>
  <c r="P826" i="1" s="1"/>
  <c r="V826" i="1"/>
  <c r="AK827" i="1"/>
  <c r="AI827" i="1" s="1"/>
  <c r="AF827" i="1" s="1"/>
  <c r="AL827" i="1"/>
  <c r="AJ828" i="1" s="1"/>
  <c r="AH828" i="1" s="1"/>
  <c r="AN296" i="9" l="1"/>
  <c r="AL296" i="9"/>
  <c r="AM296" i="9" s="1"/>
  <c r="S296" i="9"/>
  <c r="Z827" i="1"/>
  <c r="L827" i="1" s="1"/>
  <c r="P827" i="1" s="1"/>
  <c r="V827" i="1"/>
  <c r="AK828" i="1"/>
  <c r="AI828" i="1" s="1"/>
  <c r="AF828" i="1" s="1"/>
  <c r="AL828" i="1"/>
  <c r="AJ829" i="1" s="1"/>
  <c r="AH829" i="1" s="1"/>
  <c r="AF296" i="9" l="1"/>
  <c r="AA296" i="9"/>
  <c r="Z296" i="9"/>
  <c r="U296" i="9"/>
  <c r="V296" i="9"/>
  <c r="AG296" i="9" s="1"/>
  <c r="W296" i="9"/>
  <c r="T296" i="9" s="1"/>
  <c r="AB296" i="9" s="1"/>
  <c r="Z828" i="1"/>
  <c r="L828" i="1" s="1"/>
  <c r="P828" i="1" s="1"/>
  <c r="V828" i="1"/>
  <c r="AK829" i="1"/>
  <c r="AI829" i="1" s="1"/>
  <c r="AF829" i="1" s="1"/>
  <c r="AL829" i="1"/>
  <c r="AJ830" i="1" s="1"/>
  <c r="AH830" i="1" s="1"/>
  <c r="R296" i="9" l="1"/>
  <c r="AD296" i="9"/>
  <c r="AE296" i="9"/>
  <c r="P296" i="9"/>
  <c r="AS296" i="9"/>
  <c r="N296" i="9"/>
  <c r="O296" i="9"/>
  <c r="AQ296" i="9"/>
  <c r="AP296" i="9"/>
  <c r="AO296" i="9" s="1"/>
  <c r="AC296" i="9"/>
  <c r="Q296" i="9"/>
  <c r="AH296" i="9"/>
  <c r="AI296" i="9"/>
  <c r="Z829" i="1"/>
  <c r="L829" i="1" s="1"/>
  <c r="P829" i="1" s="1"/>
  <c r="V829" i="1"/>
  <c r="AK830" i="1"/>
  <c r="AI830" i="1" s="1"/>
  <c r="AF830" i="1" s="1"/>
  <c r="AL830" i="1"/>
  <c r="AJ831" i="1" s="1"/>
  <c r="AH831" i="1" s="1"/>
  <c r="X296" i="9" l="1"/>
  <c r="Y296" i="9"/>
  <c r="L296" i="9"/>
  <c r="M296" i="9"/>
  <c r="AR296" i="9"/>
  <c r="AT296" i="9" s="1"/>
  <c r="AK297" i="9" s="1"/>
  <c r="Z830" i="1"/>
  <c r="L830" i="1" s="1"/>
  <c r="P830" i="1" s="1"/>
  <c r="V830" i="1"/>
  <c r="AK831" i="1"/>
  <c r="AI831" i="1" s="1"/>
  <c r="AF831" i="1" s="1"/>
  <c r="AL831" i="1"/>
  <c r="AJ832" i="1" s="1"/>
  <c r="AH832" i="1" s="1"/>
  <c r="AL297" i="9" l="1"/>
  <c r="AM297" i="9" s="1"/>
  <c r="AN297" i="9"/>
  <c r="K297" i="9"/>
  <c r="Z831" i="1"/>
  <c r="L831" i="1" s="1"/>
  <c r="P831" i="1" s="1"/>
  <c r="V831" i="1"/>
  <c r="AK832" i="1"/>
  <c r="AI832" i="1" s="1"/>
  <c r="AF832" i="1" s="1"/>
  <c r="AL832" i="1"/>
  <c r="AJ833" i="1" s="1"/>
  <c r="AH833" i="1" s="1"/>
  <c r="S297" i="9" l="1"/>
  <c r="Z832" i="1"/>
  <c r="L832" i="1" s="1"/>
  <c r="P832" i="1" s="1"/>
  <c r="V832" i="1"/>
  <c r="AK833" i="1"/>
  <c r="AI833" i="1" s="1"/>
  <c r="AF833" i="1" s="1"/>
  <c r="AL833" i="1"/>
  <c r="AJ834" i="1" s="1"/>
  <c r="AH834" i="1" s="1"/>
  <c r="AA297" i="9" l="1"/>
  <c r="Z297" i="9"/>
  <c r="AF297" i="9"/>
  <c r="U297" i="9"/>
  <c r="V297" i="9"/>
  <c r="AG297" i="9" s="1"/>
  <c r="W297" i="9"/>
  <c r="T297" i="9" s="1"/>
  <c r="AB297" i="9" s="1"/>
  <c r="Z833" i="1"/>
  <c r="L833" i="1" s="1"/>
  <c r="P833" i="1" s="1"/>
  <c r="V833" i="1"/>
  <c r="AK834" i="1"/>
  <c r="AI834" i="1" s="1"/>
  <c r="AF834" i="1" s="1"/>
  <c r="AL834" i="1"/>
  <c r="AJ835" i="1" s="1"/>
  <c r="AH835" i="1" s="1"/>
  <c r="R297" i="9" l="1"/>
  <c r="AE297" i="9"/>
  <c r="AD297" i="9"/>
  <c r="Q297" i="9"/>
  <c r="AI297" i="9"/>
  <c r="AH297" i="9"/>
  <c r="AQ297" i="9"/>
  <c r="O297" i="9"/>
  <c r="P297" i="9"/>
  <c r="Z834" i="1"/>
  <c r="L834" i="1" s="1"/>
  <c r="P834" i="1" s="1"/>
  <c r="V834" i="1"/>
  <c r="AK835" i="1"/>
  <c r="AI835" i="1" s="1"/>
  <c r="AF835" i="1" s="1"/>
  <c r="AL835" i="1"/>
  <c r="AJ836" i="1" s="1"/>
  <c r="AH836" i="1" s="1"/>
  <c r="Y297" i="9" l="1"/>
  <c r="X297" i="9"/>
  <c r="L297" i="9"/>
  <c r="AS297" i="9"/>
  <c r="N297" i="9"/>
  <c r="AC297" i="9"/>
  <c r="AR297" i="9"/>
  <c r="M297" i="9"/>
  <c r="AP297" i="9"/>
  <c r="AO297" i="9" s="1"/>
  <c r="Z835" i="1"/>
  <c r="L835" i="1" s="1"/>
  <c r="P835" i="1" s="1"/>
  <c r="V835" i="1"/>
  <c r="AK836" i="1"/>
  <c r="AI836" i="1" s="1"/>
  <c r="AF836" i="1" s="1"/>
  <c r="AL836" i="1"/>
  <c r="AJ837" i="1" s="1"/>
  <c r="AH837" i="1" s="1"/>
  <c r="AT297" i="9" l="1"/>
  <c r="AK298" i="9" s="1"/>
  <c r="K298" i="9"/>
  <c r="Z836" i="1"/>
  <c r="L836" i="1" s="1"/>
  <c r="P836" i="1" s="1"/>
  <c r="V836" i="1"/>
  <c r="AK837" i="1"/>
  <c r="AI837" i="1" s="1"/>
  <c r="AF837" i="1" s="1"/>
  <c r="AL837" i="1"/>
  <c r="AJ838" i="1" s="1"/>
  <c r="AH838" i="1" s="1"/>
  <c r="AN298" i="9" l="1"/>
  <c r="AL298" i="9"/>
  <c r="AM298" i="9" s="1"/>
  <c r="S298" i="9"/>
  <c r="Z837" i="1"/>
  <c r="L837" i="1" s="1"/>
  <c r="P837" i="1" s="1"/>
  <c r="V837" i="1"/>
  <c r="AK838" i="1"/>
  <c r="AI838" i="1" s="1"/>
  <c r="AF838" i="1" s="1"/>
  <c r="AL838" i="1"/>
  <c r="AJ839" i="1" s="1"/>
  <c r="AH839" i="1" s="1"/>
  <c r="AF298" i="9" l="1"/>
  <c r="AA298" i="9"/>
  <c r="Z298" i="9"/>
  <c r="U298" i="9"/>
  <c r="V298" i="9"/>
  <c r="AG298" i="9" s="1"/>
  <c r="W298" i="9"/>
  <c r="T298" i="9" s="1"/>
  <c r="AB298" i="9" s="1"/>
  <c r="Z838" i="1"/>
  <c r="L838" i="1" s="1"/>
  <c r="P838" i="1" s="1"/>
  <c r="V838" i="1"/>
  <c r="AK839" i="1"/>
  <c r="AI839" i="1" s="1"/>
  <c r="AF839" i="1" s="1"/>
  <c r="AL839" i="1"/>
  <c r="AJ840" i="1" s="1"/>
  <c r="AH840" i="1" s="1"/>
  <c r="R298" i="9" l="1"/>
  <c r="AE298" i="9"/>
  <c r="AD298" i="9"/>
  <c r="N298" i="9"/>
  <c r="AS298" i="9"/>
  <c r="P298" i="9"/>
  <c r="AC298" i="9"/>
  <c r="O298" i="9"/>
  <c r="AH298" i="9"/>
  <c r="Q298" i="9"/>
  <c r="AI298" i="9"/>
  <c r="AQ298" i="9"/>
  <c r="Z839" i="1"/>
  <c r="L839" i="1" s="1"/>
  <c r="P839" i="1" s="1"/>
  <c r="V839" i="1"/>
  <c r="AK840" i="1"/>
  <c r="AI840" i="1" s="1"/>
  <c r="AF840" i="1" s="1"/>
  <c r="AL840" i="1"/>
  <c r="AJ841" i="1" s="1"/>
  <c r="AH841" i="1" s="1"/>
  <c r="Y298" i="9" l="1"/>
  <c r="X298" i="9"/>
  <c r="L298" i="9"/>
  <c r="AR298" i="9"/>
  <c r="M298" i="9"/>
  <c r="AP298" i="9"/>
  <c r="AO298" i="9" s="1"/>
  <c r="Z840" i="1"/>
  <c r="L840" i="1" s="1"/>
  <c r="P840" i="1" s="1"/>
  <c r="V840" i="1"/>
  <c r="AK841" i="1"/>
  <c r="AI841" i="1" s="1"/>
  <c r="AF841" i="1" s="1"/>
  <c r="AL841" i="1"/>
  <c r="AJ842" i="1" s="1"/>
  <c r="AH842" i="1" s="1"/>
  <c r="AT298" i="9" l="1"/>
  <c r="AK299" i="9" s="1"/>
  <c r="K299" i="9"/>
  <c r="Z841" i="1"/>
  <c r="L841" i="1" s="1"/>
  <c r="P841" i="1" s="1"/>
  <c r="V841" i="1"/>
  <c r="AK842" i="1"/>
  <c r="AI842" i="1" s="1"/>
  <c r="AF842" i="1" s="1"/>
  <c r="AL842" i="1"/>
  <c r="AJ843" i="1" s="1"/>
  <c r="AH843" i="1" s="1"/>
  <c r="AN299" i="9" l="1"/>
  <c r="AL299" i="9"/>
  <c r="AM299" i="9" s="1"/>
  <c r="S299" i="9"/>
  <c r="Z842" i="1"/>
  <c r="L842" i="1" s="1"/>
  <c r="P842" i="1" s="1"/>
  <c r="V842" i="1"/>
  <c r="AK843" i="1"/>
  <c r="AI843" i="1" s="1"/>
  <c r="AF843" i="1" s="1"/>
  <c r="AL843" i="1"/>
  <c r="AJ844" i="1" s="1"/>
  <c r="AH844" i="1" s="1"/>
  <c r="AF299" i="9" l="1"/>
  <c r="Z299" i="9"/>
  <c r="AA299" i="9"/>
  <c r="U299" i="9"/>
  <c r="V299" i="9"/>
  <c r="AG299" i="9" s="1"/>
  <c r="W299" i="9"/>
  <c r="T299" i="9" s="1"/>
  <c r="AB299" i="9" s="1"/>
  <c r="Z843" i="1"/>
  <c r="L843" i="1" s="1"/>
  <c r="P843" i="1" s="1"/>
  <c r="V843" i="1"/>
  <c r="AK844" i="1"/>
  <c r="AI844" i="1" s="1"/>
  <c r="AF844" i="1" s="1"/>
  <c r="AL844" i="1"/>
  <c r="AJ845" i="1" s="1"/>
  <c r="AH845" i="1" s="1"/>
  <c r="R299" i="9" l="1"/>
  <c r="AD299" i="9"/>
  <c r="AE299" i="9"/>
  <c r="O299" i="9"/>
  <c r="Q299" i="9"/>
  <c r="AI299" i="9"/>
  <c r="AH299" i="9"/>
  <c r="AQ299" i="9"/>
  <c r="P299" i="9"/>
  <c r="AP299" i="9"/>
  <c r="AO299" i="9" s="1"/>
  <c r="Z844" i="1"/>
  <c r="L844" i="1" s="1"/>
  <c r="P844" i="1" s="1"/>
  <c r="V844" i="1"/>
  <c r="AK845" i="1"/>
  <c r="AI845" i="1" s="1"/>
  <c r="AF845" i="1" s="1"/>
  <c r="AL845" i="1"/>
  <c r="AJ846" i="1" s="1"/>
  <c r="AH846" i="1" s="1"/>
  <c r="Y299" i="9" l="1"/>
  <c r="X299" i="9"/>
  <c r="L299" i="9"/>
  <c r="AS299" i="9"/>
  <c r="N299" i="9"/>
  <c r="AC299" i="9"/>
  <c r="M299" i="9"/>
  <c r="AR299" i="9"/>
  <c r="AT299" i="9" s="1"/>
  <c r="AK300" i="9" s="1"/>
  <c r="Z845" i="1"/>
  <c r="L845" i="1" s="1"/>
  <c r="P845" i="1" s="1"/>
  <c r="V845" i="1"/>
  <c r="AK846" i="1"/>
  <c r="AI846" i="1" s="1"/>
  <c r="AF846" i="1" s="1"/>
  <c r="AL846" i="1"/>
  <c r="AJ847" i="1" s="1"/>
  <c r="AH847" i="1" s="1"/>
  <c r="K300" i="9" l="1"/>
  <c r="AL300" i="9"/>
  <c r="AM300" i="9" s="1"/>
  <c r="AN300" i="9"/>
  <c r="Z846" i="1"/>
  <c r="L846" i="1" s="1"/>
  <c r="P846" i="1" s="1"/>
  <c r="V846" i="1"/>
  <c r="AK847" i="1"/>
  <c r="AI847" i="1" s="1"/>
  <c r="AF847" i="1" s="1"/>
  <c r="AL847" i="1"/>
  <c r="AJ848" i="1" s="1"/>
  <c r="AH848" i="1" s="1"/>
  <c r="S300" i="9" l="1"/>
  <c r="Z847" i="1"/>
  <c r="L847" i="1" s="1"/>
  <c r="P847" i="1" s="1"/>
  <c r="V847" i="1"/>
  <c r="AK848" i="1"/>
  <c r="AI848" i="1" s="1"/>
  <c r="AF848" i="1" s="1"/>
  <c r="AL848" i="1"/>
  <c r="AJ849" i="1" s="1"/>
  <c r="AH849" i="1" s="1"/>
  <c r="AF300" i="9" l="1"/>
  <c r="AA300" i="9"/>
  <c r="Z300" i="9"/>
  <c r="U300" i="9"/>
  <c r="V300" i="9"/>
  <c r="AG300" i="9" s="1"/>
  <c r="W300" i="9"/>
  <c r="T300" i="9" s="1"/>
  <c r="AB300" i="9" s="1"/>
  <c r="Z848" i="1"/>
  <c r="L848" i="1" s="1"/>
  <c r="P848" i="1" s="1"/>
  <c r="V848" i="1"/>
  <c r="AK849" i="1"/>
  <c r="AI849" i="1" s="1"/>
  <c r="AF849" i="1" s="1"/>
  <c r="AL849" i="1"/>
  <c r="AJ850" i="1" s="1"/>
  <c r="AH850" i="1" s="1"/>
  <c r="R300" i="9" l="1"/>
  <c r="AE300" i="9"/>
  <c r="AD300" i="9"/>
  <c r="AQ300" i="9"/>
  <c r="AH300" i="9"/>
  <c r="Q300" i="9"/>
  <c r="AI300" i="9"/>
  <c r="P300" i="9"/>
  <c r="O300" i="9"/>
  <c r="Z849" i="1"/>
  <c r="L849" i="1" s="1"/>
  <c r="P849" i="1" s="1"/>
  <c r="V849" i="1"/>
  <c r="AK850" i="1"/>
  <c r="AI850" i="1" s="1"/>
  <c r="AF850" i="1" s="1"/>
  <c r="AL850" i="1"/>
  <c r="AJ851" i="1" s="1"/>
  <c r="AH851" i="1" s="1"/>
  <c r="Y300" i="9" l="1"/>
  <c r="X300" i="9"/>
  <c r="L300" i="9"/>
  <c r="AR300" i="9"/>
  <c r="M300" i="9"/>
  <c r="N300" i="9"/>
  <c r="AS300" i="9"/>
  <c r="AC300" i="9"/>
  <c r="AP300" i="9"/>
  <c r="AO300" i="9" s="1"/>
  <c r="Z850" i="1"/>
  <c r="L850" i="1" s="1"/>
  <c r="P850" i="1" s="1"/>
  <c r="V850" i="1"/>
  <c r="AK851" i="1"/>
  <c r="AI851" i="1" s="1"/>
  <c r="AF851" i="1" s="1"/>
  <c r="AL851" i="1"/>
  <c r="AJ852" i="1" s="1"/>
  <c r="AH852" i="1" s="1"/>
  <c r="AT300" i="9" l="1"/>
  <c r="AK301" i="9" s="1"/>
  <c r="K301" i="9"/>
  <c r="Z851" i="1"/>
  <c r="L851" i="1" s="1"/>
  <c r="P851" i="1" s="1"/>
  <c r="V851" i="1"/>
  <c r="AK852" i="1"/>
  <c r="AI852" i="1" s="1"/>
  <c r="AF852" i="1" s="1"/>
  <c r="AL852" i="1"/>
  <c r="AJ853" i="1" s="1"/>
  <c r="AH853" i="1" s="1"/>
  <c r="AL301" i="9" l="1"/>
  <c r="AM301" i="9" s="1"/>
  <c r="AN301" i="9"/>
  <c r="S301" i="9"/>
  <c r="Z852" i="1"/>
  <c r="L852" i="1" s="1"/>
  <c r="P852" i="1" s="1"/>
  <c r="V852" i="1"/>
  <c r="AK853" i="1"/>
  <c r="AI853" i="1" s="1"/>
  <c r="AF853" i="1" s="1"/>
  <c r="AL853" i="1"/>
  <c r="AJ854" i="1" s="1"/>
  <c r="AH854" i="1" s="1"/>
  <c r="AF301" i="9" l="1"/>
  <c r="Z301" i="9"/>
  <c r="AA301" i="9"/>
  <c r="U301" i="9"/>
  <c r="V301" i="9"/>
  <c r="AG301" i="9" s="1"/>
  <c r="W301" i="9"/>
  <c r="T301" i="9" s="1"/>
  <c r="AB301" i="9" s="1"/>
  <c r="Z853" i="1"/>
  <c r="L853" i="1" s="1"/>
  <c r="P853" i="1" s="1"/>
  <c r="V853" i="1"/>
  <c r="AK854" i="1"/>
  <c r="AI854" i="1" s="1"/>
  <c r="AF854" i="1" s="1"/>
  <c r="AL854" i="1"/>
  <c r="AJ855" i="1" s="1"/>
  <c r="AH855" i="1" s="1"/>
  <c r="R301" i="9" l="1"/>
  <c r="AE301" i="9"/>
  <c r="AD301" i="9"/>
  <c r="P301" i="9"/>
  <c r="O301" i="9"/>
  <c r="AQ301" i="9"/>
  <c r="Q301" i="9"/>
  <c r="AI301" i="9"/>
  <c r="AH301" i="9"/>
  <c r="Z854" i="1"/>
  <c r="L854" i="1" s="1"/>
  <c r="P854" i="1" s="1"/>
  <c r="V854" i="1"/>
  <c r="AK855" i="1"/>
  <c r="AI855" i="1" s="1"/>
  <c r="AF855" i="1" s="1"/>
  <c r="AL855" i="1"/>
  <c r="AJ856" i="1" s="1"/>
  <c r="AH856" i="1" s="1"/>
  <c r="Y301" i="9" l="1"/>
  <c r="X301" i="9"/>
  <c r="L301" i="9"/>
  <c r="AS301" i="9"/>
  <c r="N301" i="9"/>
  <c r="AC301" i="9"/>
  <c r="M301" i="9"/>
  <c r="AR301" i="9"/>
  <c r="AP301" i="9"/>
  <c r="AO301" i="9" s="1"/>
  <c r="Z855" i="1"/>
  <c r="L855" i="1" s="1"/>
  <c r="P855" i="1" s="1"/>
  <c r="V855" i="1"/>
  <c r="AK856" i="1"/>
  <c r="AI856" i="1" s="1"/>
  <c r="AF856" i="1" s="1"/>
  <c r="AL856" i="1"/>
  <c r="AJ857" i="1" s="1"/>
  <c r="AH857" i="1" s="1"/>
  <c r="AT301" i="9" l="1"/>
  <c r="AK302" i="9"/>
  <c r="AL302" i="9" s="1"/>
  <c r="AM302" i="9" s="1"/>
  <c r="K302" i="9"/>
  <c r="Z856" i="1"/>
  <c r="L856" i="1" s="1"/>
  <c r="P856" i="1" s="1"/>
  <c r="V856" i="1"/>
  <c r="AK857" i="1"/>
  <c r="AI857" i="1" s="1"/>
  <c r="AF857" i="1" s="1"/>
  <c r="AL857" i="1"/>
  <c r="AJ858" i="1" s="1"/>
  <c r="AH858" i="1" s="1"/>
  <c r="AN302" i="9" l="1"/>
  <c r="S302" i="9"/>
  <c r="Z857" i="1"/>
  <c r="L857" i="1" s="1"/>
  <c r="P857" i="1" s="1"/>
  <c r="V857" i="1"/>
  <c r="AK858" i="1"/>
  <c r="AI858" i="1" s="1"/>
  <c r="AF858" i="1" s="1"/>
  <c r="AL858" i="1"/>
  <c r="AJ859" i="1" s="1"/>
  <c r="AH859" i="1" s="1"/>
  <c r="AF302" i="9" l="1"/>
  <c r="AA302" i="9"/>
  <c r="Z302" i="9"/>
  <c r="U302" i="9"/>
  <c r="V302" i="9"/>
  <c r="AG302" i="9" s="1"/>
  <c r="W302" i="9"/>
  <c r="T302" i="9" s="1"/>
  <c r="AB302" i="9" s="1"/>
  <c r="Z858" i="1"/>
  <c r="L858" i="1" s="1"/>
  <c r="P858" i="1" s="1"/>
  <c r="V858" i="1"/>
  <c r="AK859" i="1"/>
  <c r="AI859" i="1" s="1"/>
  <c r="AF859" i="1" s="1"/>
  <c r="AL859" i="1"/>
  <c r="AJ860" i="1" s="1"/>
  <c r="AH860" i="1" s="1"/>
  <c r="R302" i="9" l="1"/>
  <c r="AE302" i="9"/>
  <c r="AD302" i="9"/>
  <c r="AQ302" i="9"/>
  <c r="Q302" i="9"/>
  <c r="AH302" i="9"/>
  <c r="AI302" i="9"/>
  <c r="P302" i="9"/>
  <c r="O302" i="9"/>
  <c r="Z859" i="1"/>
  <c r="L859" i="1" s="1"/>
  <c r="P859" i="1" s="1"/>
  <c r="V859" i="1"/>
  <c r="AK860" i="1"/>
  <c r="AI860" i="1" s="1"/>
  <c r="AF860" i="1" s="1"/>
  <c r="AL860" i="1"/>
  <c r="AJ861" i="1" s="1"/>
  <c r="AH861" i="1" s="1"/>
  <c r="X302" i="9" l="1"/>
  <c r="Y302" i="9"/>
  <c r="L302" i="9"/>
  <c r="AR302" i="9"/>
  <c r="M302" i="9"/>
  <c r="AP302" i="9"/>
  <c r="AO302" i="9" s="1"/>
  <c r="N302" i="9"/>
  <c r="AS302" i="9"/>
  <c r="AC302" i="9"/>
  <c r="Z860" i="1"/>
  <c r="L860" i="1" s="1"/>
  <c r="P860" i="1" s="1"/>
  <c r="V860" i="1"/>
  <c r="AK861" i="1"/>
  <c r="AI861" i="1" s="1"/>
  <c r="AF861" i="1" s="1"/>
  <c r="AL861" i="1"/>
  <c r="AJ862" i="1" s="1"/>
  <c r="AH862" i="1" s="1"/>
  <c r="AT302" i="9" l="1"/>
  <c r="AK303" i="9"/>
  <c r="AL303" i="9" s="1"/>
  <c r="AM303" i="9" s="1"/>
  <c r="K303" i="9"/>
  <c r="Z861" i="1"/>
  <c r="L861" i="1" s="1"/>
  <c r="P861" i="1" s="1"/>
  <c r="V861" i="1"/>
  <c r="AK862" i="1"/>
  <c r="AI862" i="1" s="1"/>
  <c r="AF862" i="1" s="1"/>
  <c r="AL862" i="1"/>
  <c r="AJ863" i="1" s="1"/>
  <c r="AH863" i="1" s="1"/>
  <c r="AN303" i="9" l="1"/>
  <c r="S303" i="9"/>
  <c r="Z862" i="1"/>
  <c r="L862" i="1" s="1"/>
  <c r="P862" i="1" s="1"/>
  <c r="V862" i="1"/>
  <c r="AK863" i="1"/>
  <c r="AI863" i="1" s="1"/>
  <c r="AF863" i="1" s="1"/>
  <c r="AL863" i="1"/>
  <c r="AJ864" i="1" s="1"/>
  <c r="AH864" i="1" s="1"/>
  <c r="AF303" i="9" l="1"/>
  <c r="AA303" i="9"/>
  <c r="Z303" i="9"/>
  <c r="U303" i="9"/>
  <c r="V303" i="9"/>
  <c r="AG303" i="9" s="1"/>
  <c r="W303" i="9"/>
  <c r="T303" i="9" s="1"/>
  <c r="AB303" i="9" s="1"/>
  <c r="Z863" i="1"/>
  <c r="L863" i="1" s="1"/>
  <c r="P863" i="1" s="1"/>
  <c r="V863" i="1"/>
  <c r="AK864" i="1"/>
  <c r="AI864" i="1" s="1"/>
  <c r="AF864" i="1" s="1"/>
  <c r="AL864" i="1"/>
  <c r="AJ865" i="1" s="1"/>
  <c r="AH865" i="1" s="1"/>
  <c r="R303" i="9" l="1"/>
  <c r="AE303" i="9"/>
  <c r="AD303" i="9"/>
  <c r="P303" i="9"/>
  <c r="O303" i="9"/>
  <c r="AQ303" i="9"/>
  <c r="AI303" i="9"/>
  <c r="AH303" i="9"/>
  <c r="Q303" i="9"/>
  <c r="Z864" i="1"/>
  <c r="L864" i="1" s="1"/>
  <c r="P864" i="1" s="1"/>
  <c r="V864" i="1"/>
  <c r="AK865" i="1"/>
  <c r="AI865" i="1" s="1"/>
  <c r="AF865" i="1" s="1"/>
  <c r="AL865" i="1"/>
  <c r="AJ866" i="1" s="1"/>
  <c r="AH866" i="1" s="1"/>
  <c r="Y303" i="9" l="1"/>
  <c r="X303" i="9"/>
  <c r="L303" i="9"/>
  <c r="AS303" i="9"/>
  <c r="N303" i="9"/>
  <c r="AC303" i="9"/>
  <c r="M303" i="9"/>
  <c r="AR303" i="9"/>
  <c r="AP303" i="9"/>
  <c r="AO303" i="9" s="1"/>
  <c r="Z865" i="1"/>
  <c r="L865" i="1" s="1"/>
  <c r="P865" i="1" s="1"/>
  <c r="V865" i="1"/>
  <c r="AK866" i="1"/>
  <c r="AI866" i="1" s="1"/>
  <c r="AF866" i="1" s="1"/>
  <c r="AL866" i="1"/>
  <c r="AJ867" i="1" s="1"/>
  <c r="AH867" i="1" s="1"/>
  <c r="AT303" i="9" l="1"/>
  <c r="AK304" i="9" s="1"/>
  <c r="K304" i="9"/>
  <c r="Z866" i="1"/>
  <c r="L866" i="1" s="1"/>
  <c r="P866" i="1" s="1"/>
  <c r="V866" i="1"/>
  <c r="AK867" i="1"/>
  <c r="AI867" i="1" s="1"/>
  <c r="AF867" i="1" s="1"/>
  <c r="AL867" i="1"/>
  <c r="AJ868" i="1" s="1"/>
  <c r="AH868" i="1" s="1"/>
  <c r="AN304" i="9" l="1"/>
  <c r="AL304" i="9"/>
  <c r="AM304" i="9" s="1"/>
  <c r="S304" i="9"/>
  <c r="Z867" i="1"/>
  <c r="L867" i="1" s="1"/>
  <c r="P867" i="1" s="1"/>
  <c r="V867" i="1"/>
  <c r="AK868" i="1"/>
  <c r="AI868" i="1" s="1"/>
  <c r="AF868" i="1" s="1"/>
  <c r="AL868" i="1"/>
  <c r="AJ869" i="1" s="1"/>
  <c r="AH869" i="1" s="1"/>
  <c r="AF304" i="9" l="1"/>
  <c r="AA304" i="9"/>
  <c r="Z304" i="9"/>
  <c r="U304" i="9"/>
  <c r="V304" i="9"/>
  <c r="AG304" i="9" s="1"/>
  <c r="W304" i="9"/>
  <c r="T304" i="9" s="1"/>
  <c r="AB304" i="9" s="1"/>
  <c r="Z868" i="1"/>
  <c r="L868" i="1" s="1"/>
  <c r="P868" i="1" s="1"/>
  <c r="V868" i="1"/>
  <c r="AK869" i="1"/>
  <c r="AI869" i="1" s="1"/>
  <c r="AF869" i="1" s="1"/>
  <c r="AL869" i="1"/>
  <c r="AJ870" i="1" s="1"/>
  <c r="AH870" i="1" s="1"/>
  <c r="R304" i="9" l="1"/>
  <c r="AE304" i="9"/>
  <c r="AD304" i="9"/>
  <c r="AQ304" i="9"/>
  <c r="N304" i="9"/>
  <c r="AS304" i="9"/>
  <c r="AC304" i="9"/>
  <c r="P304" i="9"/>
  <c r="Q304" i="9"/>
  <c r="AI304" i="9"/>
  <c r="AH304" i="9"/>
  <c r="O304" i="9"/>
  <c r="Z869" i="1"/>
  <c r="L869" i="1" s="1"/>
  <c r="P869" i="1" s="1"/>
  <c r="V869" i="1"/>
  <c r="AK870" i="1"/>
  <c r="AI870" i="1" s="1"/>
  <c r="AF870" i="1" s="1"/>
  <c r="AL870" i="1"/>
  <c r="AJ871" i="1" s="1"/>
  <c r="AH871" i="1" s="1"/>
  <c r="Y304" i="9" l="1"/>
  <c r="X304" i="9"/>
  <c r="L304" i="9"/>
  <c r="AR304" i="9"/>
  <c r="M304" i="9"/>
  <c r="AP304" i="9"/>
  <c r="AO304" i="9" s="1"/>
  <c r="Z870" i="1"/>
  <c r="L870" i="1" s="1"/>
  <c r="P870" i="1" s="1"/>
  <c r="V870" i="1"/>
  <c r="AK871" i="1"/>
  <c r="AI871" i="1" s="1"/>
  <c r="AF871" i="1" s="1"/>
  <c r="AL871" i="1"/>
  <c r="AJ872" i="1" s="1"/>
  <c r="AH872" i="1" s="1"/>
  <c r="AT304" i="9" l="1"/>
  <c r="AK305" i="9" s="1"/>
  <c r="K305" i="9"/>
  <c r="Z871" i="1"/>
  <c r="L871" i="1" s="1"/>
  <c r="P871" i="1" s="1"/>
  <c r="V871" i="1"/>
  <c r="AK872" i="1"/>
  <c r="AI872" i="1" s="1"/>
  <c r="AF872" i="1" s="1"/>
  <c r="AL872" i="1"/>
  <c r="AJ873" i="1" s="1"/>
  <c r="AH873" i="1" s="1"/>
  <c r="AL305" i="9" l="1"/>
  <c r="AM305" i="9" s="1"/>
  <c r="AN305" i="9"/>
  <c r="S305" i="9"/>
  <c r="Z872" i="1"/>
  <c r="L872" i="1" s="1"/>
  <c r="P872" i="1" s="1"/>
  <c r="V872" i="1"/>
  <c r="AK873" i="1"/>
  <c r="AI873" i="1" s="1"/>
  <c r="AF873" i="1" s="1"/>
  <c r="AL873" i="1"/>
  <c r="AJ874" i="1" s="1"/>
  <c r="AH874" i="1" s="1"/>
  <c r="AF305" i="9" l="1"/>
  <c r="Z305" i="9"/>
  <c r="AA305" i="9"/>
  <c r="U305" i="9"/>
  <c r="V305" i="9"/>
  <c r="AG305" i="9" s="1"/>
  <c r="W305" i="9"/>
  <c r="T305" i="9" s="1"/>
  <c r="AB305" i="9" s="1"/>
  <c r="Z873" i="1"/>
  <c r="L873" i="1" s="1"/>
  <c r="P873" i="1" s="1"/>
  <c r="V873" i="1"/>
  <c r="AK874" i="1"/>
  <c r="AI874" i="1" s="1"/>
  <c r="AF874" i="1" s="1"/>
  <c r="AL874" i="1"/>
  <c r="AJ875" i="1" s="1"/>
  <c r="AH875" i="1" s="1"/>
  <c r="R305" i="9" l="1"/>
  <c r="AD305" i="9"/>
  <c r="AE305" i="9"/>
  <c r="N305" i="9"/>
  <c r="AS305" i="9"/>
  <c r="P305" i="9"/>
  <c r="AC305" i="9"/>
  <c r="AH305" i="9"/>
  <c r="Q305" i="9"/>
  <c r="AI305" i="9"/>
  <c r="O305" i="9"/>
  <c r="AQ305" i="9"/>
  <c r="Z874" i="1"/>
  <c r="L874" i="1" s="1"/>
  <c r="P874" i="1" s="1"/>
  <c r="V874" i="1"/>
  <c r="AK875" i="1"/>
  <c r="AI875" i="1" s="1"/>
  <c r="AF875" i="1" s="1"/>
  <c r="AL875" i="1"/>
  <c r="AJ876" i="1" s="1"/>
  <c r="AH876" i="1" s="1"/>
  <c r="Y305" i="9" l="1"/>
  <c r="X305" i="9"/>
  <c r="L305" i="9"/>
  <c r="M305" i="9"/>
  <c r="AR305" i="9"/>
  <c r="AP305" i="9"/>
  <c r="AO305" i="9" s="1"/>
  <c r="Z875" i="1"/>
  <c r="L875" i="1" s="1"/>
  <c r="P875" i="1" s="1"/>
  <c r="V875" i="1"/>
  <c r="AK876" i="1"/>
  <c r="AI876" i="1" s="1"/>
  <c r="AF876" i="1" s="1"/>
  <c r="AL876" i="1"/>
  <c r="AJ877" i="1" s="1"/>
  <c r="AH877" i="1" s="1"/>
  <c r="AT305" i="9" l="1"/>
  <c r="AK306" i="9"/>
  <c r="AL306" i="9" s="1"/>
  <c r="AM306" i="9" s="1"/>
  <c r="K306" i="9"/>
  <c r="Z876" i="1"/>
  <c r="L876" i="1" s="1"/>
  <c r="P876" i="1" s="1"/>
  <c r="V876" i="1"/>
  <c r="AK877" i="1"/>
  <c r="AI877" i="1" s="1"/>
  <c r="AF877" i="1" s="1"/>
  <c r="AL877" i="1"/>
  <c r="AJ878" i="1" s="1"/>
  <c r="AH878" i="1" s="1"/>
  <c r="AN306" i="9" l="1"/>
  <c r="S306" i="9"/>
  <c r="Z877" i="1"/>
  <c r="L877" i="1" s="1"/>
  <c r="P877" i="1" s="1"/>
  <c r="V877" i="1"/>
  <c r="AK878" i="1"/>
  <c r="AI878" i="1" s="1"/>
  <c r="AF878" i="1" s="1"/>
  <c r="AL878" i="1"/>
  <c r="AJ879" i="1" s="1"/>
  <c r="AH879" i="1" s="1"/>
  <c r="AF306" i="9" l="1"/>
  <c r="AA306" i="9"/>
  <c r="Z306" i="9"/>
  <c r="U306" i="9"/>
  <c r="V306" i="9"/>
  <c r="AG306" i="9" s="1"/>
  <c r="W306" i="9"/>
  <c r="T306" i="9" s="1"/>
  <c r="AB306" i="9" s="1"/>
  <c r="Z878" i="1"/>
  <c r="L878" i="1" s="1"/>
  <c r="P878" i="1" s="1"/>
  <c r="V878" i="1"/>
  <c r="AK879" i="1"/>
  <c r="AI879" i="1" s="1"/>
  <c r="AF879" i="1" s="1"/>
  <c r="AL879" i="1"/>
  <c r="AJ880" i="1" s="1"/>
  <c r="AH880" i="1" s="1"/>
  <c r="R306" i="9" l="1"/>
  <c r="AE306" i="9"/>
  <c r="AD306" i="9"/>
  <c r="AS306" i="9"/>
  <c r="N306" i="9"/>
  <c r="O306" i="9"/>
  <c r="AQ306" i="9"/>
  <c r="P306" i="9"/>
  <c r="AP306" i="9"/>
  <c r="AO306" i="9" s="1"/>
  <c r="AI306" i="9"/>
  <c r="Q306" i="9"/>
  <c r="AH306" i="9"/>
  <c r="Z879" i="1"/>
  <c r="L879" i="1" s="1"/>
  <c r="P879" i="1" s="1"/>
  <c r="V879" i="1"/>
  <c r="AK880" i="1"/>
  <c r="AI880" i="1" s="1"/>
  <c r="AF880" i="1" s="1"/>
  <c r="AL880" i="1"/>
  <c r="AJ881" i="1" s="1"/>
  <c r="AH881" i="1" s="1"/>
  <c r="X306" i="9" l="1"/>
  <c r="Y306" i="9"/>
  <c r="L306" i="9"/>
  <c r="AC306" i="9"/>
  <c r="M306" i="9"/>
  <c r="AR306" i="9"/>
  <c r="AT306" i="9" s="1"/>
  <c r="AK307" i="9" s="1"/>
  <c r="Z880" i="1"/>
  <c r="L880" i="1" s="1"/>
  <c r="P880" i="1" s="1"/>
  <c r="V880" i="1"/>
  <c r="AK881" i="1"/>
  <c r="AI881" i="1" s="1"/>
  <c r="AF881" i="1" s="1"/>
  <c r="AL881" i="1"/>
  <c r="AJ882" i="1" s="1"/>
  <c r="AH882" i="1" s="1"/>
  <c r="AL307" i="9" l="1"/>
  <c r="AM307" i="9" s="1"/>
  <c r="AN307" i="9"/>
  <c r="K307" i="9"/>
  <c r="Z881" i="1"/>
  <c r="L881" i="1" s="1"/>
  <c r="P881" i="1" s="1"/>
  <c r="V881" i="1"/>
  <c r="AK882" i="1"/>
  <c r="AI882" i="1" s="1"/>
  <c r="AF882" i="1" s="1"/>
  <c r="AL882" i="1"/>
  <c r="AJ883" i="1" s="1"/>
  <c r="AH883" i="1" s="1"/>
  <c r="S307" i="9" l="1"/>
  <c r="Z882" i="1"/>
  <c r="L882" i="1" s="1"/>
  <c r="P882" i="1" s="1"/>
  <c r="V882" i="1"/>
  <c r="AK883" i="1"/>
  <c r="AI883" i="1" s="1"/>
  <c r="AF883" i="1" s="1"/>
  <c r="AL883" i="1"/>
  <c r="AJ884" i="1" s="1"/>
  <c r="AH884" i="1" s="1"/>
  <c r="AF307" i="9" l="1"/>
  <c r="AA307" i="9"/>
  <c r="Z307" i="9"/>
  <c r="U307" i="9"/>
  <c r="V307" i="9"/>
  <c r="AG307" i="9" s="1"/>
  <c r="W307" i="9"/>
  <c r="T307" i="9" s="1"/>
  <c r="AB307" i="9" s="1"/>
  <c r="Z883" i="1"/>
  <c r="L883" i="1" s="1"/>
  <c r="P883" i="1" s="1"/>
  <c r="V883" i="1"/>
  <c r="AK884" i="1"/>
  <c r="AI884" i="1" s="1"/>
  <c r="AF884" i="1" s="1"/>
  <c r="AL884" i="1"/>
  <c r="AJ885" i="1" s="1"/>
  <c r="AH885" i="1" s="1"/>
  <c r="R307" i="9" l="1"/>
  <c r="AE307" i="9"/>
  <c r="AD307" i="9"/>
  <c r="N307" i="9"/>
  <c r="AS307" i="9"/>
  <c r="O307" i="9"/>
  <c r="AH307" i="9"/>
  <c r="Q307" i="9"/>
  <c r="AI307" i="9"/>
  <c r="AC307" i="9"/>
  <c r="AQ307" i="9"/>
  <c r="P307" i="9"/>
  <c r="Z884" i="1"/>
  <c r="L884" i="1" s="1"/>
  <c r="P884" i="1" s="1"/>
  <c r="V884" i="1"/>
  <c r="AK885" i="1"/>
  <c r="AI885" i="1" s="1"/>
  <c r="AF885" i="1" s="1"/>
  <c r="AL885" i="1"/>
  <c r="AJ886" i="1" s="1"/>
  <c r="AH886" i="1" s="1"/>
  <c r="Y307" i="9" l="1"/>
  <c r="X307" i="9"/>
  <c r="L307" i="9"/>
  <c r="AR307" i="9"/>
  <c r="M307" i="9"/>
  <c r="AP307" i="9"/>
  <c r="AO307" i="9" s="1"/>
  <c r="Z885" i="1"/>
  <c r="L885" i="1" s="1"/>
  <c r="P885" i="1" s="1"/>
  <c r="V885" i="1"/>
  <c r="AK886" i="1"/>
  <c r="AI886" i="1" s="1"/>
  <c r="AF886" i="1" s="1"/>
  <c r="AL886" i="1"/>
  <c r="AJ887" i="1" s="1"/>
  <c r="AH887" i="1" s="1"/>
  <c r="AT307" i="9" l="1"/>
  <c r="AK308" i="9" s="1"/>
  <c r="K308" i="9"/>
  <c r="Z886" i="1"/>
  <c r="L886" i="1" s="1"/>
  <c r="P886" i="1" s="1"/>
  <c r="V886" i="1"/>
  <c r="AK887" i="1"/>
  <c r="AI887" i="1" s="1"/>
  <c r="AF887" i="1" s="1"/>
  <c r="AL887" i="1"/>
  <c r="AJ888" i="1" s="1"/>
  <c r="AH888" i="1" s="1"/>
  <c r="AL308" i="9" l="1"/>
  <c r="AM308" i="9" s="1"/>
  <c r="AN308" i="9"/>
  <c r="S308" i="9"/>
  <c r="Z887" i="1"/>
  <c r="L887" i="1" s="1"/>
  <c r="P887" i="1" s="1"/>
  <c r="V887" i="1"/>
  <c r="AK888" i="1"/>
  <c r="AI888" i="1" s="1"/>
  <c r="AF888" i="1" s="1"/>
  <c r="AL888" i="1"/>
  <c r="AJ889" i="1" s="1"/>
  <c r="AH889" i="1" s="1"/>
  <c r="AF308" i="9" l="1"/>
  <c r="AA308" i="9"/>
  <c r="Z308" i="9"/>
  <c r="U308" i="9"/>
  <c r="V308" i="9"/>
  <c r="AG308" i="9" s="1"/>
  <c r="W308" i="9"/>
  <c r="T308" i="9" s="1"/>
  <c r="AB308" i="9" s="1"/>
  <c r="Z888" i="1"/>
  <c r="L888" i="1" s="1"/>
  <c r="P888" i="1" s="1"/>
  <c r="V888" i="1"/>
  <c r="AK889" i="1"/>
  <c r="AI889" i="1" s="1"/>
  <c r="AF889" i="1" s="1"/>
  <c r="AL889" i="1"/>
  <c r="AJ890" i="1" s="1"/>
  <c r="AH890" i="1" s="1"/>
  <c r="R308" i="9" l="1"/>
  <c r="AE308" i="9"/>
  <c r="AD308" i="9"/>
  <c r="P308" i="9"/>
  <c r="AS308" i="9"/>
  <c r="N308" i="9"/>
  <c r="AP308" i="9"/>
  <c r="AO308" i="9" s="1"/>
  <c r="O308" i="9"/>
  <c r="AC308" i="9"/>
  <c r="Q308" i="9"/>
  <c r="AI308" i="9"/>
  <c r="AH308" i="9"/>
  <c r="Z889" i="1"/>
  <c r="L889" i="1" s="1"/>
  <c r="P889" i="1" s="1"/>
  <c r="V889" i="1"/>
  <c r="AK890" i="1"/>
  <c r="AI890" i="1" s="1"/>
  <c r="AF890" i="1" s="1"/>
  <c r="AL890" i="1"/>
  <c r="AJ891" i="1" s="1"/>
  <c r="AH891" i="1" s="1"/>
  <c r="Y308" i="9" l="1"/>
  <c r="X308" i="9"/>
  <c r="AQ308" i="9"/>
  <c r="L308" i="9"/>
  <c r="M308" i="9"/>
  <c r="AR308" i="9"/>
  <c r="AT308" i="9" s="1"/>
  <c r="AK309" i="9" s="1"/>
  <c r="AL309" i="9" s="1"/>
  <c r="AM309" i="9" s="1"/>
  <c r="Z890" i="1"/>
  <c r="L890" i="1" s="1"/>
  <c r="P890" i="1" s="1"/>
  <c r="V890" i="1"/>
  <c r="AK891" i="1"/>
  <c r="AI891" i="1" s="1"/>
  <c r="AF891" i="1" s="1"/>
  <c r="AL891" i="1"/>
  <c r="AJ892" i="1" s="1"/>
  <c r="AH892" i="1" s="1"/>
  <c r="AN309" i="9" l="1"/>
  <c r="K309" i="9"/>
  <c r="Z891" i="1"/>
  <c r="L891" i="1" s="1"/>
  <c r="P891" i="1" s="1"/>
  <c r="V891" i="1"/>
  <c r="AK892" i="1"/>
  <c r="AI892" i="1" s="1"/>
  <c r="AF892" i="1" s="1"/>
  <c r="AL892" i="1"/>
  <c r="AJ893" i="1" s="1"/>
  <c r="AH893" i="1" s="1"/>
  <c r="S309" i="9" l="1"/>
  <c r="Z892" i="1"/>
  <c r="L892" i="1" s="1"/>
  <c r="P892" i="1" s="1"/>
  <c r="V892" i="1"/>
  <c r="AK893" i="1"/>
  <c r="AI893" i="1" s="1"/>
  <c r="AF893" i="1" s="1"/>
  <c r="AL893" i="1"/>
  <c r="AJ894" i="1" s="1"/>
  <c r="AH894" i="1" s="1"/>
  <c r="AF309" i="9" l="1"/>
  <c r="AA309" i="9"/>
  <c r="Z309" i="9"/>
  <c r="U309" i="9"/>
  <c r="V309" i="9"/>
  <c r="AG309" i="9" s="1"/>
  <c r="W309" i="9"/>
  <c r="T309" i="9" s="1"/>
  <c r="AB309" i="9" s="1"/>
  <c r="Z893" i="1"/>
  <c r="L893" i="1" s="1"/>
  <c r="P893" i="1" s="1"/>
  <c r="V893" i="1"/>
  <c r="AK894" i="1"/>
  <c r="AI894" i="1" s="1"/>
  <c r="AF894" i="1" s="1"/>
  <c r="AL894" i="1"/>
  <c r="AJ895" i="1" s="1"/>
  <c r="AH895" i="1" s="1"/>
  <c r="R309" i="9" l="1"/>
  <c r="AD309" i="9"/>
  <c r="AE309" i="9"/>
  <c r="Q309" i="9"/>
  <c r="AI309" i="9"/>
  <c r="AH309" i="9"/>
  <c r="O309" i="9"/>
  <c r="AQ309" i="9"/>
  <c r="P309" i="9"/>
  <c r="Z894" i="1"/>
  <c r="L894" i="1" s="1"/>
  <c r="P894" i="1" s="1"/>
  <c r="V894" i="1"/>
  <c r="AK895" i="1"/>
  <c r="AI895" i="1" s="1"/>
  <c r="AF895" i="1" s="1"/>
  <c r="AL895" i="1"/>
  <c r="AJ896" i="1" s="1"/>
  <c r="AH896" i="1" s="1"/>
  <c r="Y309" i="9" l="1"/>
  <c r="X309" i="9"/>
  <c r="L309" i="9"/>
  <c r="AS309" i="9"/>
  <c r="N309" i="9"/>
  <c r="AC309" i="9"/>
  <c r="AR309" i="9"/>
  <c r="M309" i="9"/>
  <c r="AP309" i="9"/>
  <c r="AO309" i="9" s="1"/>
  <c r="Z895" i="1"/>
  <c r="L895" i="1" s="1"/>
  <c r="P895" i="1" s="1"/>
  <c r="V895" i="1"/>
  <c r="AK896" i="1"/>
  <c r="AI896" i="1" s="1"/>
  <c r="AF896" i="1" s="1"/>
  <c r="AL896" i="1"/>
  <c r="AJ897" i="1" s="1"/>
  <c r="AH897" i="1" s="1"/>
  <c r="AT309" i="9" l="1"/>
  <c r="AK310" i="9"/>
  <c r="AL310" i="9" s="1"/>
  <c r="AM310" i="9" s="1"/>
  <c r="K310" i="9"/>
  <c r="Z896" i="1"/>
  <c r="L896" i="1" s="1"/>
  <c r="P896" i="1" s="1"/>
  <c r="V896" i="1"/>
  <c r="AK897" i="1"/>
  <c r="AI897" i="1" s="1"/>
  <c r="AF897" i="1" s="1"/>
  <c r="AL897" i="1"/>
  <c r="AJ898" i="1" s="1"/>
  <c r="AH898" i="1" s="1"/>
  <c r="S310" i="9" l="1"/>
  <c r="AN310" i="9"/>
  <c r="Z897" i="1"/>
  <c r="L897" i="1" s="1"/>
  <c r="P897" i="1" s="1"/>
  <c r="V897" i="1"/>
  <c r="AK898" i="1"/>
  <c r="AI898" i="1" s="1"/>
  <c r="AF898" i="1" s="1"/>
  <c r="AL898" i="1"/>
  <c r="AJ899" i="1" s="1"/>
  <c r="AH899" i="1" s="1"/>
  <c r="AF310" i="9" l="1"/>
  <c r="AA310" i="9"/>
  <c r="Z310" i="9"/>
  <c r="U310" i="9"/>
  <c r="V310" i="9"/>
  <c r="AG310" i="9" s="1"/>
  <c r="W310" i="9"/>
  <c r="T310" i="9" s="1"/>
  <c r="AB310" i="9" s="1"/>
  <c r="Z898" i="1"/>
  <c r="L898" i="1" s="1"/>
  <c r="P898" i="1" s="1"/>
  <c r="V898" i="1"/>
  <c r="AK899" i="1"/>
  <c r="AI899" i="1" s="1"/>
  <c r="AF899" i="1" s="1"/>
  <c r="AL899" i="1"/>
  <c r="AJ900" i="1" s="1"/>
  <c r="AH900" i="1" s="1"/>
  <c r="R310" i="9" l="1"/>
  <c r="AE310" i="9"/>
  <c r="AD310" i="9"/>
  <c r="N310" i="9"/>
  <c r="AS310" i="9"/>
  <c r="P310" i="9"/>
  <c r="O310" i="9"/>
  <c r="AH310" i="9"/>
  <c r="Q310" i="9"/>
  <c r="AI310" i="9"/>
  <c r="AQ310" i="9"/>
  <c r="Z899" i="1"/>
  <c r="L899" i="1" s="1"/>
  <c r="P899" i="1" s="1"/>
  <c r="V899" i="1"/>
  <c r="AK900" i="1"/>
  <c r="AI900" i="1" s="1"/>
  <c r="AF900" i="1" s="1"/>
  <c r="AL900" i="1"/>
  <c r="AJ901" i="1" s="1"/>
  <c r="AH901" i="1" s="1"/>
  <c r="Y310" i="9" l="1"/>
  <c r="X310" i="9"/>
  <c r="L310" i="9"/>
  <c r="AC310" i="9"/>
  <c r="AR310" i="9"/>
  <c r="M310" i="9"/>
  <c r="AP310" i="9"/>
  <c r="AO310" i="9" s="1"/>
  <c r="Z900" i="1"/>
  <c r="L900" i="1" s="1"/>
  <c r="P900" i="1" s="1"/>
  <c r="V900" i="1"/>
  <c r="AK901" i="1"/>
  <c r="AI901" i="1" s="1"/>
  <c r="AF901" i="1" s="1"/>
  <c r="AL901" i="1"/>
  <c r="AJ902" i="1" s="1"/>
  <c r="AH902" i="1" s="1"/>
  <c r="AT310" i="9" l="1"/>
  <c r="AK311" i="9" s="1"/>
  <c r="K311" i="9"/>
  <c r="Z901" i="1"/>
  <c r="L901" i="1" s="1"/>
  <c r="P901" i="1" s="1"/>
  <c r="V901" i="1"/>
  <c r="AK902" i="1"/>
  <c r="AI902" i="1" s="1"/>
  <c r="AF902" i="1" s="1"/>
  <c r="AL902" i="1"/>
  <c r="AJ903" i="1" s="1"/>
  <c r="AH903" i="1" s="1"/>
  <c r="AN311" i="9" l="1"/>
  <c r="AL311" i="9"/>
  <c r="AM311" i="9" s="1"/>
  <c r="S311" i="9"/>
  <c r="Z902" i="1"/>
  <c r="L902" i="1" s="1"/>
  <c r="P902" i="1" s="1"/>
  <c r="V902" i="1"/>
  <c r="AK903" i="1"/>
  <c r="AI903" i="1" s="1"/>
  <c r="AF903" i="1" s="1"/>
  <c r="AL903" i="1"/>
  <c r="AJ904" i="1" s="1"/>
  <c r="AH904" i="1" s="1"/>
  <c r="AF311" i="9" l="1"/>
  <c r="Z311" i="9"/>
  <c r="AA311" i="9"/>
  <c r="U311" i="9"/>
  <c r="V311" i="9"/>
  <c r="AG311" i="9" s="1"/>
  <c r="W311" i="9"/>
  <c r="T311" i="9" s="1"/>
  <c r="AB311" i="9" s="1"/>
  <c r="Z903" i="1"/>
  <c r="L903" i="1" s="1"/>
  <c r="P903" i="1" s="1"/>
  <c r="V903" i="1"/>
  <c r="AK904" i="1"/>
  <c r="AI904" i="1" s="1"/>
  <c r="AF904" i="1" s="1"/>
  <c r="AL904" i="1"/>
  <c r="AJ905" i="1" s="1"/>
  <c r="AH905" i="1" s="1"/>
  <c r="R311" i="9" l="1"/>
  <c r="AD311" i="9"/>
  <c r="AE311" i="9"/>
  <c r="Q311" i="9"/>
  <c r="AI311" i="9"/>
  <c r="AH311" i="9"/>
  <c r="O311" i="9"/>
  <c r="AP311" i="9"/>
  <c r="AO311" i="9" s="1"/>
  <c r="AQ311" i="9"/>
  <c r="P311" i="9"/>
  <c r="Z904" i="1"/>
  <c r="L904" i="1" s="1"/>
  <c r="P904" i="1" s="1"/>
  <c r="V904" i="1"/>
  <c r="AK905" i="1"/>
  <c r="AI905" i="1" s="1"/>
  <c r="AF905" i="1" s="1"/>
  <c r="AL905" i="1"/>
  <c r="AJ906" i="1" s="1"/>
  <c r="AH906" i="1" s="1"/>
  <c r="Y311" i="9" l="1"/>
  <c r="X311" i="9"/>
  <c r="L311" i="9"/>
  <c r="AS311" i="9"/>
  <c r="N311" i="9"/>
  <c r="AC311" i="9"/>
  <c r="AR311" i="9"/>
  <c r="AT311" i="9" s="1"/>
  <c r="M311" i="9"/>
  <c r="Z905" i="1"/>
  <c r="L905" i="1" s="1"/>
  <c r="P905" i="1" s="1"/>
  <c r="V905" i="1"/>
  <c r="AK906" i="1"/>
  <c r="AI906" i="1" s="1"/>
  <c r="AF906" i="1" s="1"/>
  <c r="AL906" i="1"/>
  <c r="AJ907" i="1" s="1"/>
  <c r="AH907" i="1" s="1"/>
  <c r="AK312" i="9" l="1"/>
  <c r="AL312" i="9"/>
  <c r="AM312" i="9" s="1"/>
  <c r="AN312" i="9"/>
  <c r="K312" i="9"/>
  <c r="Z906" i="1"/>
  <c r="L906" i="1" s="1"/>
  <c r="P906" i="1" s="1"/>
  <c r="V906" i="1"/>
  <c r="AK907" i="1"/>
  <c r="AI907" i="1" s="1"/>
  <c r="AF907" i="1" s="1"/>
  <c r="AL907" i="1"/>
  <c r="AJ908" i="1" s="1"/>
  <c r="AH908" i="1" s="1"/>
  <c r="S312" i="9" l="1"/>
  <c r="Z907" i="1"/>
  <c r="L907" i="1" s="1"/>
  <c r="P907" i="1" s="1"/>
  <c r="V907" i="1"/>
  <c r="AK908" i="1"/>
  <c r="AI908" i="1" s="1"/>
  <c r="AF908" i="1" s="1"/>
  <c r="AL908" i="1"/>
  <c r="AJ909" i="1" s="1"/>
  <c r="AH909" i="1" s="1"/>
  <c r="AF312" i="9" l="1"/>
  <c r="AA312" i="9"/>
  <c r="Z312" i="9"/>
  <c r="U312" i="9"/>
  <c r="V312" i="9"/>
  <c r="AG312" i="9" s="1"/>
  <c r="W312" i="9"/>
  <c r="T312" i="9" s="1"/>
  <c r="AB312" i="9" s="1"/>
  <c r="Z908" i="1"/>
  <c r="L908" i="1" s="1"/>
  <c r="P908" i="1" s="1"/>
  <c r="V908" i="1"/>
  <c r="AK909" i="1"/>
  <c r="AI909" i="1" s="1"/>
  <c r="AF909" i="1" s="1"/>
  <c r="AL909" i="1"/>
  <c r="AJ910" i="1" s="1"/>
  <c r="AH910" i="1" s="1"/>
  <c r="R312" i="9" l="1"/>
  <c r="AE312" i="9"/>
  <c r="AD312" i="9"/>
  <c r="AH312" i="9"/>
  <c r="Q312" i="9"/>
  <c r="AI312" i="9"/>
  <c r="P312" i="9"/>
  <c r="O312" i="9"/>
  <c r="AQ312" i="9"/>
  <c r="Z909" i="1"/>
  <c r="L909" i="1" s="1"/>
  <c r="P909" i="1" s="1"/>
  <c r="V909" i="1"/>
  <c r="AK910" i="1"/>
  <c r="AI910" i="1" s="1"/>
  <c r="AF910" i="1" s="1"/>
  <c r="AL910" i="1"/>
  <c r="AJ911" i="1" s="1"/>
  <c r="AH911" i="1" s="1"/>
  <c r="Y312" i="9" l="1"/>
  <c r="X312" i="9"/>
  <c r="L312" i="9"/>
  <c r="AR312" i="9"/>
  <c r="M312" i="9"/>
  <c r="AP312" i="9"/>
  <c r="AO312" i="9" s="1"/>
  <c r="N312" i="9"/>
  <c r="AS312" i="9"/>
  <c r="AC312" i="9"/>
  <c r="Z910" i="1"/>
  <c r="L910" i="1" s="1"/>
  <c r="P910" i="1" s="1"/>
  <c r="V910" i="1"/>
  <c r="AK911" i="1"/>
  <c r="AI911" i="1" s="1"/>
  <c r="AF911" i="1" s="1"/>
  <c r="AL911" i="1"/>
  <c r="AJ912" i="1" s="1"/>
  <c r="AH912" i="1" s="1"/>
  <c r="AT312" i="9" l="1"/>
  <c r="AK313" i="9"/>
  <c r="AL313" i="9" s="1"/>
  <c r="AM313" i="9" s="1"/>
  <c r="K313" i="9"/>
  <c r="Z911" i="1"/>
  <c r="L911" i="1" s="1"/>
  <c r="P911" i="1" s="1"/>
  <c r="V911" i="1"/>
  <c r="AK912" i="1"/>
  <c r="AI912" i="1" s="1"/>
  <c r="AF912" i="1" s="1"/>
  <c r="AL912" i="1"/>
  <c r="AJ913" i="1" s="1"/>
  <c r="AH913" i="1" s="1"/>
  <c r="AN313" i="9" l="1"/>
  <c r="S313" i="9"/>
  <c r="Z912" i="1"/>
  <c r="L912" i="1" s="1"/>
  <c r="P912" i="1" s="1"/>
  <c r="V912" i="1"/>
  <c r="AK913" i="1"/>
  <c r="AI913" i="1" s="1"/>
  <c r="AF913" i="1" s="1"/>
  <c r="AL913" i="1"/>
  <c r="AJ914" i="1" s="1"/>
  <c r="AH914" i="1" s="1"/>
  <c r="AF313" i="9" l="1"/>
  <c r="Z313" i="9"/>
  <c r="AA313" i="9"/>
  <c r="U313" i="9"/>
  <c r="V313" i="9"/>
  <c r="AG313" i="9" s="1"/>
  <c r="W313" i="9"/>
  <c r="T313" i="9" s="1"/>
  <c r="AB313" i="9" s="1"/>
  <c r="Z913" i="1"/>
  <c r="L913" i="1" s="1"/>
  <c r="P913" i="1" s="1"/>
  <c r="V913" i="1"/>
  <c r="AK914" i="1"/>
  <c r="AI914" i="1" s="1"/>
  <c r="AF914" i="1" s="1"/>
  <c r="AL914" i="1"/>
  <c r="AJ915" i="1" s="1"/>
  <c r="AH915" i="1" s="1"/>
  <c r="R313" i="9" l="1"/>
  <c r="AE313" i="9"/>
  <c r="AD313" i="9"/>
  <c r="AQ313" i="9"/>
  <c r="O313" i="9"/>
  <c r="Q313" i="9"/>
  <c r="AI313" i="9"/>
  <c r="AH313" i="9"/>
  <c r="P313" i="9"/>
  <c r="AP313" i="9"/>
  <c r="AO313" i="9" s="1"/>
  <c r="Z914" i="1"/>
  <c r="L914" i="1" s="1"/>
  <c r="P914" i="1" s="1"/>
  <c r="V914" i="1"/>
  <c r="AK915" i="1"/>
  <c r="AI915" i="1" s="1"/>
  <c r="AF915" i="1" s="1"/>
  <c r="AL915" i="1"/>
  <c r="AJ916" i="1" s="1"/>
  <c r="AH916" i="1" s="1"/>
  <c r="Y313" i="9" l="1"/>
  <c r="X313" i="9"/>
  <c r="L313" i="9"/>
  <c r="M313" i="9"/>
  <c r="AR313" i="9"/>
  <c r="AS313" i="9"/>
  <c r="N313" i="9"/>
  <c r="AC313" i="9"/>
  <c r="Z915" i="1"/>
  <c r="L915" i="1" s="1"/>
  <c r="P915" i="1" s="1"/>
  <c r="V915" i="1"/>
  <c r="AK916" i="1"/>
  <c r="AI916" i="1" s="1"/>
  <c r="AF916" i="1" s="1"/>
  <c r="AL916" i="1"/>
  <c r="AJ917" i="1" s="1"/>
  <c r="AH917" i="1" s="1"/>
  <c r="AT313" i="9" l="1"/>
  <c r="AK314" i="9" s="1"/>
  <c r="AL314" i="9" s="1"/>
  <c r="AM314" i="9" s="1"/>
  <c r="K314" i="9"/>
  <c r="Z916" i="1"/>
  <c r="L916" i="1" s="1"/>
  <c r="P916" i="1" s="1"/>
  <c r="V916" i="1"/>
  <c r="AK917" i="1"/>
  <c r="AI917" i="1" s="1"/>
  <c r="AF917" i="1" s="1"/>
  <c r="AL917" i="1"/>
  <c r="AJ918" i="1" s="1"/>
  <c r="AH918" i="1" s="1"/>
  <c r="AN314" i="9" l="1"/>
  <c r="S314" i="9"/>
  <c r="Z917" i="1"/>
  <c r="L917" i="1" s="1"/>
  <c r="P917" i="1" s="1"/>
  <c r="V917" i="1"/>
  <c r="AK918" i="1"/>
  <c r="AI918" i="1" s="1"/>
  <c r="AF918" i="1" s="1"/>
  <c r="AL918" i="1"/>
  <c r="AJ919" i="1" s="1"/>
  <c r="AH919" i="1" s="1"/>
  <c r="AF314" i="9" l="1"/>
  <c r="Z314" i="9"/>
  <c r="AA314" i="9"/>
  <c r="U314" i="9"/>
  <c r="V314" i="9"/>
  <c r="AG314" i="9" s="1"/>
  <c r="W314" i="9"/>
  <c r="T314" i="9" s="1"/>
  <c r="AB314" i="9" s="1"/>
  <c r="Z918" i="1"/>
  <c r="L918" i="1" s="1"/>
  <c r="P918" i="1" s="1"/>
  <c r="V918" i="1"/>
  <c r="AK919" i="1"/>
  <c r="AI919" i="1" s="1"/>
  <c r="AF919" i="1" s="1"/>
  <c r="AL919" i="1"/>
  <c r="AJ920" i="1" s="1"/>
  <c r="AH920" i="1" s="1"/>
  <c r="R314" i="9" l="1"/>
  <c r="AE314" i="9"/>
  <c r="AD314" i="9"/>
  <c r="N314" i="9"/>
  <c r="AS314" i="9"/>
  <c r="P314" i="9"/>
  <c r="O314" i="9"/>
  <c r="Q314" i="9"/>
  <c r="AI314" i="9"/>
  <c r="AH314" i="9"/>
  <c r="AC314" i="9"/>
  <c r="Z919" i="1"/>
  <c r="L919" i="1" s="1"/>
  <c r="P919" i="1" s="1"/>
  <c r="V919" i="1"/>
  <c r="AK920" i="1"/>
  <c r="AI920" i="1" s="1"/>
  <c r="AF920" i="1" s="1"/>
  <c r="AL920" i="1"/>
  <c r="AJ921" i="1" s="1"/>
  <c r="AH921" i="1" s="1"/>
  <c r="Y314" i="9" l="1"/>
  <c r="X314" i="9"/>
  <c r="L314" i="9"/>
  <c r="AQ314" i="9"/>
  <c r="AR314" i="9"/>
  <c r="M314" i="9"/>
  <c r="AP314" i="9"/>
  <c r="AO314" i="9" s="1"/>
  <c r="Z920" i="1"/>
  <c r="L920" i="1" s="1"/>
  <c r="P920" i="1" s="1"/>
  <c r="V920" i="1"/>
  <c r="AK921" i="1"/>
  <c r="AI921" i="1" s="1"/>
  <c r="AF921" i="1" s="1"/>
  <c r="AL921" i="1"/>
  <c r="AJ922" i="1" s="1"/>
  <c r="AH922" i="1" s="1"/>
  <c r="AT314" i="9" l="1"/>
  <c r="AK315" i="9"/>
  <c r="AL315" i="9" s="1"/>
  <c r="AM315" i="9" s="1"/>
  <c r="K315" i="9"/>
  <c r="Z921" i="1"/>
  <c r="L921" i="1" s="1"/>
  <c r="P921" i="1" s="1"/>
  <c r="V921" i="1"/>
  <c r="AK922" i="1"/>
  <c r="AI922" i="1" s="1"/>
  <c r="AF922" i="1" s="1"/>
  <c r="AL922" i="1"/>
  <c r="AJ923" i="1" s="1"/>
  <c r="AH923" i="1" s="1"/>
  <c r="AN315" i="9" l="1"/>
  <c r="S315" i="9"/>
  <c r="Z922" i="1"/>
  <c r="L922" i="1" s="1"/>
  <c r="P922" i="1" s="1"/>
  <c r="V922" i="1"/>
  <c r="AK923" i="1"/>
  <c r="AI923" i="1" s="1"/>
  <c r="AF923" i="1" s="1"/>
  <c r="AL923" i="1"/>
  <c r="AJ924" i="1" s="1"/>
  <c r="AH924" i="1" s="1"/>
  <c r="AF315" i="9" l="1"/>
  <c r="AA315" i="9"/>
  <c r="Z315" i="9"/>
  <c r="U315" i="9"/>
  <c r="V315" i="9"/>
  <c r="AG315" i="9" s="1"/>
  <c r="W315" i="9"/>
  <c r="T315" i="9" s="1"/>
  <c r="AB315" i="9" s="1"/>
  <c r="Z923" i="1"/>
  <c r="L923" i="1" s="1"/>
  <c r="P923" i="1" s="1"/>
  <c r="V923" i="1"/>
  <c r="AK924" i="1"/>
  <c r="AI924" i="1" s="1"/>
  <c r="AF924" i="1" s="1"/>
  <c r="AL924" i="1"/>
  <c r="AJ925" i="1" s="1"/>
  <c r="AH925" i="1" s="1"/>
  <c r="R315" i="9" l="1"/>
  <c r="AD315" i="9"/>
  <c r="AE315" i="9"/>
  <c r="P315" i="9"/>
  <c r="N315" i="9"/>
  <c r="AS315" i="9"/>
  <c r="O315" i="9"/>
  <c r="AC315" i="9"/>
  <c r="AQ315" i="9"/>
  <c r="AI315" i="9"/>
  <c r="AH315" i="9"/>
  <c r="Q315" i="9"/>
  <c r="AP315" i="9"/>
  <c r="AO315" i="9" s="1"/>
  <c r="Z924" i="1"/>
  <c r="L924" i="1" s="1"/>
  <c r="P924" i="1" s="1"/>
  <c r="V924" i="1"/>
  <c r="AK925" i="1"/>
  <c r="AI925" i="1" s="1"/>
  <c r="AF925" i="1" s="1"/>
  <c r="AL925" i="1"/>
  <c r="AJ926" i="1" s="1"/>
  <c r="AH926" i="1" s="1"/>
  <c r="X315" i="9" l="1"/>
  <c r="Y315" i="9"/>
  <c r="L315" i="9"/>
  <c r="M315" i="9"/>
  <c r="AR315" i="9"/>
  <c r="AT315" i="9" s="1"/>
  <c r="AK316" i="9" s="1"/>
  <c r="Z925" i="1"/>
  <c r="L925" i="1" s="1"/>
  <c r="P925" i="1" s="1"/>
  <c r="V925" i="1"/>
  <c r="AK926" i="1"/>
  <c r="AI926" i="1" s="1"/>
  <c r="AF926" i="1" s="1"/>
  <c r="AL926" i="1"/>
  <c r="AJ927" i="1" s="1"/>
  <c r="AH927" i="1" s="1"/>
  <c r="AL316" i="9" l="1"/>
  <c r="AM316" i="9" s="1"/>
  <c r="AN316" i="9"/>
  <c r="K316" i="9"/>
  <c r="Z926" i="1"/>
  <c r="L926" i="1" s="1"/>
  <c r="P926" i="1" s="1"/>
  <c r="V926" i="1"/>
  <c r="AK927" i="1"/>
  <c r="AI927" i="1" s="1"/>
  <c r="AF927" i="1" s="1"/>
  <c r="AL927" i="1"/>
  <c r="AJ928" i="1" s="1"/>
  <c r="AH928" i="1" s="1"/>
  <c r="S316" i="9" l="1"/>
  <c r="Z927" i="1"/>
  <c r="L927" i="1" s="1"/>
  <c r="P927" i="1" s="1"/>
  <c r="V927" i="1"/>
  <c r="AK928" i="1"/>
  <c r="AI928" i="1" s="1"/>
  <c r="AF928" i="1" s="1"/>
  <c r="AL928" i="1"/>
  <c r="AJ929" i="1" s="1"/>
  <c r="AH929" i="1" s="1"/>
  <c r="AF316" i="9" l="1"/>
  <c r="AA316" i="9"/>
  <c r="Z316" i="9"/>
  <c r="U316" i="9"/>
  <c r="V316" i="9"/>
  <c r="AG316" i="9" s="1"/>
  <c r="W316" i="9"/>
  <c r="T316" i="9" s="1"/>
  <c r="AB316" i="9" s="1"/>
  <c r="Z928" i="1"/>
  <c r="L928" i="1" s="1"/>
  <c r="P928" i="1" s="1"/>
  <c r="V928" i="1"/>
  <c r="AK929" i="1"/>
  <c r="AI929" i="1" s="1"/>
  <c r="AF929" i="1" s="1"/>
  <c r="AL929" i="1"/>
  <c r="AJ930" i="1" s="1"/>
  <c r="AH930" i="1" s="1"/>
  <c r="R316" i="9" l="1"/>
  <c r="AE316" i="9"/>
  <c r="AD316" i="9"/>
  <c r="O316" i="9"/>
  <c r="N316" i="9"/>
  <c r="AS316" i="9"/>
  <c r="AP316" i="9"/>
  <c r="AO316" i="9" s="1"/>
  <c r="Q316" i="9"/>
  <c r="AI316" i="9"/>
  <c r="AH316" i="9"/>
  <c r="AQ316" i="9"/>
  <c r="P316" i="9"/>
  <c r="AC316" i="9"/>
  <c r="Z929" i="1"/>
  <c r="L929" i="1" s="1"/>
  <c r="P929" i="1" s="1"/>
  <c r="V929" i="1"/>
  <c r="AK930" i="1"/>
  <c r="AI930" i="1" s="1"/>
  <c r="AF930" i="1" s="1"/>
  <c r="AL930" i="1"/>
  <c r="AJ931" i="1" s="1"/>
  <c r="AH931" i="1" s="1"/>
  <c r="X316" i="9" l="1"/>
  <c r="Y316" i="9"/>
  <c r="L316" i="9"/>
  <c r="M316" i="9"/>
  <c r="AR316" i="9"/>
  <c r="AT316" i="9" s="1"/>
  <c r="AK317" i="9" s="1"/>
  <c r="Z930" i="1"/>
  <c r="L930" i="1" s="1"/>
  <c r="P930" i="1" s="1"/>
  <c r="V930" i="1"/>
  <c r="AK931" i="1"/>
  <c r="AI931" i="1" s="1"/>
  <c r="AF931" i="1" s="1"/>
  <c r="AL931" i="1"/>
  <c r="AJ932" i="1" s="1"/>
  <c r="AH932" i="1" s="1"/>
  <c r="AL317" i="9" l="1"/>
  <c r="AM317" i="9" s="1"/>
  <c r="AN317" i="9"/>
  <c r="K317" i="9"/>
  <c r="Z931" i="1"/>
  <c r="L931" i="1" s="1"/>
  <c r="P931" i="1" s="1"/>
  <c r="V931" i="1"/>
  <c r="AK932" i="1"/>
  <c r="AI932" i="1" s="1"/>
  <c r="AF932" i="1" s="1"/>
  <c r="AL932" i="1"/>
  <c r="AJ933" i="1" s="1"/>
  <c r="AH933" i="1" s="1"/>
  <c r="S317" i="9" l="1"/>
  <c r="Z932" i="1"/>
  <c r="L932" i="1" s="1"/>
  <c r="P932" i="1" s="1"/>
  <c r="V932" i="1"/>
  <c r="AK933" i="1"/>
  <c r="AI933" i="1" s="1"/>
  <c r="AF933" i="1" s="1"/>
  <c r="AL933" i="1"/>
  <c r="AJ934" i="1" s="1"/>
  <c r="AH934" i="1" s="1"/>
  <c r="AF317" i="9" l="1"/>
  <c r="AA317" i="9"/>
  <c r="Z317" i="9"/>
  <c r="U317" i="9"/>
  <c r="V317" i="9"/>
  <c r="AG317" i="9" s="1"/>
  <c r="W317" i="9"/>
  <c r="T317" i="9" s="1"/>
  <c r="AB317" i="9" s="1"/>
  <c r="Z933" i="1"/>
  <c r="L933" i="1" s="1"/>
  <c r="P933" i="1" s="1"/>
  <c r="V933" i="1"/>
  <c r="AK934" i="1"/>
  <c r="AI934" i="1" s="1"/>
  <c r="AF934" i="1" s="1"/>
  <c r="AL934" i="1"/>
  <c r="AJ935" i="1" s="1"/>
  <c r="AH935" i="1" s="1"/>
  <c r="R317" i="9" l="1"/>
  <c r="AD317" i="9"/>
  <c r="AE317" i="9"/>
  <c r="O317" i="9"/>
  <c r="P317" i="9"/>
  <c r="AH317" i="9"/>
  <c r="AI317" i="9"/>
  <c r="Q317" i="9"/>
  <c r="Z934" i="1"/>
  <c r="L934" i="1" s="1"/>
  <c r="P934" i="1" s="1"/>
  <c r="V934" i="1"/>
  <c r="AK935" i="1"/>
  <c r="AI935" i="1" s="1"/>
  <c r="AF935" i="1" s="1"/>
  <c r="AL935" i="1"/>
  <c r="AJ936" i="1" s="1"/>
  <c r="AH936" i="1" s="1"/>
  <c r="Y317" i="9" l="1"/>
  <c r="X317" i="9"/>
  <c r="L317" i="9"/>
  <c r="AQ317" i="9"/>
  <c r="M317" i="9"/>
  <c r="AR317" i="9"/>
  <c r="N317" i="9"/>
  <c r="AS317" i="9"/>
  <c r="AC317" i="9"/>
  <c r="AP317" i="9"/>
  <c r="AO317" i="9" s="1"/>
  <c r="Z935" i="1"/>
  <c r="L935" i="1" s="1"/>
  <c r="P935" i="1" s="1"/>
  <c r="V935" i="1"/>
  <c r="AK936" i="1"/>
  <c r="AI936" i="1" s="1"/>
  <c r="AF936" i="1" s="1"/>
  <c r="AL936" i="1"/>
  <c r="AJ937" i="1" s="1"/>
  <c r="AH937" i="1" s="1"/>
  <c r="AT317" i="9" l="1"/>
  <c r="AK318" i="9"/>
  <c r="K318" i="9"/>
  <c r="Z936" i="1"/>
  <c r="L936" i="1" s="1"/>
  <c r="P936" i="1" s="1"/>
  <c r="V936" i="1"/>
  <c r="AK937" i="1"/>
  <c r="AI937" i="1" s="1"/>
  <c r="AF937" i="1" s="1"/>
  <c r="AL937" i="1"/>
  <c r="AJ938" i="1" s="1"/>
  <c r="AH938" i="1" s="1"/>
  <c r="S318" i="9" l="1"/>
  <c r="AL318" i="9"/>
  <c r="AM318" i="9" s="1"/>
  <c r="AN318" i="9"/>
  <c r="Z937" i="1"/>
  <c r="L937" i="1" s="1"/>
  <c r="P937" i="1" s="1"/>
  <c r="V937" i="1"/>
  <c r="AK938" i="1"/>
  <c r="AI938" i="1" s="1"/>
  <c r="AF938" i="1" s="1"/>
  <c r="AL938" i="1"/>
  <c r="AJ939" i="1" s="1"/>
  <c r="AH939" i="1" s="1"/>
  <c r="AF318" i="9" l="1"/>
  <c r="AA318" i="9"/>
  <c r="Z318" i="9"/>
  <c r="V318" i="9"/>
  <c r="AG318" i="9" s="1"/>
  <c r="U318" i="9"/>
  <c r="W318" i="9"/>
  <c r="T318" i="9" s="1"/>
  <c r="AB318" i="9" s="1"/>
  <c r="Z938" i="1"/>
  <c r="L938" i="1" s="1"/>
  <c r="P938" i="1" s="1"/>
  <c r="V938" i="1"/>
  <c r="AK939" i="1"/>
  <c r="AI939" i="1" s="1"/>
  <c r="AF939" i="1" s="1"/>
  <c r="AL939" i="1"/>
  <c r="AJ940" i="1" s="1"/>
  <c r="AH940" i="1" s="1"/>
  <c r="R318" i="9" l="1"/>
  <c r="AE318" i="9"/>
  <c r="AD318" i="9"/>
  <c r="L318" i="9"/>
  <c r="O318" i="9"/>
  <c r="AS318" i="9"/>
  <c r="N318" i="9"/>
  <c r="AQ318" i="9"/>
  <c r="Q318" i="9"/>
  <c r="AI318" i="9"/>
  <c r="AH318" i="9"/>
  <c r="P318" i="9"/>
  <c r="AC318" i="9"/>
  <c r="Z939" i="1"/>
  <c r="L939" i="1" s="1"/>
  <c r="P939" i="1" s="1"/>
  <c r="V939" i="1"/>
  <c r="AK940" i="1"/>
  <c r="AI940" i="1" s="1"/>
  <c r="AF940" i="1" s="1"/>
  <c r="AL940" i="1"/>
  <c r="AJ941" i="1" s="1"/>
  <c r="AH941" i="1" s="1"/>
  <c r="Y318" i="9" l="1"/>
  <c r="X318" i="9"/>
  <c r="M318" i="9"/>
  <c r="AR318" i="9"/>
  <c r="AP318" i="9"/>
  <c r="AO318" i="9" s="1"/>
  <c r="Z940" i="1"/>
  <c r="L940" i="1" s="1"/>
  <c r="P940" i="1" s="1"/>
  <c r="V940" i="1"/>
  <c r="AK941" i="1"/>
  <c r="AI941" i="1" s="1"/>
  <c r="AF941" i="1" s="1"/>
  <c r="AL941" i="1"/>
  <c r="AJ942" i="1" s="1"/>
  <c r="AH942" i="1" s="1"/>
  <c r="AT318" i="9" l="1"/>
  <c r="AK319" i="9" s="1"/>
  <c r="K319" i="9"/>
  <c r="Z941" i="1"/>
  <c r="L941" i="1" s="1"/>
  <c r="P941" i="1" s="1"/>
  <c r="V941" i="1"/>
  <c r="AK942" i="1"/>
  <c r="AI942" i="1" s="1"/>
  <c r="AF942" i="1" s="1"/>
  <c r="AL942" i="1"/>
  <c r="AJ943" i="1" s="1"/>
  <c r="AH943" i="1" s="1"/>
  <c r="AN319" i="9" l="1"/>
  <c r="AL319" i="9"/>
  <c r="AM319" i="9" s="1"/>
  <c r="S319" i="9"/>
  <c r="Z942" i="1"/>
  <c r="L942" i="1" s="1"/>
  <c r="P942" i="1" s="1"/>
  <c r="V942" i="1"/>
  <c r="AK943" i="1"/>
  <c r="AI943" i="1" s="1"/>
  <c r="AF943" i="1" s="1"/>
  <c r="AL943" i="1"/>
  <c r="AJ944" i="1" s="1"/>
  <c r="AH944" i="1" s="1"/>
  <c r="AF319" i="9" l="1"/>
  <c r="AA319" i="9"/>
  <c r="Z319" i="9"/>
  <c r="U319" i="9"/>
  <c r="V319" i="9"/>
  <c r="AG319" i="9" s="1"/>
  <c r="W319" i="9"/>
  <c r="T319" i="9" s="1"/>
  <c r="AB319" i="9" s="1"/>
  <c r="Z943" i="1"/>
  <c r="L943" i="1" s="1"/>
  <c r="P943" i="1" s="1"/>
  <c r="V943" i="1"/>
  <c r="AK944" i="1"/>
  <c r="AI944" i="1" s="1"/>
  <c r="AF944" i="1" s="1"/>
  <c r="AL944" i="1"/>
  <c r="AJ945" i="1" s="1"/>
  <c r="AH945" i="1" s="1"/>
  <c r="R319" i="9" l="1"/>
  <c r="AD319" i="9"/>
  <c r="AE319" i="9"/>
  <c r="N319" i="9"/>
  <c r="AS319" i="9"/>
  <c r="AC319" i="9"/>
  <c r="O319" i="9"/>
  <c r="AQ319" i="9"/>
  <c r="P319" i="9"/>
  <c r="AH319" i="9"/>
  <c r="Q319" i="9"/>
  <c r="AI319" i="9"/>
  <c r="Z944" i="1"/>
  <c r="L944" i="1" s="1"/>
  <c r="P944" i="1" s="1"/>
  <c r="V944" i="1"/>
  <c r="AK945" i="1"/>
  <c r="AI945" i="1" s="1"/>
  <c r="AF945" i="1" s="1"/>
  <c r="AL945" i="1"/>
  <c r="AJ946" i="1" s="1"/>
  <c r="AH946" i="1" s="1"/>
  <c r="Y319" i="9" l="1"/>
  <c r="X319" i="9"/>
  <c r="L319" i="9"/>
  <c r="AR319" i="9"/>
  <c r="M319" i="9"/>
  <c r="AP319" i="9"/>
  <c r="AO319" i="9" s="1"/>
  <c r="Z945" i="1"/>
  <c r="L945" i="1" s="1"/>
  <c r="P945" i="1" s="1"/>
  <c r="V945" i="1"/>
  <c r="AK946" i="1"/>
  <c r="AI946" i="1" s="1"/>
  <c r="AF946" i="1" s="1"/>
  <c r="AL946" i="1"/>
  <c r="AJ947" i="1" s="1"/>
  <c r="AH947" i="1" s="1"/>
  <c r="AT319" i="9" l="1"/>
  <c r="AK320" i="9" s="1"/>
  <c r="K320" i="9"/>
  <c r="Z946" i="1"/>
  <c r="L946" i="1" s="1"/>
  <c r="P946" i="1" s="1"/>
  <c r="V946" i="1"/>
  <c r="AK947" i="1"/>
  <c r="AI947" i="1" s="1"/>
  <c r="AF947" i="1" s="1"/>
  <c r="AL947" i="1"/>
  <c r="AJ948" i="1" s="1"/>
  <c r="AH948" i="1" s="1"/>
  <c r="AN320" i="9" l="1"/>
  <c r="AL320" i="9"/>
  <c r="AM320" i="9" s="1"/>
  <c r="S320" i="9"/>
  <c r="Z947" i="1"/>
  <c r="L947" i="1" s="1"/>
  <c r="P947" i="1" s="1"/>
  <c r="V947" i="1"/>
  <c r="AK948" i="1"/>
  <c r="AI948" i="1" s="1"/>
  <c r="AF948" i="1" s="1"/>
  <c r="AL948" i="1"/>
  <c r="AJ949" i="1" s="1"/>
  <c r="AH949" i="1" s="1"/>
  <c r="AF320" i="9" l="1"/>
  <c r="AA320" i="9"/>
  <c r="Z320" i="9"/>
  <c r="U320" i="9"/>
  <c r="V320" i="9"/>
  <c r="AG320" i="9" s="1"/>
  <c r="W320" i="9"/>
  <c r="T320" i="9" s="1"/>
  <c r="AB320" i="9" s="1"/>
  <c r="Z948" i="1"/>
  <c r="L948" i="1" s="1"/>
  <c r="P948" i="1" s="1"/>
  <c r="V948" i="1"/>
  <c r="AK949" i="1"/>
  <c r="AI949" i="1" s="1"/>
  <c r="AF949" i="1" s="1"/>
  <c r="AL949" i="1"/>
  <c r="AJ950" i="1" s="1"/>
  <c r="AH950" i="1" s="1"/>
  <c r="R320" i="9" l="1"/>
  <c r="AD320" i="9"/>
  <c r="AE320" i="9"/>
  <c r="AS320" i="9"/>
  <c r="N320" i="9"/>
  <c r="P320" i="9"/>
  <c r="AC320" i="9"/>
  <c r="O320" i="9"/>
  <c r="AI320" i="9"/>
  <c r="AH320" i="9"/>
  <c r="Q320" i="9"/>
  <c r="Z949" i="1"/>
  <c r="L949" i="1" s="1"/>
  <c r="P949" i="1" s="1"/>
  <c r="V949" i="1"/>
  <c r="AK950" i="1"/>
  <c r="AI950" i="1" s="1"/>
  <c r="AF950" i="1" s="1"/>
  <c r="AL950" i="1"/>
  <c r="AJ951" i="1" s="1"/>
  <c r="AH951" i="1" s="1"/>
  <c r="Y320" i="9" l="1"/>
  <c r="X320" i="9"/>
  <c r="AQ320" i="9"/>
  <c r="L320" i="9"/>
  <c r="M320" i="9"/>
  <c r="AR320" i="9"/>
  <c r="AP320" i="9"/>
  <c r="AO320" i="9" s="1"/>
  <c r="Z950" i="1"/>
  <c r="L950" i="1" s="1"/>
  <c r="P950" i="1" s="1"/>
  <c r="V950" i="1"/>
  <c r="AK951" i="1"/>
  <c r="AI951" i="1" s="1"/>
  <c r="AF951" i="1" s="1"/>
  <c r="AL951" i="1"/>
  <c r="AJ952" i="1" s="1"/>
  <c r="AH952" i="1" s="1"/>
  <c r="AT320" i="9" l="1"/>
  <c r="AK321" i="9" s="1"/>
  <c r="K321" i="9"/>
  <c r="Z951" i="1"/>
  <c r="L951" i="1" s="1"/>
  <c r="P951" i="1" s="1"/>
  <c r="V951" i="1"/>
  <c r="AK952" i="1"/>
  <c r="AI952" i="1" s="1"/>
  <c r="AF952" i="1" s="1"/>
  <c r="AL952" i="1"/>
  <c r="AJ953" i="1" s="1"/>
  <c r="AH953" i="1" s="1"/>
  <c r="AL321" i="9" l="1"/>
  <c r="AM321" i="9" s="1"/>
  <c r="AN321" i="9"/>
  <c r="S321" i="9"/>
  <c r="Z952" i="1"/>
  <c r="L952" i="1" s="1"/>
  <c r="P952" i="1" s="1"/>
  <c r="V952" i="1"/>
  <c r="AK953" i="1"/>
  <c r="AI953" i="1" s="1"/>
  <c r="AF953" i="1" s="1"/>
  <c r="AL953" i="1"/>
  <c r="AJ954" i="1" s="1"/>
  <c r="AH954" i="1" s="1"/>
  <c r="AF321" i="9" l="1"/>
  <c r="AA321" i="9"/>
  <c r="Z321" i="9"/>
  <c r="U321" i="9"/>
  <c r="V321" i="9"/>
  <c r="AG321" i="9" s="1"/>
  <c r="W321" i="9"/>
  <c r="T321" i="9" s="1"/>
  <c r="AB321" i="9" s="1"/>
  <c r="Z953" i="1"/>
  <c r="L953" i="1" s="1"/>
  <c r="P953" i="1" s="1"/>
  <c r="V953" i="1"/>
  <c r="AK954" i="1"/>
  <c r="AI954" i="1" s="1"/>
  <c r="AF954" i="1" s="1"/>
  <c r="AL954" i="1"/>
  <c r="AJ955" i="1" s="1"/>
  <c r="AH955" i="1" s="1"/>
  <c r="R321" i="9" l="1"/>
  <c r="AE321" i="9"/>
  <c r="AD321" i="9"/>
  <c r="AH321" i="9"/>
  <c r="Q321" i="9"/>
  <c r="AI321" i="9"/>
  <c r="O321" i="9"/>
  <c r="AQ321" i="9"/>
  <c r="P321" i="9"/>
  <c r="AP321" i="9"/>
  <c r="AO321" i="9" s="1"/>
  <c r="Z954" i="1"/>
  <c r="L954" i="1" s="1"/>
  <c r="P954" i="1" s="1"/>
  <c r="V954" i="1"/>
  <c r="AK955" i="1"/>
  <c r="AI955" i="1" s="1"/>
  <c r="AF955" i="1" s="1"/>
  <c r="AL955" i="1"/>
  <c r="AJ956" i="1" s="1"/>
  <c r="AH956" i="1" s="1"/>
  <c r="Y321" i="9" l="1"/>
  <c r="X321" i="9"/>
  <c r="L321" i="9"/>
  <c r="N321" i="9"/>
  <c r="AS321" i="9"/>
  <c r="AC321" i="9"/>
  <c r="AR321" i="9"/>
  <c r="AT321" i="9" s="1"/>
  <c r="M321" i="9"/>
  <c r="Z955" i="1"/>
  <c r="L955" i="1" s="1"/>
  <c r="P955" i="1" s="1"/>
  <c r="V955" i="1"/>
  <c r="AK956" i="1"/>
  <c r="AI956" i="1" s="1"/>
  <c r="AF956" i="1" s="1"/>
  <c r="AL956" i="1"/>
  <c r="AJ957" i="1" s="1"/>
  <c r="AH957" i="1" s="1"/>
  <c r="AK322" i="9" l="1"/>
  <c r="AL322" i="9"/>
  <c r="AM322" i="9" s="1"/>
  <c r="AN322" i="9"/>
  <c r="K322" i="9"/>
  <c r="Z956" i="1"/>
  <c r="L956" i="1" s="1"/>
  <c r="P956" i="1" s="1"/>
  <c r="V956" i="1"/>
  <c r="AK957" i="1"/>
  <c r="AI957" i="1" s="1"/>
  <c r="AF957" i="1" s="1"/>
  <c r="AL957" i="1"/>
  <c r="AJ958" i="1" s="1"/>
  <c r="AH958" i="1" s="1"/>
  <c r="S322" i="9" l="1"/>
  <c r="Z957" i="1"/>
  <c r="L957" i="1" s="1"/>
  <c r="P957" i="1" s="1"/>
  <c r="V957" i="1"/>
  <c r="AK958" i="1"/>
  <c r="AI958" i="1" s="1"/>
  <c r="AF958" i="1" s="1"/>
  <c r="AL958" i="1"/>
  <c r="AJ959" i="1" s="1"/>
  <c r="AH959" i="1" s="1"/>
  <c r="AF322" i="9" l="1"/>
  <c r="AA322" i="9"/>
  <c r="Z322" i="9"/>
  <c r="U322" i="9"/>
  <c r="V322" i="9"/>
  <c r="AG322" i="9" s="1"/>
  <c r="W322" i="9"/>
  <c r="T322" i="9" s="1"/>
  <c r="AB322" i="9" s="1"/>
  <c r="Z958" i="1"/>
  <c r="L958" i="1" s="1"/>
  <c r="P958" i="1" s="1"/>
  <c r="V958" i="1"/>
  <c r="AK959" i="1"/>
  <c r="AI959" i="1" s="1"/>
  <c r="AF959" i="1" s="1"/>
  <c r="AL959" i="1"/>
  <c r="AJ960" i="1" s="1"/>
  <c r="AH960" i="1" s="1"/>
  <c r="R322" i="9" l="1"/>
  <c r="AE322" i="9"/>
  <c r="AD322" i="9"/>
  <c r="AS322" i="9"/>
  <c r="N322" i="9"/>
  <c r="AC322" i="9"/>
  <c r="P322" i="9"/>
  <c r="O322" i="9"/>
  <c r="AH322" i="9"/>
  <c r="AI322" i="9"/>
  <c r="Q322" i="9"/>
  <c r="Z959" i="1"/>
  <c r="L959" i="1" s="1"/>
  <c r="P959" i="1" s="1"/>
  <c r="V959" i="1"/>
  <c r="AK960" i="1"/>
  <c r="AI960" i="1" s="1"/>
  <c r="AF960" i="1" s="1"/>
  <c r="AL960" i="1"/>
  <c r="AJ961" i="1" s="1"/>
  <c r="AH961" i="1" s="1"/>
  <c r="Y322" i="9" l="1"/>
  <c r="X322" i="9"/>
  <c r="AQ322" i="9"/>
  <c r="L322" i="9"/>
  <c r="M322" i="9"/>
  <c r="AR322" i="9"/>
  <c r="AP322" i="9"/>
  <c r="AO322" i="9" s="1"/>
  <c r="Z960" i="1"/>
  <c r="L960" i="1" s="1"/>
  <c r="P960" i="1" s="1"/>
  <c r="V960" i="1"/>
  <c r="AK961" i="1"/>
  <c r="AI961" i="1" s="1"/>
  <c r="AF961" i="1" s="1"/>
  <c r="AL961" i="1"/>
  <c r="AJ962" i="1" s="1"/>
  <c r="AH962" i="1" s="1"/>
  <c r="AT322" i="9" l="1"/>
  <c r="AK323" i="9" s="1"/>
  <c r="K323" i="9"/>
  <c r="Z961" i="1"/>
  <c r="L961" i="1" s="1"/>
  <c r="P961" i="1" s="1"/>
  <c r="V961" i="1"/>
  <c r="AK962" i="1"/>
  <c r="AI962" i="1" s="1"/>
  <c r="AF962" i="1" s="1"/>
  <c r="AL962" i="1"/>
  <c r="AJ963" i="1" s="1"/>
  <c r="AH963" i="1" s="1"/>
  <c r="AL323" i="9" l="1"/>
  <c r="AM323" i="9" s="1"/>
  <c r="AN323" i="9"/>
  <c r="S323" i="9"/>
  <c r="Z962" i="1"/>
  <c r="L962" i="1" s="1"/>
  <c r="P962" i="1" s="1"/>
  <c r="V962" i="1"/>
  <c r="AK963" i="1"/>
  <c r="AI963" i="1" s="1"/>
  <c r="AF963" i="1" s="1"/>
  <c r="AL963" i="1"/>
  <c r="AJ964" i="1" s="1"/>
  <c r="AH964" i="1" s="1"/>
  <c r="AF323" i="9" l="1"/>
  <c r="Z323" i="9"/>
  <c r="AA323" i="9"/>
  <c r="U323" i="9"/>
  <c r="V323" i="9"/>
  <c r="AG323" i="9" s="1"/>
  <c r="W323" i="9"/>
  <c r="T323" i="9" s="1"/>
  <c r="AB323" i="9" s="1"/>
  <c r="Z963" i="1"/>
  <c r="L963" i="1" s="1"/>
  <c r="P963" i="1" s="1"/>
  <c r="V963" i="1"/>
  <c r="AK964" i="1"/>
  <c r="AI964" i="1" s="1"/>
  <c r="AF964" i="1" s="1"/>
  <c r="AL964" i="1"/>
  <c r="AJ965" i="1" s="1"/>
  <c r="AH965" i="1" s="1"/>
  <c r="R323" i="9" l="1"/>
  <c r="AE323" i="9"/>
  <c r="AD323" i="9"/>
  <c r="O323" i="9"/>
  <c r="Q323" i="9"/>
  <c r="AI323" i="9"/>
  <c r="AH323" i="9"/>
  <c r="AQ323" i="9"/>
  <c r="AP323" i="9"/>
  <c r="AO323" i="9" s="1"/>
  <c r="P323" i="9"/>
  <c r="Z964" i="1"/>
  <c r="L964" i="1" s="1"/>
  <c r="P964" i="1" s="1"/>
  <c r="V964" i="1"/>
  <c r="AK965" i="1"/>
  <c r="AI965" i="1" s="1"/>
  <c r="AF965" i="1" s="1"/>
  <c r="AL965" i="1"/>
  <c r="AJ966" i="1" s="1"/>
  <c r="AH966" i="1" s="1"/>
  <c r="Y323" i="9" l="1"/>
  <c r="X323" i="9"/>
  <c r="L323" i="9"/>
  <c r="AS323" i="9"/>
  <c r="N323" i="9"/>
  <c r="AC323" i="9"/>
  <c r="AR323" i="9"/>
  <c r="AT323" i="9" s="1"/>
  <c r="AK324" i="9" s="1"/>
  <c r="M323" i="9"/>
  <c r="Z965" i="1"/>
  <c r="L965" i="1" s="1"/>
  <c r="P965" i="1" s="1"/>
  <c r="V965" i="1"/>
  <c r="AK966" i="1"/>
  <c r="AI966" i="1" s="1"/>
  <c r="AF966" i="1" s="1"/>
  <c r="AL966" i="1"/>
  <c r="AJ967" i="1" s="1"/>
  <c r="AH967" i="1" s="1"/>
  <c r="K324" i="9" l="1"/>
  <c r="AL324" i="9"/>
  <c r="AM324" i="9" s="1"/>
  <c r="AN324" i="9"/>
  <c r="Z966" i="1"/>
  <c r="L966" i="1" s="1"/>
  <c r="P966" i="1" s="1"/>
  <c r="V966" i="1"/>
  <c r="AK967" i="1"/>
  <c r="AI967" i="1" s="1"/>
  <c r="AF967" i="1" s="1"/>
  <c r="AL967" i="1"/>
  <c r="AJ968" i="1" s="1"/>
  <c r="AH968" i="1" s="1"/>
  <c r="S324" i="9" l="1"/>
  <c r="Z967" i="1"/>
  <c r="L967" i="1" s="1"/>
  <c r="P967" i="1" s="1"/>
  <c r="V967" i="1"/>
  <c r="AK968" i="1"/>
  <c r="AI968" i="1" s="1"/>
  <c r="AF968" i="1" s="1"/>
  <c r="AL968" i="1"/>
  <c r="AJ969" i="1" s="1"/>
  <c r="AH969" i="1" s="1"/>
  <c r="AF324" i="9" l="1"/>
  <c r="AA324" i="9"/>
  <c r="Z324" i="9"/>
  <c r="U324" i="9"/>
  <c r="V324" i="9"/>
  <c r="AG324" i="9" s="1"/>
  <c r="W324" i="9"/>
  <c r="T324" i="9" s="1"/>
  <c r="AB324" i="9" s="1"/>
  <c r="Z968" i="1"/>
  <c r="L968" i="1" s="1"/>
  <c r="P968" i="1" s="1"/>
  <c r="V968" i="1"/>
  <c r="AK969" i="1"/>
  <c r="AI969" i="1" s="1"/>
  <c r="AF969" i="1" s="1"/>
  <c r="AL969" i="1"/>
  <c r="AJ970" i="1" s="1"/>
  <c r="AH970" i="1" s="1"/>
  <c r="R324" i="9" l="1"/>
  <c r="AE324" i="9"/>
  <c r="AD324" i="9"/>
  <c r="Q324" i="9"/>
  <c r="AH324" i="9"/>
  <c r="AI324" i="9"/>
  <c r="P324" i="9"/>
  <c r="O324" i="9"/>
  <c r="AQ324" i="9"/>
  <c r="Z969" i="1"/>
  <c r="L969" i="1" s="1"/>
  <c r="P969" i="1" s="1"/>
  <c r="V969" i="1"/>
  <c r="AK970" i="1"/>
  <c r="AI970" i="1" s="1"/>
  <c r="AF970" i="1" s="1"/>
  <c r="AL970" i="1"/>
  <c r="AJ971" i="1" s="1"/>
  <c r="AH971" i="1" s="1"/>
  <c r="Y324" i="9" l="1"/>
  <c r="X324" i="9"/>
  <c r="L324" i="9"/>
  <c r="AR324" i="9"/>
  <c r="M324" i="9"/>
  <c r="AP324" i="9"/>
  <c r="AO324" i="9" s="1"/>
  <c r="N324" i="9"/>
  <c r="AS324" i="9"/>
  <c r="AC324" i="9"/>
  <c r="Z970" i="1"/>
  <c r="L970" i="1" s="1"/>
  <c r="P970" i="1" s="1"/>
  <c r="V970" i="1"/>
  <c r="AK971" i="1"/>
  <c r="AI971" i="1" s="1"/>
  <c r="AF971" i="1" s="1"/>
  <c r="AL971" i="1"/>
  <c r="AJ972" i="1" s="1"/>
  <c r="AH972" i="1" s="1"/>
  <c r="AT324" i="9" l="1"/>
  <c r="AK325" i="9"/>
  <c r="AL325" i="9" s="1"/>
  <c r="AM325" i="9" s="1"/>
  <c r="K325" i="9"/>
  <c r="Z971" i="1"/>
  <c r="L971" i="1" s="1"/>
  <c r="P971" i="1" s="1"/>
  <c r="V971" i="1"/>
  <c r="AK972" i="1"/>
  <c r="AI972" i="1" s="1"/>
  <c r="AF972" i="1" s="1"/>
  <c r="AL972" i="1"/>
  <c r="AJ973" i="1" s="1"/>
  <c r="AH973" i="1" s="1"/>
  <c r="S325" i="9" l="1"/>
  <c r="AN325" i="9"/>
  <c r="Z972" i="1"/>
  <c r="L972" i="1" s="1"/>
  <c r="P972" i="1" s="1"/>
  <c r="V972" i="1"/>
  <c r="AK973" i="1"/>
  <c r="AI973" i="1" s="1"/>
  <c r="AF973" i="1" s="1"/>
  <c r="AL973" i="1"/>
  <c r="AJ974" i="1" s="1"/>
  <c r="AH974" i="1" s="1"/>
  <c r="AF325" i="9" l="1"/>
  <c r="Z325" i="9"/>
  <c r="AA325" i="9"/>
  <c r="U325" i="9"/>
  <c r="V325" i="9"/>
  <c r="AG325" i="9" s="1"/>
  <c r="W325" i="9"/>
  <c r="T325" i="9" s="1"/>
  <c r="AB325" i="9" s="1"/>
  <c r="Z973" i="1"/>
  <c r="L973" i="1" s="1"/>
  <c r="P973" i="1" s="1"/>
  <c r="V973" i="1"/>
  <c r="AK974" i="1"/>
  <c r="AI974" i="1" s="1"/>
  <c r="AF974" i="1" s="1"/>
  <c r="AL974" i="1"/>
  <c r="AJ975" i="1" s="1"/>
  <c r="AH975" i="1" s="1"/>
  <c r="R325" i="9" l="1"/>
  <c r="AD325" i="9"/>
  <c r="AE325" i="9"/>
  <c r="AS325" i="9"/>
  <c r="N325" i="9"/>
  <c r="AC325" i="9"/>
  <c r="P325" i="9"/>
  <c r="O325" i="9"/>
  <c r="Q325" i="9"/>
  <c r="AI325" i="9"/>
  <c r="AH325" i="9"/>
  <c r="Z974" i="1"/>
  <c r="L974" i="1" s="1"/>
  <c r="P974" i="1" s="1"/>
  <c r="V974" i="1"/>
  <c r="AK975" i="1"/>
  <c r="AI975" i="1" s="1"/>
  <c r="AF975" i="1" s="1"/>
  <c r="AL975" i="1"/>
  <c r="AJ976" i="1" s="1"/>
  <c r="AH976" i="1" s="1"/>
  <c r="X325" i="9" l="1"/>
  <c r="Y325" i="9"/>
  <c r="AQ325" i="9"/>
  <c r="L325" i="9"/>
  <c r="M325" i="9"/>
  <c r="AR325" i="9"/>
  <c r="AP325" i="9"/>
  <c r="AO325" i="9" s="1"/>
  <c r="Z975" i="1"/>
  <c r="L975" i="1" s="1"/>
  <c r="P975" i="1" s="1"/>
  <c r="V975" i="1"/>
  <c r="AK976" i="1"/>
  <c r="AI976" i="1" s="1"/>
  <c r="AF976" i="1" s="1"/>
  <c r="AL976" i="1"/>
  <c r="AJ977" i="1" s="1"/>
  <c r="AH977" i="1" s="1"/>
  <c r="AT325" i="9" l="1"/>
  <c r="AK326" i="9" s="1"/>
  <c r="K326" i="9"/>
  <c r="Z976" i="1"/>
  <c r="L976" i="1" s="1"/>
  <c r="P976" i="1" s="1"/>
  <c r="V976" i="1"/>
  <c r="AK977" i="1"/>
  <c r="AI977" i="1" s="1"/>
  <c r="AF977" i="1" s="1"/>
  <c r="AL977" i="1"/>
  <c r="AJ978" i="1" s="1"/>
  <c r="AH978" i="1" s="1"/>
  <c r="AN326" i="9" l="1"/>
  <c r="AL326" i="9"/>
  <c r="AM326" i="9" s="1"/>
  <c r="S326" i="9"/>
  <c r="Z977" i="1"/>
  <c r="L977" i="1" s="1"/>
  <c r="P977" i="1" s="1"/>
  <c r="V977" i="1"/>
  <c r="AK978" i="1"/>
  <c r="AI978" i="1" s="1"/>
  <c r="AF978" i="1" s="1"/>
  <c r="AL978" i="1"/>
  <c r="AJ979" i="1" s="1"/>
  <c r="AH979" i="1" s="1"/>
  <c r="AF326" i="9" l="1"/>
  <c r="AA326" i="9"/>
  <c r="Z326" i="9"/>
  <c r="U326" i="9"/>
  <c r="V326" i="9"/>
  <c r="AG326" i="9" s="1"/>
  <c r="W326" i="9"/>
  <c r="T326" i="9" s="1"/>
  <c r="AB326" i="9" s="1"/>
  <c r="Z978" i="1"/>
  <c r="L978" i="1" s="1"/>
  <c r="P978" i="1" s="1"/>
  <c r="V978" i="1"/>
  <c r="AK979" i="1"/>
  <c r="AI979" i="1" s="1"/>
  <c r="AF979" i="1" s="1"/>
  <c r="AL979" i="1"/>
  <c r="AJ980" i="1" s="1"/>
  <c r="AH980" i="1" s="1"/>
  <c r="R326" i="9" l="1"/>
  <c r="AE326" i="9"/>
  <c r="AD326" i="9"/>
  <c r="O326" i="9"/>
  <c r="AQ326" i="9"/>
  <c r="AS326" i="9"/>
  <c r="N326" i="9"/>
  <c r="P326" i="9"/>
  <c r="AP326" i="9"/>
  <c r="AO326" i="9" s="1"/>
  <c r="AI326" i="9"/>
  <c r="Q326" i="9"/>
  <c r="AH326" i="9"/>
  <c r="Z979" i="1"/>
  <c r="L979" i="1" s="1"/>
  <c r="P979" i="1" s="1"/>
  <c r="V979" i="1"/>
  <c r="AK980" i="1"/>
  <c r="AI980" i="1" s="1"/>
  <c r="AF980" i="1" s="1"/>
  <c r="AL980" i="1"/>
  <c r="AJ981" i="1" s="1"/>
  <c r="AH981" i="1" s="1"/>
  <c r="X326" i="9" l="1"/>
  <c r="Y326" i="9"/>
  <c r="L326" i="9"/>
  <c r="AC326" i="9"/>
  <c r="M326" i="9"/>
  <c r="AR326" i="9"/>
  <c r="AT326" i="9" s="1"/>
  <c r="AK327" i="9" s="1"/>
  <c r="Z980" i="1"/>
  <c r="L980" i="1" s="1"/>
  <c r="P980" i="1" s="1"/>
  <c r="V980" i="1"/>
  <c r="AK981" i="1"/>
  <c r="AI981" i="1" s="1"/>
  <c r="AF981" i="1" s="1"/>
  <c r="AL981" i="1"/>
  <c r="AJ982" i="1" s="1"/>
  <c r="AH982" i="1" s="1"/>
  <c r="K327" i="9" l="1"/>
  <c r="AL327" i="9"/>
  <c r="AM327" i="9" s="1"/>
  <c r="AN327" i="9"/>
  <c r="Z981" i="1"/>
  <c r="L981" i="1" s="1"/>
  <c r="P981" i="1" s="1"/>
  <c r="V981" i="1"/>
  <c r="AK982" i="1"/>
  <c r="AI982" i="1" s="1"/>
  <c r="AF982" i="1" s="1"/>
  <c r="AL982" i="1"/>
  <c r="AJ983" i="1" s="1"/>
  <c r="AH983" i="1" s="1"/>
  <c r="S327" i="9" l="1"/>
  <c r="Z982" i="1"/>
  <c r="L982" i="1" s="1"/>
  <c r="P982" i="1" s="1"/>
  <c r="V982" i="1"/>
  <c r="AK983" i="1"/>
  <c r="AI983" i="1" s="1"/>
  <c r="AF983" i="1" s="1"/>
  <c r="AL983" i="1"/>
  <c r="AJ984" i="1" s="1"/>
  <c r="AH984" i="1" s="1"/>
  <c r="AF327" i="9" l="1"/>
  <c r="AA327" i="9"/>
  <c r="Z327" i="9"/>
  <c r="U327" i="9"/>
  <c r="V327" i="9"/>
  <c r="AG327" i="9" s="1"/>
  <c r="W327" i="9"/>
  <c r="T327" i="9" s="1"/>
  <c r="AB327" i="9" s="1"/>
  <c r="Z983" i="1"/>
  <c r="L983" i="1" s="1"/>
  <c r="P983" i="1" s="1"/>
  <c r="V983" i="1"/>
  <c r="AK984" i="1"/>
  <c r="AI984" i="1" s="1"/>
  <c r="AF984" i="1" s="1"/>
  <c r="AL984" i="1"/>
  <c r="AJ985" i="1" s="1"/>
  <c r="AH985" i="1" s="1"/>
  <c r="R327" i="9" l="1"/>
  <c r="AD327" i="9"/>
  <c r="AE327" i="9"/>
  <c r="O327" i="9"/>
  <c r="N327" i="9"/>
  <c r="AS327" i="9"/>
  <c r="AI327" i="9"/>
  <c r="AH327" i="9"/>
  <c r="Q327" i="9"/>
  <c r="AC327" i="9"/>
  <c r="AQ327" i="9"/>
  <c r="P327" i="9"/>
  <c r="Z984" i="1"/>
  <c r="L984" i="1" s="1"/>
  <c r="P984" i="1" s="1"/>
  <c r="V984" i="1"/>
  <c r="AK985" i="1"/>
  <c r="AI985" i="1" s="1"/>
  <c r="AF985" i="1" s="1"/>
  <c r="AL985" i="1"/>
  <c r="AJ986" i="1" s="1"/>
  <c r="AH986" i="1" s="1"/>
  <c r="Y327" i="9" l="1"/>
  <c r="X327" i="9"/>
  <c r="L327" i="9"/>
  <c r="AR327" i="9"/>
  <c r="M327" i="9"/>
  <c r="AP327" i="9"/>
  <c r="AO327" i="9" s="1"/>
  <c r="Z985" i="1"/>
  <c r="L985" i="1" s="1"/>
  <c r="P985" i="1" s="1"/>
  <c r="V985" i="1"/>
  <c r="AK986" i="1"/>
  <c r="AI986" i="1" s="1"/>
  <c r="AF986" i="1" s="1"/>
  <c r="AL986" i="1"/>
  <c r="AJ987" i="1" s="1"/>
  <c r="AH987" i="1" s="1"/>
  <c r="AT327" i="9" l="1"/>
  <c r="AK328" i="9" s="1"/>
  <c r="K328" i="9"/>
  <c r="Z986" i="1"/>
  <c r="L986" i="1" s="1"/>
  <c r="P986" i="1" s="1"/>
  <c r="V986" i="1"/>
  <c r="AK987" i="1"/>
  <c r="AI987" i="1" s="1"/>
  <c r="AF987" i="1" s="1"/>
  <c r="AL987" i="1"/>
  <c r="AJ988" i="1" s="1"/>
  <c r="AH988" i="1" s="1"/>
  <c r="AN328" i="9" l="1"/>
  <c r="AL328" i="9"/>
  <c r="AM328" i="9" s="1"/>
  <c r="S328" i="9"/>
  <c r="Z987" i="1"/>
  <c r="L987" i="1" s="1"/>
  <c r="P987" i="1" s="1"/>
  <c r="V987" i="1"/>
  <c r="AK988" i="1"/>
  <c r="AI988" i="1" s="1"/>
  <c r="AF988" i="1" s="1"/>
  <c r="AL988" i="1"/>
  <c r="AJ989" i="1" s="1"/>
  <c r="AH989" i="1" s="1"/>
  <c r="AF328" i="9" l="1"/>
  <c r="AA328" i="9"/>
  <c r="Z328" i="9"/>
  <c r="U328" i="9"/>
  <c r="V328" i="9"/>
  <c r="AG328" i="9" s="1"/>
  <c r="W328" i="9"/>
  <c r="T328" i="9" s="1"/>
  <c r="AB328" i="9" s="1"/>
  <c r="Z988" i="1"/>
  <c r="L988" i="1" s="1"/>
  <c r="P988" i="1" s="1"/>
  <c r="V988" i="1"/>
  <c r="AK989" i="1"/>
  <c r="AI989" i="1" s="1"/>
  <c r="AF989" i="1" s="1"/>
  <c r="AL989" i="1"/>
  <c r="AJ990" i="1" s="1"/>
  <c r="AH990" i="1" s="1"/>
  <c r="R328" i="9" l="1"/>
  <c r="AD328" i="9"/>
  <c r="AE328" i="9"/>
  <c r="P328" i="9"/>
  <c r="N328" i="9"/>
  <c r="AS328" i="9"/>
  <c r="O328" i="9"/>
  <c r="AH328" i="9"/>
  <c r="AI328" i="9"/>
  <c r="Q328" i="9"/>
  <c r="Z989" i="1"/>
  <c r="L989" i="1" s="1"/>
  <c r="P989" i="1" s="1"/>
  <c r="V989" i="1"/>
  <c r="AK990" i="1"/>
  <c r="AI990" i="1" s="1"/>
  <c r="AF990" i="1" s="1"/>
  <c r="AL990" i="1"/>
  <c r="AJ991" i="1" s="1"/>
  <c r="AH991" i="1" s="1"/>
  <c r="Y328" i="9" l="1"/>
  <c r="X328" i="9"/>
  <c r="AC328" i="9"/>
  <c r="AQ328" i="9"/>
  <c r="L328" i="9"/>
  <c r="M328" i="9"/>
  <c r="AR328" i="9"/>
  <c r="AP328" i="9"/>
  <c r="AO328" i="9" s="1"/>
  <c r="Z990" i="1"/>
  <c r="L990" i="1" s="1"/>
  <c r="P990" i="1" s="1"/>
  <c r="V990" i="1"/>
  <c r="AK991" i="1"/>
  <c r="AI991" i="1" s="1"/>
  <c r="AF991" i="1" s="1"/>
  <c r="AL991" i="1"/>
  <c r="AJ992" i="1" s="1"/>
  <c r="AH992" i="1" s="1"/>
  <c r="AT328" i="9" l="1"/>
  <c r="AK329" i="9"/>
  <c r="AL329" i="9" s="1"/>
  <c r="AM329" i="9" s="1"/>
  <c r="K329" i="9"/>
  <c r="Z991" i="1"/>
  <c r="L991" i="1" s="1"/>
  <c r="P991" i="1" s="1"/>
  <c r="V991" i="1"/>
  <c r="AK992" i="1"/>
  <c r="AI992" i="1" s="1"/>
  <c r="AF992" i="1" s="1"/>
  <c r="AL992" i="1"/>
  <c r="AJ993" i="1" s="1"/>
  <c r="AH993" i="1" s="1"/>
  <c r="AN329" i="9" l="1"/>
  <c r="S329" i="9"/>
  <c r="Z992" i="1"/>
  <c r="L992" i="1" s="1"/>
  <c r="P992" i="1" s="1"/>
  <c r="V992" i="1"/>
  <c r="AK993" i="1"/>
  <c r="AI993" i="1" s="1"/>
  <c r="AF993" i="1" s="1"/>
  <c r="AL993" i="1"/>
  <c r="AJ994" i="1" s="1"/>
  <c r="AH994" i="1" s="1"/>
  <c r="AF329" i="9" l="1"/>
  <c r="Z329" i="9"/>
  <c r="AA329" i="9"/>
  <c r="U329" i="9"/>
  <c r="V329" i="9"/>
  <c r="AG329" i="9" s="1"/>
  <c r="W329" i="9"/>
  <c r="T329" i="9" s="1"/>
  <c r="AB329" i="9" s="1"/>
  <c r="Z993" i="1"/>
  <c r="L993" i="1" s="1"/>
  <c r="P993" i="1" s="1"/>
  <c r="V993" i="1"/>
  <c r="AK994" i="1"/>
  <c r="AI994" i="1" s="1"/>
  <c r="AF994" i="1" s="1"/>
  <c r="AL994" i="1"/>
  <c r="AJ995" i="1" s="1"/>
  <c r="AH995" i="1" s="1"/>
  <c r="R329" i="9" l="1"/>
  <c r="AE329" i="9"/>
  <c r="AD329" i="9"/>
  <c r="O329" i="9"/>
  <c r="AS329" i="9"/>
  <c r="N329" i="9"/>
  <c r="AQ329" i="9"/>
  <c r="P329" i="9"/>
  <c r="AP329" i="9"/>
  <c r="AO329" i="9" s="1"/>
  <c r="AC329" i="9"/>
  <c r="AI329" i="9"/>
  <c r="AH329" i="9"/>
  <c r="Q329" i="9"/>
  <c r="Z994" i="1"/>
  <c r="L994" i="1" s="1"/>
  <c r="P994" i="1" s="1"/>
  <c r="V994" i="1"/>
  <c r="AK995" i="1"/>
  <c r="AI995" i="1" s="1"/>
  <c r="AF995" i="1" s="1"/>
  <c r="AL995" i="1"/>
  <c r="AJ996" i="1" s="1"/>
  <c r="AH996" i="1" s="1"/>
  <c r="Y329" i="9" l="1"/>
  <c r="X329" i="9"/>
  <c r="L329" i="9"/>
  <c r="M329" i="9"/>
  <c r="AR329" i="9"/>
  <c r="AT329" i="9" s="1"/>
  <c r="AK330" i="9" s="1"/>
  <c r="Z995" i="1"/>
  <c r="L995" i="1" s="1"/>
  <c r="P995" i="1" s="1"/>
  <c r="V995" i="1"/>
  <c r="AK996" i="1"/>
  <c r="AI996" i="1" s="1"/>
  <c r="AF996" i="1" s="1"/>
  <c r="AL996" i="1"/>
  <c r="AJ997" i="1" s="1"/>
  <c r="AH997" i="1" s="1"/>
  <c r="AL330" i="9" l="1"/>
  <c r="AM330" i="9" s="1"/>
  <c r="AN330" i="9"/>
  <c r="K330" i="9"/>
  <c r="Z996" i="1"/>
  <c r="L996" i="1" s="1"/>
  <c r="P996" i="1" s="1"/>
  <c r="V996" i="1"/>
  <c r="AK997" i="1"/>
  <c r="AI997" i="1" s="1"/>
  <c r="AF997" i="1" s="1"/>
  <c r="AL997" i="1"/>
  <c r="AJ998" i="1" s="1"/>
  <c r="AH998" i="1" s="1"/>
  <c r="S330" i="9" l="1"/>
  <c r="Z997" i="1"/>
  <c r="L997" i="1" s="1"/>
  <c r="P997" i="1" s="1"/>
  <c r="V997" i="1"/>
  <c r="AK998" i="1"/>
  <c r="AI998" i="1" s="1"/>
  <c r="AF998" i="1" s="1"/>
  <c r="AL998" i="1"/>
  <c r="AJ999" i="1" s="1"/>
  <c r="AH999" i="1" s="1"/>
  <c r="AF330" i="9" l="1"/>
  <c r="AA330" i="9"/>
  <c r="Z330" i="9"/>
  <c r="U330" i="9"/>
  <c r="V330" i="9"/>
  <c r="AG330" i="9" s="1"/>
  <c r="W330" i="9"/>
  <c r="T330" i="9" s="1"/>
  <c r="AB330" i="9" s="1"/>
  <c r="Z998" i="1"/>
  <c r="L998" i="1" s="1"/>
  <c r="P998" i="1" s="1"/>
  <c r="V998" i="1"/>
  <c r="AK999" i="1"/>
  <c r="AI999" i="1" s="1"/>
  <c r="AF999" i="1" s="1"/>
  <c r="AL999" i="1"/>
  <c r="AJ1000" i="1" s="1"/>
  <c r="AH1000" i="1" s="1"/>
  <c r="R330" i="9" l="1"/>
  <c r="AE330" i="9"/>
  <c r="AD330" i="9"/>
  <c r="N330" i="9"/>
  <c r="AS330" i="9"/>
  <c r="AC330" i="9"/>
  <c r="O330" i="9"/>
  <c r="AQ330" i="9"/>
  <c r="Q330" i="9"/>
  <c r="AI330" i="9"/>
  <c r="AH330" i="9"/>
  <c r="P330" i="9"/>
  <c r="Z999" i="1"/>
  <c r="L999" i="1" s="1"/>
  <c r="P999" i="1" s="1"/>
  <c r="V999" i="1"/>
  <c r="AK1000" i="1"/>
  <c r="AI1000" i="1" s="1"/>
  <c r="AF1000" i="1" s="1"/>
  <c r="AL1000" i="1"/>
  <c r="AJ1001" i="1" s="1"/>
  <c r="AH1001" i="1" s="1"/>
  <c r="X330" i="9" l="1"/>
  <c r="Y330" i="9"/>
  <c r="L330" i="9"/>
  <c r="AR330" i="9"/>
  <c r="M330" i="9"/>
  <c r="AP330" i="9"/>
  <c r="AO330" i="9" s="1"/>
  <c r="Z1000" i="1"/>
  <c r="L1000" i="1" s="1"/>
  <c r="P1000" i="1" s="1"/>
  <c r="V1000" i="1"/>
  <c r="AK1001" i="1"/>
  <c r="AI1001" i="1" s="1"/>
  <c r="AF1001" i="1" s="1"/>
  <c r="AL1001" i="1"/>
  <c r="AJ1002" i="1" s="1"/>
  <c r="AH1002" i="1" s="1"/>
  <c r="AT330" i="9" l="1"/>
  <c r="AK331" i="9" s="1"/>
  <c r="K331" i="9"/>
  <c r="Z1001" i="1"/>
  <c r="L1001" i="1" s="1"/>
  <c r="P1001" i="1" s="1"/>
  <c r="V1001" i="1"/>
  <c r="AK1002" i="1"/>
  <c r="AI1002" i="1" s="1"/>
  <c r="AF1002" i="1" s="1"/>
  <c r="AL1002" i="1"/>
  <c r="AJ1003" i="1" s="1"/>
  <c r="AH1003" i="1" s="1"/>
  <c r="AL331" i="9" l="1"/>
  <c r="AM331" i="9" s="1"/>
  <c r="AN331" i="9"/>
  <c r="S331" i="9"/>
  <c r="Z1002" i="1"/>
  <c r="L1002" i="1" s="1"/>
  <c r="P1002" i="1" s="1"/>
  <c r="V1002" i="1"/>
  <c r="AK1003" i="1"/>
  <c r="AI1003" i="1" s="1"/>
  <c r="AF1003" i="1" s="1"/>
  <c r="AL1003" i="1"/>
  <c r="AJ1004" i="1" s="1"/>
  <c r="AH1004" i="1" s="1"/>
  <c r="AF331" i="9" l="1"/>
  <c r="AA331" i="9"/>
  <c r="Z331" i="9"/>
  <c r="U331" i="9"/>
  <c r="V331" i="9"/>
  <c r="AG331" i="9" s="1"/>
  <c r="W331" i="9"/>
  <c r="T331" i="9" s="1"/>
  <c r="AB331" i="9" s="1"/>
  <c r="Z1003" i="1"/>
  <c r="L1003" i="1" s="1"/>
  <c r="P1003" i="1" s="1"/>
  <c r="V1003" i="1"/>
  <c r="AK1004" i="1"/>
  <c r="AI1004" i="1" s="1"/>
  <c r="AF1004" i="1" s="1"/>
  <c r="AL1004" i="1"/>
  <c r="AJ1005" i="1" s="1"/>
  <c r="AH1005" i="1" s="1"/>
  <c r="R331" i="9" l="1"/>
  <c r="AD331" i="9"/>
  <c r="AE331" i="9"/>
  <c r="P331" i="9"/>
  <c r="AS331" i="9"/>
  <c r="N331" i="9"/>
  <c r="AP331" i="9"/>
  <c r="AO331" i="9" s="1"/>
  <c r="O331" i="9"/>
  <c r="AH331" i="9"/>
  <c r="Q331" i="9"/>
  <c r="AI331" i="9"/>
  <c r="AQ331" i="9"/>
  <c r="Z1004" i="1"/>
  <c r="L1004" i="1" s="1"/>
  <c r="P1004" i="1" s="1"/>
  <c r="V1004" i="1"/>
  <c r="AK1005" i="1"/>
  <c r="AI1005" i="1" s="1"/>
  <c r="AF1005" i="1" s="1"/>
  <c r="AL1005" i="1"/>
  <c r="AJ1006" i="1" s="1"/>
  <c r="AH1006" i="1" s="1"/>
  <c r="X331" i="9" l="1"/>
  <c r="Y331" i="9"/>
  <c r="L331" i="9"/>
  <c r="AC331" i="9"/>
  <c r="M331" i="9"/>
  <c r="AR331" i="9"/>
  <c r="AT331" i="9" s="1"/>
  <c r="AK332" i="9"/>
  <c r="Z1005" i="1"/>
  <c r="L1005" i="1" s="1"/>
  <c r="P1005" i="1" s="1"/>
  <c r="V1005" i="1"/>
  <c r="AK1006" i="1"/>
  <c r="AI1006" i="1" s="1"/>
  <c r="AF1006" i="1" s="1"/>
  <c r="AL1006" i="1"/>
  <c r="AJ1007" i="1" s="1"/>
  <c r="AH1007" i="1" s="1"/>
  <c r="AL332" i="9" l="1"/>
  <c r="AM332" i="9" s="1"/>
  <c r="AN332" i="9"/>
  <c r="K332" i="9"/>
  <c r="Z1006" i="1"/>
  <c r="L1006" i="1" s="1"/>
  <c r="P1006" i="1" s="1"/>
  <c r="V1006" i="1"/>
  <c r="AK1007" i="1"/>
  <c r="AI1007" i="1" s="1"/>
  <c r="AF1007" i="1" s="1"/>
  <c r="AL1007" i="1"/>
  <c r="AJ1008" i="1" s="1"/>
  <c r="AH1008" i="1" s="1"/>
  <c r="S332" i="9" l="1"/>
  <c r="Z1007" i="1"/>
  <c r="L1007" i="1" s="1"/>
  <c r="P1007" i="1" s="1"/>
  <c r="V1007" i="1"/>
  <c r="AK1008" i="1"/>
  <c r="AI1008" i="1" s="1"/>
  <c r="AF1008" i="1" s="1"/>
  <c r="AL1008" i="1"/>
  <c r="AJ1009" i="1" s="1"/>
  <c r="AH1009" i="1" s="1"/>
  <c r="AF332" i="9" l="1"/>
  <c r="AA332" i="9"/>
  <c r="Z332" i="9"/>
  <c r="U332" i="9"/>
  <c r="V332" i="9"/>
  <c r="AG332" i="9" s="1"/>
  <c r="W332" i="9"/>
  <c r="T332" i="9" s="1"/>
  <c r="AB332" i="9" s="1"/>
  <c r="Z1008" i="1"/>
  <c r="L1008" i="1" s="1"/>
  <c r="P1008" i="1" s="1"/>
  <c r="V1008" i="1"/>
  <c r="AK1009" i="1"/>
  <c r="AI1009" i="1" s="1"/>
  <c r="AF1009" i="1" s="1"/>
  <c r="AL1009" i="1"/>
  <c r="AJ1010" i="1" s="1"/>
  <c r="AH1010" i="1" s="1"/>
  <c r="R332" i="9" l="1"/>
  <c r="AE332" i="9"/>
  <c r="AD332" i="9"/>
  <c r="O332" i="9"/>
  <c r="AH332" i="9"/>
  <c r="AI332" i="9"/>
  <c r="Q332" i="9"/>
  <c r="P332" i="9"/>
  <c r="AP332" i="9"/>
  <c r="AO332" i="9" s="1"/>
  <c r="AQ332" i="9"/>
  <c r="Z1009" i="1"/>
  <c r="L1009" i="1" s="1"/>
  <c r="P1009" i="1" s="1"/>
  <c r="V1009" i="1"/>
  <c r="AK1010" i="1"/>
  <c r="AI1010" i="1" s="1"/>
  <c r="AF1010" i="1" s="1"/>
  <c r="AL1010" i="1"/>
  <c r="AJ1011" i="1" s="1"/>
  <c r="AH1011" i="1" s="1"/>
  <c r="Y332" i="9" l="1"/>
  <c r="X332" i="9"/>
  <c r="L332" i="9"/>
  <c r="N332" i="9"/>
  <c r="AS332" i="9"/>
  <c r="AC332" i="9"/>
  <c r="AR332" i="9"/>
  <c r="AT332" i="9" s="1"/>
  <c r="M332" i="9"/>
  <c r="Z1010" i="1"/>
  <c r="L1010" i="1" s="1"/>
  <c r="P1010" i="1" s="1"/>
  <c r="V1010" i="1"/>
  <c r="AK1011" i="1"/>
  <c r="AI1011" i="1" s="1"/>
  <c r="AF1011" i="1" s="1"/>
  <c r="AL1011" i="1"/>
  <c r="AJ1012" i="1" s="1"/>
  <c r="AH1012" i="1" s="1"/>
  <c r="AK333" i="9" l="1"/>
  <c r="AL333" i="9"/>
  <c r="AM333" i="9" s="1"/>
  <c r="AN333" i="9"/>
  <c r="K333" i="9"/>
  <c r="Z1011" i="1"/>
  <c r="L1011" i="1" s="1"/>
  <c r="P1011" i="1" s="1"/>
  <c r="V1011" i="1"/>
  <c r="AK1012" i="1"/>
  <c r="AI1012" i="1" s="1"/>
  <c r="AF1012" i="1" s="1"/>
  <c r="AL1012" i="1"/>
  <c r="AJ1013" i="1" s="1"/>
  <c r="AH1013" i="1" s="1"/>
  <c r="S333" i="9" l="1"/>
  <c r="Z1012" i="1"/>
  <c r="L1012" i="1" s="1"/>
  <c r="P1012" i="1" s="1"/>
  <c r="V1012" i="1"/>
  <c r="AK1013" i="1"/>
  <c r="AI1013" i="1" s="1"/>
  <c r="AF1013" i="1" s="1"/>
  <c r="AL1013" i="1"/>
  <c r="AJ1014" i="1" s="1"/>
  <c r="AH1014" i="1" s="1"/>
  <c r="AF333" i="9" l="1"/>
  <c r="AA333" i="9"/>
  <c r="Z333" i="9"/>
  <c r="U333" i="9"/>
  <c r="V333" i="9"/>
  <c r="AG333" i="9" s="1"/>
  <c r="W333" i="9"/>
  <c r="T333" i="9" s="1"/>
  <c r="AB333" i="9" s="1"/>
  <c r="Z1013" i="1"/>
  <c r="L1013" i="1" s="1"/>
  <c r="P1013" i="1" s="1"/>
  <c r="V1013" i="1"/>
  <c r="AK1014" i="1"/>
  <c r="AI1014" i="1" s="1"/>
  <c r="AF1014" i="1" s="1"/>
  <c r="AL1014" i="1"/>
  <c r="AJ1015" i="1" s="1"/>
  <c r="AH1015" i="1" s="1"/>
  <c r="R333" i="9" l="1"/>
  <c r="AE333" i="9"/>
  <c r="AD333" i="9"/>
  <c r="AQ333" i="9"/>
  <c r="AS333" i="9"/>
  <c r="N333" i="9"/>
  <c r="P333" i="9"/>
  <c r="AC333" i="9"/>
  <c r="O333" i="9"/>
  <c r="AH333" i="9"/>
  <c r="AI333" i="9"/>
  <c r="Q333" i="9"/>
  <c r="Z1014" i="1"/>
  <c r="L1014" i="1" s="1"/>
  <c r="P1014" i="1" s="1"/>
  <c r="V1014" i="1"/>
  <c r="AK1015" i="1"/>
  <c r="AI1015" i="1" s="1"/>
  <c r="AF1015" i="1" s="1"/>
  <c r="AL1015" i="1"/>
  <c r="AJ1016" i="1" s="1"/>
  <c r="AH1016" i="1" s="1"/>
  <c r="Y333" i="9" l="1"/>
  <c r="X333" i="9"/>
  <c r="L333" i="9"/>
  <c r="M333" i="9"/>
  <c r="AR333" i="9"/>
  <c r="AP333" i="9"/>
  <c r="AO333" i="9" s="1"/>
  <c r="Z1015" i="1"/>
  <c r="L1015" i="1" s="1"/>
  <c r="P1015" i="1" s="1"/>
  <c r="V1015" i="1"/>
  <c r="AK1016" i="1"/>
  <c r="AI1016" i="1" s="1"/>
  <c r="AF1016" i="1" s="1"/>
  <c r="AL1016" i="1"/>
  <c r="AJ1017" i="1" s="1"/>
  <c r="AH1017" i="1" s="1"/>
  <c r="AT333" i="9" l="1"/>
  <c r="AK334" i="9"/>
  <c r="AL334" i="9" s="1"/>
  <c r="AM334" i="9" s="1"/>
  <c r="K334" i="9"/>
  <c r="Z1016" i="1"/>
  <c r="L1016" i="1" s="1"/>
  <c r="P1016" i="1" s="1"/>
  <c r="V1016" i="1"/>
  <c r="AK1017" i="1"/>
  <c r="AI1017" i="1" s="1"/>
  <c r="AF1017" i="1" s="1"/>
  <c r="AL1017" i="1"/>
  <c r="AJ1018" i="1" s="1"/>
  <c r="AH1018" i="1" s="1"/>
  <c r="AN334" i="9" l="1"/>
  <c r="S334" i="9"/>
  <c r="Z1017" i="1"/>
  <c r="L1017" i="1" s="1"/>
  <c r="P1017" i="1" s="1"/>
  <c r="V1017" i="1"/>
  <c r="AK1018" i="1"/>
  <c r="AI1018" i="1" s="1"/>
  <c r="AF1018" i="1" s="1"/>
  <c r="AL1018" i="1"/>
  <c r="AJ1019" i="1" s="1"/>
  <c r="AH1019" i="1" s="1"/>
  <c r="AF334" i="9" l="1"/>
  <c r="Z334" i="9"/>
  <c r="AA334" i="9"/>
  <c r="U334" i="9"/>
  <c r="V334" i="9"/>
  <c r="AG334" i="9" s="1"/>
  <c r="W334" i="9"/>
  <c r="T334" i="9" s="1"/>
  <c r="AB334" i="9" s="1"/>
  <c r="Z1018" i="1"/>
  <c r="L1018" i="1" s="1"/>
  <c r="P1018" i="1" s="1"/>
  <c r="V1018" i="1"/>
  <c r="AK1019" i="1"/>
  <c r="AI1019" i="1" s="1"/>
  <c r="AF1019" i="1" s="1"/>
  <c r="AL1019" i="1"/>
  <c r="AJ1020" i="1" s="1"/>
  <c r="AH1020" i="1" s="1"/>
  <c r="R334" i="9" l="1"/>
  <c r="AE334" i="9"/>
  <c r="AD334" i="9"/>
  <c r="Q334" i="9"/>
  <c r="AI334" i="9"/>
  <c r="AH334" i="9"/>
  <c r="O334" i="9"/>
  <c r="P334" i="9"/>
  <c r="Z1019" i="1"/>
  <c r="L1019" i="1" s="1"/>
  <c r="P1019" i="1" s="1"/>
  <c r="V1019" i="1"/>
  <c r="AK1020" i="1"/>
  <c r="AI1020" i="1" s="1"/>
  <c r="AF1020" i="1" s="1"/>
  <c r="AL1020" i="1"/>
  <c r="AJ1021" i="1" s="1"/>
  <c r="AH1021" i="1" s="1"/>
  <c r="Y334" i="9" l="1"/>
  <c r="X334" i="9"/>
  <c r="L334" i="9"/>
  <c r="AQ334" i="9"/>
  <c r="AS334" i="9"/>
  <c r="N334" i="9"/>
  <c r="AC334" i="9"/>
  <c r="AR334" i="9"/>
  <c r="M334" i="9"/>
  <c r="AP334" i="9"/>
  <c r="AO334" i="9" s="1"/>
  <c r="Z1020" i="1"/>
  <c r="L1020" i="1" s="1"/>
  <c r="P1020" i="1" s="1"/>
  <c r="V1020" i="1"/>
  <c r="AK1021" i="1"/>
  <c r="AI1021" i="1" s="1"/>
  <c r="AF1021" i="1" s="1"/>
  <c r="AL1021" i="1"/>
  <c r="AJ1022" i="1" s="1"/>
  <c r="AH1022" i="1" s="1"/>
  <c r="AT334" i="9" l="1"/>
  <c r="K335" i="9"/>
  <c r="AK335" i="9"/>
  <c r="Z1021" i="1"/>
  <c r="L1021" i="1" s="1"/>
  <c r="P1021" i="1" s="1"/>
  <c r="V1021" i="1"/>
  <c r="AK1022" i="1"/>
  <c r="AI1022" i="1" s="1"/>
  <c r="AF1022" i="1" s="1"/>
  <c r="AL1022" i="1"/>
  <c r="AJ1023" i="1" s="1"/>
  <c r="AH1023" i="1" s="1"/>
  <c r="S335" i="9" l="1"/>
  <c r="AL335" i="9"/>
  <c r="AM335" i="9" s="1"/>
  <c r="AN335" i="9"/>
  <c r="Z1022" i="1"/>
  <c r="L1022" i="1" s="1"/>
  <c r="P1022" i="1" s="1"/>
  <c r="V1022" i="1"/>
  <c r="AK1023" i="1"/>
  <c r="AI1023" i="1" s="1"/>
  <c r="AF1023" i="1" s="1"/>
  <c r="AL1023" i="1"/>
  <c r="AJ1024" i="1" s="1"/>
  <c r="AH1024" i="1" s="1"/>
  <c r="AF335" i="9" l="1"/>
  <c r="AA335" i="9"/>
  <c r="Z335" i="9"/>
  <c r="V335" i="9"/>
  <c r="AG335" i="9" s="1"/>
  <c r="U335" i="9"/>
  <c r="W335" i="9"/>
  <c r="T335" i="9" s="1"/>
  <c r="AB335" i="9" s="1"/>
  <c r="Z1023" i="1"/>
  <c r="L1023" i="1" s="1"/>
  <c r="P1023" i="1" s="1"/>
  <c r="V1023" i="1"/>
  <c r="AK1024" i="1"/>
  <c r="AI1024" i="1" s="1"/>
  <c r="AF1024" i="1" s="1"/>
  <c r="AL1024" i="1"/>
  <c r="AJ1025" i="1" s="1"/>
  <c r="AH1025" i="1" s="1"/>
  <c r="R335" i="9" l="1"/>
  <c r="AD335" i="9"/>
  <c r="AE335" i="9"/>
  <c r="L335" i="9"/>
  <c r="P335" i="9"/>
  <c r="O335" i="9"/>
  <c r="AQ335" i="9"/>
  <c r="N335" i="9"/>
  <c r="AS335" i="9"/>
  <c r="Q335" i="9"/>
  <c r="AH335" i="9"/>
  <c r="AI335" i="9"/>
  <c r="AC335" i="9"/>
  <c r="Z1024" i="1"/>
  <c r="L1024" i="1" s="1"/>
  <c r="P1024" i="1" s="1"/>
  <c r="V1024" i="1"/>
  <c r="AK1025" i="1"/>
  <c r="AI1025" i="1" s="1"/>
  <c r="AF1025" i="1" s="1"/>
  <c r="AL1025" i="1"/>
  <c r="AJ1026" i="1" s="1"/>
  <c r="AH1026" i="1" s="1"/>
  <c r="Y335" i="9" l="1"/>
  <c r="X335" i="9"/>
  <c r="AR335" i="9"/>
  <c r="M335" i="9"/>
  <c r="AP335" i="9"/>
  <c r="AO335" i="9" s="1"/>
  <c r="Z1025" i="1"/>
  <c r="L1025" i="1" s="1"/>
  <c r="P1025" i="1" s="1"/>
  <c r="V1025" i="1"/>
  <c r="AK1026" i="1"/>
  <c r="AI1026" i="1" s="1"/>
  <c r="AF1026" i="1" s="1"/>
  <c r="AL1026" i="1"/>
  <c r="AJ1027" i="1" s="1"/>
  <c r="AH1027" i="1" s="1"/>
  <c r="AT335" i="9" l="1"/>
  <c r="AK336" i="9" s="1"/>
  <c r="K336" i="9"/>
  <c r="Z1026" i="1"/>
  <c r="L1026" i="1" s="1"/>
  <c r="P1026" i="1" s="1"/>
  <c r="V1026" i="1"/>
  <c r="AK1027" i="1"/>
  <c r="AI1027" i="1" s="1"/>
  <c r="AF1027" i="1" s="1"/>
  <c r="AL1027" i="1"/>
  <c r="AJ1028" i="1" s="1"/>
  <c r="AH1028" i="1" s="1"/>
  <c r="AN336" i="9" l="1"/>
  <c r="AL336" i="9"/>
  <c r="AM336" i="9" s="1"/>
  <c r="S336" i="9"/>
  <c r="Z1027" i="1"/>
  <c r="L1027" i="1" s="1"/>
  <c r="P1027" i="1" s="1"/>
  <c r="V1027" i="1"/>
  <c r="AK1028" i="1"/>
  <c r="AI1028" i="1" s="1"/>
  <c r="AF1028" i="1" s="1"/>
  <c r="AL1028" i="1"/>
  <c r="AJ1029" i="1" s="1"/>
  <c r="AH1029" i="1" s="1"/>
  <c r="AF336" i="9" l="1"/>
  <c r="AA336" i="9"/>
  <c r="Z336" i="9"/>
  <c r="U336" i="9"/>
  <c r="V336" i="9"/>
  <c r="AG336" i="9" s="1"/>
  <c r="W336" i="9"/>
  <c r="T336" i="9" s="1"/>
  <c r="AB336" i="9" s="1"/>
  <c r="Z1028" i="1"/>
  <c r="L1028" i="1" s="1"/>
  <c r="P1028" i="1" s="1"/>
  <c r="V1028" i="1"/>
  <c r="AK1029" i="1"/>
  <c r="AI1029" i="1" s="1"/>
  <c r="AF1029" i="1" s="1"/>
  <c r="AL1029" i="1"/>
  <c r="AJ1030" i="1" s="1"/>
  <c r="AH1030" i="1" s="1"/>
  <c r="R336" i="9" l="1"/>
  <c r="AE336" i="9"/>
  <c r="AD336" i="9"/>
  <c r="P336" i="9"/>
  <c r="AP336" i="9"/>
  <c r="AO336" i="9" s="1"/>
  <c r="O336" i="9"/>
  <c r="AQ336" i="9"/>
  <c r="N336" i="9"/>
  <c r="AS336" i="9"/>
  <c r="Q336" i="9"/>
  <c r="AI336" i="9"/>
  <c r="AH336" i="9"/>
  <c r="Z1029" i="1"/>
  <c r="L1029" i="1" s="1"/>
  <c r="P1029" i="1" s="1"/>
  <c r="V1029" i="1"/>
  <c r="AK1030" i="1"/>
  <c r="AI1030" i="1" s="1"/>
  <c r="AF1030" i="1" s="1"/>
  <c r="AL1030" i="1"/>
  <c r="AJ1031" i="1" s="1"/>
  <c r="AH1031" i="1" s="1"/>
  <c r="Y336" i="9" l="1"/>
  <c r="X336" i="9"/>
  <c r="L336" i="9"/>
  <c r="AC336" i="9"/>
  <c r="M336" i="9"/>
  <c r="AR336" i="9"/>
  <c r="AT336" i="9" s="1"/>
  <c r="AK337" i="9" s="1"/>
  <c r="Z1030" i="1"/>
  <c r="L1030" i="1" s="1"/>
  <c r="P1030" i="1" s="1"/>
  <c r="V1030" i="1"/>
  <c r="AK1031" i="1"/>
  <c r="AI1031" i="1" s="1"/>
  <c r="AF1031" i="1" s="1"/>
  <c r="AL1031" i="1"/>
  <c r="AJ1032" i="1" s="1"/>
  <c r="AH1032" i="1" s="1"/>
  <c r="AL337" i="9" l="1"/>
  <c r="AM337" i="9" s="1"/>
  <c r="AN337" i="9"/>
  <c r="K337" i="9"/>
  <c r="Z1031" i="1"/>
  <c r="L1031" i="1" s="1"/>
  <c r="P1031" i="1" s="1"/>
  <c r="V1031" i="1"/>
  <c r="AK1032" i="1"/>
  <c r="AI1032" i="1" s="1"/>
  <c r="AF1032" i="1" s="1"/>
  <c r="AL1032" i="1"/>
  <c r="AJ1033" i="1" s="1"/>
  <c r="AH1033" i="1" s="1"/>
  <c r="S337" i="9" l="1"/>
  <c r="Z1032" i="1"/>
  <c r="L1032" i="1" s="1"/>
  <c r="P1032" i="1" s="1"/>
  <c r="V1032" i="1"/>
  <c r="AK1033" i="1"/>
  <c r="AI1033" i="1" s="1"/>
  <c r="AF1033" i="1" s="1"/>
  <c r="AL1033" i="1"/>
  <c r="AJ1034" i="1" s="1"/>
  <c r="AH1034" i="1" s="1"/>
  <c r="AF337" i="9" l="1"/>
  <c r="Z337" i="9"/>
  <c r="AA337" i="9"/>
  <c r="U337" i="9"/>
  <c r="V337" i="9"/>
  <c r="AG337" i="9" s="1"/>
  <c r="W337" i="9"/>
  <c r="T337" i="9" s="1"/>
  <c r="AB337" i="9" s="1"/>
  <c r="Z1033" i="1"/>
  <c r="L1033" i="1" s="1"/>
  <c r="P1033" i="1" s="1"/>
  <c r="V1033" i="1"/>
  <c r="AK1034" i="1"/>
  <c r="AI1034" i="1" s="1"/>
  <c r="AF1034" i="1" s="1"/>
  <c r="AL1034" i="1"/>
  <c r="AJ1035" i="1" s="1"/>
  <c r="AH1035" i="1" s="1"/>
  <c r="R337" i="9" l="1"/>
  <c r="AE337" i="9"/>
  <c r="AD337" i="9"/>
  <c r="N337" i="9"/>
  <c r="AS337" i="9"/>
  <c r="AC337" i="9"/>
  <c r="O337" i="9"/>
  <c r="Q337" i="9"/>
  <c r="AI337" i="9"/>
  <c r="AH337" i="9"/>
  <c r="AQ337" i="9"/>
  <c r="P337" i="9"/>
  <c r="Z1034" i="1"/>
  <c r="L1034" i="1" s="1"/>
  <c r="P1034" i="1" s="1"/>
  <c r="V1034" i="1"/>
  <c r="AK1035" i="1"/>
  <c r="AI1035" i="1" s="1"/>
  <c r="AF1035" i="1" s="1"/>
  <c r="AL1035" i="1"/>
  <c r="AJ1036" i="1" s="1"/>
  <c r="AH1036" i="1" s="1"/>
  <c r="Y337" i="9" l="1"/>
  <c r="X337" i="9"/>
  <c r="L337" i="9"/>
  <c r="M337" i="9"/>
  <c r="AR337" i="9"/>
  <c r="AP337" i="9"/>
  <c r="AO337" i="9" s="1"/>
  <c r="Z1035" i="1"/>
  <c r="L1035" i="1" s="1"/>
  <c r="P1035" i="1" s="1"/>
  <c r="V1035" i="1"/>
  <c r="AK1036" i="1"/>
  <c r="AI1036" i="1" s="1"/>
  <c r="AF1036" i="1" s="1"/>
  <c r="AL1036" i="1"/>
  <c r="AJ1037" i="1" s="1"/>
  <c r="AH1037" i="1" s="1"/>
  <c r="AT337" i="9" l="1"/>
  <c r="AK338" i="9" s="1"/>
  <c r="K338" i="9"/>
  <c r="Z1036" i="1"/>
  <c r="L1036" i="1" s="1"/>
  <c r="P1036" i="1" s="1"/>
  <c r="V1036" i="1"/>
  <c r="AK1037" i="1"/>
  <c r="AI1037" i="1" s="1"/>
  <c r="AF1037" i="1" s="1"/>
  <c r="AL1037" i="1"/>
  <c r="AJ1038" i="1" s="1"/>
  <c r="AH1038" i="1" s="1"/>
  <c r="AN338" i="9" l="1"/>
  <c r="AL338" i="9"/>
  <c r="AM338" i="9" s="1"/>
  <c r="S338" i="9"/>
  <c r="Z1037" i="1"/>
  <c r="L1037" i="1" s="1"/>
  <c r="P1037" i="1" s="1"/>
  <c r="V1037" i="1"/>
  <c r="AK1038" i="1"/>
  <c r="AI1038" i="1" s="1"/>
  <c r="AF1038" i="1" s="1"/>
  <c r="AL1038" i="1"/>
  <c r="AJ1039" i="1" s="1"/>
  <c r="AH1039" i="1" s="1"/>
  <c r="AF338" i="9" l="1"/>
  <c r="AA338" i="9"/>
  <c r="Z338" i="9"/>
  <c r="U338" i="9"/>
  <c r="V338" i="9"/>
  <c r="AG338" i="9" s="1"/>
  <c r="W338" i="9"/>
  <c r="T338" i="9" s="1"/>
  <c r="AB338" i="9" s="1"/>
  <c r="Z1038" i="1"/>
  <c r="L1038" i="1" s="1"/>
  <c r="P1038" i="1" s="1"/>
  <c r="V1038" i="1"/>
  <c r="AK1039" i="1"/>
  <c r="AI1039" i="1" s="1"/>
  <c r="AF1039" i="1" s="1"/>
  <c r="AL1039" i="1"/>
  <c r="AJ1040" i="1" s="1"/>
  <c r="AH1040" i="1" s="1"/>
  <c r="R338" i="9" l="1"/>
  <c r="AE338" i="9"/>
  <c r="AD338" i="9"/>
  <c r="N338" i="9"/>
  <c r="AS338" i="9"/>
  <c r="AQ338" i="9"/>
  <c r="AC338" i="9"/>
  <c r="O338" i="9"/>
  <c r="AI338" i="9"/>
  <c r="AH338" i="9"/>
  <c r="Q338" i="9"/>
  <c r="P338" i="9"/>
  <c r="Z1039" i="1"/>
  <c r="L1039" i="1" s="1"/>
  <c r="P1039" i="1" s="1"/>
  <c r="V1039" i="1"/>
  <c r="AK1040" i="1"/>
  <c r="AI1040" i="1" s="1"/>
  <c r="AF1040" i="1" s="1"/>
  <c r="AL1040" i="1"/>
  <c r="AJ1041" i="1" s="1"/>
  <c r="AH1041" i="1" s="1"/>
  <c r="Y338" i="9" l="1"/>
  <c r="X338" i="9"/>
  <c r="L338" i="9"/>
  <c r="M338" i="9"/>
  <c r="AR338" i="9"/>
  <c r="AP338" i="9"/>
  <c r="AO338" i="9" s="1"/>
  <c r="Z1040" i="1"/>
  <c r="L1040" i="1" s="1"/>
  <c r="P1040" i="1" s="1"/>
  <c r="V1040" i="1"/>
  <c r="AK1041" i="1"/>
  <c r="AI1041" i="1" s="1"/>
  <c r="AF1041" i="1" s="1"/>
  <c r="AL1041" i="1"/>
  <c r="AJ1042" i="1" s="1"/>
  <c r="AH1042" i="1" s="1"/>
  <c r="AT338" i="9" l="1"/>
  <c r="AK339" i="9" s="1"/>
  <c r="K339" i="9"/>
  <c r="Z1041" i="1"/>
  <c r="L1041" i="1" s="1"/>
  <c r="P1041" i="1" s="1"/>
  <c r="V1041" i="1"/>
  <c r="AK1042" i="1"/>
  <c r="AI1042" i="1" s="1"/>
  <c r="AF1042" i="1" s="1"/>
  <c r="AL1042" i="1"/>
  <c r="AJ1043" i="1" s="1"/>
  <c r="AH1043" i="1" s="1"/>
  <c r="AN339" i="9" l="1"/>
  <c r="AL339" i="9"/>
  <c r="AM339" i="9" s="1"/>
  <c r="S339" i="9"/>
  <c r="Z1042" i="1"/>
  <c r="L1042" i="1" s="1"/>
  <c r="P1042" i="1" s="1"/>
  <c r="V1042" i="1"/>
  <c r="AK1043" i="1"/>
  <c r="AI1043" i="1" s="1"/>
  <c r="AF1043" i="1" s="1"/>
  <c r="AL1043" i="1"/>
  <c r="AJ1044" i="1" s="1"/>
  <c r="AH1044" i="1" s="1"/>
  <c r="AF339" i="9" l="1"/>
  <c r="AA339" i="9"/>
  <c r="Z339" i="9"/>
  <c r="U339" i="9"/>
  <c r="V339" i="9"/>
  <c r="AG339" i="9" s="1"/>
  <c r="W339" i="9"/>
  <c r="T339" i="9" s="1"/>
  <c r="AB339" i="9" s="1"/>
  <c r="Z1043" i="1"/>
  <c r="L1043" i="1" s="1"/>
  <c r="P1043" i="1" s="1"/>
  <c r="V1043" i="1"/>
  <c r="AK1044" i="1"/>
  <c r="AI1044" i="1" s="1"/>
  <c r="AF1044" i="1" s="1"/>
  <c r="AL1044" i="1"/>
  <c r="AJ1045" i="1" s="1"/>
  <c r="AH1045" i="1" s="1"/>
  <c r="R339" i="9" l="1"/>
  <c r="AE339" i="9"/>
  <c r="AD339" i="9"/>
  <c r="O339" i="9"/>
  <c r="AQ339" i="9"/>
  <c r="P339" i="9"/>
  <c r="N339" i="9"/>
  <c r="AS339" i="9"/>
  <c r="AI339" i="9"/>
  <c r="AH339" i="9"/>
  <c r="Q339" i="9"/>
  <c r="Z1044" i="1"/>
  <c r="L1044" i="1" s="1"/>
  <c r="P1044" i="1" s="1"/>
  <c r="V1044" i="1"/>
  <c r="AK1045" i="1"/>
  <c r="AI1045" i="1" s="1"/>
  <c r="AF1045" i="1" s="1"/>
  <c r="AL1045" i="1"/>
  <c r="AJ1046" i="1" s="1"/>
  <c r="AH1046" i="1" s="1"/>
  <c r="X339" i="9" l="1"/>
  <c r="Y339" i="9"/>
  <c r="AC339" i="9"/>
  <c r="L339" i="9"/>
  <c r="M339" i="9"/>
  <c r="AR339" i="9"/>
  <c r="AP339" i="9"/>
  <c r="AO339" i="9" s="1"/>
  <c r="Z1045" i="1"/>
  <c r="L1045" i="1" s="1"/>
  <c r="P1045" i="1" s="1"/>
  <c r="V1045" i="1"/>
  <c r="AK1046" i="1"/>
  <c r="AI1046" i="1" s="1"/>
  <c r="AF1046" i="1" s="1"/>
  <c r="AL1046" i="1"/>
  <c r="AJ1047" i="1" s="1"/>
  <c r="AH1047" i="1" s="1"/>
  <c r="AT339" i="9" l="1"/>
  <c r="AK340" i="9"/>
  <c r="AL340" i="9" s="1"/>
  <c r="AM340" i="9" s="1"/>
  <c r="K340" i="9"/>
  <c r="Z1046" i="1"/>
  <c r="L1046" i="1" s="1"/>
  <c r="P1046" i="1" s="1"/>
  <c r="V1046" i="1"/>
  <c r="AK1047" i="1"/>
  <c r="AI1047" i="1" s="1"/>
  <c r="AF1047" i="1" s="1"/>
  <c r="AL1047" i="1"/>
  <c r="AJ1048" i="1" s="1"/>
  <c r="AH1048" i="1" s="1"/>
  <c r="AN340" i="9" l="1"/>
  <c r="S340" i="9"/>
  <c r="Z1047" i="1"/>
  <c r="L1047" i="1" s="1"/>
  <c r="P1047" i="1" s="1"/>
  <c r="V1047" i="1"/>
  <c r="AK1048" i="1"/>
  <c r="AI1048" i="1" s="1"/>
  <c r="AF1048" i="1" s="1"/>
  <c r="AL1048" i="1"/>
  <c r="AJ1049" i="1" s="1"/>
  <c r="AH1049" i="1" s="1"/>
  <c r="AF340" i="9" l="1"/>
  <c r="AA340" i="9"/>
  <c r="Z340" i="9"/>
  <c r="U340" i="9"/>
  <c r="V340" i="9"/>
  <c r="AG340" i="9" s="1"/>
  <c r="W340" i="9"/>
  <c r="T340" i="9" s="1"/>
  <c r="AB340" i="9" s="1"/>
  <c r="Z1048" i="1"/>
  <c r="L1048" i="1" s="1"/>
  <c r="P1048" i="1" s="1"/>
  <c r="V1048" i="1"/>
  <c r="AK1049" i="1"/>
  <c r="AI1049" i="1" s="1"/>
  <c r="AF1049" i="1" s="1"/>
  <c r="AL1049" i="1"/>
  <c r="AJ1050" i="1" s="1"/>
  <c r="AH1050" i="1" s="1"/>
  <c r="R340" i="9" l="1"/>
  <c r="AE340" i="9"/>
  <c r="AD340" i="9"/>
  <c r="N340" i="9"/>
  <c r="AS340" i="9"/>
  <c r="O340" i="9"/>
  <c r="AQ340" i="9"/>
  <c r="AC340" i="9"/>
  <c r="P340" i="9"/>
  <c r="AH340" i="9"/>
  <c r="AI340" i="9"/>
  <c r="Q340" i="9"/>
  <c r="Z1049" i="1"/>
  <c r="L1049" i="1" s="1"/>
  <c r="P1049" i="1" s="1"/>
  <c r="V1049" i="1"/>
  <c r="AK1050" i="1"/>
  <c r="AI1050" i="1" s="1"/>
  <c r="AF1050" i="1" s="1"/>
  <c r="AL1050" i="1"/>
  <c r="AJ1051" i="1" s="1"/>
  <c r="AH1051" i="1" s="1"/>
  <c r="Y340" i="9" l="1"/>
  <c r="X340" i="9"/>
  <c r="L340" i="9"/>
  <c r="M340" i="9"/>
  <c r="AR340" i="9"/>
  <c r="AP340" i="9"/>
  <c r="AO340" i="9" s="1"/>
  <c r="Z1050" i="1"/>
  <c r="L1050" i="1" s="1"/>
  <c r="P1050" i="1" s="1"/>
  <c r="V1050" i="1"/>
  <c r="AK1051" i="1"/>
  <c r="AI1051" i="1" s="1"/>
  <c r="AF1051" i="1" s="1"/>
  <c r="AL1051" i="1"/>
  <c r="AJ1052" i="1" s="1"/>
  <c r="AH1052" i="1" s="1"/>
  <c r="AT340" i="9" l="1"/>
  <c r="AK341" i="9" s="1"/>
  <c r="K341" i="9"/>
  <c r="Z1051" i="1"/>
  <c r="L1051" i="1" s="1"/>
  <c r="P1051" i="1" s="1"/>
  <c r="V1051" i="1"/>
  <c r="AK1052" i="1"/>
  <c r="AI1052" i="1" s="1"/>
  <c r="AF1052" i="1" s="1"/>
  <c r="AL1052" i="1"/>
  <c r="AJ1053" i="1" s="1"/>
  <c r="AH1053" i="1" s="1"/>
  <c r="AN341" i="9" l="1"/>
  <c r="AL341" i="9"/>
  <c r="AM341" i="9" s="1"/>
  <c r="S341" i="9"/>
  <c r="Z1052" i="1"/>
  <c r="L1052" i="1" s="1"/>
  <c r="P1052" i="1" s="1"/>
  <c r="V1052" i="1"/>
  <c r="AK1053" i="1"/>
  <c r="AI1053" i="1" s="1"/>
  <c r="AF1053" i="1" s="1"/>
  <c r="AL1053" i="1"/>
  <c r="AJ1054" i="1" s="1"/>
  <c r="AH1054" i="1" s="1"/>
  <c r="AF341" i="9" l="1"/>
  <c r="AA341" i="9"/>
  <c r="Z341" i="9"/>
  <c r="U341" i="9"/>
  <c r="V341" i="9"/>
  <c r="AG341" i="9" s="1"/>
  <c r="W341" i="9"/>
  <c r="T341" i="9" s="1"/>
  <c r="AB341" i="9" s="1"/>
  <c r="Z1053" i="1"/>
  <c r="L1053" i="1" s="1"/>
  <c r="P1053" i="1" s="1"/>
  <c r="V1053" i="1"/>
  <c r="AK1054" i="1"/>
  <c r="AI1054" i="1" s="1"/>
  <c r="AF1054" i="1" s="1"/>
  <c r="AL1054" i="1"/>
  <c r="AJ1055" i="1" s="1"/>
  <c r="AH1055" i="1" s="1"/>
  <c r="R341" i="9" l="1"/>
  <c r="AE341" i="9"/>
  <c r="AD341" i="9"/>
  <c r="O341" i="9"/>
  <c r="Q341" i="9"/>
  <c r="AH341" i="9"/>
  <c r="AI341" i="9"/>
  <c r="AS341" i="9"/>
  <c r="N341" i="9"/>
  <c r="P341" i="9"/>
  <c r="AC341" i="9"/>
  <c r="Z1054" i="1"/>
  <c r="L1054" i="1" s="1"/>
  <c r="P1054" i="1" s="1"/>
  <c r="V1054" i="1"/>
  <c r="AK1055" i="1"/>
  <c r="AI1055" i="1" s="1"/>
  <c r="AF1055" i="1" s="1"/>
  <c r="AL1055" i="1"/>
  <c r="AJ1056" i="1" s="1"/>
  <c r="AH1056" i="1" s="1"/>
  <c r="Y341" i="9" l="1"/>
  <c r="X341" i="9"/>
  <c r="L341" i="9"/>
  <c r="AQ341" i="9"/>
  <c r="M341" i="9"/>
  <c r="AR341" i="9"/>
  <c r="AP341" i="9"/>
  <c r="AO341" i="9" s="1"/>
  <c r="Z1055" i="1"/>
  <c r="L1055" i="1" s="1"/>
  <c r="P1055" i="1" s="1"/>
  <c r="V1055" i="1"/>
  <c r="AK1056" i="1"/>
  <c r="AI1056" i="1" s="1"/>
  <c r="AF1056" i="1" s="1"/>
  <c r="AL1056" i="1"/>
  <c r="AJ1057" i="1" s="1"/>
  <c r="AH1057" i="1" s="1"/>
  <c r="AT341" i="9" l="1"/>
  <c r="AK342" i="9" s="1"/>
  <c r="K342" i="9"/>
  <c r="Z1056" i="1"/>
  <c r="L1056" i="1" s="1"/>
  <c r="P1056" i="1" s="1"/>
  <c r="V1056" i="1"/>
  <c r="AK1057" i="1"/>
  <c r="AI1057" i="1" s="1"/>
  <c r="AF1057" i="1" s="1"/>
  <c r="AL1057" i="1"/>
  <c r="AJ1058" i="1" s="1"/>
  <c r="AH1058" i="1" s="1"/>
  <c r="AL342" i="9" l="1"/>
  <c r="AM342" i="9" s="1"/>
  <c r="AN342" i="9"/>
  <c r="S342" i="9"/>
  <c r="Z1057" i="1"/>
  <c r="L1057" i="1" s="1"/>
  <c r="P1057" i="1" s="1"/>
  <c r="V1057" i="1"/>
  <c r="AK1058" i="1"/>
  <c r="AI1058" i="1" s="1"/>
  <c r="AF1058" i="1" s="1"/>
  <c r="AL1058" i="1"/>
  <c r="AJ1059" i="1" s="1"/>
  <c r="AH1059" i="1" s="1"/>
  <c r="AF342" i="9" l="1"/>
  <c r="Z342" i="9"/>
  <c r="AA342" i="9"/>
  <c r="U342" i="9"/>
  <c r="V342" i="9"/>
  <c r="AG342" i="9" s="1"/>
  <c r="W342" i="9"/>
  <c r="T342" i="9" s="1"/>
  <c r="AB342" i="9" s="1"/>
  <c r="Z1058" i="1"/>
  <c r="L1058" i="1" s="1"/>
  <c r="P1058" i="1" s="1"/>
  <c r="V1058" i="1"/>
  <c r="AK1059" i="1"/>
  <c r="AI1059" i="1" s="1"/>
  <c r="AF1059" i="1" s="1"/>
  <c r="AL1059" i="1"/>
  <c r="AJ1060" i="1" s="1"/>
  <c r="AH1060" i="1" s="1"/>
  <c r="R342" i="9" l="1"/>
  <c r="AE342" i="9"/>
  <c r="AD342" i="9"/>
  <c r="AS342" i="9"/>
  <c r="N342" i="9"/>
  <c r="P342" i="9"/>
  <c r="O342" i="9"/>
  <c r="AQ342" i="9"/>
  <c r="Q342" i="9"/>
  <c r="AI342" i="9"/>
  <c r="AH342" i="9"/>
  <c r="Z1059" i="1"/>
  <c r="L1059" i="1" s="1"/>
  <c r="P1059" i="1" s="1"/>
  <c r="V1059" i="1"/>
  <c r="AK1060" i="1"/>
  <c r="AI1060" i="1" s="1"/>
  <c r="AF1060" i="1" s="1"/>
  <c r="AL1060" i="1"/>
  <c r="AJ1061" i="1" s="1"/>
  <c r="AH1061" i="1" s="1"/>
  <c r="Y342" i="9" l="1"/>
  <c r="X342" i="9"/>
  <c r="L342" i="9"/>
  <c r="AC342" i="9"/>
  <c r="AR342" i="9"/>
  <c r="M342" i="9"/>
  <c r="AP342" i="9"/>
  <c r="AO342" i="9" s="1"/>
  <c r="Z1060" i="1"/>
  <c r="L1060" i="1" s="1"/>
  <c r="P1060" i="1" s="1"/>
  <c r="V1060" i="1"/>
  <c r="AK1061" i="1"/>
  <c r="AI1061" i="1" s="1"/>
  <c r="AF1061" i="1" s="1"/>
  <c r="AL1061" i="1"/>
  <c r="AJ1062" i="1" s="1"/>
  <c r="AH1062" i="1" s="1"/>
  <c r="AT342" i="9" l="1"/>
  <c r="AK343" i="9" s="1"/>
  <c r="K343" i="9"/>
  <c r="Z1061" i="1"/>
  <c r="L1061" i="1" s="1"/>
  <c r="P1061" i="1" s="1"/>
  <c r="V1061" i="1"/>
  <c r="AK1062" i="1"/>
  <c r="AI1062" i="1" s="1"/>
  <c r="AF1062" i="1" s="1"/>
  <c r="AL1062" i="1"/>
  <c r="AJ1063" i="1" s="1"/>
  <c r="AH1063" i="1" s="1"/>
  <c r="AN343" i="9" l="1"/>
  <c r="AL343" i="9"/>
  <c r="AM343" i="9" s="1"/>
  <c r="S343" i="9"/>
  <c r="Z1062" i="1"/>
  <c r="L1062" i="1" s="1"/>
  <c r="P1062" i="1" s="1"/>
  <c r="V1062" i="1"/>
  <c r="AK1063" i="1"/>
  <c r="AI1063" i="1" s="1"/>
  <c r="AF1063" i="1" s="1"/>
  <c r="AL1063" i="1"/>
  <c r="AJ1064" i="1" s="1"/>
  <c r="AH1064" i="1" s="1"/>
  <c r="AF343" i="9" l="1"/>
  <c r="Z343" i="9"/>
  <c r="AA343" i="9"/>
  <c r="U343" i="9"/>
  <c r="V343" i="9"/>
  <c r="AG343" i="9" s="1"/>
  <c r="W343" i="9"/>
  <c r="T343" i="9" s="1"/>
  <c r="AB343" i="9" s="1"/>
  <c r="Z1063" i="1"/>
  <c r="L1063" i="1" s="1"/>
  <c r="P1063" i="1" s="1"/>
  <c r="V1063" i="1"/>
  <c r="AK1064" i="1"/>
  <c r="AI1064" i="1" s="1"/>
  <c r="AF1064" i="1" s="1"/>
  <c r="AL1064" i="1"/>
  <c r="AJ1065" i="1" s="1"/>
  <c r="AH1065" i="1" s="1"/>
  <c r="R343" i="9" l="1"/>
  <c r="AD343" i="9"/>
  <c r="AE343" i="9"/>
  <c r="P343" i="9"/>
  <c r="N343" i="9"/>
  <c r="AS343" i="9"/>
  <c r="O343" i="9"/>
  <c r="AI343" i="9"/>
  <c r="Q343" i="9"/>
  <c r="AH343" i="9"/>
  <c r="AQ343" i="9"/>
  <c r="Z1064" i="1"/>
  <c r="L1064" i="1" s="1"/>
  <c r="P1064" i="1" s="1"/>
  <c r="V1064" i="1"/>
  <c r="AK1065" i="1"/>
  <c r="AI1065" i="1" s="1"/>
  <c r="AF1065" i="1" s="1"/>
  <c r="AL1065" i="1"/>
  <c r="AJ1066" i="1" s="1"/>
  <c r="AH1066" i="1" s="1"/>
  <c r="Y343" i="9" l="1"/>
  <c r="X343" i="9"/>
  <c r="L343" i="9"/>
  <c r="AC343" i="9"/>
  <c r="AR343" i="9"/>
  <c r="M343" i="9"/>
  <c r="AP343" i="9"/>
  <c r="AO343" i="9" s="1"/>
  <c r="Z1065" i="1"/>
  <c r="L1065" i="1" s="1"/>
  <c r="P1065" i="1" s="1"/>
  <c r="V1065" i="1"/>
  <c r="AK1066" i="1"/>
  <c r="AI1066" i="1" s="1"/>
  <c r="AF1066" i="1" s="1"/>
  <c r="AL1066" i="1"/>
  <c r="AJ1067" i="1" s="1"/>
  <c r="AH1067" i="1" s="1"/>
  <c r="AT343" i="9" l="1"/>
  <c r="AK344" i="9" s="1"/>
  <c r="K344" i="9"/>
  <c r="Z1066" i="1"/>
  <c r="L1066" i="1" s="1"/>
  <c r="P1066" i="1" s="1"/>
  <c r="V1066" i="1"/>
  <c r="AK1067" i="1"/>
  <c r="AI1067" i="1" s="1"/>
  <c r="AF1067" i="1" s="1"/>
  <c r="AL1067" i="1"/>
  <c r="AJ1068" i="1" s="1"/>
  <c r="AH1068" i="1" s="1"/>
  <c r="AN344" i="9" l="1"/>
  <c r="AL344" i="9"/>
  <c r="AM344" i="9" s="1"/>
  <c r="S344" i="9"/>
  <c r="Z1067" i="1"/>
  <c r="L1067" i="1" s="1"/>
  <c r="P1067" i="1" s="1"/>
  <c r="V1067" i="1"/>
  <c r="AK1068" i="1"/>
  <c r="AI1068" i="1" s="1"/>
  <c r="AF1068" i="1" s="1"/>
  <c r="AL1068" i="1"/>
  <c r="AJ1069" i="1" s="1"/>
  <c r="AH1069" i="1" s="1"/>
  <c r="AF344" i="9" l="1"/>
  <c r="AA344" i="9"/>
  <c r="Z344" i="9"/>
  <c r="U344" i="9"/>
  <c r="V344" i="9"/>
  <c r="AG344" i="9" s="1"/>
  <c r="W344" i="9"/>
  <c r="T344" i="9" s="1"/>
  <c r="AB344" i="9" s="1"/>
  <c r="Z1068" i="1"/>
  <c r="L1068" i="1" s="1"/>
  <c r="P1068" i="1" s="1"/>
  <c r="V1068" i="1"/>
  <c r="AK1069" i="1"/>
  <c r="AI1069" i="1" s="1"/>
  <c r="AF1069" i="1" s="1"/>
  <c r="AL1069" i="1"/>
  <c r="AJ1070" i="1" s="1"/>
  <c r="AH1070" i="1" s="1"/>
  <c r="R344" i="9" l="1"/>
  <c r="AE344" i="9"/>
  <c r="AD344" i="9"/>
  <c r="O344" i="9"/>
  <c r="AH344" i="9"/>
  <c r="AI344" i="9"/>
  <c r="Q344" i="9"/>
  <c r="P344" i="9"/>
  <c r="AP344" i="9"/>
  <c r="AO344" i="9" s="1"/>
  <c r="AQ344" i="9"/>
  <c r="Z1069" i="1"/>
  <c r="L1069" i="1" s="1"/>
  <c r="P1069" i="1" s="1"/>
  <c r="V1069" i="1"/>
  <c r="AK1070" i="1"/>
  <c r="AI1070" i="1" s="1"/>
  <c r="AF1070" i="1" s="1"/>
  <c r="AL1070" i="1"/>
  <c r="AJ1071" i="1" s="1"/>
  <c r="AH1071" i="1" s="1"/>
  <c r="Y344" i="9" l="1"/>
  <c r="X344" i="9"/>
  <c r="L344" i="9"/>
  <c r="N344" i="9"/>
  <c r="AS344" i="9"/>
  <c r="AC344" i="9"/>
  <c r="AR344" i="9"/>
  <c r="AT344" i="9" s="1"/>
  <c r="AK345" i="9" s="1"/>
  <c r="M344" i="9"/>
  <c r="Z1070" i="1"/>
  <c r="L1070" i="1" s="1"/>
  <c r="P1070" i="1" s="1"/>
  <c r="V1070" i="1"/>
  <c r="AK1071" i="1"/>
  <c r="AI1071" i="1" s="1"/>
  <c r="AF1071" i="1" s="1"/>
  <c r="AL1071" i="1"/>
  <c r="AJ1072" i="1" s="1"/>
  <c r="AH1072" i="1" s="1"/>
  <c r="K345" i="9" l="1"/>
  <c r="AL345" i="9"/>
  <c r="AM345" i="9" s="1"/>
  <c r="AN345" i="9"/>
  <c r="Z1071" i="1"/>
  <c r="L1071" i="1" s="1"/>
  <c r="P1071" i="1" s="1"/>
  <c r="V1071" i="1"/>
  <c r="AK1072" i="1"/>
  <c r="AI1072" i="1" s="1"/>
  <c r="AF1072" i="1" s="1"/>
  <c r="AL1072" i="1"/>
  <c r="AJ1073" i="1" s="1"/>
  <c r="AH1073" i="1" s="1"/>
  <c r="S345" i="9" l="1"/>
  <c r="Z1072" i="1"/>
  <c r="L1072" i="1" s="1"/>
  <c r="P1072" i="1" s="1"/>
  <c r="V1072" i="1"/>
  <c r="AK1073" i="1"/>
  <c r="AI1073" i="1" s="1"/>
  <c r="AF1073" i="1" s="1"/>
  <c r="AL1073" i="1"/>
  <c r="AJ1074" i="1" s="1"/>
  <c r="AH1074" i="1" s="1"/>
  <c r="AF345" i="9" l="1"/>
  <c r="AA345" i="9"/>
  <c r="Z345" i="9"/>
  <c r="U345" i="9"/>
  <c r="V345" i="9"/>
  <c r="AG345" i="9" s="1"/>
  <c r="W345" i="9"/>
  <c r="T345" i="9" s="1"/>
  <c r="AB345" i="9" s="1"/>
  <c r="Z1073" i="1"/>
  <c r="L1073" i="1" s="1"/>
  <c r="P1073" i="1" s="1"/>
  <c r="V1073" i="1"/>
  <c r="AK1074" i="1"/>
  <c r="AI1074" i="1" s="1"/>
  <c r="AF1074" i="1" s="1"/>
  <c r="AL1074" i="1"/>
  <c r="AJ1075" i="1" s="1"/>
  <c r="AH1075" i="1" s="1"/>
  <c r="R345" i="9" l="1"/>
  <c r="AD345" i="9"/>
  <c r="AE345" i="9"/>
  <c r="AQ345" i="9"/>
  <c r="AS345" i="9"/>
  <c r="N345" i="9"/>
  <c r="P345" i="9"/>
  <c r="AC345" i="9"/>
  <c r="O345" i="9"/>
  <c r="AH345" i="9"/>
  <c r="AI345" i="9"/>
  <c r="Q345" i="9"/>
  <c r="Z1074" i="1"/>
  <c r="L1074" i="1" s="1"/>
  <c r="P1074" i="1" s="1"/>
  <c r="V1074" i="1"/>
  <c r="AK1075" i="1"/>
  <c r="AI1075" i="1" s="1"/>
  <c r="AF1075" i="1" s="1"/>
  <c r="AL1075" i="1"/>
  <c r="AJ1076" i="1" s="1"/>
  <c r="AH1076" i="1" s="1"/>
  <c r="Y345" i="9" l="1"/>
  <c r="X345" i="9"/>
  <c r="L345" i="9"/>
  <c r="M345" i="9"/>
  <c r="AR345" i="9"/>
  <c r="AP345" i="9"/>
  <c r="AO345" i="9" s="1"/>
  <c r="Z1075" i="1"/>
  <c r="L1075" i="1" s="1"/>
  <c r="P1075" i="1" s="1"/>
  <c r="V1075" i="1"/>
  <c r="AK1076" i="1"/>
  <c r="AI1076" i="1" s="1"/>
  <c r="AF1076" i="1" s="1"/>
  <c r="AL1076" i="1"/>
  <c r="AJ1077" i="1" s="1"/>
  <c r="AH1077" i="1" s="1"/>
  <c r="AT345" i="9" l="1"/>
  <c r="AK346" i="9" s="1"/>
  <c r="K346" i="9"/>
  <c r="Z1076" i="1"/>
  <c r="L1076" i="1" s="1"/>
  <c r="P1076" i="1" s="1"/>
  <c r="V1076" i="1"/>
  <c r="AK1077" i="1"/>
  <c r="AI1077" i="1" s="1"/>
  <c r="AF1077" i="1" s="1"/>
  <c r="AL1077" i="1"/>
  <c r="AJ1078" i="1" s="1"/>
  <c r="AH1078" i="1" s="1"/>
  <c r="AN346" i="9" l="1"/>
  <c r="AL346" i="9"/>
  <c r="AM346" i="9" s="1"/>
  <c r="S346" i="9"/>
  <c r="Z1077" i="1"/>
  <c r="L1077" i="1" s="1"/>
  <c r="P1077" i="1" s="1"/>
  <c r="V1077" i="1"/>
  <c r="AK1078" i="1"/>
  <c r="AI1078" i="1" s="1"/>
  <c r="AF1078" i="1" s="1"/>
  <c r="AL1078" i="1"/>
  <c r="AJ1079" i="1" s="1"/>
  <c r="AH1079" i="1" s="1"/>
  <c r="AF346" i="9" l="1"/>
  <c r="AA346" i="9"/>
  <c r="Z346" i="9"/>
  <c r="U346" i="9"/>
  <c r="V346" i="9"/>
  <c r="AG346" i="9" s="1"/>
  <c r="W346" i="9"/>
  <c r="T346" i="9" s="1"/>
  <c r="AB346" i="9" s="1"/>
  <c r="Z1078" i="1"/>
  <c r="L1078" i="1" s="1"/>
  <c r="P1078" i="1" s="1"/>
  <c r="V1078" i="1"/>
  <c r="AK1079" i="1"/>
  <c r="AI1079" i="1" s="1"/>
  <c r="AF1079" i="1" s="1"/>
  <c r="AL1079" i="1"/>
  <c r="AJ1080" i="1" s="1"/>
  <c r="AH1080" i="1" s="1"/>
  <c r="R346" i="9" l="1"/>
  <c r="AE346" i="9"/>
  <c r="AD346" i="9"/>
  <c r="AQ346" i="9"/>
  <c r="Q346" i="9"/>
  <c r="AI346" i="9"/>
  <c r="AH346" i="9"/>
  <c r="O346" i="9"/>
  <c r="P346" i="9"/>
  <c r="AP346" i="9"/>
  <c r="AO346" i="9" s="1"/>
  <c r="Z1079" i="1"/>
  <c r="L1079" i="1" s="1"/>
  <c r="P1079" i="1" s="1"/>
  <c r="V1079" i="1"/>
  <c r="AK1080" i="1"/>
  <c r="AI1080" i="1" s="1"/>
  <c r="AF1080" i="1" s="1"/>
  <c r="AL1080" i="1"/>
  <c r="AJ1081" i="1" s="1"/>
  <c r="AH1081" i="1" s="1"/>
  <c r="X346" i="9" l="1"/>
  <c r="Y346" i="9"/>
  <c r="L346" i="9"/>
  <c r="AS346" i="9"/>
  <c r="N346" i="9"/>
  <c r="AC346" i="9"/>
  <c r="AR346" i="9"/>
  <c r="AT346" i="9" s="1"/>
  <c r="AK347" i="9" s="1"/>
  <c r="M346" i="9"/>
  <c r="Z1080" i="1"/>
  <c r="L1080" i="1" s="1"/>
  <c r="P1080" i="1" s="1"/>
  <c r="V1080" i="1"/>
  <c r="AK1081" i="1"/>
  <c r="AI1081" i="1" s="1"/>
  <c r="AF1081" i="1" s="1"/>
  <c r="AL1081" i="1"/>
  <c r="AJ1082" i="1" s="1"/>
  <c r="AH1082" i="1" s="1"/>
  <c r="AL347" i="9" l="1"/>
  <c r="AM347" i="9" s="1"/>
  <c r="AN347" i="9"/>
  <c r="K347" i="9"/>
  <c r="Z1081" i="1"/>
  <c r="L1081" i="1" s="1"/>
  <c r="P1081" i="1" s="1"/>
  <c r="V1081" i="1"/>
  <c r="AK1082" i="1"/>
  <c r="AI1082" i="1" s="1"/>
  <c r="AF1082" i="1" s="1"/>
  <c r="AL1082" i="1"/>
  <c r="AJ1083" i="1" s="1"/>
  <c r="AH1083" i="1" s="1"/>
  <c r="S347" i="9" l="1"/>
  <c r="Z1082" i="1"/>
  <c r="L1082" i="1" s="1"/>
  <c r="P1082" i="1" s="1"/>
  <c r="V1082" i="1"/>
  <c r="AK1083" i="1"/>
  <c r="AI1083" i="1" s="1"/>
  <c r="AF1083" i="1" s="1"/>
  <c r="AL1083" i="1"/>
  <c r="AJ1084" i="1" s="1"/>
  <c r="AH1084" i="1" s="1"/>
  <c r="AF347" i="9" l="1"/>
  <c r="AA347" i="9"/>
  <c r="Z347" i="9"/>
  <c r="U347" i="9"/>
  <c r="V347" i="9"/>
  <c r="AG347" i="9" s="1"/>
  <c r="W347" i="9"/>
  <c r="T347" i="9" s="1"/>
  <c r="AB347" i="9" s="1"/>
  <c r="Z1083" i="1"/>
  <c r="L1083" i="1" s="1"/>
  <c r="P1083" i="1" s="1"/>
  <c r="V1083" i="1"/>
  <c r="AK1084" i="1"/>
  <c r="AI1084" i="1" s="1"/>
  <c r="AF1084" i="1" s="1"/>
  <c r="AL1084" i="1"/>
  <c r="AJ1085" i="1" s="1"/>
  <c r="AH1085" i="1" s="1"/>
  <c r="R347" i="9" l="1"/>
  <c r="AD347" i="9"/>
  <c r="AE347" i="9"/>
  <c r="N347" i="9"/>
  <c r="AS347" i="9"/>
  <c r="P347" i="9"/>
  <c r="O347" i="9"/>
  <c r="Q347" i="9"/>
  <c r="AH347" i="9"/>
  <c r="AI347" i="9"/>
  <c r="AQ347" i="9"/>
  <c r="Z1084" i="1"/>
  <c r="L1084" i="1" s="1"/>
  <c r="P1084" i="1" s="1"/>
  <c r="V1084" i="1"/>
  <c r="AK1085" i="1"/>
  <c r="AI1085" i="1" s="1"/>
  <c r="AF1085" i="1" s="1"/>
  <c r="AL1085" i="1"/>
  <c r="AJ1086" i="1" s="1"/>
  <c r="AH1086" i="1" s="1"/>
  <c r="Y347" i="9" l="1"/>
  <c r="X347" i="9"/>
  <c r="L347" i="9"/>
  <c r="AC347" i="9"/>
  <c r="AR347" i="9"/>
  <c r="M347" i="9"/>
  <c r="AP347" i="9"/>
  <c r="AO347" i="9" s="1"/>
  <c r="Z1085" i="1"/>
  <c r="L1085" i="1" s="1"/>
  <c r="P1085" i="1" s="1"/>
  <c r="V1085" i="1"/>
  <c r="AK1086" i="1"/>
  <c r="AI1086" i="1" s="1"/>
  <c r="AF1086" i="1" s="1"/>
  <c r="AL1086" i="1"/>
  <c r="AJ1087" i="1" s="1"/>
  <c r="AH1087" i="1" s="1"/>
  <c r="AT347" i="9" l="1"/>
  <c r="AK348" i="9" s="1"/>
  <c r="K348" i="9"/>
  <c r="Z1086" i="1"/>
  <c r="L1086" i="1" s="1"/>
  <c r="P1086" i="1" s="1"/>
  <c r="V1086" i="1"/>
  <c r="AK1087" i="1"/>
  <c r="AI1087" i="1" s="1"/>
  <c r="AF1087" i="1" s="1"/>
  <c r="AL1087" i="1"/>
  <c r="AJ1088" i="1" s="1"/>
  <c r="AH1088" i="1" s="1"/>
  <c r="AN348" i="9" l="1"/>
  <c r="AL348" i="9"/>
  <c r="AM348" i="9" s="1"/>
  <c r="S348" i="9"/>
  <c r="Z1087" i="1"/>
  <c r="L1087" i="1" s="1"/>
  <c r="P1087" i="1" s="1"/>
  <c r="V1087" i="1"/>
  <c r="AK1088" i="1"/>
  <c r="AI1088" i="1" s="1"/>
  <c r="AF1088" i="1" s="1"/>
  <c r="AL1088" i="1"/>
  <c r="AJ1089" i="1" s="1"/>
  <c r="AH1089" i="1" s="1"/>
  <c r="AF348" i="9" l="1"/>
  <c r="AA348" i="9"/>
  <c r="Z348" i="9"/>
  <c r="U348" i="9"/>
  <c r="V348" i="9"/>
  <c r="AG348" i="9" s="1"/>
  <c r="W348" i="9"/>
  <c r="T348" i="9" s="1"/>
  <c r="AB348" i="9" s="1"/>
  <c r="Z1088" i="1"/>
  <c r="L1088" i="1" s="1"/>
  <c r="P1088" i="1" s="1"/>
  <c r="V1088" i="1"/>
  <c r="AK1089" i="1"/>
  <c r="AI1089" i="1" s="1"/>
  <c r="AF1089" i="1" s="1"/>
  <c r="AL1089" i="1"/>
  <c r="AJ1090" i="1" s="1"/>
  <c r="AH1090" i="1" s="1"/>
  <c r="R348" i="9" l="1"/>
  <c r="AE348" i="9"/>
  <c r="AD348" i="9"/>
  <c r="P348" i="9"/>
  <c r="AP348" i="9"/>
  <c r="AO348" i="9" s="1"/>
  <c r="O348" i="9"/>
  <c r="N348" i="9"/>
  <c r="AS348" i="9"/>
  <c r="Q348" i="9"/>
  <c r="AI348" i="9"/>
  <c r="AH348" i="9"/>
  <c r="Z1089" i="1"/>
  <c r="L1089" i="1" s="1"/>
  <c r="P1089" i="1" s="1"/>
  <c r="V1089" i="1"/>
  <c r="AK1090" i="1"/>
  <c r="AI1090" i="1" s="1"/>
  <c r="AF1090" i="1" s="1"/>
  <c r="AL1090" i="1"/>
  <c r="AJ1091" i="1" s="1"/>
  <c r="AH1091" i="1" s="1"/>
  <c r="Y348" i="9" l="1"/>
  <c r="X348" i="9"/>
  <c r="L348" i="9"/>
  <c r="AQ348" i="9"/>
  <c r="AC348" i="9"/>
  <c r="M348" i="9"/>
  <c r="AR348" i="9"/>
  <c r="AT348" i="9" s="1"/>
  <c r="AK349" i="9" s="1"/>
  <c r="Z1090" i="1"/>
  <c r="L1090" i="1" s="1"/>
  <c r="P1090" i="1" s="1"/>
  <c r="V1090" i="1"/>
  <c r="AK1091" i="1"/>
  <c r="AI1091" i="1" s="1"/>
  <c r="AF1091" i="1" s="1"/>
  <c r="AL1091" i="1"/>
  <c r="AJ1092" i="1" s="1"/>
  <c r="AH1092" i="1" s="1"/>
  <c r="AN349" i="9" l="1"/>
  <c r="AL349" i="9"/>
  <c r="AM349" i="9" s="1"/>
  <c r="K349" i="9"/>
  <c r="Z1091" i="1"/>
  <c r="L1091" i="1" s="1"/>
  <c r="P1091" i="1" s="1"/>
  <c r="V1091" i="1"/>
  <c r="AK1092" i="1"/>
  <c r="AI1092" i="1" s="1"/>
  <c r="AF1092" i="1" s="1"/>
  <c r="AL1092" i="1"/>
  <c r="AJ1093" i="1" s="1"/>
  <c r="AH1093" i="1" s="1"/>
  <c r="S349" i="9" l="1"/>
  <c r="Z1092" i="1"/>
  <c r="L1092" i="1" s="1"/>
  <c r="P1092" i="1" s="1"/>
  <c r="V1092" i="1"/>
  <c r="AK1093" i="1"/>
  <c r="AI1093" i="1" s="1"/>
  <c r="AF1093" i="1" s="1"/>
  <c r="AL1093" i="1"/>
  <c r="AJ1094" i="1" s="1"/>
  <c r="AH1094" i="1" s="1"/>
  <c r="AF349" i="9" l="1"/>
  <c r="Z349" i="9"/>
  <c r="AA349" i="9"/>
  <c r="U349" i="9"/>
  <c r="V349" i="9"/>
  <c r="AG349" i="9" s="1"/>
  <c r="W349" i="9"/>
  <c r="T349" i="9" s="1"/>
  <c r="AB349" i="9" s="1"/>
  <c r="Z1093" i="1"/>
  <c r="L1093" i="1" s="1"/>
  <c r="P1093" i="1" s="1"/>
  <c r="V1093" i="1"/>
  <c r="AK1094" i="1"/>
  <c r="AI1094" i="1" s="1"/>
  <c r="AF1094" i="1" s="1"/>
  <c r="AL1094" i="1"/>
  <c r="AJ1095" i="1" s="1"/>
  <c r="AH1095" i="1" s="1"/>
  <c r="R349" i="9" l="1"/>
  <c r="AD349" i="9"/>
  <c r="AE349" i="9"/>
  <c r="N349" i="9"/>
  <c r="AS349" i="9"/>
  <c r="AC349" i="9"/>
  <c r="O349" i="9"/>
  <c r="P349" i="9"/>
  <c r="AP349" i="9"/>
  <c r="AO349" i="9" s="1"/>
  <c r="Q349" i="9"/>
  <c r="AI349" i="9"/>
  <c r="AH349" i="9"/>
  <c r="AQ349" i="9"/>
  <c r="Z1094" i="1"/>
  <c r="L1094" i="1" s="1"/>
  <c r="P1094" i="1" s="1"/>
  <c r="V1094" i="1"/>
  <c r="AK1095" i="1"/>
  <c r="AI1095" i="1" s="1"/>
  <c r="AF1095" i="1" s="1"/>
  <c r="AL1095" i="1"/>
  <c r="AJ1096" i="1" s="1"/>
  <c r="AH1096" i="1" s="1"/>
  <c r="Y349" i="9" l="1"/>
  <c r="X349" i="9"/>
  <c r="L349" i="9"/>
  <c r="M349" i="9"/>
  <c r="AR349" i="9"/>
  <c r="AT349" i="9" s="1"/>
  <c r="AK350" i="9" s="1"/>
  <c r="Z1095" i="1"/>
  <c r="L1095" i="1" s="1"/>
  <c r="P1095" i="1" s="1"/>
  <c r="V1095" i="1"/>
  <c r="AK1096" i="1"/>
  <c r="AI1096" i="1" s="1"/>
  <c r="AF1096" i="1" s="1"/>
  <c r="AL1096" i="1"/>
  <c r="AJ1097" i="1" s="1"/>
  <c r="AH1097" i="1" s="1"/>
  <c r="AL350" i="9" l="1"/>
  <c r="AM350" i="9" s="1"/>
  <c r="AN350" i="9"/>
  <c r="K350" i="9"/>
  <c r="Z1096" i="1"/>
  <c r="L1096" i="1" s="1"/>
  <c r="P1096" i="1" s="1"/>
  <c r="V1096" i="1"/>
  <c r="AK1097" i="1"/>
  <c r="AI1097" i="1" s="1"/>
  <c r="AF1097" i="1" s="1"/>
  <c r="AL1097" i="1"/>
  <c r="AJ1098" i="1" s="1"/>
  <c r="AH1098" i="1" s="1"/>
  <c r="S350" i="9" l="1"/>
  <c r="Z1097" i="1"/>
  <c r="L1097" i="1" s="1"/>
  <c r="P1097" i="1" s="1"/>
  <c r="V1097" i="1"/>
  <c r="AK1098" i="1"/>
  <c r="AI1098" i="1" s="1"/>
  <c r="AF1098" i="1" s="1"/>
  <c r="AL1098" i="1"/>
  <c r="AJ1099" i="1" s="1"/>
  <c r="AH1099" i="1" s="1"/>
  <c r="AF350" i="9" l="1"/>
  <c r="AA350" i="9"/>
  <c r="Z350" i="9"/>
  <c r="U350" i="9"/>
  <c r="V350" i="9"/>
  <c r="AG350" i="9" s="1"/>
  <c r="W350" i="9"/>
  <c r="T350" i="9" s="1"/>
  <c r="AB350" i="9" s="1"/>
  <c r="Z1098" i="1"/>
  <c r="L1098" i="1" s="1"/>
  <c r="P1098" i="1" s="1"/>
  <c r="V1098" i="1"/>
  <c r="AK1099" i="1"/>
  <c r="AI1099" i="1" s="1"/>
  <c r="AF1099" i="1" s="1"/>
  <c r="AL1099" i="1"/>
  <c r="AJ1100" i="1" s="1"/>
  <c r="AH1100" i="1" s="1"/>
  <c r="R350" i="9" l="1"/>
  <c r="AE350" i="9"/>
  <c r="AD350" i="9"/>
  <c r="N350" i="9"/>
  <c r="AS350" i="9"/>
  <c r="O350" i="9"/>
  <c r="P350" i="9"/>
  <c r="AI350" i="9"/>
  <c r="AH350" i="9"/>
  <c r="Q350" i="9"/>
  <c r="AQ350" i="9"/>
  <c r="AC350" i="9"/>
  <c r="Z1099" i="1"/>
  <c r="L1099" i="1" s="1"/>
  <c r="P1099" i="1" s="1"/>
  <c r="V1099" i="1"/>
  <c r="AK1100" i="1"/>
  <c r="AI1100" i="1" s="1"/>
  <c r="AF1100" i="1" s="1"/>
  <c r="AL1100" i="1"/>
  <c r="AJ1101" i="1" s="1"/>
  <c r="AH1101" i="1" s="1"/>
  <c r="Y350" i="9" l="1"/>
  <c r="X350" i="9"/>
  <c r="L350" i="9"/>
  <c r="M350" i="9"/>
  <c r="AR350" i="9"/>
  <c r="AP350" i="9"/>
  <c r="AO350" i="9" s="1"/>
  <c r="Z1100" i="1"/>
  <c r="L1100" i="1" s="1"/>
  <c r="P1100" i="1" s="1"/>
  <c r="V1100" i="1"/>
  <c r="AK1101" i="1"/>
  <c r="AI1101" i="1" s="1"/>
  <c r="AF1101" i="1" s="1"/>
  <c r="AL1101" i="1"/>
  <c r="AJ1102" i="1" s="1"/>
  <c r="AH1102" i="1" s="1"/>
  <c r="AT350" i="9" l="1"/>
  <c r="AK351" i="9" s="1"/>
  <c r="K351" i="9"/>
  <c r="Z1101" i="1"/>
  <c r="L1101" i="1" s="1"/>
  <c r="P1101" i="1" s="1"/>
  <c r="V1101" i="1"/>
  <c r="AK1102" i="1"/>
  <c r="AI1102" i="1" s="1"/>
  <c r="AF1102" i="1" s="1"/>
  <c r="AL1102" i="1"/>
  <c r="AJ1103" i="1" s="1"/>
  <c r="AH1103" i="1" s="1"/>
  <c r="AN351" i="9" l="1"/>
  <c r="AL351" i="9"/>
  <c r="AM351" i="9" s="1"/>
  <c r="S351" i="9"/>
  <c r="Z1102" i="1"/>
  <c r="L1102" i="1" s="1"/>
  <c r="P1102" i="1" s="1"/>
  <c r="V1102" i="1"/>
  <c r="AK1103" i="1"/>
  <c r="AI1103" i="1" s="1"/>
  <c r="AF1103" i="1" s="1"/>
  <c r="AL1103" i="1"/>
  <c r="AJ1104" i="1" s="1"/>
  <c r="AH1104" i="1" s="1"/>
  <c r="AF351" i="9" l="1"/>
  <c r="AA351" i="9"/>
  <c r="Z351" i="9"/>
  <c r="U351" i="9"/>
  <c r="V351" i="9"/>
  <c r="AG351" i="9" s="1"/>
  <c r="W351" i="9"/>
  <c r="T351" i="9" s="1"/>
  <c r="AB351" i="9" s="1"/>
  <c r="Z1103" i="1"/>
  <c r="L1103" i="1" s="1"/>
  <c r="P1103" i="1" s="1"/>
  <c r="V1103" i="1"/>
  <c r="AK1104" i="1"/>
  <c r="AI1104" i="1" s="1"/>
  <c r="AF1104" i="1" s="1"/>
  <c r="AL1104" i="1"/>
  <c r="AJ1105" i="1" s="1"/>
  <c r="AH1105" i="1" s="1"/>
  <c r="R351" i="9" l="1"/>
  <c r="AE351" i="9"/>
  <c r="AD351" i="9"/>
  <c r="O351" i="9"/>
  <c r="AQ351" i="9"/>
  <c r="P351" i="9"/>
  <c r="N351" i="9"/>
  <c r="AS351" i="9"/>
  <c r="AI351" i="9"/>
  <c r="AH351" i="9"/>
  <c r="Q351" i="9"/>
  <c r="Z1104" i="1"/>
  <c r="L1104" i="1" s="1"/>
  <c r="P1104" i="1" s="1"/>
  <c r="V1104" i="1"/>
  <c r="AK1105" i="1"/>
  <c r="AI1105" i="1" s="1"/>
  <c r="AF1105" i="1" s="1"/>
  <c r="AL1105" i="1"/>
  <c r="AJ1106" i="1" s="1"/>
  <c r="AH1106" i="1" s="1"/>
  <c r="Y351" i="9" l="1"/>
  <c r="X351" i="9"/>
  <c r="L351" i="9"/>
  <c r="AC351" i="9"/>
  <c r="M351" i="9"/>
  <c r="AR351" i="9"/>
  <c r="AP351" i="9"/>
  <c r="AO351" i="9" s="1"/>
  <c r="Z1105" i="1"/>
  <c r="L1105" i="1" s="1"/>
  <c r="P1105" i="1" s="1"/>
  <c r="V1105" i="1"/>
  <c r="AK1106" i="1"/>
  <c r="AI1106" i="1" s="1"/>
  <c r="AF1106" i="1" s="1"/>
  <c r="AL1106" i="1"/>
  <c r="AJ1107" i="1" s="1"/>
  <c r="AH1107" i="1" s="1"/>
  <c r="AT351" i="9" l="1"/>
  <c r="AK352" i="9" s="1"/>
  <c r="K352" i="9"/>
  <c r="Z1106" i="1"/>
  <c r="L1106" i="1" s="1"/>
  <c r="P1106" i="1" s="1"/>
  <c r="V1106" i="1"/>
  <c r="AK1107" i="1"/>
  <c r="AI1107" i="1" s="1"/>
  <c r="AF1107" i="1" s="1"/>
  <c r="AL1107" i="1"/>
  <c r="AJ1108" i="1" s="1"/>
  <c r="AH1108" i="1" s="1"/>
  <c r="AL352" i="9" l="1"/>
  <c r="AM352" i="9" s="1"/>
  <c r="AN352" i="9"/>
  <c r="S352" i="9"/>
  <c r="Z1107" i="1"/>
  <c r="L1107" i="1" s="1"/>
  <c r="P1107" i="1" s="1"/>
  <c r="V1107" i="1"/>
  <c r="AK1108" i="1"/>
  <c r="AI1108" i="1" s="1"/>
  <c r="AF1108" i="1" s="1"/>
  <c r="AL1108" i="1"/>
  <c r="AJ1109" i="1" s="1"/>
  <c r="AH1109" i="1" s="1"/>
  <c r="AF352" i="9" l="1"/>
  <c r="AA352" i="9"/>
  <c r="Z352" i="9"/>
  <c r="U352" i="9"/>
  <c r="V352" i="9"/>
  <c r="AG352" i="9" s="1"/>
  <c r="W352" i="9"/>
  <c r="T352" i="9" s="1"/>
  <c r="AB352" i="9" s="1"/>
  <c r="Z1108" i="1"/>
  <c r="L1108" i="1" s="1"/>
  <c r="P1108" i="1" s="1"/>
  <c r="V1108" i="1"/>
  <c r="AK1109" i="1"/>
  <c r="AI1109" i="1" s="1"/>
  <c r="AF1109" i="1" s="1"/>
  <c r="AL1109" i="1"/>
  <c r="AJ1110" i="1" s="1"/>
  <c r="AH1110" i="1" s="1"/>
  <c r="R352" i="9" l="1"/>
  <c r="AE352" i="9"/>
  <c r="AD352" i="9"/>
  <c r="N352" i="9"/>
  <c r="AS352" i="9"/>
  <c r="O352" i="9"/>
  <c r="AQ352" i="9"/>
  <c r="AC352" i="9"/>
  <c r="P352" i="9"/>
  <c r="AH352" i="9"/>
  <c r="AI352" i="9"/>
  <c r="Q352" i="9"/>
  <c r="Z1109" i="1"/>
  <c r="L1109" i="1" s="1"/>
  <c r="P1109" i="1" s="1"/>
  <c r="V1109" i="1"/>
  <c r="AK1110" i="1"/>
  <c r="AI1110" i="1" s="1"/>
  <c r="AF1110" i="1" s="1"/>
  <c r="AL1110" i="1"/>
  <c r="AJ1111" i="1" s="1"/>
  <c r="AH1111" i="1" s="1"/>
  <c r="Y352" i="9" l="1"/>
  <c r="X352" i="9"/>
  <c r="L352" i="9"/>
  <c r="M352" i="9"/>
  <c r="AR352" i="9"/>
  <c r="AP352" i="9"/>
  <c r="AO352" i="9" s="1"/>
  <c r="Z1110" i="1"/>
  <c r="L1110" i="1" s="1"/>
  <c r="P1110" i="1" s="1"/>
  <c r="V1110" i="1"/>
  <c r="AK1111" i="1"/>
  <c r="AI1111" i="1" s="1"/>
  <c r="AF1111" i="1" s="1"/>
  <c r="AL1111" i="1"/>
  <c r="AJ1112" i="1" s="1"/>
  <c r="AH1112" i="1" s="1"/>
  <c r="AT352" i="9" l="1"/>
  <c r="AK353" i="9" s="1"/>
  <c r="K353" i="9"/>
  <c r="Z1111" i="1"/>
  <c r="L1111" i="1" s="1"/>
  <c r="P1111" i="1" s="1"/>
  <c r="V1111" i="1"/>
  <c r="AK1112" i="1"/>
  <c r="AI1112" i="1" s="1"/>
  <c r="AF1112" i="1" s="1"/>
  <c r="AL1112" i="1"/>
  <c r="AJ1113" i="1" s="1"/>
  <c r="AH1113" i="1" s="1"/>
  <c r="AN353" i="9" l="1"/>
  <c r="AL353" i="9"/>
  <c r="AM353" i="9" s="1"/>
  <c r="S353" i="9"/>
  <c r="Z1112" i="1"/>
  <c r="L1112" i="1" s="1"/>
  <c r="P1112" i="1" s="1"/>
  <c r="V1112" i="1"/>
  <c r="AK1113" i="1"/>
  <c r="AI1113" i="1" s="1"/>
  <c r="AF1113" i="1" s="1"/>
  <c r="AL1113" i="1"/>
  <c r="AJ1114" i="1" s="1"/>
  <c r="AH1114" i="1" s="1"/>
  <c r="AF353" i="9" l="1"/>
  <c r="AA353" i="9"/>
  <c r="Z353" i="9"/>
  <c r="U353" i="9"/>
  <c r="V353" i="9"/>
  <c r="AG353" i="9" s="1"/>
  <c r="W353" i="9"/>
  <c r="T353" i="9" s="1"/>
  <c r="AB353" i="9" s="1"/>
  <c r="Z1113" i="1"/>
  <c r="L1113" i="1" s="1"/>
  <c r="P1113" i="1" s="1"/>
  <c r="V1113" i="1"/>
  <c r="AK1114" i="1"/>
  <c r="AI1114" i="1" s="1"/>
  <c r="AF1114" i="1" s="1"/>
  <c r="AL1114" i="1"/>
  <c r="AJ1115" i="1" s="1"/>
  <c r="AH1115" i="1" s="1"/>
  <c r="R353" i="9" l="1"/>
  <c r="AE353" i="9"/>
  <c r="AD353" i="9"/>
  <c r="AS353" i="9"/>
  <c r="N353" i="9"/>
  <c r="P353" i="9"/>
  <c r="O353" i="9"/>
  <c r="AQ353" i="9"/>
  <c r="Q353" i="9"/>
  <c r="AH353" i="9"/>
  <c r="AI353" i="9"/>
  <c r="AC353" i="9"/>
  <c r="Z1114" i="1"/>
  <c r="L1114" i="1" s="1"/>
  <c r="P1114" i="1" s="1"/>
  <c r="V1114" i="1"/>
  <c r="AK1115" i="1"/>
  <c r="AI1115" i="1" s="1"/>
  <c r="AF1115" i="1" s="1"/>
  <c r="AL1115" i="1"/>
  <c r="AJ1116" i="1" s="1"/>
  <c r="AH1116" i="1" s="1"/>
  <c r="Y353" i="9" l="1"/>
  <c r="X353" i="9"/>
  <c r="L353" i="9"/>
  <c r="M353" i="9"/>
  <c r="AR353" i="9"/>
  <c r="AP353" i="9"/>
  <c r="AO353" i="9" s="1"/>
  <c r="Z1115" i="1"/>
  <c r="L1115" i="1" s="1"/>
  <c r="P1115" i="1" s="1"/>
  <c r="V1115" i="1"/>
  <c r="AK1116" i="1"/>
  <c r="AI1116" i="1" s="1"/>
  <c r="AF1116" i="1" s="1"/>
  <c r="AL1116" i="1"/>
  <c r="AJ1117" i="1" s="1"/>
  <c r="AH1117" i="1" s="1"/>
  <c r="AT353" i="9" l="1"/>
  <c r="AK354" i="9" s="1"/>
  <c r="K354" i="9"/>
  <c r="Z1116" i="1"/>
  <c r="L1116" i="1" s="1"/>
  <c r="P1116" i="1" s="1"/>
  <c r="V1116" i="1"/>
  <c r="AK1117" i="1"/>
  <c r="AI1117" i="1" s="1"/>
  <c r="AF1117" i="1" s="1"/>
  <c r="AL1117" i="1"/>
  <c r="AJ1118" i="1" s="1"/>
  <c r="AH1118" i="1" s="1"/>
  <c r="AN354" i="9" l="1"/>
  <c r="AL354" i="9"/>
  <c r="AM354" i="9" s="1"/>
  <c r="S354" i="9"/>
  <c r="Z1117" i="1"/>
  <c r="L1117" i="1" s="1"/>
  <c r="P1117" i="1" s="1"/>
  <c r="V1117" i="1"/>
  <c r="AK1118" i="1"/>
  <c r="AI1118" i="1" s="1"/>
  <c r="AF1118" i="1" s="1"/>
  <c r="AL1118" i="1"/>
  <c r="AJ1119" i="1" s="1"/>
  <c r="AH1119" i="1" s="1"/>
  <c r="AF354" i="9" l="1"/>
  <c r="AA354" i="9"/>
  <c r="Z354" i="9"/>
  <c r="U354" i="9"/>
  <c r="V354" i="9"/>
  <c r="AG354" i="9" s="1"/>
  <c r="W354" i="9"/>
  <c r="T354" i="9" s="1"/>
  <c r="AB354" i="9" s="1"/>
  <c r="Z1118" i="1"/>
  <c r="L1118" i="1" s="1"/>
  <c r="P1118" i="1" s="1"/>
  <c r="V1118" i="1"/>
  <c r="AK1119" i="1"/>
  <c r="AI1119" i="1" s="1"/>
  <c r="AF1119" i="1" s="1"/>
  <c r="AL1119" i="1"/>
  <c r="AJ1120" i="1" s="1"/>
  <c r="AH1120" i="1" s="1"/>
  <c r="R354" i="9" l="1"/>
  <c r="AE354" i="9"/>
  <c r="AD354" i="9"/>
  <c r="AS354" i="9"/>
  <c r="N354" i="9"/>
  <c r="P354" i="9"/>
  <c r="O354" i="9"/>
  <c r="AQ354" i="9"/>
  <c r="Q354" i="9"/>
  <c r="AI354" i="9"/>
  <c r="AH354" i="9"/>
  <c r="Z1119" i="1"/>
  <c r="L1119" i="1" s="1"/>
  <c r="P1119" i="1" s="1"/>
  <c r="V1119" i="1"/>
  <c r="AK1120" i="1"/>
  <c r="AI1120" i="1" s="1"/>
  <c r="AF1120" i="1" s="1"/>
  <c r="AL1120" i="1"/>
  <c r="AJ1121" i="1" s="1"/>
  <c r="AH1121" i="1" s="1"/>
  <c r="Y354" i="9" l="1"/>
  <c r="X354" i="9"/>
  <c r="L354" i="9"/>
  <c r="AC354" i="9"/>
  <c r="AR354" i="9"/>
  <c r="M354" i="9"/>
  <c r="AP354" i="9"/>
  <c r="AO354" i="9" s="1"/>
  <c r="Z1120" i="1"/>
  <c r="L1120" i="1" s="1"/>
  <c r="P1120" i="1" s="1"/>
  <c r="V1120" i="1"/>
  <c r="AK1121" i="1"/>
  <c r="AI1121" i="1" s="1"/>
  <c r="AF1121" i="1" s="1"/>
  <c r="AL1121" i="1"/>
  <c r="AJ1122" i="1" s="1"/>
  <c r="AH1122" i="1" s="1"/>
  <c r="AT354" i="9" l="1"/>
  <c r="AK355" i="9" s="1"/>
  <c r="K355" i="9"/>
  <c r="Z1121" i="1"/>
  <c r="L1121" i="1" s="1"/>
  <c r="P1121" i="1" s="1"/>
  <c r="V1121" i="1"/>
  <c r="AK1122" i="1"/>
  <c r="AI1122" i="1" s="1"/>
  <c r="AF1122" i="1" s="1"/>
  <c r="AL1122" i="1"/>
  <c r="AJ1123" i="1" s="1"/>
  <c r="AH1123" i="1" s="1"/>
  <c r="AL355" i="9" l="1"/>
  <c r="AM355" i="9" s="1"/>
  <c r="AN355" i="9"/>
  <c r="S355" i="9"/>
  <c r="Z1122" i="1"/>
  <c r="L1122" i="1" s="1"/>
  <c r="P1122" i="1" s="1"/>
  <c r="V1122" i="1"/>
  <c r="AK1123" i="1"/>
  <c r="AI1123" i="1" s="1"/>
  <c r="AF1123" i="1" s="1"/>
  <c r="AL1123" i="1"/>
  <c r="AJ1124" i="1" s="1"/>
  <c r="AH1124" i="1" s="1"/>
  <c r="AA355" i="9" l="1"/>
  <c r="Z355" i="9"/>
  <c r="AF355" i="9"/>
  <c r="U355" i="9"/>
  <c r="V355" i="9"/>
  <c r="AG355" i="9" s="1"/>
  <c r="W355" i="9"/>
  <c r="T355" i="9" s="1"/>
  <c r="AB355" i="9" s="1"/>
  <c r="Z1123" i="1"/>
  <c r="L1123" i="1" s="1"/>
  <c r="P1123" i="1" s="1"/>
  <c r="V1123" i="1"/>
  <c r="AK1124" i="1"/>
  <c r="AI1124" i="1" s="1"/>
  <c r="AF1124" i="1" s="1"/>
  <c r="AL1124" i="1"/>
  <c r="AJ1125" i="1" s="1"/>
  <c r="AH1125" i="1" s="1"/>
  <c r="R355" i="9" l="1"/>
  <c r="AE355" i="9"/>
  <c r="AD355" i="9"/>
  <c r="P355" i="9"/>
  <c r="N355" i="9"/>
  <c r="AS355" i="9"/>
  <c r="O355" i="9"/>
  <c r="AI355" i="9"/>
  <c r="Q355" i="9"/>
  <c r="AH355" i="9"/>
  <c r="AQ355" i="9"/>
  <c r="Z1124" i="1"/>
  <c r="L1124" i="1" s="1"/>
  <c r="P1124" i="1" s="1"/>
  <c r="V1124" i="1"/>
  <c r="AK1125" i="1"/>
  <c r="AI1125" i="1" s="1"/>
  <c r="AF1125" i="1" s="1"/>
  <c r="AL1125" i="1"/>
  <c r="Y355" i="9" l="1"/>
  <c r="X355" i="9"/>
  <c r="AC355" i="9"/>
  <c r="L355" i="9"/>
  <c r="AR355" i="9"/>
  <c r="M355" i="9"/>
  <c r="AP355" i="9"/>
  <c r="AO355" i="9" s="1"/>
  <c r="Z1125" i="1"/>
  <c r="L1125" i="1" s="1"/>
  <c r="P1125" i="1" s="1"/>
  <c r="V1125" i="1"/>
  <c r="AT355" i="9" l="1"/>
  <c r="AK356" i="9" s="1"/>
  <c r="K356" i="9"/>
  <c r="AN53" i="4"/>
  <c r="AM53" i="4"/>
  <c r="AL53" i="4"/>
  <c r="AC53" i="4"/>
  <c r="Q53" i="4" s="1"/>
  <c r="AB53" i="4"/>
  <c r="S53" i="4" s="1"/>
  <c r="AP53" i="4" s="1"/>
  <c r="AO53" i="4" s="1"/>
  <c r="AL356" i="9" l="1"/>
  <c r="AM356" i="9" s="1"/>
  <c r="AN356" i="9"/>
  <c r="S356" i="9"/>
  <c r="O53" i="4"/>
  <c r="AK54" i="4"/>
  <c r="AL54" i="4" s="1"/>
  <c r="T53" i="4"/>
  <c r="AF356" i="9" l="1"/>
  <c r="AA356" i="9"/>
  <c r="Z356" i="9"/>
  <c r="U356" i="9"/>
  <c r="V356" i="9"/>
  <c r="AG356" i="9" s="1"/>
  <c r="W356" i="9"/>
  <c r="T356" i="9" s="1"/>
  <c r="AB356" i="9" s="1"/>
  <c r="Y53" i="4"/>
  <c r="Z53" i="4"/>
  <c r="AN54" i="4"/>
  <c r="AK55" i="4" s="1"/>
  <c r="AS53" i="4"/>
  <c r="AT53" i="4" s="1"/>
  <c r="AM54" i="4"/>
  <c r="P53" i="4"/>
  <c r="AN55" i="4"/>
  <c r="AK56" i="4" s="1"/>
  <c r="AR53" i="4"/>
  <c r="N53" i="4"/>
  <c r="K54" i="4" s="1"/>
  <c r="R356" i="9" l="1"/>
  <c r="AE356" i="9"/>
  <c r="AD356" i="9"/>
  <c r="O356" i="9"/>
  <c r="AH356" i="9"/>
  <c r="AI356" i="9"/>
  <c r="Q356" i="9"/>
  <c r="P356" i="9"/>
  <c r="AQ356" i="9"/>
  <c r="R54" i="4"/>
  <c r="AL56" i="4"/>
  <c r="AL55" i="4"/>
  <c r="AM55" i="4"/>
  <c r="Y356" i="9" l="1"/>
  <c r="X356" i="9"/>
  <c r="L356" i="9"/>
  <c r="AR356" i="9"/>
  <c r="M356" i="9"/>
  <c r="AP356" i="9"/>
  <c r="AO356" i="9" s="1"/>
  <c r="N356" i="9"/>
  <c r="AS356" i="9"/>
  <c r="AC356" i="9"/>
  <c r="V54" i="4"/>
  <c r="AD54" i="4" s="1"/>
  <c r="U54" i="4"/>
  <c r="AM56" i="4"/>
  <c r="AN56" i="4"/>
  <c r="AK57" i="4" s="1"/>
  <c r="AC54" i="4"/>
  <c r="Q54" i="4" s="1"/>
  <c r="AB54" i="4"/>
  <c r="AA54" i="4"/>
  <c r="M54" i="4" s="1"/>
  <c r="L54" i="4"/>
  <c r="AT356" i="9" l="1"/>
  <c r="AK357" i="9" s="1"/>
  <c r="K357" i="9"/>
  <c r="T54" i="4"/>
  <c r="AE54" i="4"/>
  <c r="S54" i="4"/>
  <c r="AP54" i="4" s="1"/>
  <c r="AO54" i="4" s="1"/>
  <c r="AQ54" i="4"/>
  <c r="P54" i="4"/>
  <c r="AS54" i="4"/>
  <c r="O54" i="4"/>
  <c r="AN357" i="9" l="1"/>
  <c r="AL357" i="9"/>
  <c r="AM357" i="9" s="1"/>
  <c r="S357" i="9"/>
  <c r="Y54" i="4"/>
  <c r="Z54" i="4"/>
  <c r="AT54" i="4"/>
  <c r="AL57" i="4"/>
  <c r="AM57" i="4"/>
  <c r="AN57" i="4"/>
  <c r="AK58" i="4" s="1"/>
  <c r="AR54" i="4"/>
  <c r="N54" i="4"/>
  <c r="K55" i="4" s="1"/>
  <c r="AF357" i="9" l="1"/>
  <c r="AA357" i="9"/>
  <c r="Z357" i="9"/>
  <c r="U357" i="9"/>
  <c r="V357" i="9"/>
  <c r="AG357" i="9" s="1"/>
  <c r="W357" i="9"/>
  <c r="T357" i="9" s="1"/>
  <c r="AB357" i="9" s="1"/>
  <c r="AL58" i="4"/>
  <c r="R55" i="4"/>
  <c r="R357" i="9" l="1"/>
  <c r="AE357" i="9"/>
  <c r="AD357" i="9"/>
  <c r="AQ357" i="9"/>
  <c r="AS357" i="9"/>
  <c r="N357" i="9"/>
  <c r="P357" i="9"/>
  <c r="AC357" i="9"/>
  <c r="O357" i="9"/>
  <c r="AH357" i="9"/>
  <c r="AI357" i="9"/>
  <c r="Q357" i="9"/>
  <c r="V55" i="4"/>
  <c r="AD55" i="4" s="1"/>
  <c r="U55" i="4"/>
  <c r="AM58" i="4"/>
  <c r="AN58" i="4"/>
  <c r="AA55" i="4"/>
  <c r="M55" i="4" s="1"/>
  <c r="AB55" i="4"/>
  <c r="AC55" i="4"/>
  <c r="Q55" i="4" s="1"/>
  <c r="L55" i="4"/>
  <c r="Y357" i="9" l="1"/>
  <c r="X357" i="9"/>
  <c r="L357" i="9"/>
  <c r="M357" i="9"/>
  <c r="AR357" i="9"/>
  <c r="AP357" i="9"/>
  <c r="AO357" i="9" s="1"/>
  <c r="AE55" i="4"/>
  <c r="S55" i="4"/>
  <c r="AP55" i="4"/>
  <c r="AO55" i="4" s="1"/>
  <c r="AK59" i="4"/>
  <c r="AL59" i="4" s="1"/>
  <c r="T55" i="4"/>
  <c r="O55" i="4"/>
  <c r="AQ55" i="4"/>
  <c r="AT357" i="9" l="1"/>
  <c r="AK358" i="9" s="1"/>
  <c r="K358" i="9"/>
  <c r="Y55" i="4"/>
  <c r="Z55" i="4"/>
  <c r="AM59" i="4"/>
  <c r="AN59" i="4"/>
  <c r="AK60" i="4" s="1"/>
  <c r="AL60" i="4" s="1"/>
  <c r="N55" i="4"/>
  <c r="K56" i="4" s="1"/>
  <c r="AR55" i="4"/>
  <c r="AS55" i="4"/>
  <c r="AT55" i="4" s="1"/>
  <c r="P55" i="4"/>
  <c r="AN358" i="9" l="1"/>
  <c r="AL358" i="9"/>
  <c r="AM358" i="9" s="1"/>
  <c r="S358" i="9"/>
  <c r="AN60" i="4"/>
  <c r="AK61" i="4" s="1"/>
  <c r="AL61" i="4" s="1"/>
  <c r="R56" i="4"/>
  <c r="AM60" i="4"/>
  <c r="AF358" i="9" l="1"/>
  <c r="AA358" i="9"/>
  <c r="Z358" i="9"/>
  <c r="U358" i="9"/>
  <c r="V358" i="9"/>
  <c r="AG358" i="9" s="1"/>
  <c r="W358" i="9"/>
  <c r="T358" i="9" s="1"/>
  <c r="AB358" i="9" s="1"/>
  <c r="V56" i="4"/>
  <c r="AD56" i="4" s="1"/>
  <c r="U56" i="4"/>
  <c r="AN61" i="4"/>
  <c r="AK62" i="4" s="1"/>
  <c r="AM61" i="4"/>
  <c r="AB56" i="4"/>
  <c r="AC56" i="4"/>
  <c r="Q56" i="4" s="1"/>
  <c r="AA56" i="4"/>
  <c r="M56" i="4" s="1"/>
  <c r="L56" i="4"/>
  <c r="R358" i="9" l="1"/>
  <c r="AE358" i="9"/>
  <c r="AD358" i="9"/>
  <c r="Q358" i="9"/>
  <c r="AI358" i="9"/>
  <c r="AH358" i="9"/>
  <c r="O358" i="9"/>
  <c r="P358" i="9"/>
  <c r="AE56" i="4"/>
  <c r="S56" i="4"/>
  <c r="AP56" i="4"/>
  <c r="AO56" i="4" s="1"/>
  <c r="AQ56" i="4"/>
  <c r="O56" i="4"/>
  <c r="AL62" i="4"/>
  <c r="T56" i="4"/>
  <c r="X358" i="9" l="1"/>
  <c r="Y358" i="9"/>
  <c r="L358" i="9"/>
  <c r="AQ358" i="9"/>
  <c r="AR358" i="9"/>
  <c r="M358" i="9"/>
  <c r="AS358" i="9"/>
  <c r="N358" i="9"/>
  <c r="AC358" i="9"/>
  <c r="AP358" i="9"/>
  <c r="AO358" i="9" s="1"/>
  <c r="Y56" i="4"/>
  <c r="Z56" i="4"/>
  <c r="N56" i="4"/>
  <c r="K57" i="4" s="1"/>
  <c r="AR56" i="4"/>
  <c r="AN62" i="4"/>
  <c r="AK63" i="4" s="1"/>
  <c r="AM62" i="4"/>
  <c r="P56" i="4"/>
  <c r="AS56" i="4"/>
  <c r="AT56" i="4" s="1"/>
  <c r="AT358" i="9" l="1"/>
  <c r="AK359" i="9"/>
  <c r="K359" i="9"/>
  <c r="AL63" i="4"/>
  <c r="R57" i="4"/>
  <c r="S359" i="9" l="1"/>
  <c r="AL359" i="9"/>
  <c r="AM359" i="9" s="1"/>
  <c r="AN359" i="9"/>
  <c r="V57" i="4"/>
  <c r="AD57" i="4" s="1"/>
  <c r="U57" i="4"/>
  <c r="AM63" i="4"/>
  <c r="AN63" i="4"/>
  <c r="AA57" i="4"/>
  <c r="M57" i="4" s="1"/>
  <c r="AB57" i="4"/>
  <c r="AC57" i="4"/>
  <c r="Q57" i="4" s="1"/>
  <c r="L57" i="4"/>
  <c r="AF359" i="9" l="1"/>
  <c r="AA359" i="9"/>
  <c r="Z359" i="9"/>
  <c r="V359" i="9"/>
  <c r="AG359" i="9" s="1"/>
  <c r="U359" i="9"/>
  <c r="W359" i="9"/>
  <c r="T359" i="9" s="1"/>
  <c r="AB359" i="9" s="1"/>
  <c r="AE57" i="4"/>
  <c r="S57" i="4"/>
  <c r="AP57" i="4"/>
  <c r="AO57" i="4" s="1"/>
  <c r="AQ57" i="4"/>
  <c r="AK64" i="4"/>
  <c r="AL64" i="4" s="1"/>
  <c r="T57" i="4"/>
  <c r="O57" i="4"/>
  <c r="R359" i="9" l="1"/>
  <c r="AD359" i="9"/>
  <c r="AE359" i="9"/>
  <c r="L359" i="9"/>
  <c r="N359" i="9"/>
  <c r="AS359" i="9"/>
  <c r="P359" i="9"/>
  <c r="O359" i="9"/>
  <c r="Q359" i="9"/>
  <c r="AH359" i="9"/>
  <c r="AI359" i="9"/>
  <c r="AC359" i="9"/>
  <c r="Y57" i="4"/>
  <c r="Z57" i="4"/>
  <c r="AM64" i="4"/>
  <c r="AN64" i="4"/>
  <c r="AK65" i="4" s="1"/>
  <c r="AL65" i="4" s="1"/>
  <c r="AS57" i="4"/>
  <c r="AT57" i="4" s="1"/>
  <c r="P57" i="4"/>
  <c r="AR57" i="4"/>
  <c r="N57" i="4"/>
  <c r="K58" i="4" s="1"/>
  <c r="AQ359" i="9" l="1"/>
  <c r="X359" i="9"/>
  <c r="Y359" i="9"/>
  <c r="AR359" i="9"/>
  <c r="M359" i="9"/>
  <c r="AP359" i="9"/>
  <c r="AO359" i="9" s="1"/>
  <c r="AM65" i="4"/>
  <c r="AN65" i="4"/>
  <c r="AK66" i="4" s="1"/>
  <c r="AL66" i="4" s="1"/>
  <c r="R58" i="4"/>
  <c r="AT359" i="9" l="1"/>
  <c r="AK360" i="9" s="1"/>
  <c r="K360" i="9"/>
  <c r="V58" i="4"/>
  <c r="AD58" i="4" s="1"/>
  <c r="U58" i="4"/>
  <c r="AN66" i="4"/>
  <c r="AK67" i="4" s="1"/>
  <c r="AM66" i="4"/>
  <c r="AA58" i="4"/>
  <c r="M58" i="4" s="1"/>
  <c r="AB58" i="4"/>
  <c r="AC58" i="4"/>
  <c r="Q58" i="4" s="1"/>
  <c r="L58" i="4"/>
  <c r="AL360" i="9" l="1"/>
  <c r="AM360" i="9" s="1"/>
  <c r="AN360" i="9"/>
  <c r="S360" i="9"/>
  <c r="AE58" i="4"/>
  <c r="AP58" i="4"/>
  <c r="AO58" i="4" s="1"/>
  <c r="O58" i="4"/>
  <c r="S58" i="4"/>
  <c r="AQ58" i="4"/>
  <c r="AL67" i="4"/>
  <c r="T58" i="4"/>
  <c r="AF360" i="9" l="1"/>
  <c r="Z360" i="9"/>
  <c r="AA360" i="9"/>
  <c r="U360" i="9"/>
  <c r="V360" i="9"/>
  <c r="AG360" i="9" s="1"/>
  <c r="W360" i="9"/>
  <c r="T360" i="9" s="1"/>
  <c r="AB360" i="9" s="1"/>
  <c r="Y58" i="4"/>
  <c r="Z58" i="4"/>
  <c r="P58" i="4"/>
  <c r="AS58" i="4"/>
  <c r="AT58" i="4" s="1"/>
  <c r="AN67" i="4"/>
  <c r="AK68" i="4" s="1"/>
  <c r="AM67" i="4"/>
  <c r="N58" i="4"/>
  <c r="K59" i="4" s="1"/>
  <c r="AR58" i="4"/>
  <c r="R360" i="9" l="1"/>
  <c r="AE360" i="9"/>
  <c r="AD360" i="9"/>
  <c r="P360" i="9"/>
  <c r="AP360" i="9"/>
  <c r="AO360" i="9" s="1"/>
  <c r="O360" i="9"/>
  <c r="AQ360" i="9"/>
  <c r="N360" i="9"/>
  <c r="AS360" i="9"/>
  <c r="Q360" i="9"/>
  <c r="AI360" i="9"/>
  <c r="AH360" i="9"/>
  <c r="AL68" i="4"/>
  <c r="R59" i="4"/>
  <c r="X360" i="9" l="1"/>
  <c r="Y360" i="9"/>
  <c r="L360" i="9"/>
  <c r="AC360" i="9"/>
  <c r="M360" i="9"/>
  <c r="AR360" i="9"/>
  <c r="AT360" i="9" s="1"/>
  <c r="AK361" i="9" s="1"/>
  <c r="V59" i="4"/>
  <c r="AD59" i="4" s="1"/>
  <c r="U59" i="4"/>
  <c r="AM68" i="4"/>
  <c r="AN68" i="4"/>
  <c r="AB59" i="4"/>
  <c r="AC59" i="4"/>
  <c r="Q59" i="4" s="1"/>
  <c r="AA59" i="4"/>
  <c r="M59" i="4" s="1"/>
  <c r="T59" i="4"/>
  <c r="Y59" i="4" s="1"/>
  <c r="L59" i="4"/>
  <c r="AL361" i="9" l="1"/>
  <c r="AM361" i="9" s="1"/>
  <c r="AN361" i="9"/>
  <c r="K361" i="9"/>
  <c r="Z59" i="4"/>
  <c r="AE59" i="4"/>
  <c r="S59" i="4"/>
  <c r="AK69" i="4"/>
  <c r="AL69" i="4" s="1"/>
  <c r="AQ59" i="4"/>
  <c r="AS59" i="4"/>
  <c r="P59" i="4"/>
  <c r="O59" i="4"/>
  <c r="S361" i="9" l="1"/>
  <c r="AM69" i="4"/>
  <c r="AP59" i="4"/>
  <c r="AO59" i="4" s="1"/>
  <c r="AT59" i="4" s="1"/>
  <c r="AN69" i="4"/>
  <c r="N59" i="4"/>
  <c r="K60" i="4" s="1"/>
  <c r="AR59" i="4"/>
  <c r="AF361" i="9" l="1"/>
  <c r="Z361" i="9"/>
  <c r="AA361" i="9"/>
  <c r="U361" i="9"/>
  <c r="V361" i="9"/>
  <c r="AG361" i="9" s="1"/>
  <c r="W361" i="9"/>
  <c r="T361" i="9" s="1"/>
  <c r="AB361" i="9" s="1"/>
  <c r="AK70" i="4"/>
  <c r="R60" i="4"/>
  <c r="R361" i="9" l="1"/>
  <c r="AD361" i="9"/>
  <c r="AE361" i="9"/>
  <c r="P361" i="9"/>
  <c r="Q361" i="9"/>
  <c r="AI361" i="9"/>
  <c r="AH361" i="9"/>
  <c r="O361" i="9"/>
  <c r="AQ361" i="9"/>
  <c r="V60" i="4"/>
  <c r="AD60" i="4" s="1"/>
  <c r="U60" i="4"/>
  <c r="AN70" i="4"/>
  <c r="AM70" i="4"/>
  <c r="AL70" i="4"/>
  <c r="AC60" i="4"/>
  <c r="Q60" i="4" s="1"/>
  <c r="AA60" i="4"/>
  <c r="M60" i="4" s="1"/>
  <c r="AB60" i="4"/>
  <c r="L60" i="4"/>
  <c r="Y361" i="9" l="1"/>
  <c r="X361" i="9"/>
  <c r="L361" i="9"/>
  <c r="N361" i="9"/>
  <c r="AS361" i="9"/>
  <c r="AC361" i="9"/>
  <c r="M361" i="9"/>
  <c r="AR361" i="9"/>
  <c r="AP361" i="9"/>
  <c r="AO361" i="9" s="1"/>
  <c r="T60" i="4"/>
  <c r="AE60" i="4"/>
  <c r="AK71" i="4"/>
  <c r="AM71" i="4" s="1"/>
  <c r="P60" i="4"/>
  <c r="AS60" i="4"/>
  <c r="AQ60" i="4"/>
  <c r="O60" i="4"/>
  <c r="S60" i="4"/>
  <c r="AT361" i="9" l="1"/>
  <c r="AK362" i="9" s="1"/>
  <c r="K362" i="9"/>
  <c r="Y60" i="4"/>
  <c r="Z60" i="4"/>
  <c r="AP60" i="4"/>
  <c r="AO60" i="4" s="1"/>
  <c r="AT60" i="4" s="1"/>
  <c r="AN71" i="4"/>
  <c r="AL71" i="4"/>
  <c r="N60" i="4"/>
  <c r="K61" i="4" s="1"/>
  <c r="AR60" i="4"/>
  <c r="AN362" i="9" l="1"/>
  <c r="AL362" i="9"/>
  <c r="AM362" i="9" s="1"/>
  <c r="S362" i="9"/>
  <c r="AK72" i="4"/>
  <c r="AN72" i="4" s="1"/>
  <c r="R61" i="4"/>
  <c r="AF362" i="9" l="1"/>
  <c r="AA362" i="9"/>
  <c r="Z362" i="9"/>
  <c r="U362" i="9"/>
  <c r="V362" i="9"/>
  <c r="AG362" i="9" s="1"/>
  <c r="W362" i="9"/>
  <c r="T362" i="9" s="1"/>
  <c r="AB362" i="9" s="1"/>
  <c r="V61" i="4"/>
  <c r="AD61" i="4" s="1"/>
  <c r="U61" i="4"/>
  <c r="AK73" i="4"/>
  <c r="AL73" i="4" s="1"/>
  <c r="AL72" i="4"/>
  <c r="AM72" i="4"/>
  <c r="AA61" i="4"/>
  <c r="M61" i="4" s="1"/>
  <c r="AC61" i="4"/>
  <c r="Q61" i="4" s="1"/>
  <c r="AB61" i="4"/>
  <c r="L61" i="4"/>
  <c r="R362" i="9" l="1"/>
  <c r="AE362" i="9"/>
  <c r="AD362" i="9"/>
  <c r="N362" i="9"/>
  <c r="AS362" i="9"/>
  <c r="O362" i="9"/>
  <c r="P362" i="9"/>
  <c r="AI362" i="9"/>
  <c r="AH362" i="9"/>
  <c r="Q362" i="9"/>
  <c r="AC362" i="9"/>
  <c r="AE61" i="4"/>
  <c r="AM73" i="4"/>
  <c r="S61" i="4"/>
  <c r="AN73" i="4"/>
  <c r="AK74" i="4" s="1"/>
  <c r="AL74" i="4" s="1"/>
  <c r="T61" i="4"/>
  <c r="P61" i="4" s="1"/>
  <c r="AS61" i="4"/>
  <c r="O61" i="4"/>
  <c r="AQ61" i="4"/>
  <c r="Y362" i="9" l="1"/>
  <c r="X362" i="9"/>
  <c r="AQ362" i="9"/>
  <c r="L362" i="9"/>
  <c r="M362" i="9"/>
  <c r="AR362" i="9"/>
  <c r="AP362" i="9"/>
  <c r="AO362" i="9" s="1"/>
  <c r="Y61" i="4"/>
  <c r="Z61" i="4"/>
  <c r="AP61" i="4"/>
  <c r="AO61" i="4" s="1"/>
  <c r="AT61" i="4" s="1"/>
  <c r="AN74" i="4"/>
  <c r="AK75" i="4" s="1"/>
  <c r="AL75" i="4" s="1"/>
  <c r="AM74" i="4"/>
  <c r="N61" i="4"/>
  <c r="K62" i="4" s="1"/>
  <c r="AR61" i="4"/>
  <c r="AT362" i="9" l="1"/>
  <c r="AK363" i="9" s="1"/>
  <c r="K363" i="9"/>
  <c r="AM75" i="4"/>
  <c r="AN75" i="4"/>
  <c r="R62" i="4"/>
  <c r="AN363" i="9" l="1"/>
  <c r="AL363" i="9"/>
  <c r="AM363" i="9" s="1"/>
  <c r="S363" i="9"/>
  <c r="V62" i="4"/>
  <c r="AD62" i="4" s="1"/>
  <c r="U62" i="4"/>
  <c r="AK76" i="4"/>
  <c r="AL76" i="4" s="1"/>
  <c r="AA62" i="4"/>
  <c r="M62" i="4" s="1"/>
  <c r="AB62" i="4"/>
  <c r="AC62" i="4"/>
  <c r="Q62" i="4" s="1"/>
  <c r="L62" i="4"/>
  <c r="AF363" i="9" l="1"/>
  <c r="AA363" i="9"/>
  <c r="Z363" i="9"/>
  <c r="U363" i="9"/>
  <c r="V363" i="9"/>
  <c r="AG363" i="9" s="1"/>
  <c r="W363" i="9"/>
  <c r="T363" i="9" s="1"/>
  <c r="AB363" i="9" s="1"/>
  <c r="AE62" i="4"/>
  <c r="AM76" i="4"/>
  <c r="AN76" i="4"/>
  <c r="AK77" i="4" s="1"/>
  <c r="AL77" i="4" s="1"/>
  <c r="T62" i="4"/>
  <c r="Z62" i="4" s="1"/>
  <c r="AQ62" i="4"/>
  <c r="O62" i="4"/>
  <c r="S62" i="4"/>
  <c r="R363" i="9" l="1"/>
  <c r="AE363" i="9"/>
  <c r="AD363" i="9"/>
  <c r="O363" i="9"/>
  <c r="AQ363" i="9"/>
  <c r="P363" i="9"/>
  <c r="N363" i="9"/>
  <c r="AS363" i="9"/>
  <c r="AI363" i="9"/>
  <c r="AH363" i="9"/>
  <c r="Q363" i="9"/>
  <c r="P62" i="4"/>
  <c r="Y62" i="4"/>
  <c r="AP62" i="4"/>
  <c r="AO62" i="4" s="1"/>
  <c r="AN77" i="4"/>
  <c r="AK78" i="4" s="1"/>
  <c r="AL78" i="4" s="1"/>
  <c r="AS62" i="4"/>
  <c r="N62" i="4"/>
  <c r="K63" i="4" s="1"/>
  <c r="AR62" i="4"/>
  <c r="AM77" i="4"/>
  <c r="Y363" i="9" l="1"/>
  <c r="X363" i="9"/>
  <c r="L363" i="9"/>
  <c r="AC363" i="9"/>
  <c r="M363" i="9"/>
  <c r="AR363" i="9"/>
  <c r="AP363" i="9"/>
  <c r="AO363" i="9" s="1"/>
  <c r="AT62" i="4"/>
  <c r="AM78" i="4"/>
  <c r="AN78" i="4"/>
  <c r="AK79" i="4" s="1"/>
  <c r="AL79" i="4" s="1"/>
  <c r="R63" i="4"/>
  <c r="AT363" i="9" l="1"/>
  <c r="AK364" i="9"/>
  <c r="AL364" i="9" s="1"/>
  <c r="AM364" i="9" s="1"/>
  <c r="K364" i="9"/>
  <c r="V63" i="4"/>
  <c r="AD63" i="4" s="1"/>
  <c r="U63" i="4"/>
  <c r="AN79" i="4"/>
  <c r="AK80" i="4" s="1"/>
  <c r="AL80" i="4" s="1"/>
  <c r="AM79" i="4"/>
  <c r="AC63" i="4"/>
  <c r="Q63" i="4" s="1"/>
  <c r="AA63" i="4"/>
  <c r="M63" i="4" s="1"/>
  <c r="AB63" i="4"/>
  <c r="L63" i="4"/>
  <c r="AN364" i="9" l="1"/>
  <c r="S364" i="9"/>
  <c r="AE63" i="4"/>
  <c r="S63" i="4"/>
  <c r="AM80" i="4"/>
  <c r="AQ63" i="4"/>
  <c r="AN80" i="4"/>
  <c r="O63" i="4"/>
  <c r="T63" i="4"/>
  <c r="AF364" i="9" l="1"/>
  <c r="AA364" i="9"/>
  <c r="Z364" i="9"/>
  <c r="U364" i="9"/>
  <c r="V364" i="9"/>
  <c r="AG364" i="9" s="1"/>
  <c r="W364" i="9"/>
  <c r="T364" i="9" s="1"/>
  <c r="AB364" i="9" s="1"/>
  <c r="Y63" i="4"/>
  <c r="Z63" i="4"/>
  <c r="AP63" i="4"/>
  <c r="AO63" i="4" s="1"/>
  <c r="AK81" i="4"/>
  <c r="AL81" i="4" s="1"/>
  <c r="AS63" i="4"/>
  <c r="AT63" i="4" s="1"/>
  <c r="P63" i="4"/>
  <c r="N63" i="4"/>
  <c r="K64" i="4" s="1"/>
  <c r="AR63" i="4"/>
  <c r="R364" i="9" l="1"/>
  <c r="AE364" i="9"/>
  <c r="AD364" i="9"/>
  <c r="N364" i="9"/>
  <c r="AS364" i="9"/>
  <c r="AC364" i="9"/>
  <c r="P364" i="9"/>
  <c r="O364" i="9"/>
  <c r="AQ364" i="9"/>
  <c r="AH364" i="9"/>
  <c r="AI364" i="9"/>
  <c r="Q364" i="9"/>
  <c r="AM81" i="4"/>
  <c r="AN81" i="4"/>
  <c r="AK82" i="4" s="1"/>
  <c r="AL82" i="4" s="1"/>
  <c r="R64" i="4"/>
  <c r="Y364" i="9" l="1"/>
  <c r="X364" i="9"/>
  <c r="L364" i="9"/>
  <c r="M364" i="9"/>
  <c r="AR364" i="9"/>
  <c r="AP364" i="9"/>
  <c r="AO364" i="9" s="1"/>
  <c r="V64" i="4"/>
  <c r="AD64" i="4" s="1"/>
  <c r="U64" i="4"/>
  <c r="AN82" i="4"/>
  <c r="AM82" i="4"/>
  <c r="AC64" i="4"/>
  <c r="Q64" i="4" s="1"/>
  <c r="AB64" i="4"/>
  <c r="AA64" i="4"/>
  <c r="M64" i="4" s="1"/>
  <c r="L64" i="4"/>
  <c r="AT364" i="9" l="1"/>
  <c r="AK365" i="9" s="1"/>
  <c r="K365" i="9"/>
  <c r="AE64" i="4"/>
  <c r="AK83" i="4"/>
  <c r="AL83" i="4" s="1"/>
  <c r="O64" i="4"/>
  <c r="S64" i="4"/>
  <c r="T64" i="4"/>
  <c r="AQ64" i="4"/>
  <c r="AL365" i="9" l="1"/>
  <c r="AM365" i="9" s="1"/>
  <c r="AN365" i="9"/>
  <c r="S365" i="9"/>
  <c r="Y64" i="4"/>
  <c r="Z64" i="4"/>
  <c r="AP64" i="4"/>
  <c r="AO64" i="4" s="1"/>
  <c r="AN83" i="4"/>
  <c r="AK84" i="4" s="1"/>
  <c r="AL84" i="4" s="1"/>
  <c r="AM83" i="4"/>
  <c r="P64" i="4"/>
  <c r="AS64" i="4"/>
  <c r="AT64" i="4" s="1"/>
  <c r="N64" i="4"/>
  <c r="K65" i="4" s="1"/>
  <c r="AR64" i="4"/>
  <c r="AF365" i="9" l="1"/>
  <c r="AA365" i="9"/>
  <c r="Z365" i="9"/>
  <c r="U365" i="9"/>
  <c r="V365" i="9"/>
  <c r="AG365" i="9" s="1"/>
  <c r="W365" i="9"/>
  <c r="T365" i="9" s="1"/>
  <c r="AB365" i="9" s="1"/>
  <c r="AM84" i="4"/>
  <c r="AN84" i="4"/>
  <c r="AK85" i="4" s="1"/>
  <c r="AL85" i="4" s="1"/>
  <c r="R65" i="4"/>
  <c r="R365" i="9" l="1"/>
  <c r="AE365" i="9"/>
  <c r="AD365" i="9"/>
  <c r="AS365" i="9"/>
  <c r="N365" i="9"/>
  <c r="P365" i="9"/>
  <c r="AP365" i="9"/>
  <c r="AO365" i="9" s="1"/>
  <c r="Q365" i="9"/>
  <c r="AH365" i="9"/>
  <c r="AI365" i="9"/>
  <c r="O365" i="9"/>
  <c r="AQ365" i="9"/>
  <c r="AC365" i="9"/>
  <c r="V65" i="4"/>
  <c r="AD65" i="4" s="1"/>
  <c r="U65" i="4"/>
  <c r="AN85" i="4"/>
  <c r="AC65" i="4"/>
  <c r="Q65" i="4" s="1"/>
  <c r="AB65" i="4"/>
  <c r="AA65" i="4"/>
  <c r="M65" i="4" s="1"/>
  <c r="L65" i="4"/>
  <c r="AM85" i="4"/>
  <c r="Y365" i="9" l="1"/>
  <c r="X365" i="9"/>
  <c r="L365" i="9"/>
  <c r="M365" i="9"/>
  <c r="AR365" i="9"/>
  <c r="AT365" i="9" s="1"/>
  <c r="AK366" i="9" s="1"/>
  <c r="AE65" i="4"/>
  <c r="S65" i="4"/>
  <c r="AK86" i="4"/>
  <c r="AL86" i="4" s="1"/>
  <c r="O65" i="4"/>
  <c r="T65" i="4"/>
  <c r="AQ65" i="4"/>
  <c r="AN366" i="9" l="1"/>
  <c r="AL366" i="9"/>
  <c r="AM366" i="9" s="1"/>
  <c r="K366" i="9"/>
  <c r="Y65" i="4"/>
  <c r="Z65" i="4"/>
  <c r="AP65" i="4"/>
  <c r="AO65" i="4" s="1"/>
  <c r="AN86" i="4"/>
  <c r="AM86" i="4"/>
  <c r="P65" i="4"/>
  <c r="AS65" i="4"/>
  <c r="AT65" i="4" s="1"/>
  <c r="N65" i="4"/>
  <c r="K66" i="4" s="1"/>
  <c r="AR65" i="4"/>
  <c r="S366" i="9" l="1"/>
  <c r="AK87" i="4"/>
  <c r="R66" i="4"/>
  <c r="AF366" i="9" l="1"/>
  <c r="AA366" i="9"/>
  <c r="Z366" i="9"/>
  <c r="U366" i="9"/>
  <c r="V366" i="9"/>
  <c r="AG366" i="9" s="1"/>
  <c r="W366" i="9"/>
  <c r="T366" i="9" s="1"/>
  <c r="AB366" i="9" s="1"/>
  <c r="V66" i="4"/>
  <c r="AD66" i="4" s="1"/>
  <c r="U66" i="4"/>
  <c r="AN87" i="4"/>
  <c r="AM87" i="4"/>
  <c r="AL87" i="4"/>
  <c r="AC66" i="4"/>
  <c r="Q66" i="4" s="1"/>
  <c r="AA66" i="4"/>
  <c r="M66" i="4" s="1"/>
  <c r="AB66" i="4"/>
  <c r="L66" i="4"/>
  <c r="R366" i="9" l="1"/>
  <c r="AE366" i="9"/>
  <c r="AD366" i="9"/>
  <c r="AS366" i="9"/>
  <c r="N366" i="9"/>
  <c r="P366" i="9"/>
  <c r="O366" i="9"/>
  <c r="AQ366" i="9"/>
  <c r="Q366" i="9"/>
  <c r="AI366" i="9"/>
  <c r="AH366" i="9"/>
  <c r="AE66" i="4"/>
  <c r="S66" i="4"/>
  <c r="T66" i="4"/>
  <c r="P66" i="4" s="1"/>
  <c r="AK88" i="4"/>
  <c r="AM88" i="4" s="1"/>
  <c r="O66" i="4"/>
  <c r="AQ66" i="4"/>
  <c r="Y366" i="9" l="1"/>
  <c r="X366" i="9"/>
  <c r="L366" i="9"/>
  <c r="AC366" i="9"/>
  <c r="AR366" i="9"/>
  <c r="M366" i="9"/>
  <c r="AP366" i="9"/>
  <c r="AO366" i="9" s="1"/>
  <c r="Y66" i="4"/>
  <c r="Z66" i="4"/>
  <c r="AS66" i="4"/>
  <c r="AP66" i="4"/>
  <c r="AO66" i="4" s="1"/>
  <c r="AT66" i="4" s="1"/>
  <c r="AN88" i="4"/>
  <c r="AL88" i="4"/>
  <c r="AR66" i="4"/>
  <c r="N66" i="4"/>
  <c r="K67" i="4" s="1"/>
  <c r="AT366" i="9" l="1"/>
  <c r="AK367" i="9" s="1"/>
  <c r="K367" i="9"/>
  <c r="AK89" i="4"/>
  <c r="AN89" i="4" s="1"/>
  <c r="R67" i="4"/>
  <c r="AN367" i="9" l="1"/>
  <c r="AL367" i="9"/>
  <c r="AM367" i="9" s="1"/>
  <c r="S367" i="9"/>
  <c r="V67" i="4"/>
  <c r="AD67" i="4" s="1"/>
  <c r="U67" i="4"/>
  <c r="AK90" i="4"/>
  <c r="AL90" i="4" s="1"/>
  <c r="AL89" i="4"/>
  <c r="AM89" i="4"/>
  <c r="AB67" i="4"/>
  <c r="AA67" i="4"/>
  <c r="M67" i="4" s="1"/>
  <c r="AC67" i="4"/>
  <c r="Q67" i="4" s="1"/>
  <c r="L67" i="4"/>
  <c r="AF367" i="9" l="1"/>
  <c r="AA367" i="9"/>
  <c r="Z367" i="9"/>
  <c r="U367" i="9"/>
  <c r="V367" i="9"/>
  <c r="AG367" i="9" s="1"/>
  <c r="W367" i="9"/>
  <c r="T367" i="9" s="1"/>
  <c r="AB367" i="9" s="1"/>
  <c r="AM90" i="4"/>
  <c r="AE67" i="4"/>
  <c r="S67" i="4"/>
  <c r="AN90" i="4"/>
  <c r="AQ67" i="4"/>
  <c r="T67" i="4"/>
  <c r="O67" i="4"/>
  <c r="R367" i="9" l="1"/>
  <c r="AD367" i="9"/>
  <c r="AE367" i="9"/>
  <c r="P367" i="9"/>
  <c r="N367" i="9"/>
  <c r="AS367" i="9"/>
  <c r="AP367" i="9"/>
  <c r="AO367" i="9" s="1"/>
  <c r="AC367" i="9"/>
  <c r="O367" i="9"/>
  <c r="AI367" i="9"/>
  <c r="Q367" i="9"/>
  <c r="AH367" i="9"/>
  <c r="AQ367" i="9"/>
  <c r="Y67" i="4"/>
  <c r="Z67" i="4"/>
  <c r="AP67" i="4"/>
  <c r="AO67" i="4" s="1"/>
  <c r="AK91" i="4"/>
  <c r="AN91" i="4" s="1"/>
  <c r="N67" i="4"/>
  <c r="K68" i="4" s="1"/>
  <c r="AR67" i="4"/>
  <c r="AS67" i="4"/>
  <c r="P67" i="4"/>
  <c r="Y367" i="9" l="1"/>
  <c r="X367" i="9"/>
  <c r="L367" i="9"/>
  <c r="AR367" i="9"/>
  <c r="AT367" i="9" s="1"/>
  <c r="AK368" i="9" s="1"/>
  <c r="M367" i="9"/>
  <c r="AT67" i="4"/>
  <c r="AK92" i="4"/>
  <c r="AL92" i="4" s="1"/>
  <c r="AL91" i="4"/>
  <c r="AM91" i="4"/>
  <c r="R68" i="4"/>
  <c r="K368" i="9" l="1"/>
  <c r="AL368" i="9"/>
  <c r="AM368" i="9" s="1"/>
  <c r="AN368" i="9"/>
  <c r="V68" i="4"/>
  <c r="AD68" i="4" s="1"/>
  <c r="U68" i="4"/>
  <c r="AM92" i="4"/>
  <c r="AN92" i="4"/>
  <c r="AB68" i="4"/>
  <c r="AC68" i="4"/>
  <c r="Q68" i="4" s="1"/>
  <c r="AA68" i="4"/>
  <c r="M68" i="4" s="1"/>
  <c r="L68" i="4"/>
  <c r="S368" i="9" l="1"/>
  <c r="T68" i="4"/>
  <c r="AE68" i="4"/>
  <c r="S68" i="4"/>
  <c r="AK93" i="4"/>
  <c r="AN93" i="4" s="1"/>
  <c r="AS68" i="4"/>
  <c r="P68" i="4"/>
  <c r="AQ68" i="4"/>
  <c r="O68" i="4"/>
  <c r="AF368" i="9" l="1"/>
  <c r="AA368" i="9"/>
  <c r="Z368" i="9"/>
  <c r="U368" i="9"/>
  <c r="V368" i="9"/>
  <c r="AG368" i="9" s="1"/>
  <c r="W368" i="9"/>
  <c r="T368" i="9" s="1"/>
  <c r="AB368" i="9" s="1"/>
  <c r="Y68" i="4"/>
  <c r="Z68" i="4"/>
  <c r="AP68" i="4"/>
  <c r="AO68" i="4" s="1"/>
  <c r="AT68" i="4" s="1"/>
  <c r="AK94" i="4"/>
  <c r="AL94" i="4" s="1"/>
  <c r="AL93" i="4"/>
  <c r="AM93" i="4"/>
  <c r="AR68" i="4"/>
  <c r="N68" i="4"/>
  <c r="K69" i="4" s="1"/>
  <c r="R368" i="9" l="1"/>
  <c r="AE368" i="9"/>
  <c r="AD368" i="9"/>
  <c r="O368" i="9"/>
  <c r="AH368" i="9"/>
  <c r="AI368" i="9"/>
  <c r="Q368" i="9"/>
  <c r="P368" i="9"/>
  <c r="AP368" i="9"/>
  <c r="AO368" i="9" s="1"/>
  <c r="AQ368" i="9"/>
  <c r="AM94" i="4"/>
  <c r="AN94" i="4"/>
  <c r="R69" i="4"/>
  <c r="X368" i="9" l="1"/>
  <c r="Y368" i="9"/>
  <c r="L368" i="9"/>
  <c r="N368" i="9"/>
  <c r="AS368" i="9"/>
  <c r="AC368" i="9"/>
  <c r="AR368" i="9"/>
  <c r="AT368" i="9" s="1"/>
  <c r="M368" i="9"/>
  <c r="U69" i="4"/>
  <c r="V69" i="4"/>
  <c r="AD69" i="4" s="1"/>
  <c r="AK95" i="4"/>
  <c r="AN95" i="4" s="1"/>
  <c r="AB69" i="4"/>
  <c r="AA69" i="4"/>
  <c r="M69" i="4" s="1"/>
  <c r="AC69" i="4"/>
  <c r="Q69" i="4" s="1"/>
  <c r="L69" i="4"/>
  <c r="AK369" i="9" l="1"/>
  <c r="AL369" i="9"/>
  <c r="AM369" i="9" s="1"/>
  <c r="AN369" i="9"/>
  <c r="K369" i="9"/>
  <c r="AE69" i="4"/>
  <c r="S69" i="4"/>
  <c r="T69" i="4"/>
  <c r="AS69" i="4" s="1"/>
  <c r="AK96" i="4"/>
  <c r="AL96" i="4" s="1"/>
  <c r="AL95" i="4"/>
  <c r="AM95" i="4"/>
  <c r="AQ69" i="4"/>
  <c r="P69" i="4"/>
  <c r="O69" i="4"/>
  <c r="S369" i="9" l="1"/>
  <c r="Y69" i="4"/>
  <c r="Z69" i="4"/>
  <c r="AP69" i="4"/>
  <c r="AO69" i="4" s="1"/>
  <c r="AT69" i="4" s="1"/>
  <c r="AM96" i="4"/>
  <c r="AN96" i="4"/>
  <c r="AR69" i="4"/>
  <c r="N69" i="4"/>
  <c r="K70" i="4" s="1"/>
  <c r="AF369" i="9" l="1"/>
  <c r="AA369" i="9"/>
  <c r="Z369" i="9"/>
  <c r="U369" i="9"/>
  <c r="V369" i="9"/>
  <c r="AG369" i="9" s="1"/>
  <c r="W369" i="9"/>
  <c r="T369" i="9" s="1"/>
  <c r="AB369" i="9" s="1"/>
  <c r="AK97" i="4"/>
  <c r="AN97" i="4" s="1"/>
  <c r="R70" i="4"/>
  <c r="R369" i="9" l="1"/>
  <c r="AE369" i="9"/>
  <c r="AD369" i="9"/>
  <c r="AQ369" i="9"/>
  <c r="P369" i="9"/>
  <c r="AS369" i="9"/>
  <c r="N369" i="9"/>
  <c r="O369" i="9"/>
  <c r="AH369" i="9"/>
  <c r="AI369" i="9"/>
  <c r="Q369" i="9"/>
  <c r="V70" i="4"/>
  <c r="AD70" i="4" s="1"/>
  <c r="U70" i="4"/>
  <c r="AK98" i="4"/>
  <c r="AL98" i="4" s="1"/>
  <c r="AL97" i="4"/>
  <c r="AM97" i="4"/>
  <c r="AC70" i="4"/>
  <c r="Q70" i="4" s="1"/>
  <c r="AA70" i="4"/>
  <c r="M70" i="4" s="1"/>
  <c r="AB70" i="4"/>
  <c r="L70" i="4"/>
  <c r="Y369" i="9" l="1"/>
  <c r="X369" i="9"/>
  <c r="AC369" i="9"/>
  <c r="L369" i="9"/>
  <c r="M369" i="9"/>
  <c r="AR369" i="9"/>
  <c r="AP369" i="9"/>
  <c r="AO369" i="9" s="1"/>
  <c r="AM98" i="4"/>
  <c r="AE70" i="4"/>
  <c r="S70" i="4"/>
  <c r="AN98" i="4"/>
  <c r="O70" i="4"/>
  <c r="T70" i="4"/>
  <c r="AQ70" i="4"/>
  <c r="AT369" i="9" l="1"/>
  <c r="AK370" i="9"/>
  <c r="AL370" i="9" s="1"/>
  <c r="AM370" i="9" s="1"/>
  <c r="K370" i="9"/>
  <c r="Y70" i="4"/>
  <c r="Z70" i="4"/>
  <c r="AP70" i="4"/>
  <c r="AO70" i="4" s="1"/>
  <c r="AK99" i="4"/>
  <c r="AN99" i="4" s="1"/>
  <c r="AS70" i="4"/>
  <c r="P70" i="4"/>
  <c r="AR70" i="4"/>
  <c r="N70" i="4"/>
  <c r="K71" i="4" s="1"/>
  <c r="AN370" i="9" l="1"/>
  <c r="S370" i="9"/>
  <c r="AT70" i="4"/>
  <c r="AK100" i="4"/>
  <c r="AL100" i="4" s="1"/>
  <c r="AL99" i="4"/>
  <c r="AM99" i="4"/>
  <c r="R71" i="4"/>
  <c r="AF370" i="9" l="1"/>
  <c r="AA370" i="9"/>
  <c r="Z370" i="9"/>
  <c r="U370" i="9"/>
  <c r="V370" i="9"/>
  <c r="AG370" i="9" s="1"/>
  <c r="W370" i="9"/>
  <c r="T370" i="9" s="1"/>
  <c r="AB370" i="9" s="1"/>
  <c r="V71" i="4"/>
  <c r="AD71" i="4" s="1"/>
  <c r="U71" i="4"/>
  <c r="AM100" i="4"/>
  <c r="AN100" i="4"/>
  <c r="AC71" i="4"/>
  <c r="Q71" i="4" s="1"/>
  <c r="AB71" i="4"/>
  <c r="AA71" i="4"/>
  <c r="M71" i="4" s="1"/>
  <c r="L71" i="4"/>
  <c r="R370" i="9" l="1"/>
  <c r="AE370" i="9"/>
  <c r="AD370" i="9"/>
  <c r="O370" i="9"/>
  <c r="Q370" i="9"/>
  <c r="AI370" i="9"/>
  <c r="AH370" i="9"/>
  <c r="AP370" i="9"/>
  <c r="AO370" i="9" s="1"/>
  <c r="AQ370" i="9"/>
  <c r="P370" i="9"/>
  <c r="AE71" i="4"/>
  <c r="AK101" i="4"/>
  <c r="AN101" i="4" s="1"/>
  <c r="AQ71" i="4"/>
  <c r="O71" i="4"/>
  <c r="S71" i="4"/>
  <c r="T71" i="4"/>
  <c r="Y370" i="9" l="1"/>
  <c r="X370" i="9"/>
  <c r="L370" i="9"/>
  <c r="AS370" i="9"/>
  <c r="N370" i="9"/>
  <c r="AC370" i="9"/>
  <c r="AR370" i="9"/>
  <c r="AT370" i="9" s="1"/>
  <c r="AK371" i="9" s="1"/>
  <c r="M370" i="9"/>
  <c r="Y71" i="4"/>
  <c r="Z71" i="4"/>
  <c r="AP71" i="4"/>
  <c r="AO71" i="4" s="1"/>
  <c r="AK102" i="4"/>
  <c r="AL102" i="4" s="1"/>
  <c r="AL101" i="4"/>
  <c r="AM101" i="4"/>
  <c r="AS71" i="4"/>
  <c r="AT71" i="4" s="1"/>
  <c r="P71" i="4"/>
  <c r="N71" i="4"/>
  <c r="K72" i="4" s="1"/>
  <c r="AR71" i="4"/>
  <c r="AL371" i="9" l="1"/>
  <c r="AM371" i="9" s="1"/>
  <c r="AN371" i="9"/>
  <c r="K371" i="9"/>
  <c r="AM102" i="4"/>
  <c r="AN102" i="4"/>
  <c r="AK103" i="4" s="1"/>
  <c r="AL103" i="4" s="1"/>
  <c r="R72" i="4"/>
  <c r="S371" i="9" l="1"/>
  <c r="V72" i="4"/>
  <c r="AD72" i="4" s="1"/>
  <c r="U72" i="4"/>
  <c r="AM103" i="4"/>
  <c r="AN103" i="4"/>
  <c r="AB72" i="4"/>
  <c r="AC72" i="4"/>
  <c r="Q72" i="4" s="1"/>
  <c r="AA72" i="4"/>
  <c r="M72" i="4" s="1"/>
  <c r="L72" i="4"/>
  <c r="AF371" i="9" l="1"/>
  <c r="Z371" i="9"/>
  <c r="AA371" i="9"/>
  <c r="U371" i="9"/>
  <c r="V371" i="9"/>
  <c r="AG371" i="9" s="1"/>
  <c r="W371" i="9"/>
  <c r="T371" i="9" s="1"/>
  <c r="AB371" i="9" s="1"/>
  <c r="AE72" i="4"/>
  <c r="AK104" i="4"/>
  <c r="AN104" i="4" s="1"/>
  <c r="T72" i="4"/>
  <c r="AQ72" i="4"/>
  <c r="O72" i="4"/>
  <c r="S72" i="4"/>
  <c r="R371" i="9" l="1"/>
  <c r="AD371" i="9"/>
  <c r="AE371" i="9"/>
  <c r="P371" i="9"/>
  <c r="N371" i="9"/>
  <c r="AS371" i="9"/>
  <c r="O371" i="9"/>
  <c r="Q371" i="9"/>
  <c r="AH371" i="9"/>
  <c r="AI371" i="9"/>
  <c r="AQ371" i="9"/>
  <c r="Y72" i="4"/>
  <c r="Z72" i="4"/>
  <c r="AS72" i="4"/>
  <c r="P72" i="4"/>
  <c r="AP72" i="4"/>
  <c r="AO72" i="4" s="1"/>
  <c r="AK105" i="4"/>
  <c r="AL105" i="4" s="1"/>
  <c r="AL104" i="4"/>
  <c r="AM104" i="4"/>
  <c r="N72" i="4"/>
  <c r="K73" i="4" s="1"/>
  <c r="AR72" i="4"/>
  <c r="Y371" i="9" l="1"/>
  <c r="X371" i="9"/>
  <c r="AC371" i="9"/>
  <c r="L371" i="9"/>
  <c r="AR371" i="9"/>
  <c r="M371" i="9"/>
  <c r="AP371" i="9"/>
  <c r="AO371" i="9" s="1"/>
  <c r="AT72" i="4"/>
  <c r="AM105" i="4"/>
  <c r="AN105" i="4"/>
  <c r="R73" i="4"/>
  <c r="AT371" i="9" l="1"/>
  <c r="AK372" i="9"/>
  <c r="AL372" i="9" s="1"/>
  <c r="AM372" i="9" s="1"/>
  <c r="K372" i="9"/>
  <c r="V73" i="4"/>
  <c r="AD73" i="4" s="1"/>
  <c r="U73" i="4"/>
  <c r="AK106" i="4"/>
  <c r="AN106" i="4" s="1"/>
  <c r="AC73" i="4"/>
  <c r="Q73" i="4" s="1"/>
  <c r="AB73" i="4"/>
  <c r="AA73" i="4"/>
  <c r="M73" i="4" s="1"/>
  <c r="L73" i="4"/>
  <c r="AN372" i="9" l="1"/>
  <c r="S372" i="9"/>
  <c r="AE73" i="4"/>
  <c r="AK107" i="4"/>
  <c r="AL107" i="4" s="1"/>
  <c r="AL106" i="4"/>
  <c r="AM106" i="4"/>
  <c r="O73" i="4"/>
  <c r="S73" i="4"/>
  <c r="T73" i="4"/>
  <c r="AQ73" i="4"/>
  <c r="AF372" i="9" l="1"/>
  <c r="AA372" i="9"/>
  <c r="Z372" i="9"/>
  <c r="U372" i="9"/>
  <c r="V372" i="9"/>
  <c r="AG372" i="9" s="1"/>
  <c r="W372" i="9"/>
  <c r="T372" i="9" s="1"/>
  <c r="AB372" i="9" s="1"/>
  <c r="Y73" i="4"/>
  <c r="Z73" i="4"/>
  <c r="AP73" i="4"/>
  <c r="AO73" i="4" s="1"/>
  <c r="AM107" i="4"/>
  <c r="AN107" i="4"/>
  <c r="N73" i="4"/>
  <c r="K74" i="4" s="1"/>
  <c r="AR73" i="4"/>
  <c r="AS73" i="4"/>
  <c r="P73" i="4"/>
  <c r="R372" i="9" l="1"/>
  <c r="AE372" i="9"/>
  <c r="AD372" i="9"/>
  <c r="P372" i="9"/>
  <c r="AP372" i="9"/>
  <c r="AO372" i="9" s="1"/>
  <c r="O372" i="9"/>
  <c r="AQ372" i="9"/>
  <c r="N372" i="9"/>
  <c r="AS372" i="9"/>
  <c r="Q372" i="9"/>
  <c r="AI372" i="9"/>
  <c r="AH372" i="9"/>
  <c r="AT73" i="4"/>
  <c r="AK108" i="4"/>
  <c r="AN108" i="4" s="1"/>
  <c r="R74" i="4"/>
  <c r="Y372" i="9" l="1"/>
  <c r="X372" i="9"/>
  <c r="L372" i="9"/>
  <c r="AC372" i="9"/>
  <c r="M372" i="9"/>
  <c r="AR372" i="9"/>
  <c r="AT372" i="9" s="1"/>
  <c r="AK373" i="9" s="1"/>
  <c r="AL373" i="9" s="1"/>
  <c r="AM373" i="9" s="1"/>
  <c r="U74" i="4"/>
  <c r="V74" i="4"/>
  <c r="AD74" i="4" s="1"/>
  <c r="AK109" i="4"/>
  <c r="AL109" i="4" s="1"/>
  <c r="AL108" i="4"/>
  <c r="AM108" i="4"/>
  <c r="AC74" i="4"/>
  <c r="Q74" i="4" s="1"/>
  <c r="AA74" i="4"/>
  <c r="M74" i="4" s="1"/>
  <c r="AB74" i="4"/>
  <c r="L74" i="4"/>
  <c r="AN373" i="9" l="1"/>
  <c r="K373" i="9"/>
  <c r="AM109" i="4"/>
  <c r="AE74" i="4"/>
  <c r="AN109" i="4"/>
  <c r="T74" i="4"/>
  <c r="Z74" i="4" s="1"/>
  <c r="O74" i="4"/>
  <c r="S74" i="4"/>
  <c r="AQ74" i="4"/>
  <c r="S373" i="9" l="1"/>
  <c r="AS74" i="4"/>
  <c r="Y74" i="4"/>
  <c r="AP74" i="4"/>
  <c r="AO74" i="4" s="1"/>
  <c r="AK110" i="4"/>
  <c r="AN110" i="4" s="1"/>
  <c r="P74" i="4"/>
  <c r="N74" i="4"/>
  <c r="K75" i="4" s="1"/>
  <c r="AR74" i="4"/>
  <c r="AF373" i="9" l="1"/>
  <c r="Z373" i="9"/>
  <c r="AA373" i="9"/>
  <c r="U373" i="9"/>
  <c r="V373" i="9"/>
  <c r="AG373" i="9" s="1"/>
  <c r="W373" i="9"/>
  <c r="T373" i="9" s="1"/>
  <c r="AB373" i="9" s="1"/>
  <c r="AT74" i="4"/>
  <c r="AK111" i="4"/>
  <c r="AL111" i="4" s="1"/>
  <c r="AL110" i="4"/>
  <c r="AM110" i="4"/>
  <c r="R75" i="4"/>
  <c r="R373" i="9" l="1"/>
  <c r="AE373" i="9"/>
  <c r="AD373" i="9"/>
  <c r="N373" i="9"/>
  <c r="AS373" i="9"/>
  <c r="AC373" i="9"/>
  <c r="P373" i="9"/>
  <c r="O373" i="9"/>
  <c r="AQ373" i="9"/>
  <c r="AP373" i="9"/>
  <c r="AO373" i="9" s="1"/>
  <c r="Q373" i="9"/>
  <c r="AI373" i="9"/>
  <c r="AH373" i="9"/>
  <c r="V75" i="4"/>
  <c r="AD75" i="4" s="1"/>
  <c r="U75" i="4"/>
  <c r="AM111" i="4"/>
  <c r="AN111" i="4"/>
  <c r="AC75" i="4"/>
  <c r="Q75" i="4" s="1"/>
  <c r="AA75" i="4"/>
  <c r="M75" i="4" s="1"/>
  <c r="AB75" i="4"/>
  <c r="L75" i="4"/>
  <c r="X373" i="9" l="1"/>
  <c r="Y373" i="9"/>
  <c r="L373" i="9"/>
  <c r="M373" i="9"/>
  <c r="AR373" i="9"/>
  <c r="AT373" i="9" s="1"/>
  <c r="AK374" i="9" s="1"/>
  <c r="T75" i="4"/>
  <c r="AE75" i="4"/>
  <c r="AK112" i="4"/>
  <c r="AN112" i="4" s="1"/>
  <c r="O75" i="4"/>
  <c r="S75" i="4"/>
  <c r="AQ75" i="4"/>
  <c r="P75" i="4"/>
  <c r="AS75" i="4"/>
  <c r="K374" i="9" l="1"/>
  <c r="AL374" i="9"/>
  <c r="AM374" i="9" s="1"/>
  <c r="AN374" i="9"/>
  <c r="Y75" i="4"/>
  <c r="Z75" i="4"/>
  <c r="AP75" i="4"/>
  <c r="AO75" i="4" s="1"/>
  <c r="AT75" i="4" s="1"/>
  <c r="AK113" i="4"/>
  <c r="AL113" i="4" s="1"/>
  <c r="AL112" i="4"/>
  <c r="AM112" i="4"/>
  <c r="AM113" i="4" s="1"/>
  <c r="N75" i="4"/>
  <c r="K76" i="4" s="1"/>
  <c r="AR75" i="4"/>
  <c r="S374" i="9" l="1"/>
  <c r="AN113" i="4"/>
  <c r="R76" i="4"/>
  <c r="AF374" i="9" l="1"/>
  <c r="AA374" i="9"/>
  <c r="Z374" i="9"/>
  <c r="U374" i="9"/>
  <c r="V374" i="9"/>
  <c r="AG374" i="9" s="1"/>
  <c r="W374" i="9"/>
  <c r="T374" i="9" s="1"/>
  <c r="AB374" i="9" s="1"/>
  <c r="V76" i="4"/>
  <c r="AD76" i="4" s="1"/>
  <c r="U76" i="4"/>
  <c r="AK114" i="4"/>
  <c r="AN114" i="4" s="1"/>
  <c r="AB76" i="4"/>
  <c r="AC76" i="4"/>
  <c r="Q76" i="4" s="1"/>
  <c r="AA76" i="4"/>
  <c r="M76" i="4" s="1"/>
  <c r="L76" i="4"/>
  <c r="R374" i="9" l="1"/>
  <c r="AE374" i="9"/>
  <c r="AD374" i="9"/>
  <c r="AQ374" i="9"/>
  <c r="O374" i="9"/>
  <c r="P374" i="9"/>
  <c r="AI374" i="9"/>
  <c r="AH374" i="9"/>
  <c r="Q374" i="9"/>
  <c r="N374" i="9"/>
  <c r="AS374" i="9"/>
  <c r="AE76" i="4"/>
  <c r="AK115" i="4"/>
  <c r="AL115" i="4" s="1"/>
  <c r="AL114" i="4"/>
  <c r="AM114" i="4"/>
  <c r="T76" i="4"/>
  <c r="Z76" i="4" s="1"/>
  <c r="AQ76" i="4"/>
  <c r="O76" i="4"/>
  <c r="S76" i="4"/>
  <c r="X374" i="9" l="1"/>
  <c r="Y374" i="9"/>
  <c r="AC374" i="9"/>
  <c r="L374" i="9"/>
  <c r="M374" i="9"/>
  <c r="AR374" i="9"/>
  <c r="AP374" i="9"/>
  <c r="AO374" i="9" s="1"/>
  <c r="P76" i="4"/>
  <c r="Y76" i="4"/>
  <c r="AP76" i="4"/>
  <c r="AO76" i="4" s="1"/>
  <c r="AM115" i="4"/>
  <c r="AS76" i="4"/>
  <c r="AN115" i="4"/>
  <c r="N76" i="4"/>
  <c r="K77" i="4" s="1"/>
  <c r="AR76" i="4"/>
  <c r="AT374" i="9" l="1"/>
  <c r="AK375" i="9"/>
  <c r="AL375" i="9" s="1"/>
  <c r="AM375" i="9" s="1"/>
  <c r="K375" i="9"/>
  <c r="AT76" i="4"/>
  <c r="AK116" i="4"/>
  <c r="AN116" i="4" s="1"/>
  <c r="R77" i="4"/>
  <c r="AN375" i="9" l="1"/>
  <c r="S375" i="9"/>
  <c r="V77" i="4"/>
  <c r="AD77" i="4" s="1"/>
  <c r="U77" i="4"/>
  <c r="AK117" i="4"/>
  <c r="AL117" i="4" s="1"/>
  <c r="AL116" i="4"/>
  <c r="AM116" i="4"/>
  <c r="AC77" i="4"/>
  <c r="Q77" i="4" s="1"/>
  <c r="AA77" i="4"/>
  <c r="M77" i="4" s="1"/>
  <c r="AB77" i="4"/>
  <c r="L77" i="4"/>
  <c r="AF375" i="9" l="1"/>
  <c r="AA375" i="9"/>
  <c r="Z375" i="9"/>
  <c r="U375" i="9"/>
  <c r="V375" i="9"/>
  <c r="AG375" i="9" s="1"/>
  <c r="W375" i="9"/>
  <c r="T375" i="9" s="1"/>
  <c r="AB375" i="9" s="1"/>
  <c r="AE77" i="4"/>
  <c r="AM117" i="4"/>
  <c r="AN117" i="4"/>
  <c r="AQ77" i="4"/>
  <c r="T77" i="4"/>
  <c r="O77" i="4"/>
  <c r="S77" i="4"/>
  <c r="R375" i="9" l="1"/>
  <c r="AE375" i="9"/>
  <c r="AD375" i="9"/>
  <c r="O375" i="9"/>
  <c r="N375" i="9"/>
  <c r="AS375" i="9"/>
  <c r="AQ375" i="9"/>
  <c r="P375" i="9"/>
  <c r="AC375" i="9"/>
  <c r="AI375" i="9"/>
  <c r="AH375" i="9"/>
  <c r="Q375" i="9"/>
  <c r="Y77" i="4"/>
  <c r="Z77" i="4"/>
  <c r="AP77" i="4"/>
  <c r="AO77" i="4" s="1"/>
  <c r="AK118" i="4"/>
  <c r="AN118" i="4" s="1"/>
  <c r="AS77" i="4"/>
  <c r="P77" i="4"/>
  <c r="N77" i="4"/>
  <c r="K78" i="4" s="1"/>
  <c r="AR77" i="4"/>
  <c r="Y375" i="9" l="1"/>
  <c r="X375" i="9"/>
  <c r="L375" i="9"/>
  <c r="M375" i="9"/>
  <c r="AR375" i="9"/>
  <c r="AP375" i="9"/>
  <c r="AO375" i="9" s="1"/>
  <c r="AT77" i="4"/>
  <c r="AK119" i="4"/>
  <c r="AL119" i="4" s="1"/>
  <c r="AL118" i="4"/>
  <c r="AM118" i="4"/>
  <c r="R78" i="4"/>
  <c r="AT375" i="9" l="1"/>
  <c r="AK376" i="9"/>
  <c r="AL376" i="9" s="1"/>
  <c r="AM376" i="9" s="1"/>
  <c r="K376" i="9"/>
  <c r="V78" i="4"/>
  <c r="AD78" i="4" s="1"/>
  <c r="U78" i="4"/>
  <c r="AM119" i="4"/>
  <c r="AN119" i="4"/>
  <c r="AC78" i="4"/>
  <c r="Q78" i="4" s="1"/>
  <c r="AA78" i="4"/>
  <c r="M78" i="4" s="1"/>
  <c r="AB78" i="4"/>
  <c r="L78" i="4"/>
  <c r="AN376" i="9" l="1"/>
  <c r="S376" i="9"/>
  <c r="AE78" i="4"/>
  <c r="AK120" i="4"/>
  <c r="AN120" i="4" s="1"/>
  <c r="AQ78" i="4"/>
  <c r="O78" i="4"/>
  <c r="S78" i="4"/>
  <c r="T78" i="4"/>
  <c r="AF376" i="9" l="1"/>
  <c r="AA376" i="9"/>
  <c r="Z376" i="9"/>
  <c r="U376" i="9"/>
  <c r="V376" i="9"/>
  <c r="AG376" i="9" s="1"/>
  <c r="W376" i="9"/>
  <c r="T376" i="9" s="1"/>
  <c r="AB376" i="9" s="1"/>
  <c r="Y78" i="4"/>
  <c r="Z78" i="4"/>
  <c r="AP78" i="4"/>
  <c r="AO78" i="4" s="1"/>
  <c r="AK121" i="4"/>
  <c r="AL121" i="4" s="1"/>
  <c r="AL120" i="4"/>
  <c r="AM120" i="4"/>
  <c r="AS78" i="4"/>
  <c r="AT78" i="4" s="1"/>
  <c r="P78" i="4"/>
  <c r="AR78" i="4"/>
  <c r="N78" i="4"/>
  <c r="K79" i="4" s="1"/>
  <c r="R376" i="9" l="1"/>
  <c r="AE376" i="9"/>
  <c r="AD376" i="9"/>
  <c r="AQ376" i="9"/>
  <c r="AH376" i="9"/>
  <c r="AI376" i="9"/>
  <c r="Q376" i="9"/>
  <c r="O376" i="9"/>
  <c r="P376" i="9"/>
  <c r="AM121" i="4"/>
  <c r="AN121" i="4"/>
  <c r="R79" i="4"/>
  <c r="Y376" i="9" l="1"/>
  <c r="X376" i="9"/>
  <c r="L376" i="9"/>
  <c r="N376" i="9"/>
  <c r="AS376" i="9"/>
  <c r="AC376" i="9"/>
  <c r="M376" i="9"/>
  <c r="AR376" i="9"/>
  <c r="AP376" i="9"/>
  <c r="AO376" i="9" s="1"/>
  <c r="V79" i="4"/>
  <c r="AD79" i="4" s="1"/>
  <c r="U79" i="4"/>
  <c r="AK122" i="4"/>
  <c r="AN122" i="4" s="1"/>
  <c r="AA79" i="4"/>
  <c r="M79" i="4" s="1"/>
  <c r="AB79" i="4"/>
  <c r="AC79" i="4"/>
  <c r="Q79" i="4" s="1"/>
  <c r="L79" i="4"/>
  <c r="AT376" i="9" l="1"/>
  <c r="AK377" i="9" s="1"/>
  <c r="K377" i="9"/>
  <c r="AQ79" i="4"/>
  <c r="AE79" i="4"/>
  <c r="AK123" i="4"/>
  <c r="AL123" i="4" s="1"/>
  <c r="AL122" i="4"/>
  <c r="AM122" i="4"/>
  <c r="O79" i="4"/>
  <c r="S79" i="4"/>
  <c r="T79" i="4"/>
  <c r="AL377" i="9" l="1"/>
  <c r="AM377" i="9" s="1"/>
  <c r="AN377" i="9"/>
  <c r="S377" i="9"/>
  <c r="Y79" i="4"/>
  <c r="Z79" i="4"/>
  <c r="AM123" i="4"/>
  <c r="AP79" i="4"/>
  <c r="AO79" i="4" s="1"/>
  <c r="AN123" i="4"/>
  <c r="N79" i="4"/>
  <c r="K80" i="4" s="1"/>
  <c r="AR79" i="4"/>
  <c r="AS79" i="4"/>
  <c r="AT79" i="4" s="1"/>
  <c r="P79" i="4"/>
  <c r="AF377" i="9" l="1"/>
  <c r="AA377" i="9"/>
  <c r="Z377" i="9"/>
  <c r="U377" i="9"/>
  <c r="V377" i="9"/>
  <c r="AG377" i="9" s="1"/>
  <c r="W377" i="9"/>
  <c r="T377" i="9" s="1"/>
  <c r="AB377" i="9" s="1"/>
  <c r="AK124" i="4"/>
  <c r="AN124" i="4" s="1"/>
  <c r="R80" i="4"/>
  <c r="R377" i="9" l="1"/>
  <c r="AD377" i="9"/>
  <c r="AE377" i="9"/>
  <c r="AS377" i="9"/>
  <c r="N377" i="9"/>
  <c r="AC377" i="9"/>
  <c r="O377" i="9"/>
  <c r="Q377" i="9"/>
  <c r="AH377" i="9"/>
  <c r="AI377" i="9"/>
  <c r="P377" i="9"/>
  <c r="V80" i="4"/>
  <c r="AD80" i="4" s="1"/>
  <c r="U80" i="4"/>
  <c r="AK125" i="4"/>
  <c r="AL125" i="4" s="1"/>
  <c r="AL124" i="4"/>
  <c r="AM124" i="4"/>
  <c r="AC80" i="4"/>
  <c r="Q80" i="4" s="1"/>
  <c r="AA80" i="4"/>
  <c r="M80" i="4" s="1"/>
  <c r="AB80" i="4"/>
  <c r="L80" i="4"/>
  <c r="Y377" i="9" l="1"/>
  <c r="X377" i="9"/>
  <c r="L377" i="9"/>
  <c r="AQ377" i="9"/>
  <c r="M377" i="9"/>
  <c r="AR377" i="9"/>
  <c r="AP377" i="9"/>
  <c r="AO377" i="9" s="1"/>
  <c r="AM125" i="4"/>
  <c r="AE80" i="4"/>
  <c r="AQ80" i="4"/>
  <c r="AN125" i="4"/>
  <c r="O80" i="4"/>
  <c r="S80" i="4"/>
  <c r="T80" i="4"/>
  <c r="AT377" i="9" l="1"/>
  <c r="AK378" i="9" s="1"/>
  <c r="K378" i="9"/>
  <c r="Y80" i="4"/>
  <c r="Z80" i="4"/>
  <c r="AP80" i="4"/>
  <c r="AO80" i="4" s="1"/>
  <c r="AK126" i="4"/>
  <c r="AN126" i="4" s="1"/>
  <c r="AS80" i="4"/>
  <c r="P80" i="4"/>
  <c r="AR80" i="4"/>
  <c r="N80" i="4"/>
  <c r="K81" i="4" s="1"/>
  <c r="AN378" i="9" l="1"/>
  <c r="AL378" i="9"/>
  <c r="AM378" i="9" s="1"/>
  <c r="S378" i="9"/>
  <c r="AT80" i="4"/>
  <c r="AK127" i="4"/>
  <c r="AL127" i="4" s="1"/>
  <c r="AL126" i="4"/>
  <c r="AM126" i="4"/>
  <c r="AM127" i="4" s="1"/>
  <c r="R81" i="4"/>
  <c r="AF378" i="9" l="1"/>
  <c r="AA378" i="9"/>
  <c r="Z378" i="9"/>
  <c r="U378" i="9"/>
  <c r="V378" i="9"/>
  <c r="AG378" i="9" s="1"/>
  <c r="W378" i="9"/>
  <c r="T378" i="9" s="1"/>
  <c r="AB378" i="9" s="1"/>
  <c r="V81" i="4"/>
  <c r="AD81" i="4" s="1"/>
  <c r="U81" i="4"/>
  <c r="AN127" i="4"/>
  <c r="AC81" i="4"/>
  <c r="Q81" i="4" s="1"/>
  <c r="AB81" i="4"/>
  <c r="AA81" i="4"/>
  <c r="M81" i="4" s="1"/>
  <c r="L81" i="4"/>
  <c r="R378" i="9" l="1"/>
  <c r="AE378" i="9"/>
  <c r="AD378" i="9"/>
  <c r="O378" i="9"/>
  <c r="P378" i="9"/>
  <c r="AS378" i="9"/>
  <c r="N378" i="9"/>
  <c r="AQ378" i="9"/>
  <c r="Q378" i="9"/>
  <c r="AI378" i="9"/>
  <c r="AH378" i="9"/>
  <c r="T81" i="4"/>
  <c r="AE81" i="4"/>
  <c r="AK128" i="4"/>
  <c r="AN128" i="4" s="1"/>
  <c r="P81" i="4"/>
  <c r="AS81" i="4"/>
  <c r="O81" i="4"/>
  <c r="S81" i="4"/>
  <c r="AQ81" i="4"/>
  <c r="Y378" i="9" l="1"/>
  <c r="X378" i="9"/>
  <c r="L378" i="9"/>
  <c r="AC378" i="9"/>
  <c r="AR378" i="9"/>
  <c r="M378" i="9"/>
  <c r="AP378" i="9"/>
  <c r="AO378" i="9" s="1"/>
  <c r="Y81" i="4"/>
  <c r="Z81" i="4"/>
  <c r="AP81" i="4"/>
  <c r="AO81" i="4" s="1"/>
  <c r="AT81" i="4" s="1"/>
  <c r="AK129" i="4"/>
  <c r="AL129" i="4" s="1"/>
  <c r="AL128" i="4"/>
  <c r="AM128" i="4"/>
  <c r="AR81" i="4"/>
  <c r="N81" i="4"/>
  <c r="K82" i="4" s="1"/>
  <c r="AT378" i="9" l="1"/>
  <c r="AK379" i="9" s="1"/>
  <c r="K379" i="9"/>
  <c r="AM129" i="4"/>
  <c r="AN129" i="4"/>
  <c r="R82" i="4"/>
  <c r="AL379" i="9" l="1"/>
  <c r="AM379" i="9" s="1"/>
  <c r="AN379" i="9"/>
  <c r="S379" i="9"/>
  <c r="V82" i="4"/>
  <c r="AD82" i="4" s="1"/>
  <c r="U82" i="4"/>
  <c r="AK130" i="4"/>
  <c r="AN130" i="4" s="1"/>
  <c r="AB82" i="4"/>
  <c r="AC82" i="4"/>
  <c r="Q82" i="4" s="1"/>
  <c r="AA82" i="4"/>
  <c r="M82" i="4" s="1"/>
  <c r="L82" i="4"/>
  <c r="AF379" i="9" l="1"/>
  <c r="Z379" i="9"/>
  <c r="AA379" i="9"/>
  <c r="U379" i="9"/>
  <c r="V379" i="9"/>
  <c r="AG379" i="9" s="1"/>
  <c r="W379" i="9"/>
  <c r="T379" i="9" s="1"/>
  <c r="AB379" i="9" s="1"/>
  <c r="AE82" i="4"/>
  <c r="AK131" i="4"/>
  <c r="AL131" i="4" s="1"/>
  <c r="T82" i="4"/>
  <c r="AL130" i="4"/>
  <c r="AM130" i="4"/>
  <c r="AM131" i="4" s="1"/>
  <c r="AQ82" i="4"/>
  <c r="O82" i="4"/>
  <c r="S82" i="4"/>
  <c r="R379" i="9" l="1"/>
  <c r="AE379" i="9"/>
  <c r="AD379" i="9"/>
  <c r="AI379" i="9"/>
  <c r="Q379" i="9"/>
  <c r="AH379" i="9"/>
  <c r="P379" i="9"/>
  <c r="O379" i="9"/>
  <c r="AQ379" i="9"/>
  <c r="Y82" i="4"/>
  <c r="Z82" i="4"/>
  <c r="AS82" i="4"/>
  <c r="P82" i="4"/>
  <c r="AP82" i="4"/>
  <c r="AO82" i="4" s="1"/>
  <c r="AN131" i="4"/>
  <c r="N82" i="4"/>
  <c r="K83" i="4" s="1"/>
  <c r="AR82" i="4"/>
  <c r="Y379" i="9" l="1"/>
  <c r="X379" i="9"/>
  <c r="L379" i="9"/>
  <c r="AS379" i="9"/>
  <c r="N379" i="9"/>
  <c r="AC379" i="9"/>
  <c r="AR379" i="9"/>
  <c r="M379" i="9"/>
  <c r="AP379" i="9"/>
  <c r="AO379" i="9" s="1"/>
  <c r="AT82" i="4"/>
  <c r="AK132" i="4"/>
  <c r="AN132" i="4" s="1"/>
  <c r="R83" i="4"/>
  <c r="AT379" i="9" l="1"/>
  <c r="AK380" i="9" s="1"/>
  <c r="K380" i="9"/>
  <c r="V83" i="4"/>
  <c r="AD83" i="4" s="1"/>
  <c r="U83" i="4"/>
  <c r="AK133" i="4"/>
  <c r="AL133" i="4" s="1"/>
  <c r="AL132" i="4"/>
  <c r="AM132" i="4"/>
  <c r="AA83" i="4"/>
  <c r="M83" i="4" s="1"/>
  <c r="AB83" i="4"/>
  <c r="AC83" i="4"/>
  <c r="Q83" i="4" s="1"/>
  <c r="L83" i="4"/>
  <c r="AN380" i="9" l="1"/>
  <c r="AL380" i="9"/>
  <c r="AM380" i="9" s="1"/>
  <c r="S380" i="9"/>
  <c r="AM133" i="4"/>
  <c r="AE83" i="4"/>
  <c r="AQ83" i="4"/>
  <c r="AN133" i="4"/>
  <c r="T83" i="4"/>
  <c r="O83" i="4"/>
  <c r="S83" i="4"/>
  <c r="AF380" i="9" l="1"/>
  <c r="AA380" i="9"/>
  <c r="Z380" i="9"/>
  <c r="U380" i="9"/>
  <c r="V380" i="9"/>
  <c r="AG380" i="9" s="1"/>
  <c r="W380" i="9"/>
  <c r="T380" i="9" s="1"/>
  <c r="AB380" i="9" s="1"/>
  <c r="Y83" i="4"/>
  <c r="Z83" i="4"/>
  <c r="AP83" i="4"/>
  <c r="AO83" i="4" s="1"/>
  <c r="AK134" i="4"/>
  <c r="AN134" i="4" s="1"/>
  <c r="AR83" i="4"/>
  <c r="N83" i="4"/>
  <c r="K84" i="4" s="1"/>
  <c r="AS83" i="4"/>
  <c r="AT83" i="4" s="1"/>
  <c r="P83" i="4"/>
  <c r="R380" i="9" l="1"/>
  <c r="AD380" i="9"/>
  <c r="AE380" i="9"/>
  <c r="AQ380" i="9"/>
  <c r="P380" i="9"/>
  <c r="O380" i="9"/>
  <c r="AH380" i="9"/>
  <c r="AI380" i="9"/>
  <c r="Q380" i="9"/>
  <c r="AK135" i="4"/>
  <c r="AL135" i="4" s="1"/>
  <c r="AL134" i="4"/>
  <c r="AM134" i="4"/>
  <c r="AM135" i="4" s="1"/>
  <c r="R84" i="4"/>
  <c r="Y380" i="9" l="1"/>
  <c r="X380" i="9"/>
  <c r="L380" i="9"/>
  <c r="AR380" i="9"/>
  <c r="M380" i="9"/>
  <c r="AP380" i="9"/>
  <c r="AO380" i="9" s="1"/>
  <c r="N380" i="9"/>
  <c r="AS380" i="9"/>
  <c r="AC380" i="9"/>
  <c r="V84" i="4"/>
  <c r="AD84" i="4" s="1"/>
  <c r="U84" i="4"/>
  <c r="AN135" i="4"/>
  <c r="AK136" i="4" s="1"/>
  <c r="AL136" i="4" s="1"/>
  <c r="AA84" i="4"/>
  <c r="M84" i="4" s="1"/>
  <c r="AC84" i="4"/>
  <c r="Q84" i="4" s="1"/>
  <c r="AB84" i="4"/>
  <c r="L84" i="4"/>
  <c r="AT380" i="9" l="1"/>
  <c r="AK381" i="9" s="1"/>
  <c r="K381" i="9"/>
  <c r="AE84" i="4"/>
  <c r="AM136" i="4"/>
  <c r="AN136" i="4"/>
  <c r="AK137" i="4" s="1"/>
  <c r="AL137" i="4" s="1"/>
  <c r="O84" i="4"/>
  <c r="S84" i="4"/>
  <c r="T84" i="4"/>
  <c r="AQ84" i="4"/>
  <c r="AN381" i="9" l="1"/>
  <c r="AL381" i="9"/>
  <c r="AM381" i="9" s="1"/>
  <c r="S381" i="9"/>
  <c r="Y84" i="4"/>
  <c r="Z84" i="4"/>
  <c r="AP84" i="4"/>
  <c r="AO84" i="4" s="1"/>
  <c r="AN137" i="4"/>
  <c r="AK138" i="4" s="1"/>
  <c r="AS84" i="4"/>
  <c r="P84" i="4"/>
  <c r="AM137" i="4"/>
  <c r="N84" i="4"/>
  <c r="K85" i="4" s="1"/>
  <c r="AR84" i="4"/>
  <c r="AF381" i="9" l="1"/>
  <c r="AA381" i="9"/>
  <c r="Z381" i="9"/>
  <c r="U381" i="9"/>
  <c r="V381" i="9"/>
  <c r="AG381" i="9" s="1"/>
  <c r="W381" i="9"/>
  <c r="T381" i="9" s="1"/>
  <c r="AB381" i="9" s="1"/>
  <c r="AT84" i="4"/>
  <c r="R85" i="4"/>
  <c r="AL138" i="4"/>
  <c r="R381" i="9" l="1"/>
  <c r="AE381" i="9"/>
  <c r="AD381" i="9"/>
  <c r="AS381" i="9"/>
  <c r="N381" i="9"/>
  <c r="P381" i="9"/>
  <c r="AC381" i="9"/>
  <c r="O381" i="9"/>
  <c r="AH381" i="9"/>
  <c r="Q381" i="9"/>
  <c r="AI381" i="9"/>
  <c r="V85" i="4"/>
  <c r="AD85" i="4" s="1"/>
  <c r="U85" i="4"/>
  <c r="AN138" i="4"/>
  <c r="AK139" i="4" s="1"/>
  <c r="AM138" i="4"/>
  <c r="AC85" i="4"/>
  <c r="Q85" i="4" s="1"/>
  <c r="AB85" i="4"/>
  <c r="AA85" i="4"/>
  <c r="M85" i="4" s="1"/>
  <c r="L85" i="4"/>
  <c r="Y381" i="9" l="1"/>
  <c r="X381" i="9"/>
  <c r="AQ381" i="9"/>
  <c r="L381" i="9"/>
  <c r="M381" i="9"/>
  <c r="AR381" i="9"/>
  <c r="AP381" i="9"/>
  <c r="AO381" i="9" s="1"/>
  <c r="T85" i="4"/>
  <c r="AE85" i="4"/>
  <c r="AQ85" i="4"/>
  <c r="P85" i="4"/>
  <c r="AS85" i="4"/>
  <c r="O85" i="4"/>
  <c r="S85" i="4"/>
  <c r="AL139" i="4"/>
  <c r="AT381" i="9" l="1"/>
  <c r="AK382" i="9"/>
  <c r="AL382" i="9" s="1"/>
  <c r="AM382" i="9" s="1"/>
  <c r="K382" i="9"/>
  <c r="Y85" i="4"/>
  <c r="Z85" i="4"/>
  <c r="AP85" i="4"/>
  <c r="AO85" i="4" s="1"/>
  <c r="AT85" i="4" s="1"/>
  <c r="AN139" i="4"/>
  <c r="AK140" i="4" s="1"/>
  <c r="AM139" i="4"/>
  <c r="N85" i="4"/>
  <c r="K86" i="4" s="1"/>
  <c r="AR85" i="4"/>
  <c r="AN382" i="9" l="1"/>
  <c r="S382" i="9"/>
  <c r="R86" i="4"/>
  <c r="AL140" i="4"/>
  <c r="AF382" i="9" l="1"/>
  <c r="Z382" i="9"/>
  <c r="AA382" i="9"/>
  <c r="U382" i="9"/>
  <c r="V382" i="9"/>
  <c r="AG382" i="9" s="1"/>
  <c r="W382" i="9"/>
  <c r="T382" i="9" s="1"/>
  <c r="AB382" i="9" s="1"/>
  <c r="U86" i="4"/>
  <c r="V86" i="4"/>
  <c r="AD86" i="4" s="1"/>
  <c r="AN140" i="4"/>
  <c r="AK141" i="4" s="1"/>
  <c r="AM140" i="4"/>
  <c r="AB86" i="4"/>
  <c r="AC86" i="4"/>
  <c r="Q86" i="4" s="1"/>
  <c r="AA86" i="4"/>
  <c r="M86" i="4" s="1"/>
  <c r="L86" i="4"/>
  <c r="R382" i="9" l="1"/>
  <c r="AE382" i="9"/>
  <c r="AD382" i="9"/>
  <c r="AS382" i="9"/>
  <c r="N382" i="9"/>
  <c r="AC382" i="9"/>
  <c r="O382" i="9"/>
  <c r="Q382" i="9"/>
  <c r="AI382" i="9"/>
  <c r="AH382" i="9"/>
  <c r="P382" i="9"/>
  <c r="AE86" i="4"/>
  <c r="AQ86" i="4"/>
  <c r="T86" i="4"/>
  <c r="O86" i="4"/>
  <c r="S86" i="4"/>
  <c r="AL141" i="4"/>
  <c r="Y382" i="9" l="1"/>
  <c r="X382" i="9"/>
  <c r="L382" i="9"/>
  <c r="AQ382" i="9"/>
  <c r="AR382" i="9"/>
  <c r="M382" i="9"/>
  <c r="AP382" i="9"/>
  <c r="AO382" i="9" s="1"/>
  <c r="Y86" i="4"/>
  <c r="Z86" i="4"/>
  <c r="AP86" i="4"/>
  <c r="AO86" i="4" s="1"/>
  <c r="AN141" i="4"/>
  <c r="AK142" i="4" s="1"/>
  <c r="N86" i="4"/>
  <c r="K87" i="4" s="1"/>
  <c r="AR86" i="4"/>
  <c r="AM141" i="4"/>
  <c r="P86" i="4"/>
  <c r="AS86" i="4"/>
  <c r="AT382" i="9" l="1"/>
  <c r="AK383" i="9" s="1"/>
  <c r="K383" i="9"/>
  <c r="AT86" i="4"/>
  <c r="R87" i="4"/>
  <c r="AL142" i="4"/>
  <c r="AN383" i="9" l="1"/>
  <c r="AL383" i="9"/>
  <c r="AM383" i="9" s="1"/>
  <c r="S383" i="9"/>
  <c r="V87" i="4"/>
  <c r="AD87" i="4" s="1"/>
  <c r="U87" i="4"/>
  <c r="AN142" i="4"/>
  <c r="AK143" i="4" s="1"/>
  <c r="AC87" i="4"/>
  <c r="Q87" i="4" s="1"/>
  <c r="AB87" i="4"/>
  <c r="AA87" i="4"/>
  <c r="M87" i="4" s="1"/>
  <c r="L87" i="4"/>
  <c r="AM142" i="4"/>
  <c r="AF383" i="9" l="1"/>
  <c r="AA383" i="9"/>
  <c r="Z383" i="9"/>
  <c r="U383" i="9"/>
  <c r="V383" i="9"/>
  <c r="AG383" i="9" s="1"/>
  <c r="W383" i="9"/>
  <c r="T383" i="9" s="1"/>
  <c r="AB383" i="9" s="1"/>
  <c r="AE87" i="4"/>
  <c r="T87" i="4"/>
  <c r="AQ87" i="4"/>
  <c r="O87" i="4"/>
  <c r="S87" i="4"/>
  <c r="AL143" i="4"/>
  <c r="R383" i="9" l="1"/>
  <c r="AD383" i="9"/>
  <c r="AE383" i="9"/>
  <c r="N383" i="9"/>
  <c r="AS383" i="9"/>
  <c r="P383" i="9"/>
  <c r="O383" i="9"/>
  <c r="Q383" i="9"/>
  <c r="AI383" i="9"/>
  <c r="AH383" i="9"/>
  <c r="AQ383" i="9"/>
  <c r="Y87" i="4"/>
  <c r="Z87" i="4"/>
  <c r="AS87" i="4"/>
  <c r="AP87" i="4"/>
  <c r="AO87" i="4" s="1"/>
  <c r="P87" i="4"/>
  <c r="AN143" i="4"/>
  <c r="AK144" i="4" s="1"/>
  <c r="AR87" i="4"/>
  <c r="N87" i="4"/>
  <c r="K88" i="4" s="1"/>
  <c r="AM143" i="4"/>
  <c r="X383" i="9" l="1"/>
  <c r="Y383" i="9"/>
  <c r="L383" i="9"/>
  <c r="AC383" i="9"/>
  <c r="AR383" i="9"/>
  <c r="M383" i="9"/>
  <c r="AP383" i="9"/>
  <c r="AO383" i="9" s="1"/>
  <c r="AT87" i="4"/>
  <c r="R88" i="4"/>
  <c r="AL144" i="4"/>
  <c r="AT383" i="9" l="1"/>
  <c r="AK384" i="9"/>
  <c r="AL384" i="9" s="1"/>
  <c r="AM384" i="9" s="1"/>
  <c r="K384" i="9"/>
  <c r="V88" i="4"/>
  <c r="AD88" i="4" s="1"/>
  <c r="U88" i="4"/>
  <c r="AN144" i="4"/>
  <c r="AK145" i="4" s="1"/>
  <c r="AB88" i="4"/>
  <c r="AA88" i="4"/>
  <c r="M88" i="4" s="1"/>
  <c r="AC88" i="4"/>
  <c r="Q88" i="4" s="1"/>
  <c r="L88" i="4"/>
  <c r="AM144" i="4"/>
  <c r="AN384" i="9" l="1"/>
  <c r="S384" i="9"/>
  <c r="AE88" i="4"/>
  <c r="O88" i="4"/>
  <c r="S88" i="4"/>
  <c r="T88" i="4"/>
  <c r="AQ88" i="4"/>
  <c r="AL145" i="4"/>
  <c r="AF384" i="9" l="1"/>
  <c r="AA384" i="9"/>
  <c r="Z384" i="9"/>
  <c r="U384" i="9"/>
  <c r="V384" i="9"/>
  <c r="AG384" i="9" s="1"/>
  <c r="W384" i="9"/>
  <c r="T384" i="9" s="1"/>
  <c r="AB384" i="9" s="1"/>
  <c r="Y88" i="4"/>
  <c r="Z88" i="4"/>
  <c r="AP88" i="4"/>
  <c r="AO88" i="4" s="1"/>
  <c r="AN145" i="4"/>
  <c r="AK146" i="4" s="1"/>
  <c r="AS88" i="4"/>
  <c r="P88" i="4"/>
  <c r="AM145" i="4"/>
  <c r="AR88" i="4"/>
  <c r="N88" i="4"/>
  <c r="K89" i="4" s="1"/>
  <c r="R384" i="9" l="1"/>
  <c r="AE384" i="9"/>
  <c r="AD384" i="9"/>
  <c r="P384" i="9"/>
  <c r="N384" i="9"/>
  <c r="AS384" i="9"/>
  <c r="O384" i="9"/>
  <c r="AH384" i="9"/>
  <c r="AI384" i="9"/>
  <c r="Q384" i="9"/>
  <c r="AT88" i="4"/>
  <c r="R89" i="4"/>
  <c r="AL146" i="4"/>
  <c r="X384" i="9" l="1"/>
  <c r="Y384" i="9"/>
  <c r="AQ384" i="9"/>
  <c r="AC384" i="9"/>
  <c r="L384" i="9"/>
  <c r="M384" i="9"/>
  <c r="AR384" i="9"/>
  <c r="AP384" i="9"/>
  <c r="AO384" i="9" s="1"/>
  <c r="V89" i="4"/>
  <c r="AD89" i="4" s="1"/>
  <c r="U89" i="4"/>
  <c r="AN146" i="4"/>
  <c r="AK147" i="4" s="1"/>
  <c r="AB89" i="4"/>
  <c r="AA89" i="4"/>
  <c r="M89" i="4" s="1"/>
  <c r="AC89" i="4"/>
  <c r="Q89" i="4" s="1"/>
  <c r="L89" i="4"/>
  <c r="AM146" i="4"/>
  <c r="AT384" i="9" l="1"/>
  <c r="AK385" i="9"/>
  <c r="AL385" i="9" s="1"/>
  <c r="AM385" i="9" s="1"/>
  <c r="K385" i="9"/>
  <c r="AE89" i="4"/>
  <c r="AQ89" i="4"/>
  <c r="T89" i="4"/>
  <c r="O89" i="4"/>
  <c r="S89" i="4"/>
  <c r="AL147" i="4"/>
  <c r="AN385" i="9" l="1"/>
  <c r="S385" i="9"/>
  <c r="Y89" i="4"/>
  <c r="Z89" i="4"/>
  <c r="AP89" i="4"/>
  <c r="AO89" i="4" s="1"/>
  <c r="AN147" i="4"/>
  <c r="AK148" i="4" s="1"/>
  <c r="AR89" i="4"/>
  <c r="N89" i="4"/>
  <c r="K90" i="4" s="1"/>
  <c r="P89" i="4"/>
  <c r="AS89" i="4"/>
  <c r="AM147" i="4"/>
  <c r="AF385" i="9" l="1"/>
  <c r="Z385" i="9"/>
  <c r="AA385" i="9"/>
  <c r="U385" i="9"/>
  <c r="V385" i="9"/>
  <c r="AG385" i="9" s="1"/>
  <c r="W385" i="9"/>
  <c r="T385" i="9" s="1"/>
  <c r="AB385" i="9" s="1"/>
  <c r="AT89" i="4"/>
  <c r="R90" i="4"/>
  <c r="AL148" i="4"/>
  <c r="R385" i="9" l="1"/>
  <c r="AE385" i="9"/>
  <c r="AD385" i="9"/>
  <c r="P385" i="9"/>
  <c r="O385" i="9"/>
  <c r="AS385" i="9"/>
  <c r="N385" i="9"/>
  <c r="AP385" i="9"/>
  <c r="AO385" i="9" s="1"/>
  <c r="AI385" i="9"/>
  <c r="AH385" i="9"/>
  <c r="Q385" i="9"/>
  <c r="U90" i="4"/>
  <c r="V90" i="4"/>
  <c r="AD90" i="4" s="1"/>
  <c r="AN148" i="4"/>
  <c r="AK149" i="4" s="1"/>
  <c r="AA90" i="4"/>
  <c r="M90" i="4" s="1"/>
  <c r="AB90" i="4"/>
  <c r="AC90" i="4"/>
  <c r="Q90" i="4" s="1"/>
  <c r="L90" i="4"/>
  <c r="AM148" i="4"/>
  <c r="Y385" i="9" l="1"/>
  <c r="X385" i="9"/>
  <c r="L385" i="9"/>
  <c r="AQ385" i="9"/>
  <c r="AC385" i="9"/>
  <c r="M385" i="9"/>
  <c r="AR385" i="9"/>
  <c r="AT385" i="9" s="1"/>
  <c r="AK386" i="9" s="1"/>
  <c r="AE90" i="4"/>
  <c r="T90" i="4"/>
  <c r="O90" i="4"/>
  <c r="S90" i="4"/>
  <c r="AQ90" i="4"/>
  <c r="AL149" i="4"/>
  <c r="AL386" i="9" l="1"/>
  <c r="AM386" i="9" s="1"/>
  <c r="AN386" i="9"/>
  <c r="K386" i="9"/>
  <c r="Y90" i="4"/>
  <c r="Z90" i="4"/>
  <c r="AP90" i="4"/>
  <c r="AO90" i="4" s="1"/>
  <c r="AN149" i="4"/>
  <c r="AK150" i="4" s="1"/>
  <c r="N90" i="4"/>
  <c r="K91" i="4" s="1"/>
  <c r="AR90" i="4"/>
  <c r="P90" i="4"/>
  <c r="AS90" i="4"/>
  <c r="AM149" i="4"/>
  <c r="S386" i="9" l="1"/>
  <c r="AT90" i="4"/>
  <c r="R91" i="4"/>
  <c r="AL150" i="4"/>
  <c r="AF386" i="9" l="1"/>
  <c r="Z386" i="9"/>
  <c r="AA386" i="9"/>
  <c r="U386" i="9"/>
  <c r="V386" i="9"/>
  <c r="AG386" i="9" s="1"/>
  <c r="W386" i="9"/>
  <c r="T386" i="9" s="1"/>
  <c r="AB386" i="9" s="1"/>
  <c r="V91" i="4"/>
  <c r="AD91" i="4" s="1"/>
  <c r="U91" i="4"/>
  <c r="AN150" i="4"/>
  <c r="AK151" i="4" s="1"/>
  <c r="AC91" i="4"/>
  <c r="Q91" i="4" s="1"/>
  <c r="AA91" i="4"/>
  <c r="M91" i="4" s="1"/>
  <c r="AB91" i="4"/>
  <c r="L91" i="4"/>
  <c r="AM150" i="4"/>
  <c r="R386" i="9" l="1"/>
  <c r="AE386" i="9"/>
  <c r="AD386" i="9"/>
  <c r="AS386" i="9"/>
  <c r="N386" i="9"/>
  <c r="O386" i="9"/>
  <c r="Q386" i="9"/>
  <c r="AH386" i="9"/>
  <c r="AI386" i="9"/>
  <c r="AC386" i="9"/>
  <c r="AQ386" i="9"/>
  <c r="P386" i="9"/>
  <c r="T91" i="4"/>
  <c r="AE91" i="4"/>
  <c r="AQ91" i="4"/>
  <c r="P91" i="4"/>
  <c r="AS91" i="4"/>
  <c r="O91" i="4"/>
  <c r="S91" i="4"/>
  <c r="AL151" i="4"/>
  <c r="Y386" i="9" l="1"/>
  <c r="X386" i="9"/>
  <c r="L386" i="9"/>
  <c r="AR386" i="9"/>
  <c r="M386" i="9"/>
  <c r="AP386" i="9"/>
  <c r="AO386" i="9" s="1"/>
  <c r="Y91" i="4"/>
  <c r="Z91" i="4"/>
  <c r="AP91" i="4"/>
  <c r="AO91" i="4" s="1"/>
  <c r="AT91" i="4" s="1"/>
  <c r="AN151" i="4"/>
  <c r="AK152" i="4" s="1"/>
  <c r="N91" i="4"/>
  <c r="K92" i="4" s="1"/>
  <c r="AR91" i="4"/>
  <c r="AM151" i="4"/>
  <c r="AT386" i="9" l="1"/>
  <c r="AK387" i="9" s="1"/>
  <c r="K387" i="9"/>
  <c r="R92" i="4"/>
  <c r="AL152" i="4"/>
  <c r="AN387" i="9" l="1"/>
  <c r="AL387" i="9"/>
  <c r="AM387" i="9" s="1"/>
  <c r="S387" i="9"/>
  <c r="V92" i="4"/>
  <c r="AD92" i="4" s="1"/>
  <c r="U92" i="4"/>
  <c r="AN152" i="4"/>
  <c r="AK153" i="4" s="1"/>
  <c r="AM152" i="4"/>
  <c r="AC92" i="4"/>
  <c r="Q92" i="4" s="1"/>
  <c r="AA92" i="4"/>
  <c r="M92" i="4" s="1"/>
  <c r="AB92" i="4"/>
  <c r="L92" i="4"/>
  <c r="AF387" i="9" l="1"/>
  <c r="AA387" i="9"/>
  <c r="Z387" i="9"/>
  <c r="U387" i="9"/>
  <c r="V387" i="9"/>
  <c r="AG387" i="9" s="1"/>
  <c r="W387" i="9"/>
  <c r="T387" i="9" s="1"/>
  <c r="AB387" i="9" s="1"/>
  <c r="AE92" i="4"/>
  <c r="T92" i="4"/>
  <c r="P92" i="4"/>
  <c r="AS92" i="4"/>
  <c r="O92" i="4"/>
  <c r="S92" i="4"/>
  <c r="AQ92" i="4"/>
  <c r="AL153" i="4"/>
  <c r="R387" i="9" l="1"/>
  <c r="AE387" i="9"/>
  <c r="AD387" i="9"/>
  <c r="AI387" i="9"/>
  <c r="Q387" i="9"/>
  <c r="AH387" i="9"/>
  <c r="O387" i="9"/>
  <c r="P387" i="9"/>
  <c r="AQ387" i="9"/>
  <c r="Y92" i="4"/>
  <c r="Z92" i="4"/>
  <c r="AP92" i="4"/>
  <c r="AO92" i="4" s="1"/>
  <c r="AT92" i="4" s="1"/>
  <c r="AN153" i="4"/>
  <c r="AK154" i="4" s="1"/>
  <c r="N92" i="4"/>
  <c r="K93" i="4" s="1"/>
  <c r="AR92" i="4"/>
  <c r="AM153" i="4"/>
  <c r="Y387" i="9" l="1"/>
  <c r="X387" i="9"/>
  <c r="L387" i="9"/>
  <c r="AS387" i="9"/>
  <c r="N387" i="9"/>
  <c r="AC387" i="9"/>
  <c r="M387" i="9"/>
  <c r="AR387" i="9"/>
  <c r="AP387" i="9"/>
  <c r="AO387" i="9" s="1"/>
  <c r="R93" i="4"/>
  <c r="AL154" i="4"/>
  <c r="AT387" i="9" l="1"/>
  <c r="AK388" i="9" s="1"/>
  <c r="K388" i="9"/>
  <c r="V93" i="4"/>
  <c r="AD93" i="4" s="1"/>
  <c r="U93" i="4"/>
  <c r="AN154" i="4"/>
  <c r="AK155" i="4" s="1"/>
  <c r="AM154" i="4"/>
  <c r="AB93" i="4"/>
  <c r="AA93" i="4"/>
  <c r="M93" i="4" s="1"/>
  <c r="AC93" i="4"/>
  <c r="Q93" i="4" s="1"/>
  <c r="L93" i="4"/>
  <c r="AN388" i="9" l="1"/>
  <c r="AL388" i="9"/>
  <c r="AM388" i="9" s="1"/>
  <c r="S388" i="9"/>
  <c r="AE93" i="4"/>
  <c r="S93" i="4"/>
  <c r="AP93" i="4"/>
  <c r="AO93" i="4" s="1"/>
  <c r="AQ93" i="4"/>
  <c r="T93" i="4"/>
  <c r="O93" i="4"/>
  <c r="AL155" i="4"/>
  <c r="AA388" i="9" l="1"/>
  <c r="AF388" i="9"/>
  <c r="Z388" i="9"/>
  <c r="U388" i="9"/>
  <c r="V388" i="9"/>
  <c r="AG388" i="9" s="1"/>
  <c r="W388" i="9"/>
  <c r="T388" i="9" s="1"/>
  <c r="AB388" i="9" s="1"/>
  <c r="Y93" i="4"/>
  <c r="Z93" i="4"/>
  <c r="AN155" i="4"/>
  <c r="AK156" i="4" s="1"/>
  <c r="N93" i="4"/>
  <c r="K94" i="4" s="1"/>
  <c r="AR93" i="4"/>
  <c r="P93" i="4"/>
  <c r="AS93" i="4"/>
  <c r="AT93" i="4" s="1"/>
  <c r="AM155" i="4"/>
  <c r="R388" i="9" l="1"/>
  <c r="AE388" i="9"/>
  <c r="AD388" i="9"/>
  <c r="P388" i="9"/>
  <c r="AP388" i="9"/>
  <c r="AO388" i="9" s="1"/>
  <c r="O388" i="9"/>
  <c r="AQ388" i="9"/>
  <c r="N388" i="9"/>
  <c r="AS388" i="9"/>
  <c r="AH388" i="9"/>
  <c r="AI388" i="9"/>
  <c r="Q388" i="9"/>
  <c r="R94" i="4"/>
  <c r="AL156" i="4"/>
  <c r="X388" i="9" l="1"/>
  <c r="Y388" i="9"/>
  <c r="L388" i="9"/>
  <c r="AC388" i="9"/>
  <c r="M388" i="9"/>
  <c r="AR388" i="9"/>
  <c r="AT388" i="9" s="1"/>
  <c r="AK389" i="9" s="1"/>
  <c r="V94" i="4"/>
  <c r="AD94" i="4" s="1"/>
  <c r="U94" i="4"/>
  <c r="AN156" i="4"/>
  <c r="AK157" i="4" s="1"/>
  <c r="AC94" i="4"/>
  <c r="Q94" i="4" s="1"/>
  <c r="AA94" i="4"/>
  <c r="M94" i="4" s="1"/>
  <c r="AB94" i="4"/>
  <c r="L94" i="4"/>
  <c r="AM156" i="4"/>
  <c r="K389" i="9" l="1"/>
  <c r="AL389" i="9"/>
  <c r="AM389" i="9" s="1"/>
  <c r="AN389" i="9"/>
  <c r="T94" i="4"/>
  <c r="AE94" i="4"/>
  <c r="S94" i="4"/>
  <c r="AP94" i="4" s="1"/>
  <c r="AO94" i="4" s="1"/>
  <c r="AQ94" i="4"/>
  <c r="AS94" i="4"/>
  <c r="P94" i="4"/>
  <c r="O94" i="4"/>
  <c r="AL157" i="4"/>
  <c r="S389" i="9" l="1"/>
  <c r="Y94" i="4"/>
  <c r="Z94" i="4"/>
  <c r="AT94" i="4"/>
  <c r="AM157" i="4"/>
  <c r="AN157" i="4"/>
  <c r="AK158" i="4" s="1"/>
  <c r="AR94" i="4"/>
  <c r="N94" i="4"/>
  <c r="K95" i="4" s="1"/>
  <c r="AF389" i="9" l="1"/>
  <c r="AA389" i="9"/>
  <c r="Z389" i="9"/>
  <c r="U389" i="9"/>
  <c r="V389" i="9"/>
  <c r="AG389" i="9" s="1"/>
  <c r="W389" i="9"/>
  <c r="T389" i="9" s="1"/>
  <c r="AB389" i="9" s="1"/>
  <c r="R95" i="4"/>
  <c r="AL158" i="4"/>
  <c r="R389" i="9" l="1"/>
  <c r="AD389" i="9"/>
  <c r="AE389" i="9"/>
  <c r="AS389" i="9"/>
  <c r="N389" i="9"/>
  <c r="O389" i="9"/>
  <c r="P389" i="9"/>
  <c r="AQ389" i="9"/>
  <c r="AP389" i="9"/>
  <c r="AO389" i="9" s="1"/>
  <c r="AC389" i="9"/>
  <c r="AH389" i="9"/>
  <c r="Q389" i="9"/>
  <c r="AI389" i="9"/>
  <c r="AD95" i="4"/>
  <c r="V95" i="4"/>
  <c r="U95" i="4"/>
  <c r="AM158" i="4"/>
  <c r="AN158" i="4"/>
  <c r="AK159" i="4" s="1"/>
  <c r="AC95" i="4"/>
  <c r="Q95" i="4" s="1"/>
  <c r="AB95" i="4"/>
  <c r="AA95" i="4"/>
  <c r="M95" i="4" s="1"/>
  <c r="L95" i="4"/>
  <c r="Y389" i="9" l="1"/>
  <c r="X389" i="9"/>
  <c r="L389" i="9"/>
  <c r="M389" i="9"/>
  <c r="AR389" i="9"/>
  <c r="AT389" i="9" s="1"/>
  <c r="AK390" i="9" s="1"/>
  <c r="T95" i="4"/>
  <c r="AE95" i="4"/>
  <c r="S95" i="4"/>
  <c r="AP95" i="4" s="1"/>
  <c r="AO95" i="4" s="1"/>
  <c r="O95" i="4"/>
  <c r="AS95" i="4"/>
  <c r="P95" i="4"/>
  <c r="AQ95" i="4"/>
  <c r="AL159" i="4"/>
  <c r="K390" i="9" l="1"/>
  <c r="AL390" i="9"/>
  <c r="AM390" i="9" s="1"/>
  <c r="AN390" i="9"/>
  <c r="Y95" i="4"/>
  <c r="Z95" i="4"/>
  <c r="AT95" i="4"/>
  <c r="AM159" i="4"/>
  <c r="AN159" i="4"/>
  <c r="AK160" i="4" s="1"/>
  <c r="N95" i="4"/>
  <c r="K96" i="4" s="1"/>
  <c r="AR95" i="4"/>
  <c r="S390" i="9" l="1"/>
  <c r="AL160" i="4"/>
  <c r="R96" i="4"/>
  <c r="AF390" i="9" l="1"/>
  <c r="Z390" i="9"/>
  <c r="AA390" i="9"/>
  <c r="U390" i="9"/>
  <c r="V390" i="9"/>
  <c r="AG390" i="9" s="1"/>
  <c r="W390" i="9"/>
  <c r="T390" i="9" s="1"/>
  <c r="AB390" i="9" s="1"/>
  <c r="AD96" i="4"/>
  <c r="V96" i="4"/>
  <c r="U96" i="4"/>
  <c r="AM160" i="4"/>
  <c r="AN160" i="4"/>
  <c r="AA96" i="4"/>
  <c r="M96" i="4" s="1"/>
  <c r="AB96" i="4"/>
  <c r="AC96" i="4"/>
  <c r="Q96" i="4" s="1"/>
  <c r="L96" i="4"/>
  <c r="R390" i="9" l="1"/>
  <c r="AE390" i="9"/>
  <c r="AD390" i="9"/>
  <c r="Q390" i="9"/>
  <c r="AI390" i="9"/>
  <c r="AH390" i="9"/>
  <c r="O390" i="9"/>
  <c r="AQ390" i="9"/>
  <c r="AP390" i="9"/>
  <c r="AO390" i="9" s="1"/>
  <c r="P390" i="9"/>
  <c r="AE96" i="4"/>
  <c r="S96" i="4"/>
  <c r="AP96" i="4"/>
  <c r="AO96" i="4" s="1"/>
  <c r="AK161" i="4"/>
  <c r="AL161" i="4" s="1"/>
  <c r="AQ96" i="4"/>
  <c r="O96" i="4"/>
  <c r="T96" i="4"/>
  <c r="Y390" i="9" l="1"/>
  <c r="X390" i="9"/>
  <c r="L390" i="9"/>
  <c r="AS390" i="9"/>
  <c r="N390" i="9"/>
  <c r="AC390" i="9"/>
  <c r="AR390" i="9"/>
  <c r="AT390" i="9" s="1"/>
  <c r="AK391" i="9" s="1"/>
  <c r="M390" i="9"/>
  <c r="Y96" i="4"/>
  <c r="Z96" i="4"/>
  <c r="AN161" i="4"/>
  <c r="AK162" i="4" s="1"/>
  <c r="AL162" i="4" s="1"/>
  <c r="AM161" i="4"/>
  <c r="P96" i="4"/>
  <c r="AS96" i="4"/>
  <c r="AT96" i="4" s="1"/>
  <c r="N96" i="4"/>
  <c r="K97" i="4" s="1"/>
  <c r="AR96" i="4"/>
  <c r="K391" i="9" l="1"/>
  <c r="AL391" i="9"/>
  <c r="AM391" i="9" s="1"/>
  <c r="AN391" i="9"/>
  <c r="AN162" i="4"/>
  <c r="AK163" i="4" s="1"/>
  <c r="AL163" i="4" s="1"/>
  <c r="AM162" i="4"/>
  <c r="R97" i="4"/>
  <c r="S391" i="9" l="1"/>
  <c r="AD97" i="4"/>
  <c r="V97" i="4"/>
  <c r="U97" i="4"/>
  <c r="AM163" i="4"/>
  <c r="AN163" i="4"/>
  <c r="AK164" i="4" s="1"/>
  <c r="AB97" i="4"/>
  <c r="AC97" i="4"/>
  <c r="Q97" i="4" s="1"/>
  <c r="AA97" i="4"/>
  <c r="M97" i="4" s="1"/>
  <c r="L97" i="4"/>
  <c r="AF391" i="9" l="1"/>
  <c r="AA391" i="9"/>
  <c r="Z391" i="9"/>
  <c r="U391" i="9"/>
  <c r="V391" i="9"/>
  <c r="AG391" i="9" s="1"/>
  <c r="W391" i="9"/>
  <c r="T391" i="9" s="1"/>
  <c r="AB391" i="9" s="1"/>
  <c r="AE97" i="4"/>
  <c r="S97" i="4"/>
  <c r="AP97" i="4"/>
  <c r="AO97" i="4" s="1"/>
  <c r="T97" i="4"/>
  <c r="AQ97" i="4"/>
  <c r="AL164" i="4"/>
  <c r="O97" i="4"/>
  <c r="AM164" i="4"/>
  <c r="R391" i="9" l="1"/>
  <c r="AD391" i="9"/>
  <c r="AE391" i="9"/>
  <c r="Q391" i="9"/>
  <c r="AI391" i="9"/>
  <c r="AH391" i="9"/>
  <c r="P391" i="9"/>
  <c r="O391" i="9"/>
  <c r="AQ391" i="9"/>
  <c r="Y97" i="4"/>
  <c r="Z97" i="4"/>
  <c r="P97" i="4"/>
  <c r="AS97" i="4"/>
  <c r="AT97" i="4" s="1"/>
  <c r="N97" i="4"/>
  <c r="K98" i="4" s="1"/>
  <c r="AR97" i="4"/>
  <c r="AN164" i="4"/>
  <c r="AK165" i="4" s="1"/>
  <c r="Y391" i="9" l="1"/>
  <c r="X391" i="9"/>
  <c r="L391" i="9"/>
  <c r="AR391" i="9"/>
  <c r="M391" i="9"/>
  <c r="N391" i="9"/>
  <c r="AS391" i="9"/>
  <c r="AC391" i="9"/>
  <c r="AP391" i="9"/>
  <c r="AO391" i="9" s="1"/>
  <c r="AN165" i="4"/>
  <c r="AK166" i="4" s="1"/>
  <c r="R98" i="4"/>
  <c r="AT391" i="9" l="1"/>
  <c r="AK392" i="9" s="1"/>
  <c r="K392" i="9"/>
  <c r="AD98" i="4"/>
  <c r="V98" i="4"/>
  <c r="U98" i="4"/>
  <c r="AL166" i="4"/>
  <c r="AB98" i="4"/>
  <c r="AA98" i="4"/>
  <c r="M98" i="4" s="1"/>
  <c r="AC98" i="4"/>
  <c r="Q98" i="4" s="1"/>
  <c r="L98" i="4"/>
  <c r="AL165" i="4"/>
  <c r="AM165" i="4"/>
  <c r="AM166" i="4" s="1"/>
  <c r="AL392" i="9" l="1"/>
  <c r="AM392" i="9" s="1"/>
  <c r="AN392" i="9"/>
  <c r="S392" i="9"/>
  <c r="AE98" i="4"/>
  <c r="S98" i="4"/>
  <c r="AP98" i="4"/>
  <c r="AO98" i="4" s="1"/>
  <c r="AN166" i="4"/>
  <c r="AK167" i="4" s="1"/>
  <c r="AL167" i="4" s="1"/>
  <c r="AQ98" i="4"/>
  <c r="T98" i="4"/>
  <c r="O98" i="4"/>
  <c r="AF392" i="9" l="1"/>
  <c r="AA392" i="9"/>
  <c r="Z392" i="9"/>
  <c r="U392" i="9"/>
  <c r="V392" i="9"/>
  <c r="AG392" i="9" s="1"/>
  <c r="W392" i="9"/>
  <c r="T392" i="9" s="1"/>
  <c r="AB392" i="9" s="1"/>
  <c r="Y98" i="4"/>
  <c r="Z98" i="4"/>
  <c r="N98" i="4"/>
  <c r="K99" i="4" s="1"/>
  <c r="AR98" i="4"/>
  <c r="P98" i="4"/>
  <c r="AS98" i="4"/>
  <c r="AT98" i="4" s="1"/>
  <c r="AM167" i="4"/>
  <c r="AN167" i="4"/>
  <c r="AK168" i="4" s="1"/>
  <c r="R392" i="9" l="1"/>
  <c r="AD392" i="9"/>
  <c r="AE392" i="9"/>
  <c r="P392" i="9"/>
  <c r="AP392" i="9"/>
  <c r="AO392" i="9" s="1"/>
  <c r="Q392" i="9"/>
  <c r="AI392" i="9"/>
  <c r="AH392" i="9"/>
  <c r="O392" i="9"/>
  <c r="AL168" i="4"/>
  <c r="R99" i="4"/>
  <c r="Y392" i="9" l="1"/>
  <c r="X392" i="9"/>
  <c r="AQ392" i="9"/>
  <c r="L392" i="9"/>
  <c r="M392" i="9"/>
  <c r="AR392" i="9"/>
  <c r="N392" i="9"/>
  <c r="AS392" i="9"/>
  <c r="AC392" i="9"/>
  <c r="AD99" i="4"/>
  <c r="V99" i="4"/>
  <c r="U99" i="4"/>
  <c r="AM168" i="4"/>
  <c r="AN168" i="4"/>
  <c r="AK169" i="4" s="1"/>
  <c r="AB99" i="4"/>
  <c r="AC99" i="4"/>
  <c r="Q99" i="4" s="1"/>
  <c r="AA99" i="4"/>
  <c r="M99" i="4" s="1"/>
  <c r="L99" i="4"/>
  <c r="AT392" i="9" l="1"/>
  <c r="AK393" i="9" s="1"/>
  <c r="K393" i="9"/>
  <c r="AE99" i="4"/>
  <c r="AL169" i="4"/>
  <c r="AM169" i="4"/>
  <c r="AN169" i="4"/>
  <c r="AQ99" i="4"/>
  <c r="T99" i="4"/>
  <c r="O99" i="4"/>
  <c r="S99" i="4"/>
  <c r="AL393" i="9" l="1"/>
  <c r="AM393" i="9" s="1"/>
  <c r="AN393" i="9"/>
  <c r="S393" i="9"/>
  <c r="Y99" i="4"/>
  <c r="Z99" i="4"/>
  <c r="AP99" i="4"/>
  <c r="AO99" i="4" s="1"/>
  <c r="AK170" i="4"/>
  <c r="AL170" i="4" s="1"/>
  <c r="N99" i="4"/>
  <c r="K100" i="4" s="1"/>
  <c r="AR99" i="4"/>
  <c r="P99" i="4"/>
  <c r="AS99" i="4"/>
  <c r="AT99" i="4" s="1"/>
  <c r="AN170" i="4"/>
  <c r="AK171" i="4" s="1"/>
  <c r="AM170" i="4"/>
  <c r="AA393" i="9" l="1"/>
  <c r="Z393" i="9"/>
  <c r="AF393" i="9"/>
  <c r="U393" i="9"/>
  <c r="V393" i="9"/>
  <c r="AG393" i="9" s="1"/>
  <c r="W393" i="9"/>
  <c r="T393" i="9" s="1"/>
  <c r="AB393" i="9" s="1"/>
  <c r="AL171" i="4"/>
  <c r="R100" i="4"/>
  <c r="R393" i="9" l="1"/>
  <c r="AE393" i="9"/>
  <c r="AD393" i="9"/>
  <c r="Q393" i="9"/>
  <c r="AI393" i="9"/>
  <c r="AH393" i="9"/>
  <c r="P393" i="9"/>
  <c r="O393" i="9"/>
  <c r="AQ393" i="9"/>
  <c r="AD100" i="4"/>
  <c r="V100" i="4"/>
  <c r="U100" i="4"/>
  <c r="AA100" i="4"/>
  <c r="M100" i="4" s="1"/>
  <c r="AC100" i="4"/>
  <c r="Q100" i="4" s="1"/>
  <c r="AB100" i="4"/>
  <c r="L100" i="4"/>
  <c r="AN171" i="4"/>
  <c r="AK172" i="4" s="1"/>
  <c r="AM171" i="4"/>
  <c r="Y393" i="9" l="1"/>
  <c r="X393" i="9"/>
  <c r="L393" i="9"/>
  <c r="N393" i="9"/>
  <c r="AS393" i="9"/>
  <c r="AC393" i="9"/>
  <c r="AR393" i="9"/>
  <c r="M393" i="9"/>
  <c r="AP393" i="9"/>
  <c r="AO393" i="9" s="1"/>
  <c r="AE100" i="4"/>
  <c r="T100" i="4"/>
  <c r="AL172" i="4"/>
  <c r="O100" i="4"/>
  <c r="S100" i="4"/>
  <c r="AQ100" i="4"/>
  <c r="AT393" i="9" l="1"/>
  <c r="AK394" i="9"/>
  <c r="AL394" i="9" s="1"/>
  <c r="AM394" i="9" s="1"/>
  <c r="K394" i="9"/>
  <c r="Y100" i="4"/>
  <c r="Z100" i="4"/>
  <c r="AS100" i="4"/>
  <c r="P100" i="4"/>
  <c r="AP100" i="4"/>
  <c r="AO100" i="4" s="1"/>
  <c r="AR100" i="4"/>
  <c r="N100" i="4"/>
  <c r="K101" i="4" s="1"/>
  <c r="AN172" i="4"/>
  <c r="AK173" i="4" s="1"/>
  <c r="AM172" i="4"/>
  <c r="S394" i="9" l="1"/>
  <c r="AN394" i="9"/>
  <c r="AT100" i="4"/>
  <c r="R101" i="4"/>
  <c r="AL173" i="4"/>
  <c r="AF394" i="9" l="1"/>
  <c r="AA394" i="9"/>
  <c r="Z394" i="9"/>
  <c r="U394" i="9"/>
  <c r="V394" i="9"/>
  <c r="AG394" i="9" s="1"/>
  <c r="W394" i="9"/>
  <c r="T394" i="9" s="1"/>
  <c r="AB394" i="9" s="1"/>
  <c r="AD101" i="4"/>
  <c r="V101" i="4"/>
  <c r="U101" i="4"/>
  <c r="AN173" i="4"/>
  <c r="AK174" i="4" s="1"/>
  <c r="AM173" i="4"/>
  <c r="AB101" i="4"/>
  <c r="AA101" i="4"/>
  <c r="M101" i="4" s="1"/>
  <c r="AC101" i="4"/>
  <c r="Q101" i="4" s="1"/>
  <c r="L101" i="4"/>
  <c r="R394" i="9" l="1"/>
  <c r="AE394" i="9"/>
  <c r="AD394" i="9"/>
  <c r="N394" i="9"/>
  <c r="AS394" i="9"/>
  <c r="P394" i="9"/>
  <c r="AI394" i="9"/>
  <c r="AH394" i="9"/>
  <c r="Q394" i="9"/>
  <c r="O394" i="9"/>
  <c r="AQ394" i="9"/>
  <c r="AC394" i="9"/>
  <c r="AE101" i="4"/>
  <c r="O101" i="4"/>
  <c r="S101" i="4"/>
  <c r="AQ101" i="4"/>
  <c r="T101" i="4"/>
  <c r="AL174" i="4"/>
  <c r="Y394" i="9" l="1"/>
  <c r="X394" i="9"/>
  <c r="L394" i="9"/>
  <c r="M394" i="9"/>
  <c r="AR394" i="9"/>
  <c r="AP394" i="9"/>
  <c r="AO394" i="9" s="1"/>
  <c r="Y101" i="4"/>
  <c r="Z101" i="4"/>
  <c r="AP101" i="4"/>
  <c r="AO101" i="4" s="1"/>
  <c r="AN174" i="4"/>
  <c r="AK175" i="4" s="1"/>
  <c r="AS101" i="4"/>
  <c r="AT101" i="4" s="1"/>
  <c r="P101" i="4"/>
  <c r="N101" i="4"/>
  <c r="K102" i="4" s="1"/>
  <c r="AR101" i="4"/>
  <c r="AM174" i="4"/>
  <c r="AT394" i="9" l="1"/>
  <c r="AK395" i="9" s="1"/>
  <c r="K395" i="9"/>
  <c r="R102" i="4"/>
  <c r="AL175" i="4"/>
  <c r="AN395" i="9" l="1"/>
  <c r="AL395" i="9"/>
  <c r="AM395" i="9" s="1"/>
  <c r="S395" i="9"/>
  <c r="AD102" i="4"/>
  <c r="U102" i="4"/>
  <c r="V102" i="4"/>
  <c r="AN175" i="4"/>
  <c r="AK176" i="4" s="1"/>
  <c r="AM175" i="4"/>
  <c r="AB102" i="4"/>
  <c r="AA102" i="4"/>
  <c r="M102" i="4" s="1"/>
  <c r="AC102" i="4"/>
  <c r="Q102" i="4" s="1"/>
  <c r="L102" i="4"/>
  <c r="AF395" i="9" l="1"/>
  <c r="Z395" i="9"/>
  <c r="AA395" i="9"/>
  <c r="U395" i="9"/>
  <c r="V395" i="9"/>
  <c r="AG395" i="9" s="1"/>
  <c r="W395" i="9"/>
  <c r="T395" i="9" s="1"/>
  <c r="AB395" i="9" s="1"/>
  <c r="AE102" i="4"/>
  <c r="AQ102" i="4"/>
  <c r="O102" i="4"/>
  <c r="S102" i="4"/>
  <c r="T102" i="4"/>
  <c r="AL176" i="4"/>
  <c r="R395" i="9" l="1"/>
  <c r="AD395" i="9"/>
  <c r="AE395" i="9"/>
  <c r="N395" i="9"/>
  <c r="AS395" i="9"/>
  <c r="AQ395" i="9"/>
  <c r="P395" i="9"/>
  <c r="O395" i="9"/>
  <c r="AC395" i="9"/>
  <c r="AI395" i="9"/>
  <c r="AH395" i="9"/>
  <c r="Q395" i="9"/>
  <c r="Y102" i="4"/>
  <c r="Z102" i="4"/>
  <c r="AP102" i="4"/>
  <c r="AO102" i="4" s="1"/>
  <c r="AN176" i="4"/>
  <c r="AK177" i="4" s="1"/>
  <c r="AS102" i="4"/>
  <c r="AT102" i="4" s="1"/>
  <c r="P102" i="4"/>
  <c r="N102" i="4"/>
  <c r="K103" i="4" s="1"/>
  <c r="AR102" i="4"/>
  <c r="AM176" i="4"/>
  <c r="Y395" i="9" l="1"/>
  <c r="X395" i="9"/>
  <c r="L395" i="9"/>
  <c r="M395" i="9"/>
  <c r="AR395" i="9"/>
  <c r="AP395" i="9"/>
  <c r="AO395" i="9" s="1"/>
  <c r="R103" i="4"/>
  <c r="AL177" i="4"/>
  <c r="AT395" i="9" l="1"/>
  <c r="AK396" i="9" s="1"/>
  <c r="K396" i="9"/>
  <c r="AD103" i="4"/>
  <c r="V103" i="4"/>
  <c r="U103" i="4"/>
  <c r="AN177" i="4"/>
  <c r="AK178" i="4" s="1"/>
  <c r="AC103" i="4"/>
  <c r="Q103" i="4" s="1"/>
  <c r="AA103" i="4"/>
  <c r="M103" i="4" s="1"/>
  <c r="AB103" i="4"/>
  <c r="L103" i="4"/>
  <c r="AM177" i="4"/>
  <c r="AN396" i="9" l="1"/>
  <c r="AL396" i="9"/>
  <c r="AM396" i="9" s="1"/>
  <c r="S396" i="9"/>
  <c r="AE103" i="4"/>
  <c r="O103" i="4"/>
  <c r="S103" i="4"/>
  <c r="AQ103" i="4"/>
  <c r="T103" i="4"/>
  <c r="AL178" i="4"/>
  <c r="AF396" i="9" l="1"/>
  <c r="AA396" i="9"/>
  <c r="Z396" i="9"/>
  <c r="U396" i="9"/>
  <c r="V396" i="9"/>
  <c r="AG396" i="9" s="1"/>
  <c r="W396" i="9"/>
  <c r="T396" i="9" s="1"/>
  <c r="AB396" i="9" s="1"/>
  <c r="Y103" i="4"/>
  <c r="Z103" i="4"/>
  <c r="AP103" i="4"/>
  <c r="AO103" i="4" s="1"/>
  <c r="AN178" i="4"/>
  <c r="AK179" i="4" s="1"/>
  <c r="P103" i="4"/>
  <c r="AS103" i="4"/>
  <c r="AT103" i="4" s="1"/>
  <c r="N103" i="4"/>
  <c r="K104" i="4" s="1"/>
  <c r="AR103" i="4"/>
  <c r="AM178" i="4"/>
  <c r="R396" i="9" l="1"/>
  <c r="AE396" i="9"/>
  <c r="AD396" i="9"/>
  <c r="N396" i="9"/>
  <c r="AS396" i="9"/>
  <c r="O396" i="9"/>
  <c r="AH396" i="9"/>
  <c r="Q396" i="9"/>
  <c r="AI396" i="9"/>
  <c r="AC396" i="9"/>
  <c r="P396" i="9"/>
  <c r="R104" i="4"/>
  <c r="AL179" i="4"/>
  <c r="Y396" i="9" l="1"/>
  <c r="X396" i="9"/>
  <c r="L396" i="9"/>
  <c r="AQ396" i="9"/>
  <c r="M396" i="9"/>
  <c r="AR396" i="9"/>
  <c r="AP396" i="9"/>
  <c r="AO396" i="9" s="1"/>
  <c r="AD104" i="4"/>
  <c r="V104" i="4"/>
  <c r="U104" i="4"/>
  <c r="AN179" i="4"/>
  <c r="AK180" i="4" s="1"/>
  <c r="AC104" i="4"/>
  <c r="Q104" i="4" s="1"/>
  <c r="AA104" i="4"/>
  <c r="M104" i="4" s="1"/>
  <c r="AB104" i="4"/>
  <c r="L104" i="4"/>
  <c r="AM179" i="4"/>
  <c r="AT396" i="9" l="1"/>
  <c r="AK397" i="9" s="1"/>
  <c r="K397" i="9"/>
  <c r="T104" i="4"/>
  <c r="AE104" i="4"/>
  <c r="AS104" i="4"/>
  <c r="P104" i="4"/>
  <c r="O104" i="4"/>
  <c r="S104" i="4"/>
  <c r="AQ104" i="4"/>
  <c r="AL180" i="4"/>
  <c r="AN397" i="9" l="1"/>
  <c r="AL397" i="9"/>
  <c r="AM397" i="9" s="1"/>
  <c r="S397" i="9"/>
  <c r="Y104" i="4"/>
  <c r="Z104" i="4"/>
  <c r="AP104" i="4"/>
  <c r="AO104" i="4" s="1"/>
  <c r="AT104" i="4" s="1"/>
  <c r="AN180" i="4"/>
  <c r="AK181" i="4" s="1"/>
  <c r="N104" i="4"/>
  <c r="K105" i="4" s="1"/>
  <c r="AR104" i="4"/>
  <c r="AM180" i="4"/>
  <c r="AF397" i="9" l="1"/>
  <c r="Z397" i="9"/>
  <c r="AA397" i="9"/>
  <c r="U397" i="9"/>
  <c r="V397" i="9"/>
  <c r="AG397" i="9" s="1"/>
  <c r="W397" i="9"/>
  <c r="T397" i="9" s="1"/>
  <c r="AB397" i="9" s="1"/>
  <c r="R105" i="4"/>
  <c r="AL181" i="4"/>
  <c r="R397" i="9" l="1"/>
  <c r="AE397" i="9"/>
  <c r="AD397" i="9"/>
  <c r="O397" i="9"/>
  <c r="Q397" i="9"/>
  <c r="AI397" i="9"/>
  <c r="AH397" i="9"/>
  <c r="AS397" i="9"/>
  <c r="N397" i="9"/>
  <c r="P397" i="9"/>
  <c r="AD105" i="4"/>
  <c r="V105" i="4"/>
  <c r="U105" i="4"/>
  <c r="AN181" i="4"/>
  <c r="AK182" i="4" s="1"/>
  <c r="AB105" i="4"/>
  <c r="AC105" i="4"/>
  <c r="Q105" i="4" s="1"/>
  <c r="AA105" i="4"/>
  <c r="M105" i="4" s="1"/>
  <c r="L105" i="4"/>
  <c r="AM181" i="4"/>
  <c r="Y397" i="9" l="1"/>
  <c r="X397" i="9"/>
  <c r="AC397" i="9"/>
  <c r="L397" i="9"/>
  <c r="AQ397" i="9"/>
  <c r="M397" i="9"/>
  <c r="AR397" i="9"/>
  <c r="AP397" i="9"/>
  <c r="AO397" i="9" s="1"/>
  <c r="AE105" i="4"/>
  <c r="O105" i="4"/>
  <c r="S105" i="4"/>
  <c r="T105" i="4"/>
  <c r="AQ105" i="4"/>
  <c r="AL182" i="4"/>
  <c r="AT397" i="9" l="1"/>
  <c r="AK398" i="9"/>
  <c r="AL398" i="9" s="1"/>
  <c r="AM398" i="9" s="1"/>
  <c r="K398" i="9"/>
  <c r="Y105" i="4"/>
  <c r="Z105" i="4"/>
  <c r="AP105" i="4"/>
  <c r="AO105" i="4" s="1"/>
  <c r="AN182" i="4"/>
  <c r="AK183" i="4" s="1"/>
  <c r="P105" i="4"/>
  <c r="AS105" i="4"/>
  <c r="AT105" i="4" s="1"/>
  <c r="AM182" i="4"/>
  <c r="N105" i="4"/>
  <c r="K106" i="4" s="1"/>
  <c r="AR105" i="4"/>
  <c r="AN398" i="9" l="1"/>
  <c r="S398" i="9"/>
  <c r="R106" i="4"/>
  <c r="AL183" i="4"/>
  <c r="AF398" i="9" l="1"/>
  <c r="AA398" i="9"/>
  <c r="Z398" i="9"/>
  <c r="U398" i="9"/>
  <c r="V398" i="9"/>
  <c r="AG398" i="9" s="1"/>
  <c r="W398" i="9"/>
  <c r="T398" i="9" s="1"/>
  <c r="AB398" i="9" s="1"/>
  <c r="AD106" i="4"/>
  <c r="U106" i="4"/>
  <c r="V106" i="4"/>
  <c r="AN183" i="4"/>
  <c r="AK184" i="4" s="1"/>
  <c r="AB106" i="4"/>
  <c r="AA106" i="4"/>
  <c r="M106" i="4" s="1"/>
  <c r="AC106" i="4"/>
  <c r="Q106" i="4" s="1"/>
  <c r="L106" i="4"/>
  <c r="AM183" i="4"/>
  <c r="R398" i="9" l="1"/>
  <c r="AE398" i="9"/>
  <c r="AD398" i="9"/>
  <c r="N398" i="9"/>
  <c r="AS398" i="9"/>
  <c r="O398" i="9"/>
  <c r="P398" i="9"/>
  <c r="AC398" i="9"/>
  <c r="AP398" i="9"/>
  <c r="AO398" i="9" s="1"/>
  <c r="Q398" i="9"/>
  <c r="AI398" i="9"/>
  <c r="AH398" i="9"/>
  <c r="AE106" i="4"/>
  <c r="O106" i="4"/>
  <c r="S106" i="4"/>
  <c r="T106" i="4"/>
  <c r="AQ106" i="4"/>
  <c r="AL184" i="4"/>
  <c r="Y398" i="9" l="1"/>
  <c r="X398" i="9"/>
  <c r="L398" i="9"/>
  <c r="AQ398" i="9"/>
  <c r="AR398" i="9"/>
  <c r="AT398" i="9" s="1"/>
  <c r="AK399" i="9" s="1"/>
  <c r="AL399" i="9" s="1"/>
  <c r="AM399" i="9" s="1"/>
  <c r="M398" i="9"/>
  <c r="Y106" i="4"/>
  <c r="Z106" i="4"/>
  <c r="AP106" i="4"/>
  <c r="AO106" i="4" s="1"/>
  <c r="AN184" i="4"/>
  <c r="AK185" i="4" s="1"/>
  <c r="AS106" i="4"/>
  <c r="AT106" i="4" s="1"/>
  <c r="P106" i="4"/>
  <c r="N106" i="4"/>
  <c r="K107" i="4" s="1"/>
  <c r="AR106" i="4"/>
  <c r="AM184" i="4"/>
  <c r="AN399" i="9" l="1"/>
  <c r="K399" i="9"/>
  <c r="R107" i="4"/>
  <c r="AL185" i="4"/>
  <c r="S399" i="9" l="1"/>
  <c r="AD107" i="4"/>
  <c r="V107" i="4"/>
  <c r="U107" i="4"/>
  <c r="AN185" i="4"/>
  <c r="AK186" i="4" s="1"/>
  <c r="AM185" i="4"/>
  <c r="AA107" i="4"/>
  <c r="M107" i="4" s="1"/>
  <c r="AB107" i="4"/>
  <c r="AC107" i="4"/>
  <c r="Q107" i="4" s="1"/>
  <c r="L107" i="4"/>
  <c r="AF399" i="9" l="1"/>
  <c r="AA399" i="9"/>
  <c r="Z399" i="9"/>
  <c r="U399" i="9"/>
  <c r="V399" i="9"/>
  <c r="AG399" i="9" s="1"/>
  <c r="W399" i="9"/>
  <c r="T399" i="9" s="1"/>
  <c r="AB399" i="9" s="1"/>
  <c r="AE107" i="4"/>
  <c r="O107" i="4"/>
  <c r="S107" i="4"/>
  <c r="T107" i="4"/>
  <c r="AQ107" i="4"/>
  <c r="AL186" i="4"/>
  <c r="R399" i="9" l="1"/>
  <c r="AE399" i="9"/>
  <c r="AD399" i="9"/>
  <c r="AI399" i="9"/>
  <c r="Q399" i="9"/>
  <c r="AH399" i="9"/>
  <c r="O399" i="9"/>
  <c r="P399" i="9"/>
  <c r="AP399" i="9"/>
  <c r="AO399" i="9" s="1"/>
  <c r="AQ399" i="9"/>
  <c r="Y107" i="4"/>
  <c r="Z107" i="4"/>
  <c r="AP107" i="4"/>
  <c r="AO107" i="4" s="1"/>
  <c r="AN186" i="4"/>
  <c r="AK187" i="4" s="1"/>
  <c r="P107" i="4"/>
  <c r="AS107" i="4"/>
  <c r="AT107" i="4" s="1"/>
  <c r="AM186" i="4"/>
  <c r="N107" i="4"/>
  <c r="K108" i="4" s="1"/>
  <c r="AR107" i="4"/>
  <c r="Y399" i="9" l="1"/>
  <c r="X399" i="9"/>
  <c r="L399" i="9"/>
  <c r="AS399" i="9"/>
  <c r="N399" i="9"/>
  <c r="AC399" i="9"/>
  <c r="M399" i="9"/>
  <c r="AR399" i="9"/>
  <c r="AT399" i="9" s="1"/>
  <c r="AK400" i="9" s="1"/>
  <c r="R108" i="4"/>
  <c r="AL187" i="4"/>
  <c r="K400" i="9" l="1"/>
  <c r="AL400" i="9"/>
  <c r="AM400" i="9" s="1"/>
  <c r="AN400" i="9"/>
  <c r="AD108" i="4"/>
  <c r="V108" i="4"/>
  <c r="U108" i="4"/>
  <c r="AN187" i="4"/>
  <c r="AK188" i="4" s="1"/>
  <c r="AC108" i="4"/>
  <c r="Q108" i="4" s="1"/>
  <c r="AA108" i="4"/>
  <c r="M108" i="4" s="1"/>
  <c r="AB108" i="4"/>
  <c r="L108" i="4"/>
  <c r="AM187" i="4"/>
  <c r="S400" i="9" l="1"/>
  <c r="AE108" i="4"/>
  <c r="T108" i="4"/>
  <c r="O108" i="4"/>
  <c r="S108" i="4"/>
  <c r="P108" i="4"/>
  <c r="AS108" i="4"/>
  <c r="AQ108" i="4"/>
  <c r="AL188" i="4"/>
  <c r="AF400" i="9" l="1"/>
  <c r="AA400" i="9"/>
  <c r="Z400" i="9"/>
  <c r="U400" i="9"/>
  <c r="V400" i="9"/>
  <c r="AG400" i="9" s="1"/>
  <c r="W400" i="9"/>
  <c r="T400" i="9" s="1"/>
  <c r="AB400" i="9" s="1"/>
  <c r="Y108" i="4"/>
  <c r="Z108" i="4"/>
  <c r="AP108" i="4"/>
  <c r="AO108" i="4" s="1"/>
  <c r="AT108" i="4" s="1"/>
  <c r="AN188" i="4"/>
  <c r="AK189" i="4" s="1"/>
  <c r="AM188" i="4"/>
  <c r="AR108" i="4"/>
  <c r="N108" i="4"/>
  <c r="K109" i="4" s="1"/>
  <c r="R400" i="9" l="1"/>
  <c r="AE400" i="9"/>
  <c r="AD400" i="9"/>
  <c r="P400" i="9"/>
  <c r="AP400" i="9"/>
  <c r="AO400" i="9" s="1"/>
  <c r="O400" i="9"/>
  <c r="AQ400" i="9"/>
  <c r="N400" i="9"/>
  <c r="AS400" i="9"/>
  <c r="AH400" i="9"/>
  <c r="AI400" i="9"/>
  <c r="Q400" i="9"/>
  <c r="R109" i="4"/>
  <c r="AL189" i="4"/>
  <c r="Y400" i="9" l="1"/>
  <c r="X400" i="9"/>
  <c r="L400" i="9"/>
  <c r="AC400" i="9"/>
  <c r="M400" i="9"/>
  <c r="AR400" i="9"/>
  <c r="AT400" i="9" s="1"/>
  <c r="AK401" i="9" s="1"/>
  <c r="AD109" i="4"/>
  <c r="V109" i="4"/>
  <c r="U109" i="4"/>
  <c r="AN189" i="4"/>
  <c r="AK190" i="4" s="1"/>
  <c r="AA109" i="4"/>
  <c r="M109" i="4" s="1"/>
  <c r="AC109" i="4"/>
  <c r="Q109" i="4" s="1"/>
  <c r="AB109" i="4"/>
  <c r="L109" i="4"/>
  <c r="AM189" i="4"/>
  <c r="K401" i="9" l="1"/>
  <c r="AL401" i="9"/>
  <c r="AM401" i="9" s="1"/>
  <c r="AN401" i="9"/>
  <c r="AE109" i="4"/>
  <c r="AQ109" i="4"/>
  <c r="T109" i="4"/>
  <c r="O109" i="4"/>
  <c r="S109" i="4"/>
  <c r="AL190" i="4"/>
  <c r="S401" i="9" l="1"/>
  <c r="Y109" i="4"/>
  <c r="Z109" i="4"/>
  <c r="AP109" i="4"/>
  <c r="AO109" i="4" s="1"/>
  <c r="AN190" i="4"/>
  <c r="AK191" i="4" s="1"/>
  <c r="AS109" i="4"/>
  <c r="P109" i="4"/>
  <c r="N109" i="4"/>
  <c r="K110" i="4" s="1"/>
  <c r="AR109" i="4"/>
  <c r="AM190" i="4"/>
  <c r="AF401" i="9" l="1"/>
  <c r="AA401" i="9"/>
  <c r="Z401" i="9"/>
  <c r="U401" i="9"/>
  <c r="V401" i="9"/>
  <c r="AG401" i="9" s="1"/>
  <c r="W401" i="9"/>
  <c r="T401" i="9" s="1"/>
  <c r="AB401" i="9" s="1"/>
  <c r="AT109" i="4"/>
  <c r="R110" i="4"/>
  <c r="AL191" i="4"/>
  <c r="R401" i="9" l="1"/>
  <c r="AE401" i="9"/>
  <c r="AD401" i="9"/>
  <c r="AS401" i="9"/>
  <c r="N401" i="9"/>
  <c r="O401" i="9"/>
  <c r="AQ401" i="9"/>
  <c r="P401" i="9"/>
  <c r="AC401" i="9"/>
  <c r="AH401" i="9"/>
  <c r="Q401" i="9"/>
  <c r="AI401" i="9"/>
  <c r="AD110" i="4"/>
  <c r="V110" i="4"/>
  <c r="U110" i="4"/>
  <c r="AN191" i="4"/>
  <c r="AK192" i="4" s="1"/>
  <c r="AC110" i="4"/>
  <c r="Q110" i="4" s="1"/>
  <c r="AA110" i="4"/>
  <c r="M110" i="4" s="1"/>
  <c r="AB110" i="4"/>
  <c r="L110" i="4"/>
  <c r="AM191" i="4"/>
  <c r="Y401" i="9" l="1"/>
  <c r="X401" i="9"/>
  <c r="L401" i="9"/>
  <c r="M401" i="9"/>
  <c r="AR401" i="9"/>
  <c r="AP401" i="9"/>
  <c r="AO401" i="9" s="1"/>
  <c r="T110" i="4"/>
  <c r="AE110" i="4"/>
  <c r="P110" i="4"/>
  <c r="AS110" i="4"/>
  <c r="O110" i="4"/>
  <c r="S110" i="4"/>
  <c r="AQ110" i="4"/>
  <c r="AL192" i="4"/>
  <c r="AT401" i="9" l="1"/>
  <c r="AK402" i="9"/>
  <c r="AL402" i="9" s="1"/>
  <c r="AM402" i="9" s="1"/>
  <c r="K402" i="9"/>
  <c r="Y110" i="4"/>
  <c r="Z110" i="4"/>
  <c r="AP110" i="4"/>
  <c r="AO110" i="4" s="1"/>
  <c r="AT110" i="4" s="1"/>
  <c r="AR110" i="4"/>
  <c r="N110" i="4"/>
  <c r="K111" i="4" s="1"/>
  <c r="AN192" i="4"/>
  <c r="AK193" i="4" s="1"/>
  <c r="AM192" i="4"/>
  <c r="AN402" i="9" l="1"/>
  <c r="S402" i="9"/>
  <c r="AL193" i="4"/>
  <c r="R111" i="4"/>
  <c r="AF402" i="9" l="1"/>
  <c r="AA402" i="9"/>
  <c r="Z402" i="9"/>
  <c r="U402" i="9"/>
  <c r="V402" i="9"/>
  <c r="AG402" i="9" s="1"/>
  <c r="W402" i="9"/>
  <c r="T402" i="9" s="1"/>
  <c r="AB402" i="9" s="1"/>
  <c r="AD111" i="4"/>
  <c r="V111" i="4"/>
  <c r="U111" i="4"/>
  <c r="AM193" i="4"/>
  <c r="AN193" i="4"/>
  <c r="AK194" i="4" s="1"/>
  <c r="AL194" i="4" s="1"/>
  <c r="AB111" i="4"/>
  <c r="AC111" i="4"/>
  <c r="Q111" i="4" s="1"/>
  <c r="AA111" i="4"/>
  <c r="M111" i="4" s="1"/>
  <c r="L111" i="4"/>
  <c r="R402" i="9" l="1"/>
  <c r="AE402" i="9"/>
  <c r="AD402" i="9"/>
  <c r="O402" i="9"/>
  <c r="AQ402" i="9"/>
  <c r="Q402" i="9"/>
  <c r="AI402" i="9"/>
  <c r="AH402" i="9"/>
  <c r="P402" i="9"/>
  <c r="AE111" i="4"/>
  <c r="AQ111" i="4"/>
  <c r="AM194" i="4"/>
  <c r="AN194" i="4"/>
  <c r="AK195" i="4" s="1"/>
  <c r="O111" i="4"/>
  <c r="S111" i="4"/>
  <c r="T111" i="4"/>
  <c r="X402" i="9" l="1"/>
  <c r="Y402" i="9"/>
  <c r="L402" i="9"/>
  <c r="AS402" i="9"/>
  <c r="N402" i="9"/>
  <c r="AC402" i="9"/>
  <c r="AR402" i="9"/>
  <c r="M402" i="9"/>
  <c r="AP402" i="9"/>
  <c r="AO402" i="9" s="1"/>
  <c r="Y111" i="4"/>
  <c r="Z111" i="4"/>
  <c r="AP111" i="4"/>
  <c r="AO111" i="4" s="1"/>
  <c r="N111" i="4"/>
  <c r="K112" i="4" s="1"/>
  <c r="AR111" i="4"/>
  <c r="AS111" i="4"/>
  <c r="P111" i="4"/>
  <c r="AL195" i="4"/>
  <c r="AT402" i="9" l="1"/>
  <c r="AK403" i="9" s="1"/>
  <c r="K403" i="9"/>
  <c r="AT111" i="4"/>
  <c r="AM195" i="4"/>
  <c r="AN195" i="4"/>
  <c r="AK196" i="4" s="1"/>
  <c r="R112" i="4"/>
  <c r="AN403" i="9" l="1"/>
  <c r="AL403" i="9"/>
  <c r="AM403" i="9" s="1"/>
  <c r="S403" i="9"/>
  <c r="AD112" i="4"/>
  <c r="V112" i="4"/>
  <c r="U112" i="4"/>
  <c r="AL196" i="4"/>
  <c r="AB112" i="4"/>
  <c r="AA112" i="4"/>
  <c r="M112" i="4" s="1"/>
  <c r="AC112" i="4"/>
  <c r="Q112" i="4" s="1"/>
  <c r="L112" i="4"/>
  <c r="AM196" i="4"/>
  <c r="AF403" i="9" l="1"/>
  <c r="AA403" i="9"/>
  <c r="Z403" i="9"/>
  <c r="U403" i="9"/>
  <c r="V403" i="9"/>
  <c r="AG403" i="9" s="1"/>
  <c r="W403" i="9"/>
  <c r="T403" i="9" s="1"/>
  <c r="AB403" i="9" s="1"/>
  <c r="AE112" i="4"/>
  <c r="O112" i="4"/>
  <c r="S112" i="4"/>
  <c r="AN196" i="4"/>
  <c r="AK197" i="4" s="1"/>
  <c r="AQ112" i="4"/>
  <c r="T112" i="4"/>
  <c r="R403" i="9" l="1"/>
  <c r="AD403" i="9"/>
  <c r="AE403" i="9"/>
  <c r="N403" i="9"/>
  <c r="AS403" i="9"/>
  <c r="AC403" i="9"/>
  <c r="Q403" i="9"/>
  <c r="AI403" i="9"/>
  <c r="AH403" i="9"/>
  <c r="P403" i="9"/>
  <c r="AP403" i="9"/>
  <c r="AO403" i="9" s="1"/>
  <c r="O403" i="9"/>
  <c r="AQ403" i="9"/>
  <c r="Y112" i="4"/>
  <c r="Z112" i="4"/>
  <c r="AP112" i="4"/>
  <c r="AO112" i="4" s="1"/>
  <c r="AN197" i="4"/>
  <c r="AK198" i="4" s="1"/>
  <c r="P112" i="4"/>
  <c r="AS112" i="4"/>
  <c r="AT112" i="4" s="1"/>
  <c r="N112" i="4"/>
  <c r="K113" i="4" s="1"/>
  <c r="AR112" i="4"/>
  <c r="X403" i="9" l="1"/>
  <c r="Y403" i="9"/>
  <c r="L403" i="9"/>
  <c r="AR403" i="9"/>
  <c r="AT403" i="9" s="1"/>
  <c r="AK404" i="9" s="1"/>
  <c r="AL404" i="9" s="1"/>
  <c r="AM404" i="9" s="1"/>
  <c r="M403" i="9"/>
  <c r="R113" i="4"/>
  <c r="AL198" i="4"/>
  <c r="AL197" i="4"/>
  <c r="AM197" i="4"/>
  <c r="AN404" i="9" l="1"/>
  <c r="K404" i="9"/>
  <c r="AD113" i="4"/>
  <c r="V113" i="4"/>
  <c r="U113" i="4"/>
  <c r="AM198" i="4"/>
  <c r="AN198" i="4"/>
  <c r="AK199" i="4" s="1"/>
  <c r="AA113" i="4"/>
  <c r="M113" i="4" s="1"/>
  <c r="AB113" i="4"/>
  <c r="AC113" i="4"/>
  <c r="Q113" i="4" s="1"/>
  <c r="L113" i="4"/>
  <c r="S404" i="9" l="1"/>
  <c r="AE113" i="4"/>
  <c r="T113" i="4"/>
  <c r="O113" i="4"/>
  <c r="S113" i="4"/>
  <c r="AQ113" i="4"/>
  <c r="AF404" i="9" l="1"/>
  <c r="AA404" i="9"/>
  <c r="Z404" i="9"/>
  <c r="U404" i="9"/>
  <c r="V404" i="9"/>
  <c r="AG404" i="9" s="1"/>
  <c r="W404" i="9"/>
  <c r="T404" i="9" s="1"/>
  <c r="AB404" i="9" s="1"/>
  <c r="Y113" i="4"/>
  <c r="Z113" i="4"/>
  <c r="AP113" i="4"/>
  <c r="AO113" i="4" s="1"/>
  <c r="AL199" i="4"/>
  <c r="AM199" i="4"/>
  <c r="AN199" i="4"/>
  <c r="AK200" i="4" s="1"/>
  <c r="N113" i="4"/>
  <c r="K114" i="4" s="1"/>
  <c r="AR113" i="4"/>
  <c r="P113" i="4"/>
  <c r="AS113" i="4"/>
  <c r="AT113" i="4" s="1"/>
  <c r="R404" i="9" l="1"/>
  <c r="AE404" i="9"/>
  <c r="AD404" i="9"/>
  <c r="L404" i="9"/>
  <c r="O404" i="9"/>
  <c r="AQ404" i="9"/>
  <c r="P404" i="9"/>
  <c r="Q404" i="9"/>
  <c r="AI404" i="9"/>
  <c r="AH404" i="9"/>
  <c r="R114" i="4"/>
  <c r="AL200" i="4"/>
  <c r="Y404" i="9" l="1"/>
  <c r="X404" i="9"/>
  <c r="M404" i="9"/>
  <c r="AR404" i="9"/>
  <c r="AP404" i="9"/>
  <c r="AO404" i="9" s="1"/>
  <c r="N404" i="9"/>
  <c r="AS404" i="9"/>
  <c r="AC404" i="9"/>
  <c r="AD114" i="4"/>
  <c r="V114" i="4"/>
  <c r="U114" i="4"/>
  <c r="AM200" i="4"/>
  <c r="AN200" i="4"/>
  <c r="AK201" i="4" s="1"/>
  <c r="AC114" i="4"/>
  <c r="Q114" i="4" s="1"/>
  <c r="AB114" i="4"/>
  <c r="AA114" i="4"/>
  <c r="M114" i="4" s="1"/>
  <c r="L114" i="4"/>
  <c r="AT404" i="9" l="1"/>
  <c r="AK405" i="9"/>
  <c r="AL405" i="9" s="1"/>
  <c r="AM405" i="9" s="1"/>
  <c r="K405" i="9"/>
  <c r="AE114" i="4"/>
  <c r="T114" i="4"/>
  <c r="O114" i="4"/>
  <c r="S114" i="4"/>
  <c r="AQ114" i="4"/>
  <c r="AN405" i="9" l="1"/>
  <c r="S405" i="9"/>
  <c r="Y114" i="4"/>
  <c r="Z114" i="4"/>
  <c r="AP114" i="4"/>
  <c r="AO114" i="4" s="1"/>
  <c r="AL201" i="4"/>
  <c r="AM201" i="4"/>
  <c r="N114" i="4"/>
  <c r="K115" i="4" s="1"/>
  <c r="AR114" i="4"/>
  <c r="AN201" i="4"/>
  <c r="AK202" i="4" s="1"/>
  <c r="AS114" i="4"/>
  <c r="AT114" i="4" s="1"/>
  <c r="P114" i="4"/>
  <c r="AF405" i="9" l="1"/>
  <c r="AA405" i="9"/>
  <c r="Z405" i="9"/>
  <c r="U405" i="9"/>
  <c r="V405" i="9"/>
  <c r="AG405" i="9" s="1"/>
  <c r="W405" i="9"/>
  <c r="T405" i="9" s="1"/>
  <c r="AB405" i="9" s="1"/>
  <c r="AL202" i="4"/>
  <c r="R115" i="4"/>
  <c r="AM202" i="4"/>
  <c r="R405" i="9" l="1"/>
  <c r="AE405" i="9"/>
  <c r="AD405" i="9"/>
  <c r="Q405" i="9"/>
  <c r="AI405" i="9"/>
  <c r="AH405" i="9"/>
  <c r="P405" i="9"/>
  <c r="O405" i="9"/>
  <c r="AQ405" i="9"/>
  <c r="AD115" i="4"/>
  <c r="V115" i="4"/>
  <c r="U115" i="4"/>
  <c r="AN202" i="4"/>
  <c r="AK203" i="4" s="1"/>
  <c r="AL203" i="4" s="1"/>
  <c r="AB115" i="4"/>
  <c r="AC115" i="4"/>
  <c r="Q115" i="4" s="1"/>
  <c r="AA115" i="4"/>
  <c r="M115" i="4" s="1"/>
  <c r="L115" i="4"/>
  <c r="Y405" i="9" l="1"/>
  <c r="X405" i="9"/>
  <c r="L405" i="9"/>
  <c r="N405" i="9"/>
  <c r="AS405" i="9"/>
  <c r="AC405" i="9"/>
  <c r="AR405" i="9"/>
  <c r="M405" i="9"/>
  <c r="AP405" i="9"/>
  <c r="AO405" i="9" s="1"/>
  <c r="AE115" i="4"/>
  <c r="AM203" i="4"/>
  <c r="AN203" i="4"/>
  <c r="AK204" i="4" s="1"/>
  <c r="AQ115" i="4"/>
  <c r="T115" i="4"/>
  <c r="O115" i="4"/>
  <c r="S115" i="4"/>
  <c r="AT405" i="9" l="1"/>
  <c r="AK406" i="9"/>
  <c r="AL406" i="9" s="1"/>
  <c r="AM406" i="9" s="1"/>
  <c r="K406" i="9"/>
  <c r="Y115" i="4"/>
  <c r="Z115" i="4"/>
  <c r="AP115" i="4"/>
  <c r="AO115" i="4" s="1"/>
  <c r="N115" i="4"/>
  <c r="K116" i="4" s="1"/>
  <c r="AR115" i="4"/>
  <c r="AS115" i="4"/>
  <c r="AT115" i="4" s="1"/>
  <c r="P115" i="4"/>
  <c r="AL204" i="4"/>
  <c r="S406" i="9" l="1"/>
  <c r="AN406" i="9"/>
  <c r="AN204" i="4"/>
  <c r="AK205" i="4" s="1"/>
  <c r="AM204" i="4"/>
  <c r="R116" i="4"/>
  <c r="AF406" i="9" l="1"/>
  <c r="AA406" i="9"/>
  <c r="Z406" i="9"/>
  <c r="U406" i="9"/>
  <c r="V406" i="9"/>
  <c r="AG406" i="9" s="1"/>
  <c r="W406" i="9"/>
  <c r="T406" i="9" s="1"/>
  <c r="AB406" i="9" s="1"/>
  <c r="AD116" i="4"/>
  <c r="V116" i="4"/>
  <c r="U116" i="4"/>
  <c r="AB116" i="4"/>
  <c r="AA116" i="4"/>
  <c r="M116" i="4" s="1"/>
  <c r="AC116" i="4"/>
  <c r="Q116" i="4" s="1"/>
  <c r="L116" i="4"/>
  <c r="AL205" i="4"/>
  <c r="R406" i="9" l="1"/>
  <c r="AE406" i="9"/>
  <c r="AD406" i="9"/>
  <c r="N406" i="9"/>
  <c r="AS406" i="9"/>
  <c r="P406" i="9"/>
  <c r="AI406" i="9"/>
  <c r="AH406" i="9"/>
  <c r="Q406" i="9"/>
  <c r="O406" i="9"/>
  <c r="AQ406" i="9"/>
  <c r="AC406" i="9"/>
  <c r="AE116" i="4"/>
  <c r="T116" i="4"/>
  <c r="AN205" i="4"/>
  <c r="AK206" i="4" s="1"/>
  <c r="AM205" i="4"/>
  <c r="P116" i="4"/>
  <c r="AS116" i="4"/>
  <c r="AQ116" i="4"/>
  <c r="O116" i="4"/>
  <c r="S116" i="4"/>
  <c r="Y406" i="9" l="1"/>
  <c r="X406" i="9"/>
  <c r="L406" i="9"/>
  <c r="M406" i="9"/>
  <c r="AR406" i="9"/>
  <c r="AP406" i="9"/>
  <c r="AO406" i="9" s="1"/>
  <c r="Y116" i="4"/>
  <c r="Z116" i="4"/>
  <c r="AP116" i="4"/>
  <c r="AO116" i="4" s="1"/>
  <c r="AT116" i="4" s="1"/>
  <c r="N116" i="4"/>
  <c r="K117" i="4" s="1"/>
  <c r="AR116" i="4"/>
  <c r="AL206" i="4"/>
  <c r="AT406" i="9" l="1"/>
  <c r="AK407" i="9" s="1"/>
  <c r="K407" i="9"/>
  <c r="AN206" i="4"/>
  <c r="AK207" i="4" s="1"/>
  <c r="R117" i="4"/>
  <c r="AM206" i="4"/>
  <c r="AN407" i="9" l="1"/>
  <c r="AL407" i="9"/>
  <c r="AM407" i="9" s="1"/>
  <c r="S407" i="9"/>
  <c r="AD117" i="4"/>
  <c r="V117" i="4"/>
  <c r="U117" i="4"/>
  <c r="AC117" i="4"/>
  <c r="Q117" i="4" s="1"/>
  <c r="AB117" i="4"/>
  <c r="AA117" i="4"/>
  <c r="M117" i="4" s="1"/>
  <c r="L117" i="4"/>
  <c r="AL207" i="4"/>
  <c r="AF407" i="9" l="1"/>
  <c r="Z407" i="9"/>
  <c r="AA407" i="9"/>
  <c r="U407" i="9"/>
  <c r="V407" i="9"/>
  <c r="AG407" i="9" s="1"/>
  <c r="W407" i="9"/>
  <c r="T407" i="9" s="1"/>
  <c r="AB407" i="9" s="1"/>
  <c r="T117" i="4"/>
  <c r="AE117" i="4"/>
  <c r="O117" i="4"/>
  <c r="S117" i="4"/>
  <c r="AN207" i="4"/>
  <c r="AK208" i="4" s="1"/>
  <c r="AM207" i="4"/>
  <c r="P117" i="4"/>
  <c r="AS117" i="4"/>
  <c r="AQ117" i="4"/>
  <c r="R407" i="9" l="1"/>
  <c r="AE407" i="9"/>
  <c r="AD407" i="9"/>
  <c r="N407" i="9"/>
  <c r="AS407" i="9"/>
  <c r="P407" i="9"/>
  <c r="O407" i="9"/>
  <c r="AQ407" i="9"/>
  <c r="AC407" i="9"/>
  <c r="AI407" i="9"/>
  <c r="AH407" i="9"/>
  <c r="Q407" i="9"/>
  <c r="Y117" i="4"/>
  <c r="Z117" i="4"/>
  <c r="AP117" i="4"/>
  <c r="AO117" i="4" s="1"/>
  <c r="AT117" i="4" s="1"/>
  <c r="AL208" i="4"/>
  <c r="N117" i="4"/>
  <c r="K118" i="4" s="1"/>
  <c r="AR117" i="4"/>
  <c r="Y407" i="9" l="1"/>
  <c r="X407" i="9"/>
  <c r="L407" i="9"/>
  <c r="M407" i="9"/>
  <c r="AR407" i="9"/>
  <c r="AP407" i="9"/>
  <c r="AO407" i="9" s="1"/>
  <c r="R118" i="4"/>
  <c r="AN208" i="4"/>
  <c r="AK209" i="4" s="1"/>
  <c r="AM208" i="4"/>
  <c r="AT407" i="9" l="1"/>
  <c r="AK408" i="9" s="1"/>
  <c r="K408" i="9"/>
  <c r="AD118" i="4"/>
  <c r="U118" i="4"/>
  <c r="V118" i="4"/>
  <c r="AL209" i="4"/>
  <c r="AC118" i="4"/>
  <c r="Q118" i="4" s="1"/>
  <c r="AB118" i="4"/>
  <c r="AA118" i="4"/>
  <c r="M118" i="4" s="1"/>
  <c r="L118" i="4"/>
  <c r="AL408" i="9" l="1"/>
  <c r="AM408" i="9" s="1"/>
  <c r="AN408" i="9"/>
  <c r="S408" i="9"/>
  <c r="AE118" i="4"/>
  <c r="T118" i="4"/>
  <c r="O118" i="4"/>
  <c r="S118" i="4"/>
  <c r="AN209" i="4"/>
  <c r="AK210" i="4" s="1"/>
  <c r="P118" i="4"/>
  <c r="AS118" i="4"/>
  <c r="AQ118" i="4"/>
  <c r="AM209" i="4"/>
  <c r="AF408" i="9" l="1"/>
  <c r="Z408" i="9"/>
  <c r="AA408" i="9"/>
  <c r="U408" i="9"/>
  <c r="V408" i="9"/>
  <c r="AG408" i="9" s="1"/>
  <c r="W408" i="9"/>
  <c r="T408" i="9" s="1"/>
  <c r="AB408" i="9" s="1"/>
  <c r="Y118" i="4"/>
  <c r="Z118" i="4"/>
  <c r="AP118" i="4"/>
  <c r="AO118" i="4" s="1"/>
  <c r="AT118" i="4" s="1"/>
  <c r="AR118" i="4"/>
  <c r="N118" i="4"/>
  <c r="K119" i="4" s="1"/>
  <c r="AL210" i="4"/>
  <c r="R408" i="9" l="1"/>
  <c r="AE408" i="9"/>
  <c r="AD408" i="9"/>
  <c r="N408" i="9"/>
  <c r="AS408" i="9"/>
  <c r="O408" i="9"/>
  <c r="AH408" i="9"/>
  <c r="Q408" i="9"/>
  <c r="AI408" i="9"/>
  <c r="P408" i="9"/>
  <c r="AN210" i="4"/>
  <c r="AK211" i="4" s="1"/>
  <c r="R119" i="4"/>
  <c r="AM210" i="4"/>
  <c r="Y408" i="9" l="1"/>
  <c r="X408" i="9"/>
  <c r="L408" i="9"/>
  <c r="AQ408" i="9"/>
  <c r="AC408" i="9"/>
  <c r="M408" i="9"/>
  <c r="AR408" i="9"/>
  <c r="AP408" i="9"/>
  <c r="AO408" i="9" s="1"/>
  <c r="AD119" i="4"/>
  <c r="V119" i="4"/>
  <c r="U119" i="4"/>
  <c r="AA119" i="4"/>
  <c r="M119" i="4" s="1"/>
  <c r="AB119" i="4"/>
  <c r="AC119" i="4"/>
  <c r="Q119" i="4" s="1"/>
  <c r="L119" i="4"/>
  <c r="AL211" i="4"/>
  <c r="AT408" i="9" l="1"/>
  <c r="AK409" i="9" s="1"/>
  <c r="K409" i="9"/>
  <c r="AE119" i="4"/>
  <c r="AQ119" i="4"/>
  <c r="AN211" i="4"/>
  <c r="AK212" i="4" s="1"/>
  <c r="O119" i="4"/>
  <c r="S119" i="4"/>
  <c r="AM211" i="4"/>
  <c r="T119" i="4"/>
  <c r="AL409" i="9" l="1"/>
  <c r="AM409" i="9" s="1"/>
  <c r="AN409" i="9"/>
  <c r="S409" i="9"/>
  <c r="Y119" i="4"/>
  <c r="Z119" i="4"/>
  <c r="AP119" i="4"/>
  <c r="AO119" i="4" s="1"/>
  <c r="P119" i="4"/>
  <c r="AS119" i="4"/>
  <c r="AT119" i="4" s="1"/>
  <c r="N119" i="4"/>
  <c r="K120" i="4" s="1"/>
  <c r="AR119" i="4"/>
  <c r="AL212" i="4"/>
  <c r="AF409" i="9" l="1"/>
  <c r="Z409" i="9"/>
  <c r="AA409" i="9"/>
  <c r="U409" i="9"/>
  <c r="V409" i="9"/>
  <c r="AG409" i="9" s="1"/>
  <c r="W409" i="9"/>
  <c r="T409" i="9" s="1"/>
  <c r="AB409" i="9" s="1"/>
  <c r="AM212" i="4"/>
  <c r="AN212" i="4"/>
  <c r="AK213" i="4" s="1"/>
  <c r="R120" i="4"/>
  <c r="R409" i="9" l="1"/>
  <c r="AD409" i="9"/>
  <c r="AE409" i="9"/>
  <c r="O409" i="9"/>
  <c r="Q409" i="9"/>
  <c r="AI409" i="9"/>
  <c r="AH409" i="9"/>
  <c r="AS409" i="9"/>
  <c r="N409" i="9"/>
  <c r="P409" i="9"/>
  <c r="AD120" i="4"/>
  <c r="V120" i="4"/>
  <c r="U120" i="4"/>
  <c r="AL213" i="4"/>
  <c r="AA120" i="4"/>
  <c r="M120" i="4" s="1"/>
  <c r="AC120" i="4"/>
  <c r="Q120" i="4" s="1"/>
  <c r="AB120" i="4"/>
  <c r="L120" i="4"/>
  <c r="AM213" i="4"/>
  <c r="Y409" i="9" l="1"/>
  <c r="X409" i="9"/>
  <c r="L409" i="9"/>
  <c r="AQ409" i="9"/>
  <c r="AC409" i="9"/>
  <c r="M409" i="9"/>
  <c r="AR409" i="9"/>
  <c r="AP409" i="9"/>
  <c r="AO409" i="9" s="1"/>
  <c r="AE120" i="4"/>
  <c r="AQ120" i="4"/>
  <c r="AN213" i="4"/>
  <c r="O120" i="4"/>
  <c r="S120" i="4"/>
  <c r="T120" i="4"/>
  <c r="AT409" i="9" l="1"/>
  <c r="AK410" i="9" s="1"/>
  <c r="K410" i="9"/>
  <c r="Y120" i="4"/>
  <c r="Z120" i="4"/>
  <c r="AP120" i="4"/>
  <c r="AO120" i="4" s="1"/>
  <c r="AK214" i="4"/>
  <c r="AL214" i="4" s="1"/>
  <c r="AS120" i="4"/>
  <c r="AT120" i="4" s="1"/>
  <c r="P120" i="4"/>
  <c r="AR120" i="4"/>
  <c r="N120" i="4"/>
  <c r="K121" i="4" s="1"/>
  <c r="AN214" i="4"/>
  <c r="AK215" i="4" s="1"/>
  <c r="AM214" i="4"/>
  <c r="AN410" i="9" l="1"/>
  <c r="AL410" i="9"/>
  <c r="AM410" i="9" s="1"/>
  <c r="S410" i="9"/>
  <c r="AL215" i="4"/>
  <c r="R121" i="4"/>
  <c r="AA410" i="9" l="1"/>
  <c r="Z410" i="9"/>
  <c r="AF410" i="9"/>
  <c r="U410" i="9"/>
  <c r="V410" i="9"/>
  <c r="AG410" i="9" s="1"/>
  <c r="W410" i="9"/>
  <c r="T410" i="9" s="1"/>
  <c r="AD121" i="4"/>
  <c r="V121" i="4"/>
  <c r="U121" i="4"/>
  <c r="AN215" i="4"/>
  <c r="AK216" i="4" s="1"/>
  <c r="AL216" i="4" s="1"/>
  <c r="AC121" i="4"/>
  <c r="Q121" i="4" s="1"/>
  <c r="AA121" i="4"/>
  <c r="M121" i="4" s="1"/>
  <c r="AB121" i="4"/>
  <c r="L121" i="4"/>
  <c r="AM215" i="4"/>
  <c r="AB410" i="9" l="1"/>
  <c r="R410" i="9"/>
  <c r="AE410" i="9"/>
  <c r="AD410" i="9"/>
  <c r="O410" i="9"/>
  <c r="P410" i="9"/>
  <c r="N410" i="9"/>
  <c r="AS410" i="9"/>
  <c r="AP410" i="9"/>
  <c r="AO410" i="9" s="1"/>
  <c r="Q410" i="9"/>
  <c r="AI410" i="9"/>
  <c r="AH410" i="9"/>
  <c r="T121" i="4"/>
  <c r="AM216" i="4"/>
  <c r="AE121" i="4"/>
  <c r="AN216" i="4"/>
  <c r="AK217" i="4" s="1"/>
  <c r="AL217" i="4" s="1"/>
  <c r="AS121" i="4"/>
  <c r="P121" i="4"/>
  <c r="AQ121" i="4"/>
  <c r="O121" i="4"/>
  <c r="S121" i="4"/>
  <c r="Y410" i="9" l="1"/>
  <c r="X410" i="9"/>
  <c r="L410" i="9"/>
  <c r="AQ410" i="9"/>
  <c r="AC410" i="9"/>
  <c r="AR410" i="9"/>
  <c r="AT410" i="9" s="1"/>
  <c r="AK411" i="9" s="1"/>
  <c r="AL411" i="9" s="1"/>
  <c r="AM411" i="9" s="1"/>
  <c r="M410" i="9"/>
  <c r="Y121" i="4"/>
  <c r="Z121" i="4"/>
  <c r="AP121" i="4"/>
  <c r="AO121" i="4" s="1"/>
  <c r="AT121" i="4" s="1"/>
  <c r="AN217" i="4"/>
  <c r="AK218" i="4" s="1"/>
  <c r="AL218" i="4" s="1"/>
  <c r="N121" i="4"/>
  <c r="K122" i="4" s="1"/>
  <c r="AR121" i="4"/>
  <c r="AM217" i="4"/>
  <c r="AN411" i="9" l="1"/>
  <c r="K411" i="9"/>
  <c r="AM218" i="4"/>
  <c r="AN218" i="4"/>
  <c r="AK219" i="4" s="1"/>
  <c r="AL219" i="4" s="1"/>
  <c r="R122" i="4"/>
  <c r="S411" i="9" l="1"/>
  <c r="AD122" i="4"/>
  <c r="U122" i="4"/>
  <c r="V122" i="4"/>
  <c r="AN219" i="4"/>
  <c r="AK220" i="4" s="1"/>
  <c r="AA122" i="4"/>
  <c r="M122" i="4" s="1"/>
  <c r="AC122" i="4"/>
  <c r="Q122" i="4" s="1"/>
  <c r="AB122" i="4"/>
  <c r="L122" i="4"/>
  <c r="AM219" i="4"/>
  <c r="AF411" i="9" l="1"/>
  <c r="AA411" i="9"/>
  <c r="Z411" i="9"/>
  <c r="U411" i="9"/>
  <c r="V411" i="9"/>
  <c r="AG411" i="9" s="1"/>
  <c r="W411" i="9"/>
  <c r="T411" i="9" s="1"/>
  <c r="AB411" i="9" s="1"/>
  <c r="AQ122" i="4"/>
  <c r="AE122" i="4"/>
  <c r="T122" i="4"/>
  <c r="AS122" i="4" s="1"/>
  <c r="O122" i="4"/>
  <c r="S122" i="4"/>
  <c r="AL220" i="4"/>
  <c r="R411" i="9" l="1"/>
  <c r="AD411" i="9"/>
  <c r="AE411" i="9"/>
  <c r="AI411" i="9"/>
  <c r="Q411" i="9"/>
  <c r="AH411" i="9"/>
  <c r="O411" i="9"/>
  <c r="P411" i="9"/>
  <c r="AP411" i="9"/>
  <c r="AO411" i="9" s="1"/>
  <c r="AQ411" i="9"/>
  <c r="Y122" i="4"/>
  <c r="Z122" i="4"/>
  <c r="P122" i="4"/>
  <c r="AP122" i="4"/>
  <c r="AO122" i="4" s="1"/>
  <c r="AT122" i="4" s="1"/>
  <c r="AN220" i="4"/>
  <c r="AK221" i="4" s="1"/>
  <c r="AM220" i="4"/>
  <c r="N122" i="4"/>
  <c r="K123" i="4" s="1"/>
  <c r="AR122" i="4"/>
  <c r="X411" i="9" l="1"/>
  <c r="Y411" i="9"/>
  <c r="L411" i="9"/>
  <c r="AS411" i="9"/>
  <c r="N411" i="9"/>
  <c r="AC411" i="9"/>
  <c r="M411" i="9"/>
  <c r="AR411" i="9"/>
  <c r="AT411" i="9" s="1"/>
  <c r="AK412" i="9" s="1"/>
  <c r="R123" i="4"/>
  <c r="AL221" i="4"/>
  <c r="K412" i="9" l="1"/>
  <c r="AL412" i="9"/>
  <c r="AM412" i="9" s="1"/>
  <c r="AN412" i="9"/>
  <c r="AD123" i="4"/>
  <c r="V123" i="4"/>
  <c r="U123" i="4"/>
  <c r="AN221" i="4"/>
  <c r="AK222" i="4" s="1"/>
  <c r="AC123" i="4"/>
  <c r="Q123" i="4" s="1"/>
  <c r="AB123" i="4"/>
  <c r="AA123" i="4"/>
  <c r="M123" i="4" s="1"/>
  <c r="L123" i="4"/>
  <c r="AM221" i="4"/>
  <c r="S412" i="9" l="1"/>
  <c r="T123" i="4"/>
  <c r="AE123" i="4"/>
  <c r="O123" i="4"/>
  <c r="S123" i="4"/>
  <c r="AQ123" i="4"/>
  <c r="P123" i="4"/>
  <c r="AS123" i="4"/>
  <c r="AL222" i="4"/>
  <c r="AF412" i="9" l="1"/>
  <c r="AA412" i="9"/>
  <c r="Z412" i="9"/>
  <c r="U412" i="9"/>
  <c r="V412" i="9"/>
  <c r="AG412" i="9" s="1"/>
  <c r="W412" i="9"/>
  <c r="T412" i="9" s="1"/>
  <c r="AB412" i="9" s="1"/>
  <c r="Y123" i="4"/>
  <c r="Z123" i="4"/>
  <c r="AP123" i="4"/>
  <c r="AO123" i="4" s="1"/>
  <c r="AT123" i="4" s="1"/>
  <c r="AN222" i="4"/>
  <c r="AK223" i="4" s="1"/>
  <c r="N123" i="4"/>
  <c r="K124" i="4" s="1"/>
  <c r="AR123" i="4"/>
  <c r="AM222" i="4"/>
  <c r="R412" i="9" l="1"/>
  <c r="AE412" i="9"/>
  <c r="AD412" i="9"/>
  <c r="P412" i="9"/>
  <c r="O412" i="9"/>
  <c r="AQ412" i="9"/>
  <c r="N412" i="9"/>
  <c r="AS412" i="9"/>
  <c r="AH412" i="9"/>
  <c r="AI412" i="9"/>
  <c r="Q412" i="9"/>
  <c r="AP412" i="9"/>
  <c r="AO412" i="9" s="1"/>
  <c r="R124" i="4"/>
  <c r="AL223" i="4"/>
  <c r="X412" i="9" l="1"/>
  <c r="Y412" i="9"/>
  <c r="L412" i="9"/>
  <c r="AC412" i="9"/>
  <c r="M412" i="9"/>
  <c r="AR412" i="9"/>
  <c r="AT412" i="9" s="1"/>
  <c r="AK413" i="9" s="1"/>
  <c r="AL413" i="9" s="1"/>
  <c r="AM413" i="9" s="1"/>
  <c r="AD124" i="4"/>
  <c r="V124" i="4"/>
  <c r="U124" i="4"/>
  <c r="AN223" i="4"/>
  <c r="AK224" i="4" s="1"/>
  <c r="AA124" i="4"/>
  <c r="M124" i="4" s="1"/>
  <c r="AC124" i="4"/>
  <c r="Q124" i="4" s="1"/>
  <c r="AB124" i="4"/>
  <c r="L124" i="4"/>
  <c r="AM223" i="4"/>
  <c r="AN413" i="9" l="1"/>
  <c r="K413" i="9"/>
  <c r="AE124" i="4"/>
  <c r="O124" i="4"/>
  <c r="S124" i="4"/>
  <c r="T124" i="4"/>
  <c r="AQ124" i="4"/>
  <c r="AL224" i="4"/>
  <c r="S413" i="9" l="1"/>
  <c r="Y124" i="4"/>
  <c r="Z124" i="4"/>
  <c r="AP124" i="4"/>
  <c r="AO124" i="4" s="1"/>
  <c r="P124" i="4"/>
  <c r="AS124" i="4"/>
  <c r="AT124" i="4" s="1"/>
  <c r="AN224" i="4"/>
  <c r="AK225" i="4" s="1"/>
  <c r="AM224" i="4"/>
  <c r="N124" i="4"/>
  <c r="K125" i="4" s="1"/>
  <c r="AR124" i="4"/>
  <c r="AF413" i="9" l="1"/>
  <c r="AA413" i="9"/>
  <c r="Z413" i="9"/>
  <c r="U413" i="9"/>
  <c r="V413" i="9"/>
  <c r="AG413" i="9" s="1"/>
  <c r="W413" i="9"/>
  <c r="T413" i="9" s="1"/>
  <c r="AB413" i="9" s="1"/>
  <c r="R125" i="4"/>
  <c r="AL225" i="4"/>
  <c r="R413" i="9" l="1"/>
  <c r="AD413" i="9"/>
  <c r="AE413" i="9"/>
  <c r="P413" i="9"/>
  <c r="O413" i="9"/>
  <c r="AS413" i="9"/>
  <c r="N413" i="9"/>
  <c r="AP413" i="9"/>
  <c r="AO413" i="9" s="1"/>
  <c r="AC413" i="9"/>
  <c r="AH413" i="9"/>
  <c r="Q413" i="9"/>
  <c r="AI413" i="9"/>
  <c r="AD125" i="4"/>
  <c r="V125" i="4"/>
  <c r="U125" i="4"/>
  <c r="AN225" i="4"/>
  <c r="AK226" i="4" s="1"/>
  <c r="AM225" i="4"/>
  <c r="AA125" i="4"/>
  <c r="M125" i="4" s="1"/>
  <c r="AC125" i="4"/>
  <c r="Q125" i="4" s="1"/>
  <c r="AB125" i="4"/>
  <c r="L125" i="4"/>
  <c r="Y413" i="9" l="1"/>
  <c r="X413" i="9"/>
  <c r="AQ413" i="9"/>
  <c r="L413" i="9"/>
  <c r="M413" i="9"/>
  <c r="AR413" i="9"/>
  <c r="AT413" i="9" s="1"/>
  <c r="AK414" i="9" s="1"/>
  <c r="AL414" i="9" s="1"/>
  <c r="AM414" i="9" s="1"/>
  <c r="AE125" i="4"/>
  <c r="T125" i="4"/>
  <c r="Z125" i="4" s="1"/>
  <c r="O125" i="4"/>
  <c r="S125" i="4"/>
  <c r="AQ125" i="4"/>
  <c r="AL226" i="4"/>
  <c r="AN414" i="9" l="1"/>
  <c r="K414" i="9"/>
  <c r="P125" i="4"/>
  <c r="Y125" i="4"/>
  <c r="AS125" i="4"/>
  <c r="AP125" i="4"/>
  <c r="AO125" i="4" s="1"/>
  <c r="N125" i="4"/>
  <c r="K126" i="4" s="1"/>
  <c r="AR125" i="4"/>
  <c r="AM226" i="4"/>
  <c r="AN226" i="4"/>
  <c r="AK227" i="4" s="1"/>
  <c r="S414" i="9" l="1"/>
  <c r="AT125" i="4"/>
  <c r="AL227" i="4"/>
  <c r="R126" i="4"/>
  <c r="AF414" i="9" l="1"/>
  <c r="Z414" i="9"/>
  <c r="AA414" i="9"/>
  <c r="U414" i="9"/>
  <c r="V414" i="9"/>
  <c r="AG414" i="9" s="1"/>
  <c r="W414" i="9"/>
  <c r="T414" i="9" s="1"/>
  <c r="AB414" i="9" s="1"/>
  <c r="AD126" i="4"/>
  <c r="V126" i="4"/>
  <c r="U126" i="4"/>
  <c r="AM227" i="4"/>
  <c r="AN227" i="4"/>
  <c r="AK228" i="4" s="1"/>
  <c r="AL228" i="4" s="1"/>
  <c r="AA126" i="4"/>
  <c r="M126" i="4" s="1"/>
  <c r="AB126" i="4"/>
  <c r="AC126" i="4"/>
  <c r="Q126" i="4" s="1"/>
  <c r="L126" i="4"/>
  <c r="R414" i="9" l="1"/>
  <c r="AE414" i="9"/>
  <c r="AD414" i="9"/>
  <c r="Q414" i="9"/>
  <c r="AI414" i="9"/>
  <c r="AH414" i="9"/>
  <c r="O414" i="9"/>
  <c r="AP414" i="9"/>
  <c r="AO414" i="9" s="1"/>
  <c r="AQ414" i="9"/>
  <c r="P414" i="9"/>
  <c r="AE126" i="4"/>
  <c r="T126" i="4"/>
  <c r="AQ126" i="4"/>
  <c r="AM228" i="4"/>
  <c r="AS126" i="4"/>
  <c r="P126" i="4"/>
  <c r="O126" i="4"/>
  <c r="S126" i="4"/>
  <c r="AN228" i="4"/>
  <c r="AK229" i="4" s="1"/>
  <c r="Y414" i="9" l="1"/>
  <c r="X414" i="9"/>
  <c r="L414" i="9"/>
  <c r="AS414" i="9"/>
  <c r="N414" i="9"/>
  <c r="AC414" i="9"/>
  <c r="AR414" i="9"/>
  <c r="AT414" i="9" s="1"/>
  <c r="M414" i="9"/>
  <c r="Y126" i="4"/>
  <c r="Z126" i="4"/>
  <c r="AP126" i="4"/>
  <c r="AO126" i="4" s="1"/>
  <c r="AT126" i="4" s="1"/>
  <c r="AL229" i="4"/>
  <c r="AN229" i="4"/>
  <c r="AK230" i="4" s="1"/>
  <c r="N126" i="4"/>
  <c r="K127" i="4" s="1"/>
  <c r="AR126" i="4"/>
  <c r="AM229" i="4"/>
  <c r="AK415" i="9" l="1"/>
  <c r="AL415" i="9"/>
  <c r="AM415" i="9" s="1"/>
  <c r="AN415" i="9"/>
  <c r="K415" i="9"/>
  <c r="R127" i="4"/>
  <c r="AL230" i="4"/>
  <c r="S415" i="9" l="1"/>
  <c r="AD127" i="4"/>
  <c r="V127" i="4"/>
  <c r="U127" i="4"/>
  <c r="AN230" i="4"/>
  <c r="AK231" i="4" s="1"/>
  <c r="AC127" i="4"/>
  <c r="Q127" i="4" s="1"/>
  <c r="AB127" i="4"/>
  <c r="AA127" i="4"/>
  <c r="M127" i="4" s="1"/>
  <c r="L127" i="4"/>
  <c r="AM230" i="4"/>
  <c r="AF415" i="9" l="1"/>
  <c r="AA415" i="9"/>
  <c r="Z415" i="9"/>
  <c r="U415" i="9"/>
  <c r="V415" i="9"/>
  <c r="AG415" i="9" s="1"/>
  <c r="W415" i="9"/>
  <c r="T415" i="9" s="1"/>
  <c r="AB415" i="9" s="1"/>
  <c r="AE127" i="4"/>
  <c r="T127" i="4"/>
  <c r="Z127" i="4" s="1"/>
  <c r="AQ127" i="4"/>
  <c r="P127" i="4"/>
  <c r="O127" i="4"/>
  <c r="S127" i="4"/>
  <c r="AL231" i="4"/>
  <c r="R415" i="9" l="1"/>
  <c r="AD415" i="9"/>
  <c r="AE415" i="9"/>
  <c r="Q415" i="9"/>
  <c r="AI415" i="9"/>
  <c r="AH415" i="9"/>
  <c r="P415" i="9"/>
  <c r="O415" i="9"/>
  <c r="AQ415" i="9"/>
  <c r="AS127" i="4"/>
  <c r="Y127" i="4"/>
  <c r="AP127" i="4"/>
  <c r="AO127" i="4" s="1"/>
  <c r="N127" i="4"/>
  <c r="K128" i="4" s="1"/>
  <c r="AR127" i="4"/>
  <c r="AN231" i="4"/>
  <c r="AK232" i="4" s="1"/>
  <c r="AM231" i="4"/>
  <c r="Y415" i="9" l="1"/>
  <c r="X415" i="9"/>
  <c r="L415" i="9"/>
  <c r="AR415" i="9"/>
  <c r="M415" i="9"/>
  <c r="AP415" i="9"/>
  <c r="AO415" i="9" s="1"/>
  <c r="N415" i="9"/>
  <c r="AS415" i="9"/>
  <c r="AC415" i="9"/>
  <c r="AT127" i="4"/>
  <c r="AL232" i="4"/>
  <c r="R128" i="4"/>
  <c r="AT415" i="9" l="1"/>
  <c r="AK416" i="9" s="1"/>
  <c r="K416" i="9"/>
  <c r="AD128" i="4"/>
  <c r="V128" i="4"/>
  <c r="U128" i="4"/>
  <c r="AN232" i="4"/>
  <c r="AK233" i="4" s="1"/>
  <c r="AL233" i="4" s="1"/>
  <c r="AA128" i="4"/>
  <c r="M128" i="4" s="1"/>
  <c r="AC128" i="4"/>
  <c r="Q128" i="4" s="1"/>
  <c r="AB128" i="4"/>
  <c r="L128" i="4"/>
  <c r="AM232" i="4"/>
  <c r="AL416" i="9" l="1"/>
  <c r="AM416" i="9" s="1"/>
  <c r="AN416" i="9"/>
  <c r="S416" i="9"/>
  <c r="AM233" i="4"/>
  <c r="AE128" i="4"/>
  <c r="AN233" i="4"/>
  <c r="AK234" i="4" s="1"/>
  <c r="AL234" i="4" s="1"/>
  <c r="O128" i="4"/>
  <c r="S128" i="4"/>
  <c r="AQ128" i="4"/>
  <c r="T128" i="4"/>
  <c r="AF416" i="9" l="1"/>
  <c r="AA416" i="9"/>
  <c r="Z416" i="9"/>
  <c r="U416" i="9"/>
  <c r="V416" i="9"/>
  <c r="AG416" i="9" s="1"/>
  <c r="W416" i="9"/>
  <c r="T416" i="9" s="1"/>
  <c r="AB416" i="9" s="1"/>
  <c r="Y128" i="4"/>
  <c r="Z128" i="4"/>
  <c r="AP128" i="4"/>
  <c r="AO128" i="4" s="1"/>
  <c r="P128" i="4"/>
  <c r="AS128" i="4"/>
  <c r="AT128" i="4" s="1"/>
  <c r="N128" i="4"/>
  <c r="K129" i="4" s="1"/>
  <c r="AR128" i="4"/>
  <c r="AN234" i="4"/>
  <c r="AK235" i="4" s="1"/>
  <c r="AM234" i="4"/>
  <c r="R416" i="9" l="1"/>
  <c r="AE416" i="9"/>
  <c r="AD416" i="9"/>
  <c r="Q416" i="9"/>
  <c r="AI416" i="9"/>
  <c r="AH416" i="9"/>
  <c r="O416" i="9"/>
  <c r="AQ416" i="9"/>
  <c r="P416" i="9"/>
  <c r="AL235" i="4"/>
  <c r="R129" i="4"/>
  <c r="X416" i="9" l="1"/>
  <c r="Y416" i="9"/>
  <c r="L416" i="9"/>
  <c r="M416" i="9"/>
  <c r="AR416" i="9"/>
  <c r="N416" i="9"/>
  <c r="AS416" i="9"/>
  <c r="AC416" i="9"/>
  <c r="AP416" i="9"/>
  <c r="AO416" i="9" s="1"/>
  <c r="AD129" i="4"/>
  <c r="V129" i="4"/>
  <c r="U129" i="4"/>
  <c r="AA129" i="4"/>
  <c r="M129" i="4" s="1"/>
  <c r="AC129" i="4"/>
  <c r="Q129" i="4" s="1"/>
  <c r="AB129" i="4"/>
  <c r="AQ129" i="4"/>
  <c r="L129" i="4"/>
  <c r="AN235" i="4"/>
  <c r="AK236" i="4" s="1"/>
  <c r="AM235" i="4"/>
  <c r="AT416" i="9" l="1"/>
  <c r="AK417" i="9" s="1"/>
  <c r="K417" i="9"/>
  <c r="T129" i="4"/>
  <c r="Y129" i="4" s="1"/>
  <c r="Z129" i="4"/>
  <c r="AE129" i="4"/>
  <c r="P129" i="4"/>
  <c r="AS129" i="4"/>
  <c r="O129" i="4"/>
  <c r="S129" i="4"/>
  <c r="AL236" i="4"/>
  <c r="AN417" i="9" l="1"/>
  <c r="AL417" i="9"/>
  <c r="AM417" i="9" s="1"/>
  <c r="S417" i="9"/>
  <c r="AP129" i="4"/>
  <c r="AO129" i="4" s="1"/>
  <c r="AT129" i="4" s="1"/>
  <c r="AN236" i="4"/>
  <c r="AK237" i="4" s="1"/>
  <c r="N129" i="4"/>
  <c r="K130" i="4" s="1"/>
  <c r="AR129" i="4"/>
  <c r="AM236" i="4"/>
  <c r="AF417" i="9" l="1"/>
  <c r="AA417" i="9"/>
  <c r="Z417" i="9"/>
  <c r="U417" i="9"/>
  <c r="V417" i="9"/>
  <c r="AG417" i="9" s="1"/>
  <c r="W417" i="9"/>
  <c r="T417" i="9" s="1"/>
  <c r="AB417" i="9" s="1"/>
  <c r="R130" i="4"/>
  <c r="AL237" i="4"/>
  <c r="R417" i="9" l="1"/>
  <c r="AD417" i="9"/>
  <c r="AE417" i="9"/>
  <c r="L417" i="9"/>
  <c r="AQ417" i="9"/>
  <c r="Q417" i="9"/>
  <c r="AI417" i="9"/>
  <c r="AH417" i="9"/>
  <c r="P417" i="9"/>
  <c r="O417" i="9"/>
  <c r="AD130" i="4"/>
  <c r="V130" i="4"/>
  <c r="U130" i="4"/>
  <c r="AN237" i="4"/>
  <c r="AK238" i="4" s="1"/>
  <c r="AL238" i="4" s="1"/>
  <c r="AM237" i="4"/>
  <c r="AA130" i="4"/>
  <c r="M130" i="4" s="1"/>
  <c r="AC130" i="4"/>
  <c r="Q130" i="4" s="1"/>
  <c r="AB130" i="4"/>
  <c r="L130" i="4"/>
  <c r="Y417" i="9" l="1"/>
  <c r="X417" i="9"/>
  <c r="AR417" i="9"/>
  <c r="M417" i="9"/>
  <c r="AP417" i="9"/>
  <c r="AO417" i="9" s="1"/>
  <c r="N417" i="9"/>
  <c r="AS417" i="9"/>
  <c r="AC417" i="9"/>
  <c r="AE130" i="4"/>
  <c r="AM238" i="4"/>
  <c r="T130" i="4"/>
  <c r="AN238" i="4"/>
  <c r="AK239" i="4" s="1"/>
  <c r="AL239" i="4" s="1"/>
  <c r="O130" i="4"/>
  <c r="S130" i="4"/>
  <c r="AQ130" i="4"/>
  <c r="AT417" i="9" l="1"/>
  <c r="AK418" i="9" s="1"/>
  <c r="K418" i="9"/>
  <c r="Y130" i="4"/>
  <c r="Z130" i="4"/>
  <c r="AS130" i="4"/>
  <c r="P130" i="4"/>
  <c r="AP130" i="4"/>
  <c r="AO130" i="4" s="1"/>
  <c r="AT130" i="4" s="1"/>
  <c r="AM239" i="4"/>
  <c r="N130" i="4"/>
  <c r="K131" i="4" s="1"/>
  <c r="AR130" i="4"/>
  <c r="AN239" i="4"/>
  <c r="AK240" i="4" s="1"/>
  <c r="AN418" i="9" l="1"/>
  <c r="AL418" i="9"/>
  <c r="AM418" i="9" s="1"/>
  <c r="S418" i="9"/>
  <c r="AN240" i="4"/>
  <c r="AK241" i="4" s="1"/>
  <c r="R131" i="4"/>
  <c r="AF418" i="9" l="1"/>
  <c r="AA418" i="9"/>
  <c r="Z418" i="9"/>
  <c r="U418" i="9"/>
  <c r="V418" i="9"/>
  <c r="AG418" i="9" s="1"/>
  <c r="W418" i="9"/>
  <c r="T418" i="9" s="1"/>
  <c r="AB418" i="9" s="1"/>
  <c r="AD131" i="4"/>
  <c r="V131" i="4"/>
  <c r="U131" i="4"/>
  <c r="AL241" i="4"/>
  <c r="AN241" i="4"/>
  <c r="AK242" i="4" s="1"/>
  <c r="AB131" i="4"/>
  <c r="AC131" i="4"/>
  <c r="Q131" i="4" s="1"/>
  <c r="AA131" i="4"/>
  <c r="M131" i="4" s="1"/>
  <c r="L131" i="4"/>
  <c r="AL240" i="4"/>
  <c r="AM240" i="4"/>
  <c r="AM241" i="4" s="1"/>
  <c r="R418" i="9" l="1"/>
  <c r="AE418" i="9"/>
  <c r="AD418" i="9"/>
  <c r="N418" i="9"/>
  <c r="AS418" i="9"/>
  <c r="AQ418" i="9"/>
  <c r="AI418" i="9"/>
  <c r="AH418" i="9"/>
  <c r="Q418" i="9"/>
  <c r="O418" i="9"/>
  <c r="P418" i="9"/>
  <c r="AC418" i="9"/>
  <c r="AE131" i="4"/>
  <c r="AQ131" i="4"/>
  <c r="T131" i="4"/>
  <c r="AL242" i="4"/>
  <c r="O131" i="4"/>
  <c r="S131" i="4"/>
  <c r="X418" i="9" l="1"/>
  <c r="Y418" i="9"/>
  <c r="L418" i="9"/>
  <c r="M418" i="9"/>
  <c r="AR418" i="9"/>
  <c r="AP418" i="9"/>
  <c r="AO418" i="9" s="1"/>
  <c r="Y131" i="4"/>
  <c r="Z131" i="4"/>
  <c r="AP131" i="4"/>
  <c r="AO131" i="4" s="1"/>
  <c r="AS131" i="4"/>
  <c r="P131" i="4"/>
  <c r="AM242" i="4"/>
  <c r="N131" i="4"/>
  <c r="K132" i="4" s="1"/>
  <c r="AR131" i="4"/>
  <c r="AN242" i="4"/>
  <c r="AK243" i="4" s="1"/>
  <c r="AT418" i="9" l="1"/>
  <c r="AK419" i="9" s="1"/>
  <c r="K419" i="9"/>
  <c r="AT131" i="4"/>
  <c r="R132" i="4"/>
  <c r="AL243" i="4"/>
  <c r="AN419" i="9" l="1"/>
  <c r="AL419" i="9"/>
  <c r="AM419" i="9" s="1"/>
  <c r="S419" i="9"/>
  <c r="AD132" i="4"/>
  <c r="V132" i="4"/>
  <c r="U132" i="4"/>
  <c r="AM243" i="4"/>
  <c r="AN243" i="4"/>
  <c r="AK244" i="4" s="1"/>
  <c r="AC132" i="4"/>
  <c r="Q132" i="4" s="1"/>
  <c r="AA132" i="4"/>
  <c r="M132" i="4" s="1"/>
  <c r="AB132" i="4"/>
  <c r="L132" i="4"/>
  <c r="AF419" i="9" l="1"/>
  <c r="AA419" i="9"/>
  <c r="Z419" i="9"/>
  <c r="U419" i="9"/>
  <c r="V419" i="9"/>
  <c r="AG419" i="9" s="1"/>
  <c r="W419" i="9"/>
  <c r="T419" i="9" s="1"/>
  <c r="AB419" i="9" s="1"/>
  <c r="T132" i="4"/>
  <c r="AE132" i="4"/>
  <c r="AQ132" i="4"/>
  <c r="O132" i="4"/>
  <c r="S132" i="4"/>
  <c r="AL244" i="4"/>
  <c r="P132" i="4"/>
  <c r="AS132" i="4"/>
  <c r="AM244" i="4"/>
  <c r="R419" i="9" l="1"/>
  <c r="AD419" i="9"/>
  <c r="AE419" i="9"/>
  <c r="N419" i="9"/>
  <c r="AS419" i="9"/>
  <c r="O419" i="9"/>
  <c r="AQ419" i="9"/>
  <c r="AC419" i="9"/>
  <c r="P419" i="9"/>
  <c r="AI419" i="9"/>
  <c r="AH419" i="9"/>
  <c r="Q419" i="9"/>
  <c r="Y132" i="4"/>
  <c r="Z132" i="4"/>
  <c r="AP132" i="4"/>
  <c r="AO132" i="4" s="1"/>
  <c r="AT132" i="4" s="1"/>
  <c r="AN244" i="4"/>
  <c r="AK245" i="4" s="1"/>
  <c r="N132" i="4"/>
  <c r="K133" i="4" s="1"/>
  <c r="AR132" i="4"/>
  <c r="Y419" i="9" l="1"/>
  <c r="X419" i="9"/>
  <c r="L419" i="9"/>
  <c r="M419" i="9"/>
  <c r="AR419" i="9"/>
  <c r="AP419" i="9"/>
  <c r="AO419" i="9" s="1"/>
  <c r="R133" i="4"/>
  <c r="AN245" i="4"/>
  <c r="AK246" i="4" s="1"/>
  <c r="AT419" i="9" l="1"/>
  <c r="AK420" i="9" s="1"/>
  <c r="K420" i="9"/>
  <c r="AD133" i="4"/>
  <c r="V133" i="4"/>
  <c r="U133" i="4"/>
  <c r="AL246" i="4"/>
  <c r="AL245" i="4"/>
  <c r="AM245" i="4"/>
  <c r="AM246" i="4" s="1"/>
  <c r="AC133" i="4"/>
  <c r="Q133" i="4" s="1"/>
  <c r="AB133" i="4"/>
  <c r="AA133" i="4"/>
  <c r="M133" i="4" s="1"/>
  <c r="L133" i="4"/>
  <c r="AN420" i="9" l="1"/>
  <c r="AL420" i="9"/>
  <c r="AM420" i="9" s="1"/>
  <c r="S420" i="9"/>
  <c r="AE133" i="4"/>
  <c r="AN246" i="4"/>
  <c r="T133" i="4"/>
  <c r="Z133" i="4" s="1"/>
  <c r="O133" i="4"/>
  <c r="S133" i="4"/>
  <c r="AQ133" i="4"/>
  <c r="AF420" i="9" l="1"/>
  <c r="AA420" i="9"/>
  <c r="Z420" i="9"/>
  <c r="U420" i="9"/>
  <c r="V420" i="9"/>
  <c r="AG420" i="9" s="1"/>
  <c r="W420" i="9"/>
  <c r="T420" i="9" s="1"/>
  <c r="AB420" i="9" s="1"/>
  <c r="P133" i="4"/>
  <c r="Y133" i="4"/>
  <c r="AP133" i="4"/>
  <c r="AO133" i="4" s="1"/>
  <c r="AK247" i="4"/>
  <c r="AL247" i="4" s="1"/>
  <c r="AS133" i="4"/>
  <c r="AR133" i="4"/>
  <c r="N133" i="4"/>
  <c r="K134" i="4" s="1"/>
  <c r="R420" i="9" l="1"/>
  <c r="AE420" i="9"/>
  <c r="AD420" i="9"/>
  <c r="N420" i="9"/>
  <c r="AS420" i="9"/>
  <c r="AH420" i="9"/>
  <c r="Q420" i="9"/>
  <c r="AI420" i="9"/>
  <c r="O420" i="9"/>
  <c r="P420" i="9"/>
  <c r="AC420" i="9"/>
  <c r="AT133" i="4"/>
  <c r="AM247" i="4"/>
  <c r="AN247" i="4"/>
  <c r="AK248" i="4" s="1"/>
  <c r="AL248" i="4" s="1"/>
  <c r="R134" i="4"/>
  <c r="Y420" i="9" l="1"/>
  <c r="X420" i="9"/>
  <c r="L420" i="9"/>
  <c r="AQ420" i="9"/>
  <c r="M420" i="9"/>
  <c r="AR420" i="9"/>
  <c r="AP420" i="9"/>
  <c r="AO420" i="9" s="1"/>
  <c r="AD134" i="4"/>
  <c r="U134" i="4"/>
  <c r="V134" i="4"/>
  <c r="AN248" i="4"/>
  <c r="AK249" i="4" s="1"/>
  <c r="AC134" i="4"/>
  <c r="Q134" i="4" s="1"/>
  <c r="AA134" i="4"/>
  <c r="M134" i="4" s="1"/>
  <c r="AB134" i="4"/>
  <c r="L134" i="4"/>
  <c r="AM248" i="4"/>
  <c r="AT420" i="9" l="1"/>
  <c r="AK421" i="9" s="1"/>
  <c r="K421" i="9"/>
  <c r="T134" i="4"/>
  <c r="AE134" i="4"/>
  <c r="P134" i="4"/>
  <c r="AS134" i="4"/>
  <c r="O134" i="4"/>
  <c r="S134" i="4"/>
  <c r="AQ134" i="4"/>
  <c r="AL249" i="4"/>
  <c r="AN421" i="9" l="1"/>
  <c r="AL421" i="9"/>
  <c r="AM421" i="9" s="1"/>
  <c r="S421" i="9"/>
  <c r="Y134" i="4"/>
  <c r="Z134" i="4"/>
  <c r="AP134" i="4"/>
  <c r="AO134" i="4" s="1"/>
  <c r="AT134" i="4" s="1"/>
  <c r="AM249" i="4"/>
  <c r="AN249" i="4"/>
  <c r="AK250" i="4" s="1"/>
  <c r="AR134" i="4"/>
  <c r="N134" i="4"/>
  <c r="K135" i="4" s="1"/>
  <c r="AF421" i="9" l="1"/>
  <c r="Z421" i="9"/>
  <c r="AA421" i="9"/>
  <c r="U421" i="9"/>
  <c r="V421" i="9"/>
  <c r="AG421" i="9" s="1"/>
  <c r="W421" i="9"/>
  <c r="T421" i="9" s="1"/>
  <c r="AB421" i="9" s="1"/>
  <c r="AL250" i="4"/>
  <c r="R135" i="4"/>
  <c r="R421" i="9" l="1"/>
  <c r="AE421" i="9"/>
  <c r="AD421" i="9"/>
  <c r="O421" i="9"/>
  <c r="Q421" i="9"/>
  <c r="AI421" i="9"/>
  <c r="AH421" i="9"/>
  <c r="AS421" i="9"/>
  <c r="N421" i="9"/>
  <c r="P421" i="9"/>
  <c r="AC421" i="9"/>
  <c r="AD135" i="4"/>
  <c r="V135" i="4"/>
  <c r="U135" i="4"/>
  <c r="AM250" i="4"/>
  <c r="AN250" i="4"/>
  <c r="AK251" i="4" s="1"/>
  <c r="AL251" i="4" s="1"/>
  <c r="AB135" i="4"/>
  <c r="AA135" i="4"/>
  <c r="M135" i="4" s="1"/>
  <c r="AC135" i="4"/>
  <c r="Q135" i="4" s="1"/>
  <c r="L135" i="4"/>
  <c r="Y421" i="9" l="1"/>
  <c r="X421" i="9"/>
  <c r="L421" i="9"/>
  <c r="AQ421" i="9"/>
  <c r="M421" i="9"/>
  <c r="AR421" i="9"/>
  <c r="AP421" i="9"/>
  <c r="AO421" i="9" s="1"/>
  <c r="AE135" i="4"/>
  <c r="T135" i="4"/>
  <c r="AQ135" i="4"/>
  <c r="AN251" i="4"/>
  <c r="AK252" i="4" s="1"/>
  <c r="O135" i="4"/>
  <c r="S135" i="4"/>
  <c r="AM251" i="4"/>
  <c r="AT421" i="9" l="1"/>
  <c r="AK422" i="9" s="1"/>
  <c r="K422" i="9"/>
  <c r="Y135" i="4"/>
  <c r="Z135" i="4"/>
  <c r="AP135" i="4"/>
  <c r="AO135" i="4" s="1"/>
  <c r="N135" i="4"/>
  <c r="K136" i="4" s="1"/>
  <c r="AR135" i="4"/>
  <c r="AL252" i="4"/>
  <c r="P135" i="4"/>
  <c r="AS135" i="4"/>
  <c r="AT135" i="4" s="1"/>
  <c r="AN422" i="9" l="1"/>
  <c r="AL422" i="9"/>
  <c r="AM422" i="9" s="1"/>
  <c r="S422" i="9"/>
  <c r="AN252" i="4"/>
  <c r="AK253" i="4" s="1"/>
  <c r="R136" i="4"/>
  <c r="AM252" i="4"/>
  <c r="AF422" i="9" l="1"/>
  <c r="AA422" i="9"/>
  <c r="Z422" i="9"/>
  <c r="U422" i="9"/>
  <c r="V422" i="9"/>
  <c r="AG422" i="9" s="1"/>
  <c r="W422" i="9"/>
  <c r="T422" i="9" s="1"/>
  <c r="AB422" i="9" s="1"/>
  <c r="AD136" i="4"/>
  <c r="V136" i="4"/>
  <c r="U136" i="4"/>
  <c r="AC136" i="4"/>
  <c r="Q136" i="4" s="1"/>
  <c r="AB136" i="4"/>
  <c r="AA136" i="4"/>
  <c r="M136" i="4" s="1"/>
  <c r="T136" i="4"/>
  <c r="Y136" i="4" s="1"/>
  <c r="L136" i="4"/>
  <c r="AL253" i="4"/>
  <c r="R422" i="9" l="1"/>
  <c r="AE422" i="9"/>
  <c r="AD422" i="9"/>
  <c r="AS422" i="9"/>
  <c r="N422" i="9"/>
  <c r="AC422" i="9"/>
  <c r="Q422" i="9"/>
  <c r="AI422" i="9"/>
  <c r="AH422" i="9"/>
  <c r="O422" i="9"/>
  <c r="P422" i="9"/>
  <c r="AP422" i="9"/>
  <c r="AO422" i="9" s="1"/>
  <c r="AQ422" i="9"/>
  <c r="AQ136" i="4"/>
  <c r="Z136" i="4"/>
  <c r="AE136" i="4"/>
  <c r="P136" i="4"/>
  <c r="AS136" i="4"/>
  <c r="AN253" i="4"/>
  <c r="AK254" i="4" s="1"/>
  <c r="O136" i="4"/>
  <c r="S136" i="4"/>
  <c r="AM253" i="4"/>
  <c r="Y422" i="9" l="1"/>
  <c r="X422" i="9"/>
  <c r="L422" i="9"/>
  <c r="AR422" i="9"/>
  <c r="AT422" i="9" s="1"/>
  <c r="AK423" i="9" s="1"/>
  <c r="M422" i="9"/>
  <c r="AP136" i="4"/>
  <c r="AO136" i="4" s="1"/>
  <c r="AT136" i="4" s="1"/>
  <c r="N136" i="4"/>
  <c r="K137" i="4" s="1"/>
  <c r="AR136" i="4"/>
  <c r="AL254" i="4"/>
  <c r="AL423" i="9" l="1"/>
  <c r="AM423" i="9" s="1"/>
  <c r="AN423" i="9"/>
  <c r="K423" i="9"/>
  <c r="AN254" i="4"/>
  <c r="AK255" i="4" s="1"/>
  <c r="R137" i="4"/>
  <c r="AM254" i="4"/>
  <c r="S423" i="9" l="1"/>
  <c r="AD137" i="4"/>
  <c r="V137" i="4"/>
  <c r="U137" i="4"/>
  <c r="AB137" i="4"/>
  <c r="AC137" i="4"/>
  <c r="Q137" i="4" s="1"/>
  <c r="AA137" i="4"/>
  <c r="M137" i="4" s="1"/>
  <c r="L137" i="4"/>
  <c r="AL255" i="4"/>
  <c r="AF423" i="9" l="1"/>
  <c r="AA423" i="9"/>
  <c r="Z423" i="9"/>
  <c r="U423" i="9"/>
  <c r="V423" i="9"/>
  <c r="AG423" i="9" s="1"/>
  <c r="W423" i="9"/>
  <c r="T423" i="9" s="1"/>
  <c r="AB423" i="9" s="1"/>
  <c r="AE137" i="4"/>
  <c r="AN255" i="4"/>
  <c r="AK256" i="4" s="1"/>
  <c r="AM255" i="4"/>
  <c r="AQ137" i="4"/>
  <c r="T137" i="4"/>
  <c r="O137" i="4"/>
  <c r="S137" i="4"/>
  <c r="R423" i="9" l="1"/>
  <c r="AD423" i="9"/>
  <c r="AE423" i="9"/>
  <c r="P423" i="9"/>
  <c r="AP423" i="9"/>
  <c r="AO423" i="9" s="1"/>
  <c r="AI423" i="9"/>
  <c r="Q423" i="9"/>
  <c r="AH423" i="9"/>
  <c r="O423" i="9"/>
  <c r="AQ423" i="9"/>
  <c r="Y137" i="4"/>
  <c r="Z137" i="4"/>
  <c r="AP137" i="4"/>
  <c r="AO137" i="4" s="1"/>
  <c r="N137" i="4"/>
  <c r="K138" i="4" s="1"/>
  <c r="AR137" i="4"/>
  <c r="P137" i="4"/>
  <c r="AS137" i="4"/>
  <c r="AT137" i="4" s="1"/>
  <c r="AL256" i="4"/>
  <c r="Y423" i="9" l="1"/>
  <c r="X423" i="9"/>
  <c r="L423" i="9"/>
  <c r="AR423" i="9"/>
  <c r="M423" i="9"/>
  <c r="AS423" i="9"/>
  <c r="N423" i="9"/>
  <c r="AC423" i="9"/>
  <c r="AN256" i="4"/>
  <c r="AK257" i="4" s="1"/>
  <c r="AM256" i="4"/>
  <c r="R138" i="4"/>
  <c r="AT423" i="9" l="1"/>
  <c r="AK424" i="9" s="1"/>
  <c r="K424" i="9"/>
  <c r="AD138" i="4"/>
  <c r="U138" i="4"/>
  <c r="V138" i="4"/>
  <c r="AC138" i="4"/>
  <c r="Q138" i="4" s="1"/>
  <c r="AB138" i="4"/>
  <c r="AA138" i="4"/>
  <c r="M138" i="4" s="1"/>
  <c r="L138" i="4"/>
  <c r="AL257" i="4"/>
  <c r="AL424" i="9" l="1"/>
  <c r="AM424" i="9" s="1"/>
  <c r="AN424" i="9"/>
  <c r="S424" i="9"/>
  <c r="T138" i="4"/>
  <c r="AE138" i="4"/>
  <c r="AN257" i="4"/>
  <c r="AK258" i="4" s="1"/>
  <c r="O138" i="4"/>
  <c r="S138" i="4"/>
  <c r="P138" i="4"/>
  <c r="AS138" i="4"/>
  <c r="AQ138" i="4"/>
  <c r="AM257" i="4"/>
  <c r="AF424" i="9" l="1"/>
  <c r="AA424" i="9"/>
  <c r="Z424" i="9"/>
  <c r="U424" i="9"/>
  <c r="V424" i="9"/>
  <c r="AG424" i="9" s="1"/>
  <c r="W424" i="9"/>
  <c r="T424" i="9" s="1"/>
  <c r="AB424" i="9" s="1"/>
  <c r="Y138" i="4"/>
  <c r="Z138" i="4"/>
  <c r="AP138" i="4"/>
  <c r="AO138" i="4" s="1"/>
  <c r="AT138" i="4" s="1"/>
  <c r="N138" i="4"/>
  <c r="K139" i="4" s="1"/>
  <c r="AR138" i="4"/>
  <c r="AL258" i="4"/>
  <c r="R424" i="9" l="1"/>
  <c r="AE424" i="9"/>
  <c r="AD424" i="9"/>
  <c r="AH424" i="9"/>
  <c r="AI424" i="9"/>
  <c r="Q424" i="9"/>
  <c r="O424" i="9"/>
  <c r="P424" i="9"/>
  <c r="AP424" i="9"/>
  <c r="AO424" i="9" s="1"/>
  <c r="AN258" i="4"/>
  <c r="AK259" i="4" s="1"/>
  <c r="R139" i="4"/>
  <c r="AM258" i="4"/>
  <c r="Y424" i="9" l="1"/>
  <c r="X424" i="9"/>
  <c r="AQ424" i="9"/>
  <c r="L424" i="9"/>
  <c r="N424" i="9"/>
  <c r="AS424" i="9"/>
  <c r="AC424" i="9"/>
  <c r="M424" i="9"/>
  <c r="AR424" i="9"/>
  <c r="AT424" i="9" s="1"/>
  <c r="AD139" i="4"/>
  <c r="V139" i="4"/>
  <c r="U139" i="4"/>
  <c r="AB139" i="4"/>
  <c r="AC139" i="4"/>
  <c r="Q139" i="4" s="1"/>
  <c r="AA139" i="4"/>
  <c r="M139" i="4" s="1"/>
  <c r="L139" i="4"/>
  <c r="AL259" i="4"/>
  <c r="AK425" i="9" l="1"/>
  <c r="K425" i="9"/>
  <c r="AL425" i="9"/>
  <c r="AM425" i="9" s="1"/>
  <c r="AN425" i="9"/>
  <c r="AE139" i="4"/>
  <c r="T139" i="4"/>
  <c r="AN259" i="4"/>
  <c r="AK260" i="4" s="1"/>
  <c r="AM259" i="4"/>
  <c r="O139" i="4"/>
  <c r="S139" i="4"/>
  <c r="AQ139" i="4"/>
  <c r="S425" i="9" l="1"/>
  <c r="AS139" i="4"/>
  <c r="Z139" i="4"/>
  <c r="P139" i="4"/>
  <c r="Y139" i="4"/>
  <c r="AP139" i="4"/>
  <c r="AO139" i="4" s="1"/>
  <c r="AT139" i="4" s="1"/>
  <c r="N139" i="4"/>
  <c r="K140" i="4" s="1"/>
  <c r="AR139" i="4"/>
  <c r="AL260" i="4"/>
  <c r="AF425" i="9" l="1"/>
  <c r="Z425" i="9"/>
  <c r="AA425" i="9"/>
  <c r="U425" i="9"/>
  <c r="V425" i="9"/>
  <c r="AG425" i="9" s="1"/>
  <c r="W425" i="9"/>
  <c r="T425" i="9" s="1"/>
  <c r="AB425" i="9" s="1"/>
  <c r="AM260" i="4"/>
  <c r="AN260" i="4"/>
  <c r="AK261" i="4" s="1"/>
  <c r="R140" i="4"/>
  <c r="R425" i="9" l="1"/>
  <c r="AD425" i="9"/>
  <c r="AE425" i="9"/>
  <c r="AQ425" i="9"/>
  <c r="O425" i="9"/>
  <c r="P425" i="9"/>
  <c r="AS425" i="9"/>
  <c r="N425" i="9"/>
  <c r="AH425" i="9"/>
  <c r="Q425" i="9"/>
  <c r="AI425" i="9"/>
  <c r="AD140" i="4"/>
  <c r="V140" i="4"/>
  <c r="U140" i="4"/>
  <c r="AC140" i="4"/>
  <c r="Q140" i="4" s="1"/>
  <c r="AB140" i="4"/>
  <c r="AA140" i="4"/>
  <c r="M140" i="4" s="1"/>
  <c r="L140" i="4"/>
  <c r="AL261" i="4"/>
  <c r="Y425" i="9" l="1"/>
  <c r="X425" i="9"/>
  <c r="L425" i="9"/>
  <c r="AC425" i="9"/>
  <c r="M425" i="9"/>
  <c r="AR425" i="9"/>
  <c r="AP425" i="9"/>
  <c r="AO425" i="9" s="1"/>
  <c r="T140" i="4"/>
  <c r="AE140" i="4"/>
  <c r="AM261" i="4"/>
  <c r="AN261" i="4"/>
  <c r="AK262" i="4" s="1"/>
  <c r="AS140" i="4"/>
  <c r="P140" i="4"/>
  <c r="AQ140" i="4"/>
  <c r="O140" i="4"/>
  <c r="S140" i="4"/>
  <c r="AT425" i="9" l="1"/>
  <c r="AK426" i="9" s="1"/>
  <c r="K426" i="9"/>
  <c r="Y140" i="4"/>
  <c r="Z140" i="4"/>
  <c r="AP140" i="4"/>
  <c r="AO140" i="4" s="1"/>
  <c r="AT140" i="4" s="1"/>
  <c r="N140" i="4"/>
  <c r="K141" i="4" s="1"/>
  <c r="AR140" i="4"/>
  <c r="AL262" i="4"/>
  <c r="AN426" i="9" l="1"/>
  <c r="AL426" i="9"/>
  <c r="AM426" i="9" s="1"/>
  <c r="S426" i="9"/>
  <c r="AM262" i="4"/>
  <c r="AN262" i="4"/>
  <c r="AK263" i="4" s="1"/>
  <c r="R141" i="4"/>
  <c r="AF426" i="9" l="1"/>
  <c r="Z426" i="9"/>
  <c r="AA426" i="9"/>
  <c r="U426" i="9"/>
  <c r="V426" i="9"/>
  <c r="AG426" i="9" s="1"/>
  <c r="W426" i="9"/>
  <c r="T426" i="9" s="1"/>
  <c r="AB426" i="9" s="1"/>
  <c r="AD141" i="4"/>
  <c r="V141" i="4"/>
  <c r="U141" i="4"/>
  <c r="AL263" i="4"/>
  <c r="AN263" i="4"/>
  <c r="AK264" i="4" s="1"/>
  <c r="AA141" i="4"/>
  <c r="M141" i="4" s="1"/>
  <c r="AC141" i="4"/>
  <c r="Q141" i="4" s="1"/>
  <c r="AB141" i="4"/>
  <c r="L141" i="4"/>
  <c r="AM263" i="4"/>
  <c r="R426" i="9" l="1"/>
  <c r="AD426" i="9"/>
  <c r="AE426" i="9"/>
  <c r="AQ426" i="9"/>
  <c r="Q426" i="9"/>
  <c r="AI426" i="9"/>
  <c r="AH426" i="9"/>
  <c r="O426" i="9"/>
  <c r="P426" i="9"/>
  <c r="AE141" i="4"/>
  <c r="T141" i="4"/>
  <c r="Z141" i="4" s="1"/>
  <c r="AL264" i="4"/>
  <c r="O141" i="4"/>
  <c r="S141" i="4"/>
  <c r="AQ141" i="4"/>
  <c r="X426" i="9" l="1"/>
  <c r="Y426" i="9"/>
  <c r="L426" i="9"/>
  <c r="AS426" i="9"/>
  <c r="N426" i="9"/>
  <c r="AC426" i="9"/>
  <c r="AR426" i="9"/>
  <c r="M426" i="9"/>
  <c r="AP426" i="9"/>
  <c r="AO426" i="9" s="1"/>
  <c r="P141" i="4"/>
  <c r="Y141" i="4"/>
  <c r="AS141" i="4"/>
  <c r="AP141" i="4"/>
  <c r="AO141" i="4" s="1"/>
  <c r="N141" i="4"/>
  <c r="K142" i="4" s="1"/>
  <c r="AR141" i="4"/>
  <c r="AN264" i="4"/>
  <c r="AK265" i="4" s="1"/>
  <c r="AM264" i="4"/>
  <c r="AT426" i="9" l="1"/>
  <c r="AK427" i="9" s="1"/>
  <c r="K427" i="9"/>
  <c r="AT141" i="4"/>
  <c r="AL265" i="4"/>
  <c r="R142" i="4"/>
  <c r="AN427" i="9" l="1"/>
  <c r="AL427" i="9"/>
  <c r="AM427" i="9" s="1"/>
  <c r="S427" i="9"/>
  <c r="AD142" i="4"/>
  <c r="V142" i="4"/>
  <c r="U142" i="4"/>
  <c r="AN265" i="4"/>
  <c r="AK266" i="4" s="1"/>
  <c r="AC142" i="4"/>
  <c r="Q142" i="4" s="1"/>
  <c r="AB142" i="4"/>
  <c r="AA142" i="4"/>
  <c r="M142" i="4" s="1"/>
  <c r="L142" i="4"/>
  <c r="AM265" i="4"/>
  <c r="AF427" i="9" l="1"/>
  <c r="AA427" i="9"/>
  <c r="Z427" i="9"/>
  <c r="U427" i="9"/>
  <c r="V427" i="9"/>
  <c r="AG427" i="9" s="1"/>
  <c r="W427" i="9"/>
  <c r="T427" i="9" s="1"/>
  <c r="AB427" i="9" s="1"/>
  <c r="AE142" i="4"/>
  <c r="T142" i="4"/>
  <c r="O142" i="4"/>
  <c r="S142" i="4"/>
  <c r="P142" i="4"/>
  <c r="AS142" i="4"/>
  <c r="AQ142" i="4"/>
  <c r="AL266" i="4"/>
  <c r="R427" i="9" l="1"/>
  <c r="AD427" i="9"/>
  <c r="AE427" i="9"/>
  <c r="AQ427" i="9"/>
  <c r="AH427" i="9"/>
  <c r="Q427" i="9"/>
  <c r="AI427" i="9"/>
  <c r="P427" i="9"/>
  <c r="O427" i="9"/>
  <c r="Y142" i="4"/>
  <c r="Z142" i="4"/>
  <c r="AP142" i="4"/>
  <c r="AO142" i="4" s="1"/>
  <c r="AT142" i="4" s="1"/>
  <c r="AN266" i="4"/>
  <c r="AK267" i="4" s="1"/>
  <c r="AM266" i="4"/>
  <c r="N142" i="4"/>
  <c r="K143" i="4" s="1"/>
  <c r="AR142" i="4"/>
  <c r="Y427" i="9" l="1"/>
  <c r="X427" i="9"/>
  <c r="L427" i="9"/>
  <c r="AS427" i="9"/>
  <c r="N427" i="9"/>
  <c r="AC427" i="9"/>
  <c r="AR427" i="9"/>
  <c r="M427" i="9"/>
  <c r="AP427" i="9"/>
  <c r="AO427" i="9" s="1"/>
  <c r="R143" i="4"/>
  <c r="AL267" i="4"/>
  <c r="AT427" i="9" l="1"/>
  <c r="K428" i="9"/>
  <c r="AK428" i="9"/>
  <c r="AD143" i="4"/>
  <c r="V143" i="4"/>
  <c r="U143" i="4"/>
  <c r="AN267" i="4"/>
  <c r="AK268" i="4" s="1"/>
  <c r="AB143" i="4"/>
  <c r="AC143" i="4"/>
  <c r="Q143" i="4" s="1"/>
  <c r="AA143" i="4"/>
  <c r="M143" i="4" s="1"/>
  <c r="L143" i="4"/>
  <c r="AM267" i="4"/>
  <c r="S428" i="9" l="1"/>
  <c r="AL428" i="9"/>
  <c r="AM428" i="9" s="1"/>
  <c r="AN428" i="9"/>
  <c r="AE143" i="4"/>
  <c r="T143" i="4"/>
  <c r="Z143" i="4" s="1"/>
  <c r="O143" i="4"/>
  <c r="S143" i="4"/>
  <c r="AQ143" i="4"/>
  <c r="AL268" i="4"/>
  <c r="AF428" i="9" l="1"/>
  <c r="AA428" i="9"/>
  <c r="Z428" i="9"/>
  <c r="V428" i="9"/>
  <c r="AG428" i="9" s="1"/>
  <c r="U428" i="9"/>
  <c r="W428" i="9"/>
  <c r="T428" i="9" s="1"/>
  <c r="AB428" i="9" s="1"/>
  <c r="AS143" i="4"/>
  <c r="Y143" i="4"/>
  <c r="AP143" i="4"/>
  <c r="AO143" i="4" s="1"/>
  <c r="P143" i="4"/>
  <c r="AN268" i="4"/>
  <c r="AK269" i="4" s="1"/>
  <c r="N143" i="4"/>
  <c r="K144" i="4" s="1"/>
  <c r="AR143" i="4"/>
  <c r="AM268" i="4"/>
  <c r="R428" i="9" l="1"/>
  <c r="AE428" i="9"/>
  <c r="AD428" i="9"/>
  <c r="L428" i="9"/>
  <c r="N428" i="9"/>
  <c r="AS428" i="9"/>
  <c r="AI428" i="9"/>
  <c r="Q428" i="9"/>
  <c r="AH428" i="9"/>
  <c r="AC428" i="9"/>
  <c r="O428" i="9"/>
  <c r="AQ428" i="9"/>
  <c r="P428" i="9"/>
  <c r="AP428" i="9"/>
  <c r="AO428" i="9" s="1"/>
  <c r="AT143" i="4"/>
  <c r="R144" i="4"/>
  <c r="AL269" i="4"/>
  <c r="Y428" i="9" l="1"/>
  <c r="X428" i="9"/>
  <c r="M428" i="9"/>
  <c r="AR428" i="9"/>
  <c r="AT428" i="9" s="1"/>
  <c r="AK429" i="9" s="1"/>
  <c r="AD144" i="4"/>
  <c r="V144" i="4"/>
  <c r="U144" i="4"/>
  <c r="AN269" i="4"/>
  <c r="AK270" i="4" s="1"/>
  <c r="AM269" i="4"/>
  <c r="AA144" i="4"/>
  <c r="M144" i="4" s="1"/>
  <c r="AC144" i="4"/>
  <c r="Q144" i="4" s="1"/>
  <c r="AB144" i="4"/>
  <c r="L144" i="4"/>
  <c r="K429" i="9" l="1"/>
  <c r="AL429" i="9"/>
  <c r="AM429" i="9" s="1"/>
  <c r="AN429" i="9"/>
  <c r="AE144" i="4"/>
  <c r="AQ144" i="4"/>
  <c r="T144" i="4"/>
  <c r="O144" i="4"/>
  <c r="S144" i="4"/>
  <c r="AL270" i="4"/>
  <c r="S429" i="9" l="1"/>
  <c r="Y144" i="4"/>
  <c r="Z144" i="4"/>
  <c r="AP144" i="4"/>
  <c r="AO144" i="4" s="1"/>
  <c r="AN270" i="4"/>
  <c r="AK271" i="4" s="1"/>
  <c r="AM270" i="4"/>
  <c r="N144" i="4"/>
  <c r="K145" i="4" s="1"/>
  <c r="AR144" i="4"/>
  <c r="P144" i="4"/>
  <c r="AS144" i="4"/>
  <c r="AT144" i="4" s="1"/>
  <c r="AF429" i="9" l="1"/>
  <c r="AA429" i="9"/>
  <c r="Z429" i="9"/>
  <c r="U429" i="9"/>
  <c r="V429" i="9"/>
  <c r="AG429" i="9" s="1"/>
  <c r="W429" i="9"/>
  <c r="T429" i="9" s="1"/>
  <c r="AB429" i="9" s="1"/>
  <c r="R145" i="4"/>
  <c r="AL271" i="4"/>
  <c r="R429" i="9" l="1"/>
  <c r="AE429" i="9"/>
  <c r="AD429" i="9"/>
  <c r="AI429" i="9"/>
  <c r="AH429" i="9"/>
  <c r="Q429" i="9"/>
  <c r="O429" i="9"/>
  <c r="AQ429" i="9"/>
  <c r="P429" i="9"/>
  <c r="AD145" i="4"/>
  <c r="V145" i="4"/>
  <c r="U145" i="4"/>
  <c r="AN271" i="4"/>
  <c r="AK272" i="4" s="1"/>
  <c r="AC145" i="4"/>
  <c r="Q145" i="4" s="1"/>
  <c r="AB145" i="4"/>
  <c r="AA145" i="4"/>
  <c r="M145" i="4" s="1"/>
  <c r="L145" i="4"/>
  <c r="AM271" i="4"/>
  <c r="Y429" i="9" l="1"/>
  <c r="X429" i="9"/>
  <c r="L429" i="9"/>
  <c r="AR429" i="9"/>
  <c r="M429" i="9"/>
  <c r="N429" i="9"/>
  <c r="AS429" i="9"/>
  <c r="AC429" i="9"/>
  <c r="AP429" i="9"/>
  <c r="AO429" i="9" s="1"/>
  <c r="T145" i="4"/>
  <c r="AE145" i="4"/>
  <c r="P145" i="4"/>
  <c r="AS145" i="4"/>
  <c r="O145" i="4"/>
  <c r="S145" i="4"/>
  <c r="AQ145" i="4"/>
  <c r="AL272" i="4"/>
  <c r="AT429" i="9" l="1"/>
  <c r="AK430" i="9"/>
  <c r="AL430" i="9" s="1"/>
  <c r="AM430" i="9" s="1"/>
  <c r="K430" i="9"/>
  <c r="Y145" i="4"/>
  <c r="Z145" i="4"/>
  <c r="AP145" i="4"/>
  <c r="AO145" i="4" s="1"/>
  <c r="AT145" i="4" s="1"/>
  <c r="AN272" i="4"/>
  <c r="AK273" i="4" s="1"/>
  <c r="AR145" i="4"/>
  <c r="N145" i="4"/>
  <c r="K146" i="4" s="1"/>
  <c r="AM272" i="4"/>
  <c r="S430" i="9" l="1"/>
  <c r="AN430" i="9"/>
  <c r="R146" i="4"/>
  <c r="AL273" i="4"/>
  <c r="AF430" i="9" l="1"/>
  <c r="AA430" i="9"/>
  <c r="Z430" i="9"/>
  <c r="U430" i="9"/>
  <c r="V430" i="9"/>
  <c r="AG430" i="9" s="1"/>
  <c r="W430" i="9"/>
  <c r="T430" i="9" s="1"/>
  <c r="AB430" i="9" s="1"/>
  <c r="AD146" i="4"/>
  <c r="V146" i="4"/>
  <c r="U146" i="4"/>
  <c r="AN273" i="4"/>
  <c r="AK274" i="4" s="1"/>
  <c r="AM273" i="4"/>
  <c r="AC146" i="4"/>
  <c r="Q146" i="4" s="1"/>
  <c r="AA146" i="4"/>
  <c r="M146" i="4" s="1"/>
  <c r="AB146" i="4"/>
  <c r="L146" i="4"/>
  <c r="R430" i="9" l="1"/>
  <c r="AE430" i="9"/>
  <c r="AD430" i="9"/>
  <c r="O430" i="9"/>
  <c r="N430" i="9"/>
  <c r="AS430" i="9"/>
  <c r="P430" i="9"/>
  <c r="AP430" i="9"/>
  <c r="AO430" i="9" s="1"/>
  <c r="AH430" i="9"/>
  <c r="Q430" i="9"/>
  <c r="AI430" i="9"/>
  <c r="AE146" i="4"/>
  <c r="T146" i="4"/>
  <c r="O146" i="4"/>
  <c r="S146" i="4"/>
  <c r="AQ146" i="4"/>
  <c r="AL274" i="4"/>
  <c r="Y430" i="9" l="1"/>
  <c r="X430" i="9"/>
  <c r="AC430" i="9"/>
  <c r="L430" i="9"/>
  <c r="AQ430" i="9"/>
  <c r="M430" i="9"/>
  <c r="AR430" i="9"/>
  <c r="AT430" i="9" s="1"/>
  <c r="AK431" i="9" s="1"/>
  <c r="AL431" i="9" s="1"/>
  <c r="AM431" i="9" s="1"/>
  <c r="Y146" i="4"/>
  <c r="Z146" i="4"/>
  <c r="AS146" i="4"/>
  <c r="AP146" i="4"/>
  <c r="AO146" i="4" s="1"/>
  <c r="P146" i="4"/>
  <c r="AN274" i="4"/>
  <c r="AK275" i="4" s="1"/>
  <c r="N146" i="4"/>
  <c r="K147" i="4" s="1"/>
  <c r="AR146" i="4"/>
  <c r="AM274" i="4"/>
  <c r="AN431" i="9" l="1"/>
  <c r="K431" i="9"/>
  <c r="AT146" i="4"/>
  <c r="R147" i="4"/>
  <c r="AL275" i="4"/>
  <c r="S431" i="9" l="1"/>
  <c r="AD147" i="4"/>
  <c r="V147" i="4"/>
  <c r="U147" i="4"/>
  <c r="AN275" i="4"/>
  <c r="AK276" i="4" s="1"/>
  <c r="AA147" i="4"/>
  <c r="M147" i="4" s="1"/>
  <c r="AC147" i="4"/>
  <c r="Q147" i="4" s="1"/>
  <c r="AB147" i="4"/>
  <c r="L147" i="4"/>
  <c r="AM275" i="4"/>
  <c r="AF431" i="9" l="1"/>
  <c r="AA431" i="9"/>
  <c r="Z431" i="9"/>
  <c r="U431" i="9"/>
  <c r="V431" i="9"/>
  <c r="AG431" i="9" s="1"/>
  <c r="W431" i="9"/>
  <c r="T431" i="9" s="1"/>
  <c r="AB431" i="9" s="1"/>
  <c r="AE147" i="4"/>
  <c r="O147" i="4"/>
  <c r="S147" i="4"/>
  <c r="T147" i="4"/>
  <c r="AQ147" i="4"/>
  <c r="AL276" i="4"/>
  <c r="R431" i="9" l="1"/>
  <c r="AE431" i="9"/>
  <c r="AD431" i="9"/>
  <c r="P431" i="9"/>
  <c r="AS431" i="9"/>
  <c r="N431" i="9"/>
  <c r="O431" i="9"/>
  <c r="AH431" i="9"/>
  <c r="AI431" i="9"/>
  <c r="Q431" i="9"/>
  <c r="Y147" i="4"/>
  <c r="Z147" i="4"/>
  <c r="AP147" i="4"/>
  <c r="AO147" i="4" s="1"/>
  <c r="AN276" i="4"/>
  <c r="AK277" i="4" s="1"/>
  <c r="P147" i="4"/>
  <c r="AS147" i="4"/>
  <c r="AT147" i="4" s="1"/>
  <c r="AM276" i="4"/>
  <c r="N147" i="4"/>
  <c r="K148" i="4" s="1"/>
  <c r="AR147" i="4"/>
  <c r="Y431" i="9" l="1"/>
  <c r="X431" i="9"/>
  <c r="L431" i="9"/>
  <c r="AC431" i="9"/>
  <c r="AQ431" i="9"/>
  <c r="M431" i="9"/>
  <c r="AR431" i="9"/>
  <c r="AP431" i="9"/>
  <c r="AO431" i="9" s="1"/>
  <c r="R148" i="4"/>
  <c r="AL277" i="4"/>
  <c r="AT431" i="9" l="1"/>
  <c r="AK432" i="9" s="1"/>
  <c r="K432" i="9"/>
  <c r="AD148" i="4"/>
  <c r="V148" i="4"/>
  <c r="U148" i="4"/>
  <c r="AN277" i="4"/>
  <c r="AK278" i="4" s="1"/>
  <c r="AM277" i="4"/>
  <c r="AC148" i="4"/>
  <c r="Q148" i="4" s="1"/>
  <c r="AB148" i="4"/>
  <c r="AA148" i="4"/>
  <c r="M148" i="4" s="1"/>
  <c r="L148" i="4"/>
  <c r="AN432" i="9" l="1"/>
  <c r="AL432" i="9"/>
  <c r="AM432" i="9" s="1"/>
  <c r="S432" i="9"/>
  <c r="AE148" i="4"/>
  <c r="T148" i="4"/>
  <c r="O148" i="4"/>
  <c r="S148" i="4"/>
  <c r="AQ148" i="4"/>
  <c r="AL278" i="4"/>
  <c r="AF432" i="9" l="1"/>
  <c r="Z432" i="9"/>
  <c r="AA432" i="9"/>
  <c r="U432" i="9"/>
  <c r="V432" i="9"/>
  <c r="AG432" i="9" s="1"/>
  <c r="W432" i="9"/>
  <c r="T432" i="9" s="1"/>
  <c r="AB432" i="9" s="1"/>
  <c r="AS148" i="4"/>
  <c r="Z148" i="4"/>
  <c r="P148" i="4"/>
  <c r="Y148" i="4"/>
  <c r="AP148" i="4"/>
  <c r="AO148" i="4" s="1"/>
  <c r="AT148" i="4" s="1"/>
  <c r="AN278" i="4"/>
  <c r="AK279" i="4" s="1"/>
  <c r="AM278" i="4"/>
  <c r="N148" i="4"/>
  <c r="K149" i="4" s="1"/>
  <c r="AR148" i="4"/>
  <c r="R432" i="9" l="1"/>
  <c r="AE432" i="9"/>
  <c r="AD432" i="9"/>
  <c r="N432" i="9"/>
  <c r="AS432" i="9"/>
  <c r="AC432" i="9"/>
  <c r="O432" i="9"/>
  <c r="Q432" i="9"/>
  <c r="AI432" i="9"/>
  <c r="AH432" i="9"/>
  <c r="AQ432" i="9"/>
  <c r="P432" i="9"/>
  <c r="R149" i="4"/>
  <c r="AL279" i="4"/>
  <c r="X432" i="9" l="1"/>
  <c r="Y432" i="9"/>
  <c r="L432" i="9"/>
  <c r="AR432" i="9"/>
  <c r="M432" i="9"/>
  <c r="AP432" i="9"/>
  <c r="AO432" i="9" s="1"/>
  <c r="AD149" i="4"/>
  <c r="V149" i="4"/>
  <c r="U149" i="4"/>
  <c r="AN279" i="4"/>
  <c r="AK280" i="4" s="1"/>
  <c r="AM279" i="4"/>
  <c r="AB149" i="4"/>
  <c r="AA149" i="4"/>
  <c r="M149" i="4" s="1"/>
  <c r="AC149" i="4"/>
  <c r="Q149" i="4" s="1"/>
  <c r="L149" i="4"/>
  <c r="AT432" i="9" l="1"/>
  <c r="AK433" i="9" s="1"/>
  <c r="K433" i="9"/>
  <c r="AQ149" i="4"/>
  <c r="AE149" i="4"/>
  <c r="T149" i="4"/>
  <c r="Z149" i="4" s="1"/>
  <c r="O149" i="4"/>
  <c r="S149" i="4"/>
  <c r="AL280" i="4"/>
  <c r="AN433" i="9" l="1"/>
  <c r="AL433" i="9"/>
  <c r="AM433" i="9" s="1"/>
  <c r="S433" i="9"/>
  <c r="P149" i="4"/>
  <c r="Y149" i="4"/>
  <c r="AS149" i="4"/>
  <c r="AP149" i="4"/>
  <c r="AO149" i="4" s="1"/>
  <c r="AN280" i="4"/>
  <c r="AK281" i="4" s="1"/>
  <c r="AM280" i="4"/>
  <c r="N149" i="4"/>
  <c r="K150" i="4" s="1"/>
  <c r="AR149" i="4"/>
  <c r="AF433" i="9" l="1"/>
  <c r="Z433" i="9"/>
  <c r="AA433" i="9"/>
  <c r="U433" i="9"/>
  <c r="V433" i="9"/>
  <c r="AG433" i="9" s="1"/>
  <c r="W433" i="9"/>
  <c r="T433" i="9" s="1"/>
  <c r="AB433" i="9" s="1"/>
  <c r="AT149" i="4"/>
  <c r="R150" i="4"/>
  <c r="AL281" i="4"/>
  <c r="R433" i="9" l="1"/>
  <c r="AE433" i="9"/>
  <c r="AD433" i="9"/>
  <c r="AI433" i="9"/>
  <c r="AH433" i="9"/>
  <c r="Q433" i="9"/>
  <c r="P433" i="9"/>
  <c r="O433" i="9"/>
  <c r="AQ433" i="9"/>
  <c r="AD150" i="4"/>
  <c r="U150" i="4"/>
  <c r="V150" i="4"/>
  <c r="AN281" i="4"/>
  <c r="AK282" i="4" s="1"/>
  <c r="AM281" i="4"/>
  <c r="AA150" i="4"/>
  <c r="M150" i="4" s="1"/>
  <c r="AB150" i="4"/>
  <c r="AC150" i="4"/>
  <c r="Q150" i="4" s="1"/>
  <c r="L150" i="4"/>
  <c r="Y433" i="9" l="1"/>
  <c r="X433" i="9"/>
  <c r="L433" i="9"/>
  <c r="AS433" i="9"/>
  <c r="N433" i="9"/>
  <c r="AC433" i="9"/>
  <c r="AR433" i="9"/>
  <c r="M433" i="9"/>
  <c r="AP433" i="9"/>
  <c r="AO433" i="9" s="1"/>
  <c r="AE150" i="4"/>
  <c r="AQ150" i="4"/>
  <c r="O150" i="4"/>
  <c r="S150" i="4"/>
  <c r="T150" i="4"/>
  <c r="AL282" i="4"/>
  <c r="AT433" i="9" l="1"/>
  <c r="AK434" i="9" s="1"/>
  <c r="K434" i="9"/>
  <c r="Y150" i="4"/>
  <c r="Z150" i="4"/>
  <c r="AP150" i="4"/>
  <c r="AO150" i="4" s="1"/>
  <c r="AN282" i="4"/>
  <c r="AK283" i="4" s="1"/>
  <c r="AS150" i="4"/>
  <c r="AT150" i="4" s="1"/>
  <c r="P150" i="4"/>
  <c r="AM282" i="4"/>
  <c r="N150" i="4"/>
  <c r="K151" i="4" s="1"/>
  <c r="AR150" i="4"/>
  <c r="AN434" i="9" l="1"/>
  <c r="AL434" i="9"/>
  <c r="AM434" i="9" s="1"/>
  <c r="S434" i="9"/>
  <c r="R151" i="4"/>
  <c r="AL283" i="4"/>
  <c r="AF434" i="9" l="1"/>
  <c r="Z434" i="9"/>
  <c r="AA434" i="9"/>
  <c r="U434" i="9"/>
  <c r="V434" i="9"/>
  <c r="AG434" i="9" s="1"/>
  <c r="W434" i="9"/>
  <c r="T434" i="9" s="1"/>
  <c r="AB434" i="9" s="1"/>
  <c r="AD151" i="4"/>
  <c r="V151" i="4"/>
  <c r="U151" i="4"/>
  <c r="AN283" i="4"/>
  <c r="AK284" i="4" s="1"/>
  <c r="AM283" i="4"/>
  <c r="AC151" i="4"/>
  <c r="Q151" i="4" s="1"/>
  <c r="AA151" i="4"/>
  <c r="M151" i="4" s="1"/>
  <c r="AB151" i="4"/>
  <c r="L151" i="4"/>
  <c r="R434" i="9" l="1"/>
  <c r="AE434" i="9"/>
  <c r="AD434" i="9"/>
  <c r="O434" i="9"/>
  <c r="AQ434" i="9"/>
  <c r="P434" i="9"/>
  <c r="Q434" i="9"/>
  <c r="AI434" i="9"/>
  <c r="AH434" i="9"/>
  <c r="AE151" i="4"/>
  <c r="O151" i="4"/>
  <c r="S151" i="4"/>
  <c r="AQ151" i="4"/>
  <c r="T151" i="4"/>
  <c r="AL284" i="4"/>
  <c r="Y434" i="9" l="1"/>
  <c r="X434" i="9"/>
  <c r="L434" i="9"/>
  <c r="M434" i="9"/>
  <c r="AR434" i="9"/>
  <c r="AP434" i="9"/>
  <c r="AO434" i="9" s="1"/>
  <c r="N434" i="9"/>
  <c r="AS434" i="9"/>
  <c r="AC434" i="9"/>
  <c r="Y151" i="4"/>
  <c r="Z151" i="4"/>
  <c r="AP151" i="4"/>
  <c r="AO151" i="4" s="1"/>
  <c r="AN284" i="4"/>
  <c r="AK285" i="4" s="1"/>
  <c r="AM284" i="4"/>
  <c r="P151" i="4"/>
  <c r="AS151" i="4"/>
  <c r="AT151" i="4" s="1"/>
  <c r="N151" i="4"/>
  <c r="K152" i="4" s="1"/>
  <c r="AR151" i="4"/>
  <c r="AT434" i="9" l="1"/>
  <c r="AK435" i="9"/>
  <c r="AL435" i="9" s="1"/>
  <c r="AM435" i="9" s="1"/>
  <c r="K435" i="9"/>
  <c r="R152" i="4"/>
  <c r="AL285" i="4"/>
  <c r="AN435" i="9" l="1"/>
  <c r="S435" i="9"/>
  <c r="AD152" i="4"/>
  <c r="V152" i="4"/>
  <c r="U152" i="4"/>
  <c r="AN285" i="4"/>
  <c r="AK286" i="4" s="1"/>
  <c r="AC152" i="4"/>
  <c r="Q152" i="4" s="1"/>
  <c r="AA152" i="4"/>
  <c r="M152" i="4" s="1"/>
  <c r="AB152" i="4"/>
  <c r="L152" i="4"/>
  <c r="AM285" i="4"/>
  <c r="AF435" i="9" l="1"/>
  <c r="AA435" i="9"/>
  <c r="Z435" i="9"/>
  <c r="U435" i="9"/>
  <c r="V435" i="9"/>
  <c r="AG435" i="9" s="1"/>
  <c r="W435" i="9"/>
  <c r="T435" i="9" s="1"/>
  <c r="AB435" i="9" s="1"/>
  <c r="AE152" i="4"/>
  <c r="O152" i="4"/>
  <c r="S152" i="4"/>
  <c r="AQ152" i="4"/>
  <c r="T152" i="4"/>
  <c r="AL286" i="4"/>
  <c r="R435" i="9" l="1"/>
  <c r="AD435" i="9"/>
  <c r="AE435" i="9"/>
  <c r="O435" i="9"/>
  <c r="P435" i="9"/>
  <c r="AP435" i="9"/>
  <c r="AO435" i="9" s="1"/>
  <c r="AH435" i="9"/>
  <c r="AI435" i="9"/>
  <c r="Q435" i="9"/>
  <c r="AQ435" i="9"/>
  <c r="AS435" i="9"/>
  <c r="N435" i="9"/>
  <c r="AC435" i="9"/>
  <c r="Y152" i="4"/>
  <c r="Z152" i="4"/>
  <c r="AP152" i="4"/>
  <c r="AO152" i="4" s="1"/>
  <c r="AN286" i="4"/>
  <c r="AK287" i="4" s="1"/>
  <c r="P152" i="4"/>
  <c r="AS152" i="4"/>
  <c r="AT152" i="4" s="1"/>
  <c r="AM286" i="4"/>
  <c r="N152" i="4"/>
  <c r="K153" i="4" s="1"/>
  <c r="AR152" i="4"/>
  <c r="Y435" i="9" l="1"/>
  <c r="X435" i="9"/>
  <c r="L435" i="9"/>
  <c r="AR435" i="9"/>
  <c r="AT435" i="9" s="1"/>
  <c r="AK436" i="9" s="1"/>
  <c r="M435" i="9"/>
  <c r="R153" i="4"/>
  <c r="AL287" i="4"/>
  <c r="K436" i="9" l="1"/>
  <c r="AL436" i="9"/>
  <c r="AM436" i="9" s="1"/>
  <c r="AN436" i="9"/>
  <c r="AD153" i="4"/>
  <c r="V153" i="4"/>
  <c r="U153" i="4"/>
  <c r="AN287" i="4"/>
  <c r="AK288" i="4" s="1"/>
  <c r="AM287" i="4"/>
  <c r="AA153" i="4"/>
  <c r="M153" i="4" s="1"/>
  <c r="AB153" i="4"/>
  <c r="AC153" i="4"/>
  <c r="Q153" i="4" s="1"/>
  <c r="L153" i="4"/>
  <c r="S436" i="9" l="1"/>
  <c r="AE153" i="4"/>
  <c r="T153" i="4"/>
  <c r="O153" i="4"/>
  <c r="S153" i="4"/>
  <c r="AQ153" i="4"/>
  <c r="AL288" i="4"/>
  <c r="AF436" i="9" l="1"/>
  <c r="AA436" i="9"/>
  <c r="Z436" i="9"/>
  <c r="U436" i="9"/>
  <c r="V436" i="9"/>
  <c r="AG436" i="9" s="1"/>
  <c r="W436" i="9"/>
  <c r="T436" i="9" s="1"/>
  <c r="AB436" i="9" s="1"/>
  <c r="Y153" i="4"/>
  <c r="Z153" i="4"/>
  <c r="AP153" i="4"/>
  <c r="AO153" i="4" s="1"/>
  <c r="AN288" i="4"/>
  <c r="AK289" i="4" s="1"/>
  <c r="AM288" i="4"/>
  <c r="AR153" i="4"/>
  <c r="N153" i="4"/>
  <c r="K154" i="4" s="1"/>
  <c r="P153" i="4"/>
  <c r="AS153" i="4"/>
  <c r="AT153" i="4" s="1"/>
  <c r="R436" i="9" l="1"/>
  <c r="AE436" i="9"/>
  <c r="AD436" i="9"/>
  <c r="O436" i="9"/>
  <c r="AS436" i="9"/>
  <c r="N436" i="9"/>
  <c r="AC436" i="9"/>
  <c r="AI436" i="9"/>
  <c r="AH436" i="9"/>
  <c r="Q436" i="9"/>
  <c r="AQ436" i="9"/>
  <c r="P436" i="9"/>
  <c r="R154" i="4"/>
  <c r="AL289" i="4"/>
  <c r="Y436" i="9" l="1"/>
  <c r="X436" i="9"/>
  <c r="L436" i="9"/>
  <c r="AR436" i="9"/>
  <c r="M436" i="9"/>
  <c r="AP436" i="9"/>
  <c r="AO436" i="9" s="1"/>
  <c r="AD154" i="4"/>
  <c r="U154" i="4"/>
  <c r="V154" i="4"/>
  <c r="AN289" i="4"/>
  <c r="AK290" i="4" s="1"/>
  <c r="AA154" i="4"/>
  <c r="M154" i="4" s="1"/>
  <c r="AB154" i="4"/>
  <c r="AC154" i="4"/>
  <c r="Q154" i="4" s="1"/>
  <c r="L154" i="4"/>
  <c r="AM289" i="4"/>
  <c r="AT436" i="9" l="1"/>
  <c r="AK437" i="9" s="1"/>
  <c r="K437" i="9"/>
  <c r="AQ154" i="4"/>
  <c r="AE154" i="4"/>
  <c r="T154" i="4"/>
  <c r="O154" i="4"/>
  <c r="S154" i="4"/>
  <c r="AL290" i="4"/>
  <c r="AN437" i="9" l="1"/>
  <c r="AL437" i="9"/>
  <c r="AM437" i="9" s="1"/>
  <c r="S437" i="9"/>
  <c r="Y154" i="4"/>
  <c r="Z154" i="4"/>
  <c r="AP154" i="4"/>
  <c r="AO154" i="4" s="1"/>
  <c r="AN290" i="4"/>
  <c r="AK291" i="4" s="1"/>
  <c r="AS154" i="4"/>
  <c r="AT154" i="4" s="1"/>
  <c r="P154" i="4"/>
  <c r="N154" i="4"/>
  <c r="K155" i="4" s="1"/>
  <c r="AR154" i="4"/>
  <c r="AM290" i="4"/>
  <c r="AF437" i="9" l="1"/>
  <c r="AA437" i="9"/>
  <c r="Z437" i="9"/>
  <c r="U437" i="9"/>
  <c r="V437" i="9"/>
  <c r="AG437" i="9" s="1"/>
  <c r="W437" i="9"/>
  <c r="T437" i="9" s="1"/>
  <c r="AB437" i="9" s="1"/>
  <c r="R155" i="4"/>
  <c r="AL291" i="4"/>
  <c r="R437" i="9" l="1"/>
  <c r="AD437" i="9"/>
  <c r="AE437" i="9"/>
  <c r="Q437" i="9"/>
  <c r="AH437" i="9"/>
  <c r="AI437" i="9"/>
  <c r="P437" i="9"/>
  <c r="O437" i="9"/>
  <c r="AQ437" i="9"/>
  <c r="AD155" i="4"/>
  <c r="V155" i="4"/>
  <c r="U155" i="4"/>
  <c r="AN291" i="4"/>
  <c r="AK292" i="4" s="1"/>
  <c r="AB155" i="4"/>
  <c r="AC155" i="4"/>
  <c r="Q155" i="4" s="1"/>
  <c r="AA155" i="4"/>
  <c r="M155" i="4" s="1"/>
  <c r="L155" i="4"/>
  <c r="AM291" i="4"/>
  <c r="Y437" i="9" l="1"/>
  <c r="X437" i="9"/>
  <c r="L437" i="9"/>
  <c r="N437" i="9"/>
  <c r="AS437" i="9"/>
  <c r="AC437" i="9"/>
  <c r="AR437" i="9"/>
  <c r="M437" i="9"/>
  <c r="AP437" i="9"/>
  <c r="AO437" i="9" s="1"/>
  <c r="AE155" i="4"/>
  <c r="T155" i="4"/>
  <c r="AL292" i="4"/>
  <c r="AQ155" i="4"/>
  <c r="O155" i="4"/>
  <c r="S155" i="4"/>
  <c r="AT437" i="9" l="1"/>
  <c r="AK438" i="9"/>
  <c r="AL438" i="9" s="1"/>
  <c r="AM438" i="9" s="1"/>
  <c r="K438" i="9"/>
  <c r="Y155" i="4"/>
  <c r="Z155" i="4"/>
  <c r="AP155" i="4"/>
  <c r="AO155" i="4" s="1"/>
  <c r="AR155" i="4"/>
  <c r="N155" i="4"/>
  <c r="K156" i="4" s="1"/>
  <c r="AN292" i="4"/>
  <c r="AK293" i="4" s="1"/>
  <c r="P155" i="4"/>
  <c r="AS155" i="4"/>
  <c r="AM292" i="4"/>
  <c r="AN438" i="9" l="1"/>
  <c r="S438" i="9"/>
  <c r="AT155" i="4"/>
  <c r="AL293" i="4"/>
  <c r="R156" i="4"/>
  <c r="AF438" i="9" l="1"/>
  <c r="AA438" i="9"/>
  <c r="Z438" i="9"/>
  <c r="U438" i="9"/>
  <c r="V438" i="9"/>
  <c r="AG438" i="9" s="1"/>
  <c r="W438" i="9"/>
  <c r="T438" i="9" s="1"/>
  <c r="AB438" i="9" s="1"/>
  <c r="AD156" i="4"/>
  <c r="V156" i="4"/>
  <c r="U156" i="4"/>
  <c r="AA156" i="4"/>
  <c r="M156" i="4" s="1"/>
  <c r="AC156" i="4"/>
  <c r="Q156" i="4" s="1"/>
  <c r="AB156" i="4"/>
  <c r="T156" i="4"/>
  <c r="Y156" i="4" s="1"/>
  <c r="L156" i="4"/>
  <c r="AN293" i="4"/>
  <c r="AK294" i="4" s="1"/>
  <c r="AM293" i="4"/>
  <c r="R438" i="9" l="1"/>
  <c r="AE438" i="9"/>
  <c r="AD438" i="9"/>
  <c r="P438" i="9"/>
  <c r="AP438" i="9"/>
  <c r="AO438" i="9" s="1"/>
  <c r="O438" i="9"/>
  <c r="Q438" i="9"/>
  <c r="AH438" i="9"/>
  <c r="AI438" i="9"/>
  <c r="Z156" i="4"/>
  <c r="AE156" i="4"/>
  <c r="AQ156" i="4"/>
  <c r="P156" i="4"/>
  <c r="AS156" i="4"/>
  <c r="AL294" i="4"/>
  <c r="O156" i="4"/>
  <c r="S156" i="4"/>
  <c r="Y438" i="9" l="1"/>
  <c r="X438" i="9"/>
  <c r="AQ438" i="9"/>
  <c r="L438" i="9"/>
  <c r="AS438" i="9"/>
  <c r="N438" i="9"/>
  <c r="AC438" i="9"/>
  <c r="M438" i="9"/>
  <c r="AR438" i="9"/>
  <c r="AT438" i="9" s="1"/>
  <c r="AP156" i="4"/>
  <c r="AO156" i="4" s="1"/>
  <c r="AT156" i="4" s="1"/>
  <c r="N156" i="4"/>
  <c r="K157" i="4" s="1"/>
  <c r="AR156" i="4"/>
  <c r="AN294" i="4"/>
  <c r="AK295" i="4" s="1"/>
  <c r="AM294" i="4"/>
  <c r="AK439" i="9" l="1"/>
  <c r="K439" i="9"/>
  <c r="AL439" i="9"/>
  <c r="AM439" i="9" s="1"/>
  <c r="AN439" i="9"/>
  <c r="AL295" i="4"/>
  <c r="R157" i="4"/>
  <c r="S439" i="9" l="1"/>
  <c r="V157" i="4"/>
  <c r="U157" i="4"/>
  <c r="AD157" i="4"/>
  <c r="AN295" i="4"/>
  <c r="AB157" i="4"/>
  <c r="AC157" i="4"/>
  <c r="Q157" i="4" s="1"/>
  <c r="AA157" i="4"/>
  <c r="M157" i="4" s="1"/>
  <c r="L157" i="4"/>
  <c r="AM295" i="4"/>
  <c r="AF439" i="9" l="1"/>
  <c r="AA439" i="9"/>
  <c r="Z439" i="9"/>
  <c r="U439" i="9"/>
  <c r="V439" i="9"/>
  <c r="AG439" i="9" s="1"/>
  <c r="W439" i="9"/>
  <c r="T439" i="9" s="1"/>
  <c r="AB439" i="9" s="1"/>
  <c r="AE157" i="4"/>
  <c r="AK296" i="4"/>
  <c r="AL296" i="4" s="1"/>
  <c r="AQ157" i="4"/>
  <c r="T157" i="4"/>
  <c r="O157" i="4"/>
  <c r="S157" i="4"/>
  <c r="R439" i="9" l="1"/>
  <c r="AD439" i="9"/>
  <c r="AE439" i="9"/>
  <c r="AS439" i="9"/>
  <c r="N439" i="9"/>
  <c r="O439" i="9"/>
  <c r="AQ439" i="9"/>
  <c r="P439" i="9"/>
  <c r="Q439" i="9"/>
  <c r="AI439" i="9"/>
  <c r="AH439" i="9"/>
  <c r="AC439" i="9"/>
  <c r="Y157" i="4"/>
  <c r="Z157" i="4"/>
  <c r="AP157" i="4"/>
  <c r="AO157" i="4" s="1"/>
  <c r="AN296" i="4"/>
  <c r="AK297" i="4" s="1"/>
  <c r="AL297" i="4" s="1"/>
  <c r="AM296" i="4"/>
  <c r="N157" i="4"/>
  <c r="K158" i="4" s="1"/>
  <c r="AR157" i="4"/>
  <c r="P157" i="4"/>
  <c r="AS157" i="4"/>
  <c r="AT157" i="4" s="1"/>
  <c r="Y439" i="9" l="1"/>
  <c r="X439" i="9"/>
  <c r="L439" i="9"/>
  <c r="AR439" i="9"/>
  <c r="M439" i="9"/>
  <c r="AP439" i="9"/>
  <c r="AO439" i="9" s="1"/>
  <c r="AN297" i="4"/>
  <c r="AK298" i="4" s="1"/>
  <c r="AN298" i="4" s="1"/>
  <c r="AK299" i="4" s="1"/>
  <c r="AM297" i="4"/>
  <c r="R158" i="4"/>
  <c r="AT439" i="9" l="1"/>
  <c r="AK440" i="9" s="1"/>
  <c r="K440" i="9"/>
  <c r="AD158" i="4"/>
  <c r="V158" i="4"/>
  <c r="U158" i="4"/>
  <c r="AL299" i="4"/>
  <c r="AN299" i="4"/>
  <c r="AK300" i="4" s="1"/>
  <c r="AC158" i="4"/>
  <c r="Q158" i="4" s="1"/>
  <c r="AB158" i="4"/>
  <c r="AA158" i="4"/>
  <c r="M158" i="4" s="1"/>
  <c r="L158" i="4"/>
  <c r="AL298" i="4"/>
  <c r="AM298" i="4"/>
  <c r="AM299" i="4" s="1"/>
  <c r="AL440" i="9" l="1"/>
  <c r="AM440" i="9" s="1"/>
  <c r="AN440" i="9"/>
  <c r="S440" i="9"/>
  <c r="AE158" i="4"/>
  <c r="O158" i="4"/>
  <c r="S158" i="4"/>
  <c r="AL300" i="4"/>
  <c r="T158" i="4"/>
  <c r="AQ158" i="4"/>
  <c r="AF440" i="9" l="1"/>
  <c r="AA440" i="9"/>
  <c r="Z440" i="9"/>
  <c r="U440" i="9"/>
  <c r="V440" i="9"/>
  <c r="AG440" i="9" s="1"/>
  <c r="W440" i="9"/>
  <c r="T440" i="9" s="1"/>
  <c r="AB440" i="9" s="1"/>
  <c r="Y158" i="4"/>
  <c r="Z158" i="4"/>
  <c r="AP158" i="4"/>
  <c r="AO158" i="4" s="1"/>
  <c r="P158" i="4"/>
  <c r="AS158" i="4"/>
  <c r="AT158" i="4" s="1"/>
  <c r="AN300" i="4"/>
  <c r="AK301" i="4" s="1"/>
  <c r="N158" i="4"/>
  <c r="K159" i="4" s="1"/>
  <c r="AR158" i="4"/>
  <c r="AM300" i="4"/>
  <c r="R440" i="9" l="1"/>
  <c r="AD440" i="9"/>
  <c r="AE440" i="9"/>
  <c r="N440" i="9"/>
  <c r="AS440" i="9"/>
  <c r="AC440" i="9"/>
  <c r="O440" i="9"/>
  <c r="AQ440" i="9"/>
  <c r="AI440" i="9"/>
  <c r="AH440" i="9"/>
  <c r="Q440" i="9"/>
  <c r="P440" i="9"/>
  <c r="AL301" i="4"/>
  <c r="R159" i="4"/>
  <c r="Y440" i="9" l="1"/>
  <c r="X440" i="9"/>
  <c r="L440" i="9"/>
  <c r="M440" i="9"/>
  <c r="AR440" i="9"/>
  <c r="AP440" i="9"/>
  <c r="AO440" i="9" s="1"/>
  <c r="AD159" i="4"/>
  <c r="V159" i="4"/>
  <c r="U159" i="4"/>
  <c r="AN301" i="4"/>
  <c r="AK302" i="4" s="1"/>
  <c r="AB159" i="4"/>
  <c r="AA159" i="4"/>
  <c r="M159" i="4" s="1"/>
  <c r="AC159" i="4"/>
  <c r="Q159" i="4" s="1"/>
  <c r="L159" i="4"/>
  <c r="AM301" i="4"/>
  <c r="AT440" i="9" l="1"/>
  <c r="AK441" i="9"/>
  <c r="AL441" i="9" s="1"/>
  <c r="AM441" i="9" s="1"/>
  <c r="K441" i="9"/>
  <c r="AE159" i="4"/>
  <c r="AQ159" i="4"/>
  <c r="O159" i="4"/>
  <c r="S159" i="4"/>
  <c r="T159" i="4"/>
  <c r="AL302" i="4"/>
  <c r="AN441" i="9" l="1"/>
  <c r="S441" i="9"/>
  <c r="Y159" i="4"/>
  <c r="Z159" i="4"/>
  <c r="AP159" i="4"/>
  <c r="AO159" i="4" s="1"/>
  <c r="AM302" i="4"/>
  <c r="AN302" i="4"/>
  <c r="AK303" i="4" s="1"/>
  <c r="AS159" i="4"/>
  <c r="AT159" i="4" s="1"/>
  <c r="P159" i="4"/>
  <c r="N159" i="4"/>
  <c r="K160" i="4" s="1"/>
  <c r="AR159" i="4"/>
  <c r="AF441" i="9" l="1"/>
  <c r="AA441" i="9"/>
  <c r="Z441" i="9"/>
  <c r="U441" i="9"/>
  <c r="V441" i="9"/>
  <c r="AG441" i="9" s="1"/>
  <c r="W441" i="9"/>
  <c r="T441" i="9" s="1"/>
  <c r="AB441" i="9" s="1"/>
  <c r="R160" i="4"/>
  <c r="AL303" i="4"/>
  <c r="R441" i="9" l="1"/>
  <c r="AD441" i="9"/>
  <c r="AE441" i="9"/>
  <c r="AQ441" i="9"/>
  <c r="P441" i="9"/>
  <c r="N441" i="9"/>
  <c r="AS441" i="9"/>
  <c r="O441" i="9"/>
  <c r="AI441" i="9"/>
  <c r="AH441" i="9"/>
  <c r="Q441" i="9"/>
  <c r="AD160" i="4"/>
  <c r="V160" i="4"/>
  <c r="U160" i="4"/>
  <c r="AM303" i="4"/>
  <c r="AN303" i="4"/>
  <c r="AK304" i="4" s="1"/>
  <c r="AC160" i="4"/>
  <c r="Q160" i="4" s="1"/>
  <c r="AA160" i="4"/>
  <c r="M160" i="4" s="1"/>
  <c r="AB160" i="4"/>
  <c r="L160" i="4"/>
  <c r="Y441" i="9" l="1"/>
  <c r="X441" i="9"/>
  <c r="L441" i="9"/>
  <c r="AC441" i="9"/>
  <c r="M441" i="9"/>
  <c r="AR441" i="9"/>
  <c r="AP441" i="9"/>
  <c r="AO441" i="9" s="1"/>
  <c r="T160" i="4"/>
  <c r="AE160" i="4"/>
  <c r="O160" i="4"/>
  <c r="S160" i="4"/>
  <c r="AQ160" i="4"/>
  <c r="P160" i="4"/>
  <c r="AS160" i="4"/>
  <c r="AN304" i="4"/>
  <c r="AK305" i="4" s="1"/>
  <c r="AT441" i="9" l="1"/>
  <c r="AK442" i="9" s="1"/>
  <c r="K442" i="9"/>
  <c r="Y160" i="4"/>
  <c r="Z160" i="4"/>
  <c r="AP160" i="4"/>
  <c r="AO160" i="4" s="1"/>
  <c r="AT160" i="4" s="1"/>
  <c r="AL305" i="4"/>
  <c r="AL304" i="4"/>
  <c r="AM304" i="4"/>
  <c r="AM305" i="4" s="1"/>
  <c r="N160" i="4"/>
  <c r="K161" i="4" s="1"/>
  <c r="AR160" i="4"/>
  <c r="AN442" i="9" l="1"/>
  <c r="AL442" i="9"/>
  <c r="AM442" i="9" s="1"/>
  <c r="S442" i="9"/>
  <c r="AN305" i="4"/>
  <c r="AK306" i="4" s="1"/>
  <c r="AL306" i="4" s="1"/>
  <c r="R161" i="4"/>
  <c r="AF442" i="9" l="1"/>
  <c r="Z442" i="9"/>
  <c r="AA442" i="9"/>
  <c r="U442" i="9"/>
  <c r="V442" i="9"/>
  <c r="AG442" i="9" s="1"/>
  <c r="W442" i="9"/>
  <c r="T442" i="9" s="1"/>
  <c r="AB442" i="9" s="1"/>
  <c r="AD161" i="4"/>
  <c r="V161" i="4"/>
  <c r="U161" i="4"/>
  <c r="AM306" i="4"/>
  <c r="AN306" i="4"/>
  <c r="AK307" i="4" s="1"/>
  <c r="AC161" i="4"/>
  <c r="Q161" i="4" s="1"/>
  <c r="AB161" i="4"/>
  <c r="AA161" i="4"/>
  <c r="M161" i="4" s="1"/>
  <c r="L161" i="4"/>
  <c r="R442" i="9" l="1"/>
  <c r="AE442" i="9"/>
  <c r="AD442" i="9"/>
  <c r="O442" i="9"/>
  <c r="AQ442" i="9"/>
  <c r="AH442" i="9"/>
  <c r="Q442" i="9"/>
  <c r="AI442" i="9"/>
  <c r="P442" i="9"/>
  <c r="AP442" i="9"/>
  <c r="AO442" i="9" s="1"/>
  <c r="T161" i="4"/>
  <c r="AE161" i="4"/>
  <c r="P161" i="4"/>
  <c r="AS161" i="4"/>
  <c r="O161" i="4"/>
  <c r="S161" i="4"/>
  <c r="AL307" i="4"/>
  <c r="AQ161" i="4"/>
  <c r="Y442" i="9" l="1"/>
  <c r="X442" i="9"/>
  <c r="L442" i="9"/>
  <c r="N442" i="9"/>
  <c r="AS442" i="9"/>
  <c r="AC442" i="9"/>
  <c r="M442" i="9"/>
  <c r="AR442" i="9"/>
  <c r="AT442" i="9" s="1"/>
  <c r="AK443" i="9" s="1"/>
  <c r="Y161" i="4"/>
  <c r="Z161" i="4"/>
  <c r="AP161" i="4"/>
  <c r="AO161" i="4" s="1"/>
  <c r="AT161" i="4" s="1"/>
  <c r="AM307" i="4"/>
  <c r="AN307" i="4"/>
  <c r="AK308" i="4" s="1"/>
  <c r="AR161" i="4"/>
  <c r="N161" i="4"/>
  <c r="K162" i="4" s="1"/>
  <c r="K443" i="9" l="1"/>
  <c r="AL443" i="9"/>
  <c r="AM443" i="9" s="1"/>
  <c r="AN443" i="9"/>
  <c r="AN308" i="4"/>
  <c r="AK309" i="4" s="1"/>
  <c r="R162" i="4"/>
  <c r="S443" i="9" l="1"/>
  <c r="AD162" i="4"/>
  <c r="V162" i="4"/>
  <c r="U162" i="4"/>
  <c r="AL309" i="4"/>
  <c r="AN309" i="4"/>
  <c r="AK310" i="4" s="1"/>
  <c r="AA162" i="4"/>
  <c r="M162" i="4" s="1"/>
  <c r="AC162" i="4"/>
  <c r="Q162" i="4" s="1"/>
  <c r="AB162" i="4"/>
  <c r="L162" i="4"/>
  <c r="AL308" i="4"/>
  <c r="AM308" i="4"/>
  <c r="AM309" i="4" s="1"/>
  <c r="AF443" i="9" l="1"/>
  <c r="Z443" i="9"/>
  <c r="AA443" i="9"/>
  <c r="U443" i="9"/>
  <c r="V443" i="9"/>
  <c r="AG443" i="9" s="1"/>
  <c r="W443" i="9"/>
  <c r="T443" i="9" s="1"/>
  <c r="AB443" i="9" s="1"/>
  <c r="AE162" i="4"/>
  <c r="AQ162" i="4"/>
  <c r="T162" i="4"/>
  <c r="AL310" i="4"/>
  <c r="O162" i="4"/>
  <c r="S162" i="4"/>
  <c r="R443" i="9" l="1"/>
  <c r="AD443" i="9"/>
  <c r="AE443" i="9"/>
  <c r="P443" i="9"/>
  <c r="Q443" i="9"/>
  <c r="AI443" i="9"/>
  <c r="AH443" i="9"/>
  <c r="O443" i="9"/>
  <c r="AQ443" i="9"/>
  <c r="Y162" i="4"/>
  <c r="Z162" i="4"/>
  <c r="AP162" i="4"/>
  <c r="AO162" i="4" s="1"/>
  <c r="N162" i="4"/>
  <c r="K163" i="4" s="1"/>
  <c r="AR162" i="4"/>
  <c r="AN310" i="4"/>
  <c r="AK311" i="4" s="1"/>
  <c r="AS162" i="4"/>
  <c r="AT162" i="4" s="1"/>
  <c r="P162" i="4"/>
  <c r="AM310" i="4"/>
  <c r="Y443" i="9" l="1"/>
  <c r="X443" i="9"/>
  <c r="L443" i="9"/>
  <c r="M443" i="9"/>
  <c r="AR443" i="9"/>
  <c r="AP443" i="9"/>
  <c r="AO443" i="9" s="1"/>
  <c r="AS443" i="9"/>
  <c r="N443" i="9"/>
  <c r="AC443" i="9"/>
  <c r="AL311" i="4"/>
  <c r="R163" i="4"/>
  <c r="AT443" i="9" l="1"/>
  <c r="AK444" i="9"/>
  <c r="AL444" i="9" s="1"/>
  <c r="AM444" i="9" s="1"/>
  <c r="K444" i="9"/>
  <c r="AD163" i="4"/>
  <c r="V163" i="4"/>
  <c r="U163" i="4"/>
  <c r="AA163" i="4"/>
  <c r="M163" i="4" s="1"/>
  <c r="AB163" i="4"/>
  <c r="AC163" i="4"/>
  <c r="Q163" i="4" s="1"/>
  <c r="L163" i="4"/>
  <c r="AN311" i="4"/>
  <c r="AK312" i="4" s="1"/>
  <c r="AM311" i="4"/>
  <c r="AN444" i="9" l="1"/>
  <c r="S444" i="9"/>
  <c r="AE163" i="4"/>
  <c r="AQ163" i="4"/>
  <c r="AL312" i="4"/>
  <c r="T163" i="4"/>
  <c r="AM312" i="4"/>
  <c r="O163" i="4"/>
  <c r="S163" i="4"/>
  <c r="AF444" i="9" l="1"/>
  <c r="AA444" i="9"/>
  <c r="Z444" i="9"/>
  <c r="U444" i="9"/>
  <c r="V444" i="9"/>
  <c r="AG444" i="9" s="1"/>
  <c r="W444" i="9"/>
  <c r="T444" i="9" s="1"/>
  <c r="AB444" i="9" s="1"/>
  <c r="Y163" i="4"/>
  <c r="Z163" i="4"/>
  <c r="AP163" i="4"/>
  <c r="AO163" i="4" s="1"/>
  <c r="AR163" i="4"/>
  <c r="N163" i="4"/>
  <c r="K164" i="4" s="1"/>
  <c r="P163" i="4"/>
  <c r="AS163" i="4"/>
  <c r="AT163" i="4" s="1"/>
  <c r="AN312" i="4"/>
  <c r="AK313" i="4" s="1"/>
  <c r="R444" i="9" l="1"/>
  <c r="AE444" i="9"/>
  <c r="AD444" i="9"/>
  <c r="AS444" i="9"/>
  <c r="N444" i="9"/>
  <c r="AC444" i="9"/>
  <c r="P444" i="9"/>
  <c r="Q444" i="9"/>
  <c r="AI444" i="9"/>
  <c r="AH444" i="9"/>
  <c r="O444" i="9"/>
  <c r="AQ444" i="9"/>
  <c r="AN313" i="4"/>
  <c r="AK314" i="4" s="1"/>
  <c r="R164" i="4"/>
  <c r="Y444" i="9" l="1"/>
  <c r="X444" i="9"/>
  <c r="L444" i="9"/>
  <c r="AR444" i="9"/>
  <c r="M444" i="9"/>
  <c r="AP444" i="9"/>
  <c r="AO444" i="9" s="1"/>
  <c r="AD164" i="4"/>
  <c r="V164" i="4"/>
  <c r="U164" i="4"/>
  <c r="AL314" i="4"/>
  <c r="AC164" i="4"/>
  <c r="Q164" i="4" s="1"/>
  <c r="AA164" i="4"/>
  <c r="M164" i="4" s="1"/>
  <c r="AB164" i="4"/>
  <c r="L164" i="4"/>
  <c r="AL313" i="4"/>
  <c r="AM313" i="4"/>
  <c r="AM314" i="4" s="1"/>
  <c r="AT444" i="9" l="1"/>
  <c r="AK445" i="9" s="1"/>
  <c r="K445" i="9"/>
  <c r="AE164" i="4"/>
  <c r="AN314" i="4"/>
  <c r="AK315" i="4" s="1"/>
  <c r="AL315" i="4" s="1"/>
  <c r="O164" i="4"/>
  <c r="S164" i="4"/>
  <c r="AQ164" i="4"/>
  <c r="T164" i="4"/>
  <c r="AL445" i="9" l="1"/>
  <c r="AM445" i="9" s="1"/>
  <c r="AN445" i="9"/>
  <c r="S445" i="9"/>
  <c r="Y164" i="4"/>
  <c r="Z164" i="4"/>
  <c r="AP164" i="4"/>
  <c r="AO164" i="4" s="1"/>
  <c r="P164" i="4"/>
  <c r="AS164" i="4"/>
  <c r="AT164" i="4" s="1"/>
  <c r="AN315" i="4"/>
  <c r="AK316" i="4" s="1"/>
  <c r="N164" i="4"/>
  <c r="K165" i="4" s="1"/>
  <c r="AR164" i="4"/>
  <c r="AM315" i="4"/>
  <c r="AF445" i="9" l="1"/>
  <c r="Z445" i="9"/>
  <c r="AA445" i="9"/>
  <c r="U445" i="9"/>
  <c r="V445" i="9"/>
  <c r="AG445" i="9" s="1"/>
  <c r="W445" i="9"/>
  <c r="T445" i="9" s="1"/>
  <c r="AB445" i="9" s="1"/>
  <c r="AL316" i="4"/>
  <c r="R165" i="4"/>
  <c r="R445" i="9" l="1"/>
  <c r="AE445" i="9"/>
  <c r="AD445" i="9"/>
  <c r="P445" i="9"/>
  <c r="AS445" i="9"/>
  <c r="N445" i="9"/>
  <c r="AP445" i="9"/>
  <c r="AO445" i="9" s="1"/>
  <c r="AC445" i="9"/>
  <c r="O445" i="9"/>
  <c r="AI445" i="9"/>
  <c r="AH445" i="9"/>
  <c r="Q445" i="9"/>
  <c r="AQ445" i="9"/>
  <c r="AD165" i="4"/>
  <c r="V165" i="4"/>
  <c r="U165" i="4"/>
  <c r="AN316" i="4"/>
  <c r="AK317" i="4" s="1"/>
  <c r="AB165" i="4"/>
  <c r="AC165" i="4"/>
  <c r="Q165" i="4" s="1"/>
  <c r="AA165" i="4"/>
  <c r="M165" i="4" s="1"/>
  <c r="L165" i="4"/>
  <c r="AM316" i="4"/>
  <c r="X445" i="9" l="1"/>
  <c r="Y445" i="9"/>
  <c r="L445" i="9"/>
  <c r="M445" i="9"/>
  <c r="AR445" i="9"/>
  <c r="AT445" i="9" s="1"/>
  <c r="AK446" i="9" s="1"/>
  <c r="AE165" i="4"/>
  <c r="O165" i="4"/>
  <c r="S165" i="4"/>
  <c r="T165" i="4"/>
  <c r="AQ165" i="4"/>
  <c r="AL317" i="4"/>
  <c r="K446" i="9" l="1"/>
  <c r="AL446" i="9"/>
  <c r="AM446" i="9" s="1"/>
  <c r="AN446" i="9"/>
  <c r="Y165" i="4"/>
  <c r="Z165" i="4"/>
  <c r="AP165" i="4"/>
  <c r="AO165" i="4" s="1"/>
  <c r="AN317" i="4"/>
  <c r="AK318" i="4" s="1"/>
  <c r="P165" i="4"/>
  <c r="AS165" i="4"/>
  <c r="AT165" i="4" s="1"/>
  <c r="AM317" i="4"/>
  <c r="N165" i="4"/>
  <c r="K166" i="4" s="1"/>
  <c r="AR165" i="4"/>
  <c r="S446" i="9" l="1"/>
  <c r="R166" i="4"/>
  <c r="AL318" i="4"/>
  <c r="AF446" i="9" l="1"/>
  <c r="AA446" i="9"/>
  <c r="Z446" i="9"/>
  <c r="U446" i="9"/>
  <c r="V446" i="9"/>
  <c r="AG446" i="9" s="1"/>
  <c r="W446" i="9"/>
  <c r="T446" i="9" s="1"/>
  <c r="AB446" i="9" s="1"/>
  <c r="AD166" i="4"/>
  <c r="U166" i="4"/>
  <c r="V166" i="4"/>
  <c r="AN318" i="4"/>
  <c r="AK319" i="4" s="1"/>
  <c r="AM318" i="4"/>
  <c r="AA166" i="4"/>
  <c r="M166" i="4" s="1"/>
  <c r="AB166" i="4"/>
  <c r="AC166" i="4"/>
  <c r="Q166" i="4" s="1"/>
  <c r="L166" i="4"/>
  <c r="R446" i="9" l="1"/>
  <c r="AE446" i="9"/>
  <c r="AD446" i="9"/>
  <c r="L446" i="9"/>
  <c r="AH446" i="9"/>
  <c r="Q446" i="9"/>
  <c r="AI446" i="9"/>
  <c r="P446" i="9"/>
  <c r="O446" i="9"/>
  <c r="AQ446" i="9"/>
  <c r="AE166" i="4"/>
  <c r="O166" i="4"/>
  <c r="S166" i="4"/>
  <c r="T166" i="4"/>
  <c r="AQ166" i="4"/>
  <c r="AL319" i="4"/>
  <c r="X446" i="9" l="1"/>
  <c r="Y446" i="9"/>
  <c r="M446" i="9"/>
  <c r="AR446" i="9"/>
  <c r="AP446" i="9"/>
  <c r="AO446" i="9" s="1"/>
  <c r="N446" i="9"/>
  <c r="AS446" i="9"/>
  <c r="AC446" i="9"/>
  <c r="Y166" i="4"/>
  <c r="Z166" i="4"/>
  <c r="AP166" i="4"/>
  <c r="AO166" i="4" s="1"/>
  <c r="AN319" i="4"/>
  <c r="AK320" i="4" s="1"/>
  <c r="AM319" i="4"/>
  <c r="P166" i="4"/>
  <c r="AS166" i="4"/>
  <c r="AT166" i="4" s="1"/>
  <c r="AR166" i="4"/>
  <c r="N166" i="4"/>
  <c r="K167" i="4" s="1"/>
  <c r="AT446" i="9" l="1"/>
  <c r="AK447" i="9" s="1"/>
  <c r="K447" i="9"/>
  <c r="R167" i="4"/>
  <c r="AL320" i="4"/>
  <c r="AN447" i="9" l="1"/>
  <c r="AL447" i="9"/>
  <c r="AM447" i="9" s="1"/>
  <c r="S447" i="9"/>
  <c r="AD167" i="4"/>
  <c r="V167" i="4"/>
  <c r="U167" i="4"/>
  <c r="AN320" i="4"/>
  <c r="AK321" i="4" s="1"/>
  <c r="AB167" i="4"/>
  <c r="AC167" i="4"/>
  <c r="Q167" i="4" s="1"/>
  <c r="AA167" i="4"/>
  <c r="M167" i="4" s="1"/>
  <c r="L167" i="4"/>
  <c r="AM320" i="4"/>
  <c r="AF447" i="9" l="1"/>
  <c r="AA447" i="9"/>
  <c r="Z447" i="9"/>
  <c r="U447" i="9"/>
  <c r="V447" i="9"/>
  <c r="AG447" i="9" s="1"/>
  <c r="W447" i="9"/>
  <c r="T447" i="9" s="1"/>
  <c r="AB447" i="9" s="1"/>
  <c r="AE167" i="4"/>
  <c r="O167" i="4"/>
  <c r="S167" i="4"/>
  <c r="T167" i="4"/>
  <c r="AQ167" i="4"/>
  <c r="AL321" i="4"/>
  <c r="R447" i="9" l="1"/>
  <c r="AD447" i="9"/>
  <c r="AE447" i="9"/>
  <c r="AS447" i="9"/>
  <c r="N447" i="9"/>
  <c r="P447" i="9"/>
  <c r="O447" i="9"/>
  <c r="AC447" i="9"/>
  <c r="AH447" i="9"/>
  <c r="AI447" i="9"/>
  <c r="Q447" i="9"/>
  <c r="Y167" i="4"/>
  <c r="Z167" i="4"/>
  <c r="AP167" i="4"/>
  <c r="AO167" i="4" s="1"/>
  <c r="AN321" i="4"/>
  <c r="AK322" i="4" s="1"/>
  <c r="P167" i="4"/>
  <c r="AS167" i="4"/>
  <c r="AT167" i="4" s="1"/>
  <c r="AM321" i="4"/>
  <c r="N167" i="4"/>
  <c r="K168" i="4" s="1"/>
  <c r="AR167" i="4"/>
  <c r="Y447" i="9" l="1"/>
  <c r="X447" i="9"/>
  <c r="AQ447" i="9"/>
  <c r="L447" i="9"/>
  <c r="M447" i="9"/>
  <c r="AR447" i="9"/>
  <c r="AP447" i="9"/>
  <c r="AO447" i="9" s="1"/>
  <c r="R168" i="4"/>
  <c r="AL322" i="4"/>
  <c r="AT447" i="9" l="1"/>
  <c r="AK448" i="9"/>
  <c r="AL448" i="9" s="1"/>
  <c r="AM448" i="9" s="1"/>
  <c r="K448" i="9"/>
  <c r="AD168" i="4"/>
  <c r="V168" i="4"/>
  <c r="U168" i="4"/>
  <c r="AN322" i="4"/>
  <c r="AK323" i="4" s="1"/>
  <c r="AM322" i="4"/>
  <c r="AB168" i="4"/>
  <c r="AC168" i="4"/>
  <c r="Q168" i="4" s="1"/>
  <c r="AA168" i="4"/>
  <c r="M168" i="4" s="1"/>
  <c r="L168" i="4"/>
  <c r="AN448" i="9" l="1"/>
  <c r="S448" i="9"/>
  <c r="AE168" i="4"/>
  <c r="T168" i="4"/>
  <c r="AQ168" i="4"/>
  <c r="O168" i="4"/>
  <c r="S168" i="4"/>
  <c r="AL323" i="4"/>
  <c r="AF448" i="9" l="1"/>
  <c r="AA448" i="9"/>
  <c r="Z448" i="9"/>
  <c r="U448" i="9"/>
  <c r="V448" i="9"/>
  <c r="AG448" i="9" s="1"/>
  <c r="W448" i="9"/>
  <c r="T448" i="9" s="1"/>
  <c r="AB448" i="9" s="1"/>
  <c r="Y168" i="4"/>
  <c r="Z168" i="4"/>
  <c r="AP168" i="4"/>
  <c r="AO168" i="4" s="1"/>
  <c r="AN323" i="4"/>
  <c r="AK324" i="4" s="1"/>
  <c r="AR168" i="4"/>
  <c r="N168" i="4"/>
  <c r="K169" i="4" s="1"/>
  <c r="AM323" i="4"/>
  <c r="AS168" i="4"/>
  <c r="AT168" i="4" s="1"/>
  <c r="P168" i="4"/>
  <c r="R448" i="9" l="1"/>
  <c r="AD448" i="9"/>
  <c r="AE448" i="9"/>
  <c r="AI448" i="9"/>
  <c r="AH448" i="9"/>
  <c r="Q448" i="9"/>
  <c r="AS448" i="9"/>
  <c r="N448" i="9"/>
  <c r="O448" i="9"/>
  <c r="AQ448" i="9"/>
  <c r="P448" i="9"/>
  <c r="R169" i="4"/>
  <c r="AL324" i="4"/>
  <c r="Y448" i="9" l="1"/>
  <c r="X448" i="9"/>
  <c r="L448" i="9"/>
  <c r="AC448" i="9"/>
  <c r="AR448" i="9"/>
  <c r="M448" i="9"/>
  <c r="AP448" i="9"/>
  <c r="AO448" i="9" s="1"/>
  <c r="AD169" i="4"/>
  <c r="V169" i="4"/>
  <c r="U169" i="4"/>
  <c r="AN324" i="4"/>
  <c r="AK325" i="4" s="1"/>
  <c r="AA169" i="4"/>
  <c r="M169" i="4" s="1"/>
  <c r="AC169" i="4"/>
  <c r="Q169" i="4" s="1"/>
  <c r="AB169" i="4"/>
  <c r="L169" i="4"/>
  <c r="AM324" i="4"/>
  <c r="AT448" i="9" l="1"/>
  <c r="AK449" i="9" s="1"/>
  <c r="K449" i="9"/>
  <c r="T169" i="4"/>
  <c r="AQ169" i="4"/>
  <c r="AE169" i="4"/>
  <c r="P169" i="4"/>
  <c r="AS169" i="4"/>
  <c r="O169" i="4"/>
  <c r="S169" i="4"/>
  <c r="AL325" i="4"/>
  <c r="AL449" i="9" l="1"/>
  <c r="AM449" i="9" s="1"/>
  <c r="AN449" i="9"/>
  <c r="S449" i="9"/>
  <c r="Y169" i="4"/>
  <c r="Z169" i="4"/>
  <c r="AP169" i="4"/>
  <c r="AO169" i="4" s="1"/>
  <c r="AT169" i="4" s="1"/>
  <c r="N169" i="4"/>
  <c r="K170" i="4" s="1"/>
  <c r="AR169" i="4"/>
  <c r="AN325" i="4"/>
  <c r="AK326" i="4" s="1"/>
  <c r="AM325" i="4"/>
  <c r="AF449" i="9" l="1"/>
  <c r="Z449" i="9"/>
  <c r="AA449" i="9"/>
  <c r="U449" i="9"/>
  <c r="V449" i="9"/>
  <c r="AG449" i="9" s="1"/>
  <c r="W449" i="9"/>
  <c r="T449" i="9" s="1"/>
  <c r="AB449" i="9" s="1"/>
  <c r="AL326" i="4"/>
  <c r="R170" i="4"/>
  <c r="R449" i="9" l="1"/>
  <c r="AE449" i="9"/>
  <c r="AD449" i="9"/>
  <c r="Q449" i="9"/>
  <c r="AH449" i="9"/>
  <c r="AI449" i="9"/>
  <c r="P449" i="9"/>
  <c r="O449" i="9"/>
  <c r="AQ449" i="9"/>
  <c r="AD170" i="4"/>
  <c r="U170" i="4"/>
  <c r="V170" i="4"/>
  <c r="AN326" i="4"/>
  <c r="AK327" i="4" s="1"/>
  <c r="AC170" i="4"/>
  <c r="Q170" i="4" s="1"/>
  <c r="AB170" i="4"/>
  <c r="AA170" i="4"/>
  <c r="M170" i="4" s="1"/>
  <c r="L170" i="4"/>
  <c r="AM326" i="4"/>
  <c r="Y449" i="9" l="1"/>
  <c r="X449" i="9"/>
  <c r="L449" i="9"/>
  <c r="N449" i="9"/>
  <c r="AS449" i="9"/>
  <c r="AC449" i="9"/>
  <c r="AR449" i="9"/>
  <c r="M449" i="9"/>
  <c r="AP449" i="9"/>
  <c r="AO449" i="9" s="1"/>
  <c r="T170" i="4"/>
  <c r="AE170" i="4"/>
  <c r="P170" i="4"/>
  <c r="AS170" i="4"/>
  <c r="O170" i="4"/>
  <c r="S170" i="4"/>
  <c r="AQ170" i="4"/>
  <c r="AL327" i="4"/>
  <c r="AT449" i="9" l="1"/>
  <c r="AK450" i="9"/>
  <c r="AL450" i="9" s="1"/>
  <c r="AM450" i="9" s="1"/>
  <c r="K450" i="9"/>
  <c r="Y170" i="4"/>
  <c r="Z170" i="4"/>
  <c r="AP170" i="4"/>
  <c r="AO170" i="4" s="1"/>
  <c r="AT170" i="4" s="1"/>
  <c r="AN327" i="4"/>
  <c r="AK328" i="4" s="1"/>
  <c r="N170" i="4"/>
  <c r="K171" i="4" s="1"/>
  <c r="AR170" i="4"/>
  <c r="AM327" i="4"/>
  <c r="AN450" i="9" l="1"/>
  <c r="S450" i="9"/>
  <c r="R171" i="4"/>
  <c r="AL328" i="4"/>
  <c r="AF450" i="9" l="1"/>
  <c r="Z450" i="9"/>
  <c r="AA450" i="9"/>
  <c r="U450" i="9"/>
  <c r="V450" i="9"/>
  <c r="AG450" i="9" s="1"/>
  <c r="W450" i="9"/>
  <c r="T450" i="9" s="1"/>
  <c r="AB450" i="9" s="1"/>
  <c r="AD171" i="4"/>
  <c r="V171" i="4"/>
  <c r="U171" i="4"/>
  <c r="AN328" i="4"/>
  <c r="AK329" i="4" s="1"/>
  <c r="AC171" i="4"/>
  <c r="Q171" i="4" s="1"/>
  <c r="AA171" i="4"/>
  <c r="M171" i="4" s="1"/>
  <c r="AB171" i="4"/>
  <c r="L171" i="4"/>
  <c r="AM328" i="4"/>
  <c r="R450" i="9" l="1"/>
  <c r="AE450" i="9"/>
  <c r="AD450" i="9"/>
  <c r="P450" i="9"/>
  <c r="AP450" i="9"/>
  <c r="AO450" i="9" s="1"/>
  <c r="O450" i="9"/>
  <c r="Q450" i="9"/>
  <c r="AH450" i="9"/>
  <c r="AI450" i="9"/>
  <c r="AE171" i="4"/>
  <c r="AQ171" i="4"/>
  <c r="O171" i="4"/>
  <c r="S171" i="4"/>
  <c r="T171" i="4"/>
  <c r="AL329" i="4"/>
  <c r="Y450" i="9" l="1"/>
  <c r="X450" i="9"/>
  <c r="AQ450" i="9"/>
  <c r="L450" i="9"/>
  <c r="AS450" i="9"/>
  <c r="N450" i="9"/>
  <c r="AC450" i="9"/>
  <c r="M450" i="9"/>
  <c r="AR450" i="9"/>
  <c r="AT450" i="9" s="1"/>
  <c r="Y171" i="4"/>
  <c r="Z171" i="4"/>
  <c r="AP171" i="4"/>
  <c r="AO171" i="4" s="1"/>
  <c r="AN329" i="4"/>
  <c r="AK330" i="4" s="1"/>
  <c r="P171" i="4"/>
  <c r="AS171" i="4"/>
  <c r="AT171" i="4" s="1"/>
  <c r="AM329" i="4"/>
  <c r="N171" i="4"/>
  <c r="K172" i="4" s="1"/>
  <c r="AR171" i="4"/>
  <c r="AK451" i="9" l="1"/>
  <c r="K451" i="9"/>
  <c r="AL451" i="9"/>
  <c r="AM451" i="9" s="1"/>
  <c r="AN451" i="9"/>
  <c r="R172" i="4"/>
  <c r="AL330" i="4"/>
  <c r="S451" i="9" l="1"/>
  <c r="AD172" i="4"/>
  <c r="V172" i="4"/>
  <c r="U172" i="4"/>
  <c r="AN330" i="4"/>
  <c r="AK331" i="4" s="1"/>
  <c r="AM330" i="4"/>
  <c r="AA172" i="4"/>
  <c r="M172" i="4" s="1"/>
  <c r="AC172" i="4"/>
  <c r="Q172" i="4" s="1"/>
  <c r="AB172" i="4"/>
  <c r="L172" i="4"/>
  <c r="AF451" i="9" l="1"/>
  <c r="Z451" i="9"/>
  <c r="AA451" i="9"/>
  <c r="U451" i="9"/>
  <c r="V451" i="9"/>
  <c r="AG451" i="9" s="1"/>
  <c r="W451" i="9"/>
  <c r="T451" i="9" s="1"/>
  <c r="AB451" i="9" s="1"/>
  <c r="AE172" i="4"/>
  <c r="O172" i="4"/>
  <c r="S172" i="4"/>
  <c r="T172" i="4"/>
  <c r="AQ172" i="4"/>
  <c r="AL331" i="4"/>
  <c r="R451" i="9" l="1"/>
  <c r="AD451" i="9"/>
  <c r="AE451" i="9"/>
  <c r="Q451" i="9"/>
  <c r="AI451" i="9"/>
  <c r="AH451" i="9"/>
  <c r="O451" i="9"/>
  <c r="P451" i="9"/>
  <c r="AQ451" i="9"/>
  <c r="Y172" i="4"/>
  <c r="Z172" i="4"/>
  <c r="AP172" i="4"/>
  <c r="AO172" i="4" s="1"/>
  <c r="AN331" i="4"/>
  <c r="AK332" i="4" s="1"/>
  <c r="P172" i="4"/>
  <c r="AS172" i="4"/>
  <c r="AT172" i="4" s="1"/>
  <c r="AR172" i="4"/>
  <c r="N172" i="4"/>
  <c r="K173" i="4" s="1"/>
  <c r="AM331" i="4"/>
  <c r="Y451" i="9" l="1"/>
  <c r="X451" i="9"/>
  <c r="L451" i="9"/>
  <c r="AS451" i="9"/>
  <c r="N451" i="9"/>
  <c r="AC451" i="9"/>
  <c r="AR451" i="9"/>
  <c r="M451" i="9"/>
  <c r="AP451" i="9"/>
  <c r="AO451" i="9" s="1"/>
  <c r="R173" i="4"/>
  <c r="AL332" i="4"/>
  <c r="AT451" i="9" l="1"/>
  <c r="AK452" i="9"/>
  <c r="AL452" i="9" s="1"/>
  <c r="AM452" i="9" s="1"/>
  <c r="K452" i="9"/>
  <c r="AD173" i="4"/>
  <c r="V173" i="4"/>
  <c r="U173" i="4"/>
  <c r="AN332" i="4"/>
  <c r="AK333" i="4" s="1"/>
  <c r="AM332" i="4"/>
  <c r="AB173" i="4"/>
  <c r="AC173" i="4"/>
  <c r="Q173" i="4" s="1"/>
  <c r="AA173" i="4"/>
  <c r="M173" i="4" s="1"/>
  <c r="L173" i="4"/>
  <c r="S452" i="9" l="1"/>
  <c r="AN452" i="9"/>
  <c r="AE173" i="4"/>
  <c r="T173" i="4"/>
  <c r="Z173" i="4" s="1"/>
  <c r="AQ173" i="4"/>
  <c r="O173" i="4"/>
  <c r="S173" i="4"/>
  <c r="AL333" i="4"/>
  <c r="AF452" i="9" l="1"/>
  <c r="AA452" i="9"/>
  <c r="Z452" i="9"/>
  <c r="U452" i="9"/>
  <c r="V452" i="9"/>
  <c r="AG452" i="9" s="1"/>
  <c r="W452" i="9"/>
  <c r="T452" i="9" s="1"/>
  <c r="AB452" i="9" s="1"/>
  <c r="P173" i="4"/>
  <c r="Y173" i="4"/>
  <c r="AS173" i="4"/>
  <c r="AP173" i="4"/>
  <c r="AO173" i="4" s="1"/>
  <c r="AN333" i="4"/>
  <c r="AK334" i="4" s="1"/>
  <c r="N173" i="4"/>
  <c r="K174" i="4" s="1"/>
  <c r="AR173" i="4"/>
  <c r="AM333" i="4"/>
  <c r="R452" i="9" l="1"/>
  <c r="AE452" i="9"/>
  <c r="AD452" i="9"/>
  <c r="N452" i="9"/>
  <c r="AS452" i="9"/>
  <c r="AC452" i="9"/>
  <c r="AI452" i="9"/>
  <c r="AH452" i="9"/>
  <c r="Q452" i="9"/>
  <c r="O452" i="9"/>
  <c r="AQ452" i="9"/>
  <c r="P452" i="9"/>
  <c r="AT173" i="4"/>
  <c r="R174" i="4"/>
  <c r="AL334" i="4"/>
  <c r="Y452" i="9" l="1"/>
  <c r="X452" i="9"/>
  <c r="L452" i="9"/>
  <c r="M452" i="9"/>
  <c r="AR452" i="9"/>
  <c r="AP452" i="9"/>
  <c r="AO452" i="9" s="1"/>
  <c r="AD174" i="4"/>
  <c r="V174" i="4"/>
  <c r="U174" i="4"/>
  <c r="AN334" i="4"/>
  <c r="AK335" i="4" s="1"/>
  <c r="AM334" i="4"/>
  <c r="AA174" i="4"/>
  <c r="M174" i="4" s="1"/>
  <c r="AB174" i="4"/>
  <c r="AC174" i="4"/>
  <c r="Q174" i="4" s="1"/>
  <c r="L174" i="4"/>
  <c r="AT452" i="9" l="1"/>
  <c r="AK453" i="9"/>
  <c r="AL453" i="9" s="1"/>
  <c r="AM453" i="9" s="1"/>
  <c r="K453" i="9"/>
  <c r="AE174" i="4"/>
  <c r="T174" i="4"/>
  <c r="O174" i="4"/>
  <c r="S174" i="4"/>
  <c r="AQ174" i="4"/>
  <c r="AL335" i="4"/>
  <c r="AN453" i="9" l="1"/>
  <c r="S453" i="9"/>
  <c r="Y174" i="4"/>
  <c r="Z174" i="4"/>
  <c r="AP174" i="4"/>
  <c r="AO174" i="4" s="1"/>
  <c r="AM335" i="4"/>
  <c r="AN335" i="4"/>
  <c r="AK336" i="4" s="1"/>
  <c r="AR174" i="4"/>
  <c r="N174" i="4"/>
  <c r="K175" i="4" s="1"/>
  <c r="AS174" i="4"/>
  <c r="P174" i="4"/>
  <c r="AF453" i="9" l="1"/>
  <c r="AA453" i="9"/>
  <c r="Z453" i="9"/>
  <c r="U453" i="9"/>
  <c r="V453" i="9"/>
  <c r="AG453" i="9" s="1"/>
  <c r="W453" i="9"/>
  <c r="T453" i="9" s="1"/>
  <c r="AB453" i="9" s="1"/>
  <c r="AT174" i="4"/>
  <c r="R175" i="4"/>
  <c r="AL336" i="4"/>
  <c r="R453" i="9" l="1"/>
  <c r="AE453" i="9"/>
  <c r="AD453" i="9"/>
  <c r="P453" i="9"/>
  <c r="N453" i="9"/>
  <c r="AS453" i="9"/>
  <c r="O453" i="9"/>
  <c r="AI453" i="9"/>
  <c r="AH453" i="9"/>
  <c r="Q453" i="9"/>
  <c r="AD175" i="4"/>
  <c r="V175" i="4"/>
  <c r="U175" i="4"/>
  <c r="AM336" i="4"/>
  <c r="AN336" i="4"/>
  <c r="AK337" i="4" s="1"/>
  <c r="AA175" i="4"/>
  <c r="M175" i="4" s="1"/>
  <c r="AC175" i="4"/>
  <c r="Q175" i="4" s="1"/>
  <c r="AB175" i="4"/>
  <c r="L175" i="4"/>
  <c r="Y453" i="9" l="1"/>
  <c r="X453" i="9"/>
  <c r="L453" i="9"/>
  <c r="AC453" i="9"/>
  <c r="AQ453" i="9"/>
  <c r="M453" i="9"/>
  <c r="AR453" i="9"/>
  <c r="AP453" i="9"/>
  <c r="AO453" i="9" s="1"/>
  <c r="AQ175" i="4"/>
  <c r="AE175" i="4"/>
  <c r="O175" i="4"/>
  <c r="S175" i="4"/>
  <c r="T175" i="4"/>
  <c r="AL337" i="4"/>
  <c r="AT453" i="9" l="1"/>
  <c r="AK454" i="9" s="1"/>
  <c r="K454" i="9"/>
  <c r="Y175" i="4"/>
  <c r="Z175" i="4"/>
  <c r="AP175" i="4"/>
  <c r="AO175" i="4" s="1"/>
  <c r="AN337" i="4"/>
  <c r="AK338" i="4" s="1"/>
  <c r="AM337" i="4"/>
  <c r="P175" i="4"/>
  <c r="AS175" i="4"/>
  <c r="AT175" i="4" s="1"/>
  <c r="N175" i="4"/>
  <c r="K176" i="4" s="1"/>
  <c r="AR175" i="4"/>
  <c r="AN454" i="9" l="1"/>
  <c r="AL454" i="9"/>
  <c r="AM454" i="9" s="1"/>
  <c r="S454" i="9"/>
  <c r="R176" i="4"/>
  <c r="AL338" i="4"/>
  <c r="AF454" i="9" l="1"/>
  <c r="AA454" i="9"/>
  <c r="Z454" i="9"/>
  <c r="U454" i="9"/>
  <c r="V454" i="9"/>
  <c r="AG454" i="9" s="1"/>
  <c r="W454" i="9"/>
  <c r="T454" i="9" s="1"/>
  <c r="AB454" i="9" s="1"/>
  <c r="AD176" i="4"/>
  <c r="V176" i="4"/>
  <c r="U176" i="4"/>
  <c r="AN338" i="4"/>
  <c r="AK339" i="4" s="1"/>
  <c r="AA176" i="4"/>
  <c r="M176" i="4" s="1"/>
  <c r="AC176" i="4"/>
  <c r="Q176" i="4" s="1"/>
  <c r="AB176" i="4"/>
  <c r="L176" i="4"/>
  <c r="AM338" i="4"/>
  <c r="R454" i="9" l="1"/>
  <c r="AE454" i="9"/>
  <c r="AD454" i="9"/>
  <c r="O454" i="9"/>
  <c r="AH454" i="9"/>
  <c r="Q454" i="9"/>
  <c r="AI454" i="9"/>
  <c r="AQ454" i="9"/>
  <c r="P454" i="9"/>
  <c r="AP454" i="9"/>
  <c r="AO454" i="9" s="1"/>
  <c r="AE176" i="4"/>
  <c r="T176" i="4"/>
  <c r="O176" i="4"/>
  <c r="S176" i="4"/>
  <c r="P176" i="4"/>
  <c r="AS176" i="4"/>
  <c r="AQ176" i="4"/>
  <c r="AL339" i="4"/>
  <c r="Y454" i="9" l="1"/>
  <c r="X454" i="9"/>
  <c r="L454" i="9"/>
  <c r="N454" i="9"/>
  <c r="AS454" i="9"/>
  <c r="AC454" i="9"/>
  <c r="M454" i="9"/>
  <c r="AR454" i="9"/>
  <c r="AT454" i="9" s="1"/>
  <c r="Y176" i="4"/>
  <c r="Z176" i="4"/>
  <c r="AP176" i="4"/>
  <c r="AO176" i="4" s="1"/>
  <c r="AT176" i="4" s="1"/>
  <c r="AN339" i="4"/>
  <c r="AK340" i="4" s="1"/>
  <c r="AM339" i="4"/>
  <c r="N176" i="4"/>
  <c r="K177" i="4" s="1"/>
  <c r="AR176" i="4"/>
  <c r="AK455" i="9" l="1"/>
  <c r="AL455" i="9"/>
  <c r="AM455" i="9" s="1"/>
  <c r="AN455" i="9"/>
  <c r="K455" i="9"/>
  <c r="R177" i="4"/>
  <c r="AL340" i="4"/>
  <c r="S455" i="9" l="1"/>
  <c r="AD177" i="4"/>
  <c r="V177" i="4"/>
  <c r="U177" i="4"/>
  <c r="AN340" i="4"/>
  <c r="AK341" i="4" s="1"/>
  <c r="AM340" i="4"/>
  <c r="AA177" i="4"/>
  <c r="M177" i="4" s="1"/>
  <c r="AC177" i="4"/>
  <c r="Q177" i="4" s="1"/>
  <c r="AB177" i="4"/>
  <c r="L177" i="4"/>
  <c r="AF455" i="9" l="1"/>
  <c r="AA455" i="9"/>
  <c r="Z455" i="9"/>
  <c r="U455" i="9"/>
  <c r="V455" i="9"/>
  <c r="AG455" i="9" s="1"/>
  <c r="W455" i="9"/>
  <c r="T455" i="9" s="1"/>
  <c r="AB455" i="9" s="1"/>
  <c r="AE177" i="4"/>
  <c r="T177" i="4"/>
  <c r="O177" i="4"/>
  <c r="S177" i="4"/>
  <c r="P177" i="4"/>
  <c r="AS177" i="4"/>
  <c r="AQ177" i="4"/>
  <c r="AL341" i="4"/>
  <c r="R455" i="9" l="1"/>
  <c r="AD455" i="9"/>
  <c r="AE455" i="9"/>
  <c r="P455" i="9"/>
  <c r="AP455" i="9"/>
  <c r="AO455" i="9" s="1"/>
  <c r="Q455" i="9"/>
  <c r="AI455" i="9"/>
  <c r="AH455" i="9"/>
  <c r="O455" i="9"/>
  <c r="Y177" i="4"/>
  <c r="Z177" i="4"/>
  <c r="AP177" i="4"/>
  <c r="AO177" i="4" s="1"/>
  <c r="AT177" i="4" s="1"/>
  <c r="AM341" i="4"/>
  <c r="AN341" i="4"/>
  <c r="AK342" i="4" s="1"/>
  <c r="N177" i="4"/>
  <c r="K178" i="4" s="1"/>
  <c r="AR177" i="4"/>
  <c r="X455" i="9" l="1"/>
  <c r="Y455" i="9"/>
  <c r="AQ455" i="9"/>
  <c r="L455" i="9"/>
  <c r="AS455" i="9"/>
  <c r="N455" i="9"/>
  <c r="AC455" i="9"/>
  <c r="M455" i="9"/>
  <c r="AR455" i="9"/>
  <c r="AT455" i="9" s="1"/>
  <c r="AL342" i="4"/>
  <c r="R178" i="4"/>
  <c r="AK456" i="9" l="1"/>
  <c r="K456" i="9"/>
  <c r="AL456" i="9"/>
  <c r="AM456" i="9" s="1"/>
  <c r="AN456" i="9"/>
  <c r="AD178" i="4"/>
  <c r="V178" i="4"/>
  <c r="U178" i="4"/>
  <c r="AM342" i="4"/>
  <c r="AN342" i="4"/>
  <c r="AK343" i="4" s="1"/>
  <c r="AL343" i="4" s="1"/>
  <c r="AC178" i="4"/>
  <c r="Q178" i="4" s="1"/>
  <c r="AA178" i="4"/>
  <c r="M178" i="4" s="1"/>
  <c r="AB178" i="4"/>
  <c r="L178" i="4"/>
  <c r="S456" i="9" l="1"/>
  <c r="AE178" i="4"/>
  <c r="AQ178" i="4"/>
  <c r="AN343" i="4"/>
  <c r="AK344" i="4" s="1"/>
  <c r="O178" i="4"/>
  <c r="S178" i="4"/>
  <c r="T178" i="4"/>
  <c r="AM343" i="4"/>
  <c r="AF456" i="9" l="1"/>
  <c r="AA456" i="9"/>
  <c r="Z456" i="9"/>
  <c r="U456" i="9"/>
  <c r="V456" i="9"/>
  <c r="AG456" i="9" s="1"/>
  <c r="W456" i="9"/>
  <c r="T456" i="9" s="1"/>
  <c r="AB456" i="9" s="1"/>
  <c r="Y178" i="4"/>
  <c r="Z178" i="4"/>
  <c r="AP178" i="4"/>
  <c r="AO178" i="4" s="1"/>
  <c r="P178" i="4"/>
  <c r="AS178" i="4"/>
  <c r="AT178" i="4" s="1"/>
  <c r="AL344" i="4"/>
  <c r="N178" i="4"/>
  <c r="K179" i="4" s="1"/>
  <c r="AR178" i="4"/>
  <c r="R456" i="9" l="1"/>
  <c r="AD456" i="9"/>
  <c r="AE456" i="9"/>
  <c r="Q456" i="9"/>
  <c r="AI456" i="9"/>
  <c r="AH456" i="9"/>
  <c r="O456" i="9"/>
  <c r="P456" i="9"/>
  <c r="AQ456" i="9"/>
  <c r="R179" i="4"/>
  <c r="AM344" i="4"/>
  <c r="AN344" i="4"/>
  <c r="AK345" i="4" s="1"/>
  <c r="Y456" i="9" l="1"/>
  <c r="X456" i="9"/>
  <c r="L456" i="9"/>
  <c r="AR456" i="9"/>
  <c r="M456" i="9"/>
  <c r="AP456" i="9"/>
  <c r="AO456" i="9" s="1"/>
  <c r="AS456" i="9"/>
  <c r="N456" i="9"/>
  <c r="AC456" i="9"/>
  <c r="AD179" i="4"/>
  <c r="V179" i="4"/>
  <c r="U179" i="4"/>
  <c r="AL345" i="4"/>
  <c r="AN345" i="4"/>
  <c r="AK346" i="4" s="1"/>
  <c r="AM345" i="4"/>
  <c r="AB179" i="4"/>
  <c r="AA179" i="4"/>
  <c r="M179" i="4" s="1"/>
  <c r="AC179" i="4"/>
  <c r="Q179" i="4" s="1"/>
  <c r="L179" i="4"/>
  <c r="AT456" i="9" l="1"/>
  <c r="AK457" i="9"/>
  <c r="AL457" i="9" s="1"/>
  <c r="AM457" i="9" s="1"/>
  <c r="K457" i="9"/>
  <c r="AE179" i="4"/>
  <c r="T179" i="4"/>
  <c r="O179" i="4"/>
  <c r="S179" i="4"/>
  <c r="AL346" i="4"/>
  <c r="AQ179" i="4"/>
  <c r="S457" i="9" l="1"/>
  <c r="AN457" i="9"/>
  <c r="Y179" i="4"/>
  <c r="Z179" i="4"/>
  <c r="AP179" i="4"/>
  <c r="AO179" i="4" s="1"/>
  <c r="AM346" i="4"/>
  <c r="AN346" i="4"/>
  <c r="AK347" i="4" s="1"/>
  <c r="N179" i="4"/>
  <c r="K180" i="4" s="1"/>
  <c r="AR179" i="4"/>
  <c r="P179" i="4"/>
  <c r="AS179" i="4"/>
  <c r="AT179" i="4" s="1"/>
  <c r="AF457" i="9" l="1"/>
  <c r="Z457" i="9"/>
  <c r="AA457" i="9"/>
  <c r="U457" i="9"/>
  <c r="V457" i="9"/>
  <c r="AG457" i="9" s="1"/>
  <c r="W457" i="9"/>
  <c r="T457" i="9" s="1"/>
  <c r="AB457" i="9" s="1"/>
  <c r="R180" i="4"/>
  <c r="AL347" i="4"/>
  <c r="R457" i="9" l="1"/>
  <c r="AD457" i="9"/>
  <c r="AE457" i="9"/>
  <c r="P457" i="9"/>
  <c r="AP457" i="9"/>
  <c r="AO457" i="9" s="1"/>
  <c r="AS457" i="9"/>
  <c r="N457" i="9"/>
  <c r="O457" i="9"/>
  <c r="AI457" i="9"/>
  <c r="AH457" i="9"/>
  <c r="Q457" i="9"/>
  <c r="AQ457" i="9"/>
  <c r="V180" i="4"/>
  <c r="AD180" i="4"/>
  <c r="U180" i="4"/>
  <c r="AM347" i="4"/>
  <c r="AN347" i="4"/>
  <c r="AK348" i="4" s="1"/>
  <c r="AA180" i="4"/>
  <c r="M180" i="4" s="1"/>
  <c r="AB180" i="4"/>
  <c r="AC180" i="4"/>
  <c r="Q180" i="4" s="1"/>
  <c r="L180" i="4"/>
  <c r="Y457" i="9" l="1"/>
  <c r="X457" i="9"/>
  <c r="L457" i="9"/>
  <c r="AC457" i="9"/>
  <c r="M457" i="9"/>
  <c r="AR457" i="9"/>
  <c r="AT457" i="9" s="1"/>
  <c r="AK458" i="9" s="1"/>
  <c r="AE180" i="4"/>
  <c r="O180" i="4"/>
  <c r="S180" i="4"/>
  <c r="AL348" i="4"/>
  <c r="AQ180" i="4"/>
  <c r="T180" i="4"/>
  <c r="K458" i="9" l="1"/>
  <c r="AL458" i="9"/>
  <c r="AM458" i="9" s="1"/>
  <c r="AN458" i="9"/>
  <c r="Y180" i="4"/>
  <c r="Z180" i="4"/>
  <c r="AP180" i="4"/>
  <c r="AO180" i="4" s="1"/>
  <c r="AM348" i="4"/>
  <c r="P180" i="4"/>
  <c r="AS180" i="4"/>
  <c r="AT180" i="4" s="1"/>
  <c r="AN348" i="4"/>
  <c r="AK349" i="4" s="1"/>
  <c r="N180" i="4"/>
  <c r="K181" i="4" s="1"/>
  <c r="AR180" i="4"/>
  <c r="S458" i="9" l="1"/>
  <c r="R181" i="4"/>
  <c r="AN349" i="4"/>
  <c r="AK350" i="4" s="1"/>
  <c r="AF458" i="9" l="1"/>
  <c r="Z458" i="9"/>
  <c r="AA458" i="9"/>
  <c r="U458" i="9"/>
  <c r="V458" i="9"/>
  <c r="AG458" i="9" s="1"/>
  <c r="W458" i="9"/>
  <c r="T458" i="9" s="1"/>
  <c r="AB458" i="9" s="1"/>
  <c r="AD181" i="4"/>
  <c r="V181" i="4"/>
  <c r="U181" i="4"/>
  <c r="AL350" i="4"/>
  <c r="AL349" i="4"/>
  <c r="AM349" i="4"/>
  <c r="AM350" i="4" s="1"/>
  <c r="AA181" i="4"/>
  <c r="M181" i="4" s="1"/>
  <c r="AB181" i="4"/>
  <c r="AC181" i="4"/>
  <c r="Q181" i="4" s="1"/>
  <c r="L181" i="4"/>
  <c r="R458" i="9" l="1"/>
  <c r="AE458" i="9"/>
  <c r="AD458" i="9"/>
  <c r="O458" i="9"/>
  <c r="AH458" i="9"/>
  <c r="Q458" i="9"/>
  <c r="AI458" i="9"/>
  <c r="P458" i="9"/>
  <c r="AQ458" i="9"/>
  <c r="AE181" i="4"/>
  <c r="AN350" i="4"/>
  <c r="AK351" i="4" s="1"/>
  <c r="AL351" i="4" s="1"/>
  <c r="T181" i="4"/>
  <c r="O181" i="4"/>
  <c r="S181" i="4"/>
  <c r="AQ181" i="4"/>
  <c r="Y458" i="9" l="1"/>
  <c r="X458" i="9"/>
  <c r="L458" i="9"/>
  <c r="M458" i="9"/>
  <c r="AR458" i="9"/>
  <c r="AP458" i="9"/>
  <c r="AO458" i="9" s="1"/>
  <c r="N458" i="9"/>
  <c r="AS458" i="9"/>
  <c r="AC458" i="9"/>
  <c r="Y181" i="4"/>
  <c r="Z181" i="4"/>
  <c r="AP181" i="4"/>
  <c r="AO181" i="4" s="1"/>
  <c r="AM351" i="4"/>
  <c r="AR181" i="4"/>
  <c r="N181" i="4"/>
  <c r="K182" i="4" s="1"/>
  <c r="AN351" i="4"/>
  <c r="AK352" i="4" s="1"/>
  <c r="P181" i="4"/>
  <c r="AS181" i="4"/>
  <c r="AT181" i="4" s="1"/>
  <c r="AT458" i="9" l="1"/>
  <c r="AK459" i="9"/>
  <c r="AL459" i="9" s="1"/>
  <c r="AM459" i="9" s="1"/>
  <c r="K459" i="9"/>
  <c r="AN352" i="4"/>
  <c r="AK353" i="4" s="1"/>
  <c r="R182" i="4"/>
  <c r="AN459" i="9" l="1"/>
  <c r="S459" i="9"/>
  <c r="AD182" i="4"/>
  <c r="U182" i="4"/>
  <c r="V182" i="4"/>
  <c r="AL353" i="4"/>
  <c r="AN353" i="4"/>
  <c r="AK354" i="4" s="1"/>
  <c r="AC182" i="4"/>
  <c r="Q182" i="4" s="1"/>
  <c r="AB182" i="4"/>
  <c r="AA182" i="4"/>
  <c r="M182" i="4" s="1"/>
  <c r="L182" i="4"/>
  <c r="AL352" i="4"/>
  <c r="AM352" i="4"/>
  <c r="AM353" i="4" s="1"/>
  <c r="AF459" i="9" l="1"/>
  <c r="AA459" i="9"/>
  <c r="Z459" i="9"/>
  <c r="U459" i="9"/>
  <c r="V459" i="9"/>
  <c r="AG459" i="9" s="1"/>
  <c r="W459" i="9"/>
  <c r="T459" i="9" s="1"/>
  <c r="AB459" i="9" s="1"/>
  <c r="T182" i="4"/>
  <c r="AE182" i="4"/>
  <c r="O182" i="4"/>
  <c r="S182" i="4"/>
  <c r="P182" i="4"/>
  <c r="AS182" i="4"/>
  <c r="AL354" i="4"/>
  <c r="AQ182" i="4"/>
  <c r="R459" i="9" l="1"/>
  <c r="AD459" i="9"/>
  <c r="AE459" i="9"/>
  <c r="O459" i="9"/>
  <c r="AQ459" i="9"/>
  <c r="P459" i="9"/>
  <c r="AS459" i="9"/>
  <c r="N459" i="9"/>
  <c r="AC459" i="9"/>
  <c r="AH459" i="9"/>
  <c r="AI459" i="9"/>
  <c r="Q459" i="9"/>
  <c r="Y182" i="4"/>
  <c r="Z182" i="4"/>
  <c r="AP182" i="4"/>
  <c r="AO182" i="4" s="1"/>
  <c r="AT182" i="4" s="1"/>
  <c r="AN354" i="4"/>
  <c r="AK355" i="4" s="1"/>
  <c r="AM354" i="4"/>
  <c r="N182" i="4"/>
  <c r="K183" i="4" s="1"/>
  <c r="AR182" i="4"/>
  <c r="X459" i="9" l="1"/>
  <c r="Y459" i="9"/>
  <c r="L459" i="9"/>
  <c r="M459" i="9"/>
  <c r="AR459" i="9"/>
  <c r="AP459" i="9"/>
  <c r="AO459" i="9" s="1"/>
  <c r="R183" i="4"/>
  <c r="AL355" i="4"/>
  <c r="AT459" i="9" l="1"/>
  <c r="AK460" i="9"/>
  <c r="AL460" i="9" s="1"/>
  <c r="AM460" i="9" s="1"/>
  <c r="K460" i="9"/>
  <c r="AD183" i="4"/>
  <c r="V183" i="4"/>
  <c r="U183" i="4"/>
  <c r="AN355" i="4"/>
  <c r="AK356" i="4" s="1"/>
  <c r="AM355" i="4"/>
  <c r="AA183" i="4"/>
  <c r="M183" i="4" s="1"/>
  <c r="AB183" i="4"/>
  <c r="AC183" i="4"/>
  <c r="Q183" i="4" s="1"/>
  <c r="L183" i="4"/>
  <c r="AN460" i="9" l="1"/>
  <c r="S460" i="9"/>
  <c r="AE183" i="4"/>
  <c r="O183" i="4"/>
  <c r="S183" i="4"/>
  <c r="AQ183" i="4"/>
  <c r="T183" i="4"/>
  <c r="AL356" i="4"/>
  <c r="AF460" i="9" l="1"/>
  <c r="AA460" i="9"/>
  <c r="Z460" i="9"/>
  <c r="U460" i="9"/>
  <c r="V460" i="9"/>
  <c r="AG460" i="9" s="1"/>
  <c r="W460" i="9"/>
  <c r="T460" i="9" s="1"/>
  <c r="AB460" i="9" s="1"/>
  <c r="Y183" i="4"/>
  <c r="Z183" i="4"/>
  <c r="AP183" i="4"/>
  <c r="AO183" i="4" s="1"/>
  <c r="AN356" i="4"/>
  <c r="AK357" i="4" s="1"/>
  <c r="P183" i="4"/>
  <c r="AS183" i="4"/>
  <c r="AT183" i="4" s="1"/>
  <c r="AM356" i="4"/>
  <c r="N183" i="4"/>
  <c r="K184" i="4" s="1"/>
  <c r="AR183" i="4"/>
  <c r="R460" i="9" l="1"/>
  <c r="AE460" i="9"/>
  <c r="AD460" i="9"/>
  <c r="O460" i="9"/>
  <c r="AS460" i="9"/>
  <c r="N460" i="9"/>
  <c r="AC460" i="9"/>
  <c r="AI460" i="9"/>
  <c r="AH460" i="9"/>
  <c r="Q460" i="9"/>
  <c r="AQ460" i="9"/>
  <c r="P460" i="9"/>
  <c r="R184" i="4"/>
  <c r="AL357" i="4"/>
  <c r="X460" i="9" l="1"/>
  <c r="Y460" i="9"/>
  <c r="L460" i="9"/>
  <c r="AR460" i="9"/>
  <c r="M460" i="9"/>
  <c r="AP460" i="9"/>
  <c r="AO460" i="9" s="1"/>
  <c r="AD184" i="4"/>
  <c r="V184" i="4"/>
  <c r="U184" i="4"/>
  <c r="AN357" i="4"/>
  <c r="AK358" i="4" s="1"/>
  <c r="AM357" i="4"/>
  <c r="AC184" i="4"/>
  <c r="Q184" i="4" s="1"/>
  <c r="AB184" i="4"/>
  <c r="AA184" i="4"/>
  <c r="M184" i="4" s="1"/>
  <c r="L184" i="4"/>
  <c r="AT460" i="9" l="1"/>
  <c r="AK461" i="9" s="1"/>
  <c r="K461" i="9"/>
  <c r="AE184" i="4"/>
  <c r="T184" i="4"/>
  <c r="P184" i="4"/>
  <c r="AS184" i="4"/>
  <c r="AQ184" i="4"/>
  <c r="O184" i="4"/>
  <c r="S184" i="4"/>
  <c r="AL358" i="4"/>
  <c r="AN461" i="9" l="1"/>
  <c r="AL461" i="9"/>
  <c r="AM461" i="9" s="1"/>
  <c r="S461" i="9"/>
  <c r="Y184" i="4"/>
  <c r="Z184" i="4"/>
  <c r="AP184" i="4"/>
  <c r="AO184" i="4" s="1"/>
  <c r="AT184" i="4" s="1"/>
  <c r="N184" i="4"/>
  <c r="K185" i="4" s="1"/>
  <c r="AR184" i="4"/>
  <c r="AN358" i="4"/>
  <c r="AK359" i="4" s="1"/>
  <c r="AM358" i="4"/>
  <c r="AF461" i="9" l="1"/>
  <c r="Z461" i="9"/>
  <c r="AA461" i="9"/>
  <c r="U461" i="9"/>
  <c r="V461" i="9"/>
  <c r="AG461" i="9" s="1"/>
  <c r="W461" i="9"/>
  <c r="T461" i="9" s="1"/>
  <c r="AB461" i="9" s="1"/>
  <c r="AL359" i="4"/>
  <c r="R185" i="4"/>
  <c r="R461" i="9" l="1"/>
  <c r="AE461" i="9"/>
  <c r="AD461" i="9"/>
  <c r="N461" i="9"/>
  <c r="AS461" i="9"/>
  <c r="AC461" i="9"/>
  <c r="Q461" i="9"/>
  <c r="AH461" i="9"/>
  <c r="AI461" i="9"/>
  <c r="P461" i="9"/>
  <c r="O461" i="9"/>
  <c r="AQ461" i="9"/>
  <c r="AD185" i="4"/>
  <c r="V185" i="4"/>
  <c r="U185" i="4"/>
  <c r="AN359" i="4"/>
  <c r="AK360" i="4" s="1"/>
  <c r="AC185" i="4"/>
  <c r="Q185" i="4" s="1"/>
  <c r="AB185" i="4"/>
  <c r="AA185" i="4"/>
  <c r="M185" i="4" s="1"/>
  <c r="L185" i="4"/>
  <c r="AM359" i="4"/>
  <c r="Y461" i="9" l="1"/>
  <c r="X461" i="9"/>
  <c r="L461" i="9"/>
  <c r="AR461" i="9"/>
  <c r="M461" i="9"/>
  <c r="AP461" i="9"/>
  <c r="AO461" i="9" s="1"/>
  <c r="AE185" i="4"/>
  <c r="T185" i="4"/>
  <c r="O185" i="4"/>
  <c r="S185" i="4"/>
  <c r="AQ185" i="4"/>
  <c r="P185" i="4"/>
  <c r="AS185" i="4"/>
  <c r="AL360" i="4"/>
  <c r="AT461" i="9" l="1"/>
  <c r="AK462" i="9" s="1"/>
  <c r="K462" i="9"/>
  <c r="Y185" i="4"/>
  <c r="Z185" i="4"/>
  <c r="AP185" i="4"/>
  <c r="AO185" i="4" s="1"/>
  <c r="AT185" i="4" s="1"/>
  <c r="AN360" i="4"/>
  <c r="AK361" i="4" s="1"/>
  <c r="AM360" i="4"/>
  <c r="N185" i="4"/>
  <c r="K186" i="4" s="1"/>
  <c r="AR185" i="4"/>
  <c r="AN462" i="9" l="1"/>
  <c r="AL462" i="9"/>
  <c r="AM462" i="9" s="1"/>
  <c r="S462" i="9"/>
  <c r="R186" i="4"/>
  <c r="AL361" i="4"/>
  <c r="AF462" i="9" l="1"/>
  <c r="AA462" i="9"/>
  <c r="Z462" i="9"/>
  <c r="U462" i="9"/>
  <c r="V462" i="9"/>
  <c r="AG462" i="9" s="1"/>
  <c r="W462" i="9"/>
  <c r="T462" i="9" s="1"/>
  <c r="AB462" i="9" s="1"/>
  <c r="AD186" i="4"/>
  <c r="U186" i="4"/>
  <c r="V186" i="4"/>
  <c r="AN361" i="4"/>
  <c r="AK362" i="4" s="1"/>
  <c r="AC186" i="4"/>
  <c r="Q186" i="4" s="1"/>
  <c r="AA186" i="4"/>
  <c r="M186" i="4" s="1"/>
  <c r="AB186" i="4"/>
  <c r="L186" i="4"/>
  <c r="AM361" i="4"/>
  <c r="R462" i="9" l="1"/>
  <c r="AE462" i="9"/>
  <c r="AD462" i="9"/>
  <c r="P462" i="9"/>
  <c r="O462" i="9"/>
  <c r="Q462" i="9"/>
  <c r="AH462" i="9"/>
  <c r="AI462" i="9"/>
  <c r="T186" i="4"/>
  <c r="AE186" i="4"/>
  <c r="O186" i="4"/>
  <c r="S186" i="4"/>
  <c r="AQ186" i="4"/>
  <c r="P186" i="4"/>
  <c r="AS186" i="4"/>
  <c r="AL362" i="4"/>
  <c r="Y462" i="9" l="1"/>
  <c r="X462" i="9"/>
  <c r="AQ462" i="9"/>
  <c r="L462" i="9"/>
  <c r="AS462" i="9"/>
  <c r="N462" i="9"/>
  <c r="AC462" i="9"/>
  <c r="M462" i="9"/>
  <c r="AR462" i="9"/>
  <c r="AP462" i="9"/>
  <c r="AO462" i="9" s="1"/>
  <c r="Y186" i="4"/>
  <c r="Z186" i="4"/>
  <c r="AP186" i="4"/>
  <c r="AO186" i="4" s="1"/>
  <c r="AT186" i="4" s="1"/>
  <c r="AM362" i="4"/>
  <c r="AN362" i="4"/>
  <c r="AK363" i="4" s="1"/>
  <c r="N186" i="4"/>
  <c r="K187" i="4" s="1"/>
  <c r="AR186" i="4"/>
  <c r="AT462" i="9" l="1"/>
  <c r="K463" i="9"/>
  <c r="AK463" i="9"/>
  <c r="AL363" i="4"/>
  <c r="R187" i="4"/>
  <c r="S463" i="9" l="1"/>
  <c r="AL463" i="9"/>
  <c r="AM463" i="9" s="1"/>
  <c r="AN463" i="9"/>
  <c r="AD187" i="4"/>
  <c r="V187" i="4"/>
  <c r="U187" i="4"/>
  <c r="AM363" i="4"/>
  <c r="AN363" i="4"/>
  <c r="AK364" i="4" s="1"/>
  <c r="AB187" i="4"/>
  <c r="AA187" i="4"/>
  <c r="M187" i="4" s="1"/>
  <c r="AC187" i="4"/>
  <c r="Q187" i="4" s="1"/>
  <c r="L187" i="4"/>
  <c r="AF463" i="9" l="1"/>
  <c r="AA463" i="9"/>
  <c r="Z463" i="9"/>
  <c r="V463" i="9"/>
  <c r="AG463" i="9" s="1"/>
  <c r="U463" i="9"/>
  <c r="W463" i="9"/>
  <c r="T463" i="9" s="1"/>
  <c r="AB463" i="9" s="1"/>
  <c r="AE187" i="4"/>
  <c r="AQ187" i="4"/>
  <c r="O187" i="4"/>
  <c r="S187" i="4"/>
  <c r="T187" i="4"/>
  <c r="AN364" i="4"/>
  <c r="AK365" i="4" s="1"/>
  <c r="R463" i="9" l="1"/>
  <c r="AD463" i="9"/>
  <c r="AE463" i="9"/>
  <c r="AS463" i="9"/>
  <c r="N463" i="9"/>
  <c r="O463" i="9"/>
  <c r="AQ463" i="9"/>
  <c r="P463" i="9"/>
  <c r="Q463" i="9"/>
  <c r="AI463" i="9"/>
  <c r="AH463" i="9"/>
  <c r="AC463" i="9"/>
  <c r="Y187" i="4"/>
  <c r="Z187" i="4"/>
  <c r="AP187" i="4"/>
  <c r="AO187" i="4" s="1"/>
  <c r="AL365" i="4"/>
  <c r="AL364" i="4"/>
  <c r="AM364" i="4"/>
  <c r="P187" i="4"/>
  <c r="AS187" i="4"/>
  <c r="N187" i="4"/>
  <c r="K188" i="4" s="1"/>
  <c r="AR187" i="4"/>
  <c r="Y463" i="9" l="1"/>
  <c r="X463" i="9"/>
  <c r="L463" i="9"/>
  <c r="AR463" i="9"/>
  <c r="M463" i="9"/>
  <c r="AP463" i="9"/>
  <c r="AO463" i="9" s="1"/>
  <c r="AT187" i="4"/>
  <c r="AM365" i="4"/>
  <c r="AN365" i="4"/>
  <c r="AK366" i="4" s="1"/>
  <c r="AL366" i="4" s="1"/>
  <c r="R188" i="4"/>
  <c r="AT463" i="9" l="1"/>
  <c r="AK464" i="9" s="1"/>
  <c r="K464" i="9"/>
  <c r="V188" i="4"/>
  <c r="AD188" i="4"/>
  <c r="U188" i="4"/>
  <c r="AM366" i="4"/>
  <c r="AB188" i="4"/>
  <c r="AA188" i="4"/>
  <c r="M188" i="4" s="1"/>
  <c r="AC188" i="4"/>
  <c r="Q188" i="4" s="1"/>
  <c r="L188" i="4"/>
  <c r="AN366" i="4"/>
  <c r="AK367" i="4" s="1"/>
  <c r="AL464" i="9" l="1"/>
  <c r="AM464" i="9" s="1"/>
  <c r="AN464" i="9"/>
  <c r="S464" i="9"/>
  <c r="AE188" i="4"/>
  <c r="AL367" i="4"/>
  <c r="AN367" i="4"/>
  <c r="AK368" i="4" s="1"/>
  <c r="T188" i="4"/>
  <c r="AQ188" i="4"/>
  <c r="O188" i="4"/>
  <c r="S188" i="4"/>
  <c r="AM367" i="4"/>
  <c r="AF464" i="9" l="1"/>
  <c r="AA464" i="9"/>
  <c r="Z464" i="9"/>
  <c r="U464" i="9"/>
  <c r="V464" i="9"/>
  <c r="AG464" i="9" s="1"/>
  <c r="W464" i="9"/>
  <c r="T464" i="9" s="1"/>
  <c r="AB464" i="9" s="1"/>
  <c r="Y188" i="4"/>
  <c r="Z188" i="4"/>
  <c r="AP188" i="4"/>
  <c r="AO188" i="4" s="1"/>
  <c r="AL368" i="4"/>
  <c r="N188" i="4"/>
  <c r="K189" i="4" s="1"/>
  <c r="AR188" i="4"/>
  <c r="P188" i="4"/>
  <c r="AS188" i="4"/>
  <c r="R464" i="9" l="1"/>
  <c r="AE464" i="9"/>
  <c r="AD464" i="9"/>
  <c r="N464" i="9"/>
  <c r="AS464" i="9"/>
  <c r="AC464" i="9"/>
  <c r="AI464" i="9"/>
  <c r="AH464" i="9"/>
  <c r="Q464" i="9"/>
  <c r="O464" i="9"/>
  <c r="AQ464" i="9"/>
  <c r="P464" i="9"/>
  <c r="AT188" i="4"/>
  <c r="R189" i="4"/>
  <c r="AM368" i="4"/>
  <c r="AN368" i="4"/>
  <c r="AK369" i="4" s="1"/>
  <c r="Y464" i="9" l="1"/>
  <c r="X464" i="9"/>
  <c r="L464" i="9"/>
  <c r="M464" i="9"/>
  <c r="AR464" i="9"/>
  <c r="AP464" i="9"/>
  <c r="AO464" i="9" s="1"/>
  <c r="AD189" i="4"/>
  <c r="V189" i="4"/>
  <c r="U189" i="4"/>
  <c r="AL369" i="4"/>
  <c r="AN369" i="4"/>
  <c r="AK370" i="4" s="1"/>
  <c r="AM369" i="4"/>
  <c r="AB189" i="4"/>
  <c r="AC189" i="4"/>
  <c r="Q189" i="4" s="1"/>
  <c r="AA189" i="4"/>
  <c r="M189" i="4" s="1"/>
  <c r="L189" i="4"/>
  <c r="AT464" i="9" l="1"/>
  <c r="AK465" i="9" s="1"/>
  <c r="K465" i="9"/>
  <c r="AE189" i="4"/>
  <c r="O189" i="4"/>
  <c r="S189" i="4"/>
  <c r="AL370" i="4"/>
  <c r="T189" i="4"/>
  <c r="AQ189" i="4"/>
  <c r="AM370" i="4"/>
  <c r="AL465" i="9" l="1"/>
  <c r="AM465" i="9" s="1"/>
  <c r="AN465" i="9"/>
  <c r="S465" i="9"/>
  <c r="Y189" i="4"/>
  <c r="Z189" i="4"/>
  <c r="AP189" i="4"/>
  <c r="AO189" i="4" s="1"/>
  <c r="P189" i="4"/>
  <c r="AS189" i="4"/>
  <c r="AT189" i="4" s="1"/>
  <c r="AN370" i="4"/>
  <c r="AK371" i="4" s="1"/>
  <c r="AR189" i="4"/>
  <c r="N189" i="4"/>
  <c r="K190" i="4" s="1"/>
  <c r="AF465" i="9" l="1"/>
  <c r="AA465" i="9"/>
  <c r="Z465" i="9"/>
  <c r="U465" i="9"/>
  <c r="V465" i="9"/>
  <c r="AG465" i="9" s="1"/>
  <c r="W465" i="9"/>
  <c r="T465" i="9" s="1"/>
  <c r="AB465" i="9" s="1"/>
  <c r="R190" i="4"/>
  <c r="AN371" i="4"/>
  <c r="AK372" i="4" s="1"/>
  <c r="R465" i="9" l="1"/>
  <c r="AD465" i="9"/>
  <c r="AE465" i="9"/>
  <c r="P465" i="9"/>
  <c r="N465" i="9"/>
  <c r="AS465" i="9"/>
  <c r="O465" i="9"/>
  <c r="AI465" i="9"/>
  <c r="AH465" i="9"/>
  <c r="Q465" i="9"/>
  <c r="AD190" i="4"/>
  <c r="V190" i="4"/>
  <c r="U190" i="4"/>
  <c r="AL372" i="4"/>
  <c r="AN372" i="4"/>
  <c r="AK373" i="4" s="1"/>
  <c r="AL371" i="4"/>
  <c r="AM371" i="4"/>
  <c r="AM372" i="4" s="1"/>
  <c r="AA190" i="4"/>
  <c r="M190" i="4" s="1"/>
  <c r="AC190" i="4"/>
  <c r="Q190" i="4" s="1"/>
  <c r="AB190" i="4"/>
  <c r="L190" i="4"/>
  <c r="Y465" i="9" l="1"/>
  <c r="X465" i="9"/>
  <c r="L465" i="9"/>
  <c r="AC465" i="9"/>
  <c r="AQ465" i="9"/>
  <c r="M465" i="9"/>
  <c r="AR465" i="9"/>
  <c r="AP465" i="9"/>
  <c r="AO465" i="9" s="1"/>
  <c r="AE190" i="4"/>
  <c r="O190" i="4"/>
  <c r="S190" i="4"/>
  <c r="T190" i="4"/>
  <c r="AQ190" i="4"/>
  <c r="AL373" i="4"/>
  <c r="AT465" i="9" l="1"/>
  <c r="AK466" i="9"/>
  <c r="AL466" i="9" s="1"/>
  <c r="AM466" i="9" s="1"/>
  <c r="K466" i="9"/>
  <c r="Y190" i="4"/>
  <c r="Z190" i="4"/>
  <c r="AP190" i="4"/>
  <c r="AO190" i="4" s="1"/>
  <c r="AM373" i="4"/>
  <c r="AN373" i="4"/>
  <c r="AK374" i="4" s="1"/>
  <c r="P190" i="4"/>
  <c r="AS190" i="4"/>
  <c r="AT190" i="4" s="1"/>
  <c r="N190" i="4"/>
  <c r="K191" i="4" s="1"/>
  <c r="AR190" i="4"/>
  <c r="AN466" i="9" l="1"/>
  <c r="S466" i="9"/>
  <c r="AL374" i="4"/>
  <c r="R191" i="4"/>
  <c r="AM374" i="4"/>
  <c r="AF466" i="9" l="1"/>
  <c r="AA466" i="9"/>
  <c r="Z466" i="9"/>
  <c r="U466" i="9"/>
  <c r="V466" i="9"/>
  <c r="AG466" i="9" s="1"/>
  <c r="W466" i="9"/>
  <c r="T466" i="9" s="1"/>
  <c r="AB466" i="9" s="1"/>
  <c r="AD191" i="4"/>
  <c r="V191" i="4"/>
  <c r="U191" i="4"/>
  <c r="AN374" i="4"/>
  <c r="AK375" i="4" s="1"/>
  <c r="AL375" i="4" s="1"/>
  <c r="AB191" i="4"/>
  <c r="AA191" i="4"/>
  <c r="M191" i="4" s="1"/>
  <c r="AC191" i="4"/>
  <c r="Q191" i="4" s="1"/>
  <c r="L191" i="4"/>
  <c r="R466" i="9" l="1"/>
  <c r="AE466" i="9"/>
  <c r="AD466" i="9"/>
  <c r="O466" i="9"/>
  <c r="AH466" i="9"/>
  <c r="Q466" i="9"/>
  <c r="AI466" i="9"/>
  <c r="AQ466" i="9"/>
  <c r="P466" i="9"/>
  <c r="AP466" i="9"/>
  <c r="AO466" i="9" s="1"/>
  <c r="AE191" i="4"/>
  <c r="T191" i="4"/>
  <c r="O191" i="4"/>
  <c r="S191" i="4"/>
  <c r="AQ191" i="4"/>
  <c r="AM375" i="4"/>
  <c r="AN375" i="4"/>
  <c r="AK376" i="4" s="1"/>
  <c r="Y466" i="9" l="1"/>
  <c r="X466" i="9"/>
  <c r="L466" i="9"/>
  <c r="N466" i="9"/>
  <c r="AS466" i="9"/>
  <c r="AC466" i="9"/>
  <c r="M466" i="9"/>
  <c r="AR466" i="9"/>
  <c r="AT466" i="9" s="1"/>
  <c r="Y191" i="4"/>
  <c r="Z191" i="4"/>
  <c r="AP191" i="4"/>
  <c r="AO191" i="4" s="1"/>
  <c r="N191" i="4"/>
  <c r="K192" i="4" s="1"/>
  <c r="AR191" i="4"/>
  <c r="AL376" i="4"/>
  <c r="P191" i="4"/>
  <c r="AS191" i="4"/>
  <c r="AT191" i="4" s="1"/>
  <c r="AK467" i="9" l="1"/>
  <c r="AL467" i="9"/>
  <c r="AM467" i="9" s="1"/>
  <c r="AN467" i="9"/>
  <c r="K467" i="9"/>
  <c r="AN376" i="4"/>
  <c r="AK377" i="4" s="1"/>
  <c r="R192" i="4"/>
  <c r="AM376" i="4"/>
  <c r="S467" i="9" l="1"/>
  <c r="AD192" i="4"/>
  <c r="V192" i="4"/>
  <c r="U192" i="4"/>
  <c r="AA192" i="4"/>
  <c r="M192" i="4" s="1"/>
  <c r="AB192" i="4"/>
  <c r="AC192" i="4"/>
  <c r="Q192" i="4" s="1"/>
  <c r="L192" i="4"/>
  <c r="AL377" i="4"/>
  <c r="AF467" i="9" l="1"/>
  <c r="Z467" i="9"/>
  <c r="AA467" i="9"/>
  <c r="U467" i="9"/>
  <c r="V467" i="9"/>
  <c r="AG467" i="9" s="1"/>
  <c r="W467" i="9"/>
  <c r="T467" i="9" s="1"/>
  <c r="AB467" i="9" s="1"/>
  <c r="AQ192" i="4"/>
  <c r="AE192" i="4"/>
  <c r="T192" i="4"/>
  <c r="Z192" i="4" s="1"/>
  <c r="AN377" i="4"/>
  <c r="AK378" i="4" s="1"/>
  <c r="O192" i="4"/>
  <c r="S192" i="4"/>
  <c r="AM377" i="4"/>
  <c r="R467" i="9" l="1"/>
  <c r="AD467" i="9"/>
  <c r="AE467" i="9"/>
  <c r="P467" i="9"/>
  <c r="O467" i="9"/>
  <c r="AQ467" i="9"/>
  <c r="Q467" i="9"/>
  <c r="AI467" i="9"/>
  <c r="AH467" i="9"/>
  <c r="P192" i="4"/>
  <c r="Y192" i="4"/>
  <c r="AS192" i="4"/>
  <c r="AP192" i="4"/>
  <c r="AO192" i="4" s="1"/>
  <c r="N192" i="4"/>
  <c r="K193" i="4" s="1"/>
  <c r="AR192" i="4"/>
  <c r="AL378" i="4"/>
  <c r="Y467" i="9" l="1"/>
  <c r="X467" i="9"/>
  <c r="L467" i="9"/>
  <c r="AS467" i="9"/>
  <c r="N467" i="9"/>
  <c r="AC467" i="9"/>
  <c r="M467" i="9"/>
  <c r="AR467" i="9"/>
  <c r="AP467" i="9"/>
  <c r="AO467" i="9" s="1"/>
  <c r="AT192" i="4"/>
  <c r="AN378" i="4"/>
  <c r="AK379" i="4" s="1"/>
  <c r="R193" i="4"/>
  <c r="AM378" i="4"/>
  <c r="AT467" i="9" l="1"/>
  <c r="AK468" i="9" s="1"/>
  <c r="K468" i="9"/>
  <c r="AD193" i="4"/>
  <c r="V193" i="4"/>
  <c r="U193" i="4"/>
  <c r="AB193" i="4"/>
  <c r="AC193" i="4"/>
  <c r="Q193" i="4" s="1"/>
  <c r="AA193" i="4"/>
  <c r="M193" i="4" s="1"/>
  <c r="L193" i="4"/>
  <c r="AL379" i="4"/>
  <c r="AN468" i="9" l="1"/>
  <c r="AL468" i="9"/>
  <c r="AM468" i="9" s="1"/>
  <c r="S468" i="9"/>
  <c r="AE193" i="4"/>
  <c r="AN379" i="4"/>
  <c r="AK380" i="4" s="1"/>
  <c r="AM379" i="4"/>
  <c r="T193" i="4"/>
  <c r="O193" i="4"/>
  <c r="S193" i="4"/>
  <c r="AQ193" i="4"/>
  <c r="AF468" i="9" l="1"/>
  <c r="Z468" i="9"/>
  <c r="AA468" i="9"/>
  <c r="U468" i="9"/>
  <c r="V468" i="9"/>
  <c r="AG468" i="9" s="1"/>
  <c r="W468" i="9"/>
  <c r="T468" i="9" s="1"/>
  <c r="AB468" i="9" s="1"/>
  <c r="Y193" i="4"/>
  <c r="Z193" i="4"/>
  <c r="AP193" i="4"/>
  <c r="AO193" i="4" s="1"/>
  <c r="N193" i="4"/>
  <c r="K194" i="4" s="1"/>
  <c r="AR193" i="4"/>
  <c r="P193" i="4"/>
  <c r="AS193" i="4"/>
  <c r="AT193" i="4" s="1"/>
  <c r="AL380" i="4"/>
  <c r="R468" i="9" l="1"/>
  <c r="AE468" i="9"/>
  <c r="AD468" i="9"/>
  <c r="Q468" i="9"/>
  <c r="AI468" i="9"/>
  <c r="AH468" i="9"/>
  <c r="O468" i="9"/>
  <c r="P468" i="9"/>
  <c r="AP468" i="9"/>
  <c r="AO468" i="9" s="1"/>
  <c r="AQ468" i="9"/>
  <c r="AN380" i="4"/>
  <c r="AK381" i="4" s="1"/>
  <c r="AM380" i="4"/>
  <c r="R194" i="4"/>
  <c r="Y468" i="9" l="1"/>
  <c r="X468" i="9"/>
  <c r="L468" i="9"/>
  <c r="AS468" i="9"/>
  <c r="N468" i="9"/>
  <c r="AC468" i="9"/>
  <c r="AR468" i="9"/>
  <c r="AT468" i="9" s="1"/>
  <c r="AK469" i="9" s="1"/>
  <c r="M468" i="9"/>
  <c r="AD194" i="4"/>
  <c r="V194" i="4"/>
  <c r="U194" i="4"/>
  <c r="AC194" i="4"/>
  <c r="Q194" i="4" s="1"/>
  <c r="AB194" i="4"/>
  <c r="AA194" i="4"/>
  <c r="M194" i="4" s="1"/>
  <c r="L194" i="4"/>
  <c r="AL381" i="4"/>
  <c r="K469" i="9" l="1"/>
  <c r="AL469" i="9"/>
  <c r="AM469" i="9" s="1"/>
  <c r="AN469" i="9"/>
  <c r="T194" i="4"/>
  <c r="AE194" i="4"/>
  <c r="P194" i="4"/>
  <c r="AS194" i="4"/>
  <c r="AN381" i="4"/>
  <c r="AK382" i="4" s="1"/>
  <c r="O194" i="4"/>
  <c r="S194" i="4"/>
  <c r="AQ194" i="4"/>
  <c r="AM381" i="4"/>
  <c r="S469" i="9" l="1"/>
  <c r="Y194" i="4"/>
  <c r="Z194" i="4"/>
  <c r="AP194" i="4"/>
  <c r="AO194" i="4" s="1"/>
  <c r="AT194" i="4" s="1"/>
  <c r="AL382" i="4"/>
  <c r="N194" i="4"/>
  <c r="K195" i="4" s="1"/>
  <c r="AR194" i="4"/>
  <c r="AF469" i="9" l="1"/>
  <c r="Z469" i="9"/>
  <c r="AA469" i="9"/>
  <c r="U469" i="9"/>
  <c r="V469" i="9"/>
  <c r="AG469" i="9" s="1"/>
  <c r="W469" i="9"/>
  <c r="T469" i="9" s="1"/>
  <c r="AB469" i="9" s="1"/>
  <c r="AM382" i="4"/>
  <c r="AN382" i="4"/>
  <c r="AK383" i="4" s="1"/>
  <c r="R195" i="4"/>
  <c r="R469" i="9" l="1"/>
  <c r="AD469" i="9"/>
  <c r="AE469" i="9"/>
  <c r="AI469" i="9"/>
  <c r="Q469" i="9"/>
  <c r="AH469" i="9"/>
  <c r="O469" i="9"/>
  <c r="P469" i="9"/>
  <c r="AP469" i="9"/>
  <c r="AO469" i="9" s="1"/>
  <c r="AQ469" i="9"/>
  <c r="AD195" i="4"/>
  <c r="V195" i="4"/>
  <c r="U195" i="4"/>
  <c r="AL383" i="4"/>
  <c r="AN383" i="4"/>
  <c r="AK384" i="4" s="1"/>
  <c r="AC195" i="4"/>
  <c r="Q195" i="4" s="1"/>
  <c r="AA195" i="4"/>
  <c r="M195" i="4" s="1"/>
  <c r="AB195" i="4"/>
  <c r="L195" i="4"/>
  <c r="AM383" i="4"/>
  <c r="X469" i="9" l="1"/>
  <c r="Y469" i="9"/>
  <c r="L469" i="9"/>
  <c r="AS469" i="9"/>
  <c r="N469" i="9"/>
  <c r="AC469" i="9"/>
  <c r="M469" i="9"/>
  <c r="AR469" i="9"/>
  <c r="AT469" i="9" s="1"/>
  <c r="T195" i="4"/>
  <c r="AE195" i="4"/>
  <c r="O195" i="4"/>
  <c r="S195" i="4"/>
  <c r="AQ195" i="4"/>
  <c r="AL384" i="4"/>
  <c r="P195" i="4"/>
  <c r="AS195" i="4"/>
  <c r="AK470" i="9" l="1"/>
  <c r="K470" i="9"/>
  <c r="AL470" i="9"/>
  <c r="AM470" i="9" s="1"/>
  <c r="AN470" i="9"/>
  <c r="Y195" i="4"/>
  <c r="Z195" i="4"/>
  <c r="AP195" i="4"/>
  <c r="AO195" i="4" s="1"/>
  <c r="AT195" i="4" s="1"/>
  <c r="AN384" i="4"/>
  <c r="AK385" i="4" s="1"/>
  <c r="AM384" i="4"/>
  <c r="N195" i="4"/>
  <c r="K196" i="4" s="1"/>
  <c r="AR195" i="4"/>
  <c r="S470" i="9" l="1"/>
  <c r="R196" i="4"/>
  <c r="AL385" i="4"/>
  <c r="AF470" i="9" l="1"/>
  <c r="AA470" i="9"/>
  <c r="Z470" i="9"/>
  <c r="U470" i="9"/>
  <c r="V470" i="9"/>
  <c r="AG470" i="9" s="1"/>
  <c r="W470" i="9"/>
  <c r="T470" i="9" s="1"/>
  <c r="AB470" i="9" s="1"/>
  <c r="AD196" i="4"/>
  <c r="V196" i="4"/>
  <c r="U196" i="4"/>
  <c r="AN385" i="4"/>
  <c r="AK386" i="4" s="1"/>
  <c r="AM385" i="4"/>
  <c r="AC196" i="4"/>
  <c r="Q196" i="4" s="1"/>
  <c r="AA196" i="4"/>
  <c r="M196" i="4" s="1"/>
  <c r="AB196" i="4"/>
  <c r="L196" i="4"/>
  <c r="R470" i="9" l="1"/>
  <c r="AE470" i="9"/>
  <c r="AD470" i="9"/>
  <c r="AQ470" i="9"/>
  <c r="P470" i="9"/>
  <c r="AH470" i="9"/>
  <c r="Q470" i="9"/>
  <c r="AI470" i="9"/>
  <c r="O470" i="9"/>
  <c r="AE196" i="4"/>
  <c r="T196" i="4"/>
  <c r="O196" i="4"/>
  <c r="S196" i="4"/>
  <c r="P196" i="4"/>
  <c r="AS196" i="4"/>
  <c r="AQ196" i="4"/>
  <c r="AL386" i="4"/>
  <c r="Y470" i="9" l="1"/>
  <c r="X470" i="9"/>
  <c r="L470" i="9"/>
  <c r="M470" i="9"/>
  <c r="AR470" i="9"/>
  <c r="AP470" i="9"/>
  <c r="AO470" i="9" s="1"/>
  <c r="N470" i="9"/>
  <c r="AS470" i="9"/>
  <c r="AC470" i="9"/>
  <c r="Y196" i="4"/>
  <c r="Z196" i="4"/>
  <c r="AP196" i="4"/>
  <c r="AO196" i="4" s="1"/>
  <c r="AT196" i="4" s="1"/>
  <c r="AN386" i="4"/>
  <c r="AK387" i="4" s="1"/>
  <c r="AM386" i="4"/>
  <c r="N196" i="4"/>
  <c r="K197" i="4" s="1"/>
  <c r="AR196" i="4"/>
  <c r="AT470" i="9" l="1"/>
  <c r="AK471" i="9" s="1"/>
  <c r="K471" i="9"/>
  <c r="R197" i="4"/>
  <c r="AL387" i="4"/>
  <c r="AN471" i="9" l="1"/>
  <c r="AL471" i="9"/>
  <c r="AM471" i="9" s="1"/>
  <c r="S471" i="9"/>
  <c r="AD197" i="4"/>
  <c r="V197" i="4"/>
  <c r="U197" i="4"/>
  <c r="AN387" i="4"/>
  <c r="AK388" i="4" s="1"/>
  <c r="AM387" i="4"/>
  <c r="AB197" i="4"/>
  <c r="AC197" i="4"/>
  <c r="Q197" i="4" s="1"/>
  <c r="AA197" i="4"/>
  <c r="M197" i="4" s="1"/>
  <c r="L197" i="4"/>
  <c r="AF471" i="9" l="1"/>
  <c r="AA471" i="9"/>
  <c r="Z471" i="9"/>
  <c r="U471" i="9"/>
  <c r="V471" i="9"/>
  <c r="AG471" i="9" s="1"/>
  <c r="W471" i="9"/>
  <c r="T471" i="9" s="1"/>
  <c r="AB471" i="9" s="1"/>
  <c r="AE197" i="4"/>
  <c r="AQ197" i="4"/>
  <c r="T197" i="4"/>
  <c r="O197" i="4"/>
  <c r="S197" i="4"/>
  <c r="AL388" i="4"/>
  <c r="R471" i="9" l="1"/>
  <c r="AD471" i="9"/>
  <c r="AE471" i="9"/>
  <c r="O471" i="9"/>
  <c r="AQ471" i="9"/>
  <c r="P471" i="9"/>
  <c r="AS471" i="9"/>
  <c r="N471" i="9"/>
  <c r="AH471" i="9"/>
  <c r="AI471" i="9"/>
  <c r="Q471" i="9"/>
  <c r="Y197" i="4"/>
  <c r="Z197" i="4"/>
  <c r="AP197" i="4"/>
  <c r="AO197" i="4" s="1"/>
  <c r="AS197" i="4"/>
  <c r="P197" i="4"/>
  <c r="AN388" i="4"/>
  <c r="AK389" i="4" s="1"/>
  <c r="N197" i="4"/>
  <c r="K198" i="4" s="1"/>
  <c r="AR197" i="4"/>
  <c r="AM388" i="4"/>
  <c r="Y471" i="9" l="1"/>
  <c r="X471" i="9"/>
  <c r="L471" i="9"/>
  <c r="AC471" i="9"/>
  <c r="M471" i="9"/>
  <c r="AR471" i="9"/>
  <c r="AP471" i="9"/>
  <c r="AO471" i="9" s="1"/>
  <c r="AT197" i="4"/>
  <c r="R198" i="4"/>
  <c r="AL389" i="4"/>
  <c r="AT471" i="9" l="1"/>
  <c r="AK472" i="9" s="1"/>
  <c r="K472" i="9"/>
  <c r="AD198" i="4"/>
  <c r="U198" i="4"/>
  <c r="V198" i="4"/>
  <c r="AN389" i="4"/>
  <c r="AK390" i="4" s="1"/>
  <c r="AM389" i="4"/>
  <c r="AA198" i="4"/>
  <c r="M198" i="4" s="1"/>
  <c r="AC198" i="4"/>
  <c r="Q198" i="4" s="1"/>
  <c r="AB198" i="4"/>
  <c r="L198" i="4"/>
  <c r="AN472" i="9" l="1"/>
  <c r="AL472" i="9"/>
  <c r="AM472" i="9" s="1"/>
  <c r="S472" i="9"/>
  <c r="AE198" i="4"/>
  <c r="T198" i="4"/>
  <c r="AQ198" i="4"/>
  <c r="P198" i="4"/>
  <c r="AS198" i="4"/>
  <c r="O198" i="4"/>
  <c r="S198" i="4"/>
  <c r="AL390" i="4"/>
  <c r="AF472" i="9" l="1"/>
  <c r="AA472" i="9"/>
  <c r="Z472" i="9"/>
  <c r="U472" i="9"/>
  <c r="V472" i="9"/>
  <c r="AG472" i="9" s="1"/>
  <c r="W472" i="9"/>
  <c r="T472" i="9" s="1"/>
  <c r="AB472" i="9" s="1"/>
  <c r="Y198" i="4"/>
  <c r="Z198" i="4"/>
  <c r="AP198" i="4"/>
  <c r="AO198" i="4" s="1"/>
  <c r="AT198" i="4" s="1"/>
  <c r="AN390" i="4"/>
  <c r="AK391" i="4" s="1"/>
  <c r="AM390" i="4"/>
  <c r="AR198" i="4"/>
  <c r="N198" i="4"/>
  <c r="K199" i="4" s="1"/>
  <c r="R472" i="9" l="1"/>
  <c r="AE472" i="9"/>
  <c r="AD472" i="9"/>
  <c r="O472" i="9"/>
  <c r="AQ472" i="9"/>
  <c r="AP472" i="9"/>
  <c r="AO472" i="9" s="1"/>
  <c r="AI472" i="9"/>
  <c r="AH472" i="9"/>
  <c r="Q472" i="9"/>
  <c r="P472" i="9"/>
  <c r="R199" i="4"/>
  <c r="AL391" i="4"/>
  <c r="Y472" i="9" l="1"/>
  <c r="X472" i="9"/>
  <c r="L472" i="9"/>
  <c r="AS472" i="9"/>
  <c r="N472" i="9"/>
  <c r="AC472" i="9"/>
  <c r="AR472" i="9"/>
  <c r="AT472" i="9" s="1"/>
  <c r="AK473" i="9" s="1"/>
  <c r="M472" i="9"/>
  <c r="AD199" i="4"/>
  <c r="V199" i="4"/>
  <c r="U199" i="4"/>
  <c r="AN391" i="4"/>
  <c r="AK392" i="4" s="1"/>
  <c r="AM391" i="4"/>
  <c r="AC199" i="4"/>
  <c r="Q199" i="4" s="1"/>
  <c r="AA199" i="4"/>
  <c r="M199" i="4" s="1"/>
  <c r="AB199" i="4"/>
  <c r="L199" i="4"/>
  <c r="AL473" i="9" l="1"/>
  <c r="AM473" i="9" s="1"/>
  <c r="AN473" i="9"/>
  <c r="K473" i="9"/>
  <c r="AE199" i="4"/>
  <c r="O199" i="4"/>
  <c r="S199" i="4"/>
  <c r="AQ199" i="4"/>
  <c r="T199" i="4"/>
  <c r="AL392" i="4"/>
  <c r="S473" i="9" l="1"/>
  <c r="Y199" i="4"/>
  <c r="Z199" i="4"/>
  <c r="AP199" i="4"/>
  <c r="AO199" i="4" s="1"/>
  <c r="AN392" i="4"/>
  <c r="AK393" i="4" s="1"/>
  <c r="P199" i="4"/>
  <c r="AS199" i="4"/>
  <c r="AT199" i="4" s="1"/>
  <c r="AM392" i="4"/>
  <c r="N199" i="4"/>
  <c r="K200" i="4" s="1"/>
  <c r="AR199" i="4"/>
  <c r="AF473" i="9" l="1"/>
  <c r="AA473" i="9"/>
  <c r="Z473" i="9"/>
  <c r="U473" i="9"/>
  <c r="V473" i="9"/>
  <c r="AG473" i="9" s="1"/>
  <c r="W473" i="9"/>
  <c r="T473" i="9" s="1"/>
  <c r="AB473" i="9" s="1"/>
  <c r="R200" i="4"/>
  <c r="AL393" i="4"/>
  <c r="R473" i="9" l="1"/>
  <c r="AD473" i="9"/>
  <c r="AE473" i="9"/>
  <c r="Q473" i="9"/>
  <c r="AH473" i="9"/>
  <c r="AI473" i="9"/>
  <c r="P473" i="9"/>
  <c r="O473" i="9"/>
  <c r="AQ473" i="9"/>
  <c r="AD200" i="4"/>
  <c r="V200" i="4"/>
  <c r="U200" i="4"/>
  <c r="AN393" i="4"/>
  <c r="AK394" i="4" s="1"/>
  <c r="AB200" i="4"/>
  <c r="AC200" i="4"/>
  <c r="Q200" i="4" s="1"/>
  <c r="AA200" i="4"/>
  <c r="M200" i="4" s="1"/>
  <c r="L200" i="4"/>
  <c r="AM393" i="4"/>
  <c r="Y473" i="9" l="1"/>
  <c r="X473" i="9"/>
  <c r="L473" i="9"/>
  <c r="AR473" i="9"/>
  <c r="M473" i="9"/>
  <c r="AP473" i="9"/>
  <c r="AO473" i="9" s="1"/>
  <c r="N473" i="9"/>
  <c r="AS473" i="9"/>
  <c r="AC473" i="9"/>
  <c r="T200" i="4"/>
  <c r="AE200" i="4"/>
  <c r="P200" i="4"/>
  <c r="AS200" i="4"/>
  <c r="O200" i="4"/>
  <c r="S200" i="4"/>
  <c r="AQ200" i="4"/>
  <c r="AL394" i="4"/>
  <c r="AT473" i="9" l="1"/>
  <c r="AK474" i="9"/>
  <c r="AL474" i="9" s="1"/>
  <c r="AM474" i="9" s="1"/>
  <c r="K474" i="9"/>
  <c r="Y200" i="4"/>
  <c r="Z200" i="4"/>
  <c r="AP200" i="4"/>
  <c r="AO200" i="4" s="1"/>
  <c r="AT200" i="4" s="1"/>
  <c r="AN394" i="4"/>
  <c r="AK395" i="4" s="1"/>
  <c r="N200" i="4"/>
  <c r="K201" i="4" s="1"/>
  <c r="AR200" i="4"/>
  <c r="AM394" i="4"/>
  <c r="S474" i="9" l="1"/>
  <c r="AN474" i="9"/>
  <c r="R201" i="4"/>
  <c r="AL395" i="4"/>
  <c r="AF474" i="9" l="1"/>
  <c r="AA474" i="9"/>
  <c r="Z474" i="9"/>
  <c r="U474" i="9"/>
  <c r="V474" i="9"/>
  <c r="AG474" i="9" s="1"/>
  <c r="W474" i="9"/>
  <c r="T474" i="9" s="1"/>
  <c r="AB474" i="9" s="1"/>
  <c r="AD201" i="4"/>
  <c r="V201" i="4"/>
  <c r="U201" i="4"/>
  <c r="AN395" i="4"/>
  <c r="AK396" i="4" s="1"/>
  <c r="AA201" i="4"/>
  <c r="M201" i="4" s="1"/>
  <c r="AB201" i="4"/>
  <c r="AC201" i="4"/>
  <c r="Q201" i="4" s="1"/>
  <c r="L201" i="4"/>
  <c r="AM395" i="4"/>
  <c r="R474" i="9" l="1"/>
  <c r="AE474" i="9"/>
  <c r="AD474" i="9"/>
  <c r="O474" i="9"/>
  <c r="Q474" i="9"/>
  <c r="AI474" i="9"/>
  <c r="AH474" i="9"/>
  <c r="P474" i="9"/>
  <c r="AP474" i="9"/>
  <c r="AO474" i="9" s="1"/>
  <c r="AE201" i="4"/>
  <c r="AQ201" i="4"/>
  <c r="O201" i="4"/>
  <c r="S201" i="4"/>
  <c r="T201" i="4"/>
  <c r="AL396" i="4"/>
  <c r="Y474" i="9" l="1"/>
  <c r="X474" i="9"/>
  <c r="AQ474" i="9"/>
  <c r="L474" i="9"/>
  <c r="AS474" i="9"/>
  <c r="N474" i="9"/>
  <c r="AC474" i="9"/>
  <c r="M474" i="9"/>
  <c r="AR474" i="9"/>
  <c r="AT474" i="9" s="1"/>
  <c r="Y201" i="4"/>
  <c r="Z201" i="4"/>
  <c r="AP201" i="4"/>
  <c r="AO201" i="4" s="1"/>
  <c r="AN396" i="4"/>
  <c r="AK397" i="4" s="1"/>
  <c r="P201" i="4"/>
  <c r="AS201" i="4"/>
  <c r="AT201" i="4" s="1"/>
  <c r="AM396" i="4"/>
  <c r="N201" i="4"/>
  <c r="K202" i="4" s="1"/>
  <c r="AR201" i="4"/>
  <c r="AK475" i="9" l="1"/>
  <c r="K475" i="9"/>
  <c r="AL475" i="9"/>
  <c r="AM475" i="9" s="1"/>
  <c r="AN475" i="9"/>
  <c r="R202" i="4"/>
  <c r="AL397" i="4"/>
  <c r="S475" i="9" l="1"/>
  <c r="AD202" i="4"/>
  <c r="U202" i="4"/>
  <c r="V202" i="4"/>
  <c r="AN397" i="4"/>
  <c r="AK398" i="4" s="1"/>
  <c r="AC202" i="4"/>
  <c r="Q202" i="4" s="1"/>
  <c r="AA202" i="4"/>
  <c r="M202" i="4" s="1"/>
  <c r="AB202" i="4"/>
  <c r="L202" i="4"/>
  <c r="AM397" i="4"/>
  <c r="AF475" i="9" l="1"/>
  <c r="AA475" i="9"/>
  <c r="Z475" i="9"/>
  <c r="U475" i="9"/>
  <c r="V475" i="9"/>
  <c r="AG475" i="9" s="1"/>
  <c r="W475" i="9"/>
  <c r="T475" i="9" s="1"/>
  <c r="AB475" i="9" s="1"/>
  <c r="T202" i="4"/>
  <c r="AE202" i="4"/>
  <c r="AS202" i="4"/>
  <c r="P202" i="4"/>
  <c r="O202" i="4"/>
  <c r="S202" i="4"/>
  <c r="AQ202" i="4"/>
  <c r="AL398" i="4"/>
  <c r="R475" i="9" l="1"/>
  <c r="AD475" i="9"/>
  <c r="AE475" i="9"/>
  <c r="P475" i="9"/>
  <c r="O475" i="9"/>
  <c r="Q475" i="9"/>
  <c r="AI475" i="9"/>
  <c r="AH475" i="9"/>
  <c r="AP475" i="9"/>
  <c r="AO475" i="9" s="1"/>
  <c r="Y202" i="4"/>
  <c r="Z202" i="4"/>
  <c r="AP202" i="4"/>
  <c r="AO202" i="4" s="1"/>
  <c r="AT202" i="4" s="1"/>
  <c r="AN398" i="4"/>
  <c r="AK399" i="4" s="1"/>
  <c r="N202" i="4"/>
  <c r="K203" i="4" s="1"/>
  <c r="AR202" i="4"/>
  <c r="AM398" i="4"/>
  <c r="X475" i="9" l="1"/>
  <c r="Y475" i="9"/>
  <c r="L475" i="9"/>
  <c r="AQ475" i="9"/>
  <c r="AS475" i="9"/>
  <c r="N475" i="9"/>
  <c r="AC475" i="9"/>
  <c r="AR475" i="9"/>
  <c r="AT475" i="9" s="1"/>
  <c r="M475" i="9"/>
  <c r="R203" i="4"/>
  <c r="AL399" i="4"/>
  <c r="AK476" i="9" l="1"/>
  <c r="K476" i="9"/>
  <c r="AL476" i="9"/>
  <c r="AM476" i="9" s="1"/>
  <c r="AN476" i="9"/>
  <c r="AD203" i="4"/>
  <c r="V203" i="4"/>
  <c r="U203" i="4"/>
  <c r="AN399" i="4"/>
  <c r="AK400" i="4" s="1"/>
  <c r="AM399" i="4"/>
  <c r="AB203" i="4"/>
  <c r="AC203" i="4"/>
  <c r="Q203" i="4" s="1"/>
  <c r="AA203" i="4"/>
  <c r="M203" i="4" s="1"/>
  <c r="L203" i="4"/>
  <c r="S476" i="9" l="1"/>
  <c r="AE203" i="4"/>
  <c r="T203" i="4"/>
  <c r="AQ203" i="4"/>
  <c r="O203" i="4"/>
  <c r="S203" i="4"/>
  <c r="P203" i="4"/>
  <c r="AS203" i="4"/>
  <c r="AL400" i="4"/>
  <c r="AF476" i="9" l="1"/>
  <c r="AA476" i="9"/>
  <c r="Z476" i="9"/>
  <c r="U476" i="9"/>
  <c r="V476" i="9"/>
  <c r="AG476" i="9" s="1"/>
  <c r="W476" i="9"/>
  <c r="T476" i="9" s="1"/>
  <c r="AB476" i="9" s="1"/>
  <c r="Y203" i="4"/>
  <c r="Z203" i="4"/>
  <c r="AP203" i="4"/>
  <c r="AO203" i="4" s="1"/>
  <c r="AT203" i="4" s="1"/>
  <c r="AN400" i="4"/>
  <c r="AK401" i="4" s="1"/>
  <c r="AM400" i="4"/>
  <c r="N203" i="4"/>
  <c r="K204" i="4" s="1"/>
  <c r="AR203" i="4"/>
  <c r="R476" i="9" l="1"/>
  <c r="AD476" i="9"/>
  <c r="AE476" i="9"/>
  <c r="O476" i="9"/>
  <c r="AQ476" i="9"/>
  <c r="AP476" i="9"/>
  <c r="AO476" i="9" s="1"/>
  <c r="AH476" i="9"/>
  <c r="AI476" i="9"/>
  <c r="Q476" i="9"/>
  <c r="P476" i="9"/>
  <c r="R204" i="4"/>
  <c r="AL401" i="4"/>
  <c r="Y476" i="9" l="1"/>
  <c r="X476" i="9"/>
  <c r="L476" i="9"/>
  <c r="N476" i="9"/>
  <c r="AS476" i="9"/>
  <c r="AC476" i="9"/>
  <c r="AR476" i="9"/>
  <c r="AT476" i="9" s="1"/>
  <c r="M476" i="9"/>
  <c r="AK477" i="9"/>
  <c r="AD204" i="4"/>
  <c r="V204" i="4"/>
  <c r="U204" i="4"/>
  <c r="AN401" i="4"/>
  <c r="AK402" i="4" s="1"/>
  <c r="AB204" i="4"/>
  <c r="AC204" i="4"/>
  <c r="Q204" i="4" s="1"/>
  <c r="AA204" i="4"/>
  <c r="M204" i="4" s="1"/>
  <c r="L204" i="4"/>
  <c r="AM401" i="4"/>
  <c r="AL477" i="9" l="1"/>
  <c r="AM477" i="9" s="1"/>
  <c r="AN477" i="9"/>
  <c r="K477" i="9"/>
  <c r="AE204" i="4"/>
  <c r="T204" i="4"/>
  <c r="O204" i="4"/>
  <c r="S204" i="4"/>
  <c r="AQ204" i="4"/>
  <c r="P204" i="4"/>
  <c r="AS204" i="4"/>
  <c r="AL402" i="4"/>
  <c r="S477" i="9" l="1"/>
  <c r="Y204" i="4"/>
  <c r="Z204" i="4"/>
  <c r="AP204" i="4"/>
  <c r="AO204" i="4" s="1"/>
  <c r="AT204" i="4" s="1"/>
  <c r="AN402" i="4"/>
  <c r="AK403" i="4" s="1"/>
  <c r="AR204" i="4"/>
  <c r="N204" i="4"/>
  <c r="K205" i="4" s="1"/>
  <c r="AM402" i="4"/>
  <c r="AF477" i="9" l="1"/>
  <c r="AA477" i="9"/>
  <c r="Z477" i="9"/>
  <c r="U477" i="9"/>
  <c r="V477" i="9"/>
  <c r="AG477" i="9" s="1"/>
  <c r="W477" i="9"/>
  <c r="T477" i="9" s="1"/>
  <c r="AB477" i="9" s="1"/>
  <c r="R205" i="4"/>
  <c r="AL403" i="4"/>
  <c r="R477" i="9" l="1"/>
  <c r="AE477" i="9"/>
  <c r="AD477" i="9"/>
  <c r="AS477" i="9"/>
  <c r="N477" i="9"/>
  <c r="O477" i="9"/>
  <c r="AQ477" i="9"/>
  <c r="AC477" i="9"/>
  <c r="P477" i="9"/>
  <c r="AH477" i="9"/>
  <c r="Q477" i="9"/>
  <c r="AI477" i="9"/>
  <c r="AD205" i="4"/>
  <c r="V205" i="4"/>
  <c r="U205" i="4"/>
  <c r="AN403" i="4"/>
  <c r="AK404" i="4" s="1"/>
  <c r="AB205" i="4"/>
  <c r="AA205" i="4"/>
  <c r="M205" i="4" s="1"/>
  <c r="AC205" i="4"/>
  <c r="Q205" i="4" s="1"/>
  <c r="L205" i="4"/>
  <c r="AM403" i="4"/>
  <c r="Y477" i="9" l="1"/>
  <c r="X477" i="9"/>
  <c r="L477" i="9"/>
  <c r="M477" i="9"/>
  <c r="AR477" i="9"/>
  <c r="AP477" i="9"/>
  <c r="AO477" i="9" s="1"/>
  <c r="AE205" i="4"/>
  <c r="T205" i="4"/>
  <c r="AQ205" i="4"/>
  <c r="O205" i="4"/>
  <c r="S205" i="4"/>
  <c r="AL404" i="4"/>
  <c r="AT477" i="9" l="1"/>
  <c r="AK478" i="9" s="1"/>
  <c r="K478" i="9"/>
  <c r="Y205" i="4"/>
  <c r="Z205" i="4"/>
  <c r="AP205" i="4"/>
  <c r="AO205" i="4" s="1"/>
  <c r="AN404" i="4"/>
  <c r="AK405" i="4" s="1"/>
  <c r="N205" i="4"/>
  <c r="K206" i="4" s="1"/>
  <c r="AR205" i="4"/>
  <c r="P205" i="4"/>
  <c r="AS205" i="4"/>
  <c r="AT205" i="4" s="1"/>
  <c r="AM404" i="4"/>
  <c r="AN478" i="9" l="1"/>
  <c r="AL478" i="9"/>
  <c r="AM478" i="9" s="1"/>
  <c r="S478" i="9"/>
  <c r="R206" i="4"/>
  <c r="AL405" i="4"/>
  <c r="AF478" i="9" l="1"/>
  <c r="Z478" i="9"/>
  <c r="AA478" i="9"/>
  <c r="U478" i="9"/>
  <c r="V478" i="9"/>
  <c r="AG478" i="9" s="1"/>
  <c r="W478" i="9"/>
  <c r="T478" i="9" s="1"/>
  <c r="AB478" i="9" s="1"/>
  <c r="AD206" i="4"/>
  <c r="V206" i="4"/>
  <c r="U206" i="4"/>
  <c r="AN405" i="4"/>
  <c r="AK406" i="4" s="1"/>
  <c r="AB206" i="4"/>
  <c r="AA206" i="4"/>
  <c r="M206" i="4" s="1"/>
  <c r="AC206" i="4"/>
  <c r="Q206" i="4" s="1"/>
  <c r="L206" i="4"/>
  <c r="AM405" i="4"/>
  <c r="R478" i="9" l="1"/>
  <c r="AE478" i="9"/>
  <c r="AD478" i="9"/>
  <c r="O478" i="9"/>
  <c r="AH478" i="9"/>
  <c r="Q478" i="9"/>
  <c r="AI478" i="9"/>
  <c r="AP478" i="9"/>
  <c r="AO478" i="9" s="1"/>
  <c r="AQ478" i="9"/>
  <c r="P478" i="9"/>
  <c r="AE206" i="4"/>
  <c r="T206" i="4"/>
  <c r="AQ206" i="4"/>
  <c r="O206" i="4"/>
  <c r="S206" i="4"/>
  <c r="AL406" i="4"/>
  <c r="Y478" i="9" l="1"/>
  <c r="X478" i="9"/>
  <c r="L478" i="9"/>
  <c r="N478" i="9"/>
  <c r="AS478" i="9"/>
  <c r="AC478" i="9"/>
  <c r="AR478" i="9"/>
  <c r="AT478" i="9" s="1"/>
  <c r="M478" i="9"/>
  <c r="Y206" i="4"/>
  <c r="Z206" i="4"/>
  <c r="AP206" i="4"/>
  <c r="AO206" i="4" s="1"/>
  <c r="AN406" i="4"/>
  <c r="AK407" i="4" s="1"/>
  <c r="N206" i="4"/>
  <c r="K207" i="4" s="1"/>
  <c r="AR206" i="4"/>
  <c r="P206" i="4"/>
  <c r="AS206" i="4"/>
  <c r="AT206" i="4" s="1"/>
  <c r="AM406" i="4"/>
  <c r="AK479" i="9" l="1"/>
  <c r="AL479" i="9"/>
  <c r="AM479" i="9" s="1"/>
  <c r="AN479" i="9"/>
  <c r="K479" i="9"/>
  <c r="R207" i="4"/>
  <c r="AL407" i="4"/>
  <c r="S479" i="9" l="1"/>
  <c r="V207" i="4"/>
  <c r="AD207" i="4"/>
  <c r="U207" i="4"/>
  <c r="AN407" i="4"/>
  <c r="AK408" i="4" s="1"/>
  <c r="AC207" i="4"/>
  <c r="Q207" i="4" s="1"/>
  <c r="AA207" i="4"/>
  <c r="M207" i="4" s="1"/>
  <c r="AB207" i="4"/>
  <c r="L207" i="4"/>
  <c r="AM407" i="4"/>
  <c r="AF479" i="9" l="1"/>
  <c r="AA479" i="9"/>
  <c r="Z479" i="9"/>
  <c r="U479" i="9"/>
  <c r="V479" i="9"/>
  <c r="AG479" i="9" s="1"/>
  <c r="W479" i="9"/>
  <c r="T479" i="9" s="1"/>
  <c r="AB479" i="9" s="1"/>
  <c r="AE207" i="4"/>
  <c r="AQ207" i="4"/>
  <c r="T207" i="4"/>
  <c r="Z207" i="4" s="1"/>
  <c r="O207" i="4"/>
  <c r="S207" i="4"/>
  <c r="AL408" i="4"/>
  <c r="R479" i="9" l="1"/>
  <c r="AE479" i="9"/>
  <c r="AD479" i="9"/>
  <c r="P479" i="9"/>
  <c r="N479" i="9"/>
  <c r="AS479" i="9"/>
  <c r="AI479" i="9"/>
  <c r="Q479" i="9"/>
  <c r="AH479" i="9"/>
  <c r="O479" i="9"/>
  <c r="AQ479" i="9"/>
  <c r="P207" i="4"/>
  <c r="Y207" i="4"/>
  <c r="AP207" i="4"/>
  <c r="AO207" i="4" s="1"/>
  <c r="AS207" i="4"/>
  <c r="AN408" i="4"/>
  <c r="AK409" i="4" s="1"/>
  <c r="AM408" i="4"/>
  <c r="N207" i="4"/>
  <c r="K208" i="4" s="1"/>
  <c r="AR207" i="4"/>
  <c r="Y479" i="9" l="1"/>
  <c r="X479" i="9"/>
  <c r="AC479" i="9"/>
  <c r="L479" i="9"/>
  <c r="AR479" i="9"/>
  <c r="M479" i="9"/>
  <c r="AP479" i="9"/>
  <c r="AO479" i="9" s="1"/>
  <c r="AT207" i="4"/>
  <c r="R208" i="4"/>
  <c r="AL409" i="4"/>
  <c r="AT479" i="9" l="1"/>
  <c r="AK480" i="9" s="1"/>
  <c r="K480" i="9"/>
  <c r="AD208" i="4"/>
  <c r="V208" i="4"/>
  <c r="U208" i="4"/>
  <c r="AN409" i="4"/>
  <c r="AK410" i="4" s="1"/>
  <c r="AM409" i="4"/>
  <c r="AC208" i="4"/>
  <c r="Q208" i="4" s="1"/>
  <c r="AA208" i="4"/>
  <c r="M208" i="4" s="1"/>
  <c r="AB208" i="4"/>
  <c r="L208" i="4"/>
  <c r="AL480" i="9" l="1"/>
  <c r="AM480" i="9" s="1"/>
  <c r="AN480" i="9"/>
  <c r="S480" i="9"/>
  <c r="AE208" i="4"/>
  <c r="AQ208" i="4"/>
  <c r="T208" i="4"/>
  <c r="O208" i="4"/>
  <c r="S208" i="4"/>
  <c r="AL410" i="4"/>
  <c r="AF480" i="9" l="1"/>
  <c r="AA480" i="9"/>
  <c r="Z480" i="9"/>
  <c r="U480" i="9"/>
  <c r="V480" i="9"/>
  <c r="AG480" i="9" s="1"/>
  <c r="W480" i="9"/>
  <c r="T480" i="9" s="1"/>
  <c r="AB480" i="9" s="1"/>
  <c r="Y208" i="4"/>
  <c r="Z208" i="4"/>
  <c r="P208" i="4"/>
  <c r="AS208" i="4"/>
  <c r="AP208" i="4"/>
  <c r="AO208" i="4" s="1"/>
  <c r="AT208" i="4" s="1"/>
  <c r="AN410" i="4"/>
  <c r="AK411" i="4" s="1"/>
  <c r="AR208" i="4"/>
  <c r="N208" i="4"/>
  <c r="K209" i="4" s="1"/>
  <c r="AM410" i="4"/>
  <c r="R480" i="9" l="1"/>
  <c r="AE480" i="9"/>
  <c r="AD480" i="9"/>
  <c r="AI480" i="9"/>
  <c r="AH480" i="9"/>
  <c r="Q480" i="9"/>
  <c r="O480" i="9"/>
  <c r="AQ480" i="9"/>
  <c r="R209" i="4"/>
  <c r="AL411" i="4"/>
  <c r="Y480" i="9" l="1"/>
  <c r="X480" i="9"/>
  <c r="L480" i="9"/>
  <c r="P480" i="9"/>
  <c r="AS480" i="9"/>
  <c r="N480" i="9"/>
  <c r="AC480" i="9"/>
  <c r="AR480" i="9"/>
  <c r="M480" i="9"/>
  <c r="AP480" i="9"/>
  <c r="AO480" i="9" s="1"/>
  <c r="AD209" i="4"/>
  <c r="V209" i="4"/>
  <c r="U209" i="4"/>
  <c r="AN411" i="4"/>
  <c r="AK412" i="4" s="1"/>
  <c r="AM411" i="4"/>
  <c r="AB209" i="4"/>
  <c r="AC209" i="4"/>
  <c r="Q209" i="4" s="1"/>
  <c r="AA209" i="4"/>
  <c r="M209" i="4" s="1"/>
  <c r="L209" i="4"/>
  <c r="AT480" i="9" l="1"/>
  <c r="AK481" i="9"/>
  <c r="AL481" i="9" s="1"/>
  <c r="AM481" i="9" s="1"/>
  <c r="K481" i="9"/>
  <c r="AE209" i="4"/>
  <c r="T209" i="4"/>
  <c r="O209" i="4"/>
  <c r="S209" i="4"/>
  <c r="AQ209" i="4"/>
  <c r="AL412" i="4"/>
  <c r="S481" i="9" l="1"/>
  <c r="AN481" i="9"/>
  <c r="Y209" i="4"/>
  <c r="Z209" i="4"/>
  <c r="AP209" i="4"/>
  <c r="AO209" i="4" s="1"/>
  <c r="AN412" i="4"/>
  <c r="AK413" i="4" s="1"/>
  <c r="P209" i="4"/>
  <c r="AS209" i="4"/>
  <c r="AT209" i="4" s="1"/>
  <c r="N209" i="4"/>
  <c r="K210" i="4" s="1"/>
  <c r="AR209" i="4"/>
  <c r="AM412" i="4"/>
  <c r="AF481" i="9" l="1"/>
  <c r="Z481" i="9"/>
  <c r="AA481" i="9"/>
  <c r="U481" i="9"/>
  <c r="V481" i="9"/>
  <c r="AG481" i="9" s="1"/>
  <c r="W481" i="9"/>
  <c r="T481" i="9" s="1"/>
  <c r="AB481" i="9" s="1"/>
  <c r="R210" i="4"/>
  <c r="AL413" i="4"/>
  <c r="R481" i="9" l="1"/>
  <c r="AD481" i="9"/>
  <c r="AE481" i="9"/>
  <c r="Q481" i="9"/>
  <c r="AH481" i="9"/>
  <c r="AI481" i="9"/>
  <c r="P481" i="9"/>
  <c r="O481" i="9"/>
  <c r="AQ481" i="9"/>
  <c r="AD210" i="4"/>
  <c r="V210" i="4"/>
  <c r="U210" i="4"/>
  <c r="AN413" i="4"/>
  <c r="AK414" i="4" s="1"/>
  <c r="AA210" i="4"/>
  <c r="M210" i="4" s="1"/>
  <c r="AC210" i="4"/>
  <c r="Q210" i="4" s="1"/>
  <c r="AB210" i="4"/>
  <c r="L210" i="4"/>
  <c r="AM413" i="4"/>
  <c r="Y481" i="9" l="1"/>
  <c r="X481" i="9"/>
  <c r="L481" i="9"/>
  <c r="AR481" i="9"/>
  <c r="M481" i="9"/>
  <c r="N481" i="9"/>
  <c r="AS481" i="9"/>
  <c r="AC481" i="9"/>
  <c r="AP481" i="9"/>
  <c r="AO481" i="9" s="1"/>
  <c r="AQ210" i="4"/>
  <c r="AE210" i="4"/>
  <c r="O210" i="4"/>
  <c r="S210" i="4"/>
  <c r="T210" i="4"/>
  <c r="AL414" i="4"/>
  <c r="AT481" i="9" l="1"/>
  <c r="AK482" i="9" s="1"/>
  <c r="K482" i="9"/>
  <c r="Y210" i="4"/>
  <c r="Z210" i="4"/>
  <c r="AP210" i="4"/>
  <c r="AO210" i="4" s="1"/>
  <c r="AN414" i="4"/>
  <c r="AK415" i="4" s="1"/>
  <c r="P210" i="4"/>
  <c r="AS210" i="4"/>
  <c r="AT210" i="4" s="1"/>
  <c r="AM414" i="4"/>
  <c r="AR210" i="4"/>
  <c r="N210" i="4"/>
  <c r="K211" i="4" s="1"/>
  <c r="AN482" i="9" l="1"/>
  <c r="AL482" i="9"/>
  <c r="AM482" i="9" s="1"/>
  <c r="S482" i="9"/>
  <c r="R211" i="4"/>
  <c r="AL415" i="4"/>
  <c r="AF482" i="9" l="1"/>
  <c r="AA482" i="9"/>
  <c r="Z482" i="9"/>
  <c r="U482" i="9"/>
  <c r="V482" i="9"/>
  <c r="AG482" i="9" s="1"/>
  <c r="W482" i="9"/>
  <c r="T482" i="9" s="1"/>
  <c r="AB482" i="9" s="1"/>
  <c r="AD211" i="4"/>
  <c r="V211" i="4"/>
  <c r="U211" i="4"/>
  <c r="AN415" i="4"/>
  <c r="AK416" i="4" s="1"/>
  <c r="AM415" i="4"/>
  <c r="AC211" i="4"/>
  <c r="Q211" i="4" s="1"/>
  <c r="AB211" i="4"/>
  <c r="AA211" i="4"/>
  <c r="M211" i="4" s="1"/>
  <c r="L211" i="4"/>
  <c r="R482" i="9" l="1"/>
  <c r="AE482" i="9"/>
  <c r="AD482" i="9"/>
  <c r="AS482" i="9"/>
  <c r="N482" i="9"/>
  <c r="O482" i="9"/>
  <c r="P482" i="9"/>
  <c r="AC482" i="9"/>
  <c r="AQ482" i="9"/>
  <c r="AI482" i="9"/>
  <c r="AH482" i="9"/>
  <c r="Q482" i="9"/>
  <c r="AE211" i="4"/>
  <c r="T211" i="4"/>
  <c r="Z211" i="4" s="1"/>
  <c r="AQ211" i="4"/>
  <c r="O211" i="4"/>
  <c r="S211" i="4"/>
  <c r="AL416" i="4"/>
  <c r="Y482" i="9" l="1"/>
  <c r="X482" i="9"/>
  <c r="L482" i="9"/>
  <c r="AR482" i="9"/>
  <c r="M482" i="9"/>
  <c r="AP482" i="9"/>
  <c r="AO482" i="9" s="1"/>
  <c r="P211" i="4"/>
  <c r="Y211" i="4"/>
  <c r="AS211" i="4"/>
  <c r="AP211" i="4"/>
  <c r="AO211" i="4" s="1"/>
  <c r="AN416" i="4"/>
  <c r="AK417" i="4" s="1"/>
  <c r="N211" i="4"/>
  <c r="K212" i="4" s="1"/>
  <c r="AR211" i="4"/>
  <c r="AM416" i="4"/>
  <c r="AT482" i="9" l="1"/>
  <c r="AK483" i="9"/>
  <c r="AL483" i="9" s="1"/>
  <c r="AM483" i="9" s="1"/>
  <c r="K483" i="9"/>
  <c r="AT211" i="4"/>
  <c r="R212" i="4"/>
  <c r="AL417" i="4"/>
  <c r="AN483" i="9" l="1"/>
  <c r="S483" i="9"/>
  <c r="V212" i="4"/>
  <c r="AD212" i="4"/>
  <c r="U212" i="4"/>
  <c r="AN417" i="4"/>
  <c r="AK418" i="4" s="1"/>
  <c r="AM417" i="4"/>
  <c r="AA212" i="4"/>
  <c r="M212" i="4" s="1"/>
  <c r="AC212" i="4"/>
  <c r="Q212" i="4" s="1"/>
  <c r="AB212" i="4"/>
  <c r="L212" i="4"/>
  <c r="AF483" i="9" l="1"/>
  <c r="AA483" i="9"/>
  <c r="Z483" i="9"/>
  <c r="U483" i="9"/>
  <c r="V483" i="9"/>
  <c r="AG483" i="9" s="1"/>
  <c r="W483" i="9"/>
  <c r="T483" i="9" s="1"/>
  <c r="AB483" i="9" s="1"/>
  <c r="AE212" i="4"/>
  <c r="O212" i="4"/>
  <c r="S212" i="4"/>
  <c r="T212" i="4"/>
  <c r="AQ212" i="4"/>
  <c r="AL418" i="4"/>
  <c r="R483" i="9" l="1"/>
  <c r="AD483" i="9"/>
  <c r="AE483" i="9"/>
  <c r="O483" i="9"/>
  <c r="AS483" i="9"/>
  <c r="N483" i="9"/>
  <c r="P483" i="9"/>
  <c r="Q483" i="9"/>
  <c r="AI483" i="9"/>
  <c r="AH483" i="9"/>
  <c r="Y212" i="4"/>
  <c r="Z212" i="4"/>
  <c r="AP212" i="4"/>
  <c r="AO212" i="4" s="1"/>
  <c r="AN418" i="4"/>
  <c r="AK419" i="4" s="1"/>
  <c r="P212" i="4"/>
  <c r="AS212" i="4"/>
  <c r="AT212" i="4" s="1"/>
  <c r="AM418" i="4"/>
  <c r="N212" i="4"/>
  <c r="K213" i="4" s="1"/>
  <c r="AR212" i="4"/>
  <c r="Y483" i="9" l="1"/>
  <c r="X483" i="9"/>
  <c r="L483" i="9"/>
  <c r="AC483" i="9"/>
  <c r="AQ483" i="9"/>
  <c r="AR483" i="9"/>
  <c r="M483" i="9"/>
  <c r="AP483" i="9"/>
  <c r="AO483" i="9" s="1"/>
  <c r="R213" i="4"/>
  <c r="AL419" i="4"/>
  <c r="AT483" i="9" l="1"/>
  <c r="AK484" i="9" s="1"/>
  <c r="K484" i="9"/>
  <c r="AD213" i="4"/>
  <c r="V213" i="4"/>
  <c r="U213" i="4"/>
  <c r="AN419" i="4"/>
  <c r="AK420" i="4" s="1"/>
  <c r="AC213" i="4"/>
  <c r="Q213" i="4" s="1"/>
  <c r="AA213" i="4"/>
  <c r="M213" i="4" s="1"/>
  <c r="AB213" i="4"/>
  <c r="L213" i="4"/>
  <c r="AM419" i="4"/>
  <c r="AL484" i="9" l="1"/>
  <c r="AM484" i="9" s="1"/>
  <c r="AN484" i="9"/>
  <c r="S484" i="9"/>
  <c r="AE213" i="4"/>
  <c r="O213" i="4"/>
  <c r="S213" i="4"/>
  <c r="T213" i="4"/>
  <c r="AQ213" i="4"/>
  <c r="AL420" i="4"/>
  <c r="AF484" i="9" l="1"/>
  <c r="AA484" i="9"/>
  <c r="Z484" i="9"/>
  <c r="U484" i="9"/>
  <c r="V484" i="9"/>
  <c r="AG484" i="9" s="1"/>
  <c r="W484" i="9"/>
  <c r="T484" i="9" s="1"/>
  <c r="AB484" i="9" s="1"/>
  <c r="Y213" i="4"/>
  <c r="Z213" i="4"/>
  <c r="AP213" i="4"/>
  <c r="AO213" i="4" s="1"/>
  <c r="AN420" i="4"/>
  <c r="AK421" i="4" s="1"/>
  <c r="P213" i="4"/>
  <c r="AS213" i="4"/>
  <c r="AT213" i="4" s="1"/>
  <c r="AM420" i="4"/>
  <c r="N213" i="4"/>
  <c r="K214" i="4" s="1"/>
  <c r="AR213" i="4"/>
  <c r="R484" i="9" l="1"/>
  <c r="AE484" i="9"/>
  <c r="AD484" i="9"/>
  <c r="N484" i="9"/>
  <c r="AS484" i="9"/>
  <c r="AC484" i="9"/>
  <c r="P484" i="9"/>
  <c r="AH484" i="9"/>
  <c r="Q484" i="9"/>
  <c r="AI484" i="9"/>
  <c r="O484" i="9"/>
  <c r="AQ484" i="9"/>
  <c r="R214" i="4"/>
  <c r="AL421" i="4"/>
  <c r="Y484" i="9" l="1"/>
  <c r="X484" i="9"/>
  <c r="L484" i="9"/>
  <c r="AR484" i="9"/>
  <c r="M484" i="9"/>
  <c r="AP484" i="9"/>
  <c r="AO484" i="9" s="1"/>
  <c r="AD214" i="4"/>
  <c r="U214" i="4"/>
  <c r="V214" i="4"/>
  <c r="AN421" i="4"/>
  <c r="AK422" i="4" s="1"/>
  <c r="AB214" i="4"/>
  <c r="AC214" i="4"/>
  <c r="Q214" i="4" s="1"/>
  <c r="AA214" i="4"/>
  <c r="M214" i="4" s="1"/>
  <c r="L214" i="4"/>
  <c r="AM421" i="4"/>
  <c r="AT484" i="9" l="1"/>
  <c r="AK485" i="9" s="1"/>
  <c r="K485" i="9"/>
  <c r="AE214" i="4"/>
  <c r="T214" i="4"/>
  <c r="O214" i="4"/>
  <c r="S214" i="4"/>
  <c r="P214" i="4"/>
  <c r="AS214" i="4"/>
  <c r="AQ214" i="4"/>
  <c r="AL422" i="4"/>
  <c r="AL485" i="9" l="1"/>
  <c r="AM485" i="9" s="1"/>
  <c r="AN485" i="9"/>
  <c r="S485" i="9"/>
  <c r="Y214" i="4"/>
  <c r="Z214" i="4"/>
  <c r="AP214" i="4"/>
  <c r="AO214" i="4" s="1"/>
  <c r="AT214" i="4" s="1"/>
  <c r="AN422" i="4"/>
  <c r="AK423" i="4" s="1"/>
  <c r="N214" i="4"/>
  <c r="K215" i="4" s="1"/>
  <c r="AR214" i="4"/>
  <c r="AM422" i="4"/>
  <c r="AF485" i="9" l="1"/>
  <c r="AA485" i="9"/>
  <c r="Z485" i="9"/>
  <c r="U485" i="9"/>
  <c r="V485" i="9"/>
  <c r="AG485" i="9" s="1"/>
  <c r="W485" i="9"/>
  <c r="T485" i="9" s="1"/>
  <c r="AB485" i="9" s="1"/>
  <c r="R215" i="4"/>
  <c r="AL423" i="4"/>
  <c r="R485" i="9" l="1"/>
  <c r="AE485" i="9"/>
  <c r="AD485" i="9"/>
  <c r="AQ485" i="9"/>
  <c r="P485" i="9"/>
  <c r="AS485" i="9"/>
  <c r="N485" i="9"/>
  <c r="Q485" i="9"/>
  <c r="AI485" i="9"/>
  <c r="AH485" i="9"/>
  <c r="O485" i="9"/>
  <c r="AD215" i="4"/>
  <c r="V215" i="4"/>
  <c r="U215" i="4"/>
  <c r="AN423" i="4"/>
  <c r="AK424" i="4" s="1"/>
  <c r="AC215" i="4"/>
  <c r="Q215" i="4" s="1"/>
  <c r="AB215" i="4"/>
  <c r="AA215" i="4"/>
  <c r="M215" i="4" s="1"/>
  <c r="L215" i="4"/>
  <c r="AM423" i="4"/>
  <c r="Y485" i="9" l="1"/>
  <c r="X485" i="9"/>
  <c r="AC485" i="9"/>
  <c r="L485" i="9"/>
  <c r="M485" i="9"/>
  <c r="AR485" i="9"/>
  <c r="AP485" i="9"/>
  <c r="AO485" i="9" s="1"/>
  <c r="T215" i="4"/>
  <c r="AE215" i="4"/>
  <c r="AQ215" i="4"/>
  <c r="P215" i="4"/>
  <c r="AS215" i="4"/>
  <c r="O215" i="4"/>
  <c r="S215" i="4"/>
  <c r="AL424" i="4"/>
  <c r="AT485" i="9" l="1"/>
  <c r="AK486" i="9"/>
  <c r="AL486" i="9" s="1"/>
  <c r="AM486" i="9" s="1"/>
  <c r="K486" i="9"/>
  <c r="Y215" i="4"/>
  <c r="Z215" i="4"/>
  <c r="AP215" i="4"/>
  <c r="AO215" i="4" s="1"/>
  <c r="AT215" i="4" s="1"/>
  <c r="AN424" i="4"/>
  <c r="AK425" i="4" s="1"/>
  <c r="N215" i="4"/>
  <c r="K216" i="4" s="1"/>
  <c r="AR215" i="4"/>
  <c r="AM424" i="4"/>
  <c r="AN486" i="9" l="1"/>
  <c r="S486" i="9"/>
  <c r="R216" i="4"/>
  <c r="AL425" i="4"/>
  <c r="AF486" i="9" l="1"/>
  <c r="Z486" i="9"/>
  <c r="AA486" i="9"/>
  <c r="U486" i="9"/>
  <c r="V486" i="9"/>
  <c r="AG486" i="9" s="1"/>
  <c r="W486" i="9"/>
  <c r="T486" i="9" s="1"/>
  <c r="AB486" i="9" s="1"/>
  <c r="AD216" i="4"/>
  <c r="V216" i="4"/>
  <c r="U216" i="4"/>
  <c r="AN425" i="4"/>
  <c r="AK426" i="4" s="1"/>
  <c r="AM425" i="4"/>
  <c r="AC216" i="4"/>
  <c r="Q216" i="4" s="1"/>
  <c r="AB216" i="4"/>
  <c r="AA216" i="4"/>
  <c r="M216" i="4" s="1"/>
  <c r="L216" i="4"/>
  <c r="R486" i="9" l="1"/>
  <c r="AE486" i="9"/>
  <c r="AD486" i="9"/>
  <c r="AQ486" i="9"/>
  <c r="N486" i="9"/>
  <c r="AS486" i="9"/>
  <c r="O486" i="9"/>
  <c r="AH486" i="9"/>
  <c r="AI486" i="9"/>
  <c r="Q486" i="9"/>
  <c r="AC486" i="9"/>
  <c r="P486" i="9"/>
  <c r="AE216" i="4"/>
  <c r="T216" i="4"/>
  <c r="Z216" i="4" s="1"/>
  <c r="O216" i="4"/>
  <c r="S216" i="4"/>
  <c r="AQ216" i="4"/>
  <c r="AL426" i="4"/>
  <c r="Y486" i="9" l="1"/>
  <c r="X486" i="9"/>
  <c r="L486" i="9"/>
  <c r="AR486" i="9"/>
  <c r="M486" i="9"/>
  <c r="AP486" i="9"/>
  <c r="AO486" i="9" s="1"/>
  <c r="AS216" i="4"/>
  <c r="Y216" i="4"/>
  <c r="P216" i="4"/>
  <c r="AP216" i="4"/>
  <c r="AO216" i="4" s="1"/>
  <c r="AM426" i="4"/>
  <c r="AN426" i="4"/>
  <c r="AK427" i="4" s="1"/>
  <c r="N216" i="4"/>
  <c r="K217" i="4" s="1"/>
  <c r="AR216" i="4"/>
  <c r="AT486" i="9" l="1"/>
  <c r="AK487" i="9" s="1"/>
  <c r="K487" i="9"/>
  <c r="AT216" i="4"/>
  <c r="AL427" i="4"/>
  <c r="R217" i="4"/>
  <c r="AM427" i="4"/>
  <c r="AN487" i="9" l="1"/>
  <c r="AL487" i="9"/>
  <c r="AM487" i="9" s="1"/>
  <c r="S487" i="9"/>
  <c r="AD217" i="4"/>
  <c r="V217" i="4"/>
  <c r="U217" i="4"/>
  <c r="AN427" i="4"/>
  <c r="AK428" i="4" s="1"/>
  <c r="AA217" i="4"/>
  <c r="M217" i="4" s="1"/>
  <c r="AC217" i="4"/>
  <c r="Q217" i="4" s="1"/>
  <c r="AB217" i="4"/>
  <c r="L217" i="4"/>
  <c r="AF487" i="9" l="1"/>
  <c r="AA487" i="9"/>
  <c r="Z487" i="9"/>
  <c r="U487" i="9"/>
  <c r="V487" i="9"/>
  <c r="AG487" i="9" s="1"/>
  <c r="W487" i="9"/>
  <c r="T487" i="9" s="1"/>
  <c r="AB487" i="9" s="1"/>
  <c r="AE217" i="4"/>
  <c r="AQ217" i="4"/>
  <c r="T217" i="4"/>
  <c r="O217" i="4"/>
  <c r="S217" i="4"/>
  <c r="AN428" i="4"/>
  <c r="AK429" i="4" s="1"/>
  <c r="R487" i="9" l="1"/>
  <c r="AD487" i="9"/>
  <c r="AE487" i="9"/>
  <c r="AS487" i="9"/>
  <c r="N487" i="9"/>
  <c r="P487" i="9"/>
  <c r="O487" i="9"/>
  <c r="AI487" i="9"/>
  <c r="Q487" i="9"/>
  <c r="AH487" i="9"/>
  <c r="Y217" i="4"/>
  <c r="Z217" i="4"/>
  <c r="AP217" i="4"/>
  <c r="AO217" i="4" s="1"/>
  <c r="AS217" i="4"/>
  <c r="P217" i="4"/>
  <c r="AL429" i="4"/>
  <c r="AR217" i="4"/>
  <c r="N217" i="4"/>
  <c r="K218" i="4" s="1"/>
  <c r="AL428" i="4"/>
  <c r="AM428" i="4"/>
  <c r="AM429" i="4" s="1"/>
  <c r="X487" i="9" l="1"/>
  <c r="Y487" i="9"/>
  <c r="AQ487" i="9"/>
  <c r="AC487" i="9"/>
  <c r="L487" i="9"/>
  <c r="M487" i="9"/>
  <c r="AR487" i="9"/>
  <c r="AP487" i="9"/>
  <c r="AO487" i="9" s="1"/>
  <c r="AT217" i="4"/>
  <c r="AN429" i="4"/>
  <c r="AK430" i="4" s="1"/>
  <c r="AL430" i="4" s="1"/>
  <c r="R218" i="4"/>
  <c r="AT487" i="9" l="1"/>
  <c r="AK488" i="9" s="1"/>
  <c r="K488" i="9"/>
  <c r="AD218" i="4"/>
  <c r="U218" i="4"/>
  <c r="V218" i="4"/>
  <c r="AN430" i="4"/>
  <c r="AK431" i="4" s="1"/>
  <c r="AM430" i="4"/>
  <c r="AB218" i="4"/>
  <c r="AC218" i="4"/>
  <c r="Q218" i="4" s="1"/>
  <c r="AA218" i="4"/>
  <c r="M218" i="4" s="1"/>
  <c r="L218" i="4"/>
  <c r="AL488" i="9" l="1"/>
  <c r="AM488" i="9" s="1"/>
  <c r="AN488" i="9"/>
  <c r="S488" i="9"/>
  <c r="AE218" i="4"/>
  <c r="AL431" i="4"/>
  <c r="AN431" i="4"/>
  <c r="AK432" i="4" s="1"/>
  <c r="AL432" i="4" s="1"/>
  <c r="AM431" i="4"/>
  <c r="AQ218" i="4"/>
  <c r="T218" i="4"/>
  <c r="O218" i="4"/>
  <c r="S218" i="4"/>
  <c r="AF488" i="9" l="1"/>
  <c r="AA488" i="9"/>
  <c r="Z488" i="9"/>
  <c r="U488" i="9"/>
  <c r="V488" i="9"/>
  <c r="AG488" i="9" s="1"/>
  <c r="W488" i="9"/>
  <c r="T488" i="9" s="1"/>
  <c r="Y218" i="4"/>
  <c r="Z218" i="4"/>
  <c r="AP218" i="4"/>
  <c r="AO218" i="4" s="1"/>
  <c r="AM432" i="4"/>
  <c r="N218" i="4"/>
  <c r="K219" i="4" s="1"/>
  <c r="AR218" i="4"/>
  <c r="AN432" i="4"/>
  <c r="AK433" i="4" s="1"/>
  <c r="P218" i="4"/>
  <c r="AS218" i="4"/>
  <c r="AT218" i="4" s="1"/>
  <c r="AB488" i="9" l="1"/>
  <c r="R488" i="9"/>
  <c r="AE488" i="9"/>
  <c r="AD488" i="9"/>
  <c r="O488" i="9"/>
  <c r="AQ488" i="9"/>
  <c r="N488" i="9"/>
  <c r="AS488" i="9"/>
  <c r="AP488" i="9"/>
  <c r="AO488" i="9" s="1"/>
  <c r="AH488" i="9"/>
  <c r="AI488" i="9"/>
  <c r="Q488" i="9"/>
  <c r="P488" i="9"/>
  <c r="AN433" i="4"/>
  <c r="AK434" i="4" s="1"/>
  <c r="R219" i="4"/>
  <c r="X488" i="9" l="1"/>
  <c r="Y488" i="9"/>
  <c r="L488" i="9"/>
  <c r="AC488" i="9"/>
  <c r="AR488" i="9"/>
  <c r="AT488" i="9" s="1"/>
  <c r="AK489" i="9" s="1"/>
  <c r="M488" i="9"/>
  <c r="AD219" i="4"/>
  <c r="V219" i="4"/>
  <c r="U219" i="4"/>
  <c r="AL434" i="4"/>
  <c r="AN434" i="4"/>
  <c r="AK435" i="4" s="1"/>
  <c r="AA219" i="4"/>
  <c r="M219" i="4" s="1"/>
  <c r="AB219" i="4"/>
  <c r="AC219" i="4"/>
  <c r="Q219" i="4" s="1"/>
  <c r="L219" i="4"/>
  <c r="AL433" i="4"/>
  <c r="AM433" i="4"/>
  <c r="AM434" i="4" s="1"/>
  <c r="K489" i="9" l="1"/>
  <c r="AL489" i="9"/>
  <c r="AM489" i="9" s="1"/>
  <c r="AN489" i="9"/>
  <c r="AE219" i="4"/>
  <c r="T219" i="4"/>
  <c r="AL435" i="4"/>
  <c r="O219" i="4"/>
  <c r="S219" i="4"/>
  <c r="AQ219" i="4"/>
  <c r="S489" i="9" l="1"/>
  <c r="Y219" i="4"/>
  <c r="Z219" i="4"/>
  <c r="AS219" i="4"/>
  <c r="AP219" i="4"/>
  <c r="AO219" i="4" s="1"/>
  <c r="P219" i="4"/>
  <c r="N219" i="4"/>
  <c r="K220" i="4" s="1"/>
  <c r="AR219" i="4"/>
  <c r="AM435" i="4"/>
  <c r="AN435" i="4"/>
  <c r="AK436" i="4" s="1"/>
  <c r="AF489" i="9" l="1"/>
  <c r="AA489" i="9"/>
  <c r="Z489" i="9"/>
  <c r="U489" i="9"/>
  <c r="V489" i="9"/>
  <c r="AG489" i="9" s="1"/>
  <c r="W489" i="9"/>
  <c r="T489" i="9" s="1"/>
  <c r="AB489" i="9" s="1"/>
  <c r="AT219" i="4"/>
  <c r="AL436" i="4"/>
  <c r="R220" i="4"/>
  <c r="R489" i="9" l="1"/>
  <c r="AE489" i="9"/>
  <c r="AD489" i="9"/>
  <c r="P489" i="9"/>
  <c r="O489" i="9"/>
  <c r="AS489" i="9"/>
  <c r="N489" i="9"/>
  <c r="AQ489" i="9"/>
  <c r="AC489" i="9"/>
  <c r="Q489" i="9"/>
  <c r="AI489" i="9"/>
  <c r="AH489" i="9"/>
  <c r="AD220" i="4"/>
  <c r="V220" i="4"/>
  <c r="U220" i="4"/>
  <c r="AN436" i="4"/>
  <c r="AK437" i="4" s="1"/>
  <c r="AL437" i="4" s="1"/>
  <c r="AB220" i="4"/>
  <c r="AA220" i="4"/>
  <c r="M220" i="4" s="1"/>
  <c r="AC220" i="4"/>
  <c r="Q220" i="4" s="1"/>
  <c r="L220" i="4"/>
  <c r="AM436" i="4"/>
  <c r="AM437" i="4" s="1"/>
  <c r="Y489" i="9" l="1"/>
  <c r="X489" i="9"/>
  <c r="L489" i="9"/>
  <c r="M489" i="9"/>
  <c r="AR489" i="9"/>
  <c r="AP489" i="9"/>
  <c r="AO489" i="9" s="1"/>
  <c r="AE220" i="4"/>
  <c r="AQ220" i="4"/>
  <c r="AN437" i="4"/>
  <c r="AK438" i="4" s="1"/>
  <c r="AL438" i="4" s="1"/>
  <c r="T220" i="4"/>
  <c r="O220" i="4"/>
  <c r="S220" i="4"/>
  <c r="AT489" i="9" l="1"/>
  <c r="AK490" i="9" s="1"/>
  <c r="K490" i="9"/>
  <c r="Y220" i="4"/>
  <c r="Z220" i="4"/>
  <c r="AP220" i="4"/>
  <c r="AO220" i="4" s="1"/>
  <c r="AR220" i="4"/>
  <c r="N220" i="4"/>
  <c r="K221" i="4" s="1"/>
  <c r="P220" i="4"/>
  <c r="AS220" i="4"/>
  <c r="AM438" i="4"/>
  <c r="AN438" i="4"/>
  <c r="AK439" i="4" s="1"/>
  <c r="AL490" i="9" l="1"/>
  <c r="AM490" i="9" s="1"/>
  <c r="AN490" i="9"/>
  <c r="S490" i="9"/>
  <c r="AT220" i="4"/>
  <c r="AL439" i="4"/>
  <c r="AM439" i="4"/>
  <c r="R221" i="4"/>
  <c r="AF490" i="9" l="1"/>
  <c r="AA490" i="9"/>
  <c r="Z490" i="9"/>
  <c r="U490" i="9"/>
  <c r="V490" i="9"/>
  <c r="AG490" i="9" s="1"/>
  <c r="W490" i="9"/>
  <c r="T490" i="9" s="1"/>
  <c r="AB490" i="9" s="1"/>
  <c r="AD221" i="4"/>
  <c r="V221" i="4"/>
  <c r="U221" i="4"/>
  <c r="AN439" i="4"/>
  <c r="AK440" i="4" s="1"/>
  <c r="AL440" i="4" s="1"/>
  <c r="AC221" i="4"/>
  <c r="Q221" i="4" s="1"/>
  <c r="AA221" i="4"/>
  <c r="M221" i="4" s="1"/>
  <c r="AB221" i="4"/>
  <c r="L221" i="4"/>
  <c r="R490" i="9" l="1"/>
  <c r="AE490" i="9"/>
  <c r="AD490" i="9"/>
  <c r="AQ490" i="9"/>
  <c r="Q490" i="9"/>
  <c r="AI490" i="9"/>
  <c r="AH490" i="9"/>
  <c r="O490" i="9"/>
  <c r="P490" i="9"/>
  <c r="AE221" i="4"/>
  <c r="T221" i="4"/>
  <c r="AN440" i="4"/>
  <c r="AK441" i="4" s="1"/>
  <c r="AM440" i="4"/>
  <c r="P221" i="4"/>
  <c r="AS221" i="4"/>
  <c r="O221" i="4"/>
  <c r="S221" i="4"/>
  <c r="AQ221" i="4"/>
  <c r="X490" i="9" l="1"/>
  <c r="Y490" i="9"/>
  <c r="L490" i="9"/>
  <c r="N490" i="9"/>
  <c r="AS490" i="9"/>
  <c r="AC490" i="9"/>
  <c r="AR490" i="9"/>
  <c r="M490" i="9"/>
  <c r="AP490" i="9"/>
  <c r="AO490" i="9" s="1"/>
  <c r="Y221" i="4"/>
  <c r="Z221" i="4"/>
  <c r="AP221" i="4"/>
  <c r="AO221" i="4" s="1"/>
  <c r="AT221" i="4" s="1"/>
  <c r="AR221" i="4"/>
  <c r="N221" i="4"/>
  <c r="K222" i="4" s="1"/>
  <c r="AL441" i="4"/>
  <c r="AT490" i="9" l="1"/>
  <c r="K491" i="9"/>
  <c r="AK491" i="9"/>
  <c r="AN441" i="4"/>
  <c r="AK442" i="4" s="1"/>
  <c r="R222" i="4"/>
  <c r="AM441" i="4"/>
  <c r="S491" i="9" l="1"/>
  <c r="AL491" i="9"/>
  <c r="AM491" i="9" s="1"/>
  <c r="AN491" i="9"/>
  <c r="AD222" i="4"/>
  <c r="V222" i="4"/>
  <c r="U222" i="4"/>
  <c r="AA222" i="4"/>
  <c r="M222" i="4" s="1"/>
  <c r="AB222" i="4"/>
  <c r="AC222" i="4"/>
  <c r="Q222" i="4" s="1"/>
  <c r="L222" i="4"/>
  <c r="AL442" i="4"/>
  <c r="AF491" i="9" l="1"/>
  <c r="AA491" i="9"/>
  <c r="Z491" i="9"/>
  <c r="V491" i="9"/>
  <c r="AG491" i="9" s="1"/>
  <c r="U491" i="9"/>
  <c r="W491" i="9"/>
  <c r="T491" i="9" s="1"/>
  <c r="AB491" i="9" s="1"/>
  <c r="AQ222" i="4"/>
  <c r="AE222" i="4"/>
  <c r="AN442" i="4"/>
  <c r="AK443" i="4" s="1"/>
  <c r="AM442" i="4"/>
  <c r="O222" i="4"/>
  <c r="S222" i="4"/>
  <c r="T222" i="4"/>
  <c r="R491" i="9" l="1"/>
  <c r="AD491" i="9"/>
  <c r="AE491" i="9"/>
  <c r="L491" i="9"/>
  <c r="AS491" i="9"/>
  <c r="N491" i="9"/>
  <c r="P491" i="9"/>
  <c r="O491" i="9"/>
  <c r="AI491" i="9"/>
  <c r="Q491" i="9"/>
  <c r="AH491" i="9"/>
  <c r="AC491" i="9"/>
  <c r="AQ491" i="9"/>
  <c r="Y222" i="4"/>
  <c r="Z222" i="4"/>
  <c r="AP222" i="4"/>
  <c r="AO222" i="4" s="1"/>
  <c r="P222" i="4"/>
  <c r="AS222" i="4"/>
  <c r="N222" i="4"/>
  <c r="K223" i="4" s="1"/>
  <c r="AR222" i="4"/>
  <c r="AL443" i="4"/>
  <c r="Y491" i="9" l="1"/>
  <c r="X491" i="9"/>
  <c r="M491" i="9"/>
  <c r="AR491" i="9"/>
  <c r="AP491" i="9"/>
  <c r="AO491" i="9" s="1"/>
  <c r="AT222" i="4"/>
  <c r="AN443" i="4"/>
  <c r="AK444" i="4" s="1"/>
  <c r="AM443" i="4"/>
  <c r="R223" i="4"/>
  <c r="AT491" i="9" l="1"/>
  <c r="AK492" i="9" s="1"/>
  <c r="K492" i="9"/>
  <c r="V223" i="4"/>
  <c r="AD223" i="4"/>
  <c r="U223" i="4"/>
  <c r="AA223" i="4"/>
  <c r="M223" i="4" s="1"/>
  <c r="AC223" i="4"/>
  <c r="Q223" i="4" s="1"/>
  <c r="AB223" i="4"/>
  <c r="L223" i="4"/>
  <c r="AL444" i="4"/>
  <c r="AL492" i="9" l="1"/>
  <c r="AM492" i="9" s="1"/>
  <c r="AN492" i="9"/>
  <c r="S492" i="9"/>
  <c r="AE223" i="4"/>
  <c r="O223" i="4"/>
  <c r="S223" i="4"/>
  <c r="AN444" i="4"/>
  <c r="AK445" i="4" s="1"/>
  <c r="AM444" i="4"/>
  <c r="T223" i="4"/>
  <c r="AQ223" i="4"/>
  <c r="AF492" i="9" l="1"/>
  <c r="AA492" i="9"/>
  <c r="Z492" i="9"/>
  <c r="U492" i="9"/>
  <c r="V492" i="9"/>
  <c r="AG492" i="9" s="1"/>
  <c r="W492" i="9"/>
  <c r="T492" i="9" s="1"/>
  <c r="AB492" i="9" s="1"/>
  <c r="Y223" i="4"/>
  <c r="Z223" i="4"/>
  <c r="AP223" i="4"/>
  <c r="AO223" i="4" s="1"/>
  <c r="P223" i="4"/>
  <c r="AS223" i="4"/>
  <c r="AT223" i="4" s="1"/>
  <c r="AL445" i="4"/>
  <c r="N223" i="4"/>
  <c r="K224" i="4" s="1"/>
  <c r="AR223" i="4"/>
  <c r="AM445" i="4"/>
  <c r="R492" i="9" l="1"/>
  <c r="AE492" i="9"/>
  <c r="AD492" i="9"/>
  <c r="AI492" i="9"/>
  <c r="Q492" i="9"/>
  <c r="AH492" i="9"/>
  <c r="O492" i="9"/>
  <c r="P492" i="9"/>
  <c r="AP492" i="9"/>
  <c r="AO492" i="9" s="1"/>
  <c r="AN445" i="4"/>
  <c r="AK446" i="4" s="1"/>
  <c r="R224" i="4"/>
  <c r="Y492" i="9" l="1"/>
  <c r="X492" i="9"/>
  <c r="L492" i="9"/>
  <c r="AQ492" i="9"/>
  <c r="N492" i="9"/>
  <c r="AS492" i="9"/>
  <c r="AC492" i="9"/>
  <c r="AR492" i="9"/>
  <c r="AT492" i="9" s="1"/>
  <c r="M492" i="9"/>
  <c r="AD224" i="4"/>
  <c r="V224" i="4"/>
  <c r="U224" i="4"/>
  <c r="AB224" i="4"/>
  <c r="AC224" i="4"/>
  <c r="Q224" i="4" s="1"/>
  <c r="AA224" i="4"/>
  <c r="M224" i="4" s="1"/>
  <c r="L224" i="4"/>
  <c r="AK493" i="9" l="1"/>
  <c r="K493" i="9"/>
  <c r="AL493" i="9"/>
  <c r="AM493" i="9" s="1"/>
  <c r="AN493" i="9"/>
  <c r="AE224" i="4"/>
  <c r="AL446" i="4"/>
  <c r="AM446" i="4"/>
  <c r="T224" i="4"/>
  <c r="AN446" i="4"/>
  <c r="AK447" i="4" s="1"/>
  <c r="AQ224" i="4"/>
  <c r="O224" i="4"/>
  <c r="S224" i="4"/>
  <c r="S493" i="9" l="1"/>
  <c r="Y224" i="4"/>
  <c r="Z224" i="4"/>
  <c r="AP224" i="4"/>
  <c r="AO224" i="4" s="1"/>
  <c r="AL447" i="4"/>
  <c r="P224" i="4"/>
  <c r="AS224" i="4"/>
  <c r="AT224" i="4" s="1"/>
  <c r="N224" i="4"/>
  <c r="K225" i="4" s="1"/>
  <c r="AR224" i="4"/>
  <c r="AM447" i="4"/>
  <c r="AF493" i="9" l="1"/>
  <c r="Z493" i="9"/>
  <c r="AA493" i="9"/>
  <c r="U493" i="9"/>
  <c r="V493" i="9"/>
  <c r="AG493" i="9" s="1"/>
  <c r="W493" i="9"/>
  <c r="T493" i="9" s="1"/>
  <c r="AB493" i="9" s="1"/>
  <c r="R225" i="4"/>
  <c r="AN447" i="4"/>
  <c r="AK448" i="4" s="1"/>
  <c r="R493" i="9" l="1"/>
  <c r="AE493" i="9"/>
  <c r="AD493" i="9"/>
  <c r="P493" i="9"/>
  <c r="O493" i="9"/>
  <c r="AQ493" i="9"/>
  <c r="Q493" i="9"/>
  <c r="AH493" i="9"/>
  <c r="AI493" i="9"/>
  <c r="AD225" i="4"/>
  <c r="V225" i="4"/>
  <c r="U225" i="4"/>
  <c r="AN448" i="4"/>
  <c r="AK449" i="4" s="1"/>
  <c r="AB225" i="4"/>
  <c r="AA225" i="4"/>
  <c r="M225" i="4" s="1"/>
  <c r="AC225" i="4"/>
  <c r="Q225" i="4" s="1"/>
  <c r="L225" i="4"/>
  <c r="Y493" i="9" l="1"/>
  <c r="X493" i="9"/>
  <c r="L493" i="9"/>
  <c r="N493" i="9"/>
  <c r="AS493" i="9"/>
  <c r="AC493" i="9"/>
  <c r="M493" i="9"/>
  <c r="AR493" i="9"/>
  <c r="AP493" i="9"/>
  <c r="AO493" i="9" s="1"/>
  <c r="AE225" i="4"/>
  <c r="AQ225" i="4"/>
  <c r="AL449" i="4"/>
  <c r="T225" i="4"/>
  <c r="O225" i="4"/>
  <c r="S225" i="4"/>
  <c r="AL448" i="4"/>
  <c r="AM448" i="4"/>
  <c r="AM449" i="4" s="1"/>
  <c r="AT493" i="9" l="1"/>
  <c r="AK494" i="9" s="1"/>
  <c r="K494" i="9"/>
  <c r="Y225" i="4"/>
  <c r="Z225" i="4"/>
  <c r="AP225" i="4"/>
  <c r="AO225" i="4" s="1"/>
  <c r="N225" i="4"/>
  <c r="K226" i="4" s="1"/>
  <c r="AR225" i="4"/>
  <c r="P225" i="4"/>
  <c r="AS225" i="4"/>
  <c r="AT225" i="4" s="1"/>
  <c r="AN449" i="4"/>
  <c r="AK450" i="4" s="1"/>
  <c r="AN494" i="9" l="1"/>
  <c r="AL494" i="9"/>
  <c r="AM494" i="9" s="1"/>
  <c r="S494" i="9"/>
  <c r="AN450" i="4"/>
  <c r="AK451" i="4" s="1"/>
  <c r="R226" i="4"/>
  <c r="AF494" i="9" l="1"/>
  <c r="Z494" i="9"/>
  <c r="AA494" i="9"/>
  <c r="U494" i="9"/>
  <c r="V494" i="9"/>
  <c r="AG494" i="9" s="1"/>
  <c r="W494" i="9"/>
  <c r="T494" i="9" s="1"/>
  <c r="AB494" i="9" s="1"/>
  <c r="AD226" i="4"/>
  <c r="V226" i="4"/>
  <c r="U226" i="4"/>
  <c r="AL451" i="4"/>
  <c r="AN451" i="4"/>
  <c r="AK452" i="4" s="1"/>
  <c r="AA226" i="4"/>
  <c r="M226" i="4" s="1"/>
  <c r="AB226" i="4"/>
  <c r="AC226" i="4"/>
  <c r="Q226" i="4" s="1"/>
  <c r="L226" i="4"/>
  <c r="AL450" i="4"/>
  <c r="AM450" i="4"/>
  <c r="AM451" i="4" s="1"/>
  <c r="R494" i="9" l="1"/>
  <c r="AE494" i="9"/>
  <c r="AD494" i="9"/>
  <c r="O494" i="9"/>
  <c r="AQ494" i="9"/>
  <c r="P494" i="9"/>
  <c r="AH494" i="9"/>
  <c r="Q494" i="9"/>
  <c r="AI494" i="9"/>
  <c r="AE226" i="4"/>
  <c r="AQ226" i="4"/>
  <c r="O226" i="4"/>
  <c r="S226" i="4"/>
  <c r="AL452" i="4"/>
  <c r="T226" i="4"/>
  <c r="Y494" i="9" l="1"/>
  <c r="X494" i="9"/>
  <c r="L494" i="9"/>
  <c r="M494" i="9"/>
  <c r="AR494" i="9"/>
  <c r="AS494" i="9"/>
  <c r="N494" i="9"/>
  <c r="AC494" i="9"/>
  <c r="AP494" i="9"/>
  <c r="AO494" i="9" s="1"/>
  <c r="Y226" i="4"/>
  <c r="Z226" i="4"/>
  <c r="AP226" i="4"/>
  <c r="AO226" i="4" s="1"/>
  <c r="P226" i="4"/>
  <c r="AS226" i="4"/>
  <c r="AT226" i="4" s="1"/>
  <c r="AN452" i="4"/>
  <c r="AK453" i="4" s="1"/>
  <c r="AM452" i="4"/>
  <c r="N226" i="4"/>
  <c r="K227" i="4" s="1"/>
  <c r="AR226" i="4"/>
  <c r="AT494" i="9" l="1"/>
  <c r="AK495" i="9"/>
  <c r="AL495" i="9" s="1"/>
  <c r="AM495" i="9" s="1"/>
  <c r="K495" i="9"/>
  <c r="R227" i="4"/>
  <c r="AL453" i="4"/>
  <c r="S495" i="9" l="1"/>
  <c r="AN495" i="9"/>
  <c r="AD227" i="4"/>
  <c r="V227" i="4"/>
  <c r="U227" i="4"/>
  <c r="AM453" i="4"/>
  <c r="AN453" i="4"/>
  <c r="AK454" i="4" s="1"/>
  <c r="AA227" i="4"/>
  <c r="M227" i="4" s="1"/>
  <c r="AB227" i="4"/>
  <c r="AC227" i="4"/>
  <c r="Q227" i="4" s="1"/>
  <c r="L227" i="4"/>
  <c r="AF495" i="9" l="1"/>
  <c r="AA495" i="9"/>
  <c r="Z495" i="9"/>
  <c r="U495" i="9"/>
  <c r="V495" i="9"/>
  <c r="AG495" i="9" s="1"/>
  <c r="W495" i="9"/>
  <c r="T495" i="9" s="1"/>
  <c r="AB495" i="9" s="1"/>
  <c r="AQ227" i="4"/>
  <c r="AE227" i="4"/>
  <c r="T227" i="4"/>
  <c r="AL454" i="4"/>
  <c r="O227" i="4"/>
  <c r="S227" i="4"/>
  <c r="AM454" i="4"/>
  <c r="R495" i="9" l="1"/>
  <c r="AE495" i="9"/>
  <c r="AD495" i="9"/>
  <c r="O495" i="9"/>
  <c r="AS495" i="9"/>
  <c r="N495" i="9"/>
  <c r="P495" i="9"/>
  <c r="Q495" i="9"/>
  <c r="AI495" i="9"/>
  <c r="AH495" i="9"/>
  <c r="Y227" i="4"/>
  <c r="Z227" i="4"/>
  <c r="AP227" i="4"/>
  <c r="AO227" i="4" s="1"/>
  <c r="N227" i="4"/>
  <c r="K228" i="4" s="1"/>
  <c r="AR227" i="4"/>
  <c r="AN454" i="4"/>
  <c r="AK455" i="4" s="1"/>
  <c r="P227" i="4"/>
  <c r="AS227" i="4"/>
  <c r="AT227" i="4" s="1"/>
  <c r="Y495" i="9" l="1"/>
  <c r="X495" i="9"/>
  <c r="AQ495" i="9"/>
  <c r="L495" i="9"/>
  <c r="AC495" i="9"/>
  <c r="AR495" i="9"/>
  <c r="M495" i="9"/>
  <c r="AP495" i="9"/>
  <c r="AO495" i="9" s="1"/>
  <c r="AN455" i="4"/>
  <c r="AK456" i="4" s="1"/>
  <c r="R228" i="4"/>
  <c r="AT495" i="9" l="1"/>
  <c r="AK496" i="9" s="1"/>
  <c r="K496" i="9"/>
  <c r="V228" i="4"/>
  <c r="AD228" i="4"/>
  <c r="U228" i="4"/>
  <c r="AB228" i="4"/>
  <c r="AA228" i="4"/>
  <c r="M228" i="4" s="1"/>
  <c r="AC228" i="4"/>
  <c r="Q228" i="4" s="1"/>
  <c r="L228" i="4"/>
  <c r="AL456" i="4"/>
  <c r="AL455" i="4"/>
  <c r="AM455" i="4"/>
  <c r="AL496" i="9" l="1"/>
  <c r="AM496" i="9" s="1"/>
  <c r="AN496" i="9"/>
  <c r="S496" i="9"/>
  <c r="AE228" i="4"/>
  <c r="T228" i="4"/>
  <c r="AM456" i="4"/>
  <c r="P228" i="4"/>
  <c r="AS228" i="4"/>
  <c r="AN456" i="4"/>
  <c r="AK457" i="4" s="1"/>
  <c r="AQ228" i="4"/>
  <c r="O228" i="4"/>
  <c r="S228" i="4"/>
  <c r="AA496" i="9" l="1"/>
  <c r="Z496" i="9"/>
  <c r="AF496" i="9"/>
  <c r="U496" i="9"/>
  <c r="V496" i="9"/>
  <c r="AG496" i="9" s="1"/>
  <c r="W496" i="9"/>
  <c r="T496" i="9" s="1"/>
  <c r="AB496" i="9" s="1"/>
  <c r="Y228" i="4"/>
  <c r="Z228" i="4"/>
  <c r="AP228" i="4"/>
  <c r="AO228" i="4" s="1"/>
  <c r="AT228" i="4" s="1"/>
  <c r="N228" i="4"/>
  <c r="K229" i="4" s="1"/>
  <c r="AR228" i="4"/>
  <c r="R496" i="9" l="1"/>
  <c r="AE496" i="9"/>
  <c r="AD496" i="9"/>
  <c r="AH496" i="9"/>
  <c r="Q496" i="9"/>
  <c r="AI496" i="9"/>
  <c r="O496" i="9"/>
  <c r="AQ496" i="9"/>
  <c r="P496" i="9"/>
  <c r="AP496" i="9"/>
  <c r="AO496" i="9" s="1"/>
  <c r="AL457" i="4"/>
  <c r="AM457" i="4"/>
  <c r="AN457" i="4"/>
  <c r="AK458" i="4" s="1"/>
  <c r="R229" i="4"/>
  <c r="Y496" i="9" l="1"/>
  <c r="X496" i="9"/>
  <c r="L496" i="9"/>
  <c r="N496" i="9"/>
  <c r="AS496" i="9"/>
  <c r="AC496" i="9"/>
  <c r="AR496" i="9"/>
  <c r="AT496" i="9" s="1"/>
  <c r="M496" i="9"/>
  <c r="AD229" i="4"/>
  <c r="V229" i="4"/>
  <c r="U229" i="4"/>
  <c r="AL458" i="4"/>
  <c r="AA229" i="4"/>
  <c r="M229" i="4" s="1"/>
  <c r="AC229" i="4"/>
  <c r="Q229" i="4" s="1"/>
  <c r="AB229" i="4"/>
  <c r="L229" i="4"/>
  <c r="AM458" i="4"/>
  <c r="AK497" i="9" l="1"/>
  <c r="AL497" i="9"/>
  <c r="AM497" i="9" s="1"/>
  <c r="AN497" i="9"/>
  <c r="K497" i="9"/>
  <c r="AE229" i="4"/>
  <c r="AN458" i="4"/>
  <c r="O229" i="4"/>
  <c r="S229" i="4"/>
  <c r="T229" i="4"/>
  <c r="AQ229" i="4"/>
  <c r="S497" i="9" l="1"/>
  <c r="Y229" i="4"/>
  <c r="Z229" i="4"/>
  <c r="AP229" i="4"/>
  <c r="AO229" i="4" s="1"/>
  <c r="AK459" i="4"/>
  <c r="AL459" i="4" s="1"/>
  <c r="AS229" i="4"/>
  <c r="AT229" i="4" s="1"/>
  <c r="P229" i="4"/>
  <c r="N229" i="4"/>
  <c r="K230" i="4" s="1"/>
  <c r="AR229" i="4"/>
  <c r="AF497" i="9" l="1"/>
  <c r="AA497" i="9"/>
  <c r="Z497" i="9"/>
  <c r="U497" i="9"/>
  <c r="V497" i="9"/>
  <c r="AG497" i="9" s="1"/>
  <c r="W497" i="9"/>
  <c r="T497" i="9" s="1"/>
  <c r="AB497" i="9" s="1"/>
  <c r="AN459" i="4"/>
  <c r="AK460" i="4" s="1"/>
  <c r="AN460" i="4" s="1"/>
  <c r="AK461" i="4" s="1"/>
  <c r="AM459" i="4"/>
  <c r="R230" i="4"/>
  <c r="R497" i="9" l="1"/>
  <c r="AD497" i="9"/>
  <c r="AE497" i="9"/>
  <c r="P497" i="9"/>
  <c r="O497" i="9"/>
  <c r="AP497" i="9"/>
  <c r="AO497" i="9" s="1"/>
  <c r="AS497" i="9"/>
  <c r="N497" i="9"/>
  <c r="Q497" i="9"/>
  <c r="AI497" i="9"/>
  <c r="AH497" i="9"/>
  <c r="AQ497" i="9"/>
  <c r="AD230" i="4"/>
  <c r="U230" i="4"/>
  <c r="V230" i="4"/>
  <c r="AL461" i="4"/>
  <c r="AN461" i="4"/>
  <c r="AK462" i="4" s="1"/>
  <c r="AL460" i="4"/>
  <c r="AM460" i="4"/>
  <c r="AM461" i="4" s="1"/>
  <c r="AB230" i="4"/>
  <c r="AC230" i="4"/>
  <c r="Q230" i="4" s="1"/>
  <c r="AA230" i="4"/>
  <c r="M230" i="4" s="1"/>
  <c r="L230" i="4"/>
  <c r="Y497" i="9" l="1"/>
  <c r="X497" i="9"/>
  <c r="AC497" i="9"/>
  <c r="L497" i="9"/>
  <c r="M497" i="9"/>
  <c r="AR497" i="9"/>
  <c r="AT497" i="9" s="1"/>
  <c r="AK498" i="9" s="1"/>
  <c r="AE230" i="4"/>
  <c r="AQ230" i="4"/>
  <c r="T230" i="4"/>
  <c r="AL462" i="4"/>
  <c r="O230" i="4"/>
  <c r="S230" i="4"/>
  <c r="AL498" i="9" l="1"/>
  <c r="AM498" i="9" s="1"/>
  <c r="AN498" i="9"/>
  <c r="K498" i="9"/>
  <c r="Y230" i="4"/>
  <c r="Z230" i="4"/>
  <c r="AP230" i="4"/>
  <c r="AO230" i="4" s="1"/>
  <c r="AM462" i="4"/>
  <c r="N230" i="4"/>
  <c r="K231" i="4" s="1"/>
  <c r="AR230" i="4"/>
  <c r="AN462" i="4"/>
  <c r="AK463" i="4" s="1"/>
  <c r="AS230" i="4"/>
  <c r="AT230" i="4" s="1"/>
  <c r="P230" i="4"/>
  <c r="S498" i="9" l="1"/>
  <c r="AN463" i="4"/>
  <c r="AK464" i="4" s="1"/>
  <c r="R231" i="4"/>
  <c r="AF498" i="9" l="1"/>
  <c r="AA498" i="9"/>
  <c r="Z498" i="9"/>
  <c r="U498" i="9"/>
  <c r="V498" i="9"/>
  <c r="AG498" i="9" s="1"/>
  <c r="W498" i="9"/>
  <c r="T498" i="9" s="1"/>
  <c r="AB498" i="9" s="1"/>
  <c r="AD231" i="4"/>
  <c r="V231" i="4"/>
  <c r="U231" i="4"/>
  <c r="AL464" i="4"/>
  <c r="AN464" i="4"/>
  <c r="AK465" i="4" s="1"/>
  <c r="AC231" i="4"/>
  <c r="Q231" i="4" s="1"/>
  <c r="AA231" i="4"/>
  <c r="M231" i="4" s="1"/>
  <c r="AB231" i="4"/>
  <c r="L231" i="4"/>
  <c r="AL463" i="4"/>
  <c r="AM463" i="4"/>
  <c r="AM464" i="4" s="1"/>
  <c r="R498" i="9" l="1"/>
  <c r="AD498" i="9"/>
  <c r="AE498" i="9"/>
  <c r="AQ498" i="9"/>
  <c r="AH498" i="9"/>
  <c r="AI498" i="9"/>
  <c r="Q498" i="9"/>
  <c r="P498" i="9"/>
  <c r="O498" i="9"/>
  <c r="AE231" i="4"/>
  <c r="AQ231" i="4"/>
  <c r="AL465" i="4"/>
  <c r="O231" i="4"/>
  <c r="S231" i="4"/>
  <c r="T231" i="4"/>
  <c r="X498" i="9" l="1"/>
  <c r="Y498" i="9"/>
  <c r="L498" i="9"/>
  <c r="AR498" i="9"/>
  <c r="M498" i="9"/>
  <c r="AP498" i="9"/>
  <c r="AO498" i="9" s="1"/>
  <c r="N498" i="9"/>
  <c r="AS498" i="9"/>
  <c r="AC498" i="9"/>
  <c r="Y231" i="4"/>
  <c r="Z231" i="4"/>
  <c r="AP231" i="4"/>
  <c r="AO231" i="4" s="1"/>
  <c r="AR231" i="4"/>
  <c r="N231" i="4"/>
  <c r="K232" i="4" s="1"/>
  <c r="P231" i="4"/>
  <c r="AS231" i="4"/>
  <c r="AT231" i="4" s="1"/>
  <c r="AN465" i="4"/>
  <c r="AK466" i="4" s="1"/>
  <c r="AM465" i="4"/>
  <c r="AT498" i="9" l="1"/>
  <c r="AK499" i="9"/>
  <c r="AL499" i="9" s="1"/>
  <c r="AM499" i="9" s="1"/>
  <c r="K499" i="9"/>
  <c r="AL466" i="4"/>
  <c r="R232" i="4"/>
  <c r="AN499" i="9" l="1"/>
  <c r="S499" i="9"/>
  <c r="AD232" i="4"/>
  <c r="V232" i="4"/>
  <c r="U232" i="4"/>
  <c r="AN466" i="4"/>
  <c r="AK467" i="4" s="1"/>
  <c r="AC232" i="4"/>
  <c r="Q232" i="4" s="1"/>
  <c r="AB232" i="4"/>
  <c r="AA232" i="4"/>
  <c r="M232" i="4" s="1"/>
  <c r="L232" i="4"/>
  <c r="AM466" i="4"/>
  <c r="AF499" i="9" l="1"/>
  <c r="AA499" i="9"/>
  <c r="Z499" i="9"/>
  <c r="U499" i="9"/>
  <c r="V499" i="9"/>
  <c r="AG499" i="9" s="1"/>
  <c r="W499" i="9"/>
  <c r="T499" i="9" s="1"/>
  <c r="AB499" i="9" s="1"/>
  <c r="AE232" i="4"/>
  <c r="T232" i="4"/>
  <c r="O232" i="4"/>
  <c r="S232" i="4"/>
  <c r="AQ232" i="4"/>
  <c r="P232" i="4"/>
  <c r="AS232" i="4"/>
  <c r="AL467" i="4"/>
  <c r="R499" i="9" l="1"/>
  <c r="AD499" i="9"/>
  <c r="AE499" i="9"/>
  <c r="AS499" i="9"/>
  <c r="N499" i="9"/>
  <c r="P499" i="9"/>
  <c r="AC499" i="9"/>
  <c r="O499" i="9"/>
  <c r="AI499" i="9"/>
  <c r="AH499" i="9"/>
  <c r="Q499" i="9"/>
  <c r="Y232" i="4"/>
  <c r="Z232" i="4"/>
  <c r="AP232" i="4"/>
  <c r="AO232" i="4" s="1"/>
  <c r="AT232" i="4" s="1"/>
  <c r="AN467" i="4"/>
  <c r="AK468" i="4" s="1"/>
  <c r="AM467" i="4"/>
  <c r="AR232" i="4"/>
  <c r="N232" i="4"/>
  <c r="K233" i="4" s="1"/>
  <c r="X499" i="9" l="1"/>
  <c r="Y499" i="9"/>
  <c r="AQ499" i="9"/>
  <c r="L499" i="9"/>
  <c r="M499" i="9"/>
  <c r="AR499" i="9"/>
  <c r="AP499" i="9"/>
  <c r="AO499" i="9" s="1"/>
  <c r="R233" i="4"/>
  <c r="AL468" i="4"/>
  <c r="AT499" i="9" l="1"/>
  <c r="AK500" i="9"/>
  <c r="AL500" i="9" s="1"/>
  <c r="AM500" i="9" s="1"/>
  <c r="K500" i="9"/>
  <c r="V233" i="4"/>
  <c r="U233" i="4"/>
  <c r="AD233" i="4"/>
  <c r="AN468" i="4"/>
  <c r="AK469" i="4" s="1"/>
  <c r="AM468" i="4"/>
  <c r="AA233" i="4"/>
  <c r="M233" i="4" s="1"/>
  <c r="AC233" i="4"/>
  <c r="Q233" i="4" s="1"/>
  <c r="AB233" i="4"/>
  <c r="L233" i="4"/>
  <c r="AN500" i="9" l="1"/>
  <c r="S500" i="9"/>
  <c r="AE233" i="4"/>
  <c r="AQ233" i="4"/>
  <c r="O233" i="4"/>
  <c r="S233" i="4"/>
  <c r="T233" i="4"/>
  <c r="AL469" i="4"/>
  <c r="AF500" i="9" l="1"/>
  <c r="AA500" i="9"/>
  <c r="Z500" i="9"/>
  <c r="U500" i="9"/>
  <c r="V500" i="9"/>
  <c r="AG500" i="9" s="1"/>
  <c r="W500" i="9"/>
  <c r="T500" i="9" s="1"/>
  <c r="AB500" i="9" s="1"/>
  <c r="Y233" i="4"/>
  <c r="Z233" i="4"/>
  <c r="AP233" i="4"/>
  <c r="AO233" i="4" s="1"/>
  <c r="AN469" i="4"/>
  <c r="AK470" i="4" s="1"/>
  <c r="N233" i="4"/>
  <c r="K234" i="4" s="1"/>
  <c r="AR233" i="4"/>
  <c r="P233" i="4"/>
  <c r="AS233" i="4"/>
  <c r="AT233" i="4" s="1"/>
  <c r="AM469" i="4"/>
  <c r="R500" i="9" l="1"/>
  <c r="AE500" i="9"/>
  <c r="AD500" i="9"/>
  <c r="O500" i="9"/>
  <c r="AH500" i="9"/>
  <c r="AI500" i="9"/>
  <c r="Q500" i="9"/>
  <c r="AQ500" i="9"/>
  <c r="P500" i="9"/>
  <c r="AP500" i="9"/>
  <c r="AO500" i="9" s="1"/>
  <c r="R234" i="4"/>
  <c r="AL470" i="4"/>
  <c r="Y500" i="9" l="1"/>
  <c r="X500" i="9"/>
  <c r="L500" i="9"/>
  <c r="N500" i="9"/>
  <c r="AS500" i="9"/>
  <c r="AC500" i="9"/>
  <c r="AR500" i="9"/>
  <c r="AT500" i="9" s="1"/>
  <c r="AK501" i="9" s="1"/>
  <c r="M500" i="9"/>
  <c r="AD234" i="4"/>
  <c r="U234" i="4"/>
  <c r="V234" i="4"/>
  <c r="AN470" i="4"/>
  <c r="AK471" i="4" s="1"/>
  <c r="AB234" i="4"/>
  <c r="AC234" i="4"/>
  <c r="Q234" i="4" s="1"/>
  <c r="AA234" i="4"/>
  <c r="M234" i="4" s="1"/>
  <c r="L234" i="4"/>
  <c r="AM470" i="4"/>
  <c r="K501" i="9" l="1"/>
  <c r="AL501" i="9"/>
  <c r="AM501" i="9" s="1"/>
  <c r="AN501" i="9"/>
  <c r="AE234" i="4"/>
  <c r="T234" i="4"/>
  <c r="Z234" i="4" s="1"/>
  <c r="O234" i="4"/>
  <c r="S234" i="4"/>
  <c r="AQ234" i="4"/>
  <c r="AL471" i="4"/>
  <c r="S501" i="9" l="1"/>
  <c r="P234" i="4"/>
  <c r="Y234" i="4"/>
  <c r="AP234" i="4"/>
  <c r="AO234" i="4" s="1"/>
  <c r="AS234" i="4"/>
  <c r="AN471" i="4"/>
  <c r="AK472" i="4" s="1"/>
  <c r="AM471" i="4"/>
  <c r="N234" i="4"/>
  <c r="K235" i="4" s="1"/>
  <c r="AR234" i="4"/>
  <c r="AF501" i="9" l="1"/>
  <c r="AA501" i="9"/>
  <c r="Z501" i="9"/>
  <c r="U501" i="9"/>
  <c r="V501" i="9"/>
  <c r="AG501" i="9" s="1"/>
  <c r="W501" i="9"/>
  <c r="T501" i="9" s="1"/>
  <c r="AB501" i="9" s="1"/>
  <c r="AT234" i="4"/>
  <c r="R235" i="4"/>
  <c r="AL472" i="4"/>
  <c r="R501" i="9" l="1"/>
  <c r="AD501" i="9"/>
  <c r="AE501" i="9"/>
  <c r="P501" i="9"/>
  <c r="AS501" i="9"/>
  <c r="N501" i="9"/>
  <c r="AC501" i="9"/>
  <c r="O501" i="9"/>
  <c r="AI501" i="9"/>
  <c r="AH501" i="9"/>
  <c r="Q501" i="9"/>
  <c r="AD235" i="4"/>
  <c r="V235" i="4"/>
  <c r="U235" i="4"/>
  <c r="AN472" i="4"/>
  <c r="AK473" i="4" s="1"/>
  <c r="AM472" i="4"/>
  <c r="AC235" i="4"/>
  <c r="Q235" i="4" s="1"/>
  <c r="AA235" i="4"/>
  <c r="M235" i="4" s="1"/>
  <c r="AB235" i="4"/>
  <c r="L235" i="4"/>
  <c r="Y501" i="9" l="1"/>
  <c r="X501" i="9"/>
  <c r="AQ501" i="9"/>
  <c r="L501" i="9"/>
  <c r="M501" i="9"/>
  <c r="AR501" i="9"/>
  <c r="AP501" i="9"/>
  <c r="AO501" i="9" s="1"/>
  <c r="AE235" i="4"/>
  <c r="T235" i="4"/>
  <c r="O235" i="4"/>
  <c r="S235" i="4"/>
  <c r="AQ235" i="4"/>
  <c r="P235" i="4"/>
  <c r="AS235" i="4"/>
  <c r="AL473" i="4"/>
  <c r="AT501" i="9" l="1"/>
  <c r="AK502" i="9" s="1"/>
  <c r="K502" i="9"/>
  <c r="Y235" i="4"/>
  <c r="Z235" i="4"/>
  <c r="AP235" i="4"/>
  <c r="AO235" i="4" s="1"/>
  <c r="AT235" i="4" s="1"/>
  <c r="AN473" i="4"/>
  <c r="AK474" i="4" s="1"/>
  <c r="AM473" i="4"/>
  <c r="AR235" i="4"/>
  <c r="N235" i="4"/>
  <c r="K236" i="4" s="1"/>
  <c r="AN502" i="9" l="1"/>
  <c r="AL502" i="9"/>
  <c r="AM502" i="9" s="1"/>
  <c r="S502" i="9"/>
  <c r="R236" i="4"/>
  <c r="AL474" i="4"/>
  <c r="AF502" i="9" l="1"/>
  <c r="AA502" i="9"/>
  <c r="Z502" i="9"/>
  <c r="U502" i="9"/>
  <c r="V502" i="9"/>
  <c r="AG502" i="9" s="1"/>
  <c r="W502" i="9"/>
  <c r="T502" i="9" s="1"/>
  <c r="AB502" i="9" s="1"/>
  <c r="AD236" i="4"/>
  <c r="V236" i="4"/>
  <c r="U236" i="4"/>
  <c r="AN474" i="4"/>
  <c r="AK475" i="4" s="1"/>
  <c r="AM474" i="4"/>
  <c r="AC236" i="4"/>
  <c r="Q236" i="4" s="1"/>
  <c r="AB236" i="4"/>
  <c r="AA236" i="4"/>
  <c r="M236" i="4" s="1"/>
  <c r="L236" i="4"/>
  <c r="R502" i="9" l="1"/>
  <c r="AE502" i="9"/>
  <c r="AD502" i="9"/>
  <c r="O502" i="9"/>
  <c r="Q502" i="9"/>
  <c r="AH502" i="9"/>
  <c r="AI502" i="9"/>
  <c r="AP502" i="9"/>
  <c r="AO502" i="9" s="1"/>
  <c r="AQ502" i="9"/>
  <c r="P502" i="9"/>
  <c r="AE236" i="4"/>
  <c r="T236" i="4"/>
  <c r="AQ236" i="4"/>
  <c r="O236" i="4"/>
  <c r="S236" i="4"/>
  <c r="AL475" i="4"/>
  <c r="Y502" i="9" l="1"/>
  <c r="X502" i="9"/>
  <c r="L502" i="9"/>
  <c r="N502" i="9"/>
  <c r="AS502" i="9"/>
  <c r="AC502" i="9"/>
  <c r="AR502" i="9"/>
  <c r="AT502" i="9" s="1"/>
  <c r="M502" i="9"/>
  <c r="Y236" i="4"/>
  <c r="Z236" i="4"/>
  <c r="AS236" i="4"/>
  <c r="P236" i="4"/>
  <c r="AP236" i="4"/>
  <c r="AO236" i="4" s="1"/>
  <c r="N236" i="4"/>
  <c r="K237" i="4" s="1"/>
  <c r="AR236" i="4"/>
  <c r="AN475" i="4"/>
  <c r="AK476" i="4" s="1"/>
  <c r="AM475" i="4"/>
  <c r="AK503" i="9" l="1"/>
  <c r="AL503" i="9"/>
  <c r="AM503" i="9" s="1"/>
  <c r="AN503" i="9"/>
  <c r="K503" i="9"/>
  <c r="AT236" i="4"/>
  <c r="AL476" i="4"/>
  <c r="R237" i="4"/>
  <c r="S503" i="9" l="1"/>
  <c r="AD237" i="4"/>
  <c r="V237" i="4"/>
  <c r="U237" i="4"/>
  <c r="AN476" i="4"/>
  <c r="AK477" i="4" s="1"/>
  <c r="AA237" i="4"/>
  <c r="M237" i="4" s="1"/>
  <c r="AC237" i="4"/>
  <c r="Q237" i="4" s="1"/>
  <c r="AB237" i="4"/>
  <c r="L237" i="4"/>
  <c r="AM476" i="4"/>
  <c r="AF503" i="9" l="1"/>
  <c r="Z503" i="9"/>
  <c r="AA503" i="9"/>
  <c r="U503" i="9"/>
  <c r="V503" i="9"/>
  <c r="AG503" i="9" s="1"/>
  <c r="W503" i="9"/>
  <c r="T503" i="9" s="1"/>
  <c r="AB503" i="9" s="1"/>
  <c r="AE237" i="4"/>
  <c r="O237" i="4"/>
  <c r="S237" i="4"/>
  <c r="AQ237" i="4"/>
  <c r="T237" i="4"/>
  <c r="AL477" i="4"/>
  <c r="R503" i="9" l="1"/>
  <c r="AE503" i="9"/>
  <c r="AD503" i="9"/>
  <c r="Q503" i="9"/>
  <c r="AI503" i="9"/>
  <c r="AH503" i="9"/>
  <c r="P503" i="9"/>
  <c r="O503" i="9"/>
  <c r="AQ503" i="9"/>
  <c r="Y237" i="4"/>
  <c r="Z237" i="4"/>
  <c r="AP237" i="4"/>
  <c r="AO237" i="4" s="1"/>
  <c r="AN477" i="4"/>
  <c r="AK478" i="4" s="1"/>
  <c r="P237" i="4"/>
  <c r="AS237" i="4"/>
  <c r="AM477" i="4"/>
  <c r="N237" i="4"/>
  <c r="K238" i="4" s="1"/>
  <c r="AR237" i="4"/>
  <c r="X503" i="9" l="1"/>
  <c r="Y503" i="9"/>
  <c r="L503" i="9"/>
  <c r="M503" i="9"/>
  <c r="AR503" i="9"/>
  <c r="AP503" i="9"/>
  <c r="AO503" i="9" s="1"/>
  <c r="N503" i="9"/>
  <c r="AS503" i="9"/>
  <c r="AC503" i="9"/>
  <c r="AT237" i="4"/>
  <c r="R238" i="4"/>
  <c r="AL478" i="4"/>
  <c r="AT503" i="9" l="1"/>
  <c r="AK504" i="9"/>
  <c r="AL504" i="9" s="1"/>
  <c r="AM504" i="9" s="1"/>
  <c r="K504" i="9"/>
  <c r="AD238" i="4"/>
  <c r="V238" i="4"/>
  <c r="U238" i="4"/>
  <c r="AN478" i="4"/>
  <c r="AK479" i="4" s="1"/>
  <c r="AM478" i="4"/>
  <c r="AC238" i="4"/>
  <c r="Q238" i="4" s="1"/>
  <c r="AB238" i="4"/>
  <c r="AA238" i="4"/>
  <c r="M238" i="4" s="1"/>
  <c r="L238" i="4"/>
  <c r="S504" i="9" l="1"/>
  <c r="AN504" i="9"/>
  <c r="AE238" i="4"/>
  <c r="T238" i="4"/>
  <c r="O238" i="4"/>
  <c r="S238" i="4"/>
  <c r="P238" i="4"/>
  <c r="AS238" i="4"/>
  <c r="AQ238" i="4"/>
  <c r="AL479" i="4"/>
  <c r="AF504" i="9" l="1"/>
  <c r="Z504" i="9"/>
  <c r="AA504" i="9"/>
  <c r="U504" i="9"/>
  <c r="V504" i="9"/>
  <c r="AG504" i="9" s="1"/>
  <c r="W504" i="9"/>
  <c r="T504" i="9" s="1"/>
  <c r="AB504" i="9" s="1"/>
  <c r="Y238" i="4"/>
  <c r="Z238" i="4"/>
  <c r="AP238" i="4"/>
  <c r="AO238" i="4" s="1"/>
  <c r="AT238" i="4" s="1"/>
  <c r="AN479" i="4"/>
  <c r="AK480" i="4" s="1"/>
  <c r="AM479" i="4"/>
  <c r="N238" i="4"/>
  <c r="K239" i="4" s="1"/>
  <c r="AR238" i="4"/>
  <c r="R504" i="9" l="1"/>
  <c r="AE504" i="9"/>
  <c r="AD504" i="9"/>
  <c r="P504" i="9"/>
  <c r="AP504" i="9"/>
  <c r="AO504" i="9" s="1"/>
  <c r="Q504" i="9"/>
  <c r="AI504" i="9"/>
  <c r="AH504" i="9"/>
  <c r="O504" i="9"/>
  <c r="R239" i="4"/>
  <c r="AL480" i="4"/>
  <c r="X504" i="9" l="1"/>
  <c r="Y504" i="9"/>
  <c r="L504" i="9"/>
  <c r="AQ504" i="9"/>
  <c r="N504" i="9"/>
  <c r="AS504" i="9"/>
  <c r="AC504" i="9"/>
  <c r="AR504" i="9"/>
  <c r="AT504" i="9" s="1"/>
  <c r="M504" i="9"/>
  <c r="AD239" i="4"/>
  <c r="V239" i="4"/>
  <c r="U239" i="4"/>
  <c r="AN480" i="4"/>
  <c r="AK481" i="4" s="1"/>
  <c r="AM480" i="4"/>
  <c r="AB239" i="4"/>
  <c r="AA239" i="4"/>
  <c r="M239" i="4" s="1"/>
  <c r="AC239" i="4"/>
  <c r="Q239" i="4" s="1"/>
  <c r="L239" i="4"/>
  <c r="AK505" i="9" l="1"/>
  <c r="K505" i="9"/>
  <c r="AL505" i="9"/>
  <c r="AM505" i="9" s="1"/>
  <c r="AN505" i="9"/>
  <c r="AE239" i="4"/>
  <c r="T239" i="4"/>
  <c r="O239" i="4"/>
  <c r="S239" i="4"/>
  <c r="AQ239" i="4"/>
  <c r="AL481" i="4"/>
  <c r="S505" i="9" l="1"/>
  <c r="Y239" i="4"/>
  <c r="Z239" i="4"/>
  <c r="AP239" i="4"/>
  <c r="AO239" i="4" s="1"/>
  <c r="N239" i="4"/>
  <c r="K240" i="4" s="1"/>
  <c r="AR239" i="4"/>
  <c r="AN481" i="4"/>
  <c r="AK482" i="4" s="1"/>
  <c r="AM481" i="4"/>
  <c r="P239" i="4"/>
  <c r="AS239" i="4"/>
  <c r="AT239" i="4" s="1"/>
  <c r="AF505" i="9" l="1"/>
  <c r="Z505" i="9"/>
  <c r="AA505" i="9"/>
  <c r="U505" i="9"/>
  <c r="V505" i="9"/>
  <c r="AG505" i="9" s="1"/>
  <c r="W505" i="9"/>
  <c r="T505" i="9" s="1"/>
  <c r="AB505" i="9" s="1"/>
  <c r="AL482" i="4"/>
  <c r="R240" i="4"/>
  <c r="R505" i="9" l="1"/>
  <c r="AE505" i="9"/>
  <c r="AD505" i="9"/>
  <c r="O505" i="9"/>
  <c r="N505" i="9"/>
  <c r="AS505" i="9"/>
  <c r="AQ505" i="9"/>
  <c r="P505" i="9"/>
  <c r="AP505" i="9"/>
  <c r="AO505" i="9" s="1"/>
  <c r="Q505" i="9"/>
  <c r="AH505" i="9"/>
  <c r="AI505" i="9"/>
  <c r="AC505" i="9"/>
  <c r="AD240" i="4"/>
  <c r="V240" i="4"/>
  <c r="U240" i="4"/>
  <c r="AB240" i="4"/>
  <c r="AA240" i="4"/>
  <c r="M240" i="4" s="1"/>
  <c r="AC240" i="4"/>
  <c r="Q240" i="4" s="1"/>
  <c r="L240" i="4"/>
  <c r="AN482" i="4"/>
  <c r="AK483" i="4" s="1"/>
  <c r="AM482" i="4"/>
  <c r="Y505" i="9" l="1"/>
  <c r="X505" i="9"/>
  <c r="L505" i="9"/>
  <c r="AR505" i="9"/>
  <c r="AT505" i="9" s="1"/>
  <c r="AK506" i="9" s="1"/>
  <c r="AL506" i="9" s="1"/>
  <c r="AM506" i="9" s="1"/>
  <c r="M505" i="9"/>
  <c r="AE240" i="4"/>
  <c r="AL483" i="4"/>
  <c r="T240" i="4"/>
  <c r="AQ240" i="4"/>
  <c r="O240" i="4"/>
  <c r="S240" i="4"/>
  <c r="AN506" i="9" l="1"/>
  <c r="K506" i="9"/>
  <c r="Y240" i="4"/>
  <c r="Z240" i="4"/>
  <c r="AP240" i="4"/>
  <c r="AO240" i="4" s="1"/>
  <c r="AM483" i="4"/>
  <c r="P240" i="4"/>
  <c r="AS240" i="4"/>
  <c r="AT240" i="4" s="1"/>
  <c r="AN483" i="4"/>
  <c r="AK484" i="4" s="1"/>
  <c r="AR240" i="4"/>
  <c r="N240" i="4"/>
  <c r="K241" i="4" s="1"/>
  <c r="S506" i="9" l="1"/>
  <c r="R241" i="4"/>
  <c r="AN484" i="4"/>
  <c r="AK485" i="4" s="1"/>
  <c r="AA506" i="9" l="1"/>
  <c r="AF506" i="9"/>
  <c r="Z506" i="9"/>
  <c r="U506" i="9"/>
  <c r="V506" i="9"/>
  <c r="AG506" i="9" s="1"/>
  <c r="W506" i="9"/>
  <c r="T506" i="9" s="1"/>
  <c r="AB506" i="9" s="1"/>
  <c r="AD241" i="4"/>
  <c r="V241" i="4"/>
  <c r="U241" i="4"/>
  <c r="AL485" i="4"/>
  <c r="AL484" i="4"/>
  <c r="AM484" i="4"/>
  <c r="AA241" i="4"/>
  <c r="M241" i="4" s="1"/>
  <c r="AB241" i="4"/>
  <c r="AC241" i="4"/>
  <c r="Q241" i="4" s="1"/>
  <c r="L241" i="4"/>
  <c r="R506" i="9" l="1"/>
  <c r="AE506" i="9"/>
  <c r="AD506" i="9"/>
  <c r="AS506" i="9"/>
  <c r="N506" i="9"/>
  <c r="O506" i="9"/>
  <c r="P506" i="9"/>
  <c r="AC506" i="9"/>
  <c r="AI506" i="9"/>
  <c r="AH506" i="9"/>
  <c r="Q506" i="9"/>
  <c r="AE241" i="4"/>
  <c r="AQ241" i="4"/>
  <c r="T241" i="4"/>
  <c r="O241" i="4"/>
  <c r="S241" i="4"/>
  <c r="AM485" i="4"/>
  <c r="AN485" i="4"/>
  <c r="AK486" i="4" s="1"/>
  <c r="Y506" i="9" l="1"/>
  <c r="X506" i="9"/>
  <c r="AQ506" i="9"/>
  <c r="L506" i="9"/>
  <c r="M506" i="9"/>
  <c r="AR506" i="9"/>
  <c r="AP506" i="9"/>
  <c r="AO506" i="9" s="1"/>
  <c r="Y241" i="4"/>
  <c r="Z241" i="4"/>
  <c r="AP241" i="4"/>
  <c r="AO241" i="4" s="1"/>
  <c r="AL486" i="4"/>
  <c r="N241" i="4"/>
  <c r="K242" i="4" s="1"/>
  <c r="AR241" i="4"/>
  <c r="AS241" i="4"/>
  <c r="AT241" i="4" s="1"/>
  <c r="P241" i="4"/>
  <c r="AT506" i="9" l="1"/>
  <c r="AK507" i="9" s="1"/>
  <c r="K507" i="9"/>
  <c r="R242" i="4"/>
  <c r="AN486" i="4"/>
  <c r="AK487" i="4" s="1"/>
  <c r="AM486" i="4"/>
  <c r="AN507" i="9" l="1"/>
  <c r="AL507" i="9"/>
  <c r="AM507" i="9" s="1"/>
  <c r="S507" i="9"/>
  <c r="AD242" i="4"/>
  <c r="V242" i="4"/>
  <c r="U242" i="4"/>
  <c r="AA242" i="4"/>
  <c r="M242" i="4" s="1"/>
  <c r="AB242" i="4"/>
  <c r="AC242" i="4"/>
  <c r="Q242" i="4" s="1"/>
  <c r="L242" i="4"/>
  <c r="AL487" i="4"/>
  <c r="AF507" i="9" l="1"/>
  <c r="AA507" i="9"/>
  <c r="Z507" i="9"/>
  <c r="U507" i="9"/>
  <c r="V507" i="9"/>
  <c r="AG507" i="9" s="1"/>
  <c r="W507" i="9"/>
  <c r="T507" i="9" s="1"/>
  <c r="AB507" i="9" s="1"/>
  <c r="AE242" i="4"/>
  <c r="AN487" i="4"/>
  <c r="AK488" i="4" s="1"/>
  <c r="O242" i="4"/>
  <c r="S242" i="4"/>
  <c r="T242" i="4"/>
  <c r="AQ242" i="4"/>
  <c r="AM487" i="4"/>
  <c r="R507" i="9" l="1"/>
  <c r="AD507" i="9"/>
  <c r="AE507" i="9"/>
  <c r="O507" i="9"/>
  <c r="AQ507" i="9"/>
  <c r="P507" i="9"/>
  <c r="Q507" i="9"/>
  <c r="AI507" i="9"/>
  <c r="AH507" i="9"/>
  <c r="Y242" i="4"/>
  <c r="Z242" i="4"/>
  <c r="AP242" i="4"/>
  <c r="AO242" i="4" s="1"/>
  <c r="P242" i="4"/>
  <c r="AS242" i="4"/>
  <c r="AT242" i="4" s="1"/>
  <c r="N242" i="4"/>
  <c r="K243" i="4" s="1"/>
  <c r="AR242" i="4"/>
  <c r="AL488" i="4"/>
  <c r="Y507" i="9" l="1"/>
  <c r="X507" i="9"/>
  <c r="L507" i="9"/>
  <c r="N507" i="9"/>
  <c r="AS507" i="9"/>
  <c r="AC507" i="9"/>
  <c r="AR507" i="9"/>
  <c r="M507" i="9"/>
  <c r="AP507" i="9"/>
  <c r="AO507" i="9" s="1"/>
  <c r="R243" i="4"/>
  <c r="AN488" i="4"/>
  <c r="AK489" i="4" s="1"/>
  <c r="AM488" i="4"/>
  <c r="AT507" i="9" l="1"/>
  <c r="AK508" i="9" s="1"/>
  <c r="K508" i="9"/>
  <c r="AD243" i="4"/>
  <c r="V243" i="4"/>
  <c r="U243" i="4"/>
  <c r="AL489" i="4"/>
  <c r="AA243" i="4"/>
  <c r="M243" i="4" s="1"/>
  <c r="AB243" i="4"/>
  <c r="AC243" i="4"/>
  <c r="Q243" i="4" s="1"/>
  <c r="L243" i="4"/>
  <c r="AN508" i="9" l="1"/>
  <c r="AL508" i="9"/>
  <c r="AM508" i="9" s="1"/>
  <c r="S508" i="9"/>
  <c r="AE243" i="4"/>
  <c r="T243" i="4"/>
  <c r="O243" i="4"/>
  <c r="S243" i="4"/>
  <c r="AQ243" i="4"/>
  <c r="AN489" i="4"/>
  <c r="AK490" i="4" s="1"/>
  <c r="P243" i="4"/>
  <c r="AS243" i="4"/>
  <c r="AM489" i="4"/>
  <c r="AF508" i="9" l="1"/>
  <c r="AA508" i="9"/>
  <c r="Z508" i="9"/>
  <c r="U508" i="9"/>
  <c r="V508" i="9"/>
  <c r="AG508" i="9" s="1"/>
  <c r="W508" i="9"/>
  <c r="T508" i="9" s="1"/>
  <c r="AB508" i="9" s="1"/>
  <c r="Y243" i="4"/>
  <c r="Z243" i="4"/>
  <c r="AP243" i="4"/>
  <c r="AO243" i="4" s="1"/>
  <c r="AT243" i="4" s="1"/>
  <c r="AL490" i="4"/>
  <c r="N243" i="4"/>
  <c r="K244" i="4" s="1"/>
  <c r="AR243" i="4"/>
  <c r="R508" i="9" l="1"/>
  <c r="AE508" i="9"/>
  <c r="AD508" i="9"/>
  <c r="P508" i="9"/>
  <c r="AP508" i="9"/>
  <c r="AO508" i="9" s="1"/>
  <c r="O508" i="9"/>
  <c r="N508" i="9"/>
  <c r="AS508" i="9"/>
  <c r="AQ508" i="9"/>
  <c r="AH508" i="9"/>
  <c r="Q508" i="9"/>
  <c r="AI508" i="9"/>
  <c r="AN490" i="4"/>
  <c r="AK491" i="4" s="1"/>
  <c r="R244" i="4"/>
  <c r="AM490" i="4"/>
  <c r="Y508" i="9" l="1"/>
  <c r="X508" i="9"/>
  <c r="AC508" i="9"/>
  <c r="L508" i="9"/>
  <c r="M508" i="9"/>
  <c r="AR508" i="9"/>
  <c r="AT508" i="9" s="1"/>
  <c r="AK509" i="9" s="1"/>
  <c r="AD244" i="4"/>
  <c r="V244" i="4"/>
  <c r="U244" i="4"/>
  <c r="AB244" i="4"/>
  <c r="AC244" i="4"/>
  <c r="Q244" i="4" s="1"/>
  <c r="AA244" i="4"/>
  <c r="M244" i="4" s="1"/>
  <c r="L244" i="4"/>
  <c r="AL491" i="4"/>
  <c r="AL509" i="9" l="1"/>
  <c r="AM509" i="9" s="1"/>
  <c r="AN509" i="9"/>
  <c r="K509" i="9"/>
  <c r="AE244" i="4"/>
  <c r="T244" i="4"/>
  <c r="AN491" i="4"/>
  <c r="AK492" i="4" s="1"/>
  <c r="O244" i="4"/>
  <c r="S244" i="4"/>
  <c r="AS244" i="4"/>
  <c r="P244" i="4"/>
  <c r="AQ244" i="4"/>
  <c r="AM491" i="4"/>
  <c r="S509" i="9" l="1"/>
  <c r="Y244" i="4"/>
  <c r="Z244" i="4"/>
  <c r="AP244" i="4"/>
  <c r="AO244" i="4" s="1"/>
  <c r="AT244" i="4" s="1"/>
  <c r="N244" i="4"/>
  <c r="K245" i="4" s="1"/>
  <c r="AR244" i="4"/>
  <c r="AL492" i="4"/>
  <c r="AF509" i="9" l="1"/>
  <c r="AA509" i="9"/>
  <c r="Z509" i="9"/>
  <c r="U509" i="9"/>
  <c r="V509" i="9"/>
  <c r="AG509" i="9" s="1"/>
  <c r="W509" i="9"/>
  <c r="T509" i="9" s="1"/>
  <c r="AB509" i="9" s="1"/>
  <c r="AN492" i="4"/>
  <c r="AK493" i="4" s="1"/>
  <c r="R245" i="4"/>
  <c r="AM492" i="4"/>
  <c r="R509" i="9" l="1"/>
  <c r="AE509" i="9"/>
  <c r="AD509" i="9"/>
  <c r="AQ509" i="9"/>
  <c r="AS509" i="9"/>
  <c r="N509" i="9"/>
  <c r="P509" i="9"/>
  <c r="Q509" i="9"/>
  <c r="AI509" i="9"/>
  <c r="AH509" i="9"/>
  <c r="O509" i="9"/>
  <c r="AD245" i="4"/>
  <c r="V245" i="4"/>
  <c r="U245" i="4"/>
  <c r="AC245" i="4"/>
  <c r="Q245" i="4" s="1"/>
  <c r="AA245" i="4"/>
  <c r="M245" i="4" s="1"/>
  <c r="AB245" i="4"/>
  <c r="L245" i="4"/>
  <c r="AL493" i="4"/>
  <c r="Y509" i="9" l="1"/>
  <c r="X509" i="9"/>
  <c r="L509" i="9"/>
  <c r="AC509" i="9"/>
  <c r="M509" i="9"/>
  <c r="AR509" i="9"/>
  <c r="AP509" i="9"/>
  <c r="AO509" i="9" s="1"/>
  <c r="AE245" i="4"/>
  <c r="T245" i="4"/>
  <c r="AN493" i="4"/>
  <c r="AK494" i="4" s="1"/>
  <c r="O245" i="4"/>
  <c r="S245" i="4"/>
  <c r="AM493" i="4"/>
  <c r="P245" i="4"/>
  <c r="AS245" i="4"/>
  <c r="AQ245" i="4"/>
  <c r="AT509" i="9" l="1"/>
  <c r="AK510" i="9" s="1"/>
  <c r="K510" i="9"/>
  <c r="Y245" i="4"/>
  <c r="Z245" i="4"/>
  <c r="AP245" i="4"/>
  <c r="AO245" i="4" s="1"/>
  <c r="AT245" i="4" s="1"/>
  <c r="AR245" i="4"/>
  <c r="N245" i="4"/>
  <c r="K246" i="4" s="1"/>
  <c r="AL494" i="4"/>
  <c r="AL510" i="9" l="1"/>
  <c r="AM510" i="9" s="1"/>
  <c r="AN510" i="9"/>
  <c r="S510" i="9"/>
  <c r="AN494" i="4"/>
  <c r="AK495" i="4" s="1"/>
  <c r="AL495" i="4" s="1"/>
  <c r="R246" i="4"/>
  <c r="AM494" i="4"/>
  <c r="AF510" i="9" l="1"/>
  <c r="AA510" i="9"/>
  <c r="Z510" i="9"/>
  <c r="U510" i="9"/>
  <c r="V510" i="9"/>
  <c r="AG510" i="9" s="1"/>
  <c r="W510" i="9"/>
  <c r="T510" i="9" s="1"/>
  <c r="AB510" i="9" s="1"/>
  <c r="AD246" i="4"/>
  <c r="U246" i="4"/>
  <c r="V246" i="4"/>
  <c r="AM495" i="4"/>
  <c r="AN495" i="4"/>
  <c r="AK496" i="4" s="1"/>
  <c r="AL496" i="4" s="1"/>
  <c r="AA246" i="4"/>
  <c r="M246" i="4" s="1"/>
  <c r="AB246" i="4"/>
  <c r="AC246" i="4"/>
  <c r="Q246" i="4" s="1"/>
  <c r="L246" i="4"/>
  <c r="R510" i="9" l="1"/>
  <c r="AE510" i="9"/>
  <c r="AD510" i="9"/>
  <c r="P510" i="9"/>
  <c r="AH510" i="9"/>
  <c r="AI510" i="9"/>
  <c r="Q510" i="9"/>
  <c r="O510" i="9"/>
  <c r="AQ510" i="9"/>
  <c r="AE246" i="4"/>
  <c r="O246" i="4"/>
  <c r="S246" i="4"/>
  <c r="AQ246" i="4"/>
  <c r="AN496" i="4"/>
  <c r="AK497" i="4" s="1"/>
  <c r="T246" i="4"/>
  <c r="AM496" i="4"/>
  <c r="Y510" i="9" l="1"/>
  <c r="X510" i="9"/>
  <c r="L510" i="9"/>
  <c r="AR510" i="9"/>
  <c r="M510" i="9"/>
  <c r="N510" i="9"/>
  <c r="AS510" i="9"/>
  <c r="AC510" i="9"/>
  <c r="AP510" i="9"/>
  <c r="AO510" i="9" s="1"/>
  <c r="Y246" i="4"/>
  <c r="Z246" i="4"/>
  <c r="AP246" i="4"/>
  <c r="AO246" i="4" s="1"/>
  <c r="AL497" i="4"/>
  <c r="AM497" i="4"/>
  <c r="AS246" i="4"/>
  <c r="AT246" i="4" s="1"/>
  <c r="P246" i="4"/>
  <c r="N246" i="4"/>
  <c r="K247" i="4" s="1"/>
  <c r="AR246" i="4"/>
  <c r="AT510" i="9" l="1"/>
  <c r="AK511" i="9" s="1"/>
  <c r="K511" i="9"/>
  <c r="AN497" i="4"/>
  <c r="AK498" i="4" s="1"/>
  <c r="AL498" i="4" s="1"/>
  <c r="R247" i="4"/>
  <c r="AN511" i="9" l="1"/>
  <c r="AL511" i="9"/>
  <c r="AM511" i="9" s="1"/>
  <c r="S511" i="9"/>
  <c r="AD247" i="4"/>
  <c r="V247" i="4"/>
  <c r="U247" i="4"/>
  <c r="AM498" i="4"/>
  <c r="AN498" i="4"/>
  <c r="AK499" i="4" s="1"/>
  <c r="AC247" i="4"/>
  <c r="Q247" i="4" s="1"/>
  <c r="AB247" i="4"/>
  <c r="AA247" i="4"/>
  <c r="M247" i="4" s="1"/>
  <c r="L247" i="4"/>
  <c r="AF511" i="9" l="1"/>
  <c r="AA511" i="9"/>
  <c r="Z511" i="9"/>
  <c r="U511" i="9"/>
  <c r="V511" i="9"/>
  <c r="AG511" i="9" s="1"/>
  <c r="W511" i="9"/>
  <c r="T511" i="9" s="1"/>
  <c r="AB511" i="9" s="1"/>
  <c r="AE247" i="4"/>
  <c r="AQ247" i="4"/>
  <c r="O247" i="4"/>
  <c r="S247" i="4"/>
  <c r="T247" i="4"/>
  <c r="AL499" i="4"/>
  <c r="R511" i="9" l="1"/>
  <c r="AD511" i="9"/>
  <c r="AE511" i="9"/>
  <c r="P511" i="9"/>
  <c r="AS511" i="9"/>
  <c r="N511" i="9"/>
  <c r="AP511" i="9"/>
  <c r="AO511" i="9" s="1"/>
  <c r="O511" i="9"/>
  <c r="AC511" i="9"/>
  <c r="AI511" i="9"/>
  <c r="Q511" i="9"/>
  <c r="AH511" i="9"/>
  <c r="Y247" i="4"/>
  <c r="Z247" i="4"/>
  <c r="AP247" i="4"/>
  <c r="AO247" i="4" s="1"/>
  <c r="AM499" i="4"/>
  <c r="AN499" i="4"/>
  <c r="AK500" i="4" s="1"/>
  <c r="AS247" i="4"/>
  <c r="AT247" i="4" s="1"/>
  <c r="P247" i="4"/>
  <c r="N247" i="4"/>
  <c r="K248" i="4" s="1"/>
  <c r="AR247" i="4"/>
  <c r="Y511" i="9" l="1"/>
  <c r="X511" i="9"/>
  <c r="AQ511" i="9"/>
  <c r="L511" i="9"/>
  <c r="M511" i="9"/>
  <c r="AR511" i="9"/>
  <c r="AT511" i="9" s="1"/>
  <c r="AK512" i="9" s="1"/>
  <c r="AL512" i="9" s="1"/>
  <c r="AM512" i="9" s="1"/>
  <c r="R248" i="4"/>
  <c r="AL500" i="4"/>
  <c r="AN512" i="9" l="1"/>
  <c r="K512" i="9"/>
  <c r="AD248" i="4"/>
  <c r="V248" i="4"/>
  <c r="U248" i="4"/>
  <c r="AM500" i="4"/>
  <c r="AN500" i="4"/>
  <c r="AK501" i="4" s="1"/>
  <c r="AA248" i="4"/>
  <c r="M248" i="4" s="1"/>
  <c r="AB248" i="4"/>
  <c r="AC248" i="4"/>
  <c r="Q248" i="4" s="1"/>
  <c r="L248" i="4"/>
  <c r="S512" i="9" l="1"/>
  <c r="AE248" i="4"/>
  <c r="AL501" i="4"/>
  <c r="O248" i="4"/>
  <c r="S248" i="4"/>
  <c r="T248" i="4"/>
  <c r="AQ248" i="4"/>
  <c r="AF512" i="9" l="1"/>
  <c r="AA512" i="9"/>
  <c r="Z512" i="9"/>
  <c r="U512" i="9"/>
  <c r="V512" i="9"/>
  <c r="AG512" i="9" s="1"/>
  <c r="W512" i="9"/>
  <c r="T512" i="9" s="1"/>
  <c r="AB512" i="9" s="1"/>
  <c r="Y248" i="4"/>
  <c r="Z248" i="4"/>
  <c r="AP248" i="4"/>
  <c r="AO248" i="4" s="1"/>
  <c r="AM501" i="4"/>
  <c r="P248" i="4"/>
  <c r="AS248" i="4"/>
  <c r="N248" i="4"/>
  <c r="K249" i="4" s="1"/>
  <c r="AR248" i="4"/>
  <c r="AN501" i="4"/>
  <c r="AK502" i="4" s="1"/>
  <c r="R512" i="9" l="1"/>
  <c r="AD512" i="9"/>
  <c r="AE512" i="9"/>
  <c r="O512" i="9"/>
  <c r="N512" i="9"/>
  <c r="AS512" i="9"/>
  <c r="AP512" i="9"/>
  <c r="AO512" i="9" s="1"/>
  <c r="AH512" i="9"/>
  <c r="AI512" i="9"/>
  <c r="Q512" i="9"/>
  <c r="P512" i="9"/>
  <c r="AT248" i="4"/>
  <c r="AN502" i="4"/>
  <c r="AK503" i="4" s="1"/>
  <c r="R249" i="4"/>
  <c r="X512" i="9" l="1"/>
  <c r="Y512" i="9"/>
  <c r="L512" i="9"/>
  <c r="AQ512" i="9"/>
  <c r="AC512" i="9"/>
  <c r="AR512" i="9"/>
  <c r="AT512" i="9" s="1"/>
  <c r="AK513" i="9" s="1"/>
  <c r="AL513" i="9" s="1"/>
  <c r="AM513" i="9" s="1"/>
  <c r="M512" i="9"/>
  <c r="AD249" i="4"/>
  <c r="V249" i="4"/>
  <c r="U249" i="4"/>
  <c r="AL503" i="4"/>
  <c r="AN503" i="4"/>
  <c r="AK504" i="4" s="1"/>
  <c r="AC249" i="4"/>
  <c r="Q249" i="4" s="1"/>
  <c r="AA249" i="4"/>
  <c r="M249" i="4" s="1"/>
  <c r="AB249" i="4"/>
  <c r="L249" i="4"/>
  <c r="AL502" i="4"/>
  <c r="AM502" i="4"/>
  <c r="AM503" i="4" s="1"/>
  <c r="AN513" i="9" l="1"/>
  <c r="K513" i="9"/>
  <c r="AE249" i="4"/>
  <c r="AQ249" i="4"/>
  <c r="AL504" i="4"/>
  <c r="O249" i="4"/>
  <c r="S249" i="4"/>
  <c r="T249" i="4"/>
  <c r="S513" i="9" l="1"/>
  <c r="Y249" i="4"/>
  <c r="Z249" i="4"/>
  <c r="AP249" i="4"/>
  <c r="AO249" i="4" s="1"/>
  <c r="AS249" i="4"/>
  <c r="P249" i="4"/>
  <c r="AM504" i="4"/>
  <c r="AR249" i="4"/>
  <c r="N249" i="4"/>
  <c r="K250" i="4" s="1"/>
  <c r="AN504" i="4"/>
  <c r="AK505" i="4" s="1"/>
  <c r="AF513" i="9" l="1"/>
  <c r="AA513" i="9"/>
  <c r="Z513" i="9"/>
  <c r="U513" i="9"/>
  <c r="V513" i="9"/>
  <c r="AG513" i="9" s="1"/>
  <c r="W513" i="9"/>
  <c r="T513" i="9" s="1"/>
  <c r="AB513" i="9" s="1"/>
  <c r="AT249" i="4"/>
  <c r="AL505" i="4"/>
  <c r="R250" i="4"/>
  <c r="AM505" i="4"/>
  <c r="R513" i="9" l="1"/>
  <c r="AE513" i="9"/>
  <c r="AD513" i="9"/>
  <c r="AS513" i="9"/>
  <c r="N513" i="9"/>
  <c r="AC513" i="9"/>
  <c r="O513" i="9"/>
  <c r="P513" i="9"/>
  <c r="AI513" i="9"/>
  <c r="AH513" i="9"/>
  <c r="Q513" i="9"/>
  <c r="AD250" i="4"/>
  <c r="U250" i="4"/>
  <c r="V250" i="4"/>
  <c r="AN505" i="4"/>
  <c r="AK506" i="4" s="1"/>
  <c r="AL506" i="4" s="1"/>
  <c r="AC250" i="4"/>
  <c r="Q250" i="4" s="1"/>
  <c r="AA250" i="4"/>
  <c r="M250" i="4" s="1"/>
  <c r="AB250" i="4"/>
  <c r="L250" i="4"/>
  <c r="Y513" i="9" l="1"/>
  <c r="X513" i="9"/>
  <c r="AQ513" i="9"/>
  <c r="L513" i="9"/>
  <c r="M513" i="9"/>
  <c r="AR513" i="9"/>
  <c r="AP513" i="9"/>
  <c r="AO513" i="9" s="1"/>
  <c r="AE250" i="4"/>
  <c r="AQ250" i="4"/>
  <c r="AN506" i="4"/>
  <c r="AK507" i="4" s="1"/>
  <c r="O250" i="4"/>
  <c r="S250" i="4"/>
  <c r="T250" i="4"/>
  <c r="AM506" i="4"/>
  <c r="AT513" i="9" l="1"/>
  <c r="AK514" i="9" s="1"/>
  <c r="K514" i="9"/>
  <c r="Y250" i="4"/>
  <c r="Z250" i="4"/>
  <c r="AP250" i="4"/>
  <c r="AO250" i="4" s="1"/>
  <c r="AS250" i="4"/>
  <c r="P250" i="4"/>
  <c r="AR250" i="4"/>
  <c r="N250" i="4"/>
  <c r="K251" i="4" s="1"/>
  <c r="AL507" i="4"/>
  <c r="AN514" i="9" l="1"/>
  <c r="AL514" i="9"/>
  <c r="AM514" i="9" s="1"/>
  <c r="S514" i="9"/>
  <c r="AT250" i="4"/>
  <c r="AN507" i="4"/>
  <c r="AK508" i="4" s="1"/>
  <c r="R251" i="4"/>
  <c r="AM507" i="4"/>
  <c r="AF514" i="9" l="1"/>
  <c r="AA514" i="9"/>
  <c r="Z514" i="9"/>
  <c r="U514" i="9"/>
  <c r="V514" i="9"/>
  <c r="AG514" i="9" s="1"/>
  <c r="W514" i="9"/>
  <c r="T514" i="9" s="1"/>
  <c r="AB514" i="9" s="1"/>
  <c r="AD251" i="4"/>
  <c r="V251" i="4"/>
  <c r="U251" i="4"/>
  <c r="AC251" i="4"/>
  <c r="Q251" i="4" s="1"/>
  <c r="AB251" i="4"/>
  <c r="AA251" i="4"/>
  <c r="M251" i="4" s="1"/>
  <c r="T251" i="4"/>
  <c r="Y251" i="4" s="1"/>
  <c r="L251" i="4"/>
  <c r="AL508" i="4"/>
  <c r="R514" i="9" l="1"/>
  <c r="AE514" i="9"/>
  <c r="AD514" i="9"/>
  <c r="AQ514" i="9"/>
  <c r="Q514" i="9"/>
  <c r="AH514" i="9"/>
  <c r="AI514" i="9"/>
  <c r="O514" i="9"/>
  <c r="P514" i="9"/>
  <c r="Z251" i="4"/>
  <c r="AE251" i="4"/>
  <c r="P251" i="4"/>
  <c r="AS251" i="4"/>
  <c r="AN508" i="4"/>
  <c r="AK509" i="4" s="1"/>
  <c r="O251" i="4"/>
  <c r="S251" i="4"/>
  <c r="AQ251" i="4"/>
  <c r="AM508" i="4"/>
  <c r="X514" i="9" l="1"/>
  <c r="Y514" i="9"/>
  <c r="L514" i="9"/>
  <c r="N514" i="9"/>
  <c r="AS514" i="9"/>
  <c r="AC514" i="9"/>
  <c r="AR514" i="9"/>
  <c r="M514" i="9"/>
  <c r="AP514" i="9"/>
  <c r="AO514" i="9" s="1"/>
  <c r="AP251" i="4"/>
  <c r="AO251" i="4" s="1"/>
  <c r="AT251" i="4" s="1"/>
  <c r="AR251" i="4"/>
  <c r="N251" i="4"/>
  <c r="K252" i="4" s="1"/>
  <c r="AL509" i="4"/>
  <c r="AT514" i="9" l="1"/>
  <c r="AK515" i="9" s="1"/>
  <c r="K515" i="9"/>
  <c r="AN509" i="4"/>
  <c r="AK510" i="4" s="1"/>
  <c r="AM509" i="4"/>
  <c r="R252" i="4"/>
  <c r="AN515" i="9" l="1"/>
  <c r="AL515" i="9"/>
  <c r="AM515" i="9" s="1"/>
  <c r="S515" i="9"/>
  <c r="AD252" i="4"/>
  <c r="V252" i="4"/>
  <c r="U252" i="4"/>
  <c r="AB252" i="4"/>
  <c r="AA252" i="4"/>
  <c r="M252" i="4" s="1"/>
  <c r="AC252" i="4"/>
  <c r="Q252" i="4" s="1"/>
  <c r="L252" i="4"/>
  <c r="AL510" i="4"/>
  <c r="AF515" i="9" l="1"/>
  <c r="Z515" i="9"/>
  <c r="AA515" i="9"/>
  <c r="U515" i="9"/>
  <c r="V515" i="9"/>
  <c r="AG515" i="9" s="1"/>
  <c r="W515" i="9"/>
  <c r="T515" i="9" s="1"/>
  <c r="AB515" i="9" s="1"/>
  <c r="AE252" i="4"/>
  <c r="AN510" i="4"/>
  <c r="AK511" i="4" s="1"/>
  <c r="O252" i="4"/>
  <c r="S252" i="4"/>
  <c r="T252" i="4"/>
  <c r="AQ252" i="4"/>
  <c r="AM510" i="4"/>
  <c r="R515" i="9" l="1"/>
  <c r="AD515" i="9"/>
  <c r="AE515" i="9"/>
  <c r="Q515" i="9"/>
  <c r="AI515" i="9"/>
  <c r="AH515" i="9"/>
  <c r="P515" i="9"/>
  <c r="O515" i="9"/>
  <c r="AQ515" i="9"/>
  <c r="Y252" i="4"/>
  <c r="Z252" i="4"/>
  <c r="AP252" i="4"/>
  <c r="AO252" i="4" s="1"/>
  <c r="P252" i="4"/>
  <c r="AS252" i="4"/>
  <c r="AT252" i="4" s="1"/>
  <c r="AR252" i="4"/>
  <c r="N252" i="4"/>
  <c r="K253" i="4" s="1"/>
  <c r="AL511" i="4"/>
  <c r="Y515" i="9" l="1"/>
  <c r="X515" i="9"/>
  <c r="L515" i="9"/>
  <c r="M515" i="9"/>
  <c r="AR515" i="9"/>
  <c r="AP515" i="9"/>
  <c r="AO515" i="9" s="1"/>
  <c r="N515" i="9"/>
  <c r="AS515" i="9"/>
  <c r="AC515" i="9"/>
  <c r="AN511" i="4"/>
  <c r="AK512" i="4" s="1"/>
  <c r="R253" i="4"/>
  <c r="AM511" i="4"/>
  <c r="AT515" i="9" l="1"/>
  <c r="AK516" i="9"/>
  <c r="AL516" i="9" s="1"/>
  <c r="AM516" i="9" s="1"/>
  <c r="K516" i="9"/>
  <c r="AD253" i="4"/>
  <c r="V253" i="4"/>
  <c r="U253" i="4"/>
  <c r="AC253" i="4"/>
  <c r="Q253" i="4" s="1"/>
  <c r="AB253" i="4"/>
  <c r="AA253" i="4"/>
  <c r="M253" i="4" s="1"/>
  <c r="T253" i="4"/>
  <c r="Y253" i="4" s="1"/>
  <c r="L253" i="4"/>
  <c r="AL512" i="4"/>
  <c r="S516" i="9" l="1"/>
  <c r="AN516" i="9"/>
  <c r="Z253" i="4"/>
  <c r="AE253" i="4"/>
  <c r="P253" i="4"/>
  <c r="AS253" i="4"/>
  <c r="AQ253" i="4"/>
  <c r="AN512" i="4"/>
  <c r="AK513" i="4" s="1"/>
  <c r="O253" i="4"/>
  <c r="S253" i="4"/>
  <c r="AM512" i="4"/>
  <c r="AF516" i="9" l="1"/>
  <c r="AA516" i="9"/>
  <c r="Z516" i="9"/>
  <c r="U516" i="9"/>
  <c r="V516" i="9"/>
  <c r="AG516" i="9" s="1"/>
  <c r="W516" i="9"/>
  <c r="T516" i="9" s="1"/>
  <c r="AB516" i="9" s="1"/>
  <c r="AP253" i="4"/>
  <c r="AO253" i="4" s="1"/>
  <c r="AT253" i="4" s="1"/>
  <c r="AL513" i="4"/>
  <c r="AN513" i="4"/>
  <c r="AK514" i="4" s="1"/>
  <c r="AM513" i="4"/>
  <c r="N253" i="4"/>
  <c r="K254" i="4" s="1"/>
  <c r="AR253" i="4"/>
  <c r="R516" i="9" l="1"/>
  <c r="AD516" i="9"/>
  <c r="AE516" i="9"/>
  <c r="P516" i="9"/>
  <c r="AP516" i="9"/>
  <c r="AO516" i="9" s="1"/>
  <c r="Q516" i="9"/>
  <c r="AI516" i="9"/>
  <c r="AH516" i="9"/>
  <c r="O516" i="9"/>
  <c r="R254" i="4"/>
  <c r="AL514" i="4"/>
  <c r="Y516" i="9" l="1"/>
  <c r="X516" i="9"/>
  <c r="AQ516" i="9"/>
  <c r="L516" i="9"/>
  <c r="N516" i="9"/>
  <c r="AS516" i="9"/>
  <c r="AC516" i="9"/>
  <c r="M516" i="9"/>
  <c r="AR516" i="9"/>
  <c r="AT516" i="9" s="1"/>
  <c r="AD254" i="4"/>
  <c r="V254" i="4"/>
  <c r="U254" i="4"/>
  <c r="AM514" i="4"/>
  <c r="AN514" i="4"/>
  <c r="AK515" i="4" s="1"/>
  <c r="AC254" i="4"/>
  <c r="Q254" i="4" s="1"/>
  <c r="AA254" i="4"/>
  <c r="M254" i="4" s="1"/>
  <c r="AB254" i="4"/>
  <c r="L254" i="4"/>
  <c r="AK517" i="9" l="1"/>
  <c r="K517" i="9"/>
  <c r="AL517" i="9"/>
  <c r="AM517" i="9" s="1"/>
  <c r="AN517" i="9"/>
  <c r="AE254" i="4"/>
  <c r="AQ254" i="4"/>
  <c r="O254" i="4"/>
  <c r="S254" i="4"/>
  <c r="AL515" i="4"/>
  <c r="T254" i="4"/>
  <c r="S517" i="9" l="1"/>
  <c r="Y254" i="4"/>
  <c r="Z254" i="4"/>
  <c r="AP254" i="4"/>
  <c r="AO254" i="4" s="1"/>
  <c r="AM515" i="4"/>
  <c r="P254" i="4"/>
  <c r="AS254" i="4"/>
  <c r="AT254" i="4" s="1"/>
  <c r="AN515" i="4"/>
  <c r="AK516" i="4" s="1"/>
  <c r="AR254" i="4"/>
  <c r="N254" i="4"/>
  <c r="K255" i="4" s="1"/>
  <c r="AF517" i="9" l="1"/>
  <c r="Z517" i="9"/>
  <c r="AA517" i="9"/>
  <c r="U517" i="9"/>
  <c r="V517" i="9"/>
  <c r="AG517" i="9" s="1"/>
  <c r="W517" i="9"/>
  <c r="T517" i="9" s="1"/>
  <c r="AB517" i="9" s="1"/>
  <c r="R255" i="4"/>
  <c r="R517" i="9" l="1"/>
  <c r="AE517" i="9"/>
  <c r="AD517" i="9"/>
  <c r="O517" i="9"/>
  <c r="Q517" i="9"/>
  <c r="AH517" i="9"/>
  <c r="AI517" i="9"/>
  <c r="P517" i="9"/>
  <c r="AQ517" i="9"/>
  <c r="V255" i="4"/>
  <c r="AD255" i="4"/>
  <c r="U255" i="4"/>
  <c r="AL516" i="4"/>
  <c r="AM516" i="4"/>
  <c r="AN516" i="4"/>
  <c r="AK517" i="4" s="1"/>
  <c r="AC255" i="4"/>
  <c r="Q255" i="4" s="1"/>
  <c r="AB255" i="4"/>
  <c r="AA255" i="4"/>
  <c r="M255" i="4" s="1"/>
  <c r="L255" i="4"/>
  <c r="Y517" i="9" l="1"/>
  <c r="X517" i="9"/>
  <c r="L517" i="9"/>
  <c r="M517" i="9"/>
  <c r="AR517" i="9"/>
  <c r="N517" i="9"/>
  <c r="AS517" i="9"/>
  <c r="AC517" i="9"/>
  <c r="AP517" i="9"/>
  <c r="AO517" i="9" s="1"/>
  <c r="AE255" i="4"/>
  <c r="T255" i="4"/>
  <c r="AQ255" i="4"/>
  <c r="O255" i="4"/>
  <c r="S255" i="4"/>
  <c r="AL517" i="4"/>
  <c r="P255" i="4"/>
  <c r="AS255" i="4"/>
  <c r="AM517" i="4"/>
  <c r="AT517" i="9" l="1"/>
  <c r="AK518" i="9" s="1"/>
  <c r="K518" i="9"/>
  <c r="Y255" i="4"/>
  <c r="Z255" i="4"/>
  <c r="AP255" i="4"/>
  <c r="AO255" i="4" s="1"/>
  <c r="AT255" i="4" s="1"/>
  <c r="AN517" i="4"/>
  <c r="AK518" i="4" s="1"/>
  <c r="N255" i="4"/>
  <c r="K256" i="4" s="1"/>
  <c r="AR255" i="4"/>
  <c r="AL518" i="9" l="1"/>
  <c r="AM518" i="9" s="1"/>
  <c r="AN518" i="9"/>
  <c r="S518" i="9"/>
  <c r="R256" i="4"/>
  <c r="AN518" i="4"/>
  <c r="AK519" i="4" s="1"/>
  <c r="AF518" i="9" l="1"/>
  <c r="AA518" i="9"/>
  <c r="Z518" i="9"/>
  <c r="U518" i="9"/>
  <c r="V518" i="9"/>
  <c r="AG518" i="9" s="1"/>
  <c r="W518" i="9"/>
  <c r="T518" i="9" s="1"/>
  <c r="AB518" i="9" s="1"/>
  <c r="AD256" i="4"/>
  <c r="V256" i="4"/>
  <c r="U256" i="4"/>
  <c r="AL519" i="4"/>
  <c r="AN519" i="4"/>
  <c r="AK520" i="4" s="1"/>
  <c r="AL518" i="4"/>
  <c r="AM518" i="4"/>
  <c r="AM519" i="4" s="1"/>
  <c r="AB256" i="4"/>
  <c r="AC256" i="4"/>
  <c r="Q256" i="4" s="1"/>
  <c r="AA256" i="4"/>
  <c r="M256" i="4" s="1"/>
  <c r="L256" i="4"/>
  <c r="R518" i="9" l="1"/>
  <c r="AE518" i="9"/>
  <c r="AD518" i="9"/>
  <c r="AI518" i="9"/>
  <c r="Q518" i="9"/>
  <c r="AH518" i="9"/>
  <c r="O518" i="9"/>
  <c r="AS518" i="9"/>
  <c r="N518" i="9"/>
  <c r="AQ518" i="9"/>
  <c r="P518" i="9"/>
  <c r="AE256" i="4"/>
  <c r="T256" i="4"/>
  <c r="O256" i="4"/>
  <c r="S256" i="4"/>
  <c r="AL520" i="4"/>
  <c r="AQ256" i="4"/>
  <c r="X518" i="9" l="1"/>
  <c r="Y518" i="9"/>
  <c r="AC518" i="9"/>
  <c r="L518" i="9"/>
  <c r="M518" i="9"/>
  <c r="AR518" i="9"/>
  <c r="AP518" i="9"/>
  <c r="AO518" i="9" s="1"/>
  <c r="Y256" i="4"/>
  <c r="Z256" i="4"/>
  <c r="AP256" i="4"/>
  <c r="AO256" i="4" s="1"/>
  <c r="AM520" i="4"/>
  <c r="AN520" i="4"/>
  <c r="AK521" i="4" s="1"/>
  <c r="N256" i="4"/>
  <c r="K257" i="4" s="1"/>
  <c r="AR256" i="4"/>
  <c r="AS256" i="4"/>
  <c r="AT256" i="4" s="1"/>
  <c r="P256" i="4"/>
  <c r="AT518" i="9" l="1"/>
  <c r="AK519" i="9" s="1"/>
  <c r="K519" i="9"/>
  <c r="AN521" i="4"/>
  <c r="AK522" i="4" s="1"/>
  <c r="R257" i="4"/>
  <c r="AN519" i="9" l="1"/>
  <c r="AL519" i="9"/>
  <c r="AM519" i="9" s="1"/>
  <c r="S519" i="9"/>
  <c r="AD257" i="4"/>
  <c r="V257" i="4"/>
  <c r="U257" i="4"/>
  <c r="AL522" i="4"/>
  <c r="AA257" i="4"/>
  <c r="M257" i="4" s="1"/>
  <c r="AB257" i="4"/>
  <c r="AC257" i="4"/>
  <c r="Q257" i="4" s="1"/>
  <c r="L257" i="4"/>
  <c r="AL521" i="4"/>
  <c r="AM521" i="4"/>
  <c r="AM522" i="4" s="1"/>
  <c r="AF519" i="9" l="1"/>
  <c r="AA519" i="9"/>
  <c r="Z519" i="9"/>
  <c r="U519" i="9"/>
  <c r="V519" i="9"/>
  <c r="AG519" i="9" s="1"/>
  <c r="W519" i="9"/>
  <c r="T519" i="9" s="1"/>
  <c r="AB519" i="9" s="1"/>
  <c r="AE257" i="4"/>
  <c r="AN522" i="4"/>
  <c r="AK523" i="4" s="1"/>
  <c r="AL523" i="4" s="1"/>
  <c r="O257" i="4"/>
  <c r="S257" i="4"/>
  <c r="T257" i="4"/>
  <c r="AQ257" i="4"/>
  <c r="R519" i="9" l="1"/>
  <c r="AE519" i="9"/>
  <c r="AD519" i="9"/>
  <c r="Q519" i="9"/>
  <c r="AI519" i="9"/>
  <c r="AH519" i="9"/>
  <c r="O519" i="9"/>
  <c r="P519" i="9"/>
  <c r="AQ519" i="9"/>
  <c r="Y257" i="4"/>
  <c r="Z257" i="4"/>
  <c r="AP257" i="4"/>
  <c r="AO257" i="4" s="1"/>
  <c r="AN523" i="4"/>
  <c r="AK524" i="4" s="1"/>
  <c r="P257" i="4"/>
  <c r="AS257" i="4"/>
  <c r="AT257" i="4" s="1"/>
  <c r="AM523" i="4"/>
  <c r="N257" i="4"/>
  <c r="K258" i="4" s="1"/>
  <c r="AR257" i="4"/>
  <c r="Y519" i="9" l="1"/>
  <c r="X519" i="9"/>
  <c r="L519" i="9"/>
  <c r="N519" i="9"/>
  <c r="AS519" i="9"/>
  <c r="AC519" i="9"/>
  <c r="AR519" i="9"/>
  <c r="M519" i="9"/>
  <c r="AP519" i="9"/>
  <c r="AO519" i="9" s="1"/>
  <c r="R258" i="4"/>
  <c r="AL524" i="4"/>
  <c r="AT519" i="9" l="1"/>
  <c r="AK520" i="9" s="1"/>
  <c r="K520" i="9"/>
  <c r="AD258" i="4"/>
  <c r="V258" i="4"/>
  <c r="U258" i="4"/>
  <c r="AN524" i="4"/>
  <c r="AK525" i="4" s="1"/>
  <c r="AC258" i="4"/>
  <c r="Q258" i="4" s="1"/>
  <c r="AB258" i="4"/>
  <c r="AA258" i="4"/>
  <c r="M258" i="4" s="1"/>
  <c r="L258" i="4"/>
  <c r="AM524" i="4"/>
  <c r="AN520" i="9" l="1"/>
  <c r="AL520" i="9"/>
  <c r="AM520" i="9" s="1"/>
  <c r="S520" i="9"/>
  <c r="T258" i="4"/>
  <c r="Y258" i="4" s="1"/>
  <c r="Z258" i="4"/>
  <c r="AE258" i="4"/>
  <c r="P258" i="4"/>
  <c r="AS258" i="4"/>
  <c r="O258" i="4"/>
  <c r="S258" i="4"/>
  <c r="AQ258" i="4"/>
  <c r="AL525" i="4"/>
  <c r="AF520" i="9" l="1"/>
  <c r="AA520" i="9"/>
  <c r="Z520" i="9"/>
  <c r="U520" i="9"/>
  <c r="V520" i="9"/>
  <c r="AG520" i="9" s="1"/>
  <c r="W520" i="9"/>
  <c r="T520" i="9" s="1"/>
  <c r="AB520" i="9" s="1"/>
  <c r="AP258" i="4"/>
  <c r="AO258" i="4" s="1"/>
  <c r="AT258" i="4" s="1"/>
  <c r="AN525" i="4"/>
  <c r="AK526" i="4" s="1"/>
  <c r="N258" i="4"/>
  <c r="K259" i="4" s="1"/>
  <c r="AR258" i="4"/>
  <c r="AM525" i="4"/>
  <c r="R520" i="9" l="1"/>
  <c r="AD520" i="9"/>
  <c r="AE520" i="9"/>
  <c r="N520" i="9"/>
  <c r="AS520" i="9"/>
  <c r="P520" i="9"/>
  <c r="O520" i="9"/>
  <c r="AQ520" i="9"/>
  <c r="AH520" i="9"/>
  <c r="AI520" i="9"/>
  <c r="Q520" i="9"/>
  <c r="R259" i="4"/>
  <c r="AL526" i="4"/>
  <c r="Y520" i="9" l="1"/>
  <c r="X520" i="9"/>
  <c r="AC520" i="9"/>
  <c r="L520" i="9"/>
  <c r="M520" i="9"/>
  <c r="AR520" i="9"/>
  <c r="AP520" i="9"/>
  <c r="AO520" i="9" s="1"/>
  <c r="AD259" i="4"/>
  <c r="V259" i="4"/>
  <c r="U259" i="4"/>
  <c r="AN526" i="4"/>
  <c r="AK527" i="4" s="1"/>
  <c r="AM526" i="4"/>
  <c r="AA259" i="4"/>
  <c r="M259" i="4" s="1"/>
  <c r="AC259" i="4"/>
  <c r="Q259" i="4" s="1"/>
  <c r="AB259" i="4"/>
  <c r="L259" i="4"/>
  <c r="AT520" i="9" l="1"/>
  <c r="AK521" i="9" s="1"/>
  <c r="K521" i="9"/>
  <c r="AE259" i="4"/>
  <c r="AQ259" i="4"/>
  <c r="O259" i="4"/>
  <c r="S259" i="4"/>
  <c r="T259" i="4"/>
  <c r="AL527" i="4"/>
  <c r="AL521" i="9" l="1"/>
  <c r="AM521" i="9" s="1"/>
  <c r="AN521" i="9"/>
  <c r="S521" i="9"/>
  <c r="Y259" i="4"/>
  <c r="Z259" i="4"/>
  <c r="AP259" i="4"/>
  <c r="AO259" i="4" s="1"/>
  <c r="AN527" i="4"/>
  <c r="AK528" i="4" s="1"/>
  <c r="AM527" i="4"/>
  <c r="P259" i="4"/>
  <c r="AS259" i="4"/>
  <c r="AT259" i="4" s="1"/>
  <c r="AR259" i="4"/>
  <c r="N259" i="4"/>
  <c r="K260" i="4" s="1"/>
  <c r="AF521" i="9" l="1"/>
  <c r="AA521" i="9"/>
  <c r="Z521" i="9"/>
  <c r="U521" i="9"/>
  <c r="V521" i="9"/>
  <c r="AG521" i="9" s="1"/>
  <c r="W521" i="9"/>
  <c r="T521" i="9" s="1"/>
  <c r="AB521" i="9" s="1"/>
  <c r="R260" i="4"/>
  <c r="AL528" i="4"/>
  <c r="R521" i="9" l="1"/>
  <c r="AD521" i="9"/>
  <c r="AE521" i="9"/>
  <c r="AQ521" i="9"/>
  <c r="AS521" i="9"/>
  <c r="N521" i="9"/>
  <c r="P521" i="9"/>
  <c r="Q521" i="9"/>
  <c r="AI521" i="9"/>
  <c r="AH521" i="9"/>
  <c r="AC521" i="9"/>
  <c r="O521" i="9"/>
  <c r="AD260" i="4"/>
  <c r="V260" i="4"/>
  <c r="U260" i="4"/>
  <c r="AN528" i="4"/>
  <c r="AK529" i="4" s="1"/>
  <c r="AM528" i="4"/>
  <c r="AB260" i="4"/>
  <c r="AC260" i="4"/>
  <c r="Q260" i="4" s="1"/>
  <c r="AA260" i="4"/>
  <c r="M260" i="4" s="1"/>
  <c r="L260" i="4"/>
  <c r="Y521" i="9" l="1"/>
  <c r="X521" i="9"/>
  <c r="L521" i="9"/>
  <c r="M521" i="9"/>
  <c r="AR521" i="9"/>
  <c r="AP521" i="9"/>
  <c r="AO521" i="9" s="1"/>
  <c r="AE260" i="4"/>
  <c r="T260" i="4"/>
  <c r="Z260" i="4" s="1"/>
  <c r="AQ260" i="4"/>
  <c r="O260" i="4"/>
  <c r="S260" i="4"/>
  <c r="AL529" i="4"/>
  <c r="AT521" i="9" l="1"/>
  <c r="AK522" i="9" s="1"/>
  <c r="K522" i="9"/>
  <c r="P260" i="4"/>
  <c r="Y260" i="4"/>
  <c r="AS260" i="4"/>
  <c r="AP260" i="4"/>
  <c r="AO260" i="4" s="1"/>
  <c r="AR260" i="4"/>
  <c r="N260" i="4"/>
  <c r="K261" i="4" s="1"/>
  <c r="AN529" i="4"/>
  <c r="AK530" i="4" s="1"/>
  <c r="AM529" i="4"/>
  <c r="AN522" i="9" l="1"/>
  <c r="AL522" i="9"/>
  <c r="AM522" i="9" s="1"/>
  <c r="S522" i="9"/>
  <c r="AT260" i="4"/>
  <c r="AL530" i="4"/>
  <c r="R261" i="4"/>
  <c r="AF522" i="9" l="1"/>
  <c r="Z522" i="9"/>
  <c r="AA522" i="9"/>
  <c r="U522" i="9"/>
  <c r="V522" i="9"/>
  <c r="AG522" i="9" s="1"/>
  <c r="W522" i="9"/>
  <c r="T522" i="9" s="1"/>
  <c r="AB522" i="9" s="1"/>
  <c r="AD261" i="4"/>
  <c r="V261" i="4"/>
  <c r="U261" i="4"/>
  <c r="AM530" i="4"/>
  <c r="AN530" i="4"/>
  <c r="AK531" i="4" s="1"/>
  <c r="AL531" i="4" s="1"/>
  <c r="AB261" i="4"/>
  <c r="AC261" i="4"/>
  <c r="Q261" i="4" s="1"/>
  <c r="AA261" i="4"/>
  <c r="M261" i="4" s="1"/>
  <c r="L261" i="4"/>
  <c r="R522" i="9" l="1"/>
  <c r="AE522" i="9"/>
  <c r="AD522" i="9"/>
  <c r="N522" i="9"/>
  <c r="AS522" i="9"/>
  <c r="P522" i="9"/>
  <c r="AI522" i="9"/>
  <c r="Q522" i="9"/>
  <c r="AH522" i="9"/>
  <c r="AC522" i="9"/>
  <c r="O522" i="9"/>
  <c r="AQ522" i="9"/>
  <c r="AE261" i="4"/>
  <c r="AM531" i="4"/>
  <c r="AN531" i="4"/>
  <c r="AK532" i="4" s="1"/>
  <c r="O261" i="4"/>
  <c r="S261" i="4"/>
  <c r="T261" i="4"/>
  <c r="AQ261" i="4"/>
  <c r="Y522" i="9" l="1"/>
  <c r="X522" i="9"/>
  <c r="L522" i="9"/>
  <c r="AR522" i="9"/>
  <c r="M522" i="9"/>
  <c r="AP522" i="9"/>
  <c r="AO522" i="9" s="1"/>
  <c r="Y261" i="4"/>
  <c r="Z261" i="4"/>
  <c r="AP261" i="4"/>
  <c r="AO261" i="4" s="1"/>
  <c r="P261" i="4"/>
  <c r="AS261" i="4"/>
  <c r="AT261" i="4" s="1"/>
  <c r="AR261" i="4"/>
  <c r="N261" i="4"/>
  <c r="K262" i="4" s="1"/>
  <c r="AL532" i="4"/>
  <c r="AT522" i="9" l="1"/>
  <c r="AK523" i="9" s="1"/>
  <c r="K523" i="9"/>
  <c r="AM532" i="4"/>
  <c r="AN532" i="4"/>
  <c r="AK533" i="4" s="1"/>
  <c r="R262" i="4"/>
  <c r="AN523" i="9" l="1"/>
  <c r="AL523" i="9"/>
  <c r="AM523" i="9" s="1"/>
  <c r="S523" i="9"/>
  <c r="AD262" i="4"/>
  <c r="U262" i="4"/>
  <c r="V262" i="4"/>
  <c r="AL533" i="4"/>
  <c r="AN533" i="4"/>
  <c r="AK534" i="4" s="1"/>
  <c r="AC262" i="4"/>
  <c r="Q262" i="4" s="1"/>
  <c r="AA262" i="4"/>
  <c r="M262" i="4" s="1"/>
  <c r="AB262" i="4"/>
  <c r="L262" i="4"/>
  <c r="AM533" i="4"/>
  <c r="AF523" i="9" l="1"/>
  <c r="AA523" i="9"/>
  <c r="Z523" i="9"/>
  <c r="U523" i="9"/>
  <c r="V523" i="9"/>
  <c r="AG523" i="9" s="1"/>
  <c r="W523" i="9"/>
  <c r="T523" i="9" s="1"/>
  <c r="AB523" i="9" s="1"/>
  <c r="AE262" i="4"/>
  <c r="AQ262" i="4"/>
  <c r="T262" i="4"/>
  <c r="AL534" i="4"/>
  <c r="O262" i="4"/>
  <c r="S262" i="4"/>
  <c r="R523" i="9" l="1"/>
  <c r="AD523" i="9"/>
  <c r="AE523" i="9"/>
  <c r="Q523" i="9"/>
  <c r="AI523" i="9"/>
  <c r="AH523" i="9"/>
  <c r="P523" i="9"/>
  <c r="O523" i="9"/>
  <c r="AQ523" i="9"/>
  <c r="Y262" i="4"/>
  <c r="Z262" i="4"/>
  <c r="AP262" i="4"/>
  <c r="AO262" i="4" s="1"/>
  <c r="AR262" i="4"/>
  <c r="N262" i="4"/>
  <c r="K263" i="4" s="1"/>
  <c r="AN534" i="4"/>
  <c r="AK535" i="4" s="1"/>
  <c r="P262" i="4"/>
  <c r="AS262" i="4"/>
  <c r="AT262" i="4" s="1"/>
  <c r="AM534" i="4"/>
  <c r="Y523" i="9" l="1"/>
  <c r="X523" i="9"/>
  <c r="L523" i="9"/>
  <c r="AR523" i="9"/>
  <c r="M523" i="9"/>
  <c r="AP523" i="9"/>
  <c r="AO523" i="9" s="1"/>
  <c r="N523" i="9"/>
  <c r="AS523" i="9"/>
  <c r="AC523" i="9"/>
  <c r="AL535" i="4"/>
  <c r="R263" i="4"/>
  <c r="AT523" i="9" l="1"/>
  <c r="AK524" i="9"/>
  <c r="AL524" i="9" s="1"/>
  <c r="AM524" i="9" s="1"/>
  <c r="K524" i="9"/>
  <c r="AD263" i="4"/>
  <c r="V263" i="4"/>
  <c r="U263" i="4"/>
  <c r="AM535" i="4"/>
  <c r="AN535" i="4"/>
  <c r="AK536" i="4" s="1"/>
  <c r="AL536" i="4" s="1"/>
  <c r="AC263" i="4"/>
  <c r="Q263" i="4" s="1"/>
  <c r="AB263" i="4"/>
  <c r="AA263" i="4"/>
  <c r="M263" i="4" s="1"/>
  <c r="L263" i="4"/>
  <c r="AN524" i="9" l="1"/>
  <c r="S524" i="9"/>
  <c r="AE263" i="4"/>
  <c r="T263" i="4"/>
  <c r="AN536" i="4"/>
  <c r="AK537" i="4" s="1"/>
  <c r="AM536" i="4"/>
  <c r="O263" i="4"/>
  <c r="S263" i="4"/>
  <c r="P263" i="4"/>
  <c r="AS263" i="4"/>
  <c r="AQ263" i="4"/>
  <c r="AF524" i="9" l="1"/>
  <c r="AA524" i="9"/>
  <c r="Z524" i="9"/>
  <c r="U524" i="9"/>
  <c r="V524" i="9"/>
  <c r="AG524" i="9" s="1"/>
  <c r="W524" i="9"/>
  <c r="T524" i="9" s="1"/>
  <c r="AB524" i="9" s="1"/>
  <c r="Y263" i="4"/>
  <c r="Z263" i="4"/>
  <c r="AP263" i="4"/>
  <c r="AO263" i="4" s="1"/>
  <c r="AT263" i="4" s="1"/>
  <c r="N263" i="4"/>
  <c r="K264" i="4" s="1"/>
  <c r="AR263" i="4"/>
  <c r="AL537" i="4"/>
  <c r="R524" i="9" l="1"/>
  <c r="AE524" i="9"/>
  <c r="AD524" i="9"/>
  <c r="N524" i="9"/>
  <c r="AS524" i="9"/>
  <c r="AC524" i="9"/>
  <c r="O524" i="9"/>
  <c r="P524" i="9"/>
  <c r="AP524" i="9"/>
  <c r="AO524" i="9" s="1"/>
  <c r="Q524" i="9"/>
  <c r="AH524" i="9"/>
  <c r="AI524" i="9"/>
  <c r="AQ524" i="9"/>
  <c r="AN537" i="4"/>
  <c r="AK538" i="4" s="1"/>
  <c r="R264" i="4"/>
  <c r="AM537" i="4"/>
  <c r="Y524" i="9" l="1"/>
  <c r="X524" i="9"/>
  <c r="L524" i="9"/>
  <c r="M524" i="9"/>
  <c r="AR524" i="9"/>
  <c r="AT524" i="9" s="1"/>
  <c r="AK525" i="9" s="1"/>
  <c r="AD264" i="4"/>
  <c r="V264" i="4"/>
  <c r="U264" i="4"/>
  <c r="AC264" i="4"/>
  <c r="Q264" i="4" s="1"/>
  <c r="AA264" i="4"/>
  <c r="M264" i="4" s="1"/>
  <c r="AB264" i="4"/>
  <c r="L264" i="4"/>
  <c r="AL538" i="4"/>
  <c r="AL525" i="9" l="1"/>
  <c r="AM525" i="9" s="1"/>
  <c r="AN525" i="9"/>
  <c r="K525" i="9"/>
  <c r="T264" i="4"/>
  <c r="AE264" i="4"/>
  <c r="P264" i="4"/>
  <c r="AS264" i="4"/>
  <c r="AQ264" i="4"/>
  <c r="AN538" i="4"/>
  <c r="AK539" i="4" s="1"/>
  <c r="O264" i="4"/>
  <c r="S264" i="4"/>
  <c r="AM538" i="4"/>
  <c r="S525" i="9" l="1"/>
  <c r="Y264" i="4"/>
  <c r="Z264" i="4"/>
  <c r="AP264" i="4"/>
  <c r="AO264" i="4" s="1"/>
  <c r="AT264" i="4" s="1"/>
  <c r="AL539" i="4"/>
  <c r="N264" i="4"/>
  <c r="K265" i="4" s="1"/>
  <c r="AR264" i="4"/>
  <c r="AF525" i="9" l="1"/>
  <c r="AA525" i="9"/>
  <c r="Z525" i="9"/>
  <c r="U525" i="9"/>
  <c r="V525" i="9"/>
  <c r="AG525" i="9" s="1"/>
  <c r="W525" i="9"/>
  <c r="T525" i="9" s="1"/>
  <c r="AB525" i="9" s="1"/>
  <c r="R265" i="4"/>
  <c r="AN539" i="4"/>
  <c r="AK540" i="4" s="1"/>
  <c r="AM539" i="4"/>
  <c r="R525" i="9" l="1"/>
  <c r="AD525" i="9"/>
  <c r="AE525" i="9"/>
  <c r="O525" i="9"/>
  <c r="AQ525" i="9"/>
  <c r="AI525" i="9"/>
  <c r="AH525" i="9"/>
  <c r="Q525" i="9"/>
  <c r="P525" i="9"/>
  <c r="AS525" i="9"/>
  <c r="N525" i="9"/>
  <c r="AD265" i="4"/>
  <c r="V265" i="4"/>
  <c r="U265" i="4"/>
  <c r="AL540" i="4"/>
  <c r="AC265" i="4"/>
  <c r="Q265" i="4" s="1"/>
  <c r="AB265" i="4"/>
  <c r="AA265" i="4"/>
  <c r="M265" i="4" s="1"/>
  <c r="L265" i="4"/>
  <c r="Y525" i="9" l="1"/>
  <c r="X525" i="9"/>
  <c r="L525" i="9"/>
  <c r="AC525" i="9"/>
  <c r="M525" i="9"/>
  <c r="AR525" i="9"/>
  <c r="AP525" i="9"/>
  <c r="AO525" i="9" s="1"/>
  <c r="AE265" i="4"/>
  <c r="T265" i="4"/>
  <c r="Z265" i="4" s="1"/>
  <c r="AN540" i="4"/>
  <c r="AK541" i="4" s="1"/>
  <c r="O265" i="4"/>
  <c r="S265" i="4"/>
  <c r="AQ265" i="4"/>
  <c r="AM540" i="4"/>
  <c r="AT525" i="9" l="1"/>
  <c r="AK526" i="9" s="1"/>
  <c r="K526" i="9"/>
  <c r="P265" i="4"/>
  <c r="AS265" i="4"/>
  <c r="Y265" i="4"/>
  <c r="AP265" i="4"/>
  <c r="AO265" i="4" s="1"/>
  <c r="N265" i="4"/>
  <c r="K266" i="4" s="1"/>
  <c r="AR265" i="4"/>
  <c r="AL541" i="4"/>
  <c r="AL526" i="9" l="1"/>
  <c r="AM526" i="9" s="1"/>
  <c r="AN526" i="9"/>
  <c r="S526" i="9"/>
  <c r="AT265" i="4"/>
  <c r="AN541" i="4"/>
  <c r="AK542" i="4" s="1"/>
  <c r="R266" i="4"/>
  <c r="AM541" i="4"/>
  <c r="AF526" i="9" l="1"/>
  <c r="AA526" i="9"/>
  <c r="Z526" i="9"/>
  <c r="U526" i="9"/>
  <c r="V526" i="9"/>
  <c r="AG526" i="9" s="1"/>
  <c r="W526" i="9"/>
  <c r="T526" i="9" s="1"/>
  <c r="AB526" i="9" s="1"/>
  <c r="AD266" i="4"/>
  <c r="U266" i="4"/>
  <c r="V266" i="4"/>
  <c r="AC266" i="4"/>
  <c r="Q266" i="4" s="1"/>
  <c r="AB266" i="4"/>
  <c r="AA266" i="4"/>
  <c r="M266" i="4" s="1"/>
  <c r="L266" i="4"/>
  <c r="AL542" i="4"/>
  <c r="R526" i="9" l="1"/>
  <c r="AE526" i="9"/>
  <c r="AD526" i="9"/>
  <c r="O526" i="9"/>
  <c r="N526" i="9"/>
  <c r="AS526" i="9"/>
  <c r="AQ526" i="9"/>
  <c r="AC526" i="9"/>
  <c r="AI526" i="9"/>
  <c r="AH526" i="9"/>
  <c r="Q526" i="9"/>
  <c r="P526" i="9"/>
  <c r="T266" i="4"/>
  <c r="AE266" i="4"/>
  <c r="AN542" i="4"/>
  <c r="AK543" i="4" s="1"/>
  <c r="P266" i="4"/>
  <c r="AS266" i="4"/>
  <c r="AM542" i="4"/>
  <c r="O266" i="4"/>
  <c r="S266" i="4"/>
  <c r="AQ266" i="4"/>
  <c r="Y526" i="9" l="1"/>
  <c r="X526" i="9"/>
  <c r="L526" i="9"/>
  <c r="AR526" i="9"/>
  <c r="M526" i="9"/>
  <c r="AP526" i="9"/>
  <c r="AO526" i="9" s="1"/>
  <c r="Y266" i="4"/>
  <c r="Z266" i="4"/>
  <c r="AP266" i="4"/>
  <c r="AO266" i="4" s="1"/>
  <c r="AT266" i="4" s="1"/>
  <c r="N266" i="4"/>
  <c r="K267" i="4" s="1"/>
  <c r="AR266" i="4"/>
  <c r="AL543" i="4"/>
  <c r="AT526" i="9" l="1"/>
  <c r="AK527" i="9" s="1"/>
  <c r="K527" i="9"/>
  <c r="AN543" i="4"/>
  <c r="AK544" i="4" s="1"/>
  <c r="AM543" i="4"/>
  <c r="R267" i="4"/>
  <c r="AN527" i="9" l="1"/>
  <c r="AL527" i="9"/>
  <c r="AM527" i="9" s="1"/>
  <c r="S527" i="9"/>
  <c r="AD267" i="4"/>
  <c r="V267" i="4"/>
  <c r="U267" i="4"/>
  <c r="AA267" i="4"/>
  <c r="M267" i="4" s="1"/>
  <c r="AB267" i="4"/>
  <c r="AC267" i="4"/>
  <c r="Q267" i="4" s="1"/>
  <c r="L267" i="4"/>
  <c r="AL544" i="4"/>
  <c r="Z527" i="9" l="1"/>
  <c r="AA527" i="9"/>
  <c r="AF527" i="9"/>
  <c r="U527" i="9"/>
  <c r="V527" i="9"/>
  <c r="AG527" i="9" s="1"/>
  <c r="W527" i="9"/>
  <c r="T527" i="9" s="1"/>
  <c r="AB527" i="9" s="1"/>
  <c r="AQ267" i="4"/>
  <c r="AE267" i="4"/>
  <c r="AN544" i="4"/>
  <c r="AK545" i="4" s="1"/>
  <c r="AM544" i="4"/>
  <c r="O267" i="4"/>
  <c r="S267" i="4"/>
  <c r="T267" i="4"/>
  <c r="R527" i="9" l="1"/>
  <c r="AD527" i="9"/>
  <c r="AE527" i="9"/>
  <c r="N527" i="9"/>
  <c r="AS527" i="9"/>
  <c r="O527" i="9"/>
  <c r="AQ527" i="9"/>
  <c r="P527" i="9"/>
  <c r="AH527" i="9"/>
  <c r="AI527" i="9"/>
  <c r="Q527" i="9"/>
  <c r="Y267" i="4"/>
  <c r="Z267" i="4"/>
  <c r="AP267" i="4"/>
  <c r="AO267" i="4" s="1"/>
  <c r="P267" i="4"/>
  <c r="AS267" i="4"/>
  <c r="AT267" i="4" s="1"/>
  <c r="N267" i="4"/>
  <c r="K268" i="4" s="1"/>
  <c r="AR267" i="4"/>
  <c r="AL545" i="4"/>
  <c r="Y527" i="9" l="1"/>
  <c r="X527" i="9"/>
  <c r="L527" i="9"/>
  <c r="AC527" i="9"/>
  <c r="M527" i="9"/>
  <c r="AR527" i="9"/>
  <c r="AP527" i="9"/>
  <c r="AO527" i="9" s="1"/>
  <c r="AN545" i="4"/>
  <c r="AK546" i="4" s="1"/>
  <c r="AM545" i="4"/>
  <c r="R268" i="4"/>
  <c r="AT527" i="9" l="1"/>
  <c r="AK528" i="9"/>
  <c r="AL528" i="9" s="1"/>
  <c r="AM528" i="9" s="1"/>
  <c r="K528" i="9"/>
  <c r="AD268" i="4"/>
  <c r="V268" i="4"/>
  <c r="U268" i="4"/>
  <c r="AB268" i="4"/>
  <c r="AA268" i="4"/>
  <c r="M268" i="4" s="1"/>
  <c r="AC268" i="4"/>
  <c r="Q268" i="4" s="1"/>
  <c r="L268" i="4"/>
  <c r="AL546" i="4"/>
  <c r="AN528" i="9" l="1"/>
  <c r="S528" i="9"/>
  <c r="AE268" i="4"/>
  <c r="AN546" i="4"/>
  <c r="AK547" i="4" s="1"/>
  <c r="T268" i="4"/>
  <c r="AQ268" i="4"/>
  <c r="O268" i="4"/>
  <c r="S268" i="4"/>
  <c r="AM546" i="4"/>
  <c r="AF528" i="9" l="1"/>
  <c r="AA528" i="9"/>
  <c r="Z528" i="9"/>
  <c r="U528" i="9"/>
  <c r="V528" i="9"/>
  <c r="AG528" i="9" s="1"/>
  <c r="W528" i="9"/>
  <c r="T528" i="9" s="1"/>
  <c r="AB528" i="9" s="1"/>
  <c r="Y268" i="4"/>
  <c r="Z268" i="4"/>
  <c r="AP268" i="4"/>
  <c r="AO268" i="4" s="1"/>
  <c r="N268" i="4"/>
  <c r="K269" i="4" s="1"/>
  <c r="AR268" i="4"/>
  <c r="AS268" i="4"/>
  <c r="P268" i="4"/>
  <c r="AL547" i="4"/>
  <c r="R528" i="9" l="1"/>
  <c r="AE528" i="9"/>
  <c r="AD528" i="9"/>
  <c r="AQ528" i="9"/>
  <c r="O528" i="9"/>
  <c r="AS528" i="9"/>
  <c r="N528" i="9"/>
  <c r="P528" i="9"/>
  <c r="AP528" i="9"/>
  <c r="AO528" i="9" s="1"/>
  <c r="AC528" i="9"/>
  <c r="Q528" i="9"/>
  <c r="AH528" i="9"/>
  <c r="AI528" i="9"/>
  <c r="AT268" i="4"/>
  <c r="AN547" i="4"/>
  <c r="AK548" i="4" s="1"/>
  <c r="R269" i="4"/>
  <c r="AM547" i="4"/>
  <c r="Y528" i="9" l="1"/>
  <c r="X528" i="9"/>
  <c r="L528" i="9"/>
  <c r="M528" i="9"/>
  <c r="AR528" i="9"/>
  <c r="AT528" i="9" s="1"/>
  <c r="AK529" i="9" s="1"/>
  <c r="AD269" i="4"/>
  <c r="V269" i="4"/>
  <c r="U269" i="4"/>
  <c r="AA269" i="4"/>
  <c r="M269" i="4" s="1"/>
  <c r="AC269" i="4"/>
  <c r="Q269" i="4" s="1"/>
  <c r="AB269" i="4"/>
  <c r="L269" i="4"/>
  <c r="AL548" i="4"/>
  <c r="AL529" i="9" l="1"/>
  <c r="AM529" i="9" s="1"/>
  <c r="AN529" i="9"/>
  <c r="K529" i="9"/>
  <c r="AE269" i="4"/>
  <c r="AQ269" i="4"/>
  <c r="T269" i="4"/>
  <c r="AN548" i="4"/>
  <c r="AK549" i="4" s="1"/>
  <c r="O269" i="4"/>
  <c r="S269" i="4"/>
  <c r="AM548" i="4"/>
  <c r="S529" i="9" l="1"/>
  <c r="Y269" i="4"/>
  <c r="Z269" i="4"/>
  <c r="AS269" i="4"/>
  <c r="P269" i="4"/>
  <c r="AP269" i="4"/>
  <c r="AO269" i="4" s="1"/>
  <c r="AT269" i="4" s="1"/>
  <c r="N269" i="4"/>
  <c r="K270" i="4" s="1"/>
  <c r="AR269" i="4"/>
  <c r="AL549" i="4"/>
  <c r="AF529" i="9" l="1"/>
  <c r="Z529" i="9"/>
  <c r="AA529" i="9"/>
  <c r="U529" i="9"/>
  <c r="V529" i="9"/>
  <c r="AG529" i="9" s="1"/>
  <c r="W529" i="9"/>
  <c r="T529" i="9" s="1"/>
  <c r="AB529" i="9" s="1"/>
  <c r="AN549" i="4"/>
  <c r="AK550" i="4" s="1"/>
  <c r="R270" i="4"/>
  <c r="AM549" i="4"/>
  <c r="R529" i="9" l="1"/>
  <c r="AE529" i="9"/>
  <c r="AD529" i="9"/>
  <c r="N529" i="9"/>
  <c r="AS529" i="9"/>
  <c r="O529" i="9"/>
  <c r="Q529" i="9"/>
  <c r="AI529" i="9"/>
  <c r="AH529" i="9"/>
  <c r="P529" i="9"/>
  <c r="AD270" i="4"/>
  <c r="V270" i="4"/>
  <c r="U270" i="4"/>
  <c r="AB270" i="4"/>
  <c r="AC270" i="4"/>
  <c r="Q270" i="4" s="1"/>
  <c r="AA270" i="4"/>
  <c r="M270" i="4" s="1"/>
  <c r="L270" i="4"/>
  <c r="AL550" i="4"/>
  <c r="Y529" i="9" l="1"/>
  <c r="X529" i="9"/>
  <c r="L529" i="9"/>
  <c r="AQ529" i="9"/>
  <c r="AC529" i="9"/>
  <c r="AR529" i="9"/>
  <c r="M529" i="9"/>
  <c r="AP529" i="9"/>
  <c r="AO529" i="9" s="1"/>
  <c r="AE270" i="4"/>
  <c r="T270" i="4"/>
  <c r="AN550" i="4"/>
  <c r="AK551" i="4" s="1"/>
  <c r="AM550" i="4"/>
  <c r="P270" i="4"/>
  <c r="AS270" i="4"/>
  <c r="AQ270" i="4"/>
  <c r="O270" i="4"/>
  <c r="S270" i="4"/>
  <c r="AT529" i="9" l="1"/>
  <c r="AK530" i="9" s="1"/>
  <c r="K530" i="9"/>
  <c r="Y270" i="4"/>
  <c r="Z270" i="4"/>
  <c r="AP270" i="4"/>
  <c r="AO270" i="4" s="1"/>
  <c r="AT270" i="4" s="1"/>
  <c r="AR270" i="4"/>
  <c r="N270" i="4"/>
  <c r="K271" i="4" s="1"/>
  <c r="AL551" i="4"/>
  <c r="AN530" i="9" l="1"/>
  <c r="AL530" i="9"/>
  <c r="AM530" i="9" s="1"/>
  <c r="S530" i="9"/>
  <c r="AM551" i="4"/>
  <c r="AN551" i="4"/>
  <c r="AK552" i="4" s="1"/>
  <c r="R271" i="4"/>
  <c r="AF530" i="9" l="1"/>
  <c r="Z530" i="9"/>
  <c r="AA530" i="9"/>
  <c r="U530" i="9"/>
  <c r="V530" i="9"/>
  <c r="AG530" i="9" s="1"/>
  <c r="W530" i="9"/>
  <c r="T530" i="9" s="1"/>
  <c r="AB530" i="9" s="1"/>
  <c r="V271" i="4"/>
  <c r="AD271" i="4"/>
  <c r="U271" i="4"/>
  <c r="AL552" i="4"/>
  <c r="AA271" i="4"/>
  <c r="M271" i="4" s="1"/>
  <c r="AB271" i="4"/>
  <c r="AQ271" i="4"/>
  <c r="AC271" i="4"/>
  <c r="Q271" i="4" s="1"/>
  <c r="L271" i="4"/>
  <c r="AM552" i="4"/>
  <c r="R530" i="9" l="1"/>
  <c r="AE530" i="9"/>
  <c r="AD530" i="9"/>
  <c r="AH530" i="9"/>
  <c r="Q530" i="9"/>
  <c r="AI530" i="9"/>
  <c r="P530" i="9"/>
  <c r="O530" i="9"/>
  <c r="AQ530" i="9"/>
  <c r="AE271" i="4"/>
  <c r="AN552" i="4"/>
  <c r="AK553" i="4" s="1"/>
  <c r="AL553" i="4" s="1"/>
  <c r="T271" i="4"/>
  <c r="O271" i="4"/>
  <c r="S271" i="4"/>
  <c r="Y530" i="9" l="1"/>
  <c r="X530" i="9"/>
  <c r="L530" i="9"/>
  <c r="M530" i="9"/>
  <c r="AR530" i="9"/>
  <c r="AP530" i="9"/>
  <c r="AO530" i="9" s="1"/>
  <c r="N530" i="9"/>
  <c r="AS530" i="9"/>
  <c r="AC530" i="9"/>
  <c r="Y271" i="4"/>
  <c r="Z271" i="4"/>
  <c r="AP271" i="4"/>
  <c r="AO271" i="4" s="1"/>
  <c r="AM553" i="4"/>
  <c r="AN553" i="4"/>
  <c r="AK554" i="4" s="1"/>
  <c r="N271" i="4"/>
  <c r="K272" i="4" s="1"/>
  <c r="AR271" i="4"/>
  <c r="P271" i="4"/>
  <c r="AS271" i="4"/>
  <c r="AT530" i="9" l="1"/>
  <c r="AK531" i="9"/>
  <c r="AL531" i="9" s="1"/>
  <c r="AM531" i="9" s="1"/>
  <c r="K531" i="9"/>
  <c r="AT271" i="4"/>
  <c r="R272" i="4"/>
  <c r="AL554" i="4"/>
  <c r="AN531" i="9" l="1"/>
  <c r="S531" i="9"/>
  <c r="AD272" i="4"/>
  <c r="V272" i="4"/>
  <c r="U272" i="4"/>
  <c r="AM554" i="4"/>
  <c r="AN554" i="4"/>
  <c r="AK555" i="4" s="1"/>
  <c r="AA272" i="4"/>
  <c r="M272" i="4" s="1"/>
  <c r="AC272" i="4"/>
  <c r="Q272" i="4" s="1"/>
  <c r="AB272" i="4"/>
  <c r="L272" i="4"/>
  <c r="AF531" i="9" l="1"/>
  <c r="Z531" i="9"/>
  <c r="AA531" i="9"/>
  <c r="U531" i="9"/>
  <c r="V531" i="9"/>
  <c r="AG531" i="9" s="1"/>
  <c r="W531" i="9"/>
  <c r="T531" i="9" s="1"/>
  <c r="AB531" i="9" s="1"/>
  <c r="AE272" i="4"/>
  <c r="AQ272" i="4"/>
  <c r="O272" i="4"/>
  <c r="S272" i="4"/>
  <c r="T272" i="4"/>
  <c r="AL555" i="4"/>
  <c r="R531" i="9" l="1"/>
  <c r="AE531" i="9"/>
  <c r="AD531" i="9"/>
  <c r="P531" i="9"/>
  <c r="AP531" i="9"/>
  <c r="AO531" i="9" s="1"/>
  <c r="O531" i="9"/>
  <c r="AQ531" i="9"/>
  <c r="AH531" i="9"/>
  <c r="AI531" i="9"/>
  <c r="Q531" i="9"/>
  <c r="Y272" i="4"/>
  <c r="Z272" i="4"/>
  <c r="AP272" i="4"/>
  <c r="AO272" i="4" s="1"/>
  <c r="AN555" i="4"/>
  <c r="AK556" i="4" s="1"/>
  <c r="P272" i="4"/>
  <c r="AS272" i="4"/>
  <c r="AT272" i="4" s="1"/>
  <c r="N272" i="4"/>
  <c r="K273" i="4" s="1"/>
  <c r="AR272" i="4"/>
  <c r="AM555" i="4"/>
  <c r="X531" i="9" l="1"/>
  <c r="Y531" i="9"/>
  <c r="L531" i="9"/>
  <c r="N531" i="9"/>
  <c r="AS531" i="9"/>
  <c r="AC531" i="9"/>
  <c r="M531" i="9"/>
  <c r="AR531" i="9"/>
  <c r="AT531" i="9" s="1"/>
  <c r="R273" i="4"/>
  <c r="AL556" i="4"/>
  <c r="AK532" i="9" l="1"/>
  <c r="AL532" i="9"/>
  <c r="AM532" i="9" s="1"/>
  <c r="AN532" i="9"/>
  <c r="K532" i="9"/>
  <c r="AD273" i="4"/>
  <c r="V273" i="4"/>
  <c r="U273" i="4"/>
  <c r="AN556" i="4"/>
  <c r="AK557" i="4" s="1"/>
  <c r="AA273" i="4"/>
  <c r="M273" i="4" s="1"/>
  <c r="AB273" i="4"/>
  <c r="AC273" i="4"/>
  <c r="Q273" i="4" s="1"/>
  <c r="L273" i="4"/>
  <c r="AM556" i="4"/>
  <c r="S532" i="9" l="1"/>
  <c r="AE273" i="4"/>
  <c r="O273" i="4"/>
  <c r="S273" i="4"/>
  <c r="AQ273" i="4"/>
  <c r="T273" i="4"/>
  <c r="AL557" i="4"/>
  <c r="AF532" i="9" l="1"/>
  <c r="AA532" i="9"/>
  <c r="Z532" i="9"/>
  <c r="U532" i="9"/>
  <c r="V532" i="9"/>
  <c r="AG532" i="9" s="1"/>
  <c r="W532" i="9"/>
  <c r="T532" i="9" s="1"/>
  <c r="AB532" i="9" s="1"/>
  <c r="Y273" i="4"/>
  <c r="Z273" i="4"/>
  <c r="AP273" i="4"/>
  <c r="AO273" i="4" s="1"/>
  <c r="AN557" i="4"/>
  <c r="AK558" i="4" s="1"/>
  <c r="AS273" i="4"/>
  <c r="AT273" i="4" s="1"/>
  <c r="P273" i="4"/>
  <c r="AM557" i="4"/>
  <c r="N273" i="4"/>
  <c r="K274" i="4" s="1"/>
  <c r="AR273" i="4"/>
  <c r="R532" i="9" l="1"/>
  <c r="AE532" i="9"/>
  <c r="AD532" i="9"/>
  <c r="O532" i="9"/>
  <c r="P532" i="9"/>
  <c r="AQ532" i="9"/>
  <c r="AS532" i="9"/>
  <c r="N532" i="9"/>
  <c r="AH532" i="9"/>
  <c r="AI532" i="9"/>
  <c r="Q532" i="9"/>
  <c r="R274" i="4"/>
  <c r="AL558" i="4"/>
  <c r="X532" i="9" l="1"/>
  <c r="Y532" i="9"/>
  <c r="AC532" i="9"/>
  <c r="L532" i="9"/>
  <c r="M532" i="9"/>
  <c r="AR532" i="9"/>
  <c r="AP532" i="9"/>
  <c r="AO532" i="9" s="1"/>
  <c r="AD274" i="4"/>
  <c r="V274" i="4"/>
  <c r="U274" i="4"/>
  <c r="AN558" i="4"/>
  <c r="AM558" i="4"/>
  <c r="AA274" i="4"/>
  <c r="M274" i="4" s="1"/>
  <c r="AB274" i="4"/>
  <c r="AC274" i="4"/>
  <c r="Q274" i="4" s="1"/>
  <c r="L274" i="4"/>
  <c r="AT532" i="9" l="1"/>
  <c r="AK533" i="9" s="1"/>
  <c r="K533" i="9"/>
  <c r="AE274" i="4"/>
  <c r="AK559" i="4"/>
  <c r="AL559" i="4" s="1"/>
  <c r="T274" i="4"/>
  <c r="AQ274" i="4"/>
  <c r="AN559" i="4"/>
  <c r="AK560" i="4" s="1"/>
  <c r="AL560" i="4" s="1"/>
  <c r="O274" i="4"/>
  <c r="S274" i="4"/>
  <c r="AN533" i="9" l="1"/>
  <c r="AL533" i="9"/>
  <c r="AM533" i="9" s="1"/>
  <c r="S533" i="9"/>
  <c r="Y274" i="4"/>
  <c r="Z274" i="4"/>
  <c r="AP274" i="4"/>
  <c r="AO274" i="4" s="1"/>
  <c r="AM559" i="4"/>
  <c r="AM560" i="4" s="1"/>
  <c r="AS274" i="4"/>
  <c r="AT274" i="4" s="1"/>
  <c r="P274" i="4"/>
  <c r="AN560" i="4"/>
  <c r="AK561" i="4" s="1"/>
  <c r="N274" i="4"/>
  <c r="K275" i="4" s="1"/>
  <c r="AR274" i="4"/>
  <c r="AF533" i="9" l="1"/>
  <c r="AA533" i="9"/>
  <c r="Z533" i="9"/>
  <c r="U533" i="9"/>
  <c r="V533" i="9"/>
  <c r="AG533" i="9" s="1"/>
  <c r="W533" i="9"/>
  <c r="T533" i="9" s="1"/>
  <c r="AB533" i="9" s="1"/>
  <c r="R275" i="4"/>
  <c r="AL561" i="4"/>
  <c r="R533" i="9" l="1"/>
  <c r="AD533" i="9"/>
  <c r="AE533" i="9"/>
  <c r="AS533" i="9"/>
  <c r="N533" i="9"/>
  <c r="Q533" i="9"/>
  <c r="AH533" i="9"/>
  <c r="AI533" i="9"/>
  <c r="O533" i="9"/>
  <c r="AQ533" i="9"/>
  <c r="P533" i="9"/>
  <c r="AD275" i="4"/>
  <c r="V275" i="4"/>
  <c r="U275" i="4"/>
  <c r="AN561" i="4"/>
  <c r="AK562" i="4" s="1"/>
  <c r="AM561" i="4"/>
  <c r="AC275" i="4"/>
  <c r="Q275" i="4" s="1"/>
  <c r="AB275" i="4"/>
  <c r="AA275" i="4"/>
  <c r="M275" i="4" s="1"/>
  <c r="L275" i="4"/>
  <c r="Y533" i="9" l="1"/>
  <c r="X533" i="9"/>
  <c r="L533" i="9"/>
  <c r="AC533" i="9"/>
  <c r="AR533" i="9"/>
  <c r="M533" i="9"/>
  <c r="AP533" i="9"/>
  <c r="AO533" i="9" s="1"/>
  <c r="AE275" i="4"/>
  <c r="T275" i="4"/>
  <c r="O275" i="4"/>
  <c r="S275" i="4"/>
  <c r="P275" i="4"/>
  <c r="AS275" i="4"/>
  <c r="AQ275" i="4"/>
  <c r="AL562" i="4"/>
  <c r="AT533" i="9" l="1"/>
  <c r="AK534" i="9" s="1"/>
  <c r="K534" i="9"/>
  <c r="Y275" i="4"/>
  <c r="Z275" i="4"/>
  <c r="AP275" i="4"/>
  <c r="AO275" i="4" s="1"/>
  <c r="AT275" i="4" s="1"/>
  <c r="AN562" i="4"/>
  <c r="AK563" i="4" s="1"/>
  <c r="AM562" i="4"/>
  <c r="AR275" i="4"/>
  <c r="N275" i="4"/>
  <c r="K276" i="4" s="1"/>
  <c r="AN534" i="9" l="1"/>
  <c r="AL534" i="9"/>
  <c r="AM534" i="9" s="1"/>
  <c r="S534" i="9"/>
  <c r="R276" i="4"/>
  <c r="AL563" i="4"/>
  <c r="AF534" i="9" l="1"/>
  <c r="AA534" i="9"/>
  <c r="Z534" i="9"/>
  <c r="U534" i="9"/>
  <c r="V534" i="9"/>
  <c r="AG534" i="9" s="1"/>
  <c r="W534" i="9"/>
  <c r="T534" i="9" s="1"/>
  <c r="AB534" i="9" s="1"/>
  <c r="V276" i="4"/>
  <c r="U276" i="4"/>
  <c r="AD276" i="4"/>
  <c r="AN563" i="4"/>
  <c r="AK564" i="4" s="1"/>
  <c r="AM563" i="4"/>
  <c r="AC276" i="4"/>
  <c r="Q276" i="4" s="1"/>
  <c r="AB276" i="4"/>
  <c r="AA276" i="4"/>
  <c r="M276" i="4" s="1"/>
  <c r="L276" i="4"/>
  <c r="R534" i="9" l="1"/>
  <c r="AD534" i="9"/>
  <c r="AE534" i="9"/>
  <c r="AS534" i="9"/>
  <c r="N534" i="9"/>
  <c r="AC534" i="9"/>
  <c r="P534" i="9"/>
  <c r="AH534" i="9"/>
  <c r="Q534" i="9"/>
  <c r="AI534" i="9"/>
  <c r="O534" i="9"/>
  <c r="AQ534" i="9"/>
  <c r="AE276" i="4"/>
  <c r="T276" i="4"/>
  <c r="Z276" i="4" s="1"/>
  <c r="AQ276" i="4"/>
  <c r="O276" i="4"/>
  <c r="S276" i="4"/>
  <c r="AL564" i="4"/>
  <c r="Y534" i="9" l="1"/>
  <c r="X534" i="9"/>
  <c r="L534" i="9"/>
  <c r="AR534" i="9"/>
  <c r="M534" i="9"/>
  <c r="AP534" i="9"/>
  <c r="AO534" i="9" s="1"/>
  <c r="AS276" i="4"/>
  <c r="Y276" i="4"/>
  <c r="P276" i="4"/>
  <c r="AP276" i="4"/>
  <c r="AO276" i="4" s="1"/>
  <c r="AN564" i="4"/>
  <c r="AK565" i="4" s="1"/>
  <c r="AM564" i="4"/>
  <c r="N276" i="4"/>
  <c r="K277" i="4" s="1"/>
  <c r="AR276" i="4"/>
  <c r="AT534" i="9" l="1"/>
  <c r="AK535" i="9" s="1"/>
  <c r="K535" i="9"/>
  <c r="AT276" i="4"/>
  <c r="R277" i="4"/>
  <c r="AL565" i="4"/>
  <c r="AN535" i="9" l="1"/>
  <c r="AL535" i="9"/>
  <c r="AM535" i="9" s="1"/>
  <c r="S535" i="9"/>
  <c r="AD277" i="4"/>
  <c r="V277" i="4"/>
  <c r="U277" i="4"/>
  <c r="AN565" i="4"/>
  <c r="AK566" i="4" s="1"/>
  <c r="AM565" i="4"/>
  <c r="AC277" i="4"/>
  <c r="Q277" i="4" s="1"/>
  <c r="AA277" i="4"/>
  <c r="M277" i="4" s="1"/>
  <c r="AB277" i="4"/>
  <c r="L277" i="4"/>
  <c r="AF535" i="9" l="1"/>
  <c r="AA535" i="9"/>
  <c r="Z535" i="9"/>
  <c r="U535" i="9"/>
  <c r="V535" i="9"/>
  <c r="AG535" i="9" s="1"/>
  <c r="W535" i="9"/>
  <c r="T535" i="9" s="1"/>
  <c r="AB535" i="9" s="1"/>
  <c r="T277" i="4"/>
  <c r="AE277" i="4"/>
  <c r="P277" i="4"/>
  <c r="AS277" i="4"/>
  <c r="O277" i="4"/>
  <c r="S277" i="4"/>
  <c r="AQ277" i="4"/>
  <c r="AL566" i="4"/>
  <c r="R535" i="9" l="1"/>
  <c r="AD535" i="9"/>
  <c r="AE535" i="9"/>
  <c r="P535" i="9"/>
  <c r="O535" i="9"/>
  <c r="AQ535" i="9"/>
  <c r="N535" i="9"/>
  <c r="AS535" i="9"/>
  <c r="Q535" i="9"/>
  <c r="AI535" i="9"/>
  <c r="AH535" i="9"/>
  <c r="AP535" i="9"/>
  <c r="AO535" i="9" s="1"/>
  <c r="Y277" i="4"/>
  <c r="Z277" i="4"/>
  <c r="AP277" i="4"/>
  <c r="AO277" i="4" s="1"/>
  <c r="AT277" i="4" s="1"/>
  <c r="N277" i="4"/>
  <c r="K278" i="4" s="1"/>
  <c r="AR277" i="4"/>
  <c r="AN566" i="4"/>
  <c r="AK567" i="4" s="1"/>
  <c r="AM566" i="4"/>
  <c r="Y535" i="9" l="1"/>
  <c r="X535" i="9"/>
  <c r="L535" i="9"/>
  <c r="AC535" i="9"/>
  <c r="M535" i="9"/>
  <c r="AR535" i="9"/>
  <c r="AT535" i="9" s="1"/>
  <c r="AK536" i="9" s="1"/>
  <c r="R278" i="4"/>
  <c r="AL567" i="4"/>
  <c r="AL536" i="9" l="1"/>
  <c r="AM536" i="9" s="1"/>
  <c r="AN536" i="9"/>
  <c r="K536" i="9"/>
  <c r="AD278" i="4"/>
  <c r="U278" i="4"/>
  <c r="V278" i="4"/>
  <c r="AN567" i="4"/>
  <c r="AK568" i="4" s="1"/>
  <c r="AM567" i="4"/>
  <c r="AB278" i="4"/>
  <c r="AA278" i="4"/>
  <c r="M278" i="4" s="1"/>
  <c r="AC278" i="4"/>
  <c r="Q278" i="4" s="1"/>
  <c r="L278" i="4"/>
  <c r="S536" i="9" l="1"/>
  <c r="AE278" i="4"/>
  <c r="T278" i="4"/>
  <c r="O278" i="4"/>
  <c r="S278" i="4"/>
  <c r="AQ278" i="4"/>
  <c r="AL568" i="4"/>
  <c r="AF536" i="9" l="1"/>
  <c r="AA536" i="9"/>
  <c r="Z536" i="9"/>
  <c r="U536" i="9"/>
  <c r="V536" i="9"/>
  <c r="AG536" i="9" s="1"/>
  <c r="W536" i="9"/>
  <c r="T536" i="9" s="1"/>
  <c r="AB536" i="9" s="1"/>
  <c r="Y278" i="4"/>
  <c r="Z278" i="4"/>
  <c r="AP278" i="4"/>
  <c r="AO278" i="4" s="1"/>
  <c r="AN568" i="4"/>
  <c r="AK569" i="4" s="1"/>
  <c r="N278" i="4"/>
  <c r="K279" i="4" s="1"/>
  <c r="AR278" i="4"/>
  <c r="P278" i="4"/>
  <c r="AS278" i="4"/>
  <c r="AT278" i="4" s="1"/>
  <c r="AM568" i="4"/>
  <c r="R536" i="9" l="1"/>
  <c r="AE536" i="9"/>
  <c r="AD536" i="9"/>
  <c r="P536" i="9"/>
  <c r="Q536" i="9"/>
  <c r="AH536" i="9"/>
  <c r="AI536" i="9"/>
  <c r="O536" i="9"/>
  <c r="R279" i="4"/>
  <c r="AL569" i="4"/>
  <c r="Y536" i="9" l="1"/>
  <c r="X536" i="9"/>
  <c r="L536" i="9"/>
  <c r="AQ536" i="9"/>
  <c r="AR536" i="9"/>
  <c r="M536" i="9"/>
  <c r="AP536" i="9"/>
  <c r="AO536" i="9" s="1"/>
  <c r="N536" i="9"/>
  <c r="AS536" i="9"/>
  <c r="AC536" i="9"/>
  <c r="AD279" i="4"/>
  <c r="V279" i="4"/>
  <c r="U279" i="4"/>
  <c r="AN569" i="4"/>
  <c r="AB279" i="4"/>
  <c r="AA279" i="4"/>
  <c r="M279" i="4" s="1"/>
  <c r="AC279" i="4"/>
  <c r="Q279" i="4" s="1"/>
  <c r="L279" i="4"/>
  <c r="AM569" i="4"/>
  <c r="AT536" i="9" l="1"/>
  <c r="AK537" i="9"/>
  <c r="AL537" i="9" s="1"/>
  <c r="AM537" i="9" s="1"/>
  <c r="K537" i="9"/>
  <c r="AE279" i="4"/>
  <c r="AK570" i="4"/>
  <c r="AL570" i="4" s="1"/>
  <c r="T279" i="4"/>
  <c r="O279" i="4"/>
  <c r="S279" i="4"/>
  <c r="AQ279" i="4"/>
  <c r="AN537" i="9" l="1"/>
  <c r="S537" i="9"/>
  <c r="Y279" i="4"/>
  <c r="Z279" i="4"/>
  <c r="AP279" i="4"/>
  <c r="AO279" i="4" s="1"/>
  <c r="AN570" i="4"/>
  <c r="AK571" i="4" s="1"/>
  <c r="AL571" i="4" s="1"/>
  <c r="AM570" i="4"/>
  <c r="N279" i="4"/>
  <c r="K280" i="4" s="1"/>
  <c r="AR279" i="4"/>
  <c r="P279" i="4"/>
  <c r="AS279" i="4"/>
  <c r="AT279" i="4" s="1"/>
  <c r="AF537" i="9" l="1"/>
  <c r="Z537" i="9"/>
  <c r="AA537" i="9"/>
  <c r="U537" i="9"/>
  <c r="V537" i="9"/>
  <c r="AG537" i="9" s="1"/>
  <c r="W537" i="9"/>
  <c r="T537" i="9" s="1"/>
  <c r="AB537" i="9" s="1"/>
  <c r="AM571" i="4"/>
  <c r="AN571" i="4"/>
  <c r="AK572" i="4" s="1"/>
  <c r="AL572" i="4" s="1"/>
  <c r="R280" i="4"/>
  <c r="R537" i="9" l="1"/>
  <c r="AE537" i="9"/>
  <c r="AD537" i="9"/>
  <c r="AS537" i="9"/>
  <c r="N537" i="9"/>
  <c r="O537" i="9"/>
  <c r="AP537" i="9"/>
  <c r="AO537" i="9" s="1"/>
  <c r="AI537" i="9"/>
  <c r="AH537" i="9"/>
  <c r="Q537" i="9"/>
  <c r="P537" i="9"/>
  <c r="AC537" i="9"/>
  <c r="AQ537" i="9"/>
  <c r="AD280" i="4"/>
  <c r="V280" i="4"/>
  <c r="U280" i="4"/>
  <c r="AN572" i="4"/>
  <c r="AK573" i="4" s="1"/>
  <c r="AA280" i="4"/>
  <c r="M280" i="4" s="1"/>
  <c r="AB280" i="4"/>
  <c r="AC280" i="4"/>
  <c r="Q280" i="4" s="1"/>
  <c r="L280" i="4"/>
  <c r="AM572" i="4"/>
  <c r="Y537" i="9" l="1"/>
  <c r="X537" i="9"/>
  <c r="L537" i="9"/>
  <c r="M537" i="9"/>
  <c r="AR537" i="9"/>
  <c r="AT537" i="9" s="1"/>
  <c r="AK538" i="9" s="1"/>
  <c r="AQ280" i="4"/>
  <c r="AE280" i="4"/>
  <c r="T280" i="4"/>
  <c r="O280" i="4"/>
  <c r="S280" i="4"/>
  <c r="AL573" i="4"/>
  <c r="K538" i="9" l="1"/>
  <c r="AL538" i="9"/>
  <c r="AM538" i="9" s="1"/>
  <c r="AN538" i="9"/>
  <c r="Y280" i="4"/>
  <c r="Z280" i="4"/>
  <c r="AP280" i="4"/>
  <c r="AO280" i="4" s="1"/>
  <c r="AN573" i="4"/>
  <c r="AK574" i="4" s="1"/>
  <c r="P280" i="4"/>
  <c r="AS280" i="4"/>
  <c r="AT280" i="4" s="1"/>
  <c r="N280" i="4"/>
  <c r="K281" i="4" s="1"/>
  <c r="AR280" i="4"/>
  <c r="AM573" i="4"/>
  <c r="S538" i="9" l="1"/>
  <c r="R281" i="4"/>
  <c r="AL574" i="4"/>
  <c r="AF538" i="9" l="1"/>
  <c r="AA538" i="9"/>
  <c r="Z538" i="9"/>
  <c r="U538" i="9"/>
  <c r="V538" i="9"/>
  <c r="AG538" i="9" s="1"/>
  <c r="W538" i="9"/>
  <c r="T538" i="9" s="1"/>
  <c r="AB538" i="9" s="1"/>
  <c r="AD281" i="4"/>
  <c r="V281" i="4"/>
  <c r="U281" i="4"/>
  <c r="AN574" i="4"/>
  <c r="AK575" i="4" s="1"/>
  <c r="AB281" i="4"/>
  <c r="AC281" i="4"/>
  <c r="Q281" i="4" s="1"/>
  <c r="AA281" i="4"/>
  <c r="M281" i="4" s="1"/>
  <c r="L281" i="4"/>
  <c r="AM574" i="4"/>
  <c r="R538" i="9" l="1"/>
  <c r="AE538" i="9"/>
  <c r="AD538" i="9"/>
  <c r="O538" i="9"/>
  <c r="AQ538" i="9"/>
  <c r="P538" i="9"/>
  <c r="N538" i="9"/>
  <c r="AS538" i="9"/>
  <c r="AI538" i="9"/>
  <c r="AH538" i="9"/>
  <c r="Q538" i="9"/>
  <c r="AE281" i="4"/>
  <c r="T281" i="4"/>
  <c r="AQ281" i="4"/>
  <c r="P281" i="4"/>
  <c r="AS281" i="4"/>
  <c r="O281" i="4"/>
  <c r="S281" i="4"/>
  <c r="AL575" i="4"/>
  <c r="Y538" i="9" l="1"/>
  <c r="X538" i="9"/>
  <c r="L538" i="9"/>
  <c r="AC538" i="9"/>
  <c r="M538" i="9"/>
  <c r="AR538" i="9"/>
  <c r="AP538" i="9"/>
  <c r="AO538" i="9" s="1"/>
  <c r="Y281" i="4"/>
  <c r="Z281" i="4"/>
  <c r="AP281" i="4"/>
  <c r="AO281" i="4" s="1"/>
  <c r="AT281" i="4" s="1"/>
  <c r="AN575" i="4"/>
  <c r="AK576" i="4" s="1"/>
  <c r="N281" i="4"/>
  <c r="K282" i="4" s="1"/>
  <c r="AR281" i="4"/>
  <c r="AM575" i="4"/>
  <c r="AT538" i="9" l="1"/>
  <c r="AK539" i="9"/>
  <c r="AL539" i="9" s="1"/>
  <c r="AM539" i="9" s="1"/>
  <c r="K539" i="9"/>
  <c r="R282" i="4"/>
  <c r="AL576" i="4"/>
  <c r="AN539" i="9" l="1"/>
  <c r="S539" i="9"/>
  <c r="AD282" i="4"/>
  <c r="V282" i="4"/>
  <c r="U282" i="4"/>
  <c r="AN576" i="4"/>
  <c r="AK577" i="4" s="1"/>
  <c r="AM576" i="4"/>
  <c r="AC282" i="4"/>
  <c r="Q282" i="4" s="1"/>
  <c r="AB282" i="4"/>
  <c r="AA282" i="4"/>
  <c r="M282" i="4" s="1"/>
  <c r="L282" i="4"/>
  <c r="AF539" i="9" l="1"/>
  <c r="Z539" i="9"/>
  <c r="AA539" i="9"/>
  <c r="U539" i="9"/>
  <c r="V539" i="9"/>
  <c r="AG539" i="9" s="1"/>
  <c r="W539" i="9"/>
  <c r="T539" i="9" s="1"/>
  <c r="AB539" i="9" s="1"/>
  <c r="AE282" i="4"/>
  <c r="T282" i="4"/>
  <c r="AQ282" i="4"/>
  <c r="O282" i="4"/>
  <c r="S282" i="4"/>
  <c r="P282" i="4"/>
  <c r="AS282" i="4"/>
  <c r="AL577" i="4"/>
  <c r="R539" i="9" l="1"/>
  <c r="AD539" i="9"/>
  <c r="AE539" i="9"/>
  <c r="N539" i="9"/>
  <c r="AS539" i="9"/>
  <c r="AC539" i="9"/>
  <c r="P539" i="9"/>
  <c r="O539" i="9"/>
  <c r="AQ539" i="9"/>
  <c r="AH539" i="9"/>
  <c r="AI539" i="9"/>
  <c r="Q539" i="9"/>
  <c r="Y282" i="4"/>
  <c r="Z282" i="4"/>
  <c r="AP282" i="4"/>
  <c r="AO282" i="4" s="1"/>
  <c r="AT282" i="4" s="1"/>
  <c r="AN577" i="4"/>
  <c r="AK578" i="4" s="1"/>
  <c r="AM577" i="4"/>
  <c r="N282" i="4"/>
  <c r="K283" i="4" s="1"/>
  <c r="AR282" i="4"/>
  <c r="Y539" i="9" l="1"/>
  <c r="X539" i="9"/>
  <c r="L539" i="9"/>
  <c r="M539" i="9"/>
  <c r="AR539" i="9"/>
  <c r="AP539" i="9"/>
  <c r="AO539" i="9" s="1"/>
  <c r="R283" i="4"/>
  <c r="AL578" i="4"/>
  <c r="AT539" i="9" l="1"/>
  <c r="AK540" i="9" s="1"/>
  <c r="K540" i="9"/>
  <c r="AD283" i="4"/>
  <c r="V283" i="4"/>
  <c r="U283" i="4"/>
  <c r="AN578" i="4"/>
  <c r="AK579" i="4" s="1"/>
  <c r="AA283" i="4"/>
  <c r="M283" i="4" s="1"/>
  <c r="AC283" i="4"/>
  <c r="Q283" i="4" s="1"/>
  <c r="AB283" i="4"/>
  <c r="L283" i="4"/>
  <c r="AM578" i="4"/>
  <c r="AN540" i="9" l="1"/>
  <c r="AL540" i="9"/>
  <c r="AM540" i="9" s="1"/>
  <c r="S540" i="9"/>
  <c r="AQ283" i="4"/>
  <c r="AE283" i="4"/>
  <c r="O283" i="4"/>
  <c r="S283" i="4"/>
  <c r="T283" i="4"/>
  <c r="AL579" i="4"/>
  <c r="AF540" i="9" l="1"/>
  <c r="AA540" i="9"/>
  <c r="Z540" i="9"/>
  <c r="U540" i="9"/>
  <c r="V540" i="9"/>
  <c r="AG540" i="9" s="1"/>
  <c r="W540" i="9"/>
  <c r="T540" i="9" s="1"/>
  <c r="AB540" i="9" s="1"/>
  <c r="Y283" i="4"/>
  <c r="Z283" i="4"/>
  <c r="AP283" i="4"/>
  <c r="AO283" i="4" s="1"/>
  <c r="AN579" i="4"/>
  <c r="AK580" i="4" s="1"/>
  <c r="P283" i="4"/>
  <c r="AS283" i="4"/>
  <c r="AT283" i="4" s="1"/>
  <c r="AM579" i="4"/>
  <c r="AR283" i="4"/>
  <c r="N283" i="4"/>
  <c r="K284" i="4" s="1"/>
  <c r="R540" i="9" l="1"/>
  <c r="AD540" i="9"/>
  <c r="AE540" i="9"/>
  <c r="AS540" i="9"/>
  <c r="N540" i="9"/>
  <c r="AC540" i="9"/>
  <c r="O540" i="9"/>
  <c r="Q540" i="9"/>
  <c r="AI540" i="9"/>
  <c r="AH540" i="9"/>
  <c r="P540" i="9"/>
  <c r="R284" i="4"/>
  <c r="AL580" i="4"/>
  <c r="Y540" i="9" l="1"/>
  <c r="X540" i="9"/>
  <c r="L540" i="9"/>
  <c r="AQ540" i="9"/>
  <c r="M540" i="9"/>
  <c r="AR540" i="9"/>
  <c r="AP540" i="9"/>
  <c r="AO540" i="9" s="1"/>
  <c r="AD284" i="4"/>
  <c r="V284" i="4"/>
  <c r="U284" i="4"/>
  <c r="AN580" i="4"/>
  <c r="AK581" i="4" s="1"/>
  <c r="AM580" i="4"/>
  <c r="AA284" i="4"/>
  <c r="M284" i="4" s="1"/>
  <c r="AB284" i="4"/>
  <c r="AC284" i="4"/>
  <c r="Q284" i="4" s="1"/>
  <c r="L284" i="4"/>
  <c r="AT540" i="9" l="1"/>
  <c r="AK541" i="9" s="1"/>
  <c r="K541" i="9"/>
  <c r="AE284" i="4"/>
  <c r="AQ284" i="4"/>
  <c r="O284" i="4"/>
  <c r="S284" i="4"/>
  <c r="T284" i="4"/>
  <c r="AL581" i="4"/>
  <c r="AN541" i="9" l="1"/>
  <c r="AL541" i="9"/>
  <c r="AM541" i="9" s="1"/>
  <c r="S541" i="9"/>
  <c r="Y284" i="4"/>
  <c r="Z284" i="4"/>
  <c r="AP284" i="4"/>
  <c r="AO284" i="4" s="1"/>
  <c r="AN581" i="4"/>
  <c r="AK582" i="4" s="1"/>
  <c r="AM581" i="4"/>
  <c r="P284" i="4"/>
  <c r="AS284" i="4"/>
  <c r="N284" i="4"/>
  <c r="K285" i="4" s="1"/>
  <c r="AR284" i="4"/>
  <c r="AF541" i="9" l="1"/>
  <c r="Z541" i="9"/>
  <c r="AA541" i="9"/>
  <c r="U541" i="9"/>
  <c r="V541" i="9"/>
  <c r="AG541" i="9" s="1"/>
  <c r="W541" i="9"/>
  <c r="T541" i="9" s="1"/>
  <c r="AB541" i="9" s="1"/>
  <c r="AT284" i="4"/>
  <c r="R285" i="4"/>
  <c r="AL582" i="4"/>
  <c r="R541" i="9" l="1"/>
  <c r="AE541" i="9"/>
  <c r="AD541" i="9"/>
  <c r="O541" i="9"/>
  <c r="P541" i="9"/>
  <c r="AS541" i="9"/>
  <c r="N541" i="9"/>
  <c r="AP541" i="9"/>
  <c r="AO541" i="9" s="1"/>
  <c r="AQ541" i="9"/>
  <c r="Q541" i="9"/>
  <c r="AI541" i="9"/>
  <c r="AH541" i="9"/>
  <c r="AD285" i="4"/>
  <c r="V285" i="4"/>
  <c r="U285" i="4"/>
  <c r="AN582" i="4"/>
  <c r="AK583" i="4" s="1"/>
  <c r="AM582" i="4"/>
  <c r="AA285" i="4"/>
  <c r="M285" i="4" s="1"/>
  <c r="AC285" i="4"/>
  <c r="Q285" i="4" s="1"/>
  <c r="AB285" i="4"/>
  <c r="L285" i="4"/>
  <c r="X541" i="9" l="1"/>
  <c r="Y541" i="9"/>
  <c r="L541" i="9"/>
  <c r="AC541" i="9"/>
  <c r="AR541" i="9"/>
  <c r="AT541" i="9" s="1"/>
  <c r="AK542" i="9" s="1"/>
  <c r="AL542" i="9" s="1"/>
  <c r="AM542" i="9" s="1"/>
  <c r="M541" i="9"/>
  <c r="AE285" i="4"/>
  <c r="AQ285" i="4"/>
  <c r="O285" i="4"/>
  <c r="S285" i="4"/>
  <c r="T285" i="4"/>
  <c r="AL583" i="4"/>
  <c r="AN542" i="9" l="1"/>
  <c r="K542" i="9"/>
  <c r="Y285" i="4"/>
  <c r="Z285" i="4"/>
  <c r="AP285" i="4"/>
  <c r="AO285" i="4" s="1"/>
  <c r="AN583" i="4"/>
  <c r="AK584" i="4" s="1"/>
  <c r="AS285" i="4"/>
  <c r="AT285" i="4" s="1"/>
  <c r="P285" i="4"/>
  <c r="N285" i="4"/>
  <c r="K286" i="4" s="1"/>
  <c r="AR285" i="4"/>
  <c r="AM583" i="4"/>
  <c r="S542" i="9" l="1"/>
  <c r="R286" i="4"/>
  <c r="AL584" i="4"/>
  <c r="AF542" i="9" l="1"/>
  <c r="AA542" i="9"/>
  <c r="Z542" i="9"/>
  <c r="U542" i="9"/>
  <c r="V542" i="9"/>
  <c r="AG542" i="9" s="1"/>
  <c r="W542" i="9"/>
  <c r="T542" i="9" s="1"/>
  <c r="AB542" i="9" s="1"/>
  <c r="AD286" i="4"/>
  <c r="U286" i="4"/>
  <c r="V286" i="4"/>
  <c r="AN584" i="4"/>
  <c r="AK585" i="4" s="1"/>
  <c r="AC286" i="4"/>
  <c r="Q286" i="4" s="1"/>
  <c r="AB286" i="4"/>
  <c r="AA286" i="4"/>
  <c r="M286" i="4" s="1"/>
  <c r="L286" i="4"/>
  <c r="AM584" i="4"/>
  <c r="R542" i="9" l="1"/>
  <c r="AE542" i="9"/>
  <c r="AD542" i="9"/>
  <c r="P542" i="9"/>
  <c r="AI542" i="9"/>
  <c r="Q542" i="9"/>
  <c r="AH542" i="9"/>
  <c r="AP542" i="9"/>
  <c r="AO542" i="9" s="1"/>
  <c r="O542" i="9"/>
  <c r="AQ542" i="9"/>
  <c r="AE286" i="4"/>
  <c r="T286" i="4"/>
  <c r="O286" i="4"/>
  <c r="S286" i="4"/>
  <c r="AS286" i="4"/>
  <c r="P286" i="4"/>
  <c r="AQ286" i="4"/>
  <c r="AL585" i="4"/>
  <c r="Y542" i="9" l="1"/>
  <c r="X542" i="9"/>
  <c r="L542" i="9"/>
  <c r="N542" i="9"/>
  <c r="AS542" i="9"/>
  <c r="AC542" i="9"/>
  <c r="M542" i="9"/>
  <c r="AR542" i="9"/>
  <c r="AT542" i="9" s="1"/>
  <c r="Y286" i="4"/>
  <c r="Z286" i="4"/>
  <c r="AP286" i="4"/>
  <c r="AO286" i="4" s="1"/>
  <c r="AT286" i="4" s="1"/>
  <c r="AM585" i="4"/>
  <c r="AN585" i="4"/>
  <c r="AK586" i="4" s="1"/>
  <c r="N286" i="4"/>
  <c r="K287" i="4" s="1"/>
  <c r="AR286" i="4"/>
  <c r="AK543" i="9" l="1"/>
  <c r="K543" i="9"/>
  <c r="AL543" i="9"/>
  <c r="AM543" i="9" s="1"/>
  <c r="AN543" i="9"/>
  <c r="AL586" i="4"/>
  <c r="R287" i="4"/>
  <c r="AM586" i="4"/>
  <c r="S543" i="9" l="1"/>
  <c r="V287" i="4"/>
  <c r="AD287" i="4"/>
  <c r="U287" i="4"/>
  <c r="AN586" i="4"/>
  <c r="AK587" i="4" s="1"/>
  <c r="AL587" i="4" s="1"/>
  <c r="AB287" i="4"/>
  <c r="AA287" i="4"/>
  <c r="M287" i="4" s="1"/>
  <c r="AC287" i="4"/>
  <c r="Q287" i="4" s="1"/>
  <c r="L287" i="4"/>
  <c r="AF543" i="9" l="1"/>
  <c r="AA543" i="9"/>
  <c r="Z543" i="9"/>
  <c r="U543" i="9"/>
  <c r="V543" i="9"/>
  <c r="AG543" i="9" s="1"/>
  <c r="W543" i="9"/>
  <c r="T543" i="9" s="1"/>
  <c r="AB543" i="9" s="1"/>
  <c r="AE287" i="4"/>
  <c r="AQ287" i="4"/>
  <c r="T287" i="4"/>
  <c r="O287" i="4"/>
  <c r="S287" i="4"/>
  <c r="AN587" i="4"/>
  <c r="AK588" i="4" s="1"/>
  <c r="AM587" i="4"/>
  <c r="R543" i="9" l="1"/>
  <c r="AD543" i="9"/>
  <c r="AE543" i="9"/>
  <c r="AQ543" i="9"/>
  <c r="P543" i="9"/>
  <c r="AP543" i="9"/>
  <c r="AO543" i="9" s="1"/>
  <c r="AH543" i="9"/>
  <c r="AI543" i="9"/>
  <c r="Q543" i="9"/>
  <c r="O543" i="9"/>
  <c r="Y287" i="4"/>
  <c r="Z287" i="4"/>
  <c r="AP287" i="4"/>
  <c r="AO287" i="4" s="1"/>
  <c r="AL588" i="4"/>
  <c r="AN588" i="4"/>
  <c r="AK589" i="4" s="1"/>
  <c r="AR287" i="4"/>
  <c r="N287" i="4"/>
  <c r="K288" i="4" s="1"/>
  <c r="AM588" i="4"/>
  <c r="AS287" i="4"/>
  <c r="AT287" i="4" s="1"/>
  <c r="P287" i="4"/>
  <c r="Y543" i="9" l="1"/>
  <c r="X543" i="9"/>
  <c r="L543" i="9"/>
  <c r="AR543" i="9"/>
  <c r="M543" i="9"/>
  <c r="N543" i="9"/>
  <c r="AS543" i="9"/>
  <c r="AC543" i="9"/>
  <c r="AL589" i="4"/>
  <c r="R288" i="4"/>
  <c r="AT543" i="9" l="1"/>
  <c r="AK544" i="9" s="1"/>
  <c r="K544" i="9"/>
  <c r="AD288" i="4"/>
  <c r="V288" i="4"/>
  <c r="U288" i="4"/>
  <c r="AA288" i="4"/>
  <c r="M288" i="4" s="1"/>
  <c r="AB288" i="4"/>
  <c r="AC288" i="4"/>
  <c r="Q288" i="4" s="1"/>
  <c r="L288" i="4"/>
  <c r="AN589" i="4"/>
  <c r="AK590" i="4" s="1"/>
  <c r="AM589" i="4"/>
  <c r="AN544" i="9" l="1"/>
  <c r="AL544" i="9"/>
  <c r="AM544" i="9" s="1"/>
  <c r="S544" i="9"/>
  <c r="AE288" i="4"/>
  <c r="T288" i="4"/>
  <c r="AL590" i="4"/>
  <c r="O288" i="4"/>
  <c r="S288" i="4"/>
  <c r="AQ288" i="4"/>
  <c r="AF544" i="9" l="1"/>
  <c r="AA544" i="9"/>
  <c r="Z544" i="9"/>
  <c r="U544" i="9"/>
  <c r="V544" i="9"/>
  <c r="AG544" i="9" s="1"/>
  <c r="W544" i="9"/>
  <c r="T544" i="9" s="1"/>
  <c r="AB544" i="9" s="1"/>
  <c r="Y288" i="4"/>
  <c r="Z288" i="4"/>
  <c r="AS288" i="4"/>
  <c r="P288" i="4"/>
  <c r="AP288" i="4"/>
  <c r="AO288" i="4" s="1"/>
  <c r="AT288" i="4" s="1"/>
  <c r="N288" i="4"/>
  <c r="K289" i="4" s="1"/>
  <c r="AR288" i="4"/>
  <c r="AM590" i="4"/>
  <c r="AN590" i="4"/>
  <c r="AK591" i="4" s="1"/>
  <c r="R544" i="9" l="1"/>
  <c r="AD544" i="9"/>
  <c r="AE544" i="9"/>
  <c r="AS544" i="9"/>
  <c r="N544" i="9"/>
  <c r="O544" i="9"/>
  <c r="AQ544" i="9"/>
  <c r="AC544" i="9"/>
  <c r="P544" i="9"/>
  <c r="AP544" i="9"/>
  <c r="AO544" i="9" s="1"/>
  <c r="AH544" i="9"/>
  <c r="AI544" i="9"/>
  <c r="Q544" i="9"/>
  <c r="AL591" i="4"/>
  <c r="R289" i="4"/>
  <c r="Y544" i="9" l="1"/>
  <c r="X544" i="9"/>
  <c r="L544" i="9"/>
  <c r="M544" i="9"/>
  <c r="AR544" i="9"/>
  <c r="AT544" i="9" s="1"/>
  <c r="AK545" i="9" s="1"/>
  <c r="AD289" i="4"/>
  <c r="V289" i="4"/>
  <c r="U289" i="4"/>
  <c r="AM591" i="4"/>
  <c r="AN591" i="4"/>
  <c r="AK592" i="4" s="1"/>
  <c r="AL592" i="4" s="1"/>
  <c r="AA289" i="4"/>
  <c r="M289" i="4" s="1"/>
  <c r="AC289" i="4"/>
  <c r="Q289" i="4" s="1"/>
  <c r="AB289" i="4"/>
  <c r="L289" i="4"/>
  <c r="K545" i="9" l="1"/>
  <c r="AL545" i="9"/>
  <c r="AM545" i="9" s="1"/>
  <c r="AN545" i="9"/>
  <c r="AE289" i="4"/>
  <c r="T289" i="4"/>
  <c r="AM592" i="4"/>
  <c r="P289" i="4"/>
  <c r="AS289" i="4"/>
  <c r="AN592" i="4"/>
  <c r="AK593" i="4" s="1"/>
  <c r="O289" i="4"/>
  <c r="S289" i="4"/>
  <c r="AQ289" i="4"/>
  <c r="S545" i="9" l="1"/>
  <c r="Y289" i="4"/>
  <c r="Z289" i="4"/>
  <c r="AP289" i="4"/>
  <c r="AO289" i="4" s="1"/>
  <c r="AT289" i="4" s="1"/>
  <c r="N289" i="4"/>
  <c r="K290" i="4" s="1"/>
  <c r="AR289" i="4"/>
  <c r="AL593" i="4"/>
  <c r="AF545" i="9" l="1"/>
  <c r="AA545" i="9"/>
  <c r="Z545" i="9"/>
  <c r="U545" i="9"/>
  <c r="V545" i="9"/>
  <c r="AG545" i="9" s="1"/>
  <c r="W545" i="9"/>
  <c r="T545" i="9" s="1"/>
  <c r="AB545" i="9" s="1"/>
  <c r="AN593" i="4"/>
  <c r="AK594" i="4" s="1"/>
  <c r="AM593" i="4"/>
  <c r="R290" i="4"/>
  <c r="R545" i="9" l="1"/>
  <c r="AE545" i="9"/>
  <c r="AD545" i="9"/>
  <c r="AQ545" i="9"/>
  <c r="AS545" i="9"/>
  <c r="N545" i="9"/>
  <c r="Q545" i="9"/>
  <c r="AI545" i="9"/>
  <c r="AH545" i="9"/>
  <c r="O545" i="9"/>
  <c r="P545" i="9"/>
  <c r="AD290" i="4"/>
  <c r="V290" i="4"/>
  <c r="U290" i="4"/>
  <c r="AA290" i="4"/>
  <c r="M290" i="4" s="1"/>
  <c r="AB290" i="4"/>
  <c r="AC290" i="4"/>
  <c r="Q290" i="4" s="1"/>
  <c r="L290" i="4"/>
  <c r="AL594" i="4"/>
  <c r="Y545" i="9" l="1"/>
  <c r="X545" i="9"/>
  <c r="L545" i="9"/>
  <c r="AC545" i="9"/>
  <c r="AR545" i="9"/>
  <c r="M545" i="9"/>
  <c r="AP545" i="9"/>
  <c r="AO545" i="9" s="1"/>
  <c r="AE290" i="4"/>
  <c r="T290" i="4"/>
  <c r="AQ290" i="4"/>
  <c r="AN594" i="4"/>
  <c r="AK595" i="4" s="1"/>
  <c r="AM594" i="4"/>
  <c r="O290" i="4"/>
  <c r="S290" i="4"/>
  <c r="P290" i="4"/>
  <c r="AS290" i="4"/>
  <c r="AT545" i="9" l="1"/>
  <c r="AK546" i="9" s="1"/>
  <c r="K546" i="9"/>
  <c r="Y290" i="4"/>
  <c r="Z290" i="4"/>
  <c r="AP290" i="4"/>
  <c r="AO290" i="4" s="1"/>
  <c r="AT290" i="4" s="1"/>
  <c r="AR290" i="4"/>
  <c r="N290" i="4"/>
  <c r="K291" i="4" s="1"/>
  <c r="AL595" i="4"/>
  <c r="AN546" i="9" l="1"/>
  <c r="AL546" i="9"/>
  <c r="AM546" i="9" s="1"/>
  <c r="S546" i="9"/>
  <c r="AN595" i="4"/>
  <c r="AK596" i="4" s="1"/>
  <c r="AL596" i="4" s="1"/>
  <c r="R291" i="4"/>
  <c r="AM595" i="4"/>
  <c r="AF546" i="9" l="1"/>
  <c r="AA546" i="9"/>
  <c r="Z546" i="9"/>
  <c r="U546" i="9"/>
  <c r="V546" i="9"/>
  <c r="AG546" i="9" s="1"/>
  <c r="W546" i="9"/>
  <c r="T546" i="9" s="1"/>
  <c r="AB546" i="9" s="1"/>
  <c r="AD291" i="4"/>
  <c r="V291" i="4"/>
  <c r="U291" i="4"/>
  <c r="AM596" i="4"/>
  <c r="AN596" i="4"/>
  <c r="AK597" i="4" s="1"/>
  <c r="AL597" i="4" s="1"/>
  <c r="AC291" i="4"/>
  <c r="Q291" i="4" s="1"/>
  <c r="AB291" i="4"/>
  <c r="AA291" i="4"/>
  <c r="M291" i="4" s="1"/>
  <c r="L291" i="4"/>
  <c r="R546" i="9" l="1"/>
  <c r="AE546" i="9"/>
  <c r="AD546" i="9"/>
  <c r="Q546" i="9"/>
  <c r="AH546" i="9"/>
  <c r="AI546" i="9"/>
  <c r="P546" i="9"/>
  <c r="O546" i="9"/>
  <c r="AQ546" i="9"/>
  <c r="AE291" i="4"/>
  <c r="O291" i="4"/>
  <c r="S291" i="4"/>
  <c r="AQ291" i="4"/>
  <c r="AN597" i="4"/>
  <c r="AK598" i="4" s="1"/>
  <c r="T291" i="4"/>
  <c r="AM597" i="4"/>
  <c r="X546" i="9" l="1"/>
  <c r="Y546" i="9"/>
  <c r="L546" i="9"/>
  <c r="AR546" i="9"/>
  <c r="M546" i="9"/>
  <c r="AP546" i="9"/>
  <c r="AO546" i="9" s="1"/>
  <c r="AS546" i="9"/>
  <c r="N546" i="9"/>
  <c r="AC546" i="9"/>
  <c r="Y291" i="4"/>
  <c r="Z291" i="4"/>
  <c r="AP291" i="4"/>
  <c r="AO291" i="4" s="1"/>
  <c r="AL598" i="4"/>
  <c r="P291" i="4"/>
  <c r="AS291" i="4"/>
  <c r="N291" i="4"/>
  <c r="K292" i="4" s="1"/>
  <c r="AR291" i="4"/>
  <c r="AT546" i="9" l="1"/>
  <c r="AK547" i="9"/>
  <c r="AL547" i="9" s="1"/>
  <c r="AM547" i="9" s="1"/>
  <c r="K547" i="9"/>
  <c r="AT291" i="4"/>
  <c r="R292" i="4"/>
  <c r="AN598" i="4"/>
  <c r="AK599" i="4" s="1"/>
  <c r="AM598" i="4"/>
  <c r="S547" i="9" l="1"/>
  <c r="AN547" i="9"/>
  <c r="AD292" i="4"/>
  <c r="V292" i="4"/>
  <c r="U292" i="4"/>
  <c r="AL599" i="4"/>
  <c r="AA292" i="4"/>
  <c r="M292" i="4" s="1"/>
  <c r="AB292" i="4"/>
  <c r="AC292" i="4"/>
  <c r="Q292" i="4" s="1"/>
  <c r="L292" i="4"/>
  <c r="AF547" i="9" l="1"/>
  <c r="AA547" i="9"/>
  <c r="Z547" i="9"/>
  <c r="U547" i="9"/>
  <c r="V547" i="9"/>
  <c r="AG547" i="9" s="1"/>
  <c r="W547" i="9"/>
  <c r="T547" i="9" s="1"/>
  <c r="AB547" i="9" s="1"/>
  <c r="AE292" i="4"/>
  <c r="T292" i="4"/>
  <c r="AN599" i="4"/>
  <c r="AK600" i="4" s="1"/>
  <c r="O292" i="4"/>
  <c r="S292" i="4"/>
  <c r="AQ292" i="4"/>
  <c r="AM599" i="4"/>
  <c r="R547" i="9" l="1"/>
  <c r="AD547" i="9"/>
  <c r="AE547" i="9"/>
  <c r="P547" i="9"/>
  <c r="AP547" i="9"/>
  <c r="AO547" i="9" s="1"/>
  <c r="O547" i="9"/>
  <c r="AQ547" i="9"/>
  <c r="N547" i="9"/>
  <c r="AS547" i="9"/>
  <c r="Q547" i="9"/>
  <c r="AI547" i="9"/>
  <c r="AH547" i="9"/>
  <c r="Y292" i="4"/>
  <c r="Z292" i="4"/>
  <c r="AP292" i="4"/>
  <c r="AO292" i="4" s="1"/>
  <c r="N292" i="4"/>
  <c r="K293" i="4" s="1"/>
  <c r="AR292" i="4"/>
  <c r="AL600" i="4"/>
  <c r="P292" i="4"/>
  <c r="AS292" i="4"/>
  <c r="X547" i="9" l="1"/>
  <c r="Y547" i="9"/>
  <c r="L547" i="9"/>
  <c r="AC547" i="9"/>
  <c r="AR547" i="9"/>
  <c r="AT547" i="9" s="1"/>
  <c r="AK548" i="9" s="1"/>
  <c r="M547" i="9"/>
  <c r="AT292" i="4"/>
  <c r="AN600" i="4"/>
  <c r="AK601" i="4" s="1"/>
  <c r="R293" i="4"/>
  <c r="AM600" i="4"/>
  <c r="AL548" i="9" l="1"/>
  <c r="AM548" i="9" s="1"/>
  <c r="AN548" i="9"/>
  <c r="K548" i="9"/>
  <c r="AD293" i="4"/>
  <c r="V293" i="4"/>
  <c r="U293" i="4"/>
  <c r="AC293" i="4"/>
  <c r="Q293" i="4" s="1"/>
  <c r="AA293" i="4"/>
  <c r="M293" i="4" s="1"/>
  <c r="AB293" i="4"/>
  <c r="L293" i="4"/>
  <c r="AL601" i="4"/>
  <c r="S548" i="9" l="1"/>
  <c r="AE293" i="4"/>
  <c r="T293" i="4"/>
  <c r="O293" i="4"/>
  <c r="S293" i="4"/>
  <c r="AQ293" i="4"/>
  <c r="AN601" i="4"/>
  <c r="AK602" i="4" s="1"/>
  <c r="AM601" i="4"/>
  <c r="AF548" i="9" l="1"/>
  <c r="AA548" i="9"/>
  <c r="Z548" i="9"/>
  <c r="U548" i="9"/>
  <c r="V548" i="9"/>
  <c r="AG548" i="9" s="1"/>
  <c r="W548" i="9"/>
  <c r="T548" i="9" s="1"/>
  <c r="AB548" i="9" s="1"/>
  <c r="Y293" i="4"/>
  <c r="Z293" i="4"/>
  <c r="AP293" i="4"/>
  <c r="AO293" i="4" s="1"/>
  <c r="P293" i="4"/>
  <c r="AS293" i="4"/>
  <c r="AT293" i="4" s="1"/>
  <c r="AL602" i="4"/>
  <c r="N293" i="4"/>
  <c r="K294" i="4" s="1"/>
  <c r="AR293" i="4"/>
  <c r="R548" i="9" l="1"/>
  <c r="AE548" i="9"/>
  <c r="AD548" i="9"/>
  <c r="AQ548" i="9"/>
  <c r="P548" i="9"/>
  <c r="O548" i="9"/>
  <c r="N548" i="9"/>
  <c r="AS548" i="9"/>
  <c r="Q548" i="9"/>
  <c r="AI548" i="9"/>
  <c r="AH548" i="9"/>
  <c r="AC548" i="9"/>
  <c r="R294" i="4"/>
  <c r="AN602" i="4"/>
  <c r="AK603" i="4" s="1"/>
  <c r="AM602" i="4"/>
  <c r="Y548" i="9" l="1"/>
  <c r="X548" i="9"/>
  <c r="L548" i="9"/>
  <c r="AR548" i="9"/>
  <c r="M548" i="9"/>
  <c r="AP548" i="9"/>
  <c r="AO548" i="9" s="1"/>
  <c r="AD294" i="4"/>
  <c r="U294" i="4"/>
  <c r="V294" i="4"/>
  <c r="AL603" i="4"/>
  <c r="AB294" i="4"/>
  <c r="AA294" i="4"/>
  <c r="M294" i="4" s="1"/>
  <c r="AC294" i="4"/>
  <c r="Q294" i="4" s="1"/>
  <c r="L294" i="4"/>
  <c r="AT548" i="9" l="1"/>
  <c r="AK549" i="9" s="1"/>
  <c r="K549" i="9"/>
  <c r="AE294" i="4"/>
  <c r="T294" i="4"/>
  <c r="O294" i="4"/>
  <c r="S294" i="4"/>
  <c r="AN603" i="4"/>
  <c r="AK604" i="4" s="1"/>
  <c r="AQ294" i="4"/>
  <c r="AM603" i="4"/>
  <c r="AN549" i="9" l="1"/>
  <c r="AL549" i="9"/>
  <c r="AM549" i="9" s="1"/>
  <c r="S549" i="9"/>
  <c r="Y294" i="4"/>
  <c r="Z294" i="4"/>
  <c r="AP294" i="4"/>
  <c r="AO294" i="4" s="1"/>
  <c r="AL604" i="4"/>
  <c r="N294" i="4"/>
  <c r="K295" i="4" s="1"/>
  <c r="AR294" i="4"/>
  <c r="P294" i="4"/>
  <c r="AS294" i="4"/>
  <c r="AF549" i="9" l="1"/>
  <c r="Z549" i="9"/>
  <c r="AA549" i="9"/>
  <c r="U549" i="9"/>
  <c r="V549" i="9"/>
  <c r="AG549" i="9" s="1"/>
  <c r="W549" i="9"/>
  <c r="T549" i="9" s="1"/>
  <c r="AB549" i="9" s="1"/>
  <c r="AT294" i="4"/>
  <c r="R295" i="4"/>
  <c r="AN604" i="4"/>
  <c r="AK605" i="4" s="1"/>
  <c r="AM604" i="4"/>
  <c r="R549" i="9" l="1"/>
  <c r="AD549" i="9"/>
  <c r="AE549" i="9"/>
  <c r="N549" i="9"/>
  <c r="AS549" i="9"/>
  <c r="AC549" i="9"/>
  <c r="AI549" i="9"/>
  <c r="AH549" i="9"/>
  <c r="Q549" i="9"/>
  <c r="P549" i="9"/>
  <c r="O549" i="9"/>
  <c r="AD295" i="4"/>
  <c r="V295" i="4"/>
  <c r="U295" i="4"/>
  <c r="AL605" i="4"/>
  <c r="AB295" i="4"/>
  <c r="AA295" i="4"/>
  <c r="M295" i="4" s="1"/>
  <c r="AC295" i="4"/>
  <c r="Q295" i="4" s="1"/>
  <c r="L295" i="4"/>
  <c r="Y549" i="9" l="1"/>
  <c r="X549" i="9"/>
  <c r="L549" i="9"/>
  <c r="AQ549" i="9"/>
  <c r="M549" i="9"/>
  <c r="AR549" i="9"/>
  <c r="AP549" i="9"/>
  <c r="AO549" i="9" s="1"/>
  <c r="AE295" i="4"/>
  <c r="O295" i="4"/>
  <c r="S295" i="4"/>
  <c r="AQ295" i="4"/>
  <c r="AN605" i="4"/>
  <c r="AK606" i="4" s="1"/>
  <c r="T295" i="4"/>
  <c r="AM605" i="4"/>
  <c r="AT549" i="9" l="1"/>
  <c r="AK550" i="9" s="1"/>
  <c r="K550" i="9"/>
  <c r="Y295" i="4"/>
  <c r="Z295" i="4"/>
  <c r="AP295" i="4"/>
  <c r="AO295" i="4" s="1"/>
  <c r="AL606" i="4"/>
  <c r="AN606" i="4"/>
  <c r="AK607" i="4" s="1"/>
  <c r="AM606" i="4"/>
  <c r="P295" i="4"/>
  <c r="AS295" i="4"/>
  <c r="AR295" i="4"/>
  <c r="N295" i="4"/>
  <c r="K296" i="4" s="1"/>
  <c r="AN550" i="9" l="1"/>
  <c r="AL550" i="9"/>
  <c r="AM550" i="9" s="1"/>
  <c r="S550" i="9"/>
  <c r="AT295" i="4"/>
  <c r="R296" i="4"/>
  <c r="AL607" i="4"/>
  <c r="AF550" i="9" l="1"/>
  <c r="AA550" i="9"/>
  <c r="Z550" i="9"/>
  <c r="U550" i="9"/>
  <c r="V550" i="9"/>
  <c r="AG550" i="9" s="1"/>
  <c r="W550" i="9"/>
  <c r="T550" i="9" s="1"/>
  <c r="AB550" i="9" s="1"/>
  <c r="AD296" i="4"/>
  <c r="V296" i="4"/>
  <c r="U296" i="4"/>
  <c r="AM607" i="4"/>
  <c r="AN607" i="4"/>
  <c r="AK608" i="4" s="1"/>
  <c r="AA296" i="4"/>
  <c r="M296" i="4" s="1"/>
  <c r="AC296" i="4"/>
  <c r="Q296" i="4" s="1"/>
  <c r="AB296" i="4"/>
  <c r="L296" i="4"/>
  <c r="R550" i="9" l="1"/>
  <c r="AE550" i="9"/>
  <c r="AD550" i="9"/>
  <c r="AQ550" i="9"/>
  <c r="N550" i="9"/>
  <c r="AS550" i="9"/>
  <c r="P550" i="9"/>
  <c r="O550" i="9"/>
  <c r="AI550" i="9"/>
  <c r="AH550" i="9"/>
  <c r="Q550" i="9"/>
  <c r="AE296" i="4"/>
  <c r="O296" i="4"/>
  <c r="S296" i="4"/>
  <c r="T296" i="4"/>
  <c r="AL608" i="4"/>
  <c r="AQ296" i="4"/>
  <c r="Y550" i="9" l="1"/>
  <c r="X550" i="9"/>
  <c r="AC550" i="9"/>
  <c r="L550" i="9"/>
  <c r="M550" i="9"/>
  <c r="AR550" i="9"/>
  <c r="AP550" i="9"/>
  <c r="AO550" i="9" s="1"/>
  <c r="Y296" i="4"/>
  <c r="Z296" i="4"/>
  <c r="AP296" i="4"/>
  <c r="AO296" i="4" s="1"/>
  <c r="AM608" i="4"/>
  <c r="AN608" i="4"/>
  <c r="AK609" i="4" s="1"/>
  <c r="P296" i="4"/>
  <c r="AS296" i="4"/>
  <c r="AT296" i="4" s="1"/>
  <c r="N296" i="4"/>
  <c r="K297" i="4" s="1"/>
  <c r="AR296" i="4"/>
  <c r="AT550" i="9" l="1"/>
  <c r="AK551" i="9" s="1"/>
  <c r="K551" i="9"/>
  <c r="R297" i="4"/>
  <c r="AN609" i="4"/>
  <c r="AK610" i="4" s="1"/>
  <c r="AN551" i="9" l="1"/>
  <c r="AL551" i="9"/>
  <c r="AM551" i="9" s="1"/>
  <c r="S551" i="9"/>
  <c r="V297" i="4"/>
  <c r="AD297" i="4"/>
  <c r="U297" i="4"/>
  <c r="AL610" i="4"/>
  <c r="AN610" i="4"/>
  <c r="AK611" i="4" s="1"/>
  <c r="AL609" i="4"/>
  <c r="AM609" i="4"/>
  <c r="AM610" i="4" s="1"/>
  <c r="AA297" i="4"/>
  <c r="M297" i="4" s="1"/>
  <c r="AB297" i="4"/>
  <c r="AC297" i="4"/>
  <c r="Q297" i="4" s="1"/>
  <c r="L297" i="4"/>
  <c r="AF551" i="9" l="1"/>
  <c r="AA551" i="9"/>
  <c r="Z551" i="9"/>
  <c r="U551" i="9"/>
  <c r="V551" i="9"/>
  <c r="AG551" i="9" s="1"/>
  <c r="W551" i="9"/>
  <c r="T551" i="9" s="1"/>
  <c r="AB551" i="9" s="1"/>
  <c r="AE297" i="4"/>
  <c r="AQ297" i="4"/>
  <c r="T297" i="4"/>
  <c r="AL611" i="4"/>
  <c r="O297" i="4"/>
  <c r="S297" i="4"/>
  <c r="R551" i="9" l="1"/>
  <c r="AE551" i="9"/>
  <c r="AD551" i="9"/>
  <c r="O551" i="9"/>
  <c r="AH551" i="9"/>
  <c r="Q551" i="9"/>
  <c r="AI551" i="9"/>
  <c r="AQ551" i="9"/>
  <c r="P551" i="9"/>
  <c r="Y297" i="4"/>
  <c r="Z297" i="4"/>
  <c r="P297" i="4"/>
  <c r="AS297" i="4"/>
  <c r="AP297" i="4"/>
  <c r="AO297" i="4" s="1"/>
  <c r="AT297" i="4" s="1"/>
  <c r="AM611" i="4"/>
  <c r="AN611" i="4"/>
  <c r="AK612" i="4" s="1"/>
  <c r="AR297" i="4"/>
  <c r="N297" i="4"/>
  <c r="K298" i="4" s="1"/>
  <c r="Y551" i="9" l="1"/>
  <c r="X551" i="9"/>
  <c r="L551" i="9"/>
  <c r="N551" i="9"/>
  <c r="AS551" i="9"/>
  <c r="AC551" i="9"/>
  <c r="M551" i="9"/>
  <c r="AR551" i="9"/>
  <c r="AP551" i="9"/>
  <c r="AO551" i="9" s="1"/>
  <c r="R298" i="4"/>
  <c r="AN612" i="4"/>
  <c r="AK613" i="4" s="1"/>
  <c r="AT551" i="9" l="1"/>
  <c r="AK552" i="9"/>
  <c r="AL552" i="9" s="1"/>
  <c r="AM552" i="9" s="1"/>
  <c r="K552" i="9"/>
  <c r="AD298" i="4"/>
  <c r="V298" i="4"/>
  <c r="U298" i="4"/>
  <c r="AL613" i="4"/>
  <c r="AN613" i="4"/>
  <c r="AK614" i="4" s="1"/>
  <c r="AL612" i="4"/>
  <c r="AM612" i="4"/>
  <c r="AM613" i="4" s="1"/>
  <c r="AC298" i="4"/>
  <c r="Q298" i="4" s="1"/>
  <c r="AA298" i="4"/>
  <c r="M298" i="4" s="1"/>
  <c r="AB298" i="4"/>
  <c r="L298" i="4"/>
  <c r="S552" i="9" l="1"/>
  <c r="AN552" i="9"/>
  <c r="AE298" i="4"/>
  <c r="T298" i="4"/>
  <c r="AS298" i="4"/>
  <c r="AQ298" i="4"/>
  <c r="AL614" i="4"/>
  <c r="O298" i="4"/>
  <c r="S298" i="4"/>
  <c r="AM614" i="4"/>
  <c r="AF552" i="9" l="1"/>
  <c r="Z552" i="9"/>
  <c r="AA552" i="9"/>
  <c r="U552" i="9"/>
  <c r="V552" i="9"/>
  <c r="AG552" i="9" s="1"/>
  <c r="W552" i="9"/>
  <c r="T552" i="9" s="1"/>
  <c r="AB552" i="9" s="1"/>
  <c r="Y298" i="4"/>
  <c r="Z298" i="4"/>
  <c r="P298" i="4"/>
  <c r="AP298" i="4"/>
  <c r="AO298" i="4" s="1"/>
  <c r="AT298" i="4" s="1"/>
  <c r="N298" i="4"/>
  <c r="K299" i="4" s="1"/>
  <c r="AR298" i="4"/>
  <c r="AN614" i="4"/>
  <c r="AK615" i="4" s="1"/>
  <c r="R552" i="9" l="1"/>
  <c r="AD552" i="9"/>
  <c r="AE552" i="9"/>
  <c r="O552" i="9"/>
  <c r="Q552" i="9"/>
  <c r="AI552" i="9"/>
  <c r="AH552" i="9"/>
  <c r="AS552" i="9"/>
  <c r="N552" i="9"/>
  <c r="P552" i="9"/>
  <c r="AN615" i="4"/>
  <c r="AK616" i="4" s="1"/>
  <c r="R299" i="4"/>
  <c r="Y552" i="9" l="1"/>
  <c r="X552" i="9"/>
  <c r="L552" i="9"/>
  <c r="AC552" i="9"/>
  <c r="AQ552" i="9"/>
  <c r="M552" i="9"/>
  <c r="AR552" i="9"/>
  <c r="AP552" i="9"/>
  <c r="AO552" i="9" s="1"/>
  <c r="AD299" i="4"/>
  <c r="V299" i="4"/>
  <c r="U299" i="4"/>
  <c r="AL616" i="4"/>
  <c r="AN616" i="4"/>
  <c r="AK617" i="4" s="1"/>
  <c r="AA299" i="4"/>
  <c r="M299" i="4" s="1"/>
  <c r="AB299" i="4"/>
  <c r="AC299" i="4"/>
  <c r="Q299" i="4" s="1"/>
  <c r="L299" i="4"/>
  <c r="AL615" i="4"/>
  <c r="AM615" i="4"/>
  <c r="AM616" i="4" s="1"/>
  <c r="AT552" i="9" l="1"/>
  <c r="AK553" i="9" s="1"/>
  <c r="K553" i="9"/>
  <c r="AE299" i="4"/>
  <c r="O299" i="4"/>
  <c r="S299" i="4"/>
  <c r="T299" i="4"/>
  <c r="AL617" i="4"/>
  <c r="AQ299" i="4"/>
  <c r="AL553" i="9" l="1"/>
  <c r="AM553" i="9" s="1"/>
  <c r="AN553" i="9"/>
  <c r="S553" i="9"/>
  <c r="Y299" i="4"/>
  <c r="Z299" i="4"/>
  <c r="AP299" i="4"/>
  <c r="AO299" i="4" s="1"/>
  <c r="AM617" i="4"/>
  <c r="AN617" i="4"/>
  <c r="AK618" i="4" s="1"/>
  <c r="P299" i="4"/>
  <c r="AS299" i="4"/>
  <c r="AT299" i="4" s="1"/>
  <c r="N299" i="4"/>
  <c r="K300" i="4" s="1"/>
  <c r="AR299" i="4"/>
  <c r="AF553" i="9" l="1"/>
  <c r="Z553" i="9"/>
  <c r="AA553" i="9"/>
  <c r="U553" i="9"/>
  <c r="V553" i="9"/>
  <c r="AG553" i="9" s="1"/>
  <c r="W553" i="9"/>
  <c r="T553" i="9" s="1"/>
  <c r="AB553" i="9" s="1"/>
  <c r="R300" i="4"/>
  <c r="AN618" i="4"/>
  <c r="AK619" i="4" s="1"/>
  <c r="R553" i="9" l="1"/>
  <c r="AE553" i="9"/>
  <c r="AD553" i="9"/>
  <c r="N553" i="9"/>
  <c r="AS553" i="9"/>
  <c r="O553" i="9"/>
  <c r="P553" i="9"/>
  <c r="AQ553" i="9"/>
  <c r="Q553" i="9"/>
  <c r="AI553" i="9"/>
  <c r="AH553" i="9"/>
  <c r="AD300" i="4"/>
  <c r="V300" i="4"/>
  <c r="U300" i="4"/>
  <c r="AL619" i="4"/>
  <c r="AN619" i="4"/>
  <c r="AK620" i="4" s="1"/>
  <c r="AL618" i="4"/>
  <c r="AM618" i="4"/>
  <c r="AM619" i="4" s="1"/>
  <c r="AC300" i="4"/>
  <c r="Q300" i="4" s="1"/>
  <c r="AA300" i="4"/>
  <c r="M300" i="4" s="1"/>
  <c r="AB300" i="4"/>
  <c r="T300" i="4"/>
  <c r="Y300" i="4" s="1"/>
  <c r="L300" i="4"/>
  <c r="Y553" i="9" l="1"/>
  <c r="X553" i="9"/>
  <c r="L553" i="9"/>
  <c r="AC553" i="9"/>
  <c r="AR553" i="9"/>
  <c r="M553" i="9"/>
  <c r="AP553" i="9"/>
  <c r="AO553" i="9" s="1"/>
  <c r="Z300" i="4"/>
  <c r="AE300" i="4"/>
  <c r="O300" i="4"/>
  <c r="S300" i="4"/>
  <c r="P300" i="4"/>
  <c r="AS300" i="4"/>
  <c r="AQ300" i="4"/>
  <c r="AL620" i="4"/>
  <c r="AT553" i="9" l="1"/>
  <c r="AK554" i="9" s="1"/>
  <c r="K554" i="9"/>
  <c r="AP300" i="4"/>
  <c r="AO300" i="4" s="1"/>
  <c r="AT300" i="4" s="1"/>
  <c r="AM620" i="4"/>
  <c r="AN620" i="4"/>
  <c r="AK621" i="4" s="1"/>
  <c r="N300" i="4"/>
  <c r="K301" i="4" s="1"/>
  <c r="AR300" i="4"/>
  <c r="AN554" i="9" l="1"/>
  <c r="AL554" i="9"/>
  <c r="AM554" i="9" s="1"/>
  <c r="S554" i="9"/>
  <c r="AL621" i="4"/>
  <c r="R301" i="4"/>
  <c r="AM621" i="4"/>
  <c r="AF554" i="9" l="1"/>
  <c r="Z554" i="9"/>
  <c r="AA554" i="9"/>
  <c r="U554" i="9"/>
  <c r="V554" i="9"/>
  <c r="AG554" i="9" s="1"/>
  <c r="W554" i="9"/>
  <c r="T554" i="9" s="1"/>
  <c r="AB554" i="9" s="1"/>
  <c r="AD301" i="4"/>
  <c r="V301" i="4"/>
  <c r="U301" i="4"/>
  <c r="AN621" i="4"/>
  <c r="AK622" i="4" s="1"/>
  <c r="AL622" i="4" s="1"/>
  <c r="AC301" i="4"/>
  <c r="Q301" i="4" s="1"/>
  <c r="AA301" i="4"/>
  <c r="M301" i="4" s="1"/>
  <c r="AB301" i="4"/>
  <c r="L301" i="4"/>
  <c r="R554" i="9" l="1"/>
  <c r="AE554" i="9"/>
  <c r="AD554" i="9"/>
  <c r="N554" i="9"/>
  <c r="AS554" i="9"/>
  <c r="AC554" i="9"/>
  <c r="AI554" i="9"/>
  <c r="Q554" i="9"/>
  <c r="AH554" i="9"/>
  <c r="O554" i="9"/>
  <c r="P554" i="9"/>
  <c r="AQ554" i="9"/>
  <c r="AE301" i="4"/>
  <c r="AQ301" i="4"/>
  <c r="AN622" i="4"/>
  <c r="AK623" i="4" s="1"/>
  <c r="O301" i="4"/>
  <c r="S301" i="4"/>
  <c r="T301" i="4"/>
  <c r="AM622" i="4"/>
  <c r="Y554" i="9" l="1"/>
  <c r="X554" i="9"/>
  <c r="L554" i="9"/>
  <c r="M554" i="9"/>
  <c r="AR554" i="9"/>
  <c r="AP554" i="9"/>
  <c r="AO554" i="9" s="1"/>
  <c r="Y301" i="4"/>
  <c r="Z301" i="4"/>
  <c r="AP301" i="4"/>
  <c r="AO301" i="4" s="1"/>
  <c r="P301" i="4"/>
  <c r="AS301" i="4"/>
  <c r="AT301" i="4" s="1"/>
  <c r="N301" i="4"/>
  <c r="K302" i="4" s="1"/>
  <c r="AR301" i="4"/>
  <c r="AL623" i="4"/>
  <c r="AT554" i="9" l="1"/>
  <c r="AK555" i="9" s="1"/>
  <c r="K555" i="9"/>
  <c r="AM623" i="4"/>
  <c r="AN623" i="4"/>
  <c r="AK624" i="4" s="1"/>
  <c r="R302" i="4"/>
  <c r="AN555" i="9" l="1"/>
  <c r="AL555" i="9"/>
  <c r="AM555" i="9" s="1"/>
  <c r="S555" i="9"/>
  <c r="AD302" i="4"/>
  <c r="U302" i="4"/>
  <c r="V302" i="4"/>
  <c r="AC302" i="4"/>
  <c r="Q302" i="4" s="1"/>
  <c r="AA302" i="4"/>
  <c r="M302" i="4" s="1"/>
  <c r="AB302" i="4"/>
  <c r="L302" i="4"/>
  <c r="AL624" i="4"/>
  <c r="AF555" i="9" l="1"/>
  <c r="AA555" i="9"/>
  <c r="Z555" i="9"/>
  <c r="U555" i="9"/>
  <c r="V555" i="9"/>
  <c r="AG555" i="9" s="1"/>
  <c r="W555" i="9"/>
  <c r="T555" i="9" s="1"/>
  <c r="AB555" i="9" s="1"/>
  <c r="AE302" i="4"/>
  <c r="AN624" i="4"/>
  <c r="AK625" i="4" s="1"/>
  <c r="AM624" i="4"/>
  <c r="O302" i="4"/>
  <c r="S302" i="4"/>
  <c r="T302" i="4"/>
  <c r="AQ302" i="4"/>
  <c r="R555" i="9" l="1"/>
  <c r="AD555" i="9"/>
  <c r="AE555" i="9"/>
  <c r="AQ555" i="9"/>
  <c r="AH555" i="9"/>
  <c r="AI555" i="9"/>
  <c r="Q555" i="9"/>
  <c r="P555" i="9"/>
  <c r="O555" i="9"/>
  <c r="Y302" i="4"/>
  <c r="Z302" i="4"/>
  <c r="AP302" i="4"/>
  <c r="AO302" i="4" s="1"/>
  <c r="AS302" i="4"/>
  <c r="P302" i="4"/>
  <c r="N302" i="4"/>
  <c r="K303" i="4" s="1"/>
  <c r="AR302" i="4"/>
  <c r="AL625" i="4"/>
  <c r="X555" i="9" l="1"/>
  <c r="Y555" i="9"/>
  <c r="L555" i="9"/>
  <c r="N555" i="9"/>
  <c r="AS555" i="9"/>
  <c r="AC555" i="9"/>
  <c r="M555" i="9"/>
  <c r="AR555" i="9"/>
  <c r="AP555" i="9"/>
  <c r="AO555" i="9" s="1"/>
  <c r="AT302" i="4"/>
  <c r="AN625" i="4"/>
  <c r="AK626" i="4" s="1"/>
  <c r="AM625" i="4"/>
  <c r="R303" i="4"/>
  <c r="AT555" i="9" l="1"/>
  <c r="K556" i="9"/>
  <c r="AK556" i="9"/>
  <c r="AD303" i="4"/>
  <c r="V303" i="4"/>
  <c r="U303" i="4"/>
  <c r="AA303" i="4"/>
  <c r="M303" i="4" s="1"/>
  <c r="AC303" i="4"/>
  <c r="Q303" i="4" s="1"/>
  <c r="AB303" i="4"/>
  <c r="L303" i="4"/>
  <c r="AL626" i="4"/>
  <c r="S556" i="9" l="1"/>
  <c r="AL556" i="9"/>
  <c r="AM556" i="9" s="1"/>
  <c r="AN556" i="9"/>
  <c r="AQ303" i="4"/>
  <c r="AE303" i="4"/>
  <c r="T303" i="4"/>
  <c r="AN626" i="4"/>
  <c r="AK627" i="4" s="1"/>
  <c r="AM626" i="4"/>
  <c r="O303" i="4"/>
  <c r="S303" i="4"/>
  <c r="AF556" i="9" l="1"/>
  <c r="AA556" i="9"/>
  <c r="Z556" i="9"/>
  <c r="V556" i="9"/>
  <c r="AG556" i="9" s="1"/>
  <c r="U556" i="9"/>
  <c r="W556" i="9"/>
  <c r="T556" i="9" s="1"/>
  <c r="AB556" i="9" s="1"/>
  <c r="Y303" i="4"/>
  <c r="Z303" i="4"/>
  <c r="AS303" i="4"/>
  <c r="P303" i="4"/>
  <c r="AP303" i="4"/>
  <c r="AO303" i="4" s="1"/>
  <c r="AT303" i="4" s="1"/>
  <c r="N303" i="4"/>
  <c r="K304" i="4" s="1"/>
  <c r="AR303" i="4"/>
  <c r="AL627" i="4"/>
  <c r="R556" i="9" l="1"/>
  <c r="AE556" i="9"/>
  <c r="AD556" i="9"/>
  <c r="P556" i="9"/>
  <c r="AQ556" i="9"/>
  <c r="AS556" i="9"/>
  <c r="N556" i="9"/>
  <c r="O556" i="9"/>
  <c r="AC556" i="9"/>
  <c r="AH556" i="9"/>
  <c r="Q556" i="9"/>
  <c r="AI556" i="9"/>
  <c r="AP556" i="9"/>
  <c r="AO556" i="9" s="1"/>
  <c r="AM627" i="4"/>
  <c r="AN627" i="4"/>
  <c r="AK628" i="4" s="1"/>
  <c r="R304" i="4"/>
  <c r="L556" i="9" l="1"/>
  <c r="Y556" i="9"/>
  <c r="X556" i="9"/>
  <c r="M556" i="9"/>
  <c r="AR556" i="9"/>
  <c r="AT556" i="9" s="1"/>
  <c r="AK557" i="9" s="1"/>
  <c r="AD304" i="4"/>
  <c r="V304" i="4"/>
  <c r="U304" i="4"/>
  <c r="AL628" i="4"/>
  <c r="AN628" i="4"/>
  <c r="AK629" i="4" s="1"/>
  <c r="AC304" i="4"/>
  <c r="Q304" i="4" s="1"/>
  <c r="AB304" i="4"/>
  <c r="AA304" i="4"/>
  <c r="M304" i="4" s="1"/>
  <c r="L304" i="4"/>
  <c r="AM628" i="4"/>
  <c r="K557" i="9" l="1"/>
  <c r="AL557" i="9"/>
  <c r="AM557" i="9" s="1"/>
  <c r="AN557" i="9"/>
  <c r="AE304" i="4"/>
  <c r="T304" i="4"/>
  <c r="O304" i="4"/>
  <c r="S304" i="4"/>
  <c r="AQ304" i="4"/>
  <c r="AL629" i="4"/>
  <c r="P304" i="4"/>
  <c r="AS304" i="4"/>
  <c r="S557" i="9" l="1"/>
  <c r="Y304" i="4"/>
  <c r="Z304" i="4"/>
  <c r="AP304" i="4"/>
  <c r="AO304" i="4" s="1"/>
  <c r="AT304" i="4" s="1"/>
  <c r="AN629" i="4"/>
  <c r="AK630" i="4" s="1"/>
  <c r="N304" i="4"/>
  <c r="K305" i="4" s="1"/>
  <c r="AR304" i="4"/>
  <c r="AM629" i="4"/>
  <c r="AF557" i="9" l="1"/>
  <c r="AA557" i="9"/>
  <c r="Z557" i="9"/>
  <c r="U557" i="9"/>
  <c r="V557" i="9"/>
  <c r="AG557" i="9" s="1"/>
  <c r="W557" i="9"/>
  <c r="T557" i="9" s="1"/>
  <c r="AB557" i="9" s="1"/>
  <c r="R305" i="4"/>
  <c r="AL630" i="4"/>
  <c r="R557" i="9" l="1"/>
  <c r="AE557" i="9"/>
  <c r="AD557" i="9"/>
  <c r="O557" i="9"/>
  <c r="Q557" i="9"/>
  <c r="AI557" i="9"/>
  <c r="AH557" i="9"/>
  <c r="AP557" i="9"/>
  <c r="AO557" i="9" s="1"/>
  <c r="AQ557" i="9"/>
  <c r="P557" i="9"/>
  <c r="AD305" i="4"/>
  <c r="V305" i="4"/>
  <c r="U305" i="4"/>
  <c r="AN630" i="4"/>
  <c r="AK631" i="4" s="1"/>
  <c r="AC305" i="4"/>
  <c r="Q305" i="4" s="1"/>
  <c r="AA305" i="4"/>
  <c r="M305" i="4" s="1"/>
  <c r="AB305" i="4"/>
  <c r="L305" i="4"/>
  <c r="AM630" i="4"/>
  <c r="Y557" i="9" l="1"/>
  <c r="X557" i="9"/>
  <c r="L557" i="9"/>
  <c r="AS557" i="9"/>
  <c r="N557" i="9"/>
  <c r="AC557" i="9"/>
  <c r="AR557" i="9"/>
  <c r="AT557" i="9" s="1"/>
  <c r="M557" i="9"/>
  <c r="AE305" i="4"/>
  <c r="T305" i="4"/>
  <c r="Z305" i="4" s="1"/>
  <c r="O305" i="4"/>
  <c r="S305" i="4"/>
  <c r="AQ305" i="4"/>
  <c r="AL631" i="4"/>
  <c r="AK558" i="9" l="1"/>
  <c r="AL558" i="9"/>
  <c r="AM558" i="9" s="1"/>
  <c r="AN558" i="9"/>
  <c r="K558" i="9"/>
  <c r="AS305" i="4"/>
  <c r="Y305" i="4"/>
  <c r="P305" i="4"/>
  <c r="AP305" i="4"/>
  <c r="AO305" i="4" s="1"/>
  <c r="AN631" i="4"/>
  <c r="AK632" i="4" s="1"/>
  <c r="N305" i="4"/>
  <c r="K306" i="4" s="1"/>
  <c r="AR305" i="4"/>
  <c r="AM631" i="4"/>
  <c r="S558" i="9" l="1"/>
  <c r="AT305" i="4"/>
  <c r="R306" i="4"/>
  <c r="AL632" i="4"/>
  <c r="AF558" i="9" l="1"/>
  <c r="AA558" i="9"/>
  <c r="Z558" i="9"/>
  <c r="U558" i="9"/>
  <c r="V558" i="9"/>
  <c r="AG558" i="9" s="1"/>
  <c r="W558" i="9"/>
  <c r="T558" i="9" s="1"/>
  <c r="AB558" i="9" s="1"/>
  <c r="AD306" i="4"/>
  <c r="V306" i="4"/>
  <c r="U306" i="4"/>
  <c r="AN632" i="4"/>
  <c r="AK633" i="4" s="1"/>
  <c r="AM632" i="4"/>
  <c r="AB306" i="4"/>
  <c r="AA306" i="4"/>
  <c r="M306" i="4" s="1"/>
  <c r="AC306" i="4"/>
  <c r="Q306" i="4" s="1"/>
  <c r="L306" i="4"/>
  <c r="R558" i="9" l="1"/>
  <c r="AE558" i="9"/>
  <c r="AD558" i="9"/>
  <c r="P558" i="9"/>
  <c r="Q558" i="9"/>
  <c r="AI558" i="9"/>
  <c r="AH558" i="9"/>
  <c r="O558" i="9"/>
  <c r="AQ558" i="9"/>
  <c r="AE306" i="4"/>
  <c r="AQ306" i="4"/>
  <c r="T306" i="4"/>
  <c r="O306" i="4"/>
  <c r="S306" i="4"/>
  <c r="AL633" i="4"/>
  <c r="Y558" i="9" l="1"/>
  <c r="X558" i="9"/>
  <c r="L558" i="9"/>
  <c r="AR558" i="9"/>
  <c r="M558" i="9"/>
  <c r="AP558" i="9"/>
  <c r="AO558" i="9" s="1"/>
  <c r="AS558" i="9"/>
  <c r="N558" i="9"/>
  <c r="AC558" i="9"/>
  <c r="Y306" i="4"/>
  <c r="Z306" i="4"/>
  <c r="AP306" i="4"/>
  <c r="AO306" i="4" s="1"/>
  <c r="AN633" i="4"/>
  <c r="AK634" i="4" s="1"/>
  <c r="P306" i="4"/>
  <c r="AS306" i="4"/>
  <c r="AT306" i="4" s="1"/>
  <c r="AR306" i="4"/>
  <c r="N306" i="4"/>
  <c r="K307" i="4" s="1"/>
  <c r="AM633" i="4"/>
  <c r="AT558" i="9" l="1"/>
  <c r="AK559" i="9"/>
  <c r="AL559" i="9" s="1"/>
  <c r="AM559" i="9" s="1"/>
  <c r="K559" i="9"/>
  <c r="R307" i="4"/>
  <c r="AL634" i="4"/>
  <c r="AN559" i="9" l="1"/>
  <c r="S559" i="9"/>
  <c r="AD307" i="4"/>
  <c r="V307" i="4"/>
  <c r="U307" i="4"/>
  <c r="AN634" i="4"/>
  <c r="AK635" i="4" s="1"/>
  <c r="AM634" i="4"/>
  <c r="AC307" i="4"/>
  <c r="Q307" i="4" s="1"/>
  <c r="AB307" i="4"/>
  <c r="AA307" i="4"/>
  <c r="M307" i="4" s="1"/>
  <c r="L307" i="4"/>
  <c r="AF559" i="9" l="1"/>
  <c r="Z559" i="9"/>
  <c r="AA559" i="9"/>
  <c r="U559" i="9"/>
  <c r="V559" i="9"/>
  <c r="AG559" i="9" s="1"/>
  <c r="W559" i="9"/>
  <c r="T559" i="9" s="1"/>
  <c r="AB559" i="9" s="1"/>
  <c r="T307" i="4"/>
  <c r="AE307" i="4"/>
  <c r="P307" i="4"/>
  <c r="AS307" i="4"/>
  <c r="O307" i="4"/>
  <c r="S307" i="4"/>
  <c r="AQ307" i="4"/>
  <c r="AL635" i="4"/>
  <c r="R559" i="9" l="1"/>
  <c r="AD559" i="9"/>
  <c r="AE559" i="9"/>
  <c r="P559" i="9"/>
  <c r="AP559" i="9"/>
  <c r="AO559" i="9" s="1"/>
  <c r="Q559" i="9"/>
  <c r="AI559" i="9"/>
  <c r="AH559" i="9"/>
  <c r="O559" i="9"/>
  <c r="Y307" i="4"/>
  <c r="Z307" i="4"/>
  <c r="AP307" i="4"/>
  <c r="AO307" i="4" s="1"/>
  <c r="AT307" i="4" s="1"/>
  <c r="AN635" i="4"/>
  <c r="AK636" i="4" s="1"/>
  <c r="AM635" i="4"/>
  <c r="N307" i="4"/>
  <c r="K308" i="4" s="1"/>
  <c r="AR307" i="4"/>
  <c r="Y559" i="9" l="1"/>
  <c r="X559" i="9"/>
  <c r="AQ559" i="9"/>
  <c r="L559" i="9"/>
  <c r="AR559" i="9"/>
  <c r="M559" i="9"/>
  <c r="AS559" i="9"/>
  <c r="N559" i="9"/>
  <c r="AC559" i="9"/>
  <c r="R308" i="4"/>
  <c r="AL636" i="4"/>
  <c r="AT559" i="9" l="1"/>
  <c r="AK560" i="9" s="1"/>
  <c r="K560" i="9"/>
  <c r="AD308" i="4"/>
  <c r="V308" i="4"/>
  <c r="U308" i="4"/>
  <c r="AN636" i="4"/>
  <c r="AK637" i="4" s="1"/>
  <c r="AA308" i="4"/>
  <c r="M308" i="4" s="1"/>
  <c r="AB308" i="4"/>
  <c r="AC308" i="4"/>
  <c r="Q308" i="4" s="1"/>
  <c r="L308" i="4"/>
  <c r="AM636" i="4"/>
  <c r="AN560" i="9" l="1"/>
  <c r="AL560" i="9"/>
  <c r="AM560" i="9" s="1"/>
  <c r="S560" i="9"/>
  <c r="AE308" i="4"/>
  <c r="T308" i="4"/>
  <c r="O308" i="4"/>
  <c r="S308" i="4"/>
  <c r="AQ308" i="4"/>
  <c r="AL637" i="4"/>
  <c r="AF560" i="9" l="1"/>
  <c r="AA560" i="9"/>
  <c r="Z560" i="9"/>
  <c r="U560" i="9"/>
  <c r="V560" i="9"/>
  <c r="AG560" i="9" s="1"/>
  <c r="W560" i="9"/>
  <c r="T560" i="9" s="1"/>
  <c r="AB560" i="9" s="1"/>
  <c r="Y308" i="4"/>
  <c r="Z308" i="4"/>
  <c r="AP308" i="4"/>
  <c r="AO308" i="4" s="1"/>
  <c r="AN637" i="4"/>
  <c r="AK638" i="4" s="1"/>
  <c r="N308" i="4"/>
  <c r="K309" i="4" s="1"/>
  <c r="AR308" i="4"/>
  <c r="P308" i="4"/>
  <c r="AS308" i="4"/>
  <c r="AT308" i="4" s="1"/>
  <c r="AM637" i="4"/>
  <c r="R560" i="9" l="1"/>
  <c r="AE560" i="9"/>
  <c r="AD560" i="9"/>
  <c r="AQ560" i="9"/>
  <c r="P560" i="9"/>
  <c r="O560" i="9"/>
  <c r="Q560" i="9"/>
  <c r="AI560" i="9"/>
  <c r="AH560" i="9"/>
  <c r="R309" i="4"/>
  <c r="AL638" i="4"/>
  <c r="Y560" i="9" l="1"/>
  <c r="X560" i="9"/>
  <c r="L560" i="9"/>
  <c r="AR560" i="9"/>
  <c r="M560" i="9"/>
  <c r="N560" i="9"/>
  <c r="AS560" i="9"/>
  <c r="AC560" i="9"/>
  <c r="AP560" i="9"/>
  <c r="AO560" i="9" s="1"/>
  <c r="AD309" i="4"/>
  <c r="V309" i="4"/>
  <c r="U309" i="4"/>
  <c r="AN638" i="4"/>
  <c r="AK639" i="4" s="1"/>
  <c r="AM638" i="4"/>
  <c r="AC309" i="4"/>
  <c r="Q309" i="4" s="1"/>
  <c r="AB309" i="4"/>
  <c r="AA309" i="4"/>
  <c r="M309" i="4" s="1"/>
  <c r="L309" i="4"/>
  <c r="AT560" i="9" l="1"/>
  <c r="AK561" i="9"/>
  <c r="AL561" i="9" s="1"/>
  <c r="AM561" i="9" s="1"/>
  <c r="K561" i="9"/>
  <c r="AE309" i="4"/>
  <c r="AQ309" i="4"/>
  <c r="O309" i="4"/>
  <c r="S309" i="4"/>
  <c r="T309" i="4"/>
  <c r="AL639" i="4"/>
  <c r="S561" i="9" l="1"/>
  <c r="AN561" i="9"/>
  <c r="Y309" i="4"/>
  <c r="Z309" i="4"/>
  <c r="AP309" i="4"/>
  <c r="AO309" i="4" s="1"/>
  <c r="AM639" i="4"/>
  <c r="AN639" i="4"/>
  <c r="AK640" i="4" s="1"/>
  <c r="AS309" i="4"/>
  <c r="P309" i="4"/>
  <c r="N309" i="4"/>
  <c r="K310" i="4" s="1"/>
  <c r="AR309" i="4"/>
  <c r="AF561" i="9" l="1"/>
  <c r="Z561" i="9"/>
  <c r="AA561" i="9"/>
  <c r="U561" i="9"/>
  <c r="V561" i="9"/>
  <c r="AG561" i="9" s="1"/>
  <c r="W561" i="9"/>
  <c r="T561" i="9" s="1"/>
  <c r="AB561" i="9" s="1"/>
  <c r="AT309" i="4"/>
  <c r="AL640" i="4"/>
  <c r="R310" i="4"/>
  <c r="AM640" i="4"/>
  <c r="R561" i="9" l="1"/>
  <c r="AE561" i="9"/>
  <c r="AD561" i="9"/>
  <c r="N561" i="9"/>
  <c r="AS561" i="9"/>
  <c r="P561" i="9"/>
  <c r="AI561" i="9"/>
  <c r="AH561" i="9"/>
  <c r="Q561" i="9"/>
  <c r="O561" i="9"/>
  <c r="AQ561" i="9"/>
  <c r="AC561" i="9"/>
  <c r="AD310" i="4"/>
  <c r="U310" i="4"/>
  <c r="V310" i="4"/>
  <c r="AN640" i="4"/>
  <c r="AK641" i="4" s="1"/>
  <c r="AL641" i="4" s="1"/>
  <c r="AB310" i="4"/>
  <c r="AA310" i="4"/>
  <c r="M310" i="4" s="1"/>
  <c r="AC310" i="4"/>
  <c r="Q310" i="4" s="1"/>
  <c r="L310" i="4"/>
  <c r="Y561" i="9" l="1"/>
  <c r="X561" i="9"/>
  <c r="L561" i="9"/>
  <c r="M561" i="9"/>
  <c r="AR561" i="9"/>
  <c r="AP561" i="9"/>
  <c r="AO561" i="9" s="1"/>
  <c r="AE310" i="4"/>
  <c r="AM641" i="4"/>
  <c r="AN641" i="4"/>
  <c r="AK642" i="4" s="1"/>
  <c r="AL642" i="4" s="1"/>
  <c r="AQ310" i="4"/>
  <c r="O310" i="4"/>
  <c r="S310" i="4"/>
  <c r="T310" i="4"/>
  <c r="AT561" i="9" l="1"/>
  <c r="AK562" i="9"/>
  <c r="AL562" i="9" s="1"/>
  <c r="AM562" i="9" s="1"/>
  <c r="K562" i="9"/>
  <c r="Y310" i="4"/>
  <c r="Z310" i="4"/>
  <c r="AP310" i="4"/>
  <c r="AO310" i="4" s="1"/>
  <c r="AM642" i="4"/>
  <c r="P310" i="4"/>
  <c r="AS310" i="4"/>
  <c r="AN642" i="4"/>
  <c r="AK643" i="4" s="1"/>
  <c r="N310" i="4"/>
  <c r="K311" i="4" s="1"/>
  <c r="AR310" i="4"/>
  <c r="AN562" i="9" l="1"/>
  <c r="S562" i="9"/>
  <c r="AT310" i="4"/>
  <c r="AN643" i="4"/>
  <c r="AK644" i="4" s="1"/>
  <c r="R311" i="4"/>
  <c r="AF562" i="9" l="1"/>
  <c r="AA562" i="9"/>
  <c r="Z562" i="9"/>
  <c r="U562" i="9"/>
  <c r="V562" i="9"/>
  <c r="AG562" i="9" s="1"/>
  <c r="W562" i="9"/>
  <c r="T562" i="9" s="1"/>
  <c r="AB562" i="9" s="1"/>
  <c r="AD311" i="4"/>
  <c r="V311" i="4"/>
  <c r="U311" i="4"/>
  <c r="AL644" i="4"/>
  <c r="AN644" i="4"/>
  <c r="AK645" i="4" s="1"/>
  <c r="AB311" i="4"/>
  <c r="AC311" i="4"/>
  <c r="Q311" i="4" s="1"/>
  <c r="AA311" i="4"/>
  <c r="M311" i="4" s="1"/>
  <c r="L311" i="4"/>
  <c r="AL643" i="4"/>
  <c r="AM643" i="4"/>
  <c r="AM644" i="4" s="1"/>
  <c r="R562" i="9" l="1"/>
  <c r="AE562" i="9"/>
  <c r="AD562" i="9"/>
  <c r="N562" i="9"/>
  <c r="AS562" i="9"/>
  <c r="O562" i="9"/>
  <c r="P562" i="9"/>
  <c r="AQ562" i="9"/>
  <c r="AI562" i="9"/>
  <c r="AH562" i="9"/>
  <c r="Q562" i="9"/>
  <c r="AE311" i="4"/>
  <c r="T311" i="4"/>
  <c r="Z311" i="4" s="1"/>
  <c r="O311" i="4"/>
  <c r="S311" i="4"/>
  <c r="AL645" i="4"/>
  <c r="AQ311" i="4"/>
  <c r="X562" i="9" l="1"/>
  <c r="Y562" i="9"/>
  <c r="L562" i="9"/>
  <c r="AC562" i="9"/>
  <c r="M562" i="9"/>
  <c r="AR562" i="9"/>
  <c r="AP562" i="9"/>
  <c r="AO562" i="9" s="1"/>
  <c r="P311" i="4"/>
  <c r="Y311" i="4"/>
  <c r="AS311" i="4"/>
  <c r="AP311" i="4"/>
  <c r="AO311" i="4" s="1"/>
  <c r="AN645" i="4"/>
  <c r="AK646" i="4" s="1"/>
  <c r="N311" i="4"/>
  <c r="K312" i="4" s="1"/>
  <c r="AR311" i="4"/>
  <c r="AM645" i="4"/>
  <c r="AT562" i="9" l="1"/>
  <c r="AK563" i="9"/>
  <c r="AL563" i="9" s="1"/>
  <c r="AM563" i="9" s="1"/>
  <c r="K563" i="9"/>
  <c r="AT311" i="4"/>
  <c r="R312" i="4"/>
  <c r="AL646" i="4"/>
  <c r="AN563" i="9" l="1"/>
  <c r="S563" i="9"/>
  <c r="AD312" i="4"/>
  <c r="V312" i="4"/>
  <c r="U312" i="4"/>
  <c r="AN646" i="4"/>
  <c r="AK647" i="4" s="1"/>
  <c r="AM646" i="4"/>
  <c r="AB312" i="4"/>
  <c r="AA312" i="4"/>
  <c r="M312" i="4" s="1"/>
  <c r="AC312" i="4"/>
  <c r="Q312" i="4" s="1"/>
  <c r="L312" i="4"/>
  <c r="AF563" i="9" l="1"/>
  <c r="AA563" i="9"/>
  <c r="Z563" i="9"/>
  <c r="U563" i="9"/>
  <c r="V563" i="9"/>
  <c r="AG563" i="9" s="1"/>
  <c r="W563" i="9"/>
  <c r="T563" i="9" s="1"/>
  <c r="AB563" i="9" s="1"/>
  <c r="AE312" i="4"/>
  <c r="T312" i="4"/>
  <c r="AQ312" i="4"/>
  <c r="O312" i="4"/>
  <c r="S312" i="4"/>
  <c r="AL647" i="4"/>
  <c r="R563" i="9" l="1"/>
  <c r="AD563" i="9"/>
  <c r="AE563" i="9"/>
  <c r="N563" i="9"/>
  <c r="AS563" i="9"/>
  <c r="O563" i="9"/>
  <c r="AH563" i="9"/>
  <c r="Q563" i="9"/>
  <c r="AI563" i="9"/>
  <c r="P563" i="9"/>
  <c r="Y312" i="4"/>
  <c r="Z312" i="4"/>
  <c r="AP312" i="4"/>
  <c r="AO312" i="4" s="1"/>
  <c r="AN647" i="4"/>
  <c r="AK648" i="4" s="1"/>
  <c r="AM647" i="4"/>
  <c r="N312" i="4"/>
  <c r="K313" i="4" s="1"/>
  <c r="AR312" i="4"/>
  <c r="P312" i="4"/>
  <c r="AS312" i="4"/>
  <c r="AT312" i="4" s="1"/>
  <c r="Y563" i="9" l="1"/>
  <c r="X563" i="9"/>
  <c r="L563" i="9"/>
  <c r="AQ563" i="9"/>
  <c r="AC563" i="9"/>
  <c r="M563" i="9"/>
  <c r="AR563" i="9"/>
  <c r="AP563" i="9"/>
  <c r="AO563" i="9" s="1"/>
  <c r="R313" i="4"/>
  <c r="AL648" i="4"/>
  <c r="AT563" i="9" l="1"/>
  <c r="AK564" i="9"/>
  <c r="AL564" i="9" s="1"/>
  <c r="AM564" i="9" s="1"/>
  <c r="K564" i="9"/>
  <c r="AD313" i="4"/>
  <c r="V313" i="4"/>
  <c r="U313" i="4"/>
  <c r="AN648" i="4"/>
  <c r="AK649" i="4" s="1"/>
  <c r="AA313" i="4"/>
  <c r="M313" i="4" s="1"/>
  <c r="AC313" i="4"/>
  <c r="Q313" i="4" s="1"/>
  <c r="AB313" i="4"/>
  <c r="L313" i="4"/>
  <c r="AM648" i="4"/>
  <c r="AN564" i="9" l="1"/>
  <c r="S564" i="9"/>
  <c r="AE313" i="4"/>
  <c r="AQ313" i="4"/>
  <c r="O313" i="4"/>
  <c r="S313" i="4"/>
  <c r="T313" i="4"/>
  <c r="AL649" i="4"/>
  <c r="AF564" i="9" l="1"/>
  <c r="AA564" i="9"/>
  <c r="Z564" i="9"/>
  <c r="U564" i="9"/>
  <c r="V564" i="9"/>
  <c r="AG564" i="9" s="1"/>
  <c r="W564" i="9"/>
  <c r="T564" i="9" s="1"/>
  <c r="AB564" i="9" s="1"/>
  <c r="Y313" i="4"/>
  <c r="Z313" i="4"/>
  <c r="AP313" i="4"/>
  <c r="AO313" i="4" s="1"/>
  <c r="AN649" i="4"/>
  <c r="AK650" i="4" s="1"/>
  <c r="P313" i="4"/>
  <c r="AS313" i="4"/>
  <c r="AT313" i="4" s="1"/>
  <c r="AM649" i="4"/>
  <c r="N313" i="4"/>
  <c r="K314" i="4" s="1"/>
  <c r="AR313" i="4"/>
  <c r="R564" i="9" l="1"/>
  <c r="AE564" i="9"/>
  <c r="AD564" i="9"/>
  <c r="AS564" i="9"/>
  <c r="N564" i="9"/>
  <c r="AC564" i="9"/>
  <c r="O564" i="9"/>
  <c r="Q564" i="9"/>
  <c r="AI564" i="9"/>
  <c r="AH564" i="9"/>
  <c r="P564" i="9"/>
  <c r="R314" i="4"/>
  <c r="AL650" i="4"/>
  <c r="Y564" i="9" l="1"/>
  <c r="X564" i="9"/>
  <c r="L564" i="9"/>
  <c r="AQ564" i="9"/>
  <c r="M564" i="9"/>
  <c r="AR564" i="9"/>
  <c r="AP564" i="9"/>
  <c r="AO564" i="9" s="1"/>
  <c r="AD314" i="4"/>
  <c r="V314" i="4"/>
  <c r="U314" i="4"/>
  <c r="AN650" i="4"/>
  <c r="AK651" i="4" s="1"/>
  <c r="AM650" i="4"/>
  <c r="AC314" i="4"/>
  <c r="Q314" i="4" s="1"/>
  <c r="AA314" i="4"/>
  <c r="M314" i="4" s="1"/>
  <c r="AB314" i="4"/>
  <c r="L314" i="4"/>
  <c r="AT564" i="9" l="1"/>
  <c r="AK565" i="9" s="1"/>
  <c r="K565" i="9"/>
  <c r="AE314" i="4"/>
  <c r="AQ314" i="4"/>
  <c r="O314" i="4"/>
  <c r="S314" i="4"/>
  <c r="T314" i="4"/>
  <c r="AL651" i="4"/>
  <c r="AN565" i="9" l="1"/>
  <c r="AL565" i="9"/>
  <c r="AM565" i="9" s="1"/>
  <c r="S565" i="9"/>
  <c r="Y314" i="4"/>
  <c r="Z314" i="4"/>
  <c r="AP314" i="4"/>
  <c r="AO314" i="4" s="1"/>
  <c r="AN651" i="4"/>
  <c r="AK652" i="4" s="1"/>
  <c r="P314" i="4"/>
  <c r="AS314" i="4"/>
  <c r="AT314" i="4" s="1"/>
  <c r="AM651" i="4"/>
  <c r="N314" i="4"/>
  <c r="K315" i="4" s="1"/>
  <c r="AR314" i="4"/>
  <c r="AF565" i="9" l="1"/>
  <c r="Z565" i="9"/>
  <c r="AA565" i="9"/>
  <c r="U565" i="9"/>
  <c r="V565" i="9"/>
  <c r="AG565" i="9" s="1"/>
  <c r="W565" i="9"/>
  <c r="T565" i="9" s="1"/>
  <c r="AB565" i="9" s="1"/>
  <c r="R315" i="4"/>
  <c r="AL652" i="4"/>
  <c r="R565" i="9" l="1"/>
  <c r="AE565" i="9"/>
  <c r="AD565" i="9"/>
  <c r="O565" i="9"/>
  <c r="P565" i="9"/>
  <c r="N565" i="9"/>
  <c r="AS565" i="9"/>
  <c r="AP565" i="9"/>
  <c r="AO565" i="9" s="1"/>
  <c r="AQ565" i="9"/>
  <c r="Q565" i="9"/>
  <c r="AI565" i="9"/>
  <c r="AH565" i="9"/>
  <c r="AD315" i="4"/>
  <c r="V315" i="4"/>
  <c r="U315" i="4"/>
  <c r="AN652" i="4"/>
  <c r="AK653" i="4" s="1"/>
  <c r="AM652" i="4"/>
  <c r="AB315" i="4"/>
  <c r="AC315" i="4"/>
  <c r="Q315" i="4" s="1"/>
  <c r="AA315" i="4"/>
  <c r="M315" i="4" s="1"/>
  <c r="L315" i="4"/>
  <c r="Y565" i="9" l="1"/>
  <c r="X565" i="9"/>
  <c r="L565" i="9"/>
  <c r="AC565" i="9"/>
  <c r="AR565" i="9"/>
  <c r="AT565" i="9" s="1"/>
  <c r="AK566" i="9" s="1"/>
  <c r="AL566" i="9" s="1"/>
  <c r="AM566" i="9" s="1"/>
  <c r="M565" i="9"/>
  <c r="AE315" i="4"/>
  <c r="T315" i="4"/>
  <c r="O315" i="4"/>
  <c r="S315" i="4"/>
  <c r="AQ315" i="4"/>
  <c r="AL653" i="4"/>
  <c r="AN566" i="9" l="1"/>
  <c r="K566" i="9"/>
  <c r="Y315" i="4"/>
  <c r="Z315" i="4"/>
  <c r="AP315" i="4"/>
  <c r="AO315" i="4" s="1"/>
  <c r="AN653" i="4"/>
  <c r="AK654" i="4" s="1"/>
  <c r="N315" i="4"/>
  <c r="K316" i="4" s="1"/>
  <c r="AR315" i="4"/>
  <c r="P315" i="4"/>
  <c r="AS315" i="4"/>
  <c r="AT315" i="4" s="1"/>
  <c r="AM653" i="4"/>
  <c r="S566" i="9" l="1"/>
  <c r="R316" i="4"/>
  <c r="AL654" i="4"/>
  <c r="AF566" i="9" l="1"/>
  <c r="AA566" i="9"/>
  <c r="Z566" i="9"/>
  <c r="U566" i="9"/>
  <c r="V566" i="9"/>
  <c r="AG566" i="9" s="1"/>
  <c r="W566" i="9"/>
  <c r="T566" i="9" s="1"/>
  <c r="AB566" i="9" s="1"/>
  <c r="AD316" i="4"/>
  <c r="V316" i="4"/>
  <c r="U316" i="4"/>
  <c r="AN654" i="4"/>
  <c r="AK655" i="4" s="1"/>
  <c r="AC316" i="4"/>
  <c r="Q316" i="4" s="1"/>
  <c r="AB316" i="4"/>
  <c r="AA316" i="4"/>
  <c r="M316" i="4" s="1"/>
  <c r="L316" i="4"/>
  <c r="AM654" i="4"/>
  <c r="R566" i="9" l="1"/>
  <c r="AE566" i="9"/>
  <c r="AD566" i="9"/>
  <c r="N566" i="9"/>
  <c r="AS566" i="9"/>
  <c r="AC566" i="9"/>
  <c r="AI566" i="9"/>
  <c r="Q566" i="9"/>
  <c r="AH566" i="9"/>
  <c r="O566" i="9"/>
  <c r="P566" i="9"/>
  <c r="AQ566" i="9"/>
  <c r="AE316" i="4"/>
  <c r="AQ316" i="4"/>
  <c r="T316" i="4"/>
  <c r="Z316" i="4" s="1"/>
  <c r="O316" i="4"/>
  <c r="S316" i="4"/>
  <c r="AL655" i="4"/>
  <c r="Y566" i="9" l="1"/>
  <c r="X566" i="9"/>
  <c r="L566" i="9"/>
  <c r="M566" i="9"/>
  <c r="AR566" i="9"/>
  <c r="AP566" i="9"/>
  <c r="AO566" i="9" s="1"/>
  <c r="P316" i="4"/>
  <c r="Y316" i="4"/>
  <c r="AP316" i="4"/>
  <c r="AO316" i="4" s="1"/>
  <c r="AS316" i="4"/>
  <c r="AN655" i="4"/>
  <c r="AK656" i="4" s="1"/>
  <c r="AR316" i="4"/>
  <c r="N316" i="4"/>
  <c r="K317" i="4" s="1"/>
  <c r="AM655" i="4"/>
  <c r="AT566" i="9" l="1"/>
  <c r="AK567" i="9" s="1"/>
  <c r="K567" i="9"/>
  <c r="AT316" i="4"/>
  <c r="R317" i="4"/>
  <c r="AL656" i="4"/>
  <c r="AL567" i="9" l="1"/>
  <c r="AM567" i="9" s="1"/>
  <c r="AN567" i="9"/>
  <c r="S567" i="9"/>
  <c r="AD317" i="4"/>
  <c r="V317" i="4"/>
  <c r="U317" i="4"/>
  <c r="AN656" i="4"/>
  <c r="AK657" i="4" s="1"/>
  <c r="AM656" i="4"/>
  <c r="AC317" i="4"/>
  <c r="Q317" i="4" s="1"/>
  <c r="AA317" i="4"/>
  <c r="M317" i="4" s="1"/>
  <c r="AB317" i="4"/>
  <c r="L317" i="4"/>
  <c r="AF567" i="9" l="1"/>
  <c r="AA567" i="9"/>
  <c r="Z567" i="9"/>
  <c r="U567" i="9"/>
  <c r="V567" i="9"/>
  <c r="AG567" i="9" s="1"/>
  <c r="W567" i="9"/>
  <c r="T567" i="9" s="1"/>
  <c r="AB567" i="9" s="1"/>
  <c r="T317" i="4"/>
  <c r="AE317" i="4"/>
  <c r="O317" i="4"/>
  <c r="S317" i="4"/>
  <c r="P317" i="4"/>
  <c r="AS317" i="4"/>
  <c r="AQ317" i="4"/>
  <c r="AL657" i="4"/>
  <c r="R567" i="9" l="1"/>
  <c r="AE567" i="9"/>
  <c r="AD567" i="9"/>
  <c r="AQ567" i="9"/>
  <c r="P567" i="9"/>
  <c r="AP567" i="9"/>
  <c r="AO567" i="9" s="1"/>
  <c r="AH567" i="9"/>
  <c r="AI567" i="9"/>
  <c r="Q567" i="9"/>
  <c r="O567" i="9"/>
  <c r="Y317" i="4"/>
  <c r="Z317" i="4"/>
  <c r="AP317" i="4"/>
  <c r="AO317" i="4" s="1"/>
  <c r="AT317" i="4" s="1"/>
  <c r="AN657" i="4"/>
  <c r="AK658" i="4" s="1"/>
  <c r="AL658" i="4" s="1"/>
  <c r="AM657" i="4"/>
  <c r="N317" i="4"/>
  <c r="K318" i="4" s="1"/>
  <c r="AR317" i="4"/>
  <c r="Y567" i="9" l="1"/>
  <c r="X567" i="9"/>
  <c r="L567" i="9"/>
  <c r="M567" i="9"/>
  <c r="AR567" i="9"/>
  <c r="N567" i="9"/>
  <c r="AS567" i="9"/>
  <c r="AC567" i="9"/>
  <c r="AM658" i="4"/>
  <c r="AN658" i="4"/>
  <c r="AK659" i="4" s="1"/>
  <c r="R318" i="4"/>
  <c r="AT567" i="9" l="1"/>
  <c r="AK568" i="9"/>
  <c r="AL568" i="9" s="1"/>
  <c r="AM568" i="9" s="1"/>
  <c r="K568" i="9"/>
  <c r="AD318" i="4"/>
  <c r="U318" i="4"/>
  <c r="V318" i="4"/>
  <c r="AL659" i="4"/>
  <c r="AN659" i="4"/>
  <c r="AK660" i="4" s="1"/>
  <c r="AL660" i="4" s="1"/>
  <c r="AM659" i="4"/>
  <c r="AC318" i="4"/>
  <c r="Q318" i="4" s="1"/>
  <c r="AA318" i="4"/>
  <c r="M318" i="4" s="1"/>
  <c r="AB318" i="4"/>
  <c r="L318" i="4"/>
  <c r="AN568" i="9" l="1"/>
  <c r="S568" i="9"/>
  <c r="AE318" i="4"/>
  <c r="O318" i="4"/>
  <c r="S318" i="4"/>
  <c r="AN660" i="4"/>
  <c r="AK661" i="4" s="1"/>
  <c r="T318" i="4"/>
  <c r="AQ318" i="4"/>
  <c r="AM660" i="4"/>
  <c r="AF568" i="9" l="1"/>
  <c r="AA568" i="9"/>
  <c r="Z568" i="9"/>
  <c r="U568" i="9"/>
  <c r="V568" i="9"/>
  <c r="AG568" i="9" s="1"/>
  <c r="W568" i="9"/>
  <c r="T568" i="9" s="1"/>
  <c r="AB568" i="9" s="1"/>
  <c r="Y318" i="4"/>
  <c r="Z318" i="4"/>
  <c r="AP318" i="4"/>
  <c r="AO318" i="4" s="1"/>
  <c r="P318" i="4"/>
  <c r="AS318" i="4"/>
  <c r="AT318" i="4" s="1"/>
  <c r="AL661" i="4"/>
  <c r="N318" i="4"/>
  <c r="K319" i="4" s="1"/>
  <c r="AR318" i="4"/>
  <c r="R568" i="9" l="1"/>
  <c r="AE568" i="9"/>
  <c r="AD568" i="9"/>
  <c r="O568" i="9"/>
  <c r="P568" i="9"/>
  <c r="AS568" i="9"/>
  <c r="N568" i="9"/>
  <c r="AH568" i="9"/>
  <c r="Q568" i="9"/>
  <c r="AI568" i="9"/>
  <c r="AM661" i="4"/>
  <c r="R319" i="4"/>
  <c r="AN661" i="4"/>
  <c r="AK662" i="4" s="1"/>
  <c r="Y568" i="9" l="1"/>
  <c r="X568" i="9"/>
  <c r="AQ568" i="9"/>
  <c r="AC568" i="9"/>
  <c r="L568" i="9"/>
  <c r="M568" i="9"/>
  <c r="AR568" i="9"/>
  <c r="AP568" i="9"/>
  <c r="AO568" i="9" s="1"/>
  <c r="V319" i="4"/>
  <c r="AD319" i="4"/>
  <c r="U319" i="4"/>
  <c r="AL662" i="4"/>
  <c r="AA319" i="4"/>
  <c r="M319" i="4" s="1"/>
  <c r="AB319" i="4"/>
  <c r="AC319" i="4"/>
  <c r="Q319" i="4" s="1"/>
  <c r="L319" i="4"/>
  <c r="AT568" i="9" l="1"/>
  <c r="AK569" i="9" s="1"/>
  <c r="K569" i="9"/>
  <c r="AE319" i="4"/>
  <c r="AM662" i="4"/>
  <c r="AN662" i="4"/>
  <c r="AK663" i="4" s="1"/>
  <c r="AL663" i="4" s="1"/>
  <c r="T319" i="4"/>
  <c r="O319" i="4"/>
  <c r="S319" i="4"/>
  <c r="AQ319" i="4"/>
  <c r="AL569" i="9" l="1"/>
  <c r="AM569" i="9" s="1"/>
  <c r="AN569" i="9"/>
  <c r="S569" i="9"/>
  <c r="Y319" i="4"/>
  <c r="Z319" i="4"/>
  <c r="AP319" i="4"/>
  <c r="AO319" i="4" s="1"/>
  <c r="N319" i="4"/>
  <c r="K320" i="4" s="1"/>
  <c r="AR319" i="4"/>
  <c r="AN663" i="4"/>
  <c r="AK664" i="4" s="1"/>
  <c r="P319" i="4"/>
  <c r="AS319" i="4"/>
  <c r="AT319" i="4" s="1"/>
  <c r="AM663" i="4"/>
  <c r="AF569" i="9" l="1"/>
  <c r="AA569" i="9"/>
  <c r="Z569" i="9"/>
  <c r="U569" i="9"/>
  <c r="V569" i="9"/>
  <c r="AG569" i="9" s="1"/>
  <c r="W569" i="9"/>
  <c r="T569" i="9" s="1"/>
  <c r="AB569" i="9" s="1"/>
  <c r="AL664" i="4"/>
  <c r="R320" i="4"/>
  <c r="R569" i="9" l="1"/>
  <c r="AD569" i="9"/>
  <c r="AE569" i="9"/>
  <c r="O569" i="9"/>
  <c r="AQ569" i="9"/>
  <c r="Q569" i="9"/>
  <c r="AI569" i="9"/>
  <c r="AH569" i="9"/>
  <c r="AP569" i="9"/>
  <c r="AO569" i="9" s="1"/>
  <c r="P569" i="9"/>
  <c r="AD320" i="4"/>
  <c r="V320" i="4"/>
  <c r="U320" i="4"/>
  <c r="AC320" i="4"/>
  <c r="Q320" i="4" s="1"/>
  <c r="AB320" i="4"/>
  <c r="AA320" i="4"/>
  <c r="M320" i="4" s="1"/>
  <c r="L320" i="4"/>
  <c r="AN664" i="4"/>
  <c r="AK665" i="4" s="1"/>
  <c r="AM664" i="4"/>
  <c r="Y569" i="9" l="1"/>
  <c r="X569" i="9"/>
  <c r="L569" i="9"/>
  <c r="AS569" i="9"/>
  <c r="N569" i="9"/>
  <c r="AC569" i="9"/>
  <c r="AR569" i="9"/>
  <c r="AT569" i="9" s="1"/>
  <c r="M569" i="9"/>
  <c r="AE320" i="4"/>
  <c r="T320" i="4"/>
  <c r="AL665" i="4"/>
  <c r="AN665" i="4"/>
  <c r="AK666" i="4" s="1"/>
  <c r="O320" i="4"/>
  <c r="S320" i="4"/>
  <c r="AM665" i="4"/>
  <c r="P320" i="4"/>
  <c r="AS320" i="4"/>
  <c r="AQ320" i="4"/>
  <c r="AK570" i="9" l="1"/>
  <c r="K570" i="9"/>
  <c r="AL570" i="9"/>
  <c r="AM570" i="9" s="1"/>
  <c r="AN570" i="9"/>
  <c r="Y320" i="4"/>
  <c r="Z320" i="4"/>
  <c r="AP320" i="4"/>
  <c r="AO320" i="4" s="1"/>
  <c r="AT320" i="4" s="1"/>
  <c r="AL666" i="4"/>
  <c r="N320" i="4"/>
  <c r="K321" i="4" s="1"/>
  <c r="AR320" i="4"/>
  <c r="S570" i="9" l="1"/>
  <c r="R321" i="4"/>
  <c r="AM666" i="4"/>
  <c r="AN666" i="4"/>
  <c r="AK667" i="4" s="1"/>
  <c r="AF570" i="9" l="1"/>
  <c r="Z570" i="9"/>
  <c r="AA570" i="9"/>
  <c r="U570" i="9"/>
  <c r="V570" i="9"/>
  <c r="AG570" i="9" s="1"/>
  <c r="W570" i="9"/>
  <c r="T570" i="9" s="1"/>
  <c r="AB570" i="9" s="1"/>
  <c r="AD321" i="4"/>
  <c r="V321" i="4"/>
  <c r="U321" i="4"/>
  <c r="AL667" i="4"/>
  <c r="AN667" i="4"/>
  <c r="AK668" i="4" s="1"/>
  <c r="AM667" i="4"/>
  <c r="AA321" i="4"/>
  <c r="M321" i="4" s="1"/>
  <c r="AB321" i="4"/>
  <c r="AC321" i="4"/>
  <c r="Q321" i="4" s="1"/>
  <c r="L321" i="4"/>
  <c r="R570" i="9" l="1"/>
  <c r="AE570" i="9"/>
  <c r="AD570" i="9"/>
  <c r="Q570" i="9"/>
  <c r="AI570" i="9"/>
  <c r="AH570" i="9"/>
  <c r="P570" i="9"/>
  <c r="O570" i="9"/>
  <c r="AQ570" i="9"/>
  <c r="AE321" i="4"/>
  <c r="O321" i="4"/>
  <c r="S321" i="4"/>
  <c r="AL668" i="4"/>
  <c r="T321" i="4"/>
  <c r="AQ321" i="4"/>
  <c r="AM668" i="4"/>
  <c r="Y570" i="9" l="1"/>
  <c r="X570" i="9"/>
  <c r="L570" i="9"/>
  <c r="AR570" i="9"/>
  <c r="M570" i="9"/>
  <c r="AP570" i="9"/>
  <c r="AO570" i="9" s="1"/>
  <c r="AS570" i="9"/>
  <c r="N570" i="9"/>
  <c r="AC570" i="9"/>
  <c r="Y321" i="4"/>
  <c r="Z321" i="4"/>
  <c r="AP321" i="4"/>
  <c r="AO321" i="4" s="1"/>
  <c r="P321" i="4"/>
  <c r="AS321" i="4"/>
  <c r="AT321" i="4" s="1"/>
  <c r="AN668" i="4"/>
  <c r="AK669" i="4" s="1"/>
  <c r="N321" i="4"/>
  <c r="K322" i="4" s="1"/>
  <c r="AR321" i="4"/>
  <c r="AT570" i="9" l="1"/>
  <c r="AK571" i="9"/>
  <c r="AL571" i="9" s="1"/>
  <c r="AM571" i="9" s="1"/>
  <c r="K571" i="9"/>
  <c r="R322" i="4"/>
  <c r="AN571" i="9" l="1"/>
  <c r="S571" i="9"/>
  <c r="AD322" i="4"/>
  <c r="V322" i="4"/>
  <c r="U322" i="4"/>
  <c r="AL669" i="4"/>
  <c r="AM669" i="4"/>
  <c r="AN669" i="4"/>
  <c r="AK670" i="4" s="1"/>
  <c r="AC322" i="4"/>
  <c r="Q322" i="4" s="1"/>
  <c r="AA322" i="4"/>
  <c r="M322" i="4" s="1"/>
  <c r="AB322" i="4"/>
  <c r="L322" i="4"/>
  <c r="AF571" i="9" l="1"/>
  <c r="AA571" i="9"/>
  <c r="Z571" i="9"/>
  <c r="U571" i="9"/>
  <c r="V571" i="9"/>
  <c r="AG571" i="9" s="1"/>
  <c r="W571" i="9"/>
  <c r="T571" i="9" s="1"/>
  <c r="AB571" i="9" s="1"/>
  <c r="AE322" i="4"/>
  <c r="T322" i="4"/>
  <c r="AQ322" i="4"/>
  <c r="AL670" i="4"/>
  <c r="O322" i="4"/>
  <c r="S322" i="4"/>
  <c r="P322" i="4"/>
  <c r="AS322" i="4"/>
  <c r="R571" i="9" l="1"/>
  <c r="AD571" i="9"/>
  <c r="AE571" i="9"/>
  <c r="O571" i="9"/>
  <c r="AQ571" i="9"/>
  <c r="Q571" i="9"/>
  <c r="AI571" i="9"/>
  <c r="AH571" i="9"/>
  <c r="P571" i="9"/>
  <c r="Y322" i="4"/>
  <c r="Z322" i="4"/>
  <c r="AP322" i="4"/>
  <c r="AO322" i="4" s="1"/>
  <c r="AT322" i="4" s="1"/>
  <c r="AM670" i="4"/>
  <c r="AR322" i="4"/>
  <c r="N322" i="4"/>
  <c r="K323" i="4" s="1"/>
  <c r="AN670" i="4"/>
  <c r="AK671" i="4" s="1"/>
  <c r="Y571" i="9" l="1"/>
  <c r="X571" i="9"/>
  <c r="L571" i="9"/>
  <c r="AR571" i="9"/>
  <c r="M571" i="9"/>
  <c r="AP571" i="9"/>
  <c r="AO571" i="9" s="1"/>
  <c r="AS571" i="9"/>
  <c r="N571" i="9"/>
  <c r="AC571" i="9"/>
  <c r="AN671" i="4"/>
  <c r="AK672" i="4" s="1"/>
  <c r="R323" i="4"/>
  <c r="AT571" i="9" l="1"/>
  <c r="AK572" i="9"/>
  <c r="AL572" i="9" s="1"/>
  <c r="AM572" i="9" s="1"/>
  <c r="K572" i="9"/>
  <c r="AD323" i="4"/>
  <c r="V323" i="4"/>
  <c r="U323" i="4"/>
  <c r="AL672" i="4"/>
  <c r="AN672" i="4"/>
  <c r="AK673" i="4" s="1"/>
  <c r="AC323" i="4"/>
  <c r="Q323" i="4" s="1"/>
  <c r="AB323" i="4"/>
  <c r="AA323" i="4"/>
  <c r="M323" i="4" s="1"/>
  <c r="L323" i="4"/>
  <c r="AL671" i="4"/>
  <c r="AM671" i="4"/>
  <c r="AM672" i="4" s="1"/>
  <c r="AN572" i="9" l="1"/>
  <c r="S572" i="9"/>
  <c r="T323" i="4"/>
  <c r="AE323" i="4"/>
  <c r="P323" i="4"/>
  <c r="AS323" i="4"/>
  <c r="O323" i="4"/>
  <c r="S323" i="4"/>
  <c r="AL673" i="4"/>
  <c r="AQ323" i="4"/>
  <c r="AF572" i="9" l="1"/>
  <c r="AA572" i="9"/>
  <c r="Z572" i="9"/>
  <c r="U572" i="9"/>
  <c r="V572" i="9"/>
  <c r="AG572" i="9" s="1"/>
  <c r="W572" i="9"/>
  <c r="T572" i="9" s="1"/>
  <c r="AB572" i="9" s="1"/>
  <c r="Y323" i="4"/>
  <c r="Z323" i="4"/>
  <c r="AP323" i="4"/>
  <c r="AO323" i="4" s="1"/>
  <c r="AT323" i="4" s="1"/>
  <c r="AN673" i="4"/>
  <c r="AK674" i="4" s="1"/>
  <c r="AR323" i="4"/>
  <c r="N323" i="4"/>
  <c r="K324" i="4" s="1"/>
  <c r="AM673" i="4"/>
  <c r="R572" i="9" l="1"/>
  <c r="AD572" i="9"/>
  <c r="AE572" i="9"/>
  <c r="N572" i="9"/>
  <c r="AS572" i="9"/>
  <c r="AC572" i="9"/>
  <c r="P572" i="9"/>
  <c r="O572" i="9"/>
  <c r="AQ572" i="9"/>
  <c r="Q572" i="9"/>
  <c r="AI572" i="9"/>
  <c r="AH572" i="9"/>
  <c r="R324" i="4"/>
  <c r="AL674" i="4"/>
  <c r="Y572" i="9" l="1"/>
  <c r="X572" i="9"/>
  <c r="L572" i="9"/>
  <c r="AR572" i="9"/>
  <c r="M572" i="9"/>
  <c r="AP572" i="9"/>
  <c r="AO572" i="9" s="1"/>
  <c r="AD324" i="4"/>
  <c r="V324" i="4"/>
  <c r="U324" i="4"/>
  <c r="AN674" i="4"/>
  <c r="AK675" i="4" s="1"/>
  <c r="AA324" i="4"/>
  <c r="M324" i="4" s="1"/>
  <c r="AC324" i="4"/>
  <c r="Q324" i="4" s="1"/>
  <c r="AB324" i="4"/>
  <c r="L324" i="4"/>
  <c r="AM674" i="4"/>
  <c r="AT572" i="9" l="1"/>
  <c r="AK573" i="9" s="1"/>
  <c r="K573" i="9"/>
  <c r="AE324" i="4"/>
  <c r="T324" i="4"/>
  <c r="AQ324" i="4"/>
  <c r="O324" i="4"/>
  <c r="S324" i="4"/>
  <c r="AL675" i="4"/>
  <c r="AN573" i="9" l="1"/>
  <c r="AL573" i="9"/>
  <c r="AM573" i="9" s="1"/>
  <c r="S573" i="9"/>
  <c r="Y324" i="4"/>
  <c r="Z324" i="4"/>
  <c r="AS324" i="4"/>
  <c r="AP324" i="4"/>
  <c r="AO324" i="4" s="1"/>
  <c r="P324" i="4"/>
  <c r="AN675" i="4"/>
  <c r="AK676" i="4" s="1"/>
  <c r="N324" i="4"/>
  <c r="K325" i="4" s="1"/>
  <c r="AR324" i="4"/>
  <c r="AM675" i="4"/>
  <c r="AF573" i="9" l="1"/>
  <c r="Z573" i="9"/>
  <c r="AA573" i="9"/>
  <c r="U573" i="9"/>
  <c r="V573" i="9"/>
  <c r="AG573" i="9" s="1"/>
  <c r="W573" i="9"/>
  <c r="T573" i="9" s="1"/>
  <c r="AB573" i="9" s="1"/>
  <c r="AT324" i="4"/>
  <c r="R325" i="4"/>
  <c r="AL676" i="4"/>
  <c r="R573" i="9" l="1"/>
  <c r="AD573" i="9"/>
  <c r="AE573" i="9"/>
  <c r="L573" i="9"/>
  <c r="N573" i="9"/>
  <c r="AS573" i="9"/>
  <c r="O573" i="9"/>
  <c r="AQ573" i="9"/>
  <c r="AI573" i="9"/>
  <c r="AH573" i="9"/>
  <c r="Q573" i="9"/>
  <c r="AP573" i="9"/>
  <c r="AO573" i="9" s="1"/>
  <c r="P573" i="9"/>
  <c r="AC573" i="9"/>
  <c r="AD325" i="4"/>
  <c r="V325" i="4"/>
  <c r="U325" i="4"/>
  <c r="AN676" i="4"/>
  <c r="AK677" i="4" s="1"/>
  <c r="AC325" i="4"/>
  <c r="Q325" i="4" s="1"/>
  <c r="AA325" i="4"/>
  <c r="M325" i="4" s="1"/>
  <c r="AB325" i="4"/>
  <c r="L325" i="4"/>
  <c r="AM676" i="4"/>
  <c r="Y573" i="9" l="1"/>
  <c r="X573" i="9"/>
  <c r="M573" i="9"/>
  <c r="AR573" i="9"/>
  <c r="AT573" i="9" s="1"/>
  <c r="AK574" i="9" s="1"/>
  <c r="T325" i="4"/>
  <c r="AE325" i="4"/>
  <c r="O325" i="4"/>
  <c r="S325" i="4"/>
  <c r="P325" i="4"/>
  <c r="AS325" i="4"/>
  <c r="AQ325" i="4"/>
  <c r="AL677" i="4"/>
  <c r="K574" i="9" l="1"/>
  <c r="AL574" i="9"/>
  <c r="AM574" i="9" s="1"/>
  <c r="AN574" i="9"/>
  <c r="Y325" i="4"/>
  <c r="Z325" i="4"/>
  <c r="AP325" i="4"/>
  <c r="AO325" i="4" s="1"/>
  <c r="AT325" i="4" s="1"/>
  <c r="AN677" i="4"/>
  <c r="AK678" i="4" s="1"/>
  <c r="AM677" i="4"/>
  <c r="N325" i="4"/>
  <c r="K326" i="4" s="1"/>
  <c r="AR325" i="4"/>
  <c r="S574" i="9" l="1"/>
  <c r="R326" i="4"/>
  <c r="AL678" i="4"/>
  <c r="AF574" i="9" l="1"/>
  <c r="AA574" i="9"/>
  <c r="Z574" i="9"/>
  <c r="U574" i="9"/>
  <c r="V574" i="9"/>
  <c r="AG574" i="9" s="1"/>
  <c r="W574" i="9"/>
  <c r="T574" i="9" s="1"/>
  <c r="AD326" i="4"/>
  <c r="U326" i="4"/>
  <c r="V326" i="4"/>
  <c r="AN678" i="4"/>
  <c r="AK679" i="4" s="1"/>
  <c r="AA326" i="4"/>
  <c r="M326" i="4" s="1"/>
  <c r="AB326" i="4"/>
  <c r="AC326" i="4"/>
  <c r="Q326" i="4" s="1"/>
  <c r="L326" i="4"/>
  <c r="AM678" i="4"/>
  <c r="AB574" i="9" l="1"/>
  <c r="R574" i="9"/>
  <c r="AE574" i="9"/>
  <c r="AD574" i="9"/>
  <c r="O574" i="9"/>
  <c r="N574" i="9"/>
  <c r="AS574" i="9"/>
  <c r="AQ574" i="9"/>
  <c r="P574" i="9"/>
  <c r="AP574" i="9"/>
  <c r="AO574" i="9" s="1"/>
  <c r="AI574" i="9"/>
  <c r="AH574" i="9"/>
  <c r="Q574" i="9"/>
  <c r="AE326" i="4"/>
  <c r="AQ326" i="4"/>
  <c r="O326" i="4"/>
  <c r="S326" i="4"/>
  <c r="T326" i="4"/>
  <c r="AL679" i="4"/>
  <c r="Y574" i="9" l="1"/>
  <c r="X574" i="9"/>
  <c r="L574" i="9"/>
  <c r="AC574" i="9"/>
  <c r="M574" i="9"/>
  <c r="AR574" i="9"/>
  <c r="AT574" i="9" s="1"/>
  <c r="AK575" i="9" s="1"/>
  <c r="AL575" i="9" s="1"/>
  <c r="AM575" i="9" s="1"/>
  <c r="Y326" i="4"/>
  <c r="Z326" i="4"/>
  <c r="AP326" i="4"/>
  <c r="AO326" i="4" s="1"/>
  <c r="AN679" i="4"/>
  <c r="AK680" i="4" s="1"/>
  <c r="AS326" i="4"/>
  <c r="AT326" i="4" s="1"/>
  <c r="P326" i="4"/>
  <c r="N326" i="4"/>
  <c r="K327" i="4" s="1"/>
  <c r="AR326" i="4"/>
  <c r="AM679" i="4"/>
  <c r="AN575" i="9" l="1"/>
  <c r="K575" i="9"/>
  <c r="R327" i="4"/>
  <c r="AL680" i="4"/>
  <c r="S575" i="9" l="1"/>
  <c r="AD327" i="4"/>
  <c r="V327" i="4"/>
  <c r="U327" i="4"/>
  <c r="AN680" i="4"/>
  <c r="AK681" i="4" s="1"/>
  <c r="AA327" i="4"/>
  <c r="M327" i="4" s="1"/>
  <c r="AB327" i="4"/>
  <c r="AC327" i="4"/>
  <c r="Q327" i="4" s="1"/>
  <c r="L327" i="4"/>
  <c r="AM680" i="4"/>
  <c r="AF575" i="9" l="1"/>
  <c r="AA575" i="9"/>
  <c r="Z575" i="9"/>
  <c r="U575" i="9"/>
  <c r="V575" i="9"/>
  <c r="AG575" i="9" s="1"/>
  <c r="W575" i="9"/>
  <c r="T575" i="9" s="1"/>
  <c r="AB575" i="9" s="1"/>
  <c r="AQ327" i="4"/>
  <c r="AE327" i="4"/>
  <c r="T327" i="4"/>
  <c r="O327" i="4"/>
  <c r="S327" i="4"/>
  <c r="AL681" i="4"/>
  <c r="R575" i="9" l="1"/>
  <c r="AE575" i="9"/>
  <c r="AD575" i="9"/>
  <c r="N575" i="9"/>
  <c r="AS575" i="9"/>
  <c r="AQ575" i="9"/>
  <c r="P575" i="9"/>
  <c r="AH575" i="9"/>
  <c r="Q575" i="9"/>
  <c r="AI575" i="9"/>
  <c r="AC575" i="9"/>
  <c r="O575" i="9"/>
  <c r="Y327" i="4"/>
  <c r="Z327" i="4"/>
  <c r="AP327" i="4"/>
  <c r="AO327" i="4" s="1"/>
  <c r="AN681" i="4"/>
  <c r="AK682" i="4" s="1"/>
  <c r="P327" i="4"/>
  <c r="AS327" i="4"/>
  <c r="AT327" i="4" s="1"/>
  <c r="N327" i="4"/>
  <c r="K328" i="4" s="1"/>
  <c r="AR327" i="4"/>
  <c r="AM681" i="4"/>
  <c r="X575" i="9" l="1"/>
  <c r="Y575" i="9"/>
  <c r="L575" i="9"/>
  <c r="M575" i="9"/>
  <c r="AR575" i="9"/>
  <c r="AP575" i="9"/>
  <c r="AO575" i="9" s="1"/>
  <c r="R328" i="4"/>
  <c r="AL682" i="4"/>
  <c r="AT575" i="9" l="1"/>
  <c r="AK576" i="9" s="1"/>
  <c r="K576" i="9"/>
  <c r="AD328" i="4"/>
  <c r="V328" i="4"/>
  <c r="U328" i="4"/>
  <c r="AN682" i="4"/>
  <c r="AK683" i="4" s="1"/>
  <c r="AC328" i="4"/>
  <c r="Q328" i="4" s="1"/>
  <c r="AA328" i="4"/>
  <c r="M328" i="4" s="1"/>
  <c r="AB328" i="4"/>
  <c r="L328" i="4"/>
  <c r="AM682" i="4"/>
  <c r="AN576" i="9" l="1"/>
  <c r="AL576" i="9"/>
  <c r="AM576" i="9" s="1"/>
  <c r="S576" i="9"/>
  <c r="AE328" i="4"/>
  <c r="O328" i="4"/>
  <c r="S328" i="4"/>
  <c r="AQ328" i="4"/>
  <c r="T328" i="4"/>
  <c r="AL683" i="4"/>
  <c r="AF576" i="9" l="1"/>
  <c r="AA576" i="9"/>
  <c r="Z576" i="9"/>
  <c r="U576" i="9"/>
  <c r="V576" i="9"/>
  <c r="AG576" i="9" s="1"/>
  <c r="W576" i="9"/>
  <c r="T576" i="9" s="1"/>
  <c r="AB576" i="9" s="1"/>
  <c r="Y328" i="4"/>
  <c r="Z328" i="4"/>
  <c r="AP328" i="4"/>
  <c r="AO328" i="4" s="1"/>
  <c r="AN683" i="4"/>
  <c r="AK684" i="4" s="1"/>
  <c r="AS328" i="4"/>
  <c r="AT328" i="4" s="1"/>
  <c r="P328" i="4"/>
  <c r="AM683" i="4"/>
  <c r="N328" i="4"/>
  <c r="K329" i="4" s="1"/>
  <c r="AR328" i="4"/>
  <c r="R576" i="9" l="1"/>
  <c r="AE576" i="9"/>
  <c r="AD576" i="9"/>
  <c r="AS576" i="9"/>
  <c r="N576" i="9"/>
  <c r="AC576" i="9"/>
  <c r="O576" i="9"/>
  <c r="Q576" i="9"/>
  <c r="AI576" i="9"/>
  <c r="AH576" i="9"/>
  <c r="P576" i="9"/>
  <c r="R329" i="4"/>
  <c r="AL684" i="4"/>
  <c r="X576" i="9" l="1"/>
  <c r="Y576" i="9"/>
  <c r="L576" i="9"/>
  <c r="AQ576" i="9"/>
  <c r="M576" i="9"/>
  <c r="AR576" i="9"/>
  <c r="AP576" i="9"/>
  <c r="AO576" i="9" s="1"/>
  <c r="AD329" i="4"/>
  <c r="V329" i="4"/>
  <c r="U329" i="4"/>
  <c r="AN684" i="4"/>
  <c r="AK685" i="4" s="1"/>
  <c r="AA329" i="4"/>
  <c r="M329" i="4" s="1"/>
  <c r="AB329" i="4"/>
  <c r="AC329" i="4"/>
  <c r="Q329" i="4" s="1"/>
  <c r="L329" i="4"/>
  <c r="AM684" i="4"/>
  <c r="AT576" i="9" l="1"/>
  <c r="AK577" i="9" s="1"/>
  <c r="K577" i="9"/>
  <c r="AE329" i="4"/>
  <c r="T329" i="4"/>
  <c r="AS329" i="4"/>
  <c r="AQ329" i="4"/>
  <c r="O329" i="4"/>
  <c r="S329" i="4"/>
  <c r="AL685" i="4"/>
  <c r="AN577" i="9" l="1"/>
  <c r="AL577" i="9"/>
  <c r="AM577" i="9" s="1"/>
  <c r="S577" i="9"/>
  <c r="Y329" i="4"/>
  <c r="Z329" i="4"/>
  <c r="P329" i="4"/>
  <c r="AP329" i="4"/>
  <c r="AO329" i="4" s="1"/>
  <c r="AT329" i="4" s="1"/>
  <c r="AN685" i="4"/>
  <c r="AK686" i="4" s="1"/>
  <c r="N329" i="4"/>
  <c r="K330" i="4" s="1"/>
  <c r="AR329" i="4"/>
  <c r="AM685" i="4"/>
  <c r="AF577" i="9" l="1"/>
  <c r="Z577" i="9"/>
  <c r="AA577" i="9"/>
  <c r="U577" i="9"/>
  <c r="V577" i="9"/>
  <c r="AG577" i="9" s="1"/>
  <c r="W577" i="9"/>
  <c r="T577" i="9" s="1"/>
  <c r="R330" i="4"/>
  <c r="AL686" i="4"/>
  <c r="AB577" i="9" l="1"/>
  <c r="R577" i="9"/>
  <c r="AD577" i="9"/>
  <c r="AE577" i="9"/>
  <c r="N577" i="9"/>
  <c r="AS577" i="9"/>
  <c r="P577" i="9"/>
  <c r="O577" i="9"/>
  <c r="AQ577" i="9"/>
  <c r="Q577" i="9"/>
  <c r="AI577" i="9"/>
  <c r="AH577" i="9"/>
  <c r="AD330" i="4"/>
  <c r="V330" i="4"/>
  <c r="U330" i="4"/>
  <c r="AN686" i="4"/>
  <c r="AK687" i="4" s="1"/>
  <c r="AB330" i="4"/>
  <c r="AC330" i="4"/>
  <c r="Q330" i="4" s="1"/>
  <c r="AA330" i="4"/>
  <c r="M330" i="4" s="1"/>
  <c r="L330" i="4"/>
  <c r="AM686" i="4"/>
  <c r="Y577" i="9" l="1"/>
  <c r="X577" i="9"/>
  <c r="L577" i="9"/>
  <c r="AC577" i="9"/>
  <c r="AR577" i="9"/>
  <c r="M577" i="9"/>
  <c r="AP577" i="9"/>
  <c r="AO577" i="9" s="1"/>
  <c r="AE330" i="4"/>
  <c r="O330" i="4"/>
  <c r="S330" i="4"/>
  <c r="T330" i="4"/>
  <c r="AQ330" i="4"/>
  <c r="AL687" i="4"/>
  <c r="AT577" i="9" l="1"/>
  <c r="AK578" i="9" s="1"/>
  <c r="K578" i="9"/>
  <c r="Y330" i="4"/>
  <c r="Z330" i="4"/>
  <c r="AP330" i="4"/>
  <c r="AO330" i="4" s="1"/>
  <c r="P330" i="4"/>
  <c r="AS330" i="4"/>
  <c r="AT330" i="4" s="1"/>
  <c r="AN687" i="4"/>
  <c r="AK688" i="4" s="1"/>
  <c r="AM687" i="4"/>
  <c r="N330" i="4"/>
  <c r="K331" i="4" s="1"/>
  <c r="AR330" i="4"/>
  <c r="AL578" i="9" l="1"/>
  <c r="AM578" i="9" s="1"/>
  <c r="AN578" i="9"/>
  <c r="S578" i="9"/>
  <c r="R331" i="4"/>
  <c r="AL688" i="4"/>
  <c r="AF578" i="9" l="1"/>
  <c r="AA578" i="9"/>
  <c r="Z578" i="9"/>
  <c r="U578" i="9"/>
  <c r="V578" i="9"/>
  <c r="AG578" i="9" s="1"/>
  <c r="W578" i="9"/>
  <c r="T578" i="9" s="1"/>
  <c r="AB578" i="9" s="1"/>
  <c r="AD331" i="4"/>
  <c r="V331" i="4"/>
  <c r="U331" i="4"/>
  <c r="AM688" i="4"/>
  <c r="AN688" i="4"/>
  <c r="AK689" i="4" s="1"/>
  <c r="AB331" i="4"/>
  <c r="AA331" i="4"/>
  <c r="M331" i="4" s="1"/>
  <c r="AC331" i="4"/>
  <c r="Q331" i="4" s="1"/>
  <c r="L331" i="4"/>
  <c r="R578" i="9" l="1"/>
  <c r="AE578" i="9"/>
  <c r="AD578" i="9"/>
  <c r="N578" i="9"/>
  <c r="AS578" i="9"/>
  <c r="AC578" i="9"/>
  <c r="AI578" i="9"/>
  <c r="Q578" i="9"/>
  <c r="AH578" i="9"/>
  <c r="O578" i="9"/>
  <c r="P578" i="9"/>
  <c r="AQ578" i="9"/>
  <c r="AE331" i="4"/>
  <c r="AL689" i="4"/>
  <c r="AN689" i="4"/>
  <c r="AK690" i="4" s="1"/>
  <c r="T331" i="4"/>
  <c r="AQ331" i="4"/>
  <c r="O331" i="4"/>
  <c r="S331" i="4"/>
  <c r="AM689" i="4"/>
  <c r="Y578" i="9" l="1"/>
  <c r="X578" i="9"/>
  <c r="L578" i="9"/>
  <c r="M578" i="9"/>
  <c r="AR578" i="9"/>
  <c r="AP578" i="9"/>
  <c r="AO578" i="9" s="1"/>
  <c r="Y331" i="4"/>
  <c r="Z331" i="4"/>
  <c r="AP331" i="4"/>
  <c r="AO331" i="4" s="1"/>
  <c r="N331" i="4"/>
  <c r="K332" i="4" s="1"/>
  <c r="AR331" i="4"/>
  <c r="AL690" i="4"/>
  <c r="P331" i="4"/>
  <c r="AS331" i="4"/>
  <c r="AT331" i="4" s="1"/>
  <c r="AT578" i="9" l="1"/>
  <c r="AK579" i="9" s="1"/>
  <c r="K579" i="9"/>
  <c r="AN690" i="4"/>
  <c r="AK691" i="4" s="1"/>
  <c r="AM690" i="4"/>
  <c r="R332" i="4"/>
  <c r="AN579" i="9" l="1"/>
  <c r="AL579" i="9"/>
  <c r="AM579" i="9" s="1"/>
  <c r="S579" i="9"/>
  <c r="AD332" i="4"/>
  <c r="V332" i="4"/>
  <c r="U332" i="4"/>
  <c r="AB332" i="4"/>
  <c r="AC332" i="4"/>
  <c r="Q332" i="4" s="1"/>
  <c r="AA332" i="4"/>
  <c r="M332" i="4" s="1"/>
  <c r="L332" i="4"/>
  <c r="AL691" i="4"/>
  <c r="AF579" i="9" l="1"/>
  <c r="AA579" i="9"/>
  <c r="Z579" i="9"/>
  <c r="U579" i="9"/>
  <c r="V579" i="9"/>
  <c r="AG579" i="9" s="1"/>
  <c r="W579" i="9"/>
  <c r="T579" i="9" s="1"/>
  <c r="AB579" i="9" s="1"/>
  <c r="AE332" i="4"/>
  <c r="T332" i="4"/>
  <c r="AN691" i="4"/>
  <c r="AS332" i="4"/>
  <c r="P332" i="4"/>
  <c r="AQ332" i="4"/>
  <c r="O332" i="4"/>
  <c r="S332" i="4"/>
  <c r="AM691" i="4"/>
  <c r="R579" i="9" l="1"/>
  <c r="AD579" i="9"/>
  <c r="AE579" i="9"/>
  <c r="AQ579" i="9"/>
  <c r="P579" i="9"/>
  <c r="AP579" i="9"/>
  <c r="AO579" i="9" s="1"/>
  <c r="AH579" i="9"/>
  <c r="AI579" i="9"/>
  <c r="Q579" i="9"/>
  <c r="O579" i="9"/>
  <c r="Y332" i="4"/>
  <c r="Z332" i="4"/>
  <c r="AP332" i="4"/>
  <c r="AO332" i="4" s="1"/>
  <c r="AT332" i="4" s="1"/>
  <c r="AK692" i="4"/>
  <c r="AL692" i="4" s="1"/>
  <c r="N332" i="4"/>
  <c r="K333" i="4" s="1"/>
  <c r="AR332" i="4"/>
  <c r="Y579" i="9" l="1"/>
  <c r="X579" i="9"/>
  <c r="L579" i="9"/>
  <c r="M579" i="9"/>
  <c r="AR579" i="9"/>
  <c r="N579" i="9"/>
  <c r="AS579" i="9"/>
  <c r="AC579" i="9"/>
  <c r="AN692" i="4"/>
  <c r="AK693" i="4" s="1"/>
  <c r="AN693" i="4" s="1"/>
  <c r="AK694" i="4" s="1"/>
  <c r="AM692" i="4"/>
  <c r="R333" i="4"/>
  <c r="AT579" i="9" l="1"/>
  <c r="AK580" i="9"/>
  <c r="AL580" i="9" s="1"/>
  <c r="AM580" i="9" s="1"/>
  <c r="K580" i="9"/>
  <c r="AD333" i="4"/>
  <c r="V333" i="4"/>
  <c r="U333" i="4"/>
  <c r="AL694" i="4"/>
  <c r="AN694" i="4"/>
  <c r="AK695" i="4" s="1"/>
  <c r="AC333" i="4"/>
  <c r="Q333" i="4" s="1"/>
  <c r="AB333" i="4"/>
  <c r="AA333" i="4"/>
  <c r="M333" i="4" s="1"/>
  <c r="L333" i="4"/>
  <c r="AL693" i="4"/>
  <c r="AM693" i="4"/>
  <c r="AM694" i="4" s="1"/>
  <c r="AN580" i="9" l="1"/>
  <c r="S580" i="9"/>
  <c r="AE333" i="4"/>
  <c r="T333" i="4"/>
  <c r="O333" i="4"/>
  <c r="S333" i="4"/>
  <c r="P333" i="4"/>
  <c r="AS333" i="4"/>
  <c r="AL695" i="4"/>
  <c r="AQ333" i="4"/>
  <c r="AF580" i="9" l="1"/>
  <c r="AA580" i="9"/>
  <c r="Z580" i="9"/>
  <c r="U580" i="9"/>
  <c r="V580" i="9"/>
  <c r="AG580" i="9" s="1"/>
  <c r="W580" i="9"/>
  <c r="T580" i="9" s="1"/>
  <c r="AB580" i="9" s="1"/>
  <c r="Y333" i="4"/>
  <c r="Z333" i="4"/>
  <c r="AP333" i="4"/>
  <c r="AO333" i="4" s="1"/>
  <c r="AT333" i="4" s="1"/>
  <c r="AN695" i="4"/>
  <c r="AK696" i="4" s="1"/>
  <c r="AM695" i="4"/>
  <c r="AR333" i="4"/>
  <c r="N333" i="4"/>
  <c r="K334" i="4" s="1"/>
  <c r="R580" i="9" l="1"/>
  <c r="AE580" i="9"/>
  <c r="AD580" i="9"/>
  <c r="O580" i="9"/>
  <c r="P580" i="9"/>
  <c r="AS580" i="9"/>
  <c r="N580" i="9"/>
  <c r="AH580" i="9"/>
  <c r="Q580" i="9"/>
  <c r="AI580" i="9"/>
  <c r="R334" i="4"/>
  <c r="AL696" i="4"/>
  <c r="Y580" i="9" l="1"/>
  <c r="X580" i="9"/>
  <c r="L580" i="9"/>
  <c r="AQ580" i="9"/>
  <c r="AC580" i="9"/>
  <c r="M580" i="9"/>
  <c r="AR580" i="9"/>
  <c r="AP580" i="9"/>
  <c r="AO580" i="9" s="1"/>
  <c r="AD334" i="4"/>
  <c r="U334" i="4"/>
  <c r="V334" i="4"/>
  <c r="AN696" i="4"/>
  <c r="AK697" i="4" s="1"/>
  <c r="AM696" i="4"/>
  <c r="AA334" i="4"/>
  <c r="M334" i="4" s="1"/>
  <c r="AB334" i="4"/>
  <c r="AC334" i="4"/>
  <c r="Q334" i="4" s="1"/>
  <c r="L334" i="4"/>
  <c r="AT580" i="9" l="1"/>
  <c r="AK581" i="9" s="1"/>
  <c r="K581" i="9"/>
  <c r="AE334" i="4"/>
  <c r="AQ334" i="4"/>
  <c r="O334" i="4"/>
  <c r="S334" i="4"/>
  <c r="T334" i="4"/>
  <c r="AL697" i="4"/>
  <c r="AN581" i="9" l="1"/>
  <c r="AL581" i="9"/>
  <c r="AM581" i="9" s="1"/>
  <c r="S581" i="9"/>
  <c r="Y334" i="4"/>
  <c r="Z334" i="4"/>
  <c r="AP334" i="4"/>
  <c r="AO334" i="4" s="1"/>
  <c r="AN697" i="4"/>
  <c r="AK698" i="4" s="1"/>
  <c r="AM697" i="4"/>
  <c r="AS334" i="4"/>
  <c r="AT334" i="4" s="1"/>
  <c r="P334" i="4"/>
  <c r="N334" i="4"/>
  <c r="K335" i="4" s="1"/>
  <c r="AR334" i="4"/>
  <c r="AF581" i="9" l="1"/>
  <c r="Z581" i="9"/>
  <c r="AA581" i="9"/>
  <c r="U581" i="9"/>
  <c r="V581" i="9"/>
  <c r="AG581" i="9" s="1"/>
  <c r="W581" i="9"/>
  <c r="T581" i="9" s="1"/>
  <c r="AB581" i="9" s="1"/>
  <c r="R335" i="4"/>
  <c r="AL698" i="4"/>
  <c r="R581" i="9" l="1"/>
  <c r="AD581" i="9"/>
  <c r="AE581" i="9"/>
  <c r="O581" i="9"/>
  <c r="AQ581" i="9"/>
  <c r="Q581" i="9"/>
  <c r="AI581" i="9"/>
  <c r="AH581" i="9"/>
  <c r="AS581" i="9"/>
  <c r="N581" i="9"/>
  <c r="P581" i="9"/>
  <c r="V335" i="4"/>
  <c r="AD335" i="4"/>
  <c r="U335" i="4"/>
  <c r="AN698" i="4"/>
  <c r="AK699" i="4" s="1"/>
  <c r="AC335" i="4"/>
  <c r="Q335" i="4" s="1"/>
  <c r="AB335" i="4"/>
  <c r="AA335" i="4"/>
  <c r="M335" i="4" s="1"/>
  <c r="L335" i="4"/>
  <c r="AM698" i="4"/>
  <c r="Y581" i="9" l="1"/>
  <c r="X581" i="9"/>
  <c r="L581" i="9"/>
  <c r="AC581" i="9"/>
  <c r="AR581" i="9"/>
  <c r="M581" i="9"/>
  <c r="AP581" i="9"/>
  <c r="AO581" i="9" s="1"/>
  <c r="AE335" i="4"/>
  <c r="O335" i="4"/>
  <c r="S335" i="4"/>
  <c r="T335" i="4"/>
  <c r="AQ335" i="4"/>
  <c r="AL699" i="4"/>
  <c r="AT581" i="9" l="1"/>
  <c r="AK582" i="9" s="1"/>
  <c r="K582" i="9"/>
  <c r="Y335" i="4"/>
  <c r="Z335" i="4"/>
  <c r="AP335" i="4"/>
  <c r="AO335" i="4" s="1"/>
  <c r="AN699" i="4"/>
  <c r="AK700" i="4" s="1"/>
  <c r="AM699" i="4"/>
  <c r="P335" i="4"/>
  <c r="AS335" i="4"/>
  <c r="AT335" i="4" s="1"/>
  <c r="AR335" i="4"/>
  <c r="N335" i="4"/>
  <c r="K336" i="4" s="1"/>
  <c r="AN582" i="9" l="1"/>
  <c r="AL582" i="9"/>
  <c r="AM582" i="9" s="1"/>
  <c r="S582" i="9"/>
  <c r="R336" i="4"/>
  <c r="AL700" i="4"/>
  <c r="AF582" i="9" l="1"/>
  <c r="Z582" i="9"/>
  <c r="AA582" i="9"/>
  <c r="U582" i="9"/>
  <c r="V582" i="9"/>
  <c r="AG582" i="9" s="1"/>
  <c r="W582" i="9"/>
  <c r="T582" i="9" s="1"/>
  <c r="AB582" i="9" s="1"/>
  <c r="AD336" i="4"/>
  <c r="V336" i="4"/>
  <c r="U336" i="4"/>
  <c r="AN700" i="4"/>
  <c r="AK701" i="4" s="1"/>
  <c r="AC336" i="4"/>
  <c r="Q336" i="4" s="1"/>
  <c r="AB336" i="4"/>
  <c r="AA336" i="4"/>
  <c r="M336" i="4" s="1"/>
  <c r="L336" i="4"/>
  <c r="AM700" i="4"/>
  <c r="R582" i="9" l="1"/>
  <c r="AE582" i="9"/>
  <c r="AD582" i="9"/>
  <c r="Q582" i="9"/>
  <c r="AI582" i="9"/>
  <c r="AH582" i="9"/>
  <c r="P582" i="9"/>
  <c r="O582" i="9"/>
  <c r="AQ582" i="9"/>
  <c r="AE336" i="4"/>
  <c r="O336" i="4"/>
  <c r="S336" i="4"/>
  <c r="T336" i="4"/>
  <c r="AQ336" i="4"/>
  <c r="AL701" i="4"/>
  <c r="Y582" i="9" l="1"/>
  <c r="X582" i="9"/>
  <c r="L582" i="9"/>
  <c r="AR582" i="9"/>
  <c r="M582" i="9"/>
  <c r="AP582" i="9"/>
  <c r="AO582" i="9" s="1"/>
  <c r="AS582" i="9"/>
  <c r="N582" i="9"/>
  <c r="AC582" i="9"/>
  <c r="Y336" i="4"/>
  <c r="Z336" i="4"/>
  <c r="AP336" i="4"/>
  <c r="AO336" i="4" s="1"/>
  <c r="P336" i="4"/>
  <c r="AS336" i="4"/>
  <c r="AN701" i="4"/>
  <c r="AK702" i="4" s="1"/>
  <c r="N336" i="4"/>
  <c r="K337" i="4" s="1"/>
  <c r="AR336" i="4"/>
  <c r="AM701" i="4"/>
  <c r="AT582" i="9" l="1"/>
  <c r="AK583" i="9"/>
  <c r="AL583" i="9" s="1"/>
  <c r="AM583" i="9" s="1"/>
  <c r="K583" i="9"/>
  <c r="AT336" i="4"/>
  <c r="AL702" i="4"/>
  <c r="R337" i="4"/>
  <c r="AN583" i="9" l="1"/>
  <c r="S583" i="9"/>
  <c r="AD337" i="4"/>
  <c r="V337" i="4"/>
  <c r="U337" i="4"/>
  <c r="AN702" i="4"/>
  <c r="AK703" i="4" s="1"/>
  <c r="AA337" i="4"/>
  <c r="M337" i="4" s="1"/>
  <c r="AB337" i="4"/>
  <c r="AC337" i="4"/>
  <c r="Q337" i="4" s="1"/>
  <c r="L337" i="4"/>
  <c r="AM702" i="4"/>
  <c r="AF583" i="9" l="1"/>
  <c r="AA583" i="9"/>
  <c r="Z583" i="9"/>
  <c r="U583" i="9"/>
  <c r="V583" i="9"/>
  <c r="AG583" i="9" s="1"/>
  <c r="W583" i="9"/>
  <c r="T583" i="9" s="1"/>
  <c r="AB583" i="9" s="1"/>
  <c r="AE337" i="4"/>
  <c r="T337" i="4"/>
  <c r="AS337" i="4"/>
  <c r="P337" i="4"/>
  <c r="AQ337" i="4"/>
  <c r="O337" i="4"/>
  <c r="S337" i="4"/>
  <c r="AL703" i="4"/>
  <c r="R583" i="9" l="1"/>
  <c r="AD583" i="9"/>
  <c r="AE583" i="9"/>
  <c r="Q583" i="9"/>
  <c r="AI583" i="9"/>
  <c r="AH583" i="9"/>
  <c r="O583" i="9"/>
  <c r="P583" i="9"/>
  <c r="Y337" i="4"/>
  <c r="Z337" i="4"/>
  <c r="AP337" i="4"/>
  <c r="AO337" i="4" s="1"/>
  <c r="AT337" i="4" s="1"/>
  <c r="AN703" i="4"/>
  <c r="AK704" i="4" s="1"/>
  <c r="N337" i="4"/>
  <c r="K338" i="4" s="1"/>
  <c r="AR337" i="4"/>
  <c r="AM703" i="4"/>
  <c r="Y583" i="9" l="1"/>
  <c r="X583" i="9"/>
  <c r="AQ583" i="9"/>
  <c r="L583" i="9"/>
  <c r="AR583" i="9"/>
  <c r="M583" i="9"/>
  <c r="AP583" i="9"/>
  <c r="AO583" i="9" s="1"/>
  <c r="AS583" i="9"/>
  <c r="N583" i="9"/>
  <c r="AC583" i="9"/>
  <c r="R338" i="4"/>
  <c r="AL704" i="4"/>
  <c r="AT583" i="9" l="1"/>
  <c r="AK584" i="9"/>
  <c r="AL584" i="9" s="1"/>
  <c r="AM584" i="9" s="1"/>
  <c r="K584" i="9"/>
  <c r="AD338" i="4"/>
  <c r="V338" i="4"/>
  <c r="U338" i="4"/>
  <c r="AN704" i="4"/>
  <c r="AK705" i="4" s="1"/>
  <c r="AB338" i="4"/>
  <c r="AC338" i="4"/>
  <c r="Q338" i="4" s="1"/>
  <c r="AA338" i="4"/>
  <c r="M338" i="4" s="1"/>
  <c r="L338" i="4"/>
  <c r="AM704" i="4"/>
  <c r="S584" i="9" l="1"/>
  <c r="AN584" i="9"/>
  <c r="AE338" i="4"/>
  <c r="T338" i="4"/>
  <c r="AS338" i="4"/>
  <c r="O338" i="4"/>
  <c r="S338" i="4"/>
  <c r="AQ338" i="4"/>
  <c r="AL705" i="4"/>
  <c r="AF584" i="9" l="1"/>
  <c r="AA584" i="9"/>
  <c r="Z584" i="9"/>
  <c r="U584" i="9"/>
  <c r="V584" i="9"/>
  <c r="AG584" i="9" s="1"/>
  <c r="W584" i="9"/>
  <c r="T584" i="9" s="1"/>
  <c r="AB584" i="9" s="1"/>
  <c r="Y338" i="4"/>
  <c r="Z338" i="4"/>
  <c r="P338" i="4"/>
  <c r="AP338" i="4"/>
  <c r="AO338" i="4" s="1"/>
  <c r="AT338" i="4" s="1"/>
  <c r="AN705" i="4"/>
  <c r="AK706" i="4" s="1"/>
  <c r="AM705" i="4"/>
  <c r="N338" i="4"/>
  <c r="K339" i="4" s="1"/>
  <c r="AR338" i="4"/>
  <c r="R584" i="9" l="1"/>
  <c r="AD584" i="9"/>
  <c r="AE584" i="9"/>
  <c r="Q584" i="9"/>
  <c r="AI584" i="9"/>
  <c r="AH584" i="9"/>
  <c r="O584" i="9"/>
  <c r="AQ584" i="9"/>
  <c r="P584" i="9"/>
  <c r="AP584" i="9"/>
  <c r="AO584" i="9" s="1"/>
  <c r="R339" i="4"/>
  <c r="AL706" i="4"/>
  <c r="X584" i="9" l="1"/>
  <c r="Y584" i="9"/>
  <c r="L584" i="9"/>
  <c r="N584" i="9"/>
  <c r="AS584" i="9"/>
  <c r="AC584" i="9"/>
  <c r="AR584" i="9"/>
  <c r="AT584" i="9" s="1"/>
  <c r="M584" i="9"/>
  <c r="AD339" i="4"/>
  <c r="V339" i="4"/>
  <c r="U339" i="4"/>
  <c r="AN706" i="4"/>
  <c r="AK707" i="4" s="1"/>
  <c r="AB339" i="4"/>
  <c r="AA339" i="4"/>
  <c r="M339" i="4" s="1"/>
  <c r="AC339" i="4"/>
  <c r="Q339" i="4" s="1"/>
  <c r="L339" i="4"/>
  <c r="AM706" i="4"/>
  <c r="AK585" i="9" l="1"/>
  <c r="AL585" i="9"/>
  <c r="AM585" i="9" s="1"/>
  <c r="AN585" i="9"/>
  <c r="K585" i="9"/>
  <c r="AE339" i="4"/>
  <c r="AQ339" i="4"/>
  <c r="T339" i="4"/>
  <c r="O339" i="4"/>
  <c r="S339" i="4"/>
  <c r="AL707" i="4"/>
  <c r="S585" i="9" l="1"/>
  <c r="Y339" i="4"/>
  <c r="Z339" i="4"/>
  <c r="AP339" i="4"/>
  <c r="AO339" i="4" s="1"/>
  <c r="AN707" i="4"/>
  <c r="AK708" i="4" s="1"/>
  <c r="N339" i="4"/>
  <c r="K340" i="4" s="1"/>
  <c r="AR339" i="4"/>
  <c r="P339" i="4"/>
  <c r="AS339" i="4"/>
  <c r="AT339" i="4" s="1"/>
  <c r="AM707" i="4"/>
  <c r="AF585" i="9" l="1"/>
  <c r="Z585" i="9"/>
  <c r="AA585" i="9"/>
  <c r="U585" i="9"/>
  <c r="V585" i="9"/>
  <c r="AG585" i="9" s="1"/>
  <c r="W585" i="9"/>
  <c r="T585" i="9" s="1"/>
  <c r="AB585" i="9" s="1"/>
  <c r="R340" i="4"/>
  <c r="AL708" i="4"/>
  <c r="R585" i="9" l="1"/>
  <c r="AE585" i="9"/>
  <c r="AD585" i="9"/>
  <c r="N585" i="9"/>
  <c r="AS585" i="9"/>
  <c r="P585" i="9"/>
  <c r="AI585" i="9"/>
  <c r="AH585" i="9"/>
  <c r="Q585" i="9"/>
  <c r="O585" i="9"/>
  <c r="AQ585" i="9"/>
  <c r="AC585" i="9"/>
  <c r="AD340" i="4"/>
  <c r="V340" i="4"/>
  <c r="U340" i="4"/>
  <c r="AN708" i="4"/>
  <c r="AK709" i="4" s="1"/>
  <c r="AC340" i="4"/>
  <c r="Q340" i="4" s="1"/>
  <c r="AA340" i="4"/>
  <c r="M340" i="4" s="1"/>
  <c r="AB340" i="4"/>
  <c r="L340" i="4"/>
  <c r="AM708" i="4"/>
  <c r="Y585" i="9" l="1"/>
  <c r="X585" i="9"/>
  <c r="L585" i="9"/>
  <c r="M585" i="9"/>
  <c r="AR585" i="9"/>
  <c r="AP585" i="9"/>
  <c r="AO585" i="9" s="1"/>
  <c r="AE340" i="4"/>
  <c r="T340" i="4"/>
  <c r="O340" i="4"/>
  <c r="S340" i="4"/>
  <c r="P340" i="4"/>
  <c r="AS340" i="4"/>
  <c r="AQ340" i="4"/>
  <c r="AL709" i="4"/>
  <c r="AT585" i="9" l="1"/>
  <c r="AK586" i="9" s="1"/>
  <c r="K586" i="9"/>
  <c r="Y340" i="4"/>
  <c r="Z340" i="4"/>
  <c r="AP340" i="4"/>
  <c r="AO340" i="4" s="1"/>
  <c r="AT340" i="4" s="1"/>
  <c r="AN709" i="4"/>
  <c r="AK710" i="4" s="1"/>
  <c r="N340" i="4"/>
  <c r="K341" i="4" s="1"/>
  <c r="AR340" i="4"/>
  <c r="AM709" i="4"/>
  <c r="AN586" i="9" l="1"/>
  <c r="AL586" i="9"/>
  <c r="AM586" i="9" s="1"/>
  <c r="S586" i="9"/>
  <c r="R341" i="4"/>
  <c r="AL710" i="4"/>
  <c r="AF586" i="9" l="1"/>
  <c r="AA586" i="9"/>
  <c r="Z586" i="9"/>
  <c r="U586" i="9"/>
  <c r="V586" i="9"/>
  <c r="AG586" i="9" s="1"/>
  <c r="W586" i="9"/>
  <c r="T586" i="9" s="1"/>
  <c r="AB586" i="9" s="1"/>
  <c r="AD341" i="4"/>
  <c r="V341" i="4"/>
  <c r="U341" i="4"/>
  <c r="AN710" i="4"/>
  <c r="AK711" i="4" s="1"/>
  <c r="AA341" i="4"/>
  <c r="M341" i="4" s="1"/>
  <c r="AC341" i="4"/>
  <c r="Q341" i="4" s="1"/>
  <c r="AB341" i="4"/>
  <c r="L341" i="4"/>
  <c r="AM710" i="4"/>
  <c r="R586" i="9" l="1"/>
  <c r="AE586" i="9"/>
  <c r="AD586" i="9"/>
  <c r="N586" i="9"/>
  <c r="AS586" i="9"/>
  <c r="O586" i="9"/>
  <c r="P586" i="9"/>
  <c r="AP586" i="9"/>
  <c r="AO586" i="9" s="1"/>
  <c r="AI586" i="9"/>
  <c r="AH586" i="9"/>
  <c r="Q586" i="9"/>
  <c r="AQ341" i="4"/>
  <c r="T341" i="4"/>
  <c r="AE341" i="4"/>
  <c r="P341" i="4"/>
  <c r="O341" i="4"/>
  <c r="S341" i="4"/>
  <c r="AL711" i="4"/>
  <c r="X586" i="9" l="1"/>
  <c r="Y586" i="9"/>
  <c r="AQ586" i="9"/>
  <c r="L586" i="9"/>
  <c r="AC586" i="9"/>
  <c r="M586" i="9"/>
  <c r="AR586" i="9"/>
  <c r="AT586" i="9" s="1"/>
  <c r="AK587" i="9" s="1"/>
  <c r="AL587" i="9" s="1"/>
  <c r="AM587" i="9" s="1"/>
  <c r="Y341" i="4"/>
  <c r="Z341" i="4"/>
  <c r="AS341" i="4"/>
  <c r="AP341" i="4"/>
  <c r="AO341" i="4" s="1"/>
  <c r="AT341" i="4" s="1"/>
  <c r="AN711" i="4"/>
  <c r="AK712" i="4" s="1"/>
  <c r="AM711" i="4"/>
  <c r="N341" i="4"/>
  <c r="K342" i="4" s="1"/>
  <c r="AR341" i="4"/>
  <c r="AN587" i="9" l="1"/>
  <c r="K587" i="9"/>
  <c r="R342" i="4"/>
  <c r="AL712" i="4"/>
  <c r="S587" i="9" l="1"/>
  <c r="AD342" i="4"/>
  <c r="U342" i="4"/>
  <c r="V342" i="4"/>
  <c r="AN712" i="4"/>
  <c r="AK713" i="4" s="1"/>
  <c r="AM712" i="4"/>
  <c r="AC342" i="4"/>
  <c r="Q342" i="4" s="1"/>
  <c r="AB342" i="4"/>
  <c r="AA342" i="4"/>
  <c r="M342" i="4" s="1"/>
  <c r="L342" i="4"/>
  <c r="AF587" i="9" l="1"/>
  <c r="AA587" i="9"/>
  <c r="Z587" i="9"/>
  <c r="U587" i="9"/>
  <c r="V587" i="9"/>
  <c r="AG587" i="9" s="1"/>
  <c r="W587" i="9"/>
  <c r="T587" i="9" s="1"/>
  <c r="AB587" i="9" s="1"/>
  <c r="T342" i="4"/>
  <c r="AE342" i="4"/>
  <c r="O342" i="4"/>
  <c r="S342" i="4"/>
  <c r="P342" i="4"/>
  <c r="AS342" i="4"/>
  <c r="AQ342" i="4"/>
  <c r="AL713" i="4"/>
  <c r="R587" i="9" l="1"/>
  <c r="AD587" i="9"/>
  <c r="AE587" i="9"/>
  <c r="P587" i="9"/>
  <c r="AP587" i="9"/>
  <c r="AO587" i="9" s="1"/>
  <c r="O587" i="9"/>
  <c r="AQ587" i="9"/>
  <c r="AH587" i="9"/>
  <c r="Q587" i="9"/>
  <c r="AI587" i="9"/>
  <c r="N587" i="9"/>
  <c r="AS587" i="9"/>
  <c r="Y342" i="4"/>
  <c r="Z342" i="4"/>
  <c r="AP342" i="4"/>
  <c r="AO342" i="4" s="1"/>
  <c r="AT342" i="4" s="1"/>
  <c r="AN713" i="4"/>
  <c r="AK714" i="4" s="1"/>
  <c r="AM713" i="4"/>
  <c r="N342" i="4"/>
  <c r="K343" i="4" s="1"/>
  <c r="AR342" i="4"/>
  <c r="Y587" i="9" l="1"/>
  <c r="X587" i="9"/>
  <c r="L587" i="9"/>
  <c r="AC587" i="9"/>
  <c r="M587" i="9"/>
  <c r="AR587" i="9"/>
  <c r="AT587" i="9" s="1"/>
  <c r="AK588" i="9" s="1"/>
  <c r="R343" i="4"/>
  <c r="AL714" i="4"/>
  <c r="K588" i="9" l="1"/>
  <c r="AL588" i="9"/>
  <c r="AM588" i="9" s="1"/>
  <c r="AN588" i="9"/>
  <c r="AD343" i="4"/>
  <c r="V343" i="4"/>
  <c r="U343" i="4"/>
  <c r="AN714" i="4"/>
  <c r="AK715" i="4" s="1"/>
  <c r="AC343" i="4"/>
  <c r="Q343" i="4" s="1"/>
  <c r="AA343" i="4"/>
  <c r="M343" i="4" s="1"/>
  <c r="AB343" i="4"/>
  <c r="L343" i="4"/>
  <c r="AM714" i="4"/>
  <c r="S588" i="9" l="1"/>
  <c r="AE343" i="4"/>
  <c r="O343" i="4"/>
  <c r="S343" i="4"/>
  <c r="T343" i="4"/>
  <c r="AQ343" i="4"/>
  <c r="AL715" i="4"/>
  <c r="AF588" i="9" l="1"/>
  <c r="Z588" i="9"/>
  <c r="AA588" i="9"/>
  <c r="U588" i="9"/>
  <c r="V588" i="9"/>
  <c r="AG588" i="9" s="1"/>
  <c r="W588" i="9"/>
  <c r="T588" i="9" s="1"/>
  <c r="AB588" i="9" s="1"/>
  <c r="Y343" i="4"/>
  <c r="Z343" i="4"/>
  <c r="AP343" i="4"/>
  <c r="AO343" i="4" s="1"/>
  <c r="AN715" i="4"/>
  <c r="AK716" i="4" s="1"/>
  <c r="P343" i="4"/>
  <c r="AS343" i="4"/>
  <c r="AT343" i="4" s="1"/>
  <c r="AM715" i="4"/>
  <c r="N343" i="4"/>
  <c r="K344" i="4" s="1"/>
  <c r="AR343" i="4"/>
  <c r="R588" i="9" l="1"/>
  <c r="AE588" i="9"/>
  <c r="AD588" i="9"/>
  <c r="AS588" i="9"/>
  <c r="N588" i="9"/>
  <c r="AP588" i="9"/>
  <c r="AO588" i="9" s="1"/>
  <c r="AC588" i="9"/>
  <c r="O588" i="9"/>
  <c r="Q588" i="9"/>
  <c r="AI588" i="9"/>
  <c r="AH588" i="9"/>
  <c r="P588" i="9"/>
  <c r="R344" i="4"/>
  <c r="AL716" i="4"/>
  <c r="Y588" i="9" l="1"/>
  <c r="X588" i="9"/>
  <c r="L588" i="9"/>
  <c r="AQ588" i="9"/>
  <c r="M588" i="9"/>
  <c r="AR588" i="9"/>
  <c r="AT588" i="9" s="1"/>
  <c r="AK589" i="9" s="1"/>
  <c r="AL589" i="9" s="1"/>
  <c r="AM589" i="9" s="1"/>
  <c r="AD344" i="4"/>
  <c r="V344" i="4"/>
  <c r="U344" i="4"/>
  <c r="AN716" i="4"/>
  <c r="AK717" i="4" s="1"/>
  <c r="AA344" i="4"/>
  <c r="M344" i="4" s="1"/>
  <c r="AB344" i="4"/>
  <c r="AC344" i="4"/>
  <c r="Q344" i="4" s="1"/>
  <c r="L344" i="4"/>
  <c r="AM716" i="4"/>
  <c r="AN589" i="9" l="1"/>
  <c r="K589" i="9"/>
  <c r="AQ344" i="4"/>
  <c r="AE344" i="4"/>
  <c r="T344" i="4"/>
  <c r="O344" i="4"/>
  <c r="S344" i="4"/>
  <c r="AL717" i="4"/>
  <c r="S589" i="9" l="1"/>
  <c r="Y344" i="4"/>
  <c r="Z344" i="4"/>
  <c r="AP344" i="4"/>
  <c r="AO344" i="4" s="1"/>
  <c r="AN717" i="4"/>
  <c r="AK718" i="4" s="1"/>
  <c r="N344" i="4"/>
  <c r="K345" i="4" s="1"/>
  <c r="AR344" i="4"/>
  <c r="P344" i="4"/>
  <c r="AS344" i="4"/>
  <c r="AT344" i="4" s="1"/>
  <c r="AM717" i="4"/>
  <c r="AF589" i="9" l="1"/>
  <c r="Z589" i="9"/>
  <c r="AA589" i="9"/>
  <c r="U589" i="9"/>
  <c r="V589" i="9"/>
  <c r="AG589" i="9" s="1"/>
  <c r="W589" i="9"/>
  <c r="T589" i="9" s="1"/>
  <c r="AB589" i="9" s="1"/>
  <c r="R345" i="4"/>
  <c r="AL718" i="4"/>
  <c r="R589" i="9" l="1"/>
  <c r="AE589" i="9"/>
  <c r="AD589" i="9"/>
  <c r="O589" i="9"/>
  <c r="AQ589" i="9"/>
  <c r="P589" i="9"/>
  <c r="AP589" i="9"/>
  <c r="AO589" i="9" s="1"/>
  <c r="AS589" i="9"/>
  <c r="N589" i="9"/>
  <c r="AC589" i="9"/>
  <c r="Q589" i="9"/>
  <c r="AI589" i="9"/>
  <c r="AH589" i="9"/>
  <c r="AD345" i="4"/>
  <c r="V345" i="4"/>
  <c r="U345" i="4"/>
  <c r="AN718" i="4"/>
  <c r="AK719" i="4" s="1"/>
  <c r="AB345" i="4"/>
  <c r="AA345" i="4"/>
  <c r="M345" i="4" s="1"/>
  <c r="AC345" i="4"/>
  <c r="Q345" i="4" s="1"/>
  <c r="L345" i="4"/>
  <c r="AM718" i="4"/>
  <c r="X589" i="9" l="1"/>
  <c r="Y589" i="9"/>
  <c r="L589" i="9"/>
  <c r="AR589" i="9"/>
  <c r="AT589" i="9" s="1"/>
  <c r="M589" i="9"/>
  <c r="AK590" i="9"/>
  <c r="AE345" i="4"/>
  <c r="AQ345" i="4"/>
  <c r="O345" i="4"/>
  <c r="S345" i="4"/>
  <c r="T345" i="4"/>
  <c r="AL719" i="4"/>
  <c r="AL590" i="9" l="1"/>
  <c r="AM590" i="9" s="1"/>
  <c r="AN590" i="9"/>
  <c r="K590" i="9"/>
  <c r="Y345" i="4"/>
  <c r="Z345" i="4"/>
  <c r="AP345" i="4"/>
  <c r="AO345" i="4" s="1"/>
  <c r="AN719" i="4"/>
  <c r="AK720" i="4" s="1"/>
  <c r="P345" i="4"/>
  <c r="AS345" i="4"/>
  <c r="N345" i="4"/>
  <c r="K346" i="4" s="1"/>
  <c r="AR345" i="4"/>
  <c r="AM719" i="4"/>
  <c r="S590" i="9" l="1"/>
  <c r="AT345" i="4"/>
  <c r="R346" i="4"/>
  <c r="AL720" i="4"/>
  <c r="AF590" i="9" l="1"/>
  <c r="Z590" i="9"/>
  <c r="AA590" i="9"/>
  <c r="U590" i="9"/>
  <c r="V590" i="9"/>
  <c r="AG590" i="9" s="1"/>
  <c r="W590" i="9"/>
  <c r="T590" i="9" s="1"/>
  <c r="AB590" i="9" s="1"/>
  <c r="AD346" i="4"/>
  <c r="V346" i="4"/>
  <c r="U346" i="4"/>
  <c r="AN720" i="4"/>
  <c r="AK721" i="4" s="1"/>
  <c r="AC346" i="4"/>
  <c r="Q346" i="4" s="1"/>
  <c r="AA346" i="4"/>
  <c r="M346" i="4" s="1"/>
  <c r="AB346" i="4"/>
  <c r="L346" i="4"/>
  <c r="AM720" i="4"/>
  <c r="R590" i="9" l="1"/>
  <c r="AE590" i="9"/>
  <c r="AD590" i="9"/>
  <c r="AH590" i="9"/>
  <c r="AI590" i="9"/>
  <c r="Q590" i="9"/>
  <c r="P590" i="9"/>
  <c r="O590" i="9"/>
  <c r="AQ590" i="9"/>
  <c r="AE346" i="4"/>
  <c r="O346" i="4"/>
  <c r="S346" i="4"/>
  <c r="AQ346" i="4"/>
  <c r="T346" i="4"/>
  <c r="AL721" i="4"/>
  <c r="X590" i="9" l="1"/>
  <c r="Y590" i="9"/>
  <c r="L590" i="9"/>
  <c r="AR590" i="9"/>
  <c r="M590" i="9"/>
  <c r="AP590" i="9"/>
  <c r="AO590" i="9" s="1"/>
  <c r="N590" i="9"/>
  <c r="AS590" i="9"/>
  <c r="AC590" i="9"/>
  <c r="Y346" i="4"/>
  <c r="Z346" i="4"/>
  <c r="AP346" i="4"/>
  <c r="AO346" i="4" s="1"/>
  <c r="AN721" i="4"/>
  <c r="AK722" i="4" s="1"/>
  <c r="AS346" i="4"/>
  <c r="AT346" i="4" s="1"/>
  <c r="P346" i="4"/>
  <c r="AM721" i="4"/>
  <c r="N346" i="4"/>
  <c r="K347" i="4" s="1"/>
  <c r="AR346" i="4"/>
  <c r="AT590" i="9" l="1"/>
  <c r="AK591" i="9" s="1"/>
  <c r="AL591" i="9" s="1"/>
  <c r="AM591" i="9" s="1"/>
  <c r="K591" i="9"/>
  <c r="R347" i="4"/>
  <c r="AL722" i="4"/>
  <c r="AN591" i="9" l="1"/>
  <c r="S591" i="9"/>
  <c r="AD347" i="4"/>
  <c r="V347" i="4"/>
  <c r="U347" i="4"/>
  <c r="AN722" i="4"/>
  <c r="AK723" i="4" s="1"/>
  <c r="AM722" i="4"/>
  <c r="AA347" i="4"/>
  <c r="M347" i="4" s="1"/>
  <c r="AB347" i="4"/>
  <c r="AC347" i="4"/>
  <c r="Q347" i="4" s="1"/>
  <c r="L347" i="4"/>
  <c r="AF591" i="9" l="1"/>
  <c r="AA591" i="9"/>
  <c r="Z591" i="9"/>
  <c r="U591" i="9"/>
  <c r="V591" i="9"/>
  <c r="AG591" i="9" s="1"/>
  <c r="W591" i="9"/>
  <c r="T591" i="9" s="1"/>
  <c r="AB591" i="9" s="1"/>
  <c r="AE347" i="4"/>
  <c r="T347" i="4"/>
  <c r="O347" i="4"/>
  <c r="S347" i="4"/>
  <c r="AQ347" i="4"/>
  <c r="AL723" i="4"/>
  <c r="R591" i="9" l="1"/>
  <c r="AE591" i="9"/>
  <c r="AD591" i="9"/>
  <c r="P591" i="9"/>
  <c r="AS591" i="9"/>
  <c r="N591" i="9"/>
  <c r="AP591" i="9"/>
  <c r="AO591" i="9" s="1"/>
  <c r="Q591" i="9"/>
  <c r="AI591" i="9"/>
  <c r="AH591" i="9"/>
  <c r="O591" i="9"/>
  <c r="AQ591" i="9"/>
  <c r="Y347" i="4"/>
  <c r="Z347" i="4"/>
  <c r="AP347" i="4"/>
  <c r="AO347" i="4" s="1"/>
  <c r="AM723" i="4"/>
  <c r="AN723" i="4"/>
  <c r="AK724" i="4" s="1"/>
  <c r="N347" i="4"/>
  <c r="K348" i="4" s="1"/>
  <c r="AR347" i="4"/>
  <c r="P347" i="4"/>
  <c r="AS347" i="4"/>
  <c r="AT347" i="4" s="1"/>
  <c r="Y591" i="9" l="1"/>
  <c r="X591" i="9"/>
  <c r="AC591" i="9"/>
  <c r="L591" i="9"/>
  <c r="M591" i="9"/>
  <c r="AR591" i="9"/>
  <c r="AT591" i="9" s="1"/>
  <c r="AK592" i="9" s="1"/>
  <c r="AL724" i="4"/>
  <c r="R348" i="4"/>
  <c r="AM724" i="4"/>
  <c r="AL592" i="9" l="1"/>
  <c r="AM592" i="9" s="1"/>
  <c r="AN592" i="9"/>
  <c r="K592" i="9"/>
  <c r="AD348" i="4"/>
  <c r="V348" i="4"/>
  <c r="U348" i="4"/>
  <c r="AN724" i="4"/>
  <c r="AK725" i="4" s="1"/>
  <c r="AL725" i="4" s="1"/>
  <c r="AB348" i="4"/>
  <c r="AC348" i="4"/>
  <c r="Q348" i="4" s="1"/>
  <c r="AA348" i="4"/>
  <c r="M348" i="4" s="1"/>
  <c r="L348" i="4"/>
  <c r="S592" i="9" l="1"/>
  <c r="AE348" i="4"/>
  <c r="AM725" i="4"/>
  <c r="AN725" i="4"/>
  <c r="AK726" i="4" s="1"/>
  <c r="AL726" i="4" s="1"/>
  <c r="O348" i="4"/>
  <c r="S348" i="4"/>
  <c r="AQ348" i="4"/>
  <c r="T348" i="4"/>
  <c r="AF592" i="9" l="1"/>
  <c r="AA592" i="9"/>
  <c r="Z592" i="9"/>
  <c r="U592" i="9"/>
  <c r="V592" i="9"/>
  <c r="AG592" i="9" s="1"/>
  <c r="W592" i="9"/>
  <c r="T592" i="9" s="1"/>
  <c r="AB592" i="9" s="1"/>
  <c r="Y348" i="4"/>
  <c r="Z348" i="4"/>
  <c r="AP348" i="4"/>
  <c r="AO348" i="4" s="1"/>
  <c r="AM726" i="4"/>
  <c r="AS348" i="4"/>
  <c r="AT348" i="4" s="1"/>
  <c r="P348" i="4"/>
  <c r="AN726" i="4"/>
  <c r="AK727" i="4" s="1"/>
  <c r="N348" i="4"/>
  <c r="K349" i="4" s="1"/>
  <c r="AR348" i="4"/>
  <c r="R592" i="9" l="1"/>
  <c r="AD592" i="9"/>
  <c r="AE592" i="9"/>
  <c r="AQ592" i="9"/>
  <c r="AH592" i="9"/>
  <c r="Q592" i="9"/>
  <c r="AI592" i="9"/>
  <c r="P592" i="9"/>
  <c r="O592" i="9"/>
  <c r="AP592" i="9"/>
  <c r="AO592" i="9" s="1"/>
  <c r="AN727" i="4"/>
  <c r="AK728" i="4" s="1"/>
  <c r="R349" i="4"/>
  <c r="Y592" i="9" l="1"/>
  <c r="X592" i="9"/>
  <c r="L592" i="9"/>
  <c r="N592" i="9"/>
  <c r="AS592" i="9"/>
  <c r="AC592" i="9"/>
  <c r="AR592" i="9"/>
  <c r="AT592" i="9" s="1"/>
  <c r="M592" i="9"/>
  <c r="AK593" i="9"/>
  <c r="AD349" i="4"/>
  <c r="V349" i="4"/>
  <c r="U349" i="4"/>
  <c r="AL728" i="4"/>
  <c r="AN728" i="4"/>
  <c r="AK729" i="4" s="1"/>
  <c r="AC349" i="4"/>
  <c r="Q349" i="4" s="1"/>
  <c r="AA349" i="4"/>
  <c r="M349" i="4" s="1"/>
  <c r="AB349" i="4"/>
  <c r="L349" i="4"/>
  <c r="AL727" i="4"/>
  <c r="AM727" i="4"/>
  <c r="AM728" i="4" s="1"/>
  <c r="AL593" i="9" l="1"/>
  <c r="AM593" i="9" s="1"/>
  <c r="AN593" i="9"/>
  <c r="K593" i="9"/>
  <c r="T349" i="4"/>
  <c r="AE349" i="4"/>
  <c r="AS349" i="4"/>
  <c r="P349" i="4"/>
  <c r="AQ349" i="4"/>
  <c r="AL729" i="4"/>
  <c r="O349" i="4"/>
  <c r="S349" i="4"/>
  <c r="S593" i="9" l="1"/>
  <c r="Y349" i="4"/>
  <c r="Z349" i="4"/>
  <c r="AP349" i="4"/>
  <c r="AO349" i="4" s="1"/>
  <c r="AT349" i="4" s="1"/>
  <c r="N349" i="4"/>
  <c r="K350" i="4" s="1"/>
  <c r="AR349" i="4"/>
  <c r="AN729" i="4"/>
  <c r="AK730" i="4" s="1"/>
  <c r="AM729" i="4"/>
  <c r="AF593" i="9" l="1"/>
  <c r="AA593" i="9"/>
  <c r="Z593" i="9"/>
  <c r="U593" i="9"/>
  <c r="V593" i="9"/>
  <c r="AG593" i="9" s="1"/>
  <c r="W593" i="9"/>
  <c r="T593" i="9" s="1"/>
  <c r="AB593" i="9" s="1"/>
  <c r="AL730" i="4"/>
  <c r="R350" i="4"/>
  <c r="R593" i="9" l="1"/>
  <c r="AD593" i="9"/>
  <c r="AE593" i="9"/>
  <c r="AS593" i="9"/>
  <c r="N593" i="9"/>
  <c r="AC593" i="9"/>
  <c r="P593" i="9"/>
  <c r="O593" i="9"/>
  <c r="AQ593" i="9"/>
  <c r="AI593" i="9"/>
  <c r="Q593" i="9"/>
  <c r="AH593" i="9"/>
  <c r="AD350" i="4"/>
  <c r="V350" i="4"/>
  <c r="U350" i="4"/>
  <c r="AN730" i="4"/>
  <c r="AK731" i="4" s="1"/>
  <c r="AA350" i="4"/>
  <c r="M350" i="4" s="1"/>
  <c r="AB350" i="4"/>
  <c r="AC350" i="4"/>
  <c r="Q350" i="4" s="1"/>
  <c r="L350" i="4"/>
  <c r="AM730" i="4"/>
  <c r="Y593" i="9" l="1"/>
  <c r="X593" i="9"/>
  <c r="L593" i="9"/>
  <c r="M593" i="9"/>
  <c r="AR593" i="9"/>
  <c r="AP593" i="9"/>
  <c r="AO593" i="9" s="1"/>
  <c r="AE350" i="4"/>
  <c r="AQ350" i="4"/>
  <c r="O350" i="4"/>
  <c r="S350" i="4"/>
  <c r="T350" i="4"/>
  <c r="AL731" i="4"/>
  <c r="AT593" i="9" l="1"/>
  <c r="AK594" i="9" s="1"/>
  <c r="K594" i="9"/>
  <c r="Y350" i="4"/>
  <c r="Z350" i="4"/>
  <c r="AP350" i="4"/>
  <c r="AO350" i="4" s="1"/>
  <c r="AN731" i="4"/>
  <c r="AK732" i="4" s="1"/>
  <c r="P350" i="4"/>
  <c r="AS350" i="4"/>
  <c r="AT350" i="4" s="1"/>
  <c r="AM731" i="4"/>
  <c r="AR350" i="4"/>
  <c r="N350" i="4"/>
  <c r="K351" i="4" s="1"/>
  <c r="AN594" i="9" l="1"/>
  <c r="AL594" i="9"/>
  <c r="AM594" i="9" s="1"/>
  <c r="S594" i="9"/>
  <c r="R351" i="4"/>
  <c r="AL732" i="4"/>
  <c r="AF594" i="9" l="1"/>
  <c r="AA594" i="9"/>
  <c r="Z594" i="9"/>
  <c r="U594" i="9"/>
  <c r="V594" i="9"/>
  <c r="AG594" i="9" s="1"/>
  <c r="W594" i="9"/>
  <c r="T594" i="9" s="1"/>
  <c r="AB594" i="9" s="1"/>
  <c r="AD351" i="4"/>
  <c r="V351" i="4"/>
  <c r="U351" i="4"/>
  <c r="AN732" i="4"/>
  <c r="AK733" i="4" s="1"/>
  <c r="AM732" i="4"/>
  <c r="AC351" i="4"/>
  <c r="Q351" i="4" s="1"/>
  <c r="AB351" i="4"/>
  <c r="AA351" i="4"/>
  <c r="M351" i="4" s="1"/>
  <c r="L351" i="4"/>
  <c r="R594" i="9" l="1"/>
  <c r="AE594" i="9"/>
  <c r="AD594" i="9"/>
  <c r="O594" i="9"/>
  <c r="AQ594" i="9"/>
  <c r="AH594" i="9"/>
  <c r="Q594" i="9"/>
  <c r="AI594" i="9"/>
  <c r="P594" i="9"/>
  <c r="AP594" i="9"/>
  <c r="AO594" i="9" s="1"/>
  <c r="AE351" i="4"/>
  <c r="T351" i="4"/>
  <c r="AQ351" i="4"/>
  <c r="O351" i="4"/>
  <c r="S351" i="4"/>
  <c r="AL733" i="4"/>
  <c r="Y594" i="9" l="1"/>
  <c r="X594" i="9"/>
  <c r="L594" i="9"/>
  <c r="N594" i="9"/>
  <c r="AS594" i="9"/>
  <c r="AC594" i="9"/>
  <c r="AR594" i="9"/>
  <c r="AT594" i="9" s="1"/>
  <c r="AK595" i="9" s="1"/>
  <c r="M594" i="9"/>
  <c r="Y351" i="4"/>
  <c r="Z351" i="4"/>
  <c r="AP351" i="4"/>
  <c r="AO351" i="4" s="1"/>
  <c r="AS351" i="4"/>
  <c r="P351" i="4"/>
  <c r="AR351" i="4"/>
  <c r="N351" i="4"/>
  <c r="K352" i="4" s="1"/>
  <c r="AN733" i="4"/>
  <c r="AK734" i="4" s="1"/>
  <c r="AM733" i="4"/>
  <c r="K595" i="9" l="1"/>
  <c r="AL595" i="9"/>
  <c r="AM595" i="9" s="1"/>
  <c r="AN595" i="9"/>
  <c r="AT351" i="4"/>
  <c r="AL734" i="4"/>
  <c r="R352" i="4"/>
  <c r="S595" i="9" l="1"/>
  <c r="AD352" i="4"/>
  <c r="V352" i="4"/>
  <c r="U352" i="4"/>
  <c r="AN734" i="4"/>
  <c r="AK735" i="4" s="1"/>
  <c r="AC352" i="4"/>
  <c r="Q352" i="4" s="1"/>
  <c r="AB352" i="4"/>
  <c r="AA352" i="4"/>
  <c r="M352" i="4" s="1"/>
  <c r="L352" i="4"/>
  <c r="AM734" i="4"/>
  <c r="AF595" i="9" l="1"/>
  <c r="AA595" i="9"/>
  <c r="Z595" i="9"/>
  <c r="U595" i="9"/>
  <c r="V595" i="9"/>
  <c r="AG595" i="9" s="1"/>
  <c r="W595" i="9"/>
  <c r="T595" i="9" s="1"/>
  <c r="AB595" i="9" s="1"/>
  <c r="T352" i="4"/>
  <c r="AE352" i="4"/>
  <c r="AQ352" i="4"/>
  <c r="P352" i="4"/>
  <c r="AS352" i="4"/>
  <c r="O352" i="4"/>
  <c r="S352" i="4"/>
  <c r="AL735" i="4"/>
  <c r="R595" i="9" l="1"/>
  <c r="AD595" i="9"/>
  <c r="AE595" i="9"/>
  <c r="AS595" i="9"/>
  <c r="N595" i="9"/>
  <c r="P595" i="9"/>
  <c r="AC595" i="9"/>
  <c r="O595" i="9"/>
  <c r="Q595" i="9"/>
  <c r="AI595" i="9"/>
  <c r="AH595" i="9"/>
  <c r="Y352" i="4"/>
  <c r="Z352" i="4"/>
  <c r="AP352" i="4"/>
  <c r="AO352" i="4" s="1"/>
  <c r="AT352" i="4" s="1"/>
  <c r="AN735" i="4"/>
  <c r="AK736" i="4" s="1"/>
  <c r="AM735" i="4"/>
  <c r="N352" i="4"/>
  <c r="K353" i="4" s="1"/>
  <c r="AR352" i="4"/>
  <c r="Y595" i="9" l="1"/>
  <c r="X595" i="9"/>
  <c r="AQ595" i="9"/>
  <c r="L595" i="9"/>
  <c r="M595" i="9"/>
  <c r="AR595" i="9"/>
  <c r="AP595" i="9"/>
  <c r="AO595" i="9" s="1"/>
  <c r="R353" i="4"/>
  <c r="AL736" i="4"/>
  <c r="AT595" i="9" l="1"/>
  <c r="AK596" i="9" s="1"/>
  <c r="K596" i="9"/>
  <c r="AD353" i="4"/>
  <c r="V353" i="4"/>
  <c r="U353" i="4"/>
  <c r="AN736" i="4"/>
  <c r="AK737" i="4" s="1"/>
  <c r="AM736" i="4"/>
  <c r="AC353" i="4"/>
  <c r="Q353" i="4" s="1"/>
  <c r="AB353" i="4"/>
  <c r="AA353" i="4"/>
  <c r="M353" i="4" s="1"/>
  <c r="L353" i="4"/>
  <c r="AL596" i="9" l="1"/>
  <c r="AM596" i="9" s="1"/>
  <c r="AN596" i="9"/>
  <c r="S596" i="9"/>
  <c r="T353" i="4"/>
  <c r="AE353" i="4"/>
  <c r="P353" i="4"/>
  <c r="AS353" i="4"/>
  <c r="AQ353" i="4"/>
  <c r="O353" i="4"/>
  <c r="S353" i="4"/>
  <c r="AL737" i="4"/>
  <c r="AF596" i="9" l="1"/>
  <c r="AA596" i="9"/>
  <c r="Z596" i="9"/>
  <c r="U596" i="9"/>
  <c r="V596" i="9"/>
  <c r="AG596" i="9" s="1"/>
  <c r="W596" i="9"/>
  <c r="T596" i="9" s="1"/>
  <c r="AB596" i="9" s="1"/>
  <c r="Y353" i="4"/>
  <c r="Z353" i="4"/>
  <c r="AP353" i="4"/>
  <c r="AO353" i="4" s="1"/>
  <c r="AT353" i="4" s="1"/>
  <c r="N353" i="4"/>
  <c r="K354" i="4" s="1"/>
  <c r="AR353" i="4"/>
  <c r="AN737" i="4"/>
  <c r="AK738" i="4" s="1"/>
  <c r="AM737" i="4"/>
  <c r="R596" i="9" l="1"/>
  <c r="AE596" i="9"/>
  <c r="AD596" i="9"/>
  <c r="AQ596" i="9"/>
  <c r="Q596" i="9"/>
  <c r="AI596" i="9"/>
  <c r="AH596" i="9"/>
  <c r="O596" i="9"/>
  <c r="P596" i="9"/>
  <c r="AL738" i="4"/>
  <c r="R354" i="4"/>
  <c r="Y596" i="9" l="1"/>
  <c r="X596" i="9"/>
  <c r="L596" i="9"/>
  <c r="AS596" i="9"/>
  <c r="N596" i="9"/>
  <c r="AC596" i="9"/>
  <c r="AR596" i="9"/>
  <c r="M596" i="9"/>
  <c r="AP596" i="9"/>
  <c r="AO596" i="9" s="1"/>
  <c r="AD354" i="4"/>
  <c r="U354" i="4"/>
  <c r="V354" i="4"/>
  <c r="AM738" i="4"/>
  <c r="AN738" i="4"/>
  <c r="AK739" i="4" s="1"/>
  <c r="AC354" i="4"/>
  <c r="Q354" i="4" s="1"/>
  <c r="AA354" i="4"/>
  <c r="M354" i="4" s="1"/>
  <c r="AB354" i="4"/>
  <c r="L354" i="4"/>
  <c r="AT596" i="9" l="1"/>
  <c r="AK597" i="9" s="1"/>
  <c r="K597" i="9"/>
  <c r="AE354" i="4"/>
  <c r="AQ354" i="4"/>
  <c r="AL739" i="4"/>
  <c r="O354" i="4"/>
  <c r="S354" i="4"/>
  <c r="T354" i="4"/>
  <c r="AM739" i="4"/>
  <c r="AN597" i="9" l="1"/>
  <c r="AL597" i="9"/>
  <c r="AM597" i="9" s="1"/>
  <c r="S597" i="9"/>
  <c r="Y354" i="4"/>
  <c r="Z354" i="4"/>
  <c r="AP354" i="4"/>
  <c r="AO354" i="4" s="1"/>
  <c r="P354" i="4"/>
  <c r="AS354" i="4"/>
  <c r="AT354" i="4" s="1"/>
  <c r="N354" i="4"/>
  <c r="K355" i="4" s="1"/>
  <c r="AR354" i="4"/>
  <c r="AN739" i="4"/>
  <c r="AK740" i="4" s="1"/>
  <c r="AF597" i="9" l="1"/>
  <c r="Z597" i="9"/>
  <c r="AA597" i="9"/>
  <c r="U597" i="9"/>
  <c r="V597" i="9"/>
  <c r="AG597" i="9" s="1"/>
  <c r="W597" i="9"/>
  <c r="T597" i="9" s="1"/>
  <c r="AB597" i="9" s="1"/>
  <c r="AN740" i="4"/>
  <c r="AK741" i="4" s="1"/>
  <c r="R355" i="4"/>
  <c r="R597" i="9" l="1"/>
  <c r="AE597" i="9"/>
  <c r="AD597" i="9"/>
  <c r="N597" i="9"/>
  <c r="AS597" i="9"/>
  <c r="P597" i="9"/>
  <c r="AC597" i="9"/>
  <c r="O597" i="9"/>
  <c r="Q597" i="9"/>
  <c r="AH597" i="9"/>
  <c r="AI597" i="9"/>
  <c r="AQ597" i="9"/>
  <c r="AD355" i="4"/>
  <c r="V355" i="4"/>
  <c r="U355" i="4"/>
  <c r="AL741" i="4"/>
  <c r="AC355" i="4"/>
  <c r="Q355" i="4" s="1"/>
  <c r="AA355" i="4"/>
  <c r="M355" i="4" s="1"/>
  <c r="AB355" i="4"/>
  <c r="L355" i="4"/>
  <c r="AL740" i="4"/>
  <c r="AM740" i="4"/>
  <c r="AM741" i="4" s="1"/>
  <c r="Y597" i="9" l="1"/>
  <c r="X597" i="9"/>
  <c r="L597" i="9"/>
  <c r="M597" i="9"/>
  <c r="AR597" i="9"/>
  <c r="AP597" i="9"/>
  <c r="AO597" i="9" s="1"/>
  <c r="AE355" i="4"/>
  <c r="AN741" i="4"/>
  <c r="AK742" i="4" s="1"/>
  <c r="AL742" i="4" s="1"/>
  <c r="AQ355" i="4"/>
  <c r="O355" i="4"/>
  <c r="S355" i="4"/>
  <c r="T355" i="4"/>
  <c r="AT597" i="9" l="1"/>
  <c r="AK598" i="9" s="1"/>
  <c r="K598" i="9"/>
  <c r="Y355" i="4"/>
  <c r="Z355" i="4"/>
  <c r="AP355" i="4"/>
  <c r="AO355" i="4" s="1"/>
  <c r="P355" i="4"/>
  <c r="AS355" i="4"/>
  <c r="AT355" i="4" s="1"/>
  <c r="N355" i="4"/>
  <c r="K356" i="4" s="1"/>
  <c r="AR355" i="4"/>
  <c r="AN742" i="4"/>
  <c r="AK743" i="4" s="1"/>
  <c r="AM742" i="4"/>
  <c r="AL598" i="9" l="1"/>
  <c r="AM598" i="9" s="1"/>
  <c r="AN598" i="9"/>
  <c r="S598" i="9"/>
  <c r="R356" i="4"/>
  <c r="AL743" i="4"/>
  <c r="AF598" i="9" l="1"/>
  <c r="Z598" i="9"/>
  <c r="AA598" i="9"/>
  <c r="U598" i="9"/>
  <c r="V598" i="9"/>
  <c r="AG598" i="9" s="1"/>
  <c r="W598" i="9"/>
  <c r="T598" i="9" s="1"/>
  <c r="AB598" i="9" s="1"/>
  <c r="AD356" i="4"/>
  <c r="V356" i="4"/>
  <c r="U356" i="4"/>
  <c r="AN743" i="4"/>
  <c r="AK744" i="4" s="1"/>
  <c r="AB356" i="4"/>
  <c r="AC356" i="4"/>
  <c r="Q356" i="4" s="1"/>
  <c r="AA356" i="4"/>
  <c r="M356" i="4" s="1"/>
  <c r="L356" i="4"/>
  <c r="AM743" i="4"/>
  <c r="R598" i="9" l="1"/>
  <c r="AE598" i="9"/>
  <c r="AD598" i="9"/>
  <c r="AI598" i="9"/>
  <c r="AH598" i="9"/>
  <c r="Q598" i="9"/>
  <c r="O598" i="9"/>
  <c r="P598" i="9"/>
  <c r="AE356" i="4"/>
  <c r="AQ356" i="4"/>
  <c r="T356" i="4"/>
  <c r="O356" i="4"/>
  <c r="S356" i="4"/>
  <c r="AL744" i="4"/>
  <c r="Y598" i="9" l="1"/>
  <c r="X598" i="9"/>
  <c r="L598" i="9"/>
  <c r="AQ598" i="9"/>
  <c r="AS598" i="9"/>
  <c r="N598" i="9"/>
  <c r="AC598" i="9"/>
  <c r="M598" i="9"/>
  <c r="AR598" i="9"/>
  <c r="AP598" i="9"/>
  <c r="AO598" i="9" s="1"/>
  <c r="Y356" i="4"/>
  <c r="Z356" i="4"/>
  <c r="AP356" i="4"/>
  <c r="AO356" i="4" s="1"/>
  <c r="AN744" i="4"/>
  <c r="AK745" i="4" s="1"/>
  <c r="N356" i="4"/>
  <c r="K357" i="4" s="1"/>
  <c r="AR356" i="4"/>
  <c r="P356" i="4"/>
  <c r="AS356" i="4"/>
  <c r="AT356" i="4" s="1"/>
  <c r="AM744" i="4"/>
  <c r="AT598" i="9" l="1"/>
  <c r="K599" i="9"/>
  <c r="AK599" i="9"/>
  <c r="R357" i="4"/>
  <c r="AL745" i="4"/>
  <c r="S599" i="9" l="1"/>
  <c r="AL599" i="9"/>
  <c r="AM599" i="9" s="1"/>
  <c r="AN599" i="9"/>
  <c r="AD357" i="4"/>
  <c r="V357" i="4"/>
  <c r="U357" i="4"/>
  <c r="AN745" i="4"/>
  <c r="AK746" i="4" s="1"/>
  <c r="AB357" i="4"/>
  <c r="AA357" i="4"/>
  <c r="M357" i="4" s="1"/>
  <c r="AC357" i="4"/>
  <c r="Q357" i="4" s="1"/>
  <c r="L357" i="4"/>
  <c r="AM745" i="4"/>
  <c r="AF599" i="9" l="1"/>
  <c r="AA599" i="9"/>
  <c r="Z599" i="9"/>
  <c r="V599" i="9"/>
  <c r="AG599" i="9" s="1"/>
  <c r="U599" i="9"/>
  <c r="W599" i="9"/>
  <c r="T599" i="9" s="1"/>
  <c r="AB599" i="9" s="1"/>
  <c r="AE357" i="4"/>
  <c r="AQ357" i="4"/>
  <c r="T357" i="4"/>
  <c r="Z357" i="4" s="1"/>
  <c r="O357" i="4"/>
  <c r="S357" i="4"/>
  <c r="AL746" i="4"/>
  <c r="R599" i="9" l="1"/>
  <c r="AD599" i="9"/>
  <c r="AE599" i="9"/>
  <c r="L599" i="9"/>
  <c r="AQ599" i="9"/>
  <c r="Q599" i="9"/>
  <c r="AI599" i="9"/>
  <c r="AH599" i="9"/>
  <c r="P599" i="9"/>
  <c r="O599" i="9"/>
  <c r="P357" i="4"/>
  <c r="Y357" i="4"/>
  <c r="AP357" i="4"/>
  <c r="AO357" i="4" s="1"/>
  <c r="AS357" i="4"/>
  <c r="AN746" i="4"/>
  <c r="AK747" i="4" s="1"/>
  <c r="AR357" i="4"/>
  <c r="N357" i="4"/>
  <c r="K358" i="4" s="1"/>
  <c r="AM746" i="4"/>
  <c r="X599" i="9" l="1"/>
  <c r="Y599" i="9"/>
  <c r="N599" i="9"/>
  <c r="AS599" i="9"/>
  <c r="AC599" i="9"/>
  <c r="AR599" i="9"/>
  <c r="M599" i="9"/>
  <c r="AP599" i="9"/>
  <c r="AO599" i="9" s="1"/>
  <c r="AT357" i="4"/>
  <c r="R358" i="4"/>
  <c r="AL747" i="4"/>
  <c r="AT599" i="9" l="1"/>
  <c r="K600" i="9"/>
  <c r="AK600" i="9"/>
  <c r="AD358" i="4"/>
  <c r="U358" i="4"/>
  <c r="V358" i="4"/>
  <c r="AN747" i="4"/>
  <c r="AK748" i="4" s="1"/>
  <c r="AM747" i="4"/>
  <c r="AA358" i="4"/>
  <c r="M358" i="4" s="1"/>
  <c r="AC358" i="4"/>
  <c r="Q358" i="4" s="1"/>
  <c r="AB358" i="4"/>
  <c r="L358" i="4"/>
  <c r="S600" i="9" l="1"/>
  <c r="AL600" i="9"/>
  <c r="AM600" i="9" s="1"/>
  <c r="AN600" i="9"/>
  <c r="T358" i="4"/>
  <c r="AQ358" i="4"/>
  <c r="AE358" i="4"/>
  <c r="O358" i="4"/>
  <c r="S358" i="4"/>
  <c r="P358" i="4"/>
  <c r="AS358" i="4"/>
  <c r="AL748" i="4"/>
  <c r="AF600" i="9" l="1"/>
  <c r="AA600" i="9"/>
  <c r="Z600" i="9"/>
  <c r="V600" i="9"/>
  <c r="AG600" i="9" s="1"/>
  <c r="U600" i="9"/>
  <c r="W600" i="9"/>
  <c r="T600" i="9" s="1"/>
  <c r="AB600" i="9" s="1"/>
  <c r="Y358" i="4"/>
  <c r="Z358" i="4"/>
  <c r="AP358" i="4"/>
  <c r="AO358" i="4" s="1"/>
  <c r="AT358" i="4" s="1"/>
  <c r="AN748" i="4"/>
  <c r="AK749" i="4" s="1"/>
  <c r="AM748" i="4"/>
  <c r="N358" i="4"/>
  <c r="K359" i="4" s="1"/>
  <c r="AR358" i="4"/>
  <c r="R600" i="9" l="1"/>
  <c r="AD600" i="9"/>
  <c r="AE600" i="9"/>
  <c r="O600" i="9"/>
  <c r="Q600" i="9"/>
  <c r="AH600" i="9"/>
  <c r="AI600" i="9"/>
  <c r="N600" i="9"/>
  <c r="AS600" i="9"/>
  <c r="AQ600" i="9"/>
  <c r="P600" i="9"/>
  <c r="R359" i="4"/>
  <c r="AL749" i="4"/>
  <c r="Y600" i="9" l="1"/>
  <c r="X600" i="9"/>
  <c r="AC600" i="9"/>
  <c r="L600" i="9"/>
  <c r="M600" i="9"/>
  <c r="AR600" i="9"/>
  <c r="AP600" i="9"/>
  <c r="AO600" i="9" s="1"/>
  <c r="AD359" i="4"/>
  <c r="U359" i="4"/>
  <c r="V359" i="4"/>
  <c r="AN749" i="4"/>
  <c r="AK750" i="4" s="1"/>
  <c r="AM749" i="4"/>
  <c r="AC359" i="4"/>
  <c r="Q359" i="4" s="1"/>
  <c r="AA359" i="4"/>
  <c r="M359" i="4" s="1"/>
  <c r="AB359" i="4"/>
  <c r="L359" i="4"/>
  <c r="AT600" i="9" l="1"/>
  <c r="AK601" i="9" s="1"/>
  <c r="K601" i="9"/>
  <c r="AE359" i="4"/>
  <c r="O359" i="4"/>
  <c r="S359" i="4"/>
  <c r="T359" i="4"/>
  <c r="AQ359" i="4"/>
  <c r="AL750" i="4"/>
  <c r="AL601" i="9" l="1"/>
  <c r="AM601" i="9" s="1"/>
  <c r="AN601" i="9"/>
  <c r="S601" i="9"/>
  <c r="Y359" i="4"/>
  <c r="Z359" i="4"/>
  <c r="AP359" i="4"/>
  <c r="AO359" i="4" s="1"/>
  <c r="AN750" i="4"/>
  <c r="AK751" i="4" s="1"/>
  <c r="AM750" i="4"/>
  <c r="P359" i="4"/>
  <c r="AS359" i="4"/>
  <c r="AT359" i="4" s="1"/>
  <c r="N359" i="4"/>
  <c r="K360" i="4" s="1"/>
  <c r="AR359" i="4"/>
  <c r="AF601" i="9" l="1"/>
  <c r="Z601" i="9"/>
  <c r="AA601" i="9"/>
  <c r="U601" i="9"/>
  <c r="V601" i="9"/>
  <c r="AG601" i="9" s="1"/>
  <c r="W601" i="9"/>
  <c r="T601" i="9" s="1"/>
  <c r="AB601" i="9" s="1"/>
  <c r="R360" i="4"/>
  <c r="AL751" i="4"/>
  <c r="R601" i="9" l="1"/>
  <c r="AE601" i="9"/>
  <c r="AD601" i="9"/>
  <c r="Q601" i="9"/>
  <c r="AI601" i="9"/>
  <c r="AH601" i="9"/>
  <c r="P601" i="9"/>
  <c r="AS601" i="9"/>
  <c r="N601" i="9"/>
  <c r="O601" i="9"/>
  <c r="AD360" i="4"/>
  <c r="V360" i="4"/>
  <c r="U360" i="4"/>
  <c r="AN751" i="4"/>
  <c r="AK752" i="4" s="1"/>
  <c r="AM751" i="4"/>
  <c r="AC360" i="4"/>
  <c r="Q360" i="4" s="1"/>
  <c r="AB360" i="4"/>
  <c r="AA360" i="4"/>
  <c r="M360" i="4" s="1"/>
  <c r="L360" i="4"/>
  <c r="Y601" i="9" l="1"/>
  <c r="X601" i="9"/>
  <c r="L601" i="9"/>
  <c r="AC601" i="9"/>
  <c r="AQ601" i="9"/>
  <c r="M601" i="9"/>
  <c r="AR601" i="9"/>
  <c r="AP601" i="9"/>
  <c r="AO601" i="9" s="1"/>
  <c r="T360" i="4"/>
  <c r="AE360" i="4"/>
  <c r="O360" i="4"/>
  <c r="S360" i="4"/>
  <c r="AQ360" i="4"/>
  <c r="P360" i="4"/>
  <c r="AS360" i="4"/>
  <c r="AL752" i="4"/>
  <c r="AT601" i="9" l="1"/>
  <c r="AK602" i="9" s="1"/>
  <c r="K602" i="9"/>
  <c r="Y360" i="4"/>
  <c r="Z360" i="4"/>
  <c r="AP360" i="4"/>
  <c r="AO360" i="4" s="1"/>
  <c r="AT360" i="4" s="1"/>
  <c r="AN752" i="4"/>
  <c r="AK753" i="4" s="1"/>
  <c r="AM752" i="4"/>
  <c r="N360" i="4"/>
  <c r="K361" i="4" s="1"/>
  <c r="AR360" i="4"/>
  <c r="AN602" i="9" l="1"/>
  <c r="AL602" i="9"/>
  <c r="AM602" i="9" s="1"/>
  <c r="S602" i="9"/>
  <c r="R361" i="4"/>
  <c r="AL753" i="4"/>
  <c r="AF602" i="9" l="1"/>
  <c r="Z602" i="9"/>
  <c r="AA602" i="9"/>
  <c r="U602" i="9"/>
  <c r="V602" i="9"/>
  <c r="AG602" i="9" s="1"/>
  <c r="W602" i="9"/>
  <c r="T602" i="9" s="1"/>
  <c r="AB602" i="9" s="1"/>
  <c r="V361" i="4"/>
  <c r="U361" i="4"/>
  <c r="AD361" i="4"/>
  <c r="AN753" i="4"/>
  <c r="AK754" i="4" s="1"/>
  <c r="AM753" i="4"/>
  <c r="AA361" i="4"/>
  <c r="M361" i="4" s="1"/>
  <c r="AC361" i="4"/>
  <c r="Q361" i="4" s="1"/>
  <c r="AB361" i="4"/>
  <c r="L361" i="4"/>
  <c r="R602" i="9" l="1"/>
  <c r="AE602" i="9"/>
  <c r="AD602" i="9"/>
  <c r="N602" i="9"/>
  <c r="AS602" i="9"/>
  <c r="O602" i="9"/>
  <c r="P602" i="9"/>
  <c r="AP602" i="9"/>
  <c r="AO602" i="9" s="1"/>
  <c r="AI602" i="9"/>
  <c r="AH602" i="9"/>
  <c r="Q602" i="9"/>
  <c r="AC602" i="9"/>
  <c r="AQ602" i="9"/>
  <c r="AE361" i="4"/>
  <c r="AQ361" i="4"/>
  <c r="O361" i="4"/>
  <c r="S361" i="4"/>
  <c r="T361" i="4"/>
  <c r="AL754" i="4"/>
  <c r="Y602" i="9" l="1"/>
  <c r="X602" i="9"/>
  <c r="L602" i="9"/>
  <c r="AR602" i="9"/>
  <c r="AT602" i="9" s="1"/>
  <c r="AK603" i="9" s="1"/>
  <c r="M602" i="9"/>
  <c r="Y361" i="4"/>
  <c r="Z361" i="4"/>
  <c r="AP361" i="4"/>
  <c r="AO361" i="4" s="1"/>
  <c r="AN754" i="4"/>
  <c r="AK755" i="4" s="1"/>
  <c r="AM754" i="4"/>
  <c r="AS361" i="4"/>
  <c r="AT361" i="4" s="1"/>
  <c r="P361" i="4"/>
  <c r="N361" i="4"/>
  <c r="K362" i="4" s="1"/>
  <c r="AR361" i="4"/>
  <c r="K603" i="9" l="1"/>
  <c r="AL603" i="9"/>
  <c r="AM603" i="9" s="1"/>
  <c r="AN603" i="9"/>
  <c r="R362" i="4"/>
  <c r="AL755" i="4"/>
  <c r="S603" i="9" l="1"/>
  <c r="AD362" i="4"/>
  <c r="V362" i="4"/>
  <c r="U362" i="4"/>
  <c r="AN755" i="4"/>
  <c r="AK756" i="4" s="1"/>
  <c r="AM755" i="4"/>
  <c r="AC362" i="4"/>
  <c r="Q362" i="4" s="1"/>
  <c r="AB362" i="4"/>
  <c r="AA362" i="4"/>
  <c r="M362" i="4" s="1"/>
  <c r="L362" i="4"/>
  <c r="AF603" i="9" l="1"/>
  <c r="AA603" i="9"/>
  <c r="Z603" i="9"/>
  <c r="U603" i="9"/>
  <c r="V603" i="9"/>
  <c r="AG603" i="9" s="1"/>
  <c r="W603" i="9"/>
  <c r="T603" i="9" s="1"/>
  <c r="AB603" i="9" s="1"/>
  <c r="AE362" i="4"/>
  <c r="O362" i="4"/>
  <c r="S362" i="4"/>
  <c r="T362" i="4"/>
  <c r="AQ362" i="4"/>
  <c r="AL756" i="4"/>
  <c r="R603" i="9" l="1"/>
  <c r="AD603" i="9"/>
  <c r="AE603" i="9"/>
  <c r="P603" i="9"/>
  <c r="O603" i="9"/>
  <c r="N603" i="9"/>
  <c r="AS603" i="9"/>
  <c r="AP603" i="9"/>
  <c r="AO603" i="9" s="1"/>
  <c r="Q603" i="9"/>
  <c r="AI603" i="9"/>
  <c r="AH603" i="9"/>
  <c r="AQ603" i="9"/>
  <c r="Y362" i="4"/>
  <c r="Z362" i="4"/>
  <c r="AP362" i="4"/>
  <c r="AO362" i="4" s="1"/>
  <c r="AN756" i="4"/>
  <c r="AK757" i="4" s="1"/>
  <c r="AM756" i="4"/>
  <c r="AS362" i="4"/>
  <c r="AT362" i="4" s="1"/>
  <c r="P362" i="4"/>
  <c r="N362" i="4"/>
  <c r="K363" i="4" s="1"/>
  <c r="AR362" i="4"/>
  <c r="Y603" i="9" l="1"/>
  <c r="X603" i="9"/>
  <c r="AC603" i="9"/>
  <c r="L603" i="9"/>
  <c r="M603" i="9"/>
  <c r="AR603" i="9"/>
  <c r="AT603" i="9" s="1"/>
  <c r="AK604" i="9" s="1"/>
  <c r="R363" i="4"/>
  <c r="AL757" i="4"/>
  <c r="K604" i="9" l="1"/>
  <c r="AL604" i="9"/>
  <c r="AM604" i="9" s="1"/>
  <c r="AN604" i="9"/>
  <c r="AD363" i="4"/>
  <c r="V363" i="4"/>
  <c r="U363" i="4"/>
  <c r="AN757" i="4"/>
  <c r="AK758" i="4" s="1"/>
  <c r="AM757" i="4"/>
  <c r="AB363" i="4"/>
  <c r="AC363" i="4"/>
  <c r="Q363" i="4" s="1"/>
  <c r="AA363" i="4"/>
  <c r="M363" i="4" s="1"/>
  <c r="L363" i="4"/>
  <c r="S604" i="9" l="1"/>
  <c r="T363" i="4"/>
  <c r="AE363" i="4"/>
  <c r="AQ363" i="4"/>
  <c r="P363" i="4"/>
  <c r="AS363" i="4"/>
  <c r="O363" i="4"/>
  <c r="S363" i="4"/>
  <c r="AL758" i="4"/>
  <c r="AF604" i="9" l="1"/>
  <c r="AA604" i="9"/>
  <c r="Z604" i="9"/>
  <c r="U604" i="9"/>
  <c r="V604" i="9"/>
  <c r="AG604" i="9" s="1"/>
  <c r="W604" i="9"/>
  <c r="T604" i="9" s="1"/>
  <c r="AB604" i="9" s="1"/>
  <c r="Y363" i="4"/>
  <c r="Z363" i="4"/>
  <c r="AP363" i="4"/>
  <c r="AO363" i="4" s="1"/>
  <c r="AT363" i="4" s="1"/>
  <c r="AN758" i="4"/>
  <c r="AK759" i="4" s="1"/>
  <c r="AM758" i="4"/>
  <c r="AR363" i="4"/>
  <c r="N363" i="4"/>
  <c r="K364" i="4" s="1"/>
  <c r="R604" i="9" l="1"/>
  <c r="AE604" i="9"/>
  <c r="AD604" i="9"/>
  <c r="O604" i="9"/>
  <c r="N604" i="9"/>
  <c r="AS604" i="9"/>
  <c r="AH604" i="9"/>
  <c r="Q604" i="9"/>
  <c r="AI604" i="9"/>
  <c r="AC604" i="9"/>
  <c r="P604" i="9"/>
  <c r="AQ604" i="9"/>
  <c r="R364" i="4"/>
  <c r="AL759" i="4"/>
  <c r="X604" i="9" l="1"/>
  <c r="Y604" i="9"/>
  <c r="L604" i="9"/>
  <c r="M604" i="9"/>
  <c r="AR604" i="9"/>
  <c r="AP604" i="9"/>
  <c r="AO604" i="9" s="1"/>
  <c r="AD364" i="4"/>
  <c r="V364" i="4"/>
  <c r="U364" i="4"/>
  <c r="AN759" i="4"/>
  <c r="AK760" i="4" s="1"/>
  <c r="AM759" i="4"/>
  <c r="AA364" i="4"/>
  <c r="M364" i="4" s="1"/>
  <c r="AB364" i="4"/>
  <c r="AC364" i="4"/>
  <c r="Q364" i="4" s="1"/>
  <c r="L364" i="4"/>
  <c r="AT604" i="9" l="1"/>
  <c r="AK605" i="9" s="1"/>
  <c r="K605" i="9"/>
  <c r="AE364" i="4"/>
  <c r="T364" i="4"/>
  <c r="AQ364" i="4"/>
  <c r="O364" i="4"/>
  <c r="S364" i="4"/>
  <c r="AL760" i="4"/>
  <c r="AN605" i="9" l="1"/>
  <c r="AL605" i="9"/>
  <c r="AM605" i="9" s="1"/>
  <c r="S605" i="9"/>
  <c r="Y364" i="4"/>
  <c r="Z364" i="4"/>
  <c r="AP364" i="4"/>
  <c r="AO364" i="4" s="1"/>
  <c r="AN760" i="4"/>
  <c r="AK761" i="4" s="1"/>
  <c r="AM760" i="4"/>
  <c r="N364" i="4"/>
  <c r="K365" i="4" s="1"/>
  <c r="AR364" i="4"/>
  <c r="P364" i="4"/>
  <c r="AS364" i="4"/>
  <c r="AT364" i="4" s="1"/>
  <c r="AF605" i="9" l="1"/>
  <c r="Z605" i="9"/>
  <c r="AA605" i="9"/>
  <c r="U605" i="9"/>
  <c r="V605" i="9"/>
  <c r="AG605" i="9" s="1"/>
  <c r="W605" i="9"/>
  <c r="T605" i="9" s="1"/>
  <c r="AB605" i="9" s="1"/>
  <c r="R365" i="4"/>
  <c r="AL761" i="4"/>
  <c r="R605" i="9" l="1"/>
  <c r="AE605" i="9"/>
  <c r="AD605" i="9"/>
  <c r="AS605" i="9"/>
  <c r="N605" i="9"/>
  <c r="AC605" i="9"/>
  <c r="O605" i="9"/>
  <c r="AQ605" i="9"/>
  <c r="P605" i="9"/>
  <c r="AI605" i="9"/>
  <c r="Q605" i="9"/>
  <c r="AH605" i="9"/>
  <c r="AD365" i="4"/>
  <c r="V365" i="4"/>
  <c r="U365" i="4"/>
  <c r="AN761" i="4"/>
  <c r="AK762" i="4" s="1"/>
  <c r="AB365" i="4"/>
  <c r="AC365" i="4"/>
  <c r="Q365" i="4" s="1"/>
  <c r="AA365" i="4"/>
  <c r="M365" i="4" s="1"/>
  <c r="L365" i="4"/>
  <c r="AM761" i="4"/>
  <c r="Y605" i="9" l="1"/>
  <c r="X605" i="9"/>
  <c r="L605" i="9"/>
  <c r="M605" i="9"/>
  <c r="AR605" i="9"/>
  <c r="AP605" i="9"/>
  <c r="AO605" i="9" s="1"/>
  <c r="AE365" i="4"/>
  <c r="T365" i="4"/>
  <c r="Z365" i="4" s="1"/>
  <c r="O365" i="4"/>
  <c r="S365" i="4"/>
  <c r="AQ365" i="4"/>
  <c r="AL762" i="4"/>
  <c r="AT605" i="9" l="1"/>
  <c r="AK606" i="9" s="1"/>
  <c r="K606" i="9"/>
  <c r="P365" i="4"/>
  <c r="Y365" i="4"/>
  <c r="AS365" i="4"/>
  <c r="AP365" i="4"/>
  <c r="AO365" i="4" s="1"/>
  <c r="AN762" i="4"/>
  <c r="AK763" i="4" s="1"/>
  <c r="N365" i="4"/>
  <c r="K366" i="4" s="1"/>
  <c r="AR365" i="4"/>
  <c r="AM762" i="4"/>
  <c r="AN606" i="9" l="1"/>
  <c r="AL606" i="9"/>
  <c r="AM606" i="9" s="1"/>
  <c r="S606" i="9"/>
  <c r="AT365" i="4"/>
  <c r="R366" i="4"/>
  <c r="AL763" i="4"/>
  <c r="AF606" i="9" l="1"/>
  <c r="AA606" i="9"/>
  <c r="Z606" i="9"/>
  <c r="U606" i="9"/>
  <c r="V606" i="9"/>
  <c r="AG606" i="9" s="1"/>
  <c r="W606" i="9"/>
  <c r="T606" i="9" s="1"/>
  <c r="AB606" i="9" s="1"/>
  <c r="AD366" i="4"/>
  <c r="V366" i="4"/>
  <c r="U366" i="4"/>
  <c r="AN763" i="4"/>
  <c r="AK764" i="4" s="1"/>
  <c r="AC366" i="4"/>
  <c r="Q366" i="4" s="1"/>
  <c r="AB366" i="4"/>
  <c r="AA366" i="4"/>
  <c r="M366" i="4" s="1"/>
  <c r="L366" i="4"/>
  <c r="AM763" i="4"/>
  <c r="R606" i="9" l="1"/>
  <c r="AE606" i="9"/>
  <c r="AD606" i="9"/>
  <c r="N606" i="9"/>
  <c r="AS606" i="9"/>
  <c r="AC606" i="9"/>
  <c r="AH606" i="9"/>
  <c r="Q606" i="9"/>
  <c r="AI606" i="9"/>
  <c r="O606" i="9"/>
  <c r="AQ606" i="9"/>
  <c r="P606" i="9"/>
  <c r="T366" i="4"/>
  <c r="AE366" i="4"/>
  <c r="P366" i="4"/>
  <c r="AS366" i="4"/>
  <c r="AQ366" i="4"/>
  <c r="O366" i="4"/>
  <c r="S366" i="4"/>
  <c r="AL764" i="4"/>
  <c r="Y606" i="9" l="1"/>
  <c r="X606" i="9"/>
  <c r="L606" i="9"/>
  <c r="AR606" i="9"/>
  <c r="M606" i="9"/>
  <c r="AP606" i="9"/>
  <c r="AO606" i="9" s="1"/>
  <c r="Y366" i="4"/>
  <c r="Z366" i="4"/>
  <c r="AP366" i="4"/>
  <c r="AO366" i="4" s="1"/>
  <c r="AT366" i="4" s="1"/>
  <c r="AN764" i="4"/>
  <c r="AK765" i="4" s="1"/>
  <c r="N366" i="4"/>
  <c r="K367" i="4" s="1"/>
  <c r="AR366" i="4"/>
  <c r="AM764" i="4"/>
  <c r="AT606" i="9" l="1"/>
  <c r="AK607" i="9" s="1"/>
  <c r="K607" i="9"/>
  <c r="R367" i="4"/>
  <c r="AL765" i="4"/>
  <c r="AL607" i="9" l="1"/>
  <c r="AM607" i="9" s="1"/>
  <c r="AN607" i="9"/>
  <c r="S607" i="9"/>
  <c r="AD367" i="4"/>
  <c r="V367" i="4"/>
  <c r="U367" i="4"/>
  <c r="AN765" i="4"/>
  <c r="AK766" i="4" s="1"/>
  <c r="AM765" i="4"/>
  <c r="AA367" i="4"/>
  <c r="M367" i="4" s="1"/>
  <c r="AC367" i="4"/>
  <c r="Q367" i="4" s="1"/>
  <c r="AB367" i="4"/>
  <c r="L367" i="4"/>
  <c r="AF607" i="9" l="1"/>
  <c r="AA607" i="9"/>
  <c r="Z607" i="9"/>
  <c r="U607" i="9"/>
  <c r="V607" i="9"/>
  <c r="AG607" i="9" s="1"/>
  <c r="W607" i="9"/>
  <c r="T607" i="9" s="1"/>
  <c r="AB607" i="9" s="1"/>
  <c r="AE367" i="4"/>
  <c r="O367" i="4"/>
  <c r="S367" i="4"/>
  <c r="T367" i="4"/>
  <c r="AQ367" i="4"/>
  <c r="AL766" i="4"/>
  <c r="R607" i="9" l="1"/>
  <c r="AD607" i="9"/>
  <c r="AE607" i="9"/>
  <c r="P607" i="9"/>
  <c r="AS607" i="9"/>
  <c r="N607" i="9"/>
  <c r="O607" i="9"/>
  <c r="AH607" i="9"/>
  <c r="Q607" i="9"/>
  <c r="AI607" i="9"/>
  <c r="Y367" i="4"/>
  <c r="Z367" i="4"/>
  <c r="AP367" i="4"/>
  <c r="AO367" i="4" s="1"/>
  <c r="AN766" i="4"/>
  <c r="AK767" i="4" s="1"/>
  <c r="AM766" i="4"/>
  <c r="P367" i="4"/>
  <c r="AS367" i="4"/>
  <c r="AT367" i="4" s="1"/>
  <c r="N367" i="4"/>
  <c r="K368" i="4" s="1"/>
  <c r="AR367" i="4"/>
  <c r="Y607" i="9" l="1"/>
  <c r="X607" i="9"/>
  <c r="AC607" i="9"/>
  <c r="AQ607" i="9"/>
  <c r="L607" i="9"/>
  <c r="M607" i="9"/>
  <c r="AR607" i="9"/>
  <c r="AP607" i="9"/>
  <c r="AO607" i="9" s="1"/>
  <c r="R368" i="4"/>
  <c r="AL767" i="4"/>
  <c r="AT607" i="9" l="1"/>
  <c r="AK608" i="9" s="1"/>
  <c r="K608" i="9"/>
  <c r="AD368" i="4"/>
  <c r="V368" i="4"/>
  <c r="U368" i="4"/>
  <c r="AN767" i="4"/>
  <c r="AK768" i="4" s="1"/>
  <c r="AM767" i="4"/>
  <c r="AC368" i="4"/>
  <c r="Q368" i="4" s="1"/>
  <c r="AA368" i="4"/>
  <c r="M368" i="4" s="1"/>
  <c r="AB368" i="4"/>
  <c r="L368" i="4"/>
  <c r="AN608" i="9" l="1"/>
  <c r="AL608" i="9"/>
  <c r="AM608" i="9" s="1"/>
  <c r="S608" i="9"/>
  <c r="T368" i="4"/>
  <c r="AE368" i="4"/>
  <c r="AQ368" i="4"/>
  <c r="P368" i="4"/>
  <c r="AS368" i="4"/>
  <c r="O368" i="4"/>
  <c r="S368" i="4"/>
  <c r="AL768" i="4"/>
  <c r="AF608" i="9" l="1"/>
  <c r="AA608" i="9"/>
  <c r="Z608" i="9"/>
  <c r="U608" i="9"/>
  <c r="V608" i="9"/>
  <c r="AG608" i="9" s="1"/>
  <c r="W608" i="9"/>
  <c r="T608" i="9" s="1"/>
  <c r="AB608" i="9" s="1"/>
  <c r="Y368" i="4"/>
  <c r="Z368" i="4"/>
  <c r="AP368" i="4"/>
  <c r="AO368" i="4" s="1"/>
  <c r="AT368" i="4" s="1"/>
  <c r="AN768" i="4"/>
  <c r="AK769" i="4" s="1"/>
  <c r="AM768" i="4"/>
  <c r="N368" i="4"/>
  <c r="K369" i="4" s="1"/>
  <c r="AR368" i="4"/>
  <c r="R608" i="9" l="1"/>
  <c r="AE608" i="9"/>
  <c r="AD608" i="9"/>
  <c r="O608" i="9"/>
  <c r="Q608" i="9"/>
  <c r="AI608" i="9"/>
  <c r="AH608" i="9"/>
  <c r="AP608" i="9"/>
  <c r="AO608" i="9" s="1"/>
  <c r="AQ608" i="9"/>
  <c r="P608" i="9"/>
  <c r="R369" i="4"/>
  <c r="AL769" i="4"/>
  <c r="Y608" i="9" l="1"/>
  <c r="X608" i="9"/>
  <c r="L608" i="9"/>
  <c r="AS608" i="9"/>
  <c r="N608" i="9"/>
  <c r="AC608" i="9"/>
  <c r="AR608" i="9"/>
  <c r="AT608" i="9" s="1"/>
  <c r="M608" i="9"/>
  <c r="AD369" i="4"/>
  <c r="V369" i="4"/>
  <c r="U369" i="4"/>
  <c r="AN769" i="4"/>
  <c r="AK770" i="4" s="1"/>
  <c r="AM769" i="4"/>
  <c r="AC369" i="4"/>
  <c r="Q369" i="4" s="1"/>
  <c r="AB369" i="4"/>
  <c r="AA369" i="4"/>
  <c r="M369" i="4" s="1"/>
  <c r="L369" i="4"/>
  <c r="AK609" i="9" l="1"/>
  <c r="AL609" i="9"/>
  <c r="AM609" i="9" s="1"/>
  <c r="AN609" i="9"/>
  <c r="K609" i="9"/>
  <c r="AE369" i="4"/>
  <c r="T369" i="4"/>
  <c r="O369" i="4"/>
  <c r="S369" i="4"/>
  <c r="P369" i="4"/>
  <c r="AS369" i="4"/>
  <c r="AQ369" i="4"/>
  <c r="AL770" i="4"/>
  <c r="S609" i="9" l="1"/>
  <c r="Y369" i="4"/>
  <c r="Z369" i="4"/>
  <c r="AP369" i="4"/>
  <c r="AO369" i="4" s="1"/>
  <c r="AT369" i="4" s="1"/>
  <c r="AM770" i="4"/>
  <c r="AN770" i="4"/>
  <c r="AK771" i="4" s="1"/>
  <c r="N369" i="4"/>
  <c r="K370" i="4" s="1"/>
  <c r="AR369" i="4"/>
  <c r="AF609" i="9" l="1"/>
  <c r="Z609" i="9"/>
  <c r="AA609" i="9"/>
  <c r="U609" i="9"/>
  <c r="V609" i="9"/>
  <c r="AG609" i="9" s="1"/>
  <c r="W609" i="9"/>
  <c r="T609" i="9" s="1"/>
  <c r="AB609" i="9" s="1"/>
  <c r="AL771" i="4"/>
  <c r="R370" i="4"/>
  <c r="R609" i="9" l="1"/>
  <c r="AE609" i="9"/>
  <c r="AD609" i="9"/>
  <c r="N609" i="9"/>
  <c r="AS609" i="9"/>
  <c r="Q609" i="9"/>
  <c r="AH609" i="9"/>
  <c r="AI609" i="9"/>
  <c r="O609" i="9"/>
  <c r="P609" i="9"/>
  <c r="AC609" i="9"/>
  <c r="AQ609" i="9"/>
  <c r="AD370" i="4"/>
  <c r="U370" i="4"/>
  <c r="V370" i="4"/>
  <c r="AM771" i="4"/>
  <c r="AN771" i="4"/>
  <c r="AK772" i="4" s="1"/>
  <c r="AL772" i="4" s="1"/>
  <c r="AA370" i="4"/>
  <c r="M370" i="4" s="1"/>
  <c r="AB370" i="4"/>
  <c r="AC370" i="4"/>
  <c r="Q370" i="4" s="1"/>
  <c r="AQ370" i="4"/>
  <c r="L370" i="4"/>
  <c r="Y609" i="9" l="1"/>
  <c r="X609" i="9"/>
  <c r="L609" i="9"/>
  <c r="AR609" i="9"/>
  <c r="M609" i="9"/>
  <c r="AP609" i="9"/>
  <c r="AO609" i="9" s="1"/>
  <c r="AE370" i="4"/>
  <c r="T370" i="4"/>
  <c r="Z370" i="4" s="1"/>
  <c r="AM772" i="4"/>
  <c r="AN772" i="4"/>
  <c r="AK773" i="4" s="1"/>
  <c r="AL773" i="4" s="1"/>
  <c r="O370" i="4"/>
  <c r="S370" i="4"/>
  <c r="AT609" i="9" l="1"/>
  <c r="AK610" i="9" s="1"/>
  <c r="K610" i="9"/>
  <c r="P370" i="4"/>
  <c r="Y370" i="4"/>
  <c r="AP370" i="4"/>
  <c r="AO370" i="4" s="1"/>
  <c r="AS370" i="4"/>
  <c r="AM773" i="4"/>
  <c r="AN773" i="4"/>
  <c r="AK774" i="4" s="1"/>
  <c r="N370" i="4"/>
  <c r="K371" i="4" s="1"/>
  <c r="AR370" i="4"/>
  <c r="AN610" i="9" l="1"/>
  <c r="AL610" i="9"/>
  <c r="AM610" i="9" s="1"/>
  <c r="S610" i="9"/>
  <c r="AT370" i="4"/>
  <c r="R371" i="4"/>
  <c r="AL774" i="4"/>
  <c r="AF610" i="9" l="1"/>
  <c r="AA610" i="9"/>
  <c r="Z610" i="9"/>
  <c r="U610" i="9"/>
  <c r="V610" i="9"/>
  <c r="AG610" i="9" s="1"/>
  <c r="W610" i="9"/>
  <c r="T610" i="9" s="1"/>
  <c r="AB610" i="9" s="1"/>
  <c r="AD371" i="4"/>
  <c r="V371" i="4"/>
  <c r="U371" i="4"/>
  <c r="AM774" i="4"/>
  <c r="AN774" i="4"/>
  <c r="AK775" i="4" s="1"/>
  <c r="AL775" i="4" s="1"/>
  <c r="AA371" i="4"/>
  <c r="M371" i="4" s="1"/>
  <c r="AB371" i="4"/>
  <c r="AC371" i="4"/>
  <c r="Q371" i="4" s="1"/>
  <c r="L371" i="4"/>
  <c r="R610" i="9" l="1"/>
  <c r="AE610" i="9"/>
  <c r="AD610" i="9"/>
  <c r="Q610" i="9"/>
  <c r="AI610" i="9"/>
  <c r="AH610" i="9"/>
  <c r="O610" i="9"/>
  <c r="P610" i="9"/>
  <c r="AP610" i="9"/>
  <c r="AO610" i="9" s="1"/>
  <c r="AQ610" i="9"/>
  <c r="AE371" i="4"/>
  <c r="AM775" i="4"/>
  <c r="AN775" i="4"/>
  <c r="AK776" i="4" s="1"/>
  <c r="O371" i="4"/>
  <c r="S371" i="4"/>
  <c r="T371" i="4"/>
  <c r="AQ371" i="4"/>
  <c r="Y610" i="9" l="1"/>
  <c r="X610" i="9"/>
  <c r="L610" i="9"/>
  <c r="AS610" i="9"/>
  <c r="N610" i="9"/>
  <c r="AC610" i="9"/>
  <c r="M610" i="9"/>
  <c r="AR610" i="9"/>
  <c r="AT610" i="9" s="1"/>
  <c r="AK611" i="9" s="1"/>
  <c r="Y371" i="4"/>
  <c r="Z371" i="4"/>
  <c r="AP371" i="4"/>
  <c r="AO371" i="4" s="1"/>
  <c r="AL776" i="4"/>
  <c r="AM776" i="4"/>
  <c r="AN776" i="4"/>
  <c r="AK777" i="4" s="1"/>
  <c r="AL777" i="4" s="1"/>
  <c r="P371" i="4"/>
  <c r="AS371" i="4"/>
  <c r="N371" i="4"/>
  <c r="K372" i="4" s="1"/>
  <c r="AR371" i="4"/>
  <c r="AL611" i="9" l="1"/>
  <c r="AM611" i="9" s="1"/>
  <c r="AN611" i="9"/>
  <c r="K611" i="9"/>
  <c r="AT371" i="4"/>
  <c r="AN777" i="4"/>
  <c r="AK778" i="4" s="1"/>
  <c r="R372" i="4"/>
  <c r="AM777" i="4"/>
  <c r="S611" i="9" l="1"/>
  <c r="AD372" i="4"/>
  <c r="V372" i="4"/>
  <c r="U372" i="4"/>
  <c r="AA372" i="4"/>
  <c r="M372" i="4" s="1"/>
  <c r="AC372" i="4"/>
  <c r="Q372" i="4" s="1"/>
  <c r="AB372" i="4"/>
  <c r="L372" i="4"/>
  <c r="AL778" i="4"/>
  <c r="AF611" i="9" l="1"/>
  <c r="Z611" i="9"/>
  <c r="AA611" i="9"/>
  <c r="U611" i="9"/>
  <c r="V611" i="9"/>
  <c r="AG611" i="9" s="1"/>
  <c r="W611" i="9"/>
  <c r="T611" i="9" s="1"/>
  <c r="AB611" i="9" s="1"/>
  <c r="AE372" i="4"/>
  <c r="AQ372" i="4"/>
  <c r="AN778" i="4"/>
  <c r="AK779" i="4" s="1"/>
  <c r="AL779" i="4" s="1"/>
  <c r="O372" i="4"/>
  <c r="S372" i="4"/>
  <c r="T372" i="4"/>
  <c r="AM778" i="4"/>
  <c r="R611" i="9" l="1"/>
  <c r="AD611" i="9"/>
  <c r="AE611" i="9"/>
  <c r="P611" i="9"/>
  <c r="AP611" i="9"/>
  <c r="AO611" i="9" s="1"/>
  <c r="O611" i="9"/>
  <c r="Q611" i="9"/>
  <c r="AI611" i="9"/>
  <c r="AH611" i="9"/>
  <c r="AQ611" i="9"/>
  <c r="Y372" i="4"/>
  <c r="Z372" i="4"/>
  <c r="AP372" i="4"/>
  <c r="AO372" i="4" s="1"/>
  <c r="AM779" i="4"/>
  <c r="AN779" i="4"/>
  <c r="AK780" i="4" s="1"/>
  <c r="AL780" i="4" s="1"/>
  <c r="AS372" i="4"/>
  <c r="AT372" i="4" s="1"/>
  <c r="P372" i="4"/>
  <c r="N372" i="4"/>
  <c r="K373" i="4" s="1"/>
  <c r="AR372" i="4"/>
  <c r="Y611" i="9" l="1"/>
  <c r="X611" i="9"/>
  <c r="L611" i="9"/>
  <c r="AR611" i="9"/>
  <c r="M611" i="9"/>
  <c r="N611" i="9"/>
  <c r="AS611" i="9"/>
  <c r="AC611" i="9"/>
  <c r="AN780" i="4"/>
  <c r="AK781" i="4" s="1"/>
  <c r="R373" i="4"/>
  <c r="AM780" i="4"/>
  <c r="AT611" i="9" l="1"/>
  <c r="AK612" i="9" s="1"/>
  <c r="K612" i="9"/>
  <c r="AD373" i="4"/>
  <c r="V373" i="4"/>
  <c r="U373" i="4"/>
  <c r="AA373" i="4"/>
  <c r="M373" i="4" s="1"/>
  <c r="AC373" i="4"/>
  <c r="Q373" i="4" s="1"/>
  <c r="AB373" i="4"/>
  <c r="L373" i="4"/>
  <c r="AL781" i="4"/>
  <c r="AL612" i="9" l="1"/>
  <c r="AM612" i="9" s="1"/>
  <c r="AN612" i="9"/>
  <c r="S612" i="9"/>
  <c r="AQ373" i="4"/>
  <c r="AE373" i="4"/>
  <c r="O373" i="4"/>
  <c r="S373" i="4"/>
  <c r="AN781" i="4"/>
  <c r="AK782" i="4" s="1"/>
  <c r="T373" i="4"/>
  <c r="AM781" i="4"/>
  <c r="AF612" i="9" l="1"/>
  <c r="AA612" i="9"/>
  <c r="Z612" i="9"/>
  <c r="U612" i="9"/>
  <c r="V612" i="9"/>
  <c r="AG612" i="9" s="1"/>
  <c r="W612" i="9"/>
  <c r="T612" i="9" s="1"/>
  <c r="AB612" i="9" s="1"/>
  <c r="Y373" i="4"/>
  <c r="Z373" i="4"/>
  <c r="AP373" i="4"/>
  <c r="AO373" i="4" s="1"/>
  <c r="P373" i="4"/>
  <c r="AS373" i="4"/>
  <c r="AT373" i="4" s="1"/>
  <c r="AL782" i="4"/>
  <c r="AR373" i="4"/>
  <c r="N373" i="4"/>
  <c r="K374" i="4" s="1"/>
  <c r="R612" i="9" l="1"/>
  <c r="AD612" i="9"/>
  <c r="AE612" i="9"/>
  <c r="N612" i="9"/>
  <c r="AS612" i="9"/>
  <c r="Q612" i="9"/>
  <c r="AI612" i="9"/>
  <c r="AH612" i="9"/>
  <c r="P612" i="9"/>
  <c r="O612" i="9"/>
  <c r="AQ612" i="9"/>
  <c r="AC612" i="9"/>
  <c r="R374" i="4"/>
  <c r="AN782" i="4"/>
  <c r="AK783" i="4" s="1"/>
  <c r="AM782" i="4"/>
  <c r="Y612" i="9" l="1"/>
  <c r="X612" i="9"/>
  <c r="L612" i="9"/>
  <c r="M612" i="9"/>
  <c r="AR612" i="9"/>
  <c r="AP612" i="9"/>
  <c r="AO612" i="9" s="1"/>
  <c r="AD374" i="4"/>
  <c r="U374" i="4"/>
  <c r="V374" i="4"/>
  <c r="AL783" i="4"/>
  <c r="AN783" i="4"/>
  <c r="AK784" i="4" s="1"/>
  <c r="AB374" i="4"/>
  <c r="AC374" i="4"/>
  <c r="Q374" i="4" s="1"/>
  <c r="AA374" i="4"/>
  <c r="M374" i="4" s="1"/>
  <c r="L374" i="4"/>
  <c r="AT612" i="9" l="1"/>
  <c r="AK613" i="9" s="1"/>
  <c r="K613" i="9"/>
  <c r="AE374" i="4"/>
  <c r="T374" i="4"/>
  <c r="AL784" i="4"/>
  <c r="O374" i="4"/>
  <c r="S374" i="4"/>
  <c r="AQ374" i="4"/>
  <c r="AM783" i="4"/>
  <c r="AM784" i="4" s="1"/>
  <c r="AL613" i="9" l="1"/>
  <c r="AM613" i="9" s="1"/>
  <c r="AN613" i="9"/>
  <c r="S613" i="9"/>
  <c r="Y374" i="4"/>
  <c r="Z374" i="4"/>
  <c r="AP374" i="4"/>
  <c r="AO374" i="4" s="1"/>
  <c r="N374" i="4"/>
  <c r="K375" i="4" s="1"/>
  <c r="AR374" i="4"/>
  <c r="AN784" i="4"/>
  <c r="AK785" i="4" s="1"/>
  <c r="P374" i="4"/>
  <c r="AS374" i="4"/>
  <c r="AT374" i="4" s="1"/>
  <c r="AF613" i="9" l="1"/>
  <c r="Z613" i="9"/>
  <c r="AA613" i="9"/>
  <c r="U613" i="9"/>
  <c r="V613" i="9"/>
  <c r="AG613" i="9" s="1"/>
  <c r="W613" i="9"/>
  <c r="T613" i="9" s="1"/>
  <c r="AB613" i="9" s="1"/>
  <c r="AN785" i="4"/>
  <c r="AK786" i="4" s="1"/>
  <c r="R375" i="4"/>
  <c r="R613" i="9" l="1"/>
  <c r="AD613" i="9"/>
  <c r="AE613" i="9"/>
  <c r="Q613" i="9"/>
  <c r="AI613" i="9"/>
  <c r="AH613" i="9"/>
  <c r="O613" i="9"/>
  <c r="N613" i="9"/>
  <c r="AS613" i="9"/>
  <c r="P613" i="9"/>
  <c r="AQ613" i="9"/>
  <c r="AD375" i="4"/>
  <c r="U375" i="4"/>
  <c r="V375" i="4"/>
  <c r="AL786" i="4"/>
  <c r="AN786" i="4"/>
  <c r="AK787" i="4" s="1"/>
  <c r="AB375" i="4"/>
  <c r="AA375" i="4"/>
  <c r="M375" i="4" s="1"/>
  <c r="AC375" i="4"/>
  <c r="Q375" i="4" s="1"/>
  <c r="L375" i="4"/>
  <c r="AL785" i="4"/>
  <c r="AM785" i="4"/>
  <c r="AM786" i="4" s="1"/>
  <c r="Y613" i="9" l="1"/>
  <c r="X613" i="9"/>
  <c r="L613" i="9"/>
  <c r="AC613" i="9"/>
  <c r="M613" i="9"/>
  <c r="AR613" i="9"/>
  <c r="AP613" i="9"/>
  <c r="AO613" i="9" s="1"/>
  <c r="AE375" i="4"/>
  <c r="O375" i="4"/>
  <c r="S375" i="4"/>
  <c r="AL787" i="4"/>
  <c r="AQ375" i="4"/>
  <c r="T375" i="4"/>
  <c r="AT613" i="9" l="1"/>
  <c r="AK614" i="9" s="1"/>
  <c r="K614" i="9"/>
  <c r="Y375" i="4"/>
  <c r="Z375" i="4"/>
  <c r="AP375" i="4"/>
  <c r="AO375" i="4" s="1"/>
  <c r="AS375" i="4"/>
  <c r="P375" i="4"/>
  <c r="AM787" i="4"/>
  <c r="AN787" i="4"/>
  <c r="AK788" i="4" s="1"/>
  <c r="N375" i="4"/>
  <c r="K376" i="4" s="1"/>
  <c r="AR375" i="4"/>
  <c r="AL614" i="9" l="1"/>
  <c r="AM614" i="9" s="1"/>
  <c r="AN614" i="9"/>
  <c r="S614" i="9"/>
  <c r="AT375" i="4"/>
  <c r="R376" i="4"/>
  <c r="AL788" i="4"/>
  <c r="AF614" i="9" l="1"/>
  <c r="AA614" i="9"/>
  <c r="Z614" i="9"/>
  <c r="U614" i="9"/>
  <c r="V614" i="9"/>
  <c r="AG614" i="9" s="1"/>
  <c r="W614" i="9"/>
  <c r="T614" i="9" s="1"/>
  <c r="AB614" i="9" s="1"/>
  <c r="AD376" i="4"/>
  <c r="V376" i="4"/>
  <c r="U376" i="4"/>
  <c r="AN788" i="4"/>
  <c r="AK789" i="4" s="1"/>
  <c r="AA376" i="4"/>
  <c r="M376" i="4" s="1"/>
  <c r="AB376" i="4"/>
  <c r="AC376" i="4"/>
  <c r="Q376" i="4" s="1"/>
  <c r="L376" i="4"/>
  <c r="AM788" i="4"/>
  <c r="R614" i="9" l="1"/>
  <c r="AE614" i="9"/>
  <c r="AD614" i="9"/>
  <c r="O614" i="9"/>
  <c r="AQ614" i="9"/>
  <c r="AI614" i="9"/>
  <c r="AH614" i="9"/>
  <c r="Q614" i="9"/>
  <c r="N614" i="9"/>
  <c r="AS614" i="9"/>
  <c r="AC614" i="9"/>
  <c r="P614" i="9"/>
  <c r="AE376" i="4"/>
  <c r="O376" i="4"/>
  <c r="S376" i="4"/>
  <c r="AQ376" i="4"/>
  <c r="T376" i="4"/>
  <c r="AL789" i="4"/>
  <c r="Y614" i="9" l="1"/>
  <c r="X614" i="9"/>
  <c r="L614" i="9"/>
  <c r="M614" i="9"/>
  <c r="AR614" i="9"/>
  <c r="AP614" i="9"/>
  <c r="AO614" i="9" s="1"/>
  <c r="Y376" i="4"/>
  <c r="Z376" i="4"/>
  <c r="AP376" i="4"/>
  <c r="AO376" i="4" s="1"/>
  <c r="AN789" i="4"/>
  <c r="AK790" i="4" s="1"/>
  <c r="AS376" i="4"/>
  <c r="AT376" i="4" s="1"/>
  <c r="P376" i="4"/>
  <c r="AM789" i="4"/>
  <c r="N376" i="4"/>
  <c r="K377" i="4" s="1"/>
  <c r="AR376" i="4"/>
  <c r="AT614" i="9" l="1"/>
  <c r="AK615" i="9" s="1"/>
  <c r="K615" i="9"/>
  <c r="R377" i="4"/>
  <c r="AL790" i="4"/>
  <c r="AL615" i="9" l="1"/>
  <c r="AM615" i="9" s="1"/>
  <c r="AN615" i="9"/>
  <c r="S615" i="9"/>
  <c r="AD377" i="4"/>
  <c r="V377" i="4"/>
  <c r="U377" i="4"/>
  <c r="AN790" i="4"/>
  <c r="AK791" i="4" s="1"/>
  <c r="AM790" i="4"/>
  <c r="AA377" i="4"/>
  <c r="M377" i="4" s="1"/>
  <c r="AB377" i="4"/>
  <c r="AC377" i="4"/>
  <c r="Q377" i="4" s="1"/>
  <c r="L377" i="4"/>
  <c r="AF615" i="9" l="1"/>
  <c r="AA615" i="9"/>
  <c r="Z615" i="9"/>
  <c r="U615" i="9"/>
  <c r="V615" i="9"/>
  <c r="AG615" i="9" s="1"/>
  <c r="W615" i="9"/>
  <c r="T615" i="9" s="1"/>
  <c r="AB615" i="9" s="1"/>
  <c r="AE377" i="4"/>
  <c r="AQ377" i="4"/>
  <c r="O377" i="4"/>
  <c r="S377" i="4"/>
  <c r="T377" i="4"/>
  <c r="AL791" i="4"/>
  <c r="R615" i="9" l="1"/>
  <c r="AE615" i="9"/>
  <c r="AD615" i="9"/>
  <c r="O615" i="9"/>
  <c r="N615" i="9"/>
  <c r="AS615" i="9"/>
  <c r="AQ615" i="9"/>
  <c r="P615" i="9"/>
  <c r="AP615" i="9"/>
  <c r="AO615" i="9" s="1"/>
  <c r="Q615" i="9"/>
  <c r="AI615" i="9"/>
  <c r="AH615" i="9"/>
  <c r="AC615" i="9"/>
  <c r="Y377" i="4"/>
  <c r="Z377" i="4"/>
  <c r="AP377" i="4"/>
  <c r="AO377" i="4" s="1"/>
  <c r="AN791" i="4"/>
  <c r="AK792" i="4" s="1"/>
  <c r="AS377" i="4"/>
  <c r="AT377" i="4" s="1"/>
  <c r="P377" i="4"/>
  <c r="AM791" i="4"/>
  <c r="N377" i="4"/>
  <c r="K378" i="4" s="1"/>
  <c r="AR377" i="4"/>
  <c r="Y615" i="9" l="1"/>
  <c r="X615" i="9"/>
  <c r="L615" i="9"/>
  <c r="M615" i="9"/>
  <c r="AR615" i="9"/>
  <c r="AT615" i="9" s="1"/>
  <c r="AK616" i="9" s="1"/>
  <c r="R378" i="4"/>
  <c r="AL792" i="4"/>
  <c r="K616" i="9" l="1"/>
  <c r="AL616" i="9"/>
  <c r="AM616" i="9" s="1"/>
  <c r="AN616" i="9"/>
  <c r="AD378" i="4"/>
  <c r="V378" i="4"/>
  <c r="U378" i="4"/>
  <c r="AN792" i="4"/>
  <c r="AK793" i="4" s="1"/>
  <c r="AM792" i="4"/>
  <c r="AA378" i="4"/>
  <c r="M378" i="4" s="1"/>
  <c r="AC378" i="4"/>
  <c r="Q378" i="4" s="1"/>
  <c r="AB378" i="4"/>
  <c r="L378" i="4"/>
  <c r="S616" i="9" l="1"/>
  <c r="AE378" i="4"/>
  <c r="T378" i="4"/>
  <c r="AQ378" i="4"/>
  <c r="O378" i="4"/>
  <c r="S378" i="4"/>
  <c r="AL793" i="4"/>
  <c r="AF616" i="9" l="1"/>
  <c r="AA616" i="9"/>
  <c r="Z616" i="9"/>
  <c r="U616" i="9"/>
  <c r="V616" i="9"/>
  <c r="AG616" i="9" s="1"/>
  <c r="W616" i="9"/>
  <c r="T616" i="9" s="1"/>
  <c r="AB616" i="9" s="1"/>
  <c r="Y378" i="4"/>
  <c r="Z378" i="4"/>
  <c r="AP378" i="4"/>
  <c r="AO378" i="4" s="1"/>
  <c r="P378" i="4"/>
  <c r="AS378" i="4"/>
  <c r="AT378" i="4" s="1"/>
  <c r="AN793" i="4"/>
  <c r="AK794" i="4" s="1"/>
  <c r="AR378" i="4"/>
  <c r="N378" i="4"/>
  <c r="K379" i="4" s="1"/>
  <c r="AM793" i="4"/>
  <c r="R616" i="9" l="1"/>
  <c r="AD616" i="9"/>
  <c r="AE616" i="9"/>
  <c r="O616" i="9"/>
  <c r="N616" i="9"/>
  <c r="AS616" i="9"/>
  <c r="Q616" i="9"/>
  <c r="AH616" i="9"/>
  <c r="AI616" i="9"/>
  <c r="AC616" i="9"/>
  <c r="AP616" i="9"/>
  <c r="AO616" i="9" s="1"/>
  <c r="AQ616" i="9"/>
  <c r="P616" i="9"/>
  <c r="R379" i="4"/>
  <c r="AL794" i="4"/>
  <c r="X616" i="9" l="1"/>
  <c r="Y616" i="9"/>
  <c r="L616" i="9"/>
  <c r="M616" i="9"/>
  <c r="AR616" i="9"/>
  <c r="AT616" i="9" s="1"/>
  <c r="AK617" i="9" s="1"/>
  <c r="AD379" i="4"/>
  <c r="V379" i="4"/>
  <c r="U379" i="4"/>
  <c r="AN794" i="4"/>
  <c r="AK795" i="4" s="1"/>
  <c r="AA379" i="4"/>
  <c r="M379" i="4" s="1"/>
  <c r="AC379" i="4"/>
  <c r="Q379" i="4" s="1"/>
  <c r="AB379" i="4"/>
  <c r="L379" i="4"/>
  <c r="AM794" i="4"/>
  <c r="K617" i="9" l="1"/>
  <c r="AL617" i="9"/>
  <c r="AM617" i="9" s="1"/>
  <c r="AN617" i="9"/>
  <c r="AE379" i="4"/>
  <c r="AQ379" i="4"/>
  <c r="O379" i="4"/>
  <c r="S379" i="4"/>
  <c r="T379" i="4"/>
  <c r="AL795" i="4"/>
  <c r="S617" i="9" l="1"/>
  <c r="Y379" i="4"/>
  <c r="Z379" i="4"/>
  <c r="AP379" i="4"/>
  <c r="AO379" i="4" s="1"/>
  <c r="AN795" i="4"/>
  <c r="AK796" i="4" s="1"/>
  <c r="AS379" i="4"/>
  <c r="AT379" i="4" s="1"/>
  <c r="P379" i="4"/>
  <c r="AM795" i="4"/>
  <c r="AR379" i="4"/>
  <c r="N379" i="4"/>
  <c r="K380" i="4" s="1"/>
  <c r="AF617" i="9" l="1"/>
  <c r="Z617" i="9"/>
  <c r="AA617" i="9"/>
  <c r="U617" i="9"/>
  <c r="V617" i="9"/>
  <c r="AG617" i="9" s="1"/>
  <c r="W617" i="9"/>
  <c r="T617" i="9" s="1"/>
  <c r="AB617" i="9" s="1"/>
  <c r="R380" i="4"/>
  <c r="AL796" i="4"/>
  <c r="R617" i="9" l="1"/>
  <c r="AE617" i="9"/>
  <c r="AD617" i="9"/>
  <c r="O617" i="9"/>
  <c r="AI617" i="9"/>
  <c r="Q617" i="9"/>
  <c r="AH617" i="9"/>
  <c r="AS617" i="9"/>
  <c r="N617" i="9"/>
  <c r="P617" i="9"/>
  <c r="AD380" i="4"/>
  <c r="U380" i="4"/>
  <c r="V380" i="4"/>
  <c r="AN796" i="4"/>
  <c r="AK797" i="4" s="1"/>
  <c r="AM796" i="4"/>
  <c r="AB380" i="4"/>
  <c r="AA380" i="4"/>
  <c r="M380" i="4" s="1"/>
  <c r="AC380" i="4"/>
  <c r="Q380" i="4" s="1"/>
  <c r="L380" i="4"/>
  <c r="Y617" i="9" l="1"/>
  <c r="X617" i="9"/>
  <c r="L617" i="9"/>
  <c r="AQ617" i="9"/>
  <c r="AC617" i="9"/>
  <c r="M617" i="9"/>
  <c r="AR617" i="9"/>
  <c r="AP617" i="9"/>
  <c r="AO617" i="9" s="1"/>
  <c r="AE380" i="4"/>
  <c r="T380" i="4"/>
  <c r="O380" i="4"/>
  <c r="S380" i="4"/>
  <c r="AQ380" i="4"/>
  <c r="AL797" i="4"/>
  <c r="AT617" i="9" l="1"/>
  <c r="AK618" i="9"/>
  <c r="AL618" i="9" s="1"/>
  <c r="AM618" i="9" s="1"/>
  <c r="K618" i="9"/>
  <c r="Y380" i="4"/>
  <c r="Z380" i="4"/>
  <c r="AP380" i="4"/>
  <c r="AO380" i="4" s="1"/>
  <c r="AM797" i="4"/>
  <c r="AN797" i="4"/>
  <c r="AK798" i="4" s="1"/>
  <c r="N380" i="4"/>
  <c r="K381" i="4" s="1"/>
  <c r="AR380" i="4"/>
  <c r="AS380" i="4"/>
  <c r="AT380" i="4" s="1"/>
  <c r="P380" i="4"/>
  <c r="AN618" i="9" l="1"/>
  <c r="S618" i="9"/>
  <c r="AL798" i="4"/>
  <c r="R381" i="4"/>
  <c r="AM798" i="4"/>
  <c r="AF618" i="9" l="1"/>
  <c r="AA618" i="9"/>
  <c r="Z618" i="9"/>
  <c r="U618" i="9"/>
  <c r="V618" i="9"/>
  <c r="AG618" i="9" s="1"/>
  <c r="W618" i="9"/>
  <c r="T618" i="9" s="1"/>
  <c r="AB618" i="9" s="1"/>
  <c r="AD381" i="4"/>
  <c r="V381" i="4"/>
  <c r="U381" i="4"/>
  <c r="AN798" i="4"/>
  <c r="AK799" i="4" s="1"/>
  <c r="AL799" i="4" s="1"/>
  <c r="AB381" i="4"/>
  <c r="AA381" i="4"/>
  <c r="M381" i="4" s="1"/>
  <c r="AC381" i="4"/>
  <c r="Q381" i="4" s="1"/>
  <c r="L381" i="4"/>
  <c r="R618" i="9" l="1"/>
  <c r="AE618" i="9"/>
  <c r="AD618" i="9"/>
  <c r="N618" i="9"/>
  <c r="AS618" i="9"/>
  <c r="O618" i="9"/>
  <c r="AQ618" i="9"/>
  <c r="AI618" i="9"/>
  <c r="AH618" i="9"/>
  <c r="Q618" i="9"/>
  <c r="P618" i="9"/>
  <c r="AE381" i="4"/>
  <c r="AN799" i="4"/>
  <c r="AK800" i="4" s="1"/>
  <c r="AL800" i="4" s="1"/>
  <c r="T381" i="4"/>
  <c r="AQ381" i="4"/>
  <c r="O381" i="4"/>
  <c r="S381" i="4"/>
  <c r="AM799" i="4"/>
  <c r="X618" i="9" l="1"/>
  <c r="Y618" i="9"/>
  <c r="AC618" i="9"/>
  <c r="L618" i="9"/>
  <c r="AR618" i="9"/>
  <c r="M618" i="9"/>
  <c r="AP618" i="9"/>
  <c r="AO618" i="9" s="1"/>
  <c r="Y381" i="4"/>
  <c r="Z381" i="4"/>
  <c r="AM800" i="4"/>
  <c r="AP381" i="4"/>
  <c r="AO381" i="4" s="1"/>
  <c r="AN800" i="4"/>
  <c r="AK801" i="4" s="1"/>
  <c r="AL801" i="4" s="1"/>
  <c r="N381" i="4"/>
  <c r="K382" i="4" s="1"/>
  <c r="AR381" i="4"/>
  <c r="P381" i="4"/>
  <c r="AS381" i="4"/>
  <c r="AT381" i="4" s="1"/>
  <c r="AT618" i="9" l="1"/>
  <c r="AK619" i="9" s="1"/>
  <c r="K619" i="9"/>
  <c r="AM801" i="4"/>
  <c r="AN801" i="4"/>
  <c r="AK802" i="4" s="1"/>
  <c r="R382" i="4"/>
  <c r="AN619" i="9" l="1"/>
  <c r="AL619" i="9"/>
  <c r="AM619" i="9" s="1"/>
  <c r="S619" i="9"/>
  <c r="AD382" i="4"/>
  <c r="V382" i="4"/>
  <c r="U382" i="4"/>
  <c r="AA382" i="4"/>
  <c r="M382" i="4" s="1"/>
  <c r="AC382" i="4"/>
  <c r="Q382" i="4" s="1"/>
  <c r="AB382" i="4"/>
  <c r="L382" i="4"/>
  <c r="AL802" i="4"/>
  <c r="AF619" i="9" l="1"/>
  <c r="AA619" i="9"/>
  <c r="Z619" i="9"/>
  <c r="U619" i="9"/>
  <c r="V619" i="9"/>
  <c r="AG619" i="9" s="1"/>
  <c r="W619" i="9"/>
  <c r="T619" i="9" s="1"/>
  <c r="AB619" i="9" s="1"/>
  <c r="AE382" i="4"/>
  <c r="AM802" i="4"/>
  <c r="T382" i="4"/>
  <c r="O382" i="4"/>
  <c r="S382" i="4"/>
  <c r="AN802" i="4"/>
  <c r="AK803" i="4" s="1"/>
  <c r="AQ382" i="4"/>
  <c r="R619" i="9" l="1"/>
  <c r="AD619" i="9"/>
  <c r="AE619" i="9"/>
  <c r="L619" i="9"/>
  <c r="N619" i="9"/>
  <c r="AS619" i="9"/>
  <c r="AC619" i="9"/>
  <c r="O619" i="9"/>
  <c r="P619" i="9"/>
  <c r="AP619" i="9"/>
  <c r="AO619" i="9" s="1"/>
  <c r="AH619" i="9"/>
  <c r="AI619" i="9"/>
  <c r="Q619" i="9"/>
  <c r="Y382" i="4"/>
  <c r="Z382" i="4"/>
  <c r="AP382" i="4"/>
  <c r="AO382" i="4" s="1"/>
  <c r="AL803" i="4"/>
  <c r="N382" i="4"/>
  <c r="K383" i="4" s="1"/>
  <c r="AR382" i="4"/>
  <c r="P382" i="4"/>
  <c r="AS382" i="4"/>
  <c r="AM803" i="4"/>
  <c r="AQ619" i="9" l="1"/>
  <c r="X619" i="9"/>
  <c r="Y619" i="9"/>
  <c r="M619" i="9"/>
  <c r="AR619" i="9"/>
  <c r="AT619" i="9" s="1"/>
  <c r="AK620" i="9" s="1"/>
  <c r="AL620" i="9" s="1"/>
  <c r="AM620" i="9" s="1"/>
  <c r="AT382" i="4"/>
  <c r="R383" i="4"/>
  <c r="AN803" i="4"/>
  <c r="AK804" i="4" s="1"/>
  <c r="AN620" i="9" l="1"/>
  <c r="K620" i="9"/>
  <c r="AD383" i="4"/>
  <c r="V383" i="4"/>
  <c r="U383" i="4"/>
  <c r="AN804" i="4"/>
  <c r="AK805" i="4" s="1"/>
  <c r="AA383" i="4"/>
  <c r="M383" i="4" s="1"/>
  <c r="AB383" i="4"/>
  <c r="AC383" i="4"/>
  <c r="Q383" i="4" s="1"/>
  <c r="L383" i="4"/>
  <c r="S620" i="9" l="1"/>
  <c r="AE383" i="4"/>
  <c r="T383" i="4"/>
  <c r="AL805" i="4"/>
  <c r="O383" i="4"/>
  <c r="S383" i="4"/>
  <c r="AQ383" i="4"/>
  <c r="AL804" i="4"/>
  <c r="AM804" i="4"/>
  <c r="AM805" i="4" s="1"/>
  <c r="AF620" i="9" l="1"/>
  <c r="AA620" i="9"/>
  <c r="Z620" i="9"/>
  <c r="U620" i="9"/>
  <c r="V620" i="9"/>
  <c r="AG620" i="9" s="1"/>
  <c r="W620" i="9"/>
  <c r="T620" i="9" s="1"/>
  <c r="AB620" i="9" s="1"/>
  <c r="Y383" i="4"/>
  <c r="Z383" i="4"/>
  <c r="AP383" i="4"/>
  <c r="AO383" i="4" s="1"/>
  <c r="N383" i="4"/>
  <c r="K384" i="4" s="1"/>
  <c r="AR383" i="4"/>
  <c r="AN805" i="4"/>
  <c r="AK806" i="4" s="1"/>
  <c r="P383" i="4"/>
  <c r="AS383" i="4"/>
  <c r="AT383" i="4" s="1"/>
  <c r="R620" i="9" l="1"/>
  <c r="AD620" i="9"/>
  <c r="AE620" i="9"/>
  <c r="AQ620" i="9"/>
  <c r="AC620" i="9"/>
  <c r="AS620" i="9"/>
  <c r="N620" i="9"/>
  <c r="P620" i="9"/>
  <c r="O620" i="9"/>
  <c r="Q620" i="9"/>
  <c r="AI620" i="9"/>
  <c r="AH620" i="9"/>
  <c r="R384" i="4"/>
  <c r="AN806" i="4"/>
  <c r="AK807" i="4" s="1"/>
  <c r="L620" i="9" l="1"/>
  <c r="Y620" i="9"/>
  <c r="X620" i="9"/>
  <c r="M620" i="9"/>
  <c r="AR620" i="9"/>
  <c r="AP620" i="9"/>
  <c r="AO620" i="9" s="1"/>
  <c r="AD384" i="4"/>
  <c r="V384" i="4"/>
  <c r="U384" i="4"/>
  <c r="AL807" i="4"/>
  <c r="AL806" i="4"/>
  <c r="AM806" i="4"/>
  <c r="AM807" i="4" s="1"/>
  <c r="AB384" i="4"/>
  <c r="AC384" i="4"/>
  <c r="Q384" i="4" s="1"/>
  <c r="AA384" i="4"/>
  <c r="M384" i="4" s="1"/>
  <c r="L384" i="4"/>
  <c r="AT620" i="9" l="1"/>
  <c r="AK621" i="9" s="1"/>
  <c r="K621" i="9"/>
  <c r="AE384" i="4"/>
  <c r="T384" i="4"/>
  <c r="Z384" i="4" s="1"/>
  <c r="AN807" i="4"/>
  <c r="AK808" i="4" s="1"/>
  <c r="AL808" i="4" s="1"/>
  <c r="AS384" i="4"/>
  <c r="AQ384" i="4"/>
  <c r="O384" i="4"/>
  <c r="S384" i="4"/>
  <c r="AL621" i="9" l="1"/>
  <c r="AM621" i="9" s="1"/>
  <c r="AN621" i="9"/>
  <c r="S621" i="9"/>
  <c r="P384" i="4"/>
  <c r="Y384" i="4"/>
  <c r="AP384" i="4"/>
  <c r="AO384" i="4" s="1"/>
  <c r="AT384" i="4" s="1"/>
  <c r="AM808" i="4"/>
  <c r="AN808" i="4"/>
  <c r="AK809" i="4" s="1"/>
  <c r="N384" i="4"/>
  <c r="K385" i="4" s="1"/>
  <c r="AR384" i="4"/>
  <c r="AF621" i="9" l="1"/>
  <c r="Z621" i="9"/>
  <c r="AA621" i="9"/>
  <c r="U621" i="9"/>
  <c r="V621" i="9"/>
  <c r="AG621" i="9" s="1"/>
  <c r="W621" i="9"/>
  <c r="T621" i="9" s="1"/>
  <c r="AB621" i="9" s="1"/>
  <c r="AL809" i="4"/>
  <c r="R385" i="4"/>
  <c r="AM809" i="4"/>
  <c r="R621" i="9" l="1"/>
  <c r="AE621" i="9"/>
  <c r="AD621" i="9"/>
  <c r="O621" i="9"/>
  <c r="AQ621" i="9"/>
  <c r="Q621" i="9"/>
  <c r="AH621" i="9"/>
  <c r="AI621" i="9"/>
  <c r="P621" i="9"/>
  <c r="AD385" i="4"/>
  <c r="V385" i="4"/>
  <c r="U385" i="4"/>
  <c r="AN809" i="4"/>
  <c r="AK810" i="4" s="1"/>
  <c r="AL810" i="4" s="1"/>
  <c r="AC385" i="4"/>
  <c r="Q385" i="4" s="1"/>
  <c r="AA385" i="4"/>
  <c r="M385" i="4" s="1"/>
  <c r="AB385" i="4"/>
  <c r="L385" i="4"/>
  <c r="L621" i="9" l="1"/>
  <c r="Y621" i="9"/>
  <c r="X621" i="9"/>
  <c r="N621" i="9"/>
  <c r="AS621" i="9"/>
  <c r="AC621" i="9"/>
  <c r="AR621" i="9"/>
  <c r="M621" i="9"/>
  <c r="AP621" i="9"/>
  <c r="AO621" i="9" s="1"/>
  <c r="AE385" i="4"/>
  <c r="T385" i="4"/>
  <c r="AN810" i="4"/>
  <c r="AK811" i="4" s="1"/>
  <c r="AL811" i="4" s="1"/>
  <c r="P385" i="4"/>
  <c r="AS385" i="4"/>
  <c r="O385" i="4"/>
  <c r="S385" i="4"/>
  <c r="AQ385" i="4"/>
  <c r="AM810" i="4"/>
  <c r="AT621" i="9" l="1"/>
  <c r="AK622" i="9" s="1"/>
  <c r="K622" i="9"/>
  <c r="Y385" i="4"/>
  <c r="Z385" i="4"/>
  <c r="AM811" i="4"/>
  <c r="AP385" i="4"/>
  <c r="AO385" i="4" s="1"/>
  <c r="AT385" i="4" s="1"/>
  <c r="N385" i="4"/>
  <c r="K386" i="4" s="1"/>
  <c r="AR385" i="4"/>
  <c r="AN811" i="4"/>
  <c r="AK812" i="4" s="1"/>
  <c r="AL622" i="9" l="1"/>
  <c r="AM622" i="9" s="1"/>
  <c r="AN622" i="9"/>
  <c r="S622" i="9"/>
  <c r="AN812" i="4"/>
  <c r="AK813" i="4" s="1"/>
  <c r="R386" i="4"/>
  <c r="AF622" i="9" l="1"/>
  <c r="AA622" i="9"/>
  <c r="Z622" i="9"/>
  <c r="U622" i="9"/>
  <c r="V622" i="9"/>
  <c r="AG622" i="9" s="1"/>
  <c r="W622" i="9"/>
  <c r="T622" i="9" s="1"/>
  <c r="AB622" i="9" s="1"/>
  <c r="AD386" i="4"/>
  <c r="U386" i="4"/>
  <c r="V386" i="4"/>
  <c r="AL813" i="4"/>
  <c r="AN813" i="4"/>
  <c r="AK814" i="4" s="1"/>
  <c r="AB386" i="4"/>
  <c r="AA386" i="4"/>
  <c r="M386" i="4" s="1"/>
  <c r="AC386" i="4"/>
  <c r="Q386" i="4" s="1"/>
  <c r="L386" i="4"/>
  <c r="AL812" i="4"/>
  <c r="AM812" i="4"/>
  <c r="AM813" i="4" s="1"/>
  <c r="R622" i="9" l="1"/>
  <c r="AE622" i="9"/>
  <c r="AD622" i="9"/>
  <c r="Q622" i="9"/>
  <c r="AI622" i="9"/>
  <c r="AH622" i="9"/>
  <c r="P622" i="9"/>
  <c r="AP622" i="9"/>
  <c r="AO622" i="9" s="1"/>
  <c r="O622" i="9"/>
  <c r="AQ622" i="9"/>
  <c r="AE386" i="4"/>
  <c r="AQ386" i="4"/>
  <c r="T386" i="4"/>
  <c r="AL814" i="4"/>
  <c r="O386" i="4"/>
  <c r="S386" i="4"/>
  <c r="Y622" i="9" l="1"/>
  <c r="X622" i="9"/>
  <c r="L622" i="9"/>
  <c r="AS622" i="9"/>
  <c r="N622" i="9"/>
  <c r="AC622" i="9"/>
  <c r="M622" i="9"/>
  <c r="AR622" i="9"/>
  <c r="AT622" i="9" s="1"/>
  <c r="AS386" i="4"/>
  <c r="Z386" i="4"/>
  <c r="P386" i="4"/>
  <c r="Y386" i="4"/>
  <c r="AP386" i="4"/>
  <c r="AO386" i="4" s="1"/>
  <c r="AT386" i="4" s="1"/>
  <c r="AN814" i="4"/>
  <c r="AK815" i="4" s="1"/>
  <c r="N386" i="4"/>
  <c r="K387" i="4" s="1"/>
  <c r="AR386" i="4"/>
  <c r="AM814" i="4"/>
  <c r="AK623" i="9" l="1"/>
  <c r="AL623" i="9"/>
  <c r="AM623" i="9" s="1"/>
  <c r="AN623" i="9"/>
  <c r="K623" i="9"/>
  <c r="R387" i="4"/>
  <c r="AL815" i="4"/>
  <c r="S623" i="9" l="1"/>
  <c r="AD387" i="4"/>
  <c r="V387" i="4"/>
  <c r="U387" i="4"/>
  <c r="AN815" i="4"/>
  <c r="AK816" i="4" s="1"/>
  <c r="AB387" i="4"/>
  <c r="AC387" i="4"/>
  <c r="Q387" i="4" s="1"/>
  <c r="AA387" i="4"/>
  <c r="M387" i="4" s="1"/>
  <c r="L387" i="4"/>
  <c r="AM815" i="4"/>
  <c r="AA623" i="9" l="1"/>
  <c r="Z623" i="9"/>
  <c r="AF623" i="9"/>
  <c r="U623" i="9"/>
  <c r="V623" i="9"/>
  <c r="AG623" i="9" s="1"/>
  <c r="W623" i="9"/>
  <c r="T623" i="9" s="1"/>
  <c r="AB623" i="9" s="1"/>
  <c r="AE387" i="4"/>
  <c r="T387" i="4"/>
  <c r="AQ387" i="4"/>
  <c r="P387" i="4"/>
  <c r="AS387" i="4"/>
  <c r="O387" i="4"/>
  <c r="S387" i="4"/>
  <c r="AL816" i="4"/>
  <c r="R623" i="9" l="1"/>
  <c r="AE623" i="9"/>
  <c r="AD623" i="9"/>
  <c r="P623" i="9"/>
  <c r="AP623" i="9"/>
  <c r="AO623" i="9" s="1"/>
  <c r="Q623" i="9"/>
  <c r="AI623" i="9"/>
  <c r="AH623" i="9"/>
  <c r="O623" i="9"/>
  <c r="AQ623" i="9"/>
  <c r="Y387" i="4"/>
  <c r="Z387" i="4"/>
  <c r="AP387" i="4"/>
  <c r="AO387" i="4" s="1"/>
  <c r="AT387" i="4" s="1"/>
  <c r="N387" i="4"/>
  <c r="K388" i="4" s="1"/>
  <c r="AR387" i="4"/>
  <c r="AN816" i="4"/>
  <c r="AK817" i="4" s="1"/>
  <c r="AM816" i="4"/>
  <c r="Y623" i="9" l="1"/>
  <c r="X623" i="9"/>
  <c r="L623" i="9"/>
  <c r="AR623" i="9"/>
  <c r="M623" i="9"/>
  <c r="N623" i="9"/>
  <c r="AS623" i="9"/>
  <c r="AC623" i="9"/>
  <c r="AL817" i="4"/>
  <c r="R388" i="4"/>
  <c r="AT623" i="9" l="1"/>
  <c r="AK624" i="9" s="1"/>
  <c r="K624" i="9"/>
  <c r="AD388" i="4"/>
  <c r="V388" i="4"/>
  <c r="U388" i="4"/>
  <c r="AN817" i="4"/>
  <c r="AK818" i="4" s="1"/>
  <c r="AL818" i="4" s="1"/>
  <c r="AA388" i="4"/>
  <c r="M388" i="4" s="1"/>
  <c r="AC388" i="4"/>
  <c r="Q388" i="4" s="1"/>
  <c r="AB388" i="4"/>
  <c r="L388" i="4"/>
  <c r="AM817" i="4"/>
  <c r="AN624" i="9" l="1"/>
  <c r="AL624" i="9"/>
  <c r="AM624" i="9" s="1"/>
  <c r="S624" i="9"/>
  <c r="AM818" i="4"/>
  <c r="AE388" i="4"/>
  <c r="AN818" i="4"/>
  <c r="AK819" i="4" s="1"/>
  <c r="AL819" i="4" s="1"/>
  <c r="O388" i="4"/>
  <c r="S388" i="4"/>
  <c r="T388" i="4"/>
  <c r="AQ388" i="4"/>
  <c r="AF624" i="9" l="1"/>
  <c r="AA624" i="9"/>
  <c r="Z624" i="9"/>
  <c r="U624" i="9"/>
  <c r="V624" i="9"/>
  <c r="AG624" i="9" s="1"/>
  <c r="W624" i="9"/>
  <c r="T624" i="9" s="1"/>
  <c r="AB624" i="9" s="1"/>
  <c r="Y388" i="4"/>
  <c r="Z388" i="4"/>
  <c r="AP388" i="4"/>
  <c r="AO388" i="4" s="1"/>
  <c r="AM819" i="4"/>
  <c r="AN819" i="4"/>
  <c r="AK820" i="4" s="1"/>
  <c r="P388" i="4"/>
  <c r="AS388" i="4"/>
  <c r="AT388" i="4" s="1"/>
  <c r="N388" i="4"/>
  <c r="K389" i="4" s="1"/>
  <c r="AR388" i="4"/>
  <c r="R624" i="9" l="1"/>
  <c r="AE624" i="9"/>
  <c r="AD624" i="9"/>
  <c r="P624" i="9"/>
  <c r="AP624" i="9"/>
  <c r="AO624" i="9" s="1"/>
  <c r="N624" i="9"/>
  <c r="AS624" i="9"/>
  <c r="O624" i="9"/>
  <c r="Q624" i="9"/>
  <c r="AI624" i="9"/>
  <c r="AH624" i="9"/>
  <c r="AC624" i="9"/>
  <c r="R389" i="4"/>
  <c r="AN820" i="4"/>
  <c r="AK821" i="4" s="1"/>
  <c r="Y624" i="9" l="1"/>
  <c r="X624" i="9"/>
  <c r="AQ624" i="9"/>
  <c r="L624" i="9"/>
  <c r="M624" i="9"/>
  <c r="AR624" i="9"/>
  <c r="AT624" i="9" s="1"/>
  <c r="AK625" i="9" s="1"/>
  <c r="AL625" i="9" s="1"/>
  <c r="AM625" i="9" s="1"/>
  <c r="AD389" i="4"/>
  <c r="V389" i="4"/>
  <c r="U389" i="4"/>
  <c r="AL821" i="4"/>
  <c r="AN821" i="4"/>
  <c r="AK822" i="4" s="1"/>
  <c r="AL820" i="4"/>
  <c r="AM820" i="4"/>
  <c r="AM821" i="4" s="1"/>
  <c r="AC389" i="4"/>
  <c r="Q389" i="4" s="1"/>
  <c r="AA389" i="4"/>
  <c r="M389" i="4" s="1"/>
  <c r="AB389" i="4"/>
  <c r="L389" i="4"/>
  <c r="AN625" i="9" l="1"/>
  <c r="K625" i="9"/>
  <c r="AE389" i="4"/>
  <c r="AQ389" i="4"/>
  <c r="O389" i="4"/>
  <c r="S389" i="4"/>
  <c r="T389" i="4"/>
  <c r="AL822" i="4"/>
  <c r="S625" i="9" l="1"/>
  <c r="Y389" i="4"/>
  <c r="Z389" i="4"/>
  <c r="AP389" i="4"/>
  <c r="AO389" i="4" s="1"/>
  <c r="AM822" i="4"/>
  <c r="AN822" i="4"/>
  <c r="AK823" i="4" s="1"/>
  <c r="AS389" i="4"/>
  <c r="AT389" i="4" s="1"/>
  <c r="P389" i="4"/>
  <c r="N389" i="4"/>
  <c r="K390" i="4" s="1"/>
  <c r="AR389" i="4"/>
  <c r="AF625" i="9" l="1"/>
  <c r="Z625" i="9"/>
  <c r="AA625" i="9"/>
  <c r="U625" i="9"/>
  <c r="V625" i="9"/>
  <c r="AG625" i="9" s="1"/>
  <c r="W625" i="9"/>
  <c r="T625" i="9" s="1"/>
  <c r="AB625" i="9" s="1"/>
  <c r="R390" i="4"/>
  <c r="R625" i="9" l="1"/>
  <c r="AD625" i="9"/>
  <c r="AE625" i="9"/>
  <c r="O625" i="9"/>
  <c r="P625" i="9"/>
  <c r="N625" i="9"/>
  <c r="AS625" i="9"/>
  <c r="AP625" i="9"/>
  <c r="AO625" i="9" s="1"/>
  <c r="Q625" i="9"/>
  <c r="AI625" i="9"/>
  <c r="AH625" i="9"/>
  <c r="AQ625" i="9"/>
  <c r="AD390" i="4"/>
  <c r="U390" i="4"/>
  <c r="V390" i="4"/>
  <c r="AL823" i="4"/>
  <c r="AM823" i="4"/>
  <c r="AN823" i="4"/>
  <c r="AK824" i="4" s="1"/>
  <c r="AC390" i="4"/>
  <c r="Q390" i="4" s="1"/>
  <c r="AB390" i="4"/>
  <c r="AA390" i="4"/>
  <c r="M390" i="4" s="1"/>
  <c r="L390" i="4"/>
  <c r="Y625" i="9" l="1"/>
  <c r="X625" i="9"/>
  <c r="L625" i="9"/>
  <c r="AC625" i="9"/>
  <c r="M625" i="9"/>
  <c r="AR625" i="9"/>
  <c r="AT625" i="9" s="1"/>
  <c r="AK626" i="9" s="1"/>
  <c r="T390" i="4"/>
  <c r="AE390" i="4"/>
  <c r="O390" i="4"/>
  <c r="S390" i="4"/>
  <c r="P390" i="4"/>
  <c r="AS390" i="4"/>
  <c r="AL824" i="4"/>
  <c r="AQ390" i="4"/>
  <c r="AL626" i="9" l="1"/>
  <c r="AM626" i="9" s="1"/>
  <c r="AN626" i="9"/>
  <c r="K626" i="9"/>
  <c r="Y390" i="4"/>
  <c r="Z390" i="4"/>
  <c r="AP390" i="4"/>
  <c r="AO390" i="4" s="1"/>
  <c r="AT390" i="4" s="1"/>
  <c r="AM824" i="4"/>
  <c r="AN824" i="4"/>
  <c r="AK825" i="4" s="1"/>
  <c r="AL825" i="4" s="1"/>
  <c r="AR390" i="4"/>
  <c r="N390" i="4"/>
  <c r="K391" i="4" s="1"/>
  <c r="S626" i="9" l="1"/>
  <c r="AM825" i="4"/>
  <c r="AN825" i="4"/>
  <c r="AK826" i="4" s="1"/>
  <c r="AL826" i="4" s="1"/>
  <c r="R391" i="4"/>
  <c r="Z626" i="9" l="1"/>
  <c r="AF626" i="9"/>
  <c r="AA626" i="9"/>
  <c r="U626" i="9"/>
  <c r="V626" i="9"/>
  <c r="AG626" i="9" s="1"/>
  <c r="W626" i="9"/>
  <c r="T626" i="9" s="1"/>
  <c r="AB626" i="9" s="1"/>
  <c r="AD391" i="4"/>
  <c r="U391" i="4"/>
  <c r="V391" i="4"/>
  <c r="AN826" i="4"/>
  <c r="AK827" i="4" s="1"/>
  <c r="AM826" i="4"/>
  <c r="AC391" i="4"/>
  <c r="Q391" i="4" s="1"/>
  <c r="AB391" i="4"/>
  <c r="AA391" i="4"/>
  <c r="M391" i="4" s="1"/>
  <c r="L391" i="4"/>
  <c r="R626" i="9" l="1"/>
  <c r="AE626" i="9"/>
  <c r="AD626" i="9"/>
  <c r="AI626" i="9"/>
  <c r="AH626" i="9"/>
  <c r="Q626" i="9"/>
  <c r="N626" i="9"/>
  <c r="AS626" i="9"/>
  <c r="O626" i="9"/>
  <c r="P626" i="9"/>
  <c r="AE391" i="4"/>
  <c r="T391" i="4"/>
  <c r="P391" i="4"/>
  <c r="AS391" i="4"/>
  <c r="AQ391" i="4"/>
  <c r="O391" i="4"/>
  <c r="S391" i="4"/>
  <c r="AL827" i="4"/>
  <c r="Y626" i="9" l="1"/>
  <c r="X626" i="9"/>
  <c r="L626" i="9"/>
  <c r="AQ626" i="9"/>
  <c r="AC626" i="9"/>
  <c r="M626" i="9"/>
  <c r="AR626" i="9"/>
  <c r="AP626" i="9"/>
  <c r="AO626" i="9" s="1"/>
  <c r="Y391" i="4"/>
  <c r="Z391" i="4"/>
  <c r="AP391" i="4"/>
  <c r="AO391" i="4" s="1"/>
  <c r="AT391" i="4" s="1"/>
  <c r="AN827" i="4"/>
  <c r="AK828" i="4" s="1"/>
  <c r="N391" i="4"/>
  <c r="K392" i="4" s="1"/>
  <c r="AR391" i="4"/>
  <c r="AM827" i="4"/>
  <c r="AT626" i="9" l="1"/>
  <c r="AK627" i="9"/>
  <c r="AL627" i="9" s="1"/>
  <c r="AM627" i="9" s="1"/>
  <c r="K627" i="9"/>
  <c r="R392" i="4"/>
  <c r="AL828" i="4"/>
  <c r="AN627" i="9" l="1"/>
  <c r="S627" i="9"/>
  <c r="AD392" i="4"/>
  <c r="V392" i="4"/>
  <c r="U392" i="4"/>
  <c r="AN828" i="4"/>
  <c r="AK829" i="4" s="1"/>
  <c r="AC392" i="4"/>
  <c r="Q392" i="4" s="1"/>
  <c r="AB392" i="4"/>
  <c r="AA392" i="4"/>
  <c r="M392" i="4" s="1"/>
  <c r="L392" i="4"/>
  <c r="AM828" i="4"/>
  <c r="AF627" i="9" l="1"/>
  <c r="AA627" i="9"/>
  <c r="Z627" i="9"/>
  <c r="U627" i="9"/>
  <c r="V627" i="9"/>
  <c r="AG627" i="9" s="1"/>
  <c r="W627" i="9"/>
  <c r="T627" i="9" s="1"/>
  <c r="AB627" i="9" s="1"/>
  <c r="T392" i="4"/>
  <c r="AE392" i="4"/>
  <c r="P392" i="4"/>
  <c r="AS392" i="4"/>
  <c r="AQ392" i="4"/>
  <c r="O392" i="4"/>
  <c r="S392" i="4"/>
  <c r="AL829" i="4"/>
  <c r="R627" i="9" l="1"/>
  <c r="AD627" i="9"/>
  <c r="AE627" i="9"/>
  <c r="N627" i="9"/>
  <c r="AS627" i="9"/>
  <c r="O627" i="9"/>
  <c r="AQ627" i="9"/>
  <c r="P627" i="9"/>
  <c r="AP627" i="9"/>
  <c r="AO627" i="9" s="1"/>
  <c r="Q627" i="9"/>
  <c r="AI627" i="9"/>
  <c r="AH627" i="9"/>
  <c r="AC627" i="9"/>
  <c r="Y392" i="4"/>
  <c r="Z392" i="4"/>
  <c r="AP392" i="4"/>
  <c r="AO392" i="4" s="1"/>
  <c r="AT392" i="4" s="1"/>
  <c r="N392" i="4"/>
  <c r="K393" i="4" s="1"/>
  <c r="AR392" i="4"/>
  <c r="AN829" i="4"/>
  <c r="AK830" i="4" s="1"/>
  <c r="AM829" i="4"/>
  <c r="X627" i="9" l="1"/>
  <c r="Y627" i="9"/>
  <c r="L627" i="9"/>
  <c r="M627" i="9"/>
  <c r="AR627" i="9"/>
  <c r="AT627" i="9" s="1"/>
  <c r="AK628" i="9" s="1"/>
  <c r="AL628" i="9" s="1"/>
  <c r="AM628" i="9" s="1"/>
  <c r="AL830" i="4"/>
  <c r="R393" i="4"/>
  <c r="AN628" i="9" l="1"/>
  <c r="K628" i="9"/>
  <c r="AD393" i="4"/>
  <c r="V393" i="4"/>
  <c r="U393" i="4"/>
  <c r="AN830" i="4"/>
  <c r="AK831" i="4" s="1"/>
  <c r="AL831" i="4" s="1"/>
  <c r="AB393" i="4"/>
  <c r="AC393" i="4"/>
  <c r="Q393" i="4" s="1"/>
  <c r="AA393" i="4"/>
  <c r="M393" i="4" s="1"/>
  <c r="L393" i="4"/>
  <c r="AM830" i="4"/>
  <c r="AM831" i="4" s="1"/>
  <c r="S628" i="9" l="1"/>
  <c r="AE393" i="4"/>
  <c r="AN831" i="4"/>
  <c r="AK832" i="4" s="1"/>
  <c r="AL832" i="4" s="1"/>
  <c r="T393" i="4"/>
  <c r="AQ393" i="4"/>
  <c r="O393" i="4"/>
  <c r="S393" i="4"/>
  <c r="AA628" i="9" l="1"/>
  <c r="AF628" i="9"/>
  <c r="Z628" i="9"/>
  <c r="U628" i="9"/>
  <c r="V628" i="9"/>
  <c r="AG628" i="9" s="1"/>
  <c r="W628" i="9"/>
  <c r="T628" i="9" s="1"/>
  <c r="AB628" i="9" s="1"/>
  <c r="Y393" i="4"/>
  <c r="Z393" i="4"/>
  <c r="AP393" i="4"/>
  <c r="AO393" i="4" s="1"/>
  <c r="N393" i="4"/>
  <c r="K394" i="4" s="1"/>
  <c r="AR393" i="4"/>
  <c r="AN832" i="4"/>
  <c r="AK833" i="4" s="1"/>
  <c r="AS393" i="4"/>
  <c r="AT393" i="4" s="1"/>
  <c r="P393" i="4"/>
  <c r="AM832" i="4"/>
  <c r="R628" i="9" l="1"/>
  <c r="AE628" i="9"/>
  <c r="AD628" i="9"/>
  <c r="AQ628" i="9"/>
  <c r="Q628" i="9"/>
  <c r="AH628" i="9"/>
  <c r="AI628" i="9"/>
  <c r="N628" i="9"/>
  <c r="AS628" i="9"/>
  <c r="O628" i="9"/>
  <c r="P628" i="9"/>
  <c r="AL833" i="4"/>
  <c r="R394" i="4"/>
  <c r="Y628" i="9" l="1"/>
  <c r="X628" i="9"/>
  <c r="AC628" i="9"/>
  <c r="L628" i="9"/>
  <c r="M628" i="9"/>
  <c r="AR628" i="9"/>
  <c r="AP628" i="9"/>
  <c r="AO628" i="9" s="1"/>
  <c r="AD394" i="4"/>
  <c r="V394" i="4"/>
  <c r="U394" i="4"/>
  <c r="AB394" i="4"/>
  <c r="AC394" i="4"/>
  <c r="Q394" i="4" s="1"/>
  <c r="AA394" i="4"/>
  <c r="M394" i="4" s="1"/>
  <c r="L394" i="4"/>
  <c r="AN833" i="4"/>
  <c r="AK834" i="4" s="1"/>
  <c r="AM833" i="4"/>
  <c r="AT628" i="9" l="1"/>
  <c r="AK629" i="9" s="1"/>
  <c r="K629" i="9"/>
  <c r="AE394" i="4"/>
  <c r="T394" i="4"/>
  <c r="AL834" i="4"/>
  <c r="AQ394" i="4"/>
  <c r="O394" i="4"/>
  <c r="S394" i="4"/>
  <c r="AN629" i="9" l="1"/>
  <c r="AL629" i="9"/>
  <c r="AM629" i="9" s="1"/>
  <c r="S629" i="9"/>
  <c r="Y394" i="4"/>
  <c r="Z394" i="4"/>
  <c r="P394" i="4"/>
  <c r="AS394" i="4"/>
  <c r="AP394" i="4"/>
  <c r="AO394" i="4" s="1"/>
  <c r="AN834" i="4"/>
  <c r="AK835" i="4" s="1"/>
  <c r="N394" i="4"/>
  <c r="K395" i="4" s="1"/>
  <c r="AR394" i="4"/>
  <c r="AM834" i="4"/>
  <c r="AF629" i="9" l="1"/>
  <c r="AA629" i="9"/>
  <c r="Z629" i="9"/>
  <c r="U629" i="9"/>
  <c r="V629" i="9"/>
  <c r="AG629" i="9" s="1"/>
  <c r="W629" i="9"/>
  <c r="T629" i="9" s="1"/>
  <c r="AB629" i="9" s="1"/>
  <c r="AT394" i="4"/>
  <c r="R395" i="4"/>
  <c r="AL835" i="4"/>
  <c r="R629" i="9" l="1"/>
  <c r="AD629" i="9"/>
  <c r="AE629" i="9"/>
  <c r="O629" i="9"/>
  <c r="AI629" i="9"/>
  <c r="Q629" i="9"/>
  <c r="AH629" i="9"/>
  <c r="AS629" i="9"/>
  <c r="N629" i="9"/>
  <c r="P629" i="9"/>
  <c r="AD395" i="4"/>
  <c r="V395" i="4"/>
  <c r="U395" i="4"/>
  <c r="AN835" i="4"/>
  <c r="AK836" i="4" s="1"/>
  <c r="AM835" i="4"/>
  <c r="AC395" i="4"/>
  <c r="Q395" i="4" s="1"/>
  <c r="AB395" i="4"/>
  <c r="AA395" i="4"/>
  <c r="M395" i="4" s="1"/>
  <c r="L395" i="4"/>
  <c r="Y629" i="9" l="1"/>
  <c r="X629" i="9"/>
  <c r="L629" i="9"/>
  <c r="AQ629" i="9"/>
  <c r="AC629" i="9"/>
  <c r="M629" i="9"/>
  <c r="AR629" i="9"/>
  <c r="AP629" i="9"/>
  <c r="AO629" i="9" s="1"/>
  <c r="T395" i="4"/>
  <c r="AE395" i="4"/>
  <c r="O395" i="4"/>
  <c r="S395" i="4"/>
  <c r="P395" i="4"/>
  <c r="AS395" i="4"/>
  <c r="AQ395" i="4"/>
  <c r="AL836" i="4"/>
  <c r="AT629" i="9" l="1"/>
  <c r="AK630" i="9" s="1"/>
  <c r="K630" i="9"/>
  <c r="Y395" i="4"/>
  <c r="Z395" i="4"/>
  <c r="AP395" i="4"/>
  <c r="AO395" i="4" s="1"/>
  <c r="AT395" i="4" s="1"/>
  <c r="AN836" i="4"/>
  <c r="AK837" i="4" s="1"/>
  <c r="AM836" i="4"/>
  <c r="AR395" i="4"/>
  <c r="N395" i="4"/>
  <c r="K396" i="4" s="1"/>
  <c r="AL630" i="9" l="1"/>
  <c r="AM630" i="9" s="1"/>
  <c r="AN630" i="9"/>
  <c r="S630" i="9"/>
  <c r="R396" i="4"/>
  <c r="AL837" i="4"/>
  <c r="AF630" i="9" l="1"/>
  <c r="AA630" i="9"/>
  <c r="Z630" i="9"/>
  <c r="U630" i="9"/>
  <c r="V630" i="9"/>
  <c r="AG630" i="9" s="1"/>
  <c r="W630" i="9"/>
  <c r="T630" i="9" s="1"/>
  <c r="AB630" i="9" s="1"/>
  <c r="AD396" i="4"/>
  <c r="V396" i="4"/>
  <c r="U396" i="4"/>
  <c r="AN837" i="4"/>
  <c r="AK838" i="4" s="1"/>
  <c r="AA396" i="4"/>
  <c r="M396" i="4" s="1"/>
  <c r="AB396" i="4"/>
  <c r="AC396" i="4"/>
  <c r="Q396" i="4" s="1"/>
  <c r="L396" i="4"/>
  <c r="AM837" i="4"/>
  <c r="R630" i="9" l="1"/>
  <c r="AE630" i="9"/>
  <c r="AD630" i="9"/>
  <c r="O630" i="9"/>
  <c r="AQ630" i="9"/>
  <c r="N630" i="9"/>
  <c r="AS630" i="9"/>
  <c r="AP630" i="9"/>
  <c r="AO630" i="9" s="1"/>
  <c r="AI630" i="9"/>
  <c r="AH630" i="9"/>
  <c r="Q630" i="9"/>
  <c r="P630" i="9"/>
  <c r="AE396" i="4"/>
  <c r="AQ396" i="4"/>
  <c r="T396" i="4"/>
  <c r="Z396" i="4" s="1"/>
  <c r="O396" i="4"/>
  <c r="S396" i="4"/>
  <c r="AL838" i="4"/>
  <c r="Y630" i="9" l="1"/>
  <c r="X630" i="9"/>
  <c r="L630" i="9"/>
  <c r="AC630" i="9"/>
  <c r="AR630" i="9"/>
  <c r="AT630" i="9" s="1"/>
  <c r="AK631" i="9" s="1"/>
  <c r="M630" i="9"/>
  <c r="AS396" i="4"/>
  <c r="Y396" i="4"/>
  <c r="AP396" i="4"/>
  <c r="AO396" i="4" s="1"/>
  <c r="P396" i="4"/>
  <c r="AN838" i="4"/>
  <c r="AK839" i="4" s="1"/>
  <c r="AM838" i="4"/>
  <c r="N396" i="4"/>
  <c r="K397" i="4" s="1"/>
  <c r="AR396" i="4"/>
  <c r="AL631" i="9" l="1"/>
  <c r="AM631" i="9" s="1"/>
  <c r="AN631" i="9"/>
  <c r="K631" i="9"/>
  <c r="AT396" i="4"/>
  <c r="R397" i="4"/>
  <c r="AL839" i="4"/>
  <c r="S631" i="9" l="1"/>
  <c r="AD397" i="4"/>
  <c r="V397" i="4"/>
  <c r="U397" i="4"/>
  <c r="AN839" i="4"/>
  <c r="AK840" i="4" s="1"/>
  <c r="AM839" i="4"/>
  <c r="AA397" i="4"/>
  <c r="M397" i="4" s="1"/>
  <c r="AC397" i="4"/>
  <c r="Q397" i="4" s="1"/>
  <c r="AB397" i="4"/>
  <c r="L397" i="4"/>
  <c r="AF631" i="9" l="1"/>
  <c r="Z631" i="9"/>
  <c r="AA631" i="9"/>
  <c r="U631" i="9"/>
  <c r="V631" i="9"/>
  <c r="AG631" i="9" s="1"/>
  <c r="W631" i="9"/>
  <c r="T631" i="9" s="1"/>
  <c r="AB631" i="9" s="1"/>
  <c r="AE397" i="4"/>
  <c r="O397" i="4"/>
  <c r="S397" i="4"/>
  <c r="T397" i="4"/>
  <c r="AQ397" i="4"/>
  <c r="AL840" i="4"/>
  <c r="R631" i="9" l="1"/>
  <c r="AD631" i="9"/>
  <c r="AE631" i="9"/>
  <c r="N631" i="9"/>
  <c r="AS631" i="9"/>
  <c r="AC631" i="9"/>
  <c r="O631" i="9"/>
  <c r="P631" i="9"/>
  <c r="AP631" i="9"/>
  <c r="AO631" i="9" s="1"/>
  <c r="AH631" i="9"/>
  <c r="AI631" i="9"/>
  <c r="Q631" i="9"/>
  <c r="Y397" i="4"/>
  <c r="Z397" i="4"/>
  <c r="AP397" i="4"/>
  <c r="AO397" i="4" s="1"/>
  <c r="AN840" i="4"/>
  <c r="AK841" i="4" s="1"/>
  <c r="AM840" i="4"/>
  <c r="AS397" i="4"/>
  <c r="AT397" i="4" s="1"/>
  <c r="P397" i="4"/>
  <c r="N397" i="4"/>
  <c r="K398" i="4" s="1"/>
  <c r="AR397" i="4"/>
  <c r="Y631" i="9" l="1"/>
  <c r="X631" i="9"/>
  <c r="AQ631" i="9"/>
  <c r="L631" i="9"/>
  <c r="M631" i="9"/>
  <c r="AR631" i="9"/>
  <c r="AT631" i="9" s="1"/>
  <c r="AK632" i="9" s="1"/>
  <c r="AL632" i="9" s="1"/>
  <c r="AM632" i="9" s="1"/>
  <c r="R398" i="4"/>
  <c r="AL841" i="4"/>
  <c r="AN632" i="9" l="1"/>
  <c r="K632" i="9"/>
  <c r="AD398" i="4"/>
  <c r="V398" i="4"/>
  <c r="U398" i="4"/>
  <c r="AN841" i="4"/>
  <c r="AK842" i="4" s="1"/>
  <c r="AM841" i="4"/>
  <c r="AB398" i="4"/>
  <c r="AC398" i="4"/>
  <c r="Q398" i="4" s="1"/>
  <c r="AA398" i="4"/>
  <c r="M398" i="4" s="1"/>
  <c r="L398" i="4"/>
  <c r="S632" i="9" l="1"/>
  <c r="AE398" i="4"/>
  <c r="T398" i="4"/>
  <c r="Z398" i="4" s="1"/>
  <c r="AQ398" i="4"/>
  <c r="O398" i="4"/>
  <c r="S398" i="4"/>
  <c r="AL842" i="4"/>
  <c r="AF632" i="9" l="1"/>
  <c r="AA632" i="9"/>
  <c r="Z632" i="9"/>
  <c r="U632" i="9"/>
  <c r="V632" i="9"/>
  <c r="AG632" i="9" s="1"/>
  <c r="W632" i="9"/>
  <c r="T632" i="9" s="1"/>
  <c r="AB632" i="9" s="1"/>
  <c r="P398" i="4"/>
  <c r="Y398" i="4"/>
  <c r="AS398" i="4"/>
  <c r="AP398" i="4"/>
  <c r="AO398" i="4" s="1"/>
  <c r="AM842" i="4"/>
  <c r="N398" i="4"/>
  <c r="K399" i="4" s="1"/>
  <c r="AR398" i="4"/>
  <c r="AN842" i="4"/>
  <c r="AK843" i="4" s="1"/>
  <c r="R632" i="9" l="1"/>
  <c r="AE632" i="9"/>
  <c r="AD632" i="9"/>
  <c r="AS632" i="9"/>
  <c r="N632" i="9"/>
  <c r="P632" i="9"/>
  <c r="O632" i="9"/>
  <c r="Q632" i="9"/>
  <c r="AI632" i="9"/>
  <c r="AH632" i="9"/>
  <c r="AT398" i="4"/>
  <c r="AL843" i="4"/>
  <c r="R399" i="4"/>
  <c r="AM843" i="4"/>
  <c r="X632" i="9" l="1"/>
  <c r="Y632" i="9"/>
  <c r="L632" i="9"/>
  <c r="AC632" i="9"/>
  <c r="AQ632" i="9"/>
  <c r="M632" i="9"/>
  <c r="AR632" i="9"/>
  <c r="AP632" i="9"/>
  <c r="AO632" i="9" s="1"/>
  <c r="AD399" i="4"/>
  <c r="V399" i="4"/>
  <c r="U399" i="4"/>
  <c r="AN843" i="4"/>
  <c r="AK844" i="4" s="1"/>
  <c r="AL844" i="4" s="1"/>
  <c r="AA399" i="4"/>
  <c r="M399" i="4" s="1"/>
  <c r="AB399" i="4"/>
  <c r="AC399" i="4"/>
  <c r="Q399" i="4" s="1"/>
  <c r="L399" i="4"/>
  <c r="AT632" i="9" l="1"/>
  <c r="AK633" i="9"/>
  <c r="AL633" i="9" s="1"/>
  <c r="AM633" i="9" s="1"/>
  <c r="K633" i="9"/>
  <c r="AE399" i="4"/>
  <c r="AM844" i="4"/>
  <c r="AN844" i="4"/>
  <c r="AK845" i="4" s="1"/>
  <c r="AL845" i="4" s="1"/>
  <c r="O399" i="4"/>
  <c r="S399" i="4"/>
  <c r="T399" i="4"/>
  <c r="AQ399" i="4"/>
  <c r="AN633" i="9" l="1"/>
  <c r="S633" i="9"/>
  <c r="Y399" i="4"/>
  <c r="Z399" i="4"/>
  <c r="AP399" i="4"/>
  <c r="AO399" i="4" s="1"/>
  <c r="AM845" i="4"/>
  <c r="AS399" i="4"/>
  <c r="AT399" i="4" s="1"/>
  <c r="P399" i="4"/>
  <c r="N399" i="4"/>
  <c r="K400" i="4" s="1"/>
  <c r="AR399" i="4"/>
  <c r="AN845" i="4"/>
  <c r="AK846" i="4" s="1"/>
  <c r="AF633" i="9" l="1"/>
  <c r="Z633" i="9"/>
  <c r="AA633" i="9"/>
  <c r="U633" i="9"/>
  <c r="V633" i="9"/>
  <c r="AG633" i="9" s="1"/>
  <c r="W633" i="9"/>
  <c r="T633" i="9" s="1"/>
  <c r="AB633" i="9" s="1"/>
  <c r="AN846" i="4"/>
  <c r="AK847" i="4" s="1"/>
  <c r="R400" i="4"/>
  <c r="R633" i="9" l="1"/>
  <c r="AD633" i="9"/>
  <c r="AE633" i="9"/>
  <c r="Q633" i="9"/>
  <c r="AH633" i="9"/>
  <c r="AI633" i="9"/>
  <c r="O633" i="9"/>
  <c r="P633" i="9"/>
  <c r="AD400" i="4"/>
  <c r="V400" i="4"/>
  <c r="U400" i="4"/>
  <c r="AL847" i="4"/>
  <c r="AN847" i="4"/>
  <c r="AK848" i="4" s="1"/>
  <c r="AA400" i="4"/>
  <c r="M400" i="4" s="1"/>
  <c r="AB400" i="4"/>
  <c r="AC400" i="4"/>
  <c r="Q400" i="4" s="1"/>
  <c r="L400" i="4"/>
  <c r="AL846" i="4"/>
  <c r="AM846" i="4"/>
  <c r="AM847" i="4" s="1"/>
  <c r="Y633" i="9" l="1"/>
  <c r="X633" i="9"/>
  <c r="L633" i="9"/>
  <c r="AQ633" i="9"/>
  <c r="N633" i="9"/>
  <c r="AS633" i="9"/>
  <c r="AC633" i="9"/>
  <c r="AR633" i="9"/>
  <c r="M633" i="9"/>
  <c r="AP633" i="9"/>
  <c r="AO633" i="9" s="1"/>
  <c r="AE400" i="4"/>
  <c r="AQ400" i="4"/>
  <c r="T400" i="4"/>
  <c r="AL848" i="4"/>
  <c r="O400" i="4"/>
  <c r="S400" i="4"/>
  <c r="AT633" i="9" l="1"/>
  <c r="K634" i="9"/>
  <c r="AK634" i="9"/>
  <c r="Y400" i="4"/>
  <c r="Z400" i="4"/>
  <c r="AP400" i="4"/>
  <c r="AO400" i="4" s="1"/>
  <c r="N400" i="4"/>
  <c r="K401" i="4" s="1"/>
  <c r="AR400" i="4"/>
  <c r="AM848" i="4"/>
  <c r="AN848" i="4"/>
  <c r="AK849" i="4" s="1"/>
  <c r="P400" i="4"/>
  <c r="AS400" i="4"/>
  <c r="AT400" i="4" s="1"/>
  <c r="S634" i="9" l="1"/>
  <c r="AL634" i="9"/>
  <c r="AM634" i="9" s="1"/>
  <c r="AN634" i="9"/>
  <c r="AL849" i="4"/>
  <c r="R401" i="4"/>
  <c r="AF634" i="9" l="1"/>
  <c r="AA634" i="9"/>
  <c r="Z634" i="9"/>
  <c r="V634" i="9"/>
  <c r="AG634" i="9" s="1"/>
  <c r="U634" i="9"/>
  <c r="W634" i="9"/>
  <c r="T634" i="9" s="1"/>
  <c r="AB634" i="9" s="1"/>
  <c r="AD401" i="4"/>
  <c r="V401" i="4"/>
  <c r="U401" i="4"/>
  <c r="AA401" i="4"/>
  <c r="M401" i="4" s="1"/>
  <c r="AB401" i="4"/>
  <c r="AC401" i="4"/>
  <c r="Q401" i="4" s="1"/>
  <c r="L401" i="4"/>
  <c r="AN849" i="4"/>
  <c r="AK850" i="4" s="1"/>
  <c r="AM849" i="4"/>
  <c r="R634" i="9" l="1"/>
  <c r="AE634" i="9"/>
  <c r="AD634" i="9"/>
  <c r="P634" i="9"/>
  <c r="Q634" i="9"/>
  <c r="AI634" i="9"/>
  <c r="AH634" i="9"/>
  <c r="AP634" i="9"/>
  <c r="AO634" i="9" s="1"/>
  <c r="O634" i="9"/>
  <c r="AQ634" i="9"/>
  <c r="AE401" i="4"/>
  <c r="AQ401" i="4"/>
  <c r="AL850" i="4"/>
  <c r="AN850" i="4"/>
  <c r="AK851" i="4" s="1"/>
  <c r="T401" i="4"/>
  <c r="AM850" i="4"/>
  <c r="O401" i="4"/>
  <c r="S401" i="4"/>
  <c r="X634" i="9" l="1"/>
  <c r="Y634" i="9"/>
  <c r="L634" i="9"/>
  <c r="AS634" i="9"/>
  <c r="N634" i="9"/>
  <c r="AC634" i="9"/>
  <c r="M634" i="9"/>
  <c r="AR634" i="9"/>
  <c r="AT634" i="9" s="1"/>
  <c r="AK635" i="9" s="1"/>
  <c r="Y401" i="4"/>
  <c r="Z401" i="4"/>
  <c r="AP401" i="4"/>
  <c r="AO401" i="4" s="1"/>
  <c r="N401" i="4"/>
  <c r="K402" i="4" s="1"/>
  <c r="AR401" i="4"/>
  <c r="AL851" i="4"/>
  <c r="P401" i="4"/>
  <c r="AS401" i="4"/>
  <c r="AT401" i="4" s="1"/>
  <c r="K635" i="9" l="1"/>
  <c r="AL635" i="9"/>
  <c r="AM635" i="9" s="1"/>
  <c r="AN635" i="9"/>
  <c r="AN851" i="4"/>
  <c r="AK852" i="4" s="1"/>
  <c r="R402" i="4"/>
  <c r="AM851" i="4"/>
  <c r="S635" i="9" l="1"/>
  <c r="AD402" i="4"/>
  <c r="U402" i="4"/>
  <c r="V402" i="4"/>
  <c r="AA402" i="4"/>
  <c r="M402" i="4" s="1"/>
  <c r="AB402" i="4"/>
  <c r="AC402" i="4"/>
  <c r="Q402" i="4" s="1"/>
  <c r="L402" i="4"/>
  <c r="AL852" i="4"/>
  <c r="AF635" i="9" l="1"/>
  <c r="AA635" i="9"/>
  <c r="Z635" i="9"/>
  <c r="U635" i="9"/>
  <c r="V635" i="9"/>
  <c r="AG635" i="9" s="1"/>
  <c r="W635" i="9"/>
  <c r="T635" i="9" s="1"/>
  <c r="AB635" i="9" s="1"/>
  <c r="AE402" i="4"/>
  <c r="T402" i="4"/>
  <c r="AN852" i="4"/>
  <c r="AK853" i="4" s="1"/>
  <c r="O402" i="4"/>
  <c r="S402" i="4"/>
  <c r="AQ402" i="4"/>
  <c r="AM852" i="4"/>
  <c r="R635" i="9" l="1"/>
  <c r="AD635" i="9"/>
  <c r="AE635" i="9"/>
  <c r="Q635" i="9"/>
  <c r="AI635" i="9"/>
  <c r="AH635" i="9"/>
  <c r="O635" i="9"/>
  <c r="P635" i="9"/>
  <c r="AP635" i="9"/>
  <c r="AO635" i="9" s="1"/>
  <c r="AQ635" i="9"/>
  <c r="Y402" i="4"/>
  <c r="Z402" i="4"/>
  <c r="AP402" i="4"/>
  <c r="AO402" i="4" s="1"/>
  <c r="AS402" i="4"/>
  <c r="P402" i="4"/>
  <c r="N402" i="4"/>
  <c r="K403" i="4" s="1"/>
  <c r="AR402" i="4"/>
  <c r="AL853" i="4"/>
  <c r="Y635" i="9" l="1"/>
  <c r="X635" i="9"/>
  <c r="L635" i="9"/>
  <c r="N635" i="9"/>
  <c r="AS635" i="9"/>
  <c r="AC635" i="9"/>
  <c r="AR635" i="9"/>
  <c r="AT635" i="9" s="1"/>
  <c r="M635" i="9"/>
  <c r="AT402" i="4"/>
  <c r="AN853" i="4"/>
  <c r="AK854" i="4" s="1"/>
  <c r="AL854" i="4" s="1"/>
  <c r="R403" i="4"/>
  <c r="AM853" i="4"/>
  <c r="AK636" i="9" l="1"/>
  <c r="AL636" i="9" s="1"/>
  <c r="AM636" i="9" s="1"/>
  <c r="AN636" i="9"/>
  <c r="K636" i="9"/>
  <c r="AD403" i="4"/>
  <c r="V403" i="4"/>
  <c r="U403" i="4"/>
  <c r="AM854" i="4"/>
  <c r="AN854" i="4"/>
  <c r="AK855" i="4" s="1"/>
  <c r="AL855" i="4" s="1"/>
  <c r="AB403" i="4"/>
  <c r="AC403" i="4"/>
  <c r="Q403" i="4" s="1"/>
  <c r="AA403" i="4"/>
  <c r="M403" i="4" s="1"/>
  <c r="L403" i="4"/>
  <c r="S636" i="9" l="1"/>
  <c r="AE403" i="4"/>
  <c r="AQ403" i="4"/>
  <c r="AM855" i="4"/>
  <c r="AN855" i="4"/>
  <c r="AK856" i="4" s="1"/>
  <c r="AL856" i="4" s="1"/>
  <c r="T403" i="4"/>
  <c r="O403" i="4"/>
  <c r="S403" i="4"/>
  <c r="AF636" i="9" l="1"/>
  <c r="AA636" i="9"/>
  <c r="Z636" i="9"/>
  <c r="U636" i="9"/>
  <c r="V636" i="9"/>
  <c r="AG636" i="9" s="1"/>
  <c r="W636" i="9"/>
  <c r="T636" i="9" s="1"/>
  <c r="AB636" i="9" s="1"/>
  <c r="Y403" i="4"/>
  <c r="Z403" i="4"/>
  <c r="AP403" i="4"/>
  <c r="AO403" i="4" s="1"/>
  <c r="AM856" i="4"/>
  <c r="N403" i="4"/>
  <c r="K404" i="4" s="1"/>
  <c r="AR403" i="4"/>
  <c r="AN856" i="4"/>
  <c r="AK857" i="4" s="1"/>
  <c r="AS403" i="4"/>
  <c r="AT403" i="4" s="1"/>
  <c r="P403" i="4"/>
  <c r="R636" i="9" l="1"/>
  <c r="AE636" i="9"/>
  <c r="AD636" i="9"/>
  <c r="N636" i="9"/>
  <c r="AS636" i="9"/>
  <c r="Q636" i="9"/>
  <c r="AI636" i="9"/>
  <c r="AH636" i="9"/>
  <c r="P636" i="9"/>
  <c r="O636" i="9"/>
  <c r="AQ636" i="9"/>
  <c r="AC636" i="9"/>
  <c r="AN857" i="4"/>
  <c r="AK858" i="4" s="1"/>
  <c r="R404" i="4"/>
  <c r="Y636" i="9" l="1"/>
  <c r="X636" i="9"/>
  <c r="L636" i="9"/>
  <c r="M636" i="9"/>
  <c r="AR636" i="9"/>
  <c r="AP636" i="9"/>
  <c r="AO636" i="9" s="1"/>
  <c r="AD404" i="4"/>
  <c r="V404" i="4"/>
  <c r="U404" i="4"/>
  <c r="AL858" i="4"/>
  <c r="AN858" i="4"/>
  <c r="AK859" i="4" s="1"/>
  <c r="AA404" i="4"/>
  <c r="M404" i="4" s="1"/>
  <c r="AB404" i="4"/>
  <c r="AC404" i="4"/>
  <c r="Q404" i="4" s="1"/>
  <c r="L404" i="4"/>
  <c r="AL857" i="4"/>
  <c r="AM857" i="4"/>
  <c r="AM858" i="4" s="1"/>
  <c r="AT636" i="9" l="1"/>
  <c r="AK637" i="9" s="1"/>
  <c r="K637" i="9"/>
  <c r="AE404" i="4"/>
  <c r="AQ404" i="4"/>
  <c r="O404" i="4"/>
  <c r="S404" i="4"/>
  <c r="AL859" i="4"/>
  <c r="T404" i="4"/>
  <c r="AN637" i="9" l="1"/>
  <c r="AL637" i="9"/>
  <c r="AM637" i="9" s="1"/>
  <c r="S637" i="9"/>
  <c r="Y404" i="4"/>
  <c r="Z404" i="4"/>
  <c r="AP404" i="4"/>
  <c r="AO404" i="4" s="1"/>
  <c r="AM859" i="4"/>
  <c r="P404" i="4"/>
  <c r="AS404" i="4"/>
  <c r="AT404" i="4" s="1"/>
  <c r="AN859" i="4"/>
  <c r="AK860" i="4" s="1"/>
  <c r="N404" i="4"/>
  <c r="K405" i="4" s="1"/>
  <c r="AR404" i="4"/>
  <c r="AF637" i="9" l="1"/>
  <c r="Z637" i="9"/>
  <c r="AA637" i="9"/>
  <c r="U637" i="9"/>
  <c r="V637" i="9"/>
  <c r="AG637" i="9" s="1"/>
  <c r="W637" i="9"/>
  <c r="T637" i="9" s="1"/>
  <c r="AB637" i="9" s="1"/>
  <c r="R405" i="4"/>
  <c r="AL860" i="4"/>
  <c r="R637" i="9" l="1"/>
  <c r="AE637" i="9"/>
  <c r="AD637" i="9"/>
  <c r="N637" i="9"/>
  <c r="AS637" i="9"/>
  <c r="P637" i="9"/>
  <c r="O637" i="9"/>
  <c r="AQ637" i="9"/>
  <c r="Q637" i="9"/>
  <c r="AI637" i="9"/>
  <c r="AH637" i="9"/>
  <c r="AC637" i="9"/>
  <c r="AD405" i="4"/>
  <c r="V405" i="4"/>
  <c r="U405" i="4"/>
  <c r="AM860" i="4"/>
  <c r="AN860" i="4"/>
  <c r="AK861" i="4" s="1"/>
  <c r="AC405" i="4"/>
  <c r="Q405" i="4" s="1"/>
  <c r="AB405" i="4"/>
  <c r="AA405" i="4"/>
  <c r="M405" i="4" s="1"/>
  <c r="L405" i="4"/>
  <c r="Y637" i="9" l="1"/>
  <c r="X637" i="9"/>
  <c r="L637" i="9"/>
  <c r="M637" i="9"/>
  <c r="AR637" i="9"/>
  <c r="AP637" i="9"/>
  <c r="AO637" i="9" s="1"/>
  <c r="AE405" i="4"/>
  <c r="AQ405" i="4"/>
  <c r="T405" i="4"/>
  <c r="O405" i="4"/>
  <c r="S405" i="4"/>
  <c r="AT637" i="9" l="1"/>
  <c r="AK638" i="9" s="1"/>
  <c r="K638" i="9"/>
  <c r="Y405" i="4"/>
  <c r="Z405" i="4"/>
  <c r="AP405" i="4"/>
  <c r="AO405" i="4" s="1"/>
  <c r="AL861" i="4"/>
  <c r="AM861" i="4"/>
  <c r="AN861" i="4"/>
  <c r="AK862" i="4" s="1"/>
  <c r="N405" i="4"/>
  <c r="K406" i="4" s="1"/>
  <c r="AR405" i="4"/>
  <c r="AS405" i="4"/>
  <c r="AT405" i="4" s="1"/>
  <c r="P405" i="4"/>
  <c r="AN638" i="9" l="1"/>
  <c r="AL638" i="9"/>
  <c r="AM638" i="9" s="1"/>
  <c r="S638" i="9"/>
  <c r="AL862" i="4"/>
  <c r="R406" i="4"/>
  <c r="AF638" i="9" l="1"/>
  <c r="AA638" i="9"/>
  <c r="Z638" i="9"/>
  <c r="U638" i="9"/>
  <c r="V638" i="9"/>
  <c r="AG638" i="9" s="1"/>
  <c r="W638" i="9"/>
  <c r="T638" i="9" s="1"/>
  <c r="AB638" i="9" s="1"/>
  <c r="AD406" i="4"/>
  <c r="U406" i="4"/>
  <c r="V406" i="4"/>
  <c r="AM862" i="4"/>
  <c r="AB406" i="4"/>
  <c r="AA406" i="4"/>
  <c r="M406" i="4" s="1"/>
  <c r="AC406" i="4"/>
  <c r="Q406" i="4" s="1"/>
  <c r="L406" i="4"/>
  <c r="AN862" i="4"/>
  <c r="AK863" i="4" s="1"/>
  <c r="R638" i="9" l="1"/>
  <c r="AE638" i="9"/>
  <c r="AD638" i="9"/>
  <c r="P638" i="9"/>
  <c r="N638" i="9"/>
  <c r="AS638" i="9"/>
  <c r="AP638" i="9"/>
  <c r="AO638" i="9" s="1"/>
  <c r="O638" i="9"/>
  <c r="AQ638" i="9"/>
  <c r="Q638" i="9"/>
  <c r="AI638" i="9"/>
  <c r="AH638" i="9"/>
  <c r="AC638" i="9"/>
  <c r="AE406" i="4"/>
  <c r="AN863" i="4"/>
  <c r="AK864" i="4" s="1"/>
  <c r="T406" i="4"/>
  <c r="AQ406" i="4"/>
  <c r="O406" i="4"/>
  <c r="S406" i="4"/>
  <c r="Y638" i="9" l="1"/>
  <c r="X638" i="9"/>
  <c r="L638" i="9"/>
  <c r="M638" i="9"/>
  <c r="AR638" i="9"/>
  <c r="AT638" i="9" s="1"/>
  <c r="AK639" i="9" s="1"/>
  <c r="Y406" i="4"/>
  <c r="Z406" i="4"/>
  <c r="AP406" i="4"/>
  <c r="AO406" i="4" s="1"/>
  <c r="AL864" i="4"/>
  <c r="AR406" i="4"/>
  <c r="N406" i="4"/>
  <c r="K407" i="4" s="1"/>
  <c r="P406" i="4"/>
  <c r="AS406" i="4"/>
  <c r="AL863" i="4"/>
  <c r="AM863" i="4"/>
  <c r="AM864" i="4" s="1"/>
  <c r="AL639" i="9" l="1"/>
  <c r="AM639" i="9" s="1"/>
  <c r="AN639" i="9"/>
  <c r="K639" i="9"/>
  <c r="AT406" i="4"/>
  <c r="R407" i="4"/>
  <c r="AN864" i="4"/>
  <c r="AK865" i="4" s="1"/>
  <c r="S639" i="9" l="1"/>
  <c r="AD407" i="4"/>
  <c r="U407" i="4"/>
  <c r="V407" i="4"/>
  <c r="AN865" i="4"/>
  <c r="AK866" i="4" s="1"/>
  <c r="AA407" i="4"/>
  <c r="M407" i="4" s="1"/>
  <c r="AB407" i="4"/>
  <c r="AC407" i="4"/>
  <c r="Q407" i="4" s="1"/>
  <c r="L407" i="4"/>
  <c r="AF639" i="9" l="1"/>
  <c r="Z639" i="9"/>
  <c r="AA639" i="9"/>
  <c r="U639" i="9"/>
  <c r="V639" i="9"/>
  <c r="AG639" i="9" s="1"/>
  <c r="W639" i="9"/>
  <c r="T639" i="9" s="1"/>
  <c r="AB639" i="9" s="1"/>
  <c r="AQ407" i="4"/>
  <c r="AE407" i="4"/>
  <c r="T407" i="4"/>
  <c r="AS407" i="4" s="1"/>
  <c r="AL866" i="4"/>
  <c r="O407" i="4"/>
  <c r="S407" i="4"/>
  <c r="AL865" i="4"/>
  <c r="AM865" i="4"/>
  <c r="AM866" i="4" s="1"/>
  <c r="R639" i="9" l="1"/>
  <c r="AD639" i="9"/>
  <c r="AE639" i="9"/>
  <c r="N639" i="9"/>
  <c r="AS639" i="9"/>
  <c r="AQ639" i="9"/>
  <c r="Q639" i="9"/>
  <c r="AI639" i="9"/>
  <c r="AH639" i="9"/>
  <c r="O639" i="9"/>
  <c r="P639" i="9"/>
  <c r="AC639" i="9"/>
  <c r="Y407" i="4"/>
  <c r="Z407" i="4"/>
  <c r="P407" i="4"/>
  <c r="AP407" i="4"/>
  <c r="AO407" i="4" s="1"/>
  <c r="AT407" i="4" s="1"/>
  <c r="AR407" i="4"/>
  <c r="N407" i="4"/>
  <c r="K408" i="4" s="1"/>
  <c r="AN866" i="4"/>
  <c r="AK867" i="4" s="1"/>
  <c r="Y639" i="9" l="1"/>
  <c r="X639" i="9"/>
  <c r="L639" i="9"/>
  <c r="M639" i="9"/>
  <c r="AR639" i="9"/>
  <c r="AP639" i="9"/>
  <c r="AO639" i="9" s="1"/>
  <c r="AN867" i="4"/>
  <c r="AK868" i="4" s="1"/>
  <c r="R408" i="4"/>
  <c r="AT639" i="9" l="1"/>
  <c r="AK640" i="9" s="1"/>
  <c r="K640" i="9"/>
  <c r="AD408" i="4"/>
  <c r="V408" i="4"/>
  <c r="U408" i="4"/>
  <c r="AL868" i="4"/>
  <c r="AN868" i="4"/>
  <c r="AK869" i="4" s="1"/>
  <c r="AC408" i="4"/>
  <c r="Q408" i="4" s="1"/>
  <c r="AB408" i="4"/>
  <c r="AA408" i="4"/>
  <c r="M408" i="4" s="1"/>
  <c r="L408" i="4"/>
  <c r="AL867" i="4"/>
  <c r="AM867" i="4"/>
  <c r="AM868" i="4" s="1"/>
  <c r="AN640" i="9" l="1"/>
  <c r="AL640" i="9"/>
  <c r="AM640" i="9" s="1"/>
  <c r="S640" i="9"/>
  <c r="T408" i="4"/>
  <c r="AE408" i="4"/>
  <c r="P408" i="4"/>
  <c r="AS408" i="4"/>
  <c r="O408" i="4"/>
  <c r="S408" i="4"/>
  <c r="AL869" i="4"/>
  <c r="AQ408" i="4"/>
  <c r="AF640" i="9" l="1"/>
  <c r="AA640" i="9"/>
  <c r="Z640" i="9"/>
  <c r="U640" i="9"/>
  <c r="V640" i="9"/>
  <c r="AG640" i="9" s="1"/>
  <c r="W640" i="9"/>
  <c r="T640" i="9" s="1"/>
  <c r="AB640" i="9" s="1"/>
  <c r="Y408" i="4"/>
  <c r="Z408" i="4"/>
  <c r="AP408" i="4"/>
  <c r="AO408" i="4" s="1"/>
  <c r="AT408" i="4" s="1"/>
  <c r="AN869" i="4"/>
  <c r="AK870" i="4" s="1"/>
  <c r="N408" i="4"/>
  <c r="K409" i="4" s="1"/>
  <c r="AR408" i="4"/>
  <c r="AM869" i="4"/>
  <c r="R640" i="9" l="1"/>
  <c r="AE640" i="9"/>
  <c r="AD640" i="9"/>
  <c r="N640" i="9"/>
  <c r="AS640" i="9"/>
  <c r="P640" i="9"/>
  <c r="O640" i="9"/>
  <c r="AQ640" i="9"/>
  <c r="Q640" i="9"/>
  <c r="AI640" i="9"/>
  <c r="AH640" i="9"/>
  <c r="R409" i="4"/>
  <c r="AL870" i="4"/>
  <c r="Y640" i="9" l="1"/>
  <c r="X640" i="9"/>
  <c r="L640" i="9"/>
  <c r="AC640" i="9"/>
  <c r="M640" i="9"/>
  <c r="AR640" i="9"/>
  <c r="AP640" i="9"/>
  <c r="AO640" i="9" s="1"/>
  <c r="AD409" i="4"/>
  <c r="V409" i="4"/>
  <c r="U409" i="4"/>
  <c r="AN870" i="4"/>
  <c r="AK871" i="4" s="1"/>
  <c r="AM870" i="4"/>
  <c r="AC409" i="4"/>
  <c r="Q409" i="4" s="1"/>
  <c r="AB409" i="4"/>
  <c r="AA409" i="4"/>
  <c r="M409" i="4" s="1"/>
  <c r="L409" i="4"/>
  <c r="AT640" i="9" l="1"/>
  <c r="AK641" i="9" s="1"/>
  <c r="K641" i="9"/>
  <c r="AE409" i="4"/>
  <c r="AQ409" i="4"/>
  <c r="O409" i="4"/>
  <c r="S409" i="4"/>
  <c r="T409" i="4"/>
  <c r="AL871" i="4"/>
  <c r="AN641" i="9" l="1"/>
  <c r="AL641" i="9"/>
  <c r="AM641" i="9" s="1"/>
  <c r="S641" i="9"/>
  <c r="Y409" i="4"/>
  <c r="Z409" i="4"/>
  <c r="AP409" i="4"/>
  <c r="AO409" i="4" s="1"/>
  <c r="AM871" i="4"/>
  <c r="AN871" i="4"/>
  <c r="AK872" i="4" s="1"/>
  <c r="AS409" i="4"/>
  <c r="AT409" i="4" s="1"/>
  <c r="P409" i="4"/>
  <c r="AR409" i="4"/>
  <c r="N409" i="4"/>
  <c r="K410" i="4" s="1"/>
  <c r="AF641" i="9" l="1"/>
  <c r="Z641" i="9"/>
  <c r="AA641" i="9"/>
  <c r="U641" i="9"/>
  <c r="V641" i="9"/>
  <c r="AG641" i="9" s="1"/>
  <c r="W641" i="9"/>
  <c r="T641" i="9" s="1"/>
  <c r="AB641" i="9" s="1"/>
  <c r="R410" i="4"/>
  <c r="AL872" i="4"/>
  <c r="R641" i="9" l="1"/>
  <c r="AD641" i="9"/>
  <c r="AE641" i="9"/>
  <c r="N641" i="9"/>
  <c r="AS641" i="9"/>
  <c r="O641" i="9"/>
  <c r="AI641" i="9"/>
  <c r="AH641" i="9"/>
  <c r="Q641" i="9"/>
  <c r="P641" i="9"/>
  <c r="AD410" i="4"/>
  <c r="V410" i="4"/>
  <c r="U410" i="4"/>
  <c r="AM872" i="4"/>
  <c r="AN872" i="4"/>
  <c r="AK873" i="4" s="1"/>
  <c r="AA410" i="4"/>
  <c r="M410" i="4" s="1"/>
  <c r="AB410" i="4"/>
  <c r="AC410" i="4"/>
  <c r="Q410" i="4" s="1"/>
  <c r="AQ410" i="4"/>
  <c r="L410" i="4"/>
  <c r="Y641" i="9" l="1"/>
  <c r="X641" i="9"/>
  <c r="L641" i="9"/>
  <c r="AQ641" i="9"/>
  <c r="AC641" i="9"/>
  <c r="M641" i="9"/>
  <c r="AR641" i="9"/>
  <c r="AP641" i="9"/>
  <c r="AO641" i="9" s="1"/>
  <c r="AE410" i="4"/>
  <c r="T410" i="4"/>
  <c r="O410" i="4"/>
  <c r="S410" i="4"/>
  <c r="AT641" i="9" l="1"/>
  <c r="AK642" i="9" s="1"/>
  <c r="K642" i="9"/>
  <c r="Y410" i="4"/>
  <c r="Z410" i="4"/>
  <c r="AP410" i="4"/>
  <c r="AO410" i="4" s="1"/>
  <c r="AL873" i="4"/>
  <c r="AM873" i="4"/>
  <c r="AN873" i="4"/>
  <c r="AK874" i="4" s="1"/>
  <c r="AR410" i="4"/>
  <c r="N410" i="4"/>
  <c r="K411" i="4" s="1"/>
  <c r="AS410" i="4"/>
  <c r="AT410" i="4" s="1"/>
  <c r="P410" i="4"/>
  <c r="AL642" i="9" l="1"/>
  <c r="AM642" i="9" s="1"/>
  <c r="AN642" i="9"/>
  <c r="S642" i="9"/>
  <c r="AL874" i="4"/>
  <c r="R411" i="4"/>
  <c r="AF642" i="9" l="1"/>
  <c r="AA642" i="9"/>
  <c r="Z642" i="9"/>
  <c r="U642" i="9"/>
  <c r="V642" i="9"/>
  <c r="AG642" i="9" s="1"/>
  <c r="W642" i="9"/>
  <c r="T642" i="9" s="1"/>
  <c r="AB642" i="9" s="1"/>
  <c r="AD411" i="4"/>
  <c r="V411" i="4"/>
  <c r="U411" i="4"/>
  <c r="AM874" i="4"/>
  <c r="AA411" i="4"/>
  <c r="M411" i="4" s="1"/>
  <c r="AB411" i="4"/>
  <c r="AC411" i="4"/>
  <c r="Q411" i="4" s="1"/>
  <c r="L411" i="4"/>
  <c r="AN874" i="4"/>
  <c r="AK875" i="4" s="1"/>
  <c r="R642" i="9" l="1"/>
  <c r="AE642" i="9"/>
  <c r="AD642" i="9"/>
  <c r="N642" i="9"/>
  <c r="AS642" i="9"/>
  <c r="AC642" i="9"/>
  <c r="O642" i="9"/>
  <c r="AQ642" i="9"/>
  <c r="P642" i="9"/>
  <c r="AP642" i="9"/>
  <c r="AO642" i="9" s="1"/>
  <c r="AI642" i="9"/>
  <c r="AH642" i="9"/>
  <c r="Q642" i="9"/>
  <c r="AE411" i="4"/>
  <c r="AN875" i="4"/>
  <c r="AK876" i="4" s="1"/>
  <c r="O411" i="4"/>
  <c r="S411" i="4"/>
  <c r="T411" i="4"/>
  <c r="AQ411" i="4"/>
  <c r="X642" i="9" l="1"/>
  <c r="Y642" i="9"/>
  <c r="L642" i="9"/>
  <c r="M642" i="9"/>
  <c r="AR642" i="9"/>
  <c r="AT642" i="9" s="1"/>
  <c r="AK643" i="9" s="1"/>
  <c r="Y411" i="4"/>
  <c r="Z411" i="4"/>
  <c r="AP411" i="4"/>
  <c r="AO411" i="4" s="1"/>
  <c r="AL876" i="4"/>
  <c r="AS411" i="4"/>
  <c r="AT411" i="4" s="1"/>
  <c r="P411" i="4"/>
  <c r="N411" i="4"/>
  <c r="K412" i="4" s="1"/>
  <c r="AR411" i="4"/>
  <c r="AL875" i="4"/>
  <c r="AM875" i="4"/>
  <c r="AM876" i="4" s="1"/>
  <c r="AN643" i="9" l="1"/>
  <c r="AL643" i="9"/>
  <c r="AM643" i="9" s="1"/>
  <c r="K643" i="9"/>
  <c r="R412" i="4"/>
  <c r="AN876" i="4"/>
  <c r="AK877" i="4" s="1"/>
  <c r="S643" i="9" l="1"/>
  <c r="AD412" i="4"/>
  <c r="V412" i="4"/>
  <c r="U412" i="4"/>
  <c r="AN877" i="4"/>
  <c r="AK878" i="4" s="1"/>
  <c r="AC412" i="4"/>
  <c r="Q412" i="4" s="1"/>
  <c r="AB412" i="4"/>
  <c r="AA412" i="4"/>
  <c r="M412" i="4" s="1"/>
  <c r="L412" i="4"/>
  <c r="AF643" i="9" l="1"/>
  <c r="AA643" i="9"/>
  <c r="Z643" i="9"/>
  <c r="U643" i="9"/>
  <c r="V643" i="9"/>
  <c r="AG643" i="9" s="1"/>
  <c r="W643" i="9"/>
  <c r="T643" i="9" s="1"/>
  <c r="AB643" i="9" s="1"/>
  <c r="T412" i="4"/>
  <c r="AE412" i="4"/>
  <c r="AQ412" i="4"/>
  <c r="O412" i="4"/>
  <c r="S412" i="4"/>
  <c r="AL878" i="4"/>
  <c r="P412" i="4"/>
  <c r="AS412" i="4"/>
  <c r="AL877" i="4"/>
  <c r="AM877" i="4"/>
  <c r="AM878" i="4" s="1"/>
  <c r="R643" i="9" l="1"/>
  <c r="AD643" i="9"/>
  <c r="AE643" i="9"/>
  <c r="N643" i="9"/>
  <c r="AS643" i="9"/>
  <c r="AC643" i="9"/>
  <c r="P643" i="9"/>
  <c r="O643" i="9"/>
  <c r="AQ643" i="9"/>
  <c r="AH643" i="9"/>
  <c r="Q643" i="9"/>
  <c r="AI643" i="9"/>
  <c r="Y412" i="4"/>
  <c r="Z412" i="4"/>
  <c r="AP412" i="4"/>
  <c r="AO412" i="4" s="1"/>
  <c r="AT412" i="4" s="1"/>
  <c r="AN878" i="4"/>
  <c r="AK879" i="4" s="1"/>
  <c r="N412" i="4"/>
  <c r="K413" i="4" s="1"/>
  <c r="AR412" i="4"/>
  <c r="X643" i="9" l="1"/>
  <c r="Y643" i="9"/>
  <c r="L643" i="9"/>
  <c r="M643" i="9"/>
  <c r="AR643" i="9"/>
  <c r="AP643" i="9"/>
  <c r="AO643" i="9" s="1"/>
  <c r="R413" i="4"/>
  <c r="AN879" i="4"/>
  <c r="AK880" i="4" s="1"/>
  <c r="AT643" i="9" l="1"/>
  <c r="AK644" i="9" s="1"/>
  <c r="K644" i="9"/>
  <c r="AD413" i="4"/>
  <c r="V413" i="4"/>
  <c r="U413" i="4"/>
  <c r="AL880" i="4"/>
  <c r="AN880" i="4"/>
  <c r="AK881" i="4" s="1"/>
  <c r="AL879" i="4"/>
  <c r="AM879" i="4"/>
  <c r="AM880" i="4" s="1"/>
  <c r="AC413" i="4"/>
  <c r="Q413" i="4" s="1"/>
  <c r="AA413" i="4"/>
  <c r="M413" i="4" s="1"/>
  <c r="AB413" i="4"/>
  <c r="L413" i="4"/>
  <c r="AL644" i="9" l="1"/>
  <c r="AM644" i="9" s="1"/>
  <c r="AN644" i="9"/>
  <c r="S644" i="9"/>
  <c r="T413" i="4"/>
  <c r="AE413" i="4"/>
  <c r="AQ413" i="4"/>
  <c r="O413" i="4"/>
  <c r="S413" i="4"/>
  <c r="AL881" i="4"/>
  <c r="AF644" i="9" l="1"/>
  <c r="AA644" i="9"/>
  <c r="Z644" i="9"/>
  <c r="U644" i="9"/>
  <c r="V644" i="9"/>
  <c r="AG644" i="9" s="1"/>
  <c r="W644" i="9"/>
  <c r="T644" i="9" s="1"/>
  <c r="AB644" i="9" s="1"/>
  <c r="Y413" i="4"/>
  <c r="Z413" i="4"/>
  <c r="AP413" i="4"/>
  <c r="AO413" i="4" s="1"/>
  <c r="N413" i="4"/>
  <c r="K414" i="4" s="1"/>
  <c r="AR413" i="4"/>
  <c r="AM881" i="4"/>
  <c r="AN881" i="4"/>
  <c r="AK882" i="4" s="1"/>
  <c r="AS413" i="4"/>
  <c r="AT413" i="4" s="1"/>
  <c r="P413" i="4"/>
  <c r="R644" i="9" l="1"/>
  <c r="AE644" i="9"/>
  <c r="AD644" i="9"/>
  <c r="AS644" i="9"/>
  <c r="N644" i="9"/>
  <c r="P644" i="9"/>
  <c r="O644" i="9"/>
  <c r="AQ644" i="9"/>
  <c r="Q644" i="9"/>
  <c r="AI644" i="9"/>
  <c r="AH644" i="9"/>
  <c r="AL882" i="4"/>
  <c r="R414" i="4"/>
  <c r="Y644" i="9" l="1"/>
  <c r="X644" i="9"/>
  <c r="L644" i="9"/>
  <c r="AC644" i="9"/>
  <c r="M644" i="9"/>
  <c r="AR644" i="9"/>
  <c r="AP644" i="9"/>
  <c r="AO644" i="9" s="1"/>
  <c r="AD414" i="4"/>
  <c r="V414" i="4"/>
  <c r="U414" i="4"/>
  <c r="AM882" i="4"/>
  <c r="AN882" i="4"/>
  <c r="AK883" i="4" s="1"/>
  <c r="AL883" i="4" s="1"/>
  <c r="AA414" i="4"/>
  <c r="M414" i="4" s="1"/>
  <c r="AB414" i="4"/>
  <c r="AC414" i="4"/>
  <c r="Q414" i="4" s="1"/>
  <c r="L414" i="4"/>
  <c r="AT644" i="9" l="1"/>
  <c r="AK645" i="9" s="1"/>
  <c r="K645" i="9"/>
  <c r="AE414" i="4"/>
  <c r="AM883" i="4"/>
  <c r="AN883" i="4"/>
  <c r="AK884" i="4" s="1"/>
  <c r="O414" i="4"/>
  <c r="S414" i="4"/>
  <c r="T414" i="4"/>
  <c r="AQ414" i="4"/>
  <c r="AL645" i="9" l="1"/>
  <c r="AM645" i="9" s="1"/>
  <c r="AN645" i="9"/>
  <c r="S645" i="9"/>
  <c r="Y414" i="4"/>
  <c r="Z414" i="4"/>
  <c r="AP414" i="4"/>
  <c r="AO414" i="4" s="1"/>
  <c r="P414" i="4"/>
  <c r="AS414" i="4"/>
  <c r="N414" i="4"/>
  <c r="K415" i="4" s="1"/>
  <c r="AR414" i="4"/>
  <c r="AL884" i="4"/>
  <c r="AF645" i="9" l="1"/>
  <c r="Z645" i="9"/>
  <c r="AA645" i="9"/>
  <c r="U645" i="9"/>
  <c r="V645" i="9"/>
  <c r="AG645" i="9" s="1"/>
  <c r="W645" i="9"/>
  <c r="T645" i="9" s="1"/>
  <c r="AB645" i="9" s="1"/>
  <c r="AT414" i="4"/>
  <c r="R415" i="4"/>
  <c r="AM884" i="4"/>
  <c r="AN884" i="4"/>
  <c r="AK885" i="4" s="1"/>
  <c r="R645" i="9" l="1"/>
  <c r="AD645" i="9"/>
  <c r="AE645" i="9"/>
  <c r="N645" i="9"/>
  <c r="AS645" i="9"/>
  <c r="O645" i="9"/>
  <c r="Q645" i="9"/>
  <c r="AI645" i="9"/>
  <c r="AH645" i="9"/>
  <c r="P645" i="9"/>
  <c r="AD415" i="4"/>
  <c r="V415" i="4"/>
  <c r="U415" i="4"/>
  <c r="AL885" i="4"/>
  <c r="AN885" i="4"/>
  <c r="AK886" i="4" s="1"/>
  <c r="AM885" i="4"/>
  <c r="AA415" i="4"/>
  <c r="M415" i="4" s="1"/>
  <c r="AB415" i="4"/>
  <c r="AC415" i="4"/>
  <c r="Q415" i="4" s="1"/>
  <c r="L415" i="4"/>
  <c r="Y645" i="9" l="1"/>
  <c r="X645" i="9"/>
  <c r="L645" i="9"/>
  <c r="AQ645" i="9"/>
  <c r="AC645" i="9"/>
  <c r="AR645" i="9"/>
  <c r="M645" i="9"/>
  <c r="AP645" i="9"/>
  <c r="AO645" i="9" s="1"/>
  <c r="AE415" i="4"/>
  <c r="T415" i="4"/>
  <c r="O415" i="4"/>
  <c r="S415" i="4"/>
  <c r="AL886" i="4"/>
  <c r="AQ415" i="4"/>
  <c r="AT645" i="9" l="1"/>
  <c r="AK646" i="9" s="1"/>
  <c r="K646" i="9"/>
  <c r="Y415" i="4"/>
  <c r="Z415" i="4"/>
  <c r="AP415" i="4"/>
  <c r="AO415" i="4" s="1"/>
  <c r="AM886" i="4"/>
  <c r="AN886" i="4"/>
  <c r="AK887" i="4" s="1"/>
  <c r="N415" i="4"/>
  <c r="K416" i="4" s="1"/>
  <c r="AR415" i="4"/>
  <c r="P415" i="4"/>
  <c r="AS415" i="4"/>
  <c r="AN646" i="9" l="1"/>
  <c r="AL646" i="9"/>
  <c r="AM646" i="9" s="1"/>
  <c r="S646" i="9"/>
  <c r="AT415" i="4"/>
  <c r="AN887" i="4"/>
  <c r="AK888" i="4" s="1"/>
  <c r="R416" i="4"/>
  <c r="AF646" i="9" l="1"/>
  <c r="AA646" i="9"/>
  <c r="Z646" i="9"/>
  <c r="U646" i="9"/>
  <c r="V646" i="9"/>
  <c r="AG646" i="9" s="1"/>
  <c r="W646" i="9"/>
  <c r="T646" i="9" s="1"/>
  <c r="AB646" i="9" s="1"/>
  <c r="AD416" i="4"/>
  <c r="V416" i="4"/>
  <c r="U416" i="4"/>
  <c r="AL888" i="4"/>
  <c r="AN888" i="4"/>
  <c r="AK889" i="4" s="1"/>
  <c r="AA416" i="4"/>
  <c r="M416" i="4" s="1"/>
  <c r="AB416" i="4"/>
  <c r="AC416" i="4"/>
  <c r="Q416" i="4" s="1"/>
  <c r="L416" i="4"/>
  <c r="AL887" i="4"/>
  <c r="AM887" i="4"/>
  <c r="AM888" i="4" s="1"/>
  <c r="R646" i="9" l="1"/>
  <c r="AE646" i="9"/>
  <c r="AD646" i="9"/>
  <c r="N646" i="9"/>
  <c r="AS646" i="9"/>
  <c r="AC646" i="9"/>
  <c r="AP646" i="9"/>
  <c r="AO646" i="9" s="1"/>
  <c r="Q646" i="9"/>
  <c r="AI646" i="9"/>
  <c r="AH646" i="9"/>
  <c r="O646" i="9"/>
  <c r="P646" i="9"/>
  <c r="AQ646" i="9"/>
  <c r="AE416" i="4"/>
  <c r="T416" i="4"/>
  <c r="O416" i="4"/>
  <c r="S416" i="4"/>
  <c r="AQ416" i="4"/>
  <c r="AL889" i="4"/>
  <c r="Y646" i="9" l="1"/>
  <c r="X646" i="9"/>
  <c r="L646" i="9"/>
  <c r="M646" i="9"/>
  <c r="AR646" i="9"/>
  <c r="AT646" i="9" s="1"/>
  <c r="AK647" i="9" s="1"/>
  <c r="Y416" i="4"/>
  <c r="Z416" i="4"/>
  <c r="AP416" i="4"/>
  <c r="AO416" i="4" s="1"/>
  <c r="N416" i="4"/>
  <c r="K417" i="4" s="1"/>
  <c r="AR416" i="4"/>
  <c r="AN889" i="4"/>
  <c r="AK890" i="4" s="1"/>
  <c r="P416" i="4"/>
  <c r="AS416" i="4"/>
  <c r="AM889" i="4"/>
  <c r="K647" i="9" l="1"/>
  <c r="AL647" i="9"/>
  <c r="AM647" i="9" s="1"/>
  <c r="AN647" i="9"/>
  <c r="AT416" i="4"/>
  <c r="AL890" i="4"/>
  <c r="R417" i="4"/>
  <c r="S647" i="9" l="1"/>
  <c r="AD417" i="4"/>
  <c r="V417" i="4"/>
  <c r="U417" i="4"/>
  <c r="AM890" i="4"/>
  <c r="AN890" i="4"/>
  <c r="AK891" i="4" s="1"/>
  <c r="AL891" i="4" s="1"/>
  <c r="AC417" i="4"/>
  <c r="Q417" i="4" s="1"/>
  <c r="AB417" i="4"/>
  <c r="AA417" i="4"/>
  <c r="M417" i="4" s="1"/>
  <c r="L417" i="4"/>
  <c r="AF647" i="9" l="1"/>
  <c r="AA647" i="9"/>
  <c r="Z647" i="9"/>
  <c r="U647" i="9"/>
  <c r="V647" i="9"/>
  <c r="AG647" i="9" s="1"/>
  <c r="W647" i="9"/>
  <c r="T647" i="9" s="1"/>
  <c r="AB647" i="9" s="1"/>
  <c r="T417" i="4"/>
  <c r="AE417" i="4"/>
  <c r="AM891" i="4"/>
  <c r="O417" i="4"/>
  <c r="S417" i="4"/>
  <c r="AN891" i="4"/>
  <c r="AK892" i="4" s="1"/>
  <c r="AS417" i="4"/>
  <c r="P417" i="4"/>
  <c r="AQ417" i="4"/>
  <c r="R647" i="9" l="1"/>
  <c r="AE647" i="9"/>
  <c r="AD647" i="9"/>
  <c r="Q647" i="9"/>
  <c r="AI647" i="9"/>
  <c r="AH647" i="9"/>
  <c r="P647" i="9"/>
  <c r="O647" i="9"/>
  <c r="Y417" i="4"/>
  <c r="Z417" i="4"/>
  <c r="AP417" i="4"/>
  <c r="AO417" i="4" s="1"/>
  <c r="AT417" i="4" s="1"/>
  <c r="AL892" i="4"/>
  <c r="N417" i="4"/>
  <c r="K418" i="4" s="1"/>
  <c r="AR417" i="4"/>
  <c r="AM892" i="4"/>
  <c r="Y647" i="9" l="1"/>
  <c r="X647" i="9"/>
  <c r="L647" i="9"/>
  <c r="AQ647" i="9"/>
  <c r="M647" i="9"/>
  <c r="AR647" i="9"/>
  <c r="N647" i="9"/>
  <c r="AS647" i="9"/>
  <c r="AC647" i="9"/>
  <c r="AP647" i="9"/>
  <c r="AO647" i="9" s="1"/>
  <c r="R418" i="4"/>
  <c r="AN892" i="4"/>
  <c r="AK893" i="4" s="1"/>
  <c r="AT647" i="9" l="1"/>
  <c r="AK648" i="9"/>
  <c r="K648" i="9"/>
  <c r="AD418" i="4"/>
  <c r="U418" i="4"/>
  <c r="V418" i="4"/>
  <c r="AN893" i="4"/>
  <c r="AK894" i="4" s="1"/>
  <c r="AB418" i="4"/>
  <c r="AC418" i="4"/>
  <c r="Q418" i="4" s="1"/>
  <c r="AA418" i="4"/>
  <c r="M418" i="4" s="1"/>
  <c r="L418" i="4"/>
  <c r="S648" i="9" l="1"/>
  <c r="AL648" i="9"/>
  <c r="AM648" i="9" s="1"/>
  <c r="AN648" i="9"/>
  <c r="AE418" i="4"/>
  <c r="AQ418" i="4"/>
  <c r="T418" i="4"/>
  <c r="AL894" i="4"/>
  <c r="O418" i="4"/>
  <c r="S418" i="4"/>
  <c r="AL893" i="4"/>
  <c r="AM893" i="4"/>
  <c r="AM894" i="4" s="1"/>
  <c r="AF648" i="9" l="1"/>
  <c r="AA648" i="9"/>
  <c r="Z648" i="9"/>
  <c r="V648" i="9"/>
  <c r="AG648" i="9" s="1"/>
  <c r="U648" i="9"/>
  <c r="W648" i="9"/>
  <c r="T648" i="9" s="1"/>
  <c r="AB648" i="9" s="1"/>
  <c r="Y418" i="4"/>
  <c r="Z418" i="4"/>
  <c r="AP418" i="4"/>
  <c r="AO418" i="4" s="1"/>
  <c r="N418" i="4"/>
  <c r="K419" i="4" s="1"/>
  <c r="AR418" i="4"/>
  <c r="AN894" i="4"/>
  <c r="AK895" i="4" s="1"/>
  <c r="AS418" i="4"/>
  <c r="P418" i="4"/>
  <c r="R648" i="9" l="1"/>
  <c r="AD648" i="9"/>
  <c r="AE648" i="9"/>
  <c r="AC648" i="9"/>
  <c r="AQ648" i="9"/>
  <c r="AS648" i="9"/>
  <c r="N648" i="9"/>
  <c r="P648" i="9"/>
  <c r="O648" i="9"/>
  <c r="AH648" i="9"/>
  <c r="Q648" i="9"/>
  <c r="AI648" i="9"/>
  <c r="AT418" i="4"/>
  <c r="AN895" i="4"/>
  <c r="AK896" i="4" s="1"/>
  <c r="R419" i="4"/>
  <c r="X648" i="9" l="1"/>
  <c r="Y648" i="9"/>
  <c r="L648" i="9"/>
  <c r="M648" i="9"/>
  <c r="AR648" i="9"/>
  <c r="AP648" i="9"/>
  <c r="AO648" i="9" s="1"/>
  <c r="AD419" i="4"/>
  <c r="V419" i="4"/>
  <c r="U419" i="4"/>
  <c r="AL896" i="4"/>
  <c r="AC419" i="4"/>
  <c r="Q419" i="4" s="1"/>
  <c r="AB419" i="4"/>
  <c r="AA419" i="4"/>
  <c r="M419" i="4" s="1"/>
  <c r="L419" i="4"/>
  <c r="AL895" i="4"/>
  <c r="AM895" i="4"/>
  <c r="AT648" i="9" l="1"/>
  <c r="AK649" i="9" s="1"/>
  <c r="K649" i="9"/>
  <c r="AE419" i="4"/>
  <c r="AQ419" i="4"/>
  <c r="T419" i="4"/>
  <c r="AM896" i="4"/>
  <c r="AN896" i="4"/>
  <c r="AK897" i="4" s="1"/>
  <c r="AL897" i="4" s="1"/>
  <c r="O419" i="4"/>
  <c r="S419" i="4"/>
  <c r="AL649" i="9" l="1"/>
  <c r="AM649" i="9" s="1"/>
  <c r="AN649" i="9"/>
  <c r="S649" i="9"/>
  <c r="Y419" i="4"/>
  <c r="Z419" i="4"/>
  <c r="AS419" i="4"/>
  <c r="P419" i="4"/>
  <c r="AP419" i="4"/>
  <c r="AO419" i="4" s="1"/>
  <c r="AT419" i="4" s="1"/>
  <c r="AR419" i="4"/>
  <c r="N419" i="4"/>
  <c r="K420" i="4" s="1"/>
  <c r="AN897" i="4"/>
  <c r="AK898" i="4" s="1"/>
  <c r="AM897" i="4"/>
  <c r="AF649" i="9" l="1"/>
  <c r="Z649" i="9"/>
  <c r="AA649" i="9"/>
  <c r="U649" i="9"/>
  <c r="V649" i="9"/>
  <c r="AG649" i="9" s="1"/>
  <c r="W649" i="9"/>
  <c r="T649" i="9" s="1"/>
  <c r="AB649" i="9" s="1"/>
  <c r="AL898" i="4"/>
  <c r="R420" i="4"/>
  <c r="R649" i="9" l="1"/>
  <c r="AE649" i="9"/>
  <c r="AD649" i="9"/>
  <c r="N649" i="9"/>
  <c r="AS649" i="9"/>
  <c r="O649" i="9"/>
  <c r="Q649" i="9"/>
  <c r="AI649" i="9"/>
  <c r="AH649" i="9"/>
  <c r="AP649" i="9"/>
  <c r="AO649" i="9" s="1"/>
  <c r="P649" i="9"/>
  <c r="AC649" i="9"/>
  <c r="AD420" i="4"/>
  <c r="V420" i="4"/>
  <c r="U420" i="4"/>
  <c r="AA420" i="4"/>
  <c r="M420" i="4" s="1"/>
  <c r="AC420" i="4"/>
  <c r="Q420" i="4" s="1"/>
  <c r="AB420" i="4"/>
  <c r="L420" i="4"/>
  <c r="AN898" i="4"/>
  <c r="AK899" i="4" s="1"/>
  <c r="AM898" i="4"/>
  <c r="Y649" i="9" l="1"/>
  <c r="X649" i="9"/>
  <c r="L649" i="9"/>
  <c r="AQ649" i="9"/>
  <c r="AR649" i="9"/>
  <c r="AT649" i="9" s="1"/>
  <c r="AK650" i="9" s="1"/>
  <c r="M649" i="9"/>
  <c r="AQ420" i="4"/>
  <c r="AE420" i="4"/>
  <c r="T420" i="4"/>
  <c r="O420" i="4"/>
  <c r="S420" i="4"/>
  <c r="AL899" i="4"/>
  <c r="AM899" i="4"/>
  <c r="AN650" i="9" l="1"/>
  <c r="AL650" i="9"/>
  <c r="AM650" i="9" s="1"/>
  <c r="K650" i="9"/>
  <c r="Y420" i="4"/>
  <c r="Z420" i="4"/>
  <c r="P420" i="4"/>
  <c r="AS420" i="4"/>
  <c r="AP420" i="4"/>
  <c r="AO420" i="4" s="1"/>
  <c r="AT420" i="4" s="1"/>
  <c r="AN899" i="4"/>
  <c r="AK900" i="4" s="1"/>
  <c r="N420" i="4"/>
  <c r="K421" i="4" s="1"/>
  <c r="AR420" i="4"/>
  <c r="S650" i="9" l="1"/>
  <c r="R421" i="4"/>
  <c r="AN900" i="4"/>
  <c r="AK901" i="4" s="1"/>
  <c r="AF650" i="9" l="1"/>
  <c r="AA650" i="9"/>
  <c r="Z650" i="9"/>
  <c r="U650" i="9"/>
  <c r="V650" i="9"/>
  <c r="AG650" i="9" s="1"/>
  <c r="W650" i="9"/>
  <c r="T650" i="9" s="1"/>
  <c r="AB650" i="9" s="1"/>
  <c r="AD421" i="4"/>
  <c r="V421" i="4"/>
  <c r="U421" i="4"/>
  <c r="AL901" i="4"/>
  <c r="AN901" i="4"/>
  <c r="AK902" i="4" s="1"/>
  <c r="AL900" i="4"/>
  <c r="AM900" i="4"/>
  <c r="AM901" i="4" s="1"/>
  <c r="AA421" i="4"/>
  <c r="M421" i="4" s="1"/>
  <c r="AB421" i="4"/>
  <c r="AC421" i="4"/>
  <c r="Q421" i="4" s="1"/>
  <c r="L421" i="4"/>
  <c r="R650" i="9" l="1"/>
  <c r="AE650" i="9"/>
  <c r="AD650" i="9"/>
  <c r="Q650" i="9"/>
  <c r="AI650" i="9"/>
  <c r="AH650" i="9"/>
  <c r="AS650" i="9"/>
  <c r="N650" i="9"/>
  <c r="O650" i="9"/>
  <c r="AQ650" i="9"/>
  <c r="P650" i="9"/>
  <c r="AE421" i="4"/>
  <c r="T421" i="4"/>
  <c r="O421" i="4"/>
  <c r="S421" i="4"/>
  <c r="AL902" i="4"/>
  <c r="AQ421" i="4"/>
  <c r="Y650" i="9" l="1"/>
  <c r="X650" i="9"/>
  <c r="L650" i="9"/>
  <c r="AC650" i="9"/>
  <c r="AR650" i="9"/>
  <c r="M650" i="9"/>
  <c r="AP650" i="9"/>
  <c r="AO650" i="9" s="1"/>
  <c r="Y421" i="4"/>
  <c r="Z421" i="4"/>
  <c r="AP421" i="4"/>
  <c r="AO421" i="4" s="1"/>
  <c r="AM902" i="4"/>
  <c r="AR421" i="4"/>
  <c r="N421" i="4"/>
  <c r="K422" i="4" s="1"/>
  <c r="AN902" i="4"/>
  <c r="AK903" i="4" s="1"/>
  <c r="P421" i="4"/>
  <c r="AS421" i="4"/>
  <c r="AT421" i="4" s="1"/>
  <c r="AT650" i="9" l="1"/>
  <c r="AK651" i="9" s="1"/>
  <c r="K651" i="9"/>
  <c r="AL903" i="4"/>
  <c r="R422" i="4"/>
  <c r="AM903" i="4"/>
  <c r="AN651" i="9" l="1"/>
  <c r="AL651" i="9"/>
  <c r="AM651" i="9" s="1"/>
  <c r="S651" i="9"/>
  <c r="AD422" i="4"/>
  <c r="U422" i="4"/>
  <c r="V422" i="4"/>
  <c r="AN903" i="4"/>
  <c r="AK904" i="4" s="1"/>
  <c r="AL904" i="4" s="1"/>
  <c r="AC422" i="4"/>
  <c r="Q422" i="4" s="1"/>
  <c r="AA422" i="4"/>
  <c r="M422" i="4" s="1"/>
  <c r="AB422" i="4"/>
  <c r="L422" i="4"/>
  <c r="AF651" i="9" l="1"/>
  <c r="Z651" i="9"/>
  <c r="AA651" i="9"/>
  <c r="U651" i="9"/>
  <c r="V651" i="9"/>
  <c r="AG651" i="9" s="1"/>
  <c r="W651" i="9"/>
  <c r="T651" i="9" s="1"/>
  <c r="AB651" i="9" s="1"/>
  <c r="AE422" i="4"/>
  <c r="AQ422" i="4"/>
  <c r="T422" i="4"/>
  <c r="AN904" i="4"/>
  <c r="AK905" i="4" s="1"/>
  <c r="O422" i="4"/>
  <c r="S422" i="4"/>
  <c r="AM904" i="4"/>
  <c r="R651" i="9" l="1"/>
  <c r="AD651" i="9"/>
  <c r="AE651" i="9"/>
  <c r="AQ651" i="9"/>
  <c r="Q651" i="9"/>
  <c r="AI651" i="9"/>
  <c r="AH651" i="9"/>
  <c r="P651" i="9"/>
  <c r="O651" i="9"/>
  <c r="Y422" i="4"/>
  <c r="Z422" i="4"/>
  <c r="AP422" i="4"/>
  <c r="AO422" i="4" s="1"/>
  <c r="N422" i="4"/>
  <c r="K423" i="4" s="1"/>
  <c r="AR422" i="4"/>
  <c r="AL905" i="4"/>
  <c r="P422" i="4"/>
  <c r="AS422" i="4"/>
  <c r="AT422" i="4" s="1"/>
  <c r="Y651" i="9" l="1"/>
  <c r="X651" i="9"/>
  <c r="L651" i="9"/>
  <c r="AR651" i="9"/>
  <c r="M651" i="9"/>
  <c r="AS651" i="9"/>
  <c r="N651" i="9"/>
  <c r="AC651" i="9"/>
  <c r="AP651" i="9"/>
  <c r="AO651" i="9" s="1"/>
  <c r="AN905" i="4"/>
  <c r="AK906" i="4" s="1"/>
  <c r="R423" i="4"/>
  <c r="AM905" i="4"/>
  <c r="AT651" i="9" l="1"/>
  <c r="AK652" i="9"/>
  <c r="K652" i="9"/>
  <c r="AD423" i="4"/>
  <c r="U423" i="4"/>
  <c r="V423" i="4"/>
  <c r="AA423" i="4"/>
  <c r="M423" i="4" s="1"/>
  <c r="AB423" i="4"/>
  <c r="AC423" i="4"/>
  <c r="Q423" i="4" s="1"/>
  <c r="L423" i="4"/>
  <c r="AL906" i="4"/>
  <c r="S652" i="9" l="1"/>
  <c r="AL652" i="9"/>
  <c r="AM652" i="9" s="1"/>
  <c r="AN652" i="9"/>
  <c r="AQ423" i="4"/>
  <c r="AE423" i="4"/>
  <c r="AN906" i="4"/>
  <c r="AK907" i="4" s="1"/>
  <c r="AM906" i="4"/>
  <c r="O423" i="4"/>
  <c r="S423" i="4"/>
  <c r="T423" i="4"/>
  <c r="AF652" i="9" l="1"/>
  <c r="AA652" i="9"/>
  <c r="Z652" i="9"/>
  <c r="V652" i="9"/>
  <c r="AG652" i="9" s="1"/>
  <c r="U652" i="9"/>
  <c r="W652" i="9"/>
  <c r="T652" i="9" s="1"/>
  <c r="AB652" i="9" s="1"/>
  <c r="Y423" i="4"/>
  <c r="Z423" i="4"/>
  <c r="AP423" i="4"/>
  <c r="AO423" i="4" s="1"/>
  <c r="AS423" i="4"/>
  <c r="P423" i="4"/>
  <c r="N423" i="4"/>
  <c r="K424" i="4" s="1"/>
  <c r="AR423" i="4"/>
  <c r="AL907" i="4"/>
  <c r="R652" i="9" l="1"/>
  <c r="AE652" i="9"/>
  <c r="AD652" i="9"/>
  <c r="O652" i="9"/>
  <c r="P652" i="9"/>
  <c r="AS652" i="9"/>
  <c r="N652" i="9"/>
  <c r="AI652" i="9"/>
  <c r="AH652" i="9"/>
  <c r="Q652" i="9"/>
  <c r="AC652" i="9"/>
  <c r="AT423" i="4"/>
  <c r="AN907" i="4"/>
  <c r="AK908" i="4" s="1"/>
  <c r="R424" i="4"/>
  <c r="AM907" i="4"/>
  <c r="Y652" i="9" l="1"/>
  <c r="X652" i="9"/>
  <c r="L652" i="9"/>
  <c r="AQ652" i="9"/>
  <c r="M652" i="9"/>
  <c r="AR652" i="9"/>
  <c r="AP652" i="9"/>
  <c r="AO652" i="9" s="1"/>
  <c r="AD424" i="4"/>
  <c r="V424" i="4"/>
  <c r="U424" i="4"/>
  <c r="AC424" i="4"/>
  <c r="Q424" i="4" s="1"/>
  <c r="AB424" i="4"/>
  <c r="AA424" i="4"/>
  <c r="M424" i="4" s="1"/>
  <c r="L424" i="4"/>
  <c r="AL908" i="4"/>
  <c r="AT652" i="9" l="1"/>
  <c r="AK653" i="9" s="1"/>
  <c r="K653" i="9"/>
  <c r="T424" i="4"/>
  <c r="AE424" i="4"/>
  <c r="AN908" i="4"/>
  <c r="AK909" i="4" s="1"/>
  <c r="P424" i="4"/>
  <c r="AS424" i="4"/>
  <c r="AM908" i="4"/>
  <c r="O424" i="4"/>
  <c r="S424" i="4"/>
  <c r="AQ424" i="4"/>
  <c r="AN653" i="9" l="1"/>
  <c r="AL653" i="9"/>
  <c r="AM653" i="9" s="1"/>
  <c r="S653" i="9"/>
  <c r="Y424" i="4"/>
  <c r="Z424" i="4"/>
  <c r="AP424" i="4"/>
  <c r="AO424" i="4" s="1"/>
  <c r="AT424" i="4" s="1"/>
  <c r="N424" i="4"/>
  <c r="K425" i="4" s="1"/>
  <c r="AR424" i="4"/>
  <c r="AL909" i="4"/>
  <c r="AF653" i="9" l="1"/>
  <c r="Z653" i="9"/>
  <c r="AA653" i="9"/>
  <c r="U653" i="9"/>
  <c r="V653" i="9"/>
  <c r="AG653" i="9" s="1"/>
  <c r="W653" i="9"/>
  <c r="T653" i="9" s="1"/>
  <c r="AB653" i="9" s="1"/>
  <c r="AN909" i="4"/>
  <c r="AK910" i="4" s="1"/>
  <c r="AM909" i="4"/>
  <c r="R425" i="4"/>
  <c r="R653" i="9" l="1"/>
  <c r="AE653" i="9"/>
  <c r="AD653" i="9"/>
  <c r="P653" i="9"/>
  <c r="AH653" i="9"/>
  <c r="Q653" i="9"/>
  <c r="AI653" i="9"/>
  <c r="O653" i="9"/>
  <c r="AQ653" i="9"/>
  <c r="V425" i="4"/>
  <c r="AD425" i="4"/>
  <c r="U425" i="4"/>
  <c r="AA425" i="4"/>
  <c r="M425" i="4" s="1"/>
  <c r="AC425" i="4"/>
  <c r="Q425" i="4" s="1"/>
  <c r="AB425" i="4"/>
  <c r="L425" i="4"/>
  <c r="AL910" i="4"/>
  <c r="Y653" i="9" l="1"/>
  <c r="X653" i="9"/>
  <c r="L653" i="9"/>
  <c r="N653" i="9"/>
  <c r="AS653" i="9"/>
  <c r="AC653" i="9"/>
  <c r="AR653" i="9"/>
  <c r="M653" i="9"/>
  <c r="AP653" i="9"/>
  <c r="AO653" i="9" s="1"/>
  <c r="AE425" i="4"/>
  <c r="AN910" i="4"/>
  <c r="AK911" i="4" s="1"/>
  <c r="AM910" i="4"/>
  <c r="T425" i="4"/>
  <c r="O425" i="4"/>
  <c r="S425" i="4"/>
  <c r="AQ425" i="4"/>
  <c r="AT653" i="9" l="1"/>
  <c r="AK654" i="9" s="1"/>
  <c r="K654" i="9"/>
  <c r="Y425" i="4"/>
  <c r="Z425" i="4"/>
  <c r="AP425" i="4"/>
  <c r="AO425" i="4" s="1"/>
  <c r="N425" i="4"/>
  <c r="K426" i="4" s="1"/>
  <c r="AR425" i="4"/>
  <c r="P425" i="4"/>
  <c r="AS425" i="4"/>
  <c r="AT425" i="4" s="1"/>
  <c r="AL911" i="4"/>
  <c r="AN654" i="9" l="1"/>
  <c r="AL654" i="9"/>
  <c r="AM654" i="9" s="1"/>
  <c r="S654" i="9"/>
  <c r="AN911" i="4"/>
  <c r="AK912" i="4" s="1"/>
  <c r="R426" i="4"/>
  <c r="AM911" i="4"/>
  <c r="AF654" i="9" l="1"/>
  <c r="Z654" i="9"/>
  <c r="AA654" i="9"/>
  <c r="U654" i="9"/>
  <c r="V654" i="9"/>
  <c r="AG654" i="9" s="1"/>
  <c r="W654" i="9"/>
  <c r="T654" i="9" s="1"/>
  <c r="AB654" i="9" s="1"/>
  <c r="AD426" i="4"/>
  <c r="V426" i="4"/>
  <c r="U426" i="4"/>
  <c r="AB426" i="4"/>
  <c r="AC426" i="4"/>
  <c r="Q426" i="4" s="1"/>
  <c r="AA426" i="4"/>
  <c r="M426" i="4" s="1"/>
  <c r="L426" i="4"/>
  <c r="AL912" i="4"/>
  <c r="R654" i="9" l="1"/>
  <c r="AD654" i="9"/>
  <c r="AE654" i="9"/>
  <c r="P654" i="9"/>
  <c r="AS654" i="9"/>
  <c r="N654" i="9"/>
  <c r="O654" i="9"/>
  <c r="Q654" i="9"/>
  <c r="AI654" i="9"/>
  <c r="AH654" i="9"/>
  <c r="AE426" i="4"/>
  <c r="AQ426" i="4"/>
  <c r="AN912" i="4"/>
  <c r="AK913" i="4" s="1"/>
  <c r="AM912" i="4"/>
  <c r="T426" i="4"/>
  <c r="O426" i="4"/>
  <c r="S426" i="4"/>
  <c r="Y654" i="9" l="1"/>
  <c r="X654" i="9"/>
  <c r="AC654" i="9"/>
  <c r="L654" i="9"/>
  <c r="AQ654" i="9"/>
  <c r="M654" i="9"/>
  <c r="AR654" i="9"/>
  <c r="AP654" i="9"/>
  <c r="AO654" i="9" s="1"/>
  <c r="Y426" i="4"/>
  <c r="Z426" i="4"/>
  <c r="AP426" i="4"/>
  <c r="AO426" i="4" s="1"/>
  <c r="AS426" i="4"/>
  <c r="P426" i="4"/>
  <c r="AR426" i="4"/>
  <c r="N426" i="4"/>
  <c r="K427" i="4" s="1"/>
  <c r="AL913" i="4"/>
  <c r="AT654" i="9" l="1"/>
  <c r="AK655" i="9" s="1"/>
  <c r="K655" i="9"/>
  <c r="AT426" i="4"/>
  <c r="AN913" i="4"/>
  <c r="AK914" i="4" s="1"/>
  <c r="AM913" i="4"/>
  <c r="R427" i="4"/>
  <c r="AN655" i="9" l="1"/>
  <c r="AL655" i="9"/>
  <c r="AM655" i="9" s="1"/>
  <c r="S655" i="9"/>
  <c r="AD427" i="4"/>
  <c r="V427" i="4"/>
  <c r="U427" i="4"/>
  <c r="AC427" i="4"/>
  <c r="Q427" i="4" s="1"/>
  <c r="AB427" i="4"/>
  <c r="AA427" i="4"/>
  <c r="M427" i="4" s="1"/>
  <c r="L427" i="4"/>
  <c r="AL914" i="4"/>
  <c r="AF655" i="9" l="1"/>
  <c r="AA655" i="9"/>
  <c r="Z655" i="9"/>
  <c r="U655" i="9"/>
  <c r="V655" i="9"/>
  <c r="AG655" i="9" s="1"/>
  <c r="W655" i="9"/>
  <c r="T655" i="9" s="1"/>
  <c r="AB655" i="9" s="1"/>
  <c r="T427" i="4"/>
  <c r="AE427" i="4"/>
  <c r="AQ427" i="4"/>
  <c r="AN914" i="4"/>
  <c r="AK915" i="4" s="1"/>
  <c r="P427" i="4"/>
  <c r="AS427" i="4"/>
  <c r="O427" i="4"/>
  <c r="S427" i="4"/>
  <c r="AM914" i="4"/>
  <c r="R655" i="9" l="1"/>
  <c r="AD655" i="9"/>
  <c r="AE655" i="9"/>
  <c r="N655" i="9"/>
  <c r="AS655" i="9"/>
  <c r="AC655" i="9"/>
  <c r="AI655" i="9"/>
  <c r="AH655" i="9"/>
  <c r="Q655" i="9"/>
  <c r="O655" i="9"/>
  <c r="P655" i="9"/>
  <c r="Y427" i="4"/>
  <c r="Z427" i="4"/>
  <c r="AP427" i="4"/>
  <c r="AO427" i="4" s="1"/>
  <c r="AT427" i="4" s="1"/>
  <c r="N427" i="4"/>
  <c r="K428" i="4" s="1"/>
  <c r="AR427" i="4"/>
  <c r="AL915" i="4"/>
  <c r="Y655" i="9" l="1"/>
  <c r="X655" i="9"/>
  <c r="AQ655" i="9"/>
  <c r="L655" i="9"/>
  <c r="AR655" i="9"/>
  <c r="M655" i="9"/>
  <c r="AP655" i="9"/>
  <c r="AO655" i="9" s="1"/>
  <c r="AN915" i="4"/>
  <c r="AK916" i="4" s="1"/>
  <c r="R428" i="4"/>
  <c r="AM915" i="4"/>
  <c r="AT655" i="9" l="1"/>
  <c r="AK656" i="9" s="1"/>
  <c r="K656" i="9"/>
  <c r="AD428" i="4"/>
  <c r="V428" i="4"/>
  <c r="U428" i="4"/>
  <c r="AC428" i="4"/>
  <c r="Q428" i="4" s="1"/>
  <c r="AA428" i="4"/>
  <c r="M428" i="4" s="1"/>
  <c r="AB428" i="4"/>
  <c r="L428" i="4"/>
  <c r="AL916" i="4"/>
  <c r="AL656" i="9" l="1"/>
  <c r="AM656" i="9" s="1"/>
  <c r="AN656" i="9"/>
  <c r="S656" i="9"/>
  <c r="AE428" i="4"/>
  <c r="T428" i="4"/>
  <c r="AM916" i="4"/>
  <c r="AS428" i="4"/>
  <c r="P428" i="4"/>
  <c r="AN916" i="4"/>
  <c r="AK917" i="4" s="1"/>
  <c r="O428" i="4"/>
  <c r="S428" i="4"/>
  <c r="AQ428" i="4"/>
  <c r="AF656" i="9" l="1"/>
  <c r="AA656" i="9"/>
  <c r="Z656" i="9"/>
  <c r="U656" i="9"/>
  <c r="V656" i="9"/>
  <c r="AG656" i="9" s="1"/>
  <c r="W656" i="9"/>
  <c r="T656" i="9" s="1"/>
  <c r="AB656" i="9" s="1"/>
  <c r="Y428" i="4"/>
  <c r="Z428" i="4"/>
  <c r="AP428" i="4"/>
  <c r="AO428" i="4" s="1"/>
  <c r="AT428" i="4" s="1"/>
  <c r="N428" i="4"/>
  <c r="K429" i="4" s="1"/>
  <c r="AR428" i="4"/>
  <c r="AL917" i="4"/>
  <c r="R656" i="9" l="1"/>
  <c r="AE656" i="9"/>
  <c r="AD656" i="9"/>
  <c r="Q656" i="9"/>
  <c r="AI656" i="9"/>
  <c r="AH656" i="9"/>
  <c r="N656" i="9"/>
  <c r="AS656" i="9"/>
  <c r="P656" i="9"/>
  <c r="O656" i="9"/>
  <c r="AC656" i="9"/>
  <c r="AP656" i="9"/>
  <c r="AO656" i="9" s="1"/>
  <c r="AQ656" i="9"/>
  <c r="AM917" i="4"/>
  <c r="AN917" i="4"/>
  <c r="AK918" i="4" s="1"/>
  <c r="R429" i="4"/>
  <c r="Y656" i="9" l="1"/>
  <c r="X656" i="9"/>
  <c r="L656" i="9"/>
  <c r="M656" i="9"/>
  <c r="AR656" i="9"/>
  <c r="AT656" i="9" s="1"/>
  <c r="AK657" i="9" s="1"/>
  <c r="AD429" i="4"/>
  <c r="V429" i="4"/>
  <c r="U429" i="4"/>
  <c r="AL918" i="4"/>
  <c r="AN918" i="4"/>
  <c r="AK919" i="4" s="1"/>
  <c r="AB429" i="4"/>
  <c r="AC429" i="4"/>
  <c r="Q429" i="4" s="1"/>
  <c r="AA429" i="4"/>
  <c r="M429" i="4" s="1"/>
  <c r="L429" i="4"/>
  <c r="AM918" i="4"/>
  <c r="K657" i="9" l="1"/>
  <c r="AL657" i="9"/>
  <c r="AM657" i="9" s="1"/>
  <c r="AN657" i="9"/>
  <c r="AE429" i="4"/>
  <c r="T429" i="4"/>
  <c r="AQ429" i="4"/>
  <c r="P429" i="4"/>
  <c r="AS429" i="4"/>
  <c r="AL919" i="4"/>
  <c r="O429" i="4"/>
  <c r="S429" i="4"/>
  <c r="S657" i="9" l="1"/>
  <c r="Y429" i="4"/>
  <c r="Z429" i="4"/>
  <c r="AP429" i="4"/>
  <c r="AO429" i="4" s="1"/>
  <c r="AT429" i="4" s="1"/>
  <c r="AR429" i="4"/>
  <c r="N429" i="4"/>
  <c r="K430" i="4" s="1"/>
  <c r="AN919" i="4"/>
  <c r="AK920" i="4" s="1"/>
  <c r="AM919" i="4"/>
  <c r="AF657" i="9" l="1"/>
  <c r="Z657" i="9"/>
  <c r="AA657" i="9"/>
  <c r="U657" i="9"/>
  <c r="V657" i="9"/>
  <c r="AG657" i="9" s="1"/>
  <c r="W657" i="9"/>
  <c r="T657" i="9" s="1"/>
  <c r="AB657" i="9" s="1"/>
  <c r="AL920" i="4"/>
  <c r="R430" i="4"/>
  <c r="R657" i="9" l="1"/>
  <c r="AD657" i="9"/>
  <c r="AE657" i="9"/>
  <c r="AQ657" i="9"/>
  <c r="P657" i="9"/>
  <c r="AP657" i="9"/>
  <c r="AO657" i="9" s="1"/>
  <c r="AI657" i="9"/>
  <c r="AH657" i="9"/>
  <c r="Q657" i="9"/>
  <c r="O657" i="9"/>
  <c r="AD430" i="4"/>
  <c r="V430" i="4"/>
  <c r="U430" i="4"/>
  <c r="AM920" i="4"/>
  <c r="AN920" i="4"/>
  <c r="AK921" i="4" s="1"/>
  <c r="AL921" i="4" s="1"/>
  <c r="AA430" i="4"/>
  <c r="M430" i="4" s="1"/>
  <c r="AB430" i="4"/>
  <c r="AC430" i="4"/>
  <c r="Q430" i="4" s="1"/>
  <c r="L430" i="4"/>
  <c r="Y657" i="9" l="1"/>
  <c r="X657" i="9"/>
  <c r="L657" i="9"/>
  <c r="M657" i="9"/>
  <c r="AR657" i="9"/>
  <c r="AS657" i="9"/>
  <c r="N657" i="9"/>
  <c r="AC657" i="9"/>
  <c r="AE430" i="4"/>
  <c r="AQ430" i="4"/>
  <c r="AM921" i="4"/>
  <c r="T430" i="4"/>
  <c r="AN921" i="4"/>
  <c r="AK922" i="4" s="1"/>
  <c r="O430" i="4"/>
  <c r="S430" i="4"/>
  <c r="AT657" i="9" l="1"/>
  <c r="AK658" i="9" s="1"/>
  <c r="K658" i="9"/>
  <c r="Y430" i="4"/>
  <c r="Z430" i="4"/>
  <c r="AP430" i="4"/>
  <c r="AO430" i="4" s="1"/>
  <c r="P430" i="4"/>
  <c r="AS430" i="4"/>
  <c r="AT430" i="4" s="1"/>
  <c r="N430" i="4"/>
  <c r="K431" i="4" s="1"/>
  <c r="AR430" i="4"/>
  <c r="AL922" i="4"/>
  <c r="AN658" i="9" l="1"/>
  <c r="AL658" i="9"/>
  <c r="AM658" i="9" s="1"/>
  <c r="S658" i="9"/>
  <c r="AN922" i="4"/>
  <c r="AK923" i="4" s="1"/>
  <c r="AM922" i="4"/>
  <c r="R431" i="4"/>
  <c r="AF658" i="9" l="1"/>
  <c r="AA658" i="9"/>
  <c r="Z658" i="9"/>
  <c r="U658" i="9"/>
  <c r="V658" i="9"/>
  <c r="AG658" i="9" s="1"/>
  <c r="W658" i="9"/>
  <c r="T658" i="9" s="1"/>
  <c r="AB658" i="9" s="1"/>
  <c r="AD431" i="4"/>
  <c r="V431" i="4"/>
  <c r="U431" i="4"/>
  <c r="AA431" i="4"/>
  <c r="M431" i="4" s="1"/>
  <c r="AB431" i="4"/>
  <c r="AC431" i="4"/>
  <c r="Q431" i="4" s="1"/>
  <c r="L431" i="4"/>
  <c r="AL923" i="4"/>
  <c r="R658" i="9" l="1"/>
  <c r="AE658" i="9"/>
  <c r="AD658" i="9"/>
  <c r="N658" i="9"/>
  <c r="AS658" i="9"/>
  <c r="O658" i="9"/>
  <c r="P658" i="9"/>
  <c r="AP658" i="9"/>
  <c r="AO658" i="9" s="1"/>
  <c r="AI658" i="9"/>
  <c r="AH658" i="9"/>
  <c r="Q658" i="9"/>
  <c r="AC658" i="9"/>
  <c r="AQ431" i="4"/>
  <c r="AE431" i="4"/>
  <c r="T431" i="4"/>
  <c r="Z431" i="4" s="1"/>
  <c r="AN923" i="4"/>
  <c r="AK924" i="4" s="1"/>
  <c r="AM923" i="4"/>
  <c r="O431" i="4"/>
  <c r="S431" i="4"/>
  <c r="Y658" i="9" l="1"/>
  <c r="X658" i="9"/>
  <c r="L658" i="9"/>
  <c r="AQ658" i="9"/>
  <c r="M658" i="9"/>
  <c r="AR658" i="9"/>
  <c r="AT658" i="9" s="1"/>
  <c r="AK659" i="9" s="1"/>
  <c r="P431" i="4"/>
  <c r="Y431" i="4"/>
  <c r="AP431" i="4"/>
  <c r="AO431" i="4" s="1"/>
  <c r="AS431" i="4"/>
  <c r="AL924" i="4"/>
  <c r="N431" i="4"/>
  <c r="K432" i="4" s="1"/>
  <c r="AR431" i="4"/>
  <c r="AM924" i="4"/>
  <c r="AN659" i="9" l="1"/>
  <c r="AL659" i="9"/>
  <c r="AM659" i="9" s="1"/>
  <c r="K659" i="9"/>
  <c r="AT431" i="4"/>
  <c r="AN924" i="4"/>
  <c r="AK925" i="4" s="1"/>
  <c r="AL925" i="4" s="1"/>
  <c r="R432" i="4"/>
  <c r="S659" i="9" l="1"/>
  <c r="AD432" i="4"/>
  <c r="V432" i="4"/>
  <c r="U432" i="4"/>
  <c r="AN925" i="4"/>
  <c r="AK926" i="4" s="1"/>
  <c r="AB432" i="4"/>
  <c r="AC432" i="4"/>
  <c r="Q432" i="4" s="1"/>
  <c r="AA432" i="4"/>
  <c r="M432" i="4" s="1"/>
  <c r="L432" i="4"/>
  <c r="AM925" i="4"/>
  <c r="AF659" i="9" l="1"/>
  <c r="AA659" i="9"/>
  <c r="Z659" i="9"/>
  <c r="U659" i="9"/>
  <c r="V659" i="9"/>
  <c r="AG659" i="9" s="1"/>
  <c r="W659" i="9"/>
  <c r="T659" i="9" s="1"/>
  <c r="AB659" i="9" s="1"/>
  <c r="AE432" i="4"/>
  <c r="AQ432" i="4"/>
  <c r="O432" i="4"/>
  <c r="S432" i="4"/>
  <c r="T432" i="4"/>
  <c r="AL926" i="4"/>
  <c r="R659" i="9" l="1"/>
  <c r="AD659" i="9"/>
  <c r="AE659" i="9"/>
  <c r="Q659" i="9"/>
  <c r="AH659" i="9"/>
  <c r="AI659" i="9"/>
  <c r="O659" i="9"/>
  <c r="P659" i="9"/>
  <c r="AQ659" i="9"/>
  <c r="Y432" i="4"/>
  <c r="Z432" i="4"/>
  <c r="AP432" i="4"/>
  <c r="AO432" i="4" s="1"/>
  <c r="AN926" i="4"/>
  <c r="AK927" i="4" s="1"/>
  <c r="P432" i="4"/>
  <c r="AS432" i="4"/>
  <c r="AT432" i="4" s="1"/>
  <c r="AR432" i="4"/>
  <c r="N432" i="4"/>
  <c r="K433" i="4" s="1"/>
  <c r="AM926" i="4"/>
  <c r="Y659" i="9" l="1"/>
  <c r="X659" i="9"/>
  <c r="L659" i="9"/>
  <c r="M659" i="9"/>
  <c r="AR659" i="9"/>
  <c r="N659" i="9"/>
  <c r="AS659" i="9"/>
  <c r="AC659" i="9"/>
  <c r="AP659" i="9"/>
  <c r="AO659" i="9" s="1"/>
  <c r="R433" i="4"/>
  <c r="AL927" i="4"/>
  <c r="AT659" i="9" l="1"/>
  <c r="AK660" i="9" s="1"/>
  <c r="K660" i="9"/>
  <c r="AD433" i="4"/>
  <c r="V433" i="4"/>
  <c r="U433" i="4"/>
  <c r="AN927" i="4"/>
  <c r="AK928" i="4" s="1"/>
  <c r="AA433" i="4"/>
  <c r="M433" i="4" s="1"/>
  <c r="AC433" i="4"/>
  <c r="Q433" i="4" s="1"/>
  <c r="AB433" i="4"/>
  <c r="L433" i="4"/>
  <c r="AM927" i="4"/>
  <c r="AL660" i="9" l="1"/>
  <c r="AM660" i="9" s="1"/>
  <c r="AN660" i="9"/>
  <c r="S660" i="9"/>
  <c r="AQ433" i="4"/>
  <c r="T433" i="4"/>
  <c r="AE433" i="4"/>
  <c r="P433" i="4"/>
  <c r="O433" i="4"/>
  <c r="S433" i="4"/>
  <c r="AL928" i="4"/>
  <c r="AF660" i="9" l="1"/>
  <c r="Z660" i="9"/>
  <c r="AA660" i="9"/>
  <c r="U660" i="9"/>
  <c r="V660" i="9"/>
  <c r="AG660" i="9" s="1"/>
  <c r="W660" i="9"/>
  <c r="T660" i="9" s="1"/>
  <c r="AB660" i="9" s="1"/>
  <c r="Y433" i="4"/>
  <c r="Z433" i="4"/>
  <c r="AS433" i="4"/>
  <c r="AP433" i="4"/>
  <c r="AO433" i="4" s="1"/>
  <c r="AT433" i="4" s="1"/>
  <c r="AN928" i="4"/>
  <c r="AK929" i="4" s="1"/>
  <c r="N433" i="4"/>
  <c r="K434" i="4" s="1"/>
  <c r="AR433" i="4"/>
  <c r="AM928" i="4"/>
  <c r="R660" i="9" l="1"/>
  <c r="AE660" i="9"/>
  <c r="AD660" i="9"/>
  <c r="AS660" i="9"/>
  <c r="N660" i="9"/>
  <c r="O660" i="9"/>
  <c r="Q660" i="9"/>
  <c r="AI660" i="9"/>
  <c r="AH660" i="9"/>
  <c r="P660" i="9"/>
  <c r="AP660" i="9"/>
  <c r="AO660" i="9" s="1"/>
  <c r="AQ660" i="9"/>
  <c r="AC660" i="9"/>
  <c r="R434" i="4"/>
  <c r="AL929" i="4"/>
  <c r="Y660" i="9" l="1"/>
  <c r="X660" i="9"/>
  <c r="L660" i="9"/>
  <c r="M660" i="9"/>
  <c r="AR660" i="9"/>
  <c r="AT660" i="9" s="1"/>
  <c r="AK661" i="9" s="1"/>
  <c r="AL661" i="9" s="1"/>
  <c r="AM661" i="9" s="1"/>
  <c r="AD434" i="4"/>
  <c r="U434" i="4"/>
  <c r="V434" i="4"/>
  <c r="AN929" i="4"/>
  <c r="AK930" i="4" s="1"/>
  <c r="AC434" i="4"/>
  <c r="Q434" i="4" s="1"/>
  <c r="AA434" i="4"/>
  <c r="M434" i="4" s="1"/>
  <c r="AB434" i="4"/>
  <c r="L434" i="4"/>
  <c r="AM929" i="4"/>
  <c r="AN661" i="9" l="1"/>
  <c r="K661" i="9"/>
  <c r="AE434" i="4"/>
  <c r="AQ434" i="4"/>
  <c r="T434" i="4"/>
  <c r="Z434" i="4" s="1"/>
  <c r="O434" i="4"/>
  <c r="S434" i="4"/>
  <c r="AL930" i="4"/>
  <c r="S661" i="9" l="1"/>
  <c r="AS434" i="4"/>
  <c r="Y434" i="4"/>
  <c r="AP434" i="4"/>
  <c r="AO434" i="4" s="1"/>
  <c r="P434" i="4"/>
  <c r="N434" i="4"/>
  <c r="K435" i="4" s="1"/>
  <c r="AR434" i="4"/>
  <c r="AN930" i="4"/>
  <c r="AK931" i="4" s="1"/>
  <c r="AM930" i="4"/>
  <c r="AF661" i="9" l="1"/>
  <c r="Z661" i="9"/>
  <c r="AA661" i="9"/>
  <c r="U661" i="9"/>
  <c r="V661" i="9"/>
  <c r="AG661" i="9" s="1"/>
  <c r="W661" i="9"/>
  <c r="T661" i="9" s="1"/>
  <c r="AB661" i="9" s="1"/>
  <c r="AT434" i="4"/>
  <c r="AL931" i="4"/>
  <c r="R435" i="4"/>
  <c r="R661" i="9" l="1"/>
  <c r="AE661" i="9"/>
  <c r="AD661" i="9"/>
  <c r="Q661" i="9"/>
  <c r="AI661" i="9"/>
  <c r="AH661" i="9"/>
  <c r="P661" i="9"/>
  <c r="O661" i="9"/>
  <c r="AP661" i="9"/>
  <c r="AO661" i="9" s="1"/>
  <c r="AD435" i="4"/>
  <c r="V435" i="4"/>
  <c r="U435" i="4"/>
  <c r="AN931" i="4"/>
  <c r="AK932" i="4" s="1"/>
  <c r="AA435" i="4"/>
  <c r="M435" i="4" s="1"/>
  <c r="AB435" i="4"/>
  <c r="AC435" i="4"/>
  <c r="Q435" i="4" s="1"/>
  <c r="L435" i="4"/>
  <c r="AM931" i="4"/>
  <c r="X661" i="9" l="1"/>
  <c r="Y661" i="9"/>
  <c r="L661" i="9"/>
  <c r="AQ661" i="9"/>
  <c r="AR661" i="9"/>
  <c r="M661" i="9"/>
  <c r="N661" i="9"/>
  <c r="AS661" i="9"/>
  <c r="AC661" i="9"/>
  <c r="AQ435" i="4"/>
  <c r="AE435" i="4"/>
  <c r="T435" i="4"/>
  <c r="O435" i="4"/>
  <c r="S435" i="4"/>
  <c r="AL932" i="4"/>
  <c r="AT661" i="9" l="1"/>
  <c r="AK662" i="9" s="1"/>
  <c r="K662" i="9"/>
  <c r="Y435" i="4"/>
  <c r="Z435" i="4"/>
  <c r="AP435" i="4"/>
  <c r="AO435" i="4" s="1"/>
  <c r="AN932" i="4"/>
  <c r="AK933" i="4" s="1"/>
  <c r="AS435" i="4"/>
  <c r="AT435" i="4" s="1"/>
  <c r="P435" i="4"/>
  <c r="AR435" i="4"/>
  <c r="N435" i="4"/>
  <c r="K436" i="4" s="1"/>
  <c r="AM932" i="4"/>
  <c r="AN662" i="9" l="1"/>
  <c r="AL662" i="9"/>
  <c r="AM662" i="9" s="1"/>
  <c r="S662" i="9"/>
  <c r="R436" i="4"/>
  <c r="AL933" i="4"/>
  <c r="AF662" i="9" l="1"/>
  <c r="AA662" i="9"/>
  <c r="Z662" i="9"/>
  <c r="U662" i="9"/>
  <c r="V662" i="9"/>
  <c r="AG662" i="9" s="1"/>
  <c r="W662" i="9"/>
  <c r="T662" i="9" s="1"/>
  <c r="AB662" i="9" s="1"/>
  <c r="AD436" i="4"/>
  <c r="V436" i="4"/>
  <c r="U436" i="4"/>
  <c r="AN933" i="4"/>
  <c r="AK934" i="4" s="1"/>
  <c r="AM933" i="4"/>
  <c r="AC436" i="4"/>
  <c r="Q436" i="4" s="1"/>
  <c r="AB436" i="4"/>
  <c r="AA436" i="4"/>
  <c r="M436" i="4" s="1"/>
  <c r="L436" i="4"/>
  <c r="R662" i="9" l="1"/>
  <c r="AE662" i="9"/>
  <c r="AD662" i="9"/>
  <c r="N662" i="9"/>
  <c r="AS662" i="9"/>
  <c r="P662" i="9"/>
  <c r="AC662" i="9"/>
  <c r="Q662" i="9"/>
  <c r="AI662" i="9"/>
  <c r="AH662" i="9"/>
  <c r="O662" i="9"/>
  <c r="AQ662" i="9"/>
  <c r="AE436" i="4"/>
  <c r="AQ436" i="4"/>
  <c r="O436" i="4"/>
  <c r="S436" i="4"/>
  <c r="T436" i="4"/>
  <c r="AL934" i="4"/>
  <c r="X662" i="9" l="1"/>
  <c r="Y662" i="9"/>
  <c r="L662" i="9"/>
  <c r="AR662" i="9"/>
  <c r="M662" i="9"/>
  <c r="AP662" i="9"/>
  <c r="AO662" i="9" s="1"/>
  <c r="Y436" i="4"/>
  <c r="Z436" i="4"/>
  <c r="AP436" i="4"/>
  <c r="AO436" i="4" s="1"/>
  <c r="AN934" i="4"/>
  <c r="AK935" i="4" s="1"/>
  <c r="AS436" i="4"/>
  <c r="AT436" i="4" s="1"/>
  <c r="P436" i="4"/>
  <c r="AM934" i="4"/>
  <c r="N436" i="4"/>
  <c r="K437" i="4" s="1"/>
  <c r="AR436" i="4"/>
  <c r="AT662" i="9" l="1"/>
  <c r="AK663" i="9" s="1"/>
  <c r="K663" i="9"/>
  <c r="R437" i="4"/>
  <c r="AL935" i="4"/>
  <c r="AL663" i="9" l="1"/>
  <c r="AM663" i="9" s="1"/>
  <c r="AN663" i="9"/>
  <c r="S663" i="9"/>
  <c r="AD437" i="4"/>
  <c r="V437" i="4"/>
  <c r="U437" i="4"/>
  <c r="AN935" i="4"/>
  <c r="AK936" i="4" s="1"/>
  <c r="AM935" i="4"/>
  <c r="AC437" i="4"/>
  <c r="Q437" i="4" s="1"/>
  <c r="AB437" i="4"/>
  <c r="AA437" i="4"/>
  <c r="M437" i="4" s="1"/>
  <c r="L437" i="4"/>
  <c r="AF663" i="9" l="1"/>
  <c r="AA663" i="9"/>
  <c r="Z663" i="9"/>
  <c r="U663" i="9"/>
  <c r="V663" i="9"/>
  <c r="AG663" i="9" s="1"/>
  <c r="W663" i="9"/>
  <c r="T663" i="9" s="1"/>
  <c r="AB663" i="9" s="1"/>
  <c r="AE437" i="4"/>
  <c r="T437" i="4"/>
  <c r="P437" i="4"/>
  <c r="O437" i="4"/>
  <c r="S437" i="4"/>
  <c r="AQ437" i="4"/>
  <c r="AL936" i="4"/>
  <c r="R663" i="9" l="1"/>
  <c r="AE663" i="9"/>
  <c r="AD663" i="9"/>
  <c r="P663" i="9"/>
  <c r="AP663" i="9"/>
  <c r="AO663" i="9" s="1"/>
  <c r="AI663" i="9"/>
  <c r="AH663" i="9"/>
  <c r="Q663" i="9"/>
  <c r="O663" i="9"/>
  <c r="N663" i="9"/>
  <c r="AS663" i="9"/>
  <c r="Y437" i="4"/>
  <c r="Z437" i="4"/>
  <c r="AS437" i="4"/>
  <c r="AP437" i="4"/>
  <c r="AO437" i="4" s="1"/>
  <c r="AT437" i="4" s="1"/>
  <c r="AN936" i="4"/>
  <c r="AK937" i="4" s="1"/>
  <c r="AR437" i="4"/>
  <c r="N437" i="4"/>
  <c r="K438" i="4" s="1"/>
  <c r="AM936" i="4"/>
  <c r="Y663" i="9" l="1"/>
  <c r="X663" i="9"/>
  <c r="L663" i="9"/>
  <c r="AQ663" i="9"/>
  <c r="AC663" i="9"/>
  <c r="M663" i="9"/>
  <c r="AR663" i="9"/>
  <c r="AT663" i="9" s="1"/>
  <c r="AK664" i="9" s="1"/>
  <c r="AL664" i="9" s="1"/>
  <c r="AM664" i="9" s="1"/>
  <c r="R438" i="4"/>
  <c r="AL937" i="4"/>
  <c r="AN664" i="9" l="1"/>
  <c r="K664" i="9"/>
  <c r="AD438" i="4"/>
  <c r="U438" i="4"/>
  <c r="V438" i="4"/>
  <c r="AN937" i="4"/>
  <c r="AK938" i="4" s="1"/>
  <c r="AM937" i="4"/>
  <c r="AC438" i="4"/>
  <c r="Q438" i="4" s="1"/>
  <c r="AB438" i="4"/>
  <c r="AA438" i="4"/>
  <c r="M438" i="4" s="1"/>
  <c r="L438" i="4"/>
  <c r="S664" i="9" l="1"/>
  <c r="AE438" i="4"/>
  <c r="T438" i="4"/>
  <c r="O438" i="4"/>
  <c r="S438" i="4"/>
  <c r="AQ438" i="4"/>
  <c r="AL938" i="4"/>
  <c r="AF664" i="9" l="1"/>
  <c r="AA664" i="9"/>
  <c r="Z664" i="9"/>
  <c r="U664" i="9"/>
  <c r="V664" i="9"/>
  <c r="AG664" i="9" s="1"/>
  <c r="W664" i="9"/>
  <c r="T664" i="9" s="1"/>
  <c r="AB664" i="9" s="1"/>
  <c r="Y438" i="4"/>
  <c r="Z438" i="4"/>
  <c r="P438" i="4"/>
  <c r="AS438" i="4"/>
  <c r="AP438" i="4"/>
  <c r="AO438" i="4" s="1"/>
  <c r="AN938" i="4"/>
  <c r="AK939" i="4" s="1"/>
  <c r="AM938" i="4"/>
  <c r="N438" i="4"/>
  <c r="K439" i="4" s="1"/>
  <c r="AR438" i="4"/>
  <c r="R664" i="9" l="1"/>
  <c r="AE664" i="9"/>
  <c r="AD664" i="9"/>
  <c r="O664" i="9"/>
  <c r="P664" i="9"/>
  <c r="N664" i="9"/>
  <c r="AS664" i="9"/>
  <c r="AI664" i="9"/>
  <c r="AH664" i="9"/>
  <c r="Q664" i="9"/>
  <c r="AT438" i="4"/>
  <c r="R439" i="4"/>
  <c r="AL939" i="4"/>
  <c r="Y664" i="9" l="1"/>
  <c r="X664" i="9"/>
  <c r="L664" i="9"/>
  <c r="AQ664" i="9"/>
  <c r="AC664" i="9"/>
  <c r="M664" i="9"/>
  <c r="AR664" i="9"/>
  <c r="AP664" i="9"/>
  <c r="AO664" i="9" s="1"/>
  <c r="AD439" i="4"/>
  <c r="U439" i="4"/>
  <c r="V439" i="4"/>
  <c r="AN939" i="4"/>
  <c r="AK940" i="4" s="1"/>
  <c r="AM939" i="4"/>
  <c r="AC439" i="4"/>
  <c r="Q439" i="4" s="1"/>
  <c r="AA439" i="4"/>
  <c r="M439" i="4" s="1"/>
  <c r="AB439" i="4"/>
  <c r="L439" i="4"/>
  <c r="AT664" i="9" l="1"/>
  <c r="AK665" i="9" s="1"/>
  <c r="K665" i="9"/>
  <c r="AE439" i="4"/>
  <c r="T439" i="4"/>
  <c r="AQ439" i="4"/>
  <c r="O439" i="4"/>
  <c r="S439" i="4"/>
  <c r="AL940" i="4"/>
  <c r="AL665" i="9" l="1"/>
  <c r="AM665" i="9" s="1"/>
  <c r="AN665" i="9"/>
  <c r="S665" i="9"/>
  <c r="Y439" i="4"/>
  <c r="Z439" i="4"/>
  <c r="P439" i="4"/>
  <c r="AS439" i="4"/>
  <c r="AP439" i="4"/>
  <c r="AO439" i="4" s="1"/>
  <c r="AT439" i="4" s="1"/>
  <c r="AN940" i="4"/>
  <c r="AK941" i="4" s="1"/>
  <c r="AM940" i="4"/>
  <c r="N439" i="4"/>
  <c r="K440" i="4" s="1"/>
  <c r="AR439" i="4"/>
  <c r="AF665" i="9" l="1"/>
  <c r="AA665" i="9"/>
  <c r="Z665" i="9"/>
  <c r="U665" i="9"/>
  <c r="V665" i="9"/>
  <c r="AG665" i="9" s="1"/>
  <c r="W665" i="9"/>
  <c r="T665" i="9" s="1"/>
  <c r="AB665" i="9" s="1"/>
  <c r="R440" i="4"/>
  <c r="AL941" i="4"/>
  <c r="R665" i="9" l="1"/>
  <c r="AD665" i="9"/>
  <c r="AE665" i="9"/>
  <c r="P665" i="9"/>
  <c r="N665" i="9"/>
  <c r="AS665" i="9"/>
  <c r="O665" i="9"/>
  <c r="AQ665" i="9"/>
  <c r="AH665" i="9"/>
  <c r="AI665" i="9"/>
  <c r="Q665" i="9"/>
  <c r="AD440" i="4"/>
  <c r="V440" i="4"/>
  <c r="U440" i="4"/>
  <c r="AN941" i="4"/>
  <c r="AK942" i="4" s="1"/>
  <c r="AM941" i="4"/>
  <c r="AC440" i="4"/>
  <c r="Q440" i="4" s="1"/>
  <c r="AB440" i="4"/>
  <c r="AA440" i="4"/>
  <c r="M440" i="4" s="1"/>
  <c r="L440" i="4"/>
  <c r="Y665" i="9" l="1"/>
  <c r="X665" i="9"/>
  <c r="L665" i="9"/>
  <c r="AC665" i="9"/>
  <c r="M665" i="9"/>
  <c r="AR665" i="9"/>
  <c r="AP665" i="9"/>
  <c r="AO665" i="9" s="1"/>
  <c r="T440" i="4"/>
  <c r="AE440" i="4"/>
  <c r="P440" i="4"/>
  <c r="AS440" i="4"/>
  <c r="AQ440" i="4"/>
  <c r="O440" i="4"/>
  <c r="S440" i="4"/>
  <c r="AL942" i="4"/>
  <c r="AT665" i="9" l="1"/>
  <c r="AK666" i="9" s="1"/>
  <c r="K666" i="9"/>
  <c r="Y440" i="4"/>
  <c r="Z440" i="4"/>
  <c r="AP440" i="4"/>
  <c r="AO440" i="4" s="1"/>
  <c r="AT440" i="4" s="1"/>
  <c r="AM942" i="4"/>
  <c r="AN942" i="4"/>
  <c r="AK943" i="4" s="1"/>
  <c r="AR440" i="4"/>
  <c r="N440" i="4"/>
  <c r="K441" i="4" s="1"/>
  <c r="AL666" i="9" l="1"/>
  <c r="AM666" i="9" s="1"/>
  <c r="AN666" i="9"/>
  <c r="S666" i="9"/>
  <c r="R441" i="4"/>
  <c r="AL943" i="4"/>
  <c r="AF666" i="9" l="1"/>
  <c r="AA666" i="9"/>
  <c r="Z666" i="9"/>
  <c r="U666" i="9"/>
  <c r="V666" i="9"/>
  <c r="AG666" i="9" s="1"/>
  <c r="W666" i="9"/>
  <c r="T666" i="9" s="1"/>
  <c r="AD441" i="4"/>
  <c r="V441" i="4"/>
  <c r="U441" i="4"/>
  <c r="AM943" i="4"/>
  <c r="AN943" i="4"/>
  <c r="AK944" i="4" s="1"/>
  <c r="AC441" i="4"/>
  <c r="Q441" i="4" s="1"/>
  <c r="AB441" i="4"/>
  <c r="AA441" i="4"/>
  <c r="M441" i="4" s="1"/>
  <c r="L441" i="4"/>
  <c r="AB666" i="9" l="1"/>
  <c r="R666" i="9"/>
  <c r="AE666" i="9"/>
  <c r="AD666" i="9"/>
  <c r="AS666" i="9"/>
  <c r="N666" i="9"/>
  <c r="P666" i="9"/>
  <c r="O666" i="9"/>
  <c r="AQ666" i="9"/>
  <c r="AI666" i="9"/>
  <c r="Q666" i="9"/>
  <c r="AH666" i="9"/>
  <c r="T441" i="4"/>
  <c r="AE441" i="4"/>
  <c r="O441" i="4"/>
  <c r="S441" i="4"/>
  <c r="AQ441" i="4"/>
  <c r="AL944" i="4"/>
  <c r="P441" i="4"/>
  <c r="AS441" i="4"/>
  <c r="Y666" i="9" l="1"/>
  <c r="X666" i="9"/>
  <c r="L666" i="9"/>
  <c r="AC666" i="9"/>
  <c r="M666" i="9"/>
  <c r="AR666" i="9"/>
  <c r="AP666" i="9"/>
  <c r="AO666" i="9" s="1"/>
  <c r="Y441" i="4"/>
  <c r="Z441" i="4"/>
  <c r="AP441" i="4"/>
  <c r="AO441" i="4" s="1"/>
  <c r="AT441" i="4" s="1"/>
  <c r="AM944" i="4"/>
  <c r="AN944" i="4"/>
  <c r="AK945" i="4" s="1"/>
  <c r="AR441" i="4"/>
  <c r="N441" i="4"/>
  <c r="K442" i="4" s="1"/>
  <c r="AT666" i="9" l="1"/>
  <c r="AK667" i="9"/>
  <c r="AL667" i="9" s="1"/>
  <c r="AM667" i="9" s="1"/>
  <c r="K667" i="9"/>
  <c r="R442" i="4"/>
  <c r="AN945" i="4"/>
  <c r="AK946" i="4" s="1"/>
  <c r="AN667" i="9" l="1"/>
  <c r="S667" i="9"/>
  <c r="AD442" i="4"/>
  <c r="V442" i="4"/>
  <c r="U442" i="4"/>
  <c r="AL946" i="4"/>
  <c r="AN946" i="4"/>
  <c r="AK947" i="4" s="1"/>
  <c r="AL945" i="4"/>
  <c r="AM945" i="4"/>
  <c r="AM946" i="4" s="1"/>
  <c r="AC442" i="4"/>
  <c r="Q442" i="4" s="1"/>
  <c r="AB442" i="4"/>
  <c r="AA442" i="4"/>
  <c r="M442" i="4" s="1"/>
  <c r="L442" i="4"/>
  <c r="AF667" i="9" l="1"/>
  <c r="Z667" i="9"/>
  <c r="AA667" i="9"/>
  <c r="U667" i="9"/>
  <c r="V667" i="9"/>
  <c r="AG667" i="9" s="1"/>
  <c r="W667" i="9"/>
  <c r="T667" i="9" s="1"/>
  <c r="AB667" i="9" s="1"/>
  <c r="AE442" i="4"/>
  <c r="T442" i="4"/>
  <c r="O442" i="4"/>
  <c r="S442" i="4"/>
  <c r="AQ442" i="4"/>
  <c r="AL947" i="4"/>
  <c r="P442" i="4"/>
  <c r="AS442" i="4"/>
  <c r="AM947" i="4"/>
  <c r="R667" i="9" l="1"/>
  <c r="AD667" i="9"/>
  <c r="AE667" i="9"/>
  <c r="AS667" i="9"/>
  <c r="N667" i="9"/>
  <c r="AC667" i="9"/>
  <c r="O667" i="9"/>
  <c r="AI667" i="9"/>
  <c r="Q667" i="9"/>
  <c r="AH667" i="9"/>
  <c r="P667" i="9"/>
  <c r="Y442" i="4"/>
  <c r="Z442" i="4"/>
  <c r="AP442" i="4"/>
  <c r="AO442" i="4" s="1"/>
  <c r="AT442" i="4" s="1"/>
  <c r="AN947" i="4"/>
  <c r="AK948" i="4" s="1"/>
  <c r="N442" i="4"/>
  <c r="K443" i="4" s="1"/>
  <c r="AR442" i="4"/>
  <c r="Y667" i="9" l="1"/>
  <c r="X667" i="9"/>
  <c r="L667" i="9"/>
  <c r="AQ667" i="9"/>
  <c r="AR667" i="9"/>
  <c r="M667" i="9"/>
  <c r="AP667" i="9"/>
  <c r="AO667" i="9" s="1"/>
  <c r="R443" i="4"/>
  <c r="AN948" i="4"/>
  <c r="AK949" i="4" s="1"/>
  <c r="AT667" i="9" l="1"/>
  <c r="AK668" i="9" s="1"/>
  <c r="K668" i="9"/>
  <c r="AD443" i="4"/>
  <c r="V443" i="4"/>
  <c r="U443" i="4"/>
  <c r="AL949" i="4"/>
  <c r="AN949" i="4"/>
  <c r="AK950" i="4" s="1"/>
  <c r="AL948" i="4"/>
  <c r="AM948" i="4"/>
  <c r="AM949" i="4" s="1"/>
  <c r="AA443" i="4"/>
  <c r="M443" i="4" s="1"/>
  <c r="AC443" i="4"/>
  <c r="Q443" i="4" s="1"/>
  <c r="AB443" i="4"/>
  <c r="L443" i="4"/>
  <c r="AL668" i="9" l="1"/>
  <c r="AM668" i="9" s="1"/>
  <c r="AN668" i="9"/>
  <c r="S668" i="9"/>
  <c r="AE443" i="4"/>
  <c r="T443" i="4"/>
  <c r="AQ443" i="4"/>
  <c r="AS443" i="4"/>
  <c r="O443" i="4"/>
  <c r="S443" i="4"/>
  <c r="AL950" i="4"/>
  <c r="AF668" i="9" l="1"/>
  <c r="AA668" i="9"/>
  <c r="Z668" i="9"/>
  <c r="U668" i="9"/>
  <c r="V668" i="9"/>
  <c r="AG668" i="9" s="1"/>
  <c r="W668" i="9"/>
  <c r="T668" i="9" s="1"/>
  <c r="AB668" i="9" s="1"/>
  <c r="Y443" i="4"/>
  <c r="Z443" i="4"/>
  <c r="P443" i="4"/>
  <c r="AP443" i="4"/>
  <c r="AO443" i="4" s="1"/>
  <c r="AT443" i="4" s="1"/>
  <c r="AM950" i="4"/>
  <c r="AR443" i="4"/>
  <c r="N443" i="4"/>
  <c r="K444" i="4" s="1"/>
  <c r="AN950" i="4"/>
  <c r="AK951" i="4" s="1"/>
  <c r="R668" i="9" l="1"/>
  <c r="AD668" i="9"/>
  <c r="AE668" i="9"/>
  <c r="P668" i="9"/>
  <c r="AP668" i="9"/>
  <c r="AO668" i="9" s="1"/>
  <c r="N668" i="9"/>
  <c r="AS668" i="9"/>
  <c r="O668" i="9"/>
  <c r="Q668" i="9"/>
  <c r="AI668" i="9"/>
  <c r="AH668" i="9"/>
  <c r="AQ668" i="9"/>
  <c r="R444" i="4"/>
  <c r="AL951" i="4"/>
  <c r="Y668" i="9" l="1"/>
  <c r="X668" i="9"/>
  <c r="L668" i="9"/>
  <c r="AC668" i="9"/>
  <c r="M668" i="9"/>
  <c r="AR668" i="9"/>
  <c r="AT668" i="9" s="1"/>
  <c r="AK669" i="9" s="1"/>
  <c r="AD444" i="4"/>
  <c r="U444" i="4"/>
  <c r="V444" i="4"/>
  <c r="AM951" i="4"/>
  <c r="AN951" i="4"/>
  <c r="AK952" i="4" s="1"/>
  <c r="AA444" i="4"/>
  <c r="M444" i="4" s="1"/>
  <c r="AB444" i="4"/>
  <c r="AC444" i="4"/>
  <c r="Q444" i="4" s="1"/>
  <c r="L444" i="4"/>
  <c r="K669" i="9" l="1"/>
  <c r="AL669" i="9"/>
  <c r="AM669" i="9" s="1"/>
  <c r="AN669" i="9"/>
  <c r="AE444" i="4"/>
  <c r="O444" i="4"/>
  <c r="S444" i="4"/>
  <c r="T444" i="4"/>
  <c r="AQ444" i="4"/>
  <c r="S669" i="9" l="1"/>
  <c r="Y444" i="4"/>
  <c r="Z444" i="4"/>
  <c r="AP444" i="4"/>
  <c r="AO444" i="4" s="1"/>
  <c r="AL952" i="4"/>
  <c r="AM952" i="4"/>
  <c r="AN952" i="4"/>
  <c r="AK953" i="4" s="1"/>
  <c r="P444" i="4"/>
  <c r="AS444" i="4"/>
  <c r="N444" i="4"/>
  <c r="K445" i="4" s="1"/>
  <c r="AR444" i="4"/>
  <c r="AF669" i="9" l="1"/>
  <c r="Z669" i="9"/>
  <c r="AA669" i="9"/>
  <c r="U669" i="9"/>
  <c r="V669" i="9"/>
  <c r="AG669" i="9" s="1"/>
  <c r="W669" i="9"/>
  <c r="T669" i="9" s="1"/>
  <c r="AB669" i="9" s="1"/>
  <c r="AT444" i="4"/>
  <c r="R445" i="4"/>
  <c r="AL953" i="4"/>
  <c r="R669" i="9" l="1"/>
  <c r="AD669" i="9"/>
  <c r="AE669" i="9"/>
  <c r="AQ669" i="9"/>
  <c r="P669" i="9"/>
  <c r="AP669" i="9"/>
  <c r="AO669" i="9" s="1"/>
  <c r="AI669" i="9"/>
  <c r="AH669" i="9"/>
  <c r="Q669" i="9"/>
  <c r="O669" i="9"/>
  <c r="AD445" i="4"/>
  <c r="V445" i="4"/>
  <c r="U445" i="4"/>
  <c r="AM953" i="4"/>
  <c r="AN953" i="4"/>
  <c r="AK954" i="4" s="1"/>
  <c r="AA445" i="4"/>
  <c r="M445" i="4" s="1"/>
  <c r="AC445" i="4"/>
  <c r="Q445" i="4" s="1"/>
  <c r="AB445" i="4"/>
  <c r="L445" i="4"/>
  <c r="Y669" i="9" l="1"/>
  <c r="X669" i="9"/>
  <c r="L669" i="9"/>
  <c r="M669" i="9"/>
  <c r="AR669" i="9"/>
  <c r="AS669" i="9"/>
  <c r="N669" i="9"/>
  <c r="AC669" i="9"/>
  <c r="AE445" i="4"/>
  <c r="O445" i="4"/>
  <c r="S445" i="4"/>
  <c r="T445" i="4"/>
  <c r="AQ445" i="4"/>
  <c r="AN954" i="4"/>
  <c r="AK955" i="4" s="1"/>
  <c r="AT669" i="9" l="1"/>
  <c r="AK670" i="9" s="1"/>
  <c r="K670" i="9"/>
  <c r="Y445" i="4"/>
  <c r="Z445" i="4"/>
  <c r="AP445" i="4"/>
  <c r="AO445" i="4" s="1"/>
  <c r="AL955" i="4"/>
  <c r="AL954" i="4"/>
  <c r="AM954" i="4"/>
  <c r="AM955" i="4" s="1"/>
  <c r="P445" i="4"/>
  <c r="AS445" i="4"/>
  <c r="N445" i="4"/>
  <c r="K446" i="4" s="1"/>
  <c r="AR445" i="4"/>
  <c r="AL670" i="9" l="1"/>
  <c r="AM670" i="9" s="1"/>
  <c r="AN670" i="9"/>
  <c r="S670" i="9"/>
  <c r="AT445" i="4"/>
  <c r="AN955" i="4"/>
  <c r="AK956" i="4" s="1"/>
  <c r="AL956" i="4" s="1"/>
  <c r="R446" i="4"/>
  <c r="AF670" i="9" l="1"/>
  <c r="Z670" i="9"/>
  <c r="AA670" i="9"/>
  <c r="U670" i="9"/>
  <c r="V670" i="9"/>
  <c r="AG670" i="9" s="1"/>
  <c r="W670" i="9"/>
  <c r="T670" i="9" s="1"/>
  <c r="AB670" i="9" s="1"/>
  <c r="AD446" i="4"/>
  <c r="V446" i="4"/>
  <c r="U446" i="4"/>
  <c r="AM956" i="4"/>
  <c r="AN956" i="4"/>
  <c r="AK957" i="4" s="1"/>
  <c r="AC446" i="4"/>
  <c r="Q446" i="4" s="1"/>
  <c r="AB446" i="4"/>
  <c r="AA446" i="4"/>
  <c r="M446" i="4" s="1"/>
  <c r="L446" i="4"/>
  <c r="R670" i="9" l="1"/>
  <c r="AE670" i="9"/>
  <c r="AD670" i="9"/>
  <c r="N670" i="9"/>
  <c r="AS670" i="9"/>
  <c r="O670" i="9"/>
  <c r="P670" i="9"/>
  <c r="AP670" i="9"/>
  <c r="AO670" i="9" s="1"/>
  <c r="AI670" i="9"/>
  <c r="AH670" i="9"/>
  <c r="Q670" i="9"/>
  <c r="AC670" i="9"/>
  <c r="AE446" i="4"/>
  <c r="O446" i="4"/>
  <c r="S446" i="4"/>
  <c r="AL957" i="4"/>
  <c r="AQ446" i="4"/>
  <c r="T446" i="4"/>
  <c r="Y670" i="9" l="1"/>
  <c r="X670" i="9"/>
  <c r="L670" i="9"/>
  <c r="AQ670" i="9"/>
  <c r="M670" i="9"/>
  <c r="AR670" i="9"/>
  <c r="AT670" i="9" s="1"/>
  <c r="AK671" i="9" s="1"/>
  <c r="Y446" i="4"/>
  <c r="Z446" i="4"/>
  <c r="AP446" i="4"/>
  <c r="AO446" i="4" s="1"/>
  <c r="AM957" i="4"/>
  <c r="AS446" i="4"/>
  <c r="AT446" i="4" s="1"/>
  <c r="P446" i="4"/>
  <c r="AN957" i="4"/>
  <c r="AK958" i="4" s="1"/>
  <c r="N446" i="4"/>
  <c r="K447" i="4" s="1"/>
  <c r="AR446" i="4"/>
  <c r="AL671" i="9" l="1"/>
  <c r="AM671" i="9" s="1"/>
  <c r="AN671" i="9"/>
  <c r="K671" i="9"/>
  <c r="AL958" i="4"/>
  <c r="R447" i="4"/>
  <c r="S671" i="9" l="1"/>
  <c r="V447" i="4"/>
  <c r="U447" i="4"/>
  <c r="AD447" i="4"/>
  <c r="AM958" i="4"/>
  <c r="AN958" i="4"/>
  <c r="AK959" i="4" s="1"/>
  <c r="AL959" i="4" s="1"/>
  <c r="AA447" i="4"/>
  <c r="M447" i="4" s="1"/>
  <c r="AC447" i="4"/>
  <c r="Q447" i="4" s="1"/>
  <c r="AB447" i="4"/>
  <c r="L447" i="4"/>
  <c r="AF671" i="9" l="1"/>
  <c r="Z671" i="9"/>
  <c r="AA671" i="9"/>
  <c r="U671" i="9"/>
  <c r="V671" i="9"/>
  <c r="AG671" i="9" s="1"/>
  <c r="W671" i="9"/>
  <c r="T671" i="9" s="1"/>
  <c r="AB671" i="9" s="1"/>
  <c r="AE447" i="4"/>
  <c r="O447" i="4"/>
  <c r="S447" i="4"/>
  <c r="AQ447" i="4"/>
  <c r="AN959" i="4"/>
  <c r="AK960" i="4" s="1"/>
  <c r="T447" i="4"/>
  <c r="AM959" i="4"/>
  <c r="R671" i="9" l="1"/>
  <c r="AD671" i="9"/>
  <c r="AE671" i="9"/>
  <c r="P671" i="9"/>
  <c r="O671" i="9"/>
  <c r="AP671" i="9"/>
  <c r="AO671" i="9" s="1"/>
  <c r="Q671" i="9"/>
  <c r="AH671" i="9"/>
  <c r="AI671" i="9"/>
  <c r="Y447" i="4"/>
  <c r="Z447" i="4"/>
  <c r="AP447" i="4"/>
  <c r="AO447" i="4" s="1"/>
  <c r="AS447" i="4"/>
  <c r="P447" i="4"/>
  <c r="AL960" i="4"/>
  <c r="AR447" i="4"/>
  <c r="N447" i="4"/>
  <c r="K448" i="4" s="1"/>
  <c r="X671" i="9" l="1"/>
  <c r="Y671" i="9"/>
  <c r="L671" i="9"/>
  <c r="AQ671" i="9"/>
  <c r="M671" i="9"/>
  <c r="AR671" i="9"/>
  <c r="N671" i="9"/>
  <c r="AS671" i="9"/>
  <c r="AC671" i="9"/>
  <c r="AT447" i="4"/>
  <c r="R448" i="4"/>
  <c r="AN960" i="4"/>
  <c r="AK961" i="4" s="1"/>
  <c r="AM960" i="4"/>
  <c r="AT671" i="9" l="1"/>
  <c r="AK672" i="9" s="1"/>
  <c r="K672" i="9"/>
  <c r="AD448" i="4"/>
  <c r="V448" i="4"/>
  <c r="U448" i="4"/>
  <c r="AL961" i="4"/>
  <c r="AC448" i="4"/>
  <c r="Q448" i="4" s="1"/>
  <c r="AB448" i="4"/>
  <c r="AA448" i="4"/>
  <c r="M448" i="4" s="1"/>
  <c r="L448" i="4"/>
  <c r="AL672" i="9" l="1"/>
  <c r="AM672" i="9" s="1"/>
  <c r="AN672" i="9"/>
  <c r="S672" i="9"/>
  <c r="AE448" i="4"/>
  <c r="AQ448" i="4"/>
  <c r="O448" i="4"/>
  <c r="S448" i="4"/>
  <c r="T448" i="4"/>
  <c r="AN961" i="4"/>
  <c r="AK962" i="4" s="1"/>
  <c r="AM961" i="4"/>
  <c r="AF672" i="9" l="1"/>
  <c r="AA672" i="9"/>
  <c r="Z672" i="9"/>
  <c r="U672" i="9"/>
  <c r="V672" i="9"/>
  <c r="AG672" i="9" s="1"/>
  <c r="W672" i="9"/>
  <c r="T672" i="9" s="1"/>
  <c r="AB672" i="9" s="1"/>
  <c r="Y448" i="4"/>
  <c r="Z448" i="4"/>
  <c r="AP448" i="4"/>
  <c r="AO448" i="4" s="1"/>
  <c r="AL962" i="4"/>
  <c r="P448" i="4"/>
  <c r="AS448" i="4"/>
  <c r="AT448" i="4" s="1"/>
  <c r="N448" i="4"/>
  <c r="K449" i="4" s="1"/>
  <c r="AR448" i="4"/>
  <c r="R672" i="9" l="1"/>
  <c r="AE672" i="9"/>
  <c r="AD672" i="9"/>
  <c r="AS672" i="9"/>
  <c r="N672" i="9"/>
  <c r="Q672" i="9"/>
  <c r="AI672" i="9"/>
  <c r="AH672" i="9"/>
  <c r="O672" i="9"/>
  <c r="AP672" i="9"/>
  <c r="AO672" i="9" s="1"/>
  <c r="P672" i="9"/>
  <c r="AC672" i="9"/>
  <c r="AQ672" i="9"/>
  <c r="AN962" i="4"/>
  <c r="AK963" i="4" s="1"/>
  <c r="R449" i="4"/>
  <c r="AM962" i="4"/>
  <c r="X672" i="9" l="1"/>
  <c r="Y672" i="9"/>
  <c r="L672" i="9"/>
  <c r="M672" i="9"/>
  <c r="AR672" i="9"/>
  <c r="AT672" i="9" s="1"/>
  <c r="AK673" i="9" s="1"/>
  <c r="AD449" i="4"/>
  <c r="V449" i="4"/>
  <c r="U449" i="4"/>
  <c r="AC449" i="4"/>
  <c r="Q449" i="4" s="1"/>
  <c r="AB449" i="4"/>
  <c r="AA449" i="4"/>
  <c r="M449" i="4" s="1"/>
  <c r="L449" i="4"/>
  <c r="AL963" i="4"/>
  <c r="K673" i="9" l="1"/>
  <c r="AL673" i="9"/>
  <c r="AM673" i="9" s="1"/>
  <c r="AN673" i="9"/>
  <c r="T449" i="4"/>
  <c r="AE449" i="4"/>
  <c r="AN963" i="4"/>
  <c r="AK964" i="4" s="1"/>
  <c r="P449" i="4"/>
  <c r="AS449" i="4"/>
  <c r="AQ449" i="4"/>
  <c r="AM963" i="4"/>
  <c r="O449" i="4"/>
  <c r="S449" i="4"/>
  <c r="S673" i="9" l="1"/>
  <c r="Y449" i="4"/>
  <c r="Z449" i="4"/>
  <c r="AP449" i="4"/>
  <c r="AO449" i="4" s="1"/>
  <c r="AT449" i="4" s="1"/>
  <c r="AR449" i="4"/>
  <c r="N449" i="4"/>
  <c r="K450" i="4" s="1"/>
  <c r="AL964" i="4"/>
  <c r="AF673" i="9" l="1"/>
  <c r="Z673" i="9"/>
  <c r="AA673" i="9"/>
  <c r="U673" i="9"/>
  <c r="V673" i="9"/>
  <c r="AG673" i="9" s="1"/>
  <c r="W673" i="9"/>
  <c r="T673" i="9" s="1"/>
  <c r="AB673" i="9" s="1"/>
  <c r="AN964" i="4"/>
  <c r="AK965" i="4" s="1"/>
  <c r="AM964" i="4"/>
  <c r="R450" i="4"/>
  <c r="R673" i="9" l="1"/>
  <c r="AE673" i="9"/>
  <c r="AD673" i="9"/>
  <c r="O673" i="9"/>
  <c r="AH673" i="9"/>
  <c r="Q673" i="9"/>
  <c r="AI673" i="9"/>
  <c r="P673" i="9"/>
  <c r="AQ673" i="9"/>
  <c r="AD450" i="4"/>
  <c r="U450" i="4"/>
  <c r="V450" i="4"/>
  <c r="AA450" i="4"/>
  <c r="M450" i="4" s="1"/>
  <c r="AC450" i="4"/>
  <c r="Q450" i="4" s="1"/>
  <c r="AB450" i="4"/>
  <c r="T450" i="4"/>
  <c r="Y450" i="4" s="1"/>
  <c r="L450" i="4"/>
  <c r="AL965" i="4"/>
  <c r="Y673" i="9" l="1"/>
  <c r="X673" i="9"/>
  <c r="L673" i="9"/>
  <c r="AR673" i="9"/>
  <c r="M673" i="9"/>
  <c r="AS673" i="9"/>
  <c r="N673" i="9"/>
  <c r="AC673" i="9"/>
  <c r="AP673" i="9"/>
  <c r="AO673" i="9" s="1"/>
  <c r="Z450" i="4"/>
  <c r="AQ450" i="4"/>
  <c r="AE450" i="4"/>
  <c r="AM965" i="4"/>
  <c r="AS450" i="4"/>
  <c r="P450" i="4"/>
  <c r="AN965" i="4"/>
  <c r="AK966" i="4" s="1"/>
  <c r="O450" i="4"/>
  <c r="S450" i="4"/>
  <c r="AT673" i="9" l="1"/>
  <c r="AK674" i="9" s="1"/>
  <c r="K674" i="9"/>
  <c r="AP450" i="4"/>
  <c r="AO450" i="4" s="1"/>
  <c r="AT450" i="4" s="1"/>
  <c r="N450" i="4"/>
  <c r="K451" i="4" s="1"/>
  <c r="AR450" i="4"/>
  <c r="AL966" i="4"/>
  <c r="AN674" i="9" l="1"/>
  <c r="AL674" i="9"/>
  <c r="AM674" i="9" s="1"/>
  <c r="S674" i="9"/>
  <c r="AM966" i="4"/>
  <c r="AN966" i="4"/>
  <c r="AK967" i="4" s="1"/>
  <c r="R451" i="4"/>
  <c r="AF674" i="9" l="1"/>
  <c r="Z674" i="9"/>
  <c r="AA674" i="9"/>
  <c r="U674" i="9"/>
  <c r="V674" i="9"/>
  <c r="AG674" i="9" s="1"/>
  <c r="W674" i="9"/>
  <c r="T674" i="9" s="1"/>
  <c r="AB674" i="9" s="1"/>
  <c r="AD451" i="4"/>
  <c r="V451" i="4"/>
  <c r="U451" i="4"/>
  <c r="AA451" i="4"/>
  <c r="M451" i="4" s="1"/>
  <c r="AB451" i="4"/>
  <c r="AC451" i="4"/>
  <c r="Q451" i="4" s="1"/>
  <c r="L451" i="4"/>
  <c r="R674" i="9" l="1"/>
  <c r="AE674" i="9"/>
  <c r="AD674" i="9"/>
  <c r="P674" i="9"/>
  <c r="AS674" i="9"/>
  <c r="N674" i="9"/>
  <c r="O674" i="9"/>
  <c r="Q674" i="9"/>
  <c r="AI674" i="9"/>
  <c r="AH674" i="9"/>
  <c r="AC674" i="9"/>
  <c r="AQ674" i="9"/>
  <c r="AE451" i="4"/>
  <c r="AQ451" i="4"/>
  <c r="AL967" i="4"/>
  <c r="AM967" i="4"/>
  <c r="T451" i="4"/>
  <c r="AN967" i="4"/>
  <c r="AK968" i="4" s="1"/>
  <c r="O451" i="4"/>
  <c r="S451" i="4"/>
  <c r="Y674" i="9" l="1"/>
  <c r="X674" i="9"/>
  <c r="L674" i="9"/>
  <c r="M674" i="9"/>
  <c r="AR674" i="9"/>
  <c r="AP674" i="9"/>
  <c r="AO674" i="9" s="1"/>
  <c r="Y451" i="4"/>
  <c r="Z451" i="4"/>
  <c r="AP451" i="4"/>
  <c r="AO451" i="4" s="1"/>
  <c r="N451" i="4"/>
  <c r="K452" i="4" s="1"/>
  <c r="AR451" i="4"/>
  <c r="AL968" i="4"/>
  <c r="P451" i="4"/>
  <c r="AS451" i="4"/>
  <c r="AT451" i="4" s="1"/>
  <c r="AT674" i="9" l="1"/>
  <c r="AK675" i="9"/>
  <c r="AL675" i="9" s="1"/>
  <c r="AM675" i="9" s="1"/>
  <c r="K675" i="9"/>
  <c r="AM968" i="4"/>
  <c r="AN968" i="4"/>
  <c r="AK969" i="4" s="1"/>
  <c r="AL969" i="4" s="1"/>
  <c r="R452" i="4"/>
  <c r="AN675" i="9" l="1"/>
  <c r="S675" i="9"/>
  <c r="AD452" i="4"/>
  <c r="V452" i="4"/>
  <c r="U452" i="4"/>
  <c r="AN969" i="4"/>
  <c r="AK970" i="4" s="1"/>
  <c r="AL970" i="4" s="1"/>
  <c r="AC452" i="4"/>
  <c r="Q452" i="4" s="1"/>
  <c r="AA452" i="4"/>
  <c r="M452" i="4" s="1"/>
  <c r="AB452" i="4"/>
  <c r="L452" i="4"/>
  <c r="AM969" i="4"/>
  <c r="AF675" i="9" l="1"/>
  <c r="AA675" i="9"/>
  <c r="Z675" i="9"/>
  <c r="U675" i="9"/>
  <c r="V675" i="9"/>
  <c r="AG675" i="9" s="1"/>
  <c r="W675" i="9"/>
  <c r="T675" i="9" s="1"/>
  <c r="AB675" i="9" s="1"/>
  <c r="T452" i="4"/>
  <c r="AM970" i="4"/>
  <c r="AE452" i="4"/>
  <c r="AQ452" i="4"/>
  <c r="P452" i="4"/>
  <c r="AS452" i="4"/>
  <c r="AN970" i="4"/>
  <c r="AK971" i="4" s="1"/>
  <c r="O452" i="4"/>
  <c r="S452" i="4"/>
  <c r="R675" i="9" l="1"/>
  <c r="AE675" i="9"/>
  <c r="AD675" i="9"/>
  <c r="P675" i="9"/>
  <c r="O675" i="9"/>
  <c r="Q675" i="9"/>
  <c r="AI675" i="9"/>
  <c r="AH675" i="9"/>
  <c r="AP675" i="9"/>
  <c r="AO675" i="9" s="1"/>
  <c r="AQ675" i="9"/>
  <c r="Y452" i="4"/>
  <c r="Z452" i="4"/>
  <c r="AP452" i="4"/>
  <c r="AO452" i="4" s="1"/>
  <c r="AT452" i="4" s="1"/>
  <c r="AR452" i="4"/>
  <c r="N452" i="4"/>
  <c r="K453" i="4" s="1"/>
  <c r="AN971" i="4"/>
  <c r="AK972" i="4" s="1"/>
  <c r="X675" i="9" l="1"/>
  <c r="Y675" i="9"/>
  <c r="L675" i="9"/>
  <c r="AS675" i="9"/>
  <c r="N675" i="9"/>
  <c r="AC675" i="9"/>
  <c r="AR675" i="9"/>
  <c r="AT675" i="9" s="1"/>
  <c r="AK676" i="9" s="1"/>
  <c r="M675" i="9"/>
  <c r="R453" i="4"/>
  <c r="AL972" i="4"/>
  <c r="AL971" i="4"/>
  <c r="AM971" i="4"/>
  <c r="K676" i="9" l="1"/>
  <c r="AL676" i="9"/>
  <c r="AM676" i="9" s="1"/>
  <c r="AN676" i="9"/>
  <c r="AD453" i="4"/>
  <c r="V453" i="4"/>
  <c r="U453" i="4"/>
  <c r="AM972" i="4"/>
  <c r="AN972" i="4"/>
  <c r="AK973" i="4" s="1"/>
  <c r="AC453" i="4"/>
  <c r="Q453" i="4" s="1"/>
  <c r="AA453" i="4"/>
  <c r="M453" i="4" s="1"/>
  <c r="AB453" i="4"/>
  <c r="L453" i="4"/>
  <c r="S676" i="9" l="1"/>
  <c r="AE453" i="4"/>
  <c r="T453" i="4"/>
  <c r="P453" i="4"/>
  <c r="AS453" i="4"/>
  <c r="AQ453" i="4"/>
  <c r="O453" i="4"/>
  <c r="S453" i="4"/>
  <c r="AF676" i="9" l="1"/>
  <c r="AA676" i="9"/>
  <c r="Z676" i="9"/>
  <c r="U676" i="9"/>
  <c r="V676" i="9"/>
  <c r="AG676" i="9" s="1"/>
  <c r="W676" i="9"/>
  <c r="T676" i="9" s="1"/>
  <c r="AB676" i="9" s="1"/>
  <c r="Y453" i="4"/>
  <c r="Z453" i="4"/>
  <c r="AP453" i="4"/>
  <c r="AO453" i="4" s="1"/>
  <c r="AT453" i="4" s="1"/>
  <c r="AL973" i="4"/>
  <c r="AM973" i="4"/>
  <c r="AN973" i="4"/>
  <c r="AK974" i="4" s="1"/>
  <c r="N453" i="4"/>
  <c r="K454" i="4" s="1"/>
  <c r="AR453" i="4"/>
  <c r="R676" i="9" l="1"/>
  <c r="AE676" i="9"/>
  <c r="AD676" i="9"/>
  <c r="P676" i="9"/>
  <c r="N676" i="9"/>
  <c r="AS676" i="9"/>
  <c r="AI676" i="9"/>
  <c r="Q676" i="9"/>
  <c r="AH676" i="9"/>
  <c r="O676" i="9"/>
  <c r="AQ676" i="9"/>
  <c r="AL974" i="4"/>
  <c r="R454" i="4"/>
  <c r="X676" i="9" l="1"/>
  <c r="Y676" i="9"/>
  <c r="AC676" i="9"/>
  <c r="L676" i="9"/>
  <c r="AR676" i="9"/>
  <c r="M676" i="9"/>
  <c r="AP676" i="9"/>
  <c r="AO676" i="9" s="1"/>
  <c r="AD454" i="4"/>
  <c r="U454" i="4"/>
  <c r="V454" i="4"/>
  <c r="AM974" i="4"/>
  <c r="AN974" i="4"/>
  <c r="AB454" i="4"/>
  <c r="AC454" i="4"/>
  <c r="Q454" i="4" s="1"/>
  <c r="AA454" i="4"/>
  <c r="M454" i="4" s="1"/>
  <c r="L454" i="4"/>
  <c r="AT676" i="9" l="1"/>
  <c r="AK677" i="9" s="1"/>
  <c r="K677" i="9"/>
  <c r="AE454" i="4"/>
  <c r="AK975" i="4"/>
  <c r="AL975" i="4" s="1"/>
  <c r="T454" i="4"/>
  <c r="AQ454" i="4"/>
  <c r="O454" i="4"/>
  <c r="S454" i="4"/>
  <c r="AM975" i="4"/>
  <c r="AN677" i="9" l="1"/>
  <c r="AL677" i="9"/>
  <c r="AM677" i="9" s="1"/>
  <c r="S677" i="9"/>
  <c r="Y454" i="4"/>
  <c r="Z454" i="4"/>
  <c r="AN975" i="4"/>
  <c r="AK976" i="4" s="1"/>
  <c r="AP454" i="4"/>
  <c r="AO454" i="4" s="1"/>
  <c r="N454" i="4"/>
  <c r="K455" i="4" s="1"/>
  <c r="AR454" i="4"/>
  <c r="AL976" i="4"/>
  <c r="P454" i="4"/>
  <c r="AS454" i="4"/>
  <c r="AT454" i="4" s="1"/>
  <c r="AF677" i="9" l="1"/>
  <c r="AA677" i="9"/>
  <c r="Z677" i="9"/>
  <c r="U677" i="9"/>
  <c r="V677" i="9"/>
  <c r="AG677" i="9" s="1"/>
  <c r="W677" i="9"/>
  <c r="T677" i="9" s="1"/>
  <c r="AB677" i="9" s="1"/>
  <c r="AM976" i="4"/>
  <c r="AN976" i="4"/>
  <c r="AK977" i="4" s="1"/>
  <c r="R455" i="4"/>
  <c r="R677" i="9" l="1"/>
  <c r="AE677" i="9"/>
  <c r="AD677" i="9"/>
  <c r="O677" i="9"/>
  <c r="P677" i="9"/>
  <c r="AH677" i="9"/>
  <c r="AI677" i="9"/>
  <c r="Q677" i="9"/>
  <c r="AD455" i="4"/>
  <c r="V455" i="4"/>
  <c r="U455" i="4"/>
  <c r="AA455" i="4"/>
  <c r="M455" i="4" s="1"/>
  <c r="AC455" i="4"/>
  <c r="Q455" i="4" s="1"/>
  <c r="AB455" i="4"/>
  <c r="L455" i="4"/>
  <c r="AL977" i="4"/>
  <c r="Y677" i="9" l="1"/>
  <c r="X677" i="9"/>
  <c r="AQ677" i="9"/>
  <c r="L677" i="9"/>
  <c r="AR677" i="9"/>
  <c r="M677" i="9"/>
  <c r="AP677" i="9"/>
  <c r="AO677" i="9" s="1"/>
  <c r="N677" i="9"/>
  <c r="AS677" i="9"/>
  <c r="AC677" i="9"/>
  <c r="AE455" i="4"/>
  <c r="T455" i="4"/>
  <c r="AM977" i="4"/>
  <c r="AN977" i="4"/>
  <c r="AK978" i="4" s="1"/>
  <c r="O455" i="4"/>
  <c r="S455" i="4"/>
  <c r="AQ455" i="4"/>
  <c r="AS455" i="4"/>
  <c r="P455" i="4"/>
  <c r="AT677" i="9" l="1"/>
  <c r="AK678" i="9" s="1"/>
  <c r="K678" i="9"/>
  <c r="Y455" i="4"/>
  <c r="Z455" i="4"/>
  <c r="AP455" i="4"/>
  <c r="AO455" i="4" s="1"/>
  <c r="AT455" i="4" s="1"/>
  <c r="AL978" i="4"/>
  <c r="N455" i="4"/>
  <c r="K456" i="4" s="1"/>
  <c r="AR455" i="4"/>
  <c r="AM978" i="4"/>
  <c r="AL678" i="9" l="1"/>
  <c r="AM678" i="9" s="1"/>
  <c r="AN678" i="9"/>
  <c r="S678" i="9"/>
  <c r="R456" i="4"/>
  <c r="AN978" i="4"/>
  <c r="AK979" i="4" s="1"/>
  <c r="AF678" i="9" l="1"/>
  <c r="AA678" i="9"/>
  <c r="Z678" i="9"/>
  <c r="U678" i="9"/>
  <c r="V678" i="9"/>
  <c r="AG678" i="9" s="1"/>
  <c r="W678" i="9"/>
  <c r="T678" i="9" s="1"/>
  <c r="AB678" i="9" s="1"/>
  <c r="AD456" i="4"/>
  <c r="V456" i="4"/>
  <c r="U456" i="4"/>
  <c r="AN979" i="4"/>
  <c r="AK980" i="4" s="1"/>
  <c r="AC456" i="4"/>
  <c r="Q456" i="4" s="1"/>
  <c r="AB456" i="4"/>
  <c r="AA456" i="4"/>
  <c r="M456" i="4" s="1"/>
  <c r="L456" i="4"/>
  <c r="R678" i="9" l="1"/>
  <c r="AD678" i="9"/>
  <c r="AE678" i="9"/>
  <c r="O678" i="9"/>
  <c r="P678" i="9"/>
  <c r="AP678" i="9"/>
  <c r="AO678" i="9" s="1"/>
  <c r="AQ678" i="9"/>
  <c r="AS678" i="9"/>
  <c r="N678" i="9"/>
  <c r="Q678" i="9"/>
  <c r="AI678" i="9"/>
  <c r="AH678" i="9"/>
  <c r="T456" i="4"/>
  <c r="AE456" i="4"/>
  <c r="AQ456" i="4"/>
  <c r="O456" i="4"/>
  <c r="S456" i="4"/>
  <c r="P456" i="4"/>
  <c r="AS456" i="4"/>
  <c r="AL980" i="4"/>
  <c r="AL979" i="4"/>
  <c r="AM979" i="4"/>
  <c r="Y678" i="9" l="1"/>
  <c r="X678" i="9"/>
  <c r="L678" i="9"/>
  <c r="AC678" i="9"/>
  <c r="M678" i="9"/>
  <c r="AR678" i="9"/>
  <c r="AT678" i="9" s="1"/>
  <c r="AK679" i="9" s="1"/>
  <c r="Y456" i="4"/>
  <c r="Z456" i="4"/>
  <c r="AP456" i="4"/>
  <c r="AO456" i="4" s="1"/>
  <c r="AT456" i="4" s="1"/>
  <c r="AN980" i="4"/>
  <c r="AK981" i="4" s="1"/>
  <c r="N456" i="4"/>
  <c r="K457" i="4" s="1"/>
  <c r="AR456" i="4"/>
  <c r="AM980" i="4"/>
  <c r="AL679" i="9" l="1"/>
  <c r="AM679" i="9" s="1"/>
  <c r="AN679" i="9"/>
  <c r="K679" i="9"/>
  <c r="R457" i="4"/>
  <c r="AL981" i="4"/>
  <c r="S679" i="9" l="1"/>
  <c r="AD457" i="4"/>
  <c r="V457" i="4"/>
  <c r="U457" i="4"/>
  <c r="AN981" i="4"/>
  <c r="AK982" i="4" s="1"/>
  <c r="AM981" i="4"/>
  <c r="AC457" i="4"/>
  <c r="Q457" i="4" s="1"/>
  <c r="AA457" i="4"/>
  <c r="M457" i="4" s="1"/>
  <c r="AB457" i="4"/>
  <c r="L457" i="4"/>
  <c r="AF679" i="9" l="1"/>
  <c r="AA679" i="9"/>
  <c r="Z679" i="9"/>
  <c r="U679" i="9"/>
  <c r="V679" i="9"/>
  <c r="AG679" i="9" s="1"/>
  <c r="W679" i="9"/>
  <c r="T679" i="9" s="1"/>
  <c r="AB679" i="9" s="1"/>
  <c r="AE457" i="4"/>
  <c r="T457" i="4"/>
  <c r="AQ457" i="4"/>
  <c r="O457" i="4"/>
  <c r="S457" i="4"/>
  <c r="AS457" i="4"/>
  <c r="P457" i="4"/>
  <c r="AL982" i="4"/>
  <c r="R679" i="9" l="1"/>
  <c r="AD679" i="9"/>
  <c r="AE679" i="9"/>
  <c r="AQ679" i="9"/>
  <c r="O679" i="9"/>
  <c r="AH679" i="9"/>
  <c r="Q679" i="9"/>
  <c r="AI679" i="9"/>
  <c r="P679" i="9"/>
  <c r="AP679" i="9"/>
  <c r="AO679" i="9" s="1"/>
  <c r="Y457" i="4"/>
  <c r="Z457" i="4"/>
  <c r="AP457" i="4"/>
  <c r="AO457" i="4" s="1"/>
  <c r="AT457" i="4" s="1"/>
  <c r="AN982" i="4"/>
  <c r="AK983" i="4" s="1"/>
  <c r="AM982" i="4"/>
  <c r="AR457" i="4"/>
  <c r="N457" i="4"/>
  <c r="K458" i="4" s="1"/>
  <c r="Y679" i="9" l="1"/>
  <c r="X679" i="9"/>
  <c r="L679" i="9"/>
  <c r="N679" i="9"/>
  <c r="AS679" i="9"/>
  <c r="AC679" i="9"/>
  <c r="AR679" i="9"/>
  <c r="AT679" i="9" s="1"/>
  <c r="AK680" i="9" s="1"/>
  <c r="M679" i="9"/>
  <c r="R458" i="4"/>
  <c r="AL983" i="4"/>
  <c r="AL680" i="9" l="1"/>
  <c r="AM680" i="9" s="1"/>
  <c r="AN680" i="9"/>
  <c r="K680" i="9"/>
  <c r="AD458" i="4"/>
  <c r="V458" i="4"/>
  <c r="U458" i="4"/>
  <c r="AN983" i="4"/>
  <c r="AK984" i="4" s="1"/>
  <c r="AM983" i="4"/>
  <c r="AA458" i="4"/>
  <c r="M458" i="4" s="1"/>
  <c r="AB458" i="4"/>
  <c r="AC458" i="4"/>
  <c r="Q458" i="4" s="1"/>
  <c r="L458" i="4"/>
  <c r="S680" i="9" l="1"/>
  <c r="AE458" i="4"/>
  <c r="AQ458" i="4"/>
  <c r="T458" i="4"/>
  <c r="O458" i="4"/>
  <c r="S458" i="4"/>
  <c r="AL984" i="4"/>
  <c r="AF680" i="9" l="1"/>
  <c r="AA680" i="9"/>
  <c r="Z680" i="9"/>
  <c r="U680" i="9"/>
  <c r="V680" i="9"/>
  <c r="AG680" i="9" s="1"/>
  <c r="W680" i="9"/>
  <c r="T680" i="9" s="1"/>
  <c r="AB680" i="9" s="1"/>
  <c r="Y458" i="4"/>
  <c r="Z458" i="4"/>
  <c r="AP458" i="4"/>
  <c r="AO458" i="4" s="1"/>
  <c r="AS458" i="4"/>
  <c r="P458" i="4"/>
  <c r="AR458" i="4"/>
  <c r="N458" i="4"/>
  <c r="K459" i="4" s="1"/>
  <c r="AN984" i="4"/>
  <c r="AK985" i="4" s="1"/>
  <c r="AM984" i="4"/>
  <c r="R680" i="9" l="1"/>
  <c r="AE680" i="9"/>
  <c r="AD680" i="9"/>
  <c r="P680" i="9"/>
  <c r="O680" i="9"/>
  <c r="AS680" i="9"/>
  <c r="N680" i="9"/>
  <c r="AI680" i="9"/>
  <c r="AH680" i="9"/>
  <c r="Q680" i="9"/>
  <c r="AQ680" i="9"/>
  <c r="AT458" i="4"/>
  <c r="AL985" i="4"/>
  <c r="R459" i="4"/>
  <c r="Y680" i="9" l="1"/>
  <c r="X680" i="9"/>
  <c r="L680" i="9"/>
  <c r="AC680" i="9"/>
  <c r="M680" i="9"/>
  <c r="AR680" i="9"/>
  <c r="AP680" i="9"/>
  <c r="AO680" i="9" s="1"/>
  <c r="AD459" i="4"/>
  <c r="V459" i="4"/>
  <c r="U459" i="4"/>
  <c r="AM985" i="4"/>
  <c r="AN985" i="4"/>
  <c r="AK986" i="4" s="1"/>
  <c r="AL986" i="4" s="1"/>
  <c r="AC459" i="4"/>
  <c r="Q459" i="4" s="1"/>
  <c r="AA459" i="4"/>
  <c r="M459" i="4" s="1"/>
  <c r="AB459" i="4"/>
  <c r="L459" i="4"/>
  <c r="AT680" i="9" l="1"/>
  <c r="AK681" i="9" s="1"/>
  <c r="K681" i="9"/>
  <c r="AE459" i="4"/>
  <c r="AN986" i="4"/>
  <c r="AK987" i="4" s="1"/>
  <c r="AM986" i="4"/>
  <c r="O459" i="4"/>
  <c r="S459" i="4"/>
  <c r="T459" i="4"/>
  <c r="AQ459" i="4"/>
  <c r="AN681" i="9" l="1"/>
  <c r="AL681" i="9"/>
  <c r="AM681" i="9" s="1"/>
  <c r="S681" i="9"/>
  <c r="Y459" i="4"/>
  <c r="Z459" i="4"/>
  <c r="AP459" i="4"/>
  <c r="AO459" i="4" s="1"/>
  <c r="P459" i="4"/>
  <c r="AS459" i="4"/>
  <c r="AT459" i="4" s="1"/>
  <c r="N459" i="4"/>
  <c r="K460" i="4" s="1"/>
  <c r="AR459" i="4"/>
  <c r="AL987" i="4"/>
  <c r="AF681" i="9" l="1"/>
  <c r="Z681" i="9"/>
  <c r="AA681" i="9"/>
  <c r="U681" i="9"/>
  <c r="V681" i="9"/>
  <c r="AG681" i="9" s="1"/>
  <c r="W681" i="9"/>
  <c r="T681" i="9" s="1"/>
  <c r="AB681" i="9" s="1"/>
  <c r="AN987" i="4"/>
  <c r="AK988" i="4" s="1"/>
  <c r="AM987" i="4"/>
  <c r="R460" i="4"/>
  <c r="R681" i="9" l="1"/>
  <c r="AD681" i="9"/>
  <c r="AE681" i="9"/>
  <c r="AH681" i="9"/>
  <c r="Q681" i="9"/>
  <c r="AI681" i="9"/>
  <c r="O681" i="9"/>
  <c r="P681" i="9"/>
  <c r="AD460" i="4"/>
  <c r="V460" i="4"/>
  <c r="U460" i="4"/>
  <c r="AB460" i="4"/>
  <c r="AC460" i="4"/>
  <c r="Q460" i="4" s="1"/>
  <c r="AA460" i="4"/>
  <c r="M460" i="4" s="1"/>
  <c r="L460" i="4"/>
  <c r="AL988" i="4"/>
  <c r="Y681" i="9" l="1"/>
  <c r="X681" i="9"/>
  <c r="L681" i="9"/>
  <c r="AQ681" i="9"/>
  <c r="AR681" i="9"/>
  <c r="M681" i="9"/>
  <c r="AP681" i="9"/>
  <c r="AO681" i="9" s="1"/>
  <c r="N681" i="9"/>
  <c r="AS681" i="9"/>
  <c r="AC681" i="9"/>
  <c r="AE460" i="4"/>
  <c r="T460" i="4"/>
  <c r="AS460" i="4"/>
  <c r="O460" i="4"/>
  <c r="S460" i="4"/>
  <c r="AN988" i="4"/>
  <c r="AK989" i="4" s="1"/>
  <c r="AQ460" i="4"/>
  <c r="AM988" i="4"/>
  <c r="AT681" i="9" l="1"/>
  <c r="AK682" i="9"/>
  <c r="AL682" i="9" s="1"/>
  <c r="AM682" i="9" s="1"/>
  <c r="K682" i="9"/>
  <c r="Y460" i="4"/>
  <c r="Z460" i="4"/>
  <c r="P460" i="4"/>
  <c r="AP460" i="4"/>
  <c r="AO460" i="4" s="1"/>
  <c r="AT460" i="4" s="1"/>
  <c r="AR460" i="4"/>
  <c r="N460" i="4"/>
  <c r="K461" i="4" s="1"/>
  <c r="AL989" i="4"/>
  <c r="S682" i="9" l="1"/>
  <c r="AN682" i="9"/>
  <c r="AN989" i="4"/>
  <c r="AK990" i="4" s="1"/>
  <c r="R461" i="4"/>
  <c r="AM989" i="4"/>
  <c r="AF682" i="9" l="1"/>
  <c r="AA682" i="9"/>
  <c r="Z682" i="9"/>
  <c r="U682" i="9"/>
  <c r="V682" i="9"/>
  <c r="AG682" i="9" s="1"/>
  <c r="W682" i="9"/>
  <c r="T682" i="9" s="1"/>
  <c r="AB682" i="9" s="1"/>
  <c r="AD461" i="4"/>
  <c r="V461" i="4"/>
  <c r="U461" i="4"/>
  <c r="AC461" i="4"/>
  <c r="Q461" i="4" s="1"/>
  <c r="AA461" i="4"/>
  <c r="M461" i="4" s="1"/>
  <c r="AB461" i="4"/>
  <c r="L461" i="4"/>
  <c r="AL990" i="4"/>
  <c r="R682" i="9" l="1"/>
  <c r="AE682" i="9"/>
  <c r="AD682" i="9"/>
  <c r="AS682" i="9"/>
  <c r="N682" i="9"/>
  <c r="O682" i="9"/>
  <c r="Q682" i="9"/>
  <c r="AI682" i="9"/>
  <c r="AH682" i="9"/>
  <c r="P682" i="9"/>
  <c r="AC682" i="9"/>
  <c r="T461" i="4"/>
  <c r="AE461" i="4"/>
  <c r="O461" i="4"/>
  <c r="S461" i="4"/>
  <c r="P461" i="4"/>
  <c r="AS461" i="4"/>
  <c r="AN990" i="4"/>
  <c r="AK991" i="4" s="1"/>
  <c r="AQ461" i="4"/>
  <c r="AM990" i="4"/>
  <c r="Y682" i="9" l="1"/>
  <c r="X682" i="9"/>
  <c r="L682" i="9"/>
  <c r="AQ682" i="9"/>
  <c r="M682" i="9"/>
  <c r="AR682" i="9"/>
  <c r="AP682" i="9"/>
  <c r="AO682" i="9" s="1"/>
  <c r="Y461" i="4"/>
  <c r="Z461" i="4"/>
  <c r="AP461" i="4"/>
  <c r="AO461" i="4" s="1"/>
  <c r="AT461" i="4" s="1"/>
  <c r="AL991" i="4"/>
  <c r="N461" i="4"/>
  <c r="K462" i="4" s="1"/>
  <c r="AR461" i="4"/>
  <c r="AT682" i="9" l="1"/>
  <c r="AK683" i="9" s="1"/>
  <c r="K683" i="9"/>
  <c r="AN991" i="4"/>
  <c r="AK992" i="4" s="1"/>
  <c r="R462" i="4"/>
  <c r="AM991" i="4"/>
  <c r="AN683" i="9" l="1"/>
  <c r="AL683" i="9"/>
  <c r="AM683" i="9" s="1"/>
  <c r="S683" i="9"/>
  <c r="AD462" i="4"/>
  <c r="V462" i="4"/>
  <c r="U462" i="4"/>
  <c r="AC462" i="4"/>
  <c r="Q462" i="4" s="1"/>
  <c r="AB462" i="4"/>
  <c r="AA462" i="4"/>
  <c r="M462" i="4" s="1"/>
  <c r="L462" i="4"/>
  <c r="AL992" i="4"/>
  <c r="AF683" i="9" l="1"/>
  <c r="Z683" i="9"/>
  <c r="AA683" i="9"/>
  <c r="U683" i="9"/>
  <c r="V683" i="9"/>
  <c r="AG683" i="9" s="1"/>
  <c r="W683" i="9"/>
  <c r="T683" i="9" s="1"/>
  <c r="AB683" i="9" s="1"/>
  <c r="T462" i="4"/>
  <c r="AE462" i="4"/>
  <c r="P462" i="4"/>
  <c r="AS462" i="4"/>
  <c r="AN992" i="4"/>
  <c r="AK993" i="4" s="1"/>
  <c r="O462" i="4"/>
  <c r="S462" i="4"/>
  <c r="AM992" i="4"/>
  <c r="AQ462" i="4"/>
  <c r="R683" i="9" l="1"/>
  <c r="AD683" i="9"/>
  <c r="AE683" i="9"/>
  <c r="AQ683" i="9"/>
  <c r="AI683" i="9"/>
  <c r="Q683" i="9"/>
  <c r="AH683" i="9"/>
  <c r="O683" i="9"/>
  <c r="P683" i="9"/>
  <c r="AP683" i="9"/>
  <c r="AO683" i="9" s="1"/>
  <c r="Y462" i="4"/>
  <c r="Z462" i="4"/>
  <c r="AP462" i="4"/>
  <c r="AO462" i="4" s="1"/>
  <c r="AT462" i="4" s="1"/>
  <c r="AL993" i="4"/>
  <c r="N462" i="4"/>
  <c r="K463" i="4" s="1"/>
  <c r="AR462" i="4"/>
  <c r="Y683" i="9" l="1"/>
  <c r="X683" i="9"/>
  <c r="L683" i="9"/>
  <c r="N683" i="9"/>
  <c r="AS683" i="9"/>
  <c r="AC683" i="9"/>
  <c r="AR683" i="9"/>
  <c r="AT683" i="9" s="1"/>
  <c r="M683" i="9"/>
  <c r="AN993" i="4"/>
  <c r="AK994" i="4" s="1"/>
  <c r="R463" i="4"/>
  <c r="AM993" i="4"/>
  <c r="AK684" i="9" l="1"/>
  <c r="K684" i="9"/>
  <c r="AL684" i="9"/>
  <c r="AM684" i="9" s="1"/>
  <c r="AN684" i="9"/>
  <c r="AD463" i="4"/>
  <c r="V463" i="4"/>
  <c r="U463" i="4"/>
  <c r="AC463" i="4"/>
  <c r="Q463" i="4" s="1"/>
  <c r="AB463" i="4"/>
  <c r="AA463" i="4"/>
  <c r="M463" i="4" s="1"/>
  <c r="L463" i="4"/>
  <c r="AL994" i="4"/>
  <c r="S684" i="9" l="1"/>
  <c r="AE463" i="4"/>
  <c r="AN994" i="4"/>
  <c r="AK995" i="4" s="1"/>
  <c r="O463" i="4"/>
  <c r="S463" i="4"/>
  <c r="AQ463" i="4"/>
  <c r="T463" i="4"/>
  <c r="AM994" i="4"/>
  <c r="AF684" i="9" l="1"/>
  <c r="AA684" i="9"/>
  <c r="Z684" i="9"/>
  <c r="U684" i="9"/>
  <c r="V684" i="9"/>
  <c r="AG684" i="9" s="1"/>
  <c r="W684" i="9"/>
  <c r="T684" i="9" s="1"/>
  <c r="AB684" i="9" s="1"/>
  <c r="Y463" i="4"/>
  <c r="Z463" i="4"/>
  <c r="AP463" i="4"/>
  <c r="AO463" i="4" s="1"/>
  <c r="AS463" i="4"/>
  <c r="P463" i="4"/>
  <c r="N463" i="4"/>
  <c r="K464" i="4" s="1"/>
  <c r="AR463" i="4"/>
  <c r="AL995" i="4"/>
  <c r="R684" i="9" l="1"/>
  <c r="AE684" i="9"/>
  <c r="AD684" i="9"/>
  <c r="AS684" i="9"/>
  <c r="N684" i="9"/>
  <c r="AI684" i="9"/>
  <c r="AH684" i="9"/>
  <c r="Q684" i="9"/>
  <c r="P684" i="9"/>
  <c r="AC684" i="9"/>
  <c r="O684" i="9"/>
  <c r="AQ684" i="9"/>
  <c r="AT463" i="4"/>
  <c r="AN995" i="4"/>
  <c r="AK996" i="4" s="1"/>
  <c r="R464" i="4"/>
  <c r="AM995" i="4"/>
  <c r="Y684" i="9" l="1"/>
  <c r="X684" i="9"/>
  <c r="L684" i="9"/>
  <c r="AR684" i="9"/>
  <c r="M684" i="9"/>
  <c r="AP684" i="9"/>
  <c r="AO684" i="9" s="1"/>
  <c r="AD464" i="4"/>
  <c r="V464" i="4"/>
  <c r="U464" i="4"/>
  <c r="AC464" i="4"/>
  <c r="Q464" i="4" s="1"/>
  <c r="AA464" i="4"/>
  <c r="M464" i="4" s="1"/>
  <c r="AB464" i="4"/>
  <c r="L464" i="4"/>
  <c r="AL996" i="4"/>
  <c r="AT684" i="9" l="1"/>
  <c r="AK685" i="9" s="1"/>
  <c r="K685" i="9"/>
  <c r="AE464" i="4"/>
  <c r="T464" i="4"/>
  <c r="AQ464" i="4"/>
  <c r="AN996" i="4"/>
  <c r="AK997" i="4" s="1"/>
  <c r="O464" i="4"/>
  <c r="S464" i="4"/>
  <c r="AM996" i="4"/>
  <c r="P464" i="4"/>
  <c r="AS464" i="4"/>
  <c r="AN685" i="9" l="1"/>
  <c r="AL685" i="9"/>
  <c r="AM685" i="9" s="1"/>
  <c r="S685" i="9"/>
  <c r="Y464" i="4"/>
  <c r="Z464" i="4"/>
  <c r="AP464" i="4"/>
  <c r="AO464" i="4" s="1"/>
  <c r="AT464" i="4" s="1"/>
  <c r="AR464" i="4"/>
  <c r="N464" i="4"/>
  <c r="K465" i="4" s="1"/>
  <c r="AL997" i="4"/>
  <c r="AF685" i="9" l="1"/>
  <c r="Z685" i="9"/>
  <c r="AA685" i="9"/>
  <c r="U685" i="9"/>
  <c r="V685" i="9"/>
  <c r="AG685" i="9" s="1"/>
  <c r="W685" i="9"/>
  <c r="T685" i="9" s="1"/>
  <c r="AB685" i="9" s="1"/>
  <c r="AN997" i="4"/>
  <c r="AK998" i="4" s="1"/>
  <c r="AM997" i="4"/>
  <c r="R465" i="4"/>
  <c r="R685" i="9" l="1"/>
  <c r="AD685" i="9"/>
  <c r="AE685" i="9"/>
  <c r="P685" i="9"/>
  <c r="O685" i="9"/>
  <c r="AH685" i="9"/>
  <c r="AI685" i="9"/>
  <c r="Q685" i="9"/>
  <c r="AP685" i="9"/>
  <c r="AO685" i="9" s="1"/>
  <c r="AQ685" i="9"/>
  <c r="AD465" i="4"/>
  <c r="V465" i="4"/>
  <c r="U465" i="4"/>
  <c r="AA465" i="4"/>
  <c r="M465" i="4" s="1"/>
  <c r="AB465" i="4"/>
  <c r="AC465" i="4"/>
  <c r="Q465" i="4" s="1"/>
  <c r="L465" i="4"/>
  <c r="AL998" i="4"/>
  <c r="X685" i="9" l="1"/>
  <c r="Y685" i="9"/>
  <c r="L685" i="9"/>
  <c r="N685" i="9"/>
  <c r="AS685" i="9"/>
  <c r="AC685" i="9"/>
  <c r="M685" i="9"/>
  <c r="AR685" i="9"/>
  <c r="AT685" i="9" s="1"/>
  <c r="AK686" i="9" s="1"/>
  <c r="AE465" i="4"/>
  <c r="AQ465" i="4"/>
  <c r="T465" i="4"/>
  <c r="AN998" i="4"/>
  <c r="AK999" i="4" s="1"/>
  <c r="AM998" i="4"/>
  <c r="O465" i="4"/>
  <c r="S465" i="4"/>
  <c r="K686" i="9" l="1"/>
  <c r="AL686" i="9"/>
  <c r="AM686" i="9" s="1"/>
  <c r="AN686" i="9"/>
  <c r="Y465" i="4"/>
  <c r="Z465" i="4"/>
  <c r="AS465" i="4"/>
  <c r="P465" i="4"/>
  <c r="AP465" i="4"/>
  <c r="AO465" i="4" s="1"/>
  <c r="AR465" i="4"/>
  <c r="N465" i="4"/>
  <c r="K466" i="4" s="1"/>
  <c r="AL999" i="4"/>
  <c r="S686" i="9" l="1"/>
  <c r="AT465" i="4"/>
  <c r="AM999" i="4"/>
  <c r="AN999" i="4"/>
  <c r="AK1000" i="4" s="1"/>
  <c r="R466" i="4"/>
  <c r="AF686" i="9" l="1"/>
  <c r="AA686" i="9"/>
  <c r="Z686" i="9"/>
  <c r="U686" i="9"/>
  <c r="V686" i="9"/>
  <c r="AG686" i="9" s="1"/>
  <c r="W686" i="9"/>
  <c r="T686" i="9" s="1"/>
  <c r="AB686" i="9" s="1"/>
  <c r="AD466" i="4"/>
  <c r="U466" i="4"/>
  <c r="V466" i="4"/>
  <c r="AB466" i="4"/>
  <c r="AA466" i="4"/>
  <c r="M466" i="4" s="1"/>
  <c r="AC466" i="4"/>
  <c r="Q466" i="4" s="1"/>
  <c r="L466" i="4"/>
  <c r="AL1000" i="4"/>
  <c r="R686" i="9" l="1"/>
  <c r="AE686" i="9"/>
  <c r="AD686" i="9"/>
  <c r="P686" i="9"/>
  <c r="Q686" i="9"/>
  <c r="AH686" i="9"/>
  <c r="AI686" i="9"/>
  <c r="O686" i="9"/>
  <c r="AQ686" i="9"/>
  <c r="AQ466" i="4"/>
  <c r="AE466" i="4"/>
  <c r="AM1000" i="4"/>
  <c r="AN1000" i="4"/>
  <c r="AK1001" i="4" s="1"/>
  <c r="T466" i="4"/>
  <c r="O466" i="4"/>
  <c r="S466" i="4"/>
  <c r="Y686" i="9" l="1"/>
  <c r="X686" i="9"/>
  <c r="L686" i="9"/>
  <c r="M686" i="9"/>
  <c r="AR686" i="9"/>
  <c r="AS686" i="9"/>
  <c r="N686" i="9"/>
  <c r="AC686" i="9"/>
  <c r="AP686" i="9"/>
  <c r="AO686" i="9" s="1"/>
  <c r="Y466" i="4"/>
  <c r="Z466" i="4"/>
  <c r="AP466" i="4"/>
  <c r="AO466" i="4" s="1"/>
  <c r="AR466" i="4"/>
  <c r="N466" i="4"/>
  <c r="K467" i="4" s="1"/>
  <c r="AL1001" i="4"/>
  <c r="AS466" i="4"/>
  <c r="AT466" i="4" s="1"/>
  <c r="P466" i="4"/>
  <c r="AM1001" i="4"/>
  <c r="AT686" i="9" l="1"/>
  <c r="AK687" i="9" s="1"/>
  <c r="K687" i="9"/>
  <c r="AN1001" i="4"/>
  <c r="AK1002" i="4" s="1"/>
  <c r="AL1002" i="4" s="1"/>
  <c r="R467" i="4"/>
  <c r="AL687" i="9" l="1"/>
  <c r="AM687" i="9" s="1"/>
  <c r="AN687" i="9"/>
  <c r="S687" i="9"/>
  <c r="AD467" i="4"/>
  <c r="V467" i="4"/>
  <c r="U467" i="4"/>
  <c r="AC467" i="4"/>
  <c r="Q467" i="4" s="1"/>
  <c r="AA467" i="4"/>
  <c r="M467" i="4" s="1"/>
  <c r="AB467" i="4"/>
  <c r="L467" i="4"/>
  <c r="AN1002" i="4"/>
  <c r="AK1003" i="4" s="1"/>
  <c r="AM1002" i="4"/>
  <c r="AF687" i="9" l="1"/>
  <c r="AA687" i="9"/>
  <c r="Z687" i="9"/>
  <c r="U687" i="9"/>
  <c r="V687" i="9"/>
  <c r="AG687" i="9" s="1"/>
  <c r="W687" i="9"/>
  <c r="T687" i="9" s="1"/>
  <c r="AB687" i="9" s="1"/>
  <c r="T467" i="4"/>
  <c r="AE467" i="4"/>
  <c r="AL1003" i="4"/>
  <c r="AN1003" i="4"/>
  <c r="AK1004" i="4" s="1"/>
  <c r="AQ467" i="4"/>
  <c r="AM1003" i="4"/>
  <c r="O467" i="4"/>
  <c r="S467" i="4"/>
  <c r="P467" i="4"/>
  <c r="AS467" i="4"/>
  <c r="R687" i="9" l="1"/>
  <c r="AE687" i="9"/>
  <c r="AD687" i="9"/>
  <c r="AS687" i="9"/>
  <c r="N687" i="9"/>
  <c r="AC687" i="9"/>
  <c r="O687" i="9"/>
  <c r="P687" i="9"/>
  <c r="AI687" i="9"/>
  <c r="AH687" i="9"/>
  <c r="Q687" i="9"/>
  <c r="Y467" i="4"/>
  <c r="Z467" i="4"/>
  <c r="AP467" i="4"/>
  <c r="AO467" i="4" s="1"/>
  <c r="AT467" i="4" s="1"/>
  <c r="AL1004" i="4"/>
  <c r="AN1004" i="4"/>
  <c r="AK1005" i="4" s="1"/>
  <c r="AR467" i="4"/>
  <c r="N467" i="4"/>
  <c r="K468" i="4" s="1"/>
  <c r="AM1004" i="4"/>
  <c r="Y687" i="9" l="1"/>
  <c r="X687" i="9"/>
  <c r="L687" i="9"/>
  <c r="AQ687" i="9"/>
  <c r="AR687" i="9"/>
  <c r="M687" i="9"/>
  <c r="AP687" i="9"/>
  <c r="AO687" i="9" s="1"/>
  <c r="AL1005" i="4"/>
  <c r="R468" i="4"/>
  <c r="AT687" i="9" l="1"/>
  <c r="AK688" i="9" s="1"/>
  <c r="K688" i="9"/>
  <c r="AD468" i="4"/>
  <c r="V468" i="4"/>
  <c r="U468" i="4"/>
  <c r="AN1005" i="4"/>
  <c r="AK1006" i="4" s="1"/>
  <c r="AA468" i="4"/>
  <c r="M468" i="4" s="1"/>
  <c r="AB468" i="4"/>
  <c r="AC468" i="4"/>
  <c r="Q468" i="4" s="1"/>
  <c r="L468" i="4"/>
  <c r="AM1005" i="4"/>
  <c r="AL688" i="9" l="1"/>
  <c r="AM688" i="9" s="1"/>
  <c r="AN688" i="9"/>
  <c r="S688" i="9"/>
  <c r="AE468" i="4"/>
  <c r="AQ468" i="4"/>
  <c r="O468" i="4"/>
  <c r="S468" i="4"/>
  <c r="T468" i="4"/>
  <c r="AL1006" i="4"/>
  <c r="AF688" i="9" l="1"/>
  <c r="AA688" i="9"/>
  <c r="Z688" i="9"/>
  <c r="U688" i="9"/>
  <c r="V688" i="9"/>
  <c r="AG688" i="9" s="1"/>
  <c r="W688" i="9"/>
  <c r="T688" i="9" s="1"/>
  <c r="AB688" i="9" s="1"/>
  <c r="Y468" i="4"/>
  <c r="Z468" i="4"/>
  <c r="AP468" i="4"/>
  <c r="AO468" i="4" s="1"/>
  <c r="AN1006" i="4"/>
  <c r="AK1007" i="4" s="1"/>
  <c r="P468" i="4"/>
  <c r="AS468" i="4"/>
  <c r="AT468" i="4" s="1"/>
  <c r="AM1006" i="4"/>
  <c r="AR468" i="4"/>
  <c r="N468" i="4"/>
  <c r="K469" i="4" s="1"/>
  <c r="R688" i="9" l="1"/>
  <c r="AD688" i="9"/>
  <c r="AE688" i="9"/>
  <c r="P688" i="9"/>
  <c r="AI688" i="9"/>
  <c r="Q688" i="9"/>
  <c r="AH688" i="9"/>
  <c r="O688" i="9"/>
  <c r="AQ688" i="9"/>
  <c r="R469" i="4"/>
  <c r="AL1007" i="4"/>
  <c r="Y688" i="9" l="1"/>
  <c r="X688" i="9"/>
  <c r="L688" i="9"/>
  <c r="N688" i="9"/>
  <c r="AS688" i="9"/>
  <c r="AC688" i="9"/>
  <c r="AR688" i="9"/>
  <c r="M688" i="9"/>
  <c r="AP688" i="9"/>
  <c r="AO688" i="9" s="1"/>
  <c r="AD469" i="4"/>
  <c r="V469" i="4"/>
  <c r="U469" i="4"/>
  <c r="AN1007" i="4"/>
  <c r="AK1008" i="4" s="1"/>
  <c r="AM1007" i="4"/>
  <c r="AA469" i="4"/>
  <c r="M469" i="4" s="1"/>
  <c r="AB469" i="4"/>
  <c r="AC469" i="4"/>
  <c r="Q469" i="4" s="1"/>
  <c r="L469" i="4"/>
  <c r="AT688" i="9" l="1"/>
  <c r="AK689" i="9"/>
  <c r="AL689" i="9" s="1"/>
  <c r="AM689" i="9" s="1"/>
  <c r="K689" i="9"/>
  <c r="AE469" i="4"/>
  <c r="AQ469" i="4"/>
  <c r="O469" i="4"/>
  <c r="S469" i="4"/>
  <c r="T469" i="4"/>
  <c r="AL1008" i="4"/>
  <c r="AN689" i="9" l="1"/>
  <c r="S689" i="9"/>
  <c r="Y469" i="4"/>
  <c r="Z469" i="4"/>
  <c r="AP469" i="4"/>
  <c r="AO469" i="4" s="1"/>
  <c r="AM1008" i="4"/>
  <c r="AN1008" i="4"/>
  <c r="AK1009" i="4" s="1"/>
  <c r="P469" i="4"/>
  <c r="AS469" i="4"/>
  <c r="AT469" i="4" s="1"/>
  <c r="AR469" i="4"/>
  <c r="N469" i="4"/>
  <c r="K470" i="4" s="1"/>
  <c r="AF689" i="9" l="1"/>
  <c r="Z689" i="9"/>
  <c r="AA689" i="9"/>
  <c r="U689" i="9"/>
  <c r="V689" i="9"/>
  <c r="AG689" i="9" s="1"/>
  <c r="W689" i="9"/>
  <c r="T689" i="9" s="1"/>
  <c r="AB689" i="9" s="1"/>
  <c r="R470" i="4"/>
  <c r="AL1009" i="4"/>
  <c r="R689" i="9" l="1"/>
  <c r="AD689" i="9"/>
  <c r="AE689" i="9"/>
  <c r="AQ689" i="9"/>
  <c r="AH689" i="9"/>
  <c r="Q689" i="9"/>
  <c r="AI689" i="9"/>
  <c r="O689" i="9"/>
  <c r="P689" i="9"/>
  <c r="AD470" i="4"/>
  <c r="U470" i="4"/>
  <c r="V470" i="4"/>
  <c r="AM1009" i="4"/>
  <c r="AN1009" i="4"/>
  <c r="AK1010" i="4" s="1"/>
  <c r="AC470" i="4"/>
  <c r="Q470" i="4" s="1"/>
  <c r="AA470" i="4"/>
  <c r="M470" i="4" s="1"/>
  <c r="AB470" i="4"/>
  <c r="L470" i="4"/>
  <c r="Y689" i="9" l="1"/>
  <c r="X689" i="9"/>
  <c r="L689" i="9"/>
  <c r="M689" i="9"/>
  <c r="AR689" i="9"/>
  <c r="N689" i="9"/>
  <c r="AS689" i="9"/>
  <c r="AC689" i="9"/>
  <c r="AP689" i="9"/>
  <c r="AO689" i="9" s="1"/>
  <c r="AE470" i="4"/>
  <c r="O470" i="4"/>
  <c r="S470" i="4"/>
  <c r="T470" i="4"/>
  <c r="AQ470" i="4"/>
  <c r="AN1010" i="4"/>
  <c r="AK1011" i="4" s="1"/>
  <c r="AT689" i="9" l="1"/>
  <c r="AK690" i="9" s="1"/>
  <c r="K690" i="9"/>
  <c r="Y470" i="4"/>
  <c r="Z470" i="4"/>
  <c r="AP470" i="4"/>
  <c r="AO470" i="4" s="1"/>
  <c r="AL1011" i="4"/>
  <c r="AL1010" i="4"/>
  <c r="AM1010" i="4"/>
  <c r="AM1011" i="4" s="1"/>
  <c r="P470" i="4"/>
  <c r="AS470" i="4"/>
  <c r="N470" i="4"/>
  <c r="K471" i="4" s="1"/>
  <c r="AR470" i="4"/>
  <c r="AN690" i="9" l="1"/>
  <c r="AL690" i="9"/>
  <c r="AM690" i="9" s="1"/>
  <c r="S690" i="9"/>
  <c r="AT470" i="4"/>
  <c r="AN1011" i="4"/>
  <c r="AK1012" i="4" s="1"/>
  <c r="AL1012" i="4" s="1"/>
  <c r="R471" i="4"/>
  <c r="AF690" i="9" l="1"/>
  <c r="AA690" i="9"/>
  <c r="Z690" i="9"/>
  <c r="U690" i="9"/>
  <c r="V690" i="9"/>
  <c r="AG690" i="9" s="1"/>
  <c r="W690" i="9"/>
  <c r="T690" i="9" s="1"/>
  <c r="AB690" i="9" s="1"/>
  <c r="AD471" i="4"/>
  <c r="V471" i="4"/>
  <c r="U471" i="4"/>
  <c r="AN1012" i="4"/>
  <c r="AK1013" i="4" s="1"/>
  <c r="AL1013" i="4" s="1"/>
  <c r="AC471" i="4"/>
  <c r="Q471" i="4" s="1"/>
  <c r="AA471" i="4"/>
  <c r="M471" i="4" s="1"/>
  <c r="AB471" i="4"/>
  <c r="L471" i="4"/>
  <c r="AM1012" i="4"/>
  <c r="R690" i="9" l="1"/>
  <c r="AE690" i="9"/>
  <c r="AD690" i="9"/>
  <c r="O690" i="9"/>
  <c r="AS690" i="9"/>
  <c r="N690" i="9"/>
  <c r="AQ690" i="9"/>
  <c r="AC690" i="9"/>
  <c r="AP690" i="9"/>
  <c r="AO690" i="9" s="1"/>
  <c r="P690" i="9"/>
  <c r="Q690" i="9"/>
  <c r="AI690" i="9"/>
  <c r="AH690" i="9"/>
  <c r="AM1013" i="4"/>
  <c r="AE471" i="4"/>
  <c r="O471" i="4"/>
  <c r="S471" i="4"/>
  <c r="T471" i="4"/>
  <c r="AN1013" i="4"/>
  <c r="AK1014" i="4" s="1"/>
  <c r="AQ471" i="4"/>
  <c r="Y690" i="9" l="1"/>
  <c r="X690" i="9"/>
  <c r="L690" i="9"/>
  <c r="M690" i="9"/>
  <c r="AR690" i="9"/>
  <c r="AT690" i="9" s="1"/>
  <c r="AK691" i="9" s="1"/>
  <c r="Y471" i="4"/>
  <c r="Z471" i="4"/>
  <c r="AP471" i="4"/>
  <c r="AO471" i="4" s="1"/>
  <c r="P471" i="4"/>
  <c r="AS471" i="4"/>
  <c r="AT471" i="4" s="1"/>
  <c r="N471" i="4"/>
  <c r="K472" i="4" s="1"/>
  <c r="AR471" i="4"/>
  <c r="K691" i="9" l="1"/>
  <c r="AL691" i="9"/>
  <c r="AM691" i="9" s="1"/>
  <c r="AN691" i="9"/>
  <c r="R472" i="4"/>
  <c r="AL1014" i="4"/>
  <c r="AM1014" i="4"/>
  <c r="AN1014" i="4"/>
  <c r="AK1015" i="4" s="1"/>
  <c r="S691" i="9" l="1"/>
  <c r="AD472" i="4"/>
  <c r="V472" i="4"/>
  <c r="U472" i="4"/>
  <c r="AL1015" i="4"/>
  <c r="AN1015" i="4"/>
  <c r="AK1016" i="4" s="1"/>
  <c r="AB472" i="4"/>
  <c r="AC472" i="4"/>
  <c r="Q472" i="4" s="1"/>
  <c r="AA472" i="4"/>
  <c r="M472" i="4" s="1"/>
  <c r="L472" i="4"/>
  <c r="Z691" i="9" l="1"/>
  <c r="AA691" i="9"/>
  <c r="AF691" i="9"/>
  <c r="U691" i="9"/>
  <c r="V691" i="9"/>
  <c r="AG691" i="9" s="1"/>
  <c r="W691" i="9"/>
  <c r="T691" i="9" s="1"/>
  <c r="AB691" i="9" s="1"/>
  <c r="AE472" i="4"/>
  <c r="O472" i="4"/>
  <c r="S472" i="4"/>
  <c r="T472" i="4"/>
  <c r="AQ472" i="4"/>
  <c r="AL1016" i="4"/>
  <c r="AM1015" i="4"/>
  <c r="R691" i="9" l="1"/>
  <c r="AD691" i="9"/>
  <c r="AE691" i="9"/>
  <c r="O691" i="9"/>
  <c r="AH691" i="9"/>
  <c r="AI691" i="9"/>
  <c r="Q691" i="9"/>
  <c r="AQ691" i="9"/>
  <c r="P691" i="9"/>
  <c r="Y472" i="4"/>
  <c r="Z472" i="4"/>
  <c r="AP472" i="4"/>
  <c r="AO472" i="4" s="1"/>
  <c r="AM1016" i="4"/>
  <c r="AN1016" i="4"/>
  <c r="AK1017" i="4" s="1"/>
  <c r="AS472" i="4"/>
  <c r="AT472" i="4" s="1"/>
  <c r="P472" i="4"/>
  <c r="N472" i="4"/>
  <c r="K473" i="4" s="1"/>
  <c r="AR472" i="4"/>
  <c r="X691" i="9" l="1"/>
  <c r="Y691" i="9"/>
  <c r="L691" i="9"/>
  <c r="N691" i="9"/>
  <c r="AS691" i="9"/>
  <c r="AC691" i="9"/>
  <c r="AR691" i="9"/>
  <c r="M691" i="9"/>
  <c r="AP691" i="9"/>
  <c r="AO691" i="9" s="1"/>
  <c r="R473" i="4"/>
  <c r="AN1017" i="4"/>
  <c r="AK1018" i="4" s="1"/>
  <c r="AT691" i="9" l="1"/>
  <c r="AK692" i="9" s="1"/>
  <c r="K692" i="9"/>
  <c r="AD473" i="4"/>
  <c r="V473" i="4"/>
  <c r="U473" i="4"/>
  <c r="AL1018" i="4"/>
  <c r="AN1018" i="4"/>
  <c r="AK1019" i="4" s="1"/>
  <c r="AL1017" i="4"/>
  <c r="AM1017" i="4"/>
  <c r="AM1018" i="4" s="1"/>
  <c r="AA473" i="4"/>
  <c r="M473" i="4" s="1"/>
  <c r="AB473" i="4"/>
  <c r="AC473" i="4"/>
  <c r="Q473" i="4" s="1"/>
  <c r="L473" i="4"/>
  <c r="AN692" i="9" l="1"/>
  <c r="AL692" i="9"/>
  <c r="AM692" i="9" s="1"/>
  <c r="S692" i="9"/>
  <c r="AE473" i="4"/>
  <c r="AQ473" i="4"/>
  <c r="AL1019" i="4"/>
  <c r="O473" i="4"/>
  <c r="S473" i="4"/>
  <c r="T473" i="4"/>
  <c r="AF692" i="9" l="1"/>
  <c r="AA692" i="9"/>
  <c r="Z692" i="9"/>
  <c r="U692" i="9"/>
  <c r="V692" i="9"/>
  <c r="AG692" i="9" s="1"/>
  <c r="W692" i="9"/>
  <c r="T692" i="9" s="1"/>
  <c r="Y473" i="4"/>
  <c r="Z473" i="4"/>
  <c r="AP473" i="4"/>
  <c r="AO473" i="4" s="1"/>
  <c r="AM1019" i="4"/>
  <c r="P473" i="4"/>
  <c r="AS473" i="4"/>
  <c r="AR473" i="4"/>
  <c r="N473" i="4"/>
  <c r="K474" i="4" s="1"/>
  <c r="AN1019" i="4"/>
  <c r="AK1020" i="4" s="1"/>
  <c r="AB692" i="9" l="1"/>
  <c r="R692" i="9"/>
  <c r="AE692" i="9"/>
  <c r="AD692" i="9"/>
  <c r="AS692" i="9"/>
  <c r="N692" i="9"/>
  <c r="O692" i="9"/>
  <c r="AI692" i="9"/>
  <c r="Q692" i="9"/>
  <c r="AH692" i="9"/>
  <c r="P692" i="9"/>
  <c r="AT473" i="4"/>
  <c r="AN1020" i="4"/>
  <c r="AK1021" i="4" s="1"/>
  <c r="R474" i="4"/>
  <c r="Y692" i="9" l="1"/>
  <c r="X692" i="9"/>
  <c r="L692" i="9"/>
  <c r="AQ692" i="9"/>
  <c r="AC692" i="9"/>
  <c r="M692" i="9"/>
  <c r="AR692" i="9"/>
  <c r="AP692" i="9"/>
  <c r="AO692" i="9" s="1"/>
  <c r="AD474" i="4"/>
  <c r="V474" i="4"/>
  <c r="U474" i="4"/>
  <c r="AA474" i="4"/>
  <c r="M474" i="4" s="1"/>
  <c r="AC474" i="4"/>
  <c r="Q474" i="4" s="1"/>
  <c r="AB474" i="4"/>
  <c r="L474" i="4"/>
  <c r="AL1021" i="4"/>
  <c r="AL1020" i="4"/>
  <c r="AM1020" i="4"/>
  <c r="AT692" i="9" l="1"/>
  <c r="AK693" i="9"/>
  <c r="AL693" i="9" s="1"/>
  <c r="AM693" i="9" s="1"/>
  <c r="K693" i="9"/>
  <c r="T474" i="4"/>
  <c r="Y474" i="4" s="1"/>
  <c r="Z474" i="4"/>
  <c r="AQ474" i="4"/>
  <c r="AE474" i="4"/>
  <c r="AM1021" i="4"/>
  <c r="O474" i="4"/>
  <c r="S474" i="4"/>
  <c r="P474" i="4"/>
  <c r="AS474" i="4"/>
  <c r="AN1021" i="4"/>
  <c r="AK1022" i="4" s="1"/>
  <c r="AN693" i="9" l="1"/>
  <c r="S693" i="9"/>
  <c r="AP474" i="4"/>
  <c r="AO474" i="4" s="1"/>
  <c r="AT474" i="4" s="1"/>
  <c r="N474" i="4"/>
  <c r="K475" i="4" s="1"/>
  <c r="AR474" i="4"/>
  <c r="AF693" i="9" l="1"/>
  <c r="Z693" i="9"/>
  <c r="AA693" i="9"/>
  <c r="U693" i="9"/>
  <c r="V693" i="9"/>
  <c r="AG693" i="9" s="1"/>
  <c r="W693" i="9"/>
  <c r="T693" i="9" s="1"/>
  <c r="AB693" i="9" s="1"/>
  <c r="R475" i="4"/>
  <c r="AL1022" i="4"/>
  <c r="AM1022" i="4"/>
  <c r="AN1022" i="4"/>
  <c r="AK1023" i="4" s="1"/>
  <c r="R693" i="9" l="1"/>
  <c r="AE693" i="9"/>
  <c r="AD693" i="9"/>
  <c r="AH693" i="9"/>
  <c r="Q693" i="9"/>
  <c r="AI693" i="9"/>
  <c r="P693" i="9"/>
  <c r="O693" i="9"/>
  <c r="AQ693" i="9"/>
  <c r="AD475" i="4"/>
  <c r="V475" i="4"/>
  <c r="U475" i="4"/>
  <c r="AL1023" i="4"/>
  <c r="AA475" i="4"/>
  <c r="M475" i="4" s="1"/>
  <c r="AC475" i="4"/>
  <c r="Q475" i="4" s="1"/>
  <c r="AB475" i="4"/>
  <c r="L475" i="4"/>
  <c r="Y693" i="9" l="1"/>
  <c r="X693" i="9"/>
  <c r="L693" i="9"/>
  <c r="AR693" i="9"/>
  <c r="M693" i="9"/>
  <c r="AP693" i="9"/>
  <c r="AO693" i="9" s="1"/>
  <c r="N693" i="9"/>
  <c r="AS693" i="9"/>
  <c r="AC693" i="9"/>
  <c r="T475" i="4"/>
  <c r="AE475" i="4"/>
  <c r="AS475" i="4"/>
  <c r="P475" i="4"/>
  <c r="O475" i="4"/>
  <c r="S475" i="4"/>
  <c r="AN1023" i="4"/>
  <c r="AK1024" i="4" s="1"/>
  <c r="AQ475" i="4"/>
  <c r="AM1023" i="4"/>
  <c r="AT693" i="9" l="1"/>
  <c r="AK694" i="9"/>
  <c r="AL694" i="9" s="1"/>
  <c r="AM694" i="9" s="1"/>
  <c r="K694" i="9"/>
  <c r="Y475" i="4"/>
  <c r="Z475" i="4"/>
  <c r="AP475" i="4"/>
  <c r="AO475" i="4" s="1"/>
  <c r="AT475" i="4" s="1"/>
  <c r="AL1024" i="4"/>
  <c r="N475" i="4"/>
  <c r="K476" i="4" s="1"/>
  <c r="AR475" i="4"/>
  <c r="AN694" i="9" l="1"/>
  <c r="S694" i="9"/>
  <c r="R476" i="4"/>
  <c r="AN1024" i="4"/>
  <c r="AK1025" i="4" s="1"/>
  <c r="AM1024" i="4"/>
  <c r="AF694" i="9" l="1"/>
  <c r="AA694" i="9"/>
  <c r="Z694" i="9"/>
  <c r="U694" i="9"/>
  <c r="V694" i="9"/>
  <c r="AG694" i="9" s="1"/>
  <c r="W694" i="9"/>
  <c r="T694" i="9" s="1"/>
  <c r="AB694" i="9" s="1"/>
  <c r="AD476" i="4"/>
  <c r="V476" i="4"/>
  <c r="U476" i="4"/>
  <c r="AL1025" i="4"/>
  <c r="AA476" i="4"/>
  <c r="M476" i="4" s="1"/>
  <c r="AB476" i="4"/>
  <c r="AC476" i="4"/>
  <c r="Q476" i="4" s="1"/>
  <c r="L476" i="4"/>
  <c r="R694" i="9" l="1"/>
  <c r="AE694" i="9"/>
  <c r="AD694" i="9"/>
  <c r="P694" i="9"/>
  <c r="O694" i="9"/>
  <c r="AQ694" i="9"/>
  <c r="Q694" i="9"/>
  <c r="AI694" i="9"/>
  <c r="AH694" i="9"/>
  <c r="AE476" i="4"/>
  <c r="AQ476" i="4"/>
  <c r="T476" i="4"/>
  <c r="AN1025" i="4"/>
  <c r="AK1026" i="4" s="1"/>
  <c r="O476" i="4"/>
  <c r="S476" i="4"/>
  <c r="AM1025" i="4"/>
  <c r="Y694" i="9" l="1"/>
  <c r="X694" i="9"/>
  <c r="L694" i="9"/>
  <c r="AS694" i="9"/>
  <c r="N694" i="9"/>
  <c r="AC694" i="9"/>
  <c r="M694" i="9"/>
  <c r="AR694" i="9"/>
  <c r="AP694" i="9"/>
  <c r="AO694" i="9" s="1"/>
  <c r="Y476" i="4"/>
  <c r="Z476" i="4"/>
  <c r="AP476" i="4"/>
  <c r="AO476" i="4" s="1"/>
  <c r="AL1026" i="4"/>
  <c r="N476" i="4"/>
  <c r="K477" i="4" s="1"/>
  <c r="AR476" i="4"/>
  <c r="AS476" i="4"/>
  <c r="AT476" i="4" s="1"/>
  <c r="P476" i="4"/>
  <c r="AT694" i="9" l="1"/>
  <c r="AK695" i="9"/>
  <c r="AL695" i="9" s="1"/>
  <c r="AM695" i="9" s="1"/>
  <c r="K695" i="9"/>
  <c r="AN1026" i="4"/>
  <c r="AK1027" i="4" s="1"/>
  <c r="R477" i="4"/>
  <c r="AM1026" i="4"/>
  <c r="S695" i="9" l="1"/>
  <c r="AN695" i="9"/>
  <c r="AD477" i="4"/>
  <c r="V477" i="4"/>
  <c r="U477" i="4"/>
  <c r="AA477" i="4"/>
  <c r="M477" i="4" s="1"/>
  <c r="AC477" i="4"/>
  <c r="Q477" i="4" s="1"/>
  <c r="AB477" i="4"/>
  <c r="AQ477" i="4"/>
  <c r="L477" i="4"/>
  <c r="AL1027" i="4"/>
  <c r="AF695" i="9" l="1"/>
  <c r="AA695" i="9"/>
  <c r="Z695" i="9"/>
  <c r="U695" i="9"/>
  <c r="V695" i="9"/>
  <c r="AG695" i="9" s="1"/>
  <c r="W695" i="9"/>
  <c r="T695" i="9" s="1"/>
  <c r="AB695" i="9" s="1"/>
  <c r="T477" i="4"/>
  <c r="Y477" i="4" s="1"/>
  <c r="Z477" i="4"/>
  <c r="AE477" i="4"/>
  <c r="AM1027" i="4"/>
  <c r="P477" i="4"/>
  <c r="AS477" i="4"/>
  <c r="AN1027" i="4"/>
  <c r="AK1028" i="4" s="1"/>
  <c r="O477" i="4"/>
  <c r="S477" i="4"/>
  <c r="R695" i="9" l="1"/>
  <c r="AE695" i="9"/>
  <c r="AD695" i="9"/>
  <c r="O695" i="9"/>
  <c r="AI695" i="9"/>
  <c r="Q695" i="9"/>
  <c r="AH695" i="9"/>
  <c r="P695" i="9"/>
  <c r="AP695" i="9"/>
  <c r="AO695" i="9" s="1"/>
  <c r="AP477" i="4"/>
  <c r="AO477" i="4" s="1"/>
  <c r="AT477" i="4" s="1"/>
  <c r="AL1028" i="4"/>
  <c r="AN1028" i="4"/>
  <c r="AK1029" i="4" s="1"/>
  <c r="N477" i="4"/>
  <c r="K478" i="4" s="1"/>
  <c r="AR477" i="4"/>
  <c r="AM1028" i="4"/>
  <c r="Y695" i="9" l="1"/>
  <c r="X695" i="9"/>
  <c r="L695" i="9"/>
  <c r="AQ695" i="9"/>
  <c r="N695" i="9"/>
  <c r="AS695" i="9"/>
  <c r="AC695" i="9"/>
  <c r="AR695" i="9"/>
  <c r="AT695" i="9" s="1"/>
  <c r="M695" i="9"/>
  <c r="AL1029" i="4"/>
  <c r="R478" i="4"/>
  <c r="AK696" i="9" l="1"/>
  <c r="K696" i="9"/>
  <c r="AL696" i="9"/>
  <c r="AM696" i="9" s="1"/>
  <c r="AN696" i="9"/>
  <c r="AD478" i="4"/>
  <c r="V478" i="4"/>
  <c r="U478" i="4"/>
  <c r="AA478" i="4"/>
  <c r="M478" i="4" s="1"/>
  <c r="AC478" i="4"/>
  <c r="Q478" i="4" s="1"/>
  <c r="AB478" i="4"/>
  <c r="L478" i="4"/>
  <c r="AN1029" i="4"/>
  <c r="AK1030" i="4" s="1"/>
  <c r="AM1029" i="4"/>
  <c r="S696" i="9" l="1"/>
  <c r="AQ478" i="4"/>
  <c r="AE478" i="4"/>
  <c r="AL1030" i="4"/>
  <c r="O478" i="4"/>
  <c r="S478" i="4"/>
  <c r="T478" i="4"/>
  <c r="AF696" i="9" l="1"/>
  <c r="AA696" i="9"/>
  <c r="Z696" i="9"/>
  <c r="U696" i="9"/>
  <c r="V696" i="9"/>
  <c r="AG696" i="9" s="1"/>
  <c r="W696" i="9"/>
  <c r="T696" i="9" s="1"/>
  <c r="AB696" i="9" s="1"/>
  <c r="Y478" i="4"/>
  <c r="Z478" i="4"/>
  <c r="AP478" i="4"/>
  <c r="AO478" i="4" s="1"/>
  <c r="AS478" i="4"/>
  <c r="P478" i="4"/>
  <c r="AN1030" i="4"/>
  <c r="AK1031" i="4" s="1"/>
  <c r="N478" i="4"/>
  <c r="K479" i="4" s="1"/>
  <c r="AR478" i="4"/>
  <c r="AM1030" i="4"/>
  <c r="R696" i="9" l="1"/>
  <c r="AE696" i="9"/>
  <c r="AD696" i="9"/>
  <c r="AI696" i="9"/>
  <c r="AH696" i="9"/>
  <c r="Q696" i="9"/>
  <c r="P696" i="9"/>
  <c r="O696" i="9"/>
  <c r="AQ696" i="9"/>
  <c r="AT478" i="4"/>
  <c r="R479" i="4"/>
  <c r="AL1031" i="4"/>
  <c r="Y696" i="9" l="1"/>
  <c r="X696" i="9"/>
  <c r="L696" i="9"/>
  <c r="AR696" i="9"/>
  <c r="M696" i="9"/>
  <c r="AP696" i="9"/>
  <c r="AO696" i="9" s="1"/>
  <c r="AS696" i="9"/>
  <c r="N696" i="9"/>
  <c r="AC696" i="9"/>
  <c r="AD479" i="4"/>
  <c r="V479" i="4"/>
  <c r="U479" i="4"/>
  <c r="AN1031" i="4"/>
  <c r="AK1032" i="4" s="1"/>
  <c r="AB479" i="4"/>
  <c r="AC479" i="4"/>
  <c r="Q479" i="4" s="1"/>
  <c r="AA479" i="4"/>
  <c r="M479" i="4" s="1"/>
  <c r="L479" i="4"/>
  <c r="AM1031" i="4"/>
  <c r="AT696" i="9" l="1"/>
  <c r="AK697" i="9" s="1"/>
  <c r="K697" i="9"/>
  <c r="AL697" i="9"/>
  <c r="AM697" i="9" s="1"/>
  <c r="AN697" i="9"/>
  <c r="AE479" i="4"/>
  <c r="O479" i="4"/>
  <c r="S479" i="4"/>
  <c r="T479" i="4"/>
  <c r="AQ479" i="4"/>
  <c r="AL1032" i="4"/>
  <c r="S697" i="9" l="1"/>
  <c r="Y479" i="4"/>
  <c r="Z479" i="4"/>
  <c r="AP479" i="4"/>
  <c r="AO479" i="4" s="1"/>
  <c r="AN1032" i="4"/>
  <c r="AK1033" i="4" s="1"/>
  <c r="AS479" i="4"/>
  <c r="AT479" i="4" s="1"/>
  <c r="P479" i="4"/>
  <c r="AR479" i="4"/>
  <c r="N479" i="4"/>
  <c r="K480" i="4" s="1"/>
  <c r="AM1032" i="4"/>
  <c r="AF697" i="9" l="1"/>
  <c r="Z697" i="9"/>
  <c r="AA697" i="9"/>
  <c r="U697" i="9"/>
  <c r="V697" i="9"/>
  <c r="AG697" i="9" s="1"/>
  <c r="W697" i="9"/>
  <c r="T697" i="9" s="1"/>
  <c r="AB697" i="9" s="1"/>
  <c r="R480" i="4"/>
  <c r="AL1033" i="4"/>
  <c r="R697" i="9" l="1"/>
  <c r="AE697" i="9"/>
  <c r="AD697" i="9"/>
  <c r="O697" i="9"/>
  <c r="AH697" i="9"/>
  <c r="Q697" i="9"/>
  <c r="AI697" i="9"/>
  <c r="P697" i="9"/>
  <c r="AD480" i="4"/>
  <c r="V480" i="4"/>
  <c r="U480" i="4"/>
  <c r="AN1033" i="4"/>
  <c r="AK1034" i="4" s="1"/>
  <c r="AC480" i="4"/>
  <c r="Q480" i="4" s="1"/>
  <c r="AB480" i="4"/>
  <c r="AA480" i="4"/>
  <c r="M480" i="4" s="1"/>
  <c r="L480" i="4"/>
  <c r="AM1033" i="4"/>
  <c r="Y697" i="9" l="1"/>
  <c r="X697" i="9"/>
  <c r="L697" i="9"/>
  <c r="AQ697" i="9"/>
  <c r="N697" i="9"/>
  <c r="AS697" i="9"/>
  <c r="AC697" i="9"/>
  <c r="M697" i="9"/>
  <c r="AR697" i="9"/>
  <c r="AP697" i="9"/>
  <c r="AO697" i="9" s="1"/>
  <c r="T480" i="4"/>
  <c r="AE480" i="4"/>
  <c r="AS480" i="4"/>
  <c r="P480" i="4"/>
  <c r="AQ480" i="4"/>
  <c r="O480" i="4"/>
  <c r="S480" i="4"/>
  <c r="AL1034" i="4"/>
  <c r="AT697" i="9" l="1"/>
  <c r="K698" i="9"/>
  <c r="AK698" i="9"/>
  <c r="Y480" i="4"/>
  <c r="Z480" i="4"/>
  <c r="AP480" i="4"/>
  <c r="AO480" i="4" s="1"/>
  <c r="AT480" i="4" s="1"/>
  <c r="AN1034" i="4"/>
  <c r="AK1035" i="4" s="1"/>
  <c r="AM1034" i="4"/>
  <c r="N480" i="4"/>
  <c r="K481" i="4" s="1"/>
  <c r="AR480" i="4"/>
  <c r="S698" i="9" l="1"/>
  <c r="AL698" i="9"/>
  <c r="AM698" i="9" s="1"/>
  <c r="AN698" i="9"/>
  <c r="R481" i="4"/>
  <c r="AL1035" i="4"/>
  <c r="AF698" i="9" l="1"/>
  <c r="Z698" i="9"/>
  <c r="AA698" i="9"/>
  <c r="V698" i="9"/>
  <c r="AG698" i="9" s="1"/>
  <c r="U698" i="9"/>
  <c r="W698" i="9"/>
  <c r="T698" i="9" s="1"/>
  <c r="AB698" i="9" s="1"/>
  <c r="AD481" i="4"/>
  <c r="V481" i="4"/>
  <c r="U481" i="4"/>
  <c r="AN1035" i="4"/>
  <c r="AK1036" i="4" s="1"/>
  <c r="AM1035" i="4"/>
  <c r="AB481" i="4"/>
  <c r="AC481" i="4"/>
  <c r="Q481" i="4" s="1"/>
  <c r="AA481" i="4"/>
  <c r="M481" i="4" s="1"/>
  <c r="L481" i="4"/>
  <c r="R698" i="9" l="1"/>
  <c r="AE698" i="9"/>
  <c r="AD698" i="9"/>
  <c r="L698" i="9"/>
  <c r="AS698" i="9"/>
  <c r="N698" i="9"/>
  <c r="P698" i="9"/>
  <c r="AP698" i="9"/>
  <c r="AO698" i="9" s="1"/>
  <c r="Q698" i="9"/>
  <c r="AH698" i="9"/>
  <c r="AI698" i="9"/>
  <c r="O698" i="9"/>
  <c r="AQ698" i="9"/>
  <c r="AC698" i="9"/>
  <c r="AE481" i="4"/>
  <c r="AQ481" i="4"/>
  <c r="T481" i="4"/>
  <c r="O481" i="4"/>
  <c r="S481" i="4"/>
  <c r="AL1036" i="4"/>
  <c r="Y698" i="9" l="1"/>
  <c r="X698" i="9"/>
  <c r="M698" i="9"/>
  <c r="AR698" i="9"/>
  <c r="AT698" i="9" s="1"/>
  <c r="AK699" i="9" s="1"/>
  <c r="Y481" i="4"/>
  <c r="Z481" i="4"/>
  <c r="AP481" i="4"/>
  <c r="AO481" i="4" s="1"/>
  <c r="AN1036" i="4"/>
  <c r="AK1037" i="4" s="1"/>
  <c r="AR481" i="4"/>
  <c r="N481" i="4"/>
  <c r="K482" i="4" s="1"/>
  <c r="P481" i="4"/>
  <c r="AS481" i="4"/>
  <c r="AT481" i="4" s="1"/>
  <c r="AM1036" i="4"/>
  <c r="AL699" i="9" l="1"/>
  <c r="AM699" i="9" s="1"/>
  <c r="AN699" i="9"/>
  <c r="K699" i="9"/>
  <c r="R482" i="4"/>
  <c r="AL1037" i="4"/>
  <c r="S699" i="9" l="1"/>
  <c r="AD482" i="4"/>
  <c r="U482" i="4"/>
  <c r="V482" i="4"/>
  <c r="AN1037" i="4"/>
  <c r="AK1038" i="4" s="1"/>
  <c r="AC482" i="4"/>
  <c r="Q482" i="4" s="1"/>
  <c r="AA482" i="4"/>
  <c r="M482" i="4" s="1"/>
  <c r="AB482" i="4"/>
  <c r="L482" i="4"/>
  <c r="AM1037" i="4"/>
  <c r="AF699" i="9" l="1"/>
  <c r="AA699" i="9"/>
  <c r="Z699" i="9"/>
  <c r="U699" i="9"/>
  <c r="V699" i="9"/>
  <c r="AG699" i="9" s="1"/>
  <c r="W699" i="9"/>
  <c r="T699" i="9" s="1"/>
  <c r="AB699" i="9" s="1"/>
  <c r="T482" i="4"/>
  <c r="AE482" i="4"/>
  <c r="AQ482" i="4"/>
  <c r="O482" i="4"/>
  <c r="S482" i="4"/>
  <c r="P482" i="4"/>
  <c r="AS482" i="4"/>
  <c r="AL1038" i="4"/>
  <c r="R699" i="9" l="1"/>
  <c r="AD699" i="9"/>
  <c r="AE699" i="9"/>
  <c r="AS699" i="9"/>
  <c r="N699" i="9"/>
  <c r="AC699" i="9"/>
  <c r="AQ699" i="9"/>
  <c r="O699" i="9"/>
  <c r="P699" i="9"/>
  <c r="AI699" i="9"/>
  <c r="AH699" i="9"/>
  <c r="Q699" i="9"/>
  <c r="Y482" i="4"/>
  <c r="Z482" i="4"/>
  <c r="AP482" i="4"/>
  <c r="AO482" i="4" s="1"/>
  <c r="AT482" i="4" s="1"/>
  <c r="N482" i="4"/>
  <c r="K483" i="4" s="1"/>
  <c r="AR482" i="4"/>
  <c r="AN1038" i="4"/>
  <c r="AK1039" i="4" s="1"/>
  <c r="AM1038" i="4"/>
  <c r="Y699" i="9" l="1"/>
  <c r="X699" i="9"/>
  <c r="L699" i="9"/>
  <c r="AR699" i="9"/>
  <c r="M699" i="9"/>
  <c r="AP699" i="9"/>
  <c r="AO699" i="9" s="1"/>
  <c r="AL1039" i="4"/>
  <c r="R483" i="4"/>
  <c r="AT699" i="9" l="1"/>
  <c r="AK700" i="9" s="1"/>
  <c r="K700" i="9"/>
  <c r="AD483" i="4"/>
  <c r="V483" i="4"/>
  <c r="U483" i="4"/>
  <c r="AB483" i="4"/>
  <c r="AC483" i="4"/>
  <c r="Q483" i="4" s="1"/>
  <c r="AA483" i="4"/>
  <c r="M483" i="4" s="1"/>
  <c r="L483" i="4"/>
  <c r="AN1039" i="4"/>
  <c r="AK1040" i="4" s="1"/>
  <c r="AM1039" i="4"/>
  <c r="AN700" i="9" l="1"/>
  <c r="AL700" i="9"/>
  <c r="AM700" i="9" s="1"/>
  <c r="S700" i="9"/>
  <c r="T483" i="4"/>
  <c r="AE483" i="4"/>
  <c r="AL1040" i="4"/>
  <c r="AQ483" i="4"/>
  <c r="P483" i="4"/>
  <c r="AS483" i="4"/>
  <c r="O483" i="4"/>
  <c r="S483" i="4"/>
  <c r="AF700" i="9" l="1"/>
  <c r="AA700" i="9"/>
  <c r="Z700" i="9"/>
  <c r="U700" i="9"/>
  <c r="V700" i="9"/>
  <c r="AG700" i="9" s="1"/>
  <c r="W700" i="9"/>
  <c r="T700" i="9" s="1"/>
  <c r="AB700" i="9" s="1"/>
  <c r="Y483" i="4"/>
  <c r="Z483" i="4"/>
  <c r="AP483" i="4"/>
  <c r="AO483" i="4" s="1"/>
  <c r="AT483" i="4" s="1"/>
  <c r="AR483" i="4"/>
  <c r="N483" i="4"/>
  <c r="K484" i="4" s="1"/>
  <c r="AN1040" i="4"/>
  <c r="AK1041" i="4" s="1"/>
  <c r="AM1040" i="4"/>
  <c r="R700" i="9" l="1"/>
  <c r="AD700" i="9"/>
  <c r="AE700" i="9"/>
  <c r="P700" i="9"/>
  <c r="AS700" i="9"/>
  <c r="N700" i="9"/>
  <c r="AI700" i="9"/>
  <c r="Q700" i="9"/>
  <c r="AH700" i="9"/>
  <c r="O700" i="9"/>
  <c r="AQ700" i="9"/>
  <c r="AL1041" i="4"/>
  <c r="R484" i="4"/>
  <c r="Y700" i="9" l="1"/>
  <c r="X700" i="9"/>
  <c r="L700" i="9"/>
  <c r="AC700" i="9"/>
  <c r="AR700" i="9"/>
  <c r="M700" i="9"/>
  <c r="AP700" i="9"/>
  <c r="AO700" i="9" s="1"/>
  <c r="AD484" i="4"/>
  <c r="V484" i="4"/>
  <c r="U484" i="4"/>
  <c r="AM1041" i="4"/>
  <c r="AN1041" i="4"/>
  <c r="AK1042" i="4" s="1"/>
  <c r="AL1042" i="4" s="1"/>
  <c r="AA484" i="4"/>
  <c r="M484" i="4" s="1"/>
  <c r="AB484" i="4"/>
  <c r="AC484" i="4"/>
  <c r="Q484" i="4" s="1"/>
  <c r="L484" i="4"/>
  <c r="AT700" i="9" l="1"/>
  <c r="AK701" i="9"/>
  <c r="AL701" i="9" s="1"/>
  <c r="AM701" i="9" s="1"/>
  <c r="K701" i="9"/>
  <c r="AE484" i="4"/>
  <c r="AM1042" i="4"/>
  <c r="O484" i="4"/>
  <c r="S484" i="4"/>
  <c r="T484" i="4"/>
  <c r="AQ484" i="4"/>
  <c r="AN1042" i="4"/>
  <c r="AK1043" i="4" s="1"/>
  <c r="AN701" i="9" l="1"/>
  <c r="S701" i="9"/>
  <c r="Y484" i="4"/>
  <c r="Z484" i="4"/>
  <c r="AP484" i="4"/>
  <c r="AO484" i="4" s="1"/>
  <c r="AN1043" i="4"/>
  <c r="AK1044" i="4" s="1"/>
  <c r="P484" i="4"/>
  <c r="AS484" i="4"/>
  <c r="AT484" i="4" s="1"/>
  <c r="N484" i="4"/>
  <c r="K485" i="4" s="1"/>
  <c r="AR484" i="4"/>
  <c r="AF701" i="9" l="1"/>
  <c r="AA701" i="9"/>
  <c r="Z701" i="9"/>
  <c r="U701" i="9"/>
  <c r="V701" i="9"/>
  <c r="AG701" i="9" s="1"/>
  <c r="W701" i="9"/>
  <c r="T701" i="9" s="1"/>
  <c r="AB701" i="9" s="1"/>
  <c r="R485" i="4"/>
  <c r="AL1044" i="4"/>
  <c r="AL1043" i="4"/>
  <c r="AM1043" i="4"/>
  <c r="R701" i="9" l="1"/>
  <c r="AE701" i="9"/>
  <c r="AD701" i="9"/>
  <c r="P701" i="9"/>
  <c r="AP701" i="9"/>
  <c r="AO701" i="9" s="1"/>
  <c r="O701" i="9"/>
  <c r="AH701" i="9"/>
  <c r="Q701" i="9"/>
  <c r="AI701" i="9"/>
  <c r="AQ701" i="9"/>
  <c r="AD485" i="4"/>
  <c r="V485" i="4"/>
  <c r="U485" i="4"/>
  <c r="AM1044" i="4"/>
  <c r="AN1044" i="4"/>
  <c r="AK1045" i="4" s="1"/>
  <c r="AC485" i="4"/>
  <c r="Q485" i="4" s="1"/>
  <c r="AB485" i="4"/>
  <c r="AA485" i="4"/>
  <c r="M485" i="4" s="1"/>
  <c r="L485" i="4"/>
  <c r="Y701" i="9" l="1"/>
  <c r="X701" i="9"/>
  <c r="L701" i="9"/>
  <c r="N701" i="9"/>
  <c r="AS701" i="9"/>
  <c r="AC701" i="9"/>
  <c r="M701" i="9"/>
  <c r="AR701" i="9"/>
  <c r="AT701" i="9" s="1"/>
  <c r="AK702" i="9" s="1"/>
  <c r="AE485" i="4"/>
  <c r="O485" i="4"/>
  <c r="S485" i="4"/>
  <c r="AQ485" i="4"/>
  <c r="T485" i="4"/>
  <c r="AN1045" i="4"/>
  <c r="AK1046" i="4" s="1"/>
  <c r="K702" i="9" l="1"/>
  <c r="AL702" i="9"/>
  <c r="AM702" i="9" s="1"/>
  <c r="AN702" i="9"/>
  <c r="Y485" i="4"/>
  <c r="Z485" i="4"/>
  <c r="AP485" i="4"/>
  <c r="AO485" i="4" s="1"/>
  <c r="AL1046" i="4"/>
  <c r="AN1046" i="4"/>
  <c r="AK1047" i="4" s="1"/>
  <c r="AS485" i="4"/>
  <c r="AT485" i="4" s="1"/>
  <c r="P485" i="4"/>
  <c r="AL1045" i="4"/>
  <c r="AM1045" i="4"/>
  <c r="AM1046" i="4" s="1"/>
  <c r="N485" i="4"/>
  <c r="K486" i="4" s="1"/>
  <c r="AR485" i="4"/>
  <c r="S702" i="9" l="1"/>
  <c r="AL1047" i="4"/>
  <c r="R486" i="4"/>
  <c r="AF702" i="9" l="1"/>
  <c r="AA702" i="9"/>
  <c r="Z702" i="9"/>
  <c r="U702" i="9"/>
  <c r="V702" i="9"/>
  <c r="AG702" i="9" s="1"/>
  <c r="W702" i="9"/>
  <c r="T702" i="9" s="1"/>
  <c r="AB702" i="9" s="1"/>
  <c r="AD486" i="4"/>
  <c r="V486" i="4"/>
  <c r="U486" i="4"/>
  <c r="AA486" i="4"/>
  <c r="M486" i="4" s="1"/>
  <c r="AB486" i="4"/>
  <c r="AC486" i="4"/>
  <c r="Q486" i="4" s="1"/>
  <c r="L486" i="4"/>
  <c r="AN1047" i="4"/>
  <c r="AK1048" i="4" s="1"/>
  <c r="AM1047" i="4"/>
  <c r="R702" i="9" l="1"/>
  <c r="AE702" i="9"/>
  <c r="AD702" i="9"/>
  <c r="O702" i="9"/>
  <c r="P702" i="9"/>
  <c r="AQ702" i="9"/>
  <c r="AS702" i="9"/>
  <c r="N702" i="9"/>
  <c r="Q702" i="9"/>
  <c r="AI702" i="9"/>
  <c r="AH702" i="9"/>
  <c r="AQ486" i="4"/>
  <c r="AE486" i="4"/>
  <c r="O486" i="4"/>
  <c r="S486" i="4"/>
  <c r="AL1048" i="4"/>
  <c r="T486" i="4"/>
  <c r="Y702" i="9" l="1"/>
  <c r="X702" i="9"/>
  <c r="AC702" i="9"/>
  <c r="L702" i="9"/>
  <c r="M702" i="9"/>
  <c r="AR702" i="9"/>
  <c r="AP702" i="9"/>
  <c r="AO702" i="9" s="1"/>
  <c r="Y486" i="4"/>
  <c r="Z486" i="4"/>
  <c r="AP486" i="4"/>
  <c r="AO486" i="4" s="1"/>
  <c r="AS486" i="4"/>
  <c r="P486" i="4"/>
  <c r="AN1048" i="4"/>
  <c r="AK1049" i="4" s="1"/>
  <c r="N486" i="4"/>
  <c r="K487" i="4" s="1"/>
  <c r="AR486" i="4"/>
  <c r="AM1048" i="4"/>
  <c r="AT702" i="9" l="1"/>
  <c r="AK703" i="9" s="1"/>
  <c r="K703" i="9"/>
  <c r="AT486" i="4"/>
  <c r="AL1049" i="4"/>
  <c r="R487" i="4"/>
  <c r="AL703" i="9" l="1"/>
  <c r="AM703" i="9" s="1"/>
  <c r="AN703" i="9"/>
  <c r="S703" i="9"/>
  <c r="AD487" i="4"/>
  <c r="U487" i="4"/>
  <c r="V487" i="4"/>
  <c r="AM1049" i="4"/>
  <c r="AN1049" i="4"/>
  <c r="AK1050" i="4" s="1"/>
  <c r="AL1050" i="4" s="1"/>
  <c r="AA487" i="4"/>
  <c r="M487" i="4" s="1"/>
  <c r="AC487" i="4"/>
  <c r="Q487" i="4" s="1"/>
  <c r="AB487" i="4"/>
  <c r="L487" i="4"/>
  <c r="AF703" i="9" l="1"/>
  <c r="Z703" i="9"/>
  <c r="AA703" i="9"/>
  <c r="U703" i="9"/>
  <c r="V703" i="9"/>
  <c r="AG703" i="9" s="1"/>
  <c r="W703" i="9"/>
  <c r="T703" i="9" s="1"/>
  <c r="AB703" i="9" s="1"/>
  <c r="AE487" i="4"/>
  <c r="O487" i="4"/>
  <c r="S487" i="4"/>
  <c r="AM1050" i="4"/>
  <c r="AN1050" i="4"/>
  <c r="AK1051" i="4" s="1"/>
  <c r="T487" i="4"/>
  <c r="AQ487" i="4"/>
  <c r="R703" i="9" l="1"/>
  <c r="AD703" i="9"/>
  <c r="AE703" i="9"/>
  <c r="O703" i="9"/>
  <c r="N703" i="9"/>
  <c r="AS703" i="9"/>
  <c r="AQ703" i="9"/>
  <c r="AH703" i="9"/>
  <c r="AI703" i="9"/>
  <c r="Q703" i="9"/>
  <c r="AC703" i="9"/>
  <c r="P703" i="9"/>
  <c r="Y487" i="4"/>
  <c r="Z487" i="4"/>
  <c r="AP487" i="4"/>
  <c r="AO487" i="4" s="1"/>
  <c r="AS487" i="4"/>
  <c r="P487" i="4"/>
  <c r="AL1051" i="4"/>
  <c r="N487" i="4"/>
  <c r="K488" i="4" s="1"/>
  <c r="AR487" i="4"/>
  <c r="Y703" i="9" l="1"/>
  <c r="X703" i="9"/>
  <c r="L703" i="9"/>
  <c r="AR703" i="9"/>
  <c r="M703" i="9"/>
  <c r="AP703" i="9"/>
  <c r="AO703" i="9" s="1"/>
  <c r="AT487" i="4"/>
  <c r="AM1051" i="4"/>
  <c r="R488" i="4"/>
  <c r="AN1051" i="4"/>
  <c r="AK1052" i="4" s="1"/>
  <c r="AT703" i="9" l="1"/>
  <c r="AK704" i="9" s="1"/>
  <c r="K704" i="9"/>
  <c r="AD488" i="4"/>
  <c r="V488" i="4"/>
  <c r="U488" i="4"/>
  <c r="AN1052" i="4"/>
  <c r="AK1053" i="4" s="1"/>
  <c r="AA488" i="4"/>
  <c r="M488" i="4" s="1"/>
  <c r="AB488" i="4"/>
  <c r="AC488" i="4"/>
  <c r="Q488" i="4" s="1"/>
  <c r="L488" i="4"/>
  <c r="AL704" i="9" l="1"/>
  <c r="AM704" i="9" s="1"/>
  <c r="AN704" i="9"/>
  <c r="S704" i="9"/>
  <c r="AE488" i="4"/>
  <c r="AQ488" i="4"/>
  <c r="O488" i="4"/>
  <c r="S488" i="4"/>
  <c r="AL1053" i="4"/>
  <c r="T488" i="4"/>
  <c r="AL1052" i="4"/>
  <c r="AM1052" i="4"/>
  <c r="AM1053" i="4" s="1"/>
  <c r="AF704" i="9" l="1"/>
  <c r="AA704" i="9"/>
  <c r="Z704" i="9"/>
  <c r="U704" i="9"/>
  <c r="V704" i="9"/>
  <c r="AG704" i="9" s="1"/>
  <c r="W704" i="9"/>
  <c r="T704" i="9" s="1"/>
  <c r="AB704" i="9" s="1"/>
  <c r="Y488" i="4"/>
  <c r="Z488" i="4"/>
  <c r="AP488" i="4"/>
  <c r="AO488" i="4" s="1"/>
  <c r="P488" i="4"/>
  <c r="AS488" i="4"/>
  <c r="AT488" i="4" s="1"/>
  <c r="AN1053" i="4"/>
  <c r="AK1054" i="4" s="1"/>
  <c r="AR488" i="4"/>
  <c r="N488" i="4"/>
  <c r="K489" i="4" s="1"/>
  <c r="R704" i="9" l="1"/>
  <c r="AE704" i="9"/>
  <c r="AD704" i="9"/>
  <c r="P704" i="9"/>
  <c r="AI704" i="9"/>
  <c r="AH704" i="9"/>
  <c r="Q704" i="9"/>
  <c r="AS704" i="9"/>
  <c r="N704" i="9"/>
  <c r="O704" i="9"/>
  <c r="AQ704" i="9"/>
  <c r="R489" i="4"/>
  <c r="X704" i="9" l="1"/>
  <c r="Y704" i="9"/>
  <c r="L704" i="9"/>
  <c r="AC704" i="9"/>
  <c r="M704" i="9"/>
  <c r="AR704" i="9"/>
  <c r="AP704" i="9"/>
  <c r="AO704" i="9" s="1"/>
  <c r="V489" i="4"/>
  <c r="AD489" i="4"/>
  <c r="U489" i="4"/>
  <c r="AB489" i="4"/>
  <c r="AC489" i="4"/>
  <c r="Q489" i="4" s="1"/>
  <c r="AA489" i="4"/>
  <c r="M489" i="4" s="1"/>
  <c r="L489" i="4"/>
  <c r="AL1054" i="4"/>
  <c r="AM1054" i="4"/>
  <c r="AN1054" i="4"/>
  <c r="AK1055" i="4" s="1"/>
  <c r="AT704" i="9" l="1"/>
  <c r="AK705" i="9" s="1"/>
  <c r="K705" i="9"/>
  <c r="AE489" i="4"/>
  <c r="T489" i="4"/>
  <c r="AL1055" i="4"/>
  <c r="P489" i="4"/>
  <c r="AS489" i="4"/>
  <c r="AQ489" i="4"/>
  <c r="AM1055" i="4"/>
  <c r="O489" i="4"/>
  <c r="S489" i="4"/>
  <c r="AN705" i="9" l="1"/>
  <c r="AL705" i="9"/>
  <c r="AM705" i="9" s="1"/>
  <c r="S705" i="9"/>
  <c r="Y489" i="4"/>
  <c r="Z489" i="4"/>
  <c r="AP489" i="4"/>
  <c r="AO489" i="4" s="1"/>
  <c r="AT489" i="4" s="1"/>
  <c r="AN1055" i="4"/>
  <c r="AK1056" i="4" s="1"/>
  <c r="AL1056" i="4" s="1"/>
  <c r="AR489" i="4"/>
  <c r="N489" i="4"/>
  <c r="K490" i="4" s="1"/>
  <c r="AF705" i="9" l="1"/>
  <c r="Z705" i="9"/>
  <c r="AA705" i="9"/>
  <c r="U705" i="9"/>
  <c r="V705" i="9"/>
  <c r="AG705" i="9" s="1"/>
  <c r="W705" i="9"/>
  <c r="T705" i="9" s="1"/>
  <c r="AB705" i="9" s="1"/>
  <c r="R490" i="4"/>
  <c r="AN1056" i="4"/>
  <c r="AK1057" i="4" s="1"/>
  <c r="AM1056" i="4"/>
  <c r="R705" i="9" l="1"/>
  <c r="AE705" i="9"/>
  <c r="AD705" i="9"/>
  <c r="O705" i="9"/>
  <c r="P705" i="9"/>
  <c r="AP705" i="9"/>
  <c r="AO705" i="9" s="1"/>
  <c r="AH705" i="9"/>
  <c r="Q705" i="9"/>
  <c r="AI705" i="9"/>
  <c r="AQ705" i="9"/>
  <c r="AD490" i="4"/>
  <c r="V490" i="4"/>
  <c r="U490" i="4"/>
  <c r="AL1057" i="4"/>
  <c r="AB490" i="4"/>
  <c r="AA490" i="4"/>
  <c r="M490" i="4" s="1"/>
  <c r="AC490" i="4"/>
  <c r="Q490" i="4" s="1"/>
  <c r="L490" i="4"/>
  <c r="Y705" i="9" l="1"/>
  <c r="X705" i="9"/>
  <c r="L705" i="9"/>
  <c r="AR705" i="9"/>
  <c r="M705" i="9"/>
  <c r="N705" i="9"/>
  <c r="AS705" i="9"/>
  <c r="AC705" i="9"/>
  <c r="AE490" i="4"/>
  <c r="T490" i="4"/>
  <c r="AQ490" i="4"/>
  <c r="AN1057" i="4"/>
  <c r="AK1058" i="4" s="1"/>
  <c r="O490" i="4"/>
  <c r="S490" i="4"/>
  <c r="AM1057" i="4"/>
  <c r="AT705" i="9" l="1"/>
  <c r="AK706" i="9" s="1"/>
  <c r="K706" i="9"/>
  <c r="Y490" i="4"/>
  <c r="Z490" i="4"/>
  <c r="AP490" i="4"/>
  <c r="AO490" i="4" s="1"/>
  <c r="N490" i="4"/>
  <c r="K491" i="4" s="1"/>
  <c r="AR490" i="4"/>
  <c r="AL1058" i="4"/>
  <c r="P490" i="4"/>
  <c r="AS490" i="4"/>
  <c r="AT490" i="4" s="1"/>
  <c r="AN706" i="9" l="1"/>
  <c r="AL706" i="9"/>
  <c r="AM706" i="9" s="1"/>
  <c r="S706" i="9"/>
  <c r="AN1058" i="4"/>
  <c r="AK1059" i="4" s="1"/>
  <c r="AM1058" i="4"/>
  <c r="R491" i="4"/>
  <c r="AF706" i="9" l="1"/>
  <c r="AA706" i="9"/>
  <c r="Z706" i="9"/>
  <c r="U706" i="9"/>
  <c r="V706" i="9"/>
  <c r="AG706" i="9" s="1"/>
  <c r="W706" i="9"/>
  <c r="T706" i="9" s="1"/>
  <c r="AB706" i="9" s="1"/>
  <c r="AD491" i="4"/>
  <c r="V491" i="4"/>
  <c r="U491" i="4"/>
  <c r="AC491" i="4"/>
  <c r="Q491" i="4" s="1"/>
  <c r="AA491" i="4"/>
  <c r="M491" i="4" s="1"/>
  <c r="AB491" i="4"/>
  <c r="AQ491" i="4"/>
  <c r="L491" i="4"/>
  <c r="AL1059" i="4"/>
  <c r="R706" i="9" l="1"/>
  <c r="AE706" i="9"/>
  <c r="AD706" i="9"/>
  <c r="P706" i="9"/>
  <c r="O706" i="9"/>
  <c r="AQ706" i="9"/>
  <c r="Q706" i="9"/>
  <c r="AI706" i="9"/>
  <c r="AH706" i="9"/>
  <c r="AE491" i="4"/>
  <c r="T491" i="4"/>
  <c r="AN1059" i="4"/>
  <c r="AK1060" i="4" s="1"/>
  <c r="AS491" i="4"/>
  <c r="O491" i="4"/>
  <c r="S491" i="4"/>
  <c r="AM1059" i="4"/>
  <c r="X706" i="9" l="1"/>
  <c r="Y706" i="9"/>
  <c r="L706" i="9"/>
  <c r="M706" i="9"/>
  <c r="AR706" i="9"/>
  <c r="AP706" i="9"/>
  <c r="AO706" i="9" s="1"/>
  <c r="AS706" i="9"/>
  <c r="N706" i="9"/>
  <c r="AC706" i="9"/>
  <c r="Y491" i="4"/>
  <c r="Z491" i="4"/>
  <c r="P491" i="4"/>
  <c r="AP491" i="4"/>
  <c r="AO491" i="4" s="1"/>
  <c r="AT491" i="4" s="1"/>
  <c r="N491" i="4"/>
  <c r="K492" i="4" s="1"/>
  <c r="AR491" i="4"/>
  <c r="AL1060" i="4"/>
  <c r="AT706" i="9" l="1"/>
  <c r="AK707" i="9"/>
  <c r="AL707" i="9" s="1"/>
  <c r="AM707" i="9" s="1"/>
  <c r="K707" i="9"/>
  <c r="AN1060" i="4"/>
  <c r="AK1061" i="4" s="1"/>
  <c r="R492" i="4"/>
  <c r="AM1060" i="4"/>
  <c r="S707" i="9" l="1"/>
  <c r="AN707" i="9"/>
  <c r="AD492" i="4"/>
  <c r="V492" i="4"/>
  <c r="U492" i="4"/>
  <c r="AC492" i="4"/>
  <c r="Q492" i="4" s="1"/>
  <c r="AA492" i="4"/>
  <c r="M492" i="4" s="1"/>
  <c r="AB492" i="4"/>
  <c r="L492" i="4"/>
  <c r="AL1061" i="4"/>
  <c r="AF707" i="9" l="1"/>
  <c r="AA707" i="9"/>
  <c r="Z707" i="9"/>
  <c r="U707" i="9"/>
  <c r="V707" i="9"/>
  <c r="AG707" i="9" s="1"/>
  <c r="W707" i="9"/>
  <c r="T707" i="9" s="1"/>
  <c r="AB707" i="9" s="1"/>
  <c r="T492" i="4"/>
  <c r="AE492" i="4"/>
  <c r="P492" i="4"/>
  <c r="AS492" i="4"/>
  <c r="AN1061" i="4"/>
  <c r="AK1062" i="4" s="1"/>
  <c r="AM1061" i="4"/>
  <c r="O492" i="4"/>
  <c r="S492" i="4"/>
  <c r="AQ492" i="4"/>
  <c r="R707" i="9" l="1"/>
  <c r="AD707" i="9"/>
  <c r="AE707" i="9"/>
  <c r="O707" i="9"/>
  <c r="N707" i="9"/>
  <c r="AS707" i="9"/>
  <c r="P707" i="9"/>
  <c r="AP707" i="9"/>
  <c r="AO707" i="9" s="1"/>
  <c r="AI707" i="9"/>
  <c r="Q707" i="9"/>
  <c r="AH707" i="9"/>
  <c r="Y492" i="4"/>
  <c r="Z492" i="4"/>
  <c r="AP492" i="4"/>
  <c r="AO492" i="4" s="1"/>
  <c r="AT492" i="4" s="1"/>
  <c r="AR492" i="4"/>
  <c r="N492" i="4"/>
  <c r="K493" i="4" s="1"/>
  <c r="AL1062" i="4"/>
  <c r="Y707" i="9" l="1"/>
  <c r="X707" i="9"/>
  <c r="L707" i="9"/>
  <c r="AQ707" i="9"/>
  <c r="AC707" i="9"/>
  <c r="AR707" i="9"/>
  <c r="AT707" i="9" s="1"/>
  <c r="AK708" i="9" s="1"/>
  <c r="AL708" i="9" s="1"/>
  <c r="AM708" i="9" s="1"/>
  <c r="M707" i="9"/>
  <c r="R493" i="4"/>
  <c r="AN1062" i="4"/>
  <c r="AK1063" i="4" s="1"/>
  <c r="AM1062" i="4"/>
  <c r="AN708" i="9" l="1"/>
  <c r="K708" i="9"/>
  <c r="AD493" i="4"/>
  <c r="V493" i="4"/>
  <c r="U493" i="4"/>
  <c r="AL1063" i="4"/>
  <c r="AC493" i="4"/>
  <c r="Q493" i="4" s="1"/>
  <c r="AA493" i="4"/>
  <c r="M493" i="4" s="1"/>
  <c r="AB493" i="4"/>
  <c r="L493" i="4"/>
  <c r="S708" i="9" l="1"/>
  <c r="T493" i="4"/>
  <c r="AE493" i="4"/>
  <c r="P493" i="4"/>
  <c r="AS493" i="4"/>
  <c r="AN1063" i="4"/>
  <c r="AK1064" i="4" s="1"/>
  <c r="O493" i="4"/>
  <c r="S493" i="4"/>
  <c r="AQ493" i="4"/>
  <c r="AM1063" i="4"/>
  <c r="AF708" i="9" l="1"/>
  <c r="AA708" i="9"/>
  <c r="Z708" i="9"/>
  <c r="U708" i="9"/>
  <c r="V708" i="9"/>
  <c r="AG708" i="9" s="1"/>
  <c r="W708" i="9"/>
  <c r="T708" i="9" s="1"/>
  <c r="AB708" i="9" s="1"/>
  <c r="Y493" i="4"/>
  <c r="Z493" i="4"/>
  <c r="AP493" i="4"/>
  <c r="AO493" i="4" s="1"/>
  <c r="AT493" i="4" s="1"/>
  <c r="N493" i="4"/>
  <c r="K494" i="4" s="1"/>
  <c r="AR493" i="4"/>
  <c r="AL1064" i="4"/>
  <c r="R708" i="9" l="1"/>
  <c r="AE708" i="9"/>
  <c r="AD708" i="9"/>
  <c r="N708" i="9"/>
  <c r="AS708" i="9"/>
  <c r="AC708" i="9"/>
  <c r="P708" i="9"/>
  <c r="O708" i="9"/>
  <c r="AI708" i="9"/>
  <c r="AH708" i="9"/>
  <c r="Q708" i="9"/>
  <c r="AQ708" i="9"/>
  <c r="AN1064" i="4"/>
  <c r="AK1065" i="4" s="1"/>
  <c r="R494" i="4"/>
  <c r="AM1064" i="4"/>
  <c r="Y708" i="9" l="1"/>
  <c r="X708" i="9"/>
  <c r="L708" i="9"/>
  <c r="AR708" i="9"/>
  <c r="M708" i="9"/>
  <c r="AP708" i="9"/>
  <c r="AO708" i="9" s="1"/>
  <c r="AD494" i="4"/>
  <c r="V494" i="4"/>
  <c r="U494" i="4"/>
  <c r="AB494" i="4"/>
  <c r="AA494" i="4"/>
  <c r="M494" i="4" s="1"/>
  <c r="AC494" i="4"/>
  <c r="Q494" i="4" s="1"/>
  <c r="L494" i="4"/>
  <c r="AL1065" i="4"/>
  <c r="AT708" i="9" l="1"/>
  <c r="AK709" i="9" s="1"/>
  <c r="K709" i="9"/>
  <c r="AE494" i="4"/>
  <c r="AN1065" i="4"/>
  <c r="AK1066" i="4" s="1"/>
  <c r="AQ494" i="4"/>
  <c r="AM1065" i="4"/>
  <c r="O494" i="4"/>
  <c r="S494" i="4"/>
  <c r="T494" i="4"/>
  <c r="AN709" i="9" l="1"/>
  <c r="AL709" i="9"/>
  <c r="AM709" i="9" s="1"/>
  <c r="S709" i="9"/>
  <c r="Y494" i="4"/>
  <c r="Z494" i="4"/>
  <c r="AP494" i="4"/>
  <c r="AO494" i="4" s="1"/>
  <c r="AS494" i="4"/>
  <c r="P494" i="4"/>
  <c r="N494" i="4"/>
  <c r="K495" i="4" s="1"/>
  <c r="AR494" i="4"/>
  <c r="AL1066" i="4"/>
  <c r="AF709" i="9" l="1"/>
  <c r="Z709" i="9"/>
  <c r="AA709" i="9"/>
  <c r="U709" i="9"/>
  <c r="V709" i="9"/>
  <c r="AG709" i="9" s="1"/>
  <c r="W709" i="9"/>
  <c r="T709" i="9" s="1"/>
  <c r="AB709" i="9" s="1"/>
  <c r="AT494" i="4"/>
  <c r="AN1066" i="4"/>
  <c r="AK1067" i="4" s="1"/>
  <c r="AM1066" i="4"/>
  <c r="R495" i="4"/>
  <c r="R709" i="9" l="1"/>
  <c r="AE709" i="9"/>
  <c r="AD709" i="9"/>
  <c r="O709" i="9"/>
  <c r="P709" i="9"/>
  <c r="AH709" i="9"/>
  <c r="AI709" i="9"/>
  <c r="Q709" i="9"/>
  <c r="AD495" i="4"/>
  <c r="V495" i="4"/>
  <c r="U495" i="4"/>
  <c r="AA495" i="4"/>
  <c r="M495" i="4" s="1"/>
  <c r="AC495" i="4"/>
  <c r="Q495" i="4" s="1"/>
  <c r="AB495" i="4"/>
  <c r="AQ495" i="4"/>
  <c r="L495" i="4"/>
  <c r="AL1067" i="4"/>
  <c r="Y709" i="9" l="1"/>
  <c r="X709" i="9"/>
  <c r="L709" i="9"/>
  <c r="AQ709" i="9"/>
  <c r="M709" i="9"/>
  <c r="AR709" i="9"/>
  <c r="AP709" i="9"/>
  <c r="AO709" i="9" s="1"/>
  <c r="N709" i="9"/>
  <c r="AS709" i="9"/>
  <c r="AC709" i="9"/>
  <c r="T495" i="4"/>
  <c r="AE495" i="4"/>
  <c r="AN1067" i="4"/>
  <c r="AK1068" i="4" s="1"/>
  <c r="AM1067" i="4"/>
  <c r="P495" i="4"/>
  <c r="AS495" i="4"/>
  <c r="O495" i="4"/>
  <c r="S495" i="4"/>
  <c r="AT709" i="9" l="1"/>
  <c r="AK710" i="9"/>
  <c r="AN710" i="9" s="1"/>
  <c r="K710" i="9"/>
  <c r="Y495" i="4"/>
  <c r="Z495" i="4"/>
  <c r="AP495" i="4"/>
  <c r="AO495" i="4" s="1"/>
  <c r="AT495" i="4" s="1"/>
  <c r="N495" i="4"/>
  <c r="K496" i="4" s="1"/>
  <c r="AR495" i="4"/>
  <c r="AL1068" i="4"/>
  <c r="AL710" i="9" l="1"/>
  <c r="AM710" i="9" s="1"/>
  <c r="S710" i="9"/>
  <c r="AN1068" i="4"/>
  <c r="AK1069" i="4" s="1"/>
  <c r="R496" i="4"/>
  <c r="AM1068" i="4"/>
  <c r="AF710" i="9" l="1"/>
  <c r="AA710" i="9"/>
  <c r="Z710" i="9"/>
  <c r="U710" i="9"/>
  <c r="V710" i="9"/>
  <c r="AG710" i="9" s="1"/>
  <c r="W710" i="9"/>
  <c r="T710" i="9" s="1"/>
  <c r="AB710" i="9" s="1"/>
  <c r="AD496" i="4"/>
  <c r="V496" i="4"/>
  <c r="U496" i="4"/>
  <c r="AA496" i="4"/>
  <c r="M496" i="4" s="1"/>
  <c r="AB496" i="4"/>
  <c r="AC496" i="4"/>
  <c r="Q496" i="4" s="1"/>
  <c r="L496" i="4"/>
  <c r="AL1069" i="4"/>
  <c r="R710" i="9" l="1"/>
  <c r="AE710" i="9"/>
  <c r="AD710" i="9"/>
  <c r="O710" i="9"/>
  <c r="AS710" i="9"/>
  <c r="N710" i="9"/>
  <c r="P710" i="9"/>
  <c r="AP710" i="9"/>
  <c r="AO710" i="9" s="1"/>
  <c r="AQ710" i="9"/>
  <c r="Q710" i="9"/>
  <c r="AH710" i="9"/>
  <c r="AI710" i="9"/>
  <c r="AC710" i="9"/>
  <c r="AQ496" i="4"/>
  <c r="AE496" i="4"/>
  <c r="AN1069" i="4"/>
  <c r="AK1070" i="4" s="1"/>
  <c r="AM1069" i="4"/>
  <c r="O496" i="4"/>
  <c r="S496" i="4"/>
  <c r="T496" i="4"/>
  <c r="Y710" i="9" l="1"/>
  <c r="X710" i="9"/>
  <c r="L710" i="9"/>
  <c r="M710" i="9"/>
  <c r="AR710" i="9"/>
  <c r="AT710" i="9" s="1"/>
  <c r="AK711" i="9" s="1"/>
  <c r="Y496" i="4"/>
  <c r="Z496" i="4"/>
  <c r="AP496" i="4"/>
  <c r="AO496" i="4" s="1"/>
  <c r="P496" i="4"/>
  <c r="AS496" i="4"/>
  <c r="N496" i="4"/>
  <c r="K497" i="4" s="1"/>
  <c r="AR496" i="4"/>
  <c r="AL1070" i="4"/>
  <c r="AL711" i="9" l="1"/>
  <c r="AM711" i="9" s="1"/>
  <c r="AN711" i="9"/>
  <c r="K711" i="9"/>
  <c r="AT496" i="4"/>
  <c r="AN1070" i="4"/>
  <c r="AK1071" i="4" s="1"/>
  <c r="AM1070" i="4"/>
  <c r="R497" i="4"/>
  <c r="S711" i="9" l="1"/>
  <c r="AD497" i="4"/>
  <c r="V497" i="4"/>
  <c r="U497" i="4"/>
  <c r="AA497" i="4"/>
  <c r="M497" i="4" s="1"/>
  <c r="AB497" i="4"/>
  <c r="AC497" i="4"/>
  <c r="Q497" i="4" s="1"/>
  <c r="L497" i="4"/>
  <c r="AL1071" i="4"/>
  <c r="AF711" i="9" l="1"/>
  <c r="AA711" i="9"/>
  <c r="Z711" i="9"/>
  <c r="U711" i="9"/>
  <c r="V711" i="9"/>
  <c r="AG711" i="9" s="1"/>
  <c r="W711" i="9"/>
  <c r="T711" i="9" s="1"/>
  <c r="AB711" i="9" s="1"/>
  <c r="AE497" i="4"/>
  <c r="T497" i="4"/>
  <c r="AN1071" i="4"/>
  <c r="AK1072" i="4" s="1"/>
  <c r="O497" i="4"/>
  <c r="S497" i="4"/>
  <c r="AQ497" i="4"/>
  <c r="AM1071" i="4"/>
  <c r="R711" i="9" l="1"/>
  <c r="AE711" i="9"/>
  <c r="AD711" i="9"/>
  <c r="AI711" i="9"/>
  <c r="AH711" i="9"/>
  <c r="Q711" i="9"/>
  <c r="P711" i="9"/>
  <c r="O711" i="9"/>
  <c r="Y497" i="4"/>
  <c r="Z497" i="4"/>
  <c r="AP497" i="4"/>
  <c r="AO497" i="4" s="1"/>
  <c r="AR497" i="4"/>
  <c r="N497" i="4"/>
  <c r="K498" i="4" s="1"/>
  <c r="AL1072" i="4"/>
  <c r="P497" i="4"/>
  <c r="AS497" i="4"/>
  <c r="Y711" i="9" l="1"/>
  <c r="X711" i="9"/>
  <c r="L711" i="9"/>
  <c r="AQ711" i="9"/>
  <c r="AR711" i="9"/>
  <c r="M711" i="9"/>
  <c r="AP711" i="9"/>
  <c r="AO711" i="9" s="1"/>
  <c r="AS711" i="9"/>
  <c r="N711" i="9"/>
  <c r="AC711" i="9"/>
  <c r="AT497" i="4"/>
  <c r="AN1072" i="4"/>
  <c r="AK1073" i="4" s="1"/>
  <c r="R498" i="4"/>
  <c r="AM1072" i="4"/>
  <c r="AT711" i="9" l="1"/>
  <c r="AK712" i="9" s="1"/>
  <c r="AL712" i="9" s="1"/>
  <c r="AM712" i="9" s="1"/>
  <c r="K712" i="9"/>
  <c r="AD498" i="4"/>
  <c r="U498" i="4"/>
  <c r="V498" i="4"/>
  <c r="AB498" i="4"/>
  <c r="AA498" i="4"/>
  <c r="M498" i="4" s="1"/>
  <c r="AC498" i="4"/>
  <c r="Q498" i="4" s="1"/>
  <c r="L498" i="4"/>
  <c r="AL1073" i="4"/>
  <c r="AN712" i="9" l="1"/>
  <c r="S712" i="9"/>
  <c r="AE498" i="4"/>
  <c r="AQ498" i="4"/>
  <c r="AN1073" i="4"/>
  <c r="AK1074" i="4" s="1"/>
  <c r="AM1073" i="4"/>
  <c r="T498" i="4"/>
  <c r="O498" i="4"/>
  <c r="S498" i="4"/>
  <c r="AF712" i="9" l="1"/>
  <c r="AA712" i="9"/>
  <c r="Z712" i="9"/>
  <c r="U712" i="9"/>
  <c r="V712" i="9"/>
  <c r="AG712" i="9" s="1"/>
  <c r="W712" i="9"/>
  <c r="T712" i="9" s="1"/>
  <c r="AB712" i="9" s="1"/>
  <c r="Y498" i="4"/>
  <c r="Z498" i="4"/>
  <c r="AP498" i="4"/>
  <c r="AO498" i="4" s="1"/>
  <c r="P498" i="4"/>
  <c r="AS498" i="4"/>
  <c r="AT498" i="4" s="1"/>
  <c r="AR498" i="4"/>
  <c r="N498" i="4"/>
  <c r="K499" i="4" s="1"/>
  <c r="AL1074" i="4"/>
  <c r="R712" i="9" l="1"/>
  <c r="AE712" i="9"/>
  <c r="AD712" i="9"/>
  <c r="N712" i="9"/>
  <c r="AS712" i="9"/>
  <c r="P712" i="9"/>
  <c r="AC712" i="9"/>
  <c r="AI712" i="9"/>
  <c r="Q712" i="9"/>
  <c r="AH712" i="9"/>
  <c r="O712" i="9"/>
  <c r="AQ712" i="9"/>
  <c r="AM1074" i="4"/>
  <c r="AN1074" i="4"/>
  <c r="AK1075" i="4" s="1"/>
  <c r="R499" i="4"/>
  <c r="Y712" i="9" l="1"/>
  <c r="X712" i="9"/>
  <c r="L712" i="9"/>
  <c r="AR712" i="9"/>
  <c r="M712" i="9"/>
  <c r="AP712" i="9"/>
  <c r="AO712" i="9" s="1"/>
  <c r="AD499" i="4"/>
  <c r="V499" i="4"/>
  <c r="U499" i="4"/>
  <c r="AB499" i="4"/>
  <c r="AC499" i="4"/>
  <c r="Q499" i="4" s="1"/>
  <c r="AA499" i="4"/>
  <c r="M499" i="4" s="1"/>
  <c r="L499" i="4"/>
  <c r="AN1075" i="4"/>
  <c r="AK1076" i="4" s="1"/>
  <c r="AT712" i="9" l="1"/>
  <c r="AK713" i="9"/>
  <c r="AL713" i="9" s="1"/>
  <c r="AM713" i="9" s="1"/>
  <c r="K713" i="9"/>
  <c r="T499" i="4"/>
  <c r="AE499" i="4"/>
  <c r="AL1076" i="4"/>
  <c r="P499" i="4"/>
  <c r="AS499" i="4"/>
  <c r="AL1075" i="4"/>
  <c r="AM1075" i="4"/>
  <c r="AM1076" i="4" s="1"/>
  <c r="O499" i="4"/>
  <c r="S499" i="4"/>
  <c r="AQ499" i="4"/>
  <c r="AN713" i="9" l="1"/>
  <c r="S713" i="9"/>
  <c r="Y499" i="4"/>
  <c r="Z499" i="4"/>
  <c r="AP499" i="4"/>
  <c r="AO499" i="4" s="1"/>
  <c r="AT499" i="4" s="1"/>
  <c r="AN1076" i="4"/>
  <c r="AK1077" i="4" s="1"/>
  <c r="AL1077" i="4" s="1"/>
  <c r="N499" i="4"/>
  <c r="K500" i="4" s="1"/>
  <c r="AR499" i="4"/>
  <c r="AF713" i="9" l="1"/>
  <c r="AA713" i="9"/>
  <c r="Z713" i="9"/>
  <c r="U713" i="9"/>
  <c r="V713" i="9"/>
  <c r="AG713" i="9" s="1"/>
  <c r="W713" i="9"/>
  <c r="T713" i="9" s="1"/>
  <c r="AB713" i="9" s="1"/>
  <c r="AM1077" i="4"/>
  <c r="AN1077" i="4"/>
  <c r="AK1078" i="4" s="1"/>
  <c r="R500" i="4"/>
  <c r="R713" i="9" l="1"/>
  <c r="AD713" i="9"/>
  <c r="AE713" i="9"/>
  <c r="AQ713" i="9"/>
  <c r="O713" i="9"/>
  <c r="AH713" i="9"/>
  <c r="Q713" i="9"/>
  <c r="AI713" i="9"/>
  <c r="P713" i="9"/>
  <c r="AP713" i="9"/>
  <c r="AO713" i="9" s="1"/>
  <c r="AD500" i="4"/>
  <c r="V500" i="4"/>
  <c r="U500" i="4"/>
  <c r="AC500" i="4"/>
  <c r="Q500" i="4" s="1"/>
  <c r="AA500" i="4"/>
  <c r="M500" i="4" s="1"/>
  <c r="AB500" i="4"/>
  <c r="L500" i="4"/>
  <c r="AL1078" i="4"/>
  <c r="Y713" i="9" l="1"/>
  <c r="X713" i="9"/>
  <c r="L713" i="9"/>
  <c r="N713" i="9"/>
  <c r="AS713" i="9"/>
  <c r="AC713" i="9"/>
  <c r="M713" i="9"/>
  <c r="AR713" i="9"/>
  <c r="AT713" i="9" s="1"/>
  <c r="AK714" i="9" s="1"/>
  <c r="AE500" i="4"/>
  <c r="T500" i="4"/>
  <c r="AQ500" i="4"/>
  <c r="AM1078" i="4"/>
  <c r="AS500" i="4"/>
  <c r="P500" i="4"/>
  <c r="AN1078" i="4"/>
  <c r="AK1079" i="4" s="1"/>
  <c r="O500" i="4"/>
  <c r="S500" i="4"/>
  <c r="AL714" i="9" l="1"/>
  <c r="AM714" i="9" s="1"/>
  <c r="AN714" i="9"/>
  <c r="K714" i="9"/>
  <c r="Y500" i="4"/>
  <c r="Z500" i="4"/>
  <c r="AP500" i="4"/>
  <c r="AO500" i="4" s="1"/>
  <c r="AT500" i="4" s="1"/>
  <c r="AR500" i="4"/>
  <c r="N500" i="4"/>
  <c r="K501" i="4" s="1"/>
  <c r="AL1079" i="4"/>
  <c r="S714" i="9" l="1"/>
  <c r="AM1079" i="4"/>
  <c r="AN1079" i="4"/>
  <c r="AK1080" i="4" s="1"/>
  <c r="R501" i="4"/>
  <c r="AF714" i="9" l="1"/>
  <c r="AA714" i="9"/>
  <c r="Z714" i="9"/>
  <c r="U714" i="9"/>
  <c r="V714" i="9"/>
  <c r="AG714" i="9" s="1"/>
  <c r="W714" i="9"/>
  <c r="T714" i="9" s="1"/>
  <c r="AB714" i="9" s="1"/>
  <c r="AD501" i="4"/>
  <c r="V501" i="4"/>
  <c r="U501" i="4"/>
  <c r="AL1080" i="4"/>
  <c r="AN1080" i="4"/>
  <c r="AK1081" i="4" s="1"/>
  <c r="AC501" i="4"/>
  <c r="Q501" i="4" s="1"/>
  <c r="AA501" i="4"/>
  <c r="M501" i="4" s="1"/>
  <c r="AB501" i="4"/>
  <c r="L501" i="4"/>
  <c r="AM1080" i="4"/>
  <c r="R714" i="9" l="1"/>
  <c r="AE714" i="9"/>
  <c r="AD714" i="9"/>
  <c r="AC714" i="9"/>
  <c r="L714" i="9"/>
  <c r="O714" i="9"/>
  <c r="P714" i="9"/>
  <c r="AP714" i="9"/>
  <c r="AO714" i="9" s="1"/>
  <c r="AQ714" i="9"/>
  <c r="AS714" i="9"/>
  <c r="N714" i="9"/>
  <c r="Q714" i="9"/>
  <c r="AI714" i="9"/>
  <c r="AH714" i="9"/>
  <c r="AE501" i="4"/>
  <c r="O501" i="4"/>
  <c r="S501" i="4"/>
  <c r="AL1081" i="4"/>
  <c r="AQ501" i="4"/>
  <c r="T501" i="4"/>
  <c r="X714" i="9" l="1"/>
  <c r="Y714" i="9"/>
  <c r="M714" i="9"/>
  <c r="AR714" i="9"/>
  <c r="AT714" i="9" s="1"/>
  <c r="AK715" i="9" s="1"/>
  <c r="Y501" i="4"/>
  <c r="Z501" i="4"/>
  <c r="AP501" i="4"/>
  <c r="AO501" i="4" s="1"/>
  <c r="AS501" i="4"/>
  <c r="P501" i="4"/>
  <c r="AN1081" i="4"/>
  <c r="AK1082" i="4" s="1"/>
  <c r="AM1081" i="4"/>
  <c r="N501" i="4"/>
  <c r="K502" i="4" s="1"/>
  <c r="AR501" i="4"/>
  <c r="K715" i="9" l="1"/>
  <c r="AL715" i="9"/>
  <c r="AM715" i="9" s="1"/>
  <c r="AN715" i="9"/>
  <c r="AT501" i="4"/>
  <c r="R502" i="4"/>
  <c r="AL1082" i="4"/>
  <c r="S715" i="9" l="1"/>
  <c r="AD502" i="4"/>
  <c r="V502" i="4"/>
  <c r="U502" i="4"/>
  <c r="AN1082" i="4"/>
  <c r="AK1083" i="4" s="1"/>
  <c r="AM1082" i="4"/>
  <c r="AC502" i="4"/>
  <c r="Q502" i="4" s="1"/>
  <c r="AB502" i="4"/>
  <c r="AA502" i="4"/>
  <c r="M502" i="4" s="1"/>
  <c r="L502" i="4"/>
  <c r="AF715" i="9" l="1"/>
  <c r="AA715" i="9"/>
  <c r="Z715" i="9"/>
  <c r="U715" i="9"/>
  <c r="V715" i="9"/>
  <c r="AG715" i="9" s="1"/>
  <c r="W715" i="9"/>
  <c r="T715" i="9" s="1"/>
  <c r="AB715" i="9" s="1"/>
  <c r="T502" i="4"/>
  <c r="AE502" i="4"/>
  <c r="O502" i="4"/>
  <c r="S502" i="4"/>
  <c r="P502" i="4"/>
  <c r="AS502" i="4"/>
  <c r="AQ502" i="4"/>
  <c r="AL1083" i="4"/>
  <c r="R715" i="9" l="1"/>
  <c r="AD715" i="9"/>
  <c r="AE715" i="9"/>
  <c r="O715" i="9"/>
  <c r="N715" i="9"/>
  <c r="AS715" i="9"/>
  <c r="AH715" i="9"/>
  <c r="AI715" i="9"/>
  <c r="Q715" i="9"/>
  <c r="AC715" i="9"/>
  <c r="P715" i="9"/>
  <c r="Y502" i="4"/>
  <c r="Z502" i="4"/>
  <c r="AP502" i="4"/>
  <c r="AO502" i="4" s="1"/>
  <c r="AT502" i="4" s="1"/>
  <c r="AN1083" i="4"/>
  <c r="AK1084" i="4" s="1"/>
  <c r="AM1083" i="4"/>
  <c r="AR502" i="4"/>
  <c r="N502" i="4"/>
  <c r="K503" i="4" s="1"/>
  <c r="Y715" i="9" l="1"/>
  <c r="X715" i="9"/>
  <c r="AQ715" i="9"/>
  <c r="L715" i="9"/>
  <c r="AR715" i="9"/>
  <c r="M715" i="9"/>
  <c r="AP715" i="9"/>
  <c r="AO715" i="9" s="1"/>
  <c r="R503" i="4"/>
  <c r="AL1084" i="4"/>
  <c r="AT715" i="9" l="1"/>
  <c r="AK716" i="9" s="1"/>
  <c r="K716" i="9"/>
  <c r="AD503" i="4"/>
  <c r="U503" i="4"/>
  <c r="V503" i="4"/>
  <c r="AN1084" i="4"/>
  <c r="AK1085" i="4" s="1"/>
  <c r="AM1084" i="4"/>
  <c r="AC503" i="4"/>
  <c r="Q503" i="4" s="1"/>
  <c r="AA503" i="4"/>
  <c r="M503" i="4" s="1"/>
  <c r="AB503" i="4"/>
  <c r="L503" i="4"/>
  <c r="AL716" i="9" l="1"/>
  <c r="AM716" i="9" s="1"/>
  <c r="AN716" i="9"/>
  <c r="S716" i="9"/>
  <c r="AQ503" i="4"/>
  <c r="T503" i="4"/>
  <c r="AE503" i="4"/>
  <c r="P503" i="4"/>
  <c r="O503" i="4"/>
  <c r="S503" i="4"/>
  <c r="AL1085" i="4"/>
  <c r="AF716" i="9" l="1"/>
  <c r="AA716" i="9"/>
  <c r="Z716" i="9"/>
  <c r="U716" i="9"/>
  <c r="V716" i="9"/>
  <c r="AG716" i="9" s="1"/>
  <c r="W716" i="9"/>
  <c r="T716" i="9" s="1"/>
  <c r="AB716" i="9" s="1"/>
  <c r="Y503" i="4"/>
  <c r="Z503" i="4"/>
  <c r="AS503" i="4"/>
  <c r="AP503" i="4"/>
  <c r="AO503" i="4" s="1"/>
  <c r="AT503" i="4" s="1"/>
  <c r="AN1085" i="4"/>
  <c r="AK1086" i="4" s="1"/>
  <c r="AM1085" i="4"/>
  <c r="N503" i="4"/>
  <c r="K504" i="4" s="1"/>
  <c r="AR503" i="4"/>
  <c r="R716" i="9" l="1"/>
  <c r="AD716" i="9"/>
  <c r="AE716" i="9"/>
  <c r="P716" i="9"/>
  <c r="O716" i="9"/>
  <c r="AS716" i="9"/>
  <c r="N716" i="9"/>
  <c r="AI716" i="9"/>
  <c r="AH716" i="9"/>
  <c r="Q716" i="9"/>
  <c r="AQ716" i="9"/>
  <c r="R504" i="4"/>
  <c r="AL1086" i="4"/>
  <c r="Y716" i="9" l="1"/>
  <c r="X716" i="9"/>
  <c r="L716" i="9"/>
  <c r="AC716" i="9"/>
  <c r="M716" i="9"/>
  <c r="AR716" i="9"/>
  <c r="AP716" i="9"/>
  <c r="AO716" i="9" s="1"/>
  <c r="AD504" i="4"/>
  <c r="V504" i="4"/>
  <c r="U504" i="4"/>
  <c r="AN1086" i="4"/>
  <c r="AK1087" i="4" s="1"/>
  <c r="AB504" i="4"/>
  <c r="AC504" i="4"/>
  <c r="Q504" i="4" s="1"/>
  <c r="AA504" i="4"/>
  <c r="M504" i="4" s="1"/>
  <c r="L504" i="4"/>
  <c r="AM1086" i="4"/>
  <c r="AT716" i="9" l="1"/>
  <c r="AK717" i="9" s="1"/>
  <c r="K717" i="9"/>
  <c r="AE504" i="4"/>
  <c r="T504" i="4"/>
  <c r="AQ504" i="4"/>
  <c r="O504" i="4"/>
  <c r="S504" i="4"/>
  <c r="AL1087" i="4"/>
  <c r="AN717" i="9" l="1"/>
  <c r="AL717" i="9"/>
  <c r="AM717" i="9" s="1"/>
  <c r="S717" i="9"/>
  <c r="Y504" i="4"/>
  <c r="Z504" i="4"/>
  <c r="P504" i="4"/>
  <c r="AS504" i="4"/>
  <c r="AP504" i="4"/>
  <c r="AO504" i="4" s="1"/>
  <c r="AT504" i="4" s="1"/>
  <c r="N504" i="4"/>
  <c r="K505" i="4" s="1"/>
  <c r="AR504" i="4"/>
  <c r="AN1087" i="4"/>
  <c r="AK1088" i="4" s="1"/>
  <c r="AM1087" i="4"/>
  <c r="AF717" i="9" l="1"/>
  <c r="Z717" i="9"/>
  <c r="AA717" i="9"/>
  <c r="U717" i="9"/>
  <c r="V717" i="9"/>
  <c r="AG717" i="9" s="1"/>
  <c r="W717" i="9"/>
  <c r="T717" i="9" s="1"/>
  <c r="AB717" i="9" s="1"/>
  <c r="AL1088" i="4"/>
  <c r="R505" i="4"/>
  <c r="R717" i="9" l="1"/>
  <c r="AE717" i="9"/>
  <c r="AD717" i="9"/>
  <c r="AH717" i="9"/>
  <c r="Q717" i="9"/>
  <c r="AI717" i="9"/>
  <c r="P717" i="9"/>
  <c r="O717" i="9"/>
  <c r="AD505" i="4"/>
  <c r="V505" i="4"/>
  <c r="U505" i="4"/>
  <c r="AA505" i="4"/>
  <c r="M505" i="4" s="1"/>
  <c r="AB505" i="4"/>
  <c r="AC505" i="4"/>
  <c r="Q505" i="4" s="1"/>
  <c r="L505" i="4"/>
  <c r="AN1088" i="4"/>
  <c r="AK1089" i="4" s="1"/>
  <c r="AM1088" i="4"/>
  <c r="Y717" i="9" l="1"/>
  <c r="X717" i="9"/>
  <c r="L717" i="9"/>
  <c r="AQ717" i="9"/>
  <c r="AR717" i="9"/>
  <c r="M717" i="9"/>
  <c r="AP717" i="9"/>
  <c r="AO717" i="9" s="1"/>
  <c r="N717" i="9"/>
  <c r="AS717" i="9"/>
  <c r="AC717" i="9"/>
  <c r="AQ505" i="4"/>
  <c r="AE505" i="4"/>
  <c r="T505" i="4"/>
  <c r="Z505" i="4" s="1"/>
  <c r="AL1089" i="4"/>
  <c r="O505" i="4"/>
  <c r="S505" i="4"/>
  <c r="AT717" i="9" l="1"/>
  <c r="AK718" i="9"/>
  <c r="K718" i="9"/>
  <c r="AL718" i="9"/>
  <c r="AM718" i="9" s="1"/>
  <c r="AN718" i="9"/>
  <c r="P505" i="4"/>
  <c r="Y505" i="4"/>
  <c r="AS505" i="4"/>
  <c r="AP505" i="4"/>
  <c r="AO505" i="4" s="1"/>
  <c r="AR505" i="4"/>
  <c r="N505" i="4"/>
  <c r="K506" i="4" s="1"/>
  <c r="AN1089" i="4"/>
  <c r="AK1090" i="4" s="1"/>
  <c r="AM1089" i="4"/>
  <c r="S718" i="9" l="1"/>
  <c r="AT505" i="4"/>
  <c r="AL1090" i="4"/>
  <c r="R506" i="4"/>
  <c r="AF718" i="9" l="1"/>
  <c r="Z718" i="9"/>
  <c r="AA718" i="9"/>
  <c r="U718" i="9"/>
  <c r="V718" i="9"/>
  <c r="AG718" i="9" s="1"/>
  <c r="W718" i="9"/>
  <c r="T718" i="9" s="1"/>
  <c r="AB718" i="9" s="1"/>
  <c r="AD506" i="4"/>
  <c r="V506" i="4"/>
  <c r="U506" i="4"/>
  <c r="AM1090" i="4"/>
  <c r="AN1090" i="4"/>
  <c r="AK1091" i="4" s="1"/>
  <c r="AL1091" i="4" s="1"/>
  <c r="AC506" i="4"/>
  <c r="Q506" i="4" s="1"/>
  <c r="AA506" i="4"/>
  <c r="M506" i="4" s="1"/>
  <c r="AB506" i="4"/>
  <c r="L506" i="4"/>
  <c r="R718" i="9" l="1"/>
  <c r="AE718" i="9"/>
  <c r="AD718" i="9"/>
  <c r="AS718" i="9"/>
  <c r="N718" i="9"/>
  <c r="O718" i="9"/>
  <c r="Q718" i="9"/>
  <c r="AI718" i="9"/>
  <c r="AH718" i="9"/>
  <c r="P718" i="9"/>
  <c r="AC718" i="9"/>
  <c r="AM1091" i="4"/>
  <c r="T506" i="4"/>
  <c r="AE506" i="4"/>
  <c r="AQ506" i="4"/>
  <c r="AN1091" i="4"/>
  <c r="AK1092" i="4" s="1"/>
  <c r="AL1092" i="4" s="1"/>
  <c r="O506" i="4"/>
  <c r="S506" i="4"/>
  <c r="P506" i="4"/>
  <c r="AS506" i="4"/>
  <c r="Y718" i="9" l="1"/>
  <c r="X718" i="9"/>
  <c r="AQ718" i="9"/>
  <c r="L718" i="9"/>
  <c r="M718" i="9"/>
  <c r="AR718" i="9"/>
  <c r="AP718" i="9"/>
  <c r="AO718" i="9" s="1"/>
  <c r="Y506" i="4"/>
  <c r="Z506" i="4"/>
  <c r="AP506" i="4"/>
  <c r="AO506" i="4" s="1"/>
  <c r="AT506" i="4" s="1"/>
  <c r="AM1092" i="4"/>
  <c r="AN1092" i="4"/>
  <c r="AK1093" i="4" s="1"/>
  <c r="N506" i="4"/>
  <c r="K507" i="4" s="1"/>
  <c r="AR506" i="4"/>
  <c r="AT718" i="9" l="1"/>
  <c r="AK719" i="9" s="1"/>
  <c r="K719" i="9"/>
  <c r="AL1093" i="4"/>
  <c r="R507" i="4"/>
  <c r="AM1093" i="4"/>
  <c r="AN719" i="9" l="1"/>
  <c r="AL719" i="9"/>
  <c r="AM719" i="9" s="1"/>
  <c r="S719" i="9"/>
  <c r="AD507" i="4"/>
  <c r="V507" i="4"/>
  <c r="U507" i="4"/>
  <c r="AN1093" i="4"/>
  <c r="AK1094" i="4" s="1"/>
  <c r="AL1094" i="4" s="1"/>
  <c r="AB507" i="4"/>
  <c r="AC507" i="4"/>
  <c r="Q507" i="4" s="1"/>
  <c r="AA507" i="4"/>
  <c r="M507" i="4" s="1"/>
  <c r="L507" i="4"/>
  <c r="AF719" i="9" l="1"/>
  <c r="AA719" i="9"/>
  <c r="Z719" i="9"/>
  <c r="U719" i="9"/>
  <c r="V719" i="9"/>
  <c r="AG719" i="9" s="1"/>
  <c r="W719" i="9"/>
  <c r="T719" i="9" s="1"/>
  <c r="AB719" i="9" s="1"/>
  <c r="AE507" i="4"/>
  <c r="AQ507" i="4"/>
  <c r="T507" i="4"/>
  <c r="AM1094" i="4"/>
  <c r="AN1094" i="4"/>
  <c r="AK1095" i="4" s="1"/>
  <c r="AL1095" i="4" s="1"/>
  <c r="O507" i="4"/>
  <c r="S507" i="4"/>
  <c r="AS507" i="4"/>
  <c r="R719" i="9" l="1"/>
  <c r="AE719" i="9"/>
  <c r="AD719" i="9"/>
  <c r="AI719" i="9"/>
  <c r="Q719" i="9"/>
  <c r="AH719" i="9"/>
  <c r="O719" i="9"/>
  <c r="P719" i="9"/>
  <c r="AP719" i="9"/>
  <c r="AO719" i="9" s="1"/>
  <c r="AQ719" i="9"/>
  <c r="Y507" i="4"/>
  <c r="Z507" i="4"/>
  <c r="P507" i="4"/>
  <c r="AP507" i="4"/>
  <c r="AO507" i="4" s="1"/>
  <c r="AT507" i="4" s="1"/>
  <c r="AM1095" i="4"/>
  <c r="AN1095" i="4"/>
  <c r="AK1096" i="4" s="1"/>
  <c r="N507" i="4"/>
  <c r="K508" i="4" s="1"/>
  <c r="AR507" i="4"/>
  <c r="X719" i="9" l="1"/>
  <c r="Y719" i="9"/>
  <c r="L719" i="9"/>
  <c r="N719" i="9"/>
  <c r="AS719" i="9"/>
  <c r="AC719" i="9"/>
  <c r="AR719" i="9"/>
  <c r="AT719" i="9" s="1"/>
  <c r="AK720" i="9" s="1"/>
  <c r="M719" i="9"/>
  <c r="R508" i="4"/>
  <c r="AN1096" i="4"/>
  <c r="AK1097" i="4" s="1"/>
  <c r="AL720" i="9" l="1"/>
  <c r="AM720" i="9" s="1"/>
  <c r="AN720" i="9"/>
  <c r="K720" i="9"/>
  <c r="AD508" i="4"/>
  <c r="U508" i="4"/>
  <c r="V508" i="4"/>
  <c r="AL1097" i="4"/>
  <c r="AL1096" i="4"/>
  <c r="AM1096" i="4"/>
  <c r="AM1097" i="4" s="1"/>
  <c r="AA508" i="4"/>
  <c r="M508" i="4" s="1"/>
  <c r="AB508" i="4"/>
  <c r="AC508" i="4"/>
  <c r="Q508" i="4" s="1"/>
  <c r="L508" i="4"/>
  <c r="S720" i="9" l="1"/>
  <c r="AE508" i="4"/>
  <c r="AQ508" i="4"/>
  <c r="O508" i="4"/>
  <c r="S508" i="4"/>
  <c r="T508" i="4"/>
  <c r="AN1097" i="4"/>
  <c r="AK1098" i="4" s="1"/>
  <c r="AF720" i="9" l="1"/>
  <c r="AA720" i="9"/>
  <c r="Z720" i="9"/>
  <c r="U720" i="9"/>
  <c r="V720" i="9"/>
  <c r="AG720" i="9" s="1"/>
  <c r="W720" i="9"/>
  <c r="T720" i="9" s="1"/>
  <c r="AB720" i="9" s="1"/>
  <c r="Y508" i="4"/>
  <c r="Z508" i="4"/>
  <c r="AP508" i="4"/>
  <c r="AO508" i="4" s="1"/>
  <c r="P508" i="4"/>
  <c r="AS508" i="4"/>
  <c r="AT508" i="4" s="1"/>
  <c r="AN1098" i="4"/>
  <c r="AK1099" i="4" s="1"/>
  <c r="N508" i="4"/>
  <c r="K509" i="4" s="1"/>
  <c r="AR508" i="4"/>
  <c r="R720" i="9" l="1"/>
  <c r="AE720" i="9"/>
  <c r="AD720" i="9"/>
  <c r="P720" i="9"/>
  <c r="N720" i="9"/>
  <c r="AS720" i="9"/>
  <c r="AI720" i="9"/>
  <c r="AH720" i="9"/>
  <c r="Q720" i="9"/>
  <c r="AC720" i="9"/>
  <c r="O720" i="9"/>
  <c r="AQ720" i="9"/>
  <c r="AL1099" i="4"/>
  <c r="R509" i="4"/>
  <c r="AL1098" i="4"/>
  <c r="AM1098" i="4"/>
  <c r="AM1099" i="4" s="1"/>
  <c r="X720" i="9" l="1"/>
  <c r="Y720" i="9"/>
  <c r="L720" i="9"/>
  <c r="AR720" i="9"/>
  <c r="M720" i="9"/>
  <c r="AP720" i="9"/>
  <c r="AO720" i="9" s="1"/>
  <c r="AD509" i="4"/>
  <c r="V509" i="4"/>
  <c r="U509" i="4"/>
  <c r="AA509" i="4"/>
  <c r="M509" i="4" s="1"/>
  <c r="AB509" i="4"/>
  <c r="AC509" i="4"/>
  <c r="Q509" i="4" s="1"/>
  <c r="L509" i="4"/>
  <c r="AN1099" i="4"/>
  <c r="AK1100" i="4" s="1"/>
  <c r="AT720" i="9" l="1"/>
  <c r="AK721" i="9"/>
  <c r="AL721" i="9" s="1"/>
  <c r="AM721" i="9" s="1"/>
  <c r="K721" i="9"/>
  <c r="AQ509" i="4"/>
  <c r="AE509" i="4"/>
  <c r="T509" i="4"/>
  <c r="O509" i="4"/>
  <c r="S509" i="4"/>
  <c r="AN721" i="9" l="1"/>
  <c r="S721" i="9"/>
  <c r="Y509" i="4"/>
  <c r="Z509" i="4"/>
  <c r="AP509" i="4"/>
  <c r="AO509" i="4" s="1"/>
  <c r="N509" i="4"/>
  <c r="K510" i="4" s="1"/>
  <c r="AR509" i="4"/>
  <c r="AL1100" i="4"/>
  <c r="AM1100" i="4"/>
  <c r="P509" i="4"/>
  <c r="AS509" i="4"/>
  <c r="AN1100" i="4"/>
  <c r="AK1101" i="4" s="1"/>
  <c r="AF721" i="9" l="1"/>
  <c r="Z721" i="9"/>
  <c r="AA721" i="9"/>
  <c r="U721" i="9"/>
  <c r="V721" i="9"/>
  <c r="AG721" i="9" s="1"/>
  <c r="W721" i="9"/>
  <c r="T721" i="9" s="1"/>
  <c r="AB721" i="9" s="1"/>
  <c r="AT509" i="4"/>
  <c r="AL1101" i="4"/>
  <c r="AM1101" i="4"/>
  <c r="R510" i="4"/>
  <c r="R721" i="9" l="1"/>
  <c r="AE721" i="9"/>
  <c r="AD721" i="9"/>
  <c r="O721" i="9"/>
  <c r="AQ721" i="9"/>
  <c r="P721" i="9"/>
  <c r="AP721" i="9"/>
  <c r="AO721" i="9" s="1"/>
  <c r="AH721" i="9"/>
  <c r="AI721" i="9"/>
  <c r="Q721" i="9"/>
  <c r="AD510" i="4"/>
  <c r="V510" i="4"/>
  <c r="U510" i="4"/>
  <c r="AN1101" i="4"/>
  <c r="AK1102" i="4" s="1"/>
  <c r="AL1102" i="4" s="1"/>
  <c r="AC510" i="4"/>
  <c r="Q510" i="4" s="1"/>
  <c r="AB510" i="4"/>
  <c r="AA510" i="4"/>
  <c r="M510" i="4" s="1"/>
  <c r="L510" i="4"/>
  <c r="Y721" i="9" l="1"/>
  <c r="X721" i="9"/>
  <c r="L721" i="9"/>
  <c r="M721" i="9"/>
  <c r="AR721" i="9"/>
  <c r="N721" i="9"/>
  <c r="AS721" i="9"/>
  <c r="AC721" i="9"/>
  <c r="AE510" i="4"/>
  <c r="AM1102" i="4"/>
  <c r="AN1102" i="4"/>
  <c r="AK1103" i="4" s="1"/>
  <c r="O510" i="4"/>
  <c r="S510" i="4"/>
  <c r="AQ510" i="4"/>
  <c r="T510" i="4"/>
  <c r="AT721" i="9" l="1"/>
  <c r="AK722" i="9" s="1"/>
  <c r="AL722" i="9" s="1"/>
  <c r="AM722" i="9" s="1"/>
  <c r="K722" i="9"/>
  <c r="Y510" i="4"/>
  <c r="Z510" i="4"/>
  <c r="AP510" i="4"/>
  <c r="AO510" i="4" s="1"/>
  <c r="AL1103" i="4"/>
  <c r="P510" i="4"/>
  <c r="AS510" i="4"/>
  <c r="AT510" i="4" s="1"/>
  <c r="N510" i="4"/>
  <c r="K511" i="4" s="1"/>
  <c r="AR510" i="4"/>
  <c r="AM1103" i="4"/>
  <c r="AN722" i="9" l="1"/>
  <c r="S722" i="9"/>
  <c r="R511" i="4"/>
  <c r="AN1103" i="4"/>
  <c r="AK1104" i="4" s="1"/>
  <c r="AF722" i="9" l="1"/>
  <c r="AA722" i="9"/>
  <c r="Z722" i="9"/>
  <c r="U722" i="9"/>
  <c r="V722" i="9"/>
  <c r="AG722" i="9" s="1"/>
  <c r="W722" i="9"/>
  <c r="T722" i="9" s="1"/>
  <c r="AB722" i="9" s="1"/>
  <c r="V511" i="4"/>
  <c r="AD511" i="4"/>
  <c r="U511" i="4"/>
  <c r="AN1104" i="4"/>
  <c r="AK1105" i="4" s="1"/>
  <c r="AC511" i="4"/>
  <c r="Q511" i="4" s="1"/>
  <c r="AB511" i="4"/>
  <c r="AA511" i="4"/>
  <c r="M511" i="4" s="1"/>
  <c r="T511" i="4"/>
  <c r="Y511" i="4" s="1"/>
  <c r="L511" i="4"/>
  <c r="R722" i="9" l="1"/>
  <c r="AE722" i="9"/>
  <c r="AD722" i="9"/>
  <c r="O722" i="9"/>
  <c r="Q722" i="9"/>
  <c r="AH722" i="9"/>
  <c r="AI722" i="9"/>
  <c r="P722" i="9"/>
  <c r="AP722" i="9"/>
  <c r="AO722" i="9" s="1"/>
  <c r="AQ722" i="9"/>
  <c r="Z511" i="4"/>
  <c r="AE511" i="4"/>
  <c r="P511" i="4"/>
  <c r="AS511" i="4"/>
  <c r="AQ511" i="4"/>
  <c r="AL1105" i="4"/>
  <c r="O511" i="4"/>
  <c r="S511" i="4"/>
  <c r="AL1104" i="4"/>
  <c r="AM1104" i="4"/>
  <c r="AM1105" i="4" s="1"/>
  <c r="Y722" i="9" l="1"/>
  <c r="X722" i="9"/>
  <c r="L722" i="9"/>
  <c r="AS722" i="9"/>
  <c r="N722" i="9"/>
  <c r="AC722" i="9"/>
  <c r="M722" i="9"/>
  <c r="AR722" i="9"/>
  <c r="AT722" i="9" s="1"/>
  <c r="AP511" i="4"/>
  <c r="AO511" i="4" s="1"/>
  <c r="AT511" i="4" s="1"/>
  <c r="N511" i="4"/>
  <c r="K512" i="4" s="1"/>
  <c r="AR511" i="4"/>
  <c r="AN1105" i="4"/>
  <c r="AK1106" i="4" s="1"/>
  <c r="AK723" i="9" l="1"/>
  <c r="AL723" i="9"/>
  <c r="AM723" i="9" s="1"/>
  <c r="AN723" i="9"/>
  <c r="K723" i="9"/>
  <c r="AN1106" i="4"/>
  <c r="AK1107" i="4" s="1"/>
  <c r="R512" i="4"/>
  <c r="S723" i="9" l="1"/>
  <c r="AD512" i="4"/>
  <c r="V512" i="4"/>
  <c r="U512" i="4"/>
  <c r="AL1107" i="4"/>
  <c r="AN1107" i="4"/>
  <c r="AK1108" i="4" s="1"/>
  <c r="AC512" i="4"/>
  <c r="Q512" i="4" s="1"/>
  <c r="T512" i="4"/>
  <c r="Y512" i="4" s="1"/>
  <c r="AB512" i="4"/>
  <c r="AA512" i="4"/>
  <c r="M512" i="4" s="1"/>
  <c r="L512" i="4"/>
  <c r="AL1106" i="4"/>
  <c r="AM1106" i="4"/>
  <c r="AM1107" i="4" s="1"/>
  <c r="AF723" i="9" l="1"/>
  <c r="AA723" i="9"/>
  <c r="Z723" i="9"/>
  <c r="U723" i="9"/>
  <c r="V723" i="9"/>
  <c r="AG723" i="9" s="1"/>
  <c r="W723" i="9"/>
  <c r="T723" i="9" s="1"/>
  <c r="AB723" i="9" s="1"/>
  <c r="Z512" i="4"/>
  <c r="AE512" i="4"/>
  <c r="AQ512" i="4"/>
  <c r="P512" i="4"/>
  <c r="AS512" i="4"/>
  <c r="AL1108" i="4"/>
  <c r="O512" i="4"/>
  <c r="S512" i="4"/>
  <c r="R723" i="9" l="1"/>
  <c r="AD723" i="9"/>
  <c r="AE723" i="9"/>
  <c r="AI723" i="9"/>
  <c r="AH723" i="9"/>
  <c r="Q723" i="9"/>
  <c r="O723" i="9"/>
  <c r="AQ723" i="9"/>
  <c r="P723" i="9"/>
  <c r="AP512" i="4"/>
  <c r="AO512" i="4" s="1"/>
  <c r="AT512" i="4" s="1"/>
  <c r="AN1108" i="4"/>
  <c r="AK1109" i="4" s="1"/>
  <c r="AR512" i="4"/>
  <c r="N512" i="4"/>
  <c r="K513" i="4" s="1"/>
  <c r="AM1108" i="4"/>
  <c r="Y723" i="9" l="1"/>
  <c r="X723" i="9"/>
  <c r="L723" i="9"/>
  <c r="AR723" i="9"/>
  <c r="M723" i="9"/>
  <c r="AP723" i="9"/>
  <c r="AO723" i="9" s="1"/>
  <c r="AS723" i="9"/>
  <c r="N723" i="9"/>
  <c r="AC723" i="9"/>
  <c r="R513" i="4"/>
  <c r="AL1109" i="4"/>
  <c r="AT723" i="9" l="1"/>
  <c r="AK724" i="9" s="1"/>
  <c r="AL724" i="9" s="1"/>
  <c r="AM724" i="9" s="1"/>
  <c r="K724" i="9"/>
  <c r="AD513" i="4"/>
  <c r="V513" i="4"/>
  <c r="U513" i="4"/>
  <c r="AN1109" i="4"/>
  <c r="AK1110" i="4" s="1"/>
  <c r="AB513" i="4"/>
  <c r="AC513" i="4"/>
  <c r="Q513" i="4" s="1"/>
  <c r="AA513" i="4"/>
  <c r="M513" i="4" s="1"/>
  <c r="L513" i="4"/>
  <c r="AM1109" i="4"/>
  <c r="AN724" i="9" l="1"/>
  <c r="S724" i="9"/>
  <c r="AE513" i="4"/>
  <c r="T513" i="4"/>
  <c r="Z513" i="4" s="1"/>
  <c r="O513" i="4"/>
  <c r="S513" i="4"/>
  <c r="AQ513" i="4"/>
  <c r="AL1110" i="4"/>
  <c r="AF724" i="9" l="1"/>
  <c r="AA724" i="9"/>
  <c r="Z724" i="9"/>
  <c r="U724" i="9"/>
  <c r="V724" i="9"/>
  <c r="AG724" i="9" s="1"/>
  <c r="W724" i="9"/>
  <c r="T724" i="9" s="1"/>
  <c r="AB724" i="9" s="1"/>
  <c r="AS513" i="4"/>
  <c r="Y513" i="4"/>
  <c r="AP513" i="4"/>
  <c r="AO513" i="4" s="1"/>
  <c r="P513" i="4"/>
  <c r="AN1110" i="4"/>
  <c r="AK1111" i="4" s="1"/>
  <c r="AR513" i="4"/>
  <c r="N513" i="4"/>
  <c r="K514" i="4" s="1"/>
  <c r="AM1110" i="4"/>
  <c r="R724" i="9" l="1"/>
  <c r="AE724" i="9"/>
  <c r="AD724" i="9"/>
  <c r="N724" i="9"/>
  <c r="AS724" i="9"/>
  <c r="P724" i="9"/>
  <c r="AC724" i="9"/>
  <c r="AI724" i="9"/>
  <c r="Q724" i="9"/>
  <c r="AH724" i="9"/>
  <c r="O724" i="9"/>
  <c r="AQ724" i="9"/>
  <c r="AT513" i="4"/>
  <c r="R514" i="4"/>
  <c r="AL1111" i="4"/>
  <c r="Y724" i="9" l="1"/>
  <c r="X724" i="9"/>
  <c r="L724" i="9"/>
  <c r="AR724" i="9"/>
  <c r="M724" i="9"/>
  <c r="AP724" i="9"/>
  <c r="AO724" i="9" s="1"/>
  <c r="AD514" i="4"/>
  <c r="V514" i="4"/>
  <c r="U514" i="4"/>
  <c r="AN1111" i="4"/>
  <c r="AK1112" i="4" s="1"/>
  <c r="AA514" i="4"/>
  <c r="M514" i="4" s="1"/>
  <c r="AB514" i="4"/>
  <c r="AC514" i="4"/>
  <c r="Q514" i="4" s="1"/>
  <c r="L514" i="4"/>
  <c r="AM1111" i="4"/>
  <c r="AT724" i="9" l="1"/>
  <c r="AK725" i="9" s="1"/>
  <c r="K725" i="9"/>
  <c r="AE514" i="4"/>
  <c r="T514" i="4"/>
  <c r="O514" i="4"/>
  <c r="S514" i="4"/>
  <c r="AQ514" i="4"/>
  <c r="AL1112" i="4"/>
  <c r="AN725" i="9" l="1"/>
  <c r="AL725" i="9"/>
  <c r="AM725" i="9" s="1"/>
  <c r="S725" i="9"/>
  <c r="Y514" i="4"/>
  <c r="Z514" i="4"/>
  <c r="AP514" i="4"/>
  <c r="AO514" i="4" s="1"/>
  <c r="AN1112" i="4"/>
  <c r="AK1113" i="4" s="1"/>
  <c r="N514" i="4"/>
  <c r="K515" i="4" s="1"/>
  <c r="AR514" i="4"/>
  <c r="AS514" i="4"/>
  <c r="AT514" i="4" s="1"/>
  <c r="P514" i="4"/>
  <c r="AM1112" i="4"/>
  <c r="AF725" i="9" l="1"/>
  <c r="Z725" i="9"/>
  <c r="AA725" i="9"/>
  <c r="U725" i="9"/>
  <c r="V725" i="9"/>
  <c r="AG725" i="9" s="1"/>
  <c r="W725" i="9"/>
  <c r="T725" i="9" s="1"/>
  <c r="AB725" i="9" s="1"/>
  <c r="R515" i="4"/>
  <c r="AL1113" i="4"/>
  <c r="R725" i="9" l="1"/>
  <c r="AD725" i="9"/>
  <c r="AE725" i="9"/>
  <c r="O725" i="9"/>
  <c r="P725" i="9"/>
  <c r="AQ725" i="9"/>
  <c r="AH725" i="9"/>
  <c r="Q725" i="9"/>
  <c r="AI725" i="9"/>
  <c r="AD515" i="4"/>
  <c r="V515" i="4"/>
  <c r="U515" i="4"/>
  <c r="AN1113" i="4"/>
  <c r="AK1114" i="4" s="1"/>
  <c r="AB515" i="4"/>
  <c r="AA515" i="4"/>
  <c r="M515" i="4" s="1"/>
  <c r="AC515" i="4"/>
  <c r="Q515" i="4" s="1"/>
  <c r="L515" i="4"/>
  <c r="AM1113" i="4"/>
  <c r="Y725" i="9" l="1"/>
  <c r="X725" i="9"/>
  <c r="L725" i="9"/>
  <c r="M725" i="9"/>
  <c r="AR725" i="9"/>
  <c r="AP725" i="9"/>
  <c r="AO725" i="9" s="1"/>
  <c r="N725" i="9"/>
  <c r="AS725" i="9"/>
  <c r="AC725" i="9"/>
  <c r="AE515" i="4"/>
  <c r="T515" i="4"/>
  <c r="O515" i="4"/>
  <c r="S515" i="4"/>
  <c r="AQ515" i="4"/>
  <c r="AL1114" i="4"/>
  <c r="AT725" i="9" l="1"/>
  <c r="AK726" i="9"/>
  <c r="AL726" i="9" s="1"/>
  <c r="AM726" i="9" s="1"/>
  <c r="K726" i="9"/>
  <c r="Y515" i="4"/>
  <c r="Z515" i="4"/>
  <c r="AP515" i="4"/>
  <c r="AO515" i="4" s="1"/>
  <c r="AN1114" i="4"/>
  <c r="AK1115" i="4" s="1"/>
  <c r="AR515" i="4"/>
  <c r="N515" i="4"/>
  <c r="K516" i="4" s="1"/>
  <c r="P515" i="4"/>
  <c r="AS515" i="4"/>
  <c r="AT515" i="4" s="1"/>
  <c r="AM1114" i="4"/>
  <c r="AN726" i="9" l="1"/>
  <c r="S726" i="9"/>
  <c r="R516" i="4"/>
  <c r="AL1115" i="4"/>
  <c r="AF726" i="9" l="1"/>
  <c r="Z726" i="9"/>
  <c r="AA726" i="9"/>
  <c r="U726" i="9"/>
  <c r="V726" i="9"/>
  <c r="AG726" i="9" s="1"/>
  <c r="W726" i="9"/>
  <c r="T726" i="9" s="1"/>
  <c r="AB726" i="9" s="1"/>
  <c r="AD516" i="4"/>
  <c r="V516" i="4"/>
  <c r="U516" i="4"/>
  <c r="AN1115" i="4"/>
  <c r="AK1116" i="4" s="1"/>
  <c r="AC516" i="4"/>
  <c r="Q516" i="4" s="1"/>
  <c r="AA516" i="4"/>
  <c r="M516" i="4" s="1"/>
  <c r="AB516" i="4"/>
  <c r="L516" i="4"/>
  <c r="AM1115" i="4"/>
  <c r="R726" i="9" l="1"/>
  <c r="AE726" i="9"/>
  <c r="AD726" i="9"/>
  <c r="AQ726" i="9"/>
  <c r="AS726" i="9"/>
  <c r="N726" i="9"/>
  <c r="AC726" i="9"/>
  <c r="P726" i="9"/>
  <c r="O726" i="9"/>
  <c r="Q726" i="9"/>
  <c r="AI726" i="9"/>
  <c r="AH726" i="9"/>
  <c r="T516" i="4"/>
  <c r="AE516" i="4"/>
  <c r="AQ516" i="4"/>
  <c r="P516" i="4"/>
  <c r="AS516" i="4"/>
  <c r="O516" i="4"/>
  <c r="S516" i="4"/>
  <c r="AL1116" i="4"/>
  <c r="Y726" i="9" l="1"/>
  <c r="X726" i="9"/>
  <c r="L726" i="9"/>
  <c r="M726" i="9"/>
  <c r="AR726" i="9"/>
  <c r="AP726" i="9"/>
  <c r="AO726" i="9" s="1"/>
  <c r="Y516" i="4"/>
  <c r="Z516" i="4"/>
  <c r="AP516" i="4"/>
  <c r="AO516" i="4" s="1"/>
  <c r="AT516" i="4" s="1"/>
  <c r="AN1116" i="4"/>
  <c r="AK1117" i="4" s="1"/>
  <c r="N516" i="4"/>
  <c r="K517" i="4" s="1"/>
  <c r="AR516" i="4"/>
  <c r="AM1116" i="4"/>
  <c r="AT726" i="9" l="1"/>
  <c r="AK727" i="9" s="1"/>
  <c r="K727" i="9"/>
  <c r="R517" i="4"/>
  <c r="AL1117" i="4"/>
  <c r="AL727" i="9" l="1"/>
  <c r="AM727" i="9" s="1"/>
  <c r="AN727" i="9"/>
  <c r="S727" i="9"/>
  <c r="AD517" i="4"/>
  <c r="V517" i="4"/>
  <c r="U517" i="4"/>
  <c r="AN1117" i="4"/>
  <c r="AK1118" i="4" s="1"/>
  <c r="AC517" i="4"/>
  <c r="Q517" i="4" s="1"/>
  <c r="AA517" i="4"/>
  <c r="M517" i="4" s="1"/>
  <c r="AB517" i="4"/>
  <c r="L517" i="4"/>
  <c r="AM1117" i="4"/>
  <c r="AF727" i="9" l="1"/>
  <c r="AA727" i="9"/>
  <c r="Z727" i="9"/>
  <c r="U727" i="9"/>
  <c r="V727" i="9"/>
  <c r="AG727" i="9" s="1"/>
  <c r="W727" i="9"/>
  <c r="T727" i="9" s="1"/>
  <c r="T517" i="4"/>
  <c r="AE517" i="4"/>
  <c r="AQ517" i="4"/>
  <c r="O517" i="4"/>
  <c r="S517" i="4"/>
  <c r="AS517" i="4"/>
  <c r="P517" i="4"/>
  <c r="AL1118" i="4"/>
  <c r="AB727" i="9" l="1"/>
  <c r="R727" i="9"/>
  <c r="AD727" i="9"/>
  <c r="AE727" i="9"/>
  <c r="AQ727" i="9"/>
  <c r="AH727" i="9"/>
  <c r="AI727" i="9"/>
  <c r="Q727" i="9"/>
  <c r="N727" i="9"/>
  <c r="AS727" i="9"/>
  <c r="O727" i="9"/>
  <c r="P727" i="9"/>
  <c r="Y517" i="4"/>
  <c r="Z517" i="4"/>
  <c r="AP517" i="4"/>
  <c r="AO517" i="4" s="1"/>
  <c r="AT517" i="4" s="1"/>
  <c r="AN1118" i="4"/>
  <c r="AK1119" i="4" s="1"/>
  <c r="N517" i="4"/>
  <c r="K518" i="4" s="1"/>
  <c r="AR517" i="4"/>
  <c r="AM1118" i="4"/>
  <c r="Y727" i="9" l="1"/>
  <c r="X727" i="9"/>
  <c r="L727" i="9"/>
  <c r="AC727" i="9"/>
  <c r="AR727" i="9"/>
  <c r="M727" i="9"/>
  <c r="AP727" i="9"/>
  <c r="AO727" i="9" s="1"/>
  <c r="R518" i="4"/>
  <c r="AL1119" i="4"/>
  <c r="AT727" i="9" l="1"/>
  <c r="AK728" i="9" s="1"/>
  <c r="K728" i="9"/>
  <c r="AD518" i="4"/>
  <c r="V518" i="4"/>
  <c r="U518" i="4"/>
  <c r="AM1119" i="4"/>
  <c r="AN1119" i="4"/>
  <c r="AK1120" i="4" s="1"/>
  <c r="AA518" i="4"/>
  <c r="M518" i="4" s="1"/>
  <c r="AB518" i="4"/>
  <c r="AC518" i="4"/>
  <c r="Q518" i="4" s="1"/>
  <c r="L518" i="4"/>
  <c r="AN728" i="9" l="1"/>
  <c r="AL728" i="9"/>
  <c r="AM728" i="9" s="1"/>
  <c r="S728" i="9"/>
  <c r="AE518" i="4"/>
  <c r="AQ518" i="4"/>
  <c r="T518" i="4"/>
  <c r="O518" i="4"/>
  <c r="S518" i="4"/>
  <c r="AF728" i="9" l="1"/>
  <c r="AA728" i="9"/>
  <c r="Z728" i="9"/>
  <c r="U728" i="9"/>
  <c r="V728" i="9"/>
  <c r="AG728" i="9" s="1"/>
  <c r="W728" i="9"/>
  <c r="T728" i="9" s="1"/>
  <c r="AB728" i="9" s="1"/>
  <c r="Y518" i="4"/>
  <c r="Z518" i="4"/>
  <c r="AP518" i="4"/>
  <c r="AO518" i="4" s="1"/>
  <c r="AL1120" i="4"/>
  <c r="AM1120" i="4"/>
  <c r="AN1120" i="4"/>
  <c r="AK1121" i="4" s="1"/>
  <c r="AR518" i="4"/>
  <c r="N518" i="4"/>
  <c r="K519" i="4" s="1"/>
  <c r="AS518" i="4"/>
  <c r="AT518" i="4" s="1"/>
  <c r="P518" i="4"/>
  <c r="R728" i="9" l="1"/>
  <c r="AD728" i="9"/>
  <c r="AE728" i="9"/>
  <c r="AS728" i="9"/>
  <c r="N728" i="9"/>
  <c r="O728" i="9"/>
  <c r="AI728" i="9"/>
  <c r="Q728" i="9"/>
  <c r="AH728" i="9"/>
  <c r="P728" i="9"/>
  <c r="AQ728" i="9"/>
  <c r="AL1121" i="4"/>
  <c r="R519" i="4"/>
  <c r="X728" i="9" l="1"/>
  <c r="Y728" i="9"/>
  <c r="L728" i="9"/>
  <c r="AC728" i="9"/>
  <c r="M728" i="9"/>
  <c r="AR728" i="9"/>
  <c r="AP728" i="9"/>
  <c r="AO728" i="9" s="1"/>
  <c r="AD519" i="4"/>
  <c r="V519" i="4"/>
  <c r="U519" i="4"/>
  <c r="AM1121" i="4"/>
  <c r="AB519" i="4"/>
  <c r="AC519" i="4"/>
  <c r="Q519" i="4" s="1"/>
  <c r="AA519" i="4"/>
  <c r="M519" i="4" s="1"/>
  <c r="L519" i="4"/>
  <c r="AN1121" i="4"/>
  <c r="AK1122" i="4" s="1"/>
  <c r="AT728" i="9" l="1"/>
  <c r="AK729" i="9" s="1"/>
  <c r="K729" i="9"/>
  <c r="AE519" i="4"/>
  <c r="O519" i="4"/>
  <c r="S519" i="4"/>
  <c r="AL1122" i="4"/>
  <c r="AQ519" i="4"/>
  <c r="T519" i="4"/>
  <c r="AM1122" i="4"/>
  <c r="AN729" i="9" l="1"/>
  <c r="AL729" i="9"/>
  <c r="AM729" i="9" s="1"/>
  <c r="S729" i="9"/>
  <c r="Y519" i="4"/>
  <c r="Z519" i="4"/>
  <c r="AP519" i="4"/>
  <c r="AO519" i="4" s="1"/>
  <c r="P519" i="4"/>
  <c r="AS519" i="4"/>
  <c r="AT519" i="4" s="1"/>
  <c r="AN1122" i="4"/>
  <c r="AK1123" i="4" s="1"/>
  <c r="N519" i="4"/>
  <c r="K520" i="4" s="1"/>
  <c r="AR519" i="4"/>
  <c r="AF729" i="9" l="1"/>
  <c r="Z729" i="9"/>
  <c r="AA729" i="9"/>
  <c r="U729" i="9"/>
  <c r="V729" i="9"/>
  <c r="AG729" i="9" s="1"/>
  <c r="W729" i="9"/>
  <c r="T729" i="9" s="1"/>
  <c r="AB729" i="9" s="1"/>
  <c r="R520" i="4"/>
  <c r="R729" i="9" l="1"/>
  <c r="AD729" i="9"/>
  <c r="AE729" i="9"/>
  <c r="AH729" i="9"/>
  <c r="Q729" i="9"/>
  <c r="AI729" i="9"/>
  <c r="O729" i="9"/>
  <c r="P729" i="9"/>
  <c r="AQ729" i="9"/>
  <c r="AD520" i="4"/>
  <c r="V520" i="4"/>
  <c r="U520" i="4"/>
  <c r="AL1123" i="4"/>
  <c r="AM1123" i="4"/>
  <c r="AN1123" i="4"/>
  <c r="AK1124" i="4" s="1"/>
  <c r="AA520" i="4"/>
  <c r="M520" i="4" s="1"/>
  <c r="AC520" i="4"/>
  <c r="Q520" i="4" s="1"/>
  <c r="AB520" i="4"/>
  <c r="L520" i="4"/>
  <c r="Y729" i="9" l="1"/>
  <c r="X729" i="9"/>
  <c r="L729" i="9"/>
  <c r="AR729" i="9"/>
  <c r="M729" i="9"/>
  <c r="AP729" i="9"/>
  <c r="AO729" i="9" s="1"/>
  <c r="N729" i="9"/>
  <c r="AS729" i="9"/>
  <c r="AC729" i="9"/>
  <c r="T520" i="4"/>
  <c r="AE520" i="4"/>
  <c r="O520" i="4"/>
  <c r="S520" i="4"/>
  <c r="AL1124" i="4"/>
  <c r="AS520" i="4"/>
  <c r="P520" i="4"/>
  <c r="AQ520" i="4"/>
  <c r="AM1124" i="4"/>
  <c r="AT729" i="9" l="1"/>
  <c r="AK730" i="9"/>
  <c r="AL730" i="9" s="1"/>
  <c r="AM730" i="9" s="1"/>
  <c r="K730" i="9"/>
  <c r="Y520" i="4"/>
  <c r="Z520" i="4"/>
  <c r="AP520" i="4"/>
  <c r="AO520" i="4" s="1"/>
  <c r="AT520" i="4" s="1"/>
  <c r="AN1124" i="4"/>
  <c r="AK1125" i="4" s="1"/>
  <c r="AR520" i="4"/>
  <c r="N520" i="4"/>
  <c r="K521" i="4" s="1"/>
  <c r="S730" i="9" l="1"/>
  <c r="AN730" i="9"/>
  <c r="AN1125" i="4"/>
  <c r="AK1126" i="4" s="1"/>
  <c r="R521" i="4"/>
  <c r="AF730" i="9" l="1"/>
  <c r="AA730" i="9"/>
  <c r="Z730" i="9"/>
  <c r="U730" i="9"/>
  <c r="V730" i="9"/>
  <c r="AG730" i="9" s="1"/>
  <c r="W730" i="9"/>
  <c r="T730" i="9" s="1"/>
  <c r="AB730" i="9" s="1"/>
  <c r="AD521" i="4"/>
  <c r="V521" i="4"/>
  <c r="U521" i="4"/>
  <c r="AL1126" i="4"/>
  <c r="AC521" i="4"/>
  <c r="Q521" i="4" s="1"/>
  <c r="AB521" i="4"/>
  <c r="AA521" i="4"/>
  <c r="M521" i="4" s="1"/>
  <c r="L521" i="4"/>
  <c r="AL1125" i="4"/>
  <c r="AM1125" i="4"/>
  <c r="AM1126" i="4" s="1"/>
  <c r="R730" i="9" l="1"/>
  <c r="AE730" i="9"/>
  <c r="AD730" i="9"/>
  <c r="AS730" i="9"/>
  <c r="N730" i="9"/>
  <c r="Q730" i="9"/>
  <c r="AH730" i="9"/>
  <c r="AI730" i="9"/>
  <c r="O730" i="9"/>
  <c r="P730" i="9"/>
  <c r="AC730" i="9"/>
  <c r="T521" i="4"/>
  <c r="Y521" i="4" s="1"/>
  <c r="Z521" i="4"/>
  <c r="AE521" i="4"/>
  <c r="AQ521" i="4"/>
  <c r="AS521" i="4"/>
  <c r="P521" i="4"/>
  <c r="O521" i="4"/>
  <c r="S521" i="4"/>
  <c r="AN1126" i="4"/>
  <c r="AK1127" i="4" s="1"/>
  <c r="Y730" i="9" l="1"/>
  <c r="X730" i="9"/>
  <c r="AQ730" i="9"/>
  <c r="L730" i="9"/>
  <c r="M730" i="9"/>
  <c r="AR730" i="9"/>
  <c r="AP730" i="9"/>
  <c r="AO730" i="9" s="1"/>
  <c r="AP521" i="4"/>
  <c r="AO521" i="4" s="1"/>
  <c r="AT521" i="4" s="1"/>
  <c r="AR521" i="4"/>
  <c r="N521" i="4"/>
  <c r="K522" i="4" s="1"/>
  <c r="AT730" i="9" l="1"/>
  <c r="AK731" i="9" s="1"/>
  <c r="K731" i="9"/>
  <c r="R522" i="4"/>
  <c r="AL1127" i="4"/>
  <c r="AM1127" i="4"/>
  <c r="AN1127" i="4"/>
  <c r="AK1128" i="4" s="1"/>
  <c r="AN731" i="9" l="1"/>
  <c r="AL731" i="9"/>
  <c r="AM731" i="9" s="1"/>
  <c r="S731" i="9"/>
  <c r="AD522" i="4"/>
  <c r="V522" i="4"/>
  <c r="U522" i="4"/>
  <c r="AL1128" i="4"/>
  <c r="AB522" i="4"/>
  <c r="AC522" i="4"/>
  <c r="Q522" i="4" s="1"/>
  <c r="AA522" i="4"/>
  <c r="M522" i="4" s="1"/>
  <c r="L522" i="4"/>
  <c r="AF731" i="9" l="1"/>
  <c r="AA731" i="9"/>
  <c r="Z731" i="9"/>
  <c r="U731" i="9"/>
  <c r="V731" i="9"/>
  <c r="AG731" i="9" s="1"/>
  <c r="W731" i="9"/>
  <c r="T731" i="9" s="1"/>
  <c r="AB731" i="9" s="1"/>
  <c r="AE522" i="4"/>
  <c r="O522" i="4"/>
  <c r="S522" i="4"/>
  <c r="AQ522" i="4"/>
  <c r="T522" i="4"/>
  <c r="AN1128" i="4"/>
  <c r="AM1128" i="4"/>
  <c r="R731" i="9" l="1"/>
  <c r="AD731" i="9"/>
  <c r="AE731" i="9"/>
  <c r="AS731" i="9"/>
  <c r="N731" i="9"/>
  <c r="O731" i="9"/>
  <c r="AI731" i="9"/>
  <c r="Q731" i="9"/>
  <c r="AH731" i="9"/>
  <c r="P731" i="9"/>
  <c r="Y522" i="4"/>
  <c r="Z522" i="4"/>
  <c r="AP522" i="4"/>
  <c r="AO522" i="4" s="1"/>
  <c r="P522" i="4"/>
  <c r="AS522" i="4"/>
  <c r="AT522" i="4" s="1"/>
  <c r="N522" i="4"/>
  <c r="K523" i="4" s="1"/>
  <c r="AR522" i="4"/>
  <c r="Y731" i="9" l="1"/>
  <c r="X731" i="9"/>
  <c r="L731" i="9"/>
  <c r="AQ731" i="9"/>
  <c r="AC731" i="9"/>
  <c r="M731" i="9"/>
  <c r="AR731" i="9"/>
  <c r="AP731" i="9"/>
  <c r="AO731" i="9" s="1"/>
  <c r="R523" i="4"/>
  <c r="AT731" i="9" l="1"/>
  <c r="AK732" i="9"/>
  <c r="AL732" i="9" s="1"/>
  <c r="AM732" i="9" s="1"/>
  <c r="K732" i="9"/>
  <c r="AD523" i="4"/>
  <c r="V523" i="4"/>
  <c r="U523" i="4"/>
  <c r="AC523" i="4"/>
  <c r="Q523" i="4" s="1"/>
  <c r="AB523" i="4"/>
  <c r="AA523" i="4"/>
  <c r="M523" i="4" s="1"/>
  <c r="L523" i="4"/>
  <c r="AN732" i="9" l="1"/>
  <c r="S732" i="9"/>
  <c r="T523" i="4"/>
  <c r="AE523" i="4"/>
  <c r="AQ523" i="4"/>
  <c r="O523" i="4"/>
  <c r="S523" i="4"/>
  <c r="P523" i="4"/>
  <c r="AS523" i="4"/>
  <c r="AF732" i="9" l="1"/>
  <c r="Z732" i="9"/>
  <c r="AA732" i="9"/>
  <c r="U732" i="9"/>
  <c r="V732" i="9"/>
  <c r="AG732" i="9" s="1"/>
  <c r="W732" i="9"/>
  <c r="T732" i="9" s="1"/>
  <c r="AB732" i="9" s="1"/>
  <c r="Y523" i="4"/>
  <c r="Z523" i="4"/>
  <c r="AP523" i="4"/>
  <c r="AO523" i="4" s="1"/>
  <c r="AT523" i="4" s="1"/>
  <c r="N523" i="4"/>
  <c r="K524" i="4" s="1"/>
  <c r="AR523" i="4"/>
  <c r="R732" i="9" l="1"/>
  <c r="AD732" i="9"/>
  <c r="AE732" i="9"/>
  <c r="N732" i="9"/>
  <c r="AS732" i="9"/>
  <c r="P732" i="9"/>
  <c r="AC732" i="9"/>
  <c r="O732" i="9"/>
  <c r="AQ732" i="9"/>
  <c r="AI732" i="9"/>
  <c r="AH732" i="9"/>
  <c r="Q732" i="9"/>
  <c r="R524" i="4"/>
  <c r="Y732" i="9" l="1"/>
  <c r="X732" i="9"/>
  <c r="L732" i="9"/>
  <c r="AR732" i="9"/>
  <c r="M732" i="9"/>
  <c r="AP732" i="9"/>
  <c r="AO732" i="9" s="1"/>
  <c r="AD524" i="4"/>
  <c r="V524" i="4"/>
  <c r="U524" i="4"/>
  <c r="AB524" i="4"/>
  <c r="AA524" i="4"/>
  <c r="M524" i="4" s="1"/>
  <c r="AC524" i="4"/>
  <c r="Q524" i="4" s="1"/>
  <c r="L524" i="4"/>
  <c r="AT732" i="9" l="1"/>
  <c r="AK733" i="9"/>
  <c r="AL733" i="9" s="1"/>
  <c r="AM733" i="9" s="1"/>
  <c r="K733" i="9"/>
  <c r="AE524" i="4"/>
  <c r="T524" i="4"/>
  <c r="O524" i="4"/>
  <c r="S524" i="4"/>
  <c r="AQ524" i="4"/>
  <c r="AN733" i="9" l="1"/>
  <c r="S733" i="9"/>
  <c r="Y524" i="4"/>
  <c r="Z524" i="4"/>
  <c r="AP524" i="4"/>
  <c r="AO524" i="4" s="1"/>
  <c r="N524" i="4"/>
  <c r="K525" i="4" s="1"/>
  <c r="AR524" i="4"/>
  <c r="AS524" i="4"/>
  <c r="AT524" i="4" s="1"/>
  <c r="P524" i="4"/>
  <c r="AF733" i="9" l="1"/>
  <c r="Z733" i="9"/>
  <c r="AA733" i="9"/>
  <c r="U733" i="9"/>
  <c r="V733" i="9"/>
  <c r="AG733" i="9" s="1"/>
  <c r="W733" i="9"/>
  <c r="T733" i="9" s="1"/>
  <c r="AB733" i="9" s="1"/>
  <c r="R525" i="4"/>
  <c r="R733" i="9" l="1"/>
  <c r="AE733" i="9"/>
  <c r="AD733" i="9"/>
  <c r="P733" i="9"/>
  <c r="AP733" i="9"/>
  <c r="AO733" i="9" s="1"/>
  <c r="O733" i="9"/>
  <c r="AQ733" i="9"/>
  <c r="Q733" i="9"/>
  <c r="AH733" i="9"/>
  <c r="AI733" i="9"/>
  <c r="N733" i="9"/>
  <c r="AS733" i="9"/>
  <c r="AD525" i="4"/>
  <c r="V525" i="4"/>
  <c r="U525" i="4"/>
  <c r="AB525" i="4"/>
  <c r="AC525" i="4"/>
  <c r="Q525" i="4" s="1"/>
  <c r="AA525" i="4"/>
  <c r="M525" i="4" s="1"/>
  <c r="L525" i="4"/>
  <c r="Y733" i="9" l="1"/>
  <c r="X733" i="9"/>
  <c r="AC733" i="9"/>
  <c r="L733" i="9"/>
  <c r="M733" i="9"/>
  <c r="AR733" i="9"/>
  <c r="AT733" i="9" s="1"/>
  <c r="AK734" i="9" s="1"/>
  <c r="AE525" i="4"/>
  <c r="T525" i="4"/>
  <c r="AQ525" i="4"/>
  <c r="P525" i="4"/>
  <c r="O525" i="4"/>
  <c r="S525" i="4"/>
  <c r="K734" i="9" l="1"/>
  <c r="AL734" i="9"/>
  <c r="AM734" i="9" s="1"/>
  <c r="AN734" i="9"/>
  <c r="Y525" i="4"/>
  <c r="Z525" i="4"/>
  <c r="AS525" i="4"/>
  <c r="AP525" i="4"/>
  <c r="AO525" i="4" s="1"/>
  <c r="AT525" i="4" s="1"/>
  <c r="N525" i="4"/>
  <c r="K526" i="4" s="1"/>
  <c r="AR525" i="4"/>
  <c r="S734" i="9" l="1"/>
  <c r="R526" i="4"/>
  <c r="AF734" i="9" l="1"/>
  <c r="Z734" i="9"/>
  <c r="AA734" i="9"/>
  <c r="U734" i="9"/>
  <c r="V734" i="9"/>
  <c r="AG734" i="9" s="1"/>
  <c r="W734" i="9"/>
  <c r="T734" i="9" s="1"/>
  <c r="AB734" i="9" s="1"/>
  <c r="AD526" i="4"/>
  <c r="V526" i="4"/>
  <c r="U526" i="4"/>
  <c r="AB526" i="4"/>
  <c r="AC526" i="4"/>
  <c r="Q526" i="4" s="1"/>
  <c r="AA526" i="4"/>
  <c r="M526" i="4" s="1"/>
  <c r="L526" i="4"/>
  <c r="R734" i="9" l="1"/>
  <c r="AE734" i="9"/>
  <c r="AD734" i="9"/>
  <c r="O734" i="9"/>
  <c r="P734" i="9"/>
  <c r="AS734" i="9"/>
  <c r="N734" i="9"/>
  <c r="AP734" i="9"/>
  <c r="AO734" i="9" s="1"/>
  <c r="Q734" i="9"/>
  <c r="AI734" i="9"/>
  <c r="AH734" i="9"/>
  <c r="AQ734" i="9"/>
  <c r="AE526" i="4"/>
  <c r="T526" i="4"/>
  <c r="AQ526" i="4"/>
  <c r="O526" i="4"/>
  <c r="S526" i="4"/>
  <c r="X734" i="9" l="1"/>
  <c r="Y734" i="9"/>
  <c r="AC734" i="9"/>
  <c r="L734" i="9"/>
  <c r="M734" i="9"/>
  <c r="AR734" i="9"/>
  <c r="AT734" i="9" s="1"/>
  <c r="AK735" i="9" s="1"/>
  <c r="Y526" i="4"/>
  <c r="Z526" i="4"/>
  <c r="AP526" i="4"/>
  <c r="AO526" i="4" s="1"/>
  <c r="AR526" i="4"/>
  <c r="N526" i="4"/>
  <c r="K527" i="4" s="1"/>
  <c r="P526" i="4"/>
  <c r="AS526" i="4"/>
  <c r="AT526" i="4" s="1"/>
  <c r="AL735" i="9" l="1"/>
  <c r="AM735" i="9" s="1"/>
  <c r="AN735" i="9"/>
  <c r="K735" i="9"/>
  <c r="R527" i="4"/>
  <c r="S735" i="9" l="1"/>
  <c r="AD527" i="4"/>
  <c r="V527" i="4"/>
  <c r="U527" i="4"/>
  <c r="AB527" i="4"/>
  <c r="AA527" i="4"/>
  <c r="M527" i="4" s="1"/>
  <c r="AC527" i="4"/>
  <c r="Q527" i="4" s="1"/>
  <c r="L527" i="4"/>
  <c r="AF735" i="9" l="1"/>
  <c r="AA735" i="9"/>
  <c r="Z735" i="9"/>
  <c r="U735" i="9"/>
  <c r="V735" i="9"/>
  <c r="AG735" i="9" s="1"/>
  <c r="W735" i="9"/>
  <c r="T735" i="9" s="1"/>
  <c r="AB735" i="9" s="1"/>
  <c r="AE527" i="4"/>
  <c r="T527" i="4"/>
  <c r="AQ527" i="4"/>
  <c r="P527" i="4"/>
  <c r="O527" i="4"/>
  <c r="S527" i="4"/>
  <c r="R735" i="9" l="1"/>
  <c r="AE735" i="9"/>
  <c r="AD735" i="9"/>
  <c r="N735" i="9"/>
  <c r="AS735" i="9"/>
  <c r="AI735" i="9"/>
  <c r="Q735" i="9"/>
  <c r="AH735" i="9"/>
  <c r="O735" i="9"/>
  <c r="P735" i="9"/>
  <c r="AC735" i="9"/>
  <c r="Y527" i="4"/>
  <c r="Z527" i="4"/>
  <c r="AS527" i="4"/>
  <c r="AP527" i="4"/>
  <c r="AO527" i="4" s="1"/>
  <c r="AT527" i="4" s="1"/>
  <c r="AR527" i="4"/>
  <c r="N527" i="4"/>
  <c r="K528" i="4" s="1"/>
  <c r="Y735" i="9" l="1"/>
  <c r="X735" i="9"/>
  <c r="L735" i="9"/>
  <c r="AQ735" i="9"/>
  <c r="AR735" i="9"/>
  <c r="M735" i="9"/>
  <c r="AP735" i="9"/>
  <c r="AO735" i="9" s="1"/>
  <c r="R528" i="4"/>
  <c r="AT735" i="9" l="1"/>
  <c r="AK736" i="9" s="1"/>
  <c r="K736" i="9"/>
  <c r="AD528" i="4"/>
  <c r="V528" i="4"/>
  <c r="U528" i="4"/>
  <c r="AC528" i="4"/>
  <c r="Q528" i="4" s="1"/>
  <c r="AB528" i="4"/>
  <c r="AA528" i="4"/>
  <c r="M528" i="4" s="1"/>
  <c r="L528" i="4"/>
  <c r="AN736" i="9" l="1"/>
  <c r="AL736" i="9"/>
  <c r="AM736" i="9" s="1"/>
  <c r="S736" i="9"/>
  <c r="T528" i="4"/>
  <c r="AE528" i="4"/>
  <c r="O528" i="4"/>
  <c r="S528" i="4"/>
  <c r="AS528" i="4"/>
  <c r="P528" i="4"/>
  <c r="AQ528" i="4"/>
  <c r="AF736" i="9" l="1"/>
  <c r="AA736" i="9"/>
  <c r="Z736" i="9"/>
  <c r="U736" i="9"/>
  <c r="V736" i="9"/>
  <c r="AG736" i="9" s="1"/>
  <c r="W736" i="9"/>
  <c r="T736" i="9" s="1"/>
  <c r="AB736" i="9" s="1"/>
  <c r="Y528" i="4"/>
  <c r="Z528" i="4"/>
  <c r="AP528" i="4"/>
  <c r="AO528" i="4" s="1"/>
  <c r="AT528" i="4" s="1"/>
  <c r="N528" i="4"/>
  <c r="K529" i="4" s="1"/>
  <c r="AR528" i="4"/>
  <c r="R736" i="9" l="1"/>
  <c r="AE736" i="9"/>
  <c r="AD736" i="9"/>
  <c r="N736" i="9"/>
  <c r="AS736" i="9"/>
  <c r="AC736" i="9"/>
  <c r="AI736" i="9"/>
  <c r="AH736" i="9"/>
  <c r="Q736" i="9"/>
  <c r="O736" i="9"/>
  <c r="AP736" i="9"/>
  <c r="AO736" i="9" s="1"/>
  <c r="P736" i="9"/>
  <c r="AQ736" i="9"/>
  <c r="R529" i="4"/>
  <c r="Y736" i="9" l="1"/>
  <c r="X736" i="9"/>
  <c r="L736" i="9"/>
  <c r="M736" i="9"/>
  <c r="AR736" i="9"/>
  <c r="AT736" i="9" s="1"/>
  <c r="AK737" i="9" s="1"/>
  <c r="AD529" i="4"/>
  <c r="V529" i="4"/>
  <c r="U529" i="4"/>
  <c r="AB529" i="4"/>
  <c r="AA529" i="4"/>
  <c r="M529" i="4" s="1"/>
  <c r="AC529" i="4"/>
  <c r="Q529" i="4" s="1"/>
  <c r="T529" i="4"/>
  <c r="Y529" i="4" s="1"/>
  <c r="L529" i="4"/>
  <c r="K737" i="9" l="1"/>
  <c r="AL737" i="9"/>
  <c r="AM737" i="9" s="1"/>
  <c r="AN737" i="9"/>
  <c r="AQ529" i="4"/>
  <c r="Z529" i="4"/>
  <c r="AE529" i="4"/>
  <c r="P529" i="4"/>
  <c r="AS529" i="4"/>
  <c r="O529" i="4"/>
  <c r="S529" i="4"/>
  <c r="S737" i="9" l="1"/>
  <c r="AP529" i="4"/>
  <c r="AO529" i="4" s="1"/>
  <c r="AT529" i="4" s="1"/>
  <c r="N529" i="4"/>
  <c r="K530" i="4" s="1"/>
  <c r="AR529" i="4"/>
  <c r="AF737" i="9" l="1"/>
  <c r="AA737" i="9"/>
  <c r="Z737" i="9"/>
  <c r="U737" i="9"/>
  <c r="V737" i="9"/>
  <c r="AG737" i="9" s="1"/>
  <c r="W737" i="9"/>
  <c r="T737" i="9" s="1"/>
  <c r="R530" i="4"/>
  <c r="AB737" i="9" l="1"/>
  <c r="R737" i="9"/>
  <c r="AD737" i="9"/>
  <c r="AE737" i="9"/>
  <c r="O737" i="9"/>
  <c r="P737" i="9"/>
  <c r="N737" i="9"/>
  <c r="AS737" i="9"/>
  <c r="AQ737" i="9"/>
  <c r="AH737" i="9"/>
  <c r="Q737" i="9"/>
  <c r="AI737" i="9"/>
  <c r="AD530" i="4"/>
  <c r="U530" i="4"/>
  <c r="V530" i="4"/>
  <c r="AA530" i="4"/>
  <c r="M530" i="4" s="1"/>
  <c r="AB530" i="4"/>
  <c r="AC530" i="4"/>
  <c r="Q530" i="4" s="1"/>
  <c r="L530" i="4"/>
  <c r="Y737" i="9" l="1"/>
  <c r="X737" i="9"/>
  <c r="L737" i="9"/>
  <c r="AC737" i="9"/>
  <c r="M737" i="9"/>
  <c r="AR737" i="9"/>
  <c r="AP737" i="9"/>
  <c r="AO737" i="9" s="1"/>
  <c r="AE530" i="4"/>
  <c r="O530" i="4"/>
  <c r="S530" i="4"/>
  <c r="T530" i="4"/>
  <c r="AQ530" i="4"/>
  <c r="AT737" i="9" l="1"/>
  <c r="AK738" i="9"/>
  <c r="AL738" i="9" s="1"/>
  <c r="AM738" i="9" s="1"/>
  <c r="K738" i="9"/>
  <c r="Y530" i="4"/>
  <c r="Z530" i="4"/>
  <c r="AP530" i="4"/>
  <c r="AO530" i="4" s="1"/>
  <c r="P530" i="4"/>
  <c r="AS530" i="4"/>
  <c r="AT530" i="4" s="1"/>
  <c r="AR530" i="4"/>
  <c r="N530" i="4"/>
  <c r="K531" i="4" s="1"/>
  <c r="AN738" i="9" l="1"/>
  <c r="S738" i="9"/>
  <c r="R531" i="4"/>
  <c r="AF738" i="9" l="1"/>
  <c r="AA738" i="9"/>
  <c r="Z738" i="9"/>
  <c r="U738" i="9"/>
  <c r="V738" i="9"/>
  <c r="AG738" i="9" s="1"/>
  <c r="W738" i="9"/>
  <c r="T738" i="9" s="1"/>
  <c r="AB738" i="9" s="1"/>
  <c r="AD531" i="4"/>
  <c r="V531" i="4"/>
  <c r="U531" i="4"/>
  <c r="AC531" i="4"/>
  <c r="Q531" i="4" s="1"/>
  <c r="AA531" i="4"/>
  <c r="M531" i="4" s="1"/>
  <c r="AB531" i="4"/>
  <c r="L531" i="4"/>
  <c r="R738" i="9" l="1"/>
  <c r="AE738" i="9"/>
  <c r="AD738" i="9"/>
  <c r="O738" i="9"/>
  <c r="AQ738" i="9"/>
  <c r="P738" i="9"/>
  <c r="AS738" i="9"/>
  <c r="N738" i="9"/>
  <c r="Q738" i="9"/>
  <c r="AI738" i="9"/>
  <c r="AH738" i="9"/>
  <c r="T531" i="4"/>
  <c r="AE531" i="4"/>
  <c r="P531" i="4"/>
  <c r="AS531" i="4"/>
  <c r="O531" i="4"/>
  <c r="S531" i="4"/>
  <c r="AQ531" i="4"/>
  <c r="Y738" i="9" l="1"/>
  <c r="X738" i="9"/>
  <c r="L738" i="9"/>
  <c r="AC738" i="9"/>
  <c r="M738" i="9"/>
  <c r="AR738" i="9"/>
  <c r="AP738" i="9"/>
  <c r="AO738" i="9" s="1"/>
  <c r="Y531" i="4"/>
  <c r="Z531" i="4"/>
  <c r="AP531" i="4"/>
  <c r="AO531" i="4" s="1"/>
  <c r="AT531" i="4" s="1"/>
  <c r="N531" i="4"/>
  <c r="K532" i="4" s="1"/>
  <c r="AR531" i="4"/>
  <c r="AT738" i="9" l="1"/>
  <c r="AK739" i="9" s="1"/>
  <c r="K739" i="9"/>
  <c r="R532" i="4"/>
  <c r="AN739" i="9" l="1"/>
  <c r="AL739" i="9"/>
  <c r="AM739" i="9" s="1"/>
  <c r="S739" i="9"/>
  <c r="V532" i="4"/>
  <c r="AD532" i="4"/>
  <c r="U532" i="4"/>
  <c r="AA532" i="4"/>
  <c r="M532" i="4" s="1"/>
  <c r="AB532" i="4"/>
  <c r="AC532" i="4"/>
  <c r="Q532" i="4" s="1"/>
  <c r="T532" i="4"/>
  <c r="Y532" i="4" s="1"/>
  <c r="L532" i="4"/>
  <c r="AF739" i="9" l="1"/>
  <c r="AA739" i="9"/>
  <c r="Z739" i="9"/>
  <c r="U739" i="9"/>
  <c r="V739" i="9"/>
  <c r="AG739" i="9" s="1"/>
  <c r="W739" i="9"/>
  <c r="T739" i="9" s="1"/>
  <c r="AB739" i="9" s="1"/>
  <c r="Z532" i="4"/>
  <c r="AQ532" i="4"/>
  <c r="AE532" i="4"/>
  <c r="P532" i="4"/>
  <c r="AS532" i="4"/>
  <c r="O532" i="4"/>
  <c r="S532" i="4"/>
  <c r="R739" i="9" l="1"/>
  <c r="AD739" i="9"/>
  <c r="AE739" i="9"/>
  <c r="Q739" i="9"/>
  <c r="AI739" i="9"/>
  <c r="AH739" i="9"/>
  <c r="O739" i="9"/>
  <c r="AQ739" i="9"/>
  <c r="P739" i="9"/>
  <c r="AP532" i="4"/>
  <c r="AO532" i="4" s="1"/>
  <c r="AT532" i="4" s="1"/>
  <c r="N532" i="4"/>
  <c r="K533" i="4" s="1"/>
  <c r="AR532" i="4"/>
  <c r="Y739" i="9" l="1"/>
  <c r="X739" i="9"/>
  <c r="L739" i="9"/>
  <c r="AR739" i="9"/>
  <c r="M739" i="9"/>
  <c r="AP739" i="9"/>
  <c r="AO739" i="9" s="1"/>
  <c r="N739" i="9"/>
  <c r="AS739" i="9"/>
  <c r="AC739" i="9"/>
  <c r="R533" i="4"/>
  <c r="AT739" i="9" l="1"/>
  <c r="AK740" i="9"/>
  <c r="AL740" i="9" s="1"/>
  <c r="AM740" i="9" s="1"/>
  <c r="K740" i="9"/>
  <c r="AD533" i="4"/>
  <c r="V533" i="4"/>
  <c r="U533" i="4"/>
  <c r="AA533" i="4"/>
  <c r="M533" i="4" s="1"/>
  <c r="AC533" i="4"/>
  <c r="Q533" i="4" s="1"/>
  <c r="AB533" i="4"/>
  <c r="L533" i="4"/>
  <c r="S740" i="9" l="1"/>
  <c r="AN740" i="9"/>
  <c r="AQ533" i="4"/>
  <c r="AE533" i="4"/>
  <c r="T533" i="4"/>
  <c r="O533" i="4"/>
  <c r="S533" i="4"/>
  <c r="AF740" i="9" l="1"/>
  <c r="AA740" i="9"/>
  <c r="Z740" i="9"/>
  <c r="U740" i="9"/>
  <c r="V740" i="9"/>
  <c r="AG740" i="9" s="1"/>
  <c r="W740" i="9"/>
  <c r="T740" i="9" s="1"/>
  <c r="AB740" i="9" s="1"/>
  <c r="Y533" i="4"/>
  <c r="Z533" i="4"/>
  <c r="AS533" i="4"/>
  <c r="P533" i="4"/>
  <c r="AP533" i="4"/>
  <c r="AO533" i="4" s="1"/>
  <c r="AT533" i="4" s="1"/>
  <c r="AR533" i="4"/>
  <c r="N533" i="4"/>
  <c r="K534" i="4" s="1"/>
  <c r="R740" i="9" l="1"/>
  <c r="AE740" i="9"/>
  <c r="AD740" i="9"/>
  <c r="P740" i="9"/>
  <c r="AI740" i="9"/>
  <c r="AH740" i="9"/>
  <c r="Q740" i="9"/>
  <c r="AP740" i="9"/>
  <c r="AO740" i="9" s="1"/>
  <c r="O740" i="9"/>
  <c r="AQ740" i="9"/>
  <c r="R534" i="4"/>
  <c r="Y740" i="9" l="1"/>
  <c r="X740" i="9"/>
  <c r="L740" i="9"/>
  <c r="N740" i="9"/>
  <c r="AS740" i="9"/>
  <c r="AC740" i="9"/>
  <c r="M740" i="9"/>
  <c r="AR740" i="9"/>
  <c r="AT740" i="9" s="1"/>
  <c r="AK741" i="9" s="1"/>
  <c r="AD534" i="4"/>
  <c r="V534" i="4"/>
  <c r="U534" i="4"/>
  <c r="AB534" i="4"/>
  <c r="AA534" i="4"/>
  <c r="M534" i="4" s="1"/>
  <c r="AC534" i="4"/>
  <c r="Q534" i="4" s="1"/>
  <c r="L534" i="4"/>
  <c r="K741" i="9" l="1"/>
  <c r="AL741" i="9"/>
  <c r="AM741" i="9" s="1"/>
  <c r="AN741" i="9"/>
  <c r="AE534" i="4"/>
  <c r="T534" i="4"/>
  <c r="AQ534" i="4"/>
  <c r="O534" i="4"/>
  <c r="S534" i="4"/>
  <c r="S741" i="9" l="1"/>
  <c r="Y534" i="4"/>
  <c r="Z534" i="4"/>
  <c r="AP534" i="4"/>
  <c r="AO534" i="4" s="1"/>
  <c r="AR534" i="4"/>
  <c r="N534" i="4"/>
  <c r="K535" i="4" s="1"/>
  <c r="P534" i="4"/>
  <c r="AS534" i="4"/>
  <c r="AT534" i="4" s="1"/>
  <c r="AF741" i="9" l="1"/>
  <c r="Z741" i="9"/>
  <c r="AA741" i="9"/>
  <c r="U741" i="9"/>
  <c r="V741" i="9"/>
  <c r="AG741" i="9" s="1"/>
  <c r="W741" i="9"/>
  <c r="T741" i="9" s="1"/>
  <c r="AB741" i="9" s="1"/>
  <c r="R535" i="4"/>
  <c r="R741" i="9" l="1"/>
  <c r="AD741" i="9"/>
  <c r="AE741" i="9"/>
  <c r="P741" i="9"/>
  <c r="AP741" i="9"/>
  <c r="AO741" i="9" s="1"/>
  <c r="O741" i="9"/>
  <c r="AQ741" i="9"/>
  <c r="Q741" i="9"/>
  <c r="AI741" i="9"/>
  <c r="AH741" i="9"/>
  <c r="AD535" i="4"/>
  <c r="V535" i="4"/>
  <c r="U535" i="4"/>
  <c r="AC535" i="4"/>
  <c r="Q535" i="4" s="1"/>
  <c r="AA535" i="4"/>
  <c r="M535" i="4" s="1"/>
  <c r="AB535" i="4"/>
  <c r="L535" i="4"/>
  <c r="Y741" i="9" l="1"/>
  <c r="X741" i="9"/>
  <c r="L741" i="9"/>
  <c r="M741" i="9"/>
  <c r="AR741" i="9"/>
  <c r="N741" i="9"/>
  <c r="AS741" i="9"/>
  <c r="AC741" i="9"/>
  <c r="AE535" i="4"/>
  <c r="AQ535" i="4"/>
  <c r="O535" i="4"/>
  <c r="S535" i="4"/>
  <c r="T535" i="4"/>
  <c r="AT741" i="9" l="1"/>
  <c r="AK742" i="9" s="1"/>
  <c r="K742" i="9"/>
  <c r="Y535" i="4"/>
  <c r="Z535" i="4"/>
  <c r="AP535" i="4"/>
  <c r="AO535" i="4" s="1"/>
  <c r="AS535" i="4"/>
  <c r="P535" i="4"/>
  <c r="N535" i="4"/>
  <c r="K536" i="4" s="1"/>
  <c r="AR535" i="4"/>
  <c r="AL742" i="9" l="1"/>
  <c r="AM742" i="9" s="1"/>
  <c r="AN742" i="9"/>
  <c r="S742" i="9"/>
  <c r="AT535" i="4"/>
  <c r="R536" i="4"/>
  <c r="AF742" i="9" l="1"/>
  <c r="AA742" i="9"/>
  <c r="Z742" i="9"/>
  <c r="U742" i="9"/>
  <c r="V742" i="9"/>
  <c r="AG742" i="9" s="1"/>
  <c r="W742" i="9"/>
  <c r="T742" i="9" s="1"/>
  <c r="AB742" i="9" s="1"/>
  <c r="AD536" i="4"/>
  <c r="V536" i="4"/>
  <c r="U536" i="4"/>
  <c r="AA536" i="4"/>
  <c r="M536" i="4" s="1"/>
  <c r="AB536" i="4"/>
  <c r="AC536" i="4"/>
  <c r="Q536" i="4" s="1"/>
  <c r="L536" i="4"/>
  <c r="R742" i="9" l="1"/>
  <c r="AE742" i="9"/>
  <c r="AD742" i="9"/>
  <c r="P742" i="9"/>
  <c r="N742" i="9"/>
  <c r="AS742" i="9"/>
  <c r="O742" i="9"/>
  <c r="AQ742" i="9"/>
  <c r="Q742" i="9"/>
  <c r="AH742" i="9"/>
  <c r="AI742" i="9"/>
  <c r="AC742" i="9"/>
  <c r="AE536" i="4"/>
  <c r="AQ536" i="4"/>
  <c r="T536" i="4"/>
  <c r="O536" i="4"/>
  <c r="S536" i="4"/>
  <c r="Y742" i="9" l="1"/>
  <c r="X742" i="9"/>
  <c r="L742" i="9"/>
  <c r="M742" i="9"/>
  <c r="AR742" i="9"/>
  <c r="AP742" i="9"/>
  <c r="AO742" i="9" s="1"/>
  <c r="Y536" i="4"/>
  <c r="Z536" i="4"/>
  <c r="AS536" i="4"/>
  <c r="P536" i="4"/>
  <c r="AP536" i="4"/>
  <c r="AO536" i="4" s="1"/>
  <c r="AT536" i="4" s="1"/>
  <c r="N536" i="4"/>
  <c r="K537" i="4" s="1"/>
  <c r="AR536" i="4"/>
  <c r="AT742" i="9" l="1"/>
  <c r="AK743" i="9" s="1"/>
  <c r="K743" i="9"/>
  <c r="R537" i="4"/>
  <c r="AN743" i="9" l="1"/>
  <c r="AL743" i="9"/>
  <c r="AM743" i="9" s="1"/>
  <c r="S743" i="9"/>
  <c r="AD537" i="4"/>
  <c r="V537" i="4"/>
  <c r="U537" i="4"/>
  <c r="AB537" i="4"/>
  <c r="AC537" i="4"/>
  <c r="Q537" i="4" s="1"/>
  <c r="AA537" i="4"/>
  <c r="M537" i="4" s="1"/>
  <c r="L537" i="4"/>
  <c r="Z743" i="9" l="1"/>
  <c r="AA743" i="9"/>
  <c r="AF743" i="9"/>
  <c r="U743" i="9"/>
  <c r="V743" i="9"/>
  <c r="AG743" i="9" s="1"/>
  <c r="W743" i="9"/>
  <c r="T743" i="9" s="1"/>
  <c r="AB743" i="9" s="1"/>
  <c r="AE537" i="4"/>
  <c r="AQ537" i="4"/>
  <c r="T537" i="4"/>
  <c r="O537" i="4"/>
  <c r="S537" i="4"/>
  <c r="R743" i="9" l="1"/>
  <c r="AD743" i="9"/>
  <c r="AE743" i="9"/>
  <c r="O743" i="9"/>
  <c r="AS743" i="9"/>
  <c r="N743" i="9"/>
  <c r="Q743" i="9"/>
  <c r="AI743" i="9"/>
  <c r="AH743" i="9"/>
  <c r="AQ743" i="9"/>
  <c r="P743" i="9"/>
  <c r="AC743" i="9"/>
  <c r="Y537" i="4"/>
  <c r="Z537" i="4"/>
  <c r="AP537" i="4"/>
  <c r="AO537" i="4" s="1"/>
  <c r="N537" i="4"/>
  <c r="K538" i="4" s="1"/>
  <c r="AR537" i="4"/>
  <c r="AS537" i="4"/>
  <c r="AT537" i="4" s="1"/>
  <c r="P537" i="4"/>
  <c r="Y743" i="9" l="1"/>
  <c r="X743" i="9"/>
  <c r="L743" i="9"/>
  <c r="M743" i="9"/>
  <c r="AR743" i="9"/>
  <c r="AP743" i="9"/>
  <c r="AO743" i="9" s="1"/>
  <c r="R538" i="4"/>
  <c r="AT743" i="9" l="1"/>
  <c r="AK744" i="9"/>
  <c r="AL744" i="9" s="1"/>
  <c r="AM744" i="9" s="1"/>
  <c r="K744" i="9"/>
  <c r="AD538" i="4"/>
  <c r="V538" i="4"/>
  <c r="U538" i="4"/>
  <c r="AB538" i="4"/>
  <c r="AC538" i="4"/>
  <c r="Q538" i="4" s="1"/>
  <c r="AA538" i="4"/>
  <c r="M538" i="4" s="1"/>
  <c r="L538" i="4"/>
  <c r="AN744" i="9" l="1"/>
  <c r="S744" i="9"/>
  <c r="AE538" i="4"/>
  <c r="O538" i="4"/>
  <c r="S538" i="4"/>
  <c r="T538" i="4"/>
  <c r="AQ538" i="4"/>
  <c r="AF744" i="9" l="1"/>
  <c r="AA744" i="9"/>
  <c r="Z744" i="9"/>
  <c r="U744" i="9"/>
  <c r="V744" i="9"/>
  <c r="AG744" i="9" s="1"/>
  <c r="W744" i="9"/>
  <c r="T744" i="9" s="1"/>
  <c r="AB744" i="9" s="1"/>
  <c r="Y538" i="4"/>
  <c r="Z538" i="4"/>
  <c r="AP538" i="4"/>
  <c r="AO538" i="4" s="1"/>
  <c r="P538" i="4"/>
  <c r="AS538" i="4"/>
  <c r="AT538" i="4" s="1"/>
  <c r="N538" i="4"/>
  <c r="K539" i="4" s="1"/>
  <c r="AR538" i="4"/>
  <c r="R744" i="9" l="1"/>
  <c r="AE744" i="9"/>
  <c r="AD744" i="9"/>
  <c r="P744" i="9"/>
  <c r="N744" i="9"/>
  <c r="AS744" i="9"/>
  <c r="AP744" i="9"/>
  <c r="AO744" i="9" s="1"/>
  <c r="O744" i="9"/>
  <c r="AQ744" i="9"/>
  <c r="Q744" i="9"/>
  <c r="AI744" i="9"/>
  <c r="AH744" i="9"/>
  <c r="R539" i="4"/>
  <c r="Y744" i="9" l="1"/>
  <c r="X744" i="9"/>
  <c r="L744" i="9"/>
  <c r="AC744" i="9"/>
  <c r="AR744" i="9"/>
  <c r="AT744" i="9" s="1"/>
  <c r="AK745" i="9" s="1"/>
  <c r="M744" i="9"/>
  <c r="AD539" i="4"/>
  <c r="V539" i="4"/>
  <c r="U539" i="4"/>
  <c r="AC539" i="4"/>
  <c r="Q539" i="4" s="1"/>
  <c r="AA539" i="4"/>
  <c r="M539" i="4" s="1"/>
  <c r="AB539" i="4"/>
  <c r="L539" i="4"/>
  <c r="AL745" i="9" l="1"/>
  <c r="AM745" i="9" s="1"/>
  <c r="AN745" i="9"/>
  <c r="K745" i="9"/>
  <c r="AE539" i="4"/>
  <c r="O539" i="4"/>
  <c r="S539" i="4"/>
  <c r="T539" i="4"/>
  <c r="AQ539" i="4"/>
  <c r="S745" i="9" l="1"/>
  <c r="Y539" i="4"/>
  <c r="Z539" i="4"/>
  <c r="AP539" i="4"/>
  <c r="AO539" i="4" s="1"/>
  <c r="P539" i="4"/>
  <c r="AS539" i="4"/>
  <c r="AT539" i="4" s="1"/>
  <c r="N539" i="4"/>
  <c r="K540" i="4" s="1"/>
  <c r="AR539" i="4"/>
  <c r="AF745" i="9" l="1"/>
  <c r="Z745" i="9"/>
  <c r="AA745" i="9"/>
  <c r="U745" i="9"/>
  <c r="V745" i="9"/>
  <c r="AG745" i="9" s="1"/>
  <c r="W745" i="9"/>
  <c r="T745" i="9" s="1"/>
  <c r="AB745" i="9" s="1"/>
  <c r="R540" i="4"/>
  <c r="R745" i="9" l="1"/>
  <c r="AE745" i="9"/>
  <c r="AD745" i="9"/>
  <c r="N745" i="9"/>
  <c r="AS745" i="9"/>
  <c r="Q745" i="9"/>
  <c r="AI745" i="9"/>
  <c r="AH745" i="9"/>
  <c r="P745" i="9"/>
  <c r="AC745" i="9"/>
  <c r="O745" i="9"/>
  <c r="AD540" i="4"/>
  <c r="V540" i="4"/>
  <c r="U540" i="4"/>
  <c r="AA540" i="4"/>
  <c r="M540" i="4" s="1"/>
  <c r="AC540" i="4"/>
  <c r="Q540" i="4" s="1"/>
  <c r="AB540" i="4"/>
  <c r="T540" i="4"/>
  <c r="Y540" i="4" s="1"/>
  <c r="AQ540" i="4"/>
  <c r="L540" i="4"/>
  <c r="Y745" i="9" l="1"/>
  <c r="X745" i="9"/>
  <c r="AQ745" i="9"/>
  <c r="L745" i="9"/>
  <c r="M745" i="9"/>
  <c r="AR745" i="9"/>
  <c r="AP745" i="9"/>
  <c r="AO745" i="9" s="1"/>
  <c r="Z540" i="4"/>
  <c r="AE540" i="4"/>
  <c r="P540" i="4"/>
  <c r="AS540" i="4"/>
  <c r="O540" i="4"/>
  <c r="S540" i="4"/>
  <c r="AT745" i="9" l="1"/>
  <c r="AK746" i="9" s="1"/>
  <c r="K746" i="9"/>
  <c r="AP540" i="4"/>
  <c r="AO540" i="4" s="1"/>
  <c r="AT540" i="4" s="1"/>
  <c r="N540" i="4"/>
  <c r="K541" i="4" s="1"/>
  <c r="AR540" i="4"/>
  <c r="AN746" i="9" l="1"/>
  <c r="AL746" i="9"/>
  <c r="AM746" i="9" s="1"/>
  <c r="S746" i="9"/>
  <c r="R541" i="4"/>
  <c r="AF746" i="9" l="1"/>
  <c r="Z746" i="9"/>
  <c r="AA746" i="9"/>
  <c r="U746" i="9"/>
  <c r="V746" i="9"/>
  <c r="AG746" i="9" s="1"/>
  <c r="W746" i="9"/>
  <c r="T746" i="9" s="1"/>
  <c r="AB746" i="9" s="1"/>
  <c r="AD541" i="4"/>
  <c r="V541" i="4"/>
  <c r="U541" i="4"/>
  <c r="AA541" i="4"/>
  <c r="M541" i="4" s="1"/>
  <c r="AB541" i="4"/>
  <c r="AC541" i="4"/>
  <c r="Q541" i="4" s="1"/>
  <c r="L541" i="4"/>
  <c r="R746" i="9" l="1"/>
  <c r="AE746" i="9"/>
  <c r="AD746" i="9"/>
  <c r="O746" i="9"/>
  <c r="P746" i="9"/>
  <c r="AQ746" i="9"/>
  <c r="N746" i="9"/>
  <c r="AS746" i="9"/>
  <c r="AP746" i="9"/>
  <c r="AO746" i="9" s="1"/>
  <c r="Q746" i="9"/>
  <c r="AI746" i="9"/>
  <c r="AH746" i="9"/>
  <c r="AQ541" i="4"/>
  <c r="AE541" i="4"/>
  <c r="T541" i="4"/>
  <c r="O541" i="4"/>
  <c r="S541" i="4"/>
  <c r="X746" i="9" l="1"/>
  <c r="Y746" i="9"/>
  <c r="L746" i="9"/>
  <c r="AC746" i="9"/>
  <c r="M746" i="9"/>
  <c r="AR746" i="9"/>
  <c r="AT746" i="9" s="1"/>
  <c r="AK747" i="9" s="1"/>
  <c r="Y541" i="4"/>
  <c r="Z541" i="4"/>
  <c r="AS541" i="4"/>
  <c r="P541" i="4"/>
  <c r="AP541" i="4"/>
  <c r="AO541" i="4" s="1"/>
  <c r="N541" i="4"/>
  <c r="K542" i="4" s="1"/>
  <c r="AR541" i="4"/>
  <c r="K747" i="9" l="1"/>
  <c r="AL747" i="9"/>
  <c r="AM747" i="9" s="1"/>
  <c r="AN747" i="9"/>
  <c r="AT541" i="4"/>
  <c r="R542" i="4"/>
  <c r="S747" i="9" l="1"/>
  <c r="AD542" i="4"/>
  <c r="V542" i="4"/>
  <c r="U542" i="4"/>
  <c r="AB542" i="4"/>
  <c r="AA542" i="4"/>
  <c r="M542" i="4" s="1"/>
  <c r="AC542" i="4"/>
  <c r="Q542" i="4" s="1"/>
  <c r="L542" i="4"/>
  <c r="AF747" i="9" l="1"/>
  <c r="AA747" i="9"/>
  <c r="Z747" i="9"/>
  <c r="U747" i="9"/>
  <c r="V747" i="9"/>
  <c r="AG747" i="9" s="1"/>
  <c r="W747" i="9"/>
  <c r="T747" i="9" s="1"/>
  <c r="AB747" i="9" s="1"/>
  <c r="AE542" i="4"/>
  <c r="T542" i="4"/>
  <c r="O542" i="4"/>
  <c r="S542" i="4"/>
  <c r="AQ542" i="4"/>
  <c r="R747" i="9" l="1"/>
  <c r="AE747" i="9"/>
  <c r="AD747" i="9"/>
  <c r="N747" i="9"/>
  <c r="AS747" i="9"/>
  <c r="AC747" i="9"/>
  <c r="O747" i="9"/>
  <c r="AQ747" i="9"/>
  <c r="P747" i="9"/>
  <c r="AI747" i="9"/>
  <c r="AH747" i="9"/>
  <c r="Q747" i="9"/>
  <c r="Y542" i="4"/>
  <c r="Z542" i="4"/>
  <c r="AP542" i="4"/>
  <c r="AO542" i="4" s="1"/>
  <c r="AR542" i="4"/>
  <c r="N542" i="4"/>
  <c r="K543" i="4" s="1"/>
  <c r="P542" i="4"/>
  <c r="AS542" i="4"/>
  <c r="AT542" i="4" s="1"/>
  <c r="X747" i="9" l="1"/>
  <c r="Y747" i="9"/>
  <c r="L747" i="9"/>
  <c r="M747" i="9"/>
  <c r="AR747" i="9"/>
  <c r="AP747" i="9"/>
  <c r="AO747" i="9" s="1"/>
  <c r="R543" i="4"/>
  <c r="AT747" i="9" l="1"/>
  <c r="AK748" i="9" s="1"/>
  <c r="K748" i="9"/>
  <c r="AD543" i="4"/>
  <c r="U543" i="4"/>
  <c r="V543" i="4"/>
  <c r="AC543" i="4"/>
  <c r="Q543" i="4" s="1"/>
  <c r="AB543" i="4"/>
  <c r="AA543" i="4"/>
  <c r="M543" i="4" s="1"/>
  <c r="L543" i="4"/>
  <c r="AL748" i="9" l="1"/>
  <c r="AM748" i="9" s="1"/>
  <c r="AN748" i="9"/>
  <c r="S748" i="9"/>
  <c r="AE543" i="4"/>
  <c r="O543" i="4"/>
  <c r="S543" i="4"/>
  <c r="AQ543" i="4"/>
  <c r="T543" i="4"/>
  <c r="AF748" i="9" l="1"/>
  <c r="AA748" i="9"/>
  <c r="Z748" i="9"/>
  <c r="U748" i="9"/>
  <c r="V748" i="9"/>
  <c r="AG748" i="9" s="1"/>
  <c r="W748" i="9"/>
  <c r="T748" i="9" s="1"/>
  <c r="AB748" i="9" s="1"/>
  <c r="Y543" i="4"/>
  <c r="Z543" i="4"/>
  <c r="AP543" i="4"/>
  <c r="AO543" i="4" s="1"/>
  <c r="P543" i="4"/>
  <c r="AS543" i="4"/>
  <c r="AT543" i="4" s="1"/>
  <c r="N543" i="4"/>
  <c r="K544" i="4" s="1"/>
  <c r="AR543" i="4"/>
  <c r="R748" i="9" l="1"/>
  <c r="AE748" i="9"/>
  <c r="AD748" i="9"/>
  <c r="O748" i="9"/>
  <c r="P748" i="9"/>
  <c r="N748" i="9"/>
  <c r="AS748" i="9"/>
  <c r="AP748" i="9"/>
  <c r="AO748" i="9" s="1"/>
  <c r="AQ748" i="9"/>
  <c r="AI748" i="9"/>
  <c r="AH748" i="9"/>
  <c r="Q748" i="9"/>
  <c r="R544" i="4"/>
  <c r="X748" i="9" l="1"/>
  <c r="Y748" i="9"/>
  <c r="L748" i="9"/>
  <c r="AC748" i="9"/>
  <c r="M748" i="9"/>
  <c r="AR748" i="9"/>
  <c r="AT748" i="9" s="1"/>
  <c r="AK749" i="9" s="1"/>
  <c r="AD544" i="4"/>
  <c r="V544" i="4"/>
  <c r="U544" i="4"/>
  <c r="AB544" i="4"/>
  <c r="AA544" i="4"/>
  <c r="M544" i="4" s="1"/>
  <c r="AC544" i="4"/>
  <c r="Q544" i="4" s="1"/>
  <c r="L544" i="4"/>
  <c r="K749" i="9" l="1"/>
  <c r="AL749" i="9"/>
  <c r="AM749" i="9" s="1"/>
  <c r="AN749" i="9"/>
  <c r="AE544" i="4"/>
  <c r="T544" i="4"/>
  <c r="AQ544" i="4"/>
  <c r="O544" i="4"/>
  <c r="S544" i="4"/>
  <c r="S749" i="9" l="1"/>
  <c r="Y544" i="4"/>
  <c r="Z544" i="4"/>
  <c r="AP544" i="4"/>
  <c r="AO544" i="4" s="1"/>
  <c r="N544" i="4"/>
  <c r="K545" i="4" s="1"/>
  <c r="AR544" i="4"/>
  <c r="P544" i="4"/>
  <c r="AS544" i="4"/>
  <c r="AT544" i="4" s="1"/>
  <c r="AF749" i="9" l="1"/>
  <c r="AA749" i="9"/>
  <c r="Z749" i="9"/>
  <c r="U749" i="9"/>
  <c r="V749" i="9"/>
  <c r="AG749" i="9" s="1"/>
  <c r="W749" i="9"/>
  <c r="T749" i="9" s="1"/>
  <c r="AB749" i="9" s="1"/>
  <c r="R545" i="4"/>
  <c r="R749" i="9" l="1"/>
  <c r="AD749" i="9"/>
  <c r="AE749" i="9"/>
  <c r="N749" i="9"/>
  <c r="AS749" i="9"/>
  <c r="AC749" i="9"/>
  <c r="O749" i="9"/>
  <c r="P749" i="9"/>
  <c r="AQ749" i="9"/>
  <c r="AH749" i="9"/>
  <c r="Q749" i="9"/>
  <c r="AI749" i="9"/>
  <c r="AD545" i="4"/>
  <c r="V545" i="4"/>
  <c r="U545" i="4"/>
  <c r="AB545" i="4"/>
  <c r="AA545" i="4"/>
  <c r="M545" i="4" s="1"/>
  <c r="AC545" i="4"/>
  <c r="Q545" i="4" s="1"/>
  <c r="L545" i="4"/>
  <c r="Y749" i="9" l="1"/>
  <c r="X749" i="9"/>
  <c r="L749" i="9"/>
  <c r="M749" i="9"/>
  <c r="AR749" i="9"/>
  <c r="AP749" i="9"/>
  <c r="AO749" i="9" s="1"/>
  <c r="AQ545" i="4"/>
  <c r="AE545" i="4"/>
  <c r="T545" i="4"/>
  <c r="AS545" i="4"/>
  <c r="O545" i="4"/>
  <c r="S545" i="4"/>
  <c r="AT749" i="9" l="1"/>
  <c r="AK750" i="9" s="1"/>
  <c r="K750" i="9"/>
  <c r="Y545" i="4"/>
  <c r="Z545" i="4"/>
  <c r="P545" i="4"/>
  <c r="AP545" i="4"/>
  <c r="AO545" i="4" s="1"/>
  <c r="AT545" i="4" s="1"/>
  <c r="N545" i="4"/>
  <c r="K546" i="4" s="1"/>
  <c r="AR545" i="4"/>
  <c r="AL750" i="9" l="1"/>
  <c r="AM750" i="9" s="1"/>
  <c r="AN750" i="9"/>
  <c r="S750" i="9"/>
  <c r="R546" i="4"/>
  <c r="AF750" i="9" l="1"/>
  <c r="AA750" i="9"/>
  <c r="Z750" i="9"/>
  <c r="U750" i="9"/>
  <c r="V750" i="9"/>
  <c r="AG750" i="9" s="1"/>
  <c r="W750" i="9"/>
  <c r="T750" i="9" s="1"/>
  <c r="AB750" i="9" s="1"/>
  <c r="AD546" i="4"/>
  <c r="V546" i="4"/>
  <c r="U546" i="4"/>
  <c r="AB546" i="4"/>
  <c r="AC546" i="4"/>
  <c r="Q546" i="4" s="1"/>
  <c r="AA546" i="4"/>
  <c r="M546" i="4" s="1"/>
  <c r="L546" i="4"/>
  <c r="R750" i="9" l="1"/>
  <c r="AE750" i="9"/>
  <c r="AD750" i="9"/>
  <c r="AQ750" i="9"/>
  <c r="AS750" i="9"/>
  <c r="N750" i="9"/>
  <c r="P750" i="9"/>
  <c r="O750" i="9"/>
  <c r="Q750" i="9"/>
  <c r="AI750" i="9"/>
  <c r="AH750" i="9"/>
  <c r="AE546" i="4"/>
  <c r="T546" i="4"/>
  <c r="O546" i="4"/>
  <c r="S546" i="4"/>
  <c r="AQ546" i="4"/>
  <c r="Y750" i="9" l="1"/>
  <c r="X750" i="9"/>
  <c r="L750" i="9"/>
  <c r="AC750" i="9"/>
  <c r="M750" i="9"/>
  <c r="AR750" i="9"/>
  <c r="AP750" i="9"/>
  <c r="AO750" i="9" s="1"/>
  <c r="Y546" i="4"/>
  <c r="Z546" i="4"/>
  <c r="AP546" i="4"/>
  <c r="AO546" i="4" s="1"/>
  <c r="AR546" i="4"/>
  <c r="N546" i="4"/>
  <c r="K547" i="4" s="1"/>
  <c r="P546" i="4"/>
  <c r="AS546" i="4"/>
  <c r="AT546" i="4" s="1"/>
  <c r="AT750" i="9" l="1"/>
  <c r="AK751" i="9"/>
  <c r="AL751" i="9" s="1"/>
  <c r="AM751" i="9" s="1"/>
  <c r="K751" i="9"/>
  <c r="R547" i="4"/>
  <c r="AN751" i="9" l="1"/>
  <c r="S751" i="9"/>
  <c r="AD547" i="4"/>
  <c r="V547" i="4"/>
  <c r="U547" i="4"/>
  <c r="AB547" i="4"/>
  <c r="AC547" i="4"/>
  <c r="Q547" i="4" s="1"/>
  <c r="AA547" i="4"/>
  <c r="M547" i="4" s="1"/>
  <c r="L547" i="4"/>
  <c r="AF751" i="9" l="1"/>
  <c r="AA751" i="9"/>
  <c r="Z751" i="9"/>
  <c r="U751" i="9"/>
  <c r="V751" i="9"/>
  <c r="AG751" i="9" s="1"/>
  <c r="W751" i="9"/>
  <c r="T751" i="9" s="1"/>
  <c r="AB751" i="9" s="1"/>
  <c r="AE547" i="4"/>
  <c r="T547" i="4"/>
  <c r="AQ547" i="4"/>
  <c r="P547" i="4"/>
  <c r="O547" i="4"/>
  <c r="S547" i="4"/>
  <c r="R751" i="9" l="1"/>
  <c r="AD751" i="9"/>
  <c r="AE751" i="9"/>
  <c r="AQ751" i="9"/>
  <c r="AS751" i="9"/>
  <c r="N751" i="9"/>
  <c r="O751" i="9"/>
  <c r="Q751" i="9"/>
  <c r="AI751" i="9"/>
  <c r="AH751" i="9"/>
  <c r="P751" i="9"/>
  <c r="Y547" i="4"/>
  <c r="Z547" i="4"/>
  <c r="AS547" i="4"/>
  <c r="AP547" i="4"/>
  <c r="AO547" i="4" s="1"/>
  <c r="AT547" i="4" s="1"/>
  <c r="AR547" i="4"/>
  <c r="N547" i="4"/>
  <c r="K548" i="4" s="1"/>
  <c r="Y751" i="9" l="1"/>
  <c r="X751" i="9"/>
  <c r="L751" i="9"/>
  <c r="AC751" i="9"/>
  <c r="AR751" i="9"/>
  <c r="M751" i="9"/>
  <c r="AP751" i="9"/>
  <c r="AO751" i="9" s="1"/>
  <c r="R548" i="4"/>
  <c r="AT751" i="9" l="1"/>
  <c r="AK752" i="9" s="1"/>
  <c r="K752" i="9"/>
  <c r="AD548" i="4"/>
  <c r="V548" i="4"/>
  <c r="U548" i="4"/>
  <c r="AC548" i="4"/>
  <c r="Q548" i="4" s="1"/>
  <c r="AA548" i="4"/>
  <c r="M548" i="4" s="1"/>
  <c r="AB548" i="4"/>
  <c r="L548" i="4"/>
  <c r="AN752" i="9" l="1"/>
  <c r="AL752" i="9"/>
  <c r="AM752" i="9" s="1"/>
  <c r="S752" i="9"/>
  <c r="T548" i="4"/>
  <c r="AE548" i="4"/>
  <c r="O548" i="4"/>
  <c r="S548" i="4"/>
  <c r="AQ548" i="4"/>
  <c r="P548" i="4"/>
  <c r="AS548" i="4"/>
  <c r="AF752" i="9" l="1"/>
  <c r="AA752" i="9"/>
  <c r="Z752" i="9"/>
  <c r="U752" i="9"/>
  <c r="V752" i="9"/>
  <c r="AG752" i="9" s="1"/>
  <c r="W752" i="9"/>
  <c r="T752" i="9" s="1"/>
  <c r="AB752" i="9" s="1"/>
  <c r="Y548" i="4"/>
  <c r="Z548" i="4"/>
  <c r="AP548" i="4"/>
  <c r="AO548" i="4" s="1"/>
  <c r="AT548" i="4" s="1"/>
  <c r="AR548" i="4"/>
  <c r="N548" i="4"/>
  <c r="K549" i="4" s="1"/>
  <c r="R752" i="9" l="1"/>
  <c r="AD752" i="9"/>
  <c r="AE752" i="9"/>
  <c r="N752" i="9"/>
  <c r="AS752" i="9"/>
  <c r="O752" i="9"/>
  <c r="P752" i="9"/>
  <c r="AP752" i="9"/>
  <c r="AO752" i="9" s="1"/>
  <c r="Q752" i="9"/>
  <c r="AI752" i="9"/>
  <c r="AH752" i="9"/>
  <c r="R549" i="4"/>
  <c r="Y752" i="9" l="1"/>
  <c r="X752" i="9"/>
  <c r="L752" i="9"/>
  <c r="AQ752" i="9"/>
  <c r="AC752" i="9"/>
  <c r="M752" i="9"/>
  <c r="AR752" i="9"/>
  <c r="AT752" i="9" s="1"/>
  <c r="AK753" i="9" s="1"/>
  <c r="AL753" i="9" s="1"/>
  <c r="AM753" i="9" s="1"/>
  <c r="AD549" i="4"/>
  <c r="V549" i="4"/>
  <c r="U549" i="4"/>
  <c r="AA549" i="4"/>
  <c r="M549" i="4" s="1"/>
  <c r="AC549" i="4"/>
  <c r="Q549" i="4" s="1"/>
  <c r="AB549" i="4"/>
  <c r="L549" i="4"/>
  <c r="AN753" i="9" l="1"/>
  <c r="K753" i="9"/>
  <c r="AE549" i="4"/>
  <c r="O549" i="4"/>
  <c r="S549" i="4"/>
  <c r="AQ549" i="4"/>
  <c r="T549" i="4"/>
  <c r="S753" i="9" l="1"/>
  <c r="Y549" i="4"/>
  <c r="Z549" i="4"/>
  <c r="AP549" i="4"/>
  <c r="AO549" i="4" s="1"/>
  <c r="AS549" i="4"/>
  <c r="P549" i="4"/>
  <c r="N549" i="4"/>
  <c r="K550" i="4" s="1"/>
  <c r="AR549" i="4"/>
  <c r="AF753" i="9" l="1"/>
  <c r="Z753" i="9"/>
  <c r="AA753" i="9"/>
  <c r="U753" i="9"/>
  <c r="V753" i="9"/>
  <c r="AG753" i="9" s="1"/>
  <c r="W753" i="9"/>
  <c r="T753" i="9" s="1"/>
  <c r="AB753" i="9" s="1"/>
  <c r="AT549" i="4"/>
  <c r="R550" i="4"/>
  <c r="R753" i="9" l="1"/>
  <c r="AE753" i="9"/>
  <c r="AD753" i="9"/>
  <c r="O753" i="9"/>
  <c r="N753" i="9"/>
  <c r="AS753" i="9"/>
  <c r="Q753" i="9"/>
  <c r="AI753" i="9"/>
  <c r="AH753" i="9"/>
  <c r="AP753" i="9"/>
  <c r="AO753" i="9" s="1"/>
  <c r="AQ753" i="9"/>
  <c r="P753" i="9"/>
  <c r="AC753" i="9"/>
  <c r="AD550" i="4"/>
  <c r="V550" i="4"/>
  <c r="U550" i="4"/>
  <c r="AB550" i="4"/>
  <c r="AA550" i="4"/>
  <c r="M550" i="4" s="1"/>
  <c r="AC550" i="4"/>
  <c r="Q550" i="4" s="1"/>
  <c r="L550" i="4"/>
  <c r="Y753" i="9" l="1"/>
  <c r="X753" i="9"/>
  <c r="L753" i="9"/>
  <c r="M753" i="9"/>
  <c r="AR753" i="9"/>
  <c r="AT753" i="9" s="1"/>
  <c r="AK754" i="9" s="1"/>
  <c r="AL754" i="9" s="1"/>
  <c r="AM754" i="9" s="1"/>
  <c r="AE550" i="4"/>
  <c r="AQ550" i="4"/>
  <c r="T550" i="4"/>
  <c r="O550" i="4"/>
  <c r="S550" i="4"/>
  <c r="AN754" i="9" l="1"/>
  <c r="K754" i="9"/>
  <c r="Y550" i="4"/>
  <c r="Z550" i="4"/>
  <c r="AP550" i="4"/>
  <c r="AO550" i="4" s="1"/>
  <c r="AS550" i="4"/>
  <c r="P550" i="4"/>
  <c r="AR550" i="4"/>
  <c r="N550" i="4"/>
  <c r="K551" i="4" s="1"/>
  <c r="S754" i="9" l="1"/>
  <c r="AT550" i="4"/>
  <c r="R551" i="4"/>
  <c r="AF754" i="9" l="1"/>
  <c r="Z754" i="9"/>
  <c r="AA754" i="9"/>
  <c r="U754" i="9"/>
  <c r="V754" i="9"/>
  <c r="AG754" i="9" s="1"/>
  <c r="W754" i="9"/>
  <c r="T754" i="9" s="1"/>
  <c r="AB754" i="9" s="1"/>
  <c r="AD551" i="4"/>
  <c r="V551" i="4"/>
  <c r="U551" i="4"/>
  <c r="AC551" i="4"/>
  <c r="Q551" i="4" s="1"/>
  <c r="AB551" i="4"/>
  <c r="AA551" i="4"/>
  <c r="M551" i="4" s="1"/>
  <c r="L551" i="4"/>
  <c r="R754" i="9" l="1"/>
  <c r="AQ754" i="9" s="1"/>
  <c r="AE754" i="9"/>
  <c r="AD754" i="9"/>
  <c r="P754" i="9"/>
  <c r="O754" i="9"/>
  <c r="N754" i="9"/>
  <c r="AS754" i="9"/>
  <c r="Q754" i="9"/>
  <c r="AI754" i="9"/>
  <c r="AH754" i="9"/>
  <c r="T551" i="4"/>
  <c r="AE551" i="4"/>
  <c r="AQ551" i="4"/>
  <c r="P551" i="4"/>
  <c r="AS551" i="4"/>
  <c r="O551" i="4"/>
  <c r="S551" i="4"/>
  <c r="AP754" i="9" l="1"/>
  <c r="AO754" i="9" s="1"/>
  <c r="Y754" i="9"/>
  <c r="X754" i="9"/>
  <c r="L754" i="9"/>
  <c r="AC754" i="9"/>
  <c r="M754" i="9"/>
  <c r="AR754" i="9"/>
  <c r="Y551" i="4"/>
  <c r="Z551" i="4"/>
  <c r="AP551" i="4"/>
  <c r="AO551" i="4" s="1"/>
  <c r="AT551" i="4" s="1"/>
  <c r="AR551" i="4"/>
  <c r="N551" i="4"/>
  <c r="K552" i="4" s="1"/>
  <c r="AT754" i="9" l="1"/>
  <c r="AK755" i="9" s="1"/>
  <c r="AL755" i="9" s="1"/>
  <c r="AM755" i="9" s="1"/>
  <c r="K755" i="9"/>
  <c r="R552" i="4"/>
  <c r="AN755" i="9" l="1"/>
  <c r="S755" i="9"/>
  <c r="AD552" i="4"/>
  <c r="V552" i="4"/>
  <c r="U552" i="4"/>
  <c r="AC552" i="4"/>
  <c r="Q552" i="4" s="1"/>
  <c r="AA552" i="4"/>
  <c r="M552" i="4" s="1"/>
  <c r="AB552" i="4"/>
  <c r="L552" i="4"/>
  <c r="AF755" i="9" l="1"/>
  <c r="Z755" i="9"/>
  <c r="AA755" i="9"/>
  <c r="U755" i="9"/>
  <c r="V755" i="9"/>
  <c r="AG755" i="9" s="1"/>
  <c r="W755" i="9"/>
  <c r="T755" i="9" s="1"/>
  <c r="AB755" i="9" s="1"/>
  <c r="T552" i="4"/>
  <c r="AE552" i="4"/>
  <c r="AQ552" i="4"/>
  <c r="P552" i="4"/>
  <c r="AS552" i="4"/>
  <c r="O552" i="4"/>
  <c r="S552" i="4"/>
  <c r="R755" i="9" l="1"/>
  <c r="AD755" i="9"/>
  <c r="AE755" i="9"/>
  <c r="O755" i="9"/>
  <c r="AI755" i="9"/>
  <c r="AH755" i="9"/>
  <c r="Q755" i="9"/>
  <c r="N755" i="9"/>
  <c r="AS755" i="9"/>
  <c r="P755" i="9"/>
  <c r="Y552" i="4"/>
  <c r="Z552" i="4"/>
  <c r="AP552" i="4"/>
  <c r="AO552" i="4" s="1"/>
  <c r="AT552" i="4" s="1"/>
  <c r="N552" i="4"/>
  <c r="K553" i="4" s="1"/>
  <c r="AR552" i="4"/>
  <c r="Y755" i="9" l="1"/>
  <c r="X755" i="9"/>
  <c r="L755" i="9"/>
  <c r="AQ755" i="9"/>
  <c r="AC755" i="9"/>
  <c r="M755" i="9"/>
  <c r="AR755" i="9"/>
  <c r="AP755" i="9"/>
  <c r="AO755" i="9" s="1"/>
  <c r="R553" i="4"/>
  <c r="AT755" i="9" l="1"/>
  <c r="AK756" i="9" s="1"/>
  <c r="K756" i="9"/>
  <c r="AD553" i="4"/>
  <c r="V553" i="4"/>
  <c r="U553" i="4"/>
  <c r="AA553" i="4"/>
  <c r="M553" i="4" s="1"/>
  <c r="AC553" i="4"/>
  <c r="Q553" i="4" s="1"/>
  <c r="AB553" i="4"/>
  <c r="T553" i="4"/>
  <c r="Y553" i="4" s="1"/>
  <c r="L553" i="4"/>
  <c r="AL756" i="9" l="1"/>
  <c r="AM756" i="9" s="1"/>
  <c r="AN756" i="9"/>
  <c r="S756" i="9"/>
  <c r="AQ553" i="4"/>
  <c r="AE553" i="4"/>
  <c r="Z553" i="4"/>
  <c r="O553" i="4"/>
  <c r="S553" i="4"/>
  <c r="P553" i="4"/>
  <c r="AS553" i="4"/>
  <c r="AF756" i="9" l="1"/>
  <c r="AA756" i="9"/>
  <c r="Z756" i="9"/>
  <c r="U756" i="9"/>
  <c r="V756" i="9"/>
  <c r="AG756" i="9" s="1"/>
  <c r="W756" i="9"/>
  <c r="T756" i="9" s="1"/>
  <c r="AB756" i="9" s="1"/>
  <c r="AP553" i="4"/>
  <c r="AO553" i="4" s="1"/>
  <c r="AT553" i="4" s="1"/>
  <c r="N553" i="4"/>
  <c r="K554" i="4" s="1"/>
  <c r="AR553" i="4"/>
  <c r="R756" i="9" l="1"/>
  <c r="AQ756" i="9" s="1"/>
  <c r="AE756" i="9"/>
  <c r="AD756" i="9"/>
  <c r="N756" i="9"/>
  <c r="AS756" i="9"/>
  <c r="P756" i="9"/>
  <c r="O756" i="9"/>
  <c r="AI756" i="9"/>
  <c r="AH756" i="9"/>
  <c r="Q756" i="9"/>
  <c r="R554" i="4"/>
  <c r="Y756" i="9" l="1"/>
  <c r="X756" i="9"/>
  <c r="L756" i="9"/>
  <c r="AC756" i="9"/>
  <c r="M756" i="9"/>
  <c r="AR756" i="9"/>
  <c r="AP756" i="9"/>
  <c r="AO756" i="9" s="1"/>
  <c r="AD554" i="4"/>
  <c r="V554" i="4"/>
  <c r="U554" i="4"/>
  <c r="AB554" i="4"/>
  <c r="AC554" i="4"/>
  <c r="Q554" i="4" s="1"/>
  <c r="AA554" i="4"/>
  <c r="M554" i="4" s="1"/>
  <c r="L554" i="4"/>
  <c r="AT756" i="9" l="1"/>
  <c r="AK757" i="9" s="1"/>
  <c r="K757" i="9"/>
  <c r="AE554" i="4"/>
  <c r="AQ554" i="4"/>
  <c r="O554" i="4"/>
  <c r="S554" i="4"/>
  <c r="T554" i="4"/>
  <c r="AN757" i="9" l="1"/>
  <c r="AL757" i="9"/>
  <c r="AM757" i="9" s="1"/>
  <c r="S757" i="9"/>
  <c r="Y554" i="4"/>
  <c r="Z554" i="4"/>
  <c r="AP554" i="4"/>
  <c r="AO554" i="4" s="1"/>
  <c r="AS554" i="4"/>
  <c r="P554" i="4"/>
  <c r="N554" i="4"/>
  <c r="K555" i="4" s="1"/>
  <c r="AR554" i="4"/>
  <c r="AF757" i="9" l="1"/>
  <c r="Z757" i="9"/>
  <c r="AA757" i="9"/>
  <c r="U757" i="9"/>
  <c r="V757" i="9"/>
  <c r="AG757" i="9" s="1"/>
  <c r="W757" i="9"/>
  <c r="T757" i="9" s="1"/>
  <c r="AB757" i="9" s="1"/>
  <c r="AT554" i="4"/>
  <c r="R555" i="4"/>
  <c r="R757" i="9" l="1"/>
  <c r="AQ757" i="9" s="1"/>
  <c r="AE757" i="9"/>
  <c r="AD757" i="9"/>
  <c r="O757" i="9"/>
  <c r="N757" i="9"/>
  <c r="AS757" i="9"/>
  <c r="P757" i="9"/>
  <c r="AH757" i="9"/>
  <c r="Q757" i="9"/>
  <c r="AI757" i="9"/>
  <c r="AD555" i="4"/>
  <c r="V555" i="4"/>
  <c r="U555" i="4"/>
  <c r="AC555" i="4"/>
  <c r="Q555" i="4" s="1"/>
  <c r="T555" i="4"/>
  <c r="Y555" i="4" s="1"/>
  <c r="AB555" i="4"/>
  <c r="AA555" i="4"/>
  <c r="M555" i="4" s="1"/>
  <c r="L555" i="4"/>
  <c r="X757" i="9" l="1"/>
  <c r="Y757" i="9"/>
  <c r="L757" i="9"/>
  <c r="AC757" i="9"/>
  <c r="M757" i="9"/>
  <c r="AR757" i="9"/>
  <c r="AP757" i="9"/>
  <c r="AO757" i="9" s="1"/>
  <c r="Z555" i="4"/>
  <c r="AE555" i="4"/>
  <c r="P555" i="4"/>
  <c r="AS555" i="4"/>
  <c r="AQ555" i="4"/>
  <c r="O555" i="4"/>
  <c r="S555" i="4"/>
  <c r="AT757" i="9" l="1"/>
  <c r="AK758" i="9" s="1"/>
  <c r="K758" i="9"/>
  <c r="AP555" i="4"/>
  <c r="AO555" i="4" s="1"/>
  <c r="AT555" i="4" s="1"/>
  <c r="N555" i="4"/>
  <c r="K556" i="4" s="1"/>
  <c r="AR555" i="4"/>
  <c r="AN758" i="9" l="1"/>
  <c r="AL758" i="9"/>
  <c r="AM758" i="9" s="1"/>
  <c r="S758" i="9"/>
  <c r="R556" i="4"/>
  <c r="AF758" i="9" l="1"/>
  <c r="AA758" i="9"/>
  <c r="Z758" i="9"/>
  <c r="U758" i="9"/>
  <c r="V758" i="9"/>
  <c r="AG758" i="9" s="1"/>
  <c r="W758" i="9"/>
  <c r="T758" i="9" s="1"/>
  <c r="AD556" i="4"/>
  <c r="V556" i="4"/>
  <c r="U556" i="4"/>
  <c r="AC556" i="4"/>
  <c r="Q556" i="4" s="1"/>
  <c r="AA556" i="4"/>
  <c r="M556" i="4" s="1"/>
  <c r="AB556" i="4"/>
  <c r="L556" i="4"/>
  <c r="AB758" i="9" l="1"/>
  <c r="R758" i="9"/>
  <c r="AE758" i="9"/>
  <c r="AD758" i="9"/>
  <c r="O758" i="9"/>
  <c r="P758" i="9"/>
  <c r="AS758" i="9"/>
  <c r="N758" i="9"/>
  <c r="AP758" i="9"/>
  <c r="AO758" i="9" s="1"/>
  <c r="Q758" i="9"/>
  <c r="AI758" i="9"/>
  <c r="AH758" i="9"/>
  <c r="T556" i="4"/>
  <c r="AE556" i="4"/>
  <c r="AQ556" i="4"/>
  <c r="P556" i="4"/>
  <c r="AS556" i="4"/>
  <c r="O556" i="4"/>
  <c r="S556" i="4"/>
  <c r="X758" i="9" l="1"/>
  <c r="Y758" i="9"/>
  <c r="L758" i="9"/>
  <c r="AQ758" i="9"/>
  <c r="AC758" i="9"/>
  <c r="M758" i="9"/>
  <c r="AR758" i="9"/>
  <c r="AT758" i="9" s="1"/>
  <c r="AK759" i="9" s="1"/>
  <c r="AL759" i="9" s="1"/>
  <c r="AM759" i="9" s="1"/>
  <c r="Y556" i="4"/>
  <c r="Z556" i="4"/>
  <c r="AP556" i="4"/>
  <c r="AO556" i="4" s="1"/>
  <c r="AT556" i="4" s="1"/>
  <c r="N556" i="4"/>
  <c r="K557" i="4" s="1"/>
  <c r="AR556" i="4"/>
  <c r="AN759" i="9" l="1"/>
  <c r="K759" i="9"/>
  <c r="R557" i="4"/>
  <c r="S759" i="9" l="1"/>
  <c r="AD557" i="4"/>
  <c r="V557" i="4"/>
  <c r="U557" i="4"/>
  <c r="AA557" i="4"/>
  <c r="M557" i="4" s="1"/>
  <c r="AB557" i="4"/>
  <c r="AC557" i="4"/>
  <c r="Q557" i="4" s="1"/>
  <c r="L557" i="4"/>
  <c r="AF759" i="9" l="1"/>
  <c r="AA759" i="9"/>
  <c r="Z759" i="9"/>
  <c r="U759" i="9"/>
  <c r="V759" i="9"/>
  <c r="AG759" i="9" s="1"/>
  <c r="W759" i="9"/>
  <c r="T759" i="9" s="1"/>
  <c r="AB759" i="9" s="1"/>
  <c r="AE557" i="4"/>
  <c r="T557" i="4"/>
  <c r="O557" i="4"/>
  <c r="S557" i="4"/>
  <c r="P557" i="4"/>
  <c r="AS557" i="4"/>
  <c r="AQ557" i="4"/>
  <c r="R759" i="9" l="1"/>
  <c r="AE759" i="9"/>
  <c r="AD759" i="9"/>
  <c r="N759" i="9"/>
  <c r="AS759" i="9"/>
  <c r="O759" i="9"/>
  <c r="Q759" i="9"/>
  <c r="AI759" i="9"/>
  <c r="AH759" i="9"/>
  <c r="P759" i="9"/>
  <c r="Y557" i="4"/>
  <c r="Z557" i="4"/>
  <c r="AP557" i="4"/>
  <c r="AO557" i="4" s="1"/>
  <c r="AT557" i="4" s="1"/>
  <c r="N557" i="4"/>
  <c r="K558" i="4" s="1"/>
  <c r="AR557" i="4"/>
  <c r="L759" i="9" l="1"/>
  <c r="Y759" i="9"/>
  <c r="X759" i="9"/>
  <c r="AQ759" i="9"/>
  <c r="AC759" i="9"/>
  <c r="AR759" i="9"/>
  <c r="M759" i="9"/>
  <c r="AP759" i="9"/>
  <c r="AO759" i="9" s="1"/>
  <c r="R558" i="4"/>
  <c r="AT759" i="9" l="1"/>
  <c r="AK760" i="9" s="1"/>
  <c r="K760" i="9"/>
  <c r="AD558" i="4"/>
  <c r="V558" i="4"/>
  <c r="U558" i="4"/>
  <c r="AB558" i="4"/>
  <c r="AC558" i="4"/>
  <c r="Q558" i="4" s="1"/>
  <c r="AA558" i="4"/>
  <c r="M558" i="4" s="1"/>
  <c r="L558" i="4"/>
  <c r="AN760" i="9" l="1"/>
  <c r="AL760" i="9"/>
  <c r="AM760" i="9" s="1"/>
  <c r="S760" i="9"/>
  <c r="AE558" i="4"/>
  <c r="AQ558" i="4"/>
  <c r="T558" i="4"/>
  <c r="O558" i="4"/>
  <c r="S558" i="4"/>
  <c r="AF760" i="9" l="1"/>
  <c r="AA760" i="9"/>
  <c r="Z760" i="9"/>
  <c r="U760" i="9"/>
  <c r="V760" i="9"/>
  <c r="AG760" i="9" s="1"/>
  <c r="W760" i="9"/>
  <c r="T760" i="9" s="1"/>
  <c r="AB760" i="9" s="1"/>
  <c r="Y558" i="4"/>
  <c r="Z558" i="4"/>
  <c r="AP558" i="4"/>
  <c r="AO558" i="4" s="1"/>
  <c r="P558" i="4"/>
  <c r="AS558" i="4"/>
  <c r="AT558" i="4" s="1"/>
  <c r="N558" i="4"/>
  <c r="K559" i="4" s="1"/>
  <c r="AR558" i="4"/>
  <c r="R760" i="9" l="1"/>
  <c r="L760" i="9" s="1"/>
  <c r="AD760" i="9"/>
  <c r="AE760" i="9"/>
  <c r="N760" i="9"/>
  <c r="AS760" i="9"/>
  <c r="AC760" i="9"/>
  <c r="Q760" i="9"/>
  <c r="AI760" i="9"/>
  <c r="AH760" i="9"/>
  <c r="O760" i="9"/>
  <c r="P760" i="9"/>
  <c r="AQ760" i="9"/>
  <c r="R559" i="4"/>
  <c r="Y760" i="9" l="1"/>
  <c r="X760" i="9"/>
  <c r="AR760" i="9"/>
  <c r="M760" i="9"/>
  <c r="AP760" i="9"/>
  <c r="AO760" i="9" s="1"/>
  <c r="AD559" i="4"/>
  <c r="U559" i="4"/>
  <c r="V559" i="4"/>
  <c r="AA559" i="4"/>
  <c r="M559" i="4" s="1"/>
  <c r="AB559" i="4"/>
  <c r="AC559" i="4"/>
  <c r="Q559" i="4" s="1"/>
  <c r="L559" i="4"/>
  <c r="AT760" i="9" l="1"/>
  <c r="AK761" i="9" s="1"/>
  <c r="K761" i="9"/>
  <c r="AQ559" i="4"/>
  <c r="AE559" i="4"/>
  <c r="T559" i="4"/>
  <c r="O559" i="4"/>
  <c r="S559" i="4"/>
  <c r="AL761" i="9" l="1"/>
  <c r="AM761" i="9" s="1"/>
  <c r="AN761" i="9"/>
  <c r="S761" i="9"/>
  <c r="Y559" i="4"/>
  <c r="Z559" i="4"/>
  <c r="AP559" i="4"/>
  <c r="AO559" i="4" s="1"/>
  <c r="N559" i="4"/>
  <c r="K560" i="4" s="1"/>
  <c r="AR559" i="4"/>
  <c r="P559" i="4"/>
  <c r="AS559" i="4"/>
  <c r="AT559" i="4" s="1"/>
  <c r="AF761" i="9" l="1"/>
  <c r="Z761" i="9"/>
  <c r="AA761" i="9"/>
  <c r="U761" i="9"/>
  <c r="V761" i="9"/>
  <c r="AG761" i="9" s="1"/>
  <c r="W761" i="9"/>
  <c r="T761" i="9" s="1"/>
  <c r="AB761" i="9" s="1"/>
  <c r="R560" i="4"/>
  <c r="R761" i="9" l="1"/>
  <c r="AE761" i="9"/>
  <c r="AD761" i="9"/>
  <c r="L761" i="9"/>
  <c r="O761" i="9"/>
  <c r="Q761" i="9"/>
  <c r="AI761" i="9"/>
  <c r="AH761" i="9"/>
  <c r="P761" i="9"/>
  <c r="AQ761" i="9"/>
  <c r="AD560" i="4"/>
  <c r="V560" i="4"/>
  <c r="U560" i="4"/>
  <c r="AA560" i="4"/>
  <c r="M560" i="4" s="1"/>
  <c r="AC560" i="4"/>
  <c r="Q560" i="4" s="1"/>
  <c r="AB560" i="4"/>
  <c r="L560" i="4"/>
  <c r="Y761" i="9" l="1"/>
  <c r="X761" i="9"/>
  <c r="N761" i="9"/>
  <c r="AS761" i="9"/>
  <c r="AC761" i="9"/>
  <c r="M761" i="9"/>
  <c r="AR761" i="9"/>
  <c r="AP761" i="9"/>
  <c r="AO761" i="9" s="1"/>
  <c r="T560" i="4"/>
  <c r="Y560" i="4" s="1"/>
  <c r="Z560" i="4"/>
  <c r="AQ560" i="4"/>
  <c r="AE560" i="4"/>
  <c r="P560" i="4"/>
  <c r="AS560" i="4"/>
  <c r="O560" i="4"/>
  <c r="S560" i="4"/>
  <c r="AT761" i="9" l="1"/>
  <c r="AK762" i="9"/>
  <c r="AL762" i="9" s="1"/>
  <c r="AM762" i="9" s="1"/>
  <c r="K762" i="9"/>
  <c r="AP560" i="4"/>
  <c r="AO560" i="4" s="1"/>
  <c r="AT560" i="4" s="1"/>
  <c r="N560" i="4"/>
  <c r="K561" i="4" s="1"/>
  <c r="AR560" i="4"/>
  <c r="S762" i="9" l="1"/>
  <c r="AN762" i="9"/>
  <c r="R561" i="4"/>
  <c r="AF762" i="9" l="1"/>
  <c r="AA762" i="9"/>
  <c r="Z762" i="9"/>
  <c r="U762" i="9"/>
  <c r="V762" i="9"/>
  <c r="AG762" i="9" s="1"/>
  <c r="W762" i="9"/>
  <c r="T762" i="9" s="1"/>
  <c r="AB762" i="9" s="1"/>
  <c r="AD561" i="4"/>
  <c r="V561" i="4"/>
  <c r="U561" i="4"/>
  <c r="AB561" i="4"/>
  <c r="AC561" i="4"/>
  <c r="Q561" i="4" s="1"/>
  <c r="AA561" i="4"/>
  <c r="M561" i="4" s="1"/>
  <c r="L561" i="4"/>
  <c r="R762" i="9" l="1"/>
  <c r="AE762" i="9"/>
  <c r="AD762" i="9"/>
  <c r="L762" i="9"/>
  <c r="AQ762" i="9"/>
  <c r="P762" i="9"/>
  <c r="Q762" i="9"/>
  <c r="AI762" i="9"/>
  <c r="AH762" i="9"/>
  <c r="N762" i="9"/>
  <c r="AS762" i="9"/>
  <c r="O762" i="9"/>
  <c r="AC762" i="9"/>
  <c r="T561" i="4"/>
  <c r="AE561" i="4"/>
  <c r="AQ561" i="4"/>
  <c r="P561" i="4"/>
  <c r="AS561" i="4"/>
  <c r="O561" i="4"/>
  <c r="S561" i="4"/>
  <c r="X762" i="9" l="1"/>
  <c r="Y762" i="9"/>
  <c r="M762" i="9"/>
  <c r="AR762" i="9"/>
  <c r="AP762" i="9"/>
  <c r="AO762" i="9" s="1"/>
  <c r="Y561" i="4"/>
  <c r="Z561" i="4"/>
  <c r="AP561" i="4"/>
  <c r="AO561" i="4" s="1"/>
  <c r="AT561" i="4" s="1"/>
  <c r="N561" i="4"/>
  <c r="K562" i="4" s="1"/>
  <c r="AR561" i="4"/>
  <c r="AT762" i="9" l="1"/>
  <c r="AK763" i="9" s="1"/>
  <c r="K763" i="9"/>
  <c r="R562" i="4"/>
  <c r="AL763" i="9" l="1"/>
  <c r="AM763" i="9" s="1"/>
  <c r="AN763" i="9"/>
  <c r="S763" i="9"/>
  <c r="AD562" i="4"/>
  <c r="V562" i="4"/>
  <c r="U562" i="4"/>
  <c r="AB562" i="4"/>
  <c r="AA562" i="4"/>
  <c r="M562" i="4" s="1"/>
  <c r="AC562" i="4"/>
  <c r="Q562" i="4" s="1"/>
  <c r="L562" i="4"/>
  <c r="AF763" i="9" l="1"/>
  <c r="AA763" i="9"/>
  <c r="Z763" i="9"/>
  <c r="U763" i="9"/>
  <c r="V763" i="9"/>
  <c r="AG763" i="9" s="1"/>
  <c r="W763" i="9"/>
  <c r="T763" i="9" s="1"/>
  <c r="AB763" i="9" s="1"/>
  <c r="AE562" i="4"/>
  <c r="AQ562" i="4"/>
  <c r="O562" i="4"/>
  <c r="S562" i="4"/>
  <c r="T562" i="4"/>
  <c r="R763" i="9" l="1"/>
  <c r="AD763" i="9"/>
  <c r="AE763" i="9"/>
  <c r="AC763" i="9"/>
  <c r="L763" i="9"/>
  <c r="N763" i="9"/>
  <c r="AS763" i="9"/>
  <c r="P763" i="9"/>
  <c r="AP763" i="9"/>
  <c r="AO763" i="9" s="1"/>
  <c r="O763" i="9"/>
  <c r="AQ763" i="9"/>
  <c r="Q763" i="9"/>
  <c r="AI763" i="9"/>
  <c r="AH763" i="9"/>
  <c r="Y562" i="4"/>
  <c r="Z562" i="4"/>
  <c r="AP562" i="4"/>
  <c r="AO562" i="4" s="1"/>
  <c r="P562" i="4"/>
  <c r="AS562" i="4"/>
  <c r="AT562" i="4" s="1"/>
  <c r="AR562" i="4"/>
  <c r="N562" i="4"/>
  <c r="K563" i="4" s="1"/>
  <c r="X763" i="9" l="1"/>
  <c r="Y763" i="9"/>
  <c r="M763" i="9"/>
  <c r="AR763" i="9"/>
  <c r="AT763" i="9" s="1"/>
  <c r="AK764" i="9" s="1"/>
  <c r="AL764" i="9" s="1"/>
  <c r="AM764" i="9" s="1"/>
  <c r="R563" i="4"/>
  <c r="AN764" i="9" l="1"/>
  <c r="K764" i="9"/>
  <c r="AD563" i="4"/>
  <c r="U563" i="4"/>
  <c r="V563" i="4"/>
  <c r="AC563" i="4"/>
  <c r="Q563" i="4" s="1"/>
  <c r="AA563" i="4"/>
  <c r="M563" i="4" s="1"/>
  <c r="AB563" i="4"/>
  <c r="L563" i="4"/>
  <c r="S764" i="9" l="1"/>
  <c r="AE563" i="4"/>
  <c r="O563" i="4"/>
  <c r="S563" i="4"/>
  <c r="T563" i="4"/>
  <c r="AQ563" i="4"/>
  <c r="AF764" i="9" l="1"/>
  <c r="AA764" i="9"/>
  <c r="Z764" i="9"/>
  <c r="U764" i="9"/>
  <c r="V764" i="9"/>
  <c r="AG764" i="9" s="1"/>
  <c r="W764" i="9"/>
  <c r="T764" i="9" s="1"/>
  <c r="AB764" i="9" s="1"/>
  <c r="Y563" i="4"/>
  <c r="Z563" i="4"/>
  <c r="AP563" i="4"/>
  <c r="AO563" i="4" s="1"/>
  <c r="P563" i="4"/>
  <c r="AS563" i="4"/>
  <c r="AT563" i="4" s="1"/>
  <c r="N563" i="4"/>
  <c r="K564" i="4" s="1"/>
  <c r="AR563" i="4"/>
  <c r="R764" i="9" l="1"/>
  <c r="AD764" i="9"/>
  <c r="AE764" i="9"/>
  <c r="O764" i="9"/>
  <c r="Q764" i="9"/>
  <c r="AI764" i="9"/>
  <c r="AH764" i="9"/>
  <c r="N764" i="9"/>
  <c r="AS764" i="9"/>
  <c r="AQ764" i="9"/>
  <c r="P764" i="9"/>
  <c r="AP764" i="9"/>
  <c r="AO764" i="9" s="1"/>
  <c r="AC764" i="9"/>
  <c r="R564" i="4"/>
  <c r="Y764" i="9" l="1"/>
  <c r="X764" i="9"/>
  <c r="L764" i="9"/>
  <c r="M764" i="9"/>
  <c r="AR764" i="9"/>
  <c r="AT764" i="9" s="1"/>
  <c r="AK765" i="9" s="1"/>
  <c r="AL765" i="9" s="1"/>
  <c r="AM765" i="9" s="1"/>
  <c r="AD564" i="4"/>
  <c r="V564" i="4"/>
  <c r="U564" i="4"/>
  <c r="AA564" i="4"/>
  <c r="M564" i="4" s="1"/>
  <c r="AB564" i="4"/>
  <c r="AC564" i="4"/>
  <c r="Q564" i="4" s="1"/>
  <c r="L564" i="4"/>
  <c r="AN765" i="9" l="1"/>
  <c r="K765" i="9"/>
  <c r="AQ564" i="4"/>
  <c r="AE564" i="4"/>
  <c r="O564" i="4"/>
  <c r="S564" i="4"/>
  <c r="T564" i="4"/>
  <c r="S765" i="9" l="1"/>
  <c r="Y564" i="4"/>
  <c r="Z564" i="4"/>
  <c r="AP564" i="4"/>
  <c r="AO564" i="4" s="1"/>
  <c r="AS564" i="4"/>
  <c r="P564" i="4"/>
  <c r="N564" i="4"/>
  <c r="K565" i="4" s="1"/>
  <c r="AR564" i="4"/>
  <c r="AF765" i="9" l="1"/>
  <c r="Z765" i="9"/>
  <c r="AA765" i="9"/>
  <c r="U765" i="9"/>
  <c r="V765" i="9"/>
  <c r="AG765" i="9" s="1"/>
  <c r="W765" i="9"/>
  <c r="T765" i="9" s="1"/>
  <c r="AB765" i="9" s="1"/>
  <c r="AT564" i="4"/>
  <c r="R565" i="4"/>
  <c r="R765" i="9" l="1"/>
  <c r="AD765" i="9"/>
  <c r="AE765" i="9"/>
  <c r="L765" i="9"/>
  <c r="P765" i="9"/>
  <c r="N765" i="9"/>
  <c r="AS765" i="9"/>
  <c r="AP765" i="9"/>
  <c r="AO765" i="9" s="1"/>
  <c r="O765" i="9"/>
  <c r="AQ765" i="9"/>
  <c r="Q765" i="9"/>
  <c r="AI765" i="9"/>
  <c r="AH765" i="9"/>
  <c r="AC765" i="9"/>
  <c r="AD565" i="4"/>
  <c r="V565" i="4"/>
  <c r="U565" i="4"/>
  <c r="AB565" i="4"/>
  <c r="AC565" i="4"/>
  <c r="Q565" i="4" s="1"/>
  <c r="AA565" i="4"/>
  <c r="M565" i="4" s="1"/>
  <c r="L565" i="4"/>
  <c r="Y765" i="9" l="1"/>
  <c r="X765" i="9"/>
  <c r="M765" i="9"/>
  <c r="AR765" i="9"/>
  <c r="AT765" i="9" s="1"/>
  <c r="AK766" i="9" s="1"/>
  <c r="T565" i="4"/>
  <c r="AE565" i="4"/>
  <c r="AQ565" i="4"/>
  <c r="P565" i="4"/>
  <c r="AS565" i="4"/>
  <c r="O565" i="4"/>
  <c r="S565" i="4"/>
  <c r="AL766" i="9" l="1"/>
  <c r="AM766" i="9" s="1"/>
  <c r="AN766" i="9"/>
  <c r="K766" i="9"/>
  <c r="Y565" i="4"/>
  <c r="Z565" i="4"/>
  <c r="AP565" i="4"/>
  <c r="AO565" i="4" s="1"/>
  <c r="AT565" i="4" s="1"/>
  <c r="N565" i="4"/>
  <c r="K566" i="4" s="1"/>
  <c r="AR565" i="4"/>
  <c r="S766" i="9" l="1"/>
  <c r="R566" i="4"/>
  <c r="AF766" i="9" l="1"/>
  <c r="AA766" i="9"/>
  <c r="Z766" i="9"/>
  <c r="U766" i="9"/>
  <c r="V766" i="9"/>
  <c r="AG766" i="9" s="1"/>
  <c r="W766" i="9"/>
  <c r="T766" i="9" s="1"/>
  <c r="AB766" i="9" s="1"/>
  <c r="AD566" i="4"/>
  <c r="V566" i="4"/>
  <c r="U566" i="4"/>
  <c r="AB566" i="4"/>
  <c r="AA566" i="4"/>
  <c r="M566" i="4" s="1"/>
  <c r="AC566" i="4"/>
  <c r="Q566" i="4" s="1"/>
  <c r="L566" i="4"/>
  <c r="R766" i="9" l="1"/>
  <c r="AD766" i="9"/>
  <c r="AE766" i="9"/>
  <c r="N766" i="9"/>
  <c r="AS766" i="9"/>
  <c r="P766" i="9"/>
  <c r="AC766" i="9"/>
  <c r="AP766" i="9"/>
  <c r="AO766" i="9" s="1"/>
  <c r="O766" i="9"/>
  <c r="Q766" i="9"/>
  <c r="AI766" i="9"/>
  <c r="AH766" i="9"/>
  <c r="AE566" i="4"/>
  <c r="O566" i="4"/>
  <c r="S566" i="4"/>
  <c r="AQ566" i="4"/>
  <c r="T566" i="4"/>
  <c r="Y766" i="9" l="1"/>
  <c r="X766" i="9"/>
  <c r="L766" i="9"/>
  <c r="AQ766" i="9"/>
  <c r="M766" i="9"/>
  <c r="AR766" i="9"/>
  <c r="AT766" i="9" s="1"/>
  <c r="AK767" i="9" s="1"/>
  <c r="AL767" i="9" s="1"/>
  <c r="AM767" i="9" s="1"/>
  <c r="Y566" i="4"/>
  <c r="Z566" i="4"/>
  <c r="AP566" i="4"/>
  <c r="AO566" i="4" s="1"/>
  <c r="AS566" i="4"/>
  <c r="P566" i="4"/>
  <c r="AR566" i="4"/>
  <c r="N566" i="4"/>
  <c r="K567" i="4" s="1"/>
  <c r="AN767" i="9" l="1"/>
  <c r="K767" i="9"/>
  <c r="AT566" i="4"/>
  <c r="R567" i="4"/>
  <c r="S767" i="9" l="1"/>
  <c r="AD567" i="4"/>
  <c r="V567" i="4"/>
  <c r="U567" i="4"/>
  <c r="AC567" i="4"/>
  <c r="Q567" i="4" s="1"/>
  <c r="AA567" i="4"/>
  <c r="M567" i="4" s="1"/>
  <c r="AB567" i="4"/>
  <c r="L567" i="4"/>
  <c r="AF767" i="9" l="1"/>
  <c r="AA767" i="9"/>
  <c r="Z767" i="9"/>
  <c r="U767" i="9"/>
  <c r="V767" i="9"/>
  <c r="AG767" i="9" s="1"/>
  <c r="W767" i="9"/>
  <c r="T767" i="9" s="1"/>
  <c r="AB767" i="9" s="1"/>
  <c r="AE567" i="4"/>
  <c r="O567" i="4"/>
  <c r="S567" i="4"/>
  <c r="AQ567" i="4"/>
  <c r="T567" i="4"/>
  <c r="R767" i="9" l="1"/>
  <c r="AD767" i="9"/>
  <c r="AE767" i="9"/>
  <c r="N767" i="9"/>
  <c r="AS767" i="9"/>
  <c r="P767" i="9"/>
  <c r="AC767" i="9"/>
  <c r="O767" i="9"/>
  <c r="AQ767" i="9"/>
  <c r="AI767" i="9"/>
  <c r="AH767" i="9"/>
  <c r="Q767" i="9"/>
  <c r="Y567" i="4"/>
  <c r="Z567" i="4"/>
  <c r="AP567" i="4"/>
  <c r="AO567" i="4" s="1"/>
  <c r="AS567" i="4"/>
  <c r="P567" i="4"/>
  <c r="AR567" i="4"/>
  <c r="N567" i="4"/>
  <c r="K568" i="4" s="1"/>
  <c r="Y767" i="9" l="1"/>
  <c r="X767" i="9"/>
  <c r="L767" i="9"/>
  <c r="M767" i="9"/>
  <c r="AR767" i="9"/>
  <c r="AP767" i="9"/>
  <c r="AO767" i="9" s="1"/>
  <c r="AT567" i="4"/>
  <c r="R568" i="4"/>
  <c r="AT767" i="9" l="1"/>
  <c r="AK768" i="9"/>
  <c r="AL768" i="9" s="1"/>
  <c r="AM768" i="9" s="1"/>
  <c r="K768" i="9"/>
  <c r="AD568" i="4"/>
  <c r="V568" i="4"/>
  <c r="U568" i="4"/>
  <c r="AC568" i="4"/>
  <c r="Q568" i="4" s="1"/>
  <c r="AA568" i="4"/>
  <c r="M568" i="4" s="1"/>
  <c r="AB568" i="4"/>
  <c r="L568" i="4"/>
  <c r="AN768" i="9" l="1"/>
  <c r="S768" i="9"/>
  <c r="AE568" i="4"/>
  <c r="T568" i="4"/>
  <c r="P568" i="4"/>
  <c r="AS568" i="4"/>
  <c r="O568" i="4"/>
  <c r="S568" i="4"/>
  <c r="AQ568" i="4"/>
  <c r="AF768" i="9" l="1"/>
  <c r="AA768" i="9"/>
  <c r="Z768" i="9"/>
  <c r="U768" i="9"/>
  <c r="V768" i="9"/>
  <c r="AG768" i="9" s="1"/>
  <c r="W768" i="9"/>
  <c r="T768" i="9" s="1"/>
  <c r="AB768" i="9" s="1"/>
  <c r="Y568" i="4"/>
  <c r="Z568" i="4"/>
  <c r="AP568" i="4"/>
  <c r="AO568" i="4" s="1"/>
  <c r="AT568" i="4" s="1"/>
  <c r="N568" i="4"/>
  <c r="K569" i="4" s="1"/>
  <c r="AR568" i="4"/>
  <c r="R768" i="9" l="1"/>
  <c r="AD768" i="9"/>
  <c r="AE768" i="9"/>
  <c r="N768" i="9"/>
  <c r="AS768" i="9"/>
  <c r="P768" i="9"/>
  <c r="O768" i="9"/>
  <c r="AQ768" i="9"/>
  <c r="AI768" i="9"/>
  <c r="AH768" i="9"/>
  <c r="Q768" i="9"/>
  <c r="R569" i="4"/>
  <c r="Y768" i="9" l="1"/>
  <c r="X768" i="9"/>
  <c r="L768" i="9"/>
  <c r="AC768" i="9"/>
  <c r="M768" i="9"/>
  <c r="AR768" i="9"/>
  <c r="AP768" i="9"/>
  <c r="AO768" i="9" s="1"/>
  <c r="AD569" i="4"/>
  <c r="V569" i="4"/>
  <c r="U569" i="4"/>
  <c r="AC569" i="4"/>
  <c r="Q569" i="4" s="1"/>
  <c r="AB569" i="4"/>
  <c r="AA569" i="4"/>
  <c r="M569" i="4" s="1"/>
  <c r="T569" i="4"/>
  <c r="Y569" i="4" s="1"/>
  <c r="L569" i="4"/>
  <c r="AT768" i="9" l="1"/>
  <c r="AK769" i="9" s="1"/>
  <c r="K769" i="9"/>
  <c r="Z569" i="4"/>
  <c r="AE569" i="4"/>
  <c r="AQ569" i="4"/>
  <c r="P569" i="4"/>
  <c r="AS569" i="4"/>
  <c r="O569" i="4"/>
  <c r="S569" i="4"/>
  <c r="AN769" i="9" l="1"/>
  <c r="AL769" i="9"/>
  <c r="AM769" i="9" s="1"/>
  <c r="S769" i="9"/>
  <c r="AP569" i="4"/>
  <c r="AO569" i="4" s="1"/>
  <c r="AT569" i="4" s="1"/>
  <c r="AR569" i="4"/>
  <c r="N569" i="4"/>
  <c r="K570" i="4" s="1"/>
  <c r="AF769" i="9" l="1"/>
  <c r="Z769" i="9"/>
  <c r="AA769" i="9"/>
  <c r="U769" i="9"/>
  <c r="V769" i="9"/>
  <c r="AG769" i="9" s="1"/>
  <c r="W769" i="9"/>
  <c r="T769" i="9" s="1"/>
  <c r="AB769" i="9" s="1"/>
  <c r="R570" i="4"/>
  <c r="R769" i="9" l="1"/>
  <c r="AE769" i="9"/>
  <c r="AD769" i="9"/>
  <c r="O769" i="9"/>
  <c r="P769" i="9"/>
  <c r="N769" i="9"/>
  <c r="AS769" i="9"/>
  <c r="AP769" i="9"/>
  <c r="AO769" i="9" s="1"/>
  <c r="AH769" i="9"/>
  <c r="Q769" i="9"/>
  <c r="AI769" i="9"/>
  <c r="AD570" i="4"/>
  <c r="V570" i="4"/>
  <c r="U570" i="4"/>
  <c r="AB570" i="4"/>
  <c r="AA570" i="4"/>
  <c r="M570" i="4" s="1"/>
  <c r="AC570" i="4"/>
  <c r="Q570" i="4" s="1"/>
  <c r="L570" i="4"/>
  <c r="Y769" i="9" l="1"/>
  <c r="X769" i="9"/>
  <c r="L769" i="9"/>
  <c r="AQ769" i="9"/>
  <c r="AC769" i="9"/>
  <c r="M769" i="9"/>
  <c r="AR769" i="9"/>
  <c r="AT769" i="9" s="1"/>
  <c r="AK770" i="9" s="1"/>
  <c r="AL770" i="9" s="1"/>
  <c r="AM770" i="9" s="1"/>
  <c r="AE570" i="4"/>
  <c r="T570" i="4"/>
  <c r="O570" i="4"/>
  <c r="S570" i="4"/>
  <c r="AQ570" i="4"/>
  <c r="AN770" i="9" l="1"/>
  <c r="K770" i="9"/>
  <c r="Y570" i="4"/>
  <c r="Z570" i="4"/>
  <c r="AP570" i="4"/>
  <c r="AO570" i="4" s="1"/>
  <c r="N570" i="4"/>
  <c r="K571" i="4" s="1"/>
  <c r="AR570" i="4"/>
  <c r="AS570" i="4"/>
  <c r="AT570" i="4" s="1"/>
  <c r="P570" i="4"/>
  <c r="S770" i="9" l="1"/>
  <c r="R571" i="4"/>
  <c r="AF770" i="9" l="1"/>
  <c r="AA770" i="9"/>
  <c r="Z770" i="9"/>
  <c r="U770" i="9"/>
  <c r="V770" i="9"/>
  <c r="AG770" i="9" s="1"/>
  <c r="W770" i="9"/>
  <c r="T770" i="9" s="1"/>
  <c r="AB770" i="9" s="1"/>
  <c r="AD571" i="4"/>
  <c r="V571" i="4"/>
  <c r="U571" i="4"/>
  <c r="AA571" i="4"/>
  <c r="M571" i="4" s="1"/>
  <c r="AC571" i="4"/>
  <c r="Q571" i="4" s="1"/>
  <c r="AB571" i="4"/>
  <c r="L571" i="4"/>
  <c r="R770" i="9" l="1"/>
  <c r="AE770" i="9"/>
  <c r="AD770" i="9"/>
  <c r="AS770" i="9"/>
  <c r="N770" i="9"/>
  <c r="O770" i="9"/>
  <c r="P770" i="9"/>
  <c r="Q770" i="9"/>
  <c r="AI770" i="9"/>
  <c r="AH770" i="9"/>
  <c r="AE571" i="4"/>
  <c r="O571" i="4"/>
  <c r="S571" i="4"/>
  <c r="T571" i="4"/>
  <c r="AQ571" i="4"/>
  <c r="Y770" i="9" l="1"/>
  <c r="X770" i="9"/>
  <c r="L770" i="9"/>
  <c r="AQ770" i="9"/>
  <c r="AC770" i="9"/>
  <c r="M770" i="9"/>
  <c r="AR770" i="9"/>
  <c r="AP770" i="9"/>
  <c r="AO770" i="9" s="1"/>
  <c r="Y571" i="4"/>
  <c r="Z571" i="4"/>
  <c r="AP571" i="4"/>
  <c r="AO571" i="4" s="1"/>
  <c r="P571" i="4"/>
  <c r="AS571" i="4"/>
  <c r="AT571" i="4" s="1"/>
  <c r="N571" i="4"/>
  <c r="K572" i="4" s="1"/>
  <c r="AR571" i="4"/>
  <c r="AT770" i="9" l="1"/>
  <c r="AK771" i="9" s="1"/>
  <c r="K771" i="9"/>
  <c r="R572" i="4"/>
  <c r="AN771" i="9" l="1"/>
  <c r="AL771" i="9"/>
  <c r="AM771" i="9" s="1"/>
  <c r="S771" i="9"/>
  <c r="AD572" i="4"/>
  <c r="V572" i="4"/>
  <c r="U572" i="4"/>
  <c r="AA572" i="4"/>
  <c r="M572" i="4" s="1"/>
  <c r="AC572" i="4"/>
  <c r="Q572" i="4" s="1"/>
  <c r="AB572" i="4"/>
  <c r="T572" i="4"/>
  <c r="Y572" i="4" s="1"/>
  <c r="AQ572" i="4"/>
  <c r="L572" i="4"/>
  <c r="AF771" i="9" l="1"/>
  <c r="AA771" i="9"/>
  <c r="Z771" i="9"/>
  <c r="U771" i="9"/>
  <c r="V771" i="9"/>
  <c r="AG771" i="9" s="1"/>
  <c r="W771" i="9"/>
  <c r="T771" i="9" s="1"/>
  <c r="AB771" i="9" s="1"/>
  <c r="Z572" i="4"/>
  <c r="AE572" i="4"/>
  <c r="O572" i="4"/>
  <c r="S572" i="4"/>
  <c r="P572" i="4"/>
  <c r="AS572" i="4"/>
  <c r="R771" i="9" l="1"/>
  <c r="AE771" i="9"/>
  <c r="AD771" i="9"/>
  <c r="N771" i="9"/>
  <c r="AS771" i="9"/>
  <c r="AC771" i="9"/>
  <c r="O771" i="9"/>
  <c r="AQ771" i="9"/>
  <c r="Q771" i="9"/>
  <c r="AI771" i="9"/>
  <c r="AH771" i="9"/>
  <c r="P771" i="9"/>
  <c r="AP572" i="4"/>
  <c r="AO572" i="4" s="1"/>
  <c r="AT572" i="4" s="1"/>
  <c r="N572" i="4"/>
  <c r="K573" i="4" s="1"/>
  <c r="AR572" i="4"/>
  <c r="X771" i="9" l="1"/>
  <c r="Y771" i="9"/>
  <c r="L771" i="9"/>
  <c r="AR771" i="9"/>
  <c r="M771" i="9"/>
  <c r="AP771" i="9"/>
  <c r="AO771" i="9" s="1"/>
  <c r="R573" i="4"/>
  <c r="AT771" i="9" l="1"/>
  <c r="AK772" i="9" s="1"/>
  <c r="K772" i="9"/>
  <c r="AD573" i="4"/>
  <c r="V573" i="4"/>
  <c r="U573" i="4"/>
  <c r="AB573" i="4"/>
  <c r="AC573" i="4"/>
  <c r="Q573" i="4" s="1"/>
  <c r="AA573" i="4"/>
  <c r="M573" i="4" s="1"/>
  <c r="L573" i="4"/>
  <c r="AN772" i="9" l="1"/>
  <c r="AL772" i="9"/>
  <c r="AM772" i="9" s="1"/>
  <c r="S772" i="9"/>
  <c r="AE573" i="4"/>
  <c r="T573" i="4"/>
  <c r="AQ573" i="4"/>
  <c r="AS573" i="4"/>
  <c r="O573" i="4"/>
  <c r="S573" i="4"/>
  <c r="AF772" i="9" l="1"/>
  <c r="AA772" i="9"/>
  <c r="Z772" i="9"/>
  <c r="U772" i="9"/>
  <c r="V772" i="9"/>
  <c r="AG772" i="9" s="1"/>
  <c r="W772" i="9"/>
  <c r="T772" i="9" s="1"/>
  <c r="AB772" i="9" s="1"/>
  <c r="Y573" i="4"/>
  <c r="Z573" i="4"/>
  <c r="P573" i="4"/>
  <c r="AP573" i="4"/>
  <c r="AO573" i="4" s="1"/>
  <c r="AT573" i="4" s="1"/>
  <c r="N573" i="4"/>
  <c r="K574" i="4" s="1"/>
  <c r="AR573" i="4"/>
  <c r="R772" i="9" l="1"/>
  <c r="AE772" i="9"/>
  <c r="AD772" i="9"/>
  <c r="N772" i="9"/>
  <c r="AS772" i="9"/>
  <c r="AC772" i="9"/>
  <c r="AP772" i="9"/>
  <c r="AO772" i="9" s="1"/>
  <c r="Q772" i="9"/>
  <c r="AI772" i="9"/>
  <c r="AH772" i="9"/>
  <c r="O772" i="9"/>
  <c r="P772" i="9"/>
  <c r="AQ772" i="9"/>
  <c r="R574" i="4"/>
  <c r="X772" i="9" l="1"/>
  <c r="Y772" i="9"/>
  <c r="L772" i="9"/>
  <c r="AR772" i="9"/>
  <c r="AT772" i="9" s="1"/>
  <c r="AK773" i="9" s="1"/>
  <c r="M772" i="9"/>
  <c r="AD574" i="4"/>
  <c r="V574" i="4"/>
  <c r="U574" i="4"/>
  <c r="AB574" i="4"/>
  <c r="AC574" i="4"/>
  <c r="Q574" i="4" s="1"/>
  <c r="AA574" i="4"/>
  <c r="M574" i="4" s="1"/>
  <c r="L574" i="4"/>
  <c r="K773" i="9" l="1"/>
  <c r="AL773" i="9"/>
  <c r="AM773" i="9" s="1"/>
  <c r="AN773" i="9"/>
  <c r="AE574" i="4"/>
  <c r="O574" i="4"/>
  <c r="S574" i="4"/>
  <c r="AQ574" i="4"/>
  <c r="T574" i="4"/>
  <c r="S773" i="9" l="1"/>
  <c r="Y574" i="4"/>
  <c r="Z574" i="4"/>
  <c r="AP574" i="4"/>
  <c r="AO574" i="4" s="1"/>
  <c r="AR574" i="4"/>
  <c r="N574" i="4"/>
  <c r="K575" i="4" s="1"/>
  <c r="AS574" i="4"/>
  <c r="AT574" i="4" s="1"/>
  <c r="P574" i="4"/>
  <c r="AF773" i="9" l="1"/>
  <c r="Z773" i="9"/>
  <c r="AA773" i="9"/>
  <c r="U773" i="9"/>
  <c r="V773" i="9"/>
  <c r="AG773" i="9" s="1"/>
  <c r="W773" i="9"/>
  <c r="T773" i="9" s="1"/>
  <c r="AB773" i="9" s="1"/>
  <c r="R575" i="4"/>
  <c r="R773" i="9" l="1"/>
  <c r="AE773" i="9"/>
  <c r="AD773" i="9"/>
  <c r="O773" i="9"/>
  <c r="AQ773" i="9"/>
  <c r="P773" i="9"/>
  <c r="Q773" i="9"/>
  <c r="AI773" i="9"/>
  <c r="AH773" i="9"/>
  <c r="AD575" i="4"/>
  <c r="U575" i="4"/>
  <c r="V575" i="4"/>
  <c r="AB575" i="4"/>
  <c r="AC575" i="4"/>
  <c r="Q575" i="4" s="1"/>
  <c r="AA575" i="4"/>
  <c r="M575" i="4" s="1"/>
  <c r="L575" i="4"/>
  <c r="Y773" i="9" l="1"/>
  <c r="X773" i="9"/>
  <c r="L773" i="9"/>
  <c r="N773" i="9"/>
  <c r="AS773" i="9"/>
  <c r="AC773" i="9"/>
  <c r="M773" i="9"/>
  <c r="AR773" i="9"/>
  <c r="AP773" i="9"/>
  <c r="AO773" i="9" s="1"/>
  <c r="AE575" i="4"/>
  <c r="AQ575" i="4"/>
  <c r="T575" i="4"/>
  <c r="O575" i="4"/>
  <c r="S575" i="4"/>
  <c r="AT773" i="9" l="1"/>
  <c r="AK774" i="9"/>
  <c r="AL774" i="9" s="1"/>
  <c r="AM774" i="9" s="1"/>
  <c r="K774" i="9"/>
  <c r="Y575" i="4"/>
  <c r="Z575" i="4"/>
  <c r="AP575" i="4"/>
  <c r="AO575" i="4" s="1"/>
  <c r="AR575" i="4"/>
  <c r="N575" i="4"/>
  <c r="K576" i="4" s="1"/>
  <c r="P575" i="4"/>
  <c r="AS575" i="4"/>
  <c r="AT575" i="4" s="1"/>
  <c r="AN774" i="9" l="1"/>
  <c r="S774" i="9"/>
  <c r="R576" i="4"/>
  <c r="AF774" i="9" l="1"/>
  <c r="AA774" i="9"/>
  <c r="Z774" i="9"/>
  <c r="U774" i="9"/>
  <c r="V774" i="9"/>
  <c r="AG774" i="9" s="1"/>
  <c r="W774" i="9"/>
  <c r="T774" i="9" s="1"/>
  <c r="AB774" i="9" s="1"/>
  <c r="AD576" i="4"/>
  <c r="V576" i="4"/>
  <c r="U576" i="4"/>
  <c r="AA576" i="4"/>
  <c r="M576" i="4" s="1"/>
  <c r="AC576" i="4"/>
  <c r="Q576" i="4" s="1"/>
  <c r="AB576" i="4"/>
  <c r="L576" i="4"/>
  <c r="R774" i="9" l="1"/>
  <c r="AE774" i="9"/>
  <c r="AD774" i="9"/>
  <c r="AQ774" i="9"/>
  <c r="N774" i="9"/>
  <c r="AS774" i="9"/>
  <c r="Q774" i="9"/>
  <c r="AI774" i="9"/>
  <c r="AH774" i="9"/>
  <c r="P774" i="9"/>
  <c r="O774" i="9"/>
  <c r="AC774" i="9"/>
  <c r="AE576" i="4"/>
  <c r="AQ576" i="4"/>
  <c r="T576" i="4"/>
  <c r="O576" i="4"/>
  <c r="S576" i="4"/>
  <c r="Y774" i="9" l="1"/>
  <c r="X774" i="9"/>
  <c r="L774" i="9"/>
  <c r="M774" i="9"/>
  <c r="AR774" i="9"/>
  <c r="AP774" i="9"/>
  <c r="AO774" i="9" s="1"/>
  <c r="Y576" i="4"/>
  <c r="Z576" i="4"/>
  <c r="AP576" i="4"/>
  <c r="AO576" i="4" s="1"/>
  <c r="N576" i="4"/>
  <c r="K577" i="4" s="1"/>
  <c r="AR576" i="4"/>
  <c r="AS576" i="4"/>
  <c r="AT576" i="4" s="1"/>
  <c r="P576" i="4"/>
  <c r="AT774" i="9" l="1"/>
  <c r="AK775" i="9" s="1"/>
  <c r="K775" i="9"/>
  <c r="R577" i="4"/>
  <c r="AL775" i="9" l="1"/>
  <c r="AM775" i="9" s="1"/>
  <c r="AN775" i="9"/>
  <c r="S775" i="9"/>
  <c r="AD577" i="4"/>
  <c r="V577" i="4"/>
  <c r="U577" i="4"/>
  <c r="AC577" i="4"/>
  <c r="Q577" i="4" s="1"/>
  <c r="AA577" i="4"/>
  <c r="M577" i="4" s="1"/>
  <c r="AB577" i="4"/>
  <c r="T577" i="4"/>
  <c r="Y577" i="4" s="1"/>
  <c r="L577" i="4"/>
  <c r="AF775" i="9" l="1"/>
  <c r="AA775" i="9"/>
  <c r="Z775" i="9"/>
  <c r="U775" i="9"/>
  <c r="V775" i="9"/>
  <c r="AG775" i="9" s="1"/>
  <c r="W775" i="9"/>
  <c r="T775" i="9" s="1"/>
  <c r="AB775" i="9" s="1"/>
  <c r="AQ577" i="4"/>
  <c r="Z577" i="4"/>
  <c r="AE577" i="4"/>
  <c r="P577" i="4"/>
  <c r="AS577" i="4"/>
  <c r="O577" i="4"/>
  <c r="S577" i="4"/>
  <c r="R775" i="9" l="1"/>
  <c r="AD775" i="9"/>
  <c r="AE775" i="9"/>
  <c r="N775" i="9"/>
  <c r="AS775" i="9"/>
  <c r="P775" i="9"/>
  <c r="AP775" i="9"/>
  <c r="AO775" i="9" s="1"/>
  <c r="O775" i="9"/>
  <c r="AQ775" i="9"/>
  <c r="AC775" i="9"/>
  <c r="Q775" i="9"/>
  <c r="AI775" i="9"/>
  <c r="AH775" i="9"/>
  <c r="AP577" i="4"/>
  <c r="AO577" i="4" s="1"/>
  <c r="AT577" i="4" s="1"/>
  <c r="N577" i="4"/>
  <c r="K578" i="4" s="1"/>
  <c r="AR577" i="4"/>
  <c r="Y775" i="9" l="1"/>
  <c r="X775" i="9"/>
  <c r="L775" i="9"/>
  <c r="M775" i="9"/>
  <c r="AR775" i="9"/>
  <c r="AT775" i="9" s="1"/>
  <c r="AK776" i="9" s="1"/>
  <c r="R578" i="4"/>
  <c r="AN776" i="9" l="1"/>
  <c r="AL776" i="9"/>
  <c r="AM776" i="9" s="1"/>
  <c r="K776" i="9"/>
  <c r="AD578" i="4"/>
  <c r="V578" i="4"/>
  <c r="U578" i="4"/>
  <c r="AB578" i="4"/>
  <c r="AA578" i="4"/>
  <c r="M578" i="4" s="1"/>
  <c r="AC578" i="4"/>
  <c r="Q578" i="4" s="1"/>
  <c r="L578" i="4"/>
  <c r="S776" i="9" l="1"/>
  <c r="AE578" i="4"/>
  <c r="T578" i="4"/>
  <c r="O578" i="4"/>
  <c r="S578" i="4"/>
  <c r="AQ578" i="4"/>
  <c r="AF776" i="9" l="1"/>
  <c r="AA776" i="9"/>
  <c r="Z776" i="9"/>
  <c r="U776" i="9"/>
  <c r="V776" i="9"/>
  <c r="AG776" i="9" s="1"/>
  <c r="W776" i="9"/>
  <c r="T776" i="9" s="1"/>
  <c r="AB776" i="9" s="1"/>
  <c r="Y578" i="4"/>
  <c r="Z578" i="4"/>
  <c r="AP578" i="4"/>
  <c r="AO578" i="4" s="1"/>
  <c r="N578" i="4"/>
  <c r="K579" i="4" s="1"/>
  <c r="AR578" i="4"/>
  <c r="AS578" i="4"/>
  <c r="P578" i="4"/>
  <c r="R776" i="9" l="1"/>
  <c r="AD776" i="9"/>
  <c r="AE776" i="9"/>
  <c r="N776" i="9"/>
  <c r="AS776" i="9"/>
  <c r="P776" i="9"/>
  <c r="O776" i="9"/>
  <c r="AQ776" i="9"/>
  <c r="Q776" i="9"/>
  <c r="AI776" i="9"/>
  <c r="AH776" i="9"/>
  <c r="AC776" i="9"/>
  <c r="AT578" i="4"/>
  <c r="R579" i="4"/>
  <c r="Y776" i="9" l="1"/>
  <c r="X776" i="9"/>
  <c r="L776" i="9"/>
  <c r="M776" i="9"/>
  <c r="AR776" i="9"/>
  <c r="AP776" i="9"/>
  <c r="AO776" i="9" s="1"/>
  <c r="AD579" i="4"/>
  <c r="U579" i="4"/>
  <c r="V579" i="4"/>
  <c r="AB579" i="4"/>
  <c r="AC579" i="4"/>
  <c r="Q579" i="4" s="1"/>
  <c r="AA579" i="4"/>
  <c r="M579" i="4" s="1"/>
  <c r="L579" i="4"/>
  <c r="AT776" i="9" l="1"/>
  <c r="AK777" i="9" s="1"/>
  <c r="K777" i="9"/>
  <c r="AE579" i="4"/>
  <c r="O579" i="4"/>
  <c r="S579" i="4"/>
  <c r="AQ579" i="4"/>
  <c r="T579" i="4"/>
  <c r="AN777" i="9" l="1"/>
  <c r="AL777" i="9"/>
  <c r="AM777" i="9" s="1"/>
  <c r="S777" i="9"/>
  <c r="Y579" i="4"/>
  <c r="Z579" i="4"/>
  <c r="AP579" i="4"/>
  <c r="AO579" i="4" s="1"/>
  <c r="P579" i="4"/>
  <c r="AS579" i="4"/>
  <c r="AT579" i="4" s="1"/>
  <c r="AR579" i="4"/>
  <c r="N579" i="4"/>
  <c r="K580" i="4" s="1"/>
  <c r="AF777" i="9" l="1"/>
  <c r="AA777" i="9"/>
  <c r="Z777" i="9"/>
  <c r="U777" i="9"/>
  <c r="V777" i="9"/>
  <c r="AG777" i="9" s="1"/>
  <c r="W777" i="9"/>
  <c r="T777" i="9" s="1"/>
  <c r="AB777" i="9" s="1"/>
  <c r="R580" i="4"/>
  <c r="R777" i="9" l="1"/>
  <c r="AE777" i="9"/>
  <c r="AD777" i="9"/>
  <c r="Q777" i="9"/>
  <c r="AI777" i="9"/>
  <c r="AH777" i="9"/>
  <c r="N777" i="9"/>
  <c r="AS777" i="9"/>
  <c r="O777" i="9"/>
  <c r="AQ777" i="9"/>
  <c r="P777" i="9"/>
  <c r="AC777" i="9"/>
  <c r="AD580" i="4"/>
  <c r="V580" i="4"/>
  <c r="U580" i="4"/>
  <c r="AA580" i="4"/>
  <c r="M580" i="4" s="1"/>
  <c r="AB580" i="4"/>
  <c r="AC580" i="4"/>
  <c r="Q580" i="4" s="1"/>
  <c r="L580" i="4"/>
  <c r="Y777" i="9" l="1"/>
  <c r="X777" i="9"/>
  <c r="L777" i="9"/>
  <c r="M777" i="9"/>
  <c r="AR777" i="9"/>
  <c r="AP777" i="9"/>
  <c r="AO777" i="9" s="1"/>
  <c r="AE580" i="4"/>
  <c r="AQ580" i="4"/>
  <c r="T580" i="4"/>
  <c r="O580" i="4"/>
  <c r="S580" i="4"/>
  <c r="AT777" i="9" l="1"/>
  <c r="AK778" i="9" s="1"/>
  <c r="K778" i="9"/>
  <c r="Y580" i="4"/>
  <c r="Z580" i="4"/>
  <c r="AS580" i="4"/>
  <c r="P580" i="4"/>
  <c r="AP580" i="4"/>
  <c r="AO580" i="4" s="1"/>
  <c r="AT580" i="4" s="1"/>
  <c r="N580" i="4"/>
  <c r="K581" i="4" s="1"/>
  <c r="AR580" i="4"/>
  <c r="AL778" i="9" l="1"/>
  <c r="AM778" i="9" s="1"/>
  <c r="AN778" i="9"/>
  <c r="S778" i="9"/>
  <c r="R581" i="4"/>
  <c r="AF778" i="9" l="1"/>
  <c r="AA778" i="9"/>
  <c r="Z778" i="9"/>
  <c r="U778" i="9"/>
  <c r="V778" i="9"/>
  <c r="AG778" i="9" s="1"/>
  <c r="W778" i="9"/>
  <c r="T778" i="9" s="1"/>
  <c r="AD581" i="4"/>
  <c r="V581" i="4"/>
  <c r="U581" i="4"/>
  <c r="AB581" i="4"/>
  <c r="AA581" i="4"/>
  <c r="M581" i="4" s="1"/>
  <c r="AC581" i="4"/>
  <c r="Q581" i="4" s="1"/>
  <c r="L581" i="4"/>
  <c r="AB778" i="9" l="1"/>
  <c r="R778" i="9"/>
  <c r="AE778" i="9"/>
  <c r="AD778" i="9"/>
  <c r="N778" i="9"/>
  <c r="AS778" i="9"/>
  <c r="Q778" i="9"/>
  <c r="AI778" i="9"/>
  <c r="AH778" i="9"/>
  <c r="O778" i="9"/>
  <c r="AQ778" i="9"/>
  <c r="P778" i="9"/>
  <c r="AE581" i="4"/>
  <c r="T581" i="4"/>
  <c r="AQ581" i="4"/>
  <c r="P581" i="4"/>
  <c r="AS581" i="4"/>
  <c r="O581" i="4"/>
  <c r="S581" i="4"/>
  <c r="X778" i="9" l="1"/>
  <c r="Y778" i="9"/>
  <c r="L778" i="9"/>
  <c r="AC778" i="9"/>
  <c r="M778" i="9"/>
  <c r="AR778" i="9"/>
  <c r="AP778" i="9"/>
  <c r="AO778" i="9" s="1"/>
  <c r="Y581" i="4"/>
  <c r="Z581" i="4"/>
  <c r="AP581" i="4"/>
  <c r="AO581" i="4" s="1"/>
  <c r="AT581" i="4" s="1"/>
  <c r="AR581" i="4"/>
  <c r="N581" i="4"/>
  <c r="K582" i="4" s="1"/>
  <c r="AT778" i="9" l="1"/>
  <c r="AK779" i="9" s="1"/>
  <c r="K779" i="9"/>
  <c r="R582" i="4"/>
  <c r="AL779" i="9" l="1"/>
  <c r="AM779" i="9" s="1"/>
  <c r="AN779" i="9"/>
  <c r="S779" i="9"/>
  <c r="AD582" i="4"/>
  <c r="V582" i="4"/>
  <c r="U582" i="4"/>
  <c r="AA582" i="4"/>
  <c r="M582" i="4" s="1"/>
  <c r="AC582" i="4"/>
  <c r="Q582" i="4" s="1"/>
  <c r="AB582" i="4"/>
  <c r="L582" i="4"/>
  <c r="AF779" i="9" l="1"/>
  <c r="AA779" i="9"/>
  <c r="Z779" i="9"/>
  <c r="U779" i="9"/>
  <c r="V779" i="9"/>
  <c r="AG779" i="9" s="1"/>
  <c r="W779" i="9"/>
  <c r="T779" i="9" s="1"/>
  <c r="AE582" i="4"/>
  <c r="O582" i="4"/>
  <c r="S582" i="4"/>
  <c r="T582" i="4"/>
  <c r="AQ582" i="4"/>
  <c r="AB779" i="9" l="1"/>
  <c r="R779" i="9"/>
  <c r="AD779" i="9"/>
  <c r="AE779" i="9"/>
  <c r="O779" i="9"/>
  <c r="AI779" i="9"/>
  <c r="AH779" i="9"/>
  <c r="Q779" i="9"/>
  <c r="N779" i="9"/>
  <c r="AS779" i="9"/>
  <c r="P779" i="9"/>
  <c r="Y582" i="4"/>
  <c r="Z582" i="4"/>
  <c r="AP582" i="4"/>
  <c r="AO582" i="4" s="1"/>
  <c r="P582" i="4"/>
  <c r="AS582" i="4"/>
  <c r="AT582" i="4" s="1"/>
  <c r="AR582" i="4"/>
  <c r="N582" i="4"/>
  <c r="K583" i="4" s="1"/>
  <c r="Y779" i="9" l="1"/>
  <c r="X779" i="9"/>
  <c r="AQ779" i="9"/>
  <c r="L779" i="9"/>
  <c r="AC779" i="9"/>
  <c r="M779" i="9"/>
  <c r="AR779" i="9"/>
  <c r="AP779" i="9"/>
  <c r="AO779" i="9" s="1"/>
  <c r="R583" i="4"/>
  <c r="AT779" i="9" l="1"/>
  <c r="AK780" i="9" s="1"/>
  <c r="K780" i="9"/>
  <c r="AD583" i="4"/>
  <c r="V583" i="4"/>
  <c r="U583" i="4"/>
  <c r="AB583" i="4"/>
  <c r="AA583" i="4"/>
  <c r="M583" i="4" s="1"/>
  <c r="AC583" i="4"/>
  <c r="Q583" i="4" s="1"/>
  <c r="L583" i="4"/>
  <c r="AL780" i="9" l="1"/>
  <c r="AM780" i="9" s="1"/>
  <c r="AN780" i="9"/>
  <c r="S780" i="9"/>
  <c r="AE583" i="4"/>
  <c r="O583" i="4"/>
  <c r="S583" i="4"/>
  <c r="T583" i="4"/>
  <c r="AQ583" i="4"/>
  <c r="AF780" i="9" l="1"/>
  <c r="Z780" i="9"/>
  <c r="AA780" i="9"/>
  <c r="U780" i="9"/>
  <c r="V780" i="9"/>
  <c r="AG780" i="9" s="1"/>
  <c r="W780" i="9"/>
  <c r="T780" i="9" s="1"/>
  <c r="AB780" i="9" s="1"/>
  <c r="Y583" i="4"/>
  <c r="Z583" i="4"/>
  <c r="AP583" i="4"/>
  <c r="AO583" i="4" s="1"/>
  <c r="AS583" i="4"/>
  <c r="P583" i="4"/>
  <c r="N583" i="4"/>
  <c r="K584" i="4" s="1"/>
  <c r="AR583" i="4"/>
  <c r="R780" i="9" l="1"/>
  <c r="AD780" i="9"/>
  <c r="AE780" i="9"/>
  <c r="N780" i="9"/>
  <c r="AS780" i="9"/>
  <c r="AC780" i="9"/>
  <c r="O780" i="9"/>
  <c r="P780" i="9"/>
  <c r="AP780" i="9"/>
  <c r="AO780" i="9" s="1"/>
  <c r="AQ780" i="9"/>
  <c r="AI780" i="9"/>
  <c r="AH780" i="9"/>
  <c r="Q780" i="9"/>
  <c r="AT583" i="4"/>
  <c r="R584" i="4"/>
  <c r="Y780" i="9" l="1"/>
  <c r="X780" i="9"/>
  <c r="L780" i="9"/>
  <c r="M780" i="9"/>
  <c r="AR780" i="9"/>
  <c r="AT780" i="9" s="1"/>
  <c r="AK781" i="9" s="1"/>
  <c r="AL781" i="9" s="1"/>
  <c r="AM781" i="9" s="1"/>
  <c r="AD584" i="4"/>
  <c r="V584" i="4"/>
  <c r="U584" i="4"/>
  <c r="AB584" i="4"/>
  <c r="AA584" i="4"/>
  <c r="M584" i="4" s="1"/>
  <c r="AC584" i="4"/>
  <c r="Q584" i="4" s="1"/>
  <c r="T584" i="4"/>
  <c r="Y584" i="4" s="1"/>
  <c r="L584" i="4"/>
  <c r="AN781" i="9" l="1"/>
  <c r="K781" i="9"/>
  <c r="AQ584" i="4"/>
  <c r="Z584" i="4"/>
  <c r="AE584" i="4"/>
  <c r="P584" i="4"/>
  <c r="AS584" i="4"/>
  <c r="O584" i="4"/>
  <c r="S584" i="4"/>
  <c r="S781" i="9" l="1"/>
  <c r="AP584" i="4"/>
  <c r="AO584" i="4" s="1"/>
  <c r="AT584" i="4" s="1"/>
  <c r="AR584" i="4"/>
  <c r="N584" i="4"/>
  <c r="K585" i="4" s="1"/>
  <c r="AF781" i="9" l="1"/>
  <c r="Z781" i="9"/>
  <c r="AA781" i="9"/>
  <c r="U781" i="9"/>
  <c r="V781" i="9"/>
  <c r="AG781" i="9" s="1"/>
  <c r="W781" i="9"/>
  <c r="T781" i="9" s="1"/>
  <c r="AB781" i="9" s="1"/>
  <c r="R585" i="4"/>
  <c r="R781" i="9" l="1"/>
  <c r="AD781" i="9"/>
  <c r="AE781" i="9"/>
  <c r="O781" i="9"/>
  <c r="P781" i="9"/>
  <c r="N781" i="9"/>
  <c r="AS781" i="9"/>
  <c r="AQ781" i="9"/>
  <c r="AH781" i="9"/>
  <c r="Q781" i="9"/>
  <c r="AI781" i="9"/>
  <c r="AD585" i="4"/>
  <c r="V585" i="4"/>
  <c r="U585" i="4"/>
  <c r="AC585" i="4"/>
  <c r="Q585" i="4" s="1"/>
  <c r="AA585" i="4"/>
  <c r="M585" i="4" s="1"/>
  <c r="AB585" i="4"/>
  <c r="L585" i="4"/>
  <c r="Y781" i="9" l="1"/>
  <c r="X781" i="9"/>
  <c r="L781" i="9"/>
  <c r="AC781" i="9"/>
  <c r="M781" i="9"/>
  <c r="AR781" i="9"/>
  <c r="AP781" i="9"/>
  <c r="AO781" i="9" s="1"/>
  <c r="T585" i="4"/>
  <c r="AE585" i="4"/>
  <c r="P585" i="4"/>
  <c r="AS585" i="4"/>
  <c r="O585" i="4"/>
  <c r="S585" i="4"/>
  <c r="AQ585" i="4"/>
  <c r="AT781" i="9" l="1"/>
  <c r="AK782" i="9" s="1"/>
  <c r="K782" i="9"/>
  <c r="Y585" i="4"/>
  <c r="Z585" i="4"/>
  <c r="AP585" i="4"/>
  <c r="AO585" i="4" s="1"/>
  <c r="AT585" i="4" s="1"/>
  <c r="AR585" i="4"/>
  <c r="N585" i="4"/>
  <c r="K586" i="4" s="1"/>
  <c r="AN782" i="9" l="1"/>
  <c r="AL782" i="9"/>
  <c r="AM782" i="9" s="1"/>
  <c r="S782" i="9"/>
  <c r="R586" i="4"/>
  <c r="AF782" i="9" l="1"/>
  <c r="AA782" i="9"/>
  <c r="Z782" i="9"/>
  <c r="U782" i="9"/>
  <c r="V782" i="9"/>
  <c r="AG782" i="9" s="1"/>
  <c r="W782" i="9"/>
  <c r="T782" i="9" s="1"/>
  <c r="AD586" i="4"/>
  <c r="V586" i="4"/>
  <c r="U586" i="4"/>
  <c r="AB586" i="4"/>
  <c r="AA586" i="4"/>
  <c r="M586" i="4" s="1"/>
  <c r="AC586" i="4"/>
  <c r="Q586" i="4" s="1"/>
  <c r="L586" i="4"/>
  <c r="AB782" i="9" l="1"/>
  <c r="R782" i="9"/>
  <c r="AD782" i="9"/>
  <c r="AE782" i="9"/>
  <c r="AS782" i="9"/>
  <c r="N782" i="9"/>
  <c r="P782" i="9"/>
  <c r="O782" i="9"/>
  <c r="AQ782" i="9"/>
  <c r="Q782" i="9"/>
  <c r="AI782" i="9"/>
  <c r="AH782" i="9"/>
  <c r="AE586" i="4"/>
  <c r="T586" i="4"/>
  <c r="O586" i="4"/>
  <c r="S586" i="4"/>
  <c r="AQ586" i="4"/>
  <c r="Y782" i="9" l="1"/>
  <c r="X782" i="9"/>
  <c r="L782" i="9"/>
  <c r="AC782" i="9"/>
  <c r="M782" i="9"/>
  <c r="AR782" i="9"/>
  <c r="AP782" i="9"/>
  <c r="AO782" i="9" s="1"/>
  <c r="Y586" i="4"/>
  <c r="Z586" i="4"/>
  <c r="AP586" i="4"/>
  <c r="AO586" i="4" s="1"/>
  <c r="AR586" i="4"/>
  <c r="N586" i="4"/>
  <c r="K587" i="4" s="1"/>
  <c r="AS586" i="4"/>
  <c r="AT586" i="4" s="1"/>
  <c r="P586" i="4"/>
  <c r="AT782" i="9" l="1"/>
  <c r="AK783" i="9" s="1"/>
  <c r="K783" i="9"/>
  <c r="R587" i="4"/>
  <c r="AL783" i="9" l="1"/>
  <c r="AM783" i="9" s="1"/>
  <c r="AN783" i="9"/>
  <c r="S783" i="9"/>
  <c r="AD587" i="4"/>
  <c r="V587" i="4"/>
  <c r="U587" i="4"/>
  <c r="AB587" i="4"/>
  <c r="AC587" i="4"/>
  <c r="Q587" i="4" s="1"/>
  <c r="AA587" i="4"/>
  <c r="M587" i="4" s="1"/>
  <c r="L587" i="4"/>
  <c r="AF783" i="9" l="1"/>
  <c r="AA783" i="9"/>
  <c r="Z783" i="9"/>
  <c r="U783" i="9"/>
  <c r="V783" i="9"/>
  <c r="AG783" i="9" s="1"/>
  <c r="W783" i="9"/>
  <c r="T783" i="9" s="1"/>
  <c r="AB783" i="9" s="1"/>
  <c r="AE587" i="4"/>
  <c r="O587" i="4"/>
  <c r="S587" i="4"/>
  <c r="T587" i="4"/>
  <c r="AQ587" i="4"/>
  <c r="R783" i="9" l="1"/>
  <c r="AE783" i="9"/>
  <c r="AD783" i="9"/>
  <c r="O783" i="9"/>
  <c r="AQ783" i="9"/>
  <c r="N783" i="9"/>
  <c r="AS783" i="9"/>
  <c r="AP783" i="9"/>
  <c r="AO783" i="9" s="1"/>
  <c r="Q783" i="9"/>
  <c r="AI783" i="9"/>
  <c r="AH783" i="9"/>
  <c r="P783" i="9"/>
  <c r="Y587" i="4"/>
  <c r="Z587" i="4"/>
  <c r="AP587" i="4"/>
  <c r="AO587" i="4" s="1"/>
  <c r="AS587" i="4"/>
  <c r="P587" i="4"/>
  <c r="N587" i="4"/>
  <c r="K588" i="4" s="1"/>
  <c r="AR587" i="4"/>
  <c r="Y783" i="9" l="1"/>
  <c r="X783" i="9"/>
  <c r="L783" i="9"/>
  <c r="AC783" i="9"/>
  <c r="AR783" i="9"/>
  <c r="AT783" i="9" s="1"/>
  <c r="AK784" i="9" s="1"/>
  <c r="M783" i="9"/>
  <c r="AT587" i="4"/>
  <c r="R588" i="4"/>
  <c r="K784" i="9" l="1"/>
  <c r="AL784" i="9"/>
  <c r="AM784" i="9" s="1"/>
  <c r="AN784" i="9"/>
  <c r="AD588" i="4"/>
  <c r="V588" i="4"/>
  <c r="U588" i="4"/>
  <c r="AC588" i="4"/>
  <c r="Q588" i="4" s="1"/>
  <c r="AB588" i="4"/>
  <c r="AA588" i="4"/>
  <c r="M588" i="4" s="1"/>
  <c r="L588" i="4"/>
  <c r="S784" i="9" l="1"/>
  <c r="AE588" i="4"/>
  <c r="T588" i="4"/>
  <c r="O588" i="4"/>
  <c r="S588" i="4"/>
  <c r="AQ588" i="4"/>
  <c r="AA784" i="9" l="1"/>
  <c r="AF784" i="9"/>
  <c r="Z784" i="9"/>
  <c r="U784" i="9"/>
  <c r="V784" i="9"/>
  <c r="AG784" i="9" s="1"/>
  <c r="W784" i="9"/>
  <c r="T784" i="9" s="1"/>
  <c r="AB784" i="9" s="1"/>
  <c r="Y588" i="4"/>
  <c r="Z588" i="4"/>
  <c r="AS588" i="4"/>
  <c r="P588" i="4"/>
  <c r="AP588" i="4"/>
  <c r="AO588" i="4" s="1"/>
  <c r="N588" i="4"/>
  <c r="K589" i="4" s="1"/>
  <c r="AR588" i="4"/>
  <c r="R784" i="9" l="1"/>
  <c r="AD784" i="9"/>
  <c r="AE784" i="9"/>
  <c r="L784" i="9"/>
  <c r="Q784" i="9"/>
  <c r="AI784" i="9"/>
  <c r="AH784" i="9"/>
  <c r="O784" i="9"/>
  <c r="P784" i="9"/>
  <c r="AP784" i="9"/>
  <c r="AO784" i="9" s="1"/>
  <c r="AQ784" i="9"/>
  <c r="AT588" i="4"/>
  <c r="R589" i="4"/>
  <c r="Y784" i="9" l="1"/>
  <c r="X784" i="9"/>
  <c r="N784" i="9"/>
  <c r="AS784" i="9"/>
  <c r="AC784" i="9"/>
  <c r="AR784" i="9"/>
  <c r="AT784" i="9" s="1"/>
  <c r="AK785" i="9" s="1"/>
  <c r="M784" i="9"/>
  <c r="AD589" i="4"/>
  <c r="V589" i="4"/>
  <c r="U589" i="4"/>
  <c r="AA589" i="4"/>
  <c r="M589" i="4" s="1"/>
  <c r="AC589" i="4"/>
  <c r="Q589" i="4" s="1"/>
  <c r="AB589" i="4"/>
  <c r="L589" i="4"/>
  <c r="K785" i="9" l="1"/>
  <c r="AL785" i="9"/>
  <c r="AM785" i="9" s="1"/>
  <c r="AN785" i="9"/>
  <c r="T589" i="4"/>
  <c r="Y589" i="4" s="1"/>
  <c r="Z589" i="4"/>
  <c r="AQ589" i="4"/>
  <c r="AE589" i="4"/>
  <c r="P589" i="4"/>
  <c r="AS589" i="4"/>
  <c r="O589" i="4"/>
  <c r="S589" i="4"/>
  <c r="S785" i="9" l="1"/>
  <c r="AP589" i="4"/>
  <c r="AO589" i="4" s="1"/>
  <c r="AT589" i="4" s="1"/>
  <c r="N589" i="4"/>
  <c r="K590" i="4" s="1"/>
  <c r="AR589" i="4"/>
  <c r="AF785" i="9" l="1"/>
  <c r="Z785" i="9"/>
  <c r="AA785" i="9"/>
  <c r="U785" i="9"/>
  <c r="V785" i="9"/>
  <c r="AG785" i="9" s="1"/>
  <c r="W785" i="9"/>
  <c r="T785" i="9" s="1"/>
  <c r="AB785" i="9" s="1"/>
  <c r="R590" i="4"/>
  <c r="R785" i="9" l="1"/>
  <c r="AD785" i="9"/>
  <c r="AE785" i="9"/>
  <c r="O785" i="9"/>
  <c r="P785" i="9"/>
  <c r="AQ785" i="9"/>
  <c r="Q785" i="9"/>
  <c r="AI785" i="9"/>
  <c r="AH785" i="9"/>
  <c r="AD590" i="4"/>
  <c r="V590" i="4"/>
  <c r="U590" i="4"/>
  <c r="AB590" i="4"/>
  <c r="AC590" i="4"/>
  <c r="Q590" i="4" s="1"/>
  <c r="AA590" i="4"/>
  <c r="M590" i="4" s="1"/>
  <c r="L590" i="4"/>
  <c r="Y785" i="9" l="1"/>
  <c r="X785" i="9"/>
  <c r="L785" i="9"/>
  <c r="N785" i="9"/>
  <c r="AS785" i="9"/>
  <c r="AC785" i="9"/>
  <c r="M785" i="9"/>
  <c r="AR785" i="9"/>
  <c r="AP785" i="9"/>
  <c r="AO785" i="9" s="1"/>
  <c r="AE590" i="4"/>
  <c r="T590" i="4"/>
  <c r="Z590" i="4" s="1"/>
  <c r="O590" i="4"/>
  <c r="S590" i="4"/>
  <c r="AQ590" i="4"/>
  <c r="AT785" i="9" l="1"/>
  <c r="AK786" i="9"/>
  <c r="AL786" i="9" s="1"/>
  <c r="AM786" i="9" s="1"/>
  <c r="K786" i="9"/>
  <c r="P590" i="4"/>
  <c r="Y590" i="4"/>
  <c r="AS590" i="4"/>
  <c r="AP590" i="4"/>
  <c r="AO590" i="4" s="1"/>
  <c r="N590" i="4"/>
  <c r="K591" i="4" s="1"/>
  <c r="AR590" i="4"/>
  <c r="AN786" i="9" l="1"/>
  <c r="S786" i="9"/>
  <c r="AT590" i="4"/>
  <c r="R591" i="4"/>
  <c r="AF786" i="9" l="1"/>
  <c r="Z786" i="9"/>
  <c r="AA786" i="9"/>
  <c r="U786" i="9"/>
  <c r="V786" i="9"/>
  <c r="AG786" i="9" s="1"/>
  <c r="W786" i="9"/>
  <c r="T786" i="9" s="1"/>
  <c r="AB786" i="9" s="1"/>
  <c r="AD591" i="4"/>
  <c r="U591" i="4"/>
  <c r="V591" i="4"/>
  <c r="AB591" i="4"/>
  <c r="AA591" i="4"/>
  <c r="M591" i="4" s="1"/>
  <c r="AC591" i="4"/>
  <c r="Q591" i="4" s="1"/>
  <c r="L591" i="4"/>
  <c r="R786" i="9" l="1"/>
  <c r="AE786" i="9"/>
  <c r="AD786" i="9"/>
  <c r="AQ786" i="9"/>
  <c r="P786" i="9"/>
  <c r="AS786" i="9"/>
  <c r="N786" i="9"/>
  <c r="Q786" i="9"/>
  <c r="AI786" i="9"/>
  <c r="AH786" i="9"/>
  <c r="O786" i="9"/>
  <c r="AC786" i="9"/>
  <c r="AE591" i="4"/>
  <c r="T591" i="4"/>
  <c r="AQ591" i="4"/>
  <c r="O591" i="4"/>
  <c r="S591" i="4"/>
  <c r="Y786" i="9" l="1"/>
  <c r="X786" i="9"/>
  <c r="L786" i="9"/>
  <c r="AR786" i="9"/>
  <c r="M786" i="9"/>
  <c r="AP786" i="9"/>
  <c r="AO786" i="9" s="1"/>
  <c r="Y591" i="4"/>
  <c r="Z591" i="4"/>
  <c r="AP591" i="4"/>
  <c r="AO591" i="4" s="1"/>
  <c r="N591" i="4"/>
  <c r="K592" i="4" s="1"/>
  <c r="AR591" i="4"/>
  <c r="P591" i="4"/>
  <c r="AS591" i="4"/>
  <c r="AT591" i="4" s="1"/>
  <c r="AT786" i="9" l="1"/>
  <c r="AK787" i="9" s="1"/>
  <c r="K787" i="9"/>
  <c r="R592" i="4"/>
  <c r="AN787" i="9" l="1"/>
  <c r="AL787" i="9"/>
  <c r="AM787" i="9" s="1"/>
  <c r="S787" i="9"/>
  <c r="AD592" i="4"/>
  <c r="V592" i="4"/>
  <c r="U592" i="4"/>
  <c r="AC592" i="4"/>
  <c r="Q592" i="4" s="1"/>
  <c r="AA592" i="4"/>
  <c r="M592" i="4" s="1"/>
  <c r="AB592" i="4"/>
  <c r="L592" i="4"/>
  <c r="AF787" i="9" l="1"/>
  <c r="AA787" i="9"/>
  <c r="Z787" i="9"/>
  <c r="U787" i="9"/>
  <c r="V787" i="9"/>
  <c r="AG787" i="9" s="1"/>
  <c r="W787" i="9"/>
  <c r="T787" i="9" s="1"/>
  <c r="AB787" i="9" s="1"/>
  <c r="T592" i="4"/>
  <c r="AE592" i="4"/>
  <c r="AQ592" i="4"/>
  <c r="O592" i="4"/>
  <c r="S592" i="4"/>
  <c r="P592" i="4"/>
  <c r="AS592" i="4"/>
  <c r="R787" i="9" l="1"/>
  <c r="AD787" i="9"/>
  <c r="AE787" i="9"/>
  <c r="O787" i="9"/>
  <c r="AS787" i="9"/>
  <c r="N787" i="9"/>
  <c r="Q787" i="9"/>
  <c r="AI787" i="9"/>
  <c r="AH787" i="9"/>
  <c r="AP787" i="9"/>
  <c r="AO787" i="9" s="1"/>
  <c r="AQ787" i="9"/>
  <c r="AC787" i="9"/>
  <c r="P787" i="9"/>
  <c r="Y592" i="4"/>
  <c r="Z592" i="4"/>
  <c r="AP592" i="4"/>
  <c r="AO592" i="4" s="1"/>
  <c r="AT592" i="4" s="1"/>
  <c r="N592" i="4"/>
  <c r="K593" i="4" s="1"/>
  <c r="AR592" i="4"/>
  <c r="Y787" i="9" l="1"/>
  <c r="X787" i="9"/>
  <c r="L787" i="9"/>
  <c r="AR787" i="9"/>
  <c r="AT787" i="9" s="1"/>
  <c r="AK788" i="9" s="1"/>
  <c r="AL788" i="9" s="1"/>
  <c r="AM788" i="9" s="1"/>
  <c r="M787" i="9"/>
  <c r="R593" i="4"/>
  <c r="AN788" i="9" l="1"/>
  <c r="K788" i="9"/>
  <c r="V593" i="4"/>
  <c r="AD593" i="4"/>
  <c r="U593" i="4"/>
  <c r="AC593" i="4"/>
  <c r="Q593" i="4" s="1"/>
  <c r="AA593" i="4"/>
  <c r="M593" i="4" s="1"/>
  <c r="AB593" i="4"/>
  <c r="L593" i="4"/>
  <c r="S788" i="9" l="1"/>
  <c r="AE593" i="4"/>
  <c r="AQ593" i="4"/>
  <c r="T593" i="4"/>
  <c r="O593" i="4"/>
  <c r="S593" i="4"/>
  <c r="AF788" i="9" l="1"/>
  <c r="AA788" i="9"/>
  <c r="Z788" i="9"/>
  <c r="U788" i="9"/>
  <c r="V788" i="9"/>
  <c r="AG788" i="9" s="1"/>
  <c r="W788" i="9"/>
  <c r="T788" i="9" s="1"/>
  <c r="AB788" i="9" s="1"/>
  <c r="Y593" i="4"/>
  <c r="Z593" i="4"/>
  <c r="AP593" i="4"/>
  <c r="AO593" i="4" s="1"/>
  <c r="P593" i="4"/>
  <c r="AS593" i="4"/>
  <c r="AT593" i="4" s="1"/>
  <c r="AR593" i="4"/>
  <c r="N593" i="4"/>
  <c r="K594" i="4" s="1"/>
  <c r="R788" i="9" l="1"/>
  <c r="AE788" i="9"/>
  <c r="AD788" i="9"/>
  <c r="L788" i="9"/>
  <c r="AS788" i="9"/>
  <c r="N788" i="9"/>
  <c r="AC788" i="9"/>
  <c r="AI788" i="9"/>
  <c r="AH788" i="9"/>
  <c r="Q788" i="9"/>
  <c r="P788" i="9"/>
  <c r="O788" i="9"/>
  <c r="AQ788" i="9"/>
  <c r="R594" i="4"/>
  <c r="Y788" i="9" l="1"/>
  <c r="X788" i="9"/>
  <c r="AR788" i="9"/>
  <c r="M788" i="9"/>
  <c r="AP788" i="9"/>
  <c r="AO788" i="9" s="1"/>
  <c r="AD594" i="4"/>
  <c r="V594" i="4"/>
  <c r="U594" i="4"/>
  <c r="AB594" i="4"/>
  <c r="AC594" i="4"/>
  <c r="Q594" i="4" s="1"/>
  <c r="AA594" i="4"/>
  <c r="M594" i="4" s="1"/>
  <c r="L594" i="4"/>
  <c r="AT788" i="9" l="1"/>
  <c r="AK789" i="9" s="1"/>
  <c r="K789" i="9"/>
  <c r="AE594" i="4"/>
  <c r="T594" i="4"/>
  <c r="AQ594" i="4"/>
  <c r="O594" i="4"/>
  <c r="S594" i="4"/>
  <c r="AN789" i="9" l="1"/>
  <c r="AL789" i="9"/>
  <c r="AM789" i="9" s="1"/>
  <c r="S789" i="9"/>
  <c r="Y594" i="4"/>
  <c r="Z594" i="4"/>
  <c r="AP594" i="4"/>
  <c r="AO594" i="4" s="1"/>
  <c r="AS594" i="4"/>
  <c r="P594" i="4"/>
  <c r="N594" i="4"/>
  <c r="K595" i="4" s="1"/>
  <c r="AR594" i="4"/>
  <c r="AF789" i="9" l="1"/>
  <c r="AA789" i="9"/>
  <c r="Z789" i="9"/>
  <c r="U789" i="9"/>
  <c r="V789" i="9"/>
  <c r="AG789" i="9" s="1"/>
  <c r="W789" i="9"/>
  <c r="T789" i="9" s="1"/>
  <c r="AB789" i="9" s="1"/>
  <c r="AT594" i="4"/>
  <c r="R595" i="4"/>
  <c r="R789" i="9" l="1"/>
  <c r="AE789" i="9"/>
  <c r="AD789" i="9"/>
  <c r="O789" i="9"/>
  <c r="Q789" i="9"/>
  <c r="AI789" i="9"/>
  <c r="AH789" i="9"/>
  <c r="P789" i="9"/>
  <c r="AQ789" i="9"/>
  <c r="AD595" i="4"/>
  <c r="U595" i="4"/>
  <c r="V595" i="4"/>
  <c r="AB595" i="4"/>
  <c r="AA595" i="4"/>
  <c r="M595" i="4" s="1"/>
  <c r="AC595" i="4"/>
  <c r="Q595" i="4" s="1"/>
  <c r="L595" i="4"/>
  <c r="Y789" i="9" l="1"/>
  <c r="X789" i="9"/>
  <c r="L789" i="9"/>
  <c r="AR789" i="9"/>
  <c r="M789" i="9"/>
  <c r="AP789" i="9"/>
  <c r="AO789" i="9" s="1"/>
  <c r="N789" i="9"/>
  <c r="AS789" i="9"/>
  <c r="AC789" i="9"/>
  <c r="AE595" i="4"/>
  <c r="AQ595" i="4"/>
  <c r="T595" i="4"/>
  <c r="O595" i="4"/>
  <c r="S595" i="4"/>
  <c r="AT789" i="9" l="1"/>
  <c r="AK790" i="9" s="1"/>
  <c r="AL790" i="9" s="1"/>
  <c r="AM790" i="9" s="1"/>
  <c r="K790" i="9"/>
  <c r="Y595" i="4"/>
  <c r="Z595" i="4"/>
  <c r="AP595" i="4"/>
  <c r="AO595" i="4" s="1"/>
  <c r="AR595" i="4"/>
  <c r="N595" i="4"/>
  <c r="K596" i="4" s="1"/>
  <c r="P595" i="4"/>
  <c r="AS595" i="4"/>
  <c r="AT595" i="4" s="1"/>
  <c r="AN790" i="9" l="1"/>
  <c r="S790" i="9"/>
  <c r="R596" i="4"/>
  <c r="AF790" i="9" l="1"/>
  <c r="AA790" i="9"/>
  <c r="Z790" i="9"/>
  <c r="U790" i="9"/>
  <c r="V790" i="9"/>
  <c r="AG790" i="9" s="1"/>
  <c r="W790" i="9"/>
  <c r="T790" i="9" s="1"/>
  <c r="AB790" i="9" s="1"/>
  <c r="AD596" i="4"/>
  <c r="V596" i="4"/>
  <c r="U596" i="4"/>
  <c r="AA596" i="4"/>
  <c r="M596" i="4" s="1"/>
  <c r="AB596" i="4"/>
  <c r="AC596" i="4"/>
  <c r="Q596" i="4" s="1"/>
  <c r="L596" i="4"/>
  <c r="R790" i="9" l="1"/>
  <c r="AD790" i="9"/>
  <c r="AE790" i="9"/>
  <c r="AS790" i="9"/>
  <c r="N790" i="9"/>
  <c r="O790" i="9"/>
  <c r="Q790" i="9"/>
  <c r="AI790" i="9"/>
  <c r="AH790" i="9"/>
  <c r="AC790" i="9"/>
  <c r="P790" i="9"/>
  <c r="AP790" i="9"/>
  <c r="AO790" i="9" s="1"/>
  <c r="AQ790" i="9"/>
  <c r="AE596" i="4"/>
  <c r="AQ596" i="4"/>
  <c r="T596" i="4"/>
  <c r="O596" i="4"/>
  <c r="S596" i="4"/>
  <c r="Y790" i="9" l="1"/>
  <c r="X790" i="9"/>
  <c r="L790" i="9"/>
  <c r="M790" i="9"/>
  <c r="AR790" i="9"/>
  <c r="AT790" i="9" s="1"/>
  <c r="AK791" i="9" s="1"/>
  <c r="AL791" i="9" s="1"/>
  <c r="AM791" i="9" s="1"/>
  <c r="Y596" i="4"/>
  <c r="Z596" i="4"/>
  <c r="AP596" i="4"/>
  <c r="AO596" i="4" s="1"/>
  <c r="AR596" i="4"/>
  <c r="N596" i="4"/>
  <c r="K597" i="4" s="1"/>
  <c r="P596" i="4"/>
  <c r="AS596" i="4"/>
  <c r="AT596" i="4" s="1"/>
  <c r="AN791" i="9" l="1"/>
  <c r="K791" i="9"/>
  <c r="R597" i="4"/>
  <c r="S791" i="9" l="1"/>
  <c r="AD597" i="4"/>
  <c r="V597" i="4"/>
  <c r="U597" i="4"/>
  <c r="AC597" i="4"/>
  <c r="Q597" i="4" s="1"/>
  <c r="AA597" i="4"/>
  <c r="M597" i="4" s="1"/>
  <c r="AB597" i="4"/>
  <c r="L597" i="4"/>
  <c r="AF791" i="9" l="1"/>
  <c r="Z791" i="9"/>
  <c r="AA791" i="9"/>
  <c r="U791" i="9"/>
  <c r="V791" i="9"/>
  <c r="AG791" i="9" s="1"/>
  <c r="W791" i="9"/>
  <c r="T791" i="9" s="1"/>
  <c r="AB791" i="9" s="1"/>
  <c r="T597" i="4"/>
  <c r="AE597" i="4"/>
  <c r="AS597" i="4"/>
  <c r="P597" i="4"/>
  <c r="O597" i="4"/>
  <c r="S597" i="4"/>
  <c r="AQ597" i="4"/>
  <c r="R791" i="9" l="1"/>
  <c r="AD791" i="9"/>
  <c r="AE791" i="9"/>
  <c r="AQ791" i="9"/>
  <c r="AC791" i="9"/>
  <c r="L791" i="9"/>
  <c r="AS791" i="9"/>
  <c r="N791" i="9"/>
  <c r="AI791" i="9"/>
  <c r="AH791" i="9"/>
  <c r="Q791" i="9"/>
  <c r="O791" i="9"/>
  <c r="P791" i="9"/>
  <c r="Y597" i="4"/>
  <c r="Z597" i="4"/>
  <c r="AP597" i="4"/>
  <c r="AO597" i="4" s="1"/>
  <c r="AT597" i="4" s="1"/>
  <c r="N597" i="4"/>
  <c r="K598" i="4" s="1"/>
  <c r="AR597" i="4"/>
  <c r="X791" i="9" l="1"/>
  <c r="Y791" i="9"/>
  <c r="AR791" i="9"/>
  <c r="M791" i="9"/>
  <c r="AP791" i="9"/>
  <c r="AO791" i="9" s="1"/>
  <c r="R598" i="4"/>
  <c r="AT791" i="9" l="1"/>
  <c r="AK792" i="9" s="1"/>
  <c r="AL792" i="9" s="1"/>
  <c r="AM792" i="9" s="1"/>
  <c r="K792" i="9"/>
  <c r="AD598" i="4"/>
  <c r="V598" i="4"/>
  <c r="U598" i="4"/>
  <c r="AC598" i="4"/>
  <c r="Q598" i="4" s="1"/>
  <c r="AA598" i="4"/>
  <c r="M598" i="4" s="1"/>
  <c r="AB598" i="4"/>
  <c r="L598" i="4"/>
  <c r="AN792" i="9" l="1"/>
  <c r="S792" i="9"/>
  <c r="AE598" i="4"/>
  <c r="AQ598" i="4"/>
  <c r="O598" i="4"/>
  <c r="S598" i="4"/>
  <c r="T598" i="4"/>
  <c r="AF792" i="9" l="1"/>
  <c r="AA792" i="9"/>
  <c r="Z792" i="9"/>
  <c r="U792" i="9"/>
  <c r="V792" i="9"/>
  <c r="AG792" i="9" s="1"/>
  <c r="W792" i="9"/>
  <c r="T792" i="9" s="1"/>
  <c r="AB792" i="9" s="1"/>
  <c r="Y598" i="4"/>
  <c r="Z598" i="4"/>
  <c r="AP598" i="4"/>
  <c r="AO598" i="4" s="1"/>
  <c r="AS598" i="4"/>
  <c r="P598" i="4"/>
  <c r="AR598" i="4"/>
  <c r="N598" i="4"/>
  <c r="K599" i="4" s="1"/>
  <c r="R792" i="9" l="1"/>
  <c r="AD792" i="9"/>
  <c r="AE792" i="9"/>
  <c r="AQ792" i="9"/>
  <c r="L792" i="9"/>
  <c r="AC792" i="9"/>
  <c r="N792" i="9"/>
  <c r="AS792" i="9"/>
  <c r="P792" i="9"/>
  <c r="AH792" i="9"/>
  <c r="AI792" i="9"/>
  <c r="Q792" i="9"/>
  <c r="O792" i="9"/>
  <c r="AT598" i="4"/>
  <c r="R599" i="4"/>
  <c r="X792" i="9" l="1"/>
  <c r="Y792" i="9"/>
  <c r="AR792" i="9"/>
  <c r="M792" i="9"/>
  <c r="AP792" i="9"/>
  <c r="AO792" i="9" s="1"/>
  <c r="AD599" i="4"/>
  <c r="V599" i="4"/>
  <c r="U599" i="4"/>
  <c r="AA599" i="4"/>
  <c r="M599" i="4" s="1"/>
  <c r="AC599" i="4"/>
  <c r="Q599" i="4" s="1"/>
  <c r="AB599" i="4"/>
  <c r="L599" i="4"/>
  <c r="AT792" i="9" l="1"/>
  <c r="AK793" i="9" s="1"/>
  <c r="AN793" i="9" s="1"/>
  <c r="K793" i="9"/>
  <c r="AE599" i="4"/>
  <c r="AQ599" i="4"/>
  <c r="O599" i="4"/>
  <c r="S599" i="4"/>
  <c r="T599" i="4"/>
  <c r="AL793" i="9" l="1"/>
  <c r="AM793" i="9" s="1"/>
  <c r="S793" i="9"/>
  <c r="Y599" i="4"/>
  <c r="Z599" i="4"/>
  <c r="AP599" i="4"/>
  <c r="AO599" i="4" s="1"/>
  <c r="AS599" i="4"/>
  <c r="P599" i="4"/>
  <c r="N599" i="4"/>
  <c r="K600" i="4" s="1"/>
  <c r="AR599" i="4"/>
  <c r="AF793" i="9" l="1"/>
  <c r="Z793" i="9"/>
  <c r="AA793" i="9"/>
  <c r="U793" i="9"/>
  <c r="V793" i="9"/>
  <c r="AG793" i="9" s="1"/>
  <c r="W793" i="9"/>
  <c r="T793" i="9" s="1"/>
  <c r="AB793" i="9" s="1"/>
  <c r="AT599" i="4"/>
  <c r="R600" i="4"/>
  <c r="R793" i="9" l="1"/>
  <c r="AD793" i="9"/>
  <c r="AE793" i="9"/>
  <c r="AS793" i="9"/>
  <c r="N793" i="9"/>
  <c r="O793" i="9"/>
  <c r="P793" i="9"/>
  <c r="AH793" i="9"/>
  <c r="AI793" i="9"/>
  <c r="Q793" i="9"/>
  <c r="AD600" i="4"/>
  <c r="V600" i="4"/>
  <c r="U600" i="4"/>
  <c r="AB600" i="4"/>
  <c r="AA600" i="4"/>
  <c r="M600" i="4" s="1"/>
  <c r="AC600" i="4"/>
  <c r="Q600" i="4" s="1"/>
  <c r="L600" i="4"/>
  <c r="Y793" i="9" l="1"/>
  <c r="X793" i="9"/>
  <c r="AC793" i="9"/>
  <c r="AQ793" i="9"/>
  <c r="L793" i="9"/>
  <c r="M793" i="9"/>
  <c r="AR793" i="9"/>
  <c r="AP793" i="9"/>
  <c r="AO793" i="9" s="1"/>
  <c r="AE600" i="4"/>
  <c r="T600" i="4"/>
  <c r="AQ600" i="4"/>
  <c r="O600" i="4"/>
  <c r="S600" i="4"/>
  <c r="AT793" i="9" l="1"/>
  <c r="AK794" i="9" s="1"/>
  <c r="K794" i="9"/>
  <c r="Y600" i="4"/>
  <c r="Z600" i="4"/>
  <c r="AP600" i="4"/>
  <c r="AO600" i="4" s="1"/>
  <c r="AS600" i="4"/>
  <c r="P600" i="4"/>
  <c r="AR600" i="4"/>
  <c r="N600" i="4"/>
  <c r="K601" i="4" s="1"/>
  <c r="AL794" i="9" l="1"/>
  <c r="AM794" i="9" s="1"/>
  <c r="AN794" i="9"/>
  <c r="S794" i="9"/>
  <c r="AT600" i="4"/>
  <c r="R601" i="4"/>
  <c r="AF794" i="9" l="1"/>
  <c r="AA794" i="9"/>
  <c r="Z794" i="9"/>
  <c r="U794" i="9"/>
  <c r="V794" i="9"/>
  <c r="AG794" i="9" s="1"/>
  <c r="W794" i="9"/>
  <c r="T794" i="9" s="1"/>
  <c r="AB794" i="9" s="1"/>
  <c r="AD601" i="4"/>
  <c r="V601" i="4"/>
  <c r="U601" i="4"/>
  <c r="AC601" i="4"/>
  <c r="Q601" i="4" s="1"/>
  <c r="AB601" i="4"/>
  <c r="AA601" i="4"/>
  <c r="M601" i="4" s="1"/>
  <c r="L601" i="4"/>
  <c r="R794" i="9" l="1"/>
  <c r="AD794" i="9"/>
  <c r="AE794" i="9"/>
  <c r="Q794" i="9"/>
  <c r="AI794" i="9"/>
  <c r="AH794" i="9"/>
  <c r="AS794" i="9"/>
  <c r="N794" i="9"/>
  <c r="O794" i="9"/>
  <c r="P794" i="9"/>
  <c r="AE601" i="4"/>
  <c r="T601" i="4"/>
  <c r="O601" i="4"/>
  <c r="S601" i="4"/>
  <c r="AQ601" i="4"/>
  <c r="Y794" i="9" l="1"/>
  <c r="X794" i="9"/>
  <c r="L794" i="9"/>
  <c r="AC794" i="9"/>
  <c r="AQ794" i="9"/>
  <c r="AR794" i="9"/>
  <c r="M794" i="9"/>
  <c r="AP794" i="9"/>
  <c r="AO794" i="9" s="1"/>
  <c r="Y601" i="4"/>
  <c r="Z601" i="4"/>
  <c r="AP601" i="4"/>
  <c r="AO601" i="4" s="1"/>
  <c r="P601" i="4"/>
  <c r="AS601" i="4"/>
  <c r="AT601" i="4" s="1"/>
  <c r="N601" i="4"/>
  <c r="K602" i="4" s="1"/>
  <c r="AR601" i="4"/>
  <c r="AT794" i="9" l="1"/>
  <c r="AK795" i="9" s="1"/>
  <c r="K795" i="9"/>
  <c r="R602" i="4"/>
  <c r="AL795" i="9" l="1"/>
  <c r="AM795" i="9" s="1"/>
  <c r="AN795" i="9"/>
  <c r="S795" i="9"/>
  <c r="AD602" i="4"/>
  <c r="V602" i="4"/>
  <c r="U602" i="4"/>
  <c r="AA602" i="4"/>
  <c r="M602" i="4" s="1"/>
  <c r="AB602" i="4"/>
  <c r="AC602" i="4"/>
  <c r="Q602" i="4" s="1"/>
  <c r="L602" i="4"/>
  <c r="AF795" i="9" l="1"/>
  <c r="AA795" i="9"/>
  <c r="Z795" i="9"/>
  <c r="U795" i="9"/>
  <c r="V795" i="9"/>
  <c r="AG795" i="9" s="1"/>
  <c r="W795" i="9"/>
  <c r="T795" i="9" s="1"/>
  <c r="AB795" i="9" s="1"/>
  <c r="AQ602" i="4"/>
  <c r="AE602" i="4"/>
  <c r="T602" i="4"/>
  <c r="Z602" i="4" s="1"/>
  <c r="O602" i="4"/>
  <c r="S602" i="4"/>
  <c r="R795" i="9" l="1"/>
  <c r="AE795" i="9"/>
  <c r="AD795" i="9"/>
  <c r="AS795" i="9"/>
  <c r="N795" i="9"/>
  <c r="AI795" i="9"/>
  <c r="AH795" i="9"/>
  <c r="Q795" i="9"/>
  <c r="O795" i="9"/>
  <c r="P795" i="9"/>
  <c r="AQ795" i="9"/>
  <c r="P602" i="4"/>
  <c r="Y602" i="4"/>
  <c r="AS602" i="4"/>
  <c r="AP602" i="4"/>
  <c r="AO602" i="4" s="1"/>
  <c r="N602" i="4"/>
  <c r="K603" i="4" s="1"/>
  <c r="AR602" i="4"/>
  <c r="Y795" i="9" l="1"/>
  <c r="X795" i="9"/>
  <c r="L795" i="9"/>
  <c r="AC795" i="9"/>
  <c r="AR795" i="9"/>
  <c r="M795" i="9"/>
  <c r="AP795" i="9"/>
  <c r="AO795" i="9" s="1"/>
  <c r="AT602" i="4"/>
  <c r="R603" i="4"/>
  <c r="AT795" i="9" l="1"/>
  <c r="AK796" i="9" s="1"/>
  <c r="K796" i="9"/>
  <c r="AD603" i="4"/>
  <c r="V603" i="4"/>
  <c r="U603" i="4"/>
  <c r="AB603" i="4"/>
  <c r="AA603" i="4"/>
  <c r="M603" i="4" s="1"/>
  <c r="AC603" i="4"/>
  <c r="Q603" i="4" s="1"/>
  <c r="L603" i="4"/>
  <c r="AL796" i="9" l="1"/>
  <c r="AM796" i="9" s="1"/>
  <c r="AN796" i="9"/>
  <c r="S796" i="9"/>
  <c r="AE603" i="4"/>
  <c r="T603" i="4"/>
  <c r="O603" i="4"/>
  <c r="S603" i="4"/>
  <c r="AQ603" i="4"/>
  <c r="AF796" i="9" l="1"/>
  <c r="AA796" i="9"/>
  <c r="Z796" i="9"/>
  <c r="U796" i="9"/>
  <c r="V796" i="9"/>
  <c r="AG796" i="9" s="1"/>
  <c r="W796" i="9"/>
  <c r="T796" i="9" s="1"/>
  <c r="AB796" i="9" s="1"/>
  <c r="Y603" i="4"/>
  <c r="Z603" i="4"/>
  <c r="AP603" i="4"/>
  <c r="AO603" i="4" s="1"/>
  <c r="N603" i="4"/>
  <c r="K604" i="4" s="1"/>
  <c r="AR603" i="4"/>
  <c r="P603" i="4"/>
  <c r="AS603" i="4"/>
  <c r="AT603" i="4" s="1"/>
  <c r="R796" i="9" l="1"/>
  <c r="AE796" i="9"/>
  <c r="AD796" i="9"/>
  <c r="O796" i="9"/>
  <c r="P796" i="9"/>
  <c r="AQ796" i="9"/>
  <c r="AS796" i="9"/>
  <c r="N796" i="9"/>
  <c r="AI796" i="9"/>
  <c r="AH796" i="9"/>
  <c r="Q796" i="9"/>
  <c r="R604" i="4"/>
  <c r="Y796" i="9" l="1"/>
  <c r="X796" i="9"/>
  <c r="L796" i="9"/>
  <c r="AC796" i="9"/>
  <c r="AR796" i="9"/>
  <c r="M796" i="9"/>
  <c r="AP796" i="9"/>
  <c r="AO796" i="9" s="1"/>
  <c r="AD604" i="4"/>
  <c r="V604" i="4"/>
  <c r="U604" i="4"/>
  <c r="AB604" i="4"/>
  <c r="AA604" i="4"/>
  <c r="M604" i="4" s="1"/>
  <c r="AC604" i="4"/>
  <c r="Q604" i="4" s="1"/>
  <c r="L604" i="4"/>
  <c r="AT796" i="9" l="1"/>
  <c r="AK797" i="9" s="1"/>
  <c r="K797" i="9"/>
  <c r="AE604" i="4"/>
  <c r="AQ604" i="4"/>
  <c r="T604" i="4"/>
  <c r="O604" i="4"/>
  <c r="S604" i="4"/>
  <c r="AN797" i="9" l="1"/>
  <c r="AL797" i="9"/>
  <c r="AM797" i="9" s="1"/>
  <c r="S797" i="9"/>
  <c r="Y604" i="4"/>
  <c r="Z604" i="4"/>
  <c r="AP604" i="4"/>
  <c r="AO604" i="4" s="1"/>
  <c r="P604" i="4"/>
  <c r="AS604" i="4"/>
  <c r="AT604" i="4" s="1"/>
  <c r="AR604" i="4"/>
  <c r="N604" i="4"/>
  <c r="K605" i="4" s="1"/>
  <c r="AF797" i="9" l="1"/>
  <c r="Z797" i="9"/>
  <c r="AA797" i="9"/>
  <c r="U797" i="9"/>
  <c r="V797" i="9"/>
  <c r="AG797" i="9" s="1"/>
  <c r="W797" i="9"/>
  <c r="T797" i="9" s="1"/>
  <c r="AB797" i="9" s="1"/>
  <c r="R605" i="4"/>
  <c r="R797" i="9" l="1"/>
  <c r="AE797" i="9"/>
  <c r="AD797" i="9"/>
  <c r="AQ797" i="9"/>
  <c r="Q797" i="9"/>
  <c r="AI797" i="9"/>
  <c r="AH797" i="9"/>
  <c r="O797" i="9"/>
  <c r="P797" i="9"/>
  <c r="AD605" i="4"/>
  <c r="V605" i="4"/>
  <c r="U605" i="4"/>
  <c r="AB605" i="4"/>
  <c r="AA605" i="4"/>
  <c r="M605" i="4" s="1"/>
  <c r="AC605" i="4"/>
  <c r="Q605" i="4" s="1"/>
  <c r="L605" i="4"/>
  <c r="Y797" i="9" l="1"/>
  <c r="X797" i="9"/>
  <c r="L797" i="9"/>
  <c r="M797" i="9"/>
  <c r="AR797" i="9"/>
  <c r="N797" i="9"/>
  <c r="AS797" i="9"/>
  <c r="AC797" i="9"/>
  <c r="AP797" i="9"/>
  <c r="AO797" i="9" s="1"/>
  <c r="AE605" i="4"/>
  <c r="T605" i="4"/>
  <c r="O605" i="4"/>
  <c r="S605" i="4"/>
  <c r="AQ605" i="4"/>
  <c r="AT797" i="9" l="1"/>
  <c r="AK798" i="9" s="1"/>
  <c r="K798" i="9"/>
  <c r="Y605" i="4"/>
  <c r="Z605" i="4"/>
  <c r="AP605" i="4"/>
  <c r="AO605" i="4" s="1"/>
  <c r="N605" i="4"/>
  <c r="K606" i="4" s="1"/>
  <c r="AR605" i="4"/>
  <c r="P605" i="4"/>
  <c r="AS605" i="4"/>
  <c r="AT605" i="4" s="1"/>
  <c r="AN798" i="9" l="1"/>
  <c r="AL798" i="9"/>
  <c r="AM798" i="9" s="1"/>
  <c r="S798" i="9"/>
  <c r="R606" i="4"/>
  <c r="AF798" i="9" l="1"/>
  <c r="AA798" i="9"/>
  <c r="Z798" i="9"/>
  <c r="U798" i="9"/>
  <c r="V798" i="9"/>
  <c r="AG798" i="9" s="1"/>
  <c r="W798" i="9"/>
  <c r="T798" i="9" s="1"/>
  <c r="AB798" i="9" s="1"/>
  <c r="AD606" i="4"/>
  <c r="V606" i="4"/>
  <c r="U606" i="4"/>
  <c r="AA606" i="4"/>
  <c r="M606" i="4" s="1"/>
  <c r="AB606" i="4"/>
  <c r="AC606" i="4"/>
  <c r="Q606" i="4" s="1"/>
  <c r="L606" i="4"/>
  <c r="R798" i="9" l="1"/>
  <c r="AE798" i="9"/>
  <c r="AD798" i="9"/>
  <c r="O798" i="9"/>
  <c r="Q798" i="9"/>
  <c r="AI798" i="9"/>
  <c r="AH798" i="9"/>
  <c r="AP798" i="9"/>
  <c r="AO798" i="9" s="1"/>
  <c r="AQ798" i="9"/>
  <c r="N798" i="9"/>
  <c r="AS798" i="9"/>
  <c r="P798" i="9"/>
  <c r="AC798" i="9"/>
  <c r="AE606" i="4"/>
  <c r="AQ606" i="4"/>
  <c r="O606" i="4"/>
  <c r="S606" i="4"/>
  <c r="T606" i="4"/>
  <c r="Y798" i="9" l="1"/>
  <c r="X798" i="9"/>
  <c r="L798" i="9"/>
  <c r="M798" i="9"/>
  <c r="AR798" i="9"/>
  <c r="AT798" i="9" s="1"/>
  <c r="AK799" i="9" s="1"/>
  <c r="AL799" i="9" s="1"/>
  <c r="AM799" i="9" s="1"/>
  <c r="Y606" i="4"/>
  <c r="Z606" i="4"/>
  <c r="AP606" i="4"/>
  <c r="AO606" i="4" s="1"/>
  <c r="P606" i="4"/>
  <c r="AS606" i="4"/>
  <c r="AT606" i="4" s="1"/>
  <c r="AR606" i="4"/>
  <c r="N606" i="4"/>
  <c r="K607" i="4" s="1"/>
  <c r="AN799" i="9" l="1"/>
  <c r="K799" i="9"/>
  <c r="R607" i="4"/>
  <c r="S799" i="9" l="1"/>
  <c r="AD607" i="4"/>
  <c r="U607" i="4"/>
  <c r="V607" i="4"/>
  <c r="AB607" i="4"/>
  <c r="AA607" i="4"/>
  <c r="M607" i="4" s="1"/>
  <c r="AC607" i="4"/>
  <c r="Q607" i="4" s="1"/>
  <c r="L607" i="4"/>
  <c r="AF799" i="9" l="1"/>
  <c r="AA799" i="9"/>
  <c r="Z799" i="9"/>
  <c r="U799" i="9"/>
  <c r="V799" i="9"/>
  <c r="AG799" i="9" s="1"/>
  <c r="W799" i="9"/>
  <c r="T799" i="9" s="1"/>
  <c r="AB799" i="9" s="1"/>
  <c r="T607" i="4"/>
  <c r="AE607" i="4"/>
  <c r="AQ607" i="4"/>
  <c r="P607" i="4"/>
  <c r="AS607" i="4"/>
  <c r="O607" i="4"/>
  <c r="S607" i="4"/>
  <c r="R799" i="9" l="1"/>
  <c r="AD799" i="9"/>
  <c r="AE799" i="9"/>
  <c r="N799" i="9"/>
  <c r="AS799" i="9"/>
  <c r="P799" i="9"/>
  <c r="O799" i="9"/>
  <c r="AQ799" i="9"/>
  <c r="AC799" i="9"/>
  <c r="AP799" i="9"/>
  <c r="AO799" i="9" s="1"/>
  <c r="Q799" i="9"/>
  <c r="AI799" i="9"/>
  <c r="AH799" i="9"/>
  <c r="Y607" i="4"/>
  <c r="Z607" i="4"/>
  <c r="AP607" i="4"/>
  <c r="AO607" i="4" s="1"/>
  <c r="AT607" i="4" s="1"/>
  <c r="N607" i="4"/>
  <c r="K608" i="4" s="1"/>
  <c r="AR607" i="4"/>
  <c r="Y799" i="9" l="1"/>
  <c r="X799" i="9"/>
  <c r="L799" i="9"/>
  <c r="M799" i="9"/>
  <c r="AR799" i="9"/>
  <c r="AT799" i="9" s="1"/>
  <c r="AK800" i="9" s="1"/>
  <c r="R608" i="4"/>
  <c r="K800" i="9" l="1"/>
  <c r="AL800" i="9"/>
  <c r="AM800" i="9" s="1"/>
  <c r="AN800" i="9"/>
  <c r="AD608" i="4"/>
  <c r="V608" i="4"/>
  <c r="U608" i="4"/>
  <c r="AA608" i="4"/>
  <c r="M608" i="4" s="1"/>
  <c r="AC608" i="4"/>
  <c r="Q608" i="4" s="1"/>
  <c r="AB608" i="4"/>
  <c r="L608" i="4"/>
  <c r="S800" i="9" l="1"/>
  <c r="AE608" i="4"/>
  <c r="AQ608" i="4"/>
  <c r="T608" i="4"/>
  <c r="O608" i="4"/>
  <c r="S608" i="4"/>
  <c r="AF800" i="9" l="1"/>
  <c r="AA800" i="9"/>
  <c r="Z800" i="9"/>
  <c r="U800" i="9"/>
  <c r="V800" i="9"/>
  <c r="AG800" i="9" s="1"/>
  <c r="W800" i="9"/>
  <c r="T800" i="9" s="1"/>
  <c r="AB800" i="9" s="1"/>
  <c r="Y608" i="4"/>
  <c r="Z608" i="4"/>
  <c r="AP608" i="4"/>
  <c r="AO608" i="4" s="1"/>
  <c r="AR608" i="4"/>
  <c r="N608" i="4"/>
  <c r="K609" i="4" s="1"/>
  <c r="AS608" i="4"/>
  <c r="AT608" i="4" s="1"/>
  <c r="P608" i="4"/>
  <c r="R800" i="9" l="1"/>
  <c r="AD800" i="9"/>
  <c r="AE800" i="9"/>
  <c r="O800" i="9"/>
  <c r="Q800" i="9"/>
  <c r="AI800" i="9"/>
  <c r="AH800" i="9"/>
  <c r="N800" i="9"/>
  <c r="AS800" i="9"/>
  <c r="AQ800" i="9"/>
  <c r="P800" i="9"/>
  <c r="AC800" i="9"/>
  <c r="R609" i="4"/>
  <c r="X800" i="9" l="1"/>
  <c r="Y800" i="9"/>
  <c r="L800" i="9"/>
  <c r="M800" i="9"/>
  <c r="AR800" i="9"/>
  <c r="AP800" i="9"/>
  <c r="AO800" i="9" s="1"/>
  <c r="V609" i="4"/>
  <c r="AD609" i="4"/>
  <c r="U609" i="4"/>
  <c r="AB609" i="4"/>
  <c r="AC609" i="4"/>
  <c r="Q609" i="4" s="1"/>
  <c r="AA609" i="4"/>
  <c r="M609" i="4" s="1"/>
  <c r="L609" i="4"/>
  <c r="AT800" i="9" l="1"/>
  <c r="AK801" i="9" s="1"/>
  <c r="AL801" i="9" s="1"/>
  <c r="AM801" i="9" s="1"/>
  <c r="K801" i="9"/>
  <c r="AE609" i="4"/>
  <c r="T609" i="4"/>
  <c r="AQ609" i="4"/>
  <c r="P609" i="4"/>
  <c r="AS609" i="4"/>
  <c r="O609" i="4"/>
  <c r="S609" i="4"/>
  <c r="AN801" i="9" l="1"/>
  <c r="S801" i="9"/>
  <c r="Y609" i="4"/>
  <c r="Z609" i="4"/>
  <c r="AP609" i="4"/>
  <c r="AO609" i="4" s="1"/>
  <c r="AT609" i="4" s="1"/>
  <c r="N609" i="4"/>
  <c r="K610" i="4" s="1"/>
  <c r="AR609" i="4"/>
  <c r="AF801" i="9" l="1"/>
  <c r="AA801" i="9"/>
  <c r="Z801" i="9"/>
  <c r="U801" i="9"/>
  <c r="V801" i="9"/>
  <c r="AG801" i="9" s="1"/>
  <c r="W801" i="9"/>
  <c r="T801" i="9" s="1"/>
  <c r="AB801" i="9" s="1"/>
  <c r="R610" i="4"/>
  <c r="R801" i="9" l="1"/>
  <c r="AE801" i="9"/>
  <c r="AD801" i="9"/>
  <c r="N801" i="9"/>
  <c r="AS801" i="9"/>
  <c r="P801" i="9"/>
  <c r="O801" i="9"/>
  <c r="AQ801" i="9"/>
  <c r="Q801" i="9"/>
  <c r="AI801" i="9"/>
  <c r="AH801" i="9"/>
  <c r="AD610" i="4"/>
  <c r="V610" i="4"/>
  <c r="U610" i="4"/>
  <c r="AB610" i="4"/>
  <c r="AA610" i="4"/>
  <c r="M610" i="4" s="1"/>
  <c r="AC610" i="4"/>
  <c r="Q610" i="4" s="1"/>
  <c r="L610" i="4"/>
  <c r="Y801" i="9" l="1"/>
  <c r="X801" i="9"/>
  <c r="L801" i="9"/>
  <c r="AC801" i="9"/>
  <c r="M801" i="9"/>
  <c r="AR801" i="9"/>
  <c r="AP801" i="9"/>
  <c r="AO801" i="9" s="1"/>
  <c r="AE610" i="4"/>
  <c r="AQ610" i="4"/>
  <c r="T610" i="4"/>
  <c r="O610" i="4"/>
  <c r="S610" i="4"/>
  <c r="AT801" i="9" l="1"/>
  <c r="AK802" i="9" s="1"/>
  <c r="K802" i="9"/>
  <c r="Y610" i="4"/>
  <c r="Z610" i="4"/>
  <c r="AP610" i="4"/>
  <c r="AO610" i="4" s="1"/>
  <c r="N610" i="4"/>
  <c r="K611" i="4" s="1"/>
  <c r="AR610" i="4"/>
  <c r="AS610" i="4"/>
  <c r="AT610" i="4" s="1"/>
  <c r="P610" i="4"/>
  <c r="AN802" i="9" l="1"/>
  <c r="AL802" i="9"/>
  <c r="AM802" i="9" s="1"/>
  <c r="S802" i="9"/>
  <c r="R611" i="4"/>
  <c r="AF802" i="9" l="1"/>
  <c r="AA802" i="9"/>
  <c r="Z802" i="9"/>
  <c r="U802" i="9"/>
  <c r="V802" i="9"/>
  <c r="AG802" i="9" s="1"/>
  <c r="W802" i="9"/>
  <c r="T802" i="9" s="1"/>
  <c r="AB802" i="9" s="1"/>
  <c r="AD611" i="4"/>
  <c r="U611" i="4"/>
  <c r="V611" i="4"/>
  <c r="AC611" i="4"/>
  <c r="Q611" i="4" s="1"/>
  <c r="AA611" i="4"/>
  <c r="M611" i="4" s="1"/>
  <c r="AB611" i="4"/>
  <c r="L611" i="4"/>
  <c r="R802" i="9" l="1"/>
  <c r="AD802" i="9"/>
  <c r="AE802" i="9"/>
  <c r="O802" i="9"/>
  <c r="N802" i="9"/>
  <c r="AS802" i="9"/>
  <c r="AQ802" i="9"/>
  <c r="AI802" i="9"/>
  <c r="AH802" i="9"/>
  <c r="Q802" i="9"/>
  <c r="AC802" i="9"/>
  <c r="P802" i="9"/>
  <c r="AE611" i="4"/>
  <c r="AQ611" i="4"/>
  <c r="O611" i="4"/>
  <c r="S611" i="4"/>
  <c r="T611" i="4"/>
  <c r="Y802" i="9" l="1"/>
  <c r="X802" i="9"/>
  <c r="L802" i="9"/>
  <c r="M802" i="9"/>
  <c r="AR802" i="9"/>
  <c r="AP802" i="9"/>
  <c r="AO802" i="9" s="1"/>
  <c r="Y611" i="4"/>
  <c r="Z611" i="4"/>
  <c r="AP611" i="4"/>
  <c r="AO611" i="4" s="1"/>
  <c r="AS611" i="4"/>
  <c r="P611" i="4"/>
  <c r="N611" i="4"/>
  <c r="K612" i="4" s="1"/>
  <c r="AR611" i="4"/>
  <c r="AT802" i="9" l="1"/>
  <c r="AK803" i="9" s="1"/>
  <c r="K803" i="9"/>
  <c r="AT611" i="4"/>
  <c r="R612" i="4"/>
  <c r="AN803" i="9" l="1"/>
  <c r="AL803" i="9"/>
  <c r="AM803" i="9" s="1"/>
  <c r="S803" i="9"/>
  <c r="AD612" i="4"/>
  <c r="V612" i="4"/>
  <c r="U612" i="4"/>
  <c r="AB612" i="4"/>
  <c r="AA612" i="4"/>
  <c r="M612" i="4" s="1"/>
  <c r="AC612" i="4"/>
  <c r="Q612" i="4" s="1"/>
  <c r="L612" i="4"/>
  <c r="AF803" i="9" l="1"/>
  <c r="AA803" i="9"/>
  <c r="Z803" i="9"/>
  <c r="U803" i="9"/>
  <c r="V803" i="9"/>
  <c r="AG803" i="9" s="1"/>
  <c r="W803" i="9"/>
  <c r="T803" i="9" s="1"/>
  <c r="AB803" i="9" s="1"/>
  <c r="AE612" i="4"/>
  <c r="T612" i="4"/>
  <c r="O612" i="4"/>
  <c r="S612" i="4"/>
  <c r="AQ612" i="4"/>
  <c r="R803" i="9" l="1"/>
  <c r="AD803" i="9"/>
  <c r="AE803" i="9"/>
  <c r="O803" i="9"/>
  <c r="N803" i="9"/>
  <c r="AS803" i="9"/>
  <c r="P803" i="9"/>
  <c r="AP803" i="9"/>
  <c r="AO803" i="9" s="1"/>
  <c r="AQ803" i="9"/>
  <c r="AI803" i="9"/>
  <c r="AH803" i="9"/>
  <c r="Q803" i="9"/>
  <c r="Y612" i="4"/>
  <c r="Z612" i="4"/>
  <c r="AP612" i="4"/>
  <c r="AO612" i="4" s="1"/>
  <c r="AR612" i="4"/>
  <c r="N612" i="4"/>
  <c r="K613" i="4" s="1"/>
  <c r="AS612" i="4"/>
  <c r="AT612" i="4" s="1"/>
  <c r="P612" i="4"/>
  <c r="Y803" i="9" l="1"/>
  <c r="X803" i="9"/>
  <c r="L803" i="9"/>
  <c r="AC803" i="9"/>
  <c r="M803" i="9"/>
  <c r="AR803" i="9"/>
  <c r="AT803" i="9" s="1"/>
  <c r="AK804" i="9" s="1"/>
  <c r="AL804" i="9" s="1"/>
  <c r="AM804" i="9" s="1"/>
  <c r="R613" i="4"/>
  <c r="AN804" i="9" l="1"/>
  <c r="K804" i="9"/>
  <c r="AD613" i="4"/>
  <c r="V613" i="4"/>
  <c r="U613" i="4"/>
  <c r="AC613" i="4"/>
  <c r="Q613" i="4" s="1"/>
  <c r="AB613" i="4"/>
  <c r="AA613" i="4"/>
  <c r="M613" i="4" s="1"/>
  <c r="L613" i="4"/>
  <c r="S804" i="9" l="1"/>
  <c r="T613" i="4"/>
  <c r="AE613" i="4"/>
  <c r="AQ613" i="4"/>
  <c r="O613" i="4"/>
  <c r="S613" i="4"/>
  <c r="P613" i="4"/>
  <c r="AS613" i="4"/>
  <c r="AF804" i="9" l="1"/>
  <c r="Z804" i="9"/>
  <c r="AA804" i="9"/>
  <c r="U804" i="9"/>
  <c r="V804" i="9"/>
  <c r="AG804" i="9" s="1"/>
  <c r="W804" i="9"/>
  <c r="T804" i="9" s="1"/>
  <c r="AB804" i="9" s="1"/>
  <c r="Y613" i="4"/>
  <c r="Z613" i="4"/>
  <c r="AP613" i="4"/>
  <c r="AO613" i="4" s="1"/>
  <c r="AT613" i="4" s="1"/>
  <c r="AR613" i="4"/>
  <c r="N613" i="4"/>
  <c r="K614" i="4" s="1"/>
  <c r="R804" i="9" l="1"/>
  <c r="AE804" i="9"/>
  <c r="AD804" i="9"/>
  <c r="N804" i="9"/>
  <c r="AS804" i="9"/>
  <c r="P804" i="9"/>
  <c r="O804" i="9"/>
  <c r="AQ804" i="9"/>
  <c r="AH804" i="9"/>
  <c r="Q804" i="9"/>
  <c r="AI804" i="9"/>
  <c r="R614" i="4"/>
  <c r="Y804" i="9" l="1"/>
  <c r="X804" i="9"/>
  <c r="L804" i="9"/>
  <c r="AC804" i="9"/>
  <c r="M804" i="9"/>
  <c r="AR804" i="9"/>
  <c r="AP804" i="9"/>
  <c r="AO804" i="9" s="1"/>
  <c r="AD614" i="4"/>
  <c r="V614" i="4"/>
  <c r="U614" i="4"/>
  <c r="AA614" i="4"/>
  <c r="M614" i="4" s="1"/>
  <c r="AC614" i="4"/>
  <c r="Q614" i="4" s="1"/>
  <c r="AB614" i="4"/>
  <c r="L614" i="4"/>
  <c r="AT804" i="9" l="1"/>
  <c r="AK805" i="9" s="1"/>
  <c r="K805" i="9"/>
  <c r="AQ614" i="4"/>
  <c r="AE614" i="4"/>
  <c r="T614" i="4"/>
  <c r="O614" i="4"/>
  <c r="S614" i="4"/>
  <c r="AN805" i="9" l="1"/>
  <c r="AL805" i="9"/>
  <c r="AM805" i="9" s="1"/>
  <c r="S805" i="9"/>
  <c r="Y614" i="4"/>
  <c r="Z614" i="4"/>
  <c r="P614" i="4"/>
  <c r="AS614" i="4"/>
  <c r="AP614" i="4"/>
  <c r="AO614" i="4" s="1"/>
  <c r="AT614" i="4" s="1"/>
  <c r="N614" i="4"/>
  <c r="K615" i="4" s="1"/>
  <c r="AR614" i="4"/>
  <c r="AF805" i="9" l="1"/>
  <c r="Z805" i="9"/>
  <c r="AA805" i="9"/>
  <c r="U805" i="9"/>
  <c r="V805" i="9"/>
  <c r="AG805" i="9" s="1"/>
  <c r="W805" i="9"/>
  <c r="T805" i="9" s="1"/>
  <c r="AB805" i="9" s="1"/>
  <c r="R615" i="4"/>
  <c r="R805" i="9" l="1"/>
  <c r="AE805" i="9"/>
  <c r="AD805" i="9"/>
  <c r="AS805" i="9"/>
  <c r="N805" i="9"/>
  <c r="AC805" i="9"/>
  <c r="O805" i="9"/>
  <c r="P805" i="9"/>
  <c r="AP805" i="9"/>
  <c r="AO805" i="9" s="1"/>
  <c r="AQ805" i="9"/>
  <c r="Q805" i="9"/>
  <c r="AI805" i="9"/>
  <c r="AH805" i="9"/>
  <c r="AD615" i="4"/>
  <c r="V615" i="4"/>
  <c r="U615" i="4"/>
  <c r="AB615" i="4"/>
  <c r="AC615" i="4"/>
  <c r="Q615" i="4" s="1"/>
  <c r="AA615" i="4"/>
  <c r="M615" i="4" s="1"/>
  <c r="L615" i="4"/>
  <c r="X805" i="9" l="1"/>
  <c r="Y805" i="9"/>
  <c r="L805" i="9"/>
  <c r="M805" i="9"/>
  <c r="AR805" i="9"/>
  <c r="AT805" i="9" s="1"/>
  <c r="AK806" i="9" s="1"/>
  <c r="AL806" i="9" s="1"/>
  <c r="AM806" i="9" s="1"/>
  <c r="AE615" i="4"/>
  <c r="T615" i="4"/>
  <c r="AQ615" i="4"/>
  <c r="O615" i="4"/>
  <c r="S615" i="4"/>
  <c r="AN806" i="9" l="1"/>
  <c r="K806" i="9"/>
  <c r="Y615" i="4"/>
  <c r="Z615" i="4"/>
  <c r="AP615" i="4"/>
  <c r="AO615" i="4" s="1"/>
  <c r="N615" i="4"/>
  <c r="K616" i="4" s="1"/>
  <c r="AR615" i="4"/>
  <c r="P615" i="4"/>
  <c r="AS615" i="4"/>
  <c r="AT615" i="4" s="1"/>
  <c r="S806" i="9" l="1"/>
  <c r="R616" i="4"/>
  <c r="AF806" i="9" l="1"/>
  <c r="AA806" i="9"/>
  <c r="Z806" i="9"/>
  <c r="U806" i="9"/>
  <c r="V806" i="9"/>
  <c r="AG806" i="9" s="1"/>
  <c r="W806" i="9"/>
  <c r="T806" i="9" s="1"/>
  <c r="AB806" i="9" s="1"/>
  <c r="AD616" i="4"/>
  <c r="V616" i="4"/>
  <c r="U616" i="4"/>
  <c r="AA616" i="4"/>
  <c r="M616" i="4" s="1"/>
  <c r="AB616" i="4"/>
  <c r="AC616" i="4"/>
  <c r="Q616" i="4" s="1"/>
  <c r="L616" i="4"/>
  <c r="R806" i="9" l="1"/>
  <c r="AE806" i="9"/>
  <c r="AD806" i="9"/>
  <c r="O806" i="9"/>
  <c r="AQ806" i="9"/>
  <c r="N806" i="9"/>
  <c r="AS806" i="9"/>
  <c r="AP806" i="9"/>
  <c r="AO806" i="9" s="1"/>
  <c r="Q806" i="9"/>
  <c r="AI806" i="9"/>
  <c r="AH806" i="9"/>
  <c r="P806" i="9"/>
  <c r="AE616" i="4"/>
  <c r="T616" i="4"/>
  <c r="AS616" i="4"/>
  <c r="O616" i="4"/>
  <c r="S616" i="4"/>
  <c r="AQ616" i="4"/>
  <c r="X806" i="9" l="1"/>
  <c r="Y806" i="9"/>
  <c r="L806" i="9"/>
  <c r="AC806" i="9"/>
  <c r="AR806" i="9"/>
  <c r="AT806" i="9" s="1"/>
  <c r="AK807" i="9" s="1"/>
  <c r="M806" i="9"/>
  <c r="Y616" i="4"/>
  <c r="Z616" i="4"/>
  <c r="P616" i="4"/>
  <c r="AP616" i="4"/>
  <c r="AO616" i="4" s="1"/>
  <c r="AT616" i="4" s="1"/>
  <c r="N616" i="4"/>
  <c r="K617" i="4" s="1"/>
  <c r="AR616" i="4"/>
  <c r="AL807" i="9" l="1"/>
  <c r="AM807" i="9" s="1"/>
  <c r="AN807" i="9"/>
  <c r="K807" i="9"/>
  <c r="R617" i="4"/>
  <c r="S807" i="9" l="1"/>
  <c r="AD617" i="4"/>
  <c r="V617" i="4"/>
  <c r="U617" i="4"/>
  <c r="AC617" i="4"/>
  <c r="Q617" i="4" s="1"/>
  <c r="AB617" i="4"/>
  <c r="AA617" i="4"/>
  <c r="M617" i="4" s="1"/>
  <c r="L617" i="4"/>
  <c r="AF807" i="9" l="1"/>
  <c r="AA807" i="9"/>
  <c r="Z807" i="9"/>
  <c r="U807" i="9"/>
  <c r="V807" i="9"/>
  <c r="AG807" i="9" s="1"/>
  <c r="W807" i="9"/>
  <c r="T807" i="9" s="1"/>
  <c r="AB807" i="9" s="1"/>
  <c r="T617" i="4"/>
  <c r="AE617" i="4"/>
  <c r="AQ617" i="4"/>
  <c r="AS617" i="4"/>
  <c r="P617" i="4"/>
  <c r="O617" i="4"/>
  <c r="S617" i="4"/>
  <c r="R807" i="9" l="1"/>
  <c r="AE807" i="9"/>
  <c r="AD807" i="9"/>
  <c r="Q807" i="9"/>
  <c r="AI807" i="9"/>
  <c r="AH807" i="9"/>
  <c r="P807" i="9"/>
  <c r="O807" i="9"/>
  <c r="AQ807" i="9"/>
  <c r="Y617" i="4"/>
  <c r="Z617" i="4"/>
  <c r="AP617" i="4"/>
  <c r="AO617" i="4" s="1"/>
  <c r="AT617" i="4" s="1"/>
  <c r="AR617" i="4"/>
  <c r="N617" i="4"/>
  <c r="K618" i="4" s="1"/>
  <c r="Y807" i="9" l="1"/>
  <c r="X807" i="9"/>
  <c r="L807" i="9"/>
  <c r="N807" i="9"/>
  <c r="AS807" i="9"/>
  <c r="AC807" i="9"/>
  <c r="M807" i="9"/>
  <c r="AR807" i="9"/>
  <c r="AP807" i="9"/>
  <c r="AO807" i="9" s="1"/>
  <c r="R618" i="4"/>
  <c r="AT807" i="9" l="1"/>
  <c r="AK808" i="9" s="1"/>
  <c r="K808" i="9"/>
  <c r="AD618" i="4"/>
  <c r="V618" i="4"/>
  <c r="U618" i="4"/>
  <c r="AC618" i="4"/>
  <c r="Q618" i="4" s="1"/>
  <c r="AB618" i="4"/>
  <c r="AA618" i="4"/>
  <c r="M618" i="4" s="1"/>
  <c r="L618" i="4"/>
  <c r="AN808" i="9" l="1"/>
  <c r="AL808" i="9"/>
  <c r="AM808" i="9" s="1"/>
  <c r="S808" i="9"/>
  <c r="AE618" i="4"/>
  <c r="O618" i="4"/>
  <c r="S618" i="4"/>
  <c r="T618" i="4"/>
  <c r="AQ618" i="4"/>
  <c r="AF808" i="9" l="1"/>
  <c r="AA808" i="9"/>
  <c r="Z808" i="9"/>
  <c r="U808" i="9"/>
  <c r="V808" i="9"/>
  <c r="AG808" i="9" s="1"/>
  <c r="W808" i="9"/>
  <c r="T808" i="9" s="1"/>
  <c r="AB808" i="9" s="1"/>
  <c r="Y618" i="4"/>
  <c r="Z618" i="4"/>
  <c r="AP618" i="4"/>
  <c r="AO618" i="4" s="1"/>
  <c r="AS618" i="4"/>
  <c r="P618" i="4"/>
  <c r="N618" i="4"/>
  <c r="K619" i="4" s="1"/>
  <c r="AR618" i="4"/>
  <c r="R808" i="9" l="1"/>
  <c r="AD808" i="9"/>
  <c r="AE808" i="9"/>
  <c r="AQ808" i="9"/>
  <c r="Q808" i="9"/>
  <c r="AI808" i="9"/>
  <c r="AH808" i="9"/>
  <c r="P808" i="9"/>
  <c r="O808" i="9"/>
  <c r="AT618" i="4"/>
  <c r="R619" i="4"/>
  <c r="Y808" i="9" l="1"/>
  <c r="X808" i="9"/>
  <c r="L808" i="9"/>
  <c r="M808" i="9"/>
  <c r="AR808" i="9"/>
  <c r="AP808" i="9"/>
  <c r="AO808" i="9" s="1"/>
  <c r="N808" i="9"/>
  <c r="AS808" i="9"/>
  <c r="AC808" i="9"/>
  <c r="AD619" i="4"/>
  <c r="V619" i="4"/>
  <c r="U619" i="4"/>
  <c r="AC619" i="4"/>
  <c r="Q619" i="4" s="1"/>
  <c r="AA619" i="4"/>
  <c r="M619" i="4" s="1"/>
  <c r="AB619" i="4"/>
  <c r="L619" i="4"/>
  <c r="AT808" i="9" l="1"/>
  <c r="AK809" i="9"/>
  <c r="AL809" i="9" s="1"/>
  <c r="AM809" i="9" s="1"/>
  <c r="K809" i="9"/>
  <c r="T619" i="4"/>
  <c r="AE619" i="4"/>
  <c r="AQ619" i="4"/>
  <c r="AS619" i="4"/>
  <c r="P619" i="4"/>
  <c r="O619" i="4"/>
  <c r="S619" i="4"/>
  <c r="AN809" i="9" l="1"/>
  <c r="S809" i="9"/>
  <c r="Y619" i="4"/>
  <c r="Z619" i="4"/>
  <c r="AP619" i="4"/>
  <c r="AO619" i="4" s="1"/>
  <c r="AT619" i="4" s="1"/>
  <c r="N619" i="4"/>
  <c r="K620" i="4" s="1"/>
  <c r="AR619" i="4"/>
  <c r="AF809" i="9" l="1"/>
  <c r="Z809" i="9"/>
  <c r="AA809" i="9"/>
  <c r="U809" i="9"/>
  <c r="V809" i="9"/>
  <c r="AG809" i="9" s="1"/>
  <c r="W809" i="9"/>
  <c r="T809" i="9" s="1"/>
  <c r="AB809" i="9" s="1"/>
  <c r="R620" i="4"/>
  <c r="R809" i="9" l="1"/>
  <c r="AD809" i="9"/>
  <c r="AE809" i="9"/>
  <c r="O809" i="9"/>
  <c r="Q809" i="9"/>
  <c r="AI809" i="9"/>
  <c r="AH809" i="9"/>
  <c r="AQ809" i="9"/>
  <c r="P809" i="9"/>
  <c r="AP809" i="9"/>
  <c r="AO809" i="9" s="1"/>
  <c r="AD620" i="4"/>
  <c r="V620" i="4"/>
  <c r="U620" i="4"/>
  <c r="AC620" i="4"/>
  <c r="Q620" i="4" s="1"/>
  <c r="AA620" i="4"/>
  <c r="M620" i="4" s="1"/>
  <c r="AB620" i="4"/>
  <c r="L620" i="4"/>
  <c r="Y809" i="9" l="1"/>
  <c r="X809" i="9"/>
  <c r="L809" i="9"/>
  <c r="N809" i="9"/>
  <c r="AS809" i="9"/>
  <c r="AC809" i="9"/>
  <c r="M809" i="9"/>
  <c r="AR809" i="9"/>
  <c r="AT809" i="9" s="1"/>
  <c r="T620" i="4"/>
  <c r="AE620" i="4"/>
  <c r="O620" i="4"/>
  <c r="S620" i="4"/>
  <c r="AQ620" i="4"/>
  <c r="AS620" i="4"/>
  <c r="P620" i="4"/>
  <c r="AK810" i="9" l="1"/>
  <c r="AL810" i="9" s="1"/>
  <c r="AM810" i="9" s="1"/>
  <c r="AN810" i="9"/>
  <c r="K810" i="9"/>
  <c r="Y620" i="4"/>
  <c r="Z620" i="4"/>
  <c r="AP620" i="4"/>
  <c r="AO620" i="4" s="1"/>
  <c r="AT620" i="4" s="1"/>
  <c r="N620" i="4"/>
  <c r="K621" i="4" s="1"/>
  <c r="AR620" i="4"/>
  <c r="S810" i="9" l="1"/>
  <c r="R621" i="4"/>
  <c r="AF810" i="9" l="1"/>
  <c r="AA810" i="9"/>
  <c r="Z810" i="9"/>
  <c r="U810" i="9"/>
  <c r="V810" i="9"/>
  <c r="AG810" i="9" s="1"/>
  <c r="W810" i="9"/>
  <c r="T810" i="9" s="1"/>
  <c r="AB810" i="9" s="1"/>
  <c r="AD621" i="4"/>
  <c r="V621" i="4"/>
  <c r="U621" i="4"/>
  <c r="AA621" i="4"/>
  <c r="M621" i="4" s="1"/>
  <c r="AB621" i="4"/>
  <c r="AC621" i="4"/>
  <c r="Q621" i="4" s="1"/>
  <c r="L621" i="4"/>
  <c r="R810" i="9" l="1"/>
  <c r="AD810" i="9"/>
  <c r="AE810" i="9"/>
  <c r="O810" i="9"/>
  <c r="Q810" i="9"/>
  <c r="AI810" i="9"/>
  <c r="AH810" i="9"/>
  <c r="N810" i="9"/>
  <c r="AS810" i="9"/>
  <c r="AQ810" i="9"/>
  <c r="P810" i="9"/>
  <c r="AC810" i="9"/>
  <c r="AE621" i="4"/>
  <c r="AQ621" i="4"/>
  <c r="O621" i="4"/>
  <c r="S621" i="4"/>
  <c r="T621" i="4"/>
  <c r="X810" i="9" l="1"/>
  <c r="Y810" i="9"/>
  <c r="L810" i="9"/>
  <c r="M810" i="9"/>
  <c r="AR810" i="9"/>
  <c r="AP810" i="9"/>
  <c r="AO810" i="9" s="1"/>
  <c r="Y621" i="4"/>
  <c r="Z621" i="4"/>
  <c r="AP621" i="4"/>
  <c r="AO621" i="4" s="1"/>
  <c r="P621" i="4"/>
  <c r="AS621" i="4"/>
  <c r="AT621" i="4" s="1"/>
  <c r="N621" i="4"/>
  <c r="K622" i="4" s="1"/>
  <c r="AR621" i="4"/>
  <c r="AT810" i="9" l="1"/>
  <c r="AK811" i="9" s="1"/>
  <c r="K811" i="9"/>
  <c r="R622" i="4"/>
  <c r="AL811" i="9" l="1"/>
  <c r="AM811" i="9" s="1"/>
  <c r="AN811" i="9"/>
  <c r="S811" i="9"/>
  <c r="AD622" i="4"/>
  <c r="V622" i="4"/>
  <c r="U622" i="4"/>
  <c r="AB622" i="4"/>
  <c r="AA622" i="4"/>
  <c r="M622" i="4" s="1"/>
  <c r="AC622" i="4"/>
  <c r="Q622" i="4" s="1"/>
  <c r="L622" i="4"/>
  <c r="AF811" i="9" l="1"/>
  <c r="AA811" i="9"/>
  <c r="Z811" i="9"/>
  <c r="U811" i="9"/>
  <c r="V811" i="9"/>
  <c r="AG811" i="9" s="1"/>
  <c r="W811" i="9"/>
  <c r="T811" i="9" s="1"/>
  <c r="AB811" i="9" s="1"/>
  <c r="AE622" i="4"/>
  <c r="T622" i="4"/>
  <c r="AQ622" i="4"/>
  <c r="O622" i="4"/>
  <c r="S622" i="4"/>
  <c r="R811" i="9" l="1"/>
  <c r="AD811" i="9"/>
  <c r="AE811" i="9"/>
  <c r="N811" i="9"/>
  <c r="AS811" i="9"/>
  <c r="P811" i="9"/>
  <c r="O811" i="9"/>
  <c r="AQ811" i="9"/>
  <c r="Q811" i="9"/>
  <c r="AI811" i="9"/>
  <c r="AH811" i="9"/>
  <c r="AC811" i="9"/>
  <c r="Y622" i="4"/>
  <c r="Z622" i="4"/>
  <c r="AP622" i="4"/>
  <c r="AO622" i="4" s="1"/>
  <c r="N622" i="4"/>
  <c r="K623" i="4" s="1"/>
  <c r="AR622" i="4"/>
  <c r="P622" i="4"/>
  <c r="AS622" i="4"/>
  <c r="AT622" i="4" s="1"/>
  <c r="Y811" i="9" l="1"/>
  <c r="X811" i="9"/>
  <c r="L811" i="9"/>
  <c r="M811" i="9"/>
  <c r="AR811" i="9"/>
  <c r="AP811" i="9"/>
  <c r="AO811" i="9" s="1"/>
  <c r="R623" i="4"/>
  <c r="AT811" i="9" l="1"/>
  <c r="AK812" i="9" s="1"/>
  <c r="K812" i="9"/>
  <c r="AD623" i="4"/>
  <c r="U623" i="4"/>
  <c r="V623" i="4"/>
  <c r="AC623" i="4"/>
  <c r="Q623" i="4" s="1"/>
  <c r="AA623" i="4"/>
  <c r="M623" i="4" s="1"/>
  <c r="AB623" i="4"/>
  <c r="L623" i="4"/>
  <c r="AL812" i="9" l="1"/>
  <c r="AM812" i="9" s="1"/>
  <c r="AN812" i="9"/>
  <c r="S812" i="9"/>
  <c r="T623" i="4"/>
  <c r="AE623" i="4"/>
  <c r="P623" i="4"/>
  <c r="AS623" i="4"/>
  <c r="AQ623" i="4"/>
  <c r="O623" i="4"/>
  <c r="S623" i="4"/>
  <c r="AF812" i="9" l="1"/>
  <c r="AA812" i="9"/>
  <c r="Z812" i="9"/>
  <c r="U812" i="9"/>
  <c r="V812" i="9"/>
  <c r="AG812" i="9" s="1"/>
  <c r="W812" i="9"/>
  <c r="T812" i="9" s="1"/>
  <c r="AB812" i="9" s="1"/>
  <c r="Y623" i="4"/>
  <c r="Z623" i="4"/>
  <c r="AP623" i="4"/>
  <c r="AO623" i="4" s="1"/>
  <c r="AT623" i="4" s="1"/>
  <c r="N623" i="4"/>
  <c r="K624" i="4" s="1"/>
  <c r="AR623" i="4"/>
  <c r="R812" i="9" l="1"/>
  <c r="AD812" i="9"/>
  <c r="AE812" i="9"/>
  <c r="O812" i="9"/>
  <c r="N812" i="9"/>
  <c r="AS812" i="9"/>
  <c r="Q812" i="9"/>
  <c r="AI812" i="9"/>
  <c r="AH812" i="9"/>
  <c r="AQ812" i="9"/>
  <c r="P812" i="9"/>
  <c r="AC812" i="9"/>
  <c r="R624" i="4"/>
  <c r="Y812" i="9" l="1"/>
  <c r="X812" i="9"/>
  <c r="L812" i="9"/>
  <c r="M812" i="9"/>
  <c r="AR812" i="9"/>
  <c r="AP812" i="9"/>
  <c r="AO812" i="9" s="1"/>
  <c r="AD624" i="4"/>
  <c r="V624" i="4"/>
  <c r="U624" i="4"/>
  <c r="AC624" i="4"/>
  <c r="Q624" i="4" s="1"/>
  <c r="AB624" i="4"/>
  <c r="AA624" i="4"/>
  <c r="M624" i="4" s="1"/>
  <c r="L624" i="4"/>
  <c r="AT812" i="9" l="1"/>
  <c r="AK813" i="9"/>
  <c r="AL813" i="9" s="1"/>
  <c r="AM813" i="9" s="1"/>
  <c r="K813" i="9"/>
  <c r="AE624" i="4"/>
  <c r="O624" i="4"/>
  <c r="S624" i="4"/>
  <c r="AQ624" i="4"/>
  <c r="T624" i="4"/>
  <c r="AN813" i="9" l="1"/>
  <c r="S813" i="9"/>
  <c r="Y624" i="4"/>
  <c r="Z624" i="4"/>
  <c r="AP624" i="4"/>
  <c r="AO624" i="4" s="1"/>
  <c r="P624" i="4"/>
  <c r="AS624" i="4"/>
  <c r="AT624" i="4" s="1"/>
  <c r="N624" i="4"/>
  <c r="K625" i="4" s="1"/>
  <c r="AR624" i="4"/>
  <c r="AF813" i="9" l="1"/>
  <c r="AA813" i="9"/>
  <c r="Z813" i="9"/>
  <c r="U813" i="9"/>
  <c r="V813" i="9"/>
  <c r="AG813" i="9" s="1"/>
  <c r="W813" i="9"/>
  <c r="T813" i="9" s="1"/>
  <c r="AB813" i="9" s="1"/>
  <c r="R625" i="4"/>
  <c r="R813" i="9" l="1"/>
  <c r="AE813" i="9"/>
  <c r="AD813" i="9"/>
  <c r="N813" i="9"/>
  <c r="AS813" i="9"/>
  <c r="AC813" i="9"/>
  <c r="P813" i="9"/>
  <c r="O813" i="9"/>
  <c r="AQ813" i="9"/>
  <c r="AP813" i="9"/>
  <c r="AO813" i="9" s="1"/>
  <c r="Q813" i="9"/>
  <c r="AI813" i="9"/>
  <c r="AH813" i="9"/>
  <c r="AD625" i="4"/>
  <c r="V625" i="4"/>
  <c r="U625" i="4"/>
  <c r="AA625" i="4"/>
  <c r="M625" i="4" s="1"/>
  <c r="AB625" i="4"/>
  <c r="AC625" i="4"/>
  <c r="Q625" i="4" s="1"/>
  <c r="L625" i="4"/>
  <c r="Y813" i="9" l="1"/>
  <c r="X813" i="9"/>
  <c r="L813" i="9"/>
  <c r="M813" i="9"/>
  <c r="AR813" i="9"/>
  <c r="AT813" i="9" s="1"/>
  <c r="AK814" i="9" s="1"/>
  <c r="AQ625" i="4"/>
  <c r="AE625" i="4"/>
  <c r="O625" i="4"/>
  <c r="S625" i="4"/>
  <c r="T625" i="4"/>
  <c r="K814" i="9" l="1"/>
  <c r="AL814" i="9"/>
  <c r="AM814" i="9" s="1"/>
  <c r="AN814" i="9"/>
  <c r="Y625" i="4"/>
  <c r="Z625" i="4"/>
  <c r="AP625" i="4"/>
  <c r="AO625" i="4" s="1"/>
  <c r="AS625" i="4"/>
  <c r="P625" i="4"/>
  <c r="N625" i="4"/>
  <c r="K626" i="4" s="1"/>
  <c r="AR625" i="4"/>
  <c r="S814" i="9" l="1"/>
  <c r="AT625" i="4"/>
  <c r="R626" i="4"/>
  <c r="AF814" i="9" l="1"/>
  <c r="Z814" i="9"/>
  <c r="AA814" i="9"/>
  <c r="U814" i="9"/>
  <c r="V814" i="9"/>
  <c r="AG814" i="9" s="1"/>
  <c r="W814" i="9"/>
  <c r="T814" i="9" s="1"/>
  <c r="AB814" i="9" s="1"/>
  <c r="AD626" i="4"/>
  <c r="V626" i="4"/>
  <c r="U626" i="4"/>
  <c r="AB626" i="4"/>
  <c r="AA626" i="4"/>
  <c r="M626" i="4" s="1"/>
  <c r="AC626" i="4"/>
  <c r="Q626" i="4" s="1"/>
  <c r="L626" i="4"/>
  <c r="R814" i="9" l="1"/>
  <c r="AD814" i="9"/>
  <c r="AE814" i="9"/>
  <c r="N814" i="9"/>
  <c r="AS814" i="9"/>
  <c r="O814" i="9"/>
  <c r="AI814" i="9"/>
  <c r="AH814" i="9"/>
  <c r="Q814" i="9"/>
  <c r="P814" i="9"/>
  <c r="AE626" i="4"/>
  <c r="T626" i="4"/>
  <c r="AQ626" i="4"/>
  <c r="O626" i="4"/>
  <c r="S626" i="4"/>
  <c r="Y814" i="9" l="1"/>
  <c r="X814" i="9"/>
  <c r="L814" i="9"/>
  <c r="AQ814" i="9"/>
  <c r="AC814" i="9"/>
  <c r="M814" i="9"/>
  <c r="AR814" i="9"/>
  <c r="AP814" i="9"/>
  <c r="AO814" i="9" s="1"/>
  <c r="Y626" i="4"/>
  <c r="Z626" i="4"/>
  <c r="AP626" i="4"/>
  <c r="AO626" i="4" s="1"/>
  <c r="N626" i="4"/>
  <c r="K627" i="4" s="1"/>
  <c r="AR626" i="4"/>
  <c r="AS626" i="4"/>
  <c r="AT626" i="4" s="1"/>
  <c r="P626" i="4"/>
  <c r="AT814" i="9" l="1"/>
  <c r="AK815" i="9"/>
  <c r="AL815" i="9" s="1"/>
  <c r="AM815" i="9" s="1"/>
  <c r="K815" i="9"/>
  <c r="R627" i="4"/>
  <c r="AN815" i="9" l="1"/>
  <c r="S815" i="9"/>
  <c r="AD627" i="4"/>
  <c r="U627" i="4"/>
  <c r="V627" i="4"/>
  <c r="AB627" i="4"/>
  <c r="AA627" i="4"/>
  <c r="M627" i="4" s="1"/>
  <c r="AC627" i="4"/>
  <c r="Q627" i="4" s="1"/>
  <c r="L627" i="4"/>
  <c r="AF815" i="9" l="1"/>
  <c r="AA815" i="9"/>
  <c r="Z815" i="9"/>
  <c r="U815" i="9"/>
  <c r="V815" i="9"/>
  <c r="AG815" i="9" s="1"/>
  <c r="W815" i="9"/>
  <c r="T815" i="9" s="1"/>
  <c r="AB815" i="9" s="1"/>
  <c r="AE627" i="4"/>
  <c r="AQ627" i="4"/>
  <c r="T627" i="4"/>
  <c r="O627" i="4"/>
  <c r="S627" i="4"/>
  <c r="R815" i="9" l="1"/>
  <c r="AD815" i="9"/>
  <c r="AE815" i="9"/>
  <c r="N815" i="9"/>
  <c r="AS815" i="9"/>
  <c r="AC815" i="9"/>
  <c r="O815" i="9"/>
  <c r="P815" i="9"/>
  <c r="AP815" i="9"/>
  <c r="AO815" i="9" s="1"/>
  <c r="AQ815" i="9"/>
  <c r="AI815" i="9"/>
  <c r="AH815" i="9"/>
  <c r="Q815" i="9"/>
  <c r="Y627" i="4"/>
  <c r="Z627" i="4"/>
  <c r="AP627" i="4"/>
  <c r="AO627" i="4" s="1"/>
  <c r="N627" i="4"/>
  <c r="K628" i="4" s="1"/>
  <c r="AR627" i="4"/>
  <c r="AS627" i="4"/>
  <c r="AT627" i="4" s="1"/>
  <c r="P627" i="4"/>
  <c r="X815" i="9" l="1"/>
  <c r="Y815" i="9"/>
  <c r="L815" i="9"/>
  <c r="M815" i="9"/>
  <c r="AR815" i="9"/>
  <c r="AT815" i="9" s="1"/>
  <c r="AK816" i="9" s="1"/>
  <c r="AL816" i="9" s="1"/>
  <c r="AM816" i="9" s="1"/>
  <c r="R628" i="4"/>
  <c r="AN816" i="9" l="1"/>
  <c r="K816" i="9"/>
  <c r="AD628" i="4"/>
  <c r="V628" i="4"/>
  <c r="U628" i="4"/>
  <c r="AC628" i="4"/>
  <c r="Q628" i="4" s="1"/>
  <c r="AA628" i="4"/>
  <c r="M628" i="4" s="1"/>
  <c r="AB628" i="4"/>
  <c r="L628" i="4"/>
  <c r="S816" i="9" l="1"/>
  <c r="AE628" i="4"/>
  <c r="AQ628" i="4"/>
  <c r="T628" i="4"/>
  <c r="O628" i="4"/>
  <c r="S628" i="4"/>
  <c r="AF816" i="9" l="1"/>
  <c r="AA816" i="9"/>
  <c r="Z816" i="9"/>
  <c r="U816" i="9"/>
  <c r="V816" i="9"/>
  <c r="AG816" i="9" s="1"/>
  <c r="W816" i="9"/>
  <c r="T816" i="9" s="1"/>
  <c r="AB816" i="9" s="1"/>
  <c r="Y628" i="4"/>
  <c r="Z628" i="4"/>
  <c r="AS628" i="4"/>
  <c r="P628" i="4"/>
  <c r="AP628" i="4"/>
  <c r="AO628" i="4" s="1"/>
  <c r="AT628" i="4" s="1"/>
  <c r="N628" i="4"/>
  <c r="K629" i="4" s="1"/>
  <c r="AR628" i="4"/>
  <c r="R816" i="9" l="1"/>
  <c r="AE816" i="9"/>
  <c r="AD816" i="9"/>
  <c r="O816" i="9"/>
  <c r="P816" i="9"/>
  <c r="N816" i="9"/>
  <c r="AS816" i="9"/>
  <c r="AP816" i="9"/>
  <c r="AO816" i="9" s="1"/>
  <c r="AQ816" i="9"/>
  <c r="AH816" i="9"/>
  <c r="Q816" i="9"/>
  <c r="AI816" i="9"/>
  <c r="R629" i="4"/>
  <c r="Y816" i="9" l="1"/>
  <c r="X816" i="9"/>
  <c r="L816" i="9"/>
  <c r="AC816" i="9"/>
  <c r="M816" i="9"/>
  <c r="AR816" i="9"/>
  <c r="AT816" i="9" s="1"/>
  <c r="AK817" i="9" s="1"/>
  <c r="AD629" i="4"/>
  <c r="V629" i="4"/>
  <c r="U629" i="4"/>
  <c r="AA629" i="4"/>
  <c r="M629" i="4" s="1"/>
  <c r="AB629" i="4"/>
  <c r="AC629" i="4"/>
  <c r="Q629" i="4" s="1"/>
  <c r="L629" i="4"/>
  <c r="K817" i="9" l="1"/>
  <c r="AL817" i="9"/>
  <c r="AM817" i="9" s="1"/>
  <c r="AN817" i="9"/>
  <c r="AQ629" i="4"/>
  <c r="AE629" i="4"/>
  <c r="T629" i="4"/>
  <c r="O629" i="4"/>
  <c r="S629" i="4"/>
  <c r="S817" i="9" l="1"/>
  <c r="Y629" i="4"/>
  <c r="Z629" i="4"/>
  <c r="AP629" i="4"/>
  <c r="AO629" i="4" s="1"/>
  <c r="P629" i="4"/>
  <c r="AS629" i="4"/>
  <c r="AT629" i="4" s="1"/>
  <c r="AR629" i="4"/>
  <c r="N629" i="4"/>
  <c r="K630" i="4" s="1"/>
  <c r="AF817" i="9" l="1"/>
  <c r="AA817" i="9"/>
  <c r="Z817" i="9"/>
  <c r="U817" i="9"/>
  <c r="V817" i="9"/>
  <c r="AG817" i="9" s="1"/>
  <c r="W817" i="9"/>
  <c r="T817" i="9" s="1"/>
  <c r="AB817" i="9" s="1"/>
  <c r="R630" i="4"/>
  <c r="R817" i="9" l="1"/>
  <c r="AE817" i="9"/>
  <c r="AD817" i="9"/>
  <c r="AS817" i="9"/>
  <c r="N817" i="9"/>
  <c r="P817" i="9"/>
  <c r="O817" i="9"/>
  <c r="AQ817" i="9"/>
  <c r="Q817" i="9"/>
  <c r="AI817" i="9"/>
  <c r="AH817" i="9"/>
  <c r="AD630" i="4"/>
  <c r="V630" i="4"/>
  <c r="U630" i="4"/>
  <c r="AC630" i="4"/>
  <c r="Q630" i="4" s="1"/>
  <c r="AB630" i="4"/>
  <c r="AA630" i="4"/>
  <c r="M630" i="4" s="1"/>
  <c r="L630" i="4"/>
  <c r="Y817" i="9" l="1"/>
  <c r="X817" i="9"/>
  <c r="L817" i="9"/>
  <c r="AC817" i="9"/>
  <c r="M817" i="9"/>
  <c r="AR817" i="9"/>
  <c r="AP817" i="9"/>
  <c r="AO817" i="9" s="1"/>
  <c r="T630" i="4"/>
  <c r="Y630" i="4" s="1"/>
  <c r="Z630" i="4"/>
  <c r="AE630" i="4"/>
  <c r="O630" i="4"/>
  <c r="S630" i="4"/>
  <c r="AQ630" i="4"/>
  <c r="P630" i="4"/>
  <c r="AS630" i="4"/>
  <c r="AT817" i="9" l="1"/>
  <c r="AK818" i="9" s="1"/>
  <c r="K818" i="9"/>
  <c r="AP630" i="4"/>
  <c r="AO630" i="4" s="1"/>
  <c r="AT630" i="4" s="1"/>
  <c r="N630" i="4"/>
  <c r="K631" i="4" s="1"/>
  <c r="AR630" i="4"/>
  <c r="AL818" i="9" l="1"/>
  <c r="AM818" i="9" s="1"/>
  <c r="AN818" i="9"/>
  <c r="S818" i="9"/>
  <c r="R631" i="4"/>
  <c r="AF818" i="9" l="1"/>
  <c r="AA818" i="9"/>
  <c r="Z818" i="9"/>
  <c r="U818" i="9"/>
  <c r="V818" i="9"/>
  <c r="AG818" i="9" s="1"/>
  <c r="W818" i="9"/>
  <c r="T818" i="9" s="1"/>
  <c r="AB818" i="9" s="1"/>
  <c r="AD631" i="4"/>
  <c r="V631" i="4"/>
  <c r="U631" i="4"/>
  <c r="AA631" i="4"/>
  <c r="M631" i="4" s="1"/>
  <c r="AC631" i="4"/>
  <c r="Q631" i="4" s="1"/>
  <c r="AB631" i="4"/>
  <c r="T631" i="4"/>
  <c r="Y631" i="4" s="1"/>
  <c r="L631" i="4"/>
  <c r="R818" i="9" l="1"/>
  <c r="AD818" i="9"/>
  <c r="AE818" i="9"/>
  <c r="N818" i="9"/>
  <c r="AS818" i="9"/>
  <c r="AC818" i="9"/>
  <c r="O818" i="9"/>
  <c r="AQ818" i="9"/>
  <c r="Q818" i="9"/>
  <c r="AI818" i="9"/>
  <c r="AH818" i="9"/>
  <c r="P818" i="9"/>
  <c r="Z631" i="4"/>
  <c r="AE631" i="4"/>
  <c r="AQ631" i="4"/>
  <c r="O631" i="4"/>
  <c r="S631" i="4"/>
  <c r="P631" i="4"/>
  <c r="AS631" i="4"/>
  <c r="Y818" i="9" l="1"/>
  <c r="X818" i="9"/>
  <c r="L818" i="9"/>
  <c r="AR818" i="9"/>
  <c r="M818" i="9"/>
  <c r="AP818" i="9"/>
  <c r="AO818" i="9" s="1"/>
  <c r="AP631" i="4"/>
  <c r="AO631" i="4" s="1"/>
  <c r="AT631" i="4" s="1"/>
  <c r="AR631" i="4"/>
  <c r="N631" i="4"/>
  <c r="K632" i="4" s="1"/>
  <c r="AT818" i="9" l="1"/>
  <c r="AK819" i="9" s="1"/>
  <c r="K819" i="9"/>
  <c r="R632" i="4"/>
  <c r="AL819" i="9" l="1"/>
  <c r="AM819" i="9" s="1"/>
  <c r="AN819" i="9"/>
  <c r="S819" i="9"/>
  <c r="AD632" i="4"/>
  <c r="V632" i="4"/>
  <c r="U632" i="4"/>
  <c r="AA632" i="4"/>
  <c r="M632" i="4" s="1"/>
  <c r="AC632" i="4"/>
  <c r="Q632" i="4" s="1"/>
  <c r="AB632" i="4"/>
  <c r="T632" i="4"/>
  <c r="Y632" i="4" s="1"/>
  <c r="L632" i="4"/>
  <c r="AF819" i="9" l="1"/>
  <c r="Z819" i="9"/>
  <c r="AA819" i="9"/>
  <c r="U819" i="9"/>
  <c r="V819" i="9"/>
  <c r="AG819" i="9" s="1"/>
  <c r="W819" i="9"/>
  <c r="T819" i="9" s="1"/>
  <c r="AB819" i="9" s="1"/>
  <c r="Z632" i="4"/>
  <c r="AE632" i="4"/>
  <c r="P632" i="4"/>
  <c r="AS632" i="4"/>
  <c r="O632" i="4"/>
  <c r="S632" i="4"/>
  <c r="AQ632" i="4"/>
  <c r="R819" i="9" l="1"/>
  <c r="AE819" i="9"/>
  <c r="AD819" i="9"/>
  <c r="Q819" i="9"/>
  <c r="AI819" i="9"/>
  <c r="AH819" i="9"/>
  <c r="P819" i="9"/>
  <c r="O819" i="9"/>
  <c r="AQ819" i="9"/>
  <c r="AP632" i="4"/>
  <c r="AO632" i="4" s="1"/>
  <c r="AT632" i="4" s="1"/>
  <c r="AR632" i="4"/>
  <c r="N632" i="4"/>
  <c r="K633" i="4" s="1"/>
  <c r="Y819" i="9" l="1"/>
  <c r="X819" i="9"/>
  <c r="L819" i="9"/>
  <c r="M819" i="9"/>
  <c r="AR819" i="9"/>
  <c r="N819" i="9"/>
  <c r="AS819" i="9"/>
  <c r="AC819" i="9"/>
  <c r="AP819" i="9"/>
  <c r="AO819" i="9" s="1"/>
  <c r="R633" i="4"/>
  <c r="AT819" i="9" l="1"/>
  <c r="AK820" i="9"/>
  <c r="AL820" i="9" s="1"/>
  <c r="AM820" i="9" s="1"/>
  <c r="K820" i="9"/>
  <c r="AD633" i="4"/>
  <c r="V633" i="4"/>
  <c r="U633" i="4"/>
  <c r="AC633" i="4"/>
  <c r="Q633" i="4" s="1"/>
  <c r="AB633" i="4"/>
  <c r="AA633" i="4"/>
  <c r="M633" i="4" s="1"/>
  <c r="T633" i="4"/>
  <c r="Y633" i="4" s="1"/>
  <c r="L633" i="4"/>
  <c r="S820" i="9" l="1"/>
  <c r="AN820" i="9"/>
  <c r="Z633" i="4"/>
  <c r="AE633" i="4"/>
  <c r="P633" i="4"/>
  <c r="AS633" i="4"/>
  <c r="O633" i="4"/>
  <c r="S633" i="4"/>
  <c r="AQ633" i="4"/>
  <c r="AF820" i="9" l="1"/>
  <c r="AA820" i="9"/>
  <c r="Z820" i="9"/>
  <c r="U820" i="9"/>
  <c r="V820" i="9"/>
  <c r="AG820" i="9" s="1"/>
  <c r="W820" i="9"/>
  <c r="T820" i="9" s="1"/>
  <c r="AB820" i="9" s="1"/>
  <c r="AP633" i="4"/>
  <c r="AO633" i="4" s="1"/>
  <c r="AT633" i="4" s="1"/>
  <c r="AR633" i="4"/>
  <c r="N633" i="4"/>
  <c r="K634" i="4" s="1"/>
  <c r="R820" i="9" l="1"/>
  <c r="AE820" i="9"/>
  <c r="AD820" i="9"/>
  <c r="Q820" i="9"/>
  <c r="AI820" i="9"/>
  <c r="AH820" i="9"/>
  <c r="P820" i="9"/>
  <c r="O820" i="9"/>
  <c r="R634" i="4"/>
  <c r="X820" i="9" l="1"/>
  <c r="Y820" i="9"/>
  <c r="L820" i="9"/>
  <c r="AQ820" i="9"/>
  <c r="N820" i="9"/>
  <c r="AS820" i="9"/>
  <c r="AC820" i="9"/>
  <c r="M820" i="9"/>
  <c r="AR820" i="9"/>
  <c r="AP820" i="9"/>
  <c r="AO820" i="9" s="1"/>
  <c r="AD634" i="4"/>
  <c r="V634" i="4"/>
  <c r="U634" i="4"/>
  <c r="AC634" i="4"/>
  <c r="Q634" i="4" s="1"/>
  <c r="AA634" i="4"/>
  <c r="M634" i="4" s="1"/>
  <c r="AB634" i="4"/>
  <c r="L634" i="4"/>
  <c r="AT820" i="9" l="1"/>
  <c r="K821" i="9"/>
  <c r="AK821" i="9"/>
  <c r="T634" i="4"/>
  <c r="AE634" i="4"/>
  <c r="O634" i="4"/>
  <c r="S634" i="4"/>
  <c r="AQ634" i="4"/>
  <c r="P634" i="4"/>
  <c r="AS634" i="4"/>
  <c r="S821" i="9" l="1"/>
  <c r="AL821" i="9"/>
  <c r="AM821" i="9" s="1"/>
  <c r="AN821" i="9"/>
  <c r="Y634" i="4"/>
  <c r="Z634" i="4"/>
  <c r="AP634" i="4"/>
  <c r="AO634" i="4" s="1"/>
  <c r="AT634" i="4" s="1"/>
  <c r="N634" i="4"/>
  <c r="K635" i="4" s="1"/>
  <c r="AR634" i="4"/>
  <c r="AF821" i="9" l="1"/>
  <c r="Z821" i="9"/>
  <c r="AA821" i="9"/>
  <c r="V821" i="9"/>
  <c r="AG821" i="9" s="1"/>
  <c r="U821" i="9"/>
  <c r="W821" i="9"/>
  <c r="T821" i="9" s="1"/>
  <c r="AB821" i="9" s="1"/>
  <c r="R635" i="4"/>
  <c r="R821" i="9" l="1"/>
  <c r="AE821" i="9"/>
  <c r="AD821" i="9"/>
  <c r="O821" i="9"/>
  <c r="AQ821" i="9"/>
  <c r="AI821" i="9"/>
  <c r="AH821" i="9"/>
  <c r="Q821" i="9"/>
  <c r="P821" i="9"/>
  <c r="AD635" i="4"/>
  <c r="V635" i="4"/>
  <c r="U635" i="4"/>
  <c r="AC635" i="4"/>
  <c r="Q635" i="4" s="1"/>
  <c r="AA635" i="4"/>
  <c r="M635" i="4" s="1"/>
  <c r="AB635" i="4"/>
  <c r="L635" i="4"/>
  <c r="Y821" i="9" l="1"/>
  <c r="X821" i="9"/>
  <c r="L821" i="9"/>
  <c r="AS821" i="9"/>
  <c r="N821" i="9"/>
  <c r="AC821" i="9"/>
  <c r="AR821" i="9"/>
  <c r="M821" i="9"/>
  <c r="AP821" i="9"/>
  <c r="AO821" i="9" s="1"/>
  <c r="AE635" i="4"/>
  <c r="AQ635" i="4"/>
  <c r="O635" i="4"/>
  <c r="S635" i="4"/>
  <c r="T635" i="4"/>
  <c r="AT821" i="9" l="1"/>
  <c r="AK822" i="9" s="1"/>
  <c r="K822" i="9"/>
  <c r="Y635" i="4"/>
  <c r="Z635" i="4"/>
  <c r="AP635" i="4"/>
  <c r="AO635" i="4" s="1"/>
  <c r="AS635" i="4"/>
  <c r="P635" i="4"/>
  <c r="N635" i="4"/>
  <c r="K636" i="4" s="1"/>
  <c r="AR635" i="4"/>
  <c r="AL822" i="9" l="1"/>
  <c r="AM822" i="9" s="1"/>
  <c r="AN822" i="9"/>
  <c r="S822" i="9"/>
  <c r="AT635" i="4"/>
  <c r="R636" i="4"/>
  <c r="AF822" i="9" l="1"/>
  <c r="AA822" i="9"/>
  <c r="Z822" i="9"/>
  <c r="U822" i="9"/>
  <c r="V822" i="9"/>
  <c r="AG822" i="9" s="1"/>
  <c r="W822" i="9"/>
  <c r="T822" i="9" s="1"/>
  <c r="AB822" i="9" s="1"/>
  <c r="AD636" i="4"/>
  <c r="V636" i="4"/>
  <c r="U636" i="4"/>
  <c r="AC636" i="4"/>
  <c r="Q636" i="4" s="1"/>
  <c r="AA636" i="4"/>
  <c r="M636" i="4" s="1"/>
  <c r="AB636" i="4"/>
  <c r="L636" i="4"/>
  <c r="R822" i="9" l="1"/>
  <c r="AE822" i="9"/>
  <c r="AD822" i="9"/>
  <c r="Q822" i="9"/>
  <c r="AI822" i="9"/>
  <c r="AH822" i="9"/>
  <c r="P822" i="9"/>
  <c r="O822" i="9"/>
  <c r="AQ822" i="9"/>
  <c r="T636" i="4"/>
  <c r="AE636" i="4"/>
  <c r="AQ636" i="4"/>
  <c r="O636" i="4"/>
  <c r="S636" i="4"/>
  <c r="AS636" i="4"/>
  <c r="P636" i="4"/>
  <c r="Y822" i="9" l="1"/>
  <c r="X822" i="9"/>
  <c r="L822" i="9"/>
  <c r="N822" i="9"/>
  <c r="AS822" i="9"/>
  <c r="AC822" i="9"/>
  <c r="AR822" i="9"/>
  <c r="M822" i="9"/>
  <c r="AP822" i="9"/>
  <c r="AO822" i="9" s="1"/>
  <c r="Y636" i="4"/>
  <c r="Z636" i="4"/>
  <c r="AP636" i="4"/>
  <c r="AO636" i="4" s="1"/>
  <c r="AT636" i="4" s="1"/>
  <c r="AR636" i="4"/>
  <c r="N636" i="4"/>
  <c r="K637" i="4" s="1"/>
  <c r="AT822" i="9" l="1"/>
  <c r="AK823" i="9" s="1"/>
  <c r="K823" i="9"/>
  <c r="R637" i="4"/>
  <c r="AL823" i="9" l="1"/>
  <c r="AM823" i="9" s="1"/>
  <c r="AN823" i="9"/>
  <c r="S823" i="9"/>
  <c r="AD637" i="4"/>
  <c r="V637" i="4"/>
  <c r="U637" i="4"/>
  <c r="AB637" i="4"/>
  <c r="AA637" i="4"/>
  <c r="M637" i="4" s="1"/>
  <c r="AC637" i="4"/>
  <c r="Q637" i="4" s="1"/>
  <c r="L637" i="4"/>
  <c r="AF823" i="9" l="1"/>
  <c r="AA823" i="9"/>
  <c r="Z823" i="9"/>
  <c r="U823" i="9"/>
  <c r="V823" i="9"/>
  <c r="AG823" i="9" s="1"/>
  <c r="W823" i="9"/>
  <c r="T823" i="9" s="1"/>
  <c r="AB823" i="9" s="1"/>
  <c r="AE637" i="4"/>
  <c r="T637" i="4"/>
  <c r="AQ637" i="4"/>
  <c r="O637" i="4"/>
  <c r="S637" i="4"/>
  <c r="R823" i="9" l="1"/>
  <c r="AD823" i="9"/>
  <c r="AE823" i="9"/>
  <c r="P823" i="9"/>
  <c r="AP823" i="9"/>
  <c r="AO823" i="9" s="1"/>
  <c r="O823" i="9"/>
  <c r="AQ823" i="9"/>
  <c r="AI823" i="9"/>
  <c r="AH823" i="9"/>
  <c r="Q823" i="9"/>
  <c r="Y637" i="4"/>
  <c r="Z637" i="4"/>
  <c r="AP637" i="4"/>
  <c r="AO637" i="4" s="1"/>
  <c r="N637" i="4"/>
  <c r="K638" i="4" s="1"/>
  <c r="AR637" i="4"/>
  <c r="P637" i="4"/>
  <c r="AS637" i="4"/>
  <c r="AT637" i="4" s="1"/>
  <c r="Y823" i="9" l="1"/>
  <c r="X823" i="9"/>
  <c r="L823" i="9"/>
  <c r="AS823" i="9"/>
  <c r="N823" i="9"/>
  <c r="AC823" i="9"/>
  <c r="M823" i="9"/>
  <c r="AR823" i="9"/>
  <c r="AT823" i="9" s="1"/>
  <c r="R638" i="4"/>
  <c r="AK824" i="9" l="1"/>
  <c r="AL824" i="9"/>
  <c r="AM824" i="9" s="1"/>
  <c r="AN824" i="9"/>
  <c r="K824" i="9"/>
  <c r="AD638" i="4"/>
  <c r="V638" i="4"/>
  <c r="U638" i="4"/>
  <c r="AA638" i="4"/>
  <c r="M638" i="4" s="1"/>
  <c r="AB638" i="4"/>
  <c r="AC638" i="4"/>
  <c r="Q638" i="4" s="1"/>
  <c r="L638" i="4"/>
  <c r="S824" i="9" l="1"/>
  <c r="AE638" i="4"/>
  <c r="AQ638" i="4"/>
  <c r="O638" i="4"/>
  <c r="S638" i="4"/>
  <c r="T638" i="4"/>
  <c r="AF824" i="9" l="1"/>
  <c r="AA824" i="9"/>
  <c r="Z824" i="9"/>
  <c r="U824" i="9"/>
  <c r="V824" i="9"/>
  <c r="AG824" i="9" s="1"/>
  <c r="W824" i="9"/>
  <c r="T824" i="9" s="1"/>
  <c r="AB824" i="9" s="1"/>
  <c r="Y638" i="4"/>
  <c r="Z638" i="4"/>
  <c r="AP638" i="4"/>
  <c r="AO638" i="4" s="1"/>
  <c r="AS638" i="4"/>
  <c r="P638" i="4"/>
  <c r="N638" i="4"/>
  <c r="K639" i="4" s="1"/>
  <c r="AR638" i="4"/>
  <c r="R824" i="9" l="1"/>
  <c r="AD824" i="9"/>
  <c r="AE824" i="9"/>
  <c r="AQ824" i="9"/>
  <c r="AI824" i="9"/>
  <c r="AH824" i="9"/>
  <c r="Q824" i="9"/>
  <c r="P824" i="9"/>
  <c r="O824" i="9"/>
  <c r="AT638" i="4"/>
  <c r="R639" i="4"/>
  <c r="Y824" i="9" l="1"/>
  <c r="X824" i="9"/>
  <c r="L824" i="9"/>
  <c r="M824" i="9"/>
  <c r="AR824" i="9"/>
  <c r="N824" i="9"/>
  <c r="AS824" i="9"/>
  <c r="AC824" i="9"/>
  <c r="AP824" i="9"/>
  <c r="AO824" i="9" s="1"/>
  <c r="AD639" i="4"/>
  <c r="U639" i="4"/>
  <c r="V639" i="4"/>
  <c r="AC639" i="4"/>
  <c r="Q639" i="4" s="1"/>
  <c r="AA639" i="4"/>
  <c r="M639" i="4" s="1"/>
  <c r="AB639" i="4"/>
  <c r="L639" i="4"/>
  <c r="AT824" i="9" l="1"/>
  <c r="K825" i="9"/>
  <c r="AK825" i="9"/>
  <c r="AE639" i="4"/>
  <c r="O639" i="4"/>
  <c r="S639" i="4"/>
  <c r="AQ639" i="4"/>
  <c r="T639" i="4"/>
  <c r="S825" i="9" l="1"/>
  <c r="AL825" i="9"/>
  <c r="AM825" i="9" s="1"/>
  <c r="AN825" i="9"/>
  <c r="Y639" i="4"/>
  <c r="Z639" i="4"/>
  <c r="AP639" i="4"/>
  <c r="AO639" i="4" s="1"/>
  <c r="AS639" i="4"/>
  <c r="P639" i="4"/>
  <c r="N639" i="4"/>
  <c r="K640" i="4" s="1"/>
  <c r="AR639" i="4"/>
  <c r="AF825" i="9" l="1"/>
  <c r="AA825" i="9"/>
  <c r="Z825" i="9"/>
  <c r="V825" i="9"/>
  <c r="AG825" i="9" s="1"/>
  <c r="U825" i="9"/>
  <c r="W825" i="9"/>
  <c r="T825" i="9" s="1"/>
  <c r="AT639" i="4"/>
  <c r="R640" i="4"/>
  <c r="R825" i="9" l="1"/>
  <c r="AE825" i="9"/>
  <c r="AD825" i="9"/>
  <c r="AC825" i="9"/>
  <c r="AB825" i="9"/>
  <c r="O825" i="9"/>
  <c r="AQ825" i="9"/>
  <c r="P825" i="9"/>
  <c r="N825" i="9"/>
  <c r="AS825" i="9"/>
  <c r="AH825" i="9"/>
  <c r="AI825" i="9"/>
  <c r="Q825" i="9"/>
  <c r="AD640" i="4"/>
  <c r="V640" i="4"/>
  <c r="U640" i="4"/>
  <c r="AC640" i="4"/>
  <c r="Q640" i="4" s="1"/>
  <c r="AA640" i="4"/>
  <c r="M640" i="4" s="1"/>
  <c r="AB640" i="4"/>
  <c r="L640" i="4"/>
  <c r="L825" i="9" l="1"/>
  <c r="Y825" i="9"/>
  <c r="X825" i="9"/>
  <c r="M825" i="9"/>
  <c r="AR825" i="9"/>
  <c r="AP825" i="9"/>
  <c r="AO825" i="9" s="1"/>
  <c r="T640" i="4"/>
  <c r="AE640" i="4"/>
  <c r="AQ640" i="4"/>
  <c r="O640" i="4"/>
  <c r="S640" i="4"/>
  <c r="P640" i="4"/>
  <c r="AS640" i="4"/>
  <c r="AT825" i="9" l="1"/>
  <c r="AK826" i="9"/>
  <c r="AL826" i="9" s="1"/>
  <c r="AM826" i="9" s="1"/>
  <c r="K826" i="9"/>
  <c r="Y640" i="4"/>
  <c r="Z640" i="4"/>
  <c r="AP640" i="4"/>
  <c r="AO640" i="4" s="1"/>
  <c r="AT640" i="4" s="1"/>
  <c r="N640" i="4"/>
  <c r="K641" i="4" s="1"/>
  <c r="AR640" i="4"/>
  <c r="AN826" i="9" l="1"/>
  <c r="S826" i="9"/>
  <c r="R641" i="4"/>
  <c r="AF826" i="9" l="1"/>
  <c r="AA826" i="9"/>
  <c r="Z826" i="9"/>
  <c r="U826" i="9"/>
  <c r="V826" i="9"/>
  <c r="AG826" i="9" s="1"/>
  <c r="W826" i="9"/>
  <c r="T826" i="9" s="1"/>
  <c r="AB826" i="9" s="1"/>
  <c r="AD641" i="4"/>
  <c r="V641" i="4"/>
  <c r="U641" i="4"/>
  <c r="AB641" i="4"/>
  <c r="AC641" i="4"/>
  <c r="Q641" i="4" s="1"/>
  <c r="AA641" i="4"/>
  <c r="M641" i="4" s="1"/>
  <c r="L641" i="4"/>
  <c r="R826" i="9" l="1"/>
  <c r="AE826" i="9"/>
  <c r="AD826" i="9"/>
  <c r="AS826" i="9"/>
  <c r="N826" i="9"/>
  <c r="P826" i="9"/>
  <c r="O826" i="9"/>
  <c r="AI826" i="9"/>
  <c r="AH826" i="9"/>
  <c r="Q826" i="9"/>
  <c r="AE641" i="4"/>
  <c r="T641" i="4"/>
  <c r="AQ641" i="4"/>
  <c r="O641" i="4"/>
  <c r="S641" i="4"/>
  <c r="Y826" i="9" l="1"/>
  <c r="X826" i="9"/>
  <c r="L826" i="9"/>
  <c r="AC826" i="9"/>
  <c r="AQ826" i="9"/>
  <c r="M826" i="9"/>
  <c r="AR826" i="9"/>
  <c r="AP826" i="9"/>
  <c r="AO826" i="9" s="1"/>
  <c r="Y641" i="4"/>
  <c r="Z641" i="4"/>
  <c r="AS641" i="4"/>
  <c r="P641" i="4"/>
  <c r="AP641" i="4"/>
  <c r="AO641" i="4" s="1"/>
  <c r="N641" i="4"/>
  <c r="K642" i="4" s="1"/>
  <c r="AR641" i="4"/>
  <c r="AT826" i="9" l="1"/>
  <c r="AK827" i="9" s="1"/>
  <c r="K827" i="9"/>
  <c r="AT641" i="4"/>
  <c r="R642" i="4"/>
  <c r="AN827" i="9" l="1"/>
  <c r="AL827" i="9"/>
  <c r="AM827" i="9" s="1"/>
  <c r="S827" i="9"/>
  <c r="AD642" i="4"/>
  <c r="V642" i="4"/>
  <c r="U642" i="4"/>
  <c r="AB642" i="4"/>
  <c r="AC642" i="4"/>
  <c r="Q642" i="4" s="1"/>
  <c r="AA642" i="4"/>
  <c r="M642" i="4" s="1"/>
  <c r="L642" i="4"/>
  <c r="AF827" i="9" l="1"/>
  <c r="AA827" i="9"/>
  <c r="Z827" i="9"/>
  <c r="U827" i="9"/>
  <c r="V827" i="9"/>
  <c r="AG827" i="9" s="1"/>
  <c r="W827" i="9"/>
  <c r="T827" i="9" s="1"/>
  <c r="AB827" i="9" s="1"/>
  <c r="AE642" i="4"/>
  <c r="T642" i="4"/>
  <c r="AQ642" i="4"/>
  <c r="O642" i="4"/>
  <c r="S642" i="4"/>
  <c r="R827" i="9" l="1"/>
  <c r="AD827" i="9"/>
  <c r="AE827" i="9"/>
  <c r="AS827" i="9"/>
  <c r="N827" i="9"/>
  <c r="AI827" i="9"/>
  <c r="AH827" i="9"/>
  <c r="Q827" i="9"/>
  <c r="O827" i="9"/>
  <c r="P827" i="9"/>
  <c r="AC827" i="9"/>
  <c r="Y642" i="4"/>
  <c r="Z642" i="4"/>
  <c r="AP642" i="4"/>
  <c r="AO642" i="4" s="1"/>
  <c r="N642" i="4"/>
  <c r="K643" i="4" s="1"/>
  <c r="AR642" i="4"/>
  <c r="AS642" i="4"/>
  <c r="AT642" i="4" s="1"/>
  <c r="P642" i="4"/>
  <c r="Y827" i="9" l="1"/>
  <c r="X827" i="9"/>
  <c r="L827" i="9"/>
  <c r="AQ827" i="9"/>
  <c r="AR827" i="9"/>
  <c r="M827" i="9"/>
  <c r="AP827" i="9"/>
  <c r="AO827" i="9" s="1"/>
  <c r="R643" i="4"/>
  <c r="AT827" i="9" l="1"/>
  <c r="AK828" i="9" s="1"/>
  <c r="K828" i="9"/>
  <c r="AD643" i="4"/>
  <c r="U643" i="4"/>
  <c r="V643" i="4"/>
  <c r="AB643" i="4"/>
  <c r="AC643" i="4"/>
  <c r="Q643" i="4" s="1"/>
  <c r="AA643" i="4"/>
  <c r="M643" i="4" s="1"/>
  <c r="L643" i="4"/>
  <c r="AN828" i="9" l="1"/>
  <c r="AL828" i="9"/>
  <c r="AM828" i="9" s="1"/>
  <c r="S828" i="9"/>
  <c r="AE643" i="4"/>
  <c r="T643" i="4"/>
  <c r="Z643" i="4" s="1"/>
  <c r="AQ643" i="4"/>
  <c r="O643" i="4"/>
  <c r="S643" i="4"/>
  <c r="AF828" i="9" l="1"/>
  <c r="Z828" i="9"/>
  <c r="AA828" i="9"/>
  <c r="U828" i="9"/>
  <c r="V828" i="9"/>
  <c r="AG828" i="9" s="1"/>
  <c r="W828" i="9"/>
  <c r="T828" i="9" s="1"/>
  <c r="AB828" i="9" s="1"/>
  <c r="AS643" i="4"/>
  <c r="Y643" i="4"/>
  <c r="AP643" i="4"/>
  <c r="AO643" i="4" s="1"/>
  <c r="P643" i="4"/>
  <c r="N643" i="4"/>
  <c r="K644" i="4" s="1"/>
  <c r="AR643" i="4"/>
  <c r="R828" i="9" l="1"/>
  <c r="AD828" i="9"/>
  <c r="AE828" i="9"/>
  <c r="N828" i="9"/>
  <c r="AS828" i="9"/>
  <c r="AC828" i="9"/>
  <c r="Q828" i="9"/>
  <c r="AI828" i="9"/>
  <c r="AH828" i="9"/>
  <c r="O828" i="9"/>
  <c r="AQ828" i="9"/>
  <c r="P828" i="9"/>
  <c r="AT643" i="4"/>
  <c r="R644" i="4"/>
  <c r="Y828" i="9" l="1"/>
  <c r="X828" i="9"/>
  <c r="L828" i="9"/>
  <c r="M828" i="9"/>
  <c r="AR828" i="9"/>
  <c r="AP828" i="9"/>
  <c r="AO828" i="9" s="1"/>
  <c r="AD644" i="4"/>
  <c r="V644" i="4"/>
  <c r="U644" i="4"/>
  <c r="AA644" i="4"/>
  <c r="M644" i="4" s="1"/>
  <c r="AC644" i="4"/>
  <c r="Q644" i="4" s="1"/>
  <c r="AB644" i="4"/>
  <c r="T644" i="4"/>
  <c r="Y644" i="4" s="1"/>
  <c r="L644" i="4"/>
  <c r="AT828" i="9" l="1"/>
  <c r="AK829" i="9"/>
  <c r="AL829" i="9" s="1"/>
  <c r="AM829" i="9" s="1"/>
  <c r="K829" i="9"/>
  <c r="Z644" i="4"/>
  <c r="AQ644" i="4"/>
  <c r="AE644" i="4"/>
  <c r="P644" i="4"/>
  <c r="AS644" i="4"/>
  <c r="O644" i="4"/>
  <c r="S644" i="4"/>
  <c r="AN829" i="9" l="1"/>
  <c r="S829" i="9"/>
  <c r="AP644" i="4"/>
  <c r="AO644" i="4" s="1"/>
  <c r="AT644" i="4" s="1"/>
  <c r="N644" i="4"/>
  <c r="K645" i="4" s="1"/>
  <c r="AR644" i="4"/>
  <c r="AF829" i="9" l="1"/>
  <c r="Z829" i="9"/>
  <c r="AA829" i="9"/>
  <c r="U829" i="9"/>
  <c r="V829" i="9"/>
  <c r="AG829" i="9" s="1"/>
  <c r="W829" i="9"/>
  <c r="T829" i="9" s="1"/>
  <c r="AB829" i="9" s="1"/>
  <c r="R645" i="4"/>
  <c r="R829" i="9" l="1"/>
  <c r="AE829" i="9"/>
  <c r="AD829" i="9"/>
  <c r="P829" i="9"/>
  <c r="Q829" i="9"/>
  <c r="AH829" i="9"/>
  <c r="AI829" i="9"/>
  <c r="O829" i="9"/>
  <c r="AD645" i="4"/>
  <c r="V645" i="4"/>
  <c r="U645" i="4"/>
  <c r="AA645" i="4"/>
  <c r="M645" i="4" s="1"/>
  <c r="AB645" i="4"/>
  <c r="AC645" i="4"/>
  <c r="Q645" i="4" s="1"/>
  <c r="L645" i="4"/>
  <c r="Y829" i="9" l="1"/>
  <c r="X829" i="9"/>
  <c r="L829" i="9"/>
  <c r="AQ829" i="9"/>
  <c r="N829" i="9"/>
  <c r="AS829" i="9"/>
  <c r="AC829" i="9"/>
  <c r="M829" i="9"/>
  <c r="AR829" i="9"/>
  <c r="AP829" i="9"/>
  <c r="AO829" i="9" s="1"/>
  <c r="AE645" i="4"/>
  <c r="AQ645" i="4"/>
  <c r="O645" i="4"/>
  <c r="S645" i="4"/>
  <c r="T645" i="4"/>
  <c r="AT829" i="9" l="1"/>
  <c r="K830" i="9"/>
  <c r="AK830" i="9"/>
  <c r="Y645" i="4"/>
  <c r="Z645" i="4"/>
  <c r="AP645" i="4"/>
  <c r="AO645" i="4" s="1"/>
  <c r="AS645" i="4"/>
  <c r="P645" i="4"/>
  <c r="AR645" i="4"/>
  <c r="N645" i="4"/>
  <c r="K646" i="4" s="1"/>
  <c r="S830" i="9" l="1"/>
  <c r="AL830" i="9"/>
  <c r="AM830" i="9" s="1"/>
  <c r="AN830" i="9"/>
  <c r="AT645" i="4"/>
  <c r="R646" i="4"/>
  <c r="AF830" i="9" l="1"/>
  <c r="AA830" i="9"/>
  <c r="Z830" i="9"/>
  <c r="V830" i="9"/>
  <c r="AG830" i="9" s="1"/>
  <c r="U830" i="9"/>
  <c r="W830" i="9"/>
  <c r="T830" i="9" s="1"/>
  <c r="AB830" i="9" s="1"/>
  <c r="AD646" i="4"/>
  <c r="V646" i="4"/>
  <c r="U646" i="4"/>
  <c r="AB646" i="4"/>
  <c r="AA646" i="4"/>
  <c r="M646" i="4" s="1"/>
  <c r="AC646" i="4"/>
  <c r="Q646" i="4" s="1"/>
  <c r="L646" i="4"/>
  <c r="R830" i="9" l="1"/>
  <c r="AE830" i="9"/>
  <c r="AD830" i="9"/>
  <c r="O830" i="9"/>
  <c r="P830" i="9"/>
  <c r="AI830" i="9"/>
  <c r="AH830" i="9"/>
  <c r="Q830" i="9"/>
  <c r="N830" i="9"/>
  <c r="AS830" i="9"/>
  <c r="AC830" i="9"/>
  <c r="AE646" i="4"/>
  <c r="T646" i="4"/>
  <c r="AQ646" i="4"/>
  <c r="O646" i="4"/>
  <c r="S646" i="4"/>
  <c r="Y830" i="9" l="1"/>
  <c r="X830" i="9"/>
  <c r="L830" i="9"/>
  <c r="AQ830" i="9"/>
  <c r="M830" i="9"/>
  <c r="AR830" i="9"/>
  <c r="AP830" i="9"/>
  <c r="AO830" i="9" s="1"/>
  <c r="Y646" i="4"/>
  <c r="Z646" i="4"/>
  <c r="AP646" i="4"/>
  <c r="AO646" i="4" s="1"/>
  <c r="AR646" i="4"/>
  <c r="N646" i="4"/>
  <c r="K647" i="4" s="1"/>
  <c r="AS646" i="4"/>
  <c r="AT646" i="4" s="1"/>
  <c r="P646" i="4"/>
  <c r="AT830" i="9" l="1"/>
  <c r="AK831" i="9"/>
  <c r="AL831" i="9" s="1"/>
  <c r="AM831" i="9" s="1"/>
  <c r="K831" i="9"/>
  <c r="R647" i="4"/>
  <c r="AN831" i="9" l="1"/>
  <c r="S831" i="9"/>
  <c r="AD647" i="4"/>
  <c r="V647" i="4"/>
  <c r="U647" i="4"/>
  <c r="AB647" i="4"/>
  <c r="AA647" i="4"/>
  <c r="M647" i="4" s="1"/>
  <c r="AC647" i="4"/>
  <c r="Q647" i="4" s="1"/>
  <c r="L647" i="4"/>
  <c r="AF831" i="9" l="1"/>
  <c r="AA831" i="9"/>
  <c r="Z831" i="9"/>
  <c r="U831" i="9"/>
  <c r="V831" i="9"/>
  <c r="AG831" i="9" s="1"/>
  <c r="W831" i="9"/>
  <c r="T831" i="9" s="1"/>
  <c r="AB831" i="9" s="1"/>
  <c r="AE647" i="4"/>
  <c r="AQ647" i="4"/>
  <c r="O647" i="4"/>
  <c r="S647" i="4"/>
  <c r="T647" i="4"/>
  <c r="R831" i="9" l="1"/>
  <c r="AE831" i="9"/>
  <c r="AD831" i="9"/>
  <c r="P831" i="9"/>
  <c r="N831" i="9"/>
  <c r="AS831" i="9"/>
  <c r="O831" i="9"/>
  <c r="AH831" i="9"/>
  <c r="AI831" i="9"/>
  <c r="Q831" i="9"/>
  <c r="AQ831" i="9"/>
  <c r="Y647" i="4"/>
  <c r="Z647" i="4"/>
  <c r="AP647" i="4"/>
  <c r="AO647" i="4" s="1"/>
  <c r="AS647" i="4"/>
  <c r="P647" i="4"/>
  <c r="AR647" i="4"/>
  <c r="N647" i="4"/>
  <c r="K648" i="4" s="1"/>
  <c r="Y831" i="9" l="1"/>
  <c r="X831" i="9"/>
  <c r="AC831" i="9"/>
  <c r="L831" i="9"/>
  <c r="M831" i="9"/>
  <c r="AR831" i="9"/>
  <c r="AP831" i="9"/>
  <c r="AO831" i="9" s="1"/>
  <c r="AT647" i="4"/>
  <c r="R648" i="4"/>
  <c r="AT831" i="9" l="1"/>
  <c r="AK832" i="9" s="1"/>
  <c r="AL832" i="9" s="1"/>
  <c r="AM832" i="9" s="1"/>
  <c r="K832" i="9"/>
  <c r="AD648" i="4"/>
  <c r="V648" i="4"/>
  <c r="U648" i="4"/>
  <c r="AA648" i="4"/>
  <c r="M648" i="4" s="1"/>
  <c r="AB648" i="4"/>
  <c r="AC648" i="4"/>
  <c r="Q648" i="4" s="1"/>
  <c r="L648" i="4"/>
  <c r="AN832" i="9" l="1"/>
  <c r="S832" i="9"/>
  <c r="AQ648" i="4"/>
  <c r="AE648" i="4"/>
  <c r="T648" i="4"/>
  <c r="Z648" i="4" s="1"/>
  <c r="O648" i="4"/>
  <c r="S648" i="4"/>
  <c r="AF832" i="9" l="1"/>
  <c r="AA832" i="9"/>
  <c r="Z832" i="9"/>
  <c r="U832" i="9"/>
  <c r="V832" i="9"/>
  <c r="AG832" i="9" s="1"/>
  <c r="W832" i="9"/>
  <c r="T832" i="9" s="1"/>
  <c r="AB832" i="9" s="1"/>
  <c r="P648" i="4"/>
  <c r="Y648" i="4"/>
  <c r="AS648" i="4"/>
  <c r="AP648" i="4"/>
  <c r="AO648" i="4" s="1"/>
  <c r="N648" i="4"/>
  <c r="K649" i="4" s="1"/>
  <c r="AR648" i="4"/>
  <c r="R832" i="9" l="1"/>
  <c r="AD832" i="9"/>
  <c r="AE832" i="9"/>
  <c r="P832" i="9"/>
  <c r="AS832" i="9"/>
  <c r="N832" i="9"/>
  <c r="O832" i="9"/>
  <c r="AQ832" i="9"/>
  <c r="AC832" i="9"/>
  <c r="AH832" i="9"/>
  <c r="AI832" i="9"/>
  <c r="Q832" i="9"/>
  <c r="AT648" i="4"/>
  <c r="R649" i="4"/>
  <c r="Y832" i="9" l="1"/>
  <c r="X832" i="9"/>
  <c r="L832" i="9"/>
  <c r="M832" i="9"/>
  <c r="AR832" i="9"/>
  <c r="AP832" i="9"/>
  <c r="AO832" i="9" s="1"/>
  <c r="AD649" i="4"/>
  <c r="V649" i="4"/>
  <c r="U649" i="4"/>
  <c r="AA649" i="4"/>
  <c r="M649" i="4" s="1"/>
  <c r="AC649" i="4"/>
  <c r="Q649" i="4" s="1"/>
  <c r="AB649" i="4"/>
  <c r="L649" i="4"/>
  <c r="AT832" i="9" l="1"/>
  <c r="AK833" i="9"/>
  <c r="AL833" i="9" s="1"/>
  <c r="AM833" i="9" s="1"/>
  <c r="K833" i="9"/>
  <c r="AE649" i="4"/>
  <c r="O649" i="4"/>
  <c r="S649" i="4"/>
  <c r="T649" i="4"/>
  <c r="AQ649" i="4"/>
  <c r="AN833" i="9" l="1"/>
  <c r="S833" i="9"/>
  <c r="Y649" i="4"/>
  <c r="Z649" i="4"/>
  <c r="AP649" i="4"/>
  <c r="AO649" i="4" s="1"/>
  <c r="AS649" i="4"/>
  <c r="P649" i="4"/>
  <c r="N649" i="4"/>
  <c r="K650" i="4" s="1"/>
  <c r="AR649" i="4"/>
  <c r="AF833" i="9" l="1"/>
  <c r="Z833" i="9"/>
  <c r="AA833" i="9"/>
  <c r="U833" i="9"/>
  <c r="V833" i="9"/>
  <c r="AG833" i="9" s="1"/>
  <c r="W833" i="9"/>
  <c r="T833" i="9" s="1"/>
  <c r="AB833" i="9" s="1"/>
  <c r="AT649" i="4"/>
  <c r="R650" i="4"/>
  <c r="R833" i="9" l="1"/>
  <c r="AD833" i="9"/>
  <c r="AE833" i="9"/>
  <c r="Q833" i="9"/>
  <c r="AI833" i="9"/>
  <c r="AH833" i="9"/>
  <c r="O833" i="9"/>
  <c r="AQ833" i="9"/>
  <c r="P833" i="9"/>
  <c r="AD650" i="4"/>
  <c r="V650" i="4"/>
  <c r="U650" i="4"/>
  <c r="AB650" i="4"/>
  <c r="AA650" i="4"/>
  <c r="M650" i="4" s="1"/>
  <c r="AC650" i="4"/>
  <c r="Q650" i="4" s="1"/>
  <c r="L650" i="4"/>
  <c r="Y833" i="9" l="1"/>
  <c r="X833" i="9"/>
  <c r="L833" i="9"/>
  <c r="AR833" i="9"/>
  <c r="M833" i="9"/>
  <c r="AS833" i="9"/>
  <c r="N833" i="9"/>
  <c r="AC833" i="9"/>
  <c r="AP833" i="9"/>
  <c r="AO833" i="9" s="1"/>
  <c r="AE650" i="4"/>
  <c r="T650" i="4"/>
  <c r="AQ650" i="4"/>
  <c r="O650" i="4"/>
  <c r="S650" i="4"/>
  <c r="AT833" i="9" l="1"/>
  <c r="AK834" i="9"/>
  <c r="AL834" i="9" s="1"/>
  <c r="AM834" i="9" s="1"/>
  <c r="K834" i="9"/>
  <c r="Y650" i="4"/>
  <c r="Z650" i="4"/>
  <c r="AP650" i="4"/>
  <c r="AO650" i="4" s="1"/>
  <c r="N650" i="4"/>
  <c r="K651" i="4" s="1"/>
  <c r="AR650" i="4"/>
  <c r="P650" i="4"/>
  <c r="AS650" i="4"/>
  <c r="AT650" i="4" s="1"/>
  <c r="S834" i="9" l="1"/>
  <c r="AN834" i="9"/>
  <c r="R651" i="4"/>
  <c r="AF834" i="9" l="1"/>
  <c r="AA834" i="9"/>
  <c r="Z834" i="9"/>
  <c r="U834" i="9"/>
  <c r="V834" i="9"/>
  <c r="AG834" i="9" s="1"/>
  <c r="W834" i="9"/>
  <c r="T834" i="9" s="1"/>
  <c r="AB834" i="9" s="1"/>
  <c r="AD651" i="4"/>
  <c r="V651" i="4"/>
  <c r="U651" i="4"/>
  <c r="AC651" i="4"/>
  <c r="Q651" i="4" s="1"/>
  <c r="AA651" i="4"/>
  <c r="M651" i="4" s="1"/>
  <c r="AB651" i="4"/>
  <c r="L651" i="4"/>
  <c r="R834" i="9" l="1"/>
  <c r="AE834" i="9"/>
  <c r="AD834" i="9"/>
  <c r="Q834" i="9"/>
  <c r="AI834" i="9"/>
  <c r="AH834" i="9"/>
  <c r="P834" i="9"/>
  <c r="O834" i="9"/>
  <c r="AQ834" i="9"/>
  <c r="T651" i="4"/>
  <c r="AE651" i="4"/>
  <c r="AQ651" i="4"/>
  <c r="AS651" i="4"/>
  <c r="P651" i="4"/>
  <c r="O651" i="4"/>
  <c r="S651" i="4"/>
  <c r="X834" i="9" l="1"/>
  <c r="Y834" i="9"/>
  <c r="L834" i="9"/>
  <c r="N834" i="9"/>
  <c r="AS834" i="9"/>
  <c r="AC834" i="9"/>
  <c r="AR834" i="9"/>
  <c r="M834" i="9"/>
  <c r="AP834" i="9"/>
  <c r="AO834" i="9" s="1"/>
  <c r="Y651" i="4"/>
  <c r="Z651" i="4"/>
  <c r="AP651" i="4"/>
  <c r="AO651" i="4" s="1"/>
  <c r="AT651" i="4" s="1"/>
  <c r="N651" i="4"/>
  <c r="K652" i="4" s="1"/>
  <c r="AR651" i="4"/>
  <c r="AT834" i="9" l="1"/>
  <c r="AK835" i="9" s="1"/>
  <c r="K835" i="9"/>
  <c r="R652" i="4"/>
  <c r="AN835" i="9" l="1"/>
  <c r="AL835" i="9"/>
  <c r="AM835" i="9" s="1"/>
  <c r="S835" i="9"/>
  <c r="AD652" i="4"/>
  <c r="V652" i="4"/>
  <c r="U652" i="4"/>
  <c r="AA652" i="4"/>
  <c r="M652" i="4" s="1"/>
  <c r="AC652" i="4"/>
  <c r="Q652" i="4" s="1"/>
  <c r="AB652" i="4"/>
  <c r="L652" i="4"/>
  <c r="AF835" i="9" l="1"/>
  <c r="AA835" i="9"/>
  <c r="Z835" i="9"/>
  <c r="U835" i="9"/>
  <c r="V835" i="9"/>
  <c r="AG835" i="9" s="1"/>
  <c r="W835" i="9"/>
  <c r="T835" i="9" s="1"/>
  <c r="AB835" i="9" s="1"/>
  <c r="AE652" i="4"/>
  <c r="AQ652" i="4"/>
  <c r="O652" i="4"/>
  <c r="S652" i="4"/>
  <c r="T652" i="4"/>
  <c r="R835" i="9" l="1"/>
  <c r="AD835" i="9"/>
  <c r="AE835" i="9"/>
  <c r="P835" i="9"/>
  <c r="AP835" i="9"/>
  <c r="AO835" i="9" s="1"/>
  <c r="O835" i="9"/>
  <c r="AQ835" i="9"/>
  <c r="AI835" i="9"/>
  <c r="AH835" i="9"/>
  <c r="Q835" i="9"/>
  <c r="Y652" i="4"/>
  <c r="Z652" i="4"/>
  <c r="AP652" i="4"/>
  <c r="AO652" i="4" s="1"/>
  <c r="N652" i="4"/>
  <c r="K653" i="4" s="1"/>
  <c r="AR652" i="4"/>
  <c r="AS652" i="4"/>
  <c r="AT652" i="4" s="1"/>
  <c r="P652" i="4"/>
  <c r="X835" i="9" l="1"/>
  <c r="Y835" i="9"/>
  <c r="L835" i="9"/>
  <c r="AS835" i="9"/>
  <c r="N835" i="9"/>
  <c r="AC835" i="9"/>
  <c r="M835" i="9"/>
  <c r="AR835" i="9"/>
  <c r="AT835" i="9" s="1"/>
  <c r="R653" i="4"/>
  <c r="AK836" i="9" l="1"/>
  <c r="AL836" i="9"/>
  <c r="AM836" i="9" s="1"/>
  <c r="AN836" i="9"/>
  <c r="K836" i="9"/>
  <c r="AD653" i="4"/>
  <c r="V653" i="4"/>
  <c r="U653" i="4"/>
  <c r="AA653" i="4"/>
  <c r="M653" i="4" s="1"/>
  <c r="AC653" i="4"/>
  <c r="Q653" i="4" s="1"/>
  <c r="AB653" i="4"/>
  <c r="L653" i="4"/>
  <c r="S836" i="9" l="1"/>
  <c r="AE653" i="4"/>
  <c r="O653" i="4"/>
  <c r="S653" i="4"/>
  <c r="T653" i="4"/>
  <c r="AQ653" i="4"/>
  <c r="AF836" i="9" l="1"/>
  <c r="AA836" i="9"/>
  <c r="Z836" i="9"/>
  <c r="U836" i="9"/>
  <c r="V836" i="9"/>
  <c r="AG836" i="9" s="1"/>
  <c r="W836" i="9"/>
  <c r="T836" i="9" s="1"/>
  <c r="AB836" i="9" s="1"/>
  <c r="Y653" i="4"/>
  <c r="Z653" i="4"/>
  <c r="AP653" i="4"/>
  <c r="AO653" i="4" s="1"/>
  <c r="AS653" i="4"/>
  <c r="P653" i="4"/>
  <c r="AR653" i="4"/>
  <c r="N653" i="4"/>
  <c r="K654" i="4" s="1"/>
  <c r="R836" i="9" l="1"/>
  <c r="AD836" i="9"/>
  <c r="AE836" i="9"/>
  <c r="AQ836" i="9"/>
  <c r="AI836" i="9"/>
  <c r="AH836" i="9"/>
  <c r="Q836" i="9"/>
  <c r="P836" i="9"/>
  <c r="O836" i="9"/>
  <c r="AT653" i="4"/>
  <c r="R654" i="4"/>
  <c r="Y836" i="9" l="1"/>
  <c r="X836" i="9"/>
  <c r="L836" i="9"/>
  <c r="M836" i="9"/>
  <c r="AR836" i="9"/>
  <c r="N836" i="9"/>
  <c r="AS836" i="9"/>
  <c r="AC836" i="9"/>
  <c r="AP836" i="9"/>
  <c r="AO836" i="9" s="1"/>
  <c r="AD654" i="4"/>
  <c r="V654" i="4"/>
  <c r="U654" i="4"/>
  <c r="AB654" i="4"/>
  <c r="AC654" i="4"/>
  <c r="Q654" i="4" s="1"/>
  <c r="AA654" i="4"/>
  <c r="M654" i="4" s="1"/>
  <c r="L654" i="4"/>
  <c r="AT836" i="9" l="1"/>
  <c r="AK837" i="9"/>
  <c r="K837" i="9"/>
  <c r="AE654" i="4"/>
  <c r="T654" i="4"/>
  <c r="AS654" i="4"/>
  <c r="O654" i="4"/>
  <c r="S654" i="4"/>
  <c r="AQ654" i="4"/>
  <c r="S837" i="9" l="1"/>
  <c r="AL837" i="9"/>
  <c r="AM837" i="9" s="1"/>
  <c r="AN837" i="9"/>
  <c r="Y654" i="4"/>
  <c r="Z654" i="4"/>
  <c r="AP654" i="4"/>
  <c r="AO654" i="4" s="1"/>
  <c r="AT654" i="4" s="1"/>
  <c r="P654" i="4"/>
  <c r="AR654" i="4"/>
  <c r="N654" i="4"/>
  <c r="K655" i="4" s="1"/>
  <c r="AF837" i="9" l="1"/>
  <c r="AA837" i="9"/>
  <c r="Z837" i="9"/>
  <c r="V837" i="9"/>
  <c r="AG837" i="9" s="1"/>
  <c r="U837" i="9"/>
  <c r="W837" i="9"/>
  <c r="T837" i="9" s="1"/>
  <c r="AB837" i="9" s="1"/>
  <c r="R655" i="4"/>
  <c r="R837" i="9" l="1"/>
  <c r="AE837" i="9"/>
  <c r="AD837" i="9"/>
  <c r="AQ837" i="9"/>
  <c r="P837" i="9"/>
  <c r="AH837" i="9"/>
  <c r="AI837" i="9"/>
  <c r="Q837" i="9"/>
  <c r="O837" i="9"/>
  <c r="AD655" i="4"/>
  <c r="U655" i="4"/>
  <c r="V655" i="4"/>
  <c r="AC655" i="4"/>
  <c r="Q655" i="4" s="1"/>
  <c r="AB655" i="4"/>
  <c r="AA655" i="4"/>
  <c r="M655" i="4" s="1"/>
  <c r="T655" i="4"/>
  <c r="Y655" i="4" s="1"/>
  <c r="L655" i="4"/>
  <c r="L837" i="9" l="1"/>
  <c r="Y837" i="9"/>
  <c r="X837" i="9"/>
  <c r="M837" i="9"/>
  <c r="AR837" i="9"/>
  <c r="AP837" i="9"/>
  <c r="AO837" i="9" s="1"/>
  <c r="N837" i="9"/>
  <c r="AS837" i="9"/>
  <c r="AC837" i="9"/>
  <c r="Z655" i="4"/>
  <c r="AE655" i="4"/>
  <c r="P655" i="4"/>
  <c r="AS655" i="4"/>
  <c r="O655" i="4"/>
  <c r="S655" i="4"/>
  <c r="AQ655" i="4"/>
  <c r="AT837" i="9" l="1"/>
  <c r="AK838" i="9"/>
  <c r="AL838" i="9" s="1"/>
  <c r="AM838" i="9" s="1"/>
  <c r="K838" i="9"/>
  <c r="AP655" i="4"/>
  <c r="AO655" i="4" s="1"/>
  <c r="AT655" i="4" s="1"/>
  <c r="N655" i="4"/>
  <c r="K656" i="4" s="1"/>
  <c r="AR655" i="4"/>
  <c r="AN838" i="9" l="1"/>
  <c r="S838" i="9"/>
  <c r="R656" i="4"/>
  <c r="AF838" i="9" l="1"/>
  <c r="AA838" i="9"/>
  <c r="Z838" i="9"/>
  <c r="U838" i="9"/>
  <c r="V838" i="9"/>
  <c r="AG838" i="9" s="1"/>
  <c r="W838" i="9"/>
  <c r="T838" i="9" s="1"/>
  <c r="AD656" i="4"/>
  <c r="V656" i="4"/>
  <c r="U656" i="4"/>
  <c r="AA656" i="4"/>
  <c r="M656" i="4" s="1"/>
  <c r="AC656" i="4"/>
  <c r="Q656" i="4" s="1"/>
  <c r="AB656" i="4"/>
  <c r="L656" i="4"/>
  <c r="AB838" i="9" l="1"/>
  <c r="R838" i="9"/>
  <c r="AD838" i="9"/>
  <c r="AE838" i="9"/>
  <c r="O838" i="9"/>
  <c r="P838" i="9"/>
  <c r="AS838" i="9"/>
  <c r="N838" i="9"/>
  <c r="AI838" i="9"/>
  <c r="AH838" i="9"/>
  <c r="Q838" i="9"/>
  <c r="AE656" i="4"/>
  <c r="AQ656" i="4"/>
  <c r="O656" i="4"/>
  <c r="S656" i="4"/>
  <c r="T656" i="4"/>
  <c r="Y838" i="9" l="1"/>
  <c r="X838" i="9"/>
  <c r="AQ838" i="9"/>
  <c r="L838" i="9"/>
  <c r="AC838" i="9"/>
  <c r="M838" i="9"/>
  <c r="AR838" i="9"/>
  <c r="AP838" i="9"/>
  <c r="AO838" i="9" s="1"/>
  <c r="Y656" i="4"/>
  <c r="Z656" i="4"/>
  <c r="AP656" i="4"/>
  <c r="AO656" i="4" s="1"/>
  <c r="AS656" i="4"/>
  <c r="P656" i="4"/>
  <c r="N656" i="4"/>
  <c r="K657" i="4" s="1"/>
  <c r="AR656" i="4"/>
  <c r="AT838" i="9" l="1"/>
  <c r="AK839" i="9" s="1"/>
  <c r="K839" i="9"/>
  <c r="AT656" i="4"/>
  <c r="R657" i="4"/>
  <c r="AN839" i="9" l="1"/>
  <c r="AL839" i="9"/>
  <c r="AM839" i="9" s="1"/>
  <c r="S839" i="9"/>
  <c r="V657" i="4"/>
  <c r="AD657" i="4"/>
  <c r="U657" i="4"/>
  <c r="AC657" i="4"/>
  <c r="Q657" i="4" s="1"/>
  <c r="AA657" i="4"/>
  <c r="M657" i="4" s="1"/>
  <c r="AB657" i="4"/>
  <c r="L657" i="4"/>
  <c r="AF839" i="9" l="1"/>
  <c r="AA839" i="9"/>
  <c r="Z839" i="9"/>
  <c r="U839" i="9"/>
  <c r="V839" i="9"/>
  <c r="AG839" i="9" s="1"/>
  <c r="W839" i="9"/>
  <c r="T839" i="9" s="1"/>
  <c r="AB839" i="9" s="1"/>
  <c r="T657" i="4"/>
  <c r="AE657" i="4"/>
  <c r="O657" i="4"/>
  <c r="S657" i="4"/>
  <c r="AQ657" i="4"/>
  <c r="P657" i="4"/>
  <c r="AS657" i="4"/>
  <c r="R839" i="9" l="1"/>
  <c r="AD839" i="9"/>
  <c r="AE839" i="9"/>
  <c r="AI839" i="9"/>
  <c r="AH839" i="9"/>
  <c r="Q839" i="9"/>
  <c r="P839" i="9"/>
  <c r="O839" i="9"/>
  <c r="AQ839" i="9"/>
  <c r="Y657" i="4"/>
  <c r="Z657" i="4"/>
  <c r="AP657" i="4"/>
  <c r="AO657" i="4" s="1"/>
  <c r="AT657" i="4" s="1"/>
  <c r="N657" i="4"/>
  <c r="K658" i="4" s="1"/>
  <c r="AR657" i="4"/>
  <c r="Y839" i="9" l="1"/>
  <c r="X839" i="9"/>
  <c r="L839" i="9"/>
  <c r="AS839" i="9"/>
  <c r="N839" i="9"/>
  <c r="AC839" i="9"/>
  <c r="AR839" i="9"/>
  <c r="M839" i="9"/>
  <c r="AP839" i="9"/>
  <c r="AO839" i="9" s="1"/>
  <c r="R658" i="4"/>
  <c r="AT839" i="9" l="1"/>
  <c r="AK840" i="9" s="1"/>
  <c r="K840" i="9"/>
  <c r="AD658" i="4"/>
  <c r="V658" i="4"/>
  <c r="U658" i="4"/>
  <c r="AC658" i="4"/>
  <c r="Q658" i="4" s="1"/>
  <c r="AA658" i="4"/>
  <c r="M658" i="4" s="1"/>
  <c r="AB658" i="4"/>
  <c r="L658" i="4"/>
  <c r="AL840" i="9" l="1"/>
  <c r="AM840" i="9" s="1"/>
  <c r="AN840" i="9"/>
  <c r="S840" i="9"/>
  <c r="T658" i="4"/>
  <c r="AE658" i="4"/>
  <c r="O658" i="4"/>
  <c r="S658" i="4"/>
  <c r="P658" i="4"/>
  <c r="AS658" i="4"/>
  <c r="AQ658" i="4"/>
  <c r="AF840" i="9" l="1"/>
  <c r="AA840" i="9"/>
  <c r="Z840" i="9"/>
  <c r="U840" i="9"/>
  <c r="V840" i="9"/>
  <c r="AG840" i="9" s="1"/>
  <c r="W840" i="9"/>
  <c r="T840" i="9" s="1"/>
  <c r="AB840" i="9" s="1"/>
  <c r="Y658" i="4"/>
  <c r="Z658" i="4"/>
  <c r="AP658" i="4"/>
  <c r="AO658" i="4" s="1"/>
  <c r="AT658" i="4" s="1"/>
  <c r="AR658" i="4"/>
  <c r="N658" i="4"/>
  <c r="K659" i="4" s="1"/>
  <c r="R840" i="9" l="1"/>
  <c r="AE840" i="9"/>
  <c r="AD840" i="9"/>
  <c r="N840" i="9"/>
  <c r="AS840" i="9"/>
  <c r="AC840" i="9"/>
  <c r="Q840" i="9"/>
  <c r="AI840" i="9"/>
  <c r="AH840" i="9"/>
  <c r="O840" i="9"/>
  <c r="AQ840" i="9"/>
  <c r="P840" i="9"/>
  <c r="R659" i="4"/>
  <c r="Y840" i="9" l="1"/>
  <c r="X840" i="9"/>
  <c r="L840" i="9"/>
  <c r="M840" i="9"/>
  <c r="AR840" i="9"/>
  <c r="AP840" i="9"/>
  <c r="AO840" i="9" s="1"/>
  <c r="AD659" i="4"/>
  <c r="U659" i="4"/>
  <c r="V659" i="4"/>
  <c r="AB659" i="4"/>
  <c r="AC659" i="4"/>
  <c r="Q659" i="4" s="1"/>
  <c r="AA659" i="4"/>
  <c r="M659" i="4" s="1"/>
  <c r="L659" i="4"/>
  <c r="AT840" i="9" l="1"/>
  <c r="AK841" i="9"/>
  <c r="AL841" i="9" s="1"/>
  <c r="AM841" i="9" s="1"/>
  <c r="K841" i="9"/>
  <c r="AE659" i="4"/>
  <c r="T659" i="4"/>
  <c r="AS659" i="4"/>
  <c r="O659" i="4"/>
  <c r="S659" i="4"/>
  <c r="AQ659" i="4"/>
  <c r="AN841" i="9" l="1"/>
  <c r="S841" i="9"/>
  <c r="Y659" i="4"/>
  <c r="Z659" i="4"/>
  <c r="AP659" i="4"/>
  <c r="AO659" i="4" s="1"/>
  <c r="AT659" i="4" s="1"/>
  <c r="P659" i="4"/>
  <c r="N659" i="4"/>
  <c r="K660" i="4" s="1"/>
  <c r="AR659" i="4"/>
  <c r="AF841" i="9" l="1"/>
  <c r="Z841" i="9"/>
  <c r="AA841" i="9"/>
  <c r="U841" i="9"/>
  <c r="V841" i="9"/>
  <c r="AG841" i="9" s="1"/>
  <c r="W841" i="9"/>
  <c r="T841" i="9" s="1"/>
  <c r="AB841" i="9" s="1"/>
  <c r="R660" i="4"/>
  <c r="R841" i="9" l="1"/>
  <c r="AE841" i="9"/>
  <c r="AD841" i="9"/>
  <c r="AQ841" i="9"/>
  <c r="P841" i="9"/>
  <c r="Q841" i="9"/>
  <c r="AH841" i="9"/>
  <c r="AI841" i="9"/>
  <c r="O841" i="9"/>
  <c r="AD660" i="4"/>
  <c r="V660" i="4"/>
  <c r="U660" i="4"/>
  <c r="AC660" i="4"/>
  <c r="Q660" i="4" s="1"/>
  <c r="AB660" i="4"/>
  <c r="AA660" i="4"/>
  <c r="M660" i="4" s="1"/>
  <c r="L660" i="4"/>
  <c r="Y841" i="9" l="1"/>
  <c r="X841" i="9"/>
  <c r="L841" i="9"/>
  <c r="N841" i="9"/>
  <c r="AS841" i="9"/>
  <c r="AC841" i="9"/>
  <c r="M841" i="9"/>
  <c r="AR841" i="9"/>
  <c r="AP841" i="9"/>
  <c r="AO841" i="9" s="1"/>
  <c r="AE660" i="4"/>
  <c r="T660" i="4"/>
  <c r="Z660" i="4" s="1"/>
  <c r="O660" i="4"/>
  <c r="S660" i="4"/>
  <c r="AQ660" i="4"/>
  <c r="AT841" i="9" l="1"/>
  <c r="K842" i="9"/>
  <c r="AK842" i="9"/>
  <c r="AS660" i="4"/>
  <c r="Y660" i="4"/>
  <c r="P660" i="4"/>
  <c r="AP660" i="4"/>
  <c r="AO660" i="4" s="1"/>
  <c r="N660" i="4"/>
  <c r="K661" i="4" s="1"/>
  <c r="AR660" i="4"/>
  <c r="S842" i="9" l="1"/>
  <c r="AL842" i="9"/>
  <c r="AM842" i="9" s="1"/>
  <c r="AN842" i="9"/>
  <c r="AT660" i="4"/>
  <c r="R661" i="4"/>
  <c r="AF842" i="9" l="1"/>
  <c r="Z842" i="9"/>
  <c r="AA842" i="9"/>
  <c r="V842" i="9"/>
  <c r="AG842" i="9" s="1"/>
  <c r="U842" i="9"/>
  <c r="W842" i="9"/>
  <c r="T842" i="9" s="1"/>
  <c r="AB842" i="9" s="1"/>
  <c r="AD661" i="4"/>
  <c r="V661" i="4"/>
  <c r="U661" i="4"/>
  <c r="AA661" i="4"/>
  <c r="M661" i="4" s="1"/>
  <c r="AC661" i="4"/>
  <c r="Q661" i="4" s="1"/>
  <c r="AB661" i="4"/>
  <c r="L661" i="4"/>
  <c r="R842" i="9" l="1"/>
  <c r="AD842" i="9"/>
  <c r="AE842" i="9"/>
  <c r="AQ842" i="9"/>
  <c r="O842" i="9"/>
  <c r="N842" i="9"/>
  <c r="AS842" i="9"/>
  <c r="P842" i="9"/>
  <c r="AI842" i="9"/>
  <c r="AH842" i="9"/>
  <c r="Q842" i="9"/>
  <c r="AC842" i="9"/>
  <c r="AE661" i="4"/>
  <c r="O661" i="4"/>
  <c r="S661" i="4"/>
  <c r="AQ661" i="4"/>
  <c r="T661" i="4"/>
  <c r="Y842" i="9" l="1"/>
  <c r="X842" i="9"/>
  <c r="L842" i="9"/>
  <c r="M842" i="9"/>
  <c r="AR842" i="9"/>
  <c r="AP842" i="9"/>
  <c r="AO842" i="9" s="1"/>
  <c r="Y661" i="4"/>
  <c r="Z661" i="4"/>
  <c r="AP661" i="4"/>
  <c r="AO661" i="4" s="1"/>
  <c r="AS661" i="4"/>
  <c r="P661" i="4"/>
  <c r="N661" i="4"/>
  <c r="K662" i="4" s="1"/>
  <c r="AR661" i="4"/>
  <c r="AT842" i="9" l="1"/>
  <c r="AK843" i="9" s="1"/>
  <c r="K843" i="9"/>
  <c r="AT661" i="4"/>
  <c r="R662" i="4"/>
  <c r="AN843" i="9" l="1"/>
  <c r="AL843" i="9"/>
  <c r="AM843" i="9" s="1"/>
  <c r="S843" i="9"/>
  <c r="AD662" i="4"/>
  <c r="V662" i="4"/>
  <c r="U662" i="4"/>
  <c r="AB662" i="4"/>
  <c r="AC662" i="4"/>
  <c r="Q662" i="4" s="1"/>
  <c r="AA662" i="4"/>
  <c r="M662" i="4" s="1"/>
  <c r="L662" i="4"/>
  <c r="AF843" i="9" l="1"/>
  <c r="Z843" i="9"/>
  <c r="AA843" i="9"/>
  <c r="U843" i="9"/>
  <c r="V843" i="9"/>
  <c r="AG843" i="9" s="1"/>
  <c r="W843" i="9"/>
  <c r="T843" i="9" s="1"/>
  <c r="AB843" i="9" s="1"/>
  <c r="AE662" i="4"/>
  <c r="T662" i="4"/>
  <c r="O662" i="4"/>
  <c r="S662" i="4"/>
  <c r="AQ662" i="4"/>
  <c r="R843" i="9" l="1"/>
  <c r="AE843" i="9"/>
  <c r="AD843" i="9"/>
  <c r="N843" i="9"/>
  <c r="AS843" i="9"/>
  <c r="AH843" i="9"/>
  <c r="AI843" i="9"/>
  <c r="Q843" i="9"/>
  <c r="O843" i="9"/>
  <c r="P843" i="9"/>
  <c r="AQ843" i="9"/>
  <c r="Y662" i="4"/>
  <c r="Z662" i="4"/>
  <c r="AP662" i="4"/>
  <c r="AO662" i="4" s="1"/>
  <c r="N662" i="4"/>
  <c r="K663" i="4" s="1"/>
  <c r="AR662" i="4"/>
  <c r="AS662" i="4"/>
  <c r="AT662" i="4" s="1"/>
  <c r="P662" i="4"/>
  <c r="X843" i="9" l="1"/>
  <c r="Y843" i="9"/>
  <c r="AC843" i="9"/>
  <c r="L843" i="9"/>
  <c r="M843" i="9"/>
  <c r="AR843" i="9"/>
  <c r="AP843" i="9"/>
  <c r="AO843" i="9" s="1"/>
  <c r="R663" i="4"/>
  <c r="AT843" i="9" l="1"/>
  <c r="AK844" i="9"/>
  <c r="AL844" i="9" s="1"/>
  <c r="AM844" i="9" s="1"/>
  <c r="K844" i="9"/>
  <c r="AD663" i="4"/>
  <c r="V663" i="4"/>
  <c r="U663" i="4"/>
  <c r="AA663" i="4"/>
  <c r="M663" i="4" s="1"/>
  <c r="AC663" i="4"/>
  <c r="Q663" i="4" s="1"/>
  <c r="AB663" i="4"/>
  <c r="L663" i="4"/>
  <c r="AN844" i="9" l="1"/>
  <c r="S844" i="9"/>
  <c r="AQ663" i="4"/>
  <c r="AE663" i="4"/>
  <c r="O663" i="4"/>
  <c r="S663" i="4"/>
  <c r="T663" i="4"/>
  <c r="AF844" i="9" l="1"/>
  <c r="AA844" i="9"/>
  <c r="Z844" i="9"/>
  <c r="U844" i="9"/>
  <c r="V844" i="9"/>
  <c r="AG844" i="9" s="1"/>
  <c r="W844" i="9"/>
  <c r="T844" i="9" s="1"/>
  <c r="AB844" i="9" s="1"/>
  <c r="Y663" i="4"/>
  <c r="Z663" i="4"/>
  <c r="AP663" i="4"/>
  <c r="AO663" i="4" s="1"/>
  <c r="N663" i="4"/>
  <c r="K664" i="4" s="1"/>
  <c r="AR663" i="4"/>
  <c r="P663" i="4"/>
  <c r="AS663" i="4"/>
  <c r="AT663" i="4" s="1"/>
  <c r="R844" i="9" l="1"/>
  <c r="AE844" i="9"/>
  <c r="AD844" i="9"/>
  <c r="P844" i="9"/>
  <c r="AP844" i="9"/>
  <c r="AO844" i="9" s="1"/>
  <c r="AS844" i="9"/>
  <c r="N844" i="9"/>
  <c r="O844" i="9"/>
  <c r="AC844" i="9"/>
  <c r="AH844" i="9"/>
  <c r="AI844" i="9"/>
  <c r="Q844" i="9"/>
  <c r="R664" i="4"/>
  <c r="X844" i="9" l="1"/>
  <c r="Y844" i="9"/>
  <c r="L844" i="9"/>
  <c r="AQ844" i="9"/>
  <c r="M844" i="9"/>
  <c r="AR844" i="9"/>
  <c r="AT844" i="9" s="1"/>
  <c r="AK845" i="9" s="1"/>
  <c r="AL845" i="9" s="1"/>
  <c r="AM845" i="9" s="1"/>
  <c r="AD664" i="4"/>
  <c r="V664" i="4"/>
  <c r="U664" i="4"/>
  <c r="AA664" i="4"/>
  <c r="M664" i="4" s="1"/>
  <c r="AC664" i="4"/>
  <c r="Q664" i="4" s="1"/>
  <c r="AB664" i="4"/>
  <c r="T664" i="4"/>
  <c r="Y664" i="4" s="1"/>
  <c r="L664" i="4"/>
  <c r="AN845" i="9" l="1"/>
  <c r="K845" i="9"/>
  <c r="Z664" i="4"/>
  <c r="AQ664" i="4"/>
  <c r="AE664" i="4"/>
  <c r="P664" i="4"/>
  <c r="AS664" i="4"/>
  <c r="O664" i="4"/>
  <c r="S664" i="4"/>
  <c r="S845" i="9" l="1"/>
  <c r="AP664" i="4"/>
  <c r="AO664" i="4" s="1"/>
  <c r="AT664" i="4" s="1"/>
  <c r="AR664" i="4"/>
  <c r="N664" i="4"/>
  <c r="K665" i="4" s="1"/>
  <c r="AF845" i="9" l="1"/>
  <c r="Z845" i="9"/>
  <c r="AA845" i="9"/>
  <c r="U845" i="9"/>
  <c r="V845" i="9"/>
  <c r="AG845" i="9" s="1"/>
  <c r="W845" i="9"/>
  <c r="T845" i="9" s="1"/>
  <c r="AB845" i="9" s="1"/>
  <c r="R665" i="4"/>
  <c r="R845" i="9" l="1"/>
  <c r="AD845" i="9"/>
  <c r="AE845" i="9"/>
  <c r="AQ845" i="9"/>
  <c r="Q845" i="9"/>
  <c r="AI845" i="9"/>
  <c r="AH845" i="9"/>
  <c r="O845" i="9"/>
  <c r="P845" i="9"/>
  <c r="AP845" i="9"/>
  <c r="AO845" i="9" s="1"/>
  <c r="AD665" i="4"/>
  <c r="V665" i="4"/>
  <c r="U665" i="4"/>
  <c r="AA665" i="4"/>
  <c r="M665" i="4" s="1"/>
  <c r="AC665" i="4"/>
  <c r="Q665" i="4" s="1"/>
  <c r="AB665" i="4"/>
  <c r="L665" i="4"/>
  <c r="Y845" i="9" l="1"/>
  <c r="X845" i="9"/>
  <c r="L845" i="9"/>
  <c r="AS845" i="9"/>
  <c r="N845" i="9"/>
  <c r="AC845" i="9"/>
  <c r="AR845" i="9"/>
  <c r="AT845" i="9" s="1"/>
  <c r="AK846" i="9" s="1"/>
  <c r="M845" i="9"/>
  <c r="AE665" i="4"/>
  <c r="O665" i="4"/>
  <c r="S665" i="4"/>
  <c r="AQ665" i="4"/>
  <c r="T665" i="4"/>
  <c r="AL846" i="9" l="1"/>
  <c r="AM846" i="9" s="1"/>
  <c r="AN846" i="9"/>
  <c r="K846" i="9"/>
  <c r="Y665" i="4"/>
  <c r="Z665" i="4"/>
  <c r="AP665" i="4"/>
  <c r="AO665" i="4" s="1"/>
  <c r="P665" i="4"/>
  <c r="AS665" i="4"/>
  <c r="AT665" i="4" s="1"/>
  <c r="N665" i="4"/>
  <c r="K666" i="4" s="1"/>
  <c r="AR665" i="4"/>
  <c r="S846" i="9" l="1"/>
  <c r="R666" i="4"/>
  <c r="AF846" i="9" l="1"/>
  <c r="AA846" i="9"/>
  <c r="Z846" i="9"/>
  <c r="U846" i="9"/>
  <c r="V846" i="9"/>
  <c r="AG846" i="9" s="1"/>
  <c r="W846" i="9"/>
  <c r="T846" i="9" s="1"/>
  <c r="AB846" i="9" s="1"/>
  <c r="AD666" i="4"/>
  <c r="V666" i="4"/>
  <c r="U666" i="4"/>
  <c r="AC666" i="4"/>
  <c r="Q666" i="4" s="1"/>
  <c r="AB666" i="4"/>
  <c r="AA666" i="4"/>
  <c r="M666" i="4" s="1"/>
  <c r="L666" i="4"/>
  <c r="R846" i="9" l="1"/>
  <c r="AD846" i="9"/>
  <c r="AE846" i="9"/>
  <c r="AS846" i="9"/>
  <c r="N846" i="9"/>
  <c r="AC846" i="9"/>
  <c r="P846" i="9"/>
  <c r="Q846" i="9"/>
  <c r="AI846" i="9"/>
  <c r="AH846" i="9"/>
  <c r="O846" i="9"/>
  <c r="AQ846" i="9"/>
  <c r="T666" i="4"/>
  <c r="AE666" i="4"/>
  <c r="AQ666" i="4"/>
  <c r="AS666" i="4"/>
  <c r="P666" i="4"/>
  <c r="O666" i="4"/>
  <c r="S666" i="4"/>
  <c r="Y846" i="9" l="1"/>
  <c r="X846" i="9"/>
  <c r="L846" i="9"/>
  <c r="AR846" i="9"/>
  <c r="M846" i="9"/>
  <c r="AP846" i="9"/>
  <c r="AO846" i="9" s="1"/>
  <c r="Y666" i="4"/>
  <c r="Z666" i="4"/>
  <c r="AP666" i="4"/>
  <c r="AO666" i="4" s="1"/>
  <c r="AT666" i="4" s="1"/>
  <c r="N666" i="4"/>
  <c r="K667" i="4" s="1"/>
  <c r="AR666" i="4"/>
  <c r="AT846" i="9" l="1"/>
  <c r="AK847" i="9" s="1"/>
  <c r="K847" i="9"/>
  <c r="R667" i="4"/>
  <c r="AN847" i="9" l="1"/>
  <c r="AL847" i="9"/>
  <c r="AM847" i="9" s="1"/>
  <c r="S847" i="9"/>
  <c r="AD667" i="4"/>
  <c r="V667" i="4"/>
  <c r="U667" i="4"/>
  <c r="AA667" i="4"/>
  <c r="M667" i="4" s="1"/>
  <c r="AC667" i="4"/>
  <c r="Q667" i="4" s="1"/>
  <c r="AB667" i="4"/>
  <c r="T667" i="4"/>
  <c r="Y667" i="4" s="1"/>
  <c r="L667" i="4"/>
  <c r="AF847" i="9" l="1"/>
  <c r="AA847" i="9"/>
  <c r="Z847" i="9"/>
  <c r="U847" i="9"/>
  <c r="V847" i="9"/>
  <c r="AG847" i="9" s="1"/>
  <c r="W847" i="9"/>
  <c r="T847" i="9" s="1"/>
  <c r="AB847" i="9" s="1"/>
  <c r="Z667" i="4"/>
  <c r="AE667" i="4"/>
  <c r="O667" i="4"/>
  <c r="S667" i="4"/>
  <c r="P667" i="4"/>
  <c r="AS667" i="4"/>
  <c r="AQ667" i="4"/>
  <c r="R847" i="9" l="1"/>
  <c r="AD847" i="9"/>
  <c r="AE847" i="9"/>
  <c r="O847" i="9"/>
  <c r="Q847" i="9"/>
  <c r="AI847" i="9"/>
  <c r="AH847" i="9"/>
  <c r="P847" i="9"/>
  <c r="AP847" i="9"/>
  <c r="AO847" i="9" s="1"/>
  <c r="AP667" i="4"/>
  <c r="AO667" i="4" s="1"/>
  <c r="AT667" i="4" s="1"/>
  <c r="N667" i="4"/>
  <c r="K668" i="4" s="1"/>
  <c r="AR667" i="4"/>
  <c r="Y847" i="9" l="1"/>
  <c r="X847" i="9"/>
  <c r="AQ847" i="9"/>
  <c r="L847" i="9"/>
  <c r="N847" i="9"/>
  <c r="AS847" i="9"/>
  <c r="AC847" i="9"/>
  <c r="AR847" i="9"/>
  <c r="AT847" i="9" s="1"/>
  <c r="M847" i="9"/>
  <c r="R668" i="4"/>
  <c r="AK848" i="9" l="1"/>
  <c r="K848" i="9"/>
  <c r="AL848" i="9"/>
  <c r="AM848" i="9" s="1"/>
  <c r="AN848" i="9"/>
  <c r="AD668" i="4"/>
  <c r="V668" i="4"/>
  <c r="U668" i="4"/>
  <c r="AC668" i="4"/>
  <c r="Q668" i="4" s="1"/>
  <c r="AA668" i="4"/>
  <c r="M668" i="4" s="1"/>
  <c r="AB668" i="4"/>
  <c r="L668" i="4"/>
  <c r="S848" i="9" l="1"/>
  <c r="T668" i="4"/>
  <c r="AE668" i="4"/>
  <c r="AQ668" i="4"/>
  <c r="O668" i="4"/>
  <c r="S668" i="4"/>
  <c r="P668" i="4"/>
  <c r="AS668" i="4"/>
  <c r="AF848" i="9" l="1"/>
  <c r="AA848" i="9"/>
  <c r="Z848" i="9"/>
  <c r="U848" i="9"/>
  <c r="V848" i="9"/>
  <c r="AG848" i="9" s="1"/>
  <c r="W848" i="9"/>
  <c r="T848" i="9" s="1"/>
  <c r="AB848" i="9" s="1"/>
  <c r="Y668" i="4"/>
  <c r="Z668" i="4"/>
  <c r="AP668" i="4"/>
  <c r="AO668" i="4" s="1"/>
  <c r="AT668" i="4" s="1"/>
  <c r="N668" i="4"/>
  <c r="K669" i="4" s="1"/>
  <c r="AR668" i="4"/>
  <c r="R848" i="9" l="1"/>
  <c r="AE848" i="9"/>
  <c r="AD848" i="9"/>
  <c r="O848" i="9"/>
  <c r="AH848" i="9"/>
  <c r="AI848" i="9"/>
  <c r="Q848" i="9"/>
  <c r="P848" i="9"/>
  <c r="AP848" i="9"/>
  <c r="AO848" i="9" s="1"/>
  <c r="R669" i="4"/>
  <c r="X848" i="9" l="1"/>
  <c r="Y848" i="9"/>
  <c r="L848" i="9"/>
  <c r="AQ848" i="9"/>
  <c r="N848" i="9"/>
  <c r="AS848" i="9"/>
  <c r="AC848" i="9"/>
  <c r="AR848" i="9"/>
  <c r="AT848" i="9" s="1"/>
  <c r="M848" i="9"/>
  <c r="AD669" i="4"/>
  <c r="V669" i="4"/>
  <c r="U669" i="4"/>
  <c r="AA669" i="4"/>
  <c r="M669" i="4" s="1"/>
  <c r="AB669" i="4"/>
  <c r="AC669" i="4"/>
  <c r="Q669" i="4" s="1"/>
  <c r="L669" i="4"/>
  <c r="AK849" i="9" l="1"/>
  <c r="K849" i="9"/>
  <c r="AL849" i="9"/>
  <c r="AM849" i="9" s="1"/>
  <c r="AN849" i="9"/>
  <c r="AQ669" i="4"/>
  <c r="AE669" i="4"/>
  <c r="O669" i="4"/>
  <c r="S669" i="4"/>
  <c r="T669" i="4"/>
  <c r="S849" i="9" l="1"/>
  <c r="Y669" i="4"/>
  <c r="Z669" i="4"/>
  <c r="AP669" i="4"/>
  <c r="AO669" i="4" s="1"/>
  <c r="P669" i="4"/>
  <c r="AS669" i="4"/>
  <c r="AT669" i="4" s="1"/>
  <c r="N669" i="4"/>
  <c r="K670" i="4" s="1"/>
  <c r="AR669" i="4"/>
  <c r="AF849" i="9" l="1"/>
  <c r="AA849" i="9"/>
  <c r="Z849" i="9"/>
  <c r="U849" i="9"/>
  <c r="V849" i="9"/>
  <c r="AG849" i="9" s="1"/>
  <c r="W849" i="9"/>
  <c r="T849" i="9" s="1"/>
  <c r="AB849" i="9" s="1"/>
  <c r="R670" i="4"/>
  <c r="R849" i="9" l="1"/>
  <c r="AE849" i="9"/>
  <c r="AD849" i="9"/>
  <c r="L849" i="9"/>
  <c r="AS849" i="9"/>
  <c r="N849" i="9"/>
  <c r="AC849" i="9"/>
  <c r="P849" i="9"/>
  <c r="O849" i="9"/>
  <c r="AQ849" i="9"/>
  <c r="AI849" i="9"/>
  <c r="Q849" i="9"/>
  <c r="AH849" i="9"/>
  <c r="AD670" i="4"/>
  <c r="V670" i="4"/>
  <c r="U670" i="4"/>
  <c r="AB670" i="4"/>
  <c r="AA670" i="4"/>
  <c r="M670" i="4" s="1"/>
  <c r="AC670" i="4"/>
  <c r="Q670" i="4" s="1"/>
  <c r="L670" i="4"/>
  <c r="Y849" i="9" l="1"/>
  <c r="X849" i="9"/>
  <c r="M849" i="9"/>
  <c r="AR849" i="9"/>
  <c r="AP849" i="9"/>
  <c r="AO849" i="9" s="1"/>
  <c r="AE670" i="4"/>
  <c r="AQ670" i="4"/>
  <c r="T670" i="4"/>
  <c r="O670" i="4"/>
  <c r="S670" i="4"/>
  <c r="AT849" i="9" l="1"/>
  <c r="AK850" i="9" s="1"/>
  <c r="K850" i="9"/>
  <c r="Y670" i="4"/>
  <c r="Z670" i="4"/>
  <c r="AP670" i="4"/>
  <c r="AO670" i="4" s="1"/>
  <c r="AR670" i="4"/>
  <c r="N670" i="4"/>
  <c r="K671" i="4" s="1"/>
  <c r="P670" i="4"/>
  <c r="AS670" i="4"/>
  <c r="AT670" i="4" s="1"/>
  <c r="AL850" i="9" l="1"/>
  <c r="AM850" i="9" s="1"/>
  <c r="AN850" i="9"/>
  <c r="S850" i="9"/>
  <c r="R671" i="4"/>
  <c r="AF850" i="9" l="1"/>
  <c r="AA850" i="9"/>
  <c r="Z850" i="9"/>
  <c r="U850" i="9"/>
  <c r="V850" i="9"/>
  <c r="AG850" i="9" s="1"/>
  <c r="W850" i="9"/>
  <c r="T850" i="9" s="1"/>
  <c r="AB850" i="9" s="1"/>
  <c r="AD671" i="4"/>
  <c r="U671" i="4"/>
  <c r="V671" i="4"/>
  <c r="AA671" i="4"/>
  <c r="M671" i="4" s="1"/>
  <c r="AC671" i="4"/>
  <c r="Q671" i="4" s="1"/>
  <c r="AB671" i="4"/>
  <c r="L671" i="4"/>
  <c r="R850" i="9" l="1"/>
  <c r="AE850" i="9"/>
  <c r="AD850" i="9"/>
  <c r="AQ850" i="9"/>
  <c r="N850" i="9"/>
  <c r="AS850" i="9"/>
  <c r="AC850" i="9"/>
  <c r="P850" i="9"/>
  <c r="AH850" i="9"/>
  <c r="Q850" i="9"/>
  <c r="AI850" i="9"/>
  <c r="O850" i="9"/>
  <c r="AE671" i="4"/>
  <c r="AQ671" i="4"/>
  <c r="T671" i="4"/>
  <c r="O671" i="4"/>
  <c r="S671" i="4"/>
  <c r="L850" i="9" l="1"/>
  <c r="X850" i="9"/>
  <c r="Y850" i="9"/>
  <c r="AR850" i="9"/>
  <c r="M850" i="9"/>
  <c r="AP850" i="9"/>
  <c r="AO850" i="9" s="1"/>
  <c r="Y671" i="4"/>
  <c r="Z671" i="4"/>
  <c r="AP671" i="4"/>
  <c r="AO671" i="4" s="1"/>
  <c r="N671" i="4"/>
  <c r="K672" i="4" s="1"/>
  <c r="AR671" i="4"/>
  <c r="AS671" i="4"/>
  <c r="AT671" i="4" s="1"/>
  <c r="P671" i="4"/>
  <c r="AT850" i="9" l="1"/>
  <c r="AK851" i="9" s="1"/>
  <c r="K851" i="9"/>
  <c r="R672" i="4"/>
  <c r="AL851" i="9" l="1"/>
  <c r="AM851" i="9" s="1"/>
  <c r="AN851" i="9"/>
  <c r="S851" i="9"/>
  <c r="AD672" i="4"/>
  <c r="V672" i="4"/>
  <c r="U672" i="4"/>
  <c r="AA672" i="4"/>
  <c r="M672" i="4" s="1"/>
  <c r="AC672" i="4"/>
  <c r="Q672" i="4" s="1"/>
  <c r="AB672" i="4"/>
  <c r="L672" i="4"/>
  <c r="AF851" i="9" l="1"/>
  <c r="AA851" i="9"/>
  <c r="Z851" i="9"/>
  <c r="U851" i="9"/>
  <c r="V851" i="9"/>
  <c r="AG851" i="9" s="1"/>
  <c r="W851" i="9"/>
  <c r="T851" i="9" s="1"/>
  <c r="AB851" i="9" s="1"/>
  <c r="AE672" i="4"/>
  <c r="O672" i="4"/>
  <c r="S672" i="4"/>
  <c r="AQ672" i="4"/>
  <c r="T672" i="4"/>
  <c r="R851" i="9" l="1"/>
  <c r="AD851" i="9"/>
  <c r="AE851" i="9"/>
  <c r="P851" i="9"/>
  <c r="N851" i="9"/>
  <c r="AS851" i="9"/>
  <c r="O851" i="9"/>
  <c r="Q851" i="9"/>
  <c r="AI851" i="9"/>
  <c r="AH851" i="9"/>
  <c r="Y672" i="4"/>
  <c r="Z672" i="4"/>
  <c r="AP672" i="4"/>
  <c r="AO672" i="4" s="1"/>
  <c r="AS672" i="4"/>
  <c r="P672" i="4"/>
  <c r="N672" i="4"/>
  <c r="K673" i="4" s="1"/>
  <c r="AR672" i="4"/>
  <c r="Y851" i="9" l="1"/>
  <c r="X851" i="9"/>
  <c r="AQ851" i="9"/>
  <c r="L851" i="9"/>
  <c r="AC851" i="9"/>
  <c r="M851" i="9"/>
  <c r="AR851" i="9"/>
  <c r="AP851" i="9"/>
  <c r="AO851" i="9" s="1"/>
  <c r="AT672" i="4"/>
  <c r="R673" i="4"/>
  <c r="AT851" i="9" l="1"/>
  <c r="AK852" i="9" s="1"/>
  <c r="K852" i="9"/>
  <c r="V673" i="4"/>
  <c r="AD673" i="4"/>
  <c r="U673" i="4"/>
  <c r="AB673" i="4"/>
  <c r="AC673" i="4"/>
  <c r="Q673" i="4" s="1"/>
  <c r="AA673" i="4"/>
  <c r="M673" i="4" s="1"/>
  <c r="L673" i="4"/>
  <c r="AN852" i="9" l="1"/>
  <c r="AL852" i="9"/>
  <c r="AM852" i="9" s="1"/>
  <c r="S852" i="9"/>
  <c r="AE673" i="4"/>
  <c r="T673" i="4"/>
  <c r="O673" i="4"/>
  <c r="S673" i="4"/>
  <c r="AQ673" i="4"/>
  <c r="AF852" i="9" l="1"/>
  <c r="AA852" i="9"/>
  <c r="Z852" i="9"/>
  <c r="U852" i="9"/>
  <c r="V852" i="9"/>
  <c r="AG852" i="9" s="1"/>
  <c r="W852" i="9"/>
  <c r="T852" i="9" s="1"/>
  <c r="AB852" i="9" s="1"/>
  <c r="Y673" i="4"/>
  <c r="Z673" i="4"/>
  <c r="AP673" i="4"/>
  <c r="AO673" i="4" s="1"/>
  <c r="N673" i="4"/>
  <c r="K674" i="4" s="1"/>
  <c r="AR673" i="4"/>
  <c r="P673" i="4"/>
  <c r="AS673" i="4"/>
  <c r="AT673" i="4" s="1"/>
  <c r="R852" i="9" l="1"/>
  <c r="AD852" i="9"/>
  <c r="AE852" i="9"/>
  <c r="P852" i="9"/>
  <c r="O852" i="9"/>
  <c r="Q852" i="9"/>
  <c r="AI852" i="9"/>
  <c r="AH852" i="9"/>
  <c r="AQ852" i="9"/>
  <c r="R674" i="4"/>
  <c r="Y852" i="9" l="1"/>
  <c r="X852" i="9"/>
  <c r="L852" i="9"/>
  <c r="M852" i="9"/>
  <c r="AR852" i="9"/>
  <c r="N852" i="9"/>
  <c r="AS852" i="9"/>
  <c r="AC852" i="9"/>
  <c r="AP852" i="9"/>
  <c r="AO852" i="9" s="1"/>
  <c r="AD674" i="4"/>
  <c r="V674" i="4"/>
  <c r="U674" i="4"/>
  <c r="AB674" i="4"/>
  <c r="AA674" i="4"/>
  <c r="M674" i="4" s="1"/>
  <c r="AC674" i="4"/>
  <c r="Q674" i="4" s="1"/>
  <c r="L674" i="4"/>
  <c r="AT852" i="9" l="1"/>
  <c r="AK853" i="9" s="1"/>
  <c r="K853" i="9"/>
  <c r="AE674" i="4"/>
  <c r="AQ674" i="4"/>
  <c r="O674" i="4"/>
  <c r="S674" i="4"/>
  <c r="T674" i="4"/>
  <c r="AN853" i="9" l="1"/>
  <c r="AL853" i="9"/>
  <c r="AM853" i="9" s="1"/>
  <c r="S853" i="9"/>
  <c r="Y674" i="4"/>
  <c r="Z674" i="4"/>
  <c r="AP674" i="4"/>
  <c r="AO674" i="4" s="1"/>
  <c r="P674" i="4"/>
  <c r="AS674" i="4"/>
  <c r="AR674" i="4"/>
  <c r="N674" i="4"/>
  <c r="K675" i="4" s="1"/>
  <c r="AF853" i="9" l="1"/>
  <c r="Z853" i="9"/>
  <c r="AA853" i="9"/>
  <c r="U853" i="9"/>
  <c r="V853" i="9"/>
  <c r="AG853" i="9" s="1"/>
  <c r="W853" i="9"/>
  <c r="T853" i="9" s="1"/>
  <c r="AB853" i="9" s="1"/>
  <c r="AT674" i="4"/>
  <c r="R675" i="4"/>
  <c r="R853" i="9" l="1"/>
  <c r="AD853" i="9"/>
  <c r="AE853" i="9"/>
  <c r="O853" i="9"/>
  <c r="AS853" i="9"/>
  <c r="N853" i="9"/>
  <c r="AI853" i="9"/>
  <c r="AH853" i="9"/>
  <c r="Q853" i="9"/>
  <c r="AQ853" i="9"/>
  <c r="P853" i="9"/>
  <c r="AC853" i="9"/>
  <c r="AD675" i="4"/>
  <c r="U675" i="4"/>
  <c r="V675" i="4"/>
  <c r="AB675" i="4"/>
  <c r="AC675" i="4"/>
  <c r="Q675" i="4" s="1"/>
  <c r="AA675" i="4"/>
  <c r="M675" i="4" s="1"/>
  <c r="L675" i="4"/>
  <c r="Y853" i="9" l="1"/>
  <c r="X853" i="9"/>
  <c r="L853" i="9"/>
  <c r="M853" i="9"/>
  <c r="AR853" i="9"/>
  <c r="AP853" i="9"/>
  <c r="AO853" i="9" s="1"/>
  <c r="AE675" i="4"/>
  <c r="T675" i="4"/>
  <c r="Z675" i="4" s="1"/>
  <c r="O675" i="4"/>
  <c r="S675" i="4"/>
  <c r="AQ675" i="4"/>
  <c r="AT853" i="9" l="1"/>
  <c r="AK854" i="9" s="1"/>
  <c r="K854" i="9"/>
  <c r="AS675" i="4"/>
  <c r="Y675" i="4"/>
  <c r="P675" i="4"/>
  <c r="AP675" i="4"/>
  <c r="AO675" i="4" s="1"/>
  <c r="N675" i="4"/>
  <c r="K676" i="4" s="1"/>
  <c r="AR675" i="4"/>
  <c r="AL854" i="9" l="1"/>
  <c r="AM854" i="9" s="1"/>
  <c r="AN854" i="9"/>
  <c r="S854" i="9"/>
  <c r="AT675" i="4"/>
  <c r="R676" i="4"/>
  <c r="AA854" i="9" l="1"/>
  <c r="AF854" i="9"/>
  <c r="Z854" i="9"/>
  <c r="U854" i="9"/>
  <c r="V854" i="9"/>
  <c r="AG854" i="9" s="1"/>
  <c r="W854" i="9"/>
  <c r="T854" i="9" s="1"/>
  <c r="AB854" i="9" s="1"/>
  <c r="AD676" i="4"/>
  <c r="V676" i="4"/>
  <c r="U676" i="4"/>
  <c r="AA676" i="4"/>
  <c r="M676" i="4" s="1"/>
  <c r="AC676" i="4"/>
  <c r="Q676" i="4" s="1"/>
  <c r="AB676" i="4"/>
  <c r="T676" i="4"/>
  <c r="Y676" i="4" s="1"/>
  <c r="L676" i="4"/>
  <c r="R854" i="9" l="1"/>
  <c r="AD854" i="9"/>
  <c r="AE854" i="9"/>
  <c r="O854" i="9"/>
  <c r="AH854" i="9"/>
  <c r="AI854" i="9"/>
  <c r="Q854" i="9"/>
  <c r="P854" i="9"/>
  <c r="AP854" i="9"/>
  <c r="AO854" i="9" s="1"/>
  <c r="AQ854" i="9"/>
  <c r="Z676" i="4"/>
  <c r="AE676" i="4"/>
  <c r="AQ676" i="4"/>
  <c r="O676" i="4"/>
  <c r="S676" i="4"/>
  <c r="P676" i="4"/>
  <c r="AS676" i="4"/>
  <c r="Y854" i="9" l="1"/>
  <c r="X854" i="9"/>
  <c r="L854" i="9"/>
  <c r="N854" i="9"/>
  <c r="AS854" i="9"/>
  <c r="AC854" i="9"/>
  <c r="M854" i="9"/>
  <c r="AR854" i="9"/>
  <c r="AT854" i="9" s="1"/>
  <c r="AK855" i="9" s="1"/>
  <c r="AP676" i="4"/>
  <c r="AO676" i="4" s="1"/>
  <c r="AT676" i="4" s="1"/>
  <c r="N676" i="4"/>
  <c r="K677" i="4" s="1"/>
  <c r="AR676" i="4"/>
  <c r="K855" i="9" l="1"/>
  <c r="AL855" i="9"/>
  <c r="AM855" i="9" s="1"/>
  <c r="AN855" i="9"/>
  <c r="R677" i="4"/>
  <c r="S855" i="9" l="1"/>
  <c r="AD677" i="4"/>
  <c r="V677" i="4"/>
  <c r="U677" i="4"/>
  <c r="AB677" i="4"/>
  <c r="AC677" i="4"/>
  <c r="Q677" i="4" s="1"/>
  <c r="AA677" i="4"/>
  <c r="M677" i="4" s="1"/>
  <c r="L677" i="4"/>
  <c r="AF855" i="9" l="1"/>
  <c r="AA855" i="9"/>
  <c r="Z855" i="9"/>
  <c r="U855" i="9"/>
  <c r="V855" i="9"/>
  <c r="AG855" i="9" s="1"/>
  <c r="W855" i="9"/>
  <c r="T855" i="9" s="1"/>
  <c r="AE677" i="4"/>
  <c r="O677" i="4"/>
  <c r="S677" i="4"/>
  <c r="T677" i="4"/>
  <c r="AQ677" i="4"/>
  <c r="R855" i="9" l="1"/>
  <c r="AE855" i="9"/>
  <c r="AD855" i="9"/>
  <c r="AC855" i="9"/>
  <c r="AB855" i="9"/>
  <c r="AS855" i="9"/>
  <c r="N855" i="9"/>
  <c r="O855" i="9"/>
  <c r="P855" i="9"/>
  <c r="Q855" i="9"/>
  <c r="AH855" i="9"/>
  <c r="AI855" i="9"/>
  <c r="Y677" i="4"/>
  <c r="Z677" i="4"/>
  <c r="AP677" i="4"/>
  <c r="AO677" i="4" s="1"/>
  <c r="P677" i="4"/>
  <c r="AS677" i="4"/>
  <c r="AT677" i="4" s="1"/>
  <c r="AR677" i="4"/>
  <c r="N677" i="4"/>
  <c r="K678" i="4" s="1"/>
  <c r="Y855" i="9" l="1"/>
  <c r="X855" i="9"/>
  <c r="L855" i="9"/>
  <c r="AQ855" i="9"/>
  <c r="M855" i="9"/>
  <c r="AR855" i="9"/>
  <c r="AP855" i="9"/>
  <c r="AO855" i="9" s="1"/>
  <c r="R678" i="4"/>
  <c r="AT855" i="9" l="1"/>
  <c r="AK856" i="9" s="1"/>
  <c r="K856" i="9"/>
  <c r="AD678" i="4"/>
  <c r="V678" i="4"/>
  <c r="U678" i="4"/>
  <c r="AB678" i="4"/>
  <c r="AC678" i="4"/>
  <c r="Q678" i="4" s="1"/>
  <c r="AA678" i="4"/>
  <c r="M678" i="4" s="1"/>
  <c r="L678" i="4"/>
  <c r="AL856" i="9" l="1"/>
  <c r="AM856" i="9" s="1"/>
  <c r="AN856" i="9"/>
  <c r="S856" i="9"/>
  <c r="AE678" i="4"/>
  <c r="T678" i="4"/>
  <c r="AQ678" i="4"/>
  <c r="O678" i="4"/>
  <c r="S678" i="4"/>
  <c r="AF856" i="9" l="1"/>
  <c r="AA856" i="9"/>
  <c r="Z856" i="9"/>
  <c r="U856" i="9"/>
  <c r="V856" i="9"/>
  <c r="AG856" i="9" s="1"/>
  <c r="W856" i="9"/>
  <c r="T856" i="9" s="1"/>
  <c r="AB856" i="9" s="1"/>
  <c r="AS678" i="4"/>
  <c r="Z678" i="4"/>
  <c r="P678" i="4"/>
  <c r="Y678" i="4"/>
  <c r="AP678" i="4"/>
  <c r="AO678" i="4" s="1"/>
  <c r="AT678" i="4" s="1"/>
  <c r="AR678" i="4"/>
  <c r="N678" i="4"/>
  <c r="K679" i="4" s="1"/>
  <c r="R856" i="9" l="1"/>
  <c r="AE856" i="9"/>
  <c r="AD856" i="9"/>
  <c r="O856" i="9"/>
  <c r="AI856" i="9"/>
  <c r="AH856" i="9"/>
  <c r="Q856" i="9"/>
  <c r="AS856" i="9"/>
  <c r="N856" i="9"/>
  <c r="AP856" i="9"/>
  <c r="AO856" i="9" s="1"/>
  <c r="AQ856" i="9"/>
  <c r="P856" i="9"/>
  <c r="R679" i="4"/>
  <c r="Y856" i="9" l="1"/>
  <c r="X856" i="9"/>
  <c r="L856" i="9"/>
  <c r="AC856" i="9"/>
  <c r="AR856" i="9"/>
  <c r="AT856" i="9" s="1"/>
  <c r="AK857" i="9" s="1"/>
  <c r="M856" i="9"/>
  <c r="AD679" i="4"/>
  <c r="V679" i="4"/>
  <c r="U679" i="4"/>
  <c r="AC679" i="4"/>
  <c r="Q679" i="4" s="1"/>
  <c r="AA679" i="4"/>
  <c r="M679" i="4" s="1"/>
  <c r="AB679" i="4"/>
  <c r="L679" i="4"/>
  <c r="AL857" i="9" l="1"/>
  <c r="AM857" i="9" s="1"/>
  <c r="AN857" i="9"/>
  <c r="K857" i="9"/>
  <c r="AE679" i="4"/>
  <c r="T679" i="4"/>
  <c r="AQ679" i="4"/>
  <c r="O679" i="4"/>
  <c r="S679" i="4"/>
  <c r="AS679" i="4"/>
  <c r="P679" i="4"/>
  <c r="S857" i="9" l="1"/>
  <c r="Y679" i="4"/>
  <c r="Z679" i="4"/>
  <c r="AP679" i="4"/>
  <c r="AO679" i="4" s="1"/>
  <c r="AT679" i="4" s="1"/>
  <c r="N679" i="4"/>
  <c r="K680" i="4" s="1"/>
  <c r="AR679" i="4"/>
  <c r="AF857" i="9" l="1"/>
  <c r="Z857" i="9"/>
  <c r="AA857" i="9"/>
  <c r="U857" i="9"/>
  <c r="V857" i="9"/>
  <c r="AG857" i="9" s="1"/>
  <c r="W857" i="9"/>
  <c r="T857" i="9" s="1"/>
  <c r="AB857" i="9" s="1"/>
  <c r="R680" i="4"/>
  <c r="R857" i="9" l="1"/>
  <c r="AD857" i="9"/>
  <c r="AE857" i="9"/>
  <c r="N857" i="9"/>
  <c r="AS857" i="9"/>
  <c r="AC857" i="9"/>
  <c r="Q857" i="9"/>
  <c r="AI857" i="9"/>
  <c r="AH857" i="9"/>
  <c r="P857" i="9"/>
  <c r="O857" i="9"/>
  <c r="AQ857" i="9"/>
  <c r="AD680" i="4"/>
  <c r="V680" i="4"/>
  <c r="U680" i="4"/>
  <c r="AB680" i="4"/>
  <c r="AC680" i="4"/>
  <c r="Q680" i="4" s="1"/>
  <c r="AA680" i="4"/>
  <c r="M680" i="4" s="1"/>
  <c r="L680" i="4"/>
  <c r="Y857" i="9" l="1"/>
  <c r="X857" i="9"/>
  <c r="L857" i="9"/>
  <c r="AR857" i="9"/>
  <c r="M857" i="9"/>
  <c r="AP857" i="9"/>
  <c r="AO857" i="9" s="1"/>
  <c r="AE680" i="4"/>
  <c r="AQ680" i="4"/>
  <c r="T680" i="4"/>
  <c r="O680" i="4"/>
  <c r="S680" i="4"/>
  <c r="AT857" i="9" l="1"/>
  <c r="AK858" i="9" s="1"/>
  <c r="K858" i="9"/>
  <c r="Y680" i="4"/>
  <c r="Z680" i="4"/>
  <c r="AP680" i="4"/>
  <c r="AO680" i="4" s="1"/>
  <c r="P680" i="4"/>
  <c r="AS680" i="4"/>
  <c r="AT680" i="4" s="1"/>
  <c r="AR680" i="4"/>
  <c r="N680" i="4"/>
  <c r="K681" i="4" s="1"/>
  <c r="AL858" i="9" l="1"/>
  <c r="AM858" i="9" s="1"/>
  <c r="AN858" i="9"/>
  <c r="S858" i="9"/>
  <c r="R681" i="4"/>
  <c r="AF858" i="9" l="1"/>
  <c r="AA858" i="9"/>
  <c r="Z858" i="9"/>
  <c r="U858" i="9"/>
  <c r="V858" i="9"/>
  <c r="AG858" i="9" s="1"/>
  <c r="W858" i="9"/>
  <c r="T858" i="9" s="1"/>
  <c r="AB858" i="9" s="1"/>
  <c r="AD681" i="4"/>
  <c r="V681" i="4"/>
  <c r="U681" i="4"/>
  <c r="AC681" i="4"/>
  <c r="Q681" i="4" s="1"/>
  <c r="AB681" i="4"/>
  <c r="AA681" i="4"/>
  <c r="M681" i="4" s="1"/>
  <c r="L681" i="4"/>
  <c r="R858" i="9" l="1"/>
  <c r="AE858" i="9"/>
  <c r="AD858" i="9"/>
  <c r="AH858" i="9"/>
  <c r="AI858" i="9"/>
  <c r="Q858" i="9"/>
  <c r="O858" i="9"/>
  <c r="AQ858" i="9"/>
  <c r="P858" i="9"/>
  <c r="AP858" i="9"/>
  <c r="AO858" i="9" s="1"/>
  <c r="AE681" i="4"/>
  <c r="AQ681" i="4"/>
  <c r="O681" i="4"/>
  <c r="S681" i="4"/>
  <c r="T681" i="4"/>
  <c r="X858" i="9" l="1"/>
  <c r="Y858" i="9"/>
  <c r="L858" i="9"/>
  <c r="N858" i="9"/>
  <c r="AS858" i="9"/>
  <c r="AC858" i="9"/>
  <c r="M858" i="9"/>
  <c r="AR858" i="9"/>
  <c r="AT858" i="9" s="1"/>
  <c r="AK859" i="9" s="1"/>
  <c r="Y681" i="4"/>
  <c r="Z681" i="4"/>
  <c r="AP681" i="4"/>
  <c r="AO681" i="4" s="1"/>
  <c r="AS681" i="4"/>
  <c r="P681" i="4"/>
  <c r="AR681" i="4"/>
  <c r="N681" i="4"/>
  <c r="K682" i="4" s="1"/>
  <c r="K859" i="9" l="1"/>
  <c r="AL859" i="9"/>
  <c r="AM859" i="9" s="1"/>
  <c r="AN859" i="9"/>
  <c r="AT681" i="4"/>
  <c r="R682" i="4"/>
  <c r="S859" i="9" l="1"/>
  <c r="AD682" i="4"/>
  <c r="V682" i="4"/>
  <c r="U682" i="4"/>
  <c r="AC682" i="4"/>
  <c r="Q682" i="4" s="1"/>
  <c r="AA682" i="4"/>
  <c r="M682" i="4" s="1"/>
  <c r="AB682" i="4"/>
  <c r="L682" i="4"/>
  <c r="AF859" i="9" l="1"/>
  <c r="Z859" i="9"/>
  <c r="AA859" i="9"/>
  <c r="U859" i="9"/>
  <c r="V859" i="9"/>
  <c r="AG859" i="9" s="1"/>
  <c r="W859" i="9"/>
  <c r="T859" i="9" s="1"/>
  <c r="AB859" i="9" s="1"/>
  <c r="T682" i="4"/>
  <c r="AE682" i="4"/>
  <c r="O682" i="4"/>
  <c r="S682" i="4"/>
  <c r="AS682" i="4"/>
  <c r="P682" i="4"/>
  <c r="AQ682" i="4"/>
  <c r="R859" i="9" l="1"/>
  <c r="AD859" i="9"/>
  <c r="AE859" i="9"/>
  <c r="P859" i="9"/>
  <c r="AI859" i="9"/>
  <c r="AH859" i="9"/>
  <c r="Q859" i="9"/>
  <c r="O859" i="9"/>
  <c r="AS859" i="9"/>
  <c r="N859" i="9"/>
  <c r="AC859" i="9"/>
  <c r="Y682" i="4"/>
  <c r="Z682" i="4"/>
  <c r="AP682" i="4"/>
  <c r="AO682" i="4" s="1"/>
  <c r="AT682" i="4" s="1"/>
  <c r="AR682" i="4"/>
  <c r="N682" i="4"/>
  <c r="K683" i="4" s="1"/>
  <c r="Y859" i="9" l="1"/>
  <c r="X859" i="9"/>
  <c r="AQ859" i="9"/>
  <c r="L859" i="9"/>
  <c r="M859" i="9"/>
  <c r="AR859" i="9"/>
  <c r="AP859" i="9"/>
  <c r="AO859" i="9" s="1"/>
  <c r="R683" i="4"/>
  <c r="AT859" i="9" l="1"/>
  <c r="AK860" i="9" s="1"/>
  <c r="K860" i="9"/>
  <c r="AD683" i="4"/>
  <c r="V683" i="4"/>
  <c r="U683" i="4"/>
  <c r="AA683" i="4"/>
  <c r="M683" i="4" s="1"/>
  <c r="AC683" i="4"/>
  <c r="Q683" i="4" s="1"/>
  <c r="AB683" i="4"/>
  <c r="T683" i="4"/>
  <c r="Y683" i="4" s="1"/>
  <c r="AQ683" i="4"/>
  <c r="L683" i="4"/>
  <c r="AN860" i="9" l="1"/>
  <c r="AL860" i="9"/>
  <c r="AM860" i="9" s="1"/>
  <c r="S860" i="9"/>
  <c r="Z683" i="4"/>
  <c r="AE683" i="4"/>
  <c r="P683" i="4"/>
  <c r="AS683" i="4"/>
  <c r="O683" i="4"/>
  <c r="S683" i="4"/>
  <c r="AF860" i="9" l="1"/>
  <c r="AA860" i="9"/>
  <c r="Z860" i="9"/>
  <c r="U860" i="9"/>
  <c r="V860" i="9"/>
  <c r="AG860" i="9" s="1"/>
  <c r="W860" i="9"/>
  <c r="T860" i="9" s="1"/>
  <c r="AB860" i="9" s="1"/>
  <c r="AP683" i="4"/>
  <c r="AO683" i="4" s="1"/>
  <c r="AT683" i="4" s="1"/>
  <c r="AR683" i="4"/>
  <c r="N683" i="4"/>
  <c r="K684" i="4" s="1"/>
  <c r="R860" i="9" l="1"/>
  <c r="AE860" i="9"/>
  <c r="AD860" i="9"/>
  <c r="O860" i="9"/>
  <c r="AH860" i="9"/>
  <c r="AI860" i="9"/>
  <c r="Q860" i="9"/>
  <c r="N860" i="9"/>
  <c r="AS860" i="9"/>
  <c r="P860" i="9"/>
  <c r="R684" i="4"/>
  <c r="Y860" i="9" l="1"/>
  <c r="X860" i="9"/>
  <c r="L860" i="9"/>
  <c r="AQ860" i="9"/>
  <c r="AC860" i="9"/>
  <c r="AR860" i="9"/>
  <c r="M860" i="9"/>
  <c r="AP860" i="9"/>
  <c r="AO860" i="9" s="1"/>
  <c r="AD684" i="4"/>
  <c r="V684" i="4"/>
  <c r="U684" i="4"/>
  <c r="AA684" i="4"/>
  <c r="M684" i="4" s="1"/>
  <c r="AB684" i="4"/>
  <c r="AC684" i="4"/>
  <c r="Q684" i="4" s="1"/>
  <c r="L684" i="4"/>
  <c r="AT860" i="9" l="1"/>
  <c r="AK861" i="9" s="1"/>
  <c r="K861" i="9"/>
  <c r="AE684" i="4"/>
  <c r="AQ684" i="4"/>
  <c r="T684" i="4"/>
  <c r="O684" i="4"/>
  <c r="S684" i="4"/>
  <c r="AL861" i="9" l="1"/>
  <c r="AM861" i="9" s="1"/>
  <c r="AN861" i="9"/>
  <c r="S861" i="9"/>
  <c r="Y684" i="4"/>
  <c r="Z684" i="4"/>
  <c r="AP684" i="4"/>
  <c r="AO684" i="4" s="1"/>
  <c r="N684" i="4"/>
  <c r="K685" i="4" s="1"/>
  <c r="AR684" i="4"/>
  <c r="P684" i="4"/>
  <c r="AS684" i="4"/>
  <c r="AT684" i="4" s="1"/>
  <c r="AF861" i="9" l="1"/>
  <c r="AA861" i="9"/>
  <c r="Z861" i="9"/>
  <c r="U861" i="9"/>
  <c r="V861" i="9"/>
  <c r="AG861" i="9" s="1"/>
  <c r="W861" i="9"/>
  <c r="T861" i="9" s="1"/>
  <c r="AB861" i="9" s="1"/>
  <c r="R685" i="4"/>
  <c r="R861" i="9" l="1"/>
  <c r="AE861" i="9"/>
  <c r="AD861" i="9"/>
  <c r="P861" i="9"/>
  <c r="AS861" i="9"/>
  <c r="N861" i="9"/>
  <c r="O861" i="9"/>
  <c r="AQ861" i="9"/>
  <c r="AI861" i="9"/>
  <c r="AH861" i="9"/>
  <c r="Q861" i="9"/>
  <c r="AD685" i="4"/>
  <c r="V685" i="4"/>
  <c r="U685" i="4"/>
  <c r="AC685" i="4"/>
  <c r="Q685" i="4" s="1"/>
  <c r="AB685" i="4"/>
  <c r="AA685" i="4"/>
  <c r="M685" i="4" s="1"/>
  <c r="L685" i="4"/>
  <c r="Y861" i="9" l="1"/>
  <c r="X861" i="9"/>
  <c r="L861" i="9"/>
  <c r="AC861" i="9"/>
  <c r="M861" i="9"/>
  <c r="AR861" i="9"/>
  <c r="AP861" i="9"/>
  <c r="AO861" i="9" s="1"/>
  <c r="T685" i="4"/>
  <c r="AE685" i="4"/>
  <c r="P685" i="4"/>
  <c r="AS685" i="4"/>
  <c r="AQ685" i="4"/>
  <c r="O685" i="4"/>
  <c r="S685" i="4"/>
  <c r="AT861" i="9" l="1"/>
  <c r="AK862" i="9" s="1"/>
  <c r="K862" i="9"/>
  <c r="Y685" i="4"/>
  <c r="Z685" i="4"/>
  <c r="AP685" i="4"/>
  <c r="AO685" i="4" s="1"/>
  <c r="AT685" i="4" s="1"/>
  <c r="N685" i="4"/>
  <c r="K686" i="4" s="1"/>
  <c r="AR685" i="4"/>
  <c r="AN862" i="9" l="1"/>
  <c r="AL862" i="9"/>
  <c r="AM862" i="9" s="1"/>
  <c r="S862" i="9"/>
  <c r="R686" i="4"/>
  <c r="AF862" i="9" l="1"/>
  <c r="Z862" i="9"/>
  <c r="AA862" i="9"/>
  <c r="U862" i="9"/>
  <c r="V862" i="9"/>
  <c r="AG862" i="9" s="1"/>
  <c r="W862" i="9"/>
  <c r="T862" i="9" s="1"/>
  <c r="AB862" i="9" s="1"/>
  <c r="AD686" i="4"/>
  <c r="V686" i="4"/>
  <c r="U686" i="4"/>
  <c r="AC686" i="4"/>
  <c r="Q686" i="4" s="1"/>
  <c r="AA686" i="4"/>
  <c r="M686" i="4" s="1"/>
  <c r="AB686" i="4"/>
  <c r="L686" i="4"/>
  <c r="R862" i="9" l="1"/>
  <c r="AD862" i="9"/>
  <c r="AE862" i="9"/>
  <c r="AQ862" i="9"/>
  <c r="AH862" i="9"/>
  <c r="Q862" i="9"/>
  <c r="AI862" i="9"/>
  <c r="P862" i="9"/>
  <c r="O862" i="9"/>
  <c r="AE686" i="4"/>
  <c r="AQ686" i="4"/>
  <c r="O686" i="4"/>
  <c r="S686" i="4"/>
  <c r="T686" i="4"/>
  <c r="Y862" i="9" l="1"/>
  <c r="X862" i="9"/>
  <c r="L862" i="9"/>
  <c r="AR862" i="9"/>
  <c r="M862" i="9"/>
  <c r="AP862" i="9"/>
  <c r="AO862" i="9" s="1"/>
  <c r="N862" i="9"/>
  <c r="AS862" i="9"/>
  <c r="AC862" i="9"/>
  <c r="Y686" i="4"/>
  <c r="Z686" i="4"/>
  <c r="AP686" i="4"/>
  <c r="AO686" i="4" s="1"/>
  <c r="P686" i="4"/>
  <c r="AS686" i="4"/>
  <c r="AT686" i="4" s="1"/>
  <c r="AR686" i="4"/>
  <c r="N686" i="4"/>
  <c r="K687" i="4" s="1"/>
  <c r="AT862" i="9" l="1"/>
  <c r="AK863" i="9"/>
  <c r="AL863" i="9" s="1"/>
  <c r="AM863" i="9" s="1"/>
  <c r="K863" i="9"/>
  <c r="R687" i="4"/>
  <c r="AN863" i="9" l="1"/>
  <c r="S863" i="9"/>
  <c r="AD687" i="4"/>
  <c r="U687" i="4"/>
  <c r="V687" i="4"/>
  <c r="AA687" i="4"/>
  <c r="M687" i="4" s="1"/>
  <c r="AC687" i="4"/>
  <c r="Q687" i="4" s="1"/>
  <c r="AB687" i="4"/>
  <c r="L687" i="4"/>
  <c r="AF863" i="9" l="1"/>
  <c r="AA863" i="9"/>
  <c r="Z863" i="9"/>
  <c r="U863" i="9"/>
  <c r="V863" i="9"/>
  <c r="AG863" i="9" s="1"/>
  <c r="W863" i="9"/>
  <c r="T863" i="9" s="1"/>
  <c r="AB863" i="9" s="1"/>
  <c r="AE687" i="4"/>
  <c r="O687" i="4"/>
  <c r="S687" i="4"/>
  <c r="T687" i="4"/>
  <c r="AQ687" i="4"/>
  <c r="R863" i="9" l="1"/>
  <c r="AD863" i="9"/>
  <c r="AE863" i="9"/>
  <c r="P863" i="9"/>
  <c r="N863" i="9"/>
  <c r="AS863" i="9"/>
  <c r="O863" i="9"/>
  <c r="Q863" i="9"/>
  <c r="AI863" i="9"/>
  <c r="AH863" i="9"/>
  <c r="Y687" i="4"/>
  <c r="Z687" i="4"/>
  <c r="AP687" i="4"/>
  <c r="AO687" i="4" s="1"/>
  <c r="P687" i="4"/>
  <c r="AS687" i="4"/>
  <c r="AT687" i="4" s="1"/>
  <c r="AR687" i="4"/>
  <c r="N687" i="4"/>
  <c r="K688" i="4" s="1"/>
  <c r="Y863" i="9" l="1"/>
  <c r="X863" i="9"/>
  <c r="AQ863" i="9"/>
  <c r="L863" i="9"/>
  <c r="AC863" i="9"/>
  <c r="M863" i="9"/>
  <c r="AR863" i="9"/>
  <c r="AP863" i="9"/>
  <c r="AO863" i="9" s="1"/>
  <c r="R688" i="4"/>
  <c r="AT863" i="9" l="1"/>
  <c r="AK864" i="9"/>
  <c r="AL864" i="9" s="1"/>
  <c r="AM864" i="9" s="1"/>
  <c r="K864" i="9"/>
  <c r="AD688" i="4"/>
  <c r="V688" i="4"/>
  <c r="U688" i="4"/>
  <c r="AA688" i="4"/>
  <c r="M688" i="4" s="1"/>
  <c r="AB688" i="4"/>
  <c r="AC688" i="4"/>
  <c r="Q688" i="4" s="1"/>
  <c r="L688" i="4"/>
  <c r="AN864" i="9" l="1"/>
  <c r="S864" i="9"/>
  <c r="AQ688" i="4"/>
  <c r="AE688" i="4"/>
  <c r="T688" i="4"/>
  <c r="AS688" i="4" s="1"/>
  <c r="O688" i="4"/>
  <c r="S688" i="4"/>
  <c r="AF864" i="9" l="1"/>
  <c r="AA864" i="9"/>
  <c r="Z864" i="9"/>
  <c r="U864" i="9"/>
  <c r="V864" i="9"/>
  <c r="AG864" i="9" s="1"/>
  <c r="W864" i="9"/>
  <c r="T864" i="9" s="1"/>
  <c r="AB864" i="9" s="1"/>
  <c r="Y688" i="4"/>
  <c r="Z688" i="4"/>
  <c r="P688" i="4"/>
  <c r="AP688" i="4"/>
  <c r="AO688" i="4" s="1"/>
  <c r="AT688" i="4" s="1"/>
  <c r="AR688" i="4"/>
  <c r="N688" i="4"/>
  <c r="K689" i="4" s="1"/>
  <c r="R864" i="9" l="1"/>
  <c r="AD864" i="9"/>
  <c r="AE864" i="9"/>
  <c r="O864" i="9"/>
  <c r="P864" i="9"/>
  <c r="Q864" i="9"/>
  <c r="AI864" i="9"/>
  <c r="AH864" i="9"/>
  <c r="AQ864" i="9"/>
  <c r="R689" i="4"/>
  <c r="X864" i="9" l="1"/>
  <c r="Y864" i="9"/>
  <c r="L864" i="9"/>
  <c r="M864" i="9"/>
  <c r="AR864" i="9"/>
  <c r="AP864" i="9"/>
  <c r="AO864" i="9" s="1"/>
  <c r="N864" i="9"/>
  <c r="AS864" i="9"/>
  <c r="AC864" i="9"/>
  <c r="AD689" i="4"/>
  <c r="V689" i="4"/>
  <c r="U689" i="4"/>
  <c r="AA689" i="4"/>
  <c r="M689" i="4" s="1"/>
  <c r="AC689" i="4"/>
  <c r="Q689" i="4" s="1"/>
  <c r="AB689" i="4"/>
  <c r="L689" i="4"/>
  <c r="AT864" i="9" l="1"/>
  <c r="AK865" i="9"/>
  <c r="AL865" i="9" s="1"/>
  <c r="AM865" i="9" s="1"/>
  <c r="K865" i="9"/>
  <c r="AE689" i="4"/>
  <c r="T689" i="4"/>
  <c r="Z689" i="4" s="1"/>
  <c r="O689" i="4"/>
  <c r="S689" i="4"/>
  <c r="AQ689" i="4"/>
  <c r="AN865" i="9" l="1"/>
  <c r="S865" i="9"/>
  <c r="AS689" i="4"/>
  <c r="Y689" i="4"/>
  <c r="P689" i="4"/>
  <c r="AP689" i="4"/>
  <c r="AO689" i="4" s="1"/>
  <c r="AR689" i="4"/>
  <c r="N689" i="4"/>
  <c r="K690" i="4" s="1"/>
  <c r="AF865" i="9" l="1"/>
  <c r="Z865" i="9"/>
  <c r="AA865" i="9"/>
  <c r="U865" i="9"/>
  <c r="V865" i="9"/>
  <c r="AG865" i="9" s="1"/>
  <c r="W865" i="9"/>
  <c r="T865" i="9" s="1"/>
  <c r="AB865" i="9" s="1"/>
  <c r="AT689" i="4"/>
  <c r="R690" i="4"/>
  <c r="R865" i="9" l="1"/>
  <c r="AE865" i="9"/>
  <c r="AD865" i="9"/>
  <c r="L865" i="9"/>
  <c r="P865" i="9"/>
  <c r="AS865" i="9"/>
  <c r="N865" i="9"/>
  <c r="O865" i="9"/>
  <c r="AI865" i="9"/>
  <c r="AH865" i="9"/>
  <c r="Q865" i="9"/>
  <c r="AQ865" i="9"/>
  <c r="AC865" i="9"/>
  <c r="AD690" i="4"/>
  <c r="V690" i="4"/>
  <c r="U690" i="4"/>
  <c r="AA690" i="4"/>
  <c r="M690" i="4" s="1"/>
  <c r="AB690" i="4"/>
  <c r="AC690" i="4"/>
  <c r="Q690" i="4" s="1"/>
  <c r="L690" i="4"/>
  <c r="Y865" i="9" l="1"/>
  <c r="X865" i="9"/>
  <c r="M865" i="9"/>
  <c r="AR865" i="9"/>
  <c r="AP865" i="9"/>
  <c r="AO865" i="9" s="1"/>
  <c r="AE690" i="4"/>
  <c r="AQ690" i="4"/>
  <c r="O690" i="4"/>
  <c r="S690" i="4"/>
  <c r="T690" i="4"/>
  <c r="AT865" i="9" l="1"/>
  <c r="AK866" i="9"/>
  <c r="AL866" i="9" s="1"/>
  <c r="AM866" i="9" s="1"/>
  <c r="K866" i="9"/>
  <c r="Y690" i="4"/>
  <c r="Z690" i="4"/>
  <c r="AP690" i="4"/>
  <c r="AO690" i="4" s="1"/>
  <c r="P690" i="4"/>
  <c r="AS690" i="4"/>
  <c r="AT690" i="4" s="1"/>
  <c r="N690" i="4"/>
  <c r="K691" i="4" s="1"/>
  <c r="AR690" i="4"/>
  <c r="AN866" i="9" l="1"/>
  <c r="S866" i="9"/>
  <c r="R691" i="4"/>
  <c r="AF866" i="9" l="1"/>
  <c r="AA866" i="9"/>
  <c r="Z866" i="9"/>
  <c r="U866" i="9"/>
  <c r="V866" i="9"/>
  <c r="AG866" i="9" s="1"/>
  <c r="W866" i="9"/>
  <c r="T866" i="9" s="1"/>
  <c r="AB866" i="9" s="1"/>
  <c r="AD691" i="4"/>
  <c r="U691" i="4"/>
  <c r="V691" i="4"/>
  <c r="AB691" i="4"/>
  <c r="AA691" i="4"/>
  <c r="M691" i="4" s="1"/>
  <c r="AC691" i="4"/>
  <c r="Q691" i="4" s="1"/>
  <c r="L691" i="4"/>
  <c r="R866" i="9" l="1"/>
  <c r="AE866" i="9"/>
  <c r="AD866" i="9"/>
  <c r="AH866" i="9"/>
  <c r="AI866" i="9"/>
  <c r="Q866" i="9"/>
  <c r="O866" i="9"/>
  <c r="P866" i="9"/>
  <c r="AE691" i="4"/>
  <c r="T691" i="4"/>
  <c r="AQ691" i="4"/>
  <c r="O691" i="4"/>
  <c r="S691" i="4"/>
  <c r="Y866" i="9" l="1"/>
  <c r="X866" i="9"/>
  <c r="L866" i="9"/>
  <c r="AQ866" i="9"/>
  <c r="M866" i="9"/>
  <c r="AR866" i="9"/>
  <c r="AP866" i="9"/>
  <c r="AO866" i="9" s="1"/>
  <c r="N866" i="9"/>
  <c r="AS866" i="9"/>
  <c r="AC866" i="9"/>
  <c r="Y691" i="4"/>
  <c r="Z691" i="4"/>
  <c r="AP691" i="4"/>
  <c r="AO691" i="4" s="1"/>
  <c r="AR691" i="4"/>
  <c r="N691" i="4"/>
  <c r="K692" i="4" s="1"/>
  <c r="AS691" i="4"/>
  <c r="AT691" i="4" s="1"/>
  <c r="P691" i="4"/>
  <c r="AT866" i="9" l="1"/>
  <c r="AK867" i="9" s="1"/>
  <c r="K867" i="9"/>
  <c r="R692" i="4"/>
  <c r="AN867" i="9" l="1"/>
  <c r="AL867" i="9"/>
  <c r="AM867" i="9" s="1"/>
  <c r="S867" i="9"/>
  <c r="AD692" i="4"/>
  <c r="V692" i="4"/>
  <c r="U692" i="4"/>
  <c r="AA692" i="4"/>
  <c r="M692" i="4" s="1"/>
  <c r="AC692" i="4"/>
  <c r="Q692" i="4" s="1"/>
  <c r="AB692" i="4"/>
  <c r="L692" i="4"/>
  <c r="AF867" i="9" l="1"/>
  <c r="AA867" i="9"/>
  <c r="Z867" i="9"/>
  <c r="U867" i="9"/>
  <c r="V867" i="9"/>
  <c r="AG867" i="9" s="1"/>
  <c r="W867" i="9"/>
  <c r="T867" i="9" s="1"/>
  <c r="AB867" i="9" s="1"/>
  <c r="AE692" i="4"/>
  <c r="AQ692" i="4"/>
  <c r="O692" i="4"/>
  <c r="S692" i="4"/>
  <c r="T692" i="4"/>
  <c r="R867" i="9" l="1"/>
  <c r="AE867" i="9"/>
  <c r="AD867" i="9"/>
  <c r="AQ867" i="9"/>
  <c r="AS867" i="9"/>
  <c r="N867" i="9"/>
  <c r="O867" i="9"/>
  <c r="P867" i="9"/>
  <c r="Q867" i="9"/>
  <c r="AH867" i="9"/>
  <c r="AI867" i="9"/>
  <c r="Y692" i="4"/>
  <c r="Z692" i="4"/>
  <c r="AP692" i="4"/>
  <c r="AO692" i="4" s="1"/>
  <c r="P692" i="4"/>
  <c r="AS692" i="4"/>
  <c r="AT692" i="4" s="1"/>
  <c r="N692" i="4"/>
  <c r="K693" i="4" s="1"/>
  <c r="AR692" i="4"/>
  <c r="Y867" i="9" l="1"/>
  <c r="X867" i="9"/>
  <c r="L867" i="9"/>
  <c r="AC867" i="9"/>
  <c r="M867" i="9"/>
  <c r="AR867" i="9"/>
  <c r="AP867" i="9"/>
  <c r="AO867" i="9" s="1"/>
  <c r="R693" i="4"/>
  <c r="AT867" i="9" l="1"/>
  <c r="AK868" i="9"/>
  <c r="AL868" i="9" s="1"/>
  <c r="AM868" i="9" s="1"/>
  <c r="K868" i="9"/>
  <c r="AD693" i="4"/>
  <c r="V693" i="4"/>
  <c r="U693" i="4"/>
  <c r="AB693" i="4"/>
  <c r="AA693" i="4"/>
  <c r="M693" i="4" s="1"/>
  <c r="AC693" i="4"/>
  <c r="Q693" i="4" s="1"/>
  <c r="L693" i="4"/>
  <c r="AN868" i="9" l="1"/>
  <c r="S868" i="9"/>
  <c r="AE693" i="4"/>
  <c r="O693" i="4"/>
  <c r="S693" i="4"/>
  <c r="AQ693" i="4"/>
  <c r="T693" i="4"/>
  <c r="AF868" i="9" l="1"/>
  <c r="AA868" i="9"/>
  <c r="Z868" i="9"/>
  <c r="U868" i="9"/>
  <c r="V868" i="9"/>
  <c r="AG868" i="9" s="1"/>
  <c r="W868" i="9"/>
  <c r="T868" i="9" s="1"/>
  <c r="AB868" i="9" s="1"/>
  <c r="Y693" i="4"/>
  <c r="Z693" i="4"/>
  <c r="AP693" i="4"/>
  <c r="AO693" i="4" s="1"/>
  <c r="AS693" i="4"/>
  <c r="P693" i="4"/>
  <c r="AR693" i="4"/>
  <c r="N693" i="4"/>
  <c r="K694" i="4" s="1"/>
  <c r="R868" i="9" l="1"/>
  <c r="AD868" i="9"/>
  <c r="AE868" i="9"/>
  <c r="AS868" i="9"/>
  <c r="N868" i="9"/>
  <c r="AI868" i="9"/>
  <c r="AH868" i="9"/>
  <c r="Q868" i="9"/>
  <c r="O868" i="9"/>
  <c r="AQ868" i="9"/>
  <c r="P868" i="9"/>
  <c r="AT693" i="4"/>
  <c r="R694" i="4"/>
  <c r="Y868" i="9" l="1"/>
  <c r="X868" i="9"/>
  <c r="L868" i="9"/>
  <c r="AC868" i="9"/>
  <c r="AR868" i="9"/>
  <c r="M868" i="9"/>
  <c r="AP868" i="9"/>
  <c r="AO868" i="9" s="1"/>
  <c r="AD694" i="4"/>
  <c r="V694" i="4"/>
  <c r="U694" i="4"/>
  <c r="AA694" i="4"/>
  <c r="M694" i="4" s="1"/>
  <c r="AC694" i="4"/>
  <c r="Q694" i="4" s="1"/>
  <c r="AB694" i="4"/>
  <c r="L694" i="4"/>
  <c r="AT868" i="9" l="1"/>
  <c r="AK869" i="9" s="1"/>
  <c r="K869" i="9"/>
  <c r="AE694" i="4"/>
  <c r="AQ694" i="4"/>
  <c r="O694" i="4"/>
  <c r="S694" i="4"/>
  <c r="T694" i="4"/>
  <c r="AN869" i="9" l="1"/>
  <c r="AL869" i="9"/>
  <c r="AM869" i="9" s="1"/>
  <c r="S869" i="9"/>
  <c r="Y694" i="4"/>
  <c r="Z694" i="4"/>
  <c r="AP694" i="4"/>
  <c r="AO694" i="4" s="1"/>
  <c r="P694" i="4"/>
  <c r="AS694" i="4"/>
  <c r="AT694" i="4" s="1"/>
  <c r="AR694" i="4"/>
  <c r="N694" i="4"/>
  <c r="K695" i="4" s="1"/>
  <c r="AF869" i="9" l="1"/>
  <c r="Z869" i="9"/>
  <c r="AA869" i="9"/>
  <c r="U869" i="9"/>
  <c r="V869" i="9"/>
  <c r="AG869" i="9" s="1"/>
  <c r="W869" i="9"/>
  <c r="T869" i="9" s="1"/>
  <c r="AB869" i="9" s="1"/>
  <c r="R695" i="4"/>
  <c r="R869" i="9" l="1"/>
  <c r="AD869" i="9"/>
  <c r="AE869" i="9"/>
  <c r="N869" i="9"/>
  <c r="AS869" i="9"/>
  <c r="AC869" i="9"/>
  <c r="Q869" i="9"/>
  <c r="AI869" i="9"/>
  <c r="AH869" i="9"/>
  <c r="P869" i="9"/>
  <c r="O869" i="9"/>
  <c r="AQ869" i="9"/>
  <c r="AD695" i="4"/>
  <c r="V695" i="4"/>
  <c r="U695" i="4"/>
  <c r="AC695" i="4"/>
  <c r="Q695" i="4" s="1"/>
  <c r="AA695" i="4"/>
  <c r="M695" i="4" s="1"/>
  <c r="AB695" i="4"/>
  <c r="L695" i="4"/>
  <c r="Y869" i="9" l="1"/>
  <c r="X869" i="9"/>
  <c r="L869" i="9"/>
  <c r="AR869" i="9"/>
  <c r="M869" i="9"/>
  <c r="AP869" i="9"/>
  <c r="AO869" i="9" s="1"/>
  <c r="T695" i="4"/>
  <c r="AE695" i="4"/>
  <c r="O695" i="4"/>
  <c r="S695" i="4"/>
  <c r="AS695" i="4"/>
  <c r="P695" i="4"/>
  <c r="AQ695" i="4"/>
  <c r="AT869" i="9" l="1"/>
  <c r="AK870" i="9" s="1"/>
  <c r="K870" i="9"/>
  <c r="Y695" i="4"/>
  <c r="Z695" i="4"/>
  <c r="AP695" i="4"/>
  <c r="AO695" i="4" s="1"/>
  <c r="AT695" i="4" s="1"/>
  <c r="N695" i="4"/>
  <c r="K696" i="4" s="1"/>
  <c r="AR695" i="4"/>
  <c r="AL870" i="9" l="1"/>
  <c r="AM870" i="9" s="1"/>
  <c r="AN870" i="9"/>
  <c r="S870" i="9"/>
  <c r="R696" i="4"/>
  <c r="AF870" i="9" l="1"/>
  <c r="AA870" i="9"/>
  <c r="Z870" i="9"/>
  <c r="U870" i="9"/>
  <c r="V870" i="9"/>
  <c r="AG870" i="9" s="1"/>
  <c r="W870" i="9"/>
  <c r="T870" i="9" s="1"/>
  <c r="AB870" i="9" s="1"/>
  <c r="AD696" i="4"/>
  <c r="V696" i="4"/>
  <c r="U696" i="4"/>
  <c r="AA696" i="4"/>
  <c r="M696" i="4" s="1"/>
  <c r="AB696" i="4"/>
  <c r="AC696" i="4"/>
  <c r="Q696" i="4" s="1"/>
  <c r="AQ696" i="4"/>
  <c r="L696" i="4"/>
  <c r="R870" i="9" l="1"/>
  <c r="AD870" i="9"/>
  <c r="AE870" i="9"/>
  <c r="AH870" i="9"/>
  <c r="AI870" i="9"/>
  <c r="Q870" i="9"/>
  <c r="O870" i="9"/>
  <c r="P870" i="9"/>
  <c r="AE696" i="4"/>
  <c r="T696" i="4"/>
  <c r="AS696" i="4"/>
  <c r="O696" i="4"/>
  <c r="S696" i="4"/>
  <c r="Y870" i="9" l="1"/>
  <c r="X870" i="9"/>
  <c r="AQ870" i="9"/>
  <c r="L870" i="9"/>
  <c r="M870" i="9"/>
  <c r="AR870" i="9"/>
  <c r="N870" i="9"/>
  <c r="AS870" i="9"/>
  <c r="AC870" i="9"/>
  <c r="AP870" i="9"/>
  <c r="AO870" i="9" s="1"/>
  <c r="Y696" i="4"/>
  <c r="Z696" i="4"/>
  <c r="P696" i="4"/>
  <c r="AP696" i="4"/>
  <c r="AO696" i="4" s="1"/>
  <c r="AT696" i="4" s="1"/>
  <c r="N696" i="4"/>
  <c r="K697" i="4" s="1"/>
  <c r="AR696" i="4"/>
  <c r="AT870" i="9" l="1"/>
  <c r="K871" i="9"/>
  <c r="AK871" i="9"/>
  <c r="R697" i="4"/>
  <c r="S871" i="9" l="1"/>
  <c r="AL871" i="9"/>
  <c r="AM871" i="9" s="1"/>
  <c r="AN871" i="9"/>
  <c r="AD697" i="4"/>
  <c r="V697" i="4"/>
  <c r="U697" i="4"/>
  <c r="AA697" i="4"/>
  <c r="M697" i="4" s="1"/>
  <c r="AC697" i="4"/>
  <c r="Q697" i="4" s="1"/>
  <c r="AB697" i="4"/>
  <c r="L697" i="4"/>
  <c r="AF871" i="9" l="1"/>
  <c r="AA871" i="9"/>
  <c r="Z871" i="9"/>
  <c r="V871" i="9"/>
  <c r="AG871" i="9" s="1"/>
  <c r="U871" i="9"/>
  <c r="W871" i="9"/>
  <c r="T871" i="9" s="1"/>
  <c r="AB871" i="9" s="1"/>
  <c r="AQ697" i="4"/>
  <c r="AE697" i="4"/>
  <c r="O697" i="4"/>
  <c r="S697" i="4"/>
  <c r="T697" i="4"/>
  <c r="R871" i="9" l="1"/>
  <c r="AD871" i="9"/>
  <c r="AE871" i="9"/>
  <c r="L871" i="9"/>
  <c r="AQ871" i="9"/>
  <c r="P871" i="9"/>
  <c r="AP871" i="9"/>
  <c r="AO871" i="9" s="1"/>
  <c r="AI871" i="9"/>
  <c r="AH871" i="9"/>
  <c r="Q871" i="9"/>
  <c r="O871" i="9"/>
  <c r="AS871" i="9"/>
  <c r="N871" i="9"/>
  <c r="AC871" i="9"/>
  <c r="Y697" i="4"/>
  <c r="Z697" i="4"/>
  <c r="AP697" i="4"/>
  <c r="AO697" i="4" s="1"/>
  <c r="AR697" i="4"/>
  <c r="N697" i="4"/>
  <c r="K698" i="4" s="1"/>
  <c r="AS697" i="4"/>
  <c r="P697" i="4"/>
  <c r="Y871" i="9" l="1"/>
  <c r="X871" i="9"/>
  <c r="M871" i="9"/>
  <c r="AR871" i="9"/>
  <c r="AT871" i="9" s="1"/>
  <c r="AK872" i="9" s="1"/>
  <c r="AL872" i="9" s="1"/>
  <c r="AM872" i="9" s="1"/>
  <c r="AT697" i="4"/>
  <c r="R698" i="4"/>
  <c r="AN872" i="9" l="1"/>
  <c r="K872" i="9"/>
  <c r="AD698" i="4"/>
  <c r="V698" i="4"/>
  <c r="U698" i="4"/>
  <c r="AC698" i="4"/>
  <c r="Q698" i="4" s="1"/>
  <c r="AB698" i="4"/>
  <c r="AA698" i="4"/>
  <c r="M698" i="4" s="1"/>
  <c r="L698" i="4"/>
  <c r="S872" i="9" l="1"/>
  <c r="T698" i="4"/>
  <c r="AE698" i="4"/>
  <c r="AQ698" i="4"/>
  <c r="O698" i="4"/>
  <c r="S698" i="4"/>
  <c r="P698" i="4"/>
  <c r="AS698" i="4"/>
  <c r="AF872" i="9" l="1"/>
  <c r="AA872" i="9"/>
  <c r="Z872" i="9"/>
  <c r="U872" i="9"/>
  <c r="V872" i="9"/>
  <c r="AG872" i="9" s="1"/>
  <c r="W872" i="9"/>
  <c r="T872" i="9" s="1"/>
  <c r="AB872" i="9" s="1"/>
  <c r="Y698" i="4"/>
  <c r="Z698" i="4"/>
  <c r="AP698" i="4"/>
  <c r="AO698" i="4" s="1"/>
  <c r="AT698" i="4" s="1"/>
  <c r="AR698" i="4"/>
  <c r="N698" i="4"/>
  <c r="K699" i="4" s="1"/>
  <c r="R872" i="9" l="1"/>
  <c r="AD872" i="9"/>
  <c r="AE872" i="9"/>
  <c r="O872" i="9"/>
  <c r="N872" i="9"/>
  <c r="AS872" i="9"/>
  <c r="AH872" i="9"/>
  <c r="AI872" i="9"/>
  <c r="Q872" i="9"/>
  <c r="P872" i="9"/>
  <c r="R699" i="4"/>
  <c r="Y872" i="9" l="1"/>
  <c r="X872" i="9"/>
  <c r="L872" i="9"/>
  <c r="AC872" i="9"/>
  <c r="AQ872" i="9"/>
  <c r="AR872" i="9"/>
  <c r="M872" i="9"/>
  <c r="AP872" i="9"/>
  <c r="AO872" i="9" s="1"/>
  <c r="AD699" i="4"/>
  <c r="V699" i="4"/>
  <c r="U699" i="4"/>
  <c r="AC699" i="4"/>
  <c r="Q699" i="4" s="1"/>
  <c r="AA699" i="4"/>
  <c r="M699" i="4" s="1"/>
  <c r="AB699" i="4"/>
  <c r="L699" i="4"/>
  <c r="AT872" i="9" l="1"/>
  <c r="AK873" i="9" s="1"/>
  <c r="K873" i="9"/>
  <c r="AE699" i="4"/>
  <c r="O699" i="4"/>
  <c r="S699" i="4"/>
  <c r="T699" i="4"/>
  <c r="AQ699" i="4"/>
  <c r="AN873" i="9" l="1"/>
  <c r="AL873" i="9"/>
  <c r="AM873" i="9" s="1"/>
  <c r="S873" i="9"/>
  <c r="Y699" i="4"/>
  <c r="Z699" i="4"/>
  <c r="AP699" i="4"/>
  <c r="AO699" i="4" s="1"/>
  <c r="AS699" i="4"/>
  <c r="P699" i="4"/>
  <c r="AR699" i="4"/>
  <c r="N699" i="4"/>
  <c r="K700" i="4" s="1"/>
  <c r="AF873" i="9" l="1"/>
  <c r="AA873" i="9"/>
  <c r="Z873" i="9"/>
  <c r="U873" i="9"/>
  <c r="V873" i="9"/>
  <c r="AG873" i="9" s="1"/>
  <c r="W873" i="9"/>
  <c r="T873" i="9" s="1"/>
  <c r="AB873" i="9" s="1"/>
  <c r="AT699" i="4"/>
  <c r="R700" i="4"/>
  <c r="R873" i="9" l="1"/>
  <c r="AE873" i="9"/>
  <c r="AD873" i="9"/>
  <c r="AS873" i="9"/>
  <c r="N873" i="9"/>
  <c r="AC873" i="9"/>
  <c r="P873" i="9"/>
  <c r="O873" i="9"/>
  <c r="AQ873" i="9"/>
  <c r="AI873" i="9"/>
  <c r="AH873" i="9"/>
  <c r="Q873" i="9"/>
  <c r="AD700" i="4"/>
  <c r="V700" i="4"/>
  <c r="U700" i="4"/>
  <c r="AC700" i="4"/>
  <c r="Q700" i="4" s="1"/>
  <c r="AA700" i="4"/>
  <c r="M700" i="4" s="1"/>
  <c r="AB700" i="4"/>
  <c r="L700" i="4"/>
  <c r="Y873" i="9" l="1"/>
  <c r="X873" i="9"/>
  <c r="L873" i="9"/>
  <c r="M873" i="9"/>
  <c r="AR873" i="9"/>
  <c r="AP873" i="9"/>
  <c r="AO873" i="9" s="1"/>
  <c r="AE700" i="4"/>
  <c r="AQ700" i="4"/>
  <c r="T700" i="4"/>
  <c r="O700" i="4"/>
  <c r="S700" i="4"/>
  <c r="AT873" i="9" l="1"/>
  <c r="AK874" i="9" s="1"/>
  <c r="K874" i="9"/>
  <c r="Y700" i="4"/>
  <c r="Z700" i="4"/>
  <c r="AP700" i="4"/>
  <c r="AO700" i="4" s="1"/>
  <c r="AR700" i="4"/>
  <c r="N700" i="4"/>
  <c r="K701" i="4" s="1"/>
  <c r="AS700" i="4"/>
  <c r="AT700" i="4" s="1"/>
  <c r="P700" i="4"/>
  <c r="AN874" i="9" l="1"/>
  <c r="AL874" i="9"/>
  <c r="AM874" i="9" s="1"/>
  <c r="S874" i="9"/>
  <c r="R701" i="4"/>
  <c r="AF874" i="9" l="1"/>
  <c r="AA874" i="9"/>
  <c r="Z874" i="9"/>
  <c r="U874" i="9"/>
  <c r="V874" i="9"/>
  <c r="AG874" i="9" s="1"/>
  <c r="W874" i="9"/>
  <c r="T874" i="9" s="1"/>
  <c r="AB874" i="9" s="1"/>
  <c r="AD701" i="4"/>
  <c r="V701" i="4"/>
  <c r="U701" i="4"/>
  <c r="AB701" i="4"/>
  <c r="AC701" i="4"/>
  <c r="Q701" i="4" s="1"/>
  <c r="AA701" i="4"/>
  <c r="M701" i="4" s="1"/>
  <c r="L701" i="4"/>
  <c r="R874" i="9" l="1"/>
  <c r="AE874" i="9"/>
  <c r="AD874" i="9"/>
  <c r="AQ874" i="9"/>
  <c r="AH874" i="9"/>
  <c r="Q874" i="9"/>
  <c r="AI874" i="9"/>
  <c r="P874" i="9"/>
  <c r="O874" i="9"/>
  <c r="AE701" i="4"/>
  <c r="T701" i="4"/>
  <c r="Z701" i="4" s="1"/>
  <c r="P701" i="4"/>
  <c r="O701" i="4"/>
  <c r="S701" i="4"/>
  <c r="AQ701" i="4"/>
  <c r="Y874" i="9" l="1"/>
  <c r="X874" i="9"/>
  <c r="L874" i="9"/>
  <c r="AR874" i="9"/>
  <c r="M874" i="9"/>
  <c r="AP874" i="9"/>
  <c r="AO874" i="9" s="1"/>
  <c r="N874" i="9"/>
  <c r="AS874" i="9"/>
  <c r="AC874" i="9"/>
  <c r="AS701" i="4"/>
  <c r="Y701" i="4"/>
  <c r="AP701" i="4"/>
  <c r="AO701" i="4" s="1"/>
  <c r="AR701" i="4"/>
  <c r="N701" i="4"/>
  <c r="K702" i="4" s="1"/>
  <c r="AT874" i="9" l="1"/>
  <c r="AK875" i="9" s="1"/>
  <c r="AL875" i="9" s="1"/>
  <c r="AM875" i="9" s="1"/>
  <c r="K875" i="9"/>
  <c r="AT701" i="4"/>
  <c r="R702" i="4"/>
  <c r="AN875" i="9" l="1"/>
  <c r="S875" i="9"/>
  <c r="AD702" i="4"/>
  <c r="V702" i="4"/>
  <c r="U702" i="4"/>
  <c r="AA702" i="4"/>
  <c r="M702" i="4" s="1"/>
  <c r="AB702" i="4"/>
  <c r="AC702" i="4"/>
  <c r="Q702" i="4" s="1"/>
  <c r="L702" i="4"/>
  <c r="AF875" i="9" l="1"/>
  <c r="AA875" i="9"/>
  <c r="Z875" i="9"/>
  <c r="U875" i="9"/>
  <c r="V875" i="9"/>
  <c r="AG875" i="9" s="1"/>
  <c r="W875" i="9"/>
  <c r="T875" i="9" s="1"/>
  <c r="AB875" i="9" s="1"/>
  <c r="AE702" i="4"/>
  <c r="AQ702" i="4"/>
  <c r="T702" i="4"/>
  <c r="O702" i="4"/>
  <c r="S702" i="4"/>
  <c r="R875" i="9" l="1"/>
  <c r="AD875" i="9"/>
  <c r="AE875" i="9"/>
  <c r="P875" i="9"/>
  <c r="O875" i="9"/>
  <c r="AS875" i="9"/>
  <c r="N875" i="9"/>
  <c r="AC875" i="9"/>
  <c r="AI875" i="9"/>
  <c r="Q875" i="9"/>
  <c r="AH875" i="9"/>
  <c r="Y702" i="4"/>
  <c r="Z702" i="4"/>
  <c r="AP702" i="4"/>
  <c r="AO702" i="4" s="1"/>
  <c r="AR702" i="4"/>
  <c r="N702" i="4"/>
  <c r="K703" i="4" s="1"/>
  <c r="P702" i="4"/>
  <c r="AS702" i="4"/>
  <c r="AT702" i="4" s="1"/>
  <c r="Y875" i="9" l="1"/>
  <c r="X875" i="9"/>
  <c r="L875" i="9"/>
  <c r="AQ875" i="9"/>
  <c r="M875" i="9"/>
  <c r="AR875" i="9"/>
  <c r="AP875" i="9"/>
  <c r="AO875" i="9" s="1"/>
  <c r="R703" i="4"/>
  <c r="AT875" i="9" l="1"/>
  <c r="AK876" i="9" s="1"/>
  <c r="K876" i="9"/>
  <c r="AD703" i="4"/>
  <c r="U703" i="4"/>
  <c r="V703" i="4"/>
  <c r="AA703" i="4"/>
  <c r="M703" i="4" s="1"/>
  <c r="AC703" i="4"/>
  <c r="Q703" i="4" s="1"/>
  <c r="AB703" i="4"/>
  <c r="L703" i="4"/>
  <c r="AL876" i="9" l="1"/>
  <c r="AM876" i="9" s="1"/>
  <c r="AN876" i="9"/>
  <c r="S876" i="9"/>
  <c r="AE703" i="4"/>
  <c r="AQ703" i="4"/>
  <c r="T703" i="4"/>
  <c r="O703" i="4"/>
  <c r="S703" i="4"/>
  <c r="AF876" i="9" l="1"/>
  <c r="AA876" i="9"/>
  <c r="Z876" i="9"/>
  <c r="U876" i="9"/>
  <c r="V876" i="9"/>
  <c r="AG876" i="9" s="1"/>
  <c r="W876" i="9"/>
  <c r="T876" i="9" s="1"/>
  <c r="AB876" i="9" s="1"/>
  <c r="Y703" i="4"/>
  <c r="Z703" i="4"/>
  <c r="AS703" i="4"/>
  <c r="P703" i="4"/>
  <c r="AP703" i="4"/>
  <c r="AO703" i="4" s="1"/>
  <c r="AR703" i="4"/>
  <c r="N703" i="4"/>
  <c r="K704" i="4" s="1"/>
  <c r="R876" i="9" l="1"/>
  <c r="AE876" i="9"/>
  <c r="AD876" i="9"/>
  <c r="AH876" i="9"/>
  <c r="AI876" i="9"/>
  <c r="Q876" i="9"/>
  <c r="O876" i="9"/>
  <c r="AQ876" i="9"/>
  <c r="P876" i="9"/>
  <c r="AT703" i="4"/>
  <c r="R704" i="4"/>
  <c r="X876" i="9" l="1"/>
  <c r="Y876" i="9"/>
  <c r="L876" i="9"/>
  <c r="N876" i="9"/>
  <c r="AS876" i="9"/>
  <c r="AC876" i="9"/>
  <c r="AR876" i="9"/>
  <c r="M876" i="9"/>
  <c r="AP876" i="9"/>
  <c r="AO876" i="9" s="1"/>
  <c r="AD704" i="4"/>
  <c r="V704" i="4"/>
  <c r="U704" i="4"/>
  <c r="AA704" i="4"/>
  <c r="M704" i="4" s="1"/>
  <c r="AC704" i="4"/>
  <c r="Q704" i="4" s="1"/>
  <c r="AB704" i="4"/>
  <c r="T704" i="4"/>
  <c r="Y704" i="4" s="1"/>
  <c r="L704" i="4"/>
  <c r="AT876" i="9" l="1"/>
  <c r="AK877" i="9"/>
  <c r="AL877" i="9" s="1"/>
  <c r="AM877" i="9" s="1"/>
  <c r="K877" i="9"/>
  <c r="Z704" i="4"/>
  <c r="AE704" i="4"/>
  <c r="AQ704" i="4"/>
  <c r="P704" i="4"/>
  <c r="AS704" i="4"/>
  <c r="O704" i="4"/>
  <c r="S704" i="4"/>
  <c r="AN877" i="9" l="1"/>
  <c r="S877" i="9"/>
  <c r="AP704" i="4"/>
  <c r="AO704" i="4" s="1"/>
  <c r="AT704" i="4" s="1"/>
  <c r="AR704" i="4"/>
  <c r="N704" i="4"/>
  <c r="K705" i="4" s="1"/>
  <c r="AF877" i="9" l="1"/>
  <c r="Z877" i="9"/>
  <c r="AA877" i="9"/>
  <c r="U877" i="9"/>
  <c r="V877" i="9"/>
  <c r="AG877" i="9" s="1"/>
  <c r="W877" i="9"/>
  <c r="T877" i="9" s="1"/>
  <c r="AB877" i="9" s="1"/>
  <c r="R705" i="4"/>
  <c r="R877" i="9" l="1"/>
  <c r="AE877" i="9"/>
  <c r="AD877" i="9"/>
  <c r="P877" i="9"/>
  <c r="AS877" i="9"/>
  <c r="N877" i="9"/>
  <c r="O877" i="9"/>
  <c r="AH877" i="9"/>
  <c r="Q877" i="9"/>
  <c r="AI877" i="9"/>
  <c r="AD705" i="4"/>
  <c r="V705" i="4"/>
  <c r="U705" i="4"/>
  <c r="AC705" i="4"/>
  <c r="Q705" i="4" s="1"/>
  <c r="AB705" i="4"/>
  <c r="AA705" i="4"/>
  <c r="M705" i="4" s="1"/>
  <c r="T705" i="4"/>
  <c r="Y705" i="4" s="1"/>
  <c r="L705" i="4"/>
  <c r="X877" i="9" l="1"/>
  <c r="Y877" i="9"/>
  <c r="AQ877" i="9"/>
  <c r="L877" i="9"/>
  <c r="AC877" i="9"/>
  <c r="M877" i="9"/>
  <c r="AR877" i="9"/>
  <c r="AP877" i="9"/>
  <c r="AO877" i="9" s="1"/>
  <c r="Z705" i="4"/>
  <c r="AE705" i="4"/>
  <c r="AQ705" i="4"/>
  <c r="O705" i="4"/>
  <c r="S705" i="4"/>
  <c r="AS705" i="4"/>
  <c r="P705" i="4"/>
  <c r="AT877" i="9" l="1"/>
  <c r="AK878" i="9"/>
  <c r="AL878" i="9" s="1"/>
  <c r="AM878" i="9" s="1"/>
  <c r="K878" i="9"/>
  <c r="AP705" i="4"/>
  <c r="AO705" i="4" s="1"/>
  <c r="AT705" i="4" s="1"/>
  <c r="AR705" i="4"/>
  <c r="N705" i="4"/>
  <c r="K706" i="4" s="1"/>
  <c r="AN878" i="9" l="1"/>
  <c r="S878" i="9"/>
  <c r="R706" i="4"/>
  <c r="AF878" i="9" l="1"/>
  <c r="AA878" i="9"/>
  <c r="Z878" i="9"/>
  <c r="U878" i="9"/>
  <c r="V878" i="9"/>
  <c r="AG878" i="9" s="1"/>
  <c r="W878" i="9"/>
  <c r="T878" i="9" s="1"/>
  <c r="AB878" i="9" s="1"/>
  <c r="AD706" i="4"/>
  <c r="V706" i="4"/>
  <c r="U706" i="4"/>
  <c r="AC706" i="4"/>
  <c r="Q706" i="4" s="1"/>
  <c r="AA706" i="4"/>
  <c r="M706" i="4" s="1"/>
  <c r="AB706" i="4"/>
  <c r="L706" i="4"/>
  <c r="R878" i="9" l="1"/>
  <c r="AE878" i="9"/>
  <c r="AD878" i="9"/>
  <c r="AQ878" i="9"/>
  <c r="Q878" i="9"/>
  <c r="AI878" i="9"/>
  <c r="AH878" i="9"/>
  <c r="AS878" i="9"/>
  <c r="N878" i="9"/>
  <c r="O878" i="9"/>
  <c r="P878" i="9"/>
  <c r="AE706" i="4"/>
  <c r="T706" i="4"/>
  <c r="O706" i="4"/>
  <c r="S706" i="4"/>
  <c r="P706" i="4"/>
  <c r="AS706" i="4"/>
  <c r="AQ706" i="4"/>
  <c r="X878" i="9" l="1"/>
  <c r="Y878" i="9"/>
  <c r="L878" i="9"/>
  <c r="AC878" i="9"/>
  <c r="AR878" i="9"/>
  <c r="M878" i="9"/>
  <c r="AP878" i="9"/>
  <c r="AO878" i="9" s="1"/>
  <c r="Y706" i="4"/>
  <c r="Z706" i="4"/>
  <c r="AP706" i="4"/>
  <c r="AO706" i="4" s="1"/>
  <c r="AT706" i="4" s="1"/>
  <c r="AR706" i="4"/>
  <c r="N706" i="4"/>
  <c r="K707" i="4" s="1"/>
  <c r="AT878" i="9" l="1"/>
  <c r="AK879" i="9" s="1"/>
  <c r="K879" i="9"/>
  <c r="R707" i="4"/>
  <c r="AN879" i="9" l="1"/>
  <c r="AL879" i="9"/>
  <c r="AM879" i="9" s="1"/>
  <c r="S879" i="9"/>
  <c r="AD707" i="4"/>
  <c r="U707" i="4"/>
  <c r="V707" i="4"/>
  <c r="AA707" i="4"/>
  <c r="M707" i="4" s="1"/>
  <c r="AB707" i="4"/>
  <c r="AC707" i="4"/>
  <c r="Q707" i="4" s="1"/>
  <c r="AQ707" i="4"/>
  <c r="L707" i="4"/>
  <c r="AF879" i="9" l="1"/>
  <c r="AA879" i="9"/>
  <c r="Z879" i="9"/>
  <c r="U879" i="9"/>
  <c r="V879" i="9"/>
  <c r="AG879" i="9" s="1"/>
  <c r="W879" i="9"/>
  <c r="T879" i="9" s="1"/>
  <c r="AB879" i="9" s="1"/>
  <c r="AE707" i="4"/>
  <c r="T707" i="4"/>
  <c r="O707" i="4"/>
  <c r="S707" i="4"/>
  <c r="R879" i="9" l="1"/>
  <c r="AE879" i="9"/>
  <c r="AD879" i="9"/>
  <c r="N879" i="9"/>
  <c r="AS879" i="9"/>
  <c r="P879" i="9"/>
  <c r="AC879" i="9"/>
  <c r="O879" i="9"/>
  <c r="Q879" i="9"/>
  <c r="AI879" i="9"/>
  <c r="AH879" i="9"/>
  <c r="AQ879" i="9"/>
  <c r="Y707" i="4"/>
  <c r="Z707" i="4"/>
  <c r="AP707" i="4"/>
  <c r="AO707" i="4" s="1"/>
  <c r="N707" i="4"/>
  <c r="K708" i="4" s="1"/>
  <c r="AR707" i="4"/>
  <c r="AS707" i="4"/>
  <c r="AT707" i="4" s="1"/>
  <c r="P707" i="4"/>
  <c r="Y879" i="9" l="1"/>
  <c r="X879" i="9"/>
  <c r="L879" i="9"/>
  <c r="AR879" i="9"/>
  <c r="M879" i="9"/>
  <c r="AP879" i="9"/>
  <c r="AO879" i="9" s="1"/>
  <c r="R708" i="4"/>
  <c r="AT879" i="9" l="1"/>
  <c r="AK880" i="9" s="1"/>
  <c r="K880" i="9"/>
  <c r="AD708" i="4"/>
  <c r="V708" i="4"/>
  <c r="U708" i="4"/>
  <c r="AC708" i="4"/>
  <c r="Q708" i="4" s="1"/>
  <c r="AA708" i="4"/>
  <c r="M708" i="4" s="1"/>
  <c r="AB708" i="4"/>
  <c r="L708" i="4"/>
  <c r="AL880" i="9" l="1"/>
  <c r="AM880" i="9" s="1"/>
  <c r="AN880" i="9"/>
  <c r="S880" i="9"/>
  <c r="AE708" i="4"/>
  <c r="O708" i="4"/>
  <c r="S708" i="4"/>
  <c r="T708" i="4"/>
  <c r="AQ708" i="4"/>
  <c r="AF880" i="9" l="1"/>
  <c r="AA880" i="9"/>
  <c r="Z880" i="9"/>
  <c r="U880" i="9"/>
  <c r="V880" i="9"/>
  <c r="AG880" i="9" s="1"/>
  <c r="W880" i="9"/>
  <c r="T880" i="9" s="1"/>
  <c r="AB880" i="9" s="1"/>
  <c r="Y708" i="4"/>
  <c r="Z708" i="4"/>
  <c r="AP708" i="4"/>
  <c r="AO708" i="4" s="1"/>
  <c r="P708" i="4"/>
  <c r="AS708" i="4"/>
  <c r="AT708" i="4" s="1"/>
  <c r="AR708" i="4"/>
  <c r="N708" i="4"/>
  <c r="K709" i="4" s="1"/>
  <c r="R880" i="9" l="1"/>
  <c r="AD880" i="9"/>
  <c r="AE880" i="9"/>
  <c r="AI880" i="9"/>
  <c r="AH880" i="9"/>
  <c r="Q880" i="9"/>
  <c r="O880" i="9"/>
  <c r="AQ880" i="9"/>
  <c r="P880" i="9"/>
  <c r="R709" i="4"/>
  <c r="Y880" i="9" l="1"/>
  <c r="X880" i="9"/>
  <c r="L880" i="9"/>
  <c r="N880" i="9"/>
  <c r="AS880" i="9"/>
  <c r="AC880" i="9"/>
  <c r="AR880" i="9"/>
  <c r="M880" i="9"/>
  <c r="AP880" i="9"/>
  <c r="AO880" i="9" s="1"/>
  <c r="AD709" i="4"/>
  <c r="V709" i="4"/>
  <c r="U709" i="4"/>
  <c r="AA709" i="4"/>
  <c r="M709" i="4" s="1"/>
  <c r="AC709" i="4"/>
  <c r="Q709" i="4" s="1"/>
  <c r="AB709" i="4"/>
  <c r="L709" i="4"/>
  <c r="AT880" i="9" l="1"/>
  <c r="AK881" i="9" s="1"/>
  <c r="K881" i="9"/>
  <c r="AE709" i="4"/>
  <c r="O709" i="4"/>
  <c r="S709" i="4"/>
  <c r="T709" i="4"/>
  <c r="AQ709" i="4"/>
  <c r="AN881" i="9" l="1"/>
  <c r="AL881" i="9"/>
  <c r="AM881" i="9" s="1"/>
  <c r="S881" i="9"/>
  <c r="Y709" i="4"/>
  <c r="Z709" i="4"/>
  <c r="AP709" i="4"/>
  <c r="AO709" i="4" s="1"/>
  <c r="AS709" i="4"/>
  <c r="P709" i="4"/>
  <c r="N709" i="4"/>
  <c r="K710" i="4" s="1"/>
  <c r="AR709" i="4"/>
  <c r="AF881" i="9" l="1"/>
  <c r="Z881" i="9"/>
  <c r="AA881" i="9"/>
  <c r="U881" i="9"/>
  <c r="V881" i="9"/>
  <c r="AG881" i="9" s="1"/>
  <c r="W881" i="9"/>
  <c r="T881" i="9" s="1"/>
  <c r="AB881" i="9" s="1"/>
  <c r="AT709" i="4"/>
  <c r="R710" i="4"/>
  <c r="R881" i="9" l="1"/>
  <c r="AD881" i="9"/>
  <c r="AE881" i="9"/>
  <c r="AI881" i="9"/>
  <c r="AH881" i="9"/>
  <c r="Q881" i="9"/>
  <c r="O881" i="9"/>
  <c r="P881" i="9"/>
  <c r="AQ881" i="9"/>
  <c r="AD710" i="4"/>
  <c r="V710" i="4"/>
  <c r="U710" i="4"/>
  <c r="AA710" i="4"/>
  <c r="M710" i="4" s="1"/>
  <c r="AB710" i="4"/>
  <c r="AC710" i="4"/>
  <c r="Q710" i="4" s="1"/>
  <c r="L710" i="4"/>
  <c r="Y881" i="9" l="1"/>
  <c r="X881" i="9"/>
  <c r="L881" i="9"/>
  <c r="N881" i="9"/>
  <c r="AS881" i="9"/>
  <c r="AC881" i="9"/>
  <c r="M881" i="9"/>
  <c r="AR881" i="9"/>
  <c r="AP881" i="9"/>
  <c r="AO881" i="9" s="1"/>
  <c r="AQ710" i="4"/>
  <c r="AE710" i="4"/>
  <c r="T710" i="4"/>
  <c r="O710" i="4"/>
  <c r="S710" i="4"/>
  <c r="AT881" i="9" l="1"/>
  <c r="AK882" i="9"/>
  <c r="AL882" i="9" s="1"/>
  <c r="AM882" i="9" s="1"/>
  <c r="K882" i="9"/>
  <c r="Y710" i="4"/>
  <c r="Z710" i="4"/>
  <c r="AP710" i="4"/>
  <c r="AO710" i="4" s="1"/>
  <c r="AR710" i="4"/>
  <c r="N710" i="4"/>
  <c r="K711" i="4" s="1"/>
  <c r="P710" i="4"/>
  <c r="AS710" i="4"/>
  <c r="AT710" i="4" s="1"/>
  <c r="S882" i="9" l="1"/>
  <c r="AN882" i="9"/>
  <c r="R711" i="4"/>
  <c r="AF882" i="9" l="1"/>
  <c r="AA882" i="9"/>
  <c r="Z882" i="9"/>
  <c r="U882" i="9"/>
  <c r="V882" i="9"/>
  <c r="AG882" i="9" s="1"/>
  <c r="W882" i="9"/>
  <c r="T882" i="9" s="1"/>
  <c r="AB882" i="9" s="1"/>
  <c r="AD711" i="4"/>
  <c r="V711" i="4"/>
  <c r="U711" i="4"/>
  <c r="AA711" i="4"/>
  <c r="M711" i="4" s="1"/>
  <c r="AC711" i="4"/>
  <c r="Q711" i="4" s="1"/>
  <c r="AB711" i="4"/>
  <c r="L711" i="4"/>
  <c r="R882" i="9" l="1"/>
  <c r="AE882" i="9"/>
  <c r="AD882" i="9"/>
  <c r="AQ882" i="9"/>
  <c r="P882" i="9"/>
  <c r="N882" i="9"/>
  <c r="AS882" i="9"/>
  <c r="O882" i="9"/>
  <c r="AH882" i="9"/>
  <c r="AI882" i="9"/>
  <c r="Q882" i="9"/>
  <c r="AE711" i="4"/>
  <c r="O711" i="4"/>
  <c r="S711" i="4"/>
  <c r="T711" i="4"/>
  <c r="AQ711" i="4"/>
  <c r="Y882" i="9" l="1"/>
  <c r="X882" i="9"/>
  <c r="AC882" i="9"/>
  <c r="L882" i="9"/>
  <c r="M882" i="9"/>
  <c r="AR882" i="9"/>
  <c r="AP882" i="9"/>
  <c r="AO882" i="9" s="1"/>
  <c r="Y711" i="4"/>
  <c r="Z711" i="4"/>
  <c r="AP711" i="4"/>
  <c r="AO711" i="4" s="1"/>
  <c r="P711" i="4"/>
  <c r="AS711" i="4"/>
  <c r="N711" i="4"/>
  <c r="K712" i="4" s="1"/>
  <c r="AR711" i="4"/>
  <c r="AT882" i="9" l="1"/>
  <c r="AK883" i="9"/>
  <c r="AL883" i="9" s="1"/>
  <c r="AM883" i="9" s="1"/>
  <c r="K883" i="9"/>
  <c r="AT711" i="4"/>
  <c r="R712" i="4"/>
  <c r="AN883" i="9" l="1"/>
  <c r="S883" i="9"/>
  <c r="AD712" i="4"/>
  <c r="V712" i="4"/>
  <c r="U712" i="4"/>
  <c r="AB712" i="4"/>
  <c r="AA712" i="4"/>
  <c r="M712" i="4" s="1"/>
  <c r="AC712" i="4"/>
  <c r="Q712" i="4" s="1"/>
  <c r="L712" i="4"/>
  <c r="AF883" i="9" l="1"/>
  <c r="Z883" i="9"/>
  <c r="AA883" i="9"/>
  <c r="U883" i="9"/>
  <c r="V883" i="9"/>
  <c r="AG883" i="9" s="1"/>
  <c r="W883" i="9"/>
  <c r="T883" i="9" s="1"/>
  <c r="AB883" i="9" s="1"/>
  <c r="AQ712" i="4"/>
  <c r="AE712" i="4"/>
  <c r="T712" i="4"/>
  <c r="O712" i="4"/>
  <c r="S712" i="4"/>
  <c r="R883" i="9" l="1"/>
  <c r="AD883" i="9"/>
  <c r="AE883" i="9"/>
  <c r="AQ883" i="9"/>
  <c r="P883" i="9"/>
  <c r="AS883" i="9"/>
  <c r="N883" i="9"/>
  <c r="O883" i="9"/>
  <c r="AI883" i="9"/>
  <c r="AH883" i="9"/>
  <c r="Q883" i="9"/>
  <c r="Y712" i="4"/>
  <c r="Z712" i="4"/>
  <c r="AP712" i="4"/>
  <c r="AO712" i="4" s="1"/>
  <c r="AR712" i="4"/>
  <c r="N712" i="4"/>
  <c r="K713" i="4" s="1"/>
  <c r="P712" i="4"/>
  <c r="AS712" i="4"/>
  <c r="AT712" i="4" s="1"/>
  <c r="Y883" i="9" l="1"/>
  <c r="X883" i="9"/>
  <c r="L883" i="9"/>
  <c r="AC883" i="9"/>
  <c r="M883" i="9"/>
  <c r="AR883" i="9"/>
  <c r="AP883" i="9"/>
  <c r="AO883" i="9" s="1"/>
  <c r="R713" i="4"/>
  <c r="AT883" i="9" l="1"/>
  <c r="AK884" i="9" s="1"/>
  <c r="K884" i="9"/>
  <c r="AD713" i="4"/>
  <c r="V713" i="4"/>
  <c r="U713" i="4"/>
  <c r="AB713" i="4"/>
  <c r="AA713" i="4"/>
  <c r="M713" i="4" s="1"/>
  <c r="AC713" i="4"/>
  <c r="Q713" i="4" s="1"/>
  <c r="L713" i="4"/>
  <c r="AN884" i="9" l="1"/>
  <c r="AL884" i="9"/>
  <c r="AM884" i="9" s="1"/>
  <c r="S884" i="9"/>
  <c r="AE713" i="4"/>
  <c r="T713" i="4"/>
  <c r="O713" i="4"/>
  <c r="S713" i="4"/>
  <c r="AQ713" i="4"/>
  <c r="AF884" i="9" l="1"/>
  <c r="AA884" i="9"/>
  <c r="Z884" i="9"/>
  <c r="U884" i="9"/>
  <c r="V884" i="9"/>
  <c r="AG884" i="9" s="1"/>
  <c r="W884" i="9"/>
  <c r="T884" i="9" s="1"/>
  <c r="AB884" i="9" s="1"/>
  <c r="Y713" i="4"/>
  <c r="Z713" i="4"/>
  <c r="AP713" i="4"/>
  <c r="AO713" i="4" s="1"/>
  <c r="AR713" i="4"/>
  <c r="N713" i="4"/>
  <c r="K714" i="4" s="1"/>
  <c r="AS713" i="4"/>
  <c r="AT713" i="4" s="1"/>
  <c r="P713" i="4"/>
  <c r="R884" i="9" l="1"/>
  <c r="AD884" i="9"/>
  <c r="AE884" i="9"/>
  <c r="AI884" i="9"/>
  <c r="AH884" i="9"/>
  <c r="Q884" i="9"/>
  <c r="O884" i="9"/>
  <c r="P884" i="9"/>
  <c r="AQ884" i="9"/>
  <c r="R714" i="4"/>
  <c r="Y884" i="9" l="1"/>
  <c r="X884" i="9"/>
  <c r="L884" i="9"/>
  <c r="AR884" i="9"/>
  <c r="M884" i="9"/>
  <c r="AP884" i="9"/>
  <c r="AO884" i="9" s="1"/>
  <c r="N884" i="9"/>
  <c r="AS884" i="9"/>
  <c r="AC884" i="9"/>
  <c r="AD714" i="4"/>
  <c r="V714" i="4"/>
  <c r="U714" i="4"/>
  <c r="AB714" i="4"/>
  <c r="AC714" i="4"/>
  <c r="Q714" i="4" s="1"/>
  <c r="AA714" i="4"/>
  <c r="M714" i="4" s="1"/>
  <c r="L714" i="4"/>
  <c r="AT884" i="9" l="1"/>
  <c r="AK885" i="9"/>
  <c r="AL885" i="9" s="1"/>
  <c r="AM885" i="9" s="1"/>
  <c r="K885" i="9"/>
  <c r="AE714" i="4"/>
  <c r="O714" i="4"/>
  <c r="S714" i="4"/>
  <c r="T714" i="4"/>
  <c r="AQ714" i="4"/>
  <c r="S885" i="9" l="1"/>
  <c r="AN885" i="9"/>
  <c r="Y714" i="4"/>
  <c r="Z714" i="4"/>
  <c r="AP714" i="4"/>
  <c r="AO714" i="4" s="1"/>
  <c r="P714" i="4"/>
  <c r="AS714" i="4"/>
  <c r="N714" i="4"/>
  <c r="K715" i="4" s="1"/>
  <c r="AR714" i="4"/>
  <c r="AF885" i="9" l="1"/>
  <c r="AA885" i="9"/>
  <c r="Z885" i="9"/>
  <c r="U885" i="9"/>
  <c r="V885" i="9"/>
  <c r="AG885" i="9" s="1"/>
  <c r="W885" i="9"/>
  <c r="T885" i="9" s="1"/>
  <c r="AB885" i="9" s="1"/>
  <c r="AT714" i="4"/>
  <c r="R715" i="4"/>
  <c r="R885" i="9" l="1"/>
  <c r="AE885" i="9"/>
  <c r="AD885" i="9"/>
  <c r="Q885" i="9"/>
  <c r="AI885" i="9"/>
  <c r="AH885" i="9"/>
  <c r="P885" i="9"/>
  <c r="O885" i="9"/>
  <c r="AD715" i="4"/>
  <c r="V715" i="4"/>
  <c r="U715" i="4"/>
  <c r="AB715" i="4"/>
  <c r="AA715" i="4"/>
  <c r="M715" i="4" s="1"/>
  <c r="AC715" i="4"/>
  <c r="Q715" i="4" s="1"/>
  <c r="L715" i="4"/>
  <c r="Y885" i="9" l="1"/>
  <c r="X885" i="9"/>
  <c r="AQ885" i="9"/>
  <c r="L885" i="9"/>
  <c r="M885" i="9"/>
  <c r="AR885" i="9"/>
  <c r="AP885" i="9"/>
  <c r="AO885" i="9" s="1"/>
  <c r="N885" i="9"/>
  <c r="AS885" i="9"/>
  <c r="AC885" i="9"/>
  <c r="AQ715" i="4"/>
  <c r="AE715" i="4"/>
  <c r="O715" i="4"/>
  <c r="S715" i="4"/>
  <c r="T715" i="4"/>
  <c r="AT885" i="9" l="1"/>
  <c r="AK886" i="9"/>
  <c r="AL886" i="9" s="1"/>
  <c r="AM886" i="9" s="1"/>
  <c r="K886" i="9"/>
  <c r="Y715" i="4"/>
  <c r="Z715" i="4"/>
  <c r="AP715" i="4"/>
  <c r="AO715" i="4" s="1"/>
  <c r="P715" i="4"/>
  <c r="AS715" i="4"/>
  <c r="AT715" i="4" s="1"/>
  <c r="AR715" i="4"/>
  <c r="N715" i="4"/>
  <c r="K716" i="4" s="1"/>
  <c r="AN886" i="9" l="1"/>
  <c r="S886" i="9"/>
  <c r="R716" i="4"/>
  <c r="AF886" i="9" l="1"/>
  <c r="AA886" i="9"/>
  <c r="Z886" i="9"/>
  <c r="U886" i="9"/>
  <c r="V886" i="9"/>
  <c r="AG886" i="9" s="1"/>
  <c r="W886" i="9"/>
  <c r="T886" i="9" s="1"/>
  <c r="AB886" i="9" s="1"/>
  <c r="AD716" i="4"/>
  <c r="V716" i="4"/>
  <c r="U716" i="4"/>
  <c r="AC716" i="4"/>
  <c r="Q716" i="4" s="1"/>
  <c r="AA716" i="4"/>
  <c r="M716" i="4" s="1"/>
  <c r="AB716" i="4"/>
  <c r="L716" i="4"/>
  <c r="R886" i="9" l="1"/>
  <c r="AD886" i="9"/>
  <c r="AE886" i="9"/>
  <c r="Q886" i="9"/>
  <c r="AI886" i="9"/>
  <c r="AH886" i="9"/>
  <c r="O886" i="9"/>
  <c r="P886" i="9"/>
  <c r="AE716" i="4"/>
  <c r="O716" i="4"/>
  <c r="S716" i="4"/>
  <c r="T716" i="4"/>
  <c r="AQ716" i="4"/>
  <c r="Y886" i="9" l="1"/>
  <c r="X886" i="9"/>
  <c r="AQ886" i="9"/>
  <c r="L886" i="9"/>
  <c r="N886" i="9"/>
  <c r="AS886" i="9"/>
  <c r="AC886" i="9"/>
  <c r="M886" i="9"/>
  <c r="AR886" i="9"/>
  <c r="AP886" i="9"/>
  <c r="AO886" i="9" s="1"/>
  <c r="Y716" i="4"/>
  <c r="Z716" i="4"/>
  <c r="AP716" i="4"/>
  <c r="AO716" i="4" s="1"/>
  <c r="P716" i="4"/>
  <c r="AS716" i="4"/>
  <c r="AT716" i="4" s="1"/>
  <c r="N716" i="4"/>
  <c r="K717" i="4" s="1"/>
  <c r="AR716" i="4"/>
  <c r="AT886" i="9" l="1"/>
  <c r="K887" i="9"/>
  <c r="AK887" i="9"/>
  <c r="R717" i="4"/>
  <c r="S887" i="9" l="1"/>
  <c r="AL887" i="9"/>
  <c r="AM887" i="9" s="1"/>
  <c r="AN887" i="9"/>
  <c r="AD717" i="4"/>
  <c r="V717" i="4"/>
  <c r="U717" i="4"/>
  <c r="AC717" i="4"/>
  <c r="Q717" i="4" s="1"/>
  <c r="AB717" i="4"/>
  <c r="AA717" i="4"/>
  <c r="M717" i="4" s="1"/>
  <c r="L717" i="4"/>
  <c r="AF887" i="9" l="1"/>
  <c r="AA887" i="9"/>
  <c r="Z887" i="9"/>
  <c r="V887" i="9"/>
  <c r="AG887" i="9" s="1"/>
  <c r="U887" i="9"/>
  <c r="W887" i="9"/>
  <c r="T887" i="9" s="1"/>
  <c r="AB887" i="9" s="1"/>
  <c r="AE717" i="4"/>
  <c r="AQ717" i="4"/>
  <c r="O717" i="4"/>
  <c r="S717" i="4"/>
  <c r="T717" i="4"/>
  <c r="R887" i="9" l="1"/>
  <c r="AQ887" i="9" s="1"/>
  <c r="AD887" i="9"/>
  <c r="AE887" i="9"/>
  <c r="L887" i="9"/>
  <c r="O887" i="9"/>
  <c r="N887" i="9"/>
  <c r="AS887" i="9"/>
  <c r="P887" i="9"/>
  <c r="AP887" i="9"/>
  <c r="AO887" i="9" s="1"/>
  <c r="AI887" i="9"/>
  <c r="AH887" i="9"/>
  <c r="Q887" i="9"/>
  <c r="AC887" i="9"/>
  <c r="Y717" i="4"/>
  <c r="Z717" i="4"/>
  <c r="AP717" i="4"/>
  <c r="AO717" i="4" s="1"/>
  <c r="AS717" i="4"/>
  <c r="P717" i="4"/>
  <c r="N717" i="4"/>
  <c r="K718" i="4" s="1"/>
  <c r="AR717" i="4"/>
  <c r="X887" i="9" l="1"/>
  <c r="Y887" i="9"/>
  <c r="M887" i="9"/>
  <c r="AR887" i="9"/>
  <c r="AT887" i="9" s="1"/>
  <c r="AK888" i="9" s="1"/>
  <c r="AL888" i="9" s="1"/>
  <c r="AM888" i="9" s="1"/>
  <c r="AT717" i="4"/>
  <c r="R718" i="4"/>
  <c r="AN888" i="9" l="1"/>
  <c r="K888" i="9"/>
  <c r="AD718" i="4"/>
  <c r="V718" i="4"/>
  <c r="U718" i="4"/>
  <c r="AA718" i="4"/>
  <c r="M718" i="4" s="1"/>
  <c r="AB718" i="4"/>
  <c r="AC718" i="4"/>
  <c r="Q718" i="4" s="1"/>
  <c r="L718" i="4"/>
  <c r="S888" i="9" l="1"/>
  <c r="AE718" i="4"/>
  <c r="O718" i="4"/>
  <c r="S718" i="4"/>
  <c r="T718" i="4"/>
  <c r="AQ718" i="4"/>
  <c r="AF888" i="9" l="1"/>
  <c r="AA888" i="9"/>
  <c r="Z888" i="9"/>
  <c r="U888" i="9"/>
  <c r="V888" i="9"/>
  <c r="AG888" i="9" s="1"/>
  <c r="W888" i="9"/>
  <c r="T888" i="9" s="1"/>
  <c r="AB888" i="9" s="1"/>
  <c r="Y718" i="4"/>
  <c r="Z718" i="4"/>
  <c r="AP718" i="4"/>
  <c r="AO718" i="4" s="1"/>
  <c r="AS718" i="4"/>
  <c r="P718" i="4"/>
  <c r="AR718" i="4"/>
  <c r="N718" i="4"/>
  <c r="K719" i="4" s="1"/>
  <c r="R888" i="9" l="1"/>
  <c r="AD888" i="9"/>
  <c r="AE888" i="9"/>
  <c r="O888" i="9"/>
  <c r="AH888" i="9"/>
  <c r="AI888" i="9"/>
  <c r="Q888" i="9"/>
  <c r="P888" i="9"/>
  <c r="N888" i="9"/>
  <c r="AS888" i="9"/>
  <c r="AQ888" i="9"/>
  <c r="AC888" i="9"/>
  <c r="AT718" i="4"/>
  <c r="R719" i="4"/>
  <c r="Y888" i="9" l="1"/>
  <c r="X888" i="9"/>
  <c r="L888" i="9"/>
  <c r="AR888" i="9"/>
  <c r="M888" i="9"/>
  <c r="AP888" i="9"/>
  <c r="AO888" i="9" s="1"/>
  <c r="AD719" i="4"/>
  <c r="U719" i="4"/>
  <c r="V719" i="4"/>
  <c r="AC719" i="4"/>
  <c r="Q719" i="4" s="1"/>
  <c r="AA719" i="4"/>
  <c r="M719" i="4" s="1"/>
  <c r="AB719" i="4"/>
  <c r="L719" i="4"/>
  <c r="AT888" i="9" l="1"/>
  <c r="AK889" i="9" s="1"/>
  <c r="K889" i="9"/>
  <c r="T719" i="4"/>
  <c r="AE719" i="4"/>
  <c r="AQ719" i="4"/>
  <c r="O719" i="4"/>
  <c r="S719" i="4"/>
  <c r="P719" i="4"/>
  <c r="AS719" i="4"/>
  <c r="AL889" i="9" l="1"/>
  <c r="AM889" i="9" s="1"/>
  <c r="AN889" i="9"/>
  <c r="S889" i="9"/>
  <c r="Y719" i="4"/>
  <c r="Z719" i="4"/>
  <c r="AP719" i="4"/>
  <c r="AO719" i="4" s="1"/>
  <c r="AT719" i="4" s="1"/>
  <c r="AR719" i="4"/>
  <c r="N719" i="4"/>
  <c r="K720" i="4" s="1"/>
  <c r="AF889" i="9" l="1"/>
  <c r="AA889" i="9"/>
  <c r="Z889" i="9"/>
  <c r="U889" i="9"/>
  <c r="V889" i="9"/>
  <c r="AG889" i="9" s="1"/>
  <c r="W889" i="9"/>
  <c r="T889" i="9" s="1"/>
  <c r="AB889" i="9" s="1"/>
  <c r="R720" i="4"/>
  <c r="R889" i="9" l="1"/>
  <c r="AD889" i="9"/>
  <c r="AE889" i="9"/>
  <c r="O889" i="9"/>
  <c r="P889" i="9"/>
  <c r="AQ889" i="9"/>
  <c r="AS889" i="9"/>
  <c r="N889" i="9"/>
  <c r="AH889" i="9"/>
  <c r="Q889" i="9"/>
  <c r="AI889" i="9"/>
  <c r="AD720" i="4"/>
  <c r="V720" i="4"/>
  <c r="U720" i="4"/>
  <c r="AB720" i="4"/>
  <c r="AA720" i="4"/>
  <c r="M720" i="4" s="1"/>
  <c r="AC720" i="4"/>
  <c r="Q720" i="4" s="1"/>
  <c r="L720" i="4"/>
  <c r="Y889" i="9" l="1"/>
  <c r="X889" i="9"/>
  <c r="L889" i="9"/>
  <c r="AC889" i="9"/>
  <c r="M889" i="9"/>
  <c r="AR889" i="9"/>
  <c r="AP889" i="9"/>
  <c r="AO889" i="9" s="1"/>
  <c r="AE720" i="4"/>
  <c r="T720" i="4"/>
  <c r="AQ720" i="4"/>
  <c r="AS720" i="4"/>
  <c r="P720" i="4"/>
  <c r="O720" i="4"/>
  <c r="S720" i="4"/>
  <c r="AT889" i="9" l="1"/>
  <c r="AK890" i="9" s="1"/>
  <c r="K890" i="9"/>
  <c r="Y720" i="4"/>
  <c r="Z720" i="4"/>
  <c r="AP720" i="4"/>
  <c r="AO720" i="4" s="1"/>
  <c r="AT720" i="4" s="1"/>
  <c r="N720" i="4"/>
  <c r="K721" i="4" s="1"/>
  <c r="AR720" i="4"/>
  <c r="AN890" i="9" l="1"/>
  <c r="AL890" i="9"/>
  <c r="AM890" i="9" s="1"/>
  <c r="S890" i="9"/>
  <c r="R721" i="4"/>
  <c r="AF890" i="9" l="1"/>
  <c r="AA890" i="9"/>
  <c r="Z890" i="9"/>
  <c r="U890" i="9"/>
  <c r="V890" i="9"/>
  <c r="AG890" i="9" s="1"/>
  <c r="W890" i="9"/>
  <c r="T890" i="9" s="1"/>
  <c r="V721" i="4"/>
  <c r="AD721" i="4"/>
  <c r="U721" i="4"/>
  <c r="AC721" i="4"/>
  <c r="Q721" i="4" s="1"/>
  <c r="AA721" i="4"/>
  <c r="M721" i="4" s="1"/>
  <c r="AB721" i="4"/>
  <c r="L721" i="4"/>
  <c r="AB890" i="9" l="1"/>
  <c r="R890" i="9"/>
  <c r="AE890" i="9"/>
  <c r="AD890" i="9"/>
  <c r="Q890" i="9"/>
  <c r="AI890" i="9"/>
  <c r="AH890" i="9"/>
  <c r="AS890" i="9"/>
  <c r="N890" i="9"/>
  <c r="O890" i="9"/>
  <c r="P890" i="9"/>
  <c r="AE721" i="4"/>
  <c r="O721" i="4"/>
  <c r="S721" i="4"/>
  <c r="T721" i="4"/>
  <c r="AQ721" i="4"/>
  <c r="Y890" i="9" l="1"/>
  <c r="X890" i="9"/>
  <c r="L890" i="9"/>
  <c r="AQ890" i="9"/>
  <c r="AC890" i="9"/>
  <c r="AR890" i="9"/>
  <c r="M890" i="9"/>
  <c r="AP890" i="9"/>
  <c r="AO890" i="9" s="1"/>
  <c r="Y721" i="4"/>
  <c r="Z721" i="4"/>
  <c r="AP721" i="4"/>
  <c r="AO721" i="4" s="1"/>
  <c r="P721" i="4"/>
  <c r="AS721" i="4"/>
  <c r="N721" i="4"/>
  <c r="K722" i="4" s="1"/>
  <c r="AR721" i="4"/>
  <c r="AT890" i="9" l="1"/>
  <c r="AK891" i="9" s="1"/>
  <c r="K891" i="9"/>
  <c r="AT721" i="4"/>
  <c r="R722" i="4"/>
  <c r="AN891" i="9" l="1"/>
  <c r="AL891" i="9"/>
  <c r="AM891" i="9" s="1"/>
  <c r="S891" i="9"/>
  <c r="AD722" i="4"/>
  <c r="V722" i="4"/>
  <c r="U722" i="4"/>
  <c r="AC722" i="4"/>
  <c r="Q722" i="4" s="1"/>
  <c r="AB722" i="4"/>
  <c r="AA722" i="4"/>
  <c r="M722" i="4" s="1"/>
  <c r="L722" i="4"/>
  <c r="AF891" i="9" l="1"/>
  <c r="AA891" i="9"/>
  <c r="Z891" i="9"/>
  <c r="U891" i="9"/>
  <c r="V891" i="9"/>
  <c r="AG891" i="9" s="1"/>
  <c r="W891" i="9"/>
  <c r="T891" i="9" s="1"/>
  <c r="AB891" i="9" s="1"/>
  <c r="AE722" i="4"/>
  <c r="O722" i="4"/>
  <c r="S722" i="4"/>
  <c r="T722" i="4"/>
  <c r="AQ722" i="4"/>
  <c r="R891" i="9" l="1"/>
  <c r="AE891" i="9"/>
  <c r="AD891" i="9"/>
  <c r="N891" i="9"/>
  <c r="AS891" i="9"/>
  <c r="AC891" i="9"/>
  <c r="P891" i="9"/>
  <c r="Q891" i="9"/>
  <c r="AI891" i="9"/>
  <c r="AH891" i="9"/>
  <c r="O891" i="9"/>
  <c r="AQ891" i="9"/>
  <c r="Y722" i="4"/>
  <c r="Z722" i="4"/>
  <c r="AP722" i="4"/>
  <c r="AO722" i="4" s="1"/>
  <c r="P722" i="4"/>
  <c r="AS722" i="4"/>
  <c r="AT722" i="4" s="1"/>
  <c r="AR722" i="4"/>
  <c r="N722" i="4"/>
  <c r="K723" i="4" s="1"/>
  <c r="X891" i="9" l="1"/>
  <c r="Y891" i="9"/>
  <c r="L891" i="9"/>
  <c r="AR891" i="9"/>
  <c r="M891" i="9"/>
  <c r="AP891" i="9"/>
  <c r="AO891" i="9" s="1"/>
  <c r="R723" i="4"/>
  <c r="AT891" i="9" l="1"/>
  <c r="AK892" i="9" s="1"/>
  <c r="K892" i="9"/>
  <c r="AD723" i="4"/>
  <c r="U723" i="4"/>
  <c r="V723" i="4"/>
  <c r="AA723" i="4"/>
  <c r="M723" i="4" s="1"/>
  <c r="AC723" i="4"/>
  <c r="Q723" i="4" s="1"/>
  <c r="AB723" i="4"/>
  <c r="L723" i="4"/>
  <c r="AN892" i="9" l="1"/>
  <c r="AL892" i="9"/>
  <c r="AM892" i="9" s="1"/>
  <c r="S892" i="9"/>
  <c r="AQ723" i="4"/>
  <c r="AE723" i="4"/>
  <c r="O723" i="4"/>
  <c r="S723" i="4"/>
  <c r="T723" i="4"/>
  <c r="AF892" i="9" l="1"/>
  <c r="AA892" i="9"/>
  <c r="Z892" i="9"/>
  <c r="U892" i="9"/>
  <c r="V892" i="9"/>
  <c r="AG892" i="9" s="1"/>
  <c r="W892" i="9"/>
  <c r="T892" i="9" s="1"/>
  <c r="AB892" i="9" s="1"/>
  <c r="Y723" i="4"/>
  <c r="Z723" i="4"/>
  <c r="AP723" i="4"/>
  <c r="AO723" i="4" s="1"/>
  <c r="P723" i="4"/>
  <c r="AS723" i="4"/>
  <c r="AT723" i="4" s="1"/>
  <c r="AR723" i="4"/>
  <c r="N723" i="4"/>
  <c r="K724" i="4" s="1"/>
  <c r="R892" i="9" l="1"/>
  <c r="AE892" i="9"/>
  <c r="AD892" i="9"/>
  <c r="AI892" i="9"/>
  <c r="AH892" i="9"/>
  <c r="Q892" i="9"/>
  <c r="P892" i="9"/>
  <c r="O892" i="9"/>
  <c r="R724" i="4"/>
  <c r="X892" i="9" l="1"/>
  <c r="Y892" i="9"/>
  <c r="AQ892" i="9"/>
  <c r="L892" i="9"/>
  <c r="N892" i="9"/>
  <c r="AS892" i="9"/>
  <c r="AC892" i="9"/>
  <c r="M892" i="9"/>
  <c r="AR892" i="9"/>
  <c r="AP892" i="9"/>
  <c r="AO892" i="9" s="1"/>
  <c r="AD724" i="4"/>
  <c r="V724" i="4"/>
  <c r="U724" i="4"/>
  <c r="AA724" i="4"/>
  <c r="M724" i="4" s="1"/>
  <c r="AB724" i="4"/>
  <c r="AC724" i="4"/>
  <c r="Q724" i="4" s="1"/>
  <c r="L724" i="4"/>
  <c r="AT892" i="9" l="1"/>
  <c r="K893" i="9"/>
  <c r="AK893" i="9"/>
  <c r="AE724" i="4"/>
  <c r="T724" i="4"/>
  <c r="Z724" i="4" s="1"/>
  <c r="O724" i="4"/>
  <c r="S724" i="4"/>
  <c r="AQ724" i="4"/>
  <c r="S893" i="9" l="1"/>
  <c r="AL893" i="9"/>
  <c r="AM893" i="9" s="1"/>
  <c r="AN893" i="9"/>
  <c r="P724" i="4"/>
  <c r="Y724" i="4"/>
  <c r="AS724" i="4"/>
  <c r="AP724" i="4"/>
  <c r="AO724" i="4" s="1"/>
  <c r="N724" i="4"/>
  <c r="K725" i="4" s="1"/>
  <c r="AR724" i="4"/>
  <c r="AF893" i="9" l="1"/>
  <c r="Z893" i="9"/>
  <c r="AA893" i="9"/>
  <c r="V893" i="9"/>
  <c r="AG893" i="9" s="1"/>
  <c r="U893" i="9"/>
  <c r="W893" i="9"/>
  <c r="T893" i="9" s="1"/>
  <c r="AB893" i="9" s="1"/>
  <c r="AT724" i="4"/>
  <c r="R725" i="4"/>
  <c r="R893" i="9" l="1"/>
  <c r="AE893" i="9"/>
  <c r="AD893" i="9"/>
  <c r="AQ893" i="9"/>
  <c r="AI893" i="9"/>
  <c r="AH893" i="9"/>
  <c r="Q893" i="9"/>
  <c r="P893" i="9"/>
  <c r="O893" i="9"/>
  <c r="AD725" i="4"/>
  <c r="V725" i="4"/>
  <c r="U725" i="4"/>
  <c r="AC725" i="4"/>
  <c r="Q725" i="4" s="1"/>
  <c r="AB725" i="4"/>
  <c r="AA725" i="4"/>
  <c r="M725" i="4" s="1"/>
  <c r="L725" i="4"/>
  <c r="L893" i="9" l="1"/>
  <c r="Y893" i="9"/>
  <c r="X893" i="9"/>
  <c r="M893" i="9"/>
  <c r="AR893" i="9"/>
  <c r="N893" i="9"/>
  <c r="AS893" i="9"/>
  <c r="AC893" i="9"/>
  <c r="AP893" i="9"/>
  <c r="AO893" i="9" s="1"/>
  <c r="AE725" i="4"/>
  <c r="O725" i="4"/>
  <c r="S725" i="4"/>
  <c r="AQ725" i="4"/>
  <c r="T725" i="4"/>
  <c r="AT893" i="9" l="1"/>
  <c r="AK894" i="9"/>
  <c r="K894" i="9"/>
  <c r="Y725" i="4"/>
  <c r="Z725" i="4"/>
  <c r="AP725" i="4"/>
  <c r="AO725" i="4" s="1"/>
  <c r="AS725" i="4"/>
  <c r="P725" i="4"/>
  <c r="N725" i="4"/>
  <c r="K726" i="4" s="1"/>
  <c r="AR725" i="4"/>
  <c r="S894" i="9" l="1"/>
  <c r="AL894" i="9"/>
  <c r="AM894" i="9" s="1"/>
  <c r="AN894" i="9"/>
  <c r="AT725" i="4"/>
  <c r="R726" i="4"/>
  <c r="AF894" i="9" l="1"/>
  <c r="AA894" i="9"/>
  <c r="Z894" i="9"/>
  <c r="V894" i="9"/>
  <c r="AG894" i="9" s="1"/>
  <c r="U894" i="9"/>
  <c r="W894" i="9"/>
  <c r="T894" i="9" s="1"/>
  <c r="AD726" i="4"/>
  <c r="V726" i="4"/>
  <c r="U726" i="4"/>
  <c r="AA726" i="4"/>
  <c r="M726" i="4" s="1"/>
  <c r="AC726" i="4"/>
  <c r="Q726" i="4" s="1"/>
  <c r="AB726" i="4"/>
  <c r="L726" i="4"/>
  <c r="R894" i="9" l="1"/>
  <c r="AD894" i="9"/>
  <c r="AE894" i="9"/>
  <c r="AC894" i="9"/>
  <c r="AB894" i="9"/>
  <c r="AQ894" i="9"/>
  <c r="AH894" i="9"/>
  <c r="AI894" i="9"/>
  <c r="Q894" i="9"/>
  <c r="N894" i="9"/>
  <c r="AS894" i="9"/>
  <c r="O894" i="9"/>
  <c r="P894" i="9"/>
  <c r="AE726" i="4"/>
  <c r="AQ726" i="4"/>
  <c r="O726" i="4"/>
  <c r="S726" i="4"/>
  <c r="T726" i="4"/>
  <c r="Y894" i="9" l="1"/>
  <c r="X894" i="9"/>
  <c r="L894" i="9"/>
  <c r="M894" i="9"/>
  <c r="AR894" i="9"/>
  <c r="AP894" i="9"/>
  <c r="AO894" i="9" s="1"/>
  <c r="Y726" i="4"/>
  <c r="Z726" i="4"/>
  <c r="AP726" i="4"/>
  <c r="AO726" i="4" s="1"/>
  <c r="P726" i="4"/>
  <c r="AS726" i="4"/>
  <c r="AR726" i="4"/>
  <c r="N726" i="4"/>
  <c r="K727" i="4" s="1"/>
  <c r="AT894" i="9" l="1"/>
  <c r="AK895" i="9"/>
  <c r="AL895" i="9" s="1"/>
  <c r="AM895" i="9" s="1"/>
  <c r="K895" i="9"/>
  <c r="AT726" i="4"/>
  <c r="R727" i="4"/>
  <c r="AN895" i="9" l="1"/>
  <c r="S895" i="9"/>
  <c r="AD727" i="4"/>
  <c r="V727" i="4"/>
  <c r="U727" i="4"/>
  <c r="AC727" i="4"/>
  <c r="Q727" i="4" s="1"/>
  <c r="AA727" i="4"/>
  <c r="M727" i="4" s="1"/>
  <c r="AB727" i="4"/>
  <c r="AQ727" i="4"/>
  <c r="L727" i="4"/>
  <c r="AF895" i="9" l="1"/>
  <c r="Z895" i="9"/>
  <c r="AA895" i="9"/>
  <c r="U895" i="9"/>
  <c r="V895" i="9"/>
  <c r="AG895" i="9" s="1"/>
  <c r="W895" i="9"/>
  <c r="T895" i="9" s="1"/>
  <c r="AB895" i="9" s="1"/>
  <c r="AE727" i="4"/>
  <c r="T727" i="4"/>
  <c r="P727" i="4"/>
  <c r="AS727" i="4"/>
  <c r="O727" i="4"/>
  <c r="S727" i="4"/>
  <c r="R895" i="9" l="1"/>
  <c r="AD895" i="9"/>
  <c r="AE895" i="9"/>
  <c r="O895" i="9"/>
  <c r="P895" i="9"/>
  <c r="AS895" i="9"/>
  <c r="N895" i="9"/>
  <c r="AI895" i="9"/>
  <c r="AH895" i="9"/>
  <c r="Q895" i="9"/>
  <c r="Y727" i="4"/>
  <c r="Z727" i="4"/>
  <c r="AP727" i="4"/>
  <c r="AO727" i="4" s="1"/>
  <c r="AT727" i="4" s="1"/>
  <c r="N727" i="4"/>
  <c r="K728" i="4" s="1"/>
  <c r="AR727" i="4"/>
  <c r="Y895" i="9" l="1"/>
  <c r="X895" i="9"/>
  <c r="L895" i="9"/>
  <c r="AC895" i="9"/>
  <c r="AQ895" i="9"/>
  <c r="M895" i="9"/>
  <c r="AR895" i="9"/>
  <c r="AP895" i="9"/>
  <c r="AO895" i="9" s="1"/>
  <c r="R728" i="4"/>
  <c r="AT895" i="9" l="1"/>
  <c r="AK896" i="9" s="1"/>
  <c r="K896" i="9"/>
  <c r="AD728" i="4"/>
  <c r="V728" i="4"/>
  <c r="U728" i="4"/>
  <c r="AA728" i="4"/>
  <c r="M728" i="4" s="1"/>
  <c r="AB728" i="4"/>
  <c r="AC728" i="4"/>
  <c r="Q728" i="4" s="1"/>
  <c r="L728" i="4"/>
  <c r="AN896" i="9" l="1"/>
  <c r="AL896" i="9"/>
  <c r="AM896" i="9" s="1"/>
  <c r="S896" i="9"/>
  <c r="AE728" i="4"/>
  <c r="T728" i="4"/>
  <c r="O728" i="4"/>
  <c r="S728" i="4"/>
  <c r="P728" i="4"/>
  <c r="AS728" i="4"/>
  <c r="AQ728" i="4"/>
  <c r="AF896" i="9" l="1"/>
  <c r="AA896" i="9"/>
  <c r="Z896" i="9"/>
  <c r="U896" i="9"/>
  <c r="V896" i="9"/>
  <c r="AG896" i="9" s="1"/>
  <c r="W896" i="9"/>
  <c r="T896" i="9" s="1"/>
  <c r="AB896" i="9" s="1"/>
  <c r="Y728" i="4"/>
  <c r="Z728" i="4"/>
  <c r="AP728" i="4"/>
  <c r="AO728" i="4" s="1"/>
  <c r="AT728" i="4" s="1"/>
  <c r="AR728" i="4"/>
  <c r="N728" i="4"/>
  <c r="K729" i="4" s="1"/>
  <c r="R896" i="9" l="1"/>
  <c r="AD896" i="9"/>
  <c r="AE896" i="9"/>
  <c r="N896" i="9"/>
  <c r="AS896" i="9"/>
  <c r="P896" i="9"/>
  <c r="AI896" i="9"/>
  <c r="AH896" i="9"/>
  <c r="Q896" i="9"/>
  <c r="O896" i="9"/>
  <c r="AQ896" i="9"/>
  <c r="AC896" i="9"/>
  <c r="R729" i="4"/>
  <c r="Y896" i="9" l="1"/>
  <c r="X896" i="9"/>
  <c r="L896" i="9"/>
  <c r="AR896" i="9"/>
  <c r="M896" i="9"/>
  <c r="AP896" i="9"/>
  <c r="AO896" i="9" s="1"/>
  <c r="AD729" i="4"/>
  <c r="V729" i="4"/>
  <c r="U729" i="4"/>
  <c r="AB729" i="4"/>
  <c r="AA729" i="4"/>
  <c r="M729" i="4" s="1"/>
  <c r="AC729" i="4"/>
  <c r="Q729" i="4" s="1"/>
  <c r="L729" i="4"/>
  <c r="AT896" i="9" l="1"/>
  <c r="AK897" i="9" s="1"/>
  <c r="K897" i="9"/>
  <c r="AE729" i="4"/>
  <c r="AQ729" i="4"/>
  <c r="T729" i="4"/>
  <c r="O729" i="4"/>
  <c r="S729" i="4"/>
  <c r="AL897" i="9" l="1"/>
  <c r="AM897" i="9" s="1"/>
  <c r="AN897" i="9"/>
  <c r="S897" i="9"/>
  <c r="Y729" i="4"/>
  <c r="Z729" i="4"/>
  <c r="AP729" i="4"/>
  <c r="AO729" i="4" s="1"/>
  <c r="AS729" i="4"/>
  <c r="P729" i="4"/>
  <c r="AR729" i="4"/>
  <c r="N729" i="4"/>
  <c r="K730" i="4" s="1"/>
  <c r="AF897" i="9" l="1"/>
  <c r="AA897" i="9"/>
  <c r="Z897" i="9"/>
  <c r="U897" i="9"/>
  <c r="V897" i="9"/>
  <c r="AG897" i="9" s="1"/>
  <c r="W897" i="9"/>
  <c r="T897" i="9" s="1"/>
  <c r="AB897" i="9" s="1"/>
  <c r="AT729" i="4"/>
  <c r="R730" i="4"/>
  <c r="R897" i="9" l="1"/>
  <c r="AD897" i="9"/>
  <c r="AE897" i="9"/>
  <c r="Q897" i="9"/>
  <c r="AI897" i="9"/>
  <c r="AH897" i="9"/>
  <c r="O897" i="9"/>
  <c r="AQ897" i="9"/>
  <c r="P897" i="9"/>
  <c r="AD730" i="4"/>
  <c r="V730" i="4"/>
  <c r="U730" i="4"/>
  <c r="AC730" i="4"/>
  <c r="Q730" i="4" s="1"/>
  <c r="AA730" i="4"/>
  <c r="M730" i="4" s="1"/>
  <c r="AB730" i="4"/>
  <c r="L730" i="4"/>
  <c r="Y897" i="9" l="1"/>
  <c r="X897" i="9"/>
  <c r="L897" i="9"/>
  <c r="M897" i="9"/>
  <c r="AR897" i="9"/>
  <c r="N897" i="9"/>
  <c r="AS897" i="9"/>
  <c r="AC897" i="9"/>
  <c r="AP897" i="9"/>
  <c r="AO897" i="9" s="1"/>
  <c r="T730" i="4"/>
  <c r="AE730" i="4"/>
  <c r="O730" i="4"/>
  <c r="S730" i="4"/>
  <c r="AQ730" i="4"/>
  <c r="AS730" i="4"/>
  <c r="P730" i="4"/>
  <c r="AT897" i="9" l="1"/>
  <c r="AK898" i="9"/>
  <c r="AL898" i="9" s="1"/>
  <c r="AM898" i="9" s="1"/>
  <c r="K898" i="9"/>
  <c r="Y730" i="4"/>
  <c r="Z730" i="4"/>
  <c r="AP730" i="4"/>
  <c r="AO730" i="4" s="1"/>
  <c r="AT730" i="4" s="1"/>
  <c r="AR730" i="4"/>
  <c r="N730" i="4"/>
  <c r="K731" i="4" s="1"/>
  <c r="S898" i="9" l="1"/>
  <c r="AN898" i="9"/>
  <c r="R731" i="4"/>
  <c r="AF898" i="9" l="1"/>
  <c r="AA898" i="9"/>
  <c r="Z898" i="9"/>
  <c r="U898" i="9"/>
  <c r="V898" i="9"/>
  <c r="AG898" i="9" s="1"/>
  <c r="W898" i="9"/>
  <c r="T898" i="9" s="1"/>
  <c r="AB898" i="9" s="1"/>
  <c r="AD731" i="4"/>
  <c r="V731" i="4"/>
  <c r="U731" i="4"/>
  <c r="AC731" i="4"/>
  <c r="Q731" i="4" s="1"/>
  <c r="AB731" i="4"/>
  <c r="AA731" i="4"/>
  <c r="M731" i="4" s="1"/>
  <c r="T731" i="4"/>
  <c r="Y731" i="4" s="1"/>
  <c r="L731" i="4"/>
  <c r="R898" i="9" l="1"/>
  <c r="AD898" i="9"/>
  <c r="AE898" i="9"/>
  <c r="AQ898" i="9"/>
  <c r="Q898" i="9"/>
  <c r="AI898" i="9"/>
  <c r="AH898" i="9"/>
  <c r="O898" i="9"/>
  <c r="P898" i="9"/>
  <c r="AP898" i="9"/>
  <c r="AO898" i="9" s="1"/>
  <c r="Z731" i="4"/>
  <c r="AE731" i="4"/>
  <c r="P731" i="4"/>
  <c r="AS731" i="4"/>
  <c r="AQ731" i="4"/>
  <c r="O731" i="4"/>
  <c r="S731" i="4"/>
  <c r="Y898" i="9" l="1"/>
  <c r="X898" i="9"/>
  <c r="L898" i="9"/>
  <c r="N898" i="9"/>
  <c r="AS898" i="9"/>
  <c r="AC898" i="9"/>
  <c r="M898" i="9"/>
  <c r="AR898" i="9"/>
  <c r="AT898" i="9" s="1"/>
  <c r="AP731" i="4"/>
  <c r="AO731" i="4" s="1"/>
  <c r="AT731" i="4" s="1"/>
  <c r="AR731" i="4"/>
  <c r="N731" i="4"/>
  <c r="K732" i="4" s="1"/>
  <c r="AK899" i="9" l="1"/>
  <c r="K899" i="9"/>
  <c r="AL899" i="9"/>
  <c r="AM899" i="9" s="1"/>
  <c r="AN899" i="9"/>
  <c r="R732" i="4"/>
  <c r="S899" i="9" l="1"/>
  <c r="AD732" i="4"/>
  <c r="V732" i="4"/>
  <c r="U732" i="4"/>
  <c r="AA732" i="4"/>
  <c r="M732" i="4" s="1"/>
  <c r="AB732" i="4"/>
  <c r="AC732" i="4"/>
  <c r="Q732" i="4" s="1"/>
  <c r="L732" i="4"/>
  <c r="AF899" i="9" l="1"/>
  <c r="AA899" i="9"/>
  <c r="Z899" i="9"/>
  <c r="U899" i="9"/>
  <c r="V899" i="9"/>
  <c r="AG899" i="9" s="1"/>
  <c r="W899" i="9"/>
  <c r="T899" i="9" s="1"/>
  <c r="AB899" i="9" s="1"/>
  <c r="AE732" i="4"/>
  <c r="T732" i="4"/>
  <c r="Z732" i="4" s="1"/>
  <c r="AS732" i="4"/>
  <c r="O732" i="4"/>
  <c r="S732" i="4"/>
  <c r="AQ732" i="4"/>
  <c r="R899" i="9" l="1"/>
  <c r="AD899" i="9"/>
  <c r="AE899" i="9"/>
  <c r="O899" i="9"/>
  <c r="N899" i="9"/>
  <c r="AS899" i="9"/>
  <c r="P899" i="9"/>
  <c r="AP899" i="9"/>
  <c r="AO899" i="9" s="1"/>
  <c r="AI899" i="9"/>
  <c r="AH899" i="9"/>
  <c r="Q899" i="9"/>
  <c r="AC899" i="9"/>
  <c r="P732" i="4"/>
  <c r="Y732" i="4"/>
  <c r="AP732" i="4"/>
  <c r="AO732" i="4" s="1"/>
  <c r="AT732" i="4" s="1"/>
  <c r="N732" i="4"/>
  <c r="K733" i="4" s="1"/>
  <c r="AR732" i="4"/>
  <c r="Y899" i="9" l="1"/>
  <c r="X899" i="9"/>
  <c r="L899" i="9"/>
  <c r="AQ899" i="9"/>
  <c r="M899" i="9"/>
  <c r="AR899" i="9"/>
  <c r="AT899" i="9" s="1"/>
  <c r="AK900" i="9" s="1"/>
  <c r="AL900" i="9" s="1"/>
  <c r="AM900" i="9" s="1"/>
  <c r="R733" i="4"/>
  <c r="AN900" i="9" l="1"/>
  <c r="K900" i="9"/>
  <c r="AD733" i="4"/>
  <c r="V733" i="4"/>
  <c r="U733" i="4"/>
  <c r="AB733" i="4"/>
  <c r="AA733" i="4"/>
  <c r="M733" i="4" s="1"/>
  <c r="AC733" i="4"/>
  <c r="Q733" i="4" s="1"/>
  <c r="L733" i="4"/>
  <c r="S900" i="9" l="1"/>
  <c r="AE733" i="4"/>
  <c r="AQ733" i="4"/>
  <c r="T733" i="4"/>
  <c r="O733" i="4"/>
  <c r="S733" i="4"/>
  <c r="AF900" i="9" l="1"/>
  <c r="Z900" i="9"/>
  <c r="AA900" i="9"/>
  <c r="U900" i="9"/>
  <c r="V900" i="9"/>
  <c r="AG900" i="9" s="1"/>
  <c r="W900" i="9"/>
  <c r="T900" i="9" s="1"/>
  <c r="AB900" i="9" s="1"/>
  <c r="Y733" i="4"/>
  <c r="Z733" i="4"/>
  <c r="AP733" i="4"/>
  <c r="AO733" i="4" s="1"/>
  <c r="P733" i="4"/>
  <c r="AS733" i="4"/>
  <c r="AT733" i="4" s="1"/>
  <c r="N733" i="4"/>
  <c r="K734" i="4" s="1"/>
  <c r="AR733" i="4"/>
  <c r="R900" i="9" l="1"/>
  <c r="AE900" i="9"/>
  <c r="AD900" i="9"/>
  <c r="O900" i="9"/>
  <c r="P900" i="9"/>
  <c r="AH900" i="9"/>
  <c r="AI900" i="9"/>
  <c r="Q900" i="9"/>
  <c r="N900" i="9"/>
  <c r="AS900" i="9"/>
  <c r="AQ900" i="9"/>
  <c r="AC900" i="9"/>
  <c r="R734" i="4"/>
  <c r="Y900" i="9" l="1"/>
  <c r="X900" i="9"/>
  <c r="L900" i="9"/>
  <c r="AR900" i="9"/>
  <c r="M900" i="9"/>
  <c r="AP900" i="9"/>
  <c r="AO900" i="9" s="1"/>
  <c r="AD734" i="4"/>
  <c r="V734" i="4"/>
  <c r="U734" i="4"/>
  <c r="AC734" i="4"/>
  <c r="Q734" i="4" s="1"/>
  <c r="AA734" i="4"/>
  <c r="M734" i="4" s="1"/>
  <c r="AB734" i="4"/>
  <c r="L734" i="4"/>
  <c r="AT900" i="9" l="1"/>
  <c r="AK901" i="9" s="1"/>
  <c r="K901" i="9"/>
  <c r="AE734" i="4"/>
  <c r="O734" i="4"/>
  <c r="S734" i="4"/>
  <c r="AQ734" i="4"/>
  <c r="T734" i="4"/>
  <c r="AN901" i="9" l="1"/>
  <c r="AL901" i="9"/>
  <c r="AM901" i="9" s="1"/>
  <c r="S901" i="9"/>
  <c r="Y734" i="4"/>
  <c r="Z734" i="4"/>
  <c r="AP734" i="4"/>
  <c r="AO734" i="4" s="1"/>
  <c r="AS734" i="4"/>
  <c r="P734" i="4"/>
  <c r="AR734" i="4"/>
  <c r="N734" i="4"/>
  <c r="K735" i="4" s="1"/>
  <c r="AF901" i="9" l="1"/>
  <c r="Z901" i="9"/>
  <c r="AA901" i="9"/>
  <c r="U901" i="9"/>
  <c r="V901" i="9"/>
  <c r="AG901" i="9" s="1"/>
  <c r="W901" i="9"/>
  <c r="T901" i="9" s="1"/>
  <c r="AB901" i="9" s="1"/>
  <c r="AT734" i="4"/>
  <c r="R735" i="4"/>
  <c r="R901" i="9" l="1"/>
  <c r="AE901" i="9"/>
  <c r="AD901" i="9"/>
  <c r="O901" i="9"/>
  <c r="P901" i="9"/>
  <c r="AQ901" i="9"/>
  <c r="AS901" i="9"/>
  <c r="N901" i="9"/>
  <c r="AH901" i="9"/>
  <c r="Q901" i="9"/>
  <c r="AI901" i="9"/>
  <c r="AD735" i="4"/>
  <c r="U735" i="4"/>
  <c r="V735" i="4"/>
  <c r="AC735" i="4"/>
  <c r="Q735" i="4" s="1"/>
  <c r="AA735" i="4"/>
  <c r="M735" i="4" s="1"/>
  <c r="AB735" i="4"/>
  <c r="L735" i="4"/>
  <c r="X901" i="9" l="1"/>
  <c r="Y901" i="9"/>
  <c r="L901" i="9"/>
  <c r="AC901" i="9"/>
  <c r="M901" i="9"/>
  <c r="AR901" i="9"/>
  <c r="AP901" i="9"/>
  <c r="AO901" i="9" s="1"/>
  <c r="T735" i="4"/>
  <c r="AE735" i="4"/>
  <c r="AQ735" i="4"/>
  <c r="O735" i="4"/>
  <c r="S735" i="4"/>
  <c r="P735" i="4"/>
  <c r="AS735" i="4"/>
  <c r="AT901" i="9" l="1"/>
  <c r="AK902" i="9"/>
  <c r="AL902" i="9" s="1"/>
  <c r="AM902" i="9" s="1"/>
  <c r="K902" i="9"/>
  <c r="Y735" i="4"/>
  <c r="Z735" i="4"/>
  <c r="AP735" i="4"/>
  <c r="AO735" i="4" s="1"/>
  <c r="AT735" i="4" s="1"/>
  <c r="AR735" i="4"/>
  <c r="N735" i="4"/>
  <c r="K736" i="4" s="1"/>
  <c r="AN902" i="9" l="1"/>
  <c r="S902" i="9"/>
  <c r="R736" i="4"/>
  <c r="AF902" i="9" l="1"/>
  <c r="AA902" i="9"/>
  <c r="Z902" i="9"/>
  <c r="U902" i="9"/>
  <c r="V902" i="9"/>
  <c r="AG902" i="9" s="1"/>
  <c r="W902" i="9"/>
  <c r="T902" i="9" s="1"/>
  <c r="AB902" i="9" s="1"/>
  <c r="AD736" i="4"/>
  <c r="V736" i="4"/>
  <c r="U736" i="4"/>
  <c r="AA736" i="4"/>
  <c r="M736" i="4" s="1"/>
  <c r="AB736" i="4"/>
  <c r="AC736" i="4"/>
  <c r="Q736" i="4" s="1"/>
  <c r="AQ736" i="4"/>
  <c r="L736" i="4"/>
  <c r="R902" i="9" l="1"/>
  <c r="AE902" i="9"/>
  <c r="AD902" i="9"/>
  <c r="AQ902" i="9"/>
  <c r="AS902" i="9"/>
  <c r="N902" i="9"/>
  <c r="Q902" i="9"/>
  <c r="AI902" i="9"/>
  <c r="AH902" i="9"/>
  <c r="O902" i="9"/>
  <c r="P902" i="9"/>
  <c r="T736" i="4"/>
  <c r="AE736" i="4"/>
  <c r="O736" i="4"/>
  <c r="S736" i="4"/>
  <c r="P736" i="4"/>
  <c r="AS736" i="4"/>
  <c r="X902" i="9" l="1"/>
  <c r="Y902" i="9"/>
  <c r="L902" i="9"/>
  <c r="AC902" i="9"/>
  <c r="AR902" i="9"/>
  <c r="M902" i="9"/>
  <c r="AP902" i="9"/>
  <c r="AO902" i="9" s="1"/>
  <c r="Y736" i="4"/>
  <c r="Z736" i="4"/>
  <c r="AP736" i="4"/>
  <c r="AO736" i="4" s="1"/>
  <c r="AT736" i="4" s="1"/>
  <c r="N736" i="4"/>
  <c r="K737" i="4" s="1"/>
  <c r="AR736" i="4"/>
  <c r="AT902" i="9" l="1"/>
  <c r="AK903" i="9" s="1"/>
  <c r="K903" i="9"/>
  <c r="R737" i="4"/>
  <c r="AN903" i="9" l="1"/>
  <c r="AL903" i="9"/>
  <c r="AM903" i="9" s="1"/>
  <c r="S903" i="9"/>
  <c r="V737" i="4"/>
  <c r="AD737" i="4"/>
  <c r="U737" i="4"/>
  <c r="AC737" i="4"/>
  <c r="Q737" i="4" s="1"/>
  <c r="AB737" i="4"/>
  <c r="AA737" i="4"/>
  <c r="M737" i="4" s="1"/>
  <c r="L737" i="4"/>
  <c r="AF903" i="9" l="1"/>
  <c r="AA903" i="9"/>
  <c r="Z903" i="9"/>
  <c r="U903" i="9"/>
  <c r="V903" i="9"/>
  <c r="AG903" i="9" s="1"/>
  <c r="W903" i="9"/>
  <c r="T903" i="9" s="1"/>
  <c r="AB903" i="9" s="1"/>
  <c r="AE737" i="4"/>
  <c r="AQ737" i="4"/>
  <c r="O737" i="4"/>
  <c r="S737" i="4"/>
  <c r="T737" i="4"/>
  <c r="R903" i="9" l="1"/>
  <c r="AE903" i="9"/>
  <c r="AD903" i="9"/>
  <c r="Q903" i="9"/>
  <c r="AI903" i="9"/>
  <c r="AH903" i="9"/>
  <c r="P903" i="9"/>
  <c r="O903" i="9"/>
  <c r="AQ903" i="9"/>
  <c r="Y737" i="4"/>
  <c r="Z737" i="4"/>
  <c r="AP737" i="4"/>
  <c r="AO737" i="4" s="1"/>
  <c r="AS737" i="4"/>
  <c r="P737" i="4"/>
  <c r="AR737" i="4"/>
  <c r="N737" i="4"/>
  <c r="K738" i="4" s="1"/>
  <c r="Y903" i="9" l="1"/>
  <c r="X903" i="9"/>
  <c r="L903" i="9"/>
  <c r="N903" i="9"/>
  <c r="AS903" i="9"/>
  <c r="AC903" i="9"/>
  <c r="AR903" i="9"/>
  <c r="M903" i="9"/>
  <c r="AP903" i="9"/>
  <c r="AO903" i="9" s="1"/>
  <c r="AT737" i="4"/>
  <c r="R738" i="4"/>
  <c r="AT903" i="9" l="1"/>
  <c r="AK904" i="9" s="1"/>
  <c r="K904" i="9"/>
  <c r="AD738" i="4"/>
  <c r="V738" i="4"/>
  <c r="U738" i="4"/>
  <c r="AC738" i="4"/>
  <c r="Q738" i="4" s="1"/>
  <c r="AB738" i="4"/>
  <c r="AA738" i="4"/>
  <c r="M738" i="4" s="1"/>
  <c r="L738" i="4"/>
  <c r="AL904" i="9" l="1"/>
  <c r="AM904" i="9" s="1"/>
  <c r="AN904" i="9"/>
  <c r="S904" i="9"/>
  <c r="T738" i="4"/>
  <c r="AE738" i="4"/>
  <c r="O738" i="4"/>
  <c r="S738" i="4"/>
  <c r="AS738" i="4"/>
  <c r="P738" i="4"/>
  <c r="AQ738" i="4"/>
  <c r="AF904" i="9" l="1"/>
  <c r="AA904" i="9"/>
  <c r="Z904" i="9"/>
  <c r="U904" i="9"/>
  <c r="V904" i="9"/>
  <c r="AG904" i="9" s="1"/>
  <c r="W904" i="9"/>
  <c r="T904" i="9" s="1"/>
  <c r="AB904" i="9" s="1"/>
  <c r="Y738" i="4"/>
  <c r="Z738" i="4"/>
  <c r="AP738" i="4"/>
  <c r="AO738" i="4" s="1"/>
  <c r="AT738" i="4" s="1"/>
  <c r="N738" i="4"/>
  <c r="K739" i="4" s="1"/>
  <c r="AR738" i="4"/>
  <c r="R904" i="9" l="1"/>
  <c r="AD904" i="9"/>
  <c r="AE904" i="9"/>
  <c r="P904" i="9"/>
  <c r="AH904" i="9"/>
  <c r="AI904" i="9"/>
  <c r="Q904" i="9"/>
  <c r="O904" i="9"/>
  <c r="R739" i="4"/>
  <c r="Y904" i="9" l="1"/>
  <c r="X904" i="9"/>
  <c r="AQ904" i="9"/>
  <c r="L904" i="9"/>
  <c r="AS904" i="9"/>
  <c r="N904" i="9"/>
  <c r="AC904" i="9"/>
  <c r="AR904" i="9"/>
  <c r="M904" i="9"/>
  <c r="AP904" i="9"/>
  <c r="AO904" i="9" s="1"/>
  <c r="AD739" i="4"/>
  <c r="U739" i="4"/>
  <c r="V739" i="4"/>
  <c r="AA739" i="4"/>
  <c r="M739" i="4" s="1"/>
  <c r="AC739" i="4"/>
  <c r="Q739" i="4" s="1"/>
  <c r="AB739" i="4"/>
  <c r="T739" i="4"/>
  <c r="Y739" i="4" s="1"/>
  <c r="L739" i="4"/>
  <c r="AT904" i="9" l="1"/>
  <c r="K905" i="9"/>
  <c r="AK905" i="9"/>
  <c r="Z739" i="4"/>
  <c r="AE739" i="4"/>
  <c r="AQ739" i="4"/>
  <c r="O739" i="4"/>
  <c r="S739" i="4"/>
  <c r="P739" i="4"/>
  <c r="AS739" i="4"/>
  <c r="S905" i="9" l="1"/>
  <c r="AL905" i="9"/>
  <c r="AM905" i="9" s="1"/>
  <c r="AN905" i="9"/>
  <c r="AP739" i="4"/>
  <c r="AO739" i="4" s="1"/>
  <c r="AT739" i="4" s="1"/>
  <c r="N739" i="4"/>
  <c r="K740" i="4" s="1"/>
  <c r="AR739" i="4"/>
  <c r="AF905" i="9" l="1"/>
  <c r="Z905" i="9"/>
  <c r="AA905" i="9"/>
  <c r="V905" i="9"/>
  <c r="AG905" i="9" s="1"/>
  <c r="U905" i="9"/>
  <c r="W905" i="9"/>
  <c r="T905" i="9" s="1"/>
  <c r="AB905" i="9" s="1"/>
  <c r="R740" i="4"/>
  <c r="R905" i="9" l="1"/>
  <c r="AD905" i="9"/>
  <c r="AE905" i="9"/>
  <c r="O905" i="9"/>
  <c r="AS905" i="9"/>
  <c r="N905" i="9"/>
  <c r="P905" i="9"/>
  <c r="AP905" i="9"/>
  <c r="AO905" i="9" s="1"/>
  <c r="AQ905" i="9"/>
  <c r="AI905" i="9"/>
  <c r="AH905" i="9"/>
  <c r="Q905" i="9"/>
  <c r="AD740" i="4"/>
  <c r="V740" i="4"/>
  <c r="U740" i="4"/>
  <c r="AA740" i="4"/>
  <c r="M740" i="4" s="1"/>
  <c r="AB740" i="4"/>
  <c r="AC740" i="4"/>
  <c r="Q740" i="4" s="1"/>
  <c r="L740" i="4"/>
  <c r="Y905" i="9" l="1"/>
  <c r="X905" i="9"/>
  <c r="AC905" i="9"/>
  <c r="L905" i="9"/>
  <c r="M905" i="9"/>
  <c r="AR905" i="9"/>
  <c r="AT905" i="9" s="1"/>
  <c r="AK906" i="9" s="1"/>
  <c r="AE740" i="4"/>
  <c r="T740" i="4"/>
  <c r="Z740" i="4" s="1"/>
  <c r="O740" i="4"/>
  <c r="S740" i="4"/>
  <c r="AQ740" i="4"/>
  <c r="K906" i="9" l="1"/>
  <c r="AL906" i="9"/>
  <c r="AM906" i="9" s="1"/>
  <c r="AN906" i="9"/>
  <c r="P740" i="4"/>
  <c r="Y740" i="4"/>
  <c r="AS740" i="4"/>
  <c r="AP740" i="4"/>
  <c r="AO740" i="4" s="1"/>
  <c r="AR740" i="4"/>
  <c r="N740" i="4"/>
  <c r="K741" i="4" s="1"/>
  <c r="S906" i="9" l="1"/>
  <c r="AT740" i="4"/>
  <c r="R741" i="4"/>
  <c r="AF906" i="9" l="1"/>
  <c r="Z906" i="9"/>
  <c r="AA906" i="9"/>
  <c r="U906" i="9"/>
  <c r="V906" i="9"/>
  <c r="AG906" i="9" s="1"/>
  <c r="W906" i="9"/>
  <c r="T906" i="9" s="1"/>
  <c r="AB906" i="9" s="1"/>
  <c r="AD741" i="4"/>
  <c r="V741" i="4"/>
  <c r="U741" i="4"/>
  <c r="AC741" i="4"/>
  <c r="Q741" i="4" s="1"/>
  <c r="AB741" i="4"/>
  <c r="AA741" i="4"/>
  <c r="M741" i="4" s="1"/>
  <c r="L741" i="4"/>
  <c r="R906" i="9" l="1"/>
  <c r="AE906" i="9"/>
  <c r="AD906" i="9"/>
  <c r="AQ906" i="9"/>
  <c r="L906" i="9"/>
  <c r="AC906" i="9"/>
  <c r="P906" i="9"/>
  <c r="O906" i="9"/>
  <c r="N906" i="9"/>
  <c r="AS906" i="9"/>
  <c r="AH906" i="9"/>
  <c r="Q906" i="9"/>
  <c r="AI906" i="9"/>
  <c r="AE741" i="4"/>
  <c r="O741" i="4"/>
  <c r="S741" i="4"/>
  <c r="T741" i="4"/>
  <c r="AQ741" i="4"/>
  <c r="Y906" i="9" l="1"/>
  <c r="X906" i="9"/>
  <c r="M906" i="9"/>
  <c r="AR906" i="9"/>
  <c r="AP906" i="9"/>
  <c r="AO906" i="9" s="1"/>
  <c r="Y741" i="4"/>
  <c r="Z741" i="4"/>
  <c r="AP741" i="4"/>
  <c r="AO741" i="4" s="1"/>
  <c r="AR741" i="4"/>
  <c r="N741" i="4"/>
  <c r="K742" i="4" s="1"/>
  <c r="P741" i="4"/>
  <c r="AS741" i="4"/>
  <c r="AT741" i="4" s="1"/>
  <c r="AT906" i="9" l="1"/>
  <c r="AK907" i="9" s="1"/>
  <c r="K907" i="9"/>
  <c r="R742" i="4"/>
  <c r="AN907" i="9" l="1"/>
  <c r="AL907" i="9"/>
  <c r="AM907" i="9" s="1"/>
  <c r="S907" i="9"/>
  <c r="AD742" i="4"/>
  <c r="V742" i="4"/>
  <c r="U742" i="4"/>
  <c r="AC742" i="4"/>
  <c r="Q742" i="4" s="1"/>
  <c r="AB742" i="4"/>
  <c r="AA742" i="4"/>
  <c r="M742" i="4" s="1"/>
  <c r="L742" i="4"/>
  <c r="AF907" i="9" l="1"/>
  <c r="AA907" i="9"/>
  <c r="Z907" i="9"/>
  <c r="U907" i="9"/>
  <c r="V907" i="9"/>
  <c r="AG907" i="9" s="1"/>
  <c r="W907" i="9"/>
  <c r="T907" i="9" s="1"/>
  <c r="AB907" i="9" s="1"/>
  <c r="T742" i="4"/>
  <c r="AE742" i="4"/>
  <c r="O742" i="4"/>
  <c r="S742" i="4"/>
  <c r="AQ742" i="4"/>
  <c r="P742" i="4"/>
  <c r="AS742" i="4"/>
  <c r="R907" i="9" l="1"/>
  <c r="AD907" i="9"/>
  <c r="AE907" i="9"/>
  <c r="AI907" i="9"/>
  <c r="AH907" i="9"/>
  <c r="Q907" i="9"/>
  <c r="O907" i="9"/>
  <c r="AQ907" i="9"/>
  <c r="P907" i="9"/>
  <c r="Y742" i="4"/>
  <c r="Z742" i="4"/>
  <c r="AP742" i="4"/>
  <c r="AO742" i="4" s="1"/>
  <c r="AT742" i="4" s="1"/>
  <c r="AR742" i="4"/>
  <c r="N742" i="4"/>
  <c r="K743" i="4" s="1"/>
  <c r="L907" i="9" l="1"/>
  <c r="X907" i="9"/>
  <c r="Y907" i="9"/>
  <c r="AS907" i="9"/>
  <c r="N907" i="9"/>
  <c r="AC907" i="9"/>
  <c r="M907" i="9"/>
  <c r="AR907" i="9"/>
  <c r="AP907" i="9"/>
  <c r="AO907" i="9" s="1"/>
  <c r="R743" i="4"/>
  <c r="AT907" i="9" l="1"/>
  <c r="AK908" i="9"/>
  <c r="AL908" i="9" s="1"/>
  <c r="AM908" i="9" s="1"/>
  <c r="K908" i="9"/>
  <c r="AD743" i="4"/>
  <c r="V743" i="4"/>
  <c r="U743" i="4"/>
  <c r="AC743" i="4"/>
  <c r="Q743" i="4" s="1"/>
  <c r="AA743" i="4"/>
  <c r="M743" i="4" s="1"/>
  <c r="AB743" i="4"/>
  <c r="L743" i="4"/>
  <c r="S908" i="9" l="1"/>
  <c r="AN908" i="9"/>
  <c r="T743" i="4"/>
  <c r="AE743" i="4"/>
  <c r="AS743" i="4"/>
  <c r="O743" i="4"/>
  <c r="S743" i="4"/>
  <c r="AQ743" i="4"/>
  <c r="AF908" i="9" l="1"/>
  <c r="AA908" i="9"/>
  <c r="Z908" i="9"/>
  <c r="U908" i="9"/>
  <c r="V908" i="9"/>
  <c r="AG908" i="9" s="1"/>
  <c r="W908" i="9"/>
  <c r="T908" i="9" s="1"/>
  <c r="AB908" i="9" s="1"/>
  <c r="Y743" i="4"/>
  <c r="Z743" i="4"/>
  <c r="P743" i="4"/>
  <c r="AP743" i="4"/>
  <c r="AO743" i="4" s="1"/>
  <c r="AT743" i="4" s="1"/>
  <c r="N743" i="4"/>
  <c r="K744" i="4" s="1"/>
  <c r="AR743" i="4"/>
  <c r="R908" i="9" l="1"/>
  <c r="AE908" i="9"/>
  <c r="AD908" i="9"/>
  <c r="AC908" i="9"/>
  <c r="N908" i="9"/>
  <c r="AS908" i="9"/>
  <c r="O908" i="9"/>
  <c r="AQ908" i="9"/>
  <c r="AH908" i="9"/>
  <c r="Q908" i="9"/>
  <c r="AI908" i="9"/>
  <c r="P908" i="9"/>
  <c r="R744" i="4"/>
  <c r="L908" i="9" l="1"/>
  <c r="Y908" i="9"/>
  <c r="X908" i="9"/>
  <c r="AR908" i="9"/>
  <c r="M908" i="9"/>
  <c r="AP908" i="9"/>
  <c r="AO908" i="9" s="1"/>
  <c r="AD744" i="4"/>
  <c r="V744" i="4"/>
  <c r="U744" i="4"/>
  <c r="AB744" i="4"/>
  <c r="AC744" i="4"/>
  <c r="Q744" i="4" s="1"/>
  <c r="AA744" i="4"/>
  <c r="M744" i="4" s="1"/>
  <c r="L744" i="4"/>
  <c r="AT908" i="9" l="1"/>
  <c r="AK909" i="9" s="1"/>
  <c r="K909" i="9"/>
  <c r="T744" i="4"/>
  <c r="AE744" i="4"/>
  <c r="AQ744" i="4"/>
  <c r="P744" i="4"/>
  <c r="AS744" i="4"/>
  <c r="O744" i="4"/>
  <c r="S744" i="4"/>
  <c r="AL909" i="9" l="1"/>
  <c r="AM909" i="9" s="1"/>
  <c r="AN909" i="9"/>
  <c r="S909" i="9"/>
  <c r="Y744" i="4"/>
  <c r="Z744" i="4"/>
  <c r="AP744" i="4"/>
  <c r="AO744" i="4" s="1"/>
  <c r="AT744" i="4" s="1"/>
  <c r="N744" i="4"/>
  <c r="K745" i="4" s="1"/>
  <c r="AR744" i="4"/>
  <c r="AA909" i="9" l="1"/>
  <c r="AF909" i="9"/>
  <c r="Z909" i="9"/>
  <c r="U909" i="9"/>
  <c r="V909" i="9"/>
  <c r="AG909" i="9" s="1"/>
  <c r="W909" i="9"/>
  <c r="T909" i="9" s="1"/>
  <c r="AB909" i="9" s="1"/>
  <c r="R745" i="4"/>
  <c r="R909" i="9" l="1"/>
  <c r="AE909" i="9"/>
  <c r="AD909" i="9"/>
  <c r="L909" i="9"/>
  <c r="AS909" i="9"/>
  <c r="N909" i="9"/>
  <c r="AC909" i="9"/>
  <c r="O909" i="9"/>
  <c r="P909" i="9"/>
  <c r="AP909" i="9"/>
  <c r="AO909" i="9" s="1"/>
  <c r="AI909" i="9"/>
  <c r="Q909" i="9"/>
  <c r="AH909" i="9"/>
  <c r="AD745" i="4"/>
  <c r="V745" i="4"/>
  <c r="U745" i="4"/>
  <c r="AC745" i="4"/>
  <c r="Q745" i="4" s="1"/>
  <c r="AB745" i="4"/>
  <c r="AA745" i="4"/>
  <c r="M745" i="4" s="1"/>
  <c r="L745" i="4"/>
  <c r="AQ909" i="9" l="1"/>
  <c r="Y909" i="9"/>
  <c r="X909" i="9"/>
  <c r="M909" i="9"/>
  <c r="AR909" i="9"/>
  <c r="AT909" i="9" s="1"/>
  <c r="AK910" i="9" s="1"/>
  <c r="AL910" i="9" s="1"/>
  <c r="AM910" i="9" s="1"/>
  <c r="T745" i="4"/>
  <c r="AE745" i="4"/>
  <c r="P745" i="4"/>
  <c r="AS745" i="4"/>
  <c r="O745" i="4"/>
  <c r="S745" i="4"/>
  <c r="AQ745" i="4"/>
  <c r="AN910" i="9" l="1"/>
  <c r="K910" i="9"/>
  <c r="Y745" i="4"/>
  <c r="Z745" i="4"/>
  <c r="AP745" i="4"/>
  <c r="AO745" i="4" s="1"/>
  <c r="AT745" i="4" s="1"/>
  <c r="AR745" i="4"/>
  <c r="N745" i="4"/>
  <c r="K746" i="4" s="1"/>
  <c r="S910" i="9" l="1"/>
  <c r="R746" i="4"/>
  <c r="AF910" i="9" l="1"/>
  <c r="AA910" i="9"/>
  <c r="Z910" i="9"/>
  <c r="U910" i="9"/>
  <c r="V910" i="9"/>
  <c r="AG910" i="9" s="1"/>
  <c r="W910" i="9"/>
  <c r="T910" i="9" s="1"/>
  <c r="AB910" i="9" s="1"/>
  <c r="AD746" i="4"/>
  <c r="V746" i="4"/>
  <c r="U746" i="4"/>
  <c r="AC746" i="4"/>
  <c r="Q746" i="4" s="1"/>
  <c r="AB746" i="4"/>
  <c r="AA746" i="4"/>
  <c r="M746" i="4" s="1"/>
  <c r="L746" i="4"/>
  <c r="R910" i="9" l="1"/>
  <c r="AD910" i="9"/>
  <c r="AE910" i="9"/>
  <c r="AQ910" i="9"/>
  <c r="AS910" i="9"/>
  <c r="N910" i="9"/>
  <c r="O910" i="9"/>
  <c r="AC910" i="9"/>
  <c r="P910" i="9"/>
  <c r="AH910" i="9"/>
  <c r="Q910" i="9"/>
  <c r="AI910" i="9"/>
  <c r="AE746" i="4"/>
  <c r="T746" i="4"/>
  <c r="Z746" i="4" s="1"/>
  <c r="AS746" i="4"/>
  <c r="O746" i="4"/>
  <c r="S746" i="4"/>
  <c r="AQ746" i="4"/>
  <c r="L910" i="9" l="1"/>
  <c r="Y910" i="9"/>
  <c r="X910" i="9"/>
  <c r="AR910" i="9"/>
  <c r="M910" i="9"/>
  <c r="AP910" i="9"/>
  <c r="AO910" i="9" s="1"/>
  <c r="P746" i="4"/>
  <c r="Y746" i="4"/>
  <c r="AP746" i="4"/>
  <c r="AO746" i="4" s="1"/>
  <c r="AT746" i="4" s="1"/>
  <c r="N746" i="4"/>
  <c r="K747" i="4" s="1"/>
  <c r="AR746" i="4"/>
  <c r="AT910" i="9" l="1"/>
  <c r="AK911" i="9" s="1"/>
  <c r="K911" i="9"/>
  <c r="R747" i="4"/>
  <c r="AN911" i="9" l="1"/>
  <c r="AL911" i="9"/>
  <c r="AM911" i="9" s="1"/>
  <c r="S911" i="9"/>
  <c r="AD747" i="4"/>
  <c r="V747" i="4"/>
  <c r="U747" i="4"/>
  <c r="AA747" i="4"/>
  <c r="M747" i="4" s="1"/>
  <c r="AC747" i="4"/>
  <c r="Q747" i="4" s="1"/>
  <c r="AB747" i="4"/>
  <c r="L747" i="4"/>
  <c r="AF911" i="9" l="1"/>
  <c r="AA911" i="9"/>
  <c r="Z911" i="9"/>
  <c r="U911" i="9"/>
  <c r="V911" i="9"/>
  <c r="AG911" i="9" s="1"/>
  <c r="W911" i="9"/>
  <c r="T911" i="9" s="1"/>
  <c r="AB911" i="9" s="1"/>
  <c r="AQ747" i="4"/>
  <c r="AE747" i="4"/>
  <c r="T747" i="4"/>
  <c r="O747" i="4"/>
  <c r="S747" i="4"/>
  <c r="R911" i="9" l="1"/>
  <c r="AD911" i="9"/>
  <c r="AE911" i="9"/>
  <c r="AS911" i="9"/>
  <c r="N911" i="9"/>
  <c r="P911" i="9"/>
  <c r="AC911" i="9"/>
  <c r="Q911" i="9"/>
  <c r="AI911" i="9"/>
  <c r="AH911" i="9"/>
  <c r="O911" i="9"/>
  <c r="Y747" i="4"/>
  <c r="Z747" i="4"/>
  <c r="P747" i="4"/>
  <c r="AS747" i="4"/>
  <c r="AP747" i="4"/>
  <c r="AO747" i="4" s="1"/>
  <c r="AT747" i="4" s="1"/>
  <c r="N747" i="4"/>
  <c r="K748" i="4" s="1"/>
  <c r="AR747" i="4"/>
  <c r="Y911" i="9" l="1"/>
  <c r="X911" i="9"/>
  <c r="AQ911" i="9"/>
  <c r="L911" i="9"/>
  <c r="AR911" i="9"/>
  <c r="M911" i="9"/>
  <c r="AP911" i="9"/>
  <c r="AO911" i="9" s="1"/>
  <c r="R748" i="4"/>
  <c r="AT911" i="9" l="1"/>
  <c r="AK912" i="9"/>
  <c r="AL912" i="9" s="1"/>
  <c r="AM912" i="9" s="1"/>
  <c r="K912" i="9"/>
  <c r="AD748" i="4"/>
  <c r="V748" i="4"/>
  <c r="U748" i="4"/>
  <c r="AC748" i="4"/>
  <c r="Q748" i="4" s="1"/>
  <c r="AA748" i="4"/>
  <c r="M748" i="4" s="1"/>
  <c r="AB748" i="4"/>
  <c r="AQ748" i="4"/>
  <c r="L748" i="4"/>
  <c r="AN912" i="9" l="1"/>
  <c r="S912" i="9"/>
  <c r="T748" i="4"/>
  <c r="AE748" i="4"/>
  <c r="O748" i="4"/>
  <c r="S748" i="4"/>
  <c r="P748" i="4"/>
  <c r="AS748" i="4"/>
  <c r="AF912" i="9" l="1"/>
  <c r="AA912" i="9"/>
  <c r="Z912" i="9"/>
  <c r="U912" i="9"/>
  <c r="V912" i="9"/>
  <c r="AG912" i="9" s="1"/>
  <c r="W912" i="9"/>
  <c r="T912" i="9" s="1"/>
  <c r="AB912" i="9" s="1"/>
  <c r="Y748" i="4"/>
  <c r="Z748" i="4"/>
  <c r="AP748" i="4"/>
  <c r="AO748" i="4" s="1"/>
  <c r="AT748" i="4" s="1"/>
  <c r="AR748" i="4"/>
  <c r="N748" i="4"/>
  <c r="K749" i="4" s="1"/>
  <c r="R912" i="9" l="1"/>
  <c r="AE912" i="9"/>
  <c r="AD912" i="9"/>
  <c r="AQ912" i="9"/>
  <c r="O912" i="9"/>
  <c r="P912" i="9"/>
  <c r="N912" i="9"/>
  <c r="AS912" i="9"/>
  <c r="AI912" i="9"/>
  <c r="AH912" i="9"/>
  <c r="Q912" i="9"/>
  <c r="R749" i="4"/>
  <c r="Y912" i="9" l="1"/>
  <c r="X912" i="9"/>
  <c r="L912" i="9"/>
  <c r="AC912" i="9"/>
  <c r="M912" i="9"/>
  <c r="AR912" i="9"/>
  <c r="AP912" i="9"/>
  <c r="AO912" i="9" s="1"/>
  <c r="AD749" i="4"/>
  <c r="V749" i="4"/>
  <c r="U749" i="4"/>
  <c r="AA749" i="4"/>
  <c r="M749" i="4" s="1"/>
  <c r="AB749" i="4"/>
  <c r="AC749" i="4"/>
  <c r="Q749" i="4" s="1"/>
  <c r="L749" i="4"/>
  <c r="AT912" i="9" l="1"/>
  <c r="AK913" i="9" s="1"/>
  <c r="K913" i="9"/>
  <c r="AE749" i="4"/>
  <c r="O749" i="4"/>
  <c r="S749" i="4"/>
  <c r="T749" i="4"/>
  <c r="AQ749" i="4"/>
  <c r="AL913" i="9" l="1"/>
  <c r="AM913" i="9" s="1"/>
  <c r="AN913" i="9"/>
  <c r="S913" i="9"/>
  <c r="Y749" i="4"/>
  <c r="Z749" i="4"/>
  <c r="AP749" i="4"/>
  <c r="AO749" i="4" s="1"/>
  <c r="P749" i="4"/>
  <c r="AS749" i="4"/>
  <c r="AT749" i="4" s="1"/>
  <c r="N749" i="4"/>
  <c r="K750" i="4" s="1"/>
  <c r="AR749" i="4"/>
  <c r="AF913" i="9" l="1"/>
  <c r="Z913" i="9"/>
  <c r="AA913" i="9"/>
  <c r="U913" i="9"/>
  <c r="V913" i="9"/>
  <c r="AG913" i="9" s="1"/>
  <c r="W913" i="9"/>
  <c r="T913" i="9" s="1"/>
  <c r="AB913" i="9" s="1"/>
  <c r="R750" i="4"/>
  <c r="R913" i="9" l="1"/>
  <c r="AE913" i="9"/>
  <c r="AD913" i="9"/>
  <c r="O913" i="9"/>
  <c r="P913" i="9"/>
  <c r="AP913" i="9"/>
  <c r="AO913" i="9" s="1"/>
  <c r="AQ913" i="9"/>
  <c r="AI913" i="9"/>
  <c r="Q913" i="9"/>
  <c r="AH913" i="9"/>
  <c r="AD750" i="4"/>
  <c r="V750" i="4"/>
  <c r="U750" i="4"/>
  <c r="AC750" i="4"/>
  <c r="Q750" i="4" s="1"/>
  <c r="AB750" i="4"/>
  <c r="AA750" i="4"/>
  <c r="M750" i="4" s="1"/>
  <c r="L750" i="4"/>
  <c r="Y913" i="9" l="1"/>
  <c r="X913" i="9"/>
  <c r="L913" i="9"/>
  <c r="M913" i="9"/>
  <c r="AR913" i="9"/>
  <c r="AS913" i="9"/>
  <c r="N913" i="9"/>
  <c r="AC913" i="9"/>
  <c r="AE750" i="4"/>
  <c r="T750" i="4"/>
  <c r="O750" i="4"/>
  <c r="S750" i="4"/>
  <c r="AQ750" i="4"/>
  <c r="AS750" i="4"/>
  <c r="P750" i="4"/>
  <c r="AT913" i="9" l="1"/>
  <c r="AK914" i="9" s="1"/>
  <c r="K914" i="9"/>
  <c r="Y750" i="4"/>
  <c r="Z750" i="4"/>
  <c r="AP750" i="4"/>
  <c r="AO750" i="4" s="1"/>
  <c r="AT750" i="4" s="1"/>
  <c r="N750" i="4"/>
  <c r="K751" i="4" s="1"/>
  <c r="AR750" i="4"/>
  <c r="AN914" i="9" l="1"/>
  <c r="AL914" i="9"/>
  <c r="AM914" i="9" s="1"/>
  <c r="S914" i="9"/>
  <c r="R751" i="4"/>
  <c r="AF914" i="9" l="1"/>
  <c r="AA914" i="9"/>
  <c r="Z914" i="9"/>
  <c r="U914" i="9"/>
  <c r="V914" i="9"/>
  <c r="AG914" i="9" s="1"/>
  <c r="W914" i="9"/>
  <c r="T914" i="9" s="1"/>
  <c r="AB914" i="9" s="1"/>
  <c r="AD751" i="4"/>
  <c r="U751" i="4"/>
  <c r="V751" i="4"/>
  <c r="AC751" i="4"/>
  <c r="Q751" i="4" s="1"/>
  <c r="AA751" i="4"/>
  <c r="M751" i="4" s="1"/>
  <c r="AB751" i="4"/>
  <c r="L751" i="4"/>
  <c r="R914" i="9" l="1"/>
  <c r="AD914" i="9"/>
  <c r="AE914" i="9"/>
  <c r="P914" i="9"/>
  <c r="AP914" i="9"/>
  <c r="AO914" i="9" s="1"/>
  <c r="O914" i="9"/>
  <c r="N914" i="9"/>
  <c r="AS914" i="9"/>
  <c r="AH914" i="9"/>
  <c r="Q914" i="9"/>
  <c r="AI914" i="9"/>
  <c r="AC914" i="9"/>
  <c r="AE751" i="4"/>
  <c r="T751" i="4"/>
  <c r="AQ751" i="4"/>
  <c r="O751" i="4"/>
  <c r="S751" i="4"/>
  <c r="AS751" i="4"/>
  <c r="P751" i="4"/>
  <c r="Y914" i="9" l="1"/>
  <c r="X914" i="9"/>
  <c r="AQ914" i="9"/>
  <c r="L914" i="9"/>
  <c r="M914" i="9"/>
  <c r="AR914" i="9"/>
  <c r="AT914" i="9" s="1"/>
  <c r="AK915" i="9" s="1"/>
  <c r="Y751" i="4"/>
  <c r="Z751" i="4"/>
  <c r="AP751" i="4"/>
  <c r="AO751" i="4" s="1"/>
  <c r="AT751" i="4" s="1"/>
  <c r="N751" i="4"/>
  <c r="K752" i="4" s="1"/>
  <c r="AR751" i="4"/>
  <c r="AL915" i="9" l="1"/>
  <c r="AM915" i="9" s="1"/>
  <c r="AN915" i="9"/>
  <c r="K915" i="9"/>
  <c r="R752" i="4"/>
  <c r="S915" i="9" l="1"/>
  <c r="AD752" i="4"/>
  <c r="V752" i="4"/>
  <c r="U752" i="4"/>
  <c r="AA752" i="4"/>
  <c r="M752" i="4" s="1"/>
  <c r="AC752" i="4"/>
  <c r="Q752" i="4" s="1"/>
  <c r="AB752" i="4"/>
  <c r="L752" i="4"/>
  <c r="AF915" i="9" l="1"/>
  <c r="Z915" i="9"/>
  <c r="AA915" i="9"/>
  <c r="U915" i="9"/>
  <c r="V915" i="9"/>
  <c r="AG915" i="9" s="1"/>
  <c r="W915" i="9"/>
  <c r="T915" i="9" s="1"/>
  <c r="AB915" i="9" s="1"/>
  <c r="AQ752" i="4"/>
  <c r="AE752" i="4"/>
  <c r="O752" i="4"/>
  <c r="S752" i="4"/>
  <c r="T752" i="4"/>
  <c r="R915" i="9" l="1"/>
  <c r="AE915" i="9"/>
  <c r="AD915" i="9"/>
  <c r="AH915" i="9"/>
  <c r="Q915" i="9"/>
  <c r="AI915" i="9"/>
  <c r="P915" i="9"/>
  <c r="O915" i="9"/>
  <c r="AP915" i="9"/>
  <c r="AO915" i="9" s="1"/>
  <c r="AQ915" i="9"/>
  <c r="Y752" i="4"/>
  <c r="Z752" i="4"/>
  <c r="AP752" i="4"/>
  <c r="AO752" i="4" s="1"/>
  <c r="P752" i="4"/>
  <c r="AS752" i="4"/>
  <c r="AT752" i="4" s="1"/>
  <c r="AR752" i="4"/>
  <c r="N752" i="4"/>
  <c r="K753" i="4" s="1"/>
  <c r="Y915" i="9" l="1"/>
  <c r="X915" i="9"/>
  <c r="L915" i="9"/>
  <c r="M915" i="9"/>
  <c r="AR915" i="9"/>
  <c r="N915" i="9"/>
  <c r="AS915" i="9"/>
  <c r="AC915" i="9"/>
  <c r="R753" i="4"/>
  <c r="AT915" i="9" l="1"/>
  <c r="AK916" i="9" s="1"/>
  <c r="K916" i="9"/>
  <c r="AD753" i="4"/>
  <c r="V753" i="4"/>
  <c r="U753" i="4"/>
  <c r="AC753" i="4"/>
  <c r="Q753" i="4" s="1"/>
  <c r="AA753" i="4"/>
  <c r="M753" i="4" s="1"/>
  <c r="AB753" i="4"/>
  <c r="L753" i="4"/>
  <c r="AL916" i="9" l="1"/>
  <c r="AM916" i="9" s="1"/>
  <c r="AN916" i="9"/>
  <c r="S916" i="9"/>
  <c r="AE753" i="4"/>
  <c r="O753" i="4"/>
  <c r="S753" i="4"/>
  <c r="AQ753" i="4"/>
  <c r="T753" i="4"/>
  <c r="AF916" i="9" l="1"/>
  <c r="AA916" i="9"/>
  <c r="Z916" i="9"/>
  <c r="U916" i="9"/>
  <c r="V916" i="9"/>
  <c r="AG916" i="9" s="1"/>
  <c r="W916" i="9"/>
  <c r="T916" i="9" s="1"/>
  <c r="AB916" i="9" s="1"/>
  <c r="Y753" i="4"/>
  <c r="Z753" i="4"/>
  <c r="AP753" i="4"/>
  <c r="AO753" i="4" s="1"/>
  <c r="AS753" i="4"/>
  <c r="P753" i="4"/>
  <c r="AR753" i="4"/>
  <c r="N753" i="4"/>
  <c r="K754" i="4" s="1"/>
  <c r="R916" i="9" l="1"/>
  <c r="AE916" i="9"/>
  <c r="AD916" i="9"/>
  <c r="O916" i="9"/>
  <c r="P916" i="9"/>
  <c r="AS916" i="9"/>
  <c r="N916" i="9"/>
  <c r="AQ916" i="9"/>
  <c r="AI916" i="9"/>
  <c r="AH916" i="9"/>
  <c r="Q916" i="9"/>
  <c r="AT753" i="4"/>
  <c r="R754" i="4"/>
  <c r="Y916" i="9" l="1"/>
  <c r="X916" i="9"/>
  <c r="AC916" i="9"/>
  <c r="L916" i="9"/>
  <c r="M916" i="9"/>
  <c r="AR916" i="9"/>
  <c r="AP916" i="9"/>
  <c r="AO916" i="9" s="1"/>
  <c r="AD754" i="4"/>
  <c r="V754" i="4"/>
  <c r="U754" i="4"/>
  <c r="AC754" i="4"/>
  <c r="Q754" i="4" s="1"/>
  <c r="AB754" i="4"/>
  <c r="AA754" i="4"/>
  <c r="M754" i="4" s="1"/>
  <c r="L754" i="4"/>
  <c r="AT916" i="9" l="1"/>
  <c r="AK917" i="9"/>
  <c r="AL917" i="9" s="1"/>
  <c r="AM917" i="9" s="1"/>
  <c r="K917" i="9"/>
  <c r="AE754" i="4"/>
  <c r="O754" i="4"/>
  <c r="S754" i="4"/>
  <c r="AQ754" i="4"/>
  <c r="T754" i="4"/>
  <c r="AN917" i="9" l="1"/>
  <c r="S917" i="9"/>
  <c r="Y754" i="4"/>
  <c r="Z754" i="4"/>
  <c r="AP754" i="4"/>
  <c r="AO754" i="4" s="1"/>
  <c r="AS754" i="4"/>
  <c r="P754" i="4"/>
  <c r="N754" i="4"/>
  <c r="K755" i="4" s="1"/>
  <c r="AR754" i="4"/>
  <c r="AF917" i="9" l="1"/>
  <c r="Z917" i="9"/>
  <c r="AA917" i="9"/>
  <c r="U917" i="9"/>
  <c r="V917" i="9"/>
  <c r="AG917" i="9" s="1"/>
  <c r="W917" i="9"/>
  <c r="T917" i="9" s="1"/>
  <c r="AB917" i="9" s="1"/>
  <c r="AT754" i="4"/>
  <c r="R755" i="4"/>
  <c r="R917" i="9" l="1"/>
  <c r="AE917" i="9"/>
  <c r="AD917" i="9"/>
  <c r="Q917" i="9"/>
  <c r="AI917" i="9"/>
  <c r="AH917" i="9"/>
  <c r="O917" i="9"/>
  <c r="P917" i="9"/>
  <c r="AD755" i="4"/>
  <c r="U755" i="4"/>
  <c r="V755" i="4"/>
  <c r="AA755" i="4"/>
  <c r="M755" i="4" s="1"/>
  <c r="AC755" i="4"/>
  <c r="Q755" i="4" s="1"/>
  <c r="AB755" i="4"/>
  <c r="L755" i="4"/>
  <c r="Y917" i="9" l="1"/>
  <c r="X917" i="9"/>
  <c r="L917" i="9"/>
  <c r="AQ917" i="9"/>
  <c r="N917" i="9"/>
  <c r="AS917" i="9"/>
  <c r="AC917" i="9"/>
  <c r="AR917" i="9"/>
  <c r="M917" i="9"/>
  <c r="AP917" i="9"/>
  <c r="AO917" i="9" s="1"/>
  <c r="T755" i="4"/>
  <c r="Y755" i="4" s="1"/>
  <c r="Z755" i="4"/>
  <c r="AE755" i="4"/>
  <c r="P755" i="4"/>
  <c r="AS755" i="4"/>
  <c r="O755" i="4"/>
  <c r="S755" i="4"/>
  <c r="AQ755" i="4"/>
  <c r="AT917" i="9" l="1"/>
  <c r="K918" i="9"/>
  <c r="AK918" i="9"/>
  <c r="AP755" i="4"/>
  <c r="AO755" i="4" s="1"/>
  <c r="AT755" i="4" s="1"/>
  <c r="AR755" i="4"/>
  <c r="N755" i="4"/>
  <c r="K756" i="4" s="1"/>
  <c r="S918" i="9" l="1"/>
  <c r="AL918" i="9"/>
  <c r="AM918" i="9" s="1"/>
  <c r="AN918" i="9"/>
  <c r="R756" i="4"/>
  <c r="AF918" i="9" l="1"/>
  <c r="AA918" i="9"/>
  <c r="Z918" i="9"/>
  <c r="V918" i="9"/>
  <c r="AG918" i="9" s="1"/>
  <c r="U918" i="9"/>
  <c r="W918" i="9"/>
  <c r="T918" i="9" s="1"/>
  <c r="AB918" i="9" s="1"/>
  <c r="AD756" i="4"/>
  <c r="V756" i="4"/>
  <c r="U756" i="4"/>
  <c r="AC756" i="4"/>
  <c r="Q756" i="4" s="1"/>
  <c r="AA756" i="4"/>
  <c r="M756" i="4" s="1"/>
  <c r="AB756" i="4"/>
  <c r="AQ756" i="4"/>
  <c r="L756" i="4"/>
  <c r="R918" i="9" l="1"/>
  <c r="AD918" i="9"/>
  <c r="AE918" i="9"/>
  <c r="L918" i="9"/>
  <c r="P918" i="9"/>
  <c r="AP918" i="9"/>
  <c r="AO918" i="9" s="1"/>
  <c r="AI918" i="9"/>
  <c r="Q918" i="9"/>
  <c r="AH918" i="9"/>
  <c r="O918" i="9"/>
  <c r="AQ918" i="9"/>
  <c r="AE756" i="4"/>
  <c r="T756" i="4"/>
  <c r="Z756" i="4" s="1"/>
  <c r="O756" i="4"/>
  <c r="S756" i="4"/>
  <c r="Y918" i="9" l="1"/>
  <c r="X918" i="9"/>
  <c r="N918" i="9"/>
  <c r="AS918" i="9"/>
  <c r="AC918" i="9"/>
  <c r="M918" i="9"/>
  <c r="AR918" i="9"/>
  <c r="AT918" i="9" s="1"/>
  <c r="AK919" i="9" s="1"/>
  <c r="P756" i="4"/>
  <c r="Y756" i="4"/>
  <c r="AS756" i="4"/>
  <c r="AP756" i="4"/>
  <c r="AO756" i="4" s="1"/>
  <c r="AR756" i="4"/>
  <c r="N756" i="4"/>
  <c r="K757" i="4" s="1"/>
  <c r="K919" i="9" l="1"/>
  <c r="AL919" i="9"/>
  <c r="AM919" i="9" s="1"/>
  <c r="AN919" i="9"/>
  <c r="AT756" i="4"/>
  <c r="R757" i="4"/>
  <c r="S919" i="9" l="1"/>
  <c r="AD757" i="4"/>
  <c r="V757" i="4"/>
  <c r="U757" i="4"/>
  <c r="AB757" i="4"/>
  <c r="AC757" i="4"/>
  <c r="Q757" i="4" s="1"/>
  <c r="AA757" i="4"/>
  <c r="M757" i="4" s="1"/>
  <c r="L757" i="4"/>
  <c r="AF919" i="9" l="1"/>
  <c r="AA919" i="9"/>
  <c r="Z919" i="9"/>
  <c r="U919" i="9"/>
  <c r="V919" i="9"/>
  <c r="AG919" i="9" s="1"/>
  <c r="W919" i="9"/>
  <c r="T919" i="9" s="1"/>
  <c r="AB919" i="9" s="1"/>
  <c r="AE757" i="4"/>
  <c r="T757" i="4"/>
  <c r="O757" i="4"/>
  <c r="S757" i="4"/>
  <c r="AQ757" i="4"/>
  <c r="R919" i="9" l="1"/>
  <c r="AD919" i="9"/>
  <c r="AE919" i="9"/>
  <c r="AQ919" i="9"/>
  <c r="AH919" i="9"/>
  <c r="AI919" i="9"/>
  <c r="Q919" i="9"/>
  <c r="P919" i="9"/>
  <c r="O919" i="9"/>
  <c r="Y757" i="4"/>
  <c r="Z757" i="4"/>
  <c r="AP757" i="4"/>
  <c r="AO757" i="4" s="1"/>
  <c r="AR757" i="4"/>
  <c r="N757" i="4"/>
  <c r="K758" i="4" s="1"/>
  <c r="AS757" i="4"/>
  <c r="AT757" i="4" s="1"/>
  <c r="P757" i="4"/>
  <c r="Y919" i="9" l="1"/>
  <c r="X919" i="9"/>
  <c r="L919" i="9"/>
  <c r="AR919" i="9"/>
  <c r="M919" i="9"/>
  <c r="AP919" i="9"/>
  <c r="AO919" i="9" s="1"/>
  <c r="AS919" i="9"/>
  <c r="N919" i="9"/>
  <c r="AC919" i="9"/>
  <c r="R758" i="4"/>
  <c r="AT919" i="9" l="1"/>
  <c r="AK920" i="9"/>
  <c r="K920" i="9"/>
  <c r="AD758" i="4"/>
  <c r="V758" i="4"/>
  <c r="U758" i="4"/>
  <c r="AC758" i="4"/>
  <c r="Q758" i="4" s="1"/>
  <c r="AA758" i="4"/>
  <c r="M758" i="4" s="1"/>
  <c r="AB758" i="4"/>
  <c r="L758" i="4"/>
  <c r="S920" i="9" l="1"/>
  <c r="AL920" i="9"/>
  <c r="AM920" i="9" s="1"/>
  <c r="AN920" i="9"/>
  <c r="T758" i="4"/>
  <c r="AE758" i="4"/>
  <c r="O758" i="4"/>
  <c r="S758" i="4"/>
  <c r="AQ758" i="4"/>
  <c r="P758" i="4"/>
  <c r="AS758" i="4"/>
  <c r="AF920" i="9" l="1"/>
  <c r="AA920" i="9"/>
  <c r="Z920" i="9"/>
  <c r="V920" i="9"/>
  <c r="AG920" i="9" s="1"/>
  <c r="U920" i="9"/>
  <c r="W920" i="9"/>
  <c r="T920" i="9" s="1"/>
  <c r="AB920" i="9" s="1"/>
  <c r="Y758" i="4"/>
  <c r="Z758" i="4"/>
  <c r="AP758" i="4"/>
  <c r="AO758" i="4" s="1"/>
  <c r="AT758" i="4" s="1"/>
  <c r="AR758" i="4"/>
  <c r="N758" i="4"/>
  <c r="K759" i="4" s="1"/>
  <c r="R920" i="9" l="1"/>
  <c r="AE920" i="9"/>
  <c r="AD920" i="9"/>
  <c r="L920" i="9"/>
  <c r="AH920" i="9"/>
  <c r="AI920" i="9"/>
  <c r="Q920" i="9"/>
  <c r="O920" i="9"/>
  <c r="AQ920" i="9"/>
  <c r="P920" i="9"/>
  <c r="AP920" i="9"/>
  <c r="AO920" i="9" s="1"/>
  <c r="R759" i="4"/>
  <c r="X920" i="9" l="1"/>
  <c r="Y920" i="9"/>
  <c r="N920" i="9"/>
  <c r="AS920" i="9"/>
  <c r="AC920" i="9"/>
  <c r="M920" i="9"/>
  <c r="AR920" i="9"/>
  <c r="AT920" i="9" s="1"/>
  <c r="AD759" i="4"/>
  <c r="V759" i="4"/>
  <c r="U759" i="4"/>
  <c r="AA759" i="4"/>
  <c r="M759" i="4" s="1"/>
  <c r="AB759" i="4"/>
  <c r="Q759" i="4"/>
  <c r="L759" i="4"/>
  <c r="AK921" i="9" l="1"/>
  <c r="AL921" i="9"/>
  <c r="AM921" i="9" s="1"/>
  <c r="AN921" i="9"/>
  <c r="K921" i="9"/>
  <c r="AQ759" i="4"/>
  <c r="AE759" i="4"/>
  <c r="O759" i="4"/>
  <c r="S759" i="4"/>
  <c r="T759" i="4"/>
  <c r="S921" i="9" l="1"/>
  <c r="Y759" i="4"/>
  <c r="Z759" i="4"/>
  <c r="AP759" i="4"/>
  <c r="AO759" i="4" s="1"/>
  <c r="AS759" i="4"/>
  <c r="P759" i="4"/>
  <c r="AR759" i="4"/>
  <c r="N759" i="4"/>
  <c r="K760" i="4" s="1"/>
  <c r="AF921" i="9" l="1"/>
  <c r="AA921" i="9"/>
  <c r="Z921" i="9"/>
  <c r="U921" i="9"/>
  <c r="V921" i="9"/>
  <c r="AG921" i="9" s="1"/>
  <c r="W921" i="9"/>
  <c r="T921" i="9" s="1"/>
  <c r="AB921" i="9" s="1"/>
  <c r="AT759" i="4"/>
  <c r="R760" i="4"/>
  <c r="R921" i="9" l="1"/>
  <c r="AE921" i="9"/>
  <c r="AD921" i="9"/>
  <c r="Q921" i="9"/>
  <c r="AI921" i="9"/>
  <c r="AH921" i="9"/>
  <c r="O921" i="9"/>
  <c r="AQ921" i="9"/>
  <c r="P921" i="9"/>
  <c r="AD760" i="4"/>
  <c r="V760" i="4"/>
  <c r="U760" i="4"/>
  <c r="AC760" i="4"/>
  <c r="Q760" i="4" s="1"/>
  <c r="AA760" i="4"/>
  <c r="M760" i="4" s="1"/>
  <c r="AB760" i="4"/>
  <c r="L760" i="4"/>
  <c r="Y921" i="9" l="1"/>
  <c r="X921" i="9"/>
  <c r="L921" i="9"/>
  <c r="AS921" i="9"/>
  <c r="N921" i="9"/>
  <c r="AC921" i="9"/>
  <c r="M921" i="9"/>
  <c r="AR921" i="9"/>
  <c r="AP921" i="9"/>
  <c r="AO921" i="9" s="1"/>
  <c r="AE760" i="4"/>
  <c r="T760" i="4"/>
  <c r="AQ760" i="4"/>
  <c r="O760" i="4"/>
  <c r="S760" i="4"/>
  <c r="P760" i="4"/>
  <c r="AS760" i="4"/>
  <c r="AT921" i="9" l="1"/>
  <c r="AK922" i="9" s="1"/>
  <c r="K922" i="9"/>
  <c r="Y760" i="4"/>
  <c r="Z760" i="4"/>
  <c r="AP760" i="4"/>
  <c r="AO760" i="4" s="1"/>
  <c r="AT760" i="4" s="1"/>
  <c r="N760" i="4"/>
  <c r="K761" i="4" s="1"/>
  <c r="AR760" i="4"/>
  <c r="AN922" i="9" l="1"/>
  <c r="AL922" i="9"/>
  <c r="AM922" i="9" s="1"/>
  <c r="S922" i="9"/>
  <c r="R761" i="4"/>
  <c r="AF922" i="9" l="1"/>
  <c r="AA922" i="9"/>
  <c r="Z922" i="9"/>
  <c r="U922" i="9"/>
  <c r="V922" i="9"/>
  <c r="AG922" i="9" s="1"/>
  <c r="W922" i="9"/>
  <c r="T922" i="9" s="1"/>
  <c r="AB922" i="9" s="1"/>
  <c r="AD761" i="4"/>
  <c r="V761" i="4"/>
  <c r="U761" i="4"/>
  <c r="AB761" i="4"/>
  <c r="AA761" i="4"/>
  <c r="M761" i="4" s="1"/>
  <c r="AC761" i="4"/>
  <c r="Q761" i="4" s="1"/>
  <c r="L761" i="4"/>
  <c r="R922" i="9" l="1"/>
  <c r="AD922" i="9"/>
  <c r="AE922" i="9"/>
  <c r="P922" i="9"/>
  <c r="AP922" i="9"/>
  <c r="AO922" i="9" s="1"/>
  <c r="O922" i="9"/>
  <c r="AQ922" i="9"/>
  <c r="Q922" i="9"/>
  <c r="AI922" i="9"/>
  <c r="AH922" i="9"/>
  <c r="AE761" i="4"/>
  <c r="T761" i="4"/>
  <c r="AQ761" i="4"/>
  <c r="O761" i="4"/>
  <c r="S761" i="4"/>
  <c r="X922" i="9" l="1"/>
  <c r="Y922" i="9"/>
  <c r="L922" i="9"/>
  <c r="N922" i="9"/>
  <c r="AS922" i="9"/>
  <c r="AC922" i="9"/>
  <c r="AR922" i="9"/>
  <c r="AT922" i="9" s="1"/>
  <c r="M922" i="9"/>
  <c r="Y761" i="4"/>
  <c r="Z761" i="4"/>
  <c r="AP761" i="4"/>
  <c r="AO761" i="4" s="1"/>
  <c r="AR761" i="4"/>
  <c r="N761" i="4"/>
  <c r="K762" i="4" s="1"/>
  <c r="P761" i="4"/>
  <c r="AS761" i="4"/>
  <c r="AK923" i="9" l="1"/>
  <c r="AL923" i="9" s="1"/>
  <c r="AM923" i="9" s="1"/>
  <c r="AN923" i="9"/>
  <c r="K923" i="9"/>
  <c r="AT761" i="4"/>
  <c r="R762" i="4"/>
  <c r="S923" i="9" l="1"/>
  <c r="AD762" i="4"/>
  <c r="V762" i="4"/>
  <c r="U762" i="4"/>
  <c r="AC762" i="4"/>
  <c r="Q762" i="4" s="1"/>
  <c r="AB762" i="4"/>
  <c r="AA762" i="4"/>
  <c r="M762" i="4" s="1"/>
  <c r="L762" i="4"/>
  <c r="AF923" i="9" l="1"/>
  <c r="AA923" i="9"/>
  <c r="Z923" i="9"/>
  <c r="U923" i="9"/>
  <c r="V923" i="9"/>
  <c r="AG923" i="9" s="1"/>
  <c r="W923" i="9"/>
  <c r="T923" i="9" s="1"/>
  <c r="AB923" i="9" s="1"/>
  <c r="AE762" i="4"/>
  <c r="O762" i="4"/>
  <c r="S762" i="4"/>
  <c r="AQ762" i="4"/>
  <c r="T762" i="4"/>
  <c r="R923" i="9" l="1"/>
  <c r="AD923" i="9"/>
  <c r="AE923" i="9"/>
  <c r="AS923" i="9"/>
  <c r="N923" i="9"/>
  <c r="AC923" i="9"/>
  <c r="O923" i="9"/>
  <c r="P923" i="9"/>
  <c r="AP923" i="9"/>
  <c r="AO923" i="9" s="1"/>
  <c r="AI923" i="9"/>
  <c r="AH923" i="9"/>
  <c r="Q923" i="9"/>
  <c r="Y762" i="4"/>
  <c r="Z762" i="4"/>
  <c r="AP762" i="4"/>
  <c r="AO762" i="4" s="1"/>
  <c r="AS762" i="4"/>
  <c r="P762" i="4"/>
  <c r="AR762" i="4"/>
  <c r="N762" i="4"/>
  <c r="K763" i="4" s="1"/>
  <c r="Y923" i="9" l="1"/>
  <c r="X923" i="9"/>
  <c r="L923" i="9"/>
  <c r="AQ923" i="9"/>
  <c r="M923" i="9"/>
  <c r="AR923" i="9"/>
  <c r="AT923" i="9" s="1"/>
  <c r="AK924" i="9" s="1"/>
  <c r="AT762" i="4"/>
  <c r="R763" i="4"/>
  <c r="AL924" i="9" l="1"/>
  <c r="AM924" i="9" s="1"/>
  <c r="AN924" i="9"/>
  <c r="K924" i="9"/>
  <c r="AD763" i="4"/>
  <c r="V763" i="4"/>
  <c r="U763" i="4"/>
  <c r="AA763" i="4"/>
  <c r="M763" i="4" s="1"/>
  <c r="AC763" i="4"/>
  <c r="Q763" i="4" s="1"/>
  <c r="AB763" i="4"/>
  <c r="L763" i="4"/>
  <c r="S924" i="9" l="1"/>
  <c r="AQ763" i="4"/>
  <c r="AE763" i="4"/>
  <c r="T763" i="4"/>
  <c r="Z763" i="4" s="1"/>
  <c r="O763" i="4"/>
  <c r="S763" i="4"/>
  <c r="AF924" i="9" l="1"/>
  <c r="AA924" i="9"/>
  <c r="Z924" i="9"/>
  <c r="U924" i="9"/>
  <c r="V924" i="9"/>
  <c r="AG924" i="9" s="1"/>
  <c r="W924" i="9"/>
  <c r="T924" i="9" s="1"/>
  <c r="AB924" i="9" s="1"/>
  <c r="AS763" i="4"/>
  <c r="Y763" i="4"/>
  <c r="P763" i="4"/>
  <c r="AP763" i="4"/>
  <c r="AO763" i="4" s="1"/>
  <c r="N763" i="4"/>
  <c r="K764" i="4" s="1"/>
  <c r="AR763" i="4"/>
  <c r="R924" i="9" l="1"/>
  <c r="AE924" i="9"/>
  <c r="AD924" i="9"/>
  <c r="Q924" i="9"/>
  <c r="AH924" i="9"/>
  <c r="AI924" i="9"/>
  <c r="P924" i="9"/>
  <c r="AP924" i="9"/>
  <c r="AO924" i="9" s="1"/>
  <c r="O924" i="9"/>
  <c r="AT763" i="4"/>
  <c r="R764" i="4"/>
  <c r="Y924" i="9" l="1"/>
  <c r="X924" i="9"/>
  <c r="AQ924" i="9"/>
  <c r="L924" i="9"/>
  <c r="AR924" i="9"/>
  <c r="M924" i="9"/>
  <c r="N924" i="9"/>
  <c r="AS924" i="9"/>
  <c r="AC924" i="9"/>
  <c r="AD764" i="4"/>
  <c r="V764" i="4"/>
  <c r="U764" i="4"/>
  <c r="AC764" i="4"/>
  <c r="Q764" i="4" s="1"/>
  <c r="AA764" i="4"/>
  <c r="M764" i="4" s="1"/>
  <c r="AB764" i="4"/>
  <c r="L764" i="4"/>
  <c r="AT924" i="9" l="1"/>
  <c r="AK925" i="9" s="1"/>
  <c r="K925" i="9"/>
  <c r="T764" i="4"/>
  <c r="AE764" i="4"/>
  <c r="P764" i="4"/>
  <c r="AS764" i="4"/>
  <c r="O764" i="4"/>
  <c r="S764" i="4"/>
  <c r="AQ764" i="4"/>
  <c r="AN925" i="9" l="1"/>
  <c r="AL925" i="9"/>
  <c r="AM925" i="9" s="1"/>
  <c r="S925" i="9"/>
  <c r="Y764" i="4"/>
  <c r="Z764" i="4"/>
  <c r="AP764" i="4"/>
  <c r="AO764" i="4" s="1"/>
  <c r="AT764" i="4" s="1"/>
  <c r="N764" i="4"/>
  <c r="K765" i="4" s="1"/>
  <c r="AR764" i="4"/>
  <c r="AF925" i="9" l="1"/>
  <c r="Z925" i="9"/>
  <c r="AA925" i="9"/>
  <c r="U925" i="9"/>
  <c r="V925" i="9"/>
  <c r="AG925" i="9" s="1"/>
  <c r="W925" i="9"/>
  <c r="T925" i="9" s="1"/>
  <c r="AB925" i="9" s="1"/>
  <c r="R765" i="4"/>
  <c r="R925" i="9" l="1"/>
  <c r="AD925" i="9"/>
  <c r="AE925" i="9"/>
  <c r="AS925" i="9"/>
  <c r="N925" i="9"/>
  <c r="P925" i="9"/>
  <c r="AC925" i="9"/>
  <c r="O925" i="9"/>
  <c r="AH925" i="9"/>
  <c r="Q925" i="9"/>
  <c r="AI925" i="9"/>
  <c r="AD765" i="4"/>
  <c r="V765" i="4"/>
  <c r="U765" i="4"/>
  <c r="AC765" i="4"/>
  <c r="Q765" i="4" s="1"/>
  <c r="AB765" i="4"/>
  <c r="AA765" i="4"/>
  <c r="M765" i="4" s="1"/>
  <c r="L765" i="4"/>
  <c r="Y925" i="9" l="1"/>
  <c r="X925" i="9"/>
  <c r="L925" i="9"/>
  <c r="AQ925" i="9"/>
  <c r="M925" i="9"/>
  <c r="AR925" i="9"/>
  <c r="AP925" i="9"/>
  <c r="AO925" i="9" s="1"/>
  <c r="AE765" i="4"/>
  <c r="O765" i="4"/>
  <c r="S765" i="4"/>
  <c r="T765" i="4"/>
  <c r="AQ765" i="4"/>
  <c r="AT925" i="9" l="1"/>
  <c r="AK926" i="9"/>
  <c r="AL926" i="9" s="1"/>
  <c r="AM926" i="9" s="1"/>
  <c r="K926" i="9"/>
  <c r="Y765" i="4"/>
  <c r="Z765" i="4"/>
  <c r="AP765" i="4"/>
  <c r="AO765" i="4" s="1"/>
  <c r="P765" i="4"/>
  <c r="AS765" i="4"/>
  <c r="AT765" i="4" s="1"/>
  <c r="N765" i="4"/>
  <c r="K766" i="4" s="1"/>
  <c r="AR765" i="4"/>
  <c r="AN926" i="9" l="1"/>
  <c r="S926" i="9"/>
  <c r="R766" i="4"/>
  <c r="AF926" i="9" l="1"/>
  <c r="AA926" i="9"/>
  <c r="Z926" i="9"/>
  <c r="U926" i="9"/>
  <c r="V926" i="9"/>
  <c r="AG926" i="9" s="1"/>
  <c r="W926" i="9"/>
  <c r="T926" i="9" s="1"/>
  <c r="AB926" i="9" s="1"/>
  <c r="AD766" i="4"/>
  <c r="V766" i="4"/>
  <c r="U766" i="4"/>
  <c r="AA766" i="4"/>
  <c r="M766" i="4" s="1"/>
  <c r="AC766" i="4"/>
  <c r="Q766" i="4" s="1"/>
  <c r="AB766" i="4"/>
  <c r="L766" i="4"/>
  <c r="R926" i="9" l="1"/>
  <c r="AE926" i="9"/>
  <c r="AD926" i="9"/>
  <c r="AS926" i="9"/>
  <c r="N926" i="9"/>
  <c r="AI926" i="9"/>
  <c r="Q926" i="9"/>
  <c r="AH926" i="9"/>
  <c r="O926" i="9"/>
  <c r="P926" i="9"/>
  <c r="AQ766" i="4"/>
  <c r="AE766" i="4"/>
  <c r="O766" i="4"/>
  <c r="S766" i="4"/>
  <c r="T766" i="4"/>
  <c r="Y926" i="9" l="1"/>
  <c r="X926" i="9"/>
  <c r="L926" i="9"/>
  <c r="AC926" i="9"/>
  <c r="AQ926" i="9"/>
  <c r="AR926" i="9"/>
  <c r="M926" i="9"/>
  <c r="AP926" i="9"/>
  <c r="AO926" i="9" s="1"/>
  <c r="Y766" i="4"/>
  <c r="Z766" i="4"/>
  <c r="AP766" i="4"/>
  <c r="AO766" i="4" s="1"/>
  <c r="P766" i="4"/>
  <c r="AS766" i="4"/>
  <c r="N766" i="4"/>
  <c r="K767" i="4" s="1"/>
  <c r="AR766" i="4"/>
  <c r="AT926" i="9" l="1"/>
  <c r="AK927" i="9" s="1"/>
  <c r="K927" i="9"/>
  <c r="AT766" i="4"/>
  <c r="R767" i="4"/>
  <c r="AN927" i="9" l="1"/>
  <c r="AL927" i="9"/>
  <c r="AM927" i="9" s="1"/>
  <c r="S927" i="9"/>
  <c r="AD767" i="4"/>
  <c r="U767" i="4"/>
  <c r="V767" i="4"/>
  <c r="AA767" i="4"/>
  <c r="M767" i="4" s="1"/>
  <c r="AC767" i="4"/>
  <c r="Q767" i="4" s="1"/>
  <c r="AB767" i="4"/>
  <c r="T767" i="4"/>
  <c r="Y767" i="4" s="1"/>
  <c r="L767" i="4"/>
  <c r="AF927" i="9" l="1"/>
  <c r="AA927" i="9"/>
  <c r="Z927" i="9"/>
  <c r="U927" i="9"/>
  <c r="V927" i="9"/>
  <c r="AG927" i="9" s="1"/>
  <c r="W927" i="9"/>
  <c r="T927" i="9" s="1"/>
  <c r="AB927" i="9" s="1"/>
  <c r="Z767" i="4"/>
  <c r="AE767" i="4"/>
  <c r="P767" i="4"/>
  <c r="AS767" i="4"/>
  <c r="O767" i="4"/>
  <c r="S767" i="4"/>
  <c r="AQ767" i="4"/>
  <c r="R927" i="9" l="1"/>
  <c r="AE927" i="9"/>
  <c r="AD927" i="9"/>
  <c r="P927" i="9"/>
  <c r="O927" i="9"/>
  <c r="Q927" i="9"/>
  <c r="AI927" i="9"/>
  <c r="AH927" i="9"/>
  <c r="AP927" i="9"/>
  <c r="AO927" i="9" s="1"/>
  <c r="AQ927" i="9"/>
  <c r="AP767" i="4"/>
  <c r="AO767" i="4" s="1"/>
  <c r="AT767" i="4" s="1"/>
  <c r="N767" i="4"/>
  <c r="K768" i="4" s="1"/>
  <c r="AR767" i="4"/>
  <c r="Y927" i="9" l="1"/>
  <c r="X927" i="9"/>
  <c r="L927" i="9"/>
  <c r="M927" i="9"/>
  <c r="AR927" i="9"/>
  <c r="AS927" i="9"/>
  <c r="N927" i="9"/>
  <c r="AC927" i="9"/>
  <c r="R768" i="4"/>
  <c r="AT927" i="9" l="1"/>
  <c r="AK928" i="9"/>
  <c r="AL928" i="9" s="1"/>
  <c r="AM928" i="9" s="1"/>
  <c r="K928" i="9"/>
  <c r="AD768" i="4"/>
  <c r="V768" i="4"/>
  <c r="U768" i="4"/>
  <c r="AC768" i="4"/>
  <c r="Q768" i="4" s="1"/>
  <c r="AA768" i="4"/>
  <c r="M768" i="4" s="1"/>
  <c r="AB768" i="4"/>
  <c r="AQ768" i="4"/>
  <c r="L768" i="4"/>
  <c r="AN928" i="9" l="1"/>
  <c r="S928" i="9"/>
  <c r="T768" i="4"/>
  <c r="AE768" i="4"/>
  <c r="P768" i="4"/>
  <c r="AS768" i="4"/>
  <c r="O768" i="4"/>
  <c r="S768" i="4"/>
  <c r="AA928" i="9" l="1"/>
  <c r="AF928" i="9"/>
  <c r="Z928" i="9"/>
  <c r="U928" i="9"/>
  <c r="V928" i="9"/>
  <c r="AG928" i="9" s="1"/>
  <c r="W928" i="9"/>
  <c r="T928" i="9" s="1"/>
  <c r="AB928" i="9" s="1"/>
  <c r="Y768" i="4"/>
  <c r="Z768" i="4"/>
  <c r="AP768" i="4"/>
  <c r="AO768" i="4" s="1"/>
  <c r="AT768" i="4" s="1"/>
  <c r="N768" i="4"/>
  <c r="K769" i="4" s="1"/>
  <c r="AR768" i="4"/>
  <c r="R928" i="9" l="1"/>
  <c r="AE928" i="9"/>
  <c r="AD928" i="9"/>
  <c r="AS928" i="9"/>
  <c r="N928" i="9"/>
  <c r="AI928" i="9"/>
  <c r="Q928" i="9"/>
  <c r="AH928" i="9"/>
  <c r="AP928" i="9"/>
  <c r="AO928" i="9" s="1"/>
  <c r="O928" i="9"/>
  <c r="AC928" i="9"/>
  <c r="P928" i="9"/>
  <c r="R769" i="4"/>
  <c r="Y928" i="9" l="1"/>
  <c r="X928" i="9"/>
  <c r="L928" i="9"/>
  <c r="AQ928" i="9"/>
  <c r="AR928" i="9"/>
  <c r="AT928" i="9" s="1"/>
  <c r="AK929" i="9" s="1"/>
  <c r="AL929" i="9" s="1"/>
  <c r="AM929" i="9" s="1"/>
  <c r="M928" i="9"/>
  <c r="AD769" i="4"/>
  <c r="V769" i="4"/>
  <c r="U769" i="4"/>
  <c r="AB769" i="4"/>
  <c r="AA769" i="4"/>
  <c r="M769" i="4" s="1"/>
  <c r="AC769" i="4"/>
  <c r="Q769" i="4" s="1"/>
  <c r="L769" i="4"/>
  <c r="AN929" i="9" l="1"/>
  <c r="K929" i="9"/>
  <c r="AE769" i="4"/>
  <c r="T769" i="4"/>
  <c r="AQ769" i="4"/>
  <c r="O769" i="4"/>
  <c r="S769" i="4"/>
  <c r="S929" i="9" l="1"/>
  <c r="Y769" i="4"/>
  <c r="Z769" i="4"/>
  <c r="AP769" i="4"/>
  <c r="AO769" i="4" s="1"/>
  <c r="AS769" i="4"/>
  <c r="P769" i="4"/>
  <c r="N769" i="4"/>
  <c r="K770" i="4" s="1"/>
  <c r="AR769" i="4"/>
  <c r="AF929" i="9" l="1"/>
  <c r="Z929" i="9"/>
  <c r="AA929" i="9"/>
  <c r="U929" i="9"/>
  <c r="V929" i="9"/>
  <c r="AG929" i="9" s="1"/>
  <c r="W929" i="9"/>
  <c r="T929" i="9" s="1"/>
  <c r="AB929" i="9" s="1"/>
  <c r="AT769" i="4"/>
  <c r="R770" i="4"/>
  <c r="R929" i="9" l="1"/>
  <c r="AD929" i="9"/>
  <c r="AE929" i="9"/>
  <c r="AS929" i="9"/>
  <c r="N929" i="9"/>
  <c r="P929" i="9"/>
  <c r="AP929" i="9"/>
  <c r="AO929" i="9" s="1"/>
  <c r="AI929" i="9"/>
  <c r="Q929" i="9"/>
  <c r="AH929" i="9"/>
  <c r="AC929" i="9"/>
  <c r="O929" i="9"/>
  <c r="AQ929" i="9"/>
  <c r="AD770" i="4"/>
  <c r="V770" i="4"/>
  <c r="U770" i="4"/>
  <c r="AA770" i="4"/>
  <c r="M770" i="4" s="1"/>
  <c r="AC770" i="4"/>
  <c r="Q770" i="4" s="1"/>
  <c r="AB770" i="4"/>
  <c r="L770" i="4"/>
  <c r="Y929" i="9" l="1"/>
  <c r="X929" i="9"/>
  <c r="L929" i="9"/>
  <c r="M929" i="9"/>
  <c r="AR929" i="9"/>
  <c r="AT929" i="9" s="1"/>
  <c r="AK930" i="9" s="1"/>
  <c r="AL930" i="9" s="1"/>
  <c r="AM930" i="9" s="1"/>
  <c r="AE770" i="4"/>
  <c r="O770" i="4"/>
  <c r="S770" i="4"/>
  <c r="T770" i="4"/>
  <c r="AQ770" i="4"/>
  <c r="AN930" i="9" l="1"/>
  <c r="K930" i="9"/>
  <c r="Y770" i="4"/>
  <c r="Z770" i="4"/>
  <c r="AP770" i="4"/>
  <c r="AO770" i="4" s="1"/>
  <c r="P770" i="4"/>
  <c r="AS770" i="4"/>
  <c r="AT770" i="4" s="1"/>
  <c r="N770" i="4"/>
  <c r="K771" i="4" s="1"/>
  <c r="AR770" i="4"/>
  <c r="S930" i="9" l="1"/>
  <c r="R771" i="4"/>
  <c r="AF930" i="9" l="1"/>
  <c r="Z930" i="9"/>
  <c r="AA930" i="9"/>
  <c r="U930" i="9"/>
  <c r="V930" i="9"/>
  <c r="AG930" i="9" s="1"/>
  <c r="W930" i="9"/>
  <c r="T930" i="9" s="1"/>
  <c r="AB930" i="9" s="1"/>
  <c r="AD771" i="4"/>
  <c r="U771" i="4"/>
  <c r="V771" i="4"/>
  <c r="AA771" i="4"/>
  <c r="M771" i="4" s="1"/>
  <c r="AB771" i="4"/>
  <c r="AC771" i="4"/>
  <c r="Q771" i="4" s="1"/>
  <c r="L771" i="4"/>
  <c r="R930" i="9" l="1"/>
  <c r="AE930" i="9"/>
  <c r="AD930" i="9"/>
  <c r="P930" i="9"/>
  <c r="AP930" i="9"/>
  <c r="AO930" i="9" s="1"/>
  <c r="O930" i="9"/>
  <c r="AQ930" i="9"/>
  <c r="AS930" i="9"/>
  <c r="N930" i="9"/>
  <c r="Q930" i="9"/>
  <c r="AI930" i="9"/>
  <c r="AH930" i="9"/>
  <c r="AQ771" i="4"/>
  <c r="AE771" i="4"/>
  <c r="O771" i="4"/>
  <c r="S771" i="4"/>
  <c r="T771" i="4"/>
  <c r="X930" i="9" l="1"/>
  <c r="Y930" i="9"/>
  <c r="L930" i="9"/>
  <c r="AC930" i="9"/>
  <c r="AR930" i="9"/>
  <c r="AT930" i="9" s="1"/>
  <c r="AK931" i="9" s="1"/>
  <c r="M930" i="9"/>
  <c r="Y771" i="4"/>
  <c r="Z771" i="4"/>
  <c r="AP771" i="4"/>
  <c r="AO771" i="4" s="1"/>
  <c r="P771" i="4"/>
  <c r="AS771" i="4"/>
  <c r="AT771" i="4" s="1"/>
  <c r="N771" i="4"/>
  <c r="K772" i="4" s="1"/>
  <c r="AR771" i="4"/>
  <c r="AL931" i="9" l="1"/>
  <c r="AM931" i="9" s="1"/>
  <c r="AN931" i="9"/>
  <c r="K931" i="9"/>
  <c r="R772" i="4"/>
  <c r="S931" i="9" l="1"/>
  <c r="AD772" i="4"/>
  <c r="V772" i="4"/>
  <c r="U772" i="4"/>
  <c r="AC772" i="4"/>
  <c r="Q772" i="4" s="1"/>
  <c r="AA772" i="4"/>
  <c r="M772" i="4" s="1"/>
  <c r="AB772" i="4"/>
  <c r="L772" i="4"/>
  <c r="AF931" i="9" l="1"/>
  <c r="AA931" i="9"/>
  <c r="Z931" i="9"/>
  <c r="U931" i="9"/>
  <c r="V931" i="9"/>
  <c r="AG931" i="9" s="1"/>
  <c r="W931" i="9"/>
  <c r="T931" i="9" s="1"/>
  <c r="AB931" i="9" s="1"/>
  <c r="T772" i="4"/>
  <c r="AE772" i="4"/>
  <c r="O772" i="4"/>
  <c r="S772" i="4"/>
  <c r="AQ772" i="4"/>
  <c r="P772" i="4"/>
  <c r="AS772" i="4"/>
  <c r="R931" i="9" l="1"/>
  <c r="AD931" i="9"/>
  <c r="AE931" i="9"/>
  <c r="AQ931" i="9"/>
  <c r="AI931" i="9"/>
  <c r="AH931" i="9"/>
  <c r="Q931" i="9"/>
  <c r="P931" i="9"/>
  <c r="O931" i="9"/>
  <c r="Y772" i="4"/>
  <c r="Z772" i="4"/>
  <c r="AP772" i="4"/>
  <c r="AO772" i="4" s="1"/>
  <c r="AT772" i="4" s="1"/>
  <c r="AR772" i="4"/>
  <c r="N772" i="4"/>
  <c r="K773" i="4" s="1"/>
  <c r="X931" i="9" l="1"/>
  <c r="Y931" i="9"/>
  <c r="L931" i="9"/>
  <c r="N931" i="9"/>
  <c r="AS931" i="9"/>
  <c r="AC931" i="9"/>
  <c r="M931" i="9"/>
  <c r="AR931" i="9"/>
  <c r="AP931" i="9"/>
  <c r="AO931" i="9" s="1"/>
  <c r="R773" i="4"/>
  <c r="AT931" i="9" l="1"/>
  <c r="K932" i="9"/>
  <c r="AK932" i="9"/>
  <c r="AD773" i="4"/>
  <c r="V773" i="4"/>
  <c r="U773" i="4"/>
  <c r="AA773" i="4"/>
  <c r="M773" i="4" s="1"/>
  <c r="AC773" i="4"/>
  <c r="Q773" i="4" s="1"/>
  <c r="AB773" i="4"/>
  <c r="T773" i="4"/>
  <c r="Y773" i="4" s="1"/>
  <c r="L773" i="4"/>
  <c r="S932" i="9" l="1"/>
  <c r="AL932" i="9"/>
  <c r="AM932" i="9" s="1"/>
  <c r="AN932" i="9"/>
  <c r="Z773" i="4"/>
  <c r="AE773" i="4"/>
  <c r="AQ773" i="4"/>
  <c r="P773" i="4"/>
  <c r="AS773" i="4"/>
  <c r="O773" i="4"/>
  <c r="S773" i="4"/>
  <c r="AF932" i="9" l="1"/>
  <c r="AA932" i="9"/>
  <c r="Z932" i="9"/>
  <c r="V932" i="9"/>
  <c r="AG932" i="9" s="1"/>
  <c r="U932" i="9"/>
  <c r="W932" i="9"/>
  <c r="T932" i="9" s="1"/>
  <c r="AB932" i="9" s="1"/>
  <c r="AP773" i="4"/>
  <c r="AO773" i="4" s="1"/>
  <c r="AT773" i="4" s="1"/>
  <c r="AR773" i="4"/>
  <c r="N773" i="4"/>
  <c r="K774" i="4" s="1"/>
  <c r="R932" i="9" l="1"/>
  <c r="AD932" i="9"/>
  <c r="AE932" i="9"/>
  <c r="L932" i="9"/>
  <c r="AS932" i="9"/>
  <c r="N932" i="9"/>
  <c r="P932" i="9"/>
  <c r="Q932" i="9"/>
  <c r="AH932" i="9"/>
  <c r="AI932" i="9"/>
  <c r="AC932" i="9"/>
  <c r="O932" i="9"/>
  <c r="R774" i="4"/>
  <c r="Y932" i="9" l="1"/>
  <c r="X932" i="9"/>
  <c r="AQ932" i="9"/>
  <c r="AR932" i="9"/>
  <c r="M932" i="9"/>
  <c r="AP932" i="9"/>
  <c r="AO932" i="9" s="1"/>
  <c r="AD774" i="4"/>
  <c r="V774" i="4"/>
  <c r="U774" i="4"/>
  <c r="AA774" i="4"/>
  <c r="M774" i="4" s="1"/>
  <c r="AB774" i="4"/>
  <c r="AC774" i="4"/>
  <c r="Q774" i="4" s="1"/>
  <c r="L774" i="4"/>
  <c r="AT932" i="9" l="1"/>
  <c r="AK933" i="9" s="1"/>
  <c r="K933" i="9"/>
  <c r="AE774" i="4"/>
  <c r="O774" i="4"/>
  <c r="S774" i="4"/>
  <c r="T774" i="4"/>
  <c r="AQ774" i="4"/>
  <c r="AN933" i="9" l="1"/>
  <c r="AL933" i="9"/>
  <c r="AM933" i="9" s="1"/>
  <c r="S933" i="9"/>
  <c r="Y774" i="4"/>
  <c r="Z774" i="4"/>
  <c r="AP774" i="4"/>
  <c r="AO774" i="4" s="1"/>
  <c r="AS774" i="4"/>
  <c r="P774" i="4"/>
  <c r="AR774" i="4"/>
  <c r="N774" i="4"/>
  <c r="K775" i="4" s="1"/>
  <c r="AF933" i="9" l="1"/>
  <c r="AA933" i="9"/>
  <c r="Z933" i="9"/>
  <c r="U933" i="9"/>
  <c r="V933" i="9"/>
  <c r="AG933" i="9" s="1"/>
  <c r="W933" i="9"/>
  <c r="T933" i="9" s="1"/>
  <c r="AB933" i="9" s="1"/>
  <c r="AT774" i="4"/>
  <c r="R775" i="4"/>
  <c r="R933" i="9" l="1"/>
  <c r="AD933" i="9"/>
  <c r="AE933" i="9"/>
  <c r="Q933" i="9"/>
  <c r="AI933" i="9"/>
  <c r="AH933" i="9"/>
  <c r="AQ933" i="9"/>
  <c r="N933" i="9"/>
  <c r="AS933" i="9"/>
  <c r="P933" i="9"/>
  <c r="O933" i="9"/>
  <c r="AD775" i="4"/>
  <c r="V775" i="4"/>
  <c r="U775" i="4"/>
  <c r="AC775" i="4"/>
  <c r="Q775" i="4" s="1"/>
  <c r="AB775" i="4"/>
  <c r="AA775" i="4"/>
  <c r="M775" i="4" s="1"/>
  <c r="L775" i="4"/>
  <c r="Y933" i="9" l="1"/>
  <c r="X933" i="9"/>
  <c r="AC933" i="9"/>
  <c r="L933" i="9"/>
  <c r="AR933" i="9"/>
  <c r="M933" i="9"/>
  <c r="AP933" i="9"/>
  <c r="AO933" i="9" s="1"/>
  <c r="T775" i="4"/>
  <c r="AE775" i="4"/>
  <c r="P775" i="4"/>
  <c r="AS775" i="4"/>
  <c r="O775" i="4"/>
  <c r="S775" i="4"/>
  <c r="AQ775" i="4"/>
  <c r="AT933" i="9" l="1"/>
  <c r="AK934" i="9"/>
  <c r="AL934" i="9" s="1"/>
  <c r="AM934" i="9" s="1"/>
  <c r="K934" i="9"/>
  <c r="Y775" i="4"/>
  <c r="Z775" i="4"/>
  <c r="AP775" i="4"/>
  <c r="AO775" i="4" s="1"/>
  <c r="AT775" i="4" s="1"/>
  <c r="AR775" i="4"/>
  <c r="N775" i="4"/>
  <c r="K776" i="4" s="1"/>
  <c r="AN934" i="9" l="1"/>
  <c r="S934" i="9"/>
  <c r="R776" i="4"/>
  <c r="AF934" i="9" l="1"/>
  <c r="Z934" i="9"/>
  <c r="AA934" i="9"/>
  <c r="U934" i="9"/>
  <c r="V934" i="9"/>
  <c r="AG934" i="9" s="1"/>
  <c r="W934" i="9"/>
  <c r="T934" i="9" s="1"/>
  <c r="AB934" i="9" s="1"/>
  <c r="AD776" i="4"/>
  <c r="V776" i="4"/>
  <c r="U776" i="4"/>
  <c r="AB776" i="4"/>
  <c r="AA776" i="4"/>
  <c r="M776" i="4" s="1"/>
  <c r="AC776" i="4"/>
  <c r="Q776" i="4" s="1"/>
  <c r="L776" i="4"/>
  <c r="R934" i="9" l="1"/>
  <c r="AE934" i="9"/>
  <c r="AD934" i="9"/>
  <c r="AQ934" i="9"/>
  <c r="AI934" i="9"/>
  <c r="Q934" i="9"/>
  <c r="AH934" i="9"/>
  <c r="AS934" i="9"/>
  <c r="N934" i="9"/>
  <c r="AC934" i="9"/>
  <c r="P934" i="9"/>
  <c r="AP934" i="9"/>
  <c r="AO934" i="9" s="1"/>
  <c r="O934" i="9"/>
  <c r="AQ776" i="4"/>
  <c r="AE776" i="4"/>
  <c r="T776" i="4"/>
  <c r="P776" i="4"/>
  <c r="O776" i="4"/>
  <c r="S776" i="4"/>
  <c r="Y934" i="9" l="1"/>
  <c r="X934" i="9"/>
  <c r="L934" i="9"/>
  <c r="M934" i="9"/>
  <c r="AR934" i="9"/>
  <c r="AT934" i="9" s="1"/>
  <c r="AK935" i="9" s="1"/>
  <c r="AL935" i="9" s="1"/>
  <c r="AM935" i="9" s="1"/>
  <c r="Y776" i="4"/>
  <c r="Z776" i="4"/>
  <c r="AS776" i="4"/>
  <c r="AP776" i="4"/>
  <c r="AO776" i="4" s="1"/>
  <c r="AT776" i="4" s="1"/>
  <c r="N776" i="4"/>
  <c r="K777" i="4" s="1"/>
  <c r="AR776" i="4"/>
  <c r="AN935" i="9" l="1"/>
  <c r="K935" i="9"/>
  <c r="R777" i="4"/>
  <c r="S935" i="9" l="1"/>
  <c r="AD777" i="4"/>
  <c r="V777" i="4"/>
  <c r="U777" i="4"/>
  <c r="AC777" i="4"/>
  <c r="Q777" i="4" s="1"/>
  <c r="AB777" i="4"/>
  <c r="AA777" i="4"/>
  <c r="M777" i="4" s="1"/>
  <c r="L777" i="4"/>
  <c r="AF935" i="9" l="1"/>
  <c r="Z935" i="9"/>
  <c r="AA935" i="9"/>
  <c r="U935" i="9"/>
  <c r="V935" i="9"/>
  <c r="AG935" i="9" s="1"/>
  <c r="W935" i="9"/>
  <c r="T935" i="9" s="1"/>
  <c r="AB935" i="9" s="1"/>
  <c r="AE777" i="4"/>
  <c r="O777" i="4"/>
  <c r="S777" i="4"/>
  <c r="T777" i="4"/>
  <c r="AQ777" i="4"/>
  <c r="R935" i="9" l="1"/>
  <c r="AD935" i="9"/>
  <c r="AE935" i="9"/>
  <c r="N935" i="9"/>
  <c r="AS935" i="9"/>
  <c r="AC935" i="9"/>
  <c r="Q935" i="9"/>
  <c r="AH935" i="9"/>
  <c r="AI935" i="9"/>
  <c r="O935" i="9"/>
  <c r="P935" i="9"/>
  <c r="Y777" i="4"/>
  <c r="Z777" i="4"/>
  <c r="AP777" i="4"/>
  <c r="AO777" i="4" s="1"/>
  <c r="AS777" i="4"/>
  <c r="P777" i="4"/>
  <c r="AR777" i="4"/>
  <c r="N777" i="4"/>
  <c r="K778" i="4" s="1"/>
  <c r="X935" i="9" l="1"/>
  <c r="Y935" i="9"/>
  <c r="L935" i="9"/>
  <c r="AQ935" i="9"/>
  <c r="AR935" i="9"/>
  <c r="M935" i="9"/>
  <c r="AP935" i="9"/>
  <c r="AO935" i="9" s="1"/>
  <c r="AT777" i="4"/>
  <c r="R778" i="4"/>
  <c r="AT935" i="9" l="1"/>
  <c r="AK936" i="9" s="1"/>
  <c r="K936" i="9"/>
  <c r="AD778" i="4"/>
  <c r="V778" i="4"/>
  <c r="U778" i="4"/>
  <c r="AB778" i="4"/>
  <c r="AC778" i="4"/>
  <c r="Q778" i="4" s="1"/>
  <c r="AA778" i="4"/>
  <c r="M778" i="4" s="1"/>
  <c r="L778" i="4"/>
  <c r="AN936" i="9" l="1"/>
  <c r="AL936" i="9"/>
  <c r="AM936" i="9" s="1"/>
  <c r="S936" i="9"/>
  <c r="AE778" i="4"/>
  <c r="T778" i="4"/>
  <c r="O778" i="4"/>
  <c r="S778" i="4"/>
  <c r="AQ778" i="4"/>
  <c r="AF936" i="9" l="1"/>
  <c r="AA936" i="9"/>
  <c r="Z936" i="9"/>
  <c r="U936" i="9"/>
  <c r="V936" i="9"/>
  <c r="AG936" i="9" s="1"/>
  <c r="W936" i="9"/>
  <c r="T936" i="9" s="1"/>
  <c r="AB936" i="9" s="1"/>
  <c r="Y778" i="4"/>
  <c r="Z778" i="4"/>
  <c r="AS778" i="4"/>
  <c r="P778" i="4"/>
  <c r="AP778" i="4"/>
  <c r="AO778" i="4" s="1"/>
  <c r="N778" i="4"/>
  <c r="K779" i="4" s="1"/>
  <c r="AR778" i="4"/>
  <c r="R936" i="9" l="1"/>
  <c r="AD936" i="9"/>
  <c r="AE936" i="9"/>
  <c r="O936" i="9"/>
  <c r="Q936" i="9"/>
  <c r="AI936" i="9"/>
  <c r="AH936" i="9"/>
  <c r="P936" i="9"/>
  <c r="AP936" i="9"/>
  <c r="AO936" i="9" s="1"/>
  <c r="AQ936" i="9"/>
  <c r="AT778" i="4"/>
  <c r="R779" i="4"/>
  <c r="X936" i="9" l="1"/>
  <c r="Y936" i="9"/>
  <c r="L936" i="9"/>
  <c r="AS936" i="9"/>
  <c r="N936" i="9"/>
  <c r="AC936" i="9"/>
  <c r="M936" i="9"/>
  <c r="AR936" i="9"/>
  <c r="AT936" i="9" s="1"/>
  <c r="AK937" i="9" s="1"/>
  <c r="AD779" i="4"/>
  <c r="V779" i="4"/>
  <c r="U779" i="4"/>
  <c r="AB779" i="4"/>
  <c r="AC779" i="4"/>
  <c r="Q779" i="4" s="1"/>
  <c r="AA779" i="4"/>
  <c r="M779" i="4" s="1"/>
  <c r="L779" i="4"/>
  <c r="K937" i="9" l="1"/>
  <c r="AL937" i="9"/>
  <c r="AM937" i="9" s="1"/>
  <c r="AN937" i="9"/>
  <c r="AE779" i="4"/>
  <c r="T779" i="4"/>
  <c r="AQ779" i="4"/>
  <c r="O779" i="4"/>
  <c r="S779" i="4"/>
  <c r="S937" i="9" l="1"/>
  <c r="Y779" i="4"/>
  <c r="Z779" i="4"/>
  <c r="AP779" i="4"/>
  <c r="AO779" i="4" s="1"/>
  <c r="AS779" i="4"/>
  <c r="P779" i="4"/>
  <c r="N779" i="4"/>
  <c r="K780" i="4" s="1"/>
  <c r="AR779" i="4"/>
  <c r="AF937" i="9" l="1"/>
  <c r="Z937" i="9"/>
  <c r="AA937" i="9"/>
  <c r="U937" i="9"/>
  <c r="V937" i="9"/>
  <c r="AG937" i="9" s="1"/>
  <c r="W937" i="9"/>
  <c r="T937" i="9" s="1"/>
  <c r="AB937" i="9" s="1"/>
  <c r="AT779" i="4"/>
  <c r="R780" i="4"/>
  <c r="R937" i="9" l="1"/>
  <c r="AE937" i="9"/>
  <c r="AD937" i="9"/>
  <c r="AS937" i="9"/>
  <c r="N937" i="9"/>
  <c r="AC937" i="9"/>
  <c r="O937" i="9"/>
  <c r="AI937" i="9"/>
  <c r="Q937" i="9"/>
  <c r="AH937" i="9"/>
  <c r="AQ937" i="9"/>
  <c r="P937" i="9"/>
  <c r="AD780" i="4"/>
  <c r="V780" i="4"/>
  <c r="U780" i="4"/>
  <c r="AB780" i="4"/>
  <c r="AA780" i="4"/>
  <c r="M780" i="4" s="1"/>
  <c r="AC780" i="4"/>
  <c r="Q780" i="4" s="1"/>
  <c r="L780" i="4"/>
  <c r="Y937" i="9" l="1"/>
  <c r="X937" i="9"/>
  <c r="L937" i="9"/>
  <c r="AR937" i="9"/>
  <c r="M937" i="9"/>
  <c r="AP937" i="9"/>
  <c r="AO937" i="9" s="1"/>
  <c r="AE780" i="4"/>
  <c r="O780" i="4"/>
  <c r="S780" i="4"/>
  <c r="T780" i="4"/>
  <c r="AQ780" i="4"/>
  <c r="AT937" i="9" l="1"/>
  <c r="AK938" i="9" s="1"/>
  <c r="K938" i="9"/>
  <c r="Y780" i="4"/>
  <c r="Z780" i="4"/>
  <c r="AP780" i="4"/>
  <c r="AO780" i="4" s="1"/>
  <c r="AS780" i="4"/>
  <c r="P780" i="4"/>
  <c r="AR780" i="4"/>
  <c r="N780" i="4"/>
  <c r="K781" i="4" s="1"/>
  <c r="AL938" i="9" l="1"/>
  <c r="AM938" i="9" s="1"/>
  <c r="AN938" i="9"/>
  <c r="S938" i="9"/>
  <c r="AT780" i="4"/>
  <c r="R781" i="4"/>
  <c r="AF938" i="9" l="1"/>
  <c r="AA938" i="9"/>
  <c r="Z938" i="9"/>
  <c r="U938" i="9"/>
  <c r="V938" i="9"/>
  <c r="AG938" i="9" s="1"/>
  <c r="W938" i="9"/>
  <c r="T938" i="9" s="1"/>
  <c r="AB938" i="9" s="1"/>
  <c r="AD781" i="4"/>
  <c r="V781" i="4"/>
  <c r="U781" i="4"/>
  <c r="AB781" i="4"/>
  <c r="AC781" i="4"/>
  <c r="Q781" i="4" s="1"/>
  <c r="AA781" i="4"/>
  <c r="M781" i="4" s="1"/>
  <c r="L781" i="4"/>
  <c r="R938" i="9" l="1"/>
  <c r="AD938" i="9"/>
  <c r="AE938" i="9"/>
  <c r="P938" i="9"/>
  <c r="N938" i="9"/>
  <c r="AS938" i="9"/>
  <c r="AI938" i="9"/>
  <c r="AH938" i="9"/>
  <c r="Q938" i="9"/>
  <c r="O938" i="9"/>
  <c r="AQ938" i="9"/>
  <c r="AE781" i="4"/>
  <c r="AQ781" i="4"/>
  <c r="T781" i="4"/>
  <c r="O781" i="4"/>
  <c r="S781" i="4"/>
  <c r="Y938" i="9" l="1"/>
  <c r="X938" i="9"/>
  <c r="AC938" i="9"/>
  <c r="L938" i="9"/>
  <c r="AR938" i="9"/>
  <c r="M938" i="9"/>
  <c r="AP938" i="9"/>
  <c r="AO938" i="9" s="1"/>
  <c r="Y781" i="4"/>
  <c r="Z781" i="4"/>
  <c r="AP781" i="4"/>
  <c r="AO781" i="4" s="1"/>
  <c r="AR781" i="4"/>
  <c r="N781" i="4"/>
  <c r="K782" i="4" s="1"/>
  <c r="P781" i="4"/>
  <c r="AS781" i="4"/>
  <c r="AT781" i="4" s="1"/>
  <c r="AT938" i="9" l="1"/>
  <c r="AK939" i="9" s="1"/>
  <c r="K939" i="9"/>
  <c r="R782" i="4"/>
  <c r="AN939" i="9" l="1"/>
  <c r="AL939" i="9"/>
  <c r="AM939" i="9" s="1"/>
  <c r="S939" i="9"/>
  <c r="AD782" i="4"/>
  <c r="V782" i="4"/>
  <c r="U782" i="4"/>
  <c r="AB782" i="4"/>
  <c r="AA782" i="4"/>
  <c r="M782" i="4" s="1"/>
  <c r="AC782" i="4"/>
  <c r="Q782" i="4" s="1"/>
  <c r="L782" i="4"/>
  <c r="AF939" i="9" l="1"/>
  <c r="Z939" i="9"/>
  <c r="AA939" i="9"/>
  <c r="U939" i="9"/>
  <c r="V939" i="9"/>
  <c r="AG939" i="9" s="1"/>
  <c r="W939" i="9"/>
  <c r="T939" i="9" s="1"/>
  <c r="AB939" i="9" s="1"/>
  <c r="AQ782" i="4"/>
  <c r="AE782" i="4"/>
  <c r="O782" i="4"/>
  <c r="S782" i="4"/>
  <c r="T782" i="4"/>
  <c r="R939" i="9" l="1"/>
  <c r="AE939" i="9"/>
  <c r="AD939" i="9"/>
  <c r="O939" i="9"/>
  <c r="AQ939" i="9"/>
  <c r="P939" i="9"/>
  <c r="N939" i="9"/>
  <c r="AS939" i="9"/>
  <c r="AH939" i="9"/>
  <c r="Q939" i="9"/>
  <c r="AI939" i="9"/>
  <c r="Y782" i="4"/>
  <c r="Z782" i="4"/>
  <c r="AP782" i="4"/>
  <c r="AO782" i="4" s="1"/>
  <c r="AR782" i="4"/>
  <c r="N782" i="4"/>
  <c r="K783" i="4" s="1"/>
  <c r="P782" i="4"/>
  <c r="AS782" i="4"/>
  <c r="AT782" i="4" s="1"/>
  <c r="Y939" i="9" l="1"/>
  <c r="X939" i="9"/>
  <c r="L939" i="9"/>
  <c r="AC939" i="9"/>
  <c r="M939" i="9"/>
  <c r="AR939" i="9"/>
  <c r="AP939" i="9"/>
  <c r="AO939" i="9" s="1"/>
  <c r="R783" i="4"/>
  <c r="AT939" i="9" l="1"/>
  <c r="AK940" i="9"/>
  <c r="AL940" i="9" s="1"/>
  <c r="AM940" i="9" s="1"/>
  <c r="K940" i="9"/>
  <c r="AD783" i="4"/>
  <c r="U783" i="4"/>
  <c r="V783" i="4"/>
  <c r="AB783" i="4"/>
  <c r="AA783" i="4"/>
  <c r="M783" i="4" s="1"/>
  <c r="AC783" i="4"/>
  <c r="Q783" i="4" s="1"/>
  <c r="L783" i="4"/>
  <c r="AN940" i="9" l="1"/>
  <c r="S940" i="9"/>
  <c r="AE783" i="4"/>
  <c r="T783" i="4"/>
  <c r="AQ783" i="4"/>
  <c r="AS783" i="4"/>
  <c r="P783" i="4"/>
  <c r="O783" i="4"/>
  <c r="S783" i="4"/>
  <c r="AF940" i="9" l="1"/>
  <c r="AA940" i="9"/>
  <c r="Z940" i="9"/>
  <c r="U940" i="9"/>
  <c r="V940" i="9"/>
  <c r="AG940" i="9" s="1"/>
  <c r="W940" i="9"/>
  <c r="T940" i="9" s="1"/>
  <c r="AB940" i="9" s="1"/>
  <c r="Y783" i="4"/>
  <c r="Z783" i="4"/>
  <c r="AP783" i="4"/>
  <c r="AO783" i="4" s="1"/>
  <c r="AT783" i="4" s="1"/>
  <c r="N783" i="4"/>
  <c r="K784" i="4" s="1"/>
  <c r="AR783" i="4"/>
  <c r="R940" i="9" l="1"/>
  <c r="AD940" i="9"/>
  <c r="AE940" i="9"/>
  <c r="O940" i="9"/>
  <c r="P940" i="9"/>
  <c r="AQ940" i="9"/>
  <c r="AS940" i="9"/>
  <c r="N940" i="9"/>
  <c r="AP940" i="9"/>
  <c r="AO940" i="9" s="1"/>
  <c r="AC940" i="9"/>
  <c r="AI940" i="9"/>
  <c r="Q940" i="9"/>
  <c r="AH940" i="9"/>
  <c r="R784" i="4"/>
  <c r="Y940" i="9" l="1"/>
  <c r="X940" i="9"/>
  <c r="L940" i="9"/>
  <c r="M940" i="9"/>
  <c r="AR940" i="9"/>
  <c r="AT940" i="9" s="1"/>
  <c r="AK941" i="9" s="1"/>
  <c r="AD784" i="4"/>
  <c r="V784" i="4"/>
  <c r="U784" i="4"/>
  <c r="AA784" i="4"/>
  <c r="M784" i="4" s="1"/>
  <c r="AB784" i="4"/>
  <c r="AC784" i="4"/>
  <c r="Q784" i="4" s="1"/>
  <c r="L784" i="4"/>
  <c r="K941" i="9" l="1"/>
  <c r="AL941" i="9"/>
  <c r="AM941" i="9" s="1"/>
  <c r="AN941" i="9"/>
  <c r="AE784" i="4"/>
  <c r="T784" i="4"/>
  <c r="O784" i="4"/>
  <c r="S784" i="4"/>
  <c r="AQ784" i="4"/>
  <c r="S941" i="9" l="1"/>
  <c r="Y784" i="4"/>
  <c r="Z784" i="4"/>
  <c r="AP784" i="4"/>
  <c r="AO784" i="4" s="1"/>
  <c r="AR784" i="4"/>
  <c r="N784" i="4"/>
  <c r="K785" i="4" s="1"/>
  <c r="AS784" i="4"/>
  <c r="AT784" i="4" s="1"/>
  <c r="P784" i="4"/>
  <c r="AF941" i="9" l="1"/>
  <c r="Z941" i="9"/>
  <c r="AA941" i="9"/>
  <c r="U941" i="9"/>
  <c r="V941" i="9"/>
  <c r="AG941" i="9" s="1"/>
  <c r="W941" i="9"/>
  <c r="T941" i="9" s="1"/>
  <c r="AB941" i="9" s="1"/>
  <c r="R785" i="4"/>
  <c r="R941" i="9" l="1"/>
  <c r="AE941" i="9"/>
  <c r="AD941" i="9"/>
  <c r="Q941" i="9"/>
  <c r="AH941" i="9"/>
  <c r="AI941" i="9"/>
  <c r="O941" i="9"/>
  <c r="P941" i="9"/>
  <c r="V785" i="4"/>
  <c r="AD785" i="4"/>
  <c r="U785" i="4"/>
  <c r="AC785" i="4"/>
  <c r="Q785" i="4" s="1"/>
  <c r="AB785" i="4"/>
  <c r="AA785" i="4"/>
  <c r="M785" i="4" s="1"/>
  <c r="T785" i="4"/>
  <c r="Y785" i="4" s="1"/>
  <c r="L785" i="4"/>
  <c r="Y941" i="9" l="1"/>
  <c r="X941" i="9"/>
  <c r="L941" i="9"/>
  <c r="AQ941" i="9"/>
  <c r="N941" i="9"/>
  <c r="AS941" i="9"/>
  <c r="AC941" i="9"/>
  <c r="AR941" i="9"/>
  <c r="M941" i="9"/>
  <c r="AP941" i="9"/>
  <c r="AO941" i="9" s="1"/>
  <c r="Z785" i="4"/>
  <c r="AE785" i="4"/>
  <c r="P785" i="4"/>
  <c r="AS785" i="4"/>
  <c r="O785" i="4"/>
  <c r="S785" i="4"/>
  <c r="AQ785" i="4"/>
  <c r="AT941" i="9" l="1"/>
  <c r="K942" i="9"/>
  <c r="AK942" i="9"/>
  <c r="AP785" i="4"/>
  <c r="AO785" i="4" s="1"/>
  <c r="AT785" i="4" s="1"/>
  <c r="N785" i="4"/>
  <c r="K786" i="4" s="1"/>
  <c r="AR785" i="4"/>
  <c r="S942" i="9" l="1"/>
  <c r="AL942" i="9"/>
  <c r="AM942" i="9" s="1"/>
  <c r="AN942" i="9"/>
  <c r="R786" i="4"/>
  <c r="AF942" i="9" l="1"/>
  <c r="AA942" i="9"/>
  <c r="Z942" i="9"/>
  <c r="V942" i="9"/>
  <c r="AG942" i="9" s="1"/>
  <c r="U942" i="9"/>
  <c r="W942" i="9"/>
  <c r="T942" i="9" s="1"/>
  <c r="AB942" i="9" s="1"/>
  <c r="AD786" i="4"/>
  <c r="V786" i="4"/>
  <c r="U786" i="4"/>
  <c r="AA786" i="4"/>
  <c r="M786" i="4" s="1"/>
  <c r="AC786" i="4"/>
  <c r="Q786" i="4" s="1"/>
  <c r="AB786" i="4"/>
  <c r="L786" i="4"/>
  <c r="R942" i="9" l="1"/>
  <c r="AE942" i="9"/>
  <c r="AD942" i="9"/>
  <c r="AH942" i="9"/>
  <c r="AI942" i="9"/>
  <c r="Q942" i="9"/>
  <c r="P942" i="9"/>
  <c r="O942" i="9"/>
  <c r="AE786" i="4"/>
  <c r="O786" i="4"/>
  <c r="S786" i="4"/>
  <c r="T786" i="4"/>
  <c r="AQ786" i="4"/>
  <c r="X942" i="9" l="1"/>
  <c r="Y942" i="9"/>
  <c r="AQ942" i="9"/>
  <c r="L942" i="9"/>
  <c r="M942" i="9"/>
  <c r="AR942" i="9"/>
  <c r="N942" i="9"/>
  <c r="AS942" i="9"/>
  <c r="AC942" i="9"/>
  <c r="AP942" i="9"/>
  <c r="AO942" i="9" s="1"/>
  <c r="Y786" i="4"/>
  <c r="Z786" i="4"/>
  <c r="AP786" i="4"/>
  <c r="AO786" i="4" s="1"/>
  <c r="P786" i="4"/>
  <c r="AS786" i="4"/>
  <c r="AT786" i="4" s="1"/>
  <c r="AR786" i="4"/>
  <c r="N786" i="4"/>
  <c r="K787" i="4" s="1"/>
  <c r="AT942" i="9" l="1"/>
  <c r="AK943" i="9"/>
  <c r="K943" i="9"/>
  <c r="R787" i="4"/>
  <c r="S943" i="9" l="1"/>
  <c r="AL943" i="9"/>
  <c r="AM943" i="9" s="1"/>
  <c r="AN943" i="9"/>
  <c r="AD787" i="4"/>
  <c r="U787" i="4"/>
  <c r="V787" i="4"/>
  <c r="AC787" i="4"/>
  <c r="Q787" i="4" s="1"/>
  <c r="AA787" i="4"/>
  <c r="M787" i="4" s="1"/>
  <c r="AB787" i="4"/>
  <c r="L787" i="4"/>
  <c r="AF943" i="9" l="1"/>
  <c r="AA943" i="9"/>
  <c r="Z943" i="9"/>
  <c r="V943" i="9"/>
  <c r="AG943" i="9" s="1"/>
  <c r="U943" i="9"/>
  <c r="W943" i="9"/>
  <c r="T943" i="9" s="1"/>
  <c r="AB943" i="9" s="1"/>
  <c r="AE787" i="4"/>
  <c r="T787" i="4"/>
  <c r="AQ787" i="4"/>
  <c r="P787" i="4"/>
  <c r="AS787" i="4"/>
  <c r="O787" i="4"/>
  <c r="S787" i="4"/>
  <c r="R943" i="9" l="1"/>
  <c r="AD943" i="9"/>
  <c r="AE943" i="9"/>
  <c r="P943" i="9"/>
  <c r="AP943" i="9"/>
  <c r="AO943" i="9" s="1"/>
  <c r="O943" i="9"/>
  <c r="AH943" i="9"/>
  <c r="Q943" i="9"/>
  <c r="AI943" i="9"/>
  <c r="Y787" i="4"/>
  <c r="Z787" i="4"/>
  <c r="AP787" i="4"/>
  <c r="AO787" i="4" s="1"/>
  <c r="AT787" i="4" s="1"/>
  <c r="N787" i="4"/>
  <c r="K788" i="4" s="1"/>
  <c r="AR787" i="4"/>
  <c r="Y943" i="9" l="1"/>
  <c r="X943" i="9"/>
  <c r="AQ943" i="9"/>
  <c r="L943" i="9"/>
  <c r="AS943" i="9"/>
  <c r="N943" i="9"/>
  <c r="AC943" i="9"/>
  <c r="M943" i="9"/>
  <c r="AR943" i="9"/>
  <c r="AT943" i="9" s="1"/>
  <c r="R788" i="4"/>
  <c r="AK944" i="9" l="1"/>
  <c r="K944" i="9"/>
  <c r="AL944" i="9"/>
  <c r="AM944" i="9" s="1"/>
  <c r="AN944" i="9"/>
  <c r="AD788" i="4"/>
  <c r="V788" i="4"/>
  <c r="U788" i="4"/>
  <c r="AB788" i="4"/>
  <c r="AC788" i="4"/>
  <c r="Q788" i="4" s="1"/>
  <c r="AA788" i="4"/>
  <c r="M788" i="4" s="1"/>
  <c r="L788" i="4"/>
  <c r="S944" i="9" l="1"/>
  <c r="AE788" i="4"/>
  <c r="AQ788" i="4"/>
  <c r="O788" i="4"/>
  <c r="S788" i="4"/>
  <c r="T788" i="4"/>
  <c r="AF944" i="9" l="1"/>
  <c r="AA944" i="9"/>
  <c r="Z944" i="9"/>
  <c r="U944" i="9"/>
  <c r="V944" i="9"/>
  <c r="AG944" i="9" s="1"/>
  <c r="W944" i="9"/>
  <c r="T944" i="9" s="1"/>
  <c r="AB944" i="9" s="1"/>
  <c r="Y788" i="4"/>
  <c r="Z788" i="4"/>
  <c r="AP788" i="4"/>
  <c r="AO788" i="4" s="1"/>
  <c r="AS788" i="4"/>
  <c r="P788" i="4"/>
  <c r="AR788" i="4"/>
  <c r="N788" i="4"/>
  <c r="K789" i="4" s="1"/>
  <c r="R944" i="9" l="1"/>
  <c r="AD944" i="9"/>
  <c r="AE944" i="9"/>
  <c r="AS944" i="9"/>
  <c r="N944" i="9"/>
  <c r="P944" i="9"/>
  <c r="Q944" i="9"/>
  <c r="AH944" i="9"/>
  <c r="AI944" i="9"/>
  <c r="O944" i="9"/>
  <c r="AC944" i="9"/>
  <c r="AT788" i="4"/>
  <c r="R789" i="4"/>
  <c r="X944" i="9" l="1"/>
  <c r="Y944" i="9"/>
  <c r="AQ944" i="9"/>
  <c r="L944" i="9"/>
  <c r="AR944" i="9"/>
  <c r="M944" i="9"/>
  <c r="AP944" i="9"/>
  <c r="AO944" i="9" s="1"/>
  <c r="AD789" i="4"/>
  <c r="V789" i="4"/>
  <c r="U789" i="4"/>
  <c r="AC789" i="4"/>
  <c r="Q789" i="4" s="1"/>
  <c r="AA789" i="4"/>
  <c r="M789" i="4" s="1"/>
  <c r="AB789" i="4"/>
  <c r="L789" i="4"/>
  <c r="AT944" i="9" l="1"/>
  <c r="AK945" i="9" s="1"/>
  <c r="K945" i="9"/>
  <c r="AE789" i="4"/>
  <c r="AQ789" i="4"/>
  <c r="O789" i="4"/>
  <c r="S789" i="4"/>
  <c r="T789" i="4"/>
  <c r="AN945" i="9" l="1"/>
  <c r="AL945" i="9"/>
  <c r="AM945" i="9" s="1"/>
  <c r="S945" i="9"/>
  <c r="Y789" i="4"/>
  <c r="Z789" i="4"/>
  <c r="AP789" i="4"/>
  <c r="AO789" i="4" s="1"/>
  <c r="AR789" i="4"/>
  <c r="N789" i="4"/>
  <c r="K790" i="4" s="1"/>
  <c r="AS789" i="4"/>
  <c r="AT789" i="4" s="1"/>
  <c r="P789" i="4"/>
  <c r="AF945" i="9" l="1"/>
  <c r="AA945" i="9"/>
  <c r="Z945" i="9"/>
  <c r="U945" i="9"/>
  <c r="V945" i="9"/>
  <c r="AG945" i="9" s="1"/>
  <c r="W945" i="9"/>
  <c r="T945" i="9" s="1"/>
  <c r="AB945" i="9" s="1"/>
  <c r="R790" i="4"/>
  <c r="R945" i="9" l="1"/>
  <c r="AE945" i="9"/>
  <c r="AD945" i="9"/>
  <c r="N945" i="9"/>
  <c r="AS945" i="9"/>
  <c r="AC945" i="9"/>
  <c r="P945" i="9"/>
  <c r="O945" i="9"/>
  <c r="AH945" i="9"/>
  <c r="Q945" i="9"/>
  <c r="AI945" i="9"/>
  <c r="AD790" i="4"/>
  <c r="V790" i="4"/>
  <c r="U790" i="4"/>
  <c r="AC790" i="4"/>
  <c r="Q790" i="4" s="1"/>
  <c r="AB790" i="4"/>
  <c r="AA790" i="4"/>
  <c r="M790" i="4" s="1"/>
  <c r="L790" i="4"/>
  <c r="Y945" i="9" l="1"/>
  <c r="X945" i="9"/>
  <c r="AQ945" i="9"/>
  <c r="L945" i="9"/>
  <c r="M945" i="9"/>
  <c r="AR945" i="9"/>
  <c r="AP945" i="9"/>
  <c r="AO945" i="9" s="1"/>
  <c r="AE790" i="4"/>
  <c r="T790" i="4"/>
  <c r="AQ790" i="4"/>
  <c r="AS790" i="4"/>
  <c r="P790" i="4"/>
  <c r="O790" i="4"/>
  <c r="S790" i="4"/>
  <c r="AT945" i="9" l="1"/>
  <c r="AK946" i="9" s="1"/>
  <c r="K946" i="9"/>
  <c r="Y790" i="4"/>
  <c r="Z790" i="4"/>
  <c r="AP790" i="4"/>
  <c r="AO790" i="4" s="1"/>
  <c r="AT790" i="4" s="1"/>
  <c r="AR790" i="4"/>
  <c r="N790" i="4"/>
  <c r="K791" i="4" s="1"/>
  <c r="AN946" i="9" l="1"/>
  <c r="AL946" i="9"/>
  <c r="AM946" i="9" s="1"/>
  <c r="S946" i="9"/>
  <c r="R791" i="4"/>
  <c r="AF946" i="9" l="1"/>
  <c r="Z946" i="9"/>
  <c r="AA946" i="9"/>
  <c r="U946" i="9"/>
  <c r="V946" i="9"/>
  <c r="AG946" i="9" s="1"/>
  <c r="W946" i="9"/>
  <c r="T946" i="9" s="1"/>
  <c r="AB946" i="9" s="1"/>
  <c r="AD791" i="4"/>
  <c r="V791" i="4"/>
  <c r="U791" i="4"/>
  <c r="AC791" i="4"/>
  <c r="Q791" i="4" s="1"/>
  <c r="AA791" i="4"/>
  <c r="M791" i="4" s="1"/>
  <c r="AB791" i="4"/>
  <c r="T791" i="4"/>
  <c r="Y791" i="4" s="1"/>
  <c r="L791" i="4"/>
  <c r="R946" i="9" l="1"/>
  <c r="AD946" i="9"/>
  <c r="AE946" i="9"/>
  <c r="AS946" i="9"/>
  <c r="N946" i="9"/>
  <c r="AI946" i="9"/>
  <c r="Q946" i="9"/>
  <c r="AH946" i="9"/>
  <c r="P946" i="9"/>
  <c r="AC946" i="9"/>
  <c r="O946" i="9"/>
  <c r="Z791" i="4"/>
  <c r="AE791" i="4"/>
  <c r="O791" i="4"/>
  <c r="S791" i="4"/>
  <c r="AQ791" i="4"/>
  <c r="P791" i="4"/>
  <c r="AS791" i="4"/>
  <c r="Y946" i="9" l="1"/>
  <c r="X946" i="9"/>
  <c r="L946" i="9"/>
  <c r="AQ946" i="9"/>
  <c r="M946" i="9"/>
  <c r="AR946" i="9"/>
  <c r="AP946" i="9"/>
  <c r="AO946" i="9" s="1"/>
  <c r="AP791" i="4"/>
  <c r="AO791" i="4" s="1"/>
  <c r="AT791" i="4" s="1"/>
  <c r="N791" i="4"/>
  <c r="K792" i="4" s="1"/>
  <c r="AR791" i="4"/>
  <c r="AT946" i="9" l="1"/>
  <c r="AK947" i="9" s="1"/>
  <c r="K947" i="9"/>
  <c r="R792" i="4"/>
  <c r="AN947" i="9" l="1"/>
  <c r="AL947" i="9"/>
  <c r="AM947" i="9" s="1"/>
  <c r="S947" i="9"/>
  <c r="AD792" i="4"/>
  <c r="V792" i="4"/>
  <c r="U792" i="4"/>
  <c r="AA792" i="4"/>
  <c r="M792" i="4" s="1"/>
  <c r="AC792" i="4"/>
  <c r="Q792" i="4" s="1"/>
  <c r="AB792" i="4"/>
  <c r="L792" i="4"/>
  <c r="AF947" i="9" l="1"/>
  <c r="AA947" i="9"/>
  <c r="Z947" i="9"/>
  <c r="U947" i="9"/>
  <c r="V947" i="9"/>
  <c r="AG947" i="9" s="1"/>
  <c r="W947" i="9"/>
  <c r="T947" i="9" s="1"/>
  <c r="AB947" i="9" s="1"/>
  <c r="AQ792" i="4"/>
  <c r="AE792" i="4"/>
  <c r="T792" i="4"/>
  <c r="Z792" i="4" s="1"/>
  <c r="O792" i="4"/>
  <c r="S792" i="4"/>
  <c r="R947" i="9" l="1"/>
  <c r="AD947" i="9"/>
  <c r="AE947" i="9"/>
  <c r="AQ947" i="9"/>
  <c r="O947" i="9"/>
  <c r="N947" i="9"/>
  <c r="AS947" i="9"/>
  <c r="Q947" i="9"/>
  <c r="AH947" i="9"/>
  <c r="AI947" i="9"/>
  <c r="AC947" i="9"/>
  <c r="P947" i="9"/>
  <c r="AS792" i="4"/>
  <c r="Y792" i="4"/>
  <c r="P792" i="4"/>
  <c r="AP792" i="4"/>
  <c r="AO792" i="4" s="1"/>
  <c r="N792" i="4"/>
  <c r="K793" i="4" s="1"/>
  <c r="AR792" i="4"/>
  <c r="Y947" i="9" l="1"/>
  <c r="X947" i="9"/>
  <c r="L947" i="9"/>
  <c r="M947" i="9"/>
  <c r="AR947" i="9"/>
  <c r="AP947" i="9"/>
  <c r="AO947" i="9" s="1"/>
  <c r="AT792" i="4"/>
  <c r="R793" i="4"/>
  <c r="AT947" i="9" l="1"/>
  <c r="AK948" i="9"/>
  <c r="AL948" i="9" s="1"/>
  <c r="AM948" i="9" s="1"/>
  <c r="K948" i="9"/>
  <c r="AD793" i="4"/>
  <c r="V793" i="4"/>
  <c r="U793" i="4"/>
  <c r="AA793" i="4"/>
  <c r="M793" i="4" s="1"/>
  <c r="AB793" i="4"/>
  <c r="AC793" i="4"/>
  <c r="Q793" i="4" s="1"/>
  <c r="L793" i="4"/>
  <c r="AN948" i="9" l="1"/>
  <c r="S948" i="9"/>
  <c r="AE793" i="4"/>
  <c r="O793" i="4"/>
  <c r="S793" i="4"/>
  <c r="T793" i="4"/>
  <c r="AQ793" i="4"/>
  <c r="AF948" i="9" l="1"/>
  <c r="Z948" i="9"/>
  <c r="AA948" i="9"/>
  <c r="U948" i="9"/>
  <c r="V948" i="9"/>
  <c r="AG948" i="9" s="1"/>
  <c r="W948" i="9"/>
  <c r="T948" i="9" s="1"/>
  <c r="AB948" i="9" s="1"/>
  <c r="Y793" i="4"/>
  <c r="Z793" i="4"/>
  <c r="AP793" i="4"/>
  <c r="AO793" i="4" s="1"/>
  <c r="P793" i="4"/>
  <c r="AS793" i="4"/>
  <c r="AT793" i="4" s="1"/>
  <c r="N793" i="4"/>
  <c r="K794" i="4" s="1"/>
  <c r="AR793" i="4"/>
  <c r="R948" i="9" l="1"/>
  <c r="AD948" i="9"/>
  <c r="AE948" i="9"/>
  <c r="O948" i="9"/>
  <c r="Q948" i="9"/>
  <c r="AI948" i="9"/>
  <c r="AH948" i="9"/>
  <c r="P948" i="9"/>
  <c r="AS948" i="9"/>
  <c r="N948" i="9"/>
  <c r="R794" i="4"/>
  <c r="Y948" i="9" l="1"/>
  <c r="X948" i="9"/>
  <c r="AC948" i="9"/>
  <c r="AQ948" i="9"/>
  <c r="L948" i="9"/>
  <c r="M948" i="9"/>
  <c r="AR948" i="9"/>
  <c r="AP948" i="9"/>
  <c r="AO948" i="9" s="1"/>
  <c r="AD794" i="4"/>
  <c r="V794" i="4"/>
  <c r="U794" i="4"/>
  <c r="AB794" i="4"/>
  <c r="AC794" i="4"/>
  <c r="Q794" i="4" s="1"/>
  <c r="AA794" i="4"/>
  <c r="M794" i="4" s="1"/>
  <c r="L794" i="4"/>
  <c r="AT948" i="9" l="1"/>
  <c r="AK949" i="9" s="1"/>
  <c r="K949" i="9"/>
  <c r="AE794" i="4"/>
  <c r="T794" i="4"/>
  <c r="Z794" i="4" s="1"/>
  <c r="AQ794" i="4"/>
  <c r="O794" i="4"/>
  <c r="S794" i="4"/>
  <c r="AN949" i="9" l="1"/>
  <c r="AL949" i="9"/>
  <c r="AM949" i="9" s="1"/>
  <c r="S949" i="9"/>
  <c r="P794" i="4"/>
  <c r="Y794" i="4"/>
  <c r="AP794" i="4"/>
  <c r="AO794" i="4" s="1"/>
  <c r="AS794" i="4"/>
  <c r="N794" i="4"/>
  <c r="K795" i="4" s="1"/>
  <c r="AR794" i="4"/>
  <c r="AF949" i="9" l="1"/>
  <c r="Z949" i="9"/>
  <c r="AA949" i="9"/>
  <c r="U949" i="9"/>
  <c r="V949" i="9"/>
  <c r="AG949" i="9" s="1"/>
  <c r="W949" i="9"/>
  <c r="T949" i="9" s="1"/>
  <c r="AB949" i="9" s="1"/>
  <c r="AT794" i="4"/>
  <c r="R795" i="4"/>
  <c r="R949" i="9" l="1"/>
  <c r="AE949" i="9"/>
  <c r="AD949" i="9"/>
  <c r="O949" i="9"/>
  <c r="AQ949" i="9"/>
  <c r="P949" i="9"/>
  <c r="AS949" i="9"/>
  <c r="N949" i="9"/>
  <c r="AC949" i="9"/>
  <c r="Q949" i="9"/>
  <c r="AI949" i="9"/>
  <c r="AH949" i="9"/>
  <c r="AD795" i="4"/>
  <c r="V795" i="4"/>
  <c r="U795" i="4"/>
  <c r="AA795" i="4"/>
  <c r="M795" i="4" s="1"/>
  <c r="AB795" i="4"/>
  <c r="AC795" i="4"/>
  <c r="Q795" i="4" s="1"/>
  <c r="L795" i="4"/>
  <c r="Y949" i="9" l="1"/>
  <c r="X949" i="9"/>
  <c r="L949" i="9"/>
  <c r="AR949" i="9"/>
  <c r="M949" i="9"/>
  <c r="AP949" i="9"/>
  <c r="AO949" i="9" s="1"/>
  <c r="AE795" i="4"/>
  <c r="O795" i="4"/>
  <c r="S795" i="4"/>
  <c r="AQ795" i="4"/>
  <c r="T795" i="4"/>
  <c r="AT949" i="9" l="1"/>
  <c r="AK950" i="9" s="1"/>
  <c r="K950" i="9"/>
  <c r="Y795" i="4"/>
  <c r="Z795" i="4"/>
  <c r="AP795" i="4"/>
  <c r="AO795" i="4" s="1"/>
  <c r="AS795" i="4"/>
  <c r="P795" i="4"/>
  <c r="AR795" i="4"/>
  <c r="N795" i="4"/>
  <c r="K796" i="4" s="1"/>
  <c r="AN950" i="9" l="1"/>
  <c r="AL950" i="9"/>
  <c r="AM950" i="9" s="1"/>
  <c r="S950" i="9"/>
  <c r="AT795" i="4"/>
  <c r="R796" i="4"/>
  <c r="AF950" i="9" l="1"/>
  <c r="AA950" i="9"/>
  <c r="Z950" i="9"/>
  <c r="U950" i="9"/>
  <c r="V950" i="9"/>
  <c r="AG950" i="9" s="1"/>
  <c r="W950" i="9"/>
  <c r="T950" i="9" s="1"/>
  <c r="AB950" i="9" s="1"/>
  <c r="AD796" i="4"/>
  <c r="V796" i="4"/>
  <c r="U796" i="4"/>
  <c r="AC796" i="4"/>
  <c r="Q796" i="4" s="1"/>
  <c r="AB796" i="4"/>
  <c r="AA796" i="4"/>
  <c r="M796" i="4" s="1"/>
  <c r="L796" i="4"/>
  <c r="R950" i="9" l="1"/>
  <c r="AD950" i="9"/>
  <c r="AE950" i="9"/>
  <c r="P950" i="9"/>
  <c r="AI950" i="9"/>
  <c r="AH950" i="9"/>
  <c r="Q950" i="9"/>
  <c r="O950" i="9"/>
  <c r="AQ950" i="9"/>
  <c r="T796" i="4"/>
  <c r="AE796" i="4"/>
  <c r="O796" i="4"/>
  <c r="S796" i="4"/>
  <c r="AQ796" i="4"/>
  <c r="AS796" i="4"/>
  <c r="P796" i="4"/>
  <c r="X950" i="9" l="1"/>
  <c r="Y950" i="9"/>
  <c r="L950" i="9"/>
  <c r="AS950" i="9"/>
  <c r="N950" i="9"/>
  <c r="AC950" i="9"/>
  <c r="AR950" i="9"/>
  <c r="M950" i="9"/>
  <c r="AP950" i="9"/>
  <c r="AO950" i="9" s="1"/>
  <c r="Y796" i="4"/>
  <c r="Z796" i="4"/>
  <c r="AP796" i="4"/>
  <c r="AO796" i="4" s="1"/>
  <c r="AT796" i="4" s="1"/>
  <c r="AR796" i="4"/>
  <c r="N796" i="4"/>
  <c r="K797" i="4" s="1"/>
  <c r="AT950" i="9" l="1"/>
  <c r="AK951" i="9"/>
  <c r="AL951" i="9" s="1"/>
  <c r="AM951" i="9" s="1"/>
  <c r="K951" i="9"/>
  <c r="R797" i="4"/>
  <c r="S951" i="9" l="1"/>
  <c r="AN951" i="9"/>
  <c r="AD797" i="4"/>
  <c r="V797" i="4"/>
  <c r="U797" i="4"/>
  <c r="AA797" i="4"/>
  <c r="M797" i="4" s="1"/>
  <c r="AB797" i="4"/>
  <c r="AC797" i="4"/>
  <c r="Q797" i="4" s="1"/>
  <c r="L797" i="4"/>
  <c r="AF951" i="9" l="1"/>
  <c r="AA951" i="9"/>
  <c r="Z951" i="9"/>
  <c r="U951" i="9"/>
  <c r="V951" i="9"/>
  <c r="AG951" i="9" s="1"/>
  <c r="W951" i="9"/>
  <c r="T951" i="9" s="1"/>
  <c r="AB951" i="9" s="1"/>
  <c r="AQ797" i="4"/>
  <c r="AE797" i="4"/>
  <c r="O797" i="4"/>
  <c r="S797" i="4"/>
  <c r="T797" i="4"/>
  <c r="R951" i="9" l="1"/>
  <c r="AE951" i="9"/>
  <c r="AD951" i="9"/>
  <c r="AH951" i="9"/>
  <c r="Q951" i="9"/>
  <c r="AI951" i="9"/>
  <c r="O951" i="9"/>
  <c r="P951" i="9"/>
  <c r="Y797" i="4"/>
  <c r="Z797" i="4"/>
  <c r="AP797" i="4"/>
  <c r="AO797" i="4" s="1"/>
  <c r="P797" i="4"/>
  <c r="AS797" i="4"/>
  <c r="AT797" i="4" s="1"/>
  <c r="AR797" i="4"/>
  <c r="N797" i="4"/>
  <c r="K798" i="4" s="1"/>
  <c r="Y951" i="9" l="1"/>
  <c r="X951" i="9"/>
  <c r="AQ951" i="9"/>
  <c r="L951" i="9"/>
  <c r="AR951" i="9"/>
  <c r="M951" i="9"/>
  <c r="N951" i="9"/>
  <c r="AS951" i="9"/>
  <c r="AC951" i="9"/>
  <c r="AP951" i="9"/>
  <c r="AO951" i="9" s="1"/>
  <c r="R798" i="4"/>
  <c r="AT951" i="9" l="1"/>
  <c r="AK952" i="9"/>
  <c r="K952" i="9"/>
  <c r="AD798" i="4"/>
  <c r="V798" i="4"/>
  <c r="U798" i="4"/>
  <c r="AA798" i="4"/>
  <c r="M798" i="4" s="1"/>
  <c r="AC798" i="4"/>
  <c r="Q798" i="4" s="1"/>
  <c r="AB798" i="4"/>
  <c r="L798" i="4"/>
  <c r="S952" i="9" l="1"/>
  <c r="AL952" i="9"/>
  <c r="AM952" i="9" s="1"/>
  <c r="AN952" i="9"/>
  <c r="AQ798" i="4"/>
  <c r="AE798" i="4"/>
  <c r="O798" i="4"/>
  <c r="S798" i="4"/>
  <c r="T798" i="4"/>
  <c r="AF952" i="9" l="1"/>
  <c r="AA952" i="9"/>
  <c r="Z952" i="9"/>
  <c r="V952" i="9"/>
  <c r="AG952" i="9" s="1"/>
  <c r="U952" i="9"/>
  <c r="W952" i="9"/>
  <c r="T952" i="9" s="1"/>
  <c r="AB952" i="9" s="1"/>
  <c r="Y798" i="4"/>
  <c r="Z798" i="4"/>
  <c r="AP798" i="4"/>
  <c r="AO798" i="4" s="1"/>
  <c r="P798" i="4"/>
  <c r="AS798" i="4"/>
  <c r="AT798" i="4" s="1"/>
  <c r="N798" i="4"/>
  <c r="K799" i="4" s="1"/>
  <c r="AR798" i="4"/>
  <c r="R952" i="9" l="1"/>
  <c r="AE952" i="9"/>
  <c r="AD952" i="9"/>
  <c r="AQ952" i="9"/>
  <c r="P952" i="9"/>
  <c r="AP952" i="9"/>
  <c r="AO952" i="9" s="1"/>
  <c r="AS952" i="9"/>
  <c r="N952" i="9"/>
  <c r="O952" i="9"/>
  <c r="AC952" i="9"/>
  <c r="AH952" i="9"/>
  <c r="AI952" i="9"/>
  <c r="Q952" i="9"/>
  <c r="R799" i="4"/>
  <c r="Y952" i="9" l="1"/>
  <c r="X952" i="9"/>
  <c r="L952" i="9"/>
  <c r="M952" i="9"/>
  <c r="AR952" i="9"/>
  <c r="AT952" i="9" s="1"/>
  <c r="AK953" i="9" s="1"/>
  <c r="AL953" i="9" s="1"/>
  <c r="AM953" i="9" s="1"/>
  <c r="AD799" i="4"/>
  <c r="U799" i="4"/>
  <c r="V799" i="4"/>
  <c r="AB799" i="4"/>
  <c r="AC799" i="4"/>
  <c r="Q799" i="4" s="1"/>
  <c r="AA799" i="4"/>
  <c r="M799" i="4" s="1"/>
  <c r="L799" i="4"/>
  <c r="AN953" i="9" l="1"/>
  <c r="K953" i="9"/>
  <c r="T799" i="4"/>
  <c r="AE799" i="4"/>
  <c r="AQ799" i="4"/>
  <c r="P799" i="4"/>
  <c r="AS799" i="4"/>
  <c r="O799" i="4"/>
  <c r="S799" i="4"/>
  <c r="S953" i="9" l="1"/>
  <c r="Y799" i="4"/>
  <c r="Z799" i="4"/>
  <c r="AP799" i="4"/>
  <c r="AO799" i="4" s="1"/>
  <c r="AT799" i="4" s="1"/>
  <c r="N799" i="4"/>
  <c r="K800" i="4" s="1"/>
  <c r="AR799" i="4"/>
  <c r="AF953" i="9" l="1"/>
  <c r="Z953" i="9"/>
  <c r="AA953" i="9"/>
  <c r="U953" i="9"/>
  <c r="V953" i="9"/>
  <c r="AG953" i="9" s="1"/>
  <c r="W953" i="9"/>
  <c r="T953" i="9" s="1"/>
  <c r="AB953" i="9" s="1"/>
  <c r="R800" i="4"/>
  <c r="R953" i="9" l="1"/>
  <c r="AD953" i="9"/>
  <c r="AE953" i="9"/>
  <c r="AQ953" i="9"/>
  <c r="N953" i="9"/>
  <c r="AS953" i="9"/>
  <c r="AC953" i="9"/>
  <c r="Q953" i="9"/>
  <c r="AH953" i="9"/>
  <c r="AI953" i="9"/>
  <c r="O953" i="9"/>
  <c r="P953" i="9"/>
  <c r="AD800" i="4"/>
  <c r="V800" i="4"/>
  <c r="U800" i="4"/>
  <c r="AA800" i="4"/>
  <c r="M800" i="4" s="1"/>
  <c r="AB800" i="4"/>
  <c r="AC800" i="4"/>
  <c r="Q800" i="4" s="1"/>
  <c r="L800" i="4"/>
  <c r="Y953" i="9" l="1"/>
  <c r="X953" i="9"/>
  <c r="L953" i="9"/>
  <c r="AR953" i="9"/>
  <c r="M953" i="9"/>
  <c r="AP953" i="9"/>
  <c r="AO953" i="9" s="1"/>
  <c r="AE800" i="4"/>
  <c r="O800" i="4"/>
  <c r="S800" i="4"/>
  <c r="T800" i="4"/>
  <c r="AQ800" i="4"/>
  <c r="AT953" i="9" l="1"/>
  <c r="AK954" i="9" s="1"/>
  <c r="K954" i="9"/>
  <c r="Y800" i="4"/>
  <c r="Z800" i="4"/>
  <c r="AP800" i="4"/>
  <c r="AO800" i="4" s="1"/>
  <c r="P800" i="4"/>
  <c r="AS800" i="4"/>
  <c r="AT800" i="4" s="1"/>
  <c r="AR800" i="4"/>
  <c r="N800" i="4"/>
  <c r="K801" i="4" s="1"/>
  <c r="AL954" i="9" l="1"/>
  <c r="AM954" i="9" s="1"/>
  <c r="AN954" i="9"/>
  <c r="S954" i="9"/>
  <c r="R801" i="4"/>
  <c r="AF954" i="9" l="1"/>
  <c r="AA954" i="9"/>
  <c r="Z954" i="9"/>
  <c r="U954" i="9"/>
  <c r="V954" i="9"/>
  <c r="AG954" i="9" s="1"/>
  <c r="W954" i="9"/>
  <c r="T954" i="9" s="1"/>
  <c r="AB954" i="9" s="1"/>
  <c r="V801" i="4"/>
  <c r="U801" i="4"/>
  <c r="AD801" i="4"/>
  <c r="AB801" i="4"/>
  <c r="AA801" i="4"/>
  <c r="M801" i="4" s="1"/>
  <c r="AC801" i="4"/>
  <c r="Q801" i="4" s="1"/>
  <c r="L801" i="4"/>
  <c r="R954" i="9" l="1"/>
  <c r="AE954" i="9"/>
  <c r="AD954" i="9"/>
  <c r="Q954" i="9"/>
  <c r="AI954" i="9"/>
  <c r="AH954" i="9"/>
  <c r="P954" i="9"/>
  <c r="AP954" i="9"/>
  <c r="AO954" i="9" s="1"/>
  <c r="O954" i="9"/>
  <c r="AQ954" i="9"/>
  <c r="AE801" i="4"/>
  <c r="AQ801" i="4"/>
  <c r="O801" i="4"/>
  <c r="S801" i="4"/>
  <c r="T801" i="4"/>
  <c r="Y954" i="9" l="1"/>
  <c r="X954" i="9"/>
  <c r="L954" i="9"/>
  <c r="AS954" i="9"/>
  <c r="N954" i="9"/>
  <c r="AC954" i="9"/>
  <c r="M954" i="9"/>
  <c r="AR954" i="9"/>
  <c r="AT954" i="9" s="1"/>
  <c r="AK955" i="9" s="1"/>
  <c r="Y801" i="4"/>
  <c r="Z801" i="4"/>
  <c r="AP801" i="4"/>
  <c r="AO801" i="4" s="1"/>
  <c r="AS801" i="4"/>
  <c r="P801" i="4"/>
  <c r="N801" i="4"/>
  <c r="K802" i="4" s="1"/>
  <c r="AR801" i="4"/>
  <c r="AL955" i="9" l="1"/>
  <c r="AM955" i="9" s="1"/>
  <c r="AN955" i="9"/>
  <c r="K955" i="9"/>
  <c r="AT801" i="4"/>
  <c r="R802" i="4"/>
  <c r="S955" i="9" l="1"/>
  <c r="AD802" i="4"/>
  <c r="V802" i="4"/>
  <c r="U802" i="4"/>
  <c r="AA802" i="4"/>
  <c r="M802" i="4" s="1"/>
  <c r="AC802" i="4"/>
  <c r="Q802" i="4" s="1"/>
  <c r="AB802" i="4"/>
  <c r="L802" i="4"/>
  <c r="AF955" i="9" l="1"/>
  <c r="AA955" i="9"/>
  <c r="Z955" i="9"/>
  <c r="U955" i="9"/>
  <c r="V955" i="9"/>
  <c r="AG955" i="9" s="1"/>
  <c r="W955" i="9"/>
  <c r="T955" i="9" s="1"/>
  <c r="AB955" i="9" s="1"/>
  <c r="AQ802" i="4"/>
  <c r="AE802" i="4"/>
  <c r="O802" i="4"/>
  <c r="S802" i="4"/>
  <c r="T802" i="4"/>
  <c r="R955" i="9" l="1"/>
  <c r="AD955" i="9"/>
  <c r="AE955" i="9"/>
  <c r="AQ955" i="9"/>
  <c r="P955" i="9"/>
  <c r="AP955" i="9"/>
  <c r="AO955" i="9" s="1"/>
  <c r="Q955" i="9"/>
  <c r="AI955" i="9"/>
  <c r="AH955" i="9"/>
  <c r="O955" i="9"/>
  <c r="Y802" i="4"/>
  <c r="Z802" i="4"/>
  <c r="AP802" i="4"/>
  <c r="AO802" i="4" s="1"/>
  <c r="P802" i="4"/>
  <c r="AS802" i="4"/>
  <c r="AT802" i="4" s="1"/>
  <c r="AR802" i="4"/>
  <c r="N802" i="4"/>
  <c r="K803" i="4" s="1"/>
  <c r="Y955" i="9" l="1"/>
  <c r="X955" i="9"/>
  <c r="L955" i="9"/>
  <c r="AR955" i="9"/>
  <c r="M955" i="9"/>
  <c r="AS955" i="9"/>
  <c r="N955" i="9"/>
  <c r="AC955" i="9"/>
  <c r="R803" i="4"/>
  <c r="AT955" i="9" l="1"/>
  <c r="AK956" i="9"/>
  <c r="AL956" i="9" s="1"/>
  <c r="AM956" i="9" s="1"/>
  <c r="K956" i="9"/>
  <c r="AD803" i="4"/>
  <c r="U803" i="4"/>
  <c r="V803" i="4"/>
  <c r="AC803" i="4"/>
  <c r="Q803" i="4" s="1"/>
  <c r="AA803" i="4"/>
  <c r="M803" i="4" s="1"/>
  <c r="AB803" i="4"/>
  <c r="L803" i="4"/>
  <c r="AN956" i="9" l="1"/>
  <c r="S956" i="9"/>
  <c r="T803" i="4"/>
  <c r="AE803" i="4"/>
  <c r="O803" i="4"/>
  <c r="S803" i="4"/>
  <c r="AS803" i="4"/>
  <c r="P803" i="4"/>
  <c r="AQ803" i="4"/>
  <c r="AF956" i="9" l="1"/>
  <c r="AA956" i="9"/>
  <c r="Z956" i="9"/>
  <c r="U956" i="9"/>
  <c r="V956" i="9"/>
  <c r="AG956" i="9" s="1"/>
  <c r="W956" i="9"/>
  <c r="T956" i="9" s="1"/>
  <c r="AB956" i="9" s="1"/>
  <c r="Y803" i="4"/>
  <c r="Z803" i="4"/>
  <c r="AP803" i="4"/>
  <c r="AO803" i="4" s="1"/>
  <c r="AT803" i="4" s="1"/>
  <c r="AR803" i="4"/>
  <c r="N803" i="4"/>
  <c r="K804" i="4" s="1"/>
  <c r="R956" i="9" l="1"/>
  <c r="AD956" i="9"/>
  <c r="AE956" i="9"/>
  <c r="Q956" i="9"/>
  <c r="AH956" i="9"/>
  <c r="AI956" i="9"/>
  <c r="AS956" i="9"/>
  <c r="N956" i="9"/>
  <c r="O956" i="9"/>
  <c r="AP956" i="9"/>
  <c r="AO956" i="9" s="1"/>
  <c r="AQ956" i="9"/>
  <c r="P956" i="9"/>
  <c r="AC956" i="9"/>
  <c r="R804" i="4"/>
  <c r="Y956" i="9" l="1"/>
  <c r="X956" i="9"/>
  <c r="L956" i="9"/>
  <c r="M956" i="9"/>
  <c r="AR956" i="9"/>
  <c r="AT956" i="9" s="1"/>
  <c r="AK957" i="9" s="1"/>
  <c r="AL957" i="9" s="1"/>
  <c r="AM957" i="9" s="1"/>
  <c r="AD804" i="4"/>
  <c r="V804" i="4"/>
  <c r="U804" i="4"/>
  <c r="AB804" i="4"/>
  <c r="AC804" i="4"/>
  <c r="Q804" i="4" s="1"/>
  <c r="AA804" i="4"/>
  <c r="M804" i="4" s="1"/>
  <c r="L804" i="4"/>
  <c r="AN957" i="9" l="1"/>
  <c r="K957" i="9"/>
  <c r="AE804" i="4"/>
  <c r="T804" i="4"/>
  <c r="Z804" i="4" s="1"/>
  <c r="AQ804" i="4"/>
  <c r="O804" i="4"/>
  <c r="S804" i="4"/>
  <c r="S957" i="9" l="1"/>
  <c r="AS804" i="4"/>
  <c r="Y804" i="4"/>
  <c r="P804" i="4"/>
  <c r="AP804" i="4"/>
  <c r="AO804" i="4" s="1"/>
  <c r="N804" i="4"/>
  <c r="K805" i="4" s="1"/>
  <c r="AR804" i="4"/>
  <c r="AF957" i="9" l="1"/>
  <c r="AA957" i="9"/>
  <c r="Z957" i="9"/>
  <c r="U957" i="9"/>
  <c r="V957" i="9"/>
  <c r="AG957" i="9" s="1"/>
  <c r="W957" i="9"/>
  <c r="T957" i="9" s="1"/>
  <c r="AB957" i="9" s="1"/>
  <c r="AT804" i="4"/>
  <c r="R805" i="4"/>
  <c r="R957" i="9" l="1"/>
  <c r="AD957" i="9"/>
  <c r="AE957" i="9"/>
  <c r="P957" i="9"/>
  <c r="O957" i="9"/>
  <c r="AH957" i="9"/>
  <c r="Q957" i="9"/>
  <c r="AI957" i="9"/>
  <c r="AD805" i="4"/>
  <c r="V805" i="4"/>
  <c r="U805" i="4"/>
  <c r="AC805" i="4"/>
  <c r="Q805" i="4" s="1"/>
  <c r="AB805" i="4"/>
  <c r="AA805" i="4"/>
  <c r="M805" i="4" s="1"/>
  <c r="L805" i="4"/>
  <c r="Y957" i="9" l="1"/>
  <c r="X957" i="9"/>
  <c r="AQ957" i="9"/>
  <c r="L957" i="9"/>
  <c r="AR957" i="9"/>
  <c r="M957" i="9"/>
  <c r="AP957" i="9"/>
  <c r="AO957" i="9" s="1"/>
  <c r="AS957" i="9"/>
  <c r="N957" i="9"/>
  <c r="AC957" i="9"/>
  <c r="T805" i="4"/>
  <c r="AE805" i="4"/>
  <c r="O805" i="4"/>
  <c r="S805" i="4"/>
  <c r="AQ805" i="4"/>
  <c r="P805" i="4"/>
  <c r="AS805" i="4"/>
  <c r="AT957" i="9" l="1"/>
  <c r="AK958" i="9"/>
  <c r="AL958" i="9" s="1"/>
  <c r="AM958" i="9" s="1"/>
  <c r="K958" i="9"/>
  <c r="Y805" i="4"/>
  <c r="Z805" i="4"/>
  <c r="AP805" i="4"/>
  <c r="AO805" i="4" s="1"/>
  <c r="AT805" i="4" s="1"/>
  <c r="AR805" i="4"/>
  <c r="N805" i="4"/>
  <c r="K806" i="4" s="1"/>
  <c r="S958" i="9" l="1"/>
  <c r="AN958" i="9"/>
  <c r="R806" i="4"/>
  <c r="AF958" i="9" l="1"/>
  <c r="Z958" i="9"/>
  <c r="AA958" i="9"/>
  <c r="U958" i="9"/>
  <c r="V958" i="9"/>
  <c r="AG958" i="9" s="1"/>
  <c r="W958" i="9"/>
  <c r="T958" i="9" s="1"/>
  <c r="AB958" i="9" s="1"/>
  <c r="AD806" i="4"/>
  <c r="V806" i="4"/>
  <c r="U806" i="4"/>
  <c r="AA806" i="4"/>
  <c r="M806" i="4" s="1"/>
  <c r="AC806" i="4"/>
  <c r="Q806" i="4" s="1"/>
  <c r="AB806" i="4"/>
  <c r="L806" i="4"/>
  <c r="R958" i="9" l="1"/>
  <c r="AD958" i="9"/>
  <c r="AE958" i="9"/>
  <c r="O958" i="9"/>
  <c r="P958" i="9"/>
  <c r="AP958" i="9"/>
  <c r="AO958" i="9" s="1"/>
  <c r="AQ958" i="9"/>
  <c r="AS958" i="9"/>
  <c r="N958" i="9"/>
  <c r="AI958" i="9"/>
  <c r="Q958" i="9"/>
  <c r="AH958" i="9"/>
  <c r="AC958" i="9"/>
  <c r="AE806" i="4"/>
  <c r="T806" i="4"/>
  <c r="Z806" i="4" s="1"/>
  <c r="O806" i="4"/>
  <c r="S806" i="4"/>
  <c r="AQ806" i="4"/>
  <c r="Y958" i="9" l="1"/>
  <c r="X958" i="9"/>
  <c r="L958" i="9"/>
  <c r="M958" i="9"/>
  <c r="AR958" i="9"/>
  <c r="AT958" i="9" s="1"/>
  <c r="AK959" i="9" s="1"/>
  <c r="AS806" i="4"/>
  <c r="Y806" i="4"/>
  <c r="P806" i="4"/>
  <c r="AP806" i="4"/>
  <c r="AO806" i="4" s="1"/>
  <c r="N806" i="4"/>
  <c r="K807" i="4" s="1"/>
  <c r="AR806" i="4"/>
  <c r="K959" i="9" l="1"/>
  <c r="AL959" i="9"/>
  <c r="AM959" i="9" s="1"/>
  <c r="AN959" i="9"/>
  <c r="AT806" i="4"/>
  <c r="R807" i="4"/>
  <c r="S959" i="9" l="1"/>
  <c r="AD807" i="4"/>
  <c r="V807" i="4"/>
  <c r="U807" i="4"/>
  <c r="AC807" i="4"/>
  <c r="Q807" i="4" s="1"/>
  <c r="AB807" i="4"/>
  <c r="AA807" i="4"/>
  <c r="M807" i="4" s="1"/>
  <c r="L807" i="4"/>
  <c r="AF959" i="9" l="1"/>
  <c r="AA959" i="9"/>
  <c r="Z959" i="9"/>
  <c r="U959" i="9"/>
  <c r="V959" i="9"/>
  <c r="AG959" i="9" s="1"/>
  <c r="W959" i="9"/>
  <c r="T959" i="9" s="1"/>
  <c r="AB959" i="9" s="1"/>
  <c r="AE807" i="4"/>
  <c r="T807" i="4"/>
  <c r="O807" i="4"/>
  <c r="S807" i="4"/>
  <c r="AQ807" i="4"/>
  <c r="R959" i="9" l="1"/>
  <c r="AD959" i="9"/>
  <c r="AE959" i="9"/>
  <c r="O959" i="9"/>
  <c r="AQ959" i="9"/>
  <c r="AH959" i="9"/>
  <c r="AI959" i="9"/>
  <c r="Q959" i="9"/>
  <c r="N959" i="9"/>
  <c r="AS959" i="9"/>
  <c r="P959" i="9"/>
  <c r="AC959" i="9"/>
  <c r="Y807" i="4"/>
  <c r="Z807" i="4"/>
  <c r="AP807" i="4"/>
  <c r="AO807" i="4" s="1"/>
  <c r="P807" i="4"/>
  <c r="AS807" i="4"/>
  <c r="N807" i="4"/>
  <c r="K808" i="4" s="1"/>
  <c r="AR807" i="4"/>
  <c r="Y959" i="9" l="1"/>
  <c r="X959" i="9"/>
  <c r="L959" i="9"/>
  <c r="AR959" i="9"/>
  <c r="M959" i="9"/>
  <c r="AP959" i="9"/>
  <c r="AO959" i="9" s="1"/>
  <c r="AT807" i="4"/>
  <c r="R808" i="4"/>
  <c r="AT959" i="9" l="1"/>
  <c r="AK960" i="9" s="1"/>
  <c r="K960" i="9"/>
  <c r="AD808" i="4"/>
  <c r="V808" i="4"/>
  <c r="U808" i="4"/>
  <c r="AA808" i="4"/>
  <c r="M808" i="4" s="1"/>
  <c r="AC808" i="4"/>
  <c r="Q808" i="4" s="1"/>
  <c r="AB808" i="4"/>
  <c r="L808" i="4"/>
  <c r="AL960" i="9" l="1"/>
  <c r="AM960" i="9" s="1"/>
  <c r="AN960" i="9"/>
  <c r="S960" i="9"/>
  <c r="AE808" i="4"/>
  <c r="AQ808" i="4"/>
  <c r="O808" i="4"/>
  <c r="S808" i="4"/>
  <c r="T808" i="4"/>
  <c r="AF960" i="9" l="1"/>
  <c r="AA960" i="9"/>
  <c r="Z960" i="9"/>
  <c r="U960" i="9"/>
  <c r="V960" i="9"/>
  <c r="AG960" i="9" s="1"/>
  <c r="W960" i="9"/>
  <c r="T960" i="9" s="1"/>
  <c r="AB960" i="9" s="1"/>
  <c r="Y808" i="4"/>
  <c r="Z808" i="4"/>
  <c r="AP808" i="4"/>
  <c r="AO808" i="4" s="1"/>
  <c r="P808" i="4"/>
  <c r="AS808" i="4"/>
  <c r="N808" i="4"/>
  <c r="K809" i="4" s="1"/>
  <c r="AR808" i="4"/>
  <c r="R960" i="9" l="1"/>
  <c r="AE960" i="9"/>
  <c r="AD960" i="9"/>
  <c r="P960" i="9"/>
  <c r="AS960" i="9"/>
  <c r="N960" i="9"/>
  <c r="AC960" i="9"/>
  <c r="Q960" i="9"/>
  <c r="AH960" i="9"/>
  <c r="AI960" i="9"/>
  <c r="O960" i="9"/>
  <c r="AT808" i="4"/>
  <c r="R809" i="4"/>
  <c r="Y960" i="9" l="1"/>
  <c r="X960" i="9"/>
  <c r="L960" i="9"/>
  <c r="AQ960" i="9"/>
  <c r="M960" i="9"/>
  <c r="AR960" i="9"/>
  <c r="AP960" i="9"/>
  <c r="AO960" i="9" s="1"/>
  <c r="AD809" i="4"/>
  <c r="V809" i="4"/>
  <c r="U809" i="4"/>
  <c r="AB809" i="4"/>
  <c r="AC809" i="4"/>
  <c r="Q809" i="4" s="1"/>
  <c r="AA809" i="4"/>
  <c r="M809" i="4" s="1"/>
  <c r="L809" i="4"/>
  <c r="AT960" i="9" l="1"/>
  <c r="AK961" i="9" s="1"/>
  <c r="K961" i="9"/>
  <c r="AE809" i="4"/>
  <c r="T809" i="4"/>
  <c r="Z809" i="4" s="1"/>
  <c r="O809" i="4"/>
  <c r="S809" i="4"/>
  <c r="AQ809" i="4"/>
  <c r="AN961" i="9" l="1"/>
  <c r="AL961" i="9"/>
  <c r="AM961" i="9" s="1"/>
  <c r="S961" i="9"/>
  <c r="AS809" i="4"/>
  <c r="Y809" i="4"/>
  <c r="P809" i="4"/>
  <c r="AP809" i="4"/>
  <c r="AO809" i="4" s="1"/>
  <c r="AR809" i="4"/>
  <c r="N809" i="4"/>
  <c r="K810" i="4" s="1"/>
  <c r="AF961" i="9" l="1"/>
  <c r="AA961" i="9"/>
  <c r="Z961" i="9"/>
  <c r="U961" i="9"/>
  <c r="V961" i="9"/>
  <c r="AG961" i="9" s="1"/>
  <c r="W961" i="9"/>
  <c r="T961" i="9" s="1"/>
  <c r="AB961" i="9" s="1"/>
  <c r="AT809" i="4"/>
  <c r="R810" i="4"/>
  <c r="R961" i="9" l="1"/>
  <c r="AE961" i="9"/>
  <c r="AD961" i="9"/>
  <c r="N961" i="9"/>
  <c r="AS961" i="9"/>
  <c r="O961" i="9"/>
  <c r="P961" i="9"/>
  <c r="AC961" i="9"/>
  <c r="AH961" i="9"/>
  <c r="Q961" i="9"/>
  <c r="AI961" i="9"/>
  <c r="AQ961" i="9"/>
  <c r="AD810" i="4"/>
  <c r="V810" i="4"/>
  <c r="U810" i="4"/>
  <c r="AA810" i="4"/>
  <c r="M810" i="4" s="1"/>
  <c r="AC810" i="4"/>
  <c r="Q810" i="4" s="1"/>
  <c r="AB810" i="4"/>
  <c r="L810" i="4"/>
  <c r="Y961" i="9" l="1"/>
  <c r="X961" i="9"/>
  <c r="L961" i="9"/>
  <c r="AR961" i="9"/>
  <c r="M961" i="9"/>
  <c r="AP961" i="9"/>
  <c r="AO961" i="9" s="1"/>
  <c r="AQ810" i="4"/>
  <c r="AE810" i="4"/>
  <c r="T810" i="4"/>
  <c r="O810" i="4"/>
  <c r="S810" i="4"/>
  <c r="AT961" i="9" l="1"/>
  <c r="AK962" i="9" s="1"/>
  <c r="K962" i="9"/>
  <c r="Y810" i="4"/>
  <c r="Z810" i="4"/>
  <c r="AP810" i="4"/>
  <c r="AO810" i="4" s="1"/>
  <c r="AS810" i="4"/>
  <c r="P810" i="4"/>
  <c r="N810" i="4"/>
  <c r="K811" i="4" s="1"/>
  <c r="AR810" i="4"/>
  <c r="AL962" i="9" l="1"/>
  <c r="AM962" i="9" s="1"/>
  <c r="AN962" i="9"/>
  <c r="S962" i="9"/>
  <c r="AT810" i="4"/>
  <c r="R811" i="4"/>
  <c r="AF962" i="9" l="1"/>
  <c r="AA962" i="9"/>
  <c r="Z962" i="9"/>
  <c r="U962" i="9"/>
  <c r="V962" i="9"/>
  <c r="AG962" i="9" s="1"/>
  <c r="W962" i="9"/>
  <c r="T962" i="9" s="1"/>
  <c r="AB962" i="9" s="1"/>
  <c r="AD811" i="4"/>
  <c r="V811" i="4"/>
  <c r="U811" i="4"/>
  <c r="AB811" i="4"/>
  <c r="AC811" i="4"/>
  <c r="Q811" i="4" s="1"/>
  <c r="AA811" i="4"/>
  <c r="M811" i="4" s="1"/>
  <c r="L811" i="4"/>
  <c r="R962" i="9" l="1"/>
  <c r="AD962" i="9"/>
  <c r="AE962" i="9"/>
  <c r="O962" i="9"/>
  <c r="AI962" i="9"/>
  <c r="Q962" i="9"/>
  <c r="AH962" i="9"/>
  <c r="P962" i="9"/>
  <c r="AP962" i="9"/>
  <c r="AO962" i="9" s="1"/>
  <c r="AQ962" i="9"/>
  <c r="AE811" i="4"/>
  <c r="T811" i="4"/>
  <c r="AQ811" i="4"/>
  <c r="O811" i="4"/>
  <c r="S811" i="4"/>
  <c r="Y962" i="9" l="1"/>
  <c r="X962" i="9"/>
  <c r="L962" i="9"/>
  <c r="N962" i="9"/>
  <c r="AS962" i="9"/>
  <c r="AC962" i="9"/>
  <c r="AR962" i="9"/>
  <c r="AT962" i="9" s="1"/>
  <c r="AK963" i="9" s="1"/>
  <c r="M962" i="9"/>
  <c r="Y811" i="4"/>
  <c r="Z811" i="4"/>
  <c r="AS811" i="4"/>
  <c r="P811" i="4"/>
  <c r="AP811" i="4"/>
  <c r="AO811" i="4" s="1"/>
  <c r="AR811" i="4"/>
  <c r="N811" i="4"/>
  <c r="K812" i="4" s="1"/>
  <c r="K963" i="9" l="1"/>
  <c r="AL963" i="9"/>
  <c r="AM963" i="9" s="1"/>
  <c r="AN963" i="9"/>
  <c r="AT811" i="4"/>
  <c r="R812" i="4"/>
  <c r="S963" i="9" l="1"/>
  <c r="AD812" i="4"/>
  <c r="V812" i="4"/>
  <c r="U812" i="4"/>
  <c r="AC812" i="4"/>
  <c r="Q812" i="4" s="1"/>
  <c r="AB812" i="4"/>
  <c r="AA812" i="4"/>
  <c r="M812" i="4" s="1"/>
  <c r="L812" i="4"/>
  <c r="AF963" i="9" l="1"/>
  <c r="Z963" i="9"/>
  <c r="AA963" i="9"/>
  <c r="U963" i="9"/>
  <c r="V963" i="9"/>
  <c r="AG963" i="9" s="1"/>
  <c r="W963" i="9"/>
  <c r="T963" i="9" s="1"/>
  <c r="AB963" i="9" s="1"/>
  <c r="T812" i="4"/>
  <c r="AE812" i="4"/>
  <c r="P812" i="4"/>
  <c r="AS812" i="4"/>
  <c r="AQ812" i="4"/>
  <c r="O812" i="4"/>
  <c r="S812" i="4"/>
  <c r="R963" i="9" l="1"/>
  <c r="AE963" i="9"/>
  <c r="AD963" i="9"/>
  <c r="AQ963" i="9"/>
  <c r="O963" i="9"/>
  <c r="AH963" i="9"/>
  <c r="Q963" i="9"/>
  <c r="AI963" i="9"/>
  <c r="P963" i="9"/>
  <c r="AP963" i="9"/>
  <c r="AO963" i="9" s="1"/>
  <c r="Y812" i="4"/>
  <c r="Z812" i="4"/>
  <c r="AP812" i="4"/>
  <c r="AO812" i="4" s="1"/>
  <c r="AT812" i="4" s="1"/>
  <c r="AR812" i="4"/>
  <c r="N812" i="4"/>
  <c r="K813" i="4" s="1"/>
  <c r="X963" i="9" l="1"/>
  <c r="Y963" i="9"/>
  <c r="L963" i="9"/>
  <c r="N963" i="9"/>
  <c r="AS963" i="9"/>
  <c r="AC963" i="9"/>
  <c r="AR963" i="9"/>
  <c r="AT963" i="9" s="1"/>
  <c r="AK964" i="9" s="1"/>
  <c r="M963" i="9"/>
  <c r="R813" i="4"/>
  <c r="AL964" i="9" l="1"/>
  <c r="AM964" i="9" s="1"/>
  <c r="AN964" i="9"/>
  <c r="K964" i="9"/>
  <c r="AD813" i="4"/>
  <c r="V813" i="4"/>
  <c r="U813" i="4"/>
  <c r="AA813" i="4"/>
  <c r="M813" i="4" s="1"/>
  <c r="AC813" i="4"/>
  <c r="Q813" i="4" s="1"/>
  <c r="AB813" i="4"/>
  <c r="L813" i="4"/>
  <c r="S964" i="9" l="1"/>
  <c r="AQ813" i="4"/>
  <c r="AE813" i="4"/>
  <c r="O813" i="4"/>
  <c r="S813" i="4"/>
  <c r="T813" i="4"/>
  <c r="AF964" i="9" l="1"/>
  <c r="AA964" i="9"/>
  <c r="Z964" i="9"/>
  <c r="U964" i="9"/>
  <c r="V964" i="9"/>
  <c r="AG964" i="9" s="1"/>
  <c r="W964" i="9"/>
  <c r="T964" i="9" s="1"/>
  <c r="AB964" i="9" s="1"/>
  <c r="Y813" i="4"/>
  <c r="Z813" i="4"/>
  <c r="AP813" i="4"/>
  <c r="AO813" i="4" s="1"/>
  <c r="P813" i="4"/>
  <c r="AS813" i="4"/>
  <c r="AT813" i="4" s="1"/>
  <c r="AR813" i="4"/>
  <c r="N813" i="4"/>
  <c r="K814" i="4" s="1"/>
  <c r="R964" i="9" l="1"/>
  <c r="AE964" i="9"/>
  <c r="AD964" i="9"/>
  <c r="P964" i="9"/>
  <c r="AS964" i="9"/>
  <c r="N964" i="9"/>
  <c r="O964" i="9"/>
  <c r="AC964" i="9"/>
  <c r="AQ964" i="9"/>
  <c r="AI964" i="9"/>
  <c r="AH964" i="9"/>
  <c r="Q964" i="9"/>
  <c r="R814" i="4"/>
  <c r="X964" i="9" l="1"/>
  <c r="Y964" i="9"/>
  <c r="L964" i="9"/>
  <c r="M964" i="9"/>
  <c r="AR964" i="9"/>
  <c r="AP964" i="9"/>
  <c r="AO964" i="9" s="1"/>
  <c r="AD814" i="4"/>
  <c r="V814" i="4"/>
  <c r="U814" i="4"/>
  <c r="AA814" i="4"/>
  <c r="M814" i="4" s="1"/>
  <c r="AC814" i="4"/>
  <c r="Q814" i="4" s="1"/>
  <c r="AB814" i="4"/>
  <c r="L814" i="4"/>
  <c r="AT964" i="9" l="1"/>
  <c r="AK965" i="9" s="1"/>
  <c r="K965" i="9"/>
  <c r="AE814" i="4"/>
  <c r="O814" i="4"/>
  <c r="S814" i="4"/>
  <c r="T814" i="4"/>
  <c r="AQ814" i="4"/>
  <c r="AN965" i="9" l="1"/>
  <c r="AL965" i="9"/>
  <c r="AM965" i="9" s="1"/>
  <c r="S965" i="9"/>
  <c r="Y814" i="4"/>
  <c r="Z814" i="4"/>
  <c r="AP814" i="4"/>
  <c r="AO814" i="4" s="1"/>
  <c r="AS814" i="4"/>
  <c r="P814" i="4"/>
  <c r="AR814" i="4"/>
  <c r="N814" i="4"/>
  <c r="K815" i="4" s="1"/>
  <c r="AF965" i="9" l="1"/>
  <c r="Z965" i="9"/>
  <c r="AA965" i="9"/>
  <c r="U965" i="9"/>
  <c r="V965" i="9"/>
  <c r="AG965" i="9" s="1"/>
  <c r="W965" i="9"/>
  <c r="T965" i="9" s="1"/>
  <c r="AB965" i="9" s="1"/>
  <c r="AT814" i="4"/>
  <c r="R815" i="4"/>
  <c r="R965" i="9" l="1"/>
  <c r="AD965" i="9"/>
  <c r="AE965" i="9"/>
  <c r="O965" i="9"/>
  <c r="Q965" i="9"/>
  <c r="AI965" i="9"/>
  <c r="AH965" i="9"/>
  <c r="AQ965" i="9"/>
  <c r="P965" i="9"/>
  <c r="AD815" i="4"/>
  <c r="U815" i="4"/>
  <c r="V815" i="4"/>
  <c r="AA815" i="4"/>
  <c r="M815" i="4" s="1"/>
  <c r="AC815" i="4"/>
  <c r="Q815" i="4" s="1"/>
  <c r="AB815" i="4"/>
  <c r="L815" i="4"/>
  <c r="Y965" i="9" l="1"/>
  <c r="X965" i="9"/>
  <c r="L965" i="9"/>
  <c r="N965" i="9"/>
  <c r="AS965" i="9"/>
  <c r="AC965" i="9"/>
  <c r="AR965" i="9"/>
  <c r="M965" i="9"/>
  <c r="AP965" i="9"/>
  <c r="AO965" i="9" s="1"/>
  <c r="AQ815" i="4"/>
  <c r="AE815" i="4"/>
  <c r="T815" i="4"/>
  <c r="O815" i="4"/>
  <c r="S815" i="4"/>
  <c r="AT965" i="9" l="1"/>
  <c r="AK966" i="9" s="1"/>
  <c r="K966" i="9"/>
  <c r="Y815" i="4"/>
  <c r="Z815" i="4"/>
  <c r="P815" i="4"/>
  <c r="AS815" i="4"/>
  <c r="AP815" i="4"/>
  <c r="AO815" i="4" s="1"/>
  <c r="AT815" i="4" s="1"/>
  <c r="AR815" i="4"/>
  <c r="N815" i="4"/>
  <c r="K816" i="4" s="1"/>
  <c r="AL966" i="9" l="1"/>
  <c r="AM966" i="9" s="1"/>
  <c r="AN966" i="9"/>
  <c r="S966" i="9"/>
  <c r="R816" i="4"/>
  <c r="AF966" i="9" l="1"/>
  <c r="AA966" i="9"/>
  <c r="Z966" i="9"/>
  <c r="U966" i="9"/>
  <c r="V966" i="9"/>
  <c r="AG966" i="9" s="1"/>
  <c r="W966" i="9"/>
  <c r="T966" i="9" s="1"/>
  <c r="AB966" i="9" s="1"/>
  <c r="AD816" i="4"/>
  <c r="V816" i="4"/>
  <c r="U816" i="4"/>
  <c r="AA816" i="4"/>
  <c r="M816" i="4" s="1"/>
  <c r="AB816" i="4"/>
  <c r="AC816" i="4"/>
  <c r="Q816" i="4" s="1"/>
  <c r="L816" i="4"/>
  <c r="R966" i="9" l="1"/>
  <c r="AD966" i="9"/>
  <c r="AE966" i="9"/>
  <c r="O966" i="9"/>
  <c r="AI966" i="9"/>
  <c r="AH966" i="9"/>
  <c r="Q966" i="9"/>
  <c r="P966" i="9"/>
  <c r="AQ966" i="9"/>
  <c r="AQ816" i="4"/>
  <c r="AE816" i="4"/>
  <c r="T816" i="4"/>
  <c r="Z816" i="4" s="1"/>
  <c r="O816" i="4"/>
  <c r="S816" i="4"/>
  <c r="Y966" i="9" l="1"/>
  <c r="X966" i="9"/>
  <c r="L966" i="9"/>
  <c r="AS966" i="9"/>
  <c r="N966" i="9"/>
  <c r="AC966" i="9"/>
  <c r="M966" i="9"/>
  <c r="AR966" i="9"/>
  <c r="AP966" i="9"/>
  <c r="AO966" i="9" s="1"/>
  <c r="AS816" i="4"/>
  <c r="Y816" i="4"/>
  <c r="P816" i="4"/>
  <c r="AP816" i="4"/>
  <c r="AO816" i="4" s="1"/>
  <c r="N816" i="4"/>
  <c r="K817" i="4" s="1"/>
  <c r="AR816" i="4"/>
  <c r="AT966" i="9" l="1"/>
  <c r="AK967" i="9" s="1"/>
  <c r="K967" i="9"/>
  <c r="AT816" i="4"/>
  <c r="R817" i="4"/>
  <c r="AL967" i="9" l="1"/>
  <c r="AM967" i="9" s="1"/>
  <c r="AN967" i="9"/>
  <c r="S967" i="9"/>
  <c r="AD817" i="4"/>
  <c r="V817" i="4"/>
  <c r="U817" i="4"/>
  <c r="AC817" i="4"/>
  <c r="Q817" i="4" s="1"/>
  <c r="AB817" i="4"/>
  <c r="AA817" i="4"/>
  <c r="M817" i="4" s="1"/>
  <c r="L817" i="4"/>
  <c r="AF967" i="9" l="1"/>
  <c r="AA967" i="9"/>
  <c r="Z967" i="9"/>
  <c r="U967" i="9"/>
  <c r="V967" i="9"/>
  <c r="AG967" i="9" s="1"/>
  <c r="W967" i="9"/>
  <c r="T967" i="9" s="1"/>
  <c r="AB967" i="9" s="1"/>
  <c r="AE817" i="4"/>
  <c r="AQ817" i="4"/>
  <c r="T817" i="4"/>
  <c r="O817" i="4"/>
  <c r="S817" i="4"/>
  <c r="R967" i="9" l="1"/>
  <c r="AD967" i="9"/>
  <c r="AE967" i="9"/>
  <c r="AH967" i="9"/>
  <c r="Q967" i="9"/>
  <c r="AI967" i="9"/>
  <c r="O967" i="9"/>
  <c r="AQ967" i="9"/>
  <c r="P967" i="9"/>
  <c r="AP967" i="9"/>
  <c r="AO967" i="9" s="1"/>
  <c r="Y817" i="4"/>
  <c r="Z817" i="4"/>
  <c r="AP817" i="4"/>
  <c r="AO817" i="4" s="1"/>
  <c r="AS817" i="4"/>
  <c r="P817" i="4"/>
  <c r="AR817" i="4"/>
  <c r="N817" i="4"/>
  <c r="K818" i="4" s="1"/>
  <c r="Y967" i="9" l="1"/>
  <c r="X967" i="9"/>
  <c r="L967" i="9"/>
  <c r="AS967" i="9"/>
  <c r="N967" i="9"/>
  <c r="AC967" i="9"/>
  <c r="AR967" i="9"/>
  <c r="AT967" i="9" s="1"/>
  <c r="AK968" i="9" s="1"/>
  <c r="M967" i="9"/>
  <c r="AT817" i="4"/>
  <c r="R818" i="4"/>
  <c r="K968" i="9" l="1"/>
  <c r="AL968" i="9"/>
  <c r="AM968" i="9" s="1"/>
  <c r="AN968" i="9"/>
  <c r="AD818" i="4"/>
  <c r="V818" i="4"/>
  <c r="U818" i="4"/>
  <c r="AA818" i="4"/>
  <c r="M818" i="4" s="1"/>
  <c r="AC818" i="4"/>
  <c r="Q818" i="4" s="1"/>
  <c r="AB818" i="4"/>
  <c r="L818" i="4"/>
  <c r="S968" i="9" l="1"/>
  <c r="AQ818" i="4"/>
  <c r="AE818" i="4"/>
  <c r="O818" i="4"/>
  <c r="S818" i="4"/>
  <c r="T818" i="4"/>
  <c r="AF968" i="9" l="1"/>
  <c r="AA968" i="9"/>
  <c r="Z968" i="9"/>
  <c r="U968" i="9"/>
  <c r="V968" i="9"/>
  <c r="AG968" i="9" s="1"/>
  <c r="W968" i="9"/>
  <c r="T968" i="9" s="1"/>
  <c r="AB968" i="9" s="1"/>
  <c r="Y818" i="4"/>
  <c r="Z818" i="4"/>
  <c r="AP818" i="4"/>
  <c r="AO818" i="4" s="1"/>
  <c r="P818" i="4"/>
  <c r="AS818" i="4"/>
  <c r="AT818" i="4" s="1"/>
  <c r="N818" i="4"/>
  <c r="K819" i="4" s="1"/>
  <c r="AR818" i="4"/>
  <c r="R968" i="9" l="1"/>
  <c r="AD968" i="9"/>
  <c r="AE968" i="9"/>
  <c r="O968" i="9"/>
  <c r="Q968" i="9"/>
  <c r="AH968" i="9"/>
  <c r="AI968" i="9"/>
  <c r="P968" i="9"/>
  <c r="N968" i="9"/>
  <c r="AS968" i="9"/>
  <c r="AQ968" i="9"/>
  <c r="AC968" i="9"/>
  <c r="R819" i="4"/>
  <c r="Y968" i="9" l="1"/>
  <c r="X968" i="9"/>
  <c r="L968" i="9"/>
  <c r="M968" i="9"/>
  <c r="AR968" i="9"/>
  <c r="AP968" i="9"/>
  <c r="AO968" i="9" s="1"/>
  <c r="AD819" i="4"/>
  <c r="U819" i="4"/>
  <c r="V819" i="4"/>
  <c r="AB819" i="4"/>
  <c r="AC819" i="4"/>
  <c r="Q819" i="4" s="1"/>
  <c r="AA819" i="4"/>
  <c r="M819" i="4" s="1"/>
  <c r="L819" i="4"/>
  <c r="AT968" i="9" l="1"/>
  <c r="AK969" i="9" s="1"/>
  <c r="K969" i="9"/>
  <c r="AE819" i="4"/>
  <c r="AQ819" i="4"/>
  <c r="T819" i="4"/>
  <c r="Z819" i="4" s="1"/>
  <c r="O819" i="4"/>
  <c r="S819" i="4"/>
  <c r="AN969" i="9" l="1"/>
  <c r="AL969" i="9"/>
  <c r="AM969" i="9" s="1"/>
  <c r="S969" i="9"/>
  <c r="P819" i="4"/>
  <c r="Y819" i="4"/>
  <c r="AP819" i="4"/>
  <c r="AO819" i="4" s="1"/>
  <c r="AS819" i="4"/>
  <c r="N819" i="4"/>
  <c r="K820" i="4" s="1"/>
  <c r="AR819" i="4"/>
  <c r="AF969" i="9" l="1"/>
  <c r="AA969" i="9"/>
  <c r="Z969" i="9"/>
  <c r="U969" i="9"/>
  <c r="V969" i="9"/>
  <c r="AG969" i="9" s="1"/>
  <c r="W969" i="9"/>
  <c r="T969" i="9" s="1"/>
  <c r="AB969" i="9" s="1"/>
  <c r="AT819" i="4"/>
  <c r="R820" i="4"/>
  <c r="R969" i="9" l="1"/>
  <c r="AE969" i="9"/>
  <c r="AD969" i="9"/>
  <c r="P969" i="9"/>
  <c r="O969" i="9"/>
  <c r="AH969" i="9"/>
  <c r="Q969" i="9"/>
  <c r="AI969" i="9"/>
  <c r="AD820" i="4"/>
  <c r="V820" i="4"/>
  <c r="U820" i="4"/>
  <c r="AC820" i="4"/>
  <c r="Q820" i="4" s="1"/>
  <c r="AB820" i="4"/>
  <c r="AA820" i="4"/>
  <c r="M820" i="4" s="1"/>
  <c r="L820" i="4"/>
  <c r="Y969" i="9" l="1"/>
  <c r="X969" i="9"/>
  <c r="AQ969" i="9"/>
  <c r="L969" i="9"/>
  <c r="AR969" i="9"/>
  <c r="M969" i="9"/>
  <c r="AP969" i="9"/>
  <c r="AO969" i="9" s="1"/>
  <c r="N969" i="9"/>
  <c r="AS969" i="9"/>
  <c r="AC969" i="9"/>
  <c r="AE820" i="4"/>
  <c r="T820" i="4"/>
  <c r="AQ820" i="4"/>
  <c r="AS820" i="4"/>
  <c r="P820" i="4"/>
  <c r="O820" i="4"/>
  <c r="S820" i="4"/>
  <c r="AT969" i="9" l="1"/>
  <c r="AK970" i="9" s="1"/>
  <c r="K970" i="9"/>
  <c r="Y820" i="4"/>
  <c r="Z820" i="4"/>
  <c r="AP820" i="4"/>
  <c r="AO820" i="4" s="1"/>
  <c r="AT820" i="4" s="1"/>
  <c r="N820" i="4"/>
  <c r="K821" i="4" s="1"/>
  <c r="AR820" i="4"/>
  <c r="AN970" i="9" l="1"/>
  <c r="AL970" i="9"/>
  <c r="AM970" i="9" s="1"/>
  <c r="S970" i="9"/>
  <c r="R821" i="4"/>
  <c r="AF970" i="9" l="1"/>
  <c r="Z970" i="9"/>
  <c r="AA970" i="9"/>
  <c r="U970" i="9"/>
  <c r="V970" i="9"/>
  <c r="AG970" i="9" s="1"/>
  <c r="W970" i="9"/>
  <c r="T970" i="9" s="1"/>
  <c r="AB970" i="9" s="1"/>
  <c r="AD821" i="4"/>
  <c r="V821" i="4"/>
  <c r="U821" i="4"/>
  <c r="AC821" i="4"/>
  <c r="Q821" i="4" s="1"/>
  <c r="AA821" i="4"/>
  <c r="M821" i="4" s="1"/>
  <c r="AB821" i="4"/>
  <c r="L821" i="4"/>
  <c r="R970" i="9" l="1"/>
  <c r="AD970" i="9"/>
  <c r="AE970" i="9"/>
  <c r="P970" i="9"/>
  <c r="AP970" i="9"/>
  <c r="AO970" i="9" s="1"/>
  <c r="O970" i="9"/>
  <c r="AI970" i="9"/>
  <c r="Q970" i="9"/>
  <c r="AH970" i="9"/>
  <c r="T821" i="4"/>
  <c r="AE821" i="4"/>
  <c r="P821" i="4"/>
  <c r="AS821" i="4"/>
  <c r="O821" i="4"/>
  <c r="S821" i="4"/>
  <c r="AQ821" i="4"/>
  <c r="Y970" i="9" l="1"/>
  <c r="X970" i="9"/>
  <c r="L970" i="9"/>
  <c r="AQ970" i="9"/>
  <c r="M970" i="9"/>
  <c r="AR970" i="9"/>
  <c r="N970" i="9"/>
  <c r="AS970" i="9"/>
  <c r="AC970" i="9"/>
  <c r="Y821" i="4"/>
  <c r="Z821" i="4"/>
  <c r="AP821" i="4"/>
  <c r="AO821" i="4" s="1"/>
  <c r="AT821" i="4" s="1"/>
  <c r="AR821" i="4"/>
  <c r="N821" i="4"/>
  <c r="K822" i="4" s="1"/>
  <c r="AT970" i="9" l="1"/>
  <c r="AK971" i="9" s="1"/>
  <c r="K971" i="9"/>
  <c r="R822" i="4"/>
  <c r="AL971" i="9" l="1"/>
  <c r="AM971" i="9" s="1"/>
  <c r="AN971" i="9"/>
  <c r="S971" i="9"/>
  <c r="AD822" i="4"/>
  <c r="V822" i="4"/>
  <c r="U822" i="4"/>
  <c r="AC822" i="4"/>
  <c r="Q822" i="4" s="1"/>
  <c r="AA822" i="4"/>
  <c r="M822" i="4" s="1"/>
  <c r="AB822" i="4"/>
  <c r="L822" i="4"/>
  <c r="AF971" i="9" l="1"/>
  <c r="AA971" i="9"/>
  <c r="Z971" i="9"/>
  <c r="U971" i="9"/>
  <c r="V971" i="9"/>
  <c r="AG971" i="9" s="1"/>
  <c r="W971" i="9"/>
  <c r="T971" i="9" s="1"/>
  <c r="AB971" i="9" s="1"/>
  <c r="AE822" i="4"/>
  <c r="O822" i="4"/>
  <c r="S822" i="4"/>
  <c r="AQ822" i="4"/>
  <c r="T822" i="4"/>
  <c r="R971" i="9" l="1"/>
  <c r="AE971" i="9"/>
  <c r="AD971" i="9"/>
  <c r="AQ971" i="9"/>
  <c r="N971" i="9"/>
  <c r="AS971" i="9"/>
  <c r="AH971" i="9"/>
  <c r="AI971" i="9"/>
  <c r="Q971" i="9"/>
  <c r="P971" i="9"/>
  <c r="O971" i="9"/>
  <c r="Y822" i="4"/>
  <c r="Z822" i="4"/>
  <c r="AP822" i="4"/>
  <c r="AO822" i="4" s="1"/>
  <c r="P822" i="4"/>
  <c r="AS822" i="4"/>
  <c r="AT822" i="4" s="1"/>
  <c r="N822" i="4"/>
  <c r="K823" i="4" s="1"/>
  <c r="AR822" i="4"/>
  <c r="Y971" i="9" l="1"/>
  <c r="X971" i="9"/>
  <c r="L971" i="9"/>
  <c r="AC971" i="9"/>
  <c r="M971" i="9"/>
  <c r="AR971" i="9"/>
  <c r="AP971" i="9"/>
  <c r="AO971" i="9" s="1"/>
  <c r="R823" i="4"/>
  <c r="AT971" i="9" l="1"/>
  <c r="AK972" i="9" s="1"/>
  <c r="K972" i="9"/>
  <c r="AD823" i="4"/>
  <c r="V823" i="4"/>
  <c r="U823" i="4"/>
  <c r="AA823" i="4"/>
  <c r="M823" i="4" s="1"/>
  <c r="AB823" i="4"/>
  <c r="AC823" i="4"/>
  <c r="Q823" i="4" s="1"/>
  <c r="L823" i="4"/>
  <c r="AN972" i="9" l="1"/>
  <c r="AL972" i="9"/>
  <c r="AM972" i="9" s="1"/>
  <c r="S972" i="9"/>
  <c r="AE823" i="4"/>
  <c r="AQ823" i="4"/>
  <c r="T823" i="4"/>
  <c r="O823" i="4"/>
  <c r="S823" i="4"/>
  <c r="AF972" i="9" l="1"/>
  <c r="AA972" i="9"/>
  <c r="Z972" i="9"/>
  <c r="U972" i="9"/>
  <c r="V972" i="9"/>
  <c r="AG972" i="9" s="1"/>
  <c r="W972" i="9"/>
  <c r="T972" i="9" s="1"/>
  <c r="AB972" i="9" s="1"/>
  <c r="Y823" i="4"/>
  <c r="Z823" i="4"/>
  <c r="AP823" i="4"/>
  <c r="AO823" i="4" s="1"/>
  <c r="AR823" i="4"/>
  <c r="N823" i="4"/>
  <c r="K824" i="4" s="1"/>
  <c r="P823" i="4"/>
  <c r="AS823" i="4"/>
  <c r="AT823" i="4" s="1"/>
  <c r="R972" i="9" l="1"/>
  <c r="AD972" i="9"/>
  <c r="AE972" i="9"/>
  <c r="P972" i="9"/>
  <c r="AH972" i="9"/>
  <c r="Q972" i="9"/>
  <c r="AI972" i="9"/>
  <c r="O972" i="9"/>
  <c r="R824" i="4"/>
  <c r="Y972" i="9" l="1"/>
  <c r="X972" i="9"/>
  <c r="L972" i="9"/>
  <c r="AQ972" i="9"/>
  <c r="M972" i="9"/>
  <c r="AR972" i="9"/>
  <c r="AS972" i="9"/>
  <c r="N972" i="9"/>
  <c r="AC972" i="9"/>
  <c r="AP972" i="9"/>
  <c r="AO972" i="9" s="1"/>
  <c r="AD824" i="4"/>
  <c r="V824" i="4"/>
  <c r="U824" i="4"/>
  <c r="AB824" i="4"/>
  <c r="AA824" i="4"/>
  <c r="M824" i="4" s="1"/>
  <c r="AC824" i="4"/>
  <c r="Q824" i="4" s="1"/>
  <c r="L824" i="4"/>
  <c r="AT972" i="9" l="1"/>
  <c r="K973" i="9"/>
  <c r="AK973" i="9"/>
  <c r="AE824" i="4"/>
  <c r="T824" i="4"/>
  <c r="AQ824" i="4"/>
  <c r="O824" i="4"/>
  <c r="S824" i="4"/>
  <c r="S973" i="9" l="1"/>
  <c r="AL973" i="9"/>
  <c r="AM973" i="9" s="1"/>
  <c r="AN973" i="9"/>
  <c r="Y824" i="4"/>
  <c r="Z824" i="4"/>
  <c r="AP824" i="4"/>
  <c r="AO824" i="4" s="1"/>
  <c r="P824" i="4"/>
  <c r="AS824" i="4"/>
  <c r="AT824" i="4" s="1"/>
  <c r="AR824" i="4"/>
  <c r="N824" i="4"/>
  <c r="K825" i="4" s="1"/>
  <c r="AF973" i="9" l="1"/>
  <c r="Z973" i="9"/>
  <c r="AA973" i="9"/>
  <c r="V973" i="9"/>
  <c r="AG973" i="9" s="1"/>
  <c r="U973" i="9"/>
  <c r="W973" i="9"/>
  <c r="T973" i="9" s="1"/>
  <c r="AB973" i="9" s="1"/>
  <c r="R825" i="4"/>
  <c r="R973" i="9" l="1"/>
  <c r="AE973" i="9"/>
  <c r="AD973" i="9"/>
  <c r="AQ973" i="9"/>
  <c r="O973" i="9"/>
  <c r="P973" i="9"/>
  <c r="AS973" i="9"/>
  <c r="N973" i="9"/>
  <c r="Q973" i="9"/>
  <c r="AI973" i="9"/>
  <c r="AH973" i="9"/>
  <c r="AD825" i="4"/>
  <c r="V825" i="4"/>
  <c r="U825" i="4"/>
  <c r="AA825" i="4"/>
  <c r="M825" i="4" s="1"/>
  <c r="AB825" i="4"/>
  <c r="AC825" i="4"/>
  <c r="Q825" i="4" s="1"/>
  <c r="L825" i="4"/>
  <c r="X973" i="9" l="1"/>
  <c r="Y973" i="9"/>
  <c r="AC973" i="9"/>
  <c r="L973" i="9"/>
  <c r="M973" i="9"/>
  <c r="AR973" i="9"/>
  <c r="AP973" i="9"/>
  <c r="AO973" i="9" s="1"/>
  <c r="AQ825" i="4"/>
  <c r="AE825" i="4"/>
  <c r="O825" i="4"/>
  <c r="S825" i="4"/>
  <c r="T825" i="4"/>
  <c r="AT973" i="9" l="1"/>
  <c r="AK974" i="9" s="1"/>
  <c r="K974" i="9"/>
  <c r="Y825" i="4"/>
  <c r="Z825" i="4"/>
  <c r="AP825" i="4"/>
  <c r="AO825" i="4" s="1"/>
  <c r="P825" i="4"/>
  <c r="AS825" i="4"/>
  <c r="AR825" i="4"/>
  <c r="N825" i="4"/>
  <c r="K826" i="4" s="1"/>
  <c r="AL974" i="9" l="1"/>
  <c r="AM974" i="9" s="1"/>
  <c r="AN974" i="9"/>
  <c r="S974" i="9"/>
  <c r="AT825" i="4"/>
  <c r="R826" i="4"/>
  <c r="AF974" i="9" l="1"/>
  <c r="AA974" i="9"/>
  <c r="Z974" i="9"/>
  <c r="U974" i="9"/>
  <c r="V974" i="9"/>
  <c r="AG974" i="9" s="1"/>
  <c r="W974" i="9"/>
  <c r="T974" i="9" s="1"/>
  <c r="AB974" i="9" s="1"/>
  <c r="AD826" i="4"/>
  <c r="V826" i="4"/>
  <c r="U826" i="4"/>
  <c r="AC826" i="4"/>
  <c r="Q826" i="4" s="1"/>
  <c r="AA826" i="4"/>
  <c r="M826" i="4" s="1"/>
  <c r="AB826" i="4"/>
  <c r="L826" i="4"/>
  <c r="R974" i="9" l="1"/>
  <c r="AD974" i="9"/>
  <c r="AE974" i="9"/>
  <c r="N974" i="9"/>
  <c r="AS974" i="9"/>
  <c r="AI974" i="9"/>
  <c r="Q974" i="9"/>
  <c r="AH974" i="9"/>
  <c r="P974" i="9"/>
  <c r="O974" i="9"/>
  <c r="AC974" i="9"/>
  <c r="T826" i="4"/>
  <c r="AE826" i="4"/>
  <c r="P826" i="4"/>
  <c r="AS826" i="4"/>
  <c r="O826" i="4"/>
  <c r="S826" i="4"/>
  <c r="AQ826" i="4"/>
  <c r="Y974" i="9" l="1"/>
  <c r="X974" i="9"/>
  <c r="L974" i="9"/>
  <c r="AQ974" i="9"/>
  <c r="AR974" i="9"/>
  <c r="M974" i="9"/>
  <c r="AP974" i="9"/>
  <c r="AO974" i="9" s="1"/>
  <c r="Y826" i="4"/>
  <c r="Z826" i="4"/>
  <c r="AP826" i="4"/>
  <c r="AO826" i="4" s="1"/>
  <c r="AT826" i="4" s="1"/>
  <c r="N826" i="4"/>
  <c r="K827" i="4" s="1"/>
  <c r="AR826" i="4"/>
  <c r="AT974" i="9" l="1"/>
  <c r="AK975" i="9" s="1"/>
  <c r="K975" i="9"/>
  <c r="R827" i="4"/>
  <c r="AN975" i="9" l="1"/>
  <c r="AL975" i="9"/>
  <c r="AM975" i="9" s="1"/>
  <c r="S975" i="9"/>
  <c r="AD827" i="4"/>
  <c r="V827" i="4"/>
  <c r="U827" i="4"/>
  <c r="AC827" i="4"/>
  <c r="Q827" i="4" s="1"/>
  <c r="AA827" i="4"/>
  <c r="M827" i="4" s="1"/>
  <c r="AB827" i="4"/>
  <c r="L827" i="4"/>
  <c r="AF975" i="9" l="1"/>
  <c r="AA975" i="9"/>
  <c r="Z975" i="9"/>
  <c r="U975" i="9"/>
  <c r="V975" i="9"/>
  <c r="AG975" i="9" s="1"/>
  <c r="W975" i="9"/>
  <c r="T975" i="9" s="1"/>
  <c r="AB975" i="9" s="1"/>
  <c r="AE827" i="4"/>
  <c r="O827" i="4"/>
  <c r="S827" i="4"/>
  <c r="AQ827" i="4"/>
  <c r="T827" i="4"/>
  <c r="R975" i="9" l="1"/>
  <c r="AE975" i="9"/>
  <c r="AD975" i="9"/>
  <c r="AI975" i="9"/>
  <c r="AH975" i="9"/>
  <c r="Q975" i="9"/>
  <c r="P975" i="9"/>
  <c r="O975" i="9"/>
  <c r="AQ975" i="9"/>
  <c r="Y827" i="4"/>
  <c r="Z827" i="4"/>
  <c r="AP827" i="4"/>
  <c r="AO827" i="4" s="1"/>
  <c r="P827" i="4"/>
  <c r="AS827" i="4"/>
  <c r="AT827" i="4" s="1"/>
  <c r="N827" i="4"/>
  <c r="K828" i="4" s="1"/>
  <c r="AR827" i="4"/>
  <c r="Y975" i="9" l="1"/>
  <c r="X975" i="9"/>
  <c r="L975" i="9"/>
  <c r="M975" i="9"/>
  <c r="AR975" i="9"/>
  <c r="AP975" i="9"/>
  <c r="AO975" i="9" s="1"/>
  <c r="N975" i="9"/>
  <c r="AS975" i="9"/>
  <c r="AC975" i="9"/>
  <c r="R828" i="4"/>
  <c r="AT975" i="9" l="1"/>
  <c r="AK976" i="9" s="1"/>
  <c r="AL976" i="9" s="1"/>
  <c r="AM976" i="9" s="1"/>
  <c r="K976" i="9"/>
  <c r="AD828" i="4"/>
  <c r="V828" i="4"/>
  <c r="U828" i="4"/>
  <c r="AA828" i="4"/>
  <c r="M828" i="4" s="1"/>
  <c r="AB828" i="4"/>
  <c r="AC828" i="4"/>
  <c r="Q828" i="4" s="1"/>
  <c r="L828" i="4"/>
  <c r="AN976" i="9" l="1"/>
  <c r="S976" i="9"/>
  <c r="AE828" i="4"/>
  <c r="T828" i="4"/>
  <c r="O828" i="4"/>
  <c r="S828" i="4"/>
  <c r="AQ828" i="4"/>
  <c r="AF976" i="9" l="1"/>
  <c r="AA976" i="9"/>
  <c r="Z976" i="9"/>
  <c r="U976" i="9"/>
  <c r="V976" i="9"/>
  <c r="AG976" i="9" s="1"/>
  <c r="W976" i="9"/>
  <c r="T976" i="9" s="1"/>
  <c r="AB976" i="9" s="1"/>
  <c r="Y828" i="4"/>
  <c r="Z828" i="4"/>
  <c r="AP828" i="4"/>
  <c r="AO828" i="4" s="1"/>
  <c r="AR828" i="4"/>
  <c r="N828" i="4"/>
  <c r="K829" i="4" s="1"/>
  <c r="AS828" i="4"/>
  <c r="AT828" i="4" s="1"/>
  <c r="P828" i="4"/>
  <c r="R976" i="9" l="1"/>
  <c r="AE976" i="9"/>
  <c r="AD976" i="9"/>
  <c r="P976" i="9"/>
  <c r="AH976" i="9"/>
  <c r="Q976" i="9"/>
  <c r="AI976" i="9"/>
  <c r="O976" i="9"/>
  <c r="AP976" i="9"/>
  <c r="AO976" i="9" s="1"/>
  <c r="R829" i="4"/>
  <c r="Y976" i="9" l="1"/>
  <c r="X976" i="9"/>
  <c r="L976" i="9"/>
  <c r="AQ976" i="9"/>
  <c r="N976" i="9"/>
  <c r="AS976" i="9"/>
  <c r="AC976" i="9"/>
  <c r="AR976" i="9"/>
  <c r="AT976" i="9" s="1"/>
  <c r="M976" i="9"/>
  <c r="AD829" i="4"/>
  <c r="V829" i="4"/>
  <c r="U829" i="4"/>
  <c r="AA829" i="4"/>
  <c r="M829" i="4" s="1"/>
  <c r="AB829" i="4"/>
  <c r="AC829" i="4"/>
  <c r="Q829" i="4" s="1"/>
  <c r="L829" i="4"/>
  <c r="AK977" i="9" l="1"/>
  <c r="K977" i="9"/>
  <c r="AL977" i="9"/>
  <c r="AM977" i="9" s="1"/>
  <c r="AN977" i="9"/>
  <c r="AQ829" i="4"/>
  <c r="AE829" i="4"/>
  <c r="T829" i="4"/>
  <c r="O829" i="4"/>
  <c r="S829" i="4"/>
  <c r="S977" i="9" l="1"/>
  <c r="Y829" i="4"/>
  <c r="Z829" i="4"/>
  <c r="AP829" i="4"/>
  <c r="AO829" i="4" s="1"/>
  <c r="P829" i="4"/>
  <c r="AS829" i="4"/>
  <c r="N829" i="4"/>
  <c r="K830" i="4" s="1"/>
  <c r="AR829" i="4"/>
  <c r="AF977" i="9" l="1"/>
  <c r="Z977" i="9"/>
  <c r="AA977" i="9"/>
  <c r="U977" i="9"/>
  <c r="V977" i="9"/>
  <c r="AG977" i="9" s="1"/>
  <c r="W977" i="9"/>
  <c r="T977" i="9" s="1"/>
  <c r="AB977" i="9" s="1"/>
  <c r="AT829" i="4"/>
  <c r="R830" i="4"/>
  <c r="R977" i="9" l="1"/>
  <c r="AE977" i="9"/>
  <c r="AD977" i="9"/>
  <c r="AS977" i="9"/>
  <c r="N977" i="9"/>
  <c r="O977" i="9"/>
  <c r="P977" i="9"/>
  <c r="AC977" i="9"/>
  <c r="AQ977" i="9"/>
  <c r="AI977" i="9"/>
  <c r="AH977" i="9"/>
  <c r="Q977" i="9"/>
  <c r="AD830" i="4"/>
  <c r="V830" i="4"/>
  <c r="U830" i="4"/>
  <c r="AA830" i="4"/>
  <c r="M830" i="4" s="1"/>
  <c r="AC830" i="4"/>
  <c r="Q830" i="4" s="1"/>
  <c r="AB830" i="4"/>
  <c r="L830" i="4"/>
  <c r="Y977" i="9" l="1"/>
  <c r="X977" i="9"/>
  <c r="L977" i="9"/>
  <c r="M977" i="9"/>
  <c r="AR977" i="9"/>
  <c r="AP977" i="9"/>
  <c r="AO977" i="9" s="1"/>
  <c r="AQ830" i="4"/>
  <c r="AE830" i="4"/>
  <c r="O830" i="4"/>
  <c r="S830" i="4"/>
  <c r="T830" i="4"/>
  <c r="AT977" i="9" l="1"/>
  <c r="AK978" i="9" s="1"/>
  <c r="K978" i="9"/>
  <c r="Y830" i="4"/>
  <c r="Z830" i="4"/>
  <c r="AP830" i="4"/>
  <c r="AO830" i="4" s="1"/>
  <c r="P830" i="4"/>
  <c r="AS830" i="4"/>
  <c r="AT830" i="4" s="1"/>
  <c r="N830" i="4"/>
  <c r="K831" i="4" s="1"/>
  <c r="AR830" i="4"/>
  <c r="AN978" i="9" l="1"/>
  <c r="AL978" i="9"/>
  <c r="AM978" i="9" s="1"/>
  <c r="S978" i="9"/>
  <c r="R831" i="4"/>
  <c r="AF978" i="9" l="1"/>
  <c r="AA978" i="9"/>
  <c r="Z978" i="9"/>
  <c r="U978" i="9"/>
  <c r="V978" i="9"/>
  <c r="AG978" i="9" s="1"/>
  <c r="W978" i="9"/>
  <c r="T978" i="9" s="1"/>
  <c r="AB978" i="9" s="1"/>
  <c r="AD831" i="4"/>
  <c r="U831" i="4"/>
  <c r="V831" i="4"/>
  <c r="AB831" i="4"/>
  <c r="AA831" i="4"/>
  <c r="M831" i="4" s="1"/>
  <c r="AC831" i="4"/>
  <c r="Q831" i="4" s="1"/>
  <c r="L831" i="4"/>
  <c r="R978" i="9" l="1"/>
  <c r="AE978" i="9"/>
  <c r="AD978" i="9"/>
  <c r="AS978" i="9"/>
  <c r="N978" i="9"/>
  <c r="AH978" i="9"/>
  <c r="Q978" i="9"/>
  <c r="AI978" i="9"/>
  <c r="AC978" i="9"/>
  <c r="O978" i="9"/>
  <c r="P978" i="9"/>
  <c r="AQ831" i="4"/>
  <c r="AE831" i="4"/>
  <c r="T831" i="4"/>
  <c r="P831" i="4"/>
  <c r="O831" i="4"/>
  <c r="S831" i="4"/>
  <c r="X978" i="9" l="1"/>
  <c r="Y978" i="9"/>
  <c r="L978" i="9"/>
  <c r="AQ978" i="9"/>
  <c r="AR978" i="9"/>
  <c r="M978" i="9"/>
  <c r="AP978" i="9"/>
  <c r="AO978" i="9" s="1"/>
  <c r="Y831" i="4"/>
  <c r="Z831" i="4"/>
  <c r="AS831" i="4"/>
  <c r="AP831" i="4"/>
  <c r="AO831" i="4" s="1"/>
  <c r="AT831" i="4" s="1"/>
  <c r="N831" i="4"/>
  <c r="K832" i="4" s="1"/>
  <c r="AR831" i="4"/>
  <c r="AT978" i="9" l="1"/>
  <c r="AK979" i="9" s="1"/>
  <c r="K979" i="9"/>
  <c r="R832" i="4"/>
  <c r="AN979" i="9" l="1"/>
  <c r="AL979" i="9"/>
  <c r="AM979" i="9" s="1"/>
  <c r="S979" i="9"/>
  <c r="AD832" i="4"/>
  <c r="V832" i="4"/>
  <c r="U832" i="4"/>
  <c r="AC832" i="4"/>
  <c r="Q832" i="4" s="1"/>
  <c r="AA832" i="4"/>
  <c r="M832" i="4" s="1"/>
  <c r="AB832" i="4"/>
  <c r="L832" i="4"/>
  <c r="AF979" i="9" l="1"/>
  <c r="AA979" i="9"/>
  <c r="Z979" i="9"/>
  <c r="U979" i="9"/>
  <c r="V979" i="9"/>
  <c r="AG979" i="9" s="1"/>
  <c r="W979" i="9"/>
  <c r="T979" i="9" s="1"/>
  <c r="AB979" i="9" s="1"/>
  <c r="T832" i="4"/>
  <c r="AE832" i="4"/>
  <c r="AQ832" i="4"/>
  <c r="O832" i="4"/>
  <c r="S832" i="4"/>
  <c r="AS832" i="4"/>
  <c r="P832" i="4"/>
  <c r="R979" i="9" l="1"/>
  <c r="AE979" i="9"/>
  <c r="AD979" i="9"/>
  <c r="P979" i="9"/>
  <c r="AS979" i="9"/>
  <c r="N979" i="9"/>
  <c r="Q979" i="9"/>
  <c r="AH979" i="9"/>
  <c r="AI979" i="9"/>
  <c r="AP979" i="9"/>
  <c r="AO979" i="9" s="1"/>
  <c r="O979" i="9"/>
  <c r="AQ979" i="9"/>
  <c r="Y832" i="4"/>
  <c r="Z832" i="4"/>
  <c r="AP832" i="4"/>
  <c r="AO832" i="4" s="1"/>
  <c r="AT832" i="4" s="1"/>
  <c r="N832" i="4"/>
  <c r="K833" i="4" s="1"/>
  <c r="AR832" i="4"/>
  <c r="X979" i="9" l="1"/>
  <c r="Y979" i="9"/>
  <c r="AC979" i="9"/>
  <c r="L979" i="9"/>
  <c r="M979" i="9"/>
  <c r="AR979" i="9"/>
  <c r="AT979" i="9" s="1"/>
  <c r="AK980" i="9" s="1"/>
  <c r="R833" i="4"/>
  <c r="K980" i="9" l="1"/>
  <c r="AL980" i="9"/>
  <c r="AM980" i="9" s="1"/>
  <c r="AN980" i="9"/>
  <c r="AD833" i="4"/>
  <c r="V833" i="4"/>
  <c r="U833" i="4"/>
  <c r="AC833" i="4"/>
  <c r="Q833" i="4" s="1"/>
  <c r="AA833" i="4"/>
  <c r="M833" i="4" s="1"/>
  <c r="AB833" i="4"/>
  <c r="L833" i="4"/>
  <c r="S980" i="9" l="1"/>
  <c r="T833" i="4"/>
  <c r="AE833" i="4"/>
  <c r="AQ833" i="4"/>
  <c r="P833" i="4"/>
  <c r="AS833" i="4"/>
  <c r="O833" i="4"/>
  <c r="S833" i="4"/>
  <c r="AF980" i="9" l="1"/>
  <c r="AA980" i="9"/>
  <c r="Z980" i="9"/>
  <c r="U980" i="9"/>
  <c r="V980" i="9"/>
  <c r="AG980" i="9" s="1"/>
  <c r="W980" i="9"/>
  <c r="T980" i="9" s="1"/>
  <c r="AB980" i="9" s="1"/>
  <c r="Y833" i="4"/>
  <c r="Z833" i="4"/>
  <c r="AP833" i="4"/>
  <c r="AO833" i="4" s="1"/>
  <c r="AT833" i="4" s="1"/>
  <c r="N833" i="4"/>
  <c r="K834" i="4" s="1"/>
  <c r="AR833" i="4"/>
  <c r="R980" i="9" l="1"/>
  <c r="AD980" i="9"/>
  <c r="AE980" i="9"/>
  <c r="AI980" i="9"/>
  <c r="AH980" i="9"/>
  <c r="Q980" i="9"/>
  <c r="P980" i="9"/>
  <c r="O980" i="9"/>
  <c r="AP980" i="9"/>
  <c r="AO980" i="9" s="1"/>
  <c r="R834" i="4"/>
  <c r="Y980" i="9" l="1"/>
  <c r="X980" i="9"/>
  <c r="L980" i="9"/>
  <c r="AQ980" i="9"/>
  <c r="AR980" i="9"/>
  <c r="M980" i="9"/>
  <c r="N980" i="9"/>
  <c r="AS980" i="9"/>
  <c r="AC980" i="9"/>
  <c r="AD834" i="4"/>
  <c r="V834" i="4"/>
  <c r="U834" i="4"/>
  <c r="AA834" i="4"/>
  <c r="M834" i="4" s="1"/>
  <c r="AC834" i="4"/>
  <c r="Q834" i="4" s="1"/>
  <c r="AB834" i="4"/>
  <c r="L834" i="4"/>
  <c r="AT980" i="9" l="1"/>
  <c r="AK981" i="9" s="1"/>
  <c r="K981" i="9"/>
  <c r="AQ834" i="4"/>
  <c r="AE834" i="4"/>
  <c r="T834" i="4"/>
  <c r="O834" i="4"/>
  <c r="S834" i="4"/>
  <c r="AN981" i="9" l="1"/>
  <c r="AL981" i="9"/>
  <c r="AM981" i="9" s="1"/>
  <c r="S981" i="9"/>
  <c r="Y834" i="4"/>
  <c r="Z834" i="4"/>
  <c r="AP834" i="4"/>
  <c r="AO834" i="4" s="1"/>
  <c r="AS834" i="4"/>
  <c r="P834" i="4"/>
  <c r="AR834" i="4"/>
  <c r="N834" i="4"/>
  <c r="K835" i="4" s="1"/>
  <c r="AF981" i="9" l="1"/>
  <c r="AA981" i="9"/>
  <c r="Z981" i="9"/>
  <c r="U981" i="9"/>
  <c r="V981" i="9"/>
  <c r="AG981" i="9" s="1"/>
  <c r="W981" i="9"/>
  <c r="T981" i="9" s="1"/>
  <c r="AB981" i="9" s="1"/>
  <c r="AT834" i="4"/>
  <c r="R835" i="4"/>
  <c r="R981" i="9" l="1"/>
  <c r="AD981" i="9"/>
  <c r="AE981" i="9"/>
  <c r="AQ981" i="9"/>
  <c r="L981" i="9"/>
  <c r="O981" i="9"/>
  <c r="N981" i="9"/>
  <c r="AS981" i="9"/>
  <c r="P981" i="9"/>
  <c r="AP981" i="9"/>
  <c r="AO981" i="9" s="1"/>
  <c r="Q981" i="9"/>
  <c r="AI981" i="9"/>
  <c r="AH981" i="9"/>
  <c r="AC981" i="9"/>
  <c r="AD835" i="4"/>
  <c r="U835" i="4"/>
  <c r="V835" i="4"/>
  <c r="AB835" i="4"/>
  <c r="AA835" i="4"/>
  <c r="M835" i="4" s="1"/>
  <c r="AC835" i="4"/>
  <c r="Q835" i="4" s="1"/>
  <c r="L835" i="4"/>
  <c r="Y981" i="9" l="1"/>
  <c r="X981" i="9"/>
  <c r="AR981" i="9"/>
  <c r="AT981" i="9" s="1"/>
  <c r="AK982" i="9" s="1"/>
  <c r="AL982" i="9" s="1"/>
  <c r="AM982" i="9" s="1"/>
  <c r="M981" i="9"/>
  <c r="AQ835" i="4"/>
  <c r="AE835" i="4"/>
  <c r="T835" i="4"/>
  <c r="P835" i="4"/>
  <c r="O835" i="4"/>
  <c r="S835" i="4"/>
  <c r="AN982" i="9" l="1"/>
  <c r="K982" i="9"/>
  <c r="Y835" i="4"/>
  <c r="Z835" i="4"/>
  <c r="AS835" i="4"/>
  <c r="AP835" i="4"/>
  <c r="AO835" i="4" s="1"/>
  <c r="AT835" i="4" s="1"/>
  <c r="N835" i="4"/>
  <c r="K836" i="4" s="1"/>
  <c r="AR835" i="4"/>
  <c r="S982" i="9" l="1"/>
  <c r="R836" i="4"/>
  <c r="AF982" i="9" l="1"/>
  <c r="AA982" i="9"/>
  <c r="Z982" i="9"/>
  <c r="U982" i="9"/>
  <c r="V982" i="9"/>
  <c r="AG982" i="9" s="1"/>
  <c r="W982" i="9"/>
  <c r="T982" i="9" s="1"/>
  <c r="AB982" i="9" s="1"/>
  <c r="AD836" i="4"/>
  <c r="V836" i="4"/>
  <c r="U836" i="4"/>
  <c r="AB836" i="4"/>
  <c r="AC836" i="4"/>
  <c r="Q836" i="4" s="1"/>
  <c r="AA836" i="4"/>
  <c r="M836" i="4" s="1"/>
  <c r="L836" i="4"/>
  <c r="R982" i="9" l="1"/>
  <c r="AD982" i="9"/>
  <c r="AE982" i="9"/>
  <c r="N982" i="9"/>
  <c r="AS982" i="9"/>
  <c r="AC982" i="9"/>
  <c r="P982" i="9"/>
  <c r="O982" i="9"/>
  <c r="AH982" i="9"/>
  <c r="AI982" i="9"/>
  <c r="Q982" i="9"/>
  <c r="AE836" i="4"/>
  <c r="AQ836" i="4"/>
  <c r="T836" i="4"/>
  <c r="O836" i="4"/>
  <c r="S836" i="4"/>
  <c r="Y982" i="9" l="1"/>
  <c r="X982" i="9"/>
  <c r="L982" i="9"/>
  <c r="AQ982" i="9"/>
  <c r="M982" i="9"/>
  <c r="AR982" i="9"/>
  <c r="AP982" i="9"/>
  <c r="AO982" i="9" s="1"/>
  <c r="Y836" i="4"/>
  <c r="Z836" i="4"/>
  <c r="AP836" i="4"/>
  <c r="AO836" i="4" s="1"/>
  <c r="N836" i="4"/>
  <c r="K837" i="4" s="1"/>
  <c r="AR836" i="4"/>
  <c r="P836" i="4"/>
  <c r="AS836" i="4"/>
  <c r="AT836" i="4" s="1"/>
  <c r="AT982" i="9" l="1"/>
  <c r="AK983" i="9"/>
  <c r="AL983" i="9" s="1"/>
  <c r="AM983" i="9" s="1"/>
  <c r="K983" i="9"/>
  <c r="R837" i="4"/>
  <c r="AN983" i="9" l="1"/>
  <c r="S983" i="9"/>
  <c r="AD837" i="4"/>
  <c r="V837" i="4"/>
  <c r="U837" i="4"/>
  <c r="AB837" i="4"/>
  <c r="AA837" i="4"/>
  <c r="M837" i="4" s="1"/>
  <c r="AC837" i="4"/>
  <c r="Q837" i="4" s="1"/>
  <c r="L837" i="4"/>
  <c r="AF983" i="9" l="1"/>
  <c r="AA983" i="9"/>
  <c r="Z983" i="9"/>
  <c r="U983" i="9"/>
  <c r="V983" i="9"/>
  <c r="AG983" i="9" s="1"/>
  <c r="W983" i="9"/>
  <c r="T983" i="9" s="1"/>
  <c r="AB983" i="9" s="1"/>
  <c r="AQ837" i="4"/>
  <c r="AE837" i="4"/>
  <c r="T837" i="4"/>
  <c r="O837" i="4"/>
  <c r="S837" i="4"/>
  <c r="R983" i="9" l="1"/>
  <c r="AE983" i="9"/>
  <c r="AD983" i="9"/>
  <c r="P983" i="9"/>
  <c r="AI983" i="9"/>
  <c r="Q983" i="9"/>
  <c r="AH983" i="9"/>
  <c r="O983" i="9"/>
  <c r="AP983" i="9"/>
  <c r="AO983" i="9" s="1"/>
  <c r="AQ983" i="9"/>
  <c r="Y837" i="4"/>
  <c r="Z837" i="4"/>
  <c r="AP837" i="4"/>
  <c r="AO837" i="4" s="1"/>
  <c r="P837" i="4"/>
  <c r="AS837" i="4"/>
  <c r="AT837" i="4" s="1"/>
  <c r="N837" i="4"/>
  <c r="K838" i="4" s="1"/>
  <c r="AR837" i="4"/>
  <c r="Y983" i="9" l="1"/>
  <c r="X983" i="9"/>
  <c r="L983" i="9"/>
  <c r="M983" i="9"/>
  <c r="AR983" i="9"/>
  <c r="AS983" i="9"/>
  <c r="N983" i="9"/>
  <c r="AC983" i="9"/>
  <c r="R838" i="4"/>
  <c r="AT983" i="9" l="1"/>
  <c r="AK984" i="9" s="1"/>
  <c r="AL984" i="9" s="1"/>
  <c r="AM984" i="9" s="1"/>
  <c r="K984" i="9"/>
  <c r="AD838" i="4"/>
  <c r="V838" i="4"/>
  <c r="U838" i="4"/>
  <c r="AA838" i="4"/>
  <c r="M838" i="4" s="1"/>
  <c r="AC838" i="4"/>
  <c r="Q838" i="4" s="1"/>
  <c r="AB838" i="4"/>
  <c r="L838" i="4"/>
  <c r="AN984" i="9" l="1"/>
  <c r="S984" i="9"/>
  <c r="T838" i="4"/>
  <c r="Y838" i="4" s="1"/>
  <c r="Z838" i="4"/>
  <c r="AQ838" i="4"/>
  <c r="AE838" i="4"/>
  <c r="AS838" i="4"/>
  <c r="P838" i="4"/>
  <c r="O838" i="4"/>
  <c r="S838" i="4"/>
  <c r="AF984" i="9" l="1"/>
  <c r="AA984" i="9"/>
  <c r="Z984" i="9"/>
  <c r="U984" i="9"/>
  <c r="V984" i="9"/>
  <c r="AG984" i="9" s="1"/>
  <c r="W984" i="9"/>
  <c r="T984" i="9" s="1"/>
  <c r="AB984" i="9" s="1"/>
  <c r="AP838" i="4"/>
  <c r="AO838" i="4" s="1"/>
  <c r="AT838" i="4" s="1"/>
  <c r="N838" i="4"/>
  <c r="K839" i="4" s="1"/>
  <c r="AR838" i="4"/>
  <c r="R984" i="9" l="1"/>
  <c r="AD984" i="9"/>
  <c r="AE984" i="9"/>
  <c r="O984" i="9"/>
  <c r="P984" i="9"/>
  <c r="AH984" i="9"/>
  <c r="AI984" i="9"/>
  <c r="Q984" i="9"/>
  <c r="AQ984" i="9"/>
  <c r="R839" i="4"/>
  <c r="Y984" i="9" l="1"/>
  <c r="X984" i="9"/>
  <c r="L984" i="9"/>
  <c r="AR984" i="9"/>
  <c r="M984" i="9"/>
  <c r="AP984" i="9"/>
  <c r="AO984" i="9" s="1"/>
  <c r="N984" i="9"/>
  <c r="AS984" i="9"/>
  <c r="AC984" i="9"/>
  <c r="AD839" i="4"/>
  <c r="V839" i="4"/>
  <c r="U839" i="4"/>
  <c r="AA839" i="4"/>
  <c r="M839" i="4" s="1"/>
  <c r="AC839" i="4"/>
  <c r="Q839" i="4" s="1"/>
  <c r="AB839" i="4"/>
  <c r="L839" i="4"/>
  <c r="AT984" i="9" l="1"/>
  <c r="AK985" i="9"/>
  <c r="AL985" i="9" s="1"/>
  <c r="AM985" i="9" s="1"/>
  <c r="K985" i="9"/>
  <c r="T839" i="4"/>
  <c r="Y839" i="4" s="1"/>
  <c r="Z839" i="4"/>
  <c r="AQ839" i="4"/>
  <c r="AE839" i="4"/>
  <c r="AS839" i="4"/>
  <c r="P839" i="4"/>
  <c r="O839" i="4"/>
  <c r="S839" i="4"/>
  <c r="AN985" i="9" l="1"/>
  <c r="S985" i="9"/>
  <c r="AP839" i="4"/>
  <c r="AO839" i="4" s="1"/>
  <c r="AT839" i="4" s="1"/>
  <c r="N839" i="4"/>
  <c r="K840" i="4" s="1"/>
  <c r="AR839" i="4"/>
  <c r="AF985" i="9" l="1"/>
  <c r="Z985" i="9"/>
  <c r="AA985" i="9"/>
  <c r="U985" i="9"/>
  <c r="V985" i="9"/>
  <c r="AG985" i="9" s="1"/>
  <c r="W985" i="9"/>
  <c r="T985" i="9" s="1"/>
  <c r="AB985" i="9" s="1"/>
  <c r="R840" i="4"/>
  <c r="R985" i="9" l="1"/>
  <c r="AE985" i="9"/>
  <c r="AD985" i="9"/>
  <c r="AS985" i="9"/>
  <c r="N985" i="9"/>
  <c r="Q985" i="9"/>
  <c r="AI985" i="9"/>
  <c r="AH985" i="9"/>
  <c r="O985" i="9"/>
  <c r="AC985" i="9"/>
  <c r="P985" i="9"/>
  <c r="AD840" i="4"/>
  <c r="V840" i="4"/>
  <c r="U840" i="4"/>
  <c r="AB840" i="4"/>
  <c r="AA840" i="4"/>
  <c r="M840" i="4" s="1"/>
  <c r="AC840" i="4"/>
  <c r="Q840" i="4" s="1"/>
  <c r="L840" i="4"/>
  <c r="Y985" i="9" l="1"/>
  <c r="X985" i="9"/>
  <c r="AQ985" i="9"/>
  <c r="L985" i="9"/>
  <c r="M985" i="9"/>
  <c r="AR985" i="9"/>
  <c r="AP985" i="9"/>
  <c r="AO985" i="9" s="1"/>
  <c r="AE840" i="4"/>
  <c r="AQ840" i="4"/>
  <c r="O840" i="4"/>
  <c r="S840" i="4"/>
  <c r="T840" i="4"/>
  <c r="AT985" i="9" l="1"/>
  <c r="AK986" i="9" s="1"/>
  <c r="K986" i="9"/>
  <c r="Y840" i="4"/>
  <c r="Z840" i="4"/>
  <c r="AP840" i="4"/>
  <c r="AO840" i="4" s="1"/>
  <c r="AS840" i="4"/>
  <c r="P840" i="4"/>
  <c r="AR840" i="4"/>
  <c r="N840" i="4"/>
  <c r="K841" i="4" s="1"/>
  <c r="AN986" i="9" l="1"/>
  <c r="AL986" i="9"/>
  <c r="AM986" i="9" s="1"/>
  <c r="S986" i="9"/>
  <c r="AT840" i="4"/>
  <c r="R841" i="4"/>
  <c r="AF986" i="9" l="1"/>
  <c r="Z986" i="9"/>
  <c r="AA986" i="9"/>
  <c r="U986" i="9"/>
  <c r="V986" i="9"/>
  <c r="AG986" i="9" s="1"/>
  <c r="W986" i="9"/>
  <c r="T986" i="9" s="1"/>
  <c r="AB986" i="9" s="1"/>
  <c r="AD841" i="4"/>
  <c r="V841" i="4"/>
  <c r="U841" i="4"/>
  <c r="AC841" i="4"/>
  <c r="Q841" i="4" s="1"/>
  <c r="AB841" i="4"/>
  <c r="AA841" i="4"/>
  <c r="M841" i="4" s="1"/>
  <c r="L841" i="4"/>
  <c r="R986" i="9" l="1"/>
  <c r="AE986" i="9"/>
  <c r="AD986" i="9"/>
  <c r="N986" i="9"/>
  <c r="AS986" i="9"/>
  <c r="AC986" i="9"/>
  <c r="P986" i="9"/>
  <c r="AI986" i="9"/>
  <c r="AH986" i="9"/>
  <c r="Q986" i="9"/>
  <c r="O986" i="9"/>
  <c r="T841" i="4"/>
  <c r="AE841" i="4"/>
  <c r="AQ841" i="4"/>
  <c r="O841" i="4"/>
  <c r="S841" i="4"/>
  <c r="P841" i="4"/>
  <c r="AS841" i="4"/>
  <c r="Y986" i="9" l="1"/>
  <c r="X986" i="9"/>
  <c r="L986" i="9"/>
  <c r="AQ986" i="9"/>
  <c r="AR986" i="9"/>
  <c r="M986" i="9"/>
  <c r="AP986" i="9"/>
  <c r="AO986" i="9" s="1"/>
  <c r="Y841" i="4"/>
  <c r="Z841" i="4"/>
  <c r="AP841" i="4"/>
  <c r="AO841" i="4" s="1"/>
  <c r="AT841" i="4" s="1"/>
  <c r="AR841" i="4"/>
  <c r="N841" i="4"/>
  <c r="K842" i="4" s="1"/>
  <c r="AT986" i="9" l="1"/>
  <c r="AK987" i="9" s="1"/>
  <c r="K987" i="9"/>
  <c r="R842" i="4"/>
  <c r="AN987" i="9" l="1"/>
  <c r="AL987" i="9"/>
  <c r="AM987" i="9" s="1"/>
  <c r="S987" i="9"/>
  <c r="AD842" i="4"/>
  <c r="V842" i="4"/>
  <c r="U842" i="4"/>
  <c r="AA842" i="4"/>
  <c r="M842" i="4" s="1"/>
  <c r="AC842" i="4"/>
  <c r="Q842" i="4" s="1"/>
  <c r="AB842" i="4"/>
  <c r="L842" i="4"/>
  <c r="AF987" i="9" l="1"/>
  <c r="AA987" i="9"/>
  <c r="Z987" i="9"/>
  <c r="U987" i="9"/>
  <c r="V987" i="9"/>
  <c r="AG987" i="9" s="1"/>
  <c r="W987" i="9"/>
  <c r="T987" i="9" s="1"/>
  <c r="AB987" i="9" s="1"/>
  <c r="AQ842" i="4"/>
  <c r="AE842" i="4"/>
  <c r="O842" i="4"/>
  <c r="S842" i="4"/>
  <c r="T842" i="4"/>
  <c r="R987" i="9" l="1"/>
  <c r="AE987" i="9"/>
  <c r="AD987" i="9"/>
  <c r="AI987" i="9"/>
  <c r="AH987" i="9"/>
  <c r="Q987" i="9"/>
  <c r="O987" i="9"/>
  <c r="P987" i="9"/>
  <c r="AQ987" i="9"/>
  <c r="Y842" i="4"/>
  <c r="Z842" i="4"/>
  <c r="AP842" i="4"/>
  <c r="AO842" i="4" s="1"/>
  <c r="P842" i="4"/>
  <c r="AS842" i="4"/>
  <c r="N842" i="4"/>
  <c r="K843" i="4" s="1"/>
  <c r="AR842" i="4"/>
  <c r="X987" i="9" l="1"/>
  <c r="Y987" i="9"/>
  <c r="L987" i="9"/>
  <c r="M987" i="9"/>
  <c r="AR987" i="9"/>
  <c r="AP987" i="9"/>
  <c r="AO987" i="9" s="1"/>
  <c r="N987" i="9"/>
  <c r="AS987" i="9"/>
  <c r="AC987" i="9"/>
  <c r="AT842" i="4"/>
  <c r="R843" i="4"/>
  <c r="AT987" i="9" l="1"/>
  <c r="AK988" i="9"/>
  <c r="AL988" i="9" s="1"/>
  <c r="AM988" i="9" s="1"/>
  <c r="K988" i="9"/>
  <c r="AD843" i="4"/>
  <c r="V843" i="4"/>
  <c r="U843" i="4"/>
  <c r="AA843" i="4"/>
  <c r="M843" i="4" s="1"/>
  <c r="AC843" i="4"/>
  <c r="Q843" i="4" s="1"/>
  <c r="AB843" i="4"/>
  <c r="T843" i="4"/>
  <c r="Y843" i="4" s="1"/>
  <c r="L843" i="4"/>
  <c r="AN988" i="9" l="1"/>
  <c r="S988" i="9"/>
  <c r="Z843" i="4"/>
  <c r="AQ843" i="4"/>
  <c r="AE843" i="4"/>
  <c r="P843" i="4"/>
  <c r="AS843" i="4"/>
  <c r="O843" i="4"/>
  <c r="S843" i="4"/>
  <c r="AF988" i="9" l="1"/>
  <c r="AA988" i="9"/>
  <c r="Z988" i="9"/>
  <c r="U988" i="9"/>
  <c r="V988" i="9"/>
  <c r="AG988" i="9" s="1"/>
  <c r="W988" i="9"/>
  <c r="T988" i="9" s="1"/>
  <c r="AB988" i="9" s="1"/>
  <c r="AP843" i="4"/>
  <c r="AO843" i="4" s="1"/>
  <c r="AT843" i="4" s="1"/>
  <c r="N843" i="4"/>
  <c r="K844" i="4" s="1"/>
  <c r="AR843" i="4"/>
  <c r="R988" i="9" l="1"/>
  <c r="AE988" i="9"/>
  <c r="AD988" i="9"/>
  <c r="O988" i="9"/>
  <c r="AQ988" i="9"/>
  <c r="AH988" i="9"/>
  <c r="Q988" i="9"/>
  <c r="AI988" i="9"/>
  <c r="P988" i="9"/>
  <c r="AP988" i="9"/>
  <c r="AO988" i="9" s="1"/>
  <c r="R844" i="4"/>
  <c r="Y988" i="9" l="1"/>
  <c r="X988" i="9"/>
  <c r="L988" i="9"/>
  <c r="N988" i="9"/>
  <c r="AS988" i="9"/>
  <c r="AC988" i="9"/>
  <c r="M988" i="9"/>
  <c r="AR988" i="9"/>
  <c r="AT988" i="9" s="1"/>
  <c r="AD844" i="4"/>
  <c r="V844" i="4"/>
  <c r="U844" i="4"/>
  <c r="AA844" i="4"/>
  <c r="M844" i="4" s="1"/>
  <c r="AC844" i="4"/>
  <c r="Q844" i="4" s="1"/>
  <c r="AB844" i="4"/>
  <c r="L844" i="4"/>
  <c r="AK989" i="9" l="1"/>
  <c r="AL989" i="9" s="1"/>
  <c r="AM989" i="9" s="1"/>
  <c r="AN989" i="9"/>
  <c r="K989" i="9"/>
  <c r="AE844" i="4"/>
  <c r="O844" i="4"/>
  <c r="S844" i="4"/>
  <c r="T844" i="4"/>
  <c r="AQ844" i="4"/>
  <c r="S989" i="9" l="1"/>
  <c r="Y844" i="4"/>
  <c r="Z844" i="4"/>
  <c r="AP844" i="4"/>
  <c r="AO844" i="4" s="1"/>
  <c r="AS844" i="4"/>
  <c r="P844" i="4"/>
  <c r="N844" i="4"/>
  <c r="K845" i="4" s="1"/>
  <c r="AR844" i="4"/>
  <c r="AF989" i="9" l="1"/>
  <c r="Z989" i="9"/>
  <c r="AA989" i="9"/>
  <c r="U989" i="9"/>
  <c r="V989" i="9"/>
  <c r="AG989" i="9" s="1"/>
  <c r="W989" i="9"/>
  <c r="T989" i="9" s="1"/>
  <c r="AB989" i="9" s="1"/>
  <c r="AT844" i="4"/>
  <c r="R845" i="4"/>
  <c r="R989" i="9" l="1"/>
  <c r="AD989" i="9"/>
  <c r="AE989" i="9"/>
  <c r="O989" i="9"/>
  <c r="AQ989" i="9"/>
  <c r="AS989" i="9"/>
  <c r="N989" i="9"/>
  <c r="AC989" i="9"/>
  <c r="AP989" i="9"/>
  <c r="AO989" i="9" s="1"/>
  <c r="P989" i="9"/>
  <c r="AI989" i="9"/>
  <c r="AH989" i="9"/>
  <c r="Q989" i="9"/>
  <c r="AD845" i="4"/>
  <c r="V845" i="4"/>
  <c r="U845" i="4"/>
  <c r="AC845" i="4"/>
  <c r="Q845" i="4" s="1"/>
  <c r="AB845" i="4"/>
  <c r="AA845" i="4"/>
  <c r="M845" i="4" s="1"/>
  <c r="L845" i="4"/>
  <c r="Y989" i="9" l="1"/>
  <c r="X989" i="9"/>
  <c r="L989" i="9"/>
  <c r="M989" i="9"/>
  <c r="AR989" i="9"/>
  <c r="AT989" i="9" s="1"/>
  <c r="AK990" i="9" s="1"/>
  <c r="T845" i="4"/>
  <c r="AE845" i="4"/>
  <c r="O845" i="4"/>
  <c r="S845" i="4"/>
  <c r="P845" i="4"/>
  <c r="AS845" i="4"/>
  <c r="AQ845" i="4"/>
  <c r="K990" i="9" l="1"/>
  <c r="AL990" i="9"/>
  <c r="AM990" i="9" s="1"/>
  <c r="AN990" i="9"/>
  <c r="Y845" i="4"/>
  <c r="Z845" i="4"/>
  <c r="AP845" i="4"/>
  <c r="AO845" i="4" s="1"/>
  <c r="AT845" i="4" s="1"/>
  <c r="AR845" i="4"/>
  <c r="N845" i="4"/>
  <c r="K846" i="4" s="1"/>
  <c r="S990" i="9" l="1"/>
  <c r="R846" i="4"/>
  <c r="AF990" i="9" l="1"/>
  <c r="AA990" i="9"/>
  <c r="Z990" i="9"/>
  <c r="U990" i="9"/>
  <c r="V990" i="9"/>
  <c r="AG990" i="9" s="1"/>
  <c r="W990" i="9"/>
  <c r="T990" i="9" s="1"/>
  <c r="AB990" i="9" s="1"/>
  <c r="AD846" i="4"/>
  <c r="V846" i="4"/>
  <c r="U846" i="4"/>
  <c r="AA846" i="4"/>
  <c r="M846" i="4" s="1"/>
  <c r="AC846" i="4"/>
  <c r="Q846" i="4" s="1"/>
  <c r="AB846" i="4"/>
  <c r="AQ846" i="4"/>
  <c r="L846" i="4"/>
  <c r="R990" i="9" l="1"/>
  <c r="AE990" i="9"/>
  <c r="AD990" i="9"/>
  <c r="AH990" i="9"/>
  <c r="Q990" i="9"/>
  <c r="AI990" i="9"/>
  <c r="AS990" i="9"/>
  <c r="N990" i="9"/>
  <c r="O990" i="9"/>
  <c r="AC990" i="9"/>
  <c r="P990" i="9"/>
  <c r="T846" i="4"/>
  <c r="AE846" i="4"/>
  <c r="P846" i="4"/>
  <c r="AS846" i="4"/>
  <c r="O846" i="4"/>
  <c r="S846" i="4"/>
  <c r="Y990" i="9" l="1"/>
  <c r="X990" i="9"/>
  <c r="L990" i="9"/>
  <c r="AQ990" i="9"/>
  <c r="AR990" i="9"/>
  <c r="M990" i="9"/>
  <c r="AP990" i="9"/>
  <c r="AO990" i="9" s="1"/>
  <c r="Y846" i="4"/>
  <c r="Z846" i="4"/>
  <c r="AP846" i="4"/>
  <c r="AO846" i="4" s="1"/>
  <c r="AT846" i="4" s="1"/>
  <c r="AR846" i="4"/>
  <c r="N846" i="4"/>
  <c r="K847" i="4" s="1"/>
  <c r="AT990" i="9" l="1"/>
  <c r="AK991" i="9" s="1"/>
  <c r="K991" i="9"/>
  <c r="R847" i="4"/>
  <c r="AN991" i="9" l="1"/>
  <c r="AL991" i="9"/>
  <c r="AM991" i="9" s="1"/>
  <c r="S991" i="9"/>
  <c r="AD847" i="4"/>
  <c r="U847" i="4"/>
  <c r="V847" i="4"/>
  <c r="AC847" i="4"/>
  <c r="Q847" i="4" s="1"/>
  <c r="AA847" i="4"/>
  <c r="M847" i="4" s="1"/>
  <c r="AB847" i="4"/>
  <c r="L847" i="4"/>
  <c r="AF991" i="9" l="1"/>
  <c r="AA991" i="9"/>
  <c r="Z991" i="9"/>
  <c r="U991" i="9"/>
  <c r="V991" i="9"/>
  <c r="AG991" i="9" s="1"/>
  <c r="W991" i="9"/>
  <c r="T991" i="9" s="1"/>
  <c r="AB991" i="9" s="1"/>
  <c r="AE847" i="4"/>
  <c r="T847" i="4"/>
  <c r="Z847" i="4" s="1"/>
  <c r="O847" i="4"/>
  <c r="S847" i="4"/>
  <c r="AQ847" i="4"/>
  <c r="R991" i="9" l="1"/>
  <c r="AE991" i="9"/>
  <c r="AD991" i="9"/>
  <c r="P991" i="9"/>
  <c r="N991" i="9"/>
  <c r="AS991" i="9"/>
  <c r="Q991" i="9"/>
  <c r="AH991" i="9"/>
  <c r="AI991" i="9"/>
  <c r="AC991" i="9"/>
  <c r="O991" i="9"/>
  <c r="AQ991" i="9"/>
  <c r="P847" i="4"/>
  <c r="Y847" i="4"/>
  <c r="AS847" i="4"/>
  <c r="AP847" i="4"/>
  <c r="AO847" i="4" s="1"/>
  <c r="N847" i="4"/>
  <c r="K848" i="4" s="1"/>
  <c r="AR847" i="4"/>
  <c r="Y991" i="9" l="1"/>
  <c r="X991" i="9"/>
  <c r="L991" i="9"/>
  <c r="M991" i="9"/>
  <c r="AR991" i="9"/>
  <c r="AP991" i="9"/>
  <c r="AO991" i="9" s="1"/>
  <c r="AT847" i="4"/>
  <c r="R848" i="4"/>
  <c r="AT991" i="9" l="1"/>
  <c r="AK992" i="9" s="1"/>
  <c r="K992" i="9"/>
  <c r="AD848" i="4"/>
  <c r="V848" i="4"/>
  <c r="U848" i="4"/>
  <c r="AA848" i="4"/>
  <c r="M848" i="4" s="1"/>
  <c r="AC848" i="4"/>
  <c r="Q848" i="4" s="1"/>
  <c r="AB848" i="4"/>
  <c r="L848" i="4"/>
  <c r="AL992" i="9" l="1"/>
  <c r="AM992" i="9" s="1"/>
  <c r="AN992" i="9"/>
  <c r="S992" i="9"/>
  <c r="AE848" i="4"/>
  <c r="O848" i="4"/>
  <c r="S848" i="4"/>
  <c r="T848" i="4"/>
  <c r="AQ848" i="4"/>
  <c r="AF992" i="9" l="1"/>
  <c r="AA992" i="9"/>
  <c r="Z992" i="9"/>
  <c r="U992" i="9"/>
  <c r="V992" i="9"/>
  <c r="AG992" i="9" s="1"/>
  <c r="W992" i="9"/>
  <c r="T992" i="9" s="1"/>
  <c r="AB992" i="9" s="1"/>
  <c r="Y848" i="4"/>
  <c r="Z848" i="4"/>
  <c r="AP848" i="4"/>
  <c r="AO848" i="4" s="1"/>
  <c r="P848" i="4"/>
  <c r="AS848" i="4"/>
  <c r="AT848" i="4" s="1"/>
  <c r="AR848" i="4"/>
  <c r="N848" i="4"/>
  <c r="K849" i="4" s="1"/>
  <c r="R992" i="9" l="1"/>
  <c r="AD992" i="9"/>
  <c r="AE992" i="9"/>
  <c r="P992" i="9"/>
  <c r="AP992" i="9"/>
  <c r="AO992" i="9" s="1"/>
  <c r="Q992" i="9"/>
  <c r="AI992" i="9"/>
  <c r="AH992" i="9"/>
  <c r="O992" i="9"/>
  <c r="AQ992" i="9"/>
  <c r="R849" i="4"/>
  <c r="Y992" i="9" l="1"/>
  <c r="X992" i="9"/>
  <c r="L992" i="9"/>
  <c r="AS992" i="9"/>
  <c r="N992" i="9"/>
  <c r="AC992" i="9"/>
  <c r="M992" i="9"/>
  <c r="AR992" i="9"/>
  <c r="AT992" i="9" s="1"/>
  <c r="V849" i="4"/>
  <c r="AD849" i="4"/>
  <c r="U849" i="4"/>
  <c r="AA849" i="4"/>
  <c r="M849" i="4" s="1"/>
  <c r="AB849" i="4"/>
  <c r="AC849" i="4"/>
  <c r="Q849" i="4" s="1"/>
  <c r="AQ849" i="4"/>
  <c r="L849" i="4"/>
  <c r="AK993" i="9" l="1"/>
  <c r="AL993" i="9" s="1"/>
  <c r="AM993" i="9" s="1"/>
  <c r="AN993" i="9"/>
  <c r="K993" i="9"/>
  <c r="AE849" i="4"/>
  <c r="T849" i="4"/>
  <c r="O849" i="4"/>
  <c r="S849" i="4"/>
  <c r="S993" i="9" l="1"/>
  <c r="Y849" i="4"/>
  <c r="Z849" i="4"/>
  <c r="AP849" i="4"/>
  <c r="AO849" i="4" s="1"/>
  <c r="P849" i="4"/>
  <c r="AS849" i="4"/>
  <c r="AR849" i="4"/>
  <c r="N849" i="4"/>
  <c r="K850" i="4" s="1"/>
  <c r="AF993" i="9" l="1"/>
  <c r="AA993" i="9"/>
  <c r="Z993" i="9"/>
  <c r="U993" i="9"/>
  <c r="V993" i="9"/>
  <c r="AG993" i="9" s="1"/>
  <c r="W993" i="9"/>
  <c r="T993" i="9" s="1"/>
  <c r="AB993" i="9" s="1"/>
  <c r="AT849" i="4"/>
  <c r="R850" i="4"/>
  <c r="R993" i="9" l="1"/>
  <c r="AE993" i="9"/>
  <c r="AD993" i="9"/>
  <c r="AQ993" i="9"/>
  <c r="P993" i="9"/>
  <c r="N993" i="9"/>
  <c r="AS993" i="9"/>
  <c r="O993" i="9"/>
  <c r="Q993" i="9"/>
  <c r="AI993" i="9"/>
  <c r="AH993" i="9"/>
  <c r="AC993" i="9"/>
  <c r="AD850" i="4"/>
  <c r="V850" i="4"/>
  <c r="U850" i="4"/>
  <c r="AA850" i="4"/>
  <c r="M850" i="4" s="1"/>
  <c r="AC850" i="4"/>
  <c r="Q850" i="4" s="1"/>
  <c r="AB850" i="4"/>
  <c r="T850" i="4"/>
  <c r="Y850" i="4" s="1"/>
  <c r="L850" i="4"/>
  <c r="Y993" i="9" l="1"/>
  <c r="X993" i="9"/>
  <c r="L993" i="9"/>
  <c r="AR993" i="9"/>
  <c r="M993" i="9"/>
  <c r="AP993" i="9"/>
  <c r="AO993" i="9" s="1"/>
  <c r="Z850" i="4"/>
  <c r="AE850" i="4"/>
  <c r="AQ850" i="4"/>
  <c r="P850" i="4"/>
  <c r="AS850" i="4"/>
  <c r="O850" i="4"/>
  <c r="S850" i="4"/>
  <c r="AT993" i="9" l="1"/>
  <c r="AK994" i="9" s="1"/>
  <c r="K994" i="9"/>
  <c r="AP850" i="4"/>
  <c r="AO850" i="4" s="1"/>
  <c r="AT850" i="4" s="1"/>
  <c r="N850" i="4"/>
  <c r="K851" i="4" s="1"/>
  <c r="AR850" i="4"/>
  <c r="AN994" i="9" l="1"/>
  <c r="AL994" i="9"/>
  <c r="AM994" i="9" s="1"/>
  <c r="S994" i="9"/>
  <c r="R851" i="4"/>
  <c r="AF994" i="9" l="1"/>
  <c r="AA994" i="9"/>
  <c r="Z994" i="9"/>
  <c r="U994" i="9"/>
  <c r="V994" i="9"/>
  <c r="AG994" i="9" s="1"/>
  <c r="W994" i="9"/>
  <c r="T994" i="9" s="1"/>
  <c r="AB994" i="9" s="1"/>
  <c r="AD851" i="4"/>
  <c r="U851" i="4"/>
  <c r="V851" i="4"/>
  <c r="AA851" i="4"/>
  <c r="M851" i="4" s="1"/>
  <c r="AC851" i="4"/>
  <c r="Q851" i="4" s="1"/>
  <c r="AB851" i="4"/>
  <c r="T851" i="4"/>
  <c r="Y851" i="4" s="1"/>
  <c r="L851" i="4"/>
  <c r="R994" i="9" l="1"/>
  <c r="AD994" i="9"/>
  <c r="AE994" i="9"/>
  <c r="AS994" i="9"/>
  <c r="N994" i="9"/>
  <c r="AC994" i="9"/>
  <c r="AH994" i="9"/>
  <c r="Q994" i="9"/>
  <c r="AI994" i="9"/>
  <c r="O994" i="9"/>
  <c r="P994" i="9"/>
  <c r="Z851" i="4"/>
  <c r="AQ851" i="4"/>
  <c r="AE851" i="4"/>
  <c r="O851" i="4"/>
  <c r="S851" i="4"/>
  <c r="P851" i="4"/>
  <c r="AS851" i="4"/>
  <c r="X994" i="9" l="1"/>
  <c r="Y994" i="9"/>
  <c r="L994" i="9"/>
  <c r="AQ994" i="9"/>
  <c r="M994" i="9"/>
  <c r="AR994" i="9"/>
  <c r="AP994" i="9"/>
  <c r="AO994" i="9" s="1"/>
  <c r="AP851" i="4"/>
  <c r="AO851" i="4" s="1"/>
  <c r="AT851" i="4" s="1"/>
  <c r="AR851" i="4"/>
  <c r="N851" i="4"/>
  <c r="K852" i="4" s="1"/>
  <c r="AT994" i="9" l="1"/>
  <c r="AK995" i="9" s="1"/>
  <c r="K995" i="9"/>
  <c r="R852" i="4"/>
  <c r="AN995" i="9" l="1"/>
  <c r="AL995" i="9"/>
  <c r="AM995" i="9" s="1"/>
  <c r="S995" i="9"/>
  <c r="AD852" i="4"/>
  <c r="V852" i="4"/>
  <c r="U852" i="4"/>
  <c r="AC852" i="4"/>
  <c r="Q852" i="4" s="1"/>
  <c r="AA852" i="4"/>
  <c r="M852" i="4" s="1"/>
  <c r="AB852" i="4"/>
  <c r="L852" i="4"/>
  <c r="AA995" i="9" l="1"/>
  <c r="AF995" i="9"/>
  <c r="Z995" i="9"/>
  <c r="U995" i="9"/>
  <c r="V995" i="9"/>
  <c r="AG995" i="9" s="1"/>
  <c r="W995" i="9"/>
  <c r="T995" i="9" s="1"/>
  <c r="AB995" i="9" s="1"/>
  <c r="T852" i="4"/>
  <c r="AE852" i="4"/>
  <c r="P852" i="4"/>
  <c r="AS852" i="4"/>
  <c r="AQ852" i="4"/>
  <c r="O852" i="4"/>
  <c r="S852" i="4"/>
  <c r="R995" i="9" l="1"/>
  <c r="AE995" i="9"/>
  <c r="AD995" i="9"/>
  <c r="AQ995" i="9"/>
  <c r="AI995" i="9"/>
  <c r="Q995" i="9"/>
  <c r="AH995" i="9"/>
  <c r="P995" i="9"/>
  <c r="O995" i="9"/>
  <c r="Y852" i="4"/>
  <c r="Z852" i="4"/>
  <c r="AP852" i="4"/>
  <c r="AO852" i="4" s="1"/>
  <c r="AT852" i="4" s="1"/>
  <c r="N852" i="4"/>
  <c r="K853" i="4" s="1"/>
  <c r="AR852" i="4"/>
  <c r="Y995" i="9" l="1"/>
  <c r="X995" i="9"/>
  <c r="L995" i="9"/>
  <c r="M995" i="9"/>
  <c r="AR995" i="9"/>
  <c r="AP995" i="9"/>
  <c r="AO995" i="9" s="1"/>
  <c r="N995" i="9"/>
  <c r="AS995" i="9"/>
  <c r="AC995" i="9"/>
  <c r="R853" i="4"/>
  <c r="AT995" i="9" l="1"/>
  <c r="AK996" i="9"/>
  <c r="AL996" i="9" s="1"/>
  <c r="AM996" i="9" s="1"/>
  <c r="K996" i="9"/>
  <c r="AD853" i="4"/>
  <c r="V853" i="4"/>
  <c r="U853" i="4"/>
  <c r="AA853" i="4"/>
  <c r="M853" i="4" s="1"/>
  <c r="AB853" i="4"/>
  <c r="AQ853" i="4"/>
  <c r="AC853" i="4"/>
  <c r="Q853" i="4" s="1"/>
  <c r="L853" i="4"/>
  <c r="AN996" i="9" l="1"/>
  <c r="S996" i="9"/>
  <c r="AE853" i="4"/>
  <c r="T853" i="4"/>
  <c r="Z853" i="4" s="1"/>
  <c r="O853" i="4"/>
  <c r="S853" i="4"/>
  <c r="AF996" i="9" l="1"/>
  <c r="AA996" i="9"/>
  <c r="Z996" i="9"/>
  <c r="U996" i="9"/>
  <c r="V996" i="9"/>
  <c r="AG996" i="9" s="1"/>
  <c r="W996" i="9"/>
  <c r="T996" i="9" s="1"/>
  <c r="AB996" i="9" s="1"/>
  <c r="P853" i="4"/>
  <c r="Y853" i="4"/>
  <c r="AP853" i="4"/>
  <c r="AO853" i="4" s="1"/>
  <c r="AS853" i="4"/>
  <c r="AR853" i="4"/>
  <c r="N853" i="4"/>
  <c r="K854" i="4" s="1"/>
  <c r="R996" i="9" l="1"/>
  <c r="AD996" i="9"/>
  <c r="AE996" i="9"/>
  <c r="O996" i="9"/>
  <c r="P996" i="9"/>
  <c r="N996" i="9"/>
  <c r="AS996" i="9"/>
  <c r="AC996" i="9"/>
  <c r="AH996" i="9"/>
  <c r="AI996" i="9"/>
  <c r="Q996" i="9"/>
  <c r="AQ996" i="9"/>
  <c r="AT853" i="4"/>
  <c r="R854" i="4"/>
  <c r="Y996" i="9" l="1"/>
  <c r="X996" i="9"/>
  <c r="L996" i="9"/>
  <c r="M996" i="9"/>
  <c r="AR996" i="9"/>
  <c r="AP996" i="9"/>
  <c r="AO996" i="9" s="1"/>
  <c r="AD854" i="4"/>
  <c r="V854" i="4"/>
  <c r="U854" i="4"/>
  <c r="AC854" i="4"/>
  <c r="Q854" i="4" s="1"/>
  <c r="AB854" i="4"/>
  <c r="AA854" i="4"/>
  <c r="M854" i="4" s="1"/>
  <c r="L854" i="4"/>
  <c r="AT996" i="9" l="1"/>
  <c r="AK997" i="9" s="1"/>
  <c r="AL997" i="9" s="1"/>
  <c r="AM997" i="9" s="1"/>
  <c r="K997" i="9"/>
  <c r="AE854" i="4"/>
  <c r="T854" i="4"/>
  <c r="O854" i="4"/>
  <c r="S854" i="4"/>
  <c r="AQ854" i="4"/>
  <c r="AS854" i="4"/>
  <c r="P854" i="4"/>
  <c r="AN997" i="9" l="1"/>
  <c r="S997" i="9"/>
  <c r="Y854" i="4"/>
  <c r="Z854" i="4"/>
  <c r="AP854" i="4"/>
  <c r="AO854" i="4" s="1"/>
  <c r="AT854" i="4" s="1"/>
  <c r="AR854" i="4"/>
  <c r="N854" i="4"/>
  <c r="K855" i="4" s="1"/>
  <c r="AF997" i="9" l="1"/>
  <c r="Z997" i="9"/>
  <c r="AA997" i="9"/>
  <c r="U997" i="9"/>
  <c r="V997" i="9"/>
  <c r="AG997" i="9" s="1"/>
  <c r="W997" i="9"/>
  <c r="T997" i="9" s="1"/>
  <c r="AB997" i="9" s="1"/>
  <c r="R855" i="4"/>
  <c r="R997" i="9" l="1"/>
  <c r="AD997" i="9"/>
  <c r="AE997" i="9"/>
  <c r="AS997" i="9"/>
  <c r="N997" i="9"/>
  <c r="AC997" i="9"/>
  <c r="Q997" i="9"/>
  <c r="AI997" i="9"/>
  <c r="AH997" i="9"/>
  <c r="O997" i="9"/>
  <c r="P997" i="9"/>
  <c r="AQ997" i="9"/>
  <c r="AD855" i="4"/>
  <c r="V855" i="4"/>
  <c r="U855" i="4"/>
  <c r="AB855" i="4"/>
  <c r="AA855" i="4"/>
  <c r="M855" i="4" s="1"/>
  <c r="AC855" i="4"/>
  <c r="Q855" i="4" s="1"/>
  <c r="L855" i="4"/>
  <c r="Y997" i="9" l="1"/>
  <c r="X997" i="9"/>
  <c r="L997" i="9"/>
  <c r="M997" i="9"/>
  <c r="AR997" i="9"/>
  <c r="AP997" i="9"/>
  <c r="AO997" i="9" s="1"/>
  <c r="AQ855" i="4"/>
  <c r="AE855" i="4"/>
  <c r="T855" i="4"/>
  <c r="O855" i="4"/>
  <c r="S855" i="4"/>
  <c r="AT997" i="9" l="1"/>
  <c r="AK998" i="9" s="1"/>
  <c r="K998" i="9"/>
  <c r="Y855" i="4"/>
  <c r="Z855" i="4"/>
  <c r="AS855" i="4"/>
  <c r="P855" i="4"/>
  <c r="AP855" i="4"/>
  <c r="AO855" i="4" s="1"/>
  <c r="N855" i="4"/>
  <c r="K856" i="4" s="1"/>
  <c r="AR855" i="4"/>
  <c r="AN998" i="9" l="1"/>
  <c r="AL998" i="9"/>
  <c r="AM998" i="9" s="1"/>
  <c r="S998" i="9"/>
  <c r="AT855" i="4"/>
  <c r="R856" i="4"/>
  <c r="AF998" i="9" l="1"/>
  <c r="Z998" i="9"/>
  <c r="AA998" i="9"/>
  <c r="U998" i="9"/>
  <c r="V998" i="9"/>
  <c r="AG998" i="9" s="1"/>
  <c r="W998" i="9"/>
  <c r="T998" i="9" s="1"/>
  <c r="AB998" i="9" s="1"/>
  <c r="AD856" i="4"/>
  <c r="V856" i="4"/>
  <c r="U856" i="4"/>
  <c r="AA856" i="4"/>
  <c r="M856" i="4" s="1"/>
  <c r="AC856" i="4"/>
  <c r="Q856" i="4" s="1"/>
  <c r="AB856" i="4"/>
  <c r="L856" i="4"/>
  <c r="R998" i="9" l="1"/>
  <c r="AD998" i="9"/>
  <c r="AE998" i="9"/>
  <c r="N998" i="9"/>
  <c r="AS998" i="9"/>
  <c r="AI998" i="9"/>
  <c r="Q998" i="9"/>
  <c r="AH998" i="9"/>
  <c r="O998" i="9"/>
  <c r="AP998" i="9"/>
  <c r="AO998" i="9" s="1"/>
  <c r="AC998" i="9"/>
  <c r="P998" i="9"/>
  <c r="AQ998" i="9"/>
  <c r="AE856" i="4"/>
  <c r="AQ856" i="4"/>
  <c r="T856" i="4"/>
  <c r="Z856" i="4" s="1"/>
  <c r="O856" i="4"/>
  <c r="S856" i="4"/>
  <c r="Y998" i="9" l="1"/>
  <c r="X998" i="9"/>
  <c r="L998" i="9"/>
  <c r="AR998" i="9"/>
  <c r="AT998" i="9" s="1"/>
  <c r="AK999" i="9" s="1"/>
  <c r="M998" i="9"/>
  <c r="AS856" i="4"/>
  <c r="Y856" i="4"/>
  <c r="AP856" i="4"/>
  <c r="AO856" i="4" s="1"/>
  <c r="P856" i="4"/>
  <c r="N856" i="4"/>
  <c r="K857" i="4" s="1"/>
  <c r="AR856" i="4"/>
  <c r="K999" i="9" l="1"/>
  <c r="AL999" i="9"/>
  <c r="AM999" i="9" s="1"/>
  <c r="AN999" i="9"/>
  <c r="AT856" i="4"/>
  <c r="R857" i="4"/>
  <c r="S999" i="9" l="1"/>
  <c r="AD857" i="4"/>
  <c r="V857" i="4"/>
  <c r="U857" i="4"/>
  <c r="AB857" i="4"/>
  <c r="AC857" i="4"/>
  <c r="Q857" i="4" s="1"/>
  <c r="AA857" i="4"/>
  <c r="M857" i="4" s="1"/>
  <c r="L857" i="4"/>
  <c r="AF999" i="9" l="1"/>
  <c r="AA999" i="9"/>
  <c r="Z999" i="9"/>
  <c r="U999" i="9"/>
  <c r="V999" i="9"/>
  <c r="AG999" i="9" s="1"/>
  <c r="W999" i="9"/>
  <c r="T999" i="9" s="1"/>
  <c r="AB999" i="9" s="1"/>
  <c r="AE857" i="4"/>
  <c r="T857" i="4"/>
  <c r="AQ857" i="4"/>
  <c r="P857" i="4"/>
  <c r="AS857" i="4"/>
  <c r="O857" i="4"/>
  <c r="S857" i="4"/>
  <c r="R999" i="9" l="1"/>
  <c r="AE999" i="9"/>
  <c r="AD999" i="9"/>
  <c r="N999" i="9"/>
  <c r="AS999" i="9"/>
  <c r="O999" i="9"/>
  <c r="P999" i="9"/>
  <c r="AI999" i="9"/>
  <c r="AH999" i="9"/>
  <c r="Q999" i="9"/>
  <c r="Y857" i="4"/>
  <c r="Z857" i="4"/>
  <c r="AP857" i="4"/>
  <c r="AO857" i="4" s="1"/>
  <c r="AT857" i="4" s="1"/>
  <c r="N857" i="4"/>
  <c r="K858" i="4" s="1"/>
  <c r="AR857" i="4"/>
  <c r="Y999" i="9" l="1"/>
  <c r="X999" i="9"/>
  <c r="AQ999" i="9"/>
  <c r="L999" i="9"/>
  <c r="AC999" i="9"/>
  <c r="AR999" i="9"/>
  <c r="M999" i="9"/>
  <c r="AP999" i="9"/>
  <c r="AO999" i="9" s="1"/>
  <c r="R858" i="4"/>
  <c r="AT999" i="9" l="1"/>
  <c r="AK1000" i="9" s="1"/>
  <c r="K1000" i="9"/>
  <c r="AD858" i="4"/>
  <c r="V858" i="4"/>
  <c r="U858" i="4"/>
  <c r="AB858" i="4"/>
  <c r="AC858" i="4"/>
  <c r="Q858" i="4" s="1"/>
  <c r="AA858" i="4"/>
  <c r="M858" i="4" s="1"/>
  <c r="L858" i="4"/>
  <c r="AL1000" i="9" l="1"/>
  <c r="AM1000" i="9" s="1"/>
  <c r="AN1000" i="9"/>
  <c r="S1000" i="9"/>
  <c r="AE858" i="4"/>
  <c r="T858" i="4"/>
  <c r="O858" i="4"/>
  <c r="S858" i="4"/>
  <c r="AQ858" i="4"/>
  <c r="AF1000" i="9" l="1"/>
  <c r="AA1000" i="9"/>
  <c r="Z1000" i="9"/>
  <c r="U1000" i="9"/>
  <c r="V1000" i="9"/>
  <c r="AG1000" i="9" s="1"/>
  <c r="W1000" i="9"/>
  <c r="T1000" i="9" s="1"/>
  <c r="AB1000" i="9" s="1"/>
  <c r="Y858" i="4"/>
  <c r="Z858" i="4"/>
  <c r="AS858" i="4"/>
  <c r="P858" i="4"/>
  <c r="AP858" i="4"/>
  <c r="AO858" i="4" s="1"/>
  <c r="N858" i="4"/>
  <c r="K859" i="4" s="1"/>
  <c r="AR858" i="4"/>
  <c r="R1000" i="9" l="1"/>
  <c r="AE1000" i="9"/>
  <c r="AD1000" i="9"/>
  <c r="AQ1000" i="9"/>
  <c r="N1000" i="9"/>
  <c r="AS1000" i="9"/>
  <c r="AC1000" i="9"/>
  <c r="AI1000" i="9"/>
  <c r="AH1000" i="9"/>
  <c r="Q1000" i="9"/>
  <c r="O1000" i="9"/>
  <c r="P1000" i="9"/>
  <c r="AT858" i="4"/>
  <c r="R859" i="4"/>
  <c r="Y1000" i="9" l="1"/>
  <c r="X1000" i="9"/>
  <c r="L1000" i="9"/>
  <c r="AR1000" i="9"/>
  <c r="M1000" i="9"/>
  <c r="AP1000" i="9"/>
  <c r="AO1000" i="9" s="1"/>
  <c r="AD859" i="4"/>
  <c r="V859" i="4"/>
  <c r="U859" i="4"/>
  <c r="AC859" i="4"/>
  <c r="Q859" i="4" s="1"/>
  <c r="AA859" i="4"/>
  <c r="M859" i="4" s="1"/>
  <c r="AB859" i="4"/>
  <c r="L859" i="4"/>
  <c r="AT1000" i="9" l="1"/>
  <c r="AK1001" i="9" s="1"/>
  <c r="K1001" i="9"/>
  <c r="AE859" i="4"/>
  <c r="T859" i="4"/>
  <c r="AQ859" i="4"/>
  <c r="O859" i="4"/>
  <c r="S859" i="4"/>
  <c r="P859" i="4"/>
  <c r="AS859" i="4"/>
  <c r="AN1001" i="9" l="1"/>
  <c r="AL1001" i="9"/>
  <c r="AM1001" i="9" s="1"/>
  <c r="S1001" i="9"/>
  <c r="Y859" i="4"/>
  <c r="Z859" i="4"/>
  <c r="AP859" i="4"/>
  <c r="AO859" i="4" s="1"/>
  <c r="AT859" i="4" s="1"/>
  <c r="AR859" i="4"/>
  <c r="N859" i="4"/>
  <c r="K860" i="4" s="1"/>
  <c r="AF1001" i="9" l="1"/>
  <c r="Z1001" i="9"/>
  <c r="AA1001" i="9"/>
  <c r="U1001" i="9"/>
  <c r="V1001" i="9"/>
  <c r="AG1001" i="9" s="1"/>
  <c r="W1001" i="9"/>
  <c r="T1001" i="9" s="1"/>
  <c r="AB1001" i="9" s="1"/>
  <c r="R860" i="4"/>
  <c r="R1001" i="9" l="1"/>
  <c r="AE1001" i="9"/>
  <c r="AD1001" i="9"/>
  <c r="P1001" i="9"/>
  <c r="O1001" i="9"/>
  <c r="AP1001" i="9"/>
  <c r="AO1001" i="9" s="1"/>
  <c r="AQ1001" i="9"/>
  <c r="AH1001" i="9"/>
  <c r="AI1001" i="9"/>
  <c r="Q1001" i="9"/>
  <c r="AD860" i="4"/>
  <c r="V860" i="4"/>
  <c r="U860" i="4"/>
  <c r="AA860" i="4"/>
  <c r="M860" i="4" s="1"/>
  <c r="AC860" i="4"/>
  <c r="Q860" i="4" s="1"/>
  <c r="AB860" i="4"/>
  <c r="L860" i="4"/>
  <c r="Y1001" i="9" l="1"/>
  <c r="X1001" i="9"/>
  <c r="L1001" i="9"/>
  <c r="M1001" i="9"/>
  <c r="AR1001" i="9"/>
  <c r="N1001" i="9"/>
  <c r="AS1001" i="9"/>
  <c r="AC1001" i="9"/>
  <c r="AQ860" i="4"/>
  <c r="AE860" i="4"/>
  <c r="O860" i="4"/>
  <c r="S860" i="4"/>
  <c r="T860" i="4"/>
  <c r="AT1001" i="9" l="1"/>
  <c r="AK1002" i="9" s="1"/>
  <c r="K1002" i="9"/>
  <c r="Y860" i="4"/>
  <c r="Z860" i="4"/>
  <c r="AP860" i="4"/>
  <c r="AO860" i="4" s="1"/>
  <c r="P860" i="4"/>
  <c r="AS860" i="4"/>
  <c r="AT860" i="4" s="1"/>
  <c r="AR860" i="4"/>
  <c r="N860" i="4"/>
  <c r="K861" i="4" s="1"/>
  <c r="AL1002" i="9" l="1"/>
  <c r="AM1002" i="9" s="1"/>
  <c r="AN1002" i="9"/>
  <c r="S1002" i="9"/>
  <c r="R861" i="4"/>
  <c r="AF1002" i="9" l="1"/>
  <c r="Z1002" i="9"/>
  <c r="AA1002" i="9"/>
  <c r="U1002" i="9"/>
  <c r="V1002" i="9"/>
  <c r="AG1002" i="9" s="1"/>
  <c r="W1002" i="9"/>
  <c r="T1002" i="9" s="1"/>
  <c r="AB1002" i="9" s="1"/>
  <c r="AD861" i="4"/>
  <c r="V861" i="4"/>
  <c r="U861" i="4"/>
  <c r="AA861" i="4"/>
  <c r="M861" i="4" s="1"/>
  <c r="AC861" i="4"/>
  <c r="Q861" i="4" s="1"/>
  <c r="AB861" i="4"/>
  <c r="L861" i="4"/>
  <c r="R1002" i="9" l="1"/>
  <c r="AE1002" i="9"/>
  <c r="AD1002" i="9"/>
  <c r="O1002" i="9"/>
  <c r="AS1002" i="9"/>
  <c r="N1002" i="9"/>
  <c r="Q1002" i="9"/>
  <c r="AI1002" i="9"/>
  <c r="AH1002" i="9"/>
  <c r="P1002" i="9"/>
  <c r="AQ1002" i="9"/>
  <c r="AC1002" i="9"/>
  <c r="T861" i="4"/>
  <c r="Y861" i="4" s="1"/>
  <c r="AQ861" i="4"/>
  <c r="AE861" i="4"/>
  <c r="P861" i="4"/>
  <c r="AS861" i="4"/>
  <c r="O861" i="4"/>
  <c r="S861" i="4"/>
  <c r="Y1002" i="9" l="1"/>
  <c r="X1002" i="9"/>
  <c r="L1002" i="9"/>
  <c r="M1002" i="9"/>
  <c r="AR1002" i="9"/>
  <c r="AP1002" i="9"/>
  <c r="AO1002" i="9" s="1"/>
  <c r="Z861" i="4"/>
  <c r="AP861" i="4"/>
  <c r="AO861" i="4" s="1"/>
  <c r="AT861" i="4" s="1"/>
  <c r="N861" i="4"/>
  <c r="K862" i="4" s="1"/>
  <c r="AR861" i="4"/>
  <c r="AT1002" i="9" l="1"/>
  <c r="AK1003" i="9" s="1"/>
  <c r="K1003" i="9"/>
  <c r="R862" i="4"/>
  <c r="AN1003" i="9" l="1"/>
  <c r="AL1003" i="9"/>
  <c r="AM1003" i="9" s="1"/>
  <c r="S1003" i="9"/>
  <c r="V862" i="4"/>
  <c r="U862" i="4"/>
  <c r="AD862" i="4"/>
  <c r="AB862" i="4"/>
  <c r="AC862" i="4"/>
  <c r="Q862" i="4" s="1"/>
  <c r="AA862" i="4"/>
  <c r="M862" i="4" s="1"/>
  <c r="L862" i="4"/>
  <c r="AF1003" i="9" l="1"/>
  <c r="AA1003" i="9"/>
  <c r="Z1003" i="9"/>
  <c r="U1003" i="9"/>
  <c r="V1003" i="9"/>
  <c r="AG1003" i="9" s="1"/>
  <c r="W1003" i="9"/>
  <c r="T1003" i="9" s="1"/>
  <c r="AB1003" i="9" s="1"/>
  <c r="AE862" i="4"/>
  <c r="T862" i="4"/>
  <c r="O862" i="4"/>
  <c r="S862" i="4"/>
  <c r="AQ862" i="4"/>
  <c r="R1003" i="9" l="1"/>
  <c r="AE1003" i="9"/>
  <c r="AD1003" i="9"/>
  <c r="O1003" i="9"/>
  <c r="AQ1003" i="9"/>
  <c r="Q1003" i="9"/>
  <c r="AI1003" i="9"/>
  <c r="AH1003" i="9"/>
  <c r="P1003" i="9"/>
  <c r="Y862" i="4"/>
  <c r="Z862" i="4"/>
  <c r="AP862" i="4"/>
  <c r="AO862" i="4" s="1"/>
  <c r="P862" i="4"/>
  <c r="AS862" i="4"/>
  <c r="N862" i="4"/>
  <c r="K863" i="4" s="1"/>
  <c r="AR862" i="4"/>
  <c r="Y1003" i="9" l="1"/>
  <c r="X1003" i="9"/>
  <c r="L1003" i="9"/>
  <c r="AR1003" i="9"/>
  <c r="M1003" i="9"/>
  <c r="AS1003" i="9"/>
  <c r="N1003" i="9"/>
  <c r="AC1003" i="9"/>
  <c r="AP1003" i="9"/>
  <c r="AO1003" i="9" s="1"/>
  <c r="AT862" i="4"/>
  <c r="R863" i="4"/>
  <c r="AT1003" i="9" l="1"/>
  <c r="AK1004" i="9" s="1"/>
  <c r="K1004" i="9"/>
  <c r="AD863" i="4"/>
  <c r="U863" i="4"/>
  <c r="V863" i="4"/>
  <c r="AC863" i="4"/>
  <c r="Q863" i="4" s="1"/>
  <c r="AA863" i="4"/>
  <c r="M863" i="4" s="1"/>
  <c r="AB863" i="4"/>
  <c r="L863" i="4"/>
  <c r="AN1004" i="9" l="1"/>
  <c r="AL1004" i="9"/>
  <c r="AM1004" i="9" s="1"/>
  <c r="S1004" i="9"/>
  <c r="AE863" i="4"/>
  <c r="AQ863" i="4"/>
  <c r="O863" i="4"/>
  <c r="S863" i="4"/>
  <c r="T863" i="4"/>
  <c r="AF1004" i="9" l="1"/>
  <c r="AA1004" i="9"/>
  <c r="Z1004" i="9"/>
  <c r="U1004" i="9"/>
  <c r="V1004" i="9"/>
  <c r="AG1004" i="9" s="1"/>
  <c r="W1004" i="9"/>
  <c r="T1004" i="9" s="1"/>
  <c r="AB1004" i="9" s="1"/>
  <c r="Y863" i="4"/>
  <c r="Z863" i="4"/>
  <c r="AP863" i="4"/>
  <c r="AO863" i="4" s="1"/>
  <c r="AR863" i="4"/>
  <c r="N863" i="4"/>
  <c r="K864" i="4" s="1"/>
  <c r="AS863" i="4"/>
  <c r="AT863" i="4" s="1"/>
  <c r="P863" i="4"/>
  <c r="R1004" i="9" l="1"/>
  <c r="AD1004" i="9"/>
  <c r="AE1004" i="9"/>
  <c r="AI1004" i="9"/>
  <c r="AH1004" i="9"/>
  <c r="Q1004" i="9"/>
  <c r="O1004" i="9"/>
  <c r="P1004" i="9"/>
  <c r="AS1004" i="9"/>
  <c r="N1004" i="9"/>
  <c r="AQ1004" i="9"/>
  <c r="R864" i="4"/>
  <c r="Y1004" i="9" l="1"/>
  <c r="X1004" i="9"/>
  <c r="L1004" i="9"/>
  <c r="AC1004" i="9"/>
  <c r="M1004" i="9"/>
  <c r="AR1004" i="9"/>
  <c r="AP1004" i="9"/>
  <c r="AO1004" i="9" s="1"/>
  <c r="AD864" i="4"/>
  <c r="V864" i="4"/>
  <c r="U864" i="4"/>
  <c r="AC864" i="4"/>
  <c r="Q864" i="4" s="1"/>
  <c r="AB864" i="4"/>
  <c r="AA864" i="4"/>
  <c r="M864" i="4" s="1"/>
  <c r="L864" i="4"/>
  <c r="AT1004" i="9" l="1"/>
  <c r="AK1005" i="9" s="1"/>
  <c r="K1005" i="9"/>
  <c r="T864" i="4"/>
  <c r="AE864" i="4"/>
  <c r="P864" i="4"/>
  <c r="AS864" i="4"/>
  <c r="AQ864" i="4"/>
  <c r="O864" i="4"/>
  <c r="S864" i="4"/>
  <c r="AN1005" i="9" l="1"/>
  <c r="AL1005" i="9"/>
  <c r="AM1005" i="9" s="1"/>
  <c r="S1005" i="9"/>
  <c r="Y864" i="4"/>
  <c r="Z864" i="4"/>
  <c r="AP864" i="4"/>
  <c r="AO864" i="4" s="1"/>
  <c r="AT864" i="4" s="1"/>
  <c r="N864" i="4"/>
  <c r="K865" i="4" s="1"/>
  <c r="AR864" i="4"/>
  <c r="AF1005" i="9" l="1"/>
  <c r="AA1005" i="9"/>
  <c r="Z1005" i="9"/>
  <c r="U1005" i="9"/>
  <c r="V1005" i="9"/>
  <c r="AG1005" i="9" s="1"/>
  <c r="W1005" i="9"/>
  <c r="T1005" i="9" s="1"/>
  <c r="AB1005" i="9" s="1"/>
  <c r="R865" i="4"/>
  <c r="R1005" i="9" l="1"/>
  <c r="AE1005" i="9"/>
  <c r="AD1005" i="9"/>
  <c r="O1005" i="9"/>
  <c r="AQ1005" i="9"/>
  <c r="AH1005" i="9"/>
  <c r="AI1005" i="9"/>
  <c r="Q1005" i="9"/>
  <c r="P1005" i="9"/>
  <c r="AP1005" i="9"/>
  <c r="AO1005" i="9" s="1"/>
  <c r="AD865" i="4"/>
  <c r="V865" i="4"/>
  <c r="U865" i="4"/>
  <c r="AA865" i="4"/>
  <c r="M865" i="4" s="1"/>
  <c r="AC865" i="4"/>
  <c r="Q865" i="4" s="1"/>
  <c r="AB865" i="4"/>
  <c r="L865" i="4"/>
  <c r="Y1005" i="9" l="1"/>
  <c r="X1005" i="9"/>
  <c r="L1005" i="9"/>
  <c r="N1005" i="9"/>
  <c r="AS1005" i="9"/>
  <c r="AC1005" i="9"/>
  <c r="AR1005" i="9"/>
  <c r="AT1005" i="9" s="1"/>
  <c r="AK1006" i="9" s="1"/>
  <c r="M1005" i="9"/>
  <c r="AE865" i="4"/>
  <c r="T865" i="4"/>
  <c r="O865" i="4"/>
  <c r="S865" i="4"/>
  <c r="AQ865" i="4"/>
  <c r="K1006" i="9" l="1"/>
  <c r="AL1006" i="9"/>
  <c r="AM1006" i="9" s="1"/>
  <c r="AN1006" i="9"/>
  <c r="Y865" i="4"/>
  <c r="Z865" i="4"/>
  <c r="AP865" i="4"/>
  <c r="AO865" i="4" s="1"/>
  <c r="AS865" i="4"/>
  <c r="P865" i="4"/>
  <c r="N865" i="4"/>
  <c r="K866" i="4" s="1"/>
  <c r="AR865" i="4"/>
  <c r="S1006" i="9" l="1"/>
  <c r="AT865" i="4"/>
  <c r="R866" i="4"/>
  <c r="AF1006" i="9" l="1"/>
  <c r="AA1006" i="9"/>
  <c r="Z1006" i="9"/>
  <c r="U1006" i="9"/>
  <c r="V1006" i="9"/>
  <c r="AG1006" i="9" s="1"/>
  <c r="W1006" i="9"/>
  <c r="T1006" i="9" s="1"/>
  <c r="AB1006" i="9" s="1"/>
  <c r="AD866" i="4"/>
  <c r="V866" i="4"/>
  <c r="U866" i="4"/>
  <c r="AC866" i="4"/>
  <c r="Q866" i="4" s="1"/>
  <c r="AA866" i="4"/>
  <c r="M866" i="4" s="1"/>
  <c r="AB866" i="4"/>
  <c r="L866" i="4"/>
  <c r="R1006" i="9" l="1"/>
  <c r="AE1006" i="9"/>
  <c r="AD1006" i="9"/>
  <c r="AQ1006" i="9"/>
  <c r="AC1006" i="9"/>
  <c r="P1006" i="9"/>
  <c r="O1006" i="9"/>
  <c r="AP1006" i="9"/>
  <c r="AO1006" i="9" s="1"/>
  <c r="AS1006" i="9"/>
  <c r="N1006" i="9"/>
  <c r="Q1006" i="9"/>
  <c r="AI1006" i="9"/>
  <c r="AH1006" i="9"/>
  <c r="T866" i="4"/>
  <c r="AE866" i="4"/>
  <c r="AQ866" i="4"/>
  <c r="O866" i="4"/>
  <c r="S866" i="4"/>
  <c r="P866" i="4"/>
  <c r="AS866" i="4"/>
  <c r="L1006" i="9" l="1"/>
  <c r="X1006" i="9"/>
  <c r="Y1006" i="9"/>
  <c r="M1006" i="9"/>
  <c r="AR1006" i="9"/>
  <c r="AT1006" i="9" s="1"/>
  <c r="AK1007" i="9" s="1"/>
  <c r="AL1007" i="9" s="1"/>
  <c r="AM1007" i="9" s="1"/>
  <c r="Y866" i="4"/>
  <c r="Z866" i="4"/>
  <c r="AP866" i="4"/>
  <c r="AO866" i="4" s="1"/>
  <c r="AT866" i="4" s="1"/>
  <c r="AR866" i="4"/>
  <c r="N866" i="4"/>
  <c r="K867" i="4" s="1"/>
  <c r="AN1007" i="9" l="1"/>
  <c r="K1007" i="9"/>
  <c r="R867" i="4"/>
  <c r="S1007" i="9" l="1"/>
  <c r="AD867" i="4"/>
  <c r="U867" i="4"/>
  <c r="V867" i="4"/>
  <c r="AC867" i="4"/>
  <c r="Q867" i="4" s="1"/>
  <c r="AB867" i="4"/>
  <c r="AA867" i="4"/>
  <c r="M867" i="4" s="1"/>
  <c r="L867" i="4"/>
  <c r="AF1007" i="9" l="1"/>
  <c r="AA1007" i="9"/>
  <c r="Z1007" i="9"/>
  <c r="U1007" i="9"/>
  <c r="V1007" i="9"/>
  <c r="AG1007" i="9" s="1"/>
  <c r="W1007" i="9"/>
  <c r="T1007" i="9" s="1"/>
  <c r="AB1007" i="9" s="1"/>
  <c r="T867" i="4"/>
  <c r="AE867" i="4"/>
  <c r="P867" i="4"/>
  <c r="AS867" i="4"/>
  <c r="AQ867" i="4"/>
  <c r="O867" i="4"/>
  <c r="S867" i="4"/>
  <c r="R1007" i="9" l="1"/>
  <c r="AE1007" i="9"/>
  <c r="AD1007" i="9"/>
  <c r="AQ1007" i="9"/>
  <c r="N1007" i="9"/>
  <c r="AS1007" i="9"/>
  <c r="AI1007" i="9"/>
  <c r="Q1007" i="9"/>
  <c r="AH1007" i="9"/>
  <c r="AC1007" i="9"/>
  <c r="O1007" i="9"/>
  <c r="P1007" i="9"/>
  <c r="Y867" i="4"/>
  <c r="Z867" i="4"/>
  <c r="AP867" i="4"/>
  <c r="AO867" i="4" s="1"/>
  <c r="AT867" i="4" s="1"/>
  <c r="AR867" i="4"/>
  <c r="N867" i="4"/>
  <c r="K868" i="4" s="1"/>
  <c r="X1007" i="9" l="1"/>
  <c r="Y1007" i="9"/>
  <c r="L1007" i="9"/>
  <c r="AR1007" i="9"/>
  <c r="M1007" i="9"/>
  <c r="AP1007" i="9"/>
  <c r="AO1007" i="9" s="1"/>
  <c r="R868" i="4"/>
  <c r="AT1007" i="9" l="1"/>
  <c r="AK1008" i="9" s="1"/>
  <c r="K1008" i="9"/>
  <c r="AD868" i="4"/>
  <c r="V868" i="4"/>
  <c r="U868" i="4"/>
  <c r="AA868" i="4"/>
  <c r="M868" i="4" s="1"/>
  <c r="AC868" i="4"/>
  <c r="Q868" i="4" s="1"/>
  <c r="AB868" i="4"/>
  <c r="L868" i="4"/>
  <c r="AN1008" i="9" l="1"/>
  <c r="AL1008" i="9"/>
  <c r="AM1008" i="9" s="1"/>
  <c r="S1008" i="9"/>
  <c r="AQ868" i="4"/>
  <c r="AE868" i="4"/>
  <c r="O868" i="4"/>
  <c r="S868" i="4"/>
  <c r="T868" i="4"/>
  <c r="AF1008" i="9" l="1"/>
  <c r="AA1008" i="9"/>
  <c r="Z1008" i="9"/>
  <c r="U1008" i="9"/>
  <c r="V1008" i="9"/>
  <c r="AG1008" i="9" s="1"/>
  <c r="W1008" i="9"/>
  <c r="T1008" i="9" s="1"/>
  <c r="AB1008" i="9" s="1"/>
  <c r="Y868" i="4"/>
  <c r="Z868" i="4"/>
  <c r="AP868" i="4"/>
  <c r="AO868" i="4" s="1"/>
  <c r="AS868" i="4"/>
  <c r="P868" i="4"/>
  <c r="AR868" i="4"/>
  <c r="N868" i="4"/>
  <c r="K869" i="4" s="1"/>
  <c r="R1008" i="9" l="1"/>
  <c r="AD1008" i="9"/>
  <c r="AE1008" i="9"/>
  <c r="AS1008" i="9"/>
  <c r="N1008" i="9"/>
  <c r="AC1008" i="9"/>
  <c r="AI1008" i="9"/>
  <c r="Q1008" i="9"/>
  <c r="AH1008" i="9"/>
  <c r="O1008" i="9"/>
  <c r="P1008" i="9"/>
  <c r="AQ1008" i="9"/>
  <c r="AT868" i="4"/>
  <c r="R869" i="4"/>
  <c r="X1008" i="9" l="1"/>
  <c r="Y1008" i="9"/>
  <c r="L1008" i="9"/>
  <c r="AR1008" i="9"/>
  <c r="M1008" i="9"/>
  <c r="AP1008" i="9"/>
  <c r="AO1008" i="9" s="1"/>
  <c r="AD869" i="4"/>
  <c r="V869" i="4"/>
  <c r="U869" i="4"/>
  <c r="AA869" i="4"/>
  <c r="M869" i="4" s="1"/>
  <c r="AB869" i="4"/>
  <c r="AC869" i="4"/>
  <c r="Q869" i="4" s="1"/>
  <c r="AQ869" i="4"/>
  <c r="L869" i="4"/>
  <c r="AT1008" i="9" l="1"/>
  <c r="AK1009" i="9" s="1"/>
  <c r="K1009" i="9"/>
  <c r="AE869" i="4"/>
  <c r="O869" i="4"/>
  <c r="S869" i="4"/>
  <c r="T869" i="4"/>
  <c r="AN1009" i="9" l="1"/>
  <c r="AL1009" i="9"/>
  <c r="AM1009" i="9" s="1"/>
  <c r="S1009" i="9"/>
  <c r="Y869" i="4"/>
  <c r="Z869" i="4"/>
  <c r="AP869" i="4"/>
  <c r="AO869" i="4" s="1"/>
  <c r="AS869" i="4"/>
  <c r="P869" i="4"/>
  <c r="AR869" i="4"/>
  <c r="N869" i="4"/>
  <c r="K870" i="4" s="1"/>
  <c r="AF1009" i="9" l="1"/>
  <c r="Z1009" i="9"/>
  <c r="AA1009" i="9"/>
  <c r="U1009" i="9"/>
  <c r="V1009" i="9"/>
  <c r="AG1009" i="9" s="1"/>
  <c r="W1009" i="9"/>
  <c r="T1009" i="9" s="1"/>
  <c r="AB1009" i="9" s="1"/>
  <c r="AT869" i="4"/>
  <c r="R870" i="4"/>
  <c r="R1009" i="9" l="1"/>
  <c r="AE1009" i="9"/>
  <c r="AD1009" i="9"/>
  <c r="L1009" i="9"/>
  <c r="AH1009" i="9"/>
  <c r="Q1009" i="9"/>
  <c r="AI1009" i="9"/>
  <c r="O1009" i="9"/>
  <c r="AQ1009" i="9"/>
  <c r="P1009" i="9"/>
  <c r="AD870" i="4"/>
  <c r="V870" i="4"/>
  <c r="U870" i="4"/>
  <c r="AA870" i="4"/>
  <c r="M870" i="4" s="1"/>
  <c r="AB870" i="4"/>
  <c r="AC870" i="4"/>
  <c r="Q870" i="4" s="1"/>
  <c r="L870" i="4"/>
  <c r="Y1009" i="9" l="1"/>
  <c r="X1009" i="9"/>
  <c r="N1009" i="9"/>
  <c r="AS1009" i="9"/>
  <c r="AC1009" i="9"/>
  <c r="AR1009" i="9"/>
  <c r="M1009" i="9"/>
  <c r="AP1009" i="9"/>
  <c r="AO1009" i="9" s="1"/>
  <c r="AE870" i="4"/>
  <c r="O870" i="4"/>
  <c r="S870" i="4"/>
  <c r="T870" i="4"/>
  <c r="AQ870" i="4"/>
  <c r="AT1009" i="9" l="1"/>
  <c r="AK1010" i="9" s="1"/>
  <c r="K1010" i="9"/>
  <c r="Y870" i="4"/>
  <c r="Z870" i="4"/>
  <c r="AP870" i="4"/>
  <c r="AO870" i="4" s="1"/>
  <c r="AS870" i="4"/>
  <c r="P870" i="4"/>
  <c r="N870" i="4"/>
  <c r="K871" i="4" s="1"/>
  <c r="AR870" i="4"/>
  <c r="AN1010" i="9" l="1"/>
  <c r="AL1010" i="9"/>
  <c r="AM1010" i="9" s="1"/>
  <c r="S1010" i="9"/>
  <c r="AT870" i="4"/>
  <c r="R871" i="4"/>
  <c r="AF1010" i="9" l="1"/>
  <c r="AA1010" i="9"/>
  <c r="Z1010" i="9"/>
  <c r="U1010" i="9"/>
  <c r="V1010" i="9"/>
  <c r="AG1010" i="9" s="1"/>
  <c r="W1010" i="9"/>
  <c r="T1010" i="9" s="1"/>
  <c r="AB1010" i="9" s="1"/>
  <c r="AD871" i="4"/>
  <c r="V871" i="4"/>
  <c r="U871" i="4"/>
  <c r="AC871" i="4"/>
  <c r="Q871" i="4" s="1"/>
  <c r="AB871" i="4"/>
  <c r="AA871" i="4"/>
  <c r="M871" i="4" s="1"/>
  <c r="L871" i="4"/>
  <c r="R1010" i="9" l="1"/>
  <c r="AD1010" i="9"/>
  <c r="AE1010" i="9"/>
  <c r="L1010" i="9"/>
  <c r="AQ1010" i="9"/>
  <c r="P1010" i="9"/>
  <c r="Q1010" i="9"/>
  <c r="AI1010" i="9"/>
  <c r="AH1010" i="9"/>
  <c r="O1010" i="9"/>
  <c r="T871" i="4"/>
  <c r="AE871" i="4"/>
  <c r="O871" i="4"/>
  <c r="S871" i="4"/>
  <c r="AQ871" i="4"/>
  <c r="P871" i="4"/>
  <c r="AS871" i="4"/>
  <c r="Y1010" i="9" l="1"/>
  <c r="X1010" i="9"/>
  <c r="M1010" i="9"/>
  <c r="AR1010" i="9"/>
  <c r="AS1010" i="9"/>
  <c r="N1010" i="9"/>
  <c r="AC1010" i="9"/>
  <c r="AP1010" i="9"/>
  <c r="AO1010" i="9" s="1"/>
  <c r="Y871" i="4"/>
  <c r="Z871" i="4"/>
  <c r="AP871" i="4"/>
  <c r="AO871" i="4" s="1"/>
  <c r="AT871" i="4" s="1"/>
  <c r="AR871" i="4"/>
  <c r="N871" i="4"/>
  <c r="K872" i="4" s="1"/>
  <c r="AT1010" i="9" l="1"/>
  <c r="AK1011" i="9"/>
  <c r="K1011" i="9"/>
  <c r="R872" i="4"/>
  <c r="S1011" i="9" l="1"/>
  <c r="AL1011" i="9"/>
  <c r="AM1011" i="9" s="1"/>
  <c r="AN1011" i="9"/>
  <c r="AD872" i="4"/>
  <c r="V872" i="4"/>
  <c r="U872" i="4"/>
  <c r="AC872" i="4"/>
  <c r="Q872" i="4" s="1"/>
  <c r="AB872" i="4"/>
  <c r="AA872" i="4"/>
  <c r="M872" i="4" s="1"/>
  <c r="L872" i="4"/>
  <c r="AF1011" i="9" l="1"/>
  <c r="AA1011" i="9"/>
  <c r="Z1011" i="9"/>
  <c r="V1011" i="9"/>
  <c r="AG1011" i="9" s="1"/>
  <c r="U1011" i="9"/>
  <c r="W1011" i="9"/>
  <c r="T1011" i="9" s="1"/>
  <c r="AB1011" i="9" s="1"/>
  <c r="AE872" i="4"/>
  <c r="T872" i="4"/>
  <c r="AQ872" i="4"/>
  <c r="O872" i="4"/>
  <c r="S872" i="4"/>
  <c r="AS872" i="4"/>
  <c r="P872" i="4"/>
  <c r="R1011" i="9" l="1"/>
  <c r="AE1011" i="9"/>
  <c r="AD1011" i="9"/>
  <c r="P1011" i="9"/>
  <c r="AI1011" i="9"/>
  <c r="AH1011" i="9"/>
  <c r="Q1011" i="9"/>
  <c r="O1011" i="9"/>
  <c r="Y872" i="4"/>
  <c r="Z872" i="4"/>
  <c r="AP872" i="4"/>
  <c r="AO872" i="4" s="1"/>
  <c r="AT872" i="4" s="1"/>
  <c r="N872" i="4"/>
  <c r="K873" i="4" s="1"/>
  <c r="AR872" i="4"/>
  <c r="L1011" i="9" l="1"/>
  <c r="Y1011" i="9"/>
  <c r="X1011" i="9"/>
  <c r="AQ1011" i="9"/>
  <c r="AS1011" i="9"/>
  <c r="N1011" i="9"/>
  <c r="AC1011" i="9"/>
  <c r="AR1011" i="9"/>
  <c r="M1011" i="9"/>
  <c r="AP1011" i="9"/>
  <c r="AO1011" i="9" s="1"/>
  <c r="R873" i="4"/>
  <c r="AT1011" i="9" l="1"/>
  <c r="K1012" i="9"/>
  <c r="AK1012" i="9"/>
  <c r="AD873" i="4"/>
  <c r="V873" i="4"/>
  <c r="U873" i="4"/>
  <c r="AC873" i="4"/>
  <c r="Q873" i="4" s="1"/>
  <c r="AB873" i="4"/>
  <c r="AA873" i="4"/>
  <c r="M873" i="4" s="1"/>
  <c r="L873" i="4"/>
  <c r="S1012" i="9" l="1"/>
  <c r="AL1012" i="9"/>
  <c r="AM1012" i="9" s="1"/>
  <c r="AN1012" i="9"/>
  <c r="AE873" i="4"/>
  <c r="AQ873" i="4"/>
  <c r="O873" i="4"/>
  <c r="S873" i="4"/>
  <c r="T873" i="4"/>
  <c r="AF1012" i="9" l="1"/>
  <c r="AA1012" i="9"/>
  <c r="Z1012" i="9"/>
  <c r="V1012" i="9"/>
  <c r="AG1012" i="9" s="1"/>
  <c r="U1012" i="9"/>
  <c r="W1012" i="9"/>
  <c r="T1012" i="9" s="1"/>
  <c r="AB1012" i="9" s="1"/>
  <c r="Y873" i="4"/>
  <c r="Z873" i="4"/>
  <c r="AP873" i="4"/>
  <c r="AO873" i="4" s="1"/>
  <c r="N873" i="4"/>
  <c r="K874" i="4" s="1"/>
  <c r="AR873" i="4"/>
  <c r="AS873" i="4"/>
  <c r="AT873" i="4" s="1"/>
  <c r="P873" i="4"/>
  <c r="R1012" i="9" l="1"/>
  <c r="AE1012" i="9"/>
  <c r="AD1012" i="9"/>
  <c r="N1012" i="9"/>
  <c r="AS1012" i="9"/>
  <c r="AC1012" i="9"/>
  <c r="O1012" i="9"/>
  <c r="P1012" i="9"/>
  <c r="AP1012" i="9"/>
  <c r="AO1012" i="9" s="1"/>
  <c r="AH1012" i="9"/>
  <c r="AI1012" i="9"/>
  <c r="Q1012" i="9"/>
  <c r="AQ1012" i="9"/>
  <c r="R874" i="4"/>
  <c r="L1012" i="9" l="1"/>
  <c r="Y1012" i="9"/>
  <c r="X1012" i="9"/>
  <c r="AR1012" i="9"/>
  <c r="AT1012" i="9" s="1"/>
  <c r="AK1013" i="9" s="1"/>
  <c r="M1012" i="9"/>
  <c r="AD874" i="4"/>
  <c r="V874" i="4"/>
  <c r="U874" i="4"/>
  <c r="AB874" i="4"/>
  <c r="AA874" i="4"/>
  <c r="M874" i="4" s="1"/>
  <c r="AC874" i="4"/>
  <c r="Q874" i="4" s="1"/>
  <c r="L874" i="4"/>
  <c r="K1013" i="9" l="1"/>
  <c r="AL1013" i="9"/>
  <c r="AM1013" i="9" s="1"/>
  <c r="AN1013" i="9"/>
  <c r="AE874" i="4"/>
  <c r="T874" i="4"/>
  <c r="O874" i="4"/>
  <c r="S874" i="4"/>
  <c r="AQ874" i="4"/>
  <c r="S1013" i="9" l="1"/>
  <c r="Y874" i="4"/>
  <c r="Z874" i="4"/>
  <c r="AP874" i="4"/>
  <c r="AO874" i="4" s="1"/>
  <c r="AR874" i="4"/>
  <c r="N874" i="4"/>
  <c r="K875" i="4" s="1"/>
  <c r="P874" i="4"/>
  <c r="AS874" i="4"/>
  <c r="AT874" i="4" s="1"/>
  <c r="AF1013" i="9" l="1"/>
  <c r="Z1013" i="9"/>
  <c r="AA1013" i="9"/>
  <c r="U1013" i="9"/>
  <c r="V1013" i="9"/>
  <c r="AG1013" i="9" s="1"/>
  <c r="W1013" i="9"/>
  <c r="T1013" i="9" s="1"/>
  <c r="AB1013" i="9" s="1"/>
  <c r="R875" i="4"/>
  <c r="R1013" i="9" l="1"/>
  <c r="AE1013" i="9"/>
  <c r="AD1013" i="9"/>
  <c r="P1013" i="9"/>
  <c r="AS1013" i="9"/>
  <c r="N1013" i="9"/>
  <c r="O1013" i="9"/>
  <c r="AQ1013" i="9"/>
  <c r="AP1013" i="9"/>
  <c r="AO1013" i="9" s="1"/>
  <c r="Q1013" i="9"/>
  <c r="AI1013" i="9"/>
  <c r="AH1013" i="9"/>
  <c r="AD875" i="4"/>
  <c r="V875" i="4"/>
  <c r="U875" i="4"/>
  <c r="AA875" i="4"/>
  <c r="M875" i="4" s="1"/>
  <c r="AC875" i="4"/>
  <c r="Q875" i="4" s="1"/>
  <c r="AB875" i="4"/>
  <c r="L875" i="4"/>
  <c r="Y1013" i="9" l="1"/>
  <c r="X1013" i="9"/>
  <c r="L1013" i="9"/>
  <c r="AC1013" i="9"/>
  <c r="M1013" i="9"/>
  <c r="AR1013" i="9"/>
  <c r="AT1013" i="9" s="1"/>
  <c r="AK1014" i="9" s="1"/>
  <c r="AE875" i="4"/>
  <c r="AQ875" i="4"/>
  <c r="O875" i="4"/>
  <c r="S875" i="4"/>
  <c r="T875" i="4"/>
  <c r="AL1014" i="9" l="1"/>
  <c r="AM1014" i="9" s="1"/>
  <c r="AN1014" i="9"/>
  <c r="K1014" i="9"/>
  <c r="Y875" i="4"/>
  <c r="Z875" i="4"/>
  <c r="AP875" i="4"/>
  <c r="AO875" i="4" s="1"/>
  <c r="AS875" i="4"/>
  <c r="P875" i="4"/>
  <c r="AR875" i="4"/>
  <c r="N875" i="4"/>
  <c r="K876" i="4" s="1"/>
  <c r="S1014" i="9" l="1"/>
  <c r="AT875" i="4"/>
  <c r="R876" i="4"/>
  <c r="AF1014" i="9" l="1"/>
  <c r="AA1014" i="9"/>
  <c r="Z1014" i="9"/>
  <c r="U1014" i="9"/>
  <c r="V1014" i="9"/>
  <c r="AG1014" i="9" s="1"/>
  <c r="W1014" i="9"/>
  <c r="T1014" i="9" s="1"/>
  <c r="AB1014" i="9" s="1"/>
  <c r="AD876" i="4"/>
  <c r="V876" i="4"/>
  <c r="U876" i="4"/>
  <c r="AC876" i="4"/>
  <c r="Q876" i="4" s="1"/>
  <c r="AB876" i="4"/>
  <c r="AA876" i="4"/>
  <c r="M876" i="4" s="1"/>
  <c r="L876" i="4"/>
  <c r="R1014" i="9" l="1"/>
  <c r="AD1014" i="9"/>
  <c r="AE1014" i="9"/>
  <c r="O1014" i="9"/>
  <c r="AH1014" i="9"/>
  <c r="Q1014" i="9"/>
  <c r="AI1014" i="9"/>
  <c r="AQ1014" i="9"/>
  <c r="AP1014" i="9"/>
  <c r="AO1014" i="9" s="1"/>
  <c r="P1014" i="9"/>
  <c r="AE876" i="4"/>
  <c r="O876" i="4"/>
  <c r="S876" i="4"/>
  <c r="T876" i="4"/>
  <c r="AQ876" i="4"/>
  <c r="Y1014" i="9" l="1"/>
  <c r="X1014" i="9"/>
  <c r="L1014" i="9"/>
  <c r="N1014" i="9"/>
  <c r="AS1014" i="9"/>
  <c r="AC1014" i="9"/>
  <c r="AR1014" i="9"/>
  <c r="AT1014" i="9" s="1"/>
  <c r="AK1015" i="9" s="1"/>
  <c r="M1014" i="9"/>
  <c r="Y876" i="4"/>
  <c r="Z876" i="4"/>
  <c r="AP876" i="4"/>
  <c r="AO876" i="4" s="1"/>
  <c r="AS876" i="4"/>
  <c r="P876" i="4"/>
  <c r="N876" i="4"/>
  <c r="K877" i="4" s="1"/>
  <c r="AR876" i="4"/>
  <c r="K1015" i="9" l="1"/>
  <c r="AL1015" i="9"/>
  <c r="AM1015" i="9" s="1"/>
  <c r="AN1015" i="9"/>
  <c r="AT876" i="4"/>
  <c r="R877" i="4"/>
  <c r="S1015" i="9" l="1"/>
  <c r="AD877" i="4"/>
  <c r="V877" i="4"/>
  <c r="U877" i="4"/>
  <c r="AB877" i="4"/>
  <c r="AC877" i="4"/>
  <c r="Q877" i="4" s="1"/>
  <c r="AA877" i="4"/>
  <c r="M877" i="4" s="1"/>
  <c r="L877" i="4"/>
  <c r="AF1015" i="9" l="1"/>
  <c r="Z1015" i="9"/>
  <c r="AA1015" i="9"/>
  <c r="U1015" i="9"/>
  <c r="V1015" i="9"/>
  <c r="AG1015" i="9" s="1"/>
  <c r="W1015" i="9"/>
  <c r="T1015" i="9" s="1"/>
  <c r="AB1015" i="9" s="1"/>
  <c r="AE877" i="4"/>
  <c r="AQ877" i="4"/>
  <c r="T877" i="4"/>
  <c r="O877" i="4"/>
  <c r="S877" i="4"/>
  <c r="R1015" i="9" l="1"/>
  <c r="AE1015" i="9"/>
  <c r="AD1015" i="9"/>
  <c r="AI1015" i="9"/>
  <c r="AH1015" i="9"/>
  <c r="Q1015" i="9"/>
  <c r="P1015" i="9"/>
  <c r="O1015" i="9"/>
  <c r="AQ1015" i="9"/>
  <c r="Y877" i="4"/>
  <c r="Z877" i="4"/>
  <c r="AP877" i="4"/>
  <c r="AO877" i="4" s="1"/>
  <c r="N877" i="4"/>
  <c r="K878" i="4" s="1"/>
  <c r="AR877" i="4"/>
  <c r="P877" i="4"/>
  <c r="AS877" i="4"/>
  <c r="AT877" i="4" s="1"/>
  <c r="Y1015" i="9" l="1"/>
  <c r="X1015" i="9"/>
  <c r="L1015" i="9"/>
  <c r="AR1015" i="9"/>
  <c r="M1015" i="9"/>
  <c r="AP1015" i="9"/>
  <c r="AO1015" i="9" s="1"/>
  <c r="AS1015" i="9"/>
  <c r="N1015" i="9"/>
  <c r="AC1015" i="9"/>
  <c r="R878" i="4"/>
  <c r="AT1015" i="9" l="1"/>
  <c r="AK1016" i="9" s="1"/>
  <c r="AL1016" i="9" s="1"/>
  <c r="AM1016" i="9" s="1"/>
  <c r="K1016" i="9"/>
  <c r="AD878" i="4"/>
  <c r="V878" i="4"/>
  <c r="U878" i="4"/>
  <c r="AC878" i="4"/>
  <c r="Q878" i="4" s="1"/>
  <c r="AB878" i="4"/>
  <c r="AA878" i="4"/>
  <c r="M878" i="4" s="1"/>
  <c r="L878" i="4"/>
  <c r="AN1016" i="9" l="1"/>
  <c r="S1016" i="9"/>
  <c r="AE878" i="4"/>
  <c r="T878" i="4"/>
  <c r="AQ878" i="4"/>
  <c r="O878" i="4"/>
  <c r="S878" i="4"/>
  <c r="P878" i="4"/>
  <c r="AS878" i="4"/>
  <c r="AF1016" i="9" l="1"/>
  <c r="AA1016" i="9"/>
  <c r="Z1016" i="9"/>
  <c r="U1016" i="9"/>
  <c r="V1016" i="9"/>
  <c r="AG1016" i="9" s="1"/>
  <c r="W1016" i="9"/>
  <c r="T1016" i="9" s="1"/>
  <c r="AB1016" i="9" s="1"/>
  <c r="Y878" i="4"/>
  <c r="Z878" i="4"/>
  <c r="AP878" i="4"/>
  <c r="AO878" i="4" s="1"/>
  <c r="AT878" i="4" s="1"/>
  <c r="N878" i="4"/>
  <c r="K879" i="4" s="1"/>
  <c r="AR878" i="4"/>
  <c r="R1016" i="9" l="1"/>
  <c r="AD1016" i="9"/>
  <c r="AE1016" i="9"/>
  <c r="O1016" i="9"/>
  <c r="AQ1016" i="9"/>
  <c r="P1016" i="9"/>
  <c r="AP1016" i="9"/>
  <c r="AO1016" i="9" s="1"/>
  <c r="AI1016" i="9"/>
  <c r="Q1016" i="9"/>
  <c r="AH1016" i="9"/>
  <c r="R879" i="4"/>
  <c r="X1016" i="9" l="1"/>
  <c r="Y1016" i="9"/>
  <c r="L1016" i="9"/>
  <c r="AR1016" i="9"/>
  <c r="M1016" i="9"/>
  <c r="AS1016" i="9"/>
  <c r="N1016" i="9"/>
  <c r="AC1016" i="9"/>
  <c r="AD879" i="4"/>
  <c r="U879" i="4"/>
  <c r="V879" i="4"/>
  <c r="AA879" i="4"/>
  <c r="M879" i="4" s="1"/>
  <c r="AB879" i="4"/>
  <c r="AC879" i="4"/>
  <c r="Q879" i="4" s="1"/>
  <c r="L879" i="4"/>
  <c r="AT1016" i="9" l="1"/>
  <c r="AK1017" i="9" s="1"/>
  <c r="K1017" i="9"/>
  <c r="AQ879" i="4"/>
  <c r="AE879" i="4"/>
  <c r="O879" i="4"/>
  <c r="S879" i="4"/>
  <c r="T879" i="4"/>
  <c r="AL1017" i="9" l="1"/>
  <c r="AM1017" i="9" s="1"/>
  <c r="AN1017" i="9"/>
  <c r="S1017" i="9"/>
  <c r="Y879" i="4"/>
  <c r="Z879" i="4"/>
  <c r="AP879" i="4"/>
  <c r="AO879" i="4" s="1"/>
  <c r="P879" i="4"/>
  <c r="AS879" i="4"/>
  <c r="AT879" i="4" s="1"/>
  <c r="AR879" i="4"/>
  <c r="N879" i="4"/>
  <c r="K880" i="4" s="1"/>
  <c r="AF1017" i="9" l="1"/>
  <c r="AA1017" i="9"/>
  <c r="Z1017" i="9"/>
  <c r="U1017" i="9"/>
  <c r="V1017" i="9"/>
  <c r="AG1017" i="9" s="1"/>
  <c r="W1017" i="9"/>
  <c r="T1017" i="9" s="1"/>
  <c r="AB1017" i="9" s="1"/>
  <c r="R880" i="4"/>
  <c r="R1017" i="9" l="1"/>
  <c r="AE1017" i="9"/>
  <c r="AD1017" i="9"/>
  <c r="N1017" i="9"/>
  <c r="AS1017" i="9"/>
  <c r="Q1017" i="9"/>
  <c r="AI1017" i="9"/>
  <c r="AH1017" i="9"/>
  <c r="O1017" i="9"/>
  <c r="P1017" i="9"/>
  <c r="AC1017" i="9"/>
  <c r="AD880" i="4"/>
  <c r="V880" i="4"/>
  <c r="U880" i="4"/>
  <c r="AC880" i="4"/>
  <c r="Q880" i="4" s="1"/>
  <c r="AA880" i="4"/>
  <c r="M880" i="4" s="1"/>
  <c r="AB880" i="4"/>
  <c r="L880" i="4"/>
  <c r="Y1017" i="9" l="1"/>
  <c r="X1017" i="9"/>
  <c r="AQ1017" i="9"/>
  <c r="L1017" i="9"/>
  <c r="AR1017" i="9"/>
  <c r="M1017" i="9"/>
  <c r="AP1017" i="9"/>
  <c r="AO1017" i="9" s="1"/>
  <c r="T880" i="4"/>
  <c r="AE880" i="4"/>
  <c r="P880" i="4"/>
  <c r="AS880" i="4"/>
  <c r="O880" i="4"/>
  <c r="S880" i="4"/>
  <c r="AQ880" i="4"/>
  <c r="AT1017" i="9" l="1"/>
  <c r="AK1018" i="9" s="1"/>
  <c r="K1018" i="9"/>
  <c r="Y880" i="4"/>
  <c r="Z880" i="4"/>
  <c r="AP880" i="4"/>
  <c r="AO880" i="4" s="1"/>
  <c r="AT880" i="4" s="1"/>
  <c r="N880" i="4"/>
  <c r="K881" i="4" s="1"/>
  <c r="AR880" i="4"/>
  <c r="AN1018" i="9" l="1"/>
  <c r="AL1018" i="9"/>
  <c r="AM1018" i="9" s="1"/>
  <c r="S1018" i="9"/>
  <c r="R881" i="4"/>
  <c r="AF1018" i="9" l="1"/>
  <c r="AA1018" i="9"/>
  <c r="Z1018" i="9"/>
  <c r="U1018" i="9"/>
  <c r="V1018" i="9"/>
  <c r="AG1018" i="9" s="1"/>
  <c r="W1018" i="9"/>
  <c r="T1018" i="9" s="1"/>
  <c r="AB1018" i="9" s="1"/>
  <c r="AD881" i="4"/>
  <c r="V881" i="4"/>
  <c r="U881" i="4"/>
  <c r="AC881" i="4"/>
  <c r="Q881" i="4" s="1"/>
  <c r="AB881" i="4"/>
  <c r="AA881" i="4"/>
  <c r="M881" i="4" s="1"/>
  <c r="L881" i="4"/>
  <c r="R1018" i="9" l="1"/>
  <c r="AE1018" i="9"/>
  <c r="AD1018" i="9"/>
  <c r="AS1018" i="9"/>
  <c r="N1018" i="9"/>
  <c r="AC1018" i="9"/>
  <c r="P1018" i="9"/>
  <c r="Q1018" i="9"/>
  <c r="AH1018" i="9"/>
  <c r="AI1018" i="9"/>
  <c r="O1018" i="9"/>
  <c r="AQ1018" i="9"/>
  <c r="T881" i="4"/>
  <c r="AE881" i="4"/>
  <c r="O881" i="4"/>
  <c r="S881" i="4"/>
  <c r="AS881" i="4"/>
  <c r="P881" i="4"/>
  <c r="AQ881" i="4"/>
  <c r="X1018" i="9" l="1"/>
  <c r="Y1018" i="9"/>
  <c r="L1018" i="9"/>
  <c r="M1018" i="9"/>
  <c r="AR1018" i="9"/>
  <c r="AP1018" i="9"/>
  <c r="AO1018" i="9" s="1"/>
  <c r="Y881" i="4"/>
  <c r="Z881" i="4"/>
  <c r="AP881" i="4"/>
  <c r="AO881" i="4" s="1"/>
  <c r="AT881" i="4" s="1"/>
  <c r="AR881" i="4"/>
  <c r="N881" i="4"/>
  <c r="K882" i="4" s="1"/>
  <c r="AT1018" i="9" l="1"/>
  <c r="AK1019" i="9"/>
  <c r="AL1019" i="9" s="1"/>
  <c r="AM1019" i="9" s="1"/>
  <c r="K1019" i="9"/>
  <c r="R882" i="4"/>
  <c r="AN1019" i="9" l="1"/>
  <c r="S1019" i="9"/>
  <c r="AD882" i="4"/>
  <c r="V882" i="4"/>
  <c r="U882" i="4"/>
  <c r="AC882" i="4"/>
  <c r="Q882" i="4" s="1"/>
  <c r="AB882" i="4"/>
  <c r="AA882" i="4"/>
  <c r="M882" i="4" s="1"/>
  <c r="L882" i="4"/>
  <c r="AF1019" i="9" l="1"/>
  <c r="AA1019" i="9"/>
  <c r="Z1019" i="9"/>
  <c r="U1019" i="9"/>
  <c r="V1019" i="9"/>
  <c r="AG1019" i="9" s="1"/>
  <c r="W1019" i="9"/>
  <c r="T1019" i="9" s="1"/>
  <c r="AB1019" i="9" s="1"/>
  <c r="T882" i="4"/>
  <c r="AE882" i="4"/>
  <c r="AQ882" i="4"/>
  <c r="O882" i="4"/>
  <c r="S882" i="4"/>
  <c r="AS882" i="4"/>
  <c r="P882" i="4"/>
  <c r="R1019" i="9" l="1"/>
  <c r="AE1019" i="9"/>
  <c r="AD1019" i="9"/>
  <c r="AQ1019" i="9"/>
  <c r="P1019" i="9"/>
  <c r="AP1019" i="9"/>
  <c r="AO1019" i="9" s="1"/>
  <c r="AS1019" i="9"/>
  <c r="N1019" i="9"/>
  <c r="AC1019" i="9"/>
  <c r="O1019" i="9"/>
  <c r="AI1019" i="9"/>
  <c r="Q1019" i="9"/>
  <c r="AH1019" i="9"/>
  <c r="Y882" i="4"/>
  <c r="Z882" i="4"/>
  <c r="AP882" i="4"/>
  <c r="AO882" i="4" s="1"/>
  <c r="AT882" i="4" s="1"/>
  <c r="AR882" i="4"/>
  <c r="N882" i="4"/>
  <c r="K883" i="4" s="1"/>
  <c r="Y1019" i="9" l="1"/>
  <c r="X1019" i="9"/>
  <c r="L1019" i="9"/>
  <c r="AR1019" i="9"/>
  <c r="AT1019" i="9" s="1"/>
  <c r="AK1020" i="9" s="1"/>
  <c r="AL1020" i="9" s="1"/>
  <c r="AM1020" i="9" s="1"/>
  <c r="M1019" i="9"/>
  <c r="R883" i="4"/>
  <c r="AN1020" i="9" l="1"/>
  <c r="K1020" i="9"/>
  <c r="AD883" i="4"/>
  <c r="V883" i="4"/>
  <c r="U883" i="4"/>
  <c r="AB883" i="4"/>
  <c r="AA883" i="4"/>
  <c r="M883" i="4" s="1"/>
  <c r="AC883" i="4"/>
  <c r="Q883" i="4" s="1"/>
  <c r="L883" i="4"/>
  <c r="S1020" i="9" l="1"/>
  <c r="AE883" i="4"/>
  <c r="AQ883" i="4"/>
  <c r="O883" i="4"/>
  <c r="S883" i="4"/>
  <c r="T883" i="4"/>
  <c r="AF1020" i="9" l="1"/>
  <c r="Z1020" i="9"/>
  <c r="AA1020" i="9"/>
  <c r="U1020" i="9"/>
  <c r="V1020" i="9"/>
  <c r="AG1020" i="9" s="1"/>
  <c r="W1020" i="9"/>
  <c r="T1020" i="9" s="1"/>
  <c r="AB1020" i="9" s="1"/>
  <c r="Y883" i="4"/>
  <c r="Z883" i="4"/>
  <c r="AP883" i="4"/>
  <c r="AO883" i="4" s="1"/>
  <c r="AR883" i="4"/>
  <c r="N883" i="4"/>
  <c r="K884" i="4" s="1"/>
  <c r="AS883" i="4"/>
  <c r="AT883" i="4" s="1"/>
  <c r="P883" i="4"/>
  <c r="R1020" i="9" l="1"/>
  <c r="AD1020" i="9"/>
  <c r="AE1020" i="9"/>
  <c r="AQ1020" i="9"/>
  <c r="N1020" i="9"/>
  <c r="AS1020" i="9"/>
  <c r="AC1020" i="9"/>
  <c r="P1020" i="9"/>
  <c r="AH1020" i="9"/>
  <c r="Q1020" i="9"/>
  <c r="AI1020" i="9"/>
  <c r="O1020" i="9"/>
  <c r="R884" i="4"/>
  <c r="Y1020" i="9" l="1"/>
  <c r="X1020" i="9"/>
  <c r="L1020" i="9"/>
  <c r="AR1020" i="9"/>
  <c r="M1020" i="9"/>
  <c r="AP1020" i="9"/>
  <c r="AO1020" i="9" s="1"/>
  <c r="AD884" i="4"/>
  <c r="V884" i="4"/>
  <c r="U884" i="4"/>
  <c r="AC884" i="4"/>
  <c r="Q884" i="4" s="1"/>
  <c r="AB884" i="4"/>
  <c r="AA884" i="4"/>
  <c r="M884" i="4" s="1"/>
  <c r="L884" i="4"/>
  <c r="AT1020" i="9" l="1"/>
  <c r="AK1021" i="9" s="1"/>
  <c r="K1021" i="9"/>
  <c r="AE884" i="4"/>
  <c r="O884" i="4"/>
  <c r="S884" i="4"/>
  <c r="AQ884" i="4"/>
  <c r="T884" i="4"/>
  <c r="AN1021" i="9" l="1"/>
  <c r="AL1021" i="9"/>
  <c r="AM1021" i="9" s="1"/>
  <c r="S1021" i="9"/>
  <c r="Y884" i="4"/>
  <c r="Z884" i="4"/>
  <c r="AP884" i="4"/>
  <c r="AO884" i="4" s="1"/>
  <c r="AS884" i="4"/>
  <c r="P884" i="4"/>
  <c r="AR884" i="4"/>
  <c r="N884" i="4"/>
  <c r="K885" i="4" s="1"/>
  <c r="AF1021" i="9" l="1"/>
  <c r="Z1021" i="9"/>
  <c r="AA1021" i="9"/>
  <c r="U1021" i="9"/>
  <c r="V1021" i="9"/>
  <c r="AG1021" i="9" s="1"/>
  <c r="W1021" i="9"/>
  <c r="T1021" i="9" s="1"/>
  <c r="AB1021" i="9" s="1"/>
  <c r="AT884" i="4"/>
  <c r="R885" i="4"/>
  <c r="R1021" i="9" l="1"/>
  <c r="AE1021" i="9"/>
  <c r="AD1021" i="9"/>
  <c r="AQ1021" i="9"/>
  <c r="P1021" i="9"/>
  <c r="AP1021" i="9"/>
  <c r="AO1021" i="9" s="1"/>
  <c r="O1021" i="9"/>
  <c r="Q1021" i="9"/>
  <c r="AH1021" i="9"/>
  <c r="AI1021" i="9"/>
  <c r="AD885" i="4"/>
  <c r="V885" i="4"/>
  <c r="U885" i="4"/>
  <c r="AC885" i="4"/>
  <c r="Q885" i="4" s="1"/>
  <c r="AA885" i="4"/>
  <c r="M885" i="4" s="1"/>
  <c r="AB885" i="4"/>
  <c r="L885" i="4"/>
  <c r="X1021" i="9" l="1"/>
  <c r="Y1021" i="9"/>
  <c r="L1021" i="9"/>
  <c r="M1021" i="9"/>
  <c r="AR1021" i="9"/>
  <c r="AS1021" i="9"/>
  <c r="N1021" i="9"/>
  <c r="AC1021" i="9"/>
  <c r="AE885" i="4"/>
  <c r="AQ885" i="4"/>
  <c r="T885" i="4"/>
  <c r="O885" i="4"/>
  <c r="S885" i="4"/>
  <c r="AT1021" i="9" l="1"/>
  <c r="AK1022" i="9" s="1"/>
  <c r="K1022" i="9"/>
  <c r="Y885" i="4"/>
  <c r="Z885" i="4"/>
  <c r="P885" i="4"/>
  <c r="AS885" i="4"/>
  <c r="AP885" i="4"/>
  <c r="AO885" i="4" s="1"/>
  <c r="AT885" i="4" s="1"/>
  <c r="N885" i="4"/>
  <c r="K886" i="4" s="1"/>
  <c r="AR885" i="4"/>
  <c r="AN1022" i="9" l="1"/>
  <c r="AL1022" i="9"/>
  <c r="AM1022" i="9" s="1"/>
  <c r="S1022" i="9"/>
  <c r="R886" i="4"/>
  <c r="AF1022" i="9" l="1"/>
  <c r="AA1022" i="9"/>
  <c r="Z1022" i="9"/>
  <c r="U1022" i="9"/>
  <c r="V1022" i="9"/>
  <c r="AG1022" i="9" s="1"/>
  <c r="W1022" i="9"/>
  <c r="T1022" i="9" s="1"/>
  <c r="AB1022" i="9" s="1"/>
  <c r="AD886" i="4"/>
  <c r="V886" i="4"/>
  <c r="U886" i="4"/>
  <c r="AA886" i="4"/>
  <c r="M886" i="4" s="1"/>
  <c r="AC886" i="4"/>
  <c r="Q886" i="4" s="1"/>
  <c r="AB886" i="4"/>
  <c r="L886" i="4"/>
  <c r="R1022" i="9" l="1"/>
  <c r="AE1022" i="9"/>
  <c r="AD1022" i="9"/>
  <c r="O1022" i="9"/>
  <c r="AQ1022" i="9"/>
  <c r="P1022" i="9"/>
  <c r="AI1022" i="9"/>
  <c r="AH1022" i="9"/>
  <c r="Q1022" i="9"/>
  <c r="AQ886" i="4"/>
  <c r="AE886" i="4"/>
  <c r="O886" i="4"/>
  <c r="S886" i="4"/>
  <c r="T886" i="4"/>
  <c r="X1022" i="9" l="1"/>
  <c r="Y1022" i="9"/>
  <c r="L1022" i="9"/>
  <c r="AS1022" i="9"/>
  <c r="N1022" i="9"/>
  <c r="AC1022" i="9"/>
  <c r="AR1022" i="9"/>
  <c r="M1022" i="9"/>
  <c r="AP1022" i="9"/>
  <c r="AO1022" i="9" s="1"/>
  <c r="Y886" i="4"/>
  <c r="Z886" i="4"/>
  <c r="AP886" i="4"/>
  <c r="AO886" i="4" s="1"/>
  <c r="P886" i="4"/>
  <c r="AS886" i="4"/>
  <c r="AT886" i="4" s="1"/>
  <c r="AR886" i="4"/>
  <c r="N886" i="4"/>
  <c r="K887" i="4" s="1"/>
  <c r="AT1022" i="9" l="1"/>
  <c r="AK1023" i="9" s="1"/>
  <c r="K1023" i="9"/>
  <c r="R887" i="4"/>
  <c r="AN1023" i="9" l="1"/>
  <c r="AL1023" i="9"/>
  <c r="AM1023" i="9" s="1"/>
  <c r="S1023" i="9"/>
  <c r="AD887" i="4"/>
  <c r="V887" i="4"/>
  <c r="U887" i="4"/>
  <c r="AC887" i="4"/>
  <c r="Q887" i="4" s="1"/>
  <c r="AB887" i="4"/>
  <c r="AA887" i="4"/>
  <c r="M887" i="4" s="1"/>
  <c r="L887" i="4"/>
  <c r="AF1023" i="9" l="1"/>
  <c r="AA1023" i="9"/>
  <c r="Z1023" i="9"/>
  <c r="U1023" i="9"/>
  <c r="V1023" i="9"/>
  <c r="AG1023" i="9" s="1"/>
  <c r="W1023" i="9"/>
  <c r="T1023" i="9" s="1"/>
  <c r="AB1023" i="9" s="1"/>
  <c r="AE887" i="4"/>
  <c r="T887" i="4"/>
  <c r="O887" i="4"/>
  <c r="S887" i="4"/>
  <c r="P887" i="4"/>
  <c r="AS887" i="4"/>
  <c r="AQ887" i="4"/>
  <c r="R1023" i="9" l="1"/>
  <c r="AE1023" i="9"/>
  <c r="AD1023" i="9"/>
  <c r="P1023" i="9"/>
  <c r="AS1023" i="9"/>
  <c r="N1023" i="9"/>
  <c r="O1023" i="9"/>
  <c r="AI1023" i="9"/>
  <c r="Q1023" i="9"/>
  <c r="AH1023" i="9"/>
  <c r="AQ1023" i="9"/>
  <c r="Y887" i="4"/>
  <c r="Z887" i="4"/>
  <c r="AP887" i="4"/>
  <c r="AO887" i="4" s="1"/>
  <c r="AT887" i="4" s="1"/>
  <c r="AR887" i="4"/>
  <c r="N887" i="4"/>
  <c r="K888" i="4" s="1"/>
  <c r="Y1023" i="9" l="1"/>
  <c r="X1023" i="9"/>
  <c r="L1023" i="9"/>
  <c r="AC1023" i="9"/>
  <c r="AR1023" i="9"/>
  <c r="M1023" i="9"/>
  <c r="AP1023" i="9"/>
  <c r="AO1023" i="9" s="1"/>
  <c r="R888" i="4"/>
  <c r="AT1023" i="9" l="1"/>
  <c r="AK1024" i="9" s="1"/>
  <c r="K1024" i="9"/>
  <c r="AD888" i="4"/>
  <c r="V888" i="4"/>
  <c r="U888" i="4"/>
  <c r="AA888" i="4"/>
  <c r="M888" i="4" s="1"/>
  <c r="AC888" i="4"/>
  <c r="Q888" i="4" s="1"/>
  <c r="AB888" i="4"/>
  <c r="L888" i="4"/>
  <c r="AN1024" i="9" l="1"/>
  <c r="AL1024" i="9"/>
  <c r="AM1024" i="9" s="1"/>
  <c r="S1024" i="9"/>
  <c r="AE888" i="4"/>
  <c r="O888" i="4"/>
  <c r="S888" i="4"/>
  <c r="T888" i="4"/>
  <c r="AQ888" i="4"/>
  <c r="AF1024" i="9" l="1"/>
  <c r="AA1024" i="9"/>
  <c r="Z1024" i="9"/>
  <c r="U1024" i="9"/>
  <c r="V1024" i="9"/>
  <c r="AG1024" i="9" s="1"/>
  <c r="W1024" i="9"/>
  <c r="T1024" i="9" s="1"/>
  <c r="AB1024" i="9" s="1"/>
  <c r="Y888" i="4"/>
  <c r="Z888" i="4"/>
  <c r="AP888" i="4"/>
  <c r="AO888" i="4" s="1"/>
  <c r="AS888" i="4"/>
  <c r="P888" i="4"/>
  <c r="N888" i="4"/>
  <c r="K889" i="4" s="1"/>
  <c r="AR888" i="4"/>
  <c r="R1024" i="9" l="1"/>
  <c r="AD1024" i="9"/>
  <c r="AE1024" i="9"/>
  <c r="O1024" i="9"/>
  <c r="AH1024" i="9"/>
  <c r="Q1024" i="9"/>
  <c r="AI1024" i="9"/>
  <c r="P1024" i="9"/>
  <c r="AP1024" i="9"/>
  <c r="AO1024" i="9" s="1"/>
  <c r="AT888" i="4"/>
  <c r="R889" i="4"/>
  <c r="Y1024" i="9" l="1"/>
  <c r="X1024" i="9"/>
  <c r="L1024" i="9"/>
  <c r="AQ1024" i="9"/>
  <c r="N1024" i="9"/>
  <c r="AS1024" i="9"/>
  <c r="AC1024" i="9"/>
  <c r="AR1024" i="9"/>
  <c r="AT1024" i="9" s="1"/>
  <c r="M1024" i="9"/>
  <c r="AD889" i="4"/>
  <c r="V889" i="4"/>
  <c r="U889" i="4"/>
  <c r="AC889" i="4"/>
  <c r="Q889" i="4" s="1"/>
  <c r="AB889" i="4"/>
  <c r="AA889" i="4"/>
  <c r="M889" i="4" s="1"/>
  <c r="L889" i="4"/>
  <c r="AK1025" i="9" l="1"/>
  <c r="K1025" i="9"/>
  <c r="AL1025" i="9"/>
  <c r="AM1025" i="9" s="1"/>
  <c r="AN1025" i="9"/>
  <c r="AE889" i="4"/>
  <c r="O889" i="4"/>
  <c r="S889" i="4"/>
  <c r="AQ889" i="4"/>
  <c r="T889" i="4"/>
  <c r="S1025" i="9" l="1"/>
  <c r="Y889" i="4"/>
  <c r="Z889" i="4"/>
  <c r="AP889" i="4"/>
  <c r="AO889" i="4" s="1"/>
  <c r="P889" i="4"/>
  <c r="AS889" i="4"/>
  <c r="AT889" i="4" s="1"/>
  <c r="N889" i="4"/>
  <c r="K890" i="4" s="1"/>
  <c r="AR889" i="4"/>
  <c r="AF1025" i="9" l="1"/>
  <c r="Z1025" i="9"/>
  <c r="AA1025" i="9"/>
  <c r="U1025" i="9"/>
  <c r="V1025" i="9"/>
  <c r="AG1025" i="9" s="1"/>
  <c r="W1025" i="9"/>
  <c r="T1025" i="9" s="1"/>
  <c r="AB1025" i="9" s="1"/>
  <c r="R890" i="4"/>
  <c r="R1025" i="9" l="1"/>
  <c r="AD1025" i="9"/>
  <c r="AE1025" i="9"/>
  <c r="P1025" i="9"/>
  <c r="AS1025" i="9"/>
  <c r="N1025" i="9"/>
  <c r="AC1025" i="9"/>
  <c r="O1025" i="9"/>
  <c r="AH1025" i="9"/>
  <c r="AI1025" i="9"/>
  <c r="Q1025" i="9"/>
  <c r="AD890" i="4"/>
  <c r="V890" i="4"/>
  <c r="U890" i="4"/>
  <c r="AA890" i="4"/>
  <c r="M890" i="4" s="1"/>
  <c r="AB890" i="4"/>
  <c r="AC890" i="4"/>
  <c r="Q890" i="4" s="1"/>
  <c r="AQ890" i="4"/>
  <c r="L890" i="4"/>
  <c r="Y1025" i="9" l="1"/>
  <c r="X1025" i="9"/>
  <c r="L1025" i="9"/>
  <c r="AQ1025" i="9"/>
  <c r="M1025" i="9"/>
  <c r="AR1025" i="9"/>
  <c r="AP1025" i="9"/>
  <c r="AO1025" i="9" s="1"/>
  <c r="AE890" i="4"/>
  <c r="O890" i="4"/>
  <c r="S890" i="4"/>
  <c r="T890" i="4"/>
  <c r="AT1025" i="9" l="1"/>
  <c r="AK1026" i="9" s="1"/>
  <c r="K1026" i="9"/>
  <c r="Y890" i="4"/>
  <c r="Z890" i="4"/>
  <c r="AP890" i="4"/>
  <c r="AO890" i="4" s="1"/>
  <c r="P890" i="4"/>
  <c r="AS890" i="4"/>
  <c r="AT890" i="4" s="1"/>
  <c r="N890" i="4"/>
  <c r="K891" i="4" s="1"/>
  <c r="AR890" i="4"/>
  <c r="AN1026" i="9" l="1"/>
  <c r="AL1026" i="9"/>
  <c r="AM1026" i="9" s="1"/>
  <c r="S1026" i="9"/>
  <c r="R891" i="4"/>
  <c r="AF1026" i="9" l="1"/>
  <c r="AA1026" i="9"/>
  <c r="Z1026" i="9"/>
  <c r="U1026" i="9"/>
  <c r="V1026" i="9"/>
  <c r="AG1026" i="9" s="1"/>
  <c r="W1026" i="9"/>
  <c r="T1026" i="9" s="1"/>
  <c r="AB1026" i="9" s="1"/>
  <c r="AD891" i="4"/>
  <c r="V891" i="4"/>
  <c r="U891" i="4"/>
  <c r="AA891" i="4"/>
  <c r="M891" i="4" s="1"/>
  <c r="AB891" i="4"/>
  <c r="AC891" i="4"/>
  <c r="Q891" i="4" s="1"/>
  <c r="L891" i="4"/>
  <c r="R1026" i="9" l="1"/>
  <c r="AE1026" i="9"/>
  <c r="AD1026" i="9"/>
  <c r="AH1026" i="9"/>
  <c r="AI1026" i="9"/>
  <c r="Q1026" i="9"/>
  <c r="O1026" i="9"/>
  <c r="AQ1026" i="9"/>
  <c r="P1026" i="9"/>
  <c r="AE891" i="4"/>
  <c r="T891" i="4"/>
  <c r="O891" i="4"/>
  <c r="S891" i="4"/>
  <c r="AQ891" i="4"/>
  <c r="Y1026" i="9" l="1"/>
  <c r="X1026" i="9"/>
  <c r="L1026" i="9"/>
  <c r="AR1026" i="9"/>
  <c r="M1026" i="9"/>
  <c r="AP1026" i="9"/>
  <c r="AO1026" i="9" s="1"/>
  <c r="AS1026" i="9"/>
  <c r="N1026" i="9"/>
  <c r="AC1026" i="9"/>
  <c r="Y891" i="4"/>
  <c r="Z891" i="4"/>
  <c r="AP891" i="4"/>
  <c r="AO891" i="4" s="1"/>
  <c r="N891" i="4"/>
  <c r="K892" i="4" s="1"/>
  <c r="AR891" i="4"/>
  <c r="P891" i="4"/>
  <c r="AS891" i="4"/>
  <c r="AT891" i="4" s="1"/>
  <c r="AT1026" i="9" l="1"/>
  <c r="AK1027" i="9" s="1"/>
  <c r="AL1027" i="9" s="1"/>
  <c r="AM1027" i="9" s="1"/>
  <c r="K1027" i="9"/>
  <c r="R892" i="4"/>
  <c r="AN1027" i="9" l="1"/>
  <c r="S1027" i="9"/>
  <c r="AD892" i="4"/>
  <c r="V892" i="4"/>
  <c r="U892" i="4"/>
  <c r="AC892" i="4"/>
  <c r="Q892" i="4" s="1"/>
  <c r="AA892" i="4"/>
  <c r="M892" i="4" s="1"/>
  <c r="AB892" i="4"/>
  <c r="L892" i="4"/>
  <c r="AF1027" i="9" l="1"/>
  <c r="AA1027" i="9"/>
  <c r="Z1027" i="9"/>
  <c r="U1027" i="9"/>
  <c r="V1027" i="9"/>
  <c r="AG1027" i="9" s="1"/>
  <c r="W1027" i="9"/>
  <c r="T1027" i="9" s="1"/>
  <c r="AB1027" i="9" s="1"/>
  <c r="AE892" i="4"/>
  <c r="T892" i="4"/>
  <c r="O892" i="4"/>
  <c r="S892" i="4"/>
  <c r="P892" i="4"/>
  <c r="AS892" i="4"/>
  <c r="AQ892" i="4"/>
  <c r="R1027" i="9" l="1"/>
  <c r="AE1027" i="9"/>
  <c r="AD1027" i="9"/>
  <c r="AS1027" i="9"/>
  <c r="N1027" i="9"/>
  <c r="AC1027" i="9"/>
  <c r="Q1027" i="9"/>
  <c r="AI1027" i="9"/>
  <c r="AH1027" i="9"/>
  <c r="P1027" i="9"/>
  <c r="O1027" i="9"/>
  <c r="AQ1027" i="9"/>
  <c r="Y892" i="4"/>
  <c r="Z892" i="4"/>
  <c r="AP892" i="4"/>
  <c r="AO892" i="4" s="1"/>
  <c r="AT892" i="4" s="1"/>
  <c r="N892" i="4"/>
  <c r="K893" i="4" s="1"/>
  <c r="AR892" i="4"/>
  <c r="Y1027" i="9" l="1"/>
  <c r="X1027" i="9"/>
  <c r="L1027" i="9"/>
  <c r="M1027" i="9"/>
  <c r="AR1027" i="9"/>
  <c r="AP1027" i="9"/>
  <c r="AO1027" i="9" s="1"/>
  <c r="R893" i="4"/>
  <c r="AT1027" i="9" l="1"/>
  <c r="AK1028" i="9" s="1"/>
  <c r="K1028" i="9"/>
  <c r="AD893" i="4"/>
  <c r="V893" i="4"/>
  <c r="U893" i="4"/>
  <c r="AB893" i="4"/>
  <c r="AA893" i="4"/>
  <c r="M893" i="4" s="1"/>
  <c r="AC893" i="4"/>
  <c r="Q893" i="4" s="1"/>
  <c r="L893" i="4"/>
  <c r="AL1028" i="9" l="1"/>
  <c r="AM1028" i="9" s="1"/>
  <c r="AN1028" i="9"/>
  <c r="S1028" i="9"/>
  <c r="AE893" i="4"/>
  <c r="AQ893" i="4"/>
  <c r="T893" i="4"/>
  <c r="O893" i="4"/>
  <c r="S893" i="4"/>
  <c r="AF1028" i="9" l="1"/>
  <c r="AA1028" i="9"/>
  <c r="Z1028" i="9"/>
  <c r="U1028" i="9"/>
  <c r="V1028" i="9"/>
  <c r="AG1028" i="9" s="1"/>
  <c r="W1028" i="9"/>
  <c r="T1028" i="9" s="1"/>
  <c r="AB1028" i="9" s="1"/>
  <c r="Y893" i="4"/>
  <c r="Z893" i="4"/>
  <c r="AP893" i="4"/>
  <c r="AO893" i="4" s="1"/>
  <c r="AR893" i="4"/>
  <c r="N893" i="4"/>
  <c r="K894" i="4" s="1"/>
  <c r="AS893" i="4"/>
  <c r="AT893" i="4" s="1"/>
  <c r="P893" i="4"/>
  <c r="R1028" i="9" l="1"/>
  <c r="AD1028" i="9"/>
  <c r="AE1028" i="9"/>
  <c r="O1028" i="9"/>
  <c r="AI1028" i="9"/>
  <c r="Q1028" i="9"/>
  <c r="AH1028" i="9"/>
  <c r="P1028" i="9"/>
  <c r="AQ1028" i="9"/>
  <c r="R894" i="4"/>
  <c r="Y1028" i="9" l="1"/>
  <c r="X1028" i="9"/>
  <c r="L1028" i="9"/>
  <c r="AR1028" i="9"/>
  <c r="M1028" i="9"/>
  <c r="N1028" i="9"/>
  <c r="AS1028" i="9"/>
  <c r="AC1028" i="9"/>
  <c r="AP1028" i="9"/>
  <c r="AO1028" i="9" s="1"/>
  <c r="AD894" i="4"/>
  <c r="V894" i="4"/>
  <c r="U894" i="4"/>
  <c r="AA894" i="4"/>
  <c r="M894" i="4" s="1"/>
  <c r="AC894" i="4"/>
  <c r="Q894" i="4" s="1"/>
  <c r="AB894" i="4"/>
  <c r="T894" i="4"/>
  <c r="Y894" i="4" s="1"/>
  <c r="L894" i="4"/>
  <c r="AT1028" i="9" l="1"/>
  <c r="AK1029" i="9" s="1"/>
  <c r="K1029" i="9"/>
  <c r="Z894" i="4"/>
  <c r="AE894" i="4"/>
  <c r="P894" i="4"/>
  <c r="AS894" i="4"/>
  <c r="O894" i="4"/>
  <c r="S894" i="4"/>
  <c r="AQ894" i="4"/>
  <c r="AL1029" i="9" l="1"/>
  <c r="AM1029" i="9" s="1"/>
  <c r="AN1029" i="9"/>
  <c r="S1029" i="9"/>
  <c r="AP894" i="4"/>
  <c r="AO894" i="4" s="1"/>
  <c r="AT894" i="4" s="1"/>
  <c r="N894" i="4"/>
  <c r="K895" i="4" s="1"/>
  <c r="AR894" i="4"/>
  <c r="AF1029" i="9" l="1"/>
  <c r="AA1029" i="9"/>
  <c r="Z1029" i="9"/>
  <c r="U1029" i="9"/>
  <c r="V1029" i="9"/>
  <c r="AG1029" i="9" s="1"/>
  <c r="W1029" i="9"/>
  <c r="T1029" i="9" s="1"/>
  <c r="AB1029" i="9" s="1"/>
  <c r="R895" i="4"/>
  <c r="R1029" i="9" l="1"/>
  <c r="AE1029" i="9"/>
  <c r="AD1029" i="9"/>
  <c r="Q1029" i="9"/>
  <c r="AH1029" i="9"/>
  <c r="AI1029" i="9"/>
  <c r="O1029" i="9"/>
  <c r="P1029" i="9"/>
  <c r="AD895" i="4"/>
  <c r="U895" i="4"/>
  <c r="V895" i="4"/>
  <c r="AC895" i="4"/>
  <c r="Q895" i="4" s="1"/>
  <c r="AB895" i="4"/>
  <c r="T895" i="4"/>
  <c r="Y895" i="4" s="1"/>
  <c r="AA895" i="4"/>
  <c r="M895" i="4" s="1"/>
  <c r="L895" i="4"/>
  <c r="Y1029" i="9" l="1"/>
  <c r="X1029" i="9"/>
  <c r="AQ1029" i="9"/>
  <c r="L1029" i="9"/>
  <c r="AS1029" i="9"/>
  <c r="N1029" i="9"/>
  <c r="AC1029" i="9"/>
  <c r="AR1029" i="9"/>
  <c r="M1029" i="9"/>
  <c r="AP1029" i="9"/>
  <c r="AO1029" i="9" s="1"/>
  <c r="Z895" i="4"/>
  <c r="AE895" i="4"/>
  <c r="AS895" i="4"/>
  <c r="P895" i="4"/>
  <c r="AQ895" i="4"/>
  <c r="O895" i="4"/>
  <c r="S895" i="4"/>
  <c r="AT1029" i="9" l="1"/>
  <c r="K1030" i="9"/>
  <c r="AK1030" i="9"/>
  <c r="AP895" i="4"/>
  <c r="AO895" i="4" s="1"/>
  <c r="AT895" i="4" s="1"/>
  <c r="AR895" i="4"/>
  <c r="N895" i="4"/>
  <c r="K896" i="4" s="1"/>
  <c r="S1030" i="9" l="1"/>
  <c r="AL1030" i="9"/>
  <c r="AM1030" i="9" s="1"/>
  <c r="AN1030" i="9"/>
  <c r="R896" i="4"/>
  <c r="AF1030" i="9" l="1"/>
  <c r="Z1030" i="9"/>
  <c r="AA1030" i="9"/>
  <c r="V1030" i="9"/>
  <c r="AG1030" i="9" s="1"/>
  <c r="U1030" i="9"/>
  <c r="W1030" i="9"/>
  <c r="T1030" i="9" s="1"/>
  <c r="AB1030" i="9" s="1"/>
  <c r="AD896" i="4"/>
  <c r="V896" i="4"/>
  <c r="U896" i="4"/>
  <c r="AA896" i="4"/>
  <c r="M896" i="4" s="1"/>
  <c r="AC896" i="4"/>
  <c r="Q896" i="4" s="1"/>
  <c r="AB896" i="4"/>
  <c r="L896" i="4"/>
  <c r="R1030" i="9" l="1"/>
  <c r="AE1030" i="9"/>
  <c r="AD1030" i="9"/>
  <c r="L1030" i="9"/>
  <c r="Q1030" i="9"/>
  <c r="AI1030" i="9"/>
  <c r="AH1030" i="9"/>
  <c r="O1030" i="9"/>
  <c r="P1030" i="9"/>
  <c r="AE896" i="4"/>
  <c r="O896" i="4"/>
  <c r="S896" i="4"/>
  <c r="T896" i="4"/>
  <c r="AQ896" i="4"/>
  <c r="Y1030" i="9" l="1"/>
  <c r="X1030" i="9"/>
  <c r="AQ1030" i="9"/>
  <c r="M1030" i="9"/>
  <c r="AR1030" i="9"/>
  <c r="AS1030" i="9"/>
  <c r="N1030" i="9"/>
  <c r="AC1030" i="9"/>
  <c r="AP1030" i="9"/>
  <c r="AO1030" i="9" s="1"/>
  <c r="Y896" i="4"/>
  <c r="Z896" i="4"/>
  <c r="AP896" i="4"/>
  <c r="AO896" i="4" s="1"/>
  <c r="P896" i="4"/>
  <c r="AS896" i="4"/>
  <c r="AT896" i="4" s="1"/>
  <c r="AR896" i="4"/>
  <c r="N896" i="4"/>
  <c r="K897" i="4" s="1"/>
  <c r="AT1030" i="9" l="1"/>
  <c r="AK1031" i="9"/>
  <c r="K1031" i="9"/>
  <c r="R897" i="4"/>
  <c r="S1031" i="9" l="1"/>
  <c r="AL1031" i="9"/>
  <c r="AM1031" i="9" s="1"/>
  <c r="AN1031" i="9"/>
  <c r="AD897" i="4"/>
  <c r="V897" i="4"/>
  <c r="U897" i="4"/>
  <c r="AB897" i="4"/>
  <c r="AC897" i="4"/>
  <c r="Q897" i="4" s="1"/>
  <c r="AA897" i="4"/>
  <c r="M897" i="4" s="1"/>
  <c r="L897" i="4"/>
  <c r="AF1031" i="9" l="1"/>
  <c r="AA1031" i="9"/>
  <c r="Z1031" i="9"/>
  <c r="V1031" i="9"/>
  <c r="AG1031" i="9" s="1"/>
  <c r="U1031" i="9"/>
  <c r="W1031" i="9"/>
  <c r="T1031" i="9" s="1"/>
  <c r="AB1031" i="9" s="1"/>
  <c r="AE897" i="4"/>
  <c r="T897" i="4"/>
  <c r="Z897" i="4" s="1"/>
  <c r="AQ897" i="4"/>
  <c r="O897" i="4"/>
  <c r="S897" i="4"/>
  <c r="R1031" i="9" l="1"/>
  <c r="AE1031" i="9"/>
  <c r="AD1031" i="9"/>
  <c r="L1031" i="9"/>
  <c r="O1031" i="9"/>
  <c r="AS1031" i="9"/>
  <c r="N1031" i="9"/>
  <c r="AQ1031" i="9"/>
  <c r="P1031" i="9"/>
  <c r="AP1031" i="9"/>
  <c r="AO1031" i="9" s="1"/>
  <c r="AI1031" i="9"/>
  <c r="Q1031" i="9"/>
  <c r="AH1031" i="9"/>
  <c r="AC1031" i="9"/>
  <c r="P897" i="4"/>
  <c r="Y897" i="4"/>
  <c r="AP897" i="4"/>
  <c r="AO897" i="4" s="1"/>
  <c r="AS897" i="4"/>
  <c r="N897" i="4"/>
  <c r="K898" i="4" s="1"/>
  <c r="AR897" i="4"/>
  <c r="X1031" i="9" l="1"/>
  <c r="Y1031" i="9"/>
  <c r="AR1031" i="9"/>
  <c r="AT1031" i="9" s="1"/>
  <c r="AK1032" i="9" s="1"/>
  <c r="AL1032" i="9" s="1"/>
  <c r="AM1032" i="9" s="1"/>
  <c r="M1031" i="9"/>
  <c r="AT897" i="4"/>
  <c r="R898" i="4"/>
  <c r="AN1032" i="9" l="1"/>
  <c r="K1032" i="9"/>
  <c r="AD898" i="4"/>
  <c r="V898" i="4"/>
  <c r="U898" i="4"/>
  <c r="AC898" i="4"/>
  <c r="Q898" i="4" s="1"/>
  <c r="AA898" i="4"/>
  <c r="M898" i="4" s="1"/>
  <c r="AB898" i="4"/>
  <c r="L898" i="4"/>
  <c r="S1032" i="9" l="1"/>
  <c r="AE898" i="4"/>
  <c r="T898" i="4"/>
  <c r="O898" i="4"/>
  <c r="S898" i="4"/>
  <c r="AQ898" i="4"/>
  <c r="AF1032" i="9" l="1"/>
  <c r="AA1032" i="9"/>
  <c r="Z1032" i="9"/>
  <c r="U1032" i="9"/>
  <c r="V1032" i="9"/>
  <c r="AG1032" i="9" s="1"/>
  <c r="W1032" i="9"/>
  <c r="T1032" i="9" s="1"/>
  <c r="AB1032" i="9" s="1"/>
  <c r="Y898" i="4"/>
  <c r="Z898" i="4"/>
  <c r="AP898" i="4"/>
  <c r="AO898" i="4" s="1"/>
  <c r="AR898" i="4"/>
  <c r="N898" i="4"/>
  <c r="K899" i="4" s="1"/>
  <c r="AS898" i="4"/>
  <c r="AT898" i="4" s="1"/>
  <c r="P898" i="4"/>
  <c r="R1032" i="9" l="1"/>
  <c r="AD1032" i="9"/>
  <c r="AE1032" i="9"/>
  <c r="AI1032" i="9"/>
  <c r="Q1032" i="9"/>
  <c r="AH1032" i="9"/>
  <c r="P1032" i="9"/>
  <c r="O1032" i="9"/>
  <c r="R899" i="4"/>
  <c r="X1032" i="9" l="1"/>
  <c r="Y1032" i="9"/>
  <c r="L1032" i="9"/>
  <c r="AQ1032" i="9"/>
  <c r="M1032" i="9"/>
  <c r="AR1032" i="9"/>
  <c r="AS1032" i="9"/>
  <c r="N1032" i="9"/>
  <c r="AC1032" i="9"/>
  <c r="AP1032" i="9"/>
  <c r="AO1032" i="9" s="1"/>
  <c r="AD899" i="4"/>
  <c r="U899" i="4"/>
  <c r="V899" i="4"/>
  <c r="AB899" i="4"/>
  <c r="AA899" i="4"/>
  <c r="M899" i="4" s="1"/>
  <c r="AC899" i="4"/>
  <c r="Q899" i="4" s="1"/>
  <c r="L899" i="4"/>
  <c r="AT1032" i="9" l="1"/>
  <c r="AK1033" i="9"/>
  <c r="K1033" i="9"/>
  <c r="AE899" i="4"/>
  <c r="T899" i="4"/>
  <c r="AQ899" i="4"/>
  <c r="O899" i="4"/>
  <c r="S899" i="4"/>
  <c r="S1033" i="9" l="1"/>
  <c r="AL1033" i="9"/>
  <c r="AM1033" i="9" s="1"/>
  <c r="AN1033" i="9"/>
  <c r="Y899" i="4"/>
  <c r="Z899" i="4"/>
  <c r="P899" i="4"/>
  <c r="AS899" i="4"/>
  <c r="AP899" i="4"/>
  <c r="AO899" i="4" s="1"/>
  <c r="N899" i="4"/>
  <c r="K900" i="4" s="1"/>
  <c r="AR899" i="4"/>
  <c r="AF1033" i="9" l="1"/>
  <c r="AA1033" i="9"/>
  <c r="Z1033" i="9"/>
  <c r="V1033" i="9"/>
  <c r="AG1033" i="9" s="1"/>
  <c r="U1033" i="9"/>
  <c r="W1033" i="9"/>
  <c r="T1033" i="9" s="1"/>
  <c r="AB1033" i="9" s="1"/>
  <c r="AT899" i="4"/>
  <c r="R900" i="4"/>
  <c r="R1033" i="9" l="1"/>
  <c r="AD1033" i="9"/>
  <c r="AE1033" i="9"/>
  <c r="P1033" i="9"/>
  <c r="N1033" i="9"/>
  <c r="AS1033" i="9"/>
  <c r="O1033" i="9"/>
  <c r="AQ1033" i="9"/>
  <c r="AH1033" i="9"/>
  <c r="Q1033" i="9"/>
  <c r="AI1033" i="9"/>
  <c r="AD900" i="4"/>
  <c r="V900" i="4"/>
  <c r="U900" i="4"/>
  <c r="AC900" i="4"/>
  <c r="Q900" i="4" s="1"/>
  <c r="AB900" i="4"/>
  <c r="AA900" i="4"/>
  <c r="M900" i="4" s="1"/>
  <c r="L900" i="4"/>
  <c r="Y1033" i="9" l="1"/>
  <c r="X1033" i="9"/>
  <c r="AC1033" i="9"/>
  <c r="L1033" i="9"/>
  <c r="AR1033" i="9"/>
  <c r="M1033" i="9"/>
  <c r="AP1033" i="9"/>
  <c r="AO1033" i="9" s="1"/>
  <c r="T900" i="4"/>
  <c r="AE900" i="4"/>
  <c r="O900" i="4"/>
  <c r="S900" i="4"/>
  <c r="AS900" i="4"/>
  <c r="P900" i="4"/>
  <c r="AQ900" i="4"/>
  <c r="AT1033" i="9" l="1"/>
  <c r="AK1034" i="9" s="1"/>
  <c r="K1034" i="9"/>
  <c r="Y900" i="4"/>
  <c r="Z900" i="4"/>
  <c r="AP900" i="4"/>
  <c r="AO900" i="4" s="1"/>
  <c r="AT900" i="4" s="1"/>
  <c r="AR900" i="4"/>
  <c r="N900" i="4"/>
  <c r="K901" i="4" s="1"/>
  <c r="AL1034" i="9" l="1"/>
  <c r="AM1034" i="9" s="1"/>
  <c r="AN1034" i="9"/>
  <c r="S1034" i="9"/>
  <c r="R901" i="4"/>
  <c r="AF1034" i="9" l="1"/>
  <c r="AA1034" i="9"/>
  <c r="Z1034" i="9"/>
  <c r="U1034" i="9"/>
  <c r="V1034" i="9"/>
  <c r="AG1034" i="9" s="1"/>
  <c r="W1034" i="9"/>
  <c r="T1034" i="9" s="1"/>
  <c r="AB1034" i="9" s="1"/>
  <c r="AD901" i="4"/>
  <c r="V901" i="4"/>
  <c r="U901" i="4"/>
  <c r="AC901" i="4"/>
  <c r="Q901" i="4" s="1"/>
  <c r="AA901" i="4"/>
  <c r="M901" i="4" s="1"/>
  <c r="AB901" i="4"/>
  <c r="L901" i="4"/>
  <c r="R1034" i="9" l="1"/>
  <c r="AE1034" i="9"/>
  <c r="AD1034" i="9"/>
  <c r="AS1034" i="9"/>
  <c r="N1034" i="9"/>
  <c r="P1034" i="9"/>
  <c r="O1034" i="9"/>
  <c r="Q1034" i="9"/>
  <c r="AI1034" i="9"/>
  <c r="AH1034" i="9"/>
  <c r="AC1034" i="9"/>
  <c r="AE901" i="4"/>
  <c r="T901" i="4"/>
  <c r="AQ901" i="4"/>
  <c r="O901" i="4"/>
  <c r="S901" i="4"/>
  <c r="P901" i="4"/>
  <c r="AS901" i="4"/>
  <c r="Y1034" i="9" l="1"/>
  <c r="X1034" i="9"/>
  <c r="L1034" i="9"/>
  <c r="AQ1034" i="9"/>
  <c r="M1034" i="9"/>
  <c r="AR1034" i="9"/>
  <c r="AP1034" i="9"/>
  <c r="AO1034" i="9" s="1"/>
  <c r="Y901" i="4"/>
  <c r="Z901" i="4"/>
  <c r="AP901" i="4"/>
  <c r="AO901" i="4" s="1"/>
  <c r="AT901" i="4" s="1"/>
  <c r="AR901" i="4"/>
  <c r="N901" i="4"/>
  <c r="K902" i="4" s="1"/>
  <c r="AT1034" i="9" l="1"/>
  <c r="AK1035" i="9" s="1"/>
  <c r="K1035" i="9"/>
  <c r="R902" i="4"/>
  <c r="AN1035" i="9" l="1"/>
  <c r="AL1035" i="9"/>
  <c r="AM1035" i="9" s="1"/>
  <c r="S1035" i="9"/>
  <c r="AD902" i="4"/>
  <c r="V902" i="4"/>
  <c r="U902" i="4"/>
  <c r="AB902" i="4"/>
  <c r="AA902" i="4"/>
  <c r="M902" i="4" s="1"/>
  <c r="AC902" i="4"/>
  <c r="Q902" i="4" s="1"/>
  <c r="L902" i="4"/>
  <c r="AF1035" i="9" l="1"/>
  <c r="Z1035" i="9"/>
  <c r="AA1035" i="9"/>
  <c r="U1035" i="9"/>
  <c r="V1035" i="9"/>
  <c r="AG1035" i="9" s="1"/>
  <c r="W1035" i="9"/>
  <c r="T1035" i="9" s="1"/>
  <c r="AB1035" i="9" s="1"/>
  <c r="AE902" i="4"/>
  <c r="T902" i="4"/>
  <c r="O902" i="4"/>
  <c r="S902" i="4"/>
  <c r="AQ902" i="4"/>
  <c r="R1035" i="9" l="1"/>
  <c r="AE1035" i="9"/>
  <c r="AD1035" i="9"/>
  <c r="N1035" i="9"/>
  <c r="AS1035" i="9"/>
  <c r="AI1035" i="9"/>
  <c r="AH1035" i="9"/>
  <c r="Q1035" i="9"/>
  <c r="AC1035" i="9"/>
  <c r="P1035" i="9"/>
  <c r="O1035" i="9"/>
  <c r="Y902" i="4"/>
  <c r="Z902" i="4"/>
  <c r="AP902" i="4"/>
  <c r="AO902" i="4" s="1"/>
  <c r="AR902" i="4"/>
  <c r="N902" i="4"/>
  <c r="K903" i="4" s="1"/>
  <c r="P902" i="4"/>
  <c r="AS902" i="4"/>
  <c r="AT902" i="4" s="1"/>
  <c r="Y1035" i="9" l="1"/>
  <c r="X1035" i="9"/>
  <c r="L1035" i="9"/>
  <c r="AQ1035" i="9"/>
  <c r="AR1035" i="9"/>
  <c r="M1035" i="9"/>
  <c r="AP1035" i="9"/>
  <c r="AO1035" i="9" s="1"/>
  <c r="R903" i="4"/>
  <c r="AT1035" i="9" l="1"/>
  <c r="AK1036" i="9" s="1"/>
  <c r="K1036" i="9"/>
  <c r="AD903" i="4"/>
  <c r="V903" i="4"/>
  <c r="U903" i="4"/>
  <c r="AA903" i="4"/>
  <c r="M903" i="4" s="1"/>
  <c r="AC903" i="4"/>
  <c r="Q903" i="4" s="1"/>
  <c r="AB903" i="4"/>
  <c r="L903" i="4"/>
  <c r="AN1036" i="9" l="1"/>
  <c r="AL1036" i="9"/>
  <c r="AM1036" i="9" s="1"/>
  <c r="S1036" i="9"/>
  <c r="T903" i="4"/>
  <c r="Y903" i="4" s="1"/>
  <c r="Z903" i="4"/>
  <c r="AE903" i="4"/>
  <c r="AQ903" i="4"/>
  <c r="AS903" i="4"/>
  <c r="P903" i="4"/>
  <c r="O903" i="4"/>
  <c r="S903" i="4"/>
  <c r="AF1036" i="9" l="1"/>
  <c r="AA1036" i="9"/>
  <c r="Z1036" i="9"/>
  <c r="U1036" i="9"/>
  <c r="V1036" i="9"/>
  <c r="AG1036" i="9" s="1"/>
  <c r="W1036" i="9"/>
  <c r="T1036" i="9" s="1"/>
  <c r="AB1036" i="9" s="1"/>
  <c r="AP903" i="4"/>
  <c r="AO903" i="4" s="1"/>
  <c r="AT903" i="4" s="1"/>
  <c r="N903" i="4"/>
  <c r="K904" i="4" s="1"/>
  <c r="AR903" i="4"/>
  <c r="R1036" i="9" l="1"/>
  <c r="AE1036" i="9"/>
  <c r="AD1036" i="9"/>
  <c r="P1036" i="9"/>
  <c r="N1036" i="9"/>
  <c r="AS1036" i="9"/>
  <c r="O1036" i="9"/>
  <c r="AI1036" i="9"/>
  <c r="AH1036" i="9"/>
  <c r="Q1036" i="9"/>
  <c r="AQ1036" i="9"/>
  <c r="R904" i="4"/>
  <c r="X1036" i="9" l="1"/>
  <c r="Y1036" i="9"/>
  <c r="L1036" i="9"/>
  <c r="AC1036" i="9"/>
  <c r="M1036" i="9"/>
  <c r="AR1036" i="9"/>
  <c r="AP1036" i="9"/>
  <c r="AO1036" i="9" s="1"/>
  <c r="AD904" i="4"/>
  <c r="V904" i="4"/>
  <c r="U904" i="4"/>
  <c r="AC904" i="4"/>
  <c r="Q904" i="4" s="1"/>
  <c r="AA904" i="4"/>
  <c r="M904" i="4" s="1"/>
  <c r="AB904" i="4"/>
  <c r="L904" i="4"/>
  <c r="AT1036" i="9" l="1"/>
  <c r="AK1037" i="9" s="1"/>
  <c r="K1037" i="9"/>
  <c r="AE904" i="4"/>
  <c r="O904" i="4"/>
  <c r="S904" i="4"/>
  <c r="T904" i="4"/>
  <c r="AQ904" i="4"/>
  <c r="AN1037" i="9" l="1"/>
  <c r="AL1037" i="9"/>
  <c r="AM1037" i="9" s="1"/>
  <c r="S1037" i="9"/>
  <c r="Y904" i="4"/>
  <c r="Z904" i="4"/>
  <c r="AP904" i="4"/>
  <c r="AO904" i="4" s="1"/>
  <c r="AS904" i="4"/>
  <c r="P904" i="4"/>
  <c r="AR904" i="4"/>
  <c r="N904" i="4"/>
  <c r="K905" i="4" s="1"/>
  <c r="AF1037" i="9" l="1"/>
  <c r="Z1037" i="9"/>
  <c r="AA1037" i="9"/>
  <c r="U1037" i="9"/>
  <c r="V1037" i="9"/>
  <c r="AG1037" i="9" s="1"/>
  <c r="W1037" i="9"/>
  <c r="T1037" i="9" s="1"/>
  <c r="AB1037" i="9" s="1"/>
  <c r="AT904" i="4"/>
  <c r="R905" i="4"/>
  <c r="R1037" i="9" l="1"/>
  <c r="AE1037" i="9"/>
  <c r="AD1037" i="9"/>
  <c r="O1037" i="9"/>
  <c r="P1037" i="9"/>
  <c r="AQ1037" i="9"/>
  <c r="AH1037" i="9"/>
  <c r="Q1037" i="9"/>
  <c r="AI1037" i="9"/>
  <c r="V905" i="4"/>
  <c r="AD905" i="4"/>
  <c r="U905" i="4"/>
  <c r="AC905" i="4"/>
  <c r="Q905" i="4" s="1"/>
  <c r="AB905" i="4"/>
  <c r="AA905" i="4"/>
  <c r="M905" i="4" s="1"/>
  <c r="L905" i="4"/>
  <c r="Y1037" i="9" l="1"/>
  <c r="X1037" i="9"/>
  <c r="L1037" i="9"/>
  <c r="M1037" i="9"/>
  <c r="AR1037" i="9"/>
  <c r="AP1037" i="9"/>
  <c r="AO1037" i="9" s="1"/>
  <c r="N1037" i="9"/>
  <c r="AS1037" i="9"/>
  <c r="AC1037" i="9"/>
  <c r="AE905" i="4"/>
  <c r="O905" i="4"/>
  <c r="S905" i="4"/>
  <c r="AQ905" i="4"/>
  <c r="T905" i="4"/>
  <c r="AT1037" i="9" l="1"/>
  <c r="AK1038" i="9"/>
  <c r="AL1038" i="9" s="1"/>
  <c r="AM1038" i="9" s="1"/>
  <c r="K1038" i="9"/>
  <c r="Y905" i="4"/>
  <c r="Z905" i="4"/>
  <c r="AP905" i="4"/>
  <c r="AO905" i="4" s="1"/>
  <c r="AS905" i="4"/>
  <c r="P905" i="4"/>
  <c r="N905" i="4"/>
  <c r="K906" i="4" s="1"/>
  <c r="AR905" i="4"/>
  <c r="AN1038" i="9" l="1"/>
  <c r="S1038" i="9"/>
  <c r="AT905" i="4"/>
  <c r="R906" i="4"/>
  <c r="AF1038" i="9" l="1"/>
  <c r="AA1038" i="9"/>
  <c r="Z1038" i="9"/>
  <c r="U1038" i="9"/>
  <c r="V1038" i="9"/>
  <c r="AG1038" i="9" s="1"/>
  <c r="W1038" i="9"/>
  <c r="T1038" i="9" s="1"/>
  <c r="AB1038" i="9" s="1"/>
  <c r="AD906" i="4"/>
  <c r="V906" i="4"/>
  <c r="U906" i="4"/>
  <c r="AC906" i="4"/>
  <c r="Q906" i="4" s="1"/>
  <c r="AB906" i="4"/>
  <c r="AA906" i="4"/>
  <c r="M906" i="4" s="1"/>
  <c r="L906" i="4"/>
  <c r="R1038" i="9" l="1"/>
  <c r="AE1038" i="9"/>
  <c r="AD1038" i="9"/>
  <c r="L1038" i="9"/>
  <c r="AQ1038" i="9"/>
  <c r="AS1038" i="9"/>
  <c r="N1038" i="9"/>
  <c r="AC1038" i="9"/>
  <c r="O1038" i="9"/>
  <c r="P1038" i="9"/>
  <c r="AI1038" i="9"/>
  <c r="Q1038" i="9"/>
  <c r="AH1038" i="9"/>
  <c r="AE906" i="4"/>
  <c r="AQ906" i="4"/>
  <c r="O906" i="4"/>
  <c r="S906" i="4"/>
  <c r="T906" i="4"/>
  <c r="Y1038" i="9" l="1"/>
  <c r="X1038" i="9"/>
  <c r="M1038" i="9"/>
  <c r="AR1038" i="9"/>
  <c r="AP1038" i="9"/>
  <c r="AO1038" i="9" s="1"/>
  <c r="Y906" i="4"/>
  <c r="Z906" i="4"/>
  <c r="AP906" i="4"/>
  <c r="AO906" i="4" s="1"/>
  <c r="AR906" i="4"/>
  <c r="N906" i="4"/>
  <c r="K907" i="4" s="1"/>
  <c r="P906" i="4"/>
  <c r="AS906" i="4"/>
  <c r="AT906" i="4" s="1"/>
  <c r="AT1038" i="9" l="1"/>
  <c r="AK1039" i="9" s="1"/>
  <c r="K1039" i="9"/>
  <c r="R907" i="4"/>
  <c r="AN1039" i="9" l="1"/>
  <c r="AL1039" i="9"/>
  <c r="AM1039" i="9" s="1"/>
  <c r="S1039" i="9"/>
  <c r="AD907" i="4"/>
  <c r="V907" i="4"/>
  <c r="U907" i="4"/>
  <c r="AB907" i="4"/>
  <c r="AC907" i="4"/>
  <c r="Q907" i="4" s="1"/>
  <c r="AA907" i="4"/>
  <c r="M907" i="4" s="1"/>
  <c r="L907" i="4"/>
  <c r="AF1039" i="9" l="1"/>
  <c r="Z1039" i="9"/>
  <c r="AA1039" i="9"/>
  <c r="U1039" i="9"/>
  <c r="V1039" i="9"/>
  <c r="AG1039" i="9" s="1"/>
  <c r="W1039" i="9"/>
  <c r="T1039" i="9" s="1"/>
  <c r="AB1039" i="9" s="1"/>
  <c r="T907" i="4"/>
  <c r="AE907" i="4"/>
  <c r="AQ907" i="4"/>
  <c r="P907" i="4"/>
  <c r="AS907" i="4"/>
  <c r="O907" i="4"/>
  <c r="S907" i="4"/>
  <c r="R1039" i="9" l="1"/>
  <c r="AE1039" i="9"/>
  <c r="AD1039" i="9"/>
  <c r="AQ1039" i="9"/>
  <c r="AH1039" i="9"/>
  <c r="Q1039" i="9"/>
  <c r="AI1039" i="9"/>
  <c r="O1039" i="9"/>
  <c r="P1039" i="9"/>
  <c r="Y907" i="4"/>
  <c r="Z907" i="4"/>
  <c r="AP907" i="4"/>
  <c r="AO907" i="4" s="1"/>
  <c r="AT907" i="4" s="1"/>
  <c r="AR907" i="4"/>
  <c r="N907" i="4"/>
  <c r="K908" i="4" s="1"/>
  <c r="L1039" i="9" l="1"/>
  <c r="Y1039" i="9"/>
  <c r="X1039" i="9"/>
  <c r="AR1039" i="9"/>
  <c r="M1039" i="9"/>
  <c r="AP1039" i="9"/>
  <c r="AO1039" i="9" s="1"/>
  <c r="AS1039" i="9"/>
  <c r="N1039" i="9"/>
  <c r="AC1039" i="9"/>
  <c r="R908" i="4"/>
  <c r="AT1039" i="9" l="1"/>
  <c r="AK1040" i="9"/>
  <c r="AL1040" i="9" s="1"/>
  <c r="AM1040" i="9" s="1"/>
  <c r="K1040" i="9"/>
  <c r="AD908" i="4"/>
  <c r="V908" i="4"/>
  <c r="U908" i="4"/>
  <c r="AC908" i="4"/>
  <c r="Q908" i="4" s="1"/>
  <c r="AA908" i="4"/>
  <c r="M908" i="4" s="1"/>
  <c r="AB908" i="4"/>
  <c r="L908" i="4"/>
  <c r="AN1040" i="9" l="1"/>
  <c r="S1040" i="9"/>
  <c r="T908" i="4"/>
  <c r="AE908" i="4"/>
  <c r="P908" i="4"/>
  <c r="AS908" i="4"/>
  <c r="O908" i="4"/>
  <c r="S908" i="4"/>
  <c r="AQ908" i="4"/>
  <c r="AF1040" i="9" l="1"/>
  <c r="AA1040" i="9"/>
  <c r="Z1040" i="9"/>
  <c r="U1040" i="9"/>
  <c r="V1040" i="9"/>
  <c r="AG1040" i="9" s="1"/>
  <c r="W1040" i="9"/>
  <c r="T1040" i="9" s="1"/>
  <c r="AB1040" i="9" s="1"/>
  <c r="Y908" i="4"/>
  <c r="Z908" i="4"/>
  <c r="AP908" i="4"/>
  <c r="AO908" i="4" s="1"/>
  <c r="AT908" i="4" s="1"/>
  <c r="N908" i="4"/>
  <c r="K909" i="4" s="1"/>
  <c r="AR908" i="4"/>
  <c r="R1040" i="9" l="1"/>
  <c r="AD1040" i="9"/>
  <c r="AE1040" i="9"/>
  <c r="L1040" i="9"/>
  <c r="Q1040" i="9"/>
  <c r="AH1040" i="9"/>
  <c r="AI1040" i="9"/>
  <c r="P1040" i="9"/>
  <c r="AP1040" i="9"/>
  <c r="AO1040" i="9" s="1"/>
  <c r="O1040" i="9"/>
  <c r="AQ1040" i="9"/>
  <c r="R909" i="4"/>
  <c r="Y1040" i="9" l="1"/>
  <c r="X1040" i="9"/>
  <c r="AS1040" i="9"/>
  <c r="N1040" i="9"/>
  <c r="AC1040" i="9"/>
  <c r="M1040" i="9"/>
  <c r="AR1040" i="9"/>
  <c r="AT1040" i="9" s="1"/>
  <c r="AK1041" i="9" s="1"/>
  <c r="AD909" i="4"/>
  <c r="V909" i="4"/>
  <c r="U909" i="4"/>
  <c r="AB909" i="4"/>
  <c r="AA909" i="4"/>
  <c r="M909" i="4" s="1"/>
  <c r="AC909" i="4"/>
  <c r="Q909" i="4" s="1"/>
  <c r="L909" i="4"/>
  <c r="K1041" i="9" l="1"/>
  <c r="AL1041" i="9"/>
  <c r="AM1041" i="9" s="1"/>
  <c r="AN1041" i="9"/>
  <c r="AQ909" i="4"/>
  <c r="AE909" i="4"/>
  <c r="O909" i="4"/>
  <c r="S909" i="4"/>
  <c r="T909" i="4"/>
  <c r="S1041" i="9" l="1"/>
  <c r="Y909" i="4"/>
  <c r="Z909" i="4"/>
  <c r="AP909" i="4"/>
  <c r="AO909" i="4" s="1"/>
  <c r="AS909" i="4"/>
  <c r="P909" i="4"/>
  <c r="N909" i="4"/>
  <c r="K910" i="4" s="1"/>
  <c r="AR909" i="4"/>
  <c r="AF1041" i="9" l="1"/>
  <c r="AA1041" i="9"/>
  <c r="Z1041" i="9"/>
  <c r="U1041" i="9"/>
  <c r="V1041" i="9"/>
  <c r="AG1041" i="9" s="1"/>
  <c r="W1041" i="9"/>
  <c r="T1041" i="9" s="1"/>
  <c r="AB1041" i="9" s="1"/>
  <c r="AT909" i="4"/>
  <c r="R910" i="4"/>
  <c r="R1041" i="9" l="1"/>
  <c r="AE1041" i="9"/>
  <c r="AD1041" i="9"/>
  <c r="P1041" i="9"/>
  <c r="AI1041" i="9"/>
  <c r="Q1041" i="9"/>
  <c r="AH1041" i="9"/>
  <c r="O1041" i="9"/>
  <c r="AP1041" i="9"/>
  <c r="AO1041" i="9" s="1"/>
  <c r="AD910" i="4"/>
  <c r="V910" i="4"/>
  <c r="U910" i="4"/>
  <c r="AA910" i="4"/>
  <c r="M910" i="4" s="1"/>
  <c r="AB910" i="4"/>
  <c r="AC910" i="4"/>
  <c r="Q910" i="4" s="1"/>
  <c r="L910" i="4"/>
  <c r="Y1041" i="9" l="1"/>
  <c r="X1041" i="9"/>
  <c r="L1041" i="9"/>
  <c r="AQ1041" i="9"/>
  <c r="N1041" i="9"/>
  <c r="AS1041" i="9"/>
  <c r="AC1041" i="9"/>
  <c r="M1041" i="9"/>
  <c r="AR1041" i="9"/>
  <c r="AT1041" i="9" s="1"/>
  <c r="AE910" i="4"/>
  <c r="AQ910" i="4"/>
  <c r="O910" i="4"/>
  <c r="S910" i="4"/>
  <c r="T910" i="4"/>
  <c r="AK1042" i="9" l="1"/>
  <c r="K1042" i="9"/>
  <c r="AL1042" i="9"/>
  <c r="AM1042" i="9" s="1"/>
  <c r="AN1042" i="9"/>
  <c r="Y910" i="4"/>
  <c r="Z910" i="4"/>
  <c r="AP910" i="4"/>
  <c r="AO910" i="4" s="1"/>
  <c r="AS910" i="4"/>
  <c r="P910" i="4"/>
  <c r="N910" i="4"/>
  <c r="K911" i="4" s="1"/>
  <c r="AR910" i="4"/>
  <c r="S1042" i="9" l="1"/>
  <c r="AT910" i="4"/>
  <c r="R911" i="4"/>
  <c r="AF1042" i="9" l="1"/>
  <c r="AA1042" i="9"/>
  <c r="Z1042" i="9"/>
  <c r="U1042" i="9"/>
  <c r="V1042" i="9"/>
  <c r="AG1042" i="9" s="1"/>
  <c r="W1042" i="9"/>
  <c r="T1042" i="9" s="1"/>
  <c r="AB1042" i="9" s="1"/>
  <c r="AD911" i="4"/>
  <c r="U911" i="4"/>
  <c r="V911" i="4"/>
  <c r="AC911" i="4"/>
  <c r="Q911" i="4" s="1"/>
  <c r="AA911" i="4"/>
  <c r="M911" i="4" s="1"/>
  <c r="AB911" i="4"/>
  <c r="L911" i="4"/>
  <c r="R1042" i="9" l="1"/>
  <c r="AE1042" i="9"/>
  <c r="AD1042" i="9"/>
  <c r="P1042" i="9"/>
  <c r="O1042" i="9"/>
  <c r="N1042" i="9"/>
  <c r="AS1042" i="9"/>
  <c r="Q1042" i="9"/>
  <c r="AI1042" i="9"/>
  <c r="AH1042" i="9"/>
  <c r="AC1042" i="9"/>
  <c r="AE911" i="4"/>
  <c r="AQ911" i="4"/>
  <c r="T911" i="4"/>
  <c r="Z911" i="4" s="1"/>
  <c r="O911" i="4"/>
  <c r="S911" i="4"/>
  <c r="Y1042" i="9" l="1"/>
  <c r="X1042" i="9"/>
  <c r="AQ1042" i="9"/>
  <c r="L1042" i="9"/>
  <c r="AR1042" i="9"/>
  <c r="M1042" i="9"/>
  <c r="AP1042" i="9"/>
  <c r="AO1042" i="9" s="1"/>
  <c r="P911" i="4"/>
  <c r="Y911" i="4"/>
  <c r="AP911" i="4"/>
  <c r="AO911" i="4" s="1"/>
  <c r="AS911" i="4"/>
  <c r="AR911" i="4"/>
  <c r="N911" i="4"/>
  <c r="K912" i="4" s="1"/>
  <c r="AT1042" i="9" l="1"/>
  <c r="AK1043" i="9" s="1"/>
  <c r="K1043" i="9"/>
  <c r="AT911" i="4"/>
  <c r="R912" i="4"/>
  <c r="AN1043" i="9" l="1"/>
  <c r="AL1043" i="9"/>
  <c r="AM1043" i="9" s="1"/>
  <c r="S1043" i="9"/>
  <c r="AD912" i="4"/>
  <c r="V912" i="4"/>
  <c r="U912" i="4"/>
  <c r="AA912" i="4"/>
  <c r="M912" i="4" s="1"/>
  <c r="AC912" i="4"/>
  <c r="Q912" i="4" s="1"/>
  <c r="AB912" i="4"/>
  <c r="L912" i="4"/>
  <c r="AF1043" i="9" l="1"/>
  <c r="AA1043" i="9"/>
  <c r="Z1043" i="9"/>
  <c r="U1043" i="9"/>
  <c r="V1043" i="9"/>
  <c r="AG1043" i="9" s="1"/>
  <c r="W1043" i="9"/>
  <c r="T1043" i="9" s="1"/>
  <c r="AB1043" i="9" s="1"/>
  <c r="AE912" i="4"/>
  <c r="O912" i="4"/>
  <c r="S912" i="4"/>
  <c r="T912" i="4"/>
  <c r="AQ912" i="4"/>
  <c r="R1043" i="9" l="1"/>
  <c r="AD1043" i="9"/>
  <c r="AE1043" i="9"/>
  <c r="AH1043" i="9"/>
  <c r="Q1043" i="9"/>
  <c r="AI1043" i="9"/>
  <c r="O1043" i="9"/>
  <c r="P1043" i="9"/>
  <c r="Y912" i="4"/>
  <c r="Z912" i="4"/>
  <c r="AP912" i="4"/>
  <c r="AO912" i="4" s="1"/>
  <c r="P912" i="4"/>
  <c r="AS912" i="4"/>
  <c r="AT912" i="4" s="1"/>
  <c r="AR912" i="4"/>
  <c r="N912" i="4"/>
  <c r="K913" i="4" s="1"/>
  <c r="Y1043" i="9" l="1"/>
  <c r="X1043" i="9"/>
  <c r="L1043" i="9"/>
  <c r="AQ1043" i="9"/>
  <c r="AS1043" i="9"/>
  <c r="N1043" i="9"/>
  <c r="AC1043" i="9"/>
  <c r="M1043" i="9"/>
  <c r="AR1043" i="9"/>
  <c r="AP1043" i="9"/>
  <c r="AO1043" i="9" s="1"/>
  <c r="R913" i="4"/>
  <c r="AT1043" i="9" l="1"/>
  <c r="K1044" i="9"/>
  <c r="AK1044" i="9"/>
  <c r="AD913" i="4"/>
  <c r="V913" i="4"/>
  <c r="U913" i="4"/>
  <c r="AB913" i="4"/>
  <c r="AC913" i="4"/>
  <c r="Q913" i="4" s="1"/>
  <c r="AA913" i="4"/>
  <c r="M913" i="4" s="1"/>
  <c r="L913" i="4"/>
  <c r="S1044" i="9" l="1"/>
  <c r="AL1044" i="9"/>
  <c r="AM1044" i="9" s="1"/>
  <c r="AN1044" i="9"/>
  <c r="AE913" i="4"/>
  <c r="AQ913" i="4"/>
  <c r="T913" i="4"/>
  <c r="O913" i="4"/>
  <c r="S913" i="4"/>
  <c r="AF1044" i="9" l="1"/>
  <c r="Z1044" i="9"/>
  <c r="AA1044" i="9"/>
  <c r="V1044" i="9"/>
  <c r="AG1044" i="9" s="1"/>
  <c r="U1044" i="9"/>
  <c r="W1044" i="9"/>
  <c r="T1044" i="9" s="1"/>
  <c r="AB1044" i="9" s="1"/>
  <c r="Y913" i="4"/>
  <c r="Z913" i="4"/>
  <c r="AP913" i="4"/>
  <c r="AO913" i="4" s="1"/>
  <c r="N913" i="4"/>
  <c r="K914" i="4" s="1"/>
  <c r="AR913" i="4"/>
  <c r="AS913" i="4"/>
  <c r="AT913" i="4" s="1"/>
  <c r="P913" i="4"/>
  <c r="R1044" i="9" l="1"/>
  <c r="AD1044" i="9"/>
  <c r="AE1044" i="9"/>
  <c r="L1044" i="9"/>
  <c r="AQ1044" i="9"/>
  <c r="AI1044" i="9"/>
  <c r="Q1044" i="9"/>
  <c r="AH1044" i="9"/>
  <c r="P1044" i="9"/>
  <c r="O1044" i="9"/>
  <c r="R914" i="4"/>
  <c r="Y1044" i="9" l="1"/>
  <c r="X1044" i="9"/>
  <c r="N1044" i="9"/>
  <c r="AS1044" i="9"/>
  <c r="AC1044" i="9"/>
  <c r="M1044" i="9"/>
  <c r="AR1044" i="9"/>
  <c r="AP1044" i="9"/>
  <c r="AO1044" i="9" s="1"/>
  <c r="AD914" i="4"/>
  <c r="V914" i="4"/>
  <c r="U914" i="4"/>
  <c r="AA914" i="4"/>
  <c r="M914" i="4" s="1"/>
  <c r="AB914" i="4"/>
  <c r="AC914" i="4"/>
  <c r="Q914" i="4" s="1"/>
  <c r="L914" i="4"/>
  <c r="AT1044" i="9" l="1"/>
  <c r="K1045" i="9"/>
  <c r="AK1045" i="9"/>
  <c r="AE914" i="4"/>
  <c r="AQ914" i="4"/>
  <c r="T914" i="4"/>
  <c r="Z914" i="4" s="1"/>
  <c r="O914" i="4"/>
  <c r="S914" i="4"/>
  <c r="S1045" i="9" l="1"/>
  <c r="AL1045" i="9"/>
  <c r="AM1045" i="9" s="1"/>
  <c r="AN1045" i="9"/>
  <c r="P914" i="4"/>
  <c r="Y914" i="4"/>
  <c r="AP914" i="4"/>
  <c r="AO914" i="4" s="1"/>
  <c r="AS914" i="4"/>
  <c r="N914" i="4"/>
  <c r="K915" i="4" s="1"/>
  <c r="AR914" i="4"/>
  <c r="AF1045" i="9" l="1"/>
  <c r="Z1045" i="9"/>
  <c r="AA1045" i="9"/>
  <c r="V1045" i="9"/>
  <c r="AG1045" i="9" s="1"/>
  <c r="U1045" i="9"/>
  <c r="W1045" i="9"/>
  <c r="T1045" i="9" s="1"/>
  <c r="AB1045" i="9" s="1"/>
  <c r="AT914" i="4"/>
  <c r="R915" i="4"/>
  <c r="R1045" i="9" l="1"/>
  <c r="AE1045" i="9"/>
  <c r="AD1045" i="9"/>
  <c r="AQ1045" i="9"/>
  <c r="P1045" i="9"/>
  <c r="AP1045" i="9"/>
  <c r="AO1045" i="9" s="1"/>
  <c r="N1045" i="9"/>
  <c r="AS1045" i="9"/>
  <c r="AH1045" i="9"/>
  <c r="AI1045" i="9"/>
  <c r="Q1045" i="9"/>
  <c r="O1045" i="9"/>
  <c r="AC1045" i="9"/>
  <c r="AD915" i="4"/>
  <c r="U915" i="4"/>
  <c r="V915" i="4"/>
  <c r="AA915" i="4"/>
  <c r="M915" i="4" s="1"/>
  <c r="AB915" i="4"/>
  <c r="AC915" i="4"/>
  <c r="Q915" i="4" s="1"/>
  <c r="L915" i="4"/>
  <c r="Y1045" i="9" l="1"/>
  <c r="X1045" i="9"/>
  <c r="L1045" i="9"/>
  <c r="AR1045" i="9"/>
  <c r="AT1045" i="9" s="1"/>
  <c r="AK1046" i="9" s="1"/>
  <c r="AL1046" i="9" s="1"/>
  <c r="AM1046" i="9" s="1"/>
  <c r="M1045" i="9"/>
  <c r="AQ915" i="4"/>
  <c r="AE915" i="4"/>
  <c r="T915" i="4"/>
  <c r="O915" i="4"/>
  <c r="S915" i="4"/>
  <c r="AN1046" i="9" l="1"/>
  <c r="K1046" i="9"/>
  <c r="Y915" i="4"/>
  <c r="Z915" i="4"/>
  <c r="AP915" i="4"/>
  <c r="AO915" i="4" s="1"/>
  <c r="AR915" i="4"/>
  <c r="N915" i="4"/>
  <c r="K916" i="4" s="1"/>
  <c r="P915" i="4"/>
  <c r="AS915" i="4"/>
  <c r="AT915" i="4" s="1"/>
  <c r="S1046" i="9" l="1"/>
  <c r="R916" i="4"/>
  <c r="AF1046" i="9" l="1"/>
  <c r="AA1046" i="9"/>
  <c r="Z1046" i="9"/>
  <c r="U1046" i="9"/>
  <c r="V1046" i="9"/>
  <c r="AG1046" i="9" s="1"/>
  <c r="W1046" i="9"/>
  <c r="T1046" i="9" s="1"/>
  <c r="AB1046" i="9" s="1"/>
  <c r="AD916" i="4"/>
  <c r="V916" i="4"/>
  <c r="U916" i="4"/>
  <c r="AB916" i="4"/>
  <c r="AA916" i="4"/>
  <c r="M916" i="4" s="1"/>
  <c r="AC916" i="4"/>
  <c r="Q916" i="4" s="1"/>
  <c r="L916" i="4"/>
  <c r="R1046" i="9" l="1"/>
  <c r="AD1046" i="9"/>
  <c r="AE1046" i="9"/>
  <c r="AS1046" i="9"/>
  <c r="N1046" i="9"/>
  <c r="O1046" i="9"/>
  <c r="Q1046" i="9"/>
  <c r="AI1046" i="9"/>
  <c r="AH1046" i="9"/>
  <c r="AC1046" i="9"/>
  <c r="P1046" i="9"/>
  <c r="AE916" i="4"/>
  <c r="T916" i="4"/>
  <c r="O916" i="4"/>
  <c r="S916" i="4"/>
  <c r="AQ916" i="4"/>
  <c r="X1046" i="9" l="1"/>
  <c r="Y1046" i="9"/>
  <c r="AQ1046" i="9"/>
  <c r="L1046" i="9"/>
  <c r="M1046" i="9"/>
  <c r="AR1046" i="9"/>
  <c r="AP1046" i="9"/>
  <c r="AO1046" i="9" s="1"/>
  <c r="Y916" i="4"/>
  <c r="Z916" i="4"/>
  <c r="AP916" i="4"/>
  <c r="AO916" i="4" s="1"/>
  <c r="AR916" i="4"/>
  <c r="N916" i="4"/>
  <c r="K917" i="4" s="1"/>
  <c r="AS916" i="4"/>
  <c r="AT916" i="4" s="1"/>
  <c r="P916" i="4"/>
  <c r="AT1046" i="9" l="1"/>
  <c r="AK1047" i="9" s="1"/>
  <c r="K1047" i="9"/>
  <c r="R917" i="4"/>
  <c r="AN1047" i="9" l="1"/>
  <c r="AL1047" i="9"/>
  <c r="AM1047" i="9" s="1"/>
  <c r="S1047" i="9"/>
  <c r="AD917" i="4"/>
  <c r="V917" i="4"/>
  <c r="U917" i="4"/>
  <c r="AA917" i="4"/>
  <c r="M917" i="4" s="1"/>
  <c r="AB917" i="4"/>
  <c r="AC917" i="4"/>
  <c r="Q917" i="4" s="1"/>
  <c r="L917" i="4"/>
  <c r="AF1047" i="9" l="1"/>
  <c r="AA1047" i="9"/>
  <c r="Z1047" i="9"/>
  <c r="U1047" i="9"/>
  <c r="V1047" i="9"/>
  <c r="AG1047" i="9" s="1"/>
  <c r="W1047" i="9"/>
  <c r="T1047" i="9" s="1"/>
  <c r="AB1047" i="9" s="1"/>
  <c r="AQ917" i="4"/>
  <c r="AE917" i="4"/>
  <c r="O917" i="4"/>
  <c r="S917" i="4"/>
  <c r="T917" i="4"/>
  <c r="R1047" i="9" l="1"/>
  <c r="AE1047" i="9"/>
  <c r="AD1047" i="9"/>
  <c r="AH1047" i="9"/>
  <c r="Q1047" i="9"/>
  <c r="AI1047" i="9"/>
  <c r="O1047" i="9"/>
  <c r="AQ1047" i="9"/>
  <c r="P1047" i="9"/>
  <c r="Y917" i="4"/>
  <c r="Z917" i="4"/>
  <c r="AP917" i="4"/>
  <c r="AO917" i="4" s="1"/>
  <c r="AS917" i="4"/>
  <c r="P917" i="4"/>
  <c r="N917" i="4"/>
  <c r="K918" i="4" s="1"/>
  <c r="AR917" i="4"/>
  <c r="Y1047" i="9" l="1"/>
  <c r="X1047" i="9"/>
  <c r="L1047" i="9"/>
  <c r="N1047" i="9"/>
  <c r="AS1047" i="9"/>
  <c r="AC1047" i="9"/>
  <c r="AR1047" i="9"/>
  <c r="M1047" i="9"/>
  <c r="AP1047" i="9"/>
  <c r="AO1047" i="9" s="1"/>
  <c r="AT917" i="4"/>
  <c r="R918" i="4"/>
  <c r="AT1047" i="9" l="1"/>
  <c r="AK1048" i="9"/>
  <c r="AL1048" i="9" s="1"/>
  <c r="AM1048" i="9" s="1"/>
  <c r="K1048" i="9"/>
  <c r="AD918" i="4"/>
  <c r="V918" i="4"/>
  <c r="U918" i="4"/>
  <c r="AC918" i="4"/>
  <c r="Q918" i="4" s="1"/>
  <c r="AB918" i="4"/>
  <c r="AA918" i="4"/>
  <c r="M918" i="4" s="1"/>
  <c r="L918" i="4"/>
  <c r="S1048" i="9" l="1"/>
  <c r="AN1048" i="9"/>
  <c r="AE918" i="4"/>
  <c r="O918" i="4"/>
  <c r="S918" i="4"/>
  <c r="T918" i="4"/>
  <c r="AQ918" i="4"/>
  <c r="AF1048" i="9" l="1"/>
  <c r="AA1048" i="9"/>
  <c r="Z1048" i="9"/>
  <c r="U1048" i="9"/>
  <c r="V1048" i="9"/>
  <c r="AG1048" i="9" s="1"/>
  <c r="W1048" i="9"/>
  <c r="T1048" i="9" s="1"/>
  <c r="AB1048" i="9" s="1"/>
  <c r="Y918" i="4"/>
  <c r="Z918" i="4"/>
  <c r="AP918" i="4"/>
  <c r="AO918" i="4" s="1"/>
  <c r="P918" i="4"/>
  <c r="AS918" i="4"/>
  <c r="AT918" i="4" s="1"/>
  <c r="N918" i="4"/>
  <c r="K919" i="4" s="1"/>
  <c r="AR918" i="4"/>
  <c r="R1048" i="9" l="1"/>
  <c r="AE1048" i="9"/>
  <c r="AD1048" i="9"/>
  <c r="P1048" i="9"/>
  <c r="AI1048" i="9"/>
  <c r="Q1048" i="9"/>
  <c r="AH1048" i="9"/>
  <c r="O1048" i="9"/>
  <c r="AQ1048" i="9"/>
  <c r="R919" i="4"/>
  <c r="Y1048" i="9" l="1"/>
  <c r="X1048" i="9"/>
  <c r="L1048" i="9"/>
  <c r="AS1048" i="9"/>
  <c r="N1048" i="9"/>
  <c r="AC1048" i="9"/>
  <c r="M1048" i="9"/>
  <c r="AR1048" i="9"/>
  <c r="AP1048" i="9"/>
  <c r="AO1048" i="9" s="1"/>
  <c r="AD919" i="4"/>
  <c r="V919" i="4"/>
  <c r="U919" i="4"/>
  <c r="AA919" i="4"/>
  <c r="M919" i="4" s="1"/>
  <c r="AB919" i="4"/>
  <c r="AC919" i="4"/>
  <c r="Q919" i="4" s="1"/>
  <c r="L919" i="4"/>
  <c r="AT1048" i="9" l="1"/>
  <c r="AK1049" i="9"/>
  <c r="AL1049" i="9" s="1"/>
  <c r="AM1049" i="9" s="1"/>
  <c r="K1049" i="9"/>
  <c r="AE919" i="4"/>
  <c r="O919" i="4"/>
  <c r="S919" i="4"/>
  <c r="T919" i="4"/>
  <c r="AQ919" i="4"/>
  <c r="AN1049" i="9" l="1"/>
  <c r="S1049" i="9"/>
  <c r="Y919" i="4"/>
  <c r="Z919" i="4"/>
  <c r="AP919" i="4"/>
  <c r="AO919" i="4" s="1"/>
  <c r="P919" i="4"/>
  <c r="AS919" i="4"/>
  <c r="N919" i="4"/>
  <c r="K920" i="4" s="1"/>
  <c r="AR919" i="4"/>
  <c r="AF1049" i="9" l="1"/>
  <c r="Z1049" i="9"/>
  <c r="AA1049" i="9"/>
  <c r="U1049" i="9"/>
  <c r="V1049" i="9"/>
  <c r="AG1049" i="9" s="1"/>
  <c r="W1049" i="9"/>
  <c r="T1049" i="9" s="1"/>
  <c r="AB1049" i="9" s="1"/>
  <c r="AT919" i="4"/>
  <c r="R920" i="4"/>
  <c r="R1049" i="9" l="1"/>
  <c r="AD1049" i="9"/>
  <c r="AE1049" i="9"/>
  <c r="P1049" i="9"/>
  <c r="AH1049" i="9"/>
  <c r="Q1049" i="9"/>
  <c r="AI1049" i="9"/>
  <c r="O1049" i="9"/>
  <c r="AP1049" i="9"/>
  <c r="AO1049" i="9" s="1"/>
  <c r="AD920" i="4"/>
  <c r="V920" i="4"/>
  <c r="U920" i="4"/>
  <c r="AC920" i="4"/>
  <c r="Q920" i="4" s="1"/>
  <c r="AB920" i="4"/>
  <c r="AA920" i="4"/>
  <c r="M920" i="4" s="1"/>
  <c r="L920" i="4"/>
  <c r="Y1049" i="9" l="1"/>
  <c r="X1049" i="9"/>
  <c r="L1049" i="9"/>
  <c r="AQ1049" i="9"/>
  <c r="N1049" i="9"/>
  <c r="AS1049" i="9"/>
  <c r="AC1049" i="9"/>
  <c r="M1049" i="9"/>
  <c r="AR1049" i="9"/>
  <c r="AT1049" i="9" s="1"/>
  <c r="AE920" i="4"/>
  <c r="O920" i="4"/>
  <c r="S920" i="4"/>
  <c r="AQ920" i="4"/>
  <c r="T920" i="4"/>
  <c r="AK1050" i="9" l="1"/>
  <c r="K1050" i="9"/>
  <c r="AL1050" i="9"/>
  <c r="AM1050" i="9" s="1"/>
  <c r="AN1050" i="9"/>
  <c r="Y920" i="4"/>
  <c r="Z920" i="4"/>
  <c r="AP920" i="4"/>
  <c r="AO920" i="4" s="1"/>
  <c r="AS920" i="4"/>
  <c r="P920" i="4"/>
  <c r="AR920" i="4"/>
  <c r="N920" i="4"/>
  <c r="K921" i="4" s="1"/>
  <c r="S1050" i="9" l="1"/>
  <c r="AT920" i="4"/>
  <c r="R921" i="4"/>
  <c r="AF1050" i="9" l="1"/>
  <c r="Z1050" i="9"/>
  <c r="AA1050" i="9"/>
  <c r="U1050" i="9"/>
  <c r="V1050" i="9"/>
  <c r="AG1050" i="9" s="1"/>
  <c r="W1050" i="9"/>
  <c r="T1050" i="9" s="1"/>
  <c r="V921" i="4"/>
  <c r="AD921" i="4"/>
  <c r="U921" i="4"/>
  <c r="AA921" i="4"/>
  <c r="M921" i="4" s="1"/>
  <c r="AB921" i="4"/>
  <c r="AC921" i="4"/>
  <c r="Q921" i="4" s="1"/>
  <c r="L921" i="4"/>
  <c r="AB1050" i="9" l="1"/>
  <c r="R1050" i="9"/>
  <c r="AE1050" i="9"/>
  <c r="AD1050" i="9"/>
  <c r="O1050" i="9"/>
  <c r="AQ1050" i="9"/>
  <c r="P1050" i="9"/>
  <c r="AS1050" i="9"/>
  <c r="N1050" i="9"/>
  <c r="AI1050" i="9"/>
  <c r="Q1050" i="9"/>
  <c r="AH1050" i="9"/>
  <c r="AE921" i="4"/>
  <c r="O921" i="4"/>
  <c r="S921" i="4"/>
  <c r="T921" i="4"/>
  <c r="AQ921" i="4"/>
  <c r="X1050" i="9" l="1"/>
  <c r="Y1050" i="9"/>
  <c r="L1050" i="9"/>
  <c r="AC1050" i="9"/>
  <c r="M1050" i="9"/>
  <c r="AR1050" i="9"/>
  <c r="AP1050" i="9"/>
  <c r="AO1050" i="9" s="1"/>
  <c r="Y921" i="4"/>
  <c r="Z921" i="4"/>
  <c r="AP921" i="4"/>
  <c r="AO921" i="4" s="1"/>
  <c r="P921" i="4"/>
  <c r="AS921" i="4"/>
  <c r="AT921" i="4" s="1"/>
  <c r="N921" i="4"/>
  <c r="K922" i="4" s="1"/>
  <c r="AR921" i="4"/>
  <c r="AT1050" i="9" l="1"/>
  <c r="AK1051" i="9" s="1"/>
  <c r="K1051" i="9"/>
  <c r="R922" i="4"/>
  <c r="AL1051" i="9" l="1"/>
  <c r="AM1051" i="9" s="1"/>
  <c r="AN1051" i="9"/>
  <c r="S1051" i="9"/>
  <c r="AD922" i="4"/>
  <c r="V922" i="4"/>
  <c r="U922" i="4"/>
  <c r="AB922" i="4"/>
  <c r="AA922" i="4"/>
  <c r="M922" i="4" s="1"/>
  <c r="AC922" i="4"/>
  <c r="Q922" i="4" s="1"/>
  <c r="L922" i="4"/>
  <c r="AF1051" i="9" l="1"/>
  <c r="Z1051" i="9"/>
  <c r="AA1051" i="9"/>
  <c r="U1051" i="9"/>
  <c r="V1051" i="9"/>
  <c r="AG1051" i="9" s="1"/>
  <c r="W1051" i="9"/>
  <c r="T1051" i="9" s="1"/>
  <c r="AB1051" i="9" s="1"/>
  <c r="AE922" i="4"/>
  <c r="AQ922" i="4"/>
  <c r="O922" i="4"/>
  <c r="S922" i="4"/>
  <c r="T922" i="4"/>
  <c r="R1051" i="9" l="1"/>
  <c r="AE1051" i="9"/>
  <c r="AD1051" i="9"/>
  <c r="AH1051" i="9"/>
  <c r="Q1051" i="9"/>
  <c r="AI1051" i="9"/>
  <c r="O1051" i="9"/>
  <c r="AQ1051" i="9"/>
  <c r="P1051" i="9"/>
  <c r="Y922" i="4"/>
  <c r="Z922" i="4"/>
  <c r="AP922" i="4"/>
  <c r="AO922" i="4" s="1"/>
  <c r="AS922" i="4"/>
  <c r="P922" i="4"/>
  <c r="N922" i="4"/>
  <c r="K923" i="4" s="1"/>
  <c r="AR922" i="4"/>
  <c r="X1051" i="9" l="1"/>
  <c r="Y1051" i="9"/>
  <c r="L1051" i="9"/>
  <c r="AR1051" i="9"/>
  <c r="M1051" i="9"/>
  <c r="AP1051" i="9"/>
  <c r="AO1051" i="9" s="1"/>
  <c r="N1051" i="9"/>
  <c r="AS1051" i="9"/>
  <c r="AC1051" i="9"/>
  <c r="AT922" i="4"/>
  <c r="R923" i="4"/>
  <c r="AT1051" i="9" l="1"/>
  <c r="AK1052" i="9" s="1"/>
  <c r="K1052" i="9"/>
  <c r="AD923" i="4"/>
  <c r="V923" i="4"/>
  <c r="U923" i="4"/>
  <c r="AC923" i="4"/>
  <c r="Q923" i="4" s="1"/>
  <c r="AA923" i="4"/>
  <c r="M923" i="4" s="1"/>
  <c r="AB923" i="4"/>
  <c r="L923" i="4"/>
  <c r="AN1052" i="9" l="1"/>
  <c r="AL1052" i="9"/>
  <c r="AM1052" i="9" s="1"/>
  <c r="S1052" i="9"/>
  <c r="AE923" i="4"/>
  <c r="AQ923" i="4"/>
  <c r="O923" i="4"/>
  <c r="S923" i="4"/>
  <c r="T923" i="4"/>
  <c r="AF1052" i="9" l="1"/>
  <c r="AA1052" i="9"/>
  <c r="Z1052" i="9"/>
  <c r="U1052" i="9"/>
  <c r="V1052" i="9"/>
  <c r="AG1052" i="9" s="1"/>
  <c r="W1052" i="9"/>
  <c r="T1052" i="9" s="1"/>
  <c r="AB1052" i="9" s="1"/>
  <c r="Y923" i="4"/>
  <c r="Z923" i="4"/>
  <c r="AP923" i="4"/>
  <c r="AO923" i="4" s="1"/>
  <c r="P923" i="4"/>
  <c r="AS923" i="4"/>
  <c r="AT923" i="4" s="1"/>
  <c r="N923" i="4"/>
  <c r="K924" i="4" s="1"/>
  <c r="AR923" i="4"/>
  <c r="R1052" i="9" l="1"/>
  <c r="AD1052" i="9"/>
  <c r="AE1052" i="9"/>
  <c r="N1052" i="9"/>
  <c r="AS1052" i="9"/>
  <c r="AC1052" i="9"/>
  <c r="P1052" i="9"/>
  <c r="O1052" i="9"/>
  <c r="Q1052" i="9"/>
  <c r="AH1052" i="9"/>
  <c r="AI1052" i="9"/>
  <c r="AQ1052" i="9"/>
  <c r="R924" i="4"/>
  <c r="Y1052" i="9" l="1"/>
  <c r="X1052" i="9"/>
  <c r="L1052" i="9"/>
  <c r="M1052" i="9"/>
  <c r="AR1052" i="9"/>
  <c r="AP1052" i="9"/>
  <c r="AO1052" i="9" s="1"/>
  <c r="AD924" i="4"/>
  <c r="V924" i="4"/>
  <c r="U924" i="4"/>
  <c r="AA924" i="4"/>
  <c r="M924" i="4" s="1"/>
  <c r="AC924" i="4"/>
  <c r="Q924" i="4" s="1"/>
  <c r="AB924" i="4"/>
  <c r="L924" i="4"/>
  <c r="AT1052" i="9" l="1"/>
  <c r="AK1053" i="9" s="1"/>
  <c r="AL1053" i="9" s="1"/>
  <c r="AM1053" i="9" s="1"/>
  <c r="K1053" i="9"/>
  <c r="AQ924" i="4"/>
  <c r="AE924" i="4"/>
  <c r="O924" i="4"/>
  <c r="S924" i="4"/>
  <c r="T924" i="4"/>
  <c r="AN1053" i="9" l="1"/>
  <c r="S1053" i="9"/>
  <c r="Y924" i="4"/>
  <c r="Z924" i="4"/>
  <c r="AP924" i="4"/>
  <c r="AO924" i="4" s="1"/>
  <c r="P924" i="4"/>
  <c r="AS924" i="4"/>
  <c r="AT924" i="4" s="1"/>
  <c r="N924" i="4"/>
  <c r="K925" i="4" s="1"/>
  <c r="AR924" i="4"/>
  <c r="AF1053" i="9" l="1"/>
  <c r="AA1053" i="9"/>
  <c r="Z1053" i="9"/>
  <c r="U1053" i="9"/>
  <c r="V1053" i="9"/>
  <c r="AG1053" i="9" s="1"/>
  <c r="W1053" i="9"/>
  <c r="T1053" i="9" s="1"/>
  <c r="AB1053" i="9" s="1"/>
  <c r="R925" i="4"/>
  <c r="R1053" i="9" l="1"/>
  <c r="AD1053" i="9"/>
  <c r="AE1053" i="9"/>
  <c r="O1053" i="9"/>
  <c r="AQ1053" i="9"/>
  <c r="Q1053" i="9"/>
  <c r="AI1053" i="9"/>
  <c r="AH1053" i="9"/>
  <c r="P1053" i="9"/>
  <c r="AP1053" i="9"/>
  <c r="AO1053" i="9" s="1"/>
  <c r="AD925" i="4"/>
  <c r="V925" i="4"/>
  <c r="U925" i="4"/>
  <c r="AB925" i="4"/>
  <c r="AC925" i="4"/>
  <c r="Q925" i="4" s="1"/>
  <c r="AA925" i="4"/>
  <c r="M925" i="4" s="1"/>
  <c r="L925" i="4"/>
  <c r="Y1053" i="9" l="1"/>
  <c r="X1053" i="9"/>
  <c r="L1053" i="9"/>
  <c r="M1053" i="9"/>
  <c r="AR1053" i="9"/>
  <c r="N1053" i="9"/>
  <c r="AS1053" i="9"/>
  <c r="AC1053" i="9"/>
  <c r="AE925" i="4"/>
  <c r="T925" i="4"/>
  <c r="Z925" i="4" s="1"/>
  <c r="AQ925" i="4"/>
  <c r="O925" i="4"/>
  <c r="S925" i="4"/>
  <c r="AT1053" i="9" l="1"/>
  <c r="AK1054" i="9" s="1"/>
  <c r="AL1054" i="9" s="1"/>
  <c r="AM1054" i="9" s="1"/>
  <c r="K1054" i="9"/>
  <c r="P925" i="4"/>
  <c r="Y925" i="4"/>
  <c r="AS925" i="4"/>
  <c r="AP925" i="4"/>
  <c r="AO925" i="4" s="1"/>
  <c r="N925" i="4"/>
  <c r="K926" i="4" s="1"/>
  <c r="AR925" i="4"/>
  <c r="AN1054" i="9" l="1"/>
  <c r="S1054" i="9"/>
  <c r="AT925" i="4"/>
  <c r="R926" i="4"/>
  <c r="AF1054" i="9" l="1"/>
  <c r="AA1054" i="9"/>
  <c r="Z1054" i="9"/>
  <c r="U1054" i="9"/>
  <c r="V1054" i="9"/>
  <c r="AG1054" i="9" s="1"/>
  <c r="W1054" i="9"/>
  <c r="T1054" i="9" s="1"/>
  <c r="AB1054" i="9" s="1"/>
  <c r="V926" i="4"/>
  <c r="U926" i="4"/>
  <c r="AD926" i="4"/>
  <c r="AC926" i="4"/>
  <c r="Q926" i="4" s="1"/>
  <c r="AA926" i="4"/>
  <c r="M926" i="4" s="1"/>
  <c r="AB926" i="4"/>
  <c r="L926" i="4"/>
  <c r="R1054" i="9" l="1"/>
  <c r="AD1054" i="9"/>
  <c r="AE1054" i="9"/>
  <c r="P1054" i="9"/>
  <c r="N1054" i="9"/>
  <c r="AS1054" i="9"/>
  <c r="O1054" i="9"/>
  <c r="AP1054" i="9"/>
  <c r="AO1054" i="9" s="1"/>
  <c r="Q1054" i="9"/>
  <c r="AH1054" i="9"/>
  <c r="AI1054" i="9"/>
  <c r="AC1054" i="9"/>
  <c r="AE926" i="4"/>
  <c r="O926" i="4"/>
  <c r="S926" i="4"/>
  <c r="AQ926" i="4"/>
  <c r="T926" i="4"/>
  <c r="Y1054" i="9" l="1"/>
  <c r="X1054" i="9"/>
  <c r="L1054" i="9"/>
  <c r="AQ1054" i="9"/>
  <c r="AR1054" i="9"/>
  <c r="AT1054" i="9" s="1"/>
  <c r="AK1055" i="9" s="1"/>
  <c r="AL1055" i="9" s="1"/>
  <c r="AM1055" i="9" s="1"/>
  <c r="M1054" i="9"/>
  <c r="Y926" i="4"/>
  <c r="Z926" i="4"/>
  <c r="AP926" i="4"/>
  <c r="AO926" i="4" s="1"/>
  <c r="P926" i="4"/>
  <c r="AS926" i="4"/>
  <c r="AT926" i="4" s="1"/>
  <c r="N926" i="4"/>
  <c r="K927" i="4" s="1"/>
  <c r="AR926" i="4"/>
  <c r="AN1055" i="9" l="1"/>
  <c r="K1055" i="9"/>
  <c r="R927" i="4"/>
  <c r="S1055" i="9" l="1"/>
  <c r="AD927" i="4"/>
  <c r="U927" i="4"/>
  <c r="V927" i="4"/>
  <c r="AA927" i="4"/>
  <c r="M927" i="4" s="1"/>
  <c r="AC927" i="4"/>
  <c r="Q927" i="4" s="1"/>
  <c r="AB927" i="4"/>
  <c r="L927" i="4"/>
  <c r="AF1055" i="9" l="1"/>
  <c r="AA1055" i="9"/>
  <c r="Z1055" i="9"/>
  <c r="U1055" i="9"/>
  <c r="V1055" i="9"/>
  <c r="AG1055" i="9" s="1"/>
  <c r="W1055" i="9"/>
  <c r="T1055" i="9" s="1"/>
  <c r="AB1055" i="9" s="1"/>
  <c r="AQ927" i="4"/>
  <c r="AE927" i="4"/>
  <c r="T927" i="4"/>
  <c r="O927" i="4"/>
  <c r="S927" i="4"/>
  <c r="R1055" i="9" l="1"/>
  <c r="AE1055" i="9"/>
  <c r="AD1055" i="9"/>
  <c r="O1055" i="9"/>
  <c r="P1055" i="9"/>
  <c r="AH1055" i="9"/>
  <c r="Q1055" i="9"/>
  <c r="AI1055" i="9"/>
  <c r="AQ1055" i="9"/>
  <c r="Y927" i="4"/>
  <c r="Z927" i="4"/>
  <c r="AP927" i="4"/>
  <c r="AO927" i="4" s="1"/>
  <c r="N927" i="4"/>
  <c r="K928" i="4" s="1"/>
  <c r="AR927" i="4"/>
  <c r="P927" i="4"/>
  <c r="AS927" i="4"/>
  <c r="AT927" i="4" s="1"/>
  <c r="Y1055" i="9" l="1"/>
  <c r="X1055" i="9"/>
  <c r="L1055" i="9"/>
  <c r="M1055" i="9"/>
  <c r="AR1055" i="9"/>
  <c r="AP1055" i="9"/>
  <c r="AO1055" i="9" s="1"/>
  <c r="N1055" i="9"/>
  <c r="AS1055" i="9"/>
  <c r="AC1055" i="9"/>
  <c r="R928" i="4"/>
  <c r="AT1055" i="9" l="1"/>
  <c r="AK1056" i="9" s="1"/>
  <c r="K1056" i="9"/>
  <c r="AD928" i="4"/>
  <c r="V928" i="4"/>
  <c r="U928" i="4"/>
  <c r="AA928" i="4"/>
  <c r="M928" i="4" s="1"/>
  <c r="AC928" i="4"/>
  <c r="Q928" i="4" s="1"/>
  <c r="AB928" i="4"/>
  <c r="T928" i="4"/>
  <c r="Y928" i="4" s="1"/>
  <c r="L928" i="4"/>
  <c r="AN1056" i="9" l="1"/>
  <c r="AL1056" i="9"/>
  <c r="AM1056" i="9" s="1"/>
  <c r="S1056" i="9"/>
  <c r="Z928" i="4"/>
  <c r="AE928" i="4"/>
  <c r="P928" i="4"/>
  <c r="AS928" i="4"/>
  <c r="O928" i="4"/>
  <c r="S928" i="4"/>
  <c r="AQ928" i="4"/>
  <c r="AF1056" i="9" l="1"/>
  <c r="AA1056" i="9"/>
  <c r="Z1056" i="9"/>
  <c r="U1056" i="9"/>
  <c r="V1056" i="9"/>
  <c r="AG1056" i="9" s="1"/>
  <c r="W1056" i="9"/>
  <c r="T1056" i="9" s="1"/>
  <c r="AB1056" i="9" s="1"/>
  <c r="AP928" i="4"/>
  <c r="AO928" i="4" s="1"/>
  <c r="AT928" i="4" s="1"/>
  <c r="AR928" i="4"/>
  <c r="N928" i="4"/>
  <c r="K929" i="4" s="1"/>
  <c r="R1056" i="9" l="1"/>
  <c r="AD1056" i="9"/>
  <c r="AE1056" i="9"/>
  <c r="AI1056" i="9"/>
  <c r="Q1056" i="9"/>
  <c r="AH1056" i="9"/>
  <c r="P1056" i="9"/>
  <c r="O1056" i="9"/>
  <c r="AQ1056" i="9"/>
  <c r="R929" i="4"/>
  <c r="Y1056" i="9" l="1"/>
  <c r="X1056" i="9"/>
  <c r="L1056" i="9"/>
  <c r="AR1056" i="9"/>
  <c r="M1056" i="9"/>
  <c r="AS1056" i="9"/>
  <c r="N1056" i="9"/>
  <c r="AC1056" i="9"/>
  <c r="AP1056" i="9"/>
  <c r="AO1056" i="9" s="1"/>
  <c r="AD929" i="4"/>
  <c r="V929" i="4"/>
  <c r="U929" i="4"/>
  <c r="AB929" i="4"/>
  <c r="AC929" i="4"/>
  <c r="Q929" i="4" s="1"/>
  <c r="AA929" i="4"/>
  <c r="M929" i="4" s="1"/>
  <c r="L929" i="4"/>
  <c r="AT1056" i="9" l="1"/>
  <c r="AK1057" i="9" s="1"/>
  <c r="K1057" i="9"/>
  <c r="AE929" i="4"/>
  <c r="T929" i="4"/>
  <c r="Z929" i="4" s="1"/>
  <c r="O929" i="4"/>
  <c r="S929" i="4"/>
  <c r="AQ929" i="4"/>
  <c r="AL1057" i="9" l="1"/>
  <c r="AM1057" i="9" s="1"/>
  <c r="AN1057" i="9"/>
  <c r="S1057" i="9"/>
  <c r="P929" i="4"/>
  <c r="Y929" i="4"/>
  <c r="AS929" i="4"/>
  <c r="AP929" i="4"/>
  <c r="AO929" i="4" s="1"/>
  <c r="N929" i="4"/>
  <c r="K930" i="4" s="1"/>
  <c r="AR929" i="4"/>
  <c r="AF1057" i="9" l="1"/>
  <c r="Z1057" i="9"/>
  <c r="AA1057" i="9"/>
  <c r="U1057" i="9"/>
  <c r="V1057" i="9"/>
  <c r="AG1057" i="9" s="1"/>
  <c r="W1057" i="9"/>
  <c r="T1057" i="9" s="1"/>
  <c r="AB1057" i="9" s="1"/>
  <c r="AT929" i="4"/>
  <c r="R930" i="4"/>
  <c r="R1057" i="9" l="1"/>
  <c r="AE1057" i="9"/>
  <c r="AD1057" i="9"/>
  <c r="P1057" i="9"/>
  <c r="AP1057" i="9"/>
  <c r="AO1057" i="9" s="1"/>
  <c r="AH1057" i="9"/>
  <c r="AI1057" i="9"/>
  <c r="Q1057" i="9"/>
  <c r="O1057" i="9"/>
  <c r="N1057" i="9"/>
  <c r="AS1057" i="9"/>
  <c r="AD930" i="4"/>
  <c r="V930" i="4"/>
  <c r="U930" i="4"/>
  <c r="AB930" i="4"/>
  <c r="AC930" i="4"/>
  <c r="Q930" i="4" s="1"/>
  <c r="AA930" i="4"/>
  <c r="M930" i="4" s="1"/>
  <c r="L930" i="4"/>
  <c r="Y1057" i="9" l="1"/>
  <c r="X1057" i="9"/>
  <c r="L1057" i="9"/>
  <c r="AQ1057" i="9"/>
  <c r="AC1057" i="9"/>
  <c r="AR1057" i="9"/>
  <c r="AT1057" i="9" s="1"/>
  <c r="AK1058" i="9" s="1"/>
  <c r="AL1058" i="9" s="1"/>
  <c r="AM1058" i="9" s="1"/>
  <c r="M1057" i="9"/>
  <c r="AE930" i="4"/>
  <c r="O930" i="4"/>
  <c r="S930" i="4"/>
  <c r="T930" i="4"/>
  <c r="AQ930" i="4"/>
  <c r="AN1058" i="9" l="1"/>
  <c r="K1058" i="9"/>
  <c r="Y930" i="4"/>
  <c r="Z930" i="4"/>
  <c r="AP930" i="4"/>
  <c r="AO930" i="4" s="1"/>
  <c r="P930" i="4"/>
  <c r="AS930" i="4"/>
  <c r="N930" i="4"/>
  <c r="K931" i="4" s="1"/>
  <c r="AR930" i="4"/>
  <c r="S1058" i="9" l="1"/>
  <c r="AT930" i="4"/>
  <c r="R931" i="4"/>
  <c r="AF1058" i="9" l="1"/>
  <c r="AA1058" i="9"/>
  <c r="Z1058" i="9"/>
  <c r="U1058" i="9"/>
  <c r="V1058" i="9"/>
  <c r="AG1058" i="9" s="1"/>
  <c r="W1058" i="9"/>
  <c r="T1058" i="9" s="1"/>
  <c r="AB1058" i="9" s="1"/>
  <c r="AD931" i="4"/>
  <c r="V931" i="4"/>
  <c r="U931" i="4"/>
  <c r="AA931" i="4"/>
  <c r="M931" i="4" s="1"/>
  <c r="AC931" i="4"/>
  <c r="Q931" i="4" s="1"/>
  <c r="AB931" i="4"/>
  <c r="L931" i="4"/>
  <c r="R1058" i="9" l="1"/>
  <c r="AD1058" i="9"/>
  <c r="AE1058" i="9"/>
  <c r="AQ1058" i="9"/>
  <c r="AS1058" i="9"/>
  <c r="N1058" i="9"/>
  <c r="AC1058" i="9"/>
  <c r="P1058" i="9"/>
  <c r="Q1058" i="9"/>
  <c r="AI1058" i="9"/>
  <c r="AH1058" i="9"/>
  <c r="O1058" i="9"/>
  <c r="AE931" i="4"/>
  <c r="O931" i="4"/>
  <c r="S931" i="4"/>
  <c r="AQ931" i="4"/>
  <c r="T931" i="4"/>
  <c r="Y1058" i="9" l="1"/>
  <c r="X1058" i="9"/>
  <c r="L1058" i="9"/>
  <c r="M1058" i="9"/>
  <c r="AR1058" i="9"/>
  <c r="AP1058" i="9"/>
  <c r="AO1058" i="9" s="1"/>
  <c r="Y931" i="4"/>
  <c r="Z931" i="4"/>
  <c r="AP931" i="4"/>
  <c r="AO931" i="4" s="1"/>
  <c r="AS931" i="4"/>
  <c r="P931" i="4"/>
  <c r="N931" i="4"/>
  <c r="K932" i="4" s="1"/>
  <c r="AR931" i="4"/>
  <c r="AT1058" i="9" l="1"/>
  <c r="AK1059" i="9" s="1"/>
  <c r="K1059" i="9"/>
  <c r="AT931" i="4"/>
  <c r="R932" i="4"/>
  <c r="AN1059" i="9" l="1"/>
  <c r="AL1059" i="9"/>
  <c r="AM1059" i="9" s="1"/>
  <c r="S1059" i="9"/>
  <c r="AD932" i="4"/>
  <c r="V932" i="4"/>
  <c r="U932" i="4"/>
  <c r="AB932" i="4"/>
  <c r="AC932" i="4"/>
  <c r="Q932" i="4" s="1"/>
  <c r="AA932" i="4"/>
  <c r="M932" i="4" s="1"/>
  <c r="L932" i="4"/>
  <c r="AF1059" i="9" l="1"/>
  <c r="Z1059" i="9"/>
  <c r="AA1059" i="9"/>
  <c r="U1059" i="9"/>
  <c r="V1059" i="9"/>
  <c r="AG1059" i="9" s="1"/>
  <c r="W1059" i="9"/>
  <c r="T1059" i="9" s="1"/>
  <c r="AB1059" i="9" s="1"/>
  <c r="AE932" i="4"/>
  <c r="AQ932" i="4"/>
  <c r="O932" i="4"/>
  <c r="S932" i="4"/>
  <c r="T932" i="4"/>
  <c r="R1059" i="9" l="1"/>
  <c r="AE1059" i="9"/>
  <c r="AD1059" i="9"/>
  <c r="O1059" i="9"/>
  <c r="AQ1059" i="9"/>
  <c r="P1059" i="9"/>
  <c r="AH1059" i="9"/>
  <c r="Q1059" i="9"/>
  <c r="AI1059" i="9"/>
  <c r="Y932" i="4"/>
  <c r="Z932" i="4"/>
  <c r="AP932" i="4"/>
  <c r="AO932" i="4" s="1"/>
  <c r="N932" i="4"/>
  <c r="K933" i="4" s="1"/>
  <c r="AR932" i="4"/>
  <c r="AS932" i="4"/>
  <c r="AT932" i="4" s="1"/>
  <c r="P932" i="4"/>
  <c r="X1059" i="9" l="1"/>
  <c r="Y1059" i="9"/>
  <c r="L1059" i="9"/>
  <c r="N1059" i="9"/>
  <c r="AS1059" i="9"/>
  <c r="AC1059" i="9"/>
  <c r="AR1059" i="9"/>
  <c r="M1059" i="9"/>
  <c r="AP1059" i="9"/>
  <c r="AO1059" i="9" s="1"/>
  <c r="R933" i="4"/>
  <c r="AT1059" i="9" l="1"/>
  <c r="AK1060" i="9" s="1"/>
  <c r="K1060" i="9"/>
  <c r="AD933" i="4"/>
  <c r="V933" i="4"/>
  <c r="U933" i="4"/>
  <c r="AB933" i="4"/>
  <c r="AC933" i="4"/>
  <c r="Q933" i="4" s="1"/>
  <c r="AA933" i="4"/>
  <c r="M933" i="4" s="1"/>
  <c r="L933" i="4"/>
  <c r="AN1060" i="9" l="1"/>
  <c r="AL1060" i="9"/>
  <c r="AM1060" i="9" s="1"/>
  <c r="S1060" i="9"/>
  <c r="AE933" i="4"/>
  <c r="AQ933" i="4"/>
  <c r="O933" i="4"/>
  <c r="S933" i="4"/>
  <c r="T933" i="4"/>
  <c r="AF1060" i="9" l="1"/>
  <c r="AA1060" i="9"/>
  <c r="Z1060" i="9"/>
  <c r="U1060" i="9"/>
  <c r="V1060" i="9"/>
  <c r="AG1060" i="9" s="1"/>
  <c r="W1060" i="9"/>
  <c r="T1060" i="9" s="1"/>
  <c r="AB1060" i="9" s="1"/>
  <c r="Y933" i="4"/>
  <c r="Z933" i="4"/>
  <c r="AP933" i="4"/>
  <c r="AO933" i="4" s="1"/>
  <c r="P933" i="4"/>
  <c r="AS933" i="4"/>
  <c r="AT933" i="4" s="1"/>
  <c r="N933" i="4"/>
  <c r="K934" i="4" s="1"/>
  <c r="AR933" i="4"/>
  <c r="R1060" i="9" l="1"/>
  <c r="AE1060" i="9"/>
  <c r="AD1060" i="9"/>
  <c r="N1060" i="9"/>
  <c r="AS1060" i="9"/>
  <c r="P1060" i="9"/>
  <c r="O1060" i="9"/>
  <c r="AI1060" i="9"/>
  <c r="AH1060" i="9"/>
  <c r="Q1060" i="9"/>
  <c r="AQ1060" i="9"/>
  <c r="R934" i="4"/>
  <c r="Y1060" i="9" l="1"/>
  <c r="X1060" i="9"/>
  <c r="L1060" i="9"/>
  <c r="AC1060" i="9"/>
  <c r="M1060" i="9"/>
  <c r="AR1060" i="9"/>
  <c r="AP1060" i="9"/>
  <c r="AO1060" i="9" s="1"/>
  <c r="AD934" i="4"/>
  <c r="V934" i="4"/>
  <c r="U934" i="4"/>
  <c r="AB934" i="4"/>
  <c r="AA934" i="4"/>
  <c r="M934" i="4" s="1"/>
  <c r="AC934" i="4"/>
  <c r="Q934" i="4" s="1"/>
  <c r="L934" i="4"/>
  <c r="AT1060" i="9" l="1"/>
  <c r="AK1061" i="9" s="1"/>
  <c r="K1061" i="9"/>
  <c r="AE934" i="4"/>
  <c r="AQ934" i="4"/>
  <c r="T934" i="4"/>
  <c r="O934" i="4"/>
  <c r="S934" i="4"/>
  <c r="AN1061" i="9" l="1"/>
  <c r="AL1061" i="9"/>
  <c r="AM1061" i="9" s="1"/>
  <c r="S1061" i="9"/>
  <c r="Y934" i="4"/>
  <c r="Z934" i="4"/>
  <c r="AP934" i="4"/>
  <c r="AO934" i="4" s="1"/>
  <c r="N934" i="4"/>
  <c r="K935" i="4" s="1"/>
  <c r="AR934" i="4"/>
  <c r="P934" i="4"/>
  <c r="AS934" i="4"/>
  <c r="AT934" i="4" s="1"/>
  <c r="AF1061" i="9" l="1"/>
  <c r="Z1061" i="9"/>
  <c r="AA1061" i="9"/>
  <c r="U1061" i="9"/>
  <c r="V1061" i="9"/>
  <c r="AG1061" i="9" s="1"/>
  <c r="W1061" i="9"/>
  <c r="T1061" i="9" s="1"/>
  <c r="AB1061" i="9" s="1"/>
  <c r="R935" i="4"/>
  <c r="R1061" i="9" l="1"/>
  <c r="AE1061" i="9"/>
  <c r="AD1061" i="9"/>
  <c r="AH1061" i="9"/>
  <c r="Q1061" i="9"/>
  <c r="AI1061" i="9"/>
  <c r="O1061" i="9"/>
  <c r="P1061" i="9"/>
  <c r="AP1061" i="9"/>
  <c r="AO1061" i="9" s="1"/>
  <c r="AD935" i="4"/>
  <c r="V935" i="4"/>
  <c r="U935" i="4"/>
  <c r="AB935" i="4"/>
  <c r="AC935" i="4"/>
  <c r="Q935" i="4" s="1"/>
  <c r="AA935" i="4"/>
  <c r="M935" i="4" s="1"/>
  <c r="L935" i="4"/>
  <c r="Y1061" i="9" l="1"/>
  <c r="X1061" i="9"/>
  <c r="AQ1061" i="9"/>
  <c r="L1061" i="9"/>
  <c r="N1061" i="9"/>
  <c r="AS1061" i="9"/>
  <c r="AC1061" i="9"/>
  <c r="AR1061" i="9"/>
  <c r="AT1061" i="9" s="1"/>
  <c r="M1061" i="9"/>
  <c r="AE935" i="4"/>
  <c r="T935" i="4"/>
  <c r="AQ935" i="4"/>
  <c r="O935" i="4"/>
  <c r="S935" i="4"/>
  <c r="AK1062" i="9" l="1"/>
  <c r="K1062" i="9"/>
  <c r="AL1062" i="9"/>
  <c r="AM1062" i="9" s="1"/>
  <c r="AN1062" i="9"/>
  <c r="Y935" i="4"/>
  <c r="Z935" i="4"/>
  <c r="AP935" i="4"/>
  <c r="AO935" i="4" s="1"/>
  <c r="N935" i="4"/>
  <c r="K936" i="4" s="1"/>
  <c r="AR935" i="4"/>
  <c r="P935" i="4"/>
  <c r="AS935" i="4"/>
  <c r="AT935" i="4" s="1"/>
  <c r="S1062" i="9" l="1"/>
  <c r="R936" i="4"/>
  <c r="AF1062" i="9" l="1"/>
  <c r="AA1062" i="9"/>
  <c r="Z1062" i="9"/>
  <c r="U1062" i="9"/>
  <c r="V1062" i="9"/>
  <c r="AG1062" i="9" s="1"/>
  <c r="W1062" i="9"/>
  <c r="T1062" i="9" s="1"/>
  <c r="AB1062" i="9" s="1"/>
  <c r="AD936" i="4"/>
  <c r="V936" i="4"/>
  <c r="U936" i="4"/>
  <c r="AB936" i="4"/>
  <c r="AC936" i="4"/>
  <c r="Q936" i="4" s="1"/>
  <c r="AA936" i="4"/>
  <c r="M936" i="4" s="1"/>
  <c r="L936" i="4"/>
  <c r="R1062" i="9" l="1"/>
  <c r="AE1062" i="9"/>
  <c r="AD1062" i="9"/>
  <c r="AS1062" i="9"/>
  <c r="N1062" i="9"/>
  <c r="P1062" i="9"/>
  <c r="AC1062" i="9"/>
  <c r="O1062" i="9"/>
  <c r="AI1062" i="9"/>
  <c r="AH1062" i="9"/>
  <c r="Q1062" i="9"/>
  <c r="T936" i="4"/>
  <c r="AE936" i="4"/>
  <c r="P936" i="4"/>
  <c r="AS936" i="4"/>
  <c r="O936" i="4"/>
  <c r="S936" i="4"/>
  <c r="AQ936" i="4"/>
  <c r="Y1062" i="9" l="1"/>
  <c r="X1062" i="9"/>
  <c r="L1062" i="9"/>
  <c r="AQ1062" i="9"/>
  <c r="M1062" i="9"/>
  <c r="AR1062" i="9"/>
  <c r="AP1062" i="9"/>
  <c r="AO1062" i="9" s="1"/>
  <c r="Y936" i="4"/>
  <c r="Z936" i="4"/>
  <c r="AP936" i="4"/>
  <c r="AO936" i="4" s="1"/>
  <c r="AT936" i="4" s="1"/>
  <c r="N936" i="4"/>
  <c r="K937" i="4" s="1"/>
  <c r="AR936" i="4"/>
  <c r="AT1062" i="9" l="1"/>
  <c r="AK1063" i="9" s="1"/>
  <c r="K1063" i="9"/>
  <c r="R937" i="4"/>
  <c r="AN1063" i="9" l="1"/>
  <c r="AL1063" i="9"/>
  <c r="AM1063" i="9" s="1"/>
  <c r="S1063" i="9"/>
  <c r="AD937" i="4"/>
  <c r="V937" i="4"/>
  <c r="U937" i="4"/>
  <c r="AC937" i="4"/>
  <c r="Q937" i="4" s="1"/>
  <c r="AA937" i="4"/>
  <c r="M937" i="4" s="1"/>
  <c r="AB937" i="4"/>
  <c r="L937" i="4"/>
  <c r="AF1063" i="9" l="1"/>
  <c r="AA1063" i="9"/>
  <c r="Z1063" i="9"/>
  <c r="U1063" i="9"/>
  <c r="V1063" i="9"/>
  <c r="AG1063" i="9" s="1"/>
  <c r="W1063" i="9"/>
  <c r="T1063" i="9" s="1"/>
  <c r="AB1063" i="9" s="1"/>
  <c r="T937" i="4"/>
  <c r="AE937" i="4"/>
  <c r="O937" i="4"/>
  <c r="S937" i="4"/>
  <c r="P937" i="4"/>
  <c r="AS937" i="4"/>
  <c r="AQ937" i="4"/>
  <c r="R1063" i="9" l="1"/>
  <c r="AE1063" i="9"/>
  <c r="AD1063" i="9"/>
  <c r="AH1063" i="9"/>
  <c r="AI1063" i="9"/>
  <c r="Q1063" i="9"/>
  <c r="O1063" i="9"/>
  <c r="P1063" i="9"/>
  <c r="Y937" i="4"/>
  <c r="Z937" i="4"/>
  <c r="AP937" i="4"/>
  <c r="AO937" i="4" s="1"/>
  <c r="AT937" i="4" s="1"/>
  <c r="AR937" i="4"/>
  <c r="N937" i="4"/>
  <c r="K938" i="4" s="1"/>
  <c r="Y1063" i="9" l="1"/>
  <c r="X1063" i="9"/>
  <c r="L1063" i="9"/>
  <c r="AQ1063" i="9"/>
  <c r="AR1063" i="9"/>
  <c r="M1063" i="9"/>
  <c r="AP1063" i="9"/>
  <c r="AO1063" i="9" s="1"/>
  <c r="AS1063" i="9"/>
  <c r="N1063" i="9"/>
  <c r="AC1063" i="9"/>
  <c r="R938" i="4"/>
  <c r="AT1063" i="9" l="1"/>
  <c r="AK1064" i="9"/>
  <c r="AL1064" i="9" s="1"/>
  <c r="AM1064" i="9" s="1"/>
  <c r="K1064" i="9"/>
  <c r="AD938" i="4"/>
  <c r="V938" i="4"/>
  <c r="U938" i="4"/>
  <c r="AA938" i="4"/>
  <c r="M938" i="4" s="1"/>
  <c r="AB938" i="4"/>
  <c r="AC938" i="4"/>
  <c r="Q938" i="4" s="1"/>
  <c r="L938" i="4"/>
  <c r="S1064" i="9" l="1"/>
  <c r="AN1064" i="9"/>
  <c r="AE938" i="4"/>
  <c r="AQ938" i="4"/>
  <c r="O938" i="4"/>
  <c r="S938" i="4"/>
  <c r="T938" i="4"/>
  <c r="AF1064" i="9" l="1"/>
  <c r="AA1064" i="9"/>
  <c r="Z1064" i="9"/>
  <c r="U1064" i="9"/>
  <c r="V1064" i="9"/>
  <c r="AG1064" i="9" s="1"/>
  <c r="W1064" i="9"/>
  <c r="T1064" i="9" s="1"/>
  <c r="AB1064" i="9" s="1"/>
  <c r="Y938" i="4"/>
  <c r="Z938" i="4"/>
  <c r="AP938" i="4"/>
  <c r="AO938" i="4" s="1"/>
  <c r="P938" i="4"/>
  <c r="AS938" i="4"/>
  <c r="AT938" i="4" s="1"/>
  <c r="AR938" i="4"/>
  <c r="N938" i="4"/>
  <c r="K939" i="4" s="1"/>
  <c r="R1064" i="9" l="1"/>
  <c r="AD1064" i="9"/>
  <c r="AE1064" i="9"/>
  <c r="Q1064" i="9"/>
  <c r="AH1064" i="9"/>
  <c r="AI1064" i="9"/>
  <c r="P1064" i="9"/>
  <c r="O1064" i="9"/>
  <c r="AQ1064" i="9"/>
  <c r="R939" i="4"/>
  <c r="X1064" i="9" l="1"/>
  <c r="Y1064" i="9"/>
  <c r="L1064" i="9"/>
  <c r="M1064" i="9"/>
  <c r="AR1064" i="9"/>
  <c r="AP1064" i="9"/>
  <c r="AO1064" i="9" s="1"/>
  <c r="AS1064" i="9"/>
  <c r="N1064" i="9"/>
  <c r="AC1064" i="9"/>
  <c r="AD939" i="4"/>
  <c r="V939" i="4"/>
  <c r="U939" i="4"/>
  <c r="AC939" i="4"/>
  <c r="Q939" i="4" s="1"/>
  <c r="AB939" i="4"/>
  <c r="AA939" i="4"/>
  <c r="M939" i="4" s="1"/>
  <c r="L939" i="4"/>
  <c r="AT1064" i="9" l="1"/>
  <c r="AK1065" i="9"/>
  <c r="AL1065" i="9" s="1"/>
  <c r="AM1065" i="9" s="1"/>
  <c r="K1065" i="9"/>
  <c r="AE939" i="4"/>
  <c r="T939" i="4"/>
  <c r="AQ939" i="4"/>
  <c r="AS939" i="4"/>
  <c r="P939" i="4"/>
  <c r="O939" i="4"/>
  <c r="S939" i="4"/>
  <c r="AN1065" i="9" l="1"/>
  <c r="S1065" i="9"/>
  <c r="Y939" i="4"/>
  <c r="Z939" i="4"/>
  <c r="AP939" i="4"/>
  <c r="AO939" i="4" s="1"/>
  <c r="AT939" i="4" s="1"/>
  <c r="N939" i="4"/>
  <c r="K940" i="4" s="1"/>
  <c r="AR939" i="4"/>
  <c r="AF1065" i="9" l="1"/>
  <c r="AA1065" i="9"/>
  <c r="Z1065" i="9"/>
  <c r="U1065" i="9"/>
  <c r="V1065" i="9"/>
  <c r="AG1065" i="9" s="1"/>
  <c r="W1065" i="9"/>
  <c r="T1065" i="9" s="1"/>
  <c r="AB1065" i="9" s="1"/>
  <c r="R940" i="4"/>
  <c r="R1065" i="9" l="1"/>
  <c r="AE1065" i="9"/>
  <c r="AD1065" i="9"/>
  <c r="Q1065" i="9"/>
  <c r="AH1065" i="9"/>
  <c r="AI1065" i="9"/>
  <c r="O1065" i="9"/>
  <c r="AQ1065" i="9"/>
  <c r="P1065" i="9"/>
  <c r="AD940" i="4"/>
  <c r="V940" i="4"/>
  <c r="U940" i="4"/>
  <c r="AC940" i="4"/>
  <c r="Q940" i="4" s="1"/>
  <c r="AA940" i="4"/>
  <c r="M940" i="4" s="1"/>
  <c r="AB940" i="4"/>
  <c r="L940" i="4"/>
  <c r="Y1065" i="9" l="1"/>
  <c r="X1065" i="9"/>
  <c r="L1065" i="9"/>
  <c r="M1065" i="9"/>
  <c r="AR1065" i="9"/>
  <c r="N1065" i="9"/>
  <c r="AS1065" i="9"/>
  <c r="AC1065" i="9"/>
  <c r="AP1065" i="9"/>
  <c r="AO1065" i="9" s="1"/>
  <c r="AE940" i="4"/>
  <c r="AQ940" i="4"/>
  <c r="O940" i="4"/>
  <c r="S940" i="4"/>
  <c r="T940" i="4"/>
  <c r="AT1065" i="9" l="1"/>
  <c r="AK1066" i="9"/>
  <c r="AL1066" i="9" s="1"/>
  <c r="AM1066" i="9" s="1"/>
  <c r="K1066" i="9"/>
  <c r="Y940" i="4"/>
  <c r="Z940" i="4"/>
  <c r="AP940" i="4"/>
  <c r="AO940" i="4" s="1"/>
  <c r="P940" i="4"/>
  <c r="AS940" i="4"/>
  <c r="AT940" i="4" s="1"/>
  <c r="N940" i="4"/>
  <c r="K941" i="4" s="1"/>
  <c r="AR940" i="4"/>
  <c r="S1066" i="9" l="1"/>
  <c r="AN1066" i="9"/>
  <c r="R941" i="4"/>
  <c r="AF1066" i="9" l="1"/>
  <c r="AA1066" i="9"/>
  <c r="Z1066" i="9"/>
  <c r="U1066" i="9"/>
  <c r="V1066" i="9"/>
  <c r="AG1066" i="9" s="1"/>
  <c r="W1066" i="9"/>
  <c r="T1066" i="9" s="1"/>
  <c r="AB1066" i="9" s="1"/>
  <c r="AD941" i="4"/>
  <c r="V941" i="4"/>
  <c r="U941" i="4"/>
  <c r="AC941" i="4"/>
  <c r="Q941" i="4" s="1"/>
  <c r="AA941" i="4"/>
  <c r="M941" i="4" s="1"/>
  <c r="AB941" i="4"/>
  <c r="T941" i="4"/>
  <c r="Y941" i="4" s="1"/>
  <c r="L941" i="4"/>
  <c r="R1066" i="9" l="1"/>
  <c r="AE1066" i="9"/>
  <c r="AD1066" i="9"/>
  <c r="Q1066" i="9"/>
  <c r="AH1066" i="9"/>
  <c r="AI1066" i="9"/>
  <c r="O1066" i="9"/>
  <c r="P1066" i="9"/>
  <c r="Z941" i="4"/>
  <c r="AE941" i="4"/>
  <c r="O941" i="4"/>
  <c r="S941" i="4"/>
  <c r="P941" i="4"/>
  <c r="AS941" i="4"/>
  <c r="AQ941" i="4"/>
  <c r="X1066" i="9" l="1"/>
  <c r="Y1066" i="9"/>
  <c r="L1066" i="9"/>
  <c r="AQ1066" i="9"/>
  <c r="N1066" i="9"/>
  <c r="AS1066" i="9"/>
  <c r="AC1066" i="9"/>
  <c r="AR1066" i="9"/>
  <c r="M1066" i="9"/>
  <c r="AP1066" i="9"/>
  <c r="AO1066" i="9" s="1"/>
  <c r="AP941" i="4"/>
  <c r="AO941" i="4" s="1"/>
  <c r="AT941" i="4" s="1"/>
  <c r="N941" i="4"/>
  <c r="K942" i="4" s="1"/>
  <c r="AR941" i="4"/>
  <c r="AT1066" i="9" l="1"/>
  <c r="K1067" i="9"/>
  <c r="AK1067" i="9"/>
  <c r="R942" i="4"/>
  <c r="S1067" i="9" l="1"/>
  <c r="AL1067" i="9"/>
  <c r="AM1067" i="9" s="1"/>
  <c r="AN1067" i="9"/>
  <c r="AD942" i="4"/>
  <c r="V942" i="4"/>
  <c r="U942" i="4"/>
  <c r="AA942" i="4"/>
  <c r="M942" i="4" s="1"/>
  <c r="AB942" i="4"/>
  <c r="AC942" i="4"/>
  <c r="Q942" i="4" s="1"/>
  <c r="L942" i="4"/>
  <c r="AF1067" i="9" l="1"/>
  <c r="AA1067" i="9"/>
  <c r="Z1067" i="9"/>
  <c r="V1067" i="9"/>
  <c r="AG1067" i="9" s="1"/>
  <c r="U1067" i="9"/>
  <c r="W1067" i="9"/>
  <c r="T1067" i="9" s="1"/>
  <c r="AB1067" i="9" s="1"/>
  <c r="AQ942" i="4"/>
  <c r="AE942" i="4"/>
  <c r="T942" i="4"/>
  <c r="O942" i="4"/>
  <c r="S942" i="4"/>
  <c r="R1067" i="9" l="1"/>
  <c r="AD1067" i="9"/>
  <c r="AE1067" i="9"/>
  <c r="L1067" i="9"/>
  <c r="AQ1067" i="9"/>
  <c r="AI1067" i="9"/>
  <c r="AH1067" i="9"/>
  <c r="Q1067" i="9"/>
  <c r="O1067" i="9"/>
  <c r="P1067" i="9"/>
  <c r="Y942" i="4"/>
  <c r="Z942" i="4"/>
  <c r="AP942" i="4"/>
  <c r="AO942" i="4" s="1"/>
  <c r="AR942" i="4"/>
  <c r="N942" i="4"/>
  <c r="K943" i="4" s="1"/>
  <c r="P942" i="4"/>
  <c r="AS942" i="4"/>
  <c r="AT942" i="4" s="1"/>
  <c r="Y1067" i="9" l="1"/>
  <c r="X1067" i="9"/>
  <c r="M1067" i="9"/>
  <c r="AR1067" i="9"/>
  <c r="AP1067" i="9"/>
  <c r="AO1067" i="9" s="1"/>
  <c r="N1067" i="9"/>
  <c r="AS1067" i="9"/>
  <c r="AC1067" i="9"/>
  <c r="R943" i="4"/>
  <c r="AT1067" i="9" l="1"/>
  <c r="AK1068" i="9"/>
  <c r="AL1068" i="9" s="1"/>
  <c r="AM1068" i="9" s="1"/>
  <c r="K1068" i="9"/>
  <c r="AD943" i="4"/>
  <c r="U943" i="4"/>
  <c r="V943" i="4"/>
  <c r="AB943" i="4"/>
  <c r="AA943" i="4"/>
  <c r="M943" i="4" s="1"/>
  <c r="AC943" i="4"/>
  <c r="Q943" i="4" s="1"/>
  <c r="L943" i="4"/>
  <c r="AN1068" i="9" l="1"/>
  <c r="S1068" i="9"/>
  <c r="AQ943" i="4"/>
  <c r="AE943" i="4"/>
  <c r="T943" i="4"/>
  <c r="O943" i="4"/>
  <c r="S943" i="4"/>
  <c r="AF1068" i="9" l="1"/>
  <c r="AA1068" i="9"/>
  <c r="Z1068" i="9"/>
  <c r="U1068" i="9"/>
  <c r="V1068" i="9"/>
  <c r="AG1068" i="9" s="1"/>
  <c r="W1068" i="9"/>
  <c r="T1068" i="9" s="1"/>
  <c r="AB1068" i="9" s="1"/>
  <c r="Y943" i="4"/>
  <c r="Z943" i="4"/>
  <c r="AP943" i="4"/>
  <c r="AO943" i="4" s="1"/>
  <c r="P943" i="4"/>
  <c r="AS943" i="4"/>
  <c r="AT943" i="4" s="1"/>
  <c r="AR943" i="4"/>
  <c r="N943" i="4"/>
  <c r="K944" i="4" s="1"/>
  <c r="R1068" i="9" l="1"/>
  <c r="AD1068" i="9"/>
  <c r="AE1068" i="9"/>
  <c r="O1068" i="9"/>
  <c r="P1068" i="9"/>
  <c r="AQ1068" i="9"/>
  <c r="AI1068" i="9"/>
  <c r="Q1068" i="9"/>
  <c r="AH1068" i="9"/>
  <c r="R944" i="4"/>
  <c r="Y1068" i="9" l="1"/>
  <c r="X1068" i="9"/>
  <c r="L1068" i="9"/>
  <c r="AR1068" i="9"/>
  <c r="M1068" i="9"/>
  <c r="AP1068" i="9"/>
  <c r="AO1068" i="9" s="1"/>
  <c r="AS1068" i="9"/>
  <c r="N1068" i="9"/>
  <c r="AC1068" i="9"/>
  <c r="AD944" i="4"/>
  <c r="V944" i="4"/>
  <c r="U944" i="4"/>
  <c r="AC944" i="4"/>
  <c r="Q944" i="4" s="1"/>
  <c r="AB944" i="4"/>
  <c r="AA944" i="4"/>
  <c r="M944" i="4" s="1"/>
  <c r="L944" i="4"/>
  <c r="AT1068" i="9" l="1"/>
  <c r="AK1069" i="9"/>
  <c r="AL1069" i="9" s="1"/>
  <c r="AM1069" i="9" s="1"/>
  <c r="K1069" i="9"/>
  <c r="AE944" i="4"/>
  <c r="T944" i="4"/>
  <c r="AQ944" i="4"/>
  <c r="P944" i="4"/>
  <c r="AS944" i="4"/>
  <c r="O944" i="4"/>
  <c r="S944" i="4"/>
  <c r="AN1069" i="9" l="1"/>
  <c r="S1069" i="9"/>
  <c r="Y944" i="4"/>
  <c r="Z944" i="4"/>
  <c r="AP944" i="4"/>
  <c r="AO944" i="4" s="1"/>
  <c r="AT944" i="4" s="1"/>
  <c r="N944" i="4"/>
  <c r="K945" i="4" s="1"/>
  <c r="AR944" i="4"/>
  <c r="AF1069" i="9" l="1"/>
  <c r="Z1069" i="9"/>
  <c r="AA1069" i="9"/>
  <c r="U1069" i="9"/>
  <c r="V1069" i="9"/>
  <c r="AG1069" i="9" s="1"/>
  <c r="W1069" i="9"/>
  <c r="T1069" i="9" s="1"/>
  <c r="AB1069" i="9" s="1"/>
  <c r="R945" i="4"/>
  <c r="R1069" i="9" l="1"/>
  <c r="AD1069" i="9"/>
  <c r="AE1069" i="9"/>
  <c r="AH1069" i="9"/>
  <c r="Q1069" i="9"/>
  <c r="AI1069" i="9"/>
  <c r="P1069" i="9"/>
  <c r="O1069" i="9"/>
  <c r="AD945" i="4"/>
  <c r="V945" i="4"/>
  <c r="U945" i="4"/>
  <c r="AA945" i="4"/>
  <c r="M945" i="4" s="1"/>
  <c r="AB945" i="4"/>
  <c r="AC945" i="4"/>
  <c r="Q945" i="4" s="1"/>
  <c r="AQ945" i="4"/>
  <c r="L945" i="4"/>
  <c r="Y1069" i="9" l="1"/>
  <c r="X1069" i="9"/>
  <c r="AQ1069" i="9"/>
  <c r="L1069" i="9"/>
  <c r="M1069" i="9"/>
  <c r="AR1069" i="9"/>
  <c r="AP1069" i="9"/>
  <c r="AO1069" i="9" s="1"/>
  <c r="N1069" i="9"/>
  <c r="AS1069" i="9"/>
  <c r="AC1069" i="9"/>
  <c r="AE945" i="4"/>
  <c r="O945" i="4"/>
  <c r="S945" i="4"/>
  <c r="T945" i="4"/>
  <c r="AT1069" i="9" l="1"/>
  <c r="AK1070" i="9" s="1"/>
  <c r="AL1070" i="9" s="1"/>
  <c r="AM1070" i="9" s="1"/>
  <c r="K1070" i="9"/>
  <c r="Y945" i="4"/>
  <c r="Z945" i="4"/>
  <c r="AP945" i="4"/>
  <c r="AO945" i="4" s="1"/>
  <c r="P945" i="4"/>
  <c r="AS945" i="4"/>
  <c r="N945" i="4"/>
  <c r="K946" i="4" s="1"/>
  <c r="AR945" i="4"/>
  <c r="AN1070" i="9" l="1"/>
  <c r="S1070" i="9"/>
  <c r="AT945" i="4"/>
  <c r="R946" i="4"/>
  <c r="AF1070" i="9" l="1"/>
  <c r="AA1070" i="9"/>
  <c r="Z1070" i="9"/>
  <c r="U1070" i="9"/>
  <c r="V1070" i="9"/>
  <c r="AG1070" i="9" s="1"/>
  <c r="W1070" i="9"/>
  <c r="T1070" i="9" s="1"/>
  <c r="AB1070" i="9" s="1"/>
  <c r="AD946" i="4"/>
  <c r="V946" i="4"/>
  <c r="U946" i="4"/>
  <c r="AC946" i="4"/>
  <c r="Q946" i="4" s="1"/>
  <c r="AA946" i="4"/>
  <c r="M946" i="4" s="1"/>
  <c r="AB946" i="4"/>
  <c r="L946" i="4"/>
  <c r="R1070" i="9" l="1"/>
  <c r="AE1070" i="9"/>
  <c r="AD1070" i="9"/>
  <c r="AQ1070" i="9"/>
  <c r="P1070" i="9"/>
  <c r="Q1070" i="9"/>
  <c r="AH1070" i="9"/>
  <c r="AI1070" i="9"/>
  <c r="AS1070" i="9"/>
  <c r="N1070" i="9"/>
  <c r="AC1070" i="9"/>
  <c r="O1070" i="9"/>
  <c r="T946" i="4"/>
  <c r="AE946" i="4"/>
  <c r="AQ946" i="4"/>
  <c r="O946" i="4"/>
  <c r="S946" i="4"/>
  <c r="AS946" i="4"/>
  <c r="P946" i="4"/>
  <c r="Y1070" i="9" l="1"/>
  <c r="X1070" i="9"/>
  <c r="L1070" i="9"/>
  <c r="M1070" i="9"/>
  <c r="AR1070" i="9"/>
  <c r="AP1070" i="9"/>
  <c r="AO1070" i="9" s="1"/>
  <c r="Y946" i="4"/>
  <c r="Z946" i="4"/>
  <c r="AP946" i="4"/>
  <c r="AO946" i="4" s="1"/>
  <c r="AT946" i="4" s="1"/>
  <c r="N946" i="4"/>
  <c r="K947" i="4" s="1"/>
  <c r="AR946" i="4"/>
  <c r="AT1070" i="9" l="1"/>
  <c r="AK1071" i="9" s="1"/>
  <c r="K1071" i="9"/>
  <c r="R947" i="4"/>
  <c r="AN1071" i="9" l="1"/>
  <c r="AL1071" i="9"/>
  <c r="AM1071" i="9" s="1"/>
  <c r="S1071" i="9"/>
  <c r="U947" i="4"/>
  <c r="AD947" i="4"/>
  <c r="V947" i="4"/>
  <c r="AB947" i="4"/>
  <c r="AA947" i="4"/>
  <c r="M947" i="4" s="1"/>
  <c r="AC947" i="4"/>
  <c r="Q947" i="4" s="1"/>
  <c r="L947" i="4"/>
  <c r="AF1071" i="9" l="1"/>
  <c r="AA1071" i="9"/>
  <c r="Z1071" i="9"/>
  <c r="U1071" i="9"/>
  <c r="V1071" i="9"/>
  <c r="AG1071" i="9" s="1"/>
  <c r="W1071" i="9"/>
  <c r="T1071" i="9" s="1"/>
  <c r="AB1071" i="9" s="1"/>
  <c r="AE947" i="4"/>
  <c r="T947" i="4"/>
  <c r="AQ947" i="4"/>
  <c r="O947" i="4"/>
  <c r="S947" i="4"/>
  <c r="R1071" i="9" l="1"/>
  <c r="AE1071" i="9"/>
  <c r="AD1071" i="9"/>
  <c r="N1071" i="9"/>
  <c r="AS1071" i="9"/>
  <c r="O1071" i="9"/>
  <c r="P1071" i="9"/>
  <c r="AH1071" i="9"/>
  <c r="AI1071" i="9"/>
  <c r="Q1071" i="9"/>
  <c r="AC1071" i="9"/>
  <c r="Y947" i="4"/>
  <c r="Z947" i="4"/>
  <c r="AP947" i="4"/>
  <c r="AO947" i="4" s="1"/>
  <c r="N947" i="4"/>
  <c r="K948" i="4" s="1"/>
  <c r="AR947" i="4"/>
  <c r="AS947" i="4"/>
  <c r="AT947" i="4" s="1"/>
  <c r="P947" i="4"/>
  <c r="Y1071" i="9" l="1"/>
  <c r="X1071" i="9"/>
  <c r="L1071" i="9"/>
  <c r="AQ1071" i="9"/>
  <c r="AR1071" i="9"/>
  <c r="M1071" i="9"/>
  <c r="AP1071" i="9"/>
  <c r="AO1071" i="9" s="1"/>
  <c r="R948" i="4"/>
  <c r="AT1071" i="9" l="1"/>
  <c r="AK1072" i="9" s="1"/>
  <c r="K1072" i="9"/>
  <c r="AD948" i="4"/>
  <c r="V948" i="4"/>
  <c r="U948" i="4"/>
  <c r="AC948" i="4"/>
  <c r="Q948" i="4" s="1"/>
  <c r="AB948" i="4"/>
  <c r="T948" i="4"/>
  <c r="Y948" i="4" s="1"/>
  <c r="AA948" i="4"/>
  <c r="M948" i="4" s="1"/>
  <c r="L948" i="4"/>
  <c r="AL1072" i="9" l="1"/>
  <c r="AM1072" i="9" s="1"/>
  <c r="AN1072" i="9"/>
  <c r="S1072" i="9"/>
  <c r="Z948" i="4"/>
  <c r="AE948" i="4"/>
  <c r="P948" i="4"/>
  <c r="AS948" i="4"/>
  <c r="AQ948" i="4"/>
  <c r="O948" i="4"/>
  <c r="S948" i="4"/>
  <c r="AF1072" i="9" l="1"/>
  <c r="AA1072" i="9"/>
  <c r="Z1072" i="9"/>
  <c r="U1072" i="9"/>
  <c r="V1072" i="9"/>
  <c r="AG1072" i="9" s="1"/>
  <c r="W1072" i="9"/>
  <c r="T1072" i="9" s="1"/>
  <c r="AB1072" i="9" s="1"/>
  <c r="AP948" i="4"/>
  <c r="AO948" i="4" s="1"/>
  <c r="AT948" i="4" s="1"/>
  <c r="N948" i="4"/>
  <c r="K949" i="4" s="1"/>
  <c r="AR948" i="4"/>
  <c r="R1072" i="9" l="1"/>
  <c r="AE1072" i="9"/>
  <c r="AD1072" i="9"/>
  <c r="AI1072" i="9"/>
  <c r="AH1072" i="9"/>
  <c r="Q1072" i="9"/>
  <c r="P1072" i="9"/>
  <c r="O1072" i="9"/>
  <c r="AQ1072" i="9"/>
  <c r="R949" i="4"/>
  <c r="Y1072" i="9" l="1"/>
  <c r="X1072" i="9"/>
  <c r="L1072" i="9"/>
  <c r="AR1072" i="9"/>
  <c r="M1072" i="9"/>
  <c r="AP1072" i="9"/>
  <c r="AO1072" i="9" s="1"/>
  <c r="N1072" i="9"/>
  <c r="AS1072" i="9"/>
  <c r="AC1072" i="9"/>
  <c r="AD949" i="4"/>
  <c r="V949" i="4"/>
  <c r="U949" i="4"/>
  <c r="AB949" i="4"/>
  <c r="AA949" i="4"/>
  <c r="M949" i="4" s="1"/>
  <c r="AC949" i="4"/>
  <c r="Q949" i="4" s="1"/>
  <c r="L949" i="4"/>
  <c r="AT1072" i="9" l="1"/>
  <c r="AK1073" i="9"/>
  <c r="AL1073" i="9" s="1"/>
  <c r="AM1073" i="9" s="1"/>
  <c r="K1073" i="9"/>
  <c r="AE949" i="4"/>
  <c r="T949" i="4"/>
  <c r="AQ949" i="4"/>
  <c r="O949" i="4"/>
  <c r="S949" i="4"/>
  <c r="AN1073" i="9" l="1"/>
  <c r="S1073" i="9"/>
  <c r="Y949" i="4"/>
  <c r="Z949" i="4"/>
  <c r="AP949" i="4"/>
  <c r="AO949" i="4" s="1"/>
  <c r="AR949" i="4"/>
  <c r="N949" i="4"/>
  <c r="K950" i="4" s="1"/>
  <c r="AS949" i="4"/>
  <c r="AT949" i="4" s="1"/>
  <c r="P949" i="4"/>
  <c r="AF1073" i="9" l="1"/>
  <c r="Z1073" i="9"/>
  <c r="AA1073" i="9"/>
  <c r="U1073" i="9"/>
  <c r="V1073" i="9"/>
  <c r="AG1073" i="9" s="1"/>
  <c r="W1073" i="9"/>
  <c r="T1073" i="9" s="1"/>
  <c r="AB1073" i="9" s="1"/>
  <c r="R950" i="4"/>
  <c r="R1073" i="9" l="1"/>
  <c r="AD1073" i="9"/>
  <c r="AE1073" i="9"/>
  <c r="AH1073" i="9"/>
  <c r="Q1073" i="9"/>
  <c r="AI1073" i="9"/>
  <c r="O1073" i="9"/>
  <c r="AQ1073" i="9"/>
  <c r="P1073" i="9"/>
  <c r="AD950" i="4"/>
  <c r="V950" i="4"/>
  <c r="U950" i="4"/>
  <c r="AB950" i="4"/>
  <c r="AA950" i="4"/>
  <c r="M950" i="4" s="1"/>
  <c r="AC950" i="4"/>
  <c r="Q950" i="4" s="1"/>
  <c r="L950" i="4"/>
  <c r="Y1073" i="9" l="1"/>
  <c r="X1073" i="9"/>
  <c r="L1073" i="9"/>
  <c r="M1073" i="9"/>
  <c r="AR1073" i="9"/>
  <c r="N1073" i="9"/>
  <c r="AS1073" i="9"/>
  <c r="AC1073" i="9"/>
  <c r="AP1073" i="9"/>
  <c r="AO1073" i="9" s="1"/>
  <c r="AE950" i="4"/>
  <c r="T950" i="4"/>
  <c r="O950" i="4"/>
  <c r="S950" i="4"/>
  <c r="AQ950" i="4"/>
  <c r="AT1073" i="9" l="1"/>
  <c r="AK1074" i="9" s="1"/>
  <c r="K1074" i="9"/>
  <c r="Y950" i="4"/>
  <c r="Z950" i="4"/>
  <c r="AP950" i="4"/>
  <c r="AO950" i="4" s="1"/>
  <c r="AR950" i="4"/>
  <c r="N950" i="4"/>
  <c r="K951" i="4" s="1"/>
  <c r="P950" i="4"/>
  <c r="AS950" i="4"/>
  <c r="AT950" i="4" s="1"/>
  <c r="AN1074" i="9" l="1"/>
  <c r="AL1074" i="9"/>
  <c r="AM1074" i="9" s="1"/>
  <c r="S1074" i="9"/>
  <c r="R951" i="4"/>
  <c r="AF1074" i="9" l="1"/>
  <c r="AA1074" i="9"/>
  <c r="Z1074" i="9"/>
  <c r="U1074" i="9"/>
  <c r="V1074" i="9"/>
  <c r="AG1074" i="9" s="1"/>
  <c r="W1074" i="9"/>
  <c r="T1074" i="9" s="1"/>
  <c r="AB1074" i="9" s="1"/>
  <c r="AD951" i="4"/>
  <c r="V951" i="4"/>
  <c r="U951" i="4"/>
  <c r="AB951" i="4"/>
  <c r="AC951" i="4"/>
  <c r="Q951" i="4" s="1"/>
  <c r="AA951" i="4"/>
  <c r="M951" i="4" s="1"/>
  <c r="L951" i="4"/>
  <c r="R1074" i="9" l="1"/>
  <c r="AE1074" i="9"/>
  <c r="AD1074" i="9"/>
  <c r="AQ1074" i="9"/>
  <c r="AS1074" i="9"/>
  <c r="N1074" i="9"/>
  <c r="P1074" i="9"/>
  <c r="AC1074" i="9"/>
  <c r="O1074" i="9"/>
  <c r="AI1074" i="9"/>
  <c r="Q1074" i="9"/>
  <c r="AH1074" i="9"/>
  <c r="AE951" i="4"/>
  <c r="AQ951" i="4"/>
  <c r="O951" i="4"/>
  <c r="S951" i="4"/>
  <c r="T951" i="4"/>
  <c r="X1074" i="9" l="1"/>
  <c r="Y1074" i="9"/>
  <c r="L1074" i="9"/>
  <c r="M1074" i="9"/>
  <c r="AR1074" i="9"/>
  <c r="AP1074" i="9"/>
  <c r="AO1074" i="9" s="1"/>
  <c r="Y951" i="4"/>
  <c r="Z951" i="4"/>
  <c r="AP951" i="4"/>
  <c r="AO951" i="4" s="1"/>
  <c r="P951" i="4"/>
  <c r="AS951" i="4"/>
  <c r="AT951" i="4" s="1"/>
  <c r="N951" i="4"/>
  <c r="K952" i="4" s="1"/>
  <c r="AR951" i="4"/>
  <c r="AT1074" i="9" l="1"/>
  <c r="AK1075" i="9"/>
  <c r="AL1075" i="9" s="1"/>
  <c r="AM1075" i="9" s="1"/>
  <c r="K1075" i="9"/>
  <c r="R952" i="4"/>
  <c r="AN1075" i="9" l="1"/>
  <c r="S1075" i="9"/>
  <c r="AD952" i="4"/>
  <c r="V952" i="4"/>
  <c r="U952" i="4"/>
  <c r="AA952" i="4"/>
  <c r="M952" i="4" s="1"/>
  <c r="AB952" i="4"/>
  <c r="AC952" i="4"/>
  <c r="Q952" i="4" s="1"/>
  <c r="L952" i="4"/>
  <c r="AF1075" i="9" l="1"/>
  <c r="AA1075" i="9"/>
  <c r="Z1075" i="9"/>
  <c r="U1075" i="9"/>
  <c r="V1075" i="9"/>
  <c r="AG1075" i="9" s="1"/>
  <c r="W1075" i="9"/>
  <c r="T1075" i="9" s="1"/>
  <c r="AB1075" i="9" s="1"/>
  <c r="AE952" i="4"/>
  <c r="O952" i="4"/>
  <c r="S952" i="4"/>
  <c r="AQ952" i="4"/>
  <c r="T952" i="4"/>
  <c r="R1075" i="9" l="1"/>
  <c r="AE1075" i="9"/>
  <c r="AD1075" i="9"/>
  <c r="AI1075" i="9"/>
  <c r="AH1075" i="9"/>
  <c r="Q1075" i="9"/>
  <c r="O1075" i="9"/>
  <c r="AQ1075" i="9"/>
  <c r="P1075" i="9"/>
  <c r="Y952" i="4"/>
  <c r="Z952" i="4"/>
  <c r="AP952" i="4"/>
  <c r="AO952" i="4" s="1"/>
  <c r="P952" i="4"/>
  <c r="AS952" i="4"/>
  <c r="AT952" i="4" s="1"/>
  <c r="AR952" i="4"/>
  <c r="N952" i="4"/>
  <c r="K953" i="4" s="1"/>
  <c r="Y1075" i="9" l="1"/>
  <c r="X1075" i="9"/>
  <c r="L1075" i="9"/>
  <c r="N1075" i="9"/>
  <c r="AS1075" i="9"/>
  <c r="AC1075" i="9"/>
  <c r="AR1075" i="9"/>
  <c r="M1075" i="9"/>
  <c r="AP1075" i="9"/>
  <c r="AO1075" i="9" s="1"/>
  <c r="R953" i="4"/>
  <c r="AT1075" i="9" l="1"/>
  <c r="AK1076" i="9"/>
  <c r="AL1076" i="9" s="1"/>
  <c r="AM1076" i="9" s="1"/>
  <c r="K1076" i="9"/>
  <c r="AD953" i="4"/>
  <c r="V953" i="4"/>
  <c r="U953" i="4"/>
  <c r="AA953" i="4"/>
  <c r="M953" i="4" s="1"/>
  <c r="AB953" i="4"/>
  <c r="AC953" i="4"/>
  <c r="Q953" i="4" s="1"/>
  <c r="L953" i="4"/>
  <c r="S1076" i="9" l="1"/>
  <c r="AN1076" i="9"/>
  <c r="AQ953" i="4"/>
  <c r="AE953" i="4"/>
  <c r="T953" i="4"/>
  <c r="P953" i="4"/>
  <c r="O953" i="4"/>
  <c r="S953" i="4"/>
  <c r="AF1076" i="9" l="1"/>
  <c r="AA1076" i="9"/>
  <c r="Z1076" i="9"/>
  <c r="U1076" i="9"/>
  <c r="V1076" i="9"/>
  <c r="AG1076" i="9" s="1"/>
  <c r="W1076" i="9"/>
  <c r="T1076" i="9" s="1"/>
  <c r="AB1076" i="9" s="1"/>
  <c r="Y953" i="4"/>
  <c r="Z953" i="4"/>
  <c r="AS953" i="4"/>
  <c r="AP953" i="4"/>
  <c r="AO953" i="4" s="1"/>
  <c r="AT953" i="4" s="1"/>
  <c r="N953" i="4"/>
  <c r="K954" i="4" s="1"/>
  <c r="AR953" i="4"/>
  <c r="R1076" i="9" l="1"/>
  <c r="AD1076" i="9"/>
  <c r="AE1076" i="9"/>
  <c r="AH1076" i="9"/>
  <c r="AI1076" i="9"/>
  <c r="Q1076" i="9"/>
  <c r="O1076" i="9"/>
  <c r="P1076" i="9"/>
  <c r="AQ1076" i="9"/>
  <c r="R954" i="4"/>
  <c r="Y1076" i="9" l="1"/>
  <c r="X1076" i="9"/>
  <c r="L1076" i="9"/>
  <c r="N1076" i="9"/>
  <c r="AS1076" i="9"/>
  <c r="AC1076" i="9"/>
  <c r="M1076" i="9"/>
  <c r="AR1076" i="9"/>
  <c r="AP1076" i="9"/>
  <c r="AO1076" i="9" s="1"/>
  <c r="AD954" i="4"/>
  <c r="V954" i="4"/>
  <c r="U954" i="4"/>
  <c r="AC954" i="4"/>
  <c r="Q954" i="4" s="1"/>
  <c r="AB954" i="4"/>
  <c r="AA954" i="4"/>
  <c r="M954" i="4" s="1"/>
  <c r="L954" i="4"/>
  <c r="AT1076" i="9" l="1"/>
  <c r="AK1077" i="9" s="1"/>
  <c r="K1077" i="9"/>
  <c r="T954" i="4"/>
  <c r="AE954" i="4"/>
  <c r="P954" i="4"/>
  <c r="AS954" i="4"/>
  <c r="O954" i="4"/>
  <c r="S954" i="4"/>
  <c r="AQ954" i="4"/>
  <c r="AN1077" i="9" l="1"/>
  <c r="AL1077" i="9"/>
  <c r="AM1077" i="9" s="1"/>
  <c r="S1077" i="9"/>
  <c r="Y954" i="4"/>
  <c r="Z954" i="4"/>
  <c r="AP954" i="4"/>
  <c r="AO954" i="4" s="1"/>
  <c r="AT954" i="4" s="1"/>
  <c r="N954" i="4"/>
  <c r="K955" i="4" s="1"/>
  <c r="AR954" i="4"/>
  <c r="AF1077" i="9" l="1"/>
  <c r="AA1077" i="9"/>
  <c r="Z1077" i="9"/>
  <c r="U1077" i="9"/>
  <c r="V1077" i="9"/>
  <c r="AG1077" i="9" s="1"/>
  <c r="W1077" i="9"/>
  <c r="T1077" i="9" s="1"/>
  <c r="AB1077" i="9" s="1"/>
  <c r="R955" i="4"/>
  <c r="R1077" i="9" l="1"/>
  <c r="AD1077" i="9"/>
  <c r="AE1077" i="9"/>
  <c r="O1077" i="9"/>
  <c r="P1077" i="9"/>
  <c r="AS1077" i="9"/>
  <c r="N1077" i="9"/>
  <c r="AC1077" i="9"/>
  <c r="AQ1077" i="9"/>
  <c r="Q1077" i="9"/>
  <c r="AI1077" i="9"/>
  <c r="AH1077" i="9"/>
  <c r="AD955" i="4"/>
  <c r="V955" i="4"/>
  <c r="U955" i="4"/>
  <c r="AB955" i="4"/>
  <c r="AA955" i="4"/>
  <c r="M955" i="4" s="1"/>
  <c r="AC955" i="4"/>
  <c r="Q955" i="4" s="1"/>
  <c r="L955" i="4"/>
  <c r="Y1077" i="9" l="1"/>
  <c r="X1077" i="9"/>
  <c r="L1077" i="9"/>
  <c r="M1077" i="9"/>
  <c r="AR1077" i="9"/>
  <c r="AP1077" i="9"/>
  <c r="AO1077" i="9" s="1"/>
  <c r="AE955" i="4"/>
  <c r="T955" i="4"/>
  <c r="AQ955" i="4"/>
  <c r="AS955" i="4"/>
  <c r="P955" i="4"/>
  <c r="O955" i="4"/>
  <c r="S955" i="4"/>
  <c r="AT1077" i="9" l="1"/>
  <c r="AK1078" i="9" s="1"/>
  <c r="K1078" i="9"/>
  <c r="Y955" i="4"/>
  <c r="Z955" i="4"/>
  <c r="AP955" i="4"/>
  <c r="AO955" i="4" s="1"/>
  <c r="AT955" i="4" s="1"/>
  <c r="N955" i="4"/>
  <c r="K956" i="4" s="1"/>
  <c r="AR955" i="4"/>
  <c r="AL1078" i="9" l="1"/>
  <c r="AM1078" i="9" s="1"/>
  <c r="AN1078" i="9"/>
  <c r="S1078" i="9"/>
  <c r="R956" i="4"/>
  <c r="AF1078" i="9" l="1"/>
  <c r="Z1078" i="9"/>
  <c r="AA1078" i="9"/>
  <c r="U1078" i="9"/>
  <c r="V1078" i="9"/>
  <c r="AG1078" i="9" s="1"/>
  <c r="W1078" i="9"/>
  <c r="T1078" i="9" s="1"/>
  <c r="AB1078" i="9" s="1"/>
  <c r="AD956" i="4"/>
  <c r="V956" i="4"/>
  <c r="U956" i="4"/>
  <c r="AA956" i="4"/>
  <c r="M956" i="4" s="1"/>
  <c r="AB956" i="4"/>
  <c r="AC956" i="4"/>
  <c r="Q956" i="4" s="1"/>
  <c r="AQ956" i="4"/>
  <c r="L956" i="4"/>
  <c r="R1078" i="9" l="1"/>
  <c r="AD1078" i="9"/>
  <c r="AE1078" i="9"/>
  <c r="AI1078" i="9"/>
  <c r="Q1078" i="9"/>
  <c r="AH1078" i="9"/>
  <c r="O1078" i="9"/>
  <c r="P1078" i="9"/>
  <c r="AE956" i="4"/>
  <c r="O956" i="4"/>
  <c r="S956" i="4"/>
  <c r="T956" i="4"/>
  <c r="Y1078" i="9" l="1"/>
  <c r="X1078" i="9"/>
  <c r="L1078" i="9"/>
  <c r="AQ1078" i="9"/>
  <c r="AS1078" i="9"/>
  <c r="N1078" i="9"/>
  <c r="AC1078" i="9"/>
  <c r="AR1078" i="9"/>
  <c r="M1078" i="9"/>
  <c r="AP1078" i="9"/>
  <c r="AO1078" i="9" s="1"/>
  <c r="Y956" i="4"/>
  <c r="Z956" i="4"/>
  <c r="AP956" i="4"/>
  <c r="AO956" i="4" s="1"/>
  <c r="AS956" i="4"/>
  <c r="P956" i="4"/>
  <c r="N956" i="4"/>
  <c r="K957" i="4" s="1"/>
  <c r="AR956" i="4"/>
  <c r="AT1078" i="9" l="1"/>
  <c r="K1079" i="9"/>
  <c r="AK1079" i="9"/>
  <c r="AT956" i="4"/>
  <c r="R957" i="4"/>
  <c r="S1079" i="9" l="1"/>
  <c r="AL1079" i="9"/>
  <c r="AM1079" i="9" s="1"/>
  <c r="AN1079" i="9"/>
  <c r="AD957" i="4"/>
  <c r="V957" i="4"/>
  <c r="U957" i="4"/>
  <c r="AB957" i="4"/>
  <c r="AA957" i="4"/>
  <c r="M957" i="4" s="1"/>
  <c r="AC957" i="4"/>
  <c r="Q957" i="4" s="1"/>
  <c r="L957" i="4"/>
  <c r="AF1079" i="9" l="1"/>
  <c r="AA1079" i="9"/>
  <c r="Z1079" i="9"/>
  <c r="V1079" i="9"/>
  <c r="AG1079" i="9" s="1"/>
  <c r="U1079" i="9"/>
  <c r="W1079" i="9"/>
  <c r="T1079" i="9" s="1"/>
  <c r="AB1079" i="9" s="1"/>
  <c r="AE957" i="4"/>
  <c r="AQ957" i="4"/>
  <c r="T957" i="4"/>
  <c r="O957" i="4"/>
  <c r="S957" i="4"/>
  <c r="R1079" i="9" l="1"/>
  <c r="AE1079" i="9"/>
  <c r="AD1079" i="9"/>
  <c r="AH1079" i="9"/>
  <c r="AI1079" i="9"/>
  <c r="Q1079" i="9"/>
  <c r="O1079" i="9"/>
  <c r="P1079" i="9"/>
  <c r="AQ1079" i="9"/>
  <c r="Y957" i="4"/>
  <c r="Z957" i="4"/>
  <c r="AP957" i="4"/>
  <c r="AO957" i="4" s="1"/>
  <c r="N957" i="4"/>
  <c r="K958" i="4" s="1"/>
  <c r="AR957" i="4"/>
  <c r="P957" i="4"/>
  <c r="AS957" i="4"/>
  <c r="AT957" i="4" s="1"/>
  <c r="L1079" i="9" l="1"/>
  <c r="Y1079" i="9"/>
  <c r="X1079" i="9"/>
  <c r="N1079" i="9"/>
  <c r="AS1079" i="9"/>
  <c r="AC1079" i="9"/>
  <c r="AR1079" i="9"/>
  <c r="M1079" i="9"/>
  <c r="AP1079" i="9"/>
  <c r="AO1079" i="9" s="1"/>
  <c r="R958" i="4"/>
  <c r="AT1079" i="9" l="1"/>
  <c r="AK1080" i="9"/>
  <c r="AL1080" i="9" s="1"/>
  <c r="AM1080" i="9" s="1"/>
  <c r="K1080" i="9"/>
  <c r="AD958" i="4"/>
  <c r="V958" i="4"/>
  <c r="U958" i="4"/>
  <c r="AA958" i="4"/>
  <c r="M958" i="4" s="1"/>
  <c r="AB958" i="4"/>
  <c r="AC958" i="4"/>
  <c r="Q958" i="4" s="1"/>
  <c r="L958" i="4"/>
  <c r="AN1080" i="9" l="1"/>
  <c r="S1080" i="9"/>
  <c r="AE958" i="4"/>
  <c r="O958" i="4"/>
  <c r="S958" i="4"/>
  <c r="T958" i="4"/>
  <c r="AQ958" i="4"/>
  <c r="AF1080" i="9" l="1"/>
  <c r="AA1080" i="9"/>
  <c r="Z1080" i="9"/>
  <c r="U1080" i="9"/>
  <c r="V1080" i="9"/>
  <c r="AG1080" i="9" s="1"/>
  <c r="W1080" i="9"/>
  <c r="T1080" i="9" s="1"/>
  <c r="AB1080" i="9" s="1"/>
  <c r="Y958" i="4"/>
  <c r="Z958" i="4"/>
  <c r="AP958" i="4"/>
  <c r="AO958" i="4" s="1"/>
  <c r="AS958" i="4"/>
  <c r="P958" i="4"/>
  <c r="N958" i="4"/>
  <c r="K959" i="4" s="1"/>
  <c r="AR958" i="4"/>
  <c r="R1080" i="9" l="1"/>
  <c r="AE1080" i="9"/>
  <c r="AD1080" i="9"/>
  <c r="O1080" i="9"/>
  <c r="Q1080" i="9"/>
  <c r="AI1080" i="9"/>
  <c r="AH1080" i="9"/>
  <c r="P1080" i="9"/>
  <c r="AP1080" i="9"/>
  <c r="AO1080" i="9" s="1"/>
  <c r="AQ1080" i="9"/>
  <c r="AT958" i="4"/>
  <c r="R959" i="4"/>
  <c r="X1080" i="9" l="1"/>
  <c r="Y1080" i="9"/>
  <c r="L1080" i="9"/>
  <c r="N1080" i="9"/>
  <c r="AS1080" i="9"/>
  <c r="AC1080" i="9"/>
  <c r="M1080" i="9"/>
  <c r="AR1080" i="9"/>
  <c r="AT1080" i="9" s="1"/>
  <c r="AD959" i="4"/>
  <c r="U959" i="4"/>
  <c r="V959" i="4"/>
  <c r="AB959" i="4"/>
  <c r="AA959" i="4"/>
  <c r="M959" i="4" s="1"/>
  <c r="AC959" i="4"/>
  <c r="Q959" i="4" s="1"/>
  <c r="L959" i="4"/>
  <c r="AK1081" i="9" l="1"/>
  <c r="AL1081" i="9" s="1"/>
  <c r="AM1081" i="9" s="1"/>
  <c r="K1081" i="9"/>
  <c r="AE959" i="4"/>
  <c r="T959" i="4"/>
  <c r="AQ959" i="4"/>
  <c r="O959" i="4"/>
  <c r="S959" i="4"/>
  <c r="AN1081" i="9" l="1"/>
  <c r="S1081" i="9"/>
  <c r="Y959" i="4"/>
  <c r="Z959" i="4"/>
  <c r="AP959" i="4"/>
  <c r="AO959" i="4" s="1"/>
  <c r="N959" i="4"/>
  <c r="K960" i="4" s="1"/>
  <c r="AR959" i="4"/>
  <c r="P959" i="4"/>
  <c r="AS959" i="4"/>
  <c r="AF1081" i="9" l="1"/>
  <c r="Z1081" i="9"/>
  <c r="AA1081" i="9"/>
  <c r="U1081" i="9"/>
  <c r="V1081" i="9"/>
  <c r="AG1081" i="9" s="1"/>
  <c r="W1081" i="9"/>
  <c r="T1081" i="9" s="1"/>
  <c r="AB1081" i="9" s="1"/>
  <c r="AT959" i="4"/>
  <c r="R960" i="4"/>
  <c r="R1081" i="9" l="1"/>
  <c r="AE1081" i="9"/>
  <c r="AD1081" i="9"/>
  <c r="AQ1081" i="9"/>
  <c r="P1081" i="9"/>
  <c r="AS1081" i="9"/>
  <c r="N1081" i="9"/>
  <c r="Q1081" i="9"/>
  <c r="AI1081" i="9"/>
  <c r="AH1081" i="9"/>
  <c r="O1081" i="9"/>
  <c r="AC1081" i="9"/>
  <c r="AD960" i="4"/>
  <c r="V960" i="4"/>
  <c r="U960" i="4"/>
  <c r="AA960" i="4"/>
  <c r="M960" i="4" s="1"/>
  <c r="AC960" i="4"/>
  <c r="Q960" i="4" s="1"/>
  <c r="AB960" i="4"/>
  <c r="L960" i="4"/>
  <c r="Y1081" i="9" l="1"/>
  <c r="X1081" i="9"/>
  <c r="L1081" i="9"/>
  <c r="AR1081" i="9"/>
  <c r="M1081" i="9"/>
  <c r="AP1081" i="9"/>
  <c r="AO1081" i="9" s="1"/>
  <c r="AQ960" i="4"/>
  <c r="AE960" i="4"/>
  <c r="O960" i="4"/>
  <c r="S960" i="4"/>
  <c r="T960" i="4"/>
  <c r="AT1081" i="9" l="1"/>
  <c r="AK1082" i="9" s="1"/>
  <c r="K1082" i="9"/>
  <c r="Y960" i="4"/>
  <c r="Z960" i="4"/>
  <c r="AP960" i="4"/>
  <c r="AO960" i="4" s="1"/>
  <c r="P960" i="4"/>
  <c r="AS960" i="4"/>
  <c r="N960" i="4"/>
  <c r="K961" i="4" s="1"/>
  <c r="AR960" i="4"/>
  <c r="AL1082" i="9" l="1"/>
  <c r="AM1082" i="9" s="1"/>
  <c r="AN1082" i="9"/>
  <c r="S1082" i="9"/>
  <c r="AT960" i="4"/>
  <c r="R961" i="4"/>
  <c r="AF1082" i="9" l="1"/>
  <c r="AA1082" i="9"/>
  <c r="Z1082" i="9"/>
  <c r="U1082" i="9"/>
  <c r="V1082" i="9"/>
  <c r="AG1082" i="9" s="1"/>
  <c r="W1082" i="9"/>
  <c r="T1082" i="9" s="1"/>
  <c r="AB1082" i="9" s="1"/>
  <c r="AD961" i="4"/>
  <c r="V961" i="4"/>
  <c r="U961" i="4"/>
  <c r="AA961" i="4"/>
  <c r="M961" i="4" s="1"/>
  <c r="AC961" i="4"/>
  <c r="Q961" i="4" s="1"/>
  <c r="AB961" i="4"/>
  <c r="L961" i="4"/>
  <c r="R1082" i="9" l="1"/>
  <c r="AE1082" i="9"/>
  <c r="AD1082" i="9"/>
  <c r="P1082" i="9"/>
  <c r="O1082" i="9"/>
  <c r="N1082" i="9"/>
  <c r="AS1082" i="9"/>
  <c r="AI1082" i="9"/>
  <c r="AH1082" i="9"/>
  <c r="Q1082" i="9"/>
  <c r="AC1082" i="9"/>
  <c r="AQ1082" i="9"/>
  <c r="AP1082" i="9"/>
  <c r="AO1082" i="9" s="1"/>
  <c r="AQ961" i="4"/>
  <c r="AE961" i="4"/>
  <c r="T961" i="4"/>
  <c r="Z961" i="4" s="1"/>
  <c r="O961" i="4"/>
  <c r="S961" i="4"/>
  <c r="Y1082" i="9" l="1"/>
  <c r="X1082" i="9"/>
  <c r="L1082" i="9"/>
  <c r="AR1082" i="9"/>
  <c r="AT1082" i="9" s="1"/>
  <c r="AK1083" i="9" s="1"/>
  <c r="M1082" i="9"/>
  <c r="P961" i="4"/>
  <c r="Y961" i="4"/>
  <c r="AS961" i="4"/>
  <c r="AP961" i="4"/>
  <c r="AO961" i="4" s="1"/>
  <c r="N961" i="4"/>
  <c r="K962" i="4" s="1"/>
  <c r="AR961" i="4"/>
  <c r="K1083" i="9" l="1"/>
  <c r="AL1083" i="9"/>
  <c r="AM1083" i="9" s="1"/>
  <c r="AN1083" i="9"/>
  <c r="AT961" i="4"/>
  <c r="R962" i="4"/>
  <c r="S1083" i="9" l="1"/>
  <c r="AD962" i="4"/>
  <c r="V962" i="4"/>
  <c r="U962" i="4"/>
  <c r="AC962" i="4"/>
  <c r="Q962" i="4" s="1"/>
  <c r="AB962" i="4"/>
  <c r="AA962" i="4"/>
  <c r="M962" i="4" s="1"/>
  <c r="L962" i="4"/>
  <c r="AF1083" i="9" l="1"/>
  <c r="AA1083" i="9"/>
  <c r="Z1083" i="9"/>
  <c r="U1083" i="9"/>
  <c r="V1083" i="9"/>
  <c r="AG1083" i="9" s="1"/>
  <c r="W1083" i="9"/>
  <c r="T1083" i="9" s="1"/>
  <c r="AB1083" i="9" s="1"/>
  <c r="T962" i="4"/>
  <c r="AE962" i="4"/>
  <c r="AQ962" i="4"/>
  <c r="P962" i="4"/>
  <c r="AS962" i="4"/>
  <c r="O962" i="4"/>
  <c r="S962" i="4"/>
  <c r="R1083" i="9" l="1"/>
  <c r="AE1083" i="9"/>
  <c r="AD1083" i="9"/>
  <c r="AS1083" i="9"/>
  <c r="N1083" i="9"/>
  <c r="AI1083" i="9"/>
  <c r="AH1083" i="9"/>
  <c r="Q1083" i="9"/>
  <c r="P1083" i="9"/>
  <c r="O1083" i="9"/>
  <c r="Y962" i="4"/>
  <c r="Z962" i="4"/>
  <c r="AP962" i="4"/>
  <c r="AO962" i="4" s="1"/>
  <c r="AT962" i="4" s="1"/>
  <c r="N962" i="4"/>
  <c r="K963" i="4" s="1"/>
  <c r="AR962" i="4"/>
  <c r="Y1083" i="9" l="1"/>
  <c r="X1083" i="9"/>
  <c r="AQ1083" i="9"/>
  <c r="L1083" i="9"/>
  <c r="AC1083" i="9"/>
  <c r="M1083" i="9"/>
  <c r="AR1083" i="9"/>
  <c r="AP1083" i="9"/>
  <c r="AO1083" i="9" s="1"/>
  <c r="R963" i="4"/>
  <c r="AT1083" i="9" l="1"/>
  <c r="AK1084" i="9"/>
  <c r="AL1084" i="9" s="1"/>
  <c r="AM1084" i="9" s="1"/>
  <c r="K1084" i="9"/>
  <c r="AD963" i="4"/>
  <c r="U963" i="4"/>
  <c r="V963" i="4"/>
  <c r="AA963" i="4"/>
  <c r="M963" i="4" s="1"/>
  <c r="AC963" i="4"/>
  <c r="Q963" i="4" s="1"/>
  <c r="AB963" i="4"/>
  <c r="L963" i="4"/>
  <c r="AN1084" i="9" l="1"/>
  <c r="S1084" i="9"/>
  <c r="AE963" i="4"/>
  <c r="O963" i="4"/>
  <c r="S963" i="4"/>
  <c r="AQ963" i="4"/>
  <c r="T963" i="4"/>
  <c r="AF1084" i="9" l="1"/>
  <c r="AA1084" i="9"/>
  <c r="Z1084" i="9"/>
  <c r="U1084" i="9"/>
  <c r="V1084" i="9"/>
  <c r="AG1084" i="9" s="1"/>
  <c r="W1084" i="9"/>
  <c r="T1084" i="9" s="1"/>
  <c r="AB1084" i="9" s="1"/>
  <c r="Y963" i="4"/>
  <c r="Z963" i="4"/>
  <c r="AP963" i="4"/>
  <c r="AO963" i="4" s="1"/>
  <c r="P963" i="4"/>
  <c r="AS963" i="4"/>
  <c r="AT963" i="4" s="1"/>
  <c r="AR963" i="4"/>
  <c r="N963" i="4"/>
  <c r="K964" i="4" s="1"/>
  <c r="R1084" i="9" l="1"/>
  <c r="AE1084" i="9"/>
  <c r="AD1084" i="9"/>
  <c r="P1084" i="9"/>
  <c r="O1084" i="9"/>
  <c r="N1084" i="9"/>
  <c r="AS1084" i="9"/>
  <c r="AC1084" i="9"/>
  <c r="AH1084" i="9"/>
  <c r="Q1084" i="9"/>
  <c r="AI1084" i="9"/>
  <c r="R964" i="4"/>
  <c r="Y1084" i="9" l="1"/>
  <c r="X1084" i="9"/>
  <c r="AQ1084" i="9"/>
  <c r="L1084" i="9"/>
  <c r="M1084" i="9"/>
  <c r="AR1084" i="9"/>
  <c r="AP1084" i="9"/>
  <c r="AO1084" i="9" s="1"/>
  <c r="AD964" i="4"/>
  <c r="V964" i="4"/>
  <c r="U964" i="4"/>
  <c r="AA964" i="4"/>
  <c r="M964" i="4" s="1"/>
  <c r="AB964" i="4"/>
  <c r="AC964" i="4"/>
  <c r="Q964" i="4" s="1"/>
  <c r="L964" i="4"/>
  <c r="AT1084" i="9" l="1"/>
  <c r="AK1085" i="9" s="1"/>
  <c r="K1085" i="9"/>
  <c r="AQ964" i="4"/>
  <c r="AE964" i="4"/>
  <c r="T964" i="4"/>
  <c r="O964" i="4"/>
  <c r="S964" i="4"/>
  <c r="AN1085" i="9" l="1"/>
  <c r="AL1085" i="9"/>
  <c r="AM1085" i="9" s="1"/>
  <c r="S1085" i="9"/>
  <c r="Y964" i="4"/>
  <c r="Z964" i="4"/>
  <c r="AP964" i="4"/>
  <c r="AO964" i="4" s="1"/>
  <c r="N964" i="4"/>
  <c r="K965" i="4" s="1"/>
  <c r="AR964" i="4"/>
  <c r="P964" i="4"/>
  <c r="AS964" i="4"/>
  <c r="AT964" i="4" s="1"/>
  <c r="AF1085" i="9" l="1"/>
  <c r="Z1085" i="9"/>
  <c r="AA1085" i="9"/>
  <c r="U1085" i="9"/>
  <c r="V1085" i="9"/>
  <c r="AG1085" i="9" s="1"/>
  <c r="W1085" i="9"/>
  <c r="T1085" i="9" s="1"/>
  <c r="AB1085" i="9" s="1"/>
  <c r="R965" i="4"/>
  <c r="R1085" i="9" l="1"/>
  <c r="AD1085" i="9"/>
  <c r="AE1085" i="9"/>
  <c r="AQ1085" i="9"/>
  <c r="AS1085" i="9"/>
  <c r="N1085" i="9"/>
  <c r="P1085" i="9"/>
  <c r="Q1085" i="9"/>
  <c r="AH1085" i="9"/>
  <c r="AI1085" i="9"/>
  <c r="AC1085" i="9"/>
  <c r="O1085" i="9"/>
  <c r="AD965" i="4"/>
  <c r="V965" i="4"/>
  <c r="U965" i="4"/>
  <c r="AB965" i="4"/>
  <c r="AA965" i="4"/>
  <c r="M965" i="4" s="1"/>
  <c r="AC965" i="4"/>
  <c r="Q965" i="4" s="1"/>
  <c r="T965" i="4"/>
  <c r="Y965" i="4" s="1"/>
  <c r="L965" i="4"/>
  <c r="Y1085" i="9" l="1"/>
  <c r="X1085" i="9"/>
  <c r="L1085" i="9"/>
  <c r="M1085" i="9"/>
  <c r="AR1085" i="9"/>
  <c r="AP1085" i="9"/>
  <c r="AO1085" i="9" s="1"/>
  <c r="AQ965" i="4"/>
  <c r="Z965" i="4"/>
  <c r="AE965" i="4"/>
  <c r="P965" i="4"/>
  <c r="AS965" i="4"/>
  <c r="O965" i="4"/>
  <c r="S965" i="4"/>
  <c r="AT1085" i="9" l="1"/>
  <c r="AK1086" i="9"/>
  <c r="AL1086" i="9" s="1"/>
  <c r="AM1086" i="9" s="1"/>
  <c r="K1086" i="9"/>
  <c r="AP965" i="4"/>
  <c r="AO965" i="4" s="1"/>
  <c r="AT965" i="4" s="1"/>
  <c r="N965" i="4"/>
  <c r="K966" i="4" s="1"/>
  <c r="AR965" i="4"/>
  <c r="AN1086" i="9" l="1"/>
  <c r="S1086" i="9"/>
  <c r="R966" i="4"/>
  <c r="AF1086" i="9" l="1"/>
  <c r="AA1086" i="9"/>
  <c r="Z1086" i="9"/>
  <c r="U1086" i="9"/>
  <c r="V1086" i="9"/>
  <c r="AG1086" i="9" s="1"/>
  <c r="W1086" i="9"/>
  <c r="T1086" i="9" s="1"/>
  <c r="AB1086" i="9" s="1"/>
  <c r="AD966" i="4"/>
  <c r="V966" i="4"/>
  <c r="U966" i="4"/>
  <c r="AC966" i="4"/>
  <c r="Q966" i="4" s="1"/>
  <c r="AB966" i="4"/>
  <c r="AA966" i="4"/>
  <c r="M966" i="4" s="1"/>
  <c r="L966" i="4"/>
  <c r="R1086" i="9" l="1"/>
  <c r="AD1086" i="9"/>
  <c r="AE1086" i="9"/>
  <c r="O1086" i="9"/>
  <c r="AI1086" i="9"/>
  <c r="AH1086" i="9"/>
  <c r="Q1086" i="9"/>
  <c r="AS1086" i="9"/>
  <c r="N1086" i="9"/>
  <c r="AQ1086" i="9"/>
  <c r="P1086" i="9"/>
  <c r="T966" i="4"/>
  <c r="AE966" i="4"/>
  <c r="O966" i="4"/>
  <c r="S966" i="4"/>
  <c r="AQ966" i="4"/>
  <c r="AS966" i="4"/>
  <c r="P966" i="4"/>
  <c r="Y1086" i="9" l="1"/>
  <c r="X1086" i="9"/>
  <c r="L1086" i="9"/>
  <c r="AC1086" i="9"/>
  <c r="AR1086" i="9"/>
  <c r="M1086" i="9"/>
  <c r="AP1086" i="9"/>
  <c r="AO1086" i="9" s="1"/>
  <c r="Y966" i="4"/>
  <c r="Z966" i="4"/>
  <c r="AP966" i="4"/>
  <c r="AO966" i="4" s="1"/>
  <c r="AT966" i="4" s="1"/>
  <c r="N966" i="4"/>
  <c r="K967" i="4" s="1"/>
  <c r="AR966" i="4"/>
  <c r="AT1086" i="9" l="1"/>
  <c r="AK1087" i="9" s="1"/>
  <c r="K1087" i="9"/>
  <c r="R967" i="4"/>
  <c r="AN1087" i="9" l="1"/>
  <c r="AL1087" i="9"/>
  <c r="AM1087" i="9" s="1"/>
  <c r="S1087" i="9"/>
  <c r="AD967" i="4"/>
  <c r="V967" i="4"/>
  <c r="U967" i="4"/>
  <c r="AC967" i="4"/>
  <c r="Q967" i="4" s="1"/>
  <c r="AB967" i="4"/>
  <c r="AA967" i="4"/>
  <c r="M967" i="4" s="1"/>
  <c r="L967" i="4"/>
  <c r="AF1087" i="9" l="1"/>
  <c r="AA1087" i="9"/>
  <c r="Z1087" i="9"/>
  <c r="U1087" i="9"/>
  <c r="V1087" i="9"/>
  <c r="AG1087" i="9" s="1"/>
  <c r="W1087" i="9"/>
  <c r="T1087" i="9" s="1"/>
  <c r="AB1087" i="9" s="1"/>
  <c r="AE967" i="4"/>
  <c r="T967" i="4"/>
  <c r="O967" i="4"/>
  <c r="S967" i="4"/>
  <c r="P967" i="4"/>
  <c r="AS967" i="4"/>
  <c r="AQ967" i="4"/>
  <c r="R1087" i="9" l="1"/>
  <c r="AE1087" i="9"/>
  <c r="AD1087" i="9"/>
  <c r="N1087" i="9"/>
  <c r="AS1087" i="9"/>
  <c r="P1087" i="9"/>
  <c r="AI1087" i="9"/>
  <c r="Q1087" i="9"/>
  <c r="AH1087" i="9"/>
  <c r="AC1087" i="9"/>
  <c r="O1087" i="9"/>
  <c r="AQ1087" i="9"/>
  <c r="Y967" i="4"/>
  <c r="Z967" i="4"/>
  <c r="AP967" i="4"/>
  <c r="AO967" i="4" s="1"/>
  <c r="AT967" i="4" s="1"/>
  <c r="N967" i="4"/>
  <c r="K968" i="4" s="1"/>
  <c r="AR967" i="4"/>
  <c r="Y1087" i="9" l="1"/>
  <c r="X1087" i="9"/>
  <c r="L1087" i="9"/>
  <c r="AR1087" i="9"/>
  <c r="M1087" i="9"/>
  <c r="AP1087" i="9"/>
  <c r="AO1087" i="9" s="1"/>
  <c r="R968" i="4"/>
  <c r="AT1087" i="9" l="1"/>
  <c r="AK1088" i="9" s="1"/>
  <c r="K1088" i="9"/>
  <c r="AD968" i="4"/>
  <c r="V968" i="4"/>
  <c r="U968" i="4"/>
  <c r="AA968" i="4"/>
  <c r="M968" i="4" s="1"/>
  <c r="AC968" i="4"/>
  <c r="Q968" i="4" s="1"/>
  <c r="AB968" i="4"/>
  <c r="L968" i="4"/>
  <c r="AN1088" i="9" l="1"/>
  <c r="AL1088" i="9"/>
  <c r="AM1088" i="9" s="1"/>
  <c r="S1088" i="9"/>
  <c r="AE968" i="4"/>
  <c r="O968" i="4"/>
  <c r="S968" i="4"/>
  <c r="T968" i="4"/>
  <c r="AQ968" i="4"/>
  <c r="AF1088" i="9" l="1"/>
  <c r="AA1088" i="9"/>
  <c r="Z1088" i="9"/>
  <c r="U1088" i="9"/>
  <c r="V1088" i="9"/>
  <c r="AG1088" i="9" s="1"/>
  <c r="W1088" i="9"/>
  <c r="T1088" i="9" s="1"/>
  <c r="AB1088" i="9" s="1"/>
  <c r="Y968" i="4"/>
  <c r="Z968" i="4"/>
  <c r="AP968" i="4"/>
  <c r="AO968" i="4" s="1"/>
  <c r="P968" i="4"/>
  <c r="AS968" i="4"/>
  <c r="AT968" i="4" s="1"/>
  <c r="N968" i="4"/>
  <c r="K969" i="4" s="1"/>
  <c r="AR968" i="4"/>
  <c r="R1088" i="9" l="1"/>
  <c r="AD1088" i="9"/>
  <c r="AE1088" i="9"/>
  <c r="O1088" i="9"/>
  <c r="P1088" i="9"/>
  <c r="AH1088" i="9"/>
  <c r="AI1088" i="9"/>
  <c r="Q1088" i="9"/>
  <c r="R969" i="4"/>
  <c r="Y1088" i="9" l="1"/>
  <c r="X1088" i="9"/>
  <c r="AQ1088" i="9"/>
  <c r="L1088" i="9"/>
  <c r="M1088" i="9"/>
  <c r="AR1088" i="9"/>
  <c r="AP1088" i="9"/>
  <c r="AO1088" i="9" s="1"/>
  <c r="N1088" i="9"/>
  <c r="AS1088" i="9"/>
  <c r="AC1088" i="9"/>
  <c r="V969" i="4"/>
  <c r="AD969" i="4"/>
  <c r="U969" i="4"/>
  <c r="AC969" i="4"/>
  <c r="Q969" i="4" s="1"/>
  <c r="AB969" i="4"/>
  <c r="AA969" i="4"/>
  <c r="M969" i="4" s="1"/>
  <c r="L969" i="4"/>
  <c r="AT1088" i="9" l="1"/>
  <c r="AK1089" i="9"/>
  <c r="AL1089" i="9" s="1"/>
  <c r="AM1089" i="9" s="1"/>
  <c r="K1089" i="9"/>
  <c r="T969" i="4"/>
  <c r="AE969" i="4"/>
  <c r="AS969" i="4"/>
  <c r="P969" i="4"/>
  <c r="AQ969" i="4"/>
  <c r="O969" i="4"/>
  <c r="S969" i="4"/>
  <c r="S1089" i="9" l="1"/>
  <c r="AN1089" i="9"/>
  <c r="Y969" i="4"/>
  <c r="Z969" i="4"/>
  <c r="AP969" i="4"/>
  <c r="AO969" i="4" s="1"/>
  <c r="AT969" i="4" s="1"/>
  <c r="AR969" i="4"/>
  <c r="N969" i="4"/>
  <c r="K970" i="4" s="1"/>
  <c r="AF1089" i="9" l="1"/>
  <c r="AA1089" i="9"/>
  <c r="Z1089" i="9"/>
  <c r="U1089" i="9"/>
  <c r="V1089" i="9"/>
  <c r="AG1089" i="9" s="1"/>
  <c r="W1089" i="9"/>
  <c r="T1089" i="9" s="1"/>
  <c r="AB1089" i="9" s="1"/>
  <c r="R970" i="4"/>
  <c r="R1089" i="9" l="1"/>
  <c r="AE1089" i="9"/>
  <c r="AD1089" i="9"/>
  <c r="AQ1089" i="9"/>
  <c r="AS1089" i="9"/>
  <c r="N1089" i="9"/>
  <c r="AC1089" i="9"/>
  <c r="O1089" i="9"/>
  <c r="P1089" i="9"/>
  <c r="AI1089" i="9"/>
  <c r="Q1089" i="9"/>
  <c r="AH1089" i="9"/>
  <c r="AD970" i="4"/>
  <c r="V970" i="4"/>
  <c r="U970" i="4"/>
  <c r="AC970" i="4"/>
  <c r="Q970" i="4" s="1"/>
  <c r="AB970" i="4"/>
  <c r="AA970" i="4"/>
  <c r="M970" i="4" s="1"/>
  <c r="L970" i="4"/>
  <c r="Y1089" i="9" l="1"/>
  <c r="X1089" i="9"/>
  <c r="L1089" i="9"/>
  <c r="M1089" i="9"/>
  <c r="AR1089" i="9"/>
  <c r="AP1089" i="9"/>
  <c r="AO1089" i="9" s="1"/>
  <c r="T970" i="4"/>
  <c r="AE970" i="4"/>
  <c r="O970" i="4"/>
  <c r="S970" i="4"/>
  <c r="AS970" i="4"/>
  <c r="P970" i="4"/>
  <c r="AQ970" i="4"/>
  <c r="AT1089" i="9" l="1"/>
  <c r="AK1090" i="9"/>
  <c r="AL1090" i="9" s="1"/>
  <c r="AM1090" i="9" s="1"/>
  <c r="K1090" i="9"/>
  <c r="Y970" i="4"/>
  <c r="Z970" i="4"/>
  <c r="AP970" i="4"/>
  <c r="AO970" i="4" s="1"/>
  <c r="AT970" i="4" s="1"/>
  <c r="AR970" i="4"/>
  <c r="N970" i="4"/>
  <c r="K971" i="4" s="1"/>
  <c r="AN1090" i="9" l="1"/>
  <c r="S1090" i="9"/>
  <c r="R971" i="4"/>
  <c r="AF1090" i="9" l="1"/>
  <c r="Z1090" i="9"/>
  <c r="AA1090" i="9"/>
  <c r="U1090" i="9"/>
  <c r="V1090" i="9"/>
  <c r="AG1090" i="9" s="1"/>
  <c r="W1090" i="9"/>
  <c r="T1090" i="9" s="1"/>
  <c r="AB1090" i="9" s="1"/>
  <c r="AD971" i="4"/>
  <c r="V971" i="4"/>
  <c r="U971" i="4"/>
  <c r="AA971" i="4"/>
  <c r="M971" i="4" s="1"/>
  <c r="AC971" i="4"/>
  <c r="Q971" i="4" s="1"/>
  <c r="AB971" i="4"/>
  <c r="L971" i="4"/>
  <c r="R1090" i="9" l="1"/>
  <c r="AE1090" i="9"/>
  <c r="AD1090" i="9"/>
  <c r="AS1090" i="9"/>
  <c r="N1090" i="9"/>
  <c r="O1090" i="9"/>
  <c r="AP1090" i="9"/>
  <c r="AO1090" i="9" s="1"/>
  <c r="AC1090" i="9"/>
  <c r="AI1090" i="9"/>
  <c r="AH1090" i="9"/>
  <c r="Q1090" i="9"/>
  <c r="P1090" i="9"/>
  <c r="AE971" i="4"/>
  <c r="AQ971" i="4"/>
  <c r="O971" i="4"/>
  <c r="S971" i="4"/>
  <c r="T971" i="4"/>
  <c r="Y1090" i="9" l="1"/>
  <c r="X1090" i="9"/>
  <c r="L1090" i="9"/>
  <c r="AQ1090" i="9"/>
  <c r="AR1090" i="9"/>
  <c r="AT1090" i="9" s="1"/>
  <c r="AK1091" i="9" s="1"/>
  <c r="AL1091" i="9" s="1"/>
  <c r="AM1091" i="9" s="1"/>
  <c r="M1090" i="9"/>
  <c r="Y971" i="4"/>
  <c r="Z971" i="4"/>
  <c r="AP971" i="4"/>
  <c r="AO971" i="4" s="1"/>
  <c r="P971" i="4"/>
  <c r="AS971" i="4"/>
  <c r="AT971" i="4" s="1"/>
  <c r="N971" i="4"/>
  <c r="K972" i="4" s="1"/>
  <c r="AR971" i="4"/>
  <c r="AN1091" i="9" l="1"/>
  <c r="K1091" i="9"/>
  <c r="R972" i="4"/>
  <c r="S1091" i="9" l="1"/>
  <c r="AD972" i="4"/>
  <c r="V972" i="4"/>
  <c r="U972" i="4"/>
  <c r="AA972" i="4"/>
  <c r="M972" i="4" s="1"/>
  <c r="AB972" i="4"/>
  <c r="AC972" i="4"/>
  <c r="Q972" i="4" s="1"/>
  <c r="L972" i="4"/>
  <c r="AF1091" i="9" l="1"/>
  <c r="AA1091" i="9"/>
  <c r="Z1091" i="9"/>
  <c r="U1091" i="9"/>
  <c r="V1091" i="9"/>
  <c r="AG1091" i="9" s="1"/>
  <c r="W1091" i="9"/>
  <c r="T1091" i="9" s="1"/>
  <c r="AB1091" i="9" s="1"/>
  <c r="AQ972" i="4"/>
  <c r="AE972" i="4"/>
  <c r="T972" i="4"/>
  <c r="O972" i="4"/>
  <c r="S972" i="4"/>
  <c r="R1091" i="9" l="1"/>
  <c r="AE1091" i="9"/>
  <c r="AD1091" i="9"/>
  <c r="AH1091" i="9"/>
  <c r="AI1091" i="9"/>
  <c r="Q1091" i="9"/>
  <c r="P1091" i="9"/>
  <c r="O1091" i="9"/>
  <c r="AQ1091" i="9"/>
  <c r="Y972" i="4"/>
  <c r="Z972" i="4"/>
  <c r="AP972" i="4"/>
  <c r="AO972" i="4" s="1"/>
  <c r="N972" i="4"/>
  <c r="K973" i="4" s="1"/>
  <c r="AR972" i="4"/>
  <c r="P972" i="4"/>
  <c r="AS972" i="4"/>
  <c r="AT972" i="4" s="1"/>
  <c r="Y1091" i="9" l="1"/>
  <c r="X1091" i="9"/>
  <c r="L1091" i="9"/>
  <c r="AS1091" i="9"/>
  <c r="N1091" i="9"/>
  <c r="AC1091" i="9"/>
  <c r="AR1091" i="9"/>
  <c r="M1091" i="9"/>
  <c r="AP1091" i="9"/>
  <c r="AO1091" i="9" s="1"/>
  <c r="R973" i="4"/>
  <c r="AT1091" i="9" l="1"/>
  <c r="AK1092" i="9" s="1"/>
  <c r="K1092" i="9"/>
  <c r="AD973" i="4"/>
  <c r="V973" i="4"/>
  <c r="U973" i="4"/>
  <c r="AC973" i="4"/>
  <c r="Q973" i="4" s="1"/>
  <c r="AA973" i="4"/>
  <c r="M973" i="4" s="1"/>
  <c r="AB973" i="4"/>
  <c r="L973" i="4"/>
  <c r="AN1092" i="9" l="1"/>
  <c r="AL1092" i="9"/>
  <c r="AM1092" i="9" s="1"/>
  <c r="S1092" i="9"/>
  <c r="T973" i="4"/>
  <c r="AE973" i="4"/>
  <c r="AQ973" i="4"/>
  <c r="P973" i="4"/>
  <c r="AS973" i="4"/>
  <c r="O973" i="4"/>
  <c r="S973" i="4"/>
  <c r="AF1092" i="9" l="1"/>
  <c r="AA1092" i="9"/>
  <c r="Z1092" i="9"/>
  <c r="U1092" i="9"/>
  <c r="V1092" i="9"/>
  <c r="AG1092" i="9" s="1"/>
  <c r="W1092" i="9"/>
  <c r="T1092" i="9" s="1"/>
  <c r="AB1092" i="9" s="1"/>
  <c r="Y973" i="4"/>
  <c r="Z973" i="4"/>
  <c r="AP973" i="4"/>
  <c r="AO973" i="4" s="1"/>
  <c r="AT973" i="4" s="1"/>
  <c r="N973" i="4"/>
  <c r="K974" i="4" s="1"/>
  <c r="AR973" i="4"/>
  <c r="R1092" i="9" l="1"/>
  <c r="AE1092" i="9"/>
  <c r="AD1092" i="9"/>
  <c r="P1092" i="9"/>
  <c r="AP1092" i="9"/>
  <c r="AO1092" i="9" s="1"/>
  <c r="O1092" i="9"/>
  <c r="AS1092" i="9"/>
  <c r="N1092" i="9"/>
  <c r="Q1092" i="9"/>
  <c r="AI1092" i="9"/>
  <c r="AH1092" i="9"/>
  <c r="R974" i="4"/>
  <c r="Y1092" i="9" l="1"/>
  <c r="X1092" i="9"/>
  <c r="L1092" i="9"/>
  <c r="AQ1092" i="9"/>
  <c r="AC1092" i="9"/>
  <c r="M1092" i="9"/>
  <c r="AR1092" i="9"/>
  <c r="AT1092" i="9" s="1"/>
  <c r="AK1093" i="9" s="1"/>
  <c r="AN1093" i="9" s="1"/>
  <c r="AD974" i="4"/>
  <c r="V974" i="4"/>
  <c r="U974" i="4"/>
  <c r="AB974" i="4"/>
  <c r="AC974" i="4"/>
  <c r="Q974" i="4" s="1"/>
  <c r="AA974" i="4"/>
  <c r="M974" i="4" s="1"/>
  <c r="L974" i="4"/>
  <c r="AL1093" i="9" l="1"/>
  <c r="AM1093" i="9" s="1"/>
  <c r="K1093" i="9"/>
  <c r="AE974" i="4"/>
  <c r="T974" i="4"/>
  <c r="Z974" i="4" s="1"/>
  <c r="O974" i="4"/>
  <c r="S974" i="4"/>
  <c r="AQ974" i="4"/>
  <c r="S1093" i="9" l="1"/>
  <c r="AS974" i="4"/>
  <c r="Y974" i="4"/>
  <c r="P974" i="4"/>
  <c r="AP974" i="4"/>
  <c r="AO974" i="4" s="1"/>
  <c r="AR974" i="4"/>
  <c r="N974" i="4"/>
  <c r="K975" i="4" s="1"/>
  <c r="AF1093" i="9" l="1"/>
  <c r="Z1093" i="9"/>
  <c r="AA1093" i="9"/>
  <c r="U1093" i="9"/>
  <c r="V1093" i="9"/>
  <c r="AG1093" i="9" s="1"/>
  <c r="W1093" i="9"/>
  <c r="T1093" i="9" s="1"/>
  <c r="AB1093" i="9" s="1"/>
  <c r="AT974" i="4"/>
  <c r="R975" i="4"/>
  <c r="R1093" i="9" l="1"/>
  <c r="AE1093" i="9"/>
  <c r="AD1093" i="9"/>
  <c r="O1093" i="9"/>
  <c r="AS1093" i="9"/>
  <c r="N1093" i="9"/>
  <c r="P1093" i="9"/>
  <c r="AQ1093" i="9"/>
  <c r="Q1093" i="9"/>
  <c r="AI1093" i="9"/>
  <c r="AH1093" i="9"/>
  <c r="AC1093" i="9"/>
  <c r="AD975" i="4"/>
  <c r="U975" i="4"/>
  <c r="V975" i="4"/>
  <c r="AC975" i="4"/>
  <c r="Q975" i="4" s="1"/>
  <c r="AB975" i="4"/>
  <c r="AA975" i="4"/>
  <c r="M975" i="4" s="1"/>
  <c r="L975" i="4"/>
  <c r="X1093" i="9" l="1"/>
  <c r="Y1093" i="9"/>
  <c r="L1093" i="9"/>
  <c r="M1093" i="9"/>
  <c r="AR1093" i="9"/>
  <c r="AP1093" i="9"/>
  <c r="AO1093" i="9" s="1"/>
  <c r="T975" i="4"/>
  <c r="AE975" i="4"/>
  <c r="AS975" i="4"/>
  <c r="P975" i="4"/>
  <c r="AQ975" i="4"/>
  <c r="O975" i="4"/>
  <c r="S975" i="4"/>
  <c r="AT1093" i="9" l="1"/>
  <c r="AK1094" i="9" s="1"/>
  <c r="K1094" i="9"/>
  <c r="Y975" i="4"/>
  <c r="Z975" i="4"/>
  <c r="AP975" i="4"/>
  <c r="AO975" i="4" s="1"/>
  <c r="AT975" i="4" s="1"/>
  <c r="N975" i="4"/>
  <c r="K976" i="4" s="1"/>
  <c r="AR975" i="4"/>
  <c r="AN1094" i="9" l="1"/>
  <c r="AL1094" i="9"/>
  <c r="AM1094" i="9" s="1"/>
  <c r="S1094" i="9"/>
  <c r="R976" i="4"/>
  <c r="AF1094" i="9" l="1"/>
  <c r="Z1094" i="9"/>
  <c r="AA1094" i="9"/>
  <c r="U1094" i="9"/>
  <c r="V1094" i="9"/>
  <c r="AG1094" i="9" s="1"/>
  <c r="W1094" i="9"/>
  <c r="T1094" i="9" s="1"/>
  <c r="AB1094" i="9" s="1"/>
  <c r="AD976" i="4"/>
  <c r="V976" i="4"/>
  <c r="U976" i="4"/>
  <c r="AA976" i="4"/>
  <c r="M976" i="4" s="1"/>
  <c r="AB976" i="4"/>
  <c r="AC976" i="4"/>
  <c r="Q976" i="4" s="1"/>
  <c r="L976" i="4"/>
  <c r="R1094" i="9" l="1"/>
  <c r="AD1094" i="9"/>
  <c r="AE1094" i="9"/>
  <c r="AI1094" i="9"/>
  <c r="Q1094" i="9"/>
  <c r="AH1094" i="9"/>
  <c r="O1094" i="9"/>
  <c r="P1094" i="9"/>
  <c r="AQ976" i="4"/>
  <c r="AE976" i="4"/>
  <c r="O976" i="4"/>
  <c r="S976" i="4"/>
  <c r="T976" i="4"/>
  <c r="X1094" i="9" l="1"/>
  <c r="Y1094" i="9"/>
  <c r="L1094" i="9"/>
  <c r="AQ1094" i="9"/>
  <c r="AR1094" i="9"/>
  <c r="M1094" i="9"/>
  <c r="N1094" i="9"/>
  <c r="AS1094" i="9"/>
  <c r="AC1094" i="9"/>
  <c r="AP1094" i="9"/>
  <c r="AO1094" i="9" s="1"/>
  <c r="Y976" i="4"/>
  <c r="Z976" i="4"/>
  <c r="AP976" i="4"/>
  <c r="AO976" i="4" s="1"/>
  <c r="AS976" i="4"/>
  <c r="P976" i="4"/>
  <c r="N976" i="4"/>
  <c r="K977" i="4" s="1"/>
  <c r="AR976" i="4"/>
  <c r="AT1094" i="9" l="1"/>
  <c r="AK1095" i="9"/>
  <c r="K1095" i="9"/>
  <c r="AT976" i="4"/>
  <c r="R977" i="4"/>
  <c r="S1095" i="9" l="1"/>
  <c r="AL1095" i="9"/>
  <c r="AM1095" i="9" s="1"/>
  <c r="AN1095" i="9"/>
  <c r="AD977" i="4"/>
  <c r="V977" i="4"/>
  <c r="U977" i="4"/>
  <c r="AA977" i="4"/>
  <c r="M977" i="4" s="1"/>
  <c r="AB977" i="4"/>
  <c r="AC977" i="4"/>
  <c r="Q977" i="4" s="1"/>
  <c r="L977" i="4"/>
  <c r="AF1095" i="9" l="1"/>
  <c r="AA1095" i="9"/>
  <c r="Z1095" i="9"/>
  <c r="V1095" i="9"/>
  <c r="AG1095" i="9" s="1"/>
  <c r="U1095" i="9"/>
  <c r="W1095" i="9"/>
  <c r="T1095" i="9" s="1"/>
  <c r="AB1095" i="9" s="1"/>
  <c r="AQ977" i="4"/>
  <c r="AE977" i="4"/>
  <c r="O977" i="4"/>
  <c r="S977" i="4"/>
  <c r="T977" i="4"/>
  <c r="R1095" i="9" l="1"/>
  <c r="AE1095" i="9"/>
  <c r="AD1095" i="9"/>
  <c r="P1095" i="9"/>
  <c r="AI1095" i="9"/>
  <c r="Q1095" i="9"/>
  <c r="AH1095" i="9"/>
  <c r="O1095" i="9"/>
  <c r="Y977" i="4"/>
  <c r="Z977" i="4"/>
  <c r="AP977" i="4"/>
  <c r="AO977" i="4" s="1"/>
  <c r="P977" i="4"/>
  <c r="AS977" i="4"/>
  <c r="AT977" i="4" s="1"/>
  <c r="N977" i="4"/>
  <c r="K978" i="4" s="1"/>
  <c r="AR977" i="4"/>
  <c r="Y1095" i="9" l="1"/>
  <c r="X1095" i="9"/>
  <c r="L1095" i="9"/>
  <c r="AQ1095" i="9"/>
  <c r="M1095" i="9"/>
  <c r="AR1095" i="9"/>
  <c r="AP1095" i="9"/>
  <c r="AO1095" i="9" s="1"/>
  <c r="AS1095" i="9"/>
  <c r="N1095" i="9"/>
  <c r="AC1095" i="9"/>
  <c r="R978" i="4"/>
  <c r="AT1095" i="9" l="1"/>
  <c r="AK1096" i="9"/>
  <c r="K1096" i="9"/>
  <c r="AD978" i="4"/>
  <c r="V978" i="4"/>
  <c r="U978" i="4"/>
  <c r="AC978" i="4"/>
  <c r="Q978" i="4" s="1"/>
  <c r="AB978" i="4"/>
  <c r="AA978" i="4"/>
  <c r="M978" i="4" s="1"/>
  <c r="L978" i="4"/>
  <c r="S1096" i="9" l="1"/>
  <c r="AL1096" i="9"/>
  <c r="AM1096" i="9" s="1"/>
  <c r="AN1096" i="9"/>
  <c r="T978" i="4"/>
  <c r="AE978" i="4"/>
  <c r="AS978" i="4"/>
  <c r="P978" i="4"/>
  <c r="AQ978" i="4"/>
  <c r="O978" i="4"/>
  <c r="S978" i="4"/>
  <c r="AF1096" i="9" l="1"/>
  <c r="AA1096" i="9"/>
  <c r="Z1096" i="9"/>
  <c r="V1096" i="9"/>
  <c r="AG1096" i="9" s="1"/>
  <c r="U1096" i="9"/>
  <c r="W1096" i="9"/>
  <c r="T1096" i="9" s="1"/>
  <c r="AB1096" i="9" s="1"/>
  <c r="Y978" i="4"/>
  <c r="Z978" i="4"/>
  <c r="AP978" i="4"/>
  <c r="AO978" i="4" s="1"/>
  <c r="AT978" i="4" s="1"/>
  <c r="AR978" i="4"/>
  <c r="N978" i="4"/>
  <c r="K979" i="4" s="1"/>
  <c r="R1096" i="9" l="1"/>
  <c r="AE1096" i="9"/>
  <c r="AD1096" i="9"/>
  <c r="AQ1096" i="9"/>
  <c r="L1096" i="9"/>
  <c r="P1096" i="9"/>
  <c r="O1096" i="9"/>
  <c r="AH1096" i="9"/>
  <c r="Q1096" i="9"/>
  <c r="AI1096" i="9"/>
  <c r="R979" i="4"/>
  <c r="Y1096" i="9" l="1"/>
  <c r="X1096" i="9"/>
  <c r="M1096" i="9"/>
  <c r="AR1096" i="9"/>
  <c r="N1096" i="9"/>
  <c r="AS1096" i="9"/>
  <c r="AC1096" i="9"/>
  <c r="AP1096" i="9"/>
  <c r="AO1096" i="9" s="1"/>
  <c r="AD979" i="4"/>
  <c r="U979" i="4"/>
  <c r="V979" i="4"/>
  <c r="AB979" i="4"/>
  <c r="AA979" i="4"/>
  <c r="M979" i="4" s="1"/>
  <c r="AC979" i="4"/>
  <c r="Q979" i="4" s="1"/>
  <c r="L979" i="4"/>
  <c r="AT1096" i="9" l="1"/>
  <c r="AK1097" i="9"/>
  <c r="K1097" i="9"/>
  <c r="AE979" i="4"/>
  <c r="AQ979" i="4"/>
  <c r="O979" i="4"/>
  <c r="S979" i="4"/>
  <c r="T979" i="4"/>
  <c r="S1097" i="9" l="1"/>
  <c r="AL1097" i="9"/>
  <c r="AM1097" i="9" s="1"/>
  <c r="AN1097" i="9"/>
  <c r="Y979" i="4"/>
  <c r="Z979" i="4"/>
  <c r="AP979" i="4"/>
  <c r="AO979" i="4" s="1"/>
  <c r="AS979" i="4"/>
  <c r="P979" i="4"/>
  <c r="N979" i="4"/>
  <c r="K980" i="4" s="1"/>
  <c r="AR979" i="4"/>
  <c r="AF1097" i="9" l="1"/>
  <c r="Z1097" i="9"/>
  <c r="AA1097" i="9"/>
  <c r="V1097" i="9"/>
  <c r="AG1097" i="9" s="1"/>
  <c r="U1097" i="9"/>
  <c r="W1097" i="9"/>
  <c r="T1097" i="9" s="1"/>
  <c r="AB1097" i="9" s="1"/>
  <c r="AT979" i="4"/>
  <c r="R980" i="4"/>
  <c r="R1097" i="9" l="1"/>
  <c r="AE1097" i="9"/>
  <c r="AD1097" i="9"/>
  <c r="O1097" i="9"/>
  <c r="Q1097" i="9"/>
  <c r="AH1097" i="9"/>
  <c r="AI1097" i="9"/>
  <c r="P1097" i="9"/>
  <c r="AQ1097" i="9"/>
  <c r="AD980" i="4"/>
  <c r="V980" i="4"/>
  <c r="U980" i="4"/>
  <c r="AB980" i="4"/>
  <c r="AC980" i="4"/>
  <c r="Q980" i="4" s="1"/>
  <c r="AA980" i="4"/>
  <c r="M980" i="4" s="1"/>
  <c r="L980" i="4"/>
  <c r="Y1097" i="9" l="1"/>
  <c r="X1097" i="9"/>
  <c r="L1097" i="9"/>
  <c r="AR1097" i="9"/>
  <c r="M1097" i="9"/>
  <c r="AP1097" i="9"/>
  <c r="AO1097" i="9" s="1"/>
  <c r="N1097" i="9"/>
  <c r="AS1097" i="9"/>
  <c r="AC1097" i="9"/>
  <c r="AE980" i="4"/>
  <c r="AQ980" i="4"/>
  <c r="O980" i="4"/>
  <c r="S980" i="4"/>
  <c r="T980" i="4"/>
  <c r="AT1097" i="9" l="1"/>
  <c r="AK1098" i="9" s="1"/>
  <c r="AL1098" i="9" s="1"/>
  <c r="AM1098" i="9" s="1"/>
  <c r="K1098" i="9"/>
  <c r="Y980" i="4"/>
  <c r="Z980" i="4"/>
  <c r="AP980" i="4"/>
  <c r="AO980" i="4" s="1"/>
  <c r="P980" i="4"/>
  <c r="AS980" i="4"/>
  <c r="AT980" i="4" s="1"/>
  <c r="N980" i="4"/>
  <c r="K981" i="4" s="1"/>
  <c r="AR980" i="4"/>
  <c r="AN1098" i="9" l="1"/>
  <c r="S1098" i="9"/>
  <c r="R981" i="4"/>
  <c r="AF1098" i="9" l="1"/>
  <c r="AA1098" i="9"/>
  <c r="Z1098" i="9"/>
  <c r="U1098" i="9"/>
  <c r="V1098" i="9"/>
  <c r="AG1098" i="9" s="1"/>
  <c r="W1098" i="9"/>
  <c r="T1098" i="9" s="1"/>
  <c r="AB1098" i="9" s="1"/>
  <c r="AD981" i="4"/>
  <c r="V981" i="4"/>
  <c r="U981" i="4"/>
  <c r="AC981" i="4"/>
  <c r="Q981" i="4" s="1"/>
  <c r="AA981" i="4"/>
  <c r="M981" i="4" s="1"/>
  <c r="AB981" i="4"/>
  <c r="L981" i="4"/>
  <c r="R1098" i="9" l="1"/>
  <c r="AE1098" i="9"/>
  <c r="AD1098" i="9"/>
  <c r="AS1098" i="9"/>
  <c r="N1098" i="9"/>
  <c r="AC1098" i="9"/>
  <c r="P1098" i="9"/>
  <c r="AI1098" i="9"/>
  <c r="AH1098" i="9"/>
  <c r="Q1098" i="9"/>
  <c r="O1098" i="9"/>
  <c r="AQ1098" i="9"/>
  <c r="AE981" i="4"/>
  <c r="T981" i="4"/>
  <c r="O981" i="4"/>
  <c r="S981" i="4"/>
  <c r="AQ981" i="4"/>
  <c r="Y1098" i="9" l="1"/>
  <c r="X1098" i="9"/>
  <c r="L1098" i="9"/>
  <c r="M1098" i="9"/>
  <c r="AR1098" i="9"/>
  <c r="AP1098" i="9"/>
  <c r="AO1098" i="9" s="1"/>
  <c r="Y981" i="4"/>
  <c r="Z981" i="4"/>
  <c r="AS981" i="4"/>
  <c r="P981" i="4"/>
  <c r="AP981" i="4"/>
  <c r="AO981" i="4" s="1"/>
  <c r="AT981" i="4" s="1"/>
  <c r="N981" i="4"/>
  <c r="K982" i="4" s="1"/>
  <c r="AR981" i="4"/>
  <c r="AT1098" i="9" l="1"/>
  <c r="AK1099" i="9"/>
  <c r="AL1099" i="9" s="1"/>
  <c r="AM1099" i="9" s="1"/>
  <c r="K1099" i="9"/>
  <c r="R982" i="4"/>
  <c r="AN1099" i="9" l="1"/>
  <c r="S1099" i="9"/>
  <c r="AD982" i="4"/>
  <c r="V982" i="4"/>
  <c r="U982" i="4"/>
  <c r="AA982" i="4"/>
  <c r="M982" i="4" s="1"/>
  <c r="AB982" i="4"/>
  <c r="AC982" i="4"/>
  <c r="Q982" i="4" s="1"/>
  <c r="L982" i="4"/>
  <c r="AF1099" i="9" l="1"/>
  <c r="AA1099" i="9"/>
  <c r="Z1099" i="9"/>
  <c r="U1099" i="9"/>
  <c r="V1099" i="9"/>
  <c r="AG1099" i="9" s="1"/>
  <c r="W1099" i="9"/>
  <c r="T1099" i="9" s="1"/>
  <c r="AB1099" i="9" s="1"/>
  <c r="AQ982" i="4"/>
  <c r="AE982" i="4"/>
  <c r="T982" i="4"/>
  <c r="O982" i="4"/>
  <c r="S982" i="4"/>
  <c r="R1099" i="9" l="1"/>
  <c r="AE1099" i="9"/>
  <c r="AD1099" i="9"/>
  <c r="AQ1099" i="9"/>
  <c r="AH1099" i="9"/>
  <c r="Q1099" i="9"/>
  <c r="AI1099" i="9"/>
  <c r="P1099" i="9"/>
  <c r="O1099" i="9"/>
  <c r="Y982" i="4"/>
  <c r="Z982" i="4"/>
  <c r="AP982" i="4"/>
  <c r="AO982" i="4" s="1"/>
  <c r="AR982" i="4"/>
  <c r="N982" i="4"/>
  <c r="K983" i="4" s="1"/>
  <c r="AS982" i="4"/>
  <c r="AT982" i="4" s="1"/>
  <c r="P982" i="4"/>
  <c r="Y1099" i="9" l="1"/>
  <c r="X1099" i="9"/>
  <c r="L1099" i="9"/>
  <c r="AR1099" i="9"/>
  <c r="M1099" i="9"/>
  <c r="AP1099" i="9"/>
  <c r="AO1099" i="9" s="1"/>
  <c r="AS1099" i="9"/>
  <c r="N1099" i="9"/>
  <c r="AC1099" i="9"/>
  <c r="R983" i="4"/>
  <c r="AT1099" i="9" l="1"/>
  <c r="AK1100" i="9"/>
  <c r="AL1100" i="9" s="1"/>
  <c r="AM1100" i="9" s="1"/>
  <c r="K1100" i="9"/>
  <c r="AD983" i="4"/>
  <c r="V983" i="4"/>
  <c r="U983" i="4"/>
  <c r="AB983" i="4"/>
  <c r="AC983" i="4"/>
  <c r="Q983" i="4" s="1"/>
  <c r="AA983" i="4"/>
  <c r="M983" i="4" s="1"/>
  <c r="L983" i="4"/>
  <c r="S1100" i="9" l="1"/>
  <c r="AN1100" i="9"/>
  <c r="AE983" i="4"/>
  <c r="AQ983" i="4"/>
  <c r="T983" i="4"/>
  <c r="O983" i="4"/>
  <c r="S983" i="4"/>
  <c r="AF1100" i="9" l="1"/>
  <c r="AA1100" i="9"/>
  <c r="Z1100" i="9"/>
  <c r="U1100" i="9"/>
  <c r="V1100" i="9"/>
  <c r="AG1100" i="9" s="1"/>
  <c r="W1100" i="9"/>
  <c r="T1100" i="9" s="1"/>
  <c r="AB1100" i="9" s="1"/>
  <c r="Y983" i="4"/>
  <c r="Z983" i="4"/>
  <c r="AP983" i="4"/>
  <c r="AO983" i="4" s="1"/>
  <c r="N983" i="4"/>
  <c r="K984" i="4" s="1"/>
  <c r="AR983" i="4"/>
  <c r="AS983" i="4"/>
  <c r="AT983" i="4" s="1"/>
  <c r="P983" i="4"/>
  <c r="R1100" i="9" l="1"/>
  <c r="AD1100" i="9"/>
  <c r="AE1100" i="9"/>
  <c r="AS1100" i="9"/>
  <c r="N1100" i="9"/>
  <c r="P1100" i="9"/>
  <c r="AH1100" i="9"/>
  <c r="AI1100" i="9"/>
  <c r="Q1100" i="9"/>
  <c r="O1100" i="9"/>
  <c r="AC1100" i="9"/>
  <c r="R984" i="4"/>
  <c r="Y1100" i="9" l="1"/>
  <c r="X1100" i="9"/>
  <c r="L1100" i="9"/>
  <c r="AQ1100" i="9"/>
  <c r="M1100" i="9"/>
  <c r="AR1100" i="9"/>
  <c r="AP1100" i="9"/>
  <c r="AO1100" i="9" s="1"/>
  <c r="AD984" i="4"/>
  <c r="V984" i="4"/>
  <c r="U984" i="4"/>
  <c r="AA984" i="4"/>
  <c r="M984" i="4" s="1"/>
  <c r="AB984" i="4"/>
  <c r="AC984" i="4"/>
  <c r="Q984" i="4" s="1"/>
  <c r="L984" i="4"/>
  <c r="AT1100" i="9" l="1"/>
  <c r="AK1101" i="9" s="1"/>
  <c r="K1101" i="9"/>
  <c r="AE984" i="4"/>
  <c r="O984" i="4"/>
  <c r="S984" i="4"/>
  <c r="AQ984" i="4"/>
  <c r="T984" i="4"/>
  <c r="AL1101" i="9" l="1"/>
  <c r="AM1101" i="9" s="1"/>
  <c r="AN1101" i="9"/>
  <c r="S1101" i="9"/>
  <c r="Y984" i="4"/>
  <c r="Z984" i="4"/>
  <c r="AP984" i="4"/>
  <c r="AO984" i="4" s="1"/>
  <c r="AS984" i="4"/>
  <c r="P984" i="4"/>
  <c r="N984" i="4"/>
  <c r="K985" i="4" s="1"/>
  <c r="AR984" i="4"/>
  <c r="AF1101" i="9" l="1"/>
  <c r="AA1101" i="9"/>
  <c r="Z1101" i="9"/>
  <c r="U1101" i="9"/>
  <c r="V1101" i="9"/>
  <c r="AG1101" i="9" s="1"/>
  <c r="W1101" i="9"/>
  <c r="T1101" i="9" s="1"/>
  <c r="AB1101" i="9" s="1"/>
  <c r="AT984" i="4"/>
  <c r="R985" i="4"/>
  <c r="R1101" i="9" l="1"/>
  <c r="AD1101" i="9"/>
  <c r="AE1101" i="9"/>
  <c r="P1101" i="9"/>
  <c r="N1101" i="9"/>
  <c r="AS1101" i="9"/>
  <c r="O1101" i="9"/>
  <c r="Q1101" i="9"/>
  <c r="AI1101" i="9"/>
  <c r="AH1101" i="9"/>
  <c r="V985" i="4"/>
  <c r="AD985" i="4"/>
  <c r="U985" i="4"/>
  <c r="AC985" i="4"/>
  <c r="Q985" i="4" s="1"/>
  <c r="AB985" i="4"/>
  <c r="AA985" i="4"/>
  <c r="M985" i="4" s="1"/>
  <c r="L985" i="4"/>
  <c r="Y1101" i="9" l="1"/>
  <c r="X1101" i="9"/>
  <c r="L1101" i="9"/>
  <c r="AQ1101" i="9"/>
  <c r="AC1101" i="9"/>
  <c r="M1101" i="9"/>
  <c r="AR1101" i="9"/>
  <c r="AP1101" i="9"/>
  <c r="AO1101" i="9" s="1"/>
  <c r="T985" i="4"/>
  <c r="AE985" i="4"/>
  <c r="O985" i="4"/>
  <c r="S985" i="4"/>
  <c r="AQ985" i="4"/>
  <c r="P985" i="4"/>
  <c r="AS985" i="4"/>
  <c r="AT1101" i="9" l="1"/>
  <c r="AK1102" i="9" s="1"/>
  <c r="K1102" i="9"/>
  <c r="Y985" i="4"/>
  <c r="Z985" i="4"/>
  <c r="AP985" i="4"/>
  <c r="AO985" i="4" s="1"/>
  <c r="AT985" i="4" s="1"/>
  <c r="AR985" i="4"/>
  <c r="N985" i="4"/>
  <c r="K986" i="4" s="1"/>
  <c r="AN1102" i="9" l="1"/>
  <c r="AL1102" i="9"/>
  <c r="AM1102" i="9" s="1"/>
  <c r="S1102" i="9"/>
  <c r="R986" i="4"/>
  <c r="AF1102" i="9" l="1"/>
  <c r="Z1102" i="9"/>
  <c r="AA1102" i="9"/>
  <c r="U1102" i="9"/>
  <c r="V1102" i="9"/>
  <c r="AG1102" i="9" s="1"/>
  <c r="W1102" i="9"/>
  <c r="T1102" i="9" s="1"/>
  <c r="AB1102" i="9" s="1"/>
  <c r="AD986" i="4"/>
  <c r="V986" i="4"/>
  <c r="U986" i="4"/>
  <c r="AC986" i="4"/>
  <c r="Q986" i="4" s="1"/>
  <c r="AB986" i="4"/>
  <c r="AA986" i="4"/>
  <c r="M986" i="4" s="1"/>
  <c r="L986" i="4"/>
  <c r="R1102" i="9" l="1"/>
  <c r="AD1102" i="9"/>
  <c r="AE1102" i="9"/>
  <c r="O1102" i="9"/>
  <c r="AQ1102" i="9"/>
  <c r="N1102" i="9"/>
  <c r="AS1102" i="9"/>
  <c r="P1102" i="9"/>
  <c r="AH1102" i="9"/>
  <c r="Q1102" i="9"/>
  <c r="AI1102" i="9"/>
  <c r="T986" i="4"/>
  <c r="AE986" i="4"/>
  <c r="O986" i="4"/>
  <c r="S986" i="4"/>
  <c r="P986" i="4"/>
  <c r="AS986" i="4"/>
  <c r="AQ986" i="4"/>
  <c r="Y1102" i="9" l="1"/>
  <c r="X1102" i="9"/>
  <c r="AC1102" i="9"/>
  <c r="L1102" i="9"/>
  <c r="AR1102" i="9"/>
  <c r="M1102" i="9"/>
  <c r="AP1102" i="9"/>
  <c r="AO1102" i="9" s="1"/>
  <c r="Y986" i="4"/>
  <c r="Z986" i="4"/>
  <c r="AP986" i="4"/>
  <c r="AO986" i="4" s="1"/>
  <c r="AT986" i="4" s="1"/>
  <c r="AR986" i="4"/>
  <c r="N986" i="4"/>
  <c r="K987" i="4" s="1"/>
  <c r="AT1102" i="9" l="1"/>
  <c r="AK1103" i="9" s="1"/>
  <c r="K1103" i="9"/>
  <c r="R987" i="4"/>
  <c r="AN1103" i="9" l="1"/>
  <c r="AL1103" i="9"/>
  <c r="AM1103" i="9" s="1"/>
  <c r="S1103" i="9"/>
  <c r="AD987" i="4"/>
  <c r="V987" i="4"/>
  <c r="U987" i="4"/>
  <c r="AA987" i="4"/>
  <c r="M987" i="4" s="1"/>
  <c r="AB987" i="4"/>
  <c r="AC987" i="4"/>
  <c r="Q987" i="4" s="1"/>
  <c r="L987" i="4"/>
  <c r="AF1103" i="9" l="1"/>
  <c r="AA1103" i="9"/>
  <c r="Z1103" i="9"/>
  <c r="U1103" i="9"/>
  <c r="V1103" i="9"/>
  <c r="AG1103" i="9" s="1"/>
  <c r="W1103" i="9"/>
  <c r="T1103" i="9" s="1"/>
  <c r="AB1103" i="9" s="1"/>
  <c r="AE987" i="4"/>
  <c r="O987" i="4"/>
  <c r="S987" i="4"/>
  <c r="T987" i="4"/>
  <c r="AQ987" i="4"/>
  <c r="R1103" i="9" l="1"/>
  <c r="AE1103" i="9"/>
  <c r="AD1103" i="9"/>
  <c r="P1103" i="9"/>
  <c r="AH1103" i="9"/>
  <c r="Q1103" i="9"/>
  <c r="AI1103" i="9"/>
  <c r="O1103" i="9"/>
  <c r="Y987" i="4"/>
  <c r="Z987" i="4"/>
  <c r="AP987" i="4"/>
  <c r="AO987" i="4" s="1"/>
  <c r="P987" i="4"/>
  <c r="AS987" i="4"/>
  <c r="AT987" i="4" s="1"/>
  <c r="AR987" i="4"/>
  <c r="N987" i="4"/>
  <c r="K988" i="4" s="1"/>
  <c r="X1103" i="9" l="1"/>
  <c r="Y1103" i="9"/>
  <c r="L1103" i="9"/>
  <c r="AQ1103" i="9"/>
  <c r="AS1103" i="9"/>
  <c r="N1103" i="9"/>
  <c r="AC1103" i="9"/>
  <c r="AR1103" i="9"/>
  <c r="M1103" i="9"/>
  <c r="AP1103" i="9"/>
  <c r="AO1103" i="9" s="1"/>
  <c r="R988" i="4"/>
  <c r="AT1103" i="9" l="1"/>
  <c r="K1104" i="9"/>
  <c r="AK1104" i="9"/>
  <c r="AD988" i="4"/>
  <c r="V988" i="4"/>
  <c r="U988" i="4"/>
  <c r="AA988" i="4"/>
  <c r="M988" i="4" s="1"/>
  <c r="AC988" i="4"/>
  <c r="Q988" i="4" s="1"/>
  <c r="AB988" i="4"/>
  <c r="L988" i="4"/>
  <c r="S1104" i="9" l="1"/>
  <c r="AL1104" i="9"/>
  <c r="AM1104" i="9" s="1"/>
  <c r="AN1104" i="9"/>
  <c r="T988" i="4"/>
  <c r="Y988" i="4" s="1"/>
  <c r="Z988" i="4"/>
  <c r="AE988" i="4"/>
  <c r="P988" i="4"/>
  <c r="AS988" i="4"/>
  <c r="O988" i="4"/>
  <c r="S988" i="4"/>
  <c r="AQ988" i="4"/>
  <c r="AF1104" i="9" l="1"/>
  <c r="AA1104" i="9"/>
  <c r="Z1104" i="9"/>
  <c r="V1104" i="9"/>
  <c r="AG1104" i="9" s="1"/>
  <c r="U1104" i="9"/>
  <c r="W1104" i="9"/>
  <c r="T1104" i="9" s="1"/>
  <c r="AB1104" i="9" s="1"/>
  <c r="AP988" i="4"/>
  <c r="AO988" i="4" s="1"/>
  <c r="AT988" i="4" s="1"/>
  <c r="AR988" i="4"/>
  <c r="N988" i="4"/>
  <c r="K989" i="4" s="1"/>
  <c r="R1104" i="9" l="1"/>
  <c r="AE1104" i="9"/>
  <c r="AD1104" i="9"/>
  <c r="O1104" i="9"/>
  <c r="AQ1104" i="9"/>
  <c r="AH1104" i="9"/>
  <c r="AI1104" i="9"/>
  <c r="Q1104" i="9"/>
  <c r="P1104" i="9"/>
  <c r="AP1104" i="9"/>
  <c r="AO1104" i="9" s="1"/>
  <c r="N1104" i="9"/>
  <c r="AS1104" i="9"/>
  <c r="R989" i="4"/>
  <c r="L1104" i="9" l="1"/>
  <c r="X1104" i="9"/>
  <c r="Y1104" i="9"/>
  <c r="AC1104" i="9"/>
  <c r="AR1104" i="9"/>
  <c r="AT1104" i="9" s="1"/>
  <c r="AK1105" i="9" s="1"/>
  <c r="M1104" i="9"/>
  <c r="AD989" i="4"/>
  <c r="V989" i="4"/>
  <c r="U989" i="4"/>
  <c r="AC989" i="4"/>
  <c r="Q989" i="4" s="1"/>
  <c r="AB989" i="4"/>
  <c r="AA989" i="4"/>
  <c r="M989" i="4" s="1"/>
  <c r="L989" i="4"/>
  <c r="K1105" i="9" l="1"/>
  <c r="AL1105" i="9"/>
  <c r="AM1105" i="9" s="1"/>
  <c r="AN1105" i="9"/>
  <c r="AE989" i="4"/>
  <c r="AQ989" i="4"/>
  <c r="O989" i="4"/>
  <c r="S989" i="4"/>
  <c r="T989" i="4"/>
  <c r="S1105" i="9" l="1"/>
  <c r="Y989" i="4"/>
  <c r="Z989" i="4"/>
  <c r="AP989" i="4"/>
  <c r="AO989" i="4" s="1"/>
  <c r="AR989" i="4"/>
  <c r="N989" i="4"/>
  <c r="K990" i="4" s="1"/>
  <c r="AS989" i="4"/>
  <c r="AT989" i="4" s="1"/>
  <c r="P989" i="4"/>
  <c r="AF1105" i="9" l="1"/>
  <c r="AA1105" i="9"/>
  <c r="Z1105" i="9"/>
  <c r="U1105" i="9"/>
  <c r="V1105" i="9"/>
  <c r="AG1105" i="9" s="1"/>
  <c r="W1105" i="9"/>
  <c r="T1105" i="9" s="1"/>
  <c r="AB1105" i="9" s="1"/>
  <c r="R990" i="4"/>
  <c r="R1105" i="9" l="1"/>
  <c r="AE1105" i="9"/>
  <c r="AD1105" i="9"/>
  <c r="AS1105" i="9"/>
  <c r="N1105" i="9"/>
  <c r="AQ1105" i="9"/>
  <c r="Q1105" i="9"/>
  <c r="AI1105" i="9"/>
  <c r="AH1105" i="9"/>
  <c r="O1105" i="9"/>
  <c r="P1105" i="9"/>
  <c r="V990" i="4"/>
  <c r="U990" i="4"/>
  <c r="AD990" i="4"/>
  <c r="AA990" i="4"/>
  <c r="M990" i="4" s="1"/>
  <c r="AC990" i="4"/>
  <c r="Q990" i="4" s="1"/>
  <c r="AB990" i="4"/>
  <c r="L990" i="4"/>
  <c r="Y1105" i="9" l="1"/>
  <c r="X1105" i="9"/>
  <c r="AC1105" i="9"/>
  <c r="L1105" i="9"/>
  <c r="M1105" i="9"/>
  <c r="AR1105" i="9"/>
  <c r="AP1105" i="9"/>
  <c r="AO1105" i="9" s="1"/>
  <c r="AE990" i="4"/>
  <c r="O990" i="4"/>
  <c r="S990" i="4"/>
  <c r="T990" i="4"/>
  <c r="AQ990" i="4"/>
  <c r="AT1105" i="9" l="1"/>
  <c r="AK1106" i="9" s="1"/>
  <c r="K1106" i="9"/>
  <c r="Y990" i="4"/>
  <c r="Z990" i="4"/>
  <c r="AP990" i="4"/>
  <c r="AO990" i="4" s="1"/>
  <c r="AS990" i="4"/>
  <c r="P990" i="4"/>
  <c r="N990" i="4"/>
  <c r="K991" i="4" s="1"/>
  <c r="AR990" i="4"/>
  <c r="AN1106" i="9" l="1"/>
  <c r="AL1106" i="9"/>
  <c r="AM1106" i="9" s="1"/>
  <c r="S1106" i="9"/>
  <c r="AT990" i="4"/>
  <c r="R991" i="4"/>
  <c r="AF1106" i="9" l="1"/>
  <c r="AA1106" i="9"/>
  <c r="Z1106" i="9"/>
  <c r="U1106" i="9"/>
  <c r="V1106" i="9"/>
  <c r="AG1106" i="9" s="1"/>
  <c r="W1106" i="9"/>
  <c r="T1106" i="9" s="1"/>
  <c r="AB1106" i="9" s="1"/>
  <c r="AD991" i="4"/>
  <c r="U991" i="4"/>
  <c r="V991" i="4"/>
  <c r="AC991" i="4"/>
  <c r="Q991" i="4" s="1"/>
  <c r="AB991" i="4"/>
  <c r="AA991" i="4"/>
  <c r="M991" i="4" s="1"/>
  <c r="L991" i="4"/>
  <c r="R1106" i="9" l="1"/>
  <c r="AE1106" i="9"/>
  <c r="AD1106" i="9"/>
  <c r="AS1106" i="9"/>
  <c r="N1106" i="9"/>
  <c r="O1106" i="9"/>
  <c r="AC1106" i="9"/>
  <c r="P1106" i="9"/>
  <c r="AI1106" i="9"/>
  <c r="AH1106" i="9"/>
  <c r="Q1106" i="9"/>
  <c r="AQ1106" i="9"/>
  <c r="T991" i="4"/>
  <c r="AE991" i="4"/>
  <c r="AQ991" i="4"/>
  <c r="O991" i="4"/>
  <c r="S991" i="4"/>
  <c r="AS991" i="4"/>
  <c r="P991" i="4"/>
  <c r="Y1106" i="9" l="1"/>
  <c r="X1106" i="9"/>
  <c r="L1106" i="9"/>
  <c r="AR1106" i="9"/>
  <c r="M1106" i="9"/>
  <c r="AP1106" i="9"/>
  <c r="AO1106" i="9" s="1"/>
  <c r="Y991" i="4"/>
  <c r="Z991" i="4"/>
  <c r="AP991" i="4"/>
  <c r="AO991" i="4" s="1"/>
  <c r="AT991" i="4" s="1"/>
  <c r="N991" i="4"/>
  <c r="K992" i="4" s="1"/>
  <c r="AR991" i="4"/>
  <c r="AT1106" i="9" l="1"/>
  <c r="AK1107" i="9" s="1"/>
  <c r="K1107" i="9"/>
  <c r="R992" i="4"/>
  <c r="AN1107" i="9" l="1"/>
  <c r="AL1107" i="9"/>
  <c r="AM1107" i="9" s="1"/>
  <c r="S1107" i="9"/>
  <c r="AD992" i="4"/>
  <c r="V992" i="4"/>
  <c r="U992" i="4"/>
  <c r="AB992" i="4"/>
  <c r="AA992" i="4"/>
  <c r="M992" i="4" s="1"/>
  <c r="AC992" i="4"/>
  <c r="Q992" i="4" s="1"/>
  <c r="L992" i="4"/>
  <c r="AF1107" i="9" l="1"/>
  <c r="Z1107" i="9"/>
  <c r="AA1107" i="9"/>
  <c r="U1107" i="9"/>
  <c r="V1107" i="9"/>
  <c r="AG1107" i="9" s="1"/>
  <c r="W1107" i="9"/>
  <c r="T1107" i="9" s="1"/>
  <c r="AB1107" i="9" s="1"/>
  <c r="AE992" i="4"/>
  <c r="T992" i="4"/>
  <c r="O992" i="4"/>
  <c r="S992" i="4"/>
  <c r="AQ992" i="4"/>
  <c r="R1107" i="9" l="1"/>
  <c r="AE1107" i="9"/>
  <c r="AD1107" i="9"/>
  <c r="O1107" i="9"/>
  <c r="AI1107" i="9"/>
  <c r="AH1107" i="9"/>
  <c r="Q1107" i="9"/>
  <c r="P1107" i="9"/>
  <c r="AQ1107" i="9"/>
  <c r="Y992" i="4"/>
  <c r="Z992" i="4"/>
  <c r="AP992" i="4"/>
  <c r="AO992" i="4" s="1"/>
  <c r="N992" i="4"/>
  <c r="K993" i="4" s="1"/>
  <c r="AR992" i="4"/>
  <c r="P992" i="4"/>
  <c r="AS992" i="4"/>
  <c r="AT992" i="4" s="1"/>
  <c r="X1107" i="9" l="1"/>
  <c r="Y1107" i="9"/>
  <c r="L1107" i="9"/>
  <c r="AS1107" i="9"/>
  <c r="N1107" i="9"/>
  <c r="AC1107" i="9"/>
  <c r="AR1107" i="9"/>
  <c r="M1107" i="9"/>
  <c r="AP1107" i="9"/>
  <c r="AO1107" i="9" s="1"/>
  <c r="R993" i="4"/>
  <c r="AT1107" i="9" l="1"/>
  <c r="AK1108" i="9" s="1"/>
  <c r="K1108" i="9"/>
  <c r="AD993" i="4"/>
  <c r="V993" i="4"/>
  <c r="U993" i="4"/>
  <c r="AB993" i="4"/>
  <c r="AC993" i="4"/>
  <c r="Q993" i="4" s="1"/>
  <c r="AA993" i="4"/>
  <c r="M993" i="4" s="1"/>
  <c r="L993" i="4"/>
  <c r="AN1108" i="9" l="1"/>
  <c r="AL1108" i="9"/>
  <c r="AM1108" i="9" s="1"/>
  <c r="S1108" i="9"/>
  <c r="AE993" i="4"/>
  <c r="AQ993" i="4"/>
  <c r="T993" i="4"/>
  <c r="O993" i="4"/>
  <c r="S993" i="4"/>
  <c r="AA1108" i="9" l="1"/>
  <c r="AF1108" i="9"/>
  <c r="Z1108" i="9"/>
  <c r="U1108" i="9"/>
  <c r="V1108" i="9"/>
  <c r="AG1108" i="9" s="1"/>
  <c r="W1108" i="9"/>
  <c r="T1108" i="9" s="1"/>
  <c r="AB1108" i="9" s="1"/>
  <c r="Y993" i="4"/>
  <c r="Z993" i="4"/>
  <c r="AP993" i="4"/>
  <c r="AO993" i="4" s="1"/>
  <c r="P993" i="4"/>
  <c r="AS993" i="4"/>
  <c r="AT993" i="4" s="1"/>
  <c r="AR993" i="4"/>
  <c r="N993" i="4"/>
  <c r="K994" i="4" s="1"/>
  <c r="R1108" i="9" l="1"/>
  <c r="AE1108" i="9"/>
  <c r="AD1108" i="9"/>
  <c r="O1108" i="9"/>
  <c r="AI1108" i="9"/>
  <c r="Q1108" i="9"/>
  <c r="AH1108" i="9"/>
  <c r="P1108" i="9"/>
  <c r="AP1108" i="9"/>
  <c r="AO1108" i="9" s="1"/>
  <c r="R994" i="4"/>
  <c r="X1108" i="9" l="1"/>
  <c r="Y1108" i="9"/>
  <c r="AQ1108" i="9"/>
  <c r="L1108" i="9"/>
  <c r="N1108" i="9"/>
  <c r="AS1108" i="9"/>
  <c r="AC1108" i="9"/>
  <c r="AR1108" i="9"/>
  <c r="AT1108" i="9" s="1"/>
  <c r="M1108" i="9"/>
  <c r="AD994" i="4"/>
  <c r="V994" i="4"/>
  <c r="U994" i="4"/>
  <c r="AB994" i="4"/>
  <c r="AC994" i="4"/>
  <c r="Q994" i="4" s="1"/>
  <c r="AA994" i="4"/>
  <c r="M994" i="4" s="1"/>
  <c r="L994" i="4"/>
  <c r="AK1109" i="9" l="1"/>
  <c r="K1109" i="9"/>
  <c r="AL1109" i="9"/>
  <c r="AM1109" i="9" s="1"/>
  <c r="AN1109" i="9"/>
  <c r="AE994" i="4"/>
  <c r="O994" i="4"/>
  <c r="S994" i="4"/>
  <c r="T994" i="4"/>
  <c r="AQ994" i="4"/>
  <c r="S1109" i="9" l="1"/>
  <c r="Y994" i="4"/>
  <c r="Z994" i="4"/>
  <c r="AP994" i="4"/>
  <c r="AO994" i="4" s="1"/>
  <c r="AS994" i="4"/>
  <c r="P994" i="4"/>
  <c r="AR994" i="4"/>
  <c r="N994" i="4"/>
  <c r="K995" i="4" s="1"/>
  <c r="AF1109" i="9" l="1"/>
  <c r="Z1109" i="9"/>
  <c r="AA1109" i="9"/>
  <c r="U1109" i="9"/>
  <c r="V1109" i="9"/>
  <c r="AG1109" i="9" s="1"/>
  <c r="W1109" i="9"/>
  <c r="T1109" i="9" s="1"/>
  <c r="AB1109" i="9" s="1"/>
  <c r="AT994" i="4"/>
  <c r="R995" i="4"/>
  <c r="R1109" i="9" l="1"/>
  <c r="AE1109" i="9"/>
  <c r="AD1109" i="9"/>
  <c r="N1109" i="9"/>
  <c r="AS1109" i="9"/>
  <c r="AI1109" i="9"/>
  <c r="Q1109" i="9"/>
  <c r="AH1109" i="9"/>
  <c r="O1109" i="9"/>
  <c r="AC1109" i="9"/>
  <c r="P1109" i="9"/>
  <c r="AQ1109" i="9"/>
  <c r="AD995" i="4"/>
  <c r="V995" i="4"/>
  <c r="U995" i="4"/>
  <c r="AB995" i="4"/>
  <c r="AA995" i="4"/>
  <c r="M995" i="4" s="1"/>
  <c r="AC995" i="4"/>
  <c r="Q995" i="4" s="1"/>
  <c r="L995" i="4"/>
  <c r="Y1109" i="9" l="1"/>
  <c r="X1109" i="9"/>
  <c r="L1109" i="9"/>
  <c r="AR1109" i="9"/>
  <c r="M1109" i="9"/>
  <c r="AP1109" i="9"/>
  <c r="AO1109" i="9" s="1"/>
  <c r="AE995" i="4"/>
  <c r="AQ995" i="4"/>
  <c r="T995" i="4"/>
  <c r="O995" i="4"/>
  <c r="S995" i="4"/>
  <c r="AT1109" i="9" l="1"/>
  <c r="AK1110" i="9" s="1"/>
  <c r="K1110" i="9"/>
  <c r="Y995" i="4"/>
  <c r="Z995" i="4"/>
  <c r="AP995" i="4"/>
  <c r="AO995" i="4" s="1"/>
  <c r="P995" i="4"/>
  <c r="AS995" i="4"/>
  <c r="AT995" i="4" s="1"/>
  <c r="N995" i="4"/>
  <c r="K996" i="4" s="1"/>
  <c r="AR995" i="4"/>
  <c r="AN1110" i="9" l="1"/>
  <c r="AL1110" i="9"/>
  <c r="AM1110" i="9" s="1"/>
  <c r="S1110" i="9"/>
  <c r="R996" i="4"/>
  <c r="AF1110" i="9" l="1"/>
  <c r="AA1110" i="9"/>
  <c r="Z1110" i="9"/>
  <c r="U1110" i="9"/>
  <c r="V1110" i="9"/>
  <c r="AG1110" i="9" s="1"/>
  <c r="W1110" i="9"/>
  <c r="T1110" i="9" s="1"/>
  <c r="AB1110" i="9" s="1"/>
  <c r="AD996" i="4"/>
  <c r="V996" i="4"/>
  <c r="U996" i="4"/>
  <c r="AA996" i="4"/>
  <c r="M996" i="4" s="1"/>
  <c r="AC996" i="4"/>
  <c r="Q996" i="4" s="1"/>
  <c r="AB996" i="4"/>
  <c r="L996" i="4"/>
  <c r="R1110" i="9" l="1"/>
  <c r="AE1110" i="9"/>
  <c r="AD1110" i="9"/>
  <c r="P1110" i="9"/>
  <c r="AP1110" i="9"/>
  <c r="AO1110" i="9" s="1"/>
  <c r="O1110" i="9"/>
  <c r="AH1110" i="9"/>
  <c r="Q1110" i="9"/>
  <c r="AI1110" i="9"/>
  <c r="AQ1110" i="9"/>
  <c r="AE996" i="4"/>
  <c r="O996" i="4"/>
  <c r="S996" i="4"/>
  <c r="T996" i="4"/>
  <c r="AQ996" i="4"/>
  <c r="Y1110" i="9" l="1"/>
  <c r="X1110" i="9"/>
  <c r="L1110" i="9"/>
  <c r="M1110" i="9"/>
  <c r="AR1110" i="9"/>
  <c r="N1110" i="9"/>
  <c r="AS1110" i="9"/>
  <c r="AC1110" i="9"/>
  <c r="Y996" i="4"/>
  <c r="Z996" i="4"/>
  <c r="AP996" i="4"/>
  <c r="AO996" i="4" s="1"/>
  <c r="P996" i="4"/>
  <c r="AS996" i="4"/>
  <c r="N996" i="4"/>
  <c r="K997" i="4" s="1"/>
  <c r="AR996" i="4"/>
  <c r="AT1110" i="9" l="1"/>
  <c r="AK1111" i="9" s="1"/>
  <c r="K1111" i="9"/>
  <c r="AT996" i="4"/>
  <c r="R997" i="4"/>
  <c r="AN1111" i="9" l="1"/>
  <c r="AL1111" i="9"/>
  <c r="AM1111" i="9" s="1"/>
  <c r="S1111" i="9"/>
  <c r="AD997" i="4"/>
  <c r="V997" i="4"/>
  <c r="U997" i="4"/>
  <c r="AB997" i="4"/>
  <c r="AC997" i="4"/>
  <c r="Q997" i="4" s="1"/>
  <c r="AA997" i="4"/>
  <c r="M997" i="4" s="1"/>
  <c r="L997" i="4"/>
  <c r="AF1111" i="9" l="1"/>
  <c r="AA1111" i="9"/>
  <c r="Z1111" i="9"/>
  <c r="U1111" i="9"/>
  <c r="V1111" i="9"/>
  <c r="AG1111" i="9" s="1"/>
  <c r="W1111" i="9"/>
  <c r="T1111" i="9" s="1"/>
  <c r="AB1111" i="9" s="1"/>
  <c r="AE997" i="4"/>
  <c r="AQ997" i="4"/>
  <c r="O997" i="4"/>
  <c r="S997" i="4"/>
  <c r="T997" i="4"/>
  <c r="R1111" i="9" l="1"/>
  <c r="AE1111" i="9"/>
  <c r="AD1111" i="9"/>
  <c r="AQ1111" i="9"/>
  <c r="P1111" i="9"/>
  <c r="AS1111" i="9"/>
  <c r="N1111" i="9"/>
  <c r="AC1111" i="9"/>
  <c r="O1111" i="9"/>
  <c r="Q1111" i="9"/>
  <c r="AH1111" i="9"/>
  <c r="AI1111" i="9"/>
  <c r="Y997" i="4"/>
  <c r="Z997" i="4"/>
  <c r="AP997" i="4"/>
  <c r="AO997" i="4" s="1"/>
  <c r="AS997" i="4"/>
  <c r="P997" i="4"/>
  <c r="N997" i="4"/>
  <c r="K998" i="4" s="1"/>
  <c r="AR997" i="4"/>
  <c r="Y1111" i="9" l="1"/>
  <c r="X1111" i="9"/>
  <c r="L1111" i="9"/>
  <c r="M1111" i="9"/>
  <c r="AR1111" i="9"/>
  <c r="AP1111" i="9"/>
  <c r="AO1111" i="9" s="1"/>
  <c r="AT997" i="4"/>
  <c r="R998" i="4"/>
  <c r="AT1111" i="9" l="1"/>
  <c r="AK1112" i="9" s="1"/>
  <c r="K1112" i="9"/>
  <c r="AD998" i="4"/>
  <c r="V998" i="4"/>
  <c r="U998" i="4"/>
  <c r="AC998" i="4"/>
  <c r="Q998" i="4" s="1"/>
  <c r="AB998" i="4"/>
  <c r="AA998" i="4"/>
  <c r="M998" i="4" s="1"/>
  <c r="L998" i="4"/>
  <c r="AN1112" i="9" l="1"/>
  <c r="AL1112" i="9"/>
  <c r="AM1112" i="9" s="1"/>
  <c r="S1112" i="9"/>
  <c r="T998" i="4"/>
  <c r="AE998" i="4"/>
  <c r="P998" i="4"/>
  <c r="AS998" i="4"/>
  <c r="AQ998" i="4"/>
  <c r="O998" i="4"/>
  <c r="S998" i="4"/>
  <c r="AF1112" i="9" l="1"/>
  <c r="AA1112" i="9"/>
  <c r="Z1112" i="9"/>
  <c r="U1112" i="9"/>
  <c r="V1112" i="9"/>
  <c r="AG1112" i="9" s="1"/>
  <c r="W1112" i="9"/>
  <c r="T1112" i="9" s="1"/>
  <c r="AB1112" i="9" s="1"/>
  <c r="Y998" i="4"/>
  <c r="Z998" i="4"/>
  <c r="AP998" i="4"/>
  <c r="AO998" i="4" s="1"/>
  <c r="AT998" i="4" s="1"/>
  <c r="N998" i="4"/>
  <c r="K999" i="4" s="1"/>
  <c r="AR998" i="4"/>
  <c r="R1112" i="9" l="1"/>
  <c r="AD1112" i="9"/>
  <c r="AE1112" i="9"/>
  <c r="O1112" i="9"/>
  <c r="AS1112" i="9"/>
  <c r="N1112" i="9"/>
  <c r="AQ1112" i="9"/>
  <c r="AC1112" i="9"/>
  <c r="AI1112" i="9"/>
  <c r="Q1112" i="9"/>
  <c r="AH1112" i="9"/>
  <c r="P1112" i="9"/>
  <c r="R999" i="4"/>
  <c r="Y1112" i="9" l="1"/>
  <c r="X1112" i="9"/>
  <c r="L1112" i="9"/>
  <c r="AR1112" i="9"/>
  <c r="M1112" i="9"/>
  <c r="AP1112" i="9"/>
  <c r="AO1112" i="9" s="1"/>
  <c r="AD999" i="4"/>
  <c r="V999" i="4"/>
  <c r="U999" i="4"/>
  <c r="AC999" i="4"/>
  <c r="Q999" i="4" s="1"/>
  <c r="AB999" i="4"/>
  <c r="AA999" i="4"/>
  <c r="M999" i="4" s="1"/>
  <c r="L999" i="4"/>
  <c r="AT1112" i="9" l="1"/>
  <c r="AK1113" i="9" s="1"/>
  <c r="K1113" i="9"/>
  <c r="AE999" i="4"/>
  <c r="O999" i="4"/>
  <c r="S999" i="4"/>
  <c r="T999" i="4"/>
  <c r="AQ999" i="4"/>
  <c r="AL1113" i="9" l="1"/>
  <c r="AM1113" i="9" s="1"/>
  <c r="AN1113" i="9"/>
  <c r="S1113" i="9"/>
  <c r="Y999" i="4"/>
  <c r="Z999" i="4"/>
  <c r="AP999" i="4"/>
  <c r="AO999" i="4" s="1"/>
  <c r="AS999" i="4"/>
  <c r="P999" i="4"/>
  <c r="N999" i="4"/>
  <c r="K1000" i="4" s="1"/>
  <c r="AR999" i="4"/>
  <c r="AF1113" i="9" l="1"/>
  <c r="AA1113" i="9"/>
  <c r="Z1113" i="9"/>
  <c r="U1113" i="9"/>
  <c r="V1113" i="9"/>
  <c r="AG1113" i="9" s="1"/>
  <c r="W1113" i="9"/>
  <c r="T1113" i="9" s="1"/>
  <c r="AB1113" i="9" s="1"/>
  <c r="AT999" i="4"/>
  <c r="R1000" i="4"/>
  <c r="R1113" i="9" l="1"/>
  <c r="AD1113" i="9"/>
  <c r="AE1113" i="9"/>
  <c r="P1113" i="9"/>
  <c r="AH1113" i="9"/>
  <c r="AI1113" i="9"/>
  <c r="Q1113" i="9"/>
  <c r="O1113" i="9"/>
  <c r="AQ1113" i="9"/>
  <c r="AD1000" i="4"/>
  <c r="V1000" i="4"/>
  <c r="U1000" i="4"/>
  <c r="AB1000" i="4"/>
  <c r="AA1000" i="4"/>
  <c r="M1000" i="4" s="1"/>
  <c r="AC1000" i="4"/>
  <c r="Q1000" i="4" s="1"/>
  <c r="L1000" i="4"/>
  <c r="Y1113" i="9" l="1"/>
  <c r="X1113" i="9"/>
  <c r="L1113" i="9"/>
  <c r="AR1113" i="9"/>
  <c r="M1113" i="9"/>
  <c r="AP1113" i="9"/>
  <c r="AO1113" i="9" s="1"/>
  <c r="AS1113" i="9"/>
  <c r="N1113" i="9"/>
  <c r="AC1113" i="9"/>
  <c r="AE1000" i="4"/>
  <c r="O1000" i="4"/>
  <c r="S1000" i="4"/>
  <c r="AQ1000" i="4"/>
  <c r="T1000" i="4"/>
  <c r="AT1113" i="9" l="1"/>
  <c r="AK1114" i="9"/>
  <c r="AL1114" i="9" s="1"/>
  <c r="AM1114" i="9" s="1"/>
  <c r="K1114" i="9"/>
  <c r="Y1000" i="4"/>
  <c r="Z1000" i="4"/>
  <c r="AP1000" i="4"/>
  <c r="AO1000" i="4" s="1"/>
  <c r="AS1000" i="4"/>
  <c r="P1000" i="4"/>
  <c r="N1000" i="4"/>
  <c r="K1001" i="4" s="1"/>
  <c r="AR1000" i="4"/>
  <c r="S1114" i="9" l="1"/>
  <c r="AN1114" i="9"/>
  <c r="AT1000" i="4"/>
  <c r="R1001" i="4"/>
  <c r="AF1114" i="9" l="1"/>
  <c r="AA1114" i="9"/>
  <c r="Z1114" i="9"/>
  <c r="U1114" i="9"/>
  <c r="V1114" i="9"/>
  <c r="AG1114" i="9" s="1"/>
  <c r="W1114" i="9"/>
  <c r="T1114" i="9" s="1"/>
  <c r="AB1114" i="9" s="1"/>
  <c r="AD1001" i="4"/>
  <c r="V1001" i="4"/>
  <c r="U1001" i="4"/>
  <c r="AC1001" i="4"/>
  <c r="Q1001" i="4" s="1"/>
  <c r="AA1001" i="4"/>
  <c r="M1001" i="4" s="1"/>
  <c r="AB1001" i="4"/>
  <c r="L1001" i="4"/>
  <c r="R1114" i="9" l="1"/>
  <c r="AD1114" i="9"/>
  <c r="AE1114" i="9"/>
  <c r="Q1114" i="9"/>
  <c r="AH1114" i="9"/>
  <c r="AI1114" i="9"/>
  <c r="O1114" i="9"/>
  <c r="P1114" i="9"/>
  <c r="AQ1114" i="9"/>
  <c r="T1001" i="4"/>
  <c r="AE1001" i="4"/>
  <c r="AQ1001" i="4"/>
  <c r="P1001" i="4"/>
  <c r="AS1001" i="4"/>
  <c r="O1001" i="4"/>
  <c r="S1001" i="4"/>
  <c r="Y1114" i="9" l="1"/>
  <c r="X1114" i="9"/>
  <c r="L1114" i="9"/>
  <c r="M1114" i="9"/>
  <c r="AR1114" i="9"/>
  <c r="AS1114" i="9"/>
  <c r="N1114" i="9"/>
  <c r="AC1114" i="9"/>
  <c r="AP1114" i="9"/>
  <c r="AO1114" i="9" s="1"/>
  <c r="Y1001" i="4"/>
  <c r="Z1001" i="4"/>
  <c r="AP1001" i="4"/>
  <c r="AO1001" i="4" s="1"/>
  <c r="AT1001" i="4" s="1"/>
  <c r="N1001" i="4"/>
  <c r="K1002" i="4" s="1"/>
  <c r="AR1001" i="4"/>
  <c r="AT1114" i="9" l="1"/>
  <c r="AK1115" i="9" s="1"/>
  <c r="K1115" i="9"/>
  <c r="R1002" i="4"/>
  <c r="AN1115" i="9" l="1"/>
  <c r="AL1115" i="9"/>
  <c r="AM1115" i="9" s="1"/>
  <c r="S1115" i="9"/>
  <c r="AD1002" i="4"/>
  <c r="V1002" i="4"/>
  <c r="U1002" i="4"/>
  <c r="AA1002" i="4"/>
  <c r="M1002" i="4" s="1"/>
  <c r="AB1002" i="4"/>
  <c r="AC1002" i="4"/>
  <c r="Q1002" i="4" s="1"/>
  <c r="L1002" i="4"/>
  <c r="AF1115" i="9" l="1"/>
  <c r="AA1115" i="9"/>
  <c r="Z1115" i="9"/>
  <c r="U1115" i="9"/>
  <c r="V1115" i="9"/>
  <c r="AG1115" i="9" s="1"/>
  <c r="W1115" i="9"/>
  <c r="T1115" i="9" s="1"/>
  <c r="AB1115" i="9" s="1"/>
  <c r="AE1002" i="4"/>
  <c r="T1002" i="4"/>
  <c r="O1002" i="4"/>
  <c r="S1002" i="4"/>
  <c r="AQ1002" i="4"/>
  <c r="R1115" i="9" l="1"/>
  <c r="AE1115" i="9"/>
  <c r="AD1115" i="9"/>
  <c r="O1115" i="9"/>
  <c r="AQ1115" i="9"/>
  <c r="Q1115" i="9"/>
  <c r="AI1115" i="9"/>
  <c r="AH1115" i="9"/>
  <c r="P1115" i="9"/>
  <c r="AS1115" i="9"/>
  <c r="N1115" i="9"/>
  <c r="AC1115" i="9"/>
  <c r="Y1002" i="4"/>
  <c r="Z1002" i="4"/>
  <c r="AP1002" i="4"/>
  <c r="AO1002" i="4" s="1"/>
  <c r="AR1002" i="4"/>
  <c r="N1002" i="4"/>
  <c r="K1003" i="4" s="1"/>
  <c r="AS1002" i="4"/>
  <c r="AT1002" i="4" s="1"/>
  <c r="P1002" i="4"/>
  <c r="Y1115" i="9" l="1"/>
  <c r="X1115" i="9"/>
  <c r="L1115" i="9"/>
  <c r="AR1115" i="9"/>
  <c r="M1115" i="9"/>
  <c r="AP1115" i="9"/>
  <c r="AO1115" i="9" s="1"/>
  <c r="R1003" i="4"/>
  <c r="AT1115" i="9" l="1"/>
  <c r="AK1116" i="9" s="1"/>
  <c r="K1116" i="9"/>
  <c r="AD1003" i="4"/>
  <c r="V1003" i="4"/>
  <c r="U1003" i="4"/>
  <c r="AB1003" i="4"/>
  <c r="AA1003" i="4"/>
  <c r="M1003" i="4" s="1"/>
  <c r="AC1003" i="4"/>
  <c r="Q1003" i="4" s="1"/>
  <c r="L1003" i="4"/>
  <c r="AN1116" i="9" l="1"/>
  <c r="AL1116" i="9"/>
  <c r="AM1116" i="9" s="1"/>
  <c r="S1116" i="9"/>
  <c r="AQ1003" i="4"/>
  <c r="AE1003" i="4"/>
  <c r="T1003" i="4"/>
  <c r="O1003" i="4"/>
  <c r="S1003" i="4"/>
  <c r="AF1116" i="9" l="1"/>
  <c r="Z1116" i="9"/>
  <c r="AA1116" i="9"/>
  <c r="U1116" i="9"/>
  <c r="V1116" i="9"/>
  <c r="AG1116" i="9" s="1"/>
  <c r="W1116" i="9"/>
  <c r="T1116" i="9" s="1"/>
  <c r="AB1116" i="9" s="1"/>
  <c r="Y1003" i="4"/>
  <c r="Z1003" i="4"/>
  <c r="AP1003" i="4"/>
  <c r="AO1003" i="4" s="1"/>
  <c r="P1003" i="4"/>
  <c r="AS1003" i="4"/>
  <c r="AR1003" i="4"/>
  <c r="N1003" i="4"/>
  <c r="K1004" i="4" s="1"/>
  <c r="R1116" i="9" l="1"/>
  <c r="AE1116" i="9"/>
  <c r="AD1116" i="9"/>
  <c r="AI1116" i="9"/>
  <c r="Q1116" i="9"/>
  <c r="AH1116" i="9"/>
  <c r="P1116" i="9"/>
  <c r="O1116" i="9"/>
  <c r="AQ1116" i="9"/>
  <c r="AT1003" i="4"/>
  <c r="R1004" i="4"/>
  <c r="Y1116" i="9" l="1"/>
  <c r="X1116" i="9"/>
  <c r="L1116" i="9"/>
  <c r="AR1116" i="9"/>
  <c r="M1116" i="9"/>
  <c r="AP1116" i="9"/>
  <c r="AO1116" i="9" s="1"/>
  <c r="N1116" i="9"/>
  <c r="AS1116" i="9"/>
  <c r="AC1116" i="9"/>
  <c r="AD1004" i="4"/>
  <c r="V1004" i="4"/>
  <c r="U1004" i="4"/>
  <c r="AB1004" i="4"/>
  <c r="AC1004" i="4"/>
  <c r="Q1004" i="4" s="1"/>
  <c r="AA1004" i="4"/>
  <c r="M1004" i="4" s="1"/>
  <c r="L1004" i="4"/>
  <c r="AT1116" i="9" l="1"/>
  <c r="AK1117" i="9"/>
  <c r="AL1117" i="9" s="1"/>
  <c r="AM1117" i="9" s="1"/>
  <c r="K1117" i="9"/>
  <c r="T1004" i="4"/>
  <c r="AE1004" i="4"/>
  <c r="AQ1004" i="4"/>
  <c r="P1004" i="4"/>
  <c r="AS1004" i="4"/>
  <c r="O1004" i="4"/>
  <c r="S1004" i="4"/>
  <c r="AN1117" i="9" l="1"/>
  <c r="S1117" i="9"/>
  <c r="Y1004" i="4"/>
  <c r="Z1004" i="4"/>
  <c r="AP1004" i="4"/>
  <c r="AO1004" i="4" s="1"/>
  <c r="AT1004" i="4" s="1"/>
  <c r="N1004" i="4"/>
  <c r="K1005" i="4" s="1"/>
  <c r="AR1004" i="4"/>
  <c r="AF1117" i="9" l="1"/>
  <c r="Z1117" i="9"/>
  <c r="AA1117" i="9"/>
  <c r="U1117" i="9"/>
  <c r="V1117" i="9"/>
  <c r="AG1117" i="9" s="1"/>
  <c r="W1117" i="9"/>
  <c r="T1117" i="9" s="1"/>
  <c r="AB1117" i="9" s="1"/>
  <c r="R1005" i="4"/>
  <c r="R1117" i="9" l="1"/>
  <c r="AE1117" i="9"/>
  <c r="AD1117" i="9"/>
  <c r="N1117" i="9"/>
  <c r="AS1117" i="9"/>
  <c r="O1117" i="9"/>
  <c r="AI1117" i="9"/>
  <c r="Q1117" i="9"/>
  <c r="AH1117" i="9"/>
  <c r="P1117" i="9"/>
  <c r="AD1005" i="4"/>
  <c r="V1005" i="4"/>
  <c r="U1005" i="4"/>
  <c r="AA1005" i="4"/>
  <c r="M1005" i="4" s="1"/>
  <c r="AB1005" i="4"/>
  <c r="AC1005" i="4"/>
  <c r="Q1005" i="4" s="1"/>
  <c r="L1005" i="4"/>
  <c r="X1117" i="9" l="1"/>
  <c r="Y1117" i="9"/>
  <c r="AQ1117" i="9"/>
  <c r="L1117" i="9"/>
  <c r="AC1117" i="9"/>
  <c r="M1117" i="9"/>
  <c r="AR1117" i="9"/>
  <c r="AP1117" i="9"/>
  <c r="AO1117" i="9" s="1"/>
  <c r="AQ1005" i="4"/>
  <c r="AE1005" i="4"/>
  <c r="O1005" i="4"/>
  <c r="S1005" i="4"/>
  <c r="T1005" i="4"/>
  <c r="AT1117" i="9" l="1"/>
  <c r="AK1118" i="9"/>
  <c r="AL1118" i="9" s="1"/>
  <c r="AM1118" i="9" s="1"/>
  <c r="K1118" i="9"/>
  <c r="Y1005" i="4"/>
  <c r="Z1005" i="4"/>
  <c r="AP1005" i="4"/>
  <c r="AO1005" i="4" s="1"/>
  <c r="AS1005" i="4"/>
  <c r="P1005" i="4"/>
  <c r="N1005" i="4"/>
  <c r="K1006" i="4" s="1"/>
  <c r="AR1005" i="4"/>
  <c r="AN1118" i="9" l="1"/>
  <c r="S1118" i="9"/>
  <c r="AT1005" i="4"/>
  <c r="R1006" i="4"/>
  <c r="AF1118" i="9" l="1"/>
  <c r="Z1118" i="9"/>
  <c r="AA1118" i="9"/>
  <c r="U1118" i="9"/>
  <c r="V1118" i="9"/>
  <c r="AG1118" i="9" s="1"/>
  <c r="W1118" i="9"/>
  <c r="T1118" i="9" s="1"/>
  <c r="AB1118" i="9" s="1"/>
  <c r="AD1006" i="4"/>
  <c r="V1006" i="4"/>
  <c r="U1006" i="4"/>
  <c r="AB1006" i="4"/>
  <c r="AA1006" i="4"/>
  <c r="M1006" i="4" s="1"/>
  <c r="AC1006" i="4"/>
  <c r="Q1006" i="4" s="1"/>
  <c r="L1006" i="4"/>
  <c r="R1118" i="9" l="1"/>
  <c r="AE1118" i="9"/>
  <c r="AD1118" i="9"/>
  <c r="P1118" i="9"/>
  <c r="AH1118" i="9"/>
  <c r="Q1118" i="9"/>
  <c r="AI1118" i="9"/>
  <c r="O1118" i="9"/>
  <c r="AE1006" i="4"/>
  <c r="T1006" i="4"/>
  <c r="O1006" i="4"/>
  <c r="S1006" i="4"/>
  <c r="AQ1006" i="4"/>
  <c r="Y1118" i="9" l="1"/>
  <c r="X1118" i="9"/>
  <c r="L1118" i="9"/>
  <c r="AQ1118" i="9"/>
  <c r="AR1118" i="9"/>
  <c r="M1118" i="9"/>
  <c r="N1118" i="9"/>
  <c r="AS1118" i="9"/>
  <c r="AC1118" i="9"/>
  <c r="AP1118" i="9"/>
  <c r="AO1118" i="9" s="1"/>
  <c r="Y1006" i="4"/>
  <c r="Z1006" i="4"/>
  <c r="AP1006" i="4"/>
  <c r="AO1006" i="4" s="1"/>
  <c r="N1006" i="4"/>
  <c r="K1007" i="4" s="1"/>
  <c r="AR1006" i="4"/>
  <c r="AS1006" i="4"/>
  <c r="AT1006" i="4" s="1"/>
  <c r="P1006" i="4"/>
  <c r="AT1118" i="9" l="1"/>
  <c r="AK1119" i="9"/>
  <c r="K1119" i="9"/>
  <c r="R1007" i="4"/>
  <c r="S1119" i="9" l="1"/>
  <c r="AL1119" i="9"/>
  <c r="AM1119" i="9" s="1"/>
  <c r="AN1119" i="9"/>
  <c r="AD1007" i="4"/>
  <c r="U1007" i="4"/>
  <c r="V1007" i="4"/>
  <c r="AA1007" i="4"/>
  <c r="M1007" i="4" s="1"/>
  <c r="AB1007" i="4"/>
  <c r="AC1007" i="4"/>
  <c r="Q1007" i="4" s="1"/>
  <c r="L1007" i="4"/>
  <c r="AF1119" i="9" l="1"/>
  <c r="AA1119" i="9"/>
  <c r="Z1119" i="9"/>
  <c r="V1119" i="9"/>
  <c r="AG1119" i="9" s="1"/>
  <c r="U1119" i="9"/>
  <c r="W1119" i="9"/>
  <c r="T1119" i="9" s="1"/>
  <c r="AB1119" i="9" s="1"/>
  <c r="AQ1007" i="4"/>
  <c r="AE1007" i="4"/>
  <c r="O1007" i="4"/>
  <c r="S1007" i="4"/>
  <c r="T1007" i="4"/>
  <c r="R1119" i="9" l="1"/>
  <c r="AE1119" i="9"/>
  <c r="AD1119" i="9"/>
  <c r="AQ1119" i="9"/>
  <c r="P1119" i="9"/>
  <c r="AS1119" i="9"/>
  <c r="N1119" i="9"/>
  <c r="Q1119" i="9"/>
  <c r="AH1119" i="9"/>
  <c r="AI1119" i="9"/>
  <c r="O1119" i="9"/>
  <c r="AC1119" i="9"/>
  <c r="Y1007" i="4"/>
  <c r="Z1007" i="4"/>
  <c r="AP1007" i="4"/>
  <c r="AO1007" i="4" s="1"/>
  <c r="AS1007" i="4"/>
  <c r="P1007" i="4"/>
  <c r="AR1007" i="4"/>
  <c r="N1007" i="4"/>
  <c r="K1008" i="4" s="1"/>
  <c r="Y1119" i="9" l="1"/>
  <c r="X1119" i="9"/>
  <c r="L1119" i="9"/>
  <c r="M1119" i="9"/>
  <c r="AR1119" i="9"/>
  <c r="AP1119" i="9"/>
  <c r="AO1119" i="9" s="1"/>
  <c r="AT1007" i="4"/>
  <c r="R1008" i="4"/>
  <c r="AT1119" i="9" l="1"/>
  <c r="AK1120" i="9"/>
  <c r="AL1120" i="9" s="1"/>
  <c r="AM1120" i="9" s="1"/>
  <c r="K1120" i="9"/>
  <c r="AD1008" i="4"/>
  <c r="V1008" i="4"/>
  <c r="U1008" i="4"/>
  <c r="AB1008" i="4"/>
  <c r="AC1008" i="4"/>
  <c r="Q1008" i="4" s="1"/>
  <c r="AA1008" i="4"/>
  <c r="M1008" i="4" s="1"/>
  <c r="L1008" i="4"/>
  <c r="AN1120" i="9" l="1"/>
  <c r="S1120" i="9"/>
  <c r="AE1008" i="4"/>
  <c r="O1008" i="4"/>
  <c r="S1008" i="4"/>
  <c r="AQ1008" i="4"/>
  <c r="T1008" i="4"/>
  <c r="AF1120" i="9" l="1"/>
  <c r="AA1120" i="9"/>
  <c r="Z1120" i="9"/>
  <c r="U1120" i="9"/>
  <c r="V1120" i="9"/>
  <c r="AG1120" i="9" s="1"/>
  <c r="W1120" i="9"/>
  <c r="T1120" i="9" s="1"/>
  <c r="AB1120" i="9" s="1"/>
  <c r="Y1008" i="4"/>
  <c r="Z1008" i="4"/>
  <c r="AP1008" i="4"/>
  <c r="AO1008" i="4" s="1"/>
  <c r="AS1008" i="4"/>
  <c r="P1008" i="4"/>
  <c r="N1008" i="4"/>
  <c r="K1009" i="4" s="1"/>
  <c r="AR1008" i="4"/>
  <c r="R1120" i="9" l="1"/>
  <c r="AD1120" i="9"/>
  <c r="AE1120" i="9"/>
  <c r="O1120" i="9"/>
  <c r="AQ1120" i="9"/>
  <c r="AS1120" i="9"/>
  <c r="N1120" i="9"/>
  <c r="P1120" i="9"/>
  <c r="AI1120" i="9"/>
  <c r="AH1120" i="9"/>
  <c r="Q1120" i="9"/>
  <c r="AT1008" i="4"/>
  <c r="R1009" i="4"/>
  <c r="Y1120" i="9" l="1"/>
  <c r="X1120" i="9"/>
  <c r="L1120" i="9"/>
  <c r="AC1120" i="9"/>
  <c r="AR1120" i="9"/>
  <c r="M1120" i="9"/>
  <c r="AP1120" i="9"/>
  <c r="AO1120" i="9" s="1"/>
  <c r="AD1009" i="4"/>
  <c r="V1009" i="4"/>
  <c r="U1009" i="4"/>
  <c r="AA1009" i="4"/>
  <c r="M1009" i="4" s="1"/>
  <c r="AC1009" i="4"/>
  <c r="Q1009" i="4" s="1"/>
  <c r="AB1009" i="4"/>
  <c r="L1009" i="4"/>
  <c r="AT1120" i="9" l="1"/>
  <c r="AK1121" i="9" s="1"/>
  <c r="K1121" i="9"/>
  <c r="AQ1009" i="4"/>
  <c r="AE1009" i="4"/>
  <c r="O1009" i="4"/>
  <c r="S1009" i="4"/>
  <c r="T1009" i="4"/>
  <c r="AN1121" i="9" l="1"/>
  <c r="AL1121" i="9"/>
  <c r="AM1121" i="9" s="1"/>
  <c r="S1121" i="9"/>
  <c r="Y1009" i="4"/>
  <c r="Z1009" i="4"/>
  <c r="AP1009" i="4"/>
  <c r="AO1009" i="4" s="1"/>
  <c r="P1009" i="4"/>
  <c r="AS1009" i="4"/>
  <c r="AT1009" i="4" s="1"/>
  <c r="AR1009" i="4"/>
  <c r="N1009" i="4"/>
  <c r="K1010" i="4" s="1"/>
  <c r="AF1121" i="9" l="1"/>
  <c r="Z1121" i="9"/>
  <c r="AA1121" i="9"/>
  <c r="U1121" i="9"/>
  <c r="V1121" i="9"/>
  <c r="AG1121" i="9" s="1"/>
  <c r="W1121" i="9"/>
  <c r="T1121" i="9" s="1"/>
  <c r="AB1121" i="9" s="1"/>
  <c r="R1010" i="4"/>
  <c r="R1121" i="9" l="1"/>
  <c r="AE1121" i="9"/>
  <c r="AD1121" i="9"/>
  <c r="P1121" i="9"/>
  <c r="AI1121" i="9"/>
  <c r="Q1121" i="9"/>
  <c r="AH1121" i="9"/>
  <c r="O1121" i="9"/>
  <c r="AQ1121" i="9"/>
  <c r="AD1010" i="4"/>
  <c r="V1010" i="4"/>
  <c r="U1010" i="4"/>
  <c r="AA1010" i="4"/>
  <c r="M1010" i="4" s="1"/>
  <c r="AC1010" i="4"/>
  <c r="Q1010" i="4" s="1"/>
  <c r="AB1010" i="4"/>
  <c r="L1010" i="4"/>
  <c r="Y1121" i="9" l="1"/>
  <c r="X1121" i="9"/>
  <c r="L1121" i="9"/>
  <c r="N1121" i="9"/>
  <c r="AS1121" i="9"/>
  <c r="AC1121" i="9"/>
  <c r="AR1121" i="9"/>
  <c r="M1121" i="9"/>
  <c r="AP1121" i="9"/>
  <c r="AO1121" i="9" s="1"/>
  <c r="AE1010" i="4"/>
  <c r="O1010" i="4"/>
  <c r="S1010" i="4"/>
  <c r="AQ1010" i="4"/>
  <c r="T1010" i="4"/>
  <c r="AT1121" i="9" l="1"/>
  <c r="AK1122" i="9" s="1"/>
  <c r="K1122" i="9"/>
  <c r="Y1010" i="4"/>
  <c r="Z1010" i="4"/>
  <c r="AP1010" i="4"/>
  <c r="AO1010" i="4" s="1"/>
  <c r="P1010" i="4"/>
  <c r="AS1010" i="4"/>
  <c r="AT1010" i="4" s="1"/>
  <c r="N1010" i="4"/>
  <c r="K1011" i="4" s="1"/>
  <c r="AR1010" i="4"/>
  <c r="AN1122" i="9" l="1"/>
  <c r="AL1122" i="9"/>
  <c r="AM1122" i="9" s="1"/>
  <c r="S1122" i="9"/>
  <c r="R1011" i="4"/>
  <c r="AF1122" i="9" l="1"/>
  <c r="Z1122" i="9"/>
  <c r="AA1122" i="9"/>
  <c r="U1122" i="9"/>
  <c r="V1122" i="9"/>
  <c r="AG1122" i="9" s="1"/>
  <c r="W1122" i="9"/>
  <c r="T1122" i="9" s="1"/>
  <c r="AB1122" i="9" s="1"/>
  <c r="U1011" i="4"/>
  <c r="V1011" i="4"/>
  <c r="AD1011" i="4"/>
  <c r="AC1011" i="4"/>
  <c r="Q1011" i="4" s="1"/>
  <c r="AB1011" i="4"/>
  <c r="AA1011" i="4"/>
  <c r="M1011" i="4" s="1"/>
  <c r="L1011" i="4"/>
  <c r="R1122" i="9" l="1"/>
  <c r="AE1122" i="9"/>
  <c r="AD1122" i="9"/>
  <c r="AH1122" i="9"/>
  <c r="Q1122" i="9"/>
  <c r="AI1122" i="9"/>
  <c r="O1122" i="9"/>
  <c r="P1122" i="9"/>
  <c r="AP1122" i="9"/>
  <c r="AO1122" i="9" s="1"/>
  <c r="AE1011" i="4"/>
  <c r="O1011" i="4"/>
  <c r="S1011" i="4"/>
  <c r="AQ1011" i="4"/>
  <c r="T1011" i="4"/>
  <c r="Y1122" i="9" l="1"/>
  <c r="X1122" i="9"/>
  <c r="AQ1122" i="9"/>
  <c r="L1122" i="9"/>
  <c r="N1122" i="9"/>
  <c r="AS1122" i="9"/>
  <c r="AC1122" i="9"/>
  <c r="M1122" i="9"/>
  <c r="AR1122" i="9"/>
  <c r="AT1122" i="9" s="1"/>
  <c r="Y1011" i="4"/>
  <c r="Z1011" i="4"/>
  <c r="AP1011" i="4"/>
  <c r="AO1011" i="4" s="1"/>
  <c r="AS1011" i="4"/>
  <c r="P1011" i="4"/>
  <c r="N1011" i="4"/>
  <c r="K1012" i="4" s="1"/>
  <c r="AR1011" i="4"/>
  <c r="AK1123" i="9" l="1"/>
  <c r="K1123" i="9"/>
  <c r="AL1123" i="9"/>
  <c r="AM1123" i="9" s="1"/>
  <c r="AN1123" i="9"/>
  <c r="AT1011" i="4"/>
  <c r="R1012" i="4"/>
  <c r="S1123" i="9" l="1"/>
  <c r="AD1012" i="4"/>
  <c r="V1012" i="4"/>
  <c r="U1012" i="4"/>
  <c r="AC1012" i="4"/>
  <c r="Q1012" i="4" s="1"/>
  <c r="AA1012" i="4"/>
  <c r="M1012" i="4" s="1"/>
  <c r="AB1012" i="4"/>
  <c r="L1012" i="4"/>
  <c r="AF1123" i="9" l="1"/>
  <c r="AA1123" i="9"/>
  <c r="Z1123" i="9"/>
  <c r="U1123" i="9"/>
  <c r="V1123" i="9"/>
  <c r="AG1123" i="9" s="1"/>
  <c r="W1123" i="9"/>
  <c r="T1123" i="9" s="1"/>
  <c r="AB1123" i="9" s="1"/>
  <c r="T1012" i="4"/>
  <c r="AE1012" i="4"/>
  <c r="AQ1012" i="4"/>
  <c r="O1012" i="4"/>
  <c r="S1012" i="4"/>
  <c r="P1012" i="4"/>
  <c r="AS1012" i="4"/>
  <c r="R1123" i="9" l="1"/>
  <c r="AE1123" i="9"/>
  <c r="AD1123" i="9"/>
  <c r="AQ1123" i="9"/>
  <c r="AS1123" i="9"/>
  <c r="N1123" i="9"/>
  <c r="P1123" i="9"/>
  <c r="AC1123" i="9"/>
  <c r="O1123" i="9"/>
  <c r="AI1123" i="9"/>
  <c r="AH1123" i="9"/>
  <c r="Q1123" i="9"/>
  <c r="Y1012" i="4"/>
  <c r="Z1012" i="4"/>
  <c r="AP1012" i="4"/>
  <c r="AO1012" i="4" s="1"/>
  <c r="AT1012" i="4" s="1"/>
  <c r="N1012" i="4"/>
  <c r="K1013" i="4" s="1"/>
  <c r="AR1012" i="4"/>
  <c r="X1123" i="9" l="1"/>
  <c r="Y1123" i="9"/>
  <c r="L1123" i="9"/>
  <c r="M1123" i="9"/>
  <c r="AR1123" i="9"/>
  <c r="AP1123" i="9"/>
  <c r="AO1123" i="9" s="1"/>
  <c r="R1013" i="4"/>
  <c r="AT1123" i="9" l="1"/>
  <c r="AK1124" i="9" s="1"/>
  <c r="K1124" i="9"/>
  <c r="AD1013" i="4"/>
  <c r="V1013" i="4"/>
  <c r="U1013" i="4"/>
  <c r="AB1013" i="4"/>
  <c r="AC1013" i="4"/>
  <c r="Q1013" i="4" s="1"/>
  <c r="AA1013" i="4"/>
  <c r="M1013" i="4" s="1"/>
  <c r="L1013" i="4"/>
  <c r="AL1124" i="9" l="1"/>
  <c r="AM1124" i="9" s="1"/>
  <c r="AN1124" i="9"/>
  <c r="S1124" i="9"/>
  <c r="AE1013" i="4"/>
  <c r="T1013" i="4"/>
  <c r="Z1013" i="4" s="1"/>
  <c r="AQ1013" i="4"/>
  <c r="O1013" i="4"/>
  <c r="S1013" i="4"/>
  <c r="AF1124" i="9" l="1"/>
  <c r="AA1124" i="9"/>
  <c r="Z1124" i="9"/>
  <c r="U1124" i="9"/>
  <c r="V1124" i="9"/>
  <c r="AG1124" i="9" s="1"/>
  <c r="W1124" i="9"/>
  <c r="T1124" i="9" s="1"/>
  <c r="AB1124" i="9" s="1"/>
  <c r="P1013" i="4"/>
  <c r="Y1013" i="4"/>
  <c r="AS1013" i="4"/>
  <c r="AP1013" i="4"/>
  <c r="AO1013" i="4" s="1"/>
  <c r="AR1013" i="4"/>
  <c r="N1013" i="4"/>
  <c r="K1014" i="4" s="1"/>
  <c r="R1124" i="9" l="1"/>
  <c r="AE1124" i="9"/>
  <c r="AD1124" i="9"/>
  <c r="AS1124" i="9"/>
  <c r="N1124" i="9"/>
  <c r="AC1124" i="9"/>
  <c r="O1124" i="9"/>
  <c r="AP1124" i="9"/>
  <c r="AO1124" i="9" s="1"/>
  <c r="AI1124" i="9"/>
  <c r="Q1124" i="9"/>
  <c r="AH1124" i="9"/>
  <c r="AQ1124" i="9"/>
  <c r="P1124" i="9"/>
  <c r="AT1013" i="4"/>
  <c r="R1014" i="4"/>
  <c r="Y1124" i="9" l="1"/>
  <c r="X1124" i="9"/>
  <c r="L1124" i="9"/>
  <c r="AR1124" i="9"/>
  <c r="AT1124" i="9" s="1"/>
  <c r="M1124" i="9"/>
  <c r="AK1125" i="9"/>
  <c r="AD1014" i="4"/>
  <c r="V1014" i="4"/>
  <c r="U1014" i="4"/>
  <c r="AB1014" i="4"/>
  <c r="AC1014" i="4"/>
  <c r="Q1014" i="4" s="1"/>
  <c r="AA1014" i="4"/>
  <c r="M1014" i="4" s="1"/>
  <c r="L1014" i="4"/>
  <c r="K1125" i="9" l="1"/>
  <c r="AL1125" i="9"/>
  <c r="AM1125" i="9" s="1"/>
  <c r="AN1125" i="9"/>
  <c r="AE1014" i="4"/>
  <c r="T1014" i="4"/>
  <c r="O1014" i="4"/>
  <c r="S1014" i="4"/>
  <c r="AQ1014" i="4"/>
  <c r="S1125" i="9" l="1"/>
  <c r="Y1014" i="4"/>
  <c r="Z1014" i="4"/>
  <c r="AP1014" i="4"/>
  <c r="AO1014" i="4" s="1"/>
  <c r="N1014" i="4"/>
  <c r="K1015" i="4" s="1"/>
  <c r="AR1014" i="4"/>
  <c r="AS1014" i="4"/>
  <c r="AT1014" i="4" s="1"/>
  <c r="P1014" i="4"/>
  <c r="AA1125" i="9" l="1"/>
  <c r="AF1125" i="9"/>
  <c r="Z1125" i="9"/>
  <c r="U1125" i="9"/>
  <c r="V1125" i="9"/>
  <c r="AG1125" i="9" s="1"/>
  <c r="W1125" i="9"/>
  <c r="T1125" i="9" s="1"/>
  <c r="AB1125" i="9" s="1"/>
  <c r="R1015" i="4"/>
  <c r="R1125" i="9" l="1"/>
  <c r="AE1125" i="9"/>
  <c r="AD1125" i="9"/>
  <c r="O1125" i="9"/>
  <c r="N1125" i="9"/>
  <c r="AS1125" i="9"/>
  <c r="AH1125" i="9"/>
  <c r="Q1125" i="9"/>
  <c r="AI1125" i="9"/>
  <c r="P1125" i="9"/>
  <c r="AQ1125" i="9"/>
  <c r="AD1015" i="4"/>
  <c r="V1015" i="4"/>
  <c r="U1015" i="4"/>
  <c r="AA1015" i="4"/>
  <c r="M1015" i="4" s="1"/>
  <c r="AC1015" i="4"/>
  <c r="Q1015" i="4" s="1"/>
  <c r="AB1015" i="4"/>
  <c r="L1015" i="4"/>
  <c r="Y1125" i="9" l="1"/>
  <c r="X1125" i="9"/>
  <c r="L1125" i="9"/>
  <c r="AC1125" i="9"/>
  <c r="AR1125" i="9"/>
  <c r="M1125" i="9"/>
  <c r="AP1125" i="9"/>
  <c r="AO1125" i="9" s="1"/>
  <c r="AE1015" i="4"/>
  <c r="O1015" i="4"/>
  <c r="S1015" i="4"/>
  <c r="T1015" i="4"/>
  <c r="AQ1015" i="4"/>
  <c r="AT1125" i="9" l="1"/>
  <c r="AK1126" i="9"/>
  <c r="AL1126" i="9" s="1"/>
  <c r="AM1126" i="9" s="1"/>
  <c r="K1126" i="9"/>
  <c r="Y1015" i="4"/>
  <c r="Z1015" i="4"/>
  <c r="AP1015" i="4"/>
  <c r="AO1015" i="4" s="1"/>
  <c r="P1015" i="4"/>
  <c r="AS1015" i="4"/>
  <c r="AT1015" i="4" s="1"/>
  <c r="N1015" i="4"/>
  <c r="K1016" i="4" s="1"/>
  <c r="AR1015" i="4"/>
  <c r="AN1126" i="9" l="1"/>
  <c r="S1126" i="9"/>
  <c r="R1016" i="4"/>
  <c r="AF1126" i="9" l="1"/>
  <c r="Z1126" i="9"/>
  <c r="AA1126" i="9"/>
  <c r="U1126" i="9"/>
  <c r="V1126" i="9"/>
  <c r="AG1126" i="9" s="1"/>
  <c r="W1126" i="9"/>
  <c r="T1126" i="9" s="1"/>
  <c r="AB1126" i="9" s="1"/>
  <c r="AD1016" i="4"/>
  <c r="V1016" i="4"/>
  <c r="U1016" i="4"/>
  <c r="AB1016" i="4"/>
  <c r="AA1016" i="4"/>
  <c r="M1016" i="4" s="1"/>
  <c r="AC1016" i="4"/>
  <c r="Q1016" i="4" s="1"/>
  <c r="L1016" i="4"/>
  <c r="R1126" i="9" l="1"/>
  <c r="AE1126" i="9"/>
  <c r="AD1126" i="9"/>
  <c r="Q1126" i="9"/>
  <c r="AI1126" i="9"/>
  <c r="AH1126" i="9"/>
  <c r="O1126" i="9"/>
  <c r="AQ1126" i="9"/>
  <c r="P1126" i="9"/>
  <c r="AP1126" i="9"/>
  <c r="AO1126" i="9" s="1"/>
  <c r="AE1016" i="4"/>
  <c r="T1016" i="4"/>
  <c r="O1016" i="4"/>
  <c r="S1016" i="4"/>
  <c r="AQ1016" i="4"/>
  <c r="Y1126" i="9" l="1"/>
  <c r="X1126" i="9"/>
  <c r="L1126" i="9"/>
  <c r="AS1126" i="9"/>
  <c r="N1126" i="9"/>
  <c r="AC1126" i="9"/>
  <c r="M1126" i="9"/>
  <c r="AR1126" i="9"/>
  <c r="AT1126" i="9" s="1"/>
  <c r="Y1016" i="4"/>
  <c r="Z1016" i="4"/>
  <c r="AP1016" i="4"/>
  <c r="AO1016" i="4" s="1"/>
  <c r="AR1016" i="4"/>
  <c r="N1016" i="4"/>
  <c r="K1017" i="4" s="1"/>
  <c r="P1016" i="4"/>
  <c r="AS1016" i="4"/>
  <c r="AT1016" i="4" s="1"/>
  <c r="AK1127" i="9" l="1"/>
  <c r="AL1127" i="9" s="1"/>
  <c r="AM1127" i="9" s="1"/>
  <c r="K1127" i="9"/>
  <c r="R1017" i="4"/>
  <c r="AN1127" i="9" l="1"/>
  <c r="S1127" i="9"/>
  <c r="AD1017" i="4"/>
  <c r="V1017" i="4"/>
  <c r="U1017" i="4"/>
  <c r="AA1017" i="4"/>
  <c r="M1017" i="4" s="1"/>
  <c r="AB1017" i="4"/>
  <c r="AC1017" i="4"/>
  <c r="Q1017" i="4" s="1"/>
  <c r="L1017" i="4"/>
  <c r="AF1127" i="9" l="1"/>
  <c r="AA1127" i="9"/>
  <c r="Z1127" i="9"/>
  <c r="U1127" i="9"/>
  <c r="V1127" i="9"/>
  <c r="AG1127" i="9" s="1"/>
  <c r="W1127" i="9"/>
  <c r="T1127" i="9" s="1"/>
  <c r="AB1127" i="9" s="1"/>
  <c r="AQ1017" i="4"/>
  <c r="AE1017" i="4"/>
  <c r="T1017" i="4"/>
  <c r="O1017" i="4"/>
  <c r="S1017" i="4"/>
  <c r="R1127" i="9" l="1"/>
  <c r="AE1127" i="9"/>
  <c r="AD1127" i="9"/>
  <c r="O1127" i="9"/>
  <c r="AS1127" i="9"/>
  <c r="N1127" i="9"/>
  <c r="Q1127" i="9"/>
  <c r="AI1127" i="9"/>
  <c r="AH1127" i="9"/>
  <c r="P1127" i="9"/>
  <c r="AC1127" i="9"/>
  <c r="Y1017" i="4"/>
  <c r="Z1017" i="4"/>
  <c r="AP1017" i="4"/>
  <c r="AO1017" i="4" s="1"/>
  <c r="AR1017" i="4"/>
  <c r="N1017" i="4"/>
  <c r="K1018" i="4" s="1"/>
  <c r="AS1017" i="4"/>
  <c r="AT1017" i="4" s="1"/>
  <c r="P1017" i="4"/>
  <c r="Y1127" i="9" l="1"/>
  <c r="X1127" i="9"/>
  <c r="L1127" i="9"/>
  <c r="AQ1127" i="9"/>
  <c r="M1127" i="9"/>
  <c r="AR1127" i="9"/>
  <c r="AP1127" i="9"/>
  <c r="AO1127" i="9" s="1"/>
  <c r="R1018" i="4"/>
  <c r="AT1127" i="9" l="1"/>
  <c r="AK1128" i="9"/>
  <c r="AL1128" i="9" s="1"/>
  <c r="AM1128" i="9" s="1"/>
  <c r="K1128" i="9"/>
  <c r="AD1018" i="4"/>
  <c r="V1018" i="4"/>
  <c r="U1018" i="4"/>
  <c r="AC1018" i="4"/>
  <c r="Q1018" i="4" s="1"/>
  <c r="AB1018" i="4"/>
  <c r="AA1018" i="4"/>
  <c r="M1018" i="4" s="1"/>
  <c r="L1018" i="4"/>
  <c r="AN1128" i="9" l="1"/>
  <c r="S1128" i="9"/>
  <c r="AE1018" i="4"/>
  <c r="O1018" i="4"/>
  <c r="S1018" i="4"/>
  <c r="T1018" i="4"/>
  <c r="AQ1018" i="4"/>
  <c r="AF1128" i="9" l="1"/>
  <c r="AA1128" i="9"/>
  <c r="Z1128" i="9"/>
  <c r="U1128" i="9"/>
  <c r="V1128" i="9"/>
  <c r="AG1128" i="9" s="1"/>
  <c r="W1128" i="9"/>
  <c r="T1128" i="9" s="1"/>
  <c r="AB1128" i="9" s="1"/>
  <c r="Y1018" i="4"/>
  <c r="Z1018" i="4"/>
  <c r="AP1018" i="4"/>
  <c r="AO1018" i="4" s="1"/>
  <c r="P1018" i="4"/>
  <c r="AS1018" i="4"/>
  <c r="AT1018" i="4" s="1"/>
  <c r="N1018" i="4"/>
  <c r="K1019" i="4" s="1"/>
  <c r="AR1018" i="4"/>
  <c r="R1128" i="9" l="1"/>
  <c r="AE1128" i="9"/>
  <c r="AD1128" i="9"/>
  <c r="AQ1128" i="9"/>
  <c r="AI1128" i="9"/>
  <c r="AH1128" i="9"/>
  <c r="Q1128" i="9"/>
  <c r="P1128" i="9"/>
  <c r="O1128" i="9"/>
  <c r="R1019" i="4"/>
  <c r="Y1128" i="9" l="1"/>
  <c r="X1128" i="9"/>
  <c r="L1128" i="9"/>
  <c r="N1128" i="9"/>
  <c r="AS1128" i="9"/>
  <c r="AC1128" i="9"/>
  <c r="AR1128" i="9"/>
  <c r="M1128" i="9"/>
  <c r="AP1128" i="9"/>
  <c r="AO1128" i="9" s="1"/>
  <c r="AD1019" i="4"/>
  <c r="V1019" i="4"/>
  <c r="U1019" i="4"/>
  <c r="AA1019" i="4"/>
  <c r="M1019" i="4" s="1"/>
  <c r="AC1019" i="4"/>
  <c r="Q1019" i="4" s="1"/>
  <c r="AB1019" i="4"/>
  <c r="L1019" i="4"/>
  <c r="AT1128" i="9" l="1"/>
  <c r="K1129" i="9"/>
  <c r="AK1129" i="9"/>
  <c r="AE1019" i="4"/>
  <c r="O1019" i="4"/>
  <c r="S1019" i="4"/>
  <c r="T1019" i="4"/>
  <c r="AQ1019" i="4"/>
  <c r="S1129" i="9" l="1"/>
  <c r="AL1129" i="9"/>
  <c r="AM1129" i="9" s="1"/>
  <c r="AN1129" i="9"/>
  <c r="Y1019" i="4"/>
  <c r="Z1019" i="4"/>
  <c r="AP1019" i="4"/>
  <c r="AO1019" i="4" s="1"/>
  <c r="P1019" i="4"/>
  <c r="AS1019" i="4"/>
  <c r="N1019" i="4"/>
  <c r="K1020" i="4" s="1"/>
  <c r="AR1019" i="4"/>
  <c r="AF1129" i="9" l="1"/>
  <c r="Z1129" i="9"/>
  <c r="AA1129" i="9"/>
  <c r="V1129" i="9"/>
  <c r="AG1129" i="9" s="1"/>
  <c r="U1129" i="9"/>
  <c r="W1129" i="9"/>
  <c r="T1129" i="9" s="1"/>
  <c r="AB1129" i="9" s="1"/>
  <c r="AT1019" i="4"/>
  <c r="R1020" i="4"/>
  <c r="R1129" i="9" l="1"/>
  <c r="AE1129" i="9"/>
  <c r="AD1129" i="9"/>
  <c r="P1129" i="9"/>
  <c r="O1129" i="9"/>
  <c r="AI1129" i="9"/>
  <c r="AH1129" i="9"/>
  <c r="Q1129" i="9"/>
  <c r="AD1020" i="4"/>
  <c r="V1020" i="4"/>
  <c r="U1020" i="4"/>
  <c r="AB1020" i="4"/>
  <c r="AC1020" i="4"/>
  <c r="Q1020" i="4" s="1"/>
  <c r="AA1020" i="4"/>
  <c r="M1020" i="4" s="1"/>
  <c r="L1020" i="4"/>
  <c r="Y1129" i="9" l="1"/>
  <c r="X1129" i="9"/>
  <c r="L1129" i="9"/>
  <c r="AQ1129" i="9"/>
  <c r="AS1129" i="9"/>
  <c r="N1129" i="9"/>
  <c r="AC1129" i="9"/>
  <c r="M1129" i="9"/>
  <c r="AR1129" i="9"/>
  <c r="AP1129" i="9"/>
  <c r="AO1129" i="9" s="1"/>
  <c r="AE1020" i="4"/>
  <c r="AQ1020" i="4"/>
  <c r="O1020" i="4"/>
  <c r="S1020" i="4"/>
  <c r="T1020" i="4"/>
  <c r="AT1129" i="9" l="1"/>
  <c r="Y1020" i="4"/>
  <c r="Z1020" i="4"/>
  <c r="AP1020" i="4"/>
  <c r="AO1020" i="4" s="1"/>
  <c r="P1020" i="4"/>
  <c r="AS1020" i="4"/>
  <c r="N1020" i="4"/>
  <c r="K1021" i="4" s="1"/>
  <c r="AR1020" i="4"/>
  <c r="AT1020" i="4" l="1"/>
  <c r="R1021" i="4"/>
  <c r="AD1021" i="4" l="1"/>
  <c r="V1021" i="4"/>
  <c r="U1021" i="4"/>
  <c r="AA1021" i="4"/>
  <c r="M1021" i="4" s="1"/>
  <c r="AC1021" i="4"/>
  <c r="Q1021" i="4" s="1"/>
  <c r="AB1021" i="4"/>
  <c r="L1021" i="4"/>
  <c r="AQ1021" i="4" l="1"/>
  <c r="AE1021" i="4"/>
  <c r="T1021" i="4"/>
  <c r="O1021" i="4"/>
  <c r="S1021" i="4"/>
  <c r="Y1021" i="4" l="1"/>
  <c r="Z1021" i="4"/>
  <c r="AS1021" i="4"/>
  <c r="P1021" i="4"/>
  <c r="AP1021" i="4"/>
  <c r="AO1021" i="4" s="1"/>
  <c r="AT1021" i="4" s="1"/>
  <c r="N1021" i="4"/>
  <c r="K1022" i="4" s="1"/>
  <c r="AR1021" i="4"/>
  <c r="R1022" i="4" l="1"/>
  <c r="AD1022" i="4" l="1"/>
  <c r="V1022" i="4"/>
  <c r="U1022" i="4"/>
  <c r="AC1022" i="4"/>
  <c r="Q1022" i="4" s="1"/>
  <c r="AB1022" i="4"/>
  <c r="AA1022" i="4"/>
  <c r="M1022" i="4" s="1"/>
  <c r="L1022" i="4"/>
  <c r="AE1022" i="4" l="1"/>
  <c r="O1022" i="4"/>
  <c r="S1022" i="4"/>
  <c r="AQ1022" i="4"/>
  <c r="T1022" i="4"/>
  <c r="Y1022" i="4" l="1"/>
  <c r="Z1022" i="4"/>
  <c r="AP1022" i="4"/>
  <c r="AO1022" i="4" s="1"/>
  <c r="P1022" i="4"/>
  <c r="AS1022" i="4"/>
  <c r="AT1022" i="4" s="1"/>
  <c r="N1022" i="4"/>
  <c r="K1023" i="4" s="1"/>
  <c r="AR1022" i="4"/>
  <c r="R1023" i="4" l="1"/>
  <c r="AD1023" i="4" l="1"/>
  <c r="U1023" i="4"/>
  <c r="V1023" i="4"/>
  <c r="AC1023" i="4"/>
  <c r="Q1023" i="4" s="1"/>
  <c r="AB1023" i="4"/>
  <c r="AA1023" i="4"/>
  <c r="M1023" i="4" s="1"/>
  <c r="L1023" i="4"/>
  <c r="T1023" i="4" l="1"/>
  <c r="AE1023" i="4"/>
  <c r="AQ1023" i="4"/>
  <c r="P1023" i="4"/>
  <c r="AS1023" i="4"/>
  <c r="O1023" i="4"/>
  <c r="S1023" i="4"/>
  <c r="Y1023" i="4" l="1"/>
  <c r="Z1023" i="4"/>
  <c r="AP1023" i="4"/>
  <c r="AO1023" i="4" s="1"/>
  <c r="AT1023" i="4" s="1"/>
  <c r="N1023" i="4"/>
  <c r="K1024" i="4" s="1"/>
  <c r="AR1023" i="4"/>
  <c r="R1024" i="4" l="1"/>
  <c r="AD1024" i="4" l="1"/>
  <c r="V1024" i="4"/>
  <c r="U1024" i="4"/>
  <c r="AC1024" i="4"/>
  <c r="Q1024" i="4" s="1"/>
  <c r="AA1024" i="4"/>
  <c r="M1024" i="4" s="1"/>
  <c r="AB1024" i="4"/>
  <c r="L1024" i="4"/>
  <c r="T1024" i="4" l="1"/>
  <c r="AE1024" i="4"/>
  <c r="AS1024" i="4"/>
  <c r="P1024" i="4"/>
  <c r="O1024" i="4"/>
  <c r="S1024" i="4"/>
  <c r="AQ1024" i="4"/>
  <c r="Y1024" i="4" l="1"/>
  <c r="Z1024" i="4"/>
  <c r="AP1024" i="4"/>
  <c r="AO1024" i="4" s="1"/>
  <c r="AT1024" i="4" s="1"/>
  <c r="N1024" i="4"/>
  <c r="K1025" i="4" s="1"/>
  <c r="AR1024" i="4"/>
  <c r="R1025" i="4" l="1"/>
  <c r="AD1025" i="4" l="1"/>
  <c r="V1025" i="4"/>
  <c r="U1025" i="4"/>
  <c r="AC1025" i="4"/>
  <c r="Q1025" i="4" s="1"/>
  <c r="AB1025" i="4"/>
  <c r="AA1025" i="4"/>
  <c r="M1025" i="4" s="1"/>
  <c r="L1025" i="4"/>
  <c r="T1025" i="4" l="1"/>
  <c r="AE1025" i="4"/>
  <c r="AQ1025" i="4"/>
  <c r="AS1025" i="4"/>
  <c r="P1025" i="4"/>
  <c r="O1025" i="4"/>
  <c r="S1025" i="4"/>
  <c r="Y1025" i="4" l="1"/>
  <c r="Z1025" i="4"/>
  <c r="AP1025" i="4"/>
  <c r="AO1025" i="4" s="1"/>
  <c r="AT1025" i="4" s="1"/>
  <c r="N1025" i="4"/>
  <c r="K1026" i="4" s="1"/>
  <c r="AR1025" i="4"/>
  <c r="R1026" i="4" l="1"/>
  <c r="AD1026" i="4" l="1"/>
  <c r="V1026" i="4"/>
  <c r="U1026" i="4"/>
  <c r="AC1026" i="4"/>
  <c r="Q1026" i="4" s="1"/>
  <c r="AB1026" i="4"/>
  <c r="AA1026" i="4"/>
  <c r="M1026" i="4" s="1"/>
  <c r="L1026" i="4"/>
  <c r="T1026" i="4" l="1"/>
  <c r="Y1026" i="4" s="1"/>
  <c r="Z1026" i="4"/>
  <c r="AE1026" i="4"/>
  <c r="O1026" i="4"/>
  <c r="S1026" i="4"/>
  <c r="P1026" i="4"/>
  <c r="AS1026" i="4"/>
  <c r="AQ1026" i="4"/>
  <c r="AP1026" i="4" l="1"/>
  <c r="AO1026" i="4" s="1"/>
  <c r="AT1026" i="4" s="1"/>
  <c r="AR1026" i="4"/>
  <c r="N1026" i="4"/>
  <c r="K1027" i="4" s="1"/>
  <c r="R1027" i="4" l="1"/>
  <c r="AD1027" i="4" l="1"/>
  <c r="U1027" i="4"/>
  <c r="V1027" i="4"/>
  <c r="AC1027" i="4"/>
  <c r="Q1027" i="4" s="1"/>
  <c r="AB1027" i="4"/>
  <c r="AA1027" i="4"/>
  <c r="M1027" i="4" s="1"/>
  <c r="L1027" i="4"/>
  <c r="AE1027" i="4" l="1"/>
  <c r="T1027" i="4"/>
  <c r="P1027" i="4" s="1"/>
  <c r="AS1027" i="4"/>
  <c r="O1027" i="4"/>
  <c r="S1027" i="4"/>
  <c r="AQ1027" i="4"/>
  <c r="Y1027" i="4" l="1"/>
  <c r="Z1027" i="4"/>
  <c r="AP1027" i="4"/>
  <c r="AO1027" i="4" s="1"/>
  <c r="AT1027" i="4" s="1"/>
  <c r="N1027" i="4"/>
  <c r="K1028" i="4" s="1"/>
  <c r="AR1027" i="4"/>
  <c r="R1028" i="4" l="1"/>
  <c r="AD1028" i="4" l="1"/>
  <c r="V1028" i="4"/>
  <c r="U1028" i="4"/>
  <c r="AA1028" i="4"/>
  <c r="M1028" i="4" s="1"/>
  <c r="AC1028" i="4"/>
  <c r="Q1028" i="4" s="1"/>
  <c r="AB1028" i="4"/>
  <c r="L1028" i="4"/>
  <c r="AE1028" i="4" l="1"/>
  <c r="AQ1028" i="4"/>
  <c r="O1028" i="4"/>
  <c r="S1028" i="4"/>
  <c r="T1028" i="4"/>
  <c r="Y1028" i="4" l="1"/>
  <c r="Z1028" i="4"/>
  <c r="AP1028" i="4"/>
  <c r="AO1028" i="4" s="1"/>
  <c r="N1028" i="4"/>
  <c r="K1029" i="4" s="1"/>
  <c r="AR1028" i="4"/>
  <c r="AS1028" i="4"/>
  <c r="P1028" i="4"/>
  <c r="AT1028" i="4" l="1"/>
  <c r="R1029" i="4"/>
  <c r="AD1029" i="4" l="1"/>
  <c r="V1029" i="4"/>
  <c r="U1029" i="4"/>
  <c r="AA1029" i="4"/>
  <c r="M1029" i="4" s="1"/>
  <c r="AC1029" i="4"/>
  <c r="Q1029" i="4" s="1"/>
  <c r="AB1029" i="4"/>
  <c r="L1029" i="4"/>
  <c r="AQ1029" i="4" l="1"/>
  <c r="AE1029" i="4"/>
  <c r="O1029" i="4"/>
  <c r="S1029" i="4"/>
  <c r="T1029" i="4"/>
  <c r="Y1029" i="4" l="1"/>
  <c r="Z1029" i="4"/>
  <c r="AP1029" i="4"/>
  <c r="AO1029" i="4" s="1"/>
  <c r="AS1029" i="4"/>
  <c r="P1029" i="4"/>
  <c r="AR1029" i="4"/>
  <c r="N1029" i="4"/>
  <c r="K1030" i="4" s="1"/>
  <c r="AT1029" i="4" l="1"/>
  <c r="R1030" i="4"/>
  <c r="AD1030" i="4" l="1"/>
  <c r="V1030" i="4"/>
  <c r="U1030" i="4"/>
  <c r="AA1030" i="4"/>
  <c r="M1030" i="4" s="1"/>
  <c r="AB1030" i="4"/>
  <c r="AC1030" i="4"/>
  <c r="Q1030" i="4" s="1"/>
  <c r="L1030" i="4"/>
  <c r="AQ1030" i="4" l="1"/>
  <c r="AE1030" i="4"/>
  <c r="O1030" i="4"/>
  <c r="S1030" i="4"/>
  <c r="T1030" i="4"/>
  <c r="Y1030" i="4" l="1"/>
  <c r="Z1030" i="4"/>
  <c r="AP1030" i="4"/>
  <c r="AO1030" i="4" s="1"/>
  <c r="P1030" i="4"/>
  <c r="AS1030" i="4"/>
  <c r="AT1030" i="4" s="1"/>
  <c r="N1030" i="4"/>
  <c r="K1031" i="4" s="1"/>
  <c r="AR1030" i="4"/>
  <c r="R1031" i="4" l="1"/>
  <c r="AD1031" i="4" l="1"/>
  <c r="V1031" i="4"/>
  <c r="U1031" i="4"/>
  <c r="AB1031" i="4"/>
  <c r="AA1031" i="4"/>
  <c r="M1031" i="4" s="1"/>
  <c r="AC1031" i="4"/>
  <c r="Q1031" i="4" s="1"/>
  <c r="L1031" i="4"/>
  <c r="AE1031" i="4" l="1"/>
  <c r="T1031" i="4"/>
  <c r="AQ1031" i="4"/>
  <c r="O1031" i="4"/>
  <c r="S1031" i="4"/>
  <c r="Y1031" i="4" l="1"/>
  <c r="Z1031" i="4"/>
  <c r="AP1031" i="4"/>
  <c r="AO1031" i="4" s="1"/>
  <c r="N1031" i="4"/>
  <c r="K1032" i="4" s="1"/>
  <c r="AR1031" i="4"/>
  <c r="AS1031" i="4"/>
  <c r="AT1031" i="4" s="1"/>
  <c r="P1031" i="4"/>
  <c r="R1032" i="4" l="1"/>
  <c r="AD1032" i="4" l="1"/>
  <c r="V1032" i="4"/>
  <c r="U1032" i="4"/>
  <c r="AA1032" i="4"/>
  <c r="M1032" i="4" s="1"/>
  <c r="AC1032" i="4"/>
  <c r="Q1032" i="4" s="1"/>
  <c r="AB1032" i="4"/>
  <c r="L1032" i="4"/>
  <c r="AQ1032" i="4" l="1"/>
  <c r="AE1032" i="4"/>
  <c r="O1032" i="4"/>
  <c r="S1032" i="4"/>
  <c r="T1032" i="4"/>
  <c r="Y1032" i="4" l="1"/>
  <c r="Z1032" i="4"/>
  <c r="AP1032" i="4"/>
  <c r="AO1032" i="4" s="1"/>
  <c r="P1032" i="4"/>
  <c r="AS1032" i="4"/>
  <c r="AT1032" i="4" s="1"/>
  <c r="N1032" i="4"/>
  <c r="K1033" i="4" s="1"/>
  <c r="AR1032" i="4"/>
  <c r="R1033" i="4" l="1"/>
  <c r="V1033" i="4" l="1"/>
  <c r="AD1033" i="4"/>
  <c r="U1033" i="4"/>
  <c r="AA1033" i="4"/>
  <c r="M1033" i="4" s="1"/>
  <c r="AC1033" i="4"/>
  <c r="Q1033" i="4" s="1"/>
  <c r="AB1033" i="4"/>
  <c r="L1033" i="4"/>
  <c r="AQ1033" i="4" l="1"/>
  <c r="AE1033" i="4"/>
  <c r="O1033" i="4"/>
  <c r="S1033" i="4"/>
  <c r="T1033" i="4"/>
  <c r="Y1033" i="4" l="1"/>
  <c r="Z1033" i="4"/>
  <c r="AP1033" i="4"/>
  <c r="AO1033" i="4" s="1"/>
  <c r="AS1033" i="4"/>
  <c r="P1033" i="4"/>
  <c r="N1033" i="4"/>
  <c r="K1034" i="4" s="1"/>
  <c r="AR1033" i="4"/>
  <c r="AT1033" i="4" l="1"/>
  <c r="R1034" i="4"/>
  <c r="AD1034" i="4" l="1"/>
  <c r="V1034" i="4"/>
  <c r="U1034" i="4"/>
  <c r="AC1034" i="4"/>
  <c r="Q1034" i="4" s="1"/>
  <c r="AB1034" i="4"/>
  <c r="AA1034" i="4"/>
  <c r="M1034" i="4" s="1"/>
  <c r="L1034" i="4"/>
  <c r="AE1034" i="4" l="1"/>
  <c r="O1034" i="4"/>
  <c r="S1034" i="4"/>
  <c r="T1034" i="4"/>
  <c r="AQ1034" i="4"/>
  <c r="Y1034" i="4" l="1"/>
  <c r="Z1034" i="4"/>
  <c r="AP1034" i="4"/>
  <c r="AO1034" i="4" s="1"/>
  <c r="AS1034" i="4"/>
  <c r="P1034" i="4"/>
  <c r="N1034" i="4"/>
  <c r="K1035" i="4" s="1"/>
  <c r="AR1034" i="4"/>
  <c r="AT1034" i="4" l="1"/>
  <c r="R1035" i="4"/>
  <c r="AD1035" i="4" l="1"/>
  <c r="V1035" i="4"/>
  <c r="U1035" i="4"/>
  <c r="AC1035" i="4"/>
  <c r="Q1035" i="4" s="1"/>
  <c r="AB1035" i="4"/>
  <c r="AA1035" i="4"/>
  <c r="M1035" i="4" s="1"/>
  <c r="L1035" i="4"/>
  <c r="T1035" i="4" l="1"/>
  <c r="AE1035" i="4"/>
  <c r="O1035" i="4"/>
  <c r="S1035" i="4"/>
  <c r="AQ1035" i="4"/>
  <c r="P1035" i="4"/>
  <c r="AS1035" i="4"/>
  <c r="Y1035" i="4" l="1"/>
  <c r="Z1035" i="4"/>
  <c r="AP1035" i="4"/>
  <c r="AO1035" i="4" s="1"/>
  <c r="AT1035" i="4" s="1"/>
  <c r="N1035" i="4"/>
  <c r="K1036" i="4" s="1"/>
  <c r="AR1035" i="4"/>
  <c r="R1036" i="4" l="1"/>
  <c r="AD1036" i="4" l="1"/>
  <c r="V1036" i="4"/>
  <c r="U1036" i="4"/>
  <c r="AC1036" i="4"/>
  <c r="Q1036" i="4" s="1"/>
  <c r="AA1036" i="4"/>
  <c r="M1036" i="4" s="1"/>
  <c r="AB1036" i="4"/>
  <c r="L1036" i="4"/>
  <c r="AE1036" i="4" l="1"/>
  <c r="AQ1036" i="4"/>
  <c r="T1036" i="4"/>
  <c r="Z1036" i="4" s="1"/>
  <c r="O1036" i="4"/>
  <c r="S1036" i="4"/>
  <c r="P1036" i="4" l="1"/>
  <c r="Y1036" i="4"/>
  <c r="AP1036" i="4"/>
  <c r="AO1036" i="4" s="1"/>
  <c r="AS1036" i="4"/>
  <c r="N1036" i="4"/>
  <c r="K1037" i="4" s="1"/>
  <c r="AR1036" i="4"/>
  <c r="AT1036" i="4" l="1"/>
  <c r="R1037" i="4"/>
  <c r="AD1037" i="4" l="1"/>
  <c r="V1037" i="4"/>
  <c r="U1037" i="4"/>
  <c r="AA1037" i="4"/>
  <c r="M1037" i="4" s="1"/>
  <c r="AB1037" i="4"/>
  <c r="AC1037" i="4"/>
  <c r="Q1037" i="4" s="1"/>
  <c r="L1037" i="4"/>
  <c r="T1037" i="4" l="1"/>
  <c r="AQ1037" i="4"/>
  <c r="AE1037" i="4"/>
  <c r="P1037" i="4"/>
  <c r="AS1037" i="4"/>
  <c r="O1037" i="4"/>
  <c r="S1037" i="4"/>
  <c r="Y1037" i="4" l="1"/>
  <c r="Z1037" i="4"/>
  <c r="AP1037" i="4"/>
  <c r="AO1037" i="4" s="1"/>
  <c r="AT1037" i="4" s="1"/>
  <c r="N1037" i="4"/>
  <c r="K1038" i="4" s="1"/>
  <c r="AR1037" i="4"/>
  <c r="R1038" i="4" l="1"/>
  <c r="AD1038" i="4" l="1"/>
  <c r="V1038" i="4"/>
  <c r="U1038" i="4"/>
  <c r="AB1038" i="4"/>
  <c r="AC1038" i="4"/>
  <c r="Q1038" i="4" s="1"/>
  <c r="AA1038" i="4"/>
  <c r="M1038" i="4" s="1"/>
  <c r="L1038" i="4"/>
  <c r="AE1038" i="4" l="1"/>
  <c r="AQ1038" i="4"/>
  <c r="O1038" i="4"/>
  <c r="S1038" i="4"/>
  <c r="T1038" i="4"/>
  <c r="Y1038" i="4" l="1"/>
  <c r="Z1038" i="4"/>
  <c r="AP1038" i="4"/>
  <c r="AO1038" i="4" s="1"/>
  <c r="AR1038" i="4"/>
  <c r="N1038" i="4"/>
  <c r="K1039" i="4" s="1"/>
  <c r="AS1038" i="4"/>
  <c r="AT1038" i="4" s="1"/>
  <c r="P1038" i="4"/>
  <c r="R1039" i="4" l="1"/>
  <c r="AD1039" i="4" l="1"/>
  <c r="U1039" i="4"/>
  <c r="V1039" i="4"/>
  <c r="AA1039" i="4"/>
  <c r="M1039" i="4" s="1"/>
  <c r="AB1039" i="4"/>
  <c r="AC1039" i="4"/>
  <c r="Q1039" i="4" s="1"/>
  <c r="AQ1039" i="4"/>
  <c r="L1039" i="4"/>
  <c r="AE1039" i="4" l="1"/>
  <c r="O1039" i="4"/>
  <c r="S1039" i="4"/>
  <c r="T1039" i="4"/>
  <c r="Y1039" i="4" l="1"/>
  <c r="Z1039" i="4"/>
  <c r="AP1039" i="4"/>
  <c r="AO1039" i="4" s="1"/>
  <c r="AR1039" i="4"/>
  <c r="N1039" i="4"/>
  <c r="K1040" i="4" s="1"/>
  <c r="P1039" i="4"/>
  <c r="AS1039" i="4"/>
  <c r="AT1039" i="4" s="1"/>
  <c r="R1040" i="4" l="1"/>
  <c r="AD1040" i="4" l="1"/>
  <c r="V1040" i="4"/>
  <c r="U1040" i="4"/>
  <c r="AA1040" i="4"/>
  <c r="M1040" i="4" s="1"/>
  <c r="AC1040" i="4"/>
  <c r="Q1040" i="4" s="1"/>
  <c r="AB1040" i="4"/>
  <c r="L1040" i="4"/>
  <c r="AE1040" i="4" l="1"/>
  <c r="T1040" i="4"/>
  <c r="AQ1040" i="4"/>
  <c r="O1040" i="4"/>
  <c r="S1040" i="4"/>
  <c r="Y1040" i="4" l="1"/>
  <c r="Z1040" i="4"/>
  <c r="AP1040" i="4"/>
  <c r="AO1040" i="4" s="1"/>
  <c r="AS1040" i="4"/>
  <c r="P1040" i="4"/>
  <c r="N1040" i="4"/>
  <c r="K1041" i="4" s="1"/>
  <c r="AR1040" i="4"/>
  <c r="AT1040" i="4" l="1"/>
  <c r="R1041" i="4"/>
  <c r="AD1041" i="4" l="1"/>
  <c r="V1041" i="4"/>
  <c r="U1041" i="4"/>
  <c r="AB1041" i="4"/>
  <c r="AC1041" i="4"/>
  <c r="Q1041" i="4" s="1"/>
  <c r="AA1041" i="4"/>
  <c r="M1041" i="4" s="1"/>
  <c r="L1041" i="4"/>
  <c r="AE1041" i="4" l="1"/>
  <c r="T1041" i="4"/>
  <c r="AQ1041" i="4"/>
  <c r="O1041" i="4"/>
  <c r="S1041" i="4"/>
  <c r="Y1041" i="4" l="1"/>
  <c r="Z1041" i="4"/>
  <c r="AP1041" i="4"/>
  <c r="AO1041" i="4" s="1"/>
  <c r="AR1041" i="4"/>
  <c r="N1041" i="4"/>
  <c r="K1042" i="4" s="1"/>
  <c r="P1041" i="4"/>
  <c r="AS1041" i="4"/>
  <c r="AT1041" i="4" s="1"/>
  <c r="R1042" i="4" l="1"/>
  <c r="AD1042" i="4" l="1"/>
  <c r="V1042" i="4"/>
  <c r="U1042" i="4"/>
  <c r="AB1042" i="4"/>
  <c r="AA1042" i="4"/>
  <c r="M1042" i="4" s="1"/>
  <c r="AC1042" i="4"/>
  <c r="Q1042" i="4" s="1"/>
  <c r="L1042" i="4"/>
  <c r="AE1042" i="4" l="1"/>
  <c r="AQ1042" i="4"/>
  <c r="T1042" i="4"/>
  <c r="O1042" i="4"/>
  <c r="S1042" i="4"/>
  <c r="Y1042" i="4" l="1"/>
  <c r="Z1042" i="4"/>
  <c r="AP1042" i="4"/>
  <c r="AO1042" i="4" s="1"/>
  <c r="AR1042" i="4"/>
  <c r="N1042" i="4"/>
  <c r="K1043" i="4" s="1"/>
  <c r="AS1042" i="4"/>
  <c r="AT1042" i="4" s="1"/>
  <c r="P1042" i="4"/>
  <c r="R1043" i="4" l="1"/>
  <c r="AD1043" i="4" l="1"/>
  <c r="U1043" i="4"/>
  <c r="V1043" i="4"/>
  <c r="AB1043" i="4"/>
  <c r="AA1043" i="4"/>
  <c r="M1043" i="4" s="1"/>
  <c r="AC1043" i="4"/>
  <c r="Q1043" i="4" s="1"/>
  <c r="L1043" i="4"/>
  <c r="AE1043" i="4" l="1"/>
  <c r="T1043" i="4"/>
  <c r="AQ1043" i="4"/>
  <c r="O1043" i="4"/>
  <c r="S1043" i="4"/>
  <c r="Y1043" i="4" l="1"/>
  <c r="Z1043" i="4"/>
  <c r="AP1043" i="4"/>
  <c r="AO1043" i="4" s="1"/>
  <c r="AR1043" i="4"/>
  <c r="N1043" i="4"/>
  <c r="K1044" i="4" s="1"/>
  <c r="P1043" i="4"/>
  <c r="AS1043" i="4"/>
  <c r="AT1043" i="4" s="1"/>
  <c r="R1044" i="4" l="1"/>
  <c r="AD1044" i="4" l="1"/>
  <c r="V1044" i="4"/>
  <c r="U1044" i="4"/>
  <c r="AC1044" i="4"/>
  <c r="Q1044" i="4" s="1"/>
  <c r="AB1044" i="4"/>
  <c r="AA1044" i="4"/>
  <c r="M1044" i="4" s="1"/>
  <c r="L1044" i="4"/>
  <c r="AE1044" i="4" l="1"/>
  <c r="O1044" i="4"/>
  <c r="S1044" i="4"/>
  <c r="T1044" i="4"/>
  <c r="AQ1044" i="4"/>
  <c r="Y1044" i="4" l="1"/>
  <c r="Z1044" i="4"/>
  <c r="AP1044" i="4"/>
  <c r="AO1044" i="4" s="1"/>
  <c r="P1044" i="4"/>
  <c r="AS1044" i="4"/>
  <c r="AT1044" i="4" s="1"/>
  <c r="N1044" i="4"/>
  <c r="K1045" i="4" s="1"/>
  <c r="AR1044" i="4"/>
  <c r="R1045" i="4" l="1"/>
  <c r="AD1045" i="4" l="1"/>
  <c r="V1045" i="4"/>
  <c r="U1045" i="4"/>
  <c r="AC1045" i="4"/>
  <c r="Q1045" i="4" s="1"/>
  <c r="AA1045" i="4"/>
  <c r="M1045" i="4" s="1"/>
  <c r="AB1045" i="4"/>
  <c r="L1045" i="4"/>
  <c r="AE1045" i="4" l="1"/>
  <c r="T1045" i="4"/>
  <c r="AS1045" i="4" s="1"/>
  <c r="P1045" i="4"/>
  <c r="AQ1045" i="4"/>
  <c r="O1045" i="4"/>
  <c r="S1045" i="4"/>
  <c r="Y1045" i="4" l="1"/>
  <c r="Z1045" i="4"/>
  <c r="AP1045" i="4"/>
  <c r="AO1045" i="4" s="1"/>
  <c r="AT1045" i="4" s="1"/>
  <c r="N1045" i="4"/>
  <c r="K1046" i="4" s="1"/>
  <c r="AR1045" i="4"/>
  <c r="R1046" i="4" l="1"/>
  <c r="AD1046" i="4" l="1"/>
  <c r="V1046" i="4"/>
  <c r="U1046" i="4"/>
  <c r="AC1046" i="4"/>
  <c r="Q1046" i="4" s="1"/>
  <c r="AB1046" i="4"/>
  <c r="AA1046" i="4"/>
  <c r="M1046" i="4" s="1"/>
  <c r="L1046" i="4"/>
  <c r="AE1046" i="4" l="1"/>
  <c r="AQ1046" i="4"/>
  <c r="O1046" i="4"/>
  <c r="S1046" i="4"/>
  <c r="T1046" i="4"/>
  <c r="Y1046" i="4" l="1"/>
  <c r="Z1046" i="4"/>
  <c r="AP1046" i="4"/>
  <c r="AO1046" i="4" s="1"/>
  <c r="AR1046" i="4"/>
  <c r="N1046" i="4"/>
  <c r="K1047" i="4" s="1"/>
  <c r="AS1046" i="4"/>
  <c r="AT1046" i="4" s="1"/>
  <c r="P1046" i="4"/>
  <c r="R1047" i="4" l="1"/>
  <c r="AD1047" i="4" l="1"/>
  <c r="V1047" i="4"/>
  <c r="U1047" i="4"/>
  <c r="AB1047" i="4"/>
  <c r="AC1047" i="4"/>
  <c r="Q1047" i="4" s="1"/>
  <c r="AA1047" i="4"/>
  <c r="M1047" i="4" s="1"/>
  <c r="L1047" i="4"/>
  <c r="AE1047" i="4" l="1"/>
  <c r="AQ1047" i="4"/>
  <c r="O1047" i="4"/>
  <c r="S1047" i="4"/>
  <c r="T1047" i="4"/>
  <c r="Y1047" i="4" l="1"/>
  <c r="Z1047" i="4"/>
  <c r="AP1047" i="4"/>
  <c r="AO1047" i="4" s="1"/>
  <c r="P1047" i="4"/>
  <c r="AS1047" i="4"/>
  <c r="AT1047" i="4" s="1"/>
  <c r="N1047" i="4"/>
  <c r="K1048" i="4" s="1"/>
  <c r="AR1047" i="4"/>
  <c r="R1048" i="4" l="1"/>
  <c r="AD1048" i="4" l="1"/>
  <c r="V1048" i="4"/>
  <c r="U1048" i="4"/>
  <c r="AC1048" i="4"/>
  <c r="Q1048" i="4" s="1"/>
  <c r="AA1048" i="4"/>
  <c r="M1048" i="4" s="1"/>
  <c r="AB1048" i="4"/>
  <c r="L1048" i="4"/>
  <c r="T1048" i="4" l="1"/>
  <c r="AE1048" i="4"/>
  <c r="O1048" i="4"/>
  <c r="S1048" i="4"/>
  <c r="AQ1048" i="4"/>
  <c r="Y1048" i="4" l="1"/>
  <c r="Z1048" i="4"/>
  <c r="AS1048" i="4"/>
  <c r="P1048" i="4"/>
  <c r="AP1048" i="4"/>
  <c r="AO1048" i="4" s="1"/>
  <c r="AT1048" i="4" s="1"/>
  <c r="N1048" i="4"/>
  <c r="K1049" i="4" s="1"/>
  <c r="AR1048" i="4"/>
  <c r="R1049" i="4" l="1"/>
  <c r="V1049" i="4" l="1"/>
  <c r="AD1049" i="4"/>
  <c r="U1049" i="4"/>
  <c r="AB1049" i="4"/>
  <c r="AA1049" i="4"/>
  <c r="M1049" i="4" s="1"/>
  <c r="AC1049" i="4"/>
  <c r="Q1049" i="4" s="1"/>
  <c r="L1049" i="4"/>
  <c r="AE1049" i="4" l="1"/>
  <c r="AQ1049" i="4"/>
  <c r="T1049" i="4"/>
  <c r="O1049" i="4"/>
  <c r="S1049" i="4"/>
  <c r="Y1049" i="4" l="1"/>
  <c r="Z1049" i="4"/>
  <c r="AP1049" i="4"/>
  <c r="AO1049" i="4" s="1"/>
  <c r="N1049" i="4"/>
  <c r="K1050" i="4" s="1"/>
  <c r="AR1049" i="4"/>
  <c r="P1049" i="4"/>
  <c r="AS1049" i="4"/>
  <c r="AT1049" i="4" s="1"/>
  <c r="R1050" i="4" l="1"/>
  <c r="AD1050" i="4" l="1"/>
  <c r="V1050" i="4"/>
  <c r="U1050" i="4"/>
  <c r="AA1050" i="4"/>
  <c r="M1050" i="4" s="1"/>
  <c r="AB1050" i="4"/>
  <c r="AC1050" i="4"/>
  <c r="Q1050" i="4" s="1"/>
  <c r="L1050" i="4"/>
  <c r="AE1050" i="4" l="1"/>
  <c r="O1050" i="4"/>
  <c r="S1050" i="4"/>
  <c r="T1050" i="4"/>
  <c r="AQ1050" i="4"/>
  <c r="Y1050" i="4" l="1"/>
  <c r="Z1050" i="4"/>
  <c r="AP1050" i="4"/>
  <c r="AO1050" i="4" s="1"/>
  <c r="AS1050" i="4"/>
  <c r="P1050" i="4"/>
  <c r="N1050" i="4"/>
  <c r="K1051" i="4" s="1"/>
  <c r="AR1050" i="4"/>
  <c r="AT1050" i="4" l="1"/>
  <c r="R1051" i="4"/>
  <c r="AD1051" i="4" l="1"/>
  <c r="V1051" i="4"/>
  <c r="U1051" i="4"/>
  <c r="AB1051" i="4"/>
  <c r="AC1051" i="4"/>
  <c r="Q1051" i="4" s="1"/>
  <c r="AA1051" i="4"/>
  <c r="M1051" i="4" s="1"/>
  <c r="L1051" i="4"/>
  <c r="AE1051" i="4" l="1"/>
  <c r="T1051" i="4"/>
  <c r="AQ1051" i="4"/>
  <c r="O1051" i="4"/>
  <c r="S1051" i="4"/>
  <c r="Y1051" i="4" l="1"/>
  <c r="Z1051" i="4"/>
  <c r="AP1051" i="4"/>
  <c r="AO1051" i="4" s="1"/>
  <c r="AR1051" i="4"/>
  <c r="N1051" i="4"/>
  <c r="K1052" i="4" s="1"/>
  <c r="P1051" i="4"/>
  <c r="AS1051" i="4"/>
  <c r="AT1051" i="4" s="1"/>
  <c r="R1052" i="4" l="1"/>
  <c r="AD1052" i="4" l="1"/>
  <c r="V1052" i="4"/>
  <c r="U1052" i="4"/>
  <c r="AC1052" i="4"/>
  <c r="Q1052" i="4" s="1"/>
  <c r="AB1052" i="4"/>
  <c r="AA1052" i="4"/>
  <c r="M1052" i="4" s="1"/>
  <c r="L1052" i="4"/>
  <c r="AE1052" i="4" l="1"/>
  <c r="O1052" i="4"/>
  <c r="S1052" i="4"/>
  <c r="AQ1052" i="4"/>
  <c r="T1052" i="4"/>
  <c r="Y1052" i="4" l="1"/>
  <c r="Z1052" i="4"/>
  <c r="AP1052" i="4"/>
  <c r="AO1052" i="4" s="1"/>
  <c r="AS1052" i="4"/>
  <c r="P1052" i="4"/>
  <c r="N1052" i="4"/>
  <c r="K1053" i="4" s="1"/>
  <c r="AR1052" i="4"/>
  <c r="AT1052" i="4" l="1"/>
  <c r="R1053" i="4"/>
  <c r="AD1053" i="4" l="1"/>
  <c r="V1053" i="4"/>
  <c r="U1053" i="4"/>
  <c r="AA1053" i="4"/>
  <c r="M1053" i="4" s="1"/>
  <c r="AC1053" i="4"/>
  <c r="Q1053" i="4" s="1"/>
  <c r="AB1053" i="4"/>
  <c r="L1053" i="4"/>
  <c r="T1053" i="4" l="1"/>
  <c r="Y1053" i="4" s="1"/>
  <c r="Z1053" i="4"/>
  <c r="AE1053" i="4"/>
  <c r="P1053" i="4"/>
  <c r="AS1053" i="4"/>
  <c r="O1053" i="4"/>
  <c r="S1053" i="4"/>
  <c r="AQ1053" i="4"/>
  <c r="AP1053" i="4" l="1"/>
  <c r="AO1053" i="4" s="1"/>
  <c r="AT1053" i="4" s="1"/>
  <c r="N1053" i="4"/>
  <c r="K1054" i="4" s="1"/>
  <c r="AR1053" i="4"/>
  <c r="R1054" i="4" l="1"/>
  <c r="V1054" i="4" l="1"/>
  <c r="AD1054" i="4"/>
  <c r="U1054" i="4"/>
  <c r="AA1054" i="4"/>
  <c r="M1054" i="4" s="1"/>
  <c r="AB1054" i="4"/>
  <c r="AC1054" i="4"/>
  <c r="Q1054" i="4" s="1"/>
  <c r="L1054" i="4"/>
  <c r="AE1054" i="4" l="1"/>
  <c r="O1054" i="4"/>
  <c r="S1054" i="4"/>
  <c r="T1054" i="4"/>
  <c r="AQ1054" i="4"/>
  <c r="Y1054" i="4" l="1"/>
  <c r="Z1054" i="4"/>
  <c r="AP1054" i="4"/>
  <c r="AO1054" i="4" s="1"/>
  <c r="AS1054" i="4"/>
  <c r="P1054" i="4"/>
  <c r="AR1054" i="4"/>
  <c r="N1054" i="4"/>
  <c r="K1055" i="4" s="1"/>
  <c r="AT1054" i="4" l="1"/>
  <c r="R1055" i="4"/>
  <c r="AD1055" i="4" l="1"/>
  <c r="U1055" i="4"/>
  <c r="V1055" i="4"/>
  <c r="AC1055" i="4"/>
  <c r="Q1055" i="4" s="1"/>
  <c r="AB1055" i="4"/>
  <c r="AA1055" i="4"/>
  <c r="M1055" i="4" s="1"/>
  <c r="L1055" i="4"/>
  <c r="AQ1055" i="4" l="1"/>
  <c r="AE1055" i="4"/>
  <c r="O1055" i="4"/>
  <c r="S1055" i="4"/>
  <c r="T1055" i="4"/>
  <c r="Y1055" i="4" l="1"/>
  <c r="Z1055" i="4"/>
  <c r="AP1055" i="4"/>
  <c r="AO1055" i="4" s="1"/>
  <c r="AS1055" i="4"/>
  <c r="P1055" i="4"/>
  <c r="N1055" i="4"/>
  <c r="K1056" i="4" s="1"/>
  <c r="AR1055" i="4"/>
  <c r="AT1055" i="4" l="1"/>
  <c r="R1056" i="4"/>
  <c r="AD1056" i="4" l="1"/>
  <c r="V1056" i="4"/>
  <c r="U1056" i="4"/>
  <c r="AA1056" i="4"/>
  <c r="M1056" i="4" s="1"/>
  <c r="AC1056" i="4"/>
  <c r="Q1056" i="4" s="1"/>
  <c r="AB1056" i="4"/>
  <c r="L1056" i="4"/>
  <c r="T1056" i="4" l="1"/>
  <c r="Y1056" i="4" s="1"/>
  <c r="Z1056" i="4"/>
  <c r="AE1056" i="4"/>
  <c r="AQ1056" i="4"/>
  <c r="P1056" i="4"/>
  <c r="AS1056" i="4"/>
  <c r="O1056" i="4"/>
  <c r="S1056" i="4"/>
  <c r="AP1056" i="4" l="1"/>
  <c r="AO1056" i="4" s="1"/>
  <c r="AT1056" i="4" s="1"/>
  <c r="N1056" i="4"/>
  <c r="K1057" i="4" s="1"/>
  <c r="AR1056" i="4"/>
  <c r="R1057" i="4" l="1"/>
  <c r="AD1057" i="4" l="1"/>
  <c r="V1057" i="4"/>
  <c r="U1057" i="4"/>
  <c r="AB1057" i="4"/>
  <c r="AA1057" i="4"/>
  <c r="M1057" i="4" s="1"/>
  <c r="AC1057" i="4"/>
  <c r="Q1057" i="4" s="1"/>
  <c r="L1057" i="4"/>
  <c r="AE1057" i="4" l="1"/>
  <c r="T1057" i="4"/>
  <c r="O1057" i="4"/>
  <c r="S1057" i="4"/>
  <c r="AQ1057" i="4"/>
  <c r="Y1057" i="4" l="1"/>
  <c r="Z1057" i="4"/>
  <c r="AP1057" i="4"/>
  <c r="AO1057" i="4" s="1"/>
  <c r="N1057" i="4"/>
  <c r="K1058" i="4" s="1"/>
  <c r="AR1057" i="4"/>
  <c r="P1057" i="4"/>
  <c r="AS1057" i="4"/>
  <c r="AT1057" i="4" s="1"/>
  <c r="R1058" i="4" l="1"/>
  <c r="AD1058" i="4" l="1"/>
  <c r="V1058" i="4"/>
  <c r="U1058" i="4"/>
  <c r="AC1058" i="4"/>
  <c r="Q1058" i="4" s="1"/>
  <c r="AA1058" i="4"/>
  <c r="M1058" i="4" s="1"/>
  <c r="AB1058" i="4"/>
  <c r="L1058" i="4"/>
  <c r="AQ1058" i="4" l="1"/>
  <c r="T1058" i="4"/>
  <c r="AE1058" i="4"/>
  <c r="O1058" i="4"/>
  <c r="S1058" i="4"/>
  <c r="P1058" i="4"/>
  <c r="AS1058" i="4"/>
  <c r="Y1058" i="4" l="1"/>
  <c r="Z1058" i="4"/>
  <c r="AP1058" i="4"/>
  <c r="AO1058" i="4" s="1"/>
  <c r="AT1058" i="4" s="1"/>
  <c r="N1058" i="4"/>
  <c r="K1059" i="4" s="1"/>
  <c r="AR1058" i="4"/>
  <c r="R1059" i="4" l="1"/>
  <c r="AD1059" i="4" l="1"/>
  <c r="V1059" i="4"/>
  <c r="U1059" i="4"/>
  <c r="AC1059" i="4"/>
  <c r="Q1059" i="4" s="1"/>
  <c r="AB1059" i="4"/>
  <c r="AA1059" i="4"/>
  <c r="M1059" i="4" s="1"/>
  <c r="L1059" i="4"/>
  <c r="AE1059" i="4" l="1"/>
  <c r="O1059" i="4"/>
  <c r="S1059" i="4"/>
  <c r="T1059" i="4"/>
  <c r="AQ1059" i="4"/>
  <c r="Y1059" i="4" l="1"/>
  <c r="Z1059" i="4"/>
  <c r="AP1059" i="4"/>
  <c r="AO1059" i="4" s="1"/>
  <c r="P1059" i="4"/>
  <c r="AS1059" i="4"/>
  <c r="AT1059" i="4" s="1"/>
  <c r="N1059" i="4"/>
  <c r="K1060" i="4" s="1"/>
  <c r="AR1059" i="4"/>
  <c r="R1060" i="4" l="1"/>
  <c r="AD1060" i="4" l="1"/>
  <c r="V1060" i="4"/>
  <c r="U1060" i="4"/>
  <c r="AC1060" i="4"/>
  <c r="Q1060" i="4" s="1"/>
  <c r="AB1060" i="4"/>
  <c r="AA1060" i="4"/>
  <c r="M1060" i="4" s="1"/>
  <c r="T1060" i="4"/>
  <c r="Y1060" i="4" s="1"/>
  <c r="L1060" i="4"/>
  <c r="Z1060" i="4" l="1"/>
  <c r="AE1060" i="4"/>
  <c r="O1060" i="4"/>
  <c r="S1060" i="4"/>
  <c r="P1060" i="4"/>
  <c r="AS1060" i="4"/>
  <c r="AQ1060" i="4"/>
  <c r="AP1060" i="4" l="1"/>
  <c r="AO1060" i="4" s="1"/>
  <c r="AT1060" i="4" s="1"/>
  <c r="N1060" i="4"/>
  <c r="K1061" i="4" s="1"/>
  <c r="AR1060" i="4"/>
  <c r="R1061" i="4" l="1"/>
  <c r="AD1061" i="4" l="1"/>
  <c r="V1061" i="4"/>
  <c r="U1061" i="4"/>
  <c r="AA1061" i="4"/>
  <c r="M1061" i="4" s="1"/>
  <c r="AB1061" i="4"/>
  <c r="AC1061" i="4"/>
  <c r="Q1061" i="4" s="1"/>
  <c r="L1061" i="4"/>
  <c r="AQ1061" i="4" l="1"/>
  <c r="AE1061" i="4"/>
  <c r="T1061" i="4"/>
  <c r="O1061" i="4"/>
  <c r="S1061" i="4"/>
  <c r="Y1061" i="4" l="1"/>
  <c r="Z1061" i="4"/>
  <c r="AP1061" i="4"/>
  <c r="AO1061" i="4" s="1"/>
  <c r="N1061" i="4"/>
  <c r="K1062" i="4" s="1"/>
  <c r="AR1061" i="4"/>
  <c r="P1061" i="4"/>
  <c r="AS1061" i="4"/>
  <c r="AT1061" i="4" s="1"/>
  <c r="R1062" i="4" l="1"/>
  <c r="AD1062" i="4" l="1"/>
  <c r="V1062" i="4"/>
  <c r="U1062" i="4"/>
  <c r="AB1062" i="4"/>
  <c r="AC1062" i="4"/>
  <c r="Q1062" i="4" s="1"/>
  <c r="AA1062" i="4"/>
  <c r="M1062" i="4" s="1"/>
  <c r="L1062" i="4"/>
  <c r="AE1062" i="4" l="1"/>
  <c r="T1062" i="4"/>
  <c r="O1062" i="4"/>
  <c r="S1062" i="4"/>
  <c r="AQ1062" i="4"/>
  <c r="Y1062" i="4" l="1"/>
  <c r="Z1062" i="4"/>
  <c r="AP1062" i="4"/>
  <c r="AO1062" i="4" s="1"/>
  <c r="AR1062" i="4"/>
  <c r="N1062" i="4"/>
  <c r="K1063" i="4" s="1"/>
  <c r="AS1062" i="4"/>
  <c r="AT1062" i="4" s="1"/>
  <c r="P1062" i="4"/>
  <c r="R1063" i="4" l="1"/>
  <c r="AD1063" i="4" l="1"/>
  <c r="V1063" i="4"/>
  <c r="U1063" i="4"/>
  <c r="AA1063" i="4"/>
  <c r="M1063" i="4" s="1"/>
  <c r="AC1063" i="4"/>
  <c r="Q1063" i="4" s="1"/>
  <c r="AB1063" i="4"/>
  <c r="L1063" i="4"/>
  <c r="AQ1063" i="4" l="1"/>
  <c r="AE1063" i="4"/>
  <c r="T1063" i="4"/>
  <c r="Z1063" i="4" s="1"/>
  <c r="O1063" i="4"/>
  <c r="S1063" i="4"/>
  <c r="AS1063" i="4" l="1"/>
  <c r="Y1063" i="4"/>
  <c r="P1063" i="4"/>
  <c r="AP1063" i="4"/>
  <c r="AO1063" i="4" s="1"/>
  <c r="N1063" i="4"/>
  <c r="K1064" i="4" s="1"/>
  <c r="AR1063" i="4"/>
  <c r="AT1063" i="4" l="1"/>
  <c r="R1064" i="4"/>
  <c r="AD1064" i="4" l="1"/>
  <c r="V1064" i="4"/>
  <c r="U1064" i="4"/>
  <c r="AA1064" i="4"/>
  <c r="M1064" i="4" s="1"/>
  <c r="AC1064" i="4"/>
  <c r="Q1064" i="4" s="1"/>
  <c r="AB1064" i="4"/>
  <c r="L1064" i="4"/>
  <c r="AQ1064" i="4" l="1"/>
  <c r="AE1064" i="4"/>
  <c r="T1064" i="4"/>
  <c r="Z1064" i="4" s="1"/>
  <c r="O1064" i="4"/>
  <c r="S1064" i="4"/>
  <c r="AS1064" i="4" l="1"/>
  <c r="Y1064" i="4"/>
  <c r="P1064" i="4"/>
  <c r="AP1064" i="4"/>
  <c r="AO1064" i="4" s="1"/>
  <c r="N1064" i="4"/>
  <c r="K1065" i="4" s="1"/>
  <c r="AR1064" i="4"/>
  <c r="AT1064" i="4" l="1"/>
  <c r="R1065" i="4"/>
  <c r="AD1065" i="4" l="1"/>
  <c r="V1065" i="4"/>
  <c r="U1065" i="4"/>
  <c r="AA1065" i="4"/>
  <c r="M1065" i="4" s="1"/>
  <c r="AB1065" i="4"/>
  <c r="AC1065" i="4"/>
  <c r="Q1065" i="4" s="1"/>
  <c r="AQ1065" i="4"/>
  <c r="L1065" i="4"/>
  <c r="AE1065" i="4" l="1"/>
  <c r="O1065" i="4"/>
  <c r="S1065" i="4"/>
  <c r="T1065" i="4"/>
  <c r="Y1065" i="4" l="1"/>
  <c r="Z1065" i="4"/>
  <c r="AP1065" i="4"/>
  <c r="AO1065" i="4" s="1"/>
  <c r="P1065" i="4"/>
  <c r="AS1065" i="4"/>
  <c r="AT1065" i="4" s="1"/>
  <c r="N1065" i="4"/>
  <c r="K1066" i="4" s="1"/>
  <c r="AR1065" i="4"/>
  <c r="R1066" i="4" l="1"/>
  <c r="AD1066" i="4" l="1"/>
  <c r="V1066" i="4"/>
  <c r="U1066" i="4"/>
  <c r="AB1066" i="4"/>
  <c r="AA1066" i="4"/>
  <c r="M1066" i="4" s="1"/>
  <c r="AC1066" i="4"/>
  <c r="Q1066" i="4" s="1"/>
  <c r="L1066" i="4"/>
  <c r="AE1066" i="4" l="1"/>
  <c r="AQ1066" i="4"/>
  <c r="T1066" i="4"/>
  <c r="O1066" i="4"/>
  <c r="S1066" i="4"/>
  <c r="Y1066" i="4" l="1"/>
  <c r="Z1066" i="4"/>
  <c r="AP1066" i="4"/>
  <c r="AO1066" i="4" s="1"/>
  <c r="AR1066" i="4"/>
  <c r="N1066" i="4"/>
  <c r="K1067" i="4" s="1"/>
  <c r="AS1066" i="4"/>
  <c r="AT1066" i="4" s="1"/>
  <c r="P1066" i="4"/>
  <c r="R1067" i="4" l="1"/>
  <c r="AD1067" i="4" l="1"/>
  <c r="V1067" i="4"/>
  <c r="U1067" i="4"/>
  <c r="AB1067" i="4"/>
  <c r="AC1067" i="4"/>
  <c r="Q1067" i="4" s="1"/>
  <c r="AA1067" i="4"/>
  <c r="M1067" i="4" s="1"/>
  <c r="L1067" i="4"/>
  <c r="AE1067" i="4" l="1"/>
  <c r="AQ1067" i="4"/>
  <c r="T1067" i="4"/>
  <c r="O1067" i="4"/>
  <c r="S1067" i="4"/>
  <c r="Y1067" i="4" l="1"/>
  <c r="Z1067" i="4"/>
  <c r="AP1067" i="4"/>
  <c r="AO1067" i="4" s="1"/>
  <c r="P1067" i="4"/>
  <c r="AS1067" i="4"/>
  <c r="AT1067" i="4" s="1"/>
  <c r="N1067" i="4"/>
  <c r="K1068" i="4" s="1"/>
  <c r="AR1067" i="4"/>
  <c r="R1068" i="4" l="1"/>
  <c r="AD1068" i="4" l="1"/>
  <c r="V1068" i="4"/>
  <c r="U1068" i="4"/>
  <c r="AB1068" i="4"/>
  <c r="AC1068" i="4"/>
  <c r="Q1068" i="4" s="1"/>
  <c r="AA1068" i="4"/>
  <c r="M1068" i="4" s="1"/>
  <c r="L1068" i="4"/>
  <c r="AE1068" i="4" l="1"/>
  <c r="AQ1068" i="4"/>
  <c r="T1068" i="4"/>
  <c r="O1068" i="4"/>
  <c r="S1068" i="4"/>
  <c r="Y1068" i="4" l="1"/>
  <c r="Z1068" i="4"/>
  <c r="AP1068" i="4"/>
  <c r="AO1068" i="4" s="1"/>
  <c r="P1068" i="4"/>
  <c r="AS1068" i="4"/>
  <c r="AT1068" i="4" s="1"/>
  <c r="N1068" i="4"/>
  <c r="K1069" i="4" s="1"/>
  <c r="AR1068" i="4"/>
  <c r="R1069" i="4" l="1"/>
  <c r="AD1069" i="4" l="1"/>
  <c r="V1069" i="4"/>
  <c r="U1069" i="4"/>
  <c r="AC1069" i="4"/>
  <c r="Q1069" i="4" s="1"/>
  <c r="AB1069" i="4"/>
  <c r="AA1069" i="4"/>
  <c r="M1069" i="4" s="1"/>
  <c r="T1069" i="4"/>
  <c r="Y1069" i="4" s="1"/>
  <c r="L1069" i="4"/>
  <c r="AQ1069" i="4" l="1"/>
  <c r="Z1069" i="4"/>
  <c r="AE1069" i="4"/>
  <c r="O1069" i="4"/>
  <c r="S1069" i="4"/>
  <c r="P1069" i="4"/>
  <c r="AS1069" i="4"/>
  <c r="AP1069" i="4" l="1"/>
  <c r="AO1069" i="4" s="1"/>
  <c r="AT1069" i="4" s="1"/>
  <c r="AR1069" i="4"/>
  <c r="N1069" i="4"/>
  <c r="K1070" i="4" s="1"/>
  <c r="R1070" i="4" l="1"/>
  <c r="AD1070" i="4" l="1"/>
  <c r="V1070" i="4"/>
  <c r="U1070" i="4"/>
  <c r="AB1070" i="4"/>
  <c r="AC1070" i="4"/>
  <c r="Q1070" i="4" s="1"/>
  <c r="AA1070" i="4"/>
  <c r="M1070" i="4" s="1"/>
  <c r="L1070" i="4"/>
  <c r="AE1070" i="4" l="1"/>
  <c r="T1070" i="4"/>
  <c r="AQ1070" i="4"/>
  <c r="O1070" i="4"/>
  <c r="S1070" i="4"/>
  <c r="Y1070" i="4" l="1"/>
  <c r="Z1070" i="4"/>
  <c r="AP1070" i="4"/>
  <c r="AO1070" i="4" s="1"/>
  <c r="AR1070" i="4"/>
  <c r="N1070" i="4"/>
  <c r="K1071" i="4" s="1"/>
  <c r="P1070" i="4"/>
  <c r="AS1070" i="4"/>
  <c r="AT1070" i="4" s="1"/>
  <c r="R1071" i="4" l="1"/>
  <c r="AD1071" i="4" l="1"/>
  <c r="U1071" i="4"/>
  <c r="V1071" i="4"/>
  <c r="AC1071" i="4"/>
  <c r="Q1071" i="4" s="1"/>
  <c r="AA1071" i="4"/>
  <c r="M1071" i="4" s="1"/>
  <c r="AB1071" i="4"/>
  <c r="L1071" i="4"/>
  <c r="T1071" i="4" l="1"/>
  <c r="AE1071" i="4"/>
  <c r="AQ1071" i="4"/>
  <c r="P1071" i="4"/>
  <c r="AS1071" i="4"/>
  <c r="O1071" i="4"/>
  <c r="S1071" i="4"/>
  <c r="Y1071" i="4" l="1"/>
  <c r="Z1071" i="4"/>
  <c r="AP1071" i="4"/>
  <c r="AO1071" i="4" s="1"/>
  <c r="AT1071" i="4" s="1"/>
  <c r="AR1071" i="4"/>
  <c r="N1071" i="4"/>
  <c r="K1072" i="4" s="1"/>
  <c r="R1072" i="4" l="1"/>
  <c r="AD1072" i="4" l="1"/>
  <c r="V1072" i="4"/>
  <c r="U1072" i="4"/>
  <c r="AC1072" i="4"/>
  <c r="Q1072" i="4" s="1"/>
  <c r="AA1072" i="4"/>
  <c r="M1072" i="4" s="1"/>
  <c r="AB1072" i="4"/>
  <c r="L1072" i="4"/>
  <c r="AE1072" i="4" l="1"/>
  <c r="AQ1072" i="4"/>
  <c r="O1072" i="4"/>
  <c r="S1072" i="4"/>
  <c r="T1072" i="4"/>
  <c r="Y1072" i="4" l="1"/>
  <c r="Z1072" i="4"/>
  <c r="AP1072" i="4"/>
  <c r="AO1072" i="4" s="1"/>
  <c r="P1072" i="4"/>
  <c r="AS1072" i="4"/>
  <c r="AT1072" i="4" s="1"/>
  <c r="AR1072" i="4"/>
  <c r="N1072" i="4"/>
  <c r="K1073" i="4" s="1"/>
  <c r="R1073" i="4" l="1"/>
  <c r="AD1073" i="4" l="1"/>
  <c r="V1073" i="4"/>
  <c r="U1073" i="4"/>
  <c r="AA1073" i="4"/>
  <c r="M1073" i="4" s="1"/>
  <c r="AB1073" i="4"/>
  <c r="AC1073" i="4"/>
  <c r="Q1073" i="4" s="1"/>
  <c r="L1073" i="4"/>
  <c r="AE1073" i="4" l="1"/>
  <c r="T1073" i="4"/>
  <c r="AQ1073" i="4"/>
  <c r="O1073" i="4"/>
  <c r="S1073" i="4"/>
  <c r="AS1073" i="4"/>
  <c r="P1073" i="4"/>
  <c r="Y1073" i="4" l="1"/>
  <c r="Z1073" i="4"/>
  <c r="AP1073" i="4"/>
  <c r="AO1073" i="4" s="1"/>
  <c r="AT1073" i="4" s="1"/>
  <c r="N1073" i="4"/>
  <c r="K1074" i="4" s="1"/>
  <c r="AR1073" i="4"/>
  <c r="R1074" i="4" l="1"/>
  <c r="AD1074" i="4" l="1"/>
  <c r="V1074" i="4"/>
  <c r="U1074" i="4"/>
  <c r="AB1074" i="4"/>
  <c r="AC1074" i="4"/>
  <c r="Q1074" i="4" s="1"/>
  <c r="AA1074" i="4"/>
  <c r="M1074" i="4" s="1"/>
  <c r="L1074" i="4"/>
  <c r="AE1074" i="4" l="1"/>
  <c r="AQ1074" i="4"/>
  <c r="T1074" i="4"/>
  <c r="O1074" i="4"/>
  <c r="S1074" i="4"/>
  <c r="Y1074" i="4" l="1"/>
  <c r="Z1074" i="4"/>
  <c r="AP1074" i="4"/>
  <c r="AO1074" i="4" s="1"/>
  <c r="AS1074" i="4"/>
  <c r="P1074" i="4"/>
  <c r="AR1074" i="4"/>
  <c r="N1074" i="4"/>
  <c r="K1075" i="4" s="1"/>
  <c r="AT1074" i="4" l="1"/>
  <c r="R1075" i="4"/>
  <c r="AD1075" i="4" l="1"/>
  <c r="U1075" i="4"/>
  <c r="V1075" i="4"/>
  <c r="AA1075" i="4"/>
  <c r="M1075" i="4" s="1"/>
  <c r="AC1075" i="4"/>
  <c r="Q1075" i="4" s="1"/>
  <c r="AB1075" i="4"/>
  <c r="AQ1075" i="4"/>
  <c r="L1075" i="4"/>
  <c r="T1075" i="4" l="1"/>
  <c r="Y1075" i="4" s="1"/>
  <c r="Z1075" i="4"/>
  <c r="AE1075" i="4"/>
  <c r="AS1075" i="4"/>
  <c r="P1075" i="4"/>
  <c r="O1075" i="4"/>
  <c r="S1075" i="4"/>
  <c r="AP1075" i="4" l="1"/>
  <c r="AO1075" i="4" s="1"/>
  <c r="AT1075" i="4" s="1"/>
  <c r="AR1075" i="4"/>
  <c r="N1075" i="4"/>
  <c r="K1076" i="4" s="1"/>
  <c r="R1076" i="4" l="1"/>
  <c r="AD1076" i="4" l="1"/>
  <c r="V1076" i="4"/>
  <c r="U1076" i="4"/>
  <c r="AC1076" i="4"/>
  <c r="Q1076" i="4" s="1"/>
  <c r="AA1076" i="4"/>
  <c r="M1076" i="4" s="1"/>
  <c r="AB1076" i="4"/>
  <c r="AQ1076" i="4"/>
  <c r="L1076" i="4"/>
  <c r="T1076" i="4" l="1"/>
  <c r="AE1076" i="4"/>
  <c r="AS1076" i="4"/>
  <c r="P1076" i="4"/>
  <c r="O1076" i="4"/>
  <c r="S1076" i="4"/>
  <c r="Y1076" i="4" l="1"/>
  <c r="Z1076" i="4"/>
  <c r="AP1076" i="4"/>
  <c r="AO1076" i="4" s="1"/>
  <c r="AT1076" i="4" s="1"/>
  <c r="N1076" i="4"/>
  <c r="K1077" i="4" s="1"/>
  <c r="AR1076" i="4"/>
  <c r="R1077" i="4" l="1"/>
  <c r="AD1077" i="4" l="1"/>
  <c r="V1077" i="4"/>
  <c r="U1077" i="4"/>
  <c r="AA1077" i="4"/>
  <c r="M1077" i="4" s="1"/>
  <c r="AB1077" i="4"/>
  <c r="AC1077" i="4"/>
  <c r="Q1077" i="4" s="1"/>
  <c r="L1077" i="4"/>
  <c r="AQ1077" i="4" l="1"/>
  <c r="AE1077" i="4"/>
  <c r="T1077" i="4"/>
  <c r="O1077" i="4"/>
  <c r="S1077" i="4"/>
  <c r="Y1077" i="4" l="1"/>
  <c r="Z1077" i="4"/>
  <c r="AP1077" i="4"/>
  <c r="AO1077" i="4" s="1"/>
  <c r="AR1077" i="4"/>
  <c r="N1077" i="4"/>
  <c r="K1078" i="4" s="1"/>
  <c r="P1077" i="4"/>
  <c r="AS1077" i="4"/>
  <c r="AT1077" i="4" s="1"/>
  <c r="R1078" i="4" l="1"/>
  <c r="AD1078" i="4" l="1"/>
  <c r="V1078" i="4"/>
  <c r="U1078" i="4"/>
  <c r="AC1078" i="4"/>
  <c r="Q1078" i="4" s="1"/>
  <c r="AB1078" i="4"/>
  <c r="AA1078" i="4"/>
  <c r="M1078" i="4" s="1"/>
  <c r="T1078" i="4"/>
  <c r="Y1078" i="4" s="1"/>
  <c r="L1078" i="4"/>
  <c r="Z1078" i="4" l="1"/>
  <c r="AE1078" i="4"/>
  <c r="P1078" i="4"/>
  <c r="AS1078" i="4"/>
  <c r="O1078" i="4"/>
  <c r="S1078" i="4"/>
  <c r="AQ1078" i="4"/>
  <c r="AP1078" i="4" l="1"/>
  <c r="AO1078" i="4" s="1"/>
  <c r="AT1078" i="4" s="1"/>
  <c r="N1078" i="4"/>
  <c r="K1079" i="4" s="1"/>
  <c r="AR1078" i="4"/>
  <c r="R1079" i="4" l="1"/>
  <c r="AD1079" i="4" l="1"/>
  <c r="V1079" i="4"/>
  <c r="U1079" i="4"/>
  <c r="AB1079" i="4"/>
  <c r="AC1079" i="4"/>
  <c r="Q1079" i="4" s="1"/>
  <c r="AA1079" i="4"/>
  <c r="M1079" i="4" s="1"/>
  <c r="L1079" i="4"/>
  <c r="AE1079" i="4" l="1"/>
  <c r="T1079" i="4"/>
  <c r="AQ1079" i="4"/>
  <c r="O1079" i="4"/>
  <c r="S1079" i="4"/>
  <c r="Y1079" i="4" l="1"/>
  <c r="Z1079" i="4"/>
  <c r="AP1079" i="4"/>
  <c r="AO1079" i="4" s="1"/>
  <c r="AR1079" i="4"/>
  <c r="N1079" i="4"/>
  <c r="K1080" i="4" s="1"/>
  <c r="AS1079" i="4"/>
  <c r="AT1079" i="4" s="1"/>
  <c r="P1079" i="4"/>
  <c r="R1080" i="4" l="1"/>
  <c r="AD1080" i="4" l="1"/>
  <c r="V1080" i="4"/>
  <c r="U1080" i="4"/>
  <c r="AB1080" i="4"/>
  <c r="AA1080" i="4"/>
  <c r="M1080" i="4" s="1"/>
  <c r="AC1080" i="4"/>
  <c r="Q1080" i="4" s="1"/>
  <c r="L1080" i="4"/>
  <c r="AE1080" i="4" l="1"/>
  <c r="AQ1080" i="4"/>
  <c r="T1080" i="4"/>
  <c r="O1080" i="4"/>
  <c r="S1080" i="4"/>
  <c r="Y1080" i="4" l="1"/>
  <c r="Z1080" i="4"/>
  <c r="AP1080" i="4"/>
  <c r="AO1080" i="4" s="1"/>
  <c r="N1080" i="4"/>
  <c r="K1081" i="4" s="1"/>
  <c r="AR1080" i="4"/>
  <c r="P1080" i="4"/>
  <c r="AS1080" i="4"/>
  <c r="AT1080" i="4" s="1"/>
  <c r="R1081" i="4" l="1"/>
  <c r="AD1081" i="4" l="1"/>
  <c r="V1081" i="4"/>
  <c r="U1081" i="4"/>
  <c r="AC1081" i="4"/>
  <c r="Q1081" i="4" s="1"/>
  <c r="AA1081" i="4"/>
  <c r="M1081" i="4" s="1"/>
  <c r="AB1081" i="4"/>
  <c r="L1081" i="4"/>
  <c r="AE1081" i="4" l="1"/>
  <c r="T1081" i="4"/>
  <c r="O1081" i="4"/>
  <c r="S1081" i="4"/>
  <c r="AQ1081" i="4"/>
  <c r="AS1081" i="4"/>
  <c r="P1081" i="4"/>
  <c r="Y1081" i="4" l="1"/>
  <c r="Z1081" i="4"/>
  <c r="AP1081" i="4"/>
  <c r="AO1081" i="4" s="1"/>
  <c r="AT1081" i="4" s="1"/>
  <c r="N1081" i="4"/>
  <c r="K1082" i="4" s="1"/>
  <c r="AR1081" i="4"/>
  <c r="R1082" i="4" l="1"/>
  <c r="AD1082" i="4" l="1"/>
  <c r="V1082" i="4"/>
  <c r="U1082" i="4"/>
  <c r="AC1082" i="4"/>
  <c r="Q1082" i="4" s="1"/>
  <c r="AA1082" i="4"/>
  <c r="M1082" i="4" s="1"/>
  <c r="AB1082" i="4"/>
  <c r="L1082" i="4"/>
  <c r="AE1082" i="4" l="1"/>
  <c r="T1082" i="4"/>
  <c r="AQ1082" i="4"/>
  <c r="O1082" i="4"/>
  <c r="S1082" i="4"/>
  <c r="P1082" i="4"/>
  <c r="AS1082" i="4"/>
  <c r="Y1082" i="4" l="1"/>
  <c r="Z1082" i="4"/>
  <c r="AP1082" i="4"/>
  <c r="AO1082" i="4" s="1"/>
  <c r="AT1082" i="4" s="1"/>
  <c r="N1082" i="4"/>
  <c r="K1083" i="4" s="1"/>
  <c r="AR1082" i="4"/>
  <c r="R1083" i="4" l="1"/>
  <c r="AD1083" i="4" l="1"/>
  <c r="V1083" i="4"/>
  <c r="U1083" i="4"/>
  <c r="AC1083" i="4"/>
  <c r="Q1083" i="4" s="1"/>
  <c r="AB1083" i="4"/>
  <c r="AA1083" i="4"/>
  <c r="M1083" i="4" s="1"/>
  <c r="L1083" i="4"/>
  <c r="T1083" i="4" l="1"/>
  <c r="AE1083" i="4"/>
  <c r="O1083" i="4"/>
  <c r="S1083" i="4"/>
  <c r="P1083" i="4"/>
  <c r="AS1083" i="4"/>
  <c r="AQ1083" i="4"/>
  <c r="Y1083" i="4" l="1"/>
  <c r="Z1083" i="4"/>
  <c r="AP1083" i="4"/>
  <c r="AO1083" i="4" s="1"/>
  <c r="AT1083" i="4" s="1"/>
  <c r="AR1083" i="4"/>
  <c r="N1083" i="4"/>
  <c r="K1084" i="4" s="1"/>
  <c r="R1084" i="4" l="1"/>
  <c r="AD1084" i="4" l="1"/>
  <c r="V1084" i="4"/>
  <c r="U1084" i="4"/>
  <c r="AB1084" i="4"/>
  <c r="AA1084" i="4"/>
  <c r="M1084" i="4" s="1"/>
  <c r="AC1084" i="4"/>
  <c r="Q1084" i="4" s="1"/>
  <c r="L1084" i="4"/>
  <c r="AE1084" i="4" l="1"/>
  <c r="T1084" i="4"/>
  <c r="AQ1084" i="4"/>
  <c r="O1084" i="4"/>
  <c r="S1084" i="4"/>
  <c r="Y1084" i="4" l="1"/>
  <c r="Z1084" i="4"/>
  <c r="AP1084" i="4"/>
  <c r="AO1084" i="4" s="1"/>
  <c r="N1084" i="4"/>
  <c r="K1085" i="4" s="1"/>
  <c r="AR1084" i="4"/>
  <c r="P1084" i="4"/>
  <c r="AS1084" i="4"/>
  <c r="AT1084" i="4" s="1"/>
  <c r="R1085" i="4" l="1"/>
  <c r="AD1085" i="4" l="1"/>
  <c r="V1085" i="4"/>
  <c r="U1085" i="4"/>
  <c r="AA1085" i="4"/>
  <c r="M1085" i="4" s="1"/>
  <c r="AB1085" i="4"/>
  <c r="AC1085" i="4"/>
  <c r="Q1085" i="4" s="1"/>
  <c r="L1085" i="4"/>
  <c r="AQ1085" i="4" l="1"/>
  <c r="AE1085" i="4"/>
  <c r="T1085" i="4"/>
  <c r="O1085" i="4"/>
  <c r="S1085" i="4"/>
  <c r="Y1085" i="4" l="1"/>
  <c r="Z1085" i="4"/>
  <c r="AS1085" i="4"/>
  <c r="P1085" i="4"/>
  <c r="AP1085" i="4"/>
  <c r="AO1085" i="4" s="1"/>
  <c r="AT1085" i="4" s="1"/>
  <c r="N1085" i="4"/>
  <c r="K1086" i="4" s="1"/>
  <c r="AR1085" i="4"/>
  <c r="R1086" i="4" l="1"/>
  <c r="AD1086" i="4" l="1"/>
  <c r="V1086" i="4"/>
  <c r="U1086" i="4"/>
  <c r="AA1086" i="4"/>
  <c r="M1086" i="4" s="1"/>
  <c r="AB1086" i="4"/>
  <c r="AC1086" i="4"/>
  <c r="Q1086" i="4" s="1"/>
  <c r="L1086" i="4"/>
  <c r="AQ1086" i="4" l="1"/>
  <c r="AE1086" i="4"/>
  <c r="T1086" i="4"/>
  <c r="O1086" i="4"/>
  <c r="S1086" i="4"/>
  <c r="Y1086" i="4" l="1"/>
  <c r="Z1086" i="4"/>
  <c r="AP1086" i="4"/>
  <c r="AO1086" i="4" s="1"/>
  <c r="AR1086" i="4"/>
  <c r="N1086" i="4"/>
  <c r="K1087" i="4" s="1"/>
  <c r="P1086" i="4"/>
  <c r="AS1086" i="4"/>
  <c r="AT1086" i="4" s="1"/>
  <c r="R1087" i="4" l="1"/>
  <c r="AD1087" i="4" l="1"/>
  <c r="U1087" i="4"/>
  <c r="V1087" i="4"/>
  <c r="AA1087" i="4"/>
  <c r="M1087" i="4" s="1"/>
  <c r="AC1087" i="4"/>
  <c r="Q1087" i="4" s="1"/>
  <c r="AB1087" i="4"/>
  <c r="L1087" i="4"/>
  <c r="AQ1087" i="4" l="1"/>
  <c r="AE1087" i="4"/>
  <c r="O1087" i="4"/>
  <c r="S1087" i="4"/>
  <c r="T1087" i="4"/>
  <c r="Y1087" i="4" l="1"/>
  <c r="Z1087" i="4"/>
  <c r="AP1087" i="4"/>
  <c r="AO1087" i="4" s="1"/>
  <c r="P1087" i="4"/>
  <c r="AS1087" i="4"/>
  <c r="AT1087" i="4" s="1"/>
  <c r="AR1087" i="4"/>
  <c r="N1087" i="4"/>
  <c r="K1088" i="4" s="1"/>
  <c r="R1088" i="4" l="1"/>
  <c r="AD1088" i="4" l="1"/>
  <c r="V1088" i="4"/>
  <c r="U1088" i="4"/>
  <c r="AC1088" i="4"/>
  <c r="Q1088" i="4" s="1"/>
  <c r="AA1088" i="4"/>
  <c r="M1088" i="4" s="1"/>
  <c r="AB1088" i="4"/>
  <c r="L1088" i="4"/>
  <c r="AE1088" i="4" l="1"/>
  <c r="O1088" i="4"/>
  <c r="S1088" i="4"/>
  <c r="T1088" i="4"/>
  <c r="AQ1088" i="4"/>
  <c r="Y1088" i="4" l="1"/>
  <c r="Z1088" i="4"/>
  <c r="AP1088" i="4"/>
  <c r="AO1088" i="4" s="1"/>
  <c r="AS1088" i="4"/>
  <c r="P1088" i="4"/>
  <c r="N1088" i="4"/>
  <c r="K1089" i="4" s="1"/>
  <c r="AR1088" i="4"/>
  <c r="AT1088" i="4" l="1"/>
  <c r="R1089" i="4"/>
  <c r="AD1089" i="4" l="1"/>
  <c r="V1089" i="4"/>
  <c r="U1089" i="4"/>
  <c r="AB1089" i="4"/>
  <c r="AA1089" i="4"/>
  <c r="M1089" i="4" s="1"/>
  <c r="AC1089" i="4"/>
  <c r="Q1089" i="4" s="1"/>
  <c r="L1089" i="4"/>
  <c r="AE1089" i="4" l="1"/>
  <c r="AQ1089" i="4"/>
  <c r="T1089" i="4"/>
  <c r="O1089" i="4"/>
  <c r="S1089" i="4"/>
  <c r="Y1089" i="4" l="1"/>
  <c r="Z1089" i="4"/>
  <c r="AP1089" i="4"/>
  <c r="AO1089" i="4" s="1"/>
  <c r="AS1089" i="4"/>
  <c r="P1089" i="4"/>
  <c r="N1089" i="4"/>
  <c r="K1090" i="4" s="1"/>
  <c r="AR1089" i="4"/>
  <c r="AT1089" i="4" l="1"/>
  <c r="R1090" i="4"/>
  <c r="AD1090" i="4" l="1"/>
  <c r="V1090" i="4"/>
  <c r="U1090" i="4"/>
  <c r="AA1090" i="4"/>
  <c r="M1090" i="4" s="1"/>
  <c r="AB1090" i="4"/>
  <c r="AC1090" i="4"/>
  <c r="Q1090" i="4" s="1"/>
  <c r="L1090" i="4"/>
  <c r="AE1090" i="4" l="1"/>
  <c r="O1090" i="4"/>
  <c r="S1090" i="4"/>
  <c r="AQ1090" i="4"/>
  <c r="T1090" i="4"/>
  <c r="Y1090" i="4" l="1"/>
  <c r="Z1090" i="4"/>
  <c r="AP1090" i="4"/>
  <c r="AO1090" i="4" s="1"/>
  <c r="AS1090" i="4"/>
  <c r="P1090" i="4"/>
  <c r="N1090" i="4"/>
  <c r="K1091" i="4" s="1"/>
  <c r="AR1090" i="4"/>
  <c r="AT1090" i="4" l="1"/>
  <c r="R1091" i="4"/>
  <c r="AD1091" i="4" l="1"/>
  <c r="U1091" i="4"/>
  <c r="V1091" i="4"/>
  <c r="AB1091" i="4"/>
  <c r="AA1091" i="4"/>
  <c r="M1091" i="4" s="1"/>
  <c r="AC1091" i="4"/>
  <c r="Q1091" i="4" s="1"/>
  <c r="L1091" i="4"/>
  <c r="AE1091" i="4" l="1"/>
  <c r="O1091" i="4"/>
  <c r="S1091" i="4"/>
  <c r="AQ1091" i="4"/>
  <c r="T1091" i="4"/>
  <c r="Y1091" i="4" l="1"/>
  <c r="Z1091" i="4"/>
  <c r="AP1091" i="4"/>
  <c r="AO1091" i="4" s="1"/>
  <c r="P1091" i="4"/>
  <c r="AS1091" i="4"/>
  <c r="AT1091" i="4" s="1"/>
  <c r="N1091" i="4"/>
  <c r="K1092" i="4" s="1"/>
  <c r="AR1091" i="4"/>
  <c r="R1092" i="4" l="1"/>
  <c r="AD1092" i="4" l="1"/>
  <c r="V1092" i="4"/>
  <c r="U1092" i="4"/>
  <c r="AA1092" i="4"/>
  <c r="M1092" i="4" s="1"/>
  <c r="AC1092" i="4"/>
  <c r="Q1092" i="4" s="1"/>
  <c r="AB1092" i="4"/>
  <c r="L1092" i="4"/>
  <c r="AE1092" i="4" l="1"/>
  <c r="AQ1092" i="4"/>
  <c r="O1092" i="4"/>
  <c r="S1092" i="4"/>
  <c r="T1092" i="4"/>
  <c r="Y1092" i="4" l="1"/>
  <c r="Z1092" i="4"/>
  <c r="AP1092" i="4"/>
  <c r="AO1092" i="4" s="1"/>
  <c r="P1092" i="4"/>
  <c r="AS1092" i="4"/>
  <c r="AT1092" i="4" s="1"/>
  <c r="AR1092" i="4"/>
  <c r="N1092" i="4"/>
  <c r="K1093" i="4" s="1"/>
  <c r="R1093" i="4" l="1"/>
  <c r="AD1093" i="4" l="1"/>
  <c r="V1093" i="4"/>
  <c r="U1093" i="4"/>
  <c r="AC1093" i="4"/>
  <c r="Q1093" i="4" s="1"/>
  <c r="AB1093" i="4"/>
  <c r="AA1093" i="4"/>
  <c r="M1093" i="4" s="1"/>
  <c r="L1093" i="4"/>
  <c r="AE1093" i="4" l="1"/>
  <c r="O1093" i="4"/>
  <c r="S1093" i="4"/>
  <c r="T1093" i="4"/>
  <c r="AQ1093" i="4"/>
  <c r="Y1093" i="4" l="1"/>
  <c r="Z1093" i="4"/>
  <c r="AP1093" i="4"/>
  <c r="AO1093" i="4" s="1"/>
  <c r="P1093" i="4"/>
  <c r="AS1093" i="4"/>
  <c r="AT1093" i="4" s="1"/>
  <c r="N1093" i="4"/>
  <c r="K1094" i="4" s="1"/>
  <c r="AR1093" i="4"/>
  <c r="R1094" i="4" l="1"/>
  <c r="AD1094" i="4" l="1"/>
  <c r="V1094" i="4"/>
  <c r="U1094" i="4"/>
  <c r="AC1094" i="4"/>
  <c r="Q1094" i="4" s="1"/>
  <c r="AA1094" i="4"/>
  <c r="M1094" i="4" s="1"/>
  <c r="AB1094" i="4"/>
  <c r="L1094" i="4"/>
  <c r="T1094" i="4" l="1"/>
  <c r="AE1094" i="4"/>
  <c r="O1094" i="4"/>
  <c r="S1094" i="4"/>
  <c r="P1094" i="4"/>
  <c r="AS1094" i="4"/>
  <c r="AQ1094" i="4"/>
  <c r="Y1094" i="4" l="1"/>
  <c r="Z1094" i="4"/>
  <c r="AP1094" i="4"/>
  <c r="AO1094" i="4" s="1"/>
  <c r="AT1094" i="4" s="1"/>
  <c r="AR1094" i="4"/>
  <c r="N1094" i="4"/>
  <c r="K1095" i="4" s="1"/>
  <c r="R1095" i="4" l="1"/>
  <c r="AD1095" i="4" l="1"/>
  <c r="V1095" i="4"/>
  <c r="U1095" i="4"/>
  <c r="AB1095" i="4"/>
  <c r="AA1095" i="4"/>
  <c r="M1095" i="4" s="1"/>
  <c r="AC1095" i="4"/>
  <c r="Q1095" i="4" s="1"/>
  <c r="L1095" i="4"/>
  <c r="AE1095" i="4" l="1"/>
  <c r="AQ1095" i="4"/>
  <c r="O1095" i="4"/>
  <c r="S1095" i="4"/>
  <c r="T1095" i="4"/>
  <c r="Y1095" i="4" l="1"/>
  <c r="Z1095" i="4"/>
  <c r="AP1095" i="4"/>
  <c r="AO1095" i="4" s="1"/>
  <c r="AS1095" i="4"/>
  <c r="P1095" i="4"/>
  <c r="N1095" i="4"/>
  <c r="K1096" i="4" s="1"/>
  <c r="AR1095" i="4"/>
  <c r="AT1095" i="4" l="1"/>
  <c r="R1096" i="4"/>
  <c r="AD1096" i="4" l="1"/>
  <c r="V1096" i="4"/>
  <c r="U1096" i="4"/>
  <c r="AC1096" i="4"/>
  <c r="Q1096" i="4" s="1"/>
  <c r="AA1096" i="4"/>
  <c r="M1096" i="4" s="1"/>
  <c r="AB1096" i="4"/>
  <c r="L1096" i="4"/>
  <c r="AE1096" i="4" l="1"/>
  <c r="T1096" i="4"/>
  <c r="AQ1096" i="4"/>
  <c r="P1096" i="4"/>
  <c r="AS1096" i="4"/>
  <c r="O1096" i="4"/>
  <c r="S1096" i="4"/>
  <c r="Y1096" i="4" l="1"/>
  <c r="Z1096" i="4"/>
  <c r="AP1096" i="4"/>
  <c r="AO1096" i="4" s="1"/>
  <c r="AT1096" i="4" s="1"/>
  <c r="N1096" i="4"/>
  <c r="K1097" i="4" s="1"/>
  <c r="AR1096" i="4"/>
  <c r="R1097" i="4" l="1"/>
  <c r="V1097" i="4" l="1"/>
  <c r="AD1097" i="4"/>
  <c r="U1097" i="4"/>
  <c r="AC1097" i="4"/>
  <c r="Q1097" i="4" s="1"/>
  <c r="AA1097" i="4"/>
  <c r="M1097" i="4" s="1"/>
  <c r="AB1097" i="4"/>
  <c r="L1097" i="4"/>
  <c r="AE1097" i="4" l="1"/>
  <c r="AQ1097" i="4"/>
  <c r="O1097" i="4"/>
  <c r="S1097" i="4"/>
  <c r="T1097" i="4"/>
  <c r="Y1097" i="4" l="1"/>
  <c r="Z1097" i="4"/>
  <c r="AP1097" i="4"/>
  <c r="AO1097" i="4" s="1"/>
  <c r="AS1097" i="4"/>
  <c r="P1097" i="4"/>
  <c r="AR1097" i="4"/>
  <c r="N1097" i="4"/>
  <c r="K1098" i="4" s="1"/>
  <c r="AT1097" i="4" l="1"/>
  <c r="R1098" i="4"/>
  <c r="AD1098" i="4" l="1"/>
  <c r="V1098" i="4"/>
  <c r="U1098" i="4"/>
  <c r="AB1098" i="4"/>
  <c r="AC1098" i="4"/>
  <c r="Q1098" i="4" s="1"/>
  <c r="AA1098" i="4"/>
  <c r="M1098" i="4" s="1"/>
  <c r="L1098" i="4"/>
  <c r="AE1098" i="4" l="1"/>
  <c r="AQ1098" i="4"/>
  <c r="T1098" i="4"/>
  <c r="O1098" i="4"/>
  <c r="S1098" i="4"/>
  <c r="Y1098" i="4" l="1"/>
  <c r="Z1098" i="4"/>
  <c r="AP1098" i="4"/>
  <c r="AO1098" i="4" s="1"/>
  <c r="AR1098" i="4"/>
  <c r="N1098" i="4"/>
  <c r="K1099" i="4" s="1"/>
  <c r="AS1098" i="4"/>
  <c r="P1098" i="4"/>
  <c r="AT1098" i="4" l="1"/>
  <c r="R1099" i="4"/>
  <c r="AD1099" i="4" l="1"/>
  <c r="V1099" i="4"/>
  <c r="U1099" i="4"/>
  <c r="AB1099" i="4"/>
  <c r="AC1099" i="4"/>
  <c r="Q1099" i="4" s="1"/>
  <c r="AA1099" i="4"/>
  <c r="M1099" i="4" s="1"/>
  <c r="L1099" i="4"/>
  <c r="AE1099" i="4" l="1"/>
  <c r="T1099" i="4"/>
  <c r="AQ1099" i="4"/>
  <c r="O1099" i="4"/>
  <c r="S1099" i="4"/>
  <c r="Y1099" i="4" l="1"/>
  <c r="Z1099" i="4"/>
  <c r="AP1099" i="4"/>
  <c r="AO1099" i="4" s="1"/>
  <c r="AR1099" i="4"/>
  <c r="N1099" i="4"/>
  <c r="K1100" i="4" s="1"/>
  <c r="P1099" i="4"/>
  <c r="AS1099" i="4"/>
  <c r="AT1099" i="4" s="1"/>
  <c r="R1100" i="4" l="1"/>
  <c r="AD1100" i="4" l="1"/>
  <c r="V1100" i="4"/>
  <c r="U1100" i="4"/>
  <c r="AA1100" i="4"/>
  <c r="M1100" i="4" s="1"/>
  <c r="AB1100" i="4"/>
  <c r="AC1100" i="4"/>
  <c r="Q1100" i="4" s="1"/>
  <c r="L1100" i="4"/>
  <c r="AQ1100" i="4" l="1"/>
  <c r="AE1100" i="4"/>
  <c r="O1100" i="4"/>
  <c r="S1100" i="4"/>
  <c r="T1100" i="4"/>
  <c r="Y1100" i="4" l="1"/>
  <c r="Z1100" i="4"/>
  <c r="AP1100" i="4"/>
  <c r="AO1100" i="4" s="1"/>
  <c r="P1100" i="4"/>
  <c r="AS1100" i="4"/>
  <c r="AR1100" i="4"/>
  <c r="N1100" i="4"/>
  <c r="K1101" i="4" s="1"/>
  <c r="AT1100" i="4" l="1"/>
  <c r="R1101" i="4"/>
  <c r="AD1101" i="4" l="1"/>
  <c r="V1101" i="4"/>
  <c r="U1101" i="4"/>
  <c r="AB1101" i="4"/>
  <c r="AC1101" i="4"/>
  <c r="Q1101" i="4" s="1"/>
  <c r="AA1101" i="4"/>
  <c r="M1101" i="4" s="1"/>
  <c r="L1101" i="4"/>
  <c r="AE1101" i="4" l="1"/>
  <c r="AQ1101" i="4"/>
  <c r="T1101" i="4"/>
  <c r="O1101" i="4"/>
  <c r="S1101" i="4"/>
  <c r="Y1101" i="4" l="1"/>
  <c r="Z1101" i="4"/>
  <c r="AP1101" i="4"/>
  <c r="AO1101" i="4" s="1"/>
  <c r="N1101" i="4"/>
  <c r="K1102" i="4" s="1"/>
  <c r="AR1101" i="4"/>
  <c r="AS1101" i="4"/>
  <c r="AT1101" i="4" s="1"/>
  <c r="P1101" i="4"/>
  <c r="R1102" i="4" l="1"/>
  <c r="AD1102" i="4" l="1"/>
  <c r="V1102" i="4"/>
  <c r="U1102" i="4"/>
  <c r="AC1102" i="4"/>
  <c r="Q1102" i="4" s="1"/>
  <c r="AA1102" i="4"/>
  <c r="M1102" i="4" s="1"/>
  <c r="AB1102" i="4"/>
  <c r="L1102" i="4"/>
  <c r="T1102" i="4" l="1"/>
  <c r="AE1102" i="4"/>
  <c r="O1102" i="4"/>
  <c r="S1102" i="4"/>
  <c r="P1102" i="4"/>
  <c r="AS1102" i="4"/>
  <c r="AQ1102" i="4"/>
  <c r="Y1102" i="4" l="1"/>
  <c r="Z1102" i="4"/>
  <c r="AP1102" i="4"/>
  <c r="AO1102" i="4" s="1"/>
  <c r="AT1102" i="4" s="1"/>
  <c r="N1102" i="4"/>
  <c r="K1103" i="4" s="1"/>
  <c r="AR1102" i="4"/>
  <c r="R1103" i="4" l="1"/>
  <c r="AD1103" i="4" l="1"/>
  <c r="U1103" i="4"/>
  <c r="V1103" i="4"/>
  <c r="AB1103" i="4"/>
  <c r="AC1103" i="4"/>
  <c r="Q1103" i="4" s="1"/>
  <c r="AA1103" i="4"/>
  <c r="M1103" i="4" s="1"/>
  <c r="L1103" i="4"/>
  <c r="AE1103" i="4" l="1"/>
  <c r="AQ1103" i="4"/>
  <c r="O1103" i="4"/>
  <c r="S1103" i="4"/>
  <c r="T1103" i="4"/>
  <c r="Y1103" i="4" l="1"/>
  <c r="Z1103" i="4"/>
  <c r="AP1103" i="4"/>
  <c r="AO1103" i="4" s="1"/>
  <c r="N1103" i="4"/>
  <c r="K1104" i="4" s="1"/>
  <c r="AR1103" i="4"/>
  <c r="P1103" i="4"/>
  <c r="AS1103" i="4"/>
  <c r="AT1103" i="4" s="1"/>
  <c r="R1104" i="4" l="1"/>
  <c r="AD1104" i="4" l="1"/>
  <c r="V1104" i="4"/>
  <c r="U1104" i="4"/>
  <c r="AA1104" i="4"/>
  <c r="M1104" i="4" s="1"/>
  <c r="AB1104" i="4"/>
  <c r="AC1104" i="4"/>
  <c r="Q1104" i="4" s="1"/>
  <c r="L1104" i="4"/>
  <c r="AQ1104" i="4" l="1"/>
  <c r="AE1104" i="4"/>
  <c r="T1104" i="4"/>
  <c r="O1104" i="4"/>
  <c r="S1104" i="4"/>
  <c r="Y1104" i="4" l="1"/>
  <c r="Z1104" i="4"/>
  <c r="AP1104" i="4"/>
  <c r="AO1104" i="4" s="1"/>
  <c r="AR1104" i="4"/>
  <c r="N1104" i="4"/>
  <c r="K1105" i="4" s="1"/>
  <c r="P1104" i="4"/>
  <c r="AS1104" i="4"/>
  <c r="AT1104" i="4" s="1"/>
  <c r="R1105" i="4" l="1"/>
  <c r="AD1105" i="4" l="1"/>
  <c r="V1105" i="4"/>
  <c r="U1105" i="4"/>
  <c r="AA1105" i="4"/>
  <c r="M1105" i="4" s="1"/>
  <c r="AC1105" i="4"/>
  <c r="Q1105" i="4" s="1"/>
  <c r="AB1105" i="4"/>
  <c r="L1105" i="4"/>
  <c r="AQ1105" i="4" l="1"/>
  <c r="AE1105" i="4"/>
  <c r="O1105" i="4"/>
  <c r="S1105" i="4"/>
  <c r="T1105" i="4"/>
  <c r="Y1105" i="4" l="1"/>
  <c r="Z1105" i="4"/>
  <c r="AP1105" i="4"/>
  <c r="AO1105" i="4" s="1"/>
  <c r="AS1105" i="4"/>
  <c r="P1105" i="4"/>
  <c r="AR1105" i="4"/>
  <c r="N1105" i="4"/>
  <c r="K1106" i="4" s="1"/>
  <c r="AT1105" i="4" l="1"/>
  <c r="R1106" i="4"/>
  <c r="AD1106" i="4" l="1"/>
  <c r="V1106" i="4"/>
  <c r="U1106" i="4"/>
  <c r="AC1106" i="4"/>
  <c r="Q1106" i="4" s="1"/>
  <c r="AB1106" i="4"/>
  <c r="AA1106" i="4"/>
  <c r="M1106" i="4" s="1"/>
  <c r="L1106" i="4"/>
  <c r="T1106" i="4" l="1"/>
  <c r="AE1106" i="4"/>
  <c r="O1106" i="4"/>
  <c r="S1106" i="4"/>
  <c r="P1106" i="4"/>
  <c r="AS1106" i="4"/>
  <c r="AQ1106" i="4"/>
  <c r="Y1106" i="4" l="1"/>
  <c r="Z1106" i="4"/>
  <c r="AP1106" i="4"/>
  <c r="AO1106" i="4" s="1"/>
  <c r="AT1106" i="4" s="1"/>
  <c r="AR1106" i="4"/>
  <c r="N1106" i="4"/>
  <c r="K1107" i="4" s="1"/>
  <c r="R1107" i="4" l="1"/>
  <c r="AD1107" i="4" l="1"/>
  <c r="V1107" i="4"/>
  <c r="U1107" i="4"/>
  <c r="AA1107" i="4"/>
  <c r="M1107" i="4" s="1"/>
  <c r="AB1107" i="4"/>
  <c r="AC1107" i="4"/>
  <c r="Q1107" i="4" s="1"/>
  <c r="L1107" i="4"/>
  <c r="AQ1107" i="4" l="1"/>
  <c r="AE1107" i="4"/>
  <c r="T1107" i="4"/>
  <c r="O1107" i="4"/>
  <c r="S1107" i="4"/>
  <c r="Y1107" i="4" l="1"/>
  <c r="Z1107" i="4"/>
  <c r="AP1107" i="4"/>
  <c r="AO1107" i="4" s="1"/>
  <c r="AR1107" i="4"/>
  <c r="N1107" i="4"/>
  <c r="K1108" i="4" s="1"/>
  <c r="AS1107" i="4"/>
  <c r="P1107" i="4"/>
  <c r="AT1107" i="4" l="1"/>
  <c r="R1108" i="4"/>
  <c r="AD1108" i="4" l="1"/>
  <c r="V1108" i="4"/>
  <c r="U1108" i="4"/>
  <c r="AA1108" i="4"/>
  <c r="M1108" i="4" s="1"/>
  <c r="AB1108" i="4"/>
  <c r="AC1108" i="4"/>
  <c r="Q1108" i="4" s="1"/>
  <c r="AQ1108" i="4"/>
  <c r="L1108" i="4"/>
  <c r="AE1108" i="4" l="1"/>
  <c r="T1108" i="4"/>
  <c r="Z1108" i="4" s="1"/>
  <c r="O1108" i="4"/>
  <c r="S1108" i="4"/>
  <c r="P1108" i="4" l="1"/>
  <c r="Y1108" i="4"/>
  <c r="AS1108" i="4"/>
  <c r="AP1108" i="4"/>
  <c r="AO1108" i="4" s="1"/>
  <c r="N1108" i="4"/>
  <c r="K1109" i="4" s="1"/>
  <c r="AR1108" i="4"/>
  <c r="AT1108" i="4" l="1"/>
  <c r="R1109" i="4"/>
  <c r="AD1109" i="4" l="1"/>
  <c r="V1109" i="4"/>
  <c r="U1109" i="4"/>
  <c r="AA1109" i="4"/>
  <c r="M1109" i="4" s="1"/>
  <c r="AC1109" i="4"/>
  <c r="Q1109" i="4" s="1"/>
  <c r="AB1109" i="4"/>
  <c r="L1109" i="4"/>
  <c r="T1109" i="4" l="1"/>
  <c r="Y1109" i="4" s="1"/>
  <c r="Z1109" i="4"/>
  <c r="AE1109" i="4"/>
  <c r="AQ1109" i="4"/>
  <c r="P1109" i="4"/>
  <c r="AS1109" i="4"/>
  <c r="O1109" i="4"/>
  <c r="S1109" i="4"/>
  <c r="AP1109" i="4" l="1"/>
  <c r="AO1109" i="4" s="1"/>
  <c r="AT1109" i="4" s="1"/>
  <c r="N1109" i="4"/>
  <c r="K1110" i="4" s="1"/>
  <c r="AR1109" i="4"/>
  <c r="R1110" i="4" l="1"/>
  <c r="AD1110" i="4" l="1"/>
  <c r="V1110" i="4"/>
  <c r="U1110" i="4"/>
  <c r="AC1110" i="4"/>
  <c r="Q1110" i="4" s="1"/>
  <c r="AA1110" i="4"/>
  <c r="M1110" i="4" s="1"/>
  <c r="AB1110" i="4"/>
  <c r="T1110" i="4"/>
  <c r="Y1110" i="4" s="1"/>
  <c r="L1110" i="4"/>
  <c r="Z1110" i="4" l="1"/>
  <c r="AE1110" i="4"/>
  <c r="P1110" i="4"/>
  <c r="AS1110" i="4"/>
  <c r="O1110" i="4"/>
  <c r="S1110" i="4"/>
  <c r="AQ1110" i="4"/>
  <c r="AP1110" i="4" l="1"/>
  <c r="AO1110" i="4" s="1"/>
  <c r="AT1110" i="4" s="1"/>
  <c r="N1110" i="4"/>
  <c r="K1111" i="4" s="1"/>
  <c r="AR1110" i="4"/>
  <c r="R1111" i="4" l="1"/>
  <c r="AD1111" i="4" l="1"/>
  <c r="V1111" i="4"/>
  <c r="U1111" i="4"/>
  <c r="L1111" i="4"/>
  <c r="AB1111" i="4"/>
  <c r="AC1111" i="4"/>
  <c r="Q1111" i="4" s="1"/>
  <c r="AA1111" i="4"/>
  <c r="M1111" i="4" s="1"/>
  <c r="AE1111" i="4" l="1"/>
  <c r="AQ1111" i="4"/>
  <c r="T1111" i="4"/>
  <c r="O1111" i="4"/>
  <c r="S1111" i="4"/>
  <c r="Y1111" i="4" l="1"/>
  <c r="Z1111" i="4"/>
  <c r="AP1111" i="4"/>
  <c r="AO1111" i="4" s="1"/>
  <c r="N1111" i="4"/>
  <c r="K1112" i="4" s="1"/>
  <c r="AR1111" i="4"/>
  <c r="AS1111" i="4"/>
  <c r="AT1111" i="4" s="1"/>
  <c r="P1111" i="4"/>
  <c r="R1112" i="4" l="1"/>
  <c r="AD1112" i="4" l="1"/>
  <c r="V1112" i="4"/>
  <c r="U1112" i="4"/>
  <c r="L1112" i="4"/>
  <c r="AB1112" i="4"/>
  <c r="AA1112" i="4"/>
  <c r="M1112" i="4" s="1"/>
  <c r="AC1112" i="4"/>
  <c r="Q1112" i="4" s="1"/>
  <c r="AE1112" i="4" l="1"/>
  <c r="T1112" i="4"/>
  <c r="O1112" i="4"/>
  <c r="S1112" i="4"/>
  <c r="AQ1112" i="4"/>
  <c r="Y1112" i="4" l="1"/>
  <c r="Z1112" i="4"/>
  <c r="AP1112" i="4"/>
  <c r="AO1112" i="4" s="1"/>
  <c r="N1112" i="4"/>
  <c r="K1113" i="4" s="1"/>
  <c r="AR1112" i="4"/>
  <c r="P1112" i="4"/>
  <c r="AS1112" i="4"/>
  <c r="AT1112" i="4" s="1"/>
  <c r="R1113" i="4" l="1"/>
  <c r="V1113" i="4" l="1"/>
  <c r="AD1113" i="4"/>
  <c r="U1113" i="4"/>
  <c r="AA1113" i="4"/>
  <c r="M1113" i="4" s="1"/>
  <c r="L1113" i="4"/>
  <c r="AC1113" i="4"/>
  <c r="Q1113" i="4" s="1"/>
  <c r="AB1113" i="4"/>
  <c r="T1113" i="4" l="1"/>
  <c r="AQ1113" i="4"/>
  <c r="AE1113" i="4"/>
  <c r="AS1113" i="4"/>
  <c r="P1113" i="4"/>
  <c r="O1113" i="4"/>
  <c r="S1113" i="4"/>
  <c r="Y1113" i="4" l="1"/>
  <c r="Z1113" i="4"/>
  <c r="AP1113" i="4"/>
  <c r="AO1113" i="4" s="1"/>
  <c r="AT1113" i="4" s="1"/>
  <c r="AR1113" i="4"/>
  <c r="N1113" i="4"/>
  <c r="K1114" i="4" s="1"/>
  <c r="R1114" i="4" l="1"/>
  <c r="AD1114" i="4" l="1"/>
  <c r="V1114" i="4"/>
  <c r="U1114" i="4"/>
  <c r="AA1114" i="4"/>
  <c r="M1114" i="4" s="1"/>
  <c r="AB1114" i="4"/>
  <c r="AC1114" i="4"/>
  <c r="Q1114" i="4" s="1"/>
  <c r="L1114" i="4"/>
  <c r="AE1114" i="4" l="1"/>
  <c r="T1114" i="4"/>
  <c r="O1114" i="4"/>
  <c r="S1114" i="4"/>
  <c r="AQ1114" i="4"/>
  <c r="Y1114" i="4" l="1"/>
  <c r="Z1114" i="4"/>
  <c r="AS1114" i="4"/>
  <c r="P1114" i="4"/>
  <c r="AP1114" i="4"/>
  <c r="AO1114" i="4" s="1"/>
  <c r="AR1114" i="4"/>
  <c r="N1114" i="4"/>
  <c r="K1115" i="4" s="1"/>
  <c r="AT1114" i="4" l="1"/>
  <c r="R1115" i="4"/>
  <c r="AD1115" i="4" l="1"/>
  <c r="V1115" i="4"/>
  <c r="U1115" i="4"/>
  <c r="L1115" i="4"/>
  <c r="AA1115" i="4"/>
  <c r="M1115" i="4" s="1"/>
  <c r="AC1115" i="4"/>
  <c r="Q1115" i="4" s="1"/>
  <c r="AB1115" i="4"/>
  <c r="AE1115" i="4" l="1"/>
  <c r="O1115" i="4"/>
  <c r="S1115" i="4"/>
  <c r="T1115" i="4"/>
  <c r="AQ1115" i="4"/>
  <c r="Y1115" i="4" l="1"/>
  <c r="Z1115" i="4"/>
  <c r="AP1115" i="4"/>
  <c r="AO1115" i="4" s="1"/>
  <c r="AS1115" i="4"/>
  <c r="P1115" i="4"/>
  <c r="AR1115" i="4"/>
  <c r="N1115" i="4"/>
  <c r="K1116" i="4" s="1"/>
  <c r="AT1115" i="4" l="1"/>
  <c r="R1116" i="4"/>
  <c r="AD1116" i="4" l="1"/>
  <c r="V1116" i="4"/>
  <c r="U1116" i="4"/>
  <c r="AC1116" i="4"/>
  <c r="Q1116" i="4" s="1"/>
  <c r="L1116" i="4"/>
  <c r="AA1116" i="4"/>
  <c r="M1116" i="4" s="1"/>
  <c r="AB1116" i="4"/>
  <c r="T1116" i="4"/>
  <c r="Y1116" i="4" s="1"/>
  <c r="Z1116" i="4" l="1"/>
  <c r="AE1116" i="4"/>
  <c r="P1116" i="4"/>
  <c r="AS1116" i="4"/>
  <c r="O1116" i="4"/>
  <c r="S1116" i="4"/>
  <c r="AQ1116" i="4"/>
  <c r="AP1116" i="4" l="1"/>
  <c r="AO1116" i="4" s="1"/>
  <c r="AT1116" i="4" s="1"/>
  <c r="N1116" i="4"/>
  <c r="K1117" i="4" s="1"/>
  <c r="AR1116" i="4"/>
  <c r="R1117" i="4" l="1"/>
  <c r="AD1117" i="4" l="1"/>
  <c r="V1117" i="4"/>
  <c r="U1117" i="4"/>
  <c r="AA1117" i="4"/>
  <c r="M1117" i="4" s="1"/>
  <c r="AB1117" i="4"/>
  <c r="L1117" i="4"/>
  <c r="AC1117" i="4"/>
  <c r="Q1117" i="4" s="1"/>
  <c r="AQ1117" i="4" l="1"/>
  <c r="AE1117" i="4"/>
  <c r="T1117" i="4"/>
  <c r="Z1117" i="4" s="1"/>
  <c r="O1117" i="4"/>
  <c r="S1117" i="4"/>
  <c r="AS1117" i="4" l="1"/>
  <c r="Y1117" i="4"/>
  <c r="P1117" i="4"/>
  <c r="AP1117" i="4"/>
  <c r="AO1117" i="4" s="1"/>
  <c r="AR1117" i="4"/>
  <c r="N1117" i="4"/>
  <c r="K1118" i="4" s="1"/>
  <c r="AT1117" i="4" l="1"/>
  <c r="R1118" i="4"/>
  <c r="V1118" i="4" l="1"/>
  <c r="U1118" i="4"/>
  <c r="AD1118" i="4"/>
  <c r="AA1118" i="4"/>
  <c r="M1118" i="4" s="1"/>
  <c r="AB1118" i="4"/>
  <c r="AC1118" i="4"/>
  <c r="Q1118" i="4" s="1"/>
  <c r="L1118" i="4"/>
  <c r="AQ1118" i="4" l="1"/>
  <c r="AE1118" i="4"/>
  <c r="O1118" i="4"/>
  <c r="S1118" i="4"/>
  <c r="T1118" i="4"/>
  <c r="Y1118" i="4" l="1"/>
  <c r="Z1118" i="4"/>
  <c r="AP1118" i="4"/>
  <c r="AO1118" i="4" s="1"/>
  <c r="P1118" i="4"/>
  <c r="AS1118" i="4"/>
  <c r="AT1118" i="4" s="1"/>
  <c r="AR1118" i="4"/>
  <c r="N1118" i="4"/>
  <c r="K1119" i="4" s="1"/>
  <c r="R1119" i="4" l="1"/>
  <c r="AD1119" i="4" l="1"/>
  <c r="U1119" i="4"/>
  <c r="V1119" i="4"/>
  <c r="L1119" i="4"/>
  <c r="AB1119" i="4"/>
  <c r="AC1119" i="4"/>
  <c r="Q1119" i="4" s="1"/>
  <c r="AA1119" i="4"/>
  <c r="M1119" i="4" s="1"/>
  <c r="AE1119" i="4" l="1"/>
  <c r="T1119" i="4"/>
  <c r="AQ1119" i="4"/>
  <c r="O1119" i="4"/>
  <c r="S1119" i="4"/>
  <c r="Y1119" i="4" l="1"/>
  <c r="Z1119" i="4"/>
  <c r="AP1119" i="4"/>
  <c r="AO1119" i="4" s="1"/>
  <c r="AR1119" i="4"/>
  <c r="N1119" i="4"/>
  <c r="K1120" i="4" s="1"/>
  <c r="P1119" i="4"/>
  <c r="AS1119" i="4"/>
  <c r="AT1119" i="4" s="1"/>
  <c r="R1120" i="4" l="1"/>
  <c r="AD1120" i="4" l="1"/>
  <c r="V1120" i="4"/>
  <c r="U1120" i="4"/>
  <c r="L1120" i="4"/>
  <c r="AC1120" i="4"/>
  <c r="Q1120" i="4" s="1"/>
  <c r="AB1120" i="4"/>
  <c r="AA1120" i="4"/>
  <c r="M1120" i="4" s="1"/>
  <c r="AE1120" i="4" l="1"/>
  <c r="AQ1120" i="4"/>
  <c r="O1120" i="4"/>
  <c r="S1120" i="4"/>
  <c r="T1120" i="4"/>
  <c r="Y1120" i="4" l="1"/>
  <c r="Z1120" i="4"/>
  <c r="AP1120" i="4"/>
  <c r="AO1120" i="4" s="1"/>
  <c r="AS1120" i="4"/>
  <c r="P1120" i="4"/>
  <c r="N1120" i="4"/>
  <c r="K1121" i="4" s="1"/>
  <c r="AR1120" i="4"/>
  <c r="AT1120" i="4" l="1"/>
  <c r="R1121" i="4"/>
  <c r="AD1121" i="4" l="1"/>
  <c r="V1121" i="4"/>
  <c r="U1121" i="4"/>
  <c r="AC1121" i="4"/>
  <c r="Q1121" i="4" s="1"/>
  <c r="AA1121" i="4"/>
  <c r="M1121" i="4" s="1"/>
  <c r="L1121" i="4"/>
  <c r="AB1121" i="4"/>
  <c r="T1121" i="4" l="1"/>
  <c r="AE1121" i="4"/>
  <c r="AQ1121" i="4"/>
  <c r="P1121" i="4"/>
  <c r="AS1121" i="4"/>
  <c r="O1121" i="4"/>
  <c r="S1121" i="4"/>
  <c r="Y1121" i="4" l="1"/>
  <c r="Z1121" i="4"/>
  <c r="AP1121" i="4"/>
  <c r="AO1121" i="4" s="1"/>
  <c r="AT1121" i="4" s="1"/>
  <c r="AR1121" i="4"/>
  <c r="N1121" i="4"/>
  <c r="K1122" i="4" s="1"/>
  <c r="R1122" i="4" l="1"/>
  <c r="AD1122" i="4" l="1"/>
  <c r="V1122" i="4"/>
  <c r="U1122" i="4"/>
  <c r="AB1122" i="4"/>
  <c r="AA1122" i="4"/>
  <c r="M1122" i="4" s="1"/>
  <c r="L1122" i="4"/>
  <c r="AC1122" i="4"/>
  <c r="Q1122" i="4" s="1"/>
  <c r="AE1122" i="4" l="1"/>
  <c r="AQ1122" i="4"/>
  <c r="T1122" i="4"/>
  <c r="O1122" i="4"/>
  <c r="S1122" i="4"/>
  <c r="Y1122" i="4" l="1"/>
  <c r="Z1122" i="4"/>
  <c r="AP1122" i="4"/>
  <c r="AO1122" i="4" s="1"/>
  <c r="AR1122" i="4"/>
  <c r="N1122" i="4"/>
  <c r="K1123" i="4" s="1"/>
  <c r="AS1122" i="4"/>
  <c r="AT1122" i="4" s="1"/>
  <c r="P1122" i="4"/>
  <c r="R1123" i="4" l="1"/>
  <c r="AD1123" i="4" l="1"/>
  <c r="U1123" i="4"/>
  <c r="V1123" i="4"/>
  <c r="L1123" i="4"/>
  <c r="AA1123" i="4"/>
  <c r="M1123" i="4" s="1"/>
  <c r="AB1123" i="4"/>
  <c r="AC1123" i="4"/>
  <c r="Q1123" i="4" s="1"/>
  <c r="AE1123" i="4" l="1"/>
  <c r="O1123" i="4"/>
  <c r="S1123" i="4"/>
  <c r="AQ1123" i="4"/>
  <c r="T1123" i="4"/>
  <c r="Y1123" i="4" l="1"/>
  <c r="Z1123" i="4"/>
  <c r="AP1123" i="4"/>
  <c r="AO1123" i="4" s="1"/>
  <c r="AS1123" i="4"/>
  <c r="P1123" i="4"/>
  <c r="N1123" i="4"/>
  <c r="K1124" i="4" s="1"/>
  <c r="AR1123" i="4"/>
  <c r="AT1123" i="4" l="1"/>
  <c r="R1124" i="4"/>
  <c r="AD1124" i="4" l="1"/>
  <c r="V1124" i="4"/>
  <c r="U1124" i="4"/>
  <c r="AA1124" i="4"/>
  <c r="M1124" i="4" s="1"/>
  <c r="L1124" i="4"/>
  <c r="AC1124" i="4"/>
  <c r="Q1124" i="4" s="1"/>
  <c r="AB1124" i="4"/>
  <c r="AE1124" i="4" l="1"/>
  <c r="AQ1124" i="4"/>
  <c r="O1124" i="4"/>
  <c r="S1124" i="4"/>
  <c r="T1124" i="4"/>
  <c r="Y1124" i="4" l="1"/>
  <c r="Z1124" i="4"/>
  <c r="AP1124" i="4"/>
  <c r="AO1124" i="4" s="1"/>
  <c r="AS1124" i="4"/>
  <c r="P1124" i="4"/>
  <c r="AR1124" i="4"/>
  <c r="N1124" i="4"/>
  <c r="K1125" i="4" s="1"/>
  <c r="AT1124" i="4" l="1"/>
  <c r="R1125" i="4"/>
  <c r="AD1125" i="4" l="1"/>
  <c r="V1125" i="4"/>
  <c r="U1125" i="4"/>
  <c r="AA1125" i="4"/>
  <c r="M1125" i="4" s="1"/>
  <c r="AC1125" i="4"/>
  <c r="Q1125" i="4" s="1"/>
  <c r="L1125" i="4"/>
  <c r="AB1125" i="4"/>
  <c r="AQ1125" i="4" l="1"/>
  <c r="AE1125" i="4"/>
  <c r="T1125" i="4"/>
  <c r="O1125" i="4"/>
  <c r="S1125" i="4"/>
  <c r="Y1125" i="4" l="1"/>
  <c r="Z1125" i="4"/>
  <c r="AS1125" i="4"/>
  <c r="P1125" i="4"/>
  <c r="AP1125" i="4"/>
  <c r="AO1125" i="4" s="1"/>
  <c r="AT1125" i="4" s="1"/>
  <c r="N1125" i="4"/>
  <c r="K1126" i="4" s="1"/>
  <c r="AR1125" i="4"/>
  <c r="R1126" i="4" l="1"/>
  <c r="AD1126" i="4" l="1"/>
  <c r="V1126" i="4"/>
  <c r="U1126" i="4"/>
  <c r="AC1126" i="4"/>
  <c r="Q1126" i="4" s="1"/>
  <c r="AB1126" i="4"/>
  <c r="L1126" i="4"/>
  <c r="AA1126" i="4"/>
  <c r="M1126" i="4" s="1"/>
  <c r="T1126" i="4"/>
  <c r="Y1126" i="4" s="1"/>
  <c r="Z1126" i="4" l="1"/>
  <c r="AE1126" i="4"/>
  <c r="P1126" i="4"/>
  <c r="AS1126" i="4"/>
  <c r="O1126" i="4"/>
  <c r="S1126" i="4"/>
  <c r="AQ1126" i="4"/>
  <c r="AP1126" i="4" l="1"/>
  <c r="AO1126" i="4" s="1"/>
  <c r="AT1126" i="4" s="1"/>
  <c r="N1126" i="4"/>
  <c r="K1127" i="4" s="1"/>
  <c r="AR1126" i="4"/>
  <c r="R1127" i="4" l="1"/>
  <c r="AD1127" i="4" l="1"/>
  <c r="V1127" i="4"/>
  <c r="U1127" i="4"/>
  <c r="AA1127" i="4"/>
  <c r="M1127" i="4" s="1"/>
  <c r="L1127" i="4"/>
  <c r="AC1127" i="4"/>
  <c r="Q1127" i="4" s="1"/>
  <c r="AB1127" i="4"/>
  <c r="AE1127" i="4" l="1"/>
  <c r="O1127" i="4"/>
  <c r="S1127" i="4"/>
  <c r="T1127" i="4"/>
  <c r="AQ1127" i="4"/>
  <c r="Y1127" i="4" l="1"/>
  <c r="Z1127" i="4"/>
  <c r="AP1127" i="4"/>
  <c r="AO1127" i="4" s="1"/>
  <c r="N1127" i="4"/>
  <c r="K1128" i="4" s="1"/>
  <c r="AR1127" i="4"/>
  <c r="AS1127" i="4"/>
  <c r="AT1127" i="4" s="1"/>
  <c r="P1127" i="4"/>
  <c r="R1128" i="4" l="1"/>
  <c r="AD1128" i="4" l="1"/>
  <c r="V1128" i="4"/>
  <c r="U1128" i="4"/>
  <c r="AA1128" i="4"/>
  <c r="M1128" i="4" s="1"/>
  <c r="AB1128" i="4"/>
  <c r="AC1128" i="4"/>
  <c r="Q1128" i="4" s="1"/>
  <c r="L1128" i="4"/>
  <c r="AE1128" i="4" l="1"/>
  <c r="AQ1128" i="4"/>
  <c r="T1128" i="4"/>
  <c r="O1128" i="4"/>
  <c r="S1128" i="4"/>
  <c r="Y1128" i="4" l="1"/>
  <c r="Z1128" i="4"/>
  <c r="AP1128" i="4"/>
  <c r="AO1128" i="4" s="1"/>
  <c r="AR1128" i="4"/>
  <c r="N1128" i="4"/>
  <c r="P1128" i="4"/>
  <c r="AS1128" i="4"/>
  <c r="AT1128" i="4" s="1"/>
  <c r="AP33" i="7" l="1"/>
  <c r="AO33" i="7" s="1"/>
  <c r="AT33" i="7" s="1"/>
  <c r="AP32" i="7"/>
  <c r="AO32" i="7" s="1"/>
  <c r="AT32" i="7" s="1"/>
  <c r="AK33" i="7" s="1"/>
  <c r="AN33" i="7" s="1"/>
  <c r="AL33" i="7" l="1"/>
  <c r="AK34" i="7"/>
  <c r="AL34" i="7" s="1"/>
  <c r="AM33" i="7" l="1"/>
  <c r="AM34" i="7" s="1"/>
  <c r="K34" i="7"/>
  <c r="AN34" i="7"/>
  <c r="R34" i="7" l="1"/>
  <c r="L23" i="7" s="1"/>
  <c r="W34" i="7" l="1"/>
  <c r="X34" i="7"/>
  <c r="AC34" i="7"/>
  <c r="Y34" i="7"/>
  <c r="AD34" i="7" s="1"/>
  <c r="V34" i="7"/>
  <c r="T34" i="7"/>
  <c r="Z34" i="7"/>
  <c r="U34" i="7"/>
  <c r="L34" i="7"/>
  <c r="O34" i="7" l="1"/>
  <c r="AE34" i="7"/>
  <c r="AB34" i="7"/>
  <c r="N34" i="7"/>
  <c r="AS34" i="7"/>
  <c r="AF34" i="7"/>
  <c r="P34" i="7"/>
  <c r="AG34" i="7"/>
  <c r="S34" i="7"/>
  <c r="L24" i="7" s="1"/>
  <c r="AP34" i="7"/>
  <c r="AO34" i="7" s="1"/>
  <c r="AQ34" i="7"/>
  <c r="AH34" i="7"/>
  <c r="Q34" i="7"/>
  <c r="AI34" i="7"/>
  <c r="AT34" i="7" l="1"/>
  <c r="AK35" i="7" s="1"/>
  <c r="AL35" i="7" s="1"/>
  <c r="AM35" i="7" s="1"/>
  <c r="AA34" i="7"/>
  <c r="AR34" i="7"/>
  <c r="M34" i="7"/>
  <c r="AN35" i="7" l="1"/>
  <c r="K35" i="7"/>
  <c r="R35" i="7" l="1"/>
  <c r="Y35" i="7" l="1"/>
  <c r="AD35" i="7" s="1"/>
  <c r="T35" i="7"/>
  <c r="Z35" i="7"/>
  <c r="W35" i="7"/>
  <c r="U35" i="7"/>
  <c r="AE35" i="7" s="1"/>
  <c r="X35" i="7"/>
  <c r="AC35" i="7"/>
  <c r="V35" i="7"/>
  <c r="L35" i="7"/>
  <c r="AF35" i="7" l="1"/>
  <c r="P35" i="7"/>
  <c r="AG35" i="7"/>
  <c r="S35" i="7"/>
  <c r="O35" i="7"/>
  <c r="Q35" i="7"/>
  <c r="AI35" i="7"/>
  <c r="AH35" i="7"/>
  <c r="AP35" i="7"/>
  <c r="AO35" i="7" s="1"/>
  <c r="AB35" i="7"/>
  <c r="N35" i="7"/>
  <c r="AS35" i="7"/>
  <c r="AQ35" i="7"/>
  <c r="AT35" i="7" l="1"/>
  <c r="AK36" i="7" s="1"/>
  <c r="AA35" i="7"/>
  <c r="M35" i="7"/>
  <c r="AR35" i="7"/>
  <c r="K36" i="7" l="1"/>
  <c r="R36" i="7" s="1"/>
  <c r="AL36" i="7"/>
  <c r="AM36" i="7" s="1"/>
  <c r="AN36" i="7"/>
  <c r="V36" i="7" l="1"/>
  <c r="Y36" i="7"/>
  <c r="AD36" i="7" s="1"/>
  <c r="X36" i="7"/>
  <c r="T36" i="7"/>
  <c r="AC36" i="7"/>
  <c r="Z36" i="7"/>
  <c r="W36" i="7"/>
  <c r="U36" i="7"/>
  <c r="L36" i="7"/>
  <c r="O36" i="7" l="1"/>
  <c r="Q36" i="7"/>
  <c r="AH36" i="7"/>
  <c r="AI36" i="7"/>
  <c r="AE36" i="7"/>
  <c r="AQ36" i="7"/>
  <c r="AS36" i="7"/>
  <c r="AB36" i="7"/>
  <c r="N36" i="7"/>
  <c r="P36" i="7"/>
  <c r="AF36" i="7"/>
  <c r="AG36" i="7"/>
  <c r="S36" i="7"/>
  <c r="AP36" i="7"/>
  <c r="AO36" i="7" s="1"/>
  <c r="AT36" i="7" l="1"/>
  <c r="AK37" i="7" s="1"/>
  <c r="AL37" i="7" s="1"/>
  <c r="AM37" i="7" s="1"/>
  <c r="AR36" i="7"/>
  <c r="AA36" i="7"/>
  <c r="M36" i="7"/>
  <c r="AN37" i="7" l="1"/>
  <c r="K37" i="7"/>
  <c r="R37" i="7" l="1"/>
  <c r="U37" i="7" l="1"/>
  <c r="AP37" i="7" s="1"/>
  <c r="AO37" i="7" s="1"/>
  <c r="AC37" i="7"/>
  <c r="V37" i="7"/>
  <c r="T37" i="7"/>
  <c r="Z37" i="7"/>
  <c r="X37" i="7"/>
  <c r="AE37" i="7"/>
  <c r="Y37" i="7"/>
  <c r="AD37" i="7" s="1"/>
  <c r="W37" i="7"/>
  <c r="AQ37" i="7"/>
  <c r="L37" i="7"/>
  <c r="AI37" i="7" l="1"/>
  <c r="Q37" i="7"/>
  <c r="AH37" i="7"/>
  <c r="N37" i="7"/>
  <c r="AB37" i="7"/>
  <c r="AS37" i="7"/>
  <c r="AT37" i="7" s="1"/>
  <c r="AK38" i="7" s="1"/>
  <c r="AG37" i="7"/>
  <c r="P37" i="7"/>
  <c r="AF37" i="7"/>
  <c r="S37" i="7"/>
  <c r="O37" i="7"/>
  <c r="AL38" i="7" l="1"/>
  <c r="AM38" i="7" s="1"/>
  <c r="AN38" i="7"/>
  <c r="AA37" i="7"/>
  <c r="AR37" i="7"/>
  <c r="M37" i="7"/>
  <c r="K38" i="7" l="1"/>
  <c r="R38" i="7" l="1"/>
  <c r="V38" i="7" l="1"/>
  <c r="W38" i="7"/>
  <c r="AC38" i="7"/>
  <c r="X38" i="7"/>
  <c r="T38" i="7"/>
  <c r="Y38" i="7"/>
  <c r="AD38" i="7" s="1"/>
  <c r="U38" i="7"/>
  <c r="Z38" i="7"/>
  <c r="L38" i="7"/>
  <c r="O38" i="7" l="1"/>
  <c r="N38" i="7"/>
  <c r="AS38" i="7"/>
  <c r="AB38" i="7"/>
  <c r="AQ38" i="7"/>
  <c r="AP38" i="7"/>
  <c r="AO38" i="7" s="1"/>
  <c r="AI38" i="7"/>
  <c r="AH38" i="7"/>
  <c r="Q38" i="7"/>
  <c r="P38" i="7"/>
  <c r="AF38" i="7"/>
  <c r="AG38" i="7"/>
  <c r="S38" i="7"/>
  <c r="AE38" i="7"/>
  <c r="AT38" i="7" l="1"/>
  <c r="AK39" i="7" s="1"/>
  <c r="AR38" i="7"/>
  <c r="M38" i="7"/>
  <c r="AA38" i="7"/>
  <c r="K39" i="7" l="1"/>
  <c r="AL39" i="7"/>
  <c r="AM39" i="7" s="1"/>
  <c r="AN39" i="7"/>
  <c r="R39" i="7" l="1"/>
  <c r="W39" i="7" l="1"/>
  <c r="Y39" i="7"/>
  <c r="AD39" i="7" s="1"/>
  <c r="AC39" i="7"/>
  <c r="U39" i="7"/>
  <c r="Z39" i="7"/>
  <c r="X39" i="7"/>
  <c r="V39" i="7"/>
  <c r="AP39" i="7"/>
  <c r="AO39" i="7" s="1"/>
  <c r="AE39" i="7"/>
  <c r="T39" i="7"/>
  <c r="AQ39" i="7"/>
  <c r="L39" i="7"/>
  <c r="AS39" i="7" l="1"/>
  <c r="AT39" i="7" s="1"/>
  <c r="AK40" i="7" s="1"/>
  <c r="AB39" i="7"/>
  <c r="N39" i="7"/>
  <c r="AF39" i="7"/>
  <c r="AG39" i="7"/>
  <c r="P39" i="7"/>
  <c r="S39" i="7"/>
  <c r="O39" i="7"/>
  <c r="Q39" i="7"/>
  <c r="AI39" i="7"/>
  <c r="AH39" i="7"/>
  <c r="M39" i="7" l="1"/>
  <c r="AA39" i="7"/>
  <c r="AR39" i="7"/>
  <c r="AL40" i="7"/>
  <c r="AM40" i="7" s="1"/>
  <c r="AN40" i="7"/>
  <c r="K40" i="7" l="1"/>
  <c r="R40" i="7" l="1"/>
  <c r="Y40" i="7" l="1"/>
  <c r="AD40" i="7" s="1"/>
  <c r="Z40" i="7"/>
  <c r="W40" i="7"/>
  <c r="V40" i="7"/>
  <c r="T40" i="7"/>
  <c r="X40" i="7"/>
  <c r="AC40" i="7"/>
  <c r="U40" i="7"/>
  <c r="AP40" i="7" s="1"/>
  <c r="AO40" i="7" s="1"/>
  <c r="L40" i="7"/>
  <c r="AQ40" i="7" l="1"/>
  <c r="O40" i="7"/>
  <c r="AS40" i="7"/>
  <c r="AB40" i="7"/>
  <c r="N40" i="7"/>
  <c r="AF40" i="7"/>
  <c r="P40" i="7"/>
  <c r="AG40" i="7"/>
  <c r="S40" i="7"/>
  <c r="AI40" i="7"/>
  <c r="Q40" i="7"/>
  <c r="AH40" i="7"/>
  <c r="AE40" i="7"/>
  <c r="AT40" i="7" l="1"/>
  <c r="AK41" i="7" s="1"/>
  <c r="AL41" i="7" s="1"/>
  <c r="AM41" i="7" s="1"/>
  <c r="M40" i="7"/>
  <c r="AR40" i="7"/>
  <c r="AA40" i="7"/>
  <c r="AN41" i="7" l="1"/>
  <c r="K41" i="7"/>
  <c r="R41" i="7" l="1"/>
  <c r="Y41" i="7" l="1"/>
  <c r="AD41" i="7" s="1"/>
  <c r="Z41" i="7"/>
  <c r="U41" i="7"/>
  <c r="AE41" i="7" s="1"/>
  <c r="AC41" i="7"/>
  <c r="AP41" i="7"/>
  <c r="AO41" i="7" s="1"/>
  <c r="V41" i="7"/>
  <c r="W41" i="7"/>
  <c r="T41" i="7"/>
  <c r="X41" i="7"/>
  <c r="L41" i="7"/>
  <c r="AQ41" i="7" l="1"/>
  <c r="AB41" i="7"/>
  <c r="N41" i="7"/>
  <c r="AS41" i="7"/>
  <c r="AT41" i="7" s="1"/>
  <c r="AK42" i="7" s="1"/>
  <c r="AH41" i="7"/>
  <c r="Q41" i="7"/>
  <c r="AI41" i="7"/>
  <c r="P41" i="7"/>
  <c r="AF41" i="7"/>
  <c r="AG41" i="7"/>
  <c r="S41" i="7"/>
  <c r="O41" i="7"/>
  <c r="AL42" i="7" l="1"/>
  <c r="AM42" i="7" s="1"/>
  <c r="AN42" i="7"/>
  <c r="AR41" i="7"/>
  <c r="AA41" i="7"/>
  <c r="M41" i="7"/>
  <c r="K42" i="7" l="1"/>
  <c r="R42" i="7" l="1"/>
  <c r="Z42" i="7" l="1"/>
  <c r="V42" i="7"/>
  <c r="Y42" i="7"/>
  <c r="AD42" i="7" s="1"/>
  <c r="W42" i="7"/>
  <c r="X42" i="7"/>
  <c r="AC42" i="7"/>
  <c r="U42" i="7"/>
  <c r="AQ42" i="7" s="1"/>
  <c r="T42" i="7"/>
  <c r="L42" i="7"/>
  <c r="N42" i="7" l="1"/>
  <c r="AS42" i="7"/>
  <c r="AB42" i="7"/>
  <c r="O42" i="7"/>
  <c r="AH42" i="7"/>
  <c r="Q42" i="7"/>
  <c r="AI42" i="7"/>
  <c r="AE42" i="7"/>
  <c r="AF42" i="7"/>
  <c r="AG42" i="7"/>
  <c r="P42" i="7"/>
  <c r="S42" i="7"/>
  <c r="AP42" i="7"/>
  <c r="AO42" i="7" s="1"/>
  <c r="AT42" i="7" l="1"/>
  <c r="AK43" i="7" s="1"/>
  <c r="AL43" i="7" s="1"/>
  <c r="AM43" i="7" s="1"/>
  <c r="AR42" i="7"/>
  <c r="AA42" i="7"/>
  <c r="M42" i="7"/>
  <c r="AN43" i="7" l="1"/>
  <c r="K43" i="7"/>
  <c r="R43" i="7" l="1"/>
  <c r="X43" i="7" l="1"/>
  <c r="Z43" i="7"/>
  <c r="T43" i="7"/>
  <c r="AC43" i="7"/>
  <c r="Y43" i="7"/>
  <c r="AD43" i="7" s="1"/>
  <c r="V43" i="7"/>
  <c r="W43" i="7"/>
  <c r="U43" i="7"/>
  <c r="AQ43" i="7" s="1"/>
  <c r="L43" i="7"/>
  <c r="O43" i="7" l="1"/>
  <c r="AH43" i="7"/>
  <c r="Q43" i="7"/>
  <c r="AI43" i="7"/>
  <c r="AG43" i="7"/>
  <c r="P43" i="7"/>
  <c r="AF43" i="7"/>
  <c r="S43" i="7"/>
  <c r="AE43" i="7"/>
  <c r="N43" i="7"/>
  <c r="AS43" i="7"/>
  <c r="AB43" i="7"/>
  <c r="AP43" i="7"/>
  <c r="AO43" i="7" s="1"/>
  <c r="AT43" i="7" l="1"/>
  <c r="AK44" i="7" s="1"/>
  <c r="AL44" i="7" s="1"/>
  <c r="AM44" i="7" s="1"/>
  <c r="AA43" i="7"/>
  <c r="M43" i="7"/>
  <c r="AR43" i="7"/>
  <c r="AN44" i="7" l="1"/>
  <c r="K44" i="7"/>
  <c r="R44" i="7" l="1"/>
  <c r="X44" i="7" l="1"/>
  <c r="T44" i="7"/>
  <c r="V44" i="7"/>
  <c r="Y44" i="7"/>
  <c r="AD44" i="7" s="1"/>
  <c r="Z44" i="7"/>
  <c r="AC44" i="7"/>
  <c r="W44" i="7"/>
  <c r="U44" i="7"/>
  <c r="AE44" i="7" s="1"/>
  <c r="L44" i="7"/>
  <c r="O44" i="7" l="1"/>
  <c r="AQ44" i="7"/>
  <c r="AP44" i="7"/>
  <c r="AO44" i="7" s="1"/>
  <c r="Q44" i="7"/>
  <c r="AI44" i="7"/>
  <c r="AH44" i="7"/>
  <c r="AF44" i="7"/>
  <c r="P44" i="7"/>
  <c r="AG44" i="7"/>
  <c r="S44" i="7"/>
  <c r="AS44" i="7"/>
  <c r="AB44" i="7"/>
  <c r="N44" i="7"/>
  <c r="AT44" i="7" l="1"/>
  <c r="AK45" i="7" s="1"/>
  <c r="AR44" i="7"/>
  <c r="M44" i="7"/>
  <c r="AA44" i="7"/>
  <c r="K45" i="7" l="1"/>
  <c r="R45" i="7" s="1"/>
  <c r="L45" i="7" s="1"/>
  <c r="AL45" i="7"/>
  <c r="AM45" i="7" s="1"/>
  <c r="AN45" i="7"/>
  <c r="T45" i="7" l="1"/>
  <c r="Y45" i="7"/>
  <c r="AD45" i="7" s="1"/>
  <c r="V45" i="7"/>
  <c r="AC45" i="7"/>
  <c r="U45" i="7"/>
  <c r="AE45" i="7" s="1"/>
  <c r="Z45" i="7"/>
  <c r="W45" i="7"/>
  <c r="X45" i="7"/>
  <c r="AQ45" i="7" l="1"/>
  <c r="AP45" i="7"/>
  <c r="AO45" i="7" s="1"/>
  <c r="AI45" i="7"/>
  <c r="Q45" i="7"/>
  <c r="AH45" i="7"/>
  <c r="O45" i="7"/>
  <c r="AG45" i="7"/>
  <c r="P45" i="7"/>
  <c r="AF45" i="7"/>
  <c r="S45" i="7"/>
  <c r="AS45" i="7"/>
  <c r="N45" i="7"/>
  <c r="AB45" i="7"/>
  <c r="AT45" i="7" l="1"/>
  <c r="AK46" i="7" s="1"/>
  <c r="AL46" i="7" s="1"/>
  <c r="AM46" i="7" s="1"/>
  <c r="M45" i="7"/>
  <c r="AR45" i="7"/>
  <c r="AA45" i="7"/>
  <c r="AN46" i="7" l="1"/>
  <c r="K46" i="7"/>
  <c r="R46" i="7" l="1"/>
  <c r="AC46" i="7" l="1"/>
  <c r="X46" i="7"/>
  <c r="V46" i="7"/>
  <c r="T46" i="7"/>
  <c r="W46" i="7"/>
  <c r="U46" i="7"/>
  <c r="AP46" i="7" s="1"/>
  <c r="AO46" i="7" s="1"/>
  <c r="Y46" i="7"/>
  <c r="AD46" i="7" s="1"/>
  <c r="Z46" i="7"/>
  <c r="L46" i="7"/>
  <c r="AQ46" i="7" l="1"/>
  <c r="O46" i="7"/>
  <c r="AI46" i="7"/>
  <c r="Q46" i="7"/>
  <c r="AH46" i="7"/>
  <c r="N46" i="7"/>
  <c r="AS46" i="7"/>
  <c r="AT46" i="7" s="1"/>
  <c r="AK47" i="7" s="1"/>
  <c r="AB46" i="7"/>
  <c r="P46" i="7"/>
  <c r="AF46" i="7"/>
  <c r="AG46" i="7"/>
  <c r="S46" i="7"/>
  <c r="AE46" i="7"/>
  <c r="AL47" i="7" l="1"/>
  <c r="AM47" i="7" s="1"/>
  <c r="AN47" i="7"/>
  <c r="AR46" i="7"/>
  <c r="M46" i="7"/>
  <c r="AA46" i="7"/>
  <c r="K47" i="7" l="1"/>
  <c r="R47" i="7" s="1"/>
  <c r="X47" i="7" l="1"/>
  <c r="Z47" i="7"/>
  <c r="AC47" i="7"/>
  <c r="T47" i="7"/>
  <c r="V47" i="7"/>
  <c r="Y47" i="7"/>
  <c r="AD47" i="7" s="1"/>
  <c r="U47" i="7"/>
  <c r="AQ47" i="7" s="1"/>
  <c r="W47" i="7"/>
  <c r="L47" i="7"/>
  <c r="AI47" i="7" l="1"/>
  <c r="AH47" i="7"/>
  <c r="Q47" i="7"/>
  <c r="O47" i="7"/>
  <c r="AG47" i="7"/>
  <c r="P47" i="7"/>
  <c r="AF47" i="7"/>
  <c r="S47" i="7"/>
  <c r="N47" i="7"/>
  <c r="AB47" i="7"/>
  <c r="AS47" i="7"/>
  <c r="AP47" i="7"/>
  <c r="AO47" i="7" s="1"/>
  <c r="AE47" i="7"/>
  <c r="AT47" i="7" l="1"/>
  <c r="AK48" i="7" s="1"/>
  <c r="AR47" i="7"/>
  <c r="M47" i="7"/>
  <c r="AA47" i="7"/>
  <c r="AL48" i="7"/>
  <c r="AM48" i="7" s="1"/>
  <c r="AN48" i="7"/>
  <c r="K48" i="7" l="1"/>
  <c r="R48" i="7" s="1"/>
  <c r="X48" i="7" l="1"/>
  <c r="Y48" i="7"/>
  <c r="AD48" i="7" s="1"/>
  <c r="W48" i="7"/>
  <c r="U48" i="7"/>
  <c r="AP48" i="7" s="1"/>
  <c r="AO48" i="7" s="1"/>
  <c r="L48" i="7"/>
  <c r="T48" i="7" l="1"/>
  <c r="AC48" i="7" s="1"/>
  <c r="Q48" i="7"/>
  <c r="V48" i="7"/>
  <c r="Z48" i="7" s="1"/>
  <c r="O48" i="7"/>
  <c r="AQ48" i="7"/>
  <c r="AH48" i="7"/>
  <c r="AI48" i="7"/>
  <c r="AS48" i="7"/>
  <c r="N48" i="7"/>
  <c r="AB48" i="7"/>
  <c r="AE48" i="7"/>
  <c r="S48" i="7" l="1"/>
  <c r="AF48" i="7"/>
  <c r="P48" i="7"/>
  <c r="AG48" i="7"/>
  <c r="AT48" i="7"/>
  <c r="AK49" i="7" s="1"/>
  <c r="AL49" i="7" s="1"/>
  <c r="AM49" i="7" s="1"/>
  <c r="AA48" i="7" l="1"/>
  <c r="AR48" i="7"/>
  <c r="M48" i="7"/>
  <c r="AN49" i="7"/>
  <c r="K49" i="7"/>
  <c r="R49" i="7" l="1"/>
  <c r="X49" i="7" l="1"/>
  <c r="Y49" i="7"/>
  <c r="AD49" i="7" s="1"/>
  <c r="W49" i="7"/>
  <c r="U49" i="7"/>
  <c r="V49" i="7" s="1"/>
  <c r="Z49" i="7" s="1"/>
  <c r="L49" i="7"/>
  <c r="T49" i="7" l="1"/>
  <c r="AC49" i="7" s="1"/>
  <c r="Q49" i="7"/>
  <c r="O49" i="7"/>
  <c r="AI49" i="7"/>
  <c r="AH49" i="7"/>
  <c r="AE49" i="7"/>
  <c r="AQ49" i="7"/>
  <c r="AP49" i="7"/>
  <c r="AO49" i="7" s="1"/>
  <c r="AB49" i="7"/>
  <c r="N49" i="7"/>
  <c r="AS49" i="7"/>
  <c r="AF49" i="7"/>
  <c r="P49" i="7"/>
  <c r="AG49" i="7"/>
  <c r="S49" i="7"/>
  <c r="AA49" i="7" l="1"/>
  <c r="M49" i="7"/>
  <c r="AR49" i="7"/>
  <c r="AT49" i="7"/>
  <c r="AK50" i="7" s="1"/>
  <c r="AL50" i="7" l="1"/>
  <c r="AM50" i="7" s="1"/>
  <c r="AN50" i="7"/>
  <c r="K50" i="7"/>
  <c r="R50" i="7" l="1"/>
  <c r="Y50" i="7" l="1"/>
  <c r="AD50" i="7" s="1"/>
  <c r="W50" i="7"/>
  <c r="T50" i="7" s="1"/>
  <c r="AC50" i="7" s="1"/>
  <c r="X50" i="7"/>
  <c r="U50" i="7"/>
  <c r="V50" i="7" s="1"/>
  <c r="Z50" i="7" s="1"/>
  <c r="L50" i="7"/>
  <c r="AP50" i="7" l="1"/>
  <c r="AO50" i="7" s="1"/>
  <c r="AQ50" i="7"/>
  <c r="O50" i="7"/>
  <c r="AB50" i="7"/>
  <c r="N50" i="7"/>
  <c r="AS50" i="7"/>
  <c r="AI50" i="7"/>
  <c r="Q50" i="7"/>
  <c r="AH50" i="7"/>
  <c r="AE50" i="7"/>
  <c r="AG50" i="7"/>
  <c r="AF50" i="7"/>
  <c r="P50" i="7"/>
  <c r="S50" i="7"/>
  <c r="AT50" i="7" l="1"/>
  <c r="AK51" i="7" s="1"/>
  <c r="AL51" i="7" s="1"/>
  <c r="AM51" i="7" s="1"/>
  <c r="AA50" i="7"/>
  <c r="M50" i="7"/>
  <c r="AR50" i="7"/>
  <c r="AN51" i="7" l="1"/>
  <c r="K51" i="7"/>
  <c r="R51" i="7" l="1"/>
  <c r="Y51" i="7" l="1"/>
  <c r="AD51" i="7" s="1"/>
  <c r="X51" i="7"/>
  <c r="W51" i="7"/>
  <c r="T51" i="7" s="1"/>
  <c r="AC51" i="7" s="1"/>
  <c r="U51" i="7"/>
  <c r="AQ51" i="7" s="1"/>
  <c r="L51" i="7"/>
  <c r="V51" i="7" l="1"/>
  <c r="Z51" i="7" s="1"/>
  <c r="O51" i="7"/>
  <c r="AP51" i="7"/>
  <c r="AO51" i="7" s="1"/>
  <c r="Q51" i="7"/>
  <c r="AI51" i="7"/>
  <c r="AH51" i="7"/>
  <c r="AE51" i="7"/>
  <c r="AB51" i="7"/>
  <c r="AS51" i="7"/>
  <c r="N51" i="7"/>
  <c r="S51" i="7" l="1"/>
  <c r="M51" i="7" s="1"/>
  <c r="AG51" i="7"/>
  <c r="P51" i="7"/>
  <c r="AF51" i="7"/>
  <c r="AT51" i="7"/>
  <c r="AK52" i="7" s="1"/>
  <c r="AL52" i="7" s="1"/>
  <c r="AM52" i="7" s="1"/>
  <c r="AR51" i="7"/>
  <c r="AA51" i="7" l="1"/>
  <c r="AN52" i="7"/>
  <c r="K52" i="7"/>
  <c r="R52" i="7" l="1"/>
  <c r="X52" i="7" l="1"/>
  <c r="Y52" i="7"/>
  <c r="AD52" i="7" s="1"/>
  <c r="W52" i="7"/>
  <c r="T52" i="7" s="1"/>
  <c r="AC52" i="7" s="1"/>
  <c r="U52" i="7"/>
  <c r="AQ52" i="7" s="1"/>
  <c r="L52" i="7"/>
  <c r="AP52" i="7" l="1"/>
  <c r="AO52" i="7" s="1"/>
  <c r="V52" i="7"/>
  <c r="Z52" i="7" s="1"/>
  <c r="O52" i="7"/>
  <c r="AH52" i="7"/>
  <c r="Q52" i="7"/>
  <c r="AI52" i="7"/>
  <c r="AB52" i="7"/>
  <c r="N52" i="7"/>
  <c r="AS52" i="7"/>
  <c r="AT52" i="7" s="1"/>
  <c r="AK53" i="7" s="1"/>
  <c r="AE52" i="7"/>
  <c r="AG52" i="7" l="1"/>
  <c r="S52" i="7"/>
  <c r="AF52" i="7"/>
  <c r="P52" i="7"/>
  <c r="AL53" i="7"/>
  <c r="AM53" i="7" s="1"/>
  <c r="AN53" i="7"/>
  <c r="AR52" i="7"/>
  <c r="AA52" i="7" l="1"/>
  <c r="M52" i="7"/>
  <c r="K53" i="7" l="1"/>
  <c r="R53" i="7" s="1"/>
  <c r="Y53" i="7" l="1"/>
  <c r="AD53" i="7" s="1"/>
  <c r="W53" i="7"/>
  <c r="X53" i="7"/>
  <c r="U53" i="7"/>
  <c r="AE53" i="7" s="1"/>
  <c r="T53" i="7"/>
  <c r="AC53" i="7" s="1"/>
  <c r="L53" i="7"/>
  <c r="AQ53" i="7" l="1"/>
  <c r="V53" i="7"/>
  <c r="Z53" i="7" s="1"/>
  <c r="N53" i="7"/>
  <c r="AB53" i="7"/>
  <c r="AS53" i="7"/>
  <c r="O53" i="7"/>
  <c r="AP53" i="7"/>
  <c r="AO53" i="7" s="1"/>
  <c r="Q53" i="7"/>
  <c r="AH53" i="7"/>
  <c r="AI53" i="7"/>
  <c r="AF53" i="7"/>
  <c r="S53" i="7" l="1"/>
  <c r="AG53" i="7"/>
  <c r="P53" i="7"/>
  <c r="AT53" i="7"/>
  <c r="AK54" i="7" s="1"/>
  <c r="AL54" i="7" s="1"/>
  <c r="AM54" i="7" s="1"/>
  <c r="AA53" i="7"/>
  <c r="M53" i="7"/>
  <c r="AR53" i="7"/>
  <c r="AN54" i="7" l="1"/>
  <c r="K54" i="7"/>
  <c r="R54" i="7" l="1"/>
  <c r="X54" i="7" l="1"/>
  <c r="Y54" i="7"/>
  <c r="AD54" i="7" s="1"/>
  <c r="W54" i="7"/>
  <c r="T54" i="7" s="1"/>
  <c r="AC54" i="7" s="1"/>
  <c r="U54" i="7"/>
  <c r="AQ54" i="7" s="1"/>
  <c r="L54" i="7"/>
  <c r="V54" i="7" l="1"/>
  <c r="Z54" i="7" s="1"/>
  <c r="O54" i="7"/>
  <c r="AI54" i="7"/>
  <c r="Q54" i="7"/>
  <c r="AH54" i="7"/>
  <c r="AS54" i="7"/>
  <c r="AT54" i="7" s="1"/>
  <c r="AK55" i="7" s="1"/>
  <c r="AB54" i="7"/>
  <c r="N54" i="7"/>
  <c r="P54" i="7"/>
  <c r="AF54" i="7"/>
  <c r="AG54" i="7"/>
  <c r="S54" i="7"/>
  <c r="AE54" i="7"/>
  <c r="AP54" i="7"/>
  <c r="AO54" i="7" s="1"/>
  <c r="AL55" i="7" l="1"/>
  <c r="AM55" i="7" s="1"/>
  <c r="AN55" i="7"/>
  <c r="AR54" i="7"/>
  <c r="M54" i="7"/>
  <c r="AA54" i="7"/>
  <c r="K55" i="7" l="1"/>
  <c r="R55" i="7" l="1"/>
  <c r="W55" i="7" l="1"/>
  <c r="Y55" i="7"/>
  <c r="AD55" i="7" s="1"/>
  <c r="T55" i="7"/>
  <c r="AC55" i="7" s="1"/>
  <c r="U55" i="7"/>
  <c r="AP55" i="7" s="1"/>
  <c r="AO55" i="7" s="1"/>
  <c r="X55" i="7"/>
  <c r="AQ55" i="7"/>
  <c r="L55" i="7"/>
  <c r="V55" i="7" l="1"/>
  <c r="Z55" i="7" s="1"/>
  <c r="P55" i="7"/>
  <c r="AF55" i="7"/>
  <c r="AG55" i="7"/>
  <c r="S55" i="7"/>
  <c r="O55" i="7"/>
  <c r="N55" i="7"/>
  <c r="AS55" i="7"/>
  <c r="AT55" i="7" s="1"/>
  <c r="AK56" i="7" s="1"/>
  <c r="AB55" i="7"/>
  <c r="AE55" i="7"/>
  <c r="AH55" i="7"/>
  <c r="Q55" i="7"/>
  <c r="AI55" i="7"/>
  <c r="AL56" i="7" l="1"/>
  <c r="AM56" i="7" s="1"/>
  <c r="AN56" i="7"/>
  <c r="AA55" i="7"/>
  <c r="M55" i="7"/>
  <c r="AR55" i="7"/>
  <c r="K56" i="7" l="1"/>
  <c r="R56" i="7" l="1"/>
  <c r="Y56" i="7" l="1"/>
  <c r="AD56" i="7" s="1"/>
  <c r="U56" i="7"/>
  <c r="V56" i="7" s="1"/>
  <c r="Z56" i="7" s="1"/>
  <c r="X56" i="7"/>
  <c r="W56" i="7"/>
  <c r="T56" i="7" s="1"/>
  <c r="AC56" i="7" s="1"/>
  <c r="L56" i="7"/>
  <c r="AQ56" i="7" l="1"/>
  <c r="AE56" i="7"/>
  <c r="AP56" i="7"/>
  <c r="AO56" i="7" s="1"/>
  <c r="AS56" i="7"/>
  <c r="AB56" i="7"/>
  <c r="N56" i="7"/>
  <c r="Q56" i="7"/>
  <c r="AI56" i="7"/>
  <c r="AH56" i="7"/>
  <c r="O56" i="7"/>
  <c r="P56" i="7"/>
  <c r="AF56" i="7"/>
  <c r="AG56" i="7"/>
  <c r="S56" i="7"/>
  <c r="AT56" i="7" l="1"/>
  <c r="AK57" i="7" s="1"/>
  <c r="M56" i="7"/>
  <c r="AR56" i="7"/>
  <c r="AA56" i="7"/>
  <c r="AL57" i="7"/>
  <c r="AM57" i="7" s="1"/>
  <c r="AN57" i="7"/>
  <c r="K57" i="7" l="1"/>
  <c r="R57" i="7" l="1"/>
  <c r="Y57" i="7" l="1"/>
  <c r="AD57" i="7" s="1"/>
  <c r="X57" i="7"/>
  <c r="W57" i="7"/>
  <c r="T57" i="7" s="1"/>
  <c r="AC57" i="7" s="1"/>
  <c r="U57" i="7"/>
  <c r="AQ57" i="7" s="1"/>
  <c r="L57" i="7"/>
  <c r="V57" i="7" l="1"/>
  <c r="Z57" i="7" s="1"/>
  <c r="O57" i="7"/>
  <c r="N57" i="7"/>
  <c r="AS57" i="7"/>
  <c r="AB57" i="7"/>
  <c r="AP57" i="7"/>
  <c r="AO57" i="7" s="1"/>
  <c r="AI57" i="7"/>
  <c r="AH57" i="7"/>
  <c r="Q57" i="7"/>
  <c r="AE57" i="7"/>
  <c r="AG57" i="7"/>
  <c r="AF57" i="7"/>
  <c r="P57" i="7"/>
  <c r="S57" i="7" l="1"/>
  <c r="AR57" i="7" s="1"/>
  <c r="AT57" i="7"/>
  <c r="AK58" i="7" s="1"/>
  <c r="AL58" i="7" s="1"/>
  <c r="AM58" i="7" s="1"/>
  <c r="AA57" i="7" l="1"/>
  <c r="M57" i="7"/>
  <c r="AN58" i="7"/>
  <c r="K58" i="7"/>
  <c r="R58" i="7" l="1"/>
  <c r="X58" i="7" l="1"/>
  <c r="W58" i="7"/>
  <c r="T58" i="7" s="1"/>
  <c r="AC58" i="7" s="1"/>
  <c r="Y58" i="7"/>
  <c r="AD58" i="7" s="1"/>
  <c r="U58" i="7"/>
  <c r="V58" i="7" s="1"/>
  <c r="Z58" i="7" s="1"/>
  <c r="L58" i="7"/>
  <c r="O58" i="7" l="1"/>
  <c r="AQ58" i="7"/>
  <c r="AP58" i="7"/>
  <c r="AO58" i="7" s="1"/>
  <c r="P58" i="7"/>
  <c r="AF58" i="7"/>
  <c r="AG58" i="7"/>
  <c r="S58" i="7"/>
  <c r="Q58" i="7"/>
  <c r="AH58" i="7"/>
  <c r="AI58" i="7"/>
  <c r="AE58" i="7"/>
  <c r="N58" i="7"/>
  <c r="AS58" i="7"/>
  <c r="AB58" i="7"/>
  <c r="AA58" i="7" l="1"/>
  <c r="M58" i="7"/>
  <c r="AR58" i="7"/>
  <c r="AT58" i="7"/>
  <c r="AK59" i="7" s="1"/>
  <c r="AL59" i="7" l="1"/>
  <c r="AM59" i="7" s="1"/>
  <c r="AN59" i="7"/>
  <c r="K59" i="7"/>
  <c r="R59" i="7" l="1"/>
  <c r="Y59" i="7" l="1"/>
  <c r="AD59" i="7" s="1"/>
  <c r="X59" i="7"/>
  <c r="W59" i="7"/>
  <c r="T59" i="7" s="1"/>
  <c r="AC59" i="7" s="1"/>
  <c r="U59" i="7"/>
  <c r="AQ59" i="7" s="1"/>
  <c r="L59" i="7"/>
  <c r="V59" i="7" l="1"/>
  <c r="Z59" i="7" s="1"/>
  <c r="O59" i="7"/>
  <c r="AH59" i="7"/>
  <c r="AI59" i="7"/>
  <c r="Q59" i="7"/>
  <c r="AE59" i="7"/>
  <c r="AF59" i="7"/>
  <c r="AG59" i="7"/>
  <c r="P59" i="7"/>
  <c r="S59" i="7"/>
  <c r="N59" i="7"/>
  <c r="AS59" i="7"/>
  <c r="AT59" i="7" s="1"/>
  <c r="AK60" i="7" s="1"/>
  <c r="AB59" i="7"/>
  <c r="AP59" i="7"/>
  <c r="AO59" i="7" s="1"/>
  <c r="AL60" i="7" l="1"/>
  <c r="AM60" i="7" s="1"/>
  <c r="AN60" i="7"/>
  <c r="M59" i="7"/>
  <c r="AA59" i="7"/>
  <c r="AR59" i="7"/>
  <c r="K60" i="7" l="1"/>
  <c r="R60" i="7" l="1"/>
  <c r="X60" i="7" l="1"/>
  <c r="Y60" i="7"/>
  <c r="AD60" i="7" s="1"/>
  <c r="W60" i="7"/>
  <c r="T60" i="7" s="1"/>
  <c r="AC60" i="7" s="1"/>
  <c r="U60" i="7"/>
  <c r="AQ60" i="7" s="1"/>
  <c r="L60" i="7"/>
  <c r="V60" i="7" l="1"/>
  <c r="Z60" i="7" s="1"/>
  <c r="O60" i="7"/>
  <c r="AB60" i="7"/>
  <c r="AS60" i="7"/>
  <c r="N60" i="7"/>
  <c r="AP60" i="7"/>
  <c r="AO60" i="7" s="1"/>
  <c r="AH60" i="7"/>
  <c r="AI60" i="7"/>
  <c r="Q60" i="7"/>
  <c r="AF60" i="7"/>
  <c r="AG60" i="7"/>
  <c r="P60" i="7"/>
  <c r="S60" i="7"/>
  <c r="AE60" i="7"/>
  <c r="AT60" i="7" l="1"/>
  <c r="AK61" i="7" s="1"/>
  <c r="AL61" i="7" s="1"/>
  <c r="AM61" i="7" s="1"/>
  <c r="AA60" i="7"/>
  <c r="AR60" i="7"/>
  <c r="M60" i="7"/>
  <c r="AN61" i="7" l="1"/>
  <c r="K61" i="7"/>
  <c r="R61" i="7" l="1"/>
  <c r="W61" i="7" l="1"/>
  <c r="T61" i="7" s="1"/>
  <c r="AC61" i="7" s="1"/>
  <c r="Y61" i="7"/>
  <c r="AD61" i="7" s="1"/>
  <c r="X61" i="7"/>
  <c r="U61" i="7"/>
  <c r="V61" i="7" s="1"/>
  <c r="Z61" i="7" s="1"/>
  <c r="L61" i="7"/>
  <c r="AQ61" i="7" l="1"/>
  <c r="O61" i="7"/>
  <c r="AP61" i="7"/>
  <c r="AO61" i="7" s="1"/>
  <c r="P61" i="7"/>
  <c r="AG61" i="7"/>
  <c r="AF61" i="7"/>
  <c r="S61" i="7"/>
  <c r="AE61" i="7"/>
  <c r="Q61" i="7"/>
  <c r="AI61" i="7"/>
  <c r="AH61" i="7"/>
  <c r="AS61" i="7"/>
  <c r="AB61" i="7"/>
  <c r="N61" i="7"/>
  <c r="AT61" i="7" l="1"/>
  <c r="AK62" i="7" s="1"/>
  <c r="AL62" i="7" s="1"/>
  <c r="AM62" i="7" s="1"/>
  <c r="AR61" i="7"/>
  <c r="AA61" i="7"/>
  <c r="M61" i="7"/>
  <c r="AN62" i="7" l="1"/>
  <c r="K62" i="7"/>
  <c r="R62" i="7" l="1"/>
  <c r="X62" i="7" l="1"/>
  <c r="U62" i="7"/>
  <c r="AE62" i="7" s="1"/>
  <c r="Y62" i="7"/>
  <c r="AD62" i="7" s="1"/>
  <c r="AQ62" i="7"/>
  <c r="W62" i="7"/>
  <c r="T62" i="7" s="1"/>
  <c r="AC62" i="7" s="1"/>
  <c r="AP62" i="7"/>
  <c r="AO62" i="7" s="1"/>
  <c r="V62" i="7"/>
  <c r="Z62" i="7" s="1"/>
  <c r="L62" i="7"/>
  <c r="AH62" i="7" l="1"/>
  <c r="AI62" i="7"/>
  <c r="Q62" i="7"/>
  <c r="P62" i="7"/>
  <c r="AG62" i="7"/>
  <c r="AF62" i="7"/>
  <c r="S62" i="7"/>
  <c r="O62" i="7"/>
  <c r="AB62" i="7"/>
  <c r="N62" i="7"/>
  <c r="AS62" i="7"/>
  <c r="AT62" i="7" s="1"/>
  <c r="AK63" i="7" s="1"/>
  <c r="AL63" i="7" l="1"/>
  <c r="AM63" i="7" s="1"/>
  <c r="AN63" i="7"/>
  <c r="M62" i="7"/>
  <c r="AR62" i="7"/>
  <c r="AA62" i="7"/>
  <c r="K63" i="7" l="1"/>
  <c r="R63" i="7" l="1"/>
  <c r="X63" i="7" l="1"/>
  <c r="Y63" i="7"/>
  <c r="AD63" i="7" s="1"/>
  <c r="W63" i="7"/>
  <c r="T63" i="7" s="1"/>
  <c r="AC63" i="7" s="1"/>
  <c r="U63" i="7"/>
  <c r="V63" i="7" s="1"/>
  <c r="Z63" i="7" s="1"/>
  <c r="L63" i="7"/>
  <c r="AQ63" i="7" l="1"/>
  <c r="O63" i="7"/>
  <c r="N63" i="7"/>
  <c r="AB63" i="7"/>
  <c r="AS63" i="7"/>
  <c r="AP63" i="7"/>
  <c r="AO63" i="7" s="1"/>
  <c r="Q63" i="7"/>
  <c r="AH63" i="7"/>
  <c r="AI63" i="7"/>
  <c r="AE63" i="7"/>
  <c r="AF63" i="7"/>
  <c r="AG63" i="7"/>
  <c r="P63" i="7"/>
  <c r="S63" i="7"/>
  <c r="AT63" i="7" l="1"/>
  <c r="AK64" i="7" s="1"/>
  <c r="AL64" i="7" s="1"/>
  <c r="AM64" i="7" s="1"/>
  <c r="M63" i="7"/>
  <c r="AA63" i="7"/>
  <c r="AR63" i="7"/>
  <c r="AN64" i="7" l="1"/>
  <c r="K64" i="7"/>
  <c r="R64" i="7" l="1"/>
  <c r="W64" i="7" l="1"/>
  <c r="T64" i="7"/>
  <c r="AC64" i="7" s="1"/>
  <c r="X64" i="7"/>
  <c r="Y64" i="7"/>
  <c r="AD64" i="7" s="1"/>
  <c r="U64" i="7"/>
  <c r="AQ64" i="7" s="1"/>
  <c r="L64" i="7"/>
  <c r="AP64" i="7" l="1"/>
  <c r="AO64" i="7" s="1"/>
  <c r="O64" i="7"/>
  <c r="V64" i="7"/>
  <c r="N64" i="7"/>
  <c r="AB64" i="7"/>
  <c r="AS64" i="7"/>
  <c r="AT64" i="7" s="1"/>
  <c r="AK65" i="7" s="1"/>
  <c r="AH64" i="7"/>
  <c r="Q64" i="7"/>
  <c r="AI64" i="7"/>
  <c r="AE64" i="7"/>
  <c r="AL65" i="7" l="1"/>
  <c r="AM65" i="7" s="1"/>
  <c r="AN65" i="7"/>
  <c r="AG64" i="7"/>
  <c r="P64" i="7"/>
  <c r="AF64" i="7"/>
  <c r="S64" i="7"/>
  <c r="Z64" i="7"/>
  <c r="AR64" i="7" l="1"/>
  <c r="M64" i="7"/>
  <c r="AA64" i="7"/>
  <c r="K65" i="7" l="1"/>
  <c r="R65" i="7" l="1"/>
  <c r="X65" i="7" l="1"/>
  <c r="Y65" i="7"/>
  <c r="AD65" i="7" s="1"/>
  <c r="U65" i="7"/>
  <c r="W65" i="7"/>
  <c r="AQ65" i="7"/>
  <c r="L65" i="7"/>
  <c r="AH65" i="7" l="1"/>
  <c r="AI65" i="7"/>
  <c r="Q65" i="7"/>
  <c r="O65" i="7"/>
  <c r="AE65" i="7"/>
  <c r="V65" i="7"/>
  <c r="AP65" i="7"/>
  <c r="AO65" i="7" s="1"/>
  <c r="T65" i="7"/>
  <c r="AG65" i="7" l="1"/>
  <c r="AF65" i="7"/>
  <c r="P65" i="7"/>
  <c r="S65" i="7"/>
  <c r="Z65" i="7"/>
  <c r="AB65" i="7"/>
  <c r="N65" i="7"/>
  <c r="AS65" i="7"/>
  <c r="AT65" i="7" s="1"/>
  <c r="AK66" i="7" s="1"/>
  <c r="AC65" i="7"/>
  <c r="AL66" i="7" l="1"/>
  <c r="AM66" i="7" s="1"/>
  <c r="AN66" i="7"/>
  <c r="AA65" i="7"/>
  <c r="AR65" i="7"/>
  <c r="M65" i="7"/>
  <c r="K66" i="7" l="1"/>
  <c r="R66" i="7" l="1"/>
  <c r="Y66" i="7" l="1"/>
  <c r="AD66" i="7" s="1"/>
  <c r="X66" i="7"/>
  <c r="W66" i="7"/>
  <c r="U66" i="7"/>
  <c r="V66" i="7" s="1"/>
  <c r="L66" i="7"/>
  <c r="P66" i="7" l="1"/>
  <c r="AG66" i="7"/>
  <c r="AF66" i="7"/>
  <c r="S66" i="7"/>
  <c r="Z66" i="7"/>
  <c r="AQ66" i="7"/>
  <c r="O66" i="7"/>
  <c r="AH66" i="7"/>
  <c r="AI66" i="7"/>
  <c r="Q66" i="7"/>
  <c r="AP66" i="7"/>
  <c r="AO66" i="7" s="1"/>
  <c r="T66" i="7"/>
  <c r="AE66" i="7"/>
  <c r="AR66" i="7" l="1"/>
  <c r="M66" i="7"/>
  <c r="AA66" i="7"/>
  <c r="N66" i="7"/>
  <c r="AB66" i="7"/>
  <c r="AS66" i="7"/>
  <c r="AT66" i="7" s="1"/>
  <c r="AK67" i="7" s="1"/>
  <c r="AC66" i="7"/>
  <c r="AL67" i="7" l="1"/>
  <c r="AM67" i="7" s="1"/>
  <c r="AN67" i="7"/>
  <c r="K67" i="7"/>
  <c r="R67" i="7" l="1"/>
  <c r="Y67" i="7" l="1"/>
  <c r="AD67" i="7" s="1"/>
  <c r="X67" i="7"/>
  <c r="W67" i="7"/>
  <c r="U67" i="7"/>
  <c r="T67" i="7"/>
  <c r="L67" i="7"/>
  <c r="AS67" i="7" l="1"/>
  <c r="N67" i="7"/>
  <c r="AB67" i="7"/>
  <c r="O67" i="7"/>
  <c r="AP67" i="7"/>
  <c r="AO67" i="7" s="1"/>
  <c r="AQ67" i="7"/>
  <c r="AT67" i="7" s="1"/>
  <c r="AK68" i="7" s="1"/>
  <c r="AI67" i="7"/>
  <c r="Q67" i="7"/>
  <c r="AH67" i="7"/>
  <c r="V67" i="7"/>
  <c r="AC67" i="7"/>
  <c r="AE67" i="7"/>
  <c r="AF67" i="7" l="1"/>
  <c r="AG67" i="7"/>
  <c r="P67" i="7"/>
  <c r="S67" i="7"/>
  <c r="Z67" i="7"/>
  <c r="AL68" i="7"/>
  <c r="AM68" i="7" s="1"/>
  <c r="AN68" i="7"/>
  <c r="AR67" i="7" l="1"/>
  <c r="M67" i="7"/>
  <c r="AA67" i="7"/>
  <c r="K68" i="7" l="1"/>
  <c r="R68" i="7" l="1"/>
  <c r="X68" i="7" l="1"/>
  <c r="Y68" i="7"/>
  <c r="AD68" i="7" s="1"/>
  <c r="W68" i="7"/>
  <c r="T68" i="7"/>
  <c r="AC68" i="7" s="1"/>
  <c r="U68" i="7"/>
  <c r="AE68" i="7" s="1"/>
  <c r="L68" i="7"/>
  <c r="AQ68" i="7" l="1"/>
  <c r="AP68" i="7"/>
  <c r="AO68" i="7" s="1"/>
  <c r="Q68" i="7"/>
  <c r="AH68" i="7"/>
  <c r="AI68" i="7"/>
  <c r="O68" i="7"/>
  <c r="N68" i="7"/>
  <c r="AB68" i="7"/>
  <c r="AS68" i="7"/>
  <c r="V68" i="7"/>
  <c r="AF68" i="7" l="1"/>
  <c r="AG68" i="7"/>
  <c r="P68" i="7"/>
  <c r="S68" i="7"/>
  <c r="Z68" i="7"/>
  <c r="AT68" i="7"/>
  <c r="AK69" i="7" s="1"/>
  <c r="AL69" i="7" l="1"/>
  <c r="AM69" i="7" s="1"/>
  <c r="AN69" i="7"/>
  <c r="M68" i="7"/>
  <c r="AR68" i="7"/>
  <c r="AA68" i="7"/>
  <c r="K69" i="7" l="1"/>
  <c r="R69" i="7" l="1"/>
  <c r="X69" i="7" l="1"/>
  <c r="Y69" i="7"/>
  <c r="AD69" i="7" s="1"/>
  <c r="W69" i="7"/>
  <c r="U69" i="7"/>
  <c r="V69" i="7"/>
  <c r="T69" i="7"/>
  <c r="AQ69" i="7"/>
  <c r="L69" i="7"/>
  <c r="O69" i="7" l="1"/>
  <c r="AF69" i="7"/>
  <c r="P69" i="7"/>
  <c r="AG69" i="7"/>
  <c r="S69" i="7"/>
  <c r="AI69" i="7"/>
  <c r="Q69" i="7"/>
  <c r="AH69" i="7"/>
  <c r="AE69" i="7"/>
  <c r="AT69" i="7"/>
  <c r="AK70" i="7" s="1"/>
  <c r="N69" i="7"/>
  <c r="AB69" i="7"/>
  <c r="AS69" i="7"/>
  <c r="AP69" i="7"/>
  <c r="AO69" i="7" s="1"/>
  <c r="Z69" i="7"/>
  <c r="AC69" i="7"/>
  <c r="AL70" i="7" l="1"/>
  <c r="AM70" i="7" s="1"/>
  <c r="AN70" i="7"/>
  <c r="AR69" i="7"/>
  <c r="AA69" i="7"/>
  <c r="M69" i="7"/>
  <c r="K70" i="7" l="1"/>
  <c r="R70" i="7" l="1"/>
  <c r="Y70" i="7" l="1"/>
  <c r="AD70" i="7" s="1"/>
  <c r="W70" i="7"/>
  <c r="X70" i="7"/>
  <c r="U70" i="7"/>
  <c r="V70" i="7"/>
  <c r="T70" i="7"/>
  <c r="AP70" i="7"/>
  <c r="AO70" i="7" s="1"/>
  <c r="L70" i="7"/>
  <c r="O70" i="7" l="1"/>
  <c r="P70" i="7"/>
  <c r="AG70" i="7"/>
  <c r="AF70" i="7"/>
  <c r="S70" i="7"/>
  <c r="Q70" i="7"/>
  <c r="AH70" i="7"/>
  <c r="AI70" i="7"/>
  <c r="AQ70" i="7"/>
  <c r="AS70" i="7"/>
  <c r="AB70" i="7"/>
  <c r="N70" i="7"/>
  <c r="AC70" i="7"/>
  <c r="Z70" i="7"/>
  <c r="AE70" i="7"/>
  <c r="AT70" i="7" l="1"/>
  <c r="AK71" i="7" s="1"/>
  <c r="M70" i="7"/>
  <c r="AR70" i="7"/>
  <c r="AA70" i="7"/>
  <c r="K71" i="7" l="1"/>
  <c r="AL71" i="7"/>
  <c r="AM71" i="7" s="1"/>
  <c r="AN71" i="7"/>
  <c r="R71" i="7" l="1"/>
  <c r="Y71" i="7" l="1"/>
  <c r="AD71" i="7" s="1"/>
  <c r="X71" i="7"/>
  <c r="W71" i="7"/>
  <c r="T71" i="7" s="1"/>
  <c r="U71" i="7"/>
  <c r="AQ71" i="7" s="1"/>
  <c r="L71" i="7"/>
  <c r="AS71" i="7" l="1"/>
  <c r="AB71" i="7"/>
  <c r="N71" i="7"/>
  <c r="AC71" i="7"/>
  <c r="Q71" i="7"/>
  <c r="AI71" i="7"/>
  <c r="AH71" i="7"/>
  <c r="O71" i="7"/>
  <c r="AP71" i="7"/>
  <c r="AO71" i="7" s="1"/>
  <c r="V71" i="7"/>
  <c r="AE71" i="7"/>
  <c r="AT71" i="7" l="1"/>
  <c r="AK72" i="7" s="1"/>
  <c r="AL72" i="7" s="1"/>
  <c r="AM72" i="7" s="1"/>
  <c r="AF71" i="7"/>
  <c r="AG71" i="7"/>
  <c r="P71" i="7"/>
  <c r="S71" i="7"/>
  <c r="Z71" i="7"/>
  <c r="AN72" i="7" l="1"/>
  <c r="M71" i="7"/>
  <c r="AR71" i="7"/>
  <c r="AA71" i="7"/>
  <c r="K72" i="7" l="1"/>
  <c r="R72" i="7" l="1"/>
  <c r="Y72" i="7" l="1"/>
  <c r="AD72" i="7" s="1"/>
  <c r="X72" i="7"/>
  <c r="W72" i="7"/>
  <c r="T72" i="7" s="1"/>
  <c r="U72" i="7"/>
  <c r="AE72" i="7" s="1"/>
  <c r="L72" i="7"/>
  <c r="AB72" i="7" l="1"/>
  <c r="N72" i="7"/>
  <c r="AS72" i="7"/>
  <c r="AC72" i="7"/>
  <c r="AQ72" i="7"/>
  <c r="AH72" i="7"/>
  <c r="AI72" i="7"/>
  <c r="Q72" i="7"/>
  <c r="O72" i="7"/>
  <c r="AP72" i="7"/>
  <c r="AO72" i="7" s="1"/>
  <c r="V72" i="7"/>
  <c r="AF72" i="7" l="1"/>
  <c r="AG72" i="7"/>
  <c r="P72" i="7"/>
  <c r="S72" i="7"/>
  <c r="Z72" i="7"/>
  <c r="AT72" i="7"/>
  <c r="AK73" i="7" s="1"/>
  <c r="AL73" i="7" l="1"/>
  <c r="AM73" i="7" s="1"/>
  <c r="AN73" i="7"/>
  <c r="M72" i="7"/>
  <c r="AR72" i="7"/>
  <c r="AA72" i="7"/>
  <c r="K73" i="7" l="1"/>
  <c r="R73" i="7" l="1"/>
  <c r="X73" i="7" l="1"/>
  <c r="W73" i="7"/>
  <c r="U73" i="7"/>
  <c r="V73" i="7"/>
  <c r="Y73" i="7"/>
  <c r="AD73" i="7" s="1"/>
  <c r="AQ73" i="7"/>
  <c r="AE73" i="7"/>
  <c r="AP73" i="7"/>
  <c r="AO73" i="7" s="1"/>
  <c r="L73" i="7"/>
  <c r="O73" i="7" l="1"/>
  <c r="AF73" i="7"/>
  <c r="P73" i="7"/>
  <c r="AG73" i="7"/>
  <c r="S73" i="7"/>
  <c r="Q73" i="7"/>
  <c r="AI73" i="7"/>
  <c r="AH73" i="7"/>
  <c r="Z73" i="7"/>
  <c r="T73" i="7"/>
  <c r="M73" i="7" l="1"/>
  <c r="AA73" i="7"/>
  <c r="AR73" i="7"/>
  <c r="AS73" i="7"/>
  <c r="AT73" i="7" s="1"/>
  <c r="AK74" i="7" s="1"/>
  <c r="N73" i="7"/>
  <c r="AB73" i="7"/>
  <c r="AC73" i="7"/>
  <c r="AL74" i="7" l="1"/>
  <c r="AM74" i="7" s="1"/>
  <c r="AN74" i="7"/>
  <c r="K74" i="7"/>
  <c r="R74" i="7" l="1"/>
  <c r="Y74" i="7" l="1"/>
  <c r="AD74" i="7" s="1"/>
  <c r="X74" i="7"/>
  <c r="W74" i="7"/>
  <c r="T74" i="7" s="1"/>
  <c r="U74" i="7"/>
  <c r="AQ74" i="7" s="1"/>
  <c r="L74" i="7"/>
  <c r="AS74" i="7" l="1"/>
  <c r="AB74" i="7"/>
  <c r="N74" i="7"/>
  <c r="AI74" i="7"/>
  <c r="AH74" i="7"/>
  <c r="Q74" i="7"/>
  <c r="O74" i="7"/>
  <c r="V74" i="7"/>
  <c r="AE74" i="7"/>
  <c r="AP74" i="7"/>
  <c r="AO74" i="7" s="1"/>
  <c r="AT74" i="7" s="1"/>
  <c r="AK75" i="7" s="1"/>
  <c r="AC74" i="7"/>
  <c r="AL75" i="7" l="1"/>
  <c r="AM75" i="7" s="1"/>
  <c r="AN75" i="7"/>
  <c r="AG74" i="7"/>
  <c r="AF74" i="7"/>
  <c r="P74" i="7"/>
  <c r="S74" i="7"/>
  <c r="Z74" i="7"/>
  <c r="M74" i="7" l="1"/>
  <c r="AA74" i="7"/>
  <c r="AR74" i="7"/>
  <c r="K75" i="7" l="1"/>
  <c r="R75" i="7" l="1"/>
  <c r="X75" i="7" l="1"/>
  <c r="Y75" i="7"/>
  <c r="AD75" i="7" s="1"/>
  <c r="W75" i="7"/>
  <c r="T75" i="7" s="1"/>
  <c r="U75" i="7"/>
  <c r="AQ75" i="7" s="1"/>
  <c r="L75" i="7"/>
  <c r="AS75" i="7" l="1"/>
  <c r="N75" i="7"/>
  <c r="AB75" i="7"/>
  <c r="AC75" i="7"/>
  <c r="O75" i="7"/>
  <c r="V75" i="7"/>
  <c r="AI75" i="7"/>
  <c r="AH75" i="7"/>
  <c r="Q75" i="7"/>
  <c r="AP75" i="7"/>
  <c r="AO75" i="7" s="1"/>
  <c r="AE75" i="7"/>
  <c r="AT75" i="7" l="1"/>
  <c r="AK76" i="7" s="1"/>
  <c r="AL76" i="7" s="1"/>
  <c r="AM76" i="7" s="1"/>
  <c r="AF75" i="7"/>
  <c r="AG75" i="7"/>
  <c r="P75" i="7"/>
  <c r="S75" i="7"/>
  <c r="Z75" i="7"/>
  <c r="AN76" i="7" l="1"/>
  <c r="M75" i="7"/>
  <c r="AR75" i="7"/>
  <c r="AA75" i="7"/>
  <c r="K76" i="7" l="1"/>
  <c r="R76" i="7" l="1"/>
  <c r="Y76" i="7" l="1"/>
  <c r="AD76" i="7" s="1"/>
  <c r="X76" i="7"/>
  <c r="W76" i="7"/>
  <c r="U76" i="7"/>
  <c r="T76" i="7"/>
  <c r="L76" i="7"/>
  <c r="N76" i="7" l="1"/>
  <c r="AS76" i="7"/>
  <c r="AB76" i="7"/>
  <c r="O76" i="7"/>
  <c r="AI76" i="7"/>
  <c r="Q76" i="7"/>
  <c r="AH76" i="7"/>
  <c r="AQ76" i="7"/>
  <c r="V76" i="7"/>
  <c r="AE76" i="7"/>
  <c r="AC76" i="7"/>
  <c r="AF76" i="7" l="1"/>
  <c r="P76" i="7"/>
  <c r="AG76" i="7"/>
  <c r="S76" i="7"/>
  <c r="AP76" i="7" s="1"/>
  <c r="AO76" i="7" s="1"/>
  <c r="Z76" i="7"/>
  <c r="AT76" i="7"/>
  <c r="AK77" i="7" s="1"/>
  <c r="AL77" i="7" l="1"/>
  <c r="AM77" i="7" s="1"/>
  <c r="AN77" i="7"/>
  <c r="M76" i="7"/>
  <c r="AR76" i="7"/>
  <c r="AA76" i="7"/>
  <c r="K77" i="7" l="1"/>
  <c r="R77" i="7" l="1"/>
  <c r="W77" i="7" s="1"/>
  <c r="Y77" i="7" l="1"/>
  <c r="AD77" i="7" s="1"/>
  <c r="X77" i="7"/>
  <c r="U77" i="7"/>
  <c r="AQ77" i="7" s="1"/>
  <c r="L77" i="7"/>
  <c r="AI77" i="7" l="1"/>
  <c r="Q77" i="7"/>
  <c r="AH77" i="7"/>
  <c r="O77" i="7"/>
  <c r="T77" i="7"/>
  <c r="AE77" i="7"/>
  <c r="V77" i="7"/>
  <c r="P77" i="7" l="1"/>
  <c r="AG77" i="7"/>
  <c r="AF77" i="7"/>
  <c r="S77" i="7"/>
  <c r="AP77" i="7" s="1"/>
  <c r="AO77" i="7" s="1"/>
  <c r="Z77" i="7"/>
  <c r="AB77" i="7"/>
  <c r="AS77" i="7"/>
  <c r="AT77" i="7" s="1"/>
  <c r="AK78" i="7" s="1"/>
  <c r="N77" i="7"/>
  <c r="AC77" i="7"/>
  <c r="AL78" i="7" l="1"/>
  <c r="AM78" i="7" s="1"/>
  <c r="AN78" i="7"/>
  <c r="AR77" i="7"/>
  <c r="M77" i="7"/>
  <c r="AA77" i="7"/>
  <c r="K78" i="7" l="1"/>
  <c r="R78" i="7" l="1"/>
  <c r="X78" i="7" l="1"/>
  <c r="W78" i="7"/>
  <c r="T78" i="7" s="1"/>
  <c r="Y78" i="7"/>
  <c r="AD78" i="7" s="1"/>
  <c r="U78" i="7"/>
  <c r="V78" i="7" s="1"/>
  <c r="L78" i="7"/>
  <c r="AF78" i="7" l="1"/>
  <c r="P78" i="7"/>
  <c r="AG78" i="7"/>
  <c r="S78" i="7"/>
  <c r="Z78" i="7"/>
  <c r="AS78" i="7"/>
  <c r="AB78" i="7"/>
  <c r="N78" i="7"/>
  <c r="AC78" i="7"/>
  <c r="AQ78" i="7"/>
  <c r="AP78" i="7"/>
  <c r="AO78" i="7" s="1"/>
  <c r="O78" i="7"/>
  <c r="AI78" i="7"/>
  <c r="AH78" i="7"/>
  <c r="Q78" i="7"/>
  <c r="AE78" i="7"/>
  <c r="AT78" i="7" l="1"/>
  <c r="AK79" i="7" s="1"/>
  <c r="AR78" i="7"/>
  <c r="M78" i="7"/>
  <c r="AA78" i="7"/>
  <c r="K79" i="7" l="1"/>
  <c r="AL79" i="7"/>
  <c r="AM79" i="7" s="1"/>
  <c r="AN79" i="7"/>
  <c r="R79" i="7" l="1"/>
  <c r="Y79" i="7" l="1"/>
  <c r="AD79" i="7" s="1"/>
  <c r="X79" i="7"/>
  <c r="W79" i="7"/>
  <c r="T79" i="7" s="1"/>
  <c r="U79" i="7"/>
  <c r="L79" i="7"/>
  <c r="AB79" i="7" l="1"/>
  <c r="AS79" i="7"/>
  <c r="N79" i="7"/>
  <c r="AC79" i="7"/>
  <c r="O79" i="7"/>
  <c r="V79" i="7"/>
  <c r="AQ79" i="7"/>
  <c r="Q79" i="7"/>
  <c r="AH79" i="7"/>
  <c r="AI79" i="7"/>
  <c r="AE79" i="7"/>
  <c r="AG79" i="7" l="1"/>
  <c r="AF79" i="7"/>
  <c r="P79" i="7"/>
  <c r="S79" i="7"/>
  <c r="AP79" i="7" s="1"/>
  <c r="AO79" i="7" s="1"/>
  <c r="AT79" i="7" s="1"/>
  <c r="AK80" i="7" s="1"/>
  <c r="Z79" i="7"/>
  <c r="AL80" i="7" l="1"/>
  <c r="AM80" i="7" s="1"/>
  <c r="AN80" i="7"/>
  <c r="AA79" i="7"/>
  <c r="M79" i="7"/>
  <c r="AR79" i="7"/>
  <c r="K80" i="7" l="1"/>
  <c r="R80" i="7" l="1"/>
  <c r="X80" i="7" l="1"/>
  <c r="W80" i="7"/>
  <c r="U80" i="7"/>
  <c r="AE80" i="7" s="1"/>
  <c r="Y80" i="7"/>
  <c r="AD80" i="7" s="1"/>
  <c r="AQ80" i="7"/>
  <c r="L80" i="7"/>
  <c r="V80" i="7" l="1"/>
  <c r="O80" i="7"/>
  <c r="Q80" i="7"/>
  <c r="AH80" i="7"/>
  <c r="AI80" i="7"/>
  <c r="T80" i="7"/>
  <c r="N80" i="7" l="1"/>
  <c r="AB80" i="7"/>
  <c r="AS80" i="7"/>
  <c r="AC80" i="7"/>
  <c r="P80" i="7"/>
  <c r="AF80" i="7"/>
  <c r="AG80" i="7"/>
  <c r="S80" i="7"/>
  <c r="AP80" i="7" s="1"/>
  <c r="AO80" i="7" s="1"/>
  <c r="Z80" i="7"/>
  <c r="AT80" i="7" l="1"/>
  <c r="AK81" i="7" s="1"/>
  <c r="M80" i="7"/>
  <c r="AA80" i="7"/>
  <c r="AR80" i="7"/>
  <c r="AL81" i="7"/>
  <c r="AM81" i="7" s="1"/>
  <c r="AN81" i="7"/>
  <c r="K81" i="7" l="1"/>
  <c r="R81" i="7" l="1"/>
  <c r="Y81" i="7" l="1"/>
  <c r="AD81" i="7" s="1"/>
  <c r="X81" i="7"/>
  <c r="W81" i="7"/>
  <c r="U81" i="7"/>
  <c r="AQ81" i="7" s="1"/>
  <c r="L81" i="7"/>
  <c r="AH81" i="7" l="1"/>
  <c r="Q81" i="7"/>
  <c r="AI81" i="7"/>
  <c r="T81" i="7"/>
  <c r="O81" i="7"/>
  <c r="V81" i="7"/>
  <c r="AE81" i="7"/>
  <c r="AF81" i="7" l="1"/>
  <c r="AG81" i="7"/>
  <c r="P81" i="7"/>
  <c r="S81" i="7"/>
  <c r="AP81" i="7" s="1"/>
  <c r="AO81" i="7" s="1"/>
  <c r="Z81" i="7"/>
  <c r="AS81" i="7"/>
  <c r="AT81" i="7" s="1"/>
  <c r="AK82" i="7" s="1"/>
  <c r="N81" i="7"/>
  <c r="AB81" i="7"/>
  <c r="AC81" i="7"/>
  <c r="AL82" i="7" l="1"/>
  <c r="AM82" i="7" s="1"/>
  <c r="AN82" i="7"/>
  <c r="M81" i="7"/>
  <c r="AA81" i="7"/>
  <c r="AR81" i="7"/>
  <c r="K82" i="7" l="1"/>
  <c r="R82" i="7" l="1"/>
  <c r="Y82" i="7" l="1"/>
  <c r="AD82" i="7" s="1"/>
  <c r="X82" i="7"/>
  <c r="W82" i="7"/>
  <c r="T82" i="7" s="1"/>
  <c r="U82" i="7"/>
  <c r="AE82" i="7" s="1"/>
  <c r="L82" i="7"/>
  <c r="AQ82" i="7" l="1"/>
  <c r="N82" i="7"/>
  <c r="AB82" i="7"/>
  <c r="AS82" i="7"/>
  <c r="O82" i="7"/>
  <c r="V82" i="7"/>
  <c r="AC82" i="7"/>
  <c r="AH82" i="7"/>
  <c r="AI82" i="7"/>
  <c r="Q82" i="7"/>
  <c r="P82" i="7" l="1"/>
  <c r="AF82" i="7"/>
  <c r="AG82" i="7"/>
  <c r="S82" i="7"/>
  <c r="AP82" i="7" s="1"/>
  <c r="AO82" i="7" s="1"/>
  <c r="Z82" i="7"/>
  <c r="AT82" i="7"/>
  <c r="AK83" i="7" s="1"/>
  <c r="AL83" i="7" l="1"/>
  <c r="AM83" i="7" s="1"/>
  <c r="AN83" i="7"/>
  <c r="M82" i="7"/>
  <c r="AA82" i="7"/>
  <c r="AR82" i="7"/>
  <c r="K83" i="7" l="1"/>
  <c r="R83" i="7" l="1"/>
  <c r="Y83" i="7" l="1"/>
  <c r="AD83" i="7" s="1"/>
  <c r="W83" i="7"/>
  <c r="X83" i="7"/>
  <c r="U83" i="7"/>
  <c r="V83" i="7" s="1"/>
  <c r="L83" i="7"/>
  <c r="P83" i="7" l="1"/>
  <c r="AG83" i="7"/>
  <c r="AF83" i="7"/>
  <c r="S83" i="7"/>
  <c r="Z83" i="7"/>
  <c r="AP83" i="7"/>
  <c r="AO83" i="7" s="1"/>
  <c r="AQ83" i="7"/>
  <c r="O83" i="7"/>
  <c r="AH83" i="7"/>
  <c r="Q83" i="7"/>
  <c r="AI83" i="7"/>
  <c r="AE83" i="7"/>
  <c r="T83" i="7"/>
  <c r="N83" i="7" l="1"/>
  <c r="AS83" i="7"/>
  <c r="AB83" i="7"/>
  <c r="AC83" i="7"/>
  <c r="AT83" i="7"/>
  <c r="AK84" i="7" s="1"/>
  <c r="AA83" i="7"/>
  <c r="AR83" i="7"/>
  <c r="M83" i="7"/>
  <c r="K84" i="7" l="1"/>
  <c r="AL84" i="7"/>
  <c r="AM84" i="7" s="1"/>
  <c r="AN84" i="7"/>
  <c r="R84" i="7" l="1"/>
  <c r="X84" i="7" l="1"/>
  <c r="Y84" i="7"/>
  <c r="AD84" i="7" s="1"/>
  <c r="W84" i="7"/>
  <c r="U84" i="7"/>
  <c r="V84" i="7" s="1"/>
  <c r="L84" i="7"/>
  <c r="P84" i="7" l="1"/>
  <c r="AF84" i="7"/>
  <c r="AG84" i="7"/>
  <c r="S84" i="7"/>
  <c r="Z84" i="7"/>
  <c r="O84" i="7"/>
  <c r="AQ84" i="7"/>
  <c r="AP84" i="7"/>
  <c r="AO84" i="7" s="1"/>
  <c r="Q84" i="7"/>
  <c r="AH84" i="7"/>
  <c r="AI84" i="7"/>
  <c r="AE84" i="7"/>
  <c r="T84" i="7"/>
  <c r="AS84" i="7" l="1"/>
  <c r="AT84" i="7" s="1"/>
  <c r="AK85" i="7" s="1"/>
  <c r="AB84" i="7"/>
  <c r="N84" i="7"/>
  <c r="AC84" i="7"/>
  <c r="AR84" i="7"/>
  <c r="AA84" i="7"/>
  <c r="M84" i="7"/>
  <c r="AL85" i="7" l="1"/>
  <c r="AM85" i="7" s="1"/>
  <c r="AN85" i="7"/>
  <c r="K85" i="7"/>
  <c r="R85" i="7" l="1"/>
  <c r="X85" i="7" l="1"/>
  <c r="Y85" i="7"/>
  <c r="AD85" i="7" s="1"/>
  <c r="U85" i="7"/>
  <c r="W85" i="7"/>
  <c r="T85" i="7" s="1"/>
  <c r="AQ85" i="7"/>
  <c r="L85" i="7"/>
  <c r="AS85" i="7" l="1"/>
  <c r="AB85" i="7"/>
  <c r="N85" i="7"/>
  <c r="AC85" i="7"/>
  <c r="Q85" i="7"/>
  <c r="AI85" i="7"/>
  <c r="AH85" i="7"/>
  <c r="O85" i="7"/>
  <c r="AE85" i="7"/>
  <c r="V85" i="7"/>
  <c r="P85" i="7" l="1"/>
  <c r="AF85" i="7"/>
  <c r="AG85" i="7"/>
  <c r="S85" i="7"/>
  <c r="AP85" i="7" s="1"/>
  <c r="AO85" i="7" s="1"/>
  <c r="AT85" i="7" s="1"/>
  <c r="AK86" i="7" s="1"/>
  <c r="AL86" i="7" s="1"/>
  <c r="AM86" i="7" s="1"/>
  <c r="Z85" i="7"/>
  <c r="AN86" i="7" l="1"/>
  <c r="AR85" i="7"/>
  <c r="AA85" i="7"/>
  <c r="M85" i="7"/>
  <c r="K86" i="7" l="1"/>
  <c r="R86" i="7" l="1"/>
  <c r="Y86" i="7" l="1"/>
  <c r="AD86" i="7" s="1"/>
  <c r="X86" i="7"/>
  <c r="W86" i="7"/>
  <c r="U86" i="7"/>
  <c r="L86" i="7"/>
  <c r="Q86" i="7" l="1"/>
  <c r="AI86" i="7"/>
  <c r="AH86" i="7"/>
  <c r="O86" i="7"/>
  <c r="V86" i="7"/>
  <c r="AQ86" i="7"/>
  <c r="T86" i="7"/>
  <c r="AE86" i="7"/>
  <c r="AS86" i="7" l="1"/>
  <c r="AB86" i="7"/>
  <c r="N86" i="7"/>
  <c r="AC86" i="7"/>
  <c r="AG86" i="7"/>
  <c r="P86" i="7"/>
  <c r="AF86" i="7"/>
  <c r="S86" i="7"/>
  <c r="AP86" i="7" s="1"/>
  <c r="AO86" i="7" s="1"/>
  <c r="AT86" i="7" s="1"/>
  <c r="AK87" i="7" s="1"/>
  <c r="Z86" i="7"/>
  <c r="AL87" i="7" l="1"/>
  <c r="AM87" i="7" s="1"/>
  <c r="AN87" i="7"/>
  <c r="M86" i="7"/>
  <c r="AA86" i="7"/>
  <c r="AR86" i="7"/>
  <c r="K87" i="7" l="1"/>
  <c r="R87" i="7" l="1"/>
  <c r="W87" i="7" l="1"/>
  <c r="Y87" i="7"/>
  <c r="AD87" i="7" s="1"/>
  <c r="X87" i="7"/>
  <c r="U87" i="7"/>
  <c r="AQ87" i="7" s="1"/>
  <c r="T87" i="7"/>
  <c r="L87" i="7"/>
  <c r="V87" i="7" l="1"/>
  <c r="AF87" i="7"/>
  <c r="AG87" i="7"/>
  <c r="P87" i="7"/>
  <c r="S87" i="7"/>
  <c r="AP87" i="7" s="1"/>
  <c r="AO87" i="7" s="1"/>
  <c r="AB87" i="7"/>
  <c r="AS87" i="7"/>
  <c r="N87" i="7"/>
  <c r="AT87" i="7"/>
  <c r="AK88" i="7" s="1"/>
  <c r="Z87" i="7"/>
  <c r="O87" i="7"/>
  <c r="AC87" i="7"/>
  <c r="AI87" i="7"/>
  <c r="Q87" i="7"/>
  <c r="AH87" i="7"/>
  <c r="AE87" i="7"/>
  <c r="AL88" i="7" l="1"/>
  <c r="AM88" i="7" s="1"/>
  <c r="AN88" i="7"/>
  <c r="AA87" i="7"/>
  <c r="AR87" i="7"/>
  <c r="M87" i="7"/>
  <c r="K88" i="7" l="1"/>
  <c r="R88" i="7" l="1"/>
  <c r="Y88" i="7" l="1"/>
  <c r="AD88" i="7" s="1"/>
  <c r="X88" i="7"/>
  <c r="W88" i="7"/>
  <c r="T88" i="7" s="1"/>
  <c r="U88" i="7"/>
  <c r="L88" i="7"/>
  <c r="O88" i="7" l="1"/>
  <c r="AS88" i="7"/>
  <c r="N88" i="7"/>
  <c r="AB88" i="7"/>
  <c r="AH88" i="7"/>
  <c r="AI88" i="7"/>
  <c r="Q88" i="7"/>
  <c r="AQ88" i="7"/>
  <c r="AE88" i="7"/>
  <c r="AC88" i="7"/>
  <c r="V88" i="7"/>
  <c r="AF88" i="7" l="1"/>
  <c r="P88" i="7"/>
  <c r="AG88" i="7"/>
  <c r="S88" i="7"/>
  <c r="AP88" i="7" s="1"/>
  <c r="AO88" i="7" s="1"/>
  <c r="AT88" i="7" s="1"/>
  <c r="AK89" i="7" s="1"/>
  <c r="Z88" i="7"/>
  <c r="AR88" i="7" l="1"/>
  <c r="M88" i="7"/>
  <c r="AA88" i="7"/>
  <c r="AL89" i="7"/>
  <c r="AM89" i="7" s="1"/>
  <c r="AN89" i="7"/>
  <c r="K89" i="7" l="1"/>
  <c r="R89" i="7" l="1"/>
  <c r="Y89" i="7" l="1"/>
  <c r="AD89" i="7" s="1"/>
  <c r="W89" i="7"/>
  <c r="X89" i="7"/>
  <c r="U89" i="7"/>
  <c r="T89" i="7"/>
  <c r="L89" i="7"/>
  <c r="O89" i="7" l="1"/>
  <c r="V89" i="7"/>
  <c r="Q89" i="7"/>
  <c r="AI89" i="7"/>
  <c r="AH89" i="7"/>
  <c r="AE89" i="7"/>
  <c r="N89" i="7"/>
  <c r="AS89" i="7"/>
  <c r="AB89" i="7"/>
  <c r="AQ89" i="7"/>
  <c r="AC89" i="7"/>
  <c r="AF89" i="7" l="1"/>
  <c r="P89" i="7"/>
  <c r="AG89" i="7"/>
  <c r="S89" i="7"/>
  <c r="AP89" i="7" s="1"/>
  <c r="AO89" i="7" s="1"/>
  <c r="AT89" i="7" s="1"/>
  <c r="AK90" i="7" s="1"/>
  <c r="Z89" i="7"/>
  <c r="AL90" i="7" l="1"/>
  <c r="AM90" i="7" s="1"/>
  <c r="AN90" i="7"/>
  <c r="AR89" i="7"/>
  <c r="M89" i="7"/>
  <c r="AA89" i="7"/>
  <c r="K90" i="7" l="1"/>
  <c r="R90" i="7" l="1"/>
  <c r="W90" i="7" l="1"/>
  <c r="X90" i="7"/>
  <c r="Y90" i="7"/>
  <c r="AD90" i="7" s="1"/>
  <c r="U90" i="7"/>
  <c r="AE90" i="7" s="1"/>
  <c r="L90" i="7"/>
  <c r="V90" i="7" l="1"/>
  <c r="P90" i="7" s="1"/>
  <c r="AG90" i="7"/>
  <c r="S90" i="7"/>
  <c r="AP90" i="7"/>
  <c r="AO90" i="7" s="1"/>
  <c r="O90" i="7"/>
  <c r="AQ90" i="7"/>
  <c r="Z90" i="7"/>
  <c r="AH90" i="7"/>
  <c r="AI90" i="7"/>
  <c r="Q90" i="7"/>
  <c r="T90" i="7"/>
  <c r="AF90" i="7" l="1"/>
  <c r="AR90" i="7"/>
  <c r="AA90" i="7"/>
  <c r="M90" i="7"/>
  <c r="AS90" i="7"/>
  <c r="AT90" i="7" s="1"/>
  <c r="AK91" i="7" s="1"/>
  <c r="N90" i="7"/>
  <c r="AB90" i="7"/>
  <c r="AC90" i="7"/>
  <c r="AL91" i="7" l="1"/>
  <c r="AM91" i="7" s="1"/>
  <c r="AN91" i="7"/>
  <c r="K91" i="7"/>
  <c r="R91" i="7" l="1"/>
  <c r="W91" i="7" l="1"/>
  <c r="Y91" i="7"/>
  <c r="AD91" i="7" s="1"/>
  <c r="X91" i="7"/>
  <c r="T91" i="7"/>
  <c r="U91" i="7"/>
  <c r="L91" i="7"/>
  <c r="O91" i="7" l="1"/>
  <c r="AQ91" i="7"/>
  <c r="AB91" i="7"/>
  <c r="AS91" i="7"/>
  <c r="N91" i="7"/>
  <c r="AC91" i="7"/>
  <c r="AE91" i="7"/>
  <c r="V91" i="7"/>
  <c r="AI91" i="7"/>
  <c r="Q91" i="7"/>
  <c r="AH91" i="7"/>
  <c r="AG91" i="7" l="1"/>
  <c r="AF91" i="7"/>
  <c r="P91" i="7"/>
  <c r="S91" i="7"/>
  <c r="AP91" i="7" s="1"/>
  <c r="AO91" i="7" s="1"/>
  <c r="Z91" i="7"/>
  <c r="AT91" i="7"/>
  <c r="AK92" i="7" s="1"/>
  <c r="AL92" i="7" l="1"/>
  <c r="AM92" i="7" s="1"/>
  <c r="AN92" i="7"/>
  <c r="AR91" i="7"/>
  <c r="M91" i="7"/>
  <c r="AA91" i="7"/>
  <c r="K92" i="7" l="1"/>
  <c r="R92" i="7" l="1"/>
  <c r="Y92" i="7" l="1"/>
  <c r="AD92" i="7" s="1"/>
  <c r="X92" i="7"/>
  <c r="W92" i="7"/>
  <c r="T92" i="7" s="1"/>
  <c r="U92" i="7"/>
  <c r="L92" i="7"/>
  <c r="N92" i="7" l="1"/>
  <c r="AB92" i="7"/>
  <c r="AS92" i="7"/>
  <c r="AC92" i="7"/>
  <c r="Q92" i="7"/>
  <c r="AH92" i="7"/>
  <c r="AI92" i="7"/>
  <c r="O92" i="7"/>
  <c r="AQ92" i="7"/>
  <c r="AE92" i="7"/>
  <c r="V92" i="7"/>
  <c r="AG92" i="7" l="1"/>
  <c r="AF92" i="7"/>
  <c r="P92" i="7"/>
  <c r="S92" i="7"/>
  <c r="AP92" i="7" s="1"/>
  <c r="AO92" i="7" s="1"/>
  <c r="AT92" i="7" s="1"/>
  <c r="AK93" i="7" s="1"/>
  <c r="Z92" i="7"/>
  <c r="AL93" i="7" l="1"/>
  <c r="AM93" i="7" s="1"/>
  <c r="AN93" i="7"/>
  <c r="AR92" i="7"/>
  <c r="M92" i="7"/>
  <c r="AA92" i="7"/>
  <c r="K93" i="7" l="1"/>
  <c r="R93" i="7" l="1"/>
  <c r="Y93" i="7" l="1"/>
  <c r="AD93" i="7" s="1"/>
  <c r="X93" i="7"/>
  <c r="U93" i="7"/>
  <c r="AQ93" i="7" s="1"/>
  <c r="W93" i="7"/>
  <c r="T93" i="7" s="1"/>
  <c r="L93" i="7"/>
  <c r="AB93" i="7" l="1"/>
  <c r="N93" i="7"/>
  <c r="AS93" i="7"/>
  <c r="AC93" i="7"/>
  <c r="Q93" i="7"/>
  <c r="AH93" i="7"/>
  <c r="AI93" i="7"/>
  <c r="O93" i="7"/>
  <c r="AE93" i="7"/>
  <c r="V93" i="7"/>
  <c r="AF93" i="7" l="1"/>
  <c r="P93" i="7"/>
  <c r="AG93" i="7"/>
  <c r="S93" i="7"/>
  <c r="AP93" i="7" s="1"/>
  <c r="AO93" i="7" s="1"/>
  <c r="AT93" i="7" s="1"/>
  <c r="AK94" i="7" s="1"/>
  <c r="AL94" i="7" s="1"/>
  <c r="AM94" i="7" s="1"/>
  <c r="Z93" i="7"/>
  <c r="AN94" i="7" l="1"/>
  <c r="AR93" i="7"/>
  <c r="M93" i="7"/>
  <c r="AA93" i="7"/>
  <c r="K94" i="7" l="1"/>
  <c r="R94" i="7" l="1"/>
  <c r="X94" i="7" l="1"/>
  <c r="Y94" i="7"/>
  <c r="AD94" i="7" s="1"/>
  <c r="W94" i="7"/>
  <c r="U94" i="7"/>
  <c r="T94" i="7"/>
  <c r="L94" i="7"/>
  <c r="O94" i="7" l="1"/>
  <c r="AQ94" i="7"/>
  <c r="AI94" i="7"/>
  <c r="Q94" i="7"/>
  <c r="AH94" i="7"/>
  <c r="AE94" i="7"/>
  <c r="AB94" i="7"/>
  <c r="N94" i="7"/>
  <c r="AS94" i="7"/>
  <c r="V94" i="7"/>
  <c r="AC94" i="7"/>
  <c r="AF94" i="7" l="1"/>
  <c r="P94" i="7"/>
  <c r="AG94" i="7"/>
  <c r="S94" i="7"/>
  <c r="AP94" i="7" s="1"/>
  <c r="AO94" i="7" s="1"/>
  <c r="Z94" i="7"/>
  <c r="AT94" i="7"/>
  <c r="AK95" i="7" s="1"/>
  <c r="AL95" i="7" l="1"/>
  <c r="AM95" i="7" s="1"/>
  <c r="AN95" i="7"/>
  <c r="AA94" i="7"/>
  <c r="AR94" i="7"/>
  <c r="M94" i="7"/>
  <c r="K95" i="7" l="1"/>
  <c r="R95" i="7" l="1"/>
  <c r="Y95" i="7" l="1"/>
  <c r="AD95" i="7" s="1"/>
  <c r="X95" i="7"/>
  <c r="W95" i="7"/>
  <c r="T95" i="7" s="1"/>
  <c r="AC95" i="7" s="1"/>
  <c r="U95" i="7"/>
  <c r="L95" i="7"/>
  <c r="O95" i="7" l="1"/>
  <c r="AQ95" i="7"/>
  <c r="V95" i="7"/>
  <c r="AE95" i="7"/>
  <c r="N95" i="7"/>
  <c r="AS95" i="7"/>
  <c r="AB95" i="7"/>
  <c r="AH95" i="7"/>
  <c r="Q95" i="7"/>
  <c r="AI95" i="7"/>
  <c r="AF95" i="7" l="1"/>
  <c r="AG95" i="7"/>
  <c r="P95" i="7"/>
  <c r="S95" i="7"/>
  <c r="AP95" i="7" s="1"/>
  <c r="AO95" i="7" s="1"/>
  <c r="Z95" i="7"/>
  <c r="AT95" i="7"/>
  <c r="AK96" i="7" s="1"/>
  <c r="AL96" i="7" l="1"/>
  <c r="AM96" i="7" s="1"/>
  <c r="AN96" i="7"/>
  <c r="M95" i="7"/>
  <c r="AA95" i="7"/>
  <c r="AR95" i="7"/>
  <c r="K96" i="7" l="1"/>
  <c r="R96" i="7" l="1"/>
  <c r="Y96" i="7" l="1"/>
  <c r="AD96" i="7" s="1"/>
  <c r="X96" i="7"/>
  <c r="W96" i="7"/>
  <c r="U96" i="7"/>
  <c r="V96" i="7"/>
  <c r="L96" i="7"/>
  <c r="AF96" i="7" l="1"/>
  <c r="P96" i="7"/>
  <c r="AG96" i="7"/>
  <c r="S96" i="7"/>
  <c r="AP96" i="7" s="1"/>
  <c r="AO96" i="7" s="1"/>
  <c r="AH96" i="7"/>
  <c r="AI96" i="7"/>
  <c r="Q96" i="7"/>
  <c r="Z96" i="7"/>
  <c r="O96" i="7"/>
  <c r="AQ96" i="7"/>
  <c r="T96" i="7"/>
  <c r="AE96" i="7"/>
  <c r="N96" i="7" l="1"/>
  <c r="AB96" i="7"/>
  <c r="AS96" i="7"/>
  <c r="AC96" i="7"/>
  <c r="AT96" i="7"/>
  <c r="AK97" i="7" s="1"/>
  <c r="AA96" i="7"/>
  <c r="AR96" i="7"/>
  <c r="M96" i="7"/>
  <c r="K97" i="7" l="1"/>
  <c r="AL97" i="7"/>
  <c r="AM97" i="7" s="1"/>
  <c r="AN97" i="7"/>
  <c r="R97" i="7" l="1"/>
  <c r="Y97" i="7" l="1"/>
  <c r="AD97" i="7" s="1"/>
  <c r="X97" i="7"/>
  <c r="U97" i="7"/>
  <c r="AQ97" i="7" s="1"/>
  <c r="W97" i="7"/>
  <c r="T97" i="7"/>
  <c r="L97" i="7"/>
  <c r="AB97" i="7" l="1"/>
  <c r="N97" i="7"/>
  <c r="AS97" i="7"/>
  <c r="AI97" i="7"/>
  <c r="Q97" i="7"/>
  <c r="AH97" i="7"/>
  <c r="O97" i="7"/>
  <c r="AC97" i="7"/>
  <c r="V97" i="7"/>
  <c r="AE97" i="7"/>
  <c r="P97" i="7" l="1"/>
  <c r="AF97" i="7"/>
  <c r="AG97" i="7"/>
  <c r="S97" i="7"/>
  <c r="AP97" i="7" s="1"/>
  <c r="AO97" i="7" s="1"/>
  <c r="AT97" i="7" s="1"/>
  <c r="AK98" i="7" s="1"/>
  <c r="Z97" i="7"/>
  <c r="AL98" i="7" l="1"/>
  <c r="AM98" i="7" s="1"/>
  <c r="AN98" i="7"/>
  <c r="M97" i="7"/>
  <c r="AA97" i="7"/>
  <c r="AR97" i="7"/>
  <c r="K98" i="7" l="1"/>
  <c r="R98" i="7" l="1"/>
  <c r="Y98" i="7" l="1"/>
  <c r="AD98" i="7" s="1"/>
  <c r="X98" i="7"/>
  <c r="W98" i="7"/>
  <c r="T98" i="7" s="1"/>
  <c r="U98" i="7"/>
  <c r="L98" i="7"/>
  <c r="AS98" i="7" l="1"/>
  <c r="N98" i="7"/>
  <c r="AB98" i="7"/>
  <c r="AC98" i="7"/>
  <c r="O98" i="7"/>
  <c r="AQ98" i="7"/>
  <c r="V98" i="7"/>
  <c r="AE98" i="7"/>
  <c r="Q98" i="7"/>
  <c r="AH98" i="7"/>
  <c r="AI98" i="7"/>
  <c r="P98" i="7" l="1"/>
  <c r="AF98" i="7"/>
  <c r="AG98" i="7"/>
  <c r="S98" i="7"/>
  <c r="AP98" i="7" s="1"/>
  <c r="AO98" i="7" s="1"/>
  <c r="Z98" i="7"/>
  <c r="AT98" i="7"/>
  <c r="AK99" i="7" s="1"/>
  <c r="AL99" i="7" l="1"/>
  <c r="AM99" i="7" s="1"/>
  <c r="AN99" i="7"/>
  <c r="AR98" i="7"/>
  <c r="AA98" i="7"/>
  <c r="M98" i="7"/>
  <c r="K99" i="7" l="1"/>
  <c r="R99" i="7" l="1"/>
  <c r="W99" i="7" l="1"/>
  <c r="Y99" i="7"/>
  <c r="AD99" i="7" s="1"/>
  <c r="X99" i="7"/>
  <c r="U99" i="7"/>
  <c r="T99" i="7"/>
  <c r="L99" i="7"/>
  <c r="O99" i="7" l="1"/>
  <c r="AQ99" i="7"/>
  <c r="AB99" i="7"/>
  <c r="N99" i="7"/>
  <c r="AS99" i="7"/>
  <c r="AC99" i="7"/>
  <c r="AE99" i="7"/>
  <c r="V99" i="7"/>
  <c r="Q99" i="7"/>
  <c r="AI99" i="7"/>
  <c r="AH99" i="7"/>
  <c r="AF99" i="7" l="1"/>
  <c r="P99" i="7"/>
  <c r="AG99" i="7"/>
  <c r="S99" i="7"/>
  <c r="AP99" i="7" s="1"/>
  <c r="AO99" i="7" s="1"/>
  <c r="Z99" i="7"/>
  <c r="AT99" i="7"/>
  <c r="AK100" i="7" s="1"/>
  <c r="AL100" i="7" l="1"/>
  <c r="AM100" i="7" s="1"/>
  <c r="AN100" i="7"/>
  <c r="AA99" i="7"/>
  <c r="M99" i="7"/>
  <c r="AR99" i="7"/>
  <c r="K100" i="7" l="1"/>
  <c r="R100" i="7" l="1"/>
  <c r="Y100" i="7" l="1"/>
  <c r="AD100" i="7" s="1"/>
  <c r="W100" i="7"/>
  <c r="X100" i="7"/>
  <c r="U100" i="7"/>
  <c r="T100" i="7"/>
  <c r="V100" i="7"/>
  <c r="L100" i="7"/>
  <c r="P100" i="7" l="1"/>
  <c r="AF100" i="7"/>
  <c r="AG100" i="7"/>
  <c r="S100" i="7"/>
  <c r="AP100" i="7" s="1"/>
  <c r="AO100" i="7" s="1"/>
  <c r="N100" i="7"/>
  <c r="AS100" i="7"/>
  <c r="AB100" i="7"/>
  <c r="AC100" i="7"/>
  <c r="O100" i="7"/>
  <c r="AQ100" i="7"/>
  <c r="AE100" i="7"/>
  <c r="AI100" i="7"/>
  <c r="AH100" i="7"/>
  <c r="Q100" i="7"/>
  <c r="Z100" i="7"/>
  <c r="AT100" i="7" l="1"/>
  <c r="AK101" i="7" s="1"/>
  <c r="AL101" i="7" s="1"/>
  <c r="AM101" i="7" s="1"/>
  <c r="AR100" i="7"/>
  <c r="AA100" i="7"/>
  <c r="M100" i="7"/>
  <c r="AN101" i="7" l="1"/>
  <c r="K101" i="7"/>
  <c r="R101" i="7" l="1"/>
  <c r="X101" i="7" l="1"/>
  <c r="Y101" i="7"/>
  <c r="AD101" i="7" s="1"/>
  <c r="W101" i="7"/>
  <c r="U101" i="7"/>
  <c r="L101" i="7"/>
  <c r="AH101" i="7" l="1"/>
  <c r="Q101" i="7"/>
  <c r="AI101" i="7"/>
  <c r="O101" i="7"/>
  <c r="AQ101" i="7"/>
  <c r="T101" i="7"/>
  <c r="AE101" i="7"/>
  <c r="V101" i="7"/>
  <c r="AF101" i="7" l="1"/>
  <c r="AG101" i="7"/>
  <c r="P101" i="7"/>
  <c r="S101" i="7"/>
  <c r="AP101" i="7" s="1"/>
  <c r="AO101" i="7" s="1"/>
  <c r="Z101" i="7"/>
  <c r="AB101" i="7"/>
  <c r="N101" i="7"/>
  <c r="AS101" i="7"/>
  <c r="AT101" i="7" s="1"/>
  <c r="AK102" i="7" s="1"/>
  <c r="AC101" i="7"/>
  <c r="AL102" i="7" l="1"/>
  <c r="AM102" i="7" s="1"/>
  <c r="AN102" i="7"/>
  <c r="AR101" i="7"/>
  <c r="M101" i="7"/>
  <c r="AA101" i="7"/>
  <c r="K102" i="7" l="1"/>
  <c r="R102" i="7" l="1"/>
  <c r="X102" i="7" l="1"/>
  <c r="W102" i="7"/>
  <c r="T102" i="7" s="1"/>
  <c r="U102" i="7"/>
  <c r="AE102" i="7" s="1"/>
  <c r="Y102" i="7"/>
  <c r="AD102" i="7" s="1"/>
  <c r="L102" i="7"/>
  <c r="AQ102" i="7" l="1"/>
  <c r="Q102" i="7"/>
  <c r="AI102" i="7"/>
  <c r="AH102" i="7"/>
  <c r="AS102" i="7"/>
  <c r="AB102" i="7"/>
  <c r="N102" i="7"/>
  <c r="V102" i="7"/>
  <c r="AC102" i="7"/>
  <c r="O102" i="7"/>
  <c r="AG102" i="7" l="1"/>
  <c r="AF102" i="7"/>
  <c r="P102" i="7"/>
  <c r="S102" i="7"/>
  <c r="AP102" i="7" s="1"/>
  <c r="AO102" i="7" s="1"/>
  <c r="Z102" i="7"/>
  <c r="AT102" i="7"/>
  <c r="AK103" i="7" s="1"/>
  <c r="AL103" i="7" l="1"/>
  <c r="AM103" i="7" s="1"/>
  <c r="AN103" i="7"/>
  <c r="AR102" i="7"/>
  <c r="M102" i="7"/>
  <c r="AA102" i="7"/>
  <c r="K103" i="7" l="1"/>
  <c r="R103" i="7" l="1"/>
  <c r="Y103" i="7" l="1"/>
  <c r="AD103" i="7" s="1"/>
  <c r="X103" i="7"/>
  <c r="W103" i="7"/>
  <c r="U103" i="7"/>
  <c r="AQ103" i="7" s="1"/>
  <c r="L103" i="7"/>
  <c r="AH103" i="7" l="1"/>
  <c r="Q103" i="7"/>
  <c r="AI103" i="7"/>
  <c r="O103" i="7"/>
  <c r="T103" i="7"/>
  <c r="V103" i="7"/>
  <c r="AE103" i="7"/>
  <c r="AG103" i="7" l="1"/>
  <c r="P103" i="7"/>
  <c r="AF103" i="7"/>
  <c r="S103" i="7"/>
  <c r="AP103" i="7" s="1"/>
  <c r="AO103" i="7" s="1"/>
  <c r="Z103" i="7"/>
  <c r="AB103" i="7"/>
  <c r="AS103" i="7"/>
  <c r="AT103" i="7" s="1"/>
  <c r="AK104" i="7" s="1"/>
  <c r="N103" i="7"/>
  <c r="AC103" i="7"/>
  <c r="AL104" i="7" l="1"/>
  <c r="AM104" i="7" s="1"/>
  <c r="AN104" i="7"/>
  <c r="AA103" i="7"/>
  <c r="M103" i="7"/>
  <c r="AR103" i="7"/>
  <c r="K104" i="7" l="1"/>
  <c r="R104" i="7" l="1"/>
  <c r="Y104" i="7" l="1"/>
  <c r="AD104" i="7" s="1"/>
  <c r="U104" i="7"/>
  <c r="X104" i="7"/>
  <c r="AQ104" i="7"/>
  <c r="W104" i="7"/>
  <c r="T104" i="7" s="1"/>
  <c r="L104" i="7"/>
  <c r="N104" i="7" l="1"/>
  <c r="AS104" i="7"/>
  <c r="AB104" i="7"/>
  <c r="Q104" i="7"/>
  <c r="AI104" i="7"/>
  <c r="AH104" i="7"/>
  <c r="O104" i="7"/>
  <c r="AC104" i="7"/>
  <c r="AE104" i="7"/>
  <c r="V104" i="7"/>
  <c r="AG104" i="7" l="1"/>
  <c r="AF104" i="7"/>
  <c r="P104" i="7"/>
  <c r="S104" i="7"/>
  <c r="AP104" i="7" s="1"/>
  <c r="AO104" i="7" s="1"/>
  <c r="AT104" i="7" s="1"/>
  <c r="AK105" i="7" s="1"/>
  <c r="AL105" i="7" s="1"/>
  <c r="AM105" i="7" s="1"/>
  <c r="Z104" i="7"/>
  <c r="AN105" i="7" l="1"/>
  <c r="M104" i="7"/>
  <c r="AR104" i="7"/>
  <c r="AA104" i="7"/>
  <c r="K105" i="7" l="1"/>
  <c r="R105" i="7" l="1"/>
  <c r="Y105" i="7" l="1"/>
  <c r="AD105" i="7" s="1"/>
  <c r="X105" i="7"/>
  <c r="W105" i="7"/>
  <c r="U105" i="7"/>
  <c r="AQ105" i="7" s="1"/>
  <c r="L105" i="7"/>
  <c r="AI105" i="7" l="1"/>
  <c r="Q105" i="7"/>
  <c r="AH105" i="7"/>
  <c r="O105" i="7"/>
  <c r="T105" i="7"/>
  <c r="AE105" i="7"/>
  <c r="V105" i="7"/>
  <c r="P105" i="7" l="1"/>
  <c r="AG105" i="7"/>
  <c r="AF105" i="7"/>
  <c r="S105" i="7"/>
  <c r="AP105" i="7" s="1"/>
  <c r="AO105" i="7" s="1"/>
  <c r="Z105" i="7"/>
  <c r="AS105" i="7"/>
  <c r="AT105" i="7" s="1"/>
  <c r="AK106" i="7" s="1"/>
  <c r="N105" i="7"/>
  <c r="AB105" i="7"/>
  <c r="AC105" i="7"/>
  <c r="AL106" i="7" l="1"/>
  <c r="AM106" i="7" s="1"/>
  <c r="AN106" i="7"/>
  <c r="AR105" i="7"/>
  <c r="AA105" i="7"/>
  <c r="M105" i="7"/>
  <c r="K106" i="7" l="1"/>
  <c r="R106" i="7" l="1"/>
  <c r="U106" i="7" l="1"/>
  <c r="V106" i="7" s="1"/>
  <c r="Y106" i="7"/>
  <c r="AD106" i="7" s="1"/>
  <c r="X106" i="7"/>
  <c r="W106" i="7"/>
  <c r="T106" i="7" s="1"/>
  <c r="L106" i="7"/>
  <c r="AQ106" i="7" l="1"/>
  <c r="AS106" i="7"/>
  <c r="AB106" i="7"/>
  <c r="N106" i="7"/>
  <c r="AC106" i="7"/>
  <c r="AH106" i="7"/>
  <c r="Q106" i="7"/>
  <c r="AI106" i="7"/>
  <c r="P106" i="7"/>
  <c r="AF106" i="7"/>
  <c r="AG106" i="7"/>
  <c r="S106" i="7"/>
  <c r="AP106" i="7" s="1"/>
  <c r="AO106" i="7" s="1"/>
  <c r="Z106" i="7"/>
  <c r="O106" i="7"/>
  <c r="AE106" i="7"/>
  <c r="AT106" i="7" l="1"/>
  <c r="AK107" i="7" s="1"/>
  <c r="AL107" i="7" s="1"/>
  <c r="AM107" i="7" s="1"/>
  <c r="AR106" i="7"/>
  <c r="M106" i="7"/>
  <c r="AA106" i="7"/>
  <c r="AN107" i="7" l="1"/>
  <c r="K107" i="7"/>
  <c r="R107" i="7" l="1"/>
  <c r="U107" i="7" l="1"/>
  <c r="V107" i="7"/>
  <c r="Y107" i="7"/>
  <c r="AD107" i="7" s="1"/>
  <c r="X107" i="7"/>
  <c r="W107" i="7"/>
  <c r="AQ107" i="7"/>
  <c r="L107" i="7"/>
  <c r="P107" i="7" l="1"/>
  <c r="AF107" i="7"/>
  <c r="AG107" i="7"/>
  <c r="S107" i="7"/>
  <c r="AP107" i="7" s="1"/>
  <c r="AO107" i="7" s="1"/>
  <c r="Q107" i="7"/>
  <c r="AH107" i="7"/>
  <c r="AI107" i="7"/>
  <c r="Z107" i="7"/>
  <c r="O107" i="7"/>
  <c r="T107" i="7"/>
  <c r="AE107" i="7"/>
  <c r="AS107" i="7" l="1"/>
  <c r="AT107" i="7" s="1"/>
  <c r="AK108" i="7" s="1"/>
  <c r="N107" i="7"/>
  <c r="AB107" i="7"/>
  <c r="AC107" i="7"/>
  <c r="M107" i="7"/>
  <c r="AR107" i="7"/>
  <c r="AA107" i="7"/>
  <c r="K108" i="7" l="1"/>
  <c r="AL108" i="7"/>
  <c r="AM108" i="7" s="1"/>
  <c r="AN108" i="7"/>
  <c r="R108" i="7" l="1"/>
  <c r="Y108" i="7" l="1"/>
  <c r="AD108" i="7" s="1"/>
  <c r="W108" i="7"/>
  <c r="X108" i="7"/>
  <c r="U108" i="7"/>
  <c r="L108" i="7"/>
  <c r="O108" i="7" l="1"/>
  <c r="V108" i="7"/>
  <c r="AH108" i="7"/>
  <c r="AI108" i="7"/>
  <c r="Q108" i="7"/>
  <c r="AQ108" i="7"/>
  <c r="AE108" i="7"/>
  <c r="T108" i="7"/>
  <c r="AF108" i="7" l="1"/>
  <c r="AG108" i="7"/>
  <c r="P108" i="7"/>
  <c r="S108" i="7"/>
  <c r="AP108" i="7" s="1"/>
  <c r="AO108" i="7" s="1"/>
  <c r="Z108" i="7"/>
  <c r="N108" i="7"/>
  <c r="AB108" i="7"/>
  <c r="AS108" i="7"/>
  <c r="AT108" i="7" s="1"/>
  <c r="AK109" i="7" s="1"/>
  <c r="AC108" i="7"/>
  <c r="AL109" i="7" l="1"/>
  <c r="AM109" i="7" s="1"/>
  <c r="AN109" i="7"/>
  <c r="AA108" i="7"/>
  <c r="M108" i="7"/>
  <c r="AR108" i="7"/>
  <c r="K109" i="7" l="1"/>
  <c r="R109" i="7" l="1"/>
  <c r="Y109" i="7" l="1"/>
  <c r="AD109" i="7" s="1"/>
  <c r="X109" i="7"/>
  <c r="W109" i="7"/>
  <c r="T109" i="7" s="1"/>
  <c r="U109" i="7"/>
  <c r="AQ109" i="7" s="1"/>
  <c r="L109" i="7"/>
  <c r="AS109" i="7" l="1"/>
  <c r="N109" i="7"/>
  <c r="AB109" i="7"/>
  <c r="O109" i="7"/>
  <c r="Q109" i="7"/>
  <c r="AI109" i="7"/>
  <c r="AH109" i="7"/>
  <c r="AE109" i="7"/>
  <c r="V109" i="7"/>
  <c r="AC109" i="7"/>
  <c r="AF109" i="7" l="1"/>
  <c r="AG109" i="7"/>
  <c r="P109" i="7"/>
  <c r="S109" i="7"/>
  <c r="AP109" i="7" s="1"/>
  <c r="AO109" i="7" s="1"/>
  <c r="AT109" i="7" s="1"/>
  <c r="AK110" i="7" s="1"/>
  <c r="AL110" i="7" s="1"/>
  <c r="AM110" i="7" s="1"/>
  <c r="Z109" i="7"/>
  <c r="AN110" i="7" l="1"/>
  <c r="M109" i="7"/>
  <c r="AA109" i="7"/>
  <c r="AR109" i="7"/>
  <c r="K110" i="7" l="1"/>
  <c r="R110" i="7" l="1"/>
  <c r="W110" i="7" l="1"/>
  <c r="Y110" i="7"/>
  <c r="AD110" i="7" s="1"/>
  <c r="X110" i="7"/>
  <c r="U110" i="7"/>
  <c r="L110" i="7"/>
  <c r="O110" i="7" l="1"/>
  <c r="AQ110" i="7"/>
  <c r="V110" i="7"/>
  <c r="AH110" i="7"/>
  <c r="Q110" i="7"/>
  <c r="AI110" i="7"/>
  <c r="T110" i="7"/>
  <c r="AE110" i="7"/>
  <c r="N110" i="7" l="1"/>
  <c r="AS110" i="7"/>
  <c r="AB110" i="7"/>
  <c r="AC110" i="7"/>
  <c r="P110" i="7"/>
  <c r="AG110" i="7"/>
  <c r="AF110" i="7"/>
  <c r="S110" i="7"/>
  <c r="AP110" i="7" s="1"/>
  <c r="AO110" i="7" s="1"/>
  <c r="AT110" i="7" s="1"/>
  <c r="AK111" i="7" s="1"/>
  <c r="Z110" i="7"/>
  <c r="AA110" i="7" l="1"/>
  <c r="AR110" i="7"/>
  <c r="M110" i="7"/>
  <c r="AL111" i="7"/>
  <c r="AM111" i="7" s="1"/>
  <c r="AN111" i="7"/>
  <c r="K111" i="7" l="1"/>
  <c r="R111" i="7" l="1"/>
  <c r="Y111" i="7" l="1"/>
  <c r="AD111" i="7" s="1"/>
  <c r="X111" i="7"/>
  <c r="U111" i="7"/>
  <c r="W111" i="7"/>
  <c r="L111" i="7"/>
  <c r="AQ111" i="7" l="1"/>
  <c r="Q111" i="7"/>
  <c r="AI111" i="7"/>
  <c r="AH111" i="7"/>
  <c r="O111" i="7"/>
  <c r="T111" i="7"/>
  <c r="V111" i="7"/>
  <c r="AE111" i="7"/>
  <c r="AF111" i="7" l="1"/>
  <c r="P111" i="7"/>
  <c r="AG111" i="7"/>
  <c r="S111" i="7"/>
  <c r="AP111" i="7" s="1"/>
  <c r="AO111" i="7" s="1"/>
  <c r="Z111" i="7"/>
  <c r="N111" i="7"/>
  <c r="AS111" i="7"/>
  <c r="AT111" i="7" s="1"/>
  <c r="AK112" i="7" s="1"/>
  <c r="AB111" i="7"/>
  <c r="AC111" i="7"/>
  <c r="AL112" i="7" l="1"/>
  <c r="AM112" i="7" s="1"/>
  <c r="AN112" i="7"/>
  <c r="AA111" i="7"/>
  <c r="M111" i="7"/>
  <c r="AR111" i="7"/>
  <c r="K112" i="7" l="1"/>
  <c r="R112" i="7" l="1"/>
  <c r="X112" i="7" l="1"/>
  <c r="Y112" i="7"/>
  <c r="AD112" i="7" s="1"/>
  <c r="W112" i="7"/>
  <c r="T112" i="7"/>
  <c r="U112" i="7"/>
  <c r="V112" i="7" s="1"/>
  <c r="L112" i="7"/>
  <c r="AG112" i="7" l="1"/>
  <c r="P112" i="7"/>
  <c r="AF112" i="7"/>
  <c r="S112" i="7"/>
  <c r="AP112" i="7" s="1"/>
  <c r="AO112" i="7" s="1"/>
  <c r="Z112" i="7"/>
  <c r="AQ112" i="7"/>
  <c r="AS112" i="7"/>
  <c r="AB112" i="7"/>
  <c r="N112" i="7"/>
  <c r="AC112" i="7"/>
  <c r="O112" i="7"/>
  <c r="Q112" i="7"/>
  <c r="AH112" i="7"/>
  <c r="AI112" i="7"/>
  <c r="AE112" i="7"/>
  <c r="AT112" i="7" l="1"/>
  <c r="AK113" i="7" s="1"/>
  <c r="AA112" i="7"/>
  <c r="M112" i="7"/>
  <c r="AR112" i="7"/>
  <c r="K113" i="7" l="1"/>
  <c r="AL113" i="7"/>
  <c r="AM113" i="7" s="1"/>
  <c r="AN113" i="7"/>
  <c r="R113" i="7" l="1"/>
  <c r="Y113" i="7" l="1"/>
  <c r="AD113" i="7" s="1"/>
  <c r="W113" i="7"/>
  <c r="X113" i="7"/>
  <c r="T113" i="7"/>
  <c r="U113" i="7"/>
  <c r="AQ113" i="7" s="1"/>
  <c r="V113" i="7"/>
  <c r="L113" i="7"/>
  <c r="AF113" i="7" l="1"/>
  <c r="P113" i="7"/>
  <c r="AG113" i="7"/>
  <c r="S113" i="7"/>
  <c r="AP113" i="7" s="1"/>
  <c r="AO113" i="7" s="1"/>
  <c r="AB113" i="7"/>
  <c r="AS113" i="7"/>
  <c r="AT113" i="7" s="1"/>
  <c r="AK114" i="7" s="1"/>
  <c r="N113" i="7"/>
  <c r="AH113" i="7"/>
  <c r="Q113" i="7"/>
  <c r="AI113" i="7"/>
  <c r="AC113" i="7"/>
  <c r="O113" i="7"/>
  <c r="Z113" i="7"/>
  <c r="AE113" i="7"/>
  <c r="AL114" i="7" l="1"/>
  <c r="AM114" i="7" s="1"/>
  <c r="AN114" i="7"/>
  <c r="AA113" i="7"/>
  <c r="AR113" i="7"/>
  <c r="M113" i="7"/>
  <c r="K114" i="7" l="1"/>
  <c r="R114" i="7" l="1"/>
  <c r="Y114" i="7" l="1"/>
  <c r="AD114" i="7" s="1"/>
  <c r="W114" i="7"/>
  <c r="T114" i="7"/>
  <c r="X114" i="7"/>
  <c r="U114" i="7"/>
  <c r="AE114" i="7" s="1"/>
  <c r="L114" i="7"/>
  <c r="AQ114" i="7" l="1"/>
  <c r="V114" i="7"/>
  <c r="O114" i="7"/>
  <c r="N114" i="7"/>
  <c r="AS114" i="7"/>
  <c r="AB114" i="7"/>
  <c r="Q114" i="7"/>
  <c r="AH114" i="7"/>
  <c r="AI114" i="7"/>
  <c r="AC114" i="7"/>
  <c r="AF114" i="7" l="1"/>
  <c r="P114" i="7"/>
  <c r="AG114" i="7"/>
  <c r="S114" i="7"/>
  <c r="AP114" i="7" s="1"/>
  <c r="AO114" i="7" s="1"/>
  <c r="AT114" i="7" s="1"/>
  <c r="AK115" i="7" s="1"/>
  <c r="Z114" i="7"/>
  <c r="AL115" i="7" l="1"/>
  <c r="AM115" i="7" s="1"/>
  <c r="AN115" i="7"/>
  <c r="M114" i="7"/>
  <c r="AR114" i="7"/>
  <c r="AA114" i="7"/>
  <c r="K115" i="7" l="1"/>
  <c r="R115" i="7" l="1"/>
  <c r="Y115" i="7" l="1"/>
  <c r="AD115" i="7" s="1"/>
  <c r="W115" i="7"/>
  <c r="X115" i="7"/>
  <c r="T115" i="7"/>
  <c r="U115" i="7"/>
  <c r="AQ115" i="7" s="1"/>
  <c r="L115" i="7"/>
  <c r="O115" i="7" l="1"/>
  <c r="V115" i="7"/>
  <c r="AB115" i="7"/>
  <c r="N115" i="7"/>
  <c r="AS115" i="7"/>
  <c r="AE115" i="7"/>
  <c r="AI115" i="7"/>
  <c r="AH115" i="7"/>
  <c r="Q115" i="7"/>
  <c r="AC115" i="7"/>
  <c r="AF115" i="7" l="1"/>
  <c r="AG115" i="7"/>
  <c r="P115" i="7"/>
  <c r="S115" i="7"/>
  <c r="AP115" i="7" s="1"/>
  <c r="AO115" i="7" s="1"/>
  <c r="AT115" i="7" s="1"/>
  <c r="AK116" i="7" s="1"/>
  <c r="Z115" i="7"/>
  <c r="AL116" i="7" l="1"/>
  <c r="AM116" i="7" s="1"/>
  <c r="AN116" i="7"/>
  <c r="AA115" i="7"/>
  <c r="M115" i="7"/>
  <c r="AR115" i="7"/>
  <c r="K116" i="7" l="1"/>
  <c r="R116" i="7" l="1"/>
  <c r="X116" i="7" l="1"/>
  <c r="Y116" i="7"/>
  <c r="AD116" i="7" s="1"/>
  <c r="W116" i="7"/>
  <c r="U116" i="7"/>
  <c r="L116" i="7"/>
  <c r="O116" i="7" l="1"/>
  <c r="V116" i="7"/>
  <c r="AE116" i="7"/>
  <c r="AQ116" i="7"/>
  <c r="Q116" i="7"/>
  <c r="AH116" i="7"/>
  <c r="AI116" i="7"/>
  <c r="T116" i="7"/>
  <c r="AG116" i="7" l="1"/>
  <c r="P116" i="7"/>
  <c r="AF116" i="7"/>
  <c r="S116" i="7"/>
  <c r="AP116" i="7" s="1"/>
  <c r="AO116" i="7" s="1"/>
  <c r="Z116" i="7"/>
  <c r="AS116" i="7"/>
  <c r="AT116" i="7" s="1"/>
  <c r="AK117" i="7" s="1"/>
  <c r="N116" i="7"/>
  <c r="AB116" i="7"/>
  <c r="AC116" i="7"/>
  <c r="AL117" i="7" l="1"/>
  <c r="AM117" i="7" s="1"/>
  <c r="AN117" i="7"/>
  <c r="M116" i="7"/>
  <c r="AR116" i="7"/>
  <c r="AA116" i="7"/>
  <c r="K117" i="7" l="1"/>
  <c r="R117" i="7" l="1"/>
  <c r="Y117" i="7" l="1"/>
  <c r="AD117" i="7" s="1"/>
  <c r="W117" i="7"/>
  <c r="X117" i="7"/>
  <c r="T117" i="7"/>
  <c r="AC117" i="7" s="1"/>
  <c r="U117" i="7"/>
  <c r="V117" i="7" s="1"/>
  <c r="L117" i="7"/>
  <c r="P117" i="7" l="1"/>
  <c r="AF117" i="7"/>
  <c r="AG117" i="7"/>
  <c r="S117" i="7"/>
  <c r="Z117" i="7"/>
  <c r="AH117" i="7"/>
  <c r="AI117" i="7"/>
  <c r="Q117" i="7"/>
  <c r="O117" i="7"/>
  <c r="AQ117" i="7"/>
  <c r="AB117" i="7"/>
  <c r="N117" i="7"/>
  <c r="AS117" i="7"/>
  <c r="AE117" i="7"/>
  <c r="AP117" i="7"/>
  <c r="AO117" i="7" s="1"/>
  <c r="AR117" i="7" l="1"/>
  <c r="M117" i="7"/>
  <c r="AA117" i="7"/>
  <c r="AT117" i="7"/>
  <c r="AK118" i="7" s="1"/>
  <c r="AL118" i="7" l="1"/>
  <c r="AM118" i="7" s="1"/>
  <c r="AN118" i="7"/>
  <c r="K118" i="7"/>
  <c r="R118" i="7" l="1"/>
  <c r="Y118" i="7" l="1"/>
  <c r="AD118" i="7" s="1"/>
  <c r="W118" i="7"/>
  <c r="T118" i="7" s="1"/>
  <c r="X118" i="7"/>
  <c r="U118" i="7"/>
  <c r="AQ118" i="7"/>
  <c r="L118" i="7"/>
  <c r="N118" i="7" l="1"/>
  <c r="AB118" i="7"/>
  <c r="AS118" i="7"/>
  <c r="AC118" i="7"/>
  <c r="O118" i="7"/>
  <c r="V118" i="7"/>
  <c r="Q118" i="7"/>
  <c r="AH118" i="7"/>
  <c r="AI118" i="7"/>
  <c r="AE118" i="7"/>
  <c r="AG118" i="7" l="1"/>
  <c r="AF118" i="7"/>
  <c r="P118" i="7"/>
  <c r="S118" i="7"/>
  <c r="AP118" i="7" s="1"/>
  <c r="AO118" i="7" s="1"/>
  <c r="AT118" i="7" s="1"/>
  <c r="AK119" i="7" s="1"/>
  <c r="AL119" i="7" s="1"/>
  <c r="AM119" i="7" s="1"/>
  <c r="Z118" i="7"/>
  <c r="AN119" i="7" l="1"/>
  <c r="AR118" i="7"/>
  <c r="M118" i="7"/>
  <c r="AA118" i="7"/>
  <c r="K119" i="7" l="1"/>
  <c r="R119" i="7" l="1"/>
  <c r="X119" i="7" l="1"/>
  <c r="Y119" i="7"/>
  <c r="AD119" i="7" s="1"/>
  <c r="W119" i="7"/>
  <c r="U119" i="7"/>
  <c r="T119" i="7"/>
  <c r="L119" i="7"/>
  <c r="AS119" i="7" l="1"/>
  <c r="N119" i="7"/>
  <c r="AB119" i="7"/>
  <c r="O119" i="7"/>
  <c r="AC119" i="7"/>
  <c r="AQ119" i="7"/>
  <c r="AH119" i="7"/>
  <c r="Q119" i="7"/>
  <c r="AI119" i="7"/>
  <c r="V119" i="7"/>
  <c r="AE119" i="7"/>
  <c r="AG119" i="7" l="1"/>
  <c r="AF119" i="7"/>
  <c r="P119" i="7"/>
  <c r="S119" i="7"/>
  <c r="AP119" i="7" s="1"/>
  <c r="AO119" i="7" s="1"/>
  <c r="AT119" i="7" s="1"/>
  <c r="AK120" i="7" s="1"/>
  <c r="Z119" i="7"/>
  <c r="AL120" i="7" l="1"/>
  <c r="AM120" i="7" s="1"/>
  <c r="AN120" i="7"/>
  <c r="M119" i="7"/>
  <c r="AA119" i="7"/>
  <c r="AR119" i="7"/>
  <c r="K120" i="7" l="1"/>
  <c r="R120" i="7" l="1"/>
  <c r="Y120" i="7" l="1"/>
  <c r="AD120" i="7" s="1"/>
  <c r="W120" i="7"/>
  <c r="X120" i="7"/>
  <c r="U120" i="7"/>
  <c r="V120" i="7" s="1"/>
  <c r="T120" i="7"/>
  <c r="AC120" i="7" s="1"/>
  <c r="L120" i="7"/>
  <c r="AQ120" i="7" l="1"/>
  <c r="AG120" i="7"/>
  <c r="P120" i="7"/>
  <c r="AF120" i="7"/>
  <c r="S120" i="7"/>
  <c r="Z120" i="7"/>
  <c r="N120" i="7"/>
  <c r="AB120" i="7"/>
  <c r="AS120" i="7"/>
  <c r="O120" i="7"/>
  <c r="Q120" i="7"/>
  <c r="AI120" i="7"/>
  <c r="AH120" i="7"/>
  <c r="AE120" i="7"/>
  <c r="M120" i="7" l="1"/>
  <c r="AA120" i="7"/>
  <c r="AR120" i="7"/>
  <c r="AP120" i="7"/>
  <c r="AO120" i="7" s="1"/>
  <c r="AT120" i="7" s="1"/>
  <c r="AK121" i="7" s="1"/>
  <c r="AL121" i="7" l="1"/>
  <c r="AM121" i="7" s="1"/>
  <c r="AN121" i="7"/>
  <c r="K121" i="7"/>
  <c r="R121" i="7" l="1"/>
  <c r="X121" i="7" l="1"/>
  <c r="W121" i="7"/>
  <c r="U121" i="7"/>
  <c r="Y121" i="7"/>
  <c r="AD121" i="7" s="1"/>
  <c r="AQ121" i="7"/>
  <c r="V121" i="7"/>
  <c r="L121" i="7"/>
  <c r="AG121" i="7" l="1"/>
  <c r="AF121" i="7"/>
  <c r="P121" i="7"/>
  <c r="S121" i="7"/>
  <c r="O121" i="7"/>
  <c r="Q121" i="7"/>
  <c r="AH121" i="7"/>
  <c r="AI121" i="7"/>
  <c r="AE121" i="7"/>
  <c r="Z121" i="7"/>
  <c r="T121" i="7"/>
  <c r="N121" i="7" l="1"/>
  <c r="AS121" i="7"/>
  <c r="AB121" i="7"/>
  <c r="AC121" i="7"/>
  <c r="M121" i="7"/>
  <c r="AA121" i="7"/>
  <c r="AR121" i="7"/>
  <c r="AP121" i="7"/>
  <c r="AO121" i="7" s="1"/>
  <c r="K122" i="7" l="1"/>
  <c r="AT121" i="7"/>
  <c r="AK122" i="7" s="1"/>
  <c r="AL122" i="7" l="1"/>
  <c r="AM122" i="7" s="1"/>
  <c r="AN122" i="7"/>
  <c r="R122" i="7"/>
  <c r="X122" i="7" l="1"/>
  <c r="W122" i="7"/>
  <c r="Y122" i="7"/>
  <c r="AD122" i="7" s="1"/>
  <c r="T122" i="7"/>
  <c r="U122" i="7"/>
  <c r="AQ122" i="7" s="1"/>
  <c r="L122" i="7"/>
  <c r="AB122" i="7" l="1"/>
  <c r="N122" i="7"/>
  <c r="AS122" i="7"/>
  <c r="O122" i="7"/>
  <c r="V122" i="7"/>
  <c r="Q122" i="7"/>
  <c r="AI122" i="7"/>
  <c r="AH122" i="7"/>
  <c r="AC122" i="7"/>
  <c r="AE122" i="7"/>
  <c r="AG122" i="7" l="1"/>
  <c r="AF122" i="7"/>
  <c r="P122" i="7"/>
  <c r="S122" i="7"/>
  <c r="Z122" i="7"/>
  <c r="M122" i="7" l="1"/>
  <c r="AR122" i="7"/>
  <c r="AA122" i="7"/>
  <c r="AP122" i="7"/>
  <c r="AO122" i="7" s="1"/>
  <c r="AT122" i="7" s="1"/>
  <c r="AK123" i="7" s="1"/>
  <c r="AL123" i="7" l="1"/>
  <c r="AM123" i="7" s="1"/>
  <c r="AN123" i="7"/>
  <c r="K123" i="7"/>
  <c r="R123" i="7" l="1"/>
  <c r="W123" i="7" l="1"/>
  <c r="X123" i="7"/>
  <c r="Y123" i="7"/>
  <c r="AD123" i="7" s="1"/>
  <c r="U123" i="7"/>
  <c r="V123" i="7" s="1"/>
  <c r="L123" i="7"/>
  <c r="AQ123" i="7" l="1"/>
  <c r="AG123" i="7"/>
  <c r="P123" i="7"/>
  <c r="AF123" i="7"/>
  <c r="S123" i="7"/>
  <c r="Z123" i="7"/>
  <c r="AP123" i="7"/>
  <c r="AO123" i="7" s="1"/>
  <c r="O123" i="7"/>
  <c r="Q123" i="7"/>
  <c r="AH123" i="7"/>
  <c r="AI123" i="7"/>
  <c r="AE123" i="7"/>
  <c r="T123" i="7"/>
  <c r="AS123" i="7" l="1"/>
  <c r="AT123" i="7" s="1"/>
  <c r="AK124" i="7" s="1"/>
  <c r="N123" i="7"/>
  <c r="AB123" i="7"/>
  <c r="AC123" i="7"/>
  <c r="AA123" i="7"/>
  <c r="M123" i="7"/>
  <c r="AR123" i="7"/>
  <c r="K124" i="7" l="1"/>
  <c r="AL124" i="7"/>
  <c r="AM124" i="7" s="1"/>
  <c r="AN124" i="7"/>
  <c r="R124" i="7" l="1"/>
  <c r="Y124" i="7" l="1"/>
  <c r="AD124" i="7" s="1"/>
  <c r="W124" i="7"/>
  <c r="U124" i="7"/>
  <c r="V124" i="7" s="1"/>
  <c r="X124" i="7"/>
  <c r="AQ124" i="7"/>
  <c r="L124" i="7"/>
  <c r="P124" i="7" l="1"/>
  <c r="AF124" i="7"/>
  <c r="AG124" i="7"/>
  <c r="S124" i="7"/>
  <c r="Z124" i="7"/>
  <c r="Q124" i="7"/>
  <c r="AI124" i="7"/>
  <c r="AH124" i="7"/>
  <c r="O124" i="7"/>
  <c r="T124" i="7"/>
  <c r="AE124" i="7"/>
  <c r="M124" i="7" l="1"/>
  <c r="AA124" i="7"/>
  <c r="AR124" i="7"/>
  <c r="AP124" i="7"/>
  <c r="AO124" i="7" s="1"/>
  <c r="AS124" i="7"/>
  <c r="AT124" i="7" s="1"/>
  <c r="AK125" i="7" s="1"/>
  <c r="N124" i="7"/>
  <c r="AB124" i="7"/>
  <c r="AC124" i="7"/>
  <c r="AL125" i="7" l="1"/>
  <c r="AM125" i="7" s="1"/>
  <c r="AN125" i="7"/>
  <c r="K125" i="7"/>
  <c r="R125" i="7" l="1"/>
  <c r="X125" i="7" l="1"/>
  <c r="Y125" i="7"/>
  <c r="AD125" i="7" s="1"/>
  <c r="W125" i="7"/>
  <c r="U125" i="7"/>
  <c r="L125" i="7"/>
  <c r="AI125" i="7" l="1"/>
  <c r="AH125" i="7"/>
  <c r="Q125" i="7"/>
  <c r="O125" i="7"/>
  <c r="AQ125" i="7"/>
  <c r="V125" i="7"/>
  <c r="AE125" i="7"/>
  <c r="T125" i="7"/>
  <c r="AF125" i="7" l="1"/>
  <c r="P125" i="7"/>
  <c r="AG125" i="7"/>
  <c r="S125" i="7"/>
  <c r="Z125" i="7"/>
  <c r="N125" i="7"/>
  <c r="AB125" i="7"/>
  <c r="AS125" i="7"/>
  <c r="AC125" i="7"/>
  <c r="AA125" i="7" l="1"/>
  <c r="AR125" i="7"/>
  <c r="M125" i="7"/>
  <c r="AP125" i="7"/>
  <c r="AO125" i="7" s="1"/>
  <c r="AT125" i="7" s="1"/>
  <c r="AK126" i="7" s="1"/>
  <c r="AL126" i="7" l="1"/>
  <c r="AM126" i="7" s="1"/>
  <c r="AN126" i="7"/>
  <c r="K126" i="7"/>
  <c r="R126" i="7" l="1"/>
  <c r="X126" i="7" l="1"/>
  <c r="W126" i="7"/>
  <c r="U126" i="7"/>
  <c r="AQ126" i="7" s="1"/>
  <c r="Y126" i="7"/>
  <c r="AD126" i="7" s="1"/>
  <c r="T126" i="7"/>
  <c r="L126" i="7"/>
  <c r="AS126" i="7" l="1"/>
  <c r="N126" i="7"/>
  <c r="AB126" i="7"/>
  <c r="O126" i="7"/>
  <c r="V126" i="7"/>
  <c r="AC126" i="7"/>
  <c r="AE126" i="7"/>
  <c r="AH126" i="7"/>
  <c r="Q126" i="7"/>
  <c r="AI126" i="7"/>
  <c r="AF126" i="7" l="1"/>
  <c r="AG126" i="7"/>
  <c r="P126" i="7"/>
  <c r="S126" i="7"/>
  <c r="Z126" i="7"/>
  <c r="AA126" i="7" l="1"/>
  <c r="M126" i="7"/>
  <c r="AR126" i="7"/>
  <c r="AP126" i="7"/>
  <c r="AO126" i="7" s="1"/>
  <c r="AT126" i="7" s="1"/>
  <c r="AK127" i="7" s="1"/>
  <c r="AL127" i="7" l="1"/>
  <c r="AM127" i="7" s="1"/>
  <c r="AN127" i="7"/>
  <c r="K127" i="7"/>
  <c r="R127" i="7" l="1"/>
  <c r="Y127" i="7" l="1"/>
  <c r="AD127" i="7" s="1"/>
  <c r="X127" i="7"/>
  <c r="W127" i="7"/>
  <c r="U127" i="7"/>
  <c r="AE127" i="7" s="1"/>
  <c r="L127" i="7"/>
  <c r="O127" i="7" l="1"/>
  <c r="AQ127" i="7"/>
  <c r="AI127" i="7"/>
  <c r="Q127" i="7"/>
  <c r="AH127" i="7"/>
  <c r="T127" i="7"/>
  <c r="V127" i="7"/>
  <c r="AF127" i="7" l="1"/>
  <c r="P127" i="7"/>
  <c r="AG127" i="7"/>
  <c r="S127" i="7"/>
  <c r="Z127" i="7"/>
  <c r="N127" i="7"/>
  <c r="AS127" i="7"/>
  <c r="AB127" i="7"/>
  <c r="AC127" i="7"/>
  <c r="M127" i="7" l="1"/>
  <c r="AR127" i="7"/>
  <c r="AA127" i="7"/>
  <c r="AP127" i="7"/>
  <c r="AO127" i="7" s="1"/>
  <c r="AT127" i="7" s="1"/>
  <c r="AK128" i="7" s="1"/>
  <c r="AL128" i="7" l="1"/>
  <c r="AM128" i="7" s="1"/>
  <c r="AN128" i="7"/>
  <c r="K128" i="7"/>
  <c r="R128" i="7" l="1"/>
  <c r="W128" i="7" l="1"/>
  <c r="X128" i="7"/>
  <c r="U128" i="7"/>
  <c r="Y128" i="7"/>
  <c r="AD128" i="7" s="1"/>
  <c r="T128" i="7"/>
  <c r="AQ128" i="7"/>
  <c r="L128" i="7"/>
  <c r="O128" i="7" l="1"/>
  <c r="V128" i="7"/>
  <c r="AS128" i="7"/>
  <c r="AB128" i="7"/>
  <c r="N128" i="7"/>
  <c r="AC128" i="7"/>
  <c r="AH128" i="7"/>
  <c r="AI128" i="7"/>
  <c r="Q128" i="7"/>
  <c r="AE128" i="7"/>
  <c r="AF128" i="7" l="1"/>
  <c r="AG128" i="7"/>
  <c r="P128" i="7"/>
  <c r="S128" i="7"/>
  <c r="Z128" i="7"/>
  <c r="AA128" i="7" l="1"/>
  <c r="AR128" i="7"/>
  <c r="M128" i="7"/>
  <c r="AP128" i="7"/>
  <c r="AO128" i="7" s="1"/>
  <c r="AT128" i="7" s="1"/>
  <c r="AK129" i="7" s="1"/>
  <c r="AL129" i="7" l="1"/>
  <c r="AM129" i="7" s="1"/>
  <c r="AN129" i="7"/>
  <c r="K129" i="7"/>
  <c r="R129" i="7" l="1"/>
  <c r="W129" i="7" l="1"/>
  <c r="T129" i="7"/>
  <c r="AC129" i="7"/>
  <c r="X129" i="7"/>
  <c r="Y129" i="7"/>
  <c r="AD129" i="7" s="1"/>
  <c r="U129" i="7"/>
  <c r="L129" i="7"/>
  <c r="O129" i="7" l="1"/>
  <c r="AQ129" i="7"/>
  <c r="V129" i="7"/>
  <c r="AB129" i="7"/>
  <c r="N129" i="7"/>
  <c r="AS129" i="7"/>
  <c r="AH129" i="7"/>
  <c r="AI129" i="7"/>
  <c r="Q129" i="7"/>
  <c r="AE129" i="7"/>
  <c r="P129" i="7" l="1"/>
  <c r="AF129" i="7"/>
  <c r="AG129" i="7"/>
  <c r="S129" i="7"/>
  <c r="Z129" i="7"/>
  <c r="AA129" i="7" l="1"/>
  <c r="M129" i="7"/>
  <c r="AR129" i="7"/>
  <c r="AP129" i="7"/>
  <c r="AO129" i="7" s="1"/>
  <c r="AT129" i="7" s="1"/>
  <c r="AK130" i="7" s="1"/>
  <c r="AL130" i="7" l="1"/>
  <c r="AM130" i="7" s="1"/>
  <c r="AN130" i="7"/>
  <c r="K130" i="7"/>
  <c r="R130" i="7" l="1"/>
  <c r="X130" i="7" l="1"/>
  <c r="Y130" i="7"/>
  <c r="AD130" i="7" s="1"/>
  <c r="U130" i="7"/>
  <c r="W130" i="7"/>
  <c r="AQ130" i="7"/>
  <c r="L130" i="7"/>
  <c r="Q130" i="7" l="1"/>
  <c r="AI130" i="7"/>
  <c r="AH130" i="7"/>
  <c r="T130" i="7"/>
  <c r="O130" i="7"/>
  <c r="V130" i="7"/>
  <c r="AE130" i="7"/>
  <c r="AG130" i="7" l="1"/>
  <c r="P130" i="7"/>
  <c r="AF130" i="7"/>
  <c r="S130" i="7"/>
  <c r="Z130" i="7"/>
  <c r="N130" i="7"/>
  <c r="AB130" i="7"/>
  <c r="AS130" i="7"/>
  <c r="AC130" i="7"/>
  <c r="M130" i="7" l="1"/>
  <c r="AA130" i="7"/>
  <c r="AR130" i="7"/>
  <c r="AP130" i="7"/>
  <c r="AO130" i="7" s="1"/>
  <c r="AT130" i="7" s="1"/>
  <c r="AK131" i="7" s="1"/>
  <c r="AL131" i="7" l="1"/>
  <c r="AM131" i="7" s="1"/>
  <c r="AN131" i="7"/>
  <c r="K131" i="7"/>
  <c r="R131" i="7" l="1"/>
  <c r="Y131" i="7" l="1"/>
  <c r="AD131" i="7" s="1"/>
  <c r="X131" i="7"/>
  <c r="U131" i="7"/>
  <c r="AQ131" i="7" s="1"/>
  <c r="W131" i="7"/>
  <c r="L131" i="7"/>
  <c r="Q131" i="7" l="1"/>
  <c r="AI131" i="7"/>
  <c r="AH131" i="7"/>
  <c r="T131" i="7"/>
  <c r="O131" i="7"/>
  <c r="V131" i="7"/>
  <c r="AE131" i="7"/>
  <c r="P131" i="7" l="1"/>
  <c r="AG131" i="7"/>
  <c r="AF131" i="7"/>
  <c r="S131" i="7"/>
  <c r="Z131" i="7"/>
  <c r="AB131" i="7"/>
  <c r="AS131" i="7"/>
  <c r="N131" i="7"/>
  <c r="AC131" i="7"/>
  <c r="AR131" i="7" l="1"/>
  <c r="M131" i="7"/>
  <c r="AA131" i="7"/>
  <c r="AP131" i="7"/>
  <c r="AO131" i="7" s="1"/>
  <c r="AT131" i="7" s="1"/>
  <c r="AK132" i="7" s="1"/>
  <c r="AL132" i="7" l="1"/>
  <c r="AM132" i="7" s="1"/>
  <c r="AN132" i="7"/>
  <c r="K132" i="7"/>
  <c r="R132" i="7" l="1"/>
  <c r="X132" i="7" l="1"/>
  <c r="Y132" i="7"/>
  <c r="AD132" i="7" s="1"/>
  <c r="W132" i="7"/>
  <c r="U132" i="7"/>
  <c r="AE132" i="7" s="1"/>
  <c r="L132" i="7"/>
  <c r="AQ132" i="7" l="1"/>
  <c r="Q132" i="7"/>
  <c r="AI132" i="7"/>
  <c r="AH132" i="7"/>
  <c r="O132" i="7"/>
  <c r="T132" i="7"/>
  <c r="V132" i="7"/>
  <c r="AF132" i="7" l="1"/>
  <c r="AG132" i="7"/>
  <c r="P132" i="7"/>
  <c r="S132" i="7"/>
  <c r="Z132" i="7"/>
  <c r="N132" i="7"/>
  <c r="AS132" i="7"/>
  <c r="AB132" i="7"/>
  <c r="AC132" i="7"/>
  <c r="M132" i="7" l="1"/>
  <c r="AA132" i="7"/>
  <c r="AR132" i="7"/>
  <c r="AP132" i="7"/>
  <c r="AO132" i="7" s="1"/>
  <c r="AT132" i="7" s="1"/>
  <c r="AK133" i="7" s="1"/>
  <c r="AL133" i="7" l="1"/>
  <c r="AM133" i="7" s="1"/>
  <c r="AN133" i="7"/>
  <c r="K133" i="7"/>
  <c r="R133" i="7" l="1"/>
  <c r="Y133" i="7" l="1"/>
  <c r="AD133" i="7" s="1"/>
  <c r="X133" i="7"/>
  <c r="U133" i="7"/>
  <c r="AQ133" i="7" s="1"/>
  <c r="W133" i="7"/>
  <c r="T133" i="7" s="1"/>
  <c r="L133" i="7"/>
  <c r="AB133" i="7" l="1"/>
  <c r="N133" i="7"/>
  <c r="AS133" i="7"/>
  <c r="AC133" i="7"/>
  <c r="O133" i="7"/>
  <c r="AH133" i="7"/>
  <c r="AI133" i="7"/>
  <c r="Q133" i="7"/>
  <c r="V133" i="7"/>
  <c r="AE133" i="7"/>
  <c r="AG133" i="7" l="1"/>
  <c r="P133" i="7"/>
  <c r="AF133" i="7"/>
  <c r="S133" i="7"/>
  <c r="Z133" i="7"/>
  <c r="AR133" i="7" l="1"/>
  <c r="M133" i="7"/>
  <c r="AA133" i="7"/>
  <c r="AP133" i="7"/>
  <c r="AO133" i="7" s="1"/>
  <c r="AT133" i="7" s="1"/>
  <c r="AK134" i="7" s="1"/>
  <c r="AL134" i="7" l="1"/>
  <c r="AM134" i="7" s="1"/>
  <c r="AN134" i="7"/>
  <c r="K134" i="7"/>
  <c r="R134" i="7" l="1"/>
  <c r="Y134" i="7" l="1"/>
  <c r="AD134" i="7" s="1"/>
  <c r="X134" i="7"/>
  <c r="W134" i="7"/>
  <c r="T134" i="7" s="1"/>
  <c r="U134" i="7"/>
  <c r="AQ134" i="7" s="1"/>
  <c r="L134" i="7"/>
  <c r="N134" i="7" l="1"/>
  <c r="AS134" i="7"/>
  <c r="AB134" i="7"/>
  <c r="AC134" i="7"/>
  <c r="O134" i="7"/>
  <c r="AH134" i="7"/>
  <c r="Q134" i="7"/>
  <c r="AI134" i="7"/>
  <c r="V134" i="7"/>
  <c r="AE134" i="7"/>
  <c r="AG134" i="7" l="1"/>
  <c r="AF134" i="7"/>
  <c r="P134" i="7"/>
  <c r="S134" i="7"/>
  <c r="Z134" i="7"/>
  <c r="AR134" i="7" l="1"/>
  <c r="M134" i="7"/>
  <c r="AA134" i="7"/>
  <c r="AP134" i="7"/>
  <c r="AO134" i="7" s="1"/>
  <c r="AT134" i="7" s="1"/>
  <c r="AK135" i="7" s="1"/>
  <c r="AL135" i="7" l="1"/>
  <c r="AM135" i="7" s="1"/>
  <c r="AN135" i="7"/>
  <c r="K135" i="7"/>
  <c r="R135" i="7" l="1"/>
  <c r="W135" i="7" l="1"/>
  <c r="Y135" i="7"/>
  <c r="AD135" i="7" s="1"/>
  <c r="X135" i="7"/>
  <c r="U135" i="7"/>
  <c r="L135" i="7"/>
  <c r="O135" i="7" l="1"/>
  <c r="AE135" i="7"/>
  <c r="AQ135" i="7"/>
  <c r="AI135" i="7"/>
  <c r="AH135" i="7"/>
  <c r="Q135" i="7"/>
  <c r="V135" i="7"/>
  <c r="T135" i="7"/>
  <c r="AB135" i="7" l="1"/>
  <c r="N135" i="7"/>
  <c r="AS135" i="7"/>
  <c r="AC135" i="7"/>
  <c r="AG135" i="7"/>
  <c r="P135" i="7"/>
  <c r="AF135" i="7"/>
  <c r="S135" i="7"/>
  <c r="Z135" i="7"/>
  <c r="AR135" i="7" l="1"/>
  <c r="AA135" i="7"/>
  <c r="M135" i="7"/>
  <c r="AP135" i="7"/>
  <c r="AO135" i="7" s="1"/>
  <c r="AT135" i="7" s="1"/>
  <c r="AK136" i="7" s="1"/>
  <c r="AL136" i="7" l="1"/>
  <c r="AM136" i="7" s="1"/>
  <c r="AN136" i="7"/>
  <c r="K136" i="7"/>
  <c r="R136" i="7" l="1"/>
  <c r="X136" i="7" l="1"/>
  <c r="Y136" i="7"/>
  <c r="AD136" i="7" s="1"/>
  <c r="W136" i="7"/>
  <c r="U136" i="7"/>
  <c r="AQ136" i="7" s="1"/>
  <c r="L136" i="7"/>
  <c r="AI136" i="7" l="1"/>
  <c r="AH136" i="7"/>
  <c r="Q136" i="7"/>
  <c r="T136" i="7"/>
  <c r="O136" i="7"/>
  <c r="V136" i="7"/>
  <c r="AE136" i="7"/>
  <c r="P136" i="7" l="1"/>
  <c r="AF136" i="7"/>
  <c r="AG136" i="7"/>
  <c r="S136" i="7"/>
  <c r="Z136" i="7"/>
  <c r="N136" i="7"/>
  <c r="AB136" i="7"/>
  <c r="AS136" i="7"/>
  <c r="AC136" i="7"/>
  <c r="AR136" i="7" l="1"/>
  <c r="M136" i="7"/>
  <c r="AA136" i="7"/>
  <c r="AP136" i="7"/>
  <c r="AO136" i="7" s="1"/>
  <c r="AT136" i="7" s="1"/>
  <c r="AK137" i="7" s="1"/>
  <c r="AL137" i="7" l="1"/>
  <c r="AM137" i="7" s="1"/>
  <c r="AN137" i="7"/>
  <c r="K137" i="7"/>
  <c r="R137" i="7" l="1"/>
  <c r="X137" i="7" l="1"/>
  <c r="Y137" i="7"/>
  <c r="AD137" i="7" s="1"/>
  <c r="W137" i="7"/>
  <c r="U137" i="7"/>
  <c r="AE137" i="7" s="1"/>
  <c r="V137" i="7"/>
  <c r="T137" i="7"/>
  <c r="AQ137" i="7"/>
  <c r="L137" i="7"/>
  <c r="AG137" i="7" l="1"/>
  <c r="P137" i="7"/>
  <c r="AF137" i="7"/>
  <c r="S137" i="7"/>
  <c r="AP137" i="7"/>
  <c r="AO137" i="7" s="1"/>
  <c r="AH137" i="7"/>
  <c r="AI137" i="7"/>
  <c r="Q137" i="7"/>
  <c r="AB137" i="7"/>
  <c r="AS137" i="7"/>
  <c r="AT137" i="7" s="1"/>
  <c r="AK138" i="7" s="1"/>
  <c r="N137" i="7"/>
  <c r="O137" i="7"/>
  <c r="Z137" i="7"/>
  <c r="AC137" i="7"/>
  <c r="AL138" i="7" l="1"/>
  <c r="AM138" i="7" s="1"/>
  <c r="AN138" i="7"/>
  <c r="M137" i="7"/>
  <c r="AR137" i="7"/>
  <c r="AA137" i="7"/>
  <c r="K138" i="7" l="1"/>
  <c r="R138" i="7" l="1"/>
  <c r="Y138" i="7" l="1"/>
  <c r="AD138" i="7" s="1"/>
  <c r="X138" i="7"/>
  <c r="W138" i="7"/>
  <c r="U138" i="7"/>
  <c r="V138" i="7" s="1"/>
  <c r="T138" i="7"/>
  <c r="L138" i="7"/>
  <c r="AQ138" i="7" l="1"/>
  <c r="AB138" i="7"/>
  <c r="AS138" i="7"/>
  <c r="N138" i="7"/>
  <c r="Q138" i="7"/>
  <c r="AI138" i="7"/>
  <c r="AH138" i="7"/>
  <c r="AF138" i="7"/>
  <c r="AG138" i="7"/>
  <c r="P138" i="7"/>
  <c r="S138" i="7"/>
  <c r="O138" i="7"/>
  <c r="AC138" i="7"/>
  <c r="AE138" i="7"/>
  <c r="Z138" i="7"/>
  <c r="M138" i="7" l="1"/>
  <c r="AR138" i="7"/>
  <c r="AA138" i="7"/>
  <c r="AP138" i="7"/>
  <c r="AO138" i="7" s="1"/>
  <c r="AT138" i="7" s="1"/>
  <c r="AK139" i="7" s="1"/>
  <c r="AL139" i="7" l="1"/>
  <c r="AM139" i="7" s="1"/>
  <c r="AN139" i="7"/>
  <c r="K139" i="7"/>
  <c r="R139" i="7" l="1"/>
  <c r="Y139" i="7" l="1"/>
  <c r="AD139" i="7" s="1"/>
  <c r="X139" i="7"/>
  <c r="W139" i="7"/>
  <c r="U139" i="7"/>
  <c r="AE139" i="7" s="1"/>
  <c r="L139" i="7"/>
  <c r="AQ139" i="7" l="1"/>
  <c r="AH139" i="7"/>
  <c r="AI139" i="7"/>
  <c r="Q139" i="7"/>
  <c r="O139" i="7"/>
  <c r="V139" i="7"/>
  <c r="T139" i="7"/>
  <c r="AG139" i="7" l="1"/>
  <c r="AF139" i="7"/>
  <c r="P139" i="7"/>
  <c r="S139" i="7"/>
  <c r="Z139" i="7"/>
  <c r="N139" i="7"/>
  <c r="AB139" i="7"/>
  <c r="AS139" i="7"/>
  <c r="AC139" i="7"/>
  <c r="AA139" i="7" l="1"/>
  <c r="AR139" i="7"/>
  <c r="M139" i="7"/>
  <c r="AP139" i="7"/>
  <c r="AO139" i="7" s="1"/>
  <c r="AT139" i="7" s="1"/>
  <c r="AK140" i="7" s="1"/>
  <c r="AL140" i="7" l="1"/>
  <c r="AM140" i="7" s="1"/>
  <c r="AN140" i="7"/>
  <c r="K140" i="7"/>
  <c r="R140" i="7" l="1"/>
  <c r="X140" i="7" l="1"/>
  <c r="Y140" i="7"/>
  <c r="AD140" i="7" s="1"/>
  <c r="W140" i="7"/>
  <c r="U140" i="7"/>
  <c r="AQ140" i="7" s="1"/>
  <c r="L140" i="7"/>
  <c r="O140" i="7" l="1"/>
  <c r="AE140" i="7"/>
  <c r="AI140" i="7"/>
  <c r="AH140" i="7"/>
  <c r="Q140" i="7"/>
  <c r="V140" i="7"/>
  <c r="T140" i="7"/>
  <c r="AF140" i="7" l="1"/>
  <c r="P140" i="7"/>
  <c r="AG140" i="7"/>
  <c r="S140" i="7"/>
  <c r="Z140" i="7"/>
  <c r="N140" i="7"/>
  <c r="AS140" i="7"/>
  <c r="AB140" i="7"/>
  <c r="AC140" i="7"/>
  <c r="AA140" i="7" l="1"/>
  <c r="M140" i="7"/>
  <c r="AR140" i="7"/>
  <c r="AP140" i="7"/>
  <c r="AO140" i="7" s="1"/>
  <c r="AT140" i="7" s="1"/>
  <c r="AK141" i="7" s="1"/>
  <c r="AL141" i="7" l="1"/>
  <c r="AM141" i="7" s="1"/>
  <c r="AN141" i="7"/>
  <c r="K141" i="7"/>
  <c r="R141" i="7" l="1"/>
  <c r="X141" i="7" l="1"/>
  <c r="Y141" i="7"/>
  <c r="AD141" i="7" s="1"/>
  <c r="U141" i="7"/>
  <c r="W141" i="7"/>
  <c r="AQ141" i="7"/>
  <c r="L141" i="7"/>
  <c r="AH141" i="7" l="1"/>
  <c r="Q141" i="7"/>
  <c r="AI141" i="7"/>
  <c r="O141" i="7"/>
  <c r="T141" i="7"/>
  <c r="V141" i="7"/>
  <c r="AE141" i="7"/>
  <c r="AS141" i="7" l="1"/>
  <c r="N141" i="7"/>
  <c r="AB141" i="7"/>
  <c r="AC141" i="7"/>
  <c r="AG141" i="7"/>
  <c r="P141" i="7"/>
  <c r="AF141" i="7"/>
  <c r="S141" i="7"/>
  <c r="Z141" i="7"/>
  <c r="M141" i="7" l="1"/>
  <c r="AR141" i="7"/>
  <c r="AA141" i="7"/>
  <c r="AP141" i="7"/>
  <c r="AO141" i="7" s="1"/>
  <c r="AT141" i="7" s="1"/>
  <c r="AK142" i="7" s="1"/>
  <c r="AL142" i="7" l="1"/>
  <c r="AM142" i="7" s="1"/>
  <c r="AN142" i="7"/>
  <c r="K142" i="7"/>
  <c r="R142" i="7" l="1"/>
  <c r="X142" i="7" l="1"/>
  <c r="Y142" i="7"/>
  <c r="AD142" i="7" s="1"/>
  <c r="W142" i="7"/>
  <c r="U142" i="7"/>
  <c r="T142" i="7"/>
  <c r="L142" i="7"/>
  <c r="O142" i="7" l="1"/>
  <c r="V142" i="7"/>
  <c r="AE142" i="7"/>
  <c r="AQ142" i="7"/>
  <c r="AB142" i="7"/>
  <c r="AS142" i="7"/>
  <c r="N142" i="7"/>
  <c r="AH142" i="7"/>
  <c r="AI142" i="7"/>
  <c r="Q142" i="7"/>
  <c r="AC142" i="7"/>
  <c r="AF142" i="7" l="1"/>
  <c r="P142" i="7"/>
  <c r="AG142" i="7"/>
  <c r="S142" i="7"/>
  <c r="Z142" i="7"/>
  <c r="AR142" i="7" l="1"/>
  <c r="AA142" i="7"/>
  <c r="M142" i="7"/>
  <c r="AP142" i="7"/>
  <c r="AO142" i="7" s="1"/>
  <c r="AT142" i="7" s="1"/>
  <c r="AK143" i="7" s="1"/>
  <c r="AL143" i="7" l="1"/>
  <c r="AM143" i="7" s="1"/>
  <c r="AN143" i="7"/>
  <c r="K143" i="7"/>
  <c r="R143" i="7" l="1"/>
  <c r="X143" i="7" l="1"/>
  <c r="Y143" i="7"/>
  <c r="AD143" i="7" s="1"/>
  <c r="W143" i="7"/>
  <c r="U143" i="7"/>
  <c r="T143" i="7"/>
  <c r="L143" i="7"/>
  <c r="O143" i="7" l="1"/>
  <c r="N143" i="7"/>
  <c r="AS143" i="7"/>
  <c r="AB143" i="7"/>
  <c r="AI143" i="7"/>
  <c r="Q143" i="7"/>
  <c r="AH143" i="7"/>
  <c r="AE143" i="7"/>
  <c r="AQ143" i="7"/>
  <c r="V143" i="7"/>
  <c r="AC143" i="7"/>
  <c r="P143" i="7" l="1"/>
  <c r="AG143" i="7"/>
  <c r="AF143" i="7"/>
  <c r="S143" i="7"/>
  <c r="Z143" i="7"/>
  <c r="M143" i="7" l="1"/>
  <c r="AR143" i="7"/>
  <c r="AA143" i="7"/>
  <c r="AP143" i="7"/>
  <c r="AO143" i="7" s="1"/>
  <c r="AT143" i="7" s="1"/>
  <c r="AK144" i="7" s="1"/>
  <c r="AL144" i="7" l="1"/>
  <c r="AM144" i="7" s="1"/>
  <c r="AN144" i="7"/>
  <c r="K144" i="7"/>
  <c r="R144" i="7" l="1"/>
  <c r="Y144" i="7" l="1"/>
  <c r="AD144" i="7" s="1"/>
  <c r="X144" i="7"/>
  <c r="W144" i="7"/>
  <c r="U144" i="7"/>
  <c r="V144" i="7" s="1"/>
  <c r="L144" i="7"/>
  <c r="AF144" i="7" l="1"/>
  <c r="P144" i="7"/>
  <c r="AG144" i="7"/>
  <c r="S144" i="7"/>
  <c r="Z144" i="7"/>
  <c r="O144" i="7"/>
  <c r="AQ144" i="7"/>
  <c r="AP144" i="7"/>
  <c r="AO144" i="7" s="1"/>
  <c r="AH144" i="7"/>
  <c r="Q144" i="7"/>
  <c r="AI144" i="7"/>
  <c r="T144" i="7"/>
  <c r="AE144" i="7"/>
  <c r="AS144" i="7" l="1"/>
  <c r="AT144" i="7" s="1"/>
  <c r="AK145" i="7" s="1"/>
  <c r="N144" i="7"/>
  <c r="AB144" i="7"/>
  <c r="AC144" i="7"/>
  <c r="AA144" i="7"/>
  <c r="AR144" i="7"/>
  <c r="M144" i="7"/>
  <c r="AL145" i="7" l="1"/>
  <c r="AM145" i="7" s="1"/>
  <c r="AN145" i="7"/>
  <c r="K145" i="7"/>
  <c r="R145" i="7" l="1"/>
  <c r="X145" i="7" l="1"/>
  <c r="Y145" i="7"/>
  <c r="AD145" i="7" s="1"/>
  <c r="U145" i="7"/>
  <c r="W145" i="7"/>
  <c r="V145" i="7"/>
  <c r="L145" i="7"/>
  <c r="AG145" i="7" l="1"/>
  <c r="P145" i="7"/>
  <c r="AF145" i="7"/>
  <c r="S145" i="7"/>
  <c r="O145" i="7"/>
  <c r="AQ145" i="7"/>
  <c r="AI145" i="7"/>
  <c r="Q145" i="7"/>
  <c r="AH145" i="7"/>
  <c r="T145" i="7"/>
  <c r="AP145" i="7"/>
  <c r="AO145" i="7" s="1"/>
  <c r="Z145" i="7"/>
  <c r="AE145" i="7"/>
  <c r="AS145" i="7" l="1"/>
  <c r="AB145" i="7"/>
  <c r="N145" i="7"/>
  <c r="AC145" i="7"/>
  <c r="AT145" i="7"/>
  <c r="AK146" i="7" s="1"/>
  <c r="M145" i="7"/>
  <c r="AA145" i="7"/>
  <c r="AR145" i="7"/>
  <c r="K146" i="7" l="1"/>
  <c r="AL146" i="7"/>
  <c r="AM146" i="7" s="1"/>
  <c r="AN146" i="7"/>
  <c r="R146" i="7" l="1"/>
  <c r="Y146" i="7" l="1"/>
  <c r="AD146" i="7" s="1"/>
  <c r="X146" i="7"/>
  <c r="U146" i="7"/>
  <c r="W146" i="7"/>
  <c r="T146" i="7" s="1"/>
  <c r="AQ146" i="7"/>
  <c r="L146" i="7"/>
  <c r="AS146" i="7" l="1"/>
  <c r="AB146" i="7"/>
  <c r="N146" i="7"/>
  <c r="AC146" i="7"/>
  <c r="AH146" i="7"/>
  <c r="Q146" i="7"/>
  <c r="AI146" i="7"/>
  <c r="O146" i="7"/>
  <c r="V146" i="7"/>
  <c r="AE146" i="7"/>
  <c r="P146" i="7" l="1"/>
  <c r="AF146" i="7"/>
  <c r="AG146" i="7"/>
  <c r="S146" i="7"/>
  <c r="Z146" i="7"/>
  <c r="AA146" i="7" l="1"/>
  <c r="M146" i="7"/>
  <c r="AR146" i="7"/>
  <c r="AP146" i="7"/>
  <c r="AO146" i="7" s="1"/>
  <c r="AT146" i="7" s="1"/>
  <c r="AK147" i="7" s="1"/>
  <c r="AL147" i="7" l="1"/>
  <c r="AM147" i="7" s="1"/>
  <c r="AN147" i="7"/>
  <c r="K147" i="7"/>
  <c r="R147" i="7" l="1"/>
  <c r="Y147" i="7" l="1"/>
  <c r="AD147" i="7" s="1"/>
  <c r="X147" i="7"/>
  <c r="W147" i="7"/>
  <c r="T147" i="7" s="1"/>
  <c r="U147" i="7"/>
  <c r="V147" i="7" s="1"/>
  <c r="L147" i="7"/>
  <c r="AQ147" i="7" l="1"/>
  <c r="P147" i="7"/>
  <c r="AG147" i="7"/>
  <c r="AF147" i="7"/>
  <c r="S147" i="7"/>
  <c r="Z147" i="7"/>
  <c r="O147" i="7"/>
  <c r="N147" i="7"/>
  <c r="AS147" i="7"/>
  <c r="AB147" i="7"/>
  <c r="AI147" i="7"/>
  <c r="AH147" i="7"/>
  <c r="Q147" i="7"/>
  <c r="AC147" i="7"/>
  <c r="AE147" i="7"/>
  <c r="AP147" i="7"/>
  <c r="AO147" i="7" s="1"/>
  <c r="AT147" i="7" l="1"/>
  <c r="AK148" i="7" s="1"/>
  <c r="AL148" i="7" s="1"/>
  <c r="AM148" i="7" s="1"/>
  <c r="AA147" i="7"/>
  <c r="AR147" i="7"/>
  <c r="M147" i="7"/>
  <c r="AN148" i="7" l="1"/>
  <c r="K148" i="7"/>
  <c r="R148" i="7" l="1"/>
  <c r="X148" i="7" l="1"/>
  <c r="W148" i="7"/>
  <c r="Y148" i="7"/>
  <c r="AD148" i="7" s="1"/>
  <c r="T148" i="7"/>
  <c r="AC148" i="7" s="1"/>
  <c r="U148" i="7"/>
  <c r="AE148" i="7" s="1"/>
  <c r="L148" i="7"/>
  <c r="AQ148" i="7" l="1"/>
  <c r="V148" i="7"/>
  <c r="AH148" i="7"/>
  <c r="AI148" i="7"/>
  <c r="Q148" i="7"/>
  <c r="O148" i="7"/>
  <c r="N148" i="7"/>
  <c r="AS148" i="7"/>
  <c r="AB148" i="7"/>
  <c r="AF148" i="7" l="1"/>
  <c r="P148" i="7"/>
  <c r="AG148" i="7"/>
  <c r="S148" i="7"/>
  <c r="Z148" i="7"/>
  <c r="AA148" i="7" l="1"/>
  <c r="AR148" i="7"/>
  <c r="M148" i="7"/>
  <c r="AP148" i="7"/>
  <c r="AO148" i="7" s="1"/>
  <c r="AT148" i="7" s="1"/>
  <c r="AK149" i="7" s="1"/>
  <c r="AL149" i="7" l="1"/>
  <c r="AM149" i="7" s="1"/>
  <c r="AN149" i="7"/>
  <c r="K149" i="7"/>
  <c r="R149" i="7" l="1"/>
  <c r="W149" i="7" l="1"/>
  <c r="Y149" i="7"/>
  <c r="AD149" i="7" s="1"/>
  <c r="X149" i="7"/>
  <c r="T149" i="7"/>
  <c r="U149" i="7"/>
  <c r="L149" i="7"/>
  <c r="O149" i="7" l="1"/>
  <c r="N149" i="7"/>
  <c r="AB149" i="7"/>
  <c r="AS149" i="7"/>
  <c r="AQ149" i="7"/>
  <c r="V149" i="7"/>
  <c r="AE149" i="7"/>
  <c r="AC149" i="7"/>
  <c r="AI149" i="7"/>
  <c r="Q149" i="7"/>
  <c r="AH149" i="7"/>
  <c r="AG149" i="7" l="1"/>
  <c r="P149" i="7"/>
  <c r="AF149" i="7"/>
  <c r="S149" i="7"/>
  <c r="Z149" i="7"/>
  <c r="M149" i="7" l="1"/>
  <c r="AA149" i="7"/>
  <c r="AR149" i="7"/>
  <c r="AP149" i="7"/>
  <c r="AO149" i="7" s="1"/>
  <c r="AT149" i="7" s="1"/>
  <c r="AK150" i="7" s="1"/>
  <c r="K150" i="7" l="1"/>
  <c r="AL150" i="7"/>
  <c r="AM150" i="7" s="1"/>
  <c r="AN150" i="7"/>
  <c r="R150" i="7" l="1"/>
  <c r="U150" i="7" l="1"/>
  <c r="V150" i="7" s="1"/>
  <c r="X150" i="7"/>
  <c r="Y150" i="7"/>
  <c r="AD150" i="7" s="1"/>
  <c r="W150" i="7"/>
  <c r="L150" i="7"/>
  <c r="AF150" i="7" l="1"/>
  <c r="AG150" i="7"/>
  <c r="P150" i="7"/>
  <c r="S150" i="7"/>
  <c r="Z150" i="7"/>
  <c r="AH150" i="7"/>
  <c r="AI150" i="7"/>
  <c r="Q150" i="7"/>
  <c r="AQ150" i="7"/>
  <c r="AP150" i="7"/>
  <c r="AO150" i="7" s="1"/>
  <c r="T150" i="7"/>
  <c r="AE150" i="7"/>
  <c r="O150" i="7"/>
  <c r="AS150" i="7" l="1"/>
  <c r="N150" i="7"/>
  <c r="AB150" i="7"/>
  <c r="AC150" i="7"/>
  <c r="AT150" i="7"/>
  <c r="AK151" i="7" s="1"/>
  <c r="AA150" i="7"/>
  <c r="AR150" i="7"/>
  <c r="M150" i="7"/>
  <c r="K151" i="7" l="1"/>
  <c r="AL151" i="7"/>
  <c r="AM151" i="7" s="1"/>
  <c r="AN151" i="7"/>
  <c r="R151" i="7" l="1"/>
  <c r="Y151" i="7" l="1"/>
  <c r="AD151" i="7" s="1"/>
  <c r="W151" i="7"/>
  <c r="X151" i="7"/>
  <c r="T151" i="7"/>
  <c r="AC151" i="7" s="1"/>
  <c r="U151" i="7"/>
  <c r="V151" i="7" s="1"/>
  <c r="L151" i="7"/>
  <c r="P151" i="7" l="1"/>
  <c r="AG151" i="7"/>
  <c r="AF151" i="7"/>
  <c r="S151" i="7"/>
  <c r="Z151" i="7"/>
  <c r="O151" i="7"/>
  <c r="AP151" i="7"/>
  <c r="AO151" i="7" s="1"/>
  <c r="AQ151" i="7"/>
  <c r="Q151" i="7"/>
  <c r="AH151" i="7"/>
  <c r="AI151" i="7"/>
  <c r="AE151" i="7"/>
  <c r="AB151" i="7"/>
  <c r="AS151" i="7"/>
  <c r="N151" i="7"/>
  <c r="AT151" i="7" l="1"/>
  <c r="AK152" i="7" s="1"/>
  <c r="AR151" i="7"/>
  <c r="M151" i="7"/>
  <c r="AA151" i="7"/>
  <c r="K152" i="7" l="1"/>
  <c r="AL152" i="7"/>
  <c r="AM152" i="7" s="1"/>
  <c r="AN152" i="7"/>
  <c r="R152" i="7" l="1"/>
  <c r="W152" i="7" l="1"/>
  <c r="Y152" i="7"/>
  <c r="AD152" i="7" s="1"/>
  <c r="X152" i="7"/>
  <c r="U152" i="7"/>
  <c r="AQ152" i="7" s="1"/>
  <c r="T152" i="7"/>
  <c r="L152" i="7"/>
  <c r="V152" i="7" l="1"/>
  <c r="Z152" i="7" s="1"/>
  <c r="N152" i="7"/>
  <c r="AB152" i="7"/>
  <c r="AS152" i="7"/>
  <c r="O152" i="7"/>
  <c r="AC152" i="7"/>
  <c r="AH152" i="7"/>
  <c r="AI152" i="7"/>
  <c r="Q152" i="7"/>
  <c r="AG152" i="7"/>
  <c r="AF152" i="7"/>
  <c r="P152" i="7"/>
  <c r="S152" i="7"/>
  <c r="AE152" i="7"/>
  <c r="AR152" i="7" l="1"/>
  <c r="M152" i="7"/>
  <c r="AA152" i="7"/>
  <c r="AP152" i="7"/>
  <c r="AO152" i="7" s="1"/>
  <c r="AT152" i="7" s="1"/>
  <c r="AK153" i="7" s="1"/>
  <c r="AL153" i="7" l="1"/>
  <c r="AM153" i="7" s="1"/>
  <c r="AN153" i="7"/>
  <c r="K153" i="7"/>
  <c r="R153" i="7" l="1"/>
  <c r="X153" i="7" l="1"/>
  <c r="Y153" i="7"/>
  <c r="AD153" i="7" s="1"/>
  <c r="U153" i="7"/>
  <c r="W153" i="7"/>
  <c r="T153" i="7" s="1"/>
  <c r="L153" i="7"/>
  <c r="AS153" i="7" l="1"/>
  <c r="N153" i="7"/>
  <c r="AB153" i="7"/>
  <c r="AC153" i="7"/>
  <c r="AQ153" i="7"/>
  <c r="O153" i="7"/>
  <c r="AE153" i="7"/>
  <c r="Q153" i="7"/>
  <c r="AI153" i="7"/>
  <c r="AH153" i="7"/>
  <c r="V153" i="7"/>
  <c r="P153" i="7" l="1"/>
  <c r="AG153" i="7"/>
  <c r="AF153" i="7"/>
  <c r="S153" i="7"/>
  <c r="Z153" i="7"/>
  <c r="AR153" i="7" l="1"/>
  <c r="M153" i="7"/>
  <c r="AA153" i="7"/>
  <c r="AP153" i="7"/>
  <c r="AO153" i="7" s="1"/>
  <c r="AT153" i="7" s="1"/>
  <c r="AK154" i="7" s="1"/>
  <c r="AL154" i="7" l="1"/>
  <c r="AM154" i="7" s="1"/>
  <c r="AN154" i="7"/>
  <c r="K154" i="7"/>
  <c r="R154" i="7" l="1"/>
  <c r="X154" i="7" l="1"/>
  <c r="Y154" i="7"/>
  <c r="AD154" i="7" s="1"/>
  <c r="W154" i="7"/>
  <c r="U154" i="7"/>
  <c r="AE154" i="7" s="1"/>
  <c r="L154" i="7"/>
  <c r="V154" i="7" l="1"/>
  <c r="AQ154" i="7"/>
  <c r="AF154" i="7"/>
  <c r="P154" i="7"/>
  <c r="AG154" i="7"/>
  <c r="S154" i="7"/>
  <c r="O154" i="7"/>
  <c r="AI154" i="7"/>
  <c r="AH154" i="7"/>
  <c r="Q154" i="7"/>
  <c r="Z154" i="7"/>
  <c r="T154" i="7"/>
  <c r="AA154" i="7" l="1"/>
  <c r="AR154" i="7"/>
  <c r="M154" i="7"/>
  <c r="AS154" i="7"/>
  <c r="N154" i="7"/>
  <c r="AB154" i="7"/>
  <c r="AC154" i="7"/>
  <c r="AP154" i="7"/>
  <c r="AO154" i="7" s="1"/>
  <c r="AT154" i="7" l="1"/>
  <c r="AK155" i="7" s="1"/>
  <c r="AL155" i="7" s="1"/>
  <c r="AM155" i="7" s="1"/>
  <c r="K155" i="7"/>
  <c r="AN155" i="7" l="1"/>
  <c r="R155" i="7"/>
  <c r="Y155" i="7" l="1"/>
  <c r="AD155" i="7" s="1"/>
  <c r="X155" i="7"/>
  <c r="W155" i="7"/>
  <c r="U155" i="7"/>
  <c r="V155" i="7" s="1"/>
  <c r="L155" i="7"/>
  <c r="AQ155" i="7" l="1"/>
  <c r="Q155" i="7"/>
  <c r="AI155" i="7"/>
  <c r="AH155" i="7"/>
  <c r="AF155" i="7"/>
  <c r="P155" i="7"/>
  <c r="AG155" i="7"/>
  <c r="S155" i="7"/>
  <c r="O155" i="7"/>
  <c r="Z155" i="7"/>
  <c r="AE155" i="7"/>
  <c r="T155" i="7"/>
  <c r="M155" i="7" l="1"/>
  <c r="AR155" i="7"/>
  <c r="AA155" i="7"/>
  <c r="N155" i="7"/>
  <c r="AB155" i="7"/>
  <c r="AS155" i="7"/>
  <c r="AC155" i="7"/>
  <c r="AP155" i="7"/>
  <c r="AO155" i="7" s="1"/>
  <c r="AT155" i="7" l="1"/>
  <c r="AK156" i="7" s="1"/>
  <c r="K156" i="7"/>
  <c r="R156" i="7" l="1"/>
  <c r="AL156" i="7"/>
  <c r="AM156" i="7" s="1"/>
  <c r="AN156" i="7"/>
  <c r="Y156" i="7" l="1"/>
  <c r="AD156" i="7" s="1"/>
  <c r="X156" i="7"/>
  <c r="W156" i="7"/>
  <c r="U156" i="7"/>
  <c r="L156" i="7"/>
  <c r="O156" i="7" l="1"/>
  <c r="AI156" i="7"/>
  <c r="AH156" i="7"/>
  <c r="Q156" i="7"/>
  <c r="V156" i="7"/>
  <c r="T156" i="7"/>
  <c r="AE156" i="7"/>
  <c r="AQ156" i="7"/>
  <c r="N156" i="7" l="1"/>
  <c r="AB156" i="7"/>
  <c r="AS156" i="7"/>
  <c r="AC156" i="7"/>
  <c r="AF156" i="7"/>
  <c r="P156" i="7"/>
  <c r="AG156" i="7"/>
  <c r="S156" i="7"/>
  <c r="Z156" i="7"/>
  <c r="M156" i="7" l="1"/>
  <c r="AR156" i="7"/>
  <c r="AA156" i="7"/>
  <c r="AP156" i="7"/>
  <c r="AO156" i="7" s="1"/>
  <c r="AT156" i="7" s="1"/>
  <c r="AK157" i="7" s="1"/>
  <c r="AL157" i="7" l="1"/>
  <c r="AM157" i="7" s="1"/>
  <c r="AN157" i="7"/>
  <c r="K157" i="7"/>
  <c r="R157" i="7" l="1"/>
  <c r="Y157" i="7" l="1"/>
  <c r="AD157" i="7" s="1"/>
  <c r="X157" i="7"/>
  <c r="W157" i="7"/>
  <c r="T157" i="7" s="1"/>
  <c r="U157" i="7"/>
  <c r="V157" i="7" s="1"/>
  <c r="L157" i="7"/>
  <c r="AG157" i="7" l="1"/>
  <c r="AF157" i="7"/>
  <c r="P157" i="7"/>
  <c r="S157" i="7"/>
  <c r="O157" i="7"/>
  <c r="AE157" i="7"/>
  <c r="AP157" i="7"/>
  <c r="AO157" i="7" s="1"/>
  <c r="AQ157" i="7"/>
  <c r="AS157" i="7"/>
  <c r="AB157" i="7"/>
  <c r="N157" i="7"/>
  <c r="AI157" i="7"/>
  <c r="AH157" i="7"/>
  <c r="Q157" i="7"/>
  <c r="AC157" i="7"/>
  <c r="Z157" i="7"/>
  <c r="AT157" i="7" l="1"/>
  <c r="AK158" i="7" s="1"/>
  <c r="AR157" i="7"/>
  <c r="AA157" i="7"/>
  <c r="M157" i="7"/>
  <c r="K158" i="7" l="1"/>
  <c r="AL158" i="7"/>
  <c r="AM158" i="7" s="1"/>
  <c r="AN158" i="7"/>
  <c r="R158" i="7" l="1"/>
  <c r="W158" i="7" l="1"/>
  <c r="U158" i="7"/>
  <c r="X158" i="7"/>
  <c r="V158" i="7"/>
  <c r="Y158" i="7"/>
  <c r="AD158" i="7" s="1"/>
  <c r="AE158" i="7"/>
  <c r="T158" i="7"/>
  <c r="AQ158" i="7"/>
  <c r="L158" i="7"/>
  <c r="AB158" i="7" l="1"/>
  <c r="AS158" i="7"/>
  <c r="N158" i="7"/>
  <c r="AC158" i="7"/>
  <c r="AF158" i="7"/>
  <c r="AG158" i="7"/>
  <c r="P158" i="7"/>
  <c r="S158" i="7"/>
  <c r="Z158" i="7"/>
  <c r="O158" i="7"/>
  <c r="Q158" i="7"/>
  <c r="AI158" i="7"/>
  <c r="AH158" i="7"/>
  <c r="M158" i="7" l="1"/>
  <c r="AA158" i="7"/>
  <c r="AR158" i="7"/>
  <c r="AP158" i="7"/>
  <c r="AO158" i="7" s="1"/>
  <c r="AT158" i="7" s="1"/>
  <c r="AK159" i="7" s="1"/>
  <c r="AL159" i="7" l="1"/>
  <c r="AM159" i="7" s="1"/>
  <c r="AN159" i="7"/>
  <c r="K159" i="7"/>
  <c r="R159" i="7" l="1"/>
  <c r="Y159" i="7" l="1"/>
  <c r="AD159" i="7" s="1"/>
  <c r="X159" i="7"/>
  <c r="W159" i="7"/>
  <c r="U159" i="7"/>
  <c r="AE159" i="7" s="1"/>
  <c r="T159" i="7"/>
  <c r="L159" i="7"/>
  <c r="V159" i="7" l="1"/>
  <c r="N159" i="7"/>
  <c r="AS159" i="7"/>
  <c r="AB159" i="7"/>
  <c r="Q159" i="7"/>
  <c r="AH159" i="7"/>
  <c r="AI159" i="7"/>
  <c r="AQ159" i="7"/>
  <c r="AC159" i="7"/>
  <c r="O159" i="7"/>
  <c r="AG159" i="7" l="1"/>
  <c r="AF159" i="7"/>
  <c r="P159" i="7"/>
  <c r="S159" i="7"/>
  <c r="Z159" i="7"/>
  <c r="M159" i="7" l="1"/>
  <c r="AA159" i="7"/>
  <c r="AR159" i="7"/>
  <c r="AP159" i="7"/>
  <c r="AO159" i="7" s="1"/>
  <c r="AT159" i="7" s="1"/>
  <c r="AK160" i="7" s="1"/>
  <c r="AL160" i="7" l="1"/>
  <c r="AM160" i="7" s="1"/>
  <c r="AN160" i="7"/>
  <c r="K160" i="7"/>
  <c r="R160" i="7" l="1"/>
  <c r="X160" i="7" l="1"/>
  <c r="W160" i="7"/>
  <c r="T160" i="7" s="1"/>
  <c r="AC160" i="7" s="1"/>
  <c r="Y160" i="7"/>
  <c r="AD160" i="7" s="1"/>
  <c r="U160" i="7"/>
  <c r="L160" i="7"/>
  <c r="O160" i="7" l="1"/>
  <c r="AQ160" i="7"/>
  <c r="V160" i="7"/>
  <c r="AS160" i="7"/>
  <c r="AB160" i="7"/>
  <c r="N160" i="7"/>
  <c r="AH160" i="7"/>
  <c r="AI160" i="7"/>
  <c r="Q160" i="7"/>
  <c r="AE160" i="7"/>
  <c r="P160" i="7" l="1"/>
  <c r="AG160" i="7"/>
  <c r="AF160" i="7"/>
  <c r="S160" i="7"/>
  <c r="Z160" i="7"/>
  <c r="AR160" i="7" l="1"/>
  <c r="AA160" i="7"/>
  <c r="M160" i="7"/>
  <c r="AP160" i="7"/>
  <c r="AO160" i="7" s="1"/>
  <c r="AT160" i="7" s="1"/>
  <c r="AK161" i="7" s="1"/>
  <c r="AL161" i="7" l="1"/>
  <c r="AM161" i="7" s="1"/>
  <c r="AN161" i="7"/>
  <c r="K161" i="7"/>
  <c r="R161" i="7" l="1"/>
  <c r="X161" i="7" l="1"/>
  <c r="W161" i="7"/>
  <c r="Y161" i="7"/>
  <c r="AD161" i="7" s="1"/>
  <c r="T161" i="7"/>
  <c r="U161" i="7"/>
  <c r="V161" i="7" s="1"/>
  <c r="Z161" i="7" s="1"/>
  <c r="L161" i="7"/>
  <c r="AQ161" i="7" l="1"/>
  <c r="AB161" i="7"/>
  <c r="AS161" i="7"/>
  <c r="N161" i="7"/>
  <c r="O161" i="7"/>
  <c r="AH161" i="7"/>
  <c r="AI161" i="7"/>
  <c r="Q161" i="7"/>
  <c r="AC161" i="7"/>
  <c r="AF161" i="7"/>
  <c r="P161" i="7"/>
  <c r="AG161" i="7"/>
  <c r="S161" i="7"/>
  <c r="AE161" i="7"/>
  <c r="AR161" i="7" l="1"/>
  <c r="AA161" i="7"/>
  <c r="M161" i="7"/>
  <c r="AP161" i="7"/>
  <c r="AO161" i="7" s="1"/>
  <c r="AT161" i="7" s="1"/>
  <c r="AK162" i="7" s="1"/>
  <c r="AL162" i="7" l="1"/>
  <c r="AM162" i="7" s="1"/>
  <c r="AN162" i="7"/>
  <c r="K162" i="7"/>
  <c r="R162" i="7" l="1"/>
  <c r="Y162" i="7" l="1"/>
  <c r="AD162" i="7" s="1"/>
  <c r="X162" i="7"/>
  <c r="W162" i="7"/>
  <c r="T162" i="7" s="1"/>
  <c r="U162" i="7"/>
  <c r="AQ162" i="7" s="1"/>
  <c r="L162" i="7"/>
  <c r="O162" i="7" l="1"/>
  <c r="AI162" i="7"/>
  <c r="Q162" i="7"/>
  <c r="AH162" i="7"/>
  <c r="AE162" i="7"/>
  <c r="AS162" i="7"/>
  <c r="AB162" i="7"/>
  <c r="N162" i="7"/>
  <c r="AC162" i="7"/>
  <c r="V162" i="7"/>
  <c r="P162" i="7" l="1"/>
  <c r="AG162" i="7"/>
  <c r="AF162" i="7"/>
  <c r="S162" i="7"/>
  <c r="Z162" i="7"/>
  <c r="M162" i="7" l="1"/>
  <c r="AA162" i="7"/>
  <c r="AR162" i="7"/>
  <c r="AP162" i="7"/>
  <c r="AO162" i="7" s="1"/>
  <c r="AT162" i="7" s="1"/>
  <c r="AK163" i="7" s="1"/>
  <c r="AL163" i="7" l="1"/>
  <c r="AM163" i="7" s="1"/>
  <c r="AN163" i="7"/>
  <c r="K163" i="7"/>
  <c r="R163" i="7" l="1"/>
  <c r="Y163" i="7" l="1"/>
  <c r="AD163" i="7" s="1"/>
  <c r="W163" i="7"/>
  <c r="X163" i="7"/>
  <c r="T163" i="7"/>
  <c r="AC163" i="7" s="1"/>
  <c r="U163" i="7"/>
  <c r="V163" i="7" s="1"/>
  <c r="L163" i="7"/>
  <c r="AQ163" i="7" l="1"/>
  <c r="AG163" i="7"/>
  <c r="P163" i="7"/>
  <c r="AF163" i="7"/>
  <c r="S163" i="7"/>
  <c r="AP163" i="7" s="1"/>
  <c r="AO163" i="7" s="1"/>
  <c r="AT163" i="7" s="1"/>
  <c r="AK164" i="7" s="1"/>
  <c r="Z163" i="7"/>
  <c r="O163" i="7"/>
  <c r="AH163" i="7"/>
  <c r="AI163" i="7"/>
  <c r="Q163" i="7"/>
  <c r="AE163" i="7"/>
  <c r="N163" i="7"/>
  <c r="AS163" i="7"/>
  <c r="AB163" i="7"/>
  <c r="AL164" i="7" l="1"/>
  <c r="AM164" i="7" s="1"/>
  <c r="AN164" i="7"/>
  <c r="AA163" i="7"/>
  <c r="AR163" i="7"/>
  <c r="M163" i="7"/>
  <c r="K164" i="7" l="1"/>
  <c r="R164" i="7" l="1"/>
  <c r="Y164" i="7" l="1"/>
  <c r="AD164" i="7" s="1"/>
  <c r="X164" i="7"/>
  <c r="W164" i="7"/>
  <c r="U164" i="7"/>
  <c r="T164" i="7"/>
  <c r="L164" i="7"/>
  <c r="O164" i="7" l="1"/>
  <c r="AE164" i="7"/>
  <c r="AS164" i="7"/>
  <c r="AB164" i="7"/>
  <c r="N164" i="7"/>
  <c r="AQ164" i="7"/>
  <c r="V164" i="7"/>
  <c r="AH164" i="7"/>
  <c r="AI164" i="7"/>
  <c r="Q164" i="7"/>
  <c r="AC164" i="7"/>
  <c r="P164" i="7" l="1"/>
  <c r="AG164" i="7"/>
  <c r="AF164" i="7"/>
  <c r="S164" i="7"/>
  <c r="Z164" i="7"/>
  <c r="M164" i="7" l="1"/>
  <c r="AR164" i="7"/>
  <c r="AA164" i="7"/>
  <c r="AP164" i="7"/>
  <c r="AO164" i="7" s="1"/>
  <c r="AT164" i="7" s="1"/>
  <c r="AK165" i="7" s="1"/>
  <c r="AL165" i="7" l="1"/>
  <c r="AM165" i="7" s="1"/>
  <c r="AN165" i="7"/>
  <c r="K165" i="7"/>
  <c r="R165" i="7" l="1"/>
  <c r="W165" i="7" l="1"/>
  <c r="X165" i="7"/>
  <c r="Y165" i="7"/>
  <c r="AD165" i="7" s="1"/>
  <c r="T165" i="7"/>
  <c r="U165" i="7"/>
  <c r="AQ165" i="7" s="1"/>
  <c r="L165" i="7"/>
  <c r="O165" i="7" l="1"/>
  <c r="AE165" i="7"/>
  <c r="AS165" i="7"/>
  <c r="N165" i="7"/>
  <c r="AB165" i="7"/>
  <c r="V165" i="7"/>
  <c r="AC165" i="7"/>
  <c r="AH165" i="7"/>
  <c r="Q165" i="7"/>
  <c r="AI165" i="7"/>
  <c r="AG165" i="7" l="1"/>
  <c r="AF165" i="7"/>
  <c r="P165" i="7"/>
  <c r="S165" i="7"/>
  <c r="Z165" i="7"/>
  <c r="AA165" i="7" l="1"/>
  <c r="M165" i="7"/>
  <c r="AR165" i="7"/>
  <c r="AP165" i="7"/>
  <c r="AO165" i="7" s="1"/>
  <c r="AT165" i="7" s="1"/>
  <c r="AK166" i="7" s="1"/>
  <c r="AL166" i="7" l="1"/>
  <c r="AM166" i="7" s="1"/>
  <c r="AN166" i="7"/>
  <c r="K166" i="7"/>
  <c r="R166" i="7" l="1"/>
  <c r="W166" i="7" l="1"/>
  <c r="X166" i="7"/>
  <c r="Y166" i="7"/>
  <c r="AD166" i="7" s="1"/>
  <c r="T166" i="7"/>
  <c r="U166" i="7"/>
  <c r="V166" i="7" s="1"/>
  <c r="L166" i="7"/>
  <c r="AG166" i="7" l="1"/>
  <c r="P166" i="7"/>
  <c r="AF166" i="7"/>
  <c r="S166" i="7"/>
  <c r="Z166" i="7"/>
  <c r="AP166" i="7"/>
  <c r="AO166" i="7" s="1"/>
  <c r="AQ166" i="7"/>
  <c r="N166" i="7"/>
  <c r="AB166" i="7"/>
  <c r="AS166" i="7"/>
  <c r="AE166" i="7"/>
  <c r="O166" i="7"/>
  <c r="AC166" i="7"/>
  <c r="AH166" i="7"/>
  <c r="Q166" i="7"/>
  <c r="AI166" i="7"/>
  <c r="AT166" i="7" l="1"/>
  <c r="AK167" i="7" s="1"/>
  <c r="AR166" i="7"/>
  <c r="M166" i="7"/>
  <c r="AA166" i="7"/>
  <c r="K167" i="7" l="1"/>
  <c r="AL167" i="7"/>
  <c r="AM167" i="7" s="1"/>
  <c r="AN167" i="7"/>
  <c r="R167" i="7" l="1"/>
  <c r="Y167" i="7" l="1"/>
  <c r="AD167" i="7" s="1"/>
  <c r="X167" i="7"/>
  <c r="W167" i="7"/>
  <c r="T167" i="7" s="1"/>
  <c r="U167" i="7"/>
  <c r="L167" i="7"/>
  <c r="AS167" i="7" l="1"/>
  <c r="N167" i="7"/>
  <c r="AB167" i="7"/>
  <c r="AC167" i="7"/>
  <c r="O167" i="7"/>
  <c r="V167" i="7"/>
  <c r="AQ167" i="7"/>
  <c r="AI167" i="7"/>
  <c r="AH167" i="7"/>
  <c r="Q167" i="7"/>
  <c r="AE167" i="7"/>
  <c r="AF167" i="7" l="1"/>
  <c r="P167" i="7"/>
  <c r="AG167" i="7"/>
  <c r="S167" i="7"/>
  <c r="Z167" i="7"/>
  <c r="AR167" i="7" l="1"/>
  <c r="M167" i="7"/>
  <c r="AA167" i="7"/>
  <c r="AP167" i="7"/>
  <c r="AO167" i="7" s="1"/>
  <c r="AT167" i="7" s="1"/>
  <c r="AK168" i="7" s="1"/>
  <c r="AL168" i="7" l="1"/>
  <c r="AM168" i="7" s="1"/>
  <c r="AN168" i="7"/>
  <c r="K168" i="7"/>
  <c r="R168" i="7" l="1"/>
  <c r="X168" i="7" l="1"/>
  <c r="Y168" i="7"/>
  <c r="AD168" i="7" s="1"/>
  <c r="W168" i="7"/>
  <c r="U168" i="7"/>
  <c r="L168" i="7"/>
  <c r="O168" i="7" l="1"/>
  <c r="AH168" i="7"/>
  <c r="Q168" i="7"/>
  <c r="AI168" i="7"/>
  <c r="T168" i="7"/>
  <c r="V168" i="7"/>
  <c r="AQ168" i="7"/>
  <c r="AE168" i="7"/>
  <c r="AF168" i="7" l="1"/>
  <c r="P168" i="7"/>
  <c r="AG168" i="7"/>
  <c r="S168" i="7"/>
  <c r="Z168" i="7"/>
  <c r="AS168" i="7"/>
  <c r="N168" i="7"/>
  <c r="AB168" i="7"/>
  <c r="AC168" i="7"/>
  <c r="M168" i="7" l="1"/>
  <c r="AR168" i="7"/>
  <c r="AA168" i="7"/>
  <c r="AP168" i="7"/>
  <c r="AO168" i="7" s="1"/>
  <c r="AT168" i="7" s="1"/>
  <c r="AK169" i="7" s="1"/>
  <c r="AL169" i="7" l="1"/>
  <c r="AM169" i="7" s="1"/>
  <c r="AN169" i="7"/>
  <c r="K169" i="7"/>
  <c r="R169" i="7" l="1"/>
  <c r="U169" i="7" l="1"/>
  <c r="Y169" i="7"/>
  <c r="AD169" i="7" s="1"/>
  <c r="X169" i="7"/>
  <c r="AE169" i="7"/>
  <c r="W169" i="7"/>
  <c r="AQ169" i="7"/>
  <c r="L169" i="7"/>
  <c r="AI169" i="7" l="1"/>
  <c r="Q169" i="7"/>
  <c r="AH169" i="7"/>
  <c r="O169" i="7"/>
  <c r="V169" i="7"/>
  <c r="T169" i="7"/>
  <c r="AS169" i="7" l="1"/>
  <c r="N169" i="7"/>
  <c r="AB169" i="7"/>
  <c r="AC169" i="7"/>
  <c r="AF169" i="7"/>
  <c r="P169" i="7"/>
  <c r="AG169" i="7"/>
  <c r="S169" i="7"/>
  <c r="Z169" i="7"/>
  <c r="AR169" i="7" l="1"/>
  <c r="M169" i="7"/>
  <c r="AA169" i="7"/>
  <c r="AP169" i="7"/>
  <c r="AO169" i="7" s="1"/>
  <c r="AT169" i="7" s="1"/>
  <c r="AK170" i="7" s="1"/>
  <c r="AL170" i="7" l="1"/>
  <c r="AM170" i="7" s="1"/>
  <c r="AN170" i="7"/>
  <c r="K170" i="7"/>
  <c r="R170" i="7" l="1"/>
  <c r="X170" i="7" l="1"/>
  <c r="Y170" i="7"/>
  <c r="AD170" i="7" s="1"/>
  <c r="W170" i="7"/>
  <c r="U170" i="7"/>
  <c r="T170" i="7"/>
  <c r="AC170" i="7" s="1"/>
  <c r="AQ170" i="7"/>
  <c r="L170" i="7"/>
  <c r="Q170" i="7" l="1"/>
  <c r="AH170" i="7"/>
  <c r="AI170" i="7"/>
  <c r="N170" i="7"/>
  <c r="AB170" i="7"/>
  <c r="AS170" i="7"/>
  <c r="O170" i="7"/>
  <c r="V170" i="7"/>
  <c r="AE170" i="7"/>
  <c r="AF170" i="7" l="1"/>
  <c r="P170" i="7"/>
  <c r="AG170" i="7"/>
  <c r="S170" i="7"/>
  <c r="Z170" i="7"/>
  <c r="AR170" i="7" l="1"/>
  <c r="M170" i="7"/>
  <c r="AA170" i="7"/>
  <c r="AP170" i="7"/>
  <c r="AO170" i="7" s="1"/>
  <c r="AT170" i="7" s="1"/>
  <c r="AK171" i="7" s="1"/>
  <c r="AL171" i="7" l="1"/>
  <c r="AM171" i="7" s="1"/>
  <c r="AN171" i="7"/>
  <c r="K171" i="7"/>
  <c r="R171" i="7" l="1"/>
  <c r="U171" i="7" l="1"/>
  <c r="V171" i="7"/>
  <c r="X171" i="7"/>
  <c r="Y171" i="7"/>
  <c r="AD171" i="7" s="1"/>
  <c r="Z171" i="7"/>
  <c r="W171" i="7"/>
  <c r="T171" i="7" s="1"/>
  <c r="AQ171" i="7"/>
  <c r="L171" i="7"/>
  <c r="AS171" i="7" l="1"/>
  <c r="N171" i="7"/>
  <c r="AB171" i="7"/>
  <c r="AC171" i="7"/>
  <c r="AF171" i="7"/>
  <c r="P171" i="7"/>
  <c r="AG171" i="7"/>
  <c r="S171" i="7"/>
  <c r="Q171" i="7"/>
  <c r="AH171" i="7"/>
  <c r="AI171" i="7"/>
  <c r="O171" i="7"/>
  <c r="AE171" i="7"/>
  <c r="AA171" i="7" l="1"/>
  <c r="M171" i="7"/>
  <c r="AR171" i="7"/>
  <c r="AP171" i="7"/>
  <c r="AO171" i="7" s="1"/>
  <c r="AT171" i="7" s="1"/>
  <c r="AK172" i="7" s="1"/>
  <c r="AL172" i="7" l="1"/>
  <c r="AM172" i="7" s="1"/>
  <c r="AN172" i="7"/>
  <c r="K172" i="7"/>
  <c r="R172" i="7" l="1"/>
  <c r="Y172" i="7" l="1"/>
  <c r="AD172" i="7" s="1"/>
  <c r="X172" i="7"/>
  <c r="W172" i="7"/>
  <c r="T172" i="7" s="1"/>
  <c r="U172" i="7"/>
  <c r="L172" i="7"/>
  <c r="AS172" i="7" l="1"/>
  <c r="N172" i="7"/>
  <c r="AB172" i="7"/>
  <c r="AC172" i="7"/>
  <c r="O172" i="7"/>
  <c r="AE172" i="7"/>
  <c r="AQ172" i="7"/>
  <c r="AI172" i="7"/>
  <c r="AH172" i="7"/>
  <c r="Q172" i="7"/>
  <c r="V172" i="7"/>
  <c r="AF172" i="7" l="1"/>
  <c r="P172" i="7"/>
  <c r="AG172" i="7"/>
  <c r="S172" i="7"/>
  <c r="Z172" i="7"/>
  <c r="AA172" i="7" l="1"/>
  <c r="M172" i="7"/>
  <c r="AR172" i="7"/>
  <c r="AP172" i="7"/>
  <c r="AO172" i="7" s="1"/>
  <c r="AT172" i="7" s="1"/>
  <c r="AK173" i="7" s="1"/>
  <c r="AL173" i="7" l="1"/>
  <c r="AM173" i="7" s="1"/>
  <c r="AN173" i="7"/>
  <c r="K173" i="7"/>
  <c r="R173" i="7" l="1"/>
  <c r="Y173" i="7" l="1"/>
  <c r="AD173" i="7" s="1"/>
  <c r="X173" i="7"/>
  <c r="W173" i="7"/>
  <c r="T173" i="7" s="1"/>
  <c r="U173" i="7"/>
  <c r="L173" i="7"/>
  <c r="AB173" i="7" l="1"/>
  <c r="AS173" i="7"/>
  <c r="N173" i="7"/>
  <c r="AC173" i="7"/>
  <c r="O173" i="7"/>
  <c r="AE173" i="7"/>
  <c r="AQ173" i="7"/>
  <c r="V173" i="7"/>
  <c r="AI173" i="7"/>
  <c r="AH173" i="7"/>
  <c r="Q173" i="7"/>
  <c r="AF173" i="7" l="1"/>
  <c r="P173" i="7"/>
  <c r="AG173" i="7"/>
  <c r="S173" i="7"/>
  <c r="Z173" i="7"/>
  <c r="AA173" i="7" l="1"/>
  <c r="AR173" i="7"/>
  <c r="M173" i="7"/>
  <c r="AP173" i="7"/>
  <c r="AO173" i="7" s="1"/>
  <c r="AT173" i="7" s="1"/>
  <c r="AK174" i="7" s="1"/>
  <c r="AL174" i="7" l="1"/>
  <c r="AM174" i="7" s="1"/>
  <c r="AN174" i="7"/>
  <c r="K174" i="7"/>
  <c r="R174" i="7" l="1"/>
  <c r="W174" i="7" l="1"/>
  <c r="Y174" i="7"/>
  <c r="AD174" i="7" s="1"/>
  <c r="X174" i="7"/>
  <c r="T174" i="7"/>
  <c r="U174" i="7"/>
  <c r="L174" i="7"/>
  <c r="O174" i="7" l="1"/>
  <c r="AB174" i="7"/>
  <c r="AS174" i="7"/>
  <c r="N174" i="7"/>
  <c r="AQ174" i="7"/>
  <c r="V174" i="7"/>
  <c r="AC174" i="7"/>
  <c r="Q174" i="7"/>
  <c r="AI174" i="7"/>
  <c r="AH174" i="7"/>
  <c r="AE174" i="7"/>
  <c r="AG174" i="7" l="1"/>
  <c r="P174" i="7"/>
  <c r="AF174" i="7"/>
  <c r="S174" i="7"/>
  <c r="Z174" i="7"/>
  <c r="AR174" i="7" l="1"/>
  <c r="M174" i="7"/>
  <c r="AA174" i="7"/>
  <c r="AP174" i="7"/>
  <c r="AO174" i="7" s="1"/>
  <c r="AT174" i="7" s="1"/>
  <c r="AK175" i="7" s="1"/>
  <c r="AL175" i="7" l="1"/>
  <c r="AM175" i="7" s="1"/>
  <c r="AN175" i="7"/>
  <c r="K175" i="7"/>
  <c r="R175" i="7" l="1"/>
  <c r="Y175" i="7" l="1"/>
  <c r="AD175" i="7" s="1"/>
  <c r="X175" i="7"/>
  <c r="W175" i="7"/>
  <c r="T175" i="7" s="1"/>
  <c r="U175" i="7"/>
  <c r="AQ175" i="7" s="1"/>
  <c r="L175" i="7"/>
  <c r="AS175" i="7" l="1"/>
  <c r="AB175" i="7"/>
  <c r="N175" i="7"/>
  <c r="AC175" i="7"/>
  <c r="Q175" i="7"/>
  <c r="AI175" i="7"/>
  <c r="AH175" i="7"/>
  <c r="O175" i="7"/>
  <c r="AE175" i="7"/>
  <c r="V175" i="7"/>
  <c r="P175" i="7" l="1"/>
  <c r="AF175" i="7"/>
  <c r="AG175" i="7"/>
  <c r="S175" i="7"/>
  <c r="Z175" i="7"/>
  <c r="M175" i="7" l="1"/>
  <c r="AR175" i="7"/>
  <c r="AA175" i="7"/>
  <c r="AP175" i="7"/>
  <c r="AO175" i="7" s="1"/>
  <c r="AT175" i="7" s="1"/>
  <c r="AK176" i="7" s="1"/>
  <c r="AL176" i="7" l="1"/>
  <c r="AM176" i="7" s="1"/>
  <c r="AN176" i="7"/>
  <c r="K176" i="7"/>
  <c r="R176" i="7" l="1"/>
  <c r="W176" i="7" l="1"/>
  <c r="Y176" i="7"/>
  <c r="AD176" i="7" s="1"/>
  <c r="X176" i="7"/>
  <c r="T176" i="7"/>
  <c r="AC176" i="7" s="1"/>
  <c r="U176" i="7"/>
  <c r="AQ176" i="7" s="1"/>
  <c r="L176" i="7"/>
  <c r="O176" i="7" l="1"/>
  <c r="AS176" i="7"/>
  <c r="AB176" i="7"/>
  <c r="N176" i="7"/>
  <c r="V176" i="7"/>
  <c r="AE176" i="7"/>
  <c r="Q176" i="7"/>
  <c r="AI176" i="7"/>
  <c r="AH176" i="7"/>
  <c r="AF176" i="7" l="1"/>
  <c r="AG176" i="7"/>
  <c r="P176" i="7"/>
  <c r="S176" i="7"/>
  <c r="Z176" i="7"/>
  <c r="AA176" i="7" l="1"/>
  <c r="M176" i="7"/>
  <c r="AR176" i="7"/>
  <c r="AP176" i="7"/>
  <c r="AO176" i="7" s="1"/>
  <c r="AT176" i="7" s="1"/>
  <c r="AK177" i="7" s="1"/>
  <c r="AL177" i="7" l="1"/>
  <c r="AM177" i="7" s="1"/>
  <c r="AN177" i="7"/>
  <c r="K177" i="7"/>
  <c r="R177" i="7" l="1"/>
  <c r="X177" i="7" l="1"/>
  <c r="W177" i="7"/>
  <c r="Y177" i="7"/>
  <c r="AD177" i="7" s="1"/>
  <c r="U177" i="7"/>
  <c r="AE177" i="7" s="1"/>
  <c r="T177" i="7"/>
  <c r="V177" i="7"/>
  <c r="AQ177" i="7"/>
  <c r="L177" i="7"/>
  <c r="P177" i="7" l="1"/>
  <c r="AF177" i="7"/>
  <c r="AG177" i="7"/>
  <c r="S177" i="7"/>
  <c r="Z177" i="7"/>
  <c r="AS177" i="7"/>
  <c r="AB177" i="7"/>
  <c r="N177" i="7"/>
  <c r="O177" i="7"/>
  <c r="AC177" i="7"/>
  <c r="Q177" i="7"/>
  <c r="AH177" i="7"/>
  <c r="AI177" i="7"/>
  <c r="AR177" i="7" l="1"/>
  <c r="AA177" i="7"/>
  <c r="M177" i="7"/>
  <c r="AP177" i="7"/>
  <c r="AO177" i="7" s="1"/>
  <c r="AT177" i="7" s="1"/>
  <c r="AK178" i="7" s="1"/>
  <c r="AL178" i="7" l="1"/>
  <c r="AM178" i="7" s="1"/>
  <c r="AN178" i="7"/>
  <c r="K178" i="7"/>
  <c r="R178" i="7" l="1"/>
  <c r="X178" i="7" l="1"/>
  <c r="Y178" i="7"/>
  <c r="AD178" i="7" s="1"/>
  <c r="W178" i="7"/>
  <c r="T178" i="7" s="1"/>
  <c r="U178" i="7"/>
  <c r="AE178" i="7" s="1"/>
  <c r="L178" i="7"/>
  <c r="AQ178" i="7" l="1"/>
  <c r="N178" i="7"/>
  <c r="AS178" i="7"/>
  <c r="AB178" i="7"/>
  <c r="AC178" i="7"/>
  <c r="O178" i="7"/>
  <c r="AH178" i="7"/>
  <c r="AI178" i="7"/>
  <c r="Q178" i="7"/>
  <c r="V178" i="7"/>
  <c r="AG178" i="7" l="1"/>
  <c r="P178" i="7"/>
  <c r="AF178" i="7"/>
  <c r="S178" i="7"/>
  <c r="Z178" i="7"/>
  <c r="AR178" i="7" l="1"/>
  <c r="M178" i="7"/>
  <c r="AA178" i="7"/>
  <c r="AP178" i="7"/>
  <c r="AO178" i="7" s="1"/>
  <c r="AT178" i="7" s="1"/>
  <c r="AK179" i="7" s="1"/>
  <c r="AL179" i="7" l="1"/>
  <c r="AM179" i="7" s="1"/>
  <c r="AN179" i="7"/>
  <c r="K179" i="7"/>
  <c r="R179" i="7" l="1"/>
  <c r="W179" i="7" l="1"/>
  <c r="Y179" i="7"/>
  <c r="AD179" i="7" s="1"/>
  <c r="X179" i="7"/>
  <c r="T179" i="7"/>
  <c r="U179" i="7"/>
  <c r="AQ179" i="7" s="1"/>
  <c r="L179" i="7"/>
  <c r="N179" i="7" l="1"/>
  <c r="AB179" i="7"/>
  <c r="AS179" i="7"/>
  <c r="O179" i="7"/>
  <c r="V179" i="7"/>
  <c r="AC179" i="7"/>
  <c r="AI179" i="7"/>
  <c r="Q179" i="7"/>
  <c r="AH179" i="7"/>
  <c r="AE179" i="7"/>
  <c r="AG179" i="7" l="1"/>
  <c r="AF179" i="7"/>
  <c r="P179" i="7"/>
  <c r="S179" i="7"/>
  <c r="Z179" i="7"/>
  <c r="AA179" i="7" l="1"/>
  <c r="AR179" i="7"/>
  <c r="M179" i="7"/>
  <c r="AP179" i="7"/>
  <c r="AO179" i="7" s="1"/>
  <c r="AT179" i="7" s="1"/>
  <c r="AK180" i="7" s="1"/>
  <c r="AL180" i="7" l="1"/>
  <c r="AM180" i="7" s="1"/>
  <c r="AN180" i="7"/>
  <c r="K180" i="7"/>
  <c r="R180" i="7" l="1"/>
  <c r="Y180" i="7" l="1"/>
  <c r="AD180" i="7" s="1"/>
  <c r="X180" i="7"/>
  <c r="W180" i="7"/>
  <c r="T180" i="7" s="1"/>
  <c r="U180" i="7"/>
  <c r="L180" i="7"/>
  <c r="AB180" i="7" l="1"/>
  <c r="N180" i="7"/>
  <c r="AS180" i="7"/>
  <c r="AC180" i="7"/>
  <c r="O180" i="7"/>
  <c r="AQ180" i="7"/>
  <c r="AH180" i="7"/>
  <c r="Q180" i="7"/>
  <c r="AI180" i="7"/>
  <c r="AE180" i="7"/>
  <c r="V180" i="7"/>
  <c r="P180" i="7" l="1"/>
  <c r="AG180" i="7"/>
  <c r="AF180" i="7"/>
  <c r="S180" i="7"/>
  <c r="Z180" i="7"/>
  <c r="AA180" i="7" l="1"/>
  <c r="AR180" i="7"/>
  <c r="M180" i="7"/>
  <c r="AP180" i="7"/>
  <c r="AO180" i="7" s="1"/>
  <c r="AT180" i="7" s="1"/>
  <c r="AK181" i="7" s="1"/>
  <c r="AL181" i="7" l="1"/>
  <c r="AM181" i="7" s="1"/>
  <c r="AN181" i="7"/>
  <c r="K181" i="7"/>
  <c r="R181" i="7" l="1"/>
  <c r="Y181" i="7" l="1"/>
  <c r="AD181" i="7" s="1"/>
  <c r="X181" i="7"/>
  <c r="U181" i="7"/>
  <c r="AQ181" i="7" s="1"/>
  <c r="W181" i="7"/>
  <c r="L181" i="7"/>
  <c r="AH181" i="7" l="1"/>
  <c r="AI181" i="7"/>
  <c r="Q181" i="7"/>
  <c r="O181" i="7"/>
  <c r="T181" i="7"/>
  <c r="V181" i="7"/>
  <c r="AE181" i="7"/>
  <c r="AG181" i="7" l="1"/>
  <c r="P181" i="7"/>
  <c r="AF181" i="7"/>
  <c r="S181" i="7"/>
  <c r="Z181" i="7"/>
  <c r="N181" i="7"/>
  <c r="AS181" i="7"/>
  <c r="AB181" i="7"/>
  <c r="AC181" i="7"/>
  <c r="M181" i="7" l="1"/>
  <c r="AA181" i="7"/>
  <c r="AR181" i="7"/>
  <c r="AP181" i="7"/>
  <c r="AO181" i="7" s="1"/>
  <c r="AT181" i="7" s="1"/>
  <c r="AK182" i="7" s="1"/>
  <c r="AL182" i="7" l="1"/>
  <c r="AM182" i="7" s="1"/>
  <c r="AN182" i="7"/>
  <c r="K182" i="7"/>
  <c r="R182" i="7" l="1"/>
  <c r="U182" i="7" l="1"/>
  <c r="V182" i="7"/>
  <c r="Z182" i="7" s="1"/>
  <c r="AE182" i="7"/>
  <c r="X182" i="7"/>
  <c r="Y182" i="7"/>
  <c r="AD182" i="7" s="1"/>
  <c r="W182" i="7"/>
  <c r="T182" i="7" s="1"/>
  <c r="AQ182" i="7"/>
  <c r="L182" i="7"/>
  <c r="AS182" i="7" l="1"/>
  <c r="AB182" i="7"/>
  <c r="N182" i="7"/>
  <c r="AC182" i="7"/>
  <c r="AI182" i="7"/>
  <c r="Q182" i="7"/>
  <c r="AH182" i="7"/>
  <c r="AF182" i="7"/>
  <c r="P182" i="7"/>
  <c r="AG182" i="7"/>
  <c r="S182" i="7"/>
  <c r="O182" i="7"/>
  <c r="AA182" i="7" l="1"/>
  <c r="AR182" i="7"/>
  <c r="M182" i="7"/>
  <c r="AP182" i="7"/>
  <c r="AO182" i="7" s="1"/>
  <c r="AT182" i="7" s="1"/>
  <c r="AK183" i="7" s="1"/>
  <c r="AL183" i="7" l="1"/>
  <c r="AM183" i="7" s="1"/>
  <c r="AN183" i="7"/>
  <c r="K183" i="7"/>
  <c r="R183" i="7" l="1"/>
  <c r="Y183" i="7" l="1"/>
  <c r="AD183" i="7" s="1"/>
  <c r="W183" i="7"/>
  <c r="T183" i="7" s="1"/>
  <c r="X183" i="7"/>
  <c r="U183" i="7"/>
  <c r="AQ183" i="7" s="1"/>
  <c r="L183" i="7"/>
  <c r="N183" i="7" l="1"/>
  <c r="AS183" i="7"/>
  <c r="AB183" i="7"/>
  <c r="AI183" i="7"/>
  <c r="AH183" i="7"/>
  <c r="Q183" i="7"/>
  <c r="O183" i="7"/>
  <c r="V183" i="7"/>
  <c r="AC183" i="7"/>
  <c r="AE183" i="7"/>
  <c r="AF183" i="7" l="1"/>
  <c r="AG183" i="7"/>
  <c r="P183" i="7"/>
  <c r="S183" i="7"/>
  <c r="Z183" i="7"/>
  <c r="M183" i="7" l="1"/>
  <c r="AR183" i="7"/>
  <c r="AA183" i="7"/>
  <c r="AP183" i="7"/>
  <c r="AO183" i="7" s="1"/>
  <c r="AT183" i="7" s="1"/>
  <c r="AK184" i="7" s="1"/>
  <c r="AL184" i="7" l="1"/>
  <c r="AM184" i="7" s="1"/>
  <c r="AN184" i="7"/>
  <c r="K184" i="7"/>
  <c r="R184" i="7" l="1"/>
  <c r="X184" i="7" l="1"/>
  <c r="W184" i="7"/>
  <c r="Y184" i="7"/>
  <c r="AD184" i="7" s="1"/>
  <c r="T184" i="7"/>
  <c r="U184" i="7"/>
  <c r="AQ184" i="7" s="1"/>
  <c r="L184" i="7"/>
  <c r="O184" i="7" l="1"/>
  <c r="V184" i="7"/>
  <c r="AS184" i="7"/>
  <c r="AB184" i="7"/>
  <c r="N184" i="7"/>
  <c r="AH184" i="7"/>
  <c r="AI184" i="7"/>
  <c r="Q184" i="7"/>
  <c r="AC184" i="7"/>
  <c r="AE184" i="7"/>
  <c r="P184" i="7" l="1"/>
  <c r="AF184" i="7"/>
  <c r="AG184" i="7"/>
  <c r="S184" i="7"/>
  <c r="Z184" i="7"/>
  <c r="AA184" i="7" l="1"/>
  <c r="M184" i="7"/>
  <c r="AR184" i="7"/>
  <c r="AP184" i="7"/>
  <c r="AO184" i="7" s="1"/>
  <c r="AT184" i="7" s="1"/>
  <c r="AK185" i="7" s="1"/>
  <c r="AL185" i="7" l="1"/>
  <c r="AM185" i="7" s="1"/>
  <c r="AN185" i="7"/>
  <c r="K185" i="7"/>
  <c r="R185" i="7" l="1"/>
  <c r="X185" i="7" l="1"/>
  <c r="Y185" i="7"/>
  <c r="AD185" i="7" s="1"/>
  <c r="W185" i="7"/>
  <c r="T185" i="7" s="1"/>
  <c r="U185" i="7"/>
  <c r="AQ185" i="7" s="1"/>
  <c r="L185" i="7"/>
  <c r="AS185" i="7" l="1"/>
  <c r="AB185" i="7"/>
  <c r="N185" i="7"/>
  <c r="AC185" i="7"/>
  <c r="AH185" i="7"/>
  <c r="AI185" i="7"/>
  <c r="Q185" i="7"/>
  <c r="O185" i="7"/>
  <c r="V185" i="7"/>
  <c r="AE185" i="7"/>
  <c r="AF185" i="7" l="1"/>
  <c r="P185" i="7"/>
  <c r="AG185" i="7"/>
  <c r="S185" i="7"/>
  <c r="Z185" i="7"/>
  <c r="AA185" i="7" l="1"/>
  <c r="M185" i="7"/>
  <c r="AR185" i="7"/>
  <c r="AP185" i="7"/>
  <c r="AO185" i="7" s="1"/>
  <c r="AT185" i="7" s="1"/>
  <c r="AK186" i="7" s="1"/>
  <c r="AL186" i="7" l="1"/>
  <c r="AM186" i="7" s="1"/>
  <c r="AN186" i="7"/>
  <c r="K186" i="7"/>
  <c r="R186" i="7" l="1"/>
  <c r="Y186" i="7" l="1"/>
  <c r="AD186" i="7" s="1"/>
  <c r="X186" i="7"/>
  <c r="W186" i="7"/>
  <c r="U186" i="7"/>
  <c r="V186" i="7" s="1"/>
  <c r="L186" i="7"/>
  <c r="P186" i="7" l="1"/>
  <c r="AF186" i="7"/>
  <c r="AG186" i="7"/>
  <c r="S186" i="7"/>
  <c r="Z186" i="7"/>
  <c r="AQ186" i="7"/>
  <c r="O186" i="7"/>
  <c r="AI186" i="7"/>
  <c r="Q186" i="7"/>
  <c r="AH186" i="7"/>
  <c r="T186" i="7"/>
  <c r="AE186" i="7"/>
  <c r="AB186" i="7" l="1"/>
  <c r="N186" i="7"/>
  <c r="AS186" i="7"/>
  <c r="AC186" i="7"/>
  <c r="M186" i="7"/>
  <c r="AA186" i="7"/>
  <c r="AR186" i="7"/>
  <c r="AP186" i="7"/>
  <c r="AO186" i="7" s="1"/>
  <c r="AT186" i="7" s="1"/>
  <c r="AK187" i="7" s="1"/>
  <c r="AL187" i="7" l="1"/>
  <c r="AM187" i="7" s="1"/>
  <c r="AN187" i="7"/>
  <c r="K187" i="7"/>
  <c r="R187" i="7" l="1"/>
  <c r="X187" i="7" l="1"/>
  <c r="Y187" i="7"/>
  <c r="AD187" i="7" s="1"/>
  <c r="U187" i="7"/>
  <c r="V187" i="7"/>
  <c r="Z187" i="7" s="1"/>
  <c r="W187" i="7"/>
  <c r="AQ187" i="7"/>
  <c r="L187" i="7"/>
  <c r="Q187" i="7" l="1"/>
  <c r="AI187" i="7"/>
  <c r="AH187" i="7"/>
  <c r="O187" i="7"/>
  <c r="T187" i="7"/>
  <c r="AE187" i="7"/>
  <c r="AF187" i="7"/>
  <c r="AG187" i="7"/>
  <c r="P187" i="7"/>
  <c r="S187" i="7"/>
  <c r="M187" i="7" l="1"/>
  <c r="AA187" i="7"/>
  <c r="AR187" i="7"/>
  <c r="AP187" i="7"/>
  <c r="AO187" i="7" s="1"/>
  <c r="AB187" i="7"/>
  <c r="N187" i="7"/>
  <c r="AS187" i="7"/>
  <c r="AC187" i="7"/>
  <c r="AT187" i="7" l="1"/>
  <c r="AK188" i="7" s="1"/>
  <c r="AL188" i="7" s="1"/>
  <c r="AM188" i="7" s="1"/>
  <c r="AN188" i="7"/>
  <c r="K188" i="7"/>
  <c r="R188" i="7" l="1"/>
  <c r="W188" i="7" l="1"/>
  <c r="Y188" i="7"/>
  <c r="AD188" i="7" s="1"/>
  <c r="X188" i="7"/>
  <c r="U188" i="7"/>
  <c r="AQ188" i="7" s="1"/>
  <c r="L188" i="7"/>
  <c r="V188" i="7" l="1"/>
  <c r="O188" i="7"/>
  <c r="P188" i="7"/>
  <c r="AF188" i="7"/>
  <c r="AG188" i="7"/>
  <c r="S188" i="7"/>
  <c r="AP188" i="7"/>
  <c r="AO188" i="7" s="1"/>
  <c r="Z188" i="7"/>
  <c r="AE188" i="7"/>
  <c r="AH188" i="7"/>
  <c r="Q188" i="7"/>
  <c r="AI188" i="7"/>
  <c r="T188" i="7"/>
  <c r="M188" i="7" l="1"/>
  <c r="AA188" i="7"/>
  <c r="AR188" i="7"/>
  <c r="AB188" i="7"/>
  <c r="N188" i="7"/>
  <c r="AS188" i="7"/>
  <c r="AT188" i="7" s="1"/>
  <c r="AK189" i="7" s="1"/>
  <c r="AC188" i="7"/>
  <c r="AL189" i="7" l="1"/>
  <c r="AM189" i="7" s="1"/>
  <c r="AN189" i="7"/>
  <c r="K189" i="7"/>
  <c r="R189" i="7" l="1"/>
  <c r="Y189" i="7" l="1"/>
  <c r="AD189" i="7" s="1"/>
  <c r="X189" i="7"/>
  <c r="W189" i="7"/>
  <c r="T189" i="7" s="1"/>
  <c r="AC189" i="7" s="1"/>
  <c r="U189" i="7"/>
  <c r="V189" i="7"/>
  <c r="AQ189" i="7"/>
  <c r="L189" i="7"/>
  <c r="P189" i="7" l="1"/>
  <c r="AG189" i="7"/>
  <c r="AF189" i="7"/>
  <c r="S189" i="7"/>
  <c r="AP189" i="7" s="1"/>
  <c r="AO189" i="7" s="1"/>
  <c r="N189" i="7"/>
  <c r="AS189" i="7"/>
  <c r="AB189" i="7"/>
  <c r="O189" i="7"/>
  <c r="AH189" i="7"/>
  <c r="Q189" i="7"/>
  <c r="AI189" i="7"/>
  <c r="AE189" i="7"/>
  <c r="Z189" i="7"/>
  <c r="AT189" i="7" l="1"/>
  <c r="AK190" i="7" s="1"/>
  <c r="AL190" i="7" s="1"/>
  <c r="AM190" i="7" s="1"/>
  <c r="M189" i="7"/>
  <c r="AR189" i="7"/>
  <c r="AA189" i="7"/>
  <c r="AN190" i="7" l="1"/>
  <c r="K190" i="7"/>
  <c r="R190" i="7" l="1"/>
  <c r="X190" i="7" l="1"/>
  <c r="W190" i="7"/>
  <c r="Y190" i="7"/>
  <c r="AD190" i="7" s="1"/>
  <c r="U190" i="7"/>
  <c r="V190" i="7" s="1"/>
  <c r="L190" i="7"/>
  <c r="AF190" i="7" l="1"/>
  <c r="AG190" i="7"/>
  <c r="P190" i="7"/>
  <c r="S190" i="7"/>
  <c r="Z190" i="7"/>
  <c r="AQ190" i="7"/>
  <c r="AP190" i="7"/>
  <c r="AO190" i="7" s="1"/>
  <c r="AH190" i="7"/>
  <c r="AI190" i="7"/>
  <c r="Q190" i="7"/>
  <c r="O190" i="7"/>
  <c r="AE190" i="7"/>
  <c r="T190" i="7"/>
  <c r="N190" i="7" l="1"/>
  <c r="AB190" i="7"/>
  <c r="AS190" i="7"/>
  <c r="AT190" i="7" s="1"/>
  <c r="AK191" i="7" s="1"/>
  <c r="AC190" i="7"/>
  <c r="M190" i="7"/>
  <c r="AA190" i="7"/>
  <c r="AR190" i="7"/>
  <c r="AL191" i="7" l="1"/>
  <c r="AM191" i="7" s="1"/>
  <c r="AN191" i="7"/>
  <c r="K191" i="7"/>
  <c r="R191" i="7" l="1"/>
  <c r="Y191" i="7" l="1"/>
  <c r="AD191" i="7" s="1"/>
  <c r="X191" i="7"/>
  <c r="W191" i="7"/>
  <c r="U191" i="7"/>
  <c r="AQ191" i="7" s="1"/>
  <c r="L191" i="7"/>
  <c r="Q191" i="7" l="1"/>
  <c r="AI191" i="7"/>
  <c r="AH191" i="7"/>
  <c r="AE191" i="7"/>
  <c r="T191" i="7"/>
  <c r="O191" i="7"/>
  <c r="V191" i="7"/>
  <c r="AG191" i="7" l="1"/>
  <c r="P191" i="7"/>
  <c r="AF191" i="7"/>
  <c r="S191" i="7"/>
  <c r="Z191" i="7"/>
  <c r="AB191" i="7"/>
  <c r="N191" i="7"/>
  <c r="AS191" i="7"/>
  <c r="AC191" i="7"/>
  <c r="M191" i="7" l="1"/>
  <c r="AR191" i="7"/>
  <c r="AA191" i="7"/>
  <c r="AP191" i="7"/>
  <c r="AO191" i="7" s="1"/>
  <c r="AT191" i="7" s="1"/>
  <c r="AK192" i="7" s="1"/>
  <c r="AL192" i="7" l="1"/>
  <c r="AM192" i="7" s="1"/>
  <c r="AN192" i="7"/>
  <c r="K192" i="7"/>
  <c r="R192" i="7" l="1"/>
  <c r="Y192" i="7" l="1"/>
  <c r="AD192" i="7" s="1"/>
  <c r="X192" i="7"/>
  <c r="W192" i="7"/>
  <c r="T192" i="7" s="1"/>
  <c r="U192" i="7"/>
  <c r="AQ192" i="7" s="1"/>
  <c r="L192" i="7"/>
  <c r="O192" i="7" l="1"/>
  <c r="N192" i="7"/>
  <c r="AB192" i="7"/>
  <c r="AS192" i="7"/>
  <c r="V192" i="7"/>
  <c r="AI192" i="7"/>
  <c r="Q192" i="7"/>
  <c r="AH192" i="7"/>
  <c r="AC192" i="7"/>
  <c r="AE192" i="7"/>
  <c r="AF192" i="7" l="1"/>
  <c r="P192" i="7"/>
  <c r="AG192" i="7"/>
  <c r="S192" i="7"/>
  <c r="Z192" i="7"/>
  <c r="AA192" i="7" l="1"/>
  <c r="AR192" i="7"/>
  <c r="M192" i="7"/>
  <c r="AP192" i="7"/>
  <c r="AO192" i="7" s="1"/>
  <c r="AT192" i="7" s="1"/>
  <c r="AK193" i="7" s="1"/>
  <c r="AL193" i="7" l="1"/>
  <c r="AM193" i="7" s="1"/>
  <c r="AN193" i="7"/>
  <c r="K193" i="7"/>
  <c r="R193" i="7" l="1"/>
  <c r="Y193" i="7" l="1"/>
  <c r="AD193" i="7" s="1"/>
  <c r="X193" i="7"/>
  <c r="U193" i="7"/>
  <c r="AQ193" i="7" s="1"/>
  <c r="W193" i="7"/>
  <c r="L193" i="7"/>
  <c r="O193" i="7" l="1"/>
  <c r="AH193" i="7"/>
  <c r="Q193" i="7"/>
  <c r="AI193" i="7"/>
  <c r="T193" i="7"/>
  <c r="AE193" i="7"/>
  <c r="V193" i="7"/>
  <c r="AS193" i="7" l="1"/>
  <c r="AB193" i="7"/>
  <c r="N193" i="7"/>
  <c r="AC193" i="7"/>
  <c r="P193" i="7"/>
  <c r="AG193" i="7"/>
  <c r="AF193" i="7"/>
  <c r="S193" i="7"/>
  <c r="Z193" i="7"/>
  <c r="AR193" i="7" l="1"/>
  <c r="AA193" i="7"/>
  <c r="M193" i="7"/>
  <c r="AP193" i="7"/>
  <c r="AO193" i="7" s="1"/>
  <c r="AT193" i="7" s="1"/>
  <c r="AK194" i="7" s="1"/>
  <c r="AL194" i="7" l="1"/>
  <c r="AM194" i="7" s="1"/>
  <c r="AN194" i="7"/>
  <c r="K194" i="7"/>
  <c r="R194" i="7" l="1"/>
  <c r="W194" i="7" l="1"/>
  <c r="Y194" i="7"/>
  <c r="AD194" i="7" s="1"/>
  <c r="T194" i="7"/>
  <c r="AC194" i="7"/>
  <c r="X194" i="7"/>
  <c r="U194" i="7"/>
  <c r="L194" i="7"/>
  <c r="O194" i="7" l="1"/>
  <c r="AQ194" i="7"/>
  <c r="V194" i="7"/>
  <c r="N194" i="7"/>
  <c r="AS194" i="7"/>
  <c r="AB194" i="7"/>
  <c r="AE194" i="7"/>
  <c r="AH194" i="7"/>
  <c r="Q194" i="7"/>
  <c r="AI194" i="7"/>
  <c r="AF194" i="7" l="1"/>
  <c r="AG194" i="7"/>
  <c r="P194" i="7"/>
  <c r="S194" i="7"/>
  <c r="Z194" i="7"/>
  <c r="AR194" i="7" l="1"/>
  <c r="M194" i="7"/>
  <c r="AA194" i="7"/>
  <c r="AP194" i="7"/>
  <c r="AO194" i="7" s="1"/>
  <c r="AT194" i="7" s="1"/>
  <c r="AK195" i="7" s="1"/>
  <c r="AL195" i="7" l="1"/>
  <c r="AM195" i="7" s="1"/>
  <c r="AN195" i="7"/>
  <c r="K195" i="7"/>
  <c r="R195" i="7" l="1"/>
  <c r="Y195" i="7" l="1"/>
  <c r="AD195" i="7" s="1"/>
  <c r="X195" i="7"/>
  <c r="W195" i="7"/>
  <c r="T195" i="7" s="1"/>
  <c r="U195" i="7"/>
  <c r="AQ195" i="7"/>
  <c r="L195" i="7"/>
  <c r="N195" i="7" l="1"/>
  <c r="AB195" i="7"/>
  <c r="AS195" i="7"/>
  <c r="AC195" i="7"/>
  <c r="O195" i="7"/>
  <c r="AE195" i="7"/>
  <c r="Q195" i="7"/>
  <c r="AH195" i="7"/>
  <c r="AI195" i="7"/>
  <c r="V195" i="7"/>
  <c r="AF195" i="7" l="1"/>
  <c r="P195" i="7"/>
  <c r="AG195" i="7"/>
  <c r="S195" i="7"/>
  <c r="Z195" i="7"/>
  <c r="AA195" i="7" l="1"/>
  <c r="M195" i="7"/>
  <c r="AR195" i="7"/>
  <c r="AP195" i="7"/>
  <c r="AO195" i="7" s="1"/>
  <c r="AT195" i="7" s="1"/>
  <c r="AK196" i="7" s="1"/>
  <c r="AL196" i="7" l="1"/>
  <c r="AM196" i="7" s="1"/>
  <c r="AN196" i="7"/>
  <c r="K196" i="7"/>
  <c r="R196" i="7" l="1"/>
  <c r="Y196" i="7" l="1"/>
  <c r="AD196" i="7" s="1"/>
  <c r="X196" i="7"/>
  <c r="W196" i="7"/>
  <c r="T196" i="7" s="1"/>
  <c r="U196" i="7"/>
  <c r="V196" i="7" s="1"/>
  <c r="L196" i="7"/>
  <c r="AF196" i="7" l="1"/>
  <c r="AG196" i="7"/>
  <c r="P196" i="7"/>
  <c r="S196" i="7"/>
  <c r="Z196" i="7"/>
  <c r="O196" i="7"/>
  <c r="Q196" i="7"/>
  <c r="AI196" i="7"/>
  <c r="AH196" i="7"/>
  <c r="AP196" i="7"/>
  <c r="AO196" i="7" s="1"/>
  <c r="N196" i="7"/>
  <c r="AB196" i="7"/>
  <c r="AS196" i="7"/>
  <c r="AQ196" i="7"/>
  <c r="AC196" i="7"/>
  <c r="AE196" i="7"/>
  <c r="AA196" i="7" l="1"/>
  <c r="M196" i="7"/>
  <c r="AR196" i="7"/>
  <c r="AT196" i="7"/>
  <c r="AK197" i="7" s="1"/>
  <c r="AL197" i="7" l="1"/>
  <c r="AM197" i="7" s="1"/>
  <c r="AN197" i="7"/>
  <c r="K197" i="7"/>
  <c r="R197" i="7" l="1"/>
  <c r="X197" i="7" l="1"/>
  <c r="Y197" i="7"/>
  <c r="AD197" i="7" s="1"/>
  <c r="W197" i="7"/>
  <c r="U197" i="7"/>
  <c r="V197" i="7" s="1"/>
  <c r="L197" i="7"/>
  <c r="P197" i="7" l="1"/>
  <c r="AF197" i="7"/>
  <c r="AG197" i="7"/>
  <c r="S197" i="7"/>
  <c r="Z197" i="7"/>
  <c r="O197" i="7"/>
  <c r="AQ197" i="7"/>
  <c r="AP197" i="7"/>
  <c r="AO197" i="7" s="1"/>
  <c r="Q197" i="7"/>
  <c r="AI197" i="7"/>
  <c r="AH197" i="7"/>
  <c r="AE197" i="7"/>
  <c r="T197" i="7"/>
  <c r="N197" i="7" l="1"/>
  <c r="AB197" i="7"/>
  <c r="AS197" i="7"/>
  <c r="AT197" i="7" s="1"/>
  <c r="AK198" i="7" s="1"/>
  <c r="AC197" i="7"/>
  <c r="AR197" i="7"/>
  <c r="AA197" i="7"/>
  <c r="M197" i="7"/>
  <c r="AL198" i="7" l="1"/>
  <c r="AM198" i="7" s="1"/>
  <c r="AN198" i="7"/>
  <c r="K198" i="7"/>
  <c r="R198" i="7" l="1"/>
  <c r="X198" i="7" l="1"/>
  <c r="Y198" i="7"/>
  <c r="AD198" i="7" s="1"/>
  <c r="U198" i="7"/>
  <c r="AE198" i="7" s="1"/>
  <c r="W198" i="7"/>
  <c r="L198" i="7"/>
  <c r="AI198" i="7" l="1"/>
  <c r="Q198" i="7"/>
  <c r="AH198" i="7"/>
  <c r="AQ198" i="7"/>
  <c r="O198" i="7"/>
  <c r="V198" i="7"/>
  <c r="T198" i="7"/>
  <c r="N198" i="7" l="1"/>
  <c r="AB198" i="7"/>
  <c r="AS198" i="7"/>
  <c r="AC198" i="7"/>
  <c r="AF198" i="7"/>
  <c r="P198" i="7"/>
  <c r="AG198" i="7"/>
  <c r="S198" i="7"/>
  <c r="Z198" i="7"/>
  <c r="M198" i="7" l="1"/>
  <c r="AA198" i="7"/>
  <c r="AR198" i="7"/>
  <c r="AP198" i="7"/>
  <c r="AO198" i="7" s="1"/>
  <c r="AT198" i="7" s="1"/>
  <c r="AK199" i="7" s="1"/>
  <c r="AL199" i="7" l="1"/>
  <c r="AM199" i="7" s="1"/>
  <c r="AN199" i="7"/>
  <c r="K199" i="7"/>
  <c r="R199" i="7" l="1"/>
  <c r="Y199" i="7" l="1"/>
  <c r="AD199" i="7" s="1"/>
  <c r="X199" i="7"/>
  <c r="U199" i="7"/>
  <c r="W199" i="7"/>
  <c r="T199" i="7" s="1"/>
  <c r="L199" i="7"/>
  <c r="N199" i="7" l="1"/>
  <c r="AS199" i="7"/>
  <c r="AB199" i="7"/>
  <c r="AC199" i="7"/>
  <c r="O199" i="7"/>
  <c r="AE199" i="7"/>
  <c r="AQ199" i="7"/>
  <c r="AH199" i="7"/>
  <c r="AI199" i="7"/>
  <c r="Q199" i="7"/>
  <c r="V199" i="7"/>
  <c r="AG199" i="7" l="1"/>
  <c r="P199" i="7"/>
  <c r="AF199" i="7"/>
  <c r="S199" i="7"/>
  <c r="Z199" i="7"/>
  <c r="AA199" i="7" l="1"/>
  <c r="AR199" i="7"/>
  <c r="M199" i="7"/>
  <c r="AP199" i="7"/>
  <c r="AO199" i="7" s="1"/>
  <c r="AT199" i="7" s="1"/>
  <c r="AK200" i="7" s="1"/>
  <c r="AL200" i="7" l="1"/>
  <c r="AM200" i="7" s="1"/>
  <c r="AN200" i="7"/>
  <c r="K200" i="7"/>
  <c r="R200" i="7" l="1"/>
  <c r="X200" i="7" l="1"/>
  <c r="W200" i="7"/>
  <c r="Y200" i="7"/>
  <c r="AD200" i="7" s="1"/>
  <c r="T200" i="7"/>
  <c r="U200" i="7"/>
  <c r="L200" i="7"/>
  <c r="O200" i="7" l="1"/>
  <c r="AS200" i="7"/>
  <c r="AB200" i="7"/>
  <c r="N200" i="7"/>
  <c r="Q200" i="7"/>
  <c r="AH200" i="7"/>
  <c r="AI200" i="7"/>
  <c r="AQ200" i="7"/>
  <c r="V200" i="7"/>
  <c r="AE200" i="7"/>
  <c r="AC200" i="7"/>
  <c r="AG200" i="7" l="1"/>
  <c r="P200" i="7"/>
  <c r="AF200" i="7"/>
  <c r="S200" i="7"/>
  <c r="Z200" i="7"/>
  <c r="AA200" i="7" l="1"/>
  <c r="AR200" i="7"/>
  <c r="M200" i="7"/>
  <c r="AP200" i="7"/>
  <c r="AO200" i="7" s="1"/>
  <c r="AT200" i="7" s="1"/>
  <c r="AK201" i="7" s="1"/>
  <c r="AL201" i="7" l="1"/>
  <c r="AM201" i="7" s="1"/>
  <c r="AN201" i="7"/>
  <c r="K201" i="7"/>
  <c r="R201" i="7" l="1"/>
  <c r="Y201" i="7" l="1"/>
  <c r="AD201" i="7" s="1"/>
  <c r="X201" i="7"/>
  <c r="W201" i="7"/>
  <c r="U201" i="7"/>
  <c r="V201" i="7" s="1"/>
  <c r="L201" i="7"/>
  <c r="AF201" i="7" l="1"/>
  <c r="AG201" i="7"/>
  <c r="P201" i="7"/>
  <c r="S201" i="7"/>
  <c r="Z201" i="7"/>
  <c r="AP201" i="7"/>
  <c r="AO201" i="7" s="1"/>
  <c r="AQ201" i="7"/>
  <c r="O201" i="7"/>
  <c r="AI201" i="7"/>
  <c r="AH201" i="7"/>
  <c r="Q201" i="7"/>
  <c r="T201" i="7"/>
  <c r="AE201" i="7"/>
  <c r="AS201" i="7" l="1"/>
  <c r="AB201" i="7"/>
  <c r="N201" i="7"/>
  <c r="AC201" i="7"/>
  <c r="AT201" i="7"/>
  <c r="AK202" i="7" s="1"/>
  <c r="AA201" i="7"/>
  <c r="AR201" i="7"/>
  <c r="M201" i="7"/>
  <c r="K202" i="7" l="1"/>
  <c r="AL202" i="7"/>
  <c r="AM202" i="7" s="1"/>
  <c r="AN202" i="7"/>
  <c r="R202" i="7" l="1"/>
  <c r="W202" i="7" l="1"/>
  <c r="X202" i="7"/>
  <c r="Y202" i="7"/>
  <c r="AD202" i="7" s="1"/>
  <c r="T202" i="7"/>
  <c r="AC202" i="7" s="1"/>
  <c r="U202" i="7"/>
  <c r="L202" i="7"/>
  <c r="O202" i="7" l="1"/>
  <c r="AQ202" i="7"/>
  <c r="V202" i="7"/>
  <c r="AB202" i="7"/>
  <c r="AS202" i="7"/>
  <c r="N202" i="7"/>
  <c r="AE202" i="7"/>
  <c r="Q202" i="7"/>
  <c r="AH202" i="7"/>
  <c r="AI202" i="7"/>
  <c r="AF202" i="7" l="1"/>
  <c r="P202" i="7"/>
  <c r="AG202" i="7"/>
  <c r="S202" i="7"/>
  <c r="Z202" i="7"/>
  <c r="AR202" i="7" l="1"/>
  <c r="M202" i="7"/>
  <c r="AA202" i="7"/>
  <c r="AP202" i="7"/>
  <c r="AO202" i="7" s="1"/>
  <c r="AT202" i="7" s="1"/>
  <c r="AK203" i="7" s="1"/>
  <c r="AL203" i="7" l="1"/>
  <c r="AM203" i="7" s="1"/>
  <c r="AN203" i="7"/>
  <c r="K203" i="7"/>
  <c r="R203" i="7" l="1"/>
  <c r="W203" i="7" l="1"/>
  <c r="Y203" i="7"/>
  <c r="AD203" i="7" s="1"/>
  <c r="T203" i="7"/>
  <c r="X203" i="7"/>
  <c r="AC203" i="7"/>
  <c r="U203" i="7"/>
  <c r="V203" i="7" s="1"/>
  <c r="L203" i="7"/>
  <c r="AQ203" i="7" l="1"/>
  <c r="AG203" i="7"/>
  <c r="AF203" i="7"/>
  <c r="P203" i="7"/>
  <c r="S203" i="7"/>
  <c r="Z203" i="7"/>
  <c r="O203" i="7"/>
  <c r="AS203" i="7"/>
  <c r="AB203" i="7"/>
  <c r="N203" i="7"/>
  <c r="AE203" i="7"/>
  <c r="Q203" i="7"/>
  <c r="AI203" i="7"/>
  <c r="AH203" i="7"/>
  <c r="AR203" i="7" l="1"/>
  <c r="AA203" i="7"/>
  <c r="M203" i="7"/>
  <c r="AP203" i="7"/>
  <c r="AO203" i="7" s="1"/>
  <c r="AT203" i="7" s="1"/>
  <c r="AK204" i="7" s="1"/>
  <c r="AL204" i="7" l="1"/>
  <c r="AM204" i="7" s="1"/>
  <c r="AN204" i="7"/>
  <c r="K204" i="7"/>
  <c r="R204" i="7" l="1"/>
  <c r="W204" i="7" l="1"/>
  <c r="X204" i="7"/>
  <c r="Y204" i="7"/>
  <c r="AD204" i="7" s="1"/>
  <c r="T204" i="7"/>
  <c r="U204" i="7"/>
  <c r="L204" i="7"/>
  <c r="N204" i="7" l="1"/>
  <c r="AB204" i="7"/>
  <c r="AS204" i="7"/>
  <c r="O204" i="7"/>
  <c r="AC204" i="7"/>
  <c r="AH204" i="7"/>
  <c r="AI204" i="7"/>
  <c r="Q204" i="7"/>
  <c r="AE204" i="7"/>
  <c r="AQ204" i="7"/>
  <c r="V204" i="7"/>
  <c r="AG204" i="7" l="1"/>
  <c r="AF204" i="7"/>
  <c r="P204" i="7"/>
  <c r="S204" i="7"/>
  <c r="Z204" i="7"/>
  <c r="AA204" i="7" l="1"/>
  <c r="AR204" i="7"/>
  <c r="M204" i="7"/>
  <c r="AP204" i="7"/>
  <c r="AO204" i="7" s="1"/>
  <c r="AT204" i="7" s="1"/>
  <c r="AK205" i="7" s="1"/>
  <c r="AL205" i="7" l="1"/>
  <c r="AM205" i="7" s="1"/>
  <c r="AN205" i="7"/>
  <c r="K205" i="7"/>
  <c r="R205" i="7" l="1"/>
  <c r="X205" i="7" l="1"/>
  <c r="Y205" i="7"/>
  <c r="AD205" i="7" s="1"/>
  <c r="W205" i="7"/>
  <c r="U205" i="7"/>
  <c r="AQ205" i="7" s="1"/>
  <c r="L205" i="7"/>
  <c r="V205" i="7" l="1"/>
  <c r="O205" i="7"/>
  <c r="AH205" i="7"/>
  <c r="Q205" i="7"/>
  <c r="AI205" i="7"/>
  <c r="AE205" i="7"/>
  <c r="T205" i="7"/>
  <c r="AG205" i="7" l="1"/>
  <c r="P205" i="7"/>
  <c r="AF205" i="7"/>
  <c r="S205" i="7"/>
  <c r="Z205" i="7"/>
  <c r="AB205" i="7"/>
  <c r="AS205" i="7"/>
  <c r="N205" i="7"/>
  <c r="AC205" i="7"/>
  <c r="AR205" i="7" l="1"/>
  <c r="M205" i="7"/>
  <c r="AA205" i="7"/>
  <c r="AP205" i="7"/>
  <c r="AO205" i="7" s="1"/>
  <c r="AT205" i="7" s="1"/>
  <c r="AK206" i="7" s="1"/>
  <c r="AL206" i="7" l="1"/>
  <c r="AM206" i="7" s="1"/>
  <c r="AN206" i="7"/>
  <c r="K206" i="7"/>
  <c r="R206" i="7" l="1"/>
  <c r="Y206" i="7" l="1"/>
  <c r="AD206" i="7" s="1"/>
  <c r="X206" i="7"/>
  <c r="W206" i="7"/>
  <c r="U206" i="7"/>
  <c r="T206" i="7"/>
  <c r="L206" i="7"/>
  <c r="O206" i="7" l="1"/>
  <c r="N206" i="7"/>
  <c r="AS206" i="7"/>
  <c r="AB206" i="7"/>
  <c r="AH206" i="7"/>
  <c r="AI206" i="7"/>
  <c r="Q206" i="7"/>
  <c r="AE206" i="7"/>
  <c r="AQ206" i="7"/>
  <c r="V206" i="7"/>
  <c r="AC206" i="7"/>
  <c r="P206" i="7" l="1"/>
  <c r="AG206" i="7"/>
  <c r="AF206" i="7"/>
  <c r="S206" i="7"/>
  <c r="Z206" i="7"/>
  <c r="M206" i="7" l="1"/>
  <c r="AR206" i="7"/>
  <c r="AA206" i="7"/>
  <c r="AP206" i="7"/>
  <c r="AO206" i="7" s="1"/>
  <c r="AT206" i="7" s="1"/>
  <c r="AK207" i="7" s="1"/>
  <c r="AL207" i="7" l="1"/>
  <c r="AM207" i="7" s="1"/>
  <c r="AN207" i="7"/>
  <c r="K207" i="7"/>
  <c r="R207" i="7" l="1"/>
  <c r="Y207" i="7" l="1"/>
  <c r="AD207" i="7" s="1"/>
  <c r="X207" i="7"/>
  <c r="U207" i="7"/>
  <c r="W207" i="7"/>
  <c r="L207" i="7"/>
  <c r="O207" i="7" l="1"/>
  <c r="AQ207" i="7"/>
  <c r="V207" i="7"/>
  <c r="Q207" i="7"/>
  <c r="AI207" i="7"/>
  <c r="AH207" i="7"/>
  <c r="T207" i="7"/>
  <c r="AE207" i="7"/>
  <c r="AB207" i="7" l="1"/>
  <c r="N207" i="7"/>
  <c r="AS207" i="7"/>
  <c r="AC207" i="7"/>
  <c r="AF207" i="7"/>
  <c r="AG207" i="7"/>
  <c r="P207" i="7"/>
  <c r="S207" i="7"/>
  <c r="Z207" i="7"/>
  <c r="AR207" i="7" l="1"/>
  <c r="M207" i="7"/>
  <c r="AA207" i="7"/>
  <c r="AP207" i="7"/>
  <c r="AO207" i="7" s="1"/>
  <c r="AT207" i="7" s="1"/>
  <c r="AK208" i="7" s="1"/>
  <c r="AL208" i="7" l="1"/>
  <c r="AM208" i="7" s="1"/>
  <c r="AN208" i="7"/>
  <c r="K208" i="7"/>
  <c r="R208" i="7" l="1"/>
  <c r="Y208" i="7" l="1"/>
  <c r="AD208" i="7" s="1"/>
  <c r="X208" i="7"/>
  <c r="W208" i="7"/>
  <c r="U208" i="7"/>
  <c r="AE208" i="7" s="1"/>
  <c r="L208" i="7"/>
  <c r="AQ208" i="7" l="1"/>
  <c r="O208" i="7"/>
  <c r="AH208" i="7"/>
  <c r="AI208" i="7"/>
  <c r="Q208" i="7"/>
  <c r="V208" i="7"/>
  <c r="T208" i="7"/>
  <c r="AF208" i="7" l="1"/>
  <c r="P208" i="7"/>
  <c r="AG208" i="7"/>
  <c r="S208" i="7"/>
  <c r="Z208" i="7"/>
  <c r="AS208" i="7"/>
  <c r="AB208" i="7"/>
  <c r="N208" i="7"/>
  <c r="AC208" i="7"/>
  <c r="M208" i="7" l="1"/>
  <c r="AR208" i="7"/>
  <c r="AA208" i="7"/>
  <c r="AP208" i="7"/>
  <c r="AO208" i="7" s="1"/>
  <c r="AT208" i="7" s="1"/>
  <c r="AK209" i="7" s="1"/>
  <c r="AL209" i="7" l="1"/>
  <c r="AM209" i="7" s="1"/>
  <c r="AN209" i="7"/>
  <c r="K209" i="7"/>
  <c r="R209" i="7" l="1"/>
  <c r="Y209" i="7" l="1"/>
  <c r="AD209" i="7" s="1"/>
  <c r="X209" i="7"/>
  <c r="W209" i="7"/>
  <c r="U209" i="7"/>
  <c r="AE209" i="7" s="1"/>
  <c r="L209" i="7"/>
  <c r="AQ209" i="7" l="1"/>
  <c r="Q209" i="7"/>
  <c r="AI209" i="7"/>
  <c r="AH209" i="7"/>
  <c r="O209" i="7"/>
  <c r="T209" i="7"/>
  <c r="V209" i="7"/>
  <c r="AS209" i="7" l="1"/>
  <c r="N209" i="7"/>
  <c r="AB209" i="7"/>
  <c r="AC209" i="7"/>
  <c r="AF209" i="7"/>
  <c r="P209" i="7"/>
  <c r="AG209" i="7"/>
  <c r="S209" i="7"/>
  <c r="Z209" i="7"/>
  <c r="M209" i="7" l="1"/>
  <c r="AR209" i="7"/>
  <c r="AA209" i="7"/>
  <c r="AP209" i="7"/>
  <c r="AO209" i="7" s="1"/>
  <c r="AT209" i="7" s="1"/>
  <c r="AK210" i="7" s="1"/>
  <c r="AL210" i="7" l="1"/>
  <c r="AM210" i="7" s="1"/>
  <c r="AN210" i="7"/>
  <c r="K210" i="7"/>
  <c r="R210" i="7" l="1"/>
  <c r="X210" i="7" l="1"/>
  <c r="Y210" i="7"/>
  <c r="AD210" i="7" s="1"/>
  <c r="W210" i="7"/>
  <c r="U210" i="7"/>
  <c r="V210" i="7" s="1"/>
  <c r="L210" i="7"/>
  <c r="AF210" i="7" l="1"/>
  <c r="AG210" i="7"/>
  <c r="P210" i="7"/>
  <c r="S210" i="7"/>
  <c r="Z210" i="7"/>
  <c r="O210" i="7"/>
  <c r="AP210" i="7"/>
  <c r="AO210" i="7" s="1"/>
  <c r="AQ210" i="7"/>
  <c r="AH210" i="7"/>
  <c r="Q210" i="7"/>
  <c r="AI210" i="7"/>
  <c r="T210" i="7"/>
  <c r="AE210" i="7"/>
  <c r="AB210" i="7" l="1"/>
  <c r="AS210" i="7"/>
  <c r="N210" i="7"/>
  <c r="AC210" i="7"/>
  <c r="AT210" i="7"/>
  <c r="AK211" i="7" s="1"/>
  <c r="AA210" i="7"/>
  <c r="AR210" i="7"/>
  <c r="M210" i="7"/>
  <c r="K211" i="7" l="1"/>
  <c r="AL211" i="7"/>
  <c r="AM211" i="7" s="1"/>
  <c r="AN211" i="7"/>
  <c r="R211" i="7" l="1"/>
  <c r="X211" i="7" l="1"/>
  <c r="Y211" i="7"/>
  <c r="AD211" i="7" s="1"/>
  <c r="W211" i="7"/>
  <c r="U211" i="7"/>
  <c r="V211" i="7" s="1"/>
  <c r="L211" i="7"/>
  <c r="AG211" i="7" l="1"/>
  <c r="P211" i="7"/>
  <c r="AF211" i="7"/>
  <c r="S211" i="7"/>
  <c r="Z211" i="7"/>
  <c r="AH211" i="7"/>
  <c r="AI211" i="7"/>
  <c r="Q211" i="7"/>
  <c r="O211" i="7"/>
  <c r="AQ211" i="7"/>
  <c r="AP211" i="7"/>
  <c r="AO211" i="7" s="1"/>
  <c r="AE211" i="7"/>
  <c r="T211" i="7"/>
  <c r="AS211" i="7" l="1"/>
  <c r="AT211" i="7" s="1"/>
  <c r="AK212" i="7" s="1"/>
  <c r="N211" i="7"/>
  <c r="AB211" i="7"/>
  <c r="AC211" i="7"/>
  <c r="AR211" i="7"/>
  <c r="M211" i="7"/>
  <c r="AA211" i="7"/>
  <c r="AL212" i="7" l="1"/>
  <c r="AM212" i="7" s="1"/>
  <c r="AN212" i="7"/>
  <c r="K212" i="7"/>
  <c r="R212" i="7" l="1"/>
  <c r="Y212" i="7" l="1"/>
  <c r="AD212" i="7" s="1"/>
  <c r="X212" i="7"/>
  <c r="U212" i="7"/>
  <c r="V212" i="7" s="1"/>
  <c r="W212" i="7"/>
  <c r="L212" i="7"/>
  <c r="AF212" i="7" l="1"/>
  <c r="P212" i="7"/>
  <c r="AG212" i="7"/>
  <c r="S212" i="7"/>
  <c r="Z212" i="7"/>
  <c r="AI212" i="7"/>
  <c r="Q212" i="7"/>
  <c r="AH212" i="7"/>
  <c r="AQ212" i="7"/>
  <c r="AP212" i="7"/>
  <c r="AO212" i="7" s="1"/>
  <c r="O212" i="7"/>
  <c r="T212" i="7"/>
  <c r="AE212" i="7"/>
  <c r="N212" i="7" l="1"/>
  <c r="AB212" i="7"/>
  <c r="AS212" i="7"/>
  <c r="AC212" i="7"/>
  <c r="AT212" i="7"/>
  <c r="AK213" i="7" s="1"/>
  <c r="M212" i="7"/>
  <c r="AA212" i="7"/>
  <c r="AR212" i="7"/>
  <c r="K213" i="7" l="1"/>
  <c r="AL213" i="7"/>
  <c r="AM213" i="7" s="1"/>
  <c r="AN213" i="7"/>
  <c r="R213" i="7" l="1"/>
  <c r="X213" i="7" l="1"/>
  <c r="Y213" i="7"/>
  <c r="AD213" i="7" s="1"/>
  <c r="W213" i="7"/>
  <c r="U213" i="7"/>
  <c r="L213" i="7"/>
  <c r="V213" i="7" l="1"/>
  <c r="AQ213" i="7"/>
  <c r="O213" i="7"/>
  <c r="Q213" i="7"/>
  <c r="AH213" i="7"/>
  <c r="AI213" i="7"/>
  <c r="T213" i="7"/>
  <c r="AE213" i="7"/>
  <c r="AS213" i="7" l="1"/>
  <c r="AB213" i="7"/>
  <c r="N213" i="7"/>
  <c r="AC213" i="7"/>
  <c r="P213" i="7"/>
  <c r="AG213" i="7"/>
  <c r="AF213" i="7"/>
  <c r="S213" i="7"/>
  <c r="Z213" i="7"/>
  <c r="AR213" i="7" l="1"/>
  <c r="AA213" i="7"/>
  <c r="M213" i="7"/>
  <c r="AP213" i="7"/>
  <c r="AO213" i="7" s="1"/>
  <c r="AT213" i="7" s="1"/>
  <c r="AK214" i="7" s="1"/>
  <c r="AL214" i="7" l="1"/>
  <c r="AM214" i="7" s="1"/>
  <c r="AN214" i="7"/>
  <c r="K214" i="7"/>
  <c r="R214" i="7" l="1"/>
  <c r="Y214" i="7" l="1"/>
  <c r="AD214" i="7" s="1"/>
  <c r="X214" i="7"/>
  <c r="W214" i="7"/>
  <c r="U214" i="7"/>
  <c r="L214" i="7"/>
  <c r="AH214" i="7" l="1"/>
  <c r="AI214" i="7"/>
  <c r="Q214" i="7"/>
  <c r="O214" i="7"/>
  <c r="AQ214" i="7"/>
  <c r="AE214" i="7"/>
  <c r="T214" i="7"/>
  <c r="V214" i="7"/>
  <c r="P214" i="7" l="1"/>
  <c r="AF214" i="7"/>
  <c r="AG214" i="7"/>
  <c r="S214" i="7"/>
  <c r="Z214" i="7"/>
  <c r="AS214" i="7"/>
  <c r="N214" i="7"/>
  <c r="AB214" i="7"/>
  <c r="AC214" i="7"/>
  <c r="AR214" i="7" l="1"/>
  <c r="M214" i="7"/>
  <c r="AA214" i="7"/>
  <c r="AP214" i="7"/>
  <c r="AO214" i="7" s="1"/>
  <c r="AT214" i="7" s="1"/>
  <c r="AK215" i="7" s="1"/>
  <c r="AL215" i="7" l="1"/>
  <c r="AM215" i="7" s="1"/>
  <c r="AN215" i="7"/>
  <c r="K215" i="7"/>
  <c r="R215" i="7" l="1"/>
  <c r="Y215" i="7" l="1"/>
  <c r="AD215" i="7" s="1"/>
  <c r="X215" i="7"/>
  <c r="W215" i="7"/>
  <c r="U215" i="7"/>
  <c r="L215" i="7"/>
  <c r="O215" i="7" l="1"/>
  <c r="AH215" i="7"/>
  <c r="AI215" i="7"/>
  <c r="Q215" i="7"/>
  <c r="AE215" i="7"/>
  <c r="AQ215" i="7"/>
  <c r="T215" i="7"/>
  <c r="V215" i="7"/>
  <c r="AB215" i="7" l="1"/>
  <c r="N215" i="7"/>
  <c r="AS215" i="7"/>
  <c r="AC215" i="7"/>
  <c r="AF215" i="7"/>
  <c r="AG215" i="7"/>
  <c r="P215" i="7"/>
  <c r="S215" i="7"/>
  <c r="Z215" i="7"/>
  <c r="M215" i="7" l="1"/>
  <c r="AR215" i="7"/>
  <c r="AA215" i="7"/>
  <c r="AP215" i="7"/>
  <c r="AO215" i="7" s="1"/>
  <c r="AT215" i="7" s="1"/>
  <c r="AK216" i="7" s="1"/>
  <c r="AL216" i="7" l="1"/>
  <c r="AM216" i="7" s="1"/>
  <c r="AN216" i="7"/>
  <c r="K216" i="7"/>
  <c r="R216" i="7" l="1"/>
  <c r="X216" i="7" l="1"/>
  <c r="Y216" i="7"/>
  <c r="AD216" i="7" s="1"/>
  <c r="W216" i="7"/>
  <c r="U216" i="7"/>
  <c r="T216" i="7"/>
  <c r="AQ216" i="7"/>
  <c r="L216" i="7"/>
  <c r="V216" i="7" l="1"/>
  <c r="AS216" i="7"/>
  <c r="N216" i="7"/>
  <c r="AB216" i="7"/>
  <c r="O216" i="7"/>
  <c r="AI216" i="7"/>
  <c r="Q216" i="7"/>
  <c r="AH216" i="7"/>
  <c r="AC216" i="7"/>
  <c r="AE216" i="7"/>
  <c r="AG216" i="7" l="1"/>
  <c r="AF216" i="7"/>
  <c r="P216" i="7"/>
  <c r="S216" i="7"/>
  <c r="Z216" i="7"/>
  <c r="AR216" i="7" l="1"/>
  <c r="AA216" i="7"/>
  <c r="M216" i="7"/>
  <c r="AP216" i="7"/>
  <c r="AO216" i="7" s="1"/>
  <c r="AT216" i="7" s="1"/>
  <c r="AK217" i="7" s="1"/>
  <c r="AL217" i="7" l="1"/>
  <c r="AM217" i="7" s="1"/>
  <c r="AN217" i="7"/>
  <c r="K217" i="7"/>
  <c r="R217" i="7" l="1"/>
  <c r="Y217" i="7" l="1"/>
  <c r="AD217" i="7" s="1"/>
  <c r="X217" i="7"/>
  <c r="W217" i="7"/>
  <c r="T217" i="7" s="1"/>
  <c r="U217" i="7"/>
  <c r="L217" i="7"/>
  <c r="AB217" i="7" l="1"/>
  <c r="N217" i="7"/>
  <c r="AS217" i="7"/>
  <c r="AQ217" i="7"/>
  <c r="AI217" i="7"/>
  <c r="Q217" i="7"/>
  <c r="AH217" i="7"/>
  <c r="O217" i="7"/>
  <c r="V217" i="7"/>
  <c r="AC217" i="7"/>
  <c r="AE217" i="7"/>
  <c r="P217" i="7" l="1"/>
  <c r="AG217" i="7"/>
  <c r="AF217" i="7"/>
  <c r="S217" i="7"/>
  <c r="Z217" i="7"/>
  <c r="AR217" i="7" l="1"/>
  <c r="M217" i="7"/>
  <c r="AA217" i="7"/>
  <c r="AP217" i="7"/>
  <c r="AO217" i="7" s="1"/>
  <c r="AT217" i="7" s="1"/>
  <c r="AK218" i="7" s="1"/>
  <c r="AL218" i="7" l="1"/>
  <c r="AM218" i="7" s="1"/>
  <c r="AN218" i="7"/>
  <c r="K218" i="7"/>
  <c r="R218" i="7" l="1"/>
  <c r="X218" i="7" l="1"/>
  <c r="Y218" i="7"/>
  <c r="AD218" i="7" s="1"/>
  <c r="W218" i="7"/>
  <c r="T218" i="7"/>
  <c r="AC218" i="7" s="1"/>
  <c r="U218" i="7"/>
  <c r="L218" i="7"/>
  <c r="O218" i="7" l="1"/>
  <c r="V218" i="7"/>
  <c r="AQ218" i="7"/>
  <c r="AS218" i="7"/>
  <c r="AB218" i="7"/>
  <c r="N218" i="7"/>
  <c r="AI218" i="7"/>
  <c r="Q218" i="7"/>
  <c r="AH218" i="7"/>
  <c r="AE218" i="7"/>
  <c r="P218" i="7" l="1"/>
  <c r="AG218" i="7"/>
  <c r="AF218" i="7"/>
  <c r="S218" i="7"/>
  <c r="Z218" i="7"/>
  <c r="AA218" i="7" l="1"/>
  <c r="M218" i="7"/>
  <c r="AR218" i="7"/>
  <c r="AP218" i="7"/>
  <c r="AO218" i="7" s="1"/>
  <c r="AT218" i="7" s="1"/>
  <c r="AK219" i="7" s="1"/>
  <c r="AL219" i="7" l="1"/>
  <c r="AM219" i="7" s="1"/>
  <c r="AN219" i="7"/>
  <c r="K219" i="7"/>
  <c r="R219" i="7" l="1"/>
  <c r="Y219" i="7" l="1"/>
  <c r="AD219" i="7" s="1"/>
  <c r="X219" i="7"/>
  <c r="W219" i="7"/>
  <c r="T219" i="7" s="1"/>
  <c r="AC219" i="7" s="1"/>
  <c r="U219" i="7"/>
  <c r="L219" i="7"/>
  <c r="O219" i="7" l="1"/>
  <c r="V219" i="7"/>
  <c r="AQ219" i="7"/>
  <c r="AS219" i="7"/>
  <c r="AB219" i="7"/>
  <c r="N219" i="7"/>
  <c r="AI219" i="7"/>
  <c r="Q219" i="7"/>
  <c r="AH219" i="7"/>
  <c r="AE219" i="7"/>
  <c r="AG219" i="7" l="1"/>
  <c r="AF219" i="7"/>
  <c r="P219" i="7"/>
  <c r="S219" i="7"/>
  <c r="Z219" i="7"/>
  <c r="M219" i="7" l="1"/>
  <c r="AA219" i="7"/>
  <c r="AR219" i="7"/>
  <c r="AP219" i="7"/>
  <c r="AO219" i="7" s="1"/>
  <c r="AT219" i="7" s="1"/>
  <c r="AK220" i="7" s="1"/>
  <c r="AL220" i="7" l="1"/>
  <c r="AM220" i="7" s="1"/>
  <c r="AN220" i="7"/>
  <c r="K220" i="7"/>
  <c r="R220" i="7" l="1"/>
  <c r="X220" i="7" l="1"/>
  <c r="Y220" i="7"/>
  <c r="AD220" i="7" s="1"/>
  <c r="W220" i="7"/>
  <c r="T220" i="7" s="1"/>
  <c r="U220" i="7"/>
  <c r="L220" i="7"/>
  <c r="N220" i="7" l="1"/>
  <c r="AB220" i="7"/>
  <c r="AS220" i="7"/>
  <c r="AC220" i="7"/>
  <c r="O220" i="7"/>
  <c r="Q220" i="7"/>
  <c r="AH220" i="7"/>
  <c r="AI220" i="7"/>
  <c r="AQ220" i="7"/>
  <c r="V220" i="7"/>
  <c r="AE220" i="7"/>
  <c r="AG220" i="7" l="1"/>
  <c r="AF220" i="7"/>
  <c r="P220" i="7"/>
  <c r="S220" i="7"/>
  <c r="Z220" i="7"/>
  <c r="M220" i="7" l="1"/>
  <c r="AA220" i="7"/>
  <c r="AR220" i="7"/>
  <c r="AP220" i="7"/>
  <c r="AO220" i="7" s="1"/>
  <c r="AT220" i="7" s="1"/>
  <c r="AK221" i="7" s="1"/>
  <c r="AL221" i="7" l="1"/>
  <c r="AM221" i="7" s="1"/>
  <c r="AN221" i="7"/>
  <c r="K221" i="7"/>
  <c r="R221" i="7" l="1"/>
  <c r="Y221" i="7" l="1"/>
  <c r="AD221" i="7" s="1"/>
  <c r="X221" i="7"/>
  <c r="W221" i="7"/>
  <c r="T221" i="7" s="1"/>
  <c r="U221" i="7"/>
  <c r="L221" i="7"/>
  <c r="AS221" i="7" l="1"/>
  <c r="N221" i="7"/>
  <c r="AB221" i="7"/>
  <c r="AC221" i="7"/>
  <c r="O221" i="7"/>
  <c r="V221" i="7"/>
  <c r="AQ221" i="7"/>
  <c r="AH221" i="7"/>
  <c r="Q221" i="7"/>
  <c r="AI221" i="7"/>
  <c r="AE221" i="7"/>
  <c r="P221" i="7" l="1"/>
  <c r="AF221" i="7"/>
  <c r="AG221" i="7"/>
  <c r="S221" i="7"/>
  <c r="Z221" i="7"/>
  <c r="M221" i="7" l="1"/>
  <c r="AR221" i="7"/>
  <c r="AA221" i="7"/>
  <c r="AP221" i="7"/>
  <c r="AO221" i="7" s="1"/>
  <c r="AT221" i="7" s="1"/>
  <c r="AK222" i="7" s="1"/>
  <c r="AL222" i="7" l="1"/>
  <c r="AM222" i="7" s="1"/>
  <c r="AN222" i="7"/>
  <c r="K222" i="7"/>
  <c r="R222" i="7" l="1"/>
  <c r="Y222" i="7" l="1"/>
  <c r="AD222" i="7" s="1"/>
  <c r="X222" i="7"/>
  <c r="W222" i="7"/>
  <c r="T222" i="7" s="1"/>
  <c r="U222" i="7"/>
  <c r="L222" i="7"/>
  <c r="O222" i="7" l="1"/>
  <c r="AS222" i="7"/>
  <c r="N222" i="7"/>
  <c r="AB222" i="7"/>
  <c r="V222" i="7"/>
  <c r="AQ222" i="7"/>
  <c r="AE222" i="7"/>
  <c r="AI222" i="7"/>
  <c r="AH222" i="7"/>
  <c r="Q222" i="7"/>
  <c r="AC222" i="7"/>
  <c r="AG222" i="7" l="1"/>
  <c r="AF222" i="7"/>
  <c r="P222" i="7"/>
  <c r="S222" i="7"/>
  <c r="Z222" i="7"/>
  <c r="M222" i="7" l="1"/>
  <c r="AA222" i="7"/>
  <c r="AR222" i="7"/>
  <c r="AP222" i="7"/>
  <c r="AO222" i="7" s="1"/>
  <c r="AT222" i="7" s="1"/>
  <c r="AK223" i="7" s="1"/>
  <c r="AL223" i="7" l="1"/>
  <c r="AM223" i="7" s="1"/>
  <c r="AN223" i="7"/>
  <c r="K223" i="7"/>
  <c r="R223" i="7" l="1"/>
  <c r="Y223" i="7" l="1"/>
  <c r="AD223" i="7" s="1"/>
  <c r="X223" i="7"/>
  <c r="W223" i="7"/>
  <c r="U223" i="7"/>
  <c r="L223" i="7"/>
  <c r="O223" i="7" l="1"/>
  <c r="AE223" i="7"/>
  <c r="AQ223" i="7"/>
  <c r="V223" i="7"/>
  <c r="AH223" i="7"/>
  <c r="Q223" i="7"/>
  <c r="AI223" i="7"/>
  <c r="T223" i="7"/>
  <c r="N223" i="7" l="1"/>
  <c r="AS223" i="7"/>
  <c r="AB223" i="7"/>
  <c r="AC223" i="7"/>
  <c r="AF223" i="7"/>
  <c r="AG223" i="7"/>
  <c r="P223" i="7"/>
  <c r="S223" i="7"/>
  <c r="Z223" i="7"/>
  <c r="AA223" i="7" l="1"/>
  <c r="AR223" i="7"/>
  <c r="M223" i="7"/>
  <c r="AP223" i="7"/>
  <c r="AO223" i="7" s="1"/>
  <c r="AT223" i="7" s="1"/>
  <c r="AK224" i="7" s="1"/>
  <c r="AL224" i="7" l="1"/>
  <c r="AM224" i="7" s="1"/>
  <c r="AN224" i="7"/>
  <c r="K224" i="7"/>
  <c r="R224" i="7" l="1"/>
  <c r="X224" i="7" l="1"/>
  <c r="W224" i="7"/>
  <c r="Y224" i="7"/>
  <c r="AD224" i="7" s="1"/>
  <c r="T224" i="7"/>
  <c r="U224" i="7"/>
  <c r="AE224" i="7" s="1"/>
  <c r="L224" i="7"/>
  <c r="AQ224" i="7" l="1"/>
  <c r="AI224" i="7"/>
  <c r="AH224" i="7"/>
  <c r="Q224" i="7"/>
  <c r="O224" i="7"/>
  <c r="N224" i="7"/>
  <c r="AB224" i="7"/>
  <c r="AS224" i="7"/>
  <c r="V224" i="7"/>
  <c r="AC224" i="7"/>
  <c r="P224" i="7" l="1"/>
  <c r="AG224" i="7"/>
  <c r="AF224" i="7"/>
  <c r="S224" i="7"/>
  <c r="Z224" i="7"/>
  <c r="AR224" i="7" l="1"/>
  <c r="M224" i="7"/>
  <c r="AA224" i="7"/>
  <c r="AP224" i="7"/>
  <c r="AO224" i="7" s="1"/>
  <c r="AT224" i="7" s="1"/>
  <c r="AK225" i="7" s="1"/>
  <c r="AL225" i="7" l="1"/>
  <c r="AM225" i="7" s="1"/>
  <c r="AN225" i="7"/>
  <c r="K225" i="7"/>
  <c r="R225" i="7" l="1"/>
  <c r="Y225" i="7" l="1"/>
  <c r="AD225" i="7" s="1"/>
  <c r="X225" i="7"/>
  <c r="W225" i="7"/>
  <c r="U225" i="7"/>
  <c r="L225" i="7"/>
  <c r="O225" i="7" l="1"/>
  <c r="AQ225" i="7"/>
  <c r="V225" i="7"/>
  <c r="Q225" i="7"/>
  <c r="AI225" i="7"/>
  <c r="AH225" i="7"/>
  <c r="T225" i="7"/>
  <c r="AE225" i="7"/>
  <c r="N225" i="7" l="1"/>
  <c r="AS225" i="7"/>
  <c r="AB225" i="7"/>
  <c r="AC225" i="7"/>
  <c r="AG225" i="7"/>
  <c r="AF225" i="7"/>
  <c r="P225" i="7"/>
  <c r="S225" i="7"/>
  <c r="Z225" i="7"/>
  <c r="AR225" i="7" l="1"/>
  <c r="M225" i="7"/>
  <c r="AA225" i="7"/>
  <c r="AP225" i="7"/>
  <c r="AO225" i="7" s="1"/>
  <c r="AT225" i="7" s="1"/>
  <c r="AK226" i="7" s="1"/>
  <c r="AL226" i="7" l="1"/>
  <c r="AM226" i="7" s="1"/>
  <c r="AN226" i="7"/>
  <c r="K226" i="7"/>
  <c r="R226" i="7" l="1"/>
  <c r="Y226" i="7" l="1"/>
  <c r="AD226" i="7" s="1"/>
  <c r="X226" i="7"/>
  <c r="U226" i="7"/>
  <c r="W226" i="7"/>
  <c r="T226" i="7"/>
  <c r="L226" i="7"/>
  <c r="AQ226" i="7" l="1"/>
  <c r="O226" i="7"/>
  <c r="N226" i="7"/>
  <c r="AB226" i="7"/>
  <c r="AS226" i="7"/>
  <c r="AH226" i="7"/>
  <c r="AI226" i="7"/>
  <c r="Q226" i="7"/>
  <c r="V226" i="7"/>
  <c r="AC226" i="7"/>
  <c r="AE226" i="7"/>
  <c r="P226" i="7" l="1"/>
  <c r="AF226" i="7"/>
  <c r="AG226" i="7"/>
  <c r="S226" i="7"/>
  <c r="Z226" i="7"/>
  <c r="AR226" i="7" l="1"/>
  <c r="M226" i="7"/>
  <c r="AA226" i="7"/>
  <c r="AP226" i="7"/>
  <c r="AO226" i="7" s="1"/>
  <c r="AT226" i="7" s="1"/>
  <c r="AK227" i="7" s="1"/>
  <c r="AL227" i="7" l="1"/>
  <c r="AM227" i="7" s="1"/>
  <c r="AN227" i="7"/>
  <c r="K227" i="7"/>
  <c r="R227" i="7" l="1"/>
  <c r="Y227" i="7" l="1"/>
  <c r="AD227" i="7" s="1"/>
  <c r="W227" i="7"/>
  <c r="X227" i="7"/>
  <c r="T227" i="7"/>
  <c r="U227" i="7"/>
  <c r="AQ227" i="7" s="1"/>
  <c r="L227" i="7"/>
  <c r="O227" i="7" l="1"/>
  <c r="V227" i="7"/>
  <c r="N227" i="7"/>
  <c r="AB227" i="7"/>
  <c r="AS227" i="7"/>
  <c r="AH227" i="7"/>
  <c r="AI227" i="7"/>
  <c r="Q227" i="7"/>
  <c r="AE227" i="7"/>
  <c r="AC227" i="7"/>
  <c r="AF227" i="7" l="1"/>
  <c r="AG227" i="7"/>
  <c r="P227" i="7"/>
  <c r="S227" i="7"/>
  <c r="Z227" i="7"/>
  <c r="AA227" i="7" l="1"/>
  <c r="M227" i="7"/>
  <c r="AR227" i="7"/>
  <c r="AP227" i="7"/>
  <c r="AO227" i="7" s="1"/>
  <c r="AT227" i="7" s="1"/>
  <c r="AK228" i="7" s="1"/>
  <c r="AL228" i="7" l="1"/>
  <c r="AM228" i="7" s="1"/>
  <c r="AN228" i="7"/>
  <c r="K228" i="7"/>
  <c r="R228" i="7" l="1"/>
  <c r="X228" i="7" l="1"/>
  <c r="Y228" i="7"/>
  <c r="AD228" i="7" s="1"/>
  <c r="W228" i="7"/>
  <c r="U228" i="7"/>
  <c r="L228" i="7"/>
  <c r="Q228" i="7" l="1"/>
  <c r="AH228" i="7"/>
  <c r="AI228" i="7"/>
  <c r="O228" i="7"/>
  <c r="AQ228" i="7"/>
  <c r="T228" i="7"/>
  <c r="V228" i="7"/>
  <c r="AE228" i="7"/>
  <c r="AG228" i="7" l="1"/>
  <c r="P228" i="7"/>
  <c r="AF228" i="7"/>
  <c r="S228" i="7"/>
  <c r="Z228" i="7"/>
  <c r="AS228" i="7"/>
  <c r="AB228" i="7"/>
  <c r="N228" i="7"/>
  <c r="AC228" i="7"/>
  <c r="AR228" i="7" l="1"/>
  <c r="M228" i="7"/>
  <c r="AA228" i="7"/>
  <c r="AP228" i="7"/>
  <c r="AO228" i="7" s="1"/>
  <c r="AT228" i="7" s="1"/>
  <c r="AK229" i="7" s="1"/>
  <c r="AL229" i="7" l="1"/>
  <c r="AM229" i="7" s="1"/>
  <c r="AN229" i="7"/>
  <c r="K229" i="7"/>
  <c r="R229" i="7" l="1"/>
  <c r="X229" i="7" l="1"/>
  <c r="Y229" i="7"/>
  <c r="AD229" i="7" s="1"/>
  <c r="W229" i="7"/>
  <c r="U229" i="7"/>
  <c r="L229" i="7"/>
  <c r="O229" i="7" l="1"/>
  <c r="AQ229" i="7"/>
  <c r="Q229" i="7"/>
  <c r="AH229" i="7"/>
  <c r="AI229" i="7"/>
  <c r="AE229" i="7"/>
  <c r="V229" i="7"/>
  <c r="T229" i="7"/>
  <c r="AS229" i="7" l="1"/>
  <c r="N229" i="7"/>
  <c r="AB229" i="7"/>
  <c r="AC229" i="7"/>
  <c r="AG229" i="7"/>
  <c r="P229" i="7"/>
  <c r="AF229" i="7"/>
  <c r="S229" i="7"/>
  <c r="Z229" i="7"/>
  <c r="AR229" i="7" l="1"/>
  <c r="AA229" i="7"/>
  <c r="M229" i="7"/>
  <c r="AP229" i="7"/>
  <c r="AO229" i="7" s="1"/>
  <c r="AT229" i="7" s="1"/>
  <c r="AK230" i="7" s="1"/>
  <c r="AL230" i="7" l="1"/>
  <c r="AM230" i="7" s="1"/>
  <c r="AN230" i="7"/>
  <c r="K230" i="7"/>
  <c r="R230" i="7" l="1"/>
  <c r="Y230" i="7" l="1"/>
  <c r="AD230" i="7" s="1"/>
  <c r="X230" i="7"/>
  <c r="W230" i="7"/>
  <c r="T230" i="7" s="1"/>
  <c r="U230" i="7"/>
  <c r="L230" i="7"/>
  <c r="O230" i="7" l="1"/>
  <c r="AQ230" i="7"/>
  <c r="AE230" i="7"/>
  <c r="AB230" i="7"/>
  <c r="N230" i="7"/>
  <c r="AS230" i="7"/>
  <c r="AI230" i="7"/>
  <c r="AH230" i="7"/>
  <c r="Q230" i="7"/>
  <c r="AC230" i="7"/>
  <c r="V230" i="7"/>
  <c r="P230" i="7" l="1"/>
  <c r="AG230" i="7"/>
  <c r="AF230" i="7"/>
  <c r="S230" i="7"/>
  <c r="Z230" i="7"/>
  <c r="M230" i="7" l="1"/>
  <c r="AA230" i="7"/>
  <c r="AR230" i="7"/>
  <c r="AP230" i="7"/>
  <c r="AO230" i="7" s="1"/>
  <c r="AT230" i="7" s="1"/>
  <c r="AK231" i="7" s="1"/>
  <c r="AL231" i="7" l="1"/>
  <c r="AM231" i="7" s="1"/>
  <c r="AN231" i="7"/>
  <c r="K231" i="7"/>
  <c r="R231" i="7" l="1"/>
  <c r="W231" i="7" l="1"/>
  <c r="X231" i="7"/>
  <c r="Y231" i="7"/>
  <c r="AD231" i="7" s="1"/>
  <c r="T231" i="7"/>
  <c r="U231" i="7"/>
  <c r="L231" i="7"/>
  <c r="AQ231" i="7" l="1"/>
  <c r="O231" i="7"/>
  <c r="V231" i="7"/>
  <c r="AB231" i="7"/>
  <c r="AS231" i="7"/>
  <c r="N231" i="7"/>
  <c r="AC231" i="7"/>
  <c r="AE231" i="7"/>
  <c r="Q231" i="7"/>
  <c r="AH231" i="7"/>
  <c r="AI231" i="7"/>
  <c r="AF231" i="7" l="1"/>
  <c r="AG231" i="7"/>
  <c r="P231" i="7"/>
  <c r="S231" i="7"/>
  <c r="Z231" i="7"/>
  <c r="AR231" i="7" l="1"/>
  <c r="AA231" i="7"/>
  <c r="M231" i="7"/>
  <c r="AP231" i="7"/>
  <c r="AO231" i="7" s="1"/>
  <c r="AT231" i="7" s="1"/>
  <c r="AK232" i="7" s="1"/>
  <c r="AL232" i="7" l="1"/>
  <c r="AM232" i="7" s="1"/>
  <c r="AN232" i="7"/>
  <c r="K232" i="7"/>
  <c r="R232" i="7" l="1"/>
  <c r="Y232" i="7" l="1"/>
  <c r="AD232" i="7" s="1"/>
  <c r="X232" i="7"/>
  <c r="W232" i="7"/>
  <c r="T232" i="7" s="1"/>
  <c r="U232" i="7"/>
  <c r="L232" i="7"/>
  <c r="AS232" i="7" l="1"/>
  <c r="AB232" i="7"/>
  <c r="N232" i="7"/>
  <c r="AC232" i="7"/>
  <c r="O232" i="7"/>
  <c r="AQ232" i="7"/>
  <c r="V232" i="7"/>
  <c r="Q232" i="7"/>
  <c r="AH232" i="7"/>
  <c r="AI232" i="7"/>
  <c r="AE232" i="7"/>
  <c r="AG232" i="7" l="1"/>
  <c r="AF232" i="7"/>
  <c r="P232" i="7"/>
  <c r="S232" i="7"/>
  <c r="Z232" i="7"/>
  <c r="M232" i="7" l="1"/>
  <c r="AR232" i="7"/>
  <c r="AA232" i="7"/>
  <c r="AP232" i="7"/>
  <c r="AO232" i="7" s="1"/>
  <c r="AT232" i="7" s="1"/>
  <c r="AK233" i="7" s="1"/>
  <c r="AL233" i="7" l="1"/>
  <c r="AM233" i="7" s="1"/>
  <c r="AN233" i="7"/>
  <c r="K233" i="7"/>
  <c r="R233" i="7" l="1"/>
  <c r="Y233" i="7" l="1"/>
  <c r="AD233" i="7" s="1"/>
  <c r="X233" i="7"/>
  <c r="W233" i="7"/>
  <c r="T233" i="7" s="1"/>
  <c r="U233" i="7"/>
  <c r="L233" i="7"/>
  <c r="AB233" i="7" l="1"/>
  <c r="AS233" i="7"/>
  <c r="N233" i="7"/>
  <c r="AC233" i="7"/>
  <c r="O233" i="7"/>
  <c r="AQ233" i="7"/>
  <c r="AI233" i="7"/>
  <c r="AH233" i="7"/>
  <c r="Q233" i="7"/>
  <c r="V233" i="7"/>
  <c r="AE233" i="7"/>
  <c r="AG233" i="7" l="1"/>
  <c r="AF233" i="7"/>
  <c r="P233" i="7"/>
  <c r="S233" i="7"/>
  <c r="Z233" i="7"/>
  <c r="AA233" i="7" l="1"/>
  <c r="AR233" i="7"/>
  <c r="M233" i="7"/>
  <c r="AP233" i="7"/>
  <c r="AO233" i="7" s="1"/>
  <c r="AT233" i="7" s="1"/>
  <c r="AK234" i="7" s="1"/>
  <c r="AL234" i="7" l="1"/>
  <c r="AM234" i="7" s="1"/>
  <c r="AN234" i="7"/>
  <c r="K234" i="7"/>
  <c r="R234" i="7" l="1"/>
  <c r="Y234" i="7" l="1"/>
  <c r="AD234" i="7" s="1"/>
  <c r="X234" i="7"/>
  <c r="W234" i="7"/>
  <c r="U234" i="7"/>
  <c r="T234" i="7"/>
  <c r="V234" i="7"/>
  <c r="Z234" i="7" s="1"/>
  <c r="AQ234" i="7"/>
  <c r="L234" i="7"/>
  <c r="AS234" i="7" l="1"/>
  <c r="N234" i="7"/>
  <c r="AB234" i="7"/>
  <c r="O234" i="7"/>
  <c r="AF234" i="7"/>
  <c r="P234" i="7"/>
  <c r="AG234" i="7"/>
  <c r="S234" i="7"/>
  <c r="AP234" i="7"/>
  <c r="AO234" i="7" s="1"/>
  <c r="AT234" i="7" s="1"/>
  <c r="AK235" i="7" s="1"/>
  <c r="AC234" i="7"/>
  <c r="Q234" i="7"/>
  <c r="AH234" i="7"/>
  <c r="AI234" i="7"/>
  <c r="AE234" i="7"/>
  <c r="AL235" i="7" l="1"/>
  <c r="AM235" i="7" s="1"/>
  <c r="AN235" i="7"/>
  <c r="M234" i="7"/>
  <c r="AA234" i="7"/>
  <c r="AR234" i="7"/>
  <c r="K235" i="7" l="1"/>
  <c r="R235" i="7" l="1"/>
  <c r="Y235" i="7" l="1"/>
  <c r="AD235" i="7" s="1"/>
  <c r="X235" i="7"/>
  <c r="W235" i="7"/>
  <c r="T235" i="7" s="1"/>
  <c r="U235" i="7"/>
  <c r="AQ235" i="7" s="1"/>
  <c r="V235" i="7"/>
  <c r="L235" i="7"/>
  <c r="O235" i="7" l="1"/>
  <c r="Q235" i="7"/>
  <c r="AI235" i="7"/>
  <c r="AH235" i="7"/>
  <c r="P235" i="7"/>
  <c r="AG235" i="7"/>
  <c r="AF235" i="7"/>
  <c r="S235" i="7"/>
  <c r="AB235" i="7"/>
  <c r="N235" i="7"/>
  <c r="AS235" i="7"/>
  <c r="AE235" i="7"/>
  <c r="Z235" i="7"/>
  <c r="AC235" i="7"/>
  <c r="M235" i="7" l="1"/>
  <c r="AR235" i="7"/>
  <c r="AA235" i="7"/>
  <c r="AP235" i="7"/>
  <c r="AO235" i="7" s="1"/>
  <c r="AT235" i="7" s="1"/>
  <c r="AK236" i="7" s="1"/>
  <c r="AL236" i="7" l="1"/>
  <c r="AM236" i="7" s="1"/>
  <c r="AN236" i="7"/>
  <c r="K236" i="7"/>
  <c r="R236" i="7" l="1"/>
  <c r="Y236" i="7" l="1"/>
  <c r="AD236" i="7" s="1"/>
  <c r="X236" i="7"/>
  <c r="W236" i="7"/>
  <c r="T236" i="7" s="1"/>
  <c r="U236" i="7"/>
  <c r="L236" i="7"/>
  <c r="AB236" i="7" l="1"/>
  <c r="AS236" i="7"/>
  <c r="N236" i="7"/>
  <c r="AC236" i="7"/>
  <c r="O236" i="7"/>
  <c r="AE236" i="7"/>
  <c r="AQ236" i="7"/>
  <c r="V236" i="7"/>
  <c r="AH236" i="7"/>
  <c r="Q236" i="7"/>
  <c r="AI236" i="7"/>
  <c r="AG236" i="7" l="1"/>
  <c r="AF236" i="7"/>
  <c r="P236" i="7"/>
  <c r="S236" i="7"/>
  <c r="Z236" i="7"/>
  <c r="AR236" i="7" l="1"/>
  <c r="M236" i="7"/>
  <c r="AA236" i="7"/>
  <c r="AP236" i="7"/>
  <c r="AO236" i="7" s="1"/>
  <c r="AT236" i="7" s="1"/>
  <c r="AK237" i="7" s="1"/>
  <c r="AL237" i="7" l="1"/>
  <c r="AM237" i="7" s="1"/>
  <c r="AN237" i="7"/>
  <c r="K237" i="7"/>
  <c r="R237" i="7" l="1"/>
  <c r="Y237" i="7" l="1"/>
  <c r="AD237" i="7" s="1"/>
  <c r="X237" i="7"/>
  <c r="U237" i="7"/>
  <c r="V237" i="7" s="1"/>
  <c r="W237" i="7"/>
  <c r="T237" i="7" s="1"/>
  <c r="L237" i="7"/>
  <c r="AB237" i="7" l="1"/>
  <c r="AS237" i="7"/>
  <c r="N237" i="7"/>
  <c r="AC237" i="7"/>
  <c r="P237" i="7"/>
  <c r="AF237" i="7"/>
  <c r="AG237" i="7"/>
  <c r="S237" i="7"/>
  <c r="Z237" i="7"/>
  <c r="AP237" i="7"/>
  <c r="AO237" i="7" s="1"/>
  <c r="Q237" i="7"/>
  <c r="AH237" i="7"/>
  <c r="AI237" i="7"/>
  <c r="AQ237" i="7"/>
  <c r="O237" i="7"/>
  <c r="AE237" i="7"/>
  <c r="M237" i="7" l="1"/>
  <c r="AR237" i="7"/>
  <c r="AA237" i="7"/>
  <c r="AT237" i="7"/>
  <c r="AK238" i="7" s="1"/>
  <c r="AL238" i="7" l="1"/>
  <c r="AM238" i="7" s="1"/>
  <c r="AN238" i="7"/>
  <c r="K238" i="7"/>
  <c r="R238" i="7" l="1"/>
  <c r="Y238" i="7" l="1"/>
  <c r="AD238" i="7" s="1"/>
  <c r="X238" i="7"/>
  <c r="W238" i="7"/>
  <c r="U238" i="7"/>
  <c r="L238" i="7"/>
  <c r="O238" i="7" l="1"/>
  <c r="Q238" i="7"/>
  <c r="AI238" i="7"/>
  <c r="AH238" i="7"/>
  <c r="T238" i="7"/>
  <c r="AQ238" i="7"/>
  <c r="AE238" i="7"/>
  <c r="V238" i="7"/>
  <c r="N238" i="7" l="1"/>
  <c r="AB238" i="7"/>
  <c r="AS238" i="7"/>
  <c r="AC238" i="7"/>
  <c r="AG238" i="7"/>
  <c r="P238" i="7"/>
  <c r="AF238" i="7"/>
  <c r="S238" i="7"/>
  <c r="Z238" i="7"/>
  <c r="M238" i="7" l="1"/>
  <c r="AA238" i="7"/>
  <c r="AR238" i="7"/>
  <c r="AP238" i="7"/>
  <c r="AO238" i="7" s="1"/>
  <c r="AT238" i="7" s="1"/>
  <c r="AK239" i="7" s="1"/>
  <c r="AL239" i="7" l="1"/>
  <c r="AM239" i="7" s="1"/>
  <c r="AN239" i="7"/>
  <c r="K239" i="7"/>
  <c r="R239" i="7" l="1"/>
  <c r="X239" i="7" l="1"/>
  <c r="Y239" i="7"/>
  <c r="AD239" i="7" s="1"/>
  <c r="W239" i="7"/>
  <c r="U239" i="7"/>
  <c r="AQ239" i="7" s="1"/>
  <c r="T239" i="7"/>
  <c r="L239" i="7"/>
  <c r="AS239" i="7" l="1"/>
  <c r="N239" i="7"/>
  <c r="AB239" i="7"/>
  <c r="O239" i="7"/>
  <c r="AI239" i="7"/>
  <c r="AH239" i="7"/>
  <c r="Q239" i="7"/>
  <c r="AE239" i="7"/>
  <c r="AC239" i="7"/>
  <c r="V239" i="7"/>
  <c r="AG239" i="7" l="1"/>
  <c r="P239" i="7"/>
  <c r="AF239" i="7"/>
  <c r="S239" i="7"/>
  <c r="Z239" i="7"/>
  <c r="AA239" i="7" l="1"/>
  <c r="AR239" i="7"/>
  <c r="M239" i="7"/>
  <c r="AP239" i="7"/>
  <c r="AO239" i="7" s="1"/>
  <c r="AT239" i="7" s="1"/>
  <c r="AK240" i="7" s="1"/>
  <c r="AL240" i="7" l="1"/>
  <c r="AM240" i="7" s="1"/>
  <c r="AN240" i="7"/>
  <c r="K240" i="7"/>
  <c r="R240" i="7" l="1"/>
  <c r="Y240" i="7" l="1"/>
  <c r="AD240" i="7" s="1"/>
  <c r="X240" i="7"/>
  <c r="W240" i="7"/>
  <c r="T240" i="7" s="1"/>
  <c r="U240" i="7"/>
  <c r="L240" i="7"/>
  <c r="AQ240" i="7" l="1"/>
  <c r="Q240" i="7"/>
  <c r="AH240" i="7"/>
  <c r="AI240" i="7"/>
  <c r="O240" i="7"/>
  <c r="AS240" i="7"/>
  <c r="N240" i="7"/>
  <c r="AB240" i="7"/>
  <c r="V240" i="7"/>
  <c r="AC240" i="7"/>
  <c r="AE240" i="7"/>
  <c r="P240" i="7" l="1"/>
  <c r="AG240" i="7"/>
  <c r="AF240" i="7"/>
  <c r="S240" i="7"/>
  <c r="Z240" i="7"/>
  <c r="AR240" i="7" l="1"/>
  <c r="M240" i="7"/>
  <c r="AA240" i="7"/>
  <c r="AP240" i="7"/>
  <c r="AO240" i="7" s="1"/>
  <c r="AT240" i="7" s="1"/>
  <c r="AK241" i="7" s="1"/>
  <c r="AL241" i="7" l="1"/>
  <c r="AM241" i="7" s="1"/>
  <c r="AN241" i="7"/>
  <c r="K241" i="7"/>
  <c r="R241" i="7" l="1"/>
  <c r="Y241" i="7" l="1"/>
  <c r="AD241" i="7" s="1"/>
  <c r="X241" i="7"/>
  <c r="W241" i="7"/>
  <c r="T241" i="7" s="1"/>
  <c r="U241" i="7"/>
  <c r="L241" i="7"/>
  <c r="N241" i="7" l="1"/>
  <c r="AS241" i="7"/>
  <c r="AB241" i="7"/>
  <c r="AC241" i="7"/>
  <c r="AQ241" i="7"/>
  <c r="V241" i="7"/>
  <c r="O241" i="7"/>
  <c r="Q241" i="7"/>
  <c r="AI241" i="7"/>
  <c r="AH241" i="7"/>
  <c r="AE241" i="7"/>
  <c r="P241" i="7" l="1"/>
  <c r="AG241" i="7"/>
  <c r="AF241" i="7"/>
  <c r="S241" i="7"/>
  <c r="Z241" i="7"/>
  <c r="AR241" i="7" l="1"/>
  <c r="M241" i="7"/>
  <c r="AA241" i="7"/>
  <c r="AP241" i="7"/>
  <c r="AO241" i="7" s="1"/>
  <c r="AT241" i="7" s="1"/>
  <c r="AK242" i="7" s="1"/>
  <c r="AL242" i="7" l="1"/>
  <c r="AM242" i="7" s="1"/>
  <c r="AN242" i="7"/>
  <c r="K242" i="7"/>
  <c r="R242" i="7" l="1"/>
  <c r="Y242" i="7" l="1"/>
  <c r="AD242" i="7" s="1"/>
  <c r="W242" i="7"/>
  <c r="T242" i="7" s="1"/>
  <c r="X242" i="7"/>
  <c r="U242" i="7"/>
  <c r="L242" i="7"/>
  <c r="AB242" i="7" l="1"/>
  <c r="N242" i="7"/>
  <c r="AS242" i="7"/>
  <c r="AC242" i="7"/>
  <c r="O242" i="7"/>
  <c r="V242" i="7"/>
  <c r="AE242" i="7"/>
  <c r="AQ242" i="7"/>
  <c r="AI242" i="7"/>
  <c r="Q242" i="7"/>
  <c r="AH242" i="7"/>
  <c r="AG242" i="7" l="1"/>
  <c r="P242" i="7"/>
  <c r="AF242" i="7"/>
  <c r="S242" i="7"/>
  <c r="Z242" i="7"/>
  <c r="M242" i="7" l="1"/>
  <c r="AR242" i="7"/>
  <c r="AA242" i="7"/>
  <c r="AP242" i="7"/>
  <c r="AO242" i="7" s="1"/>
  <c r="AT242" i="7" s="1"/>
  <c r="AK243" i="7" s="1"/>
  <c r="AL243" i="7" l="1"/>
  <c r="AM243" i="7" s="1"/>
  <c r="AN243" i="7"/>
  <c r="K243" i="7"/>
  <c r="R243" i="7" l="1"/>
  <c r="X243" i="7" l="1"/>
  <c r="Y243" i="7"/>
  <c r="AD243" i="7" s="1"/>
  <c r="W243" i="7"/>
  <c r="U243" i="7"/>
  <c r="V243" i="7" s="1"/>
  <c r="L243" i="7"/>
  <c r="AQ243" i="7" l="1"/>
  <c r="AG243" i="7"/>
  <c r="AF243" i="7"/>
  <c r="P243" i="7"/>
  <c r="S243" i="7"/>
  <c r="Z243" i="7"/>
  <c r="AI243" i="7"/>
  <c r="Q243" i="7"/>
  <c r="AH243" i="7"/>
  <c r="AP243" i="7"/>
  <c r="AO243" i="7" s="1"/>
  <c r="O243" i="7"/>
  <c r="T243" i="7"/>
  <c r="AE243" i="7"/>
  <c r="AR243" i="7" l="1"/>
  <c r="M243" i="7"/>
  <c r="AA243" i="7"/>
  <c r="AB243" i="7"/>
  <c r="AS243" i="7"/>
  <c r="AT243" i="7" s="1"/>
  <c r="AK244" i="7" s="1"/>
  <c r="N243" i="7"/>
  <c r="AC243" i="7"/>
  <c r="AL244" i="7" l="1"/>
  <c r="AM244" i="7" s="1"/>
  <c r="AN244" i="7"/>
  <c r="K244" i="7"/>
  <c r="R244" i="7" l="1"/>
  <c r="Y244" i="7" l="1"/>
  <c r="AD244" i="7" s="1"/>
  <c r="W244" i="7"/>
  <c r="X244" i="7"/>
  <c r="T244" i="7"/>
  <c r="U244" i="7"/>
  <c r="L244" i="7"/>
  <c r="O244" i="7" l="1"/>
  <c r="AQ244" i="7"/>
  <c r="AE244" i="7"/>
  <c r="V244" i="7"/>
  <c r="N244" i="7"/>
  <c r="AB244" i="7"/>
  <c r="AS244" i="7"/>
  <c r="Q244" i="7"/>
  <c r="AI244" i="7"/>
  <c r="AH244" i="7"/>
  <c r="AC244" i="7"/>
  <c r="AF244" i="7" l="1"/>
  <c r="AG244" i="7"/>
  <c r="P244" i="7"/>
  <c r="S244" i="7"/>
  <c r="Z244" i="7"/>
  <c r="M244" i="7" l="1"/>
  <c r="AA244" i="7"/>
  <c r="AR244" i="7"/>
  <c r="AP244" i="7"/>
  <c r="AO244" i="7" s="1"/>
  <c r="AT244" i="7" s="1"/>
  <c r="AK245" i="7" s="1"/>
  <c r="AL245" i="7" l="1"/>
  <c r="AM245" i="7" s="1"/>
  <c r="AN245" i="7"/>
  <c r="K245" i="7"/>
  <c r="R245" i="7" l="1"/>
  <c r="Y245" i="7" l="1"/>
  <c r="AD245" i="7" s="1"/>
  <c r="U245" i="7"/>
  <c r="X245" i="7"/>
  <c r="AQ245" i="7"/>
  <c r="W245" i="7"/>
  <c r="L245" i="7"/>
  <c r="Q245" i="7" l="1"/>
  <c r="AI245" i="7"/>
  <c r="AH245" i="7"/>
  <c r="O245" i="7"/>
  <c r="V245" i="7"/>
  <c r="T245" i="7"/>
  <c r="AE245" i="7"/>
  <c r="N245" i="7" l="1"/>
  <c r="AB245" i="7"/>
  <c r="AS245" i="7"/>
  <c r="AC245" i="7"/>
  <c r="AG245" i="7"/>
  <c r="AF245" i="7"/>
  <c r="P245" i="7"/>
  <c r="S245" i="7"/>
  <c r="Z245" i="7"/>
  <c r="M245" i="7" l="1"/>
  <c r="AR245" i="7"/>
  <c r="AA245" i="7"/>
  <c r="AP245" i="7"/>
  <c r="AO245" i="7" s="1"/>
  <c r="AT245" i="7" s="1"/>
  <c r="AK246" i="7" s="1"/>
  <c r="AL246" i="7" l="1"/>
  <c r="AM246" i="7" s="1"/>
  <c r="AN246" i="7"/>
  <c r="K246" i="7"/>
  <c r="R246" i="7" l="1"/>
  <c r="X246" i="7" l="1"/>
  <c r="Y246" i="7"/>
  <c r="AD246" i="7" s="1"/>
  <c r="W246" i="7"/>
  <c r="U246" i="7"/>
  <c r="AE246" i="7" s="1"/>
  <c r="L246" i="7"/>
  <c r="AQ246" i="7" l="1"/>
  <c r="Q246" i="7"/>
  <c r="AH246" i="7"/>
  <c r="AI246" i="7"/>
  <c r="O246" i="7"/>
  <c r="T246" i="7"/>
  <c r="V246" i="7"/>
  <c r="AB246" i="7" l="1"/>
  <c r="AS246" i="7"/>
  <c r="N246" i="7"/>
  <c r="AC246" i="7"/>
  <c r="P246" i="7"/>
  <c r="AF246" i="7"/>
  <c r="AG246" i="7"/>
  <c r="S246" i="7"/>
  <c r="Z246" i="7"/>
  <c r="AR246" i="7" l="1"/>
  <c r="AA246" i="7"/>
  <c r="M246" i="7"/>
  <c r="AP246" i="7"/>
  <c r="AO246" i="7" s="1"/>
  <c r="AT246" i="7" s="1"/>
  <c r="AK247" i="7" s="1"/>
  <c r="AL247" i="7" l="1"/>
  <c r="AM247" i="7" s="1"/>
  <c r="AN247" i="7"/>
  <c r="K247" i="7"/>
  <c r="R247" i="7" l="1"/>
  <c r="Y247" i="7" l="1"/>
  <c r="AD247" i="7" s="1"/>
  <c r="X247" i="7"/>
  <c r="W247" i="7"/>
  <c r="U247" i="7"/>
  <c r="V247" i="7"/>
  <c r="AQ247" i="7"/>
  <c r="L247" i="7"/>
  <c r="AI247" i="7" l="1"/>
  <c r="Q247" i="7"/>
  <c r="AH247" i="7"/>
  <c r="P247" i="7"/>
  <c r="AF247" i="7"/>
  <c r="AG247" i="7"/>
  <c r="S247" i="7"/>
  <c r="O247" i="7"/>
  <c r="T247" i="7"/>
  <c r="AE247" i="7"/>
  <c r="Z247" i="7"/>
  <c r="AA247" i="7" l="1"/>
  <c r="M247" i="7"/>
  <c r="AR247" i="7"/>
  <c r="AP247" i="7"/>
  <c r="AO247" i="7" s="1"/>
  <c r="AB247" i="7"/>
  <c r="N247" i="7"/>
  <c r="AS247" i="7"/>
  <c r="AC247" i="7"/>
  <c r="AT247" i="7" l="1"/>
  <c r="AK248" i="7" s="1"/>
  <c r="AL248" i="7" s="1"/>
  <c r="AM248" i="7" s="1"/>
  <c r="K248" i="7"/>
  <c r="AN248" i="7" l="1"/>
  <c r="R248" i="7"/>
  <c r="X248" i="7" l="1"/>
  <c r="W248" i="7"/>
  <c r="T248" i="7" s="1"/>
  <c r="AC248" i="7" s="1"/>
  <c r="Y248" i="7"/>
  <c r="AD248" i="7" s="1"/>
  <c r="U248" i="7"/>
  <c r="L248" i="7"/>
  <c r="O248" i="7" l="1"/>
  <c r="N248" i="7"/>
  <c r="AB248" i="7"/>
  <c r="AS248" i="7"/>
  <c r="AQ248" i="7"/>
  <c r="V248" i="7"/>
  <c r="Q248" i="7"/>
  <c r="AH248" i="7"/>
  <c r="AI248" i="7"/>
  <c r="AE248" i="7"/>
  <c r="AG248" i="7" l="1"/>
  <c r="P248" i="7"/>
  <c r="AF248" i="7"/>
  <c r="S248" i="7"/>
  <c r="Z248" i="7"/>
  <c r="AA248" i="7" l="1"/>
  <c r="M248" i="7"/>
  <c r="AR248" i="7"/>
  <c r="AP248" i="7"/>
  <c r="AO248" i="7" s="1"/>
  <c r="AT248" i="7" s="1"/>
  <c r="AK249" i="7" s="1"/>
  <c r="AL249" i="7" l="1"/>
  <c r="AM249" i="7" s="1"/>
  <c r="AN249" i="7"/>
  <c r="K249" i="7"/>
  <c r="R249" i="7" l="1"/>
  <c r="X249" i="7" l="1"/>
  <c r="Y249" i="7"/>
  <c r="AD249" i="7" s="1"/>
  <c r="W249" i="7"/>
  <c r="U249" i="7"/>
  <c r="T249" i="7"/>
  <c r="AC249" i="7" s="1"/>
  <c r="L249" i="7"/>
  <c r="O249" i="7" l="1"/>
  <c r="AQ249" i="7"/>
  <c r="AI249" i="7"/>
  <c r="AH249" i="7"/>
  <c r="Q249" i="7"/>
  <c r="AB249" i="7"/>
  <c r="N249" i="7"/>
  <c r="AS249" i="7"/>
  <c r="V249" i="7"/>
  <c r="AE249" i="7"/>
  <c r="P249" i="7" l="1"/>
  <c r="AG249" i="7"/>
  <c r="AF249" i="7"/>
  <c r="S249" i="7"/>
  <c r="Z249" i="7"/>
  <c r="AR249" i="7" l="1"/>
  <c r="AA249" i="7"/>
  <c r="M249" i="7"/>
  <c r="AP249" i="7"/>
  <c r="AO249" i="7" s="1"/>
  <c r="AT249" i="7" s="1"/>
  <c r="AK250" i="7" s="1"/>
  <c r="AL250" i="7" l="1"/>
  <c r="AM250" i="7" s="1"/>
  <c r="AN250" i="7"/>
  <c r="K250" i="7"/>
  <c r="R250" i="7" l="1"/>
  <c r="X250" i="7" l="1"/>
  <c r="Y250" i="7"/>
  <c r="AD250" i="7" s="1"/>
  <c r="U250" i="7"/>
  <c r="W250" i="7"/>
  <c r="V250" i="7"/>
  <c r="AQ250" i="7"/>
  <c r="L250" i="7"/>
  <c r="P250" i="7" l="1"/>
  <c r="AF250" i="7"/>
  <c r="AG250" i="7"/>
  <c r="S250" i="7"/>
  <c r="AH250" i="7"/>
  <c r="Q250" i="7"/>
  <c r="AI250" i="7"/>
  <c r="O250" i="7"/>
  <c r="T250" i="7"/>
  <c r="Z250" i="7"/>
  <c r="AE250" i="7"/>
  <c r="N250" i="7" l="1"/>
  <c r="AS250" i="7"/>
  <c r="AB250" i="7"/>
  <c r="AC250" i="7"/>
  <c r="AA250" i="7"/>
  <c r="AR250" i="7"/>
  <c r="M250" i="7"/>
  <c r="AP250" i="7"/>
  <c r="AO250" i="7" s="1"/>
  <c r="K251" i="7" l="1"/>
  <c r="AT250" i="7"/>
  <c r="AK251" i="7" s="1"/>
  <c r="AL251" i="7" l="1"/>
  <c r="AM251" i="7" s="1"/>
  <c r="AN251" i="7"/>
  <c r="R251" i="7"/>
  <c r="Y251" i="7" l="1"/>
  <c r="AD251" i="7" s="1"/>
  <c r="X251" i="7"/>
  <c r="U251" i="7"/>
  <c r="V251" i="7" s="1"/>
  <c r="Z251" i="7" s="1"/>
  <c r="W251" i="7"/>
  <c r="L251" i="7"/>
  <c r="AQ251" i="7" l="1"/>
  <c r="AH251" i="7"/>
  <c r="Q251" i="7"/>
  <c r="AI251" i="7"/>
  <c r="AF251" i="7"/>
  <c r="P251" i="7"/>
  <c r="AG251" i="7"/>
  <c r="S251" i="7"/>
  <c r="O251" i="7"/>
  <c r="T251" i="7"/>
  <c r="AE251" i="7"/>
  <c r="AR251" i="7" l="1"/>
  <c r="AA251" i="7"/>
  <c r="M251" i="7"/>
  <c r="AS251" i="7"/>
  <c r="N251" i="7"/>
  <c r="AB251" i="7"/>
  <c r="AC251" i="7"/>
  <c r="AP251" i="7"/>
  <c r="AO251" i="7" s="1"/>
  <c r="AT251" i="7" l="1"/>
  <c r="AK252" i="7" s="1"/>
  <c r="K252" i="7"/>
  <c r="R252" i="7" l="1"/>
  <c r="AL252" i="7"/>
  <c r="AM252" i="7" s="1"/>
  <c r="AN252" i="7"/>
  <c r="Y252" i="7" l="1"/>
  <c r="AD252" i="7" s="1"/>
  <c r="X252" i="7"/>
  <c r="U252" i="7"/>
  <c r="AE252" i="7" s="1"/>
  <c r="W252" i="7"/>
  <c r="T252" i="7" s="1"/>
  <c r="L252" i="7"/>
  <c r="AQ252" i="7" l="1"/>
  <c r="O252" i="7"/>
  <c r="AB252" i="7"/>
  <c r="AS252" i="7"/>
  <c r="N252" i="7"/>
  <c r="V252" i="7"/>
  <c r="AC252" i="7"/>
  <c r="AH252" i="7"/>
  <c r="AI252" i="7"/>
  <c r="Q252" i="7"/>
  <c r="AG252" i="7" l="1"/>
  <c r="AF252" i="7"/>
  <c r="P252" i="7"/>
  <c r="S252" i="7"/>
  <c r="Z252" i="7"/>
  <c r="AA252" i="7" l="1"/>
  <c r="M252" i="7"/>
  <c r="AR252" i="7"/>
  <c r="AP252" i="7"/>
  <c r="AO252" i="7" s="1"/>
  <c r="AT252" i="7" s="1"/>
  <c r="AK253" i="7" s="1"/>
  <c r="AL253" i="7" l="1"/>
  <c r="AM253" i="7" s="1"/>
  <c r="AN253" i="7"/>
  <c r="K253" i="7"/>
  <c r="R253" i="7" l="1"/>
  <c r="Y253" i="7" l="1"/>
  <c r="AD253" i="7" s="1"/>
  <c r="X253" i="7"/>
  <c r="W253" i="7"/>
  <c r="T253" i="7" s="1"/>
  <c r="U253" i="7"/>
  <c r="L253" i="7"/>
  <c r="N253" i="7" l="1"/>
  <c r="AB253" i="7"/>
  <c r="AS253" i="7"/>
  <c r="O253" i="7"/>
  <c r="AQ253" i="7"/>
  <c r="V253" i="7"/>
  <c r="AE253" i="7"/>
  <c r="AH253" i="7"/>
  <c r="AI253" i="7"/>
  <c r="Q253" i="7"/>
  <c r="AC253" i="7"/>
  <c r="P253" i="7" l="1"/>
  <c r="AF253" i="7"/>
  <c r="AG253" i="7"/>
  <c r="S253" i="7"/>
  <c r="Z253" i="7"/>
  <c r="AR253" i="7" l="1"/>
  <c r="AA253" i="7"/>
  <c r="M253" i="7"/>
  <c r="AP253" i="7"/>
  <c r="AO253" i="7" s="1"/>
  <c r="AT253" i="7" s="1"/>
  <c r="AK254" i="7" s="1"/>
  <c r="AL254" i="7" l="1"/>
  <c r="AM254" i="7" s="1"/>
  <c r="AN254" i="7"/>
  <c r="K254" i="7"/>
  <c r="R254" i="7" l="1"/>
  <c r="X254" i="7" l="1"/>
  <c r="Y254" i="7"/>
  <c r="AD254" i="7" s="1"/>
  <c r="W254" i="7"/>
  <c r="U254" i="7"/>
  <c r="T254" i="7"/>
  <c r="AC254" i="7" s="1"/>
  <c r="V254" i="7"/>
  <c r="L254" i="7"/>
  <c r="O254" i="7" l="1"/>
  <c r="AF254" i="7"/>
  <c r="P254" i="7"/>
  <c r="AG254" i="7"/>
  <c r="S254" i="7"/>
  <c r="AQ254" i="7"/>
  <c r="N254" i="7"/>
  <c r="AS254" i="7"/>
  <c r="AB254" i="7"/>
  <c r="AH254" i="7"/>
  <c r="Q254" i="7"/>
  <c r="AI254" i="7"/>
  <c r="AE254" i="7"/>
  <c r="Z254" i="7"/>
  <c r="AR254" i="7" l="1"/>
  <c r="AA254" i="7"/>
  <c r="M254" i="7"/>
  <c r="AP254" i="7"/>
  <c r="AO254" i="7" s="1"/>
  <c r="AT254" i="7" s="1"/>
  <c r="AK255" i="7" s="1"/>
  <c r="AL255" i="7" l="1"/>
  <c r="AM255" i="7" s="1"/>
  <c r="AN255" i="7"/>
  <c r="K255" i="7"/>
  <c r="R255" i="7" l="1"/>
  <c r="X255" i="7" l="1"/>
  <c r="Y255" i="7"/>
  <c r="AD255" i="7" s="1"/>
  <c r="W255" i="7"/>
  <c r="U255" i="7"/>
  <c r="V255" i="7" s="1"/>
  <c r="L255" i="7"/>
  <c r="AG255" i="7" l="1"/>
  <c r="AF255" i="7"/>
  <c r="P255" i="7"/>
  <c r="S255" i="7"/>
  <c r="Z255" i="7"/>
  <c r="O255" i="7"/>
  <c r="AQ255" i="7"/>
  <c r="AP255" i="7"/>
  <c r="AO255" i="7" s="1"/>
  <c r="AH255" i="7"/>
  <c r="Q255" i="7"/>
  <c r="AI255" i="7"/>
  <c r="T255" i="7"/>
  <c r="AE255" i="7"/>
  <c r="AS255" i="7" l="1"/>
  <c r="AT255" i="7" s="1"/>
  <c r="AK256" i="7" s="1"/>
  <c r="N255" i="7"/>
  <c r="AB255" i="7"/>
  <c r="AC255" i="7"/>
  <c r="AR255" i="7"/>
  <c r="M255" i="7"/>
  <c r="AA255" i="7"/>
  <c r="AL256" i="7" l="1"/>
  <c r="AM256" i="7" s="1"/>
  <c r="AN256" i="7"/>
  <c r="K256" i="7"/>
  <c r="R256" i="7" l="1"/>
  <c r="Y256" i="7" l="1"/>
  <c r="AD256" i="7" s="1"/>
  <c r="X256" i="7"/>
  <c r="W256" i="7"/>
  <c r="T256" i="7" s="1"/>
  <c r="U256" i="7"/>
  <c r="AE256" i="7" s="1"/>
  <c r="V256" i="7"/>
  <c r="L256" i="7"/>
  <c r="P256" i="7" l="1"/>
  <c r="AF256" i="7"/>
  <c r="AG256" i="7"/>
  <c r="S256" i="7"/>
  <c r="AQ256" i="7"/>
  <c r="O256" i="7"/>
  <c r="AS256" i="7"/>
  <c r="AB256" i="7"/>
  <c r="N256" i="7"/>
  <c r="AI256" i="7"/>
  <c r="AH256" i="7"/>
  <c r="Q256" i="7"/>
  <c r="Z256" i="7"/>
  <c r="AC256" i="7"/>
  <c r="M256" i="7" l="1"/>
  <c r="AA256" i="7"/>
  <c r="AR256" i="7"/>
  <c r="AP256" i="7"/>
  <c r="AO256" i="7" s="1"/>
  <c r="AT256" i="7" s="1"/>
  <c r="AK257" i="7" s="1"/>
  <c r="AL257" i="7" l="1"/>
  <c r="AM257" i="7" s="1"/>
  <c r="AN257" i="7"/>
  <c r="K257" i="7"/>
  <c r="R257" i="7" l="1"/>
  <c r="X257" i="7" l="1"/>
  <c r="W257" i="7"/>
  <c r="Y257" i="7"/>
  <c r="AD257" i="7" s="1"/>
  <c r="T257" i="7"/>
  <c r="U257" i="7"/>
  <c r="L257" i="7"/>
  <c r="N257" i="7" l="1"/>
  <c r="AB257" i="7"/>
  <c r="AS257" i="7"/>
  <c r="O257" i="7"/>
  <c r="V257" i="7"/>
  <c r="AQ257" i="7"/>
  <c r="AI257" i="7"/>
  <c r="AH257" i="7"/>
  <c r="Q257" i="7"/>
  <c r="AE257" i="7"/>
  <c r="AC257" i="7"/>
  <c r="AG257" i="7" l="1"/>
  <c r="P257" i="7"/>
  <c r="AF257" i="7"/>
  <c r="S257" i="7"/>
  <c r="Z257" i="7"/>
  <c r="AA257" i="7" l="1"/>
  <c r="M257" i="7"/>
  <c r="AR257" i="7"/>
  <c r="AP257" i="7"/>
  <c r="AO257" i="7" s="1"/>
  <c r="AT257" i="7" s="1"/>
  <c r="AK258" i="7" s="1"/>
  <c r="AL258" i="7" l="1"/>
  <c r="AM258" i="7" s="1"/>
  <c r="AN258" i="7"/>
  <c r="K258" i="7"/>
  <c r="R258" i="7" l="1"/>
  <c r="X258" i="7" l="1"/>
  <c r="Y258" i="7"/>
  <c r="AD258" i="7" s="1"/>
  <c r="U258" i="7"/>
  <c r="W258" i="7"/>
  <c r="T258" i="7" s="1"/>
  <c r="L258" i="7"/>
  <c r="AS258" i="7" l="1"/>
  <c r="N258" i="7"/>
  <c r="AB258" i="7"/>
  <c r="AC258" i="7"/>
  <c r="O258" i="7"/>
  <c r="AQ258" i="7"/>
  <c r="V258" i="7"/>
  <c r="AI258" i="7"/>
  <c r="AH258" i="7"/>
  <c r="Q258" i="7"/>
  <c r="AE258" i="7"/>
  <c r="AG258" i="7" l="1"/>
  <c r="P258" i="7"/>
  <c r="AF258" i="7"/>
  <c r="S258" i="7"/>
  <c r="Z258" i="7"/>
  <c r="M258" i="7" l="1"/>
  <c r="AA258" i="7"/>
  <c r="AR258" i="7"/>
  <c r="AP258" i="7"/>
  <c r="AO258" i="7" s="1"/>
  <c r="AT258" i="7" s="1"/>
  <c r="AK259" i="7" s="1"/>
  <c r="AL259" i="7" l="1"/>
  <c r="AM259" i="7" s="1"/>
  <c r="AN259" i="7"/>
  <c r="K259" i="7"/>
  <c r="R259" i="7" l="1"/>
  <c r="Y259" i="7" l="1"/>
  <c r="AD259" i="7" s="1"/>
  <c r="X259" i="7"/>
  <c r="W259" i="7"/>
  <c r="U259" i="7"/>
  <c r="AQ259" i="7" s="1"/>
  <c r="V259" i="7"/>
  <c r="L259" i="7"/>
  <c r="AI259" i="7" l="1"/>
  <c r="Q259" i="7"/>
  <c r="AH259" i="7"/>
  <c r="P259" i="7"/>
  <c r="AF259" i="7"/>
  <c r="AG259" i="7"/>
  <c r="S259" i="7"/>
  <c r="O259" i="7"/>
  <c r="T259" i="7"/>
  <c r="AE259" i="7"/>
  <c r="Z259" i="7"/>
  <c r="M259" i="7" l="1"/>
  <c r="AR259" i="7"/>
  <c r="AA259" i="7"/>
  <c r="AP259" i="7"/>
  <c r="AO259" i="7" s="1"/>
  <c r="N259" i="7"/>
  <c r="AS259" i="7"/>
  <c r="AT259" i="7" s="1"/>
  <c r="AK260" i="7" s="1"/>
  <c r="AB259" i="7"/>
  <c r="AC259" i="7"/>
  <c r="AL260" i="7" l="1"/>
  <c r="AM260" i="7" s="1"/>
  <c r="AN260" i="7"/>
  <c r="K260" i="7"/>
  <c r="R260" i="7" l="1"/>
  <c r="Y260" i="7" l="1"/>
  <c r="AD260" i="7" s="1"/>
  <c r="X260" i="7"/>
  <c r="W260" i="7"/>
  <c r="T260" i="7" s="1"/>
  <c r="U260" i="7"/>
  <c r="L260" i="7"/>
  <c r="AB260" i="7" l="1"/>
  <c r="AS260" i="7"/>
  <c r="N260" i="7"/>
  <c r="V260" i="7"/>
  <c r="O260" i="7"/>
  <c r="AQ260" i="7"/>
  <c r="AI260" i="7"/>
  <c r="Q260" i="7"/>
  <c r="AH260" i="7"/>
  <c r="AC260" i="7"/>
  <c r="AE260" i="7"/>
  <c r="AF260" i="7" l="1"/>
  <c r="AG260" i="7"/>
  <c r="P260" i="7"/>
  <c r="S260" i="7"/>
  <c r="Z260" i="7"/>
  <c r="AR260" i="7" l="1"/>
  <c r="AA260" i="7"/>
  <c r="M260" i="7"/>
  <c r="AP260" i="7"/>
  <c r="AO260" i="7" s="1"/>
  <c r="AT260" i="7" s="1"/>
  <c r="AK261" i="7" s="1"/>
  <c r="AL261" i="7" l="1"/>
  <c r="AM261" i="7" s="1"/>
  <c r="AN261" i="7"/>
  <c r="K261" i="7"/>
  <c r="R261" i="7" l="1"/>
  <c r="X261" i="7" l="1"/>
  <c r="Y261" i="7"/>
  <c r="AD261" i="7" s="1"/>
  <c r="U261" i="7"/>
  <c r="W261" i="7"/>
  <c r="T261" i="7" s="1"/>
  <c r="L261" i="7"/>
  <c r="AB261" i="7" l="1"/>
  <c r="AS261" i="7"/>
  <c r="N261" i="7"/>
  <c r="AC261" i="7"/>
  <c r="AQ261" i="7"/>
  <c r="AH261" i="7"/>
  <c r="AI261" i="7"/>
  <c r="Q261" i="7"/>
  <c r="O261" i="7"/>
  <c r="V261" i="7"/>
  <c r="AE261" i="7"/>
  <c r="P261" i="7" l="1"/>
  <c r="AG261" i="7"/>
  <c r="AF261" i="7"/>
  <c r="S261" i="7"/>
  <c r="Z261" i="7"/>
  <c r="M261" i="7" l="1"/>
  <c r="AA261" i="7"/>
  <c r="AR261" i="7"/>
  <c r="AP261" i="7"/>
  <c r="AO261" i="7" s="1"/>
  <c r="AT261" i="7" s="1"/>
  <c r="AK262" i="7" s="1"/>
  <c r="AL262" i="7" l="1"/>
  <c r="AM262" i="7" s="1"/>
  <c r="AN262" i="7"/>
  <c r="K262" i="7"/>
  <c r="R262" i="7" l="1"/>
  <c r="X262" i="7" l="1"/>
  <c r="Y262" i="7"/>
  <c r="AD262" i="7" s="1"/>
  <c r="U262" i="7"/>
  <c r="V262" i="7" s="1"/>
  <c r="W262" i="7"/>
  <c r="L262" i="7"/>
  <c r="P262" i="7" l="1"/>
  <c r="AF262" i="7"/>
  <c r="AG262" i="7"/>
  <c r="S262" i="7"/>
  <c r="Z262" i="7"/>
  <c r="AI262" i="7"/>
  <c r="Q262" i="7"/>
  <c r="AH262" i="7"/>
  <c r="O262" i="7"/>
  <c r="AP262" i="7"/>
  <c r="AO262" i="7" s="1"/>
  <c r="AQ262" i="7"/>
  <c r="T262" i="7"/>
  <c r="AE262" i="7"/>
  <c r="M262" i="7" l="1"/>
  <c r="AR262" i="7"/>
  <c r="AA262" i="7"/>
  <c r="N262" i="7"/>
  <c r="AB262" i="7"/>
  <c r="AS262" i="7"/>
  <c r="AT262" i="7" s="1"/>
  <c r="AK263" i="7" s="1"/>
  <c r="AC262" i="7"/>
  <c r="AL263" i="7" l="1"/>
  <c r="AM263" i="7" s="1"/>
  <c r="AN263" i="7"/>
  <c r="K263" i="7"/>
  <c r="R263" i="7" l="1"/>
  <c r="W263" i="7" l="1"/>
  <c r="T263" i="7"/>
  <c r="Y263" i="7"/>
  <c r="AD263" i="7" s="1"/>
  <c r="X263" i="7"/>
  <c r="U263" i="7"/>
  <c r="V263" i="7"/>
  <c r="AQ263" i="7"/>
  <c r="L263" i="7"/>
  <c r="O263" i="7" l="1"/>
  <c r="AE263" i="7"/>
  <c r="P263" i="7"/>
  <c r="AG263" i="7"/>
  <c r="AF263" i="7"/>
  <c r="S263" i="7"/>
  <c r="AS263" i="7"/>
  <c r="N263" i="7"/>
  <c r="AB263" i="7"/>
  <c r="AH263" i="7"/>
  <c r="AI263" i="7"/>
  <c r="Q263" i="7"/>
  <c r="AC263" i="7"/>
  <c r="Z263" i="7"/>
  <c r="AA263" i="7" l="1"/>
  <c r="AR263" i="7"/>
  <c r="M263" i="7"/>
  <c r="AP263" i="7"/>
  <c r="AO263" i="7" s="1"/>
  <c r="AT263" i="7" s="1"/>
  <c r="AK264" i="7" s="1"/>
  <c r="AL264" i="7" l="1"/>
  <c r="AM264" i="7" s="1"/>
  <c r="AN264" i="7"/>
  <c r="K264" i="7"/>
  <c r="R264" i="7" l="1"/>
  <c r="Y264" i="7" l="1"/>
  <c r="AD264" i="7" s="1"/>
  <c r="X264" i="7"/>
  <c r="U264" i="7"/>
  <c r="V264" i="7" s="1"/>
  <c r="W264" i="7"/>
  <c r="T264" i="7" s="1"/>
  <c r="AQ264" i="7"/>
  <c r="L264" i="7"/>
  <c r="AB264" i="7" l="1"/>
  <c r="N264" i="7"/>
  <c r="AS264" i="7"/>
  <c r="AC264" i="7"/>
  <c r="O264" i="7"/>
  <c r="AE264" i="7"/>
  <c r="Q264" i="7"/>
  <c r="AH264" i="7"/>
  <c r="AI264" i="7"/>
  <c r="AG264" i="7"/>
  <c r="P264" i="7"/>
  <c r="AF264" i="7"/>
  <c r="S264" i="7"/>
  <c r="Z264" i="7"/>
  <c r="AA264" i="7" l="1"/>
  <c r="AR264" i="7"/>
  <c r="M264" i="7"/>
  <c r="AP264" i="7"/>
  <c r="AO264" i="7" s="1"/>
  <c r="AT264" i="7" s="1"/>
  <c r="AK265" i="7" s="1"/>
  <c r="AL265" i="7" l="1"/>
  <c r="AM265" i="7" s="1"/>
  <c r="AN265" i="7"/>
  <c r="K265" i="7"/>
  <c r="R265" i="7" l="1"/>
  <c r="W265" i="7" l="1"/>
  <c r="X265" i="7"/>
  <c r="Y265" i="7"/>
  <c r="AD265" i="7" s="1"/>
  <c r="T265" i="7"/>
  <c r="U265" i="7"/>
  <c r="V265" i="7" s="1"/>
  <c r="L265" i="7"/>
  <c r="O265" i="7" l="1"/>
  <c r="AQ265" i="7"/>
  <c r="AE265" i="7"/>
  <c r="AI265" i="7"/>
  <c r="AH265" i="7"/>
  <c r="Q265" i="7"/>
  <c r="AF265" i="7"/>
  <c r="P265" i="7"/>
  <c r="AG265" i="7"/>
  <c r="S265" i="7"/>
  <c r="AB265" i="7"/>
  <c r="AS265" i="7"/>
  <c r="N265" i="7"/>
  <c r="Z265" i="7"/>
  <c r="AC265" i="7"/>
  <c r="M265" i="7" l="1"/>
  <c r="AR265" i="7"/>
  <c r="AA265" i="7"/>
  <c r="AP265" i="7"/>
  <c r="AO265" i="7" s="1"/>
  <c r="AT265" i="7" s="1"/>
  <c r="AK266" i="7" s="1"/>
  <c r="AL266" i="7" l="1"/>
  <c r="AM266" i="7" s="1"/>
  <c r="AN266" i="7"/>
  <c r="K266" i="7"/>
  <c r="R266" i="7" l="1"/>
  <c r="Y266" i="7" l="1"/>
  <c r="AD266" i="7" s="1"/>
  <c r="X266" i="7"/>
  <c r="W266" i="7"/>
  <c r="T266" i="7" s="1"/>
  <c r="U266" i="7"/>
  <c r="AQ266" i="7" s="1"/>
  <c r="L266" i="7"/>
  <c r="V266" i="7" l="1"/>
  <c r="Z266" i="7" s="1"/>
  <c r="AS266" i="7"/>
  <c r="AB266" i="7"/>
  <c r="N266" i="7"/>
  <c r="O266" i="7"/>
  <c r="AI266" i="7"/>
  <c r="Q266" i="7"/>
  <c r="AH266" i="7"/>
  <c r="AC266" i="7"/>
  <c r="AG266" i="7"/>
  <c r="P266" i="7"/>
  <c r="AF266" i="7"/>
  <c r="S266" i="7"/>
  <c r="AE266" i="7"/>
  <c r="M266" i="7" l="1"/>
  <c r="AR266" i="7"/>
  <c r="AA266" i="7"/>
  <c r="AP266" i="7"/>
  <c r="AO266" i="7" s="1"/>
  <c r="AT266" i="7" s="1"/>
  <c r="AK267" i="7" s="1"/>
  <c r="AL267" i="7" l="1"/>
  <c r="AM267" i="7" s="1"/>
  <c r="AN267" i="7"/>
  <c r="K267" i="7"/>
  <c r="R267" i="7" l="1"/>
  <c r="X267" i="7" l="1"/>
  <c r="Y267" i="7"/>
  <c r="AD267" i="7" s="1"/>
  <c r="W267" i="7"/>
  <c r="T267" i="7" s="1"/>
  <c r="U267" i="7"/>
  <c r="V267" i="7" s="1"/>
  <c r="L267" i="7"/>
  <c r="AB267" i="7" l="1"/>
  <c r="N267" i="7"/>
  <c r="AS267" i="7"/>
  <c r="AC267" i="7"/>
  <c r="AF267" i="7"/>
  <c r="AG267" i="7"/>
  <c r="P267" i="7"/>
  <c r="S267" i="7"/>
  <c r="O267" i="7"/>
  <c r="AQ267" i="7"/>
  <c r="AI267" i="7"/>
  <c r="Q267" i="7"/>
  <c r="AH267" i="7"/>
  <c r="Z267" i="7"/>
  <c r="AE267" i="7"/>
  <c r="AR267" i="7" l="1"/>
  <c r="AA267" i="7"/>
  <c r="M267" i="7"/>
  <c r="AP267" i="7"/>
  <c r="AO267" i="7" s="1"/>
  <c r="AT267" i="7" s="1"/>
  <c r="AK268" i="7" s="1"/>
  <c r="AL268" i="7" l="1"/>
  <c r="AM268" i="7" s="1"/>
  <c r="AN268" i="7"/>
  <c r="K268" i="7"/>
  <c r="R268" i="7" l="1"/>
  <c r="X268" i="7" l="1"/>
  <c r="Y268" i="7"/>
  <c r="AD268" i="7" s="1"/>
  <c r="W268" i="7"/>
  <c r="U268" i="7"/>
  <c r="V268" i="7" s="1"/>
  <c r="L268" i="7"/>
  <c r="O268" i="7" l="1"/>
  <c r="Q268" i="7"/>
  <c r="AI268" i="7"/>
  <c r="AH268" i="7"/>
  <c r="T268" i="7"/>
  <c r="AE268" i="7"/>
  <c r="AQ268" i="7"/>
  <c r="P268" i="7"/>
  <c r="AG268" i="7"/>
  <c r="AF268" i="7"/>
  <c r="S268" i="7"/>
  <c r="Z268" i="7"/>
  <c r="N268" i="7" l="1"/>
  <c r="AS268" i="7"/>
  <c r="AB268" i="7"/>
  <c r="AC268" i="7"/>
  <c r="AR268" i="7"/>
  <c r="AA268" i="7"/>
  <c r="M268" i="7"/>
  <c r="AP268" i="7"/>
  <c r="AO268" i="7" s="1"/>
  <c r="AT268" i="7" l="1"/>
  <c r="AK269" i="7" s="1"/>
  <c r="AL269" i="7" s="1"/>
  <c r="AM269" i="7" s="1"/>
  <c r="K269" i="7"/>
  <c r="AN269" i="7" l="1"/>
  <c r="R269" i="7"/>
  <c r="Y269" i="7" l="1"/>
  <c r="AD269" i="7" s="1"/>
  <c r="X269" i="7"/>
  <c r="W269" i="7"/>
  <c r="U269" i="7"/>
  <c r="V269" i="7"/>
  <c r="AQ269" i="7"/>
  <c r="T269" i="7"/>
  <c r="L269" i="7"/>
  <c r="AS269" i="7" l="1"/>
  <c r="AB269" i="7"/>
  <c r="N269" i="7"/>
  <c r="O269" i="7"/>
  <c r="AH269" i="7"/>
  <c r="AI269" i="7"/>
  <c r="Q269" i="7"/>
  <c r="AE269" i="7"/>
  <c r="AC269" i="7"/>
  <c r="P269" i="7"/>
  <c r="AG269" i="7"/>
  <c r="AF269" i="7"/>
  <c r="S269" i="7"/>
  <c r="Z269" i="7"/>
  <c r="AR269" i="7" l="1"/>
  <c r="AA269" i="7"/>
  <c r="M269" i="7"/>
  <c r="AP269" i="7"/>
  <c r="AO269" i="7" s="1"/>
  <c r="AT269" i="7" s="1"/>
  <c r="AK270" i="7" s="1"/>
  <c r="AL270" i="7" l="1"/>
  <c r="AM270" i="7" s="1"/>
  <c r="AN270" i="7"/>
  <c r="K270" i="7"/>
  <c r="R270" i="7" l="1"/>
  <c r="Y270" i="7" l="1"/>
  <c r="AD270" i="7" s="1"/>
  <c r="X270" i="7"/>
  <c r="U270" i="7"/>
  <c r="V270" i="7" s="1"/>
  <c r="W270" i="7"/>
  <c r="T270" i="7" s="1"/>
  <c r="L270" i="7"/>
  <c r="AB270" i="7" l="1"/>
  <c r="N270" i="7"/>
  <c r="AS270" i="7"/>
  <c r="AC270" i="7"/>
  <c r="AP270" i="7"/>
  <c r="AO270" i="7" s="1"/>
  <c r="AQ270" i="7"/>
  <c r="O270" i="7"/>
  <c r="AH270" i="7"/>
  <c r="AI270" i="7"/>
  <c r="Q270" i="7"/>
  <c r="AF270" i="7"/>
  <c r="AG270" i="7"/>
  <c r="P270" i="7"/>
  <c r="S270" i="7"/>
  <c r="AE270" i="7"/>
  <c r="Z270" i="7"/>
  <c r="AT270" i="7" l="1"/>
  <c r="AK271" i="7" s="1"/>
  <c r="AL271" i="7" s="1"/>
  <c r="AM271" i="7" s="1"/>
  <c r="AA270" i="7"/>
  <c r="AR270" i="7"/>
  <c r="M270" i="7"/>
  <c r="AN271" i="7" l="1"/>
  <c r="K271" i="7"/>
  <c r="R271" i="7" l="1"/>
  <c r="X271" i="7" l="1"/>
  <c r="Y271" i="7"/>
  <c r="AD271" i="7" s="1"/>
  <c r="U271" i="7"/>
  <c r="V271" i="7" s="1"/>
  <c r="Z271" i="7" s="1"/>
  <c r="W271" i="7"/>
  <c r="L271" i="7"/>
  <c r="O271" i="7" l="1"/>
  <c r="AI271" i="7"/>
  <c r="Q271" i="7"/>
  <c r="AH271" i="7"/>
  <c r="AE271" i="7"/>
  <c r="AQ271" i="7"/>
  <c r="T271" i="7"/>
  <c r="AF271" i="7"/>
  <c r="P271" i="7"/>
  <c r="AG271" i="7"/>
  <c r="S271" i="7"/>
  <c r="AP271" i="7" s="1"/>
  <c r="AO271" i="7" s="1"/>
  <c r="N271" i="7" l="1"/>
  <c r="AB271" i="7"/>
  <c r="AS271" i="7"/>
  <c r="AC271" i="7"/>
  <c r="AT271" i="7"/>
  <c r="AK272" i="7" s="1"/>
  <c r="AA271" i="7"/>
  <c r="AR271" i="7"/>
  <c r="M271" i="7"/>
  <c r="K272" i="7" l="1"/>
  <c r="AL272" i="7"/>
  <c r="AM272" i="7" s="1"/>
  <c r="AN272" i="7"/>
  <c r="R272" i="7" l="1"/>
  <c r="Y272" i="7" l="1"/>
  <c r="AD272" i="7" s="1"/>
  <c r="X272" i="7"/>
  <c r="W272" i="7"/>
  <c r="T272" i="7" s="1"/>
  <c r="U272" i="7"/>
  <c r="AE272" i="7" s="1"/>
  <c r="L272" i="7"/>
  <c r="V272" i="7" l="1"/>
  <c r="Z272" i="7" s="1"/>
  <c r="AQ272" i="7"/>
  <c r="AB272" i="7"/>
  <c r="N272" i="7"/>
  <c r="AS272" i="7"/>
  <c r="O272" i="7"/>
  <c r="AH272" i="7"/>
  <c r="AI272" i="7"/>
  <c r="Q272" i="7"/>
  <c r="AG272" i="7"/>
  <c r="AF272" i="7"/>
  <c r="P272" i="7"/>
  <c r="S272" i="7"/>
  <c r="AC272" i="7"/>
  <c r="AR272" i="7" l="1"/>
  <c r="AA272" i="7"/>
  <c r="M272" i="7"/>
  <c r="AP272" i="7"/>
  <c r="AO272" i="7" s="1"/>
  <c r="AT272" i="7" s="1"/>
  <c r="AK273" i="7" s="1"/>
  <c r="AL273" i="7" l="1"/>
  <c r="AM273" i="7" s="1"/>
  <c r="AN273" i="7"/>
  <c r="K273" i="7"/>
  <c r="R273" i="7" l="1"/>
  <c r="X273" i="7" l="1"/>
  <c r="W273" i="7"/>
  <c r="Y273" i="7"/>
  <c r="AD273" i="7" s="1"/>
  <c r="T273" i="7"/>
  <c r="U273" i="7"/>
  <c r="V273" i="7" s="1"/>
  <c r="L273" i="7"/>
  <c r="N273" i="7" l="1"/>
  <c r="AS273" i="7"/>
  <c r="AB273" i="7"/>
  <c r="P273" i="7"/>
  <c r="AG273" i="7"/>
  <c r="AF273" i="7"/>
  <c r="S273" i="7"/>
  <c r="AC273" i="7"/>
  <c r="O273" i="7"/>
  <c r="AP273" i="7"/>
  <c r="AO273" i="7" s="1"/>
  <c r="AQ273" i="7"/>
  <c r="AE273" i="7"/>
  <c r="Z273" i="7"/>
  <c r="Q273" i="7"/>
  <c r="AI273" i="7"/>
  <c r="AH273" i="7"/>
  <c r="AT273" i="7" l="1"/>
  <c r="AK274" i="7" s="1"/>
  <c r="AL274" i="7" s="1"/>
  <c r="AM274" i="7" s="1"/>
  <c r="AA273" i="7"/>
  <c r="M273" i="7"/>
  <c r="AR273" i="7"/>
  <c r="AN274" i="7" l="1"/>
  <c r="K274" i="7"/>
  <c r="R274" i="7" l="1"/>
  <c r="X274" i="7" l="1"/>
  <c r="Y274" i="7"/>
  <c r="AD274" i="7" s="1"/>
  <c r="U274" i="7"/>
  <c r="AQ274" i="7" s="1"/>
  <c r="W274" i="7"/>
  <c r="T274" i="7" s="1"/>
  <c r="L274" i="7"/>
  <c r="V274" i="7" l="1"/>
  <c r="AB274" i="7"/>
  <c r="AS274" i="7"/>
  <c r="N274" i="7"/>
  <c r="AC274" i="7"/>
  <c r="AH274" i="7"/>
  <c r="Q274" i="7"/>
  <c r="AI274" i="7"/>
  <c r="AG274" i="7"/>
  <c r="P274" i="7"/>
  <c r="AF274" i="7"/>
  <c r="S274" i="7"/>
  <c r="Z274" i="7"/>
  <c r="O274" i="7"/>
  <c r="AE274" i="7"/>
  <c r="AA274" i="7" l="1"/>
  <c r="M274" i="7"/>
  <c r="AR274" i="7"/>
  <c r="AP274" i="7"/>
  <c r="AO274" i="7" s="1"/>
  <c r="AT274" i="7" s="1"/>
  <c r="AK275" i="7" s="1"/>
  <c r="K275" i="7" l="1"/>
  <c r="AL275" i="7"/>
  <c r="AM275" i="7" s="1"/>
  <c r="AN275" i="7"/>
  <c r="R275" i="7" l="1"/>
  <c r="Y275" i="7" l="1"/>
  <c r="AD275" i="7" s="1"/>
  <c r="U275" i="7"/>
  <c r="X275" i="7"/>
  <c r="AE275" i="7"/>
  <c r="W275" i="7"/>
  <c r="V275" i="7"/>
  <c r="AQ275" i="7"/>
  <c r="T275" i="7"/>
  <c r="L275" i="7"/>
  <c r="Q275" i="7" l="1"/>
  <c r="AI275" i="7"/>
  <c r="AH275" i="7"/>
  <c r="N275" i="7"/>
  <c r="AS275" i="7"/>
  <c r="AB275" i="7"/>
  <c r="AG275" i="7"/>
  <c r="AF275" i="7"/>
  <c r="P275" i="7"/>
  <c r="S275" i="7"/>
  <c r="AC275" i="7"/>
  <c r="Z275" i="7"/>
  <c r="O275" i="7"/>
  <c r="M275" i="7" l="1"/>
  <c r="AA275" i="7"/>
  <c r="AR275" i="7"/>
  <c r="AP275" i="7"/>
  <c r="AO275" i="7" s="1"/>
  <c r="AT275" i="7" s="1"/>
  <c r="AK276" i="7" s="1"/>
  <c r="AL276" i="7" l="1"/>
  <c r="AM276" i="7" s="1"/>
  <c r="AN276" i="7"/>
  <c r="K276" i="7"/>
  <c r="R276" i="7" l="1"/>
  <c r="Y276" i="7" l="1"/>
  <c r="AD276" i="7" s="1"/>
  <c r="W276" i="7"/>
  <c r="X276" i="7"/>
  <c r="T276" i="7"/>
  <c r="U276" i="7"/>
  <c r="AE276" i="7" s="1"/>
  <c r="L276" i="7"/>
  <c r="V276" i="7" l="1"/>
  <c r="AG276" i="7" s="1"/>
  <c r="P276" i="7"/>
  <c r="AF276" i="7"/>
  <c r="S276" i="7"/>
  <c r="AQ276" i="7"/>
  <c r="Q276" i="7"/>
  <c r="AI276" i="7"/>
  <c r="AH276" i="7"/>
  <c r="O276" i="7"/>
  <c r="AP276" i="7"/>
  <c r="AO276" i="7" s="1"/>
  <c r="N276" i="7"/>
  <c r="AB276" i="7"/>
  <c r="AS276" i="7"/>
  <c r="Z276" i="7"/>
  <c r="AC276" i="7"/>
  <c r="AT276" i="7" l="1"/>
  <c r="AK277" i="7" s="1"/>
  <c r="M276" i="7"/>
  <c r="AA276" i="7"/>
  <c r="AR276" i="7"/>
  <c r="K277" i="7" l="1"/>
  <c r="AL277" i="7"/>
  <c r="AM277" i="7" s="1"/>
  <c r="AN277" i="7"/>
  <c r="R277" i="7" l="1"/>
  <c r="Y277" i="7" l="1"/>
  <c r="AD277" i="7" s="1"/>
  <c r="X277" i="7"/>
  <c r="W277" i="7"/>
  <c r="U277" i="7"/>
  <c r="V277" i="7" s="1"/>
  <c r="Z277" i="7" s="1"/>
  <c r="L277" i="7"/>
  <c r="O277" i="7" l="1"/>
  <c r="Q277" i="7"/>
  <c r="AH277" i="7"/>
  <c r="AI277" i="7"/>
  <c r="P277" i="7"/>
  <c r="AG277" i="7"/>
  <c r="AF277" i="7"/>
  <c r="S277" i="7"/>
  <c r="AQ277" i="7"/>
  <c r="AE277" i="7"/>
  <c r="T277" i="7"/>
  <c r="M277" i="7" l="1"/>
  <c r="AR277" i="7"/>
  <c r="AA277" i="7"/>
  <c r="AP277" i="7"/>
  <c r="AO277" i="7" s="1"/>
  <c r="N277" i="7"/>
  <c r="AS277" i="7"/>
  <c r="AT277" i="7" s="1"/>
  <c r="AK278" i="7" s="1"/>
  <c r="AB277" i="7"/>
  <c r="AC277" i="7"/>
  <c r="AL278" i="7" l="1"/>
  <c r="AM278" i="7" s="1"/>
  <c r="AN278" i="7"/>
  <c r="K278" i="7"/>
  <c r="R278" i="7" l="1"/>
  <c r="W278" i="7" l="1"/>
  <c r="X278" i="7"/>
  <c r="Y278" i="7"/>
  <c r="AD278" i="7" s="1"/>
  <c r="T278" i="7"/>
  <c r="AC278" i="7" s="1"/>
  <c r="U278" i="7"/>
  <c r="V278" i="7" s="1"/>
  <c r="Z278" i="7" s="1"/>
  <c r="L278" i="7"/>
  <c r="O278" i="7" l="1"/>
  <c r="AS278" i="7"/>
  <c r="AB278" i="7"/>
  <c r="N278" i="7"/>
  <c r="AE278" i="7"/>
  <c r="AH278" i="7"/>
  <c r="AI278" i="7"/>
  <c r="Q278" i="7"/>
  <c r="AQ278" i="7"/>
  <c r="P278" i="7"/>
  <c r="AF278" i="7"/>
  <c r="AG278" i="7"/>
  <c r="S278" i="7"/>
  <c r="AA278" i="7" l="1"/>
  <c r="AR278" i="7"/>
  <c r="M278" i="7"/>
  <c r="AP278" i="7"/>
  <c r="AO278" i="7" s="1"/>
  <c r="AT278" i="7" s="1"/>
  <c r="AK279" i="7" s="1"/>
  <c r="AL279" i="7" l="1"/>
  <c r="AM279" i="7" s="1"/>
  <c r="AN279" i="7"/>
  <c r="K279" i="7"/>
  <c r="R279" i="7" l="1"/>
  <c r="Y279" i="7" l="1"/>
  <c r="AD279" i="7" s="1"/>
  <c r="X279" i="7"/>
  <c r="W279" i="7"/>
  <c r="U279" i="7"/>
  <c r="T279" i="7"/>
  <c r="V279" i="7"/>
  <c r="L279" i="7"/>
  <c r="AG279" i="7" l="1"/>
  <c r="P279" i="7"/>
  <c r="AF279" i="7"/>
  <c r="S279" i="7"/>
  <c r="N279" i="7"/>
  <c r="AS279" i="7"/>
  <c r="AB279" i="7"/>
  <c r="O279" i="7"/>
  <c r="AE279" i="7"/>
  <c r="AP279" i="7"/>
  <c r="AO279" i="7" s="1"/>
  <c r="AQ279" i="7"/>
  <c r="AH279" i="7"/>
  <c r="AI279" i="7"/>
  <c r="Q279" i="7"/>
  <c r="AC279" i="7"/>
  <c r="Z279" i="7"/>
  <c r="AT279" i="7" l="1"/>
  <c r="AK280" i="7" s="1"/>
  <c r="AR279" i="7"/>
  <c r="M279" i="7"/>
  <c r="AA279" i="7"/>
  <c r="K280" i="7" l="1"/>
  <c r="AL280" i="7"/>
  <c r="AM280" i="7" s="1"/>
  <c r="AN280" i="7"/>
  <c r="R280" i="7" l="1"/>
  <c r="X280" i="7" l="1"/>
  <c r="Y280" i="7"/>
  <c r="AD280" i="7" s="1"/>
  <c r="U280" i="7"/>
  <c r="V280" i="7" s="1"/>
  <c r="W280" i="7"/>
  <c r="L280" i="7"/>
  <c r="O280" i="7" l="1"/>
  <c r="AI280" i="7"/>
  <c r="Q280" i="7"/>
  <c r="AH280" i="7"/>
  <c r="AQ280" i="7"/>
  <c r="T280" i="7"/>
  <c r="AE280" i="7"/>
  <c r="AG280" i="7"/>
  <c r="AF280" i="7"/>
  <c r="P280" i="7"/>
  <c r="S280" i="7"/>
  <c r="AP280" i="7" s="1"/>
  <c r="AO280" i="7" s="1"/>
  <c r="Z280" i="7"/>
  <c r="AS280" i="7" l="1"/>
  <c r="AT280" i="7" s="1"/>
  <c r="AK281" i="7" s="1"/>
  <c r="AB280" i="7"/>
  <c r="N280" i="7"/>
  <c r="AC280" i="7"/>
  <c r="AA280" i="7"/>
  <c r="M280" i="7"/>
  <c r="AR280" i="7"/>
  <c r="AL281" i="7" l="1"/>
  <c r="AM281" i="7" s="1"/>
  <c r="AN281" i="7"/>
  <c r="K281" i="7"/>
  <c r="R281" i="7" l="1"/>
  <c r="Y281" i="7" l="1"/>
  <c r="AD281" i="7" s="1"/>
  <c r="X281" i="7"/>
  <c r="W281" i="7"/>
  <c r="T281" i="7" s="1"/>
  <c r="AC281" i="7" s="1"/>
  <c r="U281" i="7"/>
  <c r="AQ281" i="7" s="1"/>
  <c r="L281" i="7"/>
  <c r="V281" i="7" l="1"/>
  <c r="AF281" i="7"/>
  <c r="AG281" i="7"/>
  <c r="P281" i="7"/>
  <c r="S281" i="7"/>
  <c r="O281" i="7"/>
  <c r="AP281" i="7"/>
  <c r="AO281" i="7" s="1"/>
  <c r="N281" i="7"/>
  <c r="AS281" i="7"/>
  <c r="AT281" i="7" s="1"/>
  <c r="AK282" i="7" s="1"/>
  <c r="AB281" i="7"/>
  <c r="Z281" i="7"/>
  <c r="AI281" i="7"/>
  <c r="Q281" i="7"/>
  <c r="AH281" i="7"/>
  <c r="AE281" i="7"/>
  <c r="AL282" i="7" l="1"/>
  <c r="AM282" i="7" s="1"/>
  <c r="AN282" i="7"/>
  <c r="M281" i="7"/>
  <c r="AR281" i="7"/>
  <c r="AA281" i="7"/>
  <c r="K282" i="7" l="1"/>
  <c r="R282" i="7" l="1"/>
  <c r="W282" i="7" l="1"/>
  <c r="X282" i="7"/>
  <c r="Y282" i="7"/>
  <c r="AD282" i="7" s="1"/>
  <c r="T282" i="7"/>
  <c r="U282" i="7"/>
  <c r="V282" i="7" s="1"/>
  <c r="Z282" i="7" s="1"/>
  <c r="L282" i="7"/>
  <c r="O282" i="7" l="1"/>
  <c r="AQ282" i="7"/>
  <c r="AS282" i="7"/>
  <c r="N282" i="7"/>
  <c r="AB282" i="7"/>
  <c r="AE282" i="7"/>
  <c r="AC282" i="7"/>
  <c r="AF282" i="7"/>
  <c r="P282" i="7"/>
  <c r="AG282" i="7"/>
  <c r="S282" i="7"/>
  <c r="AH282" i="7"/>
  <c r="AI282" i="7"/>
  <c r="Q282" i="7"/>
  <c r="AA282" i="7" l="1"/>
  <c r="AR282" i="7"/>
  <c r="M282" i="7"/>
  <c r="AP282" i="7"/>
  <c r="AO282" i="7" s="1"/>
  <c r="AT282" i="7" s="1"/>
  <c r="AK283" i="7" s="1"/>
  <c r="AL283" i="7" l="1"/>
  <c r="AM283" i="7" s="1"/>
  <c r="AN283" i="7"/>
  <c r="K283" i="7"/>
  <c r="R283" i="7" l="1"/>
  <c r="Y283" i="7" l="1"/>
  <c r="AD283" i="7" s="1"/>
  <c r="X283" i="7"/>
  <c r="W283" i="7"/>
  <c r="T283" i="7" s="1"/>
  <c r="U283" i="7"/>
  <c r="V283" i="7" s="1"/>
  <c r="Z283" i="7" s="1"/>
  <c r="L283" i="7"/>
  <c r="N283" i="7" l="1"/>
  <c r="AS283" i="7"/>
  <c r="AB283" i="7"/>
  <c r="AC283" i="7"/>
  <c r="O283" i="7"/>
  <c r="AQ283" i="7"/>
  <c r="P283" i="7"/>
  <c r="AF283" i="7"/>
  <c r="AG283" i="7"/>
  <c r="S283" i="7"/>
  <c r="AI283" i="7"/>
  <c r="AH283" i="7"/>
  <c r="Q283" i="7"/>
  <c r="AE283" i="7"/>
  <c r="M283" i="7" l="1"/>
  <c r="AA283" i="7"/>
  <c r="AR283" i="7"/>
  <c r="AP283" i="7"/>
  <c r="AO283" i="7" s="1"/>
  <c r="AT283" i="7" s="1"/>
  <c r="AK284" i="7" s="1"/>
  <c r="AL284" i="7" l="1"/>
  <c r="AM284" i="7" s="1"/>
  <c r="AN284" i="7"/>
  <c r="K284" i="7"/>
  <c r="R284" i="7" l="1"/>
  <c r="Y284" i="7" l="1"/>
  <c r="AD284" i="7" s="1"/>
  <c r="X284" i="7"/>
  <c r="W284" i="7"/>
  <c r="U284" i="7"/>
  <c r="AQ284" i="7" s="1"/>
  <c r="L284" i="7"/>
  <c r="V284" i="7" l="1"/>
  <c r="Z284" i="7" s="1"/>
  <c r="O284" i="7"/>
  <c r="Q284" i="7"/>
  <c r="AH284" i="7"/>
  <c r="AI284" i="7"/>
  <c r="AE284" i="7"/>
  <c r="T284" i="7"/>
  <c r="AG284" i="7"/>
  <c r="AF284" i="7"/>
  <c r="P284" i="7"/>
  <c r="S284" i="7"/>
  <c r="AP284" i="7" s="1"/>
  <c r="AO284" i="7" s="1"/>
  <c r="AS284" i="7" l="1"/>
  <c r="AT284" i="7" s="1"/>
  <c r="AK285" i="7" s="1"/>
  <c r="AB284" i="7"/>
  <c r="N284" i="7"/>
  <c r="AC284" i="7"/>
  <c r="M284" i="7"/>
  <c r="AA284" i="7"/>
  <c r="AR284" i="7"/>
  <c r="K285" i="7" l="1"/>
  <c r="AL285" i="7"/>
  <c r="AM285" i="7" s="1"/>
  <c r="AN285" i="7"/>
  <c r="R285" i="7" l="1"/>
  <c r="Y285" i="7" l="1"/>
  <c r="AD285" i="7" s="1"/>
  <c r="X285" i="7"/>
  <c r="U285" i="7"/>
  <c r="V285" i="7" s="1"/>
  <c r="Z285" i="7" s="1"/>
  <c r="W285" i="7"/>
  <c r="T285" i="7" s="1"/>
  <c r="AQ285" i="7"/>
  <c r="L285" i="7"/>
  <c r="N285" i="7" l="1"/>
  <c r="AS285" i="7"/>
  <c r="AB285" i="7"/>
  <c r="O285" i="7"/>
  <c r="AE285" i="7"/>
  <c r="AI285" i="7"/>
  <c r="AH285" i="7"/>
  <c r="Q285" i="7"/>
  <c r="AF285" i="7"/>
  <c r="P285" i="7"/>
  <c r="AG285" i="7"/>
  <c r="S285" i="7"/>
  <c r="AC285" i="7"/>
  <c r="AR285" i="7" l="1"/>
  <c r="AA285" i="7"/>
  <c r="M285" i="7"/>
  <c r="AP285" i="7"/>
  <c r="AO285" i="7" s="1"/>
  <c r="AT285" i="7" s="1"/>
  <c r="AK286" i="7" s="1"/>
  <c r="AL286" i="7" l="1"/>
  <c r="AM286" i="7" s="1"/>
  <c r="AN286" i="7"/>
  <c r="K286" i="7"/>
  <c r="R286" i="7" l="1"/>
  <c r="X286" i="7" l="1"/>
  <c r="Y286" i="7"/>
  <c r="AD286" i="7" s="1"/>
  <c r="W286" i="7"/>
  <c r="U286" i="7"/>
  <c r="V286" i="7" s="1"/>
  <c r="Z286" i="7" s="1"/>
  <c r="T286" i="7"/>
  <c r="AC286" i="7" s="1"/>
  <c r="L286" i="7"/>
  <c r="AQ286" i="7" l="1"/>
  <c r="AI286" i="7"/>
  <c r="Q286" i="7"/>
  <c r="AH286" i="7"/>
  <c r="O286" i="7"/>
  <c r="AE286" i="7"/>
  <c r="AB286" i="7"/>
  <c r="N286" i="7"/>
  <c r="AS286" i="7"/>
  <c r="AG286" i="7"/>
  <c r="P286" i="7"/>
  <c r="AF286" i="7"/>
  <c r="S286" i="7"/>
  <c r="AA286" i="7" l="1"/>
  <c r="M286" i="7"/>
  <c r="AR286" i="7"/>
  <c r="AP286" i="7"/>
  <c r="AO286" i="7" s="1"/>
  <c r="AT286" i="7" s="1"/>
  <c r="AK287" i="7" s="1"/>
  <c r="AL287" i="7" l="1"/>
  <c r="AM287" i="7" s="1"/>
  <c r="AN287" i="7"/>
  <c r="K287" i="7"/>
  <c r="R287" i="7" l="1"/>
  <c r="W287" i="7" l="1"/>
  <c r="Y287" i="7"/>
  <c r="AD287" i="7" s="1"/>
  <c r="X287" i="7"/>
  <c r="U287" i="7"/>
  <c r="AE287" i="7" s="1"/>
  <c r="T287" i="7"/>
  <c r="L287" i="7"/>
  <c r="V287" i="7" l="1"/>
  <c r="AQ287" i="7"/>
  <c r="AS287" i="7"/>
  <c r="N287" i="7"/>
  <c r="AB287" i="7"/>
  <c r="O287" i="7"/>
  <c r="P287" i="7"/>
  <c r="AF287" i="7"/>
  <c r="AG287" i="7"/>
  <c r="S287" i="7"/>
  <c r="AC287" i="7"/>
  <c r="Z287" i="7"/>
  <c r="AH287" i="7"/>
  <c r="AI287" i="7"/>
  <c r="Q287" i="7"/>
  <c r="AR287" i="7" l="1"/>
  <c r="AA287" i="7"/>
  <c r="M287" i="7"/>
  <c r="AP287" i="7"/>
  <c r="AO287" i="7" s="1"/>
  <c r="AT287" i="7" s="1"/>
  <c r="AK288" i="7" s="1"/>
  <c r="AL288" i="7" l="1"/>
  <c r="AM288" i="7" s="1"/>
  <c r="AN288" i="7"/>
  <c r="K288" i="7"/>
  <c r="R288" i="7" l="1"/>
  <c r="X288" i="7" l="1"/>
  <c r="Y288" i="7"/>
  <c r="AD288" i="7" s="1"/>
  <c r="U288" i="7"/>
  <c r="V288" i="7" s="1"/>
  <c r="W288" i="7"/>
  <c r="L288" i="7"/>
  <c r="AQ288" i="7" l="1"/>
  <c r="AH288" i="7"/>
  <c r="Q288" i="7"/>
  <c r="AI288" i="7"/>
  <c r="AF288" i="7"/>
  <c r="P288" i="7"/>
  <c r="AG288" i="7"/>
  <c r="S288" i="7"/>
  <c r="O288" i="7"/>
  <c r="T288" i="7"/>
  <c r="Z288" i="7"/>
  <c r="AE288" i="7"/>
  <c r="AR288" i="7" l="1"/>
  <c r="AA288" i="7"/>
  <c r="M288" i="7"/>
  <c r="AS288" i="7"/>
  <c r="N288" i="7"/>
  <c r="AB288" i="7"/>
  <c r="AC288" i="7"/>
  <c r="AP288" i="7"/>
  <c r="AO288" i="7" s="1"/>
  <c r="AT288" i="7" s="1"/>
  <c r="AK289" i="7" s="1"/>
  <c r="AL289" i="7" l="1"/>
  <c r="AM289" i="7" s="1"/>
  <c r="AN289" i="7"/>
  <c r="K289" i="7"/>
  <c r="R289" i="7" l="1"/>
  <c r="X289" i="7" l="1"/>
  <c r="W289" i="7"/>
  <c r="Y289" i="7"/>
  <c r="AD289" i="7" s="1"/>
  <c r="U289" i="7"/>
  <c r="V289" i="7" s="1"/>
  <c r="Z289" i="7" s="1"/>
  <c r="L289" i="7"/>
  <c r="O289" i="7" l="1"/>
  <c r="AI289" i="7"/>
  <c r="AH289" i="7"/>
  <c r="Q289" i="7"/>
  <c r="AQ289" i="7"/>
  <c r="P289" i="7"/>
  <c r="AF289" i="7"/>
  <c r="AG289" i="7"/>
  <c r="S289" i="7"/>
  <c r="AE289" i="7"/>
  <c r="T289" i="7"/>
  <c r="AR289" i="7" l="1"/>
  <c r="AA289" i="7"/>
  <c r="M289" i="7"/>
  <c r="AP289" i="7"/>
  <c r="AO289" i="7" s="1"/>
  <c r="AB289" i="7"/>
  <c r="AS289" i="7"/>
  <c r="N289" i="7"/>
  <c r="AC289" i="7"/>
  <c r="AT289" i="7" l="1"/>
  <c r="AK290" i="7" s="1"/>
  <c r="AL290" i="7" s="1"/>
  <c r="AM290" i="7" s="1"/>
  <c r="K290" i="7"/>
  <c r="AN290" i="7" l="1"/>
  <c r="R290" i="7"/>
  <c r="X290" i="7" l="1"/>
  <c r="W290" i="7"/>
  <c r="Y290" i="7"/>
  <c r="AD290" i="7" s="1"/>
  <c r="U290" i="7"/>
  <c r="V290" i="7" s="1"/>
  <c r="L290" i="7"/>
  <c r="O290" i="7" l="1"/>
  <c r="AQ290" i="7"/>
  <c r="AF290" i="7"/>
  <c r="AG290" i="7"/>
  <c r="P290" i="7"/>
  <c r="S290" i="7"/>
  <c r="AH290" i="7"/>
  <c r="AI290" i="7"/>
  <c r="Q290" i="7"/>
  <c r="T290" i="7"/>
  <c r="AE290" i="7"/>
  <c r="Z290" i="7"/>
  <c r="AS290" i="7" l="1"/>
  <c r="AB290" i="7"/>
  <c r="N290" i="7"/>
  <c r="AC290" i="7"/>
  <c r="AA290" i="7"/>
  <c r="AR290" i="7"/>
  <c r="M290" i="7"/>
  <c r="AP290" i="7"/>
  <c r="AO290" i="7" s="1"/>
  <c r="AT290" i="7" s="1"/>
  <c r="AK291" i="7" s="1"/>
  <c r="AL291" i="7" l="1"/>
  <c r="AM291" i="7" s="1"/>
  <c r="AN291" i="7"/>
  <c r="K291" i="7"/>
  <c r="R291" i="7" l="1"/>
  <c r="Y291" i="7" l="1"/>
  <c r="AD291" i="7" s="1"/>
  <c r="W291" i="7"/>
  <c r="U291" i="7"/>
  <c r="V291" i="7"/>
  <c r="X291" i="7"/>
  <c r="L291" i="7"/>
  <c r="AG291" i="7" l="1"/>
  <c r="P291" i="7"/>
  <c r="AF291" i="7"/>
  <c r="S291" i="7"/>
  <c r="O291" i="7"/>
  <c r="AE291" i="7"/>
  <c r="AQ291" i="7"/>
  <c r="AH291" i="7"/>
  <c r="AI291" i="7"/>
  <c r="Q291" i="7"/>
  <c r="T291" i="7"/>
  <c r="Z291" i="7"/>
  <c r="AS291" i="7" l="1"/>
  <c r="AB291" i="7"/>
  <c r="N291" i="7"/>
  <c r="AC291" i="7"/>
  <c r="AR291" i="7"/>
  <c r="AA291" i="7"/>
  <c r="M291" i="7"/>
  <c r="AP291" i="7"/>
  <c r="AO291" i="7" s="1"/>
  <c r="AT291" i="7" s="1"/>
  <c r="AK292" i="7" s="1"/>
  <c r="AL292" i="7" l="1"/>
  <c r="AM292" i="7" s="1"/>
  <c r="AN292" i="7"/>
  <c r="K292" i="7"/>
  <c r="R292" i="7" l="1"/>
  <c r="Y292" i="7" l="1"/>
  <c r="AD292" i="7" s="1"/>
  <c r="X292" i="7"/>
  <c r="W292" i="7"/>
  <c r="U292" i="7"/>
  <c r="V292" i="7" s="1"/>
  <c r="L292" i="7"/>
  <c r="O292" i="7" l="1"/>
  <c r="P292" i="7"/>
  <c r="AG292" i="7"/>
  <c r="AF292" i="7"/>
  <c r="S292" i="7"/>
  <c r="AE292" i="7"/>
  <c r="AQ292" i="7"/>
  <c r="AH292" i="7"/>
  <c r="Q292" i="7"/>
  <c r="AI292" i="7"/>
  <c r="T292" i="7"/>
  <c r="Z292" i="7"/>
  <c r="M292" i="7" l="1"/>
  <c r="AA292" i="7"/>
  <c r="AR292" i="7"/>
  <c r="AP292" i="7"/>
  <c r="AO292" i="7" s="1"/>
  <c r="N292" i="7"/>
  <c r="AS292" i="7"/>
  <c r="AT292" i="7" s="1"/>
  <c r="AK293" i="7" s="1"/>
  <c r="AB292" i="7"/>
  <c r="AC292" i="7"/>
  <c r="AL293" i="7" l="1"/>
  <c r="AM293" i="7" s="1"/>
  <c r="AN293" i="7"/>
  <c r="K293" i="7"/>
  <c r="R293" i="7" l="1"/>
  <c r="W293" i="7" l="1"/>
  <c r="X293" i="7"/>
  <c r="Y293" i="7"/>
  <c r="AD293" i="7" s="1"/>
  <c r="U293" i="7"/>
  <c r="V293" i="7" s="1"/>
  <c r="L293" i="7"/>
  <c r="O293" i="7" l="1"/>
  <c r="AQ293" i="7"/>
  <c r="AE293" i="7"/>
  <c r="Q293" i="7"/>
  <c r="AI293" i="7"/>
  <c r="AH293" i="7"/>
  <c r="P293" i="7"/>
  <c r="AF293" i="7"/>
  <c r="AG293" i="7"/>
  <c r="S293" i="7"/>
  <c r="Z293" i="7"/>
  <c r="T293" i="7"/>
  <c r="M293" i="7" l="1"/>
  <c r="AA293" i="7"/>
  <c r="AR293" i="7"/>
  <c r="AB293" i="7"/>
  <c r="AS293" i="7"/>
  <c r="N293" i="7"/>
  <c r="AC293" i="7"/>
  <c r="AP293" i="7"/>
  <c r="AO293" i="7" s="1"/>
  <c r="AT293" i="7" s="1"/>
  <c r="AK294" i="7" s="1"/>
  <c r="AL294" i="7" l="1"/>
  <c r="AM294" i="7" s="1"/>
  <c r="AN294" i="7"/>
  <c r="K294" i="7"/>
  <c r="R294" i="7" l="1"/>
  <c r="Y294" i="7" l="1"/>
  <c r="AD294" i="7" s="1"/>
  <c r="W294" i="7"/>
  <c r="X294" i="7"/>
  <c r="U294" i="7"/>
  <c r="AQ294" i="7" s="1"/>
  <c r="L294" i="7"/>
  <c r="V294" i="7" l="1"/>
  <c r="Z294" i="7" s="1"/>
  <c r="Q294" i="7"/>
  <c r="AI294" i="7"/>
  <c r="AH294" i="7"/>
  <c r="T294" i="7"/>
  <c r="O294" i="7"/>
  <c r="AE294" i="7"/>
  <c r="P294" i="7"/>
  <c r="AF294" i="7"/>
  <c r="AG294" i="7"/>
  <c r="S294" i="7"/>
  <c r="AP294" i="7" s="1"/>
  <c r="AO294" i="7" s="1"/>
  <c r="M294" i="7" l="1"/>
  <c r="AR294" i="7"/>
  <c r="AA294" i="7"/>
  <c r="N294" i="7"/>
  <c r="AS294" i="7"/>
  <c r="AT294" i="7" s="1"/>
  <c r="AK295" i="7" s="1"/>
  <c r="AB294" i="7"/>
  <c r="AC294" i="7"/>
  <c r="AL295" i="7" l="1"/>
  <c r="AM295" i="7" s="1"/>
  <c r="AN295" i="7"/>
  <c r="K295" i="7"/>
  <c r="R295" i="7" l="1"/>
  <c r="Y295" i="7" l="1"/>
  <c r="AD295" i="7" s="1"/>
  <c r="X295" i="7"/>
  <c r="U295" i="7"/>
  <c r="V295" i="7" s="1"/>
  <c r="Z295" i="7" s="1"/>
  <c r="W295" i="7"/>
  <c r="T295" i="7" s="1"/>
  <c r="AC295" i="7" s="1"/>
  <c r="AQ295" i="7"/>
  <c r="L295" i="7"/>
  <c r="O295" i="7" l="1"/>
  <c r="AB295" i="7"/>
  <c r="AS295" i="7"/>
  <c r="N295" i="7"/>
  <c r="AI295" i="7"/>
  <c r="AH295" i="7"/>
  <c r="Q295" i="7"/>
  <c r="AE295" i="7"/>
  <c r="AF295" i="7"/>
  <c r="AG295" i="7"/>
  <c r="P295" i="7"/>
  <c r="S295" i="7"/>
  <c r="AR295" i="7" l="1"/>
  <c r="AA295" i="7"/>
  <c r="M295" i="7"/>
  <c r="AP295" i="7"/>
  <c r="AO295" i="7" s="1"/>
  <c r="AT295" i="7" s="1"/>
  <c r="AK296" i="7" s="1"/>
  <c r="AL296" i="7" l="1"/>
  <c r="AM296" i="7" s="1"/>
  <c r="AN296" i="7"/>
  <c r="K296" i="7"/>
  <c r="R296" i="7" l="1"/>
  <c r="X296" i="7" l="1"/>
  <c r="Y296" i="7"/>
  <c r="AD296" i="7" s="1"/>
  <c r="W296" i="7"/>
  <c r="U296" i="7"/>
  <c r="AE296" i="7" s="1"/>
  <c r="L296" i="7"/>
  <c r="V296" i="7" l="1"/>
  <c r="Z296" i="7" s="1"/>
  <c r="AH296" i="7"/>
  <c r="Q296" i="7"/>
  <c r="AI296" i="7"/>
  <c r="AQ296" i="7"/>
  <c r="T296" i="7"/>
  <c r="O296" i="7"/>
  <c r="AG296" i="7"/>
  <c r="AF296" i="7"/>
  <c r="P296" i="7"/>
  <c r="S296" i="7"/>
  <c r="AA296" i="7" l="1"/>
  <c r="M296" i="7"/>
  <c r="AR296" i="7"/>
  <c r="AP296" i="7"/>
  <c r="AO296" i="7" s="1"/>
  <c r="AS296" i="7"/>
  <c r="N296" i="7"/>
  <c r="AB296" i="7"/>
  <c r="AC296" i="7"/>
  <c r="AT296" i="7" l="1"/>
  <c r="AK297" i="7" s="1"/>
  <c r="AL297" i="7" s="1"/>
  <c r="AM297" i="7" s="1"/>
  <c r="K297" i="7"/>
  <c r="AN297" i="7" l="1"/>
  <c r="R297" i="7"/>
  <c r="X297" i="7" l="1"/>
  <c r="Y297" i="7"/>
  <c r="AD297" i="7" s="1"/>
  <c r="W297" i="7"/>
  <c r="U297" i="7"/>
  <c r="V297" i="7"/>
  <c r="Z297" i="7" s="1"/>
  <c r="T297" i="7"/>
  <c r="L297" i="7"/>
  <c r="O297" i="7" l="1"/>
  <c r="AB297" i="7"/>
  <c r="AS297" i="7"/>
  <c r="N297" i="7"/>
  <c r="AH297" i="7"/>
  <c r="Q297" i="7"/>
  <c r="AI297" i="7"/>
  <c r="AE297" i="7"/>
  <c r="AG297" i="7"/>
  <c r="P297" i="7"/>
  <c r="AF297" i="7"/>
  <c r="S297" i="7"/>
  <c r="AP297" i="7" s="1"/>
  <c r="AO297" i="7" s="1"/>
  <c r="AQ297" i="7"/>
  <c r="AC297" i="7"/>
  <c r="AT297" i="7" l="1"/>
  <c r="AK298" i="7" s="1"/>
  <c r="AR297" i="7"/>
  <c r="M297" i="7"/>
  <c r="AA297" i="7"/>
  <c r="K298" i="7" l="1"/>
  <c r="AL298" i="7"/>
  <c r="AM298" i="7" s="1"/>
  <c r="AN298" i="7"/>
  <c r="R298" i="7" l="1"/>
  <c r="Y298" i="7" l="1"/>
  <c r="AD298" i="7" s="1"/>
  <c r="X298" i="7"/>
  <c r="W298" i="7"/>
  <c r="T298" i="7" s="1"/>
  <c r="U298" i="7"/>
  <c r="AQ298" i="7" s="1"/>
  <c r="L298" i="7"/>
  <c r="V298" i="7" l="1"/>
  <c r="Z298" i="7" s="1"/>
  <c r="AS298" i="7"/>
  <c r="AB298" i="7"/>
  <c r="N298" i="7"/>
  <c r="AI298" i="7"/>
  <c r="Q298" i="7"/>
  <c r="AH298" i="7"/>
  <c r="O298" i="7"/>
  <c r="AE298" i="7"/>
  <c r="AF298" i="7"/>
  <c r="P298" i="7"/>
  <c r="AG298" i="7"/>
  <c r="S298" i="7"/>
  <c r="AC298" i="7"/>
  <c r="AA298" i="7" l="1"/>
  <c r="M298" i="7"/>
  <c r="AR298" i="7"/>
  <c r="AP298" i="7"/>
  <c r="AO298" i="7" s="1"/>
  <c r="AT298" i="7" s="1"/>
  <c r="AK299" i="7" s="1"/>
  <c r="AL299" i="7" l="1"/>
  <c r="AM299" i="7" s="1"/>
  <c r="AN299" i="7"/>
  <c r="K299" i="7"/>
  <c r="R299" i="7" l="1"/>
  <c r="Y299" i="7" l="1"/>
  <c r="AD299" i="7" s="1"/>
  <c r="W299" i="7"/>
  <c r="U299" i="7"/>
  <c r="AQ299" i="7" s="1"/>
  <c r="X299" i="7"/>
  <c r="T299" i="7"/>
  <c r="V299" i="7"/>
  <c r="L299" i="7"/>
  <c r="AF299" i="7" l="1"/>
  <c r="AG299" i="7"/>
  <c r="P299" i="7"/>
  <c r="S299" i="7"/>
  <c r="O299" i="7"/>
  <c r="AP299" i="7"/>
  <c r="AO299" i="7" s="1"/>
  <c r="AE299" i="7"/>
  <c r="AS299" i="7"/>
  <c r="N299" i="7"/>
  <c r="AB299" i="7"/>
  <c r="Q299" i="7"/>
  <c r="AH299" i="7"/>
  <c r="AI299" i="7"/>
  <c r="Z299" i="7"/>
  <c r="AC299" i="7"/>
  <c r="AT299" i="7" l="1"/>
  <c r="AK300" i="7" s="1"/>
  <c r="AL300" i="7" s="1"/>
  <c r="AM300" i="7" s="1"/>
  <c r="AA299" i="7"/>
  <c r="M299" i="7"/>
  <c r="AR299" i="7"/>
  <c r="AN300" i="7" l="1"/>
  <c r="K300" i="7"/>
  <c r="R300" i="7" l="1"/>
  <c r="W300" i="7" l="1"/>
  <c r="X300" i="7"/>
  <c r="Y300" i="7"/>
  <c r="AD300" i="7" s="1"/>
  <c r="T300" i="7"/>
  <c r="U300" i="7"/>
  <c r="V300" i="7" s="1"/>
  <c r="L300" i="7"/>
  <c r="O300" i="7" l="1"/>
  <c r="AQ300" i="7"/>
  <c r="AF300" i="7"/>
  <c r="AG300" i="7"/>
  <c r="P300" i="7"/>
  <c r="S300" i="7"/>
  <c r="Z300" i="7"/>
  <c r="N300" i="7"/>
  <c r="AB300" i="7"/>
  <c r="AS300" i="7"/>
  <c r="AI300" i="7"/>
  <c r="AH300" i="7"/>
  <c r="Q300" i="7"/>
  <c r="AC300" i="7"/>
  <c r="AE300" i="7"/>
  <c r="AR300" i="7" l="1"/>
  <c r="AA300" i="7"/>
  <c r="M300" i="7"/>
  <c r="AP300" i="7"/>
  <c r="AO300" i="7" s="1"/>
  <c r="AT300" i="7" s="1"/>
  <c r="AK301" i="7" s="1"/>
  <c r="AL301" i="7" l="1"/>
  <c r="AM301" i="7" s="1"/>
  <c r="AN301" i="7"/>
  <c r="K301" i="7"/>
  <c r="R301" i="7" l="1"/>
  <c r="X301" i="7" l="1"/>
  <c r="Y301" i="7"/>
  <c r="AD301" i="7" s="1"/>
  <c r="W301" i="7"/>
  <c r="T301" i="7" s="1"/>
  <c r="U301" i="7"/>
  <c r="V301" i="7" s="1"/>
  <c r="L301" i="7"/>
  <c r="AS301" i="7" l="1"/>
  <c r="N301" i="7"/>
  <c r="AB301" i="7"/>
  <c r="O301" i="7"/>
  <c r="AE301" i="7"/>
  <c r="AI301" i="7"/>
  <c r="Q301" i="7"/>
  <c r="AH301" i="7"/>
  <c r="AP301" i="7"/>
  <c r="AO301" i="7" s="1"/>
  <c r="AQ301" i="7"/>
  <c r="AF301" i="7"/>
  <c r="AG301" i="7"/>
  <c r="P301" i="7"/>
  <c r="S301" i="7"/>
  <c r="AC301" i="7"/>
  <c r="Z301" i="7"/>
  <c r="AT301" i="7" l="1"/>
  <c r="AK302" i="7" s="1"/>
  <c r="M301" i="7"/>
  <c r="AR301" i="7"/>
  <c r="AA301" i="7"/>
  <c r="K302" i="7" l="1"/>
  <c r="AL302" i="7"/>
  <c r="AM302" i="7" s="1"/>
  <c r="AN302" i="7"/>
  <c r="R302" i="7" l="1"/>
  <c r="Y302" i="7" l="1"/>
  <c r="AD302" i="7" s="1"/>
  <c r="X302" i="7"/>
  <c r="U302" i="7"/>
  <c r="V302" i="7" s="1"/>
  <c r="Z302" i="7" s="1"/>
  <c r="W302" i="7"/>
  <c r="T302" i="7"/>
  <c r="L302" i="7"/>
  <c r="O302" i="7" l="1"/>
  <c r="AQ302" i="7"/>
  <c r="N302" i="7"/>
  <c r="AB302" i="7"/>
  <c r="AS302" i="7"/>
  <c r="AI302" i="7"/>
  <c r="Q302" i="7"/>
  <c r="AH302" i="7"/>
  <c r="AC302" i="7"/>
  <c r="AE302" i="7"/>
  <c r="AG302" i="7"/>
  <c r="P302" i="7"/>
  <c r="AF302" i="7"/>
  <c r="S302" i="7"/>
  <c r="AR302" i="7" l="1"/>
  <c r="M302" i="7"/>
  <c r="AA302" i="7"/>
  <c r="AP302" i="7"/>
  <c r="AO302" i="7" s="1"/>
  <c r="AT302" i="7"/>
  <c r="AK303" i="7" s="1"/>
  <c r="AL303" i="7" l="1"/>
  <c r="AM303" i="7" s="1"/>
  <c r="AN303" i="7"/>
  <c r="K303" i="7"/>
  <c r="R303" i="7" l="1"/>
  <c r="X303" i="7" l="1"/>
  <c r="W303" i="7"/>
  <c r="U303" i="7"/>
  <c r="V303" i="7" s="1"/>
  <c r="Y303" i="7"/>
  <c r="AD303" i="7" s="1"/>
  <c r="T303" i="7"/>
  <c r="AQ303" i="7"/>
  <c r="L303" i="7"/>
  <c r="N303" i="7" l="1"/>
  <c r="AB303" i="7"/>
  <c r="AS303" i="7"/>
  <c r="P303" i="7"/>
  <c r="AF303" i="7"/>
  <c r="AG303" i="7"/>
  <c r="S303" i="7"/>
  <c r="AC303" i="7"/>
  <c r="O303" i="7"/>
  <c r="AH303" i="7"/>
  <c r="AI303" i="7"/>
  <c r="Q303" i="7"/>
  <c r="AE303" i="7"/>
  <c r="Z303" i="7"/>
  <c r="AR303" i="7" l="1"/>
  <c r="AA303" i="7"/>
  <c r="M303" i="7"/>
  <c r="AP303" i="7"/>
  <c r="AO303" i="7" s="1"/>
  <c r="AT303" i="7" s="1"/>
  <c r="AK304" i="7" s="1"/>
  <c r="AL304" i="7" l="1"/>
  <c r="AM304" i="7" s="1"/>
  <c r="AN304" i="7"/>
  <c r="K304" i="7"/>
  <c r="R304" i="7" l="1"/>
  <c r="Y304" i="7" l="1"/>
  <c r="AD304" i="7" s="1"/>
  <c r="X304" i="7"/>
  <c r="U304" i="7"/>
  <c r="AE304" i="7" s="1"/>
  <c r="W304" i="7"/>
  <c r="L304" i="7"/>
  <c r="V304" i="7" l="1"/>
  <c r="AQ304" i="7"/>
  <c r="Q304" i="7"/>
  <c r="AI304" i="7"/>
  <c r="AH304" i="7"/>
  <c r="AF304" i="7"/>
  <c r="P304" i="7"/>
  <c r="AG304" i="7"/>
  <c r="S304" i="7"/>
  <c r="O304" i="7"/>
  <c r="Z304" i="7"/>
  <c r="T304" i="7"/>
  <c r="AA304" i="7" l="1"/>
  <c r="AR304" i="7"/>
  <c r="M304" i="7"/>
  <c r="AP304" i="7"/>
  <c r="AO304" i="7" s="1"/>
  <c r="AS304" i="7"/>
  <c r="AB304" i="7"/>
  <c r="N304" i="7"/>
  <c r="AC304" i="7"/>
  <c r="AT304" i="7" l="1"/>
  <c r="AK305" i="7" s="1"/>
  <c r="AL305" i="7" s="1"/>
  <c r="AM305" i="7" s="1"/>
  <c r="K305" i="7"/>
  <c r="AN305" i="7" l="1"/>
  <c r="R305" i="7"/>
  <c r="Y305" i="7" l="1"/>
  <c r="AD305" i="7" s="1"/>
  <c r="X305" i="7"/>
  <c r="U305" i="7"/>
  <c r="V305" i="7" s="1"/>
  <c r="W305" i="7"/>
  <c r="L305" i="7"/>
  <c r="AQ305" i="7" l="1"/>
  <c r="O305" i="7"/>
  <c r="AF305" i="7"/>
  <c r="AG305" i="7"/>
  <c r="P305" i="7"/>
  <c r="S305" i="7"/>
  <c r="Q305" i="7"/>
  <c r="AH305" i="7"/>
  <c r="AI305" i="7"/>
  <c r="T305" i="7"/>
  <c r="AE305" i="7"/>
  <c r="Z305" i="7"/>
  <c r="AS305" i="7" l="1"/>
  <c r="AB305" i="7"/>
  <c r="N305" i="7"/>
  <c r="AC305" i="7"/>
  <c r="AR305" i="7"/>
  <c r="AA305" i="7"/>
  <c r="M305" i="7"/>
  <c r="AP305" i="7"/>
  <c r="AO305" i="7" s="1"/>
  <c r="K306" i="7" l="1"/>
  <c r="AT305" i="7"/>
  <c r="AK306" i="7" s="1"/>
  <c r="AL306" i="7" l="1"/>
  <c r="AM306" i="7" s="1"/>
  <c r="AN306" i="7"/>
  <c r="R306" i="7"/>
  <c r="U306" i="7" l="1"/>
  <c r="AQ306" i="7"/>
  <c r="Y306" i="7"/>
  <c r="AD306" i="7" s="1"/>
  <c r="X306" i="7"/>
  <c r="AE306" i="7"/>
  <c r="W306" i="7"/>
  <c r="V306" i="7"/>
  <c r="L306" i="7"/>
  <c r="AF306" i="7" l="1"/>
  <c r="P306" i="7"/>
  <c r="AG306" i="7"/>
  <c r="S306" i="7"/>
  <c r="Z306" i="7"/>
  <c r="AH306" i="7"/>
  <c r="Q306" i="7"/>
  <c r="AI306" i="7"/>
  <c r="T306" i="7"/>
  <c r="O306" i="7"/>
  <c r="AB306" i="7" l="1"/>
  <c r="N306" i="7"/>
  <c r="AS306" i="7"/>
  <c r="AC306" i="7"/>
  <c r="M306" i="7"/>
  <c r="AA306" i="7"/>
  <c r="AR306" i="7"/>
  <c r="AP306" i="7"/>
  <c r="AO306" i="7" s="1"/>
  <c r="K307" i="7" l="1"/>
  <c r="AT306" i="7"/>
  <c r="AK307" i="7" s="1"/>
  <c r="AL307" i="7" l="1"/>
  <c r="AM307" i="7" s="1"/>
  <c r="AN307" i="7"/>
  <c r="R307" i="7"/>
  <c r="U307" i="7" l="1"/>
  <c r="Y307" i="7"/>
  <c r="AD307" i="7" s="1"/>
  <c r="X307" i="7"/>
  <c r="W307" i="7"/>
  <c r="AE307" i="7"/>
  <c r="T307" i="7"/>
  <c r="V307" i="7"/>
  <c r="AQ307" i="7"/>
  <c r="L307" i="7"/>
  <c r="AS307" i="7" l="1"/>
  <c r="AB307" i="7"/>
  <c r="N307" i="7"/>
  <c r="AH307" i="7"/>
  <c r="Q307" i="7"/>
  <c r="AI307" i="7"/>
  <c r="AG307" i="7"/>
  <c r="AF307" i="7"/>
  <c r="P307" i="7"/>
  <c r="S307" i="7"/>
  <c r="AC307" i="7"/>
  <c r="O307" i="7"/>
  <c r="Z307" i="7"/>
  <c r="AA307" i="7" l="1"/>
  <c r="M307" i="7"/>
  <c r="AR307" i="7"/>
  <c r="AP307" i="7"/>
  <c r="AO307" i="7" s="1"/>
  <c r="AT307" i="7" s="1"/>
  <c r="AK308" i="7" s="1"/>
  <c r="AL308" i="7" l="1"/>
  <c r="AM308" i="7" s="1"/>
  <c r="AN308" i="7"/>
  <c r="K308" i="7"/>
  <c r="R308" i="7" l="1"/>
  <c r="W308" i="7" l="1"/>
  <c r="X308" i="7"/>
  <c r="Y308" i="7"/>
  <c r="AD308" i="7" s="1"/>
  <c r="U308" i="7"/>
  <c r="AE308" i="7" s="1"/>
  <c r="T308" i="7"/>
  <c r="L308" i="7"/>
  <c r="V308" i="7" l="1"/>
  <c r="N308" i="7"/>
  <c r="AB308" i="7"/>
  <c r="AS308" i="7"/>
  <c r="O308" i="7"/>
  <c r="AC308" i="7"/>
  <c r="AG308" i="7"/>
  <c r="P308" i="7"/>
  <c r="AF308" i="7"/>
  <c r="S308" i="7"/>
  <c r="AQ308" i="7"/>
  <c r="AH308" i="7"/>
  <c r="AI308" i="7"/>
  <c r="Q308" i="7"/>
  <c r="Z308" i="7"/>
  <c r="M308" i="7" l="1"/>
  <c r="AR308" i="7"/>
  <c r="AA308" i="7"/>
  <c r="AP308" i="7"/>
  <c r="AO308" i="7" s="1"/>
  <c r="AT308" i="7" s="1"/>
  <c r="AK309" i="7" s="1"/>
  <c r="AL309" i="7" l="1"/>
  <c r="AM309" i="7" s="1"/>
  <c r="AN309" i="7"/>
  <c r="K309" i="7"/>
  <c r="R309" i="7" l="1"/>
  <c r="Y309" i="7" l="1"/>
  <c r="AD309" i="7" s="1"/>
  <c r="X309" i="7"/>
  <c r="W309" i="7"/>
  <c r="T309" i="7" s="1"/>
  <c r="U309" i="7"/>
  <c r="AQ309" i="7"/>
  <c r="V309" i="7"/>
  <c r="L309" i="7"/>
  <c r="AB309" i="7" l="1"/>
  <c r="AS309" i="7"/>
  <c r="N309" i="7"/>
  <c r="AC309" i="7"/>
  <c r="O309" i="7"/>
  <c r="AG309" i="7"/>
  <c r="AF309" i="7"/>
  <c r="P309" i="7"/>
  <c r="S309" i="7"/>
  <c r="AI309" i="7"/>
  <c r="AH309" i="7"/>
  <c r="Q309" i="7"/>
  <c r="Z309" i="7"/>
  <c r="AE309" i="7"/>
  <c r="AR309" i="7" l="1"/>
  <c r="M309" i="7"/>
  <c r="AA309" i="7"/>
  <c r="AP309" i="7"/>
  <c r="AO309" i="7" s="1"/>
  <c r="AT309" i="7" s="1"/>
  <c r="AK310" i="7" s="1"/>
  <c r="AL310" i="7" l="1"/>
  <c r="AM310" i="7" s="1"/>
  <c r="AN310" i="7"/>
  <c r="K310" i="7"/>
  <c r="R310" i="7" l="1"/>
  <c r="U310" i="7" l="1"/>
  <c r="Y310" i="7"/>
  <c r="AD310" i="7" s="1"/>
  <c r="X310" i="7"/>
  <c r="AE310" i="7"/>
  <c r="V310" i="7"/>
  <c r="W310" i="7"/>
  <c r="L310" i="7"/>
  <c r="AI310" i="7" l="1"/>
  <c r="AH310" i="7"/>
  <c r="Q310" i="7"/>
  <c r="P310" i="7"/>
  <c r="AG310" i="7"/>
  <c r="AF310" i="7"/>
  <c r="S310" i="7"/>
  <c r="T310" i="7"/>
  <c r="Z310" i="7"/>
  <c r="O310" i="7"/>
  <c r="AQ310" i="7"/>
  <c r="AB310" i="7" l="1"/>
  <c r="N310" i="7"/>
  <c r="AS310" i="7"/>
  <c r="AC310" i="7"/>
  <c r="AR310" i="7"/>
  <c r="AA310" i="7"/>
  <c r="M310" i="7"/>
  <c r="AP310" i="7"/>
  <c r="AO310" i="7" s="1"/>
  <c r="AT310" i="7" s="1"/>
  <c r="AK311" i="7" s="1"/>
  <c r="AL311" i="7" l="1"/>
  <c r="AM311" i="7" s="1"/>
  <c r="AN311" i="7"/>
  <c r="K311" i="7"/>
  <c r="R311" i="7" l="1"/>
  <c r="U311" i="7" l="1"/>
  <c r="V311" i="7" s="1"/>
  <c r="W311" i="7"/>
  <c r="T311" i="7"/>
  <c r="Y311" i="7"/>
  <c r="AD311" i="7" s="1"/>
  <c r="X311" i="7"/>
  <c r="AE311" i="7"/>
  <c r="AQ311" i="7"/>
  <c r="L311" i="7"/>
  <c r="AS311" i="7" l="1"/>
  <c r="N311" i="7"/>
  <c r="AB311" i="7"/>
  <c r="AC311" i="7"/>
  <c r="AG311" i="7"/>
  <c r="AF311" i="7"/>
  <c r="P311" i="7"/>
  <c r="S311" i="7"/>
  <c r="AI311" i="7"/>
  <c r="Q311" i="7"/>
  <c r="AH311" i="7"/>
  <c r="O311" i="7"/>
  <c r="Z311" i="7"/>
  <c r="AR311" i="7" l="1"/>
  <c r="AA311" i="7"/>
  <c r="M311" i="7"/>
  <c r="AP311" i="7"/>
  <c r="AO311" i="7" s="1"/>
  <c r="AT311" i="7" s="1"/>
  <c r="AK312" i="7" s="1"/>
  <c r="AL312" i="7" l="1"/>
  <c r="AM312" i="7" s="1"/>
  <c r="AN312" i="7"/>
  <c r="K312" i="7"/>
  <c r="R312" i="7" l="1"/>
  <c r="Y312" i="7" l="1"/>
  <c r="AD312" i="7" s="1"/>
  <c r="W312" i="7"/>
  <c r="X312" i="7"/>
  <c r="U312" i="7"/>
  <c r="V312" i="7" s="1"/>
  <c r="L312" i="7"/>
  <c r="O312" i="7" l="1"/>
  <c r="AQ312" i="7"/>
  <c r="AH312" i="7"/>
  <c r="Q312" i="7"/>
  <c r="AI312" i="7"/>
  <c r="AG312" i="7"/>
  <c r="P312" i="7"/>
  <c r="AF312" i="7"/>
  <c r="S312" i="7"/>
  <c r="AP312" i="7"/>
  <c r="AO312" i="7" s="1"/>
  <c r="AE312" i="7"/>
  <c r="Z312" i="7"/>
  <c r="T312" i="7"/>
  <c r="AR312" i="7" l="1"/>
  <c r="AA312" i="7"/>
  <c r="M312" i="7"/>
  <c r="AS312" i="7"/>
  <c r="AB312" i="7"/>
  <c r="N312" i="7"/>
  <c r="AC312" i="7"/>
  <c r="AT312" i="7"/>
  <c r="AK313" i="7" s="1"/>
  <c r="AL313" i="7" l="1"/>
  <c r="AM313" i="7" s="1"/>
  <c r="AN313" i="7"/>
  <c r="K313" i="7"/>
  <c r="R313" i="7" l="1"/>
  <c r="Y313" i="7" l="1"/>
  <c r="AD313" i="7" s="1"/>
  <c r="W313" i="7"/>
  <c r="T313" i="7" s="1"/>
  <c r="X313" i="7"/>
  <c r="U313" i="7"/>
  <c r="V313" i="7" s="1"/>
  <c r="L313" i="7"/>
  <c r="O313" i="7" l="1"/>
  <c r="AS313" i="7"/>
  <c r="N313" i="7"/>
  <c r="AB313" i="7"/>
  <c r="AG313" i="7"/>
  <c r="P313" i="7"/>
  <c r="AF313" i="7"/>
  <c r="S313" i="7"/>
  <c r="AQ313" i="7"/>
  <c r="AH313" i="7"/>
  <c r="Q313" i="7"/>
  <c r="AI313" i="7"/>
  <c r="Z313" i="7"/>
  <c r="AE313" i="7"/>
  <c r="AC313" i="7"/>
  <c r="M313" i="7" l="1"/>
  <c r="AA313" i="7"/>
  <c r="AR313" i="7"/>
  <c r="AP313" i="7"/>
  <c r="AO313" i="7" s="1"/>
  <c r="AT313" i="7" s="1"/>
  <c r="AK314" i="7" s="1"/>
  <c r="AL314" i="7" l="1"/>
  <c r="AM314" i="7" s="1"/>
  <c r="AN314" i="7"/>
  <c r="K314" i="7"/>
  <c r="R314" i="7" l="1"/>
  <c r="U314" i="7" l="1"/>
  <c r="V314" i="7" s="1"/>
  <c r="Z314" i="7" s="1"/>
  <c r="X314" i="7"/>
  <c r="AE314" i="7"/>
  <c r="Y314" i="7"/>
  <c r="AD314" i="7" s="1"/>
  <c r="W314" i="7"/>
  <c r="L314" i="7"/>
  <c r="AI314" i="7" l="1"/>
  <c r="Q314" i="7"/>
  <c r="AH314" i="7"/>
  <c r="O314" i="7"/>
  <c r="AG314" i="7"/>
  <c r="P314" i="7"/>
  <c r="AF314" i="7"/>
  <c r="S314" i="7"/>
  <c r="AQ314" i="7"/>
  <c r="T314" i="7"/>
  <c r="M314" i="7" l="1"/>
  <c r="AA314" i="7"/>
  <c r="AR314" i="7"/>
  <c r="AP314" i="7"/>
  <c r="AO314" i="7" s="1"/>
  <c r="AB314" i="7"/>
  <c r="AS314" i="7"/>
  <c r="AT314" i="7" s="1"/>
  <c r="AK315" i="7" s="1"/>
  <c r="N314" i="7"/>
  <c r="AC314" i="7"/>
  <c r="AL315" i="7" l="1"/>
  <c r="AM315" i="7" s="1"/>
  <c r="AN315" i="7"/>
  <c r="K315" i="7"/>
  <c r="R315" i="7" l="1"/>
  <c r="X315" i="7" l="1"/>
  <c r="Y315" i="7"/>
  <c r="AD315" i="7" s="1"/>
  <c r="U315" i="7"/>
  <c r="V315" i="7" s="1"/>
  <c r="Z315" i="7" s="1"/>
  <c r="W315" i="7"/>
  <c r="L315" i="7"/>
  <c r="AI315" i="7" l="1"/>
  <c r="Q315" i="7"/>
  <c r="AH315" i="7"/>
  <c r="O315" i="7"/>
  <c r="AQ315" i="7"/>
  <c r="T315" i="7"/>
  <c r="AE315" i="7"/>
  <c r="P315" i="7"/>
  <c r="AG315" i="7"/>
  <c r="AF315" i="7"/>
  <c r="S315" i="7"/>
  <c r="AP315" i="7" s="1"/>
  <c r="AO315" i="7" s="1"/>
  <c r="AB315" i="7" l="1"/>
  <c r="AS315" i="7"/>
  <c r="AT315" i="7" s="1"/>
  <c r="AK316" i="7" s="1"/>
  <c r="N315" i="7"/>
  <c r="AC315" i="7"/>
  <c r="AR315" i="7"/>
  <c r="M315" i="7"/>
  <c r="AA315" i="7"/>
  <c r="AL316" i="7" l="1"/>
  <c r="AM316" i="7" s="1"/>
  <c r="AN316" i="7"/>
  <c r="K316" i="7"/>
  <c r="R316" i="7" l="1"/>
  <c r="Y316" i="7" l="1"/>
  <c r="AD316" i="7" s="1"/>
  <c r="W316" i="7"/>
  <c r="X316" i="7"/>
  <c r="U316" i="7"/>
  <c r="V316" i="7" s="1"/>
  <c r="L316" i="7"/>
  <c r="O316" i="7" l="1"/>
  <c r="AQ316" i="7"/>
  <c r="AI316" i="7"/>
  <c r="AH316" i="7"/>
  <c r="Q316" i="7"/>
  <c r="AF316" i="7"/>
  <c r="AG316" i="7"/>
  <c r="P316" i="7"/>
  <c r="S316" i="7"/>
  <c r="Z316" i="7"/>
  <c r="AE316" i="7"/>
  <c r="T316" i="7"/>
  <c r="AA316" i="7" l="1"/>
  <c r="AR316" i="7"/>
  <c r="M316" i="7"/>
  <c r="N316" i="7"/>
  <c r="AB316" i="7"/>
  <c r="AS316" i="7"/>
  <c r="AC316" i="7"/>
  <c r="AP316" i="7"/>
  <c r="AO316" i="7" s="1"/>
  <c r="AT316" i="7" s="1"/>
  <c r="AK317" i="7" s="1"/>
  <c r="AL317" i="7" l="1"/>
  <c r="AM317" i="7" s="1"/>
  <c r="AN317" i="7"/>
  <c r="K317" i="7"/>
  <c r="R317" i="7" l="1"/>
  <c r="Y317" i="7" l="1"/>
  <c r="AD317" i="7" s="1"/>
  <c r="U317" i="7"/>
  <c r="AE317" i="7" s="1"/>
  <c r="X317" i="7"/>
  <c r="W317" i="7"/>
  <c r="V317" i="7"/>
  <c r="T317" i="7"/>
  <c r="AQ317" i="7"/>
  <c r="L317" i="7"/>
  <c r="AF317" i="7" l="1"/>
  <c r="AG317" i="7"/>
  <c r="P317" i="7"/>
  <c r="S317" i="7"/>
  <c r="Z317" i="7"/>
  <c r="AB317" i="7"/>
  <c r="AS317" i="7"/>
  <c r="N317" i="7"/>
  <c r="AC317" i="7"/>
  <c r="Q317" i="7"/>
  <c r="AI317" i="7"/>
  <c r="AH317" i="7"/>
  <c r="O317" i="7"/>
  <c r="AR317" i="7" l="1"/>
  <c r="M317" i="7"/>
  <c r="AA317" i="7"/>
  <c r="AP317" i="7"/>
  <c r="AO317" i="7" s="1"/>
  <c r="AT317" i="7" s="1"/>
  <c r="AK318" i="7" s="1"/>
  <c r="AL318" i="7" l="1"/>
  <c r="AM318" i="7" s="1"/>
  <c r="AN318" i="7"/>
  <c r="K318" i="7"/>
  <c r="R318" i="7" l="1"/>
  <c r="Y318" i="7" l="1"/>
  <c r="AD318" i="7" s="1"/>
  <c r="X318" i="7"/>
  <c r="W318" i="7"/>
  <c r="U318" i="7"/>
  <c r="V318" i="7" s="1"/>
  <c r="Z318" i="7" s="1"/>
  <c r="T318" i="7"/>
  <c r="AC318" i="7" s="1"/>
  <c r="L318" i="7"/>
  <c r="O318" i="7" l="1"/>
  <c r="AE318" i="7"/>
  <c r="AQ318" i="7"/>
  <c r="N318" i="7"/>
  <c r="AS318" i="7"/>
  <c r="AB318" i="7"/>
  <c r="AH318" i="7"/>
  <c r="AI318" i="7"/>
  <c r="Q318" i="7"/>
  <c r="P318" i="7"/>
  <c r="AF318" i="7"/>
  <c r="AG318" i="7"/>
  <c r="S318" i="7"/>
  <c r="M318" i="7" l="1"/>
  <c r="AA318" i="7"/>
  <c r="AR318" i="7"/>
  <c r="AP318" i="7"/>
  <c r="AO318" i="7" s="1"/>
  <c r="AT318" i="7" s="1"/>
  <c r="AK319" i="7" s="1"/>
  <c r="AL319" i="7" l="1"/>
  <c r="AM319" i="7" s="1"/>
  <c r="AN319" i="7"/>
  <c r="K319" i="7"/>
  <c r="R319" i="7" l="1"/>
  <c r="Y319" i="7" l="1"/>
  <c r="AD319" i="7" s="1"/>
  <c r="X319" i="7"/>
  <c r="W319" i="7"/>
  <c r="T319" i="7" s="1"/>
  <c r="AC319" i="7" s="1"/>
  <c r="U319" i="7"/>
  <c r="V319" i="7"/>
  <c r="AQ319" i="7"/>
  <c r="L319" i="7"/>
  <c r="AF319" i="7" l="1"/>
  <c r="P319" i="7"/>
  <c r="AG319" i="7"/>
  <c r="S319" i="7"/>
  <c r="Z319" i="7"/>
  <c r="O319" i="7"/>
  <c r="AP319" i="7"/>
  <c r="AO319" i="7" s="1"/>
  <c r="AS319" i="7"/>
  <c r="AB319" i="7"/>
  <c r="N319" i="7"/>
  <c r="AH319" i="7"/>
  <c r="AI319" i="7"/>
  <c r="Q319" i="7"/>
  <c r="AE319" i="7"/>
  <c r="AT319" i="7" l="1"/>
  <c r="AK320" i="7" s="1"/>
  <c r="AL320" i="7" s="1"/>
  <c r="AM320" i="7" s="1"/>
  <c r="AR319" i="7"/>
  <c r="M319" i="7"/>
  <c r="AA319" i="7"/>
  <c r="AN320" i="7" l="1"/>
  <c r="K320" i="7"/>
  <c r="R320" i="7" l="1"/>
  <c r="X320" i="7" l="1"/>
  <c r="Y320" i="7"/>
  <c r="AD320" i="7" s="1"/>
  <c r="U320" i="7"/>
  <c r="AQ320" i="7" s="1"/>
  <c r="W320" i="7"/>
  <c r="L320" i="7"/>
  <c r="V320" i="7" l="1"/>
  <c r="O320" i="7"/>
  <c r="P320" i="7"/>
  <c r="AF320" i="7"/>
  <c r="AG320" i="7"/>
  <c r="S320" i="7"/>
  <c r="AI320" i="7"/>
  <c r="Q320" i="7"/>
  <c r="AH320" i="7"/>
  <c r="Z320" i="7"/>
  <c r="AE320" i="7"/>
  <c r="T320" i="7"/>
  <c r="AA320" i="7" l="1"/>
  <c r="M320" i="7"/>
  <c r="AR320" i="7"/>
  <c r="AP320" i="7"/>
  <c r="AO320" i="7" s="1"/>
  <c r="AB320" i="7"/>
  <c r="N320" i="7"/>
  <c r="AS320" i="7"/>
  <c r="AT320" i="7" s="1"/>
  <c r="AK321" i="7" s="1"/>
  <c r="AC320" i="7"/>
  <c r="AL321" i="7" l="1"/>
  <c r="AM321" i="7" s="1"/>
  <c r="AN321" i="7"/>
  <c r="K321" i="7"/>
  <c r="R321" i="7" l="1"/>
  <c r="Y321" i="7" l="1"/>
  <c r="AD321" i="7" s="1"/>
  <c r="X321" i="7"/>
  <c r="V321" i="7"/>
  <c r="Z321" i="7" s="1"/>
  <c r="U321" i="7"/>
  <c r="AQ321" i="7"/>
  <c r="W321" i="7"/>
  <c r="L321" i="7"/>
  <c r="O321" i="7" l="1"/>
  <c r="AE321" i="7"/>
  <c r="Q321" i="7"/>
  <c r="AI321" i="7"/>
  <c r="AH321" i="7"/>
  <c r="T321" i="7"/>
  <c r="AF321" i="7"/>
  <c r="P321" i="7"/>
  <c r="AG321" i="7"/>
  <c r="S321" i="7"/>
  <c r="AB321" i="7" l="1"/>
  <c r="N321" i="7"/>
  <c r="AS321" i="7"/>
  <c r="AC321" i="7"/>
  <c r="M321" i="7"/>
  <c r="AA321" i="7"/>
  <c r="AR321" i="7"/>
  <c r="AP321" i="7"/>
  <c r="AO321" i="7" s="1"/>
  <c r="K322" i="7" l="1"/>
  <c r="AT321" i="7"/>
  <c r="AK322" i="7" s="1"/>
  <c r="R322" i="7" l="1"/>
  <c r="AL322" i="7"/>
  <c r="AM322" i="7" s="1"/>
  <c r="AN322" i="7"/>
  <c r="X322" i="7" l="1"/>
  <c r="W322" i="7"/>
  <c r="T322" i="7" s="1"/>
  <c r="Y322" i="7"/>
  <c r="AD322" i="7" s="1"/>
  <c r="U322" i="7"/>
  <c r="V322" i="7" s="1"/>
  <c r="L322" i="7"/>
  <c r="O322" i="7" l="1"/>
  <c r="AE322" i="7"/>
  <c r="AF322" i="7"/>
  <c r="P322" i="7"/>
  <c r="AG322" i="7"/>
  <c r="S322" i="7"/>
  <c r="AP322" i="7"/>
  <c r="AO322" i="7" s="1"/>
  <c r="AB322" i="7"/>
  <c r="N322" i="7"/>
  <c r="AS322" i="7"/>
  <c r="Z322" i="7"/>
  <c r="AC322" i="7"/>
  <c r="Q322" i="7"/>
  <c r="AI322" i="7"/>
  <c r="AH322" i="7"/>
  <c r="AQ322" i="7"/>
  <c r="AT322" i="7" l="1"/>
  <c r="AK323" i="7" s="1"/>
  <c r="AR322" i="7"/>
  <c r="AA322" i="7"/>
  <c r="M322" i="7"/>
  <c r="K323" i="7" l="1"/>
  <c r="AL323" i="7"/>
  <c r="AM323" i="7" s="1"/>
  <c r="AN323" i="7"/>
  <c r="R323" i="7" l="1"/>
  <c r="Y323" i="7" l="1"/>
  <c r="AD323" i="7" s="1"/>
  <c r="X323" i="7"/>
  <c r="W323" i="7"/>
  <c r="T323" i="7" s="1"/>
  <c r="U323" i="7"/>
  <c r="AE323" i="7" s="1"/>
  <c r="L323" i="7"/>
  <c r="V323" i="7" l="1"/>
  <c r="Z323" i="7" s="1"/>
  <c r="O323" i="7"/>
  <c r="Q323" i="7"/>
  <c r="AH323" i="7"/>
  <c r="AI323" i="7"/>
  <c r="AQ323" i="7"/>
  <c r="AB323" i="7"/>
  <c r="N323" i="7"/>
  <c r="AS323" i="7"/>
  <c r="AC323" i="7"/>
  <c r="AG323" i="7"/>
  <c r="P323" i="7"/>
  <c r="AF323" i="7"/>
  <c r="S323" i="7"/>
  <c r="M323" i="7" l="1"/>
  <c r="AA323" i="7"/>
  <c r="AR323" i="7"/>
  <c r="AP323" i="7"/>
  <c r="AO323" i="7" s="1"/>
  <c r="AT323" i="7" s="1"/>
  <c r="AK324" i="7" s="1"/>
  <c r="AL324" i="7" l="1"/>
  <c r="AM324" i="7" s="1"/>
  <c r="AN324" i="7"/>
  <c r="K324" i="7"/>
  <c r="R324" i="7" l="1"/>
  <c r="X324" i="7" l="1"/>
  <c r="Y324" i="7"/>
  <c r="AD324" i="7" s="1"/>
  <c r="W324" i="7"/>
  <c r="U324" i="7"/>
  <c r="V324" i="7" s="1"/>
  <c r="Z324" i="7" s="1"/>
  <c r="T324" i="7"/>
  <c r="L324" i="7"/>
  <c r="O324" i="7" l="1"/>
  <c r="AQ324" i="7"/>
  <c r="N324" i="7"/>
  <c r="AS324" i="7"/>
  <c r="AB324" i="7"/>
  <c r="Q324" i="7"/>
  <c r="AH324" i="7"/>
  <c r="AI324" i="7"/>
  <c r="AF324" i="7"/>
  <c r="P324" i="7"/>
  <c r="AG324" i="7"/>
  <c r="S324" i="7"/>
  <c r="AP324" i="7" s="1"/>
  <c r="AO324" i="7" s="1"/>
  <c r="AE324" i="7"/>
  <c r="AC324" i="7"/>
  <c r="AT324" i="7" l="1"/>
  <c r="AK325" i="7" s="1"/>
  <c r="AA324" i="7"/>
  <c r="AR324" i="7"/>
  <c r="M324" i="7"/>
  <c r="K325" i="7" l="1"/>
  <c r="AL325" i="7"/>
  <c r="AM325" i="7" s="1"/>
  <c r="AN325" i="7"/>
  <c r="R325" i="7" l="1"/>
  <c r="X325" i="7" l="1"/>
  <c r="Y325" i="7"/>
  <c r="AD325" i="7" s="1"/>
  <c r="U325" i="7"/>
  <c r="AQ325" i="7" s="1"/>
  <c r="W325" i="7"/>
  <c r="T325" i="7" s="1"/>
  <c r="V325" i="7"/>
  <c r="L325" i="7"/>
  <c r="AS325" i="7" l="1"/>
  <c r="AB325" i="7"/>
  <c r="N325" i="7"/>
  <c r="AC325" i="7"/>
  <c r="P325" i="7"/>
  <c r="AG325" i="7"/>
  <c r="AF325" i="7"/>
  <c r="S325" i="7"/>
  <c r="AP325" i="7"/>
  <c r="AO325" i="7" s="1"/>
  <c r="AT325" i="7" s="1"/>
  <c r="AK326" i="7" s="1"/>
  <c r="Z325" i="7"/>
  <c r="AI325" i="7"/>
  <c r="AH325" i="7"/>
  <c r="Q325" i="7"/>
  <c r="O325" i="7"/>
  <c r="AE325" i="7"/>
  <c r="AL326" i="7" l="1"/>
  <c r="AM326" i="7" s="1"/>
  <c r="AN326" i="7"/>
  <c r="AA325" i="7"/>
  <c r="M325" i="7"/>
  <c r="AR325" i="7"/>
  <c r="K326" i="7" l="1"/>
  <c r="R326" i="7" l="1"/>
  <c r="Y326" i="7" l="1"/>
  <c r="AD326" i="7" s="1"/>
  <c r="X326" i="7"/>
  <c r="W326" i="7"/>
  <c r="U326" i="7"/>
  <c r="AQ326" i="7" s="1"/>
  <c r="L326" i="7"/>
  <c r="V326" i="7" l="1"/>
  <c r="AG326" i="7" s="1"/>
  <c r="AF326" i="7"/>
  <c r="P326" i="7"/>
  <c r="S326" i="7"/>
  <c r="Q326" i="7"/>
  <c r="AI326" i="7"/>
  <c r="AH326" i="7"/>
  <c r="O326" i="7"/>
  <c r="AP326" i="7"/>
  <c r="AO326" i="7" s="1"/>
  <c r="T326" i="7"/>
  <c r="AE326" i="7"/>
  <c r="Z326" i="7"/>
  <c r="N326" i="7" l="1"/>
  <c r="AS326" i="7"/>
  <c r="AT326" i="7" s="1"/>
  <c r="AK327" i="7" s="1"/>
  <c r="AB326" i="7"/>
  <c r="AC326" i="7"/>
  <c r="AA326" i="7"/>
  <c r="AR326" i="7"/>
  <c r="M326" i="7"/>
  <c r="K327" i="7" l="1"/>
  <c r="AL327" i="7"/>
  <c r="AM327" i="7" s="1"/>
  <c r="AN327" i="7"/>
  <c r="R327" i="7" l="1"/>
  <c r="Y327" i="7" l="1"/>
  <c r="AD327" i="7" s="1"/>
  <c r="X327" i="7"/>
  <c r="W327" i="7"/>
  <c r="T327" i="7" s="1"/>
  <c r="U327" i="7"/>
  <c r="AE327" i="7" s="1"/>
  <c r="L327" i="7"/>
  <c r="V327" i="7" l="1"/>
  <c r="Z327" i="7" s="1"/>
  <c r="AS327" i="7"/>
  <c r="N327" i="7"/>
  <c r="AB327" i="7"/>
  <c r="O327" i="7"/>
  <c r="AQ327" i="7"/>
  <c r="AC327" i="7"/>
  <c r="P327" i="7"/>
  <c r="AG327" i="7"/>
  <c r="AF327" i="7"/>
  <c r="S327" i="7"/>
  <c r="Q327" i="7"/>
  <c r="AI327" i="7"/>
  <c r="AH327" i="7"/>
  <c r="AR327" i="7" l="1"/>
  <c r="AA327" i="7"/>
  <c r="M327" i="7"/>
  <c r="AP327" i="7"/>
  <c r="AO327" i="7" s="1"/>
  <c r="AT327" i="7" s="1"/>
  <c r="AK328" i="7" s="1"/>
  <c r="AL328" i="7" l="1"/>
  <c r="AM328" i="7" s="1"/>
  <c r="AN328" i="7"/>
  <c r="K328" i="7"/>
  <c r="R328" i="7" l="1"/>
  <c r="Y328" i="7" l="1"/>
  <c r="AD328" i="7" s="1"/>
  <c r="X328" i="7"/>
  <c r="W328" i="7"/>
  <c r="U328" i="7"/>
  <c r="V328" i="7" s="1"/>
  <c r="T328" i="7"/>
  <c r="L328" i="7"/>
  <c r="AB328" i="7" l="1"/>
  <c r="AS328" i="7"/>
  <c r="N328" i="7"/>
  <c r="AC328" i="7"/>
  <c r="O328" i="7"/>
  <c r="AF328" i="7"/>
  <c r="P328" i="7"/>
  <c r="AG328" i="7"/>
  <c r="S328" i="7"/>
  <c r="AQ328" i="7"/>
  <c r="AH328" i="7"/>
  <c r="AI328" i="7"/>
  <c r="Q328" i="7"/>
  <c r="AE328" i="7"/>
  <c r="Z328" i="7"/>
  <c r="AR328" i="7" l="1"/>
  <c r="M328" i="7"/>
  <c r="AA328" i="7"/>
  <c r="AP328" i="7"/>
  <c r="AO328" i="7" s="1"/>
  <c r="AT328" i="7" s="1"/>
  <c r="AK329" i="7" s="1"/>
  <c r="AL329" i="7" l="1"/>
  <c r="AM329" i="7" s="1"/>
  <c r="AN329" i="7"/>
  <c r="K329" i="7"/>
  <c r="R329" i="7" l="1"/>
  <c r="X329" i="7" l="1"/>
  <c r="Y329" i="7"/>
  <c r="AD329" i="7" s="1"/>
  <c r="W329" i="7"/>
  <c r="U329" i="7"/>
  <c r="AE329" i="7" s="1"/>
  <c r="T329" i="7"/>
  <c r="L329" i="7"/>
  <c r="V329" i="7" l="1"/>
  <c r="Z329" i="7" s="1"/>
  <c r="AB329" i="7"/>
  <c r="N329" i="7"/>
  <c r="AS329" i="7"/>
  <c r="AQ329" i="7"/>
  <c r="AC329" i="7"/>
  <c r="O329" i="7"/>
  <c r="AP329" i="7"/>
  <c r="AO329" i="7" s="1"/>
  <c r="Q329" i="7"/>
  <c r="AH329" i="7"/>
  <c r="AI329" i="7"/>
  <c r="AG329" i="7"/>
  <c r="P329" i="7"/>
  <c r="AF329" i="7"/>
  <c r="S329" i="7"/>
  <c r="AT329" i="7" l="1"/>
  <c r="AK330" i="7" s="1"/>
  <c r="AR329" i="7"/>
  <c r="AA329" i="7"/>
  <c r="M329" i="7"/>
  <c r="K330" i="7" l="1"/>
  <c r="AL330" i="7"/>
  <c r="AM330" i="7" s="1"/>
  <c r="AN330" i="7"/>
  <c r="R330" i="7" l="1"/>
  <c r="Y330" i="7" l="1"/>
  <c r="AD330" i="7" s="1"/>
  <c r="X330" i="7"/>
  <c r="W330" i="7"/>
  <c r="U330" i="7"/>
  <c r="T330" i="7"/>
  <c r="V330" i="7"/>
  <c r="L330" i="7"/>
  <c r="O330" i="7" l="1"/>
  <c r="P330" i="7"/>
  <c r="AF330" i="7"/>
  <c r="AG330" i="7"/>
  <c r="S330" i="7"/>
  <c r="N330" i="7"/>
  <c r="AB330" i="7"/>
  <c r="AS330" i="7"/>
  <c r="Z330" i="7"/>
  <c r="AQ330" i="7"/>
  <c r="AE330" i="7"/>
  <c r="AH330" i="7"/>
  <c r="AI330" i="7"/>
  <c r="Q330" i="7"/>
  <c r="AC330" i="7"/>
  <c r="AR330" i="7" l="1"/>
  <c r="M330" i="7"/>
  <c r="AA330" i="7"/>
  <c r="AP330" i="7"/>
  <c r="AO330" i="7" s="1"/>
  <c r="AT330" i="7" s="1"/>
  <c r="AK331" i="7" s="1"/>
  <c r="AL331" i="7" l="1"/>
  <c r="AM331" i="7" s="1"/>
  <c r="AN331" i="7"/>
  <c r="K331" i="7"/>
  <c r="R331" i="7" l="1"/>
  <c r="W331" i="7" l="1"/>
  <c r="Y331" i="7"/>
  <c r="AD331" i="7" s="1"/>
  <c r="X331" i="7"/>
  <c r="T331" i="7"/>
  <c r="U331" i="7"/>
  <c r="AQ331" i="7" s="1"/>
  <c r="V331" i="7"/>
  <c r="L331" i="7"/>
  <c r="O331" i="7" l="1"/>
  <c r="AE331" i="7"/>
  <c r="AF331" i="7"/>
  <c r="AG331" i="7"/>
  <c r="P331" i="7"/>
  <c r="S331" i="7"/>
  <c r="N331" i="7"/>
  <c r="AB331" i="7"/>
  <c r="AS331" i="7"/>
  <c r="Z331" i="7"/>
  <c r="AC331" i="7"/>
  <c r="AH331" i="7"/>
  <c r="Q331" i="7"/>
  <c r="AI331" i="7"/>
  <c r="AA331" i="7" l="1"/>
  <c r="M331" i="7"/>
  <c r="AR331" i="7"/>
  <c r="AP331" i="7"/>
  <c r="AO331" i="7" s="1"/>
  <c r="AT331" i="7" s="1"/>
  <c r="AK332" i="7" s="1"/>
  <c r="AL332" i="7" l="1"/>
  <c r="AM332" i="7" s="1"/>
  <c r="AN332" i="7"/>
  <c r="K332" i="7"/>
  <c r="R332" i="7" l="1"/>
  <c r="W332" i="7" l="1"/>
  <c r="Y332" i="7"/>
  <c r="AD332" i="7" s="1"/>
  <c r="X332" i="7"/>
  <c r="T332" i="7"/>
  <c r="U332" i="7"/>
  <c r="AQ332" i="7" s="1"/>
  <c r="L332" i="7"/>
  <c r="V332" i="7" l="1"/>
  <c r="AS332" i="7"/>
  <c r="AB332" i="7"/>
  <c r="N332" i="7"/>
  <c r="AG332" i="7"/>
  <c r="P332" i="7"/>
  <c r="AF332" i="7"/>
  <c r="S332" i="7"/>
  <c r="AC332" i="7"/>
  <c r="O332" i="7"/>
  <c r="AP332" i="7"/>
  <c r="AO332" i="7" s="1"/>
  <c r="AE332" i="7"/>
  <c r="Z332" i="7"/>
  <c r="Q332" i="7"/>
  <c r="AH332" i="7"/>
  <c r="AI332" i="7"/>
  <c r="AT332" i="7" l="1"/>
  <c r="AK333" i="7" s="1"/>
  <c r="AL333" i="7" s="1"/>
  <c r="AM333" i="7" s="1"/>
  <c r="AR332" i="7"/>
  <c r="AA332" i="7"/>
  <c r="M332" i="7"/>
  <c r="AN333" i="7" l="1"/>
  <c r="K333" i="7"/>
  <c r="R333" i="7" l="1"/>
  <c r="Y333" i="7" l="1"/>
  <c r="AD333" i="7" s="1"/>
  <c r="X333" i="7"/>
  <c r="W333" i="7"/>
  <c r="U333" i="7"/>
  <c r="AQ333" i="7" s="1"/>
  <c r="L333" i="7"/>
  <c r="V333" i="7" l="1"/>
  <c r="Z333" i="7" s="1"/>
  <c r="O333" i="7"/>
  <c r="Q333" i="7"/>
  <c r="AI333" i="7"/>
  <c r="AH333" i="7"/>
  <c r="AF333" i="7"/>
  <c r="P333" i="7"/>
  <c r="AG333" i="7"/>
  <c r="S333" i="7"/>
  <c r="AE333" i="7"/>
  <c r="T333" i="7"/>
  <c r="M333" i="7" l="1"/>
  <c r="AR333" i="7"/>
  <c r="AA333" i="7"/>
  <c r="AP333" i="7"/>
  <c r="AO333" i="7" s="1"/>
  <c r="AB333" i="7"/>
  <c r="N333" i="7"/>
  <c r="AS333" i="7"/>
  <c r="AT333" i="7" s="1"/>
  <c r="AK334" i="7" s="1"/>
  <c r="AC333" i="7"/>
  <c r="AL334" i="7" l="1"/>
  <c r="AM334" i="7" s="1"/>
  <c r="AN334" i="7"/>
  <c r="K334" i="7"/>
  <c r="R334" i="7" l="1"/>
  <c r="Y334" i="7" l="1"/>
  <c r="AD334" i="7" s="1"/>
  <c r="X334" i="7"/>
  <c r="W334" i="7"/>
  <c r="U334" i="7"/>
  <c r="V334" i="7" s="1"/>
  <c r="T334" i="7"/>
  <c r="AC334" i="7" s="1"/>
  <c r="L334" i="7"/>
  <c r="O334" i="7" l="1"/>
  <c r="Q334" i="7"/>
  <c r="AH334" i="7"/>
  <c r="AI334" i="7"/>
  <c r="AQ334" i="7"/>
  <c r="N334" i="7"/>
  <c r="AS334" i="7"/>
  <c r="AB334" i="7"/>
  <c r="AG334" i="7"/>
  <c r="P334" i="7"/>
  <c r="AF334" i="7"/>
  <c r="S334" i="7"/>
  <c r="AP334" i="7" s="1"/>
  <c r="AO334" i="7" s="1"/>
  <c r="Z334" i="7"/>
  <c r="AE334" i="7"/>
  <c r="AT334" i="7" l="1"/>
  <c r="AK335" i="7" s="1"/>
  <c r="AR334" i="7"/>
  <c r="AA334" i="7"/>
  <c r="M334" i="7"/>
  <c r="K335" i="7" l="1"/>
  <c r="AL335" i="7"/>
  <c r="AM335" i="7" s="1"/>
  <c r="AN335" i="7"/>
  <c r="R335" i="7" l="1"/>
  <c r="Y335" i="7" l="1"/>
  <c r="AD335" i="7" s="1"/>
  <c r="U335" i="7"/>
  <c r="V335" i="7" s="1"/>
  <c r="X335" i="7"/>
  <c r="W335" i="7"/>
  <c r="L335" i="7"/>
  <c r="AH335" i="7" l="1"/>
  <c r="AI335" i="7"/>
  <c r="Q335" i="7"/>
  <c r="O335" i="7"/>
  <c r="T335" i="7"/>
  <c r="AE335" i="7"/>
  <c r="AQ335" i="7"/>
  <c r="AG335" i="7"/>
  <c r="P335" i="7"/>
  <c r="AF335" i="7"/>
  <c r="S335" i="7"/>
  <c r="Z335" i="7"/>
  <c r="AR335" i="7" l="1"/>
  <c r="M335" i="7"/>
  <c r="AA335" i="7"/>
  <c r="AP335" i="7"/>
  <c r="AO335" i="7" s="1"/>
  <c r="AS335" i="7"/>
  <c r="AT335" i="7" s="1"/>
  <c r="AK336" i="7" s="1"/>
  <c r="N335" i="7"/>
  <c r="AB335" i="7"/>
  <c r="AC335" i="7"/>
  <c r="AL336" i="7" l="1"/>
  <c r="AM336" i="7" s="1"/>
  <c r="AN336" i="7"/>
  <c r="K336" i="7"/>
  <c r="R336" i="7" l="1"/>
  <c r="X336" i="7" l="1"/>
  <c r="Y336" i="7"/>
  <c r="AD336" i="7" s="1"/>
  <c r="U336" i="7"/>
  <c r="V336" i="7" s="1"/>
  <c r="Z336" i="7" s="1"/>
  <c r="W336" i="7"/>
  <c r="T336" i="7"/>
  <c r="AC336" i="7" s="1"/>
  <c r="AQ336" i="7"/>
  <c r="L336" i="7"/>
  <c r="AH336" i="7" l="1"/>
  <c r="Q336" i="7"/>
  <c r="AI336" i="7"/>
  <c r="N336" i="7"/>
  <c r="AB336" i="7"/>
  <c r="AS336" i="7"/>
  <c r="O336" i="7"/>
  <c r="AF336" i="7"/>
  <c r="P336" i="7"/>
  <c r="AG336" i="7"/>
  <c r="S336" i="7"/>
  <c r="AE336" i="7"/>
  <c r="AA336" i="7" l="1"/>
  <c r="M336" i="7"/>
  <c r="AR336" i="7"/>
  <c r="AP336" i="7"/>
  <c r="AO336" i="7" s="1"/>
  <c r="AT336" i="7" s="1"/>
  <c r="AK337" i="7" s="1"/>
  <c r="AL337" i="7" l="1"/>
  <c r="AM337" i="7" s="1"/>
  <c r="AN337" i="7"/>
  <c r="K337" i="7"/>
  <c r="R337" i="7" l="1"/>
  <c r="X337" i="7" l="1"/>
  <c r="Y337" i="7"/>
  <c r="AD337" i="7" s="1"/>
  <c r="W337" i="7"/>
  <c r="T337" i="7" s="1"/>
  <c r="U337" i="7"/>
  <c r="V337" i="7" s="1"/>
  <c r="Z337" i="7" s="1"/>
  <c r="L337" i="7"/>
  <c r="AB337" i="7" l="1"/>
  <c r="AS337" i="7"/>
  <c r="N337" i="7"/>
  <c r="AC337" i="7"/>
  <c r="O337" i="7"/>
  <c r="AF337" i="7"/>
  <c r="P337" i="7"/>
  <c r="AG337" i="7"/>
  <c r="S337" i="7"/>
  <c r="AQ337" i="7"/>
  <c r="AE337" i="7"/>
  <c r="AH337" i="7"/>
  <c r="Q337" i="7"/>
  <c r="AI337" i="7"/>
  <c r="AA337" i="7" l="1"/>
  <c r="AR337" i="7"/>
  <c r="M337" i="7"/>
  <c r="AP337" i="7"/>
  <c r="AO337" i="7" s="1"/>
  <c r="AT337" i="7" s="1"/>
  <c r="AK338" i="7" s="1"/>
  <c r="AL338" i="7" l="1"/>
  <c r="AM338" i="7" s="1"/>
  <c r="AN338" i="7"/>
  <c r="K338" i="7"/>
  <c r="R338" i="7" l="1"/>
  <c r="W338" i="7" l="1"/>
  <c r="Y338" i="7"/>
  <c r="AD338" i="7" s="1"/>
  <c r="U338" i="7"/>
  <c r="AQ338" i="7"/>
  <c r="AE338" i="7"/>
  <c r="V338" i="7"/>
  <c r="Z338" i="7" s="1"/>
  <c r="X338" i="7"/>
  <c r="L338" i="7"/>
  <c r="O338" i="7" l="1"/>
  <c r="AG338" i="7"/>
  <c r="P338" i="7"/>
  <c r="AF338" i="7"/>
  <c r="S338" i="7"/>
  <c r="AH338" i="7"/>
  <c r="AI338" i="7"/>
  <c r="Q338" i="7"/>
  <c r="T338" i="7"/>
  <c r="AR338" i="7" l="1"/>
  <c r="AA338" i="7"/>
  <c r="M338" i="7"/>
  <c r="AP338" i="7"/>
  <c r="AO338" i="7" s="1"/>
  <c r="AB338" i="7"/>
  <c r="N338" i="7"/>
  <c r="AS338" i="7"/>
  <c r="AT338" i="7" s="1"/>
  <c r="AK339" i="7" s="1"/>
  <c r="AC338" i="7"/>
  <c r="AL339" i="7" l="1"/>
  <c r="AM339" i="7" s="1"/>
  <c r="AN339" i="7"/>
  <c r="K339" i="7"/>
  <c r="R339" i="7" l="1"/>
  <c r="W339" i="7" l="1"/>
  <c r="T339" i="7" s="1"/>
  <c r="U339" i="7"/>
  <c r="X339" i="7"/>
  <c r="Y339" i="7"/>
  <c r="AD339" i="7" s="1"/>
  <c r="V339" i="7"/>
  <c r="Z339" i="7" s="1"/>
  <c r="L339" i="7"/>
  <c r="AB339" i="7" l="1"/>
  <c r="N339" i="7"/>
  <c r="AS339" i="7"/>
  <c r="AC339" i="7"/>
  <c r="O339" i="7"/>
  <c r="P339" i="7"/>
  <c r="AF339" i="7"/>
  <c r="AG339" i="7"/>
  <c r="S339" i="7"/>
  <c r="AH339" i="7"/>
  <c r="Q339" i="7"/>
  <c r="AI339" i="7"/>
  <c r="AQ339" i="7"/>
  <c r="AE339" i="7"/>
  <c r="AR339" i="7" l="1"/>
  <c r="M339" i="7"/>
  <c r="AA339" i="7"/>
  <c r="AP339" i="7"/>
  <c r="AO339" i="7" s="1"/>
  <c r="AT339" i="7"/>
  <c r="AK340" i="7" s="1"/>
  <c r="AL340" i="7" l="1"/>
  <c r="AM340" i="7" s="1"/>
  <c r="AN340" i="7"/>
  <c r="K340" i="7"/>
  <c r="R340" i="7" l="1"/>
  <c r="X340" i="7" l="1"/>
  <c r="W340" i="7"/>
  <c r="U340" i="7"/>
  <c r="AE340" i="7" s="1"/>
  <c r="V340" i="7"/>
  <c r="Y340" i="7"/>
  <c r="AD340" i="7" s="1"/>
  <c r="AQ340" i="7"/>
  <c r="L340" i="7"/>
  <c r="AG340" i="7" l="1"/>
  <c r="P340" i="7"/>
  <c r="AF340" i="7"/>
  <c r="S340" i="7"/>
  <c r="AH340" i="7"/>
  <c r="Q340" i="7"/>
  <c r="AI340" i="7"/>
  <c r="Z340" i="7"/>
  <c r="O340" i="7"/>
  <c r="T340" i="7"/>
  <c r="N340" i="7" l="1"/>
  <c r="AS340" i="7"/>
  <c r="AB340" i="7"/>
  <c r="AC340" i="7"/>
  <c r="M340" i="7"/>
  <c r="AR340" i="7"/>
  <c r="AA340" i="7"/>
  <c r="AP340" i="7"/>
  <c r="AO340" i="7" s="1"/>
  <c r="K341" i="7" l="1"/>
  <c r="AT340" i="7"/>
  <c r="AK341" i="7" s="1"/>
  <c r="R341" i="7" l="1"/>
  <c r="AL341" i="7"/>
  <c r="AM341" i="7" s="1"/>
  <c r="AN341" i="7"/>
  <c r="W341" i="7" l="1"/>
  <c r="T341" i="7" s="1"/>
  <c r="U341" i="7"/>
  <c r="V341" i="7" s="1"/>
  <c r="Z341" i="7" s="1"/>
  <c r="Y341" i="7"/>
  <c r="AD341" i="7" s="1"/>
  <c r="X341" i="7"/>
  <c r="L341" i="7"/>
  <c r="N341" i="7" l="1"/>
  <c r="AS341" i="7"/>
  <c r="AB341" i="7"/>
  <c r="AC341" i="7"/>
  <c r="O341" i="7"/>
  <c r="P341" i="7"/>
  <c r="AF341" i="7"/>
  <c r="AG341" i="7"/>
  <c r="S341" i="7"/>
  <c r="AP341" i="7" s="1"/>
  <c r="AO341" i="7" s="1"/>
  <c r="Q341" i="7"/>
  <c r="AH341" i="7"/>
  <c r="AI341" i="7"/>
  <c r="AE341" i="7"/>
  <c r="AQ341" i="7"/>
  <c r="AR341" i="7" l="1"/>
  <c r="M341" i="7"/>
  <c r="AA341" i="7"/>
  <c r="AT341" i="7"/>
  <c r="AK342" i="7" s="1"/>
  <c r="AL342" i="7" l="1"/>
  <c r="AM342" i="7" s="1"/>
  <c r="AN342" i="7"/>
  <c r="K342" i="7"/>
  <c r="R342" i="7" l="1"/>
  <c r="U342" i="7" l="1"/>
  <c r="V342" i="7"/>
  <c r="W342" i="7"/>
  <c r="AE342" i="7"/>
  <c r="Y342" i="7"/>
  <c r="AD342" i="7" s="1"/>
  <c r="Z342" i="7"/>
  <c r="X342" i="7"/>
  <c r="AQ342" i="7"/>
  <c r="T342" i="7"/>
  <c r="AC342" i="7" s="1"/>
  <c r="L342" i="7"/>
  <c r="AS342" i="7" l="1"/>
  <c r="N342" i="7"/>
  <c r="AB342" i="7"/>
  <c r="P342" i="7"/>
  <c r="AF342" i="7"/>
  <c r="AG342" i="7"/>
  <c r="S342" i="7"/>
  <c r="AI342" i="7"/>
  <c r="AH342" i="7"/>
  <c r="Q342" i="7"/>
  <c r="O342" i="7"/>
  <c r="AR342" i="7" l="1"/>
  <c r="AA342" i="7"/>
  <c r="M342" i="7"/>
  <c r="AP342" i="7"/>
  <c r="AO342" i="7" s="1"/>
  <c r="AT342" i="7" s="1"/>
  <c r="AK343" i="7" s="1"/>
  <c r="AL343" i="7" l="1"/>
  <c r="AM343" i="7" s="1"/>
  <c r="AN343" i="7"/>
  <c r="K343" i="7"/>
  <c r="R343" i="7" l="1"/>
  <c r="W343" i="7" l="1"/>
  <c r="U343" i="7"/>
  <c r="V343" i="7" s="1"/>
  <c r="X343" i="7"/>
  <c r="AQ343" i="7"/>
  <c r="Y343" i="7"/>
  <c r="AD343" i="7" s="1"/>
  <c r="T343" i="7"/>
  <c r="L343" i="7"/>
  <c r="AG343" i="7" l="1"/>
  <c r="P343" i="7"/>
  <c r="AF343" i="7"/>
  <c r="S343" i="7"/>
  <c r="AB343" i="7"/>
  <c r="AS343" i="7"/>
  <c r="N343" i="7"/>
  <c r="O343" i="7"/>
  <c r="AE343" i="7"/>
  <c r="AC343" i="7"/>
  <c r="Z343" i="7"/>
  <c r="AI343" i="7"/>
  <c r="AH343" i="7"/>
  <c r="Q343" i="7"/>
  <c r="M343" i="7" l="1"/>
  <c r="AR343" i="7"/>
  <c r="AA343" i="7"/>
  <c r="AP343" i="7"/>
  <c r="AO343" i="7" s="1"/>
  <c r="AT343" i="7" s="1"/>
  <c r="AK344" i="7" s="1"/>
  <c r="AL344" i="7" l="1"/>
  <c r="AM344" i="7" s="1"/>
  <c r="AN344" i="7"/>
  <c r="K344" i="7"/>
  <c r="R344" i="7" l="1"/>
  <c r="Y344" i="7" l="1"/>
  <c r="AD344" i="7" s="1"/>
  <c r="X344" i="7"/>
  <c r="W344" i="7"/>
  <c r="U344" i="7"/>
  <c r="V344" i="7"/>
  <c r="L344" i="7"/>
  <c r="O344" i="7" l="1"/>
  <c r="AQ344" i="7"/>
  <c r="P344" i="7"/>
  <c r="AG344" i="7"/>
  <c r="AF344" i="7"/>
  <c r="S344" i="7"/>
  <c r="AP344" i="7"/>
  <c r="AO344" i="7" s="1"/>
  <c r="Q344" i="7"/>
  <c r="AH344" i="7"/>
  <c r="AI344" i="7"/>
  <c r="Z344" i="7"/>
  <c r="T344" i="7"/>
  <c r="AE344" i="7"/>
  <c r="M344" i="7" l="1"/>
  <c r="AR344" i="7"/>
  <c r="AA344" i="7"/>
  <c r="AS344" i="7"/>
  <c r="AT344" i="7" s="1"/>
  <c r="AK345" i="7" s="1"/>
  <c r="AB344" i="7"/>
  <c r="N344" i="7"/>
  <c r="AC344" i="7"/>
  <c r="AL345" i="7" l="1"/>
  <c r="AM345" i="7" s="1"/>
  <c r="AN345" i="7"/>
  <c r="K345" i="7"/>
  <c r="R345" i="7" l="1"/>
  <c r="W345" i="7" l="1"/>
  <c r="Y345" i="7"/>
  <c r="AD345" i="7" s="1"/>
  <c r="X345" i="7"/>
  <c r="U345" i="7"/>
  <c r="V345" i="7" s="1"/>
  <c r="T345" i="7"/>
  <c r="L345" i="7"/>
  <c r="O345" i="7" l="1"/>
  <c r="N345" i="7"/>
  <c r="AS345" i="7"/>
  <c r="AB345" i="7"/>
  <c r="AQ345" i="7"/>
  <c r="AF345" i="7"/>
  <c r="AG345" i="7"/>
  <c r="P345" i="7"/>
  <c r="S345" i="7"/>
  <c r="Z345" i="7"/>
  <c r="AI345" i="7"/>
  <c r="Q345" i="7"/>
  <c r="AH345" i="7"/>
  <c r="AC345" i="7"/>
  <c r="AE345" i="7"/>
  <c r="M345" i="7" l="1"/>
  <c r="AA345" i="7"/>
  <c r="AR345" i="7"/>
  <c r="AP345" i="7"/>
  <c r="AO345" i="7" s="1"/>
  <c r="AT345" i="7" s="1"/>
  <c r="AK346" i="7" s="1"/>
  <c r="AL346" i="7" l="1"/>
  <c r="AM346" i="7" s="1"/>
  <c r="AN346" i="7"/>
  <c r="K346" i="7"/>
  <c r="R346" i="7" l="1"/>
  <c r="X346" i="7" l="1"/>
  <c r="U346" i="7"/>
  <c r="V346" i="7" s="1"/>
  <c r="Z346" i="7" s="1"/>
  <c r="W346" i="7"/>
  <c r="T346" i="7" s="1"/>
  <c r="Y346" i="7"/>
  <c r="AD346" i="7" s="1"/>
  <c r="L346" i="7"/>
  <c r="N346" i="7" l="1"/>
  <c r="AB346" i="7"/>
  <c r="AS346" i="7"/>
  <c r="AC346" i="7"/>
  <c r="O346" i="7"/>
  <c r="AQ346" i="7"/>
  <c r="Q346" i="7"/>
  <c r="AH346" i="7"/>
  <c r="AI346" i="7"/>
  <c r="P346" i="7"/>
  <c r="AF346" i="7"/>
  <c r="AG346" i="7"/>
  <c r="S346" i="7"/>
  <c r="AP346" i="7" s="1"/>
  <c r="AO346" i="7" s="1"/>
  <c r="AE346" i="7"/>
  <c r="AT346" i="7" l="1"/>
  <c r="AK347" i="7" s="1"/>
  <c r="AL347" i="7" s="1"/>
  <c r="AM347" i="7" s="1"/>
  <c r="M346" i="7"/>
  <c r="AA346" i="7"/>
  <c r="AR346" i="7"/>
  <c r="AN347" i="7" l="1"/>
  <c r="K347" i="7"/>
  <c r="R347" i="7" l="1"/>
  <c r="Y347" i="7" l="1"/>
  <c r="AD347" i="7" s="1"/>
  <c r="W347" i="7"/>
  <c r="X347" i="7"/>
  <c r="U347" i="7"/>
  <c r="V347" i="7" s="1"/>
  <c r="Z347" i="7" s="1"/>
  <c r="L347" i="7"/>
  <c r="O347" i="7" l="1"/>
  <c r="AI347" i="7"/>
  <c r="AH347" i="7"/>
  <c r="Q347" i="7"/>
  <c r="AG347" i="7"/>
  <c r="AF347" i="7"/>
  <c r="P347" i="7"/>
  <c r="S347" i="7"/>
  <c r="AP347" i="7"/>
  <c r="AO347" i="7" s="1"/>
  <c r="AE347" i="7"/>
  <c r="T347" i="7"/>
  <c r="AQ347" i="7"/>
  <c r="AS347" i="7" l="1"/>
  <c r="AB347" i="7"/>
  <c r="N347" i="7"/>
  <c r="AC347" i="7"/>
  <c r="AA347" i="7"/>
  <c r="AR347" i="7"/>
  <c r="M347" i="7"/>
  <c r="AT347" i="7"/>
  <c r="AK348" i="7" s="1"/>
  <c r="AL348" i="7" l="1"/>
  <c r="AM348" i="7" s="1"/>
  <c r="AN348" i="7"/>
  <c r="K348" i="7"/>
  <c r="R348" i="7" l="1"/>
  <c r="U348" i="7" l="1"/>
  <c r="AE348" i="7"/>
  <c r="AQ348" i="7"/>
  <c r="Y348" i="7"/>
  <c r="AD348" i="7" s="1"/>
  <c r="X348" i="7"/>
  <c r="W348" i="7"/>
  <c r="V348" i="7"/>
  <c r="L348" i="7"/>
  <c r="AI348" i="7" l="1"/>
  <c r="AH348" i="7"/>
  <c r="Q348" i="7"/>
  <c r="AF348" i="7"/>
  <c r="P348" i="7"/>
  <c r="AG348" i="7"/>
  <c r="S348" i="7"/>
  <c r="Z348" i="7"/>
  <c r="T348" i="7"/>
  <c r="O348" i="7"/>
  <c r="N348" i="7" l="1"/>
  <c r="AB348" i="7"/>
  <c r="AS348" i="7"/>
  <c r="AC348" i="7"/>
  <c r="AR348" i="7"/>
  <c r="M348" i="7"/>
  <c r="AA348" i="7"/>
  <c r="AP348" i="7"/>
  <c r="AO348" i="7" s="1"/>
  <c r="K349" i="7" l="1"/>
  <c r="AT348" i="7"/>
  <c r="AK349" i="7" s="1"/>
  <c r="AL349" i="7" l="1"/>
  <c r="AM349" i="7" s="1"/>
  <c r="AN349" i="7"/>
  <c r="R349" i="7"/>
  <c r="AD349" i="7" l="1"/>
  <c r="X349" i="7"/>
  <c r="W349" i="7"/>
  <c r="T349" i="7" s="1"/>
  <c r="Y349" i="7"/>
  <c r="U349" i="7"/>
  <c r="V349" i="7" s="1"/>
  <c r="L349" i="7"/>
  <c r="AG349" i="7" l="1"/>
  <c r="AF349" i="7"/>
  <c r="P349" i="7"/>
  <c r="S349" i="7"/>
  <c r="AS349" i="7"/>
  <c r="AB349" i="7"/>
  <c r="N349" i="7"/>
  <c r="AI349" i="7"/>
  <c r="Q349" i="7"/>
  <c r="AH349" i="7"/>
  <c r="O349" i="7"/>
  <c r="AQ349" i="7"/>
  <c r="AT349" i="7" s="1"/>
  <c r="AK350" i="7" s="1"/>
  <c r="Z349" i="7"/>
  <c r="AE349" i="7"/>
  <c r="AC349" i="7"/>
  <c r="AP349" i="7"/>
  <c r="AO349" i="7" s="1"/>
  <c r="AL350" i="7" l="1"/>
  <c r="AM350" i="7" s="1"/>
  <c r="AN350" i="7"/>
  <c r="M349" i="7"/>
  <c r="AR349" i="7"/>
  <c r="AA349" i="7"/>
  <c r="K350" i="7" l="1"/>
  <c r="R350" i="7" l="1"/>
  <c r="W350" i="7" l="1"/>
  <c r="T350" i="7"/>
  <c r="U350" i="7"/>
  <c r="V350" i="7" s="1"/>
  <c r="Z350" i="7" s="1"/>
  <c r="Y350" i="7"/>
  <c r="X350" i="7"/>
  <c r="AD350" i="7"/>
  <c r="AC350" i="7"/>
  <c r="L350" i="7"/>
  <c r="AQ350" i="7" l="1"/>
  <c r="AE350" i="7"/>
  <c r="O350" i="7"/>
  <c r="AB350" i="7"/>
  <c r="N350" i="7"/>
  <c r="AS350" i="7"/>
  <c r="AF350" i="7"/>
  <c r="AG350" i="7"/>
  <c r="P350" i="7"/>
  <c r="S350" i="7"/>
  <c r="AH350" i="7"/>
  <c r="AI350" i="7"/>
  <c r="Q350" i="7"/>
  <c r="AR350" i="7" l="1"/>
  <c r="AA350" i="7"/>
  <c r="M350" i="7"/>
  <c r="AP350" i="7"/>
  <c r="AO350" i="7" s="1"/>
  <c r="AT350" i="7" s="1"/>
  <c r="AK351" i="7" s="1"/>
  <c r="AL351" i="7" l="1"/>
  <c r="AM351" i="7" s="1"/>
  <c r="AN351" i="7"/>
  <c r="K351" i="7"/>
  <c r="R351" i="7" l="1"/>
  <c r="U351" i="7" l="1"/>
  <c r="V351" i="7" s="1"/>
  <c r="Z351" i="7" s="1"/>
  <c r="W351" i="7"/>
  <c r="T351" i="7"/>
  <c r="X351" i="7"/>
  <c r="Y351" i="7"/>
  <c r="AQ351" i="7"/>
  <c r="AD351" i="7"/>
  <c r="L351" i="7"/>
  <c r="AE351" i="7" l="1"/>
  <c r="AS351" i="7"/>
  <c r="AB351" i="7"/>
  <c r="N351" i="7"/>
  <c r="O351" i="7"/>
  <c r="Q351" i="7"/>
  <c r="AI351" i="7"/>
  <c r="AH351" i="7"/>
  <c r="AC351" i="7"/>
  <c r="AF351" i="7"/>
  <c r="P351" i="7"/>
  <c r="AG351" i="7"/>
  <c r="S351" i="7"/>
  <c r="AP351" i="7" s="1"/>
  <c r="AO351" i="7" s="1"/>
  <c r="AT351" i="7" l="1"/>
  <c r="AK352" i="7" s="1"/>
  <c r="AL352" i="7" s="1"/>
  <c r="AM352" i="7" s="1"/>
  <c r="M351" i="7"/>
  <c r="AR351" i="7"/>
  <c r="AA351" i="7"/>
  <c r="AN352" i="7" l="1"/>
  <c r="K352" i="7"/>
  <c r="R352" i="7" l="1"/>
  <c r="X352" i="7" l="1"/>
  <c r="Y352" i="7"/>
  <c r="AD352" i="7"/>
  <c r="U352" i="7"/>
  <c r="AQ352" i="7" s="1"/>
  <c r="W352" i="7"/>
  <c r="V352" i="7"/>
  <c r="L352" i="7"/>
  <c r="AF352" i="7" l="1"/>
  <c r="P352" i="7"/>
  <c r="AG352" i="7"/>
  <c r="S352" i="7"/>
  <c r="AH352" i="7"/>
  <c r="Q352" i="7"/>
  <c r="AI352" i="7"/>
  <c r="T352" i="7"/>
  <c r="O352" i="7"/>
  <c r="AE352" i="7"/>
  <c r="Z352" i="7"/>
  <c r="AS352" i="7" l="1"/>
  <c r="N352" i="7"/>
  <c r="AB352" i="7"/>
  <c r="AC352" i="7"/>
  <c r="AA352" i="7"/>
  <c r="AR352" i="7"/>
  <c r="M352" i="7"/>
  <c r="AP352" i="7"/>
  <c r="AO352" i="7" s="1"/>
  <c r="K353" i="7" l="1"/>
  <c r="AT352" i="7"/>
  <c r="AK353" i="7" s="1"/>
  <c r="R353" i="7" l="1"/>
  <c r="AL353" i="7"/>
  <c r="AM353" i="7" s="1"/>
  <c r="AN353" i="7"/>
  <c r="U353" i="7" l="1"/>
  <c r="V353" i="7"/>
  <c r="AE353" i="7"/>
  <c r="Y353" i="7"/>
  <c r="AD353" i="7"/>
  <c r="X353" i="7"/>
  <c r="AQ353" i="7"/>
  <c r="W353" i="7"/>
  <c r="L353" i="7"/>
  <c r="AI353" i="7" l="1"/>
  <c r="AH353" i="7"/>
  <c r="Q353" i="7"/>
  <c r="AG353" i="7"/>
  <c r="AF353" i="7"/>
  <c r="P353" i="7"/>
  <c r="S353" i="7"/>
  <c r="T353" i="7"/>
  <c r="O353" i="7"/>
  <c r="Z353" i="7"/>
  <c r="AS353" i="7" l="1"/>
  <c r="N353" i="7"/>
  <c r="AB353" i="7"/>
  <c r="AC353" i="7"/>
  <c r="M353" i="7"/>
  <c r="AA353" i="7"/>
  <c r="AR353" i="7"/>
  <c r="AP353" i="7"/>
  <c r="AO353" i="7" s="1"/>
  <c r="K354" i="7" l="1"/>
  <c r="AT353" i="7"/>
  <c r="AK354" i="7" s="1"/>
  <c r="AL354" i="7" l="1"/>
  <c r="AM354" i="7" s="1"/>
  <c r="AN354" i="7"/>
  <c r="R354" i="7"/>
  <c r="W354" i="7" l="1"/>
  <c r="T354" i="7"/>
  <c r="Y354" i="7"/>
  <c r="AD354" i="7"/>
  <c r="X354" i="7"/>
  <c r="U354" i="7"/>
  <c r="V354" i="7" s="1"/>
  <c r="L354" i="7"/>
  <c r="AQ354" i="7" l="1"/>
  <c r="O354" i="7"/>
  <c r="AS354" i="7"/>
  <c r="N354" i="7"/>
  <c r="AB354" i="7"/>
  <c r="AC354" i="7"/>
  <c r="Q354" i="7"/>
  <c r="AI354" i="7"/>
  <c r="AH354" i="7"/>
  <c r="AP354" i="7"/>
  <c r="AO354" i="7" s="1"/>
  <c r="AT354" i="7" s="1"/>
  <c r="AK355" i="7" s="1"/>
  <c r="AG354" i="7"/>
  <c r="AF354" i="7"/>
  <c r="P354" i="7"/>
  <c r="S354" i="7"/>
  <c r="AE354" i="7"/>
  <c r="Z354" i="7"/>
  <c r="AL355" i="7" l="1"/>
  <c r="AM355" i="7" s="1"/>
  <c r="AN355" i="7"/>
  <c r="M354" i="7"/>
  <c r="AA354" i="7"/>
  <c r="AR354" i="7"/>
  <c r="K355" i="7" l="1"/>
  <c r="R355" i="7" l="1"/>
  <c r="AD355" i="7" l="1"/>
  <c r="W355" i="7"/>
  <c r="X355" i="7"/>
  <c r="Y355" i="7"/>
  <c r="U355" i="7"/>
  <c r="V355" i="7" s="1"/>
  <c r="L355" i="7"/>
  <c r="O355" i="7" l="1"/>
  <c r="AI355" i="7"/>
  <c r="AH355" i="7"/>
  <c r="Q355" i="7"/>
  <c r="AF355" i="7"/>
  <c r="AG355" i="7"/>
  <c r="P355" i="7"/>
  <c r="S355" i="7"/>
  <c r="T355" i="7"/>
  <c r="Z355" i="7"/>
  <c r="AQ355" i="7"/>
  <c r="AE355" i="7"/>
  <c r="N355" i="7" l="1"/>
  <c r="AS355" i="7"/>
  <c r="AB355" i="7"/>
  <c r="AC355" i="7"/>
  <c r="AA355" i="7"/>
  <c r="AR355" i="7"/>
  <c r="M355" i="7"/>
  <c r="AP355" i="7"/>
  <c r="AO355" i="7" s="1"/>
  <c r="AT355" i="7" s="1"/>
  <c r="AK356" i="7" s="1"/>
  <c r="AL356" i="7" l="1"/>
  <c r="AM356" i="7" s="1"/>
  <c r="AN356" i="7"/>
  <c r="K356" i="7"/>
  <c r="R356" i="7" l="1"/>
  <c r="W356" i="7" l="1"/>
  <c r="Y356" i="7"/>
  <c r="AD356" i="7"/>
  <c r="X356" i="7"/>
  <c r="U356" i="7"/>
  <c r="V356" i="7" s="1"/>
  <c r="Z356" i="7" s="1"/>
  <c r="L356" i="7"/>
  <c r="O356" i="7" l="1"/>
  <c r="AQ356" i="7"/>
  <c r="AI356" i="7"/>
  <c r="AH356" i="7"/>
  <c r="Q356" i="7"/>
  <c r="AF356" i="7"/>
  <c r="P356" i="7"/>
  <c r="AG356" i="7"/>
  <c r="S356" i="7"/>
  <c r="T356" i="7"/>
  <c r="AE356" i="7"/>
  <c r="AR356" i="7" l="1"/>
  <c r="M356" i="7"/>
  <c r="AA356" i="7"/>
  <c r="AS356" i="7"/>
  <c r="AB356" i="7"/>
  <c r="N356" i="7"/>
  <c r="AC356" i="7"/>
  <c r="AP356" i="7"/>
  <c r="AO356" i="7" s="1"/>
  <c r="AT356" i="7" s="1"/>
  <c r="AK357" i="7" s="1"/>
  <c r="AL357" i="7" l="1"/>
  <c r="AM357" i="7" s="1"/>
  <c r="AN357" i="7"/>
  <c r="K357" i="7"/>
  <c r="R357" i="7" l="1"/>
  <c r="AD357" i="7" l="1"/>
  <c r="X357" i="7"/>
  <c r="Y357" i="7"/>
  <c r="W357" i="7"/>
  <c r="T357" i="7" s="1"/>
  <c r="U357" i="7"/>
  <c r="V357" i="7" s="1"/>
  <c r="L357" i="7"/>
  <c r="N357" i="7" l="1"/>
  <c r="AB357" i="7"/>
  <c r="AS357" i="7"/>
  <c r="AC357" i="7"/>
  <c r="O357" i="7"/>
  <c r="Q357" i="7"/>
  <c r="AI357" i="7"/>
  <c r="AH357" i="7"/>
  <c r="AQ357" i="7"/>
  <c r="P357" i="7"/>
  <c r="AG357" i="7"/>
  <c r="AF357" i="7"/>
  <c r="S357" i="7"/>
  <c r="AP357" i="7" s="1"/>
  <c r="AO357" i="7" s="1"/>
  <c r="Z357" i="7"/>
  <c r="AE357" i="7"/>
  <c r="AT357" i="7" l="1"/>
  <c r="AK358" i="7" s="1"/>
  <c r="AL358" i="7" s="1"/>
  <c r="AM358" i="7" s="1"/>
  <c r="AR357" i="7"/>
  <c r="AA357" i="7"/>
  <c r="M357" i="7"/>
  <c r="AN358" i="7" l="1"/>
  <c r="K358" i="7"/>
  <c r="R358" i="7" l="1"/>
  <c r="AD358" i="7" l="1"/>
  <c r="Y358" i="7"/>
  <c r="X358" i="7"/>
  <c r="W358" i="7"/>
  <c r="U358" i="7"/>
  <c r="V358" i="7" s="1"/>
  <c r="L358" i="7"/>
  <c r="Q358" i="7" l="1"/>
  <c r="AI358" i="7"/>
  <c r="AH358" i="7"/>
  <c r="AE358" i="7"/>
  <c r="O358" i="7"/>
  <c r="AQ358" i="7"/>
  <c r="P358" i="7"/>
  <c r="AG358" i="7"/>
  <c r="AF358" i="7"/>
  <c r="S358" i="7"/>
  <c r="T358" i="7"/>
  <c r="Z358" i="7"/>
  <c r="M358" i="7" l="1"/>
  <c r="AR358" i="7"/>
  <c r="AA358" i="7"/>
  <c r="AS358" i="7"/>
  <c r="N358" i="7"/>
  <c r="AB358" i="7"/>
  <c r="AC358" i="7"/>
  <c r="AP358" i="7"/>
  <c r="AO358" i="7" s="1"/>
  <c r="AT358" i="7" l="1"/>
  <c r="AK359" i="7" s="1"/>
  <c r="AL359" i="7" s="1"/>
  <c r="AM359" i="7" s="1"/>
  <c r="K359" i="7"/>
  <c r="AN359" i="7" l="1"/>
  <c r="R359" i="7"/>
  <c r="AD359" i="7" l="1"/>
  <c r="Y359" i="7"/>
  <c r="W359" i="7"/>
  <c r="U359" i="7"/>
  <c r="V359" i="7" s="1"/>
  <c r="X359" i="7"/>
  <c r="L359" i="7"/>
  <c r="O359" i="7" l="1"/>
  <c r="AQ359" i="7"/>
  <c r="Q359" i="7"/>
  <c r="AH359" i="7"/>
  <c r="AI359" i="7"/>
  <c r="AE359" i="7"/>
  <c r="AF359" i="7"/>
  <c r="AG359" i="7"/>
  <c r="P359" i="7"/>
  <c r="S359" i="7"/>
  <c r="AP359" i="7" s="1"/>
  <c r="AO359" i="7" s="1"/>
  <c r="T359" i="7"/>
  <c r="Z359" i="7"/>
  <c r="AR359" i="7" l="1"/>
  <c r="M359" i="7"/>
  <c r="AA359" i="7"/>
  <c r="AB359" i="7"/>
  <c r="N359" i="7"/>
  <c r="AS359" i="7"/>
  <c r="AC359" i="7"/>
  <c r="AT359" i="7"/>
  <c r="AK360" i="7" s="1"/>
  <c r="AL360" i="7" l="1"/>
  <c r="AM360" i="7" s="1"/>
  <c r="AN360" i="7"/>
  <c r="K360" i="7"/>
  <c r="R360" i="7" l="1"/>
  <c r="Y360" i="7" l="1"/>
  <c r="AD360" i="7"/>
  <c r="W360" i="7"/>
  <c r="T360" i="7" s="1"/>
  <c r="U360" i="7"/>
  <c r="V360" i="7" s="1"/>
  <c r="Z360" i="7" s="1"/>
  <c r="X360" i="7"/>
  <c r="L360" i="7"/>
  <c r="AQ360" i="7" l="1"/>
  <c r="AB360" i="7"/>
  <c r="AS360" i="7"/>
  <c r="N360" i="7"/>
  <c r="AC360" i="7"/>
  <c r="O360" i="7"/>
  <c r="AH360" i="7"/>
  <c r="AI360" i="7"/>
  <c r="Q360" i="7"/>
  <c r="AE360" i="7"/>
  <c r="AG360" i="7"/>
  <c r="P360" i="7"/>
  <c r="AF360" i="7"/>
  <c r="S360" i="7"/>
  <c r="AR360" i="7" l="1"/>
  <c r="M360" i="7"/>
  <c r="AA360" i="7"/>
  <c r="AP360" i="7"/>
  <c r="AO360" i="7" s="1"/>
  <c r="AT360" i="7" s="1"/>
  <c r="AK361" i="7" s="1"/>
  <c r="AL361" i="7" l="1"/>
  <c r="AM361" i="7" s="1"/>
  <c r="AN361" i="7"/>
  <c r="K361" i="7"/>
  <c r="R361" i="7" l="1"/>
  <c r="X361" i="7" l="1"/>
  <c r="Y361" i="7"/>
  <c r="AD361" i="7"/>
  <c r="W361" i="7"/>
  <c r="U361" i="7"/>
  <c r="V361" i="7" s="1"/>
  <c r="Z361" i="7" s="1"/>
  <c r="L361" i="7"/>
  <c r="AQ361" i="7" l="1"/>
  <c r="AH361" i="7"/>
  <c r="Q361" i="7"/>
  <c r="AI361" i="7"/>
  <c r="T361" i="7"/>
  <c r="O361" i="7"/>
  <c r="AE361" i="7"/>
  <c r="P361" i="7"/>
  <c r="AG361" i="7"/>
  <c r="AF361" i="7"/>
  <c r="S361" i="7"/>
  <c r="AR361" i="7" l="1"/>
  <c r="AA361" i="7"/>
  <c r="M361" i="7"/>
  <c r="AP361" i="7"/>
  <c r="AO361" i="7" s="1"/>
  <c r="N361" i="7"/>
  <c r="AS361" i="7"/>
  <c r="AT361" i="7" s="1"/>
  <c r="AK362" i="7" s="1"/>
  <c r="AB361" i="7"/>
  <c r="AC361" i="7"/>
  <c r="AL362" i="7" l="1"/>
  <c r="AM362" i="7" s="1"/>
  <c r="AN362" i="7"/>
  <c r="K362" i="7"/>
  <c r="R362" i="7" l="1"/>
  <c r="U362" i="7" l="1"/>
  <c r="W362" i="7"/>
  <c r="X362" i="7"/>
  <c r="AD362" i="7"/>
  <c r="Y362" i="7"/>
  <c r="V362" i="7"/>
  <c r="AE362" i="7"/>
  <c r="T362" i="7"/>
  <c r="Z362" i="7"/>
  <c r="AQ362" i="7"/>
  <c r="L362" i="7"/>
  <c r="AS362" i="7" l="1"/>
  <c r="N362" i="7"/>
  <c r="AB362" i="7"/>
  <c r="O362" i="7"/>
  <c r="AG362" i="7"/>
  <c r="P362" i="7"/>
  <c r="AF362" i="7"/>
  <c r="S362" i="7"/>
  <c r="AH362" i="7"/>
  <c r="AI362" i="7"/>
  <c r="Q362" i="7"/>
  <c r="AC362" i="7"/>
  <c r="AR362" i="7" l="1"/>
  <c r="AA362" i="7"/>
  <c r="M362" i="7"/>
  <c r="AP362" i="7"/>
  <c r="AO362" i="7" s="1"/>
  <c r="AT362" i="7" s="1"/>
  <c r="AK363" i="7" s="1"/>
  <c r="AL363" i="7" l="1"/>
  <c r="AM363" i="7" s="1"/>
  <c r="AN363" i="7"/>
  <c r="K363" i="7"/>
  <c r="R363" i="7" l="1"/>
  <c r="Y363" i="7" l="1"/>
  <c r="X363" i="7"/>
  <c r="AD363" i="7"/>
  <c r="W363" i="7"/>
  <c r="U363" i="7"/>
  <c r="AE363" i="7" s="1"/>
  <c r="L363" i="7"/>
  <c r="V363" i="7" l="1"/>
  <c r="AQ363" i="7"/>
  <c r="AF363" i="7"/>
  <c r="AG363" i="7"/>
  <c r="P363" i="7"/>
  <c r="S363" i="7"/>
  <c r="AP363" i="7" s="1"/>
  <c r="AO363" i="7" s="1"/>
  <c r="Z363" i="7"/>
  <c r="O363" i="7"/>
  <c r="Q363" i="7"/>
  <c r="AI363" i="7"/>
  <c r="AH363" i="7"/>
  <c r="T363" i="7"/>
  <c r="M363" i="7" l="1"/>
  <c r="AR363" i="7"/>
  <c r="AA363" i="7"/>
  <c r="N363" i="7"/>
  <c r="AS363" i="7"/>
  <c r="AB363" i="7"/>
  <c r="AC363" i="7"/>
  <c r="AT363" i="7"/>
  <c r="AK364" i="7" s="1"/>
  <c r="AL364" i="7" l="1"/>
  <c r="AM364" i="7" s="1"/>
  <c r="AN364" i="7"/>
  <c r="K364" i="7"/>
  <c r="R364" i="7" l="1"/>
  <c r="Y364" i="7" l="1"/>
  <c r="W364" i="7"/>
  <c r="AD364" i="7"/>
  <c r="X364" i="7"/>
  <c r="U364" i="7"/>
  <c r="V364" i="7" s="1"/>
  <c r="Z364" i="7" s="1"/>
  <c r="L364" i="7"/>
  <c r="O364" i="7" l="1"/>
  <c r="Q364" i="7"/>
  <c r="AH364" i="7"/>
  <c r="AI364" i="7"/>
  <c r="AQ364" i="7"/>
  <c r="AG364" i="7"/>
  <c r="P364" i="7"/>
  <c r="AF364" i="7"/>
  <c r="S364" i="7"/>
  <c r="AE364" i="7"/>
  <c r="AP364" i="7"/>
  <c r="AO364" i="7" s="1"/>
  <c r="T364" i="7"/>
  <c r="M364" i="7" l="1"/>
  <c r="AR364" i="7"/>
  <c r="AA364" i="7"/>
  <c r="AS364" i="7"/>
  <c r="AT364" i="7" s="1"/>
  <c r="AK365" i="7" s="1"/>
  <c r="AB364" i="7"/>
  <c r="N364" i="7"/>
  <c r="AC364" i="7"/>
  <c r="AL365" i="7" l="1"/>
  <c r="AM365" i="7" s="1"/>
  <c r="AN365" i="7"/>
  <c r="K365" i="7"/>
  <c r="R365" i="7" l="1"/>
  <c r="Y365" i="7" l="1"/>
  <c r="X365" i="7"/>
  <c r="W365" i="7"/>
  <c r="T365" i="7"/>
  <c r="AD365" i="7"/>
  <c r="U365" i="7"/>
  <c r="AE365" i="7" s="1"/>
  <c r="L365" i="7"/>
  <c r="V365" i="7" l="1"/>
  <c r="AF365" i="7" s="1"/>
  <c r="P365" i="7"/>
  <c r="AG365" i="7"/>
  <c r="S365" i="7"/>
  <c r="AQ365" i="7"/>
  <c r="AP365" i="7"/>
  <c r="AO365" i="7" s="1"/>
  <c r="O365" i="7"/>
  <c r="N365" i="7"/>
  <c r="AS365" i="7"/>
  <c r="AB365" i="7"/>
  <c r="Z365" i="7"/>
  <c r="AC365" i="7"/>
  <c r="Q365" i="7"/>
  <c r="AI365" i="7"/>
  <c r="AH365" i="7"/>
  <c r="AT365" i="7" l="1"/>
  <c r="AK366" i="7" s="1"/>
  <c r="AA365" i="7"/>
  <c r="AR365" i="7"/>
  <c r="M365" i="7"/>
  <c r="K366" i="7" l="1"/>
  <c r="AL366" i="7"/>
  <c r="AM366" i="7" s="1"/>
  <c r="AN366" i="7"/>
  <c r="R366" i="7" l="1"/>
  <c r="W366" i="7" l="1"/>
  <c r="AD366" i="7"/>
  <c r="X366" i="7"/>
  <c r="Y366" i="7"/>
  <c r="U366" i="7"/>
  <c r="AQ366" i="7" s="1"/>
  <c r="L366" i="7"/>
  <c r="V366" i="7" l="1"/>
  <c r="Z366" i="7" s="1"/>
  <c r="Q366" i="7"/>
  <c r="AH366" i="7"/>
  <c r="AI366" i="7"/>
  <c r="T366" i="7"/>
  <c r="O366" i="7"/>
  <c r="AE366" i="7"/>
  <c r="AG366" i="7"/>
  <c r="P366" i="7"/>
  <c r="AF366" i="7"/>
  <c r="S366" i="7"/>
  <c r="AR366" i="7" l="1"/>
  <c r="AA366" i="7"/>
  <c r="M366" i="7"/>
  <c r="AP366" i="7"/>
  <c r="AO366" i="7" s="1"/>
  <c r="AB366" i="7"/>
  <c r="N366" i="7"/>
  <c r="AS366" i="7"/>
  <c r="AC366" i="7"/>
  <c r="AT366" i="7" l="1"/>
  <c r="AK367" i="7" s="1"/>
  <c r="AL367" i="7" s="1"/>
  <c r="AM367" i="7" s="1"/>
  <c r="K367" i="7"/>
  <c r="AN367" i="7" l="1"/>
  <c r="R367" i="7"/>
  <c r="X367" i="7" l="1"/>
  <c r="W367" i="7"/>
  <c r="Y367" i="7"/>
  <c r="AD367" i="7"/>
  <c r="U367" i="7"/>
  <c r="V367" i="7" s="1"/>
  <c r="L367" i="7"/>
  <c r="O367" i="7" l="1"/>
  <c r="AE367" i="7"/>
  <c r="AF367" i="7"/>
  <c r="AG367" i="7"/>
  <c r="P367" i="7"/>
  <c r="S367" i="7"/>
  <c r="Z367" i="7"/>
  <c r="AQ367" i="7"/>
  <c r="AI367" i="7"/>
  <c r="Q367" i="7"/>
  <c r="AH367" i="7"/>
  <c r="T367" i="7"/>
  <c r="AA367" i="7" l="1"/>
  <c r="M367" i="7"/>
  <c r="AR367" i="7"/>
  <c r="AP367" i="7"/>
  <c r="AO367" i="7" s="1"/>
  <c r="AB367" i="7"/>
  <c r="AS367" i="7"/>
  <c r="AT367" i="7" s="1"/>
  <c r="AK368" i="7" s="1"/>
  <c r="N367" i="7"/>
  <c r="AC367" i="7"/>
  <c r="AL368" i="7" l="1"/>
  <c r="AM368" i="7" s="1"/>
  <c r="AN368" i="7"/>
  <c r="K368" i="7"/>
  <c r="R368" i="7" l="1"/>
  <c r="W368" i="7" l="1"/>
  <c r="X368" i="7"/>
  <c r="AD368" i="7"/>
  <c r="Y368" i="7"/>
  <c r="U368" i="7"/>
  <c r="AQ368" i="7" s="1"/>
  <c r="L368" i="7"/>
  <c r="V368" i="7" l="1"/>
  <c r="Z368" i="7" s="1"/>
  <c r="O368" i="7"/>
  <c r="AE368" i="7"/>
  <c r="AH368" i="7"/>
  <c r="Q368" i="7"/>
  <c r="AI368" i="7"/>
  <c r="T368" i="7"/>
  <c r="S368" i="7" l="1"/>
  <c r="P368" i="7"/>
  <c r="AG368" i="7"/>
  <c r="AF368" i="7"/>
  <c r="M368" i="7"/>
  <c r="AR368" i="7"/>
  <c r="AA368" i="7"/>
  <c r="AP368" i="7"/>
  <c r="AO368" i="7" s="1"/>
  <c r="N368" i="7"/>
  <c r="AS368" i="7"/>
  <c r="AT368" i="7" s="1"/>
  <c r="AK369" i="7" s="1"/>
  <c r="AB368" i="7"/>
  <c r="AC368" i="7"/>
  <c r="AL369" i="7" l="1"/>
  <c r="AM369" i="7" s="1"/>
  <c r="AN369" i="7"/>
  <c r="K369" i="7"/>
  <c r="R369" i="7" l="1"/>
  <c r="X369" i="7" l="1"/>
  <c r="AD369" i="7"/>
  <c r="Y369" i="7"/>
  <c r="W369" i="7"/>
  <c r="U369" i="7"/>
  <c r="AQ369" i="7" s="1"/>
  <c r="L369" i="7"/>
  <c r="V369" i="7" l="1"/>
  <c r="Z369" i="7" s="1"/>
  <c r="Q369" i="7"/>
  <c r="AI369" i="7"/>
  <c r="AH369" i="7"/>
  <c r="O369" i="7"/>
  <c r="T369" i="7"/>
  <c r="AE369" i="7"/>
  <c r="AG369" i="7"/>
  <c r="AF369" i="7"/>
  <c r="P369" i="7"/>
  <c r="S369" i="7"/>
  <c r="AP369" i="7" s="1"/>
  <c r="AO369" i="7" s="1"/>
  <c r="AA369" i="7" l="1"/>
  <c r="M369" i="7"/>
  <c r="AR369" i="7"/>
  <c r="N369" i="7"/>
  <c r="AS369" i="7"/>
  <c r="AT369" i="7" s="1"/>
  <c r="AK370" i="7" s="1"/>
  <c r="AB369" i="7"/>
  <c r="AC369" i="7"/>
  <c r="AL370" i="7" l="1"/>
  <c r="AM370" i="7" s="1"/>
  <c r="AN370" i="7"/>
  <c r="K370" i="7"/>
  <c r="R370" i="7" l="1"/>
  <c r="W370" i="7" l="1"/>
  <c r="Y370" i="7"/>
  <c r="AD370" i="7"/>
  <c r="T370" i="7"/>
  <c r="X370" i="7"/>
  <c r="U370" i="7"/>
  <c r="V370" i="7" s="1"/>
  <c r="Z370" i="7" s="1"/>
  <c r="L370" i="7"/>
  <c r="O370" i="7" l="1"/>
  <c r="AE370" i="7"/>
  <c r="AB370" i="7"/>
  <c r="AS370" i="7"/>
  <c r="N370" i="7"/>
  <c r="AH370" i="7"/>
  <c r="AI370" i="7"/>
  <c r="Q370" i="7"/>
  <c r="AQ370" i="7"/>
  <c r="AF370" i="7"/>
  <c r="P370" i="7"/>
  <c r="AG370" i="7"/>
  <c r="S370" i="7"/>
  <c r="AC370" i="7"/>
  <c r="AA370" i="7" l="1"/>
  <c r="AR370" i="7"/>
  <c r="M370" i="7"/>
  <c r="AP370" i="7"/>
  <c r="AO370" i="7" s="1"/>
  <c r="AT370" i="7" s="1"/>
  <c r="AK371" i="7" s="1"/>
  <c r="AL371" i="7" l="1"/>
  <c r="AM371" i="7" s="1"/>
  <c r="AN371" i="7"/>
  <c r="K371" i="7"/>
  <c r="R371" i="7" l="1"/>
  <c r="X371" i="7" l="1"/>
  <c r="Y371" i="7"/>
  <c r="AD371" i="7"/>
  <c r="W371" i="7"/>
  <c r="T371" i="7" s="1"/>
  <c r="U371" i="7"/>
  <c r="AQ371" i="7" s="1"/>
  <c r="L371" i="7"/>
  <c r="V371" i="7" l="1"/>
  <c r="Z371" i="7" s="1"/>
  <c r="AB371" i="7"/>
  <c r="AS371" i="7"/>
  <c r="N371" i="7"/>
  <c r="AC371" i="7"/>
  <c r="O371" i="7"/>
  <c r="AE371" i="7"/>
  <c r="Q371" i="7"/>
  <c r="AH371" i="7"/>
  <c r="AI371" i="7"/>
  <c r="P371" i="7"/>
  <c r="AF371" i="7"/>
  <c r="AG371" i="7"/>
  <c r="S371" i="7"/>
  <c r="AR371" i="7" l="1"/>
  <c r="M371" i="7"/>
  <c r="AA371" i="7"/>
  <c r="AP371" i="7"/>
  <c r="AO371" i="7" s="1"/>
  <c r="AT371" i="7" s="1"/>
  <c r="AK372" i="7" s="1"/>
  <c r="AL372" i="7" l="1"/>
  <c r="AM372" i="7" s="1"/>
  <c r="AN372" i="7"/>
  <c r="K372" i="7"/>
  <c r="R372" i="7" l="1"/>
  <c r="X372" i="7" l="1"/>
  <c r="Y372" i="7"/>
  <c r="AD372" i="7"/>
  <c r="W372" i="7"/>
  <c r="U372" i="7"/>
  <c r="V372" i="7" s="1"/>
  <c r="Z372" i="7" s="1"/>
  <c r="L372" i="7"/>
  <c r="AI372" i="7" l="1"/>
  <c r="Q372" i="7"/>
  <c r="AH372" i="7"/>
  <c r="O372" i="7"/>
  <c r="AQ372" i="7"/>
  <c r="AE372" i="7"/>
  <c r="AG372" i="7"/>
  <c r="AF372" i="7"/>
  <c r="P372" i="7"/>
  <c r="S372" i="7"/>
  <c r="AP372" i="7"/>
  <c r="AO372" i="7" s="1"/>
  <c r="T372" i="7"/>
  <c r="M372" i="7" l="1"/>
  <c r="AR372" i="7"/>
  <c r="AA372" i="7"/>
  <c r="AS372" i="7"/>
  <c r="N372" i="7"/>
  <c r="AB372" i="7"/>
  <c r="AC372" i="7"/>
  <c r="AT372" i="7"/>
  <c r="AK373" i="7" s="1"/>
  <c r="AL373" i="7" l="1"/>
  <c r="AM373" i="7" s="1"/>
  <c r="AN373" i="7"/>
  <c r="K373" i="7"/>
  <c r="R373" i="7" l="1"/>
  <c r="Y373" i="7" l="1"/>
  <c r="W373" i="7"/>
  <c r="AD373" i="7"/>
  <c r="X373" i="7"/>
  <c r="T373" i="7"/>
  <c r="U373" i="7"/>
  <c r="V373" i="7" s="1"/>
  <c r="Z373" i="7" s="1"/>
  <c r="L373" i="7"/>
  <c r="O373" i="7" l="1"/>
  <c r="AB373" i="7"/>
  <c r="AS373" i="7"/>
  <c r="N373" i="7"/>
  <c r="AH373" i="7"/>
  <c r="Q373" i="7"/>
  <c r="AI373" i="7"/>
  <c r="AE373" i="7"/>
  <c r="AP373" i="7"/>
  <c r="AO373" i="7" s="1"/>
  <c r="AQ373" i="7"/>
  <c r="AC373" i="7"/>
  <c r="P373" i="7"/>
  <c r="AF373" i="7"/>
  <c r="AG373" i="7"/>
  <c r="S373" i="7"/>
  <c r="AT373" i="7" l="1"/>
  <c r="AK374" i="7" s="1"/>
  <c r="AL374" i="7" s="1"/>
  <c r="AM374" i="7" s="1"/>
  <c r="AR373" i="7"/>
  <c r="AA373" i="7"/>
  <c r="M373" i="7"/>
  <c r="AN374" i="7" l="1"/>
  <c r="K374" i="7"/>
  <c r="R374" i="7" l="1"/>
  <c r="X374" i="7" l="1"/>
  <c r="AD374" i="7"/>
  <c r="W374" i="7"/>
  <c r="Y374" i="7"/>
  <c r="U374" i="7"/>
  <c r="AQ374" i="7" s="1"/>
  <c r="L374" i="7"/>
  <c r="V374" i="7" l="1"/>
  <c r="P374" i="7" s="1"/>
  <c r="AG374" i="7"/>
  <c r="AF374" i="7"/>
  <c r="S374" i="7"/>
  <c r="Q374" i="7"/>
  <c r="AH374" i="7"/>
  <c r="AI374" i="7"/>
  <c r="O374" i="7"/>
  <c r="AP374" i="7"/>
  <c r="AO374" i="7" s="1"/>
  <c r="T374" i="7"/>
  <c r="Z374" i="7"/>
  <c r="AE374" i="7"/>
  <c r="N374" i="7" l="1"/>
  <c r="AS374" i="7"/>
  <c r="AT374" i="7" s="1"/>
  <c r="AK375" i="7" s="1"/>
  <c r="AB374" i="7"/>
  <c r="AC374" i="7"/>
  <c r="AR374" i="7"/>
  <c r="AA374" i="7"/>
  <c r="M374" i="7"/>
  <c r="K375" i="7" l="1"/>
  <c r="AL375" i="7"/>
  <c r="AM375" i="7" s="1"/>
  <c r="AN375" i="7"/>
  <c r="R375" i="7" l="1"/>
  <c r="W375" i="7" l="1"/>
  <c r="AD375" i="7"/>
  <c r="X375" i="7"/>
  <c r="Y375" i="7"/>
  <c r="U375" i="7"/>
  <c r="V375" i="7" s="1"/>
  <c r="Z375" i="7" s="1"/>
  <c r="T375" i="7"/>
  <c r="L375" i="7"/>
  <c r="O375" i="7" l="1"/>
  <c r="AQ375" i="7"/>
  <c r="AB375" i="7"/>
  <c r="AS375" i="7"/>
  <c r="N375" i="7"/>
  <c r="AG375" i="7"/>
  <c r="P375" i="7"/>
  <c r="AF375" i="7"/>
  <c r="S375" i="7"/>
  <c r="AE375" i="7"/>
  <c r="AI375" i="7"/>
  <c r="AH375" i="7"/>
  <c r="Q375" i="7"/>
  <c r="AC375" i="7"/>
  <c r="AA375" i="7" l="1"/>
  <c r="AR375" i="7"/>
  <c r="M375" i="7"/>
  <c r="AP375" i="7"/>
  <c r="AO375" i="7" s="1"/>
  <c r="AT375" i="7" s="1"/>
  <c r="AK376" i="7" s="1"/>
  <c r="AL376" i="7" l="1"/>
  <c r="AM376" i="7" s="1"/>
  <c r="AN376" i="7"/>
  <c r="K376" i="7"/>
  <c r="R376" i="7" l="1"/>
  <c r="X376" i="7" l="1"/>
  <c r="AD376" i="7"/>
  <c r="Y376" i="7"/>
  <c r="U376" i="7"/>
  <c r="AE376" i="7" s="1"/>
  <c r="W376" i="7"/>
  <c r="L376" i="7"/>
  <c r="V376" i="7" l="1"/>
  <c r="Z376" i="7" s="1"/>
  <c r="AQ376" i="7"/>
  <c r="Q376" i="7"/>
  <c r="AI376" i="7"/>
  <c r="AH376" i="7"/>
  <c r="T376" i="7"/>
  <c r="O376" i="7"/>
  <c r="AG376" i="7"/>
  <c r="AF376" i="7"/>
  <c r="P376" i="7"/>
  <c r="S376" i="7"/>
  <c r="AP376" i="7" s="1"/>
  <c r="AO376" i="7" s="1"/>
  <c r="AB376" i="7" l="1"/>
  <c r="AS376" i="7"/>
  <c r="N376" i="7"/>
  <c r="AC376" i="7"/>
  <c r="AA376" i="7"/>
  <c r="M376" i="7"/>
  <c r="AR376" i="7"/>
  <c r="AT376" i="7"/>
  <c r="AK377" i="7" s="1"/>
  <c r="AL377" i="7" l="1"/>
  <c r="AM377" i="7" s="1"/>
  <c r="AN377" i="7"/>
  <c r="K377" i="7"/>
  <c r="R377" i="7" l="1"/>
  <c r="W377" i="7" l="1"/>
  <c r="AD377" i="7"/>
  <c r="Y377" i="7"/>
  <c r="X377" i="7"/>
  <c r="T377" i="7"/>
  <c r="U377" i="7"/>
  <c r="AQ377" i="7" s="1"/>
  <c r="L377" i="7"/>
  <c r="V377" i="7" l="1"/>
  <c r="Z377" i="7" s="1"/>
  <c r="AB377" i="7"/>
  <c r="N377" i="7"/>
  <c r="AS377" i="7"/>
  <c r="O377" i="7"/>
  <c r="AE377" i="7"/>
  <c r="Q377" i="7"/>
  <c r="AI377" i="7"/>
  <c r="AH377" i="7"/>
  <c r="P377" i="7"/>
  <c r="AF377" i="7"/>
  <c r="AG377" i="7"/>
  <c r="S377" i="7"/>
  <c r="AP377" i="7" s="1"/>
  <c r="AO377" i="7" s="1"/>
  <c r="AC377" i="7"/>
  <c r="AT377" i="7" l="1"/>
  <c r="AK378" i="7" s="1"/>
  <c r="AL378" i="7" s="1"/>
  <c r="AM378" i="7" s="1"/>
  <c r="AR377" i="7"/>
  <c r="AA377" i="7"/>
  <c r="M377" i="7"/>
  <c r="AN378" i="7" l="1"/>
  <c r="K378" i="7"/>
  <c r="R378" i="7" l="1"/>
  <c r="Y378" i="7" l="1"/>
  <c r="AD378" i="7"/>
  <c r="X378" i="7"/>
  <c r="U378" i="7"/>
  <c r="V378" i="7" s="1"/>
  <c r="W378" i="7"/>
  <c r="T378" i="7"/>
  <c r="L378" i="7"/>
  <c r="AQ378" i="7" l="1"/>
  <c r="N378" i="7"/>
  <c r="AB378" i="7"/>
  <c r="AS378" i="7"/>
  <c r="AI378" i="7"/>
  <c r="AH378" i="7"/>
  <c r="Q378" i="7"/>
  <c r="O378" i="7"/>
  <c r="AC378" i="7"/>
  <c r="AP378" i="7"/>
  <c r="AO378" i="7" s="1"/>
  <c r="AT378" i="7" s="1"/>
  <c r="AK379" i="7" s="1"/>
  <c r="AG378" i="7"/>
  <c r="P378" i="7"/>
  <c r="AF378" i="7"/>
  <c r="S378" i="7"/>
  <c r="AE378" i="7"/>
  <c r="Z378" i="7"/>
  <c r="AL379" i="7" l="1"/>
  <c r="AM379" i="7" s="1"/>
  <c r="AN379" i="7"/>
  <c r="AR378" i="7"/>
  <c r="AA378" i="7"/>
  <c r="M378" i="7"/>
  <c r="K379" i="7" l="1"/>
  <c r="R379" i="7" l="1"/>
  <c r="Y379" i="7" l="1"/>
  <c r="X379" i="7"/>
  <c r="W379" i="7"/>
  <c r="U379" i="7"/>
  <c r="V379" i="7" s="1"/>
  <c r="Z379" i="7" s="1"/>
  <c r="AD379" i="7"/>
  <c r="L379" i="7"/>
  <c r="O379" i="7" l="1"/>
  <c r="Q379" i="7"/>
  <c r="AH379" i="7"/>
  <c r="AI379" i="7"/>
  <c r="AE379" i="7"/>
  <c r="AQ379" i="7"/>
  <c r="AF379" i="7"/>
  <c r="AG379" i="7"/>
  <c r="P379" i="7"/>
  <c r="S379" i="7"/>
  <c r="T379" i="7"/>
  <c r="AR379" i="7" l="1"/>
  <c r="M379" i="7"/>
  <c r="AA379" i="7"/>
  <c r="AP379" i="7"/>
  <c r="AO379" i="7" s="1"/>
  <c r="N379" i="7"/>
  <c r="AS379" i="7"/>
  <c r="AT379" i="7" s="1"/>
  <c r="AK380" i="7" s="1"/>
  <c r="AB379" i="7"/>
  <c r="AC379" i="7"/>
  <c r="AL380" i="7" l="1"/>
  <c r="AM380" i="7" s="1"/>
  <c r="AN380" i="7"/>
  <c r="K380" i="7"/>
  <c r="R380" i="7" l="1"/>
  <c r="X380" i="7" l="1"/>
  <c r="AD380" i="7"/>
  <c r="Y380" i="7"/>
  <c r="W380" i="7"/>
  <c r="U380" i="7"/>
  <c r="AQ380" i="7" s="1"/>
  <c r="L380" i="7"/>
  <c r="V380" i="7" l="1"/>
  <c r="Z380" i="7" s="1"/>
  <c r="Q380" i="7"/>
  <c r="AI380" i="7"/>
  <c r="AH380" i="7"/>
  <c r="O380" i="7"/>
  <c r="P380" i="7"/>
  <c r="AG380" i="7"/>
  <c r="AF380" i="7"/>
  <c r="S380" i="7"/>
  <c r="AE380" i="7"/>
  <c r="T380" i="7"/>
  <c r="AA380" i="7" l="1"/>
  <c r="AR380" i="7"/>
  <c r="M380" i="7"/>
  <c r="N380" i="7"/>
  <c r="AS380" i="7"/>
  <c r="AB380" i="7"/>
  <c r="AC380" i="7"/>
  <c r="AP380" i="7"/>
  <c r="AO380" i="7" s="1"/>
  <c r="AT380" i="7" l="1"/>
  <c r="AK381" i="7" s="1"/>
  <c r="K381" i="7"/>
  <c r="R381" i="7" l="1"/>
  <c r="AL381" i="7"/>
  <c r="AM381" i="7" s="1"/>
  <c r="AN381" i="7"/>
  <c r="X381" i="7" l="1"/>
  <c r="W381" i="7"/>
  <c r="AD381" i="7"/>
  <c r="Y381" i="7"/>
  <c r="T381" i="7"/>
  <c r="U381" i="7"/>
  <c r="V381" i="7" s="1"/>
  <c r="L381" i="7"/>
  <c r="AF381" i="7" l="1"/>
  <c r="AG381" i="7"/>
  <c r="P381" i="7"/>
  <c r="S381" i="7"/>
  <c r="O381" i="7"/>
  <c r="Z381" i="7"/>
  <c r="AI381" i="7"/>
  <c r="AH381" i="7"/>
  <c r="Q381" i="7"/>
  <c r="AE381" i="7"/>
  <c r="AQ381" i="7"/>
  <c r="AS381" i="7"/>
  <c r="N381" i="7"/>
  <c r="AB381" i="7"/>
  <c r="AC381" i="7"/>
  <c r="AP381" i="7"/>
  <c r="AO381" i="7" s="1"/>
  <c r="AT381" i="7" l="1"/>
  <c r="AK382" i="7" s="1"/>
  <c r="AL382" i="7" s="1"/>
  <c r="AM382" i="7" s="1"/>
  <c r="AA381" i="7"/>
  <c r="M381" i="7"/>
  <c r="AR381" i="7"/>
  <c r="AN382" i="7" l="1"/>
  <c r="K382" i="7"/>
  <c r="R382" i="7" l="1"/>
  <c r="X382" i="7" l="1"/>
  <c r="W382" i="7"/>
  <c r="AD382" i="7"/>
  <c r="Y382" i="7"/>
  <c r="U382" i="7"/>
  <c r="V382" i="7" s="1"/>
  <c r="L382" i="7"/>
  <c r="O382" i="7" l="1"/>
  <c r="AQ382" i="7"/>
  <c r="AH382" i="7"/>
  <c r="Q382" i="7"/>
  <c r="AI382" i="7"/>
  <c r="AG382" i="7"/>
  <c r="P382" i="7"/>
  <c r="AF382" i="7"/>
  <c r="S382" i="7"/>
  <c r="Z382" i="7"/>
  <c r="AE382" i="7"/>
  <c r="T382" i="7"/>
  <c r="M382" i="7" l="1"/>
  <c r="AR382" i="7"/>
  <c r="AA382" i="7"/>
  <c r="AP382" i="7"/>
  <c r="AO382" i="7" s="1"/>
  <c r="N382" i="7"/>
  <c r="AB382" i="7"/>
  <c r="AS382" i="7"/>
  <c r="AT382" i="7" s="1"/>
  <c r="AK383" i="7" s="1"/>
  <c r="AC382" i="7"/>
  <c r="AL383" i="7" l="1"/>
  <c r="AM383" i="7" s="1"/>
  <c r="AN383" i="7"/>
  <c r="K383" i="7"/>
  <c r="R383" i="7" l="1"/>
  <c r="AD383" i="7" l="1"/>
  <c r="W383" i="7"/>
  <c r="X383" i="7"/>
  <c r="Y383" i="7"/>
  <c r="T383" i="7"/>
  <c r="U383" i="7"/>
  <c r="V383" i="7" s="1"/>
  <c r="L383" i="7"/>
  <c r="AB383" i="7" l="1"/>
  <c r="N383" i="7"/>
  <c r="AS383" i="7"/>
  <c r="AF383" i="7"/>
  <c r="AG383" i="7"/>
  <c r="P383" i="7"/>
  <c r="S383" i="7"/>
  <c r="O383" i="7"/>
  <c r="AQ383" i="7"/>
  <c r="AH383" i="7"/>
  <c r="AI383" i="7"/>
  <c r="Q383" i="7"/>
  <c r="AE383" i="7"/>
  <c r="Z383" i="7"/>
  <c r="AC383" i="7"/>
  <c r="M383" i="7" l="1"/>
  <c r="AR383" i="7"/>
  <c r="AA383" i="7"/>
  <c r="AP383" i="7"/>
  <c r="AO383" i="7" s="1"/>
  <c r="AT383" i="7" s="1"/>
  <c r="AK384" i="7" s="1"/>
  <c r="AL384" i="7" l="1"/>
  <c r="AM384" i="7" s="1"/>
  <c r="AN384" i="7"/>
  <c r="K384" i="7"/>
  <c r="R384" i="7" l="1"/>
  <c r="Y384" i="7" l="1"/>
  <c r="AD384" i="7"/>
  <c r="X384" i="7"/>
  <c r="W384" i="7"/>
  <c r="T384" i="7"/>
  <c r="U384" i="7"/>
  <c r="V384" i="7" s="1"/>
  <c r="Z384" i="7" s="1"/>
  <c r="L384" i="7"/>
  <c r="N384" i="7" l="1"/>
  <c r="AS384" i="7"/>
  <c r="AB384" i="7"/>
  <c r="O384" i="7"/>
  <c r="AQ384" i="7"/>
  <c r="Q384" i="7"/>
  <c r="AH384" i="7"/>
  <c r="AI384" i="7"/>
  <c r="AP384" i="7"/>
  <c r="AO384" i="7" s="1"/>
  <c r="AC384" i="7"/>
  <c r="AG384" i="7"/>
  <c r="P384" i="7"/>
  <c r="AF384" i="7"/>
  <c r="S384" i="7"/>
  <c r="AE384" i="7"/>
  <c r="AT384" i="7" l="1"/>
  <c r="AK385" i="7" s="1"/>
  <c r="M384" i="7"/>
  <c r="AA384" i="7"/>
  <c r="AR384" i="7"/>
  <c r="K385" i="7" l="1"/>
  <c r="AL385" i="7"/>
  <c r="AM385" i="7" s="1"/>
  <c r="AN385" i="7"/>
  <c r="R385" i="7" l="1"/>
  <c r="Y385" i="7" l="1"/>
  <c r="X385" i="7"/>
  <c r="AD385" i="7"/>
  <c r="W385" i="7"/>
  <c r="U385" i="7"/>
  <c r="V385" i="7" s="1"/>
  <c r="L385" i="7"/>
  <c r="AG385" i="7" l="1"/>
  <c r="P385" i="7"/>
  <c r="AF385" i="7"/>
  <c r="S385" i="7"/>
  <c r="O385" i="7"/>
  <c r="AI385" i="7"/>
  <c r="Q385" i="7"/>
  <c r="AH385" i="7"/>
  <c r="AQ385" i="7"/>
  <c r="AP385" i="7"/>
  <c r="AO385" i="7" s="1"/>
  <c r="AE385" i="7"/>
  <c r="Z385" i="7"/>
  <c r="T385" i="7"/>
  <c r="AS385" i="7" l="1"/>
  <c r="AT385" i="7" s="1"/>
  <c r="AK386" i="7" s="1"/>
  <c r="N385" i="7"/>
  <c r="AB385" i="7"/>
  <c r="AC385" i="7"/>
  <c r="M385" i="7"/>
  <c r="AR385" i="7"/>
  <c r="AA385" i="7"/>
  <c r="AL386" i="7" l="1"/>
  <c r="AM386" i="7" s="1"/>
  <c r="AN386" i="7"/>
  <c r="K386" i="7"/>
  <c r="R386" i="7" l="1"/>
  <c r="Y386" i="7" l="1"/>
  <c r="AD386" i="7"/>
  <c r="X386" i="7"/>
  <c r="W386" i="7"/>
  <c r="U386" i="7"/>
  <c r="AQ386" i="7" s="1"/>
  <c r="L386" i="7"/>
  <c r="V386" i="7" l="1"/>
  <c r="Q386" i="7"/>
  <c r="AH386" i="7"/>
  <c r="AI386" i="7"/>
  <c r="AG386" i="7"/>
  <c r="AF386" i="7"/>
  <c r="P386" i="7"/>
  <c r="S386" i="7"/>
  <c r="O386" i="7"/>
  <c r="AP386" i="7"/>
  <c r="AO386" i="7" s="1"/>
  <c r="T386" i="7"/>
  <c r="Z386" i="7"/>
  <c r="AE386" i="7"/>
  <c r="AB386" i="7" l="1"/>
  <c r="N386" i="7"/>
  <c r="AS386" i="7"/>
  <c r="AT386" i="7" s="1"/>
  <c r="AK387" i="7" s="1"/>
  <c r="AC386" i="7"/>
  <c r="M386" i="7"/>
  <c r="AA386" i="7"/>
  <c r="AR386" i="7"/>
  <c r="K387" i="7" l="1"/>
  <c r="AL387" i="7"/>
  <c r="AM387" i="7" s="1"/>
  <c r="AN387" i="7"/>
  <c r="R387" i="7" l="1"/>
  <c r="W387" i="7" l="1"/>
  <c r="X387" i="7"/>
  <c r="AD387" i="7"/>
  <c r="Y387" i="7"/>
  <c r="U387" i="7"/>
  <c r="V387" i="7" s="1"/>
  <c r="L387" i="7"/>
  <c r="AG387" i="7" l="1"/>
  <c r="AF387" i="7"/>
  <c r="P387" i="7"/>
  <c r="S387" i="7"/>
  <c r="O387" i="7"/>
  <c r="AQ387" i="7"/>
  <c r="AP387" i="7"/>
  <c r="AO387" i="7" s="1"/>
  <c r="AE387" i="7"/>
  <c r="AH387" i="7"/>
  <c r="AI387" i="7"/>
  <c r="Q387" i="7"/>
  <c r="T387" i="7"/>
  <c r="Z387" i="7"/>
  <c r="N387" i="7" l="1"/>
  <c r="AS387" i="7"/>
  <c r="AB387" i="7"/>
  <c r="AC387" i="7"/>
  <c r="AT387" i="7"/>
  <c r="AK388" i="7" s="1"/>
  <c r="M387" i="7"/>
  <c r="AA387" i="7"/>
  <c r="AR387" i="7"/>
  <c r="K388" i="7" l="1"/>
  <c r="AL388" i="7"/>
  <c r="AM388" i="7" s="1"/>
  <c r="AN388" i="7"/>
  <c r="R388" i="7" l="1"/>
  <c r="AD388" i="7" l="1"/>
  <c r="X388" i="7"/>
  <c r="Y388" i="7"/>
  <c r="U388" i="7"/>
  <c r="V388" i="7" s="1"/>
  <c r="W388" i="7"/>
  <c r="L388" i="7"/>
  <c r="O388" i="7" l="1"/>
  <c r="AQ388" i="7"/>
  <c r="Q388" i="7"/>
  <c r="AH388" i="7"/>
  <c r="AI388" i="7"/>
  <c r="T388" i="7"/>
  <c r="AF388" i="7"/>
  <c r="P388" i="7"/>
  <c r="AG388" i="7"/>
  <c r="S388" i="7"/>
  <c r="Z388" i="7"/>
  <c r="AE388" i="7"/>
  <c r="AA388" i="7" l="1"/>
  <c r="AR388" i="7"/>
  <c r="M388" i="7"/>
  <c r="AS388" i="7"/>
  <c r="AB388" i="7"/>
  <c r="N388" i="7"/>
  <c r="AC388" i="7"/>
  <c r="AP388" i="7"/>
  <c r="AO388" i="7" s="1"/>
  <c r="AT388" i="7" s="1"/>
  <c r="AK389" i="7" s="1"/>
  <c r="AL389" i="7" l="1"/>
  <c r="AM389" i="7" s="1"/>
  <c r="AN389" i="7"/>
  <c r="K389" i="7"/>
  <c r="R389" i="7" l="1"/>
  <c r="Y389" i="7" l="1"/>
  <c r="X389" i="7"/>
  <c r="AD389" i="7"/>
  <c r="U389" i="7"/>
  <c r="V389" i="7" s="1"/>
  <c r="W389" i="7"/>
  <c r="L389" i="7"/>
  <c r="AQ389" i="7" l="1"/>
  <c r="AH389" i="7"/>
  <c r="AI389" i="7"/>
  <c r="Q389" i="7"/>
  <c r="AG389" i="7"/>
  <c r="AF389" i="7"/>
  <c r="P389" i="7"/>
  <c r="S389" i="7"/>
  <c r="O389" i="7"/>
  <c r="T389" i="7"/>
  <c r="Z389" i="7"/>
  <c r="AE389" i="7"/>
  <c r="N389" i="7" l="1"/>
  <c r="AS389" i="7"/>
  <c r="AB389" i="7"/>
  <c r="AC389" i="7"/>
  <c r="AR389" i="7"/>
  <c r="AA389" i="7"/>
  <c r="M389" i="7"/>
  <c r="AP389" i="7"/>
  <c r="AO389" i="7" s="1"/>
  <c r="AT389" i="7" s="1"/>
  <c r="AK390" i="7" s="1"/>
  <c r="AL390" i="7" l="1"/>
  <c r="AM390" i="7" s="1"/>
  <c r="AN390" i="7"/>
  <c r="K390" i="7"/>
  <c r="R390" i="7" l="1"/>
  <c r="W390" i="7" l="1"/>
  <c r="X390" i="7"/>
  <c r="AD390" i="7"/>
  <c r="Y390" i="7"/>
  <c r="U390" i="7"/>
  <c r="V390" i="7" s="1"/>
  <c r="Z390" i="7" s="1"/>
  <c r="L390" i="7"/>
  <c r="O390" i="7" l="1"/>
  <c r="AQ390" i="7"/>
  <c r="AI390" i="7"/>
  <c r="AH390" i="7"/>
  <c r="Q390" i="7"/>
  <c r="AE390" i="7"/>
  <c r="P390" i="7"/>
  <c r="AF390" i="7"/>
  <c r="AG390" i="7"/>
  <c r="S390" i="7"/>
  <c r="AP390" i="7"/>
  <c r="AO390" i="7" s="1"/>
  <c r="T390" i="7"/>
  <c r="AA390" i="7" l="1"/>
  <c r="AR390" i="7"/>
  <c r="M390" i="7"/>
  <c r="AS390" i="7"/>
  <c r="N390" i="7"/>
  <c r="AB390" i="7"/>
  <c r="AC390" i="7"/>
  <c r="AT390" i="7"/>
  <c r="AK391" i="7" s="1"/>
  <c r="AL391" i="7" l="1"/>
  <c r="AM391" i="7" s="1"/>
  <c r="AN391" i="7"/>
  <c r="K391" i="7"/>
  <c r="R391" i="7" l="1"/>
  <c r="W391" i="7" l="1"/>
  <c r="Y391" i="7"/>
  <c r="AD391" i="7"/>
  <c r="X391" i="7"/>
  <c r="U391" i="7"/>
  <c r="AQ391" i="7" s="1"/>
  <c r="L391" i="7"/>
  <c r="V391" i="7" l="1"/>
  <c r="AG391" i="7" s="1"/>
  <c r="AF391" i="7"/>
  <c r="P391" i="7"/>
  <c r="S391" i="7"/>
  <c r="O391" i="7"/>
  <c r="Z391" i="7"/>
  <c r="AE391" i="7"/>
  <c r="AP391" i="7"/>
  <c r="AO391" i="7" s="1"/>
  <c r="AI391" i="7"/>
  <c r="Q391" i="7"/>
  <c r="AH391" i="7"/>
  <c r="T391" i="7"/>
  <c r="AB391" i="7" l="1"/>
  <c r="AS391" i="7"/>
  <c r="AT391" i="7" s="1"/>
  <c r="AK392" i="7" s="1"/>
  <c r="N391" i="7"/>
  <c r="AC391" i="7"/>
  <c r="AR391" i="7"/>
  <c r="M391" i="7"/>
  <c r="AA391" i="7"/>
  <c r="K392" i="7" l="1"/>
  <c r="AL392" i="7"/>
  <c r="AM392" i="7" s="1"/>
  <c r="AN392" i="7"/>
  <c r="R392" i="7" l="1"/>
  <c r="AD392" i="7" l="1"/>
  <c r="X392" i="7"/>
  <c r="Y392" i="7"/>
  <c r="W392" i="7"/>
  <c r="U392" i="7"/>
  <c r="V392" i="7" s="1"/>
  <c r="Z392" i="7" s="1"/>
  <c r="L392" i="7"/>
  <c r="AE392" i="7" l="1"/>
  <c r="AQ392" i="7"/>
  <c r="O392" i="7"/>
  <c r="Q392" i="7"/>
  <c r="AH392" i="7"/>
  <c r="AI392" i="7"/>
  <c r="P392" i="7"/>
  <c r="AG392" i="7"/>
  <c r="AF392" i="7"/>
  <c r="S392" i="7"/>
  <c r="T392" i="7"/>
  <c r="M392" i="7" l="1"/>
  <c r="AR392" i="7"/>
  <c r="AA392" i="7"/>
  <c r="AS392" i="7"/>
  <c r="N392" i="7"/>
  <c r="AB392" i="7"/>
  <c r="AC392" i="7"/>
  <c r="AP392" i="7"/>
  <c r="AO392" i="7" s="1"/>
  <c r="AT392" i="7" s="1"/>
  <c r="AK393" i="7" s="1"/>
  <c r="AL393" i="7" l="1"/>
  <c r="AM393" i="7" s="1"/>
  <c r="AN393" i="7"/>
  <c r="K393" i="7"/>
  <c r="R393" i="7" l="1"/>
  <c r="U393" i="7" l="1"/>
  <c r="W393" i="7"/>
  <c r="Y393" i="7"/>
  <c r="X393" i="7"/>
  <c r="AE393" i="7"/>
  <c r="AD393" i="7"/>
  <c r="V393" i="7"/>
  <c r="AQ393" i="7"/>
  <c r="L393" i="7"/>
  <c r="AF393" i="7" l="1"/>
  <c r="AG393" i="7"/>
  <c r="P393" i="7"/>
  <c r="S393" i="7"/>
  <c r="Z393" i="7"/>
  <c r="Q393" i="7"/>
  <c r="AH393" i="7"/>
  <c r="AI393" i="7"/>
  <c r="T393" i="7"/>
  <c r="O393" i="7"/>
  <c r="AB393" i="7" l="1"/>
  <c r="N393" i="7"/>
  <c r="AS393" i="7"/>
  <c r="AC393" i="7"/>
  <c r="M393" i="7"/>
  <c r="AA393" i="7"/>
  <c r="AR393" i="7"/>
  <c r="AP393" i="7"/>
  <c r="AO393" i="7" s="1"/>
  <c r="K394" i="7" l="1"/>
  <c r="AT393" i="7"/>
  <c r="AK394" i="7" s="1"/>
  <c r="AL394" i="7" l="1"/>
  <c r="AM394" i="7" s="1"/>
  <c r="AN394" i="7"/>
  <c r="R394" i="7"/>
  <c r="Y394" i="7" l="1"/>
  <c r="AD394" i="7"/>
  <c r="X394" i="7"/>
  <c r="W394" i="7"/>
  <c r="U394" i="7"/>
  <c r="V394" i="7" s="1"/>
  <c r="L394" i="7"/>
  <c r="O394" i="7" l="1"/>
  <c r="AQ394" i="7"/>
  <c r="AG394" i="7"/>
  <c r="P394" i="7"/>
  <c r="AF394" i="7"/>
  <c r="S394" i="7"/>
  <c r="Q394" i="7"/>
  <c r="AH394" i="7"/>
  <c r="AI394" i="7"/>
  <c r="T394" i="7"/>
  <c r="Z394" i="7"/>
  <c r="AE394" i="7"/>
  <c r="AS394" i="7" l="1"/>
  <c r="AB394" i="7"/>
  <c r="N394" i="7"/>
  <c r="AC394" i="7"/>
  <c r="M394" i="7"/>
  <c r="AA394" i="7"/>
  <c r="AR394" i="7"/>
  <c r="AP394" i="7"/>
  <c r="AO394" i="7" s="1"/>
  <c r="AT394" i="7" s="1"/>
  <c r="AK395" i="7" s="1"/>
  <c r="AL395" i="7" l="1"/>
  <c r="AM395" i="7" s="1"/>
  <c r="AN395" i="7"/>
  <c r="K395" i="7"/>
  <c r="R395" i="7" l="1"/>
  <c r="X395" i="7" l="1"/>
  <c r="W395" i="7"/>
  <c r="AD395" i="7"/>
  <c r="U395" i="7"/>
  <c r="V395" i="7" s="1"/>
  <c r="Y395" i="7"/>
  <c r="L395" i="7"/>
  <c r="O395" i="7" l="1"/>
  <c r="AE395" i="7"/>
  <c r="Q395" i="7"/>
  <c r="AH395" i="7"/>
  <c r="AI395" i="7"/>
  <c r="AF395" i="7"/>
  <c r="P395" i="7"/>
  <c r="AG395" i="7"/>
  <c r="S395" i="7"/>
  <c r="AP395" i="7"/>
  <c r="AO395" i="7" s="1"/>
  <c r="AQ395" i="7"/>
  <c r="T395" i="7"/>
  <c r="Z395" i="7"/>
  <c r="M395" i="7" l="1"/>
  <c r="AA395" i="7"/>
  <c r="AR395" i="7"/>
  <c r="AB395" i="7"/>
  <c r="AS395" i="7"/>
  <c r="AT395" i="7" s="1"/>
  <c r="AK396" i="7" s="1"/>
  <c r="N395" i="7"/>
  <c r="AC395" i="7"/>
  <c r="AL396" i="7" l="1"/>
  <c r="AM396" i="7" s="1"/>
  <c r="AN396" i="7"/>
  <c r="K396" i="7"/>
  <c r="R396" i="7" l="1"/>
  <c r="AD396" i="7" l="1"/>
  <c r="X396" i="7"/>
  <c r="Y396" i="7"/>
  <c r="W396" i="7"/>
  <c r="U396" i="7"/>
  <c r="AE396" i="7" s="1"/>
  <c r="L396" i="7"/>
  <c r="V396" i="7" l="1"/>
  <c r="Z396" i="7" s="1"/>
  <c r="AI396" i="7"/>
  <c r="AH396" i="7"/>
  <c r="Q396" i="7"/>
  <c r="O396" i="7"/>
  <c r="AQ396" i="7"/>
  <c r="AG396" i="7"/>
  <c r="AF396" i="7"/>
  <c r="P396" i="7"/>
  <c r="S396" i="7"/>
  <c r="T396" i="7"/>
  <c r="AR396" i="7" l="1"/>
  <c r="M396" i="7"/>
  <c r="AA396" i="7"/>
  <c r="AP396" i="7"/>
  <c r="AO396" i="7" s="1"/>
  <c r="AS396" i="7"/>
  <c r="AB396" i="7"/>
  <c r="N396" i="7"/>
  <c r="AC396" i="7"/>
  <c r="AT396" i="7" l="1"/>
  <c r="AK397" i="7" s="1"/>
  <c r="AL397" i="7" s="1"/>
  <c r="AM397" i="7" s="1"/>
  <c r="K397" i="7"/>
  <c r="AN397" i="7" l="1"/>
  <c r="R397" i="7"/>
  <c r="Y397" i="7" l="1"/>
  <c r="U397" i="7"/>
  <c r="W397" i="7"/>
  <c r="V397" i="7"/>
  <c r="X397" i="7"/>
  <c r="AQ397" i="7"/>
  <c r="AD397" i="7"/>
  <c r="Z397" i="7"/>
  <c r="T397" i="7"/>
  <c r="AC397" i="7" s="1"/>
  <c r="L397" i="7"/>
  <c r="P397" i="7" l="1"/>
  <c r="AF397" i="7"/>
  <c r="AG397" i="7"/>
  <c r="S397" i="7"/>
  <c r="O397" i="7"/>
  <c r="AE397" i="7"/>
  <c r="N397" i="7"/>
  <c r="AS397" i="7"/>
  <c r="AB397" i="7"/>
  <c r="AH397" i="7"/>
  <c r="Q397" i="7"/>
  <c r="AI397" i="7"/>
  <c r="AA397" i="7" l="1"/>
  <c r="M397" i="7"/>
  <c r="AR397" i="7"/>
  <c r="AP397" i="7"/>
  <c r="AO397" i="7" s="1"/>
  <c r="AT397" i="7" s="1"/>
  <c r="AK398" i="7" s="1"/>
  <c r="AL398" i="7" l="1"/>
  <c r="AM398" i="7" s="1"/>
  <c r="AN398" i="7"/>
  <c r="K398" i="7"/>
  <c r="R398" i="7" l="1"/>
  <c r="W398" i="7" l="1"/>
  <c r="Y398" i="7"/>
  <c r="AD398" i="7"/>
  <c r="X398" i="7"/>
  <c r="T398" i="7"/>
  <c r="AC398" i="7" s="1"/>
  <c r="U398" i="7"/>
  <c r="V398" i="7" s="1"/>
  <c r="Z398" i="7" s="1"/>
  <c r="L398" i="7"/>
  <c r="O398" i="7" l="1"/>
  <c r="AQ398" i="7"/>
  <c r="AE398" i="7"/>
  <c r="AF398" i="7"/>
  <c r="P398" i="7"/>
  <c r="AG398" i="7"/>
  <c r="S398" i="7"/>
  <c r="N398" i="7"/>
  <c r="AB398" i="7"/>
  <c r="AS398" i="7"/>
  <c r="Q398" i="7"/>
  <c r="AH398" i="7"/>
  <c r="AI398" i="7"/>
  <c r="AR398" i="7" l="1"/>
  <c r="M398" i="7"/>
  <c r="AA398" i="7"/>
  <c r="AP398" i="7"/>
  <c r="AO398" i="7" s="1"/>
  <c r="AT398" i="7" s="1"/>
  <c r="AK399" i="7" s="1"/>
  <c r="AL399" i="7" l="1"/>
  <c r="AM399" i="7" s="1"/>
  <c r="AN399" i="7"/>
  <c r="K399" i="7"/>
  <c r="R399" i="7" l="1"/>
  <c r="U399" i="7" l="1"/>
  <c r="V399" i="7"/>
  <c r="X399" i="7"/>
  <c r="Y399" i="7"/>
  <c r="AD399" i="7"/>
  <c r="Z399" i="7"/>
  <c r="AE399" i="7"/>
  <c r="W399" i="7"/>
  <c r="AQ399" i="7"/>
  <c r="L399" i="7"/>
  <c r="AI399" i="7" l="1"/>
  <c r="AH399" i="7"/>
  <c r="Q399" i="7"/>
  <c r="O399" i="7"/>
  <c r="P399" i="7"/>
  <c r="AG399" i="7"/>
  <c r="AF399" i="7"/>
  <c r="S399" i="7"/>
  <c r="T399" i="7"/>
  <c r="AR399" i="7" l="1"/>
  <c r="M399" i="7"/>
  <c r="AA399" i="7"/>
  <c r="AP399" i="7"/>
  <c r="AO399" i="7" s="1"/>
  <c r="AS399" i="7"/>
  <c r="AT399" i="7" s="1"/>
  <c r="AK400" i="7" s="1"/>
  <c r="N399" i="7"/>
  <c r="AB399" i="7"/>
  <c r="AC399" i="7"/>
  <c r="AL400" i="7" l="1"/>
  <c r="AM400" i="7" s="1"/>
  <c r="AN400" i="7"/>
  <c r="K400" i="7"/>
  <c r="R400" i="7" l="1"/>
  <c r="W400" i="7" l="1"/>
  <c r="X400" i="7"/>
  <c r="Y400" i="7"/>
  <c r="AD400" i="7"/>
  <c r="U400" i="7"/>
  <c r="AE400" i="7" s="1"/>
  <c r="T400" i="7"/>
  <c r="AC400" i="7" s="1"/>
  <c r="L400" i="7"/>
  <c r="V400" i="7" l="1"/>
  <c r="Z400" i="7" s="1"/>
  <c r="AQ400" i="7"/>
  <c r="O400" i="7"/>
  <c r="AS400" i="7"/>
  <c r="N400" i="7"/>
  <c r="AB400" i="7"/>
  <c r="AG400" i="7"/>
  <c r="P400" i="7"/>
  <c r="AF400" i="7"/>
  <c r="S400" i="7"/>
  <c r="AH400" i="7"/>
  <c r="Q400" i="7"/>
  <c r="AI400" i="7"/>
  <c r="M400" i="7" l="1"/>
  <c r="AR400" i="7"/>
  <c r="AA400" i="7"/>
  <c r="AP400" i="7"/>
  <c r="AO400" i="7" s="1"/>
  <c r="AT400" i="7"/>
  <c r="AK401" i="7" s="1"/>
  <c r="AL401" i="7" l="1"/>
  <c r="AM401" i="7" s="1"/>
  <c r="AN401" i="7"/>
  <c r="K401" i="7"/>
  <c r="R401" i="7" l="1"/>
  <c r="W401" i="7" l="1"/>
  <c r="X401" i="7"/>
  <c r="Y401" i="7"/>
  <c r="AD401" i="7"/>
  <c r="U401" i="7"/>
  <c r="AQ401" i="7" s="1"/>
  <c r="L401" i="7"/>
  <c r="AE401" i="7" l="1"/>
  <c r="V401" i="7"/>
  <c r="Z401" i="7" s="1"/>
  <c r="Q401" i="7"/>
  <c r="AI401" i="7"/>
  <c r="AH401" i="7"/>
  <c r="T401" i="7"/>
  <c r="O401" i="7"/>
  <c r="AF401" i="7"/>
  <c r="P401" i="7"/>
  <c r="AG401" i="7"/>
  <c r="S401" i="7"/>
  <c r="AA401" i="7" l="1"/>
  <c r="M401" i="7"/>
  <c r="AR401" i="7"/>
  <c r="AS401" i="7"/>
  <c r="N401" i="7"/>
  <c r="AB401" i="7"/>
  <c r="AC401" i="7"/>
  <c r="AP401" i="7"/>
  <c r="AO401" i="7" s="1"/>
  <c r="K402" i="7" l="1"/>
  <c r="AT401" i="7"/>
  <c r="AK402" i="7" s="1"/>
  <c r="R402" i="7" l="1"/>
  <c r="AL402" i="7"/>
  <c r="AM402" i="7" s="1"/>
  <c r="AN402" i="7"/>
  <c r="X402" i="7" l="1"/>
  <c r="Y402" i="7"/>
  <c r="AD402" i="7"/>
  <c r="W402" i="7"/>
  <c r="U402" i="7"/>
  <c r="V402" i="7" s="1"/>
  <c r="L402" i="7"/>
  <c r="AQ402" i="7" l="1"/>
  <c r="AI402" i="7"/>
  <c r="Q402" i="7"/>
  <c r="AH402" i="7"/>
  <c r="P402" i="7"/>
  <c r="AG402" i="7"/>
  <c r="AF402" i="7"/>
  <c r="S402" i="7"/>
  <c r="T402" i="7"/>
  <c r="O402" i="7"/>
  <c r="AE402" i="7"/>
  <c r="Z402" i="7"/>
  <c r="AR402" i="7" l="1"/>
  <c r="M402" i="7"/>
  <c r="AA402" i="7"/>
  <c r="AB402" i="7"/>
  <c r="AS402" i="7"/>
  <c r="N402" i="7"/>
  <c r="AC402" i="7"/>
  <c r="AP402" i="7"/>
  <c r="AO402" i="7" s="1"/>
  <c r="AT402" i="7" l="1"/>
  <c r="AK403" i="7" s="1"/>
  <c r="K403" i="7"/>
  <c r="R403" i="7" l="1"/>
  <c r="AL403" i="7"/>
  <c r="AM403" i="7" s="1"/>
  <c r="AN403" i="7"/>
  <c r="AD403" i="7" l="1"/>
  <c r="X403" i="7"/>
  <c r="Y403" i="7"/>
  <c r="U403" i="7"/>
  <c r="V403" i="7" s="1"/>
  <c r="W403" i="7"/>
  <c r="T403" i="7" s="1"/>
  <c r="AC403" i="7" s="1"/>
  <c r="L403" i="7"/>
  <c r="AQ403" i="7" l="1"/>
  <c r="O403" i="7"/>
  <c r="AE403" i="7"/>
  <c r="AB403" i="7"/>
  <c r="N403" i="7"/>
  <c r="AS403" i="7"/>
  <c r="AG403" i="7"/>
  <c r="P403" i="7"/>
  <c r="AF403" i="7"/>
  <c r="S403" i="7"/>
  <c r="Z403" i="7"/>
  <c r="AI403" i="7"/>
  <c r="Q403" i="7"/>
  <c r="AH403" i="7"/>
  <c r="AA403" i="7" l="1"/>
  <c r="M403" i="7"/>
  <c r="AR403" i="7"/>
  <c r="AP403" i="7"/>
  <c r="AO403" i="7" s="1"/>
  <c r="AT403" i="7" s="1"/>
  <c r="AK404" i="7" s="1"/>
  <c r="AL404" i="7" l="1"/>
  <c r="AM404" i="7" s="1"/>
  <c r="AN404" i="7"/>
  <c r="K404" i="7"/>
  <c r="R404" i="7" l="1"/>
  <c r="X404" i="7" l="1"/>
  <c r="Y404" i="7"/>
  <c r="AD404" i="7"/>
  <c r="W404" i="7"/>
  <c r="U404" i="7"/>
  <c r="V404" i="7" s="1"/>
  <c r="Z404" i="7" s="1"/>
  <c r="L404" i="7"/>
  <c r="Q404" i="7" l="1"/>
  <c r="AH404" i="7"/>
  <c r="AI404" i="7"/>
  <c r="O404" i="7"/>
  <c r="AQ404" i="7"/>
  <c r="T404" i="7"/>
  <c r="AE404" i="7"/>
  <c r="AF404" i="7"/>
  <c r="AG404" i="7"/>
  <c r="P404" i="7"/>
  <c r="S404" i="7"/>
  <c r="AP404" i="7" s="1"/>
  <c r="AO404" i="7" s="1"/>
  <c r="AS404" i="7" l="1"/>
  <c r="AT404" i="7" s="1"/>
  <c r="AK405" i="7" s="1"/>
  <c r="N404" i="7"/>
  <c r="AB404" i="7"/>
  <c r="AC404" i="7"/>
  <c r="AA404" i="7"/>
  <c r="M404" i="7"/>
  <c r="AR404" i="7"/>
  <c r="AL405" i="7" l="1"/>
  <c r="AM405" i="7" s="1"/>
  <c r="AN405" i="7"/>
  <c r="K405" i="7"/>
  <c r="R405" i="7" l="1"/>
  <c r="Y405" i="7" l="1"/>
  <c r="AD405" i="7"/>
  <c r="X405" i="7"/>
  <c r="W405" i="7"/>
  <c r="U405" i="7"/>
  <c r="AE405" i="7" s="1"/>
  <c r="L405" i="7"/>
  <c r="V405" i="7" l="1"/>
  <c r="Z405" i="7" s="1"/>
  <c r="Q405" i="7"/>
  <c r="AI405" i="7"/>
  <c r="AH405" i="7"/>
  <c r="AQ405" i="7"/>
  <c r="T405" i="7"/>
  <c r="O405" i="7"/>
  <c r="AG405" i="7"/>
  <c r="P405" i="7"/>
  <c r="AF405" i="7"/>
  <c r="S405" i="7"/>
  <c r="AR405" i="7" l="1"/>
  <c r="M405" i="7"/>
  <c r="AA405" i="7"/>
  <c r="AP405" i="7"/>
  <c r="AO405" i="7" s="1"/>
  <c r="N405" i="7"/>
  <c r="AS405" i="7"/>
  <c r="AB405" i="7"/>
  <c r="AC405" i="7"/>
  <c r="AT405" i="7"/>
  <c r="AK406" i="7" s="1"/>
  <c r="AL406" i="7" l="1"/>
  <c r="AM406" i="7" s="1"/>
  <c r="AN406" i="7"/>
  <c r="K406" i="7"/>
  <c r="R406" i="7" l="1"/>
  <c r="X406" i="7" l="1"/>
  <c r="Y406" i="7"/>
  <c r="AD406" i="7"/>
  <c r="W406" i="7"/>
  <c r="U406" i="7"/>
  <c r="AQ406" i="7" s="1"/>
  <c r="L406" i="7"/>
  <c r="V406" i="7" l="1"/>
  <c r="AG406" i="7" s="1"/>
  <c r="AF406" i="7"/>
  <c r="P406" i="7"/>
  <c r="S406" i="7"/>
  <c r="AH406" i="7"/>
  <c r="AI406" i="7"/>
  <c r="Q406" i="7"/>
  <c r="Z406" i="7"/>
  <c r="O406" i="7"/>
  <c r="AP406" i="7"/>
  <c r="AO406" i="7" s="1"/>
  <c r="T406" i="7"/>
  <c r="AE406" i="7"/>
  <c r="M406" i="7" l="1"/>
  <c r="AR406" i="7"/>
  <c r="AA406" i="7"/>
  <c r="AB406" i="7"/>
  <c r="N406" i="7"/>
  <c r="AS406" i="7"/>
  <c r="AT406" i="7" s="1"/>
  <c r="AK407" i="7" s="1"/>
  <c r="AC406" i="7"/>
  <c r="AL407" i="7" l="1"/>
  <c r="AM407" i="7" s="1"/>
  <c r="AN407" i="7"/>
  <c r="K407" i="7"/>
  <c r="R407" i="7" l="1"/>
  <c r="AD407" i="7" l="1"/>
  <c r="Y407" i="7"/>
  <c r="W407" i="7"/>
  <c r="X407" i="7"/>
  <c r="T407" i="7"/>
  <c r="U407" i="7"/>
  <c r="AQ407" i="7" s="1"/>
  <c r="L407" i="7"/>
  <c r="V407" i="7" l="1"/>
  <c r="Z407" i="7" s="1"/>
  <c r="O407" i="7"/>
  <c r="AS407" i="7"/>
  <c r="N407" i="7"/>
  <c r="AB407" i="7"/>
  <c r="AH407" i="7"/>
  <c r="AI407" i="7"/>
  <c r="Q407" i="7"/>
  <c r="P407" i="7"/>
  <c r="AF407" i="7"/>
  <c r="AG407" i="7"/>
  <c r="S407" i="7"/>
  <c r="AC407" i="7"/>
  <c r="AE407" i="7"/>
  <c r="AR407" i="7" l="1"/>
  <c r="M407" i="7"/>
  <c r="AA407" i="7"/>
  <c r="AP407" i="7"/>
  <c r="AO407" i="7" s="1"/>
  <c r="AT407" i="7" s="1"/>
  <c r="AK408" i="7" s="1"/>
  <c r="AL408" i="7" l="1"/>
  <c r="AM408" i="7" s="1"/>
  <c r="AN408" i="7"/>
  <c r="K408" i="7"/>
  <c r="R408" i="7" l="1"/>
  <c r="Y408" i="7" l="1"/>
  <c r="W408" i="7"/>
  <c r="T408" i="7" s="1"/>
  <c r="AD408" i="7"/>
  <c r="X408" i="7"/>
  <c r="U408" i="7"/>
  <c r="V408" i="7" s="1"/>
  <c r="L408" i="7"/>
  <c r="O408" i="7" l="1"/>
  <c r="AS408" i="7"/>
  <c r="AB408" i="7"/>
  <c r="N408" i="7"/>
  <c r="AQ408" i="7"/>
  <c r="P408" i="7"/>
  <c r="AF408" i="7"/>
  <c r="AG408" i="7"/>
  <c r="S408" i="7"/>
  <c r="AC408" i="7"/>
  <c r="Z408" i="7"/>
  <c r="AH408" i="7"/>
  <c r="AI408" i="7"/>
  <c r="Q408" i="7"/>
  <c r="AE408" i="7"/>
  <c r="M408" i="7" l="1"/>
  <c r="AA408" i="7"/>
  <c r="AR408" i="7"/>
  <c r="AP408" i="7"/>
  <c r="AO408" i="7" s="1"/>
  <c r="AT408" i="7" s="1"/>
  <c r="AK409" i="7" s="1"/>
  <c r="AL409" i="7" l="1"/>
  <c r="AM409" i="7" s="1"/>
  <c r="AN409" i="7"/>
  <c r="K409" i="7"/>
  <c r="R409" i="7" l="1"/>
  <c r="W409" i="7" l="1"/>
  <c r="T409" i="7"/>
  <c r="Y409" i="7"/>
  <c r="X409" i="7"/>
  <c r="AD409" i="7"/>
  <c r="U409" i="7"/>
  <c r="V409" i="7" s="1"/>
  <c r="L409" i="7"/>
  <c r="O409" i="7" l="1"/>
  <c r="AE409" i="7"/>
  <c r="AB409" i="7"/>
  <c r="N409" i="7"/>
  <c r="AS409" i="7"/>
  <c r="AC409" i="7"/>
  <c r="AQ409" i="7"/>
  <c r="P409" i="7"/>
  <c r="AF409" i="7"/>
  <c r="AG409" i="7"/>
  <c r="S409" i="7"/>
  <c r="Q409" i="7"/>
  <c r="AI409" i="7"/>
  <c r="AH409" i="7"/>
  <c r="Z409" i="7"/>
  <c r="AA409" i="7" l="1"/>
  <c r="M409" i="7"/>
  <c r="AR409" i="7"/>
  <c r="AP409" i="7"/>
  <c r="AO409" i="7" s="1"/>
  <c r="AT409" i="7" s="1"/>
  <c r="AK410" i="7" s="1"/>
  <c r="AL410" i="7" l="1"/>
  <c r="AM410" i="7" s="1"/>
  <c r="AN410" i="7"/>
  <c r="K410" i="7"/>
  <c r="R410" i="7" l="1"/>
  <c r="W410" i="7" l="1"/>
  <c r="X410" i="7"/>
  <c r="Y410" i="7"/>
  <c r="AD410" i="7"/>
  <c r="U410" i="7"/>
  <c r="V410" i="7" s="1"/>
  <c r="Z410" i="7" s="1"/>
  <c r="T410" i="7"/>
  <c r="L410" i="7"/>
  <c r="AQ410" i="7" l="1"/>
  <c r="O410" i="7"/>
  <c r="AE410" i="7"/>
  <c r="AH410" i="7"/>
  <c r="AI410" i="7"/>
  <c r="Q410" i="7"/>
  <c r="AB410" i="7"/>
  <c r="N410" i="7"/>
  <c r="AS410" i="7"/>
  <c r="AC410" i="7"/>
  <c r="AG410" i="7"/>
  <c r="P410" i="7"/>
  <c r="AF410" i="7"/>
  <c r="S410" i="7"/>
  <c r="AR410" i="7" l="1"/>
  <c r="M410" i="7"/>
  <c r="AA410" i="7"/>
  <c r="AP410" i="7"/>
  <c r="AO410" i="7" s="1"/>
  <c r="AT410" i="7" s="1"/>
  <c r="AK411" i="7" s="1"/>
  <c r="AL411" i="7" l="1"/>
  <c r="AM411" i="7" s="1"/>
  <c r="AN411" i="7"/>
  <c r="K411" i="7"/>
  <c r="R411" i="7" l="1"/>
  <c r="W411" i="7" l="1"/>
  <c r="X411" i="7"/>
  <c r="AD411" i="7"/>
  <c r="Y411" i="7"/>
  <c r="U411" i="7"/>
  <c r="AE411" i="7" s="1"/>
  <c r="L411" i="7"/>
  <c r="V411" i="7" l="1"/>
  <c r="AF411" i="7" s="1"/>
  <c r="AG411" i="7"/>
  <c r="P411" i="7"/>
  <c r="S411" i="7"/>
  <c r="AQ411" i="7"/>
  <c r="AP411" i="7"/>
  <c r="AO411" i="7" s="1"/>
  <c r="AH411" i="7"/>
  <c r="AI411" i="7"/>
  <c r="Q411" i="7"/>
  <c r="O411" i="7"/>
  <c r="Z411" i="7"/>
  <c r="T411" i="7"/>
  <c r="AA411" i="7" l="1"/>
  <c r="AR411" i="7"/>
  <c r="M411" i="7"/>
  <c r="AB411" i="7"/>
  <c r="AS411" i="7"/>
  <c r="AT411" i="7" s="1"/>
  <c r="AK412" i="7" s="1"/>
  <c r="N411" i="7"/>
  <c r="AC411" i="7"/>
  <c r="AL412" i="7" l="1"/>
  <c r="AM412" i="7" s="1"/>
  <c r="AN412" i="7"/>
  <c r="K412" i="7"/>
  <c r="R412" i="7" l="1"/>
  <c r="AD412" i="7" l="1"/>
  <c r="X412" i="7"/>
  <c r="U412" i="7"/>
  <c r="V412" i="7" s="1"/>
  <c r="Z412" i="7" s="1"/>
  <c r="Y412" i="7"/>
  <c r="W412" i="7"/>
  <c r="L412" i="7"/>
  <c r="AI412" i="7" l="1"/>
  <c r="AH412" i="7"/>
  <c r="Q412" i="7"/>
  <c r="AQ412" i="7"/>
  <c r="O412" i="7"/>
  <c r="T412" i="7"/>
  <c r="P412" i="7"/>
  <c r="AG412" i="7"/>
  <c r="AF412" i="7"/>
  <c r="S412" i="7"/>
  <c r="AE412" i="7"/>
  <c r="AA412" i="7" l="1"/>
  <c r="AR412" i="7"/>
  <c r="M412" i="7"/>
  <c r="AS412" i="7"/>
  <c r="N412" i="7"/>
  <c r="AB412" i="7"/>
  <c r="AC412" i="7"/>
  <c r="AP412" i="7"/>
  <c r="AO412" i="7" s="1"/>
  <c r="AT412" i="7" s="1"/>
  <c r="AK413" i="7" s="1"/>
  <c r="AL413" i="7" l="1"/>
  <c r="AM413" i="7" s="1"/>
  <c r="AN413" i="7"/>
  <c r="K413" i="7"/>
  <c r="R413" i="7" l="1"/>
  <c r="X413" i="7" l="1"/>
  <c r="AD413" i="7"/>
  <c r="Y413" i="7"/>
  <c r="W413" i="7"/>
  <c r="U413" i="7"/>
  <c r="AQ413" i="7" s="1"/>
  <c r="L413" i="7"/>
  <c r="V413" i="7" l="1"/>
  <c r="AF413" i="7" s="1"/>
  <c r="AG413" i="7"/>
  <c r="P413" i="7"/>
  <c r="S413" i="7"/>
  <c r="O413" i="7"/>
  <c r="AE413" i="7"/>
  <c r="AP413" i="7"/>
  <c r="AO413" i="7" s="1"/>
  <c r="Z413" i="7"/>
  <c r="Q413" i="7"/>
  <c r="AI413" i="7"/>
  <c r="AH413" i="7"/>
  <c r="T413" i="7"/>
  <c r="AS413" i="7" l="1"/>
  <c r="AT413" i="7" s="1"/>
  <c r="AK414" i="7" s="1"/>
  <c r="AB413" i="7"/>
  <c r="N413" i="7"/>
  <c r="AC413" i="7"/>
  <c r="AA413" i="7"/>
  <c r="AR413" i="7"/>
  <c r="M413" i="7"/>
  <c r="K414" i="7" l="1"/>
  <c r="AL414" i="7"/>
  <c r="AM414" i="7" s="1"/>
  <c r="AN414" i="7"/>
  <c r="R414" i="7" l="1"/>
  <c r="X414" i="7" l="1"/>
  <c r="Y414" i="7"/>
  <c r="AD414" i="7"/>
  <c r="W414" i="7"/>
  <c r="T414" i="7" s="1"/>
  <c r="U414" i="7"/>
  <c r="AE414" i="7" s="1"/>
  <c r="L414" i="7"/>
  <c r="V414" i="7" l="1"/>
  <c r="Z414" i="7" s="1"/>
  <c r="N414" i="7"/>
  <c r="AS414" i="7"/>
  <c r="AB414" i="7"/>
  <c r="AC414" i="7"/>
  <c r="AQ414" i="7"/>
  <c r="O414" i="7"/>
  <c r="Q414" i="7"/>
  <c r="AI414" i="7"/>
  <c r="AH414" i="7"/>
  <c r="P414" i="7"/>
  <c r="AF414" i="7"/>
  <c r="AG414" i="7"/>
  <c r="S414" i="7"/>
  <c r="AA414" i="7" l="1"/>
  <c r="AR414" i="7"/>
  <c r="M414" i="7"/>
  <c r="AP414" i="7"/>
  <c r="AO414" i="7" s="1"/>
  <c r="AT414" i="7" s="1"/>
  <c r="AK415" i="7" s="1"/>
  <c r="AL415" i="7" l="1"/>
  <c r="AM415" i="7" s="1"/>
  <c r="AN415" i="7"/>
  <c r="K415" i="7"/>
  <c r="R415" i="7" l="1"/>
  <c r="Y415" i="7" l="1"/>
  <c r="AD415" i="7"/>
  <c r="W415" i="7"/>
  <c r="T415" i="7"/>
  <c r="U415" i="7"/>
  <c r="V415" i="7" s="1"/>
  <c r="Z415" i="7" s="1"/>
  <c r="X415" i="7"/>
  <c r="L415" i="7"/>
  <c r="O415" i="7" l="1"/>
  <c r="AE415" i="7"/>
  <c r="AI415" i="7"/>
  <c r="AH415" i="7"/>
  <c r="Q415" i="7"/>
  <c r="AQ415" i="7"/>
  <c r="AS415" i="7"/>
  <c r="AB415" i="7"/>
  <c r="N415" i="7"/>
  <c r="AF415" i="7"/>
  <c r="P415" i="7"/>
  <c r="AG415" i="7"/>
  <c r="S415" i="7"/>
  <c r="AC415" i="7"/>
  <c r="M415" i="7" l="1"/>
  <c r="AR415" i="7"/>
  <c r="AA415" i="7"/>
  <c r="AP415" i="7"/>
  <c r="AO415" i="7" s="1"/>
  <c r="AT415" i="7" s="1"/>
  <c r="AK416" i="7" s="1"/>
  <c r="AL416" i="7" l="1"/>
  <c r="AM416" i="7" s="1"/>
  <c r="AN416" i="7"/>
  <c r="K416" i="7"/>
  <c r="R416" i="7" l="1"/>
  <c r="X416" i="7" l="1"/>
  <c r="Y416" i="7"/>
  <c r="AD416" i="7"/>
  <c r="W416" i="7"/>
  <c r="T416" i="7" s="1"/>
  <c r="U416" i="7"/>
  <c r="V416" i="7"/>
  <c r="Z416" i="7" s="1"/>
  <c r="L416" i="7"/>
  <c r="O416" i="7" l="1"/>
  <c r="AQ416" i="7"/>
  <c r="AB416" i="7"/>
  <c r="AS416" i="7"/>
  <c r="N416" i="7"/>
  <c r="P416" i="7"/>
  <c r="AG416" i="7"/>
  <c r="AF416" i="7"/>
  <c r="S416" i="7"/>
  <c r="AI416" i="7"/>
  <c r="Q416" i="7"/>
  <c r="AH416" i="7"/>
  <c r="AC416" i="7"/>
  <c r="AE416" i="7"/>
  <c r="AA416" i="7" l="1"/>
  <c r="AR416" i="7"/>
  <c r="M416" i="7"/>
  <c r="AP416" i="7"/>
  <c r="AO416" i="7" s="1"/>
  <c r="AT416" i="7" s="1"/>
  <c r="AK417" i="7" s="1"/>
  <c r="AL417" i="7" l="1"/>
  <c r="AM417" i="7" s="1"/>
  <c r="AN417" i="7"/>
  <c r="K417" i="7"/>
  <c r="R417" i="7" l="1"/>
  <c r="X417" i="7" l="1"/>
  <c r="W417" i="7"/>
  <c r="Y417" i="7"/>
  <c r="AD417" i="7"/>
  <c r="T417" i="7"/>
  <c r="AC417" i="7"/>
  <c r="U417" i="7"/>
  <c r="AE417" i="7" s="1"/>
  <c r="V417" i="7"/>
  <c r="L417" i="7"/>
  <c r="AF417" i="7" l="1"/>
  <c r="AG417" i="7"/>
  <c r="P417" i="7"/>
  <c r="S417" i="7"/>
  <c r="AQ417" i="7"/>
  <c r="AP417" i="7"/>
  <c r="AO417" i="7" s="1"/>
  <c r="O417" i="7"/>
  <c r="N417" i="7"/>
  <c r="AB417" i="7"/>
  <c r="AS417" i="7"/>
  <c r="Z417" i="7"/>
  <c r="Q417" i="7"/>
  <c r="AI417" i="7"/>
  <c r="AH417" i="7"/>
  <c r="AT417" i="7" l="1"/>
  <c r="AK418" i="7" s="1"/>
  <c r="AA417" i="7"/>
  <c r="M417" i="7"/>
  <c r="AR417" i="7"/>
  <c r="AL418" i="7" l="1"/>
  <c r="AM418" i="7" s="1"/>
  <c r="AN418" i="7"/>
  <c r="K418" i="7"/>
  <c r="R418" i="7" l="1"/>
  <c r="Y418" i="7" l="1"/>
  <c r="W418" i="7"/>
  <c r="AD418" i="7"/>
  <c r="X418" i="7"/>
  <c r="T418" i="7"/>
  <c r="AC418" i="7" s="1"/>
  <c r="U418" i="7"/>
  <c r="AE418" i="7" s="1"/>
  <c r="L418" i="7"/>
  <c r="V418" i="7" l="1"/>
  <c r="AQ418" i="7"/>
  <c r="AP418" i="7"/>
  <c r="AO418" i="7" s="1"/>
  <c r="AH418" i="7"/>
  <c r="Q418" i="7"/>
  <c r="AI418" i="7"/>
  <c r="O418" i="7"/>
  <c r="AB418" i="7"/>
  <c r="N418" i="7"/>
  <c r="AS418" i="7"/>
  <c r="AG418" i="7"/>
  <c r="AF418" i="7"/>
  <c r="P418" i="7"/>
  <c r="S418" i="7"/>
  <c r="Z418" i="7"/>
  <c r="AR418" i="7" l="1"/>
  <c r="M418" i="7"/>
  <c r="AA418" i="7"/>
  <c r="AT418" i="7"/>
  <c r="AK419" i="7" s="1"/>
  <c r="AL419" i="7" l="1"/>
  <c r="AM419" i="7" s="1"/>
  <c r="AN419" i="7"/>
  <c r="K419" i="7"/>
  <c r="R419" i="7" l="1"/>
  <c r="X419" i="7" l="1"/>
  <c r="Y419" i="7"/>
  <c r="AD419" i="7"/>
  <c r="W419" i="7"/>
  <c r="U419" i="7"/>
  <c r="AE419" i="7" s="1"/>
  <c r="L419" i="7"/>
  <c r="AQ419" i="7" l="1"/>
  <c r="V419" i="7"/>
  <c r="Z419" i="7" s="1"/>
  <c r="Q419" i="7"/>
  <c r="AI419" i="7"/>
  <c r="AH419" i="7"/>
  <c r="AG419" i="7"/>
  <c r="AF419" i="7"/>
  <c r="P419" i="7"/>
  <c r="S419" i="7"/>
  <c r="O419" i="7"/>
  <c r="T419" i="7"/>
  <c r="M419" i="7" l="1"/>
  <c r="AA419" i="7"/>
  <c r="AR419" i="7"/>
  <c r="AP419" i="7"/>
  <c r="AO419" i="7" s="1"/>
  <c r="AB419" i="7"/>
  <c r="N419" i="7"/>
  <c r="AS419" i="7"/>
  <c r="AT419" i="7" s="1"/>
  <c r="AK420" i="7" s="1"/>
  <c r="AC419" i="7"/>
  <c r="AL420" i="7" l="1"/>
  <c r="AM420" i="7" s="1"/>
  <c r="AN420" i="7"/>
  <c r="K420" i="7"/>
  <c r="R420" i="7" l="1"/>
  <c r="X420" i="7" l="1"/>
  <c r="Y420" i="7"/>
  <c r="W420" i="7"/>
  <c r="AD420" i="7"/>
  <c r="T420" i="7"/>
  <c r="U420" i="7"/>
  <c r="AQ420" i="7" s="1"/>
  <c r="L420" i="7"/>
  <c r="V420" i="7" l="1"/>
  <c r="N420" i="7"/>
  <c r="AS420" i="7"/>
  <c r="AB420" i="7"/>
  <c r="O420" i="7"/>
  <c r="AH420" i="7"/>
  <c r="Q420" i="7"/>
  <c r="AI420" i="7"/>
  <c r="AP420" i="7"/>
  <c r="AO420" i="7" s="1"/>
  <c r="AE420" i="7"/>
  <c r="AF420" i="7"/>
  <c r="AG420" i="7"/>
  <c r="P420" i="7"/>
  <c r="S420" i="7"/>
  <c r="AC420" i="7"/>
  <c r="Z420" i="7"/>
  <c r="AT420" i="7" l="1"/>
  <c r="AK421" i="7" s="1"/>
  <c r="AL421" i="7" s="1"/>
  <c r="AM421" i="7" s="1"/>
  <c r="AR420" i="7"/>
  <c r="AA420" i="7"/>
  <c r="M420" i="7"/>
  <c r="AN421" i="7" l="1"/>
  <c r="K421" i="7"/>
  <c r="R421" i="7" l="1"/>
  <c r="W421" i="7" l="1"/>
  <c r="Y421" i="7"/>
  <c r="X421" i="7"/>
  <c r="AD421" i="7"/>
  <c r="U421" i="7"/>
  <c r="V421" i="7" s="1"/>
  <c r="Z421" i="7" s="1"/>
  <c r="T421" i="7"/>
  <c r="L421" i="7"/>
  <c r="AQ421" i="7" l="1"/>
  <c r="AS421" i="7"/>
  <c r="N421" i="7"/>
  <c r="AB421" i="7"/>
  <c r="O421" i="7"/>
  <c r="AC421" i="7"/>
  <c r="AF421" i="7"/>
  <c r="P421" i="7"/>
  <c r="AG421" i="7"/>
  <c r="S421" i="7"/>
  <c r="AH421" i="7"/>
  <c r="Q421" i="7"/>
  <c r="AI421" i="7"/>
  <c r="AE421" i="7"/>
  <c r="M421" i="7" l="1"/>
  <c r="AA421" i="7"/>
  <c r="AR421" i="7"/>
  <c r="AP421" i="7"/>
  <c r="AO421" i="7" s="1"/>
  <c r="AT421" i="7" s="1"/>
  <c r="AK422" i="7" s="1"/>
  <c r="AL422" i="7" l="1"/>
  <c r="AM422" i="7" s="1"/>
  <c r="AN422" i="7"/>
  <c r="K422" i="7"/>
  <c r="R422" i="7" l="1"/>
  <c r="W422" i="7" l="1"/>
  <c r="AD422" i="7"/>
  <c r="Y422" i="7"/>
  <c r="X422" i="7"/>
  <c r="T422" i="7"/>
  <c r="U422" i="7"/>
  <c r="V422" i="7" s="1"/>
  <c r="Z422" i="7" s="1"/>
  <c r="L422" i="7"/>
  <c r="O422" i="7" l="1"/>
  <c r="AS422" i="7"/>
  <c r="N422" i="7"/>
  <c r="AB422" i="7"/>
  <c r="AC422" i="7"/>
  <c r="AQ422" i="7"/>
  <c r="AE422" i="7"/>
  <c r="AF422" i="7"/>
  <c r="AG422" i="7"/>
  <c r="P422" i="7"/>
  <c r="S422" i="7"/>
  <c r="AP422" i="7" s="1"/>
  <c r="AO422" i="7" s="1"/>
  <c r="AI422" i="7"/>
  <c r="Q422" i="7"/>
  <c r="AH422" i="7"/>
  <c r="AT422" i="7" l="1"/>
  <c r="AK423" i="7" s="1"/>
  <c r="M422" i="7"/>
  <c r="AA422" i="7"/>
  <c r="AR422" i="7"/>
  <c r="K423" i="7" l="1"/>
  <c r="AL423" i="7"/>
  <c r="AM423" i="7" s="1"/>
  <c r="AN423" i="7"/>
  <c r="R423" i="7" l="1"/>
  <c r="W423" i="7" l="1"/>
  <c r="T423" i="7"/>
  <c r="AC423" i="7" s="1"/>
  <c r="AD423" i="7"/>
  <c r="X423" i="7"/>
  <c r="Y423" i="7"/>
  <c r="U423" i="7"/>
  <c r="AQ423" i="7" s="1"/>
  <c r="L423" i="7"/>
  <c r="V423" i="7" l="1"/>
  <c r="Z423" i="7" s="1"/>
  <c r="O423" i="7"/>
  <c r="AG423" i="7"/>
  <c r="AF423" i="7"/>
  <c r="P423" i="7"/>
  <c r="S423" i="7"/>
  <c r="N423" i="7"/>
  <c r="AS423" i="7"/>
  <c r="AB423" i="7"/>
  <c r="AI423" i="7"/>
  <c r="Q423" i="7"/>
  <c r="AH423" i="7"/>
  <c r="AE423" i="7"/>
  <c r="AA423" i="7" l="1"/>
  <c r="M423" i="7"/>
  <c r="AR423" i="7"/>
  <c r="AP423" i="7"/>
  <c r="AO423" i="7" s="1"/>
  <c r="AT423" i="7" s="1"/>
  <c r="AK424" i="7" s="1"/>
  <c r="AL424" i="7" l="1"/>
  <c r="AM424" i="7" s="1"/>
  <c r="AN424" i="7"/>
  <c r="K424" i="7"/>
  <c r="R424" i="7" l="1"/>
  <c r="W424" i="7" l="1"/>
  <c r="Y424" i="7"/>
  <c r="AD424" i="7"/>
  <c r="X424" i="7"/>
  <c r="U424" i="7"/>
  <c r="V424" i="7" s="1"/>
  <c r="Z424" i="7" s="1"/>
  <c r="T424" i="7"/>
  <c r="L424" i="7"/>
  <c r="O424" i="7" l="1"/>
  <c r="AB424" i="7"/>
  <c r="N424" i="7"/>
  <c r="AS424" i="7"/>
  <c r="AQ424" i="7"/>
  <c r="AE424" i="7"/>
  <c r="AC424" i="7"/>
  <c r="P424" i="7"/>
  <c r="AG424" i="7"/>
  <c r="AF424" i="7"/>
  <c r="S424" i="7"/>
  <c r="AP424" i="7" s="1"/>
  <c r="AO424" i="7" s="1"/>
  <c r="AI424" i="7"/>
  <c r="Q424" i="7"/>
  <c r="AH424" i="7"/>
  <c r="AT424" i="7" l="1"/>
  <c r="AK425" i="7" s="1"/>
  <c r="AL425" i="7" s="1"/>
  <c r="AM425" i="7" s="1"/>
  <c r="M424" i="7"/>
  <c r="AA424" i="7"/>
  <c r="AR424" i="7"/>
  <c r="AN425" i="7" l="1"/>
  <c r="K425" i="7"/>
  <c r="R425" i="7" l="1"/>
  <c r="W425" i="7" l="1"/>
  <c r="AD425" i="7"/>
  <c r="X425" i="7"/>
  <c r="Y425" i="7"/>
  <c r="U425" i="7"/>
  <c r="AE425" i="7" s="1"/>
  <c r="T425" i="7"/>
  <c r="AC425" i="7" s="1"/>
  <c r="L425" i="7"/>
  <c r="AQ425" i="7" l="1"/>
  <c r="V425" i="7"/>
  <c r="Z425" i="7" s="1"/>
  <c r="AB425" i="7"/>
  <c r="N425" i="7"/>
  <c r="AS425" i="7"/>
  <c r="O425" i="7"/>
  <c r="AH425" i="7"/>
  <c r="Q425" i="7"/>
  <c r="AI425" i="7"/>
  <c r="AF425" i="7"/>
  <c r="AG425" i="7"/>
  <c r="S425" i="7" l="1"/>
  <c r="P425" i="7"/>
  <c r="M425" i="7"/>
  <c r="AA425" i="7"/>
  <c r="AR425" i="7"/>
  <c r="AP425" i="7"/>
  <c r="AO425" i="7" s="1"/>
  <c r="AT425" i="7" s="1"/>
  <c r="AK426" i="7" s="1"/>
  <c r="AL426" i="7" l="1"/>
  <c r="AM426" i="7" s="1"/>
  <c r="AN426" i="7"/>
  <c r="K426" i="7"/>
  <c r="R426" i="7" l="1"/>
  <c r="Y426" i="7" l="1"/>
  <c r="X426" i="7"/>
  <c r="AD426" i="7"/>
  <c r="W426" i="7"/>
  <c r="U426" i="7"/>
  <c r="AQ426" i="7" s="1"/>
  <c r="L426" i="7"/>
  <c r="V426" i="7" l="1"/>
  <c r="Q426" i="7"/>
  <c r="AH426" i="7"/>
  <c r="AI426" i="7"/>
  <c r="O426" i="7"/>
  <c r="T426" i="7"/>
  <c r="AG426" i="7"/>
  <c r="P426" i="7"/>
  <c r="AF426" i="7"/>
  <c r="S426" i="7"/>
  <c r="Z426" i="7"/>
  <c r="AE426" i="7"/>
  <c r="AA426" i="7" l="1"/>
  <c r="AR426" i="7"/>
  <c r="M426" i="7"/>
  <c r="AS426" i="7"/>
  <c r="N426" i="7"/>
  <c r="AB426" i="7"/>
  <c r="AC426" i="7"/>
  <c r="AP426" i="7"/>
  <c r="AO426" i="7" s="1"/>
  <c r="K427" i="7" l="1"/>
  <c r="AT426" i="7"/>
  <c r="AK427" i="7" s="1"/>
  <c r="AL427" i="7" l="1"/>
  <c r="AM427" i="7" s="1"/>
  <c r="AN427" i="7"/>
  <c r="R427" i="7"/>
  <c r="X427" i="7" l="1"/>
  <c r="AD427" i="7"/>
  <c r="Y427" i="7"/>
  <c r="W427" i="7"/>
  <c r="U427" i="7"/>
  <c r="V427" i="7" s="1"/>
  <c r="Z427" i="7" s="1"/>
  <c r="L427" i="7"/>
  <c r="AH427" i="7" l="1"/>
  <c r="AI427" i="7"/>
  <c r="Q427" i="7"/>
  <c r="O427" i="7"/>
  <c r="AQ427" i="7"/>
  <c r="T427" i="7"/>
  <c r="P427" i="7"/>
  <c r="AG427" i="7"/>
  <c r="AF427" i="7"/>
  <c r="S427" i="7"/>
  <c r="AE427" i="7"/>
  <c r="AA427" i="7" l="1"/>
  <c r="AR427" i="7"/>
  <c r="M427" i="7"/>
  <c r="AP427" i="7"/>
  <c r="AO427" i="7" s="1"/>
  <c r="AB427" i="7"/>
  <c r="N427" i="7"/>
  <c r="AS427" i="7"/>
  <c r="AC427" i="7"/>
  <c r="AT427" i="7"/>
  <c r="AK428" i="7" s="1"/>
  <c r="AL428" i="7" l="1"/>
  <c r="AM428" i="7" s="1"/>
  <c r="AN428" i="7"/>
  <c r="K428" i="7"/>
  <c r="R428" i="7" l="1"/>
  <c r="Y428" i="7" l="1"/>
  <c r="X428" i="7"/>
  <c r="AD428" i="7"/>
  <c r="W428" i="7"/>
  <c r="T428" i="7" s="1"/>
  <c r="U428" i="7"/>
  <c r="AQ428" i="7" s="1"/>
  <c r="L428" i="7"/>
  <c r="V428" i="7" l="1"/>
  <c r="AS428" i="7"/>
  <c r="AB428" i="7"/>
  <c r="N428" i="7"/>
  <c r="AG428" i="7"/>
  <c r="AF428" i="7"/>
  <c r="P428" i="7"/>
  <c r="S428" i="7"/>
  <c r="O428" i="7"/>
  <c r="AH428" i="7"/>
  <c r="Q428" i="7"/>
  <c r="AI428" i="7"/>
  <c r="Z428" i="7"/>
  <c r="AE428" i="7"/>
  <c r="AC428" i="7"/>
  <c r="M428" i="7" l="1"/>
  <c r="AA428" i="7"/>
  <c r="AR428" i="7"/>
  <c r="AP428" i="7"/>
  <c r="AO428" i="7" s="1"/>
  <c r="AT428" i="7" s="1"/>
  <c r="AK429" i="7" s="1"/>
  <c r="AL429" i="7" l="1"/>
  <c r="AM429" i="7" s="1"/>
  <c r="AN429" i="7"/>
  <c r="K429" i="7"/>
  <c r="R429" i="7" l="1"/>
  <c r="X429" i="7" l="1"/>
  <c r="Y429" i="7"/>
  <c r="AD429" i="7"/>
  <c r="W429" i="7"/>
  <c r="U429" i="7"/>
  <c r="V429" i="7" s="1"/>
  <c r="L429" i="7"/>
  <c r="P429" i="7" l="1"/>
  <c r="AF429" i="7"/>
  <c r="AG429" i="7"/>
  <c r="S429" i="7"/>
  <c r="O429" i="7"/>
  <c r="AE429" i="7"/>
  <c r="AP429" i="7"/>
  <c r="AO429" i="7" s="1"/>
  <c r="AQ429" i="7"/>
  <c r="AI429" i="7"/>
  <c r="Q429" i="7"/>
  <c r="AH429" i="7"/>
  <c r="T429" i="7"/>
  <c r="Z429" i="7"/>
  <c r="AA429" i="7" l="1"/>
  <c r="M429" i="7"/>
  <c r="AR429" i="7"/>
  <c r="N429" i="7"/>
  <c r="AS429" i="7"/>
  <c r="AT429" i="7" s="1"/>
  <c r="AK430" i="7" s="1"/>
  <c r="AB429" i="7"/>
  <c r="AC429" i="7"/>
  <c r="AL430" i="7" l="1"/>
  <c r="AM430" i="7" s="1"/>
  <c r="AN430" i="7"/>
  <c r="K430" i="7"/>
  <c r="R430" i="7" l="1"/>
  <c r="X430" i="7" l="1"/>
  <c r="Y430" i="7"/>
  <c r="AD430" i="7"/>
  <c r="U430" i="7"/>
  <c r="AE430" i="7" s="1"/>
  <c r="W430" i="7"/>
  <c r="T430" i="7"/>
  <c r="L430" i="7"/>
  <c r="AQ430" i="7" l="1"/>
  <c r="V430" i="7"/>
  <c r="Z430" i="7" s="1"/>
  <c r="N430" i="7"/>
  <c r="AB430" i="7"/>
  <c r="AS430" i="7"/>
  <c r="AH430" i="7"/>
  <c r="AI430" i="7"/>
  <c r="Q430" i="7"/>
  <c r="O430" i="7"/>
  <c r="AC430" i="7"/>
  <c r="AF430" i="7"/>
  <c r="S430" i="7" l="1"/>
  <c r="P430" i="7"/>
  <c r="AG430" i="7"/>
  <c r="AA430" i="7"/>
  <c r="M430" i="7"/>
  <c r="AR430" i="7"/>
  <c r="AP430" i="7"/>
  <c r="AO430" i="7" s="1"/>
  <c r="AT430" i="7" s="1"/>
  <c r="AK431" i="7" s="1"/>
  <c r="AL431" i="7" l="1"/>
  <c r="AM431" i="7" s="1"/>
  <c r="AN431" i="7"/>
  <c r="K431" i="7"/>
  <c r="R431" i="7" l="1"/>
  <c r="Y431" i="7" l="1"/>
  <c r="AD431" i="7"/>
  <c r="X431" i="7"/>
  <c r="W431" i="7"/>
  <c r="T431" i="7" s="1"/>
  <c r="U431" i="7"/>
  <c r="AQ431" i="7" s="1"/>
  <c r="L431" i="7"/>
  <c r="V431" i="7" l="1"/>
  <c r="Z431" i="7" s="1"/>
  <c r="N431" i="7"/>
  <c r="AB431" i="7"/>
  <c r="AS431" i="7"/>
  <c r="AC431" i="7"/>
  <c r="O431" i="7"/>
  <c r="Q431" i="7"/>
  <c r="AH431" i="7"/>
  <c r="AI431" i="7"/>
  <c r="AE431" i="7"/>
  <c r="P431" i="7"/>
  <c r="AG431" i="7"/>
  <c r="AF431" i="7"/>
  <c r="S431" i="7"/>
  <c r="AP431" i="7" s="1"/>
  <c r="AO431" i="7" s="1"/>
  <c r="AT431" i="7" l="1"/>
  <c r="AK432" i="7" s="1"/>
  <c r="AL432" i="7" s="1"/>
  <c r="AM432" i="7" s="1"/>
  <c r="AR431" i="7"/>
  <c r="M431" i="7"/>
  <c r="AA431" i="7"/>
  <c r="AN432" i="7" l="1"/>
  <c r="K432" i="7"/>
  <c r="R432" i="7" l="1"/>
  <c r="X432" i="7" l="1"/>
  <c r="Y432" i="7"/>
  <c r="U432" i="7"/>
  <c r="AE432" i="7" s="1"/>
  <c r="V432" i="7"/>
  <c r="W432" i="7"/>
  <c r="AD432" i="7"/>
  <c r="L432" i="7"/>
  <c r="AG432" i="7" l="1"/>
  <c r="P432" i="7"/>
  <c r="AF432" i="7"/>
  <c r="S432" i="7"/>
  <c r="AI432" i="7"/>
  <c r="Q432" i="7"/>
  <c r="AH432" i="7"/>
  <c r="T432" i="7"/>
  <c r="AQ432" i="7"/>
  <c r="AP432" i="7"/>
  <c r="AO432" i="7" s="1"/>
  <c r="O432" i="7"/>
  <c r="Z432" i="7"/>
  <c r="N432" i="7" l="1"/>
  <c r="AB432" i="7"/>
  <c r="AS432" i="7"/>
  <c r="AT432" i="7" s="1"/>
  <c r="AK433" i="7" s="1"/>
  <c r="AC432" i="7"/>
  <c r="M432" i="7"/>
  <c r="AR432" i="7"/>
  <c r="AA432" i="7"/>
  <c r="AL433" i="7" l="1"/>
  <c r="AM433" i="7" s="1"/>
  <c r="AN433" i="7"/>
  <c r="K433" i="7"/>
  <c r="R433" i="7" l="1"/>
  <c r="Y433" i="7" l="1"/>
  <c r="X433" i="7"/>
  <c r="AD433" i="7"/>
  <c r="U433" i="7"/>
  <c r="AQ433" i="7" s="1"/>
  <c r="W433" i="7"/>
  <c r="V433" i="7"/>
  <c r="L433" i="7"/>
  <c r="AH433" i="7" l="1"/>
  <c r="Q433" i="7"/>
  <c r="AI433" i="7"/>
  <c r="T433" i="7"/>
  <c r="P433" i="7"/>
  <c r="AF433" i="7"/>
  <c r="AG433" i="7"/>
  <c r="S433" i="7"/>
  <c r="O433" i="7"/>
  <c r="AE433" i="7"/>
  <c r="Z433" i="7"/>
  <c r="AR433" i="7" l="1"/>
  <c r="M433" i="7"/>
  <c r="AA433" i="7"/>
  <c r="AP433" i="7"/>
  <c r="AO433" i="7" s="1"/>
  <c r="N433" i="7"/>
  <c r="AB433" i="7"/>
  <c r="AS433" i="7"/>
  <c r="AT433" i="7" s="1"/>
  <c r="AK434" i="7" s="1"/>
  <c r="AC433" i="7"/>
  <c r="AL434" i="7" l="1"/>
  <c r="AM434" i="7" s="1"/>
  <c r="AN434" i="7"/>
  <c r="K434" i="7"/>
  <c r="R434" i="7" l="1"/>
  <c r="X434" i="7" l="1"/>
  <c r="AD434" i="7"/>
  <c r="Y434" i="7"/>
  <c r="W434" i="7"/>
  <c r="U434" i="7"/>
  <c r="V434" i="7" s="1"/>
  <c r="T434" i="7"/>
  <c r="L434" i="7"/>
  <c r="O434" i="7" l="1"/>
  <c r="AG434" i="7"/>
  <c r="P434" i="7"/>
  <c r="AF434" i="7"/>
  <c r="S434" i="7"/>
  <c r="AQ434" i="7"/>
  <c r="AB434" i="7"/>
  <c r="AS434" i="7"/>
  <c r="N434" i="7"/>
  <c r="Z434" i="7"/>
  <c r="AI434" i="7"/>
  <c r="Q434" i="7"/>
  <c r="AH434" i="7"/>
  <c r="AE434" i="7"/>
  <c r="AC434" i="7"/>
  <c r="M434" i="7" l="1"/>
  <c r="AR434" i="7"/>
  <c r="AA434" i="7"/>
  <c r="AP434" i="7"/>
  <c r="AO434" i="7" s="1"/>
  <c r="AT434" i="7" s="1"/>
  <c r="AK435" i="7" s="1"/>
  <c r="AL435" i="7" l="1"/>
  <c r="AM435" i="7" s="1"/>
  <c r="AN435" i="7"/>
  <c r="K435" i="7"/>
  <c r="R435" i="7" l="1"/>
  <c r="AD435" i="7" l="1"/>
  <c r="Y435" i="7"/>
  <c r="X435" i="7"/>
  <c r="U435" i="7"/>
  <c r="V435" i="7" s="1"/>
  <c r="W435" i="7"/>
  <c r="T435" i="7" s="1"/>
  <c r="L435" i="7"/>
  <c r="O435" i="7" l="1"/>
  <c r="AH435" i="7"/>
  <c r="AI435" i="7"/>
  <c r="Q435" i="7"/>
  <c r="N435" i="7"/>
  <c r="AB435" i="7"/>
  <c r="AS435" i="7"/>
  <c r="AQ435" i="7"/>
  <c r="AG435" i="7"/>
  <c r="AF435" i="7"/>
  <c r="P435" i="7"/>
  <c r="S435" i="7"/>
  <c r="Z435" i="7"/>
  <c r="AE435" i="7"/>
  <c r="AC435" i="7"/>
  <c r="AA435" i="7" l="1"/>
  <c r="M435" i="7"/>
  <c r="AR435" i="7"/>
  <c r="AP435" i="7"/>
  <c r="AO435" i="7" s="1"/>
  <c r="AT435" i="7" s="1"/>
  <c r="AK436" i="7" s="1"/>
  <c r="AL436" i="7" l="1"/>
  <c r="AM436" i="7" s="1"/>
  <c r="AN436" i="7"/>
  <c r="K436" i="7"/>
  <c r="R436" i="7" l="1"/>
  <c r="X436" i="7" l="1"/>
  <c r="Y436" i="7"/>
  <c r="W436" i="7"/>
  <c r="U436" i="7"/>
  <c r="V436" i="7" s="1"/>
  <c r="AD436" i="7"/>
  <c r="L436" i="7"/>
  <c r="O436" i="7" l="1"/>
  <c r="AE436" i="7"/>
  <c r="AI436" i="7"/>
  <c r="Q436" i="7"/>
  <c r="AH436" i="7"/>
  <c r="T436" i="7"/>
  <c r="AQ436" i="7"/>
  <c r="P436" i="7"/>
  <c r="AF436" i="7"/>
  <c r="AG436" i="7"/>
  <c r="S436" i="7"/>
  <c r="AP436" i="7" s="1"/>
  <c r="AO436" i="7" s="1"/>
  <c r="Z436" i="7"/>
  <c r="AB436" i="7" l="1"/>
  <c r="AS436" i="7"/>
  <c r="AT436" i="7" s="1"/>
  <c r="AK437" i="7" s="1"/>
  <c r="N436" i="7"/>
  <c r="AC436" i="7"/>
  <c r="AA436" i="7"/>
  <c r="M436" i="7"/>
  <c r="AR436" i="7"/>
  <c r="AL437" i="7" l="1"/>
  <c r="AM437" i="7" s="1"/>
  <c r="AN437" i="7"/>
  <c r="K437" i="7"/>
  <c r="R437" i="7" l="1"/>
  <c r="Y437" i="7" l="1"/>
  <c r="X437" i="7"/>
  <c r="AD437" i="7"/>
  <c r="W437" i="7"/>
  <c r="T437" i="7" s="1"/>
  <c r="U437" i="7"/>
  <c r="AQ437" i="7" s="1"/>
  <c r="L437" i="7"/>
  <c r="V437" i="7" l="1"/>
  <c r="Z437" i="7" s="1"/>
  <c r="O437" i="7"/>
  <c r="AP437" i="7"/>
  <c r="AO437" i="7" s="1"/>
  <c r="AH437" i="7"/>
  <c r="Q437" i="7"/>
  <c r="AI437" i="7"/>
  <c r="AE437" i="7"/>
  <c r="N437" i="7"/>
  <c r="AS437" i="7"/>
  <c r="AT437" i="7" s="1"/>
  <c r="AK438" i="7" s="1"/>
  <c r="AB437" i="7"/>
  <c r="AF437" i="7"/>
  <c r="AG437" i="7"/>
  <c r="P437" i="7"/>
  <c r="S437" i="7"/>
  <c r="AC437" i="7"/>
  <c r="AL438" i="7" l="1"/>
  <c r="AM438" i="7" s="1"/>
  <c r="AN438" i="7"/>
  <c r="AA437" i="7"/>
  <c r="M437" i="7"/>
  <c r="AR437" i="7"/>
  <c r="K438" i="7" l="1"/>
  <c r="R438" i="7" l="1"/>
  <c r="Y438" i="7" l="1"/>
  <c r="X438" i="7"/>
  <c r="AD438" i="7"/>
  <c r="W438" i="7"/>
  <c r="U438" i="7"/>
  <c r="V438" i="7"/>
  <c r="T438" i="7"/>
  <c r="AC438" i="7" s="1"/>
  <c r="L438" i="7"/>
  <c r="AF438" i="7" l="1"/>
  <c r="AG438" i="7"/>
  <c r="P438" i="7"/>
  <c r="S438" i="7"/>
  <c r="AS438" i="7"/>
  <c r="AB438" i="7"/>
  <c r="N438" i="7"/>
  <c r="AH438" i="7"/>
  <c r="Q438" i="7"/>
  <c r="AI438" i="7"/>
  <c r="O438" i="7"/>
  <c r="AQ438" i="7"/>
  <c r="AE438" i="7"/>
  <c r="Z438" i="7"/>
  <c r="AA438" i="7" l="1"/>
  <c r="AR438" i="7"/>
  <c r="M438" i="7"/>
  <c r="AP438" i="7"/>
  <c r="AO438" i="7" s="1"/>
  <c r="AT438" i="7" s="1"/>
  <c r="AK439" i="7" s="1"/>
  <c r="AL439" i="7" l="1"/>
  <c r="AM439" i="7" s="1"/>
  <c r="AN439" i="7"/>
  <c r="K439" i="7"/>
  <c r="R439" i="7" l="1"/>
  <c r="AD439" i="7" l="1"/>
  <c r="Y439" i="7"/>
  <c r="X439" i="7"/>
  <c r="U439" i="7"/>
  <c r="V439" i="7" s="1"/>
  <c r="W439" i="7"/>
  <c r="T439" i="7" s="1"/>
  <c r="AQ439" i="7"/>
  <c r="L439" i="7"/>
  <c r="O439" i="7" l="1"/>
  <c r="AB439" i="7"/>
  <c r="N439" i="7"/>
  <c r="AS439" i="7"/>
  <c r="AH439" i="7"/>
  <c r="AI439" i="7"/>
  <c r="Q439" i="7"/>
  <c r="AF439" i="7"/>
  <c r="P439" i="7"/>
  <c r="AG439" i="7"/>
  <c r="S439" i="7"/>
  <c r="AE439" i="7"/>
  <c r="AC439" i="7"/>
  <c r="Z439" i="7"/>
  <c r="AA439" i="7" l="1"/>
  <c r="M439" i="7"/>
  <c r="AR439" i="7"/>
  <c r="AP439" i="7"/>
  <c r="AO439" i="7" s="1"/>
  <c r="AT439" i="7" s="1"/>
  <c r="AK440" i="7" s="1"/>
  <c r="K440" i="7" l="1"/>
  <c r="AL440" i="7"/>
  <c r="AM440" i="7" s="1"/>
  <c r="AN440" i="7"/>
  <c r="R440" i="7" l="1"/>
  <c r="AD440" i="7" l="1"/>
  <c r="Y440" i="7"/>
  <c r="X440" i="7"/>
  <c r="W440" i="7"/>
  <c r="T440" i="7" s="1"/>
  <c r="U440" i="7"/>
  <c r="AE440" i="7" s="1"/>
  <c r="L440" i="7"/>
  <c r="V440" i="7" l="1"/>
  <c r="AB440" i="7"/>
  <c r="AS440" i="7"/>
  <c r="N440" i="7"/>
  <c r="AC440" i="7"/>
  <c r="P440" i="7"/>
  <c r="AG440" i="7"/>
  <c r="AF440" i="7"/>
  <c r="S440" i="7"/>
  <c r="AP440" i="7"/>
  <c r="AO440" i="7" s="1"/>
  <c r="O440" i="7"/>
  <c r="AI440" i="7"/>
  <c r="AH440" i="7"/>
  <c r="Q440" i="7"/>
  <c r="AQ440" i="7"/>
  <c r="Z440" i="7"/>
  <c r="M440" i="7" l="1"/>
  <c r="AA440" i="7"/>
  <c r="AR440" i="7"/>
  <c r="AT440" i="7"/>
  <c r="AK441" i="7" s="1"/>
  <c r="AL441" i="7" l="1"/>
  <c r="AM441" i="7" s="1"/>
  <c r="AN441" i="7"/>
  <c r="K441" i="7"/>
  <c r="R441" i="7" l="1"/>
  <c r="AD441" i="7" l="1"/>
  <c r="X441" i="7"/>
  <c r="Y441" i="7"/>
  <c r="W441" i="7"/>
  <c r="T441" i="7" s="1"/>
  <c r="U441" i="7"/>
  <c r="AQ441" i="7" s="1"/>
  <c r="L441" i="7"/>
  <c r="V441" i="7" l="1"/>
  <c r="AB441" i="7"/>
  <c r="N441" i="7"/>
  <c r="AS441" i="7"/>
  <c r="AC441" i="7"/>
  <c r="Q441" i="7"/>
  <c r="AI441" i="7"/>
  <c r="AH441" i="7"/>
  <c r="O441" i="7"/>
  <c r="P441" i="7"/>
  <c r="AG441" i="7"/>
  <c r="AF441" i="7"/>
  <c r="S441" i="7"/>
  <c r="AP441" i="7" s="1"/>
  <c r="AO441" i="7" s="1"/>
  <c r="Z441" i="7"/>
  <c r="AE441" i="7"/>
  <c r="AT441" i="7" l="1"/>
  <c r="AK442" i="7" s="1"/>
  <c r="AL442" i="7" s="1"/>
  <c r="AM442" i="7" s="1"/>
  <c r="M441" i="7"/>
  <c r="AR441" i="7"/>
  <c r="AA441" i="7"/>
  <c r="AN442" i="7" l="1"/>
  <c r="K442" i="7"/>
  <c r="R442" i="7" l="1"/>
  <c r="X442" i="7" l="1"/>
  <c r="Y442" i="7"/>
  <c r="AD442" i="7"/>
  <c r="W442" i="7"/>
  <c r="U442" i="7"/>
  <c r="V442" i="7" s="1"/>
  <c r="Z442" i="7" s="1"/>
  <c r="L442" i="7"/>
  <c r="AQ442" i="7" l="1"/>
  <c r="AH442" i="7"/>
  <c r="AI442" i="7"/>
  <c r="Q442" i="7"/>
  <c r="T442" i="7"/>
  <c r="O442" i="7"/>
  <c r="P442" i="7"/>
  <c r="AF442" i="7"/>
  <c r="AG442" i="7"/>
  <c r="S442" i="7"/>
  <c r="AE442" i="7"/>
  <c r="AR442" i="7" l="1"/>
  <c r="AA442" i="7"/>
  <c r="M442" i="7"/>
  <c r="AS442" i="7"/>
  <c r="AB442" i="7"/>
  <c r="N442" i="7"/>
  <c r="AC442" i="7"/>
  <c r="AP442" i="7"/>
  <c r="AO442" i="7" s="1"/>
  <c r="AT442" i="7" l="1"/>
  <c r="AK443" i="7" s="1"/>
  <c r="K443" i="7"/>
  <c r="R443" i="7" l="1"/>
  <c r="AL443" i="7"/>
  <c r="AM443" i="7" s="1"/>
  <c r="AN443" i="7"/>
  <c r="Y443" i="7" l="1"/>
  <c r="X443" i="7"/>
  <c r="AD443" i="7"/>
  <c r="W443" i="7"/>
  <c r="U443" i="7"/>
  <c r="V443" i="7" s="1"/>
  <c r="Z443" i="7" s="1"/>
  <c r="L443" i="7"/>
  <c r="O443" i="7" l="1"/>
  <c r="AG443" i="7"/>
  <c r="P443" i="7"/>
  <c r="AF443" i="7"/>
  <c r="S443" i="7"/>
  <c r="AI443" i="7"/>
  <c r="Q443" i="7"/>
  <c r="AH443" i="7"/>
  <c r="T443" i="7"/>
  <c r="AE443" i="7"/>
  <c r="AQ443" i="7"/>
  <c r="N443" i="7" l="1"/>
  <c r="AB443" i="7"/>
  <c r="AS443" i="7"/>
  <c r="AC443" i="7"/>
  <c r="AA443" i="7"/>
  <c r="AR443" i="7"/>
  <c r="M443" i="7"/>
  <c r="AP443" i="7"/>
  <c r="AO443" i="7" s="1"/>
  <c r="AT443" i="7" s="1"/>
  <c r="AK444" i="7" s="1"/>
  <c r="AL444" i="7" l="1"/>
  <c r="AM444" i="7" s="1"/>
  <c r="AN444" i="7"/>
  <c r="K444" i="7"/>
  <c r="R444" i="7" l="1"/>
  <c r="Y444" i="7" l="1"/>
  <c r="X444" i="7"/>
  <c r="AD444" i="7"/>
  <c r="U444" i="7"/>
  <c r="V444" i="7" s="1"/>
  <c r="W444" i="7"/>
  <c r="L444" i="7"/>
  <c r="AQ444" i="7" l="1"/>
  <c r="AE444" i="7"/>
  <c r="O444" i="7"/>
  <c r="AI444" i="7"/>
  <c r="Q444" i="7"/>
  <c r="AH444" i="7"/>
  <c r="AF444" i="7"/>
  <c r="P444" i="7"/>
  <c r="AG444" i="7"/>
  <c r="S444" i="7"/>
  <c r="Z444" i="7"/>
  <c r="T444" i="7"/>
  <c r="M444" i="7" l="1"/>
  <c r="AR444" i="7"/>
  <c r="AA444" i="7"/>
  <c r="AS444" i="7"/>
  <c r="N444" i="7"/>
  <c r="AB444" i="7"/>
  <c r="AC444" i="7"/>
  <c r="AP444" i="7"/>
  <c r="AO444" i="7" s="1"/>
  <c r="AT444" i="7" l="1"/>
  <c r="AK445" i="7" s="1"/>
  <c r="K445" i="7"/>
  <c r="R445" i="7" l="1"/>
  <c r="AL445" i="7"/>
  <c r="AM445" i="7" s="1"/>
  <c r="AN445" i="7"/>
  <c r="Y445" i="7" l="1"/>
  <c r="X445" i="7"/>
  <c r="AD445" i="7"/>
  <c r="U445" i="7"/>
  <c r="V445" i="7" s="1"/>
  <c r="W445" i="7"/>
  <c r="L445" i="7"/>
  <c r="AE445" i="7" l="1"/>
  <c r="Q445" i="7"/>
  <c r="AI445" i="7"/>
  <c r="AH445" i="7"/>
  <c r="AF445" i="7"/>
  <c r="P445" i="7"/>
  <c r="AG445" i="7"/>
  <c r="S445" i="7"/>
  <c r="Z445" i="7"/>
  <c r="O445" i="7"/>
  <c r="T445" i="7"/>
  <c r="AQ445" i="7"/>
  <c r="AB445" i="7" l="1"/>
  <c r="AS445" i="7"/>
  <c r="N445" i="7"/>
  <c r="AC445" i="7"/>
  <c r="AR445" i="7"/>
  <c r="AA445" i="7"/>
  <c r="M445" i="7"/>
  <c r="AP445" i="7"/>
  <c r="AO445" i="7" s="1"/>
  <c r="AT445" i="7" s="1"/>
  <c r="AK446" i="7" s="1"/>
  <c r="AL446" i="7" l="1"/>
  <c r="AM446" i="7" s="1"/>
  <c r="AN446" i="7"/>
  <c r="K446" i="7"/>
  <c r="R446" i="7" l="1"/>
  <c r="X446" i="7" l="1"/>
  <c r="Y446" i="7"/>
  <c r="W446" i="7"/>
  <c r="AD446" i="7"/>
  <c r="U446" i="7"/>
  <c r="AQ446" i="7" s="1"/>
  <c r="T446" i="7"/>
  <c r="V446" i="7"/>
  <c r="L446" i="7"/>
  <c r="N446" i="7" l="1"/>
  <c r="AB446" i="7"/>
  <c r="AS446" i="7"/>
  <c r="P446" i="7"/>
  <c r="AF446" i="7"/>
  <c r="AG446" i="7"/>
  <c r="S446" i="7"/>
  <c r="AC446" i="7"/>
  <c r="O446" i="7"/>
  <c r="AE446" i="7"/>
  <c r="AH446" i="7"/>
  <c r="AI446" i="7"/>
  <c r="Q446" i="7"/>
  <c r="Z446" i="7"/>
  <c r="M446" i="7" l="1"/>
  <c r="AA446" i="7"/>
  <c r="AR446" i="7"/>
  <c r="AP446" i="7"/>
  <c r="AO446" i="7" s="1"/>
  <c r="AT446" i="7" s="1"/>
  <c r="AK447" i="7" s="1"/>
  <c r="AL447" i="7" l="1"/>
  <c r="AM447" i="7" s="1"/>
  <c r="AN447" i="7"/>
  <c r="K447" i="7"/>
  <c r="R447" i="7" l="1"/>
  <c r="X447" i="7" l="1"/>
  <c r="AD447" i="7"/>
  <c r="Y447" i="7"/>
  <c r="W447" i="7"/>
  <c r="U447" i="7"/>
  <c r="V447" i="7" s="1"/>
  <c r="L447" i="7"/>
  <c r="AQ447" i="7" l="1"/>
  <c r="AI447" i="7"/>
  <c r="Q447" i="7"/>
  <c r="AH447" i="7"/>
  <c r="AE447" i="7"/>
  <c r="O447" i="7"/>
  <c r="P447" i="7"/>
  <c r="AG447" i="7"/>
  <c r="AF447" i="7"/>
  <c r="S447" i="7"/>
  <c r="Z447" i="7"/>
  <c r="T447" i="7"/>
  <c r="AR447" i="7" l="1"/>
  <c r="M447" i="7"/>
  <c r="AA447" i="7"/>
  <c r="AS447" i="7"/>
  <c r="N447" i="7"/>
  <c r="AB447" i="7"/>
  <c r="AC447" i="7"/>
  <c r="AP447" i="7"/>
  <c r="AO447" i="7" s="1"/>
  <c r="AT447" i="7" l="1"/>
  <c r="AK448" i="7" s="1"/>
  <c r="K448" i="7"/>
  <c r="R448" i="7" l="1"/>
  <c r="AL448" i="7"/>
  <c r="AM448" i="7" s="1"/>
  <c r="AN448" i="7"/>
  <c r="Y448" i="7" l="1"/>
  <c r="AD448" i="7"/>
  <c r="X448" i="7"/>
  <c r="U448" i="7"/>
  <c r="V448" i="7" s="1"/>
  <c r="W448" i="7"/>
  <c r="T448" i="7" s="1"/>
  <c r="AC448" i="7" s="1"/>
  <c r="L448" i="7"/>
  <c r="AQ448" i="7" l="1"/>
  <c r="N448" i="7"/>
  <c r="AS448" i="7"/>
  <c r="AB448" i="7"/>
  <c r="AG448" i="7"/>
  <c r="AF448" i="7"/>
  <c r="P448" i="7"/>
  <c r="S448" i="7"/>
  <c r="O448" i="7"/>
  <c r="AE448" i="7"/>
  <c r="Z448" i="7"/>
  <c r="AH448" i="7"/>
  <c r="AI448" i="7"/>
  <c r="Q448" i="7"/>
  <c r="AR448" i="7" l="1"/>
  <c r="AA448" i="7"/>
  <c r="M448" i="7"/>
  <c r="AP448" i="7"/>
  <c r="AO448" i="7" s="1"/>
  <c r="AT448" i="7" s="1"/>
  <c r="AK449" i="7" s="1"/>
  <c r="AL449" i="7" l="1"/>
  <c r="AM449" i="7" s="1"/>
  <c r="AN449" i="7"/>
  <c r="K449" i="7"/>
  <c r="R449" i="7" l="1"/>
  <c r="X449" i="7" l="1"/>
  <c r="AD449" i="7"/>
  <c r="W449" i="7"/>
  <c r="U449" i="7"/>
  <c r="T449" i="7"/>
  <c r="Y449" i="7"/>
  <c r="V449" i="7"/>
  <c r="AQ449" i="7"/>
  <c r="L449" i="7"/>
  <c r="P449" i="7" l="1"/>
  <c r="AF449" i="7"/>
  <c r="AG449" i="7"/>
  <c r="S449" i="7"/>
  <c r="AB449" i="7"/>
  <c r="AS449" i="7"/>
  <c r="N449" i="7"/>
  <c r="Q449" i="7"/>
  <c r="AH449" i="7"/>
  <c r="AI449" i="7"/>
  <c r="O449" i="7"/>
  <c r="Z449" i="7"/>
  <c r="AE449" i="7"/>
  <c r="AC449" i="7"/>
  <c r="AR449" i="7" l="1"/>
  <c r="M449" i="7"/>
  <c r="AA449" i="7"/>
  <c r="AP449" i="7"/>
  <c r="AO449" i="7" s="1"/>
  <c r="AT449" i="7" s="1"/>
  <c r="AK450" i="7" s="1"/>
  <c r="AL450" i="7" l="1"/>
  <c r="AM450" i="7" s="1"/>
  <c r="AN450" i="7"/>
  <c r="K450" i="7"/>
  <c r="R450" i="7" l="1"/>
  <c r="AD450" i="7" l="1"/>
  <c r="Y450" i="7"/>
  <c r="X450" i="7"/>
  <c r="U450" i="7"/>
  <c r="V450" i="7" s="1"/>
  <c r="W450" i="7"/>
  <c r="L450" i="7"/>
  <c r="O450" i="7" l="1"/>
  <c r="AQ450" i="7"/>
  <c r="AG450" i="7"/>
  <c r="AF450" i="7"/>
  <c r="P450" i="7"/>
  <c r="S450" i="7"/>
  <c r="Q450" i="7"/>
  <c r="AI450" i="7"/>
  <c r="AH450" i="7"/>
  <c r="AP450" i="7"/>
  <c r="AO450" i="7" s="1"/>
  <c r="T450" i="7"/>
  <c r="Z450" i="7"/>
  <c r="AE450" i="7"/>
  <c r="N450" i="7" l="1"/>
  <c r="AS450" i="7"/>
  <c r="AB450" i="7"/>
  <c r="AC450" i="7"/>
  <c r="AR450" i="7"/>
  <c r="AA450" i="7"/>
  <c r="M450" i="7"/>
  <c r="AT450" i="7"/>
  <c r="AK451" i="7" s="1"/>
  <c r="AL451" i="7" l="1"/>
  <c r="AM451" i="7" s="1"/>
  <c r="AN451" i="7"/>
  <c r="K451" i="7"/>
  <c r="R451" i="7" l="1"/>
  <c r="Y451" i="7" l="1"/>
  <c r="X451" i="7"/>
  <c r="AD451" i="7"/>
  <c r="U451" i="7"/>
  <c r="V451" i="7" s="1"/>
  <c r="Z451" i="7" s="1"/>
  <c r="W451" i="7"/>
  <c r="L451" i="7"/>
  <c r="AH451" i="7" l="1"/>
  <c r="Q451" i="7"/>
  <c r="AI451" i="7"/>
  <c r="O451" i="7"/>
  <c r="T451" i="7"/>
  <c r="AQ451" i="7"/>
  <c r="P451" i="7"/>
  <c r="AF451" i="7"/>
  <c r="AG451" i="7"/>
  <c r="S451" i="7"/>
  <c r="AE451" i="7"/>
  <c r="AA451" i="7" l="1"/>
  <c r="M451" i="7"/>
  <c r="AR451" i="7"/>
  <c r="AP451" i="7"/>
  <c r="AO451" i="7" s="1"/>
  <c r="AS451" i="7"/>
  <c r="N451" i="7"/>
  <c r="AB451" i="7"/>
  <c r="AC451" i="7"/>
  <c r="AT451" i="7" l="1"/>
  <c r="AK452" i="7" s="1"/>
  <c r="AL452" i="7" s="1"/>
  <c r="AM452" i="7" s="1"/>
  <c r="K452" i="7"/>
  <c r="AN452" i="7" l="1"/>
  <c r="R452" i="7"/>
  <c r="W452" i="7" l="1"/>
  <c r="Y452" i="7"/>
  <c r="AD452" i="7"/>
  <c r="U452" i="7"/>
  <c r="V452" i="7" s="1"/>
  <c r="Z452" i="7" s="1"/>
  <c r="X452" i="7"/>
  <c r="T452" i="7"/>
  <c r="AQ452" i="7"/>
  <c r="L452" i="7"/>
  <c r="N452" i="7" l="1"/>
  <c r="AS452" i="7"/>
  <c r="AB452" i="7"/>
  <c r="O452" i="7"/>
  <c r="P452" i="7"/>
  <c r="AF452" i="7"/>
  <c r="AG452" i="7"/>
  <c r="S452" i="7"/>
  <c r="AC452" i="7"/>
  <c r="AE452" i="7"/>
  <c r="AH452" i="7"/>
  <c r="Q452" i="7"/>
  <c r="AI452" i="7"/>
  <c r="AR452" i="7" l="1"/>
  <c r="AA452" i="7"/>
  <c r="M452" i="7"/>
  <c r="AP452" i="7"/>
  <c r="AO452" i="7" s="1"/>
  <c r="AT452" i="7" s="1"/>
  <c r="AK453" i="7" s="1"/>
  <c r="AL453" i="7" l="1"/>
  <c r="AM453" i="7" s="1"/>
  <c r="AN453" i="7"/>
  <c r="K453" i="7"/>
  <c r="R453" i="7" l="1"/>
  <c r="Y453" i="7" l="1"/>
  <c r="X453" i="7"/>
  <c r="W453" i="7"/>
  <c r="AD453" i="7"/>
  <c r="U453" i="7"/>
  <c r="V453" i="7" s="1"/>
  <c r="Z453" i="7" s="1"/>
  <c r="L453" i="7"/>
  <c r="AI453" i="7" l="1"/>
  <c r="Q453" i="7"/>
  <c r="AH453" i="7"/>
  <c r="O453" i="7"/>
  <c r="AQ453" i="7"/>
  <c r="T453" i="7"/>
  <c r="AE453" i="7"/>
  <c r="P453" i="7"/>
  <c r="AF453" i="7"/>
  <c r="AG453" i="7"/>
  <c r="S453" i="7"/>
  <c r="N453" i="7" l="1"/>
  <c r="AS453" i="7"/>
  <c r="AB453" i="7"/>
  <c r="AC453" i="7"/>
  <c r="AR453" i="7"/>
  <c r="M453" i="7"/>
  <c r="AA453" i="7"/>
  <c r="AP453" i="7"/>
  <c r="AO453" i="7" s="1"/>
  <c r="AT453" i="7" s="1"/>
  <c r="AK454" i="7" s="1"/>
  <c r="AL454" i="7" l="1"/>
  <c r="AM454" i="7" s="1"/>
  <c r="AN454" i="7"/>
  <c r="K454" i="7"/>
  <c r="R454" i="7" l="1"/>
  <c r="Y454" i="7" l="1"/>
  <c r="X454" i="7"/>
  <c r="AD454" i="7"/>
  <c r="U454" i="7"/>
  <c r="V454" i="7" s="1"/>
  <c r="W454" i="7"/>
  <c r="L454" i="7"/>
  <c r="AQ454" i="7" l="1"/>
  <c r="Q454" i="7"/>
  <c r="AI454" i="7"/>
  <c r="AH454" i="7"/>
  <c r="AF454" i="7"/>
  <c r="AG454" i="7"/>
  <c r="P454" i="7"/>
  <c r="S454" i="7"/>
  <c r="Z454" i="7"/>
  <c r="O454" i="7"/>
  <c r="AE454" i="7"/>
  <c r="T454" i="7"/>
  <c r="M454" i="7" l="1"/>
  <c r="AR454" i="7"/>
  <c r="AA454" i="7"/>
  <c r="AP454" i="7"/>
  <c r="AO454" i="7" s="1"/>
  <c r="N454" i="7"/>
  <c r="AS454" i="7"/>
  <c r="AT454" i="7" s="1"/>
  <c r="AK455" i="7" s="1"/>
  <c r="AB454" i="7"/>
  <c r="AC454" i="7"/>
  <c r="AL455" i="7" l="1"/>
  <c r="AM455" i="7" s="1"/>
  <c r="AN455" i="7"/>
  <c r="K455" i="7"/>
  <c r="R455" i="7" l="1"/>
  <c r="X455" i="7" l="1"/>
  <c r="AD455" i="7"/>
  <c r="Y455" i="7"/>
  <c r="U455" i="7"/>
  <c r="V455" i="7" s="1"/>
  <c r="Z455" i="7" s="1"/>
  <c r="W455" i="7"/>
  <c r="L455" i="7"/>
  <c r="AQ455" i="7" l="1"/>
  <c r="AH455" i="7"/>
  <c r="Q455" i="7"/>
  <c r="AI455" i="7"/>
  <c r="T455" i="7"/>
  <c r="O455" i="7"/>
  <c r="AF455" i="7"/>
  <c r="P455" i="7"/>
  <c r="AG455" i="7"/>
  <c r="S455" i="7"/>
  <c r="AE455" i="7"/>
  <c r="M455" i="7" l="1"/>
  <c r="AA455" i="7"/>
  <c r="AR455" i="7"/>
  <c r="AS455" i="7"/>
  <c r="AB455" i="7"/>
  <c r="N455" i="7"/>
  <c r="AC455" i="7"/>
  <c r="AP455" i="7"/>
  <c r="AO455" i="7" s="1"/>
  <c r="AT455" i="7" l="1"/>
  <c r="AK456" i="7" s="1"/>
  <c r="K456" i="7"/>
  <c r="R456" i="7" l="1"/>
  <c r="AL456" i="7"/>
  <c r="AM456" i="7" s="1"/>
  <c r="AN456" i="7"/>
  <c r="AD456" i="7" l="1"/>
  <c r="X456" i="7"/>
  <c r="U456" i="7"/>
  <c r="V456" i="7" s="1"/>
  <c r="W456" i="7"/>
  <c r="Y456" i="7"/>
  <c r="L456" i="7"/>
  <c r="AI456" i="7" l="1"/>
  <c r="Q456" i="7"/>
  <c r="AH456" i="7"/>
  <c r="T456" i="7"/>
  <c r="O456" i="7"/>
  <c r="AF456" i="7"/>
  <c r="P456" i="7"/>
  <c r="AG456" i="7"/>
  <c r="S456" i="7"/>
  <c r="AE456" i="7"/>
  <c r="Z456" i="7"/>
  <c r="AP456" i="7"/>
  <c r="AO456" i="7" s="1"/>
  <c r="AQ456" i="7"/>
  <c r="AR456" i="7" l="1"/>
  <c r="AA456" i="7"/>
  <c r="M456" i="7"/>
  <c r="AS456" i="7"/>
  <c r="AT456" i="7" s="1"/>
  <c r="AK457" i="7" s="1"/>
  <c r="AB456" i="7"/>
  <c r="N456" i="7"/>
  <c r="AC456" i="7"/>
  <c r="AL457" i="7" l="1"/>
  <c r="AM457" i="7" s="1"/>
  <c r="AN457" i="7"/>
  <c r="K457" i="7"/>
  <c r="R457" i="7" l="1"/>
  <c r="X457" i="7" l="1"/>
  <c r="Y457" i="7"/>
  <c r="AD457" i="7"/>
  <c r="U457" i="7"/>
  <c r="V457" i="7" s="1"/>
  <c r="W457" i="7"/>
  <c r="L457" i="7"/>
  <c r="AQ457" i="7" l="1"/>
  <c r="AF457" i="7"/>
  <c r="AG457" i="7"/>
  <c r="P457" i="7"/>
  <c r="S457" i="7"/>
  <c r="AH457" i="7"/>
  <c r="Q457" i="7"/>
  <c r="AI457" i="7"/>
  <c r="O457" i="7"/>
  <c r="AE457" i="7"/>
  <c r="Z457" i="7"/>
  <c r="T457" i="7"/>
  <c r="AB457" i="7" l="1"/>
  <c r="N457" i="7"/>
  <c r="AS457" i="7"/>
  <c r="AC457" i="7"/>
  <c r="M457" i="7"/>
  <c r="AR457" i="7"/>
  <c r="AA457" i="7"/>
  <c r="AP457" i="7"/>
  <c r="AO457" i="7" s="1"/>
  <c r="K458" i="7" l="1"/>
  <c r="AT457" i="7"/>
  <c r="AK458" i="7" s="1"/>
  <c r="R458" i="7" l="1"/>
  <c r="AL458" i="7"/>
  <c r="AM458" i="7" s="1"/>
  <c r="AN458" i="7"/>
  <c r="AD458" i="7" l="1"/>
  <c r="X458" i="7"/>
  <c r="Y458" i="7"/>
  <c r="U458" i="7"/>
  <c r="AQ458" i="7" s="1"/>
  <c r="W458" i="7"/>
  <c r="L458" i="7"/>
  <c r="V458" i="7" l="1"/>
  <c r="AI458" i="7"/>
  <c r="AH458" i="7"/>
  <c r="Q458" i="7"/>
  <c r="T458" i="7"/>
  <c r="O458" i="7"/>
  <c r="AF458" i="7"/>
  <c r="AG458" i="7"/>
  <c r="P458" i="7"/>
  <c r="S458" i="7"/>
  <c r="AE458" i="7"/>
  <c r="Z458" i="7"/>
  <c r="AA458" i="7" l="1"/>
  <c r="M458" i="7"/>
  <c r="AR458" i="7"/>
  <c r="AP458" i="7"/>
  <c r="AO458" i="7" s="1"/>
  <c r="AB458" i="7"/>
  <c r="N458" i="7"/>
  <c r="AS458" i="7"/>
  <c r="AT458" i="7" s="1"/>
  <c r="AK459" i="7" s="1"/>
  <c r="AC458" i="7"/>
  <c r="AL459" i="7" l="1"/>
  <c r="AM459" i="7" s="1"/>
  <c r="AN459" i="7"/>
  <c r="K459" i="7"/>
  <c r="R459" i="7" l="1"/>
  <c r="X459" i="7" l="1"/>
  <c r="AD459" i="7"/>
  <c r="Y459" i="7"/>
  <c r="W459" i="7"/>
  <c r="U459" i="7"/>
  <c r="V459" i="7" s="1"/>
  <c r="L459" i="7"/>
  <c r="AH459" i="7" l="1"/>
  <c r="AI459" i="7"/>
  <c r="Q459" i="7"/>
  <c r="O459" i="7"/>
  <c r="T459" i="7"/>
  <c r="AQ459" i="7"/>
  <c r="P459" i="7"/>
  <c r="AG459" i="7"/>
  <c r="AF459" i="7"/>
  <c r="S459" i="7"/>
  <c r="Z459" i="7"/>
  <c r="AE459" i="7"/>
  <c r="M459" i="7" l="1"/>
  <c r="AA459" i="7"/>
  <c r="AR459" i="7"/>
  <c r="AS459" i="7"/>
  <c r="N459" i="7"/>
  <c r="AB459" i="7"/>
  <c r="AC459" i="7"/>
  <c r="AP459" i="7"/>
  <c r="AO459" i="7" s="1"/>
  <c r="AT459" i="7" s="1"/>
  <c r="AK460" i="7" s="1"/>
  <c r="AL460" i="7" l="1"/>
  <c r="AM460" i="7" s="1"/>
  <c r="AN460" i="7"/>
  <c r="K460" i="7"/>
  <c r="R460" i="7" l="1"/>
  <c r="AD460" i="7" l="1"/>
  <c r="X460" i="7"/>
  <c r="Y460" i="7"/>
  <c r="U460" i="7"/>
  <c r="AQ460" i="7" s="1"/>
  <c r="W460" i="7"/>
  <c r="T460" i="7" s="1"/>
  <c r="L460" i="7"/>
  <c r="V460" i="7" l="1"/>
  <c r="AS460" i="7"/>
  <c r="AB460" i="7"/>
  <c r="N460" i="7"/>
  <c r="AC460" i="7"/>
  <c r="O460" i="7"/>
  <c r="AI460" i="7"/>
  <c r="AH460" i="7"/>
  <c r="Q460" i="7"/>
  <c r="AG460" i="7"/>
  <c r="P460" i="7"/>
  <c r="AF460" i="7"/>
  <c r="S460" i="7"/>
  <c r="Z460" i="7"/>
  <c r="AE460" i="7"/>
  <c r="AA460" i="7" l="1"/>
  <c r="M460" i="7"/>
  <c r="AR460" i="7"/>
  <c r="AP460" i="7"/>
  <c r="AO460" i="7" s="1"/>
  <c r="AT460" i="7" s="1"/>
  <c r="AK461" i="7" s="1"/>
  <c r="AL461" i="7" l="1"/>
  <c r="AM461" i="7" s="1"/>
  <c r="AN461" i="7"/>
  <c r="K461" i="7"/>
  <c r="R461" i="7" l="1"/>
  <c r="X461" i="7" l="1"/>
  <c r="AD461" i="7"/>
  <c r="Y461" i="7"/>
  <c r="W461" i="7"/>
  <c r="U461" i="7"/>
  <c r="V461" i="7" s="1"/>
  <c r="Z461" i="7" s="1"/>
  <c r="L461" i="7"/>
  <c r="AQ461" i="7" l="1"/>
  <c r="Q461" i="7"/>
  <c r="AI461" i="7"/>
  <c r="AH461" i="7"/>
  <c r="O461" i="7"/>
  <c r="AE461" i="7"/>
  <c r="P461" i="7"/>
  <c r="AG461" i="7"/>
  <c r="AF461" i="7"/>
  <c r="S461" i="7"/>
  <c r="T461" i="7"/>
  <c r="M461" i="7" l="1"/>
  <c r="AA461" i="7"/>
  <c r="AR461" i="7"/>
  <c r="AP461" i="7"/>
  <c r="AO461" i="7" s="1"/>
  <c r="AB461" i="7"/>
  <c r="AS461" i="7"/>
  <c r="AT461" i="7" s="1"/>
  <c r="AK462" i="7" s="1"/>
  <c r="N461" i="7"/>
  <c r="AC461" i="7"/>
  <c r="AL462" i="7" l="1"/>
  <c r="AM462" i="7" s="1"/>
  <c r="AN462" i="7"/>
  <c r="K462" i="7"/>
  <c r="R462" i="7" l="1"/>
  <c r="Y462" i="7" l="1"/>
  <c r="W462" i="7"/>
  <c r="AD462" i="7"/>
  <c r="T462" i="7"/>
  <c r="X462" i="7"/>
  <c r="U462" i="7"/>
  <c r="V462" i="7" s="1"/>
  <c r="L462" i="7"/>
  <c r="O462" i="7" l="1"/>
  <c r="AQ462" i="7"/>
  <c r="AE462" i="7"/>
  <c r="AF462" i="7"/>
  <c r="P462" i="7"/>
  <c r="AG462" i="7"/>
  <c r="S462" i="7"/>
  <c r="Z462" i="7"/>
  <c r="AP462" i="7"/>
  <c r="AO462" i="7" s="1"/>
  <c r="AS462" i="7"/>
  <c r="AB462" i="7"/>
  <c r="N462" i="7"/>
  <c r="AC462" i="7"/>
  <c r="AH462" i="7"/>
  <c r="AI462" i="7"/>
  <c r="Q462" i="7"/>
  <c r="AR462" i="7" l="1"/>
  <c r="M462" i="7"/>
  <c r="AA462" i="7"/>
  <c r="AT462" i="7"/>
  <c r="AK463" i="7" s="1"/>
  <c r="AL463" i="7" l="1"/>
  <c r="AM463" i="7" s="1"/>
  <c r="AN463" i="7"/>
  <c r="K463" i="7"/>
  <c r="R463" i="7" l="1"/>
  <c r="AD463" i="7" l="1"/>
  <c r="Y463" i="7"/>
  <c r="W463" i="7"/>
  <c r="T463" i="7" s="1"/>
  <c r="X463" i="7"/>
  <c r="U463" i="7"/>
  <c r="V463" i="7" s="1"/>
  <c r="Z463" i="7" s="1"/>
  <c r="L463" i="7"/>
  <c r="AQ463" i="7" l="1"/>
  <c r="AS463" i="7"/>
  <c r="N463" i="7"/>
  <c r="AB463" i="7"/>
  <c r="AC463" i="7"/>
  <c r="O463" i="7"/>
  <c r="AH463" i="7"/>
  <c r="Q463" i="7"/>
  <c r="AI463" i="7"/>
  <c r="P463" i="7"/>
  <c r="AF463" i="7"/>
  <c r="AG463" i="7"/>
  <c r="S463" i="7"/>
  <c r="AE463" i="7"/>
  <c r="AA463" i="7" l="1"/>
  <c r="AR463" i="7"/>
  <c r="M463" i="7"/>
  <c r="AP463" i="7"/>
  <c r="AO463" i="7" s="1"/>
  <c r="AT463" i="7" s="1"/>
  <c r="AK464" i="7" s="1"/>
  <c r="AL464" i="7" l="1"/>
  <c r="AM464" i="7" s="1"/>
  <c r="AN464" i="7"/>
  <c r="K464" i="7"/>
  <c r="R464" i="7" l="1"/>
  <c r="Y464" i="7" l="1"/>
  <c r="AD464" i="7"/>
  <c r="W464" i="7"/>
  <c r="X464" i="7"/>
  <c r="U464" i="7"/>
  <c r="AQ464" i="7" s="1"/>
  <c r="L464" i="7"/>
  <c r="V464" i="7" l="1"/>
  <c r="Z464" i="7" s="1"/>
  <c r="Q464" i="7"/>
  <c r="AH464" i="7"/>
  <c r="AI464" i="7"/>
  <c r="O464" i="7"/>
  <c r="AE464" i="7"/>
  <c r="T464" i="7"/>
  <c r="AG464" i="7"/>
  <c r="AF464" i="7"/>
  <c r="P464" i="7"/>
  <c r="S464" i="7"/>
  <c r="AP464" i="7" s="1"/>
  <c r="AO464" i="7" s="1"/>
  <c r="AS464" i="7" l="1"/>
  <c r="AT464" i="7" s="1"/>
  <c r="AK465" i="7" s="1"/>
  <c r="AB464" i="7"/>
  <c r="N464" i="7"/>
  <c r="AC464" i="7"/>
  <c r="M464" i="7"/>
  <c r="AA464" i="7"/>
  <c r="AR464" i="7"/>
  <c r="K465" i="7" l="1"/>
  <c r="AL465" i="7"/>
  <c r="AM465" i="7" s="1"/>
  <c r="AN465" i="7"/>
  <c r="R465" i="7" l="1"/>
  <c r="X465" i="7" l="1"/>
  <c r="AD465" i="7"/>
  <c r="Y465" i="7"/>
  <c r="W465" i="7"/>
  <c r="T465" i="7" s="1"/>
  <c r="U465" i="7"/>
  <c r="V465" i="7" s="1"/>
  <c r="L465" i="7"/>
  <c r="N465" i="7" l="1"/>
  <c r="AB465" i="7"/>
  <c r="AS465" i="7"/>
  <c r="AC465" i="7"/>
  <c r="O465" i="7"/>
  <c r="AE465" i="7"/>
  <c r="AQ465" i="7"/>
  <c r="P465" i="7"/>
  <c r="AG465" i="7"/>
  <c r="AF465" i="7"/>
  <c r="S465" i="7"/>
  <c r="AP465" i="7" s="1"/>
  <c r="AO465" i="7" s="1"/>
  <c r="AI465" i="7"/>
  <c r="AH465" i="7"/>
  <c r="Q465" i="7"/>
  <c r="Z465" i="7"/>
  <c r="AT465" i="7" l="1"/>
  <c r="AK466" i="7" s="1"/>
  <c r="AL466" i="7" s="1"/>
  <c r="AM466" i="7" s="1"/>
  <c r="AR465" i="7"/>
  <c r="AA465" i="7"/>
  <c r="M465" i="7"/>
  <c r="AN466" i="7" l="1"/>
  <c r="K466" i="7"/>
  <c r="R466" i="7" l="1"/>
  <c r="X466" i="7" l="1"/>
  <c r="AD466" i="7"/>
  <c r="Y466" i="7"/>
  <c r="W466" i="7"/>
  <c r="U466" i="7"/>
  <c r="V466" i="7" s="1"/>
  <c r="Z466" i="7" s="1"/>
  <c r="L466" i="7"/>
  <c r="O466" i="7" l="1"/>
  <c r="AI466" i="7"/>
  <c r="AH466" i="7"/>
  <c r="Q466" i="7"/>
  <c r="T466" i="7"/>
  <c r="AQ466" i="7"/>
  <c r="AE466" i="7"/>
  <c r="AF466" i="7"/>
  <c r="AG466" i="7"/>
  <c r="P466" i="7"/>
  <c r="S466" i="7"/>
  <c r="AR466" i="7" l="1"/>
  <c r="M466" i="7"/>
  <c r="AA466" i="7"/>
  <c r="AP466" i="7"/>
  <c r="AO466" i="7" s="1"/>
  <c r="N466" i="7"/>
  <c r="AS466" i="7"/>
  <c r="AT466" i="7" s="1"/>
  <c r="AK467" i="7" s="1"/>
  <c r="AB466" i="7"/>
  <c r="AC466" i="7"/>
  <c r="AL467" i="7" l="1"/>
  <c r="AM467" i="7" s="1"/>
  <c r="AN467" i="7"/>
  <c r="K467" i="7"/>
  <c r="R467" i="7" l="1"/>
  <c r="X467" i="7" l="1"/>
  <c r="Y467" i="7"/>
  <c r="AD467" i="7"/>
  <c r="W467" i="7"/>
  <c r="U467" i="7"/>
  <c r="V467" i="7" s="1"/>
  <c r="L467" i="7"/>
  <c r="O467" i="7" l="1"/>
  <c r="Q467" i="7"/>
  <c r="AI467" i="7"/>
  <c r="AH467" i="7"/>
  <c r="P467" i="7"/>
  <c r="AG467" i="7"/>
  <c r="AF467" i="7"/>
  <c r="S467" i="7"/>
  <c r="AQ467" i="7"/>
  <c r="T467" i="7"/>
  <c r="Z467" i="7"/>
  <c r="AE467" i="7"/>
  <c r="AS467" i="7" l="1"/>
  <c r="AB467" i="7"/>
  <c r="N467" i="7"/>
  <c r="AC467" i="7"/>
  <c r="AR467" i="7"/>
  <c r="M467" i="7"/>
  <c r="AA467" i="7"/>
  <c r="AP467" i="7"/>
  <c r="AO467" i="7" s="1"/>
  <c r="AT467" i="7" s="1"/>
  <c r="AK468" i="7" s="1"/>
  <c r="AL468" i="7" l="1"/>
  <c r="AM468" i="7" s="1"/>
  <c r="AN468" i="7"/>
  <c r="K468" i="7"/>
  <c r="R468" i="7" l="1"/>
  <c r="AD468" i="7" l="1"/>
  <c r="Y468" i="7"/>
  <c r="X468" i="7"/>
  <c r="W468" i="7"/>
  <c r="U468" i="7"/>
  <c r="V468" i="7" s="1"/>
  <c r="Z468" i="7" s="1"/>
  <c r="T468" i="7"/>
  <c r="AQ468" i="7"/>
  <c r="L468" i="7"/>
  <c r="N468" i="7" l="1"/>
  <c r="AS468" i="7"/>
  <c r="AB468" i="7"/>
  <c r="AH468" i="7"/>
  <c r="AI468" i="7"/>
  <c r="Q468" i="7"/>
  <c r="O468" i="7"/>
  <c r="P468" i="7"/>
  <c r="AF468" i="7"/>
  <c r="AG468" i="7"/>
  <c r="S468" i="7"/>
  <c r="AP468" i="7" s="1"/>
  <c r="AO468" i="7" s="1"/>
  <c r="AT468" i="7" s="1"/>
  <c r="AK469" i="7" s="1"/>
  <c r="AE468" i="7"/>
  <c r="AC468" i="7"/>
  <c r="AL469" i="7" l="1"/>
  <c r="AM469" i="7" s="1"/>
  <c r="AN469" i="7"/>
  <c r="AA468" i="7"/>
  <c r="AR468" i="7"/>
  <c r="M468" i="7"/>
  <c r="K469" i="7" l="1"/>
  <c r="R469" i="7" l="1"/>
  <c r="X469" i="7" l="1"/>
  <c r="Y469" i="7"/>
  <c r="AD469" i="7"/>
  <c r="W469" i="7"/>
  <c r="T469" i="7" s="1"/>
  <c r="U469" i="7"/>
  <c r="AQ469" i="7" s="1"/>
  <c r="L469" i="7"/>
  <c r="V469" i="7" l="1"/>
  <c r="Z469" i="7" s="1"/>
  <c r="N469" i="7"/>
  <c r="AB469" i="7"/>
  <c r="AS469" i="7"/>
  <c r="AC469" i="7"/>
  <c r="AI469" i="7"/>
  <c r="AH469" i="7"/>
  <c r="Q469" i="7"/>
  <c r="O469" i="7"/>
  <c r="AE469" i="7"/>
  <c r="P469" i="7"/>
  <c r="AF469" i="7"/>
  <c r="AG469" i="7"/>
  <c r="S469" i="7"/>
  <c r="AP469" i="7" s="1"/>
  <c r="AO469" i="7" s="1"/>
  <c r="AT469" i="7" l="1"/>
  <c r="AK470" i="7" s="1"/>
  <c r="AL470" i="7" s="1"/>
  <c r="AM470" i="7" s="1"/>
  <c r="AR469" i="7"/>
  <c r="M469" i="7"/>
  <c r="AA469" i="7"/>
  <c r="AN470" i="7" l="1"/>
  <c r="K470" i="7"/>
  <c r="R470" i="7" l="1"/>
  <c r="X470" i="7" l="1"/>
  <c r="Y470" i="7"/>
  <c r="AD470" i="7"/>
  <c r="U470" i="7"/>
  <c r="V470" i="7" s="1"/>
  <c r="W470" i="7"/>
  <c r="L470" i="7"/>
  <c r="AQ470" i="7" l="1"/>
  <c r="AH470" i="7"/>
  <c r="AI470" i="7"/>
  <c r="Q470" i="7"/>
  <c r="O470" i="7"/>
  <c r="P470" i="7"/>
  <c r="AF470" i="7"/>
  <c r="AG470" i="7"/>
  <c r="S470" i="7"/>
  <c r="Z470" i="7"/>
  <c r="T470" i="7"/>
  <c r="AE470" i="7"/>
  <c r="AS470" i="7" l="1"/>
  <c r="N470" i="7"/>
  <c r="AB470" i="7"/>
  <c r="AC470" i="7"/>
  <c r="AA470" i="7"/>
  <c r="AR470" i="7"/>
  <c r="M470" i="7"/>
  <c r="AP470" i="7"/>
  <c r="AO470" i="7" s="1"/>
  <c r="K471" i="7" l="1"/>
  <c r="AT470" i="7"/>
  <c r="AK471" i="7" s="1"/>
  <c r="AL471" i="7" l="1"/>
  <c r="AM471" i="7" s="1"/>
  <c r="AN471" i="7"/>
  <c r="R471" i="7"/>
  <c r="AD471" i="7" l="1"/>
  <c r="X471" i="7"/>
  <c r="Y471" i="7"/>
  <c r="U471" i="7"/>
  <c r="AE471" i="7" s="1"/>
  <c r="W471" i="7"/>
  <c r="L471" i="7"/>
  <c r="V471" i="7" l="1"/>
  <c r="AF471" i="7" s="1"/>
  <c r="AG471" i="7"/>
  <c r="P471" i="7"/>
  <c r="S471" i="7"/>
  <c r="AH471" i="7"/>
  <c r="Q471" i="7"/>
  <c r="AI471" i="7"/>
  <c r="O471" i="7"/>
  <c r="AQ471" i="7"/>
  <c r="AP471" i="7"/>
  <c r="AO471" i="7" s="1"/>
  <c r="Z471" i="7"/>
  <c r="T471" i="7"/>
  <c r="AS471" i="7" l="1"/>
  <c r="AB471" i="7"/>
  <c r="N471" i="7"/>
  <c r="AC471" i="7"/>
  <c r="AT471" i="7"/>
  <c r="AK472" i="7" s="1"/>
  <c r="AR471" i="7"/>
  <c r="M471" i="7"/>
  <c r="AA471" i="7"/>
  <c r="K472" i="7" l="1"/>
  <c r="AL472" i="7"/>
  <c r="AM472" i="7" s="1"/>
  <c r="AN472" i="7"/>
  <c r="R472" i="7" l="1"/>
  <c r="X472" i="7" l="1"/>
  <c r="Y472" i="7"/>
  <c r="AD472" i="7"/>
  <c r="W472" i="7"/>
  <c r="U472" i="7"/>
  <c r="AQ472" i="7" s="1"/>
  <c r="L472" i="7"/>
  <c r="V472" i="7" l="1"/>
  <c r="P472" i="7" s="1"/>
  <c r="AF472" i="7"/>
  <c r="AG472" i="7"/>
  <c r="S472" i="7"/>
  <c r="AH472" i="7"/>
  <c r="AI472" i="7"/>
  <c r="Q472" i="7"/>
  <c r="O472" i="7"/>
  <c r="AE472" i="7"/>
  <c r="T472" i="7"/>
  <c r="Z472" i="7"/>
  <c r="M472" i="7" l="1"/>
  <c r="AA472" i="7"/>
  <c r="AR472" i="7"/>
  <c r="AP472" i="7"/>
  <c r="AO472" i="7" s="1"/>
  <c r="AB472" i="7"/>
  <c r="AS472" i="7"/>
  <c r="AT472" i="7" s="1"/>
  <c r="AK473" i="7" s="1"/>
  <c r="N472" i="7"/>
  <c r="AC472" i="7"/>
  <c r="AL473" i="7" l="1"/>
  <c r="AM473" i="7" s="1"/>
  <c r="AN473" i="7"/>
  <c r="K473" i="7"/>
  <c r="R473" i="7" l="1"/>
  <c r="W473" i="7" l="1"/>
  <c r="Y473" i="7"/>
  <c r="AD473" i="7"/>
  <c r="X473" i="7"/>
  <c r="U473" i="7"/>
  <c r="V473" i="7" s="1"/>
  <c r="L473" i="7"/>
  <c r="AQ473" i="7" l="1"/>
  <c r="AG473" i="7"/>
  <c r="P473" i="7"/>
  <c r="AF473" i="7"/>
  <c r="S473" i="7"/>
  <c r="O473" i="7"/>
  <c r="AE473" i="7"/>
  <c r="AI473" i="7"/>
  <c r="AH473" i="7"/>
  <c r="Q473" i="7"/>
  <c r="Z473" i="7"/>
  <c r="T473" i="7"/>
  <c r="AB473" i="7" l="1"/>
  <c r="N473" i="7"/>
  <c r="AS473" i="7"/>
  <c r="AC473" i="7"/>
  <c r="AR473" i="7"/>
  <c r="M473" i="7"/>
  <c r="AA473" i="7"/>
  <c r="AP473" i="7"/>
  <c r="AO473" i="7" s="1"/>
  <c r="K474" i="7" l="1"/>
  <c r="AT473" i="7"/>
  <c r="AK474" i="7" s="1"/>
  <c r="R474" i="7" l="1"/>
  <c r="AL474" i="7"/>
  <c r="AM474" i="7" s="1"/>
  <c r="AN474" i="7"/>
  <c r="AD474" i="7" l="1"/>
  <c r="Y474" i="7"/>
  <c r="X474" i="7"/>
  <c r="W474" i="7"/>
  <c r="T474" i="7"/>
  <c r="U474" i="7"/>
  <c r="V474" i="7" s="1"/>
  <c r="L474" i="7"/>
  <c r="AG474" i="7" l="1"/>
  <c r="AF474" i="7"/>
  <c r="P474" i="7"/>
  <c r="S474" i="7"/>
  <c r="O474" i="7"/>
  <c r="AP474" i="7"/>
  <c r="AO474" i="7" s="1"/>
  <c r="N474" i="7"/>
  <c r="AS474" i="7"/>
  <c r="AB474" i="7"/>
  <c r="AQ474" i="7"/>
  <c r="AT474" i="7" s="1"/>
  <c r="AK475" i="7" s="1"/>
  <c r="Q474" i="7"/>
  <c r="AI474" i="7"/>
  <c r="AH474" i="7"/>
  <c r="AC474" i="7"/>
  <c r="Z474" i="7"/>
  <c r="AE474" i="7"/>
  <c r="AL475" i="7" l="1"/>
  <c r="AM475" i="7" s="1"/>
  <c r="AN475" i="7"/>
  <c r="AR474" i="7"/>
  <c r="M474" i="7"/>
  <c r="AA474" i="7"/>
  <c r="K475" i="7" l="1"/>
  <c r="R475" i="7" l="1"/>
  <c r="Y475" i="7" l="1"/>
  <c r="AD475" i="7"/>
  <c r="X475" i="7"/>
  <c r="W475" i="7"/>
  <c r="T475" i="7"/>
  <c r="U475" i="7"/>
  <c r="V475" i="7" s="1"/>
  <c r="L475" i="7"/>
  <c r="O475" i="7" l="1"/>
  <c r="AS475" i="7"/>
  <c r="AB475" i="7"/>
  <c r="N475" i="7"/>
  <c r="AC475" i="7"/>
  <c r="AF475" i="7"/>
  <c r="P475" i="7"/>
  <c r="AG475" i="7"/>
  <c r="S475" i="7"/>
  <c r="AI475" i="7"/>
  <c r="Q475" i="7"/>
  <c r="AH475" i="7"/>
  <c r="AQ475" i="7"/>
  <c r="Z475" i="7"/>
  <c r="AE475" i="7"/>
  <c r="AA475" i="7" l="1"/>
  <c r="M475" i="7"/>
  <c r="AR475" i="7"/>
  <c r="AP475" i="7"/>
  <c r="AO475" i="7" s="1"/>
  <c r="AT475" i="7" s="1"/>
  <c r="AK476" i="7" s="1"/>
  <c r="AL476" i="7" l="1"/>
  <c r="AM476" i="7" s="1"/>
  <c r="AN476" i="7"/>
  <c r="K476" i="7"/>
  <c r="R476" i="7" l="1"/>
  <c r="Y476" i="7" l="1"/>
  <c r="X476" i="7"/>
  <c r="W476" i="7"/>
  <c r="AD476" i="7"/>
  <c r="T476" i="7"/>
  <c r="U476" i="7"/>
  <c r="V476" i="7" s="1"/>
  <c r="L476" i="7"/>
  <c r="AQ476" i="7" l="1"/>
  <c r="P476" i="7"/>
  <c r="AF476" i="7"/>
  <c r="AG476" i="7"/>
  <c r="S476" i="7"/>
  <c r="O476" i="7"/>
  <c r="Z476" i="7"/>
  <c r="AP476" i="7"/>
  <c r="AO476" i="7" s="1"/>
  <c r="AB476" i="7"/>
  <c r="AS476" i="7"/>
  <c r="AT476" i="7" s="1"/>
  <c r="AK477" i="7" s="1"/>
  <c r="N476" i="7"/>
  <c r="AI476" i="7"/>
  <c r="AH476" i="7"/>
  <c r="Q476" i="7"/>
  <c r="AC476" i="7"/>
  <c r="AE476" i="7"/>
  <c r="AL477" i="7" l="1"/>
  <c r="AM477" i="7" s="1"/>
  <c r="AN477" i="7"/>
  <c r="AA476" i="7"/>
  <c r="M476" i="7"/>
  <c r="AR476" i="7"/>
  <c r="K477" i="7" l="1"/>
  <c r="R477" i="7" l="1"/>
  <c r="Y477" i="7" l="1"/>
  <c r="X477" i="7"/>
  <c r="AD477" i="7"/>
  <c r="U477" i="7"/>
  <c r="V477" i="7" s="1"/>
  <c r="W477" i="7"/>
  <c r="L477" i="7"/>
  <c r="O477" i="7" l="1"/>
  <c r="AF477" i="7"/>
  <c r="P477" i="7"/>
  <c r="AG477" i="7"/>
  <c r="S477" i="7"/>
  <c r="AQ477" i="7"/>
  <c r="Q477" i="7"/>
  <c r="AI477" i="7"/>
  <c r="AH477" i="7"/>
  <c r="T477" i="7"/>
  <c r="AE477" i="7"/>
  <c r="Z477" i="7"/>
  <c r="AS477" i="7" l="1"/>
  <c r="AB477" i="7"/>
  <c r="N477" i="7"/>
  <c r="AC477" i="7"/>
  <c r="AR477" i="7"/>
  <c r="M477" i="7"/>
  <c r="AA477" i="7"/>
  <c r="AP477" i="7"/>
  <c r="AO477" i="7" s="1"/>
  <c r="AT477" i="7" s="1"/>
  <c r="AK478" i="7" s="1"/>
  <c r="AL478" i="7" l="1"/>
  <c r="AM478" i="7" s="1"/>
  <c r="AN478" i="7"/>
  <c r="K478" i="7"/>
  <c r="R478" i="7" l="1"/>
  <c r="Y478" i="7" l="1"/>
  <c r="X478" i="7"/>
  <c r="AD478" i="7"/>
  <c r="U478" i="7"/>
  <c r="V478" i="7" s="1"/>
  <c r="W478" i="7"/>
  <c r="T478" i="7"/>
  <c r="L478" i="7"/>
  <c r="O478" i="7" l="1"/>
  <c r="AS478" i="7"/>
  <c r="N478" i="7"/>
  <c r="AB478" i="7"/>
  <c r="AF478" i="7"/>
  <c r="P478" i="7"/>
  <c r="AG478" i="7"/>
  <c r="S478" i="7"/>
  <c r="AC478" i="7"/>
  <c r="AP478" i="7"/>
  <c r="AO478" i="7" s="1"/>
  <c r="Q478" i="7"/>
  <c r="AI478" i="7"/>
  <c r="AH478" i="7"/>
  <c r="AQ478" i="7"/>
  <c r="Z478" i="7"/>
  <c r="AE478" i="7"/>
  <c r="AR478" i="7" l="1"/>
  <c r="AA478" i="7"/>
  <c r="M478" i="7"/>
  <c r="AT478" i="7"/>
  <c r="AK479" i="7" s="1"/>
  <c r="AL479" i="7" l="1"/>
  <c r="AM479" i="7" s="1"/>
  <c r="AN479" i="7"/>
  <c r="K479" i="7"/>
  <c r="R479" i="7" l="1"/>
  <c r="X479" i="7" l="1"/>
  <c r="Y479" i="7"/>
  <c r="AD479" i="7"/>
  <c r="W479" i="7"/>
  <c r="T479" i="7" s="1"/>
  <c r="U479" i="7"/>
  <c r="V479" i="7" s="1"/>
  <c r="Z479" i="7" s="1"/>
  <c r="L479" i="7"/>
  <c r="O479" i="7" l="1"/>
  <c r="AB479" i="7"/>
  <c r="N479" i="7"/>
  <c r="AS479" i="7"/>
  <c r="AC479" i="7"/>
  <c r="AF479" i="7"/>
  <c r="AG479" i="7"/>
  <c r="P479" i="7"/>
  <c r="S479" i="7"/>
  <c r="AQ479" i="7"/>
  <c r="AH479" i="7"/>
  <c r="Q479" i="7"/>
  <c r="AI479" i="7"/>
  <c r="AE479" i="7"/>
  <c r="AR479" i="7" l="1"/>
  <c r="AA479" i="7"/>
  <c r="M479" i="7"/>
  <c r="AP479" i="7"/>
  <c r="AO479" i="7" s="1"/>
  <c r="AT479" i="7" s="1"/>
  <c r="AK480" i="7" s="1"/>
  <c r="AL480" i="7" l="1"/>
  <c r="AM480" i="7" s="1"/>
  <c r="AN480" i="7"/>
  <c r="K480" i="7"/>
  <c r="R480" i="7" l="1"/>
  <c r="W480" i="7" l="1"/>
  <c r="AD480" i="7"/>
  <c r="X480" i="7"/>
  <c r="Y480" i="7"/>
  <c r="U480" i="7"/>
  <c r="V480" i="7" s="1"/>
  <c r="T480" i="7"/>
  <c r="L480" i="7"/>
  <c r="O480" i="7" l="1"/>
  <c r="AQ480" i="7"/>
  <c r="AF480" i="7"/>
  <c r="AG480" i="7"/>
  <c r="P480" i="7"/>
  <c r="S480" i="7"/>
  <c r="AH480" i="7"/>
  <c r="Q480" i="7"/>
  <c r="AI480" i="7"/>
  <c r="AP480" i="7"/>
  <c r="AO480" i="7" s="1"/>
  <c r="AS480" i="7"/>
  <c r="AB480" i="7"/>
  <c r="N480" i="7"/>
  <c r="AC480" i="7"/>
  <c r="AE480" i="7"/>
  <c r="Z480" i="7"/>
  <c r="AA480" i="7" l="1"/>
  <c r="M480" i="7"/>
  <c r="AR480" i="7"/>
  <c r="AT480" i="7"/>
  <c r="AK481" i="7" s="1"/>
  <c r="K481" i="7" l="1"/>
  <c r="AL481" i="7"/>
  <c r="AM481" i="7" s="1"/>
  <c r="AN481" i="7"/>
  <c r="R481" i="7" l="1"/>
  <c r="Y481" i="7" l="1"/>
  <c r="AD481" i="7"/>
  <c r="X481" i="7"/>
  <c r="U481" i="7"/>
  <c r="V481" i="7" s="1"/>
  <c r="W481" i="7"/>
  <c r="L481" i="7"/>
  <c r="AQ481" i="7" l="1"/>
  <c r="O481" i="7"/>
  <c r="AE481" i="7"/>
  <c r="Q481" i="7"/>
  <c r="AH481" i="7"/>
  <c r="AI481" i="7"/>
  <c r="AG481" i="7"/>
  <c r="P481" i="7"/>
  <c r="AF481" i="7"/>
  <c r="S481" i="7"/>
  <c r="T481" i="7"/>
  <c r="Z481" i="7"/>
  <c r="AA481" i="7" l="1"/>
  <c r="AR481" i="7"/>
  <c r="M481" i="7"/>
  <c r="AP481" i="7"/>
  <c r="AO481" i="7" s="1"/>
  <c r="N481" i="7"/>
  <c r="AS481" i="7"/>
  <c r="AT481" i="7" s="1"/>
  <c r="AK482" i="7" s="1"/>
  <c r="AB481" i="7"/>
  <c r="AC481" i="7"/>
  <c r="AL482" i="7" l="1"/>
  <c r="AM482" i="7" s="1"/>
  <c r="AN482" i="7"/>
  <c r="K482" i="7"/>
  <c r="R482" i="7" l="1"/>
  <c r="AD482" i="7" l="1"/>
  <c r="X482" i="7"/>
  <c r="Y482" i="7"/>
  <c r="W482" i="7"/>
  <c r="T482" i="7" s="1"/>
  <c r="U482" i="7"/>
  <c r="AQ482" i="7" s="1"/>
  <c r="L482" i="7"/>
  <c r="V482" i="7" l="1"/>
  <c r="AS482" i="7"/>
  <c r="N482" i="7"/>
  <c r="AB482" i="7"/>
  <c r="O482" i="7"/>
  <c r="AG482" i="7"/>
  <c r="P482" i="7"/>
  <c r="AF482" i="7"/>
  <c r="S482" i="7"/>
  <c r="AP482" i="7"/>
  <c r="AO482" i="7" s="1"/>
  <c r="Q482" i="7"/>
  <c r="AI482" i="7"/>
  <c r="AH482" i="7"/>
  <c r="AC482" i="7"/>
  <c r="AE482" i="7"/>
  <c r="Z482" i="7"/>
  <c r="AT482" i="7" l="1"/>
  <c r="AK483" i="7" s="1"/>
  <c r="AL483" i="7" s="1"/>
  <c r="AM483" i="7" s="1"/>
  <c r="AR482" i="7"/>
  <c r="M482" i="7"/>
  <c r="AA482" i="7"/>
  <c r="AN483" i="7" l="1"/>
  <c r="K483" i="7"/>
  <c r="R483" i="7" l="1"/>
  <c r="Y483" i="7" l="1"/>
  <c r="X483" i="7"/>
  <c r="AD483" i="7"/>
  <c r="W483" i="7"/>
  <c r="U483" i="7"/>
  <c r="AE483" i="7" s="1"/>
  <c r="V483" i="7"/>
  <c r="T483" i="7"/>
  <c r="L483" i="7"/>
  <c r="AQ483" i="7" l="1"/>
  <c r="AH483" i="7"/>
  <c r="AI483" i="7"/>
  <c r="Q483" i="7"/>
  <c r="N483" i="7"/>
  <c r="AS483" i="7"/>
  <c r="AB483" i="7"/>
  <c r="AF483" i="7"/>
  <c r="AG483" i="7"/>
  <c r="P483" i="7"/>
  <c r="S483" i="7"/>
  <c r="O483" i="7"/>
  <c r="AC483" i="7"/>
  <c r="Z483" i="7"/>
  <c r="AA483" i="7" l="1"/>
  <c r="AR483" i="7"/>
  <c r="M483" i="7"/>
  <c r="AP483" i="7"/>
  <c r="AO483" i="7" s="1"/>
  <c r="AT483" i="7" s="1"/>
  <c r="AK484" i="7" s="1"/>
  <c r="AL484" i="7" l="1"/>
  <c r="AM484" i="7" s="1"/>
  <c r="AN484" i="7"/>
  <c r="K484" i="7"/>
  <c r="R484" i="7" l="1"/>
  <c r="Y484" i="7" l="1"/>
  <c r="X484" i="7"/>
  <c r="AD484" i="7"/>
  <c r="U484" i="7"/>
  <c r="V484" i="7" s="1"/>
  <c r="Z484" i="7" s="1"/>
  <c r="W484" i="7"/>
  <c r="L484" i="7"/>
  <c r="O484" i="7" l="1"/>
  <c r="Q484" i="7"/>
  <c r="AH484" i="7"/>
  <c r="AI484" i="7"/>
  <c r="T484" i="7"/>
  <c r="AQ484" i="7"/>
  <c r="P484" i="7"/>
  <c r="AF484" i="7"/>
  <c r="AG484" i="7"/>
  <c r="S484" i="7"/>
  <c r="AE484" i="7"/>
  <c r="M484" i="7" l="1"/>
  <c r="AA484" i="7"/>
  <c r="AR484" i="7"/>
  <c r="AP484" i="7"/>
  <c r="AO484" i="7" s="1"/>
  <c r="AB484" i="7"/>
  <c r="N484" i="7"/>
  <c r="AS484" i="7"/>
  <c r="AT484" i="7" s="1"/>
  <c r="AK485" i="7" s="1"/>
  <c r="AC484" i="7"/>
  <c r="AL485" i="7" l="1"/>
  <c r="AM485" i="7" s="1"/>
  <c r="AN485" i="7"/>
  <c r="K485" i="7"/>
  <c r="R485" i="7" l="1"/>
  <c r="X485" i="7" l="1"/>
  <c r="Y485" i="7"/>
  <c r="AD485" i="7"/>
  <c r="W485" i="7"/>
  <c r="T485" i="7" s="1"/>
  <c r="U485" i="7"/>
  <c r="V485" i="7"/>
  <c r="L485" i="7"/>
  <c r="AB485" i="7" l="1"/>
  <c r="AS485" i="7"/>
  <c r="N485" i="7"/>
  <c r="O485" i="7"/>
  <c r="P485" i="7"/>
  <c r="AF485" i="7"/>
  <c r="AG485" i="7"/>
  <c r="S485" i="7"/>
  <c r="AQ485" i="7"/>
  <c r="Q485" i="7"/>
  <c r="AH485" i="7"/>
  <c r="AI485" i="7"/>
  <c r="AC485" i="7"/>
  <c r="AE485" i="7"/>
  <c r="Z485" i="7"/>
  <c r="AA485" i="7" l="1"/>
  <c r="M485" i="7"/>
  <c r="AR485" i="7"/>
  <c r="AP485" i="7"/>
  <c r="AO485" i="7" s="1"/>
  <c r="AT485" i="7" s="1"/>
  <c r="AK486" i="7" s="1"/>
  <c r="AL486" i="7" l="1"/>
  <c r="AM486" i="7" s="1"/>
  <c r="AN486" i="7"/>
  <c r="K486" i="7"/>
  <c r="R486" i="7" l="1"/>
  <c r="X486" i="7" l="1"/>
  <c r="Y486" i="7"/>
  <c r="AD486" i="7"/>
  <c r="W486" i="7"/>
  <c r="U486" i="7"/>
  <c r="AE486" i="7" s="1"/>
  <c r="T486" i="7"/>
  <c r="V486" i="7"/>
  <c r="AQ486" i="7"/>
  <c r="L486" i="7"/>
  <c r="AS486" i="7" l="1"/>
  <c r="AB486" i="7"/>
  <c r="N486" i="7"/>
  <c r="AG486" i="7"/>
  <c r="P486" i="7"/>
  <c r="AF486" i="7"/>
  <c r="S486" i="7"/>
  <c r="AI486" i="7"/>
  <c r="AH486" i="7"/>
  <c r="Q486" i="7"/>
  <c r="O486" i="7"/>
  <c r="Z486" i="7"/>
  <c r="AC486" i="7"/>
  <c r="AA486" i="7" l="1"/>
  <c r="AR486" i="7"/>
  <c r="M486" i="7"/>
  <c r="AP486" i="7"/>
  <c r="AO486" i="7" s="1"/>
  <c r="AT486" i="7" s="1"/>
  <c r="AK487" i="7" s="1"/>
  <c r="K487" i="7" l="1"/>
  <c r="AL487" i="7"/>
  <c r="AM487" i="7" s="1"/>
  <c r="AN487" i="7"/>
  <c r="R487" i="7" l="1"/>
  <c r="X487" i="7" l="1"/>
  <c r="Y487" i="7"/>
  <c r="AD487" i="7"/>
  <c r="U487" i="7"/>
  <c r="AE487" i="7" s="1"/>
  <c r="W487" i="7"/>
  <c r="T487" i="7" s="1"/>
  <c r="L487" i="7"/>
  <c r="V487" i="7" l="1"/>
  <c r="AQ487" i="7"/>
  <c r="AB487" i="7"/>
  <c r="N487" i="7"/>
  <c r="AS487" i="7"/>
  <c r="AC487" i="7"/>
  <c r="P487" i="7"/>
  <c r="AG487" i="7"/>
  <c r="AF487" i="7"/>
  <c r="S487" i="7"/>
  <c r="Z487" i="7"/>
  <c r="AH487" i="7"/>
  <c r="Q487" i="7"/>
  <c r="AI487" i="7"/>
  <c r="O487" i="7"/>
  <c r="AR487" i="7" l="1"/>
  <c r="AA487" i="7"/>
  <c r="M487" i="7"/>
  <c r="AP487" i="7"/>
  <c r="AO487" i="7" s="1"/>
  <c r="AT487" i="7" s="1"/>
  <c r="AK488" i="7" s="1"/>
  <c r="AL488" i="7" l="1"/>
  <c r="AM488" i="7" s="1"/>
  <c r="AN488" i="7"/>
  <c r="K488" i="7"/>
  <c r="R488" i="7" l="1"/>
  <c r="X488" i="7" l="1"/>
  <c r="Y488" i="7"/>
  <c r="AD488" i="7"/>
  <c r="U488" i="7"/>
  <c r="V488" i="7" s="1"/>
  <c r="W488" i="7"/>
  <c r="L488" i="7"/>
  <c r="AQ488" i="7" l="1"/>
  <c r="AI488" i="7"/>
  <c r="Q488" i="7"/>
  <c r="AH488" i="7"/>
  <c r="T488" i="7"/>
  <c r="P488" i="7"/>
  <c r="AF488" i="7"/>
  <c r="AG488" i="7"/>
  <c r="S488" i="7"/>
  <c r="O488" i="7"/>
  <c r="Z488" i="7"/>
  <c r="AE488" i="7"/>
  <c r="AR488" i="7" l="1"/>
  <c r="M488" i="7"/>
  <c r="AA488" i="7"/>
  <c r="AP488" i="7"/>
  <c r="AO488" i="7" s="1"/>
  <c r="AB488" i="7"/>
  <c r="AS488" i="7"/>
  <c r="N488" i="7"/>
  <c r="AC488" i="7"/>
  <c r="AT488" i="7" l="1"/>
  <c r="AK489" i="7" s="1"/>
  <c r="AL489" i="7" s="1"/>
  <c r="AM489" i="7" s="1"/>
  <c r="K489" i="7"/>
  <c r="AN489" i="7" l="1"/>
  <c r="R489" i="7"/>
  <c r="Y489" i="7" l="1"/>
  <c r="X489" i="7"/>
  <c r="AD489" i="7"/>
  <c r="U489" i="7"/>
  <c r="W489" i="7"/>
  <c r="V489" i="7"/>
  <c r="L489" i="7"/>
  <c r="AG489" i="7" l="1"/>
  <c r="AF489" i="7"/>
  <c r="P489" i="7"/>
  <c r="S489" i="7"/>
  <c r="AI489" i="7"/>
  <c r="Q489" i="7"/>
  <c r="AH489" i="7"/>
  <c r="T489" i="7"/>
  <c r="O489" i="7"/>
  <c r="AQ489" i="7"/>
  <c r="Z489" i="7"/>
  <c r="AE489" i="7"/>
  <c r="AB489" i="7" l="1"/>
  <c r="N489" i="7"/>
  <c r="AS489" i="7"/>
  <c r="AC489" i="7"/>
  <c r="AA489" i="7"/>
  <c r="M489" i="7"/>
  <c r="AR489" i="7"/>
  <c r="AP489" i="7"/>
  <c r="AO489" i="7" s="1"/>
  <c r="AT489" i="7" l="1"/>
  <c r="AK490" i="7" s="1"/>
  <c r="AL490" i="7" s="1"/>
  <c r="AM490" i="7" s="1"/>
  <c r="K490" i="7"/>
  <c r="AN490" i="7" l="1"/>
  <c r="R490" i="7"/>
  <c r="Y490" i="7" l="1"/>
  <c r="AD490" i="7"/>
  <c r="X490" i="7"/>
  <c r="U490" i="7"/>
  <c r="W490" i="7"/>
  <c r="V490" i="7"/>
  <c r="AQ490" i="7"/>
  <c r="L490" i="7"/>
  <c r="AH490" i="7" l="1"/>
  <c r="Q490" i="7"/>
  <c r="AI490" i="7"/>
  <c r="AF490" i="7"/>
  <c r="AG490" i="7"/>
  <c r="P490" i="7"/>
  <c r="S490" i="7"/>
  <c r="AE490" i="7"/>
  <c r="Z490" i="7"/>
  <c r="O490" i="7"/>
  <c r="T490" i="7"/>
  <c r="AR490" i="7" l="1"/>
  <c r="AA490" i="7"/>
  <c r="M490" i="7"/>
  <c r="AB490" i="7"/>
  <c r="N490" i="7"/>
  <c r="AS490" i="7"/>
  <c r="AC490" i="7"/>
  <c r="AP490" i="7"/>
  <c r="AO490" i="7" s="1"/>
  <c r="AT490" i="7" l="1"/>
  <c r="AK491" i="7" s="1"/>
  <c r="K491" i="7"/>
  <c r="R491" i="7" l="1"/>
  <c r="AL491" i="7"/>
  <c r="AM491" i="7" s="1"/>
  <c r="AN491" i="7"/>
  <c r="Y491" i="7" l="1"/>
  <c r="X491" i="7"/>
  <c r="AD491" i="7"/>
  <c r="W491" i="7"/>
  <c r="U491" i="7"/>
  <c r="AE491" i="7" s="1"/>
  <c r="L491" i="7"/>
  <c r="V491" i="7" l="1"/>
  <c r="Q491" i="7"/>
  <c r="AI491" i="7"/>
  <c r="AH491" i="7"/>
  <c r="AG491" i="7"/>
  <c r="P491" i="7"/>
  <c r="AF491" i="7"/>
  <c r="S491" i="7"/>
  <c r="O491" i="7"/>
  <c r="AP491" i="7"/>
  <c r="AO491" i="7" s="1"/>
  <c r="AQ491" i="7"/>
  <c r="Z491" i="7"/>
  <c r="T491" i="7"/>
  <c r="M491" i="7" l="1"/>
  <c r="AR491" i="7"/>
  <c r="AA491" i="7"/>
  <c r="AS491" i="7"/>
  <c r="AT491" i="7" s="1"/>
  <c r="AK492" i="7" s="1"/>
  <c r="AB491" i="7"/>
  <c r="N491" i="7"/>
  <c r="AC491" i="7"/>
  <c r="AL492" i="7" l="1"/>
  <c r="AM492" i="7" s="1"/>
  <c r="AN492" i="7"/>
  <c r="K492" i="7"/>
  <c r="R492" i="7" l="1"/>
  <c r="AD492" i="7" l="1"/>
  <c r="X492" i="7"/>
  <c r="Y492" i="7"/>
  <c r="W492" i="7"/>
  <c r="U492" i="7"/>
  <c r="V492" i="7" s="1"/>
  <c r="L492" i="7"/>
  <c r="AQ492" i="7" l="1"/>
  <c r="AH492" i="7"/>
  <c r="Q492" i="7"/>
  <c r="AI492" i="7"/>
  <c r="O492" i="7"/>
  <c r="T492" i="7"/>
  <c r="P492" i="7"/>
  <c r="AG492" i="7"/>
  <c r="AF492" i="7"/>
  <c r="S492" i="7"/>
  <c r="AP492" i="7"/>
  <c r="AO492" i="7" s="1"/>
  <c r="AE492" i="7"/>
  <c r="Z492" i="7"/>
  <c r="AB492" i="7" l="1"/>
  <c r="N492" i="7"/>
  <c r="AS492" i="7"/>
  <c r="AT492" i="7" s="1"/>
  <c r="AK493" i="7" s="1"/>
  <c r="AC492" i="7"/>
  <c r="AA492" i="7"/>
  <c r="M492" i="7"/>
  <c r="AR492" i="7"/>
  <c r="K493" i="7" l="1"/>
  <c r="AL493" i="7"/>
  <c r="AM493" i="7" s="1"/>
  <c r="AN493" i="7"/>
  <c r="R493" i="7" l="1"/>
  <c r="Y493" i="7" l="1"/>
  <c r="X493" i="7"/>
  <c r="AD493" i="7"/>
  <c r="U493" i="7"/>
  <c r="AQ493" i="7" s="1"/>
  <c r="W493" i="7"/>
  <c r="V493" i="7"/>
  <c r="L493" i="7"/>
  <c r="AI493" i="7" l="1"/>
  <c r="Q493" i="7"/>
  <c r="AH493" i="7"/>
  <c r="P493" i="7"/>
  <c r="AG493" i="7"/>
  <c r="AF493" i="7"/>
  <c r="S493" i="7"/>
  <c r="O493" i="7"/>
  <c r="T493" i="7"/>
  <c r="AE493" i="7"/>
  <c r="Z493" i="7"/>
  <c r="N493" i="7" l="1"/>
  <c r="AS493" i="7"/>
  <c r="AB493" i="7"/>
  <c r="AC493" i="7"/>
  <c r="M493" i="7"/>
  <c r="AR493" i="7"/>
  <c r="AA493" i="7"/>
  <c r="AP493" i="7"/>
  <c r="AO493" i="7" s="1"/>
  <c r="K494" i="7" l="1"/>
  <c r="AT493" i="7"/>
  <c r="AK494" i="7" s="1"/>
  <c r="AL494" i="7" l="1"/>
  <c r="AM494" i="7" s="1"/>
  <c r="AN494" i="7"/>
  <c r="R494" i="7"/>
  <c r="Y494" i="7" l="1"/>
  <c r="AD494" i="7"/>
  <c r="X494" i="7"/>
  <c r="U494" i="7"/>
  <c r="V494" i="7" s="1"/>
  <c r="W494" i="7"/>
  <c r="L494" i="7"/>
  <c r="O494" i="7" l="1"/>
  <c r="AF494" i="7"/>
  <c r="AG494" i="7"/>
  <c r="P494" i="7"/>
  <c r="S494" i="7"/>
  <c r="Z494" i="7"/>
  <c r="Q494" i="7"/>
  <c r="AH494" i="7"/>
  <c r="AI494" i="7"/>
  <c r="AQ494" i="7"/>
  <c r="T494" i="7"/>
  <c r="AE494" i="7"/>
  <c r="AS494" i="7" l="1"/>
  <c r="N494" i="7"/>
  <c r="AB494" i="7"/>
  <c r="AC494" i="7"/>
  <c r="M494" i="7"/>
  <c r="AA494" i="7"/>
  <c r="AR494" i="7"/>
  <c r="AP494" i="7"/>
  <c r="AO494" i="7" s="1"/>
  <c r="AT494" i="7" l="1"/>
  <c r="AK495" i="7" s="1"/>
  <c r="AL495" i="7" s="1"/>
  <c r="AM495" i="7" s="1"/>
  <c r="K495" i="7"/>
  <c r="AN495" i="7" l="1"/>
  <c r="R495" i="7"/>
  <c r="AD495" i="7" l="1"/>
  <c r="X495" i="7"/>
  <c r="Y495" i="7"/>
  <c r="W495" i="7"/>
  <c r="U495" i="7"/>
  <c r="V495" i="7" s="1"/>
  <c r="T495" i="7"/>
  <c r="L495" i="7"/>
  <c r="N495" i="7" l="1"/>
  <c r="AS495" i="7"/>
  <c r="AB495" i="7"/>
  <c r="AI495" i="7"/>
  <c r="Q495" i="7"/>
  <c r="AH495" i="7"/>
  <c r="P495" i="7"/>
  <c r="AF495" i="7"/>
  <c r="AG495" i="7"/>
  <c r="S495" i="7"/>
  <c r="O495" i="7"/>
  <c r="AQ495" i="7"/>
  <c r="Z495" i="7"/>
  <c r="AE495" i="7"/>
  <c r="AC495" i="7"/>
  <c r="AA495" i="7" l="1"/>
  <c r="AR495" i="7"/>
  <c r="M495" i="7"/>
  <c r="AP495" i="7"/>
  <c r="AO495" i="7" s="1"/>
  <c r="AT495" i="7" s="1"/>
  <c r="AK496" i="7" s="1"/>
  <c r="AL496" i="7" l="1"/>
  <c r="AM496" i="7" s="1"/>
  <c r="AN496" i="7"/>
  <c r="K496" i="7"/>
  <c r="R496" i="7" l="1"/>
  <c r="Y496" i="7" l="1"/>
  <c r="AD496" i="7"/>
  <c r="X496" i="7"/>
  <c r="W496" i="7"/>
  <c r="U496" i="7"/>
  <c r="AQ496" i="7" s="1"/>
  <c r="T496" i="7"/>
  <c r="V496" i="7"/>
  <c r="L496" i="7"/>
  <c r="AG496" i="7" l="1"/>
  <c r="P496" i="7"/>
  <c r="AF496" i="7"/>
  <c r="S496" i="7"/>
  <c r="AP496" i="7"/>
  <c r="AO496" i="7" s="1"/>
  <c r="N496" i="7"/>
  <c r="AB496" i="7"/>
  <c r="AS496" i="7"/>
  <c r="Z496" i="7"/>
  <c r="AC496" i="7"/>
  <c r="O496" i="7"/>
  <c r="AI496" i="7"/>
  <c r="Q496" i="7"/>
  <c r="AH496" i="7"/>
  <c r="AE496" i="7"/>
  <c r="AT496" i="7" l="1"/>
  <c r="AK497" i="7" s="1"/>
  <c r="AL497" i="7" s="1"/>
  <c r="AM497" i="7" s="1"/>
  <c r="M496" i="7"/>
  <c r="AR496" i="7"/>
  <c r="AA496" i="7"/>
  <c r="AN497" i="7" l="1"/>
  <c r="K497" i="7"/>
  <c r="R497" i="7" l="1"/>
  <c r="X497" i="7" l="1"/>
  <c r="Y497" i="7"/>
  <c r="AD497" i="7"/>
  <c r="U497" i="7"/>
  <c r="V497" i="7" s="1"/>
  <c r="W497" i="7"/>
  <c r="T497" i="7" s="1"/>
  <c r="L497" i="7"/>
  <c r="AQ497" i="7" l="1"/>
  <c r="AS497" i="7"/>
  <c r="AB497" i="7"/>
  <c r="N497" i="7"/>
  <c r="AI497" i="7"/>
  <c r="Q497" i="7"/>
  <c r="AH497" i="7"/>
  <c r="P497" i="7"/>
  <c r="AG497" i="7"/>
  <c r="AF497" i="7"/>
  <c r="S497" i="7"/>
  <c r="Z497" i="7"/>
  <c r="O497" i="7"/>
  <c r="AE497" i="7"/>
  <c r="AC497" i="7"/>
  <c r="M497" i="7" l="1"/>
  <c r="AA497" i="7"/>
  <c r="AR497" i="7"/>
  <c r="AP497" i="7"/>
  <c r="AO497" i="7" s="1"/>
  <c r="AT497" i="7" s="1"/>
  <c r="AK498" i="7" s="1"/>
  <c r="AL498" i="7" l="1"/>
  <c r="AM498" i="7" s="1"/>
  <c r="AN498" i="7"/>
  <c r="K498" i="7"/>
  <c r="R498" i="7" l="1"/>
  <c r="AD498" i="7" l="1"/>
  <c r="Y498" i="7"/>
  <c r="X498" i="7"/>
  <c r="W498" i="7"/>
  <c r="U498" i="7"/>
  <c r="V498" i="7" s="1"/>
  <c r="L498" i="7"/>
  <c r="Q498" i="7" l="1"/>
  <c r="AI498" i="7"/>
  <c r="AH498" i="7"/>
  <c r="T498" i="7"/>
  <c r="O498" i="7"/>
  <c r="AQ498" i="7"/>
  <c r="P498" i="7"/>
  <c r="AF498" i="7"/>
  <c r="AG498" i="7"/>
  <c r="S498" i="7"/>
  <c r="AP498" i="7" s="1"/>
  <c r="AO498" i="7" s="1"/>
  <c r="AE498" i="7"/>
  <c r="Z498" i="7"/>
  <c r="AB498" i="7" l="1"/>
  <c r="N498" i="7"/>
  <c r="AS498" i="7"/>
  <c r="AT498" i="7" s="1"/>
  <c r="AK499" i="7" s="1"/>
  <c r="AC498" i="7"/>
  <c r="M498" i="7"/>
  <c r="AR498" i="7"/>
  <c r="AA498" i="7"/>
  <c r="AL499" i="7" l="1"/>
  <c r="AM499" i="7" s="1"/>
  <c r="AN499" i="7"/>
  <c r="K499" i="7"/>
  <c r="R499" i="7" l="1"/>
  <c r="AD499" i="7" l="1"/>
  <c r="Y499" i="7"/>
  <c r="X499" i="7"/>
  <c r="U499" i="7"/>
  <c r="W499" i="7"/>
  <c r="V499" i="7"/>
  <c r="L499" i="7"/>
  <c r="AH499" i="7" l="1"/>
  <c r="Q499" i="7"/>
  <c r="AI499" i="7"/>
  <c r="O499" i="7"/>
  <c r="AE499" i="7"/>
  <c r="AG499" i="7"/>
  <c r="P499" i="7"/>
  <c r="AF499" i="7"/>
  <c r="S499" i="7"/>
  <c r="AQ499" i="7"/>
  <c r="T499" i="7"/>
  <c r="Z499" i="7"/>
  <c r="AA499" i="7" l="1"/>
  <c r="AR499" i="7"/>
  <c r="M499" i="7"/>
  <c r="AP499" i="7"/>
  <c r="AO499" i="7" s="1"/>
  <c r="N499" i="7"/>
  <c r="AB499" i="7"/>
  <c r="AS499" i="7"/>
  <c r="AC499" i="7"/>
  <c r="AT499" i="7"/>
  <c r="AK500" i="7" s="1"/>
  <c r="AL500" i="7" l="1"/>
  <c r="AM500" i="7" s="1"/>
  <c r="AN500" i="7"/>
  <c r="K500" i="7"/>
  <c r="R500" i="7" l="1"/>
  <c r="Y500" i="7" l="1"/>
  <c r="AD500" i="7"/>
  <c r="X500" i="7"/>
  <c r="W500" i="7"/>
  <c r="T500" i="7" s="1"/>
  <c r="U500" i="7"/>
  <c r="V500" i="7" s="1"/>
  <c r="Z500" i="7" s="1"/>
  <c r="L500" i="7"/>
  <c r="AQ500" i="7" l="1"/>
  <c r="O500" i="7"/>
  <c r="AS500" i="7"/>
  <c r="AB500" i="7"/>
  <c r="N500" i="7"/>
  <c r="AH500" i="7"/>
  <c r="AI500" i="7"/>
  <c r="Q500" i="7"/>
  <c r="AE500" i="7"/>
  <c r="P500" i="7"/>
  <c r="AG500" i="7"/>
  <c r="AF500" i="7"/>
  <c r="S500" i="7"/>
  <c r="AC500" i="7"/>
  <c r="AR500" i="7" l="1"/>
  <c r="M500" i="7"/>
  <c r="AA500" i="7"/>
  <c r="AP500" i="7"/>
  <c r="AO500" i="7" s="1"/>
  <c r="AT500" i="7" s="1"/>
  <c r="AK501" i="7" s="1"/>
  <c r="AL501" i="7" l="1"/>
  <c r="AM501" i="7" s="1"/>
  <c r="AN501" i="7"/>
  <c r="K501" i="7"/>
  <c r="R501" i="7" l="1"/>
  <c r="AD501" i="7" l="1"/>
  <c r="X501" i="7"/>
  <c r="Y501" i="7"/>
  <c r="W501" i="7"/>
  <c r="T501" i="7"/>
  <c r="U501" i="7"/>
  <c r="AE501" i="7" s="1"/>
  <c r="L501" i="7"/>
  <c r="V501" i="7" l="1"/>
  <c r="AB501" i="7"/>
  <c r="AS501" i="7"/>
  <c r="N501" i="7"/>
  <c r="AG501" i="7"/>
  <c r="P501" i="7"/>
  <c r="AF501" i="7"/>
  <c r="S501" i="7"/>
  <c r="AP501" i="7"/>
  <c r="AO501" i="7" s="1"/>
  <c r="AQ501" i="7"/>
  <c r="AH501" i="7"/>
  <c r="Q501" i="7"/>
  <c r="AI501" i="7"/>
  <c r="AC501" i="7"/>
  <c r="O501" i="7"/>
  <c r="Z501" i="7"/>
  <c r="AT501" i="7" l="1"/>
  <c r="AK502" i="7" s="1"/>
  <c r="AL502" i="7" s="1"/>
  <c r="AM502" i="7" s="1"/>
  <c r="AA501" i="7"/>
  <c r="M501" i="7"/>
  <c r="AR501" i="7"/>
  <c r="AN502" i="7" l="1"/>
  <c r="K502" i="7"/>
  <c r="R502" i="7" l="1"/>
  <c r="X502" i="7" l="1"/>
  <c r="AD502" i="7"/>
  <c r="Y502" i="7"/>
  <c r="W502" i="7"/>
  <c r="U502" i="7"/>
  <c r="AE502" i="7" s="1"/>
  <c r="L502" i="7"/>
  <c r="V502" i="7" l="1"/>
  <c r="AG502" i="7" s="1"/>
  <c r="AF502" i="7"/>
  <c r="P502" i="7"/>
  <c r="S502" i="7"/>
  <c r="Z502" i="7"/>
  <c r="O502" i="7"/>
  <c r="AQ502" i="7"/>
  <c r="AI502" i="7"/>
  <c r="AH502" i="7"/>
  <c r="Q502" i="7"/>
  <c r="T502" i="7"/>
  <c r="AA502" i="7" l="1"/>
  <c r="AR502" i="7"/>
  <c r="M502" i="7"/>
  <c r="AB502" i="7"/>
  <c r="AS502" i="7"/>
  <c r="N502" i="7"/>
  <c r="AC502" i="7"/>
  <c r="AP502" i="7"/>
  <c r="AO502" i="7" s="1"/>
  <c r="AT502" i="7" l="1"/>
  <c r="AK503" i="7" s="1"/>
  <c r="AL503" i="7" s="1"/>
  <c r="AM503" i="7" s="1"/>
  <c r="K503" i="7"/>
  <c r="AN503" i="7" l="1"/>
  <c r="R503" i="7"/>
  <c r="X503" i="7" l="1"/>
  <c r="AD503" i="7"/>
  <c r="Y503" i="7"/>
  <c r="U503" i="7"/>
  <c r="V503" i="7" s="1"/>
  <c r="W503" i="7"/>
  <c r="L503" i="7"/>
  <c r="O503" i="7" l="1"/>
  <c r="AI503" i="7"/>
  <c r="Q503" i="7"/>
  <c r="AH503" i="7"/>
  <c r="AQ503" i="7"/>
  <c r="T503" i="7"/>
  <c r="AE503" i="7"/>
  <c r="AG503" i="7"/>
  <c r="AF503" i="7"/>
  <c r="P503" i="7"/>
  <c r="S503" i="7"/>
  <c r="Z503" i="7"/>
  <c r="AA503" i="7" l="1"/>
  <c r="AR503" i="7"/>
  <c r="M503" i="7"/>
  <c r="AP503" i="7"/>
  <c r="AO503" i="7" s="1"/>
  <c r="AS503" i="7"/>
  <c r="AB503" i="7"/>
  <c r="N503" i="7"/>
  <c r="AC503" i="7"/>
  <c r="AT503" i="7"/>
  <c r="AK504" i="7" s="1"/>
  <c r="AL504" i="7" l="1"/>
  <c r="AM504" i="7" s="1"/>
  <c r="AN504" i="7"/>
  <c r="K504" i="7"/>
  <c r="R504" i="7" l="1"/>
  <c r="X504" i="7" l="1"/>
  <c r="AD504" i="7"/>
  <c r="Y504" i="7"/>
  <c r="W504" i="7"/>
  <c r="U504" i="7"/>
  <c r="AQ504" i="7" s="1"/>
  <c r="L504" i="7"/>
  <c r="V504" i="7" l="1"/>
  <c r="Q504" i="7"/>
  <c r="AI504" i="7"/>
  <c r="AH504" i="7"/>
  <c r="AG504" i="7"/>
  <c r="AF504" i="7"/>
  <c r="P504" i="7"/>
  <c r="S504" i="7"/>
  <c r="Z504" i="7"/>
  <c r="O504" i="7"/>
  <c r="AP504" i="7"/>
  <c r="AO504" i="7" s="1"/>
  <c r="T504" i="7"/>
  <c r="AE504" i="7"/>
  <c r="AA504" i="7" l="1"/>
  <c r="M504" i="7"/>
  <c r="AR504" i="7"/>
  <c r="AB504" i="7"/>
  <c r="AS504" i="7"/>
  <c r="AT504" i="7" s="1"/>
  <c r="AK505" i="7" s="1"/>
  <c r="N504" i="7"/>
  <c r="AC504" i="7"/>
  <c r="K505" i="7" l="1"/>
  <c r="AL505" i="7"/>
  <c r="AM505" i="7" s="1"/>
  <c r="AN505" i="7"/>
  <c r="R505" i="7" l="1"/>
  <c r="Y505" i="7" l="1"/>
  <c r="X505" i="7"/>
  <c r="AD505" i="7"/>
  <c r="U505" i="7"/>
  <c r="V505" i="7" s="1"/>
  <c r="W505" i="7"/>
  <c r="L505" i="7"/>
  <c r="AQ505" i="7" l="1"/>
  <c r="AG505" i="7"/>
  <c r="AF505" i="7"/>
  <c r="P505" i="7"/>
  <c r="S505" i="7"/>
  <c r="Q505" i="7"/>
  <c r="AH505" i="7"/>
  <c r="AI505" i="7"/>
  <c r="T505" i="7"/>
  <c r="O505" i="7"/>
  <c r="Z505" i="7"/>
  <c r="AE505" i="7"/>
  <c r="AS505" i="7" l="1"/>
  <c r="AB505" i="7"/>
  <c r="N505" i="7"/>
  <c r="AC505" i="7"/>
  <c r="AA505" i="7"/>
  <c r="M505" i="7"/>
  <c r="AR505" i="7"/>
  <c r="AP505" i="7"/>
  <c r="AO505" i="7" s="1"/>
  <c r="K506" i="7" l="1"/>
  <c r="AT505" i="7"/>
  <c r="AK506" i="7" s="1"/>
  <c r="AL506" i="7" l="1"/>
  <c r="AM506" i="7" s="1"/>
  <c r="AN506" i="7"/>
  <c r="R506" i="7"/>
  <c r="X506" i="7" l="1"/>
  <c r="Y506" i="7"/>
  <c r="AD506" i="7"/>
  <c r="W506" i="7"/>
  <c r="T506" i="7" s="1"/>
  <c r="U506" i="7"/>
  <c r="AE506" i="7" s="1"/>
  <c r="L506" i="7"/>
  <c r="V506" i="7" l="1"/>
  <c r="AQ506" i="7"/>
  <c r="AB506" i="7"/>
  <c r="N506" i="7"/>
  <c r="AS506" i="7"/>
  <c r="AG506" i="7"/>
  <c r="AF506" i="7"/>
  <c r="P506" i="7"/>
  <c r="S506" i="7"/>
  <c r="Z506" i="7"/>
  <c r="O506" i="7"/>
  <c r="AI506" i="7"/>
  <c r="AH506" i="7"/>
  <c r="Q506" i="7"/>
  <c r="AC506" i="7"/>
  <c r="M506" i="7" l="1"/>
  <c r="AR506" i="7"/>
  <c r="AA506" i="7"/>
  <c r="AP506" i="7"/>
  <c r="AO506" i="7" s="1"/>
  <c r="AT506" i="7" s="1"/>
  <c r="AK507" i="7" s="1"/>
  <c r="AL507" i="7" l="1"/>
  <c r="AM507" i="7" s="1"/>
  <c r="AN507" i="7"/>
  <c r="K507" i="7"/>
  <c r="R507" i="7" l="1"/>
  <c r="AD507" i="7" l="1"/>
  <c r="X507" i="7"/>
  <c r="Y507" i="7"/>
  <c r="W507" i="7"/>
  <c r="U507" i="7"/>
  <c r="V507" i="7" s="1"/>
  <c r="Z507" i="7" s="1"/>
  <c r="L507" i="7"/>
  <c r="O507" i="7" l="1"/>
  <c r="AQ507" i="7"/>
  <c r="Q507" i="7"/>
  <c r="AH507" i="7"/>
  <c r="AI507" i="7"/>
  <c r="T507" i="7"/>
  <c r="AG507" i="7"/>
  <c r="AF507" i="7"/>
  <c r="P507" i="7"/>
  <c r="S507" i="7"/>
  <c r="AE507" i="7"/>
  <c r="AR507" i="7" l="1"/>
  <c r="M507" i="7"/>
  <c r="AA507" i="7"/>
  <c r="AS507" i="7"/>
  <c r="AB507" i="7"/>
  <c r="N507" i="7"/>
  <c r="AC507" i="7"/>
  <c r="AP507" i="7"/>
  <c r="AO507" i="7" s="1"/>
  <c r="AT507" i="7" s="1"/>
  <c r="AK508" i="7" s="1"/>
  <c r="AL508" i="7" l="1"/>
  <c r="AM508" i="7" s="1"/>
  <c r="AN508" i="7"/>
  <c r="K508" i="7"/>
  <c r="R508" i="7" l="1"/>
  <c r="Y508" i="7" l="1"/>
  <c r="X508" i="7"/>
  <c r="AD508" i="7"/>
  <c r="W508" i="7"/>
  <c r="U508" i="7"/>
  <c r="V508" i="7" s="1"/>
  <c r="Z508" i="7" s="1"/>
  <c r="T508" i="7"/>
  <c r="L508" i="7"/>
  <c r="O508" i="7" l="1"/>
  <c r="Q508" i="7"/>
  <c r="AI508" i="7"/>
  <c r="AH508" i="7"/>
  <c r="AQ508" i="7"/>
  <c r="AE508" i="7"/>
  <c r="N508" i="7"/>
  <c r="AS508" i="7"/>
  <c r="AB508" i="7"/>
  <c r="AC508" i="7"/>
  <c r="P508" i="7"/>
  <c r="AF508" i="7"/>
  <c r="AG508" i="7"/>
  <c r="S508" i="7"/>
  <c r="AP508" i="7" s="1"/>
  <c r="AO508" i="7" s="1"/>
  <c r="M508" i="7" l="1"/>
  <c r="AR508" i="7"/>
  <c r="AA508" i="7"/>
  <c r="AT508" i="7"/>
  <c r="AK509" i="7" s="1"/>
  <c r="AL509" i="7" l="1"/>
  <c r="AM509" i="7" s="1"/>
  <c r="AN509" i="7"/>
  <c r="K509" i="7"/>
  <c r="R509" i="7" l="1"/>
  <c r="Y509" i="7" l="1"/>
  <c r="AD509" i="7"/>
  <c r="X509" i="7"/>
  <c r="W509" i="7"/>
  <c r="T509" i="7"/>
  <c r="U509" i="7"/>
  <c r="V509" i="7" s="1"/>
  <c r="L509" i="7"/>
  <c r="O509" i="7" l="1"/>
  <c r="AG509" i="7"/>
  <c r="P509" i="7"/>
  <c r="AF509" i="7"/>
  <c r="S509" i="7"/>
  <c r="AE509" i="7"/>
  <c r="AB509" i="7"/>
  <c r="N509" i="7"/>
  <c r="AS509" i="7"/>
  <c r="AH509" i="7"/>
  <c r="AI509" i="7"/>
  <c r="Q509" i="7"/>
  <c r="AQ509" i="7"/>
  <c r="Z509" i="7"/>
  <c r="AC509" i="7"/>
  <c r="AR509" i="7" l="1"/>
  <c r="M509" i="7"/>
  <c r="AA509" i="7"/>
  <c r="AP509" i="7"/>
  <c r="AO509" i="7" s="1"/>
  <c r="AT509" i="7" s="1"/>
  <c r="AK510" i="7" s="1"/>
  <c r="AL510" i="7" l="1"/>
  <c r="AM510" i="7" s="1"/>
  <c r="AN510" i="7"/>
  <c r="K510" i="7"/>
  <c r="R510" i="7" l="1"/>
  <c r="X510" i="7" l="1"/>
  <c r="AD510" i="7"/>
  <c r="W510" i="7"/>
  <c r="T510" i="7" s="1"/>
  <c r="Y510" i="7"/>
  <c r="U510" i="7"/>
  <c r="V510" i="7" s="1"/>
  <c r="L510" i="7"/>
  <c r="AS510" i="7" l="1"/>
  <c r="AB510" i="7"/>
  <c r="N510" i="7"/>
  <c r="AC510" i="7"/>
  <c r="O510" i="7"/>
  <c r="AE510" i="7"/>
  <c r="AQ510" i="7"/>
  <c r="AI510" i="7"/>
  <c r="Q510" i="7"/>
  <c r="AH510" i="7"/>
  <c r="P510" i="7"/>
  <c r="AF510" i="7"/>
  <c r="AG510" i="7"/>
  <c r="S510" i="7"/>
  <c r="AP510" i="7" s="1"/>
  <c r="AO510" i="7" s="1"/>
  <c r="Z510" i="7"/>
  <c r="AT510" i="7" l="1"/>
  <c r="AK511" i="7" s="1"/>
  <c r="AL511" i="7" s="1"/>
  <c r="AM511" i="7" s="1"/>
  <c r="M510" i="7"/>
  <c r="AA510" i="7"/>
  <c r="AR510" i="7"/>
  <c r="AN511" i="7" l="1"/>
  <c r="K511" i="7"/>
  <c r="R511" i="7" l="1"/>
  <c r="U511" i="7" l="1"/>
  <c r="Y511" i="7"/>
  <c r="X511" i="7"/>
  <c r="AD511" i="7"/>
  <c r="AE511" i="7"/>
  <c r="W511" i="7"/>
  <c r="V511" i="7"/>
  <c r="AQ511" i="7"/>
  <c r="L511" i="7"/>
  <c r="AI511" i="7" l="1"/>
  <c r="AH511" i="7"/>
  <c r="Q511" i="7"/>
  <c r="P511" i="7"/>
  <c r="AF511" i="7"/>
  <c r="AG511" i="7"/>
  <c r="S511" i="7"/>
  <c r="T511" i="7"/>
  <c r="Z511" i="7"/>
  <c r="O511" i="7"/>
  <c r="N511" i="7" l="1"/>
  <c r="AB511" i="7"/>
  <c r="AS511" i="7"/>
  <c r="AC511" i="7"/>
  <c r="AA511" i="7"/>
  <c r="M511" i="7"/>
  <c r="AR511" i="7"/>
  <c r="AP511" i="7"/>
  <c r="AO511" i="7" s="1"/>
  <c r="K512" i="7" l="1"/>
  <c r="AT511" i="7"/>
  <c r="AK512" i="7" s="1"/>
  <c r="AL512" i="7" l="1"/>
  <c r="AM512" i="7" s="1"/>
  <c r="AN512" i="7"/>
  <c r="R512" i="7"/>
  <c r="Y512" i="7" l="1"/>
  <c r="AD512" i="7"/>
  <c r="W512" i="7"/>
  <c r="X512" i="7"/>
  <c r="U512" i="7"/>
  <c r="V512" i="7"/>
  <c r="L512" i="7"/>
  <c r="O512" i="7" l="1"/>
  <c r="Q512" i="7"/>
  <c r="AH512" i="7"/>
  <c r="AI512" i="7"/>
  <c r="AG512" i="7"/>
  <c r="P512" i="7"/>
  <c r="AF512" i="7"/>
  <c r="S512" i="7"/>
  <c r="Z512" i="7"/>
  <c r="AQ512" i="7"/>
  <c r="AE512" i="7"/>
  <c r="T512" i="7"/>
  <c r="AA512" i="7" l="1"/>
  <c r="M512" i="7"/>
  <c r="AR512" i="7"/>
  <c r="N512" i="7"/>
  <c r="AS512" i="7"/>
  <c r="AB512" i="7"/>
  <c r="AC512" i="7"/>
  <c r="AP512" i="7"/>
  <c r="AO512" i="7" s="1"/>
  <c r="AT512" i="7" l="1"/>
  <c r="AK513" i="7" s="1"/>
  <c r="AL513" i="7" s="1"/>
  <c r="AM513" i="7" s="1"/>
  <c r="AN513" i="7"/>
  <c r="K513" i="7"/>
  <c r="R513" i="7" l="1"/>
  <c r="X513" i="7" l="1"/>
  <c r="AD513" i="7"/>
  <c r="Y513" i="7"/>
  <c r="W513" i="7"/>
  <c r="U513" i="7"/>
  <c r="V513" i="7" s="1"/>
  <c r="Z513" i="7" s="1"/>
  <c r="L513" i="7"/>
  <c r="AQ513" i="7" l="1"/>
  <c r="AI513" i="7"/>
  <c r="Q513" i="7"/>
  <c r="AH513" i="7"/>
  <c r="O513" i="7"/>
  <c r="T513" i="7"/>
  <c r="AE513" i="7"/>
  <c r="AF513" i="7"/>
  <c r="P513" i="7"/>
  <c r="AG513" i="7"/>
  <c r="S513" i="7"/>
  <c r="M513" i="7" l="1"/>
  <c r="AR513" i="7"/>
  <c r="AA513" i="7"/>
  <c r="AP513" i="7"/>
  <c r="AO513" i="7" s="1"/>
  <c r="N513" i="7"/>
  <c r="AS513" i="7"/>
  <c r="AB513" i="7"/>
  <c r="AC513" i="7"/>
  <c r="AT513" i="7" l="1"/>
  <c r="AK514" i="7" s="1"/>
  <c r="AL514" i="7" s="1"/>
  <c r="AM514" i="7" s="1"/>
  <c r="K514" i="7"/>
  <c r="AN514" i="7" l="1"/>
  <c r="R514" i="7"/>
  <c r="AD514" i="7" l="1"/>
  <c r="Y514" i="7"/>
  <c r="W514" i="7"/>
  <c r="X514" i="7"/>
  <c r="U514" i="7"/>
  <c r="V514" i="7" s="1"/>
  <c r="Z514" i="7" s="1"/>
  <c r="L514" i="7"/>
  <c r="O514" i="7" l="1"/>
  <c r="AI514" i="7"/>
  <c r="AH514" i="7"/>
  <c r="Q514" i="7"/>
  <c r="AE514" i="7"/>
  <c r="AQ514" i="7"/>
  <c r="T514" i="7"/>
  <c r="AF514" i="7"/>
  <c r="P514" i="7"/>
  <c r="AG514" i="7"/>
  <c r="S514" i="7"/>
  <c r="AA514" i="7" l="1"/>
  <c r="M514" i="7"/>
  <c r="AR514" i="7"/>
  <c r="AS514" i="7"/>
  <c r="AB514" i="7"/>
  <c r="N514" i="7"/>
  <c r="AC514" i="7"/>
  <c r="AP514" i="7"/>
  <c r="AO514" i="7" s="1"/>
  <c r="AT514" i="7" s="1"/>
  <c r="AK515" i="7" s="1"/>
  <c r="AL515" i="7" l="1"/>
  <c r="AM515" i="7" s="1"/>
  <c r="AN515" i="7"/>
  <c r="K515" i="7"/>
  <c r="R515" i="7" l="1"/>
  <c r="AD515" i="7" l="1"/>
  <c r="X515" i="7"/>
  <c r="Y515" i="7"/>
  <c r="W515" i="7"/>
  <c r="U515" i="7"/>
  <c r="AQ515" i="7" s="1"/>
  <c r="V515" i="7"/>
  <c r="L515" i="7"/>
  <c r="P515" i="7" l="1"/>
  <c r="AF515" i="7"/>
  <c r="AG515" i="7"/>
  <c r="S515" i="7"/>
  <c r="O515" i="7"/>
  <c r="Z515" i="7"/>
  <c r="AP515" i="7"/>
  <c r="AO515" i="7" s="1"/>
  <c r="AE515" i="7"/>
  <c r="AH515" i="7"/>
  <c r="AI515" i="7"/>
  <c r="Q515" i="7"/>
  <c r="T515" i="7"/>
  <c r="N515" i="7" l="1"/>
  <c r="AS515" i="7"/>
  <c r="AT515" i="7" s="1"/>
  <c r="AK516" i="7" s="1"/>
  <c r="AB515" i="7"/>
  <c r="AC515" i="7"/>
  <c r="M515" i="7"/>
  <c r="AR515" i="7"/>
  <c r="AA515" i="7"/>
  <c r="K516" i="7" l="1"/>
  <c r="AL516" i="7"/>
  <c r="AM516" i="7" s="1"/>
  <c r="AN516" i="7"/>
  <c r="R516" i="7" l="1"/>
  <c r="AD516" i="7" l="1"/>
  <c r="X516" i="7"/>
  <c r="W516" i="7"/>
  <c r="T516" i="7" s="1"/>
  <c r="AC516" i="7" s="1"/>
  <c r="Y516" i="7"/>
  <c r="U516" i="7"/>
  <c r="V516" i="7"/>
  <c r="L516" i="7"/>
  <c r="P516" i="7" l="1"/>
  <c r="AF516" i="7"/>
  <c r="AG516" i="7"/>
  <c r="S516" i="7"/>
  <c r="Z516" i="7"/>
  <c r="O516" i="7"/>
  <c r="AQ516" i="7"/>
  <c r="AS516" i="7"/>
  <c r="N516" i="7"/>
  <c r="AB516" i="7"/>
  <c r="AH516" i="7"/>
  <c r="AI516" i="7"/>
  <c r="Q516" i="7"/>
  <c r="AE516" i="7"/>
  <c r="AR516" i="7" l="1"/>
  <c r="AA516" i="7"/>
  <c r="M516" i="7"/>
  <c r="AP516" i="7"/>
  <c r="AO516" i="7" s="1"/>
  <c r="AT516" i="7" s="1"/>
  <c r="AK517" i="7" s="1"/>
  <c r="AL517" i="7" l="1"/>
  <c r="AM517" i="7" s="1"/>
  <c r="AN517" i="7"/>
  <c r="K517" i="7"/>
  <c r="R517" i="7" l="1"/>
  <c r="X517" i="7" l="1"/>
  <c r="Y517" i="7"/>
  <c r="AD517" i="7"/>
  <c r="W517" i="7"/>
  <c r="U517" i="7"/>
  <c r="AQ517" i="7" s="1"/>
  <c r="L517" i="7"/>
  <c r="V517" i="7" l="1"/>
  <c r="P517" i="7"/>
  <c r="AG517" i="7"/>
  <c r="AF517" i="7"/>
  <c r="S517" i="7"/>
  <c r="O517" i="7"/>
  <c r="AP517" i="7"/>
  <c r="AO517" i="7" s="1"/>
  <c r="Q517" i="7"/>
  <c r="AI517" i="7"/>
  <c r="AH517" i="7"/>
  <c r="T517" i="7"/>
  <c r="Z517" i="7"/>
  <c r="AE517" i="7"/>
  <c r="N517" i="7" l="1"/>
  <c r="AB517" i="7"/>
  <c r="AS517" i="7"/>
  <c r="AT517" i="7" s="1"/>
  <c r="AK518" i="7" s="1"/>
  <c r="AC517" i="7"/>
  <c r="AA517" i="7"/>
  <c r="AR517" i="7"/>
  <c r="M517" i="7"/>
  <c r="K518" i="7" l="1"/>
  <c r="AL518" i="7"/>
  <c r="AM518" i="7" s="1"/>
  <c r="AN518" i="7"/>
  <c r="R518" i="7" l="1"/>
  <c r="Y518" i="7" l="1"/>
  <c r="AD518" i="7"/>
  <c r="W518" i="7"/>
  <c r="X518" i="7"/>
  <c r="U518" i="7"/>
  <c r="V518" i="7" s="1"/>
  <c r="L518" i="7"/>
  <c r="O518" i="7" l="1"/>
  <c r="P518" i="7"/>
  <c r="AG518" i="7"/>
  <c r="AF518" i="7"/>
  <c r="S518" i="7"/>
  <c r="AQ518" i="7"/>
  <c r="Q518" i="7"/>
  <c r="AI518" i="7"/>
  <c r="AH518" i="7"/>
  <c r="Z518" i="7"/>
  <c r="AE518" i="7"/>
  <c r="T518" i="7"/>
  <c r="AR518" i="7" l="1"/>
  <c r="M518" i="7"/>
  <c r="AA518" i="7"/>
  <c r="AS518" i="7"/>
  <c r="N518" i="7"/>
  <c r="AB518" i="7"/>
  <c r="AC518" i="7"/>
  <c r="AP518" i="7"/>
  <c r="AO518" i="7" s="1"/>
  <c r="AT518" i="7" l="1"/>
  <c r="AK519" i="7" s="1"/>
  <c r="AL519" i="7" s="1"/>
  <c r="AM519" i="7" s="1"/>
  <c r="K519" i="7"/>
  <c r="AN519" i="7" l="1"/>
  <c r="R519" i="7"/>
  <c r="X519" i="7" l="1"/>
  <c r="Y519" i="7"/>
  <c r="W519" i="7"/>
  <c r="U519" i="7"/>
  <c r="V519" i="7" s="1"/>
  <c r="Z519" i="7" s="1"/>
  <c r="AD519" i="7"/>
  <c r="L519" i="7"/>
  <c r="O519" i="7" l="1"/>
  <c r="AH519" i="7"/>
  <c r="Q519" i="7"/>
  <c r="AI519" i="7"/>
  <c r="T519" i="7"/>
  <c r="AQ519" i="7"/>
  <c r="P519" i="7"/>
  <c r="AG519" i="7"/>
  <c r="AF519" i="7"/>
  <c r="S519" i="7"/>
  <c r="AE519" i="7"/>
  <c r="M519" i="7" l="1"/>
  <c r="AA519" i="7"/>
  <c r="AR519" i="7"/>
  <c r="N519" i="7"/>
  <c r="AS519" i="7"/>
  <c r="AB519" i="7"/>
  <c r="AC519" i="7"/>
  <c r="AP519" i="7"/>
  <c r="AO519" i="7" s="1"/>
  <c r="AT519" i="7" l="1"/>
  <c r="AK520" i="7" s="1"/>
  <c r="AL520" i="7" s="1"/>
  <c r="AM520" i="7" s="1"/>
  <c r="K520" i="7"/>
  <c r="AN520" i="7" l="1"/>
  <c r="R520" i="7"/>
  <c r="AD520" i="7" l="1"/>
  <c r="W520" i="7"/>
  <c r="Y520" i="7"/>
  <c r="U520" i="7"/>
  <c r="V520" i="7" s="1"/>
  <c r="X520" i="7"/>
  <c r="T520" i="7"/>
  <c r="L520" i="7"/>
  <c r="P520" i="7" l="1"/>
  <c r="AG520" i="7"/>
  <c r="AF520" i="7"/>
  <c r="S520" i="7"/>
  <c r="AQ520" i="7"/>
  <c r="Z520" i="7"/>
  <c r="AS520" i="7"/>
  <c r="N520" i="7"/>
  <c r="AB520" i="7"/>
  <c r="O520" i="7"/>
  <c r="AH520" i="7"/>
  <c r="Q520" i="7"/>
  <c r="AI520" i="7"/>
  <c r="AC520" i="7"/>
  <c r="AE520" i="7"/>
  <c r="M520" i="7" l="1"/>
  <c r="AR520" i="7"/>
  <c r="AA520" i="7"/>
  <c r="AP520" i="7"/>
  <c r="AO520" i="7" s="1"/>
  <c r="AT520" i="7" s="1"/>
  <c r="AK521" i="7" s="1"/>
  <c r="AL521" i="7" l="1"/>
  <c r="AM521" i="7" s="1"/>
  <c r="AN521" i="7"/>
  <c r="K521" i="7"/>
  <c r="R521" i="7" l="1"/>
  <c r="X521" i="7" l="1"/>
  <c r="AD521" i="7"/>
  <c r="W521" i="7"/>
  <c r="Y521" i="7"/>
  <c r="T521" i="7"/>
  <c r="AC521" i="7" s="1"/>
  <c r="U521" i="7"/>
  <c r="V521" i="7"/>
  <c r="AQ521" i="7"/>
  <c r="L521" i="7"/>
  <c r="O521" i="7" l="1"/>
  <c r="AG521" i="7"/>
  <c r="AF521" i="7"/>
  <c r="P521" i="7"/>
  <c r="S521" i="7"/>
  <c r="AS521" i="7"/>
  <c r="AB521" i="7"/>
  <c r="N521" i="7"/>
  <c r="Q521" i="7"/>
  <c r="AH521" i="7"/>
  <c r="AI521" i="7"/>
  <c r="Z521" i="7"/>
  <c r="AE521" i="7"/>
  <c r="AR521" i="7" l="1"/>
  <c r="M521" i="7"/>
  <c r="AA521" i="7"/>
  <c r="AP521" i="7"/>
  <c r="AO521" i="7" s="1"/>
  <c r="AT521" i="7" s="1"/>
  <c r="AK522" i="7" s="1"/>
  <c r="AL522" i="7" l="1"/>
  <c r="AM522" i="7" s="1"/>
  <c r="AN522" i="7"/>
  <c r="K522" i="7"/>
  <c r="R522" i="7" l="1"/>
  <c r="X522" i="7" l="1"/>
  <c r="W522" i="7"/>
  <c r="T522" i="7" s="1"/>
  <c r="AD522" i="7"/>
  <c r="Y522" i="7"/>
  <c r="U522" i="7"/>
  <c r="V522" i="7" s="1"/>
  <c r="L522" i="7"/>
  <c r="AQ522" i="7" l="1"/>
  <c r="AG522" i="7"/>
  <c r="AF522" i="7"/>
  <c r="P522" i="7"/>
  <c r="S522" i="7"/>
  <c r="N522" i="7"/>
  <c r="AB522" i="7"/>
  <c r="AS522" i="7"/>
  <c r="O522" i="7"/>
  <c r="Z522" i="7"/>
  <c r="AI522" i="7"/>
  <c r="Q522" i="7"/>
  <c r="AH522" i="7"/>
  <c r="AE522" i="7"/>
  <c r="AC522" i="7"/>
  <c r="M522" i="7" l="1"/>
  <c r="AR522" i="7"/>
  <c r="AA522" i="7"/>
  <c r="AP522" i="7"/>
  <c r="AO522" i="7" s="1"/>
  <c r="AT522" i="7" s="1"/>
  <c r="AK523" i="7" s="1"/>
  <c r="AL523" i="7" l="1"/>
  <c r="AM523" i="7" s="1"/>
  <c r="AN523" i="7"/>
  <c r="K523" i="7"/>
  <c r="R523" i="7" l="1"/>
  <c r="X523" i="7" l="1"/>
  <c r="Y523" i="7"/>
  <c r="AD523" i="7"/>
  <c r="U523" i="7"/>
  <c r="V523" i="7" s="1"/>
  <c r="Z523" i="7" s="1"/>
  <c r="W523" i="7"/>
  <c r="T523" i="7"/>
  <c r="L523" i="7"/>
  <c r="O523" i="7" l="1"/>
  <c r="AP523" i="7"/>
  <c r="AO523" i="7" s="1"/>
  <c r="AB523" i="7"/>
  <c r="AS523" i="7"/>
  <c r="N523" i="7"/>
  <c r="AQ523" i="7"/>
  <c r="AT523" i="7" s="1"/>
  <c r="AK524" i="7" s="1"/>
  <c r="AI523" i="7"/>
  <c r="Q523" i="7"/>
  <c r="AH523" i="7"/>
  <c r="AG523" i="7"/>
  <c r="AF523" i="7"/>
  <c r="P523" i="7"/>
  <c r="S523" i="7"/>
  <c r="AE523" i="7"/>
  <c r="AC523" i="7"/>
  <c r="AR523" i="7" l="1"/>
  <c r="M523" i="7"/>
  <c r="AA523" i="7"/>
  <c r="AL524" i="7"/>
  <c r="AM524" i="7" s="1"/>
  <c r="AN524" i="7"/>
  <c r="K524" i="7" l="1"/>
  <c r="R524" i="7" l="1"/>
  <c r="W524" i="7" l="1"/>
  <c r="X524" i="7"/>
  <c r="AD524" i="7"/>
  <c r="Y524" i="7"/>
  <c r="T524" i="7"/>
  <c r="U524" i="7"/>
  <c r="V524" i="7" s="1"/>
  <c r="Z524" i="7" s="1"/>
  <c r="L524" i="7"/>
  <c r="O524" i="7" l="1"/>
  <c r="AB524" i="7"/>
  <c r="AS524" i="7"/>
  <c r="N524" i="7"/>
  <c r="AQ524" i="7"/>
  <c r="AF524" i="7"/>
  <c r="P524" i="7"/>
  <c r="AG524" i="7"/>
  <c r="S524" i="7"/>
  <c r="AC524" i="7"/>
  <c r="AE524" i="7"/>
  <c r="Q524" i="7"/>
  <c r="AI524" i="7"/>
  <c r="AH524" i="7"/>
  <c r="AA524" i="7" l="1"/>
  <c r="M524" i="7"/>
  <c r="AR524" i="7"/>
  <c r="AP524" i="7"/>
  <c r="AO524" i="7" s="1"/>
  <c r="AT524" i="7" s="1"/>
  <c r="AK525" i="7" s="1"/>
  <c r="AL525" i="7" l="1"/>
  <c r="AM525" i="7" s="1"/>
  <c r="AN525" i="7"/>
  <c r="K525" i="7"/>
  <c r="R525" i="7" l="1"/>
  <c r="Y525" i="7" l="1"/>
  <c r="X525" i="7"/>
  <c r="AD525" i="7"/>
  <c r="W525" i="7"/>
  <c r="U525" i="7"/>
  <c r="AE525" i="7" s="1"/>
  <c r="L525" i="7"/>
  <c r="V525" i="7" l="1"/>
  <c r="AF525" i="7" s="1"/>
  <c r="P525" i="7"/>
  <c r="AG525" i="7"/>
  <c r="S525" i="7"/>
  <c r="AQ525" i="7"/>
  <c r="Q525" i="7"/>
  <c r="AI525" i="7"/>
  <c r="AH525" i="7"/>
  <c r="O525" i="7"/>
  <c r="T525" i="7"/>
  <c r="AP525" i="7"/>
  <c r="AO525" i="7" s="1"/>
  <c r="Z525" i="7"/>
  <c r="AB525" i="7" l="1"/>
  <c r="AS525" i="7"/>
  <c r="N525" i="7"/>
  <c r="AC525" i="7"/>
  <c r="AT525" i="7"/>
  <c r="AK526" i="7" s="1"/>
  <c r="AA525" i="7"/>
  <c r="AR525" i="7"/>
  <c r="M525" i="7"/>
  <c r="K526" i="7" l="1"/>
  <c r="AL526" i="7"/>
  <c r="AM526" i="7" s="1"/>
  <c r="AN526" i="7"/>
  <c r="R526" i="7" l="1"/>
  <c r="AD526" i="7" l="1"/>
  <c r="Y526" i="7"/>
  <c r="X526" i="7"/>
  <c r="W526" i="7"/>
  <c r="U526" i="7"/>
  <c r="V526" i="7"/>
  <c r="L526" i="7"/>
  <c r="AF526" i="7" l="1"/>
  <c r="AG526" i="7"/>
  <c r="P526" i="7"/>
  <c r="S526" i="7"/>
  <c r="AQ526" i="7"/>
  <c r="O526" i="7"/>
  <c r="AI526" i="7"/>
  <c r="Q526" i="7"/>
  <c r="AH526" i="7"/>
  <c r="T526" i="7"/>
  <c r="Z526" i="7"/>
  <c r="AE526" i="7"/>
  <c r="N526" i="7" l="1"/>
  <c r="AB526" i="7"/>
  <c r="AS526" i="7"/>
  <c r="AC526" i="7"/>
  <c r="AR526" i="7"/>
  <c r="M526" i="7"/>
  <c r="AA526" i="7"/>
  <c r="AP526" i="7"/>
  <c r="AO526" i="7" s="1"/>
  <c r="AT526" i="7" s="1"/>
  <c r="AK527" i="7" s="1"/>
  <c r="AL527" i="7" l="1"/>
  <c r="AM527" i="7" s="1"/>
  <c r="AN527" i="7"/>
  <c r="K527" i="7"/>
  <c r="R527" i="7" l="1"/>
  <c r="X527" i="7" l="1"/>
  <c r="Y527" i="7"/>
  <c r="AD527" i="7"/>
  <c r="U527" i="7"/>
  <c r="AE527" i="7" s="1"/>
  <c r="W527" i="7"/>
  <c r="T527" i="7" s="1"/>
  <c r="L527" i="7"/>
  <c r="AQ527" i="7" l="1"/>
  <c r="V527" i="7"/>
  <c r="AS527" i="7"/>
  <c r="AB527" i="7"/>
  <c r="N527" i="7"/>
  <c r="AC527" i="7"/>
  <c r="AF527" i="7"/>
  <c r="AG527" i="7"/>
  <c r="P527" i="7"/>
  <c r="S527" i="7"/>
  <c r="Z527" i="7"/>
  <c r="Q527" i="7"/>
  <c r="AI527" i="7"/>
  <c r="AH527" i="7"/>
  <c r="O527" i="7"/>
  <c r="AA527" i="7" l="1"/>
  <c r="AR527" i="7"/>
  <c r="M527" i="7"/>
  <c r="AP527" i="7"/>
  <c r="AO527" i="7" s="1"/>
  <c r="AT527" i="7" s="1"/>
  <c r="AK528" i="7" s="1"/>
  <c r="AL528" i="7" l="1"/>
  <c r="AM528" i="7" s="1"/>
  <c r="AN528" i="7"/>
  <c r="K528" i="7"/>
  <c r="R528" i="7" l="1"/>
  <c r="X528" i="7" l="1"/>
  <c r="AD528" i="7"/>
  <c r="Y528" i="7"/>
  <c r="W528" i="7"/>
  <c r="U528" i="7"/>
  <c r="V528" i="7" s="1"/>
  <c r="L528" i="7"/>
  <c r="AF528" i="7" l="1"/>
  <c r="P528" i="7"/>
  <c r="AG528" i="7"/>
  <c r="S528" i="7"/>
  <c r="O528" i="7"/>
  <c r="Z528" i="7"/>
  <c r="AP528" i="7"/>
  <c r="AO528" i="7" s="1"/>
  <c r="AQ528" i="7"/>
  <c r="AI528" i="7"/>
  <c r="AH528" i="7"/>
  <c r="Q528" i="7"/>
  <c r="T528" i="7"/>
  <c r="AE528" i="7"/>
  <c r="AB528" i="7" l="1"/>
  <c r="AS528" i="7"/>
  <c r="N528" i="7"/>
  <c r="AC528" i="7"/>
  <c r="AT528" i="7"/>
  <c r="AK529" i="7" s="1"/>
  <c r="M528" i="7"/>
  <c r="AA528" i="7"/>
  <c r="AR528" i="7"/>
  <c r="K529" i="7" l="1"/>
  <c r="AL529" i="7"/>
  <c r="AM529" i="7" s="1"/>
  <c r="AN529" i="7"/>
  <c r="R529" i="7" l="1"/>
  <c r="Y529" i="7" l="1"/>
  <c r="X529" i="7"/>
  <c r="AD529" i="7"/>
  <c r="W529" i="7"/>
  <c r="U529" i="7"/>
  <c r="V529" i="7" s="1"/>
  <c r="L529" i="7"/>
  <c r="AI529" i="7" l="1"/>
  <c r="Q529" i="7"/>
  <c r="AH529" i="7"/>
  <c r="O529" i="7"/>
  <c r="T529" i="7"/>
  <c r="AE529" i="7"/>
  <c r="AQ529" i="7"/>
  <c r="AF529" i="7"/>
  <c r="P529" i="7"/>
  <c r="AG529" i="7"/>
  <c r="S529" i="7"/>
  <c r="Z529" i="7"/>
  <c r="AA529" i="7" l="1"/>
  <c r="M529" i="7"/>
  <c r="AR529" i="7"/>
  <c r="AS529" i="7"/>
  <c r="N529" i="7"/>
  <c r="AB529" i="7"/>
  <c r="AC529" i="7"/>
  <c r="AP529" i="7"/>
  <c r="AO529" i="7" s="1"/>
  <c r="AT529" i="7" l="1"/>
  <c r="AK530" i="7" s="1"/>
  <c r="AL530" i="7" s="1"/>
  <c r="AM530" i="7" s="1"/>
  <c r="K530" i="7"/>
  <c r="AN530" i="7" l="1"/>
  <c r="R530" i="7"/>
  <c r="W530" i="7" l="1"/>
  <c r="AD530" i="7"/>
  <c r="X530" i="7"/>
  <c r="Y530" i="7"/>
  <c r="U530" i="7"/>
  <c r="V530" i="7"/>
  <c r="T530" i="7"/>
  <c r="L530" i="7"/>
  <c r="O530" i="7" l="1"/>
  <c r="AG530" i="7"/>
  <c r="AF530" i="7"/>
  <c r="P530" i="7"/>
  <c r="S530" i="7"/>
  <c r="AS530" i="7"/>
  <c r="AB530" i="7"/>
  <c r="N530" i="7"/>
  <c r="AQ530" i="7"/>
  <c r="AP530" i="7"/>
  <c r="AO530" i="7" s="1"/>
  <c r="Z530" i="7"/>
  <c r="AE530" i="7"/>
  <c r="AC530" i="7"/>
  <c r="AI530" i="7"/>
  <c r="AH530" i="7"/>
  <c r="Q530" i="7"/>
  <c r="AT530" i="7" l="1"/>
  <c r="AK531" i="7" s="1"/>
  <c r="AA530" i="7"/>
  <c r="AR530" i="7"/>
  <c r="M530" i="7"/>
  <c r="K531" i="7" l="1"/>
  <c r="AL531" i="7"/>
  <c r="AM531" i="7" s="1"/>
  <c r="AN531" i="7"/>
  <c r="R531" i="7" l="1"/>
  <c r="X531" i="7" l="1"/>
  <c r="AD531" i="7"/>
  <c r="Y531" i="7"/>
  <c r="U531" i="7"/>
  <c r="V531" i="7" s="1"/>
  <c r="Z531" i="7" s="1"/>
  <c r="W531" i="7"/>
  <c r="L531" i="7"/>
  <c r="Q531" i="7" l="1"/>
  <c r="AH531" i="7"/>
  <c r="AI531" i="7"/>
  <c r="O531" i="7"/>
  <c r="T531" i="7"/>
  <c r="AQ531" i="7"/>
  <c r="AG531" i="7"/>
  <c r="AF531" i="7"/>
  <c r="P531" i="7"/>
  <c r="S531" i="7"/>
  <c r="AE531" i="7"/>
  <c r="M531" i="7" l="1"/>
  <c r="AR531" i="7"/>
  <c r="AA531" i="7"/>
  <c r="AS531" i="7"/>
  <c r="AB531" i="7"/>
  <c r="N531" i="7"/>
  <c r="AC531" i="7"/>
  <c r="AP531" i="7"/>
  <c r="AO531" i="7" s="1"/>
  <c r="AT531" i="7" l="1"/>
  <c r="AK532" i="7" s="1"/>
  <c r="AL532" i="7" s="1"/>
  <c r="AM532" i="7" s="1"/>
  <c r="K532" i="7"/>
  <c r="AN532" i="7" l="1"/>
  <c r="R532" i="7"/>
  <c r="Y532" i="7" l="1"/>
  <c r="X532" i="7"/>
  <c r="AD532" i="7"/>
  <c r="W532" i="7"/>
  <c r="U532" i="7"/>
  <c r="V532" i="7" s="1"/>
  <c r="L532" i="7"/>
  <c r="AG532" i="7" l="1"/>
  <c r="P532" i="7"/>
  <c r="AF532" i="7"/>
  <c r="S532" i="7"/>
  <c r="O532" i="7"/>
  <c r="AP532" i="7"/>
  <c r="AO532" i="7" s="1"/>
  <c r="AQ532" i="7"/>
  <c r="AH532" i="7"/>
  <c r="AI532" i="7"/>
  <c r="Q532" i="7"/>
  <c r="AE532" i="7"/>
  <c r="Z532" i="7"/>
  <c r="T532" i="7"/>
  <c r="N532" i="7" l="1"/>
  <c r="AB532" i="7"/>
  <c r="AS532" i="7"/>
  <c r="AT532" i="7" s="1"/>
  <c r="AK533" i="7" s="1"/>
  <c r="AC532" i="7"/>
  <c r="AA532" i="7"/>
  <c r="AR532" i="7"/>
  <c r="M532" i="7"/>
  <c r="AL533" i="7" l="1"/>
  <c r="AM533" i="7" s="1"/>
  <c r="AN533" i="7"/>
  <c r="K533" i="7"/>
  <c r="R533" i="7" l="1"/>
  <c r="Y533" i="7" l="1"/>
  <c r="AD533" i="7"/>
  <c r="X533" i="7"/>
  <c r="W533" i="7"/>
  <c r="U533" i="7"/>
  <c r="T533" i="7"/>
  <c r="V533" i="7"/>
  <c r="L533" i="7"/>
  <c r="N533" i="7" l="1"/>
  <c r="AS533" i="7"/>
  <c r="AB533" i="7"/>
  <c r="AF533" i="7"/>
  <c r="P533" i="7"/>
  <c r="AG533" i="7"/>
  <c r="S533" i="7"/>
  <c r="AH533" i="7"/>
  <c r="AI533" i="7"/>
  <c r="Q533" i="7"/>
  <c r="AC533" i="7"/>
  <c r="O533" i="7"/>
  <c r="AQ533" i="7"/>
  <c r="Z533" i="7"/>
  <c r="AE533" i="7"/>
  <c r="M533" i="7" l="1"/>
  <c r="AR533" i="7"/>
  <c r="AA533" i="7"/>
  <c r="AP533" i="7"/>
  <c r="AO533" i="7" s="1"/>
  <c r="AT533" i="7" s="1"/>
  <c r="AK534" i="7" s="1"/>
  <c r="AL534" i="7" l="1"/>
  <c r="AM534" i="7" s="1"/>
  <c r="AN534" i="7"/>
  <c r="K534" i="7"/>
  <c r="R534" i="7" l="1"/>
  <c r="Y534" i="7" l="1"/>
  <c r="AD534" i="7"/>
  <c r="X534" i="7"/>
  <c r="U534" i="7"/>
  <c r="V534" i="7" s="1"/>
  <c r="Z534" i="7" s="1"/>
  <c r="W534" i="7"/>
  <c r="L534" i="7"/>
  <c r="O534" i="7" l="1"/>
  <c r="AI534" i="7"/>
  <c r="AH534" i="7"/>
  <c r="Q534" i="7"/>
  <c r="T534" i="7"/>
  <c r="AQ534" i="7"/>
  <c r="AG534" i="7"/>
  <c r="AF534" i="7"/>
  <c r="P534" i="7"/>
  <c r="S534" i="7"/>
  <c r="AE534" i="7"/>
  <c r="AR534" i="7" l="1"/>
  <c r="AA534" i="7"/>
  <c r="M534" i="7"/>
  <c r="AS534" i="7"/>
  <c r="N534" i="7"/>
  <c r="AB534" i="7"/>
  <c r="AC534" i="7"/>
  <c r="AP534" i="7"/>
  <c r="AO534" i="7" s="1"/>
  <c r="AT534" i="7" s="1"/>
  <c r="AK535" i="7" s="1"/>
  <c r="AL535" i="7" l="1"/>
  <c r="AM535" i="7" s="1"/>
  <c r="AN535" i="7"/>
  <c r="K535" i="7"/>
  <c r="R535" i="7" l="1"/>
  <c r="X535" i="7" l="1"/>
  <c r="Y535" i="7"/>
  <c r="W535" i="7"/>
  <c r="AD535" i="7"/>
  <c r="T535" i="7"/>
  <c r="U535" i="7"/>
  <c r="AQ535" i="7" s="1"/>
  <c r="L535" i="7"/>
  <c r="V535" i="7" l="1"/>
  <c r="O535" i="7"/>
  <c r="P535" i="7"/>
  <c r="AG535" i="7"/>
  <c r="AF535" i="7"/>
  <c r="S535" i="7"/>
  <c r="AE535" i="7"/>
  <c r="N535" i="7"/>
  <c r="AS535" i="7"/>
  <c r="AB535" i="7"/>
  <c r="AP535" i="7"/>
  <c r="AO535" i="7" s="1"/>
  <c r="AI535" i="7"/>
  <c r="Q535" i="7"/>
  <c r="AH535" i="7"/>
  <c r="AC535" i="7"/>
  <c r="Z535" i="7"/>
  <c r="AT535" i="7" l="1"/>
  <c r="AK536" i="7" s="1"/>
  <c r="AL536" i="7" s="1"/>
  <c r="AM536" i="7" s="1"/>
  <c r="M535" i="7"/>
  <c r="AA535" i="7"/>
  <c r="AR535" i="7"/>
  <c r="AN536" i="7" l="1"/>
  <c r="K536" i="7"/>
  <c r="R536" i="7" l="1"/>
  <c r="AD536" i="7" l="1"/>
  <c r="W536" i="7"/>
  <c r="X536" i="7"/>
  <c r="Y536" i="7"/>
  <c r="T536" i="7"/>
  <c r="U536" i="7"/>
  <c r="V536" i="7" s="1"/>
  <c r="L536" i="7"/>
  <c r="O536" i="7" l="1"/>
  <c r="AS536" i="7"/>
  <c r="AB536" i="7"/>
  <c r="N536" i="7"/>
  <c r="AQ536" i="7"/>
  <c r="AE536" i="7"/>
  <c r="AG536" i="7"/>
  <c r="P536" i="7"/>
  <c r="AF536" i="7"/>
  <c r="S536" i="7"/>
  <c r="AP536" i="7"/>
  <c r="AO536" i="7" s="1"/>
  <c r="AH536" i="7"/>
  <c r="AI536" i="7"/>
  <c r="Q536" i="7"/>
  <c r="Z536" i="7"/>
  <c r="AC536" i="7"/>
  <c r="AT536" i="7" l="1"/>
  <c r="AK537" i="7" s="1"/>
  <c r="AL537" i="7" s="1"/>
  <c r="AM537" i="7" s="1"/>
  <c r="M536" i="7"/>
  <c r="AA536" i="7"/>
  <c r="AR536" i="7"/>
  <c r="AN537" i="7" l="1"/>
  <c r="K537" i="7"/>
  <c r="R537" i="7" l="1"/>
  <c r="X537" i="7" l="1"/>
  <c r="AD537" i="7"/>
  <c r="Y537" i="7"/>
  <c r="W537" i="7"/>
  <c r="U537" i="7"/>
  <c r="AE537" i="7" s="1"/>
  <c r="V537" i="7"/>
  <c r="L537" i="7"/>
  <c r="AG537" i="7" l="1"/>
  <c r="P537" i="7"/>
  <c r="AF537" i="7"/>
  <c r="S537" i="7"/>
  <c r="AQ537" i="7"/>
  <c r="Z537" i="7"/>
  <c r="O537" i="7"/>
  <c r="AI537" i="7"/>
  <c r="AH537" i="7"/>
  <c r="Q537" i="7"/>
  <c r="T537" i="7"/>
  <c r="AB537" i="7" l="1"/>
  <c r="AS537" i="7"/>
  <c r="N537" i="7"/>
  <c r="AC537" i="7"/>
  <c r="AR537" i="7"/>
  <c r="M537" i="7"/>
  <c r="AA537" i="7"/>
  <c r="AP537" i="7"/>
  <c r="AO537" i="7" s="1"/>
  <c r="AT537" i="7" s="1"/>
  <c r="AK538" i="7" s="1"/>
  <c r="K538" i="7" l="1"/>
  <c r="AL538" i="7"/>
  <c r="AM538" i="7" s="1"/>
  <c r="AN538" i="7"/>
  <c r="R538" i="7" l="1"/>
  <c r="X538" i="7" l="1"/>
  <c r="AD538" i="7"/>
  <c r="Y538" i="7"/>
  <c r="W538" i="7"/>
  <c r="T538" i="7" s="1"/>
  <c r="U538" i="7"/>
  <c r="V538" i="7" s="1"/>
  <c r="L538" i="7"/>
  <c r="AB538" i="7" l="1"/>
  <c r="AS538" i="7"/>
  <c r="N538" i="7"/>
  <c r="AC538" i="7"/>
  <c r="AF538" i="7"/>
  <c r="AG538" i="7"/>
  <c r="P538" i="7"/>
  <c r="S538" i="7"/>
  <c r="O538" i="7"/>
  <c r="AQ538" i="7"/>
  <c r="AI538" i="7"/>
  <c r="AH538" i="7"/>
  <c r="Q538" i="7"/>
  <c r="Z538" i="7"/>
  <c r="AE538" i="7"/>
  <c r="AR538" i="7" l="1"/>
  <c r="M538" i="7"/>
  <c r="AA538" i="7"/>
  <c r="AP538" i="7"/>
  <c r="AO538" i="7" s="1"/>
  <c r="AT538" i="7" s="1"/>
  <c r="AK539" i="7" s="1"/>
  <c r="AL539" i="7" l="1"/>
  <c r="AM539" i="7" s="1"/>
  <c r="AN539" i="7"/>
  <c r="K539" i="7"/>
  <c r="R539" i="7" l="1"/>
  <c r="AD539" i="7" l="1"/>
  <c r="Y539" i="7"/>
  <c r="W539" i="7"/>
  <c r="X539" i="7"/>
  <c r="U539" i="7"/>
  <c r="V539" i="7" s="1"/>
  <c r="T539" i="7"/>
  <c r="L539" i="7"/>
  <c r="AB539" i="7" l="1"/>
  <c r="AS539" i="7"/>
  <c r="N539" i="7"/>
  <c r="AF539" i="7"/>
  <c r="P539" i="7"/>
  <c r="AG539" i="7"/>
  <c r="S539" i="7"/>
  <c r="AC539" i="7"/>
  <c r="O539" i="7"/>
  <c r="AQ539" i="7"/>
  <c r="AI539" i="7"/>
  <c r="AH539" i="7"/>
  <c r="Q539" i="7"/>
  <c r="AE539" i="7"/>
  <c r="Z539" i="7"/>
  <c r="M539" i="7" l="1"/>
  <c r="AR539" i="7"/>
  <c r="AA539" i="7"/>
  <c r="AP539" i="7"/>
  <c r="AO539" i="7" s="1"/>
  <c r="AT539" i="7" s="1"/>
  <c r="AK540" i="7" s="1"/>
  <c r="AL540" i="7" l="1"/>
  <c r="AM540" i="7" s="1"/>
  <c r="AN540" i="7"/>
  <c r="K540" i="7"/>
  <c r="R540" i="7" l="1"/>
  <c r="X540" i="7" l="1"/>
  <c r="W540" i="7"/>
  <c r="Y540" i="7"/>
  <c r="U540" i="7"/>
  <c r="AQ540" i="7" s="1"/>
  <c r="T540" i="7"/>
  <c r="AD540" i="7"/>
  <c r="V540" i="7"/>
  <c r="Z540" i="7" s="1"/>
  <c r="L540" i="7"/>
  <c r="N540" i="7" l="1"/>
  <c r="AB540" i="7"/>
  <c r="AS540" i="7"/>
  <c r="AC540" i="7"/>
  <c r="P540" i="7"/>
  <c r="AF540" i="7"/>
  <c r="AG540" i="7"/>
  <c r="S540" i="7"/>
  <c r="O540" i="7"/>
  <c r="AE540" i="7"/>
  <c r="Q540" i="7"/>
  <c r="AH540" i="7"/>
  <c r="AI540" i="7"/>
  <c r="AA540" i="7" l="1"/>
  <c r="AR540" i="7"/>
  <c r="M540" i="7"/>
  <c r="AP540" i="7"/>
  <c r="AO540" i="7" s="1"/>
  <c r="AT540" i="7" s="1"/>
  <c r="AK541" i="7" s="1"/>
  <c r="AL541" i="7" l="1"/>
  <c r="AM541" i="7" s="1"/>
  <c r="AN541" i="7"/>
  <c r="K541" i="7"/>
  <c r="R541" i="7" l="1"/>
  <c r="X541" i="7" l="1"/>
  <c r="Y541" i="7"/>
  <c r="U541" i="7"/>
  <c r="V541" i="7" s="1"/>
  <c r="W541" i="7"/>
  <c r="T541" i="7" s="1"/>
  <c r="AC541" i="7" s="1"/>
  <c r="AD541" i="7"/>
  <c r="AQ541" i="7"/>
  <c r="L541" i="7"/>
  <c r="P541" i="7" l="1"/>
  <c r="AF541" i="7"/>
  <c r="AG541" i="7"/>
  <c r="S541" i="7"/>
  <c r="Q541" i="7"/>
  <c r="AH541" i="7"/>
  <c r="AI541" i="7"/>
  <c r="N541" i="7"/>
  <c r="AS541" i="7"/>
  <c r="AB541" i="7"/>
  <c r="O541" i="7"/>
  <c r="Z541" i="7"/>
  <c r="AE541" i="7"/>
  <c r="M541" i="7" l="1"/>
  <c r="AR541" i="7"/>
  <c r="AA541" i="7"/>
  <c r="AP541" i="7"/>
  <c r="AO541" i="7" s="1"/>
  <c r="AT541" i="7" s="1"/>
  <c r="AK542" i="7" s="1"/>
  <c r="AL542" i="7" l="1"/>
  <c r="AM542" i="7" s="1"/>
  <c r="AN542" i="7"/>
  <c r="K542" i="7"/>
  <c r="R542" i="7" l="1"/>
  <c r="W542" i="7" l="1"/>
  <c r="X542" i="7"/>
  <c r="Y542" i="7"/>
  <c r="T542" i="7"/>
  <c r="AC542" i="7" s="1"/>
  <c r="U542" i="7"/>
  <c r="V542" i="7" s="1"/>
  <c r="AD542" i="7"/>
  <c r="L542" i="7"/>
  <c r="AG542" i="7" l="1"/>
  <c r="P542" i="7"/>
  <c r="AF542" i="7"/>
  <c r="S542" i="7"/>
  <c r="O542" i="7"/>
  <c r="AS542" i="7"/>
  <c r="AB542" i="7"/>
  <c r="N542" i="7"/>
  <c r="AE542" i="7"/>
  <c r="AQ542" i="7"/>
  <c r="Z542" i="7"/>
  <c r="AI542" i="7"/>
  <c r="AH542" i="7"/>
  <c r="Q542" i="7"/>
  <c r="AR542" i="7" l="1"/>
  <c r="AA542" i="7"/>
  <c r="M542" i="7"/>
  <c r="AP542" i="7"/>
  <c r="AO542" i="7" s="1"/>
  <c r="AT542" i="7" s="1"/>
  <c r="AK543" i="7" s="1"/>
  <c r="AL543" i="7" l="1"/>
  <c r="AM543" i="7" s="1"/>
  <c r="AN543" i="7"/>
  <c r="K543" i="7"/>
  <c r="R543" i="7" l="1"/>
  <c r="W543" i="7" l="1"/>
  <c r="AD543" i="7"/>
  <c r="Y543" i="7"/>
  <c r="X543" i="7"/>
  <c r="T543" i="7"/>
  <c r="U543" i="7"/>
  <c r="V543" i="7" s="1"/>
  <c r="L543" i="7"/>
  <c r="AS543" i="7" l="1"/>
  <c r="AB543" i="7"/>
  <c r="N543" i="7"/>
  <c r="O543" i="7"/>
  <c r="P543" i="7"/>
  <c r="AF543" i="7"/>
  <c r="AG543" i="7"/>
  <c r="S543" i="7"/>
  <c r="AP543" i="7" s="1"/>
  <c r="AO543" i="7" s="1"/>
  <c r="AQ543" i="7"/>
  <c r="AE543" i="7"/>
  <c r="AI543" i="7"/>
  <c r="Q543" i="7"/>
  <c r="AH543" i="7"/>
  <c r="AC543" i="7"/>
  <c r="Z543" i="7"/>
  <c r="AT543" i="7" l="1"/>
  <c r="AK544" i="7" s="1"/>
  <c r="AL544" i="7" s="1"/>
  <c r="AM544" i="7" s="1"/>
  <c r="AA543" i="7"/>
  <c r="M543" i="7"/>
  <c r="AR543" i="7"/>
  <c r="AN544" i="7" l="1"/>
  <c r="K544" i="7"/>
  <c r="R544" i="7" l="1"/>
  <c r="Y544" i="7" l="1"/>
  <c r="AD544" i="7"/>
  <c r="X544" i="7"/>
  <c r="U544" i="7"/>
  <c r="V544" i="7" s="1"/>
  <c r="W544" i="7"/>
  <c r="T544" i="7" s="1"/>
  <c r="L544" i="7"/>
  <c r="N544" i="7" l="1"/>
  <c r="AS544" i="7"/>
  <c r="AB544" i="7"/>
  <c r="AC544" i="7"/>
  <c r="AI544" i="7"/>
  <c r="Q544" i="7"/>
  <c r="AH544" i="7"/>
  <c r="AG544" i="7"/>
  <c r="P544" i="7"/>
  <c r="AF544" i="7"/>
  <c r="S544" i="7"/>
  <c r="O544" i="7"/>
  <c r="AE544" i="7"/>
  <c r="AQ544" i="7"/>
  <c r="Z544" i="7"/>
  <c r="AR544" i="7" l="1"/>
  <c r="M544" i="7"/>
  <c r="AA544" i="7"/>
  <c r="AP544" i="7"/>
  <c r="AO544" i="7" s="1"/>
  <c r="AT544" i="7" s="1"/>
  <c r="AK545" i="7" s="1"/>
  <c r="AL545" i="7" l="1"/>
  <c r="AM545" i="7" s="1"/>
  <c r="AN545" i="7"/>
  <c r="K545" i="7"/>
  <c r="R545" i="7" l="1"/>
  <c r="AD545" i="7" l="1"/>
  <c r="X545" i="7"/>
  <c r="Y545" i="7"/>
  <c r="W545" i="7"/>
  <c r="T545" i="7"/>
  <c r="U545" i="7"/>
  <c r="AQ545" i="7" s="1"/>
  <c r="L545" i="7"/>
  <c r="V545" i="7" l="1"/>
  <c r="AS545" i="7"/>
  <c r="N545" i="7"/>
  <c r="AB545" i="7"/>
  <c r="O545" i="7"/>
  <c r="AF545" i="7"/>
  <c r="AG545" i="7"/>
  <c r="P545" i="7"/>
  <c r="S545" i="7"/>
  <c r="AI545" i="7"/>
  <c r="Q545" i="7"/>
  <c r="AH545" i="7"/>
  <c r="AE545" i="7"/>
  <c r="Z545" i="7"/>
  <c r="AC545" i="7"/>
  <c r="AA545" i="7" l="1"/>
  <c r="M545" i="7"/>
  <c r="AR545" i="7"/>
  <c r="AP545" i="7"/>
  <c r="AO545" i="7" s="1"/>
  <c r="AT545" i="7" s="1"/>
  <c r="AK546" i="7" s="1"/>
  <c r="AL546" i="7" l="1"/>
  <c r="AM546" i="7" s="1"/>
  <c r="AN546" i="7"/>
  <c r="K546" i="7"/>
  <c r="R546" i="7" l="1"/>
  <c r="X546" i="7" l="1"/>
  <c r="AD546" i="7"/>
  <c r="Y546" i="7"/>
  <c r="U546" i="7"/>
  <c r="V546" i="7" s="1"/>
  <c r="W546" i="7"/>
  <c r="L546" i="7"/>
  <c r="AQ546" i="7" l="1"/>
  <c r="Q546" i="7"/>
  <c r="AH546" i="7"/>
  <c r="AI546" i="7"/>
  <c r="AF546" i="7"/>
  <c r="AG546" i="7"/>
  <c r="P546" i="7"/>
  <c r="S546" i="7"/>
  <c r="Z546" i="7"/>
  <c r="O546" i="7"/>
  <c r="AP546" i="7"/>
  <c r="AO546" i="7" s="1"/>
  <c r="T546" i="7"/>
  <c r="AE546" i="7"/>
  <c r="M546" i="7" l="1"/>
  <c r="AR546" i="7"/>
  <c r="AA546" i="7"/>
  <c r="AB546" i="7"/>
  <c r="AS546" i="7"/>
  <c r="AT546" i="7" s="1"/>
  <c r="AK547" i="7" s="1"/>
  <c r="N546" i="7"/>
  <c r="AC546" i="7"/>
  <c r="AL547" i="7" l="1"/>
  <c r="AM547" i="7" s="1"/>
  <c r="AN547" i="7"/>
  <c r="K547" i="7"/>
  <c r="R547" i="7" l="1"/>
  <c r="AD547" i="7" l="1"/>
  <c r="Y547" i="7"/>
  <c r="W547" i="7"/>
  <c r="T547" i="7" s="1"/>
  <c r="X547" i="7"/>
  <c r="U547" i="7"/>
  <c r="V547" i="7" s="1"/>
  <c r="L547" i="7"/>
  <c r="AQ547" i="7" l="1"/>
  <c r="N547" i="7"/>
  <c r="AS547" i="7"/>
  <c r="AB547" i="7"/>
  <c r="AC547" i="7"/>
  <c r="O547" i="7"/>
  <c r="AE547" i="7"/>
  <c r="AG547" i="7"/>
  <c r="P547" i="7"/>
  <c r="AF547" i="7"/>
  <c r="S547" i="7"/>
  <c r="AP547" i="7" s="1"/>
  <c r="AO547" i="7" s="1"/>
  <c r="AT547" i="7" s="1"/>
  <c r="AK548" i="7" s="1"/>
  <c r="AH547" i="7"/>
  <c r="Q547" i="7"/>
  <c r="AI547" i="7"/>
  <c r="Z547" i="7"/>
  <c r="AL548" i="7" l="1"/>
  <c r="AM548" i="7" s="1"/>
  <c r="AN548" i="7"/>
  <c r="AR547" i="7"/>
  <c r="AA547" i="7"/>
  <c r="M547" i="7"/>
  <c r="K548" i="7" l="1"/>
  <c r="R548" i="7" l="1"/>
  <c r="Y548" i="7" l="1"/>
  <c r="X548" i="7"/>
  <c r="AD548" i="7"/>
  <c r="W548" i="7"/>
  <c r="U548" i="7"/>
  <c r="AQ548" i="7" s="1"/>
  <c r="T548" i="7"/>
  <c r="V548" i="7"/>
  <c r="L548" i="7"/>
  <c r="P548" i="7" l="1"/>
  <c r="AG548" i="7"/>
  <c r="AF548" i="7"/>
  <c r="S548" i="7"/>
  <c r="O548" i="7"/>
  <c r="AE548" i="7"/>
  <c r="N548" i="7"/>
  <c r="AS548" i="7"/>
  <c r="AB548" i="7"/>
  <c r="AP548" i="7"/>
  <c r="AO548" i="7" s="1"/>
  <c r="AH548" i="7"/>
  <c r="Q548" i="7"/>
  <c r="AI548" i="7"/>
  <c r="AC548" i="7"/>
  <c r="Z548" i="7"/>
  <c r="AT548" i="7" l="1"/>
  <c r="AK549" i="7" s="1"/>
  <c r="AL549" i="7" s="1"/>
  <c r="AM549" i="7" s="1"/>
  <c r="AA548" i="7"/>
  <c r="AR548" i="7"/>
  <c r="M548" i="7"/>
  <c r="AN549" i="7" l="1"/>
  <c r="K549" i="7"/>
  <c r="R549" i="7" l="1"/>
  <c r="Y549" i="7" l="1"/>
  <c r="AD549" i="7"/>
  <c r="U549" i="7"/>
  <c r="V549" i="7"/>
  <c r="AQ549" i="7"/>
  <c r="X549" i="7"/>
  <c r="W549" i="7"/>
  <c r="L549" i="7"/>
  <c r="P549" i="7" l="1"/>
  <c r="AF549" i="7"/>
  <c r="AG549" i="7"/>
  <c r="S549" i="7"/>
  <c r="AH549" i="7"/>
  <c r="Q549" i="7"/>
  <c r="AI549" i="7"/>
  <c r="T549" i="7"/>
  <c r="O549" i="7"/>
  <c r="AE549" i="7"/>
  <c r="Z549" i="7"/>
  <c r="AS549" i="7" l="1"/>
  <c r="AB549" i="7"/>
  <c r="N549" i="7"/>
  <c r="AC549" i="7"/>
  <c r="M549" i="7"/>
  <c r="AR549" i="7"/>
  <c r="AA549" i="7"/>
  <c r="AP549" i="7"/>
  <c r="AO549" i="7" s="1"/>
  <c r="K550" i="7" l="1"/>
  <c r="AT549" i="7"/>
  <c r="AK550" i="7" s="1"/>
  <c r="AL550" i="7" l="1"/>
  <c r="AM550" i="7" s="1"/>
  <c r="AN550" i="7"/>
  <c r="R550" i="7"/>
  <c r="X550" i="7" l="1"/>
  <c r="AD550" i="7"/>
  <c r="Y550" i="7"/>
  <c r="U550" i="7"/>
  <c r="W550" i="7"/>
  <c r="V550" i="7"/>
  <c r="L550" i="7"/>
  <c r="P550" i="7" l="1"/>
  <c r="AF550" i="7"/>
  <c r="AG550" i="7"/>
  <c r="S550" i="7"/>
  <c r="O550" i="7"/>
  <c r="Z550" i="7"/>
  <c r="AE550" i="7"/>
  <c r="AI550" i="7"/>
  <c r="Q550" i="7"/>
  <c r="AH550" i="7"/>
  <c r="AQ550" i="7"/>
  <c r="T550" i="7"/>
  <c r="AS550" i="7" l="1"/>
  <c r="AB550" i="7"/>
  <c r="N550" i="7"/>
  <c r="AC550" i="7"/>
  <c r="M550" i="7"/>
  <c r="AR550" i="7"/>
  <c r="AA550" i="7"/>
  <c r="AP550" i="7"/>
  <c r="AO550" i="7" s="1"/>
  <c r="AT550" i="7" s="1"/>
  <c r="AK551" i="7" s="1"/>
  <c r="AL551" i="7" l="1"/>
  <c r="AM551" i="7" s="1"/>
  <c r="AN551" i="7"/>
  <c r="K551" i="7"/>
  <c r="R551" i="7" l="1"/>
  <c r="Y551" i="7" l="1"/>
  <c r="AD551" i="7"/>
  <c r="X551" i="7"/>
  <c r="W551" i="7"/>
  <c r="U551" i="7"/>
  <c r="AE551" i="7" s="1"/>
  <c r="L551" i="7"/>
  <c r="V551" i="7" l="1"/>
  <c r="AG551" i="7" s="1"/>
  <c r="AF551" i="7"/>
  <c r="P551" i="7"/>
  <c r="S551" i="7"/>
  <c r="AH551" i="7"/>
  <c r="Q551" i="7"/>
  <c r="AI551" i="7"/>
  <c r="T551" i="7"/>
  <c r="O551" i="7"/>
  <c r="AQ551" i="7"/>
  <c r="AP551" i="7"/>
  <c r="AO551" i="7" s="1"/>
  <c r="Z551" i="7"/>
  <c r="AB551" i="7" l="1"/>
  <c r="N551" i="7"/>
  <c r="AS551" i="7"/>
  <c r="AT551" i="7" s="1"/>
  <c r="AK552" i="7" s="1"/>
  <c r="AC551" i="7"/>
  <c r="AR551" i="7"/>
  <c r="M551" i="7"/>
  <c r="AA551" i="7"/>
  <c r="AL552" i="7" l="1"/>
  <c r="AM552" i="7" s="1"/>
  <c r="AN552" i="7"/>
  <c r="K552" i="7"/>
  <c r="R552" i="7" l="1"/>
  <c r="Y552" i="7" l="1"/>
  <c r="AD552" i="7"/>
  <c r="U552" i="7"/>
  <c r="V552" i="7"/>
  <c r="X552" i="7"/>
  <c r="W552" i="7"/>
  <c r="AQ552" i="7"/>
  <c r="T552" i="7"/>
  <c r="L552" i="7"/>
  <c r="AS552" i="7" l="1"/>
  <c r="N552" i="7"/>
  <c r="AB552" i="7"/>
  <c r="O552" i="7"/>
  <c r="AI552" i="7"/>
  <c r="Q552" i="7"/>
  <c r="AH552" i="7"/>
  <c r="AF552" i="7"/>
  <c r="AG552" i="7"/>
  <c r="P552" i="7"/>
  <c r="S552" i="7"/>
  <c r="AE552" i="7"/>
  <c r="Z552" i="7"/>
  <c r="AC552" i="7"/>
  <c r="AR552" i="7" l="1"/>
  <c r="M552" i="7"/>
  <c r="AA552" i="7"/>
  <c r="AP552" i="7"/>
  <c r="AO552" i="7" s="1"/>
  <c r="AT552" i="7" s="1"/>
  <c r="AK553" i="7" s="1"/>
  <c r="AL553" i="7" l="1"/>
  <c r="AM553" i="7" s="1"/>
  <c r="AN553" i="7"/>
  <c r="K553" i="7"/>
  <c r="R553" i="7" l="1"/>
  <c r="X553" i="7" l="1"/>
  <c r="AD553" i="7"/>
  <c r="Y553" i="7"/>
  <c r="U553" i="7"/>
  <c r="V553" i="7" s="1"/>
  <c r="Z553" i="7" s="1"/>
  <c r="W553" i="7"/>
  <c r="T553" i="7"/>
  <c r="AC553" i="7" s="1"/>
  <c r="L553" i="7"/>
  <c r="O553" i="7" l="1"/>
  <c r="AI553" i="7"/>
  <c r="AH553" i="7"/>
  <c r="Q553" i="7"/>
  <c r="AP553" i="7"/>
  <c r="AO553" i="7" s="1"/>
  <c r="AB553" i="7"/>
  <c r="AS553" i="7"/>
  <c r="N553" i="7"/>
  <c r="AQ553" i="7"/>
  <c r="AT553" i="7" s="1"/>
  <c r="AK554" i="7" s="1"/>
  <c r="AG553" i="7"/>
  <c r="AF553" i="7"/>
  <c r="P553" i="7"/>
  <c r="S553" i="7"/>
  <c r="AE553" i="7"/>
  <c r="AL554" i="7" l="1"/>
  <c r="AM554" i="7" s="1"/>
  <c r="AN554" i="7"/>
  <c r="M553" i="7"/>
  <c r="AA553" i="7"/>
  <c r="AR553" i="7"/>
  <c r="K554" i="7" l="1"/>
  <c r="R554" i="7" l="1"/>
  <c r="X554" i="7" l="1"/>
  <c r="AD554" i="7"/>
  <c r="W554" i="7"/>
  <c r="U554" i="7"/>
  <c r="AE554" i="7" s="1"/>
  <c r="T554" i="7"/>
  <c r="AC554" i="7" s="1"/>
  <c r="Y554" i="7"/>
  <c r="AQ554" i="7"/>
  <c r="L554" i="7"/>
  <c r="V554" i="7" l="1"/>
  <c r="P554" i="7" s="1"/>
  <c r="AG554" i="7"/>
  <c r="AF554" i="7"/>
  <c r="S554" i="7"/>
  <c r="AB554" i="7"/>
  <c r="AS554" i="7"/>
  <c r="N554" i="7"/>
  <c r="O554" i="7"/>
  <c r="AH554" i="7"/>
  <c r="Q554" i="7"/>
  <c r="AI554" i="7"/>
  <c r="Z554" i="7"/>
  <c r="AA554" i="7" l="1"/>
  <c r="M554" i="7"/>
  <c r="AR554" i="7"/>
  <c r="AP554" i="7"/>
  <c r="AO554" i="7" s="1"/>
  <c r="AT554" i="7" s="1"/>
  <c r="AK555" i="7" s="1"/>
  <c r="AL555" i="7" l="1"/>
  <c r="AM555" i="7" s="1"/>
  <c r="AN555" i="7"/>
  <c r="K555" i="7"/>
  <c r="R555" i="7" l="1"/>
  <c r="X555" i="7" l="1"/>
  <c r="AD555" i="7"/>
  <c r="Y555" i="7"/>
  <c r="W555" i="7"/>
  <c r="U555" i="7"/>
  <c r="AQ555" i="7" s="1"/>
  <c r="T555" i="7"/>
  <c r="V555" i="7"/>
  <c r="L555" i="7"/>
  <c r="AB555" i="7" l="1"/>
  <c r="AS555" i="7"/>
  <c r="N555" i="7"/>
  <c r="AG555" i="7"/>
  <c r="P555" i="7"/>
  <c r="AF555" i="7"/>
  <c r="S555" i="7"/>
  <c r="AI555" i="7"/>
  <c r="AH555" i="7"/>
  <c r="Q555" i="7"/>
  <c r="Z555" i="7"/>
  <c r="AC555" i="7"/>
  <c r="O555" i="7"/>
  <c r="AE555" i="7"/>
  <c r="AA555" i="7" l="1"/>
  <c r="M555" i="7"/>
  <c r="AR555" i="7"/>
  <c r="AP555" i="7"/>
  <c r="AO555" i="7" s="1"/>
  <c r="AT555" i="7" s="1"/>
  <c r="AK556" i="7" s="1"/>
  <c r="AL556" i="7" l="1"/>
  <c r="AM556" i="7" s="1"/>
  <c r="AN556" i="7"/>
  <c r="K556" i="7"/>
  <c r="R556" i="7" l="1"/>
  <c r="AD556" i="7" l="1"/>
  <c r="X556" i="7"/>
  <c r="Y556" i="7"/>
  <c r="W556" i="7"/>
  <c r="T556" i="7"/>
  <c r="U556" i="7"/>
  <c r="V556" i="7" s="1"/>
  <c r="Z556" i="7" s="1"/>
  <c r="L556" i="7"/>
  <c r="AS556" i="7" l="1"/>
  <c r="N556" i="7"/>
  <c r="AB556" i="7"/>
  <c r="AF556" i="7"/>
  <c r="P556" i="7"/>
  <c r="AG556" i="7"/>
  <c r="S556" i="7"/>
  <c r="O556" i="7"/>
  <c r="AQ556" i="7"/>
  <c r="AP556" i="7"/>
  <c r="AO556" i="7" s="1"/>
  <c r="AI556" i="7"/>
  <c r="Q556" i="7"/>
  <c r="AH556" i="7"/>
  <c r="AE556" i="7"/>
  <c r="AC556" i="7"/>
  <c r="AT556" i="7" l="1"/>
  <c r="AK557" i="7" s="1"/>
  <c r="AL557" i="7" s="1"/>
  <c r="AM557" i="7" s="1"/>
  <c r="M556" i="7"/>
  <c r="AA556" i="7"/>
  <c r="AR556" i="7"/>
  <c r="AN557" i="7" l="1"/>
  <c r="K557" i="7"/>
  <c r="R557" i="7" l="1"/>
  <c r="AD557" i="7" l="1"/>
  <c r="X557" i="7"/>
  <c r="Y557" i="7"/>
  <c r="W557" i="7"/>
  <c r="T557" i="7"/>
  <c r="U557" i="7"/>
  <c r="V557" i="7" s="1"/>
  <c r="Z557" i="7" s="1"/>
  <c r="L557" i="7"/>
  <c r="AQ557" i="7" l="1"/>
  <c r="O557" i="7"/>
  <c r="N557" i="7"/>
  <c r="AB557" i="7"/>
  <c r="AS557" i="7"/>
  <c r="AG557" i="7"/>
  <c r="AF557" i="7"/>
  <c r="P557" i="7"/>
  <c r="S557" i="7"/>
  <c r="Q557" i="7"/>
  <c r="AI557" i="7"/>
  <c r="AH557" i="7"/>
  <c r="AC557" i="7"/>
  <c r="AE557" i="7"/>
  <c r="AA557" i="7" l="1"/>
  <c r="AR557" i="7"/>
  <c r="M557" i="7"/>
  <c r="AP557" i="7"/>
  <c r="AO557" i="7" s="1"/>
  <c r="AT557" i="7" s="1"/>
  <c r="AK558" i="7" s="1"/>
  <c r="AL558" i="7" l="1"/>
  <c r="AM558" i="7" s="1"/>
  <c r="AN558" i="7"/>
  <c r="K558" i="7"/>
  <c r="R558" i="7" l="1"/>
  <c r="AD558" i="7" l="1"/>
  <c r="Y558" i="7"/>
  <c r="X558" i="7"/>
  <c r="U558" i="7"/>
  <c r="V558" i="7" s="1"/>
  <c r="W558" i="7"/>
  <c r="L558" i="7"/>
  <c r="O558" i="7" l="1"/>
  <c r="AH558" i="7"/>
  <c r="Q558" i="7"/>
  <c r="AI558" i="7"/>
  <c r="AQ558" i="7"/>
  <c r="P558" i="7"/>
  <c r="AG558" i="7"/>
  <c r="AF558" i="7"/>
  <c r="S558" i="7"/>
  <c r="AE558" i="7"/>
  <c r="T558" i="7"/>
  <c r="Z558" i="7"/>
  <c r="AS558" i="7" l="1"/>
  <c r="AB558" i="7"/>
  <c r="N558" i="7"/>
  <c r="AC558" i="7"/>
  <c r="AA558" i="7"/>
  <c r="M558" i="7"/>
  <c r="AR558" i="7"/>
  <c r="AP558" i="7"/>
  <c r="AO558" i="7" s="1"/>
  <c r="AT558" i="7" s="1"/>
  <c r="AK559" i="7" s="1"/>
  <c r="AL559" i="7" l="1"/>
  <c r="AM559" i="7" s="1"/>
  <c r="AN559" i="7"/>
  <c r="K559" i="7"/>
  <c r="R559" i="7" l="1"/>
  <c r="W559" i="7" l="1"/>
  <c r="AD559" i="7"/>
  <c r="Y559" i="7"/>
  <c r="X559" i="7"/>
  <c r="T559" i="7"/>
  <c r="U559" i="7"/>
  <c r="V559" i="7" s="1"/>
  <c r="L559" i="7"/>
  <c r="AQ559" i="7" l="1"/>
  <c r="AB559" i="7"/>
  <c r="N559" i="7"/>
  <c r="AS559" i="7"/>
  <c r="P559" i="7"/>
  <c r="AF559" i="7"/>
  <c r="AG559" i="7"/>
  <c r="S559" i="7"/>
  <c r="AC559" i="7"/>
  <c r="O559" i="7"/>
  <c r="Z559" i="7"/>
  <c r="AE559" i="7"/>
  <c r="AH559" i="7"/>
  <c r="AI559" i="7"/>
  <c r="Q559" i="7"/>
  <c r="AR559" i="7" l="1"/>
  <c r="AA559" i="7"/>
  <c r="M559" i="7"/>
  <c r="AP559" i="7"/>
  <c r="AO559" i="7" s="1"/>
  <c r="AT559" i="7" s="1"/>
  <c r="AK560" i="7" s="1"/>
  <c r="AL560" i="7" l="1"/>
  <c r="AM560" i="7" s="1"/>
  <c r="AN560" i="7"/>
  <c r="K560" i="7"/>
  <c r="R560" i="7" l="1"/>
  <c r="AD560" i="7" l="1"/>
  <c r="X560" i="7"/>
  <c r="Y560" i="7"/>
  <c r="W560" i="7"/>
  <c r="U560" i="7"/>
  <c r="V560" i="7" s="1"/>
  <c r="Z560" i="7" s="1"/>
  <c r="L560" i="7"/>
  <c r="O560" i="7" l="1"/>
  <c r="AQ560" i="7"/>
  <c r="AI560" i="7"/>
  <c r="AH560" i="7"/>
  <c r="Q560" i="7"/>
  <c r="T560" i="7"/>
  <c r="AF560" i="7"/>
  <c r="AG560" i="7"/>
  <c r="P560" i="7"/>
  <c r="S560" i="7"/>
  <c r="AE560" i="7"/>
  <c r="AA560" i="7" l="1"/>
  <c r="AR560" i="7"/>
  <c r="M560" i="7"/>
  <c r="AP560" i="7"/>
  <c r="AO560" i="7" s="1"/>
  <c r="AB560" i="7"/>
  <c r="AS560" i="7"/>
  <c r="N560" i="7"/>
  <c r="AC560" i="7"/>
  <c r="AT560" i="7"/>
  <c r="AK561" i="7" s="1"/>
  <c r="AL561" i="7" l="1"/>
  <c r="AM561" i="7" s="1"/>
  <c r="AN561" i="7"/>
  <c r="K561" i="7"/>
  <c r="R561" i="7" l="1"/>
  <c r="W561" i="7" l="1"/>
  <c r="AD561" i="7"/>
  <c r="X561" i="7"/>
  <c r="Y561" i="7"/>
  <c r="T561" i="7"/>
  <c r="AC561" i="7" s="1"/>
  <c r="U561" i="7"/>
  <c r="AQ561" i="7" s="1"/>
  <c r="L561" i="7"/>
  <c r="V561" i="7" l="1"/>
  <c r="N561" i="7"/>
  <c r="AB561" i="7"/>
  <c r="AS561" i="7"/>
  <c r="O561" i="7"/>
  <c r="P561" i="7"/>
  <c r="AF561" i="7"/>
  <c r="AG561" i="7"/>
  <c r="S561" i="7"/>
  <c r="AE561" i="7"/>
  <c r="Z561" i="7"/>
  <c r="Q561" i="7"/>
  <c r="AH561" i="7"/>
  <c r="AI561" i="7"/>
  <c r="AA561" i="7" l="1"/>
  <c r="AR561" i="7"/>
  <c r="M561" i="7"/>
  <c r="AP561" i="7"/>
  <c r="AO561" i="7" s="1"/>
  <c r="AT561" i="7" s="1"/>
  <c r="AK562" i="7" s="1"/>
  <c r="AL562" i="7" l="1"/>
  <c r="AM562" i="7" s="1"/>
  <c r="AN562" i="7"/>
  <c r="K562" i="7"/>
  <c r="R562" i="7" l="1"/>
  <c r="AD562" i="7" l="1"/>
  <c r="Y562" i="7"/>
  <c r="X562" i="7"/>
  <c r="W562" i="7"/>
  <c r="T562" i="7"/>
  <c r="U562" i="7"/>
  <c r="V562" i="7" s="1"/>
  <c r="L562" i="7"/>
  <c r="O562" i="7" l="1"/>
  <c r="AQ562" i="7"/>
  <c r="AS562" i="7"/>
  <c r="AB562" i="7"/>
  <c r="N562" i="7"/>
  <c r="AC562" i="7"/>
  <c r="AF562" i="7"/>
  <c r="P562" i="7"/>
  <c r="AG562" i="7"/>
  <c r="S562" i="7"/>
  <c r="AE562" i="7"/>
  <c r="Q562" i="7"/>
  <c r="AI562" i="7"/>
  <c r="AH562" i="7"/>
  <c r="Z562" i="7"/>
  <c r="AA562" i="7" l="1"/>
  <c r="AR562" i="7"/>
  <c r="M562" i="7"/>
  <c r="AP562" i="7"/>
  <c r="AO562" i="7" s="1"/>
  <c r="AT562" i="7" s="1"/>
  <c r="AK563" i="7" s="1"/>
  <c r="AL563" i="7" l="1"/>
  <c r="AM563" i="7" s="1"/>
  <c r="AN563" i="7"/>
  <c r="K563" i="7"/>
  <c r="R563" i="7" l="1"/>
  <c r="AD563" i="7" l="1"/>
  <c r="X563" i="7"/>
  <c r="Y563" i="7"/>
  <c r="W563" i="7"/>
  <c r="T563" i="7" s="1"/>
  <c r="U563" i="7"/>
  <c r="V563" i="7" s="1"/>
  <c r="L563" i="7"/>
  <c r="AS563" i="7" l="1"/>
  <c r="N563" i="7"/>
  <c r="AB563" i="7"/>
  <c r="AC563" i="7"/>
  <c r="AF563" i="7"/>
  <c r="P563" i="7"/>
  <c r="AG563" i="7"/>
  <c r="S563" i="7"/>
  <c r="AQ563" i="7"/>
  <c r="Z563" i="7"/>
  <c r="O563" i="7"/>
  <c r="AI563" i="7"/>
  <c r="AH563" i="7"/>
  <c r="Q563" i="7"/>
  <c r="AE563" i="7"/>
  <c r="M563" i="7" l="1"/>
  <c r="AA563" i="7"/>
  <c r="AR563" i="7"/>
  <c r="AP563" i="7"/>
  <c r="AO563" i="7" s="1"/>
  <c r="AT563" i="7" s="1"/>
  <c r="AK564" i="7" s="1"/>
  <c r="AL564" i="7" l="1"/>
  <c r="AM564" i="7" s="1"/>
  <c r="AN564" i="7"/>
  <c r="K564" i="7"/>
  <c r="R564" i="7" l="1"/>
  <c r="X564" i="7" l="1"/>
  <c r="AD564" i="7"/>
  <c r="Y564" i="7"/>
  <c r="U564" i="7"/>
  <c r="AQ564" i="7" s="1"/>
  <c r="W564" i="7"/>
  <c r="L564" i="7"/>
  <c r="V564" i="7" l="1"/>
  <c r="AF564" i="7" s="1"/>
  <c r="AG564" i="7"/>
  <c r="P564" i="7"/>
  <c r="S564" i="7"/>
  <c r="Q564" i="7"/>
  <c r="AH564" i="7"/>
  <c r="AI564" i="7"/>
  <c r="T564" i="7"/>
  <c r="O564" i="7"/>
  <c r="AP564" i="7"/>
  <c r="AO564" i="7" s="1"/>
  <c r="Z564" i="7"/>
  <c r="AE564" i="7"/>
  <c r="AB564" i="7" l="1"/>
  <c r="AS564" i="7"/>
  <c r="AT564" i="7" s="1"/>
  <c r="AK565" i="7" s="1"/>
  <c r="N564" i="7"/>
  <c r="AC564" i="7"/>
  <c r="M564" i="7"/>
  <c r="AR564" i="7"/>
  <c r="AA564" i="7"/>
  <c r="K565" i="7" l="1"/>
  <c r="AL565" i="7"/>
  <c r="AM565" i="7" s="1"/>
  <c r="AN565" i="7"/>
  <c r="R565" i="7" l="1"/>
  <c r="Y565" i="7" l="1"/>
  <c r="AD565" i="7"/>
  <c r="X565" i="7"/>
  <c r="W565" i="7"/>
  <c r="U565" i="7"/>
  <c r="V565" i="7" s="1"/>
  <c r="Z565" i="7" s="1"/>
  <c r="L565" i="7"/>
  <c r="AQ565" i="7" l="1"/>
  <c r="O565" i="7"/>
  <c r="P565" i="7"/>
  <c r="AF565" i="7"/>
  <c r="AG565" i="7"/>
  <c r="S565" i="7"/>
  <c r="Q565" i="7"/>
  <c r="AI565" i="7"/>
  <c r="AH565" i="7"/>
  <c r="T565" i="7"/>
  <c r="AE565" i="7"/>
  <c r="AB565" i="7" l="1"/>
  <c r="N565" i="7"/>
  <c r="AS565" i="7"/>
  <c r="AC565" i="7"/>
  <c r="M565" i="7"/>
  <c r="AA565" i="7"/>
  <c r="AR565" i="7"/>
  <c r="AP565" i="7"/>
  <c r="AO565" i="7" s="1"/>
  <c r="AT565" i="7" s="1"/>
  <c r="AK566" i="7" s="1"/>
  <c r="AL566" i="7" l="1"/>
  <c r="AM566" i="7" s="1"/>
  <c r="AN566" i="7"/>
  <c r="K566" i="7"/>
  <c r="R566" i="7" l="1"/>
  <c r="Y566" i="7" l="1"/>
  <c r="X566" i="7"/>
  <c r="AD566" i="7"/>
  <c r="W566" i="7"/>
  <c r="T566" i="7" s="1"/>
  <c r="AC566" i="7" s="1"/>
  <c r="U566" i="7"/>
  <c r="V566" i="7" s="1"/>
  <c r="Z566" i="7" s="1"/>
  <c r="L566" i="7"/>
  <c r="O566" i="7" l="1"/>
  <c r="AQ566" i="7"/>
  <c r="AH566" i="7"/>
  <c r="AI566" i="7"/>
  <c r="Q566" i="7"/>
  <c r="AE566" i="7"/>
  <c r="N566" i="7"/>
  <c r="AB566" i="7"/>
  <c r="AS566" i="7"/>
  <c r="AF566" i="7"/>
  <c r="AG566" i="7"/>
  <c r="P566" i="7"/>
  <c r="S566" i="7"/>
  <c r="AP566" i="7" s="1"/>
  <c r="AO566" i="7" s="1"/>
  <c r="AT566" i="7" l="1"/>
  <c r="AK567" i="7" s="1"/>
  <c r="M566" i="7"/>
  <c r="AR566" i="7"/>
  <c r="AA566" i="7"/>
  <c r="K567" i="7" l="1"/>
  <c r="AL567" i="7"/>
  <c r="AM567" i="7" s="1"/>
  <c r="AN567" i="7"/>
  <c r="R567" i="7" l="1"/>
  <c r="X567" i="7" l="1"/>
  <c r="Y567" i="7"/>
  <c r="AD567" i="7"/>
  <c r="W567" i="7"/>
  <c r="T567" i="7" s="1"/>
  <c r="U567" i="7"/>
  <c r="V567" i="7" s="1"/>
  <c r="Z567" i="7" s="1"/>
  <c r="L567" i="7"/>
  <c r="AQ567" i="7" l="1"/>
  <c r="AB567" i="7"/>
  <c r="N567" i="7"/>
  <c r="AS567" i="7"/>
  <c r="Q567" i="7"/>
  <c r="AH567" i="7"/>
  <c r="AI567" i="7"/>
  <c r="O567" i="7"/>
  <c r="AG567" i="7"/>
  <c r="P567" i="7"/>
  <c r="AF567" i="7"/>
  <c r="S567" i="7"/>
  <c r="AE567" i="7"/>
  <c r="AC567" i="7"/>
  <c r="AA567" i="7" l="1"/>
  <c r="M567" i="7"/>
  <c r="AR567" i="7"/>
  <c r="AP567" i="7"/>
  <c r="AO567" i="7" s="1"/>
  <c r="AT567" i="7" s="1"/>
  <c r="AK568" i="7" s="1"/>
  <c r="AL568" i="7" l="1"/>
  <c r="AM568" i="7" s="1"/>
  <c r="AN568" i="7"/>
  <c r="K568" i="7"/>
  <c r="R568" i="7" l="1"/>
  <c r="Y568" i="7" l="1"/>
  <c r="X568" i="7"/>
  <c r="AD568" i="7"/>
  <c r="W568" i="7"/>
  <c r="U568" i="7"/>
  <c r="V568" i="7" s="1"/>
  <c r="L568" i="7"/>
  <c r="AQ568" i="7" l="1"/>
  <c r="AF568" i="7"/>
  <c r="P568" i="7"/>
  <c r="AG568" i="7"/>
  <c r="S568" i="7"/>
  <c r="AI568" i="7"/>
  <c r="Q568" i="7"/>
  <c r="AH568" i="7"/>
  <c r="O568" i="7"/>
  <c r="Z568" i="7"/>
  <c r="AE568" i="7"/>
  <c r="T568" i="7"/>
  <c r="M568" i="7" l="1"/>
  <c r="AA568" i="7"/>
  <c r="AR568" i="7"/>
  <c r="AP568" i="7"/>
  <c r="AO568" i="7" s="1"/>
  <c r="N568" i="7"/>
  <c r="AS568" i="7"/>
  <c r="AB568" i="7"/>
  <c r="AC568" i="7"/>
  <c r="AT568" i="7" l="1"/>
  <c r="AK569" i="7" s="1"/>
  <c r="AL569" i="7" s="1"/>
  <c r="AM569" i="7" s="1"/>
  <c r="K569" i="7"/>
  <c r="AN569" i="7" l="1"/>
  <c r="R569" i="7"/>
  <c r="Y569" i="7" l="1"/>
  <c r="AD569" i="7"/>
  <c r="X569" i="7"/>
  <c r="W569" i="7"/>
  <c r="T569" i="7"/>
  <c r="AC569" i="7" s="1"/>
  <c r="U569" i="7"/>
  <c r="V569" i="7" s="1"/>
  <c r="L569" i="7"/>
  <c r="AF569" i="7" l="1"/>
  <c r="AG569" i="7"/>
  <c r="P569" i="7"/>
  <c r="S569" i="7"/>
  <c r="O569" i="7"/>
  <c r="AP569" i="7"/>
  <c r="AO569" i="7" s="1"/>
  <c r="AQ569" i="7"/>
  <c r="AB569" i="7"/>
  <c r="AS569" i="7"/>
  <c r="N569" i="7"/>
  <c r="AE569" i="7"/>
  <c r="AI569" i="7"/>
  <c r="Q569" i="7"/>
  <c r="AH569" i="7"/>
  <c r="Z569" i="7"/>
  <c r="AT569" i="7" l="1"/>
  <c r="AK570" i="7" s="1"/>
  <c r="M569" i="7"/>
  <c r="AR569" i="7"/>
  <c r="AA569" i="7"/>
  <c r="K570" i="7" l="1"/>
  <c r="AL570" i="7"/>
  <c r="AM570" i="7" s="1"/>
  <c r="AN570" i="7"/>
  <c r="R570" i="7" l="1"/>
  <c r="X570" i="7" l="1"/>
  <c r="W570" i="7"/>
  <c r="AD570" i="7"/>
  <c r="U570" i="7"/>
  <c r="AE570" i="7" s="1"/>
  <c r="Y570" i="7"/>
  <c r="L570" i="7"/>
  <c r="AQ570" i="7" l="1"/>
  <c r="V570" i="7"/>
  <c r="AG570" i="7" s="1"/>
  <c r="Q570" i="7"/>
  <c r="AI570" i="7"/>
  <c r="AH570" i="7"/>
  <c r="O570" i="7"/>
  <c r="Z570" i="7"/>
  <c r="T570" i="7"/>
  <c r="S570" i="7" l="1"/>
  <c r="AF570" i="7"/>
  <c r="P570" i="7"/>
  <c r="N570" i="7"/>
  <c r="AB570" i="7"/>
  <c r="AS570" i="7"/>
  <c r="AC570" i="7"/>
  <c r="AR570" i="7"/>
  <c r="AA570" i="7"/>
  <c r="M570" i="7"/>
  <c r="AP570" i="7"/>
  <c r="AO570" i="7" s="1"/>
  <c r="K571" i="7" l="1"/>
  <c r="AT570" i="7"/>
  <c r="AK571" i="7" s="1"/>
  <c r="AL571" i="7" l="1"/>
  <c r="AM571" i="7" s="1"/>
  <c r="AN571" i="7"/>
  <c r="R571" i="7"/>
  <c r="X571" i="7" l="1"/>
  <c r="AD571" i="7"/>
  <c r="Y571" i="7"/>
  <c r="U571" i="7"/>
  <c r="V571" i="7" s="1"/>
  <c r="Z571" i="7" s="1"/>
  <c r="W571" i="7"/>
  <c r="L571" i="7"/>
  <c r="O571" i="7" l="1"/>
  <c r="AQ571" i="7"/>
  <c r="AE571" i="7"/>
  <c r="AF571" i="7"/>
  <c r="AG571" i="7"/>
  <c r="P571" i="7"/>
  <c r="S571" i="7"/>
  <c r="AP571" i="7"/>
  <c r="AO571" i="7" s="1"/>
  <c r="Q571" i="7"/>
  <c r="AI571" i="7"/>
  <c r="AH571" i="7"/>
  <c r="T571" i="7"/>
  <c r="M571" i="7" l="1"/>
  <c r="AA571" i="7"/>
  <c r="AR571" i="7"/>
  <c r="N571" i="7"/>
  <c r="AB571" i="7"/>
  <c r="AS571" i="7"/>
  <c r="AT571" i="7" s="1"/>
  <c r="AK572" i="7" s="1"/>
  <c r="AC571" i="7"/>
  <c r="AL572" i="7" l="1"/>
  <c r="AM572" i="7" s="1"/>
  <c r="AN572" i="7"/>
  <c r="K572" i="7"/>
  <c r="R572" i="7" l="1"/>
  <c r="Y572" i="7" l="1"/>
  <c r="X572" i="7"/>
  <c r="AD572" i="7"/>
  <c r="W572" i="7"/>
  <c r="U572" i="7"/>
  <c r="V572" i="7" s="1"/>
  <c r="L572" i="7"/>
  <c r="AQ572" i="7" l="1"/>
  <c r="AE572" i="7"/>
  <c r="P572" i="7"/>
  <c r="AG572" i="7"/>
  <c r="AF572" i="7"/>
  <c r="S572" i="7"/>
  <c r="O572" i="7"/>
  <c r="AI572" i="7"/>
  <c r="Q572" i="7"/>
  <c r="AH572" i="7"/>
  <c r="T572" i="7"/>
  <c r="Z572" i="7"/>
  <c r="M572" i="7" l="1"/>
  <c r="AR572" i="7"/>
  <c r="AA572" i="7"/>
  <c r="AS572" i="7"/>
  <c r="N572" i="7"/>
  <c r="AB572" i="7"/>
  <c r="AC572" i="7"/>
  <c r="AP572" i="7"/>
  <c r="AO572" i="7" s="1"/>
  <c r="AT572" i="7" l="1"/>
  <c r="AK573" i="7" s="1"/>
  <c r="AL573" i="7" s="1"/>
  <c r="AM573" i="7" s="1"/>
  <c r="K573" i="7"/>
  <c r="AN573" i="7" l="1"/>
  <c r="R573" i="7"/>
  <c r="X573" i="7" l="1"/>
  <c r="Y573" i="7"/>
  <c r="AD573" i="7"/>
  <c r="W573" i="7"/>
  <c r="T573" i="7" s="1"/>
  <c r="U573" i="7"/>
  <c r="V573" i="7" s="1"/>
  <c r="L573" i="7"/>
  <c r="AB573" i="7" l="1"/>
  <c r="N573" i="7"/>
  <c r="AS573" i="7"/>
  <c r="AC573" i="7"/>
  <c r="AQ573" i="7"/>
  <c r="P573" i="7"/>
  <c r="AF573" i="7"/>
  <c r="AG573" i="7"/>
  <c r="S573" i="7"/>
  <c r="O573" i="7"/>
  <c r="AH573" i="7"/>
  <c r="AI573" i="7"/>
  <c r="Q573" i="7"/>
  <c r="Z573" i="7"/>
  <c r="AE573" i="7"/>
  <c r="AR573" i="7" l="1"/>
  <c r="M573" i="7"/>
  <c r="AA573" i="7"/>
  <c r="AP573" i="7"/>
  <c r="AO573" i="7" s="1"/>
  <c r="AT573" i="7" s="1"/>
  <c r="AK574" i="7" s="1"/>
  <c r="AL574" i="7" l="1"/>
  <c r="AM574" i="7" s="1"/>
  <c r="AN574" i="7"/>
  <c r="K574" i="7"/>
  <c r="R574" i="7" l="1"/>
  <c r="AD574" i="7" l="1"/>
  <c r="W574" i="7"/>
  <c r="T574" i="7"/>
  <c r="Y574" i="7"/>
  <c r="X574" i="7"/>
  <c r="U574" i="7"/>
  <c r="V574" i="7"/>
  <c r="L574" i="7"/>
  <c r="O574" i="7" l="1"/>
  <c r="AQ574" i="7"/>
  <c r="AG574" i="7"/>
  <c r="AF574" i="7"/>
  <c r="P574" i="7"/>
  <c r="S574" i="7"/>
  <c r="Z574" i="7"/>
  <c r="N574" i="7"/>
  <c r="AS574" i="7"/>
  <c r="AB574" i="7"/>
  <c r="AC574" i="7"/>
  <c r="AI574" i="7"/>
  <c r="AH574" i="7"/>
  <c r="Q574" i="7"/>
  <c r="AE574" i="7"/>
  <c r="AR574" i="7" l="1"/>
  <c r="AA574" i="7"/>
  <c r="M574" i="7"/>
  <c r="AP574" i="7"/>
  <c r="AO574" i="7" s="1"/>
  <c r="AT574" i="7" s="1"/>
  <c r="AK575" i="7" s="1"/>
  <c r="AL575" i="7" l="1"/>
  <c r="AM575" i="7" s="1"/>
  <c r="AN575" i="7"/>
  <c r="K575" i="7"/>
  <c r="R575" i="7" l="1"/>
  <c r="Y575" i="7" l="1"/>
  <c r="AD575" i="7"/>
  <c r="X575" i="7"/>
  <c r="W575" i="7"/>
  <c r="U575" i="7"/>
  <c r="AE575" i="7" s="1"/>
  <c r="V575" i="7"/>
  <c r="AQ575" i="7"/>
  <c r="L575" i="7"/>
  <c r="O575" i="7" l="1"/>
  <c r="P575" i="7"/>
  <c r="AF575" i="7"/>
  <c r="AG575" i="7"/>
  <c r="S575" i="7"/>
  <c r="AP575" i="7"/>
  <c r="AO575" i="7" s="1"/>
  <c r="Z575" i="7"/>
  <c r="Q575" i="7"/>
  <c r="AH575" i="7"/>
  <c r="AI575" i="7"/>
  <c r="T575" i="7"/>
  <c r="AR575" i="7" l="1"/>
  <c r="M575" i="7"/>
  <c r="AA575" i="7"/>
  <c r="AS575" i="7"/>
  <c r="AT575" i="7" s="1"/>
  <c r="AK576" i="7" s="1"/>
  <c r="AB575" i="7"/>
  <c r="N575" i="7"/>
  <c r="AC575" i="7"/>
  <c r="AL576" i="7" l="1"/>
  <c r="AM576" i="7" s="1"/>
  <c r="AN576" i="7"/>
  <c r="K576" i="7"/>
  <c r="R576" i="7" l="1"/>
  <c r="Y576" i="7" l="1"/>
  <c r="X576" i="7"/>
  <c r="AD576" i="7"/>
  <c r="W576" i="7"/>
  <c r="U576" i="7"/>
  <c r="V576" i="7" s="1"/>
  <c r="L576" i="7"/>
  <c r="O576" i="7" l="1"/>
  <c r="AG576" i="7"/>
  <c r="AF576" i="7"/>
  <c r="P576" i="7"/>
  <c r="S576" i="7"/>
  <c r="AQ576" i="7"/>
  <c r="AI576" i="7"/>
  <c r="AH576" i="7"/>
  <c r="Q576" i="7"/>
  <c r="T576" i="7"/>
  <c r="AE576" i="7"/>
  <c r="Z576" i="7"/>
  <c r="AS576" i="7" l="1"/>
  <c r="AB576" i="7"/>
  <c r="N576" i="7"/>
  <c r="AC576" i="7"/>
  <c r="AR576" i="7"/>
  <c r="M576" i="7"/>
  <c r="AA576" i="7"/>
  <c r="AP576" i="7"/>
  <c r="AO576" i="7" s="1"/>
  <c r="AT576" i="7" s="1"/>
  <c r="AK577" i="7" s="1"/>
  <c r="AL577" i="7" l="1"/>
  <c r="AM577" i="7" s="1"/>
  <c r="AN577" i="7"/>
  <c r="K577" i="7"/>
  <c r="R577" i="7" l="1"/>
  <c r="AD577" i="7" l="1"/>
  <c r="X577" i="7"/>
  <c r="Y577" i="7"/>
  <c r="U577" i="7"/>
  <c r="AE577" i="7" s="1"/>
  <c r="V577" i="7"/>
  <c r="Z577" i="7" s="1"/>
  <c r="AQ577" i="7"/>
  <c r="W577" i="7"/>
  <c r="L577" i="7"/>
  <c r="Q577" i="7" l="1"/>
  <c r="AH577" i="7"/>
  <c r="AI577" i="7"/>
  <c r="T577" i="7"/>
  <c r="P577" i="7"/>
  <c r="AG577" i="7"/>
  <c r="AF577" i="7"/>
  <c r="S577" i="7"/>
  <c r="O577" i="7"/>
  <c r="AA577" i="7" l="1"/>
  <c r="AR577" i="7"/>
  <c r="M577" i="7"/>
  <c r="AP577" i="7"/>
  <c r="AO577" i="7" s="1"/>
  <c r="N577" i="7"/>
  <c r="AB577" i="7"/>
  <c r="AS577" i="7"/>
  <c r="AC577" i="7"/>
  <c r="AT577" i="7" l="1"/>
  <c r="AK578" i="7" s="1"/>
  <c r="AL578" i="7" s="1"/>
  <c r="AM578" i="7" s="1"/>
  <c r="K578" i="7"/>
  <c r="AN578" i="7" l="1"/>
  <c r="R578" i="7"/>
  <c r="AD578" i="7" l="1"/>
  <c r="X578" i="7"/>
  <c r="U578" i="7"/>
  <c r="AQ578" i="7" s="1"/>
  <c r="Y578" i="7"/>
  <c r="W578" i="7"/>
  <c r="L578" i="7"/>
  <c r="V578" i="7" l="1"/>
  <c r="AI578" i="7"/>
  <c r="AH578" i="7"/>
  <c r="Q578" i="7"/>
  <c r="O578" i="7"/>
  <c r="T578" i="7"/>
  <c r="AE578" i="7"/>
  <c r="AG578" i="7"/>
  <c r="P578" i="7"/>
  <c r="AF578" i="7"/>
  <c r="S578" i="7"/>
  <c r="AP578" i="7" s="1"/>
  <c r="AO578" i="7" s="1"/>
  <c r="Z578" i="7"/>
  <c r="AB578" i="7" l="1"/>
  <c r="N578" i="7"/>
  <c r="AS578" i="7"/>
  <c r="AT578" i="7" s="1"/>
  <c r="AK579" i="7" s="1"/>
  <c r="AC578" i="7"/>
  <c r="AA578" i="7"/>
  <c r="M578" i="7"/>
  <c r="AR578" i="7"/>
  <c r="K579" i="7" l="1"/>
  <c r="AL579" i="7"/>
  <c r="AM579" i="7" s="1"/>
  <c r="AN579" i="7"/>
  <c r="R579" i="7" l="1"/>
  <c r="W579" i="7" l="1"/>
  <c r="X579" i="7"/>
  <c r="AD579" i="7"/>
  <c r="T579" i="7"/>
  <c r="AC579" i="7"/>
  <c r="Y579" i="7"/>
  <c r="U579" i="7"/>
  <c r="V579" i="7"/>
  <c r="AQ579" i="7"/>
  <c r="L579" i="7"/>
  <c r="P579" i="7" l="1"/>
  <c r="AG579" i="7"/>
  <c r="AF579" i="7"/>
  <c r="S579" i="7"/>
  <c r="O579" i="7"/>
  <c r="Z579" i="7"/>
  <c r="AS579" i="7"/>
  <c r="AB579" i="7"/>
  <c r="N579" i="7"/>
  <c r="AE579" i="7"/>
  <c r="Q579" i="7"/>
  <c r="AI579" i="7"/>
  <c r="AH579" i="7"/>
  <c r="M579" i="7" l="1"/>
  <c r="AA579" i="7"/>
  <c r="AR579" i="7"/>
  <c r="AP579" i="7"/>
  <c r="AO579" i="7" s="1"/>
  <c r="AT579" i="7" s="1"/>
  <c r="AK580" i="7" s="1"/>
  <c r="AL580" i="7" l="1"/>
  <c r="AM580" i="7" s="1"/>
  <c r="AN580" i="7"/>
  <c r="K580" i="7"/>
  <c r="R580" i="7" l="1"/>
  <c r="AD580" i="7" l="1"/>
  <c r="W580" i="7"/>
  <c r="T580" i="7"/>
  <c r="X580" i="7"/>
  <c r="U580" i="7"/>
  <c r="V580" i="7" s="1"/>
  <c r="Y580" i="7"/>
  <c r="L580" i="7"/>
  <c r="P580" i="7" l="1"/>
  <c r="AG580" i="7"/>
  <c r="AF580" i="7"/>
  <c r="S580" i="7"/>
  <c r="O580" i="7"/>
  <c r="AB580" i="7"/>
  <c r="AS580" i="7"/>
  <c r="N580" i="7"/>
  <c r="AQ580" i="7"/>
  <c r="Z580" i="7"/>
  <c r="AI580" i="7"/>
  <c r="AH580" i="7"/>
  <c r="Q580" i="7"/>
  <c r="AE580" i="7"/>
  <c r="AP580" i="7"/>
  <c r="AO580" i="7" s="1"/>
  <c r="AC580" i="7"/>
  <c r="AR580" i="7" l="1"/>
  <c r="M580" i="7"/>
  <c r="AA580" i="7"/>
  <c r="AT580" i="7"/>
  <c r="AK581" i="7" s="1"/>
  <c r="AL581" i="7" l="1"/>
  <c r="AM581" i="7" s="1"/>
  <c r="AN581" i="7"/>
  <c r="K581" i="7"/>
  <c r="R581" i="7" l="1"/>
  <c r="X581" i="7" l="1"/>
  <c r="AD581" i="7"/>
  <c r="Y581" i="7"/>
  <c r="W581" i="7"/>
  <c r="T581" i="7" s="1"/>
  <c r="U581" i="7"/>
  <c r="V581" i="7" s="1"/>
  <c r="L581" i="7"/>
  <c r="AS581" i="7" l="1"/>
  <c r="AB581" i="7"/>
  <c r="N581" i="7"/>
  <c r="AC581" i="7"/>
  <c r="AG581" i="7"/>
  <c r="P581" i="7"/>
  <c r="AF581" i="7"/>
  <c r="S581" i="7"/>
  <c r="O581" i="7"/>
  <c r="AP581" i="7"/>
  <c r="AO581" i="7" s="1"/>
  <c r="AQ581" i="7"/>
  <c r="AI581" i="7"/>
  <c r="Q581" i="7"/>
  <c r="AH581" i="7"/>
  <c r="Z581" i="7"/>
  <c r="AE581" i="7"/>
  <c r="AT581" i="7" l="1"/>
  <c r="AK582" i="7" s="1"/>
  <c r="AR581" i="7"/>
  <c r="AA581" i="7"/>
  <c r="M581" i="7"/>
  <c r="K582" i="7" l="1"/>
  <c r="AL582" i="7"/>
  <c r="AM582" i="7" s="1"/>
  <c r="AN582" i="7"/>
  <c r="R582" i="7" l="1"/>
  <c r="X582" i="7" l="1"/>
  <c r="W582" i="7"/>
  <c r="AD582" i="7"/>
  <c r="Y582" i="7"/>
  <c r="U582" i="7"/>
  <c r="V582" i="7" s="1"/>
  <c r="Z582" i="7" s="1"/>
  <c r="T582" i="7"/>
  <c r="AC582" i="7" s="1"/>
  <c r="L582" i="7"/>
  <c r="O582" i="7" l="1"/>
  <c r="N582" i="7"/>
  <c r="AB582" i="7"/>
  <c r="AS582" i="7"/>
  <c r="AQ582" i="7"/>
  <c r="AE582" i="7"/>
  <c r="Q582" i="7"/>
  <c r="AH582" i="7"/>
  <c r="AI582" i="7"/>
  <c r="AG582" i="7"/>
  <c r="AF582" i="7"/>
  <c r="P582" i="7"/>
  <c r="S582" i="7"/>
  <c r="AR582" i="7" l="1"/>
  <c r="AA582" i="7"/>
  <c r="M582" i="7"/>
  <c r="AP582" i="7"/>
  <c r="AO582" i="7" s="1"/>
  <c r="AT582" i="7" s="1"/>
  <c r="AK583" i="7" s="1"/>
  <c r="AL583" i="7" l="1"/>
  <c r="AM583" i="7" s="1"/>
  <c r="AN583" i="7"/>
  <c r="K583" i="7"/>
  <c r="R583" i="7" l="1"/>
  <c r="X583" i="7" l="1"/>
  <c r="Y583" i="7"/>
  <c r="AD583" i="7"/>
  <c r="U583" i="7"/>
  <c r="V583" i="7" s="1"/>
  <c r="Z583" i="7" s="1"/>
  <c r="W583" i="7"/>
  <c r="L583" i="7"/>
  <c r="O583" i="7" l="1"/>
  <c r="AQ583" i="7"/>
  <c r="AI583" i="7"/>
  <c r="AH583" i="7"/>
  <c r="Q583" i="7"/>
  <c r="T583" i="7"/>
  <c r="AF583" i="7"/>
  <c r="P583" i="7"/>
  <c r="AG583" i="7"/>
  <c r="S583" i="7"/>
  <c r="AP583" i="7"/>
  <c r="AO583" i="7" s="1"/>
  <c r="AE583" i="7"/>
  <c r="AR583" i="7" l="1"/>
  <c r="AA583" i="7"/>
  <c r="M583" i="7"/>
  <c r="N583" i="7"/>
  <c r="AS583" i="7"/>
  <c r="AB583" i="7"/>
  <c r="AC583" i="7"/>
  <c r="AT583" i="7"/>
  <c r="AK584" i="7" s="1"/>
  <c r="AL584" i="7" l="1"/>
  <c r="AM584" i="7" s="1"/>
  <c r="AN584" i="7"/>
  <c r="K584" i="7"/>
  <c r="R584" i="7" l="1"/>
  <c r="Y584" i="7" l="1"/>
  <c r="AD584" i="7"/>
  <c r="X584" i="7"/>
  <c r="W584" i="7"/>
  <c r="U584" i="7"/>
  <c r="V584" i="7" s="1"/>
  <c r="L584" i="7"/>
  <c r="AH584" i="7" l="1"/>
  <c r="AI584" i="7"/>
  <c r="Q584" i="7"/>
  <c r="O584" i="7"/>
  <c r="T584" i="7"/>
  <c r="AQ584" i="7"/>
  <c r="AE584" i="7"/>
  <c r="AG584" i="7"/>
  <c r="P584" i="7"/>
  <c r="AF584" i="7"/>
  <c r="S584" i="7"/>
  <c r="Z584" i="7"/>
  <c r="M584" i="7" l="1"/>
  <c r="AA584" i="7"/>
  <c r="AR584" i="7"/>
  <c r="AB584" i="7"/>
  <c r="AS584" i="7"/>
  <c r="N584" i="7"/>
  <c r="AC584" i="7"/>
  <c r="AP584" i="7"/>
  <c r="AO584" i="7" s="1"/>
  <c r="AT584" i="7" s="1"/>
  <c r="AK585" i="7" s="1"/>
  <c r="AL585" i="7" l="1"/>
  <c r="AM585" i="7" s="1"/>
  <c r="AN585" i="7"/>
  <c r="K585" i="7"/>
  <c r="R585" i="7" l="1"/>
  <c r="W585" i="7" l="1"/>
  <c r="AD585" i="7"/>
  <c r="T585" i="7"/>
  <c r="U585" i="7"/>
  <c r="V585" i="7" s="1"/>
  <c r="Y585" i="7"/>
  <c r="X585" i="7"/>
  <c r="L585" i="7"/>
  <c r="O585" i="7" l="1"/>
  <c r="AF585" i="7"/>
  <c r="P585" i="7"/>
  <c r="AG585" i="7"/>
  <c r="S585" i="7"/>
  <c r="AQ585" i="7"/>
  <c r="AB585" i="7"/>
  <c r="N585" i="7"/>
  <c r="AS585" i="7"/>
  <c r="AI585" i="7"/>
  <c r="AH585" i="7"/>
  <c r="Q585" i="7"/>
  <c r="Z585" i="7"/>
  <c r="AE585" i="7"/>
  <c r="AC585" i="7"/>
  <c r="AR585" i="7" l="1"/>
  <c r="AA585" i="7"/>
  <c r="M585" i="7"/>
  <c r="AP585" i="7"/>
  <c r="AO585" i="7" s="1"/>
  <c r="AT585" i="7" s="1"/>
  <c r="AK586" i="7" s="1"/>
  <c r="AL586" i="7" l="1"/>
  <c r="AM586" i="7" s="1"/>
  <c r="AN586" i="7"/>
  <c r="K586" i="7"/>
  <c r="R586" i="7" l="1"/>
  <c r="U586" i="7" l="1"/>
  <c r="V586" i="7" s="1"/>
  <c r="Z586" i="7" s="1"/>
  <c r="Y586" i="7"/>
  <c r="AD586" i="7"/>
  <c r="W586" i="7"/>
  <c r="X586" i="7"/>
  <c r="L586" i="7"/>
  <c r="AQ586" i="7" l="1"/>
  <c r="AE586" i="7"/>
  <c r="AH586" i="7"/>
  <c r="Q586" i="7"/>
  <c r="AI586" i="7"/>
  <c r="T586" i="7"/>
  <c r="O586" i="7"/>
  <c r="AF586" i="7"/>
  <c r="P586" i="7"/>
  <c r="AG586" i="7"/>
  <c r="S586" i="7"/>
  <c r="AR586" i="7" l="1"/>
  <c r="M586" i="7"/>
  <c r="AA586" i="7"/>
  <c r="AP586" i="7"/>
  <c r="AO586" i="7" s="1"/>
  <c r="AB586" i="7"/>
  <c r="N586" i="7"/>
  <c r="AS586" i="7"/>
  <c r="AC586" i="7"/>
  <c r="AT586" i="7" l="1"/>
  <c r="AK587" i="7" s="1"/>
  <c r="AL587" i="7" s="1"/>
  <c r="AM587" i="7" s="1"/>
  <c r="K587" i="7"/>
  <c r="AN587" i="7" l="1"/>
  <c r="R587" i="7"/>
  <c r="AD587" i="7" l="1"/>
  <c r="Y587" i="7"/>
  <c r="X587" i="7"/>
  <c r="U587" i="7"/>
  <c r="V587" i="7" s="1"/>
  <c r="W587" i="7"/>
  <c r="T587" i="7" s="1"/>
  <c r="L587" i="7"/>
  <c r="AB587" i="7" l="1"/>
  <c r="AS587" i="7"/>
  <c r="N587" i="7"/>
  <c r="AC587" i="7"/>
  <c r="AP587" i="7"/>
  <c r="AO587" i="7" s="1"/>
  <c r="O587" i="7"/>
  <c r="Q587" i="7"/>
  <c r="AI587" i="7"/>
  <c r="AH587" i="7"/>
  <c r="AE587" i="7"/>
  <c r="AF587" i="7"/>
  <c r="AG587" i="7"/>
  <c r="P587" i="7"/>
  <c r="S587" i="7"/>
  <c r="AQ587" i="7"/>
  <c r="Z587" i="7"/>
  <c r="AT587" i="7" l="1"/>
  <c r="AK588" i="7" s="1"/>
  <c r="AR587" i="7"/>
  <c r="AA587" i="7"/>
  <c r="M587" i="7"/>
  <c r="K588" i="7" l="1"/>
  <c r="AL588" i="7"/>
  <c r="AM588" i="7" s="1"/>
  <c r="AN588" i="7"/>
  <c r="R588" i="7" l="1"/>
  <c r="X588" i="7" l="1"/>
  <c r="W588" i="7"/>
  <c r="Y588" i="7"/>
  <c r="U588" i="7"/>
  <c r="T588" i="7"/>
  <c r="V588" i="7"/>
  <c r="Z588" i="7" s="1"/>
  <c r="AC588" i="7"/>
  <c r="AD588" i="7"/>
  <c r="L588" i="7"/>
  <c r="O588" i="7" l="1"/>
  <c r="AF588" i="7"/>
  <c r="AG588" i="7"/>
  <c r="P588" i="7"/>
  <c r="S588" i="7"/>
  <c r="AH588" i="7"/>
  <c r="Q588" i="7"/>
  <c r="AI588" i="7"/>
  <c r="AB588" i="7"/>
  <c r="N588" i="7"/>
  <c r="AS588" i="7"/>
  <c r="AQ588" i="7"/>
  <c r="AE588" i="7"/>
  <c r="M588" i="7" l="1"/>
  <c r="AR588" i="7"/>
  <c r="AA588" i="7"/>
  <c r="AP588" i="7"/>
  <c r="AO588" i="7" s="1"/>
  <c r="AT588" i="7" s="1"/>
  <c r="AK589" i="7" s="1"/>
  <c r="AL589" i="7" l="1"/>
  <c r="AM589" i="7" s="1"/>
  <c r="AN589" i="7"/>
  <c r="K589" i="7"/>
  <c r="R589" i="7" l="1"/>
  <c r="W589" i="7" l="1"/>
  <c r="U589" i="7"/>
  <c r="V589" i="7" s="1"/>
  <c r="Z589" i="7" s="1"/>
  <c r="X589" i="7"/>
  <c r="T589" i="7"/>
  <c r="AD589" i="7"/>
  <c r="AQ589" i="7"/>
  <c r="Y589" i="7"/>
  <c r="L589" i="7"/>
  <c r="AG589" i="7" l="1"/>
  <c r="AF589" i="7"/>
  <c r="P589" i="7"/>
  <c r="S589" i="7"/>
  <c r="N589" i="7"/>
  <c r="AS589" i="7"/>
  <c r="AB589" i="7"/>
  <c r="O589" i="7"/>
  <c r="AC589" i="7"/>
  <c r="AH589" i="7"/>
  <c r="Q589" i="7"/>
  <c r="AI589" i="7"/>
  <c r="AE589" i="7"/>
  <c r="M589" i="7" l="1"/>
  <c r="AA589" i="7"/>
  <c r="AR589" i="7"/>
  <c r="AP589" i="7"/>
  <c r="AO589" i="7" s="1"/>
  <c r="AT589" i="7" s="1"/>
  <c r="AK590" i="7" s="1"/>
  <c r="AL590" i="7" l="1"/>
  <c r="AM590" i="7" s="1"/>
  <c r="AN590" i="7"/>
  <c r="K590" i="7"/>
  <c r="R590" i="7" l="1"/>
  <c r="X590" i="7" l="1"/>
  <c r="AD590" i="7"/>
  <c r="W590" i="7"/>
  <c r="Y590" i="7"/>
  <c r="U590" i="7"/>
  <c r="V590" i="7" s="1"/>
  <c r="L590" i="7"/>
  <c r="AF590" i="7" l="1"/>
  <c r="AG590" i="7"/>
  <c r="P590" i="7"/>
  <c r="S590" i="7"/>
  <c r="O590" i="7"/>
  <c r="AE590" i="7"/>
  <c r="AH590" i="7"/>
  <c r="AI590" i="7"/>
  <c r="Q590" i="7"/>
  <c r="T590" i="7"/>
  <c r="AQ590" i="7"/>
  <c r="Z590" i="7"/>
  <c r="N590" i="7" l="1"/>
  <c r="AS590" i="7"/>
  <c r="AB590" i="7"/>
  <c r="AC590" i="7"/>
  <c r="M590" i="7"/>
  <c r="AA590" i="7"/>
  <c r="AR590" i="7"/>
  <c r="AP590" i="7"/>
  <c r="AO590" i="7" s="1"/>
  <c r="AT590" i="7" s="1"/>
  <c r="AK591" i="7" s="1"/>
  <c r="AL591" i="7" l="1"/>
  <c r="AM591" i="7" s="1"/>
  <c r="AN591" i="7"/>
  <c r="K591" i="7"/>
  <c r="R591" i="7" l="1"/>
  <c r="W591" i="7" l="1"/>
  <c r="U591" i="7"/>
  <c r="V591" i="7" s="1"/>
  <c r="Z591" i="7" s="1"/>
  <c r="X591" i="7"/>
  <c r="AD591" i="7"/>
  <c r="AQ591" i="7"/>
  <c r="Y591" i="7"/>
  <c r="T591" i="7"/>
  <c r="L591" i="7"/>
  <c r="N591" i="7" l="1"/>
  <c r="AB591" i="7"/>
  <c r="AS591" i="7"/>
  <c r="O591" i="7"/>
  <c r="AH591" i="7"/>
  <c r="Q591" i="7"/>
  <c r="AI591" i="7"/>
  <c r="AC591" i="7"/>
  <c r="AF591" i="7"/>
  <c r="P591" i="7"/>
  <c r="AG591" i="7"/>
  <c r="S591" i="7"/>
  <c r="AP591" i="7" s="1"/>
  <c r="AO591" i="7" s="1"/>
  <c r="AE591" i="7"/>
  <c r="AT591" i="7" l="1"/>
  <c r="AK592" i="7" s="1"/>
  <c r="AL592" i="7" s="1"/>
  <c r="AM592" i="7" s="1"/>
  <c r="M591" i="7"/>
  <c r="AR591" i="7"/>
  <c r="AA591" i="7"/>
  <c r="AN592" i="7" l="1"/>
  <c r="K592" i="7"/>
  <c r="R592" i="7" l="1"/>
  <c r="W592" i="7" l="1"/>
  <c r="T592" i="7" s="1"/>
  <c r="U592" i="7"/>
  <c r="X592" i="7"/>
  <c r="V592" i="7"/>
  <c r="Y592" i="7"/>
  <c r="AD592" i="7"/>
  <c r="AE592" i="7"/>
  <c r="L592" i="7"/>
  <c r="AS592" i="7" l="1"/>
  <c r="N592" i="7"/>
  <c r="AB592" i="7"/>
  <c r="AC592" i="7"/>
  <c r="P592" i="7"/>
  <c r="AG592" i="7"/>
  <c r="AF592" i="7"/>
  <c r="S592" i="7"/>
  <c r="O592" i="7"/>
  <c r="AP592" i="7"/>
  <c r="AO592" i="7" s="1"/>
  <c r="Z592" i="7"/>
  <c r="AH592" i="7"/>
  <c r="AI592" i="7"/>
  <c r="Q592" i="7"/>
  <c r="AQ592" i="7"/>
  <c r="AR592" i="7" l="1"/>
  <c r="AA592" i="7"/>
  <c r="M592" i="7"/>
  <c r="AT592" i="7"/>
  <c r="AK593" i="7" s="1"/>
  <c r="AL593" i="7" l="1"/>
  <c r="AM593" i="7" s="1"/>
  <c r="AN593" i="7"/>
  <c r="K593" i="7"/>
  <c r="R593" i="7" l="1"/>
  <c r="X593" i="7" l="1"/>
  <c r="Y593" i="7"/>
  <c r="AD593" i="7"/>
  <c r="U593" i="7"/>
  <c r="V593" i="7" s="1"/>
  <c r="W593" i="7"/>
  <c r="T593" i="7"/>
  <c r="L593" i="7"/>
  <c r="P593" i="7" l="1"/>
  <c r="AG593" i="7"/>
  <c r="AF593" i="7"/>
  <c r="S593" i="7"/>
  <c r="O593" i="7"/>
  <c r="AP593" i="7"/>
  <c r="AO593" i="7" s="1"/>
  <c r="AB593" i="7"/>
  <c r="N593" i="7"/>
  <c r="AS593" i="7"/>
  <c r="Q593" i="7"/>
  <c r="AH593" i="7"/>
  <c r="AI593" i="7"/>
  <c r="AE593" i="7"/>
  <c r="Z593" i="7"/>
  <c r="AQ593" i="7"/>
  <c r="AC593" i="7"/>
  <c r="AT593" i="7" l="1"/>
  <c r="AK594" i="7" s="1"/>
  <c r="AA593" i="7"/>
  <c r="M593" i="7"/>
  <c r="AR593" i="7"/>
  <c r="K594" i="7" l="1"/>
  <c r="AL594" i="7"/>
  <c r="AM594" i="7" s="1"/>
  <c r="AN594" i="7"/>
  <c r="R594" i="7" l="1"/>
  <c r="U594" i="7" l="1"/>
  <c r="AD594" i="7"/>
  <c r="AE594" i="7"/>
  <c r="Y594" i="7"/>
  <c r="X594" i="7"/>
  <c r="W594" i="7"/>
  <c r="AQ594" i="7"/>
  <c r="T594" i="7"/>
  <c r="V594" i="7"/>
  <c r="L594" i="7"/>
  <c r="AB594" i="7" l="1"/>
  <c r="AS594" i="7"/>
  <c r="N594" i="7"/>
  <c r="AG594" i="7"/>
  <c r="P594" i="7"/>
  <c r="AF594" i="7"/>
  <c r="S594" i="7"/>
  <c r="AI594" i="7"/>
  <c r="AH594" i="7"/>
  <c r="Q594" i="7"/>
  <c r="Z594" i="7"/>
  <c r="AC594" i="7"/>
  <c r="O594" i="7"/>
  <c r="M594" i="7" l="1"/>
  <c r="AR594" i="7"/>
  <c r="AA594" i="7"/>
  <c r="AP594" i="7"/>
  <c r="AO594" i="7" s="1"/>
  <c r="AT594" i="7" s="1"/>
  <c r="AK595" i="7" s="1"/>
  <c r="AL595" i="7" l="1"/>
  <c r="AM595" i="7" s="1"/>
  <c r="AN595" i="7"/>
  <c r="K595" i="7"/>
  <c r="R595" i="7" l="1"/>
  <c r="Y595" i="7" l="1"/>
  <c r="AD595" i="7"/>
  <c r="U595" i="7"/>
  <c r="W595" i="7"/>
  <c r="X595" i="7"/>
  <c r="AQ595" i="7"/>
  <c r="V595" i="7"/>
  <c r="L595" i="7"/>
  <c r="O595" i="7" l="1"/>
  <c r="AF595" i="7"/>
  <c r="P595" i="7"/>
  <c r="AG595" i="7"/>
  <c r="S595" i="7"/>
  <c r="AH595" i="7"/>
  <c r="AI595" i="7"/>
  <c r="Q595" i="7"/>
  <c r="AE595" i="7"/>
  <c r="T595" i="7"/>
  <c r="Z595" i="7"/>
  <c r="AB595" i="7" l="1"/>
  <c r="N595" i="7"/>
  <c r="AS595" i="7"/>
  <c r="AC595" i="7"/>
  <c r="AR595" i="7"/>
  <c r="AA595" i="7"/>
  <c r="M595" i="7"/>
  <c r="AP595" i="7"/>
  <c r="AO595" i="7" s="1"/>
  <c r="K596" i="7" l="1"/>
  <c r="AT595" i="7"/>
  <c r="AK596" i="7" s="1"/>
  <c r="R596" i="7" l="1"/>
  <c r="AL596" i="7"/>
  <c r="AM596" i="7" s="1"/>
  <c r="AN596" i="7"/>
  <c r="AD596" i="7" l="1"/>
  <c r="U596" i="7"/>
  <c r="Y596" i="7"/>
  <c r="V596" i="7"/>
  <c r="X596" i="7"/>
  <c r="W596" i="7"/>
  <c r="T596" i="7" s="1"/>
  <c r="AC596" i="7" s="1"/>
  <c r="L596" i="7"/>
  <c r="P596" i="7" l="1"/>
  <c r="AF596" i="7"/>
  <c r="AG596" i="7"/>
  <c r="S596" i="7"/>
  <c r="O596" i="7"/>
  <c r="AS596" i="7"/>
  <c r="N596" i="7"/>
  <c r="AB596" i="7"/>
  <c r="AQ596" i="7"/>
  <c r="AE596" i="7"/>
  <c r="Z596" i="7"/>
  <c r="AI596" i="7"/>
  <c r="Q596" i="7"/>
  <c r="AH596" i="7"/>
  <c r="AR596" i="7" l="1"/>
  <c r="M596" i="7"/>
  <c r="AA596" i="7"/>
  <c r="AP596" i="7"/>
  <c r="AO596" i="7" s="1"/>
  <c r="AT596" i="7" s="1"/>
  <c r="AK597" i="7" s="1"/>
  <c r="AL597" i="7" l="1"/>
  <c r="AM597" i="7" s="1"/>
  <c r="AN597" i="7"/>
  <c r="K597" i="7"/>
  <c r="R597" i="7" l="1"/>
  <c r="W597" i="7" l="1"/>
  <c r="T597" i="7" s="1"/>
  <c r="Y597" i="7"/>
  <c r="AD597" i="7"/>
  <c r="X597" i="7"/>
  <c r="U597" i="7"/>
  <c r="V597" i="7" s="1"/>
  <c r="L597" i="7"/>
  <c r="AB597" i="7" l="1"/>
  <c r="N597" i="7"/>
  <c r="AS597" i="7"/>
  <c r="AC597" i="7"/>
  <c r="O597" i="7"/>
  <c r="P597" i="7"/>
  <c r="AF597" i="7"/>
  <c r="AG597" i="7"/>
  <c r="S597" i="7"/>
  <c r="AH597" i="7"/>
  <c r="AI597" i="7"/>
  <c r="Q597" i="7"/>
  <c r="Z597" i="7"/>
  <c r="AQ597" i="7"/>
  <c r="AE597" i="7"/>
  <c r="AA597" i="7" l="1"/>
  <c r="AR597" i="7"/>
  <c r="M597" i="7"/>
  <c r="AP597" i="7"/>
  <c r="AO597" i="7" s="1"/>
  <c r="AT597" i="7" s="1"/>
  <c r="AK598" i="7" s="1"/>
  <c r="AL598" i="7" l="1"/>
  <c r="AM598" i="7" s="1"/>
  <c r="AN598" i="7"/>
  <c r="K598" i="7"/>
  <c r="R598" i="7" l="1"/>
  <c r="W598" i="7" l="1"/>
  <c r="U598" i="7"/>
  <c r="V598" i="7" s="1"/>
  <c r="Z598" i="7" s="1"/>
  <c r="Y598" i="7"/>
  <c r="X598" i="7"/>
  <c r="T598" i="7"/>
  <c r="AD598" i="7"/>
  <c r="AQ598" i="7"/>
  <c r="L598" i="7"/>
  <c r="AB598" i="7" l="1"/>
  <c r="AS598" i="7"/>
  <c r="N598" i="7"/>
  <c r="O598" i="7"/>
  <c r="AE598" i="7"/>
  <c r="AH598" i="7"/>
  <c r="Q598" i="7"/>
  <c r="AI598" i="7"/>
  <c r="AC598" i="7"/>
  <c r="AG598" i="7"/>
  <c r="AF598" i="7"/>
  <c r="P598" i="7"/>
  <c r="S598" i="7"/>
  <c r="AP598" i="7" s="1"/>
  <c r="AO598" i="7" s="1"/>
  <c r="AT598" i="7" s="1"/>
  <c r="AK599" i="7" s="1"/>
  <c r="AL599" i="7" l="1"/>
  <c r="AM599" i="7" s="1"/>
  <c r="AN599" i="7"/>
  <c r="AA598" i="7"/>
  <c r="AR598" i="7"/>
  <c r="M598" i="7"/>
  <c r="K599" i="7" l="1"/>
  <c r="R599" i="7" l="1"/>
  <c r="Y599" i="7" l="1"/>
  <c r="U599" i="7"/>
  <c r="X599" i="7"/>
  <c r="AD599" i="7"/>
  <c r="V599" i="7"/>
  <c r="Z599" i="7" s="1"/>
  <c r="W599" i="7"/>
  <c r="AQ599" i="7"/>
  <c r="L599" i="7"/>
  <c r="AH599" i="7" l="1"/>
  <c r="Q599" i="7"/>
  <c r="AI599" i="7"/>
  <c r="AG599" i="7"/>
  <c r="AF599" i="7"/>
  <c r="P599" i="7"/>
  <c r="S599" i="7"/>
  <c r="T599" i="7"/>
  <c r="O599" i="7"/>
  <c r="AE599" i="7"/>
  <c r="AB599" i="7" l="1"/>
  <c r="N599" i="7"/>
  <c r="AS599" i="7"/>
  <c r="AC599" i="7"/>
  <c r="AR599" i="7"/>
  <c r="M599" i="7"/>
  <c r="AA599" i="7"/>
  <c r="AP599" i="7"/>
  <c r="AO599" i="7" s="1"/>
  <c r="K600" i="7" l="1"/>
  <c r="AT599" i="7"/>
  <c r="AK600" i="7" s="1"/>
  <c r="AL600" i="7" l="1"/>
  <c r="AM600" i="7" s="1"/>
  <c r="AN600" i="7"/>
  <c r="R600" i="7"/>
  <c r="AD600" i="7" l="1"/>
  <c r="X600" i="7"/>
  <c r="W600" i="7"/>
  <c r="T600" i="7" s="1"/>
  <c r="U600" i="7"/>
  <c r="V600" i="7" s="1"/>
  <c r="Z600" i="7" s="1"/>
  <c r="Y600" i="7"/>
  <c r="AQ600" i="7"/>
  <c r="L600" i="7"/>
  <c r="N600" i="7" l="1"/>
  <c r="AB600" i="7"/>
  <c r="AS600" i="7"/>
  <c r="AC600" i="7"/>
  <c r="P600" i="7"/>
  <c r="AF600" i="7"/>
  <c r="AG600" i="7"/>
  <c r="S600" i="7"/>
  <c r="O600" i="7"/>
  <c r="Q600" i="7"/>
  <c r="AI600" i="7"/>
  <c r="AH600" i="7"/>
  <c r="AE600" i="7"/>
  <c r="AR600" i="7" l="1"/>
  <c r="AA600" i="7"/>
  <c r="M600" i="7"/>
  <c r="AP600" i="7"/>
  <c r="AO600" i="7" s="1"/>
  <c r="AT600" i="7" s="1"/>
  <c r="AK601" i="7" s="1"/>
  <c r="AL601" i="7" l="1"/>
  <c r="AM601" i="7" s="1"/>
  <c r="AN601" i="7"/>
  <c r="K601" i="7"/>
  <c r="R601" i="7" l="1"/>
  <c r="Y601" i="7" l="1"/>
  <c r="W601" i="7"/>
  <c r="T601" i="7" s="1"/>
  <c r="AC601" i="7" s="1"/>
  <c r="U601" i="7"/>
  <c r="AE601" i="7" s="1"/>
  <c r="AD601" i="7"/>
  <c r="X601" i="7"/>
  <c r="AQ601" i="7"/>
  <c r="V601" i="7"/>
  <c r="L601" i="7"/>
  <c r="P601" i="7" l="1"/>
  <c r="AF601" i="7"/>
  <c r="AG601" i="7"/>
  <c r="S601" i="7"/>
  <c r="Z601" i="7"/>
  <c r="AH601" i="7"/>
  <c r="AI601" i="7"/>
  <c r="Q601" i="7"/>
  <c r="O601" i="7"/>
  <c r="AB601" i="7"/>
  <c r="AS601" i="7"/>
  <c r="N601" i="7"/>
  <c r="AR601" i="7" l="1"/>
  <c r="M601" i="7"/>
  <c r="AA601" i="7"/>
  <c r="AP601" i="7"/>
  <c r="AO601" i="7" s="1"/>
  <c r="AT601" i="7" s="1"/>
  <c r="AK602" i="7" s="1"/>
  <c r="AL602" i="7" l="1"/>
  <c r="AM602" i="7" s="1"/>
  <c r="AN602" i="7"/>
  <c r="K602" i="7"/>
  <c r="R602" i="7" l="1"/>
  <c r="W602" i="7" l="1"/>
  <c r="AD602" i="7"/>
  <c r="Y602" i="7"/>
  <c r="X602" i="7"/>
  <c r="U602" i="7"/>
  <c r="AQ602" i="7" s="1"/>
  <c r="L602" i="7"/>
  <c r="V602" i="7" l="1"/>
  <c r="Z602" i="7" s="1"/>
  <c r="AF602" i="7"/>
  <c r="P602" i="7"/>
  <c r="S602" i="7"/>
  <c r="O602" i="7"/>
  <c r="AE602" i="7"/>
  <c r="AI602" i="7"/>
  <c r="AH602" i="7"/>
  <c r="Q602" i="7"/>
  <c r="T602" i="7"/>
  <c r="AG602" i="7" l="1"/>
  <c r="AR602" i="7"/>
  <c r="M602" i="7"/>
  <c r="AA602" i="7"/>
  <c r="AP602" i="7"/>
  <c r="AO602" i="7" s="1"/>
  <c r="AS602" i="7"/>
  <c r="N602" i="7"/>
  <c r="AB602" i="7"/>
  <c r="AC602" i="7"/>
  <c r="AT602" i="7" l="1"/>
  <c r="AK603" i="7" s="1"/>
  <c r="AL603" i="7" s="1"/>
  <c r="AM603" i="7" s="1"/>
  <c r="K603" i="7"/>
  <c r="AN603" i="7" l="1"/>
  <c r="R603" i="7"/>
  <c r="U603" i="7" l="1"/>
  <c r="W603" i="7"/>
  <c r="AD603" i="7"/>
  <c r="AE603" i="7"/>
  <c r="Y603" i="7"/>
  <c r="X603" i="7"/>
  <c r="T603" i="7"/>
  <c r="V603" i="7"/>
  <c r="AQ603" i="7"/>
  <c r="L603" i="7"/>
  <c r="P603" i="7" l="1"/>
  <c r="AG603" i="7"/>
  <c r="AF603" i="7"/>
  <c r="S603" i="7"/>
  <c r="AS603" i="7"/>
  <c r="N603" i="7"/>
  <c r="AB603" i="7"/>
  <c r="Z603" i="7"/>
  <c r="AI603" i="7"/>
  <c r="AH603" i="7"/>
  <c r="Q603" i="7"/>
  <c r="AC603" i="7"/>
  <c r="O603" i="7"/>
  <c r="AR603" i="7" l="1"/>
  <c r="M603" i="7"/>
  <c r="AA603" i="7"/>
  <c r="AP603" i="7"/>
  <c r="AO603" i="7" s="1"/>
  <c r="AT603" i="7" s="1"/>
  <c r="AK604" i="7" s="1"/>
  <c r="AL604" i="7" l="1"/>
  <c r="AM604" i="7" s="1"/>
  <c r="AN604" i="7"/>
  <c r="K604" i="7"/>
  <c r="R604" i="7" l="1"/>
  <c r="X604" i="7" l="1"/>
  <c r="W604" i="7"/>
  <c r="Y604" i="7"/>
  <c r="AD604" i="7"/>
  <c r="U604" i="7"/>
  <c r="V604" i="7" s="1"/>
  <c r="L604" i="7"/>
  <c r="AQ604" i="7" l="1"/>
  <c r="AF604" i="7"/>
  <c r="P604" i="7"/>
  <c r="AG604" i="7"/>
  <c r="S604" i="7"/>
  <c r="AI604" i="7"/>
  <c r="Q604" i="7"/>
  <c r="AH604" i="7"/>
  <c r="Z604" i="7"/>
  <c r="O604" i="7"/>
  <c r="AE604" i="7"/>
  <c r="T604" i="7"/>
  <c r="AS604" i="7" l="1"/>
  <c r="N604" i="7"/>
  <c r="AB604" i="7"/>
  <c r="AC604" i="7"/>
  <c r="M604" i="7"/>
  <c r="AR604" i="7"/>
  <c r="AA604" i="7"/>
  <c r="AP604" i="7"/>
  <c r="AO604" i="7" s="1"/>
  <c r="K605" i="7" l="1"/>
  <c r="AT604" i="7"/>
  <c r="AK605" i="7" s="1"/>
  <c r="AL605" i="7" l="1"/>
  <c r="AM605" i="7" s="1"/>
  <c r="AN605" i="7"/>
  <c r="R605" i="7"/>
  <c r="U605" i="7" l="1"/>
  <c r="V605" i="7" s="1"/>
  <c r="Z605" i="7" s="1"/>
  <c r="X605" i="7"/>
  <c r="W605" i="7"/>
  <c r="Y605" i="7"/>
  <c r="AD605" i="7"/>
  <c r="AQ605" i="7"/>
  <c r="L605" i="7"/>
  <c r="AE605" i="7" l="1"/>
  <c r="AI605" i="7"/>
  <c r="AH605" i="7"/>
  <c r="Q605" i="7"/>
  <c r="T605" i="7"/>
  <c r="O605" i="7"/>
  <c r="AF605" i="7"/>
  <c r="AG605" i="7"/>
  <c r="P605" i="7"/>
  <c r="S605" i="7"/>
  <c r="AA605" i="7" l="1"/>
  <c r="AR605" i="7"/>
  <c r="M605" i="7"/>
  <c r="AB605" i="7"/>
  <c r="AS605" i="7"/>
  <c r="N605" i="7"/>
  <c r="AC605" i="7"/>
  <c r="AP605" i="7"/>
  <c r="AO605" i="7" s="1"/>
  <c r="K606" i="7" l="1"/>
  <c r="AT605" i="7"/>
  <c r="AK606" i="7" s="1"/>
  <c r="AL606" i="7" l="1"/>
  <c r="AM606" i="7" s="1"/>
  <c r="AN606" i="7"/>
  <c r="R606" i="7"/>
  <c r="U606" i="7" l="1"/>
  <c r="X606" i="7"/>
  <c r="AD606" i="7"/>
  <c r="V606" i="7"/>
  <c r="W606" i="7"/>
  <c r="Y606" i="7"/>
  <c r="AQ606" i="7"/>
  <c r="L606" i="7"/>
  <c r="AI606" i="7" l="1"/>
  <c r="Q606" i="7"/>
  <c r="AH606" i="7"/>
  <c r="P606" i="7"/>
  <c r="AF606" i="7"/>
  <c r="AG606" i="7"/>
  <c r="S606" i="7"/>
  <c r="O606" i="7"/>
  <c r="T606" i="7"/>
  <c r="AE606" i="7"/>
  <c r="Z606" i="7"/>
  <c r="N606" i="7" l="1"/>
  <c r="AS606" i="7"/>
  <c r="AB606" i="7"/>
  <c r="AC606" i="7"/>
  <c r="AA606" i="7"/>
  <c r="M606" i="7"/>
  <c r="AR606" i="7"/>
  <c r="AP606" i="7"/>
  <c r="AO606" i="7" s="1"/>
  <c r="K607" i="7" l="1"/>
  <c r="AT606" i="7"/>
  <c r="AK607" i="7" s="1"/>
  <c r="AL607" i="7" l="1"/>
  <c r="AM607" i="7" s="1"/>
  <c r="AN607" i="7"/>
  <c r="R607" i="7"/>
  <c r="W607" i="7" l="1"/>
  <c r="Y607" i="7"/>
  <c r="AD607" i="7"/>
  <c r="X607" i="7"/>
  <c r="T607" i="7"/>
  <c r="U607" i="7"/>
  <c r="V607" i="7" s="1"/>
  <c r="L607" i="7"/>
  <c r="O607" i="7" l="1"/>
  <c r="AQ607" i="7"/>
  <c r="AB607" i="7"/>
  <c r="N607" i="7"/>
  <c r="AS607" i="7"/>
  <c r="AC607" i="7"/>
  <c r="AE607" i="7"/>
  <c r="AF607" i="7"/>
  <c r="P607" i="7"/>
  <c r="AG607" i="7"/>
  <c r="S607" i="7"/>
  <c r="AP607" i="7" s="1"/>
  <c r="AO607" i="7" s="1"/>
  <c r="AI607" i="7"/>
  <c r="Q607" i="7"/>
  <c r="AH607" i="7"/>
  <c r="Z607" i="7"/>
  <c r="AT607" i="7" l="1"/>
  <c r="AK608" i="7" s="1"/>
  <c r="AR607" i="7"/>
  <c r="M607" i="7"/>
  <c r="AA607" i="7"/>
  <c r="K608" i="7" l="1"/>
  <c r="AL608" i="7"/>
  <c r="AM608" i="7" s="1"/>
  <c r="AN608" i="7"/>
  <c r="R608" i="7" l="1"/>
  <c r="AD608" i="7" l="1"/>
  <c r="Y608" i="7"/>
  <c r="X608" i="7"/>
  <c r="W608" i="7"/>
  <c r="U608" i="7"/>
  <c r="V608" i="7" s="1"/>
  <c r="L608" i="7"/>
  <c r="AH608" i="7" l="1"/>
  <c r="Q608" i="7"/>
  <c r="AI608" i="7"/>
  <c r="T608" i="7"/>
  <c r="O608" i="7"/>
  <c r="AQ608" i="7"/>
  <c r="AF608" i="7"/>
  <c r="AG608" i="7"/>
  <c r="P608" i="7"/>
  <c r="S608" i="7"/>
  <c r="Z608" i="7"/>
  <c r="AE608" i="7"/>
  <c r="M608" i="7" l="1"/>
  <c r="AA608" i="7"/>
  <c r="AR608" i="7"/>
  <c r="AP608" i="7"/>
  <c r="AO608" i="7" s="1"/>
  <c r="AB608" i="7"/>
  <c r="AS608" i="7"/>
  <c r="AT608" i="7" s="1"/>
  <c r="AK609" i="7" s="1"/>
  <c r="N608" i="7"/>
  <c r="AC608" i="7"/>
  <c r="AL609" i="7" l="1"/>
  <c r="AM609" i="7" s="1"/>
  <c r="AN609" i="7"/>
  <c r="K609" i="7"/>
  <c r="R609" i="7" l="1"/>
  <c r="Y609" i="7" l="1"/>
  <c r="AD609" i="7"/>
  <c r="W609" i="7"/>
  <c r="X609" i="7"/>
  <c r="U609" i="7"/>
  <c r="V609" i="7" s="1"/>
  <c r="L609" i="7"/>
  <c r="AQ609" i="7" l="1"/>
  <c r="O609" i="7"/>
  <c r="P609" i="7"/>
  <c r="AF609" i="7"/>
  <c r="AG609" i="7"/>
  <c r="S609" i="7"/>
  <c r="AP609" i="7"/>
  <c r="AO609" i="7" s="1"/>
  <c r="Z609" i="7"/>
  <c r="Q609" i="7"/>
  <c r="AI609" i="7"/>
  <c r="AH609" i="7"/>
  <c r="AE609" i="7"/>
  <c r="T609" i="7"/>
  <c r="AA609" i="7" l="1"/>
  <c r="AR609" i="7"/>
  <c r="M609" i="7"/>
  <c r="AB609" i="7"/>
  <c r="AS609" i="7"/>
  <c r="AT609" i="7" s="1"/>
  <c r="AK610" i="7" s="1"/>
  <c r="N609" i="7"/>
  <c r="AC609" i="7"/>
  <c r="AL610" i="7" l="1"/>
  <c r="AM610" i="7" s="1"/>
  <c r="AN610" i="7"/>
  <c r="K610" i="7"/>
  <c r="R610" i="7" l="1"/>
  <c r="AD610" i="7" l="1"/>
  <c r="X610" i="7"/>
  <c r="U610" i="7"/>
  <c r="V610" i="7" s="1"/>
  <c r="Y610" i="7"/>
  <c r="W610" i="7"/>
  <c r="AQ610" i="7"/>
  <c r="L610" i="7"/>
  <c r="AI610" i="7" l="1"/>
  <c r="AH610" i="7"/>
  <c r="Q610" i="7"/>
  <c r="O610" i="7"/>
  <c r="T610" i="7"/>
  <c r="AG610" i="7"/>
  <c r="P610" i="7"/>
  <c r="AF610" i="7"/>
  <c r="S610" i="7"/>
  <c r="AE610" i="7"/>
  <c r="Z610" i="7"/>
  <c r="M610" i="7" l="1"/>
  <c r="AR610" i="7"/>
  <c r="AA610" i="7"/>
  <c r="AP610" i="7"/>
  <c r="AO610" i="7" s="1"/>
  <c r="AS610" i="7"/>
  <c r="AT610" i="7" s="1"/>
  <c r="AK611" i="7" s="1"/>
  <c r="AB610" i="7"/>
  <c r="N610" i="7"/>
  <c r="AC610" i="7"/>
  <c r="AL611" i="7" l="1"/>
  <c r="AM611" i="7" s="1"/>
  <c r="AN611" i="7"/>
  <c r="K611" i="7"/>
  <c r="R611" i="7" l="1"/>
  <c r="Y611" i="7" l="1"/>
  <c r="AD611" i="7"/>
  <c r="X611" i="7"/>
  <c r="U611" i="7"/>
  <c r="AQ611" i="7" s="1"/>
  <c r="W611" i="7"/>
  <c r="V611" i="7"/>
  <c r="Z611" i="7" s="1"/>
  <c r="L611" i="7"/>
  <c r="O611" i="7" l="1"/>
  <c r="AE611" i="7"/>
  <c r="P611" i="7"/>
  <c r="AG611" i="7"/>
  <c r="AF611" i="7"/>
  <c r="S611" i="7"/>
  <c r="AI611" i="7"/>
  <c r="Q611" i="7"/>
  <c r="AH611" i="7"/>
  <c r="T611" i="7"/>
  <c r="AS611" i="7" l="1"/>
  <c r="AB611" i="7"/>
  <c r="N611" i="7"/>
  <c r="AC611" i="7"/>
  <c r="AA611" i="7"/>
  <c r="AR611" i="7"/>
  <c r="M611" i="7"/>
  <c r="AP611" i="7"/>
  <c r="AO611" i="7" s="1"/>
  <c r="K612" i="7" l="1"/>
  <c r="AT611" i="7"/>
  <c r="AK612" i="7" s="1"/>
  <c r="AL612" i="7" l="1"/>
  <c r="AM612" i="7" s="1"/>
  <c r="AN612" i="7"/>
  <c r="R612" i="7"/>
  <c r="X612" i="7" l="1"/>
  <c r="W612" i="7"/>
  <c r="AD612" i="7"/>
  <c r="Y612" i="7"/>
  <c r="T612" i="7"/>
  <c r="U612" i="7"/>
  <c r="AE612" i="7" s="1"/>
  <c r="L612" i="7"/>
  <c r="V612" i="7" l="1"/>
  <c r="AQ612" i="7"/>
  <c r="AS612" i="7"/>
  <c r="AB612" i="7"/>
  <c r="N612" i="7"/>
  <c r="O612" i="7"/>
  <c r="AG612" i="7"/>
  <c r="AF612" i="7"/>
  <c r="P612" i="7"/>
  <c r="S612" i="7"/>
  <c r="Z612" i="7"/>
  <c r="AI612" i="7"/>
  <c r="AH612" i="7"/>
  <c r="Q612" i="7"/>
  <c r="AC612" i="7"/>
  <c r="AA612" i="7" l="1"/>
  <c r="M612" i="7"/>
  <c r="AR612" i="7"/>
  <c r="AP612" i="7"/>
  <c r="AO612" i="7" s="1"/>
  <c r="AT612" i="7" s="1"/>
  <c r="AK613" i="7" s="1"/>
  <c r="AL613" i="7" l="1"/>
  <c r="AM613" i="7" s="1"/>
  <c r="AN613" i="7"/>
  <c r="K613" i="7"/>
  <c r="R613" i="7" l="1"/>
  <c r="AD613" i="7" l="1"/>
  <c r="Y613" i="7"/>
  <c r="W613" i="7"/>
  <c r="X613" i="7"/>
  <c r="T613" i="7"/>
  <c r="AC613" i="7" s="1"/>
  <c r="U613" i="7"/>
  <c r="V613" i="7" s="1"/>
  <c r="Z613" i="7" s="1"/>
  <c r="L613" i="7"/>
  <c r="O613" i="7" l="1"/>
  <c r="AQ613" i="7"/>
  <c r="N613" i="7"/>
  <c r="AB613" i="7"/>
  <c r="AS613" i="7"/>
  <c r="AF613" i="7"/>
  <c r="P613" i="7"/>
  <c r="AG613" i="7"/>
  <c r="S613" i="7"/>
  <c r="AP613" i="7" s="1"/>
  <c r="AO613" i="7" s="1"/>
  <c r="AE613" i="7"/>
  <c r="Q613" i="7"/>
  <c r="AI613" i="7"/>
  <c r="AH613" i="7"/>
  <c r="AT613" i="7" l="1"/>
  <c r="AK614" i="7" s="1"/>
  <c r="AA613" i="7"/>
  <c r="M613" i="7"/>
  <c r="AR613" i="7"/>
  <c r="K614" i="7" l="1"/>
  <c r="AL614" i="7"/>
  <c r="AM614" i="7" s="1"/>
  <c r="AN614" i="7"/>
  <c r="R614" i="7" l="1"/>
  <c r="AD614" i="7" l="1"/>
  <c r="X614" i="7"/>
  <c r="Y614" i="7"/>
  <c r="W614" i="7"/>
  <c r="U614" i="7"/>
  <c r="V614" i="7" s="1"/>
  <c r="Z614" i="7" s="1"/>
  <c r="L614" i="7"/>
  <c r="O614" i="7" l="1"/>
  <c r="Q614" i="7"/>
  <c r="AH614" i="7"/>
  <c r="AI614" i="7"/>
  <c r="AE614" i="7"/>
  <c r="T614" i="7"/>
  <c r="AQ614" i="7"/>
  <c r="AF614" i="7"/>
  <c r="P614" i="7"/>
  <c r="AG614" i="7"/>
  <c r="S614" i="7"/>
  <c r="AP614" i="7" s="1"/>
  <c r="AO614" i="7" s="1"/>
  <c r="AB614" i="7" l="1"/>
  <c r="N614" i="7"/>
  <c r="AS614" i="7"/>
  <c r="AT614" i="7" s="1"/>
  <c r="AK615" i="7" s="1"/>
  <c r="AC614" i="7"/>
  <c r="AA614" i="7"/>
  <c r="M614" i="7"/>
  <c r="AR614" i="7"/>
  <c r="AL615" i="7" l="1"/>
  <c r="AM615" i="7" s="1"/>
  <c r="AN615" i="7"/>
  <c r="K615" i="7"/>
  <c r="R615" i="7" l="1"/>
  <c r="W615" i="7" l="1"/>
  <c r="Y615" i="7"/>
  <c r="AD615" i="7"/>
  <c r="X615" i="7"/>
  <c r="U615" i="7"/>
  <c r="V615" i="7" s="1"/>
  <c r="L615" i="7"/>
  <c r="AQ615" i="7" l="1"/>
  <c r="AF615" i="7"/>
  <c r="P615" i="7"/>
  <c r="AG615" i="7"/>
  <c r="S615" i="7"/>
  <c r="AH615" i="7"/>
  <c r="AI615" i="7"/>
  <c r="Q615" i="7"/>
  <c r="O615" i="7"/>
  <c r="AE615" i="7"/>
  <c r="Z615" i="7"/>
  <c r="T615" i="7"/>
  <c r="AA615" i="7" l="1"/>
  <c r="AR615" i="7"/>
  <c r="M615" i="7"/>
  <c r="AS615" i="7"/>
  <c r="N615" i="7"/>
  <c r="AB615" i="7"/>
  <c r="AC615" i="7"/>
  <c r="AP615" i="7"/>
  <c r="AO615" i="7" s="1"/>
  <c r="AT615" i="7" s="1"/>
  <c r="AK616" i="7" s="1"/>
  <c r="AL616" i="7" l="1"/>
  <c r="AM616" i="7" s="1"/>
  <c r="AN616" i="7"/>
  <c r="K616" i="7"/>
  <c r="R616" i="7" l="1"/>
  <c r="W616" i="7" l="1"/>
  <c r="Y616" i="7"/>
  <c r="AD616" i="7"/>
  <c r="X616" i="7"/>
  <c r="T616" i="7"/>
  <c r="AC616" i="7" s="1"/>
  <c r="U616" i="7"/>
  <c r="V616" i="7" s="1"/>
  <c r="L616" i="7"/>
  <c r="P616" i="7" l="1"/>
  <c r="AF616" i="7"/>
  <c r="AG616" i="7"/>
  <c r="S616" i="7"/>
  <c r="O616" i="7"/>
  <c r="AP616" i="7"/>
  <c r="AO616" i="7" s="1"/>
  <c r="AQ616" i="7"/>
  <c r="AB616" i="7"/>
  <c r="N616" i="7"/>
  <c r="AS616" i="7"/>
  <c r="Z616" i="7"/>
  <c r="AE616" i="7"/>
  <c r="AI616" i="7"/>
  <c r="AH616" i="7"/>
  <c r="Q616" i="7"/>
  <c r="AT616" i="7" l="1"/>
  <c r="AK617" i="7" s="1"/>
  <c r="AA616" i="7"/>
  <c r="M616" i="7"/>
  <c r="AR616" i="7"/>
  <c r="K617" i="7" l="1"/>
  <c r="AL617" i="7"/>
  <c r="AM617" i="7" s="1"/>
  <c r="AN617" i="7"/>
  <c r="R617" i="7" l="1"/>
  <c r="X617" i="7" l="1"/>
  <c r="AD617" i="7"/>
  <c r="Y617" i="7"/>
  <c r="W617" i="7"/>
  <c r="T617" i="7"/>
  <c r="U617" i="7"/>
  <c r="V617" i="7" s="1"/>
  <c r="L617" i="7"/>
  <c r="AQ617" i="7" l="1"/>
  <c r="O617" i="7"/>
  <c r="AB617" i="7"/>
  <c r="AS617" i="7"/>
  <c r="N617" i="7"/>
  <c r="AH617" i="7"/>
  <c r="Q617" i="7"/>
  <c r="AI617" i="7"/>
  <c r="AC617" i="7"/>
  <c r="P617" i="7"/>
  <c r="AF617" i="7"/>
  <c r="AG617" i="7"/>
  <c r="S617" i="7"/>
  <c r="AE617" i="7"/>
  <c r="Z617" i="7"/>
  <c r="M617" i="7" l="1"/>
  <c r="AR617" i="7"/>
  <c r="AA617" i="7"/>
  <c r="AP617" i="7"/>
  <c r="AO617" i="7" s="1"/>
  <c r="AT617" i="7" s="1"/>
  <c r="AK618" i="7" s="1"/>
  <c r="AL618" i="7" l="1"/>
  <c r="AM618" i="7" s="1"/>
  <c r="AN618" i="7"/>
  <c r="K618" i="7"/>
  <c r="R618" i="7" l="1"/>
  <c r="X618" i="7" l="1"/>
  <c r="Y618" i="7"/>
  <c r="AD618" i="7"/>
  <c r="W618" i="7"/>
  <c r="U618" i="7"/>
  <c r="V618" i="7" s="1"/>
  <c r="Z618" i="7" s="1"/>
  <c r="T618" i="7"/>
  <c r="AC618" i="7" s="1"/>
  <c r="AQ618" i="7"/>
  <c r="L618" i="7"/>
  <c r="Q618" i="7" l="1"/>
  <c r="AH618" i="7"/>
  <c r="AI618" i="7"/>
  <c r="O618" i="7"/>
  <c r="AB618" i="7"/>
  <c r="N618" i="7"/>
  <c r="AS618" i="7"/>
  <c r="P618" i="7"/>
  <c r="AG618" i="7"/>
  <c r="AF618" i="7"/>
  <c r="S618" i="7"/>
  <c r="AP618" i="7" s="1"/>
  <c r="AO618" i="7" s="1"/>
  <c r="AE618" i="7"/>
  <c r="AT618" i="7" l="1"/>
  <c r="AK619" i="7" s="1"/>
  <c r="AL619" i="7" s="1"/>
  <c r="AM619" i="7" s="1"/>
  <c r="M618" i="7"/>
  <c r="AR618" i="7"/>
  <c r="AA618" i="7"/>
  <c r="AN619" i="7" l="1"/>
  <c r="K619" i="7"/>
  <c r="R619" i="7" l="1"/>
  <c r="AD619" i="7" l="1"/>
  <c r="X619" i="7"/>
  <c r="Y619" i="7"/>
  <c r="U619" i="7"/>
  <c r="V619" i="7"/>
  <c r="W619" i="7"/>
  <c r="AQ619" i="7"/>
  <c r="L619" i="7"/>
  <c r="AH619" i="7" l="1"/>
  <c r="Q619" i="7"/>
  <c r="AI619" i="7"/>
  <c r="T619" i="7"/>
  <c r="AF619" i="7"/>
  <c r="P619" i="7"/>
  <c r="AG619" i="7"/>
  <c r="S619" i="7"/>
  <c r="O619" i="7"/>
  <c r="AE619" i="7"/>
  <c r="Z619" i="7"/>
  <c r="AR619" i="7" l="1"/>
  <c r="AA619" i="7"/>
  <c r="M619" i="7"/>
  <c r="AP619" i="7"/>
  <c r="AO619" i="7" s="1"/>
  <c r="AS619" i="7"/>
  <c r="AT619" i="7" s="1"/>
  <c r="AK620" i="7" s="1"/>
  <c r="AB619" i="7"/>
  <c r="N619" i="7"/>
  <c r="AC619" i="7"/>
  <c r="K620" i="7" l="1"/>
  <c r="AL620" i="7"/>
  <c r="AM620" i="7" s="1"/>
  <c r="AN620" i="7"/>
  <c r="R620" i="7" l="1"/>
  <c r="AD620" i="7" l="1"/>
  <c r="W620" i="7"/>
  <c r="T620" i="7" s="1"/>
  <c r="Y620" i="7"/>
  <c r="X620" i="7"/>
  <c r="U620" i="7"/>
  <c r="AQ620" i="7" s="1"/>
  <c r="L620" i="7"/>
  <c r="V620" i="7" l="1"/>
  <c r="AG620" i="7" s="1"/>
  <c r="AF620" i="7"/>
  <c r="P620" i="7"/>
  <c r="S620" i="7"/>
  <c r="O620" i="7"/>
  <c r="AS620" i="7"/>
  <c r="N620" i="7"/>
  <c r="AB620" i="7"/>
  <c r="Z620" i="7"/>
  <c r="Q620" i="7"/>
  <c r="AI620" i="7"/>
  <c r="AH620" i="7"/>
  <c r="AC620" i="7"/>
  <c r="AE620" i="7"/>
  <c r="M620" i="7" l="1"/>
  <c r="AA620" i="7"/>
  <c r="AR620" i="7"/>
  <c r="AP620" i="7"/>
  <c r="AO620" i="7" s="1"/>
  <c r="AT620" i="7" s="1"/>
  <c r="AK621" i="7" s="1"/>
  <c r="AL621" i="7" l="1"/>
  <c r="AM621" i="7" s="1"/>
  <c r="AN621" i="7"/>
  <c r="K621" i="7"/>
  <c r="R621" i="7" l="1"/>
  <c r="W621" i="7" l="1"/>
  <c r="AD621" i="7"/>
  <c r="Y621" i="7"/>
  <c r="X621" i="7"/>
  <c r="U621" i="7"/>
  <c r="V621" i="7" s="1"/>
  <c r="T621" i="7"/>
  <c r="AC621" i="7" s="1"/>
  <c r="AQ621" i="7"/>
  <c r="L621" i="7"/>
  <c r="O621" i="7" l="1"/>
  <c r="AE621" i="7"/>
  <c r="N621" i="7"/>
  <c r="AB621" i="7"/>
  <c r="AS621" i="7"/>
  <c r="AG621" i="7"/>
  <c r="P621" i="7"/>
  <c r="AF621" i="7"/>
  <c r="S621" i="7"/>
  <c r="AI621" i="7"/>
  <c r="AH621" i="7"/>
  <c r="Q621" i="7"/>
  <c r="Z621" i="7"/>
  <c r="AR621" i="7" l="1"/>
  <c r="M621" i="7"/>
  <c r="AA621" i="7"/>
  <c r="AP621" i="7"/>
  <c r="AO621" i="7" s="1"/>
  <c r="AT621" i="7" s="1"/>
  <c r="AK622" i="7" s="1"/>
  <c r="AL622" i="7" l="1"/>
  <c r="AM622" i="7" s="1"/>
  <c r="AN622" i="7"/>
  <c r="K622" i="7"/>
  <c r="R622" i="7" l="1"/>
  <c r="X622" i="7" l="1"/>
  <c r="Y622" i="7"/>
  <c r="AD622" i="7"/>
  <c r="W622" i="7"/>
  <c r="T622" i="7" s="1"/>
  <c r="U622" i="7"/>
  <c r="V622" i="7" s="1"/>
  <c r="L622" i="7"/>
  <c r="AF622" i="7" l="1"/>
  <c r="P622" i="7"/>
  <c r="AG622" i="7"/>
  <c r="S622" i="7"/>
  <c r="O622" i="7"/>
  <c r="N622" i="7"/>
  <c r="AB622" i="7"/>
  <c r="AS622" i="7"/>
  <c r="AE622" i="7"/>
  <c r="AQ622" i="7"/>
  <c r="AP622" i="7"/>
  <c r="AO622" i="7" s="1"/>
  <c r="AH622" i="7"/>
  <c r="AI622" i="7"/>
  <c r="Q622" i="7"/>
  <c r="AC622" i="7"/>
  <c r="Z622" i="7"/>
  <c r="AT622" i="7" l="1"/>
  <c r="AK623" i="7" s="1"/>
  <c r="M622" i="7"/>
  <c r="AA622" i="7"/>
  <c r="AR622" i="7"/>
  <c r="K623" i="7" l="1"/>
  <c r="AL623" i="7"/>
  <c r="AM623" i="7" s="1"/>
  <c r="AN623" i="7"/>
  <c r="R623" i="7" l="1"/>
  <c r="Y623" i="7" l="1"/>
  <c r="AD623" i="7"/>
  <c r="X623" i="7"/>
  <c r="W623" i="7"/>
  <c r="U623" i="7"/>
  <c r="AQ623" i="7" s="1"/>
  <c r="L623" i="7"/>
  <c r="V623" i="7" l="1"/>
  <c r="Z623" i="7" s="1"/>
  <c r="O623" i="7"/>
  <c r="AH623" i="7"/>
  <c r="Q623" i="7"/>
  <c r="AI623" i="7"/>
  <c r="AE623" i="7"/>
  <c r="T623" i="7"/>
  <c r="P623" i="7"/>
  <c r="AF623" i="7"/>
  <c r="AG623" i="7"/>
  <c r="S623" i="7"/>
  <c r="AB623" i="7" l="1"/>
  <c r="AS623" i="7"/>
  <c r="N623" i="7"/>
  <c r="AC623" i="7"/>
  <c r="AA623" i="7"/>
  <c r="M623" i="7"/>
  <c r="AR623" i="7"/>
  <c r="AP623" i="7"/>
  <c r="AO623" i="7" s="1"/>
  <c r="K624" i="7" l="1"/>
  <c r="AT623" i="7"/>
  <c r="AK624" i="7" s="1"/>
  <c r="AL624" i="7" l="1"/>
  <c r="AM624" i="7" s="1"/>
  <c r="AN624" i="7"/>
  <c r="R624" i="7"/>
  <c r="X624" i="7" l="1"/>
  <c r="Y624" i="7"/>
  <c r="AD624" i="7"/>
  <c r="W624" i="7"/>
  <c r="T624" i="7" s="1"/>
  <c r="U624" i="7"/>
  <c r="AE624" i="7" s="1"/>
  <c r="L624" i="7"/>
  <c r="V624" i="7" l="1"/>
  <c r="AS624" i="7"/>
  <c r="AB624" i="7"/>
  <c r="N624" i="7"/>
  <c r="AF624" i="7"/>
  <c r="AG624" i="7"/>
  <c r="P624" i="7"/>
  <c r="S624" i="7"/>
  <c r="Z624" i="7"/>
  <c r="O624" i="7"/>
  <c r="AQ624" i="7"/>
  <c r="AI624" i="7"/>
  <c r="Q624" i="7"/>
  <c r="AH624" i="7"/>
  <c r="AC624" i="7"/>
  <c r="AR624" i="7" l="1"/>
  <c r="M624" i="7"/>
  <c r="AA624" i="7"/>
  <c r="AP624" i="7"/>
  <c r="AO624" i="7" s="1"/>
  <c r="AT624" i="7" s="1"/>
  <c r="AK625" i="7" s="1"/>
  <c r="AL625" i="7" l="1"/>
  <c r="AM625" i="7" s="1"/>
  <c r="AN625" i="7"/>
  <c r="K625" i="7"/>
  <c r="R625" i="7" l="1"/>
  <c r="AD625" i="7" l="1"/>
  <c r="X625" i="7"/>
  <c r="W625" i="7"/>
  <c r="T625" i="7" s="1"/>
  <c r="Y625" i="7"/>
  <c r="U625" i="7"/>
  <c r="V625" i="7" s="1"/>
  <c r="Z625" i="7" s="1"/>
  <c r="L625" i="7"/>
  <c r="O625" i="7" l="1"/>
  <c r="AB625" i="7"/>
  <c r="AS625" i="7"/>
  <c r="N625" i="7"/>
  <c r="AE625" i="7"/>
  <c r="AQ625" i="7"/>
  <c r="Q625" i="7"/>
  <c r="AI625" i="7"/>
  <c r="AH625" i="7"/>
  <c r="AC625" i="7"/>
  <c r="AP625" i="7"/>
  <c r="AO625" i="7" s="1"/>
  <c r="AG625" i="7"/>
  <c r="P625" i="7"/>
  <c r="AF625" i="7"/>
  <c r="S625" i="7"/>
  <c r="AR625" i="7" l="1"/>
  <c r="AA625" i="7"/>
  <c r="M625" i="7"/>
  <c r="AT625" i="7"/>
  <c r="AK626" i="7" s="1"/>
  <c r="AL626" i="7" l="1"/>
  <c r="AM626" i="7" s="1"/>
  <c r="AN626" i="7"/>
  <c r="K626" i="7"/>
  <c r="R626" i="7" l="1"/>
  <c r="X626" i="7" l="1"/>
  <c r="Y626" i="7"/>
  <c r="W626" i="7"/>
  <c r="T626" i="7" s="1"/>
  <c r="AD626" i="7"/>
  <c r="U626" i="7"/>
  <c r="AE626" i="7" s="1"/>
  <c r="L626" i="7"/>
  <c r="V626" i="7" l="1"/>
  <c r="Z626" i="7" s="1"/>
  <c r="AS626" i="7"/>
  <c r="N626" i="7"/>
  <c r="AB626" i="7"/>
  <c r="AC626" i="7"/>
  <c r="AQ626" i="7"/>
  <c r="O626" i="7"/>
  <c r="AI626" i="7"/>
  <c r="AH626" i="7"/>
  <c r="Q626" i="7"/>
  <c r="P626" i="7"/>
  <c r="AF626" i="7"/>
  <c r="S626" i="7"/>
  <c r="AG626" i="7" l="1"/>
  <c r="AA626" i="7"/>
  <c r="AR626" i="7"/>
  <c r="M626" i="7"/>
  <c r="AP626" i="7"/>
  <c r="AO626" i="7" s="1"/>
  <c r="AT626" i="7" s="1"/>
  <c r="AK627" i="7" s="1"/>
  <c r="AL627" i="7" l="1"/>
  <c r="AM627" i="7" s="1"/>
  <c r="AN627" i="7"/>
  <c r="K627" i="7"/>
  <c r="R627" i="7" l="1"/>
  <c r="W627" i="7" l="1"/>
  <c r="X627" i="7"/>
  <c r="Y627" i="7"/>
  <c r="AD627" i="7"/>
  <c r="U627" i="7"/>
  <c r="V627" i="7" s="1"/>
  <c r="T627" i="7"/>
  <c r="AC627" i="7"/>
  <c r="AQ627" i="7"/>
  <c r="L627" i="7"/>
  <c r="AS627" i="7" l="1"/>
  <c r="AB627" i="7"/>
  <c r="N627" i="7"/>
  <c r="O627" i="7"/>
  <c r="AF627" i="7"/>
  <c r="P627" i="7"/>
  <c r="AG627" i="7"/>
  <c r="S627" i="7"/>
  <c r="AE627" i="7"/>
  <c r="AI627" i="7"/>
  <c r="AH627" i="7"/>
  <c r="Q627" i="7"/>
  <c r="Z627" i="7"/>
  <c r="AR627" i="7" l="1"/>
  <c r="M627" i="7"/>
  <c r="AA627" i="7"/>
  <c r="AP627" i="7"/>
  <c r="AO627" i="7" s="1"/>
  <c r="AT627" i="7" s="1"/>
  <c r="AK628" i="7" s="1"/>
  <c r="AL628" i="7" l="1"/>
  <c r="AM628" i="7" s="1"/>
  <c r="AN628" i="7"/>
  <c r="K628" i="7"/>
  <c r="R628" i="7" l="1"/>
  <c r="Y628" i="7" l="1"/>
  <c r="W628" i="7"/>
  <c r="X628" i="7"/>
  <c r="AD628" i="7"/>
  <c r="T628" i="7"/>
  <c r="AC628" i="7" s="1"/>
  <c r="U628" i="7"/>
  <c r="V628" i="7" s="1"/>
  <c r="L628" i="7"/>
  <c r="AG628" i="7" l="1"/>
  <c r="P628" i="7"/>
  <c r="AF628" i="7"/>
  <c r="S628" i="7"/>
  <c r="AH628" i="7"/>
  <c r="AI628" i="7"/>
  <c r="Q628" i="7"/>
  <c r="O628" i="7"/>
  <c r="AQ628" i="7"/>
  <c r="N628" i="7"/>
  <c r="AB628" i="7"/>
  <c r="AS628" i="7"/>
  <c r="Z628" i="7"/>
  <c r="AE628" i="7"/>
  <c r="AA628" i="7" l="1"/>
  <c r="AR628" i="7"/>
  <c r="M628" i="7"/>
  <c r="AP628" i="7"/>
  <c r="AO628" i="7" s="1"/>
  <c r="AT628" i="7" s="1"/>
  <c r="AK629" i="7" s="1"/>
  <c r="AL629" i="7" l="1"/>
  <c r="AM629" i="7" s="1"/>
  <c r="AN629" i="7"/>
  <c r="K629" i="7"/>
  <c r="R629" i="7" l="1"/>
  <c r="AD629" i="7" l="1"/>
  <c r="X629" i="7"/>
  <c r="Y629" i="7"/>
  <c r="U629" i="7"/>
  <c r="V629" i="7"/>
  <c r="W629" i="7"/>
  <c r="L629" i="7"/>
  <c r="O629" i="7" l="1"/>
  <c r="AI629" i="7"/>
  <c r="Q629" i="7"/>
  <c r="AH629" i="7"/>
  <c r="AG629" i="7"/>
  <c r="AF629" i="7"/>
  <c r="P629" i="7"/>
  <c r="S629" i="7"/>
  <c r="AP629" i="7"/>
  <c r="AO629" i="7" s="1"/>
  <c r="AQ629" i="7"/>
  <c r="Z629" i="7"/>
  <c r="AE629" i="7"/>
  <c r="T629" i="7"/>
  <c r="M629" i="7" l="1"/>
  <c r="AR629" i="7"/>
  <c r="AA629" i="7"/>
  <c r="AB629" i="7"/>
  <c r="AS629" i="7"/>
  <c r="AT629" i="7" s="1"/>
  <c r="AK630" i="7" s="1"/>
  <c r="N629" i="7"/>
  <c r="AC629" i="7"/>
  <c r="AL630" i="7" l="1"/>
  <c r="AM630" i="7" s="1"/>
  <c r="AN630" i="7"/>
  <c r="K630" i="7"/>
  <c r="R630" i="7" l="1"/>
  <c r="Y630" i="7" l="1"/>
  <c r="AD630" i="7"/>
  <c r="X630" i="7"/>
  <c r="W630" i="7"/>
  <c r="T630" i="7" s="1"/>
  <c r="U630" i="7"/>
  <c r="AQ630" i="7" s="1"/>
  <c r="L630" i="7"/>
  <c r="V630" i="7" l="1"/>
  <c r="Z630" i="7" s="1"/>
  <c r="AI630" i="7"/>
  <c r="AH630" i="7"/>
  <c r="Q630" i="7"/>
  <c r="AS630" i="7"/>
  <c r="AB630" i="7"/>
  <c r="N630" i="7"/>
  <c r="O630" i="7"/>
  <c r="AE630" i="7"/>
  <c r="P630" i="7"/>
  <c r="AG630" i="7"/>
  <c r="AF630" i="7"/>
  <c r="S630" i="7"/>
  <c r="AC630" i="7"/>
  <c r="AR630" i="7" l="1"/>
  <c r="M630" i="7"/>
  <c r="AA630" i="7"/>
  <c r="AP630" i="7"/>
  <c r="AO630" i="7" s="1"/>
  <c r="AT630" i="7" s="1"/>
  <c r="AK631" i="7" s="1"/>
  <c r="AL631" i="7" l="1"/>
  <c r="AM631" i="7" s="1"/>
  <c r="AN631" i="7"/>
  <c r="K631" i="7"/>
  <c r="R631" i="7" l="1"/>
  <c r="X631" i="7" l="1"/>
  <c r="Y631" i="7"/>
  <c r="AD631" i="7"/>
  <c r="W631" i="7"/>
  <c r="U631" i="7"/>
  <c r="V631" i="7" s="1"/>
  <c r="L631" i="7"/>
  <c r="AG631" i="7" l="1"/>
  <c r="AF631" i="7"/>
  <c r="P631" i="7"/>
  <c r="S631" i="7"/>
  <c r="O631" i="7"/>
  <c r="AP631" i="7"/>
  <c r="AO631" i="7" s="1"/>
  <c r="AQ631" i="7"/>
  <c r="AI631" i="7"/>
  <c r="Q631" i="7"/>
  <c r="AH631" i="7"/>
  <c r="T631" i="7"/>
  <c r="Z631" i="7"/>
  <c r="AE631" i="7"/>
  <c r="AR631" i="7" l="1"/>
  <c r="M631" i="7"/>
  <c r="AA631" i="7"/>
  <c r="N631" i="7"/>
  <c r="AS631" i="7"/>
  <c r="AB631" i="7"/>
  <c r="AC631" i="7"/>
  <c r="AT631" i="7"/>
  <c r="AK632" i="7" s="1"/>
  <c r="AL632" i="7" l="1"/>
  <c r="AM632" i="7" s="1"/>
  <c r="AN632" i="7"/>
  <c r="K632" i="7"/>
  <c r="R632" i="7" l="1"/>
  <c r="AD632" i="7" l="1"/>
  <c r="W632" i="7"/>
  <c r="X632" i="7"/>
  <c r="T632" i="7"/>
  <c r="U632" i="7"/>
  <c r="V632" i="7" s="1"/>
  <c r="Y632" i="7"/>
  <c r="L632" i="7"/>
  <c r="AQ632" i="7" l="1"/>
  <c r="AS632" i="7"/>
  <c r="N632" i="7"/>
  <c r="AB632" i="7"/>
  <c r="O632" i="7"/>
  <c r="AC632" i="7"/>
  <c r="P632" i="7"/>
  <c r="AF632" i="7"/>
  <c r="AG632" i="7"/>
  <c r="S632" i="7"/>
  <c r="AP632" i="7"/>
  <c r="AO632" i="7" s="1"/>
  <c r="AT632" i="7" s="1"/>
  <c r="AK633" i="7" s="1"/>
  <c r="AH632" i="7"/>
  <c r="AI632" i="7"/>
  <c r="Q632" i="7"/>
  <c r="Z632" i="7"/>
  <c r="AE632" i="7"/>
  <c r="AL633" i="7" l="1"/>
  <c r="AM633" i="7" s="1"/>
  <c r="AN633" i="7"/>
  <c r="AA632" i="7"/>
  <c r="AR632" i="7"/>
  <c r="M632" i="7"/>
  <c r="K633" i="7" l="1"/>
  <c r="R633" i="7" l="1"/>
  <c r="AD633" i="7" l="1"/>
  <c r="X633" i="7"/>
  <c r="W633" i="7"/>
  <c r="U633" i="7"/>
  <c r="AQ633" i="7" s="1"/>
  <c r="Y633" i="7"/>
  <c r="L633" i="7"/>
  <c r="V633" i="7" l="1"/>
  <c r="Q633" i="7"/>
  <c r="AI633" i="7"/>
  <c r="AH633" i="7"/>
  <c r="O633" i="7"/>
  <c r="AF633" i="7"/>
  <c r="AG633" i="7"/>
  <c r="P633" i="7"/>
  <c r="S633" i="7"/>
  <c r="AP633" i="7" s="1"/>
  <c r="AO633" i="7" s="1"/>
  <c r="T633" i="7"/>
  <c r="Z633" i="7"/>
  <c r="AE633" i="7"/>
  <c r="N633" i="7" l="1"/>
  <c r="AS633" i="7"/>
  <c r="AT633" i="7" s="1"/>
  <c r="AK634" i="7" s="1"/>
  <c r="AB633" i="7"/>
  <c r="AC633" i="7"/>
  <c r="AA633" i="7"/>
  <c r="M633" i="7"/>
  <c r="AR633" i="7"/>
  <c r="K634" i="7" l="1"/>
  <c r="AL634" i="7"/>
  <c r="AM634" i="7" s="1"/>
  <c r="AN634" i="7"/>
  <c r="R634" i="7" l="1"/>
  <c r="Y634" i="7" l="1"/>
  <c r="AD634" i="7"/>
  <c r="X634" i="7"/>
  <c r="W634" i="7"/>
  <c r="U634" i="7"/>
  <c r="V634" i="7" s="1"/>
  <c r="Z634" i="7" s="1"/>
  <c r="L634" i="7"/>
  <c r="AQ634" i="7" l="1"/>
  <c r="AI634" i="7"/>
  <c r="Q634" i="7"/>
  <c r="AH634" i="7"/>
  <c r="O634" i="7"/>
  <c r="AE634" i="7"/>
  <c r="P634" i="7"/>
  <c r="AF634" i="7"/>
  <c r="AG634" i="7"/>
  <c r="S634" i="7"/>
  <c r="T634" i="7"/>
  <c r="AR634" i="7" l="1"/>
  <c r="M634" i="7"/>
  <c r="AA634" i="7"/>
  <c r="AS634" i="7"/>
  <c r="N634" i="7"/>
  <c r="AB634" i="7"/>
  <c r="AC634" i="7"/>
  <c r="AP634" i="7"/>
  <c r="AO634" i="7" s="1"/>
  <c r="AT634" i="7" l="1"/>
  <c r="AK635" i="7" s="1"/>
  <c r="K635" i="7"/>
  <c r="R635" i="7" l="1"/>
  <c r="AL635" i="7"/>
  <c r="AM635" i="7" s="1"/>
  <c r="AN635" i="7"/>
  <c r="AD635" i="7" l="1"/>
  <c r="X635" i="7"/>
  <c r="Y635" i="7"/>
  <c r="W635" i="7"/>
  <c r="U635" i="7"/>
  <c r="V635" i="7" s="1"/>
  <c r="L635" i="7"/>
  <c r="AG635" i="7" l="1"/>
  <c r="AF635" i="7"/>
  <c r="P635" i="7"/>
  <c r="S635" i="7"/>
  <c r="O635" i="7"/>
  <c r="AH635" i="7"/>
  <c r="AI635" i="7"/>
  <c r="Q635" i="7"/>
  <c r="AP635" i="7"/>
  <c r="AO635" i="7" s="1"/>
  <c r="T635" i="7"/>
  <c r="Z635" i="7"/>
  <c r="AE635" i="7"/>
  <c r="AQ635" i="7"/>
  <c r="AB635" i="7" l="1"/>
  <c r="AS635" i="7"/>
  <c r="N635" i="7"/>
  <c r="AC635" i="7"/>
  <c r="AT635" i="7"/>
  <c r="AK636" i="7" s="1"/>
  <c r="AR635" i="7"/>
  <c r="M635" i="7"/>
  <c r="AA635" i="7"/>
  <c r="K636" i="7" l="1"/>
  <c r="AL636" i="7"/>
  <c r="AM636" i="7" s="1"/>
  <c r="AN636" i="7"/>
  <c r="R636" i="7" l="1"/>
  <c r="AD636" i="7" l="1"/>
  <c r="Y636" i="7"/>
  <c r="X636" i="7"/>
  <c r="W636" i="7"/>
  <c r="U636" i="7"/>
  <c r="V636" i="7" s="1"/>
  <c r="Z636" i="7" s="1"/>
  <c r="L636" i="7"/>
  <c r="AI636" i="7" l="1"/>
  <c r="AH636" i="7"/>
  <c r="Q636" i="7"/>
  <c r="O636" i="7"/>
  <c r="AQ636" i="7"/>
  <c r="T636" i="7"/>
  <c r="AF636" i="7"/>
  <c r="P636" i="7"/>
  <c r="AG636" i="7"/>
  <c r="S636" i="7"/>
  <c r="AE636" i="7"/>
  <c r="M636" i="7" l="1"/>
  <c r="AR636" i="7"/>
  <c r="AA636" i="7"/>
  <c r="N636" i="7"/>
  <c r="AB636" i="7"/>
  <c r="AS636" i="7"/>
  <c r="AC636" i="7"/>
  <c r="AP636" i="7"/>
  <c r="AO636" i="7" s="1"/>
  <c r="AT636" i="7" s="1"/>
  <c r="AK637" i="7" s="1"/>
  <c r="AL637" i="7" l="1"/>
  <c r="AM637" i="7" s="1"/>
  <c r="AN637" i="7"/>
  <c r="K637" i="7"/>
  <c r="R637" i="7" l="1"/>
  <c r="AD637" i="7" l="1"/>
  <c r="Y637" i="7"/>
  <c r="X637" i="7"/>
  <c r="W637" i="7"/>
  <c r="U637" i="7"/>
  <c r="V637" i="7" s="1"/>
  <c r="L637" i="7"/>
  <c r="AG637" i="7" l="1"/>
  <c r="AF637" i="7"/>
  <c r="P637" i="7"/>
  <c r="S637" i="7"/>
  <c r="AH637" i="7"/>
  <c r="Q637" i="7"/>
  <c r="AI637" i="7"/>
  <c r="AE637" i="7"/>
  <c r="Z637" i="7"/>
  <c r="O637" i="7"/>
  <c r="AQ637" i="7"/>
  <c r="T637" i="7"/>
  <c r="N637" i="7" l="1"/>
  <c r="AS637" i="7"/>
  <c r="AB637" i="7"/>
  <c r="AC637" i="7"/>
  <c r="AA637" i="7"/>
  <c r="AR637" i="7"/>
  <c r="M637" i="7"/>
  <c r="AP637" i="7"/>
  <c r="AO637" i="7" s="1"/>
  <c r="AT637" i="7" s="1"/>
  <c r="AK638" i="7" s="1"/>
  <c r="AL638" i="7" l="1"/>
  <c r="AM638" i="7" s="1"/>
  <c r="AN638" i="7"/>
  <c r="K638" i="7"/>
  <c r="R638" i="7" l="1"/>
  <c r="U638" i="7" l="1"/>
  <c r="V638" i="7"/>
  <c r="AD638" i="7"/>
  <c r="AE638" i="7"/>
  <c r="X638" i="7"/>
  <c r="Y638" i="7"/>
  <c r="W638" i="7"/>
  <c r="AQ638" i="7"/>
  <c r="L638" i="7"/>
  <c r="AH638" i="7" l="1"/>
  <c r="AI638" i="7"/>
  <c r="Q638" i="7"/>
  <c r="AF638" i="7"/>
  <c r="P638" i="7"/>
  <c r="AG638" i="7"/>
  <c r="S638" i="7"/>
  <c r="Z638" i="7"/>
  <c r="T638" i="7"/>
  <c r="O638" i="7"/>
  <c r="AB638" i="7" l="1"/>
  <c r="AS638" i="7"/>
  <c r="N638" i="7"/>
  <c r="AC638" i="7"/>
  <c r="AR638" i="7"/>
  <c r="M638" i="7"/>
  <c r="AA638" i="7"/>
  <c r="AP638" i="7"/>
  <c r="AO638" i="7" s="1"/>
  <c r="K639" i="7" l="1"/>
  <c r="AT638" i="7"/>
  <c r="AK639" i="7" s="1"/>
  <c r="AL639" i="7" l="1"/>
  <c r="AM639" i="7" s="1"/>
  <c r="AN639" i="7"/>
  <c r="R639" i="7"/>
  <c r="AD639" i="7" l="1"/>
  <c r="Y639" i="7"/>
  <c r="X639" i="7"/>
  <c r="W639" i="7"/>
  <c r="U639" i="7"/>
  <c r="V639" i="7" s="1"/>
  <c r="AQ639" i="7"/>
  <c r="L639" i="7"/>
  <c r="O639" i="7" l="1"/>
  <c r="AH639" i="7"/>
  <c r="AI639" i="7"/>
  <c r="Q639" i="7"/>
  <c r="AE639" i="7"/>
  <c r="AF639" i="7"/>
  <c r="AG639" i="7"/>
  <c r="P639" i="7"/>
  <c r="S639" i="7"/>
  <c r="AP639" i="7" s="1"/>
  <c r="AO639" i="7" s="1"/>
  <c r="T639" i="7"/>
  <c r="Z639" i="7"/>
  <c r="AS639" i="7" l="1"/>
  <c r="AT639" i="7" s="1"/>
  <c r="AK640" i="7" s="1"/>
  <c r="AB639" i="7"/>
  <c r="N639" i="7"/>
  <c r="AC639" i="7"/>
  <c r="M639" i="7"/>
  <c r="AR639" i="7"/>
  <c r="AA639" i="7"/>
  <c r="K640" i="7" l="1"/>
  <c r="AL640" i="7"/>
  <c r="AM640" i="7" s="1"/>
  <c r="AN640" i="7"/>
  <c r="R640" i="7" l="1"/>
  <c r="X640" i="7" l="1"/>
  <c r="AD640" i="7"/>
  <c r="W640" i="7"/>
  <c r="Y640" i="7"/>
  <c r="U640" i="7"/>
  <c r="V640" i="7" s="1"/>
  <c r="L640" i="7"/>
  <c r="O640" i="7" l="1"/>
  <c r="AI640" i="7"/>
  <c r="AH640" i="7"/>
  <c r="Q640" i="7"/>
  <c r="AQ640" i="7"/>
  <c r="T640" i="7"/>
  <c r="AF640" i="7"/>
  <c r="P640" i="7"/>
  <c r="AG640" i="7"/>
  <c r="S640" i="7"/>
  <c r="Z640" i="7"/>
  <c r="AE640" i="7"/>
  <c r="AA640" i="7" l="1"/>
  <c r="AR640" i="7"/>
  <c r="M640" i="7"/>
  <c r="AB640" i="7"/>
  <c r="AS640" i="7"/>
  <c r="N640" i="7"/>
  <c r="AC640" i="7"/>
  <c r="AP640" i="7"/>
  <c r="AO640" i="7" s="1"/>
  <c r="AT640" i="7" s="1"/>
  <c r="AK641" i="7" s="1"/>
  <c r="AL641" i="7" l="1"/>
  <c r="AM641" i="7" s="1"/>
  <c r="AN641" i="7"/>
  <c r="K641" i="7"/>
  <c r="R641" i="7" l="1"/>
  <c r="AD641" i="7" l="1"/>
  <c r="U641" i="7"/>
  <c r="V641" i="7" s="1"/>
  <c r="Z641" i="7" s="1"/>
  <c r="W641" i="7"/>
  <c r="Y641" i="7"/>
  <c r="AQ641" i="7"/>
  <c r="X641" i="7"/>
  <c r="AE641" i="7"/>
  <c r="T641" i="7"/>
  <c r="AC641" i="7" s="1"/>
  <c r="L641" i="7"/>
  <c r="AS641" i="7" l="1"/>
  <c r="AB641" i="7"/>
  <c r="N641" i="7"/>
  <c r="AH641" i="7"/>
  <c r="Q641" i="7"/>
  <c r="AI641" i="7"/>
  <c r="O641" i="7"/>
  <c r="AG641" i="7"/>
  <c r="AF641" i="7"/>
  <c r="P641" i="7"/>
  <c r="S641" i="7"/>
  <c r="AA641" i="7" l="1"/>
  <c r="M641" i="7"/>
  <c r="AR641" i="7"/>
  <c r="AP641" i="7"/>
  <c r="AO641" i="7" s="1"/>
  <c r="AT641" i="7" s="1"/>
  <c r="AK642" i="7" s="1"/>
  <c r="AL642" i="7" l="1"/>
  <c r="AM642" i="7" s="1"/>
  <c r="AN642" i="7"/>
  <c r="K642" i="7"/>
  <c r="R642" i="7" l="1"/>
  <c r="W642" i="7" l="1"/>
  <c r="Y642" i="7"/>
  <c r="AD642" i="7"/>
  <c r="X642" i="7"/>
  <c r="T642" i="7"/>
  <c r="U642" i="7"/>
  <c r="AQ642" i="7" s="1"/>
  <c r="L642" i="7"/>
  <c r="V642" i="7" l="1"/>
  <c r="P642" i="7" s="1"/>
  <c r="AG642" i="7"/>
  <c r="AF642" i="7"/>
  <c r="S642" i="7"/>
  <c r="AP642" i="7"/>
  <c r="AO642" i="7" s="1"/>
  <c r="Z642" i="7"/>
  <c r="AH642" i="7"/>
  <c r="Q642" i="7"/>
  <c r="AI642" i="7"/>
  <c r="O642" i="7"/>
  <c r="AS642" i="7"/>
  <c r="N642" i="7"/>
  <c r="AB642" i="7"/>
  <c r="AC642" i="7"/>
  <c r="AE642" i="7"/>
  <c r="AT642" i="7" l="1"/>
  <c r="AK643" i="7" s="1"/>
  <c r="AL643" i="7" s="1"/>
  <c r="AM643" i="7" s="1"/>
  <c r="AR642" i="7"/>
  <c r="M642" i="7"/>
  <c r="AA642" i="7"/>
  <c r="AN643" i="7" l="1"/>
  <c r="K643" i="7"/>
  <c r="R643" i="7" l="1"/>
  <c r="X643" i="7" l="1"/>
  <c r="AD643" i="7"/>
  <c r="Y643" i="7"/>
  <c r="U643" i="7"/>
  <c r="V643" i="7" s="1"/>
  <c r="W643" i="7"/>
  <c r="L643" i="7"/>
  <c r="O643" i="7" l="1"/>
  <c r="AQ643" i="7"/>
  <c r="Q643" i="7"/>
  <c r="AH643" i="7"/>
  <c r="AI643" i="7"/>
  <c r="T643" i="7"/>
  <c r="P643" i="7"/>
  <c r="AG643" i="7"/>
  <c r="AF643" i="7"/>
  <c r="S643" i="7"/>
  <c r="Z643" i="7"/>
  <c r="AE643" i="7"/>
  <c r="M643" i="7" l="1"/>
  <c r="AA643" i="7"/>
  <c r="AR643" i="7"/>
  <c r="AP643" i="7"/>
  <c r="AO643" i="7" s="1"/>
  <c r="AB643" i="7"/>
  <c r="AS643" i="7"/>
  <c r="N643" i="7"/>
  <c r="AC643" i="7"/>
  <c r="AT643" i="7"/>
  <c r="AK644" i="7" s="1"/>
  <c r="AL644" i="7" l="1"/>
  <c r="AM644" i="7" s="1"/>
  <c r="AN644" i="7"/>
  <c r="K644" i="7"/>
  <c r="R644" i="7" l="1"/>
  <c r="AD644" i="7" l="1"/>
  <c r="Y644" i="7"/>
  <c r="X644" i="7"/>
  <c r="W644" i="7"/>
  <c r="U644" i="7"/>
  <c r="AE644" i="7" s="1"/>
  <c r="L644" i="7"/>
  <c r="V644" i="7" l="1"/>
  <c r="Z644" i="7" s="1"/>
  <c r="AI644" i="7"/>
  <c r="AH644" i="7"/>
  <c r="Q644" i="7"/>
  <c r="O644" i="7"/>
  <c r="AQ644" i="7"/>
  <c r="T644" i="7"/>
  <c r="AF644" i="7"/>
  <c r="P644" i="7"/>
  <c r="AG644" i="7"/>
  <c r="S644" i="7"/>
  <c r="AR644" i="7" l="1"/>
  <c r="M644" i="7"/>
  <c r="AA644" i="7"/>
  <c r="N644" i="7"/>
  <c r="AB644" i="7"/>
  <c r="AS644" i="7"/>
  <c r="AC644" i="7"/>
  <c r="AP644" i="7"/>
  <c r="AO644" i="7" s="1"/>
  <c r="AT644" i="7" s="1"/>
  <c r="AK645" i="7" s="1"/>
  <c r="AL645" i="7" l="1"/>
  <c r="AM645" i="7" s="1"/>
  <c r="AN645" i="7"/>
  <c r="K645" i="7"/>
  <c r="R645" i="7" l="1"/>
  <c r="Y645" i="7" l="1"/>
  <c r="AD645" i="7"/>
  <c r="W645" i="7"/>
  <c r="X645" i="7"/>
  <c r="T645" i="7"/>
  <c r="U645" i="7"/>
  <c r="V645" i="7" s="1"/>
  <c r="L645" i="7"/>
  <c r="AQ645" i="7" l="1"/>
  <c r="P645" i="7"/>
  <c r="AF645" i="7"/>
  <c r="AG645" i="7"/>
  <c r="S645" i="7"/>
  <c r="N645" i="7"/>
  <c r="AS645" i="7"/>
  <c r="AB645" i="7"/>
  <c r="Z645" i="7"/>
  <c r="O645" i="7"/>
  <c r="AH645" i="7"/>
  <c r="Q645" i="7"/>
  <c r="AI645" i="7"/>
  <c r="AC645" i="7"/>
  <c r="AE645" i="7"/>
  <c r="AA645" i="7" l="1"/>
  <c r="M645" i="7"/>
  <c r="AR645" i="7"/>
  <c r="AP645" i="7"/>
  <c r="AO645" i="7" s="1"/>
  <c r="AT645" i="7" s="1"/>
  <c r="AK646" i="7" s="1"/>
  <c r="AL646" i="7" l="1"/>
  <c r="AM646" i="7" s="1"/>
  <c r="AN646" i="7"/>
  <c r="K646" i="7"/>
  <c r="R646" i="7" l="1"/>
  <c r="X646" i="7" l="1"/>
  <c r="AD646" i="7"/>
  <c r="Y646" i="7"/>
  <c r="W646" i="7"/>
  <c r="T646" i="7" s="1"/>
  <c r="U646" i="7"/>
  <c r="V646" i="7" s="1"/>
  <c r="L646" i="7"/>
  <c r="AS646" i="7" l="1"/>
  <c r="N646" i="7"/>
  <c r="AB646" i="7"/>
  <c r="AC646" i="7"/>
  <c r="AF646" i="7"/>
  <c r="P646" i="7"/>
  <c r="AG646" i="7"/>
  <c r="S646" i="7"/>
  <c r="AQ646" i="7"/>
  <c r="O646" i="7"/>
  <c r="AH646" i="7"/>
  <c r="AI646" i="7"/>
  <c r="Q646" i="7"/>
  <c r="Z646" i="7"/>
  <c r="AE646" i="7"/>
  <c r="AA646" i="7" l="1"/>
  <c r="M646" i="7"/>
  <c r="AR646" i="7"/>
  <c r="AP646" i="7"/>
  <c r="AO646" i="7" s="1"/>
  <c r="AT646" i="7" s="1"/>
  <c r="AK647" i="7" s="1"/>
  <c r="AL647" i="7" l="1"/>
  <c r="AM647" i="7" s="1"/>
  <c r="AN647" i="7"/>
  <c r="K647" i="7"/>
  <c r="R647" i="7" l="1"/>
  <c r="X647" i="7" l="1"/>
  <c r="AD647" i="7"/>
  <c r="Y647" i="7"/>
  <c r="U647" i="7"/>
  <c r="V647" i="7" s="1"/>
  <c r="W647" i="7"/>
  <c r="AQ647" i="7"/>
  <c r="L647" i="7"/>
  <c r="AI647" i="7" l="1"/>
  <c r="Q647" i="7"/>
  <c r="AH647" i="7"/>
  <c r="T647" i="7"/>
  <c r="O647" i="7"/>
  <c r="P647" i="7"/>
  <c r="AG647" i="7"/>
  <c r="AF647" i="7"/>
  <c r="S647" i="7"/>
  <c r="Z647" i="7"/>
  <c r="AE647" i="7"/>
  <c r="AA647" i="7" l="1"/>
  <c r="AR647" i="7"/>
  <c r="M647" i="7"/>
  <c r="AP647" i="7"/>
  <c r="AO647" i="7" s="1"/>
  <c r="AB647" i="7"/>
  <c r="AS647" i="7"/>
  <c r="AT647" i="7" s="1"/>
  <c r="AK648" i="7" s="1"/>
  <c r="N647" i="7"/>
  <c r="AC647" i="7"/>
  <c r="AL648" i="7" l="1"/>
  <c r="AM648" i="7" s="1"/>
  <c r="AN648" i="7"/>
  <c r="K648" i="7"/>
  <c r="R648" i="7" l="1"/>
  <c r="Y648" i="7" l="1"/>
  <c r="AD648" i="7"/>
  <c r="W648" i="7"/>
  <c r="T648" i="7"/>
  <c r="AC648" i="7" s="1"/>
  <c r="X648" i="7"/>
  <c r="U648" i="7"/>
  <c r="V648" i="7" s="1"/>
  <c r="L648" i="7"/>
  <c r="AF648" i="7" l="1"/>
  <c r="P648" i="7"/>
  <c r="AG648" i="7"/>
  <c r="S648" i="7"/>
  <c r="O648" i="7"/>
  <c r="AP648" i="7"/>
  <c r="AO648" i="7" s="1"/>
  <c r="AQ648" i="7"/>
  <c r="AS648" i="7"/>
  <c r="AB648" i="7"/>
  <c r="N648" i="7"/>
  <c r="AI648" i="7"/>
  <c r="AH648" i="7"/>
  <c r="Q648" i="7"/>
  <c r="Z648" i="7"/>
  <c r="AE648" i="7"/>
  <c r="AA648" i="7" l="1"/>
  <c r="AR648" i="7"/>
  <c r="M648" i="7"/>
  <c r="AT648" i="7"/>
  <c r="AK649" i="7" s="1"/>
  <c r="K649" i="7" l="1"/>
  <c r="AL649" i="7"/>
  <c r="AM649" i="7" s="1"/>
  <c r="AN649" i="7"/>
  <c r="R649" i="7" l="1"/>
  <c r="W649" i="7" l="1"/>
  <c r="Y649" i="7"/>
  <c r="T649" i="7"/>
  <c r="X649" i="7"/>
  <c r="AD649" i="7"/>
  <c r="U649" i="7"/>
  <c r="AQ649" i="7" s="1"/>
  <c r="AC649" i="7"/>
  <c r="V649" i="7"/>
  <c r="Z649" i="7" s="1"/>
  <c r="L649" i="7"/>
  <c r="AB649" i="7" l="1"/>
  <c r="N649" i="7"/>
  <c r="AS649" i="7"/>
  <c r="P649" i="7"/>
  <c r="AF649" i="7"/>
  <c r="AG649" i="7"/>
  <c r="S649" i="7"/>
  <c r="O649" i="7"/>
  <c r="AE649" i="7"/>
  <c r="AH649" i="7"/>
  <c r="AI649" i="7"/>
  <c r="Q649" i="7"/>
  <c r="AR649" i="7" l="1"/>
  <c r="AA649" i="7"/>
  <c r="M649" i="7"/>
  <c r="AP649" i="7"/>
  <c r="AO649" i="7" s="1"/>
  <c r="AT649" i="7" s="1"/>
  <c r="AK650" i="7" s="1"/>
  <c r="AL650" i="7" l="1"/>
  <c r="AM650" i="7" s="1"/>
  <c r="AN650" i="7"/>
  <c r="K650" i="7"/>
  <c r="R650" i="7" l="1"/>
  <c r="X650" i="7" l="1"/>
  <c r="Y650" i="7"/>
  <c r="AD650" i="7"/>
  <c r="U650" i="7"/>
  <c r="AE650" i="7" s="1"/>
  <c r="W650" i="7"/>
  <c r="T650" i="7"/>
  <c r="V650" i="7"/>
  <c r="L650" i="7"/>
  <c r="AQ650" i="7" l="1"/>
  <c r="P650" i="7"/>
  <c r="AF650" i="7"/>
  <c r="AG650" i="7"/>
  <c r="S650" i="7"/>
  <c r="N650" i="7"/>
  <c r="AS650" i="7"/>
  <c r="AB650" i="7"/>
  <c r="Z650" i="7"/>
  <c r="AC650" i="7"/>
  <c r="AH650" i="7"/>
  <c r="AI650" i="7"/>
  <c r="Q650" i="7"/>
  <c r="O650" i="7"/>
  <c r="AA650" i="7" l="1"/>
  <c r="M650" i="7"/>
  <c r="AR650" i="7"/>
  <c r="AP650" i="7"/>
  <c r="AO650" i="7" s="1"/>
  <c r="AT650" i="7" s="1"/>
  <c r="AK651" i="7" s="1"/>
  <c r="K651" i="7" l="1"/>
  <c r="AL651" i="7"/>
  <c r="AM651" i="7" s="1"/>
  <c r="AN651" i="7"/>
  <c r="R651" i="7" l="1"/>
  <c r="AD651" i="7" l="1"/>
  <c r="U651" i="7"/>
  <c r="V651" i="7" s="1"/>
  <c r="Z651" i="7" s="1"/>
  <c r="Y651" i="7"/>
  <c r="X651" i="7"/>
  <c r="AE651" i="7"/>
  <c r="AQ651" i="7"/>
  <c r="W651" i="7"/>
  <c r="L651" i="7"/>
  <c r="Q651" i="7" l="1"/>
  <c r="AH651" i="7"/>
  <c r="AI651" i="7"/>
  <c r="O651" i="7"/>
  <c r="AG651" i="7"/>
  <c r="AF651" i="7"/>
  <c r="P651" i="7"/>
  <c r="S651" i="7"/>
  <c r="AP651" i="7" s="1"/>
  <c r="AO651" i="7" s="1"/>
  <c r="T651" i="7"/>
  <c r="N651" i="7" l="1"/>
  <c r="AS651" i="7"/>
  <c r="AT651" i="7" s="1"/>
  <c r="AK652" i="7" s="1"/>
  <c r="AB651" i="7"/>
  <c r="AC651" i="7"/>
  <c r="AR651" i="7"/>
  <c r="AA651" i="7"/>
  <c r="M651" i="7"/>
  <c r="K652" i="7" l="1"/>
  <c r="AL652" i="7"/>
  <c r="AM652" i="7" s="1"/>
  <c r="AN652" i="7"/>
  <c r="R652" i="7" l="1"/>
  <c r="Y652" i="7" l="1"/>
  <c r="AD652" i="7"/>
  <c r="X652" i="7"/>
  <c r="U652" i="7"/>
  <c r="W652" i="7"/>
  <c r="T652" i="7" s="1"/>
  <c r="V652" i="7"/>
  <c r="AQ652" i="7"/>
  <c r="L652" i="7"/>
  <c r="N652" i="7" l="1"/>
  <c r="AB652" i="7"/>
  <c r="AS652" i="7"/>
  <c r="AC652" i="7"/>
  <c r="P652" i="7"/>
  <c r="AF652" i="7"/>
  <c r="AG652" i="7"/>
  <c r="S652" i="7"/>
  <c r="O652" i="7"/>
  <c r="Q652" i="7"/>
  <c r="AI652" i="7"/>
  <c r="AH652" i="7"/>
  <c r="Z652" i="7"/>
  <c r="AE652" i="7"/>
  <c r="M652" i="7" l="1"/>
  <c r="AA652" i="7"/>
  <c r="AR652" i="7"/>
  <c r="AP652" i="7"/>
  <c r="AO652" i="7" s="1"/>
  <c r="AT652" i="7" s="1"/>
  <c r="AK653" i="7" s="1"/>
  <c r="AL653" i="7" l="1"/>
  <c r="AM653" i="7" s="1"/>
  <c r="AN653" i="7"/>
  <c r="K653" i="7"/>
  <c r="R653" i="7" l="1"/>
  <c r="Y653" i="7" l="1"/>
  <c r="AD653" i="7"/>
  <c r="W653" i="7"/>
  <c r="X653" i="7"/>
  <c r="T653" i="7"/>
  <c r="U653" i="7"/>
  <c r="AQ653" i="7" s="1"/>
  <c r="L653" i="7"/>
  <c r="V653" i="7" l="1"/>
  <c r="P653" i="7" s="1"/>
  <c r="O653" i="7"/>
  <c r="AS653" i="7"/>
  <c r="AB653" i="7"/>
  <c r="N653" i="7"/>
  <c r="AI653" i="7"/>
  <c r="AH653" i="7"/>
  <c r="Q653" i="7"/>
  <c r="AC653" i="7"/>
  <c r="AE653" i="7"/>
  <c r="Z653" i="7" l="1"/>
  <c r="S653" i="7"/>
  <c r="AP653" i="7" s="1"/>
  <c r="AO653" i="7" s="1"/>
  <c r="AG653" i="7"/>
  <c r="AF653" i="7"/>
  <c r="AT653" i="7"/>
  <c r="AK654" i="7" s="1"/>
  <c r="AL654" i="7" s="1"/>
  <c r="AM654" i="7" s="1"/>
  <c r="AA653" i="7"/>
  <c r="AR653" i="7"/>
  <c r="M653" i="7"/>
  <c r="AN654" i="7" l="1"/>
  <c r="K654" i="7"/>
  <c r="R654" i="7" l="1"/>
  <c r="W654" i="7" l="1"/>
  <c r="Y654" i="7"/>
  <c r="AD654" i="7"/>
  <c r="X654" i="7"/>
  <c r="T654" i="7"/>
  <c r="U654" i="7"/>
  <c r="V654" i="7" s="1"/>
  <c r="L654" i="7"/>
  <c r="N654" i="7" l="1"/>
  <c r="AS654" i="7"/>
  <c r="AB654" i="7"/>
  <c r="O654" i="7"/>
  <c r="AQ654" i="7"/>
  <c r="AF654" i="7"/>
  <c r="P654" i="7"/>
  <c r="AG654" i="7"/>
  <c r="S654" i="7"/>
  <c r="Z654" i="7"/>
  <c r="AC654" i="7"/>
  <c r="AH654" i="7"/>
  <c r="AI654" i="7"/>
  <c r="Q654" i="7"/>
  <c r="AE654" i="7"/>
  <c r="AR654" i="7" l="1"/>
  <c r="AA654" i="7"/>
  <c r="M654" i="7"/>
  <c r="AP654" i="7"/>
  <c r="AO654" i="7" s="1"/>
  <c r="AT654" i="7" s="1"/>
  <c r="AK655" i="7" s="1"/>
  <c r="AL655" i="7" l="1"/>
  <c r="AM655" i="7" s="1"/>
  <c r="AN655" i="7"/>
  <c r="K655" i="7"/>
  <c r="R655" i="7" l="1"/>
  <c r="U655" i="7" l="1"/>
  <c r="Y655" i="7"/>
  <c r="W655" i="7"/>
  <c r="AE655" i="7"/>
  <c r="AD655" i="7"/>
  <c r="V655" i="7"/>
  <c r="X655" i="7"/>
  <c r="AQ655" i="7"/>
  <c r="Z655" i="7"/>
  <c r="L655" i="7"/>
  <c r="P655" i="7" l="1"/>
  <c r="AG655" i="7"/>
  <c r="AF655" i="7"/>
  <c r="S655" i="7"/>
  <c r="Q655" i="7"/>
  <c r="AI655" i="7"/>
  <c r="AH655" i="7"/>
  <c r="O655" i="7"/>
  <c r="T655" i="7"/>
  <c r="AR655" i="7" l="1"/>
  <c r="M655" i="7"/>
  <c r="AA655" i="7"/>
  <c r="AP655" i="7"/>
  <c r="AO655" i="7" s="1"/>
  <c r="N655" i="7"/>
  <c r="AB655" i="7"/>
  <c r="AS655" i="7"/>
  <c r="AT655" i="7" s="1"/>
  <c r="AK656" i="7" s="1"/>
  <c r="AC655" i="7"/>
  <c r="AL656" i="7" l="1"/>
  <c r="AM656" i="7" s="1"/>
  <c r="AN656" i="7"/>
  <c r="K656" i="7"/>
  <c r="R656" i="7" l="1"/>
  <c r="X656" i="7" l="1"/>
  <c r="Y656" i="7"/>
  <c r="AD656" i="7"/>
  <c r="U656" i="7"/>
  <c r="V656" i="7" s="1"/>
  <c r="W656" i="7"/>
  <c r="L656" i="7"/>
  <c r="Q656" i="7" l="1"/>
  <c r="AI656" i="7"/>
  <c r="AH656" i="7"/>
  <c r="O656" i="7"/>
  <c r="AE656" i="7"/>
  <c r="AQ656" i="7"/>
  <c r="T656" i="7"/>
  <c r="AF656" i="7"/>
  <c r="P656" i="7"/>
  <c r="AG656" i="7"/>
  <c r="S656" i="7"/>
  <c r="Z656" i="7"/>
  <c r="AB656" i="7" l="1"/>
  <c r="N656" i="7"/>
  <c r="AS656" i="7"/>
  <c r="AC656" i="7"/>
  <c r="AA656" i="7"/>
  <c r="AR656" i="7"/>
  <c r="M656" i="7"/>
  <c r="AP656" i="7"/>
  <c r="AO656" i="7" s="1"/>
  <c r="AT656" i="7" s="1"/>
  <c r="AK657" i="7" s="1"/>
  <c r="AL657" i="7" l="1"/>
  <c r="AM657" i="7" s="1"/>
  <c r="AN657" i="7"/>
  <c r="K657" i="7"/>
  <c r="R657" i="7" l="1"/>
  <c r="Y657" i="7" l="1"/>
  <c r="X657" i="7"/>
  <c r="W657" i="7"/>
  <c r="AD657" i="7"/>
  <c r="U657" i="7"/>
  <c r="V657" i="7" s="1"/>
  <c r="L657" i="7"/>
  <c r="O657" i="7" l="1"/>
  <c r="Q657" i="7"/>
  <c r="AH657" i="7"/>
  <c r="AI657" i="7"/>
  <c r="AE657" i="7"/>
  <c r="T657" i="7"/>
  <c r="AQ657" i="7"/>
  <c r="P657" i="7"/>
  <c r="AF657" i="7"/>
  <c r="AG657" i="7"/>
  <c r="S657" i="7"/>
  <c r="AP657" i="7" s="1"/>
  <c r="AO657" i="7" s="1"/>
  <c r="Z657" i="7"/>
  <c r="AS657" i="7" l="1"/>
  <c r="AT657" i="7" s="1"/>
  <c r="AK658" i="7" s="1"/>
  <c r="N657" i="7"/>
  <c r="AB657" i="7"/>
  <c r="AC657" i="7"/>
  <c r="AR657" i="7"/>
  <c r="AA657" i="7"/>
  <c r="M657" i="7"/>
  <c r="AL658" i="7" l="1"/>
  <c r="AM658" i="7" s="1"/>
  <c r="AN658" i="7"/>
  <c r="K658" i="7"/>
  <c r="R658" i="7" l="1"/>
  <c r="W658" i="7" l="1"/>
  <c r="Y658" i="7"/>
  <c r="AD658" i="7"/>
  <c r="X658" i="7"/>
  <c r="T658" i="7"/>
  <c r="U658" i="7"/>
  <c r="AQ658" i="7" s="1"/>
  <c r="L658" i="7"/>
  <c r="V658" i="7" l="1"/>
  <c r="AE658" i="7"/>
  <c r="AB658" i="7"/>
  <c r="AS658" i="7"/>
  <c r="N658" i="7"/>
  <c r="AG658" i="7"/>
  <c r="P658" i="7"/>
  <c r="AF658" i="7"/>
  <c r="S658" i="7"/>
  <c r="O658" i="7"/>
  <c r="AP658" i="7"/>
  <c r="AO658" i="7" s="1"/>
  <c r="AC658" i="7"/>
  <c r="Z658" i="7"/>
  <c r="Q658" i="7"/>
  <c r="AH658" i="7"/>
  <c r="AI658" i="7"/>
  <c r="AT658" i="7" l="1"/>
  <c r="AK659" i="7" s="1"/>
  <c r="AL659" i="7" s="1"/>
  <c r="AM659" i="7" s="1"/>
  <c r="AA658" i="7"/>
  <c r="M658" i="7"/>
  <c r="AR658" i="7"/>
  <c r="AN659" i="7" l="1"/>
  <c r="K659" i="7"/>
  <c r="R659" i="7" l="1"/>
  <c r="AD659" i="7" l="1"/>
  <c r="Y659" i="7"/>
  <c r="U659" i="7"/>
  <c r="AE659" i="7" s="1"/>
  <c r="W659" i="7"/>
  <c r="V659" i="7"/>
  <c r="X659" i="7"/>
  <c r="L659" i="7"/>
  <c r="AG659" i="7" l="1"/>
  <c r="AF659" i="7"/>
  <c r="P659" i="7"/>
  <c r="S659" i="7"/>
  <c r="AI659" i="7"/>
  <c r="AH659" i="7"/>
  <c r="Q659" i="7"/>
  <c r="Z659" i="7"/>
  <c r="O659" i="7"/>
  <c r="T659" i="7"/>
  <c r="AQ659" i="7"/>
  <c r="AS659" i="7" l="1"/>
  <c r="N659" i="7"/>
  <c r="AB659" i="7"/>
  <c r="AC659" i="7"/>
  <c r="M659" i="7"/>
  <c r="AR659" i="7"/>
  <c r="AA659" i="7"/>
  <c r="AP659" i="7"/>
  <c r="AO659" i="7" s="1"/>
  <c r="AT659" i="7"/>
  <c r="AK660" i="7" s="1"/>
  <c r="AL660" i="7" l="1"/>
  <c r="AM660" i="7" s="1"/>
  <c r="AN660" i="7"/>
  <c r="K660" i="7"/>
  <c r="R660" i="7" l="1"/>
  <c r="AD660" i="7" l="1"/>
  <c r="Y660" i="7"/>
  <c r="X660" i="7"/>
  <c r="W660" i="7"/>
  <c r="T660" i="7"/>
  <c r="U660" i="7"/>
  <c r="V660" i="7" s="1"/>
  <c r="Z660" i="7" s="1"/>
  <c r="L660" i="7"/>
  <c r="AS660" i="7" l="1"/>
  <c r="N660" i="7"/>
  <c r="AB660" i="7"/>
  <c r="AC660" i="7"/>
  <c r="O660" i="7"/>
  <c r="AE660" i="7"/>
  <c r="Q660" i="7"/>
  <c r="AI660" i="7"/>
  <c r="AH660" i="7"/>
  <c r="AQ660" i="7"/>
  <c r="P660" i="7"/>
  <c r="AF660" i="7"/>
  <c r="AG660" i="7"/>
  <c r="S660" i="7"/>
  <c r="AP660" i="7" s="1"/>
  <c r="AO660" i="7" s="1"/>
  <c r="AT660" i="7" l="1"/>
  <c r="AK661" i="7" s="1"/>
  <c r="AA660" i="7"/>
  <c r="AR660" i="7"/>
  <c r="M660" i="7"/>
  <c r="AL661" i="7"/>
  <c r="AM661" i="7" s="1"/>
  <c r="AN661" i="7"/>
  <c r="K661" i="7" l="1"/>
  <c r="R661" i="7" l="1"/>
  <c r="W661" i="7" l="1"/>
  <c r="T661" i="7"/>
  <c r="X661" i="7"/>
  <c r="AD661" i="7"/>
  <c r="U661" i="7"/>
  <c r="V661" i="7" s="1"/>
  <c r="Z661" i="7" s="1"/>
  <c r="Y661" i="7"/>
  <c r="AC661" i="7"/>
  <c r="AQ661" i="7"/>
  <c r="L661" i="7"/>
  <c r="O661" i="7" l="1"/>
  <c r="Q661" i="7"/>
  <c r="AI661" i="7"/>
  <c r="AH661" i="7"/>
  <c r="AS661" i="7"/>
  <c r="N661" i="7"/>
  <c r="AB661" i="7"/>
  <c r="AF661" i="7"/>
  <c r="P661" i="7"/>
  <c r="AG661" i="7"/>
  <c r="S661" i="7"/>
  <c r="AE661" i="7"/>
  <c r="M661" i="7" l="1"/>
  <c r="AR661" i="7"/>
  <c r="AA661" i="7"/>
  <c r="AP661" i="7"/>
  <c r="AO661" i="7" s="1"/>
  <c r="AT661" i="7" s="1"/>
  <c r="AK662" i="7" s="1"/>
  <c r="AL662" i="7" l="1"/>
  <c r="AM662" i="7" s="1"/>
  <c r="AN662" i="7"/>
  <c r="K662" i="7"/>
  <c r="R662" i="7" l="1"/>
  <c r="W662" i="7" l="1"/>
  <c r="Y662" i="7"/>
  <c r="X662" i="7"/>
  <c r="T662" i="7"/>
  <c r="AD662" i="7"/>
  <c r="U662" i="7"/>
  <c r="AE662" i="7" s="1"/>
  <c r="L662" i="7"/>
  <c r="V662" i="7" l="1"/>
  <c r="Z662" i="7" s="1"/>
  <c r="AB662" i="7"/>
  <c r="AS662" i="7"/>
  <c r="N662" i="7"/>
  <c r="O662" i="7"/>
  <c r="AQ662" i="7"/>
  <c r="AI662" i="7"/>
  <c r="AH662" i="7"/>
  <c r="Q662" i="7"/>
  <c r="AC662" i="7"/>
  <c r="P662" i="7"/>
  <c r="AF662" i="7"/>
  <c r="AG662" i="7"/>
  <c r="S662" i="7"/>
  <c r="AR662" i="7" l="1"/>
  <c r="M662" i="7"/>
  <c r="AA662" i="7"/>
  <c r="AP662" i="7"/>
  <c r="AO662" i="7" s="1"/>
  <c r="AT662" i="7" s="1"/>
  <c r="AK663" i="7" s="1"/>
  <c r="AL663" i="7" l="1"/>
  <c r="AM663" i="7" s="1"/>
  <c r="AN663" i="7"/>
  <c r="K663" i="7"/>
  <c r="R663" i="7" l="1"/>
  <c r="AD663" i="7" l="1"/>
  <c r="X663" i="7"/>
  <c r="Y663" i="7"/>
  <c r="W663" i="7"/>
  <c r="U663" i="7"/>
  <c r="AQ663" i="7" s="1"/>
  <c r="V663" i="7"/>
  <c r="T663" i="7"/>
  <c r="L663" i="7"/>
  <c r="N663" i="7" l="1"/>
  <c r="AB663" i="7"/>
  <c r="AS663" i="7"/>
  <c r="P663" i="7"/>
  <c r="AG663" i="7"/>
  <c r="AF663" i="7"/>
  <c r="S663" i="7"/>
  <c r="O663" i="7"/>
  <c r="AI663" i="7"/>
  <c r="AH663" i="7"/>
  <c r="Q663" i="7"/>
  <c r="AC663" i="7"/>
  <c r="Z663" i="7"/>
  <c r="AE663" i="7"/>
  <c r="M663" i="7" l="1"/>
  <c r="AR663" i="7"/>
  <c r="AA663" i="7"/>
  <c r="AP663" i="7"/>
  <c r="AO663" i="7" s="1"/>
  <c r="AT663" i="7" s="1"/>
  <c r="AK664" i="7" s="1"/>
  <c r="AL664" i="7" l="1"/>
  <c r="AM664" i="7" s="1"/>
  <c r="AN664" i="7"/>
  <c r="K664" i="7"/>
  <c r="R664" i="7" l="1"/>
  <c r="U664" i="7" l="1"/>
  <c r="V664" i="7"/>
  <c r="W664" i="7"/>
  <c r="AE664" i="7"/>
  <c r="Y664" i="7"/>
  <c r="AD664" i="7"/>
  <c r="X664" i="7"/>
  <c r="Z664" i="7"/>
  <c r="AQ664" i="7"/>
  <c r="L664" i="7"/>
  <c r="O664" i="7" l="1"/>
  <c r="AI664" i="7"/>
  <c r="AH664" i="7"/>
  <c r="Q664" i="7"/>
  <c r="AF664" i="7"/>
  <c r="P664" i="7"/>
  <c r="AG664" i="7"/>
  <c r="S664" i="7"/>
  <c r="T664" i="7"/>
  <c r="AA664" i="7" l="1"/>
  <c r="AR664" i="7"/>
  <c r="M664" i="7"/>
  <c r="AP664" i="7"/>
  <c r="AO664" i="7" s="1"/>
  <c r="N664" i="7"/>
  <c r="AB664" i="7"/>
  <c r="AS664" i="7"/>
  <c r="AT664" i="7" s="1"/>
  <c r="AK665" i="7" s="1"/>
  <c r="AC664" i="7"/>
  <c r="AL665" i="7" l="1"/>
  <c r="AM665" i="7" s="1"/>
  <c r="AN665" i="7"/>
  <c r="K665" i="7"/>
  <c r="R665" i="7" l="1"/>
  <c r="U665" i="7" l="1"/>
  <c r="W665" i="7"/>
  <c r="Y665" i="7"/>
  <c r="AD665" i="7"/>
  <c r="X665" i="7"/>
  <c r="V665" i="7"/>
  <c r="AE665" i="7"/>
  <c r="T665" i="7"/>
  <c r="Z665" i="7"/>
  <c r="AQ665" i="7"/>
  <c r="L665" i="7"/>
  <c r="N665" i="7" l="1"/>
  <c r="AS665" i="7"/>
  <c r="AB665" i="7"/>
  <c r="AC665" i="7"/>
  <c r="AF665" i="7"/>
  <c r="AG665" i="7"/>
  <c r="P665" i="7"/>
  <c r="S665" i="7"/>
  <c r="AI665" i="7"/>
  <c r="AH665" i="7"/>
  <c r="Q665" i="7"/>
  <c r="O665" i="7"/>
  <c r="M665" i="7" l="1"/>
  <c r="AR665" i="7"/>
  <c r="AA665" i="7"/>
  <c r="AP665" i="7"/>
  <c r="AO665" i="7" s="1"/>
  <c r="AT665" i="7" s="1"/>
  <c r="AK666" i="7" s="1"/>
  <c r="AL666" i="7" l="1"/>
  <c r="AM666" i="7" s="1"/>
  <c r="AN666" i="7"/>
  <c r="K666" i="7"/>
  <c r="R666" i="7" l="1"/>
  <c r="AD666" i="7" l="1"/>
  <c r="X666" i="7"/>
  <c r="Y666" i="7"/>
  <c r="U666" i="7"/>
  <c r="V666" i="7"/>
  <c r="AE666" i="7"/>
  <c r="W666" i="7"/>
  <c r="AQ666" i="7"/>
  <c r="T666" i="7"/>
  <c r="L666" i="7"/>
  <c r="AF666" i="7" l="1"/>
  <c r="P666" i="7"/>
  <c r="AG666" i="7"/>
  <c r="S666" i="7"/>
  <c r="AB666" i="7"/>
  <c r="N666" i="7"/>
  <c r="AS666" i="7"/>
  <c r="AH666" i="7"/>
  <c r="AI666" i="7"/>
  <c r="Q666" i="7"/>
  <c r="AC666" i="7"/>
  <c r="O666" i="7"/>
  <c r="Z666" i="7"/>
  <c r="M666" i="7" l="1"/>
  <c r="AR666" i="7"/>
  <c r="AA666" i="7"/>
  <c r="AP666" i="7"/>
  <c r="AO666" i="7" s="1"/>
  <c r="AT666" i="7" s="1"/>
  <c r="AK667" i="7" s="1"/>
  <c r="AL667" i="7" l="1"/>
  <c r="AM667" i="7" s="1"/>
  <c r="AN667" i="7"/>
  <c r="K667" i="7"/>
  <c r="R667" i="7" l="1"/>
  <c r="AD667" i="7" l="1"/>
  <c r="Y667" i="7"/>
  <c r="X667" i="7"/>
  <c r="W667" i="7"/>
  <c r="U667" i="7"/>
  <c r="AE667" i="7" s="1"/>
  <c r="AQ667" i="7"/>
  <c r="L667" i="7"/>
  <c r="V667" i="7" l="1"/>
  <c r="Z667" i="7" s="1"/>
  <c r="AI667" i="7"/>
  <c r="AH667" i="7"/>
  <c r="Q667" i="7"/>
  <c r="O667" i="7"/>
  <c r="T667" i="7"/>
  <c r="P667" i="7"/>
  <c r="AF667" i="7"/>
  <c r="AG667" i="7"/>
  <c r="S667" i="7"/>
  <c r="AA667" i="7" l="1"/>
  <c r="AR667" i="7"/>
  <c r="M667" i="7"/>
  <c r="AS667" i="7"/>
  <c r="N667" i="7"/>
  <c r="AB667" i="7"/>
  <c r="AC667" i="7"/>
  <c r="AP667" i="7"/>
  <c r="AO667" i="7" s="1"/>
  <c r="AT667" i="7" l="1"/>
  <c r="AK668" i="7" s="1"/>
  <c r="K668" i="7"/>
  <c r="R668" i="7" l="1"/>
  <c r="AL668" i="7"/>
  <c r="AM668" i="7" s="1"/>
  <c r="AN668" i="7"/>
  <c r="X668" i="7" l="1"/>
  <c r="AD668" i="7"/>
  <c r="Y668" i="7"/>
  <c r="W668" i="7"/>
  <c r="T668" i="7" s="1"/>
  <c r="U668" i="7"/>
  <c r="V668" i="7" s="1"/>
  <c r="Z668" i="7" s="1"/>
  <c r="L668" i="7"/>
  <c r="N668" i="7" l="1"/>
  <c r="AB668" i="7"/>
  <c r="AS668" i="7"/>
  <c r="AC668" i="7"/>
  <c r="O668" i="7"/>
  <c r="AG668" i="7"/>
  <c r="P668" i="7"/>
  <c r="AF668" i="7"/>
  <c r="S668" i="7"/>
  <c r="AQ668" i="7"/>
  <c r="Q668" i="7"/>
  <c r="AH668" i="7"/>
  <c r="AI668" i="7"/>
  <c r="AE668" i="7"/>
  <c r="AA668" i="7" l="1"/>
  <c r="M668" i="7"/>
  <c r="AR668" i="7"/>
  <c r="AP668" i="7"/>
  <c r="AO668" i="7" s="1"/>
  <c r="AT668" i="7" s="1"/>
  <c r="AK669" i="7" s="1"/>
  <c r="AL669" i="7" l="1"/>
  <c r="AM669" i="7" s="1"/>
  <c r="AN669" i="7"/>
  <c r="K669" i="7"/>
  <c r="R669" i="7" l="1"/>
  <c r="X669" i="7" l="1"/>
  <c r="W669" i="7"/>
  <c r="Y669" i="7"/>
  <c r="AD669" i="7"/>
  <c r="U669" i="7"/>
  <c r="AQ669" i="7" s="1"/>
  <c r="L669" i="7"/>
  <c r="V669" i="7" l="1"/>
  <c r="AG669" i="7" s="1"/>
  <c r="AF669" i="7"/>
  <c r="P669" i="7"/>
  <c r="S669" i="7"/>
  <c r="O669" i="7"/>
  <c r="AH669" i="7"/>
  <c r="Q669" i="7"/>
  <c r="AI669" i="7"/>
  <c r="Z669" i="7"/>
  <c r="AE669" i="7"/>
  <c r="T669" i="7"/>
  <c r="AR669" i="7" l="1"/>
  <c r="AA669" i="7"/>
  <c r="M669" i="7"/>
  <c r="AB669" i="7"/>
  <c r="AS669" i="7"/>
  <c r="N669" i="7"/>
  <c r="AC669" i="7"/>
  <c r="AP669" i="7"/>
  <c r="AO669" i="7" s="1"/>
  <c r="AT669" i="7" l="1"/>
  <c r="AK670" i="7" s="1"/>
  <c r="K670" i="7"/>
  <c r="R670" i="7" l="1"/>
  <c r="AL670" i="7"/>
  <c r="AM670" i="7" s="1"/>
  <c r="AN670" i="7"/>
  <c r="AD670" i="7" l="1"/>
  <c r="X670" i="7"/>
  <c r="W670" i="7"/>
  <c r="Y670" i="7"/>
  <c r="U670" i="7"/>
  <c r="V670" i="7" s="1"/>
  <c r="L670" i="7"/>
  <c r="AG670" i="7" l="1"/>
  <c r="AF670" i="7"/>
  <c r="P670" i="7"/>
  <c r="S670" i="7"/>
  <c r="AH670" i="7"/>
  <c r="AI670" i="7"/>
  <c r="Q670" i="7"/>
  <c r="O670" i="7"/>
  <c r="AQ670" i="7"/>
  <c r="AP670" i="7"/>
  <c r="AO670" i="7" s="1"/>
  <c r="AE670" i="7"/>
  <c r="Z670" i="7"/>
  <c r="T670" i="7"/>
  <c r="N670" i="7" l="1"/>
  <c r="AS670" i="7"/>
  <c r="AT670" i="7" s="1"/>
  <c r="AK671" i="7" s="1"/>
  <c r="AB670" i="7"/>
  <c r="AC670" i="7"/>
  <c r="AA670" i="7"/>
  <c r="AR670" i="7"/>
  <c r="M670" i="7"/>
  <c r="AL671" i="7" l="1"/>
  <c r="AM671" i="7" s="1"/>
  <c r="AN671" i="7"/>
  <c r="K671" i="7"/>
  <c r="R671" i="7" l="1"/>
  <c r="Y671" i="7" l="1"/>
  <c r="X671" i="7"/>
  <c r="AD671" i="7"/>
  <c r="W671" i="7"/>
  <c r="U671" i="7"/>
  <c r="V671" i="7" s="1"/>
  <c r="T671" i="7"/>
  <c r="L671" i="7"/>
  <c r="N671" i="7" l="1"/>
  <c r="AS671" i="7"/>
  <c r="AB671" i="7"/>
  <c r="AC671" i="7"/>
  <c r="O671" i="7"/>
  <c r="Q671" i="7"/>
  <c r="AI671" i="7"/>
  <c r="AH671" i="7"/>
  <c r="AE671" i="7"/>
  <c r="AQ671" i="7"/>
  <c r="AG671" i="7"/>
  <c r="AF671" i="7"/>
  <c r="P671" i="7"/>
  <c r="S671" i="7"/>
  <c r="AP671" i="7" s="1"/>
  <c r="AO671" i="7" s="1"/>
  <c r="Z671" i="7"/>
  <c r="AT671" i="7" l="1"/>
  <c r="AK672" i="7" s="1"/>
  <c r="AR671" i="7"/>
  <c r="M671" i="7"/>
  <c r="AA671" i="7"/>
  <c r="K672" i="7" l="1"/>
  <c r="AL672" i="7"/>
  <c r="AM672" i="7" s="1"/>
  <c r="AN672" i="7"/>
  <c r="R672" i="7" l="1"/>
  <c r="AD672" i="7" l="1"/>
  <c r="Y672" i="7"/>
  <c r="U672" i="7"/>
  <c r="AE672" i="7" s="1"/>
  <c r="X672" i="7"/>
  <c r="W672" i="7"/>
  <c r="L672" i="7"/>
  <c r="AQ672" i="7" l="1"/>
  <c r="V672" i="7"/>
  <c r="Z672" i="7" s="1"/>
  <c r="AI672" i="7"/>
  <c r="AH672" i="7"/>
  <c r="Q672" i="7"/>
  <c r="T672" i="7"/>
  <c r="O672" i="7"/>
  <c r="P672" i="7"/>
  <c r="AF672" i="7"/>
  <c r="AG672" i="7"/>
  <c r="S672" i="7"/>
  <c r="M672" i="7" l="1"/>
  <c r="AA672" i="7"/>
  <c r="AR672" i="7"/>
  <c r="AP672" i="7"/>
  <c r="AO672" i="7" s="1"/>
  <c r="N672" i="7"/>
  <c r="AS672" i="7"/>
  <c r="AT672" i="7" s="1"/>
  <c r="AK673" i="7" s="1"/>
  <c r="AB672" i="7"/>
  <c r="AC672" i="7"/>
  <c r="AL673" i="7" l="1"/>
  <c r="AM673" i="7" s="1"/>
  <c r="AN673" i="7"/>
  <c r="K673" i="7"/>
  <c r="R673" i="7" l="1"/>
  <c r="X673" i="7" l="1"/>
  <c r="Y673" i="7"/>
  <c r="AD673" i="7"/>
  <c r="W673" i="7"/>
  <c r="U673" i="7"/>
  <c r="V673" i="7"/>
  <c r="Z673" i="7" s="1"/>
  <c r="L673" i="7"/>
  <c r="AI673" i="7" l="1"/>
  <c r="Q673" i="7"/>
  <c r="AH673" i="7"/>
  <c r="O673" i="7"/>
  <c r="P673" i="7"/>
  <c r="AG673" i="7"/>
  <c r="AF673" i="7"/>
  <c r="S673" i="7"/>
  <c r="AQ673" i="7"/>
  <c r="AP673" i="7"/>
  <c r="AO673" i="7" s="1"/>
  <c r="T673" i="7"/>
  <c r="AE673" i="7"/>
  <c r="N673" i="7" l="1"/>
  <c r="AS673" i="7"/>
  <c r="AB673" i="7"/>
  <c r="AC673" i="7"/>
  <c r="AT673" i="7"/>
  <c r="AK674" i="7" s="1"/>
  <c r="M673" i="7"/>
  <c r="AA673" i="7"/>
  <c r="AR673" i="7"/>
  <c r="K674" i="7" l="1"/>
  <c r="AL674" i="7"/>
  <c r="AM674" i="7" s="1"/>
  <c r="AN674" i="7"/>
  <c r="R674" i="7" l="1"/>
  <c r="Y674" i="7" l="1"/>
  <c r="AD674" i="7"/>
  <c r="X674" i="7"/>
  <c r="W674" i="7"/>
  <c r="U674" i="7"/>
  <c r="V674" i="7" s="1"/>
  <c r="Z674" i="7" s="1"/>
  <c r="L674" i="7"/>
  <c r="O674" i="7" l="1"/>
  <c r="AQ674" i="7"/>
  <c r="AE674" i="7"/>
  <c r="AI674" i="7"/>
  <c r="AH674" i="7"/>
  <c r="Q674" i="7"/>
  <c r="T674" i="7"/>
  <c r="P674" i="7"/>
  <c r="AG674" i="7"/>
  <c r="AF674" i="7"/>
  <c r="S674" i="7"/>
  <c r="AP674" i="7" s="1"/>
  <c r="AO674" i="7" s="1"/>
  <c r="N674" i="7" l="1"/>
  <c r="AB674" i="7"/>
  <c r="AS674" i="7"/>
  <c r="AC674" i="7"/>
  <c r="AT674" i="7"/>
  <c r="AK675" i="7" s="1"/>
  <c r="AR674" i="7"/>
  <c r="AA674" i="7"/>
  <c r="M674" i="7"/>
  <c r="K675" i="7" l="1"/>
  <c r="AL675" i="7"/>
  <c r="AM675" i="7" s="1"/>
  <c r="AN675" i="7"/>
  <c r="R675" i="7" l="1"/>
  <c r="Y675" i="7" l="1"/>
  <c r="X675" i="7"/>
  <c r="AD675" i="7"/>
  <c r="W675" i="7"/>
  <c r="U675" i="7"/>
  <c r="V675" i="7" s="1"/>
  <c r="L675" i="7"/>
  <c r="O675" i="7" l="1"/>
  <c r="AE675" i="7"/>
  <c r="AG675" i="7"/>
  <c r="P675" i="7"/>
  <c r="AF675" i="7"/>
  <c r="S675" i="7"/>
  <c r="AQ675" i="7"/>
  <c r="Q675" i="7"/>
  <c r="AI675" i="7"/>
  <c r="AH675" i="7"/>
  <c r="Z675" i="7"/>
  <c r="T675" i="7"/>
  <c r="AA675" i="7" l="1"/>
  <c r="M675" i="7"/>
  <c r="AR675" i="7"/>
  <c r="N675" i="7"/>
  <c r="AB675" i="7"/>
  <c r="AS675" i="7"/>
  <c r="AC675" i="7"/>
  <c r="AP675" i="7"/>
  <c r="AO675" i="7" s="1"/>
  <c r="AT675" i="7" l="1"/>
  <c r="AK676" i="7" s="1"/>
  <c r="AL676" i="7" s="1"/>
  <c r="AM676" i="7" s="1"/>
  <c r="K676" i="7"/>
  <c r="AN676" i="7" l="1"/>
  <c r="R676" i="7"/>
  <c r="W676" i="7" l="1"/>
  <c r="AD676" i="7"/>
  <c r="X676" i="7"/>
  <c r="Y676" i="7"/>
  <c r="U676" i="7"/>
  <c r="V676" i="7" s="1"/>
  <c r="Z676" i="7" s="1"/>
  <c r="T676" i="7"/>
  <c r="L676" i="7"/>
  <c r="O676" i="7" l="1"/>
  <c r="AE676" i="7"/>
  <c r="AQ676" i="7"/>
  <c r="AH676" i="7"/>
  <c r="AI676" i="7"/>
  <c r="Q676" i="7"/>
  <c r="AB676" i="7"/>
  <c r="AS676" i="7"/>
  <c r="N676" i="7"/>
  <c r="AC676" i="7"/>
  <c r="P676" i="7"/>
  <c r="AG676" i="7"/>
  <c r="AF676" i="7"/>
  <c r="S676" i="7"/>
  <c r="AR676" i="7" l="1"/>
  <c r="AA676" i="7"/>
  <c r="M676" i="7"/>
  <c r="AP676" i="7"/>
  <c r="AO676" i="7" s="1"/>
  <c r="AT676" i="7" s="1"/>
  <c r="AK677" i="7" s="1"/>
  <c r="AL677" i="7" l="1"/>
  <c r="AM677" i="7" s="1"/>
  <c r="AN677" i="7"/>
  <c r="K677" i="7"/>
  <c r="R677" i="7" l="1"/>
  <c r="X677" i="7" l="1"/>
  <c r="W677" i="7"/>
  <c r="T677" i="7" s="1"/>
  <c r="AD677" i="7"/>
  <c r="Y677" i="7"/>
  <c r="U677" i="7"/>
  <c r="V677" i="7" s="1"/>
  <c r="Z677" i="7" s="1"/>
  <c r="L677" i="7"/>
  <c r="AS677" i="7" l="1"/>
  <c r="AB677" i="7"/>
  <c r="N677" i="7"/>
  <c r="AC677" i="7"/>
  <c r="O677" i="7"/>
  <c r="AE677" i="7"/>
  <c r="AQ677" i="7"/>
  <c r="AG677" i="7"/>
  <c r="P677" i="7"/>
  <c r="AF677" i="7"/>
  <c r="S677" i="7"/>
  <c r="AP677" i="7" s="1"/>
  <c r="AO677" i="7" s="1"/>
  <c r="Q677" i="7"/>
  <c r="AI677" i="7"/>
  <c r="AH677" i="7"/>
  <c r="AT677" i="7" l="1"/>
  <c r="AK678" i="7" s="1"/>
  <c r="AL678" i="7" s="1"/>
  <c r="AM678" i="7" s="1"/>
  <c r="M677" i="7"/>
  <c r="AR677" i="7"/>
  <c r="AA677" i="7"/>
  <c r="AN678" i="7" l="1"/>
  <c r="K678" i="7"/>
  <c r="R678" i="7" l="1"/>
  <c r="Y678" i="7" l="1"/>
  <c r="W678" i="7"/>
  <c r="AD678" i="7"/>
  <c r="U678" i="7"/>
  <c r="V678" i="7" s="1"/>
  <c r="X678" i="7"/>
  <c r="L678" i="7"/>
  <c r="AQ678" i="7" l="1"/>
  <c r="Q678" i="7"/>
  <c r="AI678" i="7"/>
  <c r="AH678" i="7"/>
  <c r="O678" i="7"/>
  <c r="T678" i="7"/>
  <c r="AE678" i="7"/>
  <c r="P678" i="7"/>
  <c r="AG678" i="7"/>
  <c r="AF678" i="7"/>
  <c r="S678" i="7"/>
  <c r="Z678" i="7"/>
  <c r="M678" i="7" l="1"/>
  <c r="AA678" i="7"/>
  <c r="AR678" i="7"/>
  <c r="AP678" i="7"/>
  <c r="AO678" i="7" s="1"/>
  <c r="AS678" i="7"/>
  <c r="N678" i="7"/>
  <c r="AB678" i="7"/>
  <c r="AC678" i="7"/>
  <c r="AT678" i="7" l="1"/>
  <c r="AK679" i="7" s="1"/>
  <c r="AL679" i="7" s="1"/>
  <c r="AM679" i="7" s="1"/>
  <c r="K679" i="7"/>
  <c r="AN679" i="7" l="1"/>
  <c r="R679" i="7"/>
  <c r="X679" i="7" l="1"/>
  <c r="W679" i="7"/>
  <c r="Y679" i="7"/>
  <c r="AD679" i="7"/>
  <c r="U679" i="7"/>
  <c r="AQ679" i="7" s="1"/>
  <c r="T679" i="7"/>
  <c r="L679" i="7"/>
  <c r="V679" i="7" l="1"/>
  <c r="Z679" i="7" s="1"/>
  <c r="N679" i="7"/>
  <c r="AS679" i="7"/>
  <c r="AB679" i="7"/>
  <c r="O679" i="7"/>
  <c r="AI679" i="7"/>
  <c r="AH679" i="7"/>
  <c r="Q679" i="7"/>
  <c r="AC679" i="7"/>
  <c r="AE679" i="7"/>
  <c r="P679" i="7"/>
  <c r="AF679" i="7"/>
  <c r="AG679" i="7"/>
  <c r="S679" i="7"/>
  <c r="M679" i="7" l="1"/>
  <c r="AA679" i="7"/>
  <c r="AR679" i="7"/>
  <c r="AP679" i="7"/>
  <c r="AO679" i="7" s="1"/>
  <c r="AT679" i="7" s="1"/>
  <c r="AK680" i="7" s="1"/>
  <c r="AL680" i="7" l="1"/>
  <c r="AM680" i="7" s="1"/>
  <c r="AN680" i="7"/>
  <c r="K680" i="7"/>
  <c r="R680" i="7" l="1"/>
  <c r="X680" i="7" l="1"/>
  <c r="AD680" i="7"/>
  <c r="Y680" i="7"/>
  <c r="U680" i="7"/>
  <c r="AQ680" i="7" s="1"/>
  <c r="W680" i="7"/>
  <c r="L680" i="7"/>
  <c r="V680" i="7" l="1"/>
  <c r="Z680" i="7" s="1"/>
  <c r="O680" i="7"/>
  <c r="AE680" i="7"/>
  <c r="Q680" i="7"/>
  <c r="AH680" i="7"/>
  <c r="AI680" i="7"/>
  <c r="AF680" i="7"/>
  <c r="AG680" i="7"/>
  <c r="P680" i="7"/>
  <c r="S680" i="7"/>
  <c r="T680" i="7"/>
  <c r="AB680" i="7" l="1"/>
  <c r="AS680" i="7"/>
  <c r="N680" i="7"/>
  <c r="AC680" i="7"/>
  <c r="AA680" i="7"/>
  <c r="AR680" i="7"/>
  <c r="M680" i="7"/>
  <c r="AP680" i="7"/>
  <c r="AO680" i="7" s="1"/>
  <c r="K681" i="7" l="1"/>
  <c r="AT680" i="7"/>
  <c r="AK681" i="7" s="1"/>
  <c r="AL681" i="7" l="1"/>
  <c r="AM681" i="7" s="1"/>
  <c r="AN681" i="7"/>
  <c r="R681" i="7"/>
  <c r="Y681" i="7" l="1"/>
  <c r="AD681" i="7"/>
  <c r="X681" i="7"/>
  <c r="W681" i="7"/>
  <c r="U681" i="7"/>
  <c r="V681" i="7" s="1"/>
  <c r="L681" i="7"/>
  <c r="AQ681" i="7" l="1"/>
  <c r="P681" i="7"/>
  <c r="AG681" i="7"/>
  <c r="AF681" i="7"/>
  <c r="S681" i="7"/>
  <c r="O681" i="7"/>
  <c r="AH681" i="7"/>
  <c r="AI681" i="7"/>
  <c r="Q681" i="7"/>
  <c r="T681" i="7"/>
  <c r="AE681" i="7"/>
  <c r="Z681" i="7"/>
  <c r="N681" i="7" l="1"/>
  <c r="AS681" i="7"/>
  <c r="AB681" i="7"/>
  <c r="AC681" i="7"/>
  <c r="M681" i="7"/>
  <c r="AA681" i="7"/>
  <c r="AR681" i="7"/>
  <c r="AP681" i="7"/>
  <c r="AO681" i="7" s="1"/>
  <c r="AT681" i="7" s="1"/>
  <c r="AK682" i="7" s="1"/>
  <c r="AL682" i="7" l="1"/>
  <c r="AM682" i="7" s="1"/>
  <c r="AN682" i="7"/>
  <c r="K682" i="7"/>
  <c r="R682" i="7" l="1"/>
  <c r="Y682" i="7" l="1"/>
  <c r="W682" i="7"/>
  <c r="AD682" i="7"/>
  <c r="X682" i="7"/>
  <c r="T682" i="7"/>
  <c r="U682" i="7"/>
  <c r="V682" i="7" s="1"/>
  <c r="Z682" i="7" s="1"/>
  <c r="L682" i="7"/>
  <c r="AE682" i="7" l="1"/>
  <c r="O682" i="7"/>
  <c r="AQ682" i="7"/>
  <c r="AS682" i="7"/>
  <c r="N682" i="7"/>
  <c r="AB682" i="7"/>
  <c r="AC682" i="7"/>
  <c r="AI682" i="7"/>
  <c r="AH682" i="7"/>
  <c r="Q682" i="7"/>
  <c r="AG682" i="7"/>
  <c r="P682" i="7"/>
  <c r="AF682" i="7"/>
  <c r="S682" i="7"/>
  <c r="AR682" i="7" l="1"/>
  <c r="M682" i="7"/>
  <c r="AA682" i="7"/>
  <c r="AP682" i="7"/>
  <c r="AO682" i="7" s="1"/>
  <c r="AT682" i="7" s="1"/>
  <c r="AK683" i="7" s="1"/>
  <c r="AL683" i="7" l="1"/>
  <c r="AM683" i="7" s="1"/>
  <c r="AN683" i="7"/>
  <c r="K683" i="7"/>
  <c r="R683" i="7" l="1"/>
  <c r="AD683" i="7" l="1"/>
  <c r="Y683" i="7"/>
  <c r="W683" i="7"/>
  <c r="T683" i="7" s="1"/>
  <c r="X683" i="7"/>
  <c r="U683" i="7"/>
  <c r="V683" i="7" s="1"/>
  <c r="L683" i="7"/>
  <c r="O683" i="7" l="1"/>
  <c r="AB683" i="7"/>
  <c r="AS683" i="7"/>
  <c r="N683" i="7"/>
  <c r="AP683" i="7"/>
  <c r="AO683" i="7" s="1"/>
  <c r="AQ683" i="7"/>
  <c r="AI683" i="7"/>
  <c r="Q683" i="7"/>
  <c r="AH683" i="7"/>
  <c r="AC683" i="7"/>
  <c r="AE683" i="7"/>
  <c r="AG683" i="7"/>
  <c r="P683" i="7"/>
  <c r="AF683" i="7"/>
  <c r="S683" i="7"/>
  <c r="Z683" i="7"/>
  <c r="AT683" i="7" l="1"/>
  <c r="AK684" i="7" s="1"/>
  <c r="AL684" i="7" s="1"/>
  <c r="AM684" i="7" s="1"/>
  <c r="AA683" i="7"/>
  <c r="AR683" i="7"/>
  <c r="M683" i="7"/>
  <c r="AN684" i="7" l="1"/>
  <c r="K684" i="7"/>
  <c r="R684" i="7" l="1"/>
  <c r="X684" i="7" l="1"/>
  <c r="W684" i="7"/>
  <c r="AD684" i="7"/>
  <c r="U684" i="7"/>
  <c r="V684" i="7" s="1"/>
  <c r="Y684" i="7"/>
  <c r="T684" i="7"/>
  <c r="AQ684" i="7"/>
  <c r="L684" i="7"/>
  <c r="N684" i="7" l="1"/>
  <c r="AS684" i="7"/>
  <c r="AB684" i="7"/>
  <c r="Q684" i="7"/>
  <c r="AH684" i="7"/>
  <c r="AI684" i="7"/>
  <c r="O684" i="7"/>
  <c r="AE684" i="7"/>
  <c r="AG684" i="7"/>
  <c r="P684" i="7"/>
  <c r="AF684" i="7"/>
  <c r="S684" i="7"/>
  <c r="AC684" i="7"/>
  <c r="Z684" i="7"/>
  <c r="AR684" i="7" l="1"/>
  <c r="AA684" i="7"/>
  <c r="M684" i="7"/>
  <c r="AP684" i="7"/>
  <c r="AO684" i="7" s="1"/>
  <c r="AT684" i="7" s="1"/>
  <c r="AK685" i="7" s="1"/>
  <c r="AL685" i="7" l="1"/>
  <c r="AM685" i="7" s="1"/>
  <c r="AN685" i="7"/>
  <c r="K685" i="7"/>
  <c r="R685" i="7" l="1"/>
  <c r="AD685" i="7" l="1"/>
  <c r="X685" i="7"/>
  <c r="Y685" i="7"/>
  <c r="U685" i="7"/>
  <c r="V685" i="7"/>
  <c r="W685" i="7"/>
  <c r="T685" i="7" s="1"/>
  <c r="AQ685" i="7"/>
  <c r="L685" i="7"/>
  <c r="AF685" i="7" l="1"/>
  <c r="P685" i="7"/>
  <c r="AG685" i="7"/>
  <c r="S685" i="7"/>
  <c r="AB685" i="7"/>
  <c r="AS685" i="7"/>
  <c r="N685" i="7"/>
  <c r="AI685" i="7"/>
  <c r="Q685" i="7"/>
  <c r="AH685" i="7"/>
  <c r="Z685" i="7"/>
  <c r="O685" i="7"/>
  <c r="AE685" i="7"/>
  <c r="AC685" i="7"/>
  <c r="M685" i="7" l="1"/>
  <c r="AR685" i="7"/>
  <c r="AA685" i="7"/>
  <c r="AP685" i="7"/>
  <c r="AO685" i="7" s="1"/>
  <c r="AT685" i="7" s="1"/>
  <c r="AK686" i="7" s="1"/>
  <c r="AL686" i="7" l="1"/>
  <c r="AM686" i="7" s="1"/>
  <c r="AN686" i="7"/>
  <c r="K686" i="7"/>
  <c r="R686" i="7" l="1"/>
  <c r="Y686" i="7" l="1"/>
  <c r="AD686" i="7"/>
  <c r="X686" i="7"/>
  <c r="W686" i="7"/>
  <c r="T686" i="7"/>
  <c r="AC686" i="7" s="1"/>
  <c r="U686" i="7"/>
  <c r="V686" i="7" s="1"/>
  <c r="L686" i="7"/>
  <c r="O686" i="7" l="1"/>
  <c r="AF686" i="7"/>
  <c r="P686" i="7"/>
  <c r="AG686" i="7"/>
  <c r="S686" i="7"/>
  <c r="AE686" i="7"/>
  <c r="Z686" i="7"/>
  <c r="AQ686" i="7"/>
  <c r="AB686" i="7"/>
  <c r="AS686" i="7"/>
  <c r="N686" i="7"/>
  <c r="AH686" i="7"/>
  <c r="Q686" i="7"/>
  <c r="AI686" i="7"/>
  <c r="AR686" i="7" l="1"/>
  <c r="AA686" i="7"/>
  <c r="M686" i="7"/>
  <c r="AP686" i="7"/>
  <c r="AO686" i="7" s="1"/>
  <c r="AT686" i="7" s="1"/>
  <c r="AK687" i="7" s="1"/>
  <c r="AL687" i="7" l="1"/>
  <c r="AM687" i="7" s="1"/>
  <c r="AN687" i="7"/>
  <c r="K687" i="7"/>
  <c r="R687" i="7" l="1"/>
  <c r="X687" i="7" l="1"/>
  <c r="Y687" i="7"/>
  <c r="W687" i="7"/>
  <c r="AD687" i="7"/>
  <c r="U687" i="7"/>
  <c r="V687" i="7" s="1"/>
  <c r="T687" i="7"/>
  <c r="L687" i="7"/>
  <c r="O687" i="7" l="1"/>
  <c r="AQ687" i="7"/>
  <c r="AB687" i="7"/>
  <c r="AS687" i="7"/>
  <c r="N687" i="7"/>
  <c r="AC687" i="7"/>
  <c r="AF687" i="7"/>
  <c r="P687" i="7"/>
  <c r="AG687" i="7"/>
  <c r="S687" i="7"/>
  <c r="Q687" i="7"/>
  <c r="AI687" i="7"/>
  <c r="AH687" i="7"/>
  <c r="Z687" i="7"/>
  <c r="AE687" i="7"/>
  <c r="M687" i="7" l="1"/>
  <c r="AA687" i="7"/>
  <c r="AR687" i="7"/>
  <c r="AP687" i="7"/>
  <c r="AO687" i="7" s="1"/>
  <c r="AT687" i="7" s="1"/>
  <c r="AK688" i="7" s="1"/>
  <c r="AL688" i="7" l="1"/>
  <c r="AM688" i="7" s="1"/>
  <c r="AN688" i="7"/>
  <c r="K688" i="7"/>
  <c r="R688" i="7" l="1"/>
  <c r="X688" i="7" l="1"/>
  <c r="Y688" i="7"/>
  <c r="W688" i="7"/>
  <c r="AD688" i="7"/>
  <c r="U688" i="7"/>
  <c r="V688" i="7" s="1"/>
  <c r="Z688" i="7" s="1"/>
  <c r="L688" i="7"/>
  <c r="O688" i="7" l="1"/>
  <c r="AH688" i="7"/>
  <c r="AI688" i="7"/>
  <c r="Q688" i="7"/>
  <c r="T688" i="7"/>
  <c r="AE688" i="7"/>
  <c r="AQ688" i="7"/>
  <c r="P688" i="7"/>
  <c r="AF688" i="7"/>
  <c r="AG688" i="7"/>
  <c r="S688" i="7"/>
  <c r="N688" i="7" l="1"/>
  <c r="AB688" i="7"/>
  <c r="AS688" i="7"/>
  <c r="AC688" i="7"/>
  <c r="M688" i="7"/>
  <c r="AA688" i="7"/>
  <c r="AR688" i="7"/>
  <c r="AP688" i="7"/>
  <c r="AO688" i="7" s="1"/>
  <c r="AT688" i="7" l="1"/>
  <c r="AK689" i="7" s="1"/>
  <c r="AL689" i="7" s="1"/>
  <c r="AM689" i="7" s="1"/>
  <c r="AN689" i="7"/>
  <c r="K689" i="7"/>
  <c r="R689" i="7" l="1"/>
  <c r="Y689" i="7" l="1"/>
  <c r="AD689" i="7"/>
  <c r="X689" i="7"/>
  <c r="U689" i="7"/>
  <c r="AQ689" i="7" s="1"/>
  <c r="W689" i="7"/>
  <c r="V689" i="7"/>
  <c r="L689" i="7"/>
  <c r="AI689" i="7" l="1"/>
  <c r="AH689" i="7"/>
  <c r="Q689" i="7"/>
  <c r="P689" i="7"/>
  <c r="AF689" i="7"/>
  <c r="AG689" i="7"/>
  <c r="S689" i="7"/>
  <c r="AP689" i="7"/>
  <c r="AO689" i="7" s="1"/>
  <c r="Z689" i="7"/>
  <c r="O689" i="7"/>
  <c r="T689" i="7"/>
  <c r="AE689" i="7"/>
  <c r="M689" i="7" l="1"/>
  <c r="AR689" i="7"/>
  <c r="AA689" i="7"/>
  <c r="AS689" i="7"/>
  <c r="AT689" i="7" s="1"/>
  <c r="AK690" i="7" s="1"/>
  <c r="AB689" i="7"/>
  <c r="N689" i="7"/>
  <c r="AC689" i="7"/>
  <c r="AL690" i="7" l="1"/>
  <c r="AM690" i="7" s="1"/>
  <c r="AN690" i="7"/>
  <c r="K690" i="7"/>
  <c r="R690" i="7" l="1"/>
  <c r="X690" i="7" l="1"/>
  <c r="Y690" i="7"/>
  <c r="AD690" i="7"/>
  <c r="W690" i="7"/>
  <c r="U690" i="7"/>
  <c r="V690" i="7" s="1"/>
  <c r="Z690" i="7" s="1"/>
  <c r="T690" i="7"/>
  <c r="L690" i="7"/>
  <c r="O690" i="7" l="1"/>
  <c r="AB690" i="7"/>
  <c r="N690" i="7"/>
  <c r="AS690" i="7"/>
  <c r="AP690" i="7"/>
  <c r="AO690" i="7" s="1"/>
  <c r="AH690" i="7"/>
  <c r="AI690" i="7"/>
  <c r="Q690" i="7"/>
  <c r="AC690" i="7"/>
  <c r="P690" i="7"/>
  <c r="AG690" i="7"/>
  <c r="AF690" i="7"/>
  <c r="S690" i="7"/>
  <c r="AQ690" i="7"/>
  <c r="AE690" i="7"/>
  <c r="AT690" i="7" l="1"/>
  <c r="AK691" i="7" s="1"/>
  <c r="AR690" i="7"/>
  <c r="M690" i="7"/>
  <c r="AA690" i="7"/>
  <c r="K691" i="7" l="1"/>
  <c r="AL691" i="7"/>
  <c r="AM691" i="7" s="1"/>
  <c r="AN691" i="7"/>
  <c r="R691" i="7" l="1"/>
  <c r="AD691" i="7" l="1"/>
  <c r="X691" i="7"/>
  <c r="Y691" i="7"/>
  <c r="U691" i="7"/>
  <c r="AE691" i="7" s="1"/>
  <c r="W691" i="7"/>
  <c r="AQ691" i="7"/>
  <c r="L691" i="7"/>
  <c r="V691" i="7" l="1"/>
  <c r="Q691" i="7"/>
  <c r="AH691" i="7"/>
  <c r="AI691" i="7"/>
  <c r="O691" i="7"/>
  <c r="AF691" i="7"/>
  <c r="P691" i="7"/>
  <c r="AG691" i="7"/>
  <c r="S691" i="7"/>
  <c r="AP691" i="7" s="1"/>
  <c r="AO691" i="7" s="1"/>
  <c r="T691" i="7"/>
  <c r="Z691" i="7"/>
  <c r="AB691" i="7" l="1"/>
  <c r="AS691" i="7"/>
  <c r="AT691" i="7" s="1"/>
  <c r="AK692" i="7" s="1"/>
  <c r="N691" i="7"/>
  <c r="AC691" i="7"/>
  <c r="M691" i="7"/>
  <c r="AA691" i="7"/>
  <c r="AR691" i="7"/>
  <c r="K692" i="7" l="1"/>
  <c r="AL692" i="7"/>
  <c r="AM692" i="7" s="1"/>
  <c r="AN692" i="7"/>
  <c r="R692" i="7" l="1"/>
  <c r="X692" i="7" l="1"/>
  <c r="AD692" i="7"/>
  <c r="Y692" i="7"/>
  <c r="U692" i="7"/>
  <c r="V692" i="7" s="1"/>
  <c r="W692" i="7"/>
  <c r="L692" i="7"/>
  <c r="O692" i="7" l="1"/>
  <c r="AG692" i="7"/>
  <c r="AF692" i="7"/>
  <c r="P692" i="7"/>
  <c r="S692" i="7"/>
  <c r="AE692" i="7"/>
  <c r="AQ692" i="7"/>
  <c r="AP692" i="7"/>
  <c r="AO692" i="7" s="1"/>
  <c r="AH692" i="7"/>
  <c r="Q692" i="7"/>
  <c r="AI692" i="7"/>
  <c r="T692" i="7"/>
  <c r="Z692" i="7"/>
  <c r="AA692" i="7" l="1"/>
  <c r="AR692" i="7"/>
  <c r="M692" i="7"/>
  <c r="N692" i="7"/>
  <c r="AS692" i="7"/>
  <c r="AT692" i="7" s="1"/>
  <c r="AK693" i="7" s="1"/>
  <c r="AB692" i="7"/>
  <c r="AC692" i="7"/>
  <c r="AL693" i="7" l="1"/>
  <c r="AM693" i="7" s="1"/>
  <c r="AN693" i="7"/>
  <c r="K693" i="7"/>
  <c r="R693" i="7" l="1"/>
  <c r="X693" i="7" l="1"/>
  <c r="Y693" i="7"/>
  <c r="AD693" i="7"/>
  <c r="U693" i="7"/>
  <c r="AQ693" i="7" s="1"/>
  <c r="W693" i="7"/>
  <c r="V693" i="7"/>
  <c r="T693" i="7"/>
  <c r="L693" i="7"/>
  <c r="AS693" i="7" l="1"/>
  <c r="N693" i="7"/>
  <c r="AB693" i="7"/>
  <c r="AG693" i="7"/>
  <c r="AF693" i="7"/>
  <c r="P693" i="7"/>
  <c r="S693" i="7"/>
  <c r="O693" i="7"/>
  <c r="AI693" i="7"/>
  <c r="AH693" i="7"/>
  <c r="Q693" i="7"/>
  <c r="AC693" i="7"/>
  <c r="Z693" i="7"/>
  <c r="AE693" i="7"/>
  <c r="AA693" i="7" l="1"/>
  <c r="M693" i="7"/>
  <c r="AR693" i="7"/>
  <c r="AP693" i="7"/>
  <c r="AO693" i="7" s="1"/>
  <c r="AT693" i="7" s="1"/>
  <c r="AK694" i="7" s="1"/>
  <c r="AL694" i="7" l="1"/>
  <c r="AM694" i="7" s="1"/>
  <c r="AN694" i="7"/>
  <c r="K694" i="7"/>
  <c r="R694" i="7" l="1"/>
  <c r="Y694" i="7" l="1"/>
  <c r="AD694" i="7"/>
  <c r="X694" i="7"/>
  <c r="W694" i="7"/>
  <c r="U694" i="7"/>
  <c r="AQ694" i="7" s="1"/>
  <c r="V694" i="7"/>
  <c r="L694" i="7"/>
  <c r="AI694" i="7" l="1"/>
  <c r="Q694" i="7"/>
  <c r="AH694" i="7"/>
  <c r="AG694" i="7"/>
  <c r="P694" i="7"/>
  <c r="AF694" i="7"/>
  <c r="S694" i="7"/>
  <c r="O694" i="7"/>
  <c r="AP694" i="7"/>
  <c r="AO694" i="7" s="1"/>
  <c r="T694" i="7"/>
  <c r="AE694" i="7"/>
  <c r="Z694" i="7"/>
  <c r="AS694" i="7" l="1"/>
  <c r="AT694" i="7" s="1"/>
  <c r="AK695" i="7" s="1"/>
  <c r="N694" i="7"/>
  <c r="AB694" i="7"/>
  <c r="AC694" i="7"/>
  <c r="AR694" i="7"/>
  <c r="AA694" i="7"/>
  <c r="M694" i="7"/>
  <c r="K695" i="7" l="1"/>
  <c r="AL695" i="7"/>
  <c r="AM695" i="7" s="1"/>
  <c r="AN695" i="7"/>
  <c r="R695" i="7" l="1"/>
  <c r="X695" i="7" l="1"/>
  <c r="Y695" i="7"/>
  <c r="W695" i="7"/>
  <c r="T695" i="7"/>
  <c r="U695" i="7"/>
  <c r="AE695" i="7" s="1"/>
  <c r="AD695" i="7"/>
  <c r="L695" i="7"/>
  <c r="AQ695" i="7" l="1"/>
  <c r="V695" i="7"/>
  <c r="AG695" i="7"/>
  <c r="AF695" i="7"/>
  <c r="P695" i="7"/>
  <c r="S695" i="7"/>
  <c r="AB695" i="7"/>
  <c r="N695" i="7"/>
  <c r="AS695" i="7"/>
  <c r="O695" i="7"/>
  <c r="Z695" i="7"/>
  <c r="Q695" i="7"/>
  <c r="AH695" i="7"/>
  <c r="AI695" i="7"/>
  <c r="AC695" i="7"/>
  <c r="M695" i="7" l="1"/>
  <c r="AR695" i="7"/>
  <c r="AA695" i="7"/>
  <c r="AP695" i="7"/>
  <c r="AO695" i="7" s="1"/>
  <c r="AT695" i="7" s="1"/>
  <c r="AK696" i="7" s="1"/>
  <c r="AL696" i="7" l="1"/>
  <c r="AM696" i="7" s="1"/>
  <c r="AN696" i="7"/>
  <c r="K696" i="7"/>
  <c r="R696" i="7" l="1"/>
  <c r="X696" i="7" l="1"/>
  <c r="AD696" i="7"/>
  <c r="Y696" i="7"/>
  <c r="U696" i="7"/>
  <c r="V696" i="7" s="1"/>
  <c r="W696" i="7"/>
  <c r="T696" i="7" s="1"/>
  <c r="AQ696" i="7"/>
  <c r="L696" i="7"/>
  <c r="O696" i="7" l="1"/>
  <c r="AS696" i="7"/>
  <c r="AB696" i="7"/>
  <c r="N696" i="7"/>
  <c r="AI696" i="7"/>
  <c r="Q696" i="7"/>
  <c r="AH696" i="7"/>
  <c r="AC696" i="7"/>
  <c r="AP696" i="7"/>
  <c r="AO696" i="7" s="1"/>
  <c r="AG696" i="7"/>
  <c r="AF696" i="7"/>
  <c r="P696" i="7"/>
  <c r="S696" i="7"/>
  <c r="AE696" i="7"/>
  <c r="Z696" i="7"/>
  <c r="AT696" i="7" l="1"/>
  <c r="AK697" i="7" s="1"/>
  <c r="AL697" i="7" s="1"/>
  <c r="AM697" i="7" s="1"/>
  <c r="AA696" i="7"/>
  <c r="AR696" i="7"/>
  <c r="M696" i="7"/>
  <c r="AN697" i="7" l="1"/>
  <c r="K697" i="7"/>
  <c r="R697" i="7" l="1"/>
  <c r="X697" i="7" l="1"/>
  <c r="AD697" i="7"/>
  <c r="Y697" i="7"/>
  <c r="W697" i="7"/>
  <c r="U697" i="7"/>
  <c r="V697" i="7"/>
  <c r="T697" i="7"/>
  <c r="L697" i="7"/>
  <c r="AS697" i="7" l="1"/>
  <c r="N697" i="7"/>
  <c r="AB697" i="7"/>
  <c r="AC697" i="7"/>
  <c r="AG697" i="7"/>
  <c r="P697" i="7"/>
  <c r="AF697" i="7"/>
  <c r="S697" i="7"/>
  <c r="AI697" i="7"/>
  <c r="AH697" i="7"/>
  <c r="Q697" i="7"/>
  <c r="O697" i="7"/>
  <c r="Z697" i="7"/>
  <c r="AQ697" i="7"/>
  <c r="AE697" i="7"/>
  <c r="AA697" i="7" l="1"/>
  <c r="AR697" i="7"/>
  <c r="M697" i="7"/>
  <c r="AP697" i="7"/>
  <c r="AO697" i="7" s="1"/>
  <c r="AT697" i="7" s="1"/>
  <c r="AK698" i="7" s="1"/>
  <c r="AL698" i="7" l="1"/>
  <c r="AM698" i="7" s="1"/>
  <c r="AN698" i="7"/>
  <c r="K698" i="7"/>
  <c r="R698" i="7" l="1"/>
  <c r="X698" i="7" l="1"/>
  <c r="AD698" i="7"/>
  <c r="W698" i="7"/>
  <c r="U698" i="7"/>
  <c r="Y698" i="7"/>
  <c r="T698" i="7"/>
  <c r="V698" i="7"/>
  <c r="AQ698" i="7"/>
  <c r="L698" i="7"/>
  <c r="AS698" i="7" l="1"/>
  <c r="AB698" i="7"/>
  <c r="N698" i="7"/>
  <c r="P698" i="7"/>
  <c r="AF698" i="7"/>
  <c r="AG698" i="7"/>
  <c r="S698" i="7"/>
  <c r="O698" i="7"/>
  <c r="AP698" i="7"/>
  <c r="AO698" i="7" s="1"/>
  <c r="AT698" i="7" s="1"/>
  <c r="AK699" i="7" s="1"/>
  <c r="Q698" i="7"/>
  <c r="AI698" i="7"/>
  <c r="AH698" i="7"/>
  <c r="AE698" i="7"/>
  <c r="AC698" i="7"/>
  <c r="Z698" i="7"/>
  <c r="AL699" i="7" l="1"/>
  <c r="AM699" i="7" s="1"/>
  <c r="AN699" i="7"/>
  <c r="AR698" i="7"/>
  <c r="M698" i="7"/>
  <c r="AA698" i="7"/>
  <c r="K699" i="7" l="1"/>
  <c r="R699" i="7" l="1"/>
  <c r="AD699" i="7" l="1"/>
  <c r="Y699" i="7"/>
  <c r="X699" i="7"/>
  <c r="U699" i="7"/>
  <c r="V699" i="7" s="1"/>
  <c r="W699" i="7"/>
  <c r="AQ699" i="7"/>
  <c r="L699" i="7"/>
  <c r="AE699" i="7" l="1"/>
  <c r="AH699" i="7"/>
  <c r="AI699" i="7"/>
  <c r="Q699" i="7"/>
  <c r="O699" i="7"/>
  <c r="T699" i="7"/>
  <c r="AG699" i="7"/>
  <c r="AF699" i="7"/>
  <c r="P699" i="7"/>
  <c r="S699" i="7"/>
  <c r="Z699" i="7"/>
  <c r="AB699" i="7" l="1"/>
  <c r="AS699" i="7"/>
  <c r="N699" i="7"/>
  <c r="AC699" i="7"/>
  <c r="AR699" i="7"/>
  <c r="AA699" i="7"/>
  <c r="M699" i="7"/>
  <c r="AP699" i="7"/>
  <c r="AO699" i="7" s="1"/>
  <c r="K700" i="7" l="1"/>
  <c r="AT699" i="7"/>
  <c r="AK700" i="7" s="1"/>
  <c r="R700" i="7" l="1"/>
  <c r="AL700" i="7"/>
  <c r="AM700" i="7" s="1"/>
  <c r="AN700" i="7"/>
  <c r="X700" i="7" l="1"/>
  <c r="Y700" i="7"/>
  <c r="AD700" i="7"/>
  <c r="U700" i="7"/>
  <c r="V700" i="7" s="1"/>
  <c r="W700" i="7"/>
  <c r="T700" i="7" s="1"/>
  <c r="L700" i="7"/>
  <c r="AQ700" i="7" l="1"/>
  <c r="N700" i="7"/>
  <c r="AS700" i="7"/>
  <c r="AB700" i="7"/>
  <c r="AC700" i="7"/>
  <c r="AH700" i="7"/>
  <c r="Q700" i="7"/>
  <c r="AI700" i="7"/>
  <c r="AG700" i="7"/>
  <c r="AF700" i="7"/>
  <c r="P700" i="7"/>
  <c r="S700" i="7"/>
  <c r="O700" i="7"/>
  <c r="Z700" i="7"/>
  <c r="AE700" i="7"/>
  <c r="AR700" i="7" l="1"/>
  <c r="M700" i="7"/>
  <c r="AA700" i="7"/>
  <c r="AP700" i="7"/>
  <c r="AO700" i="7" s="1"/>
  <c r="AT700" i="7" s="1"/>
  <c r="AK701" i="7" s="1"/>
  <c r="AL701" i="7" l="1"/>
  <c r="AM701" i="7" s="1"/>
  <c r="AN701" i="7"/>
  <c r="K701" i="7"/>
  <c r="R701" i="7" l="1"/>
  <c r="X701" i="7" l="1"/>
  <c r="Y701" i="7"/>
  <c r="AD701" i="7"/>
  <c r="W701" i="7"/>
  <c r="U701" i="7"/>
  <c r="V701" i="7" s="1"/>
  <c r="L701" i="7"/>
  <c r="AH701" i="7" l="1"/>
  <c r="AI701" i="7"/>
  <c r="Q701" i="7"/>
  <c r="O701" i="7"/>
  <c r="T701" i="7"/>
  <c r="AQ701" i="7"/>
  <c r="P701" i="7"/>
  <c r="AG701" i="7"/>
  <c r="AF701" i="7"/>
  <c r="S701" i="7"/>
  <c r="Z701" i="7"/>
  <c r="AE701" i="7"/>
  <c r="M701" i="7" l="1"/>
  <c r="AA701" i="7"/>
  <c r="AR701" i="7"/>
  <c r="AP701" i="7"/>
  <c r="AO701" i="7" s="1"/>
  <c r="AB701" i="7"/>
  <c r="AS701" i="7"/>
  <c r="AT701" i="7" s="1"/>
  <c r="AK702" i="7" s="1"/>
  <c r="N701" i="7"/>
  <c r="AC701" i="7"/>
  <c r="AL702" i="7" l="1"/>
  <c r="AM702" i="7" s="1"/>
  <c r="AN702" i="7"/>
  <c r="K702" i="7"/>
  <c r="R702" i="7" l="1"/>
  <c r="X702" i="7" l="1"/>
  <c r="AD702" i="7"/>
  <c r="Y702" i="7"/>
  <c r="U702" i="7"/>
  <c r="V702" i="7" s="1"/>
  <c r="W702" i="7"/>
  <c r="L702" i="7"/>
  <c r="O702" i="7" l="1"/>
  <c r="AQ702" i="7"/>
  <c r="AI702" i="7"/>
  <c r="Q702" i="7"/>
  <c r="AH702" i="7"/>
  <c r="AG702" i="7"/>
  <c r="P702" i="7"/>
  <c r="AF702" i="7"/>
  <c r="S702" i="7"/>
  <c r="T702" i="7"/>
  <c r="AE702" i="7"/>
  <c r="Z702" i="7"/>
  <c r="AR702" i="7" l="1"/>
  <c r="AA702" i="7"/>
  <c r="M702" i="7"/>
  <c r="AS702" i="7"/>
  <c r="N702" i="7"/>
  <c r="AB702" i="7"/>
  <c r="AC702" i="7"/>
  <c r="AP702" i="7"/>
  <c r="AO702" i="7" s="1"/>
  <c r="AT702" i="7" s="1"/>
  <c r="AK703" i="7" s="1"/>
  <c r="AL703" i="7" l="1"/>
  <c r="AM703" i="7" s="1"/>
  <c r="AN703" i="7"/>
  <c r="K703" i="7"/>
  <c r="R703" i="7" l="1"/>
  <c r="W703" i="7" l="1"/>
  <c r="AD703" i="7"/>
  <c r="Y703" i="7"/>
  <c r="X703" i="7"/>
  <c r="T703" i="7"/>
  <c r="U703" i="7"/>
  <c r="V703" i="7" s="1"/>
  <c r="L703" i="7"/>
  <c r="O703" i="7" l="1"/>
  <c r="AS703" i="7"/>
  <c r="AB703" i="7"/>
  <c r="N703" i="7"/>
  <c r="AQ703" i="7"/>
  <c r="P703" i="7"/>
  <c r="AF703" i="7"/>
  <c r="AG703" i="7"/>
  <c r="S703" i="7"/>
  <c r="AE703" i="7"/>
  <c r="Q703" i="7"/>
  <c r="AI703" i="7"/>
  <c r="AH703" i="7"/>
  <c r="AC703" i="7"/>
  <c r="Z703" i="7"/>
  <c r="AR703" i="7" l="1"/>
  <c r="AA703" i="7"/>
  <c r="M703" i="7"/>
  <c r="AP703" i="7"/>
  <c r="AO703" i="7" s="1"/>
  <c r="AT703" i="7" s="1"/>
  <c r="AK704" i="7" s="1"/>
  <c r="AL704" i="7" l="1"/>
  <c r="AM704" i="7" s="1"/>
  <c r="AN704" i="7"/>
  <c r="K704" i="7"/>
  <c r="R704" i="7" l="1"/>
  <c r="Y704" i="7" l="1"/>
  <c r="AD704" i="7"/>
  <c r="X704" i="7"/>
  <c r="W704" i="7"/>
  <c r="T704" i="7"/>
  <c r="AC704" i="7" s="1"/>
  <c r="U704" i="7"/>
  <c r="V704" i="7"/>
  <c r="Z704" i="7" s="1"/>
  <c r="L704" i="7"/>
  <c r="O704" i="7" l="1"/>
  <c r="AH704" i="7"/>
  <c r="AI704" i="7"/>
  <c r="Q704" i="7"/>
  <c r="AG704" i="7"/>
  <c r="P704" i="7"/>
  <c r="AF704" i="7"/>
  <c r="S704" i="7"/>
  <c r="AS704" i="7"/>
  <c r="N704" i="7"/>
  <c r="AB704" i="7"/>
  <c r="AQ704" i="7"/>
  <c r="AE704" i="7"/>
  <c r="M704" i="7" l="1"/>
  <c r="AR704" i="7"/>
  <c r="AA704" i="7"/>
  <c r="AP704" i="7"/>
  <c r="AO704" i="7" s="1"/>
  <c r="AT704" i="7" s="1"/>
  <c r="AK705" i="7" s="1"/>
  <c r="AL705" i="7" l="1"/>
  <c r="AM705" i="7" s="1"/>
  <c r="AN705" i="7"/>
  <c r="K705" i="7"/>
  <c r="R705" i="7" l="1"/>
  <c r="X705" i="7" l="1"/>
  <c r="AD705" i="7"/>
  <c r="Y705" i="7"/>
  <c r="W705" i="7"/>
  <c r="U705" i="7"/>
  <c r="V705" i="7" s="1"/>
  <c r="L705" i="7"/>
  <c r="O705" i="7" l="1"/>
  <c r="AQ705" i="7"/>
  <c r="P705" i="7"/>
  <c r="AG705" i="7"/>
  <c r="AF705" i="7"/>
  <c r="S705" i="7"/>
  <c r="Z705" i="7"/>
  <c r="AH705" i="7"/>
  <c r="AI705" i="7"/>
  <c r="Q705" i="7"/>
  <c r="AP705" i="7"/>
  <c r="AO705" i="7" s="1"/>
  <c r="T705" i="7"/>
  <c r="AE705" i="7"/>
  <c r="M705" i="7" l="1"/>
  <c r="AR705" i="7"/>
  <c r="AA705" i="7"/>
  <c r="AB705" i="7"/>
  <c r="AS705" i="7"/>
  <c r="AT705" i="7" s="1"/>
  <c r="AK706" i="7" s="1"/>
  <c r="N705" i="7"/>
  <c r="AC705" i="7"/>
  <c r="AL706" i="7" l="1"/>
  <c r="AM706" i="7" s="1"/>
  <c r="AN706" i="7"/>
  <c r="K706" i="7"/>
  <c r="R706" i="7" l="1"/>
  <c r="Y706" i="7" l="1"/>
  <c r="AD706" i="7"/>
  <c r="X706" i="7"/>
  <c r="W706" i="7"/>
  <c r="U706" i="7"/>
  <c r="AE706" i="7" s="1"/>
  <c r="L706" i="7"/>
  <c r="V706" i="7" l="1"/>
  <c r="Q706" i="7"/>
  <c r="AH706" i="7"/>
  <c r="AI706" i="7"/>
  <c r="AG706" i="7"/>
  <c r="P706" i="7"/>
  <c r="AF706" i="7"/>
  <c r="S706" i="7"/>
  <c r="O706" i="7"/>
  <c r="AP706" i="7"/>
  <c r="AO706" i="7" s="1"/>
  <c r="AQ706" i="7"/>
  <c r="T706" i="7"/>
  <c r="Z706" i="7"/>
  <c r="AS706" i="7" l="1"/>
  <c r="N706" i="7"/>
  <c r="AB706" i="7"/>
  <c r="AC706" i="7"/>
  <c r="AT706" i="7"/>
  <c r="AK707" i="7" s="1"/>
  <c r="AR706" i="7"/>
  <c r="M706" i="7"/>
  <c r="AA706" i="7"/>
  <c r="K707" i="7" l="1"/>
  <c r="AL707" i="7"/>
  <c r="AM707" i="7" s="1"/>
  <c r="AN707" i="7"/>
  <c r="R707" i="7" l="1"/>
  <c r="Y707" i="7" l="1"/>
  <c r="X707" i="7"/>
  <c r="W707" i="7"/>
  <c r="AD707" i="7"/>
  <c r="U707" i="7"/>
  <c r="V707" i="7" s="1"/>
  <c r="T707" i="7"/>
  <c r="L707" i="7"/>
  <c r="AQ707" i="7" l="1"/>
  <c r="N707" i="7"/>
  <c r="AS707" i="7"/>
  <c r="AB707" i="7"/>
  <c r="P707" i="7"/>
  <c r="AG707" i="7"/>
  <c r="AF707" i="7"/>
  <c r="S707" i="7"/>
  <c r="Z707" i="7"/>
  <c r="O707" i="7"/>
  <c r="AE707" i="7"/>
  <c r="AI707" i="7"/>
  <c r="Q707" i="7"/>
  <c r="AH707" i="7"/>
  <c r="AC707" i="7"/>
  <c r="AR707" i="7" l="1"/>
  <c r="AA707" i="7"/>
  <c r="M707" i="7"/>
  <c r="AP707" i="7"/>
  <c r="AO707" i="7" s="1"/>
  <c r="AT707" i="7" s="1"/>
  <c r="AK708" i="7" s="1"/>
  <c r="AL708" i="7" l="1"/>
  <c r="AM708" i="7" s="1"/>
  <c r="AN708" i="7"/>
  <c r="K708" i="7"/>
  <c r="R708" i="7" l="1"/>
  <c r="X708" i="7" l="1"/>
  <c r="Y708" i="7"/>
  <c r="AD708" i="7"/>
  <c r="W708" i="7"/>
  <c r="U708" i="7"/>
  <c r="V708" i="7" s="1"/>
  <c r="Z708" i="7" s="1"/>
  <c r="L708" i="7"/>
  <c r="O708" i="7" l="1"/>
  <c r="AQ708" i="7"/>
  <c r="AI708" i="7"/>
  <c r="AH708" i="7"/>
  <c r="Q708" i="7"/>
  <c r="P708" i="7"/>
  <c r="AG708" i="7"/>
  <c r="AF708" i="7"/>
  <c r="S708" i="7"/>
  <c r="T708" i="7"/>
  <c r="AE708" i="7"/>
  <c r="N708" i="7" l="1"/>
  <c r="AS708" i="7"/>
  <c r="AB708" i="7"/>
  <c r="AC708" i="7"/>
  <c r="M708" i="7"/>
  <c r="AR708" i="7"/>
  <c r="AA708" i="7"/>
  <c r="AP708" i="7"/>
  <c r="AO708" i="7" s="1"/>
  <c r="AT708" i="7" s="1"/>
  <c r="AK709" i="7" s="1"/>
  <c r="AL709" i="7" l="1"/>
  <c r="AM709" i="7" s="1"/>
  <c r="AN709" i="7"/>
  <c r="K709" i="7"/>
  <c r="R709" i="7" l="1"/>
  <c r="X709" i="7" l="1"/>
  <c r="AD709" i="7"/>
  <c r="Y709" i="7"/>
  <c r="W709" i="7"/>
  <c r="T709" i="7" s="1"/>
  <c r="U709" i="7"/>
  <c r="V709" i="7" s="1"/>
  <c r="L709" i="7"/>
  <c r="AS709" i="7" l="1"/>
  <c r="AB709" i="7"/>
  <c r="N709" i="7"/>
  <c r="AC709" i="7"/>
  <c r="O709" i="7"/>
  <c r="AE709" i="7"/>
  <c r="P709" i="7"/>
  <c r="AF709" i="7"/>
  <c r="AG709" i="7"/>
  <c r="S709" i="7"/>
  <c r="Z709" i="7"/>
  <c r="AI709" i="7"/>
  <c r="AH709" i="7"/>
  <c r="Q709" i="7"/>
  <c r="AQ709" i="7"/>
  <c r="M709" i="7" l="1"/>
  <c r="AA709" i="7"/>
  <c r="AR709" i="7"/>
  <c r="AP709" i="7"/>
  <c r="AO709" i="7" s="1"/>
  <c r="AT709" i="7" s="1"/>
  <c r="AK710" i="7" s="1"/>
  <c r="AL710" i="7" l="1"/>
  <c r="AM710" i="7" s="1"/>
  <c r="AN710" i="7"/>
  <c r="K710" i="7"/>
  <c r="R710" i="7" l="1"/>
  <c r="W710" i="7" l="1"/>
  <c r="X710" i="7"/>
  <c r="Y710" i="7"/>
  <c r="AD710" i="7"/>
  <c r="T710" i="7"/>
  <c r="U710" i="7"/>
  <c r="AE710" i="7" s="1"/>
  <c r="V710" i="7"/>
  <c r="L710" i="7"/>
  <c r="N710" i="7" l="1"/>
  <c r="AS710" i="7"/>
  <c r="AB710" i="7"/>
  <c r="P710" i="7"/>
  <c r="AG710" i="7"/>
  <c r="AF710" i="7"/>
  <c r="S710" i="7"/>
  <c r="AQ710" i="7"/>
  <c r="O710" i="7"/>
  <c r="AP710" i="7"/>
  <c r="AO710" i="7" s="1"/>
  <c r="Z710" i="7"/>
  <c r="AC710" i="7"/>
  <c r="Q710" i="7"/>
  <c r="AI710" i="7"/>
  <c r="AH710" i="7"/>
  <c r="AT710" i="7" l="1"/>
  <c r="AK711" i="7" s="1"/>
  <c r="AR710" i="7"/>
  <c r="AA710" i="7"/>
  <c r="M710" i="7"/>
  <c r="K711" i="7" l="1"/>
  <c r="AL711" i="7"/>
  <c r="AM711" i="7" s="1"/>
  <c r="AN711" i="7"/>
  <c r="R711" i="7" l="1"/>
  <c r="AD711" i="7" l="1"/>
  <c r="Y711" i="7"/>
  <c r="X711" i="7"/>
  <c r="W711" i="7"/>
  <c r="T711" i="7"/>
  <c r="AC711" i="7" s="1"/>
  <c r="U711" i="7"/>
  <c r="V711" i="7" s="1"/>
  <c r="L711" i="7"/>
  <c r="O711" i="7" l="1"/>
  <c r="AB711" i="7"/>
  <c r="AS711" i="7"/>
  <c r="N711" i="7"/>
  <c r="AQ711" i="7"/>
  <c r="AG711" i="7"/>
  <c r="P711" i="7"/>
  <c r="AF711" i="7"/>
  <c r="S711" i="7"/>
  <c r="AP711" i="7" s="1"/>
  <c r="AO711" i="7" s="1"/>
  <c r="Z711" i="7"/>
  <c r="Q711" i="7"/>
  <c r="AI711" i="7"/>
  <c r="AH711" i="7"/>
  <c r="AE711" i="7"/>
  <c r="AT711" i="7" l="1"/>
  <c r="AK712" i="7" s="1"/>
  <c r="AA711" i="7"/>
  <c r="AR711" i="7"/>
  <c r="M711" i="7"/>
  <c r="K712" i="7" l="1"/>
  <c r="AL712" i="7"/>
  <c r="AM712" i="7" s="1"/>
  <c r="AN712" i="7"/>
  <c r="R712" i="7" l="1"/>
  <c r="AD712" i="7" l="1"/>
  <c r="W712" i="7"/>
  <c r="T712" i="7"/>
  <c r="Y712" i="7"/>
  <c r="U712" i="7"/>
  <c r="V712" i="7" s="1"/>
  <c r="Z712" i="7" s="1"/>
  <c r="X712" i="7"/>
  <c r="L712" i="7"/>
  <c r="AS712" i="7" l="1"/>
  <c r="N712" i="7"/>
  <c r="AB712" i="7"/>
  <c r="O712" i="7"/>
  <c r="AE712" i="7"/>
  <c r="AQ712" i="7"/>
  <c r="P712" i="7"/>
  <c r="AG712" i="7"/>
  <c r="AF712" i="7"/>
  <c r="S712" i="7"/>
  <c r="AH712" i="7"/>
  <c r="Q712" i="7"/>
  <c r="AI712" i="7"/>
  <c r="AC712" i="7"/>
  <c r="AR712" i="7" l="1"/>
  <c r="M712" i="7"/>
  <c r="AA712" i="7"/>
  <c r="AP712" i="7"/>
  <c r="AO712" i="7" s="1"/>
  <c r="AT712" i="7" s="1"/>
  <c r="AK713" i="7" s="1"/>
  <c r="AL713" i="7" l="1"/>
  <c r="AM713" i="7" s="1"/>
  <c r="AN713" i="7"/>
  <c r="K713" i="7"/>
  <c r="R713" i="7" l="1"/>
  <c r="Y713" i="7" l="1"/>
  <c r="X713" i="7"/>
  <c r="AD713" i="7"/>
  <c r="W713" i="7"/>
  <c r="T713" i="7" s="1"/>
  <c r="U713" i="7"/>
  <c r="V713" i="7" s="1"/>
  <c r="Z713" i="7" s="1"/>
  <c r="L713" i="7"/>
  <c r="O713" i="7" l="1"/>
  <c r="AQ713" i="7"/>
  <c r="AB713" i="7"/>
  <c r="N713" i="7"/>
  <c r="AS713" i="7"/>
  <c r="AH713" i="7"/>
  <c r="Q713" i="7"/>
  <c r="AI713" i="7"/>
  <c r="AP713" i="7"/>
  <c r="AO713" i="7" s="1"/>
  <c r="P713" i="7"/>
  <c r="AF713" i="7"/>
  <c r="AG713" i="7"/>
  <c r="S713" i="7"/>
  <c r="AC713" i="7"/>
  <c r="AE713" i="7"/>
  <c r="AT713" i="7" l="1"/>
  <c r="AK714" i="7" s="1"/>
  <c r="AR713" i="7"/>
  <c r="AA713" i="7"/>
  <c r="M713" i="7"/>
  <c r="K714" i="7" l="1"/>
  <c r="AL714" i="7"/>
  <c r="AM714" i="7" s="1"/>
  <c r="AN714" i="7"/>
  <c r="R714" i="7" l="1"/>
  <c r="Y714" i="7" l="1"/>
  <c r="U714" i="7"/>
  <c r="V714" i="7"/>
  <c r="W714" i="7"/>
  <c r="AQ714" i="7"/>
  <c r="AD714" i="7"/>
  <c r="X714" i="7"/>
  <c r="AE714" i="7"/>
  <c r="T714" i="7"/>
  <c r="L714" i="7"/>
  <c r="AH714" i="7" l="1"/>
  <c r="Q714" i="7"/>
  <c r="AI714" i="7"/>
  <c r="AF714" i="7"/>
  <c r="AG714" i="7"/>
  <c r="P714" i="7"/>
  <c r="S714" i="7"/>
  <c r="O714" i="7"/>
  <c r="AS714" i="7"/>
  <c r="AB714" i="7"/>
  <c r="N714" i="7"/>
  <c r="AC714" i="7"/>
  <c r="Z714" i="7"/>
  <c r="AA714" i="7" l="1"/>
  <c r="AR714" i="7"/>
  <c r="M714" i="7"/>
  <c r="AP714" i="7"/>
  <c r="AO714" i="7" s="1"/>
  <c r="AT714" i="7" s="1"/>
  <c r="AK715" i="7" s="1"/>
  <c r="K715" i="7" l="1"/>
  <c r="AL715" i="7"/>
  <c r="AM715" i="7" s="1"/>
  <c r="AN715" i="7"/>
  <c r="R715" i="7" l="1"/>
  <c r="Y715" i="7" l="1"/>
  <c r="W715" i="7"/>
  <c r="U715" i="7"/>
  <c r="V715" i="7" s="1"/>
  <c r="AD715" i="7"/>
  <c r="T715" i="7"/>
  <c r="X715" i="7"/>
  <c r="L715" i="7"/>
  <c r="N715" i="7" l="1"/>
  <c r="AB715" i="7"/>
  <c r="AS715" i="7"/>
  <c r="O715" i="7"/>
  <c r="AQ715" i="7"/>
  <c r="Q715" i="7"/>
  <c r="AI715" i="7"/>
  <c r="AH715" i="7"/>
  <c r="AE715" i="7"/>
  <c r="AG715" i="7"/>
  <c r="P715" i="7"/>
  <c r="AF715" i="7"/>
  <c r="S715" i="7"/>
  <c r="Z715" i="7"/>
  <c r="AC715" i="7"/>
  <c r="AR715" i="7" l="1"/>
  <c r="M715" i="7"/>
  <c r="AA715" i="7"/>
  <c r="AP715" i="7"/>
  <c r="AO715" i="7" s="1"/>
  <c r="AT715" i="7" s="1"/>
  <c r="AK716" i="7" s="1"/>
  <c r="AL716" i="7" l="1"/>
  <c r="AM716" i="7" s="1"/>
  <c r="AN716" i="7"/>
  <c r="K716" i="7"/>
  <c r="R716" i="7" l="1"/>
  <c r="AD716" i="7" l="1"/>
  <c r="W716" i="7"/>
  <c r="U716" i="7"/>
  <c r="V716" i="7"/>
  <c r="Z716" i="7" s="1"/>
  <c r="X716" i="7"/>
  <c r="T716" i="7"/>
  <c r="Y716" i="7"/>
  <c r="L716" i="7"/>
  <c r="AS716" i="7" l="1"/>
  <c r="N716" i="7"/>
  <c r="AB716" i="7"/>
  <c r="AC716" i="7"/>
  <c r="AF716" i="7"/>
  <c r="P716" i="7"/>
  <c r="AG716" i="7"/>
  <c r="S716" i="7"/>
  <c r="O716" i="7"/>
  <c r="AQ716" i="7"/>
  <c r="AH716" i="7"/>
  <c r="Q716" i="7"/>
  <c r="AI716" i="7"/>
  <c r="AE716" i="7"/>
  <c r="AA716" i="7" l="1"/>
  <c r="AR716" i="7"/>
  <c r="M716" i="7"/>
  <c r="AP716" i="7"/>
  <c r="AO716" i="7" s="1"/>
  <c r="AT716" i="7" s="1"/>
  <c r="AK717" i="7" s="1"/>
  <c r="AL717" i="7" l="1"/>
  <c r="AM717" i="7" s="1"/>
  <c r="AN717" i="7"/>
  <c r="K717" i="7"/>
  <c r="R717" i="7" l="1"/>
  <c r="W717" i="7" l="1"/>
  <c r="X717" i="7"/>
  <c r="Y717" i="7"/>
  <c r="AD717" i="7"/>
  <c r="T717" i="7"/>
  <c r="U717" i="7"/>
  <c r="V717" i="7" s="1"/>
  <c r="L717" i="7"/>
  <c r="N717" i="7" l="1"/>
  <c r="AS717" i="7"/>
  <c r="AB717" i="7"/>
  <c r="O717" i="7"/>
  <c r="AE717" i="7"/>
  <c r="AC717" i="7"/>
  <c r="AQ717" i="7"/>
  <c r="P717" i="7"/>
  <c r="AG717" i="7"/>
  <c r="AF717" i="7"/>
  <c r="S717" i="7"/>
  <c r="Z717" i="7"/>
  <c r="AH717" i="7"/>
  <c r="Q717" i="7"/>
  <c r="AI717" i="7"/>
  <c r="AR717" i="7" l="1"/>
  <c r="AA717" i="7"/>
  <c r="M717" i="7"/>
  <c r="AP717" i="7"/>
  <c r="AO717" i="7" s="1"/>
  <c r="AT717" i="7" s="1"/>
  <c r="AK718" i="7" s="1"/>
  <c r="AL718" i="7" l="1"/>
  <c r="AM718" i="7" s="1"/>
  <c r="AN718" i="7"/>
  <c r="K718" i="7"/>
  <c r="R718" i="7" l="1"/>
  <c r="W718" i="7" l="1"/>
  <c r="U718" i="7"/>
  <c r="V718" i="7" s="1"/>
  <c r="AD718" i="7"/>
  <c r="X718" i="7"/>
  <c r="Y718" i="7"/>
  <c r="L718" i="7"/>
  <c r="AF718" i="7" l="1"/>
  <c r="P718" i="7"/>
  <c r="AG718" i="7"/>
  <c r="S718" i="7"/>
  <c r="O718" i="7"/>
  <c r="AE718" i="7"/>
  <c r="Q718" i="7"/>
  <c r="AH718" i="7"/>
  <c r="AI718" i="7"/>
  <c r="T718" i="7"/>
  <c r="AQ718" i="7"/>
  <c r="Z718" i="7"/>
  <c r="AS718" i="7" l="1"/>
  <c r="N718" i="7"/>
  <c r="AB718" i="7"/>
  <c r="AC718" i="7"/>
  <c r="AR718" i="7"/>
  <c r="M718" i="7"/>
  <c r="AA718" i="7"/>
  <c r="AP718" i="7"/>
  <c r="AO718" i="7" s="1"/>
  <c r="AT718" i="7" s="1"/>
  <c r="AK719" i="7" s="1"/>
  <c r="AL719" i="7" l="1"/>
  <c r="AM719" i="7" s="1"/>
  <c r="AN719" i="7"/>
  <c r="K719" i="7"/>
  <c r="R719" i="7" l="1"/>
  <c r="Y719" i="7" l="1"/>
  <c r="AD719" i="7"/>
  <c r="U719" i="7"/>
  <c r="W719" i="7"/>
  <c r="AE719" i="7"/>
  <c r="V719" i="7"/>
  <c r="T719" i="7"/>
  <c r="X719" i="7"/>
  <c r="AQ719" i="7"/>
  <c r="L719" i="7"/>
  <c r="AS719" i="7" l="1"/>
  <c r="N719" i="7"/>
  <c r="AB719" i="7"/>
  <c r="AH719" i="7"/>
  <c r="Q719" i="7"/>
  <c r="AI719" i="7"/>
  <c r="AC719" i="7"/>
  <c r="P719" i="7"/>
  <c r="AG719" i="7"/>
  <c r="AF719" i="7"/>
  <c r="S719" i="7"/>
  <c r="O719" i="7"/>
  <c r="Z719" i="7"/>
  <c r="AA719" i="7" l="1"/>
  <c r="AR719" i="7"/>
  <c r="M719" i="7"/>
  <c r="AP719" i="7"/>
  <c r="AO719" i="7" s="1"/>
  <c r="AT719" i="7" s="1"/>
  <c r="AK720" i="7" s="1"/>
  <c r="AL720" i="7" l="1"/>
  <c r="AM720" i="7" s="1"/>
  <c r="AN720" i="7"/>
  <c r="K720" i="7"/>
  <c r="R720" i="7" l="1"/>
  <c r="AD720" i="7" l="1"/>
  <c r="Y720" i="7"/>
  <c r="W720" i="7"/>
  <c r="T720" i="7" s="1"/>
  <c r="U720" i="7"/>
  <c r="V720" i="7" s="1"/>
  <c r="Z720" i="7" s="1"/>
  <c r="X720" i="7"/>
  <c r="L720" i="7"/>
  <c r="N720" i="7" l="1"/>
  <c r="AS720" i="7"/>
  <c r="AB720" i="7"/>
  <c r="AC720" i="7"/>
  <c r="Q720" i="7"/>
  <c r="AH720" i="7"/>
  <c r="AI720" i="7"/>
  <c r="O720" i="7"/>
  <c r="AE720" i="7"/>
  <c r="AQ720" i="7"/>
  <c r="AF720" i="7"/>
  <c r="P720" i="7"/>
  <c r="AG720" i="7"/>
  <c r="S720" i="7"/>
  <c r="AR720" i="7" l="1"/>
  <c r="AA720" i="7"/>
  <c r="M720" i="7"/>
  <c r="AP720" i="7"/>
  <c r="AO720" i="7" s="1"/>
  <c r="AT720" i="7" s="1"/>
  <c r="AK721" i="7" s="1"/>
  <c r="AL721" i="7" l="1"/>
  <c r="AM721" i="7" s="1"/>
  <c r="AN721" i="7"/>
  <c r="K721" i="7"/>
  <c r="R721" i="7" l="1"/>
  <c r="U721" i="7" l="1"/>
  <c r="AQ721" i="7" s="1"/>
  <c r="V721" i="7"/>
  <c r="Y721" i="7"/>
  <c r="AD721" i="7"/>
  <c r="W721" i="7"/>
  <c r="X721" i="7"/>
  <c r="L721" i="7"/>
  <c r="AH721" i="7" l="1"/>
  <c r="Q721" i="7"/>
  <c r="AI721" i="7"/>
  <c r="AG721" i="7"/>
  <c r="P721" i="7"/>
  <c r="AF721" i="7"/>
  <c r="S721" i="7"/>
  <c r="T721" i="7"/>
  <c r="Z721" i="7"/>
  <c r="O721" i="7"/>
  <c r="AE721" i="7"/>
  <c r="AR721" i="7" l="1"/>
  <c r="AA721" i="7"/>
  <c r="M721" i="7"/>
  <c r="AP721" i="7"/>
  <c r="AO721" i="7" s="1"/>
  <c r="AB721" i="7"/>
  <c r="N721" i="7"/>
  <c r="AS721" i="7"/>
  <c r="AT721" i="7" s="1"/>
  <c r="AK722" i="7" s="1"/>
  <c r="AC721" i="7"/>
  <c r="AL722" i="7" l="1"/>
  <c r="AM722" i="7" s="1"/>
  <c r="AN722" i="7"/>
  <c r="K722" i="7"/>
  <c r="R722" i="7" l="1"/>
  <c r="AD722" i="7" l="1"/>
  <c r="X722" i="7"/>
  <c r="U722" i="7"/>
  <c r="AE722" i="7" s="1"/>
  <c r="Y722" i="7"/>
  <c r="W722" i="7"/>
  <c r="L722" i="7"/>
  <c r="AQ722" i="7" l="1"/>
  <c r="V722" i="7"/>
  <c r="Z722" i="7" s="1"/>
  <c r="AI722" i="7"/>
  <c r="Q722" i="7"/>
  <c r="AH722" i="7"/>
  <c r="O722" i="7"/>
  <c r="T722" i="7"/>
  <c r="S722" i="7" l="1"/>
  <c r="P722" i="7"/>
  <c r="AF722" i="7"/>
  <c r="AG722" i="7"/>
  <c r="AB722" i="7"/>
  <c r="AS722" i="7"/>
  <c r="N722" i="7"/>
  <c r="AC722" i="7"/>
  <c r="AA722" i="7"/>
  <c r="AR722" i="7"/>
  <c r="M722" i="7"/>
  <c r="AP722" i="7"/>
  <c r="AO722" i="7" s="1"/>
  <c r="K723" i="7" l="1"/>
  <c r="AT722" i="7"/>
  <c r="AK723" i="7" s="1"/>
  <c r="R723" i="7" l="1"/>
  <c r="AL723" i="7"/>
  <c r="AM723" i="7" s="1"/>
  <c r="AN723" i="7"/>
  <c r="U723" i="7" l="1"/>
  <c r="AD723" i="7"/>
  <c r="Y723" i="7"/>
  <c r="X723" i="7"/>
  <c r="AE723" i="7"/>
  <c r="W723" i="7"/>
  <c r="AQ723" i="7"/>
  <c r="V723" i="7"/>
  <c r="L723" i="7"/>
  <c r="AG723" i="7" l="1"/>
  <c r="AF723" i="7"/>
  <c r="P723" i="7"/>
  <c r="S723" i="7"/>
  <c r="AH723" i="7"/>
  <c r="Q723" i="7"/>
  <c r="AI723" i="7"/>
  <c r="Z723" i="7"/>
  <c r="T723" i="7"/>
  <c r="O723" i="7"/>
  <c r="AP723" i="7"/>
  <c r="AO723" i="7" s="1"/>
  <c r="AS723" i="7" l="1"/>
  <c r="AT723" i="7" s="1"/>
  <c r="AK724" i="7" s="1"/>
  <c r="N723" i="7"/>
  <c r="AB723" i="7"/>
  <c r="AC723" i="7"/>
  <c r="AR723" i="7"/>
  <c r="M723" i="7"/>
  <c r="AA723" i="7"/>
  <c r="K724" i="7" l="1"/>
  <c r="AL724" i="7"/>
  <c r="AM724" i="7" s="1"/>
  <c r="AN724" i="7"/>
  <c r="R724" i="7" l="1"/>
  <c r="AD724" i="7" l="1"/>
  <c r="Y724" i="7"/>
  <c r="X724" i="7"/>
  <c r="W724" i="7"/>
  <c r="T724" i="7" s="1"/>
  <c r="U724" i="7"/>
  <c r="V724" i="7" s="1"/>
  <c r="L724" i="7"/>
  <c r="AB724" i="7" l="1"/>
  <c r="AS724" i="7"/>
  <c r="N724" i="7"/>
  <c r="AC724" i="7"/>
  <c r="Q724" i="7"/>
  <c r="AH724" i="7"/>
  <c r="AI724" i="7"/>
  <c r="P724" i="7"/>
  <c r="AF724" i="7"/>
  <c r="AG724" i="7"/>
  <c r="S724" i="7"/>
  <c r="O724" i="7"/>
  <c r="AE724" i="7"/>
  <c r="Z724" i="7"/>
  <c r="AQ724" i="7"/>
  <c r="M724" i="7" l="1"/>
  <c r="AR724" i="7"/>
  <c r="AA724" i="7"/>
  <c r="AP724" i="7"/>
  <c r="AO724" i="7" s="1"/>
  <c r="AT724" i="7" s="1"/>
  <c r="AK725" i="7" s="1"/>
  <c r="AL725" i="7" l="1"/>
  <c r="AM725" i="7" s="1"/>
  <c r="AN725" i="7"/>
  <c r="K725" i="7"/>
  <c r="R725" i="7" l="1"/>
  <c r="AD725" i="7" l="1"/>
  <c r="X725" i="7"/>
  <c r="Y725" i="7"/>
  <c r="W725" i="7"/>
  <c r="T725" i="7"/>
  <c r="AC725" i="7" s="1"/>
  <c r="U725" i="7"/>
  <c r="V725" i="7" s="1"/>
  <c r="L725" i="7"/>
  <c r="AF725" i="7" l="1"/>
  <c r="P725" i="7"/>
  <c r="AG725" i="7"/>
  <c r="S725" i="7"/>
  <c r="AP725" i="7" s="1"/>
  <c r="AO725" i="7" s="1"/>
  <c r="O725" i="7"/>
  <c r="AQ725" i="7"/>
  <c r="N725" i="7"/>
  <c r="AS725" i="7"/>
  <c r="AB725" i="7"/>
  <c r="Q725" i="7"/>
  <c r="AH725" i="7"/>
  <c r="AI725" i="7"/>
  <c r="AE725" i="7"/>
  <c r="Z725" i="7"/>
  <c r="AT725" i="7" l="1"/>
  <c r="AK726" i="7" s="1"/>
  <c r="M725" i="7"/>
  <c r="AA725" i="7"/>
  <c r="AR725" i="7"/>
  <c r="K726" i="7" l="1"/>
  <c r="AL726" i="7"/>
  <c r="AM726" i="7" s="1"/>
  <c r="AN726" i="7"/>
  <c r="R726" i="7" l="1"/>
  <c r="X726" i="7" l="1"/>
  <c r="AD726" i="7"/>
  <c r="Y726" i="7"/>
  <c r="W726" i="7"/>
  <c r="T726" i="7"/>
  <c r="U726" i="7"/>
  <c r="AE726" i="7" s="1"/>
  <c r="L726" i="7"/>
  <c r="V726" i="7" l="1"/>
  <c r="Z726" i="7" s="1"/>
  <c r="Q726" i="7"/>
  <c r="AH726" i="7"/>
  <c r="AI726" i="7"/>
  <c r="AS726" i="7"/>
  <c r="N726" i="7"/>
  <c r="AB726" i="7"/>
  <c r="O726" i="7"/>
  <c r="AC726" i="7"/>
  <c r="AQ726" i="7"/>
  <c r="P726" i="7"/>
  <c r="AF726" i="7"/>
  <c r="AG726" i="7"/>
  <c r="S726" i="7"/>
  <c r="AP726" i="7" s="1"/>
  <c r="AO726" i="7" s="1"/>
  <c r="AA726" i="7" l="1"/>
  <c r="M726" i="7"/>
  <c r="AR726" i="7"/>
  <c r="AT726" i="7"/>
  <c r="AK727" i="7" s="1"/>
  <c r="AL727" i="7" l="1"/>
  <c r="AM727" i="7" s="1"/>
  <c r="AN727" i="7"/>
  <c r="K727" i="7"/>
  <c r="R727" i="7" l="1"/>
  <c r="X727" i="7" l="1"/>
  <c r="AD727" i="7"/>
  <c r="Y727" i="7"/>
  <c r="W727" i="7"/>
  <c r="U727" i="7"/>
  <c r="AQ727" i="7" s="1"/>
  <c r="T727" i="7"/>
  <c r="L727" i="7"/>
  <c r="V727" i="7" l="1"/>
  <c r="Z727" i="7" s="1"/>
  <c r="N727" i="7"/>
  <c r="AS727" i="7"/>
  <c r="AB727" i="7"/>
  <c r="O727" i="7"/>
  <c r="AF727" i="7"/>
  <c r="AG727" i="7"/>
  <c r="P727" i="7"/>
  <c r="S727" i="7"/>
  <c r="AC727" i="7"/>
  <c r="AI727" i="7"/>
  <c r="Q727" i="7"/>
  <c r="AH727" i="7"/>
  <c r="AE727" i="7"/>
  <c r="M727" i="7" l="1"/>
  <c r="AA727" i="7"/>
  <c r="AR727" i="7"/>
  <c r="AP727" i="7"/>
  <c r="AO727" i="7" s="1"/>
  <c r="AT727" i="7" s="1"/>
  <c r="AK728" i="7" s="1"/>
  <c r="AL728" i="7" l="1"/>
  <c r="AM728" i="7" s="1"/>
  <c r="AN728" i="7"/>
  <c r="K728" i="7"/>
  <c r="R728" i="7" l="1"/>
  <c r="U728" i="7" l="1"/>
  <c r="W728" i="7"/>
  <c r="Y728" i="7"/>
  <c r="AD728" i="7"/>
  <c r="AE728" i="7"/>
  <c r="X728" i="7"/>
  <c r="T728" i="7"/>
  <c r="V728" i="7"/>
  <c r="AQ728" i="7"/>
  <c r="L728" i="7"/>
  <c r="P728" i="7" l="1"/>
  <c r="AG728" i="7"/>
  <c r="AF728" i="7"/>
  <c r="S728" i="7"/>
  <c r="AS728" i="7"/>
  <c r="AB728" i="7"/>
  <c r="N728" i="7"/>
  <c r="Z728" i="7"/>
  <c r="AC728" i="7"/>
  <c r="AI728" i="7"/>
  <c r="Q728" i="7"/>
  <c r="AH728" i="7"/>
  <c r="O728" i="7"/>
  <c r="AA728" i="7" l="1"/>
  <c r="AR728" i="7"/>
  <c r="M728" i="7"/>
  <c r="AP728" i="7"/>
  <c r="AO728" i="7" s="1"/>
  <c r="AT728" i="7" s="1"/>
  <c r="AK729" i="7" s="1"/>
  <c r="AL729" i="7" l="1"/>
  <c r="AM729" i="7" s="1"/>
  <c r="AN729" i="7"/>
  <c r="K729" i="7"/>
  <c r="R729" i="7" l="1"/>
  <c r="X729" i="7" l="1"/>
  <c r="Y729" i="7"/>
  <c r="AD729" i="7"/>
  <c r="W729" i="7"/>
  <c r="U729" i="7"/>
  <c r="V729" i="7" s="1"/>
  <c r="Z729" i="7" s="1"/>
  <c r="T729" i="7"/>
  <c r="L729" i="7"/>
  <c r="O729" i="7" l="1"/>
  <c r="N729" i="7"/>
  <c r="AS729" i="7"/>
  <c r="AB729" i="7"/>
  <c r="AE729" i="7"/>
  <c r="AC729" i="7"/>
  <c r="AP729" i="7"/>
  <c r="AO729" i="7" s="1"/>
  <c r="AQ729" i="7"/>
  <c r="AH729" i="7"/>
  <c r="AI729" i="7"/>
  <c r="Q729" i="7"/>
  <c r="AG729" i="7"/>
  <c r="AF729" i="7"/>
  <c r="P729" i="7"/>
  <c r="S729" i="7"/>
  <c r="AT729" i="7" l="1"/>
  <c r="AK730" i="7" s="1"/>
  <c r="M729" i="7"/>
  <c r="AR729" i="7"/>
  <c r="AA729" i="7"/>
  <c r="K730" i="7" l="1"/>
  <c r="AL730" i="7"/>
  <c r="AM730" i="7" s="1"/>
  <c r="AN730" i="7"/>
  <c r="R730" i="7" l="1"/>
  <c r="X730" i="7" l="1"/>
  <c r="AD730" i="7"/>
  <c r="Y730" i="7"/>
  <c r="W730" i="7"/>
  <c r="U730" i="7"/>
  <c r="AE730" i="7" s="1"/>
  <c r="L730" i="7"/>
  <c r="V730" i="7" l="1"/>
  <c r="Q730" i="7"/>
  <c r="AH730" i="7"/>
  <c r="AI730" i="7"/>
  <c r="T730" i="7"/>
  <c r="P730" i="7"/>
  <c r="AF730" i="7"/>
  <c r="AG730" i="7"/>
  <c r="S730" i="7"/>
  <c r="AP730" i="7" s="1"/>
  <c r="AO730" i="7" s="1"/>
  <c r="O730" i="7"/>
  <c r="AQ730" i="7"/>
  <c r="Z730" i="7"/>
  <c r="AA730" i="7" l="1"/>
  <c r="AR730" i="7"/>
  <c r="M730" i="7"/>
  <c r="AB730" i="7"/>
  <c r="N730" i="7"/>
  <c r="AS730" i="7"/>
  <c r="AT730" i="7" s="1"/>
  <c r="AK731" i="7" s="1"/>
  <c r="AC730" i="7"/>
  <c r="AL731" i="7" l="1"/>
  <c r="AM731" i="7" s="1"/>
  <c r="AN731" i="7"/>
  <c r="K731" i="7"/>
  <c r="R731" i="7" l="1"/>
  <c r="AD731" i="7" l="1"/>
  <c r="Y731" i="7"/>
  <c r="W731" i="7"/>
  <c r="X731" i="7"/>
  <c r="U731" i="7"/>
  <c r="V731" i="7" s="1"/>
  <c r="L731" i="7"/>
  <c r="O731" i="7" l="1"/>
  <c r="AE731" i="7"/>
  <c r="P731" i="7"/>
  <c r="AG731" i="7"/>
  <c r="AF731" i="7"/>
  <c r="S731" i="7"/>
  <c r="AQ731" i="7"/>
  <c r="Z731" i="7"/>
  <c r="AH731" i="7"/>
  <c r="AI731" i="7"/>
  <c r="Q731" i="7"/>
  <c r="T731" i="7"/>
  <c r="AR731" i="7" l="1"/>
  <c r="AA731" i="7"/>
  <c r="M731" i="7"/>
  <c r="AB731" i="7"/>
  <c r="AS731" i="7"/>
  <c r="N731" i="7"/>
  <c r="AC731" i="7"/>
  <c r="AP731" i="7"/>
  <c r="AO731" i="7" s="1"/>
  <c r="AT731" i="7" l="1"/>
  <c r="AK732" i="7" s="1"/>
  <c r="AL732" i="7" s="1"/>
  <c r="AM732" i="7" s="1"/>
  <c r="K732" i="7"/>
  <c r="AN732" i="7" l="1"/>
  <c r="R732" i="7"/>
  <c r="Y732" i="7" l="1"/>
  <c r="X732" i="7"/>
  <c r="U732" i="7"/>
  <c r="V732" i="7" s="1"/>
  <c r="Z732" i="7" s="1"/>
  <c r="AD732" i="7"/>
  <c r="W732" i="7"/>
  <c r="AQ732" i="7"/>
  <c r="L732" i="7"/>
  <c r="AH732" i="7" l="1"/>
  <c r="AI732" i="7"/>
  <c r="Q732" i="7"/>
  <c r="O732" i="7"/>
  <c r="T732" i="7"/>
  <c r="AF732" i="7"/>
  <c r="AG732" i="7"/>
  <c r="P732" i="7"/>
  <c r="S732" i="7"/>
  <c r="AE732" i="7"/>
  <c r="AA732" i="7" l="1"/>
  <c r="AR732" i="7"/>
  <c r="M732" i="7"/>
  <c r="AP732" i="7"/>
  <c r="AO732" i="7" s="1"/>
  <c r="N732" i="7"/>
  <c r="AS732" i="7"/>
  <c r="AT732" i="7" s="1"/>
  <c r="AK733" i="7" s="1"/>
  <c r="AB732" i="7"/>
  <c r="AC732" i="7"/>
  <c r="AL733" i="7" l="1"/>
  <c r="AM733" i="7" s="1"/>
  <c r="AN733" i="7"/>
  <c r="K733" i="7"/>
  <c r="R733" i="7" l="1"/>
  <c r="Y733" i="7" l="1"/>
  <c r="AD733" i="7"/>
  <c r="W733" i="7"/>
  <c r="U733" i="7"/>
  <c r="X733" i="7"/>
  <c r="V733" i="7"/>
  <c r="AQ733" i="7"/>
  <c r="L733" i="7"/>
  <c r="AG733" i="7" l="1"/>
  <c r="P733" i="7"/>
  <c r="AF733" i="7"/>
  <c r="S733" i="7"/>
  <c r="AI733" i="7"/>
  <c r="AH733" i="7"/>
  <c r="Q733" i="7"/>
  <c r="O733" i="7"/>
  <c r="AP733" i="7"/>
  <c r="AO733" i="7" s="1"/>
  <c r="T733" i="7"/>
  <c r="Z733" i="7"/>
  <c r="AE733" i="7"/>
  <c r="AS733" i="7" l="1"/>
  <c r="AT733" i="7" s="1"/>
  <c r="AK734" i="7" s="1"/>
  <c r="N733" i="7"/>
  <c r="AB733" i="7"/>
  <c r="AC733" i="7"/>
  <c r="AA733" i="7"/>
  <c r="AR733" i="7"/>
  <c r="M733" i="7"/>
  <c r="K734" i="7" l="1"/>
  <c r="AL734" i="7"/>
  <c r="AM734" i="7" s="1"/>
  <c r="AN734" i="7"/>
  <c r="R734" i="7" l="1"/>
  <c r="Y734" i="7" l="1"/>
  <c r="X734" i="7"/>
  <c r="AD734" i="7"/>
  <c r="U734" i="7"/>
  <c r="V734" i="7" s="1"/>
  <c r="Z734" i="7" s="1"/>
  <c r="W734" i="7"/>
  <c r="L734" i="7"/>
  <c r="AQ734" i="7" l="1"/>
  <c r="AI734" i="7"/>
  <c r="Q734" i="7"/>
  <c r="AH734" i="7"/>
  <c r="O734" i="7"/>
  <c r="AE734" i="7"/>
  <c r="T734" i="7"/>
  <c r="AG734" i="7"/>
  <c r="P734" i="7"/>
  <c r="AF734" i="7"/>
  <c r="S734" i="7"/>
  <c r="AS734" i="7" l="1"/>
  <c r="AB734" i="7"/>
  <c r="N734" i="7"/>
  <c r="AC734" i="7"/>
  <c r="AA734" i="7"/>
  <c r="AR734" i="7"/>
  <c r="M734" i="7"/>
  <c r="AP734" i="7"/>
  <c r="AO734" i="7" s="1"/>
  <c r="K735" i="7" l="1"/>
  <c r="AT734" i="7"/>
  <c r="AK735" i="7" s="1"/>
  <c r="AL735" i="7" l="1"/>
  <c r="AM735" i="7" s="1"/>
  <c r="AN735" i="7"/>
  <c r="R735" i="7"/>
  <c r="W735" i="7" l="1"/>
  <c r="X735" i="7"/>
  <c r="AD735" i="7"/>
  <c r="Y735" i="7"/>
  <c r="U735" i="7"/>
  <c r="V735" i="7" s="1"/>
  <c r="T735" i="7"/>
  <c r="L735" i="7"/>
  <c r="O735" i="7" l="1"/>
  <c r="AF735" i="7"/>
  <c r="P735" i="7"/>
  <c r="AG735" i="7"/>
  <c r="S735" i="7"/>
  <c r="AB735" i="7"/>
  <c r="N735" i="7"/>
  <c r="AS735" i="7"/>
  <c r="AC735" i="7"/>
  <c r="AP735" i="7"/>
  <c r="AO735" i="7" s="1"/>
  <c r="AQ735" i="7"/>
  <c r="Z735" i="7"/>
  <c r="AE735" i="7"/>
  <c r="AH735" i="7"/>
  <c r="Q735" i="7"/>
  <c r="AI735" i="7"/>
  <c r="AT735" i="7" l="1"/>
  <c r="AK736" i="7" s="1"/>
  <c r="AL736" i="7" s="1"/>
  <c r="AM736" i="7" s="1"/>
  <c r="AR735" i="7"/>
  <c r="M735" i="7"/>
  <c r="AA735" i="7"/>
  <c r="AN736" i="7" l="1"/>
  <c r="K736" i="7"/>
  <c r="R736" i="7" l="1"/>
  <c r="X736" i="7" l="1"/>
  <c r="Y736" i="7"/>
  <c r="AD736" i="7"/>
  <c r="W736" i="7"/>
  <c r="U736" i="7"/>
  <c r="V736" i="7" s="1"/>
  <c r="L736" i="7"/>
  <c r="O736" i="7" l="1"/>
  <c r="AH736" i="7"/>
  <c r="Q736" i="7"/>
  <c r="AI736" i="7"/>
  <c r="AE736" i="7"/>
  <c r="P736" i="7"/>
  <c r="AG736" i="7"/>
  <c r="AF736" i="7"/>
  <c r="S736" i="7"/>
  <c r="AQ736" i="7"/>
  <c r="T736" i="7"/>
  <c r="Z736" i="7"/>
  <c r="AA736" i="7" l="1"/>
  <c r="M736" i="7"/>
  <c r="AR736" i="7"/>
  <c r="AP736" i="7"/>
  <c r="AO736" i="7" s="1"/>
  <c r="N736" i="7"/>
  <c r="AB736" i="7"/>
  <c r="AS736" i="7"/>
  <c r="AT736" i="7" s="1"/>
  <c r="AK737" i="7" s="1"/>
  <c r="AC736" i="7"/>
  <c r="AL737" i="7" l="1"/>
  <c r="AM737" i="7" s="1"/>
  <c r="AN737" i="7"/>
  <c r="K737" i="7"/>
  <c r="R737" i="7" l="1"/>
  <c r="X737" i="7" l="1"/>
  <c r="AD737" i="7"/>
  <c r="Y737" i="7"/>
  <c r="U737" i="7"/>
  <c r="V737" i="7"/>
  <c r="W737" i="7"/>
  <c r="AQ737" i="7"/>
  <c r="L737" i="7"/>
  <c r="AF737" i="7" l="1"/>
  <c r="AG737" i="7"/>
  <c r="P737" i="7"/>
  <c r="S737" i="7"/>
  <c r="O737" i="7"/>
  <c r="AE737" i="7"/>
  <c r="AH737" i="7"/>
  <c r="Q737" i="7"/>
  <c r="AI737" i="7"/>
  <c r="T737" i="7"/>
  <c r="Z737" i="7"/>
  <c r="AB737" i="7" l="1"/>
  <c r="N737" i="7"/>
  <c r="AS737" i="7"/>
  <c r="AC737" i="7"/>
  <c r="M737" i="7"/>
  <c r="AR737" i="7"/>
  <c r="AA737" i="7"/>
  <c r="AP737" i="7"/>
  <c r="AO737" i="7" s="1"/>
  <c r="K738" i="7" l="1"/>
  <c r="AT737" i="7"/>
  <c r="AK738" i="7" s="1"/>
  <c r="AL738" i="7" l="1"/>
  <c r="AM738" i="7" s="1"/>
  <c r="AN738" i="7"/>
  <c r="R738" i="7"/>
  <c r="U738" i="7" l="1"/>
  <c r="V738" i="7" s="1"/>
  <c r="Z738" i="7" s="1"/>
  <c r="X738" i="7"/>
  <c r="W738" i="7"/>
  <c r="T738" i="7" s="1"/>
  <c r="Y738" i="7"/>
  <c r="AD738" i="7"/>
  <c r="AE738" i="7"/>
  <c r="L738" i="7"/>
  <c r="AB738" i="7" l="1"/>
  <c r="N738" i="7"/>
  <c r="AS738" i="7"/>
  <c r="AH738" i="7"/>
  <c r="AI738" i="7"/>
  <c r="Q738" i="7"/>
  <c r="O738" i="7"/>
  <c r="AQ738" i="7"/>
  <c r="AC738" i="7"/>
  <c r="P738" i="7"/>
  <c r="AG738" i="7"/>
  <c r="AF738" i="7"/>
  <c r="S738" i="7"/>
  <c r="M738" i="7" l="1"/>
  <c r="AA738" i="7"/>
  <c r="AR738" i="7"/>
  <c r="AP738" i="7"/>
  <c r="AO738" i="7" s="1"/>
  <c r="AT738" i="7" s="1"/>
  <c r="AK739" i="7" s="1"/>
  <c r="AL739" i="7" l="1"/>
  <c r="AM739" i="7" s="1"/>
  <c r="AN739" i="7"/>
  <c r="K739" i="7"/>
  <c r="R739" i="7" l="1"/>
  <c r="W739" i="7" l="1"/>
  <c r="T739" i="7" s="1"/>
  <c r="X739" i="7"/>
  <c r="AD739" i="7"/>
  <c r="Y739" i="7"/>
  <c r="U739" i="7"/>
  <c r="V739" i="7" s="1"/>
  <c r="Z739" i="7" s="1"/>
  <c r="L739" i="7"/>
  <c r="N739" i="7" l="1"/>
  <c r="AS739" i="7"/>
  <c r="AB739" i="7"/>
  <c r="AC739" i="7"/>
  <c r="AE739" i="7"/>
  <c r="AQ739" i="7"/>
  <c r="O739" i="7"/>
  <c r="AI739" i="7"/>
  <c r="Q739" i="7"/>
  <c r="AH739" i="7"/>
  <c r="AG739" i="7"/>
  <c r="AF739" i="7"/>
  <c r="P739" i="7"/>
  <c r="S739" i="7"/>
  <c r="AA739" i="7" l="1"/>
  <c r="AR739" i="7"/>
  <c r="M739" i="7"/>
  <c r="AP739" i="7"/>
  <c r="AO739" i="7" s="1"/>
  <c r="AT739" i="7" s="1"/>
  <c r="AK740" i="7" s="1"/>
  <c r="AL740" i="7" l="1"/>
  <c r="AM740" i="7" s="1"/>
  <c r="AN740" i="7"/>
  <c r="K740" i="7"/>
  <c r="R740" i="7" l="1"/>
  <c r="U740" i="7" l="1"/>
  <c r="X740" i="7"/>
  <c r="AD740" i="7"/>
  <c r="V740" i="7"/>
  <c r="Y740" i="7"/>
  <c r="AE740" i="7"/>
  <c r="W740" i="7"/>
  <c r="T740" i="7" s="1"/>
  <c r="L740" i="7"/>
  <c r="N740" i="7" l="1"/>
  <c r="AS740" i="7"/>
  <c r="AB740" i="7"/>
  <c r="AI740" i="7"/>
  <c r="AH740" i="7"/>
  <c r="Q740" i="7"/>
  <c r="P740" i="7"/>
  <c r="AF740" i="7"/>
  <c r="AG740" i="7"/>
  <c r="S740" i="7"/>
  <c r="Z740" i="7"/>
  <c r="AC740" i="7"/>
  <c r="O740" i="7"/>
  <c r="AQ740" i="7"/>
  <c r="M740" i="7" l="1"/>
  <c r="AR740" i="7"/>
  <c r="AA740" i="7"/>
  <c r="AP740" i="7"/>
  <c r="AO740" i="7" s="1"/>
  <c r="AT740" i="7" s="1"/>
  <c r="AK741" i="7" s="1"/>
  <c r="AL741" i="7" l="1"/>
  <c r="AM741" i="7" s="1"/>
  <c r="AN741" i="7"/>
  <c r="K741" i="7"/>
  <c r="R741" i="7" l="1"/>
  <c r="X741" i="7" l="1"/>
  <c r="U741" i="7"/>
  <c r="AD741" i="7"/>
  <c r="V741" i="7"/>
  <c r="W741" i="7"/>
  <c r="AQ741" i="7"/>
  <c r="AE741" i="7"/>
  <c r="Z741" i="7"/>
  <c r="Y741" i="7"/>
  <c r="L741" i="7"/>
  <c r="AI741" i="7" l="1"/>
  <c r="Q741" i="7"/>
  <c r="AH741" i="7"/>
  <c r="T741" i="7"/>
  <c r="AG741" i="7"/>
  <c r="AF741" i="7"/>
  <c r="P741" i="7"/>
  <c r="S741" i="7"/>
  <c r="O741" i="7"/>
  <c r="M741" i="7" l="1"/>
  <c r="AA741" i="7"/>
  <c r="AR741" i="7"/>
  <c r="AP741" i="7"/>
  <c r="AO741" i="7" s="1"/>
  <c r="AS741" i="7"/>
  <c r="N741" i="7"/>
  <c r="AB741" i="7"/>
  <c r="AC741" i="7"/>
  <c r="AT741" i="7" l="1"/>
  <c r="AK742" i="7" s="1"/>
  <c r="AL742" i="7" s="1"/>
  <c r="AM742" i="7" s="1"/>
  <c r="K742" i="7"/>
  <c r="AN742" i="7" l="1"/>
  <c r="R742" i="7"/>
  <c r="W742" i="7" l="1"/>
  <c r="U742" i="7"/>
  <c r="AE742" i="7" s="1"/>
  <c r="AD742" i="7"/>
  <c r="Y742" i="7"/>
  <c r="T742" i="7"/>
  <c r="X742" i="7"/>
  <c r="V742" i="7"/>
  <c r="AQ742" i="7"/>
  <c r="L742" i="7"/>
  <c r="AS742" i="7" l="1"/>
  <c r="N742" i="7"/>
  <c r="AB742" i="7"/>
  <c r="AF742" i="7"/>
  <c r="P742" i="7"/>
  <c r="AG742" i="7"/>
  <c r="S742" i="7"/>
  <c r="AI742" i="7"/>
  <c r="AH742" i="7"/>
  <c r="Q742" i="7"/>
  <c r="AC742" i="7"/>
  <c r="O742" i="7"/>
  <c r="Z742" i="7"/>
  <c r="AR742" i="7" l="1"/>
  <c r="AA742" i="7"/>
  <c r="M742" i="7"/>
  <c r="AP742" i="7"/>
  <c r="AO742" i="7" s="1"/>
  <c r="AT742" i="7" s="1"/>
  <c r="AK743" i="7" s="1"/>
  <c r="AL743" i="7" l="1"/>
  <c r="AM743" i="7" s="1"/>
  <c r="AN743" i="7"/>
  <c r="K743" i="7"/>
  <c r="R743" i="7" l="1"/>
  <c r="AD743" i="7" l="1"/>
  <c r="Y743" i="7"/>
  <c r="X743" i="7"/>
  <c r="W743" i="7"/>
  <c r="U743" i="7"/>
  <c r="V743" i="7" s="1"/>
  <c r="L743" i="7"/>
  <c r="P743" i="7" l="1"/>
  <c r="AG743" i="7"/>
  <c r="AF743" i="7"/>
  <c r="S743" i="7"/>
  <c r="O743" i="7"/>
  <c r="AQ743" i="7"/>
  <c r="AP743" i="7"/>
  <c r="AO743" i="7" s="1"/>
  <c r="Q743" i="7"/>
  <c r="AH743" i="7"/>
  <c r="AI743" i="7"/>
  <c r="T743" i="7"/>
  <c r="AE743" i="7"/>
  <c r="Z743" i="7"/>
  <c r="AS743" i="7" l="1"/>
  <c r="N743" i="7"/>
  <c r="AB743" i="7"/>
  <c r="AC743" i="7"/>
  <c r="AT743" i="7"/>
  <c r="AK744" i="7" s="1"/>
  <c r="AA743" i="7"/>
  <c r="M743" i="7"/>
  <c r="AR743" i="7"/>
  <c r="K744" i="7" l="1"/>
  <c r="AL744" i="7"/>
  <c r="AM744" i="7" s="1"/>
  <c r="AN744" i="7"/>
  <c r="R744" i="7" l="1"/>
  <c r="X744" i="7" l="1"/>
  <c r="Y744" i="7"/>
  <c r="AD744" i="7"/>
  <c r="W744" i="7"/>
  <c r="U744" i="7"/>
  <c r="AQ744" i="7" s="1"/>
  <c r="L744" i="7"/>
  <c r="V744" i="7" l="1"/>
  <c r="AH744" i="7"/>
  <c r="AI744" i="7"/>
  <c r="Q744" i="7"/>
  <c r="O744" i="7"/>
  <c r="T744" i="7"/>
  <c r="AG744" i="7"/>
  <c r="P744" i="7"/>
  <c r="AF744" i="7"/>
  <c r="S744" i="7"/>
  <c r="AE744" i="7"/>
  <c r="Z744" i="7"/>
  <c r="AR744" i="7" l="1"/>
  <c r="M744" i="7"/>
  <c r="AA744" i="7"/>
  <c r="AP744" i="7"/>
  <c r="AO744" i="7" s="1"/>
  <c r="AS744" i="7"/>
  <c r="AT744" i="7" s="1"/>
  <c r="AK745" i="7" s="1"/>
  <c r="AB744" i="7"/>
  <c r="N744" i="7"/>
  <c r="AC744" i="7"/>
  <c r="K745" i="7" l="1"/>
  <c r="AL745" i="7"/>
  <c r="AM745" i="7" s="1"/>
  <c r="AN745" i="7"/>
  <c r="R745" i="7" l="1"/>
  <c r="Y745" i="7" l="1"/>
  <c r="W745" i="7"/>
  <c r="T745" i="7" s="1"/>
  <c r="X745" i="7"/>
  <c r="AD745" i="7"/>
  <c r="U745" i="7"/>
  <c r="V745" i="7" s="1"/>
  <c r="Z745" i="7" s="1"/>
  <c r="L745" i="7"/>
  <c r="O745" i="7" l="1"/>
  <c r="AE745" i="7"/>
  <c r="N745" i="7"/>
  <c r="AS745" i="7"/>
  <c r="AB745" i="7"/>
  <c r="AI745" i="7"/>
  <c r="Q745" i="7"/>
  <c r="AH745" i="7"/>
  <c r="AC745" i="7"/>
  <c r="AP745" i="7"/>
  <c r="AO745" i="7" s="1"/>
  <c r="AQ745" i="7"/>
  <c r="P745" i="7"/>
  <c r="AG745" i="7"/>
  <c r="AF745" i="7"/>
  <c r="S745" i="7"/>
  <c r="AT745" i="7" l="1"/>
  <c r="AK746" i="7" s="1"/>
  <c r="AL746" i="7" s="1"/>
  <c r="AM746" i="7" s="1"/>
  <c r="M745" i="7"/>
  <c r="AR745" i="7"/>
  <c r="AA745" i="7"/>
  <c r="AN746" i="7" l="1"/>
  <c r="K746" i="7"/>
  <c r="R746" i="7" l="1"/>
  <c r="U746" i="7" l="1"/>
  <c r="V746" i="7"/>
  <c r="AE746" i="7"/>
  <c r="Y746" i="7"/>
  <c r="X746" i="7"/>
  <c r="AD746" i="7"/>
  <c r="W746" i="7"/>
  <c r="AQ746" i="7"/>
  <c r="L746" i="7"/>
  <c r="AH746" i="7" l="1"/>
  <c r="Q746" i="7"/>
  <c r="AI746" i="7"/>
  <c r="O746" i="7"/>
  <c r="T746" i="7"/>
  <c r="AF746" i="7"/>
  <c r="P746" i="7"/>
  <c r="AG746" i="7"/>
  <c r="S746" i="7"/>
  <c r="Z746" i="7"/>
  <c r="AA746" i="7" l="1"/>
  <c r="M746" i="7"/>
  <c r="AR746" i="7"/>
  <c r="AP746" i="7"/>
  <c r="AO746" i="7" s="1"/>
  <c r="AS746" i="7"/>
  <c r="N746" i="7"/>
  <c r="AB746" i="7"/>
  <c r="AC746" i="7"/>
  <c r="AT746" i="7" l="1"/>
  <c r="AK747" i="7" s="1"/>
  <c r="AL747" i="7"/>
  <c r="AM747" i="7" s="1"/>
  <c r="AN747" i="7"/>
  <c r="K747" i="7"/>
  <c r="R747" i="7" l="1"/>
  <c r="Y747" i="7" l="1"/>
  <c r="U747" i="7"/>
  <c r="AE747" i="7" s="1"/>
  <c r="AD747" i="7"/>
  <c r="W747" i="7"/>
  <c r="X747" i="7"/>
  <c r="AQ747" i="7"/>
  <c r="L747" i="7"/>
  <c r="V747" i="7" l="1"/>
  <c r="AI747" i="7"/>
  <c r="AH747" i="7"/>
  <c r="Q747" i="7"/>
  <c r="AG747" i="7"/>
  <c r="AF747" i="7"/>
  <c r="P747" i="7"/>
  <c r="S747" i="7"/>
  <c r="AP747" i="7"/>
  <c r="AO747" i="7" s="1"/>
  <c r="Z747" i="7"/>
  <c r="O747" i="7"/>
  <c r="T747" i="7"/>
  <c r="AB747" i="7" l="1"/>
  <c r="N747" i="7"/>
  <c r="AS747" i="7"/>
  <c r="AT747" i="7" s="1"/>
  <c r="AK748" i="7" s="1"/>
  <c r="AC747" i="7"/>
  <c r="AA747" i="7"/>
  <c r="AR747" i="7"/>
  <c r="M747" i="7"/>
  <c r="K748" i="7" l="1"/>
  <c r="AL748" i="7"/>
  <c r="AM748" i="7" s="1"/>
  <c r="AN748" i="7"/>
  <c r="R748" i="7" l="1"/>
  <c r="X748" i="7" l="1"/>
  <c r="W748" i="7"/>
  <c r="U748" i="7"/>
  <c r="Y748" i="7"/>
  <c r="V748" i="7"/>
  <c r="AD748" i="7"/>
  <c r="AQ748" i="7"/>
  <c r="L748" i="7"/>
  <c r="O748" i="7" l="1"/>
  <c r="Q748" i="7"/>
  <c r="AI748" i="7"/>
  <c r="AH748" i="7"/>
  <c r="T748" i="7"/>
  <c r="AG748" i="7"/>
  <c r="AF748" i="7"/>
  <c r="P748" i="7"/>
  <c r="S748" i="7"/>
  <c r="AE748" i="7"/>
  <c r="Z748" i="7"/>
  <c r="AR748" i="7" l="1"/>
  <c r="M748" i="7"/>
  <c r="AA748" i="7"/>
  <c r="N748" i="7"/>
  <c r="AS748" i="7"/>
  <c r="AB748" i="7"/>
  <c r="AC748" i="7"/>
  <c r="AP748" i="7"/>
  <c r="AO748" i="7" s="1"/>
  <c r="AT748" i="7" l="1"/>
  <c r="AK749" i="7" s="1"/>
  <c r="K749" i="7"/>
  <c r="R749" i="7" l="1"/>
  <c r="AL749" i="7"/>
  <c r="AM749" i="7" s="1"/>
  <c r="AN749" i="7"/>
  <c r="W749" i="7" l="1"/>
  <c r="T749" i="7"/>
  <c r="Y749" i="7"/>
  <c r="AD749" i="7"/>
  <c r="U749" i="7"/>
  <c r="AE749" i="7" s="1"/>
  <c r="X749" i="7"/>
  <c r="L749" i="7"/>
  <c r="AQ749" i="7" l="1"/>
  <c r="V749" i="7"/>
  <c r="AG749" i="7" s="1"/>
  <c r="AS749" i="7"/>
  <c r="AB749" i="7"/>
  <c r="N749" i="7"/>
  <c r="O749" i="7"/>
  <c r="AC749" i="7"/>
  <c r="Z749" i="7"/>
  <c r="AI749" i="7"/>
  <c r="AH749" i="7"/>
  <c r="Q749" i="7"/>
  <c r="S749" i="7" l="1"/>
  <c r="AP749" i="7" s="1"/>
  <c r="AO749" i="7" s="1"/>
  <c r="AF749" i="7"/>
  <c r="P749" i="7"/>
  <c r="AT749" i="7"/>
  <c r="AK750" i="7" s="1"/>
  <c r="AL750" i="7" s="1"/>
  <c r="AM750" i="7" s="1"/>
  <c r="AA749" i="7"/>
  <c r="AR749" i="7"/>
  <c r="M749" i="7"/>
  <c r="AN750" i="7" l="1"/>
  <c r="K750" i="7"/>
  <c r="R750" i="7" l="1"/>
  <c r="U750" i="7" l="1"/>
  <c r="V750" i="7" s="1"/>
  <c r="Z750" i="7" s="1"/>
  <c r="AD750" i="7"/>
  <c r="W750" i="7"/>
  <c r="Y750" i="7"/>
  <c r="X750" i="7"/>
  <c r="T750" i="7"/>
  <c r="AQ750" i="7"/>
  <c r="L750" i="7"/>
  <c r="AB750" i="7" l="1"/>
  <c r="N750" i="7"/>
  <c r="AS750" i="7"/>
  <c r="AC750" i="7"/>
  <c r="Q750" i="7"/>
  <c r="AH750" i="7"/>
  <c r="AI750" i="7"/>
  <c r="O750" i="7"/>
  <c r="AE750" i="7"/>
  <c r="AG750" i="7"/>
  <c r="AF750" i="7"/>
  <c r="P750" i="7"/>
  <c r="S750" i="7"/>
  <c r="AA750" i="7" l="1"/>
  <c r="M750" i="7"/>
  <c r="AR750" i="7"/>
  <c r="AP750" i="7"/>
  <c r="AO750" i="7" s="1"/>
  <c r="AT750" i="7" s="1"/>
  <c r="AK751" i="7" s="1"/>
  <c r="AL751" i="7" l="1"/>
  <c r="AM751" i="7" s="1"/>
  <c r="AN751" i="7"/>
  <c r="K751" i="7"/>
  <c r="R751" i="7" l="1"/>
  <c r="W751" i="7" l="1"/>
  <c r="AD751" i="7"/>
  <c r="Y751" i="7"/>
  <c r="X751" i="7"/>
  <c r="T751" i="7"/>
  <c r="U751" i="7"/>
  <c r="AE751" i="7" s="1"/>
  <c r="L751" i="7"/>
  <c r="V751" i="7" l="1"/>
  <c r="Z751" i="7" s="1"/>
  <c r="AQ751" i="7"/>
  <c r="N751" i="7"/>
  <c r="AS751" i="7"/>
  <c r="AB751" i="7"/>
  <c r="O751" i="7"/>
  <c r="AC751" i="7"/>
  <c r="AH751" i="7"/>
  <c r="AI751" i="7"/>
  <c r="Q751" i="7"/>
  <c r="P751" i="7"/>
  <c r="AF751" i="7"/>
  <c r="AG751" i="7"/>
  <c r="S751" i="7"/>
  <c r="M751" i="7" l="1"/>
  <c r="AA751" i="7"/>
  <c r="AR751" i="7"/>
  <c r="AP751" i="7"/>
  <c r="AO751" i="7" s="1"/>
  <c r="AT751" i="7" s="1"/>
  <c r="AK752" i="7" s="1"/>
  <c r="AL752" i="7" l="1"/>
  <c r="AM752" i="7" s="1"/>
  <c r="AN752" i="7"/>
  <c r="K752" i="7"/>
  <c r="R752" i="7" l="1"/>
  <c r="U752" i="7" l="1"/>
  <c r="X752" i="7"/>
  <c r="W752" i="7"/>
  <c r="Y752" i="7"/>
  <c r="V752" i="7"/>
  <c r="AE752" i="7"/>
  <c r="AD752" i="7"/>
  <c r="Z752" i="7"/>
  <c r="AQ752" i="7"/>
  <c r="L752" i="7"/>
  <c r="P752" i="7" l="1"/>
  <c r="AF752" i="7"/>
  <c r="AG752" i="7"/>
  <c r="S752" i="7"/>
  <c r="Q752" i="7"/>
  <c r="AH752" i="7"/>
  <c r="AI752" i="7"/>
  <c r="O752" i="7"/>
  <c r="T752" i="7"/>
  <c r="AB752" i="7" l="1"/>
  <c r="N752" i="7"/>
  <c r="AS752" i="7"/>
  <c r="AC752" i="7"/>
  <c r="AA752" i="7"/>
  <c r="AR752" i="7"/>
  <c r="M752" i="7"/>
  <c r="AP752" i="7"/>
  <c r="AO752" i="7" s="1"/>
  <c r="K753" i="7" l="1"/>
  <c r="AT752" i="7"/>
  <c r="AK753" i="7" s="1"/>
  <c r="R753" i="7" l="1"/>
  <c r="AL753" i="7"/>
  <c r="AM753" i="7" s="1"/>
  <c r="AN753" i="7"/>
  <c r="Y753" i="7" l="1"/>
  <c r="X753" i="7"/>
  <c r="AD753" i="7"/>
  <c r="W753" i="7"/>
  <c r="U753" i="7"/>
  <c r="V753" i="7" s="1"/>
  <c r="T753" i="7"/>
  <c r="L753" i="7"/>
  <c r="AI753" i="7" l="1"/>
  <c r="Q753" i="7"/>
  <c r="AH753" i="7"/>
  <c r="AS753" i="7"/>
  <c r="AB753" i="7"/>
  <c r="N753" i="7"/>
  <c r="P753" i="7"/>
  <c r="AG753" i="7"/>
  <c r="AF753" i="7"/>
  <c r="S753" i="7"/>
  <c r="AC753" i="7"/>
  <c r="O753" i="7"/>
  <c r="AQ753" i="7"/>
  <c r="AE753" i="7"/>
  <c r="Z753" i="7"/>
  <c r="AA753" i="7" l="1"/>
  <c r="M753" i="7"/>
  <c r="AR753" i="7"/>
  <c r="AP753" i="7"/>
  <c r="AO753" i="7" s="1"/>
  <c r="AT753" i="7" s="1"/>
  <c r="AK754" i="7" s="1"/>
  <c r="AL754" i="7" l="1"/>
  <c r="AM754" i="7" s="1"/>
  <c r="AN754" i="7"/>
  <c r="K754" i="7"/>
  <c r="R754" i="7" l="1"/>
  <c r="AD754" i="7" l="1"/>
  <c r="U754" i="7"/>
  <c r="V754" i="7" s="1"/>
  <c r="X754" i="7"/>
  <c r="Y754" i="7"/>
  <c r="AE754" i="7"/>
  <c r="W754" i="7"/>
  <c r="AQ754" i="7"/>
  <c r="L754" i="7"/>
  <c r="AI754" i="7" l="1"/>
  <c r="AH754" i="7"/>
  <c r="Q754" i="7"/>
  <c r="P754" i="7"/>
  <c r="AF754" i="7"/>
  <c r="AG754" i="7"/>
  <c r="S754" i="7"/>
  <c r="Z754" i="7"/>
  <c r="O754" i="7"/>
  <c r="AP754" i="7"/>
  <c r="AO754" i="7" s="1"/>
  <c r="T754" i="7"/>
  <c r="M754" i="7" l="1"/>
  <c r="AR754" i="7"/>
  <c r="AA754" i="7"/>
  <c r="AS754" i="7"/>
  <c r="AT754" i="7" s="1"/>
  <c r="AK755" i="7" s="1"/>
  <c r="N754" i="7"/>
  <c r="AB754" i="7"/>
  <c r="AC754" i="7"/>
  <c r="AL755" i="7" l="1"/>
  <c r="AM755" i="7" s="1"/>
  <c r="AN755" i="7"/>
  <c r="K755" i="7"/>
  <c r="R755" i="7" l="1"/>
  <c r="U755" i="7" l="1"/>
  <c r="X755" i="7"/>
  <c r="Y755" i="7"/>
  <c r="AD755" i="7"/>
  <c r="V755" i="7"/>
  <c r="W755" i="7"/>
  <c r="AQ755" i="7"/>
  <c r="L755" i="7"/>
  <c r="Q755" i="7" l="1"/>
  <c r="AH755" i="7"/>
  <c r="AI755" i="7"/>
  <c r="T755" i="7"/>
  <c r="O755" i="7"/>
  <c r="AF755" i="7"/>
  <c r="P755" i="7"/>
  <c r="AG755" i="7"/>
  <c r="S755" i="7"/>
  <c r="Z755" i="7"/>
  <c r="AE755" i="7"/>
  <c r="AA755" i="7" l="1"/>
  <c r="M755" i="7"/>
  <c r="AR755" i="7"/>
  <c r="AP755" i="7"/>
  <c r="AO755" i="7" s="1"/>
  <c r="N755" i="7"/>
  <c r="AB755" i="7"/>
  <c r="AS755" i="7"/>
  <c r="AT755" i="7" s="1"/>
  <c r="AK756" i="7" s="1"/>
  <c r="AC755" i="7"/>
  <c r="AL756" i="7" l="1"/>
  <c r="AM756" i="7" s="1"/>
  <c r="AN756" i="7"/>
  <c r="K756" i="7"/>
  <c r="R756" i="7" l="1"/>
  <c r="AD756" i="7" l="1"/>
  <c r="X756" i="7"/>
  <c r="Y756" i="7"/>
  <c r="W756" i="7"/>
  <c r="T756" i="7" s="1"/>
  <c r="U756" i="7"/>
  <c r="V756" i="7" s="1"/>
  <c r="L756" i="7"/>
  <c r="AS756" i="7" l="1"/>
  <c r="N756" i="7"/>
  <c r="AB756" i="7"/>
  <c r="AC756" i="7"/>
  <c r="P756" i="7"/>
  <c r="AG756" i="7"/>
  <c r="AF756" i="7"/>
  <c r="S756" i="7"/>
  <c r="O756" i="7"/>
  <c r="AE756" i="7"/>
  <c r="AP756" i="7"/>
  <c r="AO756" i="7" s="1"/>
  <c r="AQ756" i="7"/>
  <c r="AH756" i="7"/>
  <c r="AI756" i="7"/>
  <c r="Q756" i="7"/>
  <c r="Z756" i="7"/>
  <c r="AA756" i="7" l="1"/>
  <c r="M756" i="7"/>
  <c r="AR756" i="7"/>
  <c r="AT756" i="7"/>
  <c r="AK757" i="7" s="1"/>
  <c r="K757" i="7" l="1"/>
  <c r="AL757" i="7"/>
  <c r="AM757" i="7" s="1"/>
  <c r="AN757" i="7"/>
  <c r="R757" i="7" l="1"/>
  <c r="AD757" i="7" l="1"/>
  <c r="Y757" i="7"/>
  <c r="U757" i="7"/>
  <c r="V757" i="7" s="1"/>
  <c r="X757" i="7"/>
  <c r="W757" i="7"/>
  <c r="L757" i="7"/>
  <c r="AQ757" i="7" l="1"/>
  <c r="AE757" i="7"/>
  <c r="AH757" i="7"/>
  <c r="Q757" i="7"/>
  <c r="AI757" i="7"/>
  <c r="T757" i="7"/>
  <c r="O757" i="7"/>
  <c r="AF757" i="7"/>
  <c r="P757" i="7"/>
  <c r="AG757" i="7"/>
  <c r="S757" i="7"/>
  <c r="Z757" i="7"/>
  <c r="M757" i="7" l="1"/>
  <c r="AA757" i="7"/>
  <c r="AR757" i="7"/>
  <c r="AP757" i="7"/>
  <c r="AO757" i="7" s="1"/>
  <c r="AS757" i="7"/>
  <c r="N757" i="7"/>
  <c r="AB757" i="7"/>
  <c r="AC757" i="7"/>
  <c r="AT757" i="7" l="1"/>
  <c r="AK758" i="7" s="1"/>
  <c r="AL758" i="7" s="1"/>
  <c r="AM758" i="7" s="1"/>
  <c r="AN758" i="7"/>
  <c r="K758" i="7"/>
  <c r="R758" i="7" l="1"/>
  <c r="W758" i="7" l="1"/>
  <c r="AD758" i="7"/>
  <c r="T758" i="7"/>
  <c r="Y758" i="7"/>
  <c r="AC758" i="7"/>
  <c r="X758" i="7"/>
  <c r="U758" i="7"/>
  <c r="V758" i="7"/>
  <c r="Z758" i="7" s="1"/>
  <c r="AQ758" i="7"/>
  <c r="L758" i="7"/>
  <c r="O758" i="7" l="1"/>
  <c r="AF758" i="7"/>
  <c r="P758" i="7"/>
  <c r="AG758" i="7"/>
  <c r="S758" i="7"/>
  <c r="AP758" i="7"/>
  <c r="AO758" i="7" s="1"/>
  <c r="AB758" i="7"/>
  <c r="AS758" i="7"/>
  <c r="AT758" i="7" s="1"/>
  <c r="AK759" i="7" s="1"/>
  <c r="N758" i="7"/>
  <c r="AE758" i="7"/>
  <c r="AH758" i="7"/>
  <c r="Q758" i="7"/>
  <c r="AI758" i="7"/>
  <c r="AL759" i="7" l="1"/>
  <c r="AM759" i="7" s="1"/>
  <c r="AN759" i="7"/>
  <c r="AA758" i="7"/>
  <c r="AR758" i="7"/>
  <c r="M758" i="7"/>
  <c r="K759" i="7" l="1"/>
  <c r="R759" i="7" l="1"/>
  <c r="U759" i="7" l="1"/>
  <c r="AD759" i="7"/>
  <c r="Y759" i="7"/>
  <c r="AE759" i="7"/>
  <c r="X759" i="7"/>
  <c r="V759" i="7"/>
  <c r="AQ759" i="7"/>
  <c r="W759" i="7"/>
  <c r="L759" i="7"/>
  <c r="Q759" i="7" l="1"/>
  <c r="AI759" i="7"/>
  <c r="AH759" i="7"/>
  <c r="T759" i="7"/>
  <c r="AG759" i="7"/>
  <c r="AF759" i="7"/>
  <c r="P759" i="7"/>
  <c r="S759" i="7"/>
  <c r="Z759" i="7"/>
  <c r="O759" i="7"/>
  <c r="AR759" i="7" l="1"/>
  <c r="M759" i="7"/>
  <c r="AA759" i="7"/>
  <c r="AP759" i="7"/>
  <c r="AO759" i="7" s="1"/>
  <c r="AS759" i="7"/>
  <c r="AT759" i="7" s="1"/>
  <c r="AK760" i="7" s="1"/>
  <c r="N759" i="7"/>
  <c r="AB759" i="7"/>
  <c r="AC759" i="7"/>
  <c r="K760" i="7" l="1"/>
  <c r="AL760" i="7"/>
  <c r="AM760" i="7" s="1"/>
  <c r="AN760" i="7"/>
  <c r="R760" i="7" l="1"/>
  <c r="X760" i="7" l="1"/>
  <c r="AD760" i="7"/>
  <c r="Y760" i="7"/>
  <c r="W760" i="7"/>
  <c r="T760" i="7"/>
  <c r="U760" i="7"/>
  <c r="V760" i="7" s="1"/>
  <c r="AC760" i="7"/>
  <c r="L760" i="7"/>
  <c r="AQ760" i="7" l="1"/>
  <c r="AG760" i="7"/>
  <c r="AF760" i="7"/>
  <c r="P760" i="7"/>
  <c r="S760" i="7"/>
  <c r="AP760" i="7" s="1"/>
  <c r="AO760" i="7" s="1"/>
  <c r="O760" i="7"/>
  <c r="AE760" i="7"/>
  <c r="N760" i="7"/>
  <c r="AB760" i="7"/>
  <c r="AS760" i="7"/>
  <c r="AH760" i="7"/>
  <c r="AI760" i="7"/>
  <c r="Q760" i="7"/>
  <c r="Z760" i="7"/>
  <c r="AT760" i="7" l="1"/>
  <c r="AK761" i="7" s="1"/>
  <c r="AL761" i="7" s="1"/>
  <c r="AM761" i="7" s="1"/>
  <c r="AA760" i="7"/>
  <c r="AR760" i="7"/>
  <c r="M760" i="7"/>
  <c r="AN761" i="7" l="1"/>
  <c r="K761" i="7"/>
  <c r="R761" i="7" l="1"/>
  <c r="W761" i="7" l="1"/>
  <c r="U761" i="7"/>
  <c r="V761" i="7" s="1"/>
  <c r="Z761" i="7" s="1"/>
  <c r="AD761" i="7"/>
  <c r="Y761" i="7"/>
  <c r="AE761" i="7"/>
  <c r="X761" i="7"/>
  <c r="T761" i="7"/>
  <c r="AQ761" i="7"/>
  <c r="L761" i="7"/>
  <c r="N761" i="7" l="1"/>
  <c r="AS761" i="7"/>
  <c r="AB761" i="7"/>
  <c r="AC761" i="7"/>
  <c r="Q761" i="7"/>
  <c r="AH761" i="7"/>
  <c r="AI761" i="7"/>
  <c r="O761" i="7"/>
  <c r="AG761" i="7"/>
  <c r="P761" i="7"/>
  <c r="AF761" i="7"/>
  <c r="S761" i="7"/>
  <c r="AR761" i="7" l="1"/>
  <c r="AA761" i="7"/>
  <c r="M761" i="7"/>
  <c r="AP761" i="7"/>
  <c r="AO761" i="7" s="1"/>
  <c r="AT761" i="7" s="1"/>
  <c r="AK762" i="7" s="1"/>
  <c r="AL762" i="7" l="1"/>
  <c r="AM762" i="7" s="1"/>
  <c r="AN762" i="7"/>
  <c r="K762" i="7"/>
  <c r="R762" i="7" l="1"/>
  <c r="X762" i="7" l="1"/>
  <c r="Y762" i="7"/>
  <c r="W762" i="7"/>
  <c r="AD762" i="7"/>
  <c r="U762" i="7"/>
  <c r="V762" i="7" s="1"/>
  <c r="L762" i="7"/>
  <c r="O762" i="7" l="1"/>
  <c r="P762" i="7"/>
  <c r="AG762" i="7"/>
  <c r="AF762" i="7"/>
  <c r="S762" i="7"/>
  <c r="Z762" i="7"/>
  <c r="Q762" i="7"/>
  <c r="AI762" i="7"/>
  <c r="AH762" i="7"/>
  <c r="AP762" i="7"/>
  <c r="AO762" i="7" s="1"/>
  <c r="T762" i="7"/>
  <c r="AE762" i="7"/>
  <c r="AQ762" i="7"/>
  <c r="AB762" i="7" l="1"/>
  <c r="AS762" i="7"/>
  <c r="N762" i="7"/>
  <c r="AC762" i="7"/>
  <c r="AR762" i="7"/>
  <c r="AA762" i="7"/>
  <c r="M762" i="7"/>
  <c r="AT762" i="7"/>
  <c r="AK763" i="7" s="1"/>
  <c r="AL763" i="7" l="1"/>
  <c r="AM763" i="7" s="1"/>
  <c r="AN763" i="7"/>
  <c r="K763" i="7"/>
  <c r="R763" i="7" l="1"/>
  <c r="X763" i="7" l="1"/>
  <c r="W763" i="7"/>
  <c r="T763" i="7" s="1"/>
  <c r="AC763" i="7" s="1"/>
  <c r="Y763" i="7"/>
  <c r="AD763" i="7"/>
  <c r="U763" i="7"/>
  <c r="V763" i="7" s="1"/>
  <c r="L763" i="7"/>
  <c r="O763" i="7" l="1"/>
  <c r="AQ763" i="7"/>
  <c r="AG763" i="7"/>
  <c r="P763" i="7"/>
  <c r="AF763" i="7"/>
  <c r="S763" i="7"/>
  <c r="AS763" i="7"/>
  <c r="N763" i="7"/>
  <c r="AB763" i="7"/>
  <c r="Z763" i="7"/>
  <c r="AH763" i="7"/>
  <c r="AI763" i="7"/>
  <c r="Q763" i="7"/>
  <c r="AE763" i="7"/>
  <c r="M763" i="7" l="1"/>
  <c r="AR763" i="7"/>
  <c r="AA763" i="7"/>
  <c r="AP763" i="7"/>
  <c r="AO763" i="7" s="1"/>
  <c r="AT763" i="7" s="1"/>
  <c r="AK764" i="7" s="1"/>
  <c r="AL764" i="7" l="1"/>
  <c r="AM764" i="7" s="1"/>
  <c r="AN764" i="7"/>
  <c r="K764" i="7"/>
  <c r="R764" i="7" l="1"/>
  <c r="Y764" i="7" l="1"/>
  <c r="W764" i="7"/>
  <c r="X764" i="7"/>
  <c r="U764" i="7"/>
  <c r="AD764" i="7"/>
  <c r="V764" i="7"/>
  <c r="AQ764" i="7"/>
  <c r="L764" i="7"/>
  <c r="AG764" i="7" l="1"/>
  <c r="P764" i="7"/>
  <c r="AF764" i="7"/>
  <c r="S764" i="7"/>
  <c r="O764" i="7"/>
  <c r="AP764" i="7"/>
  <c r="AO764" i="7" s="1"/>
  <c r="AH764" i="7"/>
  <c r="AI764" i="7"/>
  <c r="Q764" i="7"/>
  <c r="AE764" i="7"/>
  <c r="Z764" i="7"/>
  <c r="T764" i="7"/>
  <c r="AA764" i="7" l="1"/>
  <c r="AR764" i="7"/>
  <c r="M764" i="7"/>
  <c r="AB764" i="7"/>
  <c r="N764" i="7"/>
  <c r="AS764" i="7"/>
  <c r="AT764" i="7" s="1"/>
  <c r="AK765" i="7" s="1"/>
  <c r="AC764" i="7"/>
  <c r="AL765" i="7" l="1"/>
  <c r="AM765" i="7" s="1"/>
  <c r="AN765" i="7"/>
  <c r="K765" i="7"/>
  <c r="R765" i="7" l="1"/>
  <c r="W765" i="7" l="1"/>
  <c r="AD765" i="7"/>
  <c r="T765" i="7"/>
  <c r="AC765" i="7"/>
  <c r="Y765" i="7"/>
  <c r="X765" i="7"/>
  <c r="U765" i="7"/>
  <c r="V765" i="7" s="1"/>
  <c r="L765" i="7"/>
  <c r="AQ765" i="7" l="1"/>
  <c r="O765" i="7"/>
  <c r="AB765" i="7"/>
  <c r="AS765" i="7"/>
  <c r="N765" i="7"/>
  <c r="P765" i="7"/>
  <c r="AG765" i="7"/>
  <c r="AF765" i="7"/>
  <c r="S765" i="7"/>
  <c r="AE765" i="7"/>
  <c r="Z765" i="7"/>
  <c r="AI765" i="7"/>
  <c r="Q765" i="7"/>
  <c r="AH765" i="7"/>
  <c r="M765" i="7" l="1"/>
  <c r="AR765" i="7"/>
  <c r="AA765" i="7"/>
  <c r="AP765" i="7"/>
  <c r="AO765" i="7" s="1"/>
  <c r="AT765" i="7" s="1"/>
  <c r="AK766" i="7" s="1"/>
  <c r="AL766" i="7" l="1"/>
  <c r="AM766" i="7" s="1"/>
  <c r="AN766" i="7"/>
  <c r="K766" i="7"/>
  <c r="R766" i="7" l="1"/>
  <c r="X766" i="7" l="1"/>
  <c r="W766" i="7"/>
  <c r="AD766" i="7"/>
  <c r="Y766" i="7"/>
  <c r="U766" i="7"/>
  <c r="V766" i="7" s="1"/>
  <c r="Z766" i="7" s="1"/>
  <c r="T766" i="7"/>
  <c r="L766" i="7"/>
  <c r="AQ766" i="7" l="1"/>
  <c r="AS766" i="7"/>
  <c r="N766" i="7"/>
  <c r="AB766" i="7"/>
  <c r="O766" i="7"/>
  <c r="AC766" i="7"/>
  <c r="AF766" i="7"/>
  <c r="P766" i="7"/>
  <c r="AG766" i="7"/>
  <c r="S766" i="7"/>
  <c r="AE766" i="7"/>
  <c r="AH766" i="7"/>
  <c r="AI766" i="7"/>
  <c r="Q766" i="7"/>
  <c r="AA766" i="7" l="1"/>
  <c r="M766" i="7"/>
  <c r="AR766" i="7"/>
  <c r="AP766" i="7"/>
  <c r="AO766" i="7" s="1"/>
  <c r="AT766" i="7" s="1"/>
  <c r="AK767" i="7" s="1"/>
  <c r="AL767" i="7" l="1"/>
  <c r="AM767" i="7" s="1"/>
  <c r="AN767" i="7"/>
  <c r="K767" i="7"/>
  <c r="R767" i="7" l="1"/>
  <c r="Y767" i="7" l="1"/>
  <c r="AD767" i="7"/>
  <c r="W767" i="7"/>
  <c r="U767" i="7"/>
  <c r="T767" i="7"/>
  <c r="V767" i="7"/>
  <c r="Z767" i="7" s="1"/>
  <c r="X767" i="7"/>
  <c r="AE767" i="7"/>
  <c r="AQ767" i="7"/>
  <c r="L767" i="7"/>
  <c r="O767" i="7" l="1"/>
  <c r="P767" i="7"/>
  <c r="AG767" i="7"/>
  <c r="AF767" i="7"/>
  <c r="S767" i="7"/>
  <c r="N767" i="7"/>
  <c r="AB767" i="7"/>
  <c r="AS767" i="7"/>
  <c r="AC767" i="7"/>
  <c r="AI767" i="7"/>
  <c r="AH767" i="7"/>
  <c r="Q767" i="7"/>
  <c r="AA767" i="7" l="1"/>
  <c r="M767" i="7"/>
  <c r="AR767" i="7"/>
  <c r="AP767" i="7"/>
  <c r="AO767" i="7" s="1"/>
  <c r="AT767" i="7" s="1"/>
  <c r="AK768" i="7" s="1"/>
  <c r="AL768" i="7" l="1"/>
  <c r="AM768" i="7" s="1"/>
  <c r="AN768" i="7"/>
  <c r="K768" i="7"/>
  <c r="R768" i="7" l="1"/>
  <c r="AD768" i="7" l="1"/>
  <c r="W768" i="7"/>
  <c r="T768" i="7"/>
  <c r="X768" i="7"/>
  <c r="AC768" i="7"/>
  <c r="U768" i="7"/>
  <c r="AE768" i="7" s="1"/>
  <c r="Y768" i="7"/>
  <c r="L768" i="7"/>
  <c r="V768" i="7" l="1"/>
  <c r="AF768" i="7" s="1"/>
  <c r="O768" i="7"/>
  <c r="AQ768" i="7"/>
  <c r="AS768" i="7"/>
  <c r="N768" i="7"/>
  <c r="AB768" i="7"/>
  <c r="Q768" i="7"/>
  <c r="AI768" i="7"/>
  <c r="AH768" i="7"/>
  <c r="Z768" i="7"/>
  <c r="S768" i="7" l="1"/>
  <c r="AP768" i="7" s="1"/>
  <c r="AO768" i="7" s="1"/>
  <c r="AG768" i="7"/>
  <c r="P768" i="7"/>
  <c r="AT768" i="7"/>
  <c r="AK769" i="7" s="1"/>
  <c r="AL769" i="7" s="1"/>
  <c r="AM769" i="7" s="1"/>
  <c r="M768" i="7"/>
  <c r="AR768" i="7"/>
  <c r="AA768" i="7"/>
  <c r="AN769" i="7" l="1"/>
  <c r="K769" i="7"/>
  <c r="R769" i="7" l="1"/>
  <c r="W769" i="7" l="1"/>
  <c r="T769" i="7" s="1"/>
  <c r="U769" i="7"/>
  <c r="V769" i="7" s="1"/>
  <c r="Y769" i="7"/>
  <c r="AD769" i="7"/>
  <c r="AQ769" i="7"/>
  <c r="X769" i="7"/>
  <c r="L769" i="7"/>
  <c r="AE769" i="7" l="1"/>
  <c r="AS769" i="7"/>
  <c r="N769" i="7"/>
  <c r="AB769" i="7"/>
  <c r="AC769" i="7"/>
  <c r="O769" i="7"/>
  <c r="P769" i="7"/>
  <c r="AG769" i="7"/>
  <c r="AF769" i="7"/>
  <c r="S769" i="7"/>
  <c r="Z769" i="7"/>
  <c r="Q769" i="7"/>
  <c r="AH769" i="7"/>
  <c r="AI769" i="7"/>
  <c r="AR769" i="7" l="1"/>
  <c r="M769" i="7"/>
  <c r="AA769" i="7"/>
  <c r="AP769" i="7"/>
  <c r="AO769" i="7" s="1"/>
  <c r="AT769" i="7" s="1"/>
  <c r="AK770" i="7" s="1"/>
  <c r="K770" i="7" l="1"/>
  <c r="AL770" i="7"/>
  <c r="AM770" i="7" s="1"/>
  <c r="AN770" i="7"/>
  <c r="R770" i="7" l="1"/>
  <c r="AD770" i="7" l="1"/>
  <c r="Y770" i="7"/>
  <c r="X770" i="7"/>
  <c r="W770" i="7"/>
  <c r="U770" i="7"/>
  <c r="AE770" i="7" s="1"/>
  <c r="AQ770" i="7"/>
  <c r="L770" i="7"/>
  <c r="V770" i="7" l="1"/>
  <c r="AF770" i="7" s="1"/>
  <c r="Q770" i="7"/>
  <c r="AI770" i="7"/>
  <c r="AH770" i="7"/>
  <c r="O770" i="7"/>
  <c r="T770" i="7"/>
  <c r="Z770" i="7" l="1"/>
  <c r="S770" i="7"/>
  <c r="AP770" i="7" s="1"/>
  <c r="AO770" i="7" s="1"/>
  <c r="AG770" i="7"/>
  <c r="P770" i="7"/>
  <c r="AB770" i="7"/>
  <c r="AS770" i="7"/>
  <c r="AT770" i="7" s="1"/>
  <c r="AK771" i="7" s="1"/>
  <c r="N770" i="7"/>
  <c r="AC770" i="7"/>
  <c r="M770" i="7"/>
  <c r="AR770" i="7"/>
  <c r="AA770" i="7"/>
  <c r="K771" i="7" l="1"/>
  <c r="AL771" i="7"/>
  <c r="AM771" i="7" s="1"/>
  <c r="AN771" i="7"/>
  <c r="R771" i="7" l="1"/>
  <c r="U771" i="7" l="1"/>
  <c r="AQ771" i="7" s="1"/>
  <c r="X771" i="7"/>
  <c r="W771" i="7"/>
  <c r="Y771" i="7"/>
  <c r="AD771" i="7"/>
  <c r="V771" i="7"/>
  <c r="T771" i="7"/>
  <c r="L771" i="7"/>
  <c r="AG771" i="7" l="1"/>
  <c r="P771" i="7"/>
  <c r="AF771" i="7"/>
  <c r="S771" i="7"/>
  <c r="AB771" i="7"/>
  <c r="AS771" i="7"/>
  <c r="N771" i="7"/>
  <c r="Z771" i="7"/>
  <c r="AH771" i="7"/>
  <c r="AI771" i="7"/>
  <c r="Q771" i="7"/>
  <c r="O771" i="7"/>
  <c r="AC771" i="7"/>
  <c r="AE771" i="7"/>
  <c r="M771" i="7" l="1"/>
  <c r="AA771" i="7"/>
  <c r="AR771" i="7"/>
  <c r="AP771" i="7"/>
  <c r="AO771" i="7" s="1"/>
  <c r="AT771" i="7" s="1"/>
  <c r="AK772" i="7" s="1"/>
  <c r="AL772" i="7" l="1"/>
  <c r="AM772" i="7" s="1"/>
  <c r="AN772" i="7"/>
  <c r="K772" i="7"/>
  <c r="R772" i="7" l="1"/>
  <c r="AD772" i="7" l="1"/>
  <c r="Y772" i="7"/>
  <c r="X772" i="7"/>
  <c r="W772" i="7"/>
  <c r="U772" i="7"/>
  <c r="AE772" i="7" s="1"/>
  <c r="L772" i="7"/>
  <c r="V772" i="7" l="1"/>
  <c r="AI772" i="7"/>
  <c r="Q772" i="7"/>
  <c r="AH772" i="7"/>
  <c r="O772" i="7"/>
  <c r="AQ772" i="7"/>
  <c r="AF772" i="7"/>
  <c r="P772" i="7"/>
  <c r="AG772" i="7"/>
  <c r="S772" i="7"/>
  <c r="AP772" i="7" s="1"/>
  <c r="AO772" i="7" s="1"/>
  <c r="T772" i="7"/>
  <c r="Z772" i="7"/>
  <c r="AB772" i="7" l="1"/>
  <c r="AS772" i="7"/>
  <c r="AT772" i="7" s="1"/>
  <c r="AK773" i="7" s="1"/>
  <c r="N772" i="7"/>
  <c r="AC772" i="7"/>
  <c r="AA772" i="7"/>
  <c r="M772" i="7"/>
  <c r="AR772" i="7"/>
  <c r="AL773" i="7" l="1"/>
  <c r="AM773" i="7" s="1"/>
  <c r="AN773" i="7"/>
  <c r="K773" i="7"/>
  <c r="R773" i="7" l="1"/>
  <c r="Y773" i="7" l="1"/>
  <c r="U773" i="7"/>
  <c r="X773" i="7"/>
  <c r="V773" i="7"/>
  <c r="Z773" i="7" s="1"/>
  <c r="W773" i="7"/>
  <c r="T773" i="7" s="1"/>
  <c r="AD773" i="7"/>
  <c r="AE773" i="7"/>
  <c r="AQ773" i="7"/>
  <c r="L773" i="7"/>
  <c r="N773" i="7" l="1"/>
  <c r="AS773" i="7"/>
  <c r="AB773" i="7"/>
  <c r="AI773" i="7"/>
  <c r="AH773" i="7"/>
  <c r="Q773" i="7"/>
  <c r="AC773" i="7"/>
  <c r="O773" i="7"/>
  <c r="AF773" i="7"/>
  <c r="AG773" i="7"/>
  <c r="P773" i="7"/>
  <c r="S773" i="7"/>
  <c r="AA773" i="7" l="1"/>
  <c r="AR773" i="7"/>
  <c r="M773" i="7"/>
  <c r="AP773" i="7"/>
  <c r="AO773" i="7" s="1"/>
  <c r="AT773" i="7" s="1"/>
  <c r="AK774" i="7" s="1"/>
  <c r="AL774" i="7" l="1"/>
  <c r="AM774" i="7" s="1"/>
  <c r="AN774" i="7"/>
  <c r="K774" i="7"/>
  <c r="R774" i="7" l="1"/>
  <c r="W774" i="7" l="1"/>
  <c r="AD774" i="7"/>
  <c r="T774" i="7"/>
  <c r="X774" i="7"/>
  <c r="Y774" i="7"/>
  <c r="U774" i="7"/>
  <c r="V774" i="7" s="1"/>
  <c r="L774" i="7"/>
  <c r="O774" i="7" l="1"/>
  <c r="AB774" i="7"/>
  <c r="N774" i="7"/>
  <c r="AS774" i="7"/>
  <c r="AQ774" i="7"/>
  <c r="AE774" i="7"/>
  <c r="AG774" i="7"/>
  <c r="P774" i="7"/>
  <c r="AF774" i="7"/>
  <c r="S774" i="7"/>
  <c r="AC774" i="7"/>
  <c r="AI774" i="7"/>
  <c r="Q774" i="7"/>
  <c r="AH774" i="7"/>
  <c r="Z774" i="7"/>
  <c r="AR774" i="7" l="1"/>
  <c r="M774" i="7"/>
  <c r="AA774" i="7"/>
  <c r="AP774" i="7"/>
  <c r="AO774" i="7" s="1"/>
  <c r="AT774" i="7" s="1"/>
  <c r="AK775" i="7" s="1"/>
  <c r="AL775" i="7" l="1"/>
  <c r="AM775" i="7" s="1"/>
  <c r="AN775" i="7"/>
  <c r="K775" i="7"/>
  <c r="R775" i="7" l="1"/>
  <c r="W775" i="7" l="1"/>
  <c r="X775" i="7"/>
  <c r="AD775" i="7"/>
  <c r="Y775" i="7"/>
  <c r="U775" i="7"/>
  <c r="AQ775" i="7" s="1"/>
  <c r="L775" i="7"/>
  <c r="V775" i="7" l="1"/>
  <c r="O775" i="7"/>
  <c r="P775" i="7"/>
  <c r="AF775" i="7"/>
  <c r="AG775" i="7"/>
  <c r="S775" i="7"/>
  <c r="AE775" i="7"/>
  <c r="AI775" i="7"/>
  <c r="Q775" i="7"/>
  <c r="AH775" i="7"/>
  <c r="Z775" i="7"/>
  <c r="T775" i="7"/>
  <c r="AR775" i="7" l="1"/>
  <c r="AA775" i="7"/>
  <c r="M775" i="7"/>
  <c r="N775" i="7"/>
  <c r="AB775" i="7"/>
  <c r="AS775" i="7"/>
  <c r="AC775" i="7"/>
  <c r="AP775" i="7"/>
  <c r="AO775" i="7" s="1"/>
  <c r="AT775" i="7" l="1"/>
  <c r="AK776" i="7" s="1"/>
  <c r="K776" i="7"/>
  <c r="R776" i="7" l="1"/>
  <c r="AL776" i="7"/>
  <c r="AM776" i="7" s="1"/>
  <c r="AN776" i="7"/>
  <c r="AD776" i="7" l="1"/>
  <c r="X776" i="7"/>
  <c r="Y776" i="7"/>
  <c r="U776" i="7"/>
  <c r="V776" i="7" s="1"/>
  <c r="W776" i="7"/>
  <c r="T776" i="7" s="1"/>
  <c r="L776" i="7"/>
  <c r="AB776" i="7" l="1"/>
  <c r="N776" i="7"/>
  <c r="AS776" i="7"/>
  <c r="AC776" i="7"/>
  <c r="AI776" i="7"/>
  <c r="Q776" i="7"/>
  <c r="AH776" i="7"/>
  <c r="AF776" i="7"/>
  <c r="P776" i="7"/>
  <c r="AG776" i="7"/>
  <c r="S776" i="7"/>
  <c r="O776" i="7"/>
  <c r="Z776" i="7"/>
  <c r="AE776" i="7"/>
  <c r="AQ776" i="7"/>
  <c r="AA776" i="7" l="1"/>
  <c r="M776" i="7"/>
  <c r="AR776" i="7"/>
  <c r="AP776" i="7"/>
  <c r="AO776" i="7" s="1"/>
  <c r="AT776" i="7" s="1"/>
  <c r="AK777" i="7" s="1"/>
  <c r="AL777" i="7" l="1"/>
  <c r="AM777" i="7" s="1"/>
  <c r="AN777" i="7"/>
  <c r="K777" i="7"/>
  <c r="R777" i="7" l="1"/>
  <c r="W777" i="7" l="1"/>
  <c r="U777" i="7"/>
  <c r="V777" i="7" s="1"/>
  <c r="Z777" i="7" s="1"/>
  <c r="T777" i="7"/>
  <c r="AC777" i="7" s="1"/>
  <c r="Y777" i="7"/>
  <c r="AE777" i="7"/>
  <c r="X777" i="7"/>
  <c r="AD777" i="7"/>
  <c r="AQ777" i="7"/>
  <c r="L777" i="7"/>
  <c r="AB777" i="7" l="1"/>
  <c r="AS777" i="7"/>
  <c r="N777" i="7"/>
  <c r="P777" i="7"/>
  <c r="AF777" i="7"/>
  <c r="AG777" i="7"/>
  <c r="S777" i="7"/>
  <c r="O777" i="7"/>
  <c r="AH777" i="7"/>
  <c r="AI777" i="7"/>
  <c r="Q777" i="7"/>
  <c r="M777" i="7" l="1"/>
  <c r="AR777" i="7"/>
  <c r="AA777" i="7"/>
  <c r="AP777" i="7"/>
  <c r="AO777" i="7" s="1"/>
  <c r="AT777" i="7" s="1"/>
  <c r="AK778" i="7" s="1"/>
  <c r="AL778" i="7" l="1"/>
  <c r="AM778" i="7" s="1"/>
  <c r="AN778" i="7"/>
  <c r="K778" i="7"/>
  <c r="R778" i="7" l="1"/>
  <c r="Y778" i="7" l="1"/>
  <c r="W778" i="7"/>
  <c r="U778" i="7"/>
  <c r="X778" i="7"/>
  <c r="AD778" i="7"/>
  <c r="V778" i="7"/>
  <c r="AQ778" i="7"/>
  <c r="L778" i="7"/>
  <c r="AG778" i="7" l="1"/>
  <c r="P778" i="7"/>
  <c r="AF778" i="7"/>
  <c r="S778" i="7"/>
  <c r="O778" i="7"/>
  <c r="AH778" i="7"/>
  <c r="AI778" i="7"/>
  <c r="Q778" i="7"/>
  <c r="AE778" i="7"/>
  <c r="AP778" i="7"/>
  <c r="AO778" i="7" s="1"/>
  <c r="Z778" i="7"/>
  <c r="T778" i="7"/>
  <c r="AR778" i="7" l="1"/>
  <c r="M778" i="7"/>
  <c r="AA778" i="7"/>
  <c r="AS778" i="7"/>
  <c r="AT778" i="7" s="1"/>
  <c r="AK779" i="7" s="1"/>
  <c r="N778" i="7"/>
  <c r="AB778" i="7"/>
  <c r="AC778" i="7"/>
  <c r="AL779" i="7" l="1"/>
  <c r="AM779" i="7" s="1"/>
  <c r="AN779" i="7"/>
  <c r="K779" i="7"/>
  <c r="R779" i="7" l="1"/>
  <c r="X779" i="7" l="1"/>
  <c r="W779" i="7"/>
  <c r="AD779" i="7"/>
  <c r="U779" i="7"/>
  <c r="AE779" i="7" s="1"/>
  <c r="Y779" i="7"/>
  <c r="AQ779" i="7"/>
  <c r="L779" i="7"/>
  <c r="V779" i="7" l="1"/>
  <c r="Z779" i="7" s="1"/>
  <c r="O779" i="7"/>
  <c r="Q779" i="7"/>
  <c r="AI779" i="7"/>
  <c r="AH779" i="7"/>
  <c r="AG779" i="7"/>
  <c r="AF779" i="7"/>
  <c r="P779" i="7"/>
  <c r="S779" i="7"/>
  <c r="T779" i="7"/>
  <c r="AA779" i="7" l="1"/>
  <c r="M779" i="7"/>
  <c r="AR779" i="7"/>
  <c r="AP779" i="7"/>
  <c r="AO779" i="7" s="1"/>
  <c r="N779" i="7"/>
  <c r="AS779" i="7"/>
  <c r="AT779" i="7" s="1"/>
  <c r="AK780" i="7" s="1"/>
  <c r="AB779" i="7"/>
  <c r="AC779" i="7"/>
  <c r="K780" i="7" l="1"/>
  <c r="AL780" i="7"/>
  <c r="AM780" i="7" s="1"/>
  <c r="AN780" i="7"/>
  <c r="R780" i="7" l="1"/>
  <c r="AD780" i="7" l="1"/>
  <c r="X780" i="7"/>
  <c r="Y780" i="7"/>
  <c r="U780" i="7"/>
  <c r="V780" i="7" s="1"/>
  <c r="W780" i="7"/>
  <c r="AQ780" i="7"/>
  <c r="L780" i="7"/>
  <c r="AI780" i="7" l="1"/>
  <c r="Q780" i="7"/>
  <c r="AH780" i="7"/>
  <c r="AF780" i="7"/>
  <c r="AG780" i="7"/>
  <c r="P780" i="7"/>
  <c r="S780" i="7"/>
  <c r="O780" i="7"/>
  <c r="T780" i="7"/>
  <c r="Z780" i="7"/>
  <c r="AE780" i="7"/>
  <c r="AS780" i="7" l="1"/>
  <c r="N780" i="7"/>
  <c r="AB780" i="7"/>
  <c r="AC780" i="7"/>
  <c r="M780" i="7"/>
  <c r="AA780" i="7"/>
  <c r="AR780" i="7"/>
  <c r="AP780" i="7"/>
  <c r="AO780" i="7" s="1"/>
  <c r="K781" i="7" l="1"/>
  <c r="AT780" i="7"/>
  <c r="AK781" i="7" s="1"/>
  <c r="R781" i="7" l="1"/>
  <c r="AL781" i="7"/>
  <c r="AM781" i="7" s="1"/>
  <c r="AN781" i="7"/>
  <c r="X781" i="7" l="1"/>
  <c r="Y781" i="7"/>
  <c r="W781" i="7"/>
  <c r="AD781" i="7"/>
  <c r="T781" i="7"/>
  <c r="U781" i="7"/>
  <c r="AE781" i="7" s="1"/>
  <c r="L781" i="7"/>
  <c r="V781" i="7" l="1"/>
  <c r="AS781" i="7"/>
  <c r="N781" i="7"/>
  <c r="AB781" i="7"/>
  <c r="AF781" i="7"/>
  <c r="AG781" i="7"/>
  <c r="P781" i="7"/>
  <c r="S781" i="7"/>
  <c r="AC781" i="7"/>
  <c r="O781" i="7"/>
  <c r="AP781" i="7"/>
  <c r="AO781" i="7" s="1"/>
  <c r="Z781" i="7"/>
  <c r="Q781" i="7"/>
  <c r="AH781" i="7"/>
  <c r="AI781" i="7"/>
  <c r="AQ781" i="7"/>
  <c r="AT781" i="7" l="1"/>
  <c r="AK782" i="7" s="1"/>
  <c r="M781" i="7"/>
  <c r="AA781" i="7"/>
  <c r="AR781" i="7"/>
  <c r="K782" i="7" l="1"/>
  <c r="AL782" i="7"/>
  <c r="AM782" i="7" s="1"/>
  <c r="AN782" i="7"/>
  <c r="R782" i="7" l="1"/>
  <c r="AD782" i="7" l="1"/>
  <c r="Y782" i="7"/>
  <c r="X782" i="7"/>
  <c r="W782" i="7"/>
  <c r="U782" i="7"/>
  <c r="AQ782" i="7" s="1"/>
  <c r="L782" i="7"/>
  <c r="V782" i="7" l="1"/>
  <c r="AI782" i="7"/>
  <c r="Q782" i="7"/>
  <c r="AH782" i="7"/>
  <c r="T782" i="7"/>
  <c r="O782" i="7"/>
  <c r="P782" i="7"/>
  <c r="AG782" i="7"/>
  <c r="AF782" i="7"/>
  <c r="S782" i="7"/>
  <c r="Z782" i="7"/>
  <c r="AE782" i="7"/>
  <c r="AA782" i="7" l="1"/>
  <c r="M782" i="7"/>
  <c r="AR782" i="7"/>
  <c r="AP782" i="7"/>
  <c r="AO782" i="7" s="1"/>
  <c r="AS782" i="7"/>
  <c r="AB782" i="7"/>
  <c r="N782" i="7"/>
  <c r="AC782" i="7"/>
  <c r="AT782" i="7" l="1"/>
  <c r="AK783" i="7" s="1"/>
  <c r="AL783" i="7" s="1"/>
  <c r="AM783" i="7" s="1"/>
  <c r="AN783" i="7"/>
  <c r="K783" i="7"/>
  <c r="R783" i="7" l="1"/>
  <c r="W783" i="7" l="1"/>
  <c r="X783" i="7"/>
  <c r="Y783" i="7"/>
  <c r="U783" i="7"/>
  <c r="V783" i="7" s="1"/>
  <c r="AD783" i="7"/>
  <c r="L783" i="7"/>
  <c r="O783" i="7" l="1"/>
  <c r="P783" i="7"/>
  <c r="AG783" i="7"/>
  <c r="AF783" i="7"/>
  <c r="S783" i="7"/>
  <c r="Z783" i="7"/>
  <c r="AQ783" i="7"/>
  <c r="AH783" i="7"/>
  <c r="Q783" i="7"/>
  <c r="AI783" i="7"/>
  <c r="T783" i="7"/>
  <c r="AE783" i="7"/>
  <c r="N783" i="7" l="1"/>
  <c r="AB783" i="7"/>
  <c r="AS783" i="7"/>
  <c r="AC783" i="7"/>
  <c r="M783" i="7"/>
  <c r="AR783" i="7"/>
  <c r="AA783" i="7"/>
  <c r="AP783" i="7"/>
  <c r="AO783" i="7" s="1"/>
  <c r="AT783" i="7" s="1"/>
  <c r="AK784" i="7" s="1"/>
  <c r="AL784" i="7" l="1"/>
  <c r="AM784" i="7" s="1"/>
  <c r="AN784" i="7"/>
  <c r="K784" i="7"/>
  <c r="R784" i="7" l="1"/>
  <c r="X784" i="7" l="1"/>
  <c r="Y784" i="7"/>
  <c r="AD784" i="7"/>
  <c r="U784" i="7"/>
  <c r="V784" i="7" s="1"/>
  <c r="W784" i="7"/>
  <c r="L784" i="7"/>
  <c r="AI784" i="7" l="1"/>
  <c r="Q784" i="7"/>
  <c r="AH784" i="7"/>
  <c r="O784" i="7"/>
  <c r="AQ784" i="7"/>
  <c r="AE784" i="7"/>
  <c r="P784" i="7"/>
  <c r="AG784" i="7"/>
  <c r="AF784" i="7"/>
  <c r="S784" i="7"/>
  <c r="Z784" i="7"/>
  <c r="T784" i="7"/>
  <c r="M784" i="7" l="1"/>
  <c r="AA784" i="7"/>
  <c r="AR784" i="7"/>
  <c r="AB784" i="7"/>
  <c r="AS784" i="7"/>
  <c r="N784" i="7"/>
  <c r="AC784" i="7"/>
  <c r="AP784" i="7"/>
  <c r="AO784" i="7" s="1"/>
  <c r="AT784" i="7" l="1"/>
  <c r="AK785" i="7" s="1"/>
  <c r="AL785" i="7" s="1"/>
  <c r="AM785" i="7" s="1"/>
  <c r="K785" i="7"/>
  <c r="AN785" i="7" l="1"/>
  <c r="R785" i="7"/>
  <c r="X785" i="7" l="1"/>
  <c r="AD785" i="7"/>
  <c r="Y785" i="7"/>
  <c r="U785" i="7"/>
  <c r="AQ785" i="7" s="1"/>
  <c r="W785" i="7"/>
  <c r="V785" i="7"/>
  <c r="AE785" i="7"/>
  <c r="L785" i="7"/>
  <c r="AF785" i="7" l="1"/>
  <c r="AG785" i="7"/>
  <c r="P785" i="7"/>
  <c r="S785" i="7"/>
  <c r="Q785" i="7"/>
  <c r="AH785" i="7"/>
  <c r="AI785" i="7"/>
  <c r="Z785" i="7"/>
  <c r="O785" i="7"/>
  <c r="T785" i="7"/>
  <c r="AS785" i="7" l="1"/>
  <c r="AB785" i="7"/>
  <c r="N785" i="7"/>
  <c r="AC785" i="7"/>
  <c r="AR785" i="7"/>
  <c r="M785" i="7"/>
  <c r="AA785" i="7"/>
  <c r="AP785" i="7"/>
  <c r="AO785" i="7" s="1"/>
  <c r="K786" i="7" l="1"/>
  <c r="AT785" i="7"/>
  <c r="AK786" i="7" s="1"/>
  <c r="AL786" i="7" l="1"/>
  <c r="AM786" i="7" s="1"/>
  <c r="AN786" i="7"/>
  <c r="R786" i="7"/>
  <c r="AD786" i="7" l="1"/>
  <c r="Y786" i="7"/>
  <c r="W786" i="7"/>
  <c r="T786" i="7" s="1"/>
  <c r="AC786" i="7" s="1"/>
  <c r="U786" i="7"/>
  <c r="V786" i="7" s="1"/>
  <c r="X786" i="7"/>
  <c r="L786" i="7"/>
  <c r="O786" i="7" l="1"/>
  <c r="AQ786" i="7"/>
  <c r="AG786" i="7"/>
  <c r="AF786" i="7"/>
  <c r="P786" i="7"/>
  <c r="S786" i="7"/>
  <c r="N786" i="7"/>
  <c r="AB786" i="7"/>
  <c r="AS786" i="7"/>
  <c r="AI786" i="7"/>
  <c r="Q786" i="7"/>
  <c r="AH786" i="7"/>
  <c r="AE786" i="7"/>
  <c r="Z786" i="7"/>
  <c r="M786" i="7" l="1"/>
  <c r="AA786" i="7"/>
  <c r="AR786" i="7"/>
  <c r="AP786" i="7"/>
  <c r="AO786" i="7" s="1"/>
  <c r="AT786" i="7" s="1"/>
  <c r="AK787" i="7" s="1"/>
  <c r="AL787" i="7" l="1"/>
  <c r="AM787" i="7" s="1"/>
  <c r="AN787" i="7"/>
  <c r="K787" i="7"/>
  <c r="R787" i="7" l="1"/>
  <c r="W787" i="7" l="1"/>
  <c r="Y787" i="7"/>
  <c r="X787" i="7"/>
  <c r="AD787" i="7"/>
  <c r="T787" i="7"/>
  <c r="AC787" i="7" s="1"/>
  <c r="U787" i="7"/>
  <c r="V787" i="7" s="1"/>
  <c r="L787" i="7"/>
  <c r="O787" i="7" l="1"/>
  <c r="AQ787" i="7"/>
  <c r="P787" i="7"/>
  <c r="AG787" i="7"/>
  <c r="AF787" i="7"/>
  <c r="S787" i="7"/>
  <c r="AP787" i="7"/>
  <c r="AO787" i="7" s="1"/>
  <c r="AB787" i="7"/>
  <c r="AS787" i="7"/>
  <c r="N787" i="7"/>
  <c r="AH787" i="7"/>
  <c r="AI787" i="7"/>
  <c r="Q787" i="7"/>
  <c r="Z787" i="7"/>
  <c r="AE787" i="7"/>
  <c r="AA787" i="7" l="1"/>
  <c r="M787" i="7"/>
  <c r="AR787" i="7"/>
  <c r="AT787" i="7"/>
  <c r="AK788" i="7" s="1"/>
  <c r="AL788" i="7" l="1"/>
  <c r="AM788" i="7" s="1"/>
  <c r="AN788" i="7"/>
  <c r="K788" i="7"/>
  <c r="R788" i="7" l="1"/>
  <c r="W788" i="7" l="1"/>
  <c r="T788" i="7"/>
  <c r="Y788" i="7"/>
  <c r="AD788" i="7"/>
  <c r="U788" i="7"/>
  <c r="V788" i="7" s="1"/>
  <c r="X788" i="7"/>
  <c r="AC788" i="7"/>
  <c r="L788" i="7"/>
  <c r="AE788" i="7" l="1"/>
  <c r="O788" i="7"/>
  <c r="P788" i="7"/>
  <c r="AG788" i="7"/>
  <c r="AF788" i="7"/>
  <c r="S788" i="7"/>
  <c r="AQ788" i="7"/>
  <c r="AS788" i="7"/>
  <c r="AB788" i="7"/>
  <c r="N788" i="7"/>
  <c r="AH788" i="7"/>
  <c r="Q788" i="7"/>
  <c r="AI788" i="7"/>
  <c r="Z788" i="7"/>
  <c r="AA788" i="7" l="1"/>
  <c r="AR788" i="7"/>
  <c r="M788" i="7"/>
  <c r="AP788" i="7"/>
  <c r="AO788" i="7" s="1"/>
  <c r="AT788" i="7" s="1"/>
  <c r="AK789" i="7" s="1"/>
  <c r="AL789" i="7" l="1"/>
  <c r="AM789" i="7" s="1"/>
  <c r="AN789" i="7"/>
  <c r="K789" i="7"/>
  <c r="R789" i="7" l="1"/>
  <c r="W789" i="7" l="1"/>
  <c r="X789" i="7"/>
  <c r="AD789" i="7"/>
  <c r="Y789" i="7"/>
  <c r="T789" i="7"/>
  <c r="U789" i="7"/>
  <c r="V789" i="7" s="1"/>
  <c r="L789" i="7"/>
  <c r="O789" i="7" l="1"/>
  <c r="AF789" i="7"/>
  <c r="P789" i="7"/>
  <c r="AG789" i="7"/>
  <c r="S789" i="7"/>
  <c r="AE789" i="7"/>
  <c r="AQ789" i="7"/>
  <c r="Z789" i="7"/>
  <c r="AP789" i="7"/>
  <c r="AO789" i="7" s="1"/>
  <c r="N789" i="7"/>
  <c r="AB789" i="7"/>
  <c r="AS789" i="7"/>
  <c r="AC789" i="7"/>
  <c r="Q789" i="7"/>
  <c r="AI789" i="7"/>
  <c r="AH789" i="7"/>
  <c r="AT789" i="7" l="1"/>
  <c r="AK790" i="7" s="1"/>
  <c r="AA789" i="7"/>
  <c r="AR789" i="7"/>
  <c r="M789" i="7"/>
  <c r="K790" i="7" l="1"/>
  <c r="AL790" i="7"/>
  <c r="AM790" i="7" s="1"/>
  <c r="AN790" i="7"/>
  <c r="R790" i="7" l="1"/>
  <c r="Y790" i="7" l="1"/>
  <c r="AD790" i="7"/>
  <c r="U790" i="7"/>
  <c r="AE790" i="7" s="1"/>
  <c r="W790" i="7"/>
  <c r="X790" i="7"/>
  <c r="V790" i="7"/>
  <c r="AQ790" i="7"/>
  <c r="L790" i="7"/>
  <c r="AI790" i="7" l="1"/>
  <c r="Q790" i="7"/>
  <c r="AH790" i="7"/>
  <c r="AG790" i="7"/>
  <c r="P790" i="7"/>
  <c r="AF790" i="7"/>
  <c r="S790" i="7"/>
  <c r="O790" i="7"/>
  <c r="Z790" i="7"/>
  <c r="T790" i="7"/>
  <c r="AR790" i="7" l="1"/>
  <c r="M790" i="7"/>
  <c r="AA790" i="7"/>
  <c r="AP790" i="7"/>
  <c r="AO790" i="7" s="1"/>
  <c r="AS790" i="7"/>
  <c r="AT790" i="7" s="1"/>
  <c r="AK791" i="7" s="1"/>
  <c r="AB790" i="7"/>
  <c r="N790" i="7"/>
  <c r="AC790" i="7"/>
  <c r="AL791" i="7" l="1"/>
  <c r="AM791" i="7" s="1"/>
  <c r="AN791" i="7"/>
  <c r="K791" i="7"/>
  <c r="R791" i="7" l="1"/>
  <c r="W791" i="7" l="1"/>
  <c r="AD791" i="7"/>
  <c r="X791" i="7"/>
  <c r="Y791" i="7"/>
  <c r="T791" i="7"/>
  <c r="U791" i="7"/>
  <c r="V791" i="7" s="1"/>
  <c r="Z791" i="7" s="1"/>
  <c r="L791" i="7"/>
  <c r="O791" i="7" l="1"/>
  <c r="P791" i="7"/>
  <c r="AG791" i="7"/>
  <c r="AF791" i="7"/>
  <c r="S791" i="7"/>
  <c r="AB791" i="7"/>
  <c r="N791" i="7"/>
  <c r="AS791" i="7"/>
  <c r="AC791" i="7"/>
  <c r="AE791" i="7"/>
  <c r="Q791" i="7"/>
  <c r="AI791" i="7"/>
  <c r="AH791" i="7"/>
  <c r="AQ791" i="7"/>
  <c r="M791" i="7" l="1"/>
  <c r="AR791" i="7"/>
  <c r="AA791" i="7"/>
  <c r="AP791" i="7"/>
  <c r="AO791" i="7" s="1"/>
  <c r="AT791" i="7" s="1"/>
  <c r="AK792" i="7" s="1"/>
  <c r="AL792" i="7" l="1"/>
  <c r="AM792" i="7" s="1"/>
  <c r="AN792" i="7"/>
  <c r="K792" i="7"/>
  <c r="R792" i="7" l="1"/>
  <c r="AD792" i="7" l="1"/>
  <c r="Y792" i="7"/>
  <c r="X792" i="7"/>
  <c r="U792" i="7"/>
  <c r="AQ792" i="7"/>
  <c r="W792" i="7"/>
  <c r="AE792" i="7"/>
  <c r="V792" i="7"/>
  <c r="T792" i="7"/>
  <c r="L792" i="7"/>
  <c r="AG792" i="7" l="1"/>
  <c r="P792" i="7"/>
  <c r="AF792" i="7"/>
  <c r="S792" i="7"/>
  <c r="AS792" i="7"/>
  <c r="N792" i="7"/>
  <c r="AB792" i="7"/>
  <c r="Z792" i="7"/>
  <c r="AC792" i="7"/>
  <c r="AH792" i="7"/>
  <c r="AI792" i="7"/>
  <c r="Q792" i="7"/>
  <c r="O792" i="7"/>
  <c r="M792" i="7" l="1"/>
  <c r="AA792" i="7"/>
  <c r="AR792" i="7"/>
  <c r="AP792" i="7"/>
  <c r="AO792" i="7" s="1"/>
  <c r="AT792" i="7" s="1"/>
  <c r="AK793" i="7" s="1"/>
  <c r="AL793" i="7" l="1"/>
  <c r="AM793" i="7" s="1"/>
  <c r="AN793" i="7"/>
  <c r="K793" i="7"/>
  <c r="R793" i="7" l="1"/>
  <c r="W793" i="7" l="1"/>
  <c r="T793" i="7"/>
  <c r="AD793" i="7"/>
  <c r="X793" i="7"/>
  <c r="Y793" i="7"/>
  <c r="AC793" i="7"/>
  <c r="U793" i="7"/>
  <c r="V793" i="7"/>
  <c r="L793" i="7"/>
  <c r="AG793" i="7" l="1"/>
  <c r="AF793" i="7"/>
  <c r="P793" i="7"/>
  <c r="S793" i="7"/>
  <c r="O793" i="7"/>
  <c r="AQ793" i="7"/>
  <c r="AP793" i="7"/>
  <c r="AO793" i="7" s="1"/>
  <c r="AB793" i="7"/>
  <c r="AS793" i="7"/>
  <c r="N793" i="7"/>
  <c r="AE793" i="7"/>
  <c r="Z793" i="7"/>
  <c r="AI793" i="7"/>
  <c r="Q793" i="7"/>
  <c r="AH793" i="7"/>
  <c r="AR793" i="7" l="1"/>
  <c r="M793" i="7"/>
  <c r="AA793" i="7"/>
  <c r="AT793" i="7"/>
  <c r="AK794" i="7" s="1"/>
  <c r="AL794" i="7" l="1"/>
  <c r="AM794" i="7" s="1"/>
  <c r="AN794" i="7"/>
  <c r="K794" i="7"/>
  <c r="R794" i="7" l="1"/>
  <c r="W794" i="7" l="1"/>
  <c r="U794" i="7"/>
  <c r="V794" i="7" s="1"/>
  <c r="Z794" i="7" s="1"/>
  <c r="T794" i="7"/>
  <c r="Y794" i="7"/>
  <c r="X794" i="7"/>
  <c r="AD794" i="7"/>
  <c r="AE794" i="7"/>
  <c r="L794" i="7"/>
  <c r="N794" i="7" l="1"/>
  <c r="AB794" i="7"/>
  <c r="AS794" i="7"/>
  <c r="O794" i="7"/>
  <c r="AF794" i="7"/>
  <c r="AG794" i="7"/>
  <c r="P794" i="7"/>
  <c r="S794" i="7"/>
  <c r="AP794" i="7"/>
  <c r="AO794" i="7" s="1"/>
  <c r="AQ794" i="7"/>
  <c r="AH794" i="7"/>
  <c r="Q794" i="7"/>
  <c r="AI794" i="7"/>
  <c r="AC794" i="7"/>
  <c r="AT794" i="7" l="1"/>
  <c r="AK795" i="7" s="1"/>
  <c r="AR794" i="7"/>
  <c r="AA794" i="7"/>
  <c r="M794" i="7"/>
  <c r="K795" i="7" l="1"/>
  <c r="AL795" i="7"/>
  <c r="AM795" i="7" s="1"/>
  <c r="AN795" i="7"/>
  <c r="R795" i="7" l="1"/>
  <c r="AD795" i="7" l="1"/>
  <c r="X795" i="7"/>
  <c r="U795" i="7"/>
  <c r="V795" i="7" s="1"/>
  <c r="Z795" i="7" s="1"/>
  <c r="Y795" i="7"/>
  <c r="W795" i="7"/>
  <c r="L795" i="7"/>
  <c r="AE795" i="7" l="1"/>
  <c r="AI795" i="7"/>
  <c r="AH795" i="7"/>
  <c r="Q795" i="7"/>
  <c r="T795" i="7"/>
  <c r="O795" i="7"/>
  <c r="AQ795" i="7"/>
  <c r="AG795" i="7"/>
  <c r="AF795" i="7"/>
  <c r="P795" i="7"/>
  <c r="S795" i="7"/>
  <c r="AR795" i="7" l="1"/>
  <c r="AA795" i="7"/>
  <c r="M795" i="7"/>
  <c r="AB795" i="7"/>
  <c r="AS795" i="7"/>
  <c r="N795" i="7"/>
  <c r="AC795" i="7"/>
  <c r="AP795" i="7"/>
  <c r="AO795" i="7" s="1"/>
  <c r="AT795" i="7" l="1"/>
  <c r="AK796" i="7" s="1"/>
  <c r="AL796" i="7" s="1"/>
  <c r="AM796" i="7" s="1"/>
  <c r="K796" i="7"/>
  <c r="AN796" i="7" l="1"/>
  <c r="R796" i="7"/>
  <c r="W796" i="7" l="1"/>
  <c r="T796" i="7" s="1"/>
  <c r="AC796" i="7" s="1"/>
  <c r="Y796" i="7"/>
  <c r="AD796" i="7"/>
  <c r="X796" i="7"/>
  <c r="U796" i="7"/>
  <c r="AQ796" i="7" s="1"/>
  <c r="L796" i="7"/>
  <c r="V796" i="7" l="1"/>
  <c r="Z796" i="7" s="1"/>
  <c r="AE796" i="7"/>
  <c r="AS796" i="7"/>
  <c r="N796" i="7"/>
  <c r="AB796" i="7"/>
  <c r="O796" i="7"/>
  <c r="AG796" i="7"/>
  <c r="P796" i="7"/>
  <c r="AF796" i="7"/>
  <c r="S796" i="7"/>
  <c r="AI796" i="7"/>
  <c r="Q796" i="7"/>
  <c r="AH796" i="7"/>
  <c r="M796" i="7" l="1"/>
  <c r="AR796" i="7"/>
  <c r="AA796" i="7"/>
  <c r="AP796" i="7"/>
  <c r="AO796" i="7" s="1"/>
  <c r="AT796" i="7" s="1"/>
  <c r="AK797" i="7" s="1"/>
  <c r="AL797" i="7" l="1"/>
  <c r="AM797" i="7" s="1"/>
  <c r="AN797" i="7"/>
  <c r="K797" i="7"/>
  <c r="R797" i="7" l="1"/>
  <c r="U797" i="7" l="1"/>
  <c r="W797" i="7"/>
  <c r="X797" i="7"/>
  <c r="AD797" i="7"/>
  <c r="Y797" i="7"/>
  <c r="AQ797" i="7"/>
  <c r="AE797" i="7"/>
  <c r="V797" i="7"/>
  <c r="Z797" i="7" s="1"/>
  <c r="T797" i="7"/>
  <c r="AC797" i="7" s="1"/>
  <c r="L797" i="7"/>
  <c r="N797" i="7" l="1"/>
  <c r="AB797" i="7"/>
  <c r="AS797" i="7"/>
  <c r="Q797" i="7"/>
  <c r="AH797" i="7"/>
  <c r="AI797" i="7"/>
  <c r="AF797" i="7"/>
  <c r="AG797" i="7"/>
  <c r="P797" i="7"/>
  <c r="S797" i="7"/>
  <c r="O797" i="7"/>
  <c r="AR797" i="7" l="1"/>
  <c r="M797" i="7"/>
  <c r="AA797" i="7"/>
  <c r="AP797" i="7"/>
  <c r="AO797" i="7" s="1"/>
  <c r="AT797" i="7" s="1"/>
  <c r="AK798" i="7" s="1"/>
  <c r="AL798" i="7" l="1"/>
  <c r="AM798" i="7" s="1"/>
  <c r="AN798" i="7"/>
  <c r="K798" i="7"/>
  <c r="R798" i="7" l="1"/>
  <c r="U798" i="7" l="1"/>
  <c r="V798" i="7" s="1"/>
  <c r="Z798" i="7" s="1"/>
  <c r="W798" i="7"/>
  <c r="AD798" i="7"/>
  <c r="Y798" i="7"/>
  <c r="X798" i="7"/>
  <c r="AE798" i="7"/>
  <c r="AQ798" i="7"/>
  <c r="T798" i="7"/>
  <c r="L798" i="7"/>
  <c r="AS798" i="7" l="1"/>
  <c r="AB798" i="7"/>
  <c r="N798" i="7"/>
  <c r="AC798" i="7"/>
  <c r="O798" i="7"/>
  <c r="AP798" i="7"/>
  <c r="AO798" i="7" s="1"/>
  <c r="AI798" i="7"/>
  <c r="Q798" i="7"/>
  <c r="AH798" i="7"/>
  <c r="AG798" i="7"/>
  <c r="AF798" i="7"/>
  <c r="P798" i="7"/>
  <c r="S798" i="7"/>
  <c r="AT798" i="7" l="1"/>
  <c r="AK799" i="7" s="1"/>
  <c r="AL799" i="7" s="1"/>
  <c r="AM799" i="7" s="1"/>
  <c r="M798" i="7"/>
  <c r="AR798" i="7"/>
  <c r="AA798" i="7"/>
  <c r="AN799" i="7" l="1"/>
  <c r="K799" i="7"/>
  <c r="R799" i="7" l="1"/>
  <c r="W799" i="7" l="1"/>
  <c r="T799" i="7" s="1"/>
  <c r="U799" i="7"/>
  <c r="V799" i="7"/>
  <c r="Z799" i="7" s="1"/>
  <c r="X799" i="7"/>
  <c r="Y799" i="7"/>
  <c r="AD799" i="7"/>
  <c r="AE799" i="7"/>
  <c r="L799" i="7"/>
  <c r="N799" i="7" l="1"/>
  <c r="AS799" i="7"/>
  <c r="AB799" i="7"/>
  <c r="AC799" i="7"/>
  <c r="O799" i="7"/>
  <c r="AG799" i="7"/>
  <c r="AF799" i="7"/>
  <c r="P799" i="7"/>
  <c r="S799" i="7"/>
  <c r="AH799" i="7"/>
  <c r="AI799" i="7"/>
  <c r="Q799" i="7"/>
  <c r="AQ799" i="7"/>
  <c r="M799" i="7" l="1"/>
  <c r="AA799" i="7"/>
  <c r="AR799" i="7"/>
  <c r="AP799" i="7"/>
  <c r="AO799" i="7" s="1"/>
  <c r="AT799" i="7" s="1"/>
  <c r="AK800" i="7" s="1"/>
  <c r="AL800" i="7" l="1"/>
  <c r="AM800" i="7" s="1"/>
  <c r="AN800" i="7"/>
  <c r="K800" i="7"/>
  <c r="R800" i="7" l="1"/>
  <c r="W800" i="7" l="1"/>
  <c r="AD800" i="7"/>
  <c r="T800" i="7"/>
  <c r="Y800" i="7"/>
  <c r="X800" i="7"/>
  <c r="U800" i="7"/>
  <c r="V800" i="7" s="1"/>
  <c r="AC800" i="7"/>
  <c r="L800" i="7"/>
  <c r="O800" i="7" l="1"/>
  <c r="AE800" i="7"/>
  <c r="AQ800" i="7"/>
  <c r="N800" i="7"/>
  <c r="AB800" i="7"/>
  <c r="AS800" i="7"/>
  <c r="AG800" i="7"/>
  <c r="P800" i="7"/>
  <c r="AF800" i="7"/>
  <c r="S800" i="7"/>
  <c r="AI800" i="7"/>
  <c r="Q800" i="7"/>
  <c r="AH800" i="7"/>
  <c r="Z800" i="7"/>
  <c r="AA800" i="7" l="1"/>
  <c r="M800" i="7"/>
  <c r="AR800" i="7"/>
  <c r="AP800" i="7"/>
  <c r="AO800" i="7" s="1"/>
  <c r="AT800" i="7" s="1"/>
  <c r="AK801" i="7" s="1"/>
  <c r="AL801" i="7" l="1"/>
  <c r="AM801" i="7" s="1"/>
  <c r="AN801" i="7"/>
  <c r="K801" i="7"/>
  <c r="R801" i="7" l="1"/>
  <c r="Y801" i="7" l="1"/>
  <c r="U801" i="7"/>
  <c r="V801" i="7" s="1"/>
  <c r="Z801" i="7" s="1"/>
  <c r="AD801" i="7"/>
  <c r="X801" i="7"/>
  <c r="AE801" i="7"/>
  <c r="AQ801" i="7"/>
  <c r="W801" i="7"/>
  <c r="L801" i="7"/>
  <c r="AH801" i="7" l="1"/>
  <c r="AI801" i="7"/>
  <c r="Q801" i="7"/>
  <c r="AG801" i="7"/>
  <c r="AF801" i="7"/>
  <c r="P801" i="7"/>
  <c r="S801" i="7"/>
  <c r="O801" i="7"/>
  <c r="T801" i="7"/>
  <c r="AA801" i="7" l="1"/>
  <c r="AR801" i="7"/>
  <c r="M801" i="7"/>
  <c r="AP801" i="7"/>
  <c r="AO801" i="7" s="1"/>
  <c r="AB801" i="7"/>
  <c r="N801" i="7"/>
  <c r="AS801" i="7"/>
  <c r="AT801" i="7" s="1"/>
  <c r="AK802" i="7" s="1"/>
  <c r="AC801" i="7"/>
  <c r="AL802" i="7" l="1"/>
  <c r="AM802" i="7" s="1"/>
  <c r="AN802" i="7"/>
  <c r="K802" i="7"/>
  <c r="R802" i="7" l="1"/>
  <c r="X802" i="7" l="1"/>
  <c r="AD802" i="7"/>
  <c r="Y802" i="7"/>
  <c r="W802" i="7"/>
  <c r="U802" i="7"/>
  <c r="AE802" i="7" s="1"/>
  <c r="L802" i="7"/>
  <c r="V802" i="7" l="1"/>
  <c r="O802" i="7"/>
  <c r="AI802" i="7"/>
  <c r="AH802" i="7"/>
  <c r="Q802" i="7"/>
  <c r="AF802" i="7"/>
  <c r="AG802" i="7"/>
  <c r="P802" i="7"/>
  <c r="S802" i="7"/>
  <c r="Z802" i="7"/>
  <c r="T802" i="7"/>
  <c r="AQ802" i="7"/>
  <c r="AB802" i="7" l="1"/>
  <c r="AS802" i="7"/>
  <c r="N802" i="7"/>
  <c r="AC802" i="7"/>
  <c r="M802" i="7"/>
  <c r="AR802" i="7"/>
  <c r="AA802" i="7"/>
  <c r="AP802" i="7"/>
  <c r="AO802" i="7" s="1"/>
  <c r="AT802" i="7" s="1"/>
  <c r="AK803" i="7" s="1"/>
  <c r="AL803" i="7" l="1"/>
  <c r="AM803" i="7" s="1"/>
  <c r="AN803" i="7"/>
  <c r="K803" i="7"/>
  <c r="R803" i="7" l="1"/>
  <c r="W803" i="7" l="1"/>
  <c r="AD803" i="7"/>
  <c r="Y803" i="7"/>
  <c r="U803" i="7"/>
  <c r="V803" i="7" s="1"/>
  <c r="X803" i="7"/>
  <c r="L803" i="7"/>
  <c r="AE803" i="7" l="1"/>
  <c r="P803" i="7"/>
  <c r="AF803" i="7"/>
  <c r="AG803" i="7"/>
  <c r="S803" i="7"/>
  <c r="O803" i="7"/>
  <c r="Q803" i="7"/>
  <c r="AH803" i="7"/>
  <c r="AI803" i="7"/>
  <c r="AQ803" i="7"/>
  <c r="T803" i="7"/>
  <c r="AP803" i="7"/>
  <c r="AO803" i="7" s="1"/>
  <c r="Z803" i="7"/>
  <c r="N803" i="7" l="1"/>
  <c r="AS803" i="7"/>
  <c r="AB803" i="7"/>
  <c r="AC803" i="7"/>
  <c r="AT803" i="7"/>
  <c r="AK804" i="7" s="1"/>
  <c r="M803" i="7"/>
  <c r="AA803" i="7"/>
  <c r="AR803" i="7"/>
  <c r="K804" i="7" l="1"/>
  <c r="AL804" i="7"/>
  <c r="AM804" i="7" s="1"/>
  <c r="AN804" i="7"/>
  <c r="R804" i="7" l="1"/>
  <c r="W804" i="7" l="1"/>
  <c r="X804" i="7"/>
  <c r="Y804" i="7"/>
  <c r="AD804" i="7"/>
  <c r="T804" i="7"/>
  <c r="U804" i="7"/>
  <c r="V804" i="7" s="1"/>
  <c r="Z804" i="7" s="1"/>
  <c r="L804" i="7"/>
  <c r="O804" i="7" l="1"/>
  <c r="AS804" i="7"/>
  <c r="N804" i="7"/>
  <c r="AB804" i="7"/>
  <c r="AE804" i="7"/>
  <c r="AC804" i="7"/>
  <c r="AQ804" i="7"/>
  <c r="P804" i="7"/>
  <c r="AF804" i="7"/>
  <c r="AG804" i="7"/>
  <c r="S804" i="7"/>
  <c r="AP804" i="7" s="1"/>
  <c r="AO804" i="7" s="1"/>
  <c r="AH804" i="7"/>
  <c r="Q804" i="7"/>
  <c r="AI804" i="7"/>
  <c r="AT804" i="7" l="1"/>
  <c r="AK805" i="7" s="1"/>
  <c r="AL805" i="7" s="1"/>
  <c r="AM805" i="7" s="1"/>
  <c r="AN805" i="7"/>
  <c r="AA804" i="7"/>
  <c r="AR804" i="7"/>
  <c r="M804" i="7"/>
  <c r="K805" i="7" l="1"/>
  <c r="R805" i="7" l="1"/>
  <c r="W805" i="7" l="1"/>
  <c r="Y805" i="7"/>
  <c r="U805" i="7"/>
  <c r="V805" i="7" s="1"/>
  <c r="AD805" i="7"/>
  <c r="X805" i="7"/>
  <c r="L805" i="7"/>
  <c r="O805" i="7" l="1"/>
  <c r="AG805" i="7"/>
  <c r="P805" i="7"/>
  <c r="AF805" i="7"/>
  <c r="S805" i="7"/>
  <c r="AQ805" i="7"/>
  <c r="AE805" i="7"/>
  <c r="Q805" i="7"/>
  <c r="AH805" i="7"/>
  <c r="AI805" i="7"/>
  <c r="AP805" i="7"/>
  <c r="AO805" i="7" s="1"/>
  <c r="Z805" i="7"/>
  <c r="T805" i="7"/>
  <c r="AR805" i="7" l="1"/>
  <c r="M805" i="7"/>
  <c r="AA805" i="7"/>
  <c r="N805" i="7"/>
  <c r="AS805" i="7"/>
  <c r="AT805" i="7" s="1"/>
  <c r="AK806" i="7" s="1"/>
  <c r="AB805" i="7"/>
  <c r="AC805" i="7"/>
  <c r="AL806" i="7" l="1"/>
  <c r="AM806" i="7" s="1"/>
  <c r="AN806" i="7"/>
  <c r="K806" i="7"/>
  <c r="R806" i="7" l="1"/>
  <c r="AD806" i="7" l="1"/>
  <c r="Y806" i="7"/>
  <c r="X806" i="7"/>
  <c r="U806" i="7"/>
  <c r="V806" i="7" s="1"/>
  <c r="Z806" i="7" s="1"/>
  <c r="W806" i="7"/>
  <c r="T806" i="7" s="1"/>
  <c r="L806" i="7"/>
  <c r="AE806" i="7" l="1"/>
  <c r="AS806" i="7"/>
  <c r="N806" i="7"/>
  <c r="AB806" i="7"/>
  <c r="AC806" i="7"/>
  <c r="AH806" i="7"/>
  <c r="Q806" i="7"/>
  <c r="AI806" i="7"/>
  <c r="O806" i="7"/>
  <c r="AQ806" i="7"/>
  <c r="AF806" i="7"/>
  <c r="P806" i="7"/>
  <c r="AG806" i="7"/>
  <c r="S806" i="7"/>
  <c r="AR806" i="7" l="1"/>
  <c r="AA806" i="7"/>
  <c r="M806" i="7"/>
  <c r="AP806" i="7"/>
  <c r="AO806" i="7" s="1"/>
  <c r="AT806" i="7" s="1"/>
  <c r="AK807" i="7" s="1"/>
  <c r="AL807" i="7" l="1"/>
  <c r="AM807" i="7" s="1"/>
  <c r="AN807" i="7"/>
  <c r="K807" i="7"/>
  <c r="R807" i="7" l="1"/>
  <c r="U807" i="7" l="1"/>
  <c r="AQ807" i="7"/>
  <c r="V807" i="7"/>
  <c r="Z807" i="7" s="1"/>
  <c r="AD807" i="7"/>
  <c r="W807" i="7"/>
  <c r="T807" i="7" s="1"/>
  <c r="X807" i="7"/>
  <c r="Y807" i="7"/>
  <c r="L807" i="7"/>
  <c r="N807" i="7" l="1"/>
  <c r="AB807" i="7"/>
  <c r="AS807" i="7"/>
  <c r="AC807" i="7"/>
  <c r="AP807" i="7"/>
  <c r="AO807" i="7" s="1"/>
  <c r="Q807" i="7"/>
  <c r="AI807" i="7"/>
  <c r="AH807" i="7"/>
  <c r="AT807" i="7"/>
  <c r="AK808" i="7" s="1"/>
  <c r="P807" i="7"/>
  <c r="AF807" i="7"/>
  <c r="AG807" i="7"/>
  <c r="S807" i="7"/>
  <c r="O807" i="7"/>
  <c r="AE807" i="7"/>
  <c r="AL808" i="7" l="1"/>
  <c r="AM808" i="7" s="1"/>
  <c r="AN808" i="7"/>
  <c r="AA807" i="7"/>
  <c r="M807" i="7"/>
  <c r="AR807" i="7"/>
  <c r="K808" i="7" l="1"/>
  <c r="R808" i="7" l="1"/>
  <c r="AD808" i="7" l="1"/>
  <c r="U808" i="7"/>
  <c r="V808" i="7"/>
  <c r="AE808" i="7"/>
  <c r="Z808" i="7"/>
  <c r="W808" i="7"/>
  <c r="Y808" i="7"/>
  <c r="AQ808" i="7"/>
  <c r="X808" i="7"/>
  <c r="L808" i="7"/>
  <c r="Q808" i="7" l="1"/>
  <c r="AI808" i="7"/>
  <c r="AH808" i="7"/>
  <c r="T808" i="7"/>
  <c r="P808" i="7"/>
  <c r="AG808" i="7"/>
  <c r="AF808" i="7"/>
  <c r="S808" i="7"/>
  <c r="O808" i="7"/>
  <c r="M808" i="7" l="1"/>
  <c r="AR808" i="7"/>
  <c r="AA808" i="7"/>
  <c r="AP808" i="7"/>
  <c r="AO808" i="7" s="1"/>
  <c r="AB808" i="7"/>
  <c r="N808" i="7"/>
  <c r="AS808" i="7"/>
  <c r="AT808" i="7" s="1"/>
  <c r="AK809" i="7" s="1"/>
  <c r="AC808" i="7"/>
  <c r="AL809" i="7" l="1"/>
  <c r="AM809" i="7" s="1"/>
  <c r="AN809" i="7"/>
  <c r="K809" i="7"/>
  <c r="R809" i="7" l="1"/>
  <c r="W809" i="7" l="1"/>
  <c r="T809" i="7"/>
  <c r="AD809" i="7"/>
  <c r="Y809" i="7"/>
  <c r="X809" i="7"/>
  <c r="AC809" i="7"/>
  <c r="U809" i="7"/>
  <c r="V809" i="7" s="1"/>
  <c r="Z809" i="7" s="1"/>
  <c r="L809" i="7"/>
  <c r="AE809" i="7" l="1"/>
  <c r="O809" i="7"/>
  <c r="AG809" i="7"/>
  <c r="P809" i="7"/>
  <c r="AF809" i="7"/>
  <c r="S809" i="7"/>
  <c r="N809" i="7"/>
  <c r="AB809" i="7"/>
  <c r="AS809" i="7"/>
  <c r="Q809" i="7"/>
  <c r="AH809" i="7"/>
  <c r="AI809" i="7"/>
  <c r="AQ809" i="7"/>
  <c r="M809" i="7" l="1"/>
  <c r="AA809" i="7"/>
  <c r="AR809" i="7"/>
  <c r="AP809" i="7"/>
  <c r="AO809" i="7" s="1"/>
  <c r="AT809" i="7" s="1"/>
  <c r="AK810" i="7" s="1"/>
  <c r="AL810" i="7" l="1"/>
  <c r="AM810" i="7" s="1"/>
  <c r="AN810" i="7"/>
  <c r="K810" i="7"/>
  <c r="R810" i="7" l="1"/>
  <c r="Y810" i="7" l="1"/>
  <c r="AD810" i="7"/>
  <c r="X810" i="7"/>
  <c r="W810" i="7"/>
  <c r="U810" i="7"/>
  <c r="AE810" i="7" s="1"/>
  <c r="L810" i="7"/>
  <c r="V810" i="7" l="1"/>
  <c r="Z810" i="7" s="1"/>
  <c r="O810" i="7"/>
  <c r="AI810" i="7"/>
  <c r="Q810" i="7"/>
  <c r="AH810" i="7"/>
  <c r="AQ810" i="7"/>
  <c r="T810" i="7"/>
  <c r="S810" i="7" l="1"/>
  <c r="AP810" i="7" s="1"/>
  <c r="AO810" i="7" s="1"/>
  <c r="AF810" i="7"/>
  <c r="AG810" i="7"/>
  <c r="P810" i="7"/>
  <c r="M810" i="7"/>
  <c r="AR810" i="7"/>
  <c r="AA810" i="7"/>
  <c r="AB810" i="7"/>
  <c r="AS810" i="7"/>
  <c r="AT810" i="7" s="1"/>
  <c r="AK811" i="7" s="1"/>
  <c r="N810" i="7"/>
  <c r="AC810" i="7"/>
  <c r="AL811" i="7" l="1"/>
  <c r="AM811" i="7" s="1"/>
  <c r="AN811" i="7"/>
  <c r="K811" i="7"/>
  <c r="R811" i="7" l="1"/>
  <c r="W811" i="7" l="1"/>
  <c r="U811" i="7"/>
  <c r="Y811" i="7"/>
  <c r="AD811" i="7"/>
  <c r="AQ811" i="7"/>
  <c r="X811" i="7"/>
  <c r="V811" i="7"/>
  <c r="AE811" i="7"/>
  <c r="T811" i="7"/>
  <c r="L811" i="7"/>
  <c r="AG811" i="7" l="1"/>
  <c r="P811" i="7"/>
  <c r="AF811" i="7"/>
  <c r="S811" i="7"/>
  <c r="AP811" i="7" s="1"/>
  <c r="AO811" i="7" s="1"/>
  <c r="AS811" i="7"/>
  <c r="AB811" i="7"/>
  <c r="N811" i="7"/>
  <c r="Z811" i="7"/>
  <c r="AC811" i="7"/>
  <c r="AH811" i="7"/>
  <c r="Q811" i="7"/>
  <c r="AI811" i="7"/>
  <c r="O811" i="7"/>
  <c r="AT811" i="7" l="1"/>
  <c r="AK812" i="7" s="1"/>
  <c r="AL812" i="7" s="1"/>
  <c r="AM812" i="7" s="1"/>
  <c r="M811" i="7"/>
  <c r="AR811" i="7"/>
  <c r="AA811" i="7"/>
  <c r="AN812" i="7" l="1"/>
  <c r="K812" i="7"/>
  <c r="R812" i="7" l="1"/>
  <c r="W812" i="7" l="1"/>
  <c r="Y812" i="7"/>
  <c r="X812" i="7"/>
  <c r="AD812" i="7"/>
  <c r="U812" i="7"/>
  <c r="V812" i="7" s="1"/>
  <c r="Z812" i="7" s="1"/>
  <c r="T812" i="7"/>
  <c r="L812" i="7"/>
  <c r="AS812" i="7" l="1"/>
  <c r="AB812" i="7"/>
  <c r="N812" i="7"/>
  <c r="AC812" i="7"/>
  <c r="O812" i="7"/>
  <c r="AQ812" i="7"/>
  <c r="AI812" i="7"/>
  <c r="Q812" i="7"/>
  <c r="AH812" i="7"/>
  <c r="AE812" i="7"/>
  <c r="P812" i="7"/>
  <c r="AG812" i="7"/>
  <c r="AF812" i="7"/>
  <c r="S812" i="7"/>
  <c r="AP812" i="7" s="1"/>
  <c r="AO812" i="7" s="1"/>
  <c r="AR812" i="7" l="1"/>
  <c r="M812" i="7"/>
  <c r="AA812" i="7"/>
  <c r="AT812" i="7"/>
  <c r="AK813" i="7" s="1"/>
  <c r="AL813" i="7" l="1"/>
  <c r="AM813" i="7" s="1"/>
  <c r="AN813" i="7"/>
  <c r="K813" i="7"/>
  <c r="R813" i="7" l="1"/>
  <c r="Y813" i="7" l="1"/>
  <c r="X813" i="7"/>
  <c r="W813" i="7"/>
  <c r="AD813" i="7"/>
  <c r="U813" i="7"/>
  <c r="V813" i="7" s="1"/>
  <c r="Z813" i="7" s="1"/>
  <c r="L813" i="7"/>
  <c r="AI813" i="7" l="1"/>
  <c r="AH813" i="7"/>
  <c r="Q813" i="7"/>
  <c r="P813" i="7"/>
  <c r="AF813" i="7"/>
  <c r="AG813" i="7"/>
  <c r="S813" i="7"/>
  <c r="O813" i="7"/>
  <c r="AE813" i="7"/>
  <c r="T813" i="7"/>
  <c r="AQ813" i="7"/>
  <c r="AB813" i="7" l="1"/>
  <c r="AS813" i="7"/>
  <c r="N813" i="7"/>
  <c r="AC813" i="7"/>
  <c r="M813" i="7"/>
  <c r="AR813" i="7"/>
  <c r="AA813" i="7"/>
  <c r="AP813" i="7"/>
  <c r="AO813" i="7" s="1"/>
  <c r="AT813" i="7" s="1"/>
  <c r="AK814" i="7" s="1"/>
  <c r="AL814" i="7" l="1"/>
  <c r="AM814" i="7" s="1"/>
  <c r="AN814" i="7"/>
  <c r="K814" i="7"/>
  <c r="R814" i="7" l="1"/>
  <c r="W814" i="7" l="1"/>
  <c r="X814" i="7"/>
  <c r="AD814" i="7"/>
  <c r="Y814" i="7"/>
  <c r="U814" i="7"/>
  <c r="AE814" i="7" s="1"/>
  <c r="L814" i="7"/>
  <c r="V814" i="7" l="1"/>
  <c r="Z814" i="7" s="1"/>
  <c r="Q814" i="7"/>
  <c r="AI814" i="7"/>
  <c r="AH814" i="7"/>
  <c r="O814" i="7"/>
  <c r="AQ814" i="7"/>
  <c r="T814" i="7"/>
  <c r="S814" i="7" l="1"/>
  <c r="AP814" i="7" s="1"/>
  <c r="AO814" i="7" s="1"/>
  <c r="AG814" i="7"/>
  <c r="AF814" i="7"/>
  <c r="P814" i="7"/>
  <c r="AA814" i="7"/>
  <c r="M814" i="7"/>
  <c r="AR814" i="7"/>
  <c r="N814" i="7"/>
  <c r="AB814" i="7"/>
  <c r="AS814" i="7"/>
  <c r="AT814" i="7" s="1"/>
  <c r="AK815" i="7" s="1"/>
  <c r="AC814" i="7"/>
  <c r="AL815" i="7" l="1"/>
  <c r="AM815" i="7" s="1"/>
  <c r="AN815" i="7"/>
  <c r="K815" i="7"/>
  <c r="R815" i="7" l="1"/>
  <c r="X815" i="7" l="1"/>
  <c r="W815" i="7"/>
  <c r="Y815" i="7"/>
  <c r="AD815" i="7"/>
  <c r="U815" i="7"/>
  <c r="AE815" i="7" s="1"/>
  <c r="V815" i="7"/>
  <c r="Z815" i="7" s="1"/>
  <c r="AQ815" i="7"/>
  <c r="L815" i="7"/>
  <c r="AH815" i="7" l="1"/>
  <c r="Q815" i="7"/>
  <c r="AI815" i="7"/>
  <c r="AF815" i="7"/>
  <c r="P815" i="7"/>
  <c r="AG815" i="7"/>
  <c r="S815" i="7"/>
  <c r="O815" i="7"/>
  <c r="T815" i="7"/>
  <c r="AA815" i="7" l="1"/>
  <c r="AR815" i="7"/>
  <c r="M815" i="7"/>
  <c r="AP815" i="7"/>
  <c r="AO815" i="7" s="1"/>
  <c r="AS815" i="7"/>
  <c r="AB815" i="7"/>
  <c r="N815" i="7"/>
  <c r="AC815" i="7"/>
  <c r="AT815" i="7" l="1"/>
  <c r="AK816" i="7" s="1"/>
  <c r="AL816" i="7" s="1"/>
  <c r="AM816" i="7" s="1"/>
  <c r="K816" i="7"/>
  <c r="AN816" i="7" l="1"/>
  <c r="R816" i="7"/>
  <c r="X816" i="7" l="1"/>
  <c r="AD816" i="7"/>
  <c r="W816" i="7"/>
  <c r="Y816" i="7"/>
  <c r="U816" i="7"/>
  <c r="V816" i="7" s="1"/>
  <c r="Z816" i="7" s="1"/>
  <c r="L816" i="7"/>
  <c r="O816" i="7" l="1"/>
  <c r="AE816" i="7"/>
  <c r="AQ816" i="7"/>
  <c r="Q816" i="7"/>
  <c r="AI816" i="7"/>
  <c r="AH816" i="7"/>
  <c r="T816" i="7"/>
  <c r="P816" i="7"/>
  <c r="AF816" i="7"/>
  <c r="AG816" i="7"/>
  <c r="S816" i="7"/>
  <c r="AP816" i="7" s="1"/>
  <c r="AO816" i="7" s="1"/>
  <c r="AB816" i="7" l="1"/>
  <c r="N816" i="7"/>
  <c r="AS816" i="7"/>
  <c r="AC816" i="7"/>
  <c r="AT816" i="7"/>
  <c r="AK817" i="7" s="1"/>
  <c r="AR816" i="7"/>
  <c r="M816" i="7"/>
  <c r="AA816" i="7"/>
  <c r="K817" i="7" l="1"/>
  <c r="AL817" i="7"/>
  <c r="AM817" i="7" s="1"/>
  <c r="AN817" i="7"/>
  <c r="R817" i="7" l="1"/>
  <c r="X817" i="7" l="1"/>
  <c r="W817" i="7"/>
  <c r="Y817" i="7"/>
  <c r="AD817" i="7"/>
  <c r="U817" i="7"/>
  <c r="V817" i="7" s="1"/>
  <c r="L817" i="7"/>
  <c r="O817" i="7" l="1"/>
  <c r="AQ817" i="7"/>
  <c r="AG817" i="7"/>
  <c r="P817" i="7"/>
  <c r="AF817" i="7"/>
  <c r="S817" i="7"/>
  <c r="Z817" i="7"/>
  <c r="AP817" i="7"/>
  <c r="AO817" i="7" s="1"/>
  <c r="Q817" i="7"/>
  <c r="AI817" i="7"/>
  <c r="AH817" i="7"/>
  <c r="T817" i="7"/>
  <c r="AE817" i="7"/>
  <c r="M817" i="7" l="1"/>
  <c r="AA817" i="7"/>
  <c r="AR817" i="7"/>
  <c r="N817" i="7"/>
  <c r="AS817" i="7"/>
  <c r="AT817" i="7" s="1"/>
  <c r="AK818" i="7" s="1"/>
  <c r="AB817" i="7"/>
  <c r="AC817" i="7"/>
  <c r="AL818" i="7" l="1"/>
  <c r="AM818" i="7" s="1"/>
  <c r="AN818" i="7"/>
  <c r="K818" i="7"/>
  <c r="R818" i="7" l="1"/>
  <c r="AD818" i="7" l="1"/>
  <c r="X818" i="7"/>
  <c r="U818" i="7"/>
  <c r="AE818" i="7" s="1"/>
  <c r="Y818" i="7"/>
  <c r="W818" i="7"/>
  <c r="V818" i="7"/>
  <c r="AQ818" i="7"/>
  <c r="L818" i="7"/>
  <c r="AI818" i="7" l="1"/>
  <c r="Q818" i="7"/>
  <c r="AH818" i="7"/>
  <c r="AF818" i="7"/>
  <c r="AG818" i="7"/>
  <c r="P818" i="7"/>
  <c r="S818" i="7"/>
  <c r="Z818" i="7"/>
  <c r="O818" i="7"/>
  <c r="T818" i="7"/>
  <c r="M818" i="7" l="1"/>
  <c r="AR818" i="7"/>
  <c r="AA818" i="7"/>
  <c r="AP818" i="7"/>
  <c r="AO818" i="7" s="1"/>
  <c r="AB818" i="7"/>
  <c r="N818" i="7"/>
  <c r="AS818" i="7"/>
  <c r="AT818" i="7" s="1"/>
  <c r="AK819" i="7" s="1"/>
  <c r="AC818" i="7"/>
  <c r="AL819" i="7" l="1"/>
  <c r="AM819" i="7" s="1"/>
  <c r="AN819" i="7"/>
  <c r="K819" i="7"/>
  <c r="R819" i="7" l="1"/>
  <c r="Y819" i="7" l="1"/>
  <c r="X819" i="7"/>
  <c r="AD819" i="7"/>
  <c r="U819" i="7"/>
  <c r="V819" i="7" s="1"/>
  <c r="Z819" i="7" s="1"/>
  <c r="W819" i="7"/>
  <c r="L819" i="7"/>
  <c r="AE819" i="7" l="1"/>
  <c r="Q819" i="7"/>
  <c r="AH819" i="7"/>
  <c r="AI819" i="7"/>
  <c r="T819" i="7"/>
  <c r="O819" i="7"/>
  <c r="AF819" i="7"/>
  <c r="AG819" i="7"/>
  <c r="P819" i="7"/>
  <c r="S819" i="7"/>
  <c r="AQ819" i="7"/>
  <c r="M819" i="7" l="1"/>
  <c r="AR819" i="7"/>
  <c r="AA819" i="7"/>
  <c r="N819" i="7"/>
  <c r="AS819" i="7"/>
  <c r="AB819" i="7"/>
  <c r="AC819" i="7"/>
  <c r="AP819" i="7"/>
  <c r="AO819" i="7" s="1"/>
  <c r="AT819" i="7" s="1"/>
  <c r="AK820" i="7" s="1"/>
  <c r="AL820" i="7" l="1"/>
  <c r="AM820" i="7" s="1"/>
  <c r="AN820" i="7"/>
  <c r="K820" i="7"/>
  <c r="R820" i="7" l="1"/>
  <c r="AD820" i="7" l="1"/>
  <c r="W820" i="7"/>
  <c r="T820" i="7" s="1"/>
  <c r="X820" i="7"/>
  <c r="Y820" i="7"/>
  <c r="U820" i="7"/>
  <c r="AQ820" i="7" s="1"/>
  <c r="L820" i="7"/>
  <c r="V820" i="7" l="1"/>
  <c r="Z820" i="7" s="1"/>
  <c r="AS820" i="7"/>
  <c r="AB820" i="7"/>
  <c r="N820" i="7"/>
  <c r="AC820" i="7"/>
  <c r="AE820" i="7"/>
  <c r="O820" i="7"/>
  <c r="AH820" i="7"/>
  <c r="AI820" i="7"/>
  <c r="Q820" i="7"/>
  <c r="P820" i="7"/>
  <c r="AG820" i="7"/>
  <c r="AF820" i="7"/>
  <c r="S820" i="7"/>
  <c r="AA820" i="7" l="1"/>
  <c r="M820" i="7"/>
  <c r="AR820" i="7"/>
  <c r="AP820" i="7"/>
  <c r="AO820" i="7" s="1"/>
  <c r="AT820" i="7" s="1"/>
  <c r="AK821" i="7" s="1"/>
  <c r="AL821" i="7" l="1"/>
  <c r="AM821" i="7" s="1"/>
  <c r="AN821" i="7"/>
  <c r="K821" i="7"/>
  <c r="R821" i="7" l="1"/>
  <c r="W821" i="7" l="1"/>
  <c r="AD821" i="7"/>
  <c r="Y821" i="7"/>
  <c r="X821" i="7"/>
  <c r="U821" i="7"/>
  <c r="V821" i="7" s="1"/>
  <c r="L821" i="7"/>
  <c r="O821" i="7" l="1"/>
  <c r="P821" i="7"/>
  <c r="AG821" i="7"/>
  <c r="AF821" i="7"/>
  <c r="S821" i="7"/>
  <c r="AP821" i="7"/>
  <c r="AO821" i="7" s="1"/>
  <c r="AQ821" i="7"/>
  <c r="Z821" i="7"/>
  <c r="AI821" i="7"/>
  <c r="Q821" i="7"/>
  <c r="AH821" i="7"/>
  <c r="T821" i="7"/>
  <c r="AE821" i="7"/>
  <c r="AR821" i="7" l="1"/>
  <c r="AA821" i="7"/>
  <c r="M821" i="7"/>
  <c r="AS821" i="7"/>
  <c r="AT821" i="7" s="1"/>
  <c r="AK822" i="7" s="1"/>
  <c r="N821" i="7"/>
  <c r="AB821" i="7"/>
  <c r="AC821" i="7"/>
  <c r="AL822" i="7" l="1"/>
  <c r="AM822" i="7" s="1"/>
  <c r="AN822" i="7"/>
  <c r="K822" i="7"/>
  <c r="R822" i="7" l="1"/>
  <c r="AD822" i="7" l="1"/>
  <c r="Y822" i="7"/>
  <c r="X822" i="7"/>
  <c r="W822" i="7"/>
  <c r="T822" i="7"/>
  <c r="U822" i="7"/>
  <c r="V822" i="7" s="1"/>
  <c r="Z822" i="7" s="1"/>
  <c r="L822" i="7"/>
  <c r="O822" i="7" l="1"/>
  <c r="AE822" i="7"/>
  <c r="AQ822" i="7"/>
  <c r="AB822" i="7"/>
  <c r="N822" i="7"/>
  <c r="AS822" i="7"/>
  <c r="Q822" i="7"/>
  <c r="AI822" i="7"/>
  <c r="AH822" i="7"/>
  <c r="AC822" i="7"/>
  <c r="AF822" i="7"/>
  <c r="AG822" i="7"/>
  <c r="P822" i="7"/>
  <c r="S822" i="7"/>
  <c r="M822" i="7" l="1"/>
  <c r="AA822" i="7"/>
  <c r="AR822" i="7"/>
  <c r="AP822" i="7"/>
  <c r="AO822" i="7" s="1"/>
  <c r="AT822" i="7" s="1"/>
  <c r="AK823" i="7" s="1"/>
  <c r="AL823" i="7" l="1"/>
  <c r="AM823" i="7" s="1"/>
  <c r="AN823" i="7"/>
  <c r="K823" i="7"/>
  <c r="R823" i="7" l="1"/>
  <c r="W823" i="7" l="1"/>
  <c r="Y823" i="7"/>
  <c r="AD823" i="7"/>
  <c r="X823" i="7"/>
  <c r="U823" i="7"/>
  <c r="AE823" i="7" s="1"/>
  <c r="L823" i="7"/>
  <c r="V823" i="7" l="1"/>
  <c r="AQ823" i="7"/>
  <c r="AF823" i="7"/>
  <c r="P823" i="7"/>
  <c r="AG823" i="7"/>
  <c r="S823" i="7"/>
  <c r="O823" i="7"/>
  <c r="Z823" i="7"/>
  <c r="Q823" i="7"/>
  <c r="AI823" i="7"/>
  <c r="AH823" i="7"/>
  <c r="T823" i="7"/>
  <c r="AA823" i="7" l="1"/>
  <c r="M823" i="7"/>
  <c r="AR823" i="7"/>
  <c r="N823" i="7"/>
  <c r="AB823" i="7"/>
  <c r="AS823" i="7"/>
  <c r="AC823" i="7"/>
  <c r="AP823" i="7"/>
  <c r="AO823" i="7" s="1"/>
  <c r="AT823" i="7" s="1"/>
  <c r="AK824" i="7" s="1"/>
  <c r="AL824" i="7" l="1"/>
  <c r="AM824" i="7" s="1"/>
  <c r="AN824" i="7"/>
  <c r="K824" i="7"/>
  <c r="R824" i="7" l="1"/>
  <c r="W824" i="7" l="1"/>
  <c r="Y824" i="7"/>
  <c r="X824" i="7"/>
  <c r="AD824" i="7"/>
  <c r="U824" i="7"/>
  <c r="V824" i="7" s="1"/>
  <c r="L824" i="7"/>
  <c r="AE824" i="7" l="1"/>
  <c r="AQ824" i="7"/>
  <c r="AF824" i="7"/>
  <c r="P824" i="7"/>
  <c r="AG824" i="7"/>
  <c r="S824" i="7"/>
  <c r="O824" i="7"/>
  <c r="AI824" i="7"/>
  <c r="Q824" i="7"/>
  <c r="AH824" i="7"/>
  <c r="T824" i="7"/>
  <c r="Z824" i="7"/>
  <c r="AR824" i="7" l="1"/>
  <c r="AA824" i="7"/>
  <c r="M824" i="7"/>
  <c r="AS824" i="7"/>
  <c r="AB824" i="7"/>
  <c r="N824" i="7"/>
  <c r="AC824" i="7"/>
  <c r="AP824" i="7"/>
  <c r="AO824" i="7" s="1"/>
  <c r="AT824" i="7" l="1"/>
  <c r="AK825" i="7" s="1"/>
  <c r="AL825" i="7" s="1"/>
  <c r="AM825" i="7" s="1"/>
  <c r="K825" i="7"/>
  <c r="AN825" i="7" l="1"/>
  <c r="R825" i="7"/>
  <c r="W825" i="7" l="1"/>
  <c r="AD825" i="7"/>
  <c r="X825" i="7"/>
  <c r="Y825" i="7"/>
  <c r="T825" i="7"/>
  <c r="U825" i="7"/>
  <c r="V825" i="7"/>
  <c r="AC825" i="7"/>
  <c r="L825" i="7"/>
  <c r="O825" i="7" l="1"/>
  <c r="AF825" i="7"/>
  <c r="AG825" i="7"/>
  <c r="P825" i="7"/>
  <c r="S825" i="7"/>
  <c r="AQ825" i="7"/>
  <c r="N825" i="7"/>
  <c r="AS825" i="7"/>
  <c r="AB825" i="7"/>
  <c r="AE825" i="7"/>
  <c r="AP825" i="7"/>
  <c r="AO825" i="7" s="1"/>
  <c r="AI825" i="7"/>
  <c r="AH825" i="7"/>
  <c r="Q825" i="7"/>
  <c r="Z825" i="7"/>
  <c r="AT825" i="7" l="1"/>
  <c r="AK826" i="7" s="1"/>
  <c r="AA825" i="7"/>
  <c r="AR825" i="7"/>
  <c r="M825" i="7"/>
  <c r="K826" i="7" l="1"/>
  <c r="AL826" i="7"/>
  <c r="AM826" i="7" s="1"/>
  <c r="AN826" i="7"/>
  <c r="R826" i="7" l="1"/>
  <c r="X826" i="7" l="1"/>
  <c r="AD826" i="7"/>
  <c r="Y826" i="7"/>
  <c r="W826" i="7"/>
  <c r="U826" i="7"/>
  <c r="V826" i="7" s="1"/>
  <c r="Z826" i="7" s="1"/>
  <c r="T826" i="7"/>
  <c r="L826" i="7"/>
  <c r="AB826" i="7" l="1"/>
  <c r="N826" i="7"/>
  <c r="AS826" i="7"/>
  <c r="AI826" i="7"/>
  <c r="Q826" i="7"/>
  <c r="AH826" i="7"/>
  <c r="O826" i="7"/>
  <c r="AQ826" i="7"/>
  <c r="AP826" i="7"/>
  <c r="AO826" i="7" s="1"/>
  <c r="AC826" i="7"/>
  <c r="AE826" i="7"/>
  <c r="AG826" i="7"/>
  <c r="P826" i="7"/>
  <c r="AF826" i="7"/>
  <c r="S826" i="7"/>
  <c r="AT826" i="7" l="1"/>
  <c r="AK827" i="7" s="1"/>
  <c r="AR826" i="7"/>
  <c r="M826" i="7"/>
  <c r="AA826" i="7"/>
  <c r="K827" i="7" l="1"/>
  <c r="AL827" i="7"/>
  <c r="AM827" i="7" s="1"/>
  <c r="AN827" i="7"/>
  <c r="R827" i="7" l="1"/>
  <c r="X827" i="7" l="1"/>
  <c r="AD827" i="7"/>
  <c r="Y827" i="7"/>
  <c r="U827" i="7"/>
  <c r="AQ827" i="7" s="1"/>
  <c r="W827" i="7"/>
  <c r="L827" i="7"/>
  <c r="V827" i="7" l="1"/>
  <c r="Z827" i="7" s="1"/>
  <c r="AI827" i="7"/>
  <c r="Q827" i="7"/>
  <c r="AH827" i="7"/>
  <c r="O827" i="7"/>
  <c r="AE827" i="7"/>
  <c r="T827" i="7"/>
  <c r="P827" i="7"/>
  <c r="AG827" i="7"/>
  <c r="AF827" i="7"/>
  <c r="S827" i="7"/>
  <c r="AR827" i="7" l="1"/>
  <c r="M827" i="7"/>
  <c r="AA827" i="7"/>
  <c r="AS827" i="7"/>
  <c r="AB827" i="7"/>
  <c r="N827" i="7"/>
  <c r="AC827" i="7"/>
  <c r="AP827" i="7"/>
  <c r="AO827" i="7" s="1"/>
  <c r="AT827" i="7" l="1"/>
  <c r="AK828" i="7" s="1"/>
  <c r="K828" i="7"/>
  <c r="R828" i="7" l="1"/>
  <c r="AL828" i="7"/>
  <c r="AM828" i="7" s="1"/>
  <c r="AN828" i="7"/>
  <c r="AD828" i="7" l="1"/>
  <c r="Y828" i="7"/>
  <c r="X828" i="7"/>
  <c r="W828" i="7"/>
  <c r="U828" i="7"/>
  <c r="T828" i="7"/>
  <c r="V828" i="7"/>
  <c r="Z828" i="7" s="1"/>
  <c r="L828" i="7"/>
  <c r="AB828" i="7" l="1"/>
  <c r="N828" i="7"/>
  <c r="AS828" i="7"/>
  <c r="AQ828" i="7"/>
  <c r="O828" i="7"/>
  <c r="AH828" i="7"/>
  <c r="Q828" i="7"/>
  <c r="AI828" i="7"/>
  <c r="AE828" i="7"/>
  <c r="AC828" i="7"/>
  <c r="AG828" i="7"/>
  <c r="P828" i="7"/>
  <c r="AF828" i="7"/>
  <c r="S828" i="7"/>
  <c r="AA828" i="7" l="1"/>
  <c r="AR828" i="7"/>
  <c r="M828" i="7"/>
  <c r="AP828" i="7"/>
  <c r="AO828" i="7" s="1"/>
  <c r="AT828" i="7" s="1"/>
  <c r="AK829" i="7" s="1"/>
  <c r="AL829" i="7" l="1"/>
  <c r="AM829" i="7" s="1"/>
  <c r="AN829" i="7"/>
  <c r="K829" i="7"/>
  <c r="R829" i="7" l="1"/>
  <c r="U829" i="7" l="1"/>
  <c r="AE829" i="7" s="1"/>
  <c r="AD829" i="7"/>
  <c r="AQ829" i="7"/>
  <c r="X829" i="7"/>
  <c r="W829" i="7"/>
  <c r="Y829" i="7"/>
  <c r="L829" i="7"/>
  <c r="V829" i="7" l="1"/>
  <c r="AI829" i="7"/>
  <c r="Q829" i="7"/>
  <c r="AH829" i="7"/>
  <c r="P829" i="7"/>
  <c r="AG829" i="7"/>
  <c r="AF829" i="7"/>
  <c r="S829" i="7"/>
  <c r="O829" i="7"/>
  <c r="T829" i="7"/>
  <c r="Z829" i="7"/>
  <c r="AS829" i="7" l="1"/>
  <c r="AB829" i="7"/>
  <c r="N829" i="7"/>
  <c r="AC829" i="7"/>
  <c r="AA829" i="7"/>
  <c r="AR829" i="7"/>
  <c r="M829" i="7"/>
  <c r="AP829" i="7"/>
  <c r="AO829" i="7" s="1"/>
  <c r="K830" i="7" l="1"/>
  <c r="AT829" i="7"/>
  <c r="AK830" i="7" s="1"/>
  <c r="R830" i="7" l="1"/>
  <c r="AL830" i="7"/>
  <c r="AM830" i="7" s="1"/>
  <c r="AN830" i="7"/>
  <c r="X830" i="7" l="1"/>
  <c r="W830" i="7"/>
  <c r="Y830" i="7"/>
  <c r="U830" i="7"/>
  <c r="AQ830" i="7" s="1"/>
  <c r="AD830" i="7"/>
  <c r="V830" i="7"/>
  <c r="Z830" i="7" s="1"/>
  <c r="L830" i="7"/>
  <c r="O830" i="7" l="1"/>
  <c r="AI830" i="7"/>
  <c r="Q830" i="7"/>
  <c r="AH830" i="7"/>
  <c r="T830" i="7"/>
  <c r="AE830" i="7"/>
  <c r="P830" i="7"/>
  <c r="AF830" i="7"/>
  <c r="AG830" i="7"/>
  <c r="S830" i="7"/>
  <c r="N830" i="7" l="1"/>
  <c r="AS830" i="7"/>
  <c r="AB830" i="7"/>
  <c r="AC830" i="7"/>
  <c r="M830" i="7"/>
  <c r="AR830" i="7"/>
  <c r="AA830" i="7"/>
  <c r="AP830" i="7"/>
  <c r="AO830" i="7" s="1"/>
  <c r="K831" i="7" l="1"/>
  <c r="AT830" i="7"/>
  <c r="AK831" i="7" s="1"/>
  <c r="AL831" i="7" l="1"/>
  <c r="AM831" i="7" s="1"/>
  <c r="AN831" i="7"/>
  <c r="R831" i="7"/>
  <c r="W831" i="7" l="1"/>
  <c r="AD831" i="7"/>
  <c r="T831" i="7"/>
  <c r="Y831" i="7"/>
  <c r="U831" i="7"/>
  <c r="V831" i="7" s="1"/>
  <c r="X831" i="7"/>
  <c r="L831" i="7"/>
  <c r="O831" i="7" l="1"/>
  <c r="AE831" i="7"/>
  <c r="AF831" i="7"/>
  <c r="P831" i="7"/>
  <c r="AG831" i="7"/>
  <c r="S831" i="7"/>
  <c r="AP831" i="7"/>
  <c r="AO831" i="7" s="1"/>
  <c r="Z831" i="7"/>
  <c r="AQ831" i="7"/>
  <c r="AB831" i="7"/>
  <c r="N831" i="7"/>
  <c r="AS831" i="7"/>
  <c r="Q831" i="7"/>
  <c r="AH831" i="7"/>
  <c r="AI831" i="7"/>
  <c r="AC831" i="7"/>
  <c r="AT831" i="7" l="1"/>
  <c r="AK832" i="7" s="1"/>
  <c r="AR831" i="7"/>
  <c r="AA831" i="7"/>
  <c r="M831" i="7"/>
  <c r="AL832" i="7"/>
  <c r="AM832" i="7" s="1"/>
  <c r="AN832" i="7"/>
  <c r="K832" i="7" l="1"/>
  <c r="R832" i="7" l="1"/>
  <c r="AD832" i="7" l="1"/>
  <c r="U832" i="7"/>
  <c r="AE832" i="7" s="1"/>
  <c r="AQ832" i="7"/>
  <c r="Y832" i="7"/>
  <c r="V832" i="7"/>
  <c r="Z832" i="7" s="1"/>
  <c r="X832" i="7"/>
  <c r="W832" i="7"/>
  <c r="L832" i="7"/>
  <c r="AH832" i="7" l="1"/>
  <c r="Q832" i="7"/>
  <c r="AI832" i="7"/>
  <c r="T832" i="7"/>
  <c r="AF832" i="7"/>
  <c r="P832" i="7"/>
  <c r="AG832" i="7"/>
  <c r="S832" i="7"/>
  <c r="O832" i="7"/>
  <c r="M832" i="7" l="1"/>
  <c r="AR832" i="7"/>
  <c r="AA832" i="7"/>
  <c r="AP832" i="7"/>
  <c r="AO832" i="7" s="1"/>
  <c r="AB832" i="7"/>
  <c r="AS832" i="7"/>
  <c r="AT832" i="7" s="1"/>
  <c r="AK833" i="7" s="1"/>
  <c r="N832" i="7"/>
  <c r="AC832" i="7"/>
  <c r="AL833" i="7" l="1"/>
  <c r="AM833" i="7" s="1"/>
  <c r="AN833" i="7"/>
  <c r="K833" i="7"/>
  <c r="R833" i="7" l="1"/>
  <c r="AD833" i="7" l="1"/>
  <c r="X833" i="7"/>
  <c r="W833" i="7"/>
  <c r="U833" i="7"/>
  <c r="V833" i="7" s="1"/>
  <c r="Z833" i="7" s="1"/>
  <c r="Y833" i="7"/>
  <c r="L833" i="7"/>
  <c r="AE833" i="7" l="1"/>
  <c r="O833" i="7"/>
  <c r="Q833" i="7"/>
  <c r="AI833" i="7"/>
  <c r="AH833" i="7"/>
  <c r="AF833" i="7"/>
  <c r="P833" i="7"/>
  <c r="AG833" i="7"/>
  <c r="S833" i="7"/>
  <c r="AQ833" i="7"/>
  <c r="T833" i="7"/>
  <c r="AR833" i="7" l="1"/>
  <c r="AA833" i="7"/>
  <c r="M833" i="7"/>
  <c r="AP833" i="7"/>
  <c r="AO833" i="7" s="1"/>
  <c r="AS833" i="7"/>
  <c r="AB833" i="7"/>
  <c r="N833" i="7"/>
  <c r="AC833" i="7"/>
  <c r="AT833" i="7" l="1"/>
  <c r="AK834" i="7" s="1"/>
  <c r="AL834" i="7" s="1"/>
  <c r="AM834" i="7" s="1"/>
  <c r="AN834" i="7"/>
  <c r="K834" i="7"/>
  <c r="R834" i="7" l="1"/>
  <c r="Y834" i="7" l="1"/>
  <c r="X834" i="7"/>
  <c r="AD834" i="7"/>
  <c r="U834" i="7"/>
  <c r="V834" i="7" s="1"/>
  <c r="Z834" i="7" s="1"/>
  <c r="W834" i="7"/>
  <c r="T834" i="7" s="1"/>
  <c r="L834" i="7"/>
  <c r="AS834" i="7" l="1"/>
  <c r="N834" i="7"/>
  <c r="AB834" i="7"/>
  <c r="AC834" i="7"/>
  <c r="O834" i="7"/>
  <c r="AQ834" i="7"/>
  <c r="AI834" i="7"/>
  <c r="Q834" i="7"/>
  <c r="AH834" i="7"/>
  <c r="AF834" i="7"/>
  <c r="AG834" i="7"/>
  <c r="P834" i="7"/>
  <c r="S834" i="7"/>
  <c r="AE834" i="7"/>
  <c r="AP834" i="7"/>
  <c r="AO834" i="7" s="1"/>
  <c r="AT834" i="7" l="1"/>
  <c r="AK835" i="7" s="1"/>
  <c r="M834" i="7"/>
  <c r="AA834" i="7"/>
  <c r="AR834" i="7"/>
  <c r="K835" i="7" l="1"/>
  <c r="AL835" i="7"/>
  <c r="AM835" i="7" s="1"/>
  <c r="AN835" i="7"/>
  <c r="R835" i="7" l="1"/>
  <c r="AD835" i="7" l="1"/>
  <c r="X835" i="7"/>
  <c r="Y835" i="7"/>
  <c r="W835" i="7"/>
  <c r="T835" i="7" s="1"/>
  <c r="U835" i="7"/>
  <c r="AE835" i="7" s="1"/>
  <c r="L835" i="7"/>
  <c r="V835" i="7" l="1"/>
  <c r="P835" i="7" s="1"/>
  <c r="O835" i="7"/>
  <c r="N835" i="7"/>
  <c r="AS835" i="7"/>
  <c r="AB835" i="7"/>
  <c r="AQ835" i="7"/>
  <c r="AH835" i="7"/>
  <c r="AI835" i="7"/>
  <c r="Q835" i="7"/>
  <c r="AC835" i="7"/>
  <c r="S835" i="7" l="1"/>
  <c r="AP835" i="7" s="1"/>
  <c r="AO835" i="7" s="1"/>
  <c r="Z835" i="7"/>
  <c r="AG835" i="7"/>
  <c r="AF835" i="7"/>
  <c r="AA835" i="7"/>
  <c r="AR835" i="7"/>
  <c r="M835" i="7"/>
  <c r="AT835" i="7"/>
  <c r="AK836" i="7" s="1"/>
  <c r="K836" i="7" l="1"/>
  <c r="AL836" i="7"/>
  <c r="AM836" i="7" s="1"/>
  <c r="AN836" i="7"/>
  <c r="R836" i="7" l="1"/>
  <c r="AD836" i="7" l="1"/>
  <c r="W836" i="7"/>
  <c r="Y836" i="7"/>
  <c r="U836" i="7"/>
  <c r="V836" i="7" s="1"/>
  <c r="Z836" i="7" s="1"/>
  <c r="X836" i="7"/>
  <c r="L836" i="7"/>
  <c r="AQ836" i="7" l="1"/>
  <c r="O836" i="7"/>
  <c r="AF836" i="7"/>
  <c r="AG836" i="7"/>
  <c r="P836" i="7"/>
  <c r="S836" i="7"/>
  <c r="AI836" i="7"/>
  <c r="Q836" i="7"/>
  <c r="AH836" i="7"/>
  <c r="T836" i="7"/>
  <c r="AE836" i="7"/>
  <c r="N836" i="7" l="1"/>
  <c r="AS836" i="7"/>
  <c r="AB836" i="7"/>
  <c r="AC836" i="7"/>
  <c r="M836" i="7"/>
  <c r="AA836" i="7"/>
  <c r="AR836" i="7"/>
  <c r="AP836" i="7"/>
  <c r="AO836" i="7" s="1"/>
  <c r="K837" i="7" l="1"/>
  <c r="AT836" i="7"/>
  <c r="AK837" i="7" s="1"/>
  <c r="R837" i="7" l="1"/>
  <c r="AL837" i="7"/>
  <c r="AM837" i="7" s="1"/>
  <c r="AN837" i="7"/>
  <c r="W837" i="7" l="1"/>
  <c r="Y837" i="7"/>
  <c r="AD837" i="7"/>
  <c r="X837" i="7"/>
  <c r="U837" i="7"/>
  <c r="AE837" i="7" s="1"/>
  <c r="T837" i="7"/>
  <c r="L837" i="7"/>
  <c r="V837" i="7" l="1"/>
  <c r="Z837" i="7" s="1"/>
  <c r="AS837" i="7"/>
  <c r="N837" i="7"/>
  <c r="AB837" i="7"/>
  <c r="AH837" i="7"/>
  <c r="Q837" i="7"/>
  <c r="AI837" i="7"/>
  <c r="AC837" i="7"/>
  <c r="O837" i="7"/>
  <c r="AQ837" i="7"/>
  <c r="AG837" i="7" l="1"/>
  <c r="S837" i="7"/>
  <c r="P837" i="7"/>
  <c r="AF837" i="7"/>
  <c r="AR837" i="7"/>
  <c r="AA837" i="7"/>
  <c r="M837" i="7"/>
  <c r="AP837" i="7"/>
  <c r="AO837" i="7" s="1"/>
  <c r="AT837" i="7" s="1"/>
  <c r="AK838" i="7" s="1"/>
  <c r="AL838" i="7" l="1"/>
  <c r="AM838" i="7" s="1"/>
  <c r="AN838" i="7"/>
  <c r="K838" i="7"/>
  <c r="R838" i="7" l="1"/>
  <c r="AD838" i="7" l="1"/>
  <c r="Y838" i="7"/>
  <c r="W838" i="7"/>
  <c r="U838" i="7"/>
  <c r="V838" i="7" s="1"/>
  <c r="Z838" i="7" s="1"/>
  <c r="X838" i="7"/>
  <c r="L838" i="7"/>
  <c r="AE838" i="7" l="1"/>
  <c r="O838" i="7"/>
  <c r="AH838" i="7"/>
  <c r="AI838" i="7"/>
  <c r="Q838" i="7"/>
  <c r="P838" i="7"/>
  <c r="AF838" i="7"/>
  <c r="AG838" i="7"/>
  <c r="S838" i="7"/>
  <c r="AQ838" i="7"/>
  <c r="T838" i="7"/>
  <c r="AR838" i="7" l="1"/>
  <c r="M838" i="7"/>
  <c r="AA838" i="7"/>
  <c r="N838" i="7"/>
  <c r="AB838" i="7"/>
  <c r="AS838" i="7"/>
  <c r="AC838" i="7"/>
  <c r="AP838" i="7"/>
  <c r="AO838" i="7" s="1"/>
  <c r="AT838" i="7" l="1"/>
  <c r="AK839" i="7" s="1"/>
  <c r="AL839" i="7" s="1"/>
  <c r="AM839" i="7" s="1"/>
  <c r="K839" i="7"/>
  <c r="AN839" i="7" l="1"/>
  <c r="R839" i="7"/>
  <c r="W839" i="7" l="1"/>
  <c r="Y839" i="7"/>
  <c r="AD839" i="7"/>
  <c r="X839" i="7"/>
  <c r="T839" i="7"/>
  <c r="U839" i="7"/>
  <c r="V839" i="7" s="1"/>
  <c r="Z839" i="7" s="1"/>
  <c r="AC839" i="7"/>
  <c r="L839" i="7"/>
  <c r="AS839" i="7" l="1"/>
  <c r="AB839" i="7"/>
  <c r="N839" i="7"/>
  <c r="O839" i="7"/>
  <c r="AQ839" i="7"/>
  <c r="AE839" i="7"/>
  <c r="P839" i="7"/>
  <c r="AF839" i="7"/>
  <c r="AG839" i="7"/>
  <c r="S839" i="7"/>
  <c r="Q839" i="7"/>
  <c r="AH839" i="7"/>
  <c r="AI839" i="7"/>
  <c r="M839" i="7" l="1"/>
  <c r="AA839" i="7"/>
  <c r="AR839" i="7"/>
  <c r="AP839" i="7"/>
  <c r="AO839" i="7" s="1"/>
  <c r="AT839" i="7" s="1"/>
  <c r="AK840" i="7" s="1"/>
  <c r="AL840" i="7" l="1"/>
  <c r="AM840" i="7" s="1"/>
  <c r="AN840" i="7"/>
  <c r="K840" i="7"/>
  <c r="R840" i="7" l="1"/>
  <c r="Y840" i="7" l="1"/>
  <c r="AD840" i="7"/>
  <c r="X840" i="7"/>
  <c r="U840" i="7"/>
  <c r="V840" i="7" s="1"/>
  <c r="Z840" i="7" s="1"/>
  <c r="W840" i="7"/>
  <c r="L840" i="7"/>
  <c r="AH840" i="7" l="1"/>
  <c r="Q840" i="7"/>
  <c r="AI840" i="7"/>
  <c r="T840" i="7"/>
  <c r="AF840" i="7"/>
  <c r="AG840" i="7"/>
  <c r="P840" i="7"/>
  <c r="S840" i="7"/>
  <c r="O840" i="7"/>
  <c r="AE840" i="7"/>
  <c r="AP840" i="7"/>
  <c r="AO840" i="7" s="1"/>
  <c r="AQ840" i="7"/>
  <c r="AR840" i="7" l="1"/>
  <c r="M840" i="7"/>
  <c r="AA840" i="7"/>
  <c r="AB840" i="7"/>
  <c r="N840" i="7"/>
  <c r="AS840" i="7"/>
  <c r="AT840" i="7" s="1"/>
  <c r="AK841" i="7" s="1"/>
  <c r="AC840" i="7"/>
  <c r="AL841" i="7" l="1"/>
  <c r="AM841" i="7" s="1"/>
  <c r="AN841" i="7"/>
  <c r="K841" i="7"/>
  <c r="R841" i="7" l="1"/>
  <c r="AD841" i="7" l="1"/>
  <c r="X841" i="7"/>
  <c r="Y841" i="7"/>
  <c r="W841" i="7"/>
  <c r="T841" i="7" s="1"/>
  <c r="U841" i="7"/>
  <c r="AQ841" i="7" s="1"/>
  <c r="L841" i="7"/>
  <c r="V841" i="7" l="1"/>
  <c r="P841" i="7" s="1"/>
  <c r="AB841" i="7"/>
  <c r="AS841" i="7"/>
  <c r="N841" i="7"/>
  <c r="O841" i="7"/>
  <c r="AI841" i="7"/>
  <c r="Q841" i="7"/>
  <c r="AH841" i="7"/>
  <c r="Z841" i="7"/>
  <c r="AE841" i="7"/>
  <c r="AC841" i="7"/>
  <c r="S841" i="7" l="1"/>
  <c r="AG841" i="7"/>
  <c r="AF841" i="7"/>
  <c r="AA841" i="7"/>
  <c r="M841" i="7"/>
  <c r="AR841" i="7"/>
  <c r="AP841" i="7"/>
  <c r="AO841" i="7" s="1"/>
  <c r="AT841" i="7" s="1"/>
  <c r="AK842" i="7" s="1"/>
  <c r="AL842" i="7" l="1"/>
  <c r="AM842" i="7" s="1"/>
  <c r="AN842" i="7"/>
  <c r="K842" i="7"/>
  <c r="R842" i="7" l="1"/>
  <c r="W842" i="7" l="1"/>
  <c r="T842" i="7"/>
  <c r="AD842" i="7"/>
  <c r="X842" i="7"/>
  <c r="Y842" i="7"/>
  <c r="U842" i="7"/>
  <c r="V842" i="7" s="1"/>
  <c r="Z842" i="7" s="1"/>
  <c r="AC842" i="7"/>
  <c r="L842" i="7"/>
  <c r="O842" i="7" l="1"/>
  <c r="AE842" i="7"/>
  <c r="AF842" i="7"/>
  <c r="P842" i="7"/>
  <c r="AG842" i="7"/>
  <c r="S842" i="7"/>
  <c r="AQ842" i="7"/>
  <c r="N842" i="7"/>
  <c r="AB842" i="7"/>
  <c r="AS842" i="7"/>
  <c r="AI842" i="7"/>
  <c r="AH842" i="7"/>
  <c r="Q842" i="7"/>
  <c r="M842" i="7" l="1"/>
  <c r="AA842" i="7"/>
  <c r="AR842" i="7"/>
  <c r="AP842" i="7"/>
  <c r="AO842" i="7" s="1"/>
  <c r="AT842" i="7" s="1"/>
  <c r="AK843" i="7" s="1"/>
  <c r="AL843" i="7" l="1"/>
  <c r="AM843" i="7" s="1"/>
  <c r="AN843" i="7"/>
  <c r="K843" i="7"/>
  <c r="R843" i="7" l="1"/>
  <c r="AD843" i="7" l="1"/>
  <c r="Y843" i="7"/>
  <c r="V843" i="7"/>
  <c r="U843" i="7"/>
  <c r="AE843" i="7" s="1"/>
  <c r="X843" i="7"/>
  <c r="Z843" i="7"/>
  <c r="W843" i="7"/>
  <c r="L843" i="7"/>
  <c r="AI843" i="7" l="1"/>
  <c r="AH843" i="7"/>
  <c r="Q843" i="7"/>
  <c r="T843" i="7"/>
  <c r="AF843" i="7"/>
  <c r="P843" i="7"/>
  <c r="AG843" i="7"/>
  <c r="S843" i="7"/>
  <c r="O843" i="7"/>
  <c r="AP843" i="7"/>
  <c r="AO843" i="7" s="1"/>
  <c r="AQ843" i="7"/>
  <c r="AR843" i="7" l="1"/>
  <c r="AA843" i="7"/>
  <c r="M843" i="7"/>
  <c r="AB843" i="7"/>
  <c r="N843" i="7"/>
  <c r="AS843" i="7"/>
  <c r="AC843" i="7"/>
  <c r="AT843" i="7"/>
  <c r="AK844" i="7" s="1"/>
  <c r="AL844" i="7" l="1"/>
  <c r="AM844" i="7" s="1"/>
  <c r="AN844" i="7"/>
  <c r="K844" i="7"/>
  <c r="R844" i="7" l="1"/>
  <c r="Y844" i="7" l="1"/>
  <c r="X844" i="7"/>
  <c r="AD844" i="7"/>
  <c r="U844" i="7"/>
  <c r="AQ844" i="7" s="1"/>
  <c r="W844" i="7"/>
  <c r="L844" i="7"/>
  <c r="V844" i="7" l="1"/>
  <c r="Z844" i="7" s="1"/>
  <c r="Q844" i="7"/>
  <c r="AI844" i="7"/>
  <c r="AH844" i="7"/>
  <c r="AE844" i="7"/>
  <c r="T844" i="7"/>
  <c r="O844" i="7"/>
  <c r="AG844" i="7"/>
  <c r="P844" i="7"/>
  <c r="AF844" i="7"/>
  <c r="S844" i="7"/>
  <c r="AR844" i="7" l="1"/>
  <c r="AA844" i="7"/>
  <c r="M844" i="7"/>
  <c r="N844" i="7"/>
  <c r="AS844" i="7"/>
  <c r="AB844" i="7"/>
  <c r="AC844" i="7"/>
  <c r="AP844" i="7"/>
  <c r="AO844" i="7" s="1"/>
  <c r="AT844" i="7" l="1"/>
  <c r="AK845" i="7" s="1"/>
  <c r="K845" i="7"/>
  <c r="R845" i="7" l="1"/>
  <c r="AL845" i="7"/>
  <c r="AM845" i="7" s="1"/>
  <c r="AN845" i="7"/>
  <c r="Y845" i="7" l="1"/>
  <c r="W845" i="7"/>
  <c r="AD845" i="7"/>
  <c r="X845" i="7"/>
  <c r="T845" i="7"/>
  <c r="AC845" i="7" s="1"/>
  <c r="U845" i="7"/>
  <c r="V845" i="7" s="1"/>
  <c r="Z845" i="7" s="1"/>
  <c r="L845" i="7"/>
  <c r="AQ845" i="7" l="1"/>
  <c r="AE845" i="7"/>
  <c r="N845" i="7"/>
  <c r="AB845" i="7"/>
  <c r="AS845" i="7"/>
  <c r="P845" i="7"/>
  <c r="AG845" i="7"/>
  <c r="AF845" i="7"/>
  <c r="S845" i="7"/>
  <c r="AH845" i="7"/>
  <c r="Q845" i="7"/>
  <c r="AI845" i="7"/>
  <c r="O845" i="7"/>
  <c r="AR845" i="7" l="1"/>
  <c r="M845" i="7"/>
  <c r="AA845" i="7"/>
  <c r="AP845" i="7"/>
  <c r="AO845" i="7" s="1"/>
  <c r="AT845" i="7" s="1"/>
  <c r="AK846" i="7" s="1"/>
  <c r="AL846" i="7" l="1"/>
  <c r="AM846" i="7" s="1"/>
  <c r="AN846" i="7"/>
  <c r="K846" i="7"/>
  <c r="R846" i="7" l="1"/>
  <c r="AD846" i="7" l="1"/>
  <c r="X846" i="7"/>
  <c r="W846" i="7"/>
  <c r="T846" i="7" s="1"/>
  <c r="Y846" i="7"/>
  <c r="U846" i="7"/>
  <c r="AE846" i="7" s="1"/>
  <c r="L846" i="7"/>
  <c r="V846" i="7" l="1"/>
  <c r="AS846" i="7"/>
  <c r="AB846" i="7"/>
  <c r="N846" i="7"/>
  <c r="AH846" i="7"/>
  <c r="Q846" i="7"/>
  <c r="AI846" i="7"/>
  <c r="O846" i="7"/>
  <c r="AQ846" i="7"/>
  <c r="P846" i="7"/>
  <c r="AG846" i="7"/>
  <c r="AF846" i="7"/>
  <c r="S846" i="7"/>
  <c r="AP846" i="7" s="1"/>
  <c r="AO846" i="7" s="1"/>
  <c r="AC846" i="7"/>
  <c r="Z846" i="7"/>
  <c r="AR846" i="7" l="1"/>
  <c r="M846" i="7"/>
  <c r="AA846" i="7"/>
  <c r="AT846" i="7"/>
  <c r="AK847" i="7" s="1"/>
  <c r="AL847" i="7" l="1"/>
  <c r="AM847" i="7" s="1"/>
  <c r="AN847" i="7"/>
  <c r="K847" i="7"/>
  <c r="R847" i="7" l="1"/>
  <c r="AD847" i="7" l="1"/>
  <c r="X847" i="7"/>
  <c r="U847" i="7"/>
  <c r="AQ847" i="7" s="1"/>
  <c r="V847" i="7"/>
  <c r="Y847" i="7"/>
  <c r="W847" i="7"/>
  <c r="L847" i="7"/>
  <c r="AI847" i="7" l="1"/>
  <c r="AH847" i="7"/>
  <c r="Q847" i="7"/>
  <c r="O847" i="7"/>
  <c r="T847" i="7"/>
  <c r="AG847" i="7"/>
  <c r="AF847" i="7"/>
  <c r="P847" i="7"/>
  <c r="S847" i="7"/>
  <c r="Z847" i="7"/>
  <c r="AE847" i="7"/>
  <c r="AS847" i="7" l="1"/>
  <c r="N847" i="7"/>
  <c r="AB847" i="7"/>
  <c r="AC847" i="7"/>
  <c r="M847" i="7"/>
  <c r="AR847" i="7"/>
  <c r="AA847" i="7"/>
  <c r="AP847" i="7"/>
  <c r="AO847" i="7" s="1"/>
  <c r="K848" i="7" l="1"/>
  <c r="AT847" i="7"/>
  <c r="AK848" i="7" s="1"/>
  <c r="AL848" i="7" l="1"/>
  <c r="AM848" i="7" s="1"/>
  <c r="AN848" i="7"/>
  <c r="R848" i="7"/>
  <c r="U848" i="7" l="1"/>
  <c r="W848" i="7"/>
  <c r="V848" i="7"/>
  <c r="Y848" i="7"/>
  <c r="X848" i="7"/>
  <c r="T848" i="7"/>
  <c r="AD848" i="7"/>
  <c r="AE848" i="7"/>
  <c r="AC848" i="7"/>
  <c r="AQ848" i="7"/>
  <c r="L848" i="7"/>
  <c r="AB848" i="7" l="1"/>
  <c r="N848" i="7"/>
  <c r="AS848" i="7"/>
  <c r="O848" i="7"/>
  <c r="P848" i="7"/>
  <c r="AF848" i="7"/>
  <c r="AG848" i="7"/>
  <c r="S848" i="7"/>
  <c r="AI848" i="7"/>
  <c r="Q848" i="7"/>
  <c r="AH848" i="7"/>
  <c r="Z848" i="7"/>
  <c r="M848" i="7" l="1"/>
  <c r="AR848" i="7"/>
  <c r="AA848" i="7"/>
  <c r="AP848" i="7"/>
  <c r="AO848" i="7" s="1"/>
  <c r="AT848" i="7" s="1"/>
  <c r="AK849" i="7" s="1"/>
  <c r="AL849" i="7" l="1"/>
  <c r="AM849" i="7" s="1"/>
  <c r="AN849" i="7"/>
  <c r="K849" i="7"/>
  <c r="R849" i="7" l="1"/>
  <c r="AD849" i="7" l="1"/>
  <c r="X849" i="7"/>
  <c r="Y849" i="7"/>
  <c r="U849" i="7"/>
  <c r="V849" i="7" s="1"/>
  <c r="W849" i="7"/>
  <c r="T849" i="7" s="1"/>
  <c r="L849" i="7"/>
  <c r="O849" i="7" l="1"/>
  <c r="AB849" i="7"/>
  <c r="AS849" i="7"/>
  <c r="N849" i="7"/>
  <c r="AQ849" i="7"/>
  <c r="AC849" i="7"/>
  <c r="Q849" i="7"/>
  <c r="AH849" i="7"/>
  <c r="AI849" i="7"/>
  <c r="P849" i="7"/>
  <c r="AG849" i="7"/>
  <c r="AF849" i="7"/>
  <c r="S849" i="7"/>
  <c r="Z849" i="7"/>
  <c r="AE849" i="7"/>
  <c r="AR849" i="7" l="1"/>
  <c r="M849" i="7"/>
  <c r="AA849" i="7"/>
  <c r="AP849" i="7"/>
  <c r="AO849" i="7" s="1"/>
  <c r="AT849" i="7" s="1"/>
  <c r="AK850" i="7" s="1"/>
  <c r="AL850" i="7" l="1"/>
  <c r="AM850" i="7" s="1"/>
  <c r="AN850" i="7"/>
  <c r="K850" i="7"/>
  <c r="R850" i="7" l="1"/>
  <c r="AD850" i="7" l="1"/>
  <c r="X850" i="7"/>
  <c r="U850" i="7"/>
  <c r="AE850" i="7" s="1"/>
  <c r="W850" i="7"/>
  <c r="V850" i="7"/>
  <c r="AQ850" i="7"/>
  <c r="Y850" i="7"/>
  <c r="L850" i="7"/>
  <c r="AI850" i="7" l="1"/>
  <c r="Q850" i="7"/>
  <c r="AH850" i="7"/>
  <c r="AG850" i="7"/>
  <c r="AF850" i="7"/>
  <c r="P850" i="7"/>
  <c r="S850" i="7"/>
  <c r="O850" i="7"/>
  <c r="Z850" i="7"/>
  <c r="T850" i="7"/>
  <c r="AA850" i="7" l="1"/>
  <c r="AR850" i="7"/>
  <c r="M850" i="7"/>
  <c r="AP850" i="7"/>
  <c r="AO850" i="7" s="1"/>
  <c r="AS850" i="7"/>
  <c r="N850" i="7"/>
  <c r="AB850" i="7"/>
  <c r="AC850" i="7"/>
  <c r="AT850" i="7" l="1"/>
  <c r="AK851" i="7" s="1"/>
  <c r="AL851" i="7" s="1"/>
  <c r="AM851" i="7" s="1"/>
  <c r="K851" i="7"/>
  <c r="AN851" i="7" l="1"/>
  <c r="R851" i="7"/>
  <c r="U851" i="7" l="1"/>
  <c r="AQ851" i="7" s="1"/>
  <c r="Y851" i="7"/>
  <c r="AD851" i="7"/>
  <c r="W851" i="7"/>
  <c r="X851" i="7"/>
  <c r="V851" i="7"/>
  <c r="L851" i="7"/>
  <c r="AE851" i="7" l="1"/>
  <c r="AI851" i="7"/>
  <c r="AH851" i="7"/>
  <c r="Q851" i="7"/>
  <c r="P851" i="7"/>
  <c r="AF851" i="7"/>
  <c r="AG851" i="7"/>
  <c r="S851" i="7"/>
  <c r="O851" i="7"/>
  <c r="T851" i="7"/>
  <c r="Z851" i="7"/>
  <c r="N851" i="7" l="1"/>
  <c r="AB851" i="7"/>
  <c r="AS851" i="7"/>
  <c r="AC851" i="7"/>
  <c r="AA851" i="7"/>
  <c r="AR851" i="7"/>
  <c r="M851" i="7"/>
  <c r="AP851" i="7"/>
  <c r="AO851" i="7" s="1"/>
  <c r="K852" i="7" l="1"/>
  <c r="AT851" i="7"/>
  <c r="AK852" i="7" s="1"/>
  <c r="AL852" i="7" l="1"/>
  <c r="AM852" i="7" s="1"/>
  <c r="AN852" i="7"/>
  <c r="R852" i="7"/>
  <c r="AD852" i="7" l="1"/>
  <c r="W852" i="7"/>
  <c r="U852" i="7"/>
  <c r="X852" i="7"/>
  <c r="Y852" i="7"/>
  <c r="V852" i="7"/>
  <c r="Z852" i="7" s="1"/>
  <c r="AE852" i="7"/>
  <c r="T852" i="7"/>
  <c r="AQ852" i="7"/>
  <c r="L852" i="7"/>
  <c r="AS852" i="7" l="1"/>
  <c r="AB852" i="7"/>
  <c r="N852" i="7"/>
  <c r="AG852" i="7"/>
  <c r="AF852" i="7"/>
  <c r="P852" i="7"/>
  <c r="S852" i="7"/>
  <c r="AC852" i="7"/>
  <c r="O852" i="7"/>
  <c r="Q852" i="7"/>
  <c r="AH852" i="7"/>
  <c r="AI852" i="7"/>
  <c r="AA852" i="7" l="1"/>
  <c r="M852" i="7"/>
  <c r="AR852" i="7"/>
  <c r="AP852" i="7"/>
  <c r="AO852" i="7" s="1"/>
  <c r="AT852" i="7" s="1"/>
  <c r="AK853" i="7" s="1"/>
  <c r="AL853" i="7" l="1"/>
  <c r="AM853" i="7" s="1"/>
  <c r="AN853" i="7"/>
  <c r="K853" i="7"/>
  <c r="R853" i="7" l="1"/>
  <c r="W853" i="7" l="1"/>
  <c r="X853" i="7"/>
  <c r="U853" i="7"/>
  <c r="Y853" i="7"/>
  <c r="V853" i="7"/>
  <c r="Z853" i="7" s="1"/>
  <c r="AD853" i="7"/>
  <c r="L853" i="7"/>
  <c r="O853" i="7" l="1"/>
  <c r="AE853" i="7"/>
  <c r="AQ853" i="7"/>
  <c r="AH853" i="7"/>
  <c r="AI853" i="7"/>
  <c r="Q853" i="7"/>
  <c r="AG853" i="7"/>
  <c r="P853" i="7"/>
  <c r="AF853" i="7"/>
  <c r="S853" i="7"/>
  <c r="T853" i="7"/>
  <c r="AR853" i="7" l="1"/>
  <c r="AA853" i="7"/>
  <c r="M853" i="7"/>
  <c r="AS853" i="7"/>
  <c r="N853" i="7"/>
  <c r="AB853" i="7"/>
  <c r="AC853" i="7"/>
  <c r="AP853" i="7"/>
  <c r="AO853" i="7" s="1"/>
  <c r="AT853" i="7" s="1"/>
  <c r="AK854" i="7" s="1"/>
  <c r="AL854" i="7" l="1"/>
  <c r="AM854" i="7" s="1"/>
  <c r="AN854" i="7"/>
  <c r="K854" i="7"/>
  <c r="R854" i="7" l="1"/>
  <c r="U854" i="7" l="1"/>
  <c r="AQ854" i="7" s="1"/>
  <c r="V854" i="7"/>
  <c r="AD854" i="7"/>
  <c r="X854" i="7"/>
  <c r="W854" i="7"/>
  <c r="Y854" i="7"/>
  <c r="AE854" i="7"/>
  <c r="L854" i="7"/>
  <c r="AH854" i="7" l="1"/>
  <c r="AI854" i="7"/>
  <c r="Q854" i="7"/>
  <c r="T854" i="7"/>
  <c r="AF854" i="7"/>
  <c r="P854" i="7"/>
  <c r="AG854" i="7"/>
  <c r="S854" i="7"/>
  <c r="O854" i="7"/>
  <c r="Z854" i="7"/>
  <c r="M854" i="7" l="1"/>
  <c r="AA854" i="7"/>
  <c r="AR854" i="7"/>
  <c r="AP854" i="7"/>
  <c r="AO854" i="7" s="1"/>
  <c r="N854" i="7"/>
  <c r="AB854" i="7"/>
  <c r="AS854" i="7"/>
  <c r="AC854" i="7"/>
  <c r="AT854" i="7" l="1"/>
  <c r="AK855" i="7" s="1"/>
  <c r="AL855" i="7" s="1"/>
  <c r="AM855" i="7" s="1"/>
  <c r="K855" i="7"/>
  <c r="AN855" i="7" l="1"/>
  <c r="R855" i="7"/>
  <c r="X855" i="7" l="1"/>
  <c r="AD855" i="7"/>
  <c r="Y855" i="7"/>
  <c r="W855" i="7"/>
  <c r="U855" i="7"/>
  <c r="AE855" i="7" s="1"/>
  <c r="V855" i="7"/>
  <c r="Z855" i="7" s="1"/>
  <c r="L855" i="7"/>
  <c r="AG855" i="7" l="1"/>
  <c r="AF855" i="7"/>
  <c r="P855" i="7"/>
  <c r="S855" i="7"/>
  <c r="AI855" i="7"/>
  <c r="Q855" i="7"/>
  <c r="AH855" i="7"/>
  <c r="O855" i="7"/>
  <c r="T855" i="7"/>
  <c r="AQ855" i="7"/>
  <c r="N855" i="7" l="1"/>
  <c r="AB855" i="7"/>
  <c r="AS855" i="7"/>
  <c r="AC855" i="7"/>
  <c r="AA855" i="7"/>
  <c r="M855" i="7"/>
  <c r="AR855" i="7"/>
  <c r="AP855" i="7"/>
  <c r="AO855" i="7" s="1"/>
  <c r="AT855" i="7" l="1"/>
  <c r="AK856" i="7" s="1"/>
  <c r="AL856" i="7" s="1"/>
  <c r="AM856" i="7" s="1"/>
  <c r="K856" i="7"/>
  <c r="AN856" i="7" l="1"/>
  <c r="R856" i="7"/>
  <c r="X856" i="7" l="1"/>
  <c r="Y856" i="7"/>
  <c r="U856" i="7"/>
  <c r="V856" i="7"/>
  <c r="Z856" i="7" s="1"/>
  <c r="AD856" i="7"/>
  <c r="AQ856" i="7"/>
  <c r="AE856" i="7"/>
  <c r="W856" i="7"/>
  <c r="L856" i="7"/>
  <c r="AI856" i="7" l="1"/>
  <c r="AH856" i="7"/>
  <c r="Q856" i="7"/>
  <c r="O856" i="7"/>
  <c r="T856" i="7"/>
  <c r="P856" i="7"/>
  <c r="AF856" i="7"/>
  <c r="AG856" i="7"/>
  <c r="S856" i="7"/>
  <c r="AA856" i="7" l="1"/>
  <c r="M856" i="7"/>
  <c r="AR856" i="7"/>
  <c r="N856" i="7"/>
  <c r="AB856" i="7"/>
  <c r="AS856" i="7"/>
  <c r="AC856" i="7"/>
  <c r="AP856" i="7"/>
  <c r="AO856" i="7" s="1"/>
  <c r="AT856" i="7" l="1"/>
  <c r="AK857" i="7" s="1"/>
  <c r="K857" i="7"/>
  <c r="R857" i="7" l="1"/>
  <c r="AL857" i="7"/>
  <c r="AM857" i="7" s="1"/>
  <c r="AN857" i="7"/>
  <c r="X857" i="7" l="1"/>
  <c r="W857" i="7"/>
  <c r="T857" i="7" s="1"/>
  <c r="AD857" i="7"/>
  <c r="U857" i="7"/>
  <c r="AQ857" i="7" s="1"/>
  <c r="V857" i="7"/>
  <c r="Z857" i="7" s="1"/>
  <c r="Y857" i="7"/>
  <c r="L857" i="7"/>
  <c r="O857" i="7" l="1"/>
  <c r="AE857" i="7"/>
  <c r="AG857" i="7"/>
  <c r="P857" i="7"/>
  <c r="AF857" i="7"/>
  <c r="S857" i="7"/>
  <c r="AB857" i="7"/>
  <c r="N857" i="7"/>
  <c r="AS857" i="7"/>
  <c r="AI857" i="7"/>
  <c r="Q857" i="7"/>
  <c r="AH857" i="7"/>
  <c r="AC857" i="7"/>
  <c r="AA857" i="7" l="1"/>
  <c r="M857" i="7"/>
  <c r="AR857" i="7"/>
  <c r="AP857" i="7"/>
  <c r="AO857" i="7" s="1"/>
  <c r="AT857" i="7" s="1"/>
  <c r="AK858" i="7" s="1"/>
  <c r="AL858" i="7" l="1"/>
  <c r="AM858" i="7" s="1"/>
  <c r="AN858" i="7"/>
  <c r="K858" i="7"/>
  <c r="R858" i="7" l="1"/>
  <c r="W858" i="7" l="1"/>
  <c r="AD858" i="7"/>
  <c r="U858" i="7"/>
  <c r="Y858" i="7"/>
  <c r="AE858" i="7"/>
  <c r="AQ858" i="7"/>
  <c r="T858" i="7"/>
  <c r="V858" i="7"/>
  <c r="X858" i="7"/>
  <c r="L858" i="7"/>
  <c r="P858" i="7" l="1"/>
  <c r="AF858" i="7"/>
  <c r="AG858" i="7"/>
  <c r="S858" i="7"/>
  <c r="AS858" i="7"/>
  <c r="N858" i="7"/>
  <c r="AB858" i="7"/>
  <c r="Z858" i="7"/>
  <c r="AC858" i="7"/>
  <c r="O858" i="7"/>
  <c r="AH858" i="7"/>
  <c r="Q858" i="7"/>
  <c r="AI858" i="7"/>
  <c r="M858" i="7" l="1"/>
  <c r="AR858" i="7"/>
  <c r="AA858" i="7"/>
  <c r="AP858" i="7"/>
  <c r="AO858" i="7" s="1"/>
  <c r="AT858" i="7" s="1"/>
  <c r="AK859" i="7" s="1"/>
  <c r="AL859" i="7" l="1"/>
  <c r="AM859" i="7" s="1"/>
  <c r="AN859" i="7"/>
  <c r="K859" i="7"/>
  <c r="R859" i="7" l="1"/>
  <c r="X859" i="7" l="1"/>
  <c r="U859" i="7"/>
  <c r="V859" i="7" s="1"/>
  <c r="Y859" i="7"/>
  <c r="W859" i="7"/>
  <c r="AD859" i="7"/>
  <c r="L859" i="7"/>
  <c r="Q859" i="7" l="1"/>
  <c r="AI859" i="7"/>
  <c r="AH859" i="7"/>
  <c r="O859" i="7"/>
  <c r="T859" i="7"/>
  <c r="AQ859" i="7"/>
  <c r="P859" i="7"/>
  <c r="AF859" i="7"/>
  <c r="AG859" i="7"/>
  <c r="S859" i="7"/>
  <c r="Z859" i="7"/>
  <c r="AE859" i="7"/>
  <c r="AR859" i="7" l="1"/>
  <c r="M859" i="7"/>
  <c r="AA859" i="7"/>
  <c r="AP859" i="7"/>
  <c r="AO859" i="7" s="1"/>
  <c r="AB859" i="7"/>
  <c r="AS859" i="7"/>
  <c r="AT859" i="7" s="1"/>
  <c r="AK860" i="7" s="1"/>
  <c r="N859" i="7"/>
  <c r="AC859" i="7"/>
  <c r="AL860" i="7" l="1"/>
  <c r="AM860" i="7" s="1"/>
  <c r="AN860" i="7"/>
  <c r="K860" i="7"/>
  <c r="R860" i="7" l="1"/>
  <c r="W860" i="7" l="1"/>
  <c r="X860" i="7"/>
  <c r="U860" i="7"/>
  <c r="AD860" i="7"/>
  <c r="T860" i="7"/>
  <c r="Y860" i="7"/>
  <c r="V860" i="7"/>
  <c r="AQ860" i="7"/>
  <c r="AE860" i="7"/>
  <c r="L860" i="7"/>
  <c r="AF860" i="7" l="1"/>
  <c r="P860" i="7"/>
  <c r="AG860" i="7"/>
  <c r="S860" i="7"/>
  <c r="Z860" i="7"/>
  <c r="AB860" i="7"/>
  <c r="AS860" i="7"/>
  <c r="N860" i="7"/>
  <c r="O860" i="7"/>
  <c r="AP860" i="7"/>
  <c r="AO860" i="7" s="1"/>
  <c r="AI860" i="7"/>
  <c r="Q860" i="7"/>
  <c r="AH860" i="7"/>
  <c r="AC860" i="7"/>
  <c r="AT860" i="7" l="1"/>
  <c r="AK861" i="7" s="1"/>
  <c r="AL861" i="7" s="1"/>
  <c r="AM861" i="7" s="1"/>
  <c r="AR860" i="7"/>
  <c r="M860" i="7"/>
  <c r="AA860" i="7"/>
  <c r="AN861" i="7" l="1"/>
  <c r="K861" i="7"/>
  <c r="R861" i="7" l="1"/>
  <c r="AD861" i="7" l="1"/>
  <c r="Y861" i="7"/>
  <c r="X861" i="7"/>
  <c r="U861" i="7"/>
  <c r="V861" i="7"/>
  <c r="W861" i="7"/>
  <c r="T861" i="7" s="1"/>
  <c r="AQ861" i="7"/>
  <c r="L861" i="7"/>
  <c r="AS861" i="7" l="1"/>
  <c r="AB861" i="7"/>
  <c r="N861" i="7"/>
  <c r="AG861" i="7"/>
  <c r="AF861" i="7"/>
  <c r="P861" i="7"/>
  <c r="S861" i="7"/>
  <c r="Z861" i="7"/>
  <c r="Q861" i="7"/>
  <c r="AH861" i="7"/>
  <c r="AI861" i="7"/>
  <c r="O861" i="7"/>
  <c r="AE861" i="7"/>
  <c r="AC861" i="7"/>
  <c r="AR861" i="7" l="1"/>
  <c r="AA861" i="7"/>
  <c r="M861" i="7"/>
  <c r="AP861" i="7"/>
  <c r="AO861" i="7" s="1"/>
  <c r="AT861" i="7" s="1"/>
  <c r="AK862" i="7" s="1"/>
  <c r="AL862" i="7" l="1"/>
  <c r="AM862" i="7" s="1"/>
  <c r="AN862" i="7"/>
  <c r="K862" i="7"/>
  <c r="R862" i="7" l="1"/>
  <c r="U862" i="7" l="1"/>
  <c r="W862" i="7"/>
  <c r="AD862" i="7"/>
  <c r="Y862" i="7"/>
  <c r="V862" i="7"/>
  <c r="Z862" i="7" s="1"/>
  <c r="AQ862" i="7"/>
  <c r="X862" i="7"/>
  <c r="L862" i="7"/>
  <c r="Q862" i="7" l="1"/>
  <c r="AI862" i="7"/>
  <c r="AH862" i="7"/>
  <c r="P862" i="7"/>
  <c r="AG862" i="7"/>
  <c r="AF862" i="7"/>
  <c r="S862" i="7"/>
  <c r="O862" i="7"/>
  <c r="T862" i="7"/>
  <c r="AE862" i="7"/>
  <c r="AS862" i="7" l="1"/>
  <c r="N862" i="7"/>
  <c r="AB862" i="7"/>
  <c r="AC862" i="7"/>
  <c r="M862" i="7"/>
  <c r="AA862" i="7"/>
  <c r="AR862" i="7"/>
  <c r="AP862" i="7"/>
  <c r="AO862" i="7" s="1"/>
  <c r="K863" i="7" l="1"/>
  <c r="AT862" i="7"/>
  <c r="AK863" i="7" s="1"/>
  <c r="AL863" i="7" l="1"/>
  <c r="AM863" i="7" s="1"/>
  <c r="AN863" i="7"/>
  <c r="R863" i="7"/>
  <c r="X863" i="7" l="1"/>
  <c r="Y863" i="7"/>
  <c r="AD863" i="7"/>
  <c r="W863" i="7"/>
  <c r="U863" i="7"/>
  <c r="V863" i="7" s="1"/>
  <c r="L863" i="7"/>
  <c r="AQ863" i="7" l="1"/>
  <c r="P863" i="7"/>
  <c r="AF863" i="7"/>
  <c r="AG863" i="7"/>
  <c r="S863" i="7"/>
  <c r="AH863" i="7"/>
  <c r="Q863" i="7"/>
  <c r="AI863" i="7"/>
  <c r="O863" i="7"/>
  <c r="T863" i="7"/>
  <c r="AE863" i="7"/>
  <c r="Z863" i="7"/>
  <c r="AS863" i="7" l="1"/>
  <c r="AB863" i="7"/>
  <c r="N863" i="7"/>
  <c r="AC863" i="7"/>
  <c r="M863" i="7"/>
  <c r="AR863" i="7"/>
  <c r="AA863" i="7"/>
  <c r="AP863" i="7"/>
  <c r="AO863" i="7" s="1"/>
  <c r="K864" i="7" l="1"/>
  <c r="AT863" i="7"/>
  <c r="AK864" i="7" s="1"/>
  <c r="R864" i="7" l="1"/>
  <c r="AL864" i="7"/>
  <c r="AM864" i="7" s="1"/>
  <c r="AN864" i="7"/>
  <c r="AD864" i="7" l="1"/>
  <c r="Y864" i="7"/>
  <c r="X864" i="7"/>
  <c r="W864" i="7"/>
  <c r="U864" i="7"/>
  <c r="V864" i="7" s="1"/>
  <c r="Z864" i="7" s="1"/>
  <c r="L864" i="7"/>
  <c r="AE864" i="7" l="1"/>
  <c r="AQ864" i="7"/>
  <c r="Q864" i="7"/>
  <c r="AI864" i="7"/>
  <c r="AH864" i="7"/>
  <c r="T864" i="7"/>
  <c r="P864" i="7"/>
  <c r="AG864" i="7"/>
  <c r="AF864" i="7"/>
  <c r="S864" i="7"/>
  <c r="O864" i="7"/>
  <c r="AR864" i="7" l="1"/>
  <c r="M864" i="7"/>
  <c r="AA864" i="7"/>
  <c r="AP864" i="7"/>
  <c r="AO864" i="7" s="1"/>
  <c r="AB864" i="7"/>
  <c r="N864" i="7"/>
  <c r="AS864" i="7"/>
  <c r="AC864" i="7"/>
  <c r="AT864" i="7" l="1"/>
  <c r="AK865" i="7" s="1"/>
  <c r="AL865" i="7" s="1"/>
  <c r="AM865" i="7" s="1"/>
  <c r="AN865" i="7"/>
  <c r="K865" i="7"/>
  <c r="R865" i="7" l="1"/>
  <c r="Y865" i="7" l="1"/>
  <c r="W865" i="7"/>
  <c r="AD865" i="7"/>
  <c r="X865" i="7"/>
  <c r="U865" i="7"/>
  <c r="V865" i="7" s="1"/>
  <c r="T865" i="7"/>
  <c r="AC865" i="7" s="1"/>
  <c r="L865" i="7"/>
  <c r="AS865" i="7" l="1"/>
  <c r="AB865" i="7"/>
  <c r="N865" i="7"/>
  <c r="AF865" i="7"/>
  <c r="P865" i="7"/>
  <c r="AG865" i="7"/>
  <c r="S865" i="7"/>
  <c r="Z865" i="7"/>
  <c r="O865" i="7"/>
  <c r="AE865" i="7"/>
  <c r="AQ865" i="7"/>
  <c r="AH865" i="7"/>
  <c r="AI865" i="7"/>
  <c r="Q865" i="7"/>
  <c r="AR865" i="7" l="1"/>
  <c r="M865" i="7"/>
  <c r="AA865" i="7"/>
  <c r="AP865" i="7"/>
  <c r="AO865" i="7" s="1"/>
  <c r="AT865" i="7" s="1"/>
  <c r="AK866" i="7" s="1"/>
  <c r="AL866" i="7" l="1"/>
  <c r="AM866" i="7" s="1"/>
  <c r="AN866" i="7"/>
  <c r="K866" i="7"/>
  <c r="R866" i="7" l="1"/>
  <c r="X866" i="7" l="1"/>
  <c r="U866" i="7"/>
  <c r="V866" i="7" s="1"/>
  <c r="Z866" i="7" s="1"/>
  <c r="W866" i="7"/>
  <c r="Y866" i="7"/>
  <c r="AD866" i="7"/>
  <c r="L866" i="7"/>
  <c r="AQ866" i="7" l="1"/>
  <c r="AH866" i="7"/>
  <c r="AI866" i="7"/>
  <c r="Q866" i="7"/>
  <c r="O866" i="7"/>
  <c r="AE866" i="7"/>
  <c r="T866" i="7"/>
  <c r="P866" i="7"/>
  <c r="AF866" i="7"/>
  <c r="AG866" i="7"/>
  <c r="S866" i="7"/>
  <c r="AB866" i="7" l="1"/>
  <c r="AS866" i="7"/>
  <c r="N866" i="7"/>
  <c r="AC866" i="7"/>
  <c r="AR866" i="7"/>
  <c r="AA866" i="7"/>
  <c r="M866" i="7"/>
  <c r="AP866" i="7"/>
  <c r="AO866" i="7" s="1"/>
  <c r="K867" i="7" l="1"/>
  <c r="AT866" i="7"/>
  <c r="AK867" i="7" s="1"/>
  <c r="R867" i="7" l="1"/>
  <c r="AL867" i="7"/>
  <c r="AM867" i="7" s="1"/>
  <c r="AN867" i="7"/>
  <c r="U867" i="7" l="1"/>
  <c r="X867" i="7"/>
  <c r="W867" i="7"/>
  <c r="Y867" i="7"/>
  <c r="T867" i="7"/>
  <c r="AD867" i="7"/>
  <c r="V867" i="7"/>
  <c r="AC867" i="7"/>
  <c r="AE867" i="7"/>
  <c r="Z867" i="7"/>
  <c r="L867" i="7"/>
  <c r="AF867" i="7" l="1"/>
  <c r="AG867" i="7"/>
  <c r="P867" i="7"/>
  <c r="S867" i="7"/>
  <c r="AS867" i="7"/>
  <c r="AB867" i="7"/>
  <c r="N867" i="7"/>
  <c r="AI867" i="7"/>
  <c r="Q867" i="7"/>
  <c r="AH867" i="7"/>
  <c r="O867" i="7"/>
  <c r="AQ867" i="7"/>
  <c r="AA867" i="7" l="1"/>
  <c r="M867" i="7"/>
  <c r="AR867" i="7"/>
  <c r="AP867" i="7"/>
  <c r="AO867" i="7" s="1"/>
  <c r="AT867" i="7" s="1"/>
  <c r="AK868" i="7" s="1"/>
  <c r="AL868" i="7" l="1"/>
  <c r="AM868" i="7" s="1"/>
  <c r="AN868" i="7"/>
  <c r="K868" i="7"/>
  <c r="R868" i="7" l="1"/>
  <c r="X868" i="7" l="1"/>
  <c r="U868" i="7"/>
  <c r="V868" i="7" s="1"/>
  <c r="Z868" i="7" s="1"/>
  <c r="AD868" i="7"/>
  <c r="Y868" i="7"/>
  <c r="W868" i="7"/>
  <c r="L868" i="7"/>
  <c r="AI868" i="7" l="1"/>
  <c r="Q868" i="7"/>
  <c r="AH868" i="7"/>
  <c r="O868" i="7"/>
  <c r="T868" i="7"/>
  <c r="AE868" i="7"/>
  <c r="AQ868" i="7"/>
  <c r="P868" i="7"/>
  <c r="AF868" i="7"/>
  <c r="AG868" i="7"/>
  <c r="S868" i="7"/>
  <c r="AB868" i="7" l="1"/>
  <c r="AS868" i="7"/>
  <c r="N868" i="7"/>
  <c r="AC868" i="7"/>
  <c r="AA868" i="7"/>
  <c r="M868" i="7"/>
  <c r="AR868" i="7"/>
  <c r="AP868" i="7"/>
  <c r="AO868" i="7" s="1"/>
  <c r="AT868" i="7" l="1"/>
  <c r="AK869" i="7" s="1"/>
  <c r="AL869" i="7" s="1"/>
  <c r="AM869" i="7" s="1"/>
  <c r="K869" i="7"/>
  <c r="AN869" i="7" l="1"/>
  <c r="R869" i="7"/>
  <c r="X869" i="7" l="1"/>
  <c r="AD869" i="7"/>
  <c r="W869" i="7"/>
  <c r="T869" i="7"/>
  <c r="U869" i="7"/>
  <c r="Y869" i="7"/>
  <c r="V869" i="7"/>
  <c r="Z869" i="7" s="1"/>
  <c r="AE869" i="7"/>
  <c r="AQ869" i="7"/>
  <c r="AC869" i="7"/>
  <c r="L869" i="7"/>
  <c r="O869" i="7" l="1"/>
  <c r="P869" i="7"/>
  <c r="AF869" i="7"/>
  <c r="AG869" i="7"/>
  <c r="S869" i="7"/>
  <c r="AS869" i="7"/>
  <c r="AB869" i="7"/>
  <c r="N869" i="7"/>
  <c r="AI869" i="7"/>
  <c r="Q869" i="7"/>
  <c r="AH869" i="7"/>
  <c r="AA869" i="7" l="1"/>
  <c r="AR869" i="7"/>
  <c r="M869" i="7"/>
  <c r="AP869" i="7"/>
  <c r="AO869" i="7" s="1"/>
  <c r="AT869" i="7" s="1"/>
  <c r="AK870" i="7" s="1"/>
  <c r="AL870" i="7" l="1"/>
  <c r="AM870" i="7" s="1"/>
  <c r="AN870" i="7"/>
  <c r="K870" i="7"/>
  <c r="R870" i="7" l="1"/>
  <c r="W870" i="7" l="1"/>
  <c r="U870" i="7"/>
  <c r="V870" i="7" s="1"/>
  <c r="Y870" i="7"/>
  <c r="AD870" i="7"/>
  <c r="T870" i="7"/>
  <c r="X870" i="7"/>
  <c r="L870" i="7"/>
  <c r="AB870" i="7" l="1"/>
  <c r="AS870" i="7"/>
  <c r="N870" i="7"/>
  <c r="O870" i="7"/>
  <c r="AQ870" i="7"/>
  <c r="AC870" i="7"/>
  <c r="P870" i="7"/>
  <c r="AG870" i="7"/>
  <c r="AF870" i="7"/>
  <c r="S870" i="7"/>
  <c r="AH870" i="7"/>
  <c r="AI870" i="7"/>
  <c r="Q870" i="7"/>
  <c r="Z870" i="7"/>
  <c r="AE870" i="7"/>
  <c r="M870" i="7" l="1"/>
  <c r="AR870" i="7"/>
  <c r="AA870" i="7"/>
  <c r="AP870" i="7"/>
  <c r="AO870" i="7" s="1"/>
  <c r="AT870" i="7" s="1"/>
  <c r="AK871" i="7" s="1"/>
  <c r="AL871" i="7" l="1"/>
  <c r="AM871" i="7" s="1"/>
  <c r="AN871" i="7"/>
  <c r="K871" i="7"/>
  <c r="R871" i="7" l="1"/>
  <c r="AD871" i="7" l="1"/>
  <c r="U871" i="7"/>
  <c r="V871" i="7" s="1"/>
  <c r="Z871" i="7" s="1"/>
  <c r="Y871" i="7"/>
  <c r="W871" i="7"/>
  <c r="AQ871" i="7"/>
  <c r="X871" i="7"/>
  <c r="AE871" i="7"/>
  <c r="T871" i="7"/>
  <c r="L871" i="7"/>
  <c r="AB871" i="7" l="1"/>
  <c r="N871" i="7"/>
  <c r="AS871" i="7"/>
  <c r="AI871" i="7"/>
  <c r="Q871" i="7"/>
  <c r="AH871" i="7"/>
  <c r="AC871" i="7"/>
  <c r="O871" i="7"/>
  <c r="AG871" i="7"/>
  <c r="P871" i="7"/>
  <c r="AF871" i="7"/>
  <c r="S871" i="7"/>
  <c r="AA871" i="7" l="1"/>
  <c r="M871" i="7"/>
  <c r="AR871" i="7"/>
  <c r="AP871" i="7"/>
  <c r="AO871" i="7" s="1"/>
  <c r="AT871" i="7" s="1"/>
  <c r="AK872" i="7" s="1"/>
  <c r="AL872" i="7" l="1"/>
  <c r="AM872" i="7" s="1"/>
  <c r="AN872" i="7"/>
  <c r="K872" i="7"/>
  <c r="R872" i="7" l="1"/>
  <c r="U872" i="7" l="1"/>
  <c r="AQ872" i="7" s="1"/>
  <c r="W872" i="7"/>
  <c r="T872" i="7" s="1"/>
  <c r="X872" i="7"/>
  <c r="AD872" i="7"/>
  <c r="V872" i="7"/>
  <c r="Y872" i="7"/>
  <c r="L872" i="7"/>
  <c r="AG872" i="7" l="1"/>
  <c r="P872" i="7"/>
  <c r="AF872" i="7"/>
  <c r="S872" i="7"/>
  <c r="N872" i="7"/>
  <c r="AB872" i="7"/>
  <c r="AS872" i="7"/>
  <c r="AH872" i="7"/>
  <c r="AI872" i="7"/>
  <c r="Q872" i="7"/>
  <c r="AC872" i="7"/>
  <c r="Z872" i="7"/>
  <c r="O872" i="7"/>
  <c r="AE872" i="7"/>
  <c r="M872" i="7" l="1"/>
  <c r="AR872" i="7"/>
  <c r="AA872" i="7"/>
  <c r="AP872" i="7"/>
  <c r="AO872" i="7" s="1"/>
  <c r="AT872" i="7" s="1"/>
  <c r="AK873" i="7" s="1"/>
  <c r="AL873" i="7" l="1"/>
  <c r="AM873" i="7" s="1"/>
  <c r="AN873" i="7"/>
  <c r="K873" i="7"/>
  <c r="R873" i="7" l="1"/>
  <c r="AD873" i="7" l="1"/>
  <c r="Y873" i="7"/>
  <c r="X873" i="7"/>
  <c r="W873" i="7"/>
  <c r="T873" i="7" s="1"/>
  <c r="U873" i="7"/>
  <c r="V873" i="7" s="1"/>
  <c r="L873" i="7"/>
  <c r="AQ873" i="7" l="1"/>
  <c r="Q873" i="7"/>
  <c r="AH873" i="7"/>
  <c r="AI873" i="7"/>
  <c r="AB873" i="7"/>
  <c r="N873" i="7"/>
  <c r="AS873" i="7"/>
  <c r="O873" i="7"/>
  <c r="P873" i="7"/>
  <c r="AF873" i="7"/>
  <c r="AG873" i="7"/>
  <c r="S873" i="7"/>
  <c r="AC873" i="7"/>
  <c r="Z873" i="7"/>
  <c r="AE873" i="7"/>
  <c r="AR873" i="7" l="1"/>
  <c r="AA873" i="7"/>
  <c r="M873" i="7"/>
  <c r="AP873" i="7"/>
  <c r="AO873" i="7" s="1"/>
  <c r="AT873" i="7" s="1"/>
  <c r="AK874" i="7" s="1"/>
  <c r="AL874" i="7" l="1"/>
  <c r="AM874" i="7" s="1"/>
  <c r="AN874" i="7"/>
  <c r="K874" i="7"/>
  <c r="R874" i="7" l="1"/>
  <c r="Y874" i="7" l="1"/>
  <c r="X874" i="7"/>
  <c r="AD874" i="7"/>
  <c r="U874" i="7"/>
  <c r="V874" i="7" s="1"/>
  <c r="W874" i="7"/>
  <c r="T874" i="7"/>
  <c r="L874" i="7"/>
  <c r="N874" i="7" l="1"/>
  <c r="AS874" i="7"/>
  <c r="AB874" i="7"/>
  <c r="AQ874" i="7"/>
  <c r="AI874" i="7"/>
  <c r="Q874" i="7"/>
  <c r="AH874" i="7"/>
  <c r="AC874" i="7"/>
  <c r="O874" i="7"/>
  <c r="AG874" i="7"/>
  <c r="P874" i="7"/>
  <c r="AF874" i="7"/>
  <c r="S874" i="7"/>
  <c r="Z874" i="7"/>
  <c r="AE874" i="7"/>
  <c r="M874" i="7" l="1"/>
  <c r="AR874" i="7"/>
  <c r="AA874" i="7"/>
  <c r="AP874" i="7"/>
  <c r="AO874" i="7" s="1"/>
  <c r="AT874" i="7" s="1"/>
  <c r="AK875" i="7" s="1"/>
  <c r="AL875" i="7" l="1"/>
  <c r="AM875" i="7" s="1"/>
  <c r="AN875" i="7"/>
  <c r="K875" i="7"/>
  <c r="R875" i="7" l="1"/>
  <c r="W875" i="7" l="1"/>
  <c r="U875" i="7"/>
  <c r="AE875" i="7" s="1"/>
  <c r="T875" i="7"/>
  <c r="AC875" i="7"/>
  <c r="Y875" i="7"/>
  <c r="AD875" i="7"/>
  <c r="X875" i="7"/>
  <c r="V875" i="7"/>
  <c r="AQ875" i="7"/>
  <c r="L875" i="7"/>
  <c r="P875" i="7" l="1"/>
  <c r="AG875" i="7"/>
  <c r="AF875" i="7"/>
  <c r="S875" i="7"/>
  <c r="Z875" i="7"/>
  <c r="O875" i="7"/>
  <c r="AB875" i="7"/>
  <c r="AS875" i="7"/>
  <c r="N875" i="7"/>
  <c r="AI875" i="7"/>
  <c r="Q875" i="7"/>
  <c r="AH875" i="7"/>
  <c r="AR875" i="7" l="1"/>
  <c r="AA875" i="7"/>
  <c r="M875" i="7"/>
  <c r="AP875" i="7"/>
  <c r="AO875" i="7" s="1"/>
  <c r="AT875" i="7" s="1"/>
  <c r="AK876" i="7" s="1"/>
  <c r="AL876" i="7" l="1"/>
  <c r="AM876" i="7" s="1"/>
  <c r="AN876" i="7"/>
  <c r="K876" i="7"/>
  <c r="R876" i="7" l="1"/>
  <c r="Y876" i="7" l="1"/>
  <c r="W876" i="7"/>
  <c r="U876" i="7"/>
  <c r="AQ876" i="7" s="1"/>
  <c r="T876" i="7"/>
  <c r="X876" i="7"/>
  <c r="AD876" i="7"/>
  <c r="L876" i="7"/>
  <c r="V876" i="7" l="1"/>
  <c r="O876" i="7"/>
  <c r="AB876" i="7"/>
  <c r="N876" i="7"/>
  <c r="AS876" i="7"/>
  <c r="AP876" i="7"/>
  <c r="AO876" i="7" s="1"/>
  <c r="AI876" i="7"/>
  <c r="AH876" i="7"/>
  <c r="Q876" i="7"/>
  <c r="AE876" i="7"/>
  <c r="AC876" i="7"/>
  <c r="AF876" i="7"/>
  <c r="AG876" i="7"/>
  <c r="P876" i="7"/>
  <c r="S876" i="7"/>
  <c r="Z876" i="7"/>
  <c r="AT876" i="7" l="1"/>
  <c r="AK877" i="7" s="1"/>
  <c r="AL877" i="7" s="1"/>
  <c r="AM877" i="7" s="1"/>
  <c r="AA876" i="7"/>
  <c r="M876" i="7"/>
  <c r="AR876" i="7"/>
  <c r="AN877" i="7" l="1"/>
  <c r="K877" i="7"/>
  <c r="R877" i="7" l="1"/>
  <c r="Y877" i="7" l="1"/>
  <c r="X877" i="7"/>
  <c r="AD877" i="7"/>
  <c r="W877" i="7"/>
  <c r="U877" i="7"/>
  <c r="V877" i="7" s="1"/>
  <c r="Z877" i="7" s="1"/>
  <c r="T877" i="7"/>
  <c r="L877" i="7"/>
  <c r="O877" i="7" l="1"/>
  <c r="P877" i="7"/>
  <c r="AG877" i="7"/>
  <c r="AF877" i="7"/>
  <c r="S877" i="7"/>
  <c r="AS877" i="7"/>
  <c r="AB877" i="7"/>
  <c r="N877" i="7"/>
  <c r="AI877" i="7"/>
  <c r="Q877" i="7"/>
  <c r="AH877" i="7"/>
  <c r="AC877" i="7"/>
  <c r="AE877" i="7"/>
  <c r="AQ877" i="7"/>
  <c r="AA877" i="7" l="1"/>
  <c r="M877" i="7"/>
  <c r="AR877" i="7"/>
  <c r="AP877" i="7"/>
  <c r="AO877" i="7" s="1"/>
  <c r="AT877" i="7" s="1"/>
  <c r="AK878" i="7" s="1"/>
  <c r="AL878" i="7" l="1"/>
  <c r="AM878" i="7" s="1"/>
  <c r="AN878" i="7"/>
  <c r="K878" i="7"/>
  <c r="R878" i="7" l="1"/>
  <c r="W878" i="7" l="1"/>
  <c r="U878" i="7"/>
  <c r="Y878" i="7"/>
  <c r="X878" i="7"/>
  <c r="AD878" i="7"/>
  <c r="AE878" i="7"/>
  <c r="AQ878" i="7"/>
  <c r="V878" i="7"/>
  <c r="Z878" i="7" s="1"/>
  <c r="L878" i="7"/>
  <c r="AG878" i="7" l="1"/>
  <c r="AF878" i="7"/>
  <c r="P878" i="7"/>
  <c r="S878" i="7"/>
  <c r="O878" i="7"/>
  <c r="AI878" i="7"/>
  <c r="AH878" i="7"/>
  <c r="Q878" i="7"/>
  <c r="T878" i="7"/>
  <c r="AS878" i="7" l="1"/>
  <c r="AB878" i="7"/>
  <c r="N878" i="7"/>
  <c r="AC878" i="7"/>
  <c r="AA878" i="7"/>
  <c r="M878" i="7"/>
  <c r="AR878" i="7"/>
  <c r="AP878" i="7"/>
  <c r="AO878" i="7" s="1"/>
  <c r="K879" i="7" l="1"/>
  <c r="AT878" i="7"/>
  <c r="AK879" i="7" s="1"/>
  <c r="AL879" i="7" l="1"/>
  <c r="AM879" i="7" s="1"/>
  <c r="AN879" i="7"/>
  <c r="R879" i="7"/>
  <c r="W879" i="7" l="1"/>
  <c r="AD879" i="7"/>
  <c r="U879" i="7"/>
  <c r="V879" i="7" s="1"/>
  <c r="Z879" i="7" s="1"/>
  <c r="T879" i="7"/>
  <c r="Y879" i="7"/>
  <c r="X879" i="7"/>
  <c r="AE879" i="7"/>
  <c r="AC879" i="7"/>
  <c r="AQ879" i="7"/>
  <c r="L879" i="7"/>
  <c r="AS879" i="7" l="1"/>
  <c r="N879" i="7"/>
  <c r="AB879" i="7"/>
  <c r="O879" i="7"/>
  <c r="Q879" i="7"/>
  <c r="AH879" i="7"/>
  <c r="AI879" i="7"/>
  <c r="AG879" i="7"/>
  <c r="P879" i="7"/>
  <c r="AF879" i="7"/>
  <c r="S879" i="7"/>
  <c r="AP879" i="7" s="1"/>
  <c r="AO879" i="7" s="1"/>
  <c r="AT879" i="7" l="1"/>
  <c r="AK880" i="7" s="1"/>
  <c r="AL880" i="7" s="1"/>
  <c r="AM880" i="7" s="1"/>
  <c r="M879" i="7"/>
  <c r="AA879" i="7"/>
  <c r="AR879" i="7"/>
  <c r="AN880" i="7" l="1"/>
  <c r="K880" i="7"/>
  <c r="R880" i="7" l="1"/>
  <c r="W880" i="7" l="1"/>
  <c r="AD880" i="7"/>
  <c r="X880" i="7"/>
  <c r="U880" i="7"/>
  <c r="V880" i="7" s="1"/>
  <c r="Z880" i="7" s="1"/>
  <c r="Y880" i="7"/>
  <c r="T880" i="7"/>
  <c r="AC880" i="7" s="1"/>
  <c r="AQ880" i="7"/>
  <c r="L880" i="7"/>
  <c r="AE880" i="7" l="1"/>
  <c r="O880" i="7"/>
  <c r="AS880" i="7"/>
  <c r="N880" i="7"/>
  <c r="AB880" i="7"/>
  <c r="P880" i="7"/>
  <c r="AG880" i="7"/>
  <c r="AF880" i="7"/>
  <c r="S880" i="7"/>
  <c r="AH880" i="7"/>
  <c r="AI880" i="7"/>
  <c r="Q880" i="7"/>
  <c r="AR880" i="7" l="1"/>
  <c r="AA880" i="7"/>
  <c r="M880" i="7"/>
  <c r="AP880" i="7"/>
  <c r="AO880" i="7" s="1"/>
  <c r="AT880" i="7" s="1"/>
  <c r="AK881" i="7" s="1"/>
  <c r="AL881" i="7" l="1"/>
  <c r="AM881" i="7" s="1"/>
  <c r="AN881" i="7"/>
  <c r="K881" i="7"/>
  <c r="R881" i="7" l="1"/>
  <c r="W881" i="7" l="1"/>
  <c r="T881" i="7"/>
  <c r="AD881" i="7"/>
  <c r="X881" i="7"/>
  <c r="Y881" i="7"/>
  <c r="U881" i="7"/>
  <c r="V881" i="7" s="1"/>
  <c r="AC881" i="7"/>
  <c r="L881" i="7"/>
  <c r="O881" i="7" l="1"/>
  <c r="N881" i="7"/>
  <c r="AS881" i="7"/>
  <c r="AB881" i="7"/>
  <c r="P881" i="7"/>
  <c r="AF881" i="7"/>
  <c r="AG881" i="7"/>
  <c r="S881" i="7"/>
  <c r="AQ881" i="7"/>
  <c r="AP881" i="7"/>
  <c r="AO881" i="7" s="1"/>
  <c r="AH881" i="7"/>
  <c r="Q881" i="7"/>
  <c r="AI881" i="7"/>
  <c r="Z881" i="7"/>
  <c r="AE881" i="7"/>
  <c r="AR881" i="7" l="1"/>
  <c r="AA881" i="7"/>
  <c r="M881" i="7"/>
  <c r="AT881" i="7"/>
  <c r="AK882" i="7" s="1"/>
  <c r="AL882" i="7" l="1"/>
  <c r="AM882" i="7" s="1"/>
  <c r="AN882" i="7"/>
  <c r="K882" i="7"/>
  <c r="R882" i="7" l="1"/>
  <c r="AD882" i="7" l="1"/>
  <c r="U882" i="7"/>
  <c r="AE882" i="7"/>
  <c r="AQ882" i="7"/>
  <c r="W882" i="7"/>
  <c r="V882" i="7"/>
  <c r="T882" i="7"/>
  <c r="Y882" i="7"/>
  <c r="X882" i="7"/>
  <c r="L882" i="7"/>
  <c r="N882" i="7" l="1"/>
  <c r="AB882" i="7"/>
  <c r="AS882" i="7"/>
  <c r="Q882" i="7"/>
  <c r="AI882" i="7"/>
  <c r="AH882" i="7"/>
  <c r="P882" i="7"/>
  <c r="AG882" i="7"/>
  <c r="AF882" i="7"/>
  <c r="S882" i="7"/>
  <c r="Z882" i="7"/>
  <c r="O882" i="7"/>
  <c r="AC882" i="7"/>
  <c r="AR882" i="7" l="1"/>
  <c r="AA882" i="7"/>
  <c r="M882" i="7"/>
  <c r="AP882" i="7"/>
  <c r="AO882" i="7" s="1"/>
  <c r="AT882" i="7" s="1"/>
  <c r="AK883" i="7" s="1"/>
  <c r="AL883" i="7" l="1"/>
  <c r="AM883" i="7" s="1"/>
  <c r="AN883" i="7"/>
  <c r="K883" i="7"/>
  <c r="R883" i="7" l="1"/>
  <c r="Y883" i="7" l="1"/>
  <c r="AD883" i="7"/>
  <c r="X883" i="7"/>
  <c r="U883" i="7"/>
  <c r="V883" i="7" s="1"/>
  <c r="Z883" i="7" s="1"/>
  <c r="W883" i="7"/>
  <c r="L883" i="7"/>
  <c r="O883" i="7" l="1"/>
  <c r="Q883" i="7"/>
  <c r="AH883" i="7"/>
  <c r="AI883" i="7"/>
  <c r="AQ883" i="7"/>
  <c r="AE883" i="7"/>
  <c r="T883" i="7"/>
  <c r="AF883" i="7"/>
  <c r="P883" i="7"/>
  <c r="AG883" i="7"/>
  <c r="S883" i="7"/>
  <c r="AP883" i="7" s="1"/>
  <c r="AO883" i="7" s="1"/>
  <c r="AS883" i="7" l="1"/>
  <c r="N883" i="7"/>
  <c r="AB883" i="7"/>
  <c r="AC883" i="7"/>
  <c r="AT883" i="7"/>
  <c r="AK884" i="7" s="1"/>
  <c r="M883" i="7"/>
  <c r="AR883" i="7"/>
  <c r="AA883" i="7"/>
  <c r="K884" i="7" l="1"/>
  <c r="AL884" i="7"/>
  <c r="AM884" i="7" s="1"/>
  <c r="AN884" i="7"/>
  <c r="R884" i="7" l="1"/>
  <c r="AD884" i="7" l="1"/>
  <c r="X884" i="7"/>
  <c r="W884" i="7"/>
  <c r="U884" i="7"/>
  <c r="V884" i="7" s="1"/>
  <c r="Y884" i="7"/>
  <c r="L884" i="7"/>
  <c r="O884" i="7" l="1"/>
  <c r="AE884" i="7"/>
  <c r="Q884" i="7"/>
  <c r="AH884" i="7"/>
  <c r="AI884" i="7"/>
  <c r="T884" i="7"/>
  <c r="P884" i="7"/>
  <c r="AG884" i="7"/>
  <c r="AF884" i="7"/>
  <c r="S884" i="7"/>
  <c r="AP884" i="7"/>
  <c r="AO884" i="7" s="1"/>
  <c r="Z884" i="7"/>
  <c r="AQ884" i="7"/>
  <c r="N884" i="7" l="1"/>
  <c r="AB884" i="7"/>
  <c r="AS884" i="7"/>
  <c r="AC884" i="7"/>
  <c r="AT884" i="7"/>
  <c r="AK885" i="7" s="1"/>
  <c r="M884" i="7"/>
  <c r="AA884" i="7"/>
  <c r="AR884" i="7"/>
  <c r="K885" i="7" l="1"/>
  <c r="AL885" i="7"/>
  <c r="AM885" i="7" s="1"/>
  <c r="AN885" i="7"/>
  <c r="R885" i="7" l="1"/>
  <c r="W885" i="7" l="1"/>
  <c r="T885" i="7"/>
  <c r="X885" i="7"/>
  <c r="AD885" i="7"/>
  <c r="Y885" i="7"/>
  <c r="U885" i="7"/>
  <c r="V885" i="7" s="1"/>
  <c r="L885" i="7"/>
  <c r="O885" i="7" l="1"/>
  <c r="AP885" i="7"/>
  <c r="AO885" i="7" s="1"/>
  <c r="AB885" i="7"/>
  <c r="N885" i="7"/>
  <c r="AS885" i="7"/>
  <c r="AH885" i="7"/>
  <c r="AI885" i="7"/>
  <c r="Q885" i="7"/>
  <c r="AC885" i="7"/>
  <c r="AF885" i="7"/>
  <c r="P885" i="7"/>
  <c r="AG885" i="7"/>
  <c r="S885" i="7"/>
  <c r="Z885" i="7"/>
  <c r="AQ885" i="7"/>
  <c r="AE885" i="7"/>
  <c r="AT885" i="7" l="1"/>
  <c r="AK886" i="7" s="1"/>
  <c r="AR885" i="7"/>
  <c r="AA885" i="7"/>
  <c r="M885" i="7"/>
  <c r="K886" i="7" l="1"/>
  <c r="AL886" i="7"/>
  <c r="AM886" i="7" s="1"/>
  <c r="AN886" i="7"/>
  <c r="R886" i="7" l="1"/>
  <c r="AD886" i="7" l="1"/>
  <c r="X886" i="7"/>
  <c r="U886" i="7"/>
  <c r="AE886" i="7" s="1"/>
  <c r="W886" i="7"/>
  <c r="V886" i="7"/>
  <c r="Z886" i="7" s="1"/>
  <c r="Y886" i="7"/>
  <c r="L886" i="7"/>
  <c r="AQ886" i="7" l="1"/>
  <c r="AI886" i="7"/>
  <c r="Q886" i="7"/>
  <c r="AH886" i="7"/>
  <c r="P886" i="7"/>
  <c r="AF886" i="7"/>
  <c r="AG886" i="7"/>
  <c r="S886" i="7"/>
  <c r="O886" i="7"/>
  <c r="T886" i="7"/>
  <c r="AR886" i="7" l="1"/>
  <c r="AA886" i="7"/>
  <c r="M886" i="7"/>
  <c r="AP886" i="7"/>
  <c r="AO886" i="7" s="1"/>
  <c r="N886" i="7"/>
  <c r="AB886" i="7"/>
  <c r="AS886" i="7"/>
  <c r="AT886" i="7" s="1"/>
  <c r="AK887" i="7" s="1"/>
  <c r="AC886" i="7"/>
  <c r="AL887" i="7" l="1"/>
  <c r="AM887" i="7" s="1"/>
  <c r="AN887" i="7"/>
  <c r="K887" i="7"/>
  <c r="R887" i="7" l="1"/>
  <c r="W887" i="7" l="1"/>
  <c r="Y887" i="7"/>
  <c r="X887" i="7"/>
  <c r="AD887" i="7"/>
  <c r="T887" i="7"/>
  <c r="AC887" i="7" s="1"/>
  <c r="U887" i="7"/>
  <c r="V887" i="7" s="1"/>
  <c r="AQ887" i="7"/>
  <c r="L887" i="7"/>
  <c r="AE887" i="7" l="1"/>
  <c r="AG887" i="7"/>
  <c r="P887" i="7"/>
  <c r="AF887" i="7"/>
  <c r="S887" i="7"/>
  <c r="O887" i="7"/>
  <c r="Z887" i="7"/>
  <c r="AB887" i="7"/>
  <c r="AS887" i="7"/>
  <c r="N887" i="7"/>
  <c r="AI887" i="7"/>
  <c r="AH887" i="7"/>
  <c r="Q887" i="7"/>
  <c r="AR887" i="7" l="1"/>
  <c r="M887" i="7"/>
  <c r="AA887" i="7"/>
  <c r="AP887" i="7"/>
  <c r="AO887" i="7" s="1"/>
  <c r="AT887" i="7" s="1"/>
  <c r="AK888" i="7" s="1"/>
  <c r="AL888" i="7" l="1"/>
  <c r="AM888" i="7" s="1"/>
  <c r="AN888" i="7"/>
  <c r="K888" i="7"/>
  <c r="R888" i="7" l="1"/>
  <c r="W888" i="7" l="1"/>
  <c r="Y888" i="7"/>
  <c r="X888" i="7"/>
  <c r="AD888" i="7"/>
  <c r="T888" i="7"/>
  <c r="U888" i="7"/>
  <c r="V888" i="7" s="1"/>
  <c r="L888" i="7"/>
  <c r="AF888" i="7" l="1"/>
  <c r="P888" i="7"/>
  <c r="AG888" i="7"/>
  <c r="S888" i="7"/>
  <c r="O888" i="7"/>
  <c r="AS888" i="7"/>
  <c r="N888" i="7"/>
  <c r="AB888" i="7"/>
  <c r="AH888" i="7"/>
  <c r="AI888" i="7"/>
  <c r="Q888" i="7"/>
  <c r="AP888" i="7"/>
  <c r="AO888" i="7" s="1"/>
  <c r="AE888" i="7"/>
  <c r="Z888" i="7"/>
  <c r="AC888" i="7"/>
  <c r="AQ888" i="7"/>
  <c r="AT888" i="7" l="1"/>
  <c r="AK889" i="7" s="1"/>
  <c r="AR888" i="7"/>
  <c r="M888" i="7"/>
  <c r="AA888" i="7"/>
  <c r="K889" i="7" l="1"/>
  <c r="AL889" i="7"/>
  <c r="AM889" i="7" s="1"/>
  <c r="AN889" i="7"/>
  <c r="R889" i="7" l="1"/>
  <c r="X889" i="7" l="1"/>
  <c r="Y889" i="7"/>
  <c r="AD889" i="7"/>
  <c r="W889" i="7"/>
  <c r="U889" i="7"/>
  <c r="V889" i="7" s="1"/>
  <c r="L889" i="7"/>
  <c r="O889" i="7" l="1"/>
  <c r="Q889" i="7"/>
  <c r="AI889" i="7"/>
  <c r="AH889" i="7"/>
  <c r="AE889" i="7"/>
  <c r="AG889" i="7"/>
  <c r="AF889" i="7"/>
  <c r="P889" i="7"/>
  <c r="S889" i="7"/>
  <c r="Z889" i="7"/>
  <c r="AQ889" i="7"/>
  <c r="T889" i="7"/>
  <c r="M889" i="7" l="1"/>
  <c r="AA889" i="7"/>
  <c r="AR889" i="7"/>
  <c r="N889" i="7"/>
  <c r="AB889" i="7"/>
  <c r="AS889" i="7"/>
  <c r="AC889" i="7"/>
  <c r="AP889" i="7"/>
  <c r="AO889" i="7" s="1"/>
  <c r="AT889" i="7" s="1"/>
  <c r="AK890" i="7" s="1"/>
  <c r="AL890" i="7" l="1"/>
  <c r="AM890" i="7" s="1"/>
  <c r="AN890" i="7"/>
  <c r="K890" i="7"/>
  <c r="R890" i="7" l="1"/>
  <c r="U890" i="7" l="1"/>
  <c r="V890" i="7"/>
  <c r="W890" i="7"/>
  <c r="Y890" i="7"/>
  <c r="X890" i="7"/>
  <c r="AD890" i="7"/>
  <c r="AQ890" i="7"/>
  <c r="Z890" i="7"/>
  <c r="L890" i="7"/>
  <c r="AH890" i="7" l="1"/>
  <c r="Q890" i="7"/>
  <c r="AI890" i="7"/>
  <c r="O890" i="7"/>
  <c r="T890" i="7"/>
  <c r="AF890" i="7"/>
  <c r="AG890" i="7"/>
  <c r="P890" i="7"/>
  <c r="S890" i="7"/>
  <c r="AE890" i="7"/>
  <c r="AR890" i="7" l="1"/>
  <c r="AA890" i="7"/>
  <c r="M890" i="7"/>
  <c r="AP890" i="7"/>
  <c r="AO890" i="7" s="1"/>
  <c r="AB890" i="7"/>
  <c r="AS890" i="7"/>
  <c r="N890" i="7"/>
  <c r="AC890" i="7"/>
  <c r="AT890" i="7" l="1"/>
  <c r="AK891" i="7" s="1"/>
  <c r="AL891" i="7" s="1"/>
  <c r="AM891" i="7" s="1"/>
  <c r="K891" i="7"/>
  <c r="AN891" i="7" l="1"/>
  <c r="R891" i="7"/>
  <c r="W891" i="7" l="1"/>
  <c r="U891" i="7"/>
  <c r="Y891" i="7"/>
  <c r="T891" i="7"/>
  <c r="X891" i="7"/>
  <c r="V891" i="7"/>
  <c r="Z891" i="7" s="1"/>
  <c r="AD891" i="7"/>
  <c r="AC891" i="7"/>
  <c r="L891" i="7"/>
  <c r="N891" i="7" l="1"/>
  <c r="AB891" i="7"/>
  <c r="AS891" i="7"/>
  <c r="O891" i="7"/>
  <c r="AE891" i="7"/>
  <c r="P891" i="7"/>
  <c r="AF891" i="7"/>
  <c r="AG891" i="7"/>
  <c r="S891" i="7"/>
  <c r="Q891" i="7"/>
  <c r="AH891" i="7"/>
  <c r="AI891" i="7"/>
  <c r="AQ891" i="7"/>
  <c r="AA891" i="7" l="1"/>
  <c r="M891" i="7"/>
  <c r="AR891" i="7"/>
  <c r="AP891" i="7"/>
  <c r="AO891" i="7" s="1"/>
  <c r="AT891" i="7" s="1"/>
  <c r="AK892" i="7" s="1"/>
  <c r="AL892" i="7" l="1"/>
  <c r="AM892" i="7" s="1"/>
  <c r="AN892" i="7"/>
  <c r="K892" i="7"/>
  <c r="R892" i="7" l="1"/>
  <c r="W892" i="7" l="1"/>
  <c r="Y892" i="7"/>
  <c r="AD892" i="7"/>
  <c r="U892" i="7"/>
  <c r="X892" i="7"/>
  <c r="V892" i="7"/>
  <c r="T892" i="7"/>
  <c r="L892" i="7"/>
  <c r="P892" i="7" l="1"/>
  <c r="AG892" i="7"/>
  <c r="AF892" i="7"/>
  <c r="S892" i="7"/>
  <c r="N892" i="7"/>
  <c r="AB892" i="7"/>
  <c r="AS892" i="7"/>
  <c r="O892" i="7"/>
  <c r="AQ892" i="7"/>
  <c r="AC892" i="7"/>
  <c r="Z892" i="7"/>
  <c r="Q892" i="7"/>
  <c r="AI892" i="7"/>
  <c r="AH892" i="7"/>
  <c r="AE892" i="7"/>
  <c r="M892" i="7" l="1"/>
  <c r="AA892" i="7"/>
  <c r="AR892" i="7"/>
  <c r="AP892" i="7"/>
  <c r="AO892" i="7" s="1"/>
  <c r="AT892" i="7" s="1"/>
  <c r="AK893" i="7" s="1"/>
  <c r="AL893" i="7" l="1"/>
  <c r="AM893" i="7" s="1"/>
  <c r="AN893" i="7"/>
  <c r="K893" i="7"/>
  <c r="R893" i="7" l="1"/>
  <c r="W893" i="7" l="1"/>
  <c r="Y893" i="7"/>
  <c r="X893" i="7"/>
  <c r="AD893" i="7"/>
  <c r="U893" i="7"/>
  <c r="V893" i="7" s="1"/>
  <c r="L893" i="7"/>
  <c r="O893" i="7" l="1"/>
  <c r="AQ893" i="7"/>
  <c r="Q893" i="7"/>
  <c r="AH893" i="7"/>
  <c r="AI893" i="7"/>
  <c r="T893" i="7"/>
  <c r="AG893" i="7"/>
  <c r="P893" i="7"/>
  <c r="AF893" i="7"/>
  <c r="S893" i="7"/>
  <c r="AE893" i="7"/>
  <c r="Z893" i="7"/>
  <c r="M893" i="7" l="1"/>
  <c r="AA893" i="7"/>
  <c r="AR893" i="7"/>
  <c r="AB893" i="7"/>
  <c r="AS893" i="7"/>
  <c r="N893" i="7"/>
  <c r="AC893" i="7"/>
  <c r="AP893" i="7"/>
  <c r="AO893" i="7" s="1"/>
  <c r="AT893" i="7" s="1"/>
  <c r="AK894" i="7" s="1"/>
  <c r="AL894" i="7" l="1"/>
  <c r="AM894" i="7" s="1"/>
  <c r="AN894" i="7"/>
  <c r="K894" i="7"/>
  <c r="R894" i="7" l="1"/>
  <c r="W894" i="7" l="1"/>
  <c r="AD894" i="7"/>
  <c r="X894" i="7"/>
  <c r="Y894" i="7"/>
  <c r="T894" i="7"/>
  <c r="AC894" i="7" s="1"/>
  <c r="U894" i="7"/>
  <c r="V894" i="7" s="1"/>
  <c r="Z894" i="7" s="1"/>
  <c r="L894" i="7"/>
  <c r="O894" i="7" l="1"/>
  <c r="AE894" i="7"/>
  <c r="N894" i="7"/>
  <c r="AB894" i="7"/>
  <c r="AS894" i="7"/>
  <c r="AQ894" i="7"/>
  <c r="P894" i="7"/>
  <c r="AF894" i="7"/>
  <c r="AG894" i="7"/>
  <c r="S894" i="7"/>
  <c r="AP894" i="7"/>
  <c r="AO894" i="7" s="1"/>
  <c r="AH894" i="7"/>
  <c r="AI894" i="7"/>
  <c r="Q894" i="7"/>
  <c r="AA894" i="7" l="1"/>
  <c r="M894" i="7"/>
  <c r="AR894" i="7"/>
  <c r="AT894" i="7"/>
  <c r="AK895" i="7" s="1"/>
  <c r="K895" i="7" l="1"/>
  <c r="AL895" i="7"/>
  <c r="AM895" i="7" s="1"/>
  <c r="AN895" i="7"/>
  <c r="R895" i="7" l="1"/>
  <c r="AD895" i="7" l="1"/>
  <c r="Y895" i="7"/>
  <c r="X895" i="7"/>
  <c r="U895" i="7"/>
  <c r="V895" i="7" s="1"/>
  <c r="Z895" i="7" s="1"/>
  <c r="W895" i="7"/>
  <c r="L895" i="7"/>
  <c r="AE895" i="7" l="1"/>
  <c r="O895" i="7"/>
  <c r="Q895" i="7"/>
  <c r="AH895" i="7"/>
  <c r="AI895" i="7"/>
  <c r="AG895" i="7"/>
  <c r="AF895" i="7"/>
  <c r="P895" i="7"/>
  <c r="S895" i="7"/>
  <c r="T895" i="7"/>
  <c r="AQ895" i="7"/>
  <c r="AS895" i="7" l="1"/>
  <c r="AB895" i="7"/>
  <c r="N895" i="7"/>
  <c r="AC895" i="7"/>
  <c r="M895" i="7"/>
  <c r="AR895" i="7"/>
  <c r="AA895" i="7"/>
  <c r="AP895" i="7"/>
  <c r="AO895" i="7" s="1"/>
  <c r="AT895" i="7" s="1"/>
  <c r="AK896" i="7" s="1"/>
  <c r="AL896" i="7" l="1"/>
  <c r="AM896" i="7" s="1"/>
  <c r="AN896" i="7"/>
  <c r="K896" i="7"/>
  <c r="R896" i="7" l="1"/>
  <c r="AD896" i="7" l="1"/>
  <c r="X896" i="7"/>
  <c r="Y896" i="7"/>
  <c r="U896" i="7"/>
  <c r="AQ896" i="7" s="1"/>
  <c r="W896" i="7"/>
  <c r="V896" i="7"/>
  <c r="L896" i="7"/>
  <c r="AG896" i="7" l="1"/>
  <c r="P896" i="7"/>
  <c r="AF896" i="7"/>
  <c r="S896" i="7"/>
  <c r="AP896" i="7"/>
  <c r="AO896" i="7" s="1"/>
  <c r="AI896" i="7"/>
  <c r="AH896" i="7"/>
  <c r="Q896" i="7"/>
  <c r="O896" i="7"/>
  <c r="AE896" i="7"/>
  <c r="Z896" i="7"/>
  <c r="T896" i="7"/>
  <c r="M896" i="7" l="1"/>
  <c r="AA896" i="7"/>
  <c r="AR896" i="7"/>
  <c r="AB896" i="7"/>
  <c r="N896" i="7"/>
  <c r="AS896" i="7"/>
  <c r="AT896" i="7" s="1"/>
  <c r="AK897" i="7" s="1"/>
  <c r="AC896" i="7"/>
  <c r="AL897" i="7" l="1"/>
  <c r="AM897" i="7" s="1"/>
  <c r="AN897" i="7"/>
  <c r="K897" i="7"/>
  <c r="R897" i="7" l="1"/>
  <c r="X897" i="7" l="1"/>
  <c r="W897" i="7"/>
  <c r="T897" i="7" s="1"/>
  <c r="U897" i="7"/>
  <c r="V897" i="7"/>
  <c r="Y897" i="7"/>
  <c r="AD897" i="7"/>
  <c r="L897" i="7"/>
  <c r="N897" i="7" l="1"/>
  <c r="AB897" i="7"/>
  <c r="AS897" i="7"/>
  <c r="AC897" i="7"/>
  <c r="O897" i="7"/>
  <c r="AF897" i="7"/>
  <c r="AG897" i="7"/>
  <c r="P897" i="7"/>
  <c r="S897" i="7"/>
  <c r="AP897" i="7" s="1"/>
  <c r="AO897" i="7" s="1"/>
  <c r="AQ897" i="7"/>
  <c r="Z897" i="7"/>
  <c r="AE897" i="7"/>
  <c r="Q897" i="7"/>
  <c r="AI897" i="7"/>
  <c r="AH897" i="7"/>
  <c r="AT897" i="7" l="1"/>
  <c r="AK898" i="7" s="1"/>
  <c r="AA897" i="7"/>
  <c r="M897" i="7"/>
  <c r="AR897" i="7"/>
  <c r="K898" i="7" l="1"/>
  <c r="AL898" i="7"/>
  <c r="AM898" i="7" s="1"/>
  <c r="AN898" i="7"/>
  <c r="R898" i="7" l="1"/>
  <c r="W898" i="7" l="1"/>
  <c r="T898" i="7"/>
  <c r="U898" i="7"/>
  <c r="V898" i="7" s="1"/>
  <c r="AD898" i="7"/>
  <c r="X898" i="7"/>
  <c r="Y898" i="7"/>
  <c r="L898" i="7"/>
  <c r="AG898" i="7" l="1"/>
  <c r="AF898" i="7"/>
  <c r="P898" i="7"/>
  <c r="S898" i="7"/>
  <c r="Q898" i="7"/>
  <c r="AH898" i="7"/>
  <c r="AI898" i="7"/>
  <c r="O898" i="7"/>
  <c r="AB898" i="7"/>
  <c r="AS898" i="7"/>
  <c r="N898" i="7"/>
  <c r="AQ898" i="7"/>
  <c r="AE898" i="7"/>
  <c r="Z898" i="7"/>
  <c r="AC898" i="7"/>
  <c r="AA898" i="7" l="1"/>
  <c r="AR898" i="7"/>
  <c r="M898" i="7"/>
  <c r="AP898" i="7"/>
  <c r="AO898" i="7" s="1"/>
  <c r="AT898" i="7" s="1"/>
  <c r="AK899" i="7" s="1"/>
  <c r="AL899" i="7" l="1"/>
  <c r="AM899" i="7" s="1"/>
  <c r="AN899" i="7"/>
  <c r="K899" i="7"/>
  <c r="R899" i="7" l="1"/>
  <c r="W899" i="7" l="1"/>
  <c r="AD899" i="7"/>
  <c r="U899" i="7"/>
  <c r="V899" i="7" s="1"/>
  <c r="Z899" i="7" s="1"/>
  <c r="Y899" i="7"/>
  <c r="T899" i="7"/>
  <c r="AC899" i="7" s="1"/>
  <c r="X899" i="7"/>
  <c r="AQ899" i="7"/>
  <c r="L899" i="7"/>
  <c r="AS899" i="7" l="1"/>
  <c r="AB899" i="7"/>
  <c r="N899" i="7"/>
  <c r="O899" i="7"/>
  <c r="AG899" i="7"/>
  <c r="AF899" i="7"/>
  <c r="P899" i="7"/>
  <c r="S899" i="7"/>
  <c r="Q899" i="7"/>
  <c r="AI899" i="7"/>
  <c r="AH899" i="7"/>
  <c r="AE899" i="7"/>
  <c r="M899" i="7" l="1"/>
  <c r="AA899" i="7"/>
  <c r="AR899" i="7"/>
  <c r="AP899" i="7"/>
  <c r="AO899" i="7" s="1"/>
  <c r="AT899" i="7" s="1"/>
  <c r="AK900" i="7" s="1"/>
  <c r="AL900" i="7" l="1"/>
  <c r="AM900" i="7" s="1"/>
  <c r="AN900" i="7"/>
  <c r="K900" i="7"/>
  <c r="R900" i="7" l="1"/>
  <c r="W900" i="7" l="1"/>
  <c r="X900" i="7"/>
  <c r="Y900" i="7"/>
  <c r="AD900" i="7"/>
  <c r="U900" i="7"/>
  <c r="V900" i="7" s="1"/>
  <c r="L900" i="7"/>
  <c r="O900" i="7" l="1"/>
  <c r="AE900" i="7"/>
  <c r="AH900" i="7"/>
  <c r="AI900" i="7"/>
  <c r="Q900" i="7"/>
  <c r="AG900" i="7"/>
  <c r="AF900" i="7"/>
  <c r="P900" i="7"/>
  <c r="S900" i="7"/>
  <c r="Z900" i="7"/>
  <c r="T900" i="7"/>
  <c r="AQ900" i="7"/>
  <c r="AA900" i="7" l="1"/>
  <c r="M900" i="7"/>
  <c r="AR900" i="7"/>
  <c r="AP900" i="7"/>
  <c r="AO900" i="7" s="1"/>
  <c r="AB900" i="7"/>
  <c r="AS900" i="7"/>
  <c r="AT900" i="7" s="1"/>
  <c r="AK901" i="7" s="1"/>
  <c r="N900" i="7"/>
  <c r="AC900" i="7"/>
  <c r="AL901" i="7" l="1"/>
  <c r="AM901" i="7" s="1"/>
  <c r="AN901" i="7"/>
  <c r="K901" i="7"/>
  <c r="R901" i="7" l="1"/>
  <c r="U901" i="7" l="1"/>
  <c r="V901" i="7"/>
  <c r="X901" i="7"/>
  <c r="AD901" i="7"/>
  <c r="Y901" i="7"/>
  <c r="AE901" i="7"/>
  <c r="Z901" i="7"/>
  <c r="W901" i="7"/>
  <c r="AQ901" i="7"/>
  <c r="L901" i="7"/>
  <c r="Q901" i="7" l="1"/>
  <c r="AI901" i="7"/>
  <c r="AH901" i="7"/>
  <c r="AF901" i="7"/>
  <c r="AG901" i="7"/>
  <c r="P901" i="7"/>
  <c r="S901" i="7"/>
  <c r="T901" i="7"/>
  <c r="O901" i="7"/>
  <c r="N901" i="7" l="1"/>
  <c r="AS901" i="7"/>
  <c r="AB901" i="7"/>
  <c r="AC901" i="7"/>
  <c r="M901" i="7"/>
  <c r="AR901" i="7"/>
  <c r="AA901" i="7"/>
  <c r="AP901" i="7"/>
  <c r="AO901" i="7" s="1"/>
  <c r="K902" i="7" l="1"/>
  <c r="AT901" i="7"/>
  <c r="AK902" i="7" s="1"/>
  <c r="R902" i="7" l="1"/>
  <c r="AL902" i="7"/>
  <c r="AM902" i="7" s="1"/>
  <c r="AN902" i="7"/>
  <c r="W902" i="7" l="1"/>
  <c r="U902" i="7"/>
  <c r="V902" i="7" s="1"/>
  <c r="Z902" i="7" s="1"/>
  <c r="Y902" i="7"/>
  <c r="T902" i="7"/>
  <c r="AD902" i="7"/>
  <c r="X902" i="7"/>
  <c r="AC902" i="7"/>
  <c r="AQ902" i="7"/>
  <c r="AE902" i="7"/>
  <c r="L902" i="7"/>
  <c r="N902" i="7" l="1"/>
  <c r="AS902" i="7"/>
  <c r="AB902" i="7"/>
  <c r="AF902" i="7"/>
  <c r="P902" i="7"/>
  <c r="AG902" i="7"/>
  <c r="S902" i="7"/>
  <c r="O902" i="7"/>
  <c r="AI902" i="7"/>
  <c r="Q902" i="7"/>
  <c r="AH902" i="7"/>
  <c r="AR902" i="7" l="1"/>
  <c r="M902" i="7"/>
  <c r="AA902" i="7"/>
  <c r="AP902" i="7"/>
  <c r="AO902" i="7" s="1"/>
  <c r="AT902" i="7" s="1"/>
  <c r="AK903" i="7" s="1"/>
  <c r="AL903" i="7" l="1"/>
  <c r="AM903" i="7" s="1"/>
  <c r="AN903" i="7"/>
  <c r="K903" i="7"/>
  <c r="R903" i="7" l="1"/>
  <c r="W903" i="7" l="1"/>
  <c r="T903" i="7" s="1"/>
  <c r="X903" i="7"/>
  <c r="U903" i="7"/>
  <c r="AD903" i="7"/>
  <c r="Y903" i="7"/>
  <c r="V903" i="7"/>
  <c r="AE903" i="7"/>
  <c r="L903" i="7"/>
  <c r="AS903" i="7" l="1"/>
  <c r="N903" i="7"/>
  <c r="AB903" i="7"/>
  <c r="AC903" i="7"/>
  <c r="O903" i="7"/>
  <c r="P903" i="7"/>
  <c r="AF903" i="7"/>
  <c r="AG903" i="7"/>
  <c r="S903" i="7"/>
  <c r="AI903" i="7"/>
  <c r="AH903" i="7"/>
  <c r="Q903" i="7"/>
  <c r="AQ903" i="7"/>
  <c r="Z903" i="7"/>
  <c r="M903" i="7" l="1"/>
  <c r="AR903" i="7"/>
  <c r="AA903" i="7"/>
  <c r="AP903" i="7"/>
  <c r="AO903" i="7" s="1"/>
  <c r="AT903" i="7" s="1"/>
  <c r="AK904" i="7" s="1"/>
  <c r="AL904" i="7" l="1"/>
  <c r="AM904" i="7" s="1"/>
  <c r="AN904" i="7"/>
  <c r="K904" i="7"/>
  <c r="R904" i="7" l="1"/>
  <c r="X904" i="7" l="1"/>
  <c r="W904" i="7"/>
  <c r="Y904" i="7"/>
  <c r="U904" i="7"/>
  <c r="AE904" i="7" s="1"/>
  <c r="AD904" i="7"/>
  <c r="L904" i="7"/>
  <c r="V904" i="7" l="1"/>
  <c r="Z904" i="7" s="1"/>
  <c r="AH904" i="7"/>
  <c r="Q904" i="7"/>
  <c r="AI904" i="7"/>
  <c r="T904" i="7"/>
  <c r="AQ904" i="7"/>
  <c r="O904" i="7"/>
  <c r="AF904" i="7"/>
  <c r="AG904" i="7"/>
  <c r="P904" i="7"/>
  <c r="S904" i="7"/>
  <c r="M904" i="7" l="1"/>
  <c r="AA904" i="7"/>
  <c r="AR904" i="7"/>
  <c r="AP904" i="7"/>
  <c r="AO904" i="7" s="1"/>
  <c r="N904" i="7"/>
  <c r="AS904" i="7"/>
  <c r="AT904" i="7" s="1"/>
  <c r="AK905" i="7" s="1"/>
  <c r="AB904" i="7"/>
  <c r="AC904" i="7"/>
  <c r="AL905" i="7" l="1"/>
  <c r="AM905" i="7" s="1"/>
  <c r="AN905" i="7"/>
  <c r="K905" i="7"/>
  <c r="R905" i="7" l="1"/>
  <c r="U905" i="7" l="1"/>
  <c r="AQ905" i="7"/>
  <c r="W905" i="7"/>
  <c r="T905" i="7" s="1"/>
  <c r="Y905" i="7"/>
  <c r="V905" i="7"/>
  <c r="AD905" i="7"/>
  <c r="X905" i="7"/>
  <c r="L905" i="7"/>
  <c r="AB905" i="7" l="1"/>
  <c r="AS905" i="7"/>
  <c r="N905" i="7"/>
  <c r="AC905" i="7"/>
  <c r="AG905" i="7"/>
  <c r="P905" i="7"/>
  <c r="AF905" i="7"/>
  <c r="S905" i="7"/>
  <c r="AH905" i="7"/>
  <c r="Q905" i="7"/>
  <c r="AI905" i="7"/>
  <c r="Z905" i="7"/>
  <c r="O905" i="7"/>
  <c r="AE905" i="7"/>
  <c r="M905" i="7" l="1"/>
  <c r="AR905" i="7"/>
  <c r="AA905" i="7"/>
  <c r="AP905" i="7"/>
  <c r="AO905" i="7" s="1"/>
  <c r="AT905" i="7" s="1"/>
  <c r="AK906" i="7" s="1"/>
  <c r="AL906" i="7" l="1"/>
  <c r="AM906" i="7" s="1"/>
  <c r="AN906" i="7"/>
  <c r="K906" i="7"/>
  <c r="R906" i="7" l="1"/>
  <c r="AD906" i="7" l="1"/>
  <c r="X906" i="7"/>
  <c r="U906" i="7"/>
  <c r="AE906" i="7" s="1"/>
  <c r="Y906" i="7"/>
  <c r="W906" i="7"/>
  <c r="L906" i="7"/>
  <c r="V906" i="7" l="1"/>
  <c r="O906" i="7"/>
  <c r="AQ906" i="7"/>
  <c r="AH906" i="7"/>
  <c r="Q906" i="7"/>
  <c r="AI906" i="7"/>
  <c r="P906" i="7"/>
  <c r="AG906" i="7"/>
  <c r="AF906" i="7"/>
  <c r="S906" i="7"/>
  <c r="AP906" i="7" s="1"/>
  <c r="AO906" i="7" s="1"/>
  <c r="T906" i="7"/>
  <c r="Z906" i="7"/>
  <c r="AS906" i="7" l="1"/>
  <c r="AT906" i="7" s="1"/>
  <c r="AK907" i="7" s="1"/>
  <c r="N906" i="7"/>
  <c r="AB906" i="7"/>
  <c r="AC906" i="7"/>
  <c r="AR906" i="7"/>
  <c r="AA906" i="7"/>
  <c r="M906" i="7"/>
  <c r="AL907" i="7" l="1"/>
  <c r="AM907" i="7" s="1"/>
  <c r="AN907" i="7"/>
  <c r="K907" i="7"/>
  <c r="R907" i="7" l="1"/>
  <c r="X907" i="7" l="1"/>
  <c r="AD907" i="7"/>
  <c r="Y907" i="7"/>
  <c r="W907" i="7"/>
  <c r="U907" i="7"/>
  <c r="V907" i="7" s="1"/>
  <c r="Z907" i="7" s="1"/>
  <c r="T907" i="7"/>
  <c r="L907" i="7"/>
  <c r="N907" i="7" l="1"/>
  <c r="AS907" i="7"/>
  <c r="AB907" i="7"/>
  <c r="O907" i="7"/>
  <c r="Q907" i="7"/>
  <c r="AI907" i="7"/>
  <c r="AH907" i="7"/>
  <c r="AG907" i="7"/>
  <c r="AF907" i="7"/>
  <c r="P907" i="7"/>
  <c r="S907" i="7"/>
  <c r="AC907" i="7"/>
  <c r="AE907" i="7"/>
  <c r="AQ907" i="7"/>
  <c r="AA907" i="7" l="1"/>
  <c r="AR907" i="7"/>
  <c r="M907" i="7"/>
  <c r="AP907" i="7"/>
  <c r="AO907" i="7" s="1"/>
  <c r="AT907" i="7" s="1"/>
  <c r="AK908" i="7" s="1"/>
  <c r="AL908" i="7" l="1"/>
  <c r="AM908" i="7" s="1"/>
  <c r="AN908" i="7"/>
  <c r="K908" i="7"/>
  <c r="R908" i="7" l="1"/>
  <c r="W908" i="7" l="1"/>
  <c r="X908" i="7"/>
  <c r="Y908" i="7"/>
  <c r="AD908" i="7"/>
  <c r="U908" i="7"/>
  <c r="V908" i="7"/>
  <c r="T908" i="7"/>
  <c r="L908" i="7"/>
  <c r="O908" i="7" l="1"/>
  <c r="AQ908" i="7"/>
  <c r="N908" i="7"/>
  <c r="AS908" i="7"/>
  <c r="AB908" i="7"/>
  <c r="AC908" i="7"/>
  <c r="AF908" i="7"/>
  <c r="AG908" i="7"/>
  <c r="P908" i="7"/>
  <c r="S908" i="7"/>
  <c r="AE908" i="7"/>
  <c r="Z908" i="7"/>
  <c r="AH908" i="7"/>
  <c r="AI908" i="7"/>
  <c r="Q908" i="7"/>
  <c r="M908" i="7" l="1"/>
  <c r="AA908" i="7"/>
  <c r="AR908" i="7"/>
  <c r="AP908" i="7"/>
  <c r="AO908" i="7" s="1"/>
  <c r="AT908" i="7" s="1"/>
  <c r="AK909" i="7" s="1"/>
  <c r="AL909" i="7" l="1"/>
  <c r="AM909" i="7" s="1"/>
  <c r="AN909" i="7"/>
  <c r="K909" i="7"/>
  <c r="R909" i="7" l="1"/>
  <c r="W909" i="7" l="1"/>
  <c r="T909" i="7"/>
  <c r="AD909" i="7"/>
  <c r="Y909" i="7"/>
  <c r="X909" i="7"/>
  <c r="AC909" i="7"/>
  <c r="U909" i="7"/>
  <c r="V909" i="7" s="1"/>
  <c r="Z909" i="7" s="1"/>
  <c r="L909" i="7"/>
  <c r="O909" i="7" l="1"/>
  <c r="AE909" i="7"/>
  <c r="P909" i="7"/>
  <c r="AG909" i="7"/>
  <c r="AF909" i="7"/>
  <c r="S909" i="7"/>
  <c r="AS909" i="7"/>
  <c r="AB909" i="7"/>
  <c r="N909" i="7"/>
  <c r="AQ909" i="7"/>
  <c r="Q909" i="7"/>
  <c r="AI909" i="7"/>
  <c r="AH909" i="7"/>
  <c r="AR909" i="7" l="1"/>
  <c r="AA909" i="7"/>
  <c r="M909" i="7"/>
  <c r="AP909" i="7"/>
  <c r="AO909" i="7" s="1"/>
  <c r="AT909" i="7" s="1"/>
  <c r="AK910" i="7" s="1"/>
  <c r="AL910" i="7" l="1"/>
  <c r="AM910" i="7" s="1"/>
  <c r="AN910" i="7"/>
  <c r="K910" i="7"/>
  <c r="R910" i="7" l="1"/>
  <c r="AD910" i="7" l="1"/>
  <c r="Y910" i="7"/>
  <c r="W910" i="7"/>
  <c r="U910" i="7"/>
  <c r="AE910" i="7" s="1"/>
  <c r="X910" i="7"/>
  <c r="L910" i="7"/>
  <c r="V910" i="7" l="1"/>
  <c r="Z910" i="7" s="1"/>
  <c r="Q910" i="7"/>
  <c r="AI910" i="7"/>
  <c r="AH910" i="7"/>
  <c r="O910" i="7"/>
  <c r="AQ910" i="7"/>
  <c r="P910" i="7"/>
  <c r="AF910" i="7"/>
  <c r="AG910" i="7"/>
  <c r="S910" i="7"/>
  <c r="T910" i="7"/>
  <c r="AS910" i="7" l="1"/>
  <c r="N910" i="7"/>
  <c r="AB910" i="7"/>
  <c r="AC910" i="7"/>
  <c r="AA910" i="7"/>
  <c r="AR910" i="7"/>
  <c r="M910" i="7"/>
  <c r="AP910" i="7"/>
  <c r="AO910" i="7" s="1"/>
  <c r="AT910" i="7" l="1"/>
  <c r="AK911" i="7" s="1"/>
  <c r="AL911" i="7" s="1"/>
  <c r="AM911" i="7" s="1"/>
  <c r="K911" i="7"/>
  <c r="AN911" i="7" l="1"/>
  <c r="R911" i="7"/>
  <c r="U911" i="7" l="1"/>
  <c r="W911" i="7"/>
  <c r="AD911" i="7"/>
  <c r="T911" i="7"/>
  <c r="Y911" i="7"/>
  <c r="V911" i="7"/>
  <c r="X911" i="7"/>
  <c r="AC911" i="7"/>
  <c r="AQ911" i="7"/>
  <c r="AE911" i="7"/>
  <c r="L911" i="7"/>
  <c r="AG911" i="7" l="1"/>
  <c r="AF911" i="7"/>
  <c r="P911" i="7"/>
  <c r="S911" i="7"/>
  <c r="Z911" i="7"/>
  <c r="AB911" i="7"/>
  <c r="N911" i="7"/>
  <c r="AS911" i="7"/>
  <c r="AH911" i="7"/>
  <c r="Q911" i="7"/>
  <c r="AI911" i="7"/>
  <c r="O911" i="7"/>
  <c r="M911" i="7" l="1"/>
  <c r="AR911" i="7"/>
  <c r="AA911" i="7"/>
  <c r="AP911" i="7"/>
  <c r="AO911" i="7" s="1"/>
  <c r="AT911" i="7" s="1"/>
  <c r="AK912" i="7" s="1"/>
  <c r="AL912" i="7" l="1"/>
  <c r="AM912" i="7" s="1"/>
  <c r="AN912" i="7"/>
  <c r="K912" i="7"/>
  <c r="R912" i="7" l="1"/>
  <c r="W912" i="7" l="1"/>
  <c r="T912" i="7" s="1"/>
  <c r="AC912" i="7" s="1"/>
  <c r="Y912" i="7"/>
  <c r="AD912" i="7"/>
  <c r="X912" i="7"/>
  <c r="U912" i="7"/>
  <c r="V912" i="7" s="1"/>
  <c r="Z912" i="7" s="1"/>
  <c r="L912" i="7"/>
  <c r="O912" i="7" l="1"/>
  <c r="AQ912" i="7"/>
  <c r="AE912" i="7"/>
  <c r="AH912" i="7"/>
  <c r="AI912" i="7"/>
  <c r="Q912" i="7"/>
  <c r="AB912" i="7"/>
  <c r="N912" i="7"/>
  <c r="AS912" i="7"/>
  <c r="AF912" i="7"/>
  <c r="P912" i="7"/>
  <c r="AG912" i="7"/>
  <c r="S912" i="7"/>
  <c r="AA912" i="7" l="1"/>
  <c r="AR912" i="7"/>
  <c r="M912" i="7"/>
  <c r="AP912" i="7"/>
  <c r="AO912" i="7" s="1"/>
  <c r="AT912" i="7" s="1"/>
  <c r="AK913" i="7" s="1"/>
  <c r="AL913" i="7" l="1"/>
  <c r="AM913" i="7" s="1"/>
  <c r="AN913" i="7"/>
  <c r="K913" i="7"/>
  <c r="R913" i="7" l="1"/>
  <c r="W913" i="7" l="1"/>
  <c r="T913" i="7"/>
  <c r="Y913" i="7"/>
  <c r="U913" i="7"/>
  <c r="V913" i="7" s="1"/>
  <c r="Z913" i="7" s="1"/>
  <c r="X913" i="7"/>
  <c r="AD913" i="7"/>
  <c r="AC913" i="7"/>
  <c r="AE913" i="7"/>
  <c r="L913" i="7"/>
  <c r="AF913" i="7" l="1"/>
  <c r="AG913" i="7"/>
  <c r="P913" i="7"/>
  <c r="S913" i="7"/>
  <c r="O913" i="7"/>
  <c r="AS913" i="7"/>
  <c r="AB913" i="7"/>
  <c r="N913" i="7"/>
  <c r="AQ913" i="7"/>
  <c r="AH913" i="7"/>
  <c r="AI913" i="7"/>
  <c r="Q913" i="7"/>
  <c r="AA913" i="7" l="1"/>
  <c r="M913" i="7"/>
  <c r="AR913" i="7"/>
  <c r="AP913" i="7"/>
  <c r="AO913" i="7" s="1"/>
  <c r="AT913" i="7" s="1"/>
  <c r="AK914" i="7" s="1"/>
  <c r="AL914" i="7" l="1"/>
  <c r="AM914" i="7" s="1"/>
  <c r="AN914" i="7"/>
  <c r="K914" i="7"/>
  <c r="R914" i="7" l="1"/>
  <c r="W914" i="7" l="1"/>
  <c r="X914" i="7"/>
  <c r="U914" i="7"/>
  <c r="AD914" i="7"/>
  <c r="Y914" i="7"/>
  <c r="AQ914" i="7"/>
  <c r="AE914" i="7"/>
  <c r="T914" i="7"/>
  <c r="V914" i="7"/>
  <c r="L914" i="7"/>
  <c r="AF914" i="7" l="1"/>
  <c r="P914" i="7"/>
  <c r="AG914" i="7"/>
  <c r="S914" i="7"/>
  <c r="AS914" i="7"/>
  <c r="AB914" i="7"/>
  <c r="N914" i="7"/>
  <c r="AC914" i="7"/>
  <c r="Z914" i="7"/>
  <c r="O914" i="7"/>
  <c r="AI914" i="7"/>
  <c r="AH914" i="7"/>
  <c r="Q914" i="7"/>
  <c r="AA914" i="7" l="1"/>
  <c r="AR914" i="7"/>
  <c r="M914" i="7"/>
  <c r="AP914" i="7"/>
  <c r="AO914" i="7" s="1"/>
  <c r="AT914" i="7" s="1"/>
  <c r="AK915" i="7" s="1"/>
  <c r="AL915" i="7" l="1"/>
  <c r="AM915" i="7" s="1"/>
  <c r="AN915" i="7"/>
  <c r="K915" i="7"/>
  <c r="R915" i="7" l="1"/>
  <c r="W915" i="7" l="1"/>
  <c r="Y915" i="7"/>
  <c r="X915" i="7"/>
  <c r="AD915" i="7"/>
  <c r="U915" i="7"/>
  <c r="V915" i="7" s="1"/>
  <c r="T915" i="7"/>
  <c r="AC915" i="7" s="1"/>
  <c r="L915" i="7"/>
  <c r="O915" i="7" l="1"/>
  <c r="AE915" i="7"/>
  <c r="AQ915" i="7"/>
  <c r="AB915" i="7"/>
  <c r="N915" i="7"/>
  <c r="AS915" i="7"/>
  <c r="AG915" i="7"/>
  <c r="AF915" i="7"/>
  <c r="P915" i="7"/>
  <c r="S915" i="7"/>
  <c r="AI915" i="7"/>
  <c r="Q915" i="7"/>
  <c r="AH915" i="7"/>
  <c r="Z915" i="7"/>
  <c r="AR915" i="7" l="1"/>
  <c r="AA915" i="7"/>
  <c r="M915" i="7"/>
  <c r="AP915" i="7"/>
  <c r="AO915" i="7" s="1"/>
  <c r="AT915" i="7" s="1"/>
  <c r="AK916" i="7" s="1"/>
  <c r="AL916" i="7" l="1"/>
  <c r="AM916" i="7" s="1"/>
  <c r="AN916" i="7"/>
  <c r="K916" i="7"/>
  <c r="R916" i="7" l="1"/>
  <c r="AD916" i="7" l="1"/>
  <c r="Y916" i="7"/>
  <c r="U916" i="7"/>
  <c r="AE916" i="7" s="1"/>
  <c r="W916" i="7"/>
  <c r="T916" i="7"/>
  <c r="X916" i="7"/>
  <c r="L916" i="7"/>
  <c r="V916" i="7" l="1"/>
  <c r="AF916" i="7" s="1"/>
  <c r="AS916" i="7"/>
  <c r="N916" i="7"/>
  <c r="AB916" i="7"/>
  <c r="Q916" i="7"/>
  <c r="AI916" i="7"/>
  <c r="AH916" i="7"/>
  <c r="AC916" i="7"/>
  <c r="O916" i="7"/>
  <c r="Z916" i="7"/>
  <c r="AQ916" i="7"/>
  <c r="S916" i="7" l="1"/>
  <c r="AP916" i="7" s="1"/>
  <c r="AO916" i="7" s="1"/>
  <c r="AG916" i="7"/>
  <c r="P916" i="7"/>
  <c r="AT916" i="7"/>
  <c r="AK917" i="7" s="1"/>
  <c r="M916" i="7"/>
  <c r="AR916" i="7"/>
  <c r="AA916" i="7"/>
  <c r="AL917" i="7" l="1"/>
  <c r="AM917" i="7" s="1"/>
  <c r="AN917" i="7"/>
  <c r="K917" i="7"/>
  <c r="R917" i="7" l="1"/>
  <c r="AD917" i="7" l="1"/>
  <c r="U917" i="7"/>
  <c r="AQ917" i="7" s="1"/>
  <c r="W917" i="7"/>
  <c r="T917" i="7" s="1"/>
  <c r="X917" i="7"/>
  <c r="V917" i="7"/>
  <c r="Y917" i="7"/>
  <c r="L917" i="7"/>
  <c r="AS917" i="7" l="1"/>
  <c r="AB917" i="7"/>
  <c r="N917" i="7"/>
  <c r="AC917" i="7"/>
  <c r="AG917" i="7"/>
  <c r="P917" i="7"/>
  <c r="AF917" i="7"/>
  <c r="S917" i="7"/>
  <c r="Q917" i="7"/>
  <c r="AH917" i="7"/>
  <c r="AI917" i="7"/>
  <c r="O917" i="7"/>
  <c r="AE917" i="7"/>
  <c r="Z917" i="7"/>
  <c r="AA917" i="7" l="1"/>
  <c r="M917" i="7"/>
  <c r="AR917" i="7"/>
  <c r="AP917" i="7"/>
  <c r="AO917" i="7" s="1"/>
  <c r="AT917" i="7" s="1"/>
  <c r="AK918" i="7" s="1"/>
  <c r="K918" i="7" l="1"/>
  <c r="AL918" i="7"/>
  <c r="AM918" i="7" s="1"/>
  <c r="AN918" i="7"/>
  <c r="R918" i="7" l="1"/>
  <c r="Y918" i="7" l="1"/>
  <c r="X918" i="7"/>
  <c r="AD918" i="7"/>
  <c r="U918" i="7"/>
  <c r="V918" i="7" s="1"/>
  <c r="W918" i="7"/>
  <c r="T918" i="7"/>
  <c r="L918" i="7"/>
  <c r="O918" i="7" l="1"/>
  <c r="N918" i="7"/>
  <c r="AS918" i="7"/>
  <c r="AB918" i="7"/>
  <c r="AG918" i="7"/>
  <c r="AF918" i="7"/>
  <c r="P918" i="7"/>
  <c r="S918" i="7"/>
  <c r="Q918" i="7"/>
  <c r="AH918" i="7"/>
  <c r="AI918" i="7"/>
  <c r="AE918" i="7"/>
  <c r="Z918" i="7"/>
  <c r="AC918" i="7"/>
  <c r="AQ918" i="7"/>
  <c r="M918" i="7" l="1"/>
  <c r="AA918" i="7"/>
  <c r="AR918" i="7"/>
  <c r="AP918" i="7"/>
  <c r="AO918" i="7" s="1"/>
  <c r="AT918" i="7" s="1"/>
  <c r="AK919" i="7" s="1"/>
  <c r="AL919" i="7" l="1"/>
  <c r="AM919" i="7" s="1"/>
  <c r="AN919" i="7"/>
  <c r="K919" i="7"/>
  <c r="R919" i="7" l="1"/>
  <c r="W919" i="7" l="1"/>
  <c r="V919" i="7"/>
  <c r="Z919" i="7" s="1"/>
  <c r="U919" i="7"/>
  <c r="T919" i="7"/>
  <c r="X919" i="7"/>
  <c r="AQ919" i="7"/>
  <c r="Y919" i="7"/>
  <c r="AD919" i="7"/>
  <c r="AE919" i="7"/>
  <c r="AC919" i="7"/>
  <c r="L919" i="7"/>
  <c r="AF919" i="7" l="1"/>
  <c r="AG919" i="7"/>
  <c r="P919" i="7"/>
  <c r="S919" i="7"/>
  <c r="AB919" i="7"/>
  <c r="AS919" i="7"/>
  <c r="N919" i="7"/>
  <c r="O919" i="7"/>
  <c r="AI919" i="7"/>
  <c r="AH919" i="7"/>
  <c r="Q919" i="7"/>
  <c r="M919" i="7" l="1"/>
  <c r="AA919" i="7"/>
  <c r="AR919" i="7"/>
  <c r="AP919" i="7"/>
  <c r="AO919" i="7" s="1"/>
  <c r="AT919" i="7" s="1"/>
  <c r="AK920" i="7" s="1"/>
  <c r="AL920" i="7" l="1"/>
  <c r="AM920" i="7" s="1"/>
  <c r="AN920" i="7"/>
  <c r="K920" i="7"/>
  <c r="R920" i="7" l="1"/>
  <c r="X920" i="7" l="1"/>
  <c r="Y920" i="7"/>
  <c r="W920" i="7"/>
  <c r="AD920" i="7"/>
  <c r="U920" i="7"/>
  <c r="V920" i="7" s="1"/>
  <c r="Z920" i="7" s="1"/>
  <c r="L920" i="7"/>
  <c r="O920" i="7" l="1"/>
  <c r="AQ920" i="7"/>
  <c r="AG920" i="7"/>
  <c r="P920" i="7"/>
  <c r="AF920" i="7"/>
  <c r="S920" i="7"/>
  <c r="AP920" i="7"/>
  <c r="AO920" i="7" s="1"/>
  <c r="AE920" i="7"/>
  <c r="AI920" i="7"/>
  <c r="Q920" i="7"/>
  <c r="AH920" i="7"/>
  <c r="T920" i="7"/>
  <c r="AR920" i="7" l="1"/>
  <c r="M920" i="7"/>
  <c r="AA920" i="7"/>
  <c r="AS920" i="7"/>
  <c r="N920" i="7"/>
  <c r="AB920" i="7"/>
  <c r="AC920" i="7"/>
  <c r="AT920" i="7"/>
  <c r="AK921" i="7" s="1"/>
  <c r="K921" i="7" l="1"/>
  <c r="AL921" i="7"/>
  <c r="AM921" i="7" s="1"/>
  <c r="AN921" i="7"/>
  <c r="R921" i="7" l="1"/>
  <c r="X921" i="7" l="1"/>
  <c r="W921" i="7"/>
  <c r="T921" i="7" s="1"/>
  <c r="Y921" i="7"/>
  <c r="U921" i="7"/>
  <c r="AE921" i="7" s="1"/>
  <c r="AD921" i="7"/>
  <c r="L921" i="7"/>
  <c r="V921" i="7" l="1"/>
  <c r="AS921" i="7"/>
  <c r="N921" i="7"/>
  <c r="AB921" i="7"/>
  <c r="AQ921" i="7"/>
  <c r="AF921" i="7"/>
  <c r="AG921" i="7"/>
  <c r="P921" i="7"/>
  <c r="S921" i="7"/>
  <c r="Z921" i="7"/>
  <c r="O921" i="7"/>
  <c r="AH921" i="7"/>
  <c r="AI921" i="7"/>
  <c r="Q921" i="7"/>
  <c r="AC921" i="7"/>
  <c r="AA921" i="7" l="1"/>
  <c r="M921" i="7"/>
  <c r="AR921" i="7"/>
  <c r="AP921" i="7"/>
  <c r="AO921" i="7" s="1"/>
  <c r="AT921" i="7" s="1"/>
  <c r="AK922" i="7" s="1"/>
  <c r="AL922" i="7" l="1"/>
  <c r="AM922" i="7" s="1"/>
  <c r="AN922" i="7"/>
  <c r="K922" i="7"/>
  <c r="R922" i="7" l="1"/>
  <c r="W922" i="7" l="1"/>
  <c r="U922" i="7"/>
  <c r="T922" i="7"/>
  <c r="AD922" i="7"/>
  <c r="Y922" i="7"/>
  <c r="X922" i="7"/>
  <c r="V922" i="7"/>
  <c r="AC922" i="7"/>
  <c r="L922" i="7"/>
  <c r="AF922" i="7" l="1"/>
  <c r="P922" i="7"/>
  <c r="AG922" i="7"/>
  <c r="S922" i="7"/>
  <c r="O922" i="7"/>
  <c r="AI922" i="7"/>
  <c r="Q922" i="7"/>
  <c r="AH922" i="7"/>
  <c r="AB922" i="7"/>
  <c r="N922" i="7"/>
  <c r="AS922" i="7"/>
  <c r="AE922" i="7"/>
  <c r="AQ922" i="7"/>
  <c r="Z922" i="7"/>
  <c r="AR922" i="7" l="1"/>
  <c r="M922" i="7"/>
  <c r="AA922" i="7"/>
  <c r="AP922" i="7"/>
  <c r="AO922" i="7" s="1"/>
  <c r="AT922" i="7" s="1"/>
  <c r="AK923" i="7" s="1"/>
  <c r="AL923" i="7" l="1"/>
  <c r="AM923" i="7" s="1"/>
  <c r="AN923" i="7"/>
  <c r="K923" i="7"/>
  <c r="R923" i="7" l="1"/>
  <c r="Y923" i="7" l="1"/>
  <c r="X923" i="7"/>
  <c r="AD923" i="7"/>
  <c r="W923" i="7"/>
  <c r="U923" i="7"/>
  <c r="V923" i="7" s="1"/>
  <c r="Z923" i="7" s="1"/>
  <c r="L923" i="7"/>
  <c r="Q923" i="7" l="1"/>
  <c r="AH923" i="7"/>
  <c r="AI923" i="7"/>
  <c r="O923" i="7"/>
  <c r="T923" i="7"/>
  <c r="AQ923" i="7"/>
  <c r="AE923" i="7"/>
  <c r="P923" i="7"/>
  <c r="AF923" i="7"/>
  <c r="AG923" i="7"/>
  <c r="S923" i="7"/>
  <c r="AP923" i="7" s="1"/>
  <c r="AO923" i="7" s="1"/>
  <c r="AS923" i="7" l="1"/>
  <c r="N923" i="7"/>
  <c r="AB923" i="7"/>
  <c r="AC923" i="7"/>
  <c r="AT923" i="7"/>
  <c r="AK924" i="7" s="1"/>
  <c r="AA923" i="7"/>
  <c r="M923" i="7"/>
  <c r="AR923" i="7"/>
  <c r="K924" i="7" l="1"/>
  <c r="AL924" i="7"/>
  <c r="AM924" i="7" s="1"/>
  <c r="AN924" i="7"/>
  <c r="R924" i="7" l="1"/>
  <c r="U924" i="7" l="1"/>
  <c r="V924" i="7" s="1"/>
  <c r="Z924" i="7" s="1"/>
  <c r="AD924" i="7"/>
  <c r="AQ924" i="7"/>
  <c r="X924" i="7"/>
  <c r="W924" i="7"/>
  <c r="Y924" i="7"/>
  <c r="AE924" i="7"/>
  <c r="L924" i="7"/>
  <c r="Q924" i="7" l="1"/>
  <c r="AH924" i="7"/>
  <c r="AI924" i="7"/>
  <c r="O924" i="7"/>
  <c r="T924" i="7"/>
  <c r="AG924" i="7"/>
  <c r="AF924" i="7"/>
  <c r="P924" i="7"/>
  <c r="S924" i="7"/>
  <c r="AB924" i="7" l="1"/>
  <c r="AS924" i="7"/>
  <c r="N924" i="7"/>
  <c r="AC924" i="7"/>
  <c r="AA924" i="7"/>
  <c r="AR924" i="7"/>
  <c r="M924" i="7"/>
  <c r="AP924" i="7"/>
  <c r="AO924" i="7" s="1"/>
  <c r="K925" i="7" l="1"/>
  <c r="AT924" i="7"/>
  <c r="AK925" i="7" s="1"/>
  <c r="AL925" i="7" l="1"/>
  <c r="AM925" i="7" s="1"/>
  <c r="AN925" i="7"/>
  <c r="R925" i="7"/>
  <c r="X925" i="7" l="1"/>
  <c r="AD925" i="7"/>
  <c r="Y925" i="7"/>
  <c r="U925" i="7"/>
  <c r="V925" i="7" s="1"/>
  <c r="Z925" i="7" s="1"/>
  <c r="W925" i="7"/>
  <c r="T925" i="7" s="1"/>
  <c r="AQ925" i="7"/>
  <c r="L925" i="7"/>
  <c r="O925" i="7" l="1"/>
  <c r="N925" i="7"/>
  <c r="AS925" i="7"/>
  <c r="AB925" i="7"/>
  <c r="Q925" i="7"/>
  <c r="AI925" i="7"/>
  <c r="AH925" i="7"/>
  <c r="AC925" i="7"/>
  <c r="AT925" i="7"/>
  <c r="AK926" i="7" s="1"/>
  <c r="AG925" i="7"/>
  <c r="P925" i="7"/>
  <c r="AF925" i="7"/>
  <c r="S925" i="7"/>
  <c r="AP925" i="7"/>
  <c r="AO925" i="7" s="1"/>
  <c r="AE925" i="7"/>
  <c r="AL926" i="7" l="1"/>
  <c r="AM926" i="7" s="1"/>
  <c r="AN926" i="7"/>
  <c r="AA925" i="7"/>
  <c r="AR925" i="7"/>
  <c r="M925" i="7"/>
  <c r="K926" i="7" l="1"/>
  <c r="R926" i="7" l="1"/>
  <c r="AD926" i="7" l="1"/>
  <c r="X926" i="7"/>
  <c r="Y926" i="7"/>
  <c r="W926" i="7"/>
  <c r="U926" i="7"/>
  <c r="V926" i="7" s="1"/>
  <c r="Z926" i="7" s="1"/>
  <c r="L926" i="7"/>
  <c r="Q926" i="7" l="1"/>
  <c r="AH926" i="7"/>
  <c r="AI926" i="7"/>
  <c r="AQ926" i="7"/>
  <c r="T926" i="7"/>
  <c r="O926" i="7"/>
  <c r="AF926" i="7"/>
  <c r="AG926" i="7"/>
  <c r="P926" i="7"/>
  <c r="S926" i="7"/>
  <c r="AE926" i="7"/>
  <c r="N926" i="7" l="1"/>
  <c r="AB926" i="7"/>
  <c r="AS926" i="7"/>
  <c r="AC926" i="7"/>
  <c r="AR926" i="7"/>
  <c r="AA926" i="7"/>
  <c r="M926" i="7"/>
  <c r="AP926" i="7"/>
  <c r="AO926" i="7" s="1"/>
  <c r="AT926" i="7" s="1"/>
  <c r="AK927" i="7" s="1"/>
  <c r="AL927" i="7" l="1"/>
  <c r="AM927" i="7" s="1"/>
  <c r="AN927" i="7"/>
  <c r="K927" i="7"/>
  <c r="R927" i="7" l="1"/>
  <c r="Y927" i="7" l="1"/>
  <c r="AD927" i="7"/>
  <c r="X927" i="7"/>
  <c r="W927" i="7"/>
  <c r="U927" i="7"/>
  <c r="AQ927" i="7" s="1"/>
  <c r="T927" i="7"/>
  <c r="V927" i="7"/>
  <c r="L927" i="7"/>
  <c r="AG927" i="7" l="1"/>
  <c r="AF927" i="7"/>
  <c r="P927" i="7"/>
  <c r="S927" i="7"/>
  <c r="O927" i="7"/>
  <c r="AE927" i="7"/>
  <c r="AS927" i="7"/>
  <c r="AB927" i="7"/>
  <c r="N927" i="7"/>
  <c r="AP927" i="7"/>
  <c r="AO927" i="7" s="1"/>
  <c r="Q927" i="7"/>
  <c r="AH927" i="7"/>
  <c r="AI927" i="7"/>
  <c r="Z927" i="7"/>
  <c r="AC927" i="7"/>
  <c r="AT927" i="7" l="1"/>
  <c r="AK928" i="7" s="1"/>
  <c r="AL928" i="7"/>
  <c r="AM928" i="7" s="1"/>
  <c r="AN928" i="7"/>
  <c r="AR927" i="7"/>
  <c r="M927" i="7"/>
  <c r="AA927" i="7"/>
  <c r="K928" i="7" l="1"/>
  <c r="R928" i="7" l="1"/>
  <c r="AD928" i="7" l="1"/>
  <c r="X928" i="7"/>
  <c r="Y928" i="7"/>
  <c r="W928" i="7"/>
  <c r="U928" i="7"/>
  <c r="AQ928" i="7" s="1"/>
  <c r="T928" i="7"/>
  <c r="L928" i="7"/>
  <c r="V928" i="7" l="1"/>
  <c r="P928" i="7" s="1"/>
  <c r="AB928" i="7"/>
  <c r="AS928" i="7"/>
  <c r="N928" i="7"/>
  <c r="AC928" i="7"/>
  <c r="O928" i="7"/>
  <c r="AH928" i="7"/>
  <c r="AI928" i="7"/>
  <c r="Q928" i="7"/>
  <c r="Z928" i="7"/>
  <c r="AE928" i="7"/>
  <c r="S928" i="7" l="1"/>
  <c r="AP928" i="7" s="1"/>
  <c r="AO928" i="7" s="1"/>
  <c r="AG928" i="7"/>
  <c r="AF928" i="7"/>
  <c r="AT928" i="7"/>
  <c r="AK929" i="7" s="1"/>
  <c r="AL929" i="7" s="1"/>
  <c r="AM929" i="7" s="1"/>
  <c r="AA928" i="7"/>
  <c r="M928" i="7"/>
  <c r="AR928" i="7"/>
  <c r="AN929" i="7" l="1"/>
  <c r="K929" i="7"/>
  <c r="R929" i="7" l="1"/>
  <c r="Y929" i="7" l="1"/>
  <c r="X929" i="7"/>
  <c r="AD929" i="7"/>
  <c r="U929" i="7"/>
  <c r="V929" i="7"/>
  <c r="W929" i="7"/>
  <c r="AQ929" i="7"/>
  <c r="L929" i="7"/>
  <c r="AF929" i="7" l="1"/>
  <c r="AG929" i="7"/>
  <c r="P929" i="7"/>
  <c r="S929" i="7"/>
  <c r="O929" i="7"/>
  <c r="AE929" i="7"/>
  <c r="AH929" i="7"/>
  <c r="AI929" i="7"/>
  <c r="Q929" i="7"/>
  <c r="AP929" i="7"/>
  <c r="AO929" i="7" s="1"/>
  <c r="T929" i="7"/>
  <c r="Z929" i="7"/>
  <c r="N929" i="7" l="1"/>
  <c r="AB929" i="7"/>
  <c r="AS929" i="7"/>
  <c r="AT929" i="7" s="1"/>
  <c r="AK930" i="7" s="1"/>
  <c r="AC929" i="7"/>
  <c r="AA929" i="7"/>
  <c r="AR929" i="7"/>
  <c r="M929" i="7"/>
  <c r="K930" i="7" l="1"/>
  <c r="AL930" i="7"/>
  <c r="AM930" i="7" s="1"/>
  <c r="AN930" i="7"/>
  <c r="R930" i="7" l="1"/>
  <c r="Y930" i="7" l="1"/>
  <c r="X930" i="7"/>
  <c r="AD930" i="7"/>
  <c r="W930" i="7"/>
  <c r="U930" i="7"/>
  <c r="AE930" i="7" s="1"/>
  <c r="T930" i="7"/>
  <c r="L930" i="7"/>
  <c r="V930" i="7" l="1"/>
  <c r="N930" i="7"/>
  <c r="AS930" i="7"/>
  <c r="AB930" i="7"/>
  <c r="P930" i="7"/>
  <c r="AF930" i="7"/>
  <c r="AG930" i="7"/>
  <c r="S930" i="7"/>
  <c r="AQ930" i="7"/>
  <c r="O930" i="7"/>
  <c r="AH930" i="7"/>
  <c r="AI930" i="7"/>
  <c r="Q930" i="7"/>
  <c r="AC930" i="7"/>
  <c r="Z930" i="7"/>
  <c r="AA930" i="7" l="1"/>
  <c r="M930" i="7"/>
  <c r="AR930" i="7"/>
  <c r="AP930" i="7"/>
  <c r="AO930" i="7" s="1"/>
  <c r="AT930" i="7" s="1"/>
  <c r="AK931" i="7" s="1"/>
  <c r="AL931" i="7" l="1"/>
  <c r="AM931" i="7" s="1"/>
  <c r="AN931" i="7"/>
  <c r="K931" i="7"/>
  <c r="R931" i="7" l="1"/>
  <c r="AD931" i="7" l="1"/>
  <c r="Y931" i="7"/>
  <c r="X931" i="7"/>
  <c r="W931" i="7"/>
  <c r="U931" i="7"/>
  <c r="AQ931" i="7" s="1"/>
  <c r="L931" i="7"/>
  <c r="V931" i="7" l="1"/>
  <c r="Z931" i="7" s="1"/>
  <c r="Q931" i="7"/>
  <c r="AI931" i="7"/>
  <c r="AH931" i="7"/>
  <c r="O931" i="7"/>
  <c r="T931" i="7"/>
  <c r="AE931" i="7"/>
  <c r="AG931" i="7"/>
  <c r="AF931" i="7"/>
  <c r="P931" i="7"/>
  <c r="S931" i="7"/>
  <c r="AB931" i="7" l="1"/>
  <c r="AS931" i="7"/>
  <c r="N931" i="7"/>
  <c r="AC931" i="7"/>
  <c r="AA931" i="7"/>
  <c r="AR931" i="7"/>
  <c r="M931" i="7"/>
  <c r="AP931" i="7"/>
  <c r="AO931" i="7" s="1"/>
  <c r="K932" i="7" l="1"/>
  <c r="AT931" i="7"/>
  <c r="AK932" i="7" s="1"/>
  <c r="AL932" i="7" l="1"/>
  <c r="AM932" i="7" s="1"/>
  <c r="AN932" i="7"/>
  <c r="R932" i="7"/>
  <c r="W932" i="7" l="1"/>
  <c r="AD932" i="7"/>
  <c r="X932" i="7"/>
  <c r="Y932" i="7"/>
  <c r="T932" i="7"/>
  <c r="U932" i="7"/>
  <c r="V932" i="7" s="1"/>
  <c r="Z932" i="7" s="1"/>
  <c r="L932" i="7"/>
  <c r="N932" i="7" l="1"/>
  <c r="AB932" i="7"/>
  <c r="AS932" i="7"/>
  <c r="O932" i="7"/>
  <c r="AQ932" i="7"/>
  <c r="AG932" i="7"/>
  <c r="P932" i="7"/>
  <c r="AF932" i="7"/>
  <c r="S932" i="7"/>
  <c r="AE932" i="7"/>
  <c r="Q932" i="7"/>
  <c r="AH932" i="7"/>
  <c r="AI932" i="7"/>
  <c r="AC932" i="7"/>
  <c r="AA932" i="7" l="1"/>
  <c r="AR932" i="7"/>
  <c r="M932" i="7"/>
  <c r="AP932" i="7"/>
  <c r="AO932" i="7" s="1"/>
  <c r="AT932" i="7" s="1"/>
  <c r="AK933" i="7" s="1"/>
  <c r="AL933" i="7" l="1"/>
  <c r="AM933" i="7" s="1"/>
  <c r="AN933" i="7"/>
  <c r="K933" i="7"/>
  <c r="R933" i="7" l="1"/>
  <c r="W933" i="7" l="1"/>
  <c r="AD933" i="7"/>
  <c r="Y933" i="7"/>
  <c r="X933" i="7"/>
  <c r="U933" i="7"/>
  <c r="AE933" i="7" s="1"/>
  <c r="T933" i="7"/>
  <c r="V933" i="7"/>
  <c r="AQ933" i="7"/>
  <c r="L933" i="7"/>
  <c r="AF933" i="7" l="1"/>
  <c r="AG933" i="7"/>
  <c r="P933" i="7"/>
  <c r="S933" i="7"/>
  <c r="AP933" i="7" s="1"/>
  <c r="AO933" i="7" s="1"/>
  <c r="AS933" i="7"/>
  <c r="AB933" i="7"/>
  <c r="N933" i="7"/>
  <c r="O933" i="7"/>
  <c r="Q933" i="7"/>
  <c r="AH933" i="7"/>
  <c r="AI933" i="7"/>
  <c r="Z933" i="7"/>
  <c r="AC933" i="7"/>
  <c r="AT933" i="7" l="1"/>
  <c r="AK934" i="7" s="1"/>
  <c r="AL934" i="7" s="1"/>
  <c r="AM934" i="7" s="1"/>
  <c r="AR933" i="7"/>
  <c r="M933" i="7"/>
  <c r="AA933" i="7"/>
  <c r="AN934" i="7" l="1"/>
  <c r="K934" i="7"/>
  <c r="R934" i="7" l="1"/>
  <c r="X934" i="7" l="1"/>
  <c r="AD934" i="7"/>
  <c r="W934" i="7"/>
  <c r="U934" i="7"/>
  <c r="T934" i="7"/>
  <c r="Y934" i="7"/>
  <c r="V934" i="7"/>
  <c r="AQ934" i="7"/>
  <c r="L934" i="7"/>
  <c r="AG934" i="7" l="1"/>
  <c r="AF934" i="7"/>
  <c r="P934" i="7"/>
  <c r="S934" i="7"/>
  <c r="AB934" i="7"/>
  <c r="N934" i="7"/>
  <c r="AS934" i="7"/>
  <c r="AI934" i="7"/>
  <c r="Q934" i="7"/>
  <c r="AH934" i="7"/>
  <c r="O934" i="7"/>
  <c r="AC934" i="7"/>
  <c r="AE934" i="7"/>
  <c r="Z934" i="7"/>
  <c r="M934" i="7" l="1"/>
  <c r="AR934" i="7"/>
  <c r="AA934" i="7"/>
  <c r="AP934" i="7"/>
  <c r="AO934" i="7" s="1"/>
  <c r="AT934" i="7" s="1"/>
  <c r="AK935" i="7" s="1"/>
  <c r="AL935" i="7" l="1"/>
  <c r="AM935" i="7" s="1"/>
  <c r="AN935" i="7"/>
  <c r="K935" i="7"/>
  <c r="R935" i="7" l="1"/>
  <c r="Y935" i="7" l="1"/>
  <c r="AD935" i="7"/>
  <c r="X935" i="7"/>
  <c r="U935" i="7"/>
  <c r="AQ935" i="7" s="1"/>
  <c r="W935" i="7"/>
  <c r="V935" i="7"/>
  <c r="L935" i="7"/>
  <c r="O935" i="7" l="1"/>
  <c r="AE935" i="7"/>
  <c r="P935" i="7"/>
  <c r="AF935" i="7"/>
  <c r="AG935" i="7"/>
  <c r="S935" i="7"/>
  <c r="AP935" i="7" s="1"/>
  <c r="AO935" i="7" s="1"/>
  <c r="Q935" i="7"/>
  <c r="AI935" i="7"/>
  <c r="AH935" i="7"/>
  <c r="T935" i="7"/>
  <c r="Z935" i="7"/>
  <c r="AR935" i="7" l="1"/>
  <c r="AA935" i="7"/>
  <c r="M935" i="7"/>
  <c r="AS935" i="7"/>
  <c r="AT935" i="7" s="1"/>
  <c r="AK936" i="7" s="1"/>
  <c r="AB935" i="7"/>
  <c r="N935" i="7"/>
  <c r="AC935" i="7"/>
  <c r="K936" i="7" l="1"/>
  <c r="AL936" i="7"/>
  <c r="AM936" i="7" s="1"/>
  <c r="AN936" i="7"/>
  <c r="R936" i="7" l="1"/>
  <c r="X936" i="7" l="1"/>
  <c r="Y936" i="7"/>
  <c r="W936" i="7"/>
  <c r="T936" i="7" s="1"/>
  <c r="U936" i="7"/>
  <c r="V936" i="7" s="1"/>
  <c r="AD936" i="7"/>
  <c r="L936" i="7"/>
  <c r="O936" i="7" l="1"/>
  <c r="AQ936" i="7"/>
  <c r="AS936" i="7"/>
  <c r="N936" i="7"/>
  <c r="AB936" i="7"/>
  <c r="AG936" i="7"/>
  <c r="P936" i="7"/>
  <c r="AF936" i="7"/>
  <c r="S936" i="7"/>
  <c r="AP936" i="7"/>
  <c r="AO936" i="7" s="1"/>
  <c r="Z936" i="7"/>
  <c r="AH936" i="7"/>
  <c r="Q936" i="7"/>
  <c r="AI936" i="7"/>
  <c r="AC936" i="7"/>
  <c r="AE936" i="7"/>
  <c r="AR936" i="7" l="1"/>
  <c r="M936" i="7"/>
  <c r="AA936" i="7"/>
  <c r="AT936" i="7"/>
  <c r="AK937" i="7" s="1"/>
  <c r="AL937" i="7" l="1"/>
  <c r="AM937" i="7" s="1"/>
  <c r="AN937" i="7"/>
  <c r="K937" i="7"/>
  <c r="R937" i="7" l="1"/>
  <c r="X937" i="7" l="1"/>
  <c r="AD937" i="7"/>
  <c r="Y937" i="7"/>
  <c r="W937" i="7"/>
  <c r="U937" i="7"/>
  <c r="V937" i="7"/>
  <c r="T937" i="7"/>
  <c r="L937" i="7"/>
  <c r="AS937" i="7" l="1"/>
  <c r="AB937" i="7"/>
  <c r="N937" i="7"/>
  <c r="AQ937" i="7"/>
  <c r="O937" i="7"/>
  <c r="AE937" i="7"/>
  <c r="AF937" i="7"/>
  <c r="AG937" i="7"/>
  <c r="P937" i="7"/>
  <c r="S937" i="7"/>
  <c r="Q937" i="7"/>
  <c r="AH937" i="7"/>
  <c r="AI937" i="7"/>
  <c r="AC937" i="7"/>
  <c r="Z937" i="7"/>
  <c r="AR937" i="7" l="1"/>
  <c r="M937" i="7"/>
  <c r="AA937" i="7"/>
  <c r="AP937" i="7"/>
  <c r="AO937" i="7" s="1"/>
  <c r="AT937" i="7" s="1"/>
  <c r="AK938" i="7" s="1"/>
  <c r="AL938" i="7" l="1"/>
  <c r="AM938" i="7" s="1"/>
  <c r="AN938" i="7"/>
  <c r="K938" i="7"/>
  <c r="R938" i="7" l="1"/>
  <c r="AD938" i="7" l="1"/>
  <c r="X938" i="7"/>
  <c r="Y938" i="7"/>
  <c r="U938" i="7"/>
  <c r="V938" i="7" s="1"/>
  <c r="W938" i="7"/>
  <c r="L938" i="7"/>
  <c r="O938" i="7" l="1"/>
  <c r="AH938" i="7"/>
  <c r="Q938" i="7"/>
  <c r="AI938" i="7"/>
  <c r="T938" i="7"/>
  <c r="AQ938" i="7"/>
  <c r="AE938" i="7"/>
  <c r="AG938" i="7"/>
  <c r="AF938" i="7"/>
  <c r="P938" i="7"/>
  <c r="S938" i="7"/>
  <c r="AP938" i="7" s="1"/>
  <c r="AO938" i="7" s="1"/>
  <c r="Z938" i="7"/>
  <c r="N938" i="7" l="1"/>
  <c r="AB938" i="7"/>
  <c r="AS938" i="7"/>
  <c r="AT938" i="7" s="1"/>
  <c r="AK939" i="7" s="1"/>
  <c r="AC938" i="7"/>
  <c r="M938" i="7"/>
  <c r="AR938" i="7"/>
  <c r="AA938" i="7"/>
  <c r="AL939" i="7" l="1"/>
  <c r="AM939" i="7" s="1"/>
  <c r="AN939" i="7"/>
  <c r="K939" i="7"/>
  <c r="R939" i="7" l="1"/>
  <c r="Y939" i="7" l="1"/>
  <c r="AD939" i="7"/>
  <c r="X939" i="7"/>
  <c r="W939" i="7"/>
  <c r="U939" i="7"/>
  <c r="AQ939" i="7" s="1"/>
  <c r="T939" i="7"/>
  <c r="AC939" i="7" s="1"/>
  <c r="V939" i="7"/>
  <c r="L939" i="7"/>
  <c r="O939" i="7" l="1"/>
  <c r="AG939" i="7"/>
  <c r="P939" i="7"/>
  <c r="AF939" i="7"/>
  <c r="S939" i="7"/>
  <c r="AS939" i="7"/>
  <c r="N939" i="7"/>
  <c r="AB939" i="7"/>
  <c r="Z939" i="7"/>
  <c r="AI939" i="7"/>
  <c r="Q939" i="7"/>
  <c r="AH939" i="7"/>
  <c r="AE939" i="7"/>
  <c r="M939" i="7" l="1"/>
  <c r="AR939" i="7"/>
  <c r="AA939" i="7"/>
  <c r="AP939" i="7"/>
  <c r="AO939" i="7" s="1"/>
  <c r="AT939" i="7" s="1"/>
  <c r="AK940" i="7" s="1"/>
  <c r="AL940" i="7" l="1"/>
  <c r="AM940" i="7" s="1"/>
  <c r="AN940" i="7"/>
  <c r="K940" i="7"/>
  <c r="R940" i="7" l="1"/>
  <c r="Y940" i="7" l="1"/>
  <c r="X940" i="7"/>
  <c r="AD940" i="7"/>
  <c r="W940" i="7"/>
  <c r="T940" i="7" s="1"/>
  <c r="U940" i="7"/>
  <c r="AQ940" i="7" s="1"/>
  <c r="L940" i="7"/>
  <c r="V940" i="7" l="1"/>
  <c r="AG940" i="7" s="1"/>
  <c r="AB940" i="7"/>
  <c r="AS940" i="7"/>
  <c r="N940" i="7"/>
  <c r="AC940" i="7"/>
  <c r="O940" i="7"/>
  <c r="Q940" i="7"/>
  <c r="AH940" i="7"/>
  <c r="AI940" i="7"/>
  <c r="Z940" i="7"/>
  <c r="AE940" i="7"/>
  <c r="S940" i="7" l="1"/>
  <c r="AP940" i="7" s="1"/>
  <c r="AO940" i="7" s="1"/>
  <c r="P940" i="7"/>
  <c r="AF940" i="7"/>
  <c r="AT940" i="7"/>
  <c r="AK941" i="7" s="1"/>
  <c r="AL941" i="7" s="1"/>
  <c r="AM941" i="7" s="1"/>
  <c r="M940" i="7"/>
  <c r="AR940" i="7"/>
  <c r="AA940" i="7"/>
  <c r="AN941" i="7" l="1"/>
  <c r="K941" i="7"/>
  <c r="R941" i="7" l="1"/>
  <c r="Y941" i="7" l="1"/>
  <c r="AD941" i="7"/>
  <c r="X941" i="7"/>
  <c r="W941" i="7"/>
  <c r="T941" i="7"/>
  <c r="U941" i="7"/>
  <c r="V941" i="7" s="1"/>
  <c r="Z941" i="7" s="1"/>
  <c r="L941" i="7"/>
  <c r="AB941" i="7" l="1"/>
  <c r="N941" i="7"/>
  <c r="AS941" i="7"/>
  <c r="O941" i="7"/>
  <c r="AC941" i="7"/>
  <c r="AF941" i="7"/>
  <c r="P941" i="7"/>
  <c r="AG941" i="7"/>
  <c r="S941" i="7"/>
  <c r="AQ941" i="7"/>
  <c r="Q941" i="7"/>
  <c r="AH941" i="7"/>
  <c r="AI941" i="7"/>
  <c r="AE941" i="7"/>
  <c r="M941" i="7" l="1"/>
  <c r="AR941" i="7"/>
  <c r="AA941" i="7"/>
  <c r="AP941" i="7"/>
  <c r="AO941" i="7" s="1"/>
  <c r="AT941" i="7" s="1"/>
  <c r="AK942" i="7" s="1"/>
  <c r="AL942" i="7" l="1"/>
  <c r="AM942" i="7" s="1"/>
  <c r="AN942" i="7"/>
  <c r="K942" i="7"/>
  <c r="R942" i="7" l="1"/>
  <c r="X942" i="7" l="1"/>
  <c r="Y942" i="7"/>
  <c r="AD942" i="7"/>
  <c r="U942" i="7"/>
  <c r="AE942" i="7" s="1"/>
  <c r="W942" i="7"/>
  <c r="L942" i="7"/>
  <c r="V942" i="7" l="1"/>
  <c r="AQ942" i="7"/>
  <c r="P942" i="7"/>
  <c r="AF942" i="7"/>
  <c r="AG942" i="7"/>
  <c r="S942" i="7"/>
  <c r="AH942" i="7"/>
  <c r="AI942" i="7"/>
  <c r="Q942" i="7"/>
  <c r="T942" i="7"/>
  <c r="O942" i="7"/>
  <c r="Z942" i="7"/>
  <c r="AS942" i="7" l="1"/>
  <c r="N942" i="7"/>
  <c r="AB942" i="7"/>
  <c r="AC942" i="7"/>
  <c r="AR942" i="7"/>
  <c r="M942" i="7"/>
  <c r="AA942" i="7"/>
  <c r="AP942" i="7"/>
  <c r="AO942" i="7" s="1"/>
  <c r="K943" i="7" l="1"/>
  <c r="AT942" i="7"/>
  <c r="AK943" i="7" s="1"/>
  <c r="R943" i="7" l="1"/>
  <c r="AL943" i="7"/>
  <c r="AM943" i="7" s="1"/>
  <c r="AN943" i="7"/>
  <c r="X943" i="7" l="1"/>
  <c r="AD943" i="7"/>
  <c r="Y943" i="7"/>
  <c r="W943" i="7"/>
  <c r="U943" i="7"/>
  <c r="V943" i="7" s="1"/>
  <c r="L943" i="7"/>
  <c r="O943" i="7" l="1"/>
  <c r="AQ943" i="7"/>
  <c r="AG943" i="7"/>
  <c r="P943" i="7"/>
  <c r="AF943" i="7"/>
  <c r="S943" i="7"/>
  <c r="Z943" i="7"/>
  <c r="AE943" i="7"/>
  <c r="AI943" i="7"/>
  <c r="Q943" i="7"/>
  <c r="AH943" i="7"/>
  <c r="T943" i="7"/>
  <c r="M943" i="7" l="1"/>
  <c r="AR943" i="7"/>
  <c r="AA943" i="7"/>
  <c r="N943" i="7"/>
  <c r="AS943" i="7"/>
  <c r="AB943" i="7"/>
  <c r="AC943" i="7"/>
  <c r="AP943" i="7"/>
  <c r="AO943" i="7" s="1"/>
  <c r="AT943" i="7" s="1"/>
  <c r="AK944" i="7" s="1"/>
  <c r="AL944" i="7" l="1"/>
  <c r="AM944" i="7" s="1"/>
  <c r="AN944" i="7"/>
  <c r="K944" i="7"/>
  <c r="R944" i="7" l="1"/>
  <c r="AD944" i="7" l="1"/>
  <c r="Y944" i="7"/>
  <c r="X944" i="7"/>
  <c r="U944" i="7"/>
  <c r="V944" i="7" s="1"/>
  <c r="W944" i="7"/>
  <c r="L944" i="7"/>
  <c r="AG944" i="7" l="1"/>
  <c r="AF944" i="7"/>
  <c r="P944" i="7"/>
  <c r="S944" i="7"/>
  <c r="AH944" i="7"/>
  <c r="Q944" i="7"/>
  <c r="AI944" i="7"/>
  <c r="T944" i="7"/>
  <c r="O944" i="7"/>
  <c r="AQ944" i="7"/>
  <c r="AE944" i="7"/>
  <c r="Z944" i="7"/>
  <c r="AB944" i="7" l="1"/>
  <c r="N944" i="7"/>
  <c r="AS944" i="7"/>
  <c r="AC944" i="7"/>
  <c r="AR944" i="7"/>
  <c r="M944" i="7"/>
  <c r="AA944" i="7"/>
  <c r="AP944" i="7"/>
  <c r="AO944" i="7" s="1"/>
  <c r="AT944" i="7" s="1"/>
  <c r="AK945" i="7" s="1"/>
  <c r="AL945" i="7" l="1"/>
  <c r="AM945" i="7" s="1"/>
  <c r="AN945" i="7"/>
  <c r="K945" i="7"/>
  <c r="R945" i="7" l="1"/>
  <c r="X945" i="7" l="1"/>
  <c r="Y945" i="7"/>
  <c r="AD945" i="7"/>
  <c r="W945" i="7"/>
  <c r="U945" i="7"/>
  <c r="AQ945" i="7" s="1"/>
  <c r="T945" i="7"/>
  <c r="V945" i="7"/>
  <c r="Z945" i="7" s="1"/>
  <c r="L945" i="7"/>
  <c r="O945" i="7" l="1"/>
  <c r="AF945" i="7"/>
  <c r="P945" i="7"/>
  <c r="AG945" i="7"/>
  <c r="S945" i="7"/>
  <c r="N945" i="7"/>
  <c r="AS945" i="7"/>
  <c r="AB945" i="7"/>
  <c r="Q945" i="7"/>
  <c r="AI945" i="7"/>
  <c r="AH945" i="7"/>
  <c r="AC945" i="7"/>
  <c r="AE945" i="7"/>
  <c r="AR945" i="7" l="1"/>
  <c r="AA945" i="7"/>
  <c r="M945" i="7"/>
  <c r="AP945" i="7"/>
  <c r="AO945" i="7" s="1"/>
  <c r="AT945" i="7" s="1"/>
  <c r="AK946" i="7" s="1"/>
  <c r="AL946" i="7" l="1"/>
  <c r="AM946" i="7" s="1"/>
  <c r="AN946" i="7"/>
  <c r="K946" i="7"/>
  <c r="R946" i="7" l="1"/>
  <c r="AD946" i="7" l="1"/>
  <c r="X946" i="7"/>
  <c r="Y946" i="7"/>
  <c r="W946" i="7"/>
  <c r="U946" i="7"/>
  <c r="AQ946" i="7" s="1"/>
  <c r="T946" i="7"/>
  <c r="L946" i="7"/>
  <c r="V946" i="7" l="1"/>
  <c r="AG946" i="7" s="1"/>
  <c r="N946" i="7"/>
  <c r="AS946" i="7"/>
  <c r="AB946" i="7"/>
  <c r="O946" i="7"/>
  <c r="AC946" i="7"/>
  <c r="AH946" i="7"/>
  <c r="Q946" i="7"/>
  <c r="AI946" i="7"/>
  <c r="Z946" i="7"/>
  <c r="AE946" i="7"/>
  <c r="S946" i="7" l="1"/>
  <c r="P946" i="7"/>
  <c r="AF946" i="7"/>
  <c r="AR946" i="7"/>
  <c r="M946" i="7"/>
  <c r="AA946" i="7"/>
  <c r="AP946" i="7"/>
  <c r="AO946" i="7" s="1"/>
  <c r="AT946" i="7" s="1"/>
  <c r="AK947" i="7" s="1"/>
  <c r="AL947" i="7" l="1"/>
  <c r="AM947" i="7" s="1"/>
  <c r="AN947" i="7"/>
  <c r="K947" i="7"/>
  <c r="R947" i="7" l="1"/>
  <c r="AD947" i="7" l="1"/>
  <c r="Y947" i="7"/>
  <c r="X947" i="7"/>
  <c r="W947" i="7"/>
  <c r="U947" i="7"/>
  <c r="V947" i="7" s="1"/>
  <c r="L947" i="7"/>
  <c r="AH947" i="7" l="1"/>
  <c r="AI947" i="7"/>
  <c r="Q947" i="7"/>
  <c r="O947" i="7"/>
  <c r="AQ947" i="7"/>
  <c r="AE947" i="7"/>
  <c r="AG947" i="7"/>
  <c r="P947" i="7"/>
  <c r="AF947" i="7"/>
  <c r="S947" i="7"/>
  <c r="AP947" i="7"/>
  <c r="AO947" i="7" s="1"/>
  <c r="Z947" i="7"/>
  <c r="T947" i="7"/>
  <c r="AR947" i="7" l="1"/>
  <c r="M947" i="7"/>
  <c r="AA947" i="7"/>
  <c r="N947" i="7"/>
  <c r="AS947" i="7"/>
  <c r="AB947" i="7"/>
  <c r="AC947" i="7"/>
  <c r="AT947" i="7"/>
  <c r="AK948" i="7" s="1"/>
  <c r="AL948" i="7" l="1"/>
  <c r="AM948" i="7" s="1"/>
  <c r="AN948" i="7"/>
  <c r="K948" i="7"/>
  <c r="R948" i="7" l="1"/>
  <c r="X948" i="7" l="1"/>
  <c r="Y948" i="7"/>
  <c r="U948" i="7"/>
  <c r="W948" i="7"/>
  <c r="T948" i="7" s="1"/>
  <c r="AD948" i="7"/>
  <c r="AE948" i="7"/>
  <c r="V948" i="7"/>
  <c r="L948" i="7"/>
  <c r="AG948" i="7" l="1"/>
  <c r="AF948" i="7"/>
  <c r="P948" i="7"/>
  <c r="S948" i="7"/>
  <c r="O948" i="7"/>
  <c r="AQ948" i="7"/>
  <c r="AS948" i="7"/>
  <c r="AB948" i="7"/>
  <c r="N948" i="7"/>
  <c r="AH948" i="7"/>
  <c r="AI948" i="7"/>
  <c r="Q948" i="7"/>
  <c r="AC948" i="7"/>
  <c r="Z948" i="7"/>
  <c r="AR948" i="7" l="1"/>
  <c r="M948" i="7"/>
  <c r="AA948" i="7"/>
  <c r="AP948" i="7"/>
  <c r="AO948" i="7" s="1"/>
  <c r="AT948" i="7" s="1"/>
  <c r="AK949" i="7" s="1"/>
  <c r="AL949" i="7" l="1"/>
  <c r="AM949" i="7" s="1"/>
  <c r="AN949" i="7"/>
  <c r="K949" i="7"/>
  <c r="R949" i="7" l="1"/>
  <c r="Y949" i="7" l="1"/>
  <c r="AD949" i="7"/>
  <c r="X949" i="7"/>
  <c r="W949" i="7"/>
  <c r="T949" i="7"/>
  <c r="U949" i="7"/>
  <c r="V949" i="7" s="1"/>
  <c r="L949" i="7"/>
  <c r="AQ949" i="7" l="1"/>
  <c r="AS949" i="7"/>
  <c r="N949" i="7"/>
  <c r="AB949" i="7"/>
  <c r="O949" i="7"/>
  <c r="AC949" i="7"/>
  <c r="P949" i="7"/>
  <c r="AG949" i="7"/>
  <c r="AF949" i="7"/>
  <c r="S949" i="7"/>
  <c r="AH949" i="7"/>
  <c r="AI949" i="7"/>
  <c r="Q949" i="7"/>
  <c r="Z949" i="7"/>
  <c r="AE949" i="7"/>
  <c r="M949" i="7" l="1"/>
  <c r="AR949" i="7"/>
  <c r="AA949" i="7"/>
  <c r="AP949" i="7"/>
  <c r="AO949" i="7" s="1"/>
  <c r="AT949" i="7" s="1"/>
  <c r="AK950" i="7" s="1"/>
  <c r="AL950" i="7" l="1"/>
  <c r="AM950" i="7" s="1"/>
  <c r="AN950" i="7"/>
  <c r="K950" i="7"/>
  <c r="R950" i="7" l="1"/>
  <c r="Y950" i="7" l="1"/>
  <c r="X950" i="7"/>
  <c r="AD950" i="7"/>
  <c r="W950" i="7"/>
  <c r="T950" i="7" s="1"/>
  <c r="U950" i="7"/>
  <c r="V950" i="7" s="1"/>
  <c r="Z950" i="7" s="1"/>
  <c r="L950" i="7"/>
  <c r="AS950" i="7" l="1"/>
  <c r="N950" i="7"/>
  <c r="AB950" i="7"/>
  <c r="AG950" i="7"/>
  <c r="P950" i="7"/>
  <c r="AF950" i="7"/>
  <c r="S950" i="7"/>
  <c r="AC950" i="7"/>
  <c r="O950" i="7"/>
  <c r="AQ950" i="7"/>
  <c r="AI950" i="7"/>
  <c r="AH950" i="7"/>
  <c r="Q950" i="7"/>
  <c r="AE950" i="7"/>
  <c r="AA950" i="7" l="1"/>
  <c r="M950" i="7"/>
  <c r="AR950" i="7"/>
  <c r="AP950" i="7"/>
  <c r="AO950" i="7" s="1"/>
  <c r="AT950" i="7" s="1"/>
  <c r="AK951" i="7" s="1"/>
  <c r="AL951" i="7" l="1"/>
  <c r="AM951" i="7" s="1"/>
  <c r="AN951" i="7"/>
  <c r="K951" i="7"/>
  <c r="R951" i="7" l="1"/>
  <c r="AD951" i="7" l="1"/>
  <c r="X951" i="7"/>
  <c r="Y951" i="7"/>
  <c r="W951" i="7"/>
  <c r="T951" i="7" s="1"/>
  <c r="U951" i="7"/>
  <c r="V951" i="7" s="1"/>
  <c r="L951" i="7"/>
  <c r="AG951" i="7" l="1"/>
  <c r="AF951" i="7"/>
  <c r="P951" i="7"/>
  <c r="S951" i="7"/>
  <c r="O951" i="7"/>
  <c r="AP951" i="7"/>
  <c r="AO951" i="7" s="1"/>
  <c r="AQ951" i="7"/>
  <c r="N951" i="7"/>
  <c r="AB951" i="7"/>
  <c r="AS951" i="7"/>
  <c r="Q951" i="7"/>
  <c r="AH951" i="7"/>
  <c r="AI951" i="7"/>
  <c r="Z951" i="7"/>
  <c r="AE951" i="7"/>
  <c r="AC951" i="7"/>
  <c r="AT951" i="7" l="1"/>
  <c r="AK952" i="7" s="1"/>
  <c r="AA951" i="7"/>
  <c r="AR951" i="7"/>
  <c r="M951" i="7"/>
  <c r="K952" i="7" l="1"/>
  <c r="AL952" i="7"/>
  <c r="AM952" i="7" s="1"/>
  <c r="AN952" i="7"/>
  <c r="R952" i="7" l="1"/>
  <c r="X952" i="7" l="1"/>
  <c r="AD952" i="7"/>
  <c r="Y952" i="7"/>
  <c r="W952" i="7"/>
  <c r="U952" i="7"/>
  <c r="V952" i="7" s="1"/>
  <c r="Z952" i="7" s="1"/>
  <c r="L952" i="7"/>
  <c r="AI952" i="7" l="1"/>
  <c r="AH952" i="7"/>
  <c r="Q952" i="7"/>
  <c r="AQ952" i="7"/>
  <c r="T952" i="7"/>
  <c r="O952" i="7"/>
  <c r="AF952" i="7"/>
  <c r="P952" i="7"/>
  <c r="AG952" i="7"/>
  <c r="S952" i="7"/>
  <c r="AE952" i="7"/>
  <c r="AA952" i="7" l="1"/>
  <c r="M952" i="7"/>
  <c r="AR952" i="7"/>
  <c r="AS952" i="7"/>
  <c r="AB952" i="7"/>
  <c r="N952" i="7"/>
  <c r="AC952" i="7"/>
  <c r="AP952" i="7"/>
  <c r="AO952" i="7" s="1"/>
  <c r="AT952" i="7" s="1"/>
  <c r="AK953" i="7" s="1"/>
  <c r="AL953" i="7" l="1"/>
  <c r="AM953" i="7" s="1"/>
  <c r="AN953" i="7"/>
  <c r="K953" i="7"/>
  <c r="R953" i="7" l="1"/>
  <c r="X953" i="7" l="1"/>
  <c r="AD953" i="7"/>
  <c r="Y953" i="7"/>
  <c r="U953" i="7"/>
  <c r="V953" i="7"/>
  <c r="W953" i="7"/>
  <c r="L953" i="7"/>
  <c r="AH953" i="7" l="1"/>
  <c r="AI953" i="7"/>
  <c r="Q953" i="7"/>
  <c r="T953" i="7"/>
  <c r="O953" i="7"/>
  <c r="AQ953" i="7"/>
  <c r="P953" i="7"/>
  <c r="AG953" i="7"/>
  <c r="AF953" i="7"/>
  <c r="S953" i="7"/>
  <c r="AP953" i="7" s="1"/>
  <c r="AO953" i="7" s="1"/>
  <c r="Z953" i="7"/>
  <c r="AE953" i="7"/>
  <c r="AA953" i="7" l="1"/>
  <c r="M953" i="7"/>
  <c r="AR953" i="7"/>
  <c r="N953" i="7"/>
  <c r="AB953" i="7"/>
  <c r="AS953" i="7"/>
  <c r="AT953" i="7" s="1"/>
  <c r="AK954" i="7" s="1"/>
  <c r="AC953" i="7"/>
  <c r="AL954" i="7" l="1"/>
  <c r="AM954" i="7" s="1"/>
  <c r="AN954" i="7"/>
  <c r="K954" i="7"/>
  <c r="R954" i="7" l="1"/>
  <c r="W954" i="7" l="1"/>
  <c r="AD954" i="7"/>
  <c r="X954" i="7"/>
  <c r="Y954" i="7"/>
  <c r="U954" i="7"/>
  <c r="AQ954" i="7" s="1"/>
  <c r="T954" i="7"/>
  <c r="V954" i="7"/>
  <c r="L954" i="7"/>
  <c r="AE954" i="7" l="1"/>
  <c r="AG954" i="7"/>
  <c r="P954" i="7"/>
  <c r="AF954" i="7"/>
  <c r="S954" i="7"/>
  <c r="N954" i="7"/>
  <c r="AB954" i="7"/>
  <c r="AS954" i="7"/>
  <c r="Z954" i="7"/>
  <c r="O954" i="7"/>
  <c r="AC954" i="7"/>
  <c r="AH954" i="7"/>
  <c r="AI954" i="7"/>
  <c r="Q954" i="7"/>
  <c r="AR954" i="7" l="1"/>
  <c r="AA954" i="7"/>
  <c r="M954" i="7"/>
  <c r="AP954" i="7"/>
  <c r="AO954" i="7" s="1"/>
  <c r="AT954" i="7" s="1"/>
  <c r="AK955" i="7" s="1"/>
  <c r="AL955" i="7" l="1"/>
  <c r="AM955" i="7" s="1"/>
  <c r="AN955" i="7"/>
  <c r="K955" i="7"/>
  <c r="R955" i="7" l="1"/>
  <c r="W955" i="7" l="1"/>
  <c r="AD955" i="7"/>
  <c r="X955" i="7"/>
  <c r="U955" i="7"/>
  <c r="AQ955" i="7" s="1"/>
  <c r="Y955" i="7"/>
  <c r="L955" i="7"/>
  <c r="T955" i="7"/>
  <c r="AC955" i="7" s="1"/>
  <c r="V955" i="7" l="1"/>
  <c r="AG955" i="7" s="1"/>
  <c r="Z955" i="7"/>
  <c r="O955" i="7"/>
  <c r="AE955" i="7"/>
  <c r="N955" i="7"/>
  <c r="AS955" i="7"/>
  <c r="AB955" i="7"/>
  <c r="AI955" i="7"/>
  <c r="AH955" i="7"/>
  <c r="Q955" i="7"/>
  <c r="S955" i="7" l="1"/>
  <c r="P955" i="7"/>
  <c r="AF955" i="7"/>
  <c r="M955" i="7"/>
  <c r="AR955" i="7"/>
  <c r="AA955" i="7"/>
  <c r="AP955" i="7"/>
  <c r="AO955" i="7" s="1"/>
  <c r="AT955" i="7" s="1"/>
  <c r="AK956" i="7" s="1"/>
  <c r="AL956" i="7" l="1"/>
  <c r="AM956" i="7" s="1"/>
  <c r="AN956" i="7"/>
  <c r="K956" i="7"/>
  <c r="R956" i="7" l="1"/>
  <c r="Y956" i="7" l="1"/>
  <c r="X956" i="7"/>
  <c r="AD956" i="7"/>
  <c r="W956" i="7"/>
  <c r="U956" i="7"/>
  <c r="V956" i="7" s="1"/>
  <c r="Z956" i="7" s="1"/>
  <c r="L956" i="7"/>
  <c r="O956" i="7" l="1"/>
  <c r="Q956" i="7"/>
  <c r="AH956" i="7"/>
  <c r="AI956" i="7"/>
  <c r="AE956" i="7"/>
  <c r="AG956" i="7"/>
  <c r="P956" i="7"/>
  <c r="AF956" i="7"/>
  <c r="S956" i="7"/>
  <c r="AQ956" i="7"/>
  <c r="T956" i="7"/>
  <c r="AR956" i="7" l="1"/>
  <c r="AA956" i="7"/>
  <c r="M956" i="7"/>
  <c r="AP956" i="7"/>
  <c r="AO956" i="7" s="1"/>
  <c r="N956" i="7"/>
  <c r="AB956" i="7"/>
  <c r="AS956" i="7"/>
  <c r="AT956" i="7" s="1"/>
  <c r="AK957" i="7" s="1"/>
  <c r="AC956" i="7"/>
  <c r="AL957" i="7" l="1"/>
  <c r="AM957" i="7" s="1"/>
  <c r="AN957" i="7"/>
  <c r="K957" i="7"/>
  <c r="R957" i="7" l="1"/>
  <c r="Y957" i="7" l="1"/>
  <c r="AD957" i="7"/>
  <c r="X957" i="7"/>
  <c r="W957" i="7"/>
  <c r="U957" i="7"/>
  <c r="AE957" i="7" s="1"/>
  <c r="V957" i="7"/>
  <c r="L957" i="7"/>
  <c r="AI957" i="7" l="1"/>
  <c r="AH957" i="7"/>
  <c r="Q957" i="7"/>
  <c r="AF957" i="7"/>
  <c r="P957" i="7"/>
  <c r="AG957" i="7"/>
  <c r="S957" i="7"/>
  <c r="T957" i="7"/>
  <c r="O957" i="7"/>
  <c r="AQ957" i="7"/>
  <c r="Z957" i="7"/>
  <c r="AB957" i="7" l="1"/>
  <c r="N957" i="7"/>
  <c r="AS957" i="7"/>
  <c r="AC957" i="7"/>
  <c r="M957" i="7"/>
  <c r="AA957" i="7"/>
  <c r="AR957" i="7"/>
  <c r="AP957" i="7"/>
  <c r="AO957" i="7" s="1"/>
  <c r="AT957" i="7" l="1"/>
  <c r="AK958" i="7" s="1"/>
  <c r="AL958" i="7" s="1"/>
  <c r="AM958" i="7" s="1"/>
  <c r="K958" i="7"/>
  <c r="AN958" i="7" l="1"/>
  <c r="R958" i="7"/>
  <c r="X958" i="7" l="1"/>
  <c r="Y958" i="7"/>
  <c r="AD958" i="7"/>
  <c r="W958" i="7"/>
  <c r="U958" i="7"/>
  <c r="AE958" i="7" s="1"/>
  <c r="L958" i="7"/>
  <c r="V958" i="7" l="1"/>
  <c r="AQ958" i="7"/>
  <c r="AI958" i="7"/>
  <c r="Q958" i="7"/>
  <c r="AH958" i="7"/>
  <c r="T958" i="7"/>
  <c r="O958" i="7"/>
  <c r="AF958" i="7"/>
  <c r="P958" i="7"/>
  <c r="AG958" i="7"/>
  <c r="S958" i="7"/>
  <c r="AP958" i="7" s="1"/>
  <c r="AO958" i="7" s="1"/>
  <c r="Z958" i="7"/>
  <c r="AR958" i="7" l="1"/>
  <c r="M958" i="7"/>
  <c r="AA958" i="7"/>
  <c r="AS958" i="7"/>
  <c r="N958" i="7"/>
  <c r="AB958" i="7"/>
  <c r="AC958" i="7"/>
  <c r="AT958" i="7"/>
  <c r="AK959" i="7" s="1"/>
  <c r="AL959" i="7" l="1"/>
  <c r="AM959" i="7" s="1"/>
  <c r="AN959" i="7"/>
  <c r="K959" i="7"/>
  <c r="R959" i="7" l="1"/>
  <c r="Y959" i="7" l="1"/>
  <c r="X959" i="7"/>
  <c r="AD959" i="7"/>
  <c r="W959" i="7"/>
  <c r="T959" i="7" s="1"/>
  <c r="L959" i="7"/>
  <c r="U959" i="7"/>
  <c r="AQ959" i="7" s="1"/>
  <c r="V959" i="7" l="1"/>
  <c r="AS959" i="7"/>
  <c r="AB959" i="7"/>
  <c r="N959" i="7"/>
  <c r="AC959" i="7"/>
  <c r="AG959" i="7"/>
  <c r="AF959" i="7"/>
  <c r="P959" i="7"/>
  <c r="S959" i="7"/>
  <c r="Z959" i="7"/>
  <c r="AI959" i="7"/>
  <c r="AH959" i="7"/>
  <c r="Q959" i="7"/>
  <c r="O959" i="7"/>
  <c r="AE959" i="7"/>
  <c r="AR959" i="7" l="1"/>
  <c r="AA959" i="7"/>
  <c r="M959" i="7"/>
  <c r="AP959" i="7"/>
  <c r="AO959" i="7" s="1"/>
  <c r="AT959" i="7" s="1"/>
  <c r="AK960" i="7" s="1"/>
  <c r="AL960" i="7" l="1"/>
  <c r="AM960" i="7" s="1"/>
  <c r="AN960" i="7"/>
  <c r="K960" i="7"/>
  <c r="R960" i="7" l="1"/>
  <c r="X960" i="7" l="1"/>
  <c r="Y960" i="7"/>
  <c r="U960" i="7"/>
  <c r="V960" i="7"/>
  <c r="Z960" i="7" s="1"/>
  <c r="AD960" i="7"/>
  <c r="W960" i="7"/>
  <c r="L960" i="7"/>
  <c r="Q960" i="7" l="1"/>
  <c r="AH960" i="7"/>
  <c r="AI960" i="7"/>
  <c r="T960" i="7"/>
  <c r="O960" i="7"/>
  <c r="AE960" i="7"/>
  <c r="AG960" i="7"/>
  <c r="AF960" i="7"/>
  <c r="P960" i="7"/>
  <c r="S960" i="7"/>
  <c r="AP960" i="7"/>
  <c r="AO960" i="7" s="1"/>
  <c r="AQ960" i="7"/>
  <c r="AA960" i="7" l="1"/>
  <c r="AR960" i="7"/>
  <c r="M960" i="7"/>
  <c r="AS960" i="7"/>
  <c r="N960" i="7"/>
  <c r="AB960" i="7"/>
  <c r="AC960" i="7"/>
  <c r="AT960" i="7"/>
  <c r="AK961" i="7" s="1"/>
  <c r="AL961" i="7" l="1"/>
  <c r="AM961" i="7" s="1"/>
  <c r="AN961" i="7"/>
  <c r="K961" i="7"/>
  <c r="R961" i="7" l="1"/>
  <c r="Y961" i="7" l="1"/>
  <c r="AD961" i="7"/>
  <c r="X961" i="7"/>
  <c r="W961" i="7"/>
  <c r="U961" i="7"/>
  <c r="V961" i="7" s="1"/>
  <c r="Z961" i="7" s="1"/>
  <c r="L961" i="7"/>
  <c r="O961" i="7" l="1"/>
  <c r="AI961" i="7"/>
  <c r="AH961" i="7"/>
  <c r="Q961" i="7"/>
  <c r="AE961" i="7"/>
  <c r="AQ961" i="7"/>
  <c r="AF961" i="7"/>
  <c r="P961" i="7"/>
  <c r="AG961" i="7"/>
  <c r="S961" i="7"/>
  <c r="T961" i="7"/>
  <c r="AA961" i="7" l="1"/>
  <c r="M961" i="7"/>
  <c r="AR961" i="7"/>
  <c r="AP961" i="7"/>
  <c r="AO961" i="7" s="1"/>
  <c r="AB961" i="7"/>
  <c r="AS961" i="7"/>
  <c r="AT961" i="7" s="1"/>
  <c r="AK962" i="7" s="1"/>
  <c r="N961" i="7"/>
  <c r="AC961" i="7"/>
  <c r="AL962" i="7" l="1"/>
  <c r="AM962" i="7" s="1"/>
  <c r="AN962" i="7"/>
  <c r="K962" i="7"/>
  <c r="R962" i="7" l="1"/>
  <c r="W962" i="7" l="1"/>
  <c r="Y962" i="7"/>
  <c r="X962" i="7"/>
  <c r="AD962" i="7"/>
  <c r="U962" i="7"/>
  <c r="AQ962" i="7" s="1"/>
  <c r="T962" i="7"/>
  <c r="L962" i="7"/>
  <c r="V962" i="7" l="1"/>
  <c r="Z962" i="7" s="1"/>
  <c r="AB962" i="7"/>
  <c r="N962" i="7"/>
  <c r="AS962" i="7"/>
  <c r="O962" i="7"/>
  <c r="AE962" i="7"/>
  <c r="P962" i="7"/>
  <c r="AG962" i="7"/>
  <c r="AF962" i="7"/>
  <c r="S962" i="7"/>
  <c r="AI962" i="7"/>
  <c r="Q962" i="7"/>
  <c r="AH962" i="7"/>
  <c r="AC962" i="7"/>
  <c r="AA962" i="7" l="1"/>
  <c r="AR962" i="7"/>
  <c r="M962" i="7"/>
  <c r="AP962" i="7"/>
  <c r="AO962" i="7" s="1"/>
  <c r="AT962" i="7" s="1"/>
  <c r="AK963" i="7" s="1"/>
  <c r="AL963" i="7" l="1"/>
  <c r="AM963" i="7" s="1"/>
  <c r="AN963" i="7"/>
  <c r="K963" i="7"/>
  <c r="R963" i="7" l="1"/>
  <c r="X963" i="7" l="1"/>
  <c r="AD963" i="7"/>
  <c r="W963" i="7"/>
  <c r="T963" i="7" s="1"/>
  <c r="Y963" i="7"/>
  <c r="U963" i="7"/>
  <c r="V963" i="7" s="1"/>
  <c r="L963" i="7"/>
  <c r="AQ963" i="7" l="1"/>
  <c r="O963" i="7"/>
  <c r="AI963" i="7"/>
  <c r="AH963" i="7"/>
  <c r="Q963" i="7"/>
  <c r="AG963" i="7"/>
  <c r="P963" i="7"/>
  <c r="AF963" i="7"/>
  <c r="S963" i="7"/>
  <c r="N963" i="7"/>
  <c r="AB963" i="7"/>
  <c r="AS963" i="7"/>
  <c r="AE963" i="7"/>
  <c r="AC963" i="7"/>
  <c r="Z963" i="7"/>
  <c r="M963" i="7" l="1"/>
  <c r="AA963" i="7"/>
  <c r="AR963" i="7"/>
  <c r="AP963" i="7"/>
  <c r="AO963" i="7" s="1"/>
  <c r="AT963" i="7" s="1"/>
  <c r="AK964" i="7" s="1"/>
  <c r="AL964" i="7" l="1"/>
  <c r="AM964" i="7" s="1"/>
  <c r="AN964" i="7"/>
  <c r="K964" i="7"/>
  <c r="R964" i="7" l="1"/>
  <c r="Y964" i="7" l="1"/>
  <c r="X964" i="7"/>
  <c r="AD964" i="7"/>
  <c r="W964" i="7"/>
  <c r="U964" i="7"/>
  <c r="V964" i="7" s="1"/>
  <c r="L964" i="7"/>
  <c r="O964" i="7" l="1"/>
  <c r="AH964" i="7"/>
  <c r="Q964" i="7"/>
  <c r="AI964" i="7"/>
  <c r="AE964" i="7"/>
  <c r="AF964" i="7"/>
  <c r="P964" i="7"/>
  <c r="AG964" i="7"/>
  <c r="S964" i="7"/>
  <c r="AQ964" i="7"/>
  <c r="T964" i="7"/>
  <c r="Z964" i="7"/>
  <c r="AA964" i="7" l="1"/>
  <c r="AR964" i="7"/>
  <c r="M964" i="7"/>
  <c r="N964" i="7"/>
  <c r="AS964" i="7"/>
  <c r="AB964" i="7"/>
  <c r="AC964" i="7"/>
  <c r="AP964" i="7"/>
  <c r="AO964" i="7" s="1"/>
  <c r="AT964" i="7" l="1"/>
  <c r="AK965" i="7" s="1"/>
  <c r="AL965" i="7" s="1"/>
  <c r="AM965" i="7" s="1"/>
  <c r="K965" i="7"/>
  <c r="AN965" i="7" l="1"/>
  <c r="R965" i="7"/>
  <c r="AD965" i="7" l="1"/>
  <c r="X965" i="7"/>
  <c r="Y965" i="7"/>
  <c r="W965" i="7"/>
  <c r="T965" i="7" s="1"/>
  <c r="U965" i="7"/>
  <c r="V965" i="7" s="1"/>
  <c r="L965" i="7"/>
  <c r="AF965" i="7" l="1"/>
  <c r="AG965" i="7"/>
  <c r="P965" i="7"/>
  <c r="S965" i="7"/>
  <c r="AP965" i="7" s="1"/>
  <c r="AO965" i="7" s="1"/>
  <c r="O965" i="7"/>
  <c r="AQ965" i="7"/>
  <c r="AB965" i="7"/>
  <c r="AS965" i="7"/>
  <c r="N965" i="7"/>
  <c r="AI965" i="7"/>
  <c r="AH965" i="7"/>
  <c r="Q965" i="7"/>
  <c r="AE965" i="7"/>
  <c r="Z965" i="7"/>
  <c r="AC965" i="7"/>
  <c r="AT965" i="7" l="1"/>
  <c r="AK966" i="7" s="1"/>
  <c r="AL966" i="7" s="1"/>
  <c r="AM966" i="7" s="1"/>
  <c r="AR965" i="7"/>
  <c r="AA965" i="7"/>
  <c r="M965" i="7"/>
  <c r="AN966" i="7" l="1"/>
  <c r="K966" i="7"/>
  <c r="R966" i="7" l="1"/>
  <c r="X966" i="7" l="1"/>
  <c r="Y966" i="7"/>
  <c r="AD966" i="7"/>
  <c r="W966" i="7"/>
  <c r="T966" i="7" s="1"/>
  <c r="U966" i="7"/>
  <c r="V966" i="7" s="1"/>
  <c r="L966" i="7"/>
  <c r="AG966" i="7" l="1"/>
  <c r="P966" i="7"/>
  <c r="AF966" i="7"/>
  <c r="S966" i="7"/>
  <c r="AB966" i="7"/>
  <c r="N966" i="7"/>
  <c r="AS966" i="7"/>
  <c r="Z966" i="7"/>
  <c r="O966" i="7"/>
  <c r="AP966" i="7"/>
  <c r="AO966" i="7" s="1"/>
  <c r="AC966" i="7"/>
  <c r="AQ966" i="7"/>
  <c r="AT966" i="7" s="1"/>
  <c r="AK967" i="7" s="1"/>
  <c r="AI966" i="7"/>
  <c r="Q966" i="7"/>
  <c r="AH966" i="7"/>
  <c r="AE966" i="7"/>
  <c r="AL967" i="7" l="1"/>
  <c r="AM967" i="7" s="1"/>
  <c r="AN967" i="7"/>
  <c r="M966" i="7"/>
  <c r="AR966" i="7"/>
  <c r="AA966" i="7"/>
  <c r="K967" i="7" l="1"/>
  <c r="R967" i="7" l="1"/>
  <c r="Y967" i="7" l="1"/>
  <c r="X967" i="7"/>
  <c r="AD967" i="7"/>
  <c r="U967" i="7"/>
  <c r="AE967" i="7" s="1"/>
  <c r="L967" i="7"/>
  <c r="W967" i="7"/>
  <c r="V967" i="7" l="1"/>
  <c r="O967" i="7"/>
  <c r="AI967" i="7"/>
  <c r="AH967" i="7"/>
  <c r="Q967" i="7"/>
  <c r="AG967" i="7"/>
  <c r="P967" i="7"/>
  <c r="AF967" i="7"/>
  <c r="S967" i="7"/>
  <c r="Z967" i="7"/>
  <c r="AQ967" i="7"/>
  <c r="T967" i="7"/>
  <c r="AA967" i="7" l="1"/>
  <c r="M967" i="7"/>
  <c r="AR967" i="7"/>
  <c r="AB967" i="7"/>
  <c r="AS967" i="7"/>
  <c r="N967" i="7"/>
  <c r="AC967" i="7"/>
  <c r="AP967" i="7"/>
  <c r="AO967" i="7" s="1"/>
  <c r="AT967" i="7" s="1"/>
  <c r="AK968" i="7" s="1"/>
  <c r="AL968" i="7" l="1"/>
  <c r="AM968" i="7" s="1"/>
  <c r="AN968" i="7"/>
  <c r="K968" i="7"/>
  <c r="R968" i="7" l="1"/>
  <c r="AD968" i="7" l="1"/>
  <c r="X968" i="7"/>
  <c r="W968" i="7"/>
  <c r="U968" i="7"/>
  <c r="T968" i="7"/>
  <c r="V968" i="7"/>
  <c r="Z968" i="7" s="1"/>
  <c r="Y968" i="7"/>
  <c r="L968" i="7"/>
  <c r="O968" i="7" l="1"/>
  <c r="AB968" i="7"/>
  <c r="AS968" i="7"/>
  <c r="N968" i="7"/>
  <c r="AF968" i="7"/>
  <c r="AG968" i="7"/>
  <c r="P968" i="7"/>
  <c r="S968" i="7"/>
  <c r="AP968" i="7" s="1"/>
  <c r="AO968" i="7" s="1"/>
  <c r="Q968" i="7"/>
  <c r="AH968" i="7"/>
  <c r="AI968" i="7"/>
  <c r="AQ968" i="7"/>
  <c r="AC968" i="7"/>
  <c r="AE968" i="7"/>
  <c r="AT968" i="7" l="1"/>
  <c r="AK969" i="7" s="1"/>
  <c r="AR968" i="7"/>
  <c r="AA968" i="7"/>
  <c r="M968" i="7"/>
  <c r="K969" i="7" l="1"/>
  <c r="AL969" i="7"/>
  <c r="AM969" i="7" s="1"/>
  <c r="AN969" i="7"/>
  <c r="R969" i="7" l="1"/>
  <c r="Y969" i="7" l="1"/>
  <c r="X969" i="7"/>
  <c r="AD969" i="7"/>
  <c r="W969" i="7"/>
  <c r="U969" i="7"/>
  <c r="V969" i="7" s="1"/>
  <c r="L969" i="7"/>
  <c r="O969" i="7" l="1"/>
  <c r="AQ969" i="7"/>
  <c r="AI969" i="7"/>
  <c r="AH969" i="7"/>
  <c r="Q969" i="7"/>
  <c r="AE969" i="7"/>
  <c r="AF969" i="7"/>
  <c r="P969" i="7"/>
  <c r="AG969" i="7"/>
  <c r="S969" i="7"/>
  <c r="AP969" i="7"/>
  <c r="AO969" i="7" s="1"/>
  <c r="Z969" i="7"/>
  <c r="T969" i="7"/>
  <c r="M969" i="7" l="1"/>
  <c r="AA969" i="7"/>
  <c r="AR969" i="7"/>
  <c r="AS969" i="7"/>
  <c r="AB969" i="7"/>
  <c r="N969" i="7"/>
  <c r="AC969" i="7"/>
  <c r="AT969" i="7"/>
  <c r="AK970" i="7" s="1"/>
  <c r="AL970" i="7" l="1"/>
  <c r="AM970" i="7" s="1"/>
  <c r="AN970" i="7"/>
  <c r="K970" i="7"/>
  <c r="R970" i="7" l="1"/>
  <c r="Y970" i="7" l="1"/>
  <c r="X970" i="7"/>
  <c r="AD970" i="7"/>
  <c r="W970" i="7"/>
  <c r="T970" i="7" s="1"/>
  <c r="U970" i="7"/>
  <c r="V970" i="7" s="1"/>
  <c r="L970" i="7"/>
  <c r="N970" i="7" l="1"/>
  <c r="AS970" i="7"/>
  <c r="AB970" i="7"/>
  <c r="AC970" i="7"/>
  <c r="O970" i="7"/>
  <c r="AG970" i="7"/>
  <c r="P970" i="7"/>
  <c r="AF970" i="7"/>
  <c r="S970" i="7"/>
  <c r="AQ970" i="7"/>
  <c r="AP970" i="7"/>
  <c r="AO970" i="7" s="1"/>
  <c r="AE970" i="7"/>
  <c r="AH970" i="7"/>
  <c r="Q970" i="7"/>
  <c r="AI970" i="7"/>
  <c r="Z970" i="7"/>
  <c r="AA970" i="7" l="1"/>
  <c r="AR970" i="7"/>
  <c r="M970" i="7"/>
  <c r="AT970" i="7"/>
  <c r="AK971" i="7" s="1"/>
  <c r="AL971" i="7" l="1"/>
  <c r="AM971" i="7" s="1"/>
  <c r="AN971" i="7"/>
  <c r="K971" i="7"/>
  <c r="R971" i="7" l="1"/>
  <c r="W971" i="7" l="1"/>
  <c r="X971" i="7"/>
  <c r="Y971" i="7"/>
  <c r="U971" i="7"/>
  <c r="AD971" i="7"/>
  <c r="T971" i="7"/>
  <c r="V971" i="7"/>
  <c r="AQ971" i="7"/>
  <c r="L971" i="7"/>
  <c r="P971" i="7" l="1"/>
  <c r="AF971" i="7"/>
  <c r="AG971" i="7"/>
  <c r="S971" i="7"/>
  <c r="O971" i="7"/>
  <c r="Z971" i="7"/>
  <c r="AB971" i="7"/>
  <c r="N971" i="7"/>
  <c r="AS971" i="7"/>
  <c r="Q971" i="7"/>
  <c r="AI971" i="7"/>
  <c r="AH971" i="7"/>
  <c r="AC971" i="7"/>
  <c r="AE971" i="7"/>
  <c r="AA971" i="7" l="1"/>
  <c r="AR971" i="7"/>
  <c r="M971" i="7"/>
  <c r="AP971" i="7"/>
  <c r="AO971" i="7" s="1"/>
  <c r="AT971" i="7" s="1"/>
  <c r="AK972" i="7" s="1"/>
  <c r="AL972" i="7" l="1"/>
  <c r="AM972" i="7" s="1"/>
  <c r="AN972" i="7"/>
  <c r="K972" i="7"/>
  <c r="R972" i="7" l="1"/>
  <c r="Y972" i="7" l="1"/>
  <c r="AD972" i="7"/>
  <c r="X972" i="7"/>
  <c r="W972" i="7"/>
  <c r="U972" i="7"/>
  <c r="V972" i="7" s="1"/>
  <c r="L972" i="7"/>
  <c r="AI972" i="7" l="1"/>
  <c r="Q972" i="7"/>
  <c r="AH972" i="7"/>
  <c r="O972" i="7"/>
  <c r="T972" i="7"/>
  <c r="AQ972" i="7"/>
  <c r="AF972" i="7"/>
  <c r="P972" i="7"/>
  <c r="AG972" i="7"/>
  <c r="S972" i="7"/>
  <c r="AP972" i="7"/>
  <c r="AO972" i="7" s="1"/>
  <c r="AE972" i="7"/>
  <c r="Z972" i="7"/>
  <c r="AA972" i="7" l="1"/>
  <c r="M972" i="7"/>
  <c r="AR972" i="7"/>
  <c r="AB972" i="7"/>
  <c r="N972" i="7"/>
  <c r="AS972" i="7"/>
  <c r="AT972" i="7" s="1"/>
  <c r="AK973" i="7" s="1"/>
  <c r="AC972" i="7"/>
  <c r="AL973" i="7" l="1"/>
  <c r="AM973" i="7" s="1"/>
  <c r="AN973" i="7"/>
  <c r="K973" i="7"/>
  <c r="R973" i="7" l="1"/>
  <c r="Y973" i="7" l="1"/>
  <c r="AD973" i="7"/>
  <c r="X973" i="7"/>
  <c r="W973" i="7"/>
  <c r="U973" i="7"/>
  <c r="V973" i="7" s="1"/>
  <c r="L973" i="7"/>
  <c r="AI973" i="7" l="1"/>
  <c r="Q973" i="7"/>
  <c r="AH973" i="7"/>
  <c r="O973" i="7"/>
  <c r="AQ973" i="7"/>
  <c r="AF973" i="7"/>
  <c r="P973" i="7"/>
  <c r="AG973" i="7"/>
  <c r="S973" i="7"/>
  <c r="T973" i="7"/>
  <c r="Z973" i="7"/>
  <c r="AE973" i="7"/>
  <c r="AB973" i="7" l="1"/>
  <c r="AS973" i="7"/>
  <c r="N973" i="7"/>
  <c r="AC973" i="7"/>
  <c r="M973" i="7"/>
  <c r="AA973" i="7"/>
  <c r="AR973" i="7"/>
  <c r="AP973" i="7"/>
  <c r="AO973" i="7" s="1"/>
  <c r="AT973" i="7" s="1"/>
  <c r="AK974" i="7" s="1"/>
  <c r="AL974" i="7" l="1"/>
  <c r="AM974" i="7" s="1"/>
  <c r="AN974" i="7"/>
  <c r="K974" i="7"/>
  <c r="R974" i="7" l="1"/>
  <c r="AD974" i="7" l="1"/>
  <c r="X974" i="7"/>
  <c r="Y974" i="7"/>
  <c r="U974" i="7"/>
  <c r="V974" i="7" s="1"/>
  <c r="AQ974" i="7"/>
  <c r="W974" i="7"/>
  <c r="L974" i="7"/>
  <c r="Q974" i="7" l="1"/>
  <c r="AH974" i="7"/>
  <c r="AI974" i="7"/>
  <c r="T974" i="7"/>
  <c r="O974" i="7"/>
  <c r="P974" i="7"/>
  <c r="AG974" i="7"/>
  <c r="AF974" i="7"/>
  <c r="S974" i="7"/>
  <c r="Z974" i="7"/>
  <c r="AE974" i="7"/>
  <c r="AR974" i="7" l="1"/>
  <c r="M974" i="7"/>
  <c r="AA974" i="7"/>
  <c r="AP974" i="7"/>
  <c r="AO974" i="7" s="1"/>
  <c r="AB974" i="7"/>
  <c r="N974" i="7"/>
  <c r="AS974" i="7"/>
  <c r="AT974" i="7" s="1"/>
  <c r="AK975" i="7" s="1"/>
  <c r="AC974" i="7"/>
  <c r="AL975" i="7" l="1"/>
  <c r="AM975" i="7" s="1"/>
  <c r="AN975" i="7"/>
  <c r="K975" i="7"/>
  <c r="R975" i="7" l="1"/>
  <c r="Y975" i="7" l="1"/>
  <c r="AD975" i="7"/>
  <c r="X975" i="7"/>
  <c r="W975" i="7"/>
  <c r="U975" i="7"/>
  <c r="AQ975" i="7" s="1"/>
  <c r="L975" i="7"/>
  <c r="V975" i="7" l="1"/>
  <c r="P975" i="7" s="1"/>
  <c r="Q975" i="7"/>
  <c r="AI975" i="7"/>
  <c r="AH975" i="7"/>
  <c r="O975" i="7"/>
  <c r="T975" i="7"/>
  <c r="Z975" i="7"/>
  <c r="AE975" i="7"/>
  <c r="S975" i="7" l="1"/>
  <c r="AP975" i="7" s="1"/>
  <c r="AO975" i="7" s="1"/>
  <c r="AG975" i="7"/>
  <c r="AF975" i="7"/>
  <c r="AS975" i="7"/>
  <c r="AT975" i="7" s="1"/>
  <c r="AK976" i="7" s="1"/>
  <c r="AB975" i="7"/>
  <c r="N975" i="7"/>
  <c r="AC975" i="7"/>
  <c r="AR975" i="7"/>
  <c r="AA975" i="7"/>
  <c r="M975" i="7"/>
  <c r="K976" i="7" l="1"/>
  <c r="AL976" i="7"/>
  <c r="AM976" i="7" s="1"/>
  <c r="AN976" i="7"/>
  <c r="R976" i="7" l="1"/>
  <c r="AD976" i="7" l="1"/>
  <c r="Y976" i="7"/>
  <c r="X976" i="7"/>
  <c r="W976" i="7"/>
  <c r="T976" i="7"/>
  <c r="U976" i="7"/>
  <c r="AQ976" i="7" s="1"/>
  <c r="V976" i="7"/>
  <c r="L976" i="7"/>
  <c r="AS976" i="7" l="1"/>
  <c r="N976" i="7"/>
  <c r="AB976" i="7"/>
  <c r="AG976" i="7"/>
  <c r="P976" i="7"/>
  <c r="AF976" i="7"/>
  <c r="S976" i="7"/>
  <c r="O976" i="7"/>
  <c r="AI976" i="7"/>
  <c r="Q976" i="7"/>
  <c r="AH976" i="7"/>
  <c r="Z976" i="7"/>
  <c r="AC976" i="7"/>
  <c r="AE976" i="7"/>
  <c r="M976" i="7" l="1"/>
  <c r="AR976" i="7"/>
  <c r="AA976" i="7"/>
  <c r="AP976" i="7"/>
  <c r="AO976" i="7" s="1"/>
  <c r="AT976" i="7" s="1"/>
  <c r="AK977" i="7" s="1"/>
  <c r="AL977" i="7" l="1"/>
  <c r="AM977" i="7" s="1"/>
  <c r="AN977" i="7"/>
  <c r="K977" i="7"/>
  <c r="R977" i="7" l="1"/>
  <c r="X977" i="7" l="1"/>
  <c r="AD977" i="7"/>
  <c r="Y977" i="7"/>
  <c r="W977" i="7"/>
  <c r="T977" i="7"/>
  <c r="U977" i="7"/>
  <c r="AQ977" i="7" s="1"/>
  <c r="L977" i="7"/>
  <c r="V977" i="7" l="1"/>
  <c r="AF977" i="7" s="1"/>
  <c r="N977" i="7"/>
  <c r="AS977" i="7"/>
  <c r="AB977" i="7"/>
  <c r="Z977" i="7"/>
  <c r="O977" i="7"/>
  <c r="AI977" i="7"/>
  <c r="Q977" i="7"/>
  <c r="AH977" i="7"/>
  <c r="AC977" i="7"/>
  <c r="AE977" i="7"/>
  <c r="S977" i="7" l="1"/>
  <c r="AP977" i="7" s="1"/>
  <c r="AO977" i="7" s="1"/>
  <c r="AG977" i="7"/>
  <c r="P977" i="7"/>
  <c r="AT977" i="7"/>
  <c r="AK978" i="7" s="1"/>
  <c r="AL978" i="7" s="1"/>
  <c r="AM978" i="7" s="1"/>
  <c r="AA977" i="7"/>
  <c r="AR977" i="7"/>
  <c r="M977" i="7"/>
  <c r="AN978" i="7" l="1"/>
  <c r="K978" i="7"/>
  <c r="R978" i="7" l="1"/>
  <c r="X978" i="7" l="1"/>
  <c r="AD978" i="7"/>
  <c r="W978" i="7"/>
  <c r="T978" i="7" s="1"/>
  <c r="AC978" i="7" s="1"/>
  <c r="U978" i="7"/>
  <c r="AQ978" i="7" s="1"/>
  <c r="Y978" i="7"/>
  <c r="V978" i="7"/>
  <c r="L978" i="7"/>
  <c r="O978" i="7" l="1"/>
  <c r="P978" i="7"/>
  <c r="AF978" i="7"/>
  <c r="AG978" i="7"/>
  <c r="S978" i="7"/>
  <c r="AB978" i="7"/>
  <c r="AS978" i="7"/>
  <c r="N978" i="7"/>
  <c r="Q978" i="7"/>
  <c r="AH978" i="7"/>
  <c r="AI978" i="7"/>
  <c r="Z978" i="7"/>
  <c r="AE978" i="7"/>
  <c r="M978" i="7" l="1"/>
  <c r="AA978" i="7"/>
  <c r="AR978" i="7"/>
  <c r="AP978" i="7"/>
  <c r="AO978" i="7" s="1"/>
  <c r="AT978" i="7" s="1"/>
  <c r="AK979" i="7" s="1"/>
  <c r="AL979" i="7" l="1"/>
  <c r="AM979" i="7" s="1"/>
  <c r="AN979" i="7"/>
  <c r="K979" i="7"/>
  <c r="R979" i="7" l="1"/>
  <c r="AD979" i="7" l="1"/>
  <c r="Y979" i="7"/>
  <c r="X979" i="7"/>
  <c r="W979" i="7"/>
  <c r="T979" i="7" s="1"/>
  <c r="U979" i="7"/>
  <c r="V979" i="7" s="1"/>
  <c r="L979" i="7"/>
  <c r="P979" i="7" l="1"/>
  <c r="AF979" i="7"/>
  <c r="AG979" i="7"/>
  <c r="S979" i="7"/>
  <c r="AQ979" i="7"/>
  <c r="O979" i="7"/>
  <c r="AB979" i="7"/>
  <c r="N979" i="7"/>
  <c r="AS979" i="7"/>
  <c r="AH979" i="7"/>
  <c r="AI979" i="7"/>
  <c r="Q979" i="7"/>
  <c r="Z979" i="7"/>
  <c r="AC979" i="7"/>
  <c r="AE979" i="7"/>
  <c r="M979" i="7" l="1"/>
  <c r="AA979" i="7"/>
  <c r="AR979" i="7"/>
  <c r="AP979" i="7"/>
  <c r="AO979" i="7" s="1"/>
  <c r="AT979" i="7" s="1"/>
  <c r="AK980" i="7" s="1"/>
  <c r="AL980" i="7" l="1"/>
  <c r="AM980" i="7" s="1"/>
  <c r="AN980" i="7"/>
  <c r="K980" i="7"/>
  <c r="R980" i="7" l="1"/>
  <c r="X980" i="7" l="1"/>
  <c r="AD980" i="7"/>
  <c r="Y980" i="7"/>
  <c r="W980" i="7"/>
  <c r="T980" i="7"/>
  <c r="U980" i="7"/>
  <c r="V980" i="7" s="1"/>
  <c r="L980" i="7"/>
  <c r="O980" i="7" l="1"/>
  <c r="AF980" i="7"/>
  <c r="AG980" i="7"/>
  <c r="P980" i="7"/>
  <c r="S980" i="7"/>
  <c r="AE980" i="7"/>
  <c r="AP980" i="7"/>
  <c r="AO980" i="7" s="1"/>
  <c r="AQ980" i="7"/>
  <c r="N980" i="7"/>
  <c r="AB980" i="7"/>
  <c r="AS980" i="7"/>
  <c r="AI980" i="7"/>
  <c r="Q980" i="7"/>
  <c r="AH980" i="7"/>
  <c r="Z980" i="7"/>
  <c r="AC980" i="7"/>
  <c r="AT980" i="7" l="1"/>
  <c r="AK981" i="7" s="1"/>
  <c r="M980" i="7"/>
  <c r="AA980" i="7"/>
  <c r="AR980" i="7"/>
  <c r="K981" i="7" l="1"/>
  <c r="AL981" i="7"/>
  <c r="AM981" i="7" s="1"/>
  <c r="AN981" i="7"/>
  <c r="R981" i="7" l="1"/>
  <c r="W981" i="7" l="1"/>
  <c r="AD981" i="7"/>
  <c r="X981" i="7"/>
  <c r="Y981" i="7"/>
  <c r="T981" i="7"/>
  <c r="U981" i="7"/>
  <c r="AQ981" i="7" s="1"/>
  <c r="L981" i="7"/>
  <c r="V981" i="7" l="1"/>
  <c r="P981" i="7" s="1"/>
  <c r="O981" i="7"/>
  <c r="AS981" i="7"/>
  <c r="AB981" i="7"/>
  <c r="N981" i="7"/>
  <c r="Q981" i="7"/>
  <c r="AI981" i="7"/>
  <c r="AH981" i="7"/>
  <c r="AC981" i="7"/>
  <c r="AE981" i="7"/>
  <c r="Z981" i="7" l="1"/>
  <c r="S981" i="7"/>
  <c r="AP981" i="7" s="1"/>
  <c r="AO981" i="7" s="1"/>
  <c r="AF981" i="7"/>
  <c r="AG981" i="7"/>
  <c r="AT981" i="7"/>
  <c r="AK982" i="7" s="1"/>
  <c r="AL982" i="7" s="1"/>
  <c r="AM982" i="7" s="1"/>
  <c r="AR981" i="7"/>
  <c r="AA981" i="7"/>
  <c r="M981" i="7"/>
  <c r="AN982" i="7" l="1"/>
  <c r="K982" i="7"/>
  <c r="R982" i="7" l="1"/>
  <c r="Y982" i="7" l="1"/>
  <c r="AD982" i="7"/>
  <c r="X982" i="7"/>
  <c r="W982" i="7"/>
  <c r="U982" i="7"/>
  <c r="V982" i="7" s="1"/>
  <c r="L982" i="7"/>
  <c r="AF982" i="7" l="1"/>
  <c r="AG982" i="7"/>
  <c r="P982" i="7"/>
  <c r="S982" i="7"/>
  <c r="AQ982" i="7"/>
  <c r="AH982" i="7"/>
  <c r="Q982" i="7"/>
  <c r="AI982" i="7"/>
  <c r="O982" i="7"/>
  <c r="T982" i="7"/>
  <c r="AE982" i="7"/>
  <c r="Z982" i="7"/>
  <c r="AB982" i="7" l="1"/>
  <c r="AS982" i="7"/>
  <c r="N982" i="7"/>
  <c r="AC982" i="7"/>
  <c r="AR982" i="7"/>
  <c r="M982" i="7"/>
  <c r="AA982" i="7"/>
  <c r="AP982" i="7"/>
  <c r="AO982" i="7" s="1"/>
  <c r="AT982" i="7" s="1"/>
  <c r="AK983" i="7" s="1"/>
  <c r="AL983" i="7" l="1"/>
  <c r="AM983" i="7" s="1"/>
  <c r="AN983" i="7"/>
  <c r="K983" i="7"/>
  <c r="R983" i="7" l="1"/>
  <c r="W983" i="7" l="1"/>
  <c r="X983" i="7"/>
  <c r="Y983" i="7"/>
  <c r="U983" i="7"/>
  <c r="V983" i="7" s="1"/>
  <c r="AD983" i="7"/>
  <c r="L983" i="7"/>
  <c r="AQ983" i="7" l="1"/>
  <c r="O983" i="7"/>
  <c r="P983" i="7"/>
  <c r="AG983" i="7"/>
  <c r="AF983" i="7"/>
  <c r="S983" i="7"/>
  <c r="AE983" i="7"/>
  <c r="AP983" i="7"/>
  <c r="AO983" i="7" s="1"/>
  <c r="Q983" i="7"/>
  <c r="AH983" i="7"/>
  <c r="AI983" i="7"/>
  <c r="T983" i="7"/>
  <c r="Z983" i="7"/>
  <c r="M983" i="7" l="1"/>
  <c r="AA983" i="7"/>
  <c r="AR983" i="7"/>
  <c r="N983" i="7"/>
  <c r="AS983" i="7"/>
  <c r="AT983" i="7" s="1"/>
  <c r="AK984" i="7" s="1"/>
  <c r="AB983" i="7"/>
  <c r="AC983" i="7"/>
  <c r="AL984" i="7" l="1"/>
  <c r="AM984" i="7" s="1"/>
  <c r="AN984" i="7"/>
  <c r="K984" i="7"/>
  <c r="R984" i="7" l="1"/>
  <c r="W984" i="7" l="1"/>
  <c r="T984" i="7" s="1"/>
  <c r="AC984" i="7" s="1"/>
  <c r="AD984" i="7"/>
  <c r="U984" i="7"/>
  <c r="V984" i="7" s="1"/>
  <c r="Z984" i="7" s="1"/>
  <c r="X984" i="7"/>
  <c r="Y984" i="7"/>
  <c r="L984" i="7"/>
  <c r="AB984" i="7" l="1"/>
  <c r="AS984" i="7"/>
  <c r="N984" i="7"/>
  <c r="Q984" i="7"/>
  <c r="AH984" i="7"/>
  <c r="AI984" i="7"/>
  <c r="O984" i="7"/>
  <c r="AG984" i="7"/>
  <c r="AF984" i="7"/>
  <c r="P984" i="7"/>
  <c r="S984" i="7"/>
  <c r="AQ984" i="7"/>
  <c r="AE984" i="7"/>
  <c r="AA984" i="7" l="1"/>
  <c r="AR984" i="7"/>
  <c r="M984" i="7"/>
  <c r="AP984" i="7"/>
  <c r="AO984" i="7" s="1"/>
  <c r="AT984" i="7" s="1"/>
  <c r="AK985" i="7" s="1"/>
  <c r="AL985" i="7" l="1"/>
  <c r="AM985" i="7" s="1"/>
  <c r="AN985" i="7"/>
  <c r="K985" i="7"/>
  <c r="R985" i="7" l="1"/>
  <c r="Y985" i="7" l="1"/>
  <c r="X985" i="7"/>
  <c r="W985" i="7"/>
  <c r="T985" i="7" s="1"/>
  <c r="AD985" i="7"/>
  <c r="U985" i="7"/>
  <c r="AE985" i="7" s="1"/>
  <c r="L985" i="7"/>
  <c r="V985" i="7" l="1"/>
  <c r="AB985" i="7"/>
  <c r="AS985" i="7"/>
  <c r="N985" i="7"/>
  <c r="AC985" i="7"/>
  <c r="AG985" i="7"/>
  <c r="P985" i="7"/>
  <c r="AF985" i="7"/>
  <c r="S985" i="7"/>
  <c r="O985" i="7"/>
  <c r="AQ985" i="7"/>
  <c r="AH985" i="7"/>
  <c r="Q985" i="7"/>
  <c r="AI985" i="7"/>
  <c r="Z985" i="7"/>
  <c r="AA985" i="7" l="1"/>
  <c r="AR985" i="7"/>
  <c r="M985" i="7"/>
  <c r="AP985" i="7"/>
  <c r="AO985" i="7" s="1"/>
  <c r="AT985" i="7" s="1"/>
  <c r="AK986" i="7" s="1"/>
  <c r="AL986" i="7" l="1"/>
  <c r="AM986" i="7" s="1"/>
  <c r="AN986" i="7"/>
  <c r="K986" i="7"/>
  <c r="R986" i="7" l="1"/>
  <c r="W986" i="7" l="1"/>
  <c r="T986" i="7"/>
  <c r="U986" i="7"/>
  <c r="AQ986" i="7" s="1"/>
  <c r="X986" i="7"/>
  <c r="AD986" i="7"/>
  <c r="Y986" i="7"/>
  <c r="AE986" i="7"/>
  <c r="AC986" i="7"/>
  <c r="L986" i="7"/>
  <c r="V986" i="7" l="1"/>
  <c r="Z986" i="7" s="1"/>
  <c r="O986" i="7"/>
  <c r="N986" i="7"/>
  <c r="AS986" i="7"/>
  <c r="AB986" i="7"/>
  <c r="Q986" i="7"/>
  <c r="AI986" i="7"/>
  <c r="AH986" i="7"/>
  <c r="S986" i="7" l="1"/>
  <c r="AG986" i="7"/>
  <c r="P986" i="7"/>
  <c r="AF986" i="7"/>
  <c r="AA986" i="7"/>
  <c r="AR986" i="7"/>
  <c r="M986" i="7"/>
  <c r="AP986" i="7"/>
  <c r="AO986" i="7" s="1"/>
  <c r="AT986" i="7" s="1"/>
  <c r="AK987" i="7" s="1"/>
  <c r="AL987" i="7" l="1"/>
  <c r="AM987" i="7" s="1"/>
  <c r="AN987" i="7"/>
  <c r="K987" i="7"/>
  <c r="R987" i="7" l="1"/>
  <c r="W987" i="7" l="1"/>
  <c r="Y987" i="7"/>
  <c r="AD987" i="7"/>
  <c r="X987" i="7"/>
  <c r="U987" i="7"/>
  <c r="AE987" i="7" s="1"/>
  <c r="L987" i="7"/>
  <c r="AQ987" i="7" l="1"/>
  <c r="V987" i="7"/>
  <c r="AG987" i="7" s="1"/>
  <c r="AI987" i="7"/>
  <c r="AH987" i="7"/>
  <c r="Q987" i="7"/>
  <c r="O987" i="7"/>
  <c r="Z987" i="7"/>
  <c r="T987" i="7"/>
  <c r="S987" i="7" l="1"/>
  <c r="AF987" i="7"/>
  <c r="P987" i="7"/>
  <c r="AA987" i="7"/>
  <c r="M987" i="7"/>
  <c r="AR987" i="7"/>
  <c r="AP987" i="7"/>
  <c r="AO987" i="7" s="1"/>
  <c r="N987" i="7"/>
  <c r="AS987" i="7"/>
  <c r="AB987" i="7"/>
  <c r="AC987" i="7"/>
  <c r="AT987" i="7" l="1"/>
  <c r="AK988" i="7" s="1"/>
  <c r="AL988" i="7" s="1"/>
  <c r="AM988" i="7" s="1"/>
  <c r="K988" i="7"/>
  <c r="AN988" i="7" l="1"/>
  <c r="R988" i="7"/>
  <c r="U988" i="7" l="1"/>
  <c r="AE988" i="7" s="1"/>
  <c r="Y988" i="7"/>
  <c r="W988" i="7"/>
  <c r="T988" i="7" s="1"/>
  <c r="X988" i="7"/>
  <c r="AD988" i="7"/>
  <c r="AQ988" i="7"/>
  <c r="L988" i="7"/>
  <c r="V988" i="7" l="1"/>
  <c r="Z988" i="7" s="1"/>
  <c r="AB988" i="7"/>
  <c r="AS988" i="7"/>
  <c r="N988" i="7"/>
  <c r="AC988" i="7"/>
  <c r="AH988" i="7"/>
  <c r="Q988" i="7"/>
  <c r="AI988" i="7"/>
  <c r="O988" i="7"/>
  <c r="AG988" i="7"/>
  <c r="AF988" i="7"/>
  <c r="P988" i="7"/>
  <c r="S988" i="7"/>
  <c r="AA988" i="7" l="1"/>
  <c r="AR988" i="7"/>
  <c r="M988" i="7"/>
  <c r="AP988" i="7"/>
  <c r="AO988" i="7" s="1"/>
  <c r="AT988" i="7" s="1"/>
  <c r="AK989" i="7" s="1"/>
  <c r="AL989" i="7" l="1"/>
  <c r="AM989" i="7" s="1"/>
  <c r="AN989" i="7"/>
  <c r="K989" i="7"/>
  <c r="R989" i="7" l="1"/>
  <c r="X989" i="7" l="1"/>
  <c r="W989" i="7"/>
  <c r="Y989" i="7"/>
  <c r="AD989" i="7"/>
  <c r="U989" i="7"/>
  <c r="AQ989" i="7" s="1"/>
  <c r="L989" i="7"/>
  <c r="V989" i="7" l="1"/>
  <c r="AE989" i="7"/>
  <c r="AH989" i="7"/>
  <c r="AI989" i="7"/>
  <c r="Q989" i="7"/>
  <c r="O989" i="7"/>
  <c r="P989" i="7"/>
  <c r="AG989" i="7"/>
  <c r="AF989" i="7"/>
  <c r="S989" i="7"/>
  <c r="Z989" i="7"/>
  <c r="T989" i="7"/>
  <c r="AR989" i="7" l="1"/>
  <c r="M989" i="7"/>
  <c r="AA989" i="7"/>
  <c r="AP989" i="7"/>
  <c r="AO989" i="7" s="1"/>
  <c r="N989" i="7"/>
  <c r="AB989" i="7"/>
  <c r="AS989" i="7"/>
  <c r="AT989" i="7" s="1"/>
  <c r="AK990" i="7" s="1"/>
  <c r="AC989" i="7"/>
  <c r="K990" i="7" l="1"/>
  <c r="AL990" i="7"/>
  <c r="AM990" i="7" s="1"/>
  <c r="AN990" i="7"/>
  <c r="R990" i="7" l="1"/>
  <c r="Y990" i="7" l="1"/>
  <c r="W990" i="7"/>
  <c r="X990" i="7"/>
  <c r="U990" i="7"/>
  <c r="AD990" i="7"/>
  <c r="V990" i="7"/>
  <c r="L990" i="7"/>
  <c r="AG990" i="7" l="1"/>
  <c r="P990" i="7"/>
  <c r="AF990" i="7"/>
  <c r="S990" i="7"/>
  <c r="O990" i="7"/>
  <c r="AI990" i="7"/>
  <c r="AH990" i="7"/>
  <c r="Q990" i="7"/>
  <c r="AP990" i="7"/>
  <c r="AO990" i="7" s="1"/>
  <c r="Z990" i="7"/>
  <c r="AQ990" i="7"/>
  <c r="AE990" i="7"/>
  <c r="T990" i="7"/>
  <c r="AB990" i="7" l="1"/>
  <c r="N990" i="7"/>
  <c r="AS990" i="7"/>
  <c r="AT990" i="7" s="1"/>
  <c r="AK991" i="7" s="1"/>
  <c r="AC990" i="7"/>
  <c r="M990" i="7"/>
  <c r="AR990" i="7"/>
  <c r="AA990" i="7"/>
  <c r="AL991" i="7" l="1"/>
  <c r="AM991" i="7" s="1"/>
  <c r="AN991" i="7"/>
  <c r="K991" i="7"/>
  <c r="R991" i="7" l="1"/>
  <c r="W991" i="7" l="1"/>
  <c r="X991" i="7"/>
  <c r="AD991" i="7"/>
  <c r="Y991" i="7"/>
  <c r="U991" i="7"/>
  <c r="V991" i="7" s="1"/>
  <c r="L991" i="7"/>
  <c r="P991" i="7" l="1"/>
  <c r="AG991" i="7"/>
  <c r="AF991" i="7"/>
  <c r="S991" i="7"/>
  <c r="O991" i="7"/>
  <c r="AQ991" i="7"/>
  <c r="AP991" i="7"/>
  <c r="AO991" i="7" s="1"/>
  <c r="AE991" i="7"/>
  <c r="AH991" i="7"/>
  <c r="Q991" i="7"/>
  <c r="AI991" i="7"/>
  <c r="T991" i="7"/>
  <c r="Z991" i="7"/>
  <c r="AR991" i="7" l="1"/>
  <c r="AA991" i="7"/>
  <c r="M991" i="7"/>
  <c r="AB991" i="7"/>
  <c r="N991" i="7"/>
  <c r="AS991" i="7"/>
  <c r="AT991" i="7" s="1"/>
  <c r="AK992" i="7" s="1"/>
  <c r="AC991" i="7"/>
  <c r="AL992" i="7" l="1"/>
  <c r="AM992" i="7" s="1"/>
  <c r="AN992" i="7"/>
  <c r="K992" i="7"/>
  <c r="R992" i="7" l="1"/>
  <c r="X992" i="7" l="1"/>
  <c r="W992" i="7"/>
  <c r="T992" i="7" s="1"/>
  <c r="AD992" i="7"/>
  <c r="U992" i="7"/>
  <c r="V992" i="7" s="1"/>
  <c r="Y992" i="7"/>
  <c r="L992" i="7"/>
  <c r="O992" i="7" l="1"/>
  <c r="AB992" i="7"/>
  <c r="AS992" i="7"/>
  <c r="N992" i="7"/>
  <c r="AC992" i="7"/>
  <c r="AE992" i="7"/>
  <c r="AI992" i="7"/>
  <c r="AH992" i="7"/>
  <c r="Q992" i="7"/>
  <c r="P992" i="7"/>
  <c r="AF992" i="7"/>
  <c r="AG992" i="7"/>
  <c r="S992" i="7"/>
  <c r="Z992" i="7"/>
  <c r="AQ992" i="7"/>
  <c r="M992" i="7" l="1"/>
  <c r="AA992" i="7"/>
  <c r="AR992" i="7"/>
  <c r="AP992" i="7"/>
  <c r="AO992" i="7" s="1"/>
  <c r="AT992" i="7" s="1"/>
  <c r="AK993" i="7" s="1"/>
  <c r="AL993" i="7" l="1"/>
  <c r="AM993" i="7" s="1"/>
  <c r="AN993" i="7"/>
  <c r="K993" i="7"/>
  <c r="R993" i="7" l="1"/>
  <c r="Y993" i="7" l="1"/>
  <c r="X993" i="7"/>
  <c r="AD993" i="7"/>
  <c r="W993" i="7"/>
  <c r="T993" i="7" s="1"/>
  <c r="U993" i="7"/>
  <c r="V993" i="7" s="1"/>
  <c r="Z993" i="7" s="1"/>
  <c r="L993" i="7"/>
  <c r="O993" i="7" l="1"/>
  <c r="AE993" i="7"/>
  <c r="N993" i="7"/>
  <c r="AS993" i="7"/>
  <c r="AB993" i="7"/>
  <c r="AC993" i="7"/>
  <c r="AI993" i="7"/>
  <c r="AH993" i="7"/>
  <c r="Q993" i="7"/>
  <c r="AP993" i="7"/>
  <c r="AO993" i="7" s="1"/>
  <c r="AQ993" i="7"/>
  <c r="P993" i="7"/>
  <c r="AF993" i="7"/>
  <c r="AG993" i="7"/>
  <c r="S993" i="7"/>
  <c r="AT993" i="7" l="1"/>
  <c r="AK994" i="7" s="1"/>
  <c r="AL994" i="7" s="1"/>
  <c r="AM994" i="7" s="1"/>
  <c r="AA993" i="7"/>
  <c r="AR993" i="7"/>
  <c r="M993" i="7"/>
  <c r="AN994" i="7" l="1"/>
  <c r="K994" i="7"/>
  <c r="R994" i="7" l="1"/>
  <c r="Y994" i="7" l="1"/>
  <c r="AD994" i="7"/>
  <c r="U994" i="7"/>
  <c r="X994" i="7"/>
  <c r="W994" i="7"/>
  <c r="AQ994" i="7"/>
  <c r="AE994" i="7"/>
  <c r="V994" i="7"/>
  <c r="T994" i="7"/>
  <c r="AC994" i="7" s="1"/>
  <c r="L994" i="7"/>
  <c r="AB994" i="7" l="1"/>
  <c r="AS994" i="7"/>
  <c r="N994" i="7"/>
  <c r="AF994" i="7"/>
  <c r="AG994" i="7"/>
  <c r="P994" i="7"/>
  <c r="S994" i="7"/>
  <c r="Z994" i="7"/>
  <c r="Q994" i="7"/>
  <c r="AH994" i="7"/>
  <c r="AI994" i="7"/>
  <c r="O994" i="7"/>
  <c r="AR994" i="7" l="1"/>
  <c r="AA994" i="7"/>
  <c r="M994" i="7"/>
  <c r="AP994" i="7"/>
  <c r="AO994" i="7" s="1"/>
  <c r="AT994" i="7" s="1"/>
  <c r="AK995" i="7" s="1"/>
  <c r="AL995" i="7" l="1"/>
  <c r="AM995" i="7" s="1"/>
  <c r="AN995" i="7"/>
  <c r="K995" i="7"/>
  <c r="R995" i="7" l="1"/>
  <c r="W995" i="7" l="1"/>
  <c r="AD995" i="7"/>
  <c r="X995" i="7"/>
  <c r="Y995" i="7"/>
  <c r="U995" i="7"/>
  <c r="V995" i="7" s="1"/>
  <c r="Z995" i="7" s="1"/>
  <c r="L995" i="7"/>
  <c r="T995" i="7"/>
  <c r="AC995" i="7" s="1"/>
  <c r="AQ995" i="7" l="1"/>
  <c r="O995" i="7"/>
  <c r="AE995" i="7"/>
  <c r="AF995" i="7"/>
  <c r="P995" i="7"/>
  <c r="AG995" i="7"/>
  <c r="S995" i="7"/>
  <c r="N995" i="7"/>
  <c r="AB995" i="7"/>
  <c r="AS995" i="7"/>
  <c r="Q995" i="7"/>
  <c r="AI995" i="7"/>
  <c r="AH995" i="7"/>
  <c r="AR995" i="7" l="1"/>
  <c r="M995" i="7"/>
  <c r="AA995" i="7"/>
  <c r="AP995" i="7"/>
  <c r="AO995" i="7" s="1"/>
  <c r="AT995" i="7" s="1"/>
  <c r="AK996" i="7" s="1"/>
  <c r="AL996" i="7" l="1"/>
  <c r="AM996" i="7" s="1"/>
  <c r="AN996" i="7"/>
  <c r="K996" i="7"/>
  <c r="R996" i="7" l="1"/>
  <c r="AD996" i="7" l="1"/>
  <c r="Y996" i="7"/>
  <c r="U996" i="7"/>
  <c r="AE996" i="7" s="1"/>
  <c r="W996" i="7"/>
  <c r="V996" i="7"/>
  <c r="Z996" i="7" s="1"/>
  <c r="AQ996" i="7"/>
  <c r="X996" i="7"/>
  <c r="L996" i="7"/>
  <c r="AI996" i="7" l="1"/>
  <c r="Q996" i="7"/>
  <c r="AH996" i="7"/>
  <c r="T996" i="7"/>
  <c r="AF996" i="7"/>
  <c r="AG996" i="7"/>
  <c r="P996" i="7"/>
  <c r="S996" i="7"/>
  <c r="O996" i="7"/>
  <c r="AR996" i="7" l="1"/>
  <c r="AA996" i="7"/>
  <c r="M996" i="7"/>
  <c r="AB996" i="7"/>
  <c r="AS996" i="7"/>
  <c r="N996" i="7"/>
  <c r="AC996" i="7"/>
  <c r="AP996" i="7"/>
  <c r="AO996" i="7" s="1"/>
  <c r="AT996" i="7" l="1"/>
  <c r="AK997" i="7" s="1"/>
  <c r="K997" i="7"/>
  <c r="R997" i="7" l="1"/>
  <c r="AL997" i="7"/>
  <c r="AM997" i="7" s="1"/>
  <c r="AN997" i="7"/>
  <c r="X997" i="7" l="1"/>
  <c r="Y997" i="7"/>
  <c r="AD997" i="7"/>
  <c r="W997" i="7"/>
  <c r="T997" i="7" s="1"/>
  <c r="U997" i="7"/>
  <c r="AE997" i="7" s="1"/>
  <c r="L997" i="7"/>
  <c r="V997" i="7" l="1"/>
  <c r="Z997" i="7" s="1"/>
  <c r="AQ997" i="7"/>
  <c r="AS997" i="7"/>
  <c r="N997" i="7"/>
  <c r="AB997" i="7"/>
  <c r="AC997" i="7"/>
  <c r="AG997" i="7"/>
  <c r="P997" i="7"/>
  <c r="AF997" i="7"/>
  <c r="S997" i="7"/>
  <c r="Q997" i="7"/>
  <c r="AI997" i="7"/>
  <c r="AH997" i="7"/>
  <c r="O997" i="7"/>
  <c r="M997" i="7" l="1"/>
  <c r="AR997" i="7"/>
  <c r="AA997" i="7"/>
  <c r="AP997" i="7"/>
  <c r="AO997" i="7" s="1"/>
  <c r="AT997" i="7" s="1"/>
  <c r="AK998" i="7" s="1"/>
  <c r="AL998" i="7" l="1"/>
  <c r="AM998" i="7" s="1"/>
  <c r="AN998" i="7"/>
  <c r="K998" i="7"/>
  <c r="R998" i="7" l="1"/>
  <c r="X998" i="7" l="1"/>
  <c r="W998" i="7"/>
  <c r="Y998" i="7"/>
  <c r="AD998" i="7"/>
  <c r="T998" i="7"/>
  <c r="AC998" i="7" s="1"/>
  <c r="U998" i="7"/>
  <c r="V998" i="7" s="1"/>
  <c r="L998" i="7"/>
  <c r="AQ998" i="7" l="1"/>
  <c r="P998" i="7"/>
  <c r="AF998" i="7"/>
  <c r="AG998" i="7"/>
  <c r="S998" i="7"/>
  <c r="O998" i="7"/>
  <c r="AE998" i="7"/>
  <c r="AB998" i="7"/>
  <c r="N998" i="7"/>
  <c r="AS998" i="7"/>
  <c r="Z998" i="7"/>
  <c r="AH998" i="7"/>
  <c r="AI998" i="7"/>
  <c r="Q998" i="7"/>
  <c r="M998" i="7" l="1"/>
  <c r="AA998" i="7"/>
  <c r="AR998" i="7"/>
  <c r="AP998" i="7"/>
  <c r="AO998" i="7" s="1"/>
  <c r="AT998" i="7" s="1"/>
  <c r="AK999" i="7" s="1"/>
  <c r="AL999" i="7" l="1"/>
  <c r="AM999" i="7" s="1"/>
  <c r="AN999" i="7"/>
  <c r="K999" i="7"/>
  <c r="R999" i="7" l="1"/>
  <c r="X999" i="7" l="1"/>
  <c r="Y999" i="7"/>
  <c r="W999" i="7"/>
  <c r="U999" i="7"/>
  <c r="V999" i="7" s="1"/>
  <c r="AD999" i="7"/>
  <c r="T999" i="7"/>
  <c r="L999" i="7"/>
  <c r="AB999" i="7" l="1"/>
  <c r="AS999" i="7"/>
  <c r="N999" i="7"/>
  <c r="O999" i="7"/>
  <c r="AQ999" i="7"/>
  <c r="AF999" i="7"/>
  <c r="AG999" i="7"/>
  <c r="P999" i="7"/>
  <c r="S999" i="7"/>
  <c r="Z999" i="7"/>
  <c r="AI999" i="7"/>
  <c r="AH999" i="7"/>
  <c r="Q999" i="7"/>
  <c r="AE999" i="7"/>
  <c r="AC999" i="7"/>
  <c r="AR999" i="7" l="1"/>
  <c r="AA999" i="7"/>
  <c r="M999" i="7"/>
  <c r="AP999" i="7"/>
  <c r="AO999" i="7" s="1"/>
  <c r="AT999" i="7" s="1"/>
  <c r="AK1000" i="7" s="1"/>
  <c r="AL1000" i="7" l="1"/>
  <c r="AM1000" i="7" s="1"/>
  <c r="AN1000" i="7"/>
  <c r="K1000" i="7"/>
  <c r="R1000" i="7" l="1"/>
  <c r="Y1000" i="7" l="1"/>
  <c r="AD1000" i="7"/>
  <c r="X1000" i="7"/>
  <c r="W1000" i="7"/>
  <c r="U1000" i="7"/>
  <c r="AE1000" i="7" s="1"/>
  <c r="L1000" i="7"/>
  <c r="V1000" i="7" l="1"/>
  <c r="AF1000" i="7" s="1"/>
  <c r="Z1000" i="7"/>
  <c r="O1000" i="7"/>
  <c r="Q1000" i="7"/>
  <c r="AI1000" i="7"/>
  <c r="AH1000" i="7"/>
  <c r="AQ1000" i="7"/>
  <c r="T1000" i="7"/>
  <c r="S1000" i="7" l="1"/>
  <c r="AP1000" i="7" s="1"/>
  <c r="AO1000" i="7" s="1"/>
  <c r="P1000" i="7"/>
  <c r="AG1000" i="7"/>
  <c r="N1000" i="7"/>
  <c r="AS1000" i="7"/>
  <c r="AB1000" i="7"/>
  <c r="AC1000" i="7"/>
  <c r="AT1000" i="7"/>
  <c r="AK1001" i="7" s="1"/>
  <c r="M1000" i="7"/>
  <c r="AA1000" i="7"/>
  <c r="AR1000" i="7"/>
  <c r="K1001" i="7" l="1"/>
  <c r="AL1001" i="7"/>
  <c r="AM1001" i="7" s="1"/>
  <c r="AN1001" i="7"/>
  <c r="R1001" i="7" l="1"/>
  <c r="AD1001" i="7" l="1"/>
  <c r="W1001" i="7"/>
  <c r="X1001" i="7"/>
  <c r="Y1001" i="7"/>
  <c r="T1001" i="7"/>
  <c r="U1001" i="7"/>
  <c r="AQ1001" i="7" s="1"/>
  <c r="L1001" i="7"/>
  <c r="V1001" i="7" l="1"/>
  <c r="AB1001" i="7"/>
  <c r="N1001" i="7"/>
  <c r="AS1001" i="7"/>
  <c r="AC1001" i="7"/>
  <c r="O1001" i="7"/>
  <c r="AG1001" i="7"/>
  <c r="AF1001" i="7"/>
  <c r="P1001" i="7"/>
  <c r="S1001" i="7"/>
  <c r="AP1001" i="7" s="1"/>
  <c r="AO1001" i="7" s="1"/>
  <c r="Z1001" i="7"/>
  <c r="AE1001" i="7"/>
  <c r="AH1001" i="7"/>
  <c r="AI1001" i="7"/>
  <c r="Q1001" i="7"/>
  <c r="AT1001" i="7" l="1"/>
  <c r="AK1002" i="7" s="1"/>
  <c r="AL1002" i="7" s="1"/>
  <c r="AM1002" i="7" s="1"/>
  <c r="M1001" i="7"/>
  <c r="AA1001" i="7"/>
  <c r="AR1001" i="7"/>
  <c r="AN1002" i="7" l="1"/>
  <c r="K1002" i="7"/>
  <c r="R1002" i="7" l="1"/>
  <c r="AD1002" i="7" l="1"/>
  <c r="Y1002" i="7"/>
  <c r="X1002" i="7"/>
  <c r="W1002" i="7"/>
  <c r="U1002" i="7"/>
  <c r="AE1002" i="7" s="1"/>
  <c r="T1002" i="7"/>
  <c r="L1002" i="7"/>
  <c r="V1002" i="7" l="1"/>
  <c r="Z1002" i="7" s="1"/>
  <c r="N1002" i="7"/>
  <c r="AB1002" i="7"/>
  <c r="AS1002" i="7"/>
  <c r="Q1002" i="7"/>
  <c r="AI1002" i="7"/>
  <c r="AH1002" i="7"/>
  <c r="O1002" i="7"/>
  <c r="AC1002" i="7"/>
  <c r="AQ1002" i="7"/>
  <c r="P1002" i="7"/>
  <c r="AG1002" i="7"/>
  <c r="AF1002" i="7"/>
  <c r="S1002" i="7" l="1"/>
  <c r="M1002" i="7"/>
  <c r="AA1002" i="7"/>
  <c r="AR1002" i="7"/>
  <c r="AP1002" i="7"/>
  <c r="AO1002" i="7" s="1"/>
  <c r="AT1002" i="7" s="1"/>
  <c r="AK1003" i="7" s="1"/>
  <c r="AL1003" i="7" l="1"/>
  <c r="AM1003" i="7" s="1"/>
  <c r="AN1003" i="7"/>
  <c r="K1003" i="7"/>
  <c r="R1003" i="7" l="1"/>
  <c r="W1003" i="7" l="1"/>
  <c r="X1003" i="7"/>
  <c r="Y1003" i="7"/>
  <c r="U1003" i="7"/>
  <c r="AE1003" i="7" s="1"/>
  <c r="AD1003" i="7"/>
  <c r="T1003" i="7"/>
  <c r="AC1003" i="7" s="1"/>
  <c r="AQ1003" i="7"/>
  <c r="L1003" i="7"/>
  <c r="V1003" i="7" l="1"/>
  <c r="Z1003" i="7" s="1"/>
  <c r="O1003" i="7"/>
  <c r="N1003" i="7"/>
  <c r="AB1003" i="7"/>
  <c r="AS1003" i="7"/>
  <c r="P1003" i="7"/>
  <c r="AF1003" i="7"/>
  <c r="AG1003" i="7"/>
  <c r="S1003" i="7"/>
  <c r="AP1003" i="7"/>
  <c r="AO1003" i="7" s="1"/>
  <c r="AI1003" i="7"/>
  <c r="Q1003" i="7"/>
  <c r="AH1003" i="7"/>
  <c r="AT1003" i="7" l="1"/>
  <c r="AK1004" i="7" s="1"/>
  <c r="AL1004" i="7" s="1"/>
  <c r="AM1004" i="7" s="1"/>
  <c r="M1003" i="7"/>
  <c r="AR1003" i="7"/>
  <c r="AA1003" i="7"/>
  <c r="AN1004" i="7" l="1"/>
  <c r="K1004" i="7"/>
  <c r="R1004" i="7" l="1"/>
  <c r="W1004" i="7" l="1"/>
  <c r="Y1004" i="7"/>
  <c r="AD1004" i="7"/>
  <c r="X1004" i="7"/>
  <c r="U1004" i="7"/>
  <c r="V1004" i="7" s="1"/>
  <c r="L1004" i="7"/>
  <c r="P1004" i="7" l="1"/>
  <c r="AG1004" i="7"/>
  <c r="AF1004" i="7"/>
  <c r="S1004" i="7"/>
  <c r="AQ1004" i="7"/>
  <c r="O1004" i="7"/>
  <c r="Z1004" i="7"/>
  <c r="AE1004" i="7"/>
  <c r="Q1004" i="7"/>
  <c r="AI1004" i="7"/>
  <c r="AH1004" i="7"/>
  <c r="T1004" i="7"/>
  <c r="AS1004" i="7" l="1"/>
  <c r="AB1004" i="7"/>
  <c r="N1004" i="7"/>
  <c r="AC1004" i="7"/>
  <c r="AR1004" i="7"/>
  <c r="M1004" i="7"/>
  <c r="AA1004" i="7"/>
  <c r="AP1004" i="7"/>
  <c r="AO1004" i="7" s="1"/>
  <c r="AT1004" i="7" l="1"/>
  <c r="AK1005" i="7" s="1"/>
  <c r="AL1005" i="7" s="1"/>
  <c r="AM1005" i="7" s="1"/>
  <c r="K1005" i="7"/>
  <c r="AN1005" i="7" l="1"/>
  <c r="R1005" i="7"/>
  <c r="Y1005" i="7" l="1"/>
  <c r="AD1005" i="7"/>
  <c r="W1005" i="7"/>
  <c r="U1005" i="7"/>
  <c r="V1005" i="7" s="1"/>
  <c r="X1005" i="7"/>
  <c r="L1005" i="7"/>
  <c r="O1005" i="7" l="1"/>
  <c r="AQ1005" i="7"/>
  <c r="AG1005" i="7"/>
  <c r="AF1005" i="7"/>
  <c r="P1005" i="7"/>
  <c r="S1005" i="7"/>
  <c r="Z1005" i="7"/>
  <c r="Q1005" i="7"/>
  <c r="AI1005" i="7"/>
  <c r="AH1005" i="7"/>
  <c r="T1005" i="7"/>
  <c r="AE1005" i="7"/>
  <c r="AS1005" i="7" l="1"/>
  <c r="AB1005" i="7"/>
  <c r="N1005" i="7"/>
  <c r="AC1005" i="7"/>
  <c r="AA1005" i="7"/>
  <c r="AR1005" i="7"/>
  <c r="M1005" i="7"/>
  <c r="AP1005" i="7"/>
  <c r="AO1005" i="7" s="1"/>
  <c r="AT1005" i="7" s="1"/>
  <c r="AK1006" i="7" s="1"/>
  <c r="AL1006" i="7" l="1"/>
  <c r="AM1006" i="7" s="1"/>
  <c r="AN1006" i="7"/>
  <c r="K1006" i="7"/>
  <c r="R1006" i="7" l="1"/>
  <c r="W1006" i="7" l="1"/>
  <c r="X1006" i="7"/>
  <c r="AD1006" i="7"/>
  <c r="Y1006" i="7"/>
  <c r="U1006" i="7"/>
  <c r="V1006" i="7" s="1"/>
  <c r="Z1006" i="7" s="1"/>
  <c r="T1006" i="7"/>
  <c r="L1006" i="7"/>
  <c r="AQ1006" i="7" l="1"/>
  <c r="AB1006" i="7"/>
  <c r="AS1006" i="7"/>
  <c r="N1006" i="7"/>
  <c r="AE1006" i="7"/>
  <c r="AC1006" i="7"/>
  <c r="AH1006" i="7"/>
  <c r="Q1006" i="7"/>
  <c r="AI1006" i="7"/>
  <c r="O1006" i="7"/>
  <c r="AF1006" i="7"/>
  <c r="P1006" i="7"/>
  <c r="AG1006" i="7"/>
  <c r="S1006" i="7"/>
  <c r="AR1006" i="7" l="1"/>
  <c r="M1006" i="7"/>
  <c r="AA1006" i="7"/>
  <c r="AP1006" i="7"/>
  <c r="AO1006" i="7" s="1"/>
  <c r="AT1006" i="7" s="1"/>
  <c r="AK1007" i="7" s="1"/>
  <c r="AL1007" i="7" l="1"/>
  <c r="AM1007" i="7" s="1"/>
  <c r="AN1007" i="7"/>
  <c r="K1007" i="7"/>
  <c r="R1007" i="7" l="1"/>
  <c r="U1007" i="7" l="1"/>
  <c r="W1007" i="7"/>
  <c r="AD1007" i="7"/>
  <c r="X1007" i="7"/>
  <c r="V1007" i="7"/>
  <c r="Y1007" i="7"/>
  <c r="T1007" i="7"/>
  <c r="AQ1007" i="7"/>
  <c r="L1007" i="7"/>
  <c r="P1007" i="7" l="1"/>
  <c r="AF1007" i="7"/>
  <c r="AG1007" i="7"/>
  <c r="S1007" i="7"/>
  <c r="AI1007" i="7"/>
  <c r="AH1007" i="7"/>
  <c r="Q1007" i="7"/>
  <c r="AB1007" i="7"/>
  <c r="N1007" i="7"/>
  <c r="AS1007" i="7"/>
  <c r="O1007" i="7"/>
  <c r="AE1007" i="7"/>
  <c r="Z1007" i="7"/>
  <c r="AC1007" i="7"/>
  <c r="AA1007" i="7" l="1"/>
  <c r="AR1007" i="7"/>
  <c r="M1007" i="7"/>
  <c r="AP1007" i="7"/>
  <c r="AO1007" i="7" s="1"/>
  <c r="AT1007" i="7" s="1"/>
  <c r="AK1008" i="7" s="1"/>
  <c r="AL1008" i="7" l="1"/>
  <c r="AM1008" i="7" s="1"/>
  <c r="AN1008" i="7"/>
  <c r="K1008" i="7"/>
  <c r="R1008" i="7" l="1"/>
  <c r="W1008" i="7" l="1"/>
  <c r="AD1008" i="7"/>
  <c r="T1008" i="7"/>
  <c r="X1008" i="7"/>
  <c r="Y1008" i="7"/>
  <c r="AC1008" i="7"/>
  <c r="U1008" i="7"/>
  <c r="AQ1008" i="7" s="1"/>
  <c r="L1008" i="7"/>
  <c r="V1008" i="7" l="1"/>
  <c r="AB1008" i="7"/>
  <c r="AS1008" i="7"/>
  <c r="N1008" i="7"/>
  <c r="O1008" i="7"/>
  <c r="AE1008" i="7"/>
  <c r="AG1008" i="7"/>
  <c r="P1008" i="7"/>
  <c r="AF1008" i="7"/>
  <c r="S1008" i="7"/>
  <c r="AI1008" i="7"/>
  <c r="AH1008" i="7"/>
  <c r="Q1008" i="7"/>
  <c r="Z1008" i="7"/>
  <c r="AR1008" i="7" l="1"/>
  <c r="AA1008" i="7"/>
  <c r="M1008" i="7"/>
  <c r="AP1008" i="7"/>
  <c r="AO1008" i="7" s="1"/>
  <c r="AT1008" i="7" s="1"/>
  <c r="AK1009" i="7" s="1"/>
  <c r="AL1009" i="7" l="1"/>
  <c r="AM1009" i="7" s="1"/>
  <c r="AN1009" i="7"/>
  <c r="K1009" i="7"/>
  <c r="R1009" i="7" l="1"/>
  <c r="W1009" i="7" l="1"/>
  <c r="X1009" i="7"/>
  <c r="Y1009" i="7"/>
  <c r="AD1009" i="7"/>
  <c r="U1009" i="7"/>
  <c r="AQ1009" i="7" s="1"/>
  <c r="L1009" i="7"/>
  <c r="V1009" i="7" l="1"/>
  <c r="P1009" i="7" s="1"/>
  <c r="O1009" i="7"/>
  <c r="Z1009" i="7"/>
  <c r="AH1009" i="7"/>
  <c r="Q1009" i="7"/>
  <c r="AI1009" i="7"/>
  <c r="T1009" i="7"/>
  <c r="AE1009" i="7"/>
  <c r="S1009" i="7" l="1"/>
  <c r="AP1009" i="7" s="1"/>
  <c r="AO1009" i="7" s="1"/>
  <c r="AG1009" i="7"/>
  <c r="AF1009" i="7"/>
  <c r="AA1009" i="7"/>
  <c r="M1009" i="7"/>
  <c r="AR1009" i="7"/>
  <c r="AB1009" i="7"/>
  <c r="N1009" i="7"/>
  <c r="AS1009" i="7"/>
  <c r="AT1009" i="7" s="1"/>
  <c r="AK1010" i="7" s="1"/>
  <c r="AC1009" i="7"/>
  <c r="AL1010" i="7" l="1"/>
  <c r="AM1010" i="7" s="1"/>
  <c r="AN1010" i="7"/>
  <c r="K1010" i="7"/>
  <c r="R1010" i="7" l="1"/>
  <c r="AD1010" i="7" l="1"/>
  <c r="Y1010" i="7"/>
  <c r="W1010" i="7"/>
  <c r="U1010" i="7"/>
  <c r="AE1010" i="7" s="1"/>
  <c r="X1010" i="7"/>
  <c r="AQ1010" i="7"/>
  <c r="T1010" i="7"/>
  <c r="L1010" i="7"/>
  <c r="V1010" i="7" l="1"/>
  <c r="AS1010" i="7"/>
  <c r="AB1010" i="7"/>
  <c r="N1010" i="7"/>
  <c r="P1010" i="7"/>
  <c r="AG1010" i="7"/>
  <c r="AF1010" i="7"/>
  <c r="S1010" i="7"/>
  <c r="AI1010" i="7"/>
  <c r="AH1010" i="7"/>
  <c r="Q1010" i="7"/>
  <c r="O1010" i="7"/>
  <c r="AC1010" i="7"/>
  <c r="Z1010" i="7"/>
  <c r="AA1010" i="7" l="1"/>
  <c r="AR1010" i="7"/>
  <c r="M1010" i="7"/>
  <c r="AP1010" i="7"/>
  <c r="AO1010" i="7" s="1"/>
  <c r="AT1010" i="7" s="1"/>
  <c r="AK1011" i="7" s="1"/>
  <c r="AL1011" i="7" l="1"/>
  <c r="AM1011" i="7" s="1"/>
  <c r="AN1011" i="7"/>
  <c r="K1011" i="7"/>
  <c r="R1011" i="7" l="1"/>
  <c r="U1011" i="7" l="1"/>
  <c r="V1011" i="7" s="1"/>
  <c r="Z1011" i="7" s="1"/>
  <c r="Y1011" i="7"/>
  <c r="AD1011" i="7"/>
  <c r="X1011" i="7"/>
  <c r="AE1011" i="7"/>
  <c r="W1011" i="7"/>
  <c r="T1011" i="7" s="1"/>
  <c r="L1011" i="7"/>
  <c r="N1011" i="7" l="1"/>
  <c r="AB1011" i="7"/>
  <c r="AS1011" i="7"/>
  <c r="AC1011" i="7"/>
  <c r="AI1011" i="7"/>
  <c r="Q1011" i="7"/>
  <c r="AH1011" i="7"/>
  <c r="O1011" i="7"/>
  <c r="AQ1011" i="7"/>
  <c r="AF1011" i="7"/>
  <c r="AG1011" i="7"/>
  <c r="P1011" i="7"/>
  <c r="S1011" i="7"/>
  <c r="M1011" i="7" l="1"/>
  <c r="AA1011" i="7"/>
  <c r="AR1011" i="7"/>
  <c r="AP1011" i="7"/>
  <c r="AO1011" i="7" s="1"/>
  <c r="AT1011" i="7" s="1"/>
  <c r="AK1012" i="7" s="1"/>
  <c r="AL1012" i="7" l="1"/>
  <c r="AM1012" i="7" s="1"/>
  <c r="AN1012" i="7"/>
  <c r="K1012" i="7"/>
  <c r="R1012" i="7" l="1"/>
  <c r="X1012" i="7" l="1"/>
  <c r="AD1012" i="7"/>
  <c r="Y1012" i="7"/>
  <c r="W1012" i="7"/>
  <c r="U1012" i="7"/>
  <c r="V1012" i="7" s="1"/>
  <c r="L1012" i="7"/>
  <c r="AG1012" i="7" l="1"/>
  <c r="AF1012" i="7"/>
  <c r="P1012" i="7"/>
  <c r="S1012" i="7"/>
  <c r="AI1012" i="7"/>
  <c r="Q1012" i="7"/>
  <c r="AH1012" i="7"/>
  <c r="T1012" i="7"/>
  <c r="O1012" i="7"/>
  <c r="AQ1012" i="7"/>
  <c r="AE1012" i="7"/>
  <c r="AP1012" i="7"/>
  <c r="AO1012" i="7" s="1"/>
  <c r="Z1012" i="7"/>
  <c r="AB1012" i="7" l="1"/>
  <c r="N1012" i="7"/>
  <c r="AS1012" i="7"/>
  <c r="AT1012" i="7" s="1"/>
  <c r="AK1013" i="7" s="1"/>
  <c r="AC1012" i="7"/>
  <c r="AR1012" i="7"/>
  <c r="M1012" i="7"/>
  <c r="AA1012" i="7"/>
  <c r="AL1013" i="7" l="1"/>
  <c r="AM1013" i="7" s="1"/>
  <c r="AN1013" i="7"/>
  <c r="K1013" i="7"/>
  <c r="R1013" i="7" l="1"/>
  <c r="Y1013" i="7" l="1"/>
  <c r="X1013" i="7"/>
  <c r="AD1013" i="7"/>
  <c r="W1013" i="7"/>
  <c r="U1013" i="7"/>
  <c r="AE1013" i="7" s="1"/>
  <c r="T1013" i="7"/>
  <c r="V1013" i="7"/>
  <c r="AQ1013" i="7"/>
  <c r="L1013" i="7"/>
  <c r="N1013" i="7" l="1"/>
  <c r="AB1013" i="7"/>
  <c r="AS1013" i="7"/>
  <c r="AG1013" i="7"/>
  <c r="P1013" i="7"/>
  <c r="AF1013" i="7"/>
  <c r="S1013" i="7"/>
  <c r="AP1013" i="7"/>
  <c r="AO1013" i="7" s="1"/>
  <c r="AC1013" i="7"/>
  <c r="AT1013" i="7"/>
  <c r="AK1014" i="7" s="1"/>
  <c r="O1013" i="7"/>
  <c r="Z1013" i="7"/>
  <c r="Q1013" i="7"/>
  <c r="AI1013" i="7"/>
  <c r="AH1013" i="7"/>
  <c r="AL1014" i="7" l="1"/>
  <c r="AM1014" i="7" s="1"/>
  <c r="AN1014" i="7"/>
  <c r="AR1013" i="7"/>
  <c r="AA1013" i="7"/>
  <c r="M1013" i="7"/>
  <c r="K1014" i="7" l="1"/>
  <c r="R1014" i="7" l="1"/>
  <c r="AD1014" i="7" l="1"/>
  <c r="X1014" i="7"/>
  <c r="W1014" i="7"/>
  <c r="T1014" i="7" s="1"/>
  <c r="Y1014" i="7"/>
  <c r="U1014" i="7"/>
  <c r="AQ1014" i="7" s="1"/>
  <c r="L1014" i="7"/>
  <c r="V1014" i="7" l="1"/>
  <c r="AS1014" i="7"/>
  <c r="AB1014" i="7"/>
  <c r="N1014" i="7"/>
  <c r="O1014" i="7"/>
  <c r="P1014" i="7"/>
  <c r="AG1014" i="7"/>
  <c r="AF1014" i="7"/>
  <c r="S1014" i="7"/>
  <c r="AP1014" i="7" s="1"/>
  <c r="AO1014" i="7" s="1"/>
  <c r="AC1014" i="7"/>
  <c r="Z1014" i="7"/>
  <c r="AE1014" i="7"/>
  <c r="AH1014" i="7"/>
  <c r="AI1014" i="7"/>
  <c r="Q1014" i="7"/>
  <c r="AT1014" i="7" l="1"/>
  <c r="AK1015" i="7" s="1"/>
  <c r="AL1015" i="7" s="1"/>
  <c r="AM1015" i="7" s="1"/>
  <c r="AA1014" i="7"/>
  <c r="AR1014" i="7"/>
  <c r="M1014" i="7"/>
  <c r="AN1015" i="7" l="1"/>
  <c r="K1015" i="7"/>
  <c r="R1015" i="7" l="1"/>
  <c r="Y1015" i="7" l="1"/>
  <c r="U1015" i="7"/>
  <c r="W1015" i="7"/>
  <c r="T1015" i="7" s="1"/>
  <c r="AC1015" i="7" s="1"/>
  <c r="V1015" i="7"/>
  <c r="X1015" i="7"/>
  <c r="AQ1015" i="7"/>
  <c r="AD1015" i="7"/>
  <c r="L1015" i="7"/>
  <c r="P1015" i="7" l="1"/>
  <c r="AG1015" i="7"/>
  <c r="AF1015" i="7"/>
  <c r="S1015" i="7"/>
  <c r="AS1015" i="7"/>
  <c r="N1015" i="7"/>
  <c r="AB1015" i="7"/>
  <c r="O1015" i="7"/>
  <c r="Z1015" i="7"/>
  <c r="Q1015" i="7"/>
  <c r="AH1015" i="7"/>
  <c r="AI1015" i="7"/>
  <c r="AE1015" i="7"/>
  <c r="AR1015" i="7" l="1"/>
  <c r="M1015" i="7"/>
  <c r="AA1015" i="7"/>
  <c r="AP1015" i="7"/>
  <c r="AO1015" i="7" s="1"/>
  <c r="AT1015" i="7" s="1"/>
  <c r="AK1016" i="7" s="1"/>
  <c r="AL1016" i="7" l="1"/>
  <c r="AM1016" i="7" s="1"/>
  <c r="AN1016" i="7"/>
  <c r="K1016" i="7"/>
  <c r="R1016" i="7" l="1"/>
  <c r="X1016" i="7" l="1"/>
  <c r="AD1016" i="7"/>
  <c r="Y1016" i="7"/>
  <c r="W1016" i="7"/>
  <c r="U1016" i="7"/>
  <c r="V1016" i="7"/>
  <c r="T1016" i="7"/>
  <c r="L1016" i="7"/>
  <c r="O1016" i="7" l="1"/>
  <c r="AB1016" i="7"/>
  <c r="AS1016" i="7"/>
  <c r="N1016" i="7"/>
  <c r="AI1016" i="7"/>
  <c r="Q1016" i="7"/>
  <c r="AH1016" i="7"/>
  <c r="AE1016" i="7"/>
  <c r="P1016" i="7"/>
  <c r="AG1016" i="7"/>
  <c r="AF1016" i="7"/>
  <c r="S1016" i="7"/>
  <c r="AP1016" i="7" s="1"/>
  <c r="AO1016" i="7" s="1"/>
  <c r="AC1016" i="7"/>
  <c r="Z1016" i="7"/>
  <c r="AQ1016" i="7"/>
  <c r="AT1016" i="7" l="1"/>
  <c r="AK1017" i="7" s="1"/>
  <c r="AL1017" i="7" s="1"/>
  <c r="AM1017" i="7" s="1"/>
  <c r="AR1016" i="7"/>
  <c r="AA1016" i="7"/>
  <c r="M1016" i="7"/>
  <c r="AN1017" i="7" l="1"/>
  <c r="K1017" i="7"/>
  <c r="R1017" i="7" l="1"/>
  <c r="Y1017" i="7" l="1"/>
  <c r="AD1017" i="7"/>
  <c r="X1017" i="7"/>
  <c r="W1017" i="7"/>
  <c r="T1017" i="7"/>
  <c r="U1017" i="7"/>
  <c r="V1017" i="7" s="1"/>
  <c r="Z1017" i="7" s="1"/>
  <c r="L1017" i="7"/>
  <c r="O1017" i="7" l="1"/>
  <c r="AB1017" i="7"/>
  <c r="N1017" i="7"/>
  <c r="AS1017" i="7"/>
  <c r="AQ1017" i="7"/>
  <c r="AI1017" i="7"/>
  <c r="Q1017" i="7"/>
  <c r="AH1017" i="7"/>
  <c r="AF1017" i="7"/>
  <c r="AG1017" i="7"/>
  <c r="P1017" i="7"/>
  <c r="S1017" i="7"/>
  <c r="AP1017" i="7" s="1"/>
  <c r="AO1017" i="7" s="1"/>
  <c r="AC1017" i="7"/>
  <c r="AE1017" i="7"/>
  <c r="AT1017" i="7" l="1"/>
  <c r="AK1018" i="7" s="1"/>
  <c r="AR1017" i="7"/>
  <c r="M1017" i="7"/>
  <c r="AA1017" i="7"/>
  <c r="K1018" i="7" l="1"/>
  <c r="AL1018" i="7"/>
  <c r="AM1018" i="7" s="1"/>
  <c r="AN1018" i="7"/>
  <c r="R1018" i="7" l="1"/>
  <c r="Y1018" i="7" l="1"/>
  <c r="AD1018" i="7"/>
  <c r="X1018" i="7"/>
  <c r="W1018" i="7"/>
  <c r="U1018" i="7"/>
  <c r="V1018" i="7" s="1"/>
  <c r="L1018" i="7"/>
  <c r="O1018" i="7" l="1"/>
  <c r="AF1018" i="7"/>
  <c r="AG1018" i="7"/>
  <c r="P1018" i="7"/>
  <c r="S1018" i="7"/>
  <c r="AP1018" i="7" s="1"/>
  <c r="AO1018" i="7" s="1"/>
  <c r="AQ1018" i="7"/>
  <c r="AH1018" i="7"/>
  <c r="AI1018" i="7"/>
  <c r="Q1018" i="7"/>
  <c r="Z1018" i="7"/>
  <c r="AE1018" i="7"/>
  <c r="T1018" i="7"/>
  <c r="AA1018" i="7" l="1"/>
  <c r="M1018" i="7"/>
  <c r="AR1018" i="7"/>
  <c r="AS1018" i="7"/>
  <c r="AT1018" i="7" s="1"/>
  <c r="AK1019" i="7" s="1"/>
  <c r="N1018" i="7"/>
  <c r="AB1018" i="7"/>
  <c r="AC1018" i="7"/>
  <c r="AL1019" i="7" l="1"/>
  <c r="AM1019" i="7" s="1"/>
  <c r="AN1019" i="7"/>
  <c r="K1019" i="7"/>
  <c r="R1019" i="7" l="1"/>
  <c r="AD1019" i="7" l="1"/>
  <c r="X1019" i="7"/>
  <c r="Y1019" i="7"/>
  <c r="U1019" i="7"/>
  <c r="AE1019" i="7" s="1"/>
  <c r="W1019" i="7"/>
  <c r="L1019" i="7"/>
  <c r="AQ1019" i="7" l="1"/>
  <c r="V1019" i="7"/>
  <c r="Z1019" i="7" s="1"/>
  <c r="AI1019" i="7"/>
  <c r="Q1019" i="7"/>
  <c r="AH1019" i="7"/>
  <c r="O1019" i="7"/>
  <c r="AF1019" i="7"/>
  <c r="AG1019" i="7"/>
  <c r="P1019" i="7"/>
  <c r="S1019" i="7"/>
  <c r="T1019" i="7"/>
  <c r="AA1019" i="7" l="1"/>
  <c r="AR1019" i="7"/>
  <c r="M1019" i="7"/>
  <c r="AP1019" i="7"/>
  <c r="AO1019" i="7" s="1"/>
  <c r="AS1019" i="7"/>
  <c r="AT1019" i="7" s="1"/>
  <c r="AK1020" i="7" s="1"/>
  <c r="AB1019" i="7"/>
  <c r="N1019" i="7"/>
  <c r="AC1019" i="7"/>
  <c r="AL1020" i="7" l="1"/>
  <c r="AM1020" i="7" s="1"/>
  <c r="AN1020" i="7"/>
  <c r="K1020" i="7"/>
  <c r="R1020" i="7" l="1"/>
  <c r="X1020" i="7" l="1"/>
  <c r="Y1020" i="7"/>
  <c r="AD1020" i="7"/>
  <c r="U1020" i="7"/>
  <c r="V1020" i="7" s="1"/>
  <c r="W1020" i="7"/>
  <c r="L1020" i="7"/>
  <c r="AQ1020" i="7" l="1"/>
  <c r="Q1020" i="7"/>
  <c r="AI1020" i="7"/>
  <c r="AH1020" i="7"/>
  <c r="O1020" i="7"/>
  <c r="AG1020" i="7"/>
  <c r="P1020" i="7"/>
  <c r="AF1020" i="7"/>
  <c r="S1020" i="7"/>
  <c r="AP1020" i="7"/>
  <c r="AO1020" i="7" s="1"/>
  <c r="T1020" i="7"/>
  <c r="Z1020" i="7"/>
  <c r="AE1020" i="7"/>
  <c r="AB1020" i="7" l="1"/>
  <c r="N1020" i="7"/>
  <c r="AS1020" i="7"/>
  <c r="AT1020" i="7" s="1"/>
  <c r="AK1021" i="7" s="1"/>
  <c r="AC1020" i="7"/>
  <c r="AR1020" i="7"/>
  <c r="AA1020" i="7"/>
  <c r="M1020" i="7"/>
  <c r="K1021" i="7" l="1"/>
  <c r="AL1021" i="7"/>
  <c r="AM1021" i="7" s="1"/>
  <c r="AN1021" i="7"/>
  <c r="R1021" i="7" l="1"/>
  <c r="X1021" i="7" l="1"/>
  <c r="AD1021" i="7"/>
  <c r="W1021" i="7"/>
  <c r="Y1021" i="7"/>
  <c r="U1021" i="7"/>
  <c r="V1021" i="7" s="1"/>
  <c r="T1021" i="7"/>
  <c r="AQ1021" i="7"/>
  <c r="L1021" i="7"/>
  <c r="AS1021" i="7" l="1"/>
  <c r="N1021" i="7"/>
  <c r="AB1021" i="7"/>
  <c r="AG1021" i="7"/>
  <c r="AF1021" i="7"/>
  <c r="P1021" i="7"/>
  <c r="S1021" i="7"/>
  <c r="O1021" i="7"/>
  <c r="AP1021" i="7"/>
  <c r="AO1021" i="7" s="1"/>
  <c r="Q1021" i="7"/>
  <c r="AI1021" i="7"/>
  <c r="AH1021" i="7"/>
  <c r="Z1021" i="7"/>
  <c r="AC1021" i="7"/>
  <c r="AE1021" i="7"/>
  <c r="AT1021" i="7" l="1"/>
  <c r="AK1022" i="7" s="1"/>
  <c r="AL1022" i="7" s="1"/>
  <c r="AM1022" i="7" s="1"/>
  <c r="M1021" i="7"/>
  <c r="AR1021" i="7"/>
  <c r="AA1021" i="7"/>
  <c r="AN1022" i="7" l="1"/>
  <c r="K1022" i="7"/>
  <c r="R1022" i="7" l="1"/>
  <c r="AD1022" i="7" l="1"/>
  <c r="U1022" i="7"/>
  <c r="V1022" i="7" s="1"/>
  <c r="W1022" i="7"/>
  <c r="T1022" i="7" s="1"/>
  <c r="X1022" i="7"/>
  <c r="Y1022" i="7"/>
  <c r="AQ1022" i="7"/>
  <c r="L1022" i="7"/>
  <c r="N1022" i="7" l="1"/>
  <c r="AB1022" i="7"/>
  <c r="AS1022" i="7"/>
  <c r="O1022" i="7"/>
  <c r="AH1022" i="7"/>
  <c r="Q1022" i="7"/>
  <c r="AI1022" i="7"/>
  <c r="AF1022" i="7"/>
  <c r="P1022" i="7"/>
  <c r="AG1022" i="7"/>
  <c r="S1022" i="7"/>
  <c r="AP1022" i="7" s="1"/>
  <c r="AO1022" i="7" s="1"/>
  <c r="AC1022" i="7"/>
  <c r="Z1022" i="7"/>
  <c r="AE1022" i="7"/>
  <c r="AT1022" i="7" l="1"/>
  <c r="AK1023" i="7" s="1"/>
  <c r="AL1023" i="7" s="1"/>
  <c r="AM1023" i="7" s="1"/>
  <c r="AA1022" i="7"/>
  <c r="AR1022" i="7"/>
  <c r="M1022" i="7"/>
  <c r="AN1023" i="7" l="1"/>
  <c r="K1023" i="7"/>
  <c r="R1023" i="7" l="1"/>
  <c r="AD1023" i="7" l="1"/>
  <c r="X1023" i="7"/>
  <c r="W1023" i="7"/>
  <c r="T1023" i="7" s="1"/>
  <c r="Y1023" i="7"/>
  <c r="U1023" i="7"/>
  <c r="V1023" i="7" s="1"/>
  <c r="L1023" i="7"/>
  <c r="AF1023" i="7" l="1"/>
  <c r="AG1023" i="7"/>
  <c r="P1023" i="7"/>
  <c r="S1023" i="7"/>
  <c r="O1023" i="7"/>
  <c r="AP1023" i="7"/>
  <c r="AO1023" i="7" s="1"/>
  <c r="Z1023" i="7"/>
  <c r="Q1023" i="7"/>
  <c r="AI1023" i="7"/>
  <c r="AH1023" i="7"/>
  <c r="AQ1023" i="7"/>
  <c r="AS1023" i="7"/>
  <c r="AB1023" i="7"/>
  <c r="N1023" i="7"/>
  <c r="AE1023" i="7"/>
  <c r="AC1023" i="7"/>
  <c r="M1023" i="7" l="1"/>
  <c r="AR1023" i="7"/>
  <c r="AA1023" i="7"/>
  <c r="AT1023" i="7"/>
  <c r="AK1024" i="7" s="1"/>
  <c r="AL1024" i="7" l="1"/>
  <c r="AM1024" i="7" s="1"/>
  <c r="AN1024" i="7"/>
  <c r="K1024" i="7"/>
  <c r="R1024" i="7" l="1"/>
  <c r="AD1024" i="7" l="1"/>
  <c r="X1024" i="7"/>
  <c r="Y1024" i="7"/>
  <c r="W1024" i="7"/>
  <c r="U1024" i="7"/>
  <c r="AQ1024" i="7" s="1"/>
  <c r="L1024" i="7"/>
  <c r="V1024" i="7" l="1"/>
  <c r="O1024" i="7"/>
  <c r="AG1024" i="7"/>
  <c r="AF1024" i="7"/>
  <c r="P1024" i="7"/>
  <c r="S1024" i="7"/>
  <c r="AH1024" i="7"/>
  <c r="Q1024" i="7"/>
  <c r="AI1024" i="7"/>
  <c r="Z1024" i="7"/>
  <c r="AE1024" i="7"/>
  <c r="T1024" i="7"/>
  <c r="AR1024" i="7" l="1"/>
  <c r="AA1024" i="7"/>
  <c r="M1024" i="7"/>
  <c r="N1024" i="7"/>
  <c r="AB1024" i="7"/>
  <c r="AS1024" i="7"/>
  <c r="AC1024" i="7"/>
  <c r="AP1024" i="7"/>
  <c r="AO1024" i="7" s="1"/>
  <c r="AT1024" i="7" l="1"/>
  <c r="AK1025" i="7" s="1"/>
  <c r="K1025" i="7"/>
  <c r="R1025" i="7" l="1"/>
  <c r="AL1025" i="7"/>
  <c r="AM1025" i="7" s="1"/>
  <c r="AN1025" i="7"/>
  <c r="X1025" i="7" l="1"/>
  <c r="AD1025" i="7"/>
  <c r="Y1025" i="7"/>
  <c r="U1025" i="7"/>
  <c r="AE1025" i="7" s="1"/>
  <c r="W1025" i="7"/>
  <c r="T1025" i="7"/>
  <c r="L1025" i="7"/>
  <c r="V1025" i="7" l="1"/>
  <c r="P1025" i="7" s="1"/>
  <c r="AB1025" i="7"/>
  <c r="AS1025" i="7"/>
  <c r="N1025" i="7"/>
  <c r="AI1025" i="7"/>
  <c r="Q1025" i="7"/>
  <c r="AH1025" i="7"/>
  <c r="Z1025" i="7"/>
  <c r="O1025" i="7"/>
  <c r="AC1025" i="7"/>
  <c r="AQ1025" i="7"/>
  <c r="S1025" i="7" l="1"/>
  <c r="AP1025" i="7" s="1"/>
  <c r="AO1025" i="7" s="1"/>
  <c r="AF1025" i="7"/>
  <c r="AG1025" i="7"/>
  <c r="AT1025" i="7"/>
  <c r="AK1026" i="7" s="1"/>
  <c r="M1025" i="7"/>
  <c r="AA1025" i="7"/>
  <c r="AR1025" i="7"/>
  <c r="K1026" i="7" l="1"/>
  <c r="AL1026" i="7"/>
  <c r="AM1026" i="7" s="1"/>
  <c r="AN1026" i="7"/>
  <c r="R1026" i="7" l="1"/>
  <c r="X1026" i="7" l="1"/>
  <c r="AD1026" i="7"/>
  <c r="Y1026" i="7"/>
  <c r="W1026" i="7"/>
  <c r="U1026" i="7"/>
  <c r="V1026" i="7" s="1"/>
  <c r="L1026" i="7"/>
  <c r="O1026" i="7" l="1"/>
  <c r="AQ1026" i="7"/>
  <c r="P1026" i="7"/>
  <c r="AG1026" i="7"/>
  <c r="AF1026" i="7"/>
  <c r="S1026" i="7"/>
  <c r="AI1026" i="7"/>
  <c r="AH1026" i="7"/>
  <c r="Q1026" i="7"/>
  <c r="AP1026" i="7"/>
  <c r="AO1026" i="7" s="1"/>
  <c r="Z1026" i="7"/>
  <c r="AE1026" i="7"/>
  <c r="T1026" i="7"/>
  <c r="AA1026" i="7" l="1"/>
  <c r="AR1026" i="7"/>
  <c r="M1026" i="7"/>
  <c r="AB1026" i="7"/>
  <c r="N1026" i="7"/>
  <c r="AS1026" i="7"/>
  <c r="AC1026" i="7"/>
  <c r="AT1026" i="7"/>
  <c r="AK1027" i="7" s="1"/>
  <c r="AL1027" i="7" l="1"/>
  <c r="AM1027" i="7" s="1"/>
  <c r="AN1027" i="7"/>
  <c r="K1027" i="7"/>
  <c r="R1027" i="7" l="1"/>
  <c r="Y1027" i="7" l="1"/>
  <c r="AD1027" i="7"/>
  <c r="X1027" i="7"/>
  <c r="W1027" i="7"/>
  <c r="U1027" i="7"/>
  <c r="V1027" i="7" s="1"/>
  <c r="Z1027" i="7" s="1"/>
  <c r="T1027" i="7"/>
  <c r="L1027" i="7"/>
  <c r="AB1027" i="7" l="1"/>
  <c r="N1027" i="7"/>
  <c r="AS1027" i="7"/>
  <c r="Q1027" i="7"/>
  <c r="AI1027" i="7"/>
  <c r="AH1027" i="7"/>
  <c r="O1027" i="7"/>
  <c r="AQ1027" i="7"/>
  <c r="AC1027" i="7"/>
  <c r="AP1027" i="7"/>
  <c r="AO1027" i="7" s="1"/>
  <c r="AE1027" i="7"/>
  <c r="AF1027" i="7"/>
  <c r="AG1027" i="7"/>
  <c r="P1027" i="7"/>
  <c r="S1027" i="7"/>
  <c r="AT1027" i="7" l="1"/>
  <c r="AK1028" i="7" s="1"/>
  <c r="AA1027" i="7"/>
  <c r="M1027" i="7"/>
  <c r="AR1027" i="7"/>
  <c r="K1028" i="7" l="1"/>
  <c r="AL1028" i="7"/>
  <c r="AM1028" i="7" s="1"/>
  <c r="AN1028" i="7"/>
  <c r="R1028" i="7" l="1"/>
  <c r="W1028" i="7" l="1"/>
  <c r="AD1028" i="7"/>
  <c r="X1028" i="7"/>
  <c r="U1028" i="7"/>
  <c r="V1028" i="7" s="1"/>
  <c r="Z1028" i="7" s="1"/>
  <c r="Y1028" i="7"/>
  <c r="L1028" i="7"/>
  <c r="O1028" i="7" l="1"/>
  <c r="AQ1028" i="7"/>
  <c r="AF1028" i="7"/>
  <c r="P1028" i="7"/>
  <c r="AG1028" i="7"/>
  <c r="S1028" i="7"/>
  <c r="AI1028" i="7"/>
  <c r="Q1028" i="7"/>
  <c r="AH1028" i="7"/>
  <c r="AP1028" i="7"/>
  <c r="AO1028" i="7" s="1"/>
  <c r="T1028" i="7"/>
  <c r="AE1028" i="7"/>
  <c r="AS1028" i="7" l="1"/>
  <c r="AB1028" i="7"/>
  <c r="N1028" i="7"/>
  <c r="AC1028" i="7"/>
  <c r="M1028" i="7"/>
  <c r="AR1028" i="7"/>
  <c r="AA1028" i="7"/>
  <c r="AT1028" i="7"/>
  <c r="AK1029" i="7" s="1"/>
  <c r="AL1029" i="7" l="1"/>
  <c r="AM1029" i="7" s="1"/>
  <c r="AN1029" i="7"/>
  <c r="K1029" i="7"/>
  <c r="R1029" i="7" l="1"/>
  <c r="Y1029" i="7" l="1"/>
  <c r="X1029" i="7"/>
  <c r="AD1029" i="7"/>
  <c r="W1029" i="7"/>
  <c r="U1029" i="7"/>
  <c r="AE1029" i="7" s="1"/>
  <c r="L1029" i="7"/>
  <c r="V1029" i="7" l="1"/>
  <c r="Z1029" i="7" s="1"/>
  <c r="Q1029" i="7"/>
  <c r="AH1029" i="7"/>
  <c r="AI1029" i="7"/>
  <c r="AQ1029" i="7"/>
  <c r="AG1029" i="7"/>
  <c r="AF1029" i="7"/>
  <c r="P1029" i="7"/>
  <c r="S1029" i="7"/>
  <c r="O1029" i="7"/>
  <c r="T1029" i="7"/>
  <c r="AB1029" i="7" l="1"/>
  <c r="N1029" i="7"/>
  <c r="AS1029" i="7"/>
  <c r="AC1029" i="7"/>
  <c r="AA1029" i="7"/>
  <c r="M1029" i="7"/>
  <c r="AR1029" i="7"/>
  <c r="AP1029" i="7"/>
  <c r="AO1029" i="7" s="1"/>
  <c r="AT1029" i="7" s="1"/>
  <c r="AK1030" i="7" s="1"/>
  <c r="AL1030" i="7" l="1"/>
  <c r="AM1030" i="7" s="1"/>
  <c r="AN1030" i="7"/>
  <c r="K1030" i="7"/>
  <c r="R1030" i="7" l="1"/>
  <c r="Y1030" i="7" l="1"/>
  <c r="AD1030" i="7"/>
  <c r="W1030" i="7"/>
  <c r="T1030" i="7"/>
  <c r="U1030" i="7"/>
  <c r="AQ1030" i="7" s="1"/>
  <c r="X1030" i="7"/>
  <c r="L1030" i="7"/>
  <c r="V1030" i="7" l="1"/>
  <c r="S1030" i="7" s="1"/>
  <c r="AP1030" i="7" s="1"/>
  <c r="AO1030" i="7" s="1"/>
  <c r="O1030" i="7"/>
  <c r="N1030" i="7"/>
  <c r="AB1030" i="7"/>
  <c r="AS1030" i="7"/>
  <c r="Q1030" i="7"/>
  <c r="AI1030" i="7"/>
  <c r="AH1030" i="7"/>
  <c r="AC1030" i="7"/>
  <c r="AG1030" i="7"/>
  <c r="P1030" i="7"/>
  <c r="AF1030" i="7"/>
  <c r="Z1030" i="7"/>
  <c r="AE1030" i="7"/>
  <c r="AT1030" i="7" l="1"/>
  <c r="AK1031" i="7" s="1"/>
  <c r="AL1031" i="7" s="1"/>
  <c r="AM1031" i="7" s="1"/>
  <c r="AA1030" i="7"/>
  <c r="AR1030" i="7"/>
  <c r="M1030" i="7"/>
  <c r="AN1031" i="7" l="1"/>
  <c r="K1031" i="7"/>
  <c r="R1031" i="7" l="1"/>
  <c r="AD1031" i="7" l="1"/>
  <c r="X1031" i="7"/>
  <c r="Y1031" i="7"/>
  <c r="W1031" i="7"/>
  <c r="U1031" i="7"/>
  <c r="AQ1031" i="7" s="1"/>
  <c r="T1031" i="7"/>
  <c r="V1031" i="7"/>
  <c r="L1031" i="7"/>
  <c r="P1031" i="7" l="1"/>
  <c r="AG1031" i="7"/>
  <c r="AF1031" i="7"/>
  <c r="S1031" i="7"/>
  <c r="O1031" i="7"/>
  <c r="AP1031" i="7"/>
  <c r="AO1031" i="7" s="1"/>
  <c r="AB1031" i="7"/>
  <c r="N1031" i="7"/>
  <c r="AS1031" i="7"/>
  <c r="AT1031" i="7" s="1"/>
  <c r="AK1032" i="7" s="1"/>
  <c r="Q1031" i="7"/>
  <c r="AI1031" i="7"/>
  <c r="AH1031" i="7"/>
  <c r="AC1031" i="7"/>
  <c r="AE1031" i="7"/>
  <c r="Z1031" i="7"/>
  <c r="AL1032" i="7" l="1"/>
  <c r="AM1032" i="7" s="1"/>
  <c r="AN1032" i="7"/>
  <c r="AR1031" i="7"/>
  <c r="AA1031" i="7"/>
  <c r="M1031" i="7"/>
  <c r="K1032" i="7" l="1"/>
  <c r="R1032" i="7" l="1"/>
  <c r="AD1032" i="7" l="1"/>
  <c r="X1032" i="7"/>
  <c r="Y1032" i="7"/>
  <c r="U1032" i="7"/>
  <c r="AQ1032" i="7" s="1"/>
  <c r="W1032" i="7"/>
  <c r="T1032" i="7" s="1"/>
  <c r="L1032" i="7"/>
  <c r="V1032" i="7" l="1"/>
  <c r="AS1032" i="7"/>
  <c r="N1032" i="7"/>
  <c r="AB1032" i="7"/>
  <c r="AC1032" i="7"/>
  <c r="AT1032" i="7"/>
  <c r="AK1033" i="7" s="1"/>
  <c r="O1032" i="7"/>
  <c r="AI1032" i="7"/>
  <c r="AH1032" i="7"/>
  <c r="Q1032" i="7"/>
  <c r="P1032" i="7"/>
  <c r="AG1032" i="7"/>
  <c r="AF1032" i="7"/>
  <c r="S1032" i="7"/>
  <c r="AP1032" i="7"/>
  <c r="AO1032" i="7" s="1"/>
  <c r="AE1032" i="7"/>
  <c r="Z1032" i="7"/>
  <c r="AL1033" i="7" l="1"/>
  <c r="AM1033" i="7" s="1"/>
  <c r="AN1033" i="7"/>
  <c r="AR1032" i="7"/>
  <c r="AA1032" i="7"/>
  <c r="M1032" i="7"/>
  <c r="K1033" i="7" l="1"/>
  <c r="R1033" i="7" l="1"/>
  <c r="AD1033" i="7" l="1"/>
  <c r="X1033" i="7"/>
  <c r="Y1033" i="7"/>
  <c r="U1033" i="7"/>
  <c r="AQ1033" i="7" s="1"/>
  <c r="W1033" i="7"/>
  <c r="L1033" i="7"/>
  <c r="V1033" i="7" l="1"/>
  <c r="Q1033" i="7"/>
  <c r="AI1033" i="7"/>
  <c r="AH1033" i="7"/>
  <c r="O1033" i="7"/>
  <c r="AG1033" i="7"/>
  <c r="P1033" i="7"/>
  <c r="AF1033" i="7"/>
  <c r="S1033" i="7"/>
  <c r="AP1033" i="7"/>
  <c r="AO1033" i="7" s="1"/>
  <c r="T1033" i="7"/>
  <c r="AE1033" i="7"/>
  <c r="Z1033" i="7"/>
  <c r="AB1033" i="7" l="1"/>
  <c r="N1033" i="7"/>
  <c r="AS1033" i="7"/>
  <c r="AT1033" i="7" s="1"/>
  <c r="AK1034" i="7" s="1"/>
  <c r="AC1033" i="7"/>
  <c r="AR1033" i="7"/>
  <c r="M1033" i="7"/>
  <c r="AA1033" i="7"/>
  <c r="K1034" i="7" l="1"/>
  <c r="AL1034" i="7"/>
  <c r="AM1034" i="7" s="1"/>
  <c r="AN1034" i="7"/>
  <c r="R1034" i="7" l="1"/>
  <c r="W1034" i="7" l="1"/>
  <c r="AD1034" i="7"/>
  <c r="X1034" i="7"/>
  <c r="Y1034" i="7"/>
  <c r="T1034" i="7"/>
  <c r="AC1034" i="7" s="1"/>
  <c r="U1034" i="7"/>
  <c r="V1034" i="7"/>
  <c r="Z1034" i="7" s="1"/>
  <c r="L1034" i="7"/>
  <c r="O1034" i="7" l="1"/>
  <c r="AE1034" i="7"/>
  <c r="AG1034" i="7"/>
  <c r="P1034" i="7"/>
  <c r="AF1034" i="7"/>
  <c r="S1034" i="7"/>
  <c r="AB1034" i="7"/>
  <c r="N1034" i="7"/>
  <c r="AS1034" i="7"/>
  <c r="AQ1034" i="7"/>
  <c r="AH1034" i="7"/>
  <c r="AI1034" i="7"/>
  <c r="Q1034" i="7"/>
  <c r="AR1034" i="7" l="1"/>
  <c r="AA1034" i="7"/>
  <c r="M1034" i="7"/>
  <c r="AP1034" i="7"/>
  <c r="AO1034" i="7" s="1"/>
  <c r="AT1034" i="7" s="1"/>
  <c r="AK1035" i="7" s="1"/>
  <c r="AL1035" i="7" l="1"/>
  <c r="AM1035" i="7" s="1"/>
  <c r="AN1035" i="7"/>
  <c r="K1035" i="7"/>
  <c r="R1035" i="7" l="1"/>
  <c r="Y1035" i="7" l="1"/>
  <c r="AD1035" i="7"/>
  <c r="X1035" i="7"/>
  <c r="W1035" i="7"/>
  <c r="U1035" i="7"/>
  <c r="V1035" i="7" s="1"/>
  <c r="T1035" i="7"/>
  <c r="L1035" i="7"/>
  <c r="AQ1035" i="7" l="1"/>
  <c r="N1035" i="7"/>
  <c r="AS1035" i="7"/>
  <c r="AB1035" i="7"/>
  <c r="AI1035" i="7"/>
  <c r="AH1035" i="7"/>
  <c r="Q1035" i="7"/>
  <c r="AC1035" i="7"/>
  <c r="O1035" i="7"/>
  <c r="P1035" i="7"/>
  <c r="AG1035" i="7"/>
  <c r="AF1035" i="7"/>
  <c r="S1035" i="7"/>
  <c r="Z1035" i="7"/>
  <c r="AE1035" i="7"/>
  <c r="M1035" i="7" l="1"/>
  <c r="AR1035" i="7"/>
  <c r="AA1035" i="7"/>
  <c r="AP1035" i="7"/>
  <c r="AO1035" i="7" s="1"/>
  <c r="AT1035" i="7" s="1"/>
  <c r="AK1036" i="7" s="1"/>
  <c r="AL1036" i="7" l="1"/>
  <c r="AM1036" i="7" s="1"/>
  <c r="AN1036" i="7"/>
  <c r="K1036" i="7"/>
  <c r="R1036" i="7" l="1"/>
  <c r="AD1036" i="7" l="1"/>
  <c r="Y1036" i="7"/>
  <c r="X1036" i="7"/>
  <c r="U1036" i="7"/>
  <c r="AE1036" i="7" s="1"/>
  <c r="V1036" i="7"/>
  <c r="W1036" i="7"/>
  <c r="L1036" i="7"/>
  <c r="AQ1036" i="7" l="1"/>
  <c r="Q1036" i="7"/>
  <c r="AH1036" i="7"/>
  <c r="AI1036" i="7"/>
  <c r="T1036" i="7"/>
  <c r="P1036" i="7"/>
  <c r="AG1036" i="7"/>
  <c r="AF1036" i="7"/>
  <c r="S1036" i="7"/>
  <c r="Z1036" i="7"/>
  <c r="O1036" i="7"/>
  <c r="AR1036" i="7" l="1"/>
  <c r="M1036" i="7"/>
  <c r="AA1036" i="7"/>
  <c r="AP1036" i="7"/>
  <c r="AO1036" i="7" s="1"/>
  <c r="N1036" i="7"/>
  <c r="AB1036" i="7"/>
  <c r="AS1036" i="7"/>
  <c r="AT1036" i="7" s="1"/>
  <c r="AK1037" i="7" s="1"/>
  <c r="AC1036" i="7"/>
  <c r="AL1037" i="7" l="1"/>
  <c r="AM1037" i="7" s="1"/>
  <c r="AN1037" i="7"/>
  <c r="K1037" i="7"/>
  <c r="R1037" i="7" l="1"/>
  <c r="X1037" i="7" l="1"/>
  <c r="AD1037" i="7"/>
  <c r="Y1037" i="7"/>
  <c r="U1037" i="7"/>
  <c r="AE1037" i="7" s="1"/>
  <c r="W1037" i="7"/>
  <c r="T1037" i="7" s="1"/>
  <c r="L1037" i="7"/>
  <c r="V1037" i="7" l="1"/>
  <c r="Z1037" i="7" s="1"/>
  <c r="AB1037" i="7"/>
  <c r="AS1037" i="7"/>
  <c r="N1037" i="7"/>
  <c r="AC1037" i="7"/>
  <c r="AI1037" i="7"/>
  <c r="AH1037" i="7"/>
  <c r="Q1037" i="7"/>
  <c r="AQ1037" i="7"/>
  <c r="AP1037" i="7"/>
  <c r="AO1037" i="7" s="1"/>
  <c r="O1037" i="7"/>
  <c r="AG1037" i="7"/>
  <c r="AF1037" i="7"/>
  <c r="P1037" i="7"/>
  <c r="S1037" i="7"/>
  <c r="AT1037" i="7" l="1"/>
  <c r="AK1038" i="7" s="1"/>
  <c r="AA1037" i="7"/>
  <c r="AR1037" i="7"/>
  <c r="M1037" i="7"/>
  <c r="K1038" i="7" l="1"/>
  <c r="AL1038" i="7"/>
  <c r="AM1038" i="7" s="1"/>
  <c r="AN1038" i="7"/>
  <c r="R1038" i="7" l="1"/>
  <c r="X1038" i="7" l="1"/>
  <c r="Y1038" i="7"/>
  <c r="AD1038" i="7"/>
  <c r="W1038" i="7"/>
  <c r="U1038" i="7"/>
  <c r="V1038" i="7" s="1"/>
  <c r="L1038" i="7"/>
  <c r="AI1038" i="7" l="1"/>
  <c r="AH1038" i="7"/>
  <c r="Q1038" i="7"/>
  <c r="P1038" i="7"/>
  <c r="AF1038" i="7"/>
  <c r="AG1038" i="7"/>
  <c r="S1038" i="7"/>
  <c r="O1038" i="7"/>
  <c r="AQ1038" i="7"/>
  <c r="T1038" i="7"/>
  <c r="AE1038" i="7"/>
  <c r="Z1038" i="7"/>
  <c r="M1038" i="7" l="1"/>
  <c r="AA1038" i="7"/>
  <c r="AR1038" i="7"/>
  <c r="AS1038" i="7"/>
  <c r="AB1038" i="7"/>
  <c r="N1038" i="7"/>
  <c r="AC1038" i="7"/>
  <c r="AP1038" i="7"/>
  <c r="AO1038" i="7" s="1"/>
  <c r="AT1038" i="7" l="1"/>
  <c r="AK1039" i="7" s="1"/>
  <c r="AL1039" i="7" s="1"/>
  <c r="AM1039" i="7" s="1"/>
  <c r="K1039" i="7"/>
  <c r="AN1039" i="7" l="1"/>
  <c r="R1039" i="7"/>
  <c r="AD1039" i="7" l="1"/>
  <c r="X1039" i="7"/>
  <c r="Y1039" i="7"/>
  <c r="U1039" i="7"/>
  <c r="AQ1039" i="7" s="1"/>
  <c r="W1039" i="7"/>
  <c r="L1039" i="7"/>
  <c r="V1039" i="7" l="1"/>
  <c r="Q1039" i="7"/>
  <c r="AI1039" i="7"/>
  <c r="AH1039" i="7"/>
  <c r="AE1039" i="7"/>
  <c r="O1039" i="7"/>
  <c r="AF1039" i="7"/>
  <c r="P1039" i="7"/>
  <c r="AG1039" i="7"/>
  <c r="S1039" i="7"/>
  <c r="T1039" i="7"/>
  <c r="Z1039" i="7"/>
  <c r="AS1039" i="7" l="1"/>
  <c r="N1039" i="7"/>
  <c r="AB1039" i="7"/>
  <c r="AC1039" i="7"/>
  <c r="AR1039" i="7"/>
  <c r="M1039" i="7"/>
  <c r="AA1039" i="7"/>
  <c r="AP1039" i="7"/>
  <c r="AO1039" i="7" s="1"/>
  <c r="K1040" i="7" l="1"/>
  <c r="AT1039" i="7"/>
  <c r="AK1040" i="7" s="1"/>
  <c r="AL1040" i="7" l="1"/>
  <c r="AM1040" i="7" s="1"/>
  <c r="AN1040" i="7"/>
  <c r="R1040" i="7"/>
  <c r="Y1040" i="7" l="1"/>
  <c r="AD1040" i="7"/>
  <c r="X1040" i="7"/>
  <c r="U1040" i="7"/>
  <c r="V1040" i="7"/>
  <c r="W1040" i="7"/>
  <c r="T1040" i="7" s="1"/>
  <c r="L1040" i="7"/>
  <c r="AB1040" i="7" l="1"/>
  <c r="AS1040" i="7"/>
  <c r="N1040" i="7"/>
  <c r="AC1040" i="7"/>
  <c r="O1040" i="7"/>
  <c r="AG1040" i="7"/>
  <c r="AF1040" i="7"/>
  <c r="P1040" i="7"/>
  <c r="S1040" i="7"/>
  <c r="AP1040" i="7"/>
  <c r="AO1040" i="7" s="1"/>
  <c r="Q1040" i="7"/>
  <c r="AI1040" i="7"/>
  <c r="AH1040" i="7"/>
  <c r="AQ1040" i="7"/>
  <c r="Z1040" i="7"/>
  <c r="AE1040" i="7"/>
  <c r="M1040" i="7" l="1"/>
  <c r="AR1040" i="7"/>
  <c r="AA1040" i="7"/>
  <c r="AT1040" i="7"/>
  <c r="AK1041" i="7" s="1"/>
  <c r="AL1041" i="7" l="1"/>
  <c r="AM1041" i="7" s="1"/>
  <c r="AN1041" i="7"/>
  <c r="K1041" i="7"/>
  <c r="R1041" i="7" l="1"/>
  <c r="AD1041" i="7" l="1"/>
  <c r="Y1041" i="7"/>
  <c r="W1041" i="7"/>
  <c r="T1041" i="7" s="1"/>
  <c r="X1041" i="7"/>
  <c r="U1041" i="7"/>
  <c r="V1041" i="7" s="1"/>
  <c r="Z1041" i="7" s="1"/>
  <c r="L1041" i="7"/>
  <c r="AB1041" i="7" l="1"/>
  <c r="N1041" i="7"/>
  <c r="AS1041" i="7"/>
  <c r="AC1041" i="7"/>
  <c r="O1041" i="7"/>
  <c r="AQ1041" i="7"/>
  <c r="Q1041" i="7"/>
  <c r="AH1041" i="7"/>
  <c r="AI1041" i="7"/>
  <c r="AF1041" i="7"/>
  <c r="AG1041" i="7"/>
  <c r="P1041" i="7"/>
  <c r="S1041" i="7"/>
  <c r="AP1041" i="7" s="1"/>
  <c r="AO1041" i="7" s="1"/>
  <c r="AE1041" i="7"/>
  <c r="AT1041" i="7" l="1"/>
  <c r="AK1042" i="7" s="1"/>
  <c r="AR1041" i="7"/>
  <c r="AA1041" i="7"/>
  <c r="M1041" i="7"/>
  <c r="K1042" i="7" l="1"/>
  <c r="AL1042" i="7"/>
  <c r="AM1042" i="7" s="1"/>
  <c r="AN1042" i="7"/>
  <c r="R1042" i="7" l="1"/>
  <c r="AD1042" i="7" l="1"/>
  <c r="W1042" i="7"/>
  <c r="T1042" i="7" s="1"/>
  <c r="X1042" i="7"/>
  <c r="Y1042" i="7"/>
  <c r="U1042" i="7"/>
  <c r="V1042" i="7" s="1"/>
  <c r="L1042" i="7"/>
  <c r="AB1042" i="7" l="1"/>
  <c r="AS1042" i="7"/>
  <c r="N1042" i="7"/>
  <c r="O1042" i="7"/>
  <c r="AF1042" i="7"/>
  <c r="P1042" i="7"/>
  <c r="AG1042" i="7"/>
  <c r="S1042" i="7"/>
  <c r="AQ1042" i="7"/>
  <c r="AE1042" i="7"/>
  <c r="AH1042" i="7"/>
  <c r="AI1042" i="7"/>
  <c r="Q1042" i="7"/>
  <c r="AC1042" i="7"/>
  <c r="Z1042" i="7"/>
  <c r="AR1042" i="7" l="1"/>
  <c r="M1042" i="7"/>
  <c r="AA1042" i="7"/>
  <c r="AP1042" i="7"/>
  <c r="AO1042" i="7" s="1"/>
  <c r="AT1042" i="7" s="1"/>
  <c r="AK1043" i="7" s="1"/>
  <c r="AL1043" i="7" l="1"/>
  <c r="AM1043" i="7" s="1"/>
  <c r="AN1043" i="7"/>
  <c r="K1043" i="7"/>
  <c r="R1043" i="7" l="1"/>
  <c r="W1043" i="7" l="1"/>
  <c r="U1043" i="7"/>
  <c r="Y1043" i="7"/>
  <c r="AD1043" i="7"/>
  <c r="V1043" i="7"/>
  <c r="X1043" i="7"/>
  <c r="AQ1043" i="7"/>
  <c r="T1043" i="7"/>
  <c r="L1043" i="7"/>
  <c r="N1043" i="7" l="1"/>
  <c r="AB1043" i="7"/>
  <c r="AS1043" i="7"/>
  <c r="P1043" i="7"/>
  <c r="AG1043" i="7"/>
  <c r="AF1043" i="7"/>
  <c r="S1043" i="7"/>
  <c r="AC1043" i="7"/>
  <c r="O1043" i="7"/>
  <c r="AH1043" i="7"/>
  <c r="Q1043" i="7"/>
  <c r="AI1043" i="7"/>
  <c r="AE1043" i="7"/>
  <c r="Z1043" i="7"/>
  <c r="AR1043" i="7" l="1"/>
  <c r="M1043" i="7"/>
  <c r="AA1043" i="7"/>
  <c r="AP1043" i="7"/>
  <c r="AO1043" i="7" s="1"/>
  <c r="AT1043" i="7" s="1"/>
  <c r="AK1044" i="7" s="1"/>
  <c r="AL1044" i="7" l="1"/>
  <c r="AM1044" i="7" s="1"/>
  <c r="AN1044" i="7"/>
  <c r="K1044" i="7"/>
  <c r="R1044" i="7" l="1"/>
  <c r="Y1044" i="7" l="1"/>
  <c r="X1044" i="7"/>
  <c r="W1044" i="7"/>
  <c r="AD1044" i="7"/>
  <c r="U1044" i="7"/>
  <c r="V1044" i="7" s="1"/>
  <c r="L1044" i="7"/>
  <c r="Q1044" i="7" l="1"/>
  <c r="AI1044" i="7"/>
  <c r="AH1044" i="7"/>
  <c r="AF1044" i="7"/>
  <c r="AG1044" i="7"/>
  <c r="P1044" i="7"/>
  <c r="S1044" i="7"/>
  <c r="Z1044" i="7"/>
  <c r="O1044" i="7"/>
  <c r="AQ1044" i="7"/>
  <c r="T1044" i="7"/>
  <c r="AE1044" i="7"/>
  <c r="AR1044" i="7" l="1"/>
  <c r="AA1044" i="7"/>
  <c r="M1044" i="7"/>
  <c r="AS1044" i="7"/>
  <c r="N1044" i="7"/>
  <c r="AB1044" i="7"/>
  <c r="AC1044" i="7"/>
  <c r="AP1044" i="7"/>
  <c r="AO1044" i="7" s="1"/>
  <c r="AT1044" i="7" l="1"/>
  <c r="AK1045" i="7" s="1"/>
  <c r="AL1045" i="7" s="1"/>
  <c r="AM1045" i="7" s="1"/>
  <c r="K1045" i="7"/>
  <c r="AN1045" i="7" l="1"/>
  <c r="R1045" i="7"/>
  <c r="Y1045" i="7" l="1"/>
  <c r="X1045" i="7"/>
  <c r="U1045" i="7"/>
  <c r="V1045" i="7" s="1"/>
  <c r="Z1045" i="7" s="1"/>
  <c r="AD1045" i="7"/>
  <c r="W1045" i="7"/>
  <c r="L1045" i="7"/>
  <c r="O1045" i="7" l="1"/>
  <c r="AE1045" i="7"/>
  <c r="AI1045" i="7"/>
  <c r="AH1045" i="7"/>
  <c r="Q1045" i="7"/>
  <c r="AQ1045" i="7"/>
  <c r="T1045" i="7"/>
  <c r="AG1045" i="7"/>
  <c r="P1045" i="7"/>
  <c r="AF1045" i="7"/>
  <c r="S1045" i="7"/>
  <c r="AP1045" i="7" s="1"/>
  <c r="AO1045" i="7" s="1"/>
  <c r="AB1045" i="7" l="1"/>
  <c r="AS1045" i="7"/>
  <c r="N1045" i="7"/>
  <c r="AC1045" i="7"/>
  <c r="AT1045" i="7"/>
  <c r="AK1046" i="7" s="1"/>
  <c r="AR1045" i="7"/>
  <c r="AA1045" i="7"/>
  <c r="M1045" i="7"/>
  <c r="K1046" i="7" l="1"/>
  <c r="AL1046" i="7"/>
  <c r="AM1046" i="7" s="1"/>
  <c r="AN1046" i="7"/>
  <c r="R1046" i="7" l="1"/>
  <c r="W1046" i="7" l="1"/>
  <c r="Y1046" i="7"/>
  <c r="X1046" i="7"/>
  <c r="AD1046" i="7"/>
  <c r="U1046" i="7"/>
  <c r="AQ1046" i="7" s="1"/>
  <c r="T1046" i="7"/>
  <c r="L1046" i="7"/>
  <c r="V1046" i="7" l="1"/>
  <c r="Z1046" i="7" s="1"/>
  <c r="AS1046" i="7"/>
  <c r="N1046" i="7"/>
  <c r="AB1046" i="7"/>
  <c r="O1046" i="7"/>
  <c r="AE1046" i="7"/>
  <c r="P1046" i="7"/>
  <c r="AF1046" i="7"/>
  <c r="AG1046" i="7"/>
  <c r="S1046" i="7"/>
  <c r="AC1046" i="7"/>
  <c r="Q1046" i="7"/>
  <c r="AH1046" i="7"/>
  <c r="AI1046" i="7"/>
  <c r="AA1046" i="7" l="1"/>
  <c r="M1046" i="7"/>
  <c r="AR1046" i="7"/>
  <c r="AP1046" i="7"/>
  <c r="AO1046" i="7" s="1"/>
  <c r="AT1046" i="7" s="1"/>
  <c r="AK1047" i="7" s="1"/>
  <c r="AL1047" i="7" l="1"/>
  <c r="AM1047" i="7" s="1"/>
  <c r="AN1047" i="7"/>
  <c r="K1047" i="7"/>
  <c r="R1047" i="7" l="1"/>
  <c r="AD1047" i="7" l="1"/>
  <c r="X1047" i="7"/>
  <c r="Y1047" i="7"/>
  <c r="W1047" i="7"/>
  <c r="U1047" i="7"/>
  <c r="V1047" i="7" s="1"/>
  <c r="L1047" i="7"/>
  <c r="AQ1047" i="7" l="1"/>
  <c r="P1047" i="7"/>
  <c r="AG1047" i="7"/>
  <c r="AF1047" i="7"/>
  <c r="S1047" i="7"/>
  <c r="AP1047" i="7" s="1"/>
  <c r="AO1047" i="7" s="1"/>
  <c r="Z1047" i="7"/>
  <c r="O1047" i="7"/>
  <c r="Q1047" i="7"/>
  <c r="AI1047" i="7"/>
  <c r="AH1047" i="7"/>
  <c r="T1047" i="7"/>
  <c r="AE1047" i="7"/>
  <c r="N1047" i="7" l="1"/>
  <c r="AB1047" i="7"/>
  <c r="AS1047" i="7"/>
  <c r="AT1047" i="7" s="1"/>
  <c r="AK1048" i="7" s="1"/>
  <c r="AC1047" i="7"/>
  <c r="M1047" i="7"/>
  <c r="AR1047" i="7"/>
  <c r="AA1047" i="7"/>
  <c r="K1048" i="7" l="1"/>
  <c r="AL1048" i="7"/>
  <c r="AM1048" i="7" s="1"/>
  <c r="AN1048" i="7"/>
  <c r="R1048" i="7" l="1"/>
  <c r="AD1048" i="7" l="1"/>
  <c r="X1048" i="7"/>
  <c r="Y1048" i="7"/>
  <c r="U1048" i="7"/>
  <c r="V1048" i="7" s="1"/>
  <c r="W1048" i="7"/>
  <c r="L1048" i="7"/>
  <c r="AI1048" i="7" l="1"/>
  <c r="Q1048" i="7"/>
  <c r="AH1048" i="7"/>
  <c r="T1048" i="7"/>
  <c r="O1048" i="7"/>
  <c r="AE1048" i="7"/>
  <c r="AQ1048" i="7"/>
  <c r="AF1048" i="7"/>
  <c r="P1048" i="7"/>
  <c r="AG1048" i="7"/>
  <c r="S1048" i="7"/>
  <c r="Z1048" i="7"/>
  <c r="AA1048" i="7" l="1"/>
  <c r="M1048" i="7"/>
  <c r="AR1048" i="7"/>
  <c r="AP1048" i="7"/>
  <c r="AO1048" i="7" s="1"/>
  <c r="AS1048" i="7"/>
  <c r="AB1048" i="7"/>
  <c r="N1048" i="7"/>
  <c r="AC1048" i="7"/>
  <c r="AT1048" i="7"/>
  <c r="AK1049" i="7" s="1"/>
  <c r="K1049" i="7" l="1"/>
  <c r="AL1049" i="7"/>
  <c r="AM1049" i="7" s="1"/>
  <c r="AN1049" i="7"/>
  <c r="R1049" i="7" l="1"/>
  <c r="AD1049" i="7" l="1"/>
  <c r="Y1049" i="7"/>
  <c r="X1049" i="7"/>
  <c r="U1049" i="7"/>
  <c r="AQ1049" i="7" s="1"/>
  <c r="V1049" i="7"/>
  <c r="W1049" i="7"/>
  <c r="T1049" i="7" s="1"/>
  <c r="L1049" i="7"/>
  <c r="N1049" i="7" l="1"/>
  <c r="AB1049" i="7"/>
  <c r="AS1049" i="7"/>
  <c r="AC1049" i="7"/>
  <c r="Q1049" i="7"/>
  <c r="AI1049" i="7"/>
  <c r="AH1049" i="7"/>
  <c r="AF1049" i="7"/>
  <c r="AG1049" i="7"/>
  <c r="P1049" i="7"/>
  <c r="S1049" i="7"/>
  <c r="O1049" i="7"/>
  <c r="Z1049" i="7"/>
  <c r="AE1049" i="7"/>
  <c r="M1049" i="7" l="1"/>
  <c r="AA1049" i="7"/>
  <c r="AR1049" i="7"/>
  <c r="AP1049" i="7"/>
  <c r="AO1049" i="7" s="1"/>
  <c r="AT1049" i="7" s="1"/>
  <c r="AK1050" i="7" s="1"/>
  <c r="AL1050" i="7" l="1"/>
  <c r="AM1050" i="7" s="1"/>
  <c r="AN1050" i="7"/>
  <c r="K1050" i="7"/>
  <c r="R1050" i="7" l="1"/>
  <c r="U1050" i="7" l="1"/>
  <c r="AD1050" i="7"/>
  <c r="X1050" i="7"/>
  <c r="Y1050" i="7"/>
  <c r="V1050" i="7"/>
  <c r="W1050" i="7"/>
  <c r="T1050" i="7" s="1"/>
  <c r="AQ1050" i="7"/>
  <c r="AE1050" i="7"/>
  <c r="L1050" i="7"/>
  <c r="AS1050" i="7" l="1"/>
  <c r="N1050" i="7"/>
  <c r="AB1050" i="7"/>
  <c r="AC1050" i="7"/>
  <c r="AI1050" i="7"/>
  <c r="Q1050" i="7"/>
  <c r="AH1050" i="7"/>
  <c r="P1050" i="7"/>
  <c r="AG1050" i="7"/>
  <c r="AF1050" i="7"/>
  <c r="S1050" i="7"/>
  <c r="O1050" i="7"/>
  <c r="Z1050" i="7"/>
  <c r="AR1050" i="7" l="1"/>
  <c r="M1050" i="7"/>
  <c r="AA1050" i="7"/>
  <c r="AP1050" i="7"/>
  <c r="AO1050" i="7" s="1"/>
  <c r="AT1050" i="7" s="1"/>
  <c r="AK1051" i="7" s="1"/>
  <c r="AL1051" i="7" l="1"/>
  <c r="AM1051" i="7" s="1"/>
  <c r="AN1051" i="7"/>
  <c r="K1051" i="7"/>
  <c r="R1051" i="7" l="1"/>
  <c r="Y1051" i="7" l="1"/>
  <c r="X1051" i="7"/>
  <c r="U1051" i="7"/>
  <c r="AE1051" i="7" s="1"/>
  <c r="AD1051" i="7"/>
  <c r="V1051" i="7"/>
  <c r="AQ1051" i="7"/>
  <c r="W1051" i="7"/>
  <c r="L1051" i="7"/>
  <c r="AG1051" i="7" l="1"/>
  <c r="AF1051" i="7"/>
  <c r="P1051" i="7"/>
  <c r="S1051" i="7"/>
  <c r="AP1051" i="7"/>
  <c r="AO1051" i="7" s="1"/>
  <c r="Q1051" i="7"/>
  <c r="AH1051" i="7"/>
  <c r="AI1051" i="7"/>
  <c r="Z1051" i="7"/>
  <c r="O1051" i="7"/>
  <c r="T1051" i="7"/>
  <c r="N1051" i="7" l="1"/>
  <c r="AS1051" i="7"/>
  <c r="AT1051" i="7" s="1"/>
  <c r="AK1052" i="7" s="1"/>
  <c r="AB1051" i="7"/>
  <c r="AC1051" i="7"/>
  <c r="AA1051" i="7"/>
  <c r="M1051" i="7"/>
  <c r="AR1051" i="7"/>
  <c r="K1052" i="7" l="1"/>
  <c r="AL1052" i="7"/>
  <c r="AM1052" i="7" s="1"/>
  <c r="AN1052" i="7"/>
  <c r="R1052" i="7" l="1"/>
  <c r="X1052" i="7" l="1"/>
  <c r="AD1052" i="7"/>
  <c r="Y1052" i="7"/>
  <c r="U1052" i="7"/>
  <c r="V1052" i="7" s="1"/>
  <c r="Z1052" i="7" s="1"/>
  <c r="W1052" i="7"/>
  <c r="T1052" i="7"/>
  <c r="L1052" i="7"/>
  <c r="AS1052" i="7" l="1"/>
  <c r="N1052" i="7"/>
  <c r="AB1052" i="7"/>
  <c r="O1052" i="7"/>
  <c r="AP1052" i="7"/>
  <c r="AO1052" i="7" s="1"/>
  <c r="AI1052" i="7"/>
  <c r="Q1052" i="7"/>
  <c r="AH1052" i="7"/>
  <c r="AQ1052" i="7"/>
  <c r="AT1052" i="7" s="1"/>
  <c r="AK1053" i="7" s="1"/>
  <c r="AG1052" i="7"/>
  <c r="AF1052" i="7"/>
  <c r="P1052" i="7"/>
  <c r="S1052" i="7"/>
  <c r="AE1052" i="7"/>
  <c r="AC1052" i="7"/>
  <c r="AL1053" i="7" l="1"/>
  <c r="AM1053" i="7" s="1"/>
  <c r="AN1053" i="7"/>
  <c r="M1052" i="7"/>
  <c r="AR1052" i="7"/>
  <c r="AA1052" i="7"/>
  <c r="K1053" i="7" l="1"/>
  <c r="R1053" i="7" l="1"/>
  <c r="X1053" i="7" l="1"/>
  <c r="W1053" i="7"/>
  <c r="Y1053" i="7"/>
  <c r="AD1053" i="7"/>
  <c r="T1053" i="7"/>
  <c r="V1053" i="7"/>
  <c r="Z1053" i="7" s="1"/>
  <c r="U1053" i="7"/>
  <c r="AQ1053" i="7"/>
  <c r="L1053" i="7"/>
  <c r="O1053" i="7" l="1"/>
  <c r="AB1053" i="7"/>
  <c r="N1053" i="7"/>
  <c r="AS1053" i="7"/>
  <c r="AE1053" i="7"/>
  <c r="Q1053" i="7"/>
  <c r="AH1053" i="7"/>
  <c r="AI1053" i="7"/>
  <c r="P1053" i="7"/>
  <c r="AF1053" i="7"/>
  <c r="AG1053" i="7"/>
  <c r="S1053" i="7"/>
  <c r="AP1053" i="7" s="1"/>
  <c r="AO1053" i="7" s="1"/>
  <c r="AC1053" i="7"/>
  <c r="AT1053" i="7" l="1"/>
  <c r="AK1054" i="7" s="1"/>
  <c r="AL1054" i="7" s="1"/>
  <c r="AM1054" i="7" s="1"/>
  <c r="M1053" i="7"/>
  <c r="AR1053" i="7"/>
  <c r="AA1053" i="7"/>
  <c r="AN1054" i="7" l="1"/>
  <c r="K1054" i="7"/>
  <c r="R1054" i="7" l="1"/>
  <c r="AD1054" i="7" l="1"/>
  <c r="X1054" i="7"/>
  <c r="Y1054" i="7"/>
  <c r="U1054" i="7"/>
  <c r="V1054" i="7" s="1"/>
  <c r="W1054" i="7"/>
  <c r="T1054" i="7" s="1"/>
  <c r="L1054" i="7"/>
  <c r="AQ1054" i="7" l="1"/>
  <c r="AB1054" i="7"/>
  <c r="AS1054" i="7"/>
  <c r="N1054" i="7"/>
  <c r="P1054" i="7"/>
  <c r="AF1054" i="7"/>
  <c r="AG1054" i="7"/>
  <c r="S1054" i="7"/>
  <c r="AH1054" i="7"/>
  <c r="AI1054" i="7"/>
  <c r="Q1054" i="7"/>
  <c r="O1054" i="7"/>
  <c r="AC1054" i="7"/>
  <c r="Z1054" i="7"/>
  <c r="AE1054" i="7"/>
  <c r="M1054" i="7" l="1"/>
  <c r="AA1054" i="7"/>
  <c r="AR1054" i="7"/>
  <c r="AP1054" i="7"/>
  <c r="AO1054" i="7" s="1"/>
  <c r="AT1054" i="7" s="1"/>
  <c r="AK1055" i="7" s="1"/>
  <c r="AL1055" i="7" l="1"/>
  <c r="AM1055" i="7" s="1"/>
  <c r="AN1055" i="7"/>
  <c r="K1055" i="7"/>
  <c r="R1055" i="7" l="1"/>
  <c r="Y1055" i="7" l="1"/>
  <c r="X1055" i="7"/>
  <c r="AD1055" i="7"/>
  <c r="U1055" i="7"/>
  <c r="V1055" i="7" s="1"/>
  <c r="Z1055" i="7" s="1"/>
  <c r="W1055" i="7"/>
  <c r="T1055" i="7" s="1"/>
  <c r="L1055" i="7"/>
  <c r="AB1055" i="7" l="1"/>
  <c r="N1055" i="7"/>
  <c r="AS1055" i="7"/>
  <c r="AC1055" i="7"/>
  <c r="O1055" i="7"/>
  <c r="AE1055" i="7"/>
  <c r="AH1055" i="7"/>
  <c r="Q1055" i="7"/>
  <c r="AI1055" i="7"/>
  <c r="AQ1055" i="7"/>
  <c r="AP1055" i="7"/>
  <c r="AO1055" i="7" s="1"/>
  <c r="AF1055" i="7"/>
  <c r="AG1055" i="7"/>
  <c r="P1055" i="7"/>
  <c r="S1055" i="7"/>
  <c r="AT1055" i="7" l="1"/>
  <c r="AK1056" i="7" s="1"/>
  <c r="AR1055" i="7"/>
  <c r="M1055" i="7"/>
  <c r="AA1055" i="7"/>
  <c r="K1056" i="7" l="1"/>
  <c r="AL1056" i="7"/>
  <c r="AM1056" i="7" s="1"/>
  <c r="AN1056" i="7"/>
  <c r="R1056" i="7" l="1"/>
  <c r="Y1056" i="7" l="1"/>
  <c r="AD1056" i="7"/>
  <c r="X1056" i="7"/>
  <c r="W1056" i="7"/>
  <c r="T1056" i="7" s="1"/>
  <c r="U1056" i="7"/>
  <c r="V1056" i="7" s="1"/>
  <c r="Z1056" i="7" s="1"/>
  <c r="L1056" i="7"/>
  <c r="N1056" i="7" l="1"/>
  <c r="AB1056" i="7"/>
  <c r="AS1056" i="7"/>
  <c r="AC1056" i="7"/>
  <c r="O1056" i="7"/>
  <c r="AH1056" i="7"/>
  <c r="AI1056" i="7"/>
  <c r="Q1056" i="7"/>
  <c r="AQ1056" i="7"/>
  <c r="AP1056" i="7"/>
  <c r="AO1056" i="7" s="1"/>
  <c r="AE1056" i="7"/>
  <c r="AG1056" i="7"/>
  <c r="AF1056" i="7"/>
  <c r="P1056" i="7"/>
  <c r="S1056" i="7"/>
  <c r="AT1056" i="7" l="1"/>
  <c r="AK1057" i="7" s="1"/>
  <c r="AA1056" i="7"/>
  <c r="AR1056" i="7"/>
  <c r="M1056" i="7"/>
  <c r="K1057" i="7" l="1"/>
  <c r="AL1057" i="7"/>
  <c r="AM1057" i="7" s="1"/>
  <c r="AN1057" i="7"/>
  <c r="R1057" i="7" l="1"/>
  <c r="X1057" i="7" l="1"/>
  <c r="AD1057" i="7"/>
  <c r="Y1057" i="7"/>
  <c r="W1057" i="7"/>
  <c r="U1057" i="7"/>
  <c r="AE1057" i="7" s="1"/>
  <c r="L1057" i="7"/>
  <c r="V1057" i="7" l="1"/>
  <c r="AG1057" i="7" s="1"/>
  <c r="AH1057" i="7"/>
  <c r="Q1057" i="7"/>
  <c r="AI1057" i="7"/>
  <c r="O1057" i="7"/>
  <c r="AQ1057" i="7"/>
  <c r="T1057" i="7"/>
  <c r="Z1057" i="7"/>
  <c r="S1057" i="7" l="1"/>
  <c r="AP1057" i="7" s="1"/>
  <c r="AO1057" i="7" s="1"/>
  <c r="P1057" i="7"/>
  <c r="AF1057" i="7"/>
  <c r="N1057" i="7"/>
  <c r="AB1057" i="7"/>
  <c r="AS1057" i="7"/>
  <c r="AC1057" i="7"/>
  <c r="AT1057" i="7"/>
  <c r="AK1058" i="7" s="1"/>
  <c r="AA1057" i="7"/>
  <c r="M1057" i="7"/>
  <c r="AR1057" i="7"/>
  <c r="K1058" i="7" l="1"/>
  <c r="AL1058" i="7"/>
  <c r="AM1058" i="7" s="1"/>
  <c r="AN1058" i="7"/>
  <c r="R1058" i="7" l="1"/>
  <c r="Y1058" i="7" l="1"/>
  <c r="AD1058" i="7"/>
  <c r="X1058" i="7"/>
  <c r="W1058" i="7"/>
  <c r="U1058" i="7"/>
  <c r="AQ1058" i="7" s="1"/>
  <c r="L1058" i="7"/>
  <c r="V1058" i="7" l="1"/>
  <c r="Z1058" i="7" s="1"/>
  <c r="O1058" i="7"/>
  <c r="Q1058" i="7"/>
  <c r="AH1058" i="7"/>
  <c r="AI1058" i="7"/>
  <c r="T1058" i="7"/>
  <c r="AG1058" i="7"/>
  <c r="P1058" i="7"/>
  <c r="AF1058" i="7"/>
  <c r="S1058" i="7"/>
  <c r="AE1058" i="7"/>
  <c r="M1058" i="7" l="1"/>
  <c r="AA1058" i="7"/>
  <c r="AR1058" i="7"/>
  <c r="AS1058" i="7"/>
  <c r="AB1058" i="7"/>
  <c r="N1058" i="7"/>
  <c r="AC1058" i="7"/>
  <c r="AP1058" i="7"/>
  <c r="AO1058" i="7" s="1"/>
  <c r="AT1058" i="7" l="1"/>
  <c r="AK1059" i="7" s="1"/>
  <c r="K1059" i="7"/>
  <c r="R1059" i="7" l="1"/>
  <c r="AL1059" i="7"/>
  <c r="AM1059" i="7" s="1"/>
  <c r="AN1059" i="7"/>
  <c r="X1059" i="7" l="1"/>
  <c r="Y1059" i="7"/>
  <c r="W1059" i="7"/>
  <c r="AD1059" i="7"/>
  <c r="U1059" i="7"/>
  <c r="AE1059" i="7" s="1"/>
  <c r="L1059" i="7"/>
  <c r="V1059" i="7" l="1"/>
  <c r="AG1059" i="7" s="1"/>
  <c r="O1059" i="7"/>
  <c r="AQ1059" i="7"/>
  <c r="Z1059" i="7"/>
  <c r="Q1059" i="7"/>
  <c r="AI1059" i="7"/>
  <c r="AH1059" i="7"/>
  <c r="T1059" i="7"/>
  <c r="S1059" i="7" l="1"/>
  <c r="AP1059" i="7" s="1"/>
  <c r="AO1059" i="7" s="1"/>
  <c r="AF1059" i="7"/>
  <c r="P1059" i="7"/>
  <c r="AS1059" i="7"/>
  <c r="AT1059" i="7" s="1"/>
  <c r="AK1060" i="7" s="1"/>
  <c r="N1059" i="7"/>
  <c r="AB1059" i="7"/>
  <c r="AC1059" i="7"/>
  <c r="M1059" i="7"/>
  <c r="AA1059" i="7"/>
  <c r="AR1059" i="7"/>
  <c r="AL1060" i="7" l="1"/>
  <c r="AM1060" i="7" s="1"/>
  <c r="AN1060" i="7"/>
  <c r="K1060" i="7"/>
  <c r="R1060" i="7" l="1"/>
  <c r="X1060" i="7" l="1"/>
  <c r="AD1060" i="7"/>
  <c r="Y1060" i="7"/>
  <c r="U1060" i="7"/>
  <c r="V1060" i="7"/>
  <c r="AQ1060" i="7"/>
  <c r="W1060" i="7"/>
  <c r="T1060" i="7"/>
  <c r="AC1060" i="7" s="1"/>
  <c r="L1060" i="7"/>
  <c r="AF1060" i="7" l="1"/>
  <c r="P1060" i="7"/>
  <c r="AG1060" i="7"/>
  <c r="S1060" i="7"/>
  <c r="Z1060" i="7"/>
  <c r="AB1060" i="7"/>
  <c r="AS1060" i="7"/>
  <c r="N1060" i="7"/>
  <c r="AH1060" i="7"/>
  <c r="AI1060" i="7"/>
  <c r="Q1060" i="7"/>
  <c r="O1060" i="7"/>
  <c r="AE1060" i="7"/>
  <c r="AR1060" i="7" l="1"/>
  <c r="AA1060" i="7"/>
  <c r="M1060" i="7"/>
  <c r="AP1060" i="7"/>
  <c r="AO1060" i="7" s="1"/>
  <c r="AT1060" i="7" s="1"/>
  <c r="AK1061" i="7" s="1"/>
  <c r="AL1061" i="7" l="1"/>
  <c r="AM1061" i="7" s="1"/>
  <c r="AN1061" i="7"/>
  <c r="K1061" i="7"/>
  <c r="R1061" i="7" l="1"/>
  <c r="X1061" i="7" l="1"/>
  <c r="AD1061" i="7"/>
  <c r="Y1061" i="7"/>
  <c r="W1061" i="7"/>
  <c r="U1061" i="7"/>
  <c r="V1061" i="7"/>
  <c r="T1061" i="7"/>
  <c r="AQ1061" i="7"/>
  <c r="L1061" i="7"/>
  <c r="N1061" i="7" l="1"/>
  <c r="AS1061" i="7"/>
  <c r="AB1061" i="7"/>
  <c r="O1061" i="7"/>
  <c r="AC1061" i="7"/>
  <c r="AG1061" i="7"/>
  <c r="AF1061" i="7"/>
  <c r="P1061" i="7"/>
  <c r="S1061" i="7"/>
  <c r="Q1061" i="7"/>
  <c r="AH1061" i="7"/>
  <c r="AI1061" i="7"/>
  <c r="AE1061" i="7"/>
  <c r="Z1061" i="7"/>
  <c r="AR1061" i="7" l="1"/>
  <c r="AA1061" i="7"/>
  <c r="M1061" i="7"/>
  <c r="AP1061" i="7"/>
  <c r="AO1061" i="7" s="1"/>
  <c r="AT1061" i="7" s="1"/>
  <c r="AK1062" i="7" s="1"/>
  <c r="AL1062" i="7" l="1"/>
  <c r="AM1062" i="7" s="1"/>
  <c r="AN1062" i="7"/>
  <c r="K1062" i="7"/>
  <c r="R1062" i="7" l="1"/>
  <c r="Y1062" i="7" l="1"/>
  <c r="X1062" i="7"/>
  <c r="AD1062" i="7"/>
  <c r="U1062" i="7"/>
  <c r="AE1062" i="7" s="1"/>
  <c r="W1062" i="7"/>
  <c r="L1062" i="7"/>
  <c r="AQ1062" i="7" l="1"/>
  <c r="V1062" i="7"/>
  <c r="AF1062" i="7" s="1"/>
  <c r="Q1062" i="7"/>
  <c r="AI1062" i="7"/>
  <c r="AH1062" i="7"/>
  <c r="T1062" i="7"/>
  <c r="Z1062" i="7"/>
  <c r="O1062" i="7"/>
  <c r="S1062" i="7" l="1"/>
  <c r="AP1062" i="7" s="1"/>
  <c r="AO1062" i="7" s="1"/>
  <c r="P1062" i="7"/>
  <c r="AG1062" i="7"/>
  <c r="N1062" i="7"/>
  <c r="AS1062" i="7"/>
  <c r="AT1062" i="7" s="1"/>
  <c r="AK1063" i="7" s="1"/>
  <c r="AB1062" i="7"/>
  <c r="AC1062" i="7"/>
  <c r="M1062" i="7"/>
  <c r="AA1062" i="7"/>
  <c r="AR1062" i="7"/>
  <c r="K1063" i="7" l="1"/>
  <c r="AL1063" i="7"/>
  <c r="AM1063" i="7" s="1"/>
  <c r="AN1063" i="7"/>
  <c r="R1063" i="7" l="1"/>
  <c r="W1063" i="7" l="1"/>
  <c r="Y1063" i="7"/>
  <c r="AD1063" i="7"/>
  <c r="T1063" i="7"/>
  <c r="U1063" i="7"/>
  <c r="V1063" i="7" s="1"/>
  <c r="X1063" i="7"/>
  <c r="L1063" i="7"/>
  <c r="O1063" i="7" l="1"/>
  <c r="N1063" i="7"/>
  <c r="AS1063" i="7"/>
  <c r="AB1063" i="7"/>
  <c r="AH1063" i="7"/>
  <c r="Q1063" i="7"/>
  <c r="AI1063" i="7"/>
  <c r="AG1063" i="7"/>
  <c r="AF1063" i="7"/>
  <c r="P1063" i="7"/>
  <c r="S1063" i="7"/>
  <c r="AQ1063" i="7"/>
  <c r="AE1063" i="7"/>
  <c r="Z1063" i="7"/>
  <c r="AC1063" i="7"/>
  <c r="AA1063" i="7" l="1"/>
  <c r="M1063" i="7"/>
  <c r="AR1063" i="7"/>
  <c r="AP1063" i="7"/>
  <c r="AO1063" i="7" s="1"/>
  <c r="AT1063" i="7" s="1"/>
  <c r="AK1064" i="7" s="1"/>
  <c r="AL1064" i="7" l="1"/>
  <c r="AM1064" i="7" s="1"/>
  <c r="AN1064" i="7"/>
  <c r="K1064" i="7"/>
  <c r="R1064" i="7" l="1"/>
  <c r="AD1064" i="7" l="1"/>
  <c r="X1064" i="7"/>
  <c r="U1064" i="7"/>
  <c r="V1064" i="7" s="1"/>
  <c r="Z1064" i="7" s="1"/>
  <c r="W1064" i="7"/>
  <c r="Y1064" i="7"/>
  <c r="L1064" i="7"/>
  <c r="AQ1064" i="7"/>
  <c r="O1064" i="7" l="1"/>
  <c r="Q1064" i="7"/>
  <c r="AH1064" i="7"/>
  <c r="AI1064" i="7"/>
  <c r="T1064" i="7"/>
  <c r="AG1064" i="7"/>
  <c r="P1064" i="7"/>
  <c r="AF1064" i="7"/>
  <c r="S1064" i="7"/>
  <c r="AP1064" i="7"/>
  <c r="AO1064" i="7" s="1"/>
  <c r="AE1064" i="7"/>
  <c r="AS1064" i="7" l="1"/>
  <c r="AT1064" i="7" s="1"/>
  <c r="AK1065" i="7" s="1"/>
  <c r="N1064" i="7"/>
  <c r="AB1064" i="7"/>
  <c r="AC1064" i="7"/>
  <c r="AA1064" i="7"/>
  <c r="M1064" i="7"/>
  <c r="AR1064" i="7"/>
  <c r="K1065" i="7" l="1"/>
  <c r="AL1065" i="7"/>
  <c r="AM1065" i="7" s="1"/>
  <c r="AN1065" i="7"/>
  <c r="R1065" i="7" l="1"/>
  <c r="Y1065" i="7" l="1"/>
  <c r="X1065" i="7"/>
  <c r="U1065" i="7"/>
  <c r="V1065" i="7" s="1"/>
  <c r="Z1065" i="7" s="1"/>
  <c r="W1065" i="7"/>
  <c r="T1065" i="7" s="1"/>
  <c r="AD1065" i="7"/>
  <c r="AQ1065" i="7"/>
  <c r="L1065" i="7"/>
  <c r="AS1065" i="7" l="1"/>
  <c r="AB1065" i="7"/>
  <c r="N1065" i="7"/>
  <c r="AC1065" i="7"/>
  <c r="O1065" i="7"/>
  <c r="AH1065" i="7"/>
  <c r="AI1065" i="7"/>
  <c r="Q1065" i="7"/>
  <c r="AE1065" i="7"/>
  <c r="P1065" i="7"/>
  <c r="AG1065" i="7"/>
  <c r="AF1065" i="7"/>
  <c r="S1065" i="7"/>
  <c r="AP1065" i="7" s="1"/>
  <c r="AO1065" i="7" s="1"/>
  <c r="AT1065" i="7" s="1"/>
  <c r="AK1066" i="7" s="1"/>
  <c r="AL1066" i="7" l="1"/>
  <c r="AM1066" i="7" s="1"/>
  <c r="AN1066" i="7"/>
  <c r="AR1065" i="7"/>
  <c r="AA1065" i="7"/>
  <c r="M1065" i="7"/>
  <c r="K1066" i="7" l="1"/>
  <c r="R1066" i="7" l="1"/>
  <c r="X1066" i="7" l="1"/>
  <c r="Y1066" i="7"/>
  <c r="AD1066" i="7"/>
  <c r="U1066" i="7"/>
  <c r="V1066" i="7" s="1"/>
  <c r="Z1066" i="7" s="1"/>
  <c r="W1066" i="7"/>
  <c r="T1066" i="7" s="1"/>
  <c r="AQ1066" i="7"/>
  <c r="L1066" i="7"/>
  <c r="AS1066" i="7" l="1"/>
  <c r="N1066" i="7"/>
  <c r="AB1066" i="7"/>
  <c r="AC1066" i="7"/>
  <c r="O1066" i="7"/>
  <c r="AF1066" i="7"/>
  <c r="AG1066" i="7"/>
  <c r="P1066" i="7"/>
  <c r="S1066" i="7"/>
  <c r="AI1066" i="7"/>
  <c r="AH1066" i="7"/>
  <c r="Q1066" i="7"/>
  <c r="AE1066" i="7"/>
  <c r="AR1066" i="7" l="1"/>
  <c r="M1066" i="7"/>
  <c r="AA1066" i="7"/>
  <c r="AP1066" i="7"/>
  <c r="AO1066" i="7" s="1"/>
  <c r="AT1066" i="7" s="1"/>
  <c r="AK1067" i="7" s="1"/>
  <c r="AL1067" i="7" l="1"/>
  <c r="AM1067" i="7" s="1"/>
  <c r="AN1067" i="7"/>
  <c r="K1067" i="7"/>
  <c r="R1067" i="7" l="1"/>
  <c r="X1067" i="7" l="1"/>
  <c r="Y1067" i="7"/>
  <c r="AD1067" i="7"/>
  <c r="W1067" i="7"/>
  <c r="U1067" i="7"/>
  <c r="V1067" i="7" s="1"/>
  <c r="Z1067" i="7" s="1"/>
  <c r="L1067" i="7"/>
  <c r="O1067" i="7" l="1"/>
  <c r="Q1067" i="7"/>
  <c r="AI1067" i="7"/>
  <c r="AH1067" i="7"/>
  <c r="T1067" i="7"/>
  <c r="AE1067" i="7"/>
  <c r="AQ1067" i="7"/>
  <c r="P1067" i="7"/>
  <c r="AG1067" i="7"/>
  <c r="AF1067" i="7"/>
  <c r="S1067" i="7"/>
  <c r="AP1067" i="7" s="1"/>
  <c r="AO1067" i="7" s="1"/>
  <c r="N1067" i="7" l="1"/>
  <c r="AS1067" i="7"/>
  <c r="AT1067" i="7" s="1"/>
  <c r="AK1068" i="7" s="1"/>
  <c r="AB1067" i="7"/>
  <c r="AC1067" i="7"/>
  <c r="M1067" i="7"/>
  <c r="AR1067" i="7"/>
  <c r="AA1067" i="7"/>
  <c r="AL1068" i="7" l="1"/>
  <c r="AM1068" i="7" s="1"/>
  <c r="AN1068" i="7"/>
  <c r="K1068" i="7"/>
  <c r="R1068" i="7" l="1"/>
  <c r="X1068" i="7" l="1"/>
  <c r="Y1068" i="7"/>
  <c r="AD1068" i="7"/>
  <c r="W1068" i="7"/>
  <c r="T1068" i="7" s="1"/>
  <c r="U1068" i="7"/>
  <c r="V1068" i="7" s="1"/>
  <c r="L1068" i="7"/>
  <c r="P1068" i="7" l="1"/>
  <c r="AG1068" i="7"/>
  <c r="AF1068" i="7"/>
  <c r="S1068" i="7"/>
  <c r="O1068" i="7"/>
  <c r="AQ1068" i="7"/>
  <c r="AP1068" i="7"/>
  <c r="AO1068" i="7" s="1"/>
  <c r="Z1068" i="7"/>
  <c r="N1068" i="7"/>
  <c r="AB1068" i="7"/>
  <c r="AS1068" i="7"/>
  <c r="Q1068" i="7"/>
  <c r="AI1068" i="7"/>
  <c r="AH1068" i="7"/>
  <c r="AC1068" i="7"/>
  <c r="AE1068" i="7"/>
  <c r="AT1068" i="7" l="1"/>
  <c r="AK1069" i="7" s="1"/>
  <c r="M1068" i="7"/>
  <c r="AR1068" i="7"/>
  <c r="AA1068" i="7"/>
  <c r="K1069" i="7" l="1"/>
  <c r="AL1069" i="7"/>
  <c r="AM1069" i="7" s="1"/>
  <c r="AN1069" i="7"/>
  <c r="R1069" i="7" l="1"/>
  <c r="X1069" i="7" l="1"/>
  <c r="Y1069" i="7"/>
  <c r="AD1069" i="7"/>
  <c r="W1069" i="7"/>
  <c r="U1069" i="7"/>
  <c r="V1069" i="7" s="1"/>
  <c r="L1069" i="7"/>
  <c r="AF1069" i="7" l="1"/>
  <c r="AG1069" i="7"/>
  <c r="P1069" i="7"/>
  <c r="S1069" i="7"/>
  <c r="AH1069" i="7"/>
  <c r="Q1069" i="7"/>
  <c r="AI1069" i="7"/>
  <c r="Z1069" i="7"/>
  <c r="O1069" i="7"/>
  <c r="AQ1069" i="7"/>
  <c r="T1069" i="7"/>
  <c r="AE1069" i="7"/>
  <c r="AR1069" i="7" l="1"/>
  <c r="M1069" i="7"/>
  <c r="AA1069" i="7"/>
  <c r="N1069" i="7"/>
  <c r="AS1069" i="7"/>
  <c r="AB1069" i="7"/>
  <c r="AC1069" i="7"/>
  <c r="AP1069" i="7"/>
  <c r="AO1069" i="7" s="1"/>
  <c r="AT1069" i="7" l="1"/>
  <c r="AK1070" i="7" s="1"/>
  <c r="AL1070" i="7" s="1"/>
  <c r="AM1070" i="7" s="1"/>
  <c r="K1070" i="7"/>
  <c r="AN1070" i="7" l="1"/>
  <c r="R1070" i="7"/>
  <c r="Y1070" i="7" l="1"/>
  <c r="X1070" i="7"/>
  <c r="AD1070" i="7"/>
  <c r="W1070" i="7"/>
  <c r="U1070" i="7"/>
  <c r="AQ1070" i="7" s="1"/>
  <c r="T1070" i="7"/>
  <c r="AC1070" i="7" s="1"/>
  <c r="L1070" i="7"/>
  <c r="V1070" i="7" l="1"/>
  <c r="O1070" i="7"/>
  <c r="AB1070" i="7"/>
  <c r="N1070" i="7"/>
  <c r="AS1070" i="7"/>
  <c r="P1070" i="7"/>
  <c r="AF1070" i="7"/>
  <c r="AG1070" i="7"/>
  <c r="S1070" i="7"/>
  <c r="Q1070" i="7"/>
  <c r="AI1070" i="7"/>
  <c r="AH1070" i="7"/>
  <c r="AE1070" i="7"/>
  <c r="Z1070" i="7"/>
  <c r="AR1070" i="7" l="1"/>
  <c r="M1070" i="7"/>
  <c r="AA1070" i="7"/>
  <c r="AP1070" i="7"/>
  <c r="AO1070" i="7" s="1"/>
  <c r="AT1070" i="7" s="1"/>
  <c r="AK1071" i="7" s="1"/>
  <c r="AL1071" i="7" l="1"/>
  <c r="AM1071" i="7" s="1"/>
  <c r="AN1071" i="7"/>
  <c r="K1071" i="7"/>
  <c r="R1071" i="7" l="1"/>
  <c r="AD1071" i="7" l="1"/>
  <c r="X1071" i="7"/>
  <c r="Y1071" i="7"/>
  <c r="U1071" i="7"/>
  <c r="AE1071" i="7" s="1"/>
  <c r="W1071" i="7"/>
  <c r="L1071" i="7"/>
  <c r="V1071" i="7" l="1"/>
  <c r="AH1071" i="7"/>
  <c r="AI1071" i="7"/>
  <c r="Q1071" i="7"/>
  <c r="AQ1071" i="7"/>
  <c r="P1071" i="7"/>
  <c r="AG1071" i="7"/>
  <c r="AF1071" i="7"/>
  <c r="S1071" i="7"/>
  <c r="O1071" i="7"/>
  <c r="T1071" i="7"/>
  <c r="Z1071" i="7"/>
  <c r="N1071" i="7" l="1"/>
  <c r="AS1071" i="7"/>
  <c r="AB1071" i="7"/>
  <c r="AC1071" i="7"/>
  <c r="AR1071" i="7"/>
  <c r="AA1071" i="7"/>
  <c r="M1071" i="7"/>
  <c r="AP1071" i="7"/>
  <c r="AO1071" i="7" s="1"/>
  <c r="AT1071" i="7" s="1"/>
  <c r="AK1072" i="7" s="1"/>
  <c r="AL1072" i="7" l="1"/>
  <c r="AM1072" i="7" s="1"/>
  <c r="AN1072" i="7"/>
  <c r="K1072" i="7"/>
  <c r="R1072" i="7" l="1"/>
  <c r="X1072" i="7" l="1"/>
  <c r="Y1072" i="7"/>
  <c r="AD1072" i="7"/>
  <c r="W1072" i="7"/>
  <c r="U1072" i="7"/>
  <c r="AQ1072" i="7" s="1"/>
  <c r="T1072" i="7"/>
  <c r="L1072" i="7"/>
  <c r="V1072" i="7" l="1"/>
  <c r="AB1072" i="7"/>
  <c r="N1072" i="7"/>
  <c r="AS1072" i="7"/>
  <c r="P1072" i="7"/>
  <c r="AG1072" i="7"/>
  <c r="AF1072" i="7"/>
  <c r="S1072" i="7"/>
  <c r="O1072" i="7"/>
  <c r="AC1072" i="7"/>
  <c r="Q1072" i="7"/>
  <c r="AI1072" i="7"/>
  <c r="AH1072" i="7"/>
  <c r="Z1072" i="7"/>
  <c r="AE1072" i="7"/>
  <c r="AA1072" i="7" l="1"/>
  <c r="M1072" i="7"/>
  <c r="AR1072" i="7"/>
  <c r="AP1072" i="7"/>
  <c r="AO1072" i="7" s="1"/>
  <c r="AT1072" i="7" s="1"/>
  <c r="AK1073" i="7" s="1"/>
  <c r="AL1073" i="7" l="1"/>
  <c r="AM1073" i="7" s="1"/>
  <c r="AN1073" i="7"/>
  <c r="K1073" i="7"/>
  <c r="R1073" i="7" l="1"/>
  <c r="X1073" i="7" l="1"/>
  <c r="W1073" i="7"/>
  <c r="U1073" i="7"/>
  <c r="T1073" i="7"/>
  <c r="V1073" i="7"/>
  <c r="AD1073" i="7"/>
  <c r="AQ1073" i="7"/>
  <c r="Y1073" i="7"/>
  <c r="AE1073" i="7"/>
  <c r="AC1073" i="7"/>
  <c r="L1073" i="7"/>
  <c r="AG1073" i="7" l="1"/>
  <c r="AF1073" i="7"/>
  <c r="P1073" i="7"/>
  <c r="S1073" i="7"/>
  <c r="N1073" i="7"/>
  <c r="AS1073" i="7"/>
  <c r="AB1073" i="7"/>
  <c r="O1073" i="7"/>
  <c r="AP1073" i="7"/>
  <c r="AO1073" i="7" s="1"/>
  <c r="AI1073" i="7"/>
  <c r="Q1073" i="7"/>
  <c r="AH1073" i="7"/>
  <c r="Z1073" i="7"/>
  <c r="AT1073" i="7" l="1"/>
  <c r="AK1074" i="7" s="1"/>
  <c r="AL1074" i="7" s="1"/>
  <c r="AM1074" i="7" s="1"/>
  <c r="M1073" i="7"/>
  <c r="AR1073" i="7"/>
  <c r="AA1073" i="7"/>
  <c r="AN1074" i="7" l="1"/>
  <c r="K1074" i="7"/>
  <c r="R1074" i="7" l="1"/>
  <c r="X1074" i="7" l="1"/>
  <c r="AD1074" i="7"/>
  <c r="Y1074" i="7"/>
  <c r="W1074" i="7"/>
  <c r="U1074" i="7"/>
  <c r="AE1074" i="7" s="1"/>
  <c r="T1074" i="7"/>
  <c r="AC1074" i="7" s="1"/>
  <c r="V1074" i="7"/>
  <c r="L1074" i="7"/>
  <c r="P1074" i="7" l="1"/>
  <c r="AG1074" i="7"/>
  <c r="AF1074" i="7"/>
  <c r="S1074" i="7"/>
  <c r="AB1074" i="7"/>
  <c r="AS1074" i="7"/>
  <c r="N1074" i="7"/>
  <c r="AP1074" i="7"/>
  <c r="AO1074" i="7" s="1"/>
  <c r="AQ1074" i="7"/>
  <c r="O1074" i="7"/>
  <c r="AI1074" i="7"/>
  <c r="Q1074" i="7"/>
  <c r="AH1074" i="7"/>
  <c r="Z1074" i="7"/>
  <c r="AT1074" i="7" l="1"/>
  <c r="AK1075" i="7" s="1"/>
  <c r="M1074" i="7"/>
  <c r="AR1074" i="7"/>
  <c r="AA1074" i="7"/>
  <c r="K1075" i="7" l="1"/>
  <c r="AL1075" i="7"/>
  <c r="AM1075" i="7" s="1"/>
  <c r="AN1075" i="7"/>
  <c r="R1075" i="7" l="1"/>
  <c r="Y1075" i="7" l="1"/>
  <c r="AD1075" i="7"/>
  <c r="X1075" i="7"/>
  <c r="U1075" i="7"/>
  <c r="V1075" i="7" s="1"/>
  <c r="W1075" i="7"/>
  <c r="T1075" i="7" s="1"/>
  <c r="AE1075" i="7"/>
  <c r="AQ1075" i="7"/>
  <c r="L1075" i="7"/>
  <c r="AS1075" i="7" l="1"/>
  <c r="AB1075" i="7"/>
  <c r="N1075" i="7"/>
  <c r="AC1075" i="7"/>
  <c r="AH1075" i="7"/>
  <c r="Q1075" i="7"/>
  <c r="AI1075" i="7"/>
  <c r="O1075" i="7"/>
  <c r="AG1075" i="7"/>
  <c r="P1075" i="7"/>
  <c r="AF1075" i="7"/>
  <c r="S1075" i="7"/>
  <c r="AP1075" i="7" s="1"/>
  <c r="AO1075" i="7" s="1"/>
  <c r="AT1075" i="7" s="1"/>
  <c r="AK1076" i="7" s="1"/>
  <c r="Z1075" i="7"/>
  <c r="AL1076" i="7" l="1"/>
  <c r="AM1076" i="7" s="1"/>
  <c r="AN1076" i="7"/>
  <c r="M1075" i="7"/>
  <c r="AA1075" i="7"/>
  <c r="AR1075" i="7"/>
  <c r="K1076" i="7" l="1"/>
  <c r="R1076" i="7" l="1"/>
  <c r="Y1076" i="7" l="1"/>
  <c r="U1076" i="7"/>
  <c r="AD1076" i="7"/>
  <c r="X1076" i="7"/>
  <c r="AE1076" i="7"/>
  <c r="AQ1076" i="7"/>
  <c r="W1076" i="7"/>
  <c r="L1076" i="7"/>
  <c r="V1076" i="7"/>
  <c r="Z1076" i="7" s="1"/>
  <c r="Q1076" i="7" l="1"/>
  <c r="AH1076" i="7"/>
  <c r="AI1076" i="7"/>
  <c r="T1076" i="7"/>
  <c r="O1076" i="7"/>
  <c r="AF1076" i="7"/>
  <c r="P1076" i="7"/>
  <c r="AG1076" i="7"/>
  <c r="S1076" i="7"/>
  <c r="AP1076" i="7" s="1"/>
  <c r="AO1076" i="7" s="1"/>
  <c r="AB1076" i="7" l="1"/>
  <c r="N1076" i="7"/>
  <c r="AS1076" i="7"/>
  <c r="AT1076" i="7" s="1"/>
  <c r="AK1077" i="7" s="1"/>
  <c r="AC1076" i="7"/>
  <c r="AR1076" i="7"/>
  <c r="AA1076" i="7"/>
  <c r="M1076" i="7"/>
  <c r="K1077" i="7" l="1"/>
  <c r="AL1077" i="7"/>
  <c r="AM1077" i="7" s="1"/>
  <c r="AN1077" i="7"/>
  <c r="R1077" i="7" l="1"/>
  <c r="AD1077" i="7" l="1"/>
  <c r="X1077" i="7"/>
  <c r="Y1077" i="7"/>
  <c r="W1077" i="7"/>
  <c r="U1077" i="7"/>
  <c r="V1077" i="7" s="1"/>
  <c r="T1077" i="7"/>
  <c r="L1077" i="7"/>
  <c r="AQ1077" i="7" l="1"/>
  <c r="O1077" i="7"/>
  <c r="AS1077" i="7"/>
  <c r="N1077" i="7"/>
  <c r="AB1077" i="7"/>
  <c r="AC1077" i="7"/>
  <c r="P1077" i="7"/>
  <c r="AG1077" i="7"/>
  <c r="AF1077" i="7"/>
  <c r="S1077" i="7"/>
  <c r="AP1077" i="7"/>
  <c r="AO1077" i="7" s="1"/>
  <c r="AT1077" i="7" s="1"/>
  <c r="AK1078" i="7" s="1"/>
  <c r="AI1077" i="7"/>
  <c r="AH1077" i="7"/>
  <c r="Q1077" i="7"/>
  <c r="AE1077" i="7"/>
  <c r="Z1077" i="7"/>
  <c r="AL1078" i="7" l="1"/>
  <c r="AM1078" i="7" s="1"/>
  <c r="AN1078" i="7"/>
  <c r="AR1077" i="7"/>
  <c r="AA1077" i="7"/>
  <c r="M1077" i="7"/>
  <c r="K1078" i="7" l="1"/>
  <c r="R1078" i="7" l="1"/>
  <c r="W1078" i="7" s="1"/>
  <c r="AD1078" i="7" l="1"/>
  <c r="Y1078" i="7"/>
  <c r="U1078" i="7"/>
  <c r="V1078" i="7" s="1"/>
  <c r="X1078" i="7"/>
  <c r="T1078" i="7"/>
  <c r="L1078" i="7"/>
  <c r="AB1078" i="7" l="1"/>
  <c r="AS1078" i="7"/>
  <c r="N1078" i="7"/>
  <c r="AG1078" i="7"/>
  <c r="AF1078" i="7"/>
  <c r="P1078" i="7"/>
  <c r="S1078" i="7"/>
  <c r="AC1078" i="7"/>
  <c r="Z1078" i="7"/>
  <c r="O1078" i="7"/>
  <c r="AQ1078" i="7"/>
  <c r="AI1078" i="7"/>
  <c r="Q1078" i="7"/>
  <c r="AH1078" i="7"/>
  <c r="AE1078" i="7"/>
  <c r="AA1078" i="7" l="1"/>
  <c r="AR1078" i="7"/>
  <c r="M1078" i="7"/>
  <c r="AP1078" i="7"/>
  <c r="AO1078" i="7" s="1"/>
  <c r="AT1078" i="7" s="1"/>
  <c r="AK1079" i="7" s="1"/>
  <c r="AL1079" i="7" l="1"/>
  <c r="AM1079" i="7" s="1"/>
  <c r="AN1079" i="7"/>
  <c r="K1079" i="7"/>
  <c r="R1079" i="7" l="1"/>
  <c r="AD1079" i="7" l="1"/>
  <c r="Y1079" i="7"/>
  <c r="U1079" i="7"/>
  <c r="V1079" i="7" s="1"/>
  <c r="W1079" i="7"/>
  <c r="T1079" i="7" s="1"/>
  <c r="X1079" i="7"/>
  <c r="L1079" i="7"/>
  <c r="AS1079" i="7" l="1"/>
  <c r="N1079" i="7"/>
  <c r="AB1079" i="7"/>
  <c r="AC1079" i="7"/>
  <c r="AQ1079" i="7"/>
  <c r="P1079" i="7"/>
  <c r="AG1079" i="7"/>
  <c r="AF1079" i="7"/>
  <c r="S1079" i="7"/>
  <c r="AI1079" i="7"/>
  <c r="AH1079" i="7"/>
  <c r="Q1079" i="7"/>
  <c r="O1079" i="7"/>
  <c r="AE1079" i="7"/>
  <c r="Z1079" i="7"/>
  <c r="M1079" i="7" l="1"/>
  <c r="AA1079" i="7"/>
  <c r="AR1079" i="7"/>
  <c r="AP1079" i="7"/>
  <c r="AO1079" i="7" s="1"/>
  <c r="AT1079" i="7" s="1"/>
  <c r="AK1080" i="7" s="1"/>
  <c r="AL1080" i="7" l="1"/>
  <c r="AM1080" i="7" s="1"/>
  <c r="AN1080" i="7"/>
  <c r="K1080" i="7"/>
  <c r="R1080" i="7" l="1"/>
  <c r="Y1080" i="7" l="1"/>
  <c r="AD1080" i="7"/>
  <c r="X1080" i="7"/>
  <c r="U1080" i="7"/>
  <c r="V1080" i="7" s="1"/>
  <c r="W1080" i="7"/>
  <c r="T1080" i="7" s="1"/>
  <c r="AQ1080" i="7"/>
  <c r="L1080" i="7"/>
  <c r="AS1080" i="7" l="1"/>
  <c r="N1080" i="7"/>
  <c r="AB1080" i="7"/>
  <c r="AC1080" i="7"/>
  <c r="O1080" i="7"/>
  <c r="AH1080" i="7"/>
  <c r="Q1080" i="7"/>
  <c r="AI1080" i="7"/>
  <c r="P1080" i="7"/>
  <c r="AF1080" i="7"/>
  <c r="AG1080" i="7"/>
  <c r="S1080" i="7"/>
  <c r="AE1080" i="7"/>
  <c r="Z1080" i="7"/>
  <c r="M1080" i="7" l="1"/>
  <c r="AR1080" i="7"/>
  <c r="AA1080" i="7"/>
  <c r="AP1080" i="7"/>
  <c r="AO1080" i="7" s="1"/>
  <c r="AT1080" i="7" s="1"/>
  <c r="AK1081" i="7" s="1"/>
  <c r="AL1081" i="7" l="1"/>
  <c r="AM1081" i="7" s="1"/>
  <c r="AN1081" i="7"/>
  <c r="K1081" i="7"/>
  <c r="R1081" i="7" l="1"/>
  <c r="Y1081" i="7" l="1"/>
  <c r="AD1081" i="7"/>
  <c r="X1081" i="7"/>
  <c r="W1081" i="7"/>
  <c r="T1081" i="7" s="1"/>
  <c r="U1081" i="7"/>
  <c r="AE1081" i="7" s="1"/>
  <c r="L1081" i="7"/>
  <c r="V1081" i="7" l="1"/>
  <c r="Z1081" i="7" s="1"/>
  <c r="AS1081" i="7"/>
  <c r="N1081" i="7"/>
  <c r="AB1081" i="7"/>
  <c r="O1081" i="7"/>
  <c r="AQ1081" i="7"/>
  <c r="AH1081" i="7"/>
  <c r="AI1081" i="7"/>
  <c r="Q1081" i="7"/>
  <c r="AC1081" i="7"/>
  <c r="AG1081" i="7"/>
  <c r="AF1081" i="7"/>
  <c r="P1081" i="7"/>
  <c r="S1081" i="7"/>
  <c r="AA1081" i="7" l="1"/>
  <c r="AR1081" i="7"/>
  <c r="M1081" i="7"/>
  <c r="AP1081" i="7"/>
  <c r="AO1081" i="7" s="1"/>
  <c r="AT1081" i="7" s="1"/>
  <c r="AK1082" i="7" s="1"/>
  <c r="AL1082" i="7" l="1"/>
  <c r="AM1082" i="7" s="1"/>
  <c r="AN1082" i="7"/>
  <c r="K1082" i="7"/>
  <c r="R1082" i="7" l="1"/>
  <c r="AD1082" i="7" l="1"/>
  <c r="W1082" i="7"/>
  <c r="U1082" i="7"/>
  <c r="AE1082" i="7" s="1"/>
  <c r="Y1082" i="7"/>
  <c r="X1082" i="7"/>
  <c r="L1082" i="7"/>
  <c r="V1082" i="7" l="1"/>
  <c r="Q1082" i="7"/>
  <c r="AH1082" i="7"/>
  <c r="AI1082" i="7"/>
  <c r="O1082" i="7"/>
  <c r="T1082" i="7"/>
  <c r="AQ1082" i="7"/>
  <c r="AF1082" i="7"/>
  <c r="AG1082" i="7"/>
  <c r="P1082" i="7"/>
  <c r="S1082" i="7"/>
  <c r="AP1082" i="7" s="1"/>
  <c r="AO1082" i="7" s="1"/>
  <c r="Z1082" i="7"/>
  <c r="AA1082" i="7" l="1"/>
  <c r="AR1082" i="7"/>
  <c r="M1082" i="7"/>
  <c r="AB1082" i="7"/>
  <c r="AS1082" i="7"/>
  <c r="AT1082" i="7" s="1"/>
  <c r="AK1083" i="7" s="1"/>
  <c r="N1082" i="7"/>
  <c r="AC1082" i="7"/>
  <c r="AL1083" i="7" l="1"/>
  <c r="AM1083" i="7" s="1"/>
  <c r="AN1083" i="7"/>
  <c r="K1083" i="7"/>
  <c r="R1083" i="7" l="1"/>
  <c r="X1083" i="7" l="1"/>
  <c r="AD1083" i="7"/>
  <c r="Y1083" i="7"/>
  <c r="W1083" i="7"/>
  <c r="U1083" i="7"/>
  <c r="V1083" i="7" s="1"/>
  <c r="L1083" i="7"/>
  <c r="AQ1083" i="7" l="1"/>
  <c r="AI1083" i="7"/>
  <c r="AH1083" i="7"/>
  <c r="Q1083" i="7"/>
  <c r="T1083" i="7"/>
  <c r="O1083" i="7"/>
  <c r="AE1083" i="7"/>
  <c r="P1083" i="7"/>
  <c r="AG1083" i="7"/>
  <c r="AF1083" i="7"/>
  <c r="S1083" i="7"/>
  <c r="Z1083" i="7"/>
  <c r="AB1083" i="7" l="1"/>
  <c r="N1083" i="7"/>
  <c r="AS1083" i="7"/>
  <c r="AC1083" i="7"/>
  <c r="AR1083" i="7"/>
  <c r="M1083" i="7"/>
  <c r="AA1083" i="7"/>
  <c r="AP1083" i="7"/>
  <c r="AO1083" i="7" s="1"/>
  <c r="AT1083" i="7" l="1"/>
  <c r="AK1084" i="7" s="1"/>
  <c r="AL1084" i="7" s="1"/>
  <c r="AM1084" i="7" s="1"/>
  <c r="K1084" i="7"/>
  <c r="AN1084" i="7" l="1"/>
  <c r="R1084" i="7"/>
  <c r="W1084" i="7" l="1"/>
  <c r="AD1084" i="7"/>
  <c r="Y1084" i="7"/>
  <c r="X1084" i="7"/>
  <c r="U1084" i="7"/>
  <c r="V1084" i="7" s="1"/>
  <c r="L1084" i="7"/>
  <c r="T1084" i="7"/>
  <c r="AC1084" i="7" s="1"/>
  <c r="O1084" i="7" l="1"/>
  <c r="P1084" i="7"/>
  <c r="AG1084" i="7"/>
  <c r="AF1084" i="7"/>
  <c r="S1084" i="7"/>
  <c r="AQ1084" i="7"/>
  <c r="AE1084" i="7"/>
  <c r="Z1084" i="7"/>
  <c r="N1084" i="7"/>
  <c r="AB1084" i="7"/>
  <c r="AS1084" i="7"/>
  <c r="AI1084" i="7"/>
  <c r="Q1084" i="7"/>
  <c r="AH1084" i="7"/>
  <c r="AR1084" i="7" l="1"/>
  <c r="AA1084" i="7"/>
  <c r="M1084" i="7"/>
  <c r="AP1084" i="7"/>
  <c r="AO1084" i="7" s="1"/>
  <c r="AT1084" i="7" s="1"/>
  <c r="AK1085" i="7" s="1"/>
  <c r="AL1085" i="7" l="1"/>
  <c r="AM1085" i="7" s="1"/>
  <c r="AN1085" i="7"/>
  <c r="K1085" i="7"/>
  <c r="R1085" i="7" l="1"/>
  <c r="X1085" i="7" l="1"/>
  <c r="Y1085" i="7"/>
  <c r="AD1085" i="7"/>
  <c r="U1085" i="7"/>
  <c r="AQ1085" i="7" s="1"/>
  <c r="W1085" i="7"/>
  <c r="T1085" i="7"/>
  <c r="L1085" i="7"/>
  <c r="V1085" i="7" l="1"/>
  <c r="AS1085" i="7"/>
  <c r="AB1085" i="7"/>
  <c r="N1085" i="7"/>
  <c r="AH1085" i="7"/>
  <c r="Q1085" i="7"/>
  <c r="AI1085" i="7"/>
  <c r="AF1085" i="7"/>
  <c r="P1085" i="7"/>
  <c r="AG1085" i="7"/>
  <c r="S1085" i="7"/>
  <c r="AC1085" i="7"/>
  <c r="O1085" i="7"/>
  <c r="AE1085" i="7"/>
  <c r="Z1085" i="7"/>
  <c r="AR1085" i="7" l="1"/>
  <c r="M1085" i="7"/>
  <c r="AA1085" i="7"/>
  <c r="AP1085" i="7"/>
  <c r="AO1085" i="7" s="1"/>
  <c r="AT1085" i="7" s="1"/>
  <c r="AK1086" i="7" s="1"/>
  <c r="AL1086" i="7" l="1"/>
  <c r="AM1086" i="7" s="1"/>
  <c r="AN1086" i="7"/>
  <c r="K1086" i="7"/>
  <c r="R1086" i="7" l="1"/>
  <c r="Y1086" i="7" l="1"/>
  <c r="AD1086" i="7"/>
  <c r="X1086" i="7"/>
  <c r="U1086" i="7"/>
  <c r="AQ1086" i="7" s="1"/>
  <c r="W1086" i="7"/>
  <c r="L1086" i="7"/>
  <c r="V1086" i="7" l="1"/>
  <c r="Z1086" i="7" s="1"/>
  <c r="Q1086" i="7"/>
  <c r="AH1086" i="7"/>
  <c r="AI1086" i="7"/>
  <c r="T1086" i="7"/>
  <c r="O1086" i="7"/>
  <c r="AF1086" i="7"/>
  <c r="P1086" i="7"/>
  <c r="AG1086" i="7"/>
  <c r="S1086" i="7"/>
  <c r="AE1086" i="7"/>
  <c r="AA1086" i="7" l="1"/>
  <c r="M1086" i="7"/>
  <c r="AR1086" i="7"/>
  <c r="AP1086" i="7"/>
  <c r="AO1086" i="7" s="1"/>
  <c r="AB1086" i="7"/>
  <c r="AS1086" i="7"/>
  <c r="AT1086" i="7" s="1"/>
  <c r="AK1087" i="7" s="1"/>
  <c r="N1086" i="7"/>
  <c r="AC1086" i="7"/>
  <c r="AL1087" i="7" l="1"/>
  <c r="AM1087" i="7" s="1"/>
  <c r="AN1087" i="7"/>
  <c r="K1087" i="7"/>
  <c r="R1087" i="7" l="1"/>
  <c r="Y1087" i="7" l="1"/>
  <c r="X1087" i="7"/>
  <c r="AD1087" i="7"/>
  <c r="W1087" i="7"/>
  <c r="L1087" i="7"/>
  <c r="U1087" i="7"/>
  <c r="V1087" i="7" s="1"/>
  <c r="Z1087" i="7" s="1"/>
  <c r="AQ1087" i="7" l="1"/>
  <c r="Q1087" i="7"/>
  <c r="AI1087" i="7"/>
  <c r="AH1087" i="7"/>
  <c r="T1087" i="7"/>
  <c r="P1087" i="7"/>
  <c r="AG1087" i="7"/>
  <c r="AF1087" i="7"/>
  <c r="S1087" i="7"/>
  <c r="O1087" i="7"/>
  <c r="AE1087" i="7"/>
  <c r="AA1087" i="7" l="1"/>
  <c r="M1087" i="7"/>
  <c r="AR1087" i="7"/>
  <c r="AP1087" i="7"/>
  <c r="AO1087" i="7" s="1"/>
  <c r="AB1087" i="7"/>
  <c r="N1087" i="7"/>
  <c r="AS1087" i="7"/>
  <c r="AT1087" i="7" s="1"/>
  <c r="AK1088" i="7" s="1"/>
  <c r="AC1087" i="7"/>
  <c r="AL1088" i="7" l="1"/>
  <c r="AM1088" i="7" s="1"/>
  <c r="AN1088" i="7"/>
  <c r="K1088" i="7"/>
  <c r="R1088" i="7" l="1"/>
  <c r="AD1088" i="7" l="1"/>
  <c r="X1088" i="7"/>
  <c r="Y1088" i="7"/>
  <c r="W1088" i="7"/>
  <c r="U1088" i="7"/>
  <c r="AE1088" i="7" s="1"/>
  <c r="V1088" i="7"/>
  <c r="L1088" i="7"/>
  <c r="P1088" i="7" l="1"/>
  <c r="AF1088" i="7"/>
  <c r="AG1088" i="7"/>
  <c r="S1088" i="7"/>
  <c r="AH1088" i="7"/>
  <c r="AI1088" i="7"/>
  <c r="Q1088" i="7"/>
  <c r="O1088" i="7"/>
  <c r="AQ1088" i="7"/>
  <c r="T1088" i="7"/>
  <c r="Z1088" i="7"/>
  <c r="AA1088" i="7" l="1"/>
  <c r="M1088" i="7"/>
  <c r="AR1088" i="7"/>
  <c r="AP1088" i="7"/>
  <c r="AO1088" i="7" s="1"/>
  <c r="AB1088" i="7"/>
  <c r="N1088" i="7"/>
  <c r="AS1088" i="7"/>
  <c r="AC1088" i="7"/>
  <c r="AT1088" i="7"/>
  <c r="AK1089" i="7" s="1"/>
  <c r="AL1089" i="7" l="1"/>
  <c r="AM1089" i="7" s="1"/>
  <c r="AN1089" i="7"/>
  <c r="K1089" i="7"/>
  <c r="R1089" i="7" l="1"/>
  <c r="X1089" i="7" l="1"/>
  <c r="Y1089" i="7"/>
  <c r="AD1089" i="7"/>
  <c r="U1089" i="7"/>
  <c r="V1089" i="7" s="1"/>
  <c r="W1089" i="7"/>
  <c r="L1089" i="7"/>
  <c r="AQ1089" i="7" l="1"/>
  <c r="AI1089" i="7"/>
  <c r="AH1089" i="7"/>
  <c r="Q1089" i="7"/>
  <c r="O1089" i="7"/>
  <c r="AE1089" i="7"/>
  <c r="T1089" i="7"/>
  <c r="AF1089" i="7"/>
  <c r="AG1089" i="7"/>
  <c r="P1089" i="7"/>
  <c r="S1089" i="7"/>
  <c r="Z1089" i="7"/>
  <c r="AB1089" i="7" l="1"/>
  <c r="N1089" i="7"/>
  <c r="AS1089" i="7"/>
  <c r="AC1089" i="7"/>
  <c r="M1089" i="7"/>
  <c r="AR1089" i="7"/>
  <c r="AA1089" i="7"/>
  <c r="AP1089" i="7"/>
  <c r="AO1089" i="7" s="1"/>
  <c r="K1090" i="7" l="1"/>
  <c r="AT1089" i="7"/>
  <c r="AK1090" i="7" s="1"/>
  <c r="AL1090" i="7" l="1"/>
  <c r="AM1090" i="7" s="1"/>
  <c r="AN1090" i="7"/>
  <c r="R1090" i="7"/>
  <c r="X1090" i="7" l="1"/>
  <c r="Y1090" i="7"/>
  <c r="AD1090" i="7"/>
  <c r="W1090" i="7"/>
  <c r="U1090" i="7"/>
  <c r="V1090" i="7" s="1"/>
  <c r="Z1090" i="7" s="1"/>
  <c r="L1090" i="7"/>
  <c r="O1090" i="7" l="1"/>
  <c r="AQ1090" i="7"/>
  <c r="AH1090" i="7"/>
  <c r="AI1090" i="7"/>
  <c r="Q1090" i="7"/>
  <c r="T1090" i="7"/>
  <c r="AE1090" i="7"/>
  <c r="P1090" i="7"/>
  <c r="AG1090" i="7"/>
  <c r="AF1090" i="7"/>
  <c r="S1090" i="7"/>
  <c r="AP1090" i="7" s="1"/>
  <c r="AO1090" i="7" s="1"/>
  <c r="N1090" i="7" l="1"/>
  <c r="AS1090" i="7"/>
  <c r="AB1090" i="7"/>
  <c r="AC1090" i="7"/>
  <c r="AR1090" i="7"/>
  <c r="M1090" i="7"/>
  <c r="AA1090" i="7"/>
  <c r="AT1090" i="7"/>
  <c r="AK1091" i="7" s="1"/>
  <c r="AL1091" i="7" l="1"/>
  <c r="AM1091" i="7" s="1"/>
  <c r="AN1091" i="7"/>
  <c r="K1091" i="7"/>
  <c r="R1091" i="7" l="1"/>
  <c r="Y1091" i="7" l="1"/>
  <c r="AD1091" i="7"/>
  <c r="X1091" i="7"/>
  <c r="W1091" i="7"/>
  <c r="T1091" i="7" s="1"/>
  <c r="U1091" i="7"/>
  <c r="V1091" i="7" s="1"/>
  <c r="Z1091" i="7" s="1"/>
  <c r="L1091" i="7"/>
  <c r="AB1091" i="7" l="1"/>
  <c r="N1091" i="7"/>
  <c r="AS1091" i="7"/>
  <c r="O1091" i="7"/>
  <c r="AE1091" i="7"/>
  <c r="AQ1091" i="7"/>
  <c r="AG1091" i="7"/>
  <c r="P1091" i="7"/>
  <c r="AF1091" i="7"/>
  <c r="S1091" i="7"/>
  <c r="AH1091" i="7"/>
  <c r="Q1091" i="7"/>
  <c r="AI1091" i="7"/>
  <c r="AC1091" i="7"/>
  <c r="AR1091" i="7" l="1"/>
  <c r="AA1091" i="7"/>
  <c r="M1091" i="7"/>
  <c r="AP1091" i="7"/>
  <c r="AO1091" i="7" s="1"/>
  <c r="AT1091" i="7" s="1"/>
  <c r="AK1092" i="7" s="1"/>
  <c r="AL1092" i="7" l="1"/>
  <c r="AM1092" i="7" s="1"/>
  <c r="AN1092" i="7"/>
  <c r="K1092" i="7"/>
  <c r="R1092" i="7" l="1"/>
  <c r="AD1092" i="7" l="1"/>
  <c r="Y1092" i="7"/>
  <c r="X1092" i="7"/>
  <c r="W1092" i="7"/>
  <c r="T1092" i="7" s="1"/>
  <c r="U1092" i="7"/>
  <c r="L1092" i="7"/>
  <c r="V1092" i="7"/>
  <c r="AS1092" i="7" l="1"/>
  <c r="AB1092" i="7"/>
  <c r="N1092" i="7"/>
  <c r="P1092" i="7"/>
  <c r="AG1092" i="7"/>
  <c r="AF1092" i="7"/>
  <c r="S1092" i="7"/>
  <c r="O1092" i="7"/>
  <c r="AE1092" i="7"/>
  <c r="AQ1092" i="7"/>
  <c r="Q1092" i="7"/>
  <c r="AI1092" i="7"/>
  <c r="AH1092" i="7"/>
  <c r="AC1092" i="7"/>
  <c r="Z1092" i="7"/>
  <c r="AR1092" i="7" l="1"/>
  <c r="AA1092" i="7"/>
  <c r="M1092" i="7"/>
  <c r="AP1092" i="7"/>
  <c r="AO1092" i="7" s="1"/>
  <c r="AT1092" i="7" s="1"/>
  <c r="AK1093" i="7" s="1"/>
  <c r="AL1093" i="7" l="1"/>
  <c r="AM1093" i="7" s="1"/>
  <c r="AN1093" i="7"/>
  <c r="K1093" i="7"/>
  <c r="R1093" i="7" l="1"/>
  <c r="X1093" i="7" l="1"/>
  <c r="AD1093" i="7"/>
  <c r="Y1093" i="7"/>
  <c r="W1093" i="7"/>
  <c r="T1093" i="7" s="1"/>
  <c r="U1093" i="7"/>
  <c r="AQ1093" i="7" s="1"/>
  <c r="L1093" i="7"/>
  <c r="V1093" i="7" l="1"/>
  <c r="Z1093" i="7" s="1"/>
  <c r="O1093" i="7"/>
  <c r="AE1093" i="7"/>
  <c r="AS1093" i="7"/>
  <c r="N1093" i="7"/>
  <c r="AB1093" i="7"/>
  <c r="AH1093" i="7"/>
  <c r="Q1093" i="7"/>
  <c r="AI1093" i="7"/>
  <c r="AC1093" i="7"/>
  <c r="P1093" i="7"/>
  <c r="AG1093" i="7"/>
  <c r="AF1093" i="7"/>
  <c r="S1093" i="7"/>
  <c r="AR1093" i="7" l="1"/>
  <c r="AA1093" i="7"/>
  <c r="M1093" i="7"/>
  <c r="AP1093" i="7"/>
  <c r="AO1093" i="7" s="1"/>
  <c r="AT1093" i="7" s="1"/>
  <c r="AK1094" i="7" s="1"/>
  <c r="AL1094" i="7" l="1"/>
  <c r="AM1094" i="7" s="1"/>
  <c r="AN1094" i="7"/>
  <c r="K1094" i="7"/>
  <c r="R1094" i="7" l="1"/>
  <c r="Y1094" i="7" l="1"/>
  <c r="X1094" i="7"/>
  <c r="AD1094" i="7"/>
  <c r="W1094" i="7"/>
  <c r="U1094" i="7"/>
  <c r="V1094" i="7" s="1"/>
  <c r="Z1094" i="7" s="1"/>
  <c r="T1094" i="7"/>
  <c r="L1094" i="7"/>
  <c r="O1094" i="7" l="1"/>
  <c r="AI1094" i="7"/>
  <c r="AH1094" i="7"/>
  <c r="Q1094" i="7"/>
  <c r="AE1094" i="7"/>
  <c r="N1094" i="7"/>
  <c r="AB1094" i="7"/>
  <c r="AS1094" i="7"/>
  <c r="AQ1094" i="7"/>
  <c r="AC1094" i="7"/>
  <c r="AF1094" i="7"/>
  <c r="AG1094" i="7"/>
  <c r="P1094" i="7"/>
  <c r="S1094" i="7"/>
  <c r="AR1094" i="7" l="1"/>
  <c r="AA1094" i="7"/>
  <c r="M1094" i="7"/>
  <c r="AP1094" i="7"/>
  <c r="AO1094" i="7" s="1"/>
  <c r="AT1094" i="7" s="1"/>
  <c r="AK1095" i="7" s="1"/>
  <c r="AL1095" i="7" l="1"/>
  <c r="AM1095" i="7" s="1"/>
  <c r="AN1095" i="7"/>
  <c r="K1095" i="7"/>
  <c r="R1095" i="7" l="1"/>
  <c r="X1095" i="7" l="1"/>
  <c r="AD1095" i="7"/>
  <c r="Y1095" i="7"/>
  <c r="W1095" i="7"/>
  <c r="U1095" i="7"/>
  <c r="V1095" i="7"/>
  <c r="L1095" i="7"/>
  <c r="AQ1095" i="7"/>
  <c r="O1095" i="7" l="1"/>
  <c r="AF1095" i="7"/>
  <c r="AG1095" i="7"/>
  <c r="P1095" i="7"/>
  <c r="S1095" i="7"/>
  <c r="AP1095" i="7"/>
  <c r="AO1095" i="7" s="1"/>
  <c r="Q1095" i="7"/>
  <c r="AH1095" i="7"/>
  <c r="AI1095" i="7"/>
  <c r="AE1095" i="7"/>
  <c r="T1095" i="7"/>
  <c r="Z1095" i="7"/>
  <c r="AA1095" i="7" l="1"/>
  <c r="M1095" i="7"/>
  <c r="AR1095" i="7"/>
  <c r="N1095" i="7"/>
  <c r="AB1095" i="7"/>
  <c r="AS1095" i="7"/>
  <c r="AT1095" i="7" s="1"/>
  <c r="AK1096" i="7" s="1"/>
  <c r="AC1095" i="7"/>
  <c r="AL1096" i="7" l="1"/>
  <c r="AM1096" i="7" s="1"/>
  <c r="AN1096" i="7"/>
  <c r="K1096" i="7"/>
  <c r="R1096" i="7" l="1"/>
  <c r="AD1096" i="7" l="1"/>
  <c r="X1096" i="7"/>
  <c r="Y1096" i="7"/>
  <c r="U1096" i="7"/>
  <c r="V1096" i="7" s="1"/>
  <c r="W1096" i="7"/>
  <c r="T1096" i="7" s="1"/>
  <c r="AQ1096" i="7"/>
  <c r="L1096" i="7"/>
  <c r="AS1096" i="7" l="1"/>
  <c r="AB1096" i="7"/>
  <c r="N1096" i="7"/>
  <c r="AC1096" i="7"/>
  <c r="O1096" i="7"/>
  <c r="Q1096" i="7"/>
  <c r="AI1096" i="7"/>
  <c r="AH1096" i="7"/>
  <c r="AG1096" i="7"/>
  <c r="AF1096" i="7"/>
  <c r="P1096" i="7"/>
  <c r="S1096" i="7"/>
  <c r="AE1096" i="7"/>
  <c r="AP1096" i="7"/>
  <c r="AO1096" i="7" s="1"/>
  <c r="AT1096" i="7" s="1"/>
  <c r="AK1097" i="7" s="1"/>
  <c r="Z1096" i="7"/>
  <c r="AL1097" i="7" l="1"/>
  <c r="AM1097" i="7" s="1"/>
  <c r="AN1097" i="7"/>
  <c r="AA1096" i="7"/>
  <c r="AR1096" i="7"/>
  <c r="M1096" i="7"/>
  <c r="K1097" i="7" l="1"/>
  <c r="R1097" i="7" l="1"/>
  <c r="AD1097" i="7" l="1"/>
  <c r="Y1097" i="7"/>
  <c r="X1097" i="7"/>
  <c r="U1097" i="7"/>
  <c r="V1097" i="7" s="1"/>
  <c r="W1097" i="7"/>
  <c r="L1097" i="7"/>
  <c r="AI1097" i="7" l="1"/>
  <c r="AH1097" i="7"/>
  <c r="Q1097" i="7"/>
  <c r="O1097" i="7"/>
  <c r="AQ1097" i="7"/>
  <c r="T1097" i="7"/>
  <c r="AG1097" i="7"/>
  <c r="P1097" i="7"/>
  <c r="AF1097" i="7"/>
  <c r="S1097" i="7"/>
  <c r="AE1097" i="7"/>
  <c r="Z1097" i="7"/>
  <c r="AR1097" i="7" l="1"/>
  <c r="AA1097" i="7"/>
  <c r="M1097" i="7"/>
  <c r="N1097" i="7"/>
  <c r="AS1097" i="7"/>
  <c r="AB1097" i="7"/>
  <c r="AC1097" i="7"/>
  <c r="AP1097" i="7"/>
  <c r="AO1097" i="7" s="1"/>
  <c r="AT1097" i="7" s="1"/>
  <c r="AK1098" i="7" s="1"/>
  <c r="AL1098" i="7" l="1"/>
  <c r="AM1098" i="7" s="1"/>
  <c r="AN1098" i="7"/>
  <c r="K1098" i="7"/>
  <c r="R1098" i="7" l="1"/>
  <c r="X1098" i="7" l="1"/>
  <c r="AD1098" i="7"/>
  <c r="Y1098" i="7"/>
  <c r="U1098" i="7"/>
  <c r="AE1098" i="7" s="1"/>
  <c r="W1098" i="7"/>
  <c r="T1098" i="7"/>
  <c r="AQ1098" i="7"/>
  <c r="L1098" i="7"/>
  <c r="V1098" i="7" l="1"/>
  <c r="Q1098" i="7"/>
  <c r="AI1098" i="7"/>
  <c r="AH1098" i="7"/>
  <c r="AG1098" i="7"/>
  <c r="AF1098" i="7"/>
  <c r="P1098" i="7"/>
  <c r="S1098" i="7"/>
  <c r="AB1098" i="7"/>
  <c r="AS1098" i="7"/>
  <c r="N1098" i="7"/>
  <c r="O1098" i="7"/>
  <c r="Z1098" i="7"/>
  <c r="AC1098" i="7"/>
  <c r="AR1098" i="7" l="1"/>
  <c r="AA1098" i="7"/>
  <c r="M1098" i="7"/>
  <c r="AP1098" i="7"/>
  <c r="AO1098" i="7" s="1"/>
  <c r="AT1098" i="7" s="1"/>
  <c r="AK1099" i="7" s="1"/>
  <c r="AL1099" i="7" l="1"/>
  <c r="AM1099" i="7" s="1"/>
  <c r="AN1099" i="7"/>
  <c r="K1099" i="7"/>
  <c r="R1099" i="7" l="1"/>
  <c r="X1099" i="7" l="1"/>
  <c r="AD1099" i="7"/>
  <c r="W1099" i="7"/>
  <c r="Y1099" i="7"/>
  <c r="U1099" i="7"/>
  <c r="V1099" i="7" s="1"/>
  <c r="L1099" i="7"/>
  <c r="O1099" i="7" l="1"/>
  <c r="P1099" i="7"/>
  <c r="AF1099" i="7"/>
  <c r="AG1099" i="7"/>
  <c r="S1099" i="7"/>
  <c r="AI1099" i="7"/>
  <c r="Q1099" i="7"/>
  <c r="AH1099" i="7"/>
  <c r="T1099" i="7"/>
  <c r="AE1099" i="7"/>
  <c r="AQ1099" i="7"/>
  <c r="Z1099" i="7"/>
  <c r="AA1099" i="7" l="1"/>
  <c r="M1099" i="7"/>
  <c r="AR1099" i="7"/>
  <c r="AB1099" i="7"/>
  <c r="N1099" i="7"/>
  <c r="AS1099" i="7"/>
  <c r="AC1099" i="7"/>
  <c r="AP1099" i="7"/>
  <c r="AO1099" i="7" s="1"/>
  <c r="AT1099" i="7" l="1"/>
  <c r="AK1100" i="7" s="1"/>
  <c r="AL1100" i="7" s="1"/>
  <c r="AM1100" i="7" s="1"/>
  <c r="K1100" i="7"/>
  <c r="AN1100" i="7" l="1"/>
  <c r="R1100" i="7"/>
  <c r="X1100" i="7" l="1"/>
  <c r="AD1100" i="7"/>
  <c r="Y1100" i="7"/>
  <c r="U1100" i="7"/>
  <c r="W1100" i="7"/>
  <c r="V1100" i="7"/>
  <c r="L1100" i="7"/>
  <c r="O1100" i="7" l="1"/>
  <c r="P1100" i="7"/>
  <c r="AG1100" i="7"/>
  <c r="AF1100" i="7"/>
  <c r="S1100" i="7"/>
  <c r="AH1100" i="7"/>
  <c r="AI1100" i="7"/>
  <c r="Q1100" i="7"/>
  <c r="AQ1100" i="7"/>
  <c r="T1100" i="7"/>
  <c r="Z1100" i="7"/>
  <c r="AE1100" i="7"/>
  <c r="N1100" i="7" l="1"/>
  <c r="AB1100" i="7"/>
  <c r="AS1100" i="7"/>
  <c r="AC1100" i="7"/>
  <c r="AA1100" i="7"/>
  <c r="AR1100" i="7"/>
  <c r="M1100" i="7"/>
  <c r="AP1100" i="7"/>
  <c r="AO1100" i="7" s="1"/>
  <c r="AT1100" i="7" s="1"/>
  <c r="AK1101" i="7" s="1"/>
  <c r="AL1101" i="7" l="1"/>
  <c r="AM1101" i="7" s="1"/>
  <c r="AN1101" i="7"/>
  <c r="K1101" i="7"/>
  <c r="R1101" i="7" l="1"/>
  <c r="X1101" i="7" l="1"/>
  <c r="Y1101" i="7"/>
  <c r="AD1101" i="7"/>
  <c r="W1101" i="7"/>
  <c r="U1101" i="7"/>
  <c r="AE1101" i="7" s="1"/>
  <c r="L1101" i="7"/>
  <c r="V1101" i="7" l="1"/>
  <c r="AF1101" i="7" s="1"/>
  <c r="O1101" i="7"/>
  <c r="Q1101" i="7"/>
  <c r="AI1101" i="7"/>
  <c r="AH1101" i="7"/>
  <c r="AQ1101" i="7"/>
  <c r="Z1101" i="7"/>
  <c r="T1101" i="7"/>
  <c r="S1101" i="7" l="1"/>
  <c r="AG1101" i="7"/>
  <c r="P1101" i="7"/>
  <c r="M1101" i="7"/>
  <c r="AR1101" i="7"/>
  <c r="AA1101" i="7"/>
  <c r="AS1101" i="7"/>
  <c r="AB1101" i="7"/>
  <c r="N1101" i="7"/>
  <c r="AC1101" i="7"/>
  <c r="AP1101" i="7"/>
  <c r="AO1101" i="7" s="1"/>
  <c r="AT1101" i="7" l="1"/>
  <c r="AK1102" i="7" s="1"/>
  <c r="AL1102" i="7" s="1"/>
  <c r="AM1102" i="7" s="1"/>
  <c r="K1102" i="7"/>
  <c r="AN1102" i="7" l="1"/>
  <c r="R1102" i="7"/>
  <c r="Y1102" i="7" l="1"/>
  <c r="AD1102" i="7"/>
  <c r="X1102" i="7"/>
  <c r="U1102" i="7"/>
  <c r="V1102" i="7" s="1"/>
  <c r="W1102" i="7"/>
  <c r="L1102" i="7"/>
  <c r="O1102" i="7" l="1"/>
  <c r="AE1102" i="7"/>
  <c r="AH1102" i="7"/>
  <c r="Q1102" i="7"/>
  <c r="AI1102" i="7"/>
  <c r="T1102" i="7"/>
  <c r="AF1102" i="7"/>
  <c r="AG1102" i="7"/>
  <c r="P1102" i="7"/>
  <c r="S1102" i="7"/>
  <c r="AQ1102" i="7"/>
  <c r="Z1102" i="7"/>
  <c r="AA1102" i="7" l="1"/>
  <c r="M1102" i="7"/>
  <c r="AR1102" i="7"/>
  <c r="N1102" i="7"/>
  <c r="AS1102" i="7"/>
  <c r="AB1102" i="7"/>
  <c r="AC1102" i="7"/>
  <c r="AP1102" i="7"/>
  <c r="AO1102" i="7" s="1"/>
  <c r="AT1102" i="7"/>
  <c r="AK1103" i="7" s="1"/>
  <c r="AL1103" i="7" l="1"/>
  <c r="AM1103" i="7" s="1"/>
  <c r="AN1103" i="7"/>
  <c r="K1103" i="7"/>
  <c r="R1103" i="7" l="1"/>
  <c r="U1103" i="7" l="1"/>
  <c r="Y1103" i="7"/>
  <c r="AE1103" i="7"/>
  <c r="V1103" i="7"/>
  <c r="AQ1103" i="7"/>
  <c r="AD1103" i="7"/>
  <c r="X1103" i="7"/>
  <c r="L1103" i="7"/>
  <c r="W1103" i="7"/>
  <c r="T1103" i="7" s="1"/>
  <c r="N1103" i="7" l="1"/>
  <c r="AS1103" i="7"/>
  <c r="AB1103" i="7"/>
  <c r="AF1103" i="7"/>
  <c r="AG1103" i="7"/>
  <c r="P1103" i="7"/>
  <c r="S1103" i="7"/>
  <c r="O1103" i="7"/>
  <c r="AC1103" i="7"/>
  <c r="Q1103" i="7"/>
  <c r="AI1103" i="7"/>
  <c r="AH1103" i="7"/>
  <c r="Z1103" i="7"/>
  <c r="AA1103" i="7" l="1"/>
  <c r="AR1103" i="7"/>
  <c r="M1103" i="7"/>
  <c r="AP1103" i="7"/>
  <c r="AO1103" i="7" s="1"/>
  <c r="AT1103" i="7" s="1"/>
  <c r="AK1104" i="7" s="1"/>
  <c r="AL1104" i="7" l="1"/>
  <c r="AM1104" i="7" s="1"/>
  <c r="AN1104" i="7"/>
  <c r="K1104" i="7"/>
  <c r="R1104" i="7" l="1"/>
  <c r="AD1104" i="7" l="1"/>
  <c r="Y1104" i="7"/>
  <c r="W1104" i="7"/>
  <c r="T1104" i="7" s="1"/>
  <c r="L1104" i="7"/>
  <c r="X1104" i="7"/>
  <c r="U1104" i="7"/>
  <c r="AE1104" i="7" s="1"/>
  <c r="V1104" i="7" l="1"/>
  <c r="Z1104" i="7" s="1"/>
  <c r="N1104" i="7"/>
  <c r="AS1104" i="7"/>
  <c r="AB1104" i="7"/>
  <c r="AC1104" i="7"/>
  <c r="O1104" i="7"/>
  <c r="AI1104" i="7"/>
  <c r="Q1104" i="7"/>
  <c r="AH1104" i="7"/>
  <c r="AQ1104" i="7"/>
  <c r="AG1104" i="7"/>
  <c r="AF1104" i="7"/>
  <c r="P1104" i="7"/>
  <c r="S1104" i="7"/>
  <c r="M1104" i="7" l="1"/>
  <c r="AA1104" i="7"/>
  <c r="AR1104" i="7"/>
  <c r="AP1104" i="7"/>
  <c r="AO1104" i="7" s="1"/>
  <c r="AT1104" i="7" s="1"/>
  <c r="AK1105" i="7" s="1"/>
  <c r="AL1105" i="7" l="1"/>
  <c r="AM1105" i="7" s="1"/>
  <c r="AN1105" i="7"/>
  <c r="K1105" i="7"/>
  <c r="R1105" i="7" l="1"/>
  <c r="Y1105" i="7" l="1"/>
  <c r="X1105" i="7"/>
  <c r="AD1105" i="7"/>
  <c r="U1105" i="7"/>
  <c r="V1105" i="7" s="1"/>
  <c r="Z1105" i="7" s="1"/>
  <c r="W1105" i="7"/>
  <c r="L1105" i="7"/>
  <c r="O1105" i="7" l="1"/>
  <c r="AE1105" i="7"/>
  <c r="AQ1105" i="7"/>
  <c r="Q1105" i="7"/>
  <c r="AI1105" i="7"/>
  <c r="AH1105" i="7"/>
  <c r="T1105" i="7"/>
  <c r="AG1105" i="7"/>
  <c r="P1105" i="7"/>
  <c r="AF1105" i="7"/>
  <c r="S1105" i="7"/>
  <c r="AP1105" i="7" s="1"/>
  <c r="AO1105" i="7" s="1"/>
  <c r="N1105" i="7" l="1"/>
  <c r="AB1105" i="7"/>
  <c r="AS1105" i="7"/>
  <c r="AC1105" i="7"/>
  <c r="AR1105" i="7"/>
  <c r="AA1105" i="7"/>
  <c r="M1105" i="7"/>
  <c r="AT1105" i="7"/>
  <c r="AK1106" i="7" s="1"/>
  <c r="K1106" i="7" l="1"/>
  <c r="AL1106" i="7"/>
  <c r="AM1106" i="7" s="1"/>
  <c r="AN1106" i="7"/>
  <c r="R1106" i="7" l="1"/>
  <c r="W1106" i="7" l="1"/>
  <c r="U1106" i="7"/>
  <c r="T1106" i="7"/>
  <c r="AD1106" i="7"/>
  <c r="V1106" i="7"/>
  <c r="X1106" i="7"/>
  <c r="Y1106" i="7"/>
  <c r="AE1106" i="7"/>
  <c r="AC1106" i="7"/>
  <c r="AQ1106" i="7"/>
  <c r="Z1106" i="7"/>
  <c r="L1106" i="7"/>
  <c r="P1106" i="7" l="1"/>
  <c r="AF1106" i="7"/>
  <c r="AG1106" i="7"/>
  <c r="S1106" i="7"/>
  <c r="O1106" i="7"/>
  <c r="AS1106" i="7"/>
  <c r="N1106" i="7"/>
  <c r="AB1106" i="7"/>
  <c r="AP1106" i="7"/>
  <c r="AO1106" i="7" s="1"/>
  <c r="AH1106" i="7"/>
  <c r="Q1106" i="7"/>
  <c r="AI1106" i="7"/>
  <c r="AT1106" i="7" l="1"/>
  <c r="AK1107" i="7" s="1"/>
  <c r="AL1107" i="7" s="1"/>
  <c r="AM1107" i="7" s="1"/>
  <c r="AR1106" i="7"/>
  <c r="AA1106" i="7"/>
  <c r="M1106" i="7"/>
  <c r="AN1107" i="7" l="1"/>
  <c r="K1107" i="7"/>
  <c r="R1107" i="7" l="1"/>
  <c r="AD1107" i="7" l="1"/>
  <c r="X1107" i="7"/>
  <c r="U1107" i="7"/>
  <c r="V1107" i="7" s="1"/>
  <c r="W1107" i="7"/>
  <c r="T1107" i="7"/>
  <c r="L1107" i="7"/>
  <c r="Y1107" i="7"/>
  <c r="P1107" i="7" l="1"/>
  <c r="AF1107" i="7"/>
  <c r="AG1107" i="7"/>
  <c r="S1107" i="7"/>
  <c r="AP1107" i="7" s="1"/>
  <c r="AO1107" i="7" s="1"/>
  <c r="O1107" i="7"/>
  <c r="AQ1107" i="7"/>
  <c r="AS1107" i="7"/>
  <c r="AB1107" i="7"/>
  <c r="N1107" i="7"/>
  <c r="AI1107" i="7"/>
  <c r="AH1107" i="7"/>
  <c r="Q1107" i="7"/>
  <c r="AC1107" i="7"/>
  <c r="Z1107" i="7"/>
  <c r="AE1107" i="7"/>
  <c r="AT1107" i="7" l="1"/>
  <c r="AK1108" i="7" s="1"/>
  <c r="AA1107" i="7"/>
  <c r="AR1107" i="7"/>
  <c r="M1107" i="7"/>
  <c r="K1108" i="7" l="1"/>
  <c r="AL1108" i="7"/>
  <c r="AM1108" i="7" s="1"/>
  <c r="AN1108" i="7"/>
  <c r="R1108" i="7" l="1"/>
  <c r="W1108" i="7" l="1"/>
  <c r="AD1108" i="7"/>
  <c r="X1108" i="7"/>
  <c r="Y1108" i="7"/>
  <c r="L1108" i="7"/>
  <c r="U1108" i="7"/>
  <c r="V1108" i="7" s="1"/>
  <c r="O1108" i="7" l="1"/>
  <c r="AI1108" i="7"/>
  <c r="Q1108" i="7"/>
  <c r="AH1108" i="7"/>
  <c r="T1108" i="7"/>
  <c r="AQ1108" i="7"/>
  <c r="P1108" i="7"/>
  <c r="AF1108" i="7"/>
  <c r="AG1108" i="7"/>
  <c r="S1108" i="7"/>
  <c r="AP1108" i="7" s="1"/>
  <c r="AO1108" i="7" s="1"/>
  <c r="AE1108" i="7"/>
  <c r="Z1108" i="7"/>
  <c r="AB1108" i="7" l="1"/>
  <c r="N1108" i="7"/>
  <c r="AS1108" i="7"/>
  <c r="AT1108" i="7" s="1"/>
  <c r="AK1109" i="7" s="1"/>
  <c r="AC1108" i="7"/>
  <c r="AA1108" i="7"/>
  <c r="M1108" i="7"/>
  <c r="AR1108" i="7"/>
  <c r="AL1109" i="7" l="1"/>
  <c r="AM1109" i="7" s="1"/>
  <c r="AN1109" i="7"/>
  <c r="K1109" i="7"/>
  <c r="R1109" i="7" l="1"/>
  <c r="X1109" i="7" l="1"/>
  <c r="W1109" i="7"/>
  <c r="Y1109" i="7"/>
  <c r="T1109" i="7"/>
  <c r="U1109" i="7"/>
  <c r="V1109" i="7" s="1"/>
  <c r="Z1109" i="7" s="1"/>
  <c r="AD1109" i="7"/>
  <c r="L1109" i="7"/>
  <c r="AB1109" i="7" l="1"/>
  <c r="N1109" i="7"/>
  <c r="AS1109" i="7"/>
  <c r="O1109" i="7"/>
  <c r="AE1109" i="7"/>
  <c r="AC1109" i="7"/>
  <c r="Q1109" i="7"/>
  <c r="AH1109" i="7"/>
  <c r="AI1109" i="7"/>
  <c r="AG1109" i="7"/>
  <c r="P1109" i="7"/>
  <c r="AF1109" i="7"/>
  <c r="S1109" i="7"/>
  <c r="AQ1109" i="7"/>
  <c r="M1109" i="7" l="1"/>
  <c r="AA1109" i="7"/>
  <c r="AR1109" i="7"/>
  <c r="AP1109" i="7"/>
  <c r="AO1109" i="7" s="1"/>
  <c r="AT1109" i="7" s="1"/>
  <c r="AK1110" i="7" s="1"/>
  <c r="AL1110" i="7" l="1"/>
  <c r="AM1110" i="7" s="1"/>
  <c r="AN1110" i="7"/>
  <c r="K1110" i="7"/>
  <c r="R1110" i="7" l="1"/>
  <c r="W1110" i="7" l="1"/>
  <c r="U1110" i="7"/>
  <c r="AQ1110" i="7" s="1"/>
  <c r="Y1110" i="7"/>
  <c r="AD1110" i="7"/>
  <c r="V1110" i="7"/>
  <c r="Z1110" i="7" s="1"/>
  <c r="X1110" i="7"/>
  <c r="L1110" i="7"/>
  <c r="AH1110" i="7" l="1"/>
  <c r="AI1110" i="7"/>
  <c r="Q1110" i="7"/>
  <c r="AF1110" i="7"/>
  <c r="AG1110" i="7"/>
  <c r="P1110" i="7"/>
  <c r="S1110" i="7"/>
  <c r="O1110" i="7"/>
  <c r="T1110" i="7"/>
  <c r="AP1110" i="7"/>
  <c r="AO1110" i="7" s="1"/>
  <c r="AE1110" i="7"/>
  <c r="N1110" i="7" l="1"/>
  <c r="AS1110" i="7"/>
  <c r="AT1110" i="7" s="1"/>
  <c r="AK1111" i="7" s="1"/>
  <c r="AB1110" i="7"/>
  <c r="AC1110" i="7"/>
  <c r="AR1110" i="7"/>
  <c r="M1110" i="7"/>
  <c r="AA1110" i="7"/>
  <c r="K1111" i="7" l="1"/>
  <c r="AL1111" i="7"/>
  <c r="AM1111" i="7" s="1"/>
  <c r="AN1111" i="7"/>
  <c r="R1111" i="7" l="1"/>
  <c r="AD1111" i="7" l="1"/>
  <c r="Y1111" i="7"/>
  <c r="X1111" i="7"/>
  <c r="W1111" i="7"/>
  <c r="U1111" i="7"/>
  <c r="AQ1111" i="7" s="1"/>
  <c r="L1111" i="7"/>
  <c r="V1111" i="7" l="1"/>
  <c r="Z1111" i="7" s="1"/>
  <c r="AE1111" i="7"/>
  <c r="AI1111" i="7"/>
  <c r="AH1111" i="7"/>
  <c r="Q1111" i="7"/>
  <c r="O1111" i="7"/>
  <c r="T1111" i="7"/>
  <c r="AF1111" i="7"/>
  <c r="AG1111" i="7"/>
  <c r="P1111" i="7"/>
  <c r="S1111" i="7"/>
  <c r="AP1111" i="7" s="1"/>
  <c r="AO1111" i="7" s="1"/>
  <c r="AB1111" i="7" l="1"/>
  <c r="AS1111" i="7"/>
  <c r="AT1111" i="7" s="1"/>
  <c r="AK1112" i="7" s="1"/>
  <c r="N1111" i="7"/>
  <c r="AC1111" i="7"/>
  <c r="M1111" i="7"/>
  <c r="AR1111" i="7"/>
  <c r="AA1111" i="7"/>
  <c r="K1112" i="7" l="1"/>
  <c r="AL1112" i="7"/>
  <c r="AM1112" i="7" s="1"/>
  <c r="AN1112" i="7"/>
  <c r="R1112" i="7" l="1"/>
  <c r="Y1112" i="7" l="1"/>
  <c r="AD1112" i="7"/>
  <c r="X1112" i="7"/>
  <c r="W1112" i="7"/>
  <c r="L1112" i="7"/>
  <c r="U1112" i="7"/>
  <c r="AQ1112" i="7" s="1"/>
  <c r="V1112" i="7" l="1"/>
  <c r="Z1112" i="7" s="1"/>
  <c r="AE1112" i="7"/>
  <c r="AI1112" i="7"/>
  <c r="AH1112" i="7"/>
  <c r="Q1112" i="7"/>
  <c r="AF1112" i="7"/>
  <c r="P1112" i="7"/>
  <c r="AG1112" i="7"/>
  <c r="S1112" i="7"/>
  <c r="T1112" i="7"/>
  <c r="O1112" i="7"/>
  <c r="AB1112" i="7" l="1"/>
  <c r="N1112" i="7"/>
  <c r="AS1112" i="7"/>
  <c r="AC1112" i="7"/>
  <c r="AA1112" i="7"/>
  <c r="AR1112" i="7"/>
  <c r="M1112" i="7"/>
  <c r="AP1112" i="7"/>
  <c r="AO1112" i="7" s="1"/>
  <c r="K1113" i="7" l="1"/>
  <c r="AT1112" i="7"/>
  <c r="AK1113" i="7" s="1"/>
  <c r="AL1113" i="7" l="1"/>
  <c r="AM1113" i="7" s="1"/>
  <c r="AN1113" i="7"/>
  <c r="R1113" i="7"/>
  <c r="U1113" i="7" l="1"/>
  <c r="V1113" i="7"/>
  <c r="AQ1113" i="7"/>
  <c r="W1113" i="7"/>
  <c r="Y1113" i="7"/>
  <c r="AD1113" i="7"/>
  <c r="X1113" i="7"/>
  <c r="AE1113" i="7"/>
  <c r="L1113" i="7"/>
  <c r="AH1113" i="7" l="1"/>
  <c r="AI1113" i="7"/>
  <c r="Q1113" i="7"/>
  <c r="O1113" i="7"/>
  <c r="AG1113" i="7"/>
  <c r="AF1113" i="7"/>
  <c r="P1113" i="7"/>
  <c r="S1113" i="7"/>
  <c r="AP1113" i="7"/>
  <c r="AO1113" i="7" s="1"/>
  <c r="T1113" i="7"/>
  <c r="Z1113" i="7"/>
  <c r="N1113" i="7" l="1"/>
  <c r="AB1113" i="7"/>
  <c r="AS1113" i="7"/>
  <c r="AT1113" i="7" s="1"/>
  <c r="AK1114" i="7" s="1"/>
  <c r="AC1113" i="7"/>
  <c r="M1113" i="7"/>
  <c r="AA1113" i="7"/>
  <c r="AR1113" i="7"/>
  <c r="K1114" i="7" l="1"/>
  <c r="AL1114" i="7"/>
  <c r="AM1114" i="7" s="1"/>
  <c r="AN1114" i="7"/>
  <c r="R1114" i="7" l="1"/>
  <c r="Y1114" i="7" l="1"/>
  <c r="X1114" i="7"/>
  <c r="AD1114" i="7"/>
  <c r="U1114" i="7"/>
  <c r="V1114" i="7" s="1"/>
  <c r="Z1114" i="7" s="1"/>
  <c r="W1114" i="7"/>
  <c r="T1114" i="7" s="1"/>
  <c r="AQ1114" i="7"/>
  <c r="L1114" i="7"/>
  <c r="N1114" i="7" l="1"/>
  <c r="AB1114" i="7"/>
  <c r="AS1114" i="7"/>
  <c r="AC1114" i="7"/>
  <c r="AP1114" i="7"/>
  <c r="AO1114" i="7" s="1"/>
  <c r="AH1114" i="7"/>
  <c r="Q1114" i="7"/>
  <c r="AI1114" i="7"/>
  <c r="AT1114" i="7"/>
  <c r="AK1115" i="7" s="1"/>
  <c r="P1114" i="7"/>
  <c r="AG1114" i="7"/>
  <c r="AF1114" i="7"/>
  <c r="S1114" i="7"/>
  <c r="O1114" i="7"/>
  <c r="AE1114" i="7"/>
  <c r="AL1115" i="7" l="1"/>
  <c r="AM1115" i="7" s="1"/>
  <c r="AN1115" i="7"/>
  <c r="AA1114" i="7"/>
  <c r="M1114" i="7"/>
  <c r="AR1114" i="7"/>
  <c r="K1115" i="7" l="1"/>
  <c r="R1115" i="7" l="1"/>
  <c r="Y1115" i="7" l="1"/>
  <c r="X1115" i="7"/>
  <c r="U1115" i="7"/>
  <c r="AQ1115" i="7" s="1"/>
  <c r="W1115" i="7"/>
  <c r="AD1115" i="7"/>
  <c r="L1115" i="7"/>
  <c r="V1115" i="7" l="1"/>
  <c r="Z1115" i="7" s="1"/>
  <c r="AH1115" i="7"/>
  <c r="AI1115" i="7"/>
  <c r="Q1115" i="7"/>
  <c r="O1115" i="7"/>
  <c r="AF1115" i="7"/>
  <c r="P1115" i="7"/>
  <c r="AG1115" i="7"/>
  <c r="S1115" i="7"/>
  <c r="AE1115" i="7"/>
  <c r="T1115" i="7"/>
  <c r="AB1115" i="7" l="1"/>
  <c r="N1115" i="7"/>
  <c r="AS1115" i="7"/>
  <c r="AC1115" i="7"/>
  <c r="M1115" i="7"/>
  <c r="AA1115" i="7"/>
  <c r="AR1115" i="7"/>
  <c r="AP1115" i="7"/>
  <c r="AO1115" i="7" s="1"/>
  <c r="K1116" i="7" l="1"/>
  <c r="AT1115" i="7"/>
  <c r="AK1116" i="7" s="1"/>
  <c r="R1116" i="7" l="1"/>
  <c r="AL1116" i="7"/>
  <c r="AM1116" i="7" s="1"/>
  <c r="AN1116" i="7"/>
  <c r="Y1116" i="7" l="1"/>
  <c r="U1116" i="7"/>
  <c r="AE1116" i="7" s="1"/>
  <c r="X1116" i="7"/>
  <c r="V1116" i="7"/>
  <c r="AD1116" i="7"/>
  <c r="L1116" i="7"/>
  <c r="W1116" i="7"/>
  <c r="T1116" i="7" s="1"/>
  <c r="AC1116" i="7" s="1"/>
  <c r="AQ1116" i="7" l="1"/>
  <c r="AG1116" i="7"/>
  <c r="AF1116" i="7"/>
  <c r="P1116" i="7"/>
  <c r="S1116" i="7"/>
  <c r="Z1116" i="7"/>
  <c r="AS1116" i="7"/>
  <c r="N1116" i="7"/>
  <c r="AB1116" i="7"/>
  <c r="O1116" i="7"/>
  <c r="Q1116" i="7"/>
  <c r="AI1116" i="7"/>
  <c r="AH1116" i="7"/>
  <c r="AA1116" i="7" l="1"/>
  <c r="AR1116" i="7"/>
  <c r="M1116" i="7"/>
  <c r="AP1116" i="7"/>
  <c r="AO1116" i="7" s="1"/>
  <c r="AT1116" i="7" s="1"/>
  <c r="AK1117" i="7" s="1"/>
  <c r="AL1117" i="7" l="1"/>
  <c r="AM1117" i="7" s="1"/>
  <c r="AN1117" i="7"/>
  <c r="K1117" i="7"/>
  <c r="R1117" i="7" l="1"/>
  <c r="W1117" i="7" l="1"/>
  <c r="Y1117" i="7"/>
  <c r="T1117" i="7"/>
  <c r="X1117" i="7"/>
  <c r="AD1117" i="7"/>
  <c r="L1117" i="7"/>
  <c r="U1117" i="7"/>
  <c r="AQ1117" i="7" s="1"/>
  <c r="V1117" i="7" l="1"/>
  <c r="AB1117" i="7"/>
  <c r="AS1117" i="7"/>
  <c r="N1117" i="7"/>
  <c r="AF1117" i="7"/>
  <c r="P1117" i="7"/>
  <c r="AG1117" i="7"/>
  <c r="S1117" i="7"/>
  <c r="AC1117" i="7"/>
  <c r="Z1117" i="7"/>
  <c r="AH1117" i="7"/>
  <c r="Q1117" i="7"/>
  <c r="AI1117" i="7"/>
  <c r="O1117" i="7"/>
  <c r="AE1117" i="7"/>
  <c r="M1117" i="7" l="1"/>
  <c r="AR1117" i="7"/>
  <c r="AA1117" i="7"/>
  <c r="AP1117" i="7"/>
  <c r="AO1117" i="7" s="1"/>
  <c r="AT1117" i="7" s="1"/>
  <c r="AK1118" i="7" s="1"/>
  <c r="AL1118" i="7" l="1"/>
  <c r="AM1118" i="7" s="1"/>
  <c r="AN1118" i="7"/>
  <c r="K1118" i="7"/>
  <c r="R1118" i="7" l="1"/>
  <c r="X1118" i="7" l="1"/>
  <c r="Y1118" i="7"/>
  <c r="AD1118" i="7"/>
  <c r="W1118" i="7"/>
  <c r="U1118" i="7"/>
  <c r="V1118" i="7" s="1"/>
  <c r="L1118" i="7"/>
  <c r="AF1118" i="7" l="1"/>
  <c r="AG1118" i="7"/>
  <c r="P1118" i="7"/>
  <c r="S1118" i="7"/>
  <c r="O1118" i="7"/>
  <c r="AI1118" i="7"/>
  <c r="Q1118" i="7"/>
  <c r="AH1118" i="7"/>
  <c r="AQ1118" i="7"/>
  <c r="Z1118" i="7"/>
  <c r="AE1118" i="7"/>
  <c r="T1118" i="7"/>
  <c r="AP1118" i="7"/>
  <c r="AO1118" i="7" s="1"/>
  <c r="N1118" i="7" l="1"/>
  <c r="AS1118" i="7"/>
  <c r="AB1118" i="7"/>
  <c r="AC1118" i="7"/>
  <c r="AT1118" i="7"/>
  <c r="AK1119" i="7" s="1"/>
  <c r="AA1118" i="7"/>
  <c r="AR1118" i="7"/>
  <c r="M1118" i="7"/>
  <c r="K1119" i="7" l="1"/>
  <c r="AL1119" i="7"/>
  <c r="AM1119" i="7" s="1"/>
  <c r="AN1119" i="7"/>
  <c r="R1119" i="7" l="1"/>
  <c r="W1119" i="7" l="1"/>
  <c r="X1119" i="7"/>
  <c r="AD1119" i="7"/>
  <c r="Y1119" i="7"/>
  <c r="U1119" i="7"/>
  <c r="AQ1119" i="7" s="1"/>
  <c r="L1119" i="7"/>
  <c r="V1119" i="7"/>
  <c r="Z1119" i="7" s="1"/>
  <c r="AE1119" i="7" l="1"/>
  <c r="O1119" i="7"/>
  <c r="AI1119" i="7"/>
  <c r="Q1119" i="7"/>
  <c r="AH1119" i="7"/>
  <c r="AG1119" i="7"/>
  <c r="P1119" i="7"/>
  <c r="AF1119" i="7"/>
  <c r="S1119" i="7"/>
  <c r="T1119" i="7"/>
  <c r="AR1119" i="7" l="1"/>
  <c r="AA1119" i="7"/>
  <c r="M1119" i="7"/>
  <c r="AP1119" i="7"/>
  <c r="AO1119" i="7" s="1"/>
  <c r="N1119" i="7"/>
  <c r="AB1119" i="7"/>
  <c r="AS1119" i="7"/>
  <c r="AC1119" i="7"/>
  <c r="K1120" i="7" l="1"/>
  <c r="AT1119" i="7"/>
  <c r="AK1120" i="7" s="1"/>
  <c r="AL1120" i="7" l="1"/>
  <c r="AM1120" i="7" s="1"/>
  <c r="AN1120" i="7"/>
  <c r="R1120" i="7"/>
  <c r="X1120" i="7" l="1"/>
  <c r="AD1120" i="7"/>
  <c r="Y1120" i="7"/>
  <c r="U1120" i="7"/>
  <c r="AQ1120" i="7" s="1"/>
  <c r="W1120" i="7"/>
  <c r="V1120" i="7"/>
  <c r="L1120" i="7"/>
  <c r="AF1120" i="7" l="1"/>
  <c r="P1120" i="7"/>
  <c r="AG1120" i="7"/>
  <c r="S1120" i="7"/>
  <c r="AH1120" i="7"/>
  <c r="AI1120" i="7"/>
  <c r="Q1120" i="7"/>
  <c r="T1120" i="7"/>
  <c r="O1120" i="7"/>
  <c r="Z1120" i="7"/>
  <c r="AE1120" i="7"/>
  <c r="AP1120" i="7"/>
  <c r="AO1120" i="7" s="1"/>
  <c r="AS1120" i="7" l="1"/>
  <c r="AT1120" i="7" s="1"/>
  <c r="AK1121" i="7" s="1"/>
  <c r="AB1120" i="7"/>
  <c r="N1120" i="7"/>
  <c r="AC1120" i="7"/>
  <c r="AA1120" i="7"/>
  <c r="M1120" i="7"/>
  <c r="AR1120" i="7"/>
  <c r="K1121" i="7" l="1"/>
  <c r="AL1121" i="7"/>
  <c r="AM1121" i="7" s="1"/>
  <c r="AN1121" i="7"/>
  <c r="R1121" i="7" l="1"/>
  <c r="U1121" i="7" l="1"/>
  <c r="V1121" i="7"/>
  <c r="X1121" i="7"/>
  <c r="AD1121" i="7"/>
  <c r="W1121" i="7"/>
  <c r="Y1121" i="7"/>
  <c r="Z1121" i="7"/>
  <c r="AQ1121" i="7"/>
  <c r="AE1121" i="7"/>
  <c r="T1121" i="7"/>
  <c r="L1121" i="7"/>
  <c r="AS1121" i="7" l="1"/>
  <c r="AB1121" i="7"/>
  <c r="N1121" i="7"/>
  <c r="AG1121" i="7"/>
  <c r="AF1121" i="7"/>
  <c r="P1121" i="7"/>
  <c r="S1121" i="7"/>
  <c r="AC1121" i="7"/>
  <c r="AI1121" i="7"/>
  <c r="AH1121" i="7"/>
  <c r="Q1121" i="7"/>
  <c r="O1121" i="7"/>
  <c r="AR1121" i="7" l="1"/>
  <c r="AA1121" i="7"/>
  <c r="M1121" i="7"/>
  <c r="AP1121" i="7"/>
  <c r="AO1121" i="7" s="1"/>
  <c r="AT1121" i="7" s="1"/>
  <c r="AK1122" i="7" s="1"/>
  <c r="AL1122" i="7" l="1"/>
  <c r="AM1122" i="7" s="1"/>
  <c r="AN1122" i="7"/>
  <c r="K1122" i="7"/>
  <c r="R1122" i="7" l="1"/>
  <c r="AD1122" i="7" l="1"/>
  <c r="Y1122" i="7"/>
  <c r="X1122" i="7"/>
  <c r="W1122" i="7"/>
  <c r="U1122" i="7"/>
  <c r="AQ1122" i="7" s="1"/>
  <c r="L1122" i="7"/>
  <c r="V1122" i="7" l="1"/>
  <c r="Z1122" i="7" s="1"/>
  <c r="O1122" i="7"/>
  <c r="AE1122" i="7"/>
  <c r="Q1122" i="7"/>
  <c r="AH1122" i="7"/>
  <c r="AI1122" i="7"/>
  <c r="T1122" i="7"/>
  <c r="AF1122" i="7"/>
  <c r="AG1122" i="7"/>
  <c r="P1122" i="7"/>
  <c r="S1122" i="7"/>
  <c r="AB1122" i="7" l="1"/>
  <c r="N1122" i="7"/>
  <c r="AS1122" i="7"/>
  <c r="AC1122" i="7"/>
  <c r="AA1122" i="7"/>
  <c r="AR1122" i="7"/>
  <c r="M1122" i="7"/>
  <c r="AP1122" i="7"/>
  <c r="AO1122" i="7" s="1"/>
  <c r="K1123" i="7" l="1"/>
  <c r="AT1122" i="7"/>
  <c r="AK1123" i="7" s="1"/>
  <c r="R1123" i="7" l="1"/>
  <c r="AL1123" i="7"/>
  <c r="AM1123" i="7" s="1"/>
  <c r="AN1123" i="7"/>
  <c r="X1123" i="7" l="1"/>
  <c r="AD1123" i="7"/>
  <c r="W1123" i="7"/>
  <c r="Y1123" i="7"/>
  <c r="U1123" i="7"/>
  <c r="AE1123" i="7" s="1"/>
  <c r="T1123" i="7"/>
  <c r="L1123" i="7"/>
  <c r="V1123" i="7"/>
  <c r="Z1123" i="7" s="1"/>
  <c r="AS1123" i="7" l="1"/>
  <c r="N1123" i="7"/>
  <c r="AB1123" i="7"/>
  <c r="AH1123" i="7"/>
  <c r="AI1123" i="7"/>
  <c r="Q1123" i="7"/>
  <c r="O1123" i="7"/>
  <c r="AC1123" i="7"/>
  <c r="AQ1123" i="7"/>
  <c r="AG1123" i="7"/>
  <c r="AF1123" i="7"/>
  <c r="P1123" i="7"/>
  <c r="S1123" i="7"/>
  <c r="AP1123" i="7"/>
  <c r="AO1123" i="7" s="1"/>
  <c r="AA1123" i="7" l="1"/>
  <c r="AR1123" i="7"/>
  <c r="M1123" i="7"/>
  <c r="AT1123" i="7"/>
  <c r="AK1124" i="7" s="1"/>
  <c r="K1124" i="7" l="1"/>
  <c r="AL1124" i="7"/>
  <c r="AM1124" i="7" s="1"/>
  <c r="AN1124" i="7"/>
  <c r="R1124" i="7" l="1"/>
  <c r="W1124" i="7" l="1"/>
  <c r="U1124" i="7"/>
  <c r="V1124" i="7" s="1"/>
  <c r="T1124" i="7"/>
  <c r="AD1124" i="7"/>
  <c r="X1124" i="7"/>
  <c r="Y1124" i="7"/>
  <c r="AE1124" i="7"/>
  <c r="AC1124" i="7"/>
  <c r="AQ1124" i="7"/>
  <c r="L1124" i="7"/>
  <c r="P1124" i="7" l="1"/>
  <c r="AF1124" i="7"/>
  <c r="AG1124" i="7"/>
  <c r="S1124" i="7"/>
  <c r="AS1124" i="7"/>
  <c r="N1124" i="7"/>
  <c r="AB1124" i="7"/>
  <c r="O1124" i="7"/>
  <c r="Z1124" i="7"/>
  <c r="AH1124" i="7"/>
  <c r="Q1124" i="7"/>
  <c r="AI1124" i="7"/>
  <c r="AR1124" i="7" l="1"/>
  <c r="AA1124" i="7"/>
  <c r="M1124" i="7"/>
  <c r="AP1124" i="7"/>
  <c r="AO1124" i="7" s="1"/>
  <c r="AT1124" i="7" s="1"/>
  <c r="AK1125" i="7" s="1"/>
  <c r="AL1125" i="7" l="1"/>
  <c r="AM1125" i="7" s="1"/>
  <c r="AN1125" i="7"/>
  <c r="K1125" i="7"/>
  <c r="R1125" i="7" l="1"/>
  <c r="Y1125" i="7" l="1"/>
  <c r="L1125" i="7"/>
  <c r="U1125" i="7"/>
  <c r="V1125" i="7" s="1"/>
  <c r="Z1125" i="7" s="1"/>
  <c r="W1125" i="7"/>
  <c r="X1125" i="7"/>
  <c r="AD1125" i="7"/>
  <c r="AH1125" i="7" l="1"/>
  <c r="Q1125" i="7"/>
  <c r="AI1125" i="7"/>
  <c r="T1125" i="7"/>
  <c r="O1125" i="7"/>
  <c r="AE1125" i="7"/>
  <c r="AG1125" i="7"/>
  <c r="AF1125" i="7"/>
  <c r="P1125" i="7"/>
  <c r="S1125" i="7"/>
  <c r="AP1125" i="7" s="1"/>
  <c r="AO1125" i="7" s="1"/>
  <c r="AQ1125" i="7"/>
  <c r="N1125" i="7" l="1"/>
  <c r="AS1125" i="7"/>
  <c r="AT1125" i="7" s="1"/>
  <c r="AK1126" i="7" s="1"/>
  <c r="AB1125" i="7"/>
  <c r="AC1125" i="7"/>
  <c r="AA1125" i="7"/>
  <c r="M1125" i="7"/>
  <c r="AR1125" i="7"/>
  <c r="AL1126" i="7" l="1"/>
  <c r="AM1126" i="7" s="1"/>
  <c r="AN1126" i="7"/>
  <c r="K1126" i="7"/>
  <c r="R1126" i="7" l="1"/>
  <c r="Y1126" i="7" l="1"/>
  <c r="U1126" i="7"/>
  <c r="V1126" i="7"/>
  <c r="Z1126" i="7" s="1"/>
  <c r="W1126" i="7"/>
  <c r="L1126" i="7"/>
  <c r="AE1126" i="7"/>
  <c r="X1126" i="7"/>
  <c r="AD1126" i="7"/>
  <c r="Q1126" i="7" l="1"/>
  <c r="AH1126" i="7"/>
  <c r="AI1126" i="7"/>
  <c r="T1126" i="7"/>
  <c r="O1126" i="7"/>
  <c r="AF1126" i="7"/>
  <c r="P1126" i="7"/>
  <c r="AG1126" i="7"/>
  <c r="S1126" i="7"/>
  <c r="AQ1126" i="7"/>
  <c r="AP1126" i="7"/>
  <c r="AO1126" i="7" s="1"/>
  <c r="AS1126" i="7" l="1"/>
  <c r="AB1126" i="7"/>
  <c r="N1126" i="7"/>
  <c r="AC1126" i="7"/>
  <c r="AT1126" i="7"/>
  <c r="AK1127" i="7" s="1"/>
  <c r="AA1126" i="7"/>
  <c r="AR1126" i="7"/>
  <c r="M1126" i="7"/>
  <c r="K1127" i="7" l="1"/>
  <c r="AL1127" i="7"/>
  <c r="AM1127" i="7" s="1"/>
  <c r="AN1127" i="7"/>
  <c r="R1127" i="7" l="1"/>
  <c r="X1127" i="7" l="1"/>
  <c r="W1127" i="7"/>
  <c r="Y1127" i="7"/>
  <c r="AD1127" i="7"/>
  <c r="U1127" i="7"/>
  <c r="V1127" i="7" s="1"/>
  <c r="Z1127" i="7" s="1"/>
  <c r="L1127" i="7"/>
  <c r="O1127" i="7" l="1"/>
  <c r="AG1127" i="7"/>
  <c r="P1127" i="7"/>
  <c r="AF1127" i="7"/>
  <c r="S1127" i="7"/>
  <c r="AE1127" i="7"/>
  <c r="Q1127" i="7"/>
  <c r="AH1127" i="7"/>
  <c r="AI1127" i="7"/>
  <c r="AQ1127" i="7"/>
  <c r="T1127" i="7"/>
  <c r="AA1127" i="7" l="1"/>
  <c r="M1127" i="7"/>
  <c r="AR1127" i="7"/>
  <c r="N1127" i="7"/>
  <c r="AS1127" i="7"/>
  <c r="AB1127" i="7"/>
  <c r="AC1127" i="7"/>
  <c r="AP1127" i="7"/>
  <c r="AO1127" i="7" s="1"/>
  <c r="AT1127" i="7" s="1"/>
  <c r="AK1128" i="7" s="1"/>
  <c r="AL1128" i="7" l="1"/>
  <c r="AM1128" i="7" s="1"/>
  <c r="AN1128" i="7"/>
  <c r="K1128" i="7"/>
  <c r="R1128" i="7" l="1"/>
  <c r="W1128" i="7" l="1"/>
  <c r="L1128" i="7"/>
  <c r="Y1128" i="7"/>
  <c r="X1128" i="7"/>
  <c r="AD1128" i="7"/>
  <c r="T1128" i="7"/>
  <c r="U1128" i="7"/>
  <c r="V1128" i="7"/>
  <c r="Z1128" i="7" s="1"/>
  <c r="N1128" i="7" l="1"/>
  <c r="AS1128" i="7"/>
  <c r="AB1128" i="7"/>
  <c r="O1128" i="7"/>
  <c r="AC1128" i="7"/>
  <c r="AQ1128" i="7"/>
  <c r="AE1128" i="7"/>
  <c r="AF1128" i="7"/>
  <c r="AG1128" i="7"/>
  <c r="P1128" i="7"/>
  <c r="S1128" i="7"/>
  <c r="AP1128" i="7" s="1"/>
  <c r="AO1128" i="7" s="1"/>
  <c r="AI1128" i="7"/>
  <c r="AH1128" i="7"/>
  <c r="Q1128" i="7"/>
  <c r="AT1128" i="7" l="1"/>
  <c r="AK1129" i="7" s="1"/>
  <c r="AL1129" i="7" s="1"/>
  <c r="AM1129" i="7" s="1"/>
  <c r="AR1128" i="7"/>
  <c r="AA1128" i="7"/>
  <c r="M1128" i="7"/>
  <c r="AN1129" i="7" l="1"/>
  <c r="K1129" i="7"/>
  <c r="R1129" i="7" l="1"/>
  <c r="L1129" i="7" l="1"/>
  <c r="W1129" i="7"/>
  <c r="T1129" i="7"/>
  <c r="X1129" i="7"/>
  <c r="Y1129" i="7"/>
  <c r="AD1129" i="7"/>
  <c r="U1129" i="7"/>
  <c r="AC1129" i="7"/>
  <c r="AQ1129" i="7"/>
  <c r="V1129" i="7"/>
  <c r="Z1129" i="7" s="1"/>
  <c r="O1129" i="7" l="1"/>
  <c r="AP1129" i="7"/>
  <c r="AO1129" i="7" s="1"/>
  <c r="AH1129" i="7"/>
  <c r="AI1129" i="7"/>
  <c r="Q1129" i="7"/>
  <c r="AE1129" i="7"/>
  <c r="AS1129" i="7"/>
  <c r="AT1129" i="7" s="1"/>
  <c r="AB1129" i="7"/>
  <c r="N1129" i="7"/>
  <c r="AG1129" i="7"/>
  <c r="P1129" i="7"/>
  <c r="AF1129" i="7"/>
  <c r="S1129" i="7"/>
  <c r="M1129" i="7" l="1"/>
  <c r="AR1129" i="7"/>
  <c r="AA1129" i="7"/>
</calcChain>
</file>

<file path=xl/comments1.xml><?xml version="1.0" encoding="utf-8"?>
<comments xmlns="http://schemas.openxmlformats.org/spreadsheetml/2006/main">
  <authors>
    <author>Автор</author>
  </authors>
  <commentList>
    <comment ref="F13" authorId="0">
      <text>
        <r>
          <rPr>
            <b/>
            <sz val="9"/>
            <color indexed="81"/>
            <rFont val="Tahoma"/>
            <charset val="1"/>
          </rPr>
          <t>Скорости в течения жидкости в НКТ, КП и ЭК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U30" authorId="0">
      <text>
        <r>
          <rPr>
            <b/>
            <sz val="9"/>
            <color indexed="81"/>
            <rFont val="Tahoma"/>
            <family val="2"/>
            <charset val="204"/>
          </rPr>
          <t>что делать когда ЖГ доходит до НКТ?)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K23" authorId="0">
      <text>
        <r>
          <rPr>
            <b/>
            <sz val="9"/>
            <color indexed="81"/>
            <rFont val="Tahoma"/>
            <charset val="1"/>
          </rPr>
          <t>Скорости в течения жидкости в НКТ, КП и ЭК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U30" authorId="0">
      <text>
        <r>
          <rPr>
            <b/>
            <sz val="9"/>
            <color indexed="81"/>
            <rFont val="Tahoma"/>
            <family val="2"/>
            <charset val="204"/>
          </rPr>
          <t>что делать когда ЖГ доходит до НКТ?)</t>
        </r>
      </text>
    </comment>
  </commentList>
</comments>
</file>

<file path=xl/comments3.xml><?xml version="1.0" encoding="utf-8"?>
<comments xmlns="http://schemas.openxmlformats.org/spreadsheetml/2006/main">
  <authors>
    <author>Автор</author>
  </authors>
  <commentList>
    <comment ref="K23" authorId="0">
      <text>
        <r>
          <rPr>
            <b/>
            <sz val="9"/>
            <color indexed="81"/>
            <rFont val="Tahoma"/>
            <charset val="1"/>
          </rPr>
          <t>Скорости в течения жидкости в НКТ, КП и ЭК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AA29" authorId="0">
      <text>
        <r>
          <rPr>
            <b/>
            <sz val="9"/>
            <color indexed="81"/>
            <rFont val="Tahoma"/>
            <family val="2"/>
            <charset val="204"/>
          </rPr>
          <t>что делать когда ЖГ доходит до НКТ?)</t>
        </r>
      </text>
    </comment>
  </commentList>
</comments>
</file>

<file path=xl/sharedStrings.xml><?xml version="1.0" encoding="utf-8"?>
<sst xmlns="http://schemas.openxmlformats.org/spreadsheetml/2006/main" count="501" uniqueCount="137">
  <si>
    <t>Дано:</t>
  </si>
  <si>
    <t>Рпл</t>
  </si>
  <si>
    <t>Па</t>
  </si>
  <si>
    <t>L</t>
  </si>
  <si>
    <t>м</t>
  </si>
  <si>
    <t>dl</t>
  </si>
  <si>
    <t>Lнкт</t>
  </si>
  <si>
    <t>rн</t>
  </si>
  <si>
    <t>кг/м3</t>
  </si>
  <si>
    <t>rжг</t>
  </si>
  <si>
    <t>g</t>
  </si>
  <si>
    <t>м/с2</t>
  </si>
  <si>
    <t>dнкт</t>
  </si>
  <si>
    <t>Dнкт</t>
  </si>
  <si>
    <t>dэк</t>
  </si>
  <si>
    <t>Dэк</t>
  </si>
  <si>
    <t>Q</t>
  </si>
  <si>
    <t>м3/с</t>
  </si>
  <si>
    <t>Решение:</t>
  </si>
  <si>
    <t>Hстат</t>
  </si>
  <si>
    <t>t</t>
  </si>
  <si>
    <t>Uнкт</t>
  </si>
  <si>
    <t>нефть</t>
  </si>
  <si>
    <t>жидкость глушения</t>
  </si>
  <si>
    <t>Uкп</t>
  </si>
  <si>
    <t>Uэк</t>
  </si>
  <si>
    <t>dh</t>
  </si>
  <si>
    <t>R</t>
  </si>
  <si>
    <t>Pс, Па</t>
  </si>
  <si>
    <t>-</t>
  </si>
  <si>
    <t>Vжг, м3</t>
  </si>
  <si>
    <t>нкт</t>
  </si>
  <si>
    <t>кп</t>
  </si>
  <si>
    <t>эк</t>
  </si>
  <si>
    <t>Vн</t>
  </si>
  <si>
    <t>Vжг</t>
  </si>
  <si>
    <t>Vпогл</t>
  </si>
  <si>
    <t>dh(пересчет)</t>
  </si>
  <si>
    <t>v_пересчет, м/с</t>
  </si>
  <si>
    <t>v_dr/rж, м/с</t>
  </si>
  <si>
    <t>Sнкт</t>
  </si>
  <si>
    <t>м2</t>
  </si>
  <si>
    <t>Sкп</t>
  </si>
  <si>
    <t>Sэк</t>
  </si>
  <si>
    <t>Pкп, Па</t>
  </si>
  <si>
    <t>Рнкт, Па</t>
  </si>
  <si>
    <t>Рэк, Па</t>
  </si>
  <si>
    <t>Hжг, м</t>
  </si>
  <si>
    <t>Высота столба жг в нкт</t>
  </si>
  <si>
    <t>hнкт</t>
  </si>
  <si>
    <t>hкп</t>
  </si>
  <si>
    <t>hэк</t>
  </si>
  <si>
    <t>Рнкт, атм</t>
  </si>
  <si>
    <t>Pкп, атм</t>
  </si>
  <si>
    <t>Рэк, атм</t>
  </si>
  <si>
    <t>Pс, атм</t>
  </si>
  <si>
    <t>Qпогл</t>
  </si>
  <si>
    <t>h</t>
  </si>
  <si>
    <t>k0</t>
  </si>
  <si>
    <t>mu0</t>
  </si>
  <si>
    <t>mu_г</t>
  </si>
  <si>
    <t>k_г</t>
  </si>
  <si>
    <t>rc</t>
  </si>
  <si>
    <t>Rк</t>
  </si>
  <si>
    <t>Па*с</t>
  </si>
  <si>
    <t>50 мД</t>
  </si>
  <si>
    <t>m</t>
  </si>
  <si>
    <t>Вопрос: как работать с dP? Pi - Pпл или Pi - Pi-1</t>
  </si>
  <si>
    <t>Pу, Па</t>
  </si>
  <si>
    <t>Что будет когда ЖГ достигнет устья?</t>
  </si>
  <si>
    <t>V*жг, м3</t>
  </si>
  <si>
    <t>dhжг</t>
  </si>
  <si>
    <t>dh*жг</t>
  </si>
  <si>
    <t>Гидростат</t>
  </si>
  <si>
    <t>Uстат</t>
  </si>
  <si>
    <t>dt</t>
  </si>
  <si>
    <t>с</t>
  </si>
  <si>
    <t>L, м</t>
  </si>
  <si>
    <t>V, м3</t>
  </si>
  <si>
    <t>1. Я не привязал закон Торричелли, при любом расходе уровень слишком быстро выравнивается</t>
  </si>
  <si>
    <t>2. Я не привязал инклинометрию</t>
  </si>
  <si>
    <t>3. Я не привязал стадии/объемы закачки и т.д.</t>
  </si>
  <si>
    <t>4. Я не учитывал увеличение устьевого давления при достижении ЖГ устья</t>
  </si>
  <si>
    <t>в 3 раза больше чем у нефти</t>
  </si>
  <si>
    <t>в 5 раз меньше чем у нефти</t>
  </si>
  <si>
    <t>R_н</t>
  </si>
  <si>
    <t>R_ЖГ</t>
  </si>
  <si>
    <t>Qпогл_нов</t>
  </si>
  <si>
    <t>H*жг</t>
  </si>
  <si>
    <t>5. Не посчитаны потери на трение</t>
  </si>
  <si>
    <t>h_ур, м</t>
  </si>
  <si>
    <t>v</t>
  </si>
  <si>
    <t>z1</t>
  </si>
  <si>
    <t>z2</t>
  </si>
  <si>
    <t>S0</t>
  </si>
  <si>
    <t>S1</t>
  </si>
  <si>
    <t>S2</t>
  </si>
  <si>
    <t>sqrt(z1-z2)</t>
  </si>
  <si>
    <t>v, м/с</t>
  </si>
  <si>
    <t>Md</t>
  </si>
  <si>
    <t>I</t>
  </si>
  <si>
    <t>A</t>
  </si>
  <si>
    <t>betta</t>
  </si>
  <si>
    <t>RF</t>
  </si>
  <si>
    <t>X</t>
  </si>
  <si>
    <t>Y</t>
  </si>
  <si>
    <t>Z</t>
  </si>
  <si>
    <t>v_nkt</t>
  </si>
  <si>
    <t>v_ek</t>
  </si>
  <si>
    <t>v_kp</t>
  </si>
  <si>
    <t>м/с</t>
  </si>
  <si>
    <t>можно не учитывать, скорость низкая</t>
  </si>
  <si>
    <t>Ртр, Па</t>
  </si>
  <si>
    <t>md</t>
  </si>
  <si>
    <t>tvd</t>
  </si>
  <si>
    <t>Pу = Ртр , Па</t>
  </si>
  <si>
    <t>U*нкт</t>
  </si>
  <si>
    <t>U*кп</t>
  </si>
  <si>
    <t>U*эк</t>
  </si>
  <si>
    <t>Vнкт</t>
  </si>
  <si>
    <t>Vкп</t>
  </si>
  <si>
    <t>Vэк</t>
  </si>
  <si>
    <t>Объемы</t>
  </si>
  <si>
    <t>Высоты столба</t>
  </si>
  <si>
    <t>Уровни</t>
  </si>
  <si>
    <t>mu_н</t>
  </si>
  <si>
    <t>k_н</t>
  </si>
  <si>
    <t>mu_жг</t>
  </si>
  <si>
    <t>k_жг</t>
  </si>
  <si>
    <t>Параметры пласта</t>
  </si>
  <si>
    <t>Привязал</t>
  </si>
  <si>
    <t>Лучше в питоне это реализовать</t>
  </si>
  <si>
    <t>Посчитал</t>
  </si>
  <si>
    <t>4. Не посчитаны потери на трение</t>
  </si>
  <si>
    <t>Не привязал</t>
  </si>
  <si>
    <t>V</t>
  </si>
  <si>
    <t>Vпогл_сумм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</si>
</sst>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"/>
    <numFmt numFmtId="165" formatCode="0.000"/>
    <numFmt numFmtId="166" formatCode="0.0000"/>
    <numFmt numFmtId="167" formatCode="0.000000"/>
    <numFmt numFmtId="168" formatCode="0.00000"/>
    <numFmt numFmtId="171" formatCode="0.000000000"/>
    <numFmt numFmtId="176" formatCode="0.0000000000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b/>
      <sz val="9"/>
      <color indexed="81"/>
      <name val="Tahoma"/>
      <family val="2"/>
      <charset val="204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9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215"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/>
    <xf numFmtId="0" fontId="0" fillId="0" borderId="0" xfId="0" applyBorder="1"/>
    <xf numFmtId="0" fontId="0" fillId="0" borderId="0" xfId="0" applyAlignment="1">
      <alignment wrapText="1"/>
    </xf>
    <xf numFmtId="0" fontId="0" fillId="0" borderId="9" xfId="0" applyBorder="1"/>
    <xf numFmtId="0" fontId="0" fillId="0" borderId="10" xfId="0" applyBorder="1"/>
    <xf numFmtId="0" fontId="0" fillId="0" borderId="13" xfId="0" applyBorder="1"/>
    <xf numFmtId="0" fontId="0" fillId="0" borderId="14" xfId="0" applyBorder="1"/>
    <xf numFmtId="0" fontId="0" fillId="0" borderId="20" xfId="0" applyBorder="1"/>
    <xf numFmtId="0" fontId="0" fillId="0" borderId="1" xfId="0" applyBorder="1"/>
    <xf numFmtId="0" fontId="0" fillId="6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164" fontId="0" fillId="0" borderId="13" xfId="0" applyNumberFormat="1" applyBorder="1"/>
    <xf numFmtId="164" fontId="0" fillId="0" borderId="14" xfId="0" applyNumberFormat="1" applyBorder="1"/>
    <xf numFmtId="1" fontId="0" fillId="0" borderId="13" xfId="0" applyNumberFormat="1" applyBorder="1"/>
    <xf numFmtId="1" fontId="0" fillId="0" borderId="14" xfId="0" applyNumberFormat="1" applyBorder="1"/>
    <xf numFmtId="2" fontId="0" fillId="0" borderId="13" xfId="0" applyNumberFormat="1" applyBorder="1"/>
    <xf numFmtId="0" fontId="0" fillId="0" borderId="0" xfId="0" applyAlignment="1">
      <alignment horizontal="left"/>
    </xf>
    <xf numFmtId="0" fontId="0" fillId="8" borderId="19" xfId="0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7" borderId="19" xfId="0" applyFill="1" applyBorder="1" applyAlignment="1">
      <alignment horizontal="center" vertical="center"/>
    </xf>
    <xf numFmtId="165" fontId="0" fillId="0" borderId="22" xfId="0" applyNumberFormat="1" applyFill="1" applyBorder="1"/>
    <xf numFmtId="165" fontId="0" fillId="0" borderId="23" xfId="0" applyNumberFormat="1" applyFill="1" applyBorder="1"/>
    <xf numFmtId="165" fontId="0" fillId="0" borderId="10" xfId="0" applyNumberFormat="1" applyFill="1" applyBorder="1"/>
    <xf numFmtId="165" fontId="0" fillId="0" borderId="14" xfId="0" applyNumberFormat="1" applyFill="1" applyBorder="1"/>
    <xf numFmtId="166" fontId="0" fillId="0" borderId="22" xfId="0" applyNumberFormat="1" applyFill="1" applyBorder="1"/>
    <xf numFmtId="166" fontId="0" fillId="0" borderId="10" xfId="0" applyNumberFormat="1" applyFill="1" applyBorder="1"/>
    <xf numFmtId="2" fontId="0" fillId="0" borderId="14" xfId="0" applyNumberFormat="1" applyBorder="1"/>
    <xf numFmtId="0" fontId="0" fillId="8" borderId="14" xfId="0" applyFill="1" applyBorder="1"/>
    <xf numFmtId="0" fontId="0" fillId="8" borderId="13" xfId="0" applyFill="1" applyBorder="1"/>
    <xf numFmtId="164" fontId="0" fillId="8" borderId="14" xfId="0" applyNumberFormat="1" applyFill="1" applyBorder="1"/>
    <xf numFmtId="2" fontId="0" fillId="8" borderId="13" xfId="0" applyNumberFormat="1" applyFill="1" applyBorder="1"/>
    <xf numFmtId="2" fontId="0" fillId="8" borderId="14" xfId="0" applyNumberFormat="1" applyFill="1" applyBorder="1"/>
    <xf numFmtId="1" fontId="0" fillId="8" borderId="14" xfId="0" applyNumberFormat="1" applyFill="1" applyBorder="1"/>
    <xf numFmtId="0" fontId="0" fillId="8" borderId="0" xfId="0" applyFill="1"/>
    <xf numFmtId="165" fontId="0" fillId="0" borderId="0" xfId="0" applyNumberFormat="1"/>
    <xf numFmtId="0" fontId="2" fillId="0" borderId="0" xfId="0" applyFont="1"/>
    <xf numFmtId="164" fontId="0" fillId="0" borderId="14" xfId="0" applyNumberFormat="1" applyFill="1" applyBorder="1"/>
    <xf numFmtId="0" fontId="0" fillId="0" borderId="0" xfId="0" applyFill="1"/>
    <xf numFmtId="1" fontId="0" fillId="0" borderId="10" xfId="0" applyNumberFormat="1" applyBorder="1"/>
    <xf numFmtId="1" fontId="0" fillId="8" borderId="10" xfId="0" applyNumberFormat="1" applyFill="1" applyBorder="1"/>
    <xf numFmtId="0" fontId="0" fillId="0" borderId="0" xfId="0" applyAlignment="1"/>
    <xf numFmtId="1" fontId="0" fillId="0" borderId="0" xfId="0" applyNumberFormat="1" applyFill="1"/>
    <xf numFmtId="1" fontId="0" fillId="0" borderId="27" xfId="0" applyNumberFormat="1" applyFill="1" applyBorder="1"/>
    <xf numFmtId="0" fontId="4" fillId="9" borderId="19" xfId="0" applyFont="1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2" fontId="4" fillId="9" borderId="13" xfId="0" applyNumberFormat="1" applyFont="1" applyFill="1" applyBorder="1"/>
    <xf numFmtId="2" fontId="4" fillId="9" borderId="14" xfId="0" applyNumberFormat="1" applyFont="1" applyFill="1" applyBorder="1"/>
    <xf numFmtId="0" fontId="0" fillId="10" borderId="2" xfId="0" applyFill="1" applyBorder="1" applyAlignment="1">
      <alignment horizontal="center" vertical="center"/>
    </xf>
    <xf numFmtId="2" fontId="0" fillId="10" borderId="13" xfId="0" applyNumberFormat="1" applyFill="1" applyBorder="1"/>
    <xf numFmtId="0" fontId="0" fillId="10" borderId="13" xfId="0" applyFill="1" applyBorder="1"/>
    <xf numFmtId="0" fontId="0" fillId="10" borderId="14" xfId="0" applyFill="1" applyBorder="1"/>
    <xf numFmtId="2" fontId="0" fillId="10" borderId="14" xfId="0" applyNumberFormat="1" applyFill="1" applyBorder="1"/>
    <xf numFmtId="165" fontId="0" fillId="10" borderId="14" xfId="0" applyNumberFormat="1" applyFill="1" applyBorder="1"/>
    <xf numFmtId="0" fontId="0" fillId="11" borderId="2" xfId="0" applyFill="1" applyBorder="1" applyAlignment="1">
      <alignment horizontal="center" vertical="center"/>
    </xf>
    <xf numFmtId="1" fontId="0" fillId="11" borderId="13" xfId="0" applyNumberFormat="1" applyFill="1" applyBorder="1"/>
    <xf numFmtId="1" fontId="0" fillId="11" borderId="14" xfId="0" applyNumberFormat="1" applyFill="1" applyBorder="1"/>
    <xf numFmtId="0" fontId="0" fillId="3" borderId="2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1" fontId="0" fillId="3" borderId="13" xfId="0" applyNumberFormat="1" applyFill="1" applyBorder="1"/>
    <xf numFmtId="1" fontId="4" fillId="3" borderId="14" xfId="0" applyNumberFormat="1" applyFont="1" applyFill="1" applyBorder="1"/>
    <xf numFmtId="1" fontId="0" fillId="3" borderId="14" xfId="0" applyNumberFormat="1" applyFill="1" applyBorder="1"/>
    <xf numFmtId="0" fontId="0" fillId="12" borderId="2" xfId="0" applyFill="1" applyBorder="1" applyAlignment="1">
      <alignment horizontal="center" vertical="center"/>
    </xf>
    <xf numFmtId="1" fontId="0" fillId="12" borderId="13" xfId="0" applyNumberFormat="1" applyFill="1" applyBorder="1"/>
    <xf numFmtId="0" fontId="0" fillId="0" borderId="13" xfId="0" applyFill="1" applyBorder="1"/>
    <xf numFmtId="167" fontId="0" fillId="0" borderId="10" xfId="0" applyNumberFormat="1" applyFill="1" applyBorder="1"/>
    <xf numFmtId="0" fontId="6" fillId="0" borderId="0" xfId="0" applyFont="1"/>
    <xf numFmtId="0" fontId="5" fillId="0" borderId="0" xfId="0" applyFont="1"/>
    <xf numFmtId="0" fontId="1" fillId="0" borderId="0" xfId="1"/>
    <xf numFmtId="0" fontId="6" fillId="0" borderId="0" xfId="1" applyFont="1"/>
    <xf numFmtId="0" fontId="5" fillId="0" borderId="0" xfId="1" applyFont="1"/>
    <xf numFmtId="166" fontId="0" fillId="0" borderId="13" xfId="0" applyNumberFormat="1" applyBorder="1"/>
    <xf numFmtId="166" fontId="0" fillId="8" borderId="13" xfId="0" applyNumberFormat="1" applyFill="1" applyBorder="1"/>
    <xf numFmtId="1" fontId="0" fillId="0" borderId="0" xfId="0" applyNumberFormat="1" applyFill="1" applyBorder="1"/>
    <xf numFmtId="0" fontId="0" fillId="0" borderId="7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31" xfId="0" applyBorder="1"/>
    <xf numFmtId="0" fontId="0" fillId="0" borderId="25" xfId="0" applyBorder="1"/>
    <xf numFmtId="1" fontId="0" fillId="0" borderId="0" xfId="0" applyNumberFormat="1"/>
    <xf numFmtId="1" fontId="0" fillId="0" borderId="0" xfId="0" applyNumberFormat="1" applyAlignment="1">
      <alignment horizontal="right"/>
    </xf>
    <xf numFmtId="1" fontId="0" fillId="0" borderId="0" xfId="0" applyNumberFormat="1" applyAlignment="1">
      <alignment horizontal="left"/>
    </xf>
    <xf numFmtId="1" fontId="0" fillId="0" borderId="13" xfId="0" applyNumberFormat="1" applyFill="1" applyBorder="1"/>
    <xf numFmtId="1" fontId="0" fillId="6" borderId="13" xfId="0" applyNumberFormat="1" applyFill="1" applyBorder="1"/>
    <xf numFmtId="1" fontId="0" fillId="12" borderId="9" xfId="0" applyNumberFormat="1" applyFill="1" applyBorder="1"/>
    <xf numFmtId="0" fontId="0" fillId="13" borderId="2" xfId="0" applyFill="1" applyBorder="1" applyAlignment="1">
      <alignment horizontal="center" vertical="center"/>
    </xf>
    <xf numFmtId="0" fontId="0" fillId="15" borderId="2" xfId="0" applyFill="1" applyBorder="1" applyAlignment="1">
      <alignment horizontal="center" vertical="center"/>
    </xf>
    <xf numFmtId="0" fontId="0" fillId="0" borderId="0" xfId="0" applyBorder="1" applyAlignment="1">
      <alignment horizontal="right"/>
    </xf>
    <xf numFmtId="0" fontId="4" fillId="2" borderId="19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2" fontId="4" fillId="2" borderId="13" xfId="0" applyNumberFormat="1" applyFont="1" applyFill="1" applyBorder="1"/>
    <xf numFmtId="2" fontId="0" fillId="2" borderId="13" xfId="0" applyNumberFormat="1" applyFill="1" applyBorder="1"/>
    <xf numFmtId="2" fontId="4" fillId="2" borderId="14" xfId="0" applyNumberFormat="1" applyFont="1" applyFill="1" applyBorder="1"/>
    <xf numFmtId="2" fontId="0" fillId="2" borderId="14" xfId="0" applyNumberFormat="1" applyFill="1" applyBorder="1"/>
    <xf numFmtId="0" fontId="4" fillId="13" borderId="2" xfId="0" applyFont="1" applyFill="1" applyBorder="1" applyAlignment="1">
      <alignment horizontal="center" vertical="center"/>
    </xf>
    <xf numFmtId="2" fontId="4" fillId="13" borderId="13" xfId="0" applyNumberFormat="1" applyFont="1" applyFill="1" applyBorder="1"/>
    <xf numFmtId="0" fontId="0" fillId="13" borderId="13" xfId="0" applyFill="1" applyBorder="1"/>
    <xf numFmtId="0" fontId="0" fillId="13" borderId="14" xfId="0" applyFill="1" applyBorder="1"/>
    <xf numFmtId="2" fontId="4" fillId="13" borderId="14" xfId="0" applyNumberFormat="1" applyFont="1" applyFill="1" applyBorder="1"/>
    <xf numFmtId="2" fontId="0" fillId="13" borderId="14" xfId="0" applyNumberFormat="1" applyFill="1" applyBorder="1"/>
    <xf numFmtId="1" fontId="0" fillId="2" borderId="13" xfId="0" applyNumberFormat="1" applyFill="1" applyBorder="1"/>
    <xf numFmtId="1" fontId="0" fillId="2" borderId="14" xfId="0" applyNumberFormat="1" applyFill="1" applyBorder="1"/>
    <xf numFmtId="1" fontId="0" fillId="13" borderId="13" xfId="0" applyNumberFormat="1" applyFill="1" applyBorder="1"/>
    <xf numFmtId="0" fontId="0" fillId="13" borderId="19" xfId="0" applyFill="1" applyBorder="1" applyAlignment="1">
      <alignment horizontal="center" vertical="center"/>
    </xf>
    <xf numFmtId="0" fontId="0" fillId="0" borderId="0" xfId="0" applyBorder="1" applyAlignment="1"/>
    <xf numFmtId="0" fontId="0" fillId="0" borderId="0" xfId="0" applyBorder="1" applyAlignment="1">
      <alignment horizontal="center"/>
    </xf>
    <xf numFmtId="164" fontId="0" fillId="0" borderId="0" xfId="0" applyNumberFormat="1" applyAlignment="1">
      <alignment horizontal="right"/>
    </xf>
    <xf numFmtId="0" fontId="0" fillId="0" borderId="33" xfId="0" applyBorder="1"/>
    <xf numFmtId="0" fontId="0" fillId="0" borderId="33" xfId="0" applyBorder="1" applyAlignment="1">
      <alignment horizontal="right"/>
    </xf>
    <xf numFmtId="0" fontId="0" fillId="0" borderId="34" xfId="0" applyBorder="1" applyAlignment="1">
      <alignment horizontal="left"/>
    </xf>
    <xf numFmtId="0" fontId="0" fillId="0" borderId="35" xfId="0" applyBorder="1" applyAlignment="1">
      <alignment horizontal="right"/>
    </xf>
    <xf numFmtId="0" fontId="0" fillId="0" borderId="36" xfId="0" applyBorder="1" applyAlignment="1">
      <alignment horizontal="left"/>
    </xf>
    <xf numFmtId="0" fontId="0" fillId="0" borderId="37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9" xfId="0" applyBorder="1" applyAlignment="1">
      <alignment horizontal="left"/>
    </xf>
    <xf numFmtId="0" fontId="0" fillId="0" borderId="40" xfId="0" applyBorder="1"/>
    <xf numFmtId="168" fontId="0" fillId="0" borderId="23" xfId="0" applyNumberFormat="1" applyFill="1" applyBorder="1"/>
    <xf numFmtId="168" fontId="0" fillId="0" borderId="14" xfId="0" applyNumberFormat="1" applyFill="1" applyBorder="1"/>
    <xf numFmtId="168" fontId="0" fillId="0" borderId="41" xfId="0" applyNumberFormat="1" applyFill="1" applyBorder="1"/>
    <xf numFmtId="1" fontId="0" fillId="13" borderId="12" xfId="0" applyNumberFormat="1" applyFill="1" applyBorder="1"/>
    <xf numFmtId="0" fontId="0" fillId="11" borderId="0" xfId="0" applyFill="1"/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1" xfId="0" applyFill="1" applyBorder="1" applyAlignment="1">
      <alignment horizontal="center" vertical="center" wrapText="1"/>
    </xf>
    <xf numFmtId="0" fontId="0" fillId="0" borderId="12" xfId="0" applyFill="1" applyBorder="1" applyAlignment="1">
      <alignment horizontal="center" vertical="center" wrapText="1"/>
    </xf>
    <xf numFmtId="0" fontId="0" fillId="0" borderId="28" xfId="0" applyFill="1" applyBorder="1" applyAlignment="1">
      <alignment horizontal="center" vertical="center" wrapText="1"/>
    </xf>
    <xf numFmtId="0" fontId="0" fillId="0" borderId="24" xfId="0" applyFill="1" applyBorder="1" applyAlignment="1">
      <alignment horizontal="center" vertical="center"/>
    </xf>
    <xf numFmtId="0" fontId="0" fillId="0" borderId="25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1" fontId="0" fillId="0" borderId="11" xfId="0" applyNumberFormat="1" applyFill="1" applyBorder="1" applyAlignment="1">
      <alignment horizontal="center" vertical="center" wrapText="1"/>
    </xf>
    <xf numFmtId="1" fontId="0" fillId="0" borderId="12" xfId="0" applyNumberFormat="1" applyFill="1" applyBorder="1" applyAlignment="1">
      <alignment horizontal="center" vertical="center" wrapText="1"/>
    </xf>
    <xf numFmtId="0" fontId="0" fillId="2" borderId="16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13" borderId="19" xfId="0" applyFill="1" applyBorder="1" applyAlignment="1">
      <alignment horizontal="center" vertical="center"/>
    </xf>
    <xf numFmtId="0" fontId="0" fillId="13" borderId="26" xfId="0" applyFill="1" applyBorder="1" applyAlignment="1">
      <alignment horizontal="center" vertical="center"/>
    </xf>
    <xf numFmtId="0" fontId="0" fillId="13" borderId="21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0" fillId="13" borderId="29" xfId="0" applyFill="1" applyBorder="1" applyAlignment="1">
      <alignment horizontal="center" vertical="center"/>
    </xf>
    <xf numFmtId="0" fontId="0" fillId="13" borderId="24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4" fillId="2" borderId="32" xfId="0" applyFont="1" applyFill="1" applyBorder="1" applyAlignment="1">
      <alignment horizontal="center" vertical="center"/>
    </xf>
    <xf numFmtId="0" fontId="4" fillId="2" borderId="26" xfId="0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17" borderId="19" xfId="0" applyFill="1" applyBorder="1" applyAlignment="1">
      <alignment horizontal="center"/>
    </xf>
    <xf numFmtId="0" fontId="0" fillId="17" borderId="26" xfId="0" applyFill="1" applyBorder="1" applyAlignment="1">
      <alignment horizontal="center"/>
    </xf>
    <xf numFmtId="0" fontId="0" fillId="17" borderId="21" xfId="0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16" borderId="26" xfId="0" applyFill="1" applyBorder="1" applyAlignment="1">
      <alignment horizontal="center"/>
    </xf>
    <xf numFmtId="0" fontId="0" fillId="16" borderId="21" xfId="0" applyFill="1" applyBorder="1" applyAlignment="1">
      <alignment horizontal="center"/>
    </xf>
    <xf numFmtId="0" fontId="0" fillId="14" borderId="26" xfId="0" applyFill="1" applyBorder="1" applyAlignment="1">
      <alignment horizontal="center"/>
    </xf>
    <xf numFmtId="0" fontId="0" fillId="14" borderId="21" xfId="0" applyFill="1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9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8" borderId="19" xfId="0" applyFill="1" applyBorder="1" applyAlignment="1">
      <alignment horizontal="center" vertical="center"/>
    </xf>
    <xf numFmtId="0" fontId="0" fillId="8" borderId="21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 wrapText="1"/>
    </xf>
    <xf numFmtId="0" fontId="0" fillId="3" borderId="21" xfId="0" applyFill="1" applyBorder="1" applyAlignment="1">
      <alignment horizontal="center" vertical="center" wrapText="1"/>
    </xf>
    <xf numFmtId="0" fontId="0" fillId="12" borderId="7" xfId="0" applyFill="1" applyBorder="1" applyAlignment="1">
      <alignment horizontal="center" vertical="center"/>
    </xf>
    <xf numFmtId="0" fontId="0" fillId="12" borderId="29" xfId="0" applyFill="1" applyBorder="1" applyAlignment="1">
      <alignment horizontal="center" vertical="center"/>
    </xf>
    <xf numFmtId="0" fontId="0" fillId="12" borderId="24" xfId="0" applyFill="1" applyBorder="1" applyAlignment="1">
      <alignment horizontal="center" vertical="center"/>
    </xf>
    <xf numFmtId="0" fontId="4" fillId="9" borderId="3" xfId="0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 vertical="center"/>
    </xf>
    <xf numFmtId="0" fontId="0" fillId="10" borderId="19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6" borderId="26" xfId="0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/>
    </xf>
    <xf numFmtId="168" fontId="4" fillId="13" borderId="14" xfId="0" applyNumberFormat="1" applyFont="1" applyFill="1" applyBorder="1"/>
    <xf numFmtId="0" fontId="0" fillId="18" borderId="2" xfId="0" applyFill="1" applyBorder="1" applyAlignment="1">
      <alignment horizontal="center" vertical="center"/>
    </xf>
    <xf numFmtId="171" fontId="0" fillId="0" borderId="14" xfId="0" applyNumberFormat="1" applyFill="1" applyBorder="1"/>
    <xf numFmtId="176" fontId="0" fillId="0" borderId="14" xfId="0" applyNumberFormat="1" applyFill="1" applyBorder="1"/>
    <xf numFmtId="1" fontId="0" fillId="2" borderId="14" xfId="0" applyNumberFormat="1" applyFill="1" applyBorder="1" applyAlignment="1">
      <alignment horizontal="center"/>
    </xf>
    <xf numFmtId="171" fontId="0" fillId="0" borderId="10" xfId="0" applyNumberFormat="1" applyFill="1" applyBorder="1"/>
    <xf numFmtId="171" fontId="0" fillId="0" borderId="22" xfId="0" applyNumberFormat="1" applyFill="1" applyBorder="1"/>
    <xf numFmtId="0" fontId="0" fillId="0" borderId="2" xfId="0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1" fontId="0" fillId="8" borderId="13" xfId="0" applyNumberFormat="1" applyFill="1" applyBorder="1"/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Medium9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'Обратная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</c:numCache>
            </c:numRef>
          </c:xVal>
          <c:yVal>
            <c:numRef>
              <c:f>'Обратная промывка'!$AT$31:$AT$1129</c:f>
              <c:numCache>
                <c:formatCode>0</c:formatCode>
                <c:ptCount val="1099"/>
                <c:pt idx="0">
                  <c:v>10233825</c:v>
                </c:pt>
                <c:pt idx="1">
                  <c:v>10311658.635369062</c:v>
                </c:pt>
                <c:pt idx="2">
                  <c:v>10375255.178453628</c:v>
                </c:pt>
                <c:pt idx="3">
                  <c:v>10438554.516952019</c:v>
                </c:pt>
                <c:pt idx="4">
                  <c:v>10501908.219211016</c:v>
                </c:pt>
                <c:pt idx="5">
                  <c:v>10565263.056333698</c:v>
                </c:pt>
                <c:pt idx="6">
                  <c:v>10628617.685870564</c:v>
                </c:pt>
                <c:pt idx="7">
                  <c:v>10691972.311073994</c:v>
                </c:pt>
                <c:pt idx="8">
                  <c:v>10755326.937070085</c:v>
                </c:pt>
                <c:pt idx="9">
                  <c:v>10818681.563082723</c:v>
                </c:pt>
                <c:pt idx="10">
                  <c:v>10882036.189092334</c:v>
                </c:pt>
                <c:pt idx="11">
                  <c:v>10945390.815101881</c:v>
                </c:pt>
                <c:pt idx="12">
                  <c:v>11008745.441111438</c:v>
                </c:pt>
                <c:pt idx="13">
                  <c:v>11072100.067120997</c:v>
                </c:pt>
                <c:pt idx="14">
                  <c:v>11135454.693130558</c:v>
                </c:pt>
                <c:pt idx="15">
                  <c:v>11198809.319140116</c:v>
                </c:pt>
                <c:pt idx="16">
                  <c:v>11262163.945149675</c:v>
                </c:pt>
                <c:pt idx="17">
                  <c:v>11325518.571159232</c:v>
                </c:pt>
                <c:pt idx="18">
                  <c:v>11388873.197168794</c:v>
                </c:pt>
                <c:pt idx="19">
                  <c:v>11452227.823178353</c:v>
                </c:pt>
                <c:pt idx="20">
                  <c:v>11515582.449187908</c:v>
                </c:pt>
                <c:pt idx="21">
                  <c:v>11578937.075197468</c:v>
                </c:pt>
                <c:pt idx="22">
                  <c:v>11642291.701207025</c:v>
                </c:pt>
                <c:pt idx="23">
                  <c:v>11705646.327216584</c:v>
                </c:pt>
                <c:pt idx="24">
                  <c:v>11769000.953226145</c:v>
                </c:pt>
                <c:pt idx="25">
                  <c:v>11832355.579235703</c:v>
                </c:pt>
                <c:pt idx="26">
                  <c:v>11895710.205245262</c:v>
                </c:pt>
                <c:pt idx="27">
                  <c:v>12000378.416307861</c:v>
                </c:pt>
                <c:pt idx="28">
                  <c:v>12000364.158504002</c:v>
                </c:pt>
                <c:pt idx="29">
                  <c:v>12000349.900700143</c:v>
                </c:pt>
                <c:pt idx="30">
                  <c:v>12000335.642896283</c:v>
                </c:pt>
                <c:pt idx="31">
                  <c:v>12000321.385092422</c:v>
                </c:pt>
                <c:pt idx="32">
                  <c:v>12000307.127288565</c:v>
                </c:pt>
                <c:pt idx="33">
                  <c:v>12000292.869484704</c:v>
                </c:pt>
                <c:pt idx="34">
                  <c:v>12000278.611680847</c:v>
                </c:pt>
                <c:pt idx="35">
                  <c:v>12000264.353876987</c:v>
                </c:pt>
                <c:pt idx="36">
                  <c:v>12000250.09607313</c:v>
                </c:pt>
                <c:pt idx="37">
                  <c:v>12000235.838269271</c:v>
                </c:pt>
                <c:pt idx="38">
                  <c:v>12000221.580465412</c:v>
                </c:pt>
                <c:pt idx="39">
                  <c:v>12000207.322661551</c:v>
                </c:pt>
                <c:pt idx="40">
                  <c:v>12000193.064857693</c:v>
                </c:pt>
                <c:pt idx="41">
                  <c:v>12000178.807053834</c:v>
                </c:pt>
                <c:pt idx="42">
                  <c:v>12000164.549249975</c:v>
                </c:pt>
                <c:pt idx="43">
                  <c:v>12000150.291446112</c:v>
                </c:pt>
                <c:pt idx="44">
                  <c:v>12000136.033642257</c:v>
                </c:pt>
                <c:pt idx="45">
                  <c:v>12000121.775838397</c:v>
                </c:pt>
                <c:pt idx="46">
                  <c:v>12000107.518034538</c:v>
                </c:pt>
                <c:pt idx="47">
                  <c:v>12000093.260230679</c:v>
                </c:pt>
                <c:pt idx="48">
                  <c:v>12000079.00242682</c:v>
                </c:pt>
                <c:pt idx="49">
                  <c:v>12000064.744622961</c:v>
                </c:pt>
                <c:pt idx="50">
                  <c:v>12000050.486819101</c:v>
                </c:pt>
                <c:pt idx="51">
                  <c:v>12000036.22901524</c:v>
                </c:pt>
                <c:pt idx="52">
                  <c:v>12000021.971211381</c:v>
                </c:pt>
                <c:pt idx="53">
                  <c:v>12000007.713407522</c:v>
                </c:pt>
                <c:pt idx="54">
                  <c:v>11999993.455603665</c:v>
                </c:pt>
                <c:pt idx="55">
                  <c:v>11999979.197799804</c:v>
                </c:pt>
                <c:pt idx="56">
                  <c:v>11999964.939995948</c:v>
                </c:pt>
                <c:pt idx="57">
                  <c:v>11999950.682192087</c:v>
                </c:pt>
                <c:pt idx="58">
                  <c:v>11999936.42438823</c:v>
                </c:pt>
                <c:pt idx="59">
                  <c:v>11999922.166584373</c:v>
                </c:pt>
                <c:pt idx="60">
                  <c:v>11999907.908780511</c:v>
                </c:pt>
                <c:pt idx="61">
                  <c:v>11999893.650976654</c:v>
                </c:pt>
                <c:pt idx="62">
                  <c:v>11999879.393172793</c:v>
                </c:pt>
                <c:pt idx="63">
                  <c:v>11999865.135368932</c:v>
                </c:pt>
                <c:pt idx="64">
                  <c:v>11999850.877565077</c:v>
                </c:pt>
                <c:pt idx="65">
                  <c:v>11999836.619761216</c:v>
                </c:pt>
                <c:pt idx="66">
                  <c:v>11999822.361957358</c:v>
                </c:pt>
                <c:pt idx="67">
                  <c:v>11999808.104153499</c:v>
                </c:pt>
                <c:pt idx="68">
                  <c:v>11999793.84634964</c:v>
                </c:pt>
                <c:pt idx="69">
                  <c:v>11999779.588545782</c:v>
                </c:pt>
                <c:pt idx="70">
                  <c:v>11999765.33074192</c:v>
                </c:pt>
                <c:pt idx="71">
                  <c:v>11999751.072938064</c:v>
                </c:pt>
                <c:pt idx="72">
                  <c:v>11999736.815134205</c:v>
                </c:pt>
                <c:pt idx="73">
                  <c:v>11999722.557330346</c:v>
                </c:pt>
                <c:pt idx="74">
                  <c:v>11999708.299526487</c:v>
                </c:pt>
                <c:pt idx="75">
                  <c:v>11999694.041722627</c:v>
                </c:pt>
                <c:pt idx="76">
                  <c:v>11999679.783918768</c:v>
                </c:pt>
                <c:pt idx="77">
                  <c:v>11999665.526114909</c:v>
                </c:pt>
                <c:pt idx="78">
                  <c:v>11999651.268311052</c:v>
                </c:pt>
                <c:pt idx="79">
                  <c:v>11999637.010507194</c:v>
                </c:pt>
                <c:pt idx="80">
                  <c:v>11999622.752703337</c:v>
                </c:pt>
                <c:pt idx="81">
                  <c:v>11999608.494899476</c:v>
                </c:pt>
                <c:pt idx="82">
                  <c:v>11999594.237095619</c:v>
                </c:pt>
                <c:pt idx="83">
                  <c:v>11999579.979291759</c:v>
                </c:pt>
                <c:pt idx="84">
                  <c:v>11999565.7214879</c:v>
                </c:pt>
                <c:pt idx="85">
                  <c:v>11999551.463684041</c:v>
                </c:pt>
                <c:pt idx="86">
                  <c:v>11999537.205880182</c:v>
                </c:pt>
                <c:pt idx="87">
                  <c:v>11999522.948076325</c:v>
                </c:pt>
                <c:pt idx="88">
                  <c:v>11999508.690272463</c:v>
                </c:pt>
                <c:pt idx="89">
                  <c:v>11999494.432468606</c:v>
                </c:pt>
                <c:pt idx="90">
                  <c:v>11999480.174664747</c:v>
                </c:pt>
                <c:pt idx="91">
                  <c:v>11999465.916860888</c:v>
                </c:pt>
                <c:pt idx="92">
                  <c:v>11999451.659057029</c:v>
                </c:pt>
                <c:pt idx="93">
                  <c:v>11999437.401253171</c:v>
                </c:pt>
                <c:pt idx="94">
                  <c:v>11999423.14344931</c:v>
                </c:pt>
                <c:pt idx="95">
                  <c:v>11999408.885645453</c:v>
                </c:pt>
                <c:pt idx="96">
                  <c:v>11999394.627841592</c:v>
                </c:pt>
                <c:pt idx="97">
                  <c:v>11999380.370037736</c:v>
                </c:pt>
                <c:pt idx="98">
                  <c:v>11999366.112233873</c:v>
                </c:pt>
                <c:pt idx="99">
                  <c:v>11999351.854430018</c:v>
                </c:pt>
                <c:pt idx="100">
                  <c:v>11999337.596626159</c:v>
                </c:pt>
                <c:pt idx="101">
                  <c:v>11999323.338822301</c:v>
                </c:pt>
                <c:pt idx="102">
                  <c:v>11999309.081018442</c:v>
                </c:pt>
                <c:pt idx="103">
                  <c:v>11999294.823214581</c:v>
                </c:pt>
                <c:pt idx="104">
                  <c:v>11999280.565410722</c:v>
                </c:pt>
                <c:pt idx="105">
                  <c:v>11999266.307606863</c:v>
                </c:pt>
                <c:pt idx="106">
                  <c:v>11999252.049803004</c:v>
                </c:pt>
                <c:pt idx="107">
                  <c:v>11999237.791999144</c:v>
                </c:pt>
                <c:pt idx="108">
                  <c:v>11999223.534195283</c:v>
                </c:pt>
                <c:pt idx="109">
                  <c:v>11999209.276391426</c:v>
                </c:pt>
                <c:pt idx="110">
                  <c:v>11999195.018587565</c:v>
                </c:pt>
                <c:pt idx="111">
                  <c:v>11999180.760783708</c:v>
                </c:pt>
                <c:pt idx="112">
                  <c:v>11999166.502979849</c:v>
                </c:pt>
                <c:pt idx="113">
                  <c:v>11999152.245175987</c:v>
                </c:pt>
                <c:pt idx="114">
                  <c:v>11999137.98737213</c:v>
                </c:pt>
                <c:pt idx="115">
                  <c:v>11999123.729568269</c:v>
                </c:pt>
                <c:pt idx="116">
                  <c:v>11999109.471764412</c:v>
                </c:pt>
                <c:pt idx="117">
                  <c:v>11999095.213960553</c:v>
                </c:pt>
                <c:pt idx="118">
                  <c:v>11999080.956156693</c:v>
                </c:pt>
                <c:pt idx="119">
                  <c:v>11999066.698352834</c:v>
                </c:pt>
                <c:pt idx="120">
                  <c:v>11999052.440548977</c:v>
                </c:pt>
                <c:pt idx="121">
                  <c:v>11999038.182745116</c:v>
                </c:pt>
                <c:pt idx="122">
                  <c:v>11999023.92494126</c:v>
                </c:pt>
                <c:pt idx="123">
                  <c:v>11999009.667137397</c:v>
                </c:pt>
                <c:pt idx="124">
                  <c:v>11998995.409333536</c:v>
                </c:pt>
                <c:pt idx="125">
                  <c:v>11998981.151529677</c:v>
                </c:pt>
                <c:pt idx="126">
                  <c:v>11998966.893725818</c:v>
                </c:pt>
                <c:pt idx="127">
                  <c:v>11998952.635921963</c:v>
                </c:pt>
                <c:pt idx="128">
                  <c:v>11998938.3781181</c:v>
                </c:pt>
                <c:pt idx="129">
                  <c:v>11998924.12031424</c:v>
                </c:pt>
                <c:pt idx="130">
                  <c:v>11998909.862510381</c:v>
                </c:pt>
                <c:pt idx="131">
                  <c:v>11998895.604706522</c:v>
                </c:pt>
                <c:pt idx="132">
                  <c:v>11998881.346902665</c:v>
                </c:pt>
                <c:pt idx="133">
                  <c:v>11998867.089098806</c:v>
                </c:pt>
                <c:pt idx="134">
                  <c:v>11998852.831294945</c:v>
                </c:pt>
                <c:pt idx="135">
                  <c:v>11998838.573491085</c:v>
                </c:pt>
                <c:pt idx="136">
                  <c:v>11998824.315687226</c:v>
                </c:pt>
                <c:pt idx="137">
                  <c:v>11998810.057883369</c:v>
                </c:pt>
                <c:pt idx="138">
                  <c:v>11998795.80007951</c:v>
                </c:pt>
                <c:pt idx="139">
                  <c:v>11998781.54227565</c:v>
                </c:pt>
                <c:pt idx="140">
                  <c:v>11998767.284471791</c:v>
                </c:pt>
                <c:pt idx="141">
                  <c:v>11998753.026667934</c:v>
                </c:pt>
                <c:pt idx="142">
                  <c:v>11998738.768864075</c:v>
                </c:pt>
                <c:pt idx="143">
                  <c:v>12049513.772803849</c:v>
                </c:pt>
                <c:pt idx="144">
                  <c:v>12112812.596995594</c:v>
                </c:pt>
                <c:pt idx="145">
                  <c:v>12176077.807099525</c:v>
                </c:pt>
                <c:pt idx="146">
                  <c:v>12239343.107424082</c:v>
                </c:pt>
                <c:pt idx="147">
                  <c:v>12302608.407506486</c:v>
                </c:pt>
                <c:pt idx="148">
                  <c:v>12365873.707589541</c:v>
                </c:pt>
                <c:pt idx="149">
                  <c:v>12429139.007672591</c:v>
                </c:pt>
                <c:pt idx="150">
                  <c:v>12492404.307755645</c:v>
                </c:pt>
                <c:pt idx="151">
                  <c:v>12555669.607838696</c:v>
                </c:pt>
                <c:pt idx="152">
                  <c:v>12618934.907921746</c:v>
                </c:pt>
                <c:pt idx="153">
                  <c:v>12682200.208004799</c:v>
                </c:pt>
                <c:pt idx="154">
                  <c:v>12745465.508087849</c:v>
                </c:pt>
                <c:pt idx="155">
                  <c:v>12808730.808170905</c:v>
                </c:pt>
                <c:pt idx="156">
                  <c:v>12871996.108253954</c:v>
                </c:pt>
                <c:pt idx="157">
                  <c:v>12935261.408337004</c:v>
                </c:pt>
                <c:pt idx="158">
                  <c:v>12998526.708420055</c:v>
                </c:pt>
                <c:pt idx="159">
                  <c:v>13061792.008503111</c:v>
                </c:pt>
                <c:pt idx="160">
                  <c:v>13125057.308586162</c:v>
                </c:pt>
                <c:pt idx="161">
                  <c:v>13188322.608669214</c:v>
                </c:pt>
                <c:pt idx="162">
                  <c:v>13251587.908752264</c:v>
                </c:pt>
                <c:pt idx="163">
                  <c:v>13314853.208835317</c:v>
                </c:pt>
                <c:pt idx="164">
                  <c:v>13378118.508918369</c:v>
                </c:pt>
                <c:pt idx="165">
                  <c:v>13441383.80900142</c:v>
                </c:pt>
                <c:pt idx="166">
                  <c:v>13504649.109084474</c:v>
                </c:pt>
                <c:pt idx="167">
                  <c:v>13567914.409167523</c:v>
                </c:pt>
                <c:pt idx="168">
                  <c:v>13631179.709250573</c:v>
                </c:pt>
                <c:pt idx="169">
                  <c:v>13694445.009333625</c:v>
                </c:pt>
                <c:pt idx="170">
                  <c:v>13757710.30941668</c:v>
                </c:pt>
                <c:pt idx="171">
                  <c:v>13820975.609499732</c:v>
                </c:pt>
                <c:pt idx="172">
                  <c:v>13884240.909582781</c:v>
                </c:pt>
                <c:pt idx="173">
                  <c:v>13947506.209665833</c:v>
                </c:pt>
                <c:pt idx="174">
                  <c:v>14010771.509748887</c:v>
                </c:pt>
                <c:pt idx="175">
                  <c:v>14074036.809831938</c:v>
                </c:pt>
                <c:pt idx="176">
                  <c:v>14137302.10991499</c:v>
                </c:pt>
                <c:pt idx="177">
                  <c:v>14200567.409998043</c:v>
                </c:pt>
                <c:pt idx="178">
                  <c:v>14263832.710081095</c:v>
                </c:pt>
                <c:pt idx="179">
                  <c:v>14327098.010164147</c:v>
                </c:pt>
                <c:pt idx="180">
                  <c:v>14390363.310247196</c:v>
                </c:pt>
                <c:pt idx="181">
                  <c:v>14453628.610330252</c:v>
                </c:pt>
                <c:pt idx="182">
                  <c:v>14516893.910413302</c:v>
                </c:pt>
                <c:pt idx="183">
                  <c:v>14580159.210496353</c:v>
                </c:pt>
                <c:pt idx="184">
                  <c:v>14643424.510579405</c:v>
                </c:pt>
                <c:pt idx="185">
                  <c:v>14706689.810662456</c:v>
                </c:pt>
                <c:pt idx="186">
                  <c:v>14769955.110745506</c:v>
                </c:pt>
                <c:pt idx="187">
                  <c:v>14833220.410828561</c:v>
                </c:pt>
                <c:pt idx="188">
                  <c:v>14896485.710911611</c:v>
                </c:pt>
                <c:pt idx="189">
                  <c:v>14959751.010994665</c:v>
                </c:pt>
                <c:pt idx="190">
                  <c:v>15023016.311077716</c:v>
                </c:pt>
                <c:pt idx="191">
                  <c:v>15086281.611160768</c:v>
                </c:pt>
                <c:pt idx="192">
                  <c:v>15149546.911243821</c:v>
                </c:pt>
                <c:pt idx="193">
                  <c:v>15212812.211326873</c:v>
                </c:pt>
                <c:pt idx="194">
                  <c:v>15276077.511409925</c:v>
                </c:pt>
                <c:pt idx="195">
                  <c:v>15339342.811492974</c:v>
                </c:pt>
                <c:pt idx="196">
                  <c:v>15402608.111576028</c:v>
                </c:pt>
                <c:pt idx="197">
                  <c:v>15465873.411659079</c:v>
                </c:pt>
                <c:pt idx="198">
                  <c:v>15529138.711742131</c:v>
                </c:pt>
                <c:pt idx="199">
                  <c:v>15592404.011825183</c:v>
                </c:pt>
                <c:pt idx="200">
                  <c:v>15623351.659570631</c:v>
                </c:pt>
                <c:pt idx="201">
                  <c:v>15622496.831366973</c:v>
                </c:pt>
                <c:pt idx="202">
                  <c:v>15621601.981344258</c:v>
                </c:pt>
                <c:pt idx="203">
                  <c:v>15620707.080956092</c:v>
                </c:pt>
                <c:pt idx="204">
                  <c:v>15619812.180504546</c:v>
                </c:pt>
                <c:pt idx="205">
                  <c:v>15618917.280052919</c:v>
                </c:pt>
                <c:pt idx="206">
                  <c:v>15618022.37960129</c:v>
                </c:pt>
                <c:pt idx="207">
                  <c:v>15617127.479149664</c:v>
                </c:pt>
                <c:pt idx="208">
                  <c:v>15616232.578698035</c:v>
                </c:pt>
                <c:pt idx="209">
                  <c:v>15615337.678246409</c:v>
                </c:pt>
                <c:pt idx="210">
                  <c:v>15614442.777794782</c:v>
                </c:pt>
                <c:pt idx="211">
                  <c:v>15613547.877343154</c:v>
                </c:pt>
                <c:pt idx="212">
                  <c:v>15612652.976891525</c:v>
                </c:pt>
                <c:pt idx="213">
                  <c:v>15611758.076439898</c:v>
                </c:pt>
                <c:pt idx="214">
                  <c:v>15610863.17598827</c:v>
                </c:pt>
                <c:pt idx="215">
                  <c:v>15609968.275536643</c:v>
                </c:pt>
                <c:pt idx="216">
                  <c:v>15609073.375085017</c:v>
                </c:pt>
                <c:pt idx="217">
                  <c:v>15608178.474633388</c:v>
                </c:pt>
                <c:pt idx="218">
                  <c:v>15607283.574181762</c:v>
                </c:pt>
                <c:pt idx="219">
                  <c:v>15606388.673730135</c:v>
                </c:pt>
                <c:pt idx="220">
                  <c:v>15605493.773278506</c:v>
                </c:pt>
                <c:pt idx="221">
                  <c:v>15604598.87282688</c:v>
                </c:pt>
                <c:pt idx="222">
                  <c:v>15603703.972375253</c:v>
                </c:pt>
                <c:pt idx="223">
                  <c:v>15602809.071923625</c:v>
                </c:pt>
                <c:pt idx="224">
                  <c:v>15601914.171471998</c:v>
                </c:pt>
                <c:pt idx="225">
                  <c:v>15601019.271020371</c:v>
                </c:pt>
                <c:pt idx="226">
                  <c:v>15600124.370568743</c:v>
                </c:pt>
                <c:pt idx="227">
                  <c:v>15599229.470117114</c:v>
                </c:pt>
                <c:pt idx="228">
                  <c:v>15598334.569665488</c:v>
                </c:pt>
                <c:pt idx="229">
                  <c:v>15597439.669213859</c:v>
                </c:pt>
                <c:pt idx="230">
                  <c:v>15596544.768762233</c:v>
                </c:pt>
                <c:pt idx="231">
                  <c:v>15595649.868310604</c:v>
                </c:pt>
                <c:pt idx="232">
                  <c:v>15595752.086254967</c:v>
                </c:pt>
                <c:pt idx="233">
                  <c:v>15595752.209292039</c:v>
                </c:pt>
                <c:pt idx="234">
                  <c:v>15595752.209440136</c:v>
                </c:pt>
                <c:pt idx="235">
                  <c:v>15595752.209440315</c:v>
                </c:pt>
                <c:pt idx="236">
                  <c:v>15595752.209440315</c:v>
                </c:pt>
                <c:pt idx="237">
                  <c:v>15595752.209440315</c:v>
                </c:pt>
                <c:pt idx="238">
                  <c:v>15595752.209440315</c:v>
                </c:pt>
                <c:pt idx="239">
                  <c:v>15595752.209440315</c:v>
                </c:pt>
                <c:pt idx="240">
                  <c:v>15595752.209440315</c:v>
                </c:pt>
                <c:pt idx="241">
                  <c:v>15595752.209440315</c:v>
                </c:pt>
                <c:pt idx="242">
                  <c:v>15595752.209440315</c:v>
                </c:pt>
                <c:pt idx="243">
                  <c:v>15595752.209440315</c:v>
                </c:pt>
                <c:pt idx="244">
                  <c:v>15595752.209440315</c:v>
                </c:pt>
                <c:pt idx="245">
                  <c:v>15595752.209440315</c:v>
                </c:pt>
                <c:pt idx="246">
                  <c:v>15595752.209440315</c:v>
                </c:pt>
                <c:pt idx="247">
                  <c:v>15595752.209440315</c:v>
                </c:pt>
                <c:pt idx="248">
                  <c:v>15595752.209440315</c:v>
                </c:pt>
                <c:pt idx="249">
                  <c:v>15595752.209440315</c:v>
                </c:pt>
                <c:pt idx="250">
                  <c:v>15595752.209440315</c:v>
                </c:pt>
                <c:pt idx="251">
                  <c:v>15595752.209440315</c:v>
                </c:pt>
                <c:pt idx="252">
                  <c:v>15595752.209440315</c:v>
                </c:pt>
                <c:pt idx="253">
                  <c:v>15595752.209440315</c:v>
                </c:pt>
                <c:pt idx="254">
                  <c:v>15595752.209440315</c:v>
                </c:pt>
                <c:pt idx="255">
                  <c:v>15595752.209440315</c:v>
                </c:pt>
                <c:pt idx="256">
                  <c:v>15595752.209440315</c:v>
                </c:pt>
                <c:pt idx="257">
                  <c:v>15595752.209440315</c:v>
                </c:pt>
                <c:pt idx="258">
                  <c:v>15595752.209440315</c:v>
                </c:pt>
                <c:pt idx="259">
                  <c:v>15595752.209440315</c:v>
                </c:pt>
                <c:pt idx="260">
                  <c:v>15595752.209440315</c:v>
                </c:pt>
                <c:pt idx="261">
                  <c:v>15595752.209440315</c:v>
                </c:pt>
                <c:pt idx="262">
                  <c:v>15595752.209440315</c:v>
                </c:pt>
                <c:pt idx="263">
                  <c:v>15595752.209440315</c:v>
                </c:pt>
                <c:pt idx="264">
                  <c:v>15595752.209440315</c:v>
                </c:pt>
                <c:pt idx="265">
                  <c:v>15595752.209440315</c:v>
                </c:pt>
                <c:pt idx="266">
                  <c:v>15595752.209440315</c:v>
                </c:pt>
                <c:pt idx="267">
                  <c:v>15595752.209440315</c:v>
                </c:pt>
                <c:pt idx="268">
                  <c:v>15595752.209440315</c:v>
                </c:pt>
                <c:pt idx="269">
                  <c:v>15595752.209440315</c:v>
                </c:pt>
                <c:pt idx="270">
                  <c:v>15595752.209440315</c:v>
                </c:pt>
                <c:pt idx="271">
                  <c:v>15595752.209440315</c:v>
                </c:pt>
                <c:pt idx="272">
                  <c:v>15595752.209440315</c:v>
                </c:pt>
                <c:pt idx="273">
                  <c:v>15595752.209440315</c:v>
                </c:pt>
                <c:pt idx="274">
                  <c:v>15595752.209440315</c:v>
                </c:pt>
                <c:pt idx="275">
                  <c:v>15595752.209440315</c:v>
                </c:pt>
                <c:pt idx="276">
                  <c:v>15595752.209440315</c:v>
                </c:pt>
                <c:pt idx="277">
                  <c:v>15595752.209440315</c:v>
                </c:pt>
                <c:pt idx="278">
                  <c:v>15595752.209440315</c:v>
                </c:pt>
                <c:pt idx="279">
                  <c:v>15595752.209440315</c:v>
                </c:pt>
                <c:pt idx="280">
                  <c:v>15595752.209440315</c:v>
                </c:pt>
                <c:pt idx="281">
                  <c:v>15595752.209440315</c:v>
                </c:pt>
                <c:pt idx="282">
                  <c:v>15595752.209440315</c:v>
                </c:pt>
                <c:pt idx="283">
                  <c:v>15595752.209440315</c:v>
                </c:pt>
                <c:pt idx="284">
                  <c:v>15595752.209440315</c:v>
                </c:pt>
                <c:pt idx="285">
                  <c:v>15595752.209440315</c:v>
                </c:pt>
                <c:pt idx="286">
                  <c:v>15595752.209440315</c:v>
                </c:pt>
                <c:pt idx="287">
                  <c:v>15595752.209440315</c:v>
                </c:pt>
                <c:pt idx="288">
                  <c:v>15595752.209440315</c:v>
                </c:pt>
                <c:pt idx="289">
                  <c:v>15595752.209440315</c:v>
                </c:pt>
                <c:pt idx="290">
                  <c:v>15595752.209440315</c:v>
                </c:pt>
                <c:pt idx="291">
                  <c:v>15595752.209440315</c:v>
                </c:pt>
                <c:pt idx="292">
                  <c:v>15595752.209440315</c:v>
                </c:pt>
                <c:pt idx="293">
                  <c:v>15595752.209440315</c:v>
                </c:pt>
                <c:pt idx="294">
                  <c:v>15595752.209440315</c:v>
                </c:pt>
                <c:pt idx="295">
                  <c:v>15595752.209440315</c:v>
                </c:pt>
                <c:pt idx="296">
                  <c:v>15595752.209440315</c:v>
                </c:pt>
                <c:pt idx="297">
                  <c:v>15595752.209440315</c:v>
                </c:pt>
                <c:pt idx="298">
                  <c:v>15595752.209440315</c:v>
                </c:pt>
                <c:pt idx="299">
                  <c:v>15595752.209440315</c:v>
                </c:pt>
                <c:pt idx="300">
                  <c:v>15595752.209440315</c:v>
                </c:pt>
                <c:pt idx="301">
                  <c:v>15595752.209440315</c:v>
                </c:pt>
                <c:pt idx="302">
                  <c:v>15595752.209440315</c:v>
                </c:pt>
                <c:pt idx="303">
                  <c:v>15595752.209440315</c:v>
                </c:pt>
                <c:pt idx="304">
                  <c:v>15595752.209440315</c:v>
                </c:pt>
                <c:pt idx="305">
                  <c:v>15595752.209440315</c:v>
                </c:pt>
                <c:pt idx="306">
                  <c:v>15595752.209440315</c:v>
                </c:pt>
                <c:pt idx="307">
                  <c:v>15595752.209440315</c:v>
                </c:pt>
                <c:pt idx="308">
                  <c:v>15595752.209440315</c:v>
                </c:pt>
                <c:pt idx="309">
                  <c:v>15595752.209440315</c:v>
                </c:pt>
                <c:pt idx="310">
                  <c:v>15595752.209440315</c:v>
                </c:pt>
                <c:pt idx="311">
                  <c:v>15595752.209440315</c:v>
                </c:pt>
                <c:pt idx="312">
                  <c:v>15595752.209440315</c:v>
                </c:pt>
                <c:pt idx="313">
                  <c:v>15595752.209440315</c:v>
                </c:pt>
                <c:pt idx="314">
                  <c:v>15595752.209440315</c:v>
                </c:pt>
                <c:pt idx="315">
                  <c:v>15595752.209440315</c:v>
                </c:pt>
                <c:pt idx="316">
                  <c:v>15595752.209440315</c:v>
                </c:pt>
                <c:pt idx="317">
                  <c:v>15595752.209440315</c:v>
                </c:pt>
                <c:pt idx="318">
                  <c:v>15595752.209440315</c:v>
                </c:pt>
                <c:pt idx="319">
                  <c:v>15595752.209440315</c:v>
                </c:pt>
                <c:pt idx="320">
                  <c:v>15595752.209440315</c:v>
                </c:pt>
                <c:pt idx="321">
                  <c:v>15595752.209440315</c:v>
                </c:pt>
                <c:pt idx="322">
                  <c:v>15595752.209440315</c:v>
                </c:pt>
                <c:pt idx="323">
                  <c:v>15595752.209440315</c:v>
                </c:pt>
                <c:pt idx="324">
                  <c:v>15595752.209440315</c:v>
                </c:pt>
                <c:pt idx="325">
                  <c:v>15595752.209440315</c:v>
                </c:pt>
                <c:pt idx="326">
                  <c:v>15595752.209440315</c:v>
                </c:pt>
                <c:pt idx="327">
                  <c:v>15595752.209440315</c:v>
                </c:pt>
                <c:pt idx="328">
                  <c:v>15595752.209440315</c:v>
                </c:pt>
                <c:pt idx="329">
                  <c:v>15595752.209440315</c:v>
                </c:pt>
                <c:pt idx="330">
                  <c:v>15595752.209440315</c:v>
                </c:pt>
                <c:pt idx="331">
                  <c:v>15595752.209440315</c:v>
                </c:pt>
                <c:pt idx="332">
                  <c:v>15595752.209440315</c:v>
                </c:pt>
                <c:pt idx="333">
                  <c:v>15595752.209440315</c:v>
                </c:pt>
                <c:pt idx="334">
                  <c:v>15595752.209440315</c:v>
                </c:pt>
                <c:pt idx="335">
                  <c:v>15595752.209440315</c:v>
                </c:pt>
                <c:pt idx="336">
                  <c:v>15595752.209440315</c:v>
                </c:pt>
                <c:pt idx="337">
                  <c:v>15595752.209440315</c:v>
                </c:pt>
                <c:pt idx="338">
                  <c:v>15595752.209440315</c:v>
                </c:pt>
                <c:pt idx="339">
                  <c:v>15595752.209440315</c:v>
                </c:pt>
                <c:pt idx="340">
                  <c:v>15595752.209440315</c:v>
                </c:pt>
                <c:pt idx="341">
                  <c:v>15595752.209440315</c:v>
                </c:pt>
                <c:pt idx="342">
                  <c:v>15595752.209440315</c:v>
                </c:pt>
                <c:pt idx="343">
                  <c:v>15595752.209440315</c:v>
                </c:pt>
                <c:pt idx="344">
                  <c:v>15595752.209440315</c:v>
                </c:pt>
                <c:pt idx="345">
                  <c:v>15595752.209440315</c:v>
                </c:pt>
                <c:pt idx="346">
                  <c:v>15595752.209440315</c:v>
                </c:pt>
                <c:pt idx="347">
                  <c:v>15595752.209440315</c:v>
                </c:pt>
                <c:pt idx="348">
                  <c:v>15595752.209440315</c:v>
                </c:pt>
                <c:pt idx="349">
                  <c:v>15595752.209440315</c:v>
                </c:pt>
                <c:pt idx="350">
                  <c:v>15595752.209440315</c:v>
                </c:pt>
                <c:pt idx="351">
                  <c:v>15595752.209440315</c:v>
                </c:pt>
                <c:pt idx="352">
                  <c:v>15595752.209440315</c:v>
                </c:pt>
                <c:pt idx="353">
                  <c:v>15595752.209440315</c:v>
                </c:pt>
                <c:pt idx="354">
                  <c:v>15595752.209440315</c:v>
                </c:pt>
                <c:pt idx="355">
                  <c:v>15595752.209440315</c:v>
                </c:pt>
                <c:pt idx="356">
                  <c:v>15595752.209440315</c:v>
                </c:pt>
                <c:pt idx="357">
                  <c:v>15595752.209440315</c:v>
                </c:pt>
                <c:pt idx="358">
                  <c:v>15595752.209440315</c:v>
                </c:pt>
                <c:pt idx="359">
                  <c:v>15595752.209440315</c:v>
                </c:pt>
                <c:pt idx="360">
                  <c:v>15595752.209440315</c:v>
                </c:pt>
                <c:pt idx="361">
                  <c:v>15595752.209440315</c:v>
                </c:pt>
                <c:pt idx="362">
                  <c:v>15595752.209440315</c:v>
                </c:pt>
                <c:pt idx="363">
                  <c:v>15595752.209440315</c:v>
                </c:pt>
                <c:pt idx="364">
                  <c:v>15595752.209440315</c:v>
                </c:pt>
                <c:pt idx="365">
                  <c:v>15595752.209440315</c:v>
                </c:pt>
                <c:pt idx="366">
                  <c:v>15595752.209440315</c:v>
                </c:pt>
                <c:pt idx="367">
                  <c:v>15595752.209440315</c:v>
                </c:pt>
                <c:pt idx="368">
                  <c:v>15595752.209440315</c:v>
                </c:pt>
                <c:pt idx="369">
                  <c:v>15595752.209440315</c:v>
                </c:pt>
                <c:pt idx="370">
                  <c:v>15595752.209440315</c:v>
                </c:pt>
                <c:pt idx="371">
                  <c:v>15595752.209440315</c:v>
                </c:pt>
                <c:pt idx="372">
                  <c:v>15595752.209440315</c:v>
                </c:pt>
                <c:pt idx="373">
                  <c:v>15595752.209440315</c:v>
                </c:pt>
                <c:pt idx="374">
                  <c:v>15595752.209440315</c:v>
                </c:pt>
                <c:pt idx="375">
                  <c:v>15595752.209440315</c:v>
                </c:pt>
                <c:pt idx="376">
                  <c:v>15595752.209440315</c:v>
                </c:pt>
                <c:pt idx="377">
                  <c:v>15595752.209440315</c:v>
                </c:pt>
                <c:pt idx="378">
                  <c:v>15595752.209440315</c:v>
                </c:pt>
                <c:pt idx="379">
                  <c:v>15595752.209440315</c:v>
                </c:pt>
                <c:pt idx="380">
                  <c:v>15595752.209440315</c:v>
                </c:pt>
                <c:pt idx="381">
                  <c:v>15595752.209440315</c:v>
                </c:pt>
                <c:pt idx="382">
                  <c:v>15595752.209440315</c:v>
                </c:pt>
                <c:pt idx="383">
                  <c:v>15595752.209440315</c:v>
                </c:pt>
                <c:pt idx="384">
                  <c:v>15595752.209440315</c:v>
                </c:pt>
                <c:pt idx="385">
                  <c:v>15595752.209440315</c:v>
                </c:pt>
                <c:pt idx="386">
                  <c:v>15595752.209440315</c:v>
                </c:pt>
                <c:pt idx="387">
                  <c:v>15595752.209440315</c:v>
                </c:pt>
                <c:pt idx="388">
                  <c:v>15595752.209440315</c:v>
                </c:pt>
                <c:pt idx="389">
                  <c:v>15595752.209440315</c:v>
                </c:pt>
                <c:pt idx="390">
                  <c:v>15595752.209440315</c:v>
                </c:pt>
                <c:pt idx="391">
                  <c:v>15595752.209440315</c:v>
                </c:pt>
                <c:pt idx="392">
                  <c:v>15595752.209440315</c:v>
                </c:pt>
                <c:pt idx="393">
                  <c:v>15595752.209440315</c:v>
                </c:pt>
                <c:pt idx="394">
                  <c:v>15595752.209440315</c:v>
                </c:pt>
                <c:pt idx="395">
                  <c:v>15595752.209440315</c:v>
                </c:pt>
                <c:pt idx="396">
                  <c:v>15595752.209440315</c:v>
                </c:pt>
                <c:pt idx="397">
                  <c:v>15595752.209440315</c:v>
                </c:pt>
                <c:pt idx="398">
                  <c:v>15595752.209440315</c:v>
                </c:pt>
                <c:pt idx="399">
                  <c:v>15595752.209440315</c:v>
                </c:pt>
                <c:pt idx="400">
                  <c:v>15595752.209440315</c:v>
                </c:pt>
                <c:pt idx="401">
                  <c:v>15595752.209440315</c:v>
                </c:pt>
                <c:pt idx="402">
                  <c:v>15595752.209440315</c:v>
                </c:pt>
                <c:pt idx="403">
                  <c:v>15595752.209440315</c:v>
                </c:pt>
                <c:pt idx="404">
                  <c:v>15595752.209440315</c:v>
                </c:pt>
                <c:pt idx="405">
                  <c:v>15595752.209440315</c:v>
                </c:pt>
                <c:pt idx="406">
                  <c:v>15595752.209440315</c:v>
                </c:pt>
                <c:pt idx="407">
                  <c:v>15595752.209440315</c:v>
                </c:pt>
                <c:pt idx="408">
                  <c:v>15595752.209440315</c:v>
                </c:pt>
                <c:pt idx="409">
                  <c:v>15595752.209440315</c:v>
                </c:pt>
                <c:pt idx="410">
                  <c:v>15595752.209440315</c:v>
                </c:pt>
                <c:pt idx="411">
                  <c:v>15595752.209440315</c:v>
                </c:pt>
                <c:pt idx="412">
                  <c:v>15595752.209440315</c:v>
                </c:pt>
                <c:pt idx="413">
                  <c:v>15595752.209440315</c:v>
                </c:pt>
                <c:pt idx="414">
                  <c:v>15595752.209440315</c:v>
                </c:pt>
                <c:pt idx="415">
                  <c:v>15595752.209440315</c:v>
                </c:pt>
                <c:pt idx="416">
                  <c:v>15595752.209440315</c:v>
                </c:pt>
                <c:pt idx="417">
                  <c:v>15595752.209440315</c:v>
                </c:pt>
                <c:pt idx="418">
                  <c:v>15595752.209440315</c:v>
                </c:pt>
                <c:pt idx="419">
                  <c:v>15595752.209440315</c:v>
                </c:pt>
                <c:pt idx="420">
                  <c:v>15595752.209440315</c:v>
                </c:pt>
                <c:pt idx="421">
                  <c:v>15595752.209440315</c:v>
                </c:pt>
                <c:pt idx="422">
                  <c:v>15595752.209440315</c:v>
                </c:pt>
                <c:pt idx="423">
                  <c:v>15595752.209440315</c:v>
                </c:pt>
                <c:pt idx="424">
                  <c:v>15595752.209440315</c:v>
                </c:pt>
                <c:pt idx="425">
                  <c:v>15595752.209440315</c:v>
                </c:pt>
                <c:pt idx="426">
                  <c:v>15595752.209440315</c:v>
                </c:pt>
                <c:pt idx="427">
                  <c:v>15595752.209440315</c:v>
                </c:pt>
                <c:pt idx="428">
                  <c:v>15595752.209440315</c:v>
                </c:pt>
                <c:pt idx="429">
                  <c:v>15595752.209440315</c:v>
                </c:pt>
                <c:pt idx="430">
                  <c:v>15595752.209440315</c:v>
                </c:pt>
                <c:pt idx="431">
                  <c:v>15595752.209440315</c:v>
                </c:pt>
                <c:pt idx="432">
                  <c:v>15595752.209440315</c:v>
                </c:pt>
                <c:pt idx="433">
                  <c:v>15595752.209440315</c:v>
                </c:pt>
                <c:pt idx="434">
                  <c:v>15595752.209440315</c:v>
                </c:pt>
                <c:pt idx="435">
                  <c:v>15595752.209440315</c:v>
                </c:pt>
                <c:pt idx="436">
                  <c:v>15595752.209440315</c:v>
                </c:pt>
                <c:pt idx="437">
                  <c:v>15595752.209440315</c:v>
                </c:pt>
                <c:pt idx="438">
                  <c:v>15595752.209440315</c:v>
                </c:pt>
                <c:pt idx="439">
                  <c:v>15595752.209440315</c:v>
                </c:pt>
                <c:pt idx="440">
                  <c:v>15595752.209440315</c:v>
                </c:pt>
                <c:pt idx="441">
                  <c:v>15595752.209440315</c:v>
                </c:pt>
                <c:pt idx="442">
                  <c:v>15595752.209440315</c:v>
                </c:pt>
                <c:pt idx="443">
                  <c:v>15595752.209440315</c:v>
                </c:pt>
                <c:pt idx="444">
                  <c:v>15595752.209440315</c:v>
                </c:pt>
                <c:pt idx="445">
                  <c:v>15595752.209440315</c:v>
                </c:pt>
                <c:pt idx="446">
                  <c:v>15595752.209440315</c:v>
                </c:pt>
                <c:pt idx="447">
                  <c:v>15595752.209440315</c:v>
                </c:pt>
                <c:pt idx="448">
                  <c:v>15595752.209440315</c:v>
                </c:pt>
                <c:pt idx="449">
                  <c:v>15595752.209440315</c:v>
                </c:pt>
                <c:pt idx="450">
                  <c:v>15595752.209440315</c:v>
                </c:pt>
                <c:pt idx="451">
                  <c:v>15595752.209440315</c:v>
                </c:pt>
                <c:pt idx="452">
                  <c:v>15595752.209440315</c:v>
                </c:pt>
                <c:pt idx="453">
                  <c:v>15595752.209440315</c:v>
                </c:pt>
                <c:pt idx="454">
                  <c:v>15595752.209440315</c:v>
                </c:pt>
                <c:pt idx="455">
                  <c:v>15595752.209440315</c:v>
                </c:pt>
                <c:pt idx="456">
                  <c:v>15595752.209440315</c:v>
                </c:pt>
                <c:pt idx="457">
                  <c:v>15595752.209440315</c:v>
                </c:pt>
                <c:pt idx="458">
                  <c:v>15595752.209440315</c:v>
                </c:pt>
                <c:pt idx="459">
                  <c:v>15595752.209440315</c:v>
                </c:pt>
                <c:pt idx="460">
                  <c:v>15595752.209440315</c:v>
                </c:pt>
                <c:pt idx="461">
                  <c:v>15595752.209440315</c:v>
                </c:pt>
                <c:pt idx="462">
                  <c:v>15595752.209440315</c:v>
                </c:pt>
                <c:pt idx="463">
                  <c:v>15595752.209440315</c:v>
                </c:pt>
                <c:pt idx="464">
                  <c:v>15595752.209440315</c:v>
                </c:pt>
                <c:pt idx="465">
                  <c:v>15595752.209440315</c:v>
                </c:pt>
                <c:pt idx="466">
                  <c:v>15595752.209440315</c:v>
                </c:pt>
                <c:pt idx="467">
                  <c:v>15595752.209440315</c:v>
                </c:pt>
                <c:pt idx="468">
                  <c:v>15595752.209440315</c:v>
                </c:pt>
                <c:pt idx="469">
                  <c:v>15595752.209440315</c:v>
                </c:pt>
                <c:pt idx="470">
                  <c:v>15595752.209440315</c:v>
                </c:pt>
                <c:pt idx="471">
                  <c:v>15595752.209440315</c:v>
                </c:pt>
                <c:pt idx="472">
                  <c:v>15595752.209440315</c:v>
                </c:pt>
                <c:pt idx="473">
                  <c:v>15595752.209440315</c:v>
                </c:pt>
                <c:pt idx="474">
                  <c:v>15595752.209440315</c:v>
                </c:pt>
                <c:pt idx="475">
                  <c:v>15595752.209440315</c:v>
                </c:pt>
                <c:pt idx="476">
                  <c:v>15595752.209440315</c:v>
                </c:pt>
                <c:pt idx="477">
                  <c:v>15595752.209440315</c:v>
                </c:pt>
                <c:pt idx="478">
                  <c:v>15595752.209440315</c:v>
                </c:pt>
                <c:pt idx="479">
                  <c:v>15595752.209440315</c:v>
                </c:pt>
                <c:pt idx="480">
                  <c:v>15595752.209440315</c:v>
                </c:pt>
                <c:pt idx="481">
                  <c:v>15595752.209440315</c:v>
                </c:pt>
                <c:pt idx="482">
                  <c:v>15595752.209440315</c:v>
                </c:pt>
                <c:pt idx="483">
                  <c:v>15595752.209440315</c:v>
                </c:pt>
                <c:pt idx="484">
                  <c:v>15595752.209440315</c:v>
                </c:pt>
                <c:pt idx="485">
                  <c:v>15595752.209440315</c:v>
                </c:pt>
                <c:pt idx="486">
                  <c:v>15595752.209440315</c:v>
                </c:pt>
                <c:pt idx="487">
                  <c:v>15595752.209440315</c:v>
                </c:pt>
                <c:pt idx="488">
                  <c:v>15595752.209440315</c:v>
                </c:pt>
                <c:pt idx="489">
                  <c:v>15595752.209440315</c:v>
                </c:pt>
                <c:pt idx="490">
                  <c:v>15595752.209440315</c:v>
                </c:pt>
                <c:pt idx="491">
                  <c:v>15595752.209440315</c:v>
                </c:pt>
                <c:pt idx="492">
                  <c:v>15595752.209440315</c:v>
                </c:pt>
                <c:pt idx="493">
                  <c:v>15595752.209440315</c:v>
                </c:pt>
                <c:pt idx="494">
                  <c:v>15595752.209440315</c:v>
                </c:pt>
                <c:pt idx="495">
                  <c:v>15595752.209440315</c:v>
                </c:pt>
                <c:pt idx="496">
                  <c:v>15595752.209440315</c:v>
                </c:pt>
                <c:pt idx="497">
                  <c:v>15595752.209440315</c:v>
                </c:pt>
                <c:pt idx="498">
                  <c:v>15595752.209440315</c:v>
                </c:pt>
                <c:pt idx="499">
                  <c:v>15595752.209440315</c:v>
                </c:pt>
                <c:pt idx="500">
                  <c:v>15595752.209440315</c:v>
                </c:pt>
                <c:pt idx="501">
                  <c:v>15595752.209440315</c:v>
                </c:pt>
                <c:pt idx="502">
                  <c:v>15595752.209440315</c:v>
                </c:pt>
                <c:pt idx="503">
                  <c:v>15595752.209440315</c:v>
                </c:pt>
                <c:pt idx="504">
                  <c:v>15595752.209440315</c:v>
                </c:pt>
                <c:pt idx="505">
                  <c:v>15595752.209440315</c:v>
                </c:pt>
                <c:pt idx="506">
                  <c:v>15595752.209440315</c:v>
                </c:pt>
                <c:pt idx="507">
                  <c:v>15595752.209440315</c:v>
                </c:pt>
                <c:pt idx="508">
                  <c:v>15595752.209440315</c:v>
                </c:pt>
                <c:pt idx="509">
                  <c:v>15595752.209440315</c:v>
                </c:pt>
                <c:pt idx="510">
                  <c:v>15595752.209440315</c:v>
                </c:pt>
                <c:pt idx="511">
                  <c:v>15595752.209440315</c:v>
                </c:pt>
                <c:pt idx="512">
                  <c:v>15595752.209440315</c:v>
                </c:pt>
                <c:pt idx="513">
                  <c:v>15595752.209440315</c:v>
                </c:pt>
                <c:pt idx="514">
                  <c:v>15595752.209440315</c:v>
                </c:pt>
                <c:pt idx="515">
                  <c:v>15595752.209440315</c:v>
                </c:pt>
                <c:pt idx="516">
                  <c:v>15595752.209440315</c:v>
                </c:pt>
                <c:pt idx="517">
                  <c:v>15595752.209440315</c:v>
                </c:pt>
                <c:pt idx="518">
                  <c:v>15595752.209440315</c:v>
                </c:pt>
                <c:pt idx="519">
                  <c:v>15595752.209440315</c:v>
                </c:pt>
                <c:pt idx="520">
                  <c:v>15595752.209440315</c:v>
                </c:pt>
                <c:pt idx="521">
                  <c:v>15595752.209440315</c:v>
                </c:pt>
                <c:pt idx="522">
                  <c:v>15595752.209440315</c:v>
                </c:pt>
                <c:pt idx="523">
                  <c:v>15595752.209440315</c:v>
                </c:pt>
                <c:pt idx="524">
                  <c:v>15595752.209440315</c:v>
                </c:pt>
                <c:pt idx="525">
                  <c:v>15595752.209440315</c:v>
                </c:pt>
                <c:pt idx="526">
                  <c:v>15595752.209440315</c:v>
                </c:pt>
                <c:pt idx="527">
                  <c:v>15595752.209440315</c:v>
                </c:pt>
                <c:pt idx="528">
                  <c:v>15595752.209440315</c:v>
                </c:pt>
                <c:pt idx="529">
                  <c:v>15595752.209440315</c:v>
                </c:pt>
                <c:pt idx="530">
                  <c:v>15595752.209440315</c:v>
                </c:pt>
                <c:pt idx="531">
                  <c:v>15595752.209440315</c:v>
                </c:pt>
                <c:pt idx="532">
                  <c:v>15595752.209440315</c:v>
                </c:pt>
                <c:pt idx="533">
                  <c:v>15595752.209440315</c:v>
                </c:pt>
                <c:pt idx="534">
                  <c:v>15595752.209440315</c:v>
                </c:pt>
                <c:pt idx="535">
                  <c:v>15595752.209440315</c:v>
                </c:pt>
                <c:pt idx="536">
                  <c:v>15595752.209440315</c:v>
                </c:pt>
                <c:pt idx="537">
                  <c:v>15595752.209440315</c:v>
                </c:pt>
                <c:pt idx="538">
                  <c:v>15595752.209440315</c:v>
                </c:pt>
                <c:pt idx="539">
                  <c:v>15595752.209440315</c:v>
                </c:pt>
                <c:pt idx="540">
                  <c:v>15595752.209440315</c:v>
                </c:pt>
                <c:pt idx="541">
                  <c:v>15595752.209440315</c:v>
                </c:pt>
                <c:pt idx="542">
                  <c:v>15595752.209440315</c:v>
                </c:pt>
                <c:pt idx="543">
                  <c:v>15595752.209440315</c:v>
                </c:pt>
                <c:pt idx="544">
                  <c:v>15595752.209440315</c:v>
                </c:pt>
                <c:pt idx="545">
                  <c:v>15595752.209440315</c:v>
                </c:pt>
                <c:pt idx="546">
                  <c:v>15595752.209440315</c:v>
                </c:pt>
                <c:pt idx="547">
                  <c:v>15595752.209440315</c:v>
                </c:pt>
                <c:pt idx="548">
                  <c:v>15595752.209440315</c:v>
                </c:pt>
                <c:pt idx="549">
                  <c:v>15595752.209440315</c:v>
                </c:pt>
                <c:pt idx="550">
                  <c:v>15595752.209440315</c:v>
                </c:pt>
                <c:pt idx="551">
                  <c:v>15595752.209440315</c:v>
                </c:pt>
                <c:pt idx="552">
                  <c:v>15595752.209440315</c:v>
                </c:pt>
                <c:pt idx="553">
                  <c:v>15595752.209440315</c:v>
                </c:pt>
                <c:pt idx="554">
                  <c:v>15595752.209440315</c:v>
                </c:pt>
                <c:pt idx="555">
                  <c:v>15595752.209440315</c:v>
                </c:pt>
                <c:pt idx="556">
                  <c:v>15595752.209440315</c:v>
                </c:pt>
                <c:pt idx="557">
                  <c:v>15595752.209440315</c:v>
                </c:pt>
                <c:pt idx="558">
                  <c:v>15595752.209440315</c:v>
                </c:pt>
                <c:pt idx="559">
                  <c:v>15595752.209440315</c:v>
                </c:pt>
                <c:pt idx="560">
                  <c:v>15595752.209440315</c:v>
                </c:pt>
                <c:pt idx="561">
                  <c:v>15595752.209440315</c:v>
                </c:pt>
                <c:pt idx="562">
                  <c:v>15595752.209440315</c:v>
                </c:pt>
                <c:pt idx="563">
                  <c:v>15595752.209440315</c:v>
                </c:pt>
                <c:pt idx="564">
                  <c:v>15595752.209440315</c:v>
                </c:pt>
                <c:pt idx="565">
                  <c:v>15595752.209440315</c:v>
                </c:pt>
                <c:pt idx="566">
                  <c:v>15595752.209440315</c:v>
                </c:pt>
                <c:pt idx="567">
                  <c:v>15595752.209440315</c:v>
                </c:pt>
                <c:pt idx="568">
                  <c:v>15595752.209440315</c:v>
                </c:pt>
                <c:pt idx="569">
                  <c:v>15595752.209440315</c:v>
                </c:pt>
                <c:pt idx="570">
                  <c:v>15595752.209440315</c:v>
                </c:pt>
                <c:pt idx="571">
                  <c:v>15595752.209440315</c:v>
                </c:pt>
                <c:pt idx="572">
                  <c:v>15595752.209440315</c:v>
                </c:pt>
                <c:pt idx="573">
                  <c:v>15595752.209440315</c:v>
                </c:pt>
                <c:pt idx="574">
                  <c:v>15595752.209440315</c:v>
                </c:pt>
                <c:pt idx="575">
                  <c:v>15595752.209440315</c:v>
                </c:pt>
                <c:pt idx="576">
                  <c:v>15595752.209440315</c:v>
                </c:pt>
                <c:pt idx="577">
                  <c:v>15595752.209440315</c:v>
                </c:pt>
                <c:pt idx="578">
                  <c:v>15595752.209440315</c:v>
                </c:pt>
                <c:pt idx="579">
                  <c:v>15595752.209440315</c:v>
                </c:pt>
                <c:pt idx="580">
                  <c:v>15595752.209440315</c:v>
                </c:pt>
                <c:pt idx="581">
                  <c:v>15595752.209440315</c:v>
                </c:pt>
                <c:pt idx="582">
                  <c:v>15595752.209440315</c:v>
                </c:pt>
                <c:pt idx="583">
                  <c:v>15595752.209440315</c:v>
                </c:pt>
                <c:pt idx="584">
                  <c:v>15595752.209440315</c:v>
                </c:pt>
                <c:pt idx="585">
                  <c:v>15595752.209440315</c:v>
                </c:pt>
                <c:pt idx="586">
                  <c:v>15595752.209440315</c:v>
                </c:pt>
                <c:pt idx="587">
                  <c:v>15595752.209440315</c:v>
                </c:pt>
                <c:pt idx="588">
                  <c:v>15595752.209440315</c:v>
                </c:pt>
                <c:pt idx="589">
                  <c:v>15595752.209440315</c:v>
                </c:pt>
                <c:pt idx="590">
                  <c:v>15595752.209440315</c:v>
                </c:pt>
                <c:pt idx="591">
                  <c:v>15595752.209440315</c:v>
                </c:pt>
                <c:pt idx="592">
                  <c:v>15595752.209440315</c:v>
                </c:pt>
                <c:pt idx="593">
                  <c:v>15595752.209440315</c:v>
                </c:pt>
                <c:pt idx="594">
                  <c:v>15595752.209440315</c:v>
                </c:pt>
                <c:pt idx="595">
                  <c:v>15595752.209440315</c:v>
                </c:pt>
                <c:pt idx="596">
                  <c:v>15595752.209440315</c:v>
                </c:pt>
                <c:pt idx="597">
                  <c:v>15595752.209440315</c:v>
                </c:pt>
                <c:pt idx="598">
                  <c:v>15595752.209440315</c:v>
                </c:pt>
                <c:pt idx="599">
                  <c:v>15595752.209440315</c:v>
                </c:pt>
                <c:pt idx="600">
                  <c:v>15595752.209440315</c:v>
                </c:pt>
                <c:pt idx="601">
                  <c:v>15595752.209440315</c:v>
                </c:pt>
                <c:pt idx="602">
                  <c:v>15595752.209440315</c:v>
                </c:pt>
                <c:pt idx="603">
                  <c:v>15595752.209440315</c:v>
                </c:pt>
                <c:pt idx="604">
                  <c:v>15595752.209440315</c:v>
                </c:pt>
                <c:pt idx="605">
                  <c:v>15595752.209440315</c:v>
                </c:pt>
                <c:pt idx="606">
                  <c:v>15595752.209440315</c:v>
                </c:pt>
                <c:pt idx="607">
                  <c:v>15595752.209440315</c:v>
                </c:pt>
                <c:pt idx="608">
                  <c:v>15595752.209440315</c:v>
                </c:pt>
                <c:pt idx="609">
                  <c:v>15595752.209440315</c:v>
                </c:pt>
                <c:pt idx="610">
                  <c:v>15595752.209440315</c:v>
                </c:pt>
                <c:pt idx="611">
                  <c:v>15595752.209440315</c:v>
                </c:pt>
                <c:pt idx="612">
                  <c:v>15595752.209440315</c:v>
                </c:pt>
                <c:pt idx="613">
                  <c:v>15595752.209440315</c:v>
                </c:pt>
                <c:pt idx="614">
                  <c:v>15595752.209440315</c:v>
                </c:pt>
                <c:pt idx="615">
                  <c:v>15595752.209440315</c:v>
                </c:pt>
                <c:pt idx="616">
                  <c:v>15595752.209440315</c:v>
                </c:pt>
                <c:pt idx="617">
                  <c:v>15595752.209440315</c:v>
                </c:pt>
                <c:pt idx="618">
                  <c:v>15595752.209440315</c:v>
                </c:pt>
                <c:pt idx="619">
                  <c:v>15595752.209440315</c:v>
                </c:pt>
                <c:pt idx="620">
                  <c:v>15595752.209440315</c:v>
                </c:pt>
                <c:pt idx="621">
                  <c:v>15595752.209440315</c:v>
                </c:pt>
                <c:pt idx="622">
                  <c:v>15595752.209440315</c:v>
                </c:pt>
                <c:pt idx="623">
                  <c:v>15595752.209440315</c:v>
                </c:pt>
                <c:pt idx="624">
                  <c:v>15595752.209440315</c:v>
                </c:pt>
                <c:pt idx="625">
                  <c:v>15595752.209440315</c:v>
                </c:pt>
                <c:pt idx="626">
                  <c:v>15595752.209440315</c:v>
                </c:pt>
                <c:pt idx="627">
                  <c:v>15595752.209440315</c:v>
                </c:pt>
                <c:pt idx="628">
                  <c:v>15595752.209440315</c:v>
                </c:pt>
                <c:pt idx="629">
                  <c:v>15595752.209440315</c:v>
                </c:pt>
                <c:pt idx="630">
                  <c:v>15595752.209440315</c:v>
                </c:pt>
                <c:pt idx="631">
                  <c:v>15595752.209440315</c:v>
                </c:pt>
                <c:pt idx="632">
                  <c:v>15595752.209440315</c:v>
                </c:pt>
                <c:pt idx="633">
                  <c:v>15595752.209440315</c:v>
                </c:pt>
                <c:pt idx="634">
                  <c:v>15595752.209440315</c:v>
                </c:pt>
                <c:pt idx="635">
                  <c:v>15595752.209440315</c:v>
                </c:pt>
                <c:pt idx="636">
                  <c:v>15595752.209440315</c:v>
                </c:pt>
                <c:pt idx="637">
                  <c:v>15595752.209440315</c:v>
                </c:pt>
                <c:pt idx="638">
                  <c:v>15595752.209440315</c:v>
                </c:pt>
                <c:pt idx="639">
                  <c:v>15595752.209440315</c:v>
                </c:pt>
                <c:pt idx="640">
                  <c:v>15595752.209440315</c:v>
                </c:pt>
                <c:pt idx="641">
                  <c:v>15595752.209440315</c:v>
                </c:pt>
                <c:pt idx="642">
                  <c:v>15595752.209440315</c:v>
                </c:pt>
                <c:pt idx="643">
                  <c:v>15595752.209440315</c:v>
                </c:pt>
                <c:pt idx="644">
                  <c:v>15595752.209440315</c:v>
                </c:pt>
                <c:pt idx="645">
                  <c:v>15595752.209440315</c:v>
                </c:pt>
                <c:pt idx="646">
                  <c:v>15595752.209440315</c:v>
                </c:pt>
                <c:pt idx="647">
                  <c:v>15595752.209440315</c:v>
                </c:pt>
                <c:pt idx="648">
                  <c:v>15595752.209440315</c:v>
                </c:pt>
                <c:pt idx="649">
                  <c:v>15595752.209440315</c:v>
                </c:pt>
                <c:pt idx="650">
                  <c:v>15595752.209440315</c:v>
                </c:pt>
                <c:pt idx="651">
                  <c:v>15595752.209440315</c:v>
                </c:pt>
                <c:pt idx="652">
                  <c:v>15595752.209440315</c:v>
                </c:pt>
                <c:pt idx="653">
                  <c:v>15595752.209440315</c:v>
                </c:pt>
                <c:pt idx="654">
                  <c:v>15595752.209440315</c:v>
                </c:pt>
                <c:pt idx="655">
                  <c:v>15595752.209440315</c:v>
                </c:pt>
                <c:pt idx="656">
                  <c:v>15595752.209440315</c:v>
                </c:pt>
                <c:pt idx="657">
                  <c:v>15595752.209440315</c:v>
                </c:pt>
                <c:pt idx="658">
                  <c:v>15595752.209440315</c:v>
                </c:pt>
                <c:pt idx="659">
                  <c:v>15595752.209440315</c:v>
                </c:pt>
                <c:pt idx="660">
                  <c:v>15595752.209440315</c:v>
                </c:pt>
                <c:pt idx="661">
                  <c:v>15595752.209440315</c:v>
                </c:pt>
                <c:pt idx="662">
                  <c:v>15595752.209440315</c:v>
                </c:pt>
                <c:pt idx="663">
                  <c:v>15595752.209440315</c:v>
                </c:pt>
                <c:pt idx="664">
                  <c:v>15595752.209440315</c:v>
                </c:pt>
                <c:pt idx="665">
                  <c:v>15595752.209440315</c:v>
                </c:pt>
                <c:pt idx="666">
                  <c:v>15595752.209440315</c:v>
                </c:pt>
                <c:pt idx="667">
                  <c:v>15595752.209440315</c:v>
                </c:pt>
                <c:pt idx="668">
                  <c:v>15595752.209440315</c:v>
                </c:pt>
                <c:pt idx="669">
                  <c:v>15595752.209440315</c:v>
                </c:pt>
                <c:pt idx="670">
                  <c:v>15595752.209440315</c:v>
                </c:pt>
                <c:pt idx="671">
                  <c:v>15595752.209440315</c:v>
                </c:pt>
                <c:pt idx="672">
                  <c:v>15595752.209440315</c:v>
                </c:pt>
                <c:pt idx="673">
                  <c:v>15595752.209440315</c:v>
                </c:pt>
                <c:pt idx="674">
                  <c:v>15595752.209440315</c:v>
                </c:pt>
                <c:pt idx="675">
                  <c:v>15595752.209440315</c:v>
                </c:pt>
                <c:pt idx="676">
                  <c:v>15595752.209440315</c:v>
                </c:pt>
                <c:pt idx="677">
                  <c:v>15595752.209440315</c:v>
                </c:pt>
                <c:pt idx="678">
                  <c:v>15595752.209440315</c:v>
                </c:pt>
                <c:pt idx="679">
                  <c:v>15595752.209440315</c:v>
                </c:pt>
                <c:pt idx="680">
                  <c:v>15595752.209440315</c:v>
                </c:pt>
                <c:pt idx="681">
                  <c:v>15595752.209440315</c:v>
                </c:pt>
                <c:pt idx="682">
                  <c:v>15595752.209440315</c:v>
                </c:pt>
                <c:pt idx="683">
                  <c:v>15595752.209440315</c:v>
                </c:pt>
                <c:pt idx="684">
                  <c:v>15595752.209440315</c:v>
                </c:pt>
                <c:pt idx="685">
                  <c:v>15595752.209440315</c:v>
                </c:pt>
                <c:pt idx="686">
                  <c:v>15595752.209440315</c:v>
                </c:pt>
                <c:pt idx="687">
                  <c:v>15595752.209440315</c:v>
                </c:pt>
                <c:pt idx="688">
                  <c:v>15595752.209440315</c:v>
                </c:pt>
                <c:pt idx="689">
                  <c:v>15595752.209440315</c:v>
                </c:pt>
                <c:pt idx="690">
                  <c:v>15595752.209440315</c:v>
                </c:pt>
                <c:pt idx="691">
                  <c:v>15595752.209440315</c:v>
                </c:pt>
                <c:pt idx="692">
                  <c:v>15595752.209440315</c:v>
                </c:pt>
                <c:pt idx="693">
                  <c:v>15595752.209440315</c:v>
                </c:pt>
                <c:pt idx="694">
                  <c:v>15595752.209440315</c:v>
                </c:pt>
                <c:pt idx="695">
                  <c:v>15595752.209440315</c:v>
                </c:pt>
                <c:pt idx="696">
                  <c:v>15595752.209440315</c:v>
                </c:pt>
                <c:pt idx="697">
                  <c:v>15595752.209440315</c:v>
                </c:pt>
                <c:pt idx="698">
                  <c:v>15595752.209440315</c:v>
                </c:pt>
                <c:pt idx="699">
                  <c:v>15595752.209440315</c:v>
                </c:pt>
                <c:pt idx="700">
                  <c:v>15595752.209440315</c:v>
                </c:pt>
                <c:pt idx="701">
                  <c:v>15595752.209440315</c:v>
                </c:pt>
                <c:pt idx="702">
                  <c:v>15595752.209440315</c:v>
                </c:pt>
                <c:pt idx="703">
                  <c:v>15595752.209440315</c:v>
                </c:pt>
                <c:pt idx="704">
                  <c:v>15595752.209440315</c:v>
                </c:pt>
                <c:pt idx="705">
                  <c:v>15595752.209440315</c:v>
                </c:pt>
                <c:pt idx="706">
                  <c:v>15595752.209440315</c:v>
                </c:pt>
                <c:pt idx="707">
                  <c:v>15595752.209440315</c:v>
                </c:pt>
                <c:pt idx="708">
                  <c:v>15595752.209440315</c:v>
                </c:pt>
                <c:pt idx="709">
                  <c:v>15595752.209440315</c:v>
                </c:pt>
                <c:pt idx="710">
                  <c:v>15595752.209440315</c:v>
                </c:pt>
                <c:pt idx="711">
                  <c:v>15595752.209440315</c:v>
                </c:pt>
                <c:pt idx="712">
                  <c:v>15595752.209440315</c:v>
                </c:pt>
                <c:pt idx="713">
                  <c:v>15595752.209440315</c:v>
                </c:pt>
                <c:pt idx="714">
                  <c:v>15595752.209440315</c:v>
                </c:pt>
                <c:pt idx="715">
                  <c:v>15595752.209440315</c:v>
                </c:pt>
                <c:pt idx="716">
                  <c:v>15595752.209440315</c:v>
                </c:pt>
                <c:pt idx="717">
                  <c:v>15595752.209440315</c:v>
                </c:pt>
                <c:pt idx="718">
                  <c:v>15595752.209440315</c:v>
                </c:pt>
                <c:pt idx="719">
                  <c:v>15595752.209440315</c:v>
                </c:pt>
                <c:pt idx="720">
                  <c:v>15595752.209440315</c:v>
                </c:pt>
                <c:pt idx="721">
                  <c:v>15595752.209440315</c:v>
                </c:pt>
                <c:pt idx="722">
                  <c:v>15595752.209440315</c:v>
                </c:pt>
                <c:pt idx="723">
                  <c:v>15595752.209440315</c:v>
                </c:pt>
                <c:pt idx="724">
                  <c:v>15595752.209440315</c:v>
                </c:pt>
                <c:pt idx="725">
                  <c:v>15595752.209440315</c:v>
                </c:pt>
                <c:pt idx="726">
                  <c:v>15595752.209440315</c:v>
                </c:pt>
                <c:pt idx="727">
                  <c:v>15595752.209440315</c:v>
                </c:pt>
                <c:pt idx="728">
                  <c:v>15595752.209440315</c:v>
                </c:pt>
                <c:pt idx="729">
                  <c:v>15595752.209440315</c:v>
                </c:pt>
                <c:pt idx="730">
                  <c:v>15595752.209440315</c:v>
                </c:pt>
                <c:pt idx="731">
                  <c:v>15595752.209440315</c:v>
                </c:pt>
                <c:pt idx="732">
                  <c:v>15595752.209440315</c:v>
                </c:pt>
                <c:pt idx="733">
                  <c:v>15595752.209440315</c:v>
                </c:pt>
                <c:pt idx="734">
                  <c:v>15595752.209440315</c:v>
                </c:pt>
                <c:pt idx="735">
                  <c:v>15595752.209440315</c:v>
                </c:pt>
                <c:pt idx="736">
                  <c:v>15595752.209440315</c:v>
                </c:pt>
                <c:pt idx="737">
                  <c:v>15595752.209440315</c:v>
                </c:pt>
                <c:pt idx="738">
                  <c:v>15595752.209440315</c:v>
                </c:pt>
                <c:pt idx="739">
                  <c:v>15595752.209440315</c:v>
                </c:pt>
                <c:pt idx="740">
                  <c:v>15595752.209440315</c:v>
                </c:pt>
                <c:pt idx="741">
                  <c:v>15595752.209440315</c:v>
                </c:pt>
                <c:pt idx="742">
                  <c:v>15595752.209440315</c:v>
                </c:pt>
                <c:pt idx="743">
                  <c:v>15595752.209440315</c:v>
                </c:pt>
                <c:pt idx="744">
                  <c:v>15595752.209440315</c:v>
                </c:pt>
                <c:pt idx="745">
                  <c:v>15595752.209440315</c:v>
                </c:pt>
                <c:pt idx="746">
                  <c:v>15595752.209440315</c:v>
                </c:pt>
                <c:pt idx="747">
                  <c:v>15595752.209440315</c:v>
                </c:pt>
                <c:pt idx="748">
                  <c:v>15595752.209440315</c:v>
                </c:pt>
                <c:pt idx="749">
                  <c:v>15595752.209440315</c:v>
                </c:pt>
                <c:pt idx="750">
                  <c:v>15595752.209440315</c:v>
                </c:pt>
                <c:pt idx="751">
                  <c:v>15595752.209440315</c:v>
                </c:pt>
                <c:pt idx="752">
                  <c:v>15595752.209440315</c:v>
                </c:pt>
                <c:pt idx="753">
                  <c:v>15595752.209440315</c:v>
                </c:pt>
                <c:pt idx="754">
                  <c:v>15595752.209440315</c:v>
                </c:pt>
                <c:pt idx="755">
                  <c:v>15595752.209440315</c:v>
                </c:pt>
                <c:pt idx="756">
                  <c:v>15595752.209440315</c:v>
                </c:pt>
                <c:pt idx="757">
                  <c:v>15595752.209440315</c:v>
                </c:pt>
                <c:pt idx="758">
                  <c:v>15595752.209440315</c:v>
                </c:pt>
                <c:pt idx="759">
                  <c:v>15595752.209440315</c:v>
                </c:pt>
                <c:pt idx="760">
                  <c:v>15595752.209440315</c:v>
                </c:pt>
                <c:pt idx="761">
                  <c:v>15595752.209440315</c:v>
                </c:pt>
                <c:pt idx="762">
                  <c:v>15595752.209440315</c:v>
                </c:pt>
                <c:pt idx="763">
                  <c:v>15595752.209440315</c:v>
                </c:pt>
                <c:pt idx="764">
                  <c:v>15595752.209440315</c:v>
                </c:pt>
                <c:pt idx="765">
                  <c:v>15595752.209440315</c:v>
                </c:pt>
                <c:pt idx="766">
                  <c:v>15595752.209440315</c:v>
                </c:pt>
                <c:pt idx="767">
                  <c:v>15595752.209440315</c:v>
                </c:pt>
                <c:pt idx="768">
                  <c:v>15595752.209440315</c:v>
                </c:pt>
                <c:pt idx="769">
                  <c:v>15595752.209440315</c:v>
                </c:pt>
                <c:pt idx="770">
                  <c:v>15595752.209440315</c:v>
                </c:pt>
                <c:pt idx="771">
                  <c:v>15595752.209440315</c:v>
                </c:pt>
                <c:pt idx="772">
                  <c:v>15595752.209440315</c:v>
                </c:pt>
                <c:pt idx="773">
                  <c:v>15595752.209440315</c:v>
                </c:pt>
                <c:pt idx="774">
                  <c:v>15595752.209440315</c:v>
                </c:pt>
                <c:pt idx="775">
                  <c:v>15595752.209440315</c:v>
                </c:pt>
                <c:pt idx="776">
                  <c:v>15595752.209440315</c:v>
                </c:pt>
                <c:pt idx="777">
                  <c:v>15595752.209440315</c:v>
                </c:pt>
                <c:pt idx="778">
                  <c:v>15595752.209440315</c:v>
                </c:pt>
                <c:pt idx="779">
                  <c:v>15595752.209440315</c:v>
                </c:pt>
                <c:pt idx="780">
                  <c:v>15595752.209440315</c:v>
                </c:pt>
                <c:pt idx="781">
                  <c:v>15595752.209440315</c:v>
                </c:pt>
                <c:pt idx="782">
                  <c:v>15595752.209440315</c:v>
                </c:pt>
                <c:pt idx="783">
                  <c:v>15595752.209440315</c:v>
                </c:pt>
                <c:pt idx="784">
                  <c:v>15595752.209440315</c:v>
                </c:pt>
                <c:pt idx="785">
                  <c:v>15595752.209440315</c:v>
                </c:pt>
                <c:pt idx="786">
                  <c:v>15595752.209440315</c:v>
                </c:pt>
                <c:pt idx="787">
                  <c:v>15595752.209440315</c:v>
                </c:pt>
                <c:pt idx="788">
                  <c:v>15595752.209440315</c:v>
                </c:pt>
                <c:pt idx="789">
                  <c:v>15595752.209440315</c:v>
                </c:pt>
                <c:pt idx="790">
                  <c:v>15595752.209440315</c:v>
                </c:pt>
                <c:pt idx="791">
                  <c:v>15595752.209440315</c:v>
                </c:pt>
                <c:pt idx="792">
                  <c:v>15595752.209440315</c:v>
                </c:pt>
                <c:pt idx="793">
                  <c:v>15595752.209440315</c:v>
                </c:pt>
                <c:pt idx="794">
                  <c:v>15595752.209440315</c:v>
                </c:pt>
                <c:pt idx="795">
                  <c:v>15595752.209440315</c:v>
                </c:pt>
                <c:pt idx="796">
                  <c:v>15595752.209440315</c:v>
                </c:pt>
                <c:pt idx="797">
                  <c:v>15595752.209440315</c:v>
                </c:pt>
                <c:pt idx="798">
                  <c:v>15595752.209440315</c:v>
                </c:pt>
                <c:pt idx="799">
                  <c:v>15595752.209440315</c:v>
                </c:pt>
                <c:pt idx="800">
                  <c:v>15595752.209440315</c:v>
                </c:pt>
                <c:pt idx="801">
                  <c:v>15595752.209440315</c:v>
                </c:pt>
                <c:pt idx="802">
                  <c:v>15595752.209440315</c:v>
                </c:pt>
                <c:pt idx="803">
                  <c:v>15595752.209440315</c:v>
                </c:pt>
                <c:pt idx="804">
                  <c:v>15595752.209440315</c:v>
                </c:pt>
                <c:pt idx="805">
                  <c:v>15595752.209440315</c:v>
                </c:pt>
                <c:pt idx="806">
                  <c:v>15595752.209440315</c:v>
                </c:pt>
                <c:pt idx="807">
                  <c:v>15595752.209440315</c:v>
                </c:pt>
                <c:pt idx="808">
                  <c:v>15595752.209440315</c:v>
                </c:pt>
                <c:pt idx="809">
                  <c:v>15595752.209440315</c:v>
                </c:pt>
                <c:pt idx="810">
                  <c:v>15595752.209440315</c:v>
                </c:pt>
                <c:pt idx="811">
                  <c:v>15595752.209440315</c:v>
                </c:pt>
                <c:pt idx="812">
                  <c:v>15595752.209440315</c:v>
                </c:pt>
                <c:pt idx="813">
                  <c:v>15595752.209440315</c:v>
                </c:pt>
                <c:pt idx="814">
                  <c:v>15595752.209440315</c:v>
                </c:pt>
                <c:pt idx="815">
                  <c:v>15595752.209440315</c:v>
                </c:pt>
                <c:pt idx="816">
                  <c:v>15595752.209440315</c:v>
                </c:pt>
                <c:pt idx="817">
                  <c:v>15595752.209440315</c:v>
                </c:pt>
                <c:pt idx="818">
                  <c:v>15595752.209440315</c:v>
                </c:pt>
                <c:pt idx="819">
                  <c:v>15595752.209440315</c:v>
                </c:pt>
                <c:pt idx="820">
                  <c:v>15595752.209440315</c:v>
                </c:pt>
                <c:pt idx="821">
                  <c:v>15595752.209440315</c:v>
                </c:pt>
                <c:pt idx="822">
                  <c:v>15595752.209440315</c:v>
                </c:pt>
                <c:pt idx="823">
                  <c:v>15595752.209440315</c:v>
                </c:pt>
                <c:pt idx="824">
                  <c:v>15595752.209440315</c:v>
                </c:pt>
                <c:pt idx="825">
                  <c:v>15595752.209440315</c:v>
                </c:pt>
                <c:pt idx="826">
                  <c:v>15595752.209440315</c:v>
                </c:pt>
                <c:pt idx="827">
                  <c:v>15595752.209440315</c:v>
                </c:pt>
                <c:pt idx="828">
                  <c:v>15595752.209440315</c:v>
                </c:pt>
                <c:pt idx="829">
                  <c:v>15595752.209440315</c:v>
                </c:pt>
                <c:pt idx="830">
                  <c:v>15595752.209440315</c:v>
                </c:pt>
                <c:pt idx="831">
                  <c:v>15595752.209440315</c:v>
                </c:pt>
                <c:pt idx="832">
                  <c:v>15595752.209440315</c:v>
                </c:pt>
                <c:pt idx="833">
                  <c:v>15595752.209440315</c:v>
                </c:pt>
                <c:pt idx="834">
                  <c:v>15595752.209440315</c:v>
                </c:pt>
                <c:pt idx="835">
                  <c:v>15595752.209440315</c:v>
                </c:pt>
                <c:pt idx="836">
                  <c:v>15595752.209440315</c:v>
                </c:pt>
                <c:pt idx="837">
                  <c:v>15595752.209440315</c:v>
                </c:pt>
                <c:pt idx="838">
                  <c:v>15595752.209440315</c:v>
                </c:pt>
                <c:pt idx="839">
                  <c:v>15595752.209440315</c:v>
                </c:pt>
                <c:pt idx="840">
                  <c:v>15595752.209440315</c:v>
                </c:pt>
                <c:pt idx="841">
                  <c:v>15595752.209440315</c:v>
                </c:pt>
                <c:pt idx="842">
                  <c:v>15595752.209440315</c:v>
                </c:pt>
                <c:pt idx="843">
                  <c:v>15595752.209440315</c:v>
                </c:pt>
                <c:pt idx="844">
                  <c:v>15595752.209440315</c:v>
                </c:pt>
                <c:pt idx="845">
                  <c:v>15595752.209440315</c:v>
                </c:pt>
                <c:pt idx="846">
                  <c:v>15595752.209440315</c:v>
                </c:pt>
                <c:pt idx="847">
                  <c:v>15595752.209440315</c:v>
                </c:pt>
                <c:pt idx="848">
                  <c:v>15595752.209440315</c:v>
                </c:pt>
                <c:pt idx="849">
                  <c:v>15595752.209440315</c:v>
                </c:pt>
                <c:pt idx="850">
                  <c:v>15595752.209440315</c:v>
                </c:pt>
                <c:pt idx="851">
                  <c:v>15595752.209440315</c:v>
                </c:pt>
                <c:pt idx="852">
                  <c:v>15595752.209440315</c:v>
                </c:pt>
                <c:pt idx="853">
                  <c:v>15595752.209440315</c:v>
                </c:pt>
                <c:pt idx="854">
                  <c:v>15595752.209440315</c:v>
                </c:pt>
                <c:pt idx="855">
                  <c:v>15595752.209440315</c:v>
                </c:pt>
                <c:pt idx="856">
                  <c:v>15595752.209440315</c:v>
                </c:pt>
                <c:pt idx="857">
                  <c:v>15595752.209440315</c:v>
                </c:pt>
                <c:pt idx="858">
                  <c:v>15595752.209440315</c:v>
                </c:pt>
                <c:pt idx="859">
                  <c:v>15595752.209440315</c:v>
                </c:pt>
                <c:pt idx="860">
                  <c:v>15595752.209440315</c:v>
                </c:pt>
                <c:pt idx="861">
                  <c:v>15595752.209440315</c:v>
                </c:pt>
                <c:pt idx="862">
                  <c:v>15595752.209440315</c:v>
                </c:pt>
                <c:pt idx="863">
                  <c:v>15595752.209440315</c:v>
                </c:pt>
                <c:pt idx="864">
                  <c:v>15595752.209440315</c:v>
                </c:pt>
                <c:pt idx="865">
                  <c:v>15595752.209440315</c:v>
                </c:pt>
                <c:pt idx="866">
                  <c:v>15595752.209440315</c:v>
                </c:pt>
                <c:pt idx="867">
                  <c:v>15595752.209440315</c:v>
                </c:pt>
                <c:pt idx="868">
                  <c:v>15595752.209440315</c:v>
                </c:pt>
                <c:pt idx="869">
                  <c:v>15595752.209440315</c:v>
                </c:pt>
                <c:pt idx="870">
                  <c:v>15595752.209440315</c:v>
                </c:pt>
                <c:pt idx="871">
                  <c:v>15595752.209440315</c:v>
                </c:pt>
                <c:pt idx="872">
                  <c:v>15595752.209440315</c:v>
                </c:pt>
                <c:pt idx="873">
                  <c:v>15595752.209440315</c:v>
                </c:pt>
                <c:pt idx="874">
                  <c:v>15595752.209440315</c:v>
                </c:pt>
                <c:pt idx="875">
                  <c:v>15595752.209440315</c:v>
                </c:pt>
                <c:pt idx="876">
                  <c:v>15595752.209440315</c:v>
                </c:pt>
                <c:pt idx="877">
                  <c:v>15595752.209440315</c:v>
                </c:pt>
                <c:pt idx="878">
                  <c:v>15595752.209440315</c:v>
                </c:pt>
                <c:pt idx="879">
                  <c:v>15595752.209440315</c:v>
                </c:pt>
                <c:pt idx="880">
                  <c:v>15595752.209440315</c:v>
                </c:pt>
                <c:pt idx="881">
                  <c:v>15595752.209440315</c:v>
                </c:pt>
                <c:pt idx="882">
                  <c:v>15595752.209440315</c:v>
                </c:pt>
                <c:pt idx="883">
                  <c:v>15595752.209440315</c:v>
                </c:pt>
                <c:pt idx="884">
                  <c:v>15595752.209440315</c:v>
                </c:pt>
                <c:pt idx="885">
                  <c:v>15595752.209440315</c:v>
                </c:pt>
                <c:pt idx="886">
                  <c:v>15595752.209440315</c:v>
                </c:pt>
                <c:pt idx="887">
                  <c:v>15595752.209440315</c:v>
                </c:pt>
                <c:pt idx="888">
                  <c:v>15595752.209440315</c:v>
                </c:pt>
                <c:pt idx="889">
                  <c:v>15595752.209440315</c:v>
                </c:pt>
                <c:pt idx="890">
                  <c:v>15595752.209440315</c:v>
                </c:pt>
                <c:pt idx="891">
                  <c:v>15595752.209440315</c:v>
                </c:pt>
                <c:pt idx="892">
                  <c:v>15595752.209440315</c:v>
                </c:pt>
                <c:pt idx="893">
                  <c:v>15595752.209440315</c:v>
                </c:pt>
                <c:pt idx="894">
                  <c:v>15595752.209440315</c:v>
                </c:pt>
                <c:pt idx="895">
                  <c:v>15595752.209440315</c:v>
                </c:pt>
                <c:pt idx="896">
                  <c:v>15595752.209440315</c:v>
                </c:pt>
                <c:pt idx="897">
                  <c:v>15595752.209440315</c:v>
                </c:pt>
                <c:pt idx="898">
                  <c:v>15595752.209440315</c:v>
                </c:pt>
                <c:pt idx="899">
                  <c:v>15595752.209440315</c:v>
                </c:pt>
                <c:pt idx="900">
                  <c:v>15595752.209440315</c:v>
                </c:pt>
                <c:pt idx="901">
                  <c:v>15595752.209440315</c:v>
                </c:pt>
                <c:pt idx="902">
                  <c:v>15595752.209440315</c:v>
                </c:pt>
                <c:pt idx="903">
                  <c:v>15595752.209440315</c:v>
                </c:pt>
                <c:pt idx="904">
                  <c:v>15595752.209440315</c:v>
                </c:pt>
                <c:pt idx="905">
                  <c:v>15595752.209440315</c:v>
                </c:pt>
                <c:pt idx="906">
                  <c:v>15595752.209440315</c:v>
                </c:pt>
                <c:pt idx="907">
                  <c:v>15595752.209440315</c:v>
                </c:pt>
                <c:pt idx="908">
                  <c:v>15595752.209440315</c:v>
                </c:pt>
                <c:pt idx="909">
                  <c:v>15595752.209440315</c:v>
                </c:pt>
                <c:pt idx="910">
                  <c:v>15595752.209440315</c:v>
                </c:pt>
                <c:pt idx="911">
                  <c:v>15595752.209440315</c:v>
                </c:pt>
                <c:pt idx="912">
                  <c:v>15595752.209440315</c:v>
                </c:pt>
                <c:pt idx="913">
                  <c:v>15595752.209440315</c:v>
                </c:pt>
                <c:pt idx="914">
                  <c:v>15595752.209440315</c:v>
                </c:pt>
                <c:pt idx="915">
                  <c:v>15595752.209440315</c:v>
                </c:pt>
                <c:pt idx="916">
                  <c:v>15595752.209440315</c:v>
                </c:pt>
                <c:pt idx="917">
                  <c:v>15595752.209440315</c:v>
                </c:pt>
                <c:pt idx="918">
                  <c:v>15595752.209440315</c:v>
                </c:pt>
                <c:pt idx="919">
                  <c:v>15595752.209440315</c:v>
                </c:pt>
                <c:pt idx="920">
                  <c:v>15595752.209440315</c:v>
                </c:pt>
                <c:pt idx="921">
                  <c:v>15595752.209440315</c:v>
                </c:pt>
                <c:pt idx="922">
                  <c:v>15595752.209440315</c:v>
                </c:pt>
                <c:pt idx="923">
                  <c:v>15595752.209440315</c:v>
                </c:pt>
                <c:pt idx="924">
                  <c:v>15595752.209440315</c:v>
                </c:pt>
                <c:pt idx="925">
                  <c:v>15595752.209440315</c:v>
                </c:pt>
                <c:pt idx="926">
                  <c:v>15595752.209440315</c:v>
                </c:pt>
                <c:pt idx="927">
                  <c:v>15595752.209440315</c:v>
                </c:pt>
                <c:pt idx="928">
                  <c:v>15595752.209440315</c:v>
                </c:pt>
                <c:pt idx="929">
                  <c:v>15595752.209440315</c:v>
                </c:pt>
                <c:pt idx="930">
                  <c:v>15595752.209440315</c:v>
                </c:pt>
                <c:pt idx="931">
                  <c:v>15595752.209440315</c:v>
                </c:pt>
                <c:pt idx="932">
                  <c:v>15595752.209440315</c:v>
                </c:pt>
                <c:pt idx="933">
                  <c:v>15595752.209440315</c:v>
                </c:pt>
                <c:pt idx="934">
                  <c:v>15595752.209440315</c:v>
                </c:pt>
                <c:pt idx="935">
                  <c:v>15595752.209440315</c:v>
                </c:pt>
                <c:pt idx="936">
                  <c:v>15595752.209440315</c:v>
                </c:pt>
                <c:pt idx="937">
                  <c:v>15595752.209440315</c:v>
                </c:pt>
                <c:pt idx="938">
                  <c:v>15595752.209440315</c:v>
                </c:pt>
                <c:pt idx="939">
                  <c:v>15595752.209440315</c:v>
                </c:pt>
                <c:pt idx="940">
                  <c:v>15595752.209440315</c:v>
                </c:pt>
                <c:pt idx="941">
                  <c:v>15595752.209440315</c:v>
                </c:pt>
                <c:pt idx="942">
                  <c:v>15595752.209440315</c:v>
                </c:pt>
                <c:pt idx="943">
                  <c:v>15595752.209440315</c:v>
                </c:pt>
                <c:pt idx="944">
                  <c:v>15595752.209440315</c:v>
                </c:pt>
                <c:pt idx="945">
                  <c:v>15595752.209440315</c:v>
                </c:pt>
                <c:pt idx="946">
                  <c:v>15595752.209440315</c:v>
                </c:pt>
                <c:pt idx="947">
                  <c:v>15595752.209440315</c:v>
                </c:pt>
                <c:pt idx="948">
                  <c:v>15595752.209440315</c:v>
                </c:pt>
                <c:pt idx="949">
                  <c:v>15595752.209440315</c:v>
                </c:pt>
                <c:pt idx="950">
                  <c:v>15595752.209440315</c:v>
                </c:pt>
                <c:pt idx="951">
                  <c:v>15595752.209440315</c:v>
                </c:pt>
                <c:pt idx="952">
                  <c:v>15595752.209440315</c:v>
                </c:pt>
                <c:pt idx="953">
                  <c:v>15595752.209440315</c:v>
                </c:pt>
                <c:pt idx="954">
                  <c:v>15595752.209440315</c:v>
                </c:pt>
                <c:pt idx="955">
                  <c:v>15595752.209440315</c:v>
                </c:pt>
                <c:pt idx="956">
                  <c:v>15595752.209440315</c:v>
                </c:pt>
                <c:pt idx="957">
                  <c:v>15595752.209440315</c:v>
                </c:pt>
                <c:pt idx="958">
                  <c:v>15595752.209440315</c:v>
                </c:pt>
                <c:pt idx="959">
                  <c:v>15595752.209440315</c:v>
                </c:pt>
                <c:pt idx="960">
                  <c:v>15595752.209440315</c:v>
                </c:pt>
                <c:pt idx="961">
                  <c:v>15595752.209440315</c:v>
                </c:pt>
                <c:pt idx="962">
                  <c:v>15595752.209440315</c:v>
                </c:pt>
                <c:pt idx="963">
                  <c:v>15595752.209440315</c:v>
                </c:pt>
                <c:pt idx="964">
                  <c:v>15595752.209440315</c:v>
                </c:pt>
                <c:pt idx="965">
                  <c:v>15595752.209440315</c:v>
                </c:pt>
                <c:pt idx="966">
                  <c:v>15595752.209440315</c:v>
                </c:pt>
                <c:pt idx="967">
                  <c:v>15595752.209440315</c:v>
                </c:pt>
                <c:pt idx="968">
                  <c:v>15595752.209440315</c:v>
                </c:pt>
                <c:pt idx="969">
                  <c:v>15595752.209440315</c:v>
                </c:pt>
                <c:pt idx="970">
                  <c:v>15595752.209440315</c:v>
                </c:pt>
                <c:pt idx="971">
                  <c:v>15595752.209440315</c:v>
                </c:pt>
                <c:pt idx="972">
                  <c:v>15595752.209440315</c:v>
                </c:pt>
                <c:pt idx="973">
                  <c:v>15595752.209440315</c:v>
                </c:pt>
                <c:pt idx="974">
                  <c:v>15595752.209440315</c:v>
                </c:pt>
                <c:pt idx="975">
                  <c:v>15595752.209440315</c:v>
                </c:pt>
                <c:pt idx="976">
                  <c:v>15595752.209440315</c:v>
                </c:pt>
                <c:pt idx="977">
                  <c:v>15595752.209440315</c:v>
                </c:pt>
                <c:pt idx="978">
                  <c:v>15595752.209440315</c:v>
                </c:pt>
                <c:pt idx="979">
                  <c:v>15595752.209440315</c:v>
                </c:pt>
                <c:pt idx="980">
                  <c:v>15595752.209440315</c:v>
                </c:pt>
                <c:pt idx="981">
                  <c:v>15595752.209440315</c:v>
                </c:pt>
                <c:pt idx="982">
                  <c:v>15595752.209440315</c:v>
                </c:pt>
                <c:pt idx="983">
                  <c:v>15595752.209440315</c:v>
                </c:pt>
                <c:pt idx="984">
                  <c:v>15595752.209440315</c:v>
                </c:pt>
                <c:pt idx="985">
                  <c:v>15595752.209440315</c:v>
                </c:pt>
                <c:pt idx="986">
                  <c:v>15595752.209440315</c:v>
                </c:pt>
                <c:pt idx="987">
                  <c:v>15595752.209440315</c:v>
                </c:pt>
                <c:pt idx="988">
                  <c:v>15595752.209440315</c:v>
                </c:pt>
                <c:pt idx="989">
                  <c:v>15595752.209440315</c:v>
                </c:pt>
                <c:pt idx="990">
                  <c:v>15595752.209440315</c:v>
                </c:pt>
                <c:pt idx="991">
                  <c:v>15595752.209440315</c:v>
                </c:pt>
                <c:pt idx="992">
                  <c:v>15595752.209440315</c:v>
                </c:pt>
                <c:pt idx="993">
                  <c:v>15595752.209440315</c:v>
                </c:pt>
                <c:pt idx="994">
                  <c:v>15595752.209440315</c:v>
                </c:pt>
                <c:pt idx="995">
                  <c:v>15595752.209440315</c:v>
                </c:pt>
                <c:pt idx="996">
                  <c:v>15595752.209440315</c:v>
                </c:pt>
                <c:pt idx="997">
                  <c:v>15595752.209440315</c:v>
                </c:pt>
                <c:pt idx="998">
                  <c:v>15595752.209440315</c:v>
                </c:pt>
                <c:pt idx="999">
                  <c:v>15595752.209440315</c:v>
                </c:pt>
                <c:pt idx="1000">
                  <c:v>15595752.209440315</c:v>
                </c:pt>
                <c:pt idx="1001">
                  <c:v>15595752.209440315</c:v>
                </c:pt>
                <c:pt idx="1002">
                  <c:v>15595752.209440315</c:v>
                </c:pt>
                <c:pt idx="1003">
                  <c:v>15595752.209440315</c:v>
                </c:pt>
                <c:pt idx="1004">
                  <c:v>15595752.209440315</c:v>
                </c:pt>
                <c:pt idx="1005">
                  <c:v>15595752.209440315</c:v>
                </c:pt>
                <c:pt idx="1006">
                  <c:v>15595752.209440315</c:v>
                </c:pt>
                <c:pt idx="1007">
                  <c:v>15595752.209440315</c:v>
                </c:pt>
                <c:pt idx="1008">
                  <c:v>15595752.209440315</c:v>
                </c:pt>
                <c:pt idx="1009">
                  <c:v>15595752.209440315</c:v>
                </c:pt>
                <c:pt idx="1010">
                  <c:v>15595752.209440315</c:v>
                </c:pt>
                <c:pt idx="1011">
                  <c:v>15595752.209440315</c:v>
                </c:pt>
                <c:pt idx="1012">
                  <c:v>15595752.209440315</c:v>
                </c:pt>
                <c:pt idx="1013">
                  <c:v>15595752.209440315</c:v>
                </c:pt>
                <c:pt idx="1014">
                  <c:v>15595752.209440315</c:v>
                </c:pt>
                <c:pt idx="1015">
                  <c:v>15595752.209440315</c:v>
                </c:pt>
                <c:pt idx="1016">
                  <c:v>15595752.209440315</c:v>
                </c:pt>
                <c:pt idx="1017">
                  <c:v>15595752.209440315</c:v>
                </c:pt>
                <c:pt idx="1018">
                  <c:v>15595752.209440315</c:v>
                </c:pt>
                <c:pt idx="1019">
                  <c:v>15595752.209440315</c:v>
                </c:pt>
                <c:pt idx="1020">
                  <c:v>15595752.209440315</c:v>
                </c:pt>
                <c:pt idx="1021">
                  <c:v>15595752.209440315</c:v>
                </c:pt>
                <c:pt idx="1022">
                  <c:v>15595752.209440315</c:v>
                </c:pt>
                <c:pt idx="1023">
                  <c:v>15595752.209440315</c:v>
                </c:pt>
                <c:pt idx="1024">
                  <c:v>15595752.209440315</c:v>
                </c:pt>
                <c:pt idx="1025">
                  <c:v>15595752.209440315</c:v>
                </c:pt>
                <c:pt idx="1026">
                  <c:v>15595752.209440315</c:v>
                </c:pt>
                <c:pt idx="1027">
                  <c:v>15595752.209440315</c:v>
                </c:pt>
                <c:pt idx="1028">
                  <c:v>15595752.209440315</c:v>
                </c:pt>
                <c:pt idx="1029">
                  <c:v>15595752.209440315</c:v>
                </c:pt>
                <c:pt idx="1030">
                  <c:v>15595752.209440315</c:v>
                </c:pt>
                <c:pt idx="1031">
                  <c:v>15595752.209440315</c:v>
                </c:pt>
                <c:pt idx="1032">
                  <c:v>15595752.209440315</c:v>
                </c:pt>
                <c:pt idx="1033">
                  <c:v>15595752.209440315</c:v>
                </c:pt>
                <c:pt idx="1034">
                  <c:v>15595752.209440315</c:v>
                </c:pt>
                <c:pt idx="1035">
                  <c:v>15595752.209440315</c:v>
                </c:pt>
                <c:pt idx="1036">
                  <c:v>15595752.209440315</c:v>
                </c:pt>
                <c:pt idx="1037">
                  <c:v>15595752.209440315</c:v>
                </c:pt>
                <c:pt idx="1038">
                  <c:v>15595752.209440315</c:v>
                </c:pt>
                <c:pt idx="1039">
                  <c:v>15595752.209440315</c:v>
                </c:pt>
                <c:pt idx="1040">
                  <c:v>15595752.209440315</c:v>
                </c:pt>
                <c:pt idx="1041">
                  <c:v>15595752.209440315</c:v>
                </c:pt>
                <c:pt idx="1042">
                  <c:v>15595752.209440315</c:v>
                </c:pt>
                <c:pt idx="1043">
                  <c:v>15595752.209440315</c:v>
                </c:pt>
                <c:pt idx="1044">
                  <c:v>15595752.209440315</c:v>
                </c:pt>
                <c:pt idx="1045">
                  <c:v>15595752.209440315</c:v>
                </c:pt>
                <c:pt idx="1046">
                  <c:v>15595752.209440315</c:v>
                </c:pt>
                <c:pt idx="1047">
                  <c:v>15595752.209440315</c:v>
                </c:pt>
                <c:pt idx="1048">
                  <c:v>15595752.209440315</c:v>
                </c:pt>
                <c:pt idx="1049">
                  <c:v>15595752.209440315</c:v>
                </c:pt>
                <c:pt idx="1050">
                  <c:v>15595752.209440315</c:v>
                </c:pt>
                <c:pt idx="1051">
                  <c:v>15595752.209440315</c:v>
                </c:pt>
                <c:pt idx="1052">
                  <c:v>15595752.209440315</c:v>
                </c:pt>
                <c:pt idx="1053">
                  <c:v>15595752.209440315</c:v>
                </c:pt>
                <c:pt idx="1054">
                  <c:v>15595752.209440315</c:v>
                </c:pt>
                <c:pt idx="1055">
                  <c:v>15595752.209440315</c:v>
                </c:pt>
                <c:pt idx="1056">
                  <c:v>15595752.209440315</c:v>
                </c:pt>
                <c:pt idx="1057">
                  <c:v>15595752.209440315</c:v>
                </c:pt>
                <c:pt idx="1058">
                  <c:v>15595752.209440315</c:v>
                </c:pt>
                <c:pt idx="1059">
                  <c:v>15595752.209440315</c:v>
                </c:pt>
                <c:pt idx="1060">
                  <c:v>15595752.209440315</c:v>
                </c:pt>
                <c:pt idx="1061">
                  <c:v>15595752.209440315</c:v>
                </c:pt>
                <c:pt idx="1062">
                  <c:v>15595752.209440315</c:v>
                </c:pt>
                <c:pt idx="1063">
                  <c:v>15595752.209440315</c:v>
                </c:pt>
                <c:pt idx="1064">
                  <c:v>15595752.209440315</c:v>
                </c:pt>
                <c:pt idx="1065">
                  <c:v>15595752.209440315</c:v>
                </c:pt>
                <c:pt idx="1066">
                  <c:v>15595752.209440315</c:v>
                </c:pt>
                <c:pt idx="1067">
                  <c:v>15595752.209440315</c:v>
                </c:pt>
                <c:pt idx="1068">
                  <c:v>15595752.209440315</c:v>
                </c:pt>
                <c:pt idx="1069">
                  <c:v>15595752.209440315</c:v>
                </c:pt>
                <c:pt idx="1070">
                  <c:v>15595752.209440315</c:v>
                </c:pt>
                <c:pt idx="1071">
                  <c:v>15595752.209440315</c:v>
                </c:pt>
                <c:pt idx="1072">
                  <c:v>15595752.209440315</c:v>
                </c:pt>
                <c:pt idx="1073">
                  <c:v>15595752.209440315</c:v>
                </c:pt>
                <c:pt idx="1074">
                  <c:v>15595752.209440315</c:v>
                </c:pt>
                <c:pt idx="1075">
                  <c:v>15595752.209440315</c:v>
                </c:pt>
                <c:pt idx="1076">
                  <c:v>15595752.209440315</c:v>
                </c:pt>
                <c:pt idx="1077">
                  <c:v>15595752.209440315</c:v>
                </c:pt>
                <c:pt idx="1078">
                  <c:v>15595752.209440315</c:v>
                </c:pt>
                <c:pt idx="1079">
                  <c:v>15595752.209440315</c:v>
                </c:pt>
                <c:pt idx="1080">
                  <c:v>15595752.209440315</c:v>
                </c:pt>
                <c:pt idx="1081">
                  <c:v>15595752.209440315</c:v>
                </c:pt>
                <c:pt idx="1082">
                  <c:v>15595752.209440315</c:v>
                </c:pt>
                <c:pt idx="1083">
                  <c:v>15595752.209440315</c:v>
                </c:pt>
                <c:pt idx="1084">
                  <c:v>15595752.209440315</c:v>
                </c:pt>
                <c:pt idx="1085">
                  <c:v>15595752.209440315</c:v>
                </c:pt>
                <c:pt idx="1086">
                  <c:v>15595752.209440315</c:v>
                </c:pt>
                <c:pt idx="1087">
                  <c:v>15595752.209440315</c:v>
                </c:pt>
                <c:pt idx="1088">
                  <c:v>15595752.209440315</c:v>
                </c:pt>
                <c:pt idx="1089">
                  <c:v>15595752.209440315</c:v>
                </c:pt>
                <c:pt idx="1090">
                  <c:v>15595752.209440315</c:v>
                </c:pt>
                <c:pt idx="1091">
                  <c:v>15595752.209440315</c:v>
                </c:pt>
                <c:pt idx="1092">
                  <c:v>15595752.209440315</c:v>
                </c:pt>
                <c:pt idx="1093">
                  <c:v>15595752.209440315</c:v>
                </c:pt>
                <c:pt idx="1094">
                  <c:v>15595752.209440315</c:v>
                </c:pt>
                <c:pt idx="1095">
                  <c:v>15595752.209440315</c:v>
                </c:pt>
                <c:pt idx="1096">
                  <c:v>15595752.209440315</c:v>
                </c:pt>
                <c:pt idx="1097">
                  <c:v>15595752.209440315</c:v>
                </c:pt>
                <c:pt idx="1098">
                  <c:v>15595752.209440315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47648"/>
        <c:axId val="270878208"/>
      </c:scatterChart>
      <c:valAx>
        <c:axId val="197147648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70878208"/>
        <c:crosses val="autoZero"/>
        <c:crossBetween val="midCat"/>
      </c:valAx>
      <c:valAx>
        <c:axId val="270878208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97147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'Обратная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</c:numCache>
            </c:numRef>
          </c:xVal>
          <c:yVal>
            <c:numRef>
              <c:f>'Обратная промывка'!$AQ$31:$AQ$1129</c:f>
              <c:numCache>
                <c:formatCode>General</c:formatCode>
                <c:ptCount val="1099"/>
                <c:pt idx="0">
                  <c:v>9347700</c:v>
                </c:pt>
                <c:pt idx="1">
                  <c:v>9347700</c:v>
                </c:pt>
                <c:pt idx="2">
                  <c:v>9411296.5430845674</c:v>
                </c:pt>
                <c:pt idx="3">
                  <c:v>9474595.8815829568</c:v>
                </c:pt>
                <c:pt idx="4">
                  <c:v>9537949.5838419572</c:v>
                </c:pt>
                <c:pt idx="5">
                  <c:v>9601304.4209646378</c:v>
                </c:pt>
                <c:pt idx="6">
                  <c:v>9664659.0505015012</c:v>
                </c:pt>
                <c:pt idx="7">
                  <c:v>9728013.6757049337</c:v>
                </c:pt>
                <c:pt idx="8">
                  <c:v>9791368.3017010242</c:v>
                </c:pt>
                <c:pt idx="9">
                  <c:v>9854722.9277136605</c:v>
                </c:pt>
                <c:pt idx="10">
                  <c:v>9918077.5537232719</c:v>
                </c:pt>
                <c:pt idx="11">
                  <c:v>9981432.1797328182</c:v>
                </c:pt>
                <c:pt idx="12">
                  <c:v>10044786.805742377</c:v>
                </c:pt>
                <c:pt idx="13">
                  <c:v>10108141.431751937</c:v>
                </c:pt>
                <c:pt idx="14">
                  <c:v>10171496.057761496</c:v>
                </c:pt>
                <c:pt idx="15">
                  <c:v>10234850.683771055</c:v>
                </c:pt>
                <c:pt idx="16">
                  <c:v>10298205.309780614</c:v>
                </c:pt>
                <c:pt idx="17">
                  <c:v>10361559.935790172</c:v>
                </c:pt>
                <c:pt idx="18">
                  <c:v>10424914.561799731</c:v>
                </c:pt>
                <c:pt idx="19">
                  <c:v>10488269.18780929</c:v>
                </c:pt>
                <c:pt idx="20">
                  <c:v>10551623.813818848</c:v>
                </c:pt>
                <c:pt idx="21">
                  <c:v>10614978.439828407</c:v>
                </c:pt>
                <c:pt idx="22">
                  <c:v>10678333.065837964</c:v>
                </c:pt>
                <c:pt idx="23">
                  <c:v>10741687.691847524</c:v>
                </c:pt>
                <c:pt idx="24">
                  <c:v>10805042.317857085</c:v>
                </c:pt>
                <c:pt idx="25">
                  <c:v>10868396.94386664</c:v>
                </c:pt>
                <c:pt idx="26">
                  <c:v>10931751.5698762</c:v>
                </c:pt>
                <c:pt idx="27">
                  <c:v>10987200</c:v>
                </c:pt>
                <c:pt idx="28">
                  <c:v>10987200</c:v>
                </c:pt>
                <c:pt idx="29">
                  <c:v>10987200</c:v>
                </c:pt>
                <c:pt idx="30">
                  <c:v>10987200</c:v>
                </c:pt>
                <c:pt idx="31">
                  <c:v>10987200</c:v>
                </c:pt>
                <c:pt idx="32">
                  <c:v>10987200</c:v>
                </c:pt>
                <c:pt idx="33">
                  <c:v>10987200</c:v>
                </c:pt>
                <c:pt idx="34">
                  <c:v>10987200</c:v>
                </c:pt>
                <c:pt idx="35">
                  <c:v>10987200</c:v>
                </c:pt>
                <c:pt idx="36">
                  <c:v>10987200</c:v>
                </c:pt>
                <c:pt idx="37">
                  <c:v>10987200</c:v>
                </c:pt>
                <c:pt idx="38">
                  <c:v>10987200</c:v>
                </c:pt>
                <c:pt idx="39">
                  <c:v>10987200</c:v>
                </c:pt>
                <c:pt idx="40">
                  <c:v>10987200</c:v>
                </c:pt>
                <c:pt idx="41">
                  <c:v>10987200</c:v>
                </c:pt>
                <c:pt idx="42">
                  <c:v>10987200</c:v>
                </c:pt>
                <c:pt idx="43">
                  <c:v>10987200</c:v>
                </c:pt>
                <c:pt idx="44">
                  <c:v>10987200</c:v>
                </c:pt>
                <c:pt idx="45">
                  <c:v>10987200</c:v>
                </c:pt>
                <c:pt idx="46">
                  <c:v>10987200</c:v>
                </c:pt>
                <c:pt idx="47">
                  <c:v>10987200</c:v>
                </c:pt>
                <c:pt idx="48">
                  <c:v>10987200</c:v>
                </c:pt>
                <c:pt idx="49">
                  <c:v>10987200</c:v>
                </c:pt>
                <c:pt idx="50">
                  <c:v>10987200</c:v>
                </c:pt>
                <c:pt idx="51">
                  <c:v>10987200</c:v>
                </c:pt>
                <c:pt idx="52">
                  <c:v>10987200</c:v>
                </c:pt>
                <c:pt idx="53">
                  <c:v>10987200</c:v>
                </c:pt>
                <c:pt idx="54">
                  <c:v>10987200</c:v>
                </c:pt>
                <c:pt idx="55">
                  <c:v>10987200</c:v>
                </c:pt>
                <c:pt idx="56">
                  <c:v>10987200</c:v>
                </c:pt>
                <c:pt idx="57">
                  <c:v>10987200</c:v>
                </c:pt>
                <c:pt idx="58">
                  <c:v>10987200</c:v>
                </c:pt>
                <c:pt idx="59">
                  <c:v>10987200</c:v>
                </c:pt>
                <c:pt idx="60">
                  <c:v>10987200</c:v>
                </c:pt>
                <c:pt idx="61">
                  <c:v>10987200</c:v>
                </c:pt>
                <c:pt idx="62">
                  <c:v>10987200</c:v>
                </c:pt>
                <c:pt idx="63">
                  <c:v>10987200</c:v>
                </c:pt>
                <c:pt idx="64">
                  <c:v>10987200</c:v>
                </c:pt>
                <c:pt idx="65">
                  <c:v>10987200</c:v>
                </c:pt>
                <c:pt idx="66">
                  <c:v>10987200</c:v>
                </c:pt>
                <c:pt idx="67">
                  <c:v>10987200</c:v>
                </c:pt>
                <c:pt idx="68">
                  <c:v>10987200</c:v>
                </c:pt>
                <c:pt idx="69">
                  <c:v>10987200</c:v>
                </c:pt>
                <c:pt idx="70">
                  <c:v>10987200</c:v>
                </c:pt>
                <c:pt idx="71">
                  <c:v>10987200</c:v>
                </c:pt>
                <c:pt idx="72">
                  <c:v>10987200</c:v>
                </c:pt>
                <c:pt idx="73">
                  <c:v>10987200</c:v>
                </c:pt>
                <c:pt idx="74">
                  <c:v>10987200</c:v>
                </c:pt>
                <c:pt idx="75">
                  <c:v>10987200</c:v>
                </c:pt>
                <c:pt idx="76">
                  <c:v>10987200</c:v>
                </c:pt>
                <c:pt idx="77">
                  <c:v>10987200</c:v>
                </c:pt>
                <c:pt idx="78">
                  <c:v>10987200</c:v>
                </c:pt>
                <c:pt idx="79">
                  <c:v>10987200</c:v>
                </c:pt>
                <c:pt idx="80">
                  <c:v>10987200</c:v>
                </c:pt>
                <c:pt idx="81">
                  <c:v>10987200</c:v>
                </c:pt>
                <c:pt idx="82">
                  <c:v>10987200</c:v>
                </c:pt>
                <c:pt idx="83">
                  <c:v>10987200</c:v>
                </c:pt>
                <c:pt idx="84">
                  <c:v>10987200</c:v>
                </c:pt>
                <c:pt idx="85">
                  <c:v>10987200</c:v>
                </c:pt>
                <c:pt idx="86">
                  <c:v>10987200</c:v>
                </c:pt>
                <c:pt idx="87">
                  <c:v>10987200</c:v>
                </c:pt>
                <c:pt idx="88">
                  <c:v>10987200</c:v>
                </c:pt>
                <c:pt idx="89">
                  <c:v>10987200</c:v>
                </c:pt>
                <c:pt idx="90">
                  <c:v>10987200</c:v>
                </c:pt>
                <c:pt idx="91">
                  <c:v>10987200</c:v>
                </c:pt>
                <c:pt idx="92">
                  <c:v>10987200</c:v>
                </c:pt>
                <c:pt idx="93">
                  <c:v>10987200</c:v>
                </c:pt>
                <c:pt idx="94">
                  <c:v>10987200</c:v>
                </c:pt>
                <c:pt idx="95">
                  <c:v>10987200</c:v>
                </c:pt>
                <c:pt idx="96">
                  <c:v>10987200</c:v>
                </c:pt>
                <c:pt idx="97">
                  <c:v>10987200</c:v>
                </c:pt>
                <c:pt idx="98">
                  <c:v>10987200</c:v>
                </c:pt>
                <c:pt idx="99">
                  <c:v>10987200</c:v>
                </c:pt>
                <c:pt idx="100">
                  <c:v>10987200</c:v>
                </c:pt>
                <c:pt idx="101">
                  <c:v>10987200</c:v>
                </c:pt>
                <c:pt idx="102">
                  <c:v>10987200</c:v>
                </c:pt>
                <c:pt idx="103">
                  <c:v>10987200</c:v>
                </c:pt>
                <c:pt idx="104">
                  <c:v>10987200</c:v>
                </c:pt>
                <c:pt idx="105">
                  <c:v>10987200</c:v>
                </c:pt>
                <c:pt idx="106">
                  <c:v>10987200</c:v>
                </c:pt>
                <c:pt idx="107">
                  <c:v>10987200</c:v>
                </c:pt>
                <c:pt idx="108">
                  <c:v>10987200</c:v>
                </c:pt>
                <c:pt idx="109">
                  <c:v>10987200</c:v>
                </c:pt>
                <c:pt idx="110">
                  <c:v>10987200</c:v>
                </c:pt>
                <c:pt idx="111">
                  <c:v>10987200</c:v>
                </c:pt>
                <c:pt idx="112">
                  <c:v>10987200</c:v>
                </c:pt>
                <c:pt idx="113">
                  <c:v>10987200</c:v>
                </c:pt>
                <c:pt idx="114">
                  <c:v>10987200</c:v>
                </c:pt>
                <c:pt idx="115">
                  <c:v>10987200</c:v>
                </c:pt>
                <c:pt idx="116">
                  <c:v>10987200</c:v>
                </c:pt>
                <c:pt idx="117">
                  <c:v>10987200</c:v>
                </c:pt>
                <c:pt idx="118">
                  <c:v>10987200</c:v>
                </c:pt>
                <c:pt idx="119">
                  <c:v>10987200</c:v>
                </c:pt>
                <c:pt idx="120">
                  <c:v>10987200</c:v>
                </c:pt>
                <c:pt idx="121">
                  <c:v>10987200</c:v>
                </c:pt>
                <c:pt idx="122">
                  <c:v>10987200</c:v>
                </c:pt>
                <c:pt idx="123">
                  <c:v>10987200</c:v>
                </c:pt>
                <c:pt idx="124">
                  <c:v>10987200</c:v>
                </c:pt>
                <c:pt idx="125">
                  <c:v>10987200</c:v>
                </c:pt>
                <c:pt idx="126">
                  <c:v>10987200</c:v>
                </c:pt>
                <c:pt idx="127">
                  <c:v>10987200</c:v>
                </c:pt>
                <c:pt idx="128">
                  <c:v>10987200</c:v>
                </c:pt>
                <c:pt idx="129">
                  <c:v>10987200</c:v>
                </c:pt>
                <c:pt idx="130">
                  <c:v>10987200</c:v>
                </c:pt>
                <c:pt idx="131">
                  <c:v>10987200</c:v>
                </c:pt>
                <c:pt idx="132">
                  <c:v>10987200</c:v>
                </c:pt>
                <c:pt idx="133">
                  <c:v>10987200</c:v>
                </c:pt>
                <c:pt idx="134">
                  <c:v>10987200</c:v>
                </c:pt>
                <c:pt idx="135">
                  <c:v>10987200</c:v>
                </c:pt>
                <c:pt idx="136">
                  <c:v>10987200</c:v>
                </c:pt>
                <c:pt idx="137">
                  <c:v>10987200</c:v>
                </c:pt>
                <c:pt idx="138">
                  <c:v>10987200</c:v>
                </c:pt>
                <c:pt idx="139">
                  <c:v>10987200</c:v>
                </c:pt>
                <c:pt idx="140">
                  <c:v>10987200</c:v>
                </c:pt>
                <c:pt idx="141">
                  <c:v>10987200</c:v>
                </c:pt>
                <c:pt idx="142">
                  <c:v>10987200</c:v>
                </c:pt>
                <c:pt idx="143">
                  <c:v>11003247.739847649</c:v>
                </c:pt>
                <c:pt idx="144">
                  <c:v>11019245.528378816</c:v>
                </c:pt>
                <c:pt idx="145">
                  <c:v>11035230.999713643</c:v>
                </c:pt>
                <c:pt idx="146">
                  <c:v>11051216.504107978</c:v>
                </c:pt>
                <c:pt idx="147">
                  <c:v>11067202.008413579</c:v>
                </c:pt>
                <c:pt idx="148">
                  <c:v>11083187.512719417</c:v>
                </c:pt>
                <c:pt idx="149">
                  <c:v>11099173.017025257</c:v>
                </c:pt>
                <c:pt idx="150">
                  <c:v>11115158.521331094</c:v>
                </c:pt>
                <c:pt idx="151">
                  <c:v>11131144.025636932</c:v>
                </c:pt>
                <c:pt idx="152">
                  <c:v>11147129.529942773</c:v>
                </c:pt>
                <c:pt idx="153">
                  <c:v>11163115.034248611</c:v>
                </c:pt>
                <c:pt idx="154">
                  <c:v>11179100.538554449</c:v>
                </c:pt>
                <c:pt idx="155">
                  <c:v>11195086.042860286</c:v>
                </c:pt>
                <c:pt idx="156">
                  <c:v>11211071.547166124</c:v>
                </c:pt>
                <c:pt idx="157">
                  <c:v>11227057.051471964</c:v>
                </c:pt>
                <c:pt idx="158">
                  <c:v>11243042.555777803</c:v>
                </c:pt>
                <c:pt idx="159">
                  <c:v>11259028.060083641</c:v>
                </c:pt>
                <c:pt idx="160">
                  <c:v>11275013.56438948</c:v>
                </c:pt>
                <c:pt idx="161">
                  <c:v>11290999.068695318</c:v>
                </c:pt>
                <c:pt idx="162">
                  <c:v>11306984.573001156</c:v>
                </c:pt>
                <c:pt idx="163">
                  <c:v>11322970.077306995</c:v>
                </c:pt>
                <c:pt idx="164">
                  <c:v>11338955.581612835</c:v>
                </c:pt>
                <c:pt idx="165">
                  <c:v>11354941.085918672</c:v>
                </c:pt>
                <c:pt idx="166">
                  <c:v>11370926.59022451</c:v>
                </c:pt>
                <c:pt idx="167">
                  <c:v>11386912.094530348</c:v>
                </c:pt>
                <c:pt idx="168">
                  <c:v>11402897.598836187</c:v>
                </c:pt>
                <c:pt idx="169">
                  <c:v>11418883.103142025</c:v>
                </c:pt>
                <c:pt idx="170">
                  <c:v>11434868.607447864</c:v>
                </c:pt>
                <c:pt idx="171">
                  <c:v>11450854.111753704</c:v>
                </c:pt>
                <c:pt idx="172">
                  <c:v>11466839.61605954</c:v>
                </c:pt>
                <c:pt idx="173">
                  <c:v>11482825.120365379</c:v>
                </c:pt>
                <c:pt idx="174">
                  <c:v>11498810.624671219</c:v>
                </c:pt>
                <c:pt idx="175">
                  <c:v>11514796.128977055</c:v>
                </c:pt>
                <c:pt idx="176">
                  <c:v>11530781.633282894</c:v>
                </c:pt>
                <c:pt idx="177">
                  <c:v>11546767.137588732</c:v>
                </c:pt>
                <c:pt idx="178">
                  <c:v>11562752.641894571</c:v>
                </c:pt>
                <c:pt idx="179">
                  <c:v>11578738.146200411</c:v>
                </c:pt>
                <c:pt idx="180">
                  <c:v>11594723.650506247</c:v>
                </c:pt>
                <c:pt idx="181">
                  <c:v>11610709.154812088</c:v>
                </c:pt>
                <c:pt idx="182">
                  <c:v>11626694.659117926</c:v>
                </c:pt>
                <c:pt idx="183">
                  <c:v>11642680.163423764</c:v>
                </c:pt>
                <c:pt idx="184">
                  <c:v>11658665.667729603</c:v>
                </c:pt>
                <c:pt idx="185">
                  <c:v>11674651.172035441</c:v>
                </c:pt>
                <c:pt idx="186">
                  <c:v>11690636.676341278</c:v>
                </c:pt>
                <c:pt idx="187">
                  <c:v>11706622.180647116</c:v>
                </c:pt>
                <c:pt idx="188">
                  <c:v>11722607.684952956</c:v>
                </c:pt>
                <c:pt idx="189">
                  <c:v>11738593.189258793</c:v>
                </c:pt>
                <c:pt idx="190">
                  <c:v>11754578.693564635</c:v>
                </c:pt>
                <c:pt idx="191">
                  <c:v>11770564.197870471</c:v>
                </c:pt>
                <c:pt idx="192">
                  <c:v>11786549.702176308</c:v>
                </c:pt>
                <c:pt idx="193">
                  <c:v>11802535.206482148</c:v>
                </c:pt>
                <c:pt idx="194">
                  <c:v>11818520.710787987</c:v>
                </c:pt>
                <c:pt idx="195">
                  <c:v>11834506.215093825</c:v>
                </c:pt>
                <c:pt idx="196">
                  <c:v>11850491.719399665</c:v>
                </c:pt>
                <c:pt idx="197">
                  <c:v>11866477.223705502</c:v>
                </c:pt>
                <c:pt idx="198">
                  <c:v>11882462.72801134</c:v>
                </c:pt>
                <c:pt idx="199">
                  <c:v>11898448.232317179</c:v>
                </c:pt>
                <c:pt idx="200">
                  <c:v>11985840.368890328</c:v>
                </c:pt>
                <c:pt idx="201">
                  <c:v>12073406.269884866</c:v>
                </c:pt>
                <c:pt idx="202">
                  <c:v>12161143.16531842</c:v>
                </c:pt>
                <c:pt idx="203">
                  <c:v>12248880.275939893</c:v>
                </c:pt>
                <c:pt idx="204">
                  <c:v>12336617.38683217</c:v>
                </c:pt>
                <c:pt idx="205">
                  <c:v>12424354.497724786</c:v>
                </c:pt>
                <c:pt idx="206">
                  <c:v>12512091.608617403</c:v>
                </c:pt>
                <c:pt idx="207">
                  <c:v>12599828.719510015</c:v>
                </c:pt>
                <c:pt idx="208">
                  <c:v>12687565.830402633</c:v>
                </c:pt>
                <c:pt idx="209">
                  <c:v>12775302.941295251</c:v>
                </c:pt>
                <c:pt idx="210">
                  <c:v>12863040.052187866</c:v>
                </c:pt>
                <c:pt idx="211">
                  <c:v>12950777.163080482</c:v>
                </c:pt>
                <c:pt idx="212">
                  <c:v>13038514.273973096</c:v>
                </c:pt>
                <c:pt idx="213">
                  <c:v>13126251.384865716</c:v>
                </c:pt>
                <c:pt idx="214">
                  <c:v>13213988.49575833</c:v>
                </c:pt>
                <c:pt idx="215">
                  <c:v>13301725.606650945</c:v>
                </c:pt>
                <c:pt idx="216">
                  <c:v>13389462.717543563</c:v>
                </c:pt>
                <c:pt idx="217">
                  <c:v>13477199.828436179</c:v>
                </c:pt>
                <c:pt idx="218">
                  <c:v>13564936.939328797</c:v>
                </c:pt>
                <c:pt idx="219">
                  <c:v>13652674.050221413</c:v>
                </c:pt>
                <c:pt idx="220">
                  <c:v>13740411.161114026</c:v>
                </c:pt>
                <c:pt idx="221">
                  <c:v>13828148.272006646</c:v>
                </c:pt>
                <c:pt idx="222">
                  <c:v>13915885.38289926</c:v>
                </c:pt>
                <c:pt idx="223">
                  <c:v>14003622.493791876</c:v>
                </c:pt>
                <c:pt idx="224">
                  <c:v>14091359.604684494</c:v>
                </c:pt>
                <c:pt idx="225">
                  <c:v>14179096.715577109</c:v>
                </c:pt>
                <c:pt idx="226">
                  <c:v>14266833.826469727</c:v>
                </c:pt>
                <c:pt idx="227">
                  <c:v>14354570.937362343</c:v>
                </c:pt>
                <c:pt idx="228">
                  <c:v>14442308.048254957</c:v>
                </c:pt>
                <c:pt idx="229">
                  <c:v>14530045.159147574</c:v>
                </c:pt>
                <c:pt idx="230">
                  <c:v>14617782.27004019</c:v>
                </c:pt>
                <c:pt idx="231">
                  <c:v>14705519.380932808</c:v>
                </c:pt>
                <c:pt idx="232">
                  <c:v>14695380</c:v>
                </c:pt>
                <c:pt idx="233">
                  <c:v>14695380</c:v>
                </c:pt>
                <c:pt idx="234">
                  <c:v>14695380</c:v>
                </c:pt>
                <c:pt idx="235">
                  <c:v>14695380</c:v>
                </c:pt>
                <c:pt idx="236">
                  <c:v>14695380</c:v>
                </c:pt>
                <c:pt idx="237">
                  <c:v>14695380</c:v>
                </c:pt>
                <c:pt idx="238">
                  <c:v>14695380</c:v>
                </c:pt>
                <c:pt idx="239">
                  <c:v>14695380</c:v>
                </c:pt>
                <c:pt idx="240">
                  <c:v>14695380</c:v>
                </c:pt>
                <c:pt idx="241">
                  <c:v>14695380</c:v>
                </c:pt>
                <c:pt idx="242">
                  <c:v>14695380</c:v>
                </c:pt>
                <c:pt idx="243">
                  <c:v>14695380</c:v>
                </c:pt>
                <c:pt idx="244">
                  <c:v>14695380</c:v>
                </c:pt>
                <c:pt idx="245">
                  <c:v>14695380</c:v>
                </c:pt>
                <c:pt idx="246">
                  <c:v>14695380</c:v>
                </c:pt>
                <c:pt idx="247">
                  <c:v>14695380</c:v>
                </c:pt>
                <c:pt idx="248">
                  <c:v>14695380</c:v>
                </c:pt>
                <c:pt idx="249">
                  <c:v>14695380</c:v>
                </c:pt>
                <c:pt idx="250">
                  <c:v>14695380</c:v>
                </c:pt>
                <c:pt idx="251">
                  <c:v>14695380</c:v>
                </c:pt>
                <c:pt idx="252">
                  <c:v>14695380</c:v>
                </c:pt>
                <c:pt idx="253">
                  <c:v>14695380</c:v>
                </c:pt>
                <c:pt idx="254">
                  <c:v>14695380</c:v>
                </c:pt>
                <c:pt idx="255">
                  <c:v>14695380</c:v>
                </c:pt>
                <c:pt idx="256">
                  <c:v>14695380</c:v>
                </c:pt>
                <c:pt idx="257">
                  <c:v>14695380</c:v>
                </c:pt>
                <c:pt idx="258">
                  <c:v>14695380</c:v>
                </c:pt>
                <c:pt idx="259">
                  <c:v>14695380</c:v>
                </c:pt>
                <c:pt idx="260">
                  <c:v>14695380</c:v>
                </c:pt>
                <c:pt idx="261">
                  <c:v>14695380</c:v>
                </c:pt>
                <c:pt idx="262">
                  <c:v>14695380</c:v>
                </c:pt>
                <c:pt idx="263">
                  <c:v>14695380</c:v>
                </c:pt>
                <c:pt idx="264">
                  <c:v>14695380</c:v>
                </c:pt>
                <c:pt idx="265">
                  <c:v>14695380</c:v>
                </c:pt>
                <c:pt idx="266">
                  <c:v>14695380</c:v>
                </c:pt>
                <c:pt idx="267">
                  <c:v>14695380</c:v>
                </c:pt>
                <c:pt idx="268">
                  <c:v>14695380</c:v>
                </c:pt>
                <c:pt idx="269">
                  <c:v>14695380</c:v>
                </c:pt>
                <c:pt idx="270">
                  <c:v>14695380</c:v>
                </c:pt>
                <c:pt idx="271">
                  <c:v>14695380</c:v>
                </c:pt>
                <c:pt idx="272">
                  <c:v>14695380</c:v>
                </c:pt>
                <c:pt idx="273">
                  <c:v>14695380</c:v>
                </c:pt>
                <c:pt idx="274">
                  <c:v>14695380</c:v>
                </c:pt>
                <c:pt idx="275">
                  <c:v>14695380</c:v>
                </c:pt>
                <c:pt idx="276">
                  <c:v>14695380</c:v>
                </c:pt>
                <c:pt idx="277">
                  <c:v>14695380</c:v>
                </c:pt>
                <c:pt idx="278">
                  <c:v>14695380</c:v>
                </c:pt>
                <c:pt idx="279">
                  <c:v>14695380</c:v>
                </c:pt>
                <c:pt idx="280">
                  <c:v>14695380</c:v>
                </c:pt>
                <c:pt idx="281">
                  <c:v>14695380</c:v>
                </c:pt>
                <c:pt idx="282">
                  <c:v>14695380</c:v>
                </c:pt>
                <c:pt idx="283">
                  <c:v>14695380</c:v>
                </c:pt>
                <c:pt idx="284">
                  <c:v>14695380</c:v>
                </c:pt>
                <c:pt idx="285">
                  <c:v>14695380</c:v>
                </c:pt>
                <c:pt idx="286">
                  <c:v>14695380</c:v>
                </c:pt>
                <c:pt idx="287">
                  <c:v>14695380</c:v>
                </c:pt>
                <c:pt idx="288">
                  <c:v>14695380</c:v>
                </c:pt>
                <c:pt idx="289">
                  <c:v>14695380</c:v>
                </c:pt>
                <c:pt idx="290">
                  <c:v>14695380</c:v>
                </c:pt>
                <c:pt idx="291">
                  <c:v>14695380</c:v>
                </c:pt>
                <c:pt idx="292">
                  <c:v>14695380</c:v>
                </c:pt>
                <c:pt idx="293">
                  <c:v>14695380</c:v>
                </c:pt>
                <c:pt idx="294">
                  <c:v>14695380</c:v>
                </c:pt>
                <c:pt idx="295">
                  <c:v>14695380</c:v>
                </c:pt>
                <c:pt idx="296">
                  <c:v>14695380</c:v>
                </c:pt>
                <c:pt idx="297">
                  <c:v>14695380</c:v>
                </c:pt>
                <c:pt idx="298">
                  <c:v>14695380</c:v>
                </c:pt>
                <c:pt idx="299">
                  <c:v>14695380</c:v>
                </c:pt>
                <c:pt idx="300">
                  <c:v>14695380</c:v>
                </c:pt>
                <c:pt idx="301">
                  <c:v>14695380</c:v>
                </c:pt>
                <c:pt idx="302">
                  <c:v>14695380</c:v>
                </c:pt>
                <c:pt idx="303">
                  <c:v>14695380</c:v>
                </c:pt>
                <c:pt idx="304">
                  <c:v>14695380</c:v>
                </c:pt>
                <c:pt idx="305">
                  <c:v>14695380</c:v>
                </c:pt>
                <c:pt idx="306">
                  <c:v>14695380</c:v>
                </c:pt>
                <c:pt idx="307">
                  <c:v>14695380</c:v>
                </c:pt>
                <c:pt idx="308">
                  <c:v>14695380</c:v>
                </c:pt>
                <c:pt idx="309">
                  <c:v>14695380</c:v>
                </c:pt>
                <c:pt idx="310">
                  <c:v>14695380</c:v>
                </c:pt>
                <c:pt idx="311">
                  <c:v>14695380</c:v>
                </c:pt>
                <c:pt idx="312">
                  <c:v>14695380</c:v>
                </c:pt>
                <c:pt idx="313">
                  <c:v>14695380</c:v>
                </c:pt>
                <c:pt idx="314">
                  <c:v>14695380</c:v>
                </c:pt>
                <c:pt idx="315">
                  <c:v>14695380</c:v>
                </c:pt>
                <c:pt idx="316">
                  <c:v>14695380</c:v>
                </c:pt>
                <c:pt idx="317">
                  <c:v>14695380</c:v>
                </c:pt>
                <c:pt idx="318">
                  <c:v>14695380</c:v>
                </c:pt>
                <c:pt idx="319">
                  <c:v>14695380</c:v>
                </c:pt>
                <c:pt idx="320">
                  <c:v>14695380</c:v>
                </c:pt>
                <c:pt idx="321">
                  <c:v>14695380</c:v>
                </c:pt>
                <c:pt idx="322">
                  <c:v>14695380</c:v>
                </c:pt>
                <c:pt idx="323">
                  <c:v>14695380</c:v>
                </c:pt>
                <c:pt idx="324">
                  <c:v>14695380</c:v>
                </c:pt>
                <c:pt idx="325">
                  <c:v>14695380</c:v>
                </c:pt>
                <c:pt idx="326">
                  <c:v>14695380</c:v>
                </c:pt>
                <c:pt idx="327">
                  <c:v>14695380</c:v>
                </c:pt>
                <c:pt idx="328">
                  <c:v>14695380</c:v>
                </c:pt>
                <c:pt idx="329">
                  <c:v>14695380</c:v>
                </c:pt>
                <c:pt idx="330">
                  <c:v>14695380</c:v>
                </c:pt>
                <c:pt idx="331">
                  <c:v>14695380</c:v>
                </c:pt>
                <c:pt idx="332">
                  <c:v>14695380</c:v>
                </c:pt>
                <c:pt idx="333">
                  <c:v>14695380</c:v>
                </c:pt>
                <c:pt idx="334">
                  <c:v>14695380</c:v>
                </c:pt>
                <c:pt idx="335">
                  <c:v>14695380</c:v>
                </c:pt>
                <c:pt idx="336">
                  <c:v>14695380</c:v>
                </c:pt>
                <c:pt idx="337">
                  <c:v>14695380</c:v>
                </c:pt>
                <c:pt idx="338">
                  <c:v>14695380</c:v>
                </c:pt>
                <c:pt idx="339">
                  <c:v>14695380</c:v>
                </c:pt>
                <c:pt idx="340">
                  <c:v>14695380</c:v>
                </c:pt>
                <c:pt idx="341">
                  <c:v>14695380</c:v>
                </c:pt>
                <c:pt idx="342">
                  <c:v>14695380</c:v>
                </c:pt>
                <c:pt idx="343">
                  <c:v>14695380</c:v>
                </c:pt>
                <c:pt idx="344">
                  <c:v>14695380</c:v>
                </c:pt>
                <c:pt idx="345">
                  <c:v>14695380</c:v>
                </c:pt>
                <c:pt idx="346">
                  <c:v>14695380</c:v>
                </c:pt>
                <c:pt idx="347">
                  <c:v>14695380</c:v>
                </c:pt>
                <c:pt idx="348">
                  <c:v>14695380</c:v>
                </c:pt>
                <c:pt idx="349">
                  <c:v>14695380</c:v>
                </c:pt>
                <c:pt idx="350">
                  <c:v>14695380</c:v>
                </c:pt>
                <c:pt idx="351">
                  <c:v>14695380</c:v>
                </c:pt>
                <c:pt idx="352">
                  <c:v>14695380</c:v>
                </c:pt>
                <c:pt idx="353">
                  <c:v>14695380</c:v>
                </c:pt>
                <c:pt idx="354">
                  <c:v>14695380</c:v>
                </c:pt>
                <c:pt idx="355">
                  <c:v>14695380</c:v>
                </c:pt>
                <c:pt idx="356">
                  <c:v>14695380</c:v>
                </c:pt>
                <c:pt idx="357">
                  <c:v>14695380</c:v>
                </c:pt>
                <c:pt idx="358">
                  <c:v>14695380</c:v>
                </c:pt>
                <c:pt idx="359">
                  <c:v>14695380</c:v>
                </c:pt>
                <c:pt idx="360">
                  <c:v>14695380</c:v>
                </c:pt>
                <c:pt idx="361">
                  <c:v>14695380</c:v>
                </c:pt>
                <c:pt idx="362">
                  <c:v>14695380</c:v>
                </c:pt>
                <c:pt idx="363">
                  <c:v>14695380</c:v>
                </c:pt>
                <c:pt idx="364">
                  <c:v>14695380</c:v>
                </c:pt>
                <c:pt idx="365">
                  <c:v>14695380</c:v>
                </c:pt>
                <c:pt idx="366">
                  <c:v>14695380</c:v>
                </c:pt>
                <c:pt idx="367">
                  <c:v>14695380</c:v>
                </c:pt>
                <c:pt idx="368">
                  <c:v>14695380</c:v>
                </c:pt>
                <c:pt idx="369">
                  <c:v>14695380</c:v>
                </c:pt>
                <c:pt idx="370">
                  <c:v>14695380</c:v>
                </c:pt>
                <c:pt idx="371">
                  <c:v>14695380</c:v>
                </c:pt>
                <c:pt idx="372">
                  <c:v>14695380</c:v>
                </c:pt>
                <c:pt idx="373">
                  <c:v>14695380</c:v>
                </c:pt>
                <c:pt idx="374">
                  <c:v>14695380</c:v>
                </c:pt>
                <c:pt idx="375">
                  <c:v>14695380</c:v>
                </c:pt>
                <c:pt idx="376">
                  <c:v>14695380</c:v>
                </c:pt>
                <c:pt idx="377">
                  <c:v>14695380</c:v>
                </c:pt>
                <c:pt idx="378">
                  <c:v>14695380</c:v>
                </c:pt>
                <c:pt idx="379">
                  <c:v>14695380</c:v>
                </c:pt>
                <c:pt idx="380">
                  <c:v>14695380</c:v>
                </c:pt>
                <c:pt idx="381">
                  <c:v>14695380</c:v>
                </c:pt>
                <c:pt idx="382">
                  <c:v>14695380</c:v>
                </c:pt>
                <c:pt idx="383">
                  <c:v>14695380</c:v>
                </c:pt>
                <c:pt idx="384">
                  <c:v>14695380</c:v>
                </c:pt>
                <c:pt idx="385">
                  <c:v>14695380</c:v>
                </c:pt>
                <c:pt idx="386">
                  <c:v>14695380</c:v>
                </c:pt>
                <c:pt idx="387">
                  <c:v>14695380</c:v>
                </c:pt>
                <c:pt idx="388">
                  <c:v>14695380</c:v>
                </c:pt>
                <c:pt idx="389">
                  <c:v>14695380</c:v>
                </c:pt>
                <c:pt idx="390">
                  <c:v>14695380</c:v>
                </c:pt>
                <c:pt idx="391">
                  <c:v>14695380</c:v>
                </c:pt>
                <c:pt idx="392">
                  <c:v>14695380</c:v>
                </c:pt>
                <c:pt idx="393">
                  <c:v>14695380</c:v>
                </c:pt>
                <c:pt idx="394">
                  <c:v>14695380</c:v>
                </c:pt>
                <c:pt idx="395">
                  <c:v>14695380</c:v>
                </c:pt>
                <c:pt idx="396">
                  <c:v>14695380</c:v>
                </c:pt>
                <c:pt idx="397">
                  <c:v>14695380</c:v>
                </c:pt>
                <c:pt idx="398">
                  <c:v>14695380</c:v>
                </c:pt>
                <c:pt idx="399">
                  <c:v>14695380</c:v>
                </c:pt>
                <c:pt idx="400">
                  <c:v>14695380</c:v>
                </c:pt>
                <c:pt idx="401">
                  <c:v>14695380</c:v>
                </c:pt>
                <c:pt idx="402">
                  <c:v>14695380</c:v>
                </c:pt>
                <c:pt idx="403">
                  <c:v>14695380</c:v>
                </c:pt>
                <c:pt idx="404">
                  <c:v>14695380</c:v>
                </c:pt>
                <c:pt idx="405">
                  <c:v>14695380</c:v>
                </c:pt>
                <c:pt idx="406">
                  <c:v>14695380</c:v>
                </c:pt>
                <c:pt idx="407">
                  <c:v>14695380</c:v>
                </c:pt>
                <c:pt idx="408">
                  <c:v>14695380</c:v>
                </c:pt>
                <c:pt idx="409">
                  <c:v>14695380</c:v>
                </c:pt>
                <c:pt idx="410">
                  <c:v>14695380</c:v>
                </c:pt>
                <c:pt idx="411">
                  <c:v>14695380</c:v>
                </c:pt>
                <c:pt idx="412">
                  <c:v>14695380</c:v>
                </c:pt>
                <c:pt idx="413">
                  <c:v>14695380</c:v>
                </c:pt>
                <c:pt idx="414">
                  <c:v>14695380</c:v>
                </c:pt>
                <c:pt idx="415">
                  <c:v>14695380</c:v>
                </c:pt>
                <c:pt idx="416">
                  <c:v>14695380</c:v>
                </c:pt>
                <c:pt idx="417">
                  <c:v>14695380</c:v>
                </c:pt>
                <c:pt idx="418">
                  <c:v>14695380</c:v>
                </c:pt>
                <c:pt idx="419">
                  <c:v>14695380</c:v>
                </c:pt>
                <c:pt idx="420">
                  <c:v>14695380</c:v>
                </c:pt>
                <c:pt idx="421">
                  <c:v>14695380</c:v>
                </c:pt>
                <c:pt idx="422">
                  <c:v>14695380</c:v>
                </c:pt>
                <c:pt idx="423">
                  <c:v>14695380</c:v>
                </c:pt>
                <c:pt idx="424">
                  <c:v>14695380</c:v>
                </c:pt>
                <c:pt idx="425">
                  <c:v>14695380</c:v>
                </c:pt>
                <c:pt idx="426">
                  <c:v>14695380</c:v>
                </c:pt>
                <c:pt idx="427">
                  <c:v>14695380</c:v>
                </c:pt>
                <c:pt idx="428">
                  <c:v>14695380</c:v>
                </c:pt>
                <c:pt idx="429">
                  <c:v>14695380</c:v>
                </c:pt>
                <c:pt idx="430">
                  <c:v>14695380</c:v>
                </c:pt>
                <c:pt idx="431">
                  <c:v>14695380</c:v>
                </c:pt>
                <c:pt idx="432">
                  <c:v>14695380</c:v>
                </c:pt>
                <c:pt idx="433">
                  <c:v>14695380</c:v>
                </c:pt>
                <c:pt idx="434">
                  <c:v>14695380</c:v>
                </c:pt>
                <c:pt idx="435">
                  <c:v>14695380</c:v>
                </c:pt>
                <c:pt idx="436">
                  <c:v>14695380</c:v>
                </c:pt>
                <c:pt idx="437">
                  <c:v>14695380</c:v>
                </c:pt>
                <c:pt idx="438">
                  <c:v>14695380</c:v>
                </c:pt>
                <c:pt idx="439">
                  <c:v>14695380</c:v>
                </c:pt>
                <c:pt idx="440">
                  <c:v>14695380</c:v>
                </c:pt>
                <c:pt idx="441">
                  <c:v>14695380</c:v>
                </c:pt>
                <c:pt idx="442">
                  <c:v>14695380</c:v>
                </c:pt>
                <c:pt idx="443">
                  <c:v>14695380</c:v>
                </c:pt>
                <c:pt idx="444">
                  <c:v>14695380</c:v>
                </c:pt>
                <c:pt idx="445">
                  <c:v>14695380</c:v>
                </c:pt>
                <c:pt idx="446">
                  <c:v>14695380</c:v>
                </c:pt>
                <c:pt idx="447">
                  <c:v>14695380</c:v>
                </c:pt>
                <c:pt idx="448">
                  <c:v>14695380</c:v>
                </c:pt>
                <c:pt idx="449">
                  <c:v>14695380</c:v>
                </c:pt>
                <c:pt idx="450">
                  <c:v>14695380</c:v>
                </c:pt>
                <c:pt idx="451">
                  <c:v>14695380</c:v>
                </c:pt>
                <c:pt idx="452">
                  <c:v>14695380</c:v>
                </c:pt>
                <c:pt idx="453">
                  <c:v>14695380</c:v>
                </c:pt>
                <c:pt idx="454">
                  <c:v>14695380</c:v>
                </c:pt>
                <c:pt idx="455">
                  <c:v>14695380</c:v>
                </c:pt>
                <c:pt idx="456">
                  <c:v>14695380</c:v>
                </c:pt>
                <c:pt idx="457">
                  <c:v>14695380</c:v>
                </c:pt>
                <c:pt idx="458">
                  <c:v>14695380</c:v>
                </c:pt>
                <c:pt idx="459">
                  <c:v>14695380</c:v>
                </c:pt>
                <c:pt idx="460">
                  <c:v>14695380</c:v>
                </c:pt>
                <c:pt idx="461">
                  <c:v>14695380</c:v>
                </c:pt>
                <c:pt idx="462">
                  <c:v>14695380</c:v>
                </c:pt>
                <c:pt idx="463">
                  <c:v>14695380</c:v>
                </c:pt>
                <c:pt idx="464">
                  <c:v>14695380</c:v>
                </c:pt>
                <c:pt idx="465">
                  <c:v>14695380</c:v>
                </c:pt>
                <c:pt idx="466">
                  <c:v>14695380</c:v>
                </c:pt>
                <c:pt idx="467">
                  <c:v>14695380</c:v>
                </c:pt>
                <c:pt idx="468">
                  <c:v>14695380</c:v>
                </c:pt>
                <c:pt idx="469">
                  <c:v>14695380</c:v>
                </c:pt>
                <c:pt idx="470">
                  <c:v>14695380</c:v>
                </c:pt>
                <c:pt idx="471">
                  <c:v>14695380</c:v>
                </c:pt>
                <c:pt idx="472">
                  <c:v>14695380</c:v>
                </c:pt>
                <c:pt idx="473">
                  <c:v>14695380</c:v>
                </c:pt>
                <c:pt idx="474">
                  <c:v>14695380</c:v>
                </c:pt>
                <c:pt idx="475">
                  <c:v>14695380</c:v>
                </c:pt>
                <c:pt idx="476">
                  <c:v>14695380</c:v>
                </c:pt>
                <c:pt idx="477">
                  <c:v>14695380</c:v>
                </c:pt>
                <c:pt idx="478">
                  <c:v>14695380</c:v>
                </c:pt>
                <c:pt idx="479">
                  <c:v>14695380</c:v>
                </c:pt>
                <c:pt idx="480">
                  <c:v>14695380</c:v>
                </c:pt>
                <c:pt idx="481">
                  <c:v>14695380</c:v>
                </c:pt>
                <c:pt idx="482">
                  <c:v>14695380</c:v>
                </c:pt>
                <c:pt idx="483">
                  <c:v>14695380</c:v>
                </c:pt>
                <c:pt idx="484">
                  <c:v>14695380</c:v>
                </c:pt>
                <c:pt idx="485">
                  <c:v>14695380</c:v>
                </c:pt>
                <c:pt idx="486">
                  <c:v>14695380</c:v>
                </c:pt>
                <c:pt idx="487">
                  <c:v>14695380</c:v>
                </c:pt>
                <c:pt idx="488">
                  <c:v>14695380</c:v>
                </c:pt>
                <c:pt idx="489">
                  <c:v>14695380</c:v>
                </c:pt>
                <c:pt idx="490">
                  <c:v>14695380</c:v>
                </c:pt>
                <c:pt idx="491">
                  <c:v>14695380</c:v>
                </c:pt>
                <c:pt idx="492">
                  <c:v>14695380</c:v>
                </c:pt>
                <c:pt idx="493">
                  <c:v>14695380</c:v>
                </c:pt>
                <c:pt idx="494">
                  <c:v>14695380</c:v>
                </c:pt>
                <c:pt idx="495">
                  <c:v>14695380</c:v>
                </c:pt>
                <c:pt idx="496">
                  <c:v>14695380</c:v>
                </c:pt>
                <c:pt idx="497">
                  <c:v>14695380</c:v>
                </c:pt>
                <c:pt idx="498">
                  <c:v>14695380</c:v>
                </c:pt>
                <c:pt idx="499">
                  <c:v>14695380</c:v>
                </c:pt>
                <c:pt idx="500">
                  <c:v>14695380</c:v>
                </c:pt>
                <c:pt idx="501">
                  <c:v>14695380</c:v>
                </c:pt>
                <c:pt idx="502">
                  <c:v>14695380</c:v>
                </c:pt>
                <c:pt idx="503">
                  <c:v>14695380</c:v>
                </c:pt>
                <c:pt idx="504">
                  <c:v>14695380</c:v>
                </c:pt>
                <c:pt idx="505">
                  <c:v>14695380</c:v>
                </c:pt>
                <c:pt idx="506">
                  <c:v>14695380</c:v>
                </c:pt>
                <c:pt idx="507">
                  <c:v>14695380</c:v>
                </c:pt>
                <c:pt idx="508">
                  <c:v>14695380</c:v>
                </c:pt>
                <c:pt idx="509">
                  <c:v>14695380</c:v>
                </c:pt>
                <c:pt idx="510">
                  <c:v>14695380</c:v>
                </c:pt>
                <c:pt idx="511">
                  <c:v>14695380</c:v>
                </c:pt>
                <c:pt idx="512">
                  <c:v>14695380</c:v>
                </c:pt>
                <c:pt idx="513">
                  <c:v>14695380</c:v>
                </c:pt>
                <c:pt idx="514">
                  <c:v>14695380</c:v>
                </c:pt>
                <c:pt idx="515">
                  <c:v>14695380</c:v>
                </c:pt>
                <c:pt idx="516">
                  <c:v>14695380</c:v>
                </c:pt>
                <c:pt idx="517">
                  <c:v>14695380</c:v>
                </c:pt>
                <c:pt idx="518">
                  <c:v>14695380</c:v>
                </c:pt>
                <c:pt idx="519">
                  <c:v>14695380</c:v>
                </c:pt>
                <c:pt idx="520">
                  <c:v>14695380</c:v>
                </c:pt>
                <c:pt idx="521">
                  <c:v>14695380</c:v>
                </c:pt>
                <c:pt idx="522">
                  <c:v>14695380</c:v>
                </c:pt>
                <c:pt idx="523">
                  <c:v>14695380</c:v>
                </c:pt>
                <c:pt idx="524">
                  <c:v>14695380</c:v>
                </c:pt>
                <c:pt idx="525">
                  <c:v>14695380</c:v>
                </c:pt>
                <c:pt idx="526">
                  <c:v>14695380</c:v>
                </c:pt>
                <c:pt idx="527">
                  <c:v>14695380</c:v>
                </c:pt>
                <c:pt idx="528">
                  <c:v>14695380</c:v>
                </c:pt>
                <c:pt idx="529">
                  <c:v>14695380</c:v>
                </c:pt>
                <c:pt idx="530">
                  <c:v>14695380</c:v>
                </c:pt>
                <c:pt idx="531">
                  <c:v>14695380</c:v>
                </c:pt>
                <c:pt idx="532">
                  <c:v>14695380</c:v>
                </c:pt>
                <c:pt idx="533">
                  <c:v>14695380</c:v>
                </c:pt>
                <c:pt idx="534">
                  <c:v>14695380</c:v>
                </c:pt>
                <c:pt idx="535">
                  <c:v>14695380</c:v>
                </c:pt>
                <c:pt idx="536">
                  <c:v>14695380</c:v>
                </c:pt>
                <c:pt idx="537">
                  <c:v>14695380</c:v>
                </c:pt>
                <c:pt idx="538">
                  <c:v>14695380</c:v>
                </c:pt>
                <c:pt idx="539">
                  <c:v>14695380</c:v>
                </c:pt>
                <c:pt idx="540">
                  <c:v>14695380</c:v>
                </c:pt>
                <c:pt idx="541">
                  <c:v>14695380</c:v>
                </c:pt>
                <c:pt idx="542">
                  <c:v>14695380</c:v>
                </c:pt>
                <c:pt idx="543">
                  <c:v>14695380</c:v>
                </c:pt>
                <c:pt idx="544">
                  <c:v>14695380</c:v>
                </c:pt>
                <c:pt idx="545">
                  <c:v>14695380</c:v>
                </c:pt>
                <c:pt idx="546">
                  <c:v>14695380</c:v>
                </c:pt>
                <c:pt idx="547">
                  <c:v>14695380</c:v>
                </c:pt>
                <c:pt idx="548">
                  <c:v>14695380</c:v>
                </c:pt>
                <c:pt idx="549">
                  <c:v>14695380</c:v>
                </c:pt>
                <c:pt idx="550">
                  <c:v>14695380</c:v>
                </c:pt>
                <c:pt idx="551">
                  <c:v>14695380</c:v>
                </c:pt>
                <c:pt idx="552">
                  <c:v>14695380</c:v>
                </c:pt>
                <c:pt idx="553">
                  <c:v>14695380</c:v>
                </c:pt>
                <c:pt idx="554">
                  <c:v>14695380</c:v>
                </c:pt>
                <c:pt idx="555">
                  <c:v>14695380</c:v>
                </c:pt>
                <c:pt idx="556">
                  <c:v>14695380</c:v>
                </c:pt>
                <c:pt idx="557">
                  <c:v>14695380</c:v>
                </c:pt>
                <c:pt idx="558">
                  <c:v>14695380</c:v>
                </c:pt>
                <c:pt idx="559">
                  <c:v>14695380</c:v>
                </c:pt>
                <c:pt idx="560">
                  <c:v>14695380</c:v>
                </c:pt>
                <c:pt idx="561">
                  <c:v>14695380</c:v>
                </c:pt>
                <c:pt idx="562">
                  <c:v>14695380</c:v>
                </c:pt>
                <c:pt idx="563">
                  <c:v>14695380</c:v>
                </c:pt>
                <c:pt idx="564">
                  <c:v>14695380</c:v>
                </c:pt>
                <c:pt idx="565">
                  <c:v>14695380</c:v>
                </c:pt>
                <c:pt idx="566">
                  <c:v>14695380</c:v>
                </c:pt>
                <c:pt idx="567">
                  <c:v>14695380</c:v>
                </c:pt>
                <c:pt idx="568">
                  <c:v>14695380</c:v>
                </c:pt>
                <c:pt idx="569">
                  <c:v>14695380</c:v>
                </c:pt>
                <c:pt idx="570">
                  <c:v>14695380</c:v>
                </c:pt>
                <c:pt idx="571">
                  <c:v>14695380</c:v>
                </c:pt>
                <c:pt idx="572">
                  <c:v>14695380</c:v>
                </c:pt>
                <c:pt idx="573">
                  <c:v>14695380</c:v>
                </c:pt>
                <c:pt idx="574">
                  <c:v>14695380</c:v>
                </c:pt>
                <c:pt idx="575">
                  <c:v>14695380</c:v>
                </c:pt>
                <c:pt idx="576">
                  <c:v>14695380</c:v>
                </c:pt>
                <c:pt idx="577">
                  <c:v>14695380</c:v>
                </c:pt>
                <c:pt idx="578">
                  <c:v>14695380</c:v>
                </c:pt>
                <c:pt idx="579">
                  <c:v>14695380</c:v>
                </c:pt>
                <c:pt idx="580">
                  <c:v>14695380</c:v>
                </c:pt>
                <c:pt idx="581">
                  <c:v>14695380</c:v>
                </c:pt>
                <c:pt idx="582">
                  <c:v>14695380</c:v>
                </c:pt>
                <c:pt idx="583">
                  <c:v>14695380</c:v>
                </c:pt>
                <c:pt idx="584">
                  <c:v>14695380</c:v>
                </c:pt>
                <c:pt idx="585">
                  <c:v>14695380</c:v>
                </c:pt>
                <c:pt idx="586">
                  <c:v>14695380</c:v>
                </c:pt>
                <c:pt idx="587">
                  <c:v>14695380</c:v>
                </c:pt>
                <c:pt idx="588">
                  <c:v>14695380</c:v>
                </c:pt>
                <c:pt idx="589">
                  <c:v>14695380</c:v>
                </c:pt>
                <c:pt idx="590">
                  <c:v>14695380</c:v>
                </c:pt>
                <c:pt idx="591">
                  <c:v>14695380</c:v>
                </c:pt>
                <c:pt idx="592">
                  <c:v>14695380</c:v>
                </c:pt>
                <c:pt idx="593">
                  <c:v>14695380</c:v>
                </c:pt>
                <c:pt idx="594">
                  <c:v>14695380</c:v>
                </c:pt>
                <c:pt idx="595">
                  <c:v>14695380</c:v>
                </c:pt>
                <c:pt idx="596">
                  <c:v>14695380</c:v>
                </c:pt>
                <c:pt idx="597">
                  <c:v>14695380</c:v>
                </c:pt>
                <c:pt idx="598">
                  <c:v>14695380</c:v>
                </c:pt>
                <c:pt idx="599">
                  <c:v>14695380</c:v>
                </c:pt>
                <c:pt idx="600">
                  <c:v>14695380</c:v>
                </c:pt>
                <c:pt idx="601">
                  <c:v>14695380</c:v>
                </c:pt>
                <c:pt idx="602">
                  <c:v>14695380</c:v>
                </c:pt>
                <c:pt idx="603">
                  <c:v>14695380</c:v>
                </c:pt>
                <c:pt idx="604">
                  <c:v>14695380</c:v>
                </c:pt>
                <c:pt idx="605">
                  <c:v>14695380</c:v>
                </c:pt>
                <c:pt idx="606">
                  <c:v>14695380</c:v>
                </c:pt>
                <c:pt idx="607">
                  <c:v>14695380</c:v>
                </c:pt>
                <c:pt idx="608">
                  <c:v>14695380</c:v>
                </c:pt>
                <c:pt idx="609">
                  <c:v>14695380</c:v>
                </c:pt>
                <c:pt idx="610">
                  <c:v>14695380</c:v>
                </c:pt>
                <c:pt idx="611">
                  <c:v>14695380</c:v>
                </c:pt>
                <c:pt idx="612">
                  <c:v>14695380</c:v>
                </c:pt>
                <c:pt idx="613">
                  <c:v>14695380</c:v>
                </c:pt>
                <c:pt idx="614">
                  <c:v>14695380</c:v>
                </c:pt>
                <c:pt idx="615">
                  <c:v>14695380</c:v>
                </c:pt>
                <c:pt idx="616">
                  <c:v>14695380</c:v>
                </c:pt>
                <c:pt idx="617">
                  <c:v>14695380</c:v>
                </c:pt>
                <c:pt idx="618">
                  <c:v>14695380</c:v>
                </c:pt>
                <c:pt idx="619">
                  <c:v>14695380</c:v>
                </c:pt>
                <c:pt idx="620">
                  <c:v>14695380</c:v>
                </c:pt>
                <c:pt idx="621">
                  <c:v>14695380</c:v>
                </c:pt>
                <c:pt idx="622">
                  <c:v>14695380</c:v>
                </c:pt>
                <c:pt idx="623">
                  <c:v>14695380</c:v>
                </c:pt>
                <c:pt idx="624">
                  <c:v>14695380</c:v>
                </c:pt>
                <c:pt idx="625">
                  <c:v>14695380</c:v>
                </c:pt>
                <c:pt idx="626">
                  <c:v>14695380</c:v>
                </c:pt>
                <c:pt idx="627">
                  <c:v>14695380</c:v>
                </c:pt>
                <c:pt idx="628">
                  <c:v>14695380</c:v>
                </c:pt>
                <c:pt idx="629">
                  <c:v>14695380</c:v>
                </c:pt>
                <c:pt idx="630">
                  <c:v>14695380</c:v>
                </c:pt>
                <c:pt idx="631">
                  <c:v>14695380</c:v>
                </c:pt>
                <c:pt idx="632">
                  <c:v>14695380</c:v>
                </c:pt>
                <c:pt idx="633">
                  <c:v>14695380</c:v>
                </c:pt>
                <c:pt idx="634">
                  <c:v>14695380</c:v>
                </c:pt>
                <c:pt idx="635">
                  <c:v>14695380</c:v>
                </c:pt>
                <c:pt idx="636">
                  <c:v>14695380</c:v>
                </c:pt>
                <c:pt idx="637">
                  <c:v>14695380</c:v>
                </c:pt>
                <c:pt idx="638">
                  <c:v>14695380</c:v>
                </c:pt>
                <c:pt idx="639">
                  <c:v>14695380</c:v>
                </c:pt>
                <c:pt idx="640">
                  <c:v>14695380</c:v>
                </c:pt>
                <c:pt idx="641">
                  <c:v>14695380</c:v>
                </c:pt>
                <c:pt idx="642">
                  <c:v>14695380</c:v>
                </c:pt>
                <c:pt idx="643">
                  <c:v>14695380</c:v>
                </c:pt>
                <c:pt idx="644">
                  <c:v>14695380</c:v>
                </c:pt>
                <c:pt idx="645">
                  <c:v>14695380</c:v>
                </c:pt>
                <c:pt idx="646">
                  <c:v>14695380</c:v>
                </c:pt>
                <c:pt idx="647">
                  <c:v>14695380</c:v>
                </c:pt>
                <c:pt idx="648">
                  <c:v>14695380</c:v>
                </c:pt>
                <c:pt idx="649">
                  <c:v>14695380</c:v>
                </c:pt>
                <c:pt idx="650">
                  <c:v>14695380</c:v>
                </c:pt>
                <c:pt idx="651">
                  <c:v>14695380</c:v>
                </c:pt>
                <c:pt idx="652">
                  <c:v>14695380</c:v>
                </c:pt>
                <c:pt idx="653">
                  <c:v>14695380</c:v>
                </c:pt>
                <c:pt idx="654">
                  <c:v>14695380</c:v>
                </c:pt>
                <c:pt idx="655">
                  <c:v>14695380</c:v>
                </c:pt>
                <c:pt idx="656">
                  <c:v>14695380</c:v>
                </c:pt>
                <c:pt idx="657">
                  <c:v>14695380</c:v>
                </c:pt>
                <c:pt idx="658">
                  <c:v>14695380</c:v>
                </c:pt>
                <c:pt idx="659">
                  <c:v>14695380</c:v>
                </c:pt>
                <c:pt idx="660">
                  <c:v>14695380</c:v>
                </c:pt>
                <c:pt idx="661">
                  <c:v>14695380</c:v>
                </c:pt>
                <c:pt idx="662">
                  <c:v>14695380</c:v>
                </c:pt>
                <c:pt idx="663">
                  <c:v>14695380</c:v>
                </c:pt>
                <c:pt idx="664">
                  <c:v>14695380</c:v>
                </c:pt>
                <c:pt idx="665">
                  <c:v>14695380</c:v>
                </c:pt>
                <c:pt idx="666">
                  <c:v>14695380</c:v>
                </c:pt>
                <c:pt idx="667">
                  <c:v>14695380</c:v>
                </c:pt>
                <c:pt idx="668">
                  <c:v>14695380</c:v>
                </c:pt>
                <c:pt idx="669">
                  <c:v>14695380</c:v>
                </c:pt>
                <c:pt idx="670">
                  <c:v>14695380</c:v>
                </c:pt>
                <c:pt idx="671">
                  <c:v>14695380</c:v>
                </c:pt>
                <c:pt idx="672">
                  <c:v>14695380</c:v>
                </c:pt>
                <c:pt idx="673">
                  <c:v>14695380</c:v>
                </c:pt>
                <c:pt idx="674">
                  <c:v>14695380</c:v>
                </c:pt>
                <c:pt idx="675">
                  <c:v>14695380</c:v>
                </c:pt>
                <c:pt idx="676">
                  <c:v>14695380</c:v>
                </c:pt>
                <c:pt idx="677">
                  <c:v>14695380</c:v>
                </c:pt>
                <c:pt idx="678">
                  <c:v>14695380</c:v>
                </c:pt>
                <c:pt idx="679">
                  <c:v>14695380</c:v>
                </c:pt>
                <c:pt idx="680">
                  <c:v>14695380</c:v>
                </c:pt>
                <c:pt idx="681">
                  <c:v>14695380</c:v>
                </c:pt>
                <c:pt idx="682">
                  <c:v>14695380</c:v>
                </c:pt>
                <c:pt idx="683">
                  <c:v>14695380</c:v>
                </c:pt>
                <c:pt idx="684">
                  <c:v>14695380</c:v>
                </c:pt>
                <c:pt idx="685">
                  <c:v>14695380</c:v>
                </c:pt>
                <c:pt idx="686">
                  <c:v>14695380</c:v>
                </c:pt>
                <c:pt idx="687">
                  <c:v>14695380</c:v>
                </c:pt>
                <c:pt idx="688">
                  <c:v>14695380</c:v>
                </c:pt>
                <c:pt idx="689">
                  <c:v>14695380</c:v>
                </c:pt>
                <c:pt idx="690">
                  <c:v>14695380</c:v>
                </c:pt>
                <c:pt idx="691">
                  <c:v>14695380</c:v>
                </c:pt>
                <c:pt idx="692">
                  <c:v>14695380</c:v>
                </c:pt>
                <c:pt idx="693">
                  <c:v>14695380</c:v>
                </c:pt>
                <c:pt idx="694">
                  <c:v>14695380</c:v>
                </c:pt>
                <c:pt idx="695">
                  <c:v>14695380</c:v>
                </c:pt>
                <c:pt idx="696">
                  <c:v>14695380</c:v>
                </c:pt>
                <c:pt idx="697">
                  <c:v>14695380</c:v>
                </c:pt>
                <c:pt idx="698">
                  <c:v>14695380</c:v>
                </c:pt>
                <c:pt idx="699">
                  <c:v>14695380</c:v>
                </c:pt>
                <c:pt idx="700">
                  <c:v>14695380</c:v>
                </c:pt>
                <c:pt idx="701">
                  <c:v>14695380</c:v>
                </c:pt>
                <c:pt idx="702">
                  <c:v>14695380</c:v>
                </c:pt>
                <c:pt idx="703">
                  <c:v>14695380</c:v>
                </c:pt>
                <c:pt idx="704">
                  <c:v>14695380</c:v>
                </c:pt>
                <c:pt idx="705">
                  <c:v>14695380</c:v>
                </c:pt>
                <c:pt idx="706">
                  <c:v>14695380</c:v>
                </c:pt>
                <c:pt idx="707">
                  <c:v>14695380</c:v>
                </c:pt>
                <c:pt idx="708">
                  <c:v>14695380</c:v>
                </c:pt>
                <c:pt idx="709">
                  <c:v>14695380</c:v>
                </c:pt>
                <c:pt idx="710">
                  <c:v>14695380</c:v>
                </c:pt>
                <c:pt idx="711">
                  <c:v>14695380</c:v>
                </c:pt>
                <c:pt idx="712">
                  <c:v>14695380</c:v>
                </c:pt>
                <c:pt idx="713">
                  <c:v>14695380</c:v>
                </c:pt>
                <c:pt idx="714">
                  <c:v>14695380</c:v>
                </c:pt>
                <c:pt idx="715">
                  <c:v>14695380</c:v>
                </c:pt>
                <c:pt idx="716">
                  <c:v>14695380</c:v>
                </c:pt>
                <c:pt idx="717">
                  <c:v>14695380</c:v>
                </c:pt>
                <c:pt idx="718">
                  <c:v>14695380</c:v>
                </c:pt>
                <c:pt idx="719">
                  <c:v>14695380</c:v>
                </c:pt>
                <c:pt idx="720">
                  <c:v>14695380</c:v>
                </c:pt>
                <c:pt idx="721">
                  <c:v>14695380</c:v>
                </c:pt>
                <c:pt idx="722">
                  <c:v>14695380</c:v>
                </c:pt>
                <c:pt idx="723">
                  <c:v>14695380</c:v>
                </c:pt>
                <c:pt idx="724">
                  <c:v>14695380</c:v>
                </c:pt>
                <c:pt idx="725">
                  <c:v>14695380</c:v>
                </c:pt>
                <c:pt idx="726">
                  <c:v>14695380</c:v>
                </c:pt>
                <c:pt idx="727">
                  <c:v>14695380</c:v>
                </c:pt>
                <c:pt idx="728">
                  <c:v>14695380</c:v>
                </c:pt>
                <c:pt idx="729">
                  <c:v>14695380</c:v>
                </c:pt>
                <c:pt idx="730">
                  <c:v>14695380</c:v>
                </c:pt>
                <c:pt idx="731">
                  <c:v>14695380</c:v>
                </c:pt>
                <c:pt idx="732">
                  <c:v>14695380</c:v>
                </c:pt>
                <c:pt idx="733">
                  <c:v>14695380</c:v>
                </c:pt>
                <c:pt idx="734">
                  <c:v>14695380</c:v>
                </c:pt>
                <c:pt idx="735">
                  <c:v>14695380</c:v>
                </c:pt>
                <c:pt idx="736">
                  <c:v>14695380</c:v>
                </c:pt>
                <c:pt idx="737">
                  <c:v>14695380</c:v>
                </c:pt>
                <c:pt idx="738">
                  <c:v>14695380</c:v>
                </c:pt>
                <c:pt idx="739">
                  <c:v>14695380</c:v>
                </c:pt>
                <c:pt idx="740">
                  <c:v>14695380</c:v>
                </c:pt>
                <c:pt idx="741">
                  <c:v>14695380</c:v>
                </c:pt>
                <c:pt idx="742">
                  <c:v>14695380</c:v>
                </c:pt>
                <c:pt idx="743">
                  <c:v>14695380</c:v>
                </c:pt>
                <c:pt idx="744">
                  <c:v>14695380</c:v>
                </c:pt>
                <c:pt idx="745">
                  <c:v>14695380</c:v>
                </c:pt>
                <c:pt idx="746">
                  <c:v>14695380</c:v>
                </c:pt>
                <c:pt idx="747">
                  <c:v>14695380</c:v>
                </c:pt>
                <c:pt idx="748">
                  <c:v>14695380</c:v>
                </c:pt>
                <c:pt idx="749">
                  <c:v>14695380</c:v>
                </c:pt>
                <c:pt idx="750">
                  <c:v>14695380</c:v>
                </c:pt>
                <c:pt idx="751">
                  <c:v>14695380</c:v>
                </c:pt>
                <c:pt idx="752">
                  <c:v>14695380</c:v>
                </c:pt>
                <c:pt idx="753">
                  <c:v>14695380</c:v>
                </c:pt>
                <c:pt idx="754">
                  <c:v>14695380</c:v>
                </c:pt>
                <c:pt idx="755">
                  <c:v>14695380</c:v>
                </c:pt>
                <c:pt idx="756">
                  <c:v>14695380</c:v>
                </c:pt>
                <c:pt idx="757">
                  <c:v>14695380</c:v>
                </c:pt>
                <c:pt idx="758">
                  <c:v>14695380</c:v>
                </c:pt>
                <c:pt idx="759">
                  <c:v>14695380</c:v>
                </c:pt>
                <c:pt idx="760">
                  <c:v>14695380</c:v>
                </c:pt>
                <c:pt idx="761">
                  <c:v>14695380</c:v>
                </c:pt>
                <c:pt idx="762">
                  <c:v>14695380</c:v>
                </c:pt>
                <c:pt idx="763">
                  <c:v>14695380</c:v>
                </c:pt>
                <c:pt idx="764">
                  <c:v>14695380</c:v>
                </c:pt>
                <c:pt idx="765">
                  <c:v>14695380</c:v>
                </c:pt>
                <c:pt idx="766">
                  <c:v>14695380</c:v>
                </c:pt>
                <c:pt idx="767">
                  <c:v>14695380</c:v>
                </c:pt>
                <c:pt idx="768">
                  <c:v>14695380</c:v>
                </c:pt>
                <c:pt idx="769">
                  <c:v>14695380</c:v>
                </c:pt>
                <c:pt idx="770">
                  <c:v>14695380</c:v>
                </c:pt>
                <c:pt idx="771">
                  <c:v>14695380</c:v>
                </c:pt>
                <c:pt idx="772">
                  <c:v>14695380</c:v>
                </c:pt>
                <c:pt idx="773">
                  <c:v>14695380</c:v>
                </c:pt>
                <c:pt idx="774">
                  <c:v>14695380</c:v>
                </c:pt>
                <c:pt idx="775">
                  <c:v>14695380</c:v>
                </c:pt>
                <c:pt idx="776">
                  <c:v>14695380</c:v>
                </c:pt>
                <c:pt idx="777">
                  <c:v>14695380</c:v>
                </c:pt>
                <c:pt idx="778">
                  <c:v>14695380</c:v>
                </c:pt>
                <c:pt idx="779">
                  <c:v>14695380</c:v>
                </c:pt>
                <c:pt idx="780">
                  <c:v>14695380</c:v>
                </c:pt>
                <c:pt idx="781">
                  <c:v>14695380</c:v>
                </c:pt>
                <c:pt idx="782">
                  <c:v>14695380</c:v>
                </c:pt>
                <c:pt idx="783">
                  <c:v>14695380</c:v>
                </c:pt>
                <c:pt idx="784">
                  <c:v>14695380</c:v>
                </c:pt>
                <c:pt idx="785">
                  <c:v>14695380</c:v>
                </c:pt>
                <c:pt idx="786">
                  <c:v>14695380</c:v>
                </c:pt>
                <c:pt idx="787">
                  <c:v>14695380</c:v>
                </c:pt>
                <c:pt idx="788">
                  <c:v>14695380</c:v>
                </c:pt>
                <c:pt idx="789">
                  <c:v>14695380</c:v>
                </c:pt>
                <c:pt idx="790">
                  <c:v>14695380</c:v>
                </c:pt>
                <c:pt idx="791">
                  <c:v>14695380</c:v>
                </c:pt>
                <c:pt idx="792">
                  <c:v>14695380</c:v>
                </c:pt>
                <c:pt idx="793">
                  <c:v>14695380</c:v>
                </c:pt>
                <c:pt idx="794">
                  <c:v>14695380</c:v>
                </c:pt>
                <c:pt idx="795">
                  <c:v>14695380</c:v>
                </c:pt>
                <c:pt idx="796">
                  <c:v>14695380</c:v>
                </c:pt>
                <c:pt idx="797">
                  <c:v>14695380</c:v>
                </c:pt>
                <c:pt idx="798">
                  <c:v>14695380</c:v>
                </c:pt>
                <c:pt idx="799">
                  <c:v>14695380</c:v>
                </c:pt>
                <c:pt idx="800">
                  <c:v>14695380</c:v>
                </c:pt>
                <c:pt idx="801">
                  <c:v>14695380</c:v>
                </c:pt>
                <c:pt idx="802">
                  <c:v>14695380</c:v>
                </c:pt>
                <c:pt idx="803">
                  <c:v>14695380</c:v>
                </c:pt>
                <c:pt idx="804">
                  <c:v>14695380</c:v>
                </c:pt>
                <c:pt idx="805">
                  <c:v>14695380</c:v>
                </c:pt>
                <c:pt idx="806">
                  <c:v>14695380</c:v>
                </c:pt>
                <c:pt idx="807">
                  <c:v>14695380</c:v>
                </c:pt>
                <c:pt idx="808">
                  <c:v>14695380</c:v>
                </c:pt>
                <c:pt idx="809">
                  <c:v>14695380</c:v>
                </c:pt>
                <c:pt idx="810">
                  <c:v>14695380</c:v>
                </c:pt>
                <c:pt idx="811">
                  <c:v>14695380</c:v>
                </c:pt>
                <c:pt idx="812">
                  <c:v>14695380</c:v>
                </c:pt>
                <c:pt idx="813">
                  <c:v>14695380</c:v>
                </c:pt>
                <c:pt idx="814">
                  <c:v>14695380</c:v>
                </c:pt>
                <c:pt idx="815">
                  <c:v>14695380</c:v>
                </c:pt>
                <c:pt idx="816">
                  <c:v>14695380</c:v>
                </c:pt>
                <c:pt idx="817">
                  <c:v>14695380</c:v>
                </c:pt>
                <c:pt idx="818">
                  <c:v>14695380</c:v>
                </c:pt>
                <c:pt idx="819">
                  <c:v>14695380</c:v>
                </c:pt>
                <c:pt idx="820">
                  <c:v>14695380</c:v>
                </c:pt>
                <c:pt idx="821">
                  <c:v>14695380</c:v>
                </c:pt>
                <c:pt idx="822">
                  <c:v>14695380</c:v>
                </c:pt>
                <c:pt idx="823">
                  <c:v>14695380</c:v>
                </c:pt>
                <c:pt idx="824">
                  <c:v>14695380</c:v>
                </c:pt>
                <c:pt idx="825">
                  <c:v>14695380</c:v>
                </c:pt>
                <c:pt idx="826">
                  <c:v>14695380</c:v>
                </c:pt>
                <c:pt idx="827">
                  <c:v>14695380</c:v>
                </c:pt>
                <c:pt idx="828">
                  <c:v>14695380</c:v>
                </c:pt>
                <c:pt idx="829">
                  <c:v>14695380</c:v>
                </c:pt>
                <c:pt idx="830">
                  <c:v>14695380</c:v>
                </c:pt>
                <c:pt idx="831">
                  <c:v>14695380</c:v>
                </c:pt>
                <c:pt idx="832">
                  <c:v>14695380</c:v>
                </c:pt>
                <c:pt idx="833">
                  <c:v>14695380</c:v>
                </c:pt>
                <c:pt idx="834">
                  <c:v>14695380</c:v>
                </c:pt>
                <c:pt idx="835">
                  <c:v>14695380</c:v>
                </c:pt>
                <c:pt idx="836">
                  <c:v>14695380</c:v>
                </c:pt>
                <c:pt idx="837">
                  <c:v>14695380</c:v>
                </c:pt>
                <c:pt idx="838">
                  <c:v>14695380</c:v>
                </c:pt>
                <c:pt idx="839">
                  <c:v>14695380</c:v>
                </c:pt>
                <c:pt idx="840">
                  <c:v>14695380</c:v>
                </c:pt>
                <c:pt idx="841">
                  <c:v>14695380</c:v>
                </c:pt>
                <c:pt idx="842">
                  <c:v>14695380</c:v>
                </c:pt>
                <c:pt idx="843">
                  <c:v>14695380</c:v>
                </c:pt>
                <c:pt idx="844">
                  <c:v>14695380</c:v>
                </c:pt>
                <c:pt idx="845">
                  <c:v>14695380</c:v>
                </c:pt>
                <c:pt idx="846">
                  <c:v>14695380</c:v>
                </c:pt>
                <c:pt idx="847">
                  <c:v>14695380</c:v>
                </c:pt>
                <c:pt idx="848">
                  <c:v>14695380</c:v>
                </c:pt>
                <c:pt idx="849">
                  <c:v>14695380</c:v>
                </c:pt>
                <c:pt idx="850">
                  <c:v>14695380</c:v>
                </c:pt>
                <c:pt idx="851">
                  <c:v>14695380</c:v>
                </c:pt>
                <c:pt idx="852">
                  <c:v>14695380</c:v>
                </c:pt>
                <c:pt idx="853">
                  <c:v>14695380</c:v>
                </c:pt>
                <c:pt idx="854">
                  <c:v>14695380</c:v>
                </c:pt>
                <c:pt idx="855">
                  <c:v>14695380</c:v>
                </c:pt>
                <c:pt idx="856">
                  <c:v>14695380</c:v>
                </c:pt>
                <c:pt idx="857">
                  <c:v>14695380</c:v>
                </c:pt>
                <c:pt idx="858">
                  <c:v>14695380</c:v>
                </c:pt>
                <c:pt idx="859">
                  <c:v>14695380</c:v>
                </c:pt>
                <c:pt idx="860">
                  <c:v>14695380</c:v>
                </c:pt>
                <c:pt idx="861">
                  <c:v>14695380</c:v>
                </c:pt>
                <c:pt idx="862">
                  <c:v>14695380</c:v>
                </c:pt>
                <c:pt idx="863">
                  <c:v>14695380</c:v>
                </c:pt>
                <c:pt idx="864">
                  <c:v>14695380</c:v>
                </c:pt>
                <c:pt idx="865">
                  <c:v>14695380</c:v>
                </c:pt>
                <c:pt idx="866">
                  <c:v>14695380</c:v>
                </c:pt>
                <c:pt idx="867">
                  <c:v>14695380</c:v>
                </c:pt>
                <c:pt idx="868">
                  <c:v>14695380</c:v>
                </c:pt>
                <c:pt idx="869">
                  <c:v>14695380</c:v>
                </c:pt>
                <c:pt idx="870">
                  <c:v>14695380</c:v>
                </c:pt>
                <c:pt idx="871">
                  <c:v>14695380</c:v>
                </c:pt>
                <c:pt idx="872">
                  <c:v>14695380</c:v>
                </c:pt>
                <c:pt idx="873">
                  <c:v>14695380</c:v>
                </c:pt>
                <c:pt idx="874">
                  <c:v>14695380</c:v>
                </c:pt>
                <c:pt idx="875">
                  <c:v>14695380</c:v>
                </c:pt>
                <c:pt idx="876">
                  <c:v>14695380</c:v>
                </c:pt>
                <c:pt idx="877">
                  <c:v>14695380</c:v>
                </c:pt>
                <c:pt idx="878">
                  <c:v>14695380</c:v>
                </c:pt>
                <c:pt idx="879">
                  <c:v>14695380</c:v>
                </c:pt>
                <c:pt idx="880">
                  <c:v>14695380</c:v>
                </c:pt>
                <c:pt idx="881">
                  <c:v>14695380</c:v>
                </c:pt>
                <c:pt idx="882">
                  <c:v>14695380</c:v>
                </c:pt>
                <c:pt idx="883">
                  <c:v>14695380</c:v>
                </c:pt>
                <c:pt idx="884">
                  <c:v>14695380</c:v>
                </c:pt>
                <c:pt idx="885">
                  <c:v>14695380</c:v>
                </c:pt>
                <c:pt idx="886">
                  <c:v>14695380</c:v>
                </c:pt>
                <c:pt idx="887">
                  <c:v>14695380</c:v>
                </c:pt>
                <c:pt idx="888">
                  <c:v>14695380</c:v>
                </c:pt>
                <c:pt idx="889">
                  <c:v>14695380</c:v>
                </c:pt>
                <c:pt idx="890">
                  <c:v>14695380</c:v>
                </c:pt>
                <c:pt idx="891">
                  <c:v>14695380</c:v>
                </c:pt>
                <c:pt idx="892">
                  <c:v>14695380</c:v>
                </c:pt>
                <c:pt idx="893">
                  <c:v>14695380</c:v>
                </c:pt>
                <c:pt idx="894">
                  <c:v>14695380</c:v>
                </c:pt>
                <c:pt idx="895">
                  <c:v>14695380</c:v>
                </c:pt>
                <c:pt idx="896">
                  <c:v>14695380</c:v>
                </c:pt>
                <c:pt idx="897">
                  <c:v>14695380</c:v>
                </c:pt>
                <c:pt idx="898">
                  <c:v>14695380</c:v>
                </c:pt>
                <c:pt idx="899">
                  <c:v>14695380</c:v>
                </c:pt>
                <c:pt idx="900">
                  <c:v>14695380</c:v>
                </c:pt>
                <c:pt idx="901">
                  <c:v>14695380</c:v>
                </c:pt>
                <c:pt idx="902">
                  <c:v>14695380</c:v>
                </c:pt>
                <c:pt idx="903">
                  <c:v>14695380</c:v>
                </c:pt>
                <c:pt idx="904">
                  <c:v>14695380</c:v>
                </c:pt>
                <c:pt idx="905">
                  <c:v>14695380</c:v>
                </c:pt>
                <c:pt idx="906">
                  <c:v>14695380</c:v>
                </c:pt>
                <c:pt idx="907">
                  <c:v>14695380</c:v>
                </c:pt>
                <c:pt idx="908">
                  <c:v>14695380</c:v>
                </c:pt>
                <c:pt idx="909">
                  <c:v>14695380</c:v>
                </c:pt>
                <c:pt idx="910">
                  <c:v>14695380</c:v>
                </c:pt>
                <c:pt idx="911">
                  <c:v>14695380</c:v>
                </c:pt>
                <c:pt idx="912">
                  <c:v>14695380</c:v>
                </c:pt>
                <c:pt idx="913">
                  <c:v>14695380</c:v>
                </c:pt>
                <c:pt idx="914">
                  <c:v>14695380</c:v>
                </c:pt>
                <c:pt idx="915">
                  <c:v>14695380</c:v>
                </c:pt>
                <c:pt idx="916">
                  <c:v>14695380</c:v>
                </c:pt>
                <c:pt idx="917">
                  <c:v>14695380</c:v>
                </c:pt>
                <c:pt idx="918">
                  <c:v>14695380</c:v>
                </c:pt>
                <c:pt idx="919">
                  <c:v>14695380</c:v>
                </c:pt>
                <c:pt idx="920">
                  <c:v>14695380</c:v>
                </c:pt>
                <c:pt idx="921">
                  <c:v>14695380</c:v>
                </c:pt>
                <c:pt idx="922">
                  <c:v>14695380</c:v>
                </c:pt>
                <c:pt idx="923">
                  <c:v>14695380</c:v>
                </c:pt>
                <c:pt idx="924">
                  <c:v>14695380</c:v>
                </c:pt>
                <c:pt idx="925">
                  <c:v>14695380</c:v>
                </c:pt>
                <c:pt idx="926">
                  <c:v>14695380</c:v>
                </c:pt>
                <c:pt idx="927">
                  <c:v>14695380</c:v>
                </c:pt>
                <c:pt idx="928">
                  <c:v>14695380</c:v>
                </c:pt>
                <c:pt idx="929">
                  <c:v>14695380</c:v>
                </c:pt>
                <c:pt idx="930">
                  <c:v>14695380</c:v>
                </c:pt>
                <c:pt idx="931">
                  <c:v>14695380</c:v>
                </c:pt>
                <c:pt idx="932">
                  <c:v>14695380</c:v>
                </c:pt>
                <c:pt idx="933">
                  <c:v>14695380</c:v>
                </c:pt>
                <c:pt idx="934">
                  <c:v>14695380</c:v>
                </c:pt>
                <c:pt idx="935">
                  <c:v>14695380</c:v>
                </c:pt>
                <c:pt idx="936">
                  <c:v>14695380</c:v>
                </c:pt>
                <c:pt idx="937">
                  <c:v>14695380</c:v>
                </c:pt>
                <c:pt idx="938">
                  <c:v>14695380</c:v>
                </c:pt>
                <c:pt idx="939">
                  <c:v>14695380</c:v>
                </c:pt>
                <c:pt idx="940">
                  <c:v>14695380</c:v>
                </c:pt>
                <c:pt idx="941">
                  <c:v>14695380</c:v>
                </c:pt>
                <c:pt idx="942">
                  <c:v>14695380</c:v>
                </c:pt>
                <c:pt idx="943">
                  <c:v>14695380</c:v>
                </c:pt>
                <c:pt idx="944">
                  <c:v>14695380</c:v>
                </c:pt>
                <c:pt idx="945">
                  <c:v>14695380</c:v>
                </c:pt>
                <c:pt idx="946">
                  <c:v>14695380</c:v>
                </c:pt>
                <c:pt idx="947">
                  <c:v>14695380</c:v>
                </c:pt>
                <c:pt idx="948">
                  <c:v>14695380</c:v>
                </c:pt>
                <c:pt idx="949">
                  <c:v>14695380</c:v>
                </c:pt>
                <c:pt idx="950">
                  <c:v>14695380</c:v>
                </c:pt>
                <c:pt idx="951">
                  <c:v>14695380</c:v>
                </c:pt>
                <c:pt idx="952">
                  <c:v>14695380</c:v>
                </c:pt>
                <c:pt idx="953">
                  <c:v>14695380</c:v>
                </c:pt>
                <c:pt idx="954">
                  <c:v>14695380</c:v>
                </c:pt>
                <c:pt idx="955">
                  <c:v>14695380</c:v>
                </c:pt>
                <c:pt idx="956">
                  <c:v>14695380</c:v>
                </c:pt>
                <c:pt idx="957">
                  <c:v>14695380</c:v>
                </c:pt>
                <c:pt idx="958">
                  <c:v>14695380</c:v>
                </c:pt>
                <c:pt idx="959">
                  <c:v>14695380</c:v>
                </c:pt>
                <c:pt idx="960">
                  <c:v>14695380</c:v>
                </c:pt>
                <c:pt idx="961">
                  <c:v>14695380</c:v>
                </c:pt>
                <c:pt idx="962">
                  <c:v>14695380</c:v>
                </c:pt>
                <c:pt idx="963">
                  <c:v>14695380</c:v>
                </c:pt>
                <c:pt idx="964">
                  <c:v>14695380</c:v>
                </c:pt>
                <c:pt idx="965">
                  <c:v>14695380</c:v>
                </c:pt>
                <c:pt idx="966">
                  <c:v>14695380</c:v>
                </c:pt>
                <c:pt idx="967">
                  <c:v>14695380</c:v>
                </c:pt>
                <c:pt idx="968">
                  <c:v>14695380</c:v>
                </c:pt>
                <c:pt idx="969">
                  <c:v>14695380</c:v>
                </c:pt>
                <c:pt idx="970">
                  <c:v>14695380</c:v>
                </c:pt>
                <c:pt idx="971">
                  <c:v>14695380</c:v>
                </c:pt>
                <c:pt idx="972">
                  <c:v>14695380</c:v>
                </c:pt>
                <c:pt idx="973">
                  <c:v>14695380</c:v>
                </c:pt>
                <c:pt idx="974">
                  <c:v>14695380</c:v>
                </c:pt>
                <c:pt idx="975">
                  <c:v>14695380</c:v>
                </c:pt>
                <c:pt idx="976">
                  <c:v>14695380</c:v>
                </c:pt>
                <c:pt idx="977">
                  <c:v>14695380</c:v>
                </c:pt>
                <c:pt idx="978">
                  <c:v>14695380</c:v>
                </c:pt>
                <c:pt idx="979">
                  <c:v>14695380</c:v>
                </c:pt>
                <c:pt idx="980">
                  <c:v>14695380</c:v>
                </c:pt>
                <c:pt idx="981">
                  <c:v>14695380</c:v>
                </c:pt>
                <c:pt idx="982">
                  <c:v>14695380</c:v>
                </c:pt>
                <c:pt idx="983">
                  <c:v>14695380</c:v>
                </c:pt>
                <c:pt idx="984">
                  <c:v>14695380</c:v>
                </c:pt>
                <c:pt idx="985">
                  <c:v>14695380</c:v>
                </c:pt>
                <c:pt idx="986">
                  <c:v>14695380</c:v>
                </c:pt>
                <c:pt idx="987">
                  <c:v>14695380</c:v>
                </c:pt>
                <c:pt idx="988">
                  <c:v>14695380</c:v>
                </c:pt>
                <c:pt idx="989">
                  <c:v>14695380</c:v>
                </c:pt>
                <c:pt idx="990">
                  <c:v>14695380</c:v>
                </c:pt>
                <c:pt idx="991">
                  <c:v>14695380</c:v>
                </c:pt>
                <c:pt idx="992">
                  <c:v>14695380</c:v>
                </c:pt>
                <c:pt idx="993">
                  <c:v>14695380</c:v>
                </c:pt>
                <c:pt idx="994">
                  <c:v>14695380</c:v>
                </c:pt>
                <c:pt idx="995">
                  <c:v>14695380</c:v>
                </c:pt>
                <c:pt idx="996">
                  <c:v>14695380</c:v>
                </c:pt>
                <c:pt idx="997">
                  <c:v>14695380</c:v>
                </c:pt>
                <c:pt idx="998">
                  <c:v>14695380</c:v>
                </c:pt>
                <c:pt idx="999">
                  <c:v>14695380</c:v>
                </c:pt>
                <c:pt idx="1000">
                  <c:v>14695380</c:v>
                </c:pt>
                <c:pt idx="1001">
                  <c:v>14695380</c:v>
                </c:pt>
                <c:pt idx="1002">
                  <c:v>14695380</c:v>
                </c:pt>
                <c:pt idx="1003">
                  <c:v>14695380</c:v>
                </c:pt>
                <c:pt idx="1004">
                  <c:v>14695380</c:v>
                </c:pt>
                <c:pt idx="1005">
                  <c:v>14695380</c:v>
                </c:pt>
                <c:pt idx="1006">
                  <c:v>14695380</c:v>
                </c:pt>
                <c:pt idx="1007">
                  <c:v>14695380</c:v>
                </c:pt>
                <c:pt idx="1008">
                  <c:v>14695380</c:v>
                </c:pt>
                <c:pt idx="1009">
                  <c:v>14695380</c:v>
                </c:pt>
                <c:pt idx="1010">
                  <c:v>14695380</c:v>
                </c:pt>
                <c:pt idx="1011">
                  <c:v>14695380</c:v>
                </c:pt>
                <c:pt idx="1012">
                  <c:v>14695380</c:v>
                </c:pt>
                <c:pt idx="1013">
                  <c:v>14695380</c:v>
                </c:pt>
                <c:pt idx="1014">
                  <c:v>14695380</c:v>
                </c:pt>
                <c:pt idx="1015">
                  <c:v>14695380</c:v>
                </c:pt>
                <c:pt idx="1016">
                  <c:v>14695380</c:v>
                </c:pt>
                <c:pt idx="1017">
                  <c:v>14695380</c:v>
                </c:pt>
                <c:pt idx="1018">
                  <c:v>14695380</c:v>
                </c:pt>
                <c:pt idx="1019">
                  <c:v>14695380</c:v>
                </c:pt>
                <c:pt idx="1020">
                  <c:v>14695380</c:v>
                </c:pt>
                <c:pt idx="1021">
                  <c:v>14695380</c:v>
                </c:pt>
                <c:pt idx="1022">
                  <c:v>14695380</c:v>
                </c:pt>
                <c:pt idx="1023">
                  <c:v>14695380</c:v>
                </c:pt>
                <c:pt idx="1024">
                  <c:v>14695380</c:v>
                </c:pt>
                <c:pt idx="1025">
                  <c:v>14695380</c:v>
                </c:pt>
                <c:pt idx="1026">
                  <c:v>14695380</c:v>
                </c:pt>
                <c:pt idx="1027">
                  <c:v>14695380</c:v>
                </c:pt>
                <c:pt idx="1028">
                  <c:v>14695380</c:v>
                </c:pt>
                <c:pt idx="1029">
                  <c:v>14695380</c:v>
                </c:pt>
                <c:pt idx="1030">
                  <c:v>14695380</c:v>
                </c:pt>
                <c:pt idx="1031">
                  <c:v>14695380</c:v>
                </c:pt>
                <c:pt idx="1032">
                  <c:v>14695380</c:v>
                </c:pt>
                <c:pt idx="1033">
                  <c:v>14695380</c:v>
                </c:pt>
                <c:pt idx="1034">
                  <c:v>14695380</c:v>
                </c:pt>
                <c:pt idx="1035">
                  <c:v>14695380</c:v>
                </c:pt>
                <c:pt idx="1036">
                  <c:v>14695380</c:v>
                </c:pt>
                <c:pt idx="1037">
                  <c:v>14695380</c:v>
                </c:pt>
                <c:pt idx="1038">
                  <c:v>14695380</c:v>
                </c:pt>
                <c:pt idx="1039">
                  <c:v>14695380</c:v>
                </c:pt>
                <c:pt idx="1040">
                  <c:v>14695380</c:v>
                </c:pt>
                <c:pt idx="1041">
                  <c:v>14695380</c:v>
                </c:pt>
                <c:pt idx="1042">
                  <c:v>14695380</c:v>
                </c:pt>
                <c:pt idx="1043">
                  <c:v>14695380</c:v>
                </c:pt>
                <c:pt idx="1044">
                  <c:v>14695380</c:v>
                </c:pt>
                <c:pt idx="1045">
                  <c:v>14695380</c:v>
                </c:pt>
                <c:pt idx="1046">
                  <c:v>14695380</c:v>
                </c:pt>
                <c:pt idx="1047">
                  <c:v>14695380</c:v>
                </c:pt>
                <c:pt idx="1048">
                  <c:v>14695380</c:v>
                </c:pt>
                <c:pt idx="1049">
                  <c:v>14695380</c:v>
                </c:pt>
                <c:pt idx="1050">
                  <c:v>14695380</c:v>
                </c:pt>
                <c:pt idx="1051">
                  <c:v>14695380</c:v>
                </c:pt>
                <c:pt idx="1052">
                  <c:v>14695380</c:v>
                </c:pt>
                <c:pt idx="1053">
                  <c:v>14695380</c:v>
                </c:pt>
                <c:pt idx="1054">
                  <c:v>14695380</c:v>
                </c:pt>
                <c:pt idx="1055">
                  <c:v>14695380</c:v>
                </c:pt>
                <c:pt idx="1056">
                  <c:v>14695380</c:v>
                </c:pt>
                <c:pt idx="1057">
                  <c:v>14695380</c:v>
                </c:pt>
                <c:pt idx="1058">
                  <c:v>14695380</c:v>
                </c:pt>
                <c:pt idx="1059">
                  <c:v>14695380</c:v>
                </c:pt>
                <c:pt idx="1060">
                  <c:v>14695380</c:v>
                </c:pt>
                <c:pt idx="1061">
                  <c:v>14695380</c:v>
                </c:pt>
                <c:pt idx="1062">
                  <c:v>14695380</c:v>
                </c:pt>
                <c:pt idx="1063">
                  <c:v>14695380</c:v>
                </c:pt>
                <c:pt idx="1064">
                  <c:v>14695380</c:v>
                </c:pt>
                <c:pt idx="1065">
                  <c:v>14695380</c:v>
                </c:pt>
                <c:pt idx="1066">
                  <c:v>14695380</c:v>
                </c:pt>
                <c:pt idx="1067">
                  <c:v>14695380</c:v>
                </c:pt>
                <c:pt idx="1068">
                  <c:v>14695380</c:v>
                </c:pt>
                <c:pt idx="1069">
                  <c:v>14695380</c:v>
                </c:pt>
                <c:pt idx="1070">
                  <c:v>14695380</c:v>
                </c:pt>
                <c:pt idx="1071">
                  <c:v>14695380</c:v>
                </c:pt>
                <c:pt idx="1072">
                  <c:v>14695380</c:v>
                </c:pt>
                <c:pt idx="1073">
                  <c:v>14695380</c:v>
                </c:pt>
                <c:pt idx="1074">
                  <c:v>14695380</c:v>
                </c:pt>
                <c:pt idx="1075">
                  <c:v>14695380</c:v>
                </c:pt>
                <c:pt idx="1076">
                  <c:v>14695380</c:v>
                </c:pt>
                <c:pt idx="1077">
                  <c:v>14695380</c:v>
                </c:pt>
                <c:pt idx="1078">
                  <c:v>14695380</c:v>
                </c:pt>
                <c:pt idx="1079">
                  <c:v>14695380</c:v>
                </c:pt>
                <c:pt idx="1080">
                  <c:v>14695380</c:v>
                </c:pt>
                <c:pt idx="1081">
                  <c:v>14695380</c:v>
                </c:pt>
                <c:pt idx="1082">
                  <c:v>14695380</c:v>
                </c:pt>
                <c:pt idx="1083">
                  <c:v>14695380</c:v>
                </c:pt>
                <c:pt idx="1084">
                  <c:v>14695380</c:v>
                </c:pt>
                <c:pt idx="1085">
                  <c:v>14695380</c:v>
                </c:pt>
                <c:pt idx="1086">
                  <c:v>14695380</c:v>
                </c:pt>
                <c:pt idx="1087">
                  <c:v>14695380</c:v>
                </c:pt>
                <c:pt idx="1088">
                  <c:v>14695380</c:v>
                </c:pt>
                <c:pt idx="1089">
                  <c:v>14695380</c:v>
                </c:pt>
                <c:pt idx="1090">
                  <c:v>14695380</c:v>
                </c:pt>
                <c:pt idx="1091">
                  <c:v>14695380</c:v>
                </c:pt>
                <c:pt idx="1092">
                  <c:v>14695380</c:v>
                </c:pt>
                <c:pt idx="1093">
                  <c:v>14695380</c:v>
                </c:pt>
                <c:pt idx="1094">
                  <c:v>14695380</c:v>
                </c:pt>
                <c:pt idx="1095">
                  <c:v>14695380</c:v>
                </c:pt>
                <c:pt idx="1096">
                  <c:v>14695380</c:v>
                </c:pt>
                <c:pt idx="1097">
                  <c:v>14695380</c:v>
                </c:pt>
                <c:pt idx="1098">
                  <c:v>14695380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860672"/>
        <c:axId val="312862976"/>
      </c:scatterChart>
      <c:valAx>
        <c:axId val="312860672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12862976"/>
        <c:crosses val="autoZero"/>
        <c:crossBetween val="midCat"/>
      </c:valAx>
      <c:valAx>
        <c:axId val="312862976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128606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3539094632172958"/>
          <c:y val="2.8579288331396138E-2"/>
          <c:w val="0.71264501038088968"/>
          <c:h val="0.8306829646761736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'Обратная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</c:numCache>
            </c:numRef>
          </c:xVal>
          <c:yVal>
            <c:numRef>
              <c:f>'Обратная промывка'!#REF!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739776"/>
        <c:axId val="157835648"/>
      </c:scatterChart>
      <c:valAx>
        <c:axId val="193739776"/>
        <c:scaling>
          <c:orientation val="minMax"/>
          <c:max val="5000"/>
        </c:scaling>
        <c:delete val="0"/>
        <c:axPos val="b"/>
        <c:numFmt formatCode="General" sourceLinked="1"/>
        <c:majorTickMark val="out"/>
        <c:minorTickMark val="none"/>
        <c:tickLblPos val="nextTo"/>
        <c:crossAx val="157835648"/>
        <c:crosses val="autoZero"/>
        <c:crossBetween val="midCat"/>
      </c:valAx>
      <c:valAx>
        <c:axId val="15783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37397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'Прямая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</c:numCache>
            </c:numRef>
          </c:xVal>
          <c:yVal>
            <c:numRef>
              <c:f>'Прямая промывка'!$AT$31:$AT$1129</c:f>
              <c:numCache>
                <c:formatCode>0</c:formatCode>
                <c:ptCount val="1099"/>
                <c:pt idx="0">
                  <c:v>10233825</c:v>
                </c:pt>
                <c:pt idx="1">
                  <c:v>10929184.704954296</c:v>
                </c:pt>
                <c:pt idx="2">
                  <c:v>11056377.791123429</c:v>
                </c:pt>
                <c:pt idx="3">
                  <c:v>11178260.471518099</c:v>
                </c:pt>
                <c:pt idx="4">
                  <c:v>11304482.19438497</c:v>
                </c:pt>
                <c:pt idx="5">
                  <c:v>11430744.47239084</c:v>
                </c:pt>
                <c:pt idx="6">
                  <c:v>11556973.613480611</c:v>
                </c:pt>
                <c:pt idx="7">
                  <c:v>11683202.444854073</c:v>
                </c:pt>
                <c:pt idx="8">
                  <c:v>11809431.529291481</c:v>
                </c:pt>
                <c:pt idx="9">
                  <c:v>11935660.616094161</c:v>
                </c:pt>
                <c:pt idx="10">
                  <c:v>12061889.70096422</c:v>
                </c:pt>
                <c:pt idx="11">
                  <c:v>12188118.785816215</c:v>
                </c:pt>
                <c:pt idx="12">
                  <c:v>12314347.870682966</c:v>
                </c:pt>
                <c:pt idx="13">
                  <c:v>12440576.955549855</c:v>
                </c:pt>
                <c:pt idx="14">
                  <c:v>12566806.040416634</c:v>
                </c:pt>
                <c:pt idx="15">
                  <c:v>12568684.704954298</c:v>
                </c:pt>
                <c:pt idx="16">
                  <c:v>12568684.704954302</c:v>
                </c:pt>
                <c:pt idx="17">
                  <c:v>12139073.365437882</c:v>
                </c:pt>
                <c:pt idx="18">
                  <c:v>12265232.227691304</c:v>
                </c:pt>
                <c:pt idx="19">
                  <c:v>12392729.022120718</c:v>
                </c:pt>
                <c:pt idx="20">
                  <c:v>12520229.037418222</c:v>
                </c:pt>
                <c:pt idx="21">
                  <c:v>12647729.060469475</c:v>
                </c:pt>
                <c:pt idx="22">
                  <c:v>12775229.083539395</c:v>
                </c:pt>
                <c:pt idx="23">
                  <c:v>12902729.106609356</c:v>
                </c:pt>
                <c:pt idx="24">
                  <c:v>13030229.129679317</c:v>
                </c:pt>
                <c:pt idx="25">
                  <c:v>13157729.152749283</c:v>
                </c:pt>
                <c:pt idx="26">
                  <c:v>13285229.175819244</c:v>
                </c:pt>
                <c:pt idx="27">
                  <c:v>13412729.198889209</c:v>
                </c:pt>
                <c:pt idx="28">
                  <c:v>13540229.221959174</c:v>
                </c:pt>
                <c:pt idx="29">
                  <c:v>13667729.245029135</c:v>
                </c:pt>
                <c:pt idx="30">
                  <c:v>13795229.268099098</c:v>
                </c:pt>
                <c:pt idx="31">
                  <c:v>13922729.291169064</c:v>
                </c:pt>
                <c:pt idx="32">
                  <c:v>14050229.314239025</c:v>
                </c:pt>
                <c:pt idx="33">
                  <c:v>14177729.33730899</c:v>
                </c:pt>
                <c:pt idx="34">
                  <c:v>14305229.360378951</c:v>
                </c:pt>
                <c:pt idx="35">
                  <c:v>14432729.383448914</c:v>
                </c:pt>
                <c:pt idx="36">
                  <c:v>14560229.406518878</c:v>
                </c:pt>
                <c:pt idx="37">
                  <c:v>14687729.429588841</c:v>
                </c:pt>
                <c:pt idx="38">
                  <c:v>14815229.452658806</c:v>
                </c:pt>
                <c:pt idx="39">
                  <c:v>14942729.475728767</c:v>
                </c:pt>
                <c:pt idx="40">
                  <c:v>15070229.498798732</c:v>
                </c:pt>
                <c:pt idx="41">
                  <c:v>15197729.521868693</c:v>
                </c:pt>
                <c:pt idx="42">
                  <c:v>15325229.544938657</c:v>
                </c:pt>
                <c:pt idx="43">
                  <c:v>15452729.568008617</c:v>
                </c:pt>
                <c:pt idx="44">
                  <c:v>15580229.591078581</c:v>
                </c:pt>
                <c:pt idx="45">
                  <c:v>15639419.417665066</c:v>
                </c:pt>
                <c:pt idx="46">
                  <c:v>15639476.133487359</c:v>
                </c:pt>
                <c:pt idx="47">
                  <c:v>15639390.425699849</c:v>
                </c:pt>
                <c:pt idx="48">
                  <c:v>15639304.374881435</c:v>
                </c:pt>
                <c:pt idx="49">
                  <c:v>15639218.323236823</c:v>
                </c:pt>
                <c:pt idx="50">
                  <c:v>15639132.271590218</c:v>
                </c:pt>
                <c:pt idx="51">
                  <c:v>15639046.219943611</c:v>
                </c:pt>
                <c:pt idx="52">
                  <c:v>15638960.168297002</c:v>
                </c:pt>
                <c:pt idx="53">
                  <c:v>15638874.116650393</c:v>
                </c:pt>
                <c:pt idx="54">
                  <c:v>15638788.065003786</c:v>
                </c:pt>
                <c:pt idx="55">
                  <c:v>15638702.013357177</c:v>
                </c:pt>
                <c:pt idx="56">
                  <c:v>15638615.96171057</c:v>
                </c:pt>
                <c:pt idx="57">
                  <c:v>15638529.910063963</c:v>
                </c:pt>
                <c:pt idx="58">
                  <c:v>15638443.858417355</c:v>
                </c:pt>
                <c:pt idx="59">
                  <c:v>15638357.806770748</c:v>
                </c:pt>
                <c:pt idx="60">
                  <c:v>15638271.755124139</c:v>
                </c:pt>
                <c:pt idx="61">
                  <c:v>15638185.70347753</c:v>
                </c:pt>
                <c:pt idx="62">
                  <c:v>15638099.651830923</c:v>
                </c:pt>
                <c:pt idx="63">
                  <c:v>15638013.600184314</c:v>
                </c:pt>
                <c:pt idx="64">
                  <c:v>15637927.548537705</c:v>
                </c:pt>
                <c:pt idx="65">
                  <c:v>15637841.496891098</c:v>
                </c:pt>
                <c:pt idx="66">
                  <c:v>15637755.445244489</c:v>
                </c:pt>
                <c:pt idx="67">
                  <c:v>15637669.39359788</c:v>
                </c:pt>
                <c:pt idx="68">
                  <c:v>15637583.341951273</c:v>
                </c:pt>
                <c:pt idx="69">
                  <c:v>15637497.290304665</c:v>
                </c:pt>
                <c:pt idx="70">
                  <c:v>15637411.238658056</c:v>
                </c:pt>
                <c:pt idx="71">
                  <c:v>15637325.187011451</c:v>
                </c:pt>
                <c:pt idx="72">
                  <c:v>15637239.135364842</c:v>
                </c:pt>
                <c:pt idx="73">
                  <c:v>15637153.083718233</c:v>
                </c:pt>
                <c:pt idx="74">
                  <c:v>15637067.032071626</c:v>
                </c:pt>
                <c:pt idx="75">
                  <c:v>15636980.980425017</c:v>
                </c:pt>
                <c:pt idx="76">
                  <c:v>15636894.92877841</c:v>
                </c:pt>
                <c:pt idx="77">
                  <c:v>15636808.877131801</c:v>
                </c:pt>
                <c:pt idx="78">
                  <c:v>15636722.825485192</c:v>
                </c:pt>
                <c:pt idx="79">
                  <c:v>15636636.773838585</c:v>
                </c:pt>
                <c:pt idx="80">
                  <c:v>15636550.722191976</c:v>
                </c:pt>
                <c:pt idx="81">
                  <c:v>15636464.670545368</c:v>
                </c:pt>
                <c:pt idx="82">
                  <c:v>15636378.618898761</c:v>
                </c:pt>
                <c:pt idx="83">
                  <c:v>15636292.567252152</c:v>
                </c:pt>
                <c:pt idx="84">
                  <c:v>15636206.515605543</c:v>
                </c:pt>
                <c:pt idx="85">
                  <c:v>15636120.463958936</c:v>
                </c:pt>
                <c:pt idx="86">
                  <c:v>15636034.412312327</c:v>
                </c:pt>
                <c:pt idx="87">
                  <c:v>15635948.360665718</c:v>
                </c:pt>
                <c:pt idx="88">
                  <c:v>15635862.309019113</c:v>
                </c:pt>
                <c:pt idx="89">
                  <c:v>15635776.257372504</c:v>
                </c:pt>
                <c:pt idx="90">
                  <c:v>15635690.205725895</c:v>
                </c:pt>
                <c:pt idx="91">
                  <c:v>15635604.154079288</c:v>
                </c:pt>
                <c:pt idx="92">
                  <c:v>15635518.102432679</c:v>
                </c:pt>
                <c:pt idx="93">
                  <c:v>15635432.050786071</c:v>
                </c:pt>
                <c:pt idx="94">
                  <c:v>15635345.999139464</c:v>
                </c:pt>
                <c:pt idx="95">
                  <c:v>15635259.947492855</c:v>
                </c:pt>
                <c:pt idx="96">
                  <c:v>15635173.895846248</c:v>
                </c:pt>
                <c:pt idx="97">
                  <c:v>15635087.844199639</c:v>
                </c:pt>
                <c:pt idx="98">
                  <c:v>15635001.79255303</c:v>
                </c:pt>
                <c:pt idx="99">
                  <c:v>15634915.740906423</c:v>
                </c:pt>
                <c:pt idx="100">
                  <c:v>15634829.689259814</c:v>
                </c:pt>
                <c:pt idx="101">
                  <c:v>15634743.637613205</c:v>
                </c:pt>
                <c:pt idx="102">
                  <c:v>15634657.585966598</c:v>
                </c:pt>
                <c:pt idx="103">
                  <c:v>15634571.534319991</c:v>
                </c:pt>
                <c:pt idx="104">
                  <c:v>15634485.482673382</c:v>
                </c:pt>
                <c:pt idx="105">
                  <c:v>15634399.431026775</c:v>
                </c:pt>
                <c:pt idx="106">
                  <c:v>15634313.379380167</c:v>
                </c:pt>
                <c:pt idx="107">
                  <c:v>15634227.327733558</c:v>
                </c:pt>
                <c:pt idx="108">
                  <c:v>15634141.276086951</c:v>
                </c:pt>
                <c:pt idx="109">
                  <c:v>15634055.224440342</c:v>
                </c:pt>
                <c:pt idx="110">
                  <c:v>15633969.172793733</c:v>
                </c:pt>
                <c:pt idx="111">
                  <c:v>15633883.121147126</c:v>
                </c:pt>
                <c:pt idx="112">
                  <c:v>15633797.069500517</c:v>
                </c:pt>
                <c:pt idx="113">
                  <c:v>15633711.01785391</c:v>
                </c:pt>
                <c:pt idx="114">
                  <c:v>15633624.966207301</c:v>
                </c:pt>
                <c:pt idx="115">
                  <c:v>15633538.914560692</c:v>
                </c:pt>
                <c:pt idx="116">
                  <c:v>15633490.721182603</c:v>
                </c:pt>
                <c:pt idx="117">
                  <c:v>15633490.605164381</c:v>
                </c:pt>
                <c:pt idx="118">
                  <c:v>15633490.604885085</c:v>
                </c:pt>
                <c:pt idx="119">
                  <c:v>15633490.604884412</c:v>
                </c:pt>
                <c:pt idx="120">
                  <c:v>15633490.60488441</c:v>
                </c:pt>
                <c:pt idx="121">
                  <c:v>15633490.60488441</c:v>
                </c:pt>
                <c:pt idx="122">
                  <c:v>15633490.60488441</c:v>
                </c:pt>
                <c:pt idx="123">
                  <c:v>15633490.60488441</c:v>
                </c:pt>
                <c:pt idx="124">
                  <c:v>15633490.60488441</c:v>
                </c:pt>
                <c:pt idx="125">
                  <c:v>15633490.60488441</c:v>
                </c:pt>
                <c:pt idx="126">
                  <c:v>15633490.60488441</c:v>
                </c:pt>
                <c:pt idx="127">
                  <c:v>15633490.60488441</c:v>
                </c:pt>
                <c:pt idx="128">
                  <c:v>15633490.60488441</c:v>
                </c:pt>
                <c:pt idx="129">
                  <c:v>15633490.60488441</c:v>
                </c:pt>
                <c:pt idx="130">
                  <c:v>15633490.60488441</c:v>
                </c:pt>
                <c:pt idx="131">
                  <c:v>15633490.60488441</c:v>
                </c:pt>
                <c:pt idx="132">
                  <c:v>15633490.60488441</c:v>
                </c:pt>
                <c:pt idx="133">
                  <c:v>15633490.60488441</c:v>
                </c:pt>
                <c:pt idx="134">
                  <c:v>15633490.60488441</c:v>
                </c:pt>
                <c:pt idx="135">
                  <c:v>15633490.60488441</c:v>
                </c:pt>
                <c:pt idx="136">
                  <c:v>15633490.60488441</c:v>
                </c:pt>
                <c:pt idx="137">
                  <c:v>15633490.60488441</c:v>
                </c:pt>
                <c:pt idx="138">
                  <c:v>15633490.60488441</c:v>
                </c:pt>
                <c:pt idx="139">
                  <c:v>15633490.60488441</c:v>
                </c:pt>
                <c:pt idx="140">
                  <c:v>15633490.60488441</c:v>
                </c:pt>
                <c:pt idx="141">
                  <c:v>15633490.60488441</c:v>
                </c:pt>
                <c:pt idx="142">
                  <c:v>15633490.60488441</c:v>
                </c:pt>
                <c:pt idx="143">
                  <c:v>15633490.60488441</c:v>
                </c:pt>
                <c:pt idx="144">
                  <c:v>15633490.60488441</c:v>
                </c:pt>
                <c:pt idx="145">
                  <c:v>15633490.60488441</c:v>
                </c:pt>
                <c:pt idx="146">
                  <c:v>15633490.60488441</c:v>
                </c:pt>
                <c:pt idx="147">
                  <c:v>15633490.60488441</c:v>
                </c:pt>
                <c:pt idx="148">
                  <c:v>15633490.60488441</c:v>
                </c:pt>
                <c:pt idx="149">
                  <c:v>15633490.60488441</c:v>
                </c:pt>
                <c:pt idx="150">
                  <c:v>15633490.60488441</c:v>
                </c:pt>
                <c:pt idx="151">
                  <c:v>15633490.60488441</c:v>
                </c:pt>
                <c:pt idx="152">
                  <c:v>15633490.60488441</c:v>
                </c:pt>
                <c:pt idx="153">
                  <c:v>15633490.60488441</c:v>
                </c:pt>
                <c:pt idx="154">
                  <c:v>15633490.60488441</c:v>
                </c:pt>
                <c:pt idx="155">
                  <c:v>15633490.60488441</c:v>
                </c:pt>
                <c:pt idx="156">
                  <c:v>15633490.60488441</c:v>
                </c:pt>
                <c:pt idx="157">
                  <c:v>15633490.60488441</c:v>
                </c:pt>
                <c:pt idx="158">
                  <c:v>15633490.60488441</c:v>
                </c:pt>
                <c:pt idx="159">
                  <c:v>15633490.60488441</c:v>
                </c:pt>
                <c:pt idx="160">
                  <c:v>15633490.60488441</c:v>
                </c:pt>
                <c:pt idx="161">
                  <c:v>15633490.60488441</c:v>
                </c:pt>
                <c:pt idx="162">
                  <c:v>15633490.60488441</c:v>
                </c:pt>
                <c:pt idx="163">
                  <c:v>15633490.60488441</c:v>
                </c:pt>
                <c:pt idx="164">
                  <c:v>15633490.60488441</c:v>
                </c:pt>
                <c:pt idx="165">
                  <c:v>15633490.60488441</c:v>
                </c:pt>
                <c:pt idx="166">
                  <c:v>15633490.60488441</c:v>
                </c:pt>
                <c:pt idx="167">
                  <c:v>15633490.60488441</c:v>
                </c:pt>
                <c:pt idx="168">
                  <c:v>15633490.60488441</c:v>
                </c:pt>
                <c:pt idx="169">
                  <c:v>15633490.60488441</c:v>
                </c:pt>
                <c:pt idx="170">
                  <c:v>15633490.60488441</c:v>
                </c:pt>
                <c:pt idx="171">
                  <c:v>15633490.60488441</c:v>
                </c:pt>
                <c:pt idx="172">
                  <c:v>15633490.60488441</c:v>
                </c:pt>
                <c:pt idx="173">
                  <c:v>15633490.60488441</c:v>
                </c:pt>
                <c:pt idx="174">
                  <c:v>15633490.60488441</c:v>
                </c:pt>
                <c:pt idx="175">
                  <c:v>15633490.60488441</c:v>
                </c:pt>
                <c:pt idx="176">
                  <c:v>15633490.60488441</c:v>
                </c:pt>
                <c:pt idx="177">
                  <c:v>15633490.60488441</c:v>
                </c:pt>
                <c:pt idx="178">
                  <c:v>15633490.60488441</c:v>
                </c:pt>
                <c:pt idx="179">
                  <c:v>15633490.60488441</c:v>
                </c:pt>
                <c:pt idx="180">
                  <c:v>15633490.60488441</c:v>
                </c:pt>
                <c:pt idx="181">
                  <c:v>15633490.60488441</c:v>
                </c:pt>
                <c:pt idx="182">
                  <c:v>15633490.60488441</c:v>
                </c:pt>
                <c:pt idx="183">
                  <c:v>15633490.60488441</c:v>
                </c:pt>
                <c:pt idx="184">
                  <c:v>15633490.60488441</c:v>
                </c:pt>
                <c:pt idx="185">
                  <c:v>15633490.60488441</c:v>
                </c:pt>
                <c:pt idx="186">
                  <c:v>15633490.60488441</c:v>
                </c:pt>
                <c:pt idx="187">
                  <c:v>15633490.60488441</c:v>
                </c:pt>
                <c:pt idx="188">
                  <c:v>15633490.60488441</c:v>
                </c:pt>
                <c:pt idx="189">
                  <c:v>15633490.60488441</c:v>
                </c:pt>
                <c:pt idx="190">
                  <c:v>15633490.60488441</c:v>
                </c:pt>
                <c:pt idx="191">
                  <c:v>15633490.60488441</c:v>
                </c:pt>
                <c:pt idx="192">
                  <c:v>15633490.60488441</c:v>
                </c:pt>
                <c:pt idx="193">
                  <c:v>15633490.60488441</c:v>
                </c:pt>
                <c:pt idx="194">
                  <c:v>15633490.60488441</c:v>
                </c:pt>
                <c:pt idx="195">
                  <c:v>15633490.60488441</c:v>
                </c:pt>
                <c:pt idx="196">
                  <c:v>15633490.60488441</c:v>
                </c:pt>
                <c:pt idx="197">
                  <c:v>15633490.60488441</c:v>
                </c:pt>
                <c:pt idx="198">
                  <c:v>15633490.60488441</c:v>
                </c:pt>
                <c:pt idx="199">
                  <c:v>15633490.60488441</c:v>
                </c:pt>
                <c:pt idx="200">
                  <c:v>15633490.60488441</c:v>
                </c:pt>
                <c:pt idx="201">
                  <c:v>15633490.60488441</c:v>
                </c:pt>
                <c:pt idx="202">
                  <c:v>15633490.60488441</c:v>
                </c:pt>
                <c:pt idx="203">
                  <c:v>15633490.60488441</c:v>
                </c:pt>
                <c:pt idx="204">
                  <c:v>15633490.60488441</c:v>
                </c:pt>
                <c:pt idx="205">
                  <c:v>15633490.60488441</c:v>
                </c:pt>
                <c:pt idx="206">
                  <c:v>15633490.60488441</c:v>
                </c:pt>
                <c:pt idx="207">
                  <c:v>15633490.60488441</c:v>
                </c:pt>
                <c:pt idx="208">
                  <c:v>15633490.60488441</c:v>
                </c:pt>
                <c:pt idx="209">
                  <c:v>15633490.60488441</c:v>
                </c:pt>
                <c:pt idx="210">
                  <c:v>15633490.60488441</c:v>
                </c:pt>
                <c:pt idx="211">
                  <c:v>15633490.60488441</c:v>
                </c:pt>
                <c:pt idx="212">
                  <c:v>15633490.60488441</c:v>
                </c:pt>
                <c:pt idx="213">
                  <c:v>15633490.60488441</c:v>
                </c:pt>
                <c:pt idx="214">
                  <c:v>15633490.60488441</c:v>
                </c:pt>
                <c:pt idx="215">
                  <c:v>15633490.60488441</c:v>
                </c:pt>
                <c:pt idx="216">
                  <c:v>15633490.60488441</c:v>
                </c:pt>
                <c:pt idx="217">
                  <c:v>15633490.60488441</c:v>
                </c:pt>
                <c:pt idx="218">
                  <c:v>15633490.60488441</c:v>
                </c:pt>
                <c:pt idx="219">
                  <c:v>15633490.60488441</c:v>
                </c:pt>
                <c:pt idx="220">
                  <c:v>15633490.60488441</c:v>
                </c:pt>
                <c:pt idx="221">
                  <c:v>15633490.60488441</c:v>
                </c:pt>
                <c:pt idx="222">
                  <c:v>15633490.60488441</c:v>
                </c:pt>
                <c:pt idx="223">
                  <c:v>15633490.60488441</c:v>
                </c:pt>
                <c:pt idx="224">
                  <c:v>15633490.60488441</c:v>
                </c:pt>
                <c:pt idx="225">
                  <c:v>15633490.60488441</c:v>
                </c:pt>
                <c:pt idx="226">
                  <c:v>15633490.60488441</c:v>
                </c:pt>
                <c:pt idx="227">
                  <c:v>15633490.60488441</c:v>
                </c:pt>
                <c:pt idx="228">
                  <c:v>15633490.60488441</c:v>
                </c:pt>
                <c:pt idx="229">
                  <c:v>15633490.60488441</c:v>
                </c:pt>
                <c:pt idx="230">
                  <c:v>15633490.60488441</c:v>
                </c:pt>
                <c:pt idx="231">
                  <c:v>15633490.60488441</c:v>
                </c:pt>
                <c:pt idx="232">
                  <c:v>15633490.60488441</c:v>
                </c:pt>
                <c:pt idx="233">
                  <c:v>15633490.60488441</c:v>
                </c:pt>
                <c:pt idx="234">
                  <c:v>15633490.60488441</c:v>
                </c:pt>
                <c:pt idx="235">
                  <c:v>15633490.60488441</c:v>
                </c:pt>
                <c:pt idx="236">
                  <c:v>15633490.60488441</c:v>
                </c:pt>
                <c:pt idx="237">
                  <c:v>15633490.60488441</c:v>
                </c:pt>
                <c:pt idx="238">
                  <c:v>15633490.60488441</c:v>
                </c:pt>
                <c:pt idx="239">
                  <c:v>15633490.60488441</c:v>
                </c:pt>
                <c:pt idx="240">
                  <c:v>15633490.60488441</c:v>
                </c:pt>
                <c:pt idx="241">
                  <c:v>15633490.60488441</c:v>
                </c:pt>
                <c:pt idx="242">
                  <c:v>15633490.60488441</c:v>
                </c:pt>
                <c:pt idx="243">
                  <c:v>15633490.60488441</c:v>
                </c:pt>
                <c:pt idx="244">
                  <c:v>15633490.60488441</c:v>
                </c:pt>
                <c:pt idx="245">
                  <c:v>15633490.60488441</c:v>
                </c:pt>
                <c:pt idx="246">
                  <c:v>15633490.60488441</c:v>
                </c:pt>
                <c:pt idx="247">
                  <c:v>15633490.60488441</c:v>
                </c:pt>
                <c:pt idx="248">
                  <c:v>15633490.60488441</c:v>
                </c:pt>
                <c:pt idx="249">
                  <c:v>15633490.60488441</c:v>
                </c:pt>
                <c:pt idx="250">
                  <c:v>15633490.60488441</c:v>
                </c:pt>
                <c:pt idx="251">
                  <c:v>15633490.60488441</c:v>
                </c:pt>
                <c:pt idx="252">
                  <c:v>15633490.60488441</c:v>
                </c:pt>
                <c:pt idx="253">
                  <c:v>15633490.60488441</c:v>
                </c:pt>
                <c:pt idx="254">
                  <c:v>15633490.60488441</c:v>
                </c:pt>
                <c:pt idx="255">
                  <c:v>15633490.60488441</c:v>
                </c:pt>
                <c:pt idx="256">
                  <c:v>15633490.60488441</c:v>
                </c:pt>
                <c:pt idx="257">
                  <c:v>15633490.60488441</c:v>
                </c:pt>
                <c:pt idx="258">
                  <c:v>15633490.60488441</c:v>
                </c:pt>
                <c:pt idx="259">
                  <c:v>15633490.60488441</c:v>
                </c:pt>
                <c:pt idx="260">
                  <c:v>15633490.60488441</c:v>
                </c:pt>
                <c:pt idx="261">
                  <c:v>15633490.60488441</c:v>
                </c:pt>
                <c:pt idx="262">
                  <c:v>15633490.60488441</c:v>
                </c:pt>
                <c:pt idx="263">
                  <c:v>15633490.60488441</c:v>
                </c:pt>
                <c:pt idx="264">
                  <c:v>15633490.60488441</c:v>
                </c:pt>
                <c:pt idx="265">
                  <c:v>15633490.60488441</c:v>
                </c:pt>
                <c:pt idx="266">
                  <c:v>15633490.60488441</c:v>
                </c:pt>
                <c:pt idx="267">
                  <c:v>15633490.60488441</c:v>
                </c:pt>
                <c:pt idx="268">
                  <c:v>15633490.60488441</c:v>
                </c:pt>
                <c:pt idx="269">
                  <c:v>15633490.60488441</c:v>
                </c:pt>
                <c:pt idx="270">
                  <c:v>15633490.60488441</c:v>
                </c:pt>
                <c:pt idx="271">
                  <c:v>15633490.60488441</c:v>
                </c:pt>
                <c:pt idx="272">
                  <c:v>15633490.60488441</c:v>
                </c:pt>
                <c:pt idx="273">
                  <c:v>15633490.60488441</c:v>
                </c:pt>
                <c:pt idx="274">
                  <c:v>15633490.60488441</c:v>
                </c:pt>
                <c:pt idx="275">
                  <c:v>15633490.60488441</c:v>
                </c:pt>
                <c:pt idx="276">
                  <c:v>15633490.60488441</c:v>
                </c:pt>
                <c:pt idx="277">
                  <c:v>15633490.60488441</c:v>
                </c:pt>
                <c:pt idx="278">
                  <c:v>15633490.60488441</c:v>
                </c:pt>
                <c:pt idx="279">
                  <c:v>15633490.60488441</c:v>
                </c:pt>
                <c:pt idx="280">
                  <c:v>15633490.60488441</c:v>
                </c:pt>
                <c:pt idx="281">
                  <c:v>15633490.60488441</c:v>
                </c:pt>
                <c:pt idx="282">
                  <c:v>15633490.60488441</c:v>
                </c:pt>
                <c:pt idx="283">
                  <c:v>15633490.60488441</c:v>
                </c:pt>
                <c:pt idx="284">
                  <c:v>15633490.60488441</c:v>
                </c:pt>
                <c:pt idx="285">
                  <c:v>15633490.60488441</c:v>
                </c:pt>
                <c:pt idx="286">
                  <c:v>15633490.60488441</c:v>
                </c:pt>
                <c:pt idx="287">
                  <c:v>15633490.60488441</c:v>
                </c:pt>
                <c:pt idx="288">
                  <c:v>15633490.60488441</c:v>
                </c:pt>
                <c:pt idx="289">
                  <c:v>15633490.60488441</c:v>
                </c:pt>
                <c:pt idx="290">
                  <c:v>15633490.60488441</c:v>
                </c:pt>
                <c:pt idx="291">
                  <c:v>15633490.60488441</c:v>
                </c:pt>
                <c:pt idx="292">
                  <c:v>15633490.60488441</c:v>
                </c:pt>
                <c:pt idx="293">
                  <c:v>15633490.60488441</c:v>
                </c:pt>
                <c:pt idx="294">
                  <c:v>15633490.60488441</c:v>
                </c:pt>
                <c:pt idx="295">
                  <c:v>15633490.60488441</c:v>
                </c:pt>
                <c:pt idx="296">
                  <c:v>15633490.60488441</c:v>
                </c:pt>
                <c:pt idx="297">
                  <c:v>15633490.60488441</c:v>
                </c:pt>
                <c:pt idx="298">
                  <c:v>15633490.60488441</c:v>
                </c:pt>
                <c:pt idx="299">
                  <c:v>15633490.60488441</c:v>
                </c:pt>
                <c:pt idx="300">
                  <c:v>15633490.60488441</c:v>
                </c:pt>
                <c:pt idx="301">
                  <c:v>15633490.60488441</c:v>
                </c:pt>
                <c:pt idx="302">
                  <c:v>15633490.60488441</c:v>
                </c:pt>
                <c:pt idx="303">
                  <c:v>15633490.60488441</c:v>
                </c:pt>
                <c:pt idx="304">
                  <c:v>15633490.60488441</c:v>
                </c:pt>
                <c:pt idx="305">
                  <c:v>15633490.60488441</c:v>
                </c:pt>
                <c:pt idx="306">
                  <c:v>15633490.60488441</c:v>
                </c:pt>
                <c:pt idx="307">
                  <c:v>15633490.60488441</c:v>
                </c:pt>
                <c:pt idx="308">
                  <c:v>15633490.60488441</c:v>
                </c:pt>
                <c:pt idx="309">
                  <c:v>15633490.60488441</c:v>
                </c:pt>
                <c:pt idx="310">
                  <c:v>15633490.60488441</c:v>
                </c:pt>
                <c:pt idx="311">
                  <c:v>15633490.60488441</c:v>
                </c:pt>
                <c:pt idx="312">
                  <c:v>15633490.60488441</c:v>
                </c:pt>
                <c:pt idx="313">
                  <c:v>15633490.60488441</c:v>
                </c:pt>
                <c:pt idx="314">
                  <c:v>15633490.60488441</c:v>
                </c:pt>
                <c:pt idx="315">
                  <c:v>15633490.60488441</c:v>
                </c:pt>
                <c:pt idx="316">
                  <c:v>15633490.60488441</c:v>
                </c:pt>
                <c:pt idx="317">
                  <c:v>15633490.60488441</c:v>
                </c:pt>
                <c:pt idx="318">
                  <c:v>15633490.60488441</c:v>
                </c:pt>
                <c:pt idx="319">
                  <c:v>15633490.60488441</c:v>
                </c:pt>
                <c:pt idx="320">
                  <c:v>15633490.60488441</c:v>
                </c:pt>
                <c:pt idx="321">
                  <c:v>15633490.60488441</c:v>
                </c:pt>
                <c:pt idx="322">
                  <c:v>15633490.60488441</c:v>
                </c:pt>
                <c:pt idx="323">
                  <c:v>15633490.60488441</c:v>
                </c:pt>
                <c:pt idx="324">
                  <c:v>15633490.60488441</c:v>
                </c:pt>
                <c:pt idx="325">
                  <c:v>15633490.60488441</c:v>
                </c:pt>
                <c:pt idx="326">
                  <c:v>15633490.60488441</c:v>
                </c:pt>
                <c:pt idx="327">
                  <c:v>15633490.60488441</c:v>
                </c:pt>
                <c:pt idx="328">
                  <c:v>15633490.60488441</c:v>
                </c:pt>
                <c:pt idx="329">
                  <c:v>15633490.60488441</c:v>
                </c:pt>
                <c:pt idx="330">
                  <c:v>15633490.60488441</c:v>
                </c:pt>
                <c:pt idx="331">
                  <c:v>15633490.60488441</c:v>
                </c:pt>
                <c:pt idx="332">
                  <c:v>15633490.60488441</c:v>
                </c:pt>
                <c:pt idx="333">
                  <c:v>15633490.60488441</c:v>
                </c:pt>
                <c:pt idx="334">
                  <c:v>15633490.60488441</c:v>
                </c:pt>
                <c:pt idx="335">
                  <c:v>15633490.60488441</c:v>
                </c:pt>
                <c:pt idx="336">
                  <c:v>15633490.60488441</c:v>
                </c:pt>
                <c:pt idx="337">
                  <c:v>15633490.60488441</c:v>
                </c:pt>
                <c:pt idx="338">
                  <c:v>15633490.60488441</c:v>
                </c:pt>
                <c:pt idx="339">
                  <c:v>15633490.60488441</c:v>
                </c:pt>
                <c:pt idx="340">
                  <c:v>15633490.60488441</c:v>
                </c:pt>
                <c:pt idx="341">
                  <c:v>15633490.60488441</c:v>
                </c:pt>
                <c:pt idx="342">
                  <c:v>15633490.60488441</c:v>
                </c:pt>
                <c:pt idx="343">
                  <c:v>15633490.60488441</c:v>
                </c:pt>
                <c:pt idx="344">
                  <c:v>15633490.60488441</c:v>
                </c:pt>
                <c:pt idx="345">
                  <c:v>15633490.60488441</c:v>
                </c:pt>
                <c:pt idx="346">
                  <c:v>15633490.60488441</c:v>
                </c:pt>
                <c:pt idx="347">
                  <c:v>15633490.60488441</c:v>
                </c:pt>
                <c:pt idx="348">
                  <c:v>15633490.60488441</c:v>
                </c:pt>
                <c:pt idx="349">
                  <c:v>15633490.60488441</c:v>
                </c:pt>
                <c:pt idx="350">
                  <c:v>15633490.60488441</c:v>
                </c:pt>
                <c:pt idx="351">
                  <c:v>15633490.60488441</c:v>
                </c:pt>
                <c:pt idx="352">
                  <c:v>15633490.60488441</c:v>
                </c:pt>
                <c:pt idx="353">
                  <c:v>15633490.60488441</c:v>
                </c:pt>
                <c:pt idx="354">
                  <c:v>15633490.60488441</c:v>
                </c:pt>
                <c:pt idx="355">
                  <c:v>15633490.60488441</c:v>
                </c:pt>
                <c:pt idx="356">
                  <c:v>15633490.60488441</c:v>
                </c:pt>
                <c:pt idx="357">
                  <c:v>15633490.60488441</c:v>
                </c:pt>
                <c:pt idx="358">
                  <c:v>15633490.60488441</c:v>
                </c:pt>
                <c:pt idx="359">
                  <c:v>15633490.60488441</c:v>
                </c:pt>
                <c:pt idx="360">
                  <c:v>15633490.60488441</c:v>
                </c:pt>
                <c:pt idx="361">
                  <c:v>15633490.60488441</c:v>
                </c:pt>
                <c:pt idx="362">
                  <c:v>15633490.60488441</c:v>
                </c:pt>
                <c:pt idx="363">
                  <c:v>15633490.60488441</c:v>
                </c:pt>
                <c:pt idx="364">
                  <c:v>15633490.60488441</c:v>
                </c:pt>
                <c:pt idx="365">
                  <c:v>15633490.60488441</c:v>
                </c:pt>
                <c:pt idx="366">
                  <c:v>15633490.60488441</c:v>
                </c:pt>
                <c:pt idx="367">
                  <c:v>15633490.60488441</c:v>
                </c:pt>
                <c:pt idx="368">
                  <c:v>15633490.60488441</c:v>
                </c:pt>
                <c:pt idx="369">
                  <c:v>15633490.60488441</c:v>
                </c:pt>
                <c:pt idx="370">
                  <c:v>15633490.60488441</c:v>
                </c:pt>
                <c:pt idx="371">
                  <c:v>15633490.60488441</c:v>
                </c:pt>
                <c:pt idx="372">
                  <c:v>15633490.60488441</c:v>
                </c:pt>
                <c:pt idx="373">
                  <c:v>15633490.60488441</c:v>
                </c:pt>
                <c:pt idx="374">
                  <c:v>15633490.60488441</c:v>
                </c:pt>
                <c:pt idx="375">
                  <c:v>15633490.60488441</c:v>
                </c:pt>
                <c:pt idx="376">
                  <c:v>15633490.60488441</c:v>
                </c:pt>
                <c:pt idx="377">
                  <c:v>15633490.60488441</c:v>
                </c:pt>
                <c:pt idx="378">
                  <c:v>15633490.60488441</c:v>
                </c:pt>
                <c:pt idx="379">
                  <c:v>15633490.60488441</c:v>
                </c:pt>
                <c:pt idx="380">
                  <c:v>15633490.60488441</c:v>
                </c:pt>
                <c:pt idx="381">
                  <c:v>15633490.60488441</c:v>
                </c:pt>
                <c:pt idx="382">
                  <c:v>15633490.60488441</c:v>
                </c:pt>
                <c:pt idx="383">
                  <c:v>15633490.60488441</c:v>
                </c:pt>
                <c:pt idx="384">
                  <c:v>15633490.60488441</c:v>
                </c:pt>
                <c:pt idx="385">
                  <c:v>15633490.60488441</c:v>
                </c:pt>
                <c:pt idx="386">
                  <c:v>15633490.60488441</c:v>
                </c:pt>
                <c:pt idx="387">
                  <c:v>15633490.60488441</c:v>
                </c:pt>
                <c:pt idx="388">
                  <c:v>15633490.60488441</c:v>
                </c:pt>
                <c:pt idx="389">
                  <c:v>15633490.60488441</c:v>
                </c:pt>
                <c:pt idx="390">
                  <c:v>15633490.60488441</c:v>
                </c:pt>
                <c:pt idx="391">
                  <c:v>15633490.60488441</c:v>
                </c:pt>
                <c:pt idx="392">
                  <c:v>15633490.60488441</c:v>
                </c:pt>
                <c:pt idx="393">
                  <c:v>15633490.60488441</c:v>
                </c:pt>
                <c:pt idx="394">
                  <c:v>15633490.60488441</c:v>
                </c:pt>
                <c:pt idx="395">
                  <c:v>15633490.60488441</c:v>
                </c:pt>
                <c:pt idx="396">
                  <c:v>15633490.60488441</c:v>
                </c:pt>
                <c:pt idx="397">
                  <c:v>15633490.60488441</c:v>
                </c:pt>
                <c:pt idx="398">
                  <c:v>15633490.60488441</c:v>
                </c:pt>
                <c:pt idx="399">
                  <c:v>15633490.60488441</c:v>
                </c:pt>
                <c:pt idx="400">
                  <c:v>15633490.60488441</c:v>
                </c:pt>
                <c:pt idx="401">
                  <c:v>15633490.60488441</c:v>
                </c:pt>
                <c:pt idx="402">
                  <c:v>15633490.60488441</c:v>
                </c:pt>
                <c:pt idx="403">
                  <c:v>15633490.60488441</c:v>
                </c:pt>
                <c:pt idx="404">
                  <c:v>15633490.60488441</c:v>
                </c:pt>
                <c:pt idx="405">
                  <c:v>15633490.60488441</c:v>
                </c:pt>
                <c:pt idx="406">
                  <c:v>15633490.60488441</c:v>
                </c:pt>
                <c:pt idx="407">
                  <c:v>15633490.60488441</c:v>
                </c:pt>
                <c:pt idx="408">
                  <c:v>15633490.60488441</c:v>
                </c:pt>
                <c:pt idx="409">
                  <c:v>15633490.60488441</c:v>
                </c:pt>
                <c:pt idx="410">
                  <c:v>15633490.60488441</c:v>
                </c:pt>
                <c:pt idx="411">
                  <c:v>15633490.60488441</c:v>
                </c:pt>
                <c:pt idx="412">
                  <c:v>15633490.60488441</c:v>
                </c:pt>
                <c:pt idx="413">
                  <c:v>15633490.60488441</c:v>
                </c:pt>
                <c:pt idx="414">
                  <c:v>15633490.60488441</c:v>
                </c:pt>
                <c:pt idx="415">
                  <c:v>15633490.60488441</c:v>
                </c:pt>
                <c:pt idx="416">
                  <c:v>15633490.60488441</c:v>
                </c:pt>
                <c:pt idx="417">
                  <c:v>15633490.60488441</c:v>
                </c:pt>
                <c:pt idx="418">
                  <c:v>15633490.60488441</c:v>
                </c:pt>
                <c:pt idx="419">
                  <c:v>15633490.60488441</c:v>
                </c:pt>
                <c:pt idx="420">
                  <c:v>15633490.60488441</c:v>
                </c:pt>
                <c:pt idx="421">
                  <c:v>15633490.60488441</c:v>
                </c:pt>
                <c:pt idx="422">
                  <c:v>15633490.60488441</c:v>
                </c:pt>
                <c:pt idx="423">
                  <c:v>15633490.60488441</c:v>
                </c:pt>
                <c:pt idx="424">
                  <c:v>15633490.60488441</c:v>
                </c:pt>
                <c:pt idx="425">
                  <c:v>15633490.60488441</c:v>
                </c:pt>
                <c:pt idx="426">
                  <c:v>15633490.60488441</c:v>
                </c:pt>
                <c:pt idx="427">
                  <c:v>15633490.60488441</c:v>
                </c:pt>
                <c:pt idx="428">
                  <c:v>15633490.60488441</c:v>
                </c:pt>
                <c:pt idx="429">
                  <c:v>15633490.60488441</c:v>
                </c:pt>
                <c:pt idx="430">
                  <c:v>15633490.60488441</c:v>
                </c:pt>
                <c:pt idx="431">
                  <c:v>15633490.60488441</c:v>
                </c:pt>
                <c:pt idx="432">
                  <c:v>15633490.60488441</c:v>
                </c:pt>
                <c:pt idx="433">
                  <c:v>15633490.60488441</c:v>
                </c:pt>
                <c:pt idx="434">
                  <c:v>15633490.60488441</c:v>
                </c:pt>
                <c:pt idx="435">
                  <c:v>15633490.60488441</c:v>
                </c:pt>
                <c:pt idx="436">
                  <c:v>15633490.60488441</c:v>
                </c:pt>
                <c:pt idx="437">
                  <c:v>15633490.60488441</c:v>
                </c:pt>
                <c:pt idx="438">
                  <c:v>15633490.60488441</c:v>
                </c:pt>
                <c:pt idx="439">
                  <c:v>15633490.60488441</c:v>
                </c:pt>
                <c:pt idx="440">
                  <c:v>15633490.60488441</c:v>
                </c:pt>
                <c:pt idx="441">
                  <c:v>15633490.60488441</c:v>
                </c:pt>
                <c:pt idx="442">
                  <c:v>15633490.60488441</c:v>
                </c:pt>
                <c:pt idx="443">
                  <c:v>15633490.60488441</c:v>
                </c:pt>
                <c:pt idx="444">
                  <c:v>15633490.60488441</c:v>
                </c:pt>
                <c:pt idx="445">
                  <c:v>15633490.60488441</c:v>
                </c:pt>
                <c:pt idx="446">
                  <c:v>15633490.60488441</c:v>
                </c:pt>
                <c:pt idx="447">
                  <c:v>15633490.60488441</c:v>
                </c:pt>
                <c:pt idx="448">
                  <c:v>15633490.60488441</c:v>
                </c:pt>
                <c:pt idx="449">
                  <c:v>15633490.60488441</c:v>
                </c:pt>
                <c:pt idx="450">
                  <c:v>15633490.60488441</c:v>
                </c:pt>
                <c:pt idx="451">
                  <c:v>15633490.60488441</c:v>
                </c:pt>
                <c:pt idx="452">
                  <c:v>15633490.60488441</c:v>
                </c:pt>
                <c:pt idx="453">
                  <c:v>15633490.60488441</c:v>
                </c:pt>
                <c:pt idx="454">
                  <c:v>15633490.60488441</c:v>
                </c:pt>
                <c:pt idx="455">
                  <c:v>15633490.60488441</c:v>
                </c:pt>
                <c:pt idx="456">
                  <c:v>15633490.60488441</c:v>
                </c:pt>
                <c:pt idx="457">
                  <c:v>15633490.60488441</c:v>
                </c:pt>
                <c:pt idx="458">
                  <c:v>15633490.60488441</c:v>
                </c:pt>
                <c:pt idx="459">
                  <c:v>15633490.60488441</c:v>
                </c:pt>
                <c:pt idx="460">
                  <c:v>15633490.60488441</c:v>
                </c:pt>
                <c:pt idx="461">
                  <c:v>15633490.60488441</c:v>
                </c:pt>
                <c:pt idx="462">
                  <c:v>15633490.60488441</c:v>
                </c:pt>
                <c:pt idx="463">
                  <c:v>15633490.60488441</c:v>
                </c:pt>
                <c:pt idx="464">
                  <c:v>15633490.60488441</c:v>
                </c:pt>
                <c:pt idx="465">
                  <c:v>15633490.60488441</c:v>
                </c:pt>
                <c:pt idx="466">
                  <c:v>15633490.60488441</c:v>
                </c:pt>
                <c:pt idx="467">
                  <c:v>15633490.60488441</c:v>
                </c:pt>
                <c:pt idx="468">
                  <c:v>15633490.60488441</c:v>
                </c:pt>
                <c:pt idx="469">
                  <c:v>15633490.60488441</c:v>
                </c:pt>
                <c:pt idx="470">
                  <c:v>15633490.60488441</c:v>
                </c:pt>
                <c:pt idx="471">
                  <c:v>15633490.60488441</c:v>
                </c:pt>
                <c:pt idx="472">
                  <c:v>15633490.60488441</c:v>
                </c:pt>
                <c:pt idx="473">
                  <c:v>15633490.60488441</c:v>
                </c:pt>
                <c:pt idx="474">
                  <c:v>15633490.60488441</c:v>
                </c:pt>
                <c:pt idx="475">
                  <c:v>15633490.60488441</c:v>
                </c:pt>
                <c:pt idx="476">
                  <c:v>15633490.60488441</c:v>
                </c:pt>
                <c:pt idx="477">
                  <c:v>15633490.60488441</c:v>
                </c:pt>
                <c:pt idx="478">
                  <c:v>15633490.60488441</c:v>
                </c:pt>
                <c:pt idx="479">
                  <c:v>15633490.60488441</c:v>
                </c:pt>
                <c:pt idx="480">
                  <c:v>15633490.60488441</c:v>
                </c:pt>
                <c:pt idx="481">
                  <c:v>15633490.60488441</c:v>
                </c:pt>
                <c:pt idx="482">
                  <c:v>15633490.60488441</c:v>
                </c:pt>
                <c:pt idx="483">
                  <c:v>15633490.60488441</c:v>
                </c:pt>
                <c:pt idx="484">
                  <c:v>15633490.60488441</c:v>
                </c:pt>
                <c:pt idx="485">
                  <c:v>15633490.60488441</c:v>
                </c:pt>
                <c:pt idx="486">
                  <c:v>15633490.60488441</c:v>
                </c:pt>
                <c:pt idx="487">
                  <c:v>15633490.60488441</c:v>
                </c:pt>
                <c:pt idx="488">
                  <c:v>15633490.60488441</c:v>
                </c:pt>
                <c:pt idx="489">
                  <c:v>15633490.60488441</c:v>
                </c:pt>
                <c:pt idx="490">
                  <c:v>15633490.60488441</c:v>
                </c:pt>
                <c:pt idx="491">
                  <c:v>15633490.60488441</c:v>
                </c:pt>
                <c:pt idx="492">
                  <c:v>15633490.60488441</c:v>
                </c:pt>
                <c:pt idx="493">
                  <c:v>15633490.60488441</c:v>
                </c:pt>
                <c:pt idx="494">
                  <c:v>15633490.60488441</c:v>
                </c:pt>
                <c:pt idx="495">
                  <c:v>15633490.60488441</c:v>
                </c:pt>
                <c:pt idx="496">
                  <c:v>15633490.60488441</c:v>
                </c:pt>
                <c:pt idx="497">
                  <c:v>15633490.60488441</c:v>
                </c:pt>
                <c:pt idx="498">
                  <c:v>15633490.60488441</c:v>
                </c:pt>
                <c:pt idx="499">
                  <c:v>15633490.60488441</c:v>
                </c:pt>
                <c:pt idx="500">
                  <c:v>15633490.60488441</c:v>
                </c:pt>
                <c:pt idx="501">
                  <c:v>15633490.60488441</c:v>
                </c:pt>
                <c:pt idx="502">
                  <c:v>15633490.60488441</c:v>
                </c:pt>
                <c:pt idx="503">
                  <c:v>15633490.60488441</c:v>
                </c:pt>
                <c:pt idx="504">
                  <c:v>15633490.60488441</c:v>
                </c:pt>
                <c:pt idx="505">
                  <c:v>15633490.60488441</c:v>
                </c:pt>
                <c:pt idx="506">
                  <c:v>15633490.60488441</c:v>
                </c:pt>
                <c:pt idx="507">
                  <c:v>15633490.60488441</c:v>
                </c:pt>
                <c:pt idx="508">
                  <c:v>15633490.60488441</c:v>
                </c:pt>
                <c:pt idx="509">
                  <c:v>15633490.60488441</c:v>
                </c:pt>
                <c:pt idx="510">
                  <c:v>15633490.60488441</c:v>
                </c:pt>
                <c:pt idx="511">
                  <c:v>15633490.60488441</c:v>
                </c:pt>
                <c:pt idx="512">
                  <c:v>15633490.60488441</c:v>
                </c:pt>
                <c:pt idx="513">
                  <c:v>15633490.60488441</c:v>
                </c:pt>
                <c:pt idx="514">
                  <c:v>15633490.60488441</c:v>
                </c:pt>
                <c:pt idx="515">
                  <c:v>15633490.60488441</c:v>
                </c:pt>
                <c:pt idx="516">
                  <c:v>15633490.60488441</c:v>
                </c:pt>
                <c:pt idx="517">
                  <c:v>15633490.60488441</c:v>
                </c:pt>
                <c:pt idx="518">
                  <c:v>15633490.60488441</c:v>
                </c:pt>
                <c:pt idx="519">
                  <c:v>15633490.60488441</c:v>
                </c:pt>
                <c:pt idx="520">
                  <c:v>15633490.60488441</c:v>
                </c:pt>
                <c:pt idx="521">
                  <c:v>15633490.60488441</c:v>
                </c:pt>
                <c:pt idx="522">
                  <c:v>15633490.60488441</c:v>
                </c:pt>
                <c:pt idx="523">
                  <c:v>15633490.60488441</c:v>
                </c:pt>
                <c:pt idx="524">
                  <c:v>15633490.60488441</c:v>
                </c:pt>
                <c:pt idx="525">
                  <c:v>15633490.60488441</c:v>
                </c:pt>
                <c:pt idx="526">
                  <c:v>15633490.60488441</c:v>
                </c:pt>
                <c:pt idx="527">
                  <c:v>15633490.60488441</c:v>
                </c:pt>
                <c:pt idx="528">
                  <c:v>15633490.60488441</c:v>
                </c:pt>
                <c:pt idx="529">
                  <c:v>15633490.60488441</c:v>
                </c:pt>
                <c:pt idx="530">
                  <c:v>15633490.60488441</c:v>
                </c:pt>
                <c:pt idx="531">
                  <c:v>15633490.60488441</c:v>
                </c:pt>
                <c:pt idx="532">
                  <c:v>15633490.60488441</c:v>
                </c:pt>
                <c:pt idx="533">
                  <c:v>15633490.60488441</c:v>
                </c:pt>
                <c:pt idx="534">
                  <c:v>15633490.60488441</c:v>
                </c:pt>
                <c:pt idx="535">
                  <c:v>15633490.60488441</c:v>
                </c:pt>
                <c:pt idx="536">
                  <c:v>15633490.60488441</c:v>
                </c:pt>
                <c:pt idx="537">
                  <c:v>15633490.60488441</c:v>
                </c:pt>
                <c:pt idx="538">
                  <c:v>15633490.60488441</c:v>
                </c:pt>
                <c:pt idx="539">
                  <c:v>15633490.60488441</c:v>
                </c:pt>
                <c:pt idx="540">
                  <c:v>15633490.60488441</c:v>
                </c:pt>
                <c:pt idx="541">
                  <c:v>15633490.60488441</c:v>
                </c:pt>
                <c:pt idx="542">
                  <c:v>15633490.60488441</c:v>
                </c:pt>
                <c:pt idx="543">
                  <c:v>15633490.60488441</c:v>
                </c:pt>
                <c:pt idx="544">
                  <c:v>15633490.60488441</c:v>
                </c:pt>
                <c:pt idx="545">
                  <c:v>15633490.60488441</c:v>
                </c:pt>
                <c:pt idx="546">
                  <c:v>15633490.60488441</c:v>
                </c:pt>
                <c:pt idx="547">
                  <c:v>15633490.60488441</c:v>
                </c:pt>
                <c:pt idx="548">
                  <c:v>15633490.60488441</c:v>
                </c:pt>
                <c:pt idx="549">
                  <c:v>15633490.60488441</c:v>
                </c:pt>
                <c:pt idx="550">
                  <c:v>15633490.60488441</c:v>
                </c:pt>
                <c:pt idx="551">
                  <c:v>15633490.60488441</c:v>
                </c:pt>
                <c:pt idx="552">
                  <c:v>15633490.60488441</c:v>
                </c:pt>
                <c:pt idx="553">
                  <c:v>15633490.60488441</c:v>
                </c:pt>
                <c:pt idx="554">
                  <c:v>15633490.60488441</c:v>
                </c:pt>
                <c:pt idx="555">
                  <c:v>15633490.60488441</c:v>
                </c:pt>
                <c:pt idx="556">
                  <c:v>15633490.60488441</c:v>
                </c:pt>
                <c:pt idx="557">
                  <c:v>15633490.60488441</c:v>
                </c:pt>
                <c:pt idx="558">
                  <c:v>15633490.60488441</c:v>
                </c:pt>
                <c:pt idx="559">
                  <c:v>15633490.60488441</c:v>
                </c:pt>
                <c:pt idx="560">
                  <c:v>15633490.60488441</c:v>
                </c:pt>
                <c:pt idx="561">
                  <c:v>15633490.60488441</c:v>
                </c:pt>
                <c:pt idx="562">
                  <c:v>15633490.60488441</c:v>
                </c:pt>
                <c:pt idx="563">
                  <c:v>15633490.60488441</c:v>
                </c:pt>
                <c:pt idx="564">
                  <c:v>15633490.60488441</c:v>
                </c:pt>
                <c:pt idx="565">
                  <c:v>15633490.60488441</c:v>
                </c:pt>
                <c:pt idx="566">
                  <c:v>15633490.60488441</c:v>
                </c:pt>
                <c:pt idx="567">
                  <c:v>15633490.60488441</c:v>
                </c:pt>
                <c:pt idx="568">
                  <c:v>15633490.60488441</c:v>
                </c:pt>
                <c:pt idx="569">
                  <c:v>15633490.60488441</c:v>
                </c:pt>
                <c:pt idx="570">
                  <c:v>15633490.60488441</c:v>
                </c:pt>
                <c:pt idx="571">
                  <c:v>15633490.60488441</c:v>
                </c:pt>
                <c:pt idx="572">
                  <c:v>15633490.60488441</c:v>
                </c:pt>
                <c:pt idx="573">
                  <c:v>15633490.60488441</c:v>
                </c:pt>
                <c:pt idx="574">
                  <c:v>15633490.60488441</c:v>
                </c:pt>
                <c:pt idx="575">
                  <c:v>15633490.60488441</c:v>
                </c:pt>
                <c:pt idx="576">
                  <c:v>15633490.60488441</c:v>
                </c:pt>
                <c:pt idx="577">
                  <c:v>15633490.60488441</c:v>
                </c:pt>
                <c:pt idx="578">
                  <c:v>15633490.60488441</c:v>
                </c:pt>
                <c:pt idx="579">
                  <c:v>15633490.60488441</c:v>
                </c:pt>
                <c:pt idx="580">
                  <c:v>15633490.60488441</c:v>
                </c:pt>
                <c:pt idx="581">
                  <c:v>15633490.60488441</c:v>
                </c:pt>
                <c:pt idx="582">
                  <c:v>15633490.60488441</c:v>
                </c:pt>
                <c:pt idx="583">
                  <c:v>15633490.60488441</c:v>
                </c:pt>
                <c:pt idx="584">
                  <c:v>15633490.60488441</c:v>
                </c:pt>
                <c:pt idx="585">
                  <c:v>15633490.60488441</c:v>
                </c:pt>
                <c:pt idx="586">
                  <c:v>15633490.60488441</c:v>
                </c:pt>
                <c:pt idx="587">
                  <c:v>15633490.60488441</c:v>
                </c:pt>
                <c:pt idx="588">
                  <c:v>15633490.60488441</c:v>
                </c:pt>
                <c:pt idx="589">
                  <c:v>15633490.60488441</c:v>
                </c:pt>
                <c:pt idx="590">
                  <c:v>15633490.60488441</c:v>
                </c:pt>
                <c:pt idx="591">
                  <c:v>15633490.60488441</c:v>
                </c:pt>
                <c:pt idx="592">
                  <c:v>15633490.60488441</c:v>
                </c:pt>
                <c:pt idx="593">
                  <c:v>15633490.60488441</c:v>
                </c:pt>
                <c:pt idx="594">
                  <c:v>15633490.60488441</c:v>
                </c:pt>
                <c:pt idx="595">
                  <c:v>15633490.60488441</c:v>
                </c:pt>
                <c:pt idx="596">
                  <c:v>15633490.60488441</c:v>
                </c:pt>
                <c:pt idx="597">
                  <c:v>15633490.60488441</c:v>
                </c:pt>
                <c:pt idx="598">
                  <c:v>15633490.60488441</c:v>
                </c:pt>
                <c:pt idx="599">
                  <c:v>15633490.60488441</c:v>
                </c:pt>
                <c:pt idx="600">
                  <c:v>15633490.60488441</c:v>
                </c:pt>
                <c:pt idx="601">
                  <c:v>15633490.60488441</c:v>
                </c:pt>
                <c:pt idx="602">
                  <c:v>15633490.60488441</c:v>
                </c:pt>
                <c:pt idx="603">
                  <c:v>15633490.60488441</c:v>
                </c:pt>
                <c:pt idx="604">
                  <c:v>15633490.60488441</c:v>
                </c:pt>
                <c:pt idx="605">
                  <c:v>15633490.60488441</c:v>
                </c:pt>
                <c:pt idx="606">
                  <c:v>15633490.60488441</c:v>
                </c:pt>
                <c:pt idx="607">
                  <c:v>15633490.60488441</c:v>
                </c:pt>
                <c:pt idx="608">
                  <c:v>15633490.60488441</c:v>
                </c:pt>
                <c:pt idx="609">
                  <c:v>15633490.60488441</c:v>
                </c:pt>
                <c:pt idx="610">
                  <c:v>15633490.60488441</c:v>
                </c:pt>
                <c:pt idx="611">
                  <c:v>15633490.60488441</c:v>
                </c:pt>
                <c:pt idx="612">
                  <c:v>15633490.60488441</c:v>
                </c:pt>
                <c:pt idx="613">
                  <c:v>15633490.60488441</c:v>
                </c:pt>
                <c:pt idx="614">
                  <c:v>15633490.60488441</c:v>
                </c:pt>
                <c:pt idx="615">
                  <c:v>15633490.60488441</c:v>
                </c:pt>
                <c:pt idx="616">
                  <c:v>15633490.60488441</c:v>
                </c:pt>
                <c:pt idx="617">
                  <c:v>15633490.60488441</c:v>
                </c:pt>
                <c:pt idx="618">
                  <c:v>15633490.60488441</c:v>
                </c:pt>
                <c:pt idx="619">
                  <c:v>15633490.60488441</c:v>
                </c:pt>
                <c:pt idx="620">
                  <c:v>15633490.60488441</c:v>
                </c:pt>
                <c:pt idx="621">
                  <c:v>15633490.60488441</c:v>
                </c:pt>
                <c:pt idx="622">
                  <c:v>15633490.60488441</c:v>
                </c:pt>
                <c:pt idx="623">
                  <c:v>15633490.60488441</c:v>
                </c:pt>
                <c:pt idx="624">
                  <c:v>15633490.60488441</c:v>
                </c:pt>
                <c:pt idx="625">
                  <c:v>15633490.60488441</c:v>
                </c:pt>
                <c:pt idx="626">
                  <c:v>15633490.60488441</c:v>
                </c:pt>
                <c:pt idx="627">
                  <c:v>15633490.60488441</c:v>
                </c:pt>
                <c:pt idx="628">
                  <c:v>15633490.60488441</c:v>
                </c:pt>
                <c:pt idx="629">
                  <c:v>15633490.60488441</c:v>
                </c:pt>
                <c:pt idx="630">
                  <c:v>15633490.60488441</c:v>
                </c:pt>
                <c:pt idx="631">
                  <c:v>15633490.60488441</c:v>
                </c:pt>
                <c:pt idx="632">
                  <c:v>15633490.60488441</c:v>
                </c:pt>
                <c:pt idx="633">
                  <c:v>15633490.60488441</c:v>
                </c:pt>
                <c:pt idx="634">
                  <c:v>15633490.60488441</c:v>
                </c:pt>
                <c:pt idx="635">
                  <c:v>15633490.60488441</c:v>
                </c:pt>
                <c:pt idx="636">
                  <c:v>15633490.60488441</c:v>
                </c:pt>
                <c:pt idx="637">
                  <c:v>15633490.60488441</c:v>
                </c:pt>
                <c:pt idx="638">
                  <c:v>15633490.60488441</c:v>
                </c:pt>
                <c:pt idx="639">
                  <c:v>15633490.60488441</c:v>
                </c:pt>
                <c:pt idx="640">
                  <c:v>15633490.60488441</c:v>
                </c:pt>
                <c:pt idx="641">
                  <c:v>15633490.60488441</c:v>
                </c:pt>
                <c:pt idx="642">
                  <c:v>15633490.60488441</c:v>
                </c:pt>
                <c:pt idx="643">
                  <c:v>15633490.60488441</c:v>
                </c:pt>
                <c:pt idx="644">
                  <c:v>15633490.60488441</c:v>
                </c:pt>
                <c:pt idx="645">
                  <c:v>15633490.60488441</c:v>
                </c:pt>
                <c:pt idx="646">
                  <c:v>15633490.60488441</c:v>
                </c:pt>
                <c:pt idx="647">
                  <c:v>15633490.60488441</c:v>
                </c:pt>
                <c:pt idx="648">
                  <c:v>15633490.60488441</c:v>
                </c:pt>
                <c:pt idx="649">
                  <c:v>15633490.60488441</c:v>
                </c:pt>
                <c:pt idx="650">
                  <c:v>15633490.60488441</c:v>
                </c:pt>
                <c:pt idx="651">
                  <c:v>15633490.60488441</c:v>
                </c:pt>
                <c:pt idx="652">
                  <c:v>15633490.60488441</c:v>
                </c:pt>
                <c:pt idx="653">
                  <c:v>15633490.60488441</c:v>
                </c:pt>
                <c:pt idx="654">
                  <c:v>15633490.60488441</c:v>
                </c:pt>
                <c:pt idx="655">
                  <c:v>15633490.60488441</c:v>
                </c:pt>
                <c:pt idx="656">
                  <c:v>15633490.60488441</c:v>
                </c:pt>
                <c:pt idx="657">
                  <c:v>15633490.60488441</c:v>
                </c:pt>
                <c:pt idx="658">
                  <c:v>15633490.60488441</c:v>
                </c:pt>
                <c:pt idx="659">
                  <c:v>15633490.60488441</c:v>
                </c:pt>
                <c:pt idx="660">
                  <c:v>15633490.60488441</c:v>
                </c:pt>
                <c:pt idx="661">
                  <c:v>15633490.60488441</c:v>
                </c:pt>
                <c:pt idx="662">
                  <c:v>15633490.60488441</c:v>
                </c:pt>
                <c:pt idx="663">
                  <c:v>15633490.60488441</c:v>
                </c:pt>
                <c:pt idx="664">
                  <c:v>15633490.60488441</c:v>
                </c:pt>
                <c:pt idx="665">
                  <c:v>15633490.60488441</c:v>
                </c:pt>
                <c:pt idx="666">
                  <c:v>15633490.60488441</c:v>
                </c:pt>
                <c:pt idx="667">
                  <c:v>15633490.60488441</c:v>
                </c:pt>
                <c:pt idx="668">
                  <c:v>15633490.60488441</c:v>
                </c:pt>
                <c:pt idx="669">
                  <c:v>15633490.60488441</c:v>
                </c:pt>
                <c:pt idx="670">
                  <c:v>15633490.60488441</c:v>
                </c:pt>
                <c:pt idx="671">
                  <c:v>15633490.60488441</c:v>
                </c:pt>
                <c:pt idx="672">
                  <c:v>15633490.60488441</c:v>
                </c:pt>
                <c:pt idx="673">
                  <c:v>15633490.60488441</c:v>
                </c:pt>
                <c:pt idx="674">
                  <c:v>15633490.60488441</c:v>
                </c:pt>
                <c:pt idx="675">
                  <c:v>15633490.60488441</c:v>
                </c:pt>
                <c:pt idx="676">
                  <c:v>15633490.60488441</c:v>
                </c:pt>
                <c:pt idx="677">
                  <c:v>15633490.60488441</c:v>
                </c:pt>
                <c:pt idx="678">
                  <c:v>15633490.60488441</c:v>
                </c:pt>
                <c:pt idx="679">
                  <c:v>15633490.60488441</c:v>
                </c:pt>
                <c:pt idx="680">
                  <c:v>15633490.60488441</c:v>
                </c:pt>
                <c:pt idx="681">
                  <c:v>15633490.60488441</c:v>
                </c:pt>
                <c:pt idx="682">
                  <c:v>15633490.60488441</c:v>
                </c:pt>
                <c:pt idx="683">
                  <c:v>15633490.60488441</c:v>
                </c:pt>
                <c:pt idx="684">
                  <c:v>15633490.60488441</c:v>
                </c:pt>
                <c:pt idx="685">
                  <c:v>15633490.60488441</c:v>
                </c:pt>
                <c:pt idx="686">
                  <c:v>15633490.60488441</c:v>
                </c:pt>
                <c:pt idx="687">
                  <c:v>15633490.60488441</c:v>
                </c:pt>
                <c:pt idx="688">
                  <c:v>15633490.60488441</c:v>
                </c:pt>
                <c:pt idx="689">
                  <c:v>15633490.60488441</c:v>
                </c:pt>
                <c:pt idx="690">
                  <c:v>15633490.60488441</c:v>
                </c:pt>
                <c:pt idx="691">
                  <c:v>15633490.60488441</c:v>
                </c:pt>
                <c:pt idx="692">
                  <c:v>15633490.60488441</c:v>
                </c:pt>
                <c:pt idx="693">
                  <c:v>15633490.60488441</c:v>
                </c:pt>
                <c:pt idx="694">
                  <c:v>15633490.60488441</c:v>
                </c:pt>
                <c:pt idx="695">
                  <c:v>15633490.60488441</c:v>
                </c:pt>
                <c:pt idx="696">
                  <c:v>15633490.60488441</c:v>
                </c:pt>
                <c:pt idx="697">
                  <c:v>15633490.60488441</c:v>
                </c:pt>
                <c:pt idx="698">
                  <c:v>15633490.60488441</c:v>
                </c:pt>
                <c:pt idx="699">
                  <c:v>15633490.60488441</c:v>
                </c:pt>
                <c:pt idx="700">
                  <c:v>15633490.60488441</c:v>
                </c:pt>
                <c:pt idx="701">
                  <c:v>15633490.60488441</c:v>
                </c:pt>
                <c:pt idx="702">
                  <c:v>15633490.60488441</c:v>
                </c:pt>
                <c:pt idx="703">
                  <c:v>15633490.60488441</c:v>
                </c:pt>
                <c:pt idx="704">
                  <c:v>15633490.60488441</c:v>
                </c:pt>
                <c:pt idx="705">
                  <c:v>15633490.60488441</c:v>
                </c:pt>
                <c:pt idx="706">
                  <c:v>15633490.60488441</c:v>
                </c:pt>
                <c:pt idx="707">
                  <c:v>15633490.60488441</c:v>
                </c:pt>
                <c:pt idx="708">
                  <c:v>15633490.60488441</c:v>
                </c:pt>
                <c:pt idx="709">
                  <c:v>15633490.60488441</c:v>
                </c:pt>
                <c:pt idx="710">
                  <c:v>15633490.60488441</c:v>
                </c:pt>
                <c:pt idx="711">
                  <c:v>15633490.60488441</c:v>
                </c:pt>
                <c:pt idx="712">
                  <c:v>15633490.60488441</c:v>
                </c:pt>
                <c:pt idx="713">
                  <c:v>15633490.60488441</c:v>
                </c:pt>
                <c:pt idx="714">
                  <c:v>15633490.60488441</c:v>
                </c:pt>
                <c:pt idx="715">
                  <c:v>15633490.60488441</c:v>
                </c:pt>
                <c:pt idx="716">
                  <c:v>15633490.60488441</c:v>
                </c:pt>
                <c:pt idx="717">
                  <c:v>15633490.60488441</c:v>
                </c:pt>
                <c:pt idx="718">
                  <c:v>15633490.60488441</c:v>
                </c:pt>
                <c:pt idx="719">
                  <c:v>15633490.60488441</c:v>
                </c:pt>
                <c:pt idx="720">
                  <c:v>15633490.60488441</c:v>
                </c:pt>
                <c:pt idx="721">
                  <c:v>15633490.60488441</c:v>
                </c:pt>
                <c:pt idx="722">
                  <c:v>15633490.60488441</c:v>
                </c:pt>
                <c:pt idx="723">
                  <c:v>15633490.60488441</c:v>
                </c:pt>
                <c:pt idx="724">
                  <c:v>15633490.60488441</c:v>
                </c:pt>
                <c:pt idx="725">
                  <c:v>15633490.60488441</c:v>
                </c:pt>
                <c:pt idx="726">
                  <c:v>15633490.60488441</c:v>
                </c:pt>
                <c:pt idx="727">
                  <c:v>15633490.60488441</c:v>
                </c:pt>
                <c:pt idx="728">
                  <c:v>15633490.60488441</c:v>
                </c:pt>
                <c:pt idx="729">
                  <c:v>15633490.60488441</c:v>
                </c:pt>
                <c:pt idx="730">
                  <c:v>15633490.60488441</c:v>
                </c:pt>
                <c:pt idx="731">
                  <c:v>15633490.60488441</c:v>
                </c:pt>
                <c:pt idx="732">
                  <c:v>15633490.60488441</c:v>
                </c:pt>
                <c:pt idx="733">
                  <c:v>15633490.60488441</c:v>
                </c:pt>
                <c:pt idx="734">
                  <c:v>15633490.60488441</c:v>
                </c:pt>
                <c:pt idx="735">
                  <c:v>15633490.60488441</c:v>
                </c:pt>
                <c:pt idx="736">
                  <c:v>15633490.60488441</c:v>
                </c:pt>
                <c:pt idx="737">
                  <c:v>15633490.60488441</c:v>
                </c:pt>
                <c:pt idx="738">
                  <c:v>15633490.60488441</c:v>
                </c:pt>
                <c:pt idx="739">
                  <c:v>15633490.60488441</c:v>
                </c:pt>
                <c:pt idx="740">
                  <c:v>15633490.60488441</c:v>
                </c:pt>
                <c:pt idx="741">
                  <c:v>15633490.60488441</c:v>
                </c:pt>
                <c:pt idx="742">
                  <c:v>15633490.60488441</c:v>
                </c:pt>
                <c:pt idx="743">
                  <c:v>15633490.60488441</c:v>
                </c:pt>
                <c:pt idx="744">
                  <c:v>15633490.60488441</c:v>
                </c:pt>
                <c:pt idx="745">
                  <c:v>15633490.60488441</c:v>
                </c:pt>
                <c:pt idx="746">
                  <c:v>15633490.60488441</c:v>
                </c:pt>
                <c:pt idx="747">
                  <c:v>15633490.60488441</c:v>
                </c:pt>
                <c:pt idx="748">
                  <c:v>15633490.60488441</c:v>
                </c:pt>
                <c:pt idx="749">
                  <c:v>15633490.60488441</c:v>
                </c:pt>
                <c:pt idx="750">
                  <c:v>15633490.60488441</c:v>
                </c:pt>
                <c:pt idx="751">
                  <c:v>15633490.60488441</c:v>
                </c:pt>
                <c:pt idx="752">
                  <c:v>15633490.60488441</c:v>
                </c:pt>
                <c:pt idx="753">
                  <c:v>15633490.60488441</c:v>
                </c:pt>
                <c:pt idx="754">
                  <c:v>15633490.60488441</c:v>
                </c:pt>
                <c:pt idx="755">
                  <c:v>15633490.60488441</c:v>
                </c:pt>
                <c:pt idx="756">
                  <c:v>15633490.60488441</c:v>
                </c:pt>
                <c:pt idx="757">
                  <c:v>15633490.60488441</c:v>
                </c:pt>
                <c:pt idx="758">
                  <c:v>15633490.60488441</c:v>
                </c:pt>
                <c:pt idx="759">
                  <c:v>15633490.60488441</c:v>
                </c:pt>
                <c:pt idx="760">
                  <c:v>15633490.60488441</c:v>
                </c:pt>
                <c:pt idx="761">
                  <c:v>15633490.60488441</c:v>
                </c:pt>
                <c:pt idx="762">
                  <c:v>15633490.60488441</c:v>
                </c:pt>
                <c:pt idx="763">
                  <c:v>15633490.60488441</c:v>
                </c:pt>
                <c:pt idx="764">
                  <c:v>15633490.60488441</c:v>
                </c:pt>
                <c:pt idx="765">
                  <c:v>15633490.60488441</c:v>
                </c:pt>
                <c:pt idx="766">
                  <c:v>15633490.60488441</c:v>
                </c:pt>
                <c:pt idx="767">
                  <c:v>15633490.60488441</c:v>
                </c:pt>
                <c:pt idx="768">
                  <c:v>15633490.60488441</c:v>
                </c:pt>
                <c:pt idx="769">
                  <c:v>15633490.60488441</c:v>
                </c:pt>
                <c:pt idx="770">
                  <c:v>15633490.60488441</c:v>
                </c:pt>
                <c:pt idx="771">
                  <c:v>15633490.60488441</c:v>
                </c:pt>
                <c:pt idx="772">
                  <c:v>15633490.60488441</c:v>
                </c:pt>
                <c:pt idx="773">
                  <c:v>15633490.60488441</c:v>
                </c:pt>
                <c:pt idx="774">
                  <c:v>15633490.60488441</c:v>
                </c:pt>
                <c:pt idx="775">
                  <c:v>15633490.60488441</c:v>
                </c:pt>
                <c:pt idx="776">
                  <c:v>15633490.60488441</c:v>
                </c:pt>
                <c:pt idx="777">
                  <c:v>15633490.60488441</c:v>
                </c:pt>
                <c:pt idx="778">
                  <c:v>15633490.60488441</c:v>
                </c:pt>
                <c:pt idx="779">
                  <c:v>15633490.60488441</c:v>
                </c:pt>
                <c:pt idx="780">
                  <c:v>15633490.60488441</c:v>
                </c:pt>
                <c:pt idx="781">
                  <c:v>15633490.60488441</c:v>
                </c:pt>
                <c:pt idx="782">
                  <c:v>15633490.60488441</c:v>
                </c:pt>
                <c:pt idx="783">
                  <c:v>15633490.60488441</c:v>
                </c:pt>
                <c:pt idx="784">
                  <c:v>15633490.60488441</c:v>
                </c:pt>
                <c:pt idx="785">
                  <c:v>15633490.60488441</c:v>
                </c:pt>
                <c:pt idx="786">
                  <c:v>15633490.60488441</c:v>
                </c:pt>
                <c:pt idx="787">
                  <c:v>15633490.60488441</c:v>
                </c:pt>
                <c:pt idx="788">
                  <c:v>15633490.60488441</c:v>
                </c:pt>
                <c:pt idx="789">
                  <c:v>15633490.60488441</c:v>
                </c:pt>
                <c:pt idx="790">
                  <c:v>15633490.60488441</c:v>
                </c:pt>
                <c:pt idx="791">
                  <c:v>15633490.60488441</c:v>
                </c:pt>
                <c:pt idx="792">
                  <c:v>15633490.60488441</c:v>
                </c:pt>
                <c:pt idx="793">
                  <c:v>15633490.60488441</c:v>
                </c:pt>
                <c:pt idx="794">
                  <c:v>15633490.60488441</c:v>
                </c:pt>
                <c:pt idx="795">
                  <c:v>15633490.60488441</c:v>
                </c:pt>
                <c:pt idx="796">
                  <c:v>15633490.60488441</c:v>
                </c:pt>
                <c:pt idx="797">
                  <c:v>15633490.60488441</c:v>
                </c:pt>
                <c:pt idx="798">
                  <c:v>15633490.60488441</c:v>
                </c:pt>
                <c:pt idx="799">
                  <c:v>15633490.60488441</c:v>
                </c:pt>
                <c:pt idx="800">
                  <c:v>15633490.60488441</c:v>
                </c:pt>
                <c:pt idx="801">
                  <c:v>15633490.60488441</c:v>
                </c:pt>
                <c:pt idx="802">
                  <c:v>15633490.60488441</c:v>
                </c:pt>
                <c:pt idx="803">
                  <c:v>15633490.60488441</c:v>
                </c:pt>
                <c:pt idx="804">
                  <c:v>15633490.60488441</c:v>
                </c:pt>
                <c:pt idx="805">
                  <c:v>15633490.60488441</c:v>
                </c:pt>
                <c:pt idx="806">
                  <c:v>15633490.60488441</c:v>
                </c:pt>
                <c:pt idx="807">
                  <c:v>15633490.60488441</c:v>
                </c:pt>
                <c:pt idx="808">
                  <c:v>15633490.60488441</c:v>
                </c:pt>
                <c:pt idx="809">
                  <c:v>15633490.60488441</c:v>
                </c:pt>
                <c:pt idx="810">
                  <c:v>15633490.60488441</c:v>
                </c:pt>
                <c:pt idx="811">
                  <c:v>15633490.60488441</c:v>
                </c:pt>
                <c:pt idx="812">
                  <c:v>15633490.60488441</c:v>
                </c:pt>
                <c:pt idx="813">
                  <c:v>15633490.60488441</c:v>
                </c:pt>
                <c:pt idx="814">
                  <c:v>15633490.60488441</c:v>
                </c:pt>
                <c:pt idx="815">
                  <c:v>15633490.60488441</c:v>
                </c:pt>
                <c:pt idx="816">
                  <c:v>15633490.60488441</c:v>
                </c:pt>
                <c:pt idx="817">
                  <c:v>15633490.60488441</c:v>
                </c:pt>
                <c:pt idx="818">
                  <c:v>15633490.60488441</c:v>
                </c:pt>
                <c:pt idx="819">
                  <c:v>15633490.60488441</c:v>
                </c:pt>
                <c:pt idx="820">
                  <c:v>15633490.60488441</c:v>
                </c:pt>
                <c:pt idx="821">
                  <c:v>15633490.60488441</c:v>
                </c:pt>
                <c:pt idx="822">
                  <c:v>15633490.60488441</c:v>
                </c:pt>
                <c:pt idx="823">
                  <c:v>15633490.60488441</c:v>
                </c:pt>
                <c:pt idx="824">
                  <c:v>15633490.60488441</c:v>
                </c:pt>
                <c:pt idx="825">
                  <c:v>15633490.60488441</c:v>
                </c:pt>
                <c:pt idx="826">
                  <c:v>15633490.60488441</c:v>
                </c:pt>
                <c:pt idx="827">
                  <c:v>15633490.60488441</c:v>
                </c:pt>
                <c:pt idx="828">
                  <c:v>15633490.60488441</c:v>
                </c:pt>
                <c:pt idx="829">
                  <c:v>15633490.60488441</c:v>
                </c:pt>
                <c:pt idx="830">
                  <c:v>15633490.60488441</c:v>
                </c:pt>
                <c:pt idx="831">
                  <c:v>15633490.60488441</c:v>
                </c:pt>
                <c:pt idx="832">
                  <c:v>15633490.60488441</c:v>
                </c:pt>
                <c:pt idx="833">
                  <c:v>15633490.60488441</c:v>
                </c:pt>
                <c:pt idx="834">
                  <c:v>15633490.60488441</c:v>
                </c:pt>
                <c:pt idx="835">
                  <c:v>15633490.60488441</c:v>
                </c:pt>
                <c:pt idx="836">
                  <c:v>15633490.60488441</c:v>
                </c:pt>
                <c:pt idx="837">
                  <c:v>15633490.60488441</c:v>
                </c:pt>
                <c:pt idx="838">
                  <c:v>15633490.60488441</c:v>
                </c:pt>
                <c:pt idx="839">
                  <c:v>15633490.60488441</c:v>
                </c:pt>
                <c:pt idx="840">
                  <c:v>15633490.60488441</c:v>
                </c:pt>
                <c:pt idx="841">
                  <c:v>15633490.60488441</c:v>
                </c:pt>
                <c:pt idx="842">
                  <c:v>15633490.60488441</c:v>
                </c:pt>
                <c:pt idx="843">
                  <c:v>15633490.60488441</c:v>
                </c:pt>
                <c:pt idx="844">
                  <c:v>15633490.60488441</c:v>
                </c:pt>
                <c:pt idx="845">
                  <c:v>15633490.60488441</c:v>
                </c:pt>
                <c:pt idx="846">
                  <c:v>15633490.60488441</c:v>
                </c:pt>
                <c:pt idx="847">
                  <c:v>15633490.60488441</c:v>
                </c:pt>
                <c:pt idx="848">
                  <c:v>15633490.60488441</c:v>
                </c:pt>
                <c:pt idx="849">
                  <c:v>15633490.60488441</c:v>
                </c:pt>
                <c:pt idx="850">
                  <c:v>15633490.60488441</c:v>
                </c:pt>
                <c:pt idx="851">
                  <c:v>15633490.60488441</c:v>
                </c:pt>
                <c:pt idx="852">
                  <c:v>15633490.60488441</c:v>
                </c:pt>
                <c:pt idx="853">
                  <c:v>15633490.60488441</c:v>
                </c:pt>
                <c:pt idx="854">
                  <c:v>15633490.60488441</c:v>
                </c:pt>
                <c:pt idx="855">
                  <c:v>15633490.60488441</c:v>
                </c:pt>
                <c:pt idx="856">
                  <c:v>15633490.60488441</c:v>
                </c:pt>
                <c:pt idx="857">
                  <c:v>15633490.60488441</c:v>
                </c:pt>
                <c:pt idx="858">
                  <c:v>15633490.60488441</c:v>
                </c:pt>
                <c:pt idx="859">
                  <c:v>15633490.60488441</c:v>
                </c:pt>
                <c:pt idx="860">
                  <c:v>15633490.60488441</c:v>
                </c:pt>
                <c:pt idx="861">
                  <c:v>15633490.60488441</c:v>
                </c:pt>
                <c:pt idx="862">
                  <c:v>15633490.60488441</c:v>
                </c:pt>
                <c:pt idx="863">
                  <c:v>15633490.60488441</c:v>
                </c:pt>
                <c:pt idx="864">
                  <c:v>15633490.60488441</c:v>
                </c:pt>
                <c:pt idx="865">
                  <c:v>15633490.60488441</c:v>
                </c:pt>
                <c:pt idx="866">
                  <c:v>15633490.60488441</c:v>
                </c:pt>
                <c:pt idx="867">
                  <c:v>15633490.60488441</c:v>
                </c:pt>
                <c:pt idx="868">
                  <c:v>15633490.60488441</c:v>
                </c:pt>
                <c:pt idx="869">
                  <c:v>15633490.60488441</c:v>
                </c:pt>
                <c:pt idx="870">
                  <c:v>15633490.60488441</c:v>
                </c:pt>
                <c:pt idx="871">
                  <c:v>15633490.60488441</c:v>
                </c:pt>
                <c:pt idx="872">
                  <c:v>15633490.60488441</c:v>
                </c:pt>
                <c:pt idx="873">
                  <c:v>15633490.60488441</c:v>
                </c:pt>
                <c:pt idx="874">
                  <c:v>15633490.60488441</c:v>
                </c:pt>
                <c:pt idx="875">
                  <c:v>15633490.60488441</c:v>
                </c:pt>
                <c:pt idx="876">
                  <c:v>15633490.60488441</c:v>
                </c:pt>
                <c:pt idx="877">
                  <c:v>15633490.60488441</c:v>
                </c:pt>
                <c:pt idx="878">
                  <c:v>15633490.60488441</c:v>
                </c:pt>
                <c:pt idx="879">
                  <c:v>15633490.60488441</c:v>
                </c:pt>
                <c:pt idx="880">
                  <c:v>15633490.60488441</c:v>
                </c:pt>
                <c:pt idx="881">
                  <c:v>15633490.60488441</c:v>
                </c:pt>
                <c:pt idx="882">
                  <c:v>15633490.60488441</c:v>
                </c:pt>
                <c:pt idx="883">
                  <c:v>15633490.60488441</c:v>
                </c:pt>
                <c:pt idx="884">
                  <c:v>15633490.60488441</c:v>
                </c:pt>
                <c:pt idx="885">
                  <c:v>15633490.60488441</c:v>
                </c:pt>
                <c:pt idx="886">
                  <c:v>15633490.60488441</c:v>
                </c:pt>
                <c:pt idx="887">
                  <c:v>15633490.60488441</c:v>
                </c:pt>
                <c:pt idx="888">
                  <c:v>15633490.60488441</c:v>
                </c:pt>
                <c:pt idx="889">
                  <c:v>15633490.60488441</c:v>
                </c:pt>
                <c:pt idx="890">
                  <c:v>15633490.60488441</c:v>
                </c:pt>
                <c:pt idx="891">
                  <c:v>15633490.60488441</c:v>
                </c:pt>
                <c:pt idx="892">
                  <c:v>15633490.60488441</c:v>
                </c:pt>
                <c:pt idx="893">
                  <c:v>15633490.60488441</c:v>
                </c:pt>
                <c:pt idx="894">
                  <c:v>15633490.60488441</c:v>
                </c:pt>
                <c:pt idx="895">
                  <c:v>15633490.60488441</c:v>
                </c:pt>
                <c:pt idx="896">
                  <c:v>15633490.60488441</c:v>
                </c:pt>
                <c:pt idx="897">
                  <c:v>15633490.60488441</c:v>
                </c:pt>
                <c:pt idx="898">
                  <c:v>15633490.60488441</c:v>
                </c:pt>
                <c:pt idx="899">
                  <c:v>15633490.60488441</c:v>
                </c:pt>
                <c:pt idx="900">
                  <c:v>15633490.60488441</c:v>
                </c:pt>
                <c:pt idx="901">
                  <c:v>15633490.60488441</c:v>
                </c:pt>
                <c:pt idx="902">
                  <c:v>15633490.60488441</c:v>
                </c:pt>
                <c:pt idx="903">
                  <c:v>15633490.60488441</c:v>
                </c:pt>
                <c:pt idx="904">
                  <c:v>15633490.60488441</c:v>
                </c:pt>
                <c:pt idx="905">
                  <c:v>15633490.60488441</c:v>
                </c:pt>
                <c:pt idx="906">
                  <c:v>15633490.60488441</c:v>
                </c:pt>
                <c:pt idx="907">
                  <c:v>15633490.60488441</c:v>
                </c:pt>
                <c:pt idx="908">
                  <c:v>15633490.60488441</c:v>
                </c:pt>
                <c:pt idx="909">
                  <c:v>15633490.60488441</c:v>
                </c:pt>
                <c:pt idx="910">
                  <c:v>15633490.60488441</c:v>
                </c:pt>
                <c:pt idx="911">
                  <c:v>15633490.60488441</c:v>
                </c:pt>
                <c:pt idx="912">
                  <c:v>15633490.60488441</c:v>
                </c:pt>
                <c:pt idx="913">
                  <c:v>15633490.60488441</c:v>
                </c:pt>
                <c:pt idx="914">
                  <c:v>15633490.60488441</c:v>
                </c:pt>
                <c:pt idx="915">
                  <c:v>15633490.60488441</c:v>
                </c:pt>
                <c:pt idx="916">
                  <c:v>15633490.60488441</c:v>
                </c:pt>
                <c:pt idx="917">
                  <c:v>15633490.60488441</c:v>
                </c:pt>
                <c:pt idx="918">
                  <c:v>15633490.60488441</c:v>
                </c:pt>
                <c:pt idx="919">
                  <c:v>15633490.60488441</c:v>
                </c:pt>
                <c:pt idx="920">
                  <c:v>15633490.60488441</c:v>
                </c:pt>
                <c:pt idx="921">
                  <c:v>15633490.60488441</c:v>
                </c:pt>
                <c:pt idx="922">
                  <c:v>15633490.60488441</c:v>
                </c:pt>
                <c:pt idx="923">
                  <c:v>15633490.60488441</c:v>
                </c:pt>
                <c:pt idx="924">
                  <c:v>15633490.60488441</c:v>
                </c:pt>
                <c:pt idx="925">
                  <c:v>15633490.60488441</c:v>
                </c:pt>
                <c:pt idx="926">
                  <c:v>15633490.60488441</c:v>
                </c:pt>
                <c:pt idx="927">
                  <c:v>15633490.60488441</c:v>
                </c:pt>
                <c:pt idx="928">
                  <c:v>15633490.60488441</c:v>
                </c:pt>
                <c:pt idx="929">
                  <c:v>15633490.60488441</c:v>
                </c:pt>
                <c:pt idx="930">
                  <c:v>15633490.60488441</c:v>
                </c:pt>
                <c:pt idx="931">
                  <c:v>15633490.60488441</c:v>
                </c:pt>
                <c:pt idx="932">
                  <c:v>15633490.60488441</c:v>
                </c:pt>
                <c:pt idx="933">
                  <c:v>15633490.60488441</c:v>
                </c:pt>
                <c:pt idx="934">
                  <c:v>15633490.60488441</c:v>
                </c:pt>
                <c:pt idx="935">
                  <c:v>15633490.60488441</c:v>
                </c:pt>
                <c:pt idx="936">
                  <c:v>15633490.60488441</c:v>
                </c:pt>
                <c:pt idx="937">
                  <c:v>15633490.60488441</c:v>
                </c:pt>
                <c:pt idx="938">
                  <c:v>15633490.60488441</c:v>
                </c:pt>
                <c:pt idx="939">
                  <c:v>15633490.60488441</c:v>
                </c:pt>
                <c:pt idx="940">
                  <c:v>15633490.60488441</c:v>
                </c:pt>
                <c:pt idx="941">
                  <c:v>15633490.60488441</c:v>
                </c:pt>
                <c:pt idx="942">
                  <c:v>15633490.60488441</c:v>
                </c:pt>
                <c:pt idx="943">
                  <c:v>15633490.60488441</c:v>
                </c:pt>
                <c:pt idx="944">
                  <c:v>15633490.60488441</c:v>
                </c:pt>
                <c:pt idx="945">
                  <c:v>15633490.60488441</c:v>
                </c:pt>
                <c:pt idx="946">
                  <c:v>15633490.60488441</c:v>
                </c:pt>
                <c:pt idx="947">
                  <c:v>15633490.60488441</c:v>
                </c:pt>
                <c:pt idx="948">
                  <c:v>15633490.60488441</c:v>
                </c:pt>
                <c:pt idx="949">
                  <c:v>15633490.60488441</c:v>
                </c:pt>
                <c:pt idx="950">
                  <c:v>15633490.60488441</c:v>
                </c:pt>
                <c:pt idx="951">
                  <c:v>15633490.60488441</c:v>
                </c:pt>
                <c:pt idx="952">
                  <c:v>15633490.60488441</c:v>
                </c:pt>
                <c:pt idx="953">
                  <c:v>15633490.60488441</c:v>
                </c:pt>
                <c:pt idx="954">
                  <c:v>15633490.60488441</c:v>
                </c:pt>
                <c:pt idx="955">
                  <c:v>15633490.60488441</c:v>
                </c:pt>
                <c:pt idx="956">
                  <c:v>15633490.60488441</c:v>
                </c:pt>
                <c:pt idx="957">
                  <c:v>15633490.60488441</c:v>
                </c:pt>
                <c:pt idx="958">
                  <c:v>15633490.60488441</c:v>
                </c:pt>
                <c:pt idx="959">
                  <c:v>15633490.60488441</c:v>
                </c:pt>
                <c:pt idx="960">
                  <c:v>15633490.60488441</c:v>
                </c:pt>
                <c:pt idx="961">
                  <c:v>15633490.60488441</c:v>
                </c:pt>
                <c:pt idx="962">
                  <c:v>15633490.60488441</c:v>
                </c:pt>
                <c:pt idx="963">
                  <c:v>15633490.60488441</c:v>
                </c:pt>
                <c:pt idx="964">
                  <c:v>15633490.60488441</c:v>
                </c:pt>
                <c:pt idx="965">
                  <c:v>15633490.60488441</c:v>
                </c:pt>
                <c:pt idx="966">
                  <c:v>15633490.60488441</c:v>
                </c:pt>
                <c:pt idx="967">
                  <c:v>15633490.60488441</c:v>
                </c:pt>
                <c:pt idx="968">
                  <c:v>15633490.60488441</c:v>
                </c:pt>
                <c:pt idx="969">
                  <c:v>15633490.60488441</c:v>
                </c:pt>
                <c:pt idx="970">
                  <c:v>15633490.60488441</c:v>
                </c:pt>
                <c:pt idx="971">
                  <c:v>15633490.60488441</c:v>
                </c:pt>
                <c:pt idx="972">
                  <c:v>15633490.60488441</c:v>
                </c:pt>
                <c:pt idx="973">
                  <c:v>15633490.60488441</c:v>
                </c:pt>
                <c:pt idx="974">
                  <c:v>15633490.60488441</c:v>
                </c:pt>
                <c:pt idx="975">
                  <c:v>15633490.60488441</c:v>
                </c:pt>
                <c:pt idx="976">
                  <c:v>15633490.60488441</c:v>
                </c:pt>
                <c:pt idx="977">
                  <c:v>15633490.60488441</c:v>
                </c:pt>
                <c:pt idx="978">
                  <c:v>15633490.60488441</c:v>
                </c:pt>
                <c:pt idx="979">
                  <c:v>15633490.60488441</c:v>
                </c:pt>
                <c:pt idx="980">
                  <c:v>15633490.60488441</c:v>
                </c:pt>
                <c:pt idx="981">
                  <c:v>15633490.60488441</c:v>
                </c:pt>
                <c:pt idx="982">
                  <c:v>15633490.60488441</c:v>
                </c:pt>
                <c:pt idx="983">
                  <c:v>15633490.60488441</c:v>
                </c:pt>
                <c:pt idx="984">
                  <c:v>15633490.60488441</c:v>
                </c:pt>
                <c:pt idx="985">
                  <c:v>15633490.60488441</c:v>
                </c:pt>
                <c:pt idx="986">
                  <c:v>15633490.60488441</c:v>
                </c:pt>
                <c:pt idx="987">
                  <c:v>15633490.60488441</c:v>
                </c:pt>
                <c:pt idx="988">
                  <c:v>15633490.60488441</c:v>
                </c:pt>
                <c:pt idx="989">
                  <c:v>15633490.60488441</c:v>
                </c:pt>
                <c:pt idx="990">
                  <c:v>15633490.60488441</c:v>
                </c:pt>
                <c:pt idx="991">
                  <c:v>15633490.60488441</c:v>
                </c:pt>
                <c:pt idx="992">
                  <c:v>15633490.60488441</c:v>
                </c:pt>
                <c:pt idx="993">
                  <c:v>15633490.60488441</c:v>
                </c:pt>
                <c:pt idx="994">
                  <c:v>15633490.60488441</c:v>
                </c:pt>
                <c:pt idx="995">
                  <c:v>15633490.60488441</c:v>
                </c:pt>
                <c:pt idx="996">
                  <c:v>15633490.60488441</c:v>
                </c:pt>
                <c:pt idx="997">
                  <c:v>15633490.60488441</c:v>
                </c:pt>
                <c:pt idx="998">
                  <c:v>15633490.60488441</c:v>
                </c:pt>
                <c:pt idx="999">
                  <c:v>15633490.60488441</c:v>
                </c:pt>
                <c:pt idx="1000">
                  <c:v>15633490.60488441</c:v>
                </c:pt>
                <c:pt idx="1001">
                  <c:v>15633490.60488441</c:v>
                </c:pt>
                <c:pt idx="1002">
                  <c:v>15633490.60488441</c:v>
                </c:pt>
                <c:pt idx="1003">
                  <c:v>15633490.60488441</c:v>
                </c:pt>
                <c:pt idx="1004">
                  <c:v>15633490.60488441</c:v>
                </c:pt>
                <c:pt idx="1005">
                  <c:v>15633490.60488441</c:v>
                </c:pt>
                <c:pt idx="1006">
                  <c:v>15633490.60488441</c:v>
                </c:pt>
                <c:pt idx="1007">
                  <c:v>15633490.60488441</c:v>
                </c:pt>
                <c:pt idx="1008">
                  <c:v>15633490.60488441</c:v>
                </c:pt>
                <c:pt idx="1009">
                  <c:v>15633490.60488441</c:v>
                </c:pt>
                <c:pt idx="1010">
                  <c:v>15633490.60488441</c:v>
                </c:pt>
                <c:pt idx="1011">
                  <c:v>15633490.60488441</c:v>
                </c:pt>
                <c:pt idx="1012">
                  <c:v>15633490.60488441</c:v>
                </c:pt>
                <c:pt idx="1013">
                  <c:v>15633490.60488441</c:v>
                </c:pt>
                <c:pt idx="1014">
                  <c:v>15633490.60488441</c:v>
                </c:pt>
                <c:pt idx="1015">
                  <c:v>15633490.60488441</c:v>
                </c:pt>
                <c:pt idx="1016">
                  <c:v>15633490.60488441</c:v>
                </c:pt>
                <c:pt idx="1017">
                  <c:v>15633490.60488441</c:v>
                </c:pt>
                <c:pt idx="1018">
                  <c:v>15633490.60488441</c:v>
                </c:pt>
                <c:pt idx="1019">
                  <c:v>15633490.60488441</c:v>
                </c:pt>
                <c:pt idx="1020">
                  <c:v>15633490.60488441</c:v>
                </c:pt>
                <c:pt idx="1021">
                  <c:v>15633490.60488441</c:v>
                </c:pt>
                <c:pt idx="1022">
                  <c:v>15633490.60488441</c:v>
                </c:pt>
                <c:pt idx="1023">
                  <c:v>15633490.60488441</c:v>
                </c:pt>
                <c:pt idx="1024">
                  <c:v>15633490.60488441</c:v>
                </c:pt>
                <c:pt idx="1025">
                  <c:v>15633490.60488441</c:v>
                </c:pt>
                <c:pt idx="1026">
                  <c:v>15633490.60488441</c:v>
                </c:pt>
                <c:pt idx="1027">
                  <c:v>15633490.60488441</c:v>
                </c:pt>
                <c:pt idx="1028">
                  <c:v>15633490.60488441</c:v>
                </c:pt>
                <c:pt idx="1029">
                  <c:v>15633490.60488441</c:v>
                </c:pt>
                <c:pt idx="1030">
                  <c:v>15633490.60488441</c:v>
                </c:pt>
                <c:pt idx="1031">
                  <c:v>15633490.60488441</c:v>
                </c:pt>
                <c:pt idx="1032">
                  <c:v>15633490.60488441</c:v>
                </c:pt>
                <c:pt idx="1033">
                  <c:v>15633490.60488441</c:v>
                </c:pt>
                <c:pt idx="1034">
                  <c:v>15633490.60488441</c:v>
                </c:pt>
                <c:pt idx="1035">
                  <c:v>15633490.60488441</c:v>
                </c:pt>
                <c:pt idx="1036">
                  <c:v>15633490.60488441</c:v>
                </c:pt>
                <c:pt idx="1037">
                  <c:v>15633490.60488441</c:v>
                </c:pt>
                <c:pt idx="1038">
                  <c:v>15633490.60488441</c:v>
                </c:pt>
                <c:pt idx="1039">
                  <c:v>15633490.60488441</c:v>
                </c:pt>
                <c:pt idx="1040">
                  <c:v>15633490.60488441</c:v>
                </c:pt>
                <c:pt idx="1041">
                  <c:v>15633490.60488441</c:v>
                </c:pt>
                <c:pt idx="1042">
                  <c:v>15633490.60488441</c:v>
                </c:pt>
                <c:pt idx="1043">
                  <c:v>15633490.60488441</c:v>
                </c:pt>
                <c:pt idx="1044">
                  <c:v>15633490.60488441</c:v>
                </c:pt>
                <c:pt idx="1045">
                  <c:v>15633490.60488441</c:v>
                </c:pt>
                <c:pt idx="1046">
                  <c:v>15633490.60488441</c:v>
                </c:pt>
                <c:pt idx="1047">
                  <c:v>15633490.60488441</c:v>
                </c:pt>
                <c:pt idx="1048">
                  <c:v>15633490.60488441</c:v>
                </c:pt>
                <c:pt idx="1049">
                  <c:v>15633490.60488441</c:v>
                </c:pt>
                <c:pt idx="1050">
                  <c:v>15633490.60488441</c:v>
                </c:pt>
                <c:pt idx="1051">
                  <c:v>15633490.60488441</c:v>
                </c:pt>
                <c:pt idx="1052">
                  <c:v>15633490.60488441</c:v>
                </c:pt>
                <c:pt idx="1053">
                  <c:v>15633490.60488441</c:v>
                </c:pt>
                <c:pt idx="1054">
                  <c:v>15633490.60488441</c:v>
                </c:pt>
                <c:pt idx="1055">
                  <c:v>15633490.60488441</c:v>
                </c:pt>
                <c:pt idx="1056">
                  <c:v>15633490.60488441</c:v>
                </c:pt>
                <c:pt idx="1057">
                  <c:v>15633490.60488441</c:v>
                </c:pt>
                <c:pt idx="1058">
                  <c:v>15633490.60488441</c:v>
                </c:pt>
                <c:pt idx="1059">
                  <c:v>15633490.60488441</c:v>
                </c:pt>
                <c:pt idx="1060">
                  <c:v>15633490.60488441</c:v>
                </c:pt>
                <c:pt idx="1061">
                  <c:v>15633490.60488441</c:v>
                </c:pt>
                <c:pt idx="1062">
                  <c:v>15633490.60488441</c:v>
                </c:pt>
                <c:pt idx="1063">
                  <c:v>15633490.60488441</c:v>
                </c:pt>
                <c:pt idx="1064">
                  <c:v>15633490.60488441</c:v>
                </c:pt>
                <c:pt idx="1065">
                  <c:v>15633490.60488441</c:v>
                </c:pt>
                <c:pt idx="1066">
                  <c:v>15633490.60488441</c:v>
                </c:pt>
                <c:pt idx="1067">
                  <c:v>15633490.60488441</c:v>
                </c:pt>
                <c:pt idx="1068">
                  <c:v>15633490.60488441</c:v>
                </c:pt>
                <c:pt idx="1069">
                  <c:v>15633490.60488441</c:v>
                </c:pt>
                <c:pt idx="1070">
                  <c:v>15633490.60488441</c:v>
                </c:pt>
                <c:pt idx="1071">
                  <c:v>15633490.60488441</c:v>
                </c:pt>
                <c:pt idx="1072">
                  <c:v>15633490.60488441</c:v>
                </c:pt>
                <c:pt idx="1073">
                  <c:v>15633490.60488441</c:v>
                </c:pt>
                <c:pt idx="1074">
                  <c:v>15633490.60488441</c:v>
                </c:pt>
                <c:pt idx="1075">
                  <c:v>15633490.60488441</c:v>
                </c:pt>
                <c:pt idx="1076">
                  <c:v>15633490.60488441</c:v>
                </c:pt>
                <c:pt idx="1077">
                  <c:v>15633490.60488441</c:v>
                </c:pt>
                <c:pt idx="1078">
                  <c:v>15633490.60488441</c:v>
                </c:pt>
                <c:pt idx="1079">
                  <c:v>15633490.60488441</c:v>
                </c:pt>
                <c:pt idx="1080">
                  <c:v>15633490.60488441</c:v>
                </c:pt>
                <c:pt idx="1081">
                  <c:v>15633490.60488441</c:v>
                </c:pt>
                <c:pt idx="1082">
                  <c:v>15633490.60488441</c:v>
                </c:pt>
                <c:pt idx="1083">
                  <c:v>15633490.60488441</c:v>
                </c:pt>
                <c:pt idx="1084">
                  <c:v>15633490.60488441</c:v>
                </c:pt>
                <c:pt idx="1085">
                  <c:v>15633490.60488441</c:v>
                </c:pt>
                <c:pt idx="1086">
                  <c:v>15633490.60488441</c:v>
                </c:pt>
                <c:pt idx="1087">
                  <c:v>15633490.60488441</c:v>
                </c:pt>
                <c:pt idx="1088">
                  <c:v>15633490.60488441</c:v>
                </c:pt>
                <c:pt idx="1089">
                  <c:v>15633490.60488441</c:v>
                </c:pt>
                <c:pt idx="1090">
                  <c:v>15633490.60488441</c:v>
                </c:pt>
                <c:pt idx="1091">
                  <c:v>15633490.60488441</c:v>
                </c:pt>
                <c:pt idx="1092">
                  <c:v>15633490.60488441</c:v>
                </c:pt>
                <c:pt idx="1093">
                  <c:v>15633490.60488441</c:v>
                </c:pt>
                <c:pt idx="1094">
                  <c:v>15633490.60488441</c:v>
                </c:pt>
                <c:pt idx="1095">
                  <c:v>15633490.60488441</c:v>
                </c:pt>
                <c:pt idx="1096">
                  <c:v>15633490.60488441</c:v>
                </c:pt>
                <c:pt idx="1097">
                  <c:v>15633490.60488441</c:v>
                </c:pt>
                <c:pt idx="1098">
                  <c:v>15633490.60488441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127936"/>
        <c:axId val="191129856"/>
      </c:scatterChart>
      <c:valAx>
        <c:axId val="191127936"/>
        <c:scaling>
          <c:orientation val="minMax"/>
          <c:max val="7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1129856"/>
        <c:crosses val="autoZero"/>
        <c:crossBetween val="midCat"/>
      </c:valAx>
      <c:valAx>
        <c:axId val="191129856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911279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'Прямая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</c:numCache>
            </c:numRef>
          </c:xVal>
          <c:yVal>
            <c:numRef>
              <c:f>'Прямая промывка'!$AQ$31:$AQ$1129</c:f>
              <c:numCache>
                <c:formatCode>General</c:formatCode>
                <c:ptCount val="1099"/>
                <c:pt idx="0">
                  <c:v>9347700</c:v>
                </c:pt>
                <c:pt idx="1">
                  <c:v>10043059.704954296</c:v>
                </c:pt>
                <c:pt idx="2">
                  <c:v>10170252.791123429</c:v>
                </c:pt>
                <c:pt idx="3">
                  <c:v>10292135.471518099</c:v>
                </c:pt>
                <c:pt idx="4">
                  <c:v>10418357.19438497</c:v>
                </c:pt>
                <c:pt idx="5">
                  <c:v>10544619.47239084</c:v>
                </c:pt>
                <c:pt idx="6">
                  <c:v>10670848.613480611</c:v>
                </c:pt>
                <c:pt idx="7">
                  <c:v>10797077.444854073</c:v>
                </c:pt>
                <c:pt idx="8">
                  <c:v>10923306.529291481</c:v>
                </c:pt>
                <c:pt idx="9">
                  <c:v>11049535.616094161</c:v>
                </c:pt>
                <c:pt idx="10">
                  <c:v>11175764.70096422</c:v>
                </c:pt>
                <c:pt idx="11">
                  <c:v>11301993.785816215</c:v>
                </c:pt>
                <c:pt idx="12">
                  <c:v>11428222.870682966</c:v>
                </c:pt>
                <c:pt idx="13">
                  <c:v>11554451.955549855</c:v>
                </c:pt>
                <c:pt idx="14">
                  <c:v>11680681.040416634</c:v>
                </c:pt>
                <c:pt idx="15">
                  <c:v>11682559.704954298</c:v>
                </c:pt>
                <c:pt idx="16">
                  <c:v>11682559.704954302</c:v>
                </c:pt>
                <c:pt idx="17">
                  <c:v>11252948.365437882</c:v>
                </c:pt>
                <c:pt idx="18">
                  <c:v>11380141.451607017</c:v>
                </c:pt>
                <c:pt idx="19">
                  <c:v>11507334.53777615</c:v>
                </c:pt>
                <c:pt idx="20">
                  <c:v>11634527.623945283</c:v>
                </c:pt>
                <c:pt idx="21">
                  <c:v>11761720.710114416</c:v>
                </c:pt>
                <c:pt idx="22">
                  <c:v>11888913.796283551</c:v>
                </c:pt>
                <c:pt idx="23">
                  <c:v>12016106.882452682</c:v>
                </c:pt>
                <c:pt idx="24">
                  <c:v>12143299.968621813</c:v>
                </c:pt>
                <c:pt idx="25">
                  <c:v>12270493.054790948</c:v>
                </c:pt>
                <c:pt idx="26">
                  <c:v>12397686.140960079</c:v>
                </c:pt>
                <c:pt idx="27">
                  <c:v>12524879.227129214</c:v>
                </c:pt>
                <c:pt idx="28">
                  <c:v>12652072.313298346</c:v>
                </c:pt>
                <c:pt idx="29">
                  <c:v>12779265.399467478</c:v>
                </c:pt>
                <c:pt idx="30">
                  <c:v>12906458.485636611</c:v>
                </c:pt>
                <c:pt idx="31">
                  <c:v>13033651.571805745</c:v>
                </c:pt>
                <c:pt idx="32">
                  <c:v>13160844.657974876</c:v>
                </c:pt>
                <c:pt idx="33">
                  <c:v>13288037.744144011</c:v>
                </c:pt>
                <c:pt idx="34">
                  <c:v>13415230.830313142</c:v>
                </c:pt>
                <c:pt idx="35">
                  <c:v>13542423.916482273</c:v>
                </c:pt>
                <c:pt idx="36">
                  <c:v>13669617.002651408</c:v>
                </c:pt>
                <c:pt idx="37">
                  <c:v>13796810.088820541</c:v>
                </c:pt>
                <c:pt idx="38">
                  <c:v>13924003.174989674</c:v>
                </c:pt>
                <c:pt idx="39">
                  <c:v>14051196.261158805</c:v>
                </c:pt>
                <c:pt idx="40">
                  <c:v>14178389.34732794</c:v>
                </c:pt>
                <c:pt idx="41">
                  <c:v>14305582.433497069</c:v>
                </c:pt>
                <c:pt idx="42">
                  <c:v>14432775.519666204</c:v>
                </c:pt>
                <c:pt idx="43">
                  <c:v>14559968.605835333</c:v>
                </c:pt>
                <c:pt idx="44">
                  <c:v>14687161.692004466</c:v>
                </c:pt>
                <c:pt idx="45">
                  <c:v>14695380</c:v>
                </c:pt>
                <c:pt idx="46">
                  <c:v>14695380</c:v>
                </c:pt>
                <c:pt idx="47">
                  <c:v>14695380</c:v>
                </c:pt>
                <c:pt idx="48">
                  <c:v>14695380</c:v>
                </c:pt>
                <c:pt idx="49">
                  <c:v>14695380</c:v>
                </c:pt>
                <c:pt idx="50">
                  <c:v>14695380</c:v>
                </c:pt>
                <c:pt idx="51">
                  <c:v>14695380</c:v>
                </c:pt>
                <c:pt idx="52">
                  <c:v>14695380</c:v>
                </c:pt>
                <c:pt idx="53">
                  <c:v>14695380</c:v>
                </c:pt>
                <c:pt idx="54">
                  <c:v>14695380</c:v>
                </c:pt>
                <c:pt idx="55">
                  <c:v>14695380</c:v>
                </c:pt>
                <c:pt idx="56">
                  <c:v>14695380</c:v>
                </c:pt>
                <c:pt idx="57">
                  <c:v>14695380</c:v>
                </c:pt>
                <c:pt idx="58">
                  <c:v>14695380</c:v>
                </c:pt>
                <c:pt idx="59">
                  <c:v>14695380</c:v>
                </c:pt>
                <c:pt idx="60">
                  <c:v>14695380</c:v>
                </c:pt>
                <c:pt idx="61">
                  <c:v>14695380</c:v>
                </c:pt>
                <c:pt idx="62">
                  <c:v>14695380</c:v>
                </c:pt>
                <c:pt idx="63">
                  <c:v>14695380</c:v>
                </c:pt>
                <c:pt idx="64">
                  <c:v>14695380</c:v>
                </c:pt>
                <c:pt idx="65">
                  <c:v>14695380</c:v>
                </c:pt>
                <c:pt idx="66">
                  <c:v>14695380</c:v>
                </c:pt>
                <c:pt idx="67">
                  <c:v>14695380</c:v>
                </c:pt>
                <c:pt idx="68">
                  <c:v>14695380</c:v>
                </c:pt>
                <c:pt idx="69">
                  <c:v>14695380</c:v>
                </c:pt>
                <c:pt idx="70">
                  <c:v>14695380</c:v>
                </c:pt>
                <c:pt idx="71">
                  <c:v>14695380</c:v>
                </c:pt>
                <c:pt idx="72">
                  <c:v>14695380</c:v>
                </c:pt>
                <c:pt idx="73">
                  <c:v>14695380</c:v>
                </c:pt>
                <c:pt idx="74">
                  <c:v>14695380</c:v>
                </c:pt>
                <c:pt idx="75">
                  <c:v>14695380</c:v>
                </c:pt>
                <c:pt idx="76">
                  <c:v>14695380</c:v>
                </c:pt>
                <c:pt idx="77">
                  <c:v>14695380</c:v>
                </c:pt>
                <c:pt idx="78">
                  <c:v>14695380</c:v>
                </c:pt>
                <c:pt idx="79">
                  <c:v>14695380</c:v>
                </c:pt>
                <c:pt idx="80">
                  <c:v>14695380</c:v>
                </c:pt>
                <c:pt idx="81">
                  <c:v>14695380</c:v>
                </c:pt>
                <c:pt idx="82">
                  <c:v>14695380</c:v>
                </c:pt>
                <c:pt idx="83">
                  <c:v>14695380</c:v>
                </c:pt>
                <c:pt idx="84">
                  <c:v>14695380</c:v>
                </c:pt>
                <c:pt idx="85">
                  <c:v>14695380</c:v>
                </c:pt>
                <c:pt idx="86">
                  <c:v>14695380</c:v>
                </c:pt>
                <c:pt idx="87">
                  <c:v>14695380</c:v>
                </c:pt>
                <c:pt idx="88">
                  <c:v>14695380</c:v>
                </c:pt>
                <c:pt idx="89">
                  <c:v>14695380</c:v>
                </c:pt>
                <c:pt idx="90">
                  <c:v>14695380</c:v>
                </c:pt>
                <c:pt idx="91">
                  <c:v>14695380</c:v>
                </c:pt>
                <c:pt idx="92">
                  <c:v>14695380</c:v>
                </c:pt>
                <c:pt idx="93">
                  <c:v>14695380</c:v>
                </c:pt>
                <c:pt idx="94">
                  <c:v>14695380</c:v>
                </c:pt>
                <c:pt idx="95">
                  <c:v>14695380</c:v>
                </c:pt>
                <c:pt idx="96">
                  <c:v>14695380</c:v>
                </c:pt>
                <c:pt idx="97">
                  <c:v>14695380</c:v>
                </c:pt>
                <c:pt idx="98">
                  <c:v>14695380</c:v>
                </c:pt>
                <c:pt idx="99">
                  <c:v>14695380</c:v>
                </c:pt>
                <c:pt idx="100">
                  <c:v>14695380</c:v>
                </c:pt>
                <c:pt idx="101">
                  <c:v>14695380</c:v>
                </c:pt>
                <c:pt idx="102">
                  <c:v>14695380</c:v>
                </c:pt>
                <c:pt idx="103">
                  <c:v>14695380</c:v>
                </c:pt>
                <c:pt idx="104">
                  <c:v>14695380</c:v>
                </c:pt>
                <c:pt idx="105">
                  <c:v>14695380</c:v>
                </c:pt>
                <c:pt idx="106">
                  <c:v>14695380</c:v>
                </c:pt>
                <c:pt idx="107">
                  <c:v>14695380</c:v>
                </c:pt>
                <c:pt idx="108">
                  <c:v>14695380</c:v>
                </c:pt>
                <c:pt idx="109">
                  <c:v>14695380</c:v>
                </c:pt>
                <c:pt idx="110">
                  <c:v>14695380</c:v>
                </c:pt>
                <c:pt idx="111">
                  <c:v>14695380</c:v>
                </c:pt>
                <c:pt idx="112">
                  <c:v>14695380</c:v>
                </c:pt>
                <c:pt idx="113">
                  <c:v>14695380</c:v>
                </c:pt>
                <c:pt idx="114">
                  <c:v>14695380</c:v>
                </c:pt>
                <c:pt idx="115">
                  <c:v>14695380</c:v>
                </c:pt>
                <c:pt idx="116">
                  <c:v>14695380</c:v>
                </c:pt>
                <c:pt idx="117">
                  <c:v>14695380</c:v>
                </c:pt>
                <c:pt idx="118">
                  <c:v>14695380</c:v>
                </c:pt>
                <c:pt idx="119">
                  <c:v>14695380</c:v>
                </c:pt>
                <c:pt idx="120">
                  <c:v>14695380</c:v>
                </c:pt>
                <c:pt idx="121">
                  <c:v>14695380</c:v>
                </c:pt>
                <c:pt idx="122">
                  <c:v>14695380</c:v>
                </c:pt>
                <c:pt idx="123">
                  <c:v>14695380</c:v>
                </c:pt>
                <c:pt idx="124">
                  <c:v>14695380</c:v>
                </c:pt>
                <c:pt idx="125">
                  <c:v>14695380</c:v>
                </c:pt>
                <c:pt idx="126">
                  <c:v>14695380</c:v>
                </c:pt>
                <c:pt idx="127">
                  <c:v>14695380</c:v>
                </c:pt>
                <c:pt idx="128">
                  <c:v>14695380</c:v>
                </c:pt>
                <c:pt idx="129">
                  <c:v>14695380</c:v>
                </c:pt>
                <c:pt idx="130">
                  <c:v>14695380</c:v>
                </c:pt>
                <c:pt idx="131">
                  <c:v>14695380</c:v>
                </c:pt>
                <c:pt idx="132">
                  <c:v>14695380</c:v>
                </c:pt>
                <c:pt idx="133">
                  <c:v>14695380</c:v>
                </c:pt>
                <c:pt idx="134">
                  <c:v>14695380</c:v>
                </c:pt>
                <c:pt idx="135">
                  <c:v>14695380</c:v>
                </c:pt>
                <c:pt idx="136">
                  <c:v>14695380</c:v>
                </c:pt>
                <c:pt idx="137">
                  <c:v>14695380</c:v>
                </c:pt>
                <c:pt idx="138">
                  <c:v>14695380</c:v>
                </c:pt>
                <c:pt idx="139">
                  <c:v>14695380</c:v>
                </c:pt>
                <c:pt idx="140">
                  <c:v>14695380</c:v>
                </c:pt>
                <c:pt idx="141">
                  <c:v>14695380</c:v>
                </c:pt>
                <c:pt idx="142">
                  <c:v>14695380</c:v>
                </c:pt>
                <c:pt idx="143">
                  <c:v>14695380</c:v>
                </c:pt>
                <c:pt idx="144">
                  <c:v>14695380</c:v>
                </c:pt>
                <c:pt idx="145">
                  <c:v>14695380</c:v>
                </c:pt>
                <c:pt idx="146">
                  <c:v>14695380</c:v>
                </c:pt>
                <c:pt idx="147">
                  <c:v>14695380</c:v>
                </c:pt>
                <c:pt idx="148">
                  <c:v>14695380</c:v>
                </c:pt>
                <c:pt idx="149">
                  <c:v>14695380</c:v>
                </c:pt>
                <c:pt idx="150">
                  <c:v>14695380</c:v>
                </c:pt>
                <c:pt idx="151">
                  <c:v>14695380</c:v>
                </c:pt>
                <c:pt idx="152">
                  <c:v>14695380</c:v>
                </c:pt>
                <c:pt idx="153">
                  <c:v>14695380</c:v>
                </c:pt>
                <c:pt idx="154">
                  <c:v>14695380</c:v>
                </c:pt>
                <c:pt idx="155">
                  <c:v>14695380</c:v>
                </c:pt>
                <c:pt idx="156">
                  <c:v>14695380</c:v>
                </c:pt>
                <c:pt idx="157">
                  <c:v>14695380</c:v>
                </c:pt>
                <c:pt idx="158">
                  <c:v>14695380</c:v>
                </c:pt>
                <c:pt idx="159">
                  <c:v>14695380</c:v>
                </c:pt>
                <c:pt idx="160">
                  <c:v>14695380</c:v>
                </c:pt>
                <c:pt idx="161">
                  <c:v>14695380</c:v>
                </c:pt>
                <c:pt idx="162">
                  <c:v>14695380</c:v>
                </c:pt>
                <c:pt idx="163">
                  <c:v>14695380</c:v>
                </c:pt>
                <c:pt idx="164">
                  <c:v>14695380</c:v>
                </c:pt>
                <c:pt idx="165">
                  <c:v>14695380</c:v>
                </c:pt>
                <c:pt idx="166">
                  <c:v>14695380</c:v>
                </c:pt>
                <c:pt idx="167">
                  <c:v>14695380</c:v>
                </c:pt>
                <c:pt idx="168">
                  <c:v>14695380</c:v>
                </c:pt>
                <c:pt idx="169">
                  <c:v>14695380</c:v>
                </c:pt>
                <c:pt idx="170">
                  <c:v>14695380</c:v>
                </c:pt>
                <c:pt idx="171">
                  <c:v>14695380</c:v>
                </c:pt>
                <c:pt idx="172">
                  <c:v>14695380</c:v>
                </c:pt>
                <c:pt idx="173">
                  <c:v>14695380</c:v>
                </c:pt>
                <c:pt idx="174">
                  <c:v>14695380</c:v>
                </c:pt>
                <c:pt idx="175">
                  <c:v>14695380</c:v>
                </c:pt>
                <c:pt idx="176">
                  <c:v>14695380</c:v>
                </c:pt>
                <c:pt idx="177">
                  <c:v>14695380</c:v>
                </c:pt>
                <c:pt idx="178">
                  <c:v>14695380</c:v>
                </c:pt>
                <c:pt idx="179">
                  <c:v>14695380</c:v>
                </c:pt>
                <c:pt idx="180">
                  <c:v>14695380</c:v>
                </c:pt>
                <c:pt idx="181">
                  <c:v>14695380</c:v>
                </c:pt>
                <c:pt idx="182">
                  <c:v>14695380</c:v>
                </c:pt>
                <c:pt idx="183">
                  <c:v>14695380</c:v>
                </c:pt>
                <c:pt idx="184">
                  <c:v>14695380</c:v>
                </c:pt>
                <c:pt idx="185">
                  <c:v>14695380</c:v>
                </c:pt>
                <c:pt idx="186">
                  <c:v>14695380</c:v>
                </c:pt>
                <c:pt idx="187">
                  <c:v>14695380</c:v>
                </c:pt>
                <c:pt idx="188">
                  <c:v>14695380</c:v>
                </c:pt>
                <c:pt idx="189">
                  <c:v>14695380</c:v>
                </c:pt>
                <c:pt idx="190">
                  <c:v>14695380</c:v>
                </c:pt>
                <c:pt idx="191">
                  <c:v>14695380</c:v>
                </c:pt>
                <c:pt idx="192">
                  <c:v>14695380</c:v>
                </c:pt>
                <c:pt idx="193">
                  <c:v>14695380</c:v>
                </c:pt>
                <c:pt idx="194">
                  <c:v>14695380</c:v>
                </c:pt>
                <c:pt idx="195">
                  <c:v>14695380</c:v>
                </c:pt>
                <c:pt idx="196">
                  <c:v>14695380</c:v>
                </c:pt>
                <c:pt idx="197">
                  <c:v>14695380</c:v>
                </c:pt>
                <c:pt idx="198">
                  <c:v>14695380</c:v>
                </c:pt>
                <c:pt idx="199">
                  <c:v>14695380</c:v>
                </c:pt>
                <c:pt idx="200">
                  <c:v>14695380</c:v>
                </c:pt>
                <c:pt idx="201">
                  <c:v>14695380</c:v>
                </c:pt>
                <c:pt idx="202">
                  <c:v>14695380</c:v>
                </c:pt>
                <c:pt idx="203">
                  <c:v>14695380</c:v>
                </c:pt>
                <c:pt idx="204">
                  <c:v>14695380</c:v>
                </c:pt>
                <c:pt idx="205">
                  <c:v>14695380</c:v>
                </c:pt>
                <c:pt idx="206">
                  <c:v>14695380</c:v>
                </c:pt>
                <c:pt idx="207">
                  <c:v>14695380</c:v>
                </c:pt>
                <c:pt idx="208">
                  <c:v>14695380</c:v>
                </c:pt>
                <c:pt idx="209">
                  <c:v>14695380</c:v>
                </c:pt>
                <c:pt idx="210">
                  <c:v>14695380</c:v>
                </c:pt>
                <c:pt idx="211">
                  <c:v>14695380</c:v>
                </c:pt>
                <c:pt idx="212">
                  <c:v>14695380</c:v>
                </c:pt>
                <c:pt idx="213">
                  <c:v>14695380</c:v>
                </c:pt>
                <c:pt idx="214">
                  <c:v>14695380</c:v>
                </c:pt>
                <c:pt idx="215">
                  <c:v>14695380</c:v>
                </c:pt>
                <c:pt idx="216">
                  <c:v>14695380</c:v>
                </c:pt>
                <c:pt idx="217">
                  <c:v>14695380</c:v>
                </c:pt>
                <c:pt idx="218">
                  <c:v>14695380</c:v>
                </c:pt>
                <c:pt idx="219">
                  <c:v>14695380</c:v>
                </c:pt>
                <c:pt idx="220">
                  <c:v>14695380</c:v>
                </c:pt>
                <c:pt idx="221">
                  <c:v>14695380</c:v>
                </c:pt>
                <c:pt idx="222">
                  <c:v>14695380</c:v>
                </c:pt>
                <c:pt idx="223">
                  <c:v>14695380</c:v>
                </c:pt>
                <c:pt idx="224">
                  <c:v>14695380</c:v>
                </c:pt>
                <c:pt idx="225">
                  <c:v>14695380</c:v>
                </c:pt>
                <c:pt idx="226">
                  <c:v>14695380</c:v>
                </c:pt>
                <c:pt idx="227">
                  <c:v>14695380</c:v>
                </c:pt>
                <c:pt idx="228">
                  <c:v>14695380</c:v>
                </c:pt>
                <c:pt idx="229">
                  <c:v>14695380</c:v>
                </c:pt>
                <c:pt idx="230">
                  <c:v>14695380</c:v>
                </c:pt>
                <c:pt idx="231">
                  <c:v>14695380</c:v>
                </c:pt>
                <c:pt idx="232">
                  <c:v>14695380</c:v>
                </c:pt>
                <c:pt idx="233">
                  <c:v>14695380</c:v>
                </c:pt>
                <c:pt idx="234">
                  <c:v>14695380</c:v>
                </c:pt>
                <c:pt idx="235">
                  <c:v>14695380</c:v>
                </c:pt>
                <c:pt idx="236">
                  <c:v>14695380</c:v>
                </c:pt>
                <c:pt idx="237">
                  <c:v>14695380</c:v>
                </c:pt>
                <c:pt idx="238">
                  <c:v>14695380</c:v>
                </c:pt>
                <c:pt idx="239">
                  <c:v>14695380</c:v>
                </c:pt>
                <c:pt idx="240">
                  <c:v>14695380</c:v>
                </c:pt>
                <c:pt idx="241">
                  <c:v>14695380</c:v>
                </c:pt>
                <c:pt idx="242">
                  <c:v>14695380</c:v>
                </c:pt>
                <c:pt idx="243">
                  <c:v>14695380</c:v>
                </c:pt>
                <c:pt idx="244">
                  <c:v>14695380</c:v>
                </c:pt>
                <c:pt idx="245">
                  <c:v>14695380</c:v>
                </c:pt>
                <c:pt idx="246">
                  <c:v>14695380</c:v>
                </c:pt>
                <c:pt idx="247">
                  <c:v>14695380</c:v>
                </c:pt>
                <c:pt idx="248">
                  <c:v>14695380</c:v>
                </c:pt>
                <c:pt idx="249">
                  <c:v>14695380</c:v>
                </c:pt>
                <c:pt idx="250">
                  <c:v>14695380</c:v>
                </c:pt>
                <c:pt idx="251">
                  <c:v>14695380</c:v>
                </c:pt>
                <c:pt idx="252">
                  <c:v>14695380</c:v>
                </c:pt>
                <c:pt idx="253">
                  <c:v>14695380</c:v>
                </c:pt>
                <c:pt idx="254">
                  <c:v>14695380</c:v>
                </c:pt>
                <c:pt idx="255">
                  <c:v>14695380</c:v>
                </c:pt>
                <c:pt idx="256">
                  <c:v>14695380</c:v>
                </c:pt>
                <c:pt idx="257">
                  <c:v>14695380</c:v>
                </c:pt>
                <c:pt idx="258">
                  <c:v>14695380</c:v>
                </c:pt>
                <c:pt idx="259">
                  <c:v>14695380</c:v>
                </c:pt>
                <c:pt idx="260">
                  <c:v>14695380</c:v>
                </c:pt>
                <c:pt idx="261">
                  <c:v>14695380</c:v>
                </c:pt>
                <c:pt idx="262">
                  <c:v>14695380</c:v>
                </c:pt>
                <c:pt idx="263">
                  <c:v>14695380</c:v>
                </c:pt>
                <c:pt idx="264">
                  <c:v>14695380</c:v>
                </c:pt>
                <c:pt idx="265">
                  <c:v>14695380</c:v>
                </c:pt>
                <c:pt idx="266">
                  <c:v>14695380</c:v>
                </c:pt>
                <c:pt idx="267">
                  <c:v>14695380</c:v>
                </c:pt>
                <c:pt idx="268">
                  <c:v>14695380</c:v>
                </c:pt>
                <c:pt idx="269">
                  <c:v>14695380</c:v>
                </c:pt>
                <c:pt idx="270">
                  <c:v>14695380</c:v>
                </c:pt>
                <c:pt idx="271">
                  <c:v>14695380</c:v>
                </c:pt>
                <c:pt idx="272">
                  <c:v>14695380</c:v>
                </c:pt>
                <c:pt idx="273">
                  <c:v>14695380</c:v>
                </c:pt>
                <c:pt idx="274">
                  <c:v>14695380</c:v>
                </c:pt>
                <c:pt idx="275">
                  <c:v>14695380</c:v>
                </c:pt>
                <c:pt idx="276">
                  <c:v>14695380</c:v>
                </c:pt>
                <c:pt idx="277">
                  <c:v>14695380</c:v>
                </c:pt>
                <c:pt idx="278">
                  <c:v>14695380</c:v>
                </c:pt>
                <c:pt idx="279">
                  <c:v>14695380</c:v>
                </c:pt>
                <c:pt idx="280">
                  <c:v>14695380</c:v>
                </c:pt>
                <c:pt idx="281">
                  <c:v>14695380</c:v>
                </c:pt>
                <c:pt idx="282">
                  <c:v>14695380</c:v>
                </c:pt>
                <c:pt idx="283">
                  <c:v>14695380</c:v>
                </c:pt>
                <c:pt idx="284">
                  <c:v>14695380</c:v>
                </c:pt>
                <c:pt idx="285">
                  <c:v>14695380</c:v>
                </c:pt>
                <c:pt idx="286">
                  <c:v>14695380</c:v>
                </c:pt>
                <c:pt idx="287">
                  <c:v>14695380</c:v>
                </c:pt>
                <c:pt idx="288">
                  <c:v>14695380</c:v>
                </c:pt>
                <c:pt idx="289">
                  <c:v>14695380</c:v>
                </c:pt>
                <c:pt idx="290">
                  <c:v>14695380</c:v>
                </c:pt>
                <c:pt idx="291">
                  <c:v>14695380</c:v>
                </c:pt>
                <c:pt idx="292">
                  <c:v>14695380</c:v>
                </c:pt>
                <c:pt idx="293">
                  <c:v>14695380</c:v>
                </c:pt>
                <c:pt idx="294">
                  <c:v>14695380</c:v>
                </c:pt>
                <c:pt idx="295">
                  <c:v>14695380</c:v>
                </c:pt>
                <c:pt idx="296">
                  <c:v>14695380</c:v>
                </c:pt>
                <c:pt idx="297">
                  <c:v>14695380</c:v>
                </c:pt>
                <c:pt idx="298">
                  <c:v>14695380</c:v>
                </c:pt>
                <c:pt idx="299">
                  <c:v>14695380</c:v>
                </c:pt>
                <c:pt idx="300">
                  <c:v>14695380</c:v>
                </c:pt>
                <c:pt idx="301">
                  <c:v>14695380</c:v>
                </c:pt>
                <c:pt idx="302">
                  <c:v>14695380</c:v>
                </c:pt>
                <c:pt idx="303">
                  <c:v>14695380</c:v>
                </c:pt>
                <c:pt idx="304">
                  <c:v>14695380</c:v>
                </c:pt>
                <c:pt idx="305">
                  <c:v>14695380</c:v>
                </c:pt>
                <c:pt idx="306">
                  <c:v>14695380</c:v>
                </c:pt>
                <c:pt idx="307">
                  <c:v>14695380</c:v>
                </c:pt>
                <c:pt idx="308">
                  <c:v>14695380</c:v>
                </c:pt>
                <c:pt idx="309">
                  <c:v>14695380</c:v>
                </c:pt>
                <c:pt idx="310">
                  <c:v>14695380</c:v>
                </c:pt>
                <c:pt idx="311">
                  <c:v>14695380</c:v>
                </c:pt>
                <c:pt idx="312">
                  <c:v>14695380</c:v>
                </c:pt>
                <c:pt idx="313">
                  <c:v>14695380</c:v>
                </c:pt>
                <c:pt idx="314">
                  <c:v>14695380</c:v>
                </c:pt>
                <c:pt idx="315">
                  <c:v>14695380</c:v>
                </c:pt>
                <c:pt idx="316">
                  <c:v>14695380</c:v>
                </c:pt>
                <c:pt idx="317">
                  <c:v>14695380</c:v>
                </c:pt>
                <c:pt idx="318">
                  <c:v>14695380</c:v>
                </c:pt>
                <c:pt idx="319">
                  <c:v>14695380</c:v>
                </c:pt>
                <c:pt idx="320">
                  <c:v>14695380</c:v>
                </c:pt>
                <c:pt idx="321">
                  <c:v>14695380</c:v>
                </c:pt>
                <c:pt idx="322">
                  <c:v>14695380</c:v>
                </c:pt>
                <c:pt idx="323">
                  <c:v>14695380</c:v>
                </c:pt>
                <c:pt idx="324">
                  <c:v>14695380</c:v>
                </c:pt>
                <c:pt idx="325">
                  <c:v>14695380</c:v>
                </c:pt>
                <c:pt idx="326">
                  <c:v>14695380</c:v>
                </c:pt>
                <c:pt idx="327">
                  <c:v>14695380</c:v>
                </c:pt>
                <c:pt idx="328">
                  <c:v>14695380</c:v>
                </c:pt>
                <c:pt idx="329">
                  <c:v>14695380</c:v>
                </c:pt>
                <c:pt idx="330">
                  <c:v>14695380</c:v>
                </c:pt>
                <c:pt idx="331">
                  <c:v>14695380</c:v>
                </c:pt>
                <c:pt idx="332">
                  <c:v>14695380</c:v>
                </c:pt>
                <c:pt idx="333">
                  <c:v>14695380</c:v>
                </c:pt>
                <c:pt idx="334">
                  <c:v>14695380</c:v>
                </c:pt>
                <c:pt idx="335">
                  <c:v>14695380</c:v>
                </c:pt>
                <c:pt idx="336">
                  <c:v>14695380</c:v>
                </c:pt>
                <c:pt idx="337">
                  <c:v>14695380</c:v>
                </c:pt>
                <c:pt idx="338">
                  <c:v>14695380</c:v>
                </c:pt>
                <c:pt idx="339">
                  <c:v>14695380</c:v>
                </c:pt>
                <c:pt idx="340">
                  <c:v>14695380</c:v>
                </c:pt>
                <c:pt idx="341">
                  <c:v>14695380</c:v>
                </c:pt>
                <c:pt idx="342">
                  <c:v>14695380</c:v>
                </c:pt>
                <c:pt idx="343">
                  <c:v>14695380</c:v>
                </c:pt>
                <c:pt idx="344">
                  <c:v>14695380</c:v>
                </c:pt>
                <c:pt idx="345">
                  <c:v>14695380</c:v>
                </c:pt>
                <c:pt idx="346">
                  <c:v>14695380</c:v>
                </c:pt>
                <c:pt idx="347">
                  <c:v>14695380</c:v>
                </c:pt>
                <c:pt idx="348">
                  <c:v>14695380</c:v>
                </c:pt>
                <c:pt idx="349">
                  <c:v>14695380</c:v>
                </c:pt>
                <c:pt idx="350">
                  <c:v>14695380</c:v>
                </c:pt>
                <c:pt idx="351">
                  <c:v>14695380</c:v>
                </c:pt>
                <c:pt idx="352">
                  <c:v>14695380</c:v>
                </c:pt>
                <c:pt idx="353">
                  <c:v>14695380</c:v>
                </c:pt>
                <c:pt idx="354">
                  <c:v>14695380</c:v>
                </c:pt>
                <c:pt idx="355">
                  <c:v>14695380</c:v>
                </c:pt>
                <c:pt idx="356">
                  <c:v>14695380</c:v>
                </c:pt>
                <c:pt idx="357">
                  <c:v>14695380</c:v>
                </c:pt>
                <c:pt idx="358">
                  <c:v>14695380</c:v>
                </c:pt>
                <c:pt idx="359">
                  <c:v>14695380</c:v>
                </c:pt>
                <c:pt idx="360">
                  <c:v>14695380</c:v>
                </c:pt>
                <c:pt idx="361">
                  <c:v>14695380</c:v>
                </c:pt>
                <c:pt idx="362">
                  <c:v>14695380</c:v>
                </c:pt>
                <c:pt idx="363">
                  <c:v>14695380</c:v>
                </c:pt>
                <c:pt idx="364">
                  <c:v>14695380</c:v>
                </c:pt>
                <c:pt idx="365">
                  <c:v>14695380</c:v>
                </c:pt>
                <c:pt idx="366">
                  <c:v>14695380</c:v>
                </c:pt>
                <c:pt idx="367">
                  <c:v>14695380</c:v>
                </c:pt>
                <c:pt idx="368">
                  <c:v>14695380</c:v>
                </c:pt>
                <c:pt idx="369">
                  <c:v>14695380</c:v>
                </c:pt>
                <c:pt idx="370">
                  <c:v>14695380</c:v>
                </c:pt>
                <c:pt idx="371">
                  <c:v>14695380</c:v>
                </c:pt>
                <c:pt idx="372">
                  <c:v>14695380</c:v>
                </c:pt>
                <c:pt idx="373">
                  <c:v>14695380</c:v>
                </c:pt>
                <c:pt idx="374">
                  <c:v>14695380</c:v>
                </c:pt>
                <c:pt idx="375">
                  <c:v>14695380</c:v>
                </c:pt>
                <c:pt idx="376">
                  <c:v>14695380</c:v>
                </c:pt>
                <c:pt idx="377">
                  <c:v>14695380</c:v>
                </c:pt>
                <c:pt idx="378">
                  <c:v>14695380</c:v>
                </c:pt>
                <c:pt idx="379">
                  <c:v>14695380</c:v>
                </c:pt>
                <c:pt idx="380">
                  <c:v>14695380</c:v>
                </c:pt>
                <c:pt idx="381">
                  <c:v>14695380</c:v>
                </c:pt>
                <c:pt idx="382">
                  <c:v>14695380</c:v>
                </c:pt>
                <c:pt idx="383">
                  <c:v>14695380</c:v>
                </c:pt>
                <c:pt idx="384">
                  <c:v>14695380</c:v>
                </c:pt>
                <c:pt idx="385">
                  <c:v>14695380</c:v>
                </c:pt>
                <c:pt idx="386">
                  <c:v>14695380</c:v>
                </c:pt>
                <c:pt idx="387">
                  <c:v>14695380</c:v>
                </c:pt>
                <c:pt idx="388">
                  <c:v>14695380</c:v>
                </c:pt>
                <c:pt idx="389">
                  <c:v>14695380</c:v>
                </c:pt>
                <c:pt idx="390">
                  <c:v>14695380</c:v>
                </c:pt>
                <c:pt idx="391">
                  <c:v>14695380</c:v>
                </c:pt>
                <c:pt idx="392">
                  <c:v>14695380</c:v>
                </c:pt>
                <c:pt idx="393">
                  <c:v>14695380</c:v>
                </c:pt>
                <c:pt idx="394">
                  <c:v>14695380</c:v>
                </c:pt>
                <c:pt idx="395">
                  <c:v>14695380</c:v>
                </c:pt>
                <c:pt idx="396">
                  <c:v>14695380</c:v>
                </c:pt>
                <c:pt idx="397">
                  <c:v>14695380</c:v>
                </c:pt>
                <c:pt idx="398">
                  <c:v>14695380</c:v>
                </c:pt>
                <c:pt idx="399">
                  <c:v>14695380</c:v>
                </c:pt>
                <c:pt idx="400">
                  <c:v>14695380</c:v>
                </c:pt>
                <c:pt idx="401">
                  <c:v>14695380</c:v>
                </c:pt>
                <c:pt idx="402">
                  <c:v>14695380</c:v>
                </c:pt>
                <c:pt idx="403">
                  <c:v>14695380</c:v>
                </c:pt>
                <c:pt idx="404">
                  <c:v>14695380</c:v>
                </c:pt>
                <c:pt idx="405">
                  <c:v>14695380</c:v>
                </c:pt>
                <c:pt idx="406">
                  <c:v>14695380</c:v>
                </c:pt>
                <c:pt idx="407">
                  <c:v>14695380</c:v>
                </c:pt>
                <c:pt idx="408">
                  <c:v>14695380</c:v>
                </c:pt>
                <c:pt idx="409">
                  <c:v>14695380</c:v>
                </c:pt>
                <c:pt idx="410">
                  <c:v>14695380</c:v>
                </c:pt>
                <c:pt idx="411">
                  <c:v>14695380</c:v>
                </c:pt>
                <c:pt idx="412">
                  <c:v>14695380</c:v>
                </c:pt>
                <c:pt idx="413">
                  <c:v>14695380</c:v>
                </c:pt>
                <c:pt idx="414">
                  <c:v>14695380</c:v>
                </c:pt>
                <c:pt idx="415">
                  <c:v>14695380</c:v>
                </c:pt>
                <c:pt idx="416">
                  <c:v>14695380</c:v>
                </c:pt>
                <c:pt idx="417">
                  <c:v>14695380</c:v>
                </c:pt>
                <c:pt idx="418">
                  <c:v>14695380</c:v>
                </c:pt>
                <c:pt idx="419">
                  <c:v>14695380</c:v>
                </c:pt>
                <c:pt idx="420">
                  <c:v>14695380</c:v>
                </c:pt>
                <c:pt idx="421">
                  <c:v>14695380</c:v>
                </c:pt>
                <c:pt idx="422">
                  <c:v>14695380</c:v>
                </c:pt>
                <c:pt idx="423">
                  <c:v>14695380</c:v>
                </c:pt>
                <c:pt idx="424">
                  <c:v>14695380</c:v>
                </c:pt>
                <c:pt idx="425">
                  <c:v>14695380</c:v>
                </c:pt>
                <c:pt idx="426">
                  <c:v>14695380</c:v>
                </c:pt>
                <c:pt idx="427">
                  <c:v>14695380</c:v>
                </c:pt>
                <c:pt idx="428">
                  <c:v>14695380</c:v>
                </c:pt>
                <c:pt idx="429">
                  <c:v>14695380</c:v>
                </c:pt>
                <c:pt idx="430">
                  <c:v>14695380</c:v>
                </c:pt>
                <c:pt idx="431">
                  <c:v>14695380</c:v>
                </c:pt>
                <c:pt idx="432">
                  <c:v>14695380</c:v>
                </c:pt>
                <c:pt idx="433">
                  <c:v>14695380</c:v>
                </c:pt>
                <c:pt idx="434">
                  <c:v>14695380</c:v>
                </c:pt>
                <c:pt idx="435">
                  <c:v>14695380</c:v>
                </c:pt>
                <c:pt idx="436">
                  <c:v>14695380</c:v>
                </c:pt>
                <c:pt idx="437">
                  <c:v>14695380</c:v>
                </c:pt>
                <c:pt idx="438">
                  <c:v>14695380</c:v>
                </c:pt>
                <c:pt idx="439">
                  <c:v>14695380</c:v>
                </c:pt>
                <c:pt idx="440">
                  <c:v>14695380</c:v>
                </c:pt>
                <c:pt idx="441">
                  <c:v>14695380</c:v>
                </c:pt>
                <c:pt idx="442">
                  <c:v>14695380</c:v>
                </c:pt>
                <c:pt idx="443">
                  <c:v>14695380</c:v>
                </c:pt>
                <c:pt idx="444">
                  <c:v>14695380</c:v>
                </c:pt>
                <c:pt idx="445">
                  <c:v>14695380</c:v>
                </c:pt>
                <c:pt idx="446">
                  <c:v>14695380</c:v>
                </c:pt>
                <c:pt idx="447">
                  <c:v>14695380</c:v>
                </c:pt>
                <c:pt idx="448">
                  <c:v>14695380</c:v>
                </c:pt>
                <c:pt idx="449">
                  <c:v>14695380</c:v>
                </c:pt>
                <c:pt idx="450">
                  <c:v>14695380</c:v>
                </c:pt>
                <c:pt idx="451">
                  <c:v>14695380</c:v>
                </c:pt>
                <c:pt idx="452">
                  <c:v>14695380</c:v>
                </c:pt>
                <c:pt idx="453">
                  <c:v>14695380</c:v>
                </c:pt>
                <c:pt idx="454">
                  <c:v>14695380</c:v>
                </c:pt>
                <c:pt idx="455">
                  <c:v>14695380</c:v>
                </c:pt>
                <c:pt idx="456">
                  <c:v>14695380</c:v>
                </c:pt>
                <c:pt idx="457">
                  <c:v>14695380</c:v>
                </c:pt>
                <c:pt idx="458">
                  <c:v>14695380</c:v>
                </c:pt>
                <c:pt idx="459">
                  <c:v>14695380</c:v>
                </c:pt>
                <c:pt idx="460">
                  <c:v>14695380</c:v>
                </c:pt>
                <c:pt idx="461">
                  <c:v>14695380</c:v>
                </c:pt>
                <c:pt idx="462">
                  <c:v>14695380</c:v>
                </c:pt>
                <c:pt idx="463">
                  <c:v>14695380</c:v>
                </c:pt>
                <c:pt idx="464">
                  <c:v>14695380</c:v>
                </c:pt>
                <c:pt idx="465">
                  <c:v>14695380</c:v>
                </c:pt>
                <c:pt idx="466">
                  <c:v>14695380</c:v>
                </c:pt>
                <c:pt idx="467">
                  <c:v>14695380</c:v>
                </c:pt>
                <c:pt idx="468">
                  <c:v>14695380</c:v>
                </c:pt>
                <c:pt idx="469">
                  <c:v>14695380</c:v>
                </c:pt>
                <c:pt idx="470">
                  <c:v>14695380</c:v>
                </c:pt>
                <c:pt idx="471">
                  <c:v>14695380</c:v>
                </c:pt>
                <c:pt idx="472">
                  <c:v>14695380</c:v>
                </c:pt>
                <c:pt idx="473">
                  <c:v>14695380</c:v>
                </c:pt>
                <c:pt idx="474">
                  <c:v>14695380</c:v>
                </c:pt>
                <c:pt idx="475">
                  <c:v>14695380</c:v>
                </c:pt>
                <c:pt idx="476">
                  <c:v>14695380</c:v>
                </c:pt>
                <c:pt idx="477">
                  <c:v>14695380</c:v>
                </c:pt>
                <c:pt idx="478">
                  <c:v>14695380</c:v>
                </c:pt>
                <c:pt idx="479">
                  <c:v>14695380</c:v>
                </c:pt>
                <c:pt idx="480">
                  <c:v>14695380</c:v>
                </c:pt>
                <c:pt idx="481">
                  <c:v>14695380</c:v>
                </c:pt>
                <c:pt idx="482">
                  <c:v>14695380</c:v>
                </c:pt>
                <c:pt idx="483">
                  <c:v>14695380</c:v>
                </c:pt>
                <c:pt idx="484">
                  <c:v>14695380</c:v>
                </c:pt>
                <c:pt idx="485">
                  <c:v>14695380</c:v>
                </c:pt>
                <c:pt idx="486">
                  <c:v>14695380</c:v>
                </c:pt>
                <c:pt idx="487">
                  <c:v>14695380</c:v>
                </c:pt>
                <c:pt idx="488">
                  <c:v>14695380</c:v>
                </c:pt>
                <c:pt idx="489">
                  <c:v>14695380</c:v>
                </c:pt>
                <c:pt idx="490">
                  <c:v>14695380</c:v>
                </c:pt>
                <c:pt idx="491">
                  <c:v>14695380</c:v>
                </c:pt>
                <c:pt idx="492">
                  <c:v>14695380</c:v>
                </c:pt>
                <c:pt idx="493">
                  <c:v>14695380</c:v>
                </c:pt>
                <c:pt idx="494">
                  <c:v>14695380</c:v>
                </c:pt>
                <c:pt idx="495">
                  <c:v>14695380</c:v>
                </c:pt>
                <c:pt idx="496">
                  <c:v>14695380</c:v>
                </c:pt>
                <c:pt idx="497">
                  <c:v>14695380</c:v>
                </c:pt>
                <c:pt idx="498">
                  <c:v>14695380</c:v>
                </c:pt>
                <c:pt idx="499">
                  <c:v>14695380</c:v>
                </c:pt>
                <c:pt idx="500">
                  <c:v>14695380</c:v>
                </c:pt>
                <c:pt idx="501">
                  <c:v>14695380</c:v>
                </c:pt>
                <c:pt idx="502">
                  <c:v>14695380</c:v>
                </c:pt>
                <c:pt idx="503">
                  <c:v>14695380</c:v>
                </c:pt>
                <c:pt idx="504">
                  <c:v>14695380</c:v>
                </c:pt>
                <c:pt idx="505">
                  <c:v>14695380</c:v>
                </c:pt>
                <c:pt idx="506">
                  <c:v>14695380</c:v>
                </c:pt>
                <c:pt idx="507">
                  <c:v>14695380</c:v>
                </c:pt>
                <c:pt idx="508">
                  <c:v>14695380</c:v>
                </c:pt>
                <c:pt idx="509">
                  <c:v>14695380</c:v>
                </c:pt>
                <c:pt idx="510">
                  <c:v>14695380</c:v>
                </c:pt>
                <c:pt idx="511">
                  <c:v>14695380</c:v>
                </c:pt>
                <c:pt idx="512">
                  <c:v>14695380</c:v>
                </c:pt>
                <c:pt idx="513">
                  <c:v>14695380</c:v>
                </c:pt>
                <c:pt idx="514">
                  <c:v>14695380</c:v>
                </c:pt>
                <c:pt idx="515">
                  <c:v>14695380</c:v>
                </c:pt>
                <c:pt idx="516">
                  <c:v>14695380</c:v>
                </c:pt>
                <c:pt idx="517">
                  <c:v>14695380</c:v>
                </c:pt>
                <c:pt idx="518">
                  <c:v>14695380</c:v>
                </c:pt>
                <c:pt idx="519">
                  <c:v>14695380</c:v>
                </c:pt>
                <c:pt idx="520">
                  <c:v>14695380</c:v>
                </c:pt>
                <c:pt idx="521">
                  <c:v>14695380</c:v>
                </c:pt>
                <c:pt idx="522">
                  <c:v>14695380</c:v>
                </c:pt>
                <c:pt idx="523">
                  <c:v>14695380</c:v>
                </c:pt>
                <c:pt idx="524">
                  <c:v>14695380</c:v>
                </c:pt>
                <c:pt idx="525">
                  <c:v>14695380</c:v>
                </c:pt>
                <c:pt idx="526">
                  <c:v>14695380</c:v>
                </c:pt>
                <c:pt idx="527">
                  <c:v>14695380</c:v>
                </c:pt>
                <c:pt idx="528">
                  <c:v>14695380</c:v>
                </c:pt>
                <c:pt idx="529">
                  <c:v>14695380</c:v>
                </c:pt>
                <c:pt idx="530">
                  <c:v>14695380</c:v>
                </c:pt>
                <c:pt idx="531">
                  <c:v>14695380</c:v>
                </c:pt>
                <c:pt idx="532">
                  <c:v>14695380</c:v>
                </c:pt>
                <c:pt idx="533">
                  <c:v>14695380</c:v>
                </c:pt>
                <c:pt idx="534">
                  <c:v>14695380</c:v>
                </c:pt>
                <c:pt idx="535">
                  <c:v>14695380</c:v>
                </c:pt>
                <c:pt idx="536">
                  <c:v>14695380</c:v>
                </c:pt>
                <c:pt idx="537">
                  <c:v>14695380</c:v>
                </c:pt>
                <c:pt idx="538">
                  <c:v>14695380</c:v>
                </c:pt>
                <c:pt idx="539">
                  <c:v>14695380</c:v>
                </c:pt>
                <c:pt idx="540">
                  <c:v>14695380</c:v>
                </c:pt>
                <c:pt idx="541">
                  <c:v>14695380</c:v>
                </c:pt>
                <c:pt idx="542">
                  <c:v>14695380</c:v>
                </c:pt>
                <c:pt idx="543">
                  <c:v>14695380</c:v>
                </c:pt>
                <c:pt idx="544">
                  <c:v>14695380</c:v>
                </c:pt>
                <c:pt idx="545">
                  <c:v>14695380</c:v>
                </c:pt>
                <c:pt idx="546">
                  <c:v>14695380</c:v>
                </c:pt>
                <c:pt idx="547">
                  <c:v>14695380</c:v>
                </c:pt>
                <c:pt idx="548">
                  <c:v>14695380</c:v>
                </c:pt>
                <c:pt idx="549">
                  <c:v>14695380</c:v>
                </c:pt>
                <c:pt idx="550">
                  <c:v>14695380</c:v>
                </c:pt>
                <c:pt idx="551">
                  <c:v>14695380</c:v>
                </c:pt>
                <c:pt idx="552">
                  <c:v>14695380</c:v>
                </c:pt>
                <c:pt idx="553">
                  <c:v>14695380</c:v>
                </c:pt>
                <c:pt idx="554">
                  <c:v>14695380</c:v>
                </c:pt>
                <c:pt idx="555">
                  <c:v>14695380</c:v>
                </c:pt>
                <c:pt idx="556">
                  <c:v>14695380</c:v>
                </c:pt>
                <c:pt idx="557">
                  <c:v>14695380</c:v>
                </c:pt>
                <c:pt idx="558">
                  <c:v>14695380</c:v>
                </c:pt>
                <c:pt idx="559">
                  <c:v>14695380</c:v>
                </c:pt>
                <c:pt idx="560">
                  <c:v>14695380</c:v>
                </c:pt>
                <c:pt idx="561">
                  <c:v>14695380</c:v>
                </c:pt>
                <c:pt idx="562">
                  <c:v>14695380</c:v>
                </c:pt>
                <c:pt idx="563">
                  <c:v>14695380</c:v>
                </c:pt>
                <c:pt idx="564">
                  <c:v>14695380</c:v>
                </c:pt>
                <c:pt idx="565">
                  <c:v>14695380</c:v>
                </c:pt>
                <c:pt idx="566">
                  <c:v>14695380</c:v>
                </c:pt>
                <c:pt idx="567">
                  <c:v>14695380</c:v>
                </c:pt>
                <c:pt idx="568">
                  <c:v>14695380</c:v>
                </c:pt>
                <c:pt idx="569">
                  <c:v>14695380</c:v>
                </c:pt>
                <c:pt idx="570">
                  <c:v>14695380</c:v>
                </c:pt>
                <c:pt idx="571">
                  <c:v>14695380</c:v>
                </c:pt>
                <c:pt idx="572">
                  <c:v>14695380</c:v>
                </c:pt>
                <c:pt idx="573">
                  <c:v>14695380</c:v>
                </c:pt>
                <c:pt idx="574">
                  <c:v>14695380</c:v>
                </c:pt>
                <c:pt idx="575">
                  <c:v>14695380</c:v>
                </c:pt>
                <c:pt idx="576">
                  <c:v>14695380</c:v>
                </c:pt>
                <c:pt idx="577">
                  <c:v>14695380</c:v>
                </c:pt>
                <c:pt idx="578">
                  <c:v>14695380</c:v>
                </c:pt>
                <c:pt idx="579">
                  <c:v>14695380</c:v>
                </c:pt>
                <c:pt idx="580">
                  <c:v>14695380</c:v>
                </c:pt>
                <c:pt idx="581">
                  <c:v>14695380</c:v>
                </c:pt>
                <c:pt idx="582">
                  <c:v>14695380</c:v>
                </c:pt>
                <c:pt idx="583">
                  <c:v>14695380</c:v>
                </c:pt>
                <c:pt idx="584">
                  <c:v>14695380</c:v>
                </c:pt>
                <c:pt idx="585">
                  <c:v>14695380</c:v>
                </c:pt>
                <c:pt idx="586">
                  <c:v>14695380</c:v>
                </c:pt>
                <c:pt idx="587">
                  <c:v>14695380</c:v>
                </c:pt>
                <c:pt idx="588">
                  <c:v>14695380</c:v>
                </c:pt>
                <c:pt idx="589">
                  <c:v>14695380</c:v>
                </c:pt>
                <c:pt idx="590">
                  <c:v>14695380</c:v>
                </c:pt>
                <c:pt idx="591">
                  <c:v>14695380</c:v>
                </c:pt>
                <c:pt idx="592">
                  <c:v>14695380</c:v>
                </c:pt>
                <c:pt idx="593">
                  <c:v>14695380</c:v>
                </c:pt>
                <c:pt idx="594">
                  <c:v>14695380</c:v>
                </c:pt>
                <c:pt idx="595">
                  <c:v>14695380</c:v>
                </c:pt>
                <c:pt idx="596">
                  <c:v>14695380</c:v>
                </c:pt>
                <c:pt idx="597">
                  <c:v>14695380</c:v>
                </c:pt>
                <c:pt idx="598">
                  <c:v>14695380</c:v>
                </c:pt>
                <c:pt idx="599">
                  <c:v>14695380</c:v>
                </c:pt>
                <c:pt idx="600">
                  <c:v>14695380</c:v>
                </c:pt>
                <c:pt idx="601">
                  <c:v>14695380</c:v>
                </c:pt>
                <c:pt idx="602">
                  <c:v>14695380</c:v>
                </c:pt>
                <c:pt idx="603">
                  <c:v>14695380</c:v>
                </c:pt>
                <c:pt idx="604">
                  <c:v>14695380</c:v>
                </c:pt>
                <c:pt idx="605">
                  <c:v>14695380</c:v>
                </c:pt>
                <c:pt idx="606">
                  <c:v>14695380</c:v>
                </c:pt>
                <c:pt idx="607">
                  <c:v>14695380</c:v>
                </c:pt>
                <c:pt idx="608">
                  <c:v>14695380</c:v>
                </c:pt>
                <c:pt idx="609">
                  <c:v>14695380</c:v>
                </c:pt>
                <c:pt idx="610">
                  <c:v>14695380</c:v>
                </c:pt>
                <c:pt idx="611">
                  <c:v>14695380</c:v>
                </c:pt>
                <c:pt idx="612">
                  <c:v>14695380</c:v>
                </c:pt>
                <c:pt idx="613">
                  <c:v>14695380</c:v>
                </c:pt>
                <c:pt idx="614">
                  <c:v>14695380</c:v>
                </c:pt>
                <c:pt idx="615">
                  <c:v>14695380</c:v>
                </c:pt>
                <c:pt idx="616">
                  <c:v>14695380</c:v>
                </c:pt>
                <c:pt idx="617">
                  <c:v>14695380</c:v>
                </c:pt>
                <c:pt idx="618">
                  <c:v>14695380</c:v>
                </c:pt>
                <c:pt idx="619">
                  <c:v>14695380</c:v>
                </c:pt>
                <c:pt idx="620">
                  <c:v>14695380</c:v>
                </c:pt>
                <c:pt idx="621">
                  <c:v>14695380</c:v>
                </c:pt>
                <c:pt idx="622">
                  <c:v>14695380</c:v>
                </c:pt>
                <c:pt idx="623">
                  <c:v>14695380</c:v>
                </c:pt>
                <c:pt idx="624">
                  <c:v>14695380</c:v>
                </c:pt>
                <c:pt idx="625">
                  <c:v>14695380</c:v>
                </c:pt>
                <c:pt idx="626">
                  <c:v>14695380</c:v>
                </c:pt>
                <c:pt idx="627">
                  <c:v>14695380</c:v>
                </c:pt>
                <c:pt idx="628">
                  <c:v>14695380</c:v>
                </c:pt>
                <c:pt idx="629">
                  <c:v>14695380</c:v>
                </c:pt>
                <c:pt idx="630">
                  <c:v>14695380</c:v>
                </c:pt>
                <c:pt idx="631">
                  <c:v>14695380</c:v>
                </c:pt>
                <c:pt idx="632">
                  <c:v>14695380</c:v>
                </c:pt>
                <c:pt idx="633">
                  <c:v>14695380</c:v>
                </c:pt>
                <c:pt idx="634">
                  <c:v>14695380</c:v>
                </c:pt>
                <c:pt idx="635">
                  <c:v>14695380</c:v>
                </c:pt>
                <c:pt idx="636">
                  <c:v>14695380</c:v>
                </c:pt>
                <c:pt idx="637">
                  <c:v>14695380</c:v>
                </c:pt>
                <c:pt idx="638">
                  <c:v>14695380</c:v>
                </c:pt>
                <c:pt idx="639">
                  <c:v>14695380</c:v>
                </c:pt>
                <c:pt idx="640">
                  <c:v>14695380</c:v>
                </c:pt>
                <c:pt idx="641">
                  <c:v>14695380</c:v>
                </c:pt>
                <c:pt idx="642">
                  <c:v>14695380</c:v>
                </c:pt>
                <c:pt idx="643">
                  <c:v>14695380</c:v>
                </c:pt>
                <c:pt idx="644">
                  <c:v>14695380</c:v>
                </c:pt>
                <c:pt idx="645">
                  <c:v>14695380</c:v>
                </c:pt>
                <c:pt idx="646">
                  <c:v>14695380</c:v>
                </c:pt>
                <c:pt idx="647">
                  <c:v>14695380</c:v>
                </c:pt>
                <c:pt idx="648">
                  <c:v>14695380</c:v>
                </c:pt>
                <c:pt idx="649">
                  <c:v>14695380</c:v>
                </c:pt>
                <c:pt idx="650">
                  <c:v>14695380</c:v>
                </c:pt>
                <c:pt idx="651">
                  <c:v>14695380</c:v>
                </c:pt>
                <c:pt idx="652">
                  <c:v>14695380</c:v>
                </c:pt>
                <c:pt idx="653">
                  <c:v>14695380</c:v>
                </c:pt>
                <c:pt idx="654">
                  <c:v>14695380</c:v>
                </c:pt>
                <c:pt idx="655">
                  <c:v>14695380</c:v>
                </c:pt>
                <c:pt idx="656">
                  <c:v>14695380</c:v>
                </c:pt>
                <c:pt idx="657">
                  <c:v>14695380</c:v>
                </c:pt>
                <c:pt idx="658">
                  <c:v>14695380</c:v>
                </c:pt>
                <c:pt idx="659">
                  <c:v>14695380</c:v>
                </c:pt>
                <c:pt idx="660">
                  <c:v>14695380</c:v>
                </c:pt>
                <c:pt idx="661">
                  <c:v>14695380</c:v>
                </c:pt>
                <c:pt idx="662">
                  <c:v>14695380</c:v>
                </c:pt>
                <c:pt idx="663">
                  <c:v>14695380</c:v>
                </c:pt>
                <c:pt idx="664">
                  <c:v>14695380</c:v>
                </c:pt>
                <c:pt idx="665">
                  <c:v>14695380</c:v>
                </c:pt>
                <c:pt idx="666">
                  <c:v>14695380</c:v>
                </c:pt>
                <c:pt idx="667">
                  <c:v>14695380</c:v>
                </c:pt>
                <c:pt idx="668">
                  <c:v>14695380</c:v>
                </c:pt>
                <c:pt idx="669">
                  <c:v>14695380</c:v>
                </c:pt>
                <c:pt idx="670">
                  <c:v>14695380</c:v>
                </c:pt>
                <c:pt idx="671">
                  <c:v>14695380</c:v>
                </c:pt>
                <c:pt idx="672">
                  <c:v>14695380</c:v>
                </c:pt>
                <c:pt idx="673">
                  <c:v>14695380</c:v>
                </c:pt>
                <c:pt idx="674">
                  <c:v>14695380</c:v>
                </c:pt>
                <c:pt idx="675">
                  <c:v>14695380</c:v>
                </c:pt>
                <c:pt idx="676">
                  <c:v>14695380</c:v>
                </c:pt>
                <c:pt idx="677">
                  <c:v>14695380</c:v>
                </c:pt>
                <c:pt idx="678">
                  <c:v>14695380</c:v>
                </c:pt>
                <c:pt idx="679">
                  <c:v>14695380</c:v>
                </c:pt>
                <c:pt idx="680">
                  <c:v>14695380</c:v>
                </c:pt>
                <c:pt idx="681">
                  <c:v>14695380</c:v>
                </c:pt>
                <c:pt idx="682">
                  <c:v>14695380</c:v>
                </c:pt>
                <c:pt idx="683">
                  <c:v>14695380</c:v>
                </c:pt>
                <c:pt idx="684">
                  <c:v>14695380</c:v>
                </c:pt>
                <c:pt idx="685">
                  <c:v>14695380</c:v>
                </c:pt>
                <c:pt idx="686">
                  <c:v>14695380</c:v>
                </c:pt>
                <c:pt idx="687">
                  <c:v>14695380</c:v>
                </c:pt>
                <c:pt idx="688">
                  <c:v>14695380</c:v>
                </c:pt>
                <c:pt idx="689">
                  <c:v>14695380</c:v>
                </c:pt>
                <c:pt idx="690">
                  <c:v>14695380</c:v>
                </c:pt>
                <c:pt idx="691">
                  <c:v>14695380</c:v>
                </c:pt>
                <c:pt idx="692">
                  <c:v>14695380</c:v>
                </c:pt>
                <c:pt idx="693">
                  <c:v>14695380</c:v>
                </c:pt>
                <c:pt idx="694">
                  <c:v>14695380</c:v>
                </c:pt>
                <c:pt idx="695">
                  <c:v>14695380</c:v>
                </c:pt>
                <c:pt idx="696">
                  <c:v>14695380</c:v>
                </c:pt>
                <c:pt idx="697">
                  <c:v>14695380</c:v>
                </c:pt>
                <c:pt idx="698">
                  <c:v>14695380</c:v>
                </c:pt>
                <c:pt idx="699">
                  <c:v>14695380</c:v>
                </c:pt>
                <c:pt idx="700">
                  <c:v>14695380</c:v>
                </c:pt>
                <c:pt idx="701">
                  <c:v>14695380</c:v>
                </c:pt>
                <c:pt idx="702">
                  <c:v>14695380</c:v>
                </c:pt>
                <c:pt idx="703">
                  <c:v>14695380</c:v>
                </c:pt>
                <c:pt idx="704">
                  <c:v>14695380</c:v>
                </c:pt>
                <c:pt idx="705">
                  <c:v>14695380</c:v>
                </c:pt>
                <c:pt idx="706">
                  <c:v>14695380</c:v>
                </c:pt>
                <c:pt idx="707">
                  <c:v>14695380</c:v>
                </c:pt>
                <c:pt idx="708">
                  <c:v>14695380</c:v>
                </c:pt>
                <c:pt idx="709">
                  <c:v>14695380</c:v>
                </c:pt>
                <c:pt idx="710">
                  <c:v>14695380</c:v>
                </c:pt>
                <c:pt idx="711">
                  <c:v>14695380</c:v>
                </c:pt>
                <c:pt idx="712">
                  <c:v>14695380</c:v>
                </c:pt>
                <c:pt idx="713">
                  <c:v>14695380</c:v>
                </c:pt>
                <c:pt idx="714">
                  <c:v>14695380</c:v>
                </c:pt>
                <c:pt idx="715">
                  <c:v>14695380</c:v>
                </c:pt>
                <c:pt idx="716">
                  <c:v>14695380</c:v>
                </c:pt>
                <c:pt idx="717">
                  <c:v>14695380</c:v>
                </c:pt>
                <c:pt idx="718">
                  <c:v>14695380</c:v>
                </c:pt>
                <c:pt idx="719">
                  <c:v>14695380</c:v>
                </c:pt>
                <c:pt idx="720">
                  <c:v>14695380</c:v>
                </c:pt>
                <c:pt idx="721">
                  <c:v>14695380</c:v>
                </c:pt>
                <c:pt idx="722">
                  <c:v>14695380</c:v>
                </c:pt>
                <c:pt idx="723">
                  <c:v>14695380</c:v>
                </c:pt>
                <c:pt idx="724">
                  <c:v>14695380</c:v>
                </c:pt>
                <c:pt idx="725">
                  <c:v>14695380</c:v>
                </c:pt>
                <c:pt idx="726">
                  <c:v>14695380</c:v>
                </c:pt>
                <c:pt idx="727">
                  <c:v>14695380</c:v>
                </c:pt>
                <c:pt idx="728">
                  <c:v>14695380</c:v>
                </c:pt>
                <c:pt idx="729">
                  <c:v>14695380</c:v>
                </c:pt>
                <c:pt idx="730">
                  <c:v>14695380</c:v>
                </c:pt>
                <c:pt idx="731">
                  <c:v>14695380</c:v>
                </c:pt>
                <c:pt idx="732">
                  <c:v>14695380</c:v>
                </c:pt>
                <c:pt idx="733">
                  <c:v>14695380</c:v>
                </c:pt>
                <c:pt idx="734">
                  <c:v>14695380</c:v>
                </c:pt>
                <c:pt idx="735">
                  <c:v>14695380</c:v>
                </c:pt>
                <c:pt idx="736">
                  <c:v>14695380</c:v>
                </c:pt>
                <c:pt idx="737">
                  <c:v>14695380</c:v>
                </c:pt>
                <c:pt idx="738">
                  <c:v>14695380</c:v>
                </c:pt>
                <c:pt idx="739">
                  <c:v>14695380</c:v>
                </c:pt>
                <c:pt idx="740">
                  <c:v>14695380</c:v>
                </c:pt>
                <c:pt idx="741">
                  <c:v>14695380</c:v>
                </c:pt>
                <c:pt idx="742">
                  <c:v>14695380</c:v>
                </c:pt>
                <c:pt idx="743">
                  <c:v>14695380</c:v>
                </c:pt>
                <c:pt idx="744">
                  <c:v>14695380</c:v>
                </c:pt>
                <c:pt idx="745">
                  <c:v>14695380</c:v>
                </c:pt>
                <c:pt idx="746">
                  <c:v>14695380</c:v>
                </c:pt>
                <c:pt idx="747">
                  <c:v>14695380</c:v>
                </c:pt>
                <c:pt idx="748">
                  <c:v>14695380</c:v>
                </c:pt>
                <c:pt idx="749">
                  <c:v>14695380</c:v>
                </c:pt>
                <c:pt idx="750">
                  <c:v>14695380</c:v>
                </c:pt>
                <c:pt idx="751">
                  <c:v>14695380</c:v>
                </c:pt>
                <c:pt idx="752">
                  <c:v>14695380</c:v>
                </c:pt>
                <c:pt idx="753">
                  <c:v>14695380</c:v>
                </c:pt>
                <c:pt idx="754">
                  <c:v>14695380</c:v>
                </c:pt>
                <c:pt idx="755">
                  <c:v>14695380</c:v>
                </c:pt>
                <c:pt idx="756">
                  <c:v>14695380</c:v>
                </c:pt>
                <c:pt idx="757">
                  <c:v>14695380</c:v>
                </c:pt>
                <c:pt idx="758">
                  <c:v>14695380</c:v>
                </c:pt>
                <c:pt idx="759">
                  <c:v>14695380</c:v>
                </c:pt>
                <c:pt idx="760">
                  <c:v>14695380</c:v>
                </c:pt>
                <c:pt idx="761">
                  <c:v>14695380</c:v>
                </c:pt>
                <c:pt idx="762">
                  <c:v>14695380</c:v>
                </c:pt>
                <c:pt idx="763">
                  <c:v>14695380</c:v>
                </c:pt>
                <c:pt idx="764">
                  <c:v>14695380</c:v>
                </c:pt>
                <c:pt idx="765">
                  <c:v>14695380</c:v>
                </c:pt>
                <c:pt idx="766">
                  <c:v>14695380</c:v>
                </c:pt>
                <c:pt idx="767">
                  <c:v>14695380</c:v>
                </c:pt>
                <c:pt idx="768">
                  <c:v>14695380</c:v>
                </c:pt>
                <c:pt idx="769">
                  <c:v>14695380</c:v>
                </c:pt>
                <c:pt idx="770">
                  <c:v>14695380</c:v>
                </c:pt>
                <c:pt idx="771">
                  <c:v>14695380</c:v>
                </c:pt>
                <c:pt idx="772">
                  <c:v>14695380</c:v>
                </c:pt>
                <c:pt idx="773">
                  <c:v>14695380</c:v>
                </c:pt>
                <c:pt idx="774">
                  <c:v>14695380</c:v>
                </c:pt>
                <c:pt idx="775">
                  <c:v>14695380</c:v>
                </c:pt>
                <c:pt idx="776">
                  <c:v>14695380</c:v>
                </c:pt>
                <c:pt idx="777">
                  <c:v>14695380</c:v>
                </c:pt>
                <c:pt idx="778">
                  <c:v>14695380</c:v>
                </c:pt>
                <c:pt idx="779">
                  <c:v>14695380</c:v>
                </c:pt>
                <c:pt idx="780">
                  <c:v>14695380</c:v>
                </c:pt>
                <c:pt idx="781">
                  <c:v>14695380</c:v>
                </c:pt>
                <c:pt idx="782">
                  <c:v>14695380</c:v>
                </c:pt>
                <c:pt idx="783">
                  <c:v>14695380</c:v>
                </c:pt>
                <c:pt idx="784">
                  <c:v>14695380</c:v>
                </c:pt>
                <c:pt idx="785">
                  <c:v>14695380</c:v>
                </c:pt>
                <c:pt idx="786">
                  <c:v>14695380</c:v>
                </c:pt>
                <c:pt idx="787">
                  <c:v>14695380</c:v>
                </c:pt>
                <c:pt idx="788">
                  <c:v>14695380</c:v>
                </c:pt>
                <c:pt idx="789">
                  <c:v>14695380</c:v>
                </c:pt>
                <c:pt idx="790">
                  <c:v>14695380</c:v>
                </c:pt>
                <c:pt idx="791">
                  <c:v>14695380</c:v>
                </c:pt>
                <c:pt idx="792">
                  <c:v>14695380</c:v>
                </c:pt>
                <c:pt idx="793">
                  <c:v>14695380</c:v>
                </c:pt>
                <c:pt idx="794">
                  <c:v>14695380</c:v>
                </c:pt>
                <c:pt idx="795">
                  <c:v>14695380</c:v>
                </c:pt>
                <c:pt idx="796">
                  <c:v>14695380</c:v>
                </c:pt>
                <c:pt idx="797">
                  <c:v>14695380</c:v>
                </c:pt>
                <c:pt idx="798">
                  <c:v>14695380</c:v>
                </c:pt>
                <c:pt idx="799">
                  <c:v>14695380</c:v>
                </c:pt>
                <c:pt idx="800">
                  <c:v>14695380</c:v>
                </c:pt>
                <c:pt idx="801">
                  <c:v>14695380</c:v>
                </c:pt>
                <c:pt idx="802">
                  <c:v>14695380</c:v>
                </c:pt>
                <c:pt idx="803">
                  <c:v>14695380</c:v>
                </c:pt>
                <c:pt idx="804">
                  <c:v>14695380</c:v>
                </c:pt>
                <c:pt idx="805">
                  <c:v>14695380</c:v>
                </c:pt>
                <c:pt idx="806">
                  <c:v>14695380</c:v>
                </c:pt>
                <c:pt idx="807">
                  <c:v>14695380</c:v>
                </c:pt>
                <c:pt idx="808">
                  <c:v>14695380</c:v>
                </c:pt>
                <c:pt idx="809">
                  <c:v>14695380</c:v>
                </c:pt>
                <c:pt idx="810">
                  <c:v>14695380</c:v>
                </c:pt>
                <c:pt idx="811">
                  <c:v>14695380</c:v>
                </c:pt>
                <c:pt idx="812">
                  <c:v>14695380</c:v>
                </c:pt>
                <c:pt idx="813">
                  <c:v>14695380</c:v>
                </c:pt>
                <c:pt idx="814">
                  <c:v>14695380</c:v>
                </c:pt>
                <c:pt idx="815">
                  <c:v>14695380</c:v>
                </c:pt>
                <c:pt idx="816">
                  <c:v>14695380</c:v>
                </c:pt>
                <c:pt idx="817">
                  <c:v>14695380</c:v>
                </c:pt>
                <c:pt idx="818">
                  <c:v>14695380</c:v>
                </c:pt>
                <c:pt idx="819">
                  <c:v>14695380</c:v>
                </c:pt>
                <c:pt idx="820">
                  <c:v>14695380</c:v>
                </c:pt>
                <c:pt idx="821">
                  <c:v>14695380</c:v>
                </c:pt>
                <c:pt idx="822">
                  <c:v>14695380</c:v>
                </c:pt>
                <c:pt idx="823">
                  <c:v>14695380</c:v>
                </c:pt>
                <c:pt idx="824">
                  <c:v>14695380</c:v>
                </c:pt>
                <c:pt idx="825">
                  <c:v>14695380</c:v>
                </c:pt>
                <c:pt idx="826">
                  <c:v>14695380</c:v>
                </c:pt>
                <c:pt idx="827">
                  <c:v>14695380</c:v>
                </c:pt>
                <c:pt idx="828">
                  <c:v>14695380</c:v>
                </c:pt>
                <c:pt idx="829">
                  <c:v>14695380</c:v>
                </c:pt>
                <c:pt idx="830">
                  <c:v>14695380</c:v>
                </c:pt>
                <c:pt idx="831">
                  <c:v>14695380</c:v>
                </c:pt>
                <c:pt idx="832">
                  <c:v>14695380</c:v>
                </c:pt>
                <c:pt idx="833">
                  <c:v>14695380</c:v>
                </c:pt>
                <c:pt idx="834">
                  <c:v>14695380</c:v>
                </c:pt>
                <c:pt idx="835">
                  <c:v>14695380</c:v>
                </c:pt>
                <c:pt idx="836">
                  <c:v>14695380</c:v>
                </c:pt>
                <c:pt idx="837">
                  <c:v>14695380</c:v>
                </c:pt>
                <c:pt idx="838">
                  <c:v>14695380</c:v>
                </c:pt>
                <c:pt idx="839">
                  <c:v>14695380</c:v>
                </c:pt>
                <c:pt idx="840">
                  <c:v>14695380</c:v>
                </c:pt>
                <c:pt idx="841">
                  <c:v>14695380</c:v>
                </c:pt>
                <c:pt idx="842">
                  <c:v>14695380</c:v>
                </c:pt>
                <c:pt idx="843">
                  <c:v>14695380</c:v>
                </c:pt>
                <c:pt idx="844">
                  <c:v>14695380</c:v>
                </c:pt>
                <c:pt idx="845">
                  <c:v>14695380</c:v>
                </c:pt>
                <c:pt idx="846">
                  <c:v>14695380</c:v>
                </c:pt>
                <c:pt idx="847">
                  <c:v>14695380</c:v>
                </c:pt>
                <c:pt idx="848">
                  <c:v>14695380</c:v>
                </c:pt>
                <c:pt idx="849">
                  <c:v>14695380</c:v>
                </c:pt>
                <c:pt idx="850">
                  <c:v>14695380</c:v>
                </c:pt>
                <c:pt idx="851">
                  <c:v>14695380</c:v>
                </c:pt>
                <c:pt idx="852">
                  <c:v>14695380</c:v>
                </c:pt>
                <c:pt idx="853">
                  <c:v>14695380</c:v>
                </c:pt>
                <c:pt idx="854">
                  <c:v>14695380</c:v>
                </c:pt>
                <c:pt idx="855">
                  <c:v>14695380</c:v>
                </c:pt>
                <c:pt idx="856">
                  <c:v>14695380</c:v>
                </c:pt>
                <c:pt idx="857">
                  <c:v>14695380</c:v>
                </c:pt>
                <c:pt idx="858">
                  <c:v>14695380</c:v>
                </c:pt>
                <c:pt idx="859">
                  <c:v>14695380</c:v>
                </c:pt>
                <c:pt idx="860">
                  <c:v>14695380</c:v>
                </c:pt>
                <c:pt idx="861">
                  <c:v>14695380</c:v>
                </c:pt>
                <c:pt idx="862">
                  <c:v>14695380</c:v>
                </c:pt>
                <c:pt idx="863">
                  <c:v>14695380</c:v>
                </c:pt>
                <c:pt idx="864">
                  <c:v>14695380</c:v>
                </c:pt>
                <c:pt idx="865">
                  <c:v>14695380</c:v>
                </c:pt>
                <c:pt idx="866">
                  <c:v>14695380</c:v>
                </c:pt>
                <c:pt idx="867">
                  <c:v>14695380</c:v>
                </c:pt>
                <c:pt idx="868">
                  <c:v>14695380</c:v>
                </c:pt>
                <c:pt idx="869">
                  <c:v>14695380</c:v>
                </c:pt>
                <c:pt idx="870">
                  <c:v>14695380</c:v>
                </c:pt>
                <c:pt idx="871">
                  <c:v>14695380</c:v>
                </c:pt>
                <c:pt idx="872">
                  <c:v>14695380</c:v>
                </c:pt>
                <c:pt idx="873">
                  <c:v>14695380</c:v>
                </c:pt>
                <c:pt idx="874">
                  <c:v>14695380</c:v>
                </c:pt>
                <c:pt idx="875">
                  <c:v>14695380</c:v>
                </c:pt>
                <c:pt idx="876">
                  <c:v>14695380</c:v>
                </c:pt>
                <c:pt idx="877">
                  <c:v>14695380</c:v>
                </c:pt>
                <c:pt idx="878">
                  <c:v>14695380</c:v>
                </c:pt>
                <c:pt idx="879">
                  <c:v>14695380</c:v>
                </c:pt>
                <c:pt idx="880">
                  <c:v>14695380</c:v>
                </c:pt>
                <c:pt idx="881">
                  <c:v>14695380</c:v>
                </c:pt>
                <c:pt idx="882">
                  <c:v>14695380</c:v>
                </c:pt>
                <c:pt idx="883">
                  <c:v>14695380</c:v>
                </c:pt>
                <c:pt idx="884">
                  <c:v>14695380</c:v>
                </c:pt>
                <c:pt idx="885">
                  <c:v>14695380</c:v>
                </c:pt>
                <c:pt idx="886">
                  <c:v>14695380</c:v>
                </c:pt>
                <c:pt idx="887">
                  <c:v>14695380</c:v>
                </c:pt>
                <c:pt idx="888">
                  <c:v>14695380</c:v>
                </c:pt>
                <c:pt idx="889">
                  <c:v>14695380</c:v>
                </c:pt>
                <c:pt idx="890">
                  <c:v>14695380</c:v>
                </c:pt>
                <c:pt idx="891">
                  <c:v>14695380</c:v>
                </c:pt>
                <c:pt idx="892">
                  <c:v>14695380</c:v>
                </c:pt>
                <c:pt idx="893">
                  <c:v>14695380</c:v>
                </c:pt>
                <c:pt idx="894">
                  <c:v>14695380</c:v>
                </c:pt>
                <c:pt idx="895">
                  <c:v>14695380</c:v>
                </c:pt>
                <c:pt idx="896">
                  <c:v>14695380</c:v>
                </c:pt>
                <c:pt idx="897">
                  <c:v>14695380</c:v>
                </c:pt>
                <c:pt idx="898">
                  <c:v>14695380</c:v>
                </c:pt>
                <c:pt idx="899">
                  <c:v>14695380</c:v>
                </c:pt>
                <c:pt idx="900">
                  <c:v>14695380</c:v>
                </c:pt>
                <c:pt idx="901">
                  <c:v>14695380</c:v>
                </c:pt>
                <c:pt idx="902">
                  <c:v>14695380</c:v>
                </c:pt>
                <c:pt idx="903">
                  <c:v>14695380</c:v>
                </c:pt>
                <c:pt idx="904">
                  <c:v>14695380</c:v>
                </c:pt>
                <c:pt idx="905">
                  <c:v>14695380</c:v>
                </c:pt>
                <c:pt idx="906">
                  <c:v>14695380</c:v>
                </c:pt>
                <c:pt idx="907">
                  <c:v>14695380</c:v>
                </c:pt>
                <c:pt idx="908">
                  <c:v>14695380</c:v>
                </c:pt>
                <c:pt idx="909">
                  <c:v>14695380</c:v>
                </c:pt>
                <c:pt idx="910">
                  <c:v>14695380</c:v>
                </c:pt>
                <c:pt idx="911">
                  <c:v>14695380</c:v>
                </c:pt>
                <c:pt idx="912">
                  <c:v>14695380</c:v>
                </c:pt>
                <c:pt idx="913">
                  <c:v>14695380</c:v>
                </c:pt>
                <c:pt idx="914">
                  <c:v>14695380</c:v>
                </c:pt>
                <c:pt idx="915">
                  <c:v>14695380</c:v>
                </c:pt>
                <c:pt idx="916">
                  <c:v>14695380</c:v>
                </c:pt>
                <c:pt idx="917">
                  <c:v>14695380</c:v>
                </c:pt>
                <c:pt idx="918">
                  <c:v>14695380</c:v>
                </c:pt>
                <c:pt idx="919">
                  <c:v>14695380</c:v>
                </c:pt>
                <c:pt idx="920">
                  <c:v>14695380</c:v>
                </c:pt>
                <c:pt idx="921">
                  <c:v>14695380</c:v>
                </c:pt>
                <c:pt idx="922">
                  <c:v>14695380</c:v>
                </c:pt>
                <c:pt idx="923">
                  <c:v>14695380</c:v>
                </c:pt>
                <c:pt idx="924">
                  <c:v>14695380</c:v>
                </c:pt>
                <c:pt idx="925">
                  <c:v>14695380</c:v>
                </c:pt>
                <c:pt idx="926">
                  <c:v>14695380</c:v>
                </c:pt>
                <c:pt idx="927">
                  <c:v>14695380</c:v>
                </c:pt>
                <c:pt idx="928">
                  <c:v>14695380</c:v>
                </c:pt>
                <c:pt idx="929">
                  <c:v>14695380</c:v>
                </c:pt>
                <c:pt idx="930">
                  <c:v>14695380</c:v>
                </c:pt>
                <c:pt idx="931">
                  <c:v>14695380</c:v>
                </c:pt>
                <c:pt idx="932">
                  <c:v>14695380</c:v>
                </c:pt>
                <c:pt idx="933">
                  <c:v>14695380</c:v>
                </c:pt>
                <c:pt idx="934">
                  <c:v>14695380</c:v>
                </c:pt>
                <c:pt idx="935">
                  <c:v>14695380</c:v>
                </c:pt>
                <c:pt idx="936">
                  <c:v>14695380</c:v>
                </c:pt>
                <c:pt idx="937">
                  <c:v>14695380</c:v>
                </c:pt>
                <c:pt idx="938">
                  <c:v>14695380</c:v>
                </c:pt>
                <c:pt idx="939">
                  <c:v>14695380</c:v>
                </c:pt>
                <c:pt idx="940">
                  <c:v>14695380</c:v>
                </c:pt>
                <c:pt idx="941">
                  <c:v>14695380</c:v>
                </c:pt>
                <c:pt idx="942">
                  <c:v>14695380</c:v>
                </c:pt>
                <c:pt idx="943">
                  <c:v>14695380</c:v>
                </c:pt>
                <c:pt idx="944">
                  <c:v>14695380</c:v>
                </c:pt>
                <c:pt idx="945">
                  <c:v>14695380</c:v>
                </c:pt>
                <c:pt idx="946">
                  <c:v>14695380</c:v>
                </c:pt>
                <c:pt idx="947">
                  <c:v>14695380</c:v>
                </c:pt>
                <c:pt idx="948">
                  <c:v>14695380</c:v>
                </c:pt>
                <c:pt idx="949">
                  <c:v>14695380</c:v>
                </c:pt>
                <c:pt idx="950">
                  <c:v>14695380</c:v>
                </c:pt>
                <c:pt idx="951">
                  <c:v>14695380</c:v>
                </c:pt>
                <c:pt idx="952">
                  <c:v>14695380</c:v>
                </c:pt>
                <c:pt idx="953">
                  <c:v>14695380</c:v>
                </c:pt>
                <c:pt idx="954">
                  <c:v>14695380</c:v>
                </c:pt>
                <c:pt idx="955">
                  <c:v>14695380</c:v>
                </c:pt>
                <c:pt idx="956">
                  <c:v>14695380</c:v>
                </c:pt>
                <c:pt idx="957">
                  <c:v>14695380</c:v>
                </c:pt>
                <c:pt idx="958">
                  <c:v>14695380</c:v>
                </c:pt>
                <c:pt idx="959">
                  <c:v>14695380</c:v>
                </c:pt>
                <c:pt idx="960">
                  <c:v>14695380</c:v>
                </c:pt>
                <c:pt idx="961">
                  <c:v>14695380</c:v>
                </c:pt>
                <c:pt idx="962">
                  <c:v>14695380</c:v>
                </c:pt>
                <c:pt idx="963">
                  <c:v>14695380</c:v>
                </c:pt>
                <c:pt idx="964">
                  <c:v>14695380</c:v>
                </c:pt>
                <c:pt idx="965">
                  <c:v>14695380</c:v>
                </c:pt>
                <c:pt idx="966">
                  <c:v>14695380</c:v>
                </c:pt>
                <c:pt idx="967">
                  <c:v>14695380</c:v>
                </c:pt>
                <c:pt idx="968">
                  <c:v>14695380</c:v>
                </c:pt>
                <c:pt idx="969">
                  <c:v>14695380</c:v>
                </c:pt>
                <c:pt idx="970">
                  <c:v>14695380</c:v>
                </c:pt>
                <c:pt idx="971">
                  <c:v>14695380</c:v>
                </c:pt>
                <c:pt idx="972">
                  <c:v>14695380</c:v>
                </c:pt>
                <c:pt idx="973">
                  <c:v>14695380</c:v>
                </c:pt>
                <c:pt idx="974">
                  <c:v>14695380</c:v>
                </c:pt>
                <c:pt idx="975">
                  <c:v>14695380</c:v>
                </c:pt>
                <c:pt idx="976">
                  <c:v>14695380</c:v>
                </c:pt>
                <c:pt idx="977">
                  <c:v>14695380</c:v>
                </c:pt>
                <c:pt idx="978">
                  <c:v>14695380</c:v>
                </c:pt>
                <c:pt idx="979">
                  <c:v>14695380</c:v>
                </c:pt>
                <c:pt idx="980">
                  <c:v>14695380</c:v>
                </c:pt>
                <c:pt idx="981">
                  <c:v>14695380</c:v>
                </c:pt>
                <c:pt idx="982">
                  <c:v>14695380</c:v>
                </c:pt>
                <c:pt idx="983">
                  <c:v>14695380</c:v>
                </c:pt>
                <c:pt idx="984">
                  <c:v>14695380</c:v>
                </c:pt>
                <c:pt idx="985">
                  <c:v>14695380</c:v>
                </c:pt>
                <c:pt idx="986">
                  <c:v>14695380</c:v>
                </c:pt>
                <c:pt idx="987">
                  <c:v>14695380</c:v>
                </c:pt>
                <c:pt idx="988">
                  <c:v>14695380</c:v>
                </c:pt>
                <c:pt idx="989">
                  <c:v>14695380</c:v>
                </c:pt>
                <c:pt idx="990">
                  <c:v>14695380</c:v>
                </c:pt>
                <c:pt idx="991">
                  <c:v>14695380</c:v>
                </c:pt>
                <c:pt idx="992">
                  <c:v>14695380</c:v>
                </c:pt>
                <c:pt idx="993">
                  <c:v>14695380</c:v>
                </c:pt>
                <c:pt idx="994">
                  <c:v>14695380</c:v>
                </c:pt>
                <c:pt idx="995">
                  <c:v>14695380</c:v>
                </c:pt>
                <c:pt idx="996">
                  <c:v>14695380</c:v>
                </c:pt>
                <c:pt idx="997">
                  <c:v>14695380</c:v>
                </c:pt>
                <c:pt idx="998">
                  <c:v>14695380</c:v>
                </c:pt>
                <c:pt idx="999">
                  <c:v>14695380</c:v>
                </c:pt>
                <c:pt idx="1000">
                  <c:v>14695380</c:v>
                </c:pt>
                <c:pt idx="1001">
                  <c:v>14695380</c:v>
                </c:pt>
                <c:pt idx="1002">
                  <c:v>14695380</c:v>
                </c:pt>
                <c:pt idx="1003">
                  <c:v>14695380</c:v>
                </c:pt>
                <c:pt idx="1004">
                  <c:v>14695380</c:v>
                </c:pt>
                <c:pt idx="1005">
                  <c:v>14695380</c:v>
                </c:pt>
                <c:pt idx="1006">
                  <c:v>14695380</c:v>
                </c:pt>
                <c:pt idx="1007">
                  <c:v>14695380</c:v>
                </c:pt>
                <c:pt idx="1008">
                  <c:v>14695380</c:v>
                </c:pt>
                <c:pt idx="1009">
                  <c:v>14695380</c:v>
                </c:pt>
                <c:pt idx="1010">
                  <c:v>14695380</c:v>
                </c:pt>
                <c:pt idx="1011">
                  <c:v>14695380</c:v>
                </c:pt>
                <c:pt idx="1012">
                  <c:v>14695380</c:v>
                </c:pt>
                <c:pt idx="1013">
                  <c:v>14695380</c:v>
                </c:pt>
                <c:pt idx="1014">
                  <c:v>14695380</c:v>
                </c:pt>
                <c:pt idx="1015">
                  <c:v>14695380</c:v>
                </c:pt>
                <c:pt idx="1016">
                  <c:v>14695380</c:v>
                </c:pt>
                <c:pt idx="1017">
                  <c:v>14695380</c:v>
                </c:pt>
                <c:pt idx="1018">
                  <c:v>14695380</c:v>
                </c:pt>
                <c:pt idx="1019">
                  <c:v>14695380</c:v>
                </c:pt>
                <c:pt idx="1020">
                  <c:v>14695380</c:v>
                </c:pt>
                <c:pt idx="1021">
                  <c:v>14695380</c:v>
                </c:pt>
                <c:pt idx="1022">
                  <c:v>14695380</c:v>
                </c:pt>
                <c:pt idx="1023">
                  <c:v>14695380</c:v>
                </c:pt>
                <c:pt idx="1024">
                  <c:v>14695380</c:v>
                </c:pt>
                <c:pt idx="1025">
                  <c:v>14695380</c:v>
                </c:pt>
                <c:pt idx="1026">
                  <c:v>14695380</c:v>
                </c:pt>
                <c:pt idx="1027">
                  <c:v>14695380</c:v>
                </c:pt>
                <c:pt idx="1028">
                  <c:v>14695380</c:v>
                </c:pt>
                <c:pt idx="1029">
                  <c:v>14695380</c:v>
                </c:pt>
                <c:pt idx="1030">
                  <c:v>14695380</c:v>
                </c:pt>
                <c:pt idx="1031">
                  <c:v>14695380</c:v>
                </c:pt>
                <c:pt idx="1032">
                  <c:v>14695380</c:v>
                </c:pt>
                <c:pt idx="1033">
                  <c:v>14695380</c:v>
                </c:pt>
                <c:pt idx="1034">
                  <c:v>14695380</c:v>
                </c:pt>
                <c:pt idx="1035">
                  <c:v>14695380</c:v>
                </c:pt>
                <c:pt idx="1036">
                  <c:v>14695380</c:v>
                </c:pt>
                <c:pt idx="1037">
                  <c:v>14695380</c:v>
                </c:pt>
                <c:pt idx="1038">
                  <c:v>14695380</c:v>
                </c:pt>
                <c:pt idx="1039">
                  <c:v>14695380</c:v>
                </c:pt>
                <c:pt idx="1040">
                  <c:v>14695380</c:v>
                </c:pt>
                <c:pt idx="1041">
                  <c:v>14695380</c:v>
                </c:pt>
                <c:pt idx="1042">
                  <c:v>14695380</c:v>
                </c:pt>
                <c:pt idx="1043">
                  <c:v>14695380</c:v>
                </c:pt>
                <c:pt idx="1044">
                  <c:v>14695380</c:v>
                </c:pt>
                <c:pt idx="1045">
                  <c:v>14695380</c:v>
                </c:pt>
                <c:pt idx="1046">
                  <c:v>14695380</c:v>
                </c:pt>
                <c:pt idx="1047">
                  <c:v>14695380</c:v>
                </c:pt>
                <c:pt idx="1048">
                  <c:v>14695380</c:v>
                </c:pt>
                <c:pt idx="1049">
                  <c:v>14695380</c:v>
                </c:pt>
                <c:pt idx="1050">
                  <c:v>14695380</c:v>
                </c:pt>
                <c:pt idx="1051">
                  <c:v>14695380</c:v>
                </c:pt>
                <c:pt idx="1052">
                  <c:v>14695380</c:v>
                </c:pt>
                <c:pt idx="1053">
                  <c:v>14695380</c:v>
                </c:pt>
                <c:pt idx="1054">
                  <c:v>14695380</c:v>
                </c:pt>
                <c:pt idx="1055">
                  <c:v>14695380</c:v>
                </c:pt>
                <c:pt idx="1056">
                  <c:v>14695380</c:v>
                </c:pt>
                <c:pt idx="1057">
                  <c:v>14695380</c:v>
                </c:pt>
                <c:pt idx="1058">
                  <c:v>14695380</c:v>
                </c:pt>
                <c:pt idx="1059">
                  <c:v>14695380</c:v>
                </c:pt>
                <c:pt idx="1060">
                  <c:v>14695380</c:v>
                </c:pt>
                <c:pt idx="1061">
                  <c:v>14695380</c:v>
                </c:pt>
                <c:pt idx="1062">
                  <c:v>14695380</c:v>
                </c:pt>
                <c:pt idx="1063">
                  <c:v>14695380</c:v>
                </c:pt>
                <c:pt idx="1064">
                  <c:v>14695380</c:v>
                </c:pt>
                <c:pt idx="1065">
                  <c:v>14695380</c:v>
                </c:pt>
                <c:pt idx="1066">
                  <c:v>14695380</c:v>
                </c:pt>
                <c:pt idx="1067">
                  <c:v>14695380</c:v>
                </c:pt>
                <c:pt idx="1068">
                  <c:v>14695380</c:v>
                </c:pt>
                <c:pt idx="1069">
                  <c:v>14695380</c:v>
                </c:pt>
                <c:pt idx="1070">
                  <c:v>14695380</c:v>
                </c:pt>
                <c:pt idx="1071">
                  <c:v>14695380</c:v>
                </c:pt>
                <c:pt idx="1072">
                  <c:v>14695380</c:v>
                </c:pt>
                <c:pt idx="1073">
                  <c:v>14695380</c:v>
                </c:pt>
                <c:pt idx="1074">
                  <c:v>14695380</c:v>
                </c:pt>
                <c:pt idx="1075">
                  <c:v>14695380</c:v>
                </c:pt>
                <c:pt idx="1076">
                  <c:v>14695380</c:v>
                </c:pt>
                <c:pt idx="1077">
                  <c:v>14695380</c:v>
                </c:pt>
                <c:pt idx="1078">
                  <c:v>14695380</c:v>
                </c:pt>
                <c:pt idx="1079">
                  <c:v>14695380</c:v>
                </c:pt>
                <c:pt idx="1080">
                  <c:v>14695380</c:v>
                </c:pt>
                <c:pt idx="1081">
                  <c:v>14695380</c:v>
                </c:pt>
                <c:pt idx="1082">
                  <c:v>14695380</c:v>
                </c:pt>
                <c:pt idx="1083">
                  <c:v>14695380</c:v>
                </c:pt>
                <c:pt idx="1084">
                  <c:v>14695380</c:v>
                </c:pt>
                <c:pt idx="1085">
                  <c:v>14695380</c:v>
                </c:pt>
                <c:pt idx="1086">
                  <c:v>14695380</c:v>
                </c:pt>
                <c:pt idx="1087">
                  <c:v>14695380</c:v>
                </c:pt>
                <c:pt idx="1088">
                  <c:v>14695380</c:v>
                </c:pt>
                <c:pt idx="1089">
                  <c:v>14695380</c:v>
                </c:pt>
                <c:pt idx="1090">
                  <c:v>14695380</c:v>
                </c:pt>
                <c:pt idx="1091">
                  <c:v>14695380</c:v>
                </c:pt>
                <c:pt idx="1092">
                  <c:v>14695380</c:v>
                </c:pt>
                <c:pt idx="1093">
                  <c:v>14695380</c:v>
                </c:pt>
                <c:pt idx="1094">
                  <c:v>14695380</c:v>
                </c:pt>
                <c:pt idx="1095">
                  <c:v>14695380</c:v>
                </c:pt>
                <c:pt idx="1096">
                  <c:v>14695380</c:v>
                </c:pt>
                <c:pt idx="1097">
                  <c:v>14695380</c:v>
                </c:pt>
                <c:pt idx="1098">
                  <c:v>14695380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74176"/>
        <c:axId val="153920256"/>
      </c:scatterChart>
      <c:valAx>
        <c:axId val="49474176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3920256"/>
        <c:crosses val="autoZero"/>
        <c:crossBetween val="midCat"/>
      </c:valAx>
      <c:valAx>
        <c:axId val="153920256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94741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5.7384615461048789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'Прямая промывка'!$B$31:$B$1129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</c:numCache>
            </c:numRef>
          </c:xVal>
          <c:yVal>
            <c:numRef>
              <c:f>'Прямая промывка'!#REF!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519168"/>
        <c:axId val="316521088"/>
      </c:scatterChart>
      <c:valAx>
        <c:axId val="316519168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16521088"/>
        <c:crosses val="autoZero"/>
        <c:crossBetween val="midCat"/>
      </c:valAx>
      <c:valAx>
        <c:axId val="31652108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16519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747063307333223"/>
          <c:y val="6.3694082463290266E-2"/>
          <c:w val="0.81172973504042134"/>
          <c:h val="0.8067147379939313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new!$B$30:$B$1128</c:f>
              <c:numCache>
                <c:formatCode>0</c:formatCode>
                <c:ptCount val="1099"/>
                <c:pt idx="0" formatCode="General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  <c:pt idx="900">
                  <c:v>4500</c:v>
                </c:pt>
                <c:pt idx="901">
                  <c:v>4505</c:v>
                </c:pt>
                <c:pt idx="902">
                  <c:v>4510</c:v>
                </c:pt>
                <c:pt idx="903">
                  <c:v>4515</c:v>
                </c:pt>
                <c:pt idx="904">
                  <c:v>4520</c:v>
                </c:pt>
                <c:pt idx="905">
                  <c:v>4525</c:v>
                </c:pt>
                <c:pt idx="906">
                  <c:v>4530</c:v>
                </c:pt>
                <c:pt idx="907">
                  <c:v>4535</c:v>
                </c:pt>
                <c:pt idx="908">
                  <c:v>4540</c:v>
                </c:pt>
                <c:pt idx="909">
                  <c:v>4545</c:v>
                </c:pt>
                <c:pt idx="910">
                  <c:v>4550</c:v>
                </c:pt>
                <c:pt idx="911">
                  <c:v>4555</c:v>
                </c:pt>
                <c:pt idx="912">
                  <c:v>4560</c:v>
                </c:pt>
                <c:pt idx="913">
                  <c:v>4565</c:v>
                </c:pt>
                <c:pt idx="914">
                  <c:v>4570</c:v>
                </c:pt>
                <c:pt idx="915">
                  <c:v>4575</c:v>
                </c:pt>
                <c:pt idx="916">
                  <c:v>4580</c:v>
                </c:pt>
                <c:pt idx="917">
                  <c:v>4585</c:v>
                </c:pt>
                <c:pt idx="918">
                  <c:v>4590</c:v>
                </c:pt>
                <c:pt idx="919">
                  <c:v>4595</c:v>
                </c:pt>
                <c:pt idx="920">
                  <c:v>4600</c:v>
                </c:pt>
                <c:pt idx="921">
                  <c:v>4605</c:v>
                </c:pt>
                <c:pt idx="922">
                  <c:v>4610</c:v>
                </c:pt>
                <c:pt idx="923">
                  <c:v>4615</c:v>
                </c:pt>
                <c:pt idx="924">
                  <c:v>4620</c:v>
                </c:pt>
                <c:pt idx="925">
                  <c:v>4625</c:v>
                </c:pt>
                <c:pt idx="926">
                  <c:v>4630</c:v>
                </c:pt>
                <c:pt idx="927">
                  <c:v>4635</c:v>
                </c:pt>
                <c:pt idx="928">
                  <c:v>4640</c:v>
                </c:pt>
                <c:pt idx="929">
                  <c:v>4645</c:v>
                </c:pt>
                <c:pt idx="930">
                  <c:v>4650</c:v>
                </c:pt>
                <c:pt idx="931">
                  <c:v>4655</c:v>
                </c:pt>
                <c:pt idx="932">
                  <c:v>4660</c:v>
                </c:pt>
                <c:pt idx="933">
                  <c:v>4665</c:v>
                </c:pt>
                <c:pt idx="934">
                  <c:v>4670</c:v>
                </c:pt>
                <c:pt idx="935">
                  <c:v>4675</c:v>
                </c:pt>
                <c:pt idx="936">
                  <c:v>4680</c:v>
                </c:pt>
                <c:pt idx="937">
                  <c:v>4685</c:v>
                </c:pt>
                <c:pt idx="938">
                  <c:v>4690</c:v>
                </c:pt>
                <c:pt idx="939">
                  <c:v>4695</c:v>
                </c:pt>
                <c:pt idx="940">
                  <c:v>4700</c:v>
                </c:pt>
                <c:pt idx="941">
                  <c:v>4705</c:v>
                </c:pt>
                <c:pt idx="942">
                  <c:v>4710</c:v>
                </c:pt>
                <c:pt idx="943">
                  <c:v>4715</c:v>
                </c:pt>
                <c:pt idx="944">
                  <c:v>4720</c:v>
                </c:pt>
                <c:pt idx="945">
                  <c:v>4725</c:v>
                </c:pt>
                <c:pt idx="946">
                  <c:v>4730</c:v>
                </c:pt>
                <c:pt idx="947">
                  <c:v>4735</c:v>
                </c:pt>
                <c:pt idx="948">
                  <c:v>4740</c:v>
                </c:pt>
                <c:pt idx="949">
                  <c:v>4745</c:v>
                </c:pt>
                <c:pt idx="950">
                  <c:v>4750</c:v>
                </c:pt>
                <c:pt idx="951">
                  <c:v>4755</c:v>
                </c:pt>
                <c:pt idx="952">
                  <c:v>4760</c:v>
                </c:pt>
                <c:pt idx="953">
                  <c:v>4765</c:v>
                </c:pt>
                <c:pt idx="954">
                  <c:v>4770</c:v>
                </c:pt>
                <c:pt idx="955">
                  <c:v>4775</c:v>
                </c:pt>
                <c:pt idx="956">
                  <c:v>4780</c:v>
                </c:pt>
                <c:pt idx="957">
                  <c:v>4785</c:v>
                </c:pt>
                <c:pt idx="958">
                  <c:v>4790</c:v>
                </c:pt>
                <c:pt idx="959">
                  <c:v>4795</c:v>
                </c:pt>
                <c:pt idx="960">
                  <c:v>4800</c:v>
                </c:pt>
                <c:pt idx="961">
                  <c:v>4805</c:v>
                </c:pt>
                <c:pt idx="962">
                  <c:v>4810</c:v>
                </c:pt>
                <c:pt idx="963">
                  <c:v>4815</c:v>
                </c:pt>
                <c:pt idx="964">
                  <c:v>4820</c:v>
                </c:pt>
                <c:pt idx="965">
                  <c:v>4825</c:v>
                </c:pt>
                <c:pt idx="966">
                  <c:v>4830</c:v>
                </c:pt>
                <c:pt idx="967">
                  <c:v>4835</c:v>
                </c:pt>
                <c:pt idx="968">
                  <c:v>4840</c:v>
                </c:pt>
                <c:pt idx="969">
                  <c:v>4845</c:v>
                </c:pt>
                <c:pt idx="970">
                  <c:v>4850</c:v>
                </c:pt>
                <c:pt idx="971">
                  <c:v>4855</c:v>
                </c:pt>
                <c:pt idx="972">
                  <c:v>4860</c:v>
                </c:pt>
                <c:pt idx="973">
                  <c:v>4865</c:v>
                </c:pt>
                <c:pt idx="974">
                  <c:v>4870</c:v>
                </c:pt>
                <c:pt idx="975">
                  <c:v>4875</c:v>
                </c:pt>
                <c:pt idx="976">
                  <c:v>4880</c:v>
                </c:pt>
                <c:pt idx="977">
                  <c:v>4885</c:v>
                </c:pt>
                <c:pt idx="978">
                  <c:v>4890</c:v>
                </c:pt>
                <c:pt idx="979">
                  <c:v>4895</c:v>
                </c:pt>
                <c:pt idx="980">
                  <c:v>4900</c:v>
                </c:pt>
                <c:pt idx="981">
                  <c:v>4905</c:v>
                </c:pt>
                <c:pt idx="982">
                  <c:v>4910</c:v>
                </c:pt>
                <c:pt idx="983">
                  <c:v>4915</c:v>
                </c:pt>
                <c:pt idx="984">
                  <c:v>4920</c:v>
                </c:pt>
                <c:pt idx="985">
                  <c:v>4925</c:v>
                </c:pt>
                <c:pt idx="986">
                  <c:v>4930</c:v>
                </c:pt>
                <c:pt idx="987">
                  <c:v>4935</c:v>
                </c:pt>
                <c:pt idx="988">
                  <c:v>4940</c:v>
                </c:pt>
                <c:pt idx="989">
                  <c:v>4945</c:v>
                </c:pt>
                <c:pt idx="990">
                  <c:v>4950</c:v>
                </c:pt>
                <c:pt idx="991">
                  <c:v>4955</c:v>
                </c:pt>
                <c:pt idx="992">
                  <c:v>4960</c:v>
                </c:pt>
                <c:pt idx="993">
                  <c:v>4965</c:v>
                </c:pt>
                <c:pt idx="994">
                  <c:v>4970</c:v>
                </c:pt>
                <c:pt idx="995">
                  <c:v>4975</c:v>
                </c:pt>
                <c:pt idx="996">
                  <c:v>4980</c:v>
                </c:pt>
                <c:pt idx="997">
                  <c:v>4985</c:v>
                </c:pt>
                <c:pt idx="998">
                  <c:v>4990</c:v>
                </c:pt>
                <c:pt idx="999">
                  <c:v>4995</c:v>
                </c:pt>
                <c:pt idx="1000">
                  <c:v>5000</c:v>
                </c:pt>
                <c:pt idx="1001">
                  <c:v>5005</c:v>
                </c:pt>
                <c:pt idx="1002">
                  <c:v>5010</c:v>
                </c:pt>
                <c:pt idx="1003">
                  <c:v>5015</c:v>
                </c:pt>
                <c:pt idx="1004">
                  <c:v>5020</c:v>
                </c:pt>
                <c:pt idx="1005">
                  <c:v>5025</c:v>
                </c:pt>
                <c:pt idx="1006">
                  <c:v>5030</c:v>
                </c:pt>
                <c:pt idx="1007">
                  <c:v>5035</c:v>
                </c:pt>
                <c:pt idx="1008">
                  <c:v>5040</c:v>
                </c:pt>
                <c:pt idx="1009">
                  <c:v>5045</c:v>
                </c:pt>
                <c:pt idx="1010">
                  <c:v>5050</c:v>
                </c:pt>
                <c:pt idx="1011">
                  <c:v>5055</c:v>
                </c:pt>
                <c:pt idx="1012">
                  <c:v>5060</c:v>
                </c:pt>
                <c:pt idx="1013">
                  <c:v>5065</c:v>
                </c:pt>
                <c:pt idx="1014">
                  <c:v>5070</c:v>
                </c:pt>
                <c:pt idx="1015">
                  <c:v>5075</c:v>
                </c:pt>
                <c:pt idx="1016">
                  <c:v>5080</c:v>
                </c:pt>
                <c:pt idx="1017">
                  <c:v>5085</c:v>
                </c:pt>
                <c:pt idx="1018">
                  <c:v>5090</c:v>
                </c:pt>
                <c:pt idx="1019">
                  <c:v>5095</c:v>
                </c:pt>
                <c:pt idx="1020">
                  <c:v>5100</c:v>
                </c:pt>
                <c:pt idx="1021">
                  <c:v>5105</c:v>
                </c:pt>
                <c:pt idx="1022">
                  <c:v>5110</c:v>
                </c:pt>
                <c:pt idx="1023">
                  <c:v>5115</c:v>
                </c:pt>
                <c:pt idx="1024">
                  <c:v>5120</c:v>
                </c:pt>
                <c:pt idx="1025">
                  <c:v>5125</c:v>
                </c:pt>
                <c:pt idx="1026">
                  <c:v>5130</c:v>
                </c:pt>
                <c:pt idx="1027">
                  <c:v>5135</c:v>
                </c:pt>
                <c:pt idx="1028">
                  <c:v>5140</c:v>
                </c:pt>
                <c:pt idx="1029">
                  <c:v>5145</c:v>
                </c:pt>
                <c:pt idx="1030">
                  <c:v>5150</c:v>
                </c:pt>
                <c:pt idx="1031">
                  <c:v>5155</c:v>
                </c:pt>
                <c:pt idx="1032">
                  <c:v>5160</c:v>
                </c:pt>
                <c:pt idx="1033">
                  <c:v>5165</c:v>
                </c:pt>
                <c:pt idx="1034">
                  <c:v>5170</c:v>
                </c:pt>
                <c:pt idx="1035">
                  <c:v>5175</c:v>
                </c:pt>
                <c:pt idx="1036">
                  <c:v>5180</c:v>
                </c:pt>
                <c:pt idx="1037">
                  <c:v>5185</c:v>
                </c:pt>
                <c:pt idx="1038">
                  <c:v>5190</c:v>
                </c:pt>
                <c:pt idx="1039">
                  <c:v>5195</c:v>
                </c:pt>
                <c:pt idx="1040">
                  <c:v>5200</c:v>
                </c:pt>
                <c:pt idx="1041">
                  <c:v>5205</c:v>
                </c:pt>
                <c:pt idx="1042">
                  <c:v>5210</c:v>
                </c:pt>
                <c:pt idx="1043">
                  <c:v>5215</c:v>
                </c:pt>
                <c:pt idx="1044">
                  <c:v>5220</c:v>
                </c:pt>
                <c:pt idx="1045">
                  <c:v>5225</c:v>
                </c:pt>
                <c:pt idx="1046">
                  <c:v>5230</c:v>
                </c:pt>
                <c:pt idx="1047">
                  <c:v>5235</c:v>
                </c:pt>
                <c:pt idx="1048">
                  <c:v>5240</c:v>
                </c:pt>
                <c:pt idx="1049">
                  <c:v>5245</c:v>
                </c:pt>
                <c:pt idx="1050">
                  <c:v>5250</c:v>
                </c:pt>
                <c:pt idx="1051">
                  <c:v>5255</c:v>
                </c:pt>
                <c:pt idx="1052">
                  <c:v>5260</c:v>
                </c:pt>
                <c:pt idx="1053">
                  <c:v>5265</c:v>
                </c:pt>
                <c:pt idx="1054">
                  <c:v>5270</c:v>
                </c:pt>
                <c:pt idx="1055">
                  <c:v>5275</c:v>
                </c:pt>
                <c:pt idx="1056">
                  <c:v>5280</c:v>
                </c:pt>
                <c:pt idx="1057">
                  <c:v>5285</c:v>
                </c:pt>
                <c:pt idx="1058">
                  <c:v>5290</c:v>
                </c:pt>
                <c:pt idx="1059">
                  <c:v>5295</c:v>
                </c:pt>
                <c:pt idx="1060">
                  <c:v>5300</c:v>
                </c:pt>
                <c:pt idx="1061">
                  <c:v>5305</c:v>
                </c:pt>
                <c:pt idx="1062">
                  <c:v>5310</c:v>
                </c:pt>
                <c:pt idx="1063">
                  <c:v>5315</c:v>
                </c:pt>
                <c:pt idx="1064">
                  <c:v>5320</c:v>
                </c:pt>
                <c:pt idx="1065">
                  <c:v>5325</c:v>
                </c:pt>
                <c:pt idx="1066">
                  <c:v>5330</c:v>
                </c:pt>
                <c:pt idx="1067">
                  <c:v>5335</c:v>
                </c:pt>
                <c:pt idx="1068">
                  <c:v>5340</c:v>
                </c:pt>
                <c:pt idx="1069">
                  <c:v>5345</c:v>
                </c:pt>
                <c:pt idx="1070">
                  <c:v>5350</c:v>
                </c:pt>
                <c:pt idx="1071">
                  <c:v>5355</c:v>
                </c:pt>
                <c:pt idx="1072">
                  <c:v>5360</c:v>
                </c:pt>
                <c:pt idx="1073">
                  <c:v>5365</c:v>
                </c:pt>
                <c:pt idx="1074">
                  <c:v>5370</c:v>
                </c:pt>
                <c:pt idx="1075">
                  <c:v>5375</c:v>
                </c:pt>
                <c:pt idx="1076">
                  <c:v>5380</c:v>
                </c:pt>
                <c:pt idx="1077">
                  <c:v>5385</c:v>
                </c:pt>
                <c:pt idx="1078">
                  <c:v>5390</c:v>
                </c:pt>
                <c:pt idx="1079">
                  <c:v>5395</c:v>
                </c:pt>
                <c:pt idx="1080">
                  <c:v>5400</c:v>
                </c:pt>
                <c:pt idx="1081">
                  <c:v>5405</c:v>
                </c:pt>
                <c:pt idx="1082">
                  <c:v>5410</c:v>
                </c:pt>
                <c:pt idx="1083">
                  <c:v>5415</c:v>
                </c:pt>
                <c:pt idx="1084">
                  <c:v>5420</c:v>
                </c:pt>
                <c:pt idx="1085">
                  <c:v>5425</c:v>
                </c:pt>
                <c:pt idx="1086">
                  <c:v>5430</c:v>
                </c:pt>
                <c:pt idx="1087">
                  <c:v>5435</c:v>
                </c:pt>
                <c:pt idx="1088">
                  <c:v>5440</c:v>
                </c:pt>
                <c:pt idx="1089">
                  <c:v>5445</c:v>
                </c:pt>
                <c:pt idx="1090">
                  <c:v>5450</c:v>
                </c:pt>
                <c:pt idx="1091">
                  <c:v>5455</c:v>
                </c:pt>
                <c:pt idx="1092">
                  <c:v>5460</c:v>
                </c:pt>
                <c:pt idx="1093">
                  <c:v>5465</c:v>
                </c:pt>
                <c:pt idx="1094">
                  <c:v>5470</c:v>
                </c:pt>
                <c:pt idx="1095">
                  <c:v>5475</c:v>
                </c:pt>
                <c:pt idx="1096">
                  <c:v>5480</c:v>
                </c:pt>
                <c:pt idx="1097">
                  <c:v>5485</c:v>
                </c:pt>
                <c:pt idx="1098">
                  <c:v>5490</c:v>
                </c:pt>
              </c:numCache>
            </c:numRef>
          </c:xVal>
          <c:yVal>
            <c:numRef>
              <c:f>new!$AT$30:$AT$1128</c:f>
              <c:numCache>
                <c:formatCode>0</c:formatCode>
                <c:ptCount val="1099"/>
                <c:pt idx="0">
                  <c:v>10233825</c:v>
                </c:pt>
                <c:pt idx="1">
                  <c:v>10407664.926238574</c:v>
                </c:pt>
                <c:pt idx="2">
                  <c:v>10439463.197780857</c:v>
                </c:pt>
                <c:pt idx="3">
                  <c:v>10471261.469323142</c:v>
                </c:pt>
                <c:pt idx="4">
                  <c:v>10503059.740865426</c:v>
                </c:pt>
                <c:pt idx="5">
                  <c:v>10534858.012407709</c:v>
                </c:pt>
                <c:pt idx="6">
                  <c:v>10566656.28394999</c:v>
                </c:pt>
                <c:pt idx="7">
                  <c:v>10598454.555492271</c:v>
                </c:pt>
                <c:pt idx="8">
                  <c:v>10630252.827034555</c:v>
                </c:pt>
                <c:pt idx="9">
                  <c:v>10662051.098576838</c:v>
                </c:pt>
                <c:pt idx="10">
                  <c:v>10693849.370119121</c:v>
                </c:pt>
                <c:pt idx="11">
                  <c:v>10725647.641661404</c:v>
                </c:pt>
                <c:pt idx="12">
                  <c:v>10757445.913203688</c:v>
                </c:pt>
                <c:pt idx="13">
                  <c:v>10789244.184745973</c:v>
                </c:pt>
                <c:pt idx="14">
                  <c:v>10821042.456288258</c:v>
                </c:pt>
                <c:pt idx="15">
                  <c:v>10852840.72783054</c:v>
                </c:pt>
                <c:pt idx="16">
                  <c:v>10884638.999372821</c:v>
                </c:pt>
                <c:pt idx="17">
                  <c:v>10916437.270915104</c:v>
                </c:pt>
                <c:pt idx="18">
                  <c:v>10948235.542457391</c:v>
                </c:pt>
                <c:pt idx="19">
                  <c:v>10980033.813999675</c:v>
                </c:pt>
                <c:pt idx="20">
                  <c:v>11011832.08554196</c:v>
                </c:pt>
                <c:pt idx="21">
                  <c:v>11043630.357084244</c:v>
                </c:pt>
                <c:pt idx="22">
                  <c:v>11075428.628626527</c:v>
                </c:pt>
                <c:pt idx="23">
                  <c:v>11107226.900168812</c:v>
                </c:pt>
                <c:pt idx="24">
                  <c:v>11139025.171711095</c:v>
                </c:pt>
                <c:pt idx="25">
                  <c:v>11170823.443253379</c:v>
                </c:pt>
                <c:pt idx="26">
                  <c:v>11202621.714795664</c:v>
                </c:pt>
                <c:pt idx="27">
                  <c:v>11234419.986337949</c:v>
                </c:pt>
                <c:pt idx="28">
                  <c:v>11266218.257880231</c:v>
                </c:pt>
                <c:pt idx="29">
                  <c:v>11298016.529422514</c:v>
                </c:pt>
                <c:pt idx="30">
                  <c:v>11329814.800964795</c:v>
                </c:pt>
                <c:pt idx="31">
                  <c:v>11361613.07250708</c:v>
                </c:pt>
                <c:pt idx="32">
                  <c:v>11393411.344049366</c:v>
                </c:pt>
                <c:pt idx="33">
                  <c:v>11425209.615591649</c:v>
                </c:pt>
                <c:pt idx="34">
                  <c:v>11457007.887133934</c:v>
                </c:pt>
                <c:pt idx="35">
                  <c:v>11488806.158676215</c:v>
                </c:pt>
                <c:pt idx="36">
                  <c:v>11520604.430218497</c:v>
                </c:pt>
                <c:pt idx="37">
                  <c:v>11552402.701760784</c:v>
                </c:pt>
                <c:pt idx="38">
                  <c:v>11584200.973303067</c:v>
                </c:pt>
                <c:pt idx="39">
                  <c:v>11615999.244845349</c:v>
                </c:pt>
                <c:pt idx="40">
                  <c:v>11647797.51638763</c:v>
                </c:pt>
                <c:pt idx="41">
                  <c:v>11679595.787929915</c:v>
                </c:pt>
                <c:pt idx="42">
                  <c:v>11711394.0594722</c:v>
                </c:pt>
                <c:pt idx="43">
                  <c:v>11743192.331014482</c:v>
                </c:pt>
                <c:pt idx="44">
                  <c:v>11774990.602556765</c:v>
                </c:pt>
                <c:pt idx="45">
                  <c:v>11806788.874099046</c:v>
                </c:pt>
                <c:pt idx="46">
                  <c:v>11838587.145641332</c:v>
                </c:pt>
                <c:pt idx="47">
                  <c:v>11870385.417183615</c:v>
                </c:pt>
                <c:pt idx="48">
                  <c:v>11902183.688725898</c:v>
                </c:pt>
                <c:pt idx="49">
                  <c:v>11933981.960268185</c:v>
                </c:pt>
                <c:pt idx="50">
                  <c:v>11965780.231810464</c:v>
                </c:pt>
                <c:pt idx="51">
                  <c:v>11997578.503352746</c:v>
                </c:pt>
                <c:pt idx="52">
                  <c:v>12029376.774895031</c:v>
                </c:pt>
                <c:pt idx="53">
                  <c:v>12047164.926238576</c:v>
                </c:pt>
                <c:pt idx="54">
                  <c:v>12047164.926238578</c:v>
                </c:pt>
                <c:pt idx="55">
                  <c:v>12047164.926238576</c:v>
                </c:pt>
                <c:pt idx="56">
                  <c:v>12047164.926238578</c:v>
                </c:pt>
                <c:pt idx="57">
                  <c:v>12047164.926238576</c:v>
                </c:pt>
                <c:pt idx="58">
                  <c:v>12047164.926238574</c:v>
                </c:pt>
                <c:pt idx="59">
                  <c:v>12047164.926238574</c:v>
                </c:pt>
                <c:pt idx="60">
                  <c:v>12047164.926238574</c:v>
                </c:pt>
                <c:pt idx="61">
                  <c:v>12047164.926238576</c:v>
                </c:pt>
                <c:pt idx="62">
                  <c:v>12047164.926238576</c:v>
                </c:pt>
                <c:pt idx="63">
                  <c:v>12047164.926238576</c:v>
                </c:pt>
                <c:pt idx="64">
                  <c:v>12047164.926238578</c:v>
                </c:pt>
                <c:pt idx="65">
                  <c:v>12185720.205507321</c:v>
                </c:pt>
                <c:pt idx="66">
                  <c:v>12359560.131745897</c:v>
                </c:pt>
                <c:pt idx="67">
                  <c:v>12533400.057984471</c:v>
                </c:pt>
                <c:pt idx="68">
                  <c:v>12707239.984223045</c:v>
                </c:pt>
                <c:pt idx="69">
                  <c:v>12881079.910461621</c:v>
                </c:pt>
                <c:pt idx="70">
                  <c:v>13054919.836700195</c:v>
                </c:pt>
                <c:pt idx="71">
                  <c:v>13228759.76293877</c:v>
                </c:pt>
                <c:pt idx="72">
                  <c:v>13402599.68917734</c:v>
                </c:pt>
                <c:pt idx="73">
                  <c:v>13576439.615415914</c:v>
                </c:pt>
                <c:pt idx="74">
                  <c:v>13750279.541654492</c:v>
                </c:pt>
                <c:pt idx="75">
                  <c:v>13924119.467893066</c:v>
                </c:pt>
                <c:pt idx="76">
                  <c:v>14097959.39413164</c:v>
                </c:pt>
                <c:pt idx="77">
                  <c:v>14271799.320370214</c:v>
                </c:pt>
                <c:pt idx="78">
                  <c:v>14445639.246608786</c:v>
                </c:pt>
                <c:pt idx="79">
                  <c:v>14619479.172847362</c:v>
                </c:pt>
                <c:pt idx="80">
                  <c:v>14793319.099085934</c:v>
                </c:pt>
                <c:pt idx="81">
                  <c:v>14967159.025324509</c:v>
                </c:pt>
                <c:pt idx="82">
                  <c:v>15140998.951563083</c:v>
                </c:pt>
                <c:pt idx="83">
                  <c:v>15314838.877801659</c:v>
                </c:pt>
                <c:pt idx="84">
                  <c:v>15488678.804040235</c:v>
                </c:pt>
                <c:pt idx="85">
                  <c:v>15633793.209278453</c:v>
                </c:pt>
                <c:pt idx="86">
                  <c:v>15633770.813125174</c:v>
                </c:pt>
                <c:pt idx="87">
                  <c:v>15633748.416971894</c:v>
                </c:pt>
                <c:pt idx="88">
                  <c:v>15633726.020818613</c:v>
                </c:pt>
                <c:pt idx="89">
                  <c:v>15633703.624665333</c:v>
                </c:pt>
                <c:pt idx="90">
                  <c:v>15633681.228512052</c:v>
                </c:pt>
                <c:pt idx="91">
                  <c:v>15633658.832358772</c:v>
                </c:pt>
                <c:pt idx="92">
                  <c:v>15633636.436205493</c:v>
                </c:pt>
                <c:pt idx="93">
                  <c:v>15633614.040052213</c:v>
                </c:pt>
                <c:pt idx="94">
                  <c:v>15633591.643898932</c:v>
                </c:pt>
                <c:pt idx="95">
                  <c:v>15633569.247745652</c:v>
                </c:pt>
                <c:pt idx="96">
                  <c:v>15633546.851592371</c:v>
                </c:pt>
                <c:pt idx="97">
                  <c:v>15633524.455439091</c:v>
                </c:pt>
                <c:pt idx="98">
                  <c:v>15633502.059285812</c:v>
                </c:pt>
                <c:pt idx="99">
                  <c:v>15633479.663132532</c:v>
                </c:pt>
                <c:pt idx="100">
                  <c:v>15633457.266979251</c:v>
                </c:pt>
                <c:pt idx="101">
                  <c:v>15633434.870825971</c:v>
                </c:pt>
                <c:pt idx="102">
                  <c:v>15633412.47467269</c:v>
                </c:pt>
                <c:pt idx="103">
                  <c:v>15633390.078519411</c:v>
                </c:pt>
                <c:pt idx="104">
                  <c:v>15633367.682366131</c:v>
                </c:pt>
                <c:pt idx="105">
                  <c:v>15633345.28621285</c:v>
                </c:pt>
                <c:pt idx="106">
                  <c:v>15633322.89005957</c:v>
                </c:pt>
                <c:pt idx="107">
                  <c:v>15633300.493906289</c:v>
                </c:pt>
                <c:pt idx="108">
                  <c:v>15633278.097753009</c:v>
                </c:pt>
                <c:pt idx="109">
                  <c:v>15633255.70159973</c:v>
                </c:pt>
                <c:pt idx="110">
                  <c:v>15633233.30544645</c:v>
                </c:pt>
                <c:pt idx="111">
                  <c:v>15633210.909293169</c:v>
                </c:pt>
                <c:pt idx="112">
                  <c:v>15633188.513139889</c:v>
                </c:pt>
                <c:pt idx="113">
                  <c:v>15633166.116986608</c:v>
                </c:pt>
                <c:pt idx="114">
                  <c:v>15633143.720833329</c:v>
                </c:pt>
                <c:pt idx="115">
                  <c:v>15633121.324680049</c:v>
                </c:pt>
                <c:pt idx="116">
                  <c:v>15633098.928526768</c:v>
                </c:pt>
                <c:pt idx="117">
                  <c:v>15633076.532373488</c:v>
                </c:pt>
                <c:pt idx="118">
                  <c:v>15633054.136220207</c:v>
                </c:pt>
                <c:pt idx="119">
                  <c:v>15633031.740066927</c:v>
                </c:pt>
                <c:pt idx="120">
                  <c:v>15633009.343913648</c:v>
                </c:pt>
                <c:pt idx="121">
                  <c:v>15632986.947760368</c:v>
                </c:pt>
                <c:pt idx="122">
                  <c:v>15632964.551607087</c:v>
                </c:pt>
                <c:pt idx="123">
                  <c:v>15632942.155453807</c:v>
                </c:pt>
                <c:pt idx="124">
                  <c:v>15632919.759300526</c:v>
                </c:pt>
                <c:pt idx="125">
                  <c:v>15632897.363147248</c:v>
                </c:pt>
                <c:pt idx="126">
                  <c:v>15632874.966993967</c:v>
                </c:pt>
                <c:pt idx="127">
                  <c:v>15632852.570840687</c:v>
                </c:pt>
                <c:pt idx="128">
                  <c:v>15632830.174687406</c:v>
                </c:pt>
                <c:pt idx="129">
                  <c:v>15632807.778534126</c:v>
                </c:pt>
                <c:pt idx="130">
                  <c:v>15632785.382380845</c:v>
                </c:pt>
                <c:pt idx="131">
                  <c:v>15632762.986227566</c:v>
                </c:pt>
                <c:pt idx="132">
                  <c:v>15632740.590074286</c:v>
                </c:pt>
                <c:pt idx="133">
                  <c:v>15632718.193921005</c:v>
                </c:pt>
                <c:pt idx="134">
                  <c:v>15632695.797767725</c:v>
                </c:pt>
                <c:pt idx="135">
                  <c:v>15632673.401614444</c:v>
                </c:pt>
                <c:pt idx="136">
                  <c:v>15632651.005461164</c:v>
                </c:pt>
                <c:pt idx="137">
                  <c:v>15632628.609307885</c:v>
                </c:pt>
                <c:pt idx="138">
                  <c:v>15632606.213154605</c:v>
                </c:pt>
                <c:pt idx="139">
                  <c:v>15632583.817001324</c:v>
                </c:pt>
                <c:pt idx="140">
                  <c:v>15632561.420848044</c:v>
                </c:pt>
                <c:pt idx="141">
                  <c:v>15632539.024694763</c:v>
                </c:pt>
                <c:pt idx="142">
                  <c:v>15632516.628541484</c:v>
                </c:pt>
                <c:pt idx="143">
                  <c:v>15632494.232388204</c:v>
                </c:pt>
                <c:pt idx="144">
                  <c:v>15632471.836234923</c:v>
                </c:pt>
                <c:pt idx="145">
                  <c:v>15632449.440081643</c:v>
                </c:pt>
                <c:pt idx="146">
                  <c:v>15632427.043928362</c:v>
                </c:pt>
                <c:pt idx="147">
                  <c:v>15632404.647775082</c:v>
                </c:pt>
                <c:pt idx="148">
                  <c:v>15632382.251621803</c:v>
                </c:pt>
                <c:pt idx="149">
                  <c:v>15632359.855468523</c:v>
                </c:pt>
                <c:pt idx="150">
                  <c:v>15632337.459315242</c:v>
                </c:pt>
                <c:pt idx="151">
                  <c:v>15632315.063161962</c:v>
                </c:pt>
                <c:pt idx="152">
                  <c:v>15632292.667008681</c:v>
                </c:pt>
                <c:pt idx="153">
                  <c:v>15632270.270855403</c:v>
                </c:pt>
                <c:pt idx="154">
                  <c:v>15632247.874702122</c:v>
                </c:pt>
                <c:pt idx="155">
                  <c:v>15632225.478548842</c:v>
                </c:pt>
                <c:pt idx="156">
                  <c:v>15632203.082395561</c:v>
                </c:pt>
                <c:pt idx="157">
                  <c:v>15632180.686242281</c:v>
                </c:pt>
                <c:pt idx="158">
                  <c:v>15632158.290089</c:v>
                </c:pt>
                <c:pt idx="159">
                  <c:v>15632135.893935721</c:v>
                </c:pt>
                <c:pt idx="160">
                  <c:v>15632113.497782441</c:v>
                </c:pt>
                <c:pt idx="161">
                  <c:v>15632091.10162916</c:v>
                </c:pt>
                <c:pt idx="162">
                  <c:v>15632068.70547588</c:v>
                </c:pt>
                <c:pt idx="163">
                  <c:v>15632046.309322599</c:v>
                </c:pt>
                <c:pt idx="164">
                  <c:v>15632023.913169321</c:v>
                </c:pt>
                <c:pt idx="165">
                  <c:v>15632001.51701604</c:v>
                </c:pt>
                <c:pt idx="166">
                  <c:v>15631979.12086276</c:v>
                </c:pt>
                <c:pt idx="167">
                  <c:v>15631956.724709479</c:v>
                </c:pt>
                <c:pt idx="168">
                  <c:v>15631934.328556199</c:v>
                </c:pt>
                <c:pt idx="169">
                  <c:v>15631911.932402918</c:v>
                </c:pt>
                <c:pt idx="170">
                  <c:v>15631889.536249639</c:v>
                </c:pt>
                <c:pt idx="171">
                  <c:v>15631867.140096359</c:v>
                </c:pt>
                <c:pt idx="172">
                  <c:v>15631844.743943078</c:v>
                </c:pt>
                <c:pt idx="173">
                  <c:v>15631822.347789798</c:v>
                </c:pt>
                <c:pt idx="174">
                  <c:v>15631799.951636517</c:v>
                </c:pt>
                <c:pt idx="175">
                  <c:v>15631777.555483237</c:v>
                </c:pt>
                <c:pt idx="176">
                  <c:v>15631755.159329958</c:v>
                </c:pt>
                <c:pt idx="177">
                  <c:v>15631732.763176678</c:v>
                </c:pt>
                <c:pt idx="178">
                  <c:v>15631710.367023397</c:v>
                </c:pt>
                <c:pt idx="179">
                  <c:v>15631687.970870117</c:v>
                </c:pt>
                <c:pt idx="180">
                  <c:v>15631665.574716836</c:v>
                </c:pt>
                <c:pt idx="181">
                  <c:v>15631643.178563558</c:v>
                </c:pt>
                <c:pt idx="182">
                  <c:v>15631620.782410277</c:v>
                </c:pt>
                <c:pt idx="183">
                  <c:v>15631598.386256997</c:v>
                </c:pt>
                <c:pt idx="184">
                  <c:v>15631575.990103716</c:v>
                </c:pt>
                <c:pt idx="185">
                  <c:v>15631553.593950436</c:v>
                </c:pt>
                <c:pt idx="186">
                  <c:v>15631531.197797155</c:v>
                </c:pt>
                <c:pt idx="187">
                  <c:v>15631508.801643876</c:v>
                </c:pt>
                <c:pt idx="188">
                  <c:v>15631486.405490596</c:v>
                </c:pt>
                <c:pt idx="189">
                  <c:v>15631464.009337315</c:v>
                </c:pt>
                <c:pt idx="190">
                  <c:v>15631441.613184035</c:v>
                </c:pt>
                <c:pt idx="191">
                  <c:v>15631419.217030754</c:v>
                </c:pt>
                <c:pt idx="192">
                  <c:v>15631396.820877476</c:v>
                </c:pt>
                <c:pt idx="193">
                  <c:v>15631374.424724195</c:v>
                </c:pt>
                <c:pt idx="194">
                  <c:v>15631352.028570915</c:v>
                </c:pt>
                <c:pt idx="195">
                  <c:v>15631329.632417634</c:v>
                </c:pt>
                <c:pt idx="196">
                  <c:v>15631307.236264354</c:v>
                </c:pt>
                <c:pt idx="197">
                  <c:v>15631284.840111073</c:v>
                </c:pt>
                <c:pt idx="198">
                  <c:v>15631262.443957794</c:v>
                </c:pt>
                <c:pt idx="199">
                  <c:v>15631240.047804514</c:v>
                </c:pt>
                <c:pt idx="200">
                  <c:v>15631217.651651233</c:v>
                </c:pt>
                <c:pt idx="201">
                  <c:v>15631195.255497953</c:v>
                </c:pt>
                <c:pt idx="202">
                  <c:v>15631172.859344672</c:v>
                </c:pt>
                <c:pt idx="203">
                  <c:v>15631150.463191394</c:v>
                </c:pt>
                <c:pt idx="204">
                  <c:v>15631128.067038113</c:v>
                </c:pt>
                <c:pt idx="205">
                  <c:v>15631105.670884833</c:v>
                </c:pt>
                <c:pt idx="206">
                  <c:v>15631083.274731552</c:v>
                </c:pt>
                <c:pt idx="207">
                  <c:v>15631060.878578272</c:v>
                </c:pt>
                <c:pt idx="208">
                  <c:v>15631038.482424991</c:v>
                </c:pt>
                <c:pt idx="209">
                  <c:v>15631016.086271713</c:v>
                </c:pt>
                <c:pt idx="210">
                  <c:v>15630993.690118432</c:v>
                </c:pt>
                <c:pt idx="211">
                  <c:v>15630971.293965152</c:v>
                </c:pt>
                <c:pt idx="212">
                  <c:v>15630948.897811871</c:v>
                </c:pt>
                <c:pt idx="213">
                  <c:v>15630926.501658591</c:v>
                </c:pt>
                <c:pt idx="214">
                  <c:v>15630904.10550531</c:v>
                </c:pt>
                <c:pt idx="215">
                  <c:v>15630881.709352031</c:v>
                </c:pt>
                <c:pt idx="216">
                  <c:v>15630859.313198751</c:v>
                </c:pt>
                <c:pt idx="217">
                  <c:v>15630836.91704547</c:v>
                </c:pt>
                <c:pt idx="218">
                  <c:v>15630814.52089219</c:v>
                </c:pt>
                <c:pt idx="219">
                  <c:v>15630792.124738909</c:v>
                </c:pt>
                <c:pt idx="220">
                  <c:v>15630769.728585631</c:v>
                </c:pt>
                <c:pt idx="221">
                  <c:v>15630747.33243235</c:v>
                </c:pt>
                <c:pt idx="222">
                  <c:v>15630724.93627907</c:v>
                </c:pt>
                <c:pt idx="223">
                  <c:v>15630702.540125789</c:v>
                </c:pt>
                <c:pt idx="224">
                  <c:v>15630680.143972509</c:v>
                </c:pt>
                <c:pt idx="225">
                  <c:v>15630657.747819228</c:v>
                </c:pt>
                <c:pt idx="226">
                  <c:v>15630635.351665949</c:v>
                </c:pt>
                <c:pt idx="227">
                  <c:v>15630612.955512669</c:v>
                </c:pt>
                <c:pt idx="228">
                  <c:v>15630590.559359388</c:v>
                </c:pt>
                <c:pt idx="229">
                  <c:v>15630568.163206108</c:v>
                </c:pt>
                <c:pt idx="230">
                  <c:v>15630545.767052827</c:v>
                </c:pt>
                <c:pt idx="231">
                  <c:v>15630523.370899549</c:v>
                </c:pt>
                <c:pt idx="232">
                  <c:v>15630500.974746268</c:v>
                </c:pt>
                <c:pt idx="233">
                  <c:v>15630478.578592988</c:v>
                </c:pt>
                <c:pt idx="234">
                  <c:v>15630456.182439707</c:v>
                </c:pt>
                <c:pt idx="235">
                  <c:v>15630433.786286427</c:v>
                </c:pt>
                <c:pt idx="236">
                  <c:v>15630411.390133146</c:v>
                </c:pt>
                <c:pt idx="237">
                  <c:v>15630388.993979868</c:v>
                </c:pt>
                <c:pt idx="238">
                  <c:v>15630366.597826587</c:v>
                </c:pt>
                <c:pt idx="239">
                  <c:v>15630344.201673307</c:v>
                </c:pt>
                <c:pt idx="240">
                  <c:v>15630321.805520026</c:v>
                </c:pt>
                <c:pt idx="241">
                  <c:v>15630299.409366746</c:v>
                </c:pt>
                <c:pt idx="242">
                  <c:v>15630277.013213467</c:v>
                </c:pt>
                <c:pt idx="243">
                  <c:v>15630254.617060186</c:v>
                </c:pt>
                <c:pt idx="244">
                  <c:v>15630232.220906906</c:v>
                </c:pt>
                <c:pt idx="245">
                  <c:v>15630209.824753625</c:v>
                </c:pt>
                <c:pt idx="246">
                  <c:v>15630187.428600345</c:v>
                </c:pt>
                <c:pt idx="247">
                  <c:v>15630165.032447064</c:v>
                </c:pt>
                <c:pt idx="248">
                  <c:v>15630142.636293786</c:v>
                </c:pt>
                <c:pt idx="249">
                  <c:v>15630120.240140505</c:v>
                </c:pt>
                <c:pt idx="250">
                  <c:v>15630097.843987225</c:v>
                </c:pt>
                <c:pt idx="251">
                  <c:v>15630075.447833944</c:v>
                </c:pt>
                <c:pt idx="252">
                  <c:v>15630053.051680664</c:v>
                </c:pt>
                <c:pt idx="253">
                  <c:v>15630030.655527385</c:v>
                </c:pt>
                <c:pt idx="254">
                  <c:v>15630008.259374104</c:v>
                </c:pt>
                <c:pt idx="255">
                  <c:v>15629985.863220824</c:v>
                </c:pt>
                <c:pt idx="256">
                  <c:v>15629963.467067543</c:v>
                </c:pt>
                <c:pt idx="257">
                  <c:v>15629941.070914263</c:v>
                </c:pt>
                <c:pt idx="258">
                  <c:v>15629918.674760982</c:v>
                </c:pt>
                <c:pt idx="259">
                  <c:v>15629896.278607704</c:v>
                </c:pt>
                <c:pt idx="260">
                  <c:v>15629873.882454423</c:v>
                </c:pt>
                <c:pt idx="261">
                  <c:v>15629851.486301143</c:v>
                </c:pt>
                <c:pt idx="262">
                  <c:v>15629829.090147862</c:v>
                </c:pt>
                <c:pt idx="263">
                  <c:v>15629806.693994582</c:v>
                </c:pt>
                <c:pt idx="264">
                  <c:v>15629784.297841301</c:v>
                </c:pt>
                <c:pt idx="265">
                  <c:v>15629761.901688023</c:v>
                </c:pt>
                <c:pt idx="266">
                  <c:v>15629739.505534742</c:v>
                </c:pt>
                <c:pt idx="267">
                  <c:v>15629717.109381462</c:v>
                </c:pt>
                <c:pt idx="268">
                  <c:v>15629694.713228181</c:v>
                </c:pt>
                <c:pt idx="269">
                  <c:v>15629672.3170749</c:v>
                </c:pt>
                <c:pt idx="270">
                  <c:v>15629649.920921622</c:v>
                </c:pt>
                <c:pt idx="271">
                  <c:v>15629627.524768341</c:v>
                </c:pt>
                <c:pt idx="272">
                  <c:v>15629605.128615061</c:v>
                </c:pt>
                <c:pt idx="273">
                  <c:v>15629582.73246178</c:v>
                </c:pt>
                <c:pt idx="274">
                  <c:v>15629560.3363085</c:v>
                </c:pt>
                <c:pt idx="275">
                  <c:v>15629537.940155219</c:v>
                </c:pt>
                <c:pt idx="276">
                  <c:v>15629515.544001941</c:v>
                </c:pt>
                <c:pt idx="277">
                  <c:v>15629493.14784866</c:v>
                </c:pt>
                <c:pt idx="278">
                  <c:v>15629470.75169538</c:v>
                </c:pt>
                <c:pt idx="279">
                  <c:v>15629448.355542099</c:v>
                </c:pt>
                <c:pt idx="280">
                  <c:v>15629425.959388819</c:v>
                </c:pt>
                <c:pt idx="281">
                  <c:v>15629403.56323554</c:v>
                </c:pt>
                <c:pt idx="282">
                  <c:v>15629381.167082259</c:v>
                </c:pt>
                <c:pt idx="283">
                  <c:v>15629358.770928979</c:v>
                </c:pt>
                <c:pt idx="284">
                  <c:v>15629336.374775698</c:v>
                </c:pt>
                <c:pt idx="285">
                  <c:v>15629313.978622418</c:v>
                </c:pt>
                <c:pt idx="286">
                  <c:v>15629291.582469137</c:v>
                </c:pt>
                <c:pt idx="287">
                  <c:v>15629269.186315859</c:v>
                </c:pt>
                <c:pt idx="288">
                  <c:v>15629246.790162578</c:v>
                </c:pt>
                <c:pt idx="289">
                  <c:v>15629224.394009298</c:v>
                </c:pt>
                <c:pt idx="290">
                  <c:v>15629201.997856017</c:v>
                </c:pt>
                <c:pt idx="291">
                  <c:v>15629179.601702737</c:v>
                </c:pt>
                <c:pt idx="292">
                  <c:v>15629157.205549458</c:v>
                </c:pt>
                <c:pt idx="293">
                  <c:v>15629134.809396178</c:v>
                </c:pt>
                <c:pt idx="294">
                  <c:v>15629112.413242897</c:v>
                </c:pt>
                <c:pt idx="295">
                  <c:v>15629090.017089617</c:v>
                </c:pt>
                <c:pt idx="296">
                  <c:v>15629067.620936336</c:v>
                </c:pt>
                <c:pt idx="297">
                  <c:v>15629045.224783055</c:v>
                </c:pt>
                <c:pt idx="298">
                  <c:v>15629022.828629777</c:v>
                </c:pt>
                <c:pt idx="299">
                  <c:v>15629000.432476496</c:v>
                </c:pt>
                <c:pt idx="300">
                  <c:v>15628978.036323216</c:v>
                </c:pt>
                <c:pt idx="301">
                  <c:v>15628955.640169935</c:v>
                </c:pt>
                <c:pt idx="302">
                  <c:v>15628933.244016655</c:v>
                </c:pt>
                <c:pt idx="303">
                  <c:v>15628910.847863376</c:v>
                </c:pt>
                <c:pt idx="304">
                  <c:v>15628888.451710096</c:v>
                </c:pt>
                <c:pt idx="305">
                  <c:v>15628866.055556815</c:v>
                </c:pt>
                <c:pt idx="306">
                  <c:v>15628843.659403535</c:v>
                </c:pt>
                <c:pt idx="307">
                  <c:v>15628821.263250254</c:v>
                </c:pt>
                <c:pt idx="308">
                  <c:v>15628798.867096974</c:v>
                </c:pt>
                <c:pt idx="309">
                  <c:v>15628776.470943695</c:v>
                </c:pt>
                <c:pt idx="310">
                  <c:v>15628754.074790414</c:v>
                </c:pt>
                <c:pt idx="311">
                  <c:v>15628731.678637134</c:v>
                </c:pt>
                <c:pt idx="312">
                  <c:v>15628709.282483853</c:v>
                </c:pt>
                <c:pt idx="313">
                  <c:v>15628686.886330573</c:v>
                </c:pt>
                <c:pt idx="314">
                  <c:v>15628664.490177292</c:v>
                </c:pt>
                <c:pt idx="315">
                  <c:v>15628642.094024014</c:v>
                </c:pt>
                <c:pt idx="316">
                  <c:v>15628619.697870733</c:v>
                </c:pt>
                <c:pt idx="317">
                  <c:v>15628597.301717453</c:v>
                </c:pt>
                <c:pt idx="318">
                  <c:v>15628574.905564172</c:v>
                </c:pt>
                <c:pt idx="319">
                  <c:v>15628552.509410892</c:v>
                </c:pt>
                <c:pt idx="320">
                  <c:v>15628530.113257613</c:v>
                </c:pt>
                <c:pt idx="321">
                  <c:v>15628507.717104333</c:v>
                </c:pt>
                <c:pt idx="322">
                  <c:v>15628485.320951052</c:v>
                </c:pt>
                <c:pt idx="323">
                  <c:v>15628462.924797771</c:v>
                </c:pt>
                <c:pt idx="324">
                  <c:v>15628440.528644491</c:v>
                </c:pt>
                <c:pt idx="325">
                  <c:v>15628418.13249121</c:v>
                </c:pt>
                <c:pt idx="326">
                  <c:v>15628395.736337932</c:v>
                </c:pt>
                <c:pt idx="327">
                  <c:v>15628373.340184651</c:v>
                </c:pt>
                <c:pt idx="328">
                  <c:v>15628350.944031371</c:v>
                </c:pt>
                <c:pt idx="329">
                  <c:v>15628328.54787809</c:v>
                </c:pt>
                <c:pt idx="330">
                  <c:v>15628306.15172481</c:v>
                </c:pt>
                <c:pt idx="331">
                  <c:v>15628283.755571531</c:v>
                </c:pt>
                <c:pt idx="332">
                  <c:v>15628261.359418251</c:v>
                </c:pt>
                <c:pt idx="333">
                  <c:v>15628238.96326497</c:v>
                </c:pt>
                <c:pt idx="334">
                  <c:v>15628216.56711169</c:v>
                </c:pt>
                <c:pt idx="335">
                  <c:v>15628194.170958409</c:v>
                </c:pt>
                <c:pt idx="336">
                  <c:v>15628171.774805129</c:v>
                </c:pt>
                <c:pt idx="337">
                  <c:v>15628149.37865185</c:v>
                </c:pt>
                <c:pt idx="338">
                  <c:v>15628126.982498569</c:v>
                </c:pt>
                <c:pt idx="339">
                  <c:v>15628104.586345289</c:v>
                </c:pt>
                <c:pt idx="340">
                  <c:v>15628082.190192008</c:v>
                </c:pt>
                <c:pt idx="341">
                  <c:v>15628059.794038728</c:v>
                </c:pt>
                <c:pt idx="342">
                  <c:v>15628037.397885449</c:v>
                </c:pt>
                <c:pt idx="343">
                  <c:v>15628015.001732169</c:v>
                </c:pt>
                <c:pt idx="344">
                  <c:v>15627992.605578888</c:v>
                </c:pt>
                <c:pt idx="345">
                  <c:v>15627970.209425608</c:v>
                </c:pt>
                <c:pt idx="346">
                  <c:v>15627947.813272327</c:v>
                </c:pt>
                <c:pt idx="347">
                  <c:v>15627925.417119047</c:v>
                </c:pt>
                <c:pt idx="348">
                  <c:v>15627903.020965768</c:v>
                </c:pt>
                <c:pt idx="349">
                  <c:v>15627880.624812488</c:v>
                </c:pt>
                <c:pt idx="350">
                  <c:v>15627858.228659207</c:v>
                </c:pt>
                <c:pt idx="351">
                  <c:v>15627835.832505926</c:v>
                </c:pt>
                <c:pt idx="352">
                  <c:v>15627813.436352646</c:v>
                </c:pt>
                <c:pt idx="353">
                  <c:v>15627791.040199365</c:v>
                </c:pt>
                <c:pt idx="354">
                  <c:v>15627768.644046087</c:v>
                </c:pt>
                <c:pt idx="355">
                  <c:v>15627746.247892806</c:v>
                </c:pt>
                <c:pt idx="356">
                  <c:v>15627723.851739526</c:v>
                </c:pt>
                <c:pt idx="357">
                  <c:v>15627701.455586245</c:v>
                </c:pt>
                <c:pt idx="358">
                  <c:v>15627679.059432965</c:v>
                </c:pt>
                <c:pt idx="359">
                  <c:v>15627656.663279686</c:v>
                </c:pt>
                <c:pt idx="360">
                  <c:v>15627634.267126406</c:v>
                </c:pt>
                <c:pt idx="361">
                  <c:v>15627611.870973125</c:v>
                </c:pt>
                <c:pt idx="362">
                  <c:v>15627589.474819845</c:v>
                </c:pt>
                <c:pt idx="363">
                  <c:v>15627567.078666564</c:v>
                </c:pt>
                <c:pt idx="364">
                  <c:v>15627544.682513284</c:v>
                </c:pt>
                <c:pt idx="365">
                  <c:v>15627522.286360005</c:v>
                </c:pt>
                <c:pt idx="366">
                  <c:v>15627499.890206724</c:v>
                </c:pt>
                <c:pt idx="367">
                  <c:v>15627477.494053444</c:v>
                </c:pt>
                <c:pt idx="368">
                  <c:v>15627455.097900163</c:v>
                </c:pt>
                <c:pt idx="369">
                  <c:v>15627432.701746883</c:v>
                </c:pt>
                <c:pt idx="370">
                  <c:v>15627410.305593604</c:v>
                </c:pt>
                <c:pt idx="371">
                  <c:v>15627387.909440324</c:v>
                </c:pt>
                <c:pt idx="372">
                  <c:v>15627365.513287043</c:v>
                </c:pt>
                <c:pt idx="373">
                  <c:v>15627343.117133763</c:v>
                </c:pt>
                <c:pt idx="374">
                  <c:v>15627320.720980482</c:v>
                </c:pt>
                <c:pt idx="375">
                  <c:v>15627298.324827202</c:v>
                </c:pt>
                <c:pt idx="376">
                  <c:v>15627275.928673923</c:v>
                </c:pt>
                <c:pt idx="377">
                  <c:v>15627253.532520643</c:v>
                </c:pt>
                <c:pt idx="378">
                  <c:v>15627231.136367362</c:v>
                </c:pt>
                <c:pt idx="379">
                  <c:v>15627208.740214081</c:v>
                </c:pt>
                <c:pt idx="380">
                  <c:v>15627186.344060801</c:v>
                </c:pt>
                <c:pt idx="381">
                  <c:v>15627163.947907522</c:v>
                </c:pt>
                <c:pt idx="382">
                  <c:v>15627141.551754242</c:v>
                </c:pt>
                <c:pt idx="383">
                  <c:v>15627119.155600961</c:v>
                </c:pt>
                <c:pt idx="384">
                  <c:v>15627096.759447681</c:v>
                </c:pt>
                <c:pt idx="385">
                  <c:v>15627074.3632944</c:v>
                </c:pt>
                <c:pt idx="386">
                  <c:v>15627051.96714112</c:v>
                </c:pt>
                <c:pt idx="387">
                  <c:v>15627029.570987841</c:v>
                </c:pt>
                <c:pt idx="388">
                  <c:v>15627007.174834561</c:v>
                </c:pt>
                <c:pt idx="389">
                  <c:v>15626984.77868128</c:v>
                </c:pt>
                <c:pt idx="390">
                  <c:v>15626962.382528</c:v>
                </c:pt>
                <c:pt idx="391">
                  <c:v>15626939.986374719</c:v>
                </c:pt>
                <c:pt idx="392">
                  <c:v>15626917.590221439</c:v>
                </c:pt>
                <c:pt idx="393">
                  <c:v>15626895.19406816</c:v>
                </c:pt>
                <c:pt idx="394">
                  <c:v>15626872.797914879</c:v>
                </c:pt>
                <c:pt idx="395">
                  <c:v>15626850.401761599</c:v>
                </c:pt>
                <c:pt idx="396">
                  <c:v>15626828.005608318</c:v>
                </c:pt>
                <c:pt idx="397">
                  <c:v>15626805.609455038</c:v>
                </c:pt>
                <c:pt idx="398">
                  <c:v>15626783.213301759</c:v>
                </c:pt>
                <c:pt idx="399">
                  <c:v>15626760.817148479</c:v>
                </c:pt>
                <c:pt idx="400">
                  <c:v>15626738.420995198</c:v>
                </c:pt>
                <c:pt idx="401">
                  <c:v>15626716.024841918</c:v>
                </c:pt>
                <c:pt idx="402">
                  <c:v>15626693.628688637</c:v>
                </c:pt>
                <c:pt idx="403">
                  <c:v>15626671.232535357</c:v>
                </c:pt>
                <c:pt idx="404">
                  <c:v>15626648.836382078</c:v>
                </c:pt>
                <c:pt idx="405">
                  <c:v>15626626.440228797</c:v>
                </c:pt>
                <c:pt idx="406">
                  <c:v>15626604.044075517</c:v>
                </c:pt>
                <c:pt idx="407">
                  <c:v>15626581.647922236</c:v>
                </c:pt>
                <c:pt idx="408">
                  <c:v>15626559.251768956</c:v>
                </c:pt>
                <c:pt idx="409">
                  <c:v>15626536.855615677</c:v>
                </c:pt>
                <c:pt idx="410">
                  <c:v>15626514.459462397</c:v>
                </c:pt>
                <c:pt idx="411">
                  <c:v>15626492.063309116</c:v>
                </c:pt>
                <c:pt idx="412">
                  <c:v>15626469.667155836</c:v>
                </c:pt>
                <c:pt idx="413">
                  <c:v>15626447.271002555</c:v>
                </c:pt>
                <c:pt idx="414">
                  <c:v>15626424.874849275</c:v>
                </c:pt>
                <c:pt idx="415">
                  <c:v>15626402.478695996</c:v>
                </c:pt>
                <c:pt idx="416">
                  <c:v>15626380.082542716</c:v>
                </c:pt>
                <c:pt idx="417">
                  <c:v>15626357.686389435</c:v>
                </c:pt>
                <c:pt idx="418">
                  <c:v>15626335.290236155</c:v>
                </c:pt>
                <c:pt idx="419">
                  <c:v>15626312.894082874</c:v>
                </c:pt>
                <c:pt idx="420">
                  <c:v>15626290.497929595</c:v>
                </c:pt>
                <c:pt idx="421">
                  <c:v>15626268.101776315</c:v>
                </c:pt>
                <c:pt idx="422">
                  <c:v>15626245.705623034</c:v>
                </c:pt>
                <c:pt idx="423">
                  <c:v>15626223.309469754</c:v>
                </c:pt>
                <c:pt idx="424">
                  <c:v>15626200.913316473</c:v>
                </c:pt>
                <c:pt idx="425">
                  <c:v>15626178.517163193</c:v>
                </c:pt>
                <c:pt idx="426">
                  <c:v>15626156.121009914</c:v>
                </c:pt>
                <c:pt idx="427">
                  <c:v>15626133.724856634</c:v>
                </c:pt>
                <c:pt idx="428">
                  <c:v>15626111.328703353</c:v>
                </c:pt>
                <c:pt idx="429">
                  <c:v>15626088.932550073</c:v>
                </c:pt>
                <c:pt idx="430">
                  <c:v>15626066.536396792</c:v>
                </c:pt>
                <c:pt idx="431">
                  <c:v>15626044.140243512</c:v>
                </c:pt>
                <c:pt idx="432">
                  <c:v>15626021.744090233</c:v>
                </c:pt>
                <c:pt idx="433">
                  <c:v>15625999.347936952</c:v>
                </c:pt>
                <c:pt idx="434">
                  <c:v>15625976.951783672</c:v>
                </c:pt>
                <c:pt idx="435">
                  <c:v>15625954.555630391</c:v>
                </c:pt>
                <c:pt idx="436">
                  <c:v>15625932.159477111</c:v>
                </c:pt>
                <c:pt idx="437">
                  <c:v>15625909.763323832</c:v>
                </c:pt>
                <c:pt idx="438">
                  <c:v>15625887.367170552</c:v>
                </c:pt>
                <c:pt idx="439">
                  <c:v>15625864.971017271</c:v>
                </c:pt>
                <c:pt idx="440">
                  <c:v>15625842.574863991</c:v>
                </c:pt>
                <c:pt idx="441">
                  <c:v>15625820.17871071</c:v>
                </c:pt>
                <c:pt idx="442">
                  <c:v>15625806.516784346</c:v>
                </c:pt>
                <c:pt idx="443">
                  <c:v>15625806.516784346</c:v>
                </c:pt>
                <c:pt idx="444">
                  <c:v>15625806.516784346</c:v>
                </c:pt>
                <c:pt idx="445">
                  <c:v>15625806.516784346</c:v>
                </c:pt>
                <c:pt idx="446">
                  <c:v>15625806.516784346</c:v>
                </c:pt>
                <c:pt idx="447">
                  <c:v>15625806.516784346</c:v>
                </c:pt>
                <c:pt idx="448">
                  <c:v>15625806.516784346</c:v>
                </c:pt>
                <c:pt idx="449">
                  <c:v>15625806.516784346</c:v>
                </c:pt>
                <c:pt idx="450">
                  <c:v>15625806.516784346</c:v>
                </c:pt>
                <c:pt idx="451">
                  <c:v>15625806.516784346</c:v>
                </c:pt>
                <c:pt idx="452">
                  <c:v>15625806.516784346</c:v>
                </c:pt>
                <c:pt idx="453">
                  <c:v>15625806.516784346</c:v>
                </c:pt>
                <c:pt idx="454">
                  <c:v>15625806.516784346</c:v>
                </c:pt>
                <c:pt idx="455">
                  <c:v>15625806.516784346</c:v>
                </c:pt>
                <c:pt idx="456">
                  <c:v>15625806.516784346</c:v>
                </c:pt>
                <c:pt idx="457">
                  <c:v>15625806.516784346</c:v>
                </c:pt>
                <c:pt idx="458">
                  <c:v>15625806.516784346</c:v>
                </c:pt>
                <c:pt idx="459">
                  <c:v>15625806.516784346</c:v>
                </c:pt>
                <c:pt idx="460">
                  <c:v>15625806.516784346</c:v>
                </c:pt>
                <c:pt idx="461">
                  <c:v>15625806.516784346</c:v>
                </c:pt>
                <c:pt idx="462">
                  <c:v>15625806.516784346</c:v>
                </c:pt>
                <c:pt idx="463">
                  <c:v>15625806.516784346</c:v>
                </c:pt>
                <c:pt idx="464">
                  <c:v>15625806.516784346</c:v>
                </c:pt>
                <c:pt idx="465">
                  <c:v>15625806.516784346</c:v>
                </c:pt>
                <c:pt idx="466">
                  <c:v>15625806.516784346</c:v>
                </c:pt>
                <c:pt idx="467">
                  <c:v>15625806.516784346</c:v>
                </c:pt>
                <c:pt idx="468">
                  <c:v>15625806.516784346</c:v>
                </c:pt>
                <c:pt idx="469">
                  <c:v>15625806.516784346</c:v>
                </c:pt>
                <c:pt idx="470">
                  <c:v>15625806.516784346</c:v>
                </c:pt>
                <c:pt idx="471">
                  <c:v>15625806.516784346</c:v>
                </c:pt>
                <c:pt idx="472">
                  <c:v>15625806.516784346</c:v>
                </c:pt>
                <c:pt idx="473">
                  <c:v>15625806.516784346</c:v>
                </c:pt>
                <c:pt idx="474">
                  <c:v>15625806.516784346</c:v>
                </c:pt>
                <c:pt idx="475">
                  <c:v>15625806.516784346</c:v>
                </c:pt>
                <c:pt idx="476">
                  <c:v>15625806.516784346</c:v>
                </c:pt>
                <c:pt idx="477">
                  <c:v>15625806.516784346</c:v>
                </c:pt>
                <c:pt idx="478">
                  <c:v>15625806.516784346</c:v>
                </c:pt>
                <c:pt idx="479">
                  <c:v>15625806.516784346</c:v>
                </c:pt>
                <c:pt idx="480">
                  <c:v>15625806.516784346</c:v>
                </c:pt>
                <c:pt idx="481">
                  <c:v>15625806.516784346</c:v>
                </c:pt>
                <c:pt idx="482">
                  <c:v>15625806.516784346</c:v>
                </c:pt>
                <c:pt idx="483">
                  <c:v>15625806.516784346</c:v>
                </c:pt>
                <c:pt idx="484">
                  <c:v>15625806.516784346</c:v>
                </c:pt>
                <c:pt idx="485">
                  <c:v>15625806.516784346</c:v>
                </c:pt>
                <c:pt idx="486">
                  <c:v>15625806.516784346</c:v>
                </c:pt>
                <c:pt idx="487">
                  <c:v>15625806.516784346</c:v>
                </c:pt>
                <c:pt idx="488">
                  <c:v>15625806.516784346</c:v>
                </c:pt>
                <c:pt idx="489">
                  <c:v>15625806.516784346</c:v>
                </c:pt>
                <c:pt idx="490">
                  <c:v>15625806.516784346</c:v>
                </c:pt>
                <c:pt idx="491">
                  <c:v>15625806.516784346</c:v>
                </c:pt>
                <c:pt idx="492">
                  <c:v>15625806.516784346</c:v>
                </c:pt>
                <c:pt idx="493">
                  <c:v>15625806.516784346</c:v>
                </c:pt>
                <c:pt idx="494">
                  <c:v>15625806.516784346</c:v>
                </c:pt>
                <c:pt idx="495">
                  <c:v>15625806.516784346</c:v>
                </c:pt>
                <c:pt idx="496">
                  <c:v>15625806.516784346</c:v>
                </c:pt>
                <c:pt idx="497">
                  <c:v>15625806.516784346</c:v>
                </c:pt>
                <c:pt idx="498">
                  <c:v>15625806.516784346</c:v>
                </c:pt>
                <c:pt idx="499">
                  <c:v>15625806.516784346</c:v>
                </c:pt>
                <c:pt idx="500">
                  <c:v>15625806.516784346</c:v>
                </c:pt>
                <c:pt idx="501">
                  <c:v>15625806.516784346</c:v>
                </c:pt>
                <c:pt idx="502">
                  <c:v>15625806.516784346</c:v>
                </c:pt>
                <c:pt idx="503">
                  <c:v>15625806.516784346</c:v>
                </c:pt>
                <c:pt idx="504">
                  <c:v>15625806.516784346</c:v>
                </c:pt>
                <c:pt idx="505">
                  <c:v>15625806.516784346</c:v>
                </c:pt>
                <c:pt idx="506">
                  <c:v>15625806.516784346</c:v>
                </c:pt>
                <c:pt idx="507">
                  <c:v>15625806.516784346</c:v>
                </c:pt>
                <c:pt idx="508">
                  <c:v>15625806.516784346</c:v>
                </c:pt>
                <c:pt idx="509">
                  <c:v>15625806.516784346</c:v>
                </c:pt>
                <c:pt idx="510">
                  <c:v>15625806.516784346</c:v>
                </c:pt>
                <c:pt idx="511">
                  <c:v>15625806.516784346</c:v>
                </c:pt>
                <c:pt idx="512">
                  <c:v>15625806.516784346</c:v>
                </c:pt>
                <c:pt idx="513">
                  <c:v>15625806.516784346</c:v>
                </c:pt>
                <c:pt idx="514">
                  <c:v>15625806.516784346</c:v>
                </c:pt>
                <c:pt idx="515">
                  <c:v>15625806.516784346</c:v>
                </c:pt>
                <c:pt idx="516">
                  <c:v>15625806.516784346</c:v>
                </c:pt>
                <c:pt idx="517">
                  <c:v>15625806.516784346</c:v>
                </c:pt>
                <c:pt idx="518">
                  <c:v>15625806.516784346</c:v>
                </c:pt>
                <c:pt idx="519">
                  <c:v>15625806.516784346</c:v>
                </c:pt>
                <c:pt idx="520">
                  <c:v>15625806.516784346</c:v>
                </c:pt>
                <c:pt idx="521">
                  <c:v>15625806.516784346</c:v>
                </c:pt>
                <c:pt idx="522">
                  <c:v>15625806.516784346</c:v>
                </c:pt>
                <c:pt idx="523">
                  <c:v>15625806.516784346</c:v>
                </c:pt>
                <c:pt idx="524">
                  <c:v>15625806.516784346</c:v>
                </c:pt>
                <c:pt idx="525">
                  <c:v>15625806.516784346</c:v>
                </c:pt>
                <c:pt idx="526">
                  <c:v>15625806.516784346</c:v>
                </c:pt>
                <c:pt idx="527">
                  <c:v>15625806.516784346</c:v>
                </c:pt>
                <c:pt idx="528">
                  <c:v>15625806.516784346</c:v>
                </c:pt>
                <c:pt idx="529">
                  <c:v>15625806.516784346</c:v>
                </c:pt>
                <c:pt idx="530">
                  <c:v>15625806.516784346</c:v>
                </c:pt>
                <c:pt idx="531">
                  <c:v>15625806.516784346</c:v>
                </c:pt>
                <c:pt idx="532">
                  <c:v>15625806.516784346</c:v>
                </c:pt>
                <c:pt idx="533">
                  <c:v>15625806.516784346</c:v>
                </c:pt>
                <c:pt idx="534">
                  <c:v>15625806.516784346</c:v>
                </c:pt>
                <c:pt idx="535">
                  <c:v>15625806.516784346</c:v>
                </c:pt>
                <c:pt idx="536">
                  <c:v>15625806.516784346</c:v>
                </c:pt>
                <c:pt idx="537">
                  <c:v>15625806.516784346</c:v>
                </c:pt>
                <c:pt idx="538">
                  <c:v>15625806.516784346</c:v>
                </c:pt>
                <c:pt idx="539">
                  <c:v>15625806.516784346</c:v>
                </c:pt>
                <c:pt idx="540">
                  <c:v>15625806.516784346</c:v>
                </c:pt>
                <c:pt idx="541">
                  <c:v>15625806.516784346</c:v>
                </c:pt>
                <c:pt idx="542">
                  <c:v>15625806.516784346</c:v>
                </c:pt>
                <c:pt idx="543">
                  <c:v>15625806.516784346</c:v>
                </c:pt>
                <c:pt idx="544">
                  <c:v>15625806.516784346</c:v>
                </c:pt>
                <c:pt idx="545">
                  <c:v>15625806.516784346</c:v>
                </c:pt>
                <c:pt idx="546">
                  <c:v>15625806.516784346</c:v>
                </c:pt>
                <c:pt idx="547">
                  <c:v>15625806.516784346</c:v>
                </c:pt>
                <c:pt idx="548">
                  <c:v>15625806.516784346</c:v>
                </c:pt>
                <c:pt idx="549">
                  <c:v>15625806.516784346</c:v>
                </c:pt>
                <c:pt idx="550">
                  <c:v>15625806.516784346</c:v>
                </c:pt>
                <c:pt idx="551">
                  <c:v>15625806.516784346</c:v>
                </c:pt>
                <c:pt idx="552">
                  <c:v>15625806.516784346</c:v>
                </c:pt>
                <c:pt idx="553">
                  <c:v>15625806.516784346</c:v>
                </c:pt>
                <c:pt idx="554">
                  <c:v>15625806.516784346</c:v>
                </c:pt>
                <c:pt idx="555">
                  <c:v>15625806.516784346</c:v>
                </c:pt>
                <c:pt idx="556">
                  <c:v>15625806.516784346</c:v>
                </c:pt>
                <c:pt idx="557">
                  <c:v>15625806.516784346</c:v>
                </c:pt>
                <c:pt idx="558">
                  <c:v>15625806.516784346</c:v>
                </c:pt>
                <c:pt idx="559">
                  <c:v>15625806.516784346</c:v>
                </c:pt>
                <c:pt idx="560">
                  <c:v>15625806.516784346</c:v>
                </c:pt>
                <c:pt idx="561">
                  <c:v>15625806.516784346</c:v>
                </c:pt>
                <c:pt idx="562">
                  <c:v>15625806.516784346</c:v>
                </c:pt>
                <c:pt idx="563">
                  <c:v>15625806.516784346</c:v>
                </c:pt>
                <c:pt idx="564">
                  <c:v>15625806.516784346</c:v>
                </c:pt>
                <c:pt idx="565">
                  <c:v>15625806.516784346</c:v>
                </c:pt>
                <c:pt idx="566">
                  <c:v>15625806.516784346</c:v>
                </c:pt>
                <c:pt idx="567">
                  <c:v>15625806.516784346</c:v>
                </c:pt>
                <c:pt idx="568">
                  <c:v>15625806.516784346</c:v>
                </c:pt>
                <c:pt idx="569">
                  <c:v>15625806.516784346</c:v>
                </c:pt>
                <c:pt idx="570">
                  <c:v>15625806.516784346</c:v>
                </c:pt>
                <c:pt idx="571">
                  <c:v>15625806.516784346</c:v>
                </c:pt>
                <c:pt idx="572">
                  <c:v>15625806.516784346</c:v>
                </c:pt>
                <c:pt idx="573">
                  <c:v>15625806.516784346</c:v>
                </c:pt>
                <c:pt idx="574">
                  <c:v>15625806.516784346</c:v>
                </c:pt>
                <c:pt idx="575">
                  <c:v>15625806.516784346</c:v>
                </c:pt>
                <c:pt idx="576">
                  <c:v>15625806.516784346</c:v>
                </c:pt>
                <c:pt idx="577">
                  <c:v>15625806.516784346</c:v>
                </c:pt>
                <c:pt idx="578">
                  <c:v>15625806.516784346</c:v>
                </c:pt>
                <c:pt idx="579">
                  <c:v>15625806.516784346</c:v>
                </c:pt>
                <c:pt idx="580">
                  <c:v>15625806.516784346</c:v>
                </c:pt>
                <c:pt idx="581">
                  <c:v>15625806.516784346</c:v>
                </c:pt>
                <c:pt idx="582">
                  <c:v>15625806.516784346</c:v>
                </c:pt>
                <c:pt idx="583">
                  <c:v>15625806.516784346</c:v>
                </c:pt>
                <c:pt idx="584">
                  <c:v>15625806.516784346</c:v>
                </c:pt>
                <c:pt idx="585">
                  <c:v>15625806.516784346</c:v>
                </c:pt>
                <c:pt idx="586">
                  <c:v>15625806.516784346</c:v>
                </c:pt>
                <c:pt idx="587">
                  <c:v>15625806.516784346</c:v>
                </c:pt>
                <c:pt idx="588">
                  <c:v>15625806.516784346</c:v>
                </c:pt>
                <c:pt idx="589">
                  <c:v>15625806.516784346</c:v>
                </c:pt>
                <c:pt idx="590">
                  <c:v>15625806.516784346</c:v>
                </c:pt>
                <c:pt idx="591">
                  <c:v>15625806.516784346</c:v>
                </c:pt>
                <c:pt idx="592">
                  <c:v>15625806.516784346</c:v>
                </c:pt>
                <c:pt idx="593">
                  <c:v>15625806.516784346</c:v>
                </c:pt>
                <c:pt idx="594">
                  <c:v>15625806.516784346</c:v>
                </c:pt>
                <c:pt idx="595">
                  <c:v>15625806.516784346</c:v>
                </c:pt>
                <c:pt idx="596">
                  <c:v>15625806.516784346</c:v>
                </c:pt>
                <c:pt idx="597">
                  <c:v>15625806.516784346</c:v>
                </c:pt>
                <c:pt idx="598">
                  <c:v>15625806.516784346</c:v>
                </c:pt>
                <c:pt idx="599">
                  <c:v>15625806.516784346</c:v>
                </c:pt>
                <c:pt idx="600">
                  <c:v>15625806.516784346</c:v>
                </c:pt>
                <c:pt idx="601">
                  <c:v>15625806.516784346</c:v>
                </c:pt>
                <c:pt idx="602">
                  <c:v>15625806.516784346</c:v>
                </c:pt>
                <c:pt idx="603">
                  <c:v>15625806.516784346</c:v>
                </c:pt>
                <c:pt idx="604">
                  <c:v>15625806.516784346</c:v>
                </c:pt>
                <c:pt idx="605">
                  <c:v>15625806.516784346</c:v>
                </c:pt>
                <c:pt idx="606">
                  <c:v>15625806.516784346</c:v>
                </c:pt>
                <c:pt idx="607">
                  <c:v>15625806.516784346</c:v>
                </c:pt>
                <c:pt idx="608">
                  <c:v>15625806.516784346</c:v>
                </c:pt>
                <c:pt idx="609">
                  <c:v>15625806.516784346</c:v>
                </c:pt>
                <c:pt idx="610">
                  <c:v>15625806.516784346</c:v>
                </c:pt>
                <c:pt idx="611">
                  <c:v>15625806.516784346</c:v>
                </c:pt>
                <c:pt idx="612">
                  <c:v>15625806.516784346</c:v>
                </c:pt>
                <c:pt idx="613">
                  <c:v>15625806.516784346</c:v>
                </c:pt>
                <c:pt idx="614">
                  <c:v>15625806.516784346</c:v>
                </c:pt>
                <c:pt idx="615">
                  <c:v>15625806.516784346</c:v>
                </c:pt>
                <c:pt idx="616">
                  <c:v>15625806.516784346</c:v>
                </c:pt>
                <c:pt idx="617">
                  <c:v>15625806.516784346</c:v>
                </c:pt>
                <c:pt idx="618">
                  <c:v>15625806.516784346</c:v>
                </c:pt>
                <c:pt idx="619">
                  <c:v>15625806.516784346</c:v>
                </c:pt>
                <c:pt idx="620">
                  <c:v>15625806.516784346</c:v>
                </c:pt>
                <c:pt idx="621">
                  <c:v>15625806.516784346</c:v>
                </c:pt>
                <c:pt idx="622">
                  <c:v>15625806.516784346</c:v>
                </c:pt>
                <c:pt idx="623">
                  <c:v>15625806.516784346</c:v>
                </c:pt>
                <c:pt idx="624">
                  <c:v>15625806.516784346</c:v>
                </c:pt>
                <c:pt idx="625">
                  <c:v>15625806.516784346</c:v>
                </c:pt>
                <c:pt idx="626">
                  <c:v>15625806.516784346</c:v>
                </c:pt>
                <c:pt idx="627">
                  <c:v>15625806.516784346</c:v>
                </c:pt>
                <c:pt idx="628">
                  <c:v>15625806.516784346</c:v>
                </c:pt>
                <c:pt idx="629">
                  <c:v>15625806.516784346</c:v>
                </c:pt>
                <c:pt idx="630">
                  <c:v>15625806.516784346</c:v>
                </c:pt>
                <c:pt idx="631">
                  <c:v>15625806.516784346</c:v>
                </c:pt>
                <c:pt idx="632">
                  <c:v>15625806.516784346</c:v>
                </c:pt>
                <c:pt idx="633">
                  <c:v>15625806.516784346</c:v>
                </c:pt>
                <c:pt idx="634">
                  <c:v>15625806.516784346</c:v>
                </c:pt>
                <c:pt idx="635">
                  <c:v>15625806.516784346</c:v>
                </c:pt>
                <c:pt idx="636">
                  <c:v>15625806.516784346</c:v>
                </c:pt>
                <c:pt idx="637">
                  <c:v>15625806.516784346</c:v>
                </c:pt>
                <c:pt idx="638">
                  <c:v>15625806.516784346</c:v>
                </c:pt>
                <c:pt idx="639">
                  <c:v>15625806.516784346</c:v>
                </c:pt>
                <c:pt idx="640">
                  <c:v>15625806.516784346</c:v>
                </c:pt>
                <c:pt idx="641">
                  <c:v>15625806.516784346</c:v>
                </c:pt>
                <c:pt idx="642">
                  <c:v>15625806.516784346</c:v>
                </c:pt>
                <c:pt idx="643">
                  <c:v>15625806.516784346</c:v>
                </c:pt>
                <c:pt idx="644">
                  <c:v>15625806.516784346</c:v>
                </c:pt>
                <c:pt idx="645">
                  <c:v>15625806.516784346</c:v>
                </c:pt>
                <c:pt idx="646">
                  <c:v>15625806.516784346</c:v>
                </c:pt>
                <c:pt idx="647">
                  <c:v>15625806.516784346</c:v>
                </c:pt>
                <c:pt idx="648">
                  <c:v>15625806.516784346</c:v>
                </c:pt>
                <c:pt idx="649">
                  <c:v>15625806.516784346</c:v>
                </c:pt>
                <c:pt idx="650">
                  <c:v>15625806.516784346</c:v>
                </c:pt>
                <c:pt idx="651">
                  <c:v>15625806.516784346</c:v>
                </c:pt>
                <c:pt idx="652">
                  <c:v>15625806.516784346</c:v>
                </c:pt>
                <c:pt idx="653">
                  <c:v>15625806.516784346</c:v>
                </c:pt>
                <c:pt idx="654">
                  <c:v>15625806.516784346</c:v>
                </c:pt>
                <c:pt idx="655">
                  <c:v>15625806.516784346</c:v>
                </c:pt>
                <c:pt idx="656">
                  <c:v>15625806.516784346</c:v>
                </c:pt>
                <c:pt idx="657">
                  <c:v>15625806.516784346</c:v>
                </c:pt>
                <c:pt idx="658">
                  <c:v>15625806.516784346</c:v>
                </c:pt>
                <c:pt idx="659">
                  <c:v>15625806.516784346</c:v>
                </c:pt>
                <c:pt idx="660">
                  <c:v>15625806.516784346</c:v>
                </c:pt>
                <c:pt idx="661">
                  <c:v>15625806.516784346</c:v>
                </c:pt>
                <c:pt idx="662">
                  <c:v>15625806.516784346</c:v>
                </c:pt>
                <c:pt idx="663">
                  <c:v>15625806.516784346</c:v>
                </c:pt>
                <c:pt idx="664">
                  <c:v>15625806.516784346</c:v>
                </c:pt>
                <c:pt idx="665">
                  <c:v>15625806.516784346</c:v>
                </c:pt>
                <c:pt idx="666">
                  <c:v>15625806.516784346</c:v>
                </c:pt>
                <c:pt idx="667">
                  <c:v>15625806.516784346</c:v>
                </c:pt>
                <c:pt idx="668">
                  <c:v>15625806.516784346</c:v>
                </c:pt>
                <c:pt idx="669">
                  <c:v>15625806.516784346</c:v>
                </c:pt>
                <c:pt idx="670">
                  <c:v>15625806.516784346</c:v>
                </c:pt>
                <c:pt idx="671">
                  <c:v>15625806.516784346</c:v>
                </c:pt>
                <c:pt idx="672">
                  <c:v>15625806.516784346</c:v>
                </c:pt>
                <c:pt idx="673">
                  <c:v>15625806.516784346</c:v>
                </c:pt>
                <c:pt idx="674">
                  <c:v>15625806.516784346</c:v>
                </c:pt>
                <c:pt idx="675">
                  <c:v>15625806.516784346</c:v>
                </c:pt>
                <c:pt idx="676">
                  <c:v>15625806.516784346</c:v>
                </c:pt>
                <c:pt idx="677">
                  <c:v>15625806.516784346</c:v>
                </c:pt>
                <c:pt idx="678">
                  <c:v>15625806.516784346</c:v>
                </c:pt>
                <c:pt idx="679">
                  <c:v>15625806.516784346</c:v>
                </c:pt>
                <c:pt idx="680">
                  <c:v>15625806.516784346</c:v>
                </c:pt>
                <c:pt idx="681">
                  <c:v>15625806.516784346</c:v>
                </c:pt>
                <c:pt idx="682">
                  <c:v>15625806.516784346</c:v>
                </c:pt>
                <c:pt idx="683">
                  <c:v>15625806.516784346</c:v>
                </c:pt>
                <c:pt idx="684">
                  <c:v>15625806.516784346</c:v>
                </c:pt>
                <c:pt idx="685">
                  <c:v>15625806.516784346</c:v>
                </c:pt>
                <c:pt idx="686">
                  <c:v>15625806.516784346</c:v>
                </c:pt>
                <c:pt idx="687">
                  <c:v>15625806.516784346</c:v>
                </c:pt>
                <c:pt idx="688">
                  <c:v>15625806.516784346</c:v>
                </c:pt>
                <c:pt idx="689">
                  <c:v>15625806.516784346</c:v>
                </c:pt>
                <c:pt idx="690">
                  <c:v>15625806.516784346</c:v>
                </c:pt>
                <c:pt idx="691">
                  <c:v>15625806.516784346</c:v>
                </c:pt>
                <c:pt idx="692">
                  <c:v>15625806.516784346</c:v>
                </c:pt>
                <c:pt idx="693">
                  <c:v>15625806.516784346</c:v>
                </c:pt>
                <c:pt idx="694">
                  <c:v>15625806.516784346</c:v>
                </c:pt>
                <c:pt idx="695">
                  <c:v>15625806.516784346</c:v>
                </c:pt>
                <c:pt idx="696">
                  <c:v>15625806.516784346</c:v>
                </c:pt>
                <c:pt idx="697">
                  <c:v>15625806.516784346</c:v>
                </c:pt>
                <c:pt idx="698">
                  <c:v>15625806.516784346</c:v>
                </c:pt>
                <c:pt idx="699">
                  <c:v>15625806.516784346</c:v>
                </c:pt>
                <c:pt idx="700">
                  <c:v>15625806.516784346</c:v>
                </c:pt>
                <c:pt idx="701">
                  <c:v>15625806.516784346</c:v>
                </c:pt>
                <c:pt idx="702">
                  <c:v>15625806.516784346</c:v>
                </c:pt>
                <c:pt idx="703">
                  <c:v>15625806.516784346</c:v>
                </c:pt>
                <c:pt idx="704">
                  <c:v>15625806.516784346</c:v>
                </c:pt>
                <c:pt idx="705">
                  <c:v>15625806.516784346</c:v>
                </c:pt>
                <c:pt idx="706">
                  <c:v>15625806.516784346</c:v>
                </c:pt>
                <c:pt idx="707">
                  <c:v>15625806.516784346</c:v>
                </c:pt>
                <c:pt idx="708">
                  <c:v>15625806.516784346</c:v>
                </c:pt>
                <c:pt idx="709">
                  <c:v>15625806.516784346</c:v>
                </c:pt>
                <c:pt idx="710">
                  <c:v>15625806.516784346</c:v>
                </c:pt>
                <c:pt idx="711">
                  <c:v>15625806.516784346</c:v>
                </c:pt>
                <c:pt idx="712">
                  <c:v>15625806.516784346</c:v>
                </c:pt>
                <c:pt idx="713">
                  <c:v>15625806.516784346</c:v>
                </c:pt>
                <c:pt idx="714">
                  <c:v>15625806.516784346</c:v>
                </c:pt>
                <c:pt idx="715">
                  <c:v>15625806.516784346</c:v>
                </c:pt>
                <c:pt idx="716">
                  <c:v>15625806.516784346</c:v>
                </c:pt>
                <c:pt idx="717">
                  <c:v>15625806.516784346</c:v>
                </c:pt>
                <c:pt idx="718">
                  <c:v>15625806.516784346</c:v>
                </c:pt>
                <c:pt idx="719">
                  <c:v>15625806.516784346</c:v>
                </c:pt>
                <c:pt idx="720">
                  <c:v>15625806.516784346</c:v>
                </c:pt>
                <c:pt idx="721">
                  <c:v>15625806.516784346</c:v>
                </c:pt>
                <c:pt idx="722">
                  <c:v>15625806.516784346</c:v>
                </c:pt>
                <c:pt idx="723">
                  <c:v>15625806.516784346</c:v>
                </c:pt>
                <c:pt idx="724">
                  <c:v>15625806.516784346</c:v>
                </c:pt>
                <c:pt idx="725">
                  <c:v>15625806.516784346</c:v>
                </c:pt>
                <c:pt idx="726">
                  <c:v>15625806.516784346</c:v>
                </c:pt>
                <c:pt idx="727">
                  <c:v>15625806.516784346</c:v>
                </c:pt>
                <c:pt idx="728">
                  <c:v>15625806.516784346</c:v>
                </c:pt>
                <c:pt idx="729">
                  <c:v>15625806.516784346</c:v>
                </c:pt>
                <c:pt idx="730">
                  <c:v>15625806.516784346</c:v>
                </c:pt>
                <c:pt idx="731">
                  <c:v>15625806.516784346</c:v>
                </c:pt>
                <c:pt idx="732">
                  <c:v>15625806.516784346</c:v>
                </c:pt>
                <c:pt idx="733">
                  <c:v>15625806.516784346</c:v>
                </c:pt>
                <c:pt idx="734">
                  <c:v>15625806.516784346</c:v>
                </c:pt>
                <c:pt idx="735">
                  <c:v>15625806.516784346</c:v>
                </c:pt>
                <c:pt idx="736">
                  <c:v>15625806.516784346</c:v>
                </c:pt>
                <c:pt idx="737">
                  <c:v>15625806.516784346</c:v>
                </c:pt>
                <c:pt idx="738">
                  <c:v>15625806.516784346</c:v>
                </c:pt>
                <c:pt idx="739">
                  <c:v>15625806.516784346</c:v>
                </c:pt>
                <c:pt idx="740">
                  <c:v>15625806.516784346</c:v>
                </c:pt>
                <c:pt idx="741">
                  <c:v>15625806.516784346</c:v>
                </c:pt>
                <c:pt idx="742">
                  <c:v>15625806.516784346</c:v>
                </c:pt>
                <c:pt idx="743">
                  <c:v>15625806.516784346</c:v>
                </c:pt>
                <c:pt idx="744">
                  <c:v>15625806.516784346</c:v>
                </c:pt>
                <c:pt idx="745">
                  <c:v>15625806.516784346</c:v>
                </c:pt>
                <c:pt idx="746">
                  <c:v>15625806.516784346</c:v>
                </c:pt>
                <c:pt idx="747">
                  <c:v>15625806.516784346</c:v>
                </c:pt>
                <c:pt idx="748">
                  <c:v>15625806.516784346</c:v>
                </c:pt>
                <c:pt idx="749">
                  <c:v>15625806.516784346</c:v>
                </c:pt>
                <c:pt idx="750">
                  <c:v>15625806.516784346</c:v>
                </c:pt>
                <c:pt idx="751">
                  <c:v>15625806.516784346</c:v>
                </c:pt>
                <c:pt idx="752">
                  <c:v>15625806.516784346</c:v>
                </c:pt>
                <c:pt idx="753">
                  <c:v>15625806.516784346</c:v>
                </c:pt>
                <c:pt idx="754">
                  <c:v>15625806.516784346</c:v>
                </c:pt>
                <c:pt idx="755">
                  <c:v>15625806.516784346</c:v>
                </c:pt>
                <c:pt idx="756">
                  <c:v>15625806.516784346</c:v>
                </c:pt>
                <c:pt idx="757">
                  <c:v>15625806.516784346</c:v>
                </c:pt>
                <c:pt idx="758">
                  <c:v>15625806.516784346</c:v>
                </c:pt>
                <c:pt idx="759">
                  <c:v>15625806.516784346</c:v>
                </c:pt>
                <c:pt idx="760">
                  <c:v>15625806.516784346</c:v>
                </c:pt>
                <c:pt idx="761">
                  <c:v>15625806.516784346</c:v>
                </c:pt>
                <c:pt idx="762">
                  <c:v>15625806.516784346</c:v>
                </c:pt>
                <c:pt idx="763">
                  <c:v>15625806.516784346</c:v>
                </c:pt>
                <c:pt idx="764">
                  <c:v>15625806.516784346</c:v>
                </c:pt>
                <c:pt idx="765">
                  <c:v>15625806.516784346</c:v>
                </c:pt>
                <c:pt idx="766">
                  <c:v>15625806.516784346</c:v>
                </c:pt>
                <c:pt idx="767">
                  <c:v>15625806.516784346</c:v>
                </c:pt>
                <c:pt idx="768">
                  <c:v>15625806.516784346</c:v>
                </c:pt>
                <c:pt idx="769">
                  <c:v>15625806.516784346</c:v>
                </c:pt>
                <c:pt idx="770">
                  <c:v>15625806.516784346</c:v>
                </c:pt>
                <c:pt idx="771">
                  <c:v>15625806.516784346</c:v>
                </c:pt>
                <c:pt idx="772">
                  <c:v>15625806.516784346</c:v>
                </c:pt>
                <c:pt idx="773">
                  <c:v>15625806.516784346</c:v>
                </c:pt>
                <c:pt idx="774">
                  <c:v>15625806.516784346</c:v>
                </c:pt>
                <c:pt idx="775">
                  <c:v>15625806.516784346</c:v>
                </c:pt>
                <c:pt idx="776">
                  <c:v>15625806.516784346</c:v>
                </c:pt>
                <c:pt idx="777">
                  <c:v>15625806.516784346</c:v>
                </c:pt>
                <c:pt idx="778">
                  <c:v>15625806.516784346</c:v>
                </c:pt>
                <c:pt idx="779">
                  <c:v>15625806.516784346</c:v>
                </c:pt>
                <c:pt idx="780">
                  <c:v>15625806.516784346</c:v>
                </c:pt>
                <c:pt idx="781">
                  <c:v>15625806.516784346</c:v>
                </c:pt>
                <c:pt idx="782">
                  <c:v>15625806.516784346</c:v>
                </c:pt>
                <c:pt idx="783">
                  <c:v>15625806.516784346</c:v>
                </c:pt>
                <c:pt idx="784">
                  <c:v>15625806.516784346</c:v>
                </c:pt>
                <c:pt idx="785">
                  <c:v>15625806.516784346</c:v>
                </c:pt>
                <c:pt idx="786">
                  <c:v>15625806.516784346</c:v>
                </c:pt>
                <c:pt idx="787">
                  <c:v>15625806.516784346</c:v>
                </c:pt>
                <c:pt idx="788">
                  <c:v>15625806.516784346</c:v>
                </c:pt>
                <c:pt idx="789">
                  <c:v>15625806.516784346</c:v>
                </c:pt>
                <c:pt idx="790">
                  <c:v>15625806.516784346</c:v>
                </c:pt>
                <c:pt idx="791">
                  <c:v>15625806.516784346</c:v>
                </c:pt>
                <c:pt idx="792">
                  <c:v>15625806.516784346</c:v>
                </c:pt>
                <c:pt idx="793">
                  <c:v>15625806.516784346</c:v>
                </c:pt>
                <c:pt idx="794">
                  <c:v>15625806.516784346</c:v>
                </c:pt>
                <c:pt idx="795">
                  <c:v>15625806.516784346</c:v>
                </c:pt>
                <c:pt idx="796">
                  <c:v>15625806.516784346</c:v>
                </c:pt>
                <c:pt idx="797">
                  <c:v>15625806.516784346</c:v>
                </c:pt>
                <c:pt idx="798">
                  <c:v>15625806.516784346</c:v>
                </c:pt>
                <c:pt idx="799">
                  <c:v>15625806.516784346</c:v>
                </c:pt>
                <c:pt idx="800">
                  <c:v>15625806.516784346</c:v>
                </c:pt>
                <c:pt idx="801">
                  <c:v>15625806.516784346</c:v>
                </c:pt>
                <c:pt idx="802">
                  <c:v>15625806.516784346</c:v>
                </c:pt>
                <c:pt idx="803">
                  <c:v>15625806.516784346</c:v>
                </c:pt>
                <c:pt idx="804">
                  <c:v>15625806.516784346</c:v>
                </c:pt>
                <c:pt idx="805">
                  <c:v>15625806.516784346</c:v>
                </c:pt>
                <c:pt idx="806">
                  <c:v>15625806.516784346</c:v>
                </c:pt>
                <c:pt idx="807">
                  <c:v>15625806.516784346</c:v>
                </c:pt>
                <c:pt idx="808">
                  <c:v>15625806.516784346</c:v>
                </c:pt>
                <c:pt idx="809">
                  <c:v>15625806.516784346</c:v>
                </c:pt>
                <c:pt idx="810">
                  <c:v>15625806.516784346</c:v>
                </c:pt>
                <c:pt idx="811">
                  <c:v>15625806.516784346</c:v>
                </c:pt>
                <c:pt idx="812">
                  <c:v>15625806.516784346</c:v>
                </c:pt>
                <c:pt idx="813">
                  <c:v>15625806.516784346</c:v>
                </c:pt>
                <c:pt idx="814">
                  <c:v>15625806.516784346</c:v>
                </c:pt>
                <c:pt idx="815">
                  <c:v>15625806.516784346</c:v>
                </c:pt>
                <c:pt idx="816">
                  <c:v>15625806.516784346</c:v>
                </c:pt>
                <c:pt idx="817">
                  <c:v>15625806.516784346</c:v>
                </c:pt>
                <c:pt idx="818">
                  <c:v>15625806.516784346</c:v>
                </c:pt>
                <c:pt idx="819">
                  <c:v>15625806.516784346</c:v>
                </c:pt>
                <c:pt idx="820">
                  <c:v>15625806.516784346</c:v>
                </c:pt>
                <c:pt idx="821">
                  <c:v>15625806.516784346</c:v>
                </c:pt>
                <c:pt idx="822">
                  <c:v>15625806.516784346</c:v>
                </c:pt>
                <c:pt idx="823">
                  <c:v>15625806.516784346</c:v>
                </c:pt>
                <c:pt idx="824">
                  <c:v>15625806.516784346</c:v>
                </c:pt>
                <c:pt idx="825">
                  <c:v>15625806.516784346</c:v>
                </c:pt>
                <c:pt idx="826">
                  <c:v>15625806.516784346</c:v>
                </c:pt>
                <c:pt idx="827">
                  <c:v>15625806.516784346</c:v>
                </c:pt>
                <c:pt idx="828">
                  <c:v>15625806.516784346</c:v>
                </c:pt>
                <c:pt idx="829">
                  <c:v>15625806.516784346</c:v>
                </c:pt>
                <c:pt idx="830">
                  <c:v>15625806.516784346</c:v>
                </c:pt>
                <c:pt idx="831">
                  <c:v>15625806.516784346</c:v>
                </c:pt>
                <c:pt idx="832">
                  <c:v>15625806.516784346</c:v>
                </c:pt>
                <c:pt idx="833">
                  <c:v>15625806.516784346</c:v>
                </c:pt>
                <c:pt idx="834">
                  <c:v>15625806.516784346</c:v>
                </c:pt>
                <c:pt idx="835">
                  <c:v>15625806.516784346</c:v>
                </c:pt>
                <c:pt idx="836">
                  <c:v>15625806.516784346</c:v>
                </c:pt>
                <c:pt idx="837">
                  <c:v>15625806.516784346</c:v>
                </c:pt>
                <c:pt idx="838">
                  <c:v>15625806.516784346</c:v>
                </c:pt>
                <c:pt idx="839">
                  <c:v>15625806.516784346</c:v>
                </c:pt>
                <c:pt idx="840">
                  <c:v>15625806.516784346</c:v>
                </c:pt>
                <c:pt idx="841">
                  <c:v>15625806.516784346</c:v>
                </c:pt>
                <c:pt idx="842">
                  <c:v>15625806.516784346</c:v>
                </c:pt>
                <c:pt idx="843">
                  <c:v>15625806.516784346</c:v>
                </c:pt>
                <c:pt idx="844">
                  <c:v>15625806.516784346</c:v>
                </c:pt>
                <c:pt idx="845">
                  <c:v>15625806.516784346</c:v>
                </c:pt>
                <c:pt idx="846">
                  <c:v>15625806.516784346</c:v>
                </c:pt>
                <c:pt idx="847">
                  <c:v>15625806.516784346</c:v>
                </c:pt>
                <c:pt idx="848">
                  <c:v>15625806.516784346</c:v>
                </c:pt>
                <c:pt idx="849">
                  <c:v>15625806.516784346</c:v>
                </c:pt>
                <c:pt idx="850">
                  <c:v>15625806.516784346</c:v>
                </c:pt>
                <c:pt idx="851">
                  <c:v>15625806.516784346</c:v>
                </c:pt>
                <c:pt idx="852">
                  <c:v>15625806.516784346</c:v>
                </c:pt>
                <c:pt idx="853">
                  <c:v>15625806.516784346</c:v>
                </c:pt>
                <c:pt idx="854">
                  <c:v>15625806.516784346</c:v>
                </c:pt>
                <c:pt idx="855">
                  <c:v>15625806.516784346</c:v>
                </c:pt>
                <c:pt idx="856">
                  <c:v>15625806.516784346</c:v>
                </c:pt>
                <c:pt idx="857">
                  <c:v>15625806.516784346</c:v>
                </c:pt>
                <c:pt idx="858">
                  <c:v>15625806.516784346</c:v>
                </c:pt>
                <c:pt idx="859">
                  <c:v>15625806.516784346</c:v>
                </c:pt>
                <c:pt idx="860">
                  <c:v>15625806.516784346</c:v>
                </c:pt>
                <c:pt idx="861">
                  <c:v>15625806.516784346</c:v>
                </c:pt>
                <c:pt idx="862">
                  <c:v>15625806.516784346</c:v>
                </c:pt>
                <c:pt idx="863">
                  <c:v>15625806.516784346</c:v>
                </c:pt>
                <c:pt idx="864">
                  <c:v>15625806.516784346</c:v>
                </c:pt>
                <c:pt idx="865">
                  <c:v>15625806.516784346</c:v>
                </c:pt>
                <c:pt idx="866">
                  <c:v>15625806.516784346</c:v>
                </c:pt>
                <c:pt idx="867">
                  <c:v>15625806.516784346</c:v>
                </c:pt>
                <c:pt idx="868">
                  <c:v>15625806.516784346</c:v>
                </c:pt>
                <c:pt idx="869">
                  <c:v>15625806.516784346</c:v>
                </c:pt>
                <c:pt idx="870">
                  <c:v>15625806.516784346</c:v>
                </c:pt>
                <c:pt idx="871">
                  <c:v>15625806.516784346</c:v>
                </c:pt>
                <c:pt idx="872">
                  <c:v>15625806.516784346</c:v>
                </c:pt>
                <c:pt idx="873">
                  <c:v>15625806.516784346</c:v>
                </c:pt>
                <c:pt idx="874">
                  <c:v>15625806.516784346</c:v>
                </c:pt>
                <c:pt idx="875">
                  <c:v>15625806.516784346</c:v>
                </c:pt>
                <c:pt idx="876">
                  <c:v>15625806.516784346</c:v>
                </c:pt>
                <c:pt idx="877">
                  <c:v>15625806.516784346</c:v>
                </c:pt>
                <c:pt idx="878">
                  <c:v>15625806.516784346</c:v>
                </c:pt>
                <c:pt idx="879">
                  <c:v>15625806.516784346</c:v>
                </c:pt>
                <c:pt idx="880">
                  <c:v>15625806.516784346</c:v>
                </c:pt>
                <c:pt idx="881">
                  <c:v>15625806.516784346</c:v>
                </c:pt>
                <c:pt idx="882">
                  <c:v>15625806.516784346</c:v>
                </c:pt>
                <c:pt idx="883">
                  <c:v>15625806.516784346</c:v>
                </c:pt>
                <c:pt idx="884">
                  <c:v>15625806.516784346</c:v>
                </c:pt>
                <c:pt idx="885">
                  <c:v>15625806.516784346</c:v>
                </c:pt>
                <c:pt idx="886">
                  <c:v>15625806.516784346</c:v>
                </c:pt>
                <c:pt idx="887">
                  <c:v>15625806.516784346</c:v>
                </c:pt>
                <c:pt idx="888">
                  <c:v>15625806.516784346</c:v>
                </c:pt>
                <c:pt idx="889">
                  <c:v>15625806.516784346</c:v>
                </c:pt>
                <c:pt idx="890">
                  <c:v>15625806.516784346</c:v>
                </c:pt>
                <c:pt idx="891">
                  <c:v>15625806.516784346</c:v>
                </c:pt>
                <c:pt idx="892">
                  <c:v>15625806.516784346</c:v>
                </c:pt>
                <c:pt idx="893">
                  <c:v>15625806.516784346</c:v>
                </c:pt>
                <c:pt idx="894">
                  <c:v>15625806.516784346</c:v>
                </c:pt>
                <c:pt idx="895">
                  <c:v>15625806.516784346</c:v>
                </c:pt>
                <c:pt idx="896">
                  <c:v>15625806.516784346</c:v>
                </c:pt>
                <c:pt idx="897">
                  <c:v>15625806.516784346</c:v>
                </c:pt>
                <c:pt idx="898">
                  <c:v>15625806.516784346</c:v>
                </c:pt>
                <c:pt idx="899">
                  <c:v>15625806.516784346</c:v>
                </c:pt>
                <c:pt idx="900">
                  <c:v>15625806.516784346</c:v>
                </c:pt>
                <c:pt idx="901">
                  <c:v>15625806.516784346</c:v>
                </c:pt>
                <c:pt idx="902">
                  <c:v>15625806.516784346</c:v>
                </c:pt>
                <c:pt idx="903">
                  <c:v>15625806.516784346</c:v>
                </c:pt>
                <c:pt idx="904">
                  <c:v>15625806.516784346</c:v>
                </c:pt>
                <c:pt idx="905">
                  <c:v>15625806.516784346</c:v>
                </c:pt>
                <c:pt idx="906">
                  <c:v>15625806.516784346</c:v>
                </c:pt>
                <c:pt idx="907">
                  <c:v>15625806.516784346</c:v>
                </c:pt>
                <c:pt idx="908">
                  <c:v>15625806.516784346</c:v>
                </c:pt>
                <c:pt idx="909">
                  <c:v>15625806.516784346</c:v>
                </c:pt>
                <c:pt idx="910">
                  <c:v>15625806.516784346</c:v>
                </c:pt>
                <c:pt idx="911">
                  <c:v>15625806.516784346</c:v>
                </c:pt>
                <c:pt idx="912">
                  <c:v>15625806.516784346</c:v>
                </c:pt>
                <c:pt idx="913">
                  <c:v>15625806.516784346</c:v>
                </c:pt>
                <c:pt idx="914">
                  <c:v>15625806.516784346</c:v>
                </c:pt>
                <c:pt idx="915">
                  <c:v>15625806.516784346</c:v>
                </c:pt>
                <c:pt idx="916">
                  <c:v>15625806.516784346</c:v>
                </c:pt>
                <c:pt idx="917">
                  <c:v>15625806.516784346</c:v>
                </c:pt>
                <c:pt idx="918">
                  <c:v>15625806.516784346</c:v>
                </c:pt>
                <c:pt idx="919">
                  <c:v>15625806.516784346</c:v>
                </c:pt>
                <c:pt idx="920">
                  <c:v>15625806.516784346</c:v>
                </c:pt>
                <c:pt idx="921">
                  <c:v>15625806.516784346</c:v>
                </c:pt>
                <c:pt idx="922">
                  <c:v>15625806.516784346</c:v>
                </c:pt>
                <c:pt idx="923">
                  <c:v>15625806.516784346</c:v>
                </c:pt>
                <c:pt idx="924">
                  <c:v>15625806.516784346</c:v>
                </c:pt>
                <c:pt idx="925">
                  <c:v>15625806.516784346</c:v>
                </c:pt>
                <c:pt idx="926">
                  <c:v>15625806.516784346</c:v>
                </c:pt>
                <c:pt idx="927">
                  <c:v>15625806.516784346</c:v>
                </c:pt>
                <c:pt idx="928">
                  <c:v>15625806.516784346</c:v>
                </c:pt>
                <c:pt idx="929">
                  <c:v>15625806.516784346</c:v>
                </c:pt>
                <c:pt idx="930">
                  <c:v>15625806.516784346</c:v>
                </c:pt>
                <c:pt idx="931">
                  <c:v>15625806.516784346</c:v>
                </c:pt>
                <c:pt idx="932">
                  <c:v>15625806.516784346</c:v>
                </c:pt>
                <c:pt idx="933">
                  <c:v>15625806.516784346</c:v>
                </c:pt>
                <c:pt idx="934">
                  <c:v>15625806.516784346</c:v>
                </c:pt>
                <c:pt idx="935">
                  <c:v>15625806.516784346</c:v>
                </c:pt>
                <c:pt idx="936">
                  <c:v>15625806.516784346</c:v>
                </c:pt>
                <c:pt idx="937">
                  <c:v>15625806.516784346</c:v>
                </c:pt>
                <c:pt idx="938">
                  <c:v>15625806.516784346</c:v>
                </c:pt>
                <c:pt idx="939">
                  <c:v>15625806.516784346</c:v>
                </c:pt>
                <c:pt idx="940">
                  <c:v>15625806.516784346</c:v>
                </c:pt>
                <c:pt idx="941">
                  <c:v>15625806.516784346</c:v>
                </c:pt>
                <c:pt idx="942">
                  <c:v>15625806.516784346</c:v>
                </c:pt>
                <c:pt idx="943">
                  <c:v>15625806.516784346</c:v>
                </c:pt>
                <c:pt idx="944">
                  <c:v>15625806.516784346</c:v>
                </c:pt>
                <c:pt idx="945">
                  <c:v>15625806.516784346</c:v>
                </c:pt>
                <c:pt idx="946">
                  <c:v>15625806.516784346</c:v>
                </c:pt>
                <c:pt idx="947">
                  <c:v>15625806.516784346</c:v>
                </c:pt>
                <c:pt idx="948">
                  <c:v>15625806.516784346</c:v>
                </c:pt>
                <c:pt idx="949">
                  <c:v>15625806.516784346</c:v>
                </c:pt>
                <c:pt idx="950">
                  <c:v>15625806.516784346</c:v>
                </c:pt>
                <c:pt idx="951">
                  <c:v>15625806.516784346</c:v>
                </c:pt>
                <c:pt idx="952">
                  <c:v>15625806.516784346</c:v>
                </c:pt>
                <c:pt idx="953">
                  <c:v>15625806.516784346</c:v>
                </c:pt>
                <c:pt idx="954">
                  <c:v>15625806.516784346</c:v>
                </c:pt>
                <c:pt idx="955">
                  <c:v>15625806.516784346</c:v>
                </c:pt>
                <c:pt idx="956">
                  <c:v>15625806.516784346</c:v>
                </c:pt>
                <c:pt idx="957">
                  <c:v>15625806.516784346</c:v>
                </c:pt>
                <c:pt idx="958">
                  <c:v>15625806.516784346</c:v>
                </c:pt>
                <c:pt idx="959">
                  <c:v>15625806.516784346</c:v>
                </c:pt>
                <c:pt idx="960">
                  <c:v>15625806.516784346</c:v>
                </c:pt>
                <c:pt idx="961">
                  <c:v>15625806.516784346</c:v>
                </c:pt>
                <c:pt idx="962">
                  <c:v>15625806.516784346</c:v>
                </c:pt>
                <c:pt idx="963">
                  <c:v>15625806.516784346</c:v>
                </c:pt>
                <c:pt idx="964">
                  <c:v>15625806.516784346</c:v>
                </c:pt>
                <c:pt idx="965">
                  <c:v>15625806.516784346</c:v>
                </c:pt>
                <c:pt idx="966">
                  <c:v>15625806.516784346</c:v>
                </c:pt>
                <c:pt idx="967">
                  <c:v>15625806.516784346</c:v>
                </c:pt>
                <c:pt idx="968">
                  <c:v>15625806.516784346</c:v>
                </c:pt>
                <c:pt idx="969">
                  <c:v>15625806.516784346</c:v>
                </c:pt>
                <c:pt idx="970">
                  <c:v>15625806.516784346</c:v>
                </c:pt>
                <c:pt idx="971">
                  <c:v>15625806.516784346</c:v>
                </c:pt>
                <c:pt idx="972">
                  <c:v>15625806.516784346</c:v>
                </c:pt>
                <c:pt idx="973">
                  <c:v>15625806.516784346</c:v>
                </c:pt>
                <c:pt idx="974">
                  <c:v>15625806.516784346</c:v>
                </c:pt>
                <c:pt idx="975">
                  <c:v>15625806.516784346</c:v>
                </c:pt>
                <c:pt idx="976">
                  <c:v>15625806.516784346</c:v>
                </c:pt>
                <c:pt idx="977">
                  <c:v>15625806.516784346</c:v>
                </c:pt>
                <c:pt idx="978">
                  <c:v>15625806.516784346</c:v>
                </c:pt>
                <c:pt idx="979">
                  <c:v>15625806.516784346</c:v>
                </c:pt>
                <c:pt idx="980">
                  <c:v>15625806.516784346</c:v>
                </c:pt>
                <c:pt idx="981">
                  <c:v>15625806.516784346</c:v>
                </c:pt>
                <c:pt idx="982">
                  <c:v>15625806.516784346</c:v>
                </c:pt>
                <c:pt idx="983">
                  <c:v>15625806.516784346</c:v>
                </c:pt>
                <c:pt idx="984">
                  <c:v>15625806.516784346</c:v>
                </c:pt>
                <c:pt idx="985">
                  <c:v>15625806.516784346</c:v>
                </c:pt>
                <c:pt idx="986">
                  <c:v>15625806.516784346</c:v>
                </c:pt>
                <c:pt idx="987">
                  <c:v>15625806.516784346</c:v>
                </c:pt>
                <c:pt idx="988">
                  <c:v>15625806.516784346</c:v>
                </c:pt>
                <c:pt idx="989">
                  <c:v>15625806.516784346</c:v>
                </c:pt>
                <c:pt idx="990">
                  <c:v>15625806.516784346</c:v>
                </c:pt>
                <c:pt idx="991">
                  <c:v>15625806.516784346</c:v>
                </c:pt>
                <c:pt idx="992">
                  <c:v>15625806.516784346</c:v>
                </c:pt>
                <c:pt idx="993">
                  <c:v>15625806.516784346</c:v>
                </c:pt>
                <c:pt idx="994">
                  <c:v>15625806.516784346</c:v>
                </c:pt>
                <c:pt idx="995">
                  <c:v>15625806.516784346</c:v>
                </c:pt>
                <c:pt idx="996">
                  <c:v>15625806.516784346</c:v>
                </c:pt>
                <c:pt idx="997">
                  <c:v>15625806.516784346</c:v>
                </c:pt>
                <c:pt idx="998">
                  <c:v>15625806.516784346</c:v>
                </c:pt>
                <c:pt idx="999">
                  <c:v>15625806.516784346</c:v>
                </c:pt>
                <c:pt idx="1000">
                  <c:v>15625806.516784346</c:v>
                </c:pt>
                <c:pt idx="1001">
                  <c:v>15625806.516784346</c:v>
                </c:pt>
                <c:pt idx="1002">
                  <c:v>15625806.516784346</c:v>
                </c:pt>
                <c:pt idx="1003">
                  <c:v>15625806.516784346</c:v>
                </c:pt>
                <c:pt idx="1004">
                  <c:v>15625806.516784346</c:v>
                </c:pt>
                <c:pt idx="1005">
                  <c:v>15625806.516784346</c:v>
                </c:pt>
                <c:pt idx="1006">
                  <c:v>15625806.516784346</c:v>
                </c:pt>
                <c:pt idx="1007">
                  <c:v>15625806.516784346</c:v>
                </c:pt>
                <c:pt idx="1008">
                  <c:v>15625806.516784346</c:v>
                </c:pt>
                <c:pt idx="1009">
                  <c:v>15625806.516784346</c:v>
                </c:pt>
                <c:pt idx="1010">
                  <c:v>15625806.516784346</c:v>
                </c:pt>
                <c:pt idx="1011">
                  <c:v>15625806.516784346</c:v>
                </c:pt>
                <c:pt idx="1012">
                  <c:v>15625806.516784346</c:v>
                </c:pt>
                <c:pt idx="1013">
                  <c:v>15625806.516784346</c:v>
                </c:pt>
                <c:pt idx="1014">
                  <c:v>15625806.516784346</c:v>
                </c:pt>
                <c:pt idx="1015">
                  <c:v>15625806.516784346</c:v>
                </c:pt>
                <c:pt idx="1016">
                  <c:v>15625806.516784346</c:v>
                </c:pt>
                <c:pt idx="1017">
                  <c:v>15625806.516784346</c:v>
                </c:pt>
                <c:pt idx="1018">
                  <c:v>15625806.516784346</c:v>
                </c:pt>
                <c:pt idx="1019">
                  <c:v>15625806.516784346</c:v>
                </c:pt>
                <c:pt idx="1020">
                  <c:v>15625806.516784346</c:v>
                </c:pt>
                <c:pt idx="1021">
                  <c:v>15625806.516784346</c:v>
                </c:pt>
                <c:pt idx="1022">
                  <c:v>15625806.516784346</c:v>
                </c:pt>
                <c:pt idx="1023">
                  <c:v>15625806.516784346</c:v>
                </c:pt>
                <c:pt idx="1024">
                  <c:v>15625806.516784346</c:v>
                </c:pt>
                <c:pt idx="1025">
                  <c:v>15625806.516784346</c:v>
                </c:pt>
                <c:pt idx="1026">
                  <c:v>15625806.516784346</c:v>
                </c:pt>
                <c:pt idx="1027">
                  <c:v>15625806.516784346</c:v>
                </c:pt>
                <c:pt idx="1028">
                  <c:v>15625806.516784346</c:v>
                </c:pt>
                <c:pt idx="1029">
                  <c:v>15625806.516784346</c:v>
                </c:pt>
                <c:pt idx="1030">
                  <c:v>15625806.516784346</c:v>
                </c:pt>
                <c:pt idx="1031">
                  <c:v>15625806.516784346</c:v>
                </c:pt>
                <c:pt idx="1032">
                  <c:v>15625806.516784346</c:v>
                </c:pt>
                <c:pt idx="1033">
                  <c:v>15625806.516784346</c:v>
                </c:pt>
                <c:pt idx="1034">
                  <c:v>15625806.516784346</c:v>
                </c:pt>
                <c:pt idx="1035">
                  <c:v>15625806.516784346</c:v>
                </c:pt>
                <c:pt idx="1036">
                  <c:v>15625806.516784346</c:v>
                </c:pt>
                <c:pt idx="1037">
                  <c:v>15625806.516784346</c:v>
                </c:pt>
                <c:pt idx="1038">
                  <c:v>15625806.516784346</c:v>
                </c:pt>
                <c:pt idx="1039">
                  <c:v>15625806.516784346</c:v>
                </c:pt>
                <c:pt idx="1040">
                  <c:v>15625806.516784346</c:v>
                </c:pt>
                <c:pt idx="1041">
                  <c:v>15625806.516784346</c:v>
                </c:pt>
                <c:pt idx="1042">
                  <c:v>15625806.516784346</c:v>
                </c:pt>
                <c:pt idx="1043">
                  <c:v>15625806.516784346</c:v>
                </c:pt>
                <c:pt idx="1044">
                  <c:v>15625806.516784346</c:v>
                </c:pt>
                <c:pt idx="1045">
                  <c:v>15625806.516784346</c:v>
                </c:pt>
                <c:pt idx="1046">
                  <c:v>15625806.516784346</c:v>
                </c:pt>
                <c:pt idx="1047">
                  <c:v>15625806.516784346</c:v>
                </c:pt>
                <c:pt idx="1048">
                  <c:v>15625806.516784346</c:v>
                </c:pt>
                <c:pt idx="1049">
                  <c:v>15625806.516784346</c:v>
                </c:pt>
                <c:pt idx="1050">
                  <c:v>15625806.516784346</c:v>
                </c:pt>
                <c:pt idx="1051">
                  <c:v>15625806.516784346</c:v>
                </c:pt>
                <c:pt idx="1052">
                  <c:v>15625806.516784346</c:v>
                </c:pt>
                <c:pt idx="1053">
                  <c:v>15625806.516784346</c:v>
                </c:pt>
                <c:pt idx="1054">
                  <c:v>15625806.516784346</c:v>
                </c:pt>
                <c:pt idx="1055">
                  <c:v>15625806.516784346</c:v>
                </c:pt>
                <c:pt idx="1056">
                  <c:v>15625806.516784346</c:v>
                </c:pt>
                <c:pt idx="1057">
                  <c:v>15625806.516784346</c:v>
                </c:pt>
                <c:pt idx="1058">
                  <c:v>15625806.516784346</c:v>
                </c:pt>
                <c:pt idx="1059">
                  <c:v>15625806.516784346</c:v>
                </c:pt>
                <c:pt idx="1060">
                  <c:v>15625806.516784346</c:v>
                </c:pt>
                <c:pt idx="1061">
                  <c:v>15625806.516784346</c:v>
                </c:pt>
                <c:pt idx="1062">
                  <c:v>15625806.516784346</c:v>
                </c:pt>
                <c:pt idx="1063">
                  <c:v>15625806.516784346</c:v>
                </c:pt>
                <c:pt idx="1064">
                  <c:v>15625806.516784346</c:v>
                </c:pt>
                <c:pt idx="1065">
                  <c:v>15625806.516784346</c:v>
                </c:pt>
                <c:pt idx="1066">
                  <c:v>15625806.516784346</c:v>
                </c:pt>
                <c:pt idx="1067">
                  <c:v>15625806.516784346</c:v>
                </c:pt>
                <c:pt idx="1068">
                  <c:v>15625806.516784346</c:v>
                </c:pt>
                <c:pt idx="1069">
                  <c:v>15625806.516784346</c:v>
                </c:pt>
                <c:pt idx="1070">
                  <c:v>15625806.516784346</c:v>
                </c:pt>
                <c:pt idx="1071">
                  <c:v>15625806.516784346</c:v>
                </c:pt>
                <c:pt idx="1072">
                  <c:v>15625806.516784346</c:v>
                </c:pt>
                <c:pt idx="1073">
                  <c:v>15625806.516784346</c:v>
                </c:pt>
                <c:pt idx="1074">
                  <c:v>15625806.516784346</c:v>
                </c:pt>
                <c:pt idx="1075">
                  <c:v>15625806.516784346</c:v>
                </c:pt>
                <c:pt idx="1076">
                  <c:v>15625806.516784346</c:v>
                </c:pt>
                <c:pt idx="1077">
                  <c:v>15625806.516784346</c:v>
                </c:pt>
                <c:pt idx="1078">
                  <c:v>15625806.516784346</c:v>
                </c:pt>
                <c:pt idx="1079">
                  <c:v>15625806.516784346</c:v>
                </c:pt>
                <c:pt idx="1080">
                  <c:v>15625806.516784346</c:v>
                </c:pt>
                <c:pt idx="1081">
                  <c:v>15625806.516784346</c:v>
                </c:pt>
                <c:pt idx="1082">
                  <c:v>15625806.516784346</c:v>
                </c:pt>
                <c:pt idx="1083">
                  <c:v>15625806.516784346</c:v>
                </c:pt>
                <c:pt idx="1084">
                  <c:v>15625806.516784346</c:v>
                </c:pt>
                <c:pt idx="1085">
                  <c:v>15625806.516784346</c:v>
                </c:pt>
                <c:pt idx="1086">
                  <c:v>15625806.516784346</c:v>
                </c:pt>
                <c:pt idx="1087">
                  <c:v>15625806.516784346</c:v>
                </c:pt>
                <c:pt idx="1088">
                  <c:v>15625806.516784346</c:v>
                </c:pt>
                <c:pt idx="1089">
                  <c:v>15625806.516784346</c:v>
                </c:pt>
                <c:pt idx="1090">
                  <c:v>15625806.516784346</c:v>
                </c:pt>
                <c:pt idx="1091">
                  <c:v>15625806.516784346</c:v>
                </c:pt>
                <c:pt idx="1092">
                  <c:v>15625806.516784346</c:v>
                </c:pt>
                <c:pt idx="1093">
                  <c:v>15625806.516784346</c:v>
                </c:pt>
                <c:pt idx="1094">
                  <c:v>15625806.516784346</c:v>
                </c:pt>
                <c:pt idx="1095">
                  <c:v>15625806.516784346</c:v>
                </c:pt>
                <c:pt idx="1096">
                  <c:v>15625806.516784346</c:v>
                </c:pt>
                <c:pt idx="1097">
                  <c:v>15625806.516784346</c:v>
                </c:pt>
                <c:pt idx="1098">
                  <c:v>15625806.516784346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36544"/>
        <c:axId val="162638464"/>
      </c:scatterChart>
      <c:valAx>
        <c:axId val="162636544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t, c</a:t>
                </a:r>
                <a:endParaRPr lang="ru-R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638464"/>
        <c:crosses val="autoZero"/>
        <c:crossBetween val="midCat"/>
      </c:valAx>
      <c:valAx>
        <c:axId val="162638464"/>
        <c:scaling>
          <c:orientation val="minMax"/>
          <c:min val="1000000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ru-RU"/>
                  <a:t>Рс,</a:t>
                </a:r>
                <a:r>
                  <a:rPr lang="ru-RU" baseline="0"/>
                  <a:t> Па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3355090061980237E-2"/>
              <c:y val="0.38704874472543194"/>
            </c:manualLayout>
          </c:layout>
          <c:overlay val="0"/>
        </c:title>
        <c:numFmt formatCode="0" sourceLinked="1"/>
        <c:majorTickMark val="out"/>
        <c:minorTickMark val="none"/>
        <c:tickLblPos val="nextTo"/>
        <c:crossAx val="1626365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ИНКЛ!$H$4:$H$34</c:f>
              <c:numCache>
                <c:formatCode>General</c:formatCode>
                <c:ptCount val="31"/>
                <c:pt idx="0">
                  <c:v>0.1307128343989036</c:v>
                </c:pt>
                <c:pt idx="1">
                  <c:v>0.5206114899180696</c:v>
                </c:pt>
                <c:pt idx="2">
                  <c:v>1.1629949005348017</c:v>
                </c:pt>
                <c:pt idx="3">
                  <c:v>2.0467560856953209</c:v>
                </c:pt>
                <c:pt idx="4">
                  <c:v>3.1564739001068634</c:v>
                </c:pt>
                <c:pt idx="5">
                  <c:v>4.472540597529548</c:v>
                </c:pt>
                <c:pt idx="6">
                  <c:v>5.9713243295174481</c:v>
                </c:pt>
                <c:pt idx="7">
                  <c:v>7.6253654586617881</c:v>
                </c:pt>
                <c:pt idx="8">
                  <c:v>9.4036053317287678</c:v>
                </c:pt>
                <c:pt idx="9">
                  <c:v>10.049060218032958</c:v>
                </c:pt>
                <c:pt idx="10">
                  <c:v>11.271645932674948</c:v>
                </c:pt>
                <c:pt idx="11">
                  <c:v>13.192038620324034</c:v>
                </c:pt>
                <c:pt idx="12">
                  <c:v>15.124599951895958</c:v>
                </c:pt>
                <c:pt idx="13">
                  <c:v>17.026752402914546</c:v>
                </c:pt>
                <c:pt idx="14">
                  <c:v>18.853887617524951</c:v>
                </c:pt>
                <c:pt idx="15">
                  <c:v>20.559749662078524</c:v>
                </c:pt>
                <c:pt idx="16">
                  <c:v>22.096835610045684</c:v>
                </c:pt>
                <c:pt idx="17">
                  <c:v>23.416810658849688</c:v>
                </c:pt>
                <c:pt idx="18">
                  <c:v>24.470934869917944</c:v>
                </c:pt>
                <c:pt idx="19">
                  <c:v>25.2104985328527</c:v>
                </c:pt>
                <c:pt idx="20">
                  <c:v>25.587263083736783</c:v>
                </c:pt>
                <c:pt idx="21">
                  <c:v>25.553904456701137</c:v>
                </c:pt>
                <c:pt idx="22">
                  <c:v>25.064455717347101</c:v>
                </c:pt>
                <c:pt idx="23">
                  <c:v>24.07474581667066</c:v>
                </c:pt>
                <c:pt idx="24">
                  <c:v>22.542831314878722</c:v>
                </c:pt>
                <c:pt idx="25">
                  <c:v>20.429417955889456</c:v>
                </c:pt>
                <c:pt idx="26">
                  <c:v>17.698269025210397</c:v>
                </c:pt>
                <c:pt idx="27">
                  <c:v>14.31659749599751</c:v>
                </c:pt>
                <c:pt idx="28">
                  <c:v>10.255439059999283</c:v>
                </c:pt>
                <c:pt idx="29">
                  <c:v>5.4900032512370043</c:v>
                </c:pt>
                <c:pt idx="30">
                  <c:v>6.8532947593791023E-15</c:v>
                </c:pt>
              </c:numCache>
            </c:numRef>
          </c:xVal>
          <c:yVal>
            <c:numRef>
              <c:f>ИНКЛ!$I$4:$I$34</c:f>
              <c:numCache>
                <c:formatCode>General</c:formatCode>
                <c:ptCount val="31"/>
                <c:pt idx="0">
                  <c:v>9.9988577238216898</c:v>
                </c:pt>
                <c:pt idx="1">
                  <c:v>19.990862730013564</c:v>
                </c:pt>
                <c:pt idx="2">
                  <c:v>29.96916699745616</c:v>
                </c:pt>
                <c:pt idx="3">
                  <c:v>39.926931894831995</c:v>
                </c:pt>
                <c:pt idx="4">
                  <c:v>49.857332867481851</c:v>
                </c:pt>
                <c:pt idx="5">
                  <c:v>59.753564114613681</c:v>
                </c:pt>
                <c:pt idx="6">
                  <c:v>69.608843253658506</c:v>
                </c:pt>
                <c:pt idx="7">
                  <c:v>79.416415968576544</c:v>
                </c:pt>
                <c:pt idx="8">
                  <c:v>89.169560638928218</c:v>
                </c:pt>
                <c:pt idx="9">
                  <c:v>92.569064417156255</c:v>
                </c:pt>
                <c:pt idx="10">
                  <c:v>98.861592946536931</c:v>
                </c:pt>
                <c:pt idx="11">
                  <c:v>108.48587045658681</c:v>
                </c:pt>
                <c:pt idx="12">
                  <c:v>118.03579717001591</c:v>
                </c:pt>
                <c:pt idx="13">
                  <c:v>127.50482804408431</c:v>
                </c:pt>
                <c:pt idx="14">
                  <c:v>136.88647347801955</c:v>
                </c:pt>
                <c:pt idx="15">
                  <c:v>146.17430376066491</c:v>
                </c:pt>
                <c:pt idx="16">
                  <c:v>155.36195347708204</c:v>
                </c:pt>
                <c:pt idx="17">
                  <c:v>164.44312587108877</c:v>
                </c:pt>
                <c:pt idx="18">
                  <c:v>173.41159716074088</c:v>
                </c:pt>
                <c:pt idx="19">
                  <c:v>182.26122080380154</c:v>
                </c:pt>
                <c:pt idx="20">
                  <c:v>190.9859317102744</c:v>
                </c:pt>
                <c:pt idx="21">
                  <c:v>199.57975039911315</c:v>
                </c:pt>
                <c:pt idx="22">
                  <c:v>208.03678709625945</c:v>
                </c:pt>
                <c:pt idx="23">
                  <c:v>216.35124577119925</c:v>
                </c:pt>
                <c:pt idx="24">
                  <c:v>224.5174281092734</c:v>
                </c:pt>
                <c:pt idx="25">
                  <c:v>232.52973741701717</c:v>
                </c:pt>
                <c:pt idx="26">
                  <c:v>240.38268245785486</c:v>
                </c:pt>
                <c:pt idx="27">
                  <c:v>248.07088121551885</c:v>
                </c:pt>
                <c:pt idx="28">
                  <c:v>255.58906458261484</c:v>
                </c:pt>
                <c:pt idx="29">
                  <c:v>262.9320799718044</c:v>
                </c:pt>
                <c:pt idx="30">
                  <c:v>270.09489484713185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6911-4272-B488-95AA6487F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439232"/>
        <c:axId val="323441408"/>
      </c:scatterChart>
      <c:valAx>
        <c:axId val="3234392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3441408"/>
        <c:crosses val="autoZero"/>
        <c:crossBetween val="midCat"/>
      </c:valAx>
      <c:valAx>
        <c:axId val="323441408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23439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Лист1!$B$27:$B$1125</c:f>
              <c:numCache>
                <c:formatCode>General</c:formatCode>
                <c:ptCount val="109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</c:numCache>
            </c:numRef>
          </c:xVal>
          <c:yVal>
            <c:numRef>
              <c:f>Лист1!$Q$27:$Q$1125</c:f>
              <c:numCache>
                <c:formatCode>0.00</c:formatCode>
                <c:ptCount val="1099"/>
                <c:pt idx="0">
                  <c:v>100</c:v>
                </c:pt>
                <c:pt idx="1">
                  <c:v>101.71566667889044</c:v>
                </c:pt>
                <c:pt idx="2">
                  <c:v>103.43133335778089</c:v>
                </c:pt>
                <c:pt idx="3">
                  <c:v>105.14700003667133</c:v>
                </c:pt>
                <c:pt idx="4">
                  <c:v>106.86266671556177</c:v>
                </c:pt>
                <c:pt idx="5">
                  <c:v>108.57833339445222</c:v>
                </c:pt>
                <c:pt idx="6">
                  <c:v>110.29400007334266</c:v>
                </c:pt>
                <c:pt idx="7">
                  <c:v>112.0096667522331</c:v>
                </c:pt>
                <c:pt idx="8">
                  <c:v>113.72533343112354</c:v>
                </c:pt>
                <c:pt idx="9">
                  <c:v>115.44100011001399</c:v>
                </c:pt>
                <c:pt idx="10">
                  <c:v>117.15666678890443</c:v>
                </c:pt>
                <c:pt idx="11">
                  <c:v>118.87233346779487</c:v>
                </c:pt>
                <c:pt idx="12">
                  <c:v>120.5880001466853</c:v>
                </c:pt>
                <c:pt idx="13">
                  <c:v>122.30366682557575</c:v>
                </c:pt>
                <c:pt idx="14">
                  <c:v>124.01933350446619</c:v>
                </c:pt>
                <c:pt idx="15">
                  <c:v>125.73500018335663</c:v>
                </c:pt>
                <c:pt idx="16">
                  <c:v>127.45066686224708</c:v>
                </c:pt>
                <c:pt idx="17">
                  <c:v>129.16633354113753</c:v>
                </c:pt>
                <c:pt idx="18">
                  <c:v>130.88200022002798</c:v>
                </c:pt>
                <c:pt idx="19">
                  <c:v>132.59766689891842</c:v>
                </c:pt>
                <c:pt idx="20">
                  <c:v>134.31333357780886</c:v>
                </c:pt>
                <c:pt idx="21">
                  <c:v>136.02900025669931</c:v>
                </c:pt>
                <c:pt idx="22">
                  <c:v>137.74466693558975</c:v>
                </c:pt>
                <c:pt idx="23">
                  <c:v>139.46033361448019</c:v>
                </c:pt>
                <c:pt idx="24">
                  <c:v>141.17600029337061</c:v>
                </c:pt>
                <c:pt idx="25">
                  <c:v>142.89166697226105</c:v>
                </c:pt>
                <c:pt idx="26">
                  <c:v>144.60733365115149</c:v>
                </c:pt>
                <c:pt idx="27">
                  <c:v>146.32300033004194</c:v>
                </c:pt>
                <c:pt idx="28">
                  <c:v>148.03866700893238</c:v>
                </c:pt>
                <c:pt idx="29">
                  <c:v>149.75433368782282</c:v>
                </c:pt>
                <c:pt idx="30">
                  <c:v>151.47000036671326</c:v>
                </c:pt>
                <c:pt idx="31">
                  <c:v>153.18566704560371</c:v>
                </c:pt>
                <c:pt idx="32">
                  <c:v>154.90133372449415</c:v>
                </c:pt>
                <c:pt idx="33">
                  <c:v>156.61700040338459</c:v>
                </c:pt>
                <c:pt idx="34">
                  <c:v>158.33266708227504</c:v>
                </c:pt>
                <c:pt idx="35">
                  <c:v>160.04833376116548</c:v>
                </c:pt>
                <c:pt idx="36">
                  <c:v>161.76400044005592</c:v>
                </c:pt>
                <c:pt idx="37">
                  <c:v>163.47966711894637</c:v>
                </c:pt>
                <c:pt idx="38">
                  <c:v>165.19533379783681</c:v>
                </c:pt>
                <c:pt idx="39">
                  <c:v>166.91100047672725</c:v>
                </c:pt>
                <c:pt idx="40">
                  <c:v>168.6266671556177</c:v>
                </c:pt>
                <c:pt idx="41">
                  <c:v>170.34233383450814</c:v>
                </c:pt>
                <c:pt idx="42">
                  <c:v>172.05800051339858</c:v>
                </c:pt>
                <c:pt idx="43">
                  <c:v>173.77366719228903</c:v>
                </c:pt>
                <c:pt idx="44">
                  <c:v>175.48933387117947</c:v>
                </c:pt>
                <c:pt idx="45">
                  <c:v>177.20500055006991</c:v>
                </c:pt>
                <c:pt idx="46">
                  <c:v>178.92066722896035</c:v>
                </c:pt>
                <c:pt idx="47">
                  <c:v>180.6363339078508</c:v>
                </c:pt>
                <c:pt idx="48">
                  <c:v>182.35200058674124</c:v>
                </c:pt>
                <c:pt idx="49">
                  <c:v>184.06766726563168</c:v>
                </c:pt>
                <c:pt idx="50">
                  <c:v>185.78333394452213</c:v>
                </c:pt>
                <c:pt idx="51">
                  <c:v>187.49900062341257</c:v>
                </c:pt>
                <c:pt idx="52">
                  <c:v>189.21466730230301</c:v>
                </c:pt>
                <c:pt idx="53">
                  <c:v>190.93033398119346</c:v>
                </c:pt>
                <c:pt idx="54">
                  <c:v>192.6460006600839</c:v>
                </c:pt>
                <c:pt idx="55">
                  <c:v>194.36166733897434</c:v>
                </c:pt>
                <c:pt idx="56">
                  <c:v>196.07733401786479</c:v>
                </c:pt>
                <c:pt idx="57">
                  <c:v>197.79300069675523</c:v>
                </c:pt>
                <c:pt idx="58">
                  <c:v>199.50866737564567</c:v>
                </c:pt>
                <c:pt idx="59">
                  <c:v>201.22433405453611</c:v>
                </c:pt>
                <c:pt idx="60">
                  <c:v>202.94000073342656</c:v>
                </c:pt>
                <c:pt idx="61">
                  <c:v>204.655667412317</c:v>
                </c:pt>
                <c:pt idx="62">
                  <c:v>206.37133409120744</c:v>
                </c:pt>
                <c:pt idx="63">
                  <c:v>208.08700077009789</c:v>
                </c:pt>
                <c:pt idx="64">
                  <c:v>209.80266744898833</c:v>
                </c:pt>
                <c:pt idx="65">
                  <c:v>211.51833412787877</c:v>
                </c:pt>
                <c:pt idx="66">
                  <c:v>213.23400080676922</c:v>
                </c:pt>
                <c:pt idx="67">
                  <c:v>214.94966748565966</c:v>
                </c:pt>
                <c:pt idx="68">
                  <c:v>216.6653341645501</c:v>
                </c:pt>
                <c:pt idx="69">
                  <c:v>218.38100084344055</c:v>
                </c:pt>
                <c:pt idx="70">
                  <c:v>220.09666752233099</c:v>
                </c:pt>
                <c:pt idx="71">
                  <c:v>221.81233420122143</c:v>
                </c:pt>
                <c:pt idx="72">
                  <c:v>223.52800088011185</c:v>
                </c:pt>
                <c:pt idx="73">
                  <c:v>225.24366755900229</c:v>
                </c:pt>
                <c:pt idx="74">
                  <c:v>226.95933423789273</c:v>
                </c:pt>
                <c:pt idx="75">
                  <c:v>228.67500091678318</c:v>
                </c:pt>
                <c:pt idx="76">
                  <c:v>230.39066759567362</c:v>
                </c:pt>
                <c:pt idx="77">
                  <c:v>232.10633427456406</c:v>
                </c:pt>
                <c:pt idx="78">
                  <c:v>233.82200095345451</c:v>
                </c:pt>
                <c:pt idx="79">
                  <c:v>235.53766763234495</c:v>
                </c:pt>
                <c:pt idx="80">
                  <c:v>237.25333431123539</c:v>
                </c:pt>
                <c:pt idx="81">
                  <c:v>238.96900099012583</c:v>
                </c:pt>
                <c:pt idx="82">
                  <c:v>240.68466766901628</c:v>
                </c:pt>
                <c:pt idx="83">
                  <c:v>242.40033434790678</c:v>
                </c:pt>
                <c:pt idx="84">
                  <c:v>244.11600102679722</c:v>
                </c:pt>
                <c:pt idx="85">
                  <c:v>245.83166770568766</c:v>
                </c:pt>
                <c:pt idx="86">
                  <c:v>247.54733438457808</c:v>
                </c:pt>
                <c:pt idx="87">
                  <c:v>249.26300106346858</c:v>
                </c:pt>
                <c:pt idx="88">
                  <c:v>250.97866774235902</c:v>
                </c:pt>
                <c:pt idx="89">
                  <c:v>252.69433442124947</c:v>
                </c:pt>
                <c:pt idx="90">
                  <c:v>254.41000110013991</c:v>
                </c:pt>
                <c:pt idx="91">
                  <c:v>256.12566777903032</c:v>
                </c:pt>
                <c:pt idx="92">
                  <c:v>257.84133445792082</c:v>
                </c:pt>
                <c:pt idx="93">
                  <c:v>259.55700113681127</c:v>
                </c:pt>
                <c:pt idx="94">
                  <c:v>261.27266781570171</c:v>
                </c:pt>
                <c:pt idx="95">
                  <c:v>262.98833449459215</c:v>
                </c:pt>
                <c:pt idx="96">
                  <c:v>264.7040011734826</c:v>
                </c:pt>
                <c:pt idx="97">
                  <c:v>266.4196678523731</c:v>
                </c:pt>
                <c:pt idx="98">
                  <c:v>268.13533453126354</c:v>
                </c:pt>
                <c:pt idx="99">
                  <c:v>269.85100121015398</c:v>
                </c:pt>
                <c:pt idx="100">
                  <c:v>271.56666788904442</c:v>
                </c:pt>
                <c:pt idx="101">
                  <c:v>273.28233456793487</c:v>
                </c:pt>
                <c:pt idx="102">
                  <c:v>274.99800124682531</c:v>
                </c:pt>
                <c:pt idx="103">
                  <c:v>276.71366792571575</c:v>
                </c:pt>
                <c:pt idx="104">
                  <c:v>278.4293346046062</c:v>
                </c:pt>
                <c:pt idx="105">
                  <c:v>280.14500128349664</c:v>
                </c:pt>
                <c:pt idx="106">
                  <c:v>281.86066796238708</c:v>
                </c:pt>
                <c:pt idx="107">
                  <c:v>283.57633464127758</c:v>
                </c:pt>
                <c:pt idx="108">
                  <c:v>285.29200132016803</c:v>
                </c:pt>
                <c:pt idx="109">
                  <c:v>287.00766799905847</c:v>
                </c:pt>
                <c:pt idx="110">
                  <c:v>288.72333467794891</c:v>
                </c:pt>
                <c:pt idx="111">
                  <c:v>290.43900135683936</c:v>
                </c:pt>
                <c:pt idx="112">
                  <c:v>292.1546680357298</c:v>
                </c:pt>
                <c:pt idx="113">
                  <c:v>293.87033471462024</c:v>
                </c:pt>
                <c:pt idx="114">
                  <c:v>295.58600139351068</c:v>
                </c:pt>
                <c:pt idx="115">
                  <c:v>297.30166807240113</c:v>
                </c:pt>
                <c:pt idx="116">
                  <c:v>299.01733475129157</c:v>
                </c:pt>
                <c:pt idx="117">
                  <c:v>300.73300143018207</c:v>
                </c:pt>
                <c:pt idx="118">
                  <c:v>302.44866810907251</c:v>
                </c:pt>
                <c:pt idx="119">
                  <c:v>304.16433478796296</c:v>
                </c:pt>
                <c:pt idx="120">
                  <c:v>305.8800014668534</c:v>
                </c:pt>
                <c:pt idx="121">
                  <c:v>307.59566814574384</c:v>
                </c:pt>
                <c:pt idx="122">
                  <c:v>309.31133482463434</c:v>
                </c:pt>
                <c:pt idx="123">
                  <c:v>311.02700150352479</c:v>
                </c:pt>
                <c:pt idx="124">
                  <c:v>312.74266818241523</c:v>
                </c:pt>
                <c:pt idx="125">
                  <c:v>314.45833486130567</c:v>
                </c:pt>
                <c:pt idx="126">
                  <c:v>316.17400154019612</c:v>
                </c:pt>
                <c:pt idx="127">
                  <c:v>317.88966821908656</c:v>
                </c:pt>
                <c:pt idx="128">
                  <c:v>319.605334897977</c:v>
                </c:pt>
                <c:pt idx="129">
                  <c:v>321.32100157686745</c:v>
                </c:pt>
                <c:pt idx="130">
                  <c:v>323.03666825575789</c:v>
                </c:pt>
                <c:pt idx="131">
                  <c:v>324.75233493464833</c:v>
                </c:pt>
                <c:pt idx="132">
                  <c:v>326.46800161353883</c:v>
                </c:pt>
                <c:pt idx="133">
                  <c:v>328.18366829242927</c:v>
                </c:pt>
                <c:pt idx="134">
                  <c:v>329.89933497131972</c:v>
                </c:pt>
                <c:pt idx="135">
                  <c:v>331.6150016502101</c:v>
                </c:pt>
                <c:pt idx="136">
                  <c:v>333.33066832910055</c:v>
                </c:pt>
                <c:pt idx="137">
                  <c:v>335.04633500799099</c:v>
                </c:pt>
                <c:pt idx="138">
                  <c:v>336.76200168688143</c:v>
                </c:pt>
                <c:pt idx="139">
                  <c:v>338.47766836577188</c:v>
                </c:pt>
                <c:pt idx="140">
                  <c:v>340.19333504466232</c:v>
                </c:pt>
                <c:pt idx="141">
                  <c:v>341.90900172355276</c:v>
                </c:pt>
                <c:pt idx="142">
                  <c:v>343.62466840244321</c:v>
                </c:pt>
                <c:pt idx="143">
                  <c:v>345.34033508133365</c:v>
                </c:pt>
                <c:pt idx="144">
                  <c:v>347.05600176022409</c:v>
                </c:pt>
                <c:pt idx="145">
                  <c:v>348.77166843911453</c:v>
                </c:pt>
                <c:pt idx="146">
                  <c:v>350.48733511800498</c:v>
                </c:pt>
                <c:pt idx="147">
                  <c:v>352.20300179689542</c:v>
                </c:pt>
                <c:pt idx="148">
                  <c:v>353.91866847578586</c:v>
                </c:pt>
                <c:pt idx="149">
                  <c:v>355.63433515467631</c:v>
                </c:pt>
                <c:pt idx="150">
                  <c:v>357.35000183356675</c:v>
                </c:pt>
                <c:pt idx="151">
                  <c:v>359.06566851245719</c:v>
                </c:pt>
                <c:pt idx="152">
                  <c:v>360.78133519134764</c:v>
                </c:pt>
                <c:pt idx="153">
                  <c:v>362.49700187023808</c:v>
                </c:pt>
                <c:pt idx="154">
                  <c:v>364.21266854912852</c:v>
                </c:pt>
                <c:pt idx="155">
                  <c:v>365.92833522801897</c:v>
                </c:pt>
                <c:pt idx="156">
                  <c:v>367.64400190690941</c:v>
                </c:pt>
                <c:pt idx="157">
                  <c:v>369.35966858579985</c:v>
                </c:pt>
                <c:pt idx="158">
                  <c:v>371.0753352646903</c:v>
                </c:pt>
                <c:pt idx="159">
                  <c:v>372.79100194358074</c:v>
                </c:pt>
                <c:pt idx="160">
                  <c:v>374.50666862247118</c:v>
                </c:pt>
                <c:pt idx="161">
                  <c:v>376.22233530136162</c:v>
                </c:pt>
                <c:pt idx="162">
                  <c:v>377.93800198025207</c:v>
                </c:pt>
                <c:pt idx="163">
                  <c:v>379.65366865914251</c:v>
                </c:pt>
                <c:pt idx="164">
                  <c:v>381.36933533803295</c:v>
                </c:pt>
                <c:pt idx="165">
                  <c:v>383.0850020169234</c:v>
                </c:pt>
                <c:pt idx="166">
                  <c:v>384.80066869581384</c:v>
                </c:pt>
                <c:pt idx="167">
                  <c:v>386.51633537470428</c:v>
                </c:pt>
                <c:pt idx="168">
                  <c:v>388.23200205359473</c:v>
                </c:pt>
                <c:pt idx="169">
                  <c:v>389.94766873248517</c:v>
                </c:pt>
                <c:pt idx="170">
                  <c:v>391.66333541137561</c:v>
                </c:pt>
                <c:pt idx="171">
                  <c:v>393.37900209026606</c:v>
                </c:pt>
                <c:pt idx="172">
                  <c:v>395.0946687691565</c:v>
                </c:pt>
                <c:pt idx="173">
                  <c:v>396.81033544804694</c:v>
                </c:pt>
                <c:pt idx="174">
                  <c:v>398.52600212693739</c:v>
                </c:pt>
                <c:pt idx="175">
                  <c:v>400.24166880582783</c:v>
                </c:pt>
                <c:pt idx="176">
                  <c:v>401.95733548471827</c:v>
                </c:pt>
                <c:pt idx="177">
                  <c:v>403.67300216360871</c:v>
                </c:pt>
                <c:pt idx="178">
                  <c:v>405.38866884249916</c:v>
                </c:pt>
                <c:pt idx="179">
                  <c:v>407.1043355213896</c:v>
                </c:pt>
                <c:pt idx="180">
                  <c:v>408.82000220028004</c:v>
                </c:pt>
                <c:pt idx="181">
                  <c:v>410.53566887917049</c:v>
                </c:pt>
                <c:pt idx="182">
                  <c:v>412.25133555806093</c:v>
                </c:pt>
                <c:pt idx="183">
                  <c:v>413.96700223695137</c:v>
                </c:pt>
                <c:pt idx="184">
                  <c:v>415.68266891584182</c:v>
                </c:pt>
                <c:pt idx="185">
                  <c:v>417.39833559473226</c:v>
                </c:pt>
                <c:pt idx="186">
                  <c:v>419.1140022736227</c:v>
                </c:pt>
                <c:pt idx="187">
                  <c:v>420.82966895251315</c:v>
                </c:pt>
                <c:pt idx="188">
                  <c:v>422.54533563140353</c:v>
                </c:pt>
                <c:pt idx="189">
                  <c:v>424.26100231029397</c:v>
                </c:pt>
                <c:pt idx="190">
                  <c:v>425.97666898918442</c:v>
                </c:pt>
                <c:pt idx="191">
                  <c:v>427.69233566807486</c:v>
                </c:pt>
                <c:pt idx="192">
                  <c:v>429.4080023469653</c:v>
                </c:pt>
                <c:pt idx="193">
                  <c:v>431.12366902585575</c:v>
                </c:pt>
                <c:pt idx="194">
                  <c:v>432.83933570474619</c:v>
                </c:pt>
                <c:pt idx="195">
                  <c:v>434.55500238363663</c:v>
                </c:pt>
                <c:pt idx="196">
                  <c:v>436.27066906252708</c:v>
                </c:pt>
                <c:pt idx="197">
                  <c:v>437.98633574141752</c:v>
                </c:pt>
                <c:pt idx="198">
                  <c:v>439.70200242030796</c:v>
                </c:pt>
                <c:pt idx="199">
                  <c:v>441.41766909919841</c:v>
                </c:pt>
                <c:pt idx="200">
                  <c:v>443.13333577808885</c:v>
                </c:pt>
                <c:pt idx="201">
                  <c:v>444.84900245697929</c:v>
                </c:pt>
                <c:pt idx="202">
                  <c:v>446.56466913586974</c:v>
                </c:pt>
                <c:pt idx="203">
                  <c:v>448.28033581476018</c:v>
                </c:pt>
                <c:pt idx="204">
                  <c:v>449.99600249365062</c:v>
                </c:pt>
                <c:pt idx="205">
                  <c:v>451.71166917254106</c:v>
                </c:pt>
                <c:pt idx="206">
                  <c:v>453.42733585143151</c:v>
                </c:pt>
                <c:pt idx="207">
                  <c:v>455.14300253032195</c:v>
                </c:pt>
                <c:pt idx="208">
                  <c:v>456.85866920921239</c:v>
                </c:pt>
                <c:pt idx="209">
                  <c:v>458.57433588810284</c:v>
                </c:pt>
                <c:pt idx="210">
                  <c:v>460.29000256699328</c:v>
                </c:pt>
                <c:pt idx="211">
                  <c:v>462.00566924588372</c:v>
                </c:pt>
                <c:pt idx="212">
                  <c:v>463.72133592477417</c:v>
                </c:pt>
                <c:pt idx="213">
                  <c:v>465.43700260366461</c:v>
                </c:pt>
                <c:pt idx="214">
                  <c:v>467.15266928255505</c:v>
                </c:pt>
                <c:pt idx="215">
                  <c:v>468.8683359614455</c:v>
                </c:pt>
                <c:pt idx="216">
                  <c:v>470.58400264033594</c:v>
                </c:pt>
                <c:pt idx="217">
                  <c:v>472.29966931922638</c:v>
                </c:pt>
                <c:pt idx="218">
                  <c:v>474.01533599811683</c:v>
                </c:pt>
                <c:pt idx="219">
                  <c:v>475.73100267700727</c:v>
                </c:pt>
                <c:pt idx="220">
                  <c:v>477.44666935589771</c:v>
                </c:pt>
                <c:pt idx="221">
                  <c:v>479.16233603478815</c:v>
                </c:pt>
                <c:pt idx="222">
                  <c:v>480.8780027136786</c:v>
                </c:pt>
                <c:pt idx="223">
                  <c:v>482.59366939256904</c:v>
                </c:pt>
                <c:pt idx="224">
                  <c:v>484.30933607145948</c:v>
                </c:pt>
                <c:pt idx="225">
                  <c:v>486.02500275034993</c:v>
                </c:pt>
                <c:pt idx="226">
                  <c:v>487.74066942924037</c:v>
                </c:pt>
                <c:pt idx="227">
                  <c:v>489.45633610813081</c:v>
                </c:pt>
                <c:pt idx="228">
                  <c:v>491.17200278702126</c:v>
                </c:pt>
                <c:pt idx="229">
                  <c:v>492.8876694659117</c:v>
                </c:pt>
                <c:pt idx="230">
                  <c:v>494.60333614480214</c:v>
                </c:pt>
                <c:pt idx="231">
                  <c:v>496.31900282369259</c:v>
                </c:pt>
                <c:pt idx="232">
                  <c:v>498.03466950258303</c:v>
                </c:pt>
                <c:pt idx="233">
                  <c:v>499.75033618147347</c:v>
                </c:pt>
                <c:pt idx="234">
                  <c:v>501.46600286036391</c:v>
                </c:pt>
                <c:pt idx="235">
                  <c:v>503.18166953925436</c:v>
                </c:pt>
                <c:pt idx="236">
                  <c:v>504.8973362181448</c:v>
                </c:pt>
                <c:pt idx="237">
                  <c:v>506.61300289703524</c:v>
                </c:pt>
                <c:pt idx="238">
                  <c:v>508.32866957592569</c:v>
                </c:pt>
                <c:pt idx="239">
                  <c:v>510.04433625481613</c:v>
                </c:pt>
                <c:pt idx="240">
                  <c:v>511.76000293370657</c:v>
                </c:pt>
                <c:pt idx="241">
                  <c:v>513.47566961259702</c:v>
                </c:pt>
                <c:pt idx="242">
                  <c:v>515.19133629148746</c:v>
                </c:pt>
                <c:pt idx="243">
                  <c:v>516.9070029703779</c:v>
                </c:pt>
                <c:pt idx="244">
                  <c:v>518.62266964926835</c:v>
                </c:pt>
                <c:pt idx="245">
                  <c:v>520.33833632815879</c:v>
                </c:pt>
                <c:pt idx="246">
                  <c:v>522.05400300704923</c:v>
                </c:pt>
                <c:pt idx="247">
                  <c:v>523.76966968593968</c:v>
                </c:pt>
                <c:pt idx="248">
                  <c:v>525.48533636483012</c:v>
                </c:pt>
                <c:pt idx="249">
                  <c:v>527.20100304372056</c:v>
                </c:pt>
                <c:pt idx="250">
                  <c:v>528.916669722611</c:v>
                </c:pt>
                <c:pt idx="251">
                  <c:v>530.63233640150145</c:v>
                </c:pt>
                <c:pt idx="252">
                  <c:v>532.34800308039189</c:v>
                </c:pt>
                <c:pt idx="253">
                  <c:v>534.06366975928233</c:v>
                </c:pt>
                <c:pt idx="254">
                  <c:v>535.77933643817278</c:v>
                </c:pt>
                <c:pt idx="255">
                  <c:v>537.49500311706322</c:v>
                </c:pt>
                <c:pt idx="256">
                  <c:v>539.21066979595366</c:v>
                </c:pt>
                <c:pt idx="257">
                  <c:v>540.92633647484411</c:v>
                </c:pt>
                <c:pt idx="258">
                  <c:v>542.64200315373455</c:v>
                </c:pt>
                <c:pt idx="259">
                  <c:v>544.35766983262499</c:v>
                </c:pt>
                <c:pt idx="260">
                  <c:v>546.07333651151544</c:v>
                </c:pt>
                <c:pt idx="261">
                  <c:v>547.78900319040588</c:v>
                </c:pt>
                <c:pt idx="262">
                  <c:v>549.50466986929632</c:v>
                </c:pt>
                <c:pt idx="263">
                  <c:v>551.22033654818676</c:v>
                </c:pt>
                <c:pt idx="264">
                  <c:v>552.93600322707721</c:v>
                </c:pt>
                <c:pt idx="265">
                  <c:v>554.65166990596765</c:v>
                </c:pt>
                <c:pt idx="266">
                  <c:v>556.36733658485809</c:v>
                </c:pt>
                <c:pt idx="267">
                  <c:v>558.08300326374854</c:v>
                </c:pt>
                <c:pt idx="268">
                  <c:v>559.79866994263898</c:v>
                </c:pt>
                <c:pt idx="269">
                  <c:v>561.51433662152942</c:v>
                </c:pt>
                <c:pt idx="270">
                  <c:v>563.23000330041987</c:v>
                </c:pt>
                <c:pt idx="271">
                  <c:v>564.94566997931031</c:v>
                </c:pt>
                <c:pt idx="272">
                  <c:v>566.66133665820075</c:v>
                </c:pt>
                <c:pt idx="273">
                  <c:v>568.3770033370912</c:v>
                </c:pt>
                <c:pt idx="274">
                  <c:v>570.09267001598164</c:v>
                </c:pt>
                <c:pt idx="275">
                  <c:v>571.80833669487208</c:v>
                </c:pt>
                <c:pt idx="276">
                  <c:v>573.52400337376253</c:v>
                </c:pt>
                <c:pt idx="277">
                  <c:v>575.23967005265297</c:v>
                </c:pt>
                <c:pt idx="278">
                  <c:v>576.95533673154341</c:v>
                </c:pt>
                <c:pt idx="279">
                  <c:v>578.67100341043385</c:v>
                </c:pt>
                <c:pt idx="280">
                  <c:v>580.3866700893243</c:v>
                </c:pt>
                <c:pt idx="281">
                  <c:v>582.10233676821474</c:v>
                </c:pt>
                <c:pt idx="282">
                  <c:v>583.81800344710518</c:v>
                </c:pt>
                <c:pt idx="283">
                  <c:v>585.53367012599563</c:v>
                </c:pt>
                <c:pt idx="284">
                  <c:v>587.24933680488607</c:v>
                </c:pt>
                <c:pt idx="285">
                  <c:v>588.96500348377651</c:v>
                </c:pt>
                <c:pt idx="286">
                  <c:v>590.68067016266696</c:v>
                </c:pt>
                <c:pt idx="287">
                  <c:v>592.3963368415574</c:v>
                </c:pt>
                <c:pt idx="288">
                  <c:v>594.11200352044784</c:v>
                </c:pt>
                <c:pt idx="289">
                  <c:v>595.82767019933829</c:v>
                </c:pt>
                <c:pt idx="290">
                  <c:v>597.54333687822873</c:v>
                </c:pt>
                <c:pt idx="291">
                  <c:v>599.25900355711917</c:v>
                </c:pt>
                <c:pt idx="292">
                  <c:v>600.97467023600962</c:v>
                </c:pt>
                <c:pt idx="293">
                  <c:v>602.69033691490006</c:v>
                </c:pt>
                <c:pt idx="294">
                  <c:v>604.4060035937905</c:v>
                </c:pt>
                <c:pt idx="295">
                  <c:v>606.12167027268094</c:v>
                </c:pt>
                <c:pt idx="296">
                  <c:v>607.83733695157139</c:v>
                </c:pt>
                <c:pt idx="297">
                  <c:v>609.55300363046183</c:v>
                </c:pt>
                <c:pt idx="298">
                  <c:v>611.26867030935227</c:v>
                </c:pt>
                <c:pt idx="299">
                  <c:v>612.98433698824272</c:v>
                </c:pt>
                <c:pt idx="300">
                  <c:v>614.70000366713316</c:v>
                </c:pt>
                <c:pt idx="301">
                  <c:v>616.4156703460236</c:v>
                </c:pt>
                <c:pt idx="302">
                  <c:v>618.13133702491405</c:v>
                </c:pt>
                <c:pt idx="303">
                  <c:v>619.84700370380449</c:v>
                </c:pt>
                <c:pt idx="304">
                  <c:v>621.56267038269493</c:v>
                </c:pt>
                <c:pt idx="305">
                  <c:v>623.27833706158538</c:v>
                </c:pt>
                <c:pt idx="306">
                  <c:v>624.99400374047582</c:v>
                </c:pt>
                <c:pt idx="307">
                  <c:v>626.70967041936626</c:v>
                </c:pt>
                <c:pt idx="308">
                  <c:v>628.4253370982567</c:v>
                </c:pt>
                <c:pt idx="309">
                  <c:v>630.14100377714715</c:v>
                </c:pt>
                <c:pt idx="310">
                  <c:v>631.85667045603759</c:v>
                </c:pt>
                <c:pt idx="311">
                  <c:v>633.57233713492803</c:v>
                </c:pt>
                <c:pt idx="312">
                  <c:v>635.28800381381848</c:v>
                </c:pt>
                <c:pt idx="313">
                  <c:v>637.00367049270892</c:v>
                </c:pt>
                <c:pt idx="314">
                  <c:v>638.71933717159936</c:v>
                </c:pt>
                <c:pt idx="315">
                  <c:v>640.43500385048981</c:v>
                </c:pt>
                <c:pt idx="316">
                  <c:v>642.15067052938025</c:v>
                </c:pt>
                <c:pt idx="317">
                  <c:v>643.86633720827069</c:v>
                </c:pt>
                <c:pt idx="318">
                  <c:v>645.58200388716114</c:v>
                </c:pt>
                <c:pt idx="319">
                  <c:v>647.29767056605158</c:v>
                </c:pt>
                <c:pt idx="320">
                  <c:v>649.01333724494202</c:v>
                </c:pt>
                <c:pt idx="321">
                  <c:v>650.72900392383247</c:v>
                </c:pt>
                <c:pt idx="322">
                  <c:v>652.44467060272291</c:v>
                </c:pt>
                <c:pt idx="323">
                  <c:v>654.16033728161324</c:v>
                </c:pt>
                <c:pt idx="324">
                  <c:v>655.87600396050368</c:v>
                </c:pt>
                <c:pt idx="325">
                  <c:v>657.59167063939412</c:v>
                </c:pt>
                <c:pt idx="326">
                  <c:v>659.30733731828457</c:v>
                </c:pt>
                <c:pt idx="327">
                  <c:v>661.02300399717501</c:v>
                </c:pt>
                <c:pt idx="328">
                  <c:v>662.73867067606534</c:v>
                </c:pt>
                <c:pt idx="329">
                  <c:v>664.45433735495578</c:v>
                </c:pt>
                <c:pt idx="330">
                  <c:v>666.17000403384634</c:v>
                </c:pt>
                <c:pt idx="331">
                  <c:v>667.88567071273678</c:v>
                </c:pt>
                <c:pt idx="332">
                  <c:v>669.60133739162734</c:v>
                </c:pt>
                <c:pt idx="333">
                  <c:v>671.31700407051767</c:v>
                </c:pt>
                <c:pt idx="334">
                  <c:v>673.03267074940823</c:v>
                </c:pt>
                <c:pt idx="335">
                  <c:v>674.74833742829878</c:v>
                </c:pt>
                <c:pt idx="336">
                  <c:v>676.46400410718923</c:v>
                </c:pt>
                <c:pt idx="337">
                  <c:v>678.17967078607978</c:v>
                </c:pt>
                <c:pt idx="338">
                  <c:v>679.89533746497011</c:v>
                </c:pt>
                <c:pt idx="339">
                  <c:v>681.61100414386067</c:v>
                </c:pt>
                <c:pt idx="340">
                  <c:v>683.32667082275123</c:v>
                </c:pt>
                <c:pt idx="341">
                  <c:v>685.04233750164167</c:v>
                </c:pt>
                <c:pt idx="342">
                  <c:v>686.75800418053223</c:v>
                </c:pt>
                <c:pt idx="343">
                  <c:v>688.47367085942278</c:v>
                </c:pt>
                <c:pt idx="344">
                  <c:v>690.18933753831311</c:v>
                </c:pt>
                <c:pt idx="345">
                  <c:v>691.90500421720367</c:v>
                </c:pt>
                <c:pt idx="346">
                  <c:v>693.62067089609411</c:v>
                </c:pt>
                <c:pt idx="347">
                  <c:v>695.33633757498467</c:v>
                </c:pt>
                <c:pt idx="348">
                  <c:v>697.05200425387523</c:v>
                </c:pt>
                <c:pt idx="349">
                  <c:v>698.76767093276555</c:v>
                </c:pt>
                <c:pt idx="350">
                  <c:v>700.48333761165611</c:v>
                </c:pt>
                <c:pt idx="351">
                  <c:v>702.19900429054655</c:v>
                </c:pt>
                <c:pt idx="352">
                  <c:v>703.91467096943711</c:v>
                </c:pt>
                <c:pt idx="353">
                  <c:v>705.63033764832755</c:v>
                </c:pt>
                <c:pt idx="354">
                  <c:v>707.346004327218</c:v>
                </c:pt>
                <c:pt idx="355">
                  <c:v>709.06167100610844</c:v>
                </c:pt>
                <c:pt idx="356">
                  <c:v>710.777337684999</c:v>
                </c:pt>
                <c:pt idx="357">
                  <c:v>712.49300436388955</c:v>
                </c:pt>
                <c:pt idx="358">
                  <c:v>714.20867104278</c:v>
                </c:pt>
                <c:pt idx="359">
                  <c:v>715.92433772167044</c:v>
                </c:pt>
                <c:pt idx="360">
                  <c:v>717.64000440056088</c:v>
                </c:pt>
                <c:pt idx="361">
                  <c:v>719.35567107945144</c:v>
                </c:pt>
                <c:pt idx="362">
                  <c:v>721.071337758342</c:v>
                </c:pt>
                <c:pt idx="363">
                  <c:v>722.78700443723244</c:v>
                </c:pt>
                <c:pt idx="364">
                  <c:v>724.50267111612288</c:v>
                </c:pt>
                <c:pt idx="365">
                  <c:v>726.21833779501333</c:v>
                </c:pt>
                <c:pt idx="366">
                  <c:v>727.93400447390388</c:v>
                </c:pt>
                <c:pt idx="367">
                  <c:v>729.64967115279444</c:v>
                </c:pt>
                <c:pt idx="368">
                  <c:v>731.36533783168488</c:v>
                </c:pt>
                <c:pt idx="369">
                  <c:v>733.08100451057533</c:v>
                </c:pt>
                <c:pt idx="370">
                  <c:v>734.79667118946577</c:v>
                </c:pt>
                <c:pt idx="371">
                  <c:v>736.51233786835633</c:v>
                </c:pt>
                <c:pt idx="372">
                  <c:v>738.22800454724677</c:v>
                </c:pt>
                <c:pt idx="373">
                  <c:v>739.94367122613733</c:v>
                </c:pt>
                <c:pt idx="374">
                  <c:v>741.65933790502766</c:v>
                </c:pt>
                <c:pt idx="375">
                  <c:v>743.37500458391821</c:v>
                </c:pt>
                <c:pt idx="376">
                  <c:v>745.09067126280877</c:v>
                </c:pt>
                <c:pt idx="377">
                  <c:v>746.80633794169921</c:v>
                </c:pt>
                <c:pt idx="378">
                  <c:v>748.52200462058977</c:v>
                </c:pt>
                <c:pt idx="379">
                  <c:v>750.2376712994801</c:v>
                </c:pt>
                <c:pt idx="380">
                  <c:v>751.95333797837066</c:v>
                </c:pt>
                <c:pt idx="381">
                  <c:v>753.66900465726121</c:v>
                </c:pt>
                <c:pt idx="382">
                  <c:v>755.38467133615165</c:v>
                </c:pt>
                <c:pt idx="383">
                  <c:v>757.10033801504221</c:v>
                </c:pt>
                <c:pt idx="384">
                  <c:v>758.81600469393254</c:v>
                </c:pt>
                <c:pt idx="385">
                  <c:v>760.5316713728231</c:v>
                </c:pt>
                <c:pt idx="386">
                  <c:v>762.24733805171365</c:v>
                </c:pt>
                <c:pt idx="387">
                  <c:v>763.9630047306041</c:v>
                </c:pt>
                <c:pt idx="388">
                  <c:v>765.67867140949465</c:v>
                </c:pt>
                <c:pt idx="389">
                  <c:v>767.39433808838498</c:v>
                </c:pt>
                <c:pt idx="390">
                  <c:v>769.11000476727554</c:v>
                </c:pt>
                <c:pt idx="391">
                  <c:v>770.82567144616598</c:v>
                </c:pt>
                <c:pt idx="392">
                  <c:v>772.54133812505654</c:v>
                </c:pt>
                <c:pt idx="393">
                  <c:v>774.2570048039471</c:v>
                </c:pt>
                <c:pt idx="394">
                  <c:v>775.97267148283743</c:v>
                </c:pt>
                <c:pt idx="395">
                  <c:v>777.68833816172798</c:v>
                </c:pt>
                <c:pt idx="396">
                  <c:v>779.40400484061843</c:v>
                </c:pt>
                <c:pt idx="397">
                  <c:v>781.11967151950898</c:v>
                </c:pt>
                <c:pt idx="398">
                  <c:v>782.83533819839954</c:v>
                </c:pt>
                <c:pt idx="399">
                  <c:v>784.55100487728987</c:v>
                </c:pt>
                <c:pt idx="400">
                  <c:v>786.26667155618043</c:v>
                </c:pt>
                <c:pt idx="401">
                  <c:v>787.98233823507087</c:v>
                </c:pt>
                <c:pt idx="402">
                  <c:v>789.69800491396143</c:v>
                </c:pt>
                <c:pt idx="403">
                  <c:v>791.41367159285198</c:v>
                </c:pt>
                <c:pt idx="404">
                  <c:v>793.12933827174231</c:v>
                </c:pt>
                <c:pt idx="405">
                  <c:v>794.84500495063287</c:v>
                </c:pt>
                <c:pt idx="406">
                  <c:v>796.56067162952331</c:v>
                </c:pt>
                <c:pt idx="407">
                  <c:v>798.27633830841387</c:v>
                </c:pt>
                <c:pt idx="408">
                  <c:v>799.99200498730431</c:v>
                </c:pt>
                <c:pt idx="409">
                  <c:v>801.70767166619476</c:v>
                </c:pt>
                <c:pt idx="410">
                  <c:v>803.4233383450852</c:v>
                </c:pt>
                <c:pt idx="411">
                  <c:v>805.13900502397576</c:v>
                </c:pt>
                <c:pt idx="412">
                  <c:v>806.85467170286631</c:v>
                </c:pt>
                <c:pt idx="413">
                  <c:v>808.57033838175676</c:v>
                </c:pt>
                <c:pt idx="414">
                  <c:v>810.2860050606472</c:v>
                </c:pt>
                <c:pt idx="415">
                  <c:v>812.00167173953764</c:v>
                </c:pt>
                <c:pt idx="416">
                  <c:v>813.7173384184282</c:v>
                </c:pt>
                <c:pt idx="417">
                  <c:v>815.43300509731876</c:v>
                </c:pt>
                <c:pt idx="418">
                  <c:v>817.1486717762092</c:v>
                </c:pt>
                <c:pt idx="419">
                  <c:v>818.86433845509964</c:v>
                </c:pt>
                <c:pt idx="420">
                  <c:v>820.58000513399008</c:v>
                </c:pt>
                <c:pt idx="421">
                  <c:v>822.29567181288064</c:v>
                </c:pt>
                <c:pt idx="422">
                  <c:v>824.0113384917712</c:v>
                </c:pt>
                <c:pt idx="423">
                  <c:v>825.72700517066164</c:v>
                </c:pt>
                <c:pt idx="424">
                  <c:v>827.44267184955208</c:v>
                </c:pt>
                <c:pt idx="425">
                  <c:v>829.15833852844253</c:v>
                </c:pt>
                <c:pt idx="426">
                  <c:v>830.87400520733308</c:v>
                </c:pt>
                <c:pt idx="427">
                  <c:v>832.58967188622364</c:v>
                </c:pt>
                <c:pt idx="428">
                  <c:v>834.30533856511408</c:v>
                </c:pt>
                <c:pt idx="429">
                  <c:v>836.02100524400441</c:v>
                </c:pt>
                <c:pt idx="430">
                  <c:v>837.73667192289497</c:v>
                </c:pt>
                <c:pt idx="431">
                  <c:v>839.45233860178553</c:v>
                </c:pt>
                <c:pt idx="432">
                  <c:v>841.16800528067597</c:v>
                </c:pt>
                <c:pt idx="433">
                  <c:v>842.88367195956653</c:v>
                </c:pt>
                <c:pt idx="434">
                  <c:v>844.59933863845686</c:v>
                </c:pt>
                <c:pt idx="435">
                  <c:v>846.31500531734741</c:v>
                </c:pt>
                <c:pt idx="436">
                  <c:v>848.03067199623797</c:v>
                </c:pt>
                <c:pt idx="437">
                  <c:v>849.74633867512841</c:v>
                </c:pt>
                <c:pt idx="438">
                  <c:v>851.46200535401897</c:v>
                </c:pt>
                <c:pt idx="439">
                  <c:v>853.1776720329093</c:v>
                </c:pt>
                <c:pt idx="440">
                  <c:v>854.89333871179986</c:v>
                </c:pt>
                <c:pt idx="441">
                  <c:v>856.60900539069041</c:v>
                </c:pt>
                <c:pt idx="442">
                  <c:v>858.32467206958086</c:v>
                </c:pt>
                <c:pt idx="443">
                  <c:v>860.04033874847141</c:v>
                </c:pt>
                <c:pt idx="444">
                  <c:v>861.75600542736174</c:v>
                </c:pt>
                <c:pt idx="445">
                  <c:v>863.4716721062523</c:v>
                </c:pt>
                <c:pt idx="446">
                  <c:v>865.18733878514286</c:v>
                </c:pt>
                <c:pt idx="447">
                  <c:v>866.9030054640333</c:v>
                </c:pt>
                <c:pt idx="448">
                  <c:v>868.61867214292386</c:v>
                </c:pt>
                <c:pt idx="449">
                  <c:v>870.33433882181419</c:v>
                </c:pt>
                <c:pt idx="450">
                  <c:v>872.05000550070474</c:v>
                </c:pt>
                <c:pt idx="451">
                  <c:v>873.76567217959519</c:v>
                </c:pt>
                <c:pt idx="452">
                  <c:v>875.48133885848574</c:v>
                </c:pt>
                <c:pt idx="453">
                  <c:v>877.1970055373763</c:v>
                </c:pt>
                <c:pt idx="454">
                  <c:v>878.91267221626663</c:v>
                </c:pt>
                <c:pt idx="455">
                  <c:v>880.62833889515719</c:v>
                </c:pt>
                <c:pt idx="456">
                  <c:v>882.34400557404763</c:v>
                </c:pt>
                <c:pt idx="457">
                  <c:v>884.05967225293819</c:v>
                </c:pt>
                <c:pt idx="458">
                  <c:v>885.77533893182874</c:v>
                </c:pt>
                <c:pt idx="459">
                  <c:v>887.49100561071907</c:v>
                </c:pt>
                <c:pt idx="460">
                  <c:v>889.20667228960963</c:v>
                </c:pt>
                <c:pt idx="461">
                  <c:v>890.92233896850007</c:v>
                </c:pt>
                <c:pt idx="462">
                  <c:v>892.63800564739063</c:v>
                </c:pt>
                <c:pt idx="463">
                  <c:v>894.35367232628118</c:v>
                </c:pt>
                <c:pt idx="464">
                  <c:v>896.06933900517151</c:v>
                </c:pt>
                <c:pt idx="465">
                  <c:v>897.78500568406207</c:v>
                </c:pt>
                <c:pt idx="466">
                  <c:v>899.50067236295251</c:v>
                </c:pt>
                <c:pt idx="467">
                  <c:v>901.21633904184307</c:v>
                </c:pt>
                <c:pt idx="468">
                  <c:v>902.93200572073351</c:v>
                </c:pt>
                <c:pt idx="469">
                  <c:v>904.64767239962396</c:v>
                </c:pt>
                <c:pt idx="470">
                  <c:v>906.3633390785144</c:v>
                </c:pt>
                <c:pt idx="471">
                  <c:v>908.07900575740496</c:v>
                </c:pt>
                <c:pt idx="472">
                  <c:v>909.79467243629551</c:v>
                </c:pt>
                <c:pt idx="473">
                  <c:v>911.51033911518596</c:v>
                </c:pt>
                <c:pt idx="474">
                  <c:v>913.2260057940764</c:v>
                </c:pt>
                <c:pt idx="475">
                  <c:v>914.94167247296684</c:v>
                </c:pt>
                <c:pt idx="476">
                  <c:v>916.6573391518574</c:v>
                </c:pt>
                <c:pt idx="477">
                  <c:v>918.37300583074796</c:v>
                </c:pt>
                <c:pt idx="478">
                  <c:v>920.0886725096384</c:v>
                </c:pt>
                <c:pt idx="479">
                  <c:v>921.80433918852884</c:v>
                </c:pt>
                <c:pt idx="480">
                  <c:v>923.52000586741929</c:v>
                </c:pt>
                <c:pt idx="481">
                  <c:v>925.23567254630984</c:v>
                </c:pt>
                <c:pt idx="482">
                  <c:v>926.9513392252004</c:v>
                </c:pt>
                <c:pt idx="483">
                  <c:v>928.66700590409084</c:v>
                </c:pt>
                <c:pt idx="484">
                  <c:v>930.38267258298129</c:v>
                </c:pt>
                <c:pt idx="485">
                  <c:v>932.09833926187173</c:v>
                </c:pt>
                <c:pt idx="486">
                  <c:v>933.81400594076229</c:v>
                </c:pt>
                <c:pt idx="487">
                  <c:v>935.52967261965273</c:v>
                </c:pt>
                <c:pt idx="488">
                  <c:v>937.24533929854329</c:v>
                </c:pt>
                <c:pt idx="489">
                  <c:v>938.96100597743362</c:v>
                </c:pt>
                <c:pt idx="490">
                  <c:v>940.67667265632417</c:v>
                </c:pt>
                <c:pt idx="491">
                  <c:v>942.39233933521473</c:v>
                </c:pt>
                <c:pt idx="492">
                  <c:v>944.10800601410517</c:v>
                </c:pt>
                <c:pt idx="493">
                  <c:v>945.82367269299573</c:v>
                </c:pt>
                <c:pt idx="494">
                  <c:v>947.53933937188606</c:v>
                </c:pt>
                <c:pt idx="495">
                  <c:v>949.25500605077661</c:v>
                </c:pt>
                <c:pt idx="496">
                  <c:v>950.97067272966717</c:v>
                </c:pt>
                <c:pt idx="497">
                  <c:v>952.68633940855761</c:v>
                </c:pt>
                <c:pt idx="498">
                  <c:v>954.40200608744817</c:v>
                </c:pt>
                <c:pt idx="499">
                  <c:v>956.1176727663385</c:v>
                </c:pt>
                <c:pt idx="500">
                  <c:v>957.83333944522906</c:v>
                </c:pt>
                <c:pt idx="501">
                  <c:v>959.54900612411961</c:v>
                </c:pt>
                <c:pt idx="502">
                  <c:v>961.26467280301006</c:v>
                </c:pt>
                <c:pt idx="503">
                  <c:v>962.98033948190061</c:v>
                </c:pt>
                <c:pt idx="504">
                  <c:v>964.69600616079094</c:v>
                </c:pt>
                <c:pt idx="505">
                  <c:v>966.4116728396815</c:v>
                </c:pt>
                <c:pt idx="506">
                  <c:v>968.12733951857194</c:v>
                </c:pt>
                <c:pt idx="507">
                  <c:v>969.8430061974625</c:v>
                </c:pt>
                <c:pt idx="508">
                  <c:v>971.55867287635306</c:v>
                </c:pt>
                <c:pt idx="509">
                  <c:v>973.27433955524339</c:v>
                </c:pt>
                <c:pt idx="510">
                  <c:v>974.99000623413394</c:v>
                </c:pt>
                <c:pt idx="511">
                  <c:v>976.70567291302439</c:v>
                </c:pt>
                <c:pt idx="512">
                  <c:v>978.42133959191494</c:v>
                </c:pt>
                <c:pt idx="513">
                  <c:v>980.1370062708055</c:v>
                </c:pt>
                <c:pt idx="514">
                  <c:v>981.85267294969583</c:v>
                </c:pt>
                <c:pt idx="515">
                  <c:v>983.56833962858639</c:v>
                </c:pt>
                <c:pt idx="516">
                  <c:v>985.28400630747683</c:v>
                </c:pt>
                <c:pt idx="517">
                  <c:v>986.99967298636739</c:v>
                </c:pt>
                <c:pt idx="518">
                  <c:v>988.71533966525794</c:v>
                </c:pt>
                <c:pt idx="519">
                  <c:v>990.43100634414827</c:v>
                </c:pt>
                <c:pt idx="520">
                  <c:v>992.14667302303883</c:v>
                </c:pt>
                <c:pt idx="521">
                  <c:v>993.86233970192927</c:v>
                </c:pt>
                <c:pt idx="522">
                  <c:v>995.57800638081983</c:v>
                </c:pt>
                <c:pt idx="523">
                  <c:v>997.29367305971039</c:v>
                </c:pt>
                <c:pt idx="524">
                  <c:v>999.00933973860072</c:v>
                </c:pt>
                <c:pt idx="525">
                  <c:v>1000.7250064174913</c:v>
                </c:pt>
                <c:pt idx="526">
                  <c:v>1002.4406730963817</c:v>
                </c:pt>
                <c:pt idx="527">
                  <c:v>1004.1563397752723</c:v>
                </c:pt>
                <c:pt idx="528">
                  <c:v>1005.8720064541627</c:v>
                </c:pt>
                <c:pt idx="529">
                  <c:v>1007.5876731330532</c:v>
                </c:pt>
                <c:pt idx="530">
                  <c:v>1009.3033398119436</c:v>
                </c:pt>
                <c:pt idx="531">
                  <c:v>1011.0190064908342</c:v>
                </c:pt>
                <c:pt idx="532">
                  <c:v>1012.7346731697247</c:v>
                </c:pt>
                <c:pt idx="533">
                  <c:v>1014.4503398486152</c:v>
                </c:pt>
                <c:pt idx="534">
                  <c:v>1016.1660065275056</c:v>
                </c:pt>
                <c:pt idx="535">
                  <c:v>1017.881673206396</c:v>
                </c:pt>
                <c:pt idx="536">
                  <c:v>1019.5973398852866</c:v>
                </c:pt>
                <c:pt idx="537">
                  <c:v>1021.3130065641772</c:v>
                </c:pt>
                <c:pt idx="538">
                  <c:v>1023.0286732430676</c:v>
                </c:pt>
                <c:pt idx="539">
                  <c:v>1024.744339921958</c:v>
                </c:pt>
                <c:pt idx="540">
                  <c:v>1026.4600066008486</c:v>
                </c:pt>
                <c:pt idx="541">
                  <c:v>1028.1756732797389</c:v>
                </c:pt>
                <c:pt idx="542">
                  <c:v>1029.8913399586295</c:v>
                </c:pt>
                <c:pt idx="543">
                  <c:v>1031.60700663752</c:v>
                </c:pt>
                <c:pt idx="544">
                  <c:v>1033.3226733164104</c:v>
                </c:pt>
                <c:pt idx="545">
                  <c:v>1035.0383399953009</c:v>
                </c:pt>
                <c:pt idx="546">
                  <c:v>1036.7540066741915</c:v>
                </c:pt>
                <c:pt idx="547">
                  <c:v>1038.469673353082</c:v>
                </c:pt>
                <c:pt idx="548">
                  <c:v>1040.1853400319726</c:v>
                </c:pt>
                <c:pt idx="549">
                  <c:v>1041.9010067108629</c:v>
                </c:pt>
                <c:pt idx="550">
                  <c:v>1043.6166733897535</c:v>
                </c:pt>
                <c:pt idx="551">
                  <c:v>1045.3323400686438</c:v>
                </c:pt>
                <c:pt idx="552">
                  <c:v>1047.0480067475344</c:v>
                </c:pt>
                <c:pt idx="553">
                  <c:v>1048.7636734264249</c:v>
                </c:pt>
                <c:pt idx="554">
                  <c:v>1050.4793401053153</c:v>
                </c:pt>
                <c:pt idx="555">
                  <c:v>1052.1950067842058</c:v>
                </c:pt>
                <c:pt idx="556">
                  <c:v>1053.9106734630964</c:v>
                </c:pt>
                <c:pt idx="557">
                  <c:v>1055.6263401419869</c:v>
                </c:pt>
                <c:pt idx="558">
                  <c:v>1057.3420068208773</c:v>
                </c:pt>
                <c:pt idx="559">
                  <c:v>1059.0576734997678</c:v>
                </c:pt>
                <c:pt idx="560">
                  <c:v>1060.7733401786581</c:v>
                </c:pt>
                <c:pt idx="561">
                  <c:v>1062.4890068575487</c:v>
                </c:pt>
                <c:pt idx="562">
                  <c:v>1064.2046735364393</c:v>
                </c:pt>
                <c:pt idx="563">
                  <c:v>1065.9203402153298</c:v>
                </c:pt>
                <c:pt idx="564">
                  <c:v>1067.6360068942201</c:v>
                </c:pt>
                <c:pt idx="565">
                  <c:v>1069.3516735731107</c:v>
                </c:pt>
                <c:pt idx="566">
                  <c:v>1071.0673402520013</c:v>
                </c:pt>
                <c:pt idx="567">
                  <c:v>1072.7830069308918</c:v>
                </c:pt>
                <c:pt idx="568">
                  <c:v>1074.4986736097821</c:v>
                </c:pt>
                <c:pt idx="569">
                  <c:v>1076.2143402886727</c:v>
                </c:pt>
                <c:pt idx="570">
                  <c:v>1077.930006967563</c:v>
                </c:pt>
                <c:pt idx="571">
                  <c:v>1079.6456736464536</c:v>
                </c:pt>
                <c:pt idx="572">
                  <c:v>1081.3613403253441</c:v>
                </c:pt>
                <c:pt idx="573">
                  <c:v>1083.0770070042347</c:v>
                </c:pt>
                <c:pt idx="574">
                  <c:v>1084.792673683125</c:v>
                </c:pt>
                <c:pt idx="575">
                  <c:v>1086.5083403620156</c:v>
                </c:pt>
                <c:pt idx="576">
                  <c:v>1088.2240070409061</c:v>
                </c:pt>
                <c:pt idx="577">
                  <c:v>1089.9396737197965</c:v>
                </c:pt>
                <c:pt idx="578">
                  <c:v>1091.655340398687</c:v>
                </c:pt>
                <c:pt idx="579">
                  <c:v>1093.3710070775774</c:v>
                </c:pt>
                <c:pt idx="580">
                  <c:v>1095.0866737564679</c:v>
                </c:pt>
                <c:pt idx="581">
                  <c:v>1096.8023404353585</c:v>
                </c:pt>
                <c:pt idx="582">
                  <c:v>1098.518007114249</c:v>
                </c:pt>
                <c:pt idx="583">
                  <c:v>1100.2336737931396</c:v>
                </c:pt>
                <c:pt idx="584">
                  <c:v>1101.9493404720299</c:v>
                </c:pt>
                <c:pt idx="585">
                  <c:v>1103.6650071509205</c:v>
                </c:pt>
                <c:pt idx="586">
                  <c:v>1105.380673829811</c:v>
                </c:pt>
                <c:pt idx="587">
                  <c:v>1107.0963405087014</c:v>
                </c:pt>
                <c:pt idx="588">
                  <c:v>1108.8120071875919</c:v>
                </c:pt>
                <c:pt idx="589">
                  <c:v>1110.5276738664822</c:v>
                </c:pt>
                <c:pt idx="590">
                  <c:v>1112.2433405453728</c:v>
                </c:pt>
                <c:pt idx="591">
                  <c:v>1113.9590072242634</c:v>
                </c:pt>
                <c:pt idx="592">
                  <c:v>1115.6746739031539</c:v>
                </c:pt>
                <c:pt idx="593">
                  <c:v>1117.3903405820445</c:v>
                </c:pt>
                <c:pt idx="594">
                  <c:v>1119.1060072609348</c:v>
                </c:pt>
                <c:pt idx="595">
                  <c:v>1120.8216739398254</c:v>
                </c:pt>
                <c:pt idx="596">
                  <c:v>1122.5373406187157</c:v>
                </c:pt>
                <c:pt idx="597">
                  <c:v>1124.2530072976062</c:v>
                </c:pt>
                <c:pt idx="598">
                  <c:v>1125.9686739764968</c:v>
                </c:pt>
                <c:pt idx="599">
                  <c:v>1127.6843406553871</c:v>
                </c:pt>
                <c:pt idx="600">
                  <c:v>1129.4000073342777</c:v>
                </c:pt>
                <c:pt idx="601">
                  <c:v>1131.1156740131682</c:v>
                </c:pt>
                <c:pt idx="602">
                  <c:v>1132.8313406920588</c:v>
                </c:pt>
                <c:pt idx="603">
                  <c:v>1134.5470073709494</c:v>
                </c:pt>
                <c:pt idx="604">
                  <c:v>1136.2626740498397</c:v>
                </c:pt>
                <c:pt idx="605">
                  <c:v>1137.9783407287302</c:v>
                </c:pt>
                <c:pt idx="606">
                  <c:v>1139.6940074076206</c:v>
                </c:pt>
                <c:pt idx="607">
                  <c:v>1141.4096740865111</c:v>
                </c:pt>
                <c:pt idx="608">
                  <c:v>1143.1253407654017</c:v>
                </c:pt>
                <c:pt idx="609">
                  <c:v>1144.841007444292</c:v>
                </c:pt>
                <c:pt idx="610">
                  <c:v>1146.5566741231826</c:v>
                </c:pt>
                <c:pt idx="611">
                  <c:v>1148.2723408020731</c:v>
                </c:pt>
                <c:pt idx="612">
                  <c:v>1149.9880074809637</c:v>
                </c:pt>
                <c:pt idx="613">
                  <c:v>1151.703674159854</c:v>
                </c:pt>
                <c:pt idx="614">
                  <c:v>1153.4193408387446</c:v>
                </c:pt>
                <c:pt idx="615">
                  <c:v>1155.1350075176349</c:v>
                </c:pt>
                <c:pt idx="616">
                  <c:v>1156.8506741965255</c:v>
                </c:pt>
                <c:pt idx="617">
                  <c:v>1158.566340875416</c:v>
                </c:pt>
                <c:pt idx="618">
                  <c:v>1160.2820075543066</c:v>
                </c:pt>
                <c:pt idx="619">
                  <c:v>1161.9976742331969</c:v>
                </c:pt>
                <c:pt idx="620">
                  <c:v>1163.7133409120875</c:v>
                </c:pt>
                <c:pt idx="621">
                  <c:v>1165.429007590978</c:v>
                </c:pt>
                <c:pt idx="622">
                  <c:v>1167.1446742698686</c:v>
                </c:pt>
                <c:pt idx="623">
                  <c:v>1168.8603409487589</c:v>
                </c:pt>
                <c:pt idx="624">
                  <c:v>1170.5760076276495</c:v>
                </c:pt>
                <c:pt idx="625">
                  <c:v>1172.2916743065398</c:v>
                </c:pt>
                <c:pt idx="626">
                  <c:v>1174.0073409854303</c:v>
                </c:pt>
                <c:pt idx="627">
                  <c:v>1175.7230076643209</c:v>
                </c:pt>
                <c:pt idx="628">
                  <c:v>1177.4386743432115</c:v>
                </c:pt>
                <c:pt idx="629">
                  <c:v>1179.1543410221018</c:v>
                </c:pt>
                <c:pt idx="630">
                  <c:v>1180.8700077009923</c:v>
                </c:pt>
                <c:pt idx="631">
                  <c:v>1182.5856743798829</c:v>
                </c:pt>
                <c:pt idx="632">
                  <c:v>1184.3013410587732</c:v>
                </c:pt>
                <c:pt idx="633">
                  <c:v>1186.0170077376638</c:v>
                </c:pt>
                <c:pt idx="634">
                  <c:v>1187.7326744165541</c:v>
                </c:pt>
                <c:pt idx="635">
                  <c:v>1189.4483410954447</c:v>
                </c:pt>
                <c:pt idx="636">
                  <c:v>1191.1640077743352</c:v>
                </c:pt>
                <c:pt idx="637">
                  <c:v>1192.8796744532258</c:v>
                </c:pt>
                <c:pt idx="638">
                  <c:v>1194.5953411321163</c:v>
                </c:pt>
                <c:pt idx="639">
                  <c:v>1196.3110078110067</c:v>
                </c:pt>
                <c:pt idx="640">
                  <c:v>1198.0266744898972</c:v>
                </c:pt>
                <c:pt idx="641">
                  <c:v>1199.7423411687876</c:v>
                </c:pt>
                <c:pt idx="642">
                  <c:v>1201.4580078476781</c:v>
                </c:pt>
                <c:pt idx="643">
                  <c:v>1203.1736745265687</c:v>
                </c:pt>
                <c:pt idx="644">
                  <c:v>1204.8893412054592</c:v>
                </c:pt>
                <c:pt idx="645">
                  <c:v>1206.6050078843496</c:v>
                </c:pt>
                <c:pt idx="646">
                  <c:v>1208.3206745632399</c:v>
                </c:pt>
                <c:pt idx="647">
                  <c:v>1210.0363412421307</c:v>
                </c:pt>
                <c:pt idx="648">
                  <c:v>1211.752007921021</c:v>
                </c:pt>
                <c:pt idx="649">
                  <c:v>1213.4676745999118</c:v>
                </c:pt>
                <c:pt idx="650">
                  <c:v>1215.1833412788021</c:v>
                </c:pt>
                <c:pt idx="651">
                  <c:v>1216.8990079576924</c:v>
                </c:pt>
                <c:pt idx="652">
                  <c:v>1218.614674636583</c:v>
                </c:pt>
                <c:pt idx="653">
                  <c:v>1220.3303413154733</c:v>
                </c:pt>
                <c:pt idx="654">
                  <c:v>1222.0460079943641</c:v>
                </c:pt>
                <c:pt idx="655">
                  <c:v>1223.7616746732544</c:v>
                </c:pt>
                <c:pt idx="656">
                  <c:v>1225.4773413521448</c:v>
                </c:pt>
                <c:pt idx="657">
                  <c:v>1227.1930080310356</c:v>
                </c:pt>
                <c:pt idx="658">
                  <c:v>1228.9086747099259</c:v>
                </c:pt>
                <c:pt idx="659">
                  <c:v>1230.6243413888164</c:v>
                </c:pt>
                <c:pt idx="660">
                  <c:v>1232.340008067707</c:v>
                </c:pt>
                <c:pt idx="661">
                  <c:v>1234.0556747465973</c:v>
                </c:pt>
                <c:pt idx="662">
                  <c:v>1235.7713414254879</c:v>
                </c:pt>
                <c:pt idx="663">
                  <c:v>1237.4870081043782</c:v>
                </c:pt>
                <c:pt idx="664">
                  <c:v>1239.202674783269</c:v>
                </c:pt>
                <c:pt idx="665">
                  <c:v>1240.9183414621593</c:v>
                </c:pt>
                <c:pt idx="666">
                  <c:v>1242.6340081410497</c:v>
                </c:pt>
                <c:pt idx="667">
                  <c:v>1244.3496748199404</c:v>
                </c:pt>
                <c:pt idx="668">
                  <c:v>1246.0653414988308</c:v>
                </c:pt>
                <c:pt idx="669">
                  <c:v>1247.7810081777213</c:v>
                </c:pt>
                <c:pt idx="670">
                  <c:v>1249.4966748566119</c:v>
                </c:pt>
                <c:pt idx="671">
                  <c:v>1251.2123415355022</c:v>
                </c:pt>
                <c:pt idx="672">
                  <c:v>1252.9280082143928</c:v>
                </c:pt>
                <c:pt idx="673">
                  <c:v>1254.6436748932831</c:v>
                </c:pt>
                <c:pt idx="674">
                  <c:v>1256.3593415721739</c:v>
                </c:pt>
                <c:pt idx="675">
                  <c:v>1258.0750082510642</c:v>
                </c:pt>
                <c:pt idx="676">
                  <c:v>1259.7906749299545</c:v>
                </c:pt>
                <c:pt idx="677">
                  <c:v>1261.5063416088453</c:v>
                </c:pt>
                <c:pt idx="678">
                  <c:v>1263.2220082877357</c:v>
                </c:pt>
                <c:pt idx="679">
                  <c:v>1264.9376749666262</c:v>
                </c:pt>
                <c:pt idx="680">
                  <c:v>1266.6533416455165</c:v>
                </c:pt>
                <c:pt idx="681">
                  <c:v>1268.3690083244071</c:v>
                </c:pt>
                <c:pt idx="682">
                  <c:v>1270.0846750032977</c:v>
                </c:pt>
                <c:pt idx="683">
                  <c:v>1271.800341682188</c:v>
                </c:pt>
                <c:pt idx="684">
                  <c:v>1273.5160083610788</c:v>
                </c:pt>
                <c:pt idx="685">
                  <c:v>1275.2316750399691</c:v>
                </c:pt>
                <c:pt idx="686">
                  <c:v>1276.9473417188597</c:v>
                </c:pt>
                <c:pt idx="687">
                  <c:v>1278.6630083977502</c:v>
                </c:pt>
                <c:pt idx="688">
                  <c:v>1280.3786750766405</c:v>
                </c:pt>
                <c:pt idx="689">
                  <c:v>1282.0943417555311</c:v>
                </c:pt>
                <c:pt idx="690">
                  <c:v>1283.8100084344214</c:v>
                </c:pt>
                <c:pt idx="691">
                  <c:v>1285.5256751133122</c:v>
                </c:pt>
                <c:pt idx="692">
                  <c:v>1287.2413417922025</c:v>
                </c:pt>
                <c:pt idx="693">
                  <c:v>1288.9570084710929</c:v>
                </c:pt>
                <c:pt idx="694">
                  <c:v>1290.6726751499837</c:v>
                </c:pt>
                <c:pt idx="695">
                  <c:v>1292.388341828874</c:v>
                </c:pt>
                <c:pt idx="696">
                  <c:v>1294.1040085077645</c:v>
                </c:pt>
                <c:pt idx="697">
                  <c:v>1295.8196751866549</c:v>
                </c:pt>
                <c:pt idx="698">
                  <c:v>1297.5353418655454</c:v>
                </c:pt>
                <c:pt idx="699">
                  <c:v>1299.251008544436</c:v>
                </c:pt>
                <c:pt idx="700">
                  <c:v>1300.9666752233263</c:v>
                </c:pt>
                <c:pt idx="701">
                  <c:v>1302.6823419022171</c:v>
                </c:pt>
                <c:pt idx="702">
                  <c:v>1304.3980085811074</c:v>
                </c:pt>
                <c:pt idx="703">
                  <c:v>1306.1136752599978</c:v>
                </c:pt>
                <c:pt idx="704">
                  <c:v>1307.8293419388885</c:v>
                </c:pt>
                <c:pt idx="705">
                  <c:v>1309.5450086177789</c:v>
                </c:pt>
                <c:pt idx="706">
                  <c:v>1311.2606752966694</c:v>
                </c:pt>
                <c:pt idx="707">
                  <c:v>1312.9763419755598</c:v>
                </c:pt>
                <c:pt idx="708">
                  <c:v>1314.6920086544503</c:v>
                </c:pt>
                <c:pt idx="709">
                  <c:v>1316.4076753333409</c:v>
                </c:pt>
                <c:pt idx="710">
                  <c:v>1318.1233420122312</c:v>
                </c:pt>
                <c:pt idx="711">
                  <c:v>1319.839008691122</c:v>
                </c:pt>
                <c:pt idx="712">
                  <c:v>1321.5546753700123</c:v>
                </c:pt>
                <c:pt idx="713">
                  <c:v>1323.2703420489026</c:v>
                </c:pt>
                <c:pt idx="714">
                  <c:v>1324.9860087277932</c:v>
                </c:pt>
                <c:pt idx="715">
                  <c:v>1326.7016754066835</c:v>
                </c:pt>
                <c:pt idx="716">
                  <c:v>1328.4173420855741</c:v>
                </c:pt>
                <c:pt idx="717">
                  <c:v>1330.1330087644646</c:v>
                </c:pt>
                <c:pt idx="718">
                  <c:v>1331.848675443355</c:v>
                </c:pt>
                <c:pt idx="719">
                  <c:v>1333.5643421222455</c:v>
                </c:pt>
                <c:pt idx="720">
                  <c:v>1335.2800088011359</c:v>
                </c:pt>
                <c:pt idx="721">
                  <c:v>1336.9956754800266</c:v>
                </c:pt>
                <c:pt idx="722">
                  <c:v>1338.711342158917</c:v>
                </c:pt>
                <c:pt idx="723">
                  <c:v>1340.4270088378073</c:v>
                </c:pt>
                <c:pt idx="724">
                  <c:v>1342.1426755166981</c:v>
                </c:pt>
                <c:pt idx="725">
                  <c:v>1343.8583421955884</c:v>
                </c:pt>
                <c:pt idx="726">
                  <c:v>1345.574008874479</c:v>
                </c:pt>
                <c:pt idx="727">
                  <c:v>1347.2896755533695</c:v>
                </c:pt>
                <c:pt idx="728">
                  <c:v>1349.0053422322599</c:v>
                </c:pt>
                <c:pt idx="729">
                  <c:v>1350.7210089111504</c:v>
                </c:pt>
                <c:pt idx="730">
                  <c:v>1352.4366755900407</c:v>
                </c:pt>
                <c:pt idx="731">
                  <c:v>1354.1523422689315</c:v>
                </c:pt>
                <c:pt idx="732">
                  <c:v>1355.8680089478219</c:v>
                </c:pt>
                <c:pt idx="733">
                  <c:v>1357.5836756267122</c:v>
                </c:pt>
                <c:pt idx="734">
                  <c:v>1359.299342305603</c:v>
                </c:pt>
                <c:pt idx="735">
                  <c:v>1361.0150089844933</c:v>
                </c:pt>
                <c:pt idx="736">
                  <c:v>1362.7306756633839</c:v>
                </c:pt>
                <c:pt idx="737">
                  <c:v>1364.4463423422742</c:v>
                </c:pt>
                <c:pt idx="738">
                  <c:v>1366.1620090211647</c:v>
                </c:pt>
                <c:pt idx="739">
                  <c:v>1367.8776757000553</c:v>
                </c:pt>
                <c:pt idx="740">
                  <c:v>1369.5933423789456</c:v>
                </c:pt>
                <c:pt idx="741">
                  <c:v>1371.3090090578364</c:v>
                </c:pt>
                <c:pt idx="742">
                  <c:v>1373.0246757367267</c:v>
                </c:pt>
                <c:pt idx="743">
                  <c:v>1374.7403424156171</c:v>
                </c:pt>
                <c:pt idx="744">
                  <c:v>1376.4560090945079</c:v>
                </c:pt>
                <c:pt idx="745">
                  <c:v>1378.1716757733982</c:v>
                </c:pt>
                <c:pt idx="746">
                  <c:v>1379.8873424522887</c:v>
                </c:pt>
                <c:pt idx="747">
                  <c:v>1381.6030091311791</c:v>
                </c:pt>
                <c:pt idx="748">
                  <c:v>1383.3186758100696</c:v>
                </c:pt>
                <c:pt idx="749">
                  <c:v>1385.0343424889602</c:v>
                </c:pt>
                <c:pt idx="750">
                  <c:v>1386.7500091678505</c:v>
                </c:pt>
                <c:pt idx="751">
                  <c:v>1388.4656758467413</c:v>
                </c:pt>
                <c:pt idx="752">
                  <c:v>1390.1813425256316</c:v>
                </c:pt>
                <c:pt idx="753">
                  <c:v>1391.897009204522</c:v>
                </c:pt>
                <c:pt idx="754">
                  <c:v>1393.6126758834125</c:v>
                </c:pt>
                <c:pt idx="755">
                  <c:v>1395.3283425623031</c:v>
                </c:pt>
                <c:pt idx="756">
                  <c:v>1397.0440092411936</c:v>
                </c:pt>
                <c:pt idx="757">
                  <c:v>1398.759675920084</c:v>
                </c:pt>
                <c:pt idx="758">
                  <c:v>1400.4753425989743</c:v>
                </c:pt>
                <c:pt idx="759">
                  <c:v>1402.1910092778651</c:v>
                </c:pt>
                <c:pt idx="760">
                  <c:v>1403.9066759567554</c:v>
                </c:pt>
                <c:pt idx="761">
                  <c:v>1405.6223426356462</c:v>
                </c:pt>
                <c:pt idx="762">
                  <c:v>1407.3380093145365</c:v>
                </c:pt>
                <c:pt idx="763">
                  <c:v>1409.0536759934269</c:v>
                </c:pt>
                <c:pt idx="764">
                  <c:v>1410.7693426723174</c:v>
                </c:pt>
                <c:pt idx="765">
                  <c:v>1412.485009351208</c:v>
                </c:pt>
                <c:pt idx="766">
                  <c:v>1414.2006760300985</c:v>
                </c:pt>
                <c:pt idx="767">
                  <c:v>1415.9163427089889</c:v>
                </c:pt>
                <c:pt idx="768">
                  <c:v>1417.6320093878792</c:v>
                </c:pt>
                <c:pt idx="769">
                  <c:v>1419.34767606677</c:v>
                </c:pt>
                <c:pt idx="770">
                  <c:v>1421.0633427456603</c:v>
                </c:pt>
                <c:pt idx="771">
                  <c:v>1422.7790094245508</c:v>
                </c:pt>
                <c:pt idx="772">
                  <c:v>1424.4946761034414</c:v>
                </c:pt>
                <c:pt idx="773">
                  <c:v>1426.2103427823317</c:v>
                </c:pt>
                <c:pt idx="774">
                  <c:v>1427.9260094612223</c:v>
                </c:pt>
                <c:pt idx="775">
                  <c:v>1429.6416761401126</c:v>
                </c:pt>
                <c:pt idx="776">
                  <c:v>1431.3573428190034</c:v>
                </c:pt>
                <c:pt idx="777">
                  <c:v>1433.0730094978937</c:v>
                </c:pt>
                <c:pt idx="778">
                  <c:v>1434.7886761767841</c:v>
                </c:pt>
                <c:pt idx="779">
                  <c:v>1436.5043428556748</c:v>
                </c:pt>
                <c:pt idx="780">
                  <c:v>1438.2200095345652</c:v>
                </c:pt>
                <c:pt idx="781">
                  <c:v>1439.9356762134557</c:v>
                </c:pt>
                <c:pt idx="782">
                  <c:v>1441.6513428923463</c:v>
                </c:pt>
                <c:pt idx="783">
                  <c:v>1443.3670095712366</c:v>
                </c:pt>
                <c:pt idx="784">
                  <c:v>1445.0826762501272</c:v>
                </c:pt>
                <c:pt idx="785">
                  <c:v>1446.7983429290175</c:v>
                </c:pt>
                <c:pt idx="786">
                  <c:v>1448.5140096079083</c:v>
                </c:pt>
                <c:pt idx="787">
                  <c:v>1450.2296762867986</c:v>
                </c:pt>
                <c:pt idx="788">
                  <c:v>1451.945342965689</c:v>
                </c:pt>
                <c:pt idx="789">
                  <c:v>1453.6610096445797</c:v>
                </c:pt>
                <c:pt idx="790">
                  <c:v>1455.3766763234701</c:v>
                </c:pt>
                <c:pt idx="791">
                  <c:v>1457.0923430023606</c:v>
                </c:pt>
                <c:pt idx="792">
                  <c:v>1458.808009681251</c:v>
                </c:pt>
                <c:pt idx="793">
                  <c:v>1460.5236763601415</c:v>
                </c:pt>
                <c:pt idx="794">
                  <c:v>1462.2393430390321</c:v>
                </c:pt>
                <c:pt idx="795">
                  <c:v>1463.9550097179224</c:v>
                </c:pt>
                <c:pt idx="796">
                  <c:v>1465.6706763968132</c:v>
                </c:pt>
                <c:pt idx="797">
                  <c:v>1467.3863430757035</c:v>
                </c:pt>
                <c:pt idx="798">
                  <c:v>1469.1020097545938</c:v>
                </c:pt>
                <c:pt idx="799">
                  <c:v>1470.8176764334846</c:v>
                </c:pt>
                <c:pt idx="800">
                  <c:v>1472.533343112375</c:v>
                </c:pt>
                <c:pt idx="801">
                  <c:v>1474.2490097912655</c:v>
                </c:pt>
                <c:pt idx="802">
                  <c:v>1475.9646764701558</c:v>
                </c:pt>
                <c:pt idx="803">
                  <c:v>1477.6803431490464</c:v>
                </c:pt>
                <c:pt idx="804">
                  <c:v>1479.396009827937</c:v>
                </c:pt>
                <c:pt idx="805">
                  <c:v>1481.1116765068273</c:v>
                </c:pt>
                <c:pt idx="806">
                  <c:v>1482.8273431857181</c:v>
                </c:pt>
                <c:pt idx="807">
                  <c:v>1484.5430098646084</c:v>
                </c:pt>
                <c:pt idx="808">
                  <c:v>1486.2586765434987</c:v>
                </c:pt>
                <c:pt idx="809">
                  <c:v>1487.9743432223893</c:v>
                </c:pt>
                <c:pt idx="810">
                  <c:v>1489.6900099012798</c:v>
                </c:pt>
                <c:pt idx="811">
                  <c:v>1491.4056765801704</c:v>
                </c:pt>
                <c:pt idx="812">
                  <c:v>1493.1213432590607</c:v>
                </c:pt>
                <c:pt idx="813">
                  <c:v>1494.8370099379511</c:v>
                </c:pt>
                <c:pt idx="814">
                  <c:v>1496.5526766168418</c:v>
                </c:pt>
                <c:pt idx="815">
                  <c:v>1498.2683432957322</c:v>
                </c:pt>
                <c:pt idx="816">
                  <c:v>1499.9840099746229</c:v>
                </c:pt>
                <c:pt idx="817">
                  <c:v>1501.6996766535133</c:v>
                </c:pt>
                <c:pt idx="818">
                  <c:v>1503.4153433324036</c:v>
                </c:pt>
                <c:pt idx="819">
                  <c:v>1505.1310100112942</c:v>
                </c:pt>
                <c:pt idx="820">
                  <c:v>1506.8466766901847</c:v>
                </c:pt>
                <c:pt idx="821">
                  <c:v>1508.5623433690753</c:v>
                </c:pt>
                <c:pt idx="822">
                  <c:v>1510.2780100479656</c:v>
                </c:pt>
                <c:pt idx="823">
                  <c:v>1511.9936767268559</c:v>
                </c:pt>
                <c:pt idx="824">
                  <c:v>1513.7093434057467</c:v>
                </c:pt>
                <c:pt idx="825">
                  <c:v>1515.4250100846371</c:v>
                </c:pt>
                <c:pt idx="826">
                  <c:v>1517.1406767635278</c:v>
                </c:pt>
                <c:pt idx="827">
                  <c:v>1518.8563434424182</c:v>
                </c:pt>
                <c:pt idx="828">
                  <c:v>1520.5720101213085</c:v>
                </c:pt>
                <c:pt idx="829">
                  <c:v>1522.2876768001991</c:v>
                </c:pt>
                <c:pt idx="830">
                  <c:v>1524.0033434790894</c:v>
                </c:pt>
                <c:pt idx="831">
                  <c:v>1525.7190101579802</c:v>
                </c:pt>
                <c:pt idx="832">
                  <c:v>1527.4346768368705</c:v>
                </c:pt>
                <c:pt idx="833">
                  <c:v>1529.1503435157608</c:v>
                </c:pt>
                <c:pt idx="834">
                  <c:v>1530.8660101946516</c:v>
                </c:pt>
                <c:pt idx="835">
                  <c:v>1532.5816768735419</c:v>
                </c:pt>
                <c:pt idx="836">
                  <c:v>1534.2973435524325</c:v>
                </c:pt>
                <c:pt idx="837">
                  <c:v>1536.0130102313231</c:v>
                </c:pt>
                <c:pt idx="838">
                  <c:v>1537.7286769102134</c:v>
                </c:pt>
                <c:pt idx="839">
                  <c:v>1539.4443435891039</c:v>
                </c:pt>
                <c:pt idx="840">
                  <c:v>1541.1600102679943</c:v>
                </c:pt>
                <c:pt idx="841">
                  <c:v>1542.8756769468851</c:v>
                </c:pt>
                <c:pt idx="842">
                  <c:v>1544.5913436257754</c:v>
                </c:pt>
                <c:pt idx="843">
                  <c:v>1546.3070103046657</c:v>
                </c:pt>
                <c:pt idx="844">
                  <c:v>1548.0226769835565</c:v>
                </c:pt>
                <c:pt idx="845">
                  <c:v>1549.7383436624468</c:v>
                </c:pt>
                <c:pt idx="846">
                  <c:v>1551.4540103413374</c:v>
                </c:pt>
                <c:pt idx="847">
                  <c:v>1553.1696770202279</c:v>
                </c:pt>
                <c:pt idx="848">
                  <c:v>1554.8853436991183</c:v>
                </c:pt>
                <c:pt idx="849">
                  <c:v>1556.6010103780088</c:v>
                </c:pt>
                <c:pt idx="850">
                  <c:v>1558.3166770568992</c:v>
                </c:pt>
                <c:pt idx="851">
                  <c:v>1560.0323437357899</c:v>
                </c:pt>
                <c:pt idx="852">
                  <c:v>1561.7480104146803</c:v>
                </c:pt>
                <c:pt idx="853">
                  <c:v>1563.4636770935706</c:v>
                </c:pt>
                <c:pt idx="854">
                  <c:v>1565.1793437724614</c:v>
                </c:pt>
                <c:pt idx="855">
                  <c:v>1566.8950104513517</c:v>
                </c:pt>
                <c:pt idx="856">
                  <c:v>1568.6106771302423</c:v>
                </c:pt>
                <c:pt idx="857">
                  <c:v>1570.3263438091326</c:v>
                </c:pt>
                <c:pt idx="858">
                  <c:v>1572.0420104880232</c:v>
                </c:pt>
                <c:pt idx="859">
                  <c:v>1573.7576771669137</c:v>
                </c:pt>
                <c:pt idx="860">
                  <c:v>1575.473343845804</c:v>
                </c:pt>
                <c:pt idx="861">
                  <c:v>1577.1890105246948</c:v>
                </c:pt>
                <c:pt idx="862">
                  <c:v>1578.9046772035852</c:v>
                </c:pt>
                <c:pt idx="863">
                  <c:v>1580.6203438824755</c:v>
                </c:pt>
                <c:pt idx="864">
                  <c:v>1582.3360105613663</c:v>
                </c:pt>
                <c:pt idx="865">
                  <c:v>1584.0516772402566</c:v>
                </c:pt>
                <c:pt idx="866">
                  <c:v>1585.7673439191472</c:v>
                </c:pt>
                <c:pt idx="867">
                  <c:v>1587.4830105980375</c:v>
                </c:pt>
                <c:pt idx="868">
                  <c:v>1589.198677276928</c:v>
                </c:pt>
                <c:pt idx="869">
                  <c:v>1590.9143439558186</c:v>
                </c:pt>
                <c:pt idx="870">
                  <c:v>1592.6300106347089</c:v>
                </c:pt>
                <c:pt idx="871">
                  <c:v>1594.3456773135997</c:v>
                </c:pt>
                <c:pt idx="872">
                  <c:v>1596.06134399249</c:v>
                </c:pt>
                <c:pt idx="873">
                  <c:v>1597.7770106713804</c:v>
                </c:pt>
                <c:pt idx="874">
                  <c:v>1599.4926773502709</c:v>
                </c:pt>
                <c:pt idx="875">
                  <c:v>1601.2083440291615</c:v>
                </c:pt>
                <c:pt idx="876">
                  <c:v>1602.924010708052</c:v>
                </c:pt>
                <c:pt idx="877">
                  <c:v>1604.6396773869424</c:v>
                </c:pt>
                <c:pt idx="878">
                  <c:v>1606.3553440658327</c:v>
                </c:pt>
                <c:pt idx="879">
                  <c:v>1608.0710107447235</c:v>
                </c:pt>
                <c:pt idx="880">
                  <c:v>1609.7866774236138</c:v>
                </c:pt>
                <c:pt idx="881">
                  <c:v>1611.5023441025046</c:v>
                </c:pt>
                <c:pt idx="882">
                  <c:v>1613.2180107813949</c:v>
                </c:pt>
                <c:pt idx="883">
                  <c:v>1614.9336774602853</c:v>
                </c:pt>
                <c:pt idx="884">
                  <c:v>1616.6493441391758</c:v>
                </c:pt>
                <c:pt idx="885">
                  <c:v>1618.3650108180664</c:v>
                </c:pt>
                <c:pt idx="886">
                  <c:v>1620.0806774969569</c:v>
                </c:pt>
                <c:pt idx="887">
                  <c:v>1621.7963441758473</c:v>
                </c:pt>
                <c:pt idx="888">
                  <c:v>1623.5120108547376</c:v>
                </c:pt>
                <c:pt idx="889">
                  <c:v>1625.2276775336284</c:v>
                </c:pt>
                <c:pt idx="890">
                  <c:v>1626.9433442125187</c:v>
                </c:pt>
                <c:pt idx="891">
                  <c:v>1628.6590108914093</c:v>
                </c:pt>
                <c:pt idx="892">
                  <c:v>1630.3746775702998</c:v>
                </c:pt>
                <c:pt idx="893">
                  <c:v>1632.0903442491901</c:v>
                </c:pt>
                <c:pt idx="894">
                  <c:v>1633.8060109280807</c:v>
                </c:pt>
                <c:pt idx="895">
                  <c:v>1635.521677606971</c:v>
                </c:pt>
                <c:pt idx="896">
                  <c:v>1637.2373442858618</c:v>
                </c:pt>
                <c:pt idx="897">
                  <c:v>1638.9530109647521</c:v>
                </c:pt>
                <c:pt idx="898">
                  <c:v>1640.6686776436425</c:v>
                </c:pt>
                <c:pt idx="899">
                  <c:v>1642.3843443225333</c:v>
                </c:pt>
                <c:pt idx="900">
                  <c:v>1644.1000110014236</c:v>
                </c:pt>
                <c:pt idx="901">
                  <c:v>1645.8156776803141</c:v>
                </c:pt>
                <c:pt idx="902">
                  <c:v>1647.5313443592047</c:v>
                </c:pt>
                <c:pt idx="903">
                  <c:v>1649.247011038095</c:v>
                </c:pt>
                <c:pt idx="904">
                  <c:v>1650.9626777169856</c:v>
                </c:pt>
                <c:pt idx="905">
                  <c:v>1652.6783443958759</c:v>
                </c:pt>
                <c:pt idx="906">
                  <c:v>1654.3940110747667</c:v>
                </c:pt>
                <c:pt idx="907">
                  <c:v>1656.109677753657</c:v>
                </c:pt>
                <c:pt idx="908">
                  <c:v>1657.8253444325474</c:v>
                </c:pt>
                <c:pt idx="909">
                  <c:v>1659.5410111114381</c:v>
                </c:pt>
                <c:pt idx="910">
                  <c:v>1661.2566777903285</c:v>
                </c:pt>
                <c:pt idx="911">
                  <c:v>1662.972344469219</c:v>
                </c:pt>
                <c:pt idx="912">
                  <c:v>1664.6880111481094</c:v>
                </c:pt>
                <c:pt idx="913">
                  <c:v>1666.4036778269999</c:v>
                </c:pt>
                <c:pt idx="914">
                  <c:v>1668.1193445058905</c:v>
                </c:pt>
                <c:pt idx="915">
                  <c:v>1669.8350111847808</c:v>
                </c:pt>
                <c:pt idx="916">
                  <c:v>1671.5506778636716</c:v>
                </c:pt>
                <c:pt idx="917">
                  <c:v>1673.2663445425619</c:v>
                </c:pt>
                <c:pt idx="918">
                  <c:v>1674.9820112214522</c:v>
                </c:pt>
                <c:pt idx="919">
                  <c:v>1676.697677900343</c:v>
                </c:pt>
                <c:pt idx="920">
                  <c:v>1678.4133445792334</c:v>
                </c:pt>
                <c:pt idx="921">
                  <c:v>1680.1290112581239</c:v>
                </c:pt>
                <c:pt idx="922">
                  <c:v>1681.8446779370142</c:v>
                </c:pt>
                <c:pt idx="923">
                  <c:v>1683.5603446159048</c:v>
                </c:pt>
                <c:pt idx="924">
                  <c:v>1685.2760112947954</c:v>
                </c:pt>
                <c:pt idx="925">
                  <c:v>1686.9916779736857</c:v>
                </c:pt>
                <c:pt idx="926">
                  <c:v>1688.7073446525765</c:v>
                </c:pt>
                <c:pt idx="927">
                  <c:v>1690.4230113314668</c:v>
                </c:pt>
                <c:pt idx="928">
                  <c:v>1692.1386780103571</c:v>
                </c:pt>
                <c:pt idx="929">
                  <c:v>1693.8543446892477</c:v>
                </c:pt>
                <c:pt idx="930">
                  <c:v>1695.5700113681382</c:v>
                </c:pt>
                <c:pt idx="931">
                  <c:v>1697.2856780470288</c:v>
                </c:pt>
                <c:pt idx="932">
                  <c:v>1699.0013447259191</c:v>
                </c:pt>
                <c:pt idx="933">
                  <c:v>1700.7170114048095</c:v>
                </c:pt>
                <c:pt idx="934">
                  <c:v>1702.4326780837002</c:v>
                </c:pt>
                <c:pt idx="935">
                  <c:v>1704.1483447625906</c:v>
                </c:pt>
                <c:pt idx="936">
                  <c:v>1705.8640114414814</c:v>
                </c:pt>
                <c:pt idx="937">
                  <c:v>1707.5796781203717</c:v>
                </c:pt>
                <c:pt idx="938">
                  <c:v>1709.295344799262</c:v>
                </c:pt>
                <c:pt idx="939">
                  <c:v>1711.0110114781526</c:v>
                </c:pt>
                <c:pt idx="940">
                  <c:v>1712.7266781570431</c:v>
                </c:pt>
                <c:pt idx="941">
                  <c:v>1714.4423448359337</c:v>
                </c:pt>
                <c:pt idx="942">
                  <c:v>1716.158011514824</c:v>
                </c:pt>
                <c:pt idx="943">
                  <c:v>1717.8736781937143</c:v>
                </c:pt>
                <c:pt idx="944">
                  <c:v>1719.5893448726051</c:v>
                </c:pt>
                <c:pt idx="945">
                  <c:v>1721.3050115514955</c:v>
                </c:pt>
                <c:pt idx="946">
                  <c:v>1723.020678230386</c:v>
                </c:pt>
                <c:pt idx="947">
                  <c:v>1724.7363449092766</c:v>
                </c:pt>
                <c:pt idx="948">
                  <c:v>1726.4520115881669</c:v>
                </c:pt>
                <c:pt idx="949">
                  <c:v>1728.1676782670575</c:v>
                </c:pt>
                <c:pt idx="950">
                  <c:v>1729.8833449459478</c:v>
                </c:pt>
                <c:pt idx="951">
                  <c:v>1731.5990116248386</c:v>
                </c:pt>
                <c:pt idx="952">
                  <c:v>1733.3146783037289</c:v>
                </c:pt>
                <c:pt idx="953">
                  <c:v>1735.0303449826192</c:v>
                </c:pt>
                <c:pt idx="954">
                  <c:v>1736.74601166151</c:v>
                </c:pt>
                <c:pt idx="955">
                  <c:v>1738.4616783404003</c:v>
                </c:pt>
                <c:pt idx="956">
                  <c:v>1740.1773450192909</c:v>
                </c:pt>
                <c:pt idx="957">
                  <c:v>1741.8930116981815</c:v>
                </c:pt>
                <c:pt idx="958">
                  <c:v>1743.6086783770718</c:v>
                </c:pt>
                <c:pt idx="959">
                  <c:v>1745.3243450559623</c:v>
                </c:pt>
                <c:pt idx="960">
                  <c:v>1747.0400117348527</c:v>
                </c:pt>
                <c:pt idx="961">
                  <c:v>1748.7556784137435</c:v>
                </c:pt>
                <c:pt idx="962">
                  <c:v>1750.4713450926338</c:v>
                </c:pt>
                <c:pt idx="963">
                  <c:v>1752.1870117715241</c:v>
                </c:pt>
                <c:pt idx="964">
                  <c:v>1753.9026784504149</c:v>
                </c:pt>
                <c:pt idx="965">
                  <c:v>1755.6183451293052</c:v>
                </c:pt>
                <c:pt idx="966">
                  <c:v>1757.3340118081958</c:v>
                </c:pt>
                <c:pt idx="967">
                  <c:v>1759.0496784870861</c:v>
                </c:pt>
                <c:pt idx="968">
                  <c:v>1760.7653451659767</c:v>
                </c:pt>
                <c:pt idx="969">
                  <c:v>1762.4810118448672</c:v>
                </c:pt>
                <c:pt idx="970">
                  <c:v>1764.1966785237576</c:v>
                </c:pt>
                <c:pt idx="971">
                  <c:v>1765.9123452026483</c:v>
                </c:pt>
                <c:pt idx="972">
                  <c:v>1767.6280118815387</c:v>
                </c:pt>
                <c:pt idx="973">
                  <c:v>1769.343678560429</c:v>
                </c:pt>
                <c:pt idx="974">
                  <c:v>1771.0593452393198</c:v>
                </c:pt>
                <c:pt idx="975">
                  <c:v>1772.7750119182101</c:v>
                </c:pt>
                <c:pt idx="976">
                  <c:v>1774.4906785971007</c:v>
                </c:pt>
                <c:pt idx="977">
                  <c:v>1776.206345275991</c:v>
                </c:pt>
                <c:pt idx="978">
                  <c:v>1777.9220119548816</c:v>
                </c:pt>
                <c:pt idx="979">
                  <c:v>1779.6376786337721</c:v>
                </c:pt>
                <c:pt idx="980">
                  <c:v>1781.3533453126624</c:v>
                </c:pt>
                <c:pt idx="981">
                  <c:v>1783.0690119915532</c:v>
                </c:pt>
                <c:pt idx="982">
                  <c:v>1784.7846786704436</c:v>
                </c:pt>
                <c:pt idx="983">
                  <c:v>1786.5003453493339</c:v>
                </c:pt>
                <c:pt idx="984">
                  <c:v>1788.2160120282244</c:v>
                </c:pt>
                <c:pt idx="985">
                  <c:v>1789.931678707115</c:v>
                </c:pt>
                <c:pt idx="986">
                  <c:v>1791.6473453860056</c:v>
                </c:pt>
                <c:pt idx="987">
                  <c:v>1793.3630120648959</c:v>
                </c:pt>
                <c:pt idx="988">
                  <c:v>1795.0786787437862</c:v>
                </c:pt>
                <c:pt idx="989">
                  <c:v>1796.794345422677</c:v>
                </c:pt>
                <c:pt idx="990">
                  <c:v>1798.5100121015673</c:v>
                </c:pt>
                <c:pt idx="991">
                  <c:v>1800.2256787804581</c:v>
                </c:pt>
                <c:pt idx="992">
                  <c:v>1801.9413454593484</c:v>
                </c:pt>
                <c:pt idx="993">
                  <c:v>1803.6570121382388</c:v>
                </c:pt>
                <c:pt idx="994">
                  <c:v>1805.3726788171293</c:v>
                </c:pt>
                <c:pt idx="995">
                  <c:v>1807.0883454960199</c:v>
                </c:pt>
                <c:pt idx="996">
                  <c:v>1808.8040121749104</c:v>
                </c:pt>
                <c:pt idx="997">
                  <c:v>1810.5196788538008</c:v>
                </c:pt>
                <c:pt idx="998">
                  <c:v>1812.2353455326911</c:v>
                </c:pt>
                <c:pt idx="999">
                  <c:v>1813.9510122115819</c:v>
                </c:pt>
                <c:pt idx="1000">
                  <c:v>1815.6666788904722</c:v>
                </c:pt>
                <c:pt idx="1001">
                  <c:v>1817.3823455693628</c:v>
                </c:pt>
                <c:pt idx="1002">
                  <c:v>1819.0980122482533</c:v>
                </c:pt>
                <c:pt idx="1003">
                  <c:v>1820.8136789271437</c:v>
                </c:pt>
                <c:pt idx="1004">
                  <c:v>1822.5293456060342</c:v>
                </c:pt>
                <c:pt idx="1005">
                  <c:v>1824.2450122849245</c:v>
                </c:pt>
                <c:pt idx="1006">
                  <c:v>1825.9606789638153</c:v>
                </c:pt>
                <c:pt idx="1007">
                  <c:v>1827.6763456427057</c:v>
                </c:pt>
                <c:pt idx="1008">
                  <c:v>1829.392012321596</c:v>
                </c:pt>
                <c:pt idx="1009">
                  <c:v>1831.1076790004868</c:v>
                </c:pt>
                <c:pt idx="1010">
                  <c:v>1832.8233456793771</c:v>
                </c:pt>
                <c:pt idx="1011">
                  <c:v>1834.5390123582677</c:v>
                </c:pt>
                <c:pt idx="1012">
                  <c:v>1836.2546790371582</c:v>
                </c:pt>
                <c:pt idx="1013">
                  <c:v>1837.9703457160485</c:v>
                </c:pt>
                <c:pt idx="1014">
                  <c:v>1839.6860123949391</c:v>
                </c:pt>
                <c:pt idx="1015">
                  <c:v>1841.4016790738294</c:v>
                </c:pt>
                <c:pt idx="1016">
                  <c:v>1843.1173457527202</c:v>
                </c:pt>
                <c:pt idx="1017">
                  <c:v>1844.8330124316105</c:v>
                </c:pt>
                <c:pt idx="1018">
                  <c:v>1846.5486791105009</c:v>
                </c:pt>
                <c:pt idx="1019">
                  <c:v>1848.2643457893917</c:v>
                </c:pt>
                <c:pt idx="1020">
                  <c:v>1849.980012468282</c:v>
                </c:pt>
                <c:pt idx="1021">
                  <c:v>1851.6956791471725</c:v>
                </c:pt>
                <c:pt idx="1022">
                  <c:v>1853.4113458260631</c:v>
                </c:pt>
                <c:pt idx="1023">
                  <c:v>1855.1270125049534</c:v>
                </c:pt>
                <c:pt idx="1024">
                  <c:v>1856.842679183844</c:v>
                </c:pt>
                <c:pt idx="1025">
                  <c:v>1858.5583458627343</c:v>
                </c:pt>
                <c:pt idx="1026">
                  <c:v>1860.2740125416251</c:v>
                </c:pt>
                <c:pt idx="1027">
                  <c:v>1861.9896792205154</c:v>
                </c:pt>
                <c:pt idx="1028">
                  <c:v>1863.7053458994058</c:v>
                </c:pt>
                <c:pt idx="1029">
                  <c:v>1865.4210125782965</c:v>
                </c:pt>
                <c:pt idx="1030">
                  <c:v>1867.1366792571869</c:v>
                </c:pt>
                <c:pt idx="1031">
                  <c:v>1868.8523459360774</c:v>
                </c:pt>
                <c:pt idx="1032">
                  <c:v>1870.5680126149678</c:v>
                </c:pt>
                <c:pt idx="1033">
                  <c:v>1872.2836792938583</c:v>
                </c:pt>
                <c:pt idx="1034">
                  <c:v>1873.9993459727489</c:v>
                </c:pt>
                <c:pt idx="1035">
                  <c:v>1875.7150126516392</c:v>
                </c:pt>
                <c:pt idx="1036">
                  <c:v>1877.43067933053</c:v>
                </c:pt>
                <c:pt idx="1037">
                  <c:v>1879.1463460094203</c:v>
                </c:pt>
                <c:pt idx="1038">
                  <c:v>1880.8620126883106</c:v>
                </c:pt>
                <c:pt idx="1039">
                  <c:v>1882.5776793672014</c:v>
                </c:pt>
                <c:pt idx="1040">
                  <c:v>1884.2933460460918</c:v>
                </c:pt>
                <c:pt idx="1041">
                  <c:v>1886.0090127249823</c:v>
                </c:pt>
                <c:pt idx="1042">
                  <c:v>1887.7246794038726</c:v>
                </c:pt>
                <c:pt idx="1043">
                  <c:v>1889.4403460827632</c:v>
                </c:pt>
                <c:pt idx="1044">
                  <c:v>1891.1560127616538</c:v>
                </c:pt>
                <c:pt idx="1045">
                  <c:v>1892.8716794405441</c:v>
                </c:pt>
                <c:pt idx="1046">
                  <c:v>1894.5873461194349</c:v>
                </c:pt>
                <c:pt idx="1047">
                  <c:v>1896.3030127983252</c:v>
                </c:pt>
                <c:pt idx="1048">
                  <c:v>1898.0186794772155</c:v>
                </c:pt>
                <c:pt idx="1049">
                  <c:v>1899.7343461561061</c:v>
                </c:pt>
                <c:pt idx="1050">
                  <c:v>1901.4500128349966</c:v>
                </c:pt>
                <c:pt idx="1051">
                  <c:v>1903.1656795138872</c:v>
                </c:pt>
                <c:pt idx="1052">
                  <c:v>1904.8813461927775</c:v>
                </c:pt>
                <c:pt idx="1053">
                  <c:v>1906.5970128716679</c:v>
                </c:pt>
                <c:pt idx="1054">
                  <c:v>1908.3126795505586</c:v>
                </c:pt>
                <c:pt idx="1055">
                  <c:v>1910.028346229449</c:v>
                </c:pt>
                <c:pt idx="1056">
                  <c:v>1911.7440129083398</c:v>
                </c:pt>
                <c:pt idx="1057">
                  <c:v>1913.4596795872301</c:v>
                </c:pt>
                <c:pt idx="1058">
                  <c:v>1915.1753462661204</c:v>
                </c:pt>
                <c:pt idx="1059">
                  <c:v>1916.891012945011</c:v>
                </c:pt>
                <c:pt idx="1060">
                  <c:v>1918.6066796239015</c:v>
                </c:pt>
                <c:pt idx="1061">
                  <c:v>1920.3223463027921</c:v>
                </c:pt>
                <c:pt idx="1062">
                  <c:v>1922.0380129816824</c:v>
                </c:pt>
                <c:pt idx="1063">
                  <c:v>1923.7536796605727</c:v>
                </c:pt>
                <c:pt idx="1064">
                  <c:v>1925.4693463394635</c:v>
                </c:pt>
                <c:pt idx="1065">
                  <c:v>1927.1850130183539</c:v>
                </c:pt>
                <c:pt idx="1066">
                  <c:v>1928.9006796972444</c:v>
                </c:pt>
                <c:pt idx="1067">
                  <c:v>1930.616346376135</c:v>
                </c:pt>
                <c:pt idx="1068">
                  <c:v>1932.3320130550253</c:v>
                </c:pt>
                <c:pt idx="1069">
                  <c:v>1934.0476797339159</c:v>
                </c:pt>
                <c:pt idx="1070">
                  <c:v>1935.7633464128062</c:v>
                </c:pt>
                <c:pt idx="1071">
                  <c:v>1937.479013091697</c:v>
                </c:pt>
                <c:pt idx="1072">
                  <c:v>1939.1946797705873</c:v>
                </c:pt>
                <c:pt idx="1073">
                  <c:v>1940.9103464494776</c:v>
                </c:pt>
                <c:pt idx="1074">
                  <c:v>1942.6260131283684</c:v>
                </c:pt>
                <c:pt idx="1075">
                  <c:v>1944.3416798072587</c:v>
                </c:pt>
                <c:pt idx="1076">
                  <c:v>1946.0573464861493</c:v>
                </c:pt>
                <c:pt idx="1077">
                  <c:v>1947.7730131650399</c:v>
                </c:pt>
                <c:pt idx="1078">
                  <c:v>1949.4886798439302</c:v>
                </c:pt>
                <c:pt idx="1079">
                  <c:v>1951.2043465228207</c:v>
                </c:pt>
                <c:pt idx="1080">
                  <c:v>1952.9200132017111</c:v>
                </c:pt>
                <c:pt idx="1081">
                  <c:v>1954.6356798806019</c:v>
                </c:pt>
                <c:pt idx="1082">
                  <c:v>1956.3513465594922</c:v>
                </c:pt>
                <c:pt idx="1083">
                  <c:v>1958.0670132383825</c:v>
                </c:pt>
                <c:pt idx="1084">
                  <c:v>1959.7826799172733</c:v>
                </c:pt>
                <c:pt idx="1085">
                  <c:v>1961.4983465961636</c:v>
                </c:pt>
                <c:pt idx="1086">
                  <c:v>1963.2140132750542</c:v>
                </c:pt>
                <c:pt idx="1087">
                  <c:v>1964.9296799539445</c:v>
                </c:pt>
                <c:pt idx="1088">
                  <c:v>1966.6453466328351</c:v>
                </c:pt>
                <c:pt idx="1089">
                  <c:v>1968.3610133117256</c:v>
                </c:pt>
                <c:pt idx="1090">
                  <c:v>1970.076679990616</c:v>
                </c:pt>
                <c:pt idx="1091">
                  <c:v>1971.7923466695067</c:v>
                </c:pt>
                <c:pt idx="1092">
                  <c:v>1973.5080133483971</c:v>
                </c:pt>
                <c:pt idx="1093">
                  <c:v>1975.2236800272874</c:v>
                </c:pt>
                <c:pt idx="1094">
                  <c:v>1976.9393467061782</c:v>
                </c:pt>
                <c:pt idx="1095">
                  <c:v>1978.6550133850685</c:v>
                </c:pt>
                <c:pt idx="1096">
                  <c:v>1980.3706800639591</c:v>
                </c:pt>
                <c:pt idx="1097">
                  <c:v>1982.0863467428494</c:v>
                </c:pt>
                <c:pt idx="1098">
                  <c:v>1983.80201342174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522560"/>
        <c:axId val="325524096"/>
      </c:scatterChart>
      <c:valAx>
        <c:axId val="325522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25524096"/>
        <c:crosses val="autoZero"/>
        <c:crossBetween val="midCat"/>
      </c:valAx>
      <c:valAx>
        <c:axId val="32552409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25522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marker>
            <c:symbol val="circle"/>
            <c:size val="5"/>
          </c:marker>
          <c:trendline>
            <c:trendlineType val="log"/>
            <c:dispRSqr val="0"/>
            <c:dispEq val="1"/>
            <c:trendlineLbl>
              <c:numFmt formatCode="General" sourceLinked="0"/>
            </c:trendlineLbl>
          </c:trendline>
          <c:trendline>
            <c:trendlineType val="poly"/>
            <c:order val="2"/>
            <c:dispRSqr val="0"/>
            <c:dispEq val="1"/>
            <c:trendlineLbl>
              <c:numFmt formatCode="General" sourceLinked="0"/>
            </c:trendlineLbl>
          </c:trendline>
          <c:xVal>
            <c:numRef>
              <c:f>Лист3!$E$11:$E$31</c:f>
              <c:numCache>
                <c:formatCode>General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xVal>
          <c:yVal>
            <c:numRef>
              <c:f>Лист3!$H$11:$H$31</c:f>
              <c:numCache>
                <c:formatCode>General</c:formatCode>
                <c:ptCount val="21"/>
                <c:pt idx="0">
                  <c:v>0.66332495807107994</c:v>
                </c:pt>
                <c:pt idx="1">
                  <c:v>0.5330549242106406</c:v>
                </c:pt>
                <c:pt idx="2">
                  <c:v>0.27251485648976198</c:v>
                </c:pt>
                <c:pt idx="3">
                  <c:v>-0.11829524509155592</c:v>
                </c:pt>
                <c:pt idx="4">
                  <c:v>-0.63937538053331311</c:v>
                </c:pt>
                <c:pt idx="5">
                  <c:v>-1.2907255498355097</c:v>
                </c:pt>
                <c:pt idx="6">
                  <c:v>-2.0723457529981455</c:v>
                </c:pt>
                <c:pt idx="7">
                  <c:v>-2.9842359900212205</c:v>
                </c:pt>
                <c:pt idx="8">
                  <c:v>-4.0263962609047352</c:v>
                </c:pt>
                <c:pt idx="9">
                  <c:v>-5.1988265656486892</c:v>
                </c:pt>
                <c:pt idx="10">
                  <c:v>-6.5015269042530823</c:v>
                </c:pt>
                <c:pt idx="11">
                  <c:v>-7.9344972767179147</c:v>
                </c:pt>
                <c:pt idx="12">
                  <c:v>-9.4977376830431872</c:v>
                </c:pt>
                <c:pt idx="13">
                  <c:v>-11.191248123228899</c:v>
                </c:pt>
                <c:pt idx="14">
                  <c:v>-13.01502859727505</c:v>
                </c:pt>
                <c:pt idx="15">
                  <c:v>-14.96907910518164</c:v>
                </c:pt>
                <c:pt idx="16">
                  <c:v>-17.053399646948669</c:v>
                </c:pt>
                <c:pt idx="17">
                  <c:v>-19.267990222576138</c:v>
                </c:pt>
                <c:pt idx="18">
                  <c:v>-21.612850832064048</c:v>
                </c:pt>
                <c:pt idx="19">
                  <c:v>-24.087981475412395</c:v>
                </c:pt>
                <c:pt idx="20">
                  <c:v>-26.693382152621179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601216"/>
        <c:axId val="266602752"/>
      </c:scatterChart>
      <c:valAx>
        <c:axId val="266601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6602752"/>
        <c:crosses val="autoZero"/>
        <c:crossBetween val="midCat"/>
      </c:valAx>
      <c:valAx>
        <c:axId val="266602752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66012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4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25590</xdr:colOff>
      <xdr:row>35</xdr:row>
      <xdr:rowOff>179934</xdr:rowOff>
    </xdr:from>
    <xdr:to>
      <xdr:col>59</xdr:col>
      <xdr:colOff>586228</xdr:colOff>
      <xdr:row>56</xdr:row>
      <xdr:rowOff>166487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65</xdr:col>
      <xdr:colOff>577750</xdr:colOff>
      <xdr:row>30</xdr:row>
      <xdr:rowOff>14495</xdr:rowOff>
    </xdr:from>
    <xdr:to>
      <xdr:col>75</xdr:col>
      <xdr:colOff>332743</xdr:colOff>
      <xdr:row>34</xdr:row>
      <xdr:rowOff>64208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599770" y="6087635"/>
          <a:ext cx="5850993" cy="811713"/>
        </a:xfrm>
        <a:prstGeom prst="rect">
          <a:avLst/>
        </a:prstGeom>
      </xdr:spPr>
    </xdr:pic>
    <xdr:clientData/>
  </xdr:twoCellAnchor>
  <xdr:twoCellAnchor editAs="oneCell">
    <xdr:from>
      <xdr:col>68</xdr:col>
      <xdr:colOff>158402</xdr:colOff>
      <xdr:row>38</xdr:row>
      <xdr:rowOff>179294</xdr:rowOff>
    </xdr:from>
    <xdr:to>
      <xdr:col>73</xdr:col>
      <xdr:colOff>459683</xdr:colOff>
      <xdr:row>48</xdr:row>
      <xdr:rowOff>174521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009222" y="7776434"/>
          <a:ext cx="3349281" cy="1900227"/>
        </a:xfrm>
        <a:prstGeom prst="rect">
          <a:avLst/>
        </a:prstGeom>
      </xdr:spPr>
    </xdr:pic>
    <xdr:clientData/>
  </xdr:twoCellAnchor>
  <xdr:twoCellAnchor>
    <xdr:from>
      <xdr:col>49</xdr:col>
      <xdr:colOff>0</xdr:colOff>
      <xdr:row>59</xdr:row>
      <xdr:rowOff>0</xdr:rowOff>
    </xdr:from>
    <xdr:to>
      <xdr:col>59</xdr:col>
      <xdr:colOff>560638</xdr:colOff>
      <xdr:row>79</xdr:row>
      <xdr:rowOff>182496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46</xdr:col>
      <xdr:colOff>231758</xdr:colOff>
      <xdr:row>94</xdr:row>
      <xdr:rowOff>181891</xdr:rowOff>
    </xdr:from>
    <xdr:to>
      <xdr:col>60</xdr:col>
      <xdr:colOff>600635</xdr:colOff>
      <xdr:row>116</xdr:row>
      <xdr:rowOff>167884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25590</xdr:colOff>
      <xdr:row>35</xdr:row>
      <xdr:rowOff>179934</xdr:rowOff>
    </xdr:from>
    <xdr:to>
      <xdr:col>59</xdr:col>
      <xdr:colOff>586228</xdr:colOff>
      <xdr:row>56</xdr:row>
      <xdr:rowOff>166487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65</xdr:col>
      <xdr:colOff>577750</xdr:colOff>
      <xdr:row>30</xdr:row>
      <xdr:rowOff>14495</xdr:rowOff>
    </xdr:from>
    <xdr:to>
      <xdr:col>75</xdr:col>
      <xdr:colOff>332743</xdr:colOff>
      <xdr:row>34</xdr:row>
      <xdr:rowOff>64208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36630" y="6080015"/>
          <a:ext cx="5850993" cy="824776"/>
        </a:xfrm>
        <a:prstGeom prst="rect">
          <a:avLst/>
        </a:prstGeom>
      </xdr:spPr>
    </xdr:pic>
    <xdr:clientData/>
  </xdr:twoCellAnchor>
  <xdr:twoCellAnchor editAs="oneCell">
    <xdr:from>
      <xdr:col>68</xdr:col>
      <xdr:colOff>158402</xdr:colOff>
      <xdr:row>38</xdr:row>
      <xdr:rowOff>179294</xdr:rowOff>
    </xdr:from>
    <xdr:to>
      <xdr:col>73</xdr:col>
      <xdr:colOff>459683</xdr:colOff>
      <xdr:row>48</xdr:row>
      <xdr:rowOff>174521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46082" y="7707854"/>
          <a:ext cx="3349281" cy="1930705"/>
        </a:xfrm>
        <a:prstGeom prst="rect">
          <a:avLst/>
        </a:prstGeom>
      </xdr:spPr>
    </xdr:pic>
    <xdr:clientData/>
  </xdr:twoCellAnchor>
  <xdr:twoCellAnchor>
    <xdr:from>
      <xdr:col>49</xdr:col>
      <xdr:colOff>0</xdr:colOff>
      <xdr:row>59</xdr:row>
      <xdr:rowOff>0</xdr:rowOff>
    </xdr:from>
    <xdr:to>
      <xdr:col>59</xdr:col>
      <xdr:colOff>560638</xdr:colOff>
      <xdr:row>79</xdr:row>
      <xdr:rowOff>182496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82</xdr:row>
      <xdr:rowOff>0</xdr:rowOff>
    </xdr:from>
    <xdr:to>
      <xdr:col>59</xdr:col>
      <xdr:colOff>560638</xdr:colOff>
      <xdr:row>102</xdr:row>
      <xdr:rowOff>182496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25590</xdr:colOff>
      <xdr:row>34</xdr:row>
      <xdr:rowOff>179934</xdr:rowOff>
    </xdr:from>
    <xdr:to>
      <xdr:col>59</xdr:col>
      <xdr:colOff>586228</xdr:colOff>
      <xdr:row>55</xdr:row>
      <xdr:rowOff>166487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37</xdr:col>
      <xdr:colOff>428625</xdr:colOff>
      <xdr:row>19</xdr:row>
      <xdr:rowOff>47625</xdr:rowOff>
    </xdr:from>
    <xdr:to>
      <xdr:col>45</xdr:col>
      <xdr:colOff>512546</xdr:colOff>
      <xdr:row>23</xdr:row>
      <xdr:rowOff>132598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11475" y="3667125"/>
          <a:ext cx="5589371" cy="8564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243840</xdr:colOff>
      <xdr:row>0</xdr:row>
      <xdr:rowOff>0</xdr:rowOff>
    </xdr:from>
    <xdr:to>
      <xdr:col>30</xdr:col>
      <xdr:colOff>16013</xdr:colOff>
      <xdr:row>40</xdr:row>
      <xdr:rowOff>130185</xdr:rowOff>
    </xdr:to>
    <xdr:pic>
      <xdr:nvPicPr>
        <xdr:cNvPr id="2" name="Рисунок 1">
          <a:extLst>
            <a:ext uri="{FF2B5EF4-FFF2-40B4-BE49-F238E27FC236}">
              <a16:creationId xmlns="" xmlns:a16="http://schemas.microsoft.com/office/drawing/2014/main" id="{CD332B69-2809-25A9-CE4D-E6C54C355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64040" y="0"/>
          <a:ext cx="8916173" cy="7445385"/>
        </a:xfrm>
        <a:prstGeom prst="rect">
          <a:avLst/>
        </a:prstGeom>
      </xdr:spPr>
    </xdr:pic>
    <xdr:clientData/>
  </xdr:twoCellAnchor>
  <xdr:twoCellAnchor>
    <xdr:from>
      <xdr:col>9</xdr:col>
      <xdr:colOff>190500</xdr:colOff>
      <xdr:row>2</xdr:row>
      <xdr:rowOff>0</xdr:rowOff>
    </xdr:from>
    <xdr:to>
      <xdr:col>14</xdr:col>
      <xdr:colOff>411480</xdr:colOff>
      <xdr:row>33</xdr:row>
      <xdr:rowOff>83820</xdr:rowOff>
    </xdr:to>
    <xdr:graphicFrame macro="">
      <xdr:nvGraphicFramePr>
        <xdr:cNvPr id="3" name="Диаграмма 2">
          <a:extLst>
            <a:ext uri="{FF2B5EF4-FFF2-40B4-BE49-F238E27FC236}">
              <a16:creationId xmlns="" xmlns:a16="http://schemas.microsoft.com/office/drawing/2014/main" id="{AF695100-204B-0740-A821-48EBDF0EBD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590550</xdr:colOff>
      <xdr:row>916</xdr:row>
      <xdr:rowOff>9525</xdr:rowOff>
    </xdr:from>
    <xdr:to>
      <xdr:col>47</xdr:col>
      <xdr:colOff>285750</xdr:colOff>
      <xdr:row>930</xdr:row>
      <xdr:rowOff>85725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1</xdr:row>
      <xdr:rowOff>68580</xdr:rowOff>
    </xdr:from>
    <xdr:to>
      <xdr:col>17</xdr:col>
      <xdr:colOff>439386</xdr:colOff>
      <xdr:row>7</xdr:row>
      <xdr:rowOff>152565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3100" y="251460"/>
          <a:ext cx="8859486" cy="1181265"/>
        </a:xfrm>
        <a:prstGeom prst="rect">
          <a:avLst/>
        </a:prstGeom>
      </xdr:spPr>
    </xdr:pic>
    <xdr:clientData/>
  </xdr:twoCellAnchor>
  <xdr:twoCellAnchor>
    <xdr:from>
      <xdr:col>10</xdr:col>
      <xdr:colOff>495300</xdr:colOff>
      <xdr:row>9</xdr:row>
      <xdr:rowOff>102870</xdr:rowOff>
    </xdr:from>
    <xdr:to>
      <xdr:col>18</xdr:col>
      <xdr:colOff>190500</xdr:colOff>
      <xdr:row>24</xdr:row>
      <xdr:rowOff>102870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BH1129"/>
  <sheetViews>
    <sheetView tabSelected="1" topLeftCell="A10" zoomScale="70" zoomScaleNormal="70" workbookViewId="0">
      <selection activeCell="AB20" sqref="AB20"/>
    </sheetView>
  </sheetViews>
  <sheetFormatPr defaultRowHeight="14.4" outlineLevelRow="1" outlineLevelCol="1" x14ac:dyDescent="0.3"/>
  <cols>
    <col min="1" max="1" width="8.44140625" customWidth="1"/>
    <col min="5" max="5" width="8.88671875" customWidth="1"/>
    <col min="6" max="7" width="6.6640625" bestFit="1" customWidth="1"/>
    <col min="8" max="8" width="6.33203125" customWidth="1"/>
    <col min="9" max="9" width="8.88671875" hidden="1" customWidth="1" outlineLevel="1"/>
    <col min="10" max="10" width="7" customWidth="1" collapsed="1"/>
    <col min="11" max="11" width="7" customWidth="1"/>
    <col min="12" max="12" width="6.5546875" customWidth="1" outlineLevel="1"/>
    <col min="13" max="14" width="6.6640625" customWidth="1" outlineLevel="1"/>
    <col min="15" max="15" width="5.5546875" customWidth="1" outlineLevel="1"/>
    <col min="16" max="17" width="6.6640625" customWidth="1" outlineLevel="1"/>
    <col min="18" max="18" width="5.6640625" customWidth="1"/>
    <col min="19" max="19" width="5.88671875" customWidth="1"/>
    <col min="20" max="20" width="5.5546875" customWidth="1"/>
    <col min="21" max="21" width="6.33203125" customWidth="1"/>
    <col min="22" max="22" width="6.109375" customWidth="1"/>
    <col min="23" max="23" width="13" customWidth="1"/>
    <col min="24" max="24" width="6" customWidth="1" outlineLevel="1"/>
    <col min="25" max="25" width="6.109375" customWidth="1" outlineLevel="1"/>
    <col min="26" max="26" width="5.88671875" customWidth="1" outlineLevel="1"/>
    <col min="27" max="27" width="5.6640625" customWidth="1" outlineLevel="1"/>
    <col min="28" max="28" width="6.109375" customWidth="1" outlineLevel="1"/>
    <col min="29" max="29" width="6" customWidth="1" outlineLevel="1"/>
    <col min="30" max="30" width="5.6640625" customWidth="1" outlineLevel="1"/>
    <col min="31" max="31" width="6" customWidth="1" outlineLevel="1"/>
    <col min="32" max="33" width="5.33203125" customWidth="1" outlineLevel="1"/>
    <col min="34" max="34" width="5.77734375" customWidth="1" outlineLevel="1"/>
    <col min="35" max="35" width="5.88671875" customWidth="1" outlineLevel="1"/>
    <col min="37" max="37" width="24.33203125" style="40" customWidth="1"/>
    <col min="38" max="38" width="16.5546875" style="40" customWidth="1"/>
    <col min="39" max="39" width="10" style="40" customWidth="1"/>
    <col min="40" max="40" width="11.88671875" style="40" bestFit="1" customWidth="1"/>
    <col min="41" max="41" width="8.88671875" style="40" customWidth="1"/>
    <col min="42" max="42" width="7.6640625" style="44" customWidth="1"/>
    <col min="43" max="44" width="9.6640625" style="40" customWidth="1"/>
    <col min="45" max="45" width="8.88671875" style="40" customWidth="1"/>
    <col min="46" max="46" width="11.88671875" style="40" bestFit="1" customWidth="1"/>
    <col min="47" max="47" width="11.88671875" style="40" customWidth="1"/>
  </cols>
  <sheetData>
    <row r="1" spans="2:47" outlineLevel="1" x14ac:dyDescent="0.3">
      <c r="AK1"/>
      <c r="AL1"/>
      <c r="AM1"/>
      <c r="AN1"/>
      <c r="AO1"/>
      <c r="AP1" s="84"/>
      <c r="AQ1"/>
      <c r="AR1"/>
      <c r="AS1"/>
      <c r="AT1"/>
      <c r="AU1"/>
    </row>
    <row r="2" spans="2:47" outlineLevel="1" x14ac:dyDescent="0.3">
      <c r="B2" t="s">
        <v>0</v>
      </c>
      <c r="AK2"/>
      <c r="AL2"/>
      <c r="AM2"/>
      <c r="AN2"/>
      <c r="AO2"/>
      <c r="AP2" s="84"/>
      <c r="AQ2"/>
      <c r="AR2"/>
      <c r="AS2"/>
      <c r="AT2"/>
      <c r="AU2"/>
    </row>
    <row r="3" spans="2:47" ht="15" outlineLevel="1" thickBot="1" x14ac:dyDescent="0.35">
      <c r="AK3"/>
      <c r="AL3"/>
      <c r="AM3"/>
      <c r="AN3"/>
      <c r="AO3"/>
      <c r="AP3" s="84"/>
      <c r="AQ3"/>
      <c r="AR3"/>
      <c r="AS3"/>
      <c r="AT3"/>
      <c r="AU3"/>
    </row>
    <row r="4" spans="2:47" ht="15" outlineLevel="1" thickBot="1" x14ac:dyDescent="0.35">
      <c r="B4" t="s">
        <v>1</v>
      </c>
      <c r="C4">
        <f>100*101325</f>
        <v>10132500</v>
      </c>
      <c r="D4" s="1" t="s">
        <v>2</v>
      </c>
      <c r="F4">
        <f>C4/C9/C11</f>
        <v>1291.0932721712538</v>
      </c>
      <c r="G4" s="1"/>
      <c r="H4" s="126" t="s">
        <v>129</v>
      </c>
      <c r="I4" s="127"/>
      <c r="J4" s="128"/>
      <c r="AK4"/>
      <c r="AL4"/>
      <c r="AM4"/>
      <c r="AN4"/>
      <c r="AO4" s="1"/>
      <c r="AP4" s="85"/>
      <c r="AQ4" s="1"/>
      <c r="AR4" s="1"/>
      <c r="AS4" s="1"/>
      <c r="AT4"/>
      <c r="AU4"/>
    </row>
    <row r="5" spans="2:47" outlineLevel="1" x14ac:dyDescent="0.3">
      <c r="B5" t="s">
        <v>57</v>
      </c>
      <c r="C5">
        <v>10</v>
      </c>
      <c r="D5" s="1" t="s">
        <v>4</v>
      </c>
      <c r="F5" s="84">
        <f>C6-C25</f>
        <v>1291.0932721712538</v>
      </c>
      <c r="G5" s="1"/>
      <c r="H5" s="119" t="s">
        <v>128</v>
      </c>
      <c r="I5" s="120">
        <f>1500*10^(-15)</f>
        <v>1.5000000000000001E-12</v>
      </c>
      <c r="J5" s="115" t="s">
        <v>41</v>
      </c>
      <c r="K5" s="43" t="s">
        <v>83</v>
      </c>
      <c r="L5" s="43"/>
      <c r="AK5"/>
      <c r="AL5"/>
      <c r="AM5"/>
      <c r="AN5"/>
      <c r="AO5" s="1"/>
      <c r="AP5" s="85"/>
      <c r="AQ5" s="1"/>
      <c r="AR5" s="1"/>
      <c r="AS5" s="1"/>
      <c r="AT5"/>
      <c r="AU5"/>
    </row>
    <row r="6" spans="2:47" outlineLevel="1" x14ac:dyDescent="0.3">
      <c r="B6" t="s">
        <v>3</v>
      </c>
      <c r="C6">
        <v>1500</v>
      </c>
      <c r="D6" s="1" t="s">
        <v>4</v>
      </c>
      <c r="G6" s="1"/>
      <c r="H6" s="114" t="s">
        <v>127</v>
      </c>
      <c r="I6" s="112">
        <v>1E-3</v>
      </c>
      <c r="J6" s="115" t="s">
        <v>64</v>
      </c>
      <c r="K6" s="43" t="s">
        <v>84</v>
      </c>
      <c r="L6" s="43"/>
      <c r="AK6"/>
      <c r="AL6"/>
      <c r="AM6"/>
      <c r="AN6"/>
      <c r="AO6" s="1"/>
      <c r="AP6" s="85"/>
      <c r="AQ6" s="1"/>
      <c r="AR6" s="1"/>
      <c r="AS6" s="1"/>
      <c r="AT6"/>
      <c r="AU6"/>
    </row>
    <row r="7" spans="2:47" outlineLevel="1" x14ac:dyDescent="0.3">
      <c r="B7" t="s">
        <v>5</v>
      </c>
      <c r="C7">
        <v>10</v>
      </c>
      <c r="D7" s="1" t="s">
        <v>4</v>
      </c>
      <c r="G7" s="1"/>
      <c r="H7" s="114" t="s">
        <v>126</v>
      </c>
      <c r="I7" s="113">
        <f>500*10^(-15)</f>
        <v>4.9999999999999999E-13</v>
      </c>
      <c r="J7" s="115" t="s">
        <v>41</v>
      </c>
      <c r="K7" s="1"/>
      <c r="L7" s="1"/>
      <c r="M7" t="s">
        <v>65</v>
      </c>
      <c r="AK7"/>
      <c r="AL7"/>
      <c r="AM7"/>
      <c r="AN7"/>
      <c r="AO7" s="19"/>
      <c r="AP7" s="86"/>
      <c r="AQ7" s="1"/>
      <c r="AR7" s="1"/>
      <c r="AS7" s="1"/>
      <c r="AT7"/>
      <c r="AU7"/>
    </row>
    <row r="8" spans="2:47" outlineLevel="1" x14ac:dyDescent="0.3">
      <c r="B8" t="s">
        <v>6</v>
      </c>
      <c r="C8">
        <v>1400</v>
      </c>
      <c r="D8" s="1" t="s">
        <v>4</v>
      </c>
      <c r="G8" s="1"/>
      <c r="H8" s="114" t="s">
        <v>125</v>
      </c>
      <c r="I8" s="113">
        <f>5*10^(-3)</f>
        <v>5.0000000000000001E-3</v>
      </c>
      <c r="J8" s="115" t="s">
        <v>64</v>
      </c>
      <c r="K8" s="1"/>
      <c r="L8" s="1"/>
      <c r="AK8"/>
      <c r="AL8"/>
      <c r="AM8"/>
      <c r="AN8"/>
      <c r="AO8" s="19"/>
      <c r="AP8" s="86"/>
      <c r="AQ8" s="1"/>
      <c r="AR8" s="1"/>
      <c r="AS8" s="1"/>
      <c r="AT8"/>
      <c r="AU8"/>
    </row>
    <row r="9" spans="2:47" outlineLevel="1" x14ac:dyDescent="0.3">
      <c r="B9" t="s">
        <v>7</v>
      </c>
      <c r="C9">
        <v>800</v>
      </c>
      <c r="D9" s="1" t="s">
        <v>8</v>
      </c>
      <c r="G9" s="1"/>
      <c r="H9" s="114" t="s">
        <v>62</v>
      </c>
      <c r="I9" s="113">
        <v>0.1</v>
      </c>
      <c r="J9" s="115" t="s">
        <v>4</v>
      </c>
      <c r="K9" s="1"/>
      <c r="L9" s="1"/>
      <c r="AK9"/>
      <c r="AL9"/>
      <c r="AM9"/>
      <c r="AN9"/>
      <c r="AO9" s="19"/>
      <c r="AP9" s="86"/>
      <c r="AQ9"/>
      <c r="AR9"/>
      <c r="AS9"/>
      <c r="AT9"/>
      <c r="AU9"/>
    </row>
    <row r="10" spans="2:47" outlineLevel="1" x14ac:dyDescent="0.3">
      <c r="B10" t="s">
        <v>9</v>
      </c>
      <c r="C10">
        <v>1070</v>
      </c>
      <c r="D10" s="1" t="s">
        <v>8</v>
      </c>
      <c r="G10" s="1"/>
      <c r="H10" s="114" t="s">
        <v>63</v>
      </c>
      <c r="I10" s="113">
        <v>250</v>
      </c>
      <c r="J10" s="115" t="s">
        <v>4</v>
      </c>
      <c r="AK10"/>
      <c r="AL10"/>
      <c r="AM10"/>
      <c r="AN10"/>
      <c r="AO10" s="19"/>
      <c r="AP10" s="86"/>
      <c r="AQ10"/>
      <c r="AR10"/>
      <c r="AS10"/>
      <c r="AT10"/>
      <c r="AU10"/>
    </row>
    <row r="11" spans="2:47" ht="15" outlineLevel="1" thickBot="1" x14ac:dyDescent="0.35">
      <c r="B11" t="s">
        <v>10</v>
      </c>
      <c r="C11">
        <v>9.81</v>
      </c>
      <c r="D11" s="1" t="s">
        <v>11</v>
      </c>
      <c r="G11" s="1"/>
      <c r="H11" s="116" t="s">
        <v>66</v>
      </c>
      <c r="I11" s="117">
        <v>0.2</v>
      </c>
      <c r="J11" s="118"/>
      <c r="AK11"/>
      <c r="AL11"/>
      <c r="AM11"/>
      <c r="AN11"/>
      <c r="AO11" s="19"/>
      <c r="AP11" s="86"/>
      <c r="AQ11"/>
      <c r="AR11"/>
      <c r="AS11"/>
      <c r="AT11"/>
      <c r="AU11"/>
    </row>
    <row r="12" spans="2:47" ht="15" outlineLevel="1" thickBot="1" x14ac:dyDescent="0.35">
      <c r="B12" t="s">
        <v>12</v>
      </c>
      <c r="C12">
        <f>62/1000</f>
        <v>6.2E-2</v>
      </c>
      <c r="D12" s="1" t="s">
        <v>4</v>
      </c>
      <c r="G12" s="1"/>
      <c r="H12" s="1"/>
      <c r="I12" s="1"/>
      <c r="AK12"/>
      <c r="AL12"/>
      <c r="AM12"/>
      <c r="AN12"/>
      <c r="AO12" s="19"/>
      <c r="AP12" s="86"/>
      <c r="AQ12"/>
      <c r="AR12"/>
      <c r="AS12"/>
      <c r="AT12"/>
      <c r="AU12"/>
    </row>
    <row r="13" spans="2:47" outlineLevel="1" x14ac:dyDescent="0.3">
      <c r="B13" t="s">
        <v>13</v>
      </c>
      <c r="C13">
        <f>73/1000</f>
        <v>7.2999999999999995E-2</v>
      </c>
      <c r="D13" s="1" t="s">
        <v>4</v>
      </c>
      <c r="F13" s="76" t="s">
        <v>107</v>
      </c>
      <c r="G13" s="77">
        <f>(R33-R32)/$C$26</f>
        <v>0.81035350515503524</v>
      </c>
      <c r="H13" s="78" t="s">
        <v>110</v>
      </c>
      <c r="I13" s="1"/>
      <c r="AK13"/>
      <c r="AL13"/>
      <c r="AM13"/>
      <c r="AN13"/>
      <c r="AO13" s="19"/>
      <c r="AP13" s="86"/>
      <c r="AQ13"/>
      <c r="AR13"/>
      <c r="AS13"/>
      <c r="AT13"/>
      <c r="AU13"/>
    </row>
    <row r="14" spans="2:47" outlineLevel="1" x14ac:dyDescent="0.3">
      <c r="B14" t="s">
        <v>14</v>
      </c>
      <c r="C14">
        <f>150/1000</f>
        <v>0.15</v>
      </c>
      <c r="D14" s="1" t="s">
        <v>4</v>
      </c>
      <c r="F14" s="79" t="s">
        <v>109</v>
      </c>
      <c r="G14" s="3">
        <f>(S32-S33)/C26</f>
        <v>0.18141045214697443</v>
      </c>
      <c r="H14" s="80" t="s">
        <v>110</v>
      </c>
      <c r="I14" s="1"/>
      <c r="J14" s="1"/>
      <c r="K14" s="1"/>
      <c r="AK14"/>
      <c r="AL14"/>
      <c r="AM14"/>
      <c r="AN14"/>
      <c r="AO14" s="1"/>
      <c r="AP14" s="85"/>
      <c r="AQ14" s="1"/>
      <c r="AR14" s="1"/>
      <c r="AS14" s="1"/>
      <c r="AT14"/>
      <c r="AU14"/>
    </row>
    <row r="15" spans="2:47" ht="15" outlineLevel="1" thickBot="1" x14ac:dyDescent="0.35">
      <c r="B15" t="s">
        <v>15</v>
      </c>
      <c r="C15">
        <f>163/1000</f>
        <v>0.16300000000000001</v>
      </c>
      <c r="D15" s="1" t="s">
        <v>4</v>
      </c>
      <c r="F15" s="81" t="s">
        <v>108</v>
      </c>
      <c r="G15" s="82">
        <v>0</v>
      </c>
      <c r="H15" s="83" t="s">
        <v>110</v>
      </c>
      <c r="I15" s="1"/>
      <c r="J15" s="1"/>
      <c r="K15" s="1"/>
      <c r="AK15"/>
      <c r="AL15"/>
      <c r="AM15"/>
      <c r="AN15"/>
      <c r="AO15" s="1"/>
      <c r="AP15" s="85"/>
      <c r="AQ15" s="1"/>
      <c r="AR15" s="1"/>
      <c r="AS15" s="1"/>
      <c r="AT15"/>
      <c r="AU15"/>
    </row>
    <row r="16" spans="2:47" outlineLevel="1" x14ac:dyDescent="0.3">
      <c r="B16" t="s">
        <v>16</v>
      </c>
      <c r="C16">
        <v>0.01</v>
      </c>
      <c r="D16" s="1" t="s">
        <v>17</v>
      </c>
      <c r="G16" s="1"/>
      <c r="H16" s="1"/>
      <c r="I16" s="1"/>
      <c r="J16" s="1" t="s">
        <v>135</v>
      </c>
      <c r="K16" s="1">
        <f>(C21+C22)*C8+C23*(C6-C8)</f>
        <v>24.874345232960582</v>
      </c>
      <c r="AK16"/>
      <c r="AL16"/>
      <c r="AM16"/>
      <c r="AN16"/>
      <c r="AO16" s="1"/>
      <c r="AP16" s="85"/>
      <c r="AQ16" s="1"/>
      <c r="AR16" s="1"/>
      <c r="AS16" s="1"/>
      <c r="AT16"/>
      <c r="AU16"/>
    </row>
    <row r="17" spans="2:60" outlineLevel="1" x14ac:dyDescent="0.3">
      <c r="E17" s="1"/>
      <c r="G17" s="1"/>
      <c r="H17" s="1"/>
      <c r="I17" s="1"/>
      <c r="J17" t="s">
        <v>91</v>
      </c>
      <c r="K17" s="1">
        <f>C16/(C21+C22)</f>
        <v>0.60587177955515725</v>
      </c>
      <c r="AK17"/>
      <c r="AL17"/>
      <c r="AM17"/>
      <c r="AN17"/>
      <c r="AO17" s="1"/>
      <c r="AP17" s="85"/>
      <c r="AQ17" s="1"/>
      <c r="AR17" s="1"/>
      <c r="AS17" s="1"/>
      <c r="AT17"/>
      <c r="AU17"/>
    </row>
    <row r="18" spans="2:60" outlineLevel="1" x14ac:dyDescent="0.3">
      <c r="AK18"/>
      <c r="AL18"/>
      <c r="AM18"/>
      <c r="AN18"/>
      <c r="AO18"/>
      <c r="AP18" s="84"/>
      <c r="AQ18"/>
      <c r="AR18"/>
      <c r="AS18"/>
      <c r="AT18"/>
      <c r="AU18"/>
    </row>
    <row r="19" spans="2:60" outlineLevel="1" x14ac:dyDescent="0.3">
      <c r="B19" t="s">
        <v>18</v>
      </c>
      <c r="AK19"/>
      <c r="AL19"/>
      <c r="AM19"/>
      <c r="AN19"/>
      <c r="AO19"/>
      <c r="AP19" s="84"/>
      <c r="AQ19"/>
      <c r="AR19"/>
      <c r="AS19"/>
      <c r="AT19"/>
      <c r="AU19"/>
    </row>
    <row r="20" spans="2:60" outlineLevel="1" x14ac:dyDescent="0.3">
      <c r="F20" t="s">
        <v>77</v>
      </c>
      <c r="G20" t="s">
        <v>78</v>
      </c>
      <c r="AK20"/>
      <c r="AL20"/>
      <c r="AM20"/>
      <c r="AN20"/>
      <c r="AO20"/>
      <c r="AP20" s="84"/>
      <c r="AQ20"/>
      <c r="AR20"/>
      <c r="AS20"/>
      <c r="AT20"/>
      <c r="AU20"/>
    </row>
    <row r="21" spans="2:60" outlineLevel="1" x14ac:dyDescent="0.3">
      <c r="B21" t="s">
        <v>40</v>
      </c>
      <c r="C21" s="37">
        <f>PI()*C12^2/4</f>
        <v>3.0190705400997908E-3</v>
      </c>
      <c r="D21" t="s">
        <v>41</v>
      </c>
      <c r="F21">
        <f>C8</f>
        <v>1400</v>
      </c>
      <c r="G21" s="2">
        <f>C21*F21</f>
        <v>4.2266987561397071</v>
      </c>
      <c r="H21" s="2"/>
      <c r="M21" s="1"/>
      <c r="N21" s="1"/>
      <c r="AK21"/>
      <c r="AL21"/>
      <c r="AM21"/>
      <c r="AN21"/>
      <c r="AO21" s="1"/>
      <c r="AP21" s="85"/>
      <c r="AQ21" s="1"/>
      <c r="AR21" s="1"/>
      <c r="AS21" s="1"/>
      <c r="AT21"/>
      <c r="AU21"/>
    </row>
    <row r="22" spans="2:60" outlineLevel="1" x14ac:dyDescent="0.3">
      <c r="B22" t="s">
        <v>42</v>
      </c>
      <c r="C22" s="37">
        <f>PI()*(C14^2-C13^2)/4</f>
        <v>1.3486071863697583E-2</v>
      </c>
      <c r="D22" t="s">
        <v>41</v>
      </c>
      <c r="F22">
        <f>C8</f>
        <v>1400</v>
      </c>
      <c r="G22" s="2">
        <f>C22*F22</f>
        <v>18.880500609176615</v>
      </c>
      <c r="H22" s="2"/>
      <c r="L22" s="1"/>
      <c r="M22" s="1"/>
      <c r="N22" s="1"/>
      <c r="AK22"/>
      <c r="AL22"/>
      <c r="AM22"/>
      <c r="AN22"/>
      <c r="AO22" s="1"/>
      <c r="AP22" s="85"/>
      <c r="AQ22" s="1"/>
      <c r="AR22" s="1"/>
      <c r="AS22" s="1"/>
      <c r="AT22"/>
      <c r="AU22"/>
    </row>
    <row r="23" spans="2:60" outlineLevel="1" x14ac:dyDescent="0.3">
      <c r="B23" t="s">
        <v>43</v>
      </c>
      <c r="C23" s="37">
        <f>PI()*C14^2/4</f>
        <v>1.7671458676442587E-2</v>
      </c>
      <c r="D23" t="s">
        <v>41</v>
      </c>
      <c r="F23">
        <f>C6-C8</f>
        <v>100</v>
      </c>
      <c r="G23" s="2">
        <f>F23*C23</f>
        <v>1.7671458676442586</v>
      </c>
      <c r="H23" s="2"/>
      <c r="N23" s="92"/>
      <c r="AK23"/>
      <c r="AL23"/>
      <c r="AM23"/>
      <c r="AN23"/>
      <c r="AO23" s="1"/>
      <c r="AP23" s="85"/>
      <c r="AQ23" s="1"/>
      <c r="AR23" s="1"/>
      <c r="AS23" s="1"/>
      <c r="AT23"/>
      <c r="AU23"/>
    </row>
    <row r="24" spans="2:60" outlineLevel="1" x14ac:dyDescent="0.3">
      <c r="F24" s="1"/>
      <c r="G24" s="1"/>
      <c r="H24" s="1"/>
      <c r="I24" s="1"/>
      <c r="J24" s="1"/>
      <c r="N24" s="92"/>
      <c r="AK24"/>
      <c r="AL24"/>
      <c r="AM24"/>
      <c r="AN24"/>
      <c r="AO24" s="1"/>
      <c r="AP24" s="85"/>
      <c r="AQ24" s="1"/>
      <c r="AR24" s="1"/>
      <c r="AS24" s="1"/>
      <c r="AT24"/>
      <c r="AU24"/>
    </row>
    <row r="25" spans="2:60" outlineLevel="1" x14ac:dyDescent="0.3">
      <c r="B25" t="s">
        <v>74</v>
      </c>
      <c r="C25" s="2">
        <f>IF(C6-C4/C11/C9&lt;0,0,C6-C4/C11/C9)</f>
        <v>208.90672782874617</v>
      </c>
      <c r="D25" s="1" t="s">
        <v>4</v>
      </c>
      <c r="E25" s="2"/>
      <c r="G25" s="1"/>
      <c r="I25" s="1"/>
      <c r="J25" s="1"/>
      <c r="N25" s="3"/>
      <c r="AK25"/>
      <c r="AL25"/>
      <c r="AM25"/>
      <c r="AN25"/>
      <c r="AO25" s="1"/>
      <c r="AP25" s="85"/>
      <c r="AQ25" s="1"/>
      <c r="AR25" s="1"/>
      <c r="AS25" s="1"/>
      <c r="AT25"/>
      <c r="AU25"/>
    </row>
    <row r="26" spans="2:60" outlineLevel="1" x14ac:dyDescent="0.3">
      <c r="B26" t="s">
        <v>75</v>
      </c>
      <c r="C26" s="2">
        <v>10</v>
      </c>
      <c r="D26" s="111" t="s">
        <v>76</v>
      </c>
      <c r="E26" s="2"/>
      <c r="F26" s="1"/>
      <c r="G26" s="1"/>
      <c r="I26" s="1"/>
      <c r="J26" s="1"/>
      <c r="K26" s="1"/>
      <c r="AK26"/>
      <c r="AL26"/>
      <c r="AM26"/>
      <c r="AN26"/>
      <c r="AO26" s="1"/>
      <c r="AP26" s="85"/>
      <c r="AQ26" s="1"/>
      <c r="AR26"/>
      <c r="AS26" s="1"/>
      <c r="AT26"/>
      <c r="AU26"/>
    </row>
    <row r="27" spans="2:60" ht="42.6" customHeight="1" outlineLevel="1" thickBot="1" x14ac:dyDescent="0.35">
      <c r="E27" s="4"/>
      <c r="AK27" s="38"/>
      <c r="AL27"/>
      <c r="AM27"/>
      <c r="AN27"/>
      <c r="AO27"/>
      <c r="AP27" s="84"/>
      <c r="AQ27" s="109"/>
      <c r="AR27" s="109"/>
      <c r="AS27" s="109"/>
      <c r="AT27"/>
      <c r="AU27"/>
    </row>
    <row r="28" spans="2:60" ht="13.5" customHeight="1" thickBot="1" x14ac:dyDescent="0.35">
      <c r="E28" s="4"/>
      <c r="L28" s="159" t="s">
        <v>122</v>
      </c>
      <c r="M28" s="160"/>
      <c r="N28" s="160"/>
      <c r="O28" s="160"/>
      <c r="P28" s="160"/>
      <c r="Q28" s="161"/>
      <c r="R28" s="162" t="s">
        <v>123</v>
      </c>
      <c r="S28" s="163"/>
      <c r="T28" s="163"/>
      <c r="U28" s="163"/>
      <c r="V28" s="163"/>
      <c r="W28" s="164"/>
      <c r="X28" s="165" t="s">
        <v>124</v>
      </c>
      <c r="Y28" s="165"/>
      <c r="Z28" s="165"/>
      <c r="AA28" s="165"/>
      <c r="AB28" s="165"/>
      <c r="AC28" s="165"/>
      <c r="AD28" s="165"/>
      <c r="AE28" s="165"/>
      <c r="AF28" s="165"/>
      <c r="AG28" s="165"/>
      <c r="AH28" s="165"/>
      <c r="AI28" s="166"/>
      <c r="AK28" s="38"/>
      <c r="AL28"/>
      <c r="AM28"/>
      <c r="AN28"/>
      <c r="AO28"/>
      <c r="AP28" s="84"/>
      <c r="AQ28" s="110"/>
      <c r="AR28" s="110"/>
      <c r="AS28" s="110"/>
      <c r="AT28"/>
      <c r="AU28"/>
    </row>
    <row r="29" spans="2:60" ht="31.2" customHeight="1" thickBot="1" x14ac:dyDescent="0.35">
      <c r="B29" s="167" t="s">
        <v>20</v>
      </c>
      <c r="C29" s="149" t="s">
        <v>30</v>
      </c>
      <c r="D29" s="149" t="s">
        <v>70</v>
      </c>
      <c r="E29" s="149" t="s">
        <v>47</v>
      </c>
      <c r="F29" s="149" t="s">
        <v>71</v>
      </c>
      <c r="G29" s="149" t="s">
        <v>72</v>
      </c>
      <c r="H29" s="149" t="s">
        <v>88</v>
      </c>
      <c r="I29" s="149" t="s">
        <v>39</v>
      </c>
      <c r="J29" s="149" t="s">
        <v>38</v>
      </c>
      <c r="K29" s="151" t="s">
        <v>90</v>
      </c>
      <c r="L29" s="153" t="s">
        <v>22</v>
      </c>
      <c r="M29" s="154"/>
      <c r="N29" s="155"/>
      <c r="O29" s="141" t="s">
        <v>23</v>
      </c>
      <c r="P29" s="142"/>
      <c r="Q29" s="143"/>
      <c r="R29" s="138" t="s">
        <v>22</v>
      </c>
      <c r="S29" s="139"/>
      <c r="T29" s="140"/>
      <c r="U29" s="141" t="s">
        <v>23</v>
      </c>
      <c r="V29" s="142"/>
      <c r="W29" s="143"/>
      <c r="X29" s="144" t="s">
        <v>22</v>
      </c>
      <c r="Y29" s="145"/>
      <c r="Z29" s="145"/>
      <c r="AA29" s="145"/>
      <c r="AB29" s="145"/>
      <c r="AC29" s="145"/>
      <c r="AD29" s="146" t="s">
        <v>23</v>
      </c>
      <c r="AE29" s="147"/>
      <c r="AF29" s="147"/>
      <c r="AG29" s="147"/>
      <c r="AH29" s="147"/>
      <c r="AI29" s="148"/>
      <c r="AJ29" s="3"/>
      <c r="AK29" s="134" t="s">
        <v>87</v>
      </c>
      <c r="AL29" s="132" t="s">
        <v>36</v>
      </c>
      <c r="AM29" s="129" t="s">
        <v>136</v>
      </c>
      <c r="AN29" s="134" t="s">
        <v>85</v>
      </c>
      <c r="AO29" s="129" t="s">
        <v>68</v>
      </c>
      <c r="AP29" s="136" t="s">
        <v>112</v>
      </c>
      <c r="AQ29" s="129" t="s">
        <v>45</v>
      </c>
      <c r="AR29" s="129" t="s">
        <v>44</v>
      </c>
      <c r="AS29" s="129" t="s">
        <v>46</v>
      </c>
      <c r="AT29" s="129" t="s">
        <v>28</v>
      </c>
      <c r="AU29" s="131"/>
      <c r="AV29" s="3"/>
      <c r="AW29" s="3"/>
      <c r="AX29" s="3"/>
      <c r="AY29" s="3"/>
      <c r="AZ29" s="3"/>
      <c r="BA29" s="3"/>
    </row>
    <row r="30" spans="2:60" ht="13.8" customHeight="1" thickBot="1" x14ac:dyDescent="0.35">
      <c r="B30" s="168" t="s">
        <v>20</v>
      </c>
      <c r="C30" s="150"/>
      <c r="D30" s="150"/>
      <c r="E30" s="150"/>
      <c r="F30" s="150"/>
      <c r="G30" s="150"/>
      <c r="H30" s="150"/>
      <c r="I30" s="150"/>
      <c r="J30" s="150"/>
      <c r="K30" s="152"/>
      <c r="L30" s="212" t="s">
        <v>119</v>
      </c>
      <c r="M30" s="210" t="s">
        <v>120</v>
      </c>
      <c r="N30" s="210" t="s">
        <v>121</v>
      </c>
      <c r="O30" s="213" t="s">
        <v>119</v>
      </c>
      <c r="P30" s="210" t="s">
        <v>120</v>
      </c>
      <c r="Q30" s="210" t="s">
        <v>121</v>
      </c>
      <c r="R30" s="210" t="s">
        <v>49</v>
      </c>
      <c r="S30" s="210" t="s">
        <v>50</v>
      </c>
      <c r="T30" s="210" t="s">
        <v>51</v>
      </c>
      <c r="U30" s="204" t="s">
        <v>49</v>
      </c>
      <c r="V30" s="204" t="s">
        <v>50</v>
      </c>
      <c r="W30" s="211" t="s">
        <v>51</v>
      </c>
      <c r="X30" s="210" t="s">
        <v>21</v>
      </c>
      <c r="Y30" s="210" t="s">
        <v>116</v>
      </c>
      <c r="Z30" s="210" t="s">
        <v>24</v>
      </c>
      <c r="AA30" s="210" t="s">
        <v>117</v>
      </c>
      <c r="AB30" s="210" t="s">
        <v>25</v>
      </c>
      <c r="AC30" s="210" t="s">
        <v>118</v>
      </c>
      <c r="AD30" s="210" t="s">
        <v>21</v>
      </c>
      <c r="AE30" s="210" t="s">
        <v>116</v>
      </c>
      <c r="AF30" s="210" t="s">
        <v>24</v>
      </c>
      <c r="AG30" s="210" t="s">
        <v>117</v>
      </c>
      <c r="AH30" s="210" t="s">
        <v>25</v>
      </c>
      <c r="AI30" s="210" t="s">
        <v>118</v>
      </c>
      <c r="AJ30" s="3"/>
      <c r="AK30" s="135"/>
      <c r="AL30" s="133"/>
      <c r="AM30" s="130"/>
      <c r="AN30" s="135"/>
      <c r="AO30" s="130"/>
      <c r="AP30" s="137"/>
      <c r="AQ30" s="130"/>
      <c r="AR30" s="130"/>
      <c r="AS30" s="130"/>
      <c r="AT30" s="130"/>
      <c r="AU30" s="131"/>
      <c r="AV30" s="3"/>
      <c r="AX30" s="3"/>
      <c r="AY30" s="3"/>
      <c r="AZ30" s="3"/>
      <c r="BA30" s="3"/>
    </row>
    <row r="31" spans="2:60" ht="15" thickBot="1" x14ac:dyDescent="0.35">
      <c r="B31" s="5">
        <v>0</v>
      </c>
      <c r="C31" s="7">
        <v>0</v>
      </c>
      <c r="D31" s="73">
        <f t="shared" ref="D31:D94" si="0">C31*$C$10/$C$9</f>
        <v>0</v>
      </c>
      <c r="E31" s="29">
        <f>C31/$C$22</f>
        <v>0</v>
      </c>
      <c r="F31" s="29">
        <f>4*(C31-C30)/PI()/$C$12^2</f>
        <v>0</v>
      </c>
      <c r="G31" s="18">
        <v>0</v>
      </c>
      <c r="H31" s="18">
        <f>G31</f>
        <v>0</v>
      </c>
      <c r="I31" s="18">
        <v>0</v>
      </c>
      <c r="J31" s="18">
        <v>0</v>
      </c>
      <c r="K31" s="214">
        <f>C8-C25</f>
        <v>1191.0932721712538</v>
      </c>
      <c r="L31" s="95">
        <f t="shared" ref="L31:L94" si="1">R31*$C$21</f>
        <v>3.5959946085232946</v>
      </c>
      <c r="M31" s="96">
        <f t="shared" ref="M31:M94" si="2">S31*PI()*($C$14^2-$C$13^2)/4</f>
        <v>16.063169464868235</v>
      </c>
      <c r="N31" s="96">
        <f>(C6-C8)*PI()*C14^2/4</f>
        <v>1.7671458676442586</v>
      </c>
      <c r="O31" s="100">
        <f>U31*$C$21</f>
        <v>0</v>
      </c>
      <c r="P31" s="101">
        <v>0</v>
      </c>
      <c r="Q31" s="101">
        <v>0</v>
      </c>
      <c r="R31" s="105">
        <f>$C$8-$C$25</f>
        <v>1191.0932721712538</v>
      </c>
      <c r="S31" s="105">
        <f>R31</f>
        <v>1191.0932721712538</v>
      </c>
      <c r="T31" s="106">
        <f>IF(S31&gt;0,$C$6-$C$8,IF($C$6-$C$8-W31&lt;0,0,$C$6-$C$8-W31))</f>
        <v>100</v>
      </c>
      <c r="U31" s="107">
        <f>IF(S31&gt;0,0,IF(U30+(F31-AL31/$C$23)*$C$22/($C$21+$C$22)&gt;$C$8,$C$8,IF(V31=$C$8,U30+(F31-AL31/$C$23)*$C$22/$C$21,U30+(F31-AL31/$C$23)*$C$22/($C$21+$C$22))))</f>
        <v>0</v>
      </c>
      <c r="V31" s="107">
        <f>IF(S31=0,IF(V30+(F31-AL31/$C$23)*$C$22/($C$21+$C$22)&gt;$C$8,$C$8,V30+(F31-AL31/$C$23)*$C$22/($C$21+$C$22)),E31)</f>
        <v>0</v>
      </c>
      <c r="W31" s="203">
        <f>IF(S31&gt;0,0,IF(W30+AL31/$C$23&gt;$F$23,$F$23,W30+AL31/$C$23))</f>
        <v>0</v>
      </c>
      <c r="X31" s="105">
        <f>IF(R31=0,"-",IF(U31=0,FORECAST($C$8,Инклинометрия!$B$2:$B$152,Инклинометрия!$A$2:$A$152),FORECAST(R31,Инклинометрия!$B$2:$B$152,Инклинометрия!$A$2:$A$152)))</f>
        <v>1330</v>
      </c>
      <c r="Y31" s="105">
        <f>IF(R31=0,"-",IF(U31=0,FORECAST($C$8-R31,Инклинометрия!$B$2:$B$152,Инклинометрия!$A$2:$A$152),0))</f>
        <v>198.46139143730886</v>
      </c>
      <c r="Z31" s="105">
        <f>IF(S31=0,"-",FORECAST($C$8,Инклинометрия!$B$2:$B$152,Инклинометрия!$A$2:$A$152))</f>
        <v>1330</v>
      </c>
      <c r="AA31" s="105">
        <f>IF(S31=0,"-",FORECAST($C$8-S31,Инклинометрия!$B$2:$B$152,Инклинометрия!$A$2:$A$152))</f>
        <v>198.46139143730886</v>
      </c>
      <c r="AB31" s="105">
        <f>IF(T31=0,"-",FORECAST($C$6,Инклинометрия!$B$2:$B$152,Инклинометрия!$A$2:$A$152))</f>
        <v>1425</v>
      </c>
      <c r="AC31" s="105">
        <f>IF(R31=0,FORECAST($C$6-T31,Инклинометрия!$B$2:$B$152,Инклинометрия!$A$2:$A$152),FORECAST($C$8,Инклинометрия!$B$2:$B$152,Инклинометрия!$A$2:$A$152))</f>
        <v>1330</v>
      </c>
      <c r="AD31" s="107" t="str">
        <f>IF(U31=0,"-",FORECAST($C$8,Инклинометрия!$B$2:$B$152,Инклинометрия!$A$2:$A$152))</f>
        <v>-</v>
      </c>
      <c r="AE31" s="107" t="str">
        <f>IF(U31=0,"-",FORECAST($C$8-U31,Инклинометрия!$B$2:$B$152,Инклинометрия!$A$2:$A$152))</f>
        <v>-</v>
      </c>
      <c r="AF31" s="107">
        <f>FORECAST($C$8-S31,Инклинометрия!$B$2:$B$152,Инклинометрия!$A$2:$A$152)</f>
        <v>198.46139143730886</v>
      </c>
      <c r="AG31" s="107">
        <f>FORECAST($C$8-(S31+V31),Инклинометрия!$B$2:$B$152,Инклинометрия!$A$2:$A$152)</f>
        <v>198.46139143730886</v>
      </c>
      <c r="AH31" s="107" t="str">
        <f>IF(W31=0,"-",FORECAST($C$8+W31,Инклинометрия!$B$2:$B$152,Инклинометрия!$A$2:$A$152))</f>
        <v>-</v>
      </c>
      <c r="AI31" s="107" t="str">
        <f>IF(W31=0,"-",FORECAST($C$8,Инклинометрия!$B$2:$B$152,Инклинометрия!$A$2:$A$152))</f>
        <v>-</v>
      </c>
      <c r="AK31" s="121">
        <v>0</v>
      </c>
      <c r="AL31" s="209">
        <v>0</v>
      </c>
      <c r="AM31" s="23">
        <v>0</v>
      </c>
      <c r="AN31" s="24">
        <v>0.1</v>
      </c>
      <c r="AO31" s="66">
        <v>101325</v>
      </c>
      <c r="AP31" s="87">
        <f>IF(R31+U31&lt;$C$8,0,32*$G$13/$C$12^2*($I$8*R31+$I$6*U31)+32*$G$14/($C$14^2-$C$13^2)*($I$8*S31+$I$6*V31))</f>
        <v>0</v>
      </c>
      <c r="AQ31" s="66">
        <f>R31*$C$11*$C$9+U31*$C$11*$C$10</f>
        <v>9347700</v>
      </c>
      <c r="AR31" s="66">
        <f>S31*$C$11*$C$9+V31*$C$11*$C$10</f>
        <v>9347700</v>
      </c>
      <c r="AS31" s="87">
        <f>$C$11*(T31*$C$9+W31*$C$10)</f>
        <v>784800</v>
      </c>
      <c r="AT31" s="45">
        <f>SUM(AR31,AS31,AO31)</f>
        <v>10233825</v>
      </c>
      <c r="AU31" s="75"/>
      <c r="AX31" t="s">
        <v>79</v>
      </c>
      <c r="BH31" s="36" t="s">
        <v>134</v>
      </c>
    </row>
    <row r="32" spans="2:60" ht="15" thickBot="1" x14ac:dyDescent="0.35">
      <c r="B32" s="41">
        <f>B31+$C$26</f>
        <v>10</v>
      </c>
      <c r="C32" s="8">
        <f>$C$16*B32</f>
        <v>0.1</v>
      </c>
      <c r="D32" s="73">
        <f>C32*$C$10/$C$9</f>
        <v>0.13375000000000001</v>
      </c>
      <c r="E32" s="29">
        <f t="shared" ref="E32:E95" si="3">C32/$C$22</f>
        <v>7.415057624687921</v>
      </c>
      <c r="F32" s="29">
        <f>E32-E31</f>
        <v>7.415057624687921</v>
      </c>
      <c r="G32" s="29">
        <f>F32*$C$10/$C$9</f>
        <v>9.9176395730200948</v>
      </c>
      <c r="H32" s="17">
        <f>H31+G32</f>
        <v>9.9176395730200948</v>
      </c>
      <c r="I32" s="29">
        <f>SQRT(2*$C$11*($C$10-$C$9)/$C$10)</f>
        <v>2.2250485660981263</v>
      </c>
      <c r="J32" s="29">
        <f>SQRT(2*$C$11*G32)</f>
        <v>13.949340071223952</v>
      </c>
      <c r="K32" s="214">
        <f>C8-C25</f>
        <v>1191.0932721712538</v>
      </c>
      <c r="L32" s="97">
        <f t="shared" si="1"/>
        <v>3.5959946085232946</v>
      </c>
      <c r="M32" s="96">
        <f t="shared" si="2"/>
        <v>16.063169464868235</v>
      </c>
      <c r="N32" s="98">
        <f>N31</f>
        <v>1.7671458676442586</v>
      </c>
      <c r="O32" s="100">
        <f t="shared" ref="O32:O95" si="4">U32*$C$21</f>
        <v>0</v>
      </c>
      <c r="P32" s="102">
        <v>0</v>
      </c>
      <c r="Q32" s="102">
        <v>0</v>
      </c>
      <c r="R32" s="106">
        <f>R31</f>
        <v>1191.0932721712538</v>
      </c>
      <c r="S32" s="106">
        <f>S31</f>
        <v>1191.0932721712538</v>
      </c>
      <c r="T32" s="106">
        <f t="shared" ref="T32:T95" si="5">IF(S32&gt;0,$C$6-$C$8,IF($C$6-$C$8-W32&lt;0,0,$C$6-$C$8-W32))</f>
        <v>100</v>
      </c>
      <c r="U32" s="107">
        <f>IF(S32&gt;0,0,IF(U31+(F32-AL32/$C$23)*$C$22/($C$21+$C$22)&gt;$C$8,$C$8,IF(V32=$C$8,U31+(F32-AL32/$C$23)*$C$22/$C$21,U31+(F32-AL32/$C$23)*$C$22/($C$21+$C$22))))</f>
        <v>0</v>
      </c>
      <c r="V32" s="107">
        <f>IF(S32=0,IF(V31+(F32-AL32/$C$23)*$C$22/($C$21+$C$22)&gt;$C$8,$C$8,V31+(F32-AL32/$C$23)*$C$22/($C$21+$C$22)),E32)</f>
        <v>7.415057624687921</v>
      </c>
      <c r="W32" s="203">
        <f>IF(S32&gt;0,0,IF(W31+AL32/$C$23&gt;$F$23,$F$23,W31+AL32/$C$23))</f>
        <v>0</v>
      </c>
      <c r="X32" s="105">
        <f>IF(R32=0,"-",IF(U32=0,FORECAST($C$8,Инклинометрия!$B$2:$B$152,Инклинометрия!$A$2:$A$152),FORECAST(R32,Инклинометрия!$B$2:$B$152,Инклинометрия!$A$2:$A$152)))</f>
        <v>1330</v>
      </c>
      <c r="Y32" s="105">
        <f>IF(R32=0,"-",IF(U32=0,FORECAST($C$8-R32,Инклинометрия!$B$2:$B$152,Инклинометрия!$A$2:$A$152),0))</f>
        <v>198.46139143730886</v>
      </c>
      <c r="Z32" s="105">
        <f>IF(S32=0,"-",FORECAST($C$8,Инклинометрия!$B$2:$B$152,Инклинометрия!$A$2:$A$152))</f>
        <v>1330</v>
      </c>
      <c r="AA32" s="105">
        <f>IF(S32=0,"-",FORECAST($C$8-S32,Инклинометрия!$B$2:$B$152,Инклинометрия!$A$2:$A$152))</f>
        <v>198.46139143730886</v>
      </c>
      <c r="AB32" s="105">
        <f>IF(T32=0,"-",FORECAST($C$6,Инклинометрия!$B$2:$B$152,Инклинометрия!$A$2:$A$152))</f>
        <v>1425</v>
      </c>
      <c r="AC32" s="105">
        <f>IF(R32=0,FORECAST($C$6-T32,Инклинометрия!$B$2:$B$152,Инклинометрия!$A$2:$A$152),FORECAST($C$8,Инклинометрия!$B$2:$B$152,Инклинометрия!$A$2:$A$152))</f>
        <v>1330</v>
      </c>
      <c r="AD32" s="107" t="str">
        <f>IF(U32=0,"-",FORECAST($C$8,Инклинометрия!$B$2:$B$152,Инклинометрия!$A$2:$A$152))</f>
        <v>-</v>
      </c>
      <c r="AE32" s="107" t="str">
        <f>IF(U32=0,"-",FORECAST($C$8-U32,Инклинометрия!$B$2:$B$152,Инклинометрия!$A$2:$A$152))</f>
        <v>-</v>
      </c>
      <c r="AF32" s="107">
        <f>FORECAST($C$8-S32,Инклинометрия!$B$2:$B$152,Инклинометрия!$A$2:$A$152)</f>
        <v>198.46139143730886</v>
      </c>
      <c r="AG32" s="107">
        <f>FORECAST($C$8-(S32+V32),Инклинометрия!$B$2:$B$152,Инклинометрия!$A$2:$A$152)</f>
        <v>191.41708669385528</v>
      </c>
      <c r="AH32" s="107" t="str">
        <f>IF(W32=0,"-",FORECAST($C$8+W32,Инклинометрия!$B$2:$B$152,Инклинометрия!$A$2:$A$152))</f>
        <v>-</v>
      </c>
      <c r="AI32" s="107" t="str">
        <f>IF(W32=0,"-",FORECAST($C$8,Инклинометрия!$B$2:$B$152,Инклинометрия!$A$2:$A$152))</f>
        <v>-</v>
      </c>
      <c r="AK32" s="122">
        <v>0</v>
      </c>
      <c r="AL32" s="208">
        <f>AK32*(B32-B31)</f>
        <v>0</v>
      </c>
      <c r="AM32" s="23">
        <f>AL32+AM30</f>
        <v>0</v>
      </c>
      <c r="AN32" s="26">
        <v>0.1</v>
      </c>
      <c r="AO32" s="87">
        <f>101325+AP32</f>
        <v>101325</v>
      </c>
      <c r="AP32" s="87">
        <f>IF(R32+U32&lt;$C$8,0,32*$G$13/$C$12^2*($I$8*R32+$I$6*U32)+32*$G$14/($C$14^2-$C$13^2)*($I$8*S32+$I$6*V32))</f>
        <v>0</v>
      </c>
      <c r="AQ32" s="66">
        <f>R32*$C$11*$C$9+U32*$C$11*$C$10</f>
        <v>9347700</v>
      </c>
      <c r="AR32" s="66">
        <f>S32*$C$11*$C$9+V32*$C$11*$C$10</f>
        <v>9425533.6353690624</v>
      </c>
      <c r="AS32" s="87">
        <f>$C$11*(T32*$C$9+W32*$C$10)</f>
        <v>784800</v>
      </c>
      <c r="AT32" s="45">
        <f t="shared" ref="AT32:AT95" si="6">SUM(AR32,AS32,AO32)</f>
        <v>10311658.635369062</v>
      </c>
      <c r="AU32" s="75"/>
      <c r="AX32" s="36" t="s">
        <v>80</v>
      </c>
      <c r="BH32" s="125" t="s">
        <v>130</v>
      </c>
    </row>
    <row r="33" spans="1:60" s="40" customFormat="1" ht="15" thickBot="1" x14ac:dyDescent="0.35">
      <c r="A33" s="44"/>
      <c r="B33" s="42">
        <f>B32+$C$26</f>
        <v>20</v>
      </c>
      <c r="C33" s="30">
        <f>$C$16*B33</f>
        <v>0.2</v>
      </c>
      <c r="D33" s="74">
        <f>C33*$C$10/$C$9</f>
        <v>0.26750000000000002</v>
      </c>
      <c r="E33" s="34">
        <f t="shared" si="3"/>
        <v>14.830115249375842</v>
      </c>
      <c r="F33" s="34">
        <f t="shared" ref="F33:F96" si="7">E33-E32</f>
        <v>7.415057624687921</v>
      </c>
      <c r="G33" s="34">
        <f>F33*$C$10/$C$9</f>
        <v>9.9176395730200948</v>
      </c>
      <c r="H33" s="35">
        <f>H32+G33</f>
        <v>19.83527914604019</v>
      </c>
      <c r="I33" s="34">
        <f t="shared" ref="I33:I96" si="8">SQRT(2*$C$11*($C$10-$C$9)/$C$10)</f>
        <v>2.2250485660981263</v>
      </c>
      <c r="J33" s="34">
        <f>SQRT(2*$C$11*G33)</f>
        <v>13.949340071223952</v>
      </c>
      <c r="K33" s="32">
        <f>IF((D32+L32+M32-(AL32-AL31))/($C$21+$C$22)&gt;$C$8,$C$8,(D32+L32+M32-(AL32-AL31))/($C$21+$C$22))</f>
        <v>1199.1968072228042</v>
      </c>
      <c r="L33" s="97">
        <f>R33*$C$21</f>
        <v>3.6204597524680961</v>
      </c>
      <c r="M33" s="98">
        <f>S33*PI()*($C$14^2-$C$13^2)/4</f>
        <v>16.038704320923436</v>
      </c>
      <c r="N33" s="98">
        <f t="shared" ref="N33:N96" si="9">T33*PI()*$C$14^2/4</f>
        <v>1.7671458676442586</v>
      </c>
      <c r="O33" s="103">
        <f>U33*$C$21</f>
        <v>0</v>
      </c>
      <c r="P33" s="102">
        <f>V33*$C$22</f>
        <v>0.2</v>
      </c>
      <c r="Q33" s="102">
        <f>W33*$C$23</f>
        <v>0</v>
      </c>
      <c r="R33" s="106">
        <f>K33-U33</f>
        <v>1199.1968072228042</v>
      </c>
      <c r="S33" s="106">
        <f>IF(K33-H32&lt;0,0,K33-H32)</f>
        <v>1189.2791676497841</v>
      </c>
      <c r="T33" s="106">
        <f t="shared" si="5"/>
        <v>100</v>
      </c>
      <c r="U33" s="107">
        <f>IF(S33&gt;0,0,IF(U32+(F33-AL33/$C$23)*$C$22/($C$21+$C$22)&gt;$C$8,$C$8,IF(V33=$C$8,U32+(F33-AL33/$C$23)*$C$22/$C$21,U32+(F33-AL33/$C$23)*$C$22/($C$21+$C$22))))</f>
        <v>0</v>
      </c>
      <c r="V33" s="107">
        <f>IF(S33=0,IF(V32+(F33-AL33/$C$23)*$C$22/($C$21+$C$22)&gt;$C$8,$C$8,V32+(F33-AL33/$C$23)*$C$22/($C$21+$C$22)),E33)</f>
        <v>14.830115249375842</v>
      </c>
      <c r="W33" s="203">
        <f>IF(S33&gt;0,0,IF(W32+AL33/$C$23&gt;$F$23,$F$23,W32+AL33/$C$23))</f>
        <v>0</v>
      </c>
      <c r="X33" s="105">
        <f>IF(R33=0,"-",IF(U33=0,FORECAST($C$8,Инклинометрия!$B$2:$B$152,Инклинометрия!$A$2:$A$152),FORECAST(R33,Инклинометрия!$B$2:$B$152,Инклинометрия!$A$2:$A$152)))</f>
        <v>1330</v>
      </c>
      <c r="Y33" s="105">
        <f>IF(R33=0,"-",IF(U33=0,FORECAST($C$8-R33,Инклинометрия!$B$2:$B$152,Инклинометрия!$A$2:$A$152),0))</f>
        <v>190.76303313833603</v>
      </c>
      <c r="Z33" s="105">
        <f>IF(S33=0,"-",FORECAST($C$8,Инклинометрия!$B$2:$B$152,Инклинометрия!$A$2:$A$152))</f>
        <v>1330</v>
      </c>
      <c r="AA33" s="105">
        <f>IF(S33=0,"-",FORECAST($C$8-S33,Инклинометрия!$B$2:$B$152,Инклинометрия!$A$2:$A$152))</f>
        <v>200.1847907327051</v>
      </c>
      <c r="AB33" s="105">
        <f>IF(T33=0,"-",FORECAST($C$6,Инклинометрия!$B$2:$B$152,Инклинометрия!$A$2:$A$152))</f>
        <v>1425</v>
      </c>
      <c r="AC33" s="105">
        <f>IF(R33=0,FORECAST($C$6-T33,Инклинометрия!$B$2:$B$152,Инклинометрия!$A$2:$A$152),FORECAST($C$8,Инклинометрия!$B$2:$B$152,Инклинометрия!$A$2:$A$152))</f>
        <v>1330</v>
      </c>
      <c r="AD33" s="107" t="str">
        <f>IF(U33=0,"-",FORECAST($C$8,Инклинометрия!$B$2:$B$152,Инклинометрия!$A$2:$A$152))</f>
        <v>-</v>
      </c>
      <c r="AE33" s="107" t="str">
        <f>IF(U33=0,"-",FORECAST($C$8-U33,Инклинометрия!$B$2:$B$152,Инклинометрия!$A$2:$A$152))</f>
        <v>-</v>
      </c>
      <c r="AF33" s="107">
        <f>FORECAST($C$8-S33,Инклинометрия!$B$2:$B$152,Инклинометрия!$A$2:$A$152)</f>
        <v>200.1847907327051</v>
      </c>
      <c r="AG33" s="107">
        <f>FORECAST($C$8-(S33+V33),Инклинометрия!$B$2:$B$152,Инклинометрия!$A$2:$A$152)</f>
        <v>186.09618124579799</v>
      </c>
      <c r="AH33" s="107" t="str">
        <f>IF(W33=0,"-",FORECAST($C$8+W33,Инклинометрия!$B$2:$B$152,Инклинометрия!$A$2:$A$152))</f>
        <v>-</v>
      </c>
      <c r="AI33" s="107" t="str">
        <f>IF(W33=0,"-",FORECAST($C$8,Инклинометрия!$B$2:$B$152,Инклинометрия!$A$2:$A$152))</f>
        <v>-</v>
      </c>
      <c r="AK33" s="122">
        <f>2*PI()*$C$5*(AT32-AT31)/(LN(AN32/$I$9)*$I$8/$I$7+LN($I$10/AN32)*$I$8/$I$7)</f>
        <v>6.2505148036794803E-5</v>
      </c>
      <c r="AL33" s="208">
        <f>AK33*(B33-B32)</f>
        <v>6.2505148036794806E-4</v>
      </c>
      <c r="AM33" s="23">
        <f>AL33+AM32</f>
        <v>6.2505148036794806E-4</v>
      </c>
      <c r="AN33" s="26">
        <f>AN32+AK33*(B33-B32)/(2*PI()*$C$5*AN32*$I$11)</f>
        <v>0.10049740016393734</v>
      </c>
      <c r="AO33" s="87">
        <f t="shared" ref="AO33:AO96" si="10">101325+AP33</f>
        <v>101325</v>
      </c>
      <c r="AP33" s="87">
        <f>IF(R33+U33&lt;$C$8,0,32*$G$13/$C$12^2*($I$8*R33+$I$6*U33)+32*$G$14/($C$14^2-$C$13^2)*($I$8*S33+$I$6*V33))</f>
        <v>0</v>
      </c>
      <c r="AQ33" s="66">
        <f>R33*$C$11*$C$9+U33*$C$11*$C$10</f>
        <v>9411296.5430845674</v>
      </c>
      <c r="AR33" s="66">
        <f>S33*$C$11*$C$9+V33*$C$11*$C$10</f>
        <v>9489130.178453628</v>
      </c>
      <c r="AS33" s="87">
        <f>$C$11*(T33*$C$9+W33*$C$10)</f>
        <v>784800</v>
      </c>
      <c r="AT33" s="45">
        <f t="shared" si="6"/>
        <v>10375255.178453628</v>
      </c>
      <c r="AU33" s="75"/>
      <c r="AX33" s="40" t="s">
        <v>81</v>
      </c>
      <c r="BH33" s="125" t="s">
        <v>131</v>
      </c>
    </row>
    <row r="34" spans="1:60" ht="15" thickBot="1" x14ac:dyDescent="0.35">
      <c r="B34" s="41">
        <f t="shared" ref="B34:B97" si="11">B33+$C$26</f>
        <v>30</v>
      </c>
      <c r="C34" s="8">
        <f t="shared" ref="C34:C97" si="12">$C$16*B34</f>
        <v>0.3</v>
      </c>
      <c r="D34" s="73">
        <f>C34*$C$10/$C$9</f>
        <v>0.40125</v>
      </c>
      <c r="E34" s="29">
        <f t="shared" si="3"/>
        <v>22.245172874063762</v>
      </c>
      <c r="F34" s="29">
        <f t="shared" si="7"/>
        <v>7.4150576246879201</v>
      </c>
      <c r="G34" s="29">
        <f t="shared" ref="G34:G97" si="13">F34*$C$10/$C$9</f>
        <v>9.917639573020093</v>
      </c>
      <c r="H34" s="17">
        <f t="shared" ref="H34:H97" si="14">H33+G34</f>
        <v>29.752918719060283</v>
      </c>
      <c r="I34" s="29">
        <f t="shared" si="8"/>
        <v>2.2250485660981263</v>
      </c>
      <c r="J34" s="29">
        <f t="shared" ref="J34:J96" si="15">SQRT(2*$C$11*G34)</f>
        <v>13.949340071223952</v>
      </c>
      <c r="K34" s="32">
        <f>IF((D33+L33+M33-AL33)/($C$21+$C$22)&gt;$C$8,$C$8,(D33+L33+M33-AL33)/($C$21+$C$22))</f>
        <v>1207.262472169082</v>
      </c>
      <c r="L34" s="97">
        <f>R34*$C$21</f>
        <v>3.6448105638937189</v>
      </c>
      <c r="M34" s="96">
        <f t="shared" si="2"/>
        <v>16.013728458017443</v>
      </c>
      <c r="N34" s="98">
        <f t="shared" si="9"/>
        <v>1.7671458676442586</v>
      </c>
      <c r="O34" s="100">
        <f t="shared" si="4"/>
        <v>0</v>
      </c>
      <c r="P34" s="104">
        <f>V34*$C$22</f>
        <v>0.3</v>
      </c>
      <c r="Q34" s="102">
        <f t="shared" ref="Q34:Q97" si="16">W34*$C$23</f>
        <v>0</v>
      </c>
      <c r="R34" s="106">
        <f>K34-U34</f>
        <v>1207.262472169082</v>
      </c>
      <c r="S34" s="106">
        <f>IF(K34-H33&lt;0,0,K34-H33)</f>
        <v>1187.4271930230418</v>
      </c>
      <c r="T34" s="106">
        <f t="shared" si="5"/>
        <v>100</v>
      </c>
      <c r="U34" s="107">
        <f>IF(S34&gt;0,0,IF(U33+(F34-AL34/$C$23)*$C$22/($C$21+$C$22)&gt;$C$8,$C$8,IF(V34=$C$8,U33+(F34-AL34/$C$23)*$C$22/$C$21,U33+(F34-AL34/$C$23)*$C$22/($C$21+$C$22))))</f>
        <v>0</v>
      </c>
      <c r="V34" s="107">
        <f>IF(S34=0,IF(V33+(F34-AL34/$C$23)*$C$22/($C$21+$C$22)&gt;$C$8,$C$8,V33+(F34-AL34/$C$23)*$C$22/($C$21+$C$22)),E34)</f>
        <v>22.245172874063762</v>
      </c>
      <c r="W34" s="203">
        <f>IF(S34&gt;0,0,IF(W33+AL34/$C$23&gt;$F$23,$F$23,W33+AL34/$C$23))</f>
        <v>0</v>
      </c>
      <c r="X34" s="105">
        <f>IF(R34=0,"-",IF(U34=0,FORECAST($C$8,Инклинометрия!$B$2:$B$152,Инклинометрия!$A$2:$A$152),FORECAST(R34,Инклинометрия!$B$2:$B$152,Инклинометрия!$A$2:$A$152)))</f>
        <v>1330</v>
      </c>
      <c r="Y34" s="105">
        <f>IF(R34=0,"-",IF(U34=0,FORECAST($C$8-R34,Инклинометрия!$B$2:$B$152,Инклинометрия!$A$2:$A$152),0))</f>
        <v>183.10065143937209</v>
      </c>
      <c r="Z34" s="105">
        <f>IF(S34=0,"-",FORECAST($C$8,Инклинометрия!$B$2:$B$152,Инклинометрия!$A$2:$A$152))</f>
        <v>1330</v>
      </c>
      <c r="AA34" s="105">
        <f>IF(S34=0,"-",FORECAST($C$8-S34,Инклинометрия!$B$2:$B$152,Инклинометрия!$A$2:$A$152))</f>
        <v>201.94416662811028</v>
      </c>
      <c r="AB34" s="105">
        <f>IF(T34=0,"-",FORECAST($C$6,Инклинометрия!$B$2:$B$152,Инклинометрия!$A$2:$A$152))</f>
        <v>1425</v>
      </c>
      <c r="AC34" s="105">
        <f>IF(R34=0,FORECAST($C$6-T34,Инклинометрия!$B$2:$B$152,Инклинометрия!$A$2:$A$152),FORECAST($C$8,Инклинометрия!$B$2:$B$152,Инклинометрия!$A$2:$A$152))</f>
        <v>1330</v>
      </c>
      <c r="AD34" s="107" t="str">
        <f>IF(U34=0,"-",FORECAST($C$8,Инклинометрия!$B$2:$B$152,Инклинометрия!$A$2:$A$152))</f>
        <v>-</v>
      </c>
      <c r="AE34" s="107" t="str">
        <f>IF(U34=0,"-",FORECAST($C$8-U34,Инклинометрия!$B$2:$B$152,Инклинометрия!$A$2:$A$152))</f>
        <v>-</v>
      </c>
      <c r="AF34" s="107">
        <f>FORECAST($C$8-S34,Инклинометрия!$B$2:$B$152,Инклинометрия!$A$2:$A$152)</f>
        <v>201.94416662811028</v>
      </c>
      <c r="AG34" s="107">
        <f>FORECAST($C$8-(S34+V34),Инклинометрия!$B$2:$B$152,Инклинометрия!$A$2:$A$152)</f>
        <v>180.8112523977498</v>
      </c>
      <c r="AH34" s="107" t="str">
        <f>IF(W34=0,"-",FORECAST($C$8+W34,Инклинометрия!$B$2:$B$152,Инклинометрия!$A$2:$A$152))</f>
        <v>-</v>
      </c>
      <c r="AI34" s="107" t="str">
        <f>IF(W34=0,"-",FORECAST($C$8,Инклинометрия!$B$2:$B$152,Инклинометрия!$A$2:$A$152))</f>
        <v>-</v>
      </c>
      <c r="AK34" s="122">
        <f>2*PI()*$C$5*(AT33-AT32)/(LN(AN33/$I$9)*$I$8/$I$7+LN($I$10/AN33)*$I$8/$I$7)</f>
        <v>5.1071896118952317E-5</v>
      </c>
      <c r="AL34" s="208">
        <f>AK34*(B34-B33)</f>
        <v>5.1071896118952322E-4</v>
      </c>
      <c r="AM34" s="23">
        <f>AL34+AM33</f>
        <v>1.1357704415574713E-3</v>
      </c>
      <c r="AN34" s="25">
        <f>AN33+AK34*(B34-B33)/(2*PI()*$C$5*AN33*$I$11)</f>
        <v>0.10090180588523698</v>
      </c>
      <c r="AO34" s="87">
        <f>101325+AP34</f>
        <v>101325</v>
      </c>
      <c r="AP34" s="87">
        <f>IF(R34+U34&lt;$C$8,0,32*$G$13/$C$12^2*($I$8*R34+$I$6*U34)+32*$G$14/($C$14^2-$C$13^2)*($I$8*S34+$I$6*V34))</f>
        <v>0</v>
      </c>
      <c r="AQ34" s="66">
        <f>R34*$C$11*$C$9+U34*$C$11*$C$10</f>
        <v>9474595.8815829568</v>
      </c>
      <c r="AR34" s="66">
        <f>S34*$C$11*$C$9+V34*$C$11*$C$10</f>
        <v>9552429.5169520192</v>
      </c>
      <c r="AS34" s="87">
        <f>$C$11*(T34*$C$9+W34*$C$10)</f>
        <v>784800</v>
      </c>
      <c r="AT34" s="45">
        <f t="shared" si="6"/>
        <v>10438554.516952019</v>
      </c>
      <c r="AU34" s="75"/>
      <c r="AX34" s="36" t="s">
        <v>133</v>
      </c>
      <c r="BH34" s="125" t="s">
        <v>132</v>
      </c>
    </row>
    <row r="35" spans="1:60" ht="15" thickBot="1" x14ac:dyDescent="0.35">
      <c r="B35" s="41">
        <f t="shared" si="11"/>
        <v>40</v>
      </c>
      <c r="C35" s="8">
        <f t="shared" si="12"/>
        <v>0.4</v>
      </c>
      <c r="D35" s="73">
        <f t="shared" si="0"/>
        <v>0.53500000000000003</v>
      </c>
      <c r="E35" s="29">
        <f t="shared" si="3"/>
        <v>29.660230498751684</v>
      </c>
      <c r="F35" s="29">
        <f t="shared" si="7"/>
        <v>7.4150576246879218</v>
      </c>
      <c r="G35" s="29">
        <f t="shared" si="13"/>
        <v>9.9176395730200948</v>
      </c>
      <c r="H35" s="17">
        <f t="shared" si="14"/>
        <v>39.670558292080379</v>
      </c>
      <c r="I35" s="29">
        <f t="shared" si="8"/>
        <v>2.2250485660981263</v>
      </c>
      <c r="J35" s="29">
        <f>SQRT(2*$C$11*G35)</f>
        <v>13.949340071223952</v>
      </c>
      <c r="K35" s="32">
        <f>IF((D34+L34+M34-AL34)/($C$21+$C$22)&gt;$C$8,$C$8,(D34+L34+M34-AL34)/($C$21+$C$22))</f>
        <v>1215.3350642000453</v>
      </c>
      <c r="L35" s="97">
        <f t="shared" si="1"/>
        <v>3.6691822886766445</v>
      </c>
      <c r="M35" s="96">
        <f t="shared" si="2"/>
        <v>15.988846014273326</v>
      </c>
      <c r="N35" s="98">
        <f t="shared" si="9"/>
        <v>1.7671458676442586</v>
      </c>
      <c r="O35" s="100">
        <f t="shared" si="4"/>
        <v>0</v>
      </c>
      <c r="P35" s="104">
        <f>V35*$C$22</f>
        <v>0.4</v>
      </c>
      <c r="Q35" s="102">
        <f>W35*$C$23</f>
        <v>0</v>
      </c>
      <c r="R35" s="106">
        <f>K35-U35</f>
        <v>1215.3350642000453</v>
      </c>
      <c r="S35" s="106">
        <f>IF(K35-H34&lt;0,0,K35-H34)</f>
        <v>1185.582145480985</v>
      </c>
      <c r="T35" s="106">
        <f t="shared" si="5"/>
        <v>100</v>
      </c>
      <c r="U35" s="107">
        <f>IF(S35&gt;0,0,IF(U34+(F35-AL35/$C$23)*$C$22/($C$21+$C$22)&gt;$C$8,$C$8,IF(V35=$C$8,U34+(F35-AL35/$C$23)*$C$22/$C$21,U34+(F35-AL35/$C$23)*$C$22/($C$21+$C$22))))</f>
        <v>0</v>
      </c>
      <c r="V35" s="107">
        <f>IF(S35=0,IF(V34+(F35-AL35/$C$23)*$C$22/($C$21+$C$22)&gt;$C$8,$C$8,V34+(F35-AL35/$C$23)*$C$22/($C$21+$C$22)),E35)</f>
        <v>29.660230498751684</v>
      </c>
      <c r="W35" s="203">
        <f>IF(S35&gt;0,0,IF(W34+AL35/$C$23&gt;$F$23,$F$23,W34+AL35/$C$23))</f>
        <v>0</v>
      </c>
      <c r="X35" s="105">
        <f>IF(R35=0,"-",IF(U35=0,FORECAST($C$8,Инклинометрия!$B$2:$B$152,Инклинометрия!$A$2:$A$152),FORECAST(R35,Инклинометрия!$B$2:$B$152,Инклинометрия!$A$2:$A$152)))</f>
        <v>1330</v>
      </c>
      <c r="Y35" s="105">
        <f>IF(R35=0,"-",IF(U35=0,FORECAST($C$8-R35,Инклинометрия!$B$2:$B$152,Инклинометрия!$A$2:$A$152),0))</f>
        <v>175.43168900995698</v>
      </c>
      <c r="Z35" s="105">
        <f>IF(S35=0,"-",FORECAST($C$8,Инклинометрия!$B$2:$B$152,Инклинометрия!$A$2:$A$152))</f>
        <v>1330</v>
      </c>
      <c r="AA35" s="105">
        <f>IF(S35=0,"-",FORECAST($C$8-S35,Инклинометрия!$B$2:$B$152,Инклинометрия!$A$2:$A$152))</f>
        <v>203.69696179306425</v>
      </c>
      <c r="AB35" s="105">
        <f>IF(T35=0,"-",FORECAST($C$6,Инклинометрия!$B$2:$B$152,Инклинометрия!$A$2:$A$152))</f>
        <v>1425</v>
      </c>
      <c r="AC35" s="105">
        <f>IF(R35=0,FORECAST($C$6-T35,Инклинометрия!$B$2:$B$152,Инклинометрия!$A$2:$A$152),FORECAST($C$8,Инклинометрия!$B$2:$B$152,Инклинометрия!$A$2:$A$152))</f>
        <v>1330</v>
      </c>
      <c r="AD35" s="107" t="str">
        <f>IF(U35=0,"-",FORECAST($C$8,Инклинометрия!$B$2:$B$152,Инклинометрия!$A$2:$A$152))</f>
        <v>-</v>
      </c>
      <c r="AE35" s="107" t="str">
        <f>IF(U35=0,"-",FORECAST($C$8-U35,Инклинометрия!$B$2:$B$152,Инклинометрия!$A$2:$A$152))</f>
        <v>-</v>
      </c>
      <c r="AF35" s="107">
        <f>FORECAST($C$8-S35,Инклинометрия!$B$2:$B$152,Инклинометрия!$A$2:$A$152)</f>
        <v>203.69696179306425</v>
      </c>
      <c r="AG35" s="107">
        <f>FORECAST($C$8-(S35+V35),Инклинометрия!$B$2:$B$152,Инклинометрия!$A$2:$A$152)</f>
        <v>175.51974281925021</v>
      </c>
      <c r="AH35" s="107" t="str">
        <f>IF(W35=0,"-",FORECAST($C$8+W35,Инклинометрия!$B$2:$B$152,Инклинометрия!$A$2:$A$152))</f>
        <v>-</v>
      </c>
      <c r="AI35" s="107" t="str">
        <f>IF(W35=0,"-",FORECAST($C$8,Инклинометрия!$B$2:$B$152,Инклинометрия!$A$2:$A$152))</f>
        <v>-</v>
      </c>
      <c r="AK35" s="122">
        <f>2*PI()*$C$5*(AT34-AT33)/(LN(AN34/$I$9)*$I$8/$I$7+LN($I$10/AN34)*$I$8/$I$7)</f>
        <v>5.0833222741203011E-5</v>
      </c>
      <c r="AL35" s="208">
        <f>AK35*(B35-B34)</f>
        <v>5.0833222741203008E-4</v>
      </c>
      <c r="AM35" s="23">
        <f t="shared" ref="AM35:AM39" si="17">AL35+AM34</f>
        <v>1.6441026689695015E-3</v>
      </c>
      <c r="AN35" s="26">
        <f>AN34+AK35*(B35-B34)/(2*PI()*$C$5*AN34*$I$11)</f>
        <v>0.10130270845588847</v>
      </c>
      <c r="AO35" s="87">
        <f t="shared" si="10"/>
        <v>101325</v>
      </c>
      <c r="AP35" s="87">
        <f>IF(R35+U35&lt;$C$8,0,32*$G$13/$C$12^2*($I$8*R35+$I$6*U35)+32*$G$14/($C$14^2-$C$13^2)*($I$8*S35+$I$6*V35))</f>
        <v>0</v>
      </c>
      <c r="AQ35" s="66">
        <f>R35*$C$11*$C$9+U35*$C$11*$C$10</f>
        <v>9537949.5838419572</v>
      </c>
      <c r="AR35" s="66">
        <f>S35*$C$11*$C$9+V35*$C$11*$C$10</f>
        <v>9615783.2192110159</v>
      </c>
      <c r="AS35" s="87">
        <f>$C$11*(T35*$C$9+W35*$C$10)</f>
        <v>784800</v>
      </c>
      <c r="AT35" s="45">
        <f t="shared" si="6"/>
        <v>10501908.219211016</v>
      </c>
      <c r="AU35" s="75"/>
    </row>
    <row r="36" spans="1:60" ht="15" thickBot="1" x14ac:dyDescent="0.35">
      <c r="B36" s="41">
        <f t="shared" si="11"/>
        <v>50</v>
      </c>
      <c r="C36" s="8">
        <f t="shared" si="12"/>
        <v>0.5</v>
      </c>
      <c r="D36" s="73">
        <f>C36*$C$10/$C$9</f>
        <v>0.66874999999999996</v>
      </c>
      <c r="E36" s="29">
        <f t="shared" si="3"/>
        <v>37.075288123439606</v>
      </c>
      <c r="F36" s="29">
        <f t="shared" si="7"/>
        <v>7.4150576246879218</v>
      </c>
      <c r="G36" s="29">
        <f t="shared" si="13"/>
        <v>9.9176395730200948</v>
      </c>
      <c r="H36" s="17">
        <f t="shared" si="14"/>
        <v>49.588197865100476</v>
      </c>
      <c r="I36" s="29">
        <f t="shared" si="8"/>
        <v>2.2250485660981263</v>
      </c>
      <c r="J36" s="29">
        <f t="shared" si="15"/>
        <v>13.949340071223952</v>
      </c>
      <c r="K36" s="32">
        <f>IF((D35+L35+M35-AL35)/($C$21+$C$22)&gt;$C$8,$C$8,(D35+L35+M35-AL35)/($C$21+$C$22))</f>
        <v>1223.4078008364727</v>
      </c>
      <c r="L36" s="97">
        <f t="shared" si="1"/>
        <v>3.693554450033667</v>
      </c>
      <c r="M36" s="96">
        <f t="shared" si="2"/>
        <v>15.963965520688891</v>
      </c>
      <c r="N36" s="98">
        <f t="shared" si="9"/>
        <v>1.7671458676442586</v>
      </c>
      <c r="O36" s="100">
        <f t="shared" si="4"/>
        <v>0</v>
      </c>
      <c r="P36" s="104">
        <f>V36*$C$22</f>
        <v>0.5</v>
      </c>
      <c r="Q36" s="102">
        <f t="shared" si="16"/>
        <v>0</v>
      </c>
      <c r="R36" s="106">
        <f>K36-U36</f>
        <v>1223.4078008364727</v>
      </c>
      <c r="S36" s="106">
        <f>IF(K36-H35&lt;0,0,K36-H35)</f>
        <v>1183.7372425443923</v>
      </c>
      <c r="T36" s="106">
        <f t="shared" si="5"/>
        <v>100</v>
      </c>
      <c r="U36" s="107">
        <f>IF(S36&gt;0,0,IF(U35+(F36-AL36/$C$23)*$C$22/($C$21+$C$22)&gt;$C$8,$C$8,IF(V36=$C$8,U35+(F36-AL36/$C$23)*$C$22/$C$21,U35+(F36-AL36/$C$23)*$C$22/($C$21+$C$22))))</f>
        <v>0</v>
      </c>
      <c r="V36" s="107">
        <f>IF(S36=0,IF(V35+(F36-AL36/$C$23)*$C$22/($C$21+$C$22)&gt;$C$8,$C$8,V35+(F36-AL36/$C$23)*$C$22/($C$21+$C$22)),E36)</f>
        <v>37.075288123439606</v>
      </c>
      <c r="W36" s="203">
        <f>IF(S36&gt;0,0,IF(W35+AL36/$C$23&gt;$F$23,$F$23,W35+AL36/$C$23))</f>
        <v>0</v>
      </c>
      <c r="X36" s="105">
        <f>IF(R36=0,"-",IF(U36=0,FORECAST($C$8,Инклинометрия!$B$2:$B$152,Инклинометрия!$A$2:$A$152),FORECAST(R36,Инклинометрия!$B$2:$B$152,Инклинометрия!$A$2:$A$152)))</f>
        <v>1330</v>
      </c>
      <c r="Y36" s="105">
        <f>IF(R36=0,"-",IF(U36=0,FORECAST($C$8-R36,Инклинометрия!$B$2:$B$152,Инклинометрия!$A$2:$A$152),0))</f>
        <v>167.76258920535093</v>
      </c>
      <c r="Z36" s="105">
        <f>IF(S36=0,"-",FORECAST($C$8,Инклинометрия!$B$2:$B$152,Инклинометрия!$A$2:$A$152))</f>
        <v>1330</v>
      </c>
      <c r="AA36" s="105">
        <f>IF(S36=0,"-",FORECAST($C$8-S36,Инклинометрия!$B$2:$B$152,Инклинометрия!$A$2:$A$152))</f>
        <v>205.4496195828273</v>
      </c>
      <c r="AB36" s="105">
        <f>IF(T36=0,"-",FORECAST($C$6,Инклинометрия!$B$2:$B$152,Инклинометрия!$A$2:$A$152))</f>
        <v>1425</v>
      </c>
      <c r="AC36" s="105">
        <f>IF(R36=0,FORECAST($C$6-T36,Инклинометрия!$B$2:$B$152,Инклинометрия!$A$2:$A$152),FORECAST($C$8,Инклинометрия!$B$2:$B$152,Инклинометрия!$A$2:$A$152))</f>
        <v>1330</v>
      </c>
      <c r="AD36" s="107" t="str">
        <f>IF(U36=0,"-",FORECAST($C$8,Инклинометрия!$B$2:$B$152,Инклинометрия!$A$2:$A$152))</f>
        <v>-</v>
      </c>
      <c r="AE36" s="107" t="str">
        <f>IF(U36=0,"-",FORECAST($C$8-U36,Инклинометрия!$B$2:$B$152,Инклинометрия!$A$2:$A$152))</f>
        <v>-</v>
      </c>
      <c r="AF36" s="107">
        <f>FORECAST($C$8-S36,Инклинометрия!$B$2:$B$152,Инклинометрия!$A$2:$A$152)</f>
        <v>205.4496195828273</v>
      </c>
      <c r="AG36" s="107">
        <f>FORECAST($C$8-(S36+V36),Инклинометрия!$B$2:$B$152,Инклинометрия!$A$2:$A$152)</f>
        <v>170.22809586555971</v>
      </c>
      <c r="AH36" s="107" t="str">
        <f>IF(W36=0,"-",FORECAST($C$8+W36,Инклинометрия!$B$2:$B$152,Инклинометрия!$A$2:$A$152))</f>
        <v>-</v>
      </c>
      <c r="AI36" s="107" t="str">
        <f>IF(W36=0,"-",FORECAST($C$8,Инклинометрия!$B$2:$B$152,Инклинометрия!$A$2:$A$152))</f>
        <v>-</v>
      </c>
      <c r="AK36" s="122">
        <f>2*PI()*$C$5*(AT35-AT34)/(LN(AN35/$I$9)*$I$8/$I$7+LN($I$10/AN35)*$I$8/$I$7)</f>
        <v>5.0876880150861046E-5</v>
      </c>
      <c r="AL36" s="208">
        <f>AK36*(B36-B35)</f>
        <v>5.087688015086105E-4</v>
      </c>
      <c r="AM36" s="23">
        <f t="shared" si="17"/>
        <v>2.152871470478112E-3</v>
      </c>
      <c r="AN36" s="26">
        <f>AN35+AK36*(B36-B35)/(2*PI()*$C$5*AN35*$I$11)</f>
        <v>0.10170236741311316</v>
      </c>
      <c r="AO36" s="87">
        <f t="shared" si="10"/>
        <v>101325</v>
      </c>
      <c r="AP36" s="87">
        <f>IF(R36+U36&lt;$C$8,0,32*$G$13/$C$12^2*($I$8*R36+$I$6*U36)+32*$G$14/($C$14^2-$C$13^2)*($I$8*S36+$I$6*V36))</f>
        <v>0</v>
      </c>
      <c r="AQ36" s="66">
        <f>R36*$C$11*$C$9+U36*$C$11*$C$10</f>
        <v>9601304.4209646378</v>
      </c>
      <c r="AR36" s="66">
        <f>S36*$C$11*$C$9+V36*$C$11*$C$10</f>
        <v>9679138.0563336983</v>
      </c>
      <c r="AS36" s="87">
        <f>$C$11*(T36*$C$9+W36*$C$10)</f>
        <v>784800</v>
      </c>
      <c r="AT36" s="45">
        <f t="shared" si="6"/>
        <v>10565263.056333698</v>
      </c>
      <c r="AU36" s="75"/>
    </row>
    <row r="37" spans="1:60" ht="15" thickBot="1" x14ac:dyDescent="0.35">
      <c r="B37" s="41">
        <f t="shared" si="11"/>
        <v>60</v>
      </c>
      <c r="C37" s="8">
        <f t="shared" si="12"/>
        <v>0.6</v>
      </c>
      <c r="D37" s="73">
        <f t="shared" si="0"/>
        <v>0.80249999999999999</v>
      </c>
      <c r="E37" s="29">
        <f t="shared" si="3"/>
        <v>44.490345748127524</v>
      </c>
      <c r="F37" s="29">
        <f t="shared" si="7"/>
        <v>7.4150576246879183</v>
      </c>
      <c r="G37" s="29">
        <f t="shared" si="13"/>
        <v>9.9176395730200912</v>
      </c>
      <c r="H37" s="17">
        <f t="shared" si="14"/>
        <v>59.505837438120565</v>
      </c>
      <c r="I37" s="29">
        <f t="shared" si="8"/>
        <v>2.2250485660981263</v>
      </c>
      <c r="J37" s="29">
        <f t="shared" si="15"/>
        <v>13.949340071223951</v>
      </c>
      <c r="K37" s="32">
        <f>IF((D36+L36+M36-AL36)/($C$21+$C$22)&gt;$C$8,$C$8,(D36+L36+M36-AL36)/($C$21+$C$22))</f>
        <v>1231.4805110221075</v>
      </c>
      <c r="L37" s="97">
        <f t="shared" si="1"/>
        <v>3.7179265315338808</v>
      </c>
      <c r="M37" s="96">
        <f t="shared" si="2"/>
        <v>15.939084670387166</v>
      </c>
      <c r="N37" s="98">
        <f t="shared" si="9"/>
        <v>1.7671458676442586</v>
      </c>
      <c r="O37" s="100">
        <f t="shared" si="4"/>
        <v>0</v>
      </c>
      <c r="P37" s="104">
        <f>V37*$C$22</f>
        <v>0.6</v>
      </c>
      <c r="Q37" s="102">
        <f t="shared" si="16"/>
        <v>0</v>
      </c>
      <c r="R37" s="106">
        <f>K37-U37</f>
        <v>1231.4805110221075</v>
      </c>
      <c r="S37" s="106">
        <f>IF(K37-H36&lt;0,0,K37-H36)</f>
        <v>1181.892313157007</v>
      </c>
      <c r="T37" s="106">
        <f t="shared" si="5"/>
        <v>100</v>
      </c>
      <c r="U37" s="107">
        <f>IF(S37&gt;0,0,IF(U36+(F37-AL37/$C$23)*$C$22/($C$21+$C$22)&gt;$C$8,$C$8,IF(V37=$C$8,U36+(F37-AL37/$C$23)*$C$22/$C$21,U36+(F37-AL37/$C$23)*$C$22/($C$21+$C$22))))</f>
        <v>0</v>
      </c>
      <c r="V37" s="107">
        <f>IF(S37=0,IF(V36+(F37-AL37/$C$23)*$C$22/($C$21+$C$22)&gt;$C$8,$C$8,V36+(F37-AL37/$C$23)*$C$22/($C$21+$C$22)),E37)</f>
        <v>44.490345748127524</v>
      </c>
      <c r="W37" s="203">
        <f>IF(S37&gt;0,0,IF(W36+AL37/$C$23&gt;$F$23,$F$23,W36+AL37/$C$23))</f>
        <v>0</v>
      </c>
      <c r="X37" s="105">
        <f>IF(R37=0,"-",IF(U37=0,FORECAST($C$8,Инклинометрия!$B$2:$B$152,Инклинометрия!$A$2:$A$152),FORECAST(R37,Инклинометрия!$B$2:$B$152,Инклинометрия!$A$2:$A$152)))</f>
        <v>1330</v>
      </c>
      <c r="Y37" s="105">
        <f>IF(R37=0,"-",IF(U37=0,FORECAST($C$8-R37,Инклинометрия!$B$2:$B$152,Инклинометрия!$A$2:$A$152),0))</f>
        <v>160.09351452899784</v>
      </c>
      <c r="Z37" s="105">
        <f>IF(S37=0,"-",FORECAST($C$8,Инклинометрия!$B$2:$B$152,Инклинометрия!$A$2:$A$152))</f>
        <v>1330</v>
      </c>
      <c r="AA37" s="105">
        <f>IF(S37=0,"-",FORECAST($C$8-S37,Инклинометрия!$B$2:$B$152,Инклинометрия!$A$2:$A$152))</f>
        <v>207.2023025008433</v>
      </c>
      <c r="AB37" s="105">
        <f>IF(T37=0,"-",FORECAST($C$6,Инклинометрия!$B$2:$B$152,Инклинометрия!$A$2:$A$152))</f>
        <v>1425</v>
      </c>
      <c r="AC37" s="105">
        <f>IF(R37=0,FORECAST($C$6-T37,Инклинометрия!$B$2:$B$152,Инклинометрия!$A$2:$A$152),FORECAST($C$8,Инклинометрия!$B$2:$B$152,Инклинометрия!$A$2:$A$152))</f>
        <v>1330</v>
      </c>
      <c r="AD37" s="107" t="str">
        <f>IF(U37=0,"-",FORECAST($C$8,Инклинометрия!$B$2:$B$152,Инклинометрия!$A$2:$A$152))</f>
        <v>-</v>
      </c>
      <c r="AE37" s="107" t="str">
        <f>IF(U37=0,"-",FORECAST($C$8-U37,Инклинометрия!$B$2:$B$152,Инклинометрия!$A$2:$A$152))</f>
        <v>-</v>
      </c>
      <c r="AF37" s="107">
        <f>FORECAST($C$8-S37,Инклинометрия!$B$2:$B$152,Инклинометрия!$A$2:$A$152)</f>
        <v>207.2023025008433</v>
      </c>
      <c r="AG37" s="107">
        <f>FORECAST($C$8-(S37+V37),Инклинометрия!$B$2:$B$152,Инклинометрия!$A$2:$A$152)</f>
        <v>164.93647404012214</v>
      </c>
      <c r="AH37" s="107" t="str">
        <f>IF(W37=0,"-",FORECAST($C$8+W37,Инклинометрия!$B$2:$B$152,Инклинометрия!$A$2:$A$152))</f>
        <v>-</v>
      </c>
      <c r="AI37" s="107" t="str">
        <f>IF(W37=0,"-",FORECAST($C$8,Инклинометрия!$B$2:$B$152,Инклинометрия!$A$2:$A$152))</f>
        <v>-</v>
      </c>
      <c r="AK37" s="122">
        <f>2*PI()*$C$5*(AT36-AT35)/(LN(AN36/$I$9)*$I$8/$I$7+LN($I$10/AN36)*$I$8/$I$7)</f>
        <v>5.0877791515495969E-5</v>
      </c>
      <c r="AL37" s="208">
        <f>AK37*(B37-B36)</f>
        <v>5.087779151549597E-4</v>
      </c>
      <c r="AM37" s="23">
        <f t="shared" si="17"/>
        <v>2.6616493856330718E-3</v>
      </c>
      <c r="AN37" s="26">
        <f>AN36+AK37*(B37-B36)/(2*PI()*$C$5*AN36*$I$11)</f>
        <v>0.10210046296483215</v>
      </c>
      <c r="AO37" s="87">
        <f t="shared" si="10"/>
        <v>101325</v>
      </c>
      <c r="AP37" s="87">
        <f>IF(R37+U37&lt;$C$8,0,32*$G$13/$C$12^2*($I$8*R37+$I$6*U37)+32*$G$14/($C$14^2-$C$13^2)*($I$8*S37+$I$6*V37))</f>
        <v>0</v>
      </c>
      <c r="AQ37" s="66">
        <f>R37*$C$11*$C$9+U37*$C$11*$C$10</f>
        <v>9664659.0505015012</v>
      </c>
      <c r="AR37" s="66">
        <f>S37*$C$11*$C$9+V37*$C$11*$C$10</f>
        <v>9742492.6858705636</v>
      </c>
      <c r="AS37" s="87">
        <f>$C$11*(T37*$C$9+W37*$C$10)</f>
        <v>784800</v>
      </c>
      <c r="AT37" s="45">
        <f t="shared" si="6"/>
        <v>10628617.685870564</v>
      </c>
      <c r="AU37" s="75"/>
    </row>
    <row r="38" spans="1:60" ht="15" thickBot="1" x14ac:dyDescent="0.35">
      <c r="B38" s="41">
        <f t="shared" si="11"/>
        <v>70</v>
      </c>
      <c r="C38" s="8">
        <f t="shared" si="12"/>
        <v>0.70000000000000007</v>
      </c>
      <c r="D38" s="73">
        <f>C38*$C$10/$C$9</f>
        <v>0.93625000000000014</v>
      </c>
      <c r="E38" s="29">
        <f t="shared" si="3"/>
        <v>51.905403372815449</v>
      </c>
      <c r="F38" s="29">
        <f t="shared" si="7"/>
        <v>7.4150576246879254</v>
      </c>
      <c r="G38" s="29">
        <f t="shared" si="13"/>
        <v>9.9176395730201001</v>
      </c>
      <c r="H38" s="17">
        <f t="shared" si="14"/>
        <v>69.423477011140662</v>
      </c>
      <c r="I38" s="29">
        <f t="shared" si="8"/>
        <v>2.2250485660981263</v>
      </c>
      <c r="J38" s="29">
        <f t="shared" si="15"/>
        <v>13.949340071223956</v>
      </c>
      <c r="K38" s="32">
        <f>IF((D37+L37+M37-AL37)/($C$21+$C$22)&gt;$C$8,$C$8,(D37+L37+M37-AL37)/($C$21+$C$22))</f>
        <v>1239.5532206555724</v>
      </c>
      <c r="L38" s="97">
        <f t="shared" si="1"/>
        <v>3.7422986113670542</v>
      </c>
      <c r="M38" s="96">
        <f t="shared" si="2"/>
        <v>15.914203812638837</v>
      </c>
      <c r="N38" s="98">
        <f t="shared" si="9"/>
        <v>1.7671458676442586</v>
      </c>
      <c r="O38" s="100">
        <f>U38*$C$21</f>
        <v>0</v>
      </c>
      <c r="P38" s="104">
        <f>V38*$C$22</f>
        <v>0.70000000000000007</v>
      </c>
      <c r="Q38" s="102">
        <f t="shared" si="16"/>
        <v>0</v>
      </c>
      <c r="R38" s="106">
        <f>K38-U38</f>
        <v>1239.5532206555724</v>
      </c>
      <c r="S38" s="106">
        <f>IF(K38-H37&lt;0,0,K38-H37)</f>
        <v>1180.0473832174519</v>
      </c>
      <c r="T38" s="106">
        <f t="shared" si="5"/>
        <v>100</v>
      </c>
      <c r="U38" s="107">
        <f>IF(S38&gt;0,0,IF(U37+(F38-AL38/$C$23)*$C$22/($C$21+$C$22)&gt;$C$8,$C$8,IF(V38=$C$8,U37+(F38-AL38/$C$23)*$C$22/$C$21,U37+(F38-AL38/$C$23)*$C$22/($C$21+$C$22))))</f>
        <v>0</v>
      </c>
      <c r="V38" s="107">
        <f>IF(S38=0,IF(V37+(F38-AL38/$C$23)*$C$22/($C$21+$C$22)&gt;$C$8,$C$8,V37+(F38-AL38/$C$23)*$C$22/($C$21+$C$22)),E38)</f>
        <v>51.905403372815449</v>
      </c>
      <c r="W38" s="203">
        <f>IF(S38&gt;0,0,IF(W37+AL38/$C$23&gt;$F$23,$F$23,W37+AL38/$C$23))</f>
        <v>0</v>
      </c>
      <c r="X38" s="105">
        <f>IF(R38=0,"-",IF(U38=0,FORECAST($C$8,Инклинометрия!$B$2:$B$152,Инклинометрия!$A$2:$A$152),FORECAST(R38,Инклинометрия!$B$2:$B$152,Инклинометрия!$A$2:$A$152)))</f>
        <v>1330</v>
      </c>
      <c r="Y38" s="105">
        <f>IF(R38=0,"-",IF(U38=0,FORECAST($C$8-R38,Инклинометрия!$B$2:$B$152,Инклинометрия!$A$2:$A$152),0))</f>
        <v>152.4244403772062</v>
      </c>
      <c r="Z38" s="105">
        <f>IF(S38=0,"-",FORECAST($C$8,Инклинометрия!$B$2:$B$152,Инклинометрия!$A$2:$A$152))</f>
        <v>1330</v>
      </c>
      <c r="AA38" s="105">
        <f>IF(S38=0,"-",FORECAST($C$8-S38,Инклинометрия!$B$2:$B$152,Инклинометрия!$A$2:$A$152))</f>
        <v>208.95498594342072</v>
      </c>
      <c r="AB38" s="105">
        <f>IF(T38=0,"-",FORECAST($C$6,Инклинометрия!$B$2:$B$152,Инклинометрия!$A$2:$A$152))</f>
        <v>1425</v>
      </c>
      <c r="AC38" s="105">
        <f>IF(R38=0,FORECAST($C$6-T38,Инклинометрия!$B$2:$B$152,Инклинометрия!$A$2:$A$152),FORECAST($C$8,Инклинометрия!$B$2:$B$152,Инклинометрия!$A$2:$A$152))</f>
        <v>1330</v>
      </c>
      <c r="AD38" s="107" t="str">
        <f>IF(U38=0,"-",FORECAST($C$8,Инклинометрия!$B$2:$B$152,Инклинометрия!$A$2:$A$152))</f>
        <v>-</v>
      </c>
      <c r="AE38" s="107" t="str">
        <f>IF(U38=0,"-",FORECAST($C$8-U38,Инклинометрия!$B$2:$B$152,Инклинометрия!$A$2:$A$152))</f>
        <v>-</v>
      </c>
      <c r="AF38" s="107">
        <f>FORECAST($C$8-S38,Инклинометрия!$B$2:$B$152,Инклинометрия!$A$2:$A$152)</f>
        <v>208.95498594342072</v>
      </c>
      <c r="AG38" s="107">
        <f>FORECAST($C$8-(S38+V38),Инклинометрия!$B$2:$B$152,Инклинометрия!$A$2:$A$152)</f>
        <v>159.64485273924601</v>
      </c>
      <c r="AH38" s="107" t="str">
        <f>IF(W38=0,"-",FORECAST($C$8+W38,Инклинометрия!$B$2:$B$152,Инклинометрия!$A$2:$A$152))</f>
        <v>-</v>
      </c>
      <c r="AI38" s="107" t="str">
        <f>IF(W38=0,"-",FORECAST($C$8,Инклинометрия!$B$2:$B$152,Инклинометрия!$A$2:$A$152))</f>
        <v>-</v>
      </c>
      <c r="AK38" s="122">
        <f>2*PI()*$C$5*(AT37-AT36)/(LN(AN37/$I$9)*$I$8/$I$7+LN($I$10/AN37)*$I$8/$I$7)</f>
        <v>5.0877624811446072E-5</v>
      </c>
      <c r="AL38" s="208">
        <f>AK38*(B38-B37)</f>
        <v>5.0877624811446068E-4</v>
      </c>
      <c r="AM38" s="23">
        <f t="shared" si="17"/>
        <v>3.1704256337475325E-3</v>
      </c>
      <c r="AN38" s="26">
        <f>AN37+AK38*(B38-B37)/(2*PI()*$C$5*AN37*$I$11)</f>
        <v>0.10249700501990126</v>
      </c>
      <c r="AO38" s="87">
        <f t="shared" si="10"/>
        <v>101325</v>
      </c>
      <c r="AP38" s="87">
        <f>IF(R38+U38&lt;$C$8,0,32*$G$13/$C$12^2*($I$8*R38+$I$6*U38)+32*$G$14/($C$14^2-$C$13^2)*($I$8*S38+$I$6*V38))</f>
        <v>0</v>
      </c>
      <c r="AQ38" s="66">
        <f>R38*$C$11*$C$9+U38*$C$11*$C$10</f>
        <v>9728013.6757049337</v>
      </c>
      <c r="AR38" s="66">
        <f>S38*$C$11*$C$9+V38*$C$11*$C$10</f>
        <v>9805847.3110739943</v>
      </c>
      <c r="AS38" s="87">
        <f>$C$11*(T38*$C$9+W38*$C$10)</f>
        <v>784800</v>
      </c>
      <c r="AT38" s="45">
        <f t="shared" si="6"/>
        <v>10691972.311073994</v>
      </c>
      <c r="AU38" s="75"/>
    </row>
    <row r="39" spans="1:60" ht="15" thickBot="1" x14ac:dyDescent="0.35">
      <c r="B39" s="41">
        <f t="shared" si="11"/>
        <v>80</v>
      </c>
      <c r="C39" s="8">
        <f t="shared" si="12"/>
        <v>0.8</v>
      </c>
      <c r="D39" s="73">
        <f t="shared" si="0"/>
        <v>1.07</v>
      </c>
      <c r="E39" s="29">
        <f t="shared" si="3"/>
        <v>59.320460997503368</v>
      </c>
      <c r="F39" s="29">
        <f t="shared" si="7"/>
        <v>7.4150576246879183</v>
      </c>
      <c r="G39" s="29">
        <f t="shared" si="13"/>
        <v>9.9176395730200912</v>
      </c>
      <c r="H39" s="17">
        <f t="shared" si="14"/>
        <v>79.341116584160758</v>
      </c>
      <c r="I39" s="29">
        <f t="shared" si="8"/>
        <v>2.2250485660981263</v>
      </c>
      <c r="J39" s="29">
        <f t="shared" si="15"/>
        <v>13.949340071223951</v>
      </c>
      <c r="K39" s="32">
        <f>IF((D38+L38+M38-AL38)/($C$21+$C$22)&gt;$C$8,$C$8,(D38+L38+M38-AL38)/($C$21+$C$22))</f>
        <v>1247.6259303900385</v>
      </c>
      <c r="L39" s="97">
        <f t="shared" si="1"/>
        <v>3.7666706915051575</v>
      </c>
      <c r="M39" s="96">
        <f t="shared" si="2"/>
        <v>15.889322956252618</v>
      </c>
      <c r="N39" s="98">
        <f t="shared" si="9"/>
        <v>1.7671458676442586</v>
      </c>
      <c r="O39" s="100">
        <f>U39*$C$21</f>
        <v>0</v>
      </c>
      <c r="P39" s="104">
        <f>V39*$C$22</f>
        <v>0.8</v>
      </c>
      <c r="Q39" s="102">
        <f>W39*$C$23</f>
        <v>0</v>
      </c>
      <c r="R39" s="106">
        <f>K39-U39</f>
        <v>1247.6259303900385</v>
      </c>
      <c r="S39" s="106">
        <f>IF(K39-H38&lt;0,0,K39-H38)</f>
        <v>1178.2024533788979</v>
      </c>
      <c r="T39" s="106">
        <f t="shared" si="5"/>
        <v>100</v>
      </c>
      <c r="U39" s="107">
        <f>IF(S39&gt;0,0,IF(U38+(F39-AL39/$C$23)*$C$22/($C$21+$C$22)&gt;$C$8,$C$8,IF(V39=$C$8,U38+(F39-AL39/$C$23)*$C$22/$C$21,U38+(F39-AL39/$C$23)*$C$22/($C$21+$C$22))))</f>
        <v>0</v>
      </c>
      <c r="V39" s="107">
        <f>IF(S39=0,IF(V38+(F39-AL39/$C$23)*$C$22/($C$21+$C$22)&gt;$C$8,$C$8,V38+(F39-AL39/$C$23)*$C$22/($C$21+$C$22)),E39)</f>
        <v>59.320460997503368</v>
      </c>
      <c r="W39" s="203">
        <f>IF(S39&gt;0,0,IF(W38+AL39/$C$23&gt;$F$23,$F$23,W38+AL39/$C$23))</f>
        <v>0</v>
      </c>
      <c r="X39" s="105">
        <f>IF(R39=0,"-",IF(U39=0,FORECAST($C$8,Инклинометрия!$B$2:$B$152,Инклинометрия!$A$2:$A$152),FORECAST(R39,Инклинометрия!$B$2:$B$152,Инклинометрия!$A$2:$A$152)))</f>
        <v>1330</v>
      </c>
      <c r="Y39" s="105">
        <f>IF(R39=0,"-",IF(U39=0,FORECAST($C$8-R39,Инклинометрия!$B$2:$B$152,Инклинометрия!$A$2:$A$152),0))</f>
        <v>144.75536612946337</v>
      </c>
      <c r="Z39" s="105">
        <f>IF(S39=0,"-",FORECAST($C$8,Инклинометрия!$B$2:$B$152,Инклинометрия!$A$2:$A$152))</f>
        <v>1330</v>
      </c>
      <c r="AA39" s="105">
        <f>IF(S39=0,"-",FORECAST($C$8-S39,Инклинометрия!$B$2:$B$152,Инклинометрия!$A$2:$A$152))</f>
        <v>210.70766929004702</v>
      </c>
      <c r="AB39" s="105">
        <f>IF(T39=0,"-",FORECAST($C$6,Инклинометрия!$B$2:$B$152,Инклинометрия!$A$2:$A$152))</f>
        <v>1425</v>
      </c>
      <c r="AC39" s="105">
        <f>IF(R39=0,FORECAST($C$6-T39,Инклинометрия!$B$2:$B$152,Инклинометрия!$A$2:$A$152),FORECAST($C$8,Инклинометрия!$B$2:$B$152,Инклинометрия!$A$2:$A$152))</f>
        <v>1330</v>
      </c>
      <c r="AD39" s="107" t="str">
        <f>IF(U39=0,"-",FORECAST($C$8,Инклинометрия!$B$2:$B$152,Инклинометрия!$A$2:$A$152))</f>
        <v>-</v>
      </c>
      <c r="AE39" s="107" t="str">
        <f>IF(U39=0,"-",FORECAST($C$8-U39,Инклинометрия!$B$2:$B$152,Инклинометрия!$A$2:$A$152))</f>
        <v>-</v>
      </c>
      <c r="AF39" s="107">
        <f>FORECAST($C$8-S39,Инклинометрия!$B$2:$B$152,Инклинометрия!$A$2:$A$152)</f>
        <v>210.70766929004702</v>
      </c>
      <c r="AG39" s="107">
        <f>FORECAST($C$8-(S39+V39),Инклинометрия!$B$2:$B$152,Инклинометрия!$A$2:$A$152)</f>
        <v>154.35323134241872</v>
      </c>
      <c r="AH39" s="107" t="str">
        <f>IF(W39=0,"-",FORECAST($C$8+W39,Инклинометрия!$B$2:$B$152,Инклинометрия!$A$2:$A$152))</f>
        <v>-</v>
      </c>
      <c r="AI39" s="107" t="str">
        <f>IF(W39=0,"-",FORECAST($C$8,Инклинометрия!$B$2:$B$152,Инклинометрия!$A$2:$A$152))</f>
        <v>-</v>
      </c>
      <c r="AK39" s="122">
        <f>2*PI()*$C$5*(AT38-AT37)/(LN(AN38/$I$9)*$I$8/$I$7+LN($I$10/AN38)*$I$8/$I$7)</f>
        <v>5.0877621331434221E-5</v>
      </c>
      <c r="AL39" s="208">
        <f>AK39*(B39-B38)</f>
        <v>5.0877621331434216E-4</v>
      </c>
      <c r="AM39" s="23">
        <f t="shared" si="17"/>
        <v>3.6792018470618746E-3</v>
      </c>
      <c r="AN39" s="26">
        <f>AN38+AK39*(B39-B38)/(2*PI()*$C$5*AN38*$I$11)</f>
        <v>0.10289201289969654</v>
      </c>
      <c r="AO39" s="87">
        <f t="shared" si="10"/>
        <v>101325</v>
      </c>
      <c r="AP39" s="87">
        <f>IF(R39+U39&lt;$C$8,0,32*$G$13/$C$12^2*($I$8*R39+$I$6*U39)+32*$G$14/($C$14^2-$C$13^2)*($I$8*S39+$I$6*V39))</f>
        <v>0</v>
      </c>
      <c r="AQ39" s="66">
        <f>R39*$C$11*$C$9+U39*$C$11*$C$10</f>
        <v>9791368.3017010242</v>
      </c>
      <c r="AR39" s="66">
        <f>S39*$C$11*$C$9+V39*$C$11*$C$10</f>
        <v>9869201.9370700847</v>
      </c>
      <c r="AS39" s="87">
        <f>$C$11*(T39*$C$9+W39*$C$10)</f>
        <v>784800</v>
      </c>
      <c r="AT39" s="45">
        <f t="shared" si="6"/>
        <v>10755326.937070085</v>
      </c>
      <c r="AU39" s="75"/>
    </row>
    <row r="40" spans="1:60" ht="15" thickBot="1" x14ac:dyDescent="0.35">
      <c r="B40" s="41">
        <f>B39+$C$26</f>
        <v>90</v>
      </c>
      <c r="C40" s="8">
        <f>$C$16*B40</f>
        <v>0.9</v>
      </c>
      <c r="D40" s="73">
        <f>C40*$C$10/$C$9</f>
        <v>1.2037500000000001</v>
      </c>
      <c r="E40" s="29">
        <f t="shared" si="3"/>
        <v>66.735518622191293</v>
      </c>
      <c r="F40" s="29">
        <f t="shared" si="7"/>
        <v>7.4150576246879254</v>
      </c>
      <c r="G40" s="29">
        <f>F40*$C$10/$C$9</f>
        <v>9.9176395730201001</v>
      </c>
      <c r="H40" s="17">
        <f>H39+G40</f>
        <v>89.258756157180855</v>
      </c>
      <c r="I40" s="29">
        <f t="shared" si="8"/>
        <v>2.2250485660981263</v>
      </c>
      <c r="J40" s="29">
        <f>SQRT(2*$C$11*G40)</f>
        <v>13.949340071223956</v>
      </c>
      <c r="K40" s="32">
        <f>IF((D39+L39+M39-AL39)/($C$21+$C$22)&gt;$C$8,$C$8,(D39+L39+M39-AL39)/($C$21+$C$22))</f>
        <v>1255.6986401266131</v>
      </c>
      <c r="L40" s="97">
        <f>R40*$C$21</f>
        <v>3.7910427716496269</v>
      </c>
      <c r="M40" s="96">
        <f t="shared" si="2"/>
        <v>15.864442099894834</v>
      </c>
      <c r="N40" s="98">
        <f t="shared" si="9"/>
        <v>1.7671458676442586</v>
      </c>
      <c r="O40" s="100">
        <f t="shared" si="4"/>
        <v>0</v>
      </c>
      <c r="P40" s="104">
        <f>V40*$C$22</f>
        <v>0.9</v>
      </c>
      <c r="Q40" s="102">
        <f t="shared" si="16"/>
        <v>0</v>
      </c>
      <c r="R40" s="106">
        <f>K40-U40</f>
        <v>1255.6986401266131</v>
      </c>
      <c r="S40" s="106">
        <f>IF(K40-H39&lt;0,0,K40-H39)</f>
        <v>1176.3575235424523</v>
      </c>
      <c r="T40" s="106">
        <f t="shared" si="5"/>
        <v>100</v>
      </c>
      <c r="U40" s="107">
        <f>IF(S40&gt;0,0,IF(U39+(F40-AL40/$C$23)*$C$22/($C$21+$C$22)&gt;$C$8,$C$8,IF(V40=$C$8,U39+(F40-AL40/$C$23)*$C$22/$C$21,U39+(F40-AL40/$C$23)*$C$22/($C$21+$C$22))))</f>
        <v>0</v>
      </c>
      <c r="V40" s="107">
        <f>IF(S40=0,IF(V39+(F40-AL40/$C$23)*$C$22/($C$21+$C$22)&gt;$C$8,$C$8,V39+(F40-AL40/$C$23)*$C$22/($C$21+$C$22)),E40)</f>
        <v>66.735518622191293</v>
      </c>
      <c r="W40" s="203">
        <f>IF(S40&gt;0,0,IF(W39+AL40/$C$23&gt;$F$23,$F$23,W39+AL40/$C$23))</f>
        <v>0</v>
      </c>
      <c r="X40" s="105">
        <f>IF(R40=0,"-",IF(U40=0,FORECAST($C$8,Инклинометрия!$B$2:$B$152,Инклинометрия!$A$2:$A$152),FORECAST(R40,Инклинометрия!$B$2:$B$152,Инклинометрия!$A$2:$A$152)))</f>
        <v>1330</v>
      </c>
      <c r="Y40" s="105">
        <f>IF(R40=0,"-",IF(U40=0,FORECAST($C$8-R40,Инклинометрия!$B$2:$B$152,Инклинометрия!$A$2:$A$152),0))</f>
        <v>137.08629187971755</v>
      </c>
      <c r="Z40" s="105">
        <f>IF(S40=0,"-",FORECAST($C$8,Инклинометрия!$B$2:$B$152,Инклинометрия!$A$2:$A$152))</f>
        <v>1330</v>
      </c>
      <c r="AA40" s="105">
        <f>IF(S40=0,"-",FORECAST($C$8-S40,Инклинометрия!$B$2:$B$152,Инклинометрия!$A$2:$A$152))</f>
        <v>212.46035263467027</v>
      </c>
      <c r="AB40" s="105">
        <f>IF(T40=0,"-",FORECAST($C$6,Инклинометрия!$B$2:$B$152,Инклинометрия!$A$2:$A$152))</f>
        <v>1425</v>
      </c>
      <c r="AC40" s="105">
        <f>IF(R40=0,FORECAST($C$6-T40,Инклинометрия!$B$2:$B$152,Инклинометрия!$A$2:$A$152),FORECAST($C$8,Инклинометрия!$B$2:$B$152,Инклинометрия!$A$2:$A$152))</f>
        <v>1330</v>
      </c>
      <c r="AD40" s="107" t="str">
        <f>IF(U40=0,"-",FORECAST($C$8,Инклинометрия!$B$2:$B$152,Инклинометрия!$A$2:$A$152))</f>
        <v>-</v>
      </c>
      <c r="AE40" s="107" t="str">
        <f>IF(U40=0,"-",FORECAST($C$8-U40,Инклинометрия!$B$2:$B$152,Инклинометрия!$A$2:$A$152))</f>
        <v>-</v>
      </c>
      <c r="AF40" s="107">
        <f>FORECAST($C$8-S40,Инклинометрия!$B$2:$B$152,Инклинометрия!$A$2:$A$152)</f>
        <v>212.46035263467027</v>
      </c>
      <c r="AG40" s="107">
        <f>FORECAST($C$8-(S40+V40),Инклинометрия!$B$2:$B$152,Инклинометрия!$A$2:$A$152)</f>
        <v>149.06160994358865</v>
      </c>
      <c r="AH40" s="107" t="str">
        <f>IF(W40=0,"-",FORECAST($C$8+W40,Инклинометрия!$B$2:$B$152,Инклинометрия!$A$2:$A$152))</f>
        <v>-</v>
      </c>
      <c r="AI40" s="107" t="str">
        <f>IF(W40=0,"-",FORECAST($C$8,Инклинометрия!$B$2:$B$152,Инклинометрия!$A$2:$A$152))</f>
        <v>-</v>
      </c>
      <c r="AK40" s="122">
        <f>2*PI()*$C$5*(AT39-AT38)/(LN(AN39/$I$9)*$I$8/$I$7+LN($I$10/AN39)*$I$8/$I$7)</f>
        <v>5.0877621967988323E-5</v>
      </c>
      <c r="AL40" s="208">
        <f>AK40*(B40-B39)</f>
        <v>5.0877621967988329E-4</v>
      </c>
      <c r="AM40" s="23">
        <f>AL40+AM39</f>
        <v>4.1879780667417581E-3</v>
      </c>
      <c r="AN40" s="26">
        <f>AN39+AK40*(B40-B39)/(2*PI()*$C$5*AN39*$I$11)</f>
        <v>0.10328550432827127</v>
      </c>
      <c r="AO40" s="87">
        <f t="shared" si="10"/>
        <v>101325</v>
      </c>
      <c r="AP40" s="87">
        <f>IF(R40+U40&lt;$C$8,0,32*$G$13/$C$12^2*($I$8*R40+$I$6*U40)+32*$G$14/($C$14^2-$C$13^2)*($I$8*S40+$I$6*V40))</f>
        <v>0</v>
      </c>
      <c r="AQ40" s="66">
        <f>R40*$C$11*$C$9+U40*$C$11*$C$10</f>
        <v>9854722.9277136605</v>
      </c>
      <c r="AR40" s="66">
        <f>S40*$C$11*$C$9+V40*$C$11*$C$10</f>
        <v>9932556.5630827229</v>
      </c>
      <c r="AS40" s="87">
        <f>$C$11*(T40*$C$9+W40*$C$10)</f>
        <v>784800</v>
      </c>
      <c r="AT40" s="45">
        <f t="shared" si="6"/>
        <v>10818681.563082723</v>
      </c>
      <c r="AU40" s="75"/>
    </row>
    <row r="41" spans="1:60" ht="15" thickBot="1" x14ac:dyDescent="0.35">
      <c r="B41" s="41">
        <f t="shared" si="11"/>
        <v>100</v>
      </c>
      <c r="C41" s="8">
        <f t="shared" si="12"/>
        <v>1</v>
      </c>
      <c r="D41" s="73">
        <f t="shared" si="0"/>
        <v>1.3374999999999999</v>
      </c>
      <c r="E41" s="29">
        <f t="shared" si="3"/>
        <v>74.150576246879211</v>
      </c>
      <c r="F41" s="29">
        <f t="shared" si="7"/>
        <v>7.4150576246879183</v>
      </c>
      <c r="G41" s="29">
        <f t="shared" si="13"/>
        <v>9.9176395730200912</v>
      </c>
      <c r="H41" s="17">
        <f t="shared" si="14"/>
        <v>99.176395730200952</v>
      </c>
      <c r="I41" s="29">
        <f t="shared" si="8"/>
        <v>2.2250485660981263</v>
      </c>
      <c r="J41" s="29">
        <f t="shared" si="15"/>
        <v>13.949340071223951</v>
      </c>
      <c r="K41" s="32">
        <f>IF((D40+L40+M40-AL40)/($C$21+$C$22)&gt;$C$8,$C$8,(D40+L40+M40-AL40)/($C$21+$C$22))</f>
        <v>1263.7713498628023</v>
      </c>
      <c r="L41" s="97">
        <f t="shared" si="1"/>
        <v>3.8154148517929323</v>
      </c>
      <c r="M41" s="96">
        <f t="shared" si="2"/>
        <v>15.839561243531852</v>
      </c>
      <c r="N41" s="98">
        <f t="shared" si="9"/>
        <v>1.7671458676442586</v>
      </c>
      <c r="O41" s="100">
        <f t="shared" si="4"/>
        <v>0</v>
      </c>
      <c r="P41" s="104">
        <f>V41*$C$22</f>
        <v>1</v>
      </c>
      <c r="Q41" s="102">
        <f t="shared" si="16"/>
        <v>0</v>
      </c>
      <c r="R41" s="106">
        <f>K41-U41</f>
        <v>1263.7713498628023</v>
      </c>
      <c r="S41" s="106">
        <f>IF(K41-H40&lt;0,0,K41-H40)</f>
        <v>1174.5125937056214</v>
      </c>
      <c r="T41" s="106">
        <f t="shared" si="5"/>
        <v>100</v>
      </c>
      <c r="U41" s="107">
        <f>IF(S41&gt;0,0,IF(U40+(F41-AL41/$C$23)*$C$22/($C$21+$C$22)&gt;$C$8,$C$8,IF(V41=$C$8,U40+(F41-AL41/$C$23)*$C$22/$C$21,U40+(F41-AL41/$C$23)*$C$22/($C$21+$C$22))))</f>
        <v>0</v>
      </c>
      <c r="V41" s="107">
        <f>IF(S41=0,IF(V40+(F41-AL41/$C$23)*$C$22/($C$21+$C$22)&gt;$C$8,$C$8,V40+(F41-AL41/$C$23)*$C$22/($C$21+$C$22)),E41)</f>
        <v>74.150576246879211</v>
      </c>
      <c r="W41" s="203">
        <f>IF(S41&gt;0,0,IF(W40+AL41/$C$23&gt;$F$23,$F$23,W40+AL41/$C$23))</f>
        <v>0</v>
      </c>
      <c r="X41" s="105">
        <f>IF(R41=0,"-",IF(U41=0,FORECAST($C$8,Инклинометрия!$B$2:$B$152,Инклинометрия!$A$2:$A$152),FORECAST(R41,Инклинометрия!$B$2:$B$152,Инклинометрия!$A$2:$A$152)))</f>
        <v>1330</v>
      </c>
      <c r="Y41" s="105">
        <f>IF(R41=0,"-",IF(U41=0,FORECAST($C$8-R41,Инклинометрия!$B$2:$B$152,Инклинометрия!$A$2:$A$152),0))</f>
        <v>129.41721763033786</v>
      </c>
      <c r="Z41" s="105">
        <f>IF(S41=0,"-",FORECAST($C$8,Инклинометрия!$B$2:$B$152,Инклинометрия!$A$2:$A$152))</f>
        <v>1330</v>
      </c>
      <c r="AA41" s="105">
        <f>IF(S41=0,"-",FORECAST($C$8-S41,Инклинометрия!$B$2:$B$152,Инклинометрия!$A$2:$A$152))</f>
        <v>214.21303597965968</v>
      </c>
      <c r="AB41" s="105">
        <f>IF(T41=0,"-",FORECAST($C$6,Инклинометрия!$B$2:$B$152,Инклинометрия!$A$2:$A$152))</f>
        <v>1425</v>
      </c>
      <c r="AC41" s="105">
        <f>IF(R41=0,FORECAST($C$6-T41,Инклинометрия!$B$2:$B$152,Инклинометрия!$A$2:$A$152),FORECAST($C$8,Инклинометрия!$B$2:$B$152,Инклинометрия!$A$2:$A$152))</f>
        <v>1330</v>
      </c>
      <c r="AD41" s="107" t="str">
        <f>IF(U41=0,"-",FORECAST($C$8,Инклинометрия!$B$2:$B$152,Инклинометрия!$A$2:$A$152))</f>
        <v>-</v>
      </c>
      <c r="AE41" s="107" t="str">
        <f>IF(U41=0,"-",FORECAST($C$8-U41,Инклинометрия!$B$2:$B$152,Инклинометрия!$A$2:$A$152))</f>
        <v>-</v>
      </c>
      <c r="AF41" s="107">
        <f>FORECAST($C$8-S41,Инклинометрия!$B$2:$B$152,Инклинометрия!$A$2:$A$152)</f>
        <v>214.21303597965968</v>
      </c>
      <c r="AG41" s="107">
        <f>FORECAST($C$8-(S41+V41),Инклинометрия!$B$2:$B$152,Инклинометрия!$A$2:$A$152)</f>
        <v>143.76998854512448</v>
      </c>
      <c r="AH41" s="107" t="str">
        <f>IF(W41=0,"-",FORECAST($C$8+W41,Инклинометрия!$B$2:$B$152,Инклинометрия!$A$2:$A$152))</f>
        <v>-</v>
      </c>
      <c r="AI41" s="107" t="str">
        <f>IF(W41=0,"-",FORECAST($C$8,Инклинометрия!$B$2:$B$152,Инклинометрия!$A$2:$A$152))</f>
        <v>-</v>
      </c>
      <c r="AK41" s="122">
        <f>2*PI()*$C$5*(AT40-AT39)/(LN(AN40/$I$9)*$I$8/$I$7+LN($I$10/AN40)*$I$8/$I$7)</f>
        <v>5.0877621981277159E-5</v>
      </c>
      <c r="AL41" s="208">
        <f>AK41*(B41-B40)</f>
        <v>5.0877621981277156E-4</v>
      </c>
      <c r="AM41" s="23">
        <f t="shared" ref="AM41:AM104" si="18">AL41+AM40</f>
        <v>4.6967542865545293E-3</v>
      </c>
      <c r="AN41" s="26">
        <f>AN40+AK41*(B41-B40)/(2*PI()*$C$5*AN40*$I$11)</f>
        <v>0.1036774966549653</v>
      </c>
      <c r="AO41" s="87">
        <f t="shared" si="10"/>
        <v>101325</v>
      </c>
      <c r="AP41" s="87">
        <f>IF(R41+U41&lt;$C$8,0,32*$G$13/$C$12^2*($I$8*R41+$I$6*U41)+32*$G$14/($C$14^2-$C$13^2)*($I$8*S41+$I$6*V41))</f>
        <v>0</v>
      </c>
      <c r="AQ41" s="66">
        <f>R41*$C$11*$C$9+U41*$C$11*$C$10</f>
        <v>9918077.5537232719</v>
      </c>
      <c r="AR41" s="66">
        <f>S41*$C$11*$C$9+V41*$C$11*$C$10</f>
        <v>9995911.1890923344</v>
      </c>
      <c r="AS41" s="87">
        <f>$C$11*(T41*$C$9+W41*$C$10)</f>
        <v>784800</v>
      </c>
      <c r="AT41" s="45">
        <f t="shared" si="6"/>
        <v>10882036.189092334</v>
      </c>
      <c r="AU41" s="75"/>
    </row>
    <row r="42" spans="1:60" ht="15" thickBot="1" x14ac:dyDescent="0.35">
      <c r="B42" s="41">
        <f t="shared" si="11"/>
        <v>110</v>
      </c>
      <c r="C42" s="8">
        <f t="shared" si="12"/>
        <v>1.1000000000000001</v>
      </c>
      <c r="D42" s="73">
        <f>C42*$C$10/$C$9</f>
        <v>1.4712499999999999</v>
      </c>
      <c r="E42" s="29">
        <f t="shared" si="3"/>
        <v>81.56563387156713</v>
      </c>
      <c r="F42" s="29">
        <f t="shared" si="7"/>
        <v>7.4150576246879183</v>
      </c>
      <c r="G42" s="29">
        <f t="shared" si="13"/>
        <v>9.9176395730200912</v>
      </c>
      <c r="H42" s="17">
        <f t="shared" si="14"/>
        <v>109.09403530322105</v>
      </c>
      <c r="I42" s="29">
        <f t="shared" si="8"/>
        <v>2.2250485660981263</v>
      </c>
      <c r="J42" s="29">
        <f t="shared" si="15"/>
        <v>13.949340071223951</v>
      </c>
      <c r="K42" s="32">
        <f>IF((D41+L41+M41-AL41)/($C$21+$C$22)&gt;$C$8,$C$8,(D41+L41+M41-AL41)/($C$21+$C$22))</f>
        <v>1271.844059598983</v>
      </c>
      <c r="L42" s="97">
        <f t="shared" si="1"/>
        <v>3.8397869319362123</v>
      </c>
      <c r="M42" s="96">
        <f t="shared" si="2"/>
        <v>15.814680387168757</v>
      </c>
      <c r="N42" s="98">
        <f t="shared" si="9"/>
        <v>1.7671458676442586</v>
      </c>
      <c r="O42" s="100">
        <f t="shared" si="4"/>
        <v>0</v>
      </c>
      <c r="P42" s="104">
        <f>V42*$C$22</f>
        <v>1.1000000000000001</v>
      </c>
      <c r="Q42" s="102">
        <f t="shared" si="16"/>
        <v>0</v>
      </c>
      <c r="R42" s="106">
        <f>K42-U42</f>
        <v>1271.844059598983</v>
      </c>
      <c r="S42" s="106">
        <f>IF(K42-H41&lt;0,0,K42-H41)</f>
        <v>1172.667663868782</v>
      </c>
      <c r="T42" s="106">
        <f t="shared" si="5"/>
        <v>100</v>
      </c>
      <c r="U42" s="107">
        <f>IF(S42&gt;0,0,IF(U41+(F42-AL42/$C$23)*$C$22/($C$21+$C$22)&gt;$C$8,$C$8,IF(V42=$C$8,U41+(F42-AL42/$C$23)*$C$22/$C$21,U41+(F42-AL42/$C$23)*$C$22/($C$21+$C$22))))</f>
        <v>0</v>
      </c>
      <c r="V42" s="107">
        <f>IF(S42=0,IF(V41+(F42-AL42/$C$23)*$C$22/($C$21+$C$22)&gt;$C$8,$C$8,V41+(F42-AL42/$C$23)*$C$22/($C$21+$C$22)),E42)</f>
        <v>81.56563387156713</v>
      </c>
      <c r="W42" s="203">
        <f>IF(S42&gt;0,0,IF(W41+AL42/$C$23&gt;$F$23,$F$23,W41+AL42/$C$23))</f>
        <v>0</v>
      </c>
      <c r="X42" s="105">
        <f>IF(R42=0,"-",IF(U42=0,FORECAST($C$8,Инклинометрия!$B$2:$B$152,Инклинометрия!$A$2:$A$152),FORECAST(R42,Инклинометрия!$B$2:$B$152,Инклинометрия!$A$2:$A$152)))</f>
        <v>1330</v>
      </c>
      <c r="Y42" s="105">
        <f>IF(R42=0,"-",IF(U42=0,FORECAST($C$8-R42,Инклинометрия!$B$2:$B$152,Инклинометрия!$A$2:$A$152),0))</f>
        <v>121.74814338096616</v>
      </c>
      <c r="Z42" s="105">
        <f>IF(S42=0,"-",FORECAST($C$8,Инклинометрия!$B$2:$B$152,Инклинометрия!$A$2:$A$152))</f>
        <v>1330</v>
      </c>
      <c r="AA42" s="105">
        <f>IF(S42=0,"-",FORECAST($C$8-S42,Инклинометрия!$B$2:$B$152,Инклинометрия!$A$2:$A$152))</f>
        <v>215.96571932465707</v>
      </c>
      <c r="AB42" s="105">
        <f>IF(T42=0,"-",FORECAST($C$6,Инклинометрия!$B$2:$B$152,Инклинометрия!$A$2:$A$152))</f>
        <v>1425</v>
      </c>
      <c r="AC42" s="105">
        <f>IF(R42=0,FORECAST($C$6-T42,Инклинометрия!$B$2:$B$152,Инклинометрия!$A$2:$A$152),FORECAST($C$8,Инклинометрия!$B$2:$B$152,Инклинометрия!$A$2:$A$152))</f>
        <v>1330</v>
      </c>
      <c r="AD42" s="107" t="str">
        <f>IF(U42=0,"-",FORECAST($C$8,Инклинометрия!$B$2:$B$152,Инклинометрия!$A$2:$A$152))</f>
        <v>-</v>
      </c>
      <c r="AE42" s="107" t="str">
        <f>IF(U42=0,"-",FORECAST($C$8-U42,Инклинометрия!$B$2:$B$152,Инклинометрия!$A$2:$A$152))</f>
        <v>-</v>
      </c>
      <c r="AF42" s="107">
        <f>FORECAST($C$8-S42,Инклинометрия!$B$2:$B$152,Инклинометрия!$A$2:$A$152)</f>
        <v>215.96571932465707</v>
      </c>
      <c r="AG42" s="107">
        <f>FORECAST($C$8-(S42+V42),Инклинометрия!$B$2:$B$152,Инклинометрия!$A$2:$A$152)</f>
        <v>138.47836714666832</v>
      </c>
      <c r="AH42" s="107" t="str">
        <f>IF(W42=0,"-",FORECAST($C$8+W42,Инклинометрия!$B$2:$B$152,Инклинометрия!$A$2:$A$152))</f>
        <v>-</v>
      </c>
      <c r="AI42" s="107" t="str">
        <f>IF(W42=0,"-",FORECAST($C$8,Инклинометрия!$B$2:$B$152,Инклинометрия!$A$2:$A$152))</f>
        <v>-</v>
      </c>
      <c r="AK42" s="122">
        <f>2*PI()*$C$5*(AT41-AT40)/(LN(AN41/$I$9)*$I$8/$I$7+LN($I$10/AN41)*$I$8/$I$7)</f>
        <v>5.0877621978846459E-5</v>
      </c>
      <c r="AL42" s="208">
        <f>AK42*(B42-B41)</f>
        <v>5.0877621978846462E-4</v>
      </c>
      <c r="AM42" s="23">
        <f t="shared" si="18"/>
        <v>5.2055305063429935E-3</v>
      </c>
      <c r="AN42" s="26">
        <f>AN41+AK42*(B42-B41)/(2*PI()*$C$5*AN41*$I$11)</f>
        <v>0.10406800690511352</v>
      </c>
      <c r="AO42" s="87">
        <f t="shared" si="10"/>
        <v>101325</v>
      </c>
      <c r="AP42" s="87">
        <f>IF(R42+U42&lt;$C$8,0,32*$G$13/$C$12^2*($I$8*R42+$I$6*U42)+32*$G$14/($C$14^2-$C$13^2)*($I$8*S42+$I$6*V42))</f>
        <v>0</v>
      </c>
      <c r="AQ42" s="66">
        <f>R42*$C$11*$C$9+U42*$C$11*$C$10</f>
        <v>9981432.1797328182</v>
      </c>
      <c r="AR42" s="66">
        <f>S42*$C$11*$C$9+V42*$C$11*$C$10</f>
        <v>10059265.815101881</v>
      </c>
      <c r="AS42" s="87">
        <f>$C$11*(T42*$C$9+W42*$C$10)</f>
        <v>784800</v>
      </c>
      <c r="AT42" s="45">
        <f t="shared" si="6"/>
        <v>10945390.815101881</v>
      </c>
      <c r="AU42" s="75"/>
    </row>
    <row r="43" spans="1:60" ht="15" thickBot="1" x14ac:dyDescent="0.35">
      <c r="B43" s="41">
        <f t="shared" si="11"/>
        <v>120</v>
      </c>
      <c r="C43" s="8">
        <f t="shared" si="12"/>
        <v>1.2</v>
      </c>
      <c r="D43" s="73">
        <f t="shared" si="0"/>
        <v>1.605</v>
      </c>
      <c r="E43" s="29">
        <f t="shared" si="3"/>
        <v>88.980691496255048</v>
      </c>
      <c r="F43" s="29">
        <f t="shared" si="7"/>
        <v>7.4150576246879183</v>
      </c>
      <c r="G43" s="29">
        <f t="shared" si="13"/>
        <v>9.9176395730200912</v>
      </c>
      <c r="H43" s="17">
        <f t="shared" si="14"/>
        <v>119.01167487624114</v>
      </c>
      <c r="I43" s="29">
        <f t="shared" si="8"/>
        <v>2.2250485660981263</v>
      </c>
      <c r="J43" s="29">
        <f t="shared" si="15"/>
        <v>13.949340071223951</v>
      </c>
      <c r="K43" s="32">
        <f>IF((D42+L42+M42-AL42)/($C$21+$C$22)&gt;$C$8,$C$8,(D42+L42+M42-AL42)/($C$21+$C$22))</f>
        <v>1279.9167693351653</v>
      </c>
      <c r="L43" s="97">
        <f t="shared" si="1"/>
        <v>3.8641590120794969</v>
      </c>
      <c r="M43" s="96">
        <f t="shared" si="2"/>
        <v>15.789799530805682</v>
      </c>
      <c r="N43" s="98">
        <f t="shared" si="9"/>
        <v>1.7671458676442586</v>
      </c>
      <c r="O43" s="100">
        <f t="shared" si="4"/>
        <v>0</v>
      </c>
      <c r="P43" s="104">
        <f>V43*$C$22</f>
        <v>1.2</v>
      </c>
      <c r="Q43" s="102">
        <f t="shared" si="16"/>
        <v>0</v>
      </c>
      <c r="R43" s="106">
        <f>K43-U43</f>
        <v>1279.9167693351653</v>
      </c>
      <c r="S43" s="106">
        <f>IF(K43-H42&lt;0,0,K43-H42)</f>
        <v>1170.8227340319443</v>
      </c>
      <c r="T43" s="106">
        <f t="shared" si="5"/>
        <v>100</v>
      </c>
      <c r="U43" s="107">
        <f>IF(S43&gt;0,0,IF(U42+(F43-AL43/$C$23)*$C$22/($C$21+$C$22)&gt;$C$8,$C$8,IF(V43=$C$8,U42+(F43-AL43/$C$23)*$C$22/$C$21,U42+(F43-AL43/$C$23)*$C$22/($C$21+$C$22))))</f>
        <v>0</v>
      </c>
      <c r="V43" s="107">
        <f>IF(S43=0,IF(V42+(F43-AL43/$C$23)*$C$22/($C$21+$C$22)&gt;$C$8,$C$8,V42+(F43-AL43/$C$23)*$C$22/($C$21+$C$22)),E43)</f>
        <v>88.980691496255048</v>
      </c>
      <c r="W43" s="203">
        <f>IF(S43&gt;0,0,IF(W42+AL43/$C$23&gt;$F$23,$F$23,W42+AL43/$C$23))</f>
        <v>0</v>
      </c>
      <c r="X43" s="105">
        <f>IF(R43=0,"-",IF(U43=0,FORECAST($C$8,Инклинометрия!$B$2:$B$152,Инклинометрия!$A$2:$A$152),FORECAST(R43,Инклинометрия!$B$2:$B$152,Инклинометрия!$A$2:$A$152)))</f>
        <v>1330</v>
      </c>
      <c r="Y43" s="105">
        <f>IF(R43=0,"-",IF(U43=0,FORECAST($C$8-R43,Инклинометрия!$B$2:$B$152,Инклинометрия!$A$2:$A$152),0))</f>
        <v>114.07906913159293</v>
      </c>
      <c r="Z43" s="105">
        <f>IF(S43=0,"-",FORECAST($C$8,Инклинометрия!$B$2:$B$152,Инклинометрия!$A$2:$A$152))</f>
        <v>1330</v>
      </c>
      <c r="AA43" s="105">
        <f>IF(S43=0,"-",FORECAST($C$8-S43,Инклинометрия!$B$2:$B$152,Инклинометрия!$A$2:$A$152))</f>
        <v>217.71840266965293</v>
      </c>
      <c r="AB43" s="105">
        <f>IF(T43=0,"-",FORECAST($C$6,Инклинометрия!$B$2:$B$152,Инклинометрия!$A$2:$A$152))</f>
        <v>1425</v>
      </c>
      <c r="AC43" s="105">
        <f>IF(R43=0,FORECAST($C$6-T43,Инклинометрия!$B$2:$B$152,Инклинометрия!$A$2:$A$152),FORECAST($C$8,Инклинометрия!$B$2:$B$152,Инклинометрия!$A$2:$A$152))</f>
        <v>1330</v>
      </c>
      <c r="AD43" s="107" t="str">
        <f>IF(U43=0,"-",FORECAST($C$8,Инклинометрия!$B$2:$B$152,Инклинометрия!$A$2:$A$152))</f>
        <v>-</v>
      </c>
      <c r="AE43" s="107" t="str">
        <f>IF(U43=0,"-",FORECAST($C$8-U43,Инклинометрия!$B$2:$B$152,Инклинометрия!$A$2:$A$152))</f>
        <v>-</v>
      </c>
      <c r="AF43" s="107">
        <f>FORECAST($C$8-S43,Инклинометрия!$B$2:$B$152,Инклинометрия!$A$2:$A$152)</f>
        <v>217.71840266965293</v>
      </c>
      <c r="AG43" s="107">
        <f>FORECAST($C$8-(S43+V43),Инклинометрия!$B$2:$B$152,Инклинометрия!$A$2:$A$152)</f>
        <v>133.18674574821063</v>
      </c>
      <c r="AH43" s="107" t="str">
        <f>IF(W43=0,"-",FORECAST($C$8+W43,Инклинометрия!$B$2:$B$152,Инклинометрия!$A$2:$A$152))</f>
        <v>-</v>
      </c>
      <c r="AI43" s="107" t="str">
        <f>IF(W43=0,"-",FORECAST($C$8,Инклинометрия!$B$2:$B$152,Инклинометрия!$A$2:$A$152))</f>
        <v>-</v>
      </c>
      <c r="AK43" s="122">
        <f>2*PI()*$C$5*(AT42-AT41)/(LN(AN42/$I$9)*$I$8/$I$7+LN($I$10/AN42)*$I$8/$I$7)</f>
        <v>5.0877621978794106E-5</v>
      </c>
      <c r="AL43" s="208">
        <f>AK43*(B43-B42)</f>
        <v>5.0877621978794106E-4</v>
      </c>
      <c r="AM43" s="23">
        <f t="shared" si="18"/>
        <v>5.7143067261309346E-3</v>
      </c>
      <c r="AN43" s="26">
        <f>AN42+AK43*(B43-B42)/(2*PI()*$C$5*AN42*$I$11)</f>
        <v>0.10445705178410639</v>
      </c>
      <c r="AO43" s="87">
        <f t="shared" si="10"/>
        <v>101325</v>
      </c>
      <c r="AP43" s="87">
        <f>IF(R43+U43&lt;$C$8,0,32*$G$13/$C$12^2*($I$8*R43+$I$6*U43)+32*$G$14/($C$14^2-$C$13^2)*($I$8*S43+$I$6*V43))</f>
        <v>0</v>
      </c>
      <c r="AQ43" s="66">
        <f>R43*$C$11*$C$9+U43*$C$11*$C$10</f>
        <v>10044786.805742377</v>
      </c>
      <c r="AR43" s="66">
        <f>S43*$C$11*$C$9+V43*$C$11*$C$10</f>
        <v>10122620.441111438</v>
      </c>
      <c r="AS43" s="87">
        <f>$C$11*(T43*$C$9+W43*$C$10)</f>
        <v>784800</v>
      </c>
      <c r="AT43" s="45">
        <f t="shared" si="6"/>
        <v>11008745.441111438</v>
      </c>
      <c r="AU43" s="75"/>
    </row>
    <row r="44" spans="1:60" ht="15" thickBot="1" x14ac:dyDescent="0.35">
      <c r="B44" s="41">
        <f t="shared" si="11"/>
        <v>130</v>
      </c>
      <c r="C44" s="8">
        <f t="shared" si="12"/>
        <v>1.3</v>
      </c>
      <c r="D44" s="73">
        <f>C44*$C$10/$C$9</f>
        <v>1.73875</v>
      </c>
      <c r="E44" s="29">
        <f t="shared" si="3"/>
        <v>96.39574912094298</v>
      </c>
      <c r="F44" s="29">
        <f t="shared" si="7"/>
        <v>7.4150576246879325</v>
      </c>
      <c r="G44" s="29">
        <f t="shared" si="13"/>
        <v>9.9176395730201108</v>
      </c>
      <c r="H44" s="17">
        <f t="shared" si="14"/>
        <v>128.92931444926126</v>
      </c>
      <c r="I44" s="29">
        <f t="shared" si="8"/>
        <v>2.2250485660981263</v>
      </c>
      <c r="J44" s="29">
        <f t="shared" si="15"/>
        <v>13.949340071223965</v>
      </c>
      <c r="K44" s="32">
        <f>IF((D43+L43+M43-AL43)/($C$21+$C$22)&gt;$C$8,$C$8,(D43+L43+M43-AL43)/($C$21+$C$22))</f>
        <v>1287.9894790713477</v>
      </c>
      <c r="L44" s="97">
        <f t="shared" si="1"/>
        <v>3.8885310922227818</v>
      </c>
      <c r="M44" s="96">
        <f t="shared" si="2"/>
        <v>15.764918674442608</v>
      </c>
      <c r="N44" s="98">
        <f t="shared" si="9"/>
        <v>1.7671458676442586</v>
      </c>
      <c r="O44" s="100">
        <f t="shared" si="4"/>
        <v>0</v>
      </c>
      <c r="P44" s="104">
        <f>V44*$C$22</f>
        <v>1.3</v>
      </c>
      <c r="Q44" s="102">
        <f t="shared" si="16"/>
        <v>0</v>
      </c>
      <c r="R44" s="106">
        <f>K44-U44</f>
        <v>1287.9894790713477</v>
      </c>
      <c r="S44" s="106">
        <f>IF(K44-H43&lt;0,0,K44-H43)</f>
        <v>1168.9778041951065</v>
      </c>
      <c r="T44" s="106">
        <f t="shared" si="5"/>
        <v>100</v>
      </c>
      <c r="U44" s="107">
        <f>IF(S44&gt;0,0,IF(U43+(F44-AL44/$C$23)*$C$22/($C$21+$C$22)&gt;$C$8,$C$8,IF(V44=$C$8,U43+(F44-AL44/$C$23)*$C$22/$C$21,U43+(F44-AL44/$C$23)*$C$22/($C$21+$C$22))))</f>
        <v>0</v>
      </c>
      <c r="V44" s="107">
        <f>IF(S44=0,IF(V43+(F44-AL44/$C$23)*$C$22/($C$21+$C$22)&gt;$C$8,$C$8,V43+(F44-AL44/$C$23)*$C$22/($C$21+$C$22)),E44)</f>
        <v>96.39574912094298</v>
      </c>
      <c r="W44" s="203">
        <f>IF(S44&gt;0,0,IF(W43+AL44/$C$23&gt;$F$23,$F$23,W43+AL44/$C$23))</f>
        <v>0</v>
      </c>
      <c r="X44" s="105">
        <f>IF(R44=0,"-",IF(U44=0,FORECAST($C$8,Инклинометрия!$B$2:$B$152,Инклинометрия!$A$2:$A$152),FORECAST(R44,Инклинометрия!$B$2:$B$152,Инклинометрия!$A$2:$A$152)))</f>
        <v>1330</v>
      </c>
      <c r="Y44" s="105">
        <f>IF(R44=0,"-",IF(U44=0,FORECAST($C$8-R44,Инклинометрия!$B$2:$B$152,Инклинометрия!$A$2:$A$152),0))</f>
        <v>106.40999488221972</v>
      </c>
      <c r="Z44" s="105">
        <f>IF(S44=0,"-",FORECAST($C$8,Инклинометрия!$B$2:$B$152,Инклинометрия!$A$2:$A$152))</f>
        <v>1330</v>
      </c>
      <c r="AA44" s="105">
        <f>IF(S44=0,"-",FORECAST($C$8-S44,Инклинометрия!$B$2:$B$152,Инклинометрия!$A$2:$A$152))</f>
        <v>219.47108601464882</v>
      </c>
      <c r="AB44" s="105">
        <f>IF(T44=0,"-",FORECAST($C$6,Инклинометрия!$B$2:$B$152,Инклинометрия!$A$2:$A$152))</f>
        <v>1425</v>
      </c>
      <c r="AC44" s="105">
        <f>IF(R44=0,FORECAST($C$6-T44,Инклинометрия!$B$2:$B$152,Инклинометрия!$A$2:$A$152),FORECAST($C$8,Инклинометрия!$B$2:$B$152,Инклинометрия!$A$2:$A$152))</f>
        <v>1330</v>
      </c>
      <c r="AD44" s="107" t="str">
        <f>IF(U44=0,"-",FORECAST($C$8,Инклинометрия!$B$2:$B$152,Инклинометрия!$A$2:$A$152))</f>
        <v>-</v>
      </c>
      <c r="AE44" s="107" t="str">
        <f>IF(U44=0,"-",FORECAST($C$8-U44,Инклинометрия!$B$2:$B$152,Инклинометрия!$A$2:$A$152))</f>
        <v>-</v>
      </c>
      <c r="AF44" s="107">
        <f>FORECAST($C$8-S44,Инклинометрия!$B$2:$B$152,Инклинометрия!$A$2:$A$152)</f>
        <v>219.47108601464882</v>
      </c>
      <c r="AG44" s="107">
        <f>FORECAST($C$8-(S44+V44),Инклинометрия!$B$2:$B$152,Инклинометрия!$A$2:$A$152)</f>
        <v>127.89512434975293</v>
      </c>
      <c r="AH44" s="107" t="str">
        <f>IF(W44=0,"-",FORECAST($C$8+W44,Инклинометрия!$B$2:$B$152,Инклинометрия!$A$2:$A$152))</f>
        <v>-</v>
      </c>
      <c r="AI44" s="107" t="str">
        <f>IF(W44=0,"-",FORECAST($C$8,Инклинометрия!$B$2:$B$152,Инклинометрия!$A$2:$A$152))</f>
        <v>-</v>
      </c>
      <c r="AK44" s="122">
        <f>2*PI()*$C$5*(AT43-AT42)/(LN(AN43/$I$9)*$I$8/$I$7+LN($I$10/AN43)*$I$8/$I$7)</f>
        <v>5.0877621978803084E-5</v>
      </c>
      <c r="AL44" s="208">
        <f>AK44*(B44-B43)</f>
        <v>5.0877621978803083E-4</v>
      </c>
      <c r="AM44" s="23">
        <f t="shared" si="18"/>
        <v>6.2230829459189651E-3</v>
      </c>
      <c r="AN44" s="26">
        <f>AN43+AK44*(B44-B43)/(2*PI()*$C$5*AN43*$I$11)</f>
        <v>0.10484464768559819</v>
      </c>
      <c r="AO44" s="87">
        <f t="shared" si="10"/>
        <v>101325</v>
      </c>
      <c r="AP44" s="87">
        <f>IF(R44+U44&lt;$C$8,0,32*$G$13/$C$12^2*($I$8*R44+$I$6*U44)+32*$G$14/($C$14^2-$C$13^2)*($I$8*S44+$I$6*V44))</f>
        <v>0</v>
      </c>
      <c r="AQ44" s="66">
        <f>R44*$C$11*$C$9+U44*$C$11*$C$10</f>
        <v>10108141.431751937</v>
      </c>
      <c r="AR44" s="66">
        <f>S44*$C$11*$C$9+V44*$C$11*$C$10</f>
        <v>10185975.067120997</v>
      </c>
      <c r="AS44" s="87">
        <f>$C$11*(T44*$C$9+W44*$C$10)</f>
        <v>784800</v>
      </c>
      <c r="AT44" s="45">
        <f t="shared" si="6"/>
        <v>11072100.067120997</v>
      </c>
      <c r="AU44" s="75"/>
    </row>
    <row r="45" spans="1:60" ht="15" thickBot="1" x14ac:dyDescent="0.35">
      <c r="B45" s="41">
        <f t="shared" si="11"/>
        <v>140</v>
      </c>
      <c r="C45" s="8">
        <f t="shared" si="12"/>
        <v>1.4000000000000001</v>
      </c>
      <c r="D45" s="73">
        <f t="shared" si="0"/>
        <v>1.8725000000000003</v>
      </c>
      <c r="E45" s="29">
        <f t="shared" si="3"/>
        <v>103.8108067456309</v>
      </c>
      <c r="F45" s="29">
        <f t="shared" si="7"/>
        <v>7.4150576246879183</v>
      </c>
      <c r="G45" s="29">
        <f t="shared" si="13"/>
        <v>9.9176395730200912</v>
      </c>
      <c r="H45" s="17">
        <f t="shared" si="14"/>
        <v>138.84695402228135</v>
      </c>
      <c r="I45" s="29">
        <f t="shared" si="8"/>
        <v>2.2250485660981263</v>
      </c>
      <c r="J45" s="29">
        <f t="shared" si="15"/>
        <v>13.949340071223951</v>
      </c>
      <c r="K45" s="32">
        <f>IF((D44+L44+M44-AL44)/($C$21+$C$22)&gt;$C$8,$C$8,(D44+L44+M44-AL44)/($C$21+$C$22))</f>
        <v>1296.06218880753</v>
      </c>
      <c r="L45" s="97">
        <f t="shared" si="1"/>
        <v>3.9129031723660668</v>
      </c>
      <c r="M45" s="96">
        <f t="shared" si="2"/>
        <v>15.740037818079534</v>
      </c>
      <c r="N45" s="98">
        <f t="shared" si="9"/>
        <v>1.7671458676442586</v>
      </c>
      <c r="O45" s="100">
        <f t="shared" si="4"/>
        <v>0</v>
      </c>
      <c r="P45" s="104">
        <f>V45*$C$22</f>
        <v>1.4000000000000001</v>
      </c>
      <c r="Q45" s="102">
        <f t="shared" si="16"/>
        <v>0</v>
      </c>
      <c r="R45" s="106">
        <f>K45-U45</f>
        <v>1296.06218880753</v>
      </c>
      <c r="S45" s="106">
        <f>IF(K45-H44&lt;0,0,K45-H44)</f>
        <v>1167.1328743582687</v>
      </c>
      <c r="T45" s="106">
        <f t="shared" si="5"/>
        <v>100</v>
      </c>
      <c r="U45" s="107">
        <f>IF(S45&gt;0,0,IF(U44+(F45-AL45/$C$23)*$C$22/($C$21+$C$22)&gt;$C$8,$C$8,IF(V45=$C$8,U44+(F45-AL45/$C$23)*$C$22/$C$21,U44+(F45-AL45/$C$23)*$C$22/($C$21+$C$22))))</f>
        <v>0</v>
      </c>
      <c r="V45" s="107">
        <f>IF(S45=0,IF(V44+(F45-AL45/$C$23)*$C$22/($C$21+$C$22)&gt;$C$8,$C$8,V44+(F45-AL45/$C$23)*$C$22/($C$21+$C$22)),E45)</f>
        <v>103.8108067456309</v>
      </c>
      <c r="W45" s="203">
        <f>IF(S45&gt;0,0,IF(W44+AL45/$C$23&gt;$F$23,$F$23,W44+AL45/$C$23))</f>
        <v>0</v>
      </c>
      <c r="X45" s="105">
        <f>IF(R45=0,"-",IF(U45=0,FORECAST($C$8,Инклинометрия!$B$2:$B$152,Инклинометрия!$A$2:$A$152),FORECAST(R45,Инклинометрия!$B$2:$B$152,Инклинометрия!$A$2:$A$152)))</f>
        <v>1330</v>
      </c>
      <c r="Y45" s="105">
        <f>IF(R45=0,"-",IF(U45=0,FORECAST($C$8-R45,Инклинометрия!$B$2:$B$152,Инклинометрия!$A$2:$A$152),0))</f>
        <v>98.740920632846496</v>
      </c>
      <c r="Z45" s="105">
        <f>IF(S45=0,"-",FORECAST($C$8,Инклинометрия!$B$2:$B$152,Инклинометрия!$A$2:$A$152))</f>
        <v>1330</v>
      </c>
      <c r="AA45" s="105">
        <f>IF(S45=0,"-",FORECAST($C$8-S45,Инклинометрия!$B$2:$B$152,Инклинометрия!$A$2:$A$152))</f>
        <v>221.22376935964468</v>
      </c>
      <c r="AB45" s="105">
        <f>IF(T45=0,"-",FORECAST($C$6,Инклинометрия!$B$2:$B$152,Инклинометрия!$A$2:$A$152))</f>
        <v>1425</v>
      </c>
      <c r="AC45" s="105">
        <f>IF(R45=0,FORECAST($C$6-T45,Инклинометрия!$B$2:$B$152,Инклинометрия!$A$2:$A$152),FORECAST($C$8,Инклинометрия!$B$2:$B$152,Инклинометрия!$A$2:$A$152))</f>
        <v>1330</v>
      </c>
      <c r="AD45" s="107" t="str">
        <f>IF(U45=0,"-",FORECAST($C$8,Инклинометрия!$B$2:$B$152,Инклинометрия!$A$2:$A$152))</f>
        <v>-</v>
      </c>
      <c r="AE45" s="107" t="str">
        <f>IF(U45=0,"-",FORECAST($C$8-U45,Инклинометрия!$B$2:$B$152,Инклинометрия!$A$2:$A$152))</f>
        <v>-</v>
      </c>
      <c r="AF45" s="107">
        <f>FORECAST($C$8-S45,Инклинометрия!$B$2:$B$152,Инклинометрия!$A$2:$A$152)</f>
        <v>221.22376935964468</v>
      </c>
      <c r="AG45" s="107">
        <f>FORECAST($C$8-(S45+V45),Инклинометрия!$B$2:$B$152,Инклинометрия!$A$2:$A$152)</f>
        <v>122.60350295129524</v>
      </c>
      <c r="AH45" s="107" t="str">
        <f>IF(W45=0,"-",FORECAST($C$8+W45,Инклинометрия!$B$2:$B$152,Инклинометрия!$A$2:$A$152))</f>
        <v>-</v>
      </c>
      <c r="AI45" s="107" t="str">
        <f>IF(W45=0,"-",FORECAST($C$8,Инклинометрия!$B$2:$B$152,Инклинометрия!$A$2:$A$152))</f>
        <v>-</v>
      </c>
      <c r="AK45" s="122">
        <f>2*PI()*$C$5*(AT44-AT43)/(LN(AN44/$I$9)*$I$8/$I$7+LN($I$10/AN44)*$I$8/$I$7)</f>
        <v>5.0877621978804575E-5</v>
      </c>
      <c r="AL45" s="208">
        <f>AK45*(B45-B44)</f>
        <v>5.0877621978804579E-4</v>
      </c>
      <c r="AM45" s="23">
        <f t="shared" si="18"/>
        <v>6.7318591657070112E-3</v>
      </c>
      <c r="AN45" s="26">
        <f>AN44+AK45*(B45-B44)/(2*PI()*$C$5*AN44*$I$11)</f>
        <v>0.10523081069961153</v>
      </c>
      <c r="AO45" s="87">
        <f t="shared" si="10"/>
        <v>101325</v>
      </c>
      <c r="AP45" s="87">
        <f>IF(R45+U45&lt;$C$8,0,32*$G$13/$C$12^2*($I$8*R45+$I$6*U45)+32*$G$14/($C$14^2-$C$13^2)*($I$8*S45+$I$6*V45))</f>
        <v>0</v>
      </c>
      <c r="AQ45" s="66">
        <f>R45*$C$11*$C$9+U45*$C$11*$C$10</f>
        <v>10171496.057761496</v>
      </c>
      <c r="AR45" s="66">
        <f>S45*$C$11*$C$9+V45*$C$11*$C$10</f>
        <v>10249329.693130558</v>
      </c>
      <c r="AS45" s="87">
        <f>$C$11*(T45*$C$9+W45*$C$10)</f>
        <v>784800</v>
      </c>
      <c r="AT45" s="45">
        <f t="shared" si="6"/>
        <v>11135454.693130558</v>
      </c>
      <c r="AU45" s="75"/>
    </row>
    <row r="46" spans="1:60" ht="15" thickBot="1" x14ac:dyDescent="0.35">
      <c r="B46" s="41">
        <f t="shared" si="11"/>
        <v>150</v>
      </c>
      <c r="C46" s="8">
        <f t="shared" si="12"/>
        <v>1.5</v>
      </c>
      <c r="D46" s="73">
        <f>C46*$C$10/$C$9</f>
        <v>2.0062500000000001</v>
      </c>
      <c r="E46" s="29">
        <f t="shared" si="3"/>
        <v>111.22586437031882</v>
      </c>
      <c r="F46" s="29">
        <f t="shared" si="7"/>
        <v>7.4150576246879183</v>
      </c>
      <c r="G46" s="29">
        <f t="shared" si="13"/>
        <v>9.9176395730200912</v>
      </c>
      <c r="H46" s="17">
        <f t="shared" si="14"/>
        <v>148.76459359530145</v>
      </c>
      <c r="I46" s="29">
        <f t="shared" si="8"/>
        <v>2.2250485660981263</v>
      </c>
      <c r="J46" s="29">
        <f t="shared" si="15"/>
        <v>13.949340071223951</v>
      </c>
      <c r="K46" s="32">
        <f>IF((D45+L45+M45-AL45)/($C$21+$C$22)&gt;$C$8,$C$8,(D45+L45+M45-AL45)/($C$21+$C$22))</f>
        <v>1304.1348985437123</v>
      </c>
      <c r="L46" s="97">
        <f t="shared" si="1"/>
        <v>3.9372752525093513</v>
      </c>
      <c r="M46" s="96">
        <f t="shared" si="2"/>
        <v>15.715156961716461</v>
      </c>
      <c r="N46" s="98">
        <f t="shared" si="9"/>
        <v>1.7671458676442586</v>
      </c>
      <c r="O46" s="100">
        <f t="shared" si="4"/>
        <v>0</v>
      </c>
      <c r="P46" s="104">
        <f>V46*$C$22</f>
        <v>1.5</v>
      </c>
      <c r="Q46" s="102">
        <f t="shared" si="16"/>
        <v>0</v>
      </c>
      <c r="R46" s="106">
        <f>K46-U46</f>
        <v>1304.1348985437123</v>
      </c>
      <c r="S46" s="106">
        <f>IF(K46-H45&lt;0,0,K46-H45)</f>
        <v>1165.287944521431</v>
      </c>
      <c r="T46" s="106">
        <f t="shared" si="5"/>
        <v>100</v>
      </c>
      <c r="U46" s="107">
        <f>IF(S46&gt;0,0,IF(U45+(F46-AL46/$C$23)*$C$22/($C$21+$C$22)&gt;$C$8,$C$8,IF(V46=$C$8,U45+(F46-AL46/$C$23)*$C$22/$C$21,U45+(F46-AL46/$C$23)*$C$22/($C$21+$C$22))))</f>
        <v>0</v>
      </c>
      <c r="V46" s="107">
        <f>IF(S46=0,IF(V45+(F46-AL46/$C$23)*$C$22/($C$21+$C$22)&gt;$C$8,$C$8,V45+(F46-AL46/$C$23)*$C$22/($C$21+$C$22)),E46)</f>
        <v>111.22586437031882</v>
      </c>
      <c r="W46" s="203">
        <f>IF(S46&gt;0,0,IF(W45+AL46/$C$23&gt;$F$23,$F$23,W45+AL46/$C$23))</f>
        <v>0</v>
      </c>
      <c r="X46" s="105">
        <f>IF(R46=0,"-",IF(U46=0,FORECAST($C$8,Инклинометрия!$B$2:$B$152,Инклинометрия!$A$2:$A$152),FORECAST(R46,Инклинометрия!$B$2:$B$152,Инклинометрия!$A$2:$A$152)))</f>
        <v>1330</v>
      </c>
      <c r="Y46" s="105">
        <f>IF(R46=0,"-",IF(U46=0,FORECAST($C$8-R46,Инклинометрия!$B$2:$B$152,Инклинометрия!$A$2:$A$152),0))</f>
        <v>91.071846383473286</v>
      </c>
      <c r="Z46" s="105">
        <f>IF(S46=0,"-",FORECAST($C$8,Инклинометрия!$B$2:$B$152,Инклинометрия!$A$2:$A$152))</f>
        <v>1330</v>
      </c>
      <c r="AA46" s="105">
        <f>IF(S46=0,"-",FORECAST($C$8-S46,Инклинометрия!$B$2:$B$152,Инклинометрия!$A$2:$A$152))</f>
        <v>222.97645270464056</v>
      </c>
      <c r="AB46" s="105">
        <f>IF(T46=0,"-",FORECAST($C$6,Инклинометрия!$B$2:$B$152,Инклинометрия!$A$2:$A$152))</f>
        <v>1425</v>
      </c>
      <c r="AC46" s="105">
        <f>IF(R46=0,FORECAST($C$6-T46,Инклинометрия!$B$2:$B$152,Инклинометрия!$A$2:$A$152),FORECAST($C$8,Инклинометрия!$B$2:$B$152,Инклинометрия!$A$2:$A$152))</f>
        <v>1330</v>
      </c>
      <c r="AD46" s="107" t="str">
        <f>IF(U46=0,"-",FORECAST($C$8,Инклинометрия!$B$2:$B$152,Инклинометрия!$A$2:$A$152))</f>
        <v>-</v>
      </c>
      <c r="AE46" s="107" t="str">
        <f>IF(U46=0,"-",FORECAST($C$8-U46,Инклинометрия!$B$2:$B$152,Инклинометрия!$A$2:$A$152))</f>
        <v>-</v>
      </c>
      <c r="AF46" s="107">
        <f>FORECAST($C$8-S46,Инклинометрия!$B$2:$B$152,Инклинометрия!$A$2:$A$152)</f>
        <v>222.97645270464056</v>
      </c>
      <c r="AG46" s="107">
        <f>FORECAST($C$8-(S46+V46),Инклинометрия!$B$2:$B$152,Инклинометрия!$A$2:$A$152)</f>
        <v>117.31188155283778</v>
      </c>
      <c r="AH46" s="107" t="str">
        <f>IF(W46=0,"-",FORECAST($C$8+W46,Инклинометрия!$B$2:$B$152,Инклинометрия!$A$2:$A$152))</f>
        <v>-</v>
      </c>
      <c r="AI46" s="107" t="str">
        <f>IF(W46=0,"-",FORECAST($C$8,Инклинометрия!$B$2:$B$152,Инклинометрия!$A$2:$A$152))</f>
        <v>-</v>
      </c>
      <c r="AK46" s="122">
        <f>2*PI()*$C$5*(AT45-AT44)/(LN(AN45/$I$9)*$I$8/$I$7+LN($I$10/AN45)*$I$8/$I$7)</f>
        <v>5.0877621978806073E-5</v>
      </c>
      <c r="AL46" s="208">
        <f>AK46*(B46-B45)</f>
        <v>5.0877621978806075E-4</v>
      </c>
      <c r="AM46" s="23">
        <f t="shared" si="18"/>
        <v>7.2406353854950721E-3</v>
      </c>
      <c r="AN46" s="26">
        <f>AN45+AK46*(B46-B45)/(2*PI()*$C$5*AN45*$I$11)</f>
        <v>0.10561555662035724</v>
      </c>
      <c r="AO46" s="87">
        <f t="shared" si="10"/>
        <v>101325</v>
      </c>
      <c r="AP46" s="87">
        <f>IF(R46+U46&lt;$C$8,0,32*$G$13/$C$12^2*($I$8*R46+$I$6*U46)+32*$G$14/($C$14^2-$C$13^2)*($I$8*S46+$I$6*V46))</f>
        <v>0</v>
      </c>
      <c r="AQ46" s="66">
        <f>R46*$C$11*$C$9+U46*$C$11*$C$10</f>
        <v>10234850.683771055</v>
      </c>
      <c r="AR46" s="66">
        <f>S46*$C$11*$C$9+V46*$C$11*$C$10</f>
        <v>10312684.319140116</v>
      </c>
      <c r="AS46" s="87">
        <f>$C$11*(T46*$C$9+W46*$C$10)</f>
        <v>784800</v>
      </c>
      <c r="AT46" s="45">
        <f t="shared" si="6"/>
        <v>11198809.319140116</v>
      </c>
      <c r="AU46" s="75"/>
    </row>
    <row r="47" spans="1:60" ht="15" thickBot="1" x14ac:dyDescent="0.35">
      <c r="B47" s="41">
        <f t="shared" si="11"/>
        <v>160</v>
      </c>
      <c r="C47" s="8">
        <f t="shared" si="12"/>
        <v>1.6</v>
      </c>
      <c r="D47" s="73">
        <f t="shared" si="0"/>
        <v>2.14</v>
      </c>
      <c r="E47" s="29">
        <f t="shared" si="3"/>
        <v>118.64092199500674</v>
      </c>
      <c r="F47" s="29">
        <f t="shared" si="7"/>
        <v>7.4150576246879183</v>
      </c>
      <c r="G47" s="29">
        <f t="shared" si="13"/>
        <v>9.9176395730200912</v>
      </c>
      <c r="H47" s="17">
        <f t="shared" si="14"/>
        <v>158.68223316832155</v>
      </c>
      <c r="I47" s="29">
        <f t="shared" si="8"/>
        <v>2.2250485660981263</v>
      </c>
      <c r="J47" s="29">
        <f t="shared" si="15"/>
        <v>13.949340071223951</v>
      </c>
      <c r="K47" s="32">
        <f>IF((D46+L46+M46-AL46)/($C$21+$C$22)&gt;$C$8,$C$8,(D46+L46+M46-AL46)/($C$21+$C$22))</f>
        <v>1312.2076082798947</v>
      </c>
      <c r="L47" s="97">
        <f t="shared" si="1"/>
        <v>3.9616473326526362</v>
      </c>
      <c r="M47" s="96">
        <f t="shared" si="2"/>
        <v>15.690276105353387</v>
      </c>
      <c r="N47" s="98">
        <f t="shared" si="9"/>
        <v>1.7671458676442586</v>
      </c>
      <c r="O47" s="100">
        <f t="shared" si="4"/>
        <v>0</v>
      </c>
      <c r="P47" s="104">
        <f>V47*$C$22</f>
        <v>1.6</v>
      </c>
      <c r="Q47" s="102">
        <f t="shared" si="16"/>
        <v>0</v>
      </c>
      <c r="R47" s="106">
        <f>K47-U47</f>
        <v>1312.2076082798947</v>
      </c>
      <c r="S47" s="106">
        <f>IF(K47-H46&lt;0,0,K47-H46)</f>
        <v>1163.4430146845932</v>
      </c>
      <c r="T47" s="106">
        <f t="shared" si="5"/>
        <v>100</v>
      </c>
      <c r="U47" s="107">
        <f>IF(S47&gt;0,0,IF(U46+(F47-AL47/$C$23)*$C$22/($C$21+$C$22)&gt;$C$8,$C$8,IF(V47=$C$8,U46+(F47-AL47/$C$23)*$C$22/$C$21,U46+(F47-AL47/$C$23)*$C$22/($C$21+$C$22))))</f>
        <v>0</v>
      </c>
      <c r="V47" s="107">
        <f>IF(S47=0,IF(V46+(F47-AL47/$C$23)*$C$22/($C$21+$C$22)&gt;$C$8,$C$8,V46+(F47-AL47/$C$23)*$C$22/($C$21+$C$22)),E47)</f>
        <v>118.64092199500674</v>
      </c>
      <c r="W47" s="203">
        <f>IF(S47&gt;0,0,IF(W46+AL47/$C$23&gt;$F$23,$F$23,W46+AL47/$C$23))</f>
        <v>0</v>
      </c>
      <c r="X47" s="105">
        <f>IF(R47=0,"-",IF(U47=0,FORECAST($C$8,Инклинометрия!$B$2:$B$152,Инклинометрия!$A$2:$A$152),FORECAST(R47,Инклинометрия!$B$2:$B$152,Инклинометрия!$A$2:$A$152)))</f>
        <v>1330</v>
      </c>
      <c r="Y47" s="105">
        <f>IF(R47=0,"-",IF(U47=0,FORECAST($C$8-R47,Инклинометрия!$B$2:$B$152,Инклинометрия!$A$2:$A$152),0))</f>
        <v>83.402772134100076</v>
      </c>
      <c r="Z47" s="105">
        <f>IF(S47=0,"-",FORECAST($C$8,Инклинометрия!$B$2:$B$152,Инклинометрия!$A$2:$A$152))</f>
        <v>1330</v>
      </c>
      <c r="AA47" s="105">
        <f>IF(S47=0,"-",FORECAST($C$8-S47,Инклинометрия!$B$2:$B$152,Инклинометрия!$A$2:$A$152))</f>
        <v>224.72913604963645</v>
      </c>
      <c r="AB47" s="105">
        <f>IF(T47=0,"-",FORECAST($C$6,Инклинометрия!$B$2:$B$152,Инклинометрия!$A$2:$A$152))</f>
        <v>1425</v>
      </c>
      <c r="AC47" s="105">
        <f>IF(R47=0,FORECAST($C$6-T47,Инклинометрия!$B$2:$B$152,Инклинометрия!$A$2:$A$152),FORECAST($C$8,Инклинометрия!$B$2:$B$152,Инклинометрия!$A$2:$A$152))</f>
        <v>1330</v>
      </c>
      <c r="AD47" s="107" t="str">
        <f>IF(U47=0,"-",FORECAST($C$8,Инклинометрия!$B$2:$B$152,Инклинометрия!$A$2:$A$152))</f>
        <v>-</v>
      </c>
      <c r="AE47" s="107" t="str">
        <f>IF(U47=0,"-",FORECAST($C$8-U47,Инклинометрия!$B$2:$B$152,Инклинометрия!$A$2:$A$152))</f>
        <v>-</v>
      </c>
      <c r="AF47" s="107">
        <f>FORECAST($C$8-S47,Инклинометрия!$B$2:$B$152,Инклинометрия!$A$2:$A$152)</f>
        <v>224.72913604963645</v>
      </c>
      <c r="AG47" s="107">
        <f>FORECAST($C$8-(S47+V47),Инклинометрия!$B$2:$B$152,Инклинометрия!$A$2:$A$152)</f>
        <v>112.02026015438008</v>
      </c>
      <c r="AH47" s="107" t="str">
        <f>IF(W47=0,"-",FORECAST($C$8+W47,Инклинометрия!$B$2:$B$152,Инклинометрия!$A$2:$A$152))</f>
        <v>-</v>
      </c>
      <c r="AI47" s="107" t="str">
        <f>IF(W47=0,"-",FORECAST($C$8,Инклинометрия!$B$2:$B$152,Инклинометрия!$A$2:$A$152))</f>
        <v>-</v>
      </c>
      <c r="AK47" s="122">
        <f>2*PI()*$C$5*(AT46-AT45)/(LN(AN46/$I$9)*$I$8/$I$7+LN($I$10/AN46)*$I$8/$I$7)</f>
        <v>5.0877621978803071E-5</v>
      </c>
      <c r="AL47" s="208">
        <f>AK47*(B47-B46)</f>
        <v>5.0877621978803072E-4</v>
      </c>
      <c r="AM47" s="23">
        <f t="shared" si="18"/>
        <v>7.7494116052831026E-3</v>
      </c>
      <c r="AN47" s="26">
        <f>AN46+AK47*(B47-B46)/(2*PI()*$C$5*AN46*$I$11)</f>
        <v>0.1059989009537964</v>
      </c>
      <c r="AO47" s="87">
        <f t="shared" si="10"/>
        <v>101325</v>
      </c>
      <c r="AP47" s="87">
        <f>IF(R47+U47&lt;$C$8,0,32*$G$13/$C$12^2*($I$8*R47+$I$6*U47)+32*$G$14/($C$14^2-$C$13^2)*($I$8*S47+$I$6*V47))</f>
        <v>0</v>
      </c>
      <c r="AQ47" s="66">
        <f>R47*$C$11*$C$9+U47*$C$11*$C$10</f>
        <v>10298205.309780614</v>
      </c>
      <c r="AR47" s="66">
        <f>S47*$C$11*$C$9+V47*$C$11*$C$10</f>
        <v>10376038.945149675</v>
      </c>
      <c r="AS47" s="87">
        <f>$C$11*(T47*$C$9+W47*$C$10)</f>
        <v>784800</v>
      </c>
      <c r="AT47" s="45">
        <f t="shared" si="6"/>
        <v>11262163.945149675</v>
      </c>
      <c r="AU47" s="75"/>
    </row>
    <row r="48" spans="1:60" ht="15" thickBot="1" x14ac:dyDescent="0.35">
      <c r="B48" s="41">
        <f t="shared" si="11"/>
        <v>170</v>
      </c>
      <c r="C48" s="8">
        <f t="shared" si="12"/>
        <v>1.7</v>
      </c>
      <c r="D48" s="73">
        <f>C48*$C$10/$C$9</f>
        <v>2.2737500000000002</v>
      </c>
      <c r="E48" s="29">
        <f t="shared" si="3"/>
        <v>126.05597961969465</v>
      </c>
      <c r="F48" s="29">
        <f t="shared" si="7"/>
        <v>7.4150576246879183</v>
      </c>
      <c r="G48" s="29">
        <f t="shared" si="13"/>
        <v>9.9176395730200912</v>
      </c>
      <c r="H48" s="17">
        <f t="shared" si="14"/>
        <v>168.59987274134164</v>
      </c>
      <c r="I48" s="29">
        <f t="shared" si="8"/>
        <v>2.2250485660981263</v>
      </c>
      <c r="J48" s="29">
        <f t="shared" si="15"/>
        <v>13.949340071223951</v>
      </c>
      <c r="K48" s="32">
        <f>IF((D47+L47+M47-AL47)/($C$21+$C$22)&gt;$C$8,$C$8,(D47+L47+M47-AL47)/($C$21+$C$22))</f>
        <v>1320.280318016077</v>
      </c>
      <c r="L48" s="97">
        <f>R48*$C$21</f>
        <v>3.9860194127959212</v>
      </c>
      <c r="M48" s="96">
        <f t="shared" si="2"/>
        <v>15.665395248990311</v>
      </c>
      <c r="N48" s="98">
        <f t="shared" si="9"/>
        <v>1.7671458676442586</v>
      </c>
      <c r="O48" s="100">
        <f t="shared" si="4"/>
        <v>0</v>
      </c>
      <c r="P48" s="104">
        <f>V48*$C$22</f>
        <v>1.7</v>
      </c>
      <c r="Q48" s="102">
        <f t="shared" si="16"/>
        <v>0</v>
      </c>
      <c r="R48" s="106">
        <f>K48-U48</f>
        <v>1320.280318016077</v>
      </c>
      <c r="S48" s="106">
        <f>IF(K48-H47&lt;0,0,K48-H47)</f>
        <v>1161.5980848477554</v>
      </c>
      <c r="T48" s="106">
        <f t="shared" si="5"/>
        <v>100</v>
      </c>
      <c r="U48" s="107">
        <f>IF(S48&gt;0,0,IF(U47+(F48-AL48/$C$23)*$C$22/($C$21+$C$22)&gt;$C$8,$C$8,IF(V48=$C$8,U47+(F48-AL48/$C$23)*$C$22/$C$21,U47+(F48-AL48/$C$23)*$C$22/($C$21+$C$22))))</f>
        <v>0</v>
      </c>
      <c r="V48" s="107">
        <f>IF(S48=0,IF(V47+(F48-AL48/$C$23)*$C$22/($C$21+$C$22)&gt;$C$8,$C$8,V47+(F48-AL48/$C$23)*$C$22/($C$21+$C$22)),E48)</f>
        <v>126.05597961969465</v>
      </c>
      <c r="W48" s="203">
        <f>IF(S48&gt;0,0,IF(W47+AL48/$C$23&gt;$F$23,$F$23,W47+AL48/$C$23))</f>
        <v>0</v>
      </c>
      <c r="X48" s="105">
        <f>IF(R48=0,"-",IF(U48=0,FORECAST($C$8,Инклинометрия!$B$2:$B$152,Инклинометрия!$A$2:$A$152),FORECAST(R48,Инклинометрия!$B$2:$B$152,Инклинометрия!$A$2:$A$152)))</f>
        <v>1330</v>
      </c>
      <c r="Y48" s="105">
        <f>IF(R48=0,"-",IF(U48=0,FORECAST($C$8-R48,Инклинометрия!$B$2:$B$152,Инклинометрия!$A$2:$A$152),0))</f>
        <v>75.733697884726851</v>
      </c>
      <c r="Z48" s="105">
        <f>IF(S48=0,"-",FORECAST($C$8,Инклинометрия!$B$2:$B$152,Инклинометрия!$A$2:$A$152))</f>
        <v>1330</v>
      </c>
      <c r="AA48" s="105">
        <f>IF(S48=0,"-",FORECAST($C$8-S48,Инклинометрия!$B$2:$B$152,Инклинометрия!$A$2:$A$152))</f>
        <v>226.48181939463231</v>
      </c>
      <c r="AB48" s="105">
        <f>IF(T48=0,"-",FORECAST($C$6,Инклинометрия!$B$2:$B$152,Инклинометрия!$A$2:$A$152))</f>
        <v>1425</v>
      </c>
      <c r="AC48" s="105">
        <f>IF(R48=0,FORECAST($C$6-T48,Инклинометрия!$B$2:$B$152,Инклинометрия!$A$2:$A$152),FORECAST($C$8,Инклинометрия!$B$2:$B$152,Инклинометрия!$A$2:$A$152))</f>
        <v>1330</v>
      </c>
      <c r="AD48" s="107" t="str">
        <f>IF(U48=0,"-",FORECAST($C$8,Инклинометрия!$B$2:$B$152,Инклинометрия!$A$2:$A$152))</f>
        <v>-</v>
      </c>
      <c r="AE48" s="107" t="str">
        <f>IF(U48=0,"-",FORECAST($C$8-U48,Инклинометрия!$B$2:$B$152,Инклинометрия!$A$2:$A$152))</f>
        <v>-</v>
      </c>
      <c r="AF48" s="107">
        <f>FORECAST($C$8-S48,Инклинометрия!$B$2:$B$152,Инклинометрия!$A$2:$A$152)</f>
        <v>226.48181939463231</v>
      </c>
      <c r="AG48" s="107">
        <f>FORECAST($C$8-(S48+V48),Инклинометрия!$B$2:$B$152,Инклинометрия!$A$2:$A$152)</f>
        <v>106.7286387559224</v>
      </c>
      <c r="AH48" s="107" t="str">
        <f>IF(W48=0,"-",FORECAST($C$8+W48,Инклинометрия!$B$2:$B$152,Инклинометрия!$A$2:$A$152))</f>
        <v>-</v>
      </c>
      <c r="AI48" s="107" t="str">
        <f>IF(W48=0,"-",FORECAST($C$8,Инклинометрия!$B$2:$B$152,Инклинометрия!$A$2:$A$152))</f>
        <v>-</v>
      </c>
      <c r="AK48" s="122">
        <f>2*PI()*$C$5*(AT47-AT46)/(LN(AN47/$I$9)*$I$8/$I$7+LN($I$10/AN47)*$I$8/$I$7)</f>
        <v>5.0877621978804575E-5</v>
      </c>
      <c r="AL48" s="208">
        <f>AK48*(B48-B47)</f>
        <v>5.0877621978804579E-4</v>
      </c>
      <c r="AM48" s="23">
        <f t="shared" si="18"/>
        <v>8.2581878250711487E-3</v>
      </c>
      <c r="AN48" s="26">
        <f>AN47+AK48*(B48-B47)/(2*PI()*$C$5*AN47*$I$11)</f>
        <v>0.10638085892495579</v>
      </c>
      <c r="AO48" s="87">
        <f t="shared" si="10"/>
        <v>101325</v>
      </c>
      <c r="AP48" s="87">
        <f>IF(R48+U48&lt;$C$8,0,32*$G$13/$C$12^2*($I$8*R48+$I$6*U48)+32*$G$14/($C$14^2-$C$13^2)*($I$8*S48+$I$6*V48))</f>
        <v>0</v>
      </c>
      <c r="AQ48" s="66">
        <f>R48*$C$11*$C$9+U48*$C$11*$C$10</f>
        <v>10361559.935790172</v>
      </c>
      <c r="AR48" s="66">
        <f>S48*$C$11*$C$9+V48*$C$11*$C$10</f>
        <v>10439393.571159232</v>
      </c>
      <c r="AS48" s="87">
        <f>$C$11*(T48*$C$9+W48*$C$10)</f>
        <v>784800</v>
      </c>
      <c r="AT48" s="45">
        <f t="shared" si="6"/>
        <v>11325518.571159232</v>
      </c>
      <c r="AU48" s="75"/>
    </row>
    <row r="49" spans="2:47" ht="15" thickBot="1" x14ac:dyDescent="0.35">
      <c r="B49" s="41">
        <f t="shared" si="11"/>
        <v>180</v>
      </c>
      <c r="C49" s="8">
        <f t="shared" si="12"/>
        <v>1.8</v>
      </c>
      <c r="D49" s="73">
        <f t="shared" si="0"/>
        <v>2.4075000000000002</v>
      </c>
      <c r="E49" s="29">
        <f t="shared" si="3"/>
        <v>133.47103724438259</v>
      </c>
      <c r="F49" s="29">
        <f t="shared" si="7"/>
        <v>7.4150576246879325</v>
      </c>
      <c r="G49" s="29">
        <f t="shared" si="13"/>
        <v>9.9176395730201108</v>
      </c>
      <c r="H49" s="17">
        <f t="shared" si="14"/>
        <v>178.51751231436174</v>
      </c>
      <c r="I49" s="29">
        <f t="shared" si="8"/>
        <v>2.2250485660981263</v>
      </c>
      <c r="J49" s="29">
        <f t="shared" si="15"/>
        <v>13.949340071223965</v>
      </c>
      <c r="K49" s="32">
        <f>IF((D48+L48+M48-AL48)/($C$21+$C$22)&gt;$C$8,$C$8,(D48+L48+M48-AL48)/($C$21+$C$22))</f>
        <v>1328.3530277522593</v>
      </c>
      <c r="L49" s="97">
        <f t="shared" si="1"/>
        <v>4.0103914929392062</v>
      </c>
      <c r="M49" s="96">
        <f t="shared" si="2"/>
        <v>15.640514392627239</v>
      </c>
      <c r="N49" s="98">
        <f t="shared" si="9"/>
        <v>1.7671458676442586</v>
      </c>
      <c r="O49" s="100">
        <f t="shared" si="4"/>
        <v>0</v>
      </c>
      <c r="P49" s="104">
        <f>V49*$C$22</f>
        <v>1.8</v>
      </c>
      <c r="Q49" s="102">
        <f t="shared" si="16"/>
        <v>0</v>
      </c>
      <c r="R49" s="106">
        <f>K49-U49</f>
        <v>1328.3530277522593</v>
      </c>
      <c r="S49" s="106">
        <f>IF(K49-H48&lt;0,0,K49-H48)</f>
        <v>1159.7531550109177</v>
      </c>
      <c r="T49" s="106">
        <f t="shared" si="5"/>
        <v>100</v>
      </c>
      <c r="U49" s="107">
        <f>IF(S49&gt;0,0,IF(U48+(F49-AL49/$C$23)*$C$22/($C$21+$C$22)&gt;$C$8,$C$8,IF(V49=$C$8,U48+(F49-AL49/$C$23)*$C$22/$C$21,U48+(F49-AL49/$C$23)*$C$22/($C$21+$C$22))))</f>
        <v>0</v>
      </c>
      <c r="V49" s="107">
        <f>IF(S49=0,IF(V48+(F49-AL49/$C$23)*$C$22/($C$21+$C$22)&gt;$C$8,$C$8,V48+(F49-AL49/$C$23)*$C$22/($C$21+$C$22)),E49)</f>
        <v>133.47103724438259</v>
      </c>
      <c r="W49" s="203">
        <f>IF(S49&gt;0,0,IF(W48+AL49/$C$23&gt;$F$23,$F$23,W48+AL49/$C$23))</f>
        <v>0</v>
      </c>
      <c r="X49" s="105">
        <f>IF(R49=0,"-",IF(U49=0,FORECAST($C$8,Инклинометрия!$B$2:$B$152,Инклинометрия!$A$2:$A$152),FORECAST(R49,Инклинометрия!$B$2:$B$152,Инклинометрия!$A$2:$A$152)))</f>
        <v>1330</v>
      </c>
      <c r="Y49" s="105">
        <f>IF(R49=0,"-",IF(U49=0,FORECAST($C$8-R49,Инклинометрия!$B$2:$B$152,Инклинометрия!$A$2:$A$152),0))</f>
        <v>68.064623635353641</v>
      </c>
      <c r="Z49" s="105">
        <f>IF(S49=0,"-",FORECAST($C$8,Инклинометрия!$B$2:$B$152,Инклинометрия!$A$2:$A$152))</f>
        <v>1330</v>
      </c>
      <c r="AA49" s="105">
        <f>IF(S49=0,"-",FORECAST($C$8-S49,Инклинометрия!$B$2:$B$152,Инклинометрия!$A$2:$A$152))</f>
        <v>228.2345027396282</v>
      </c>
      <c r="AB49" s="105">
        <f>IF(T49=0,"-",FORECAST($C$6,Инклинометрия!$B$2:$B$152,Инклинометрия!$A$2:$A$152))</f>
        <v>1425</v>
      </c>
      <c r="AC49" s="105">
        <f>IF(R49=0,FORECAST($C$6-T49,Инклинометрия!$B$2:$B$152,Инклинометрия!$A$2:$A$152),FORECAST($C$8,Инклинометрия!$B$2:$B$152,Инклинометрия!$A$2:$A$152))</f>
        <v>1330</v>
      </c>
      <c r="AD49" s="107" t="str">
        <f>IF(U49=0,"-",FORECAST($C$8,Инклинометрия!$B$2:$B$152,Инклинометрия!$A$2:$A$152))</f>
        <v>-</v>
      </c>
      <c r="AE49" s="107" t="str">
        <f>IF(U49=0,"-",FORECAST($C$8-U49,Инклинометрия!$B$2:$B$152,Инклинометрия!$A$2:$A$152))</f>
        <v>-</v>
      </c>
      <c r="AF49" s="107">
        <f>FORECAST($C$8-S49,Инклинометрия!$B$2:$B$152,Инклинометрия!$A$2:$A$152)</f>
        <v>228.2345027396282</v>
      </c>
      <c r="AG49" s="107">
        <f>FORECAST($C$8-(S49+V49),Инклинометрия!$B$2:$B$152,Инклинометрия!$A$2:$A$152)</f>
        <v>101.43701735746471</v>
      </c>
      <c r="AH49" s="107" t="str">
        <f>IF(W49=0,"-",FORECAST($C$8+W49,Инклинометрия!$B$2:$B$152,Инклинометрия!$A$2:$A$152))</f>
        <v>-</v>
      </c>
      <c r="AI49" s="107" t="str">
        <f>IF(W49=0,"-",FORECAST($C$8,Инклинометрия!$B$2:$B$152,Инклинометрия!$A$2:$A$152))</f>
        <v>-</v>
      </c>
      <c r="AK49" s="122">
        <f>2*PI()*$C$5*(AT48-AT47)/(LN(AN48/$I$9)*$I$8/$I$7+LN($I$10/AN48)*$I$8/$I$7)</f>
        <v>5.0877621978803084E-5</v>
      </c>
      <c r="AL49" s="208">
        <f>AK49*(B49-B48)</f>
        <v>5.0877621978803083E-4</v>
      </c>
      <c r="AM49" s="23">
        <f t="shared" si="18"/>
        <v>8.7669640448591792E-3</v>
      </c>
      <c r="AN49" s="26">
        <f>AN48+AK49*(B49-B48)/(2*PI()*$C$5*AN48*$I$11)</f>
        <v>0.106761445485006</v>
      </c>
      <c r="AO49" s="87">
        <f t="shared" si="10"/>
        <v>101325</v>
      </c>
      <c r="AP49" s="87">
        <f>IF(R49+U49&lt;$C$8,0,32*$G$13/$C$12^2*($I$8*R49+$I$6*U49)+32*$G$14/($C$14^2-$C$13^2)*($I$8*S49+$I$6*V49))</f>
        <v>0</v>
      </c>
      <c r="AQ49" s="66">
        <f>R49*$C$11*$C$9+U49*$C$11*$C$10</f>
        <v>10424914.561799731</v>
      </c>
      <c r="AR49" s="66">
        <f>S49*$C$11*$C$9+V49*$C$11*$C$10</f>
        <v>10502748.197168794</v>
      </c>
      <c r="AS49" s="87">
        <f>$C$11*(T49*$C$9+W49*$C$10)</f>
        <v>784800</v>
      </c>
      <c r="AT49" s="45">
        <f t="shared" si="6"/>
        <v>11388873.197168794</v>
      </c>
      <c r="AU49" s="75"/>
    </row>
    <row r="50" spans="2:47" ht="15" thickBot="1" x14ac:dyDescent="0.35">
      <c r="B50" s="41">
        <f t="shared" si="11"/>
        <v>190</v>
      </c>
      <c r="C50" s="8">
        <f t="shared" si="12"/>
        <v>1.9000000000000001</v>
      </c>
      <c r="D50" s="73">
        <f t="shared" si="0"/>
        <v>2.5412500000000002</v>
      </c>
      <c r="E50" s="29">
        <f t="shared" si="3"/>
        <v>140.88609486907052</v>
      </c>
      <c r="F50" s="29">
        <f t="shared" si="7"/>
        <v>7.4150576246879325</v>
      </c>
      <c r="G50" s="29">
        <f t="shared" si="13"/>
        <v>9.9176395730201108</v>
      </c>
      <c r="H50" s="17">
        <f t="shared" si="14"/>
        <v>188.43515188738183</v>
      </c>
      <c r="I50" s="29">
        <f t="shared" si="8"/>
        <v>2.2250485660981263</v>
      </c>
      <c r="J50" s="29">
        <f t="shared" si="15"/>
        <v>13.949340071223965</v>
      </c>
      <c r="K50" s="32">
        <f>IF((D49+L49+M49-AL49)/($C$21+$C$22)&gt;$C$8,$C$8,(D49+L49+M49-AL49)/($C$21+$C$22))</f>
        <v>1336.4257374884417</v>
      </c>
      <c r="L50" s="97">
        <f t="shared" si="1"/>
        <v>4.0347635730824907</v>
      </c>
      <c r="M50" s="96">
        <f t="shared" si="2"/>
        <v>15.615633536264165</v>
      </c>
      <c r="N50" s="98">
        <f t="shared" si="9"/>
        <v>1.7671458676442586</v>
      </c>
      <c r="O50" s="100">
        <f t="shared" si="4"/>
        <v>0</v>
      </c>
      <c r="P50" s="104">
        <f>V50*$C$22</f>
        <v>1.9000000000000004</v>
      </c>
      <c r="Q50" s="102">
        <f t="shared" si="16"/>
        <v>0</v>
      </c>
      <c r="R50" s="106">
        <f>K50-U50</f>
        <v>1336.4257374884417</v>
      </c>
      <c r="S50" s="106">
        <f>IF(K50-H49&lt;0,0,K50-H49)</f>
        <v>1157.9082251740799</v>
      </c>
      <c r="T50" s="106">
        <f t="shared" si="5"/>
        <v>100</v>
      </c>
      <c r="U50" s="107">
        <f>IF(S50&gt;0,0,IF(U49+(F50-AL50/$C$23)*$C$22/($C$21+$C$22)&gt;$C$8,$C$8,IF(V50=$C$8,U49+(F50-AL50/$C$23)*$C$22/$C$21,U49+(F50-AL50/$C$23)*$C$22/($C$21+$C$22))))</f>
        <v>0</v>
      </c>
      <c r="V50" s="107">
        <f>IF(S50=0,IF(V49+(F50-AL50/$C$23)*$C$22/($C$21+$C$22)&gt;$C$8,$C$8,V49+(F50-AL50/$C$23)*$C$22/($C$21+$C$22)),E50)</f>
        <v>140.88609486907052</v>
      </c>
      <c r="W50" s="203">
        <f>IF(S50&gt;0,0,IF(W49+AL50/$C$23&gt;$F$23,$F$23,W49+AL50/$C$23))</f>
        <v>0</v>
      </c>
      <c r="X50" s="105">
        <f>IF(R50=0,"-",IF(U50=0,FORECAST($C$8,Инклинометрия!$B$2:$B$152,Инклинометрия!$A$2:$A$152),FORECAST(R50,Инклинометрия!$B$2:$B$152,Инклинометрия!$A$2:$A$152)))</f>
        <v>1330</v>
      </c>
      <c r="Y50" s="105">
        <f>IF(R50=0,"-",IF(U50=0,FORECAST($C$8-R50,Инклинометрия!$B$2:$B$152,Инклинометрия!$A$2:$A$152),0))</f>
        <v>60.395549385980424</v>
      </c>
      <c r="Z50" s="105">
        <f>IF(S50=0,"-",FORECAST($C$8,Инклинометрия!$B$2:$B$152,Инклинометрия!$A$2:$A$152))</f>
        <v>1330</v>
      </c>
      <c r="AA50" s="105">
        <f>IF(S50=0,"-",FORECAST($C$8-S50,Инклинометрия!$B$2:$B$152,Инклинометрия!$A$2:$A$152))</f>
        <v>229.98718608462406</v>
      </c>
      <c r="AB50" s="105">
        <f>IF(T50=0,"-",FORECAST($C$6,Инклинометрия!$B$2:$B$152,Инклинометрия!$A$2:$A$152))</f>
        <v>1425</v>
      </c>
      <c r="AC50" s="105">
        <f>IF(R50=0,FORECAST($C$6-T50,Инклинометрия!$B$2:$B$152,Инклинометрия!$A$2:$A$152),FORECAST($C$8,Инклинометрия!$B$2:$B$152,Инклинометрия!$A$2:$A$152))</f>
        <v>1330</v>
      </c>
      <c r="AD50" s="107" t="str">
        <f>IF(U50=0,"-",FORECAST($C$8,Инклинометрия!$B$2:$B$152,Инклинометрия!$A$2:$A$152))</f>
        <v>-</v>
      </c>
      <c r="AE50" s="107" t="str">
        <f>IF(U50=0,"-",FORECAST($C$8-U50,Инклинометрия!$B$2:$B$152,Инклинометрия!$A$2:$A$152))</f>
        <v>-</v>
      </c>
      <c r="AF50" s="107">
        <f>FORECAST($C$8-S50,Инклинометрия!$B$2:$B$152,Инклинометрия!$A$2:$A$152)</f>
        <v>229.98718608462406</v>
      </c>
      <c r="AG50" s="107">
        <f>FORECAST($C$8-(S50+V50),Инклинометрия!$B$2:$B$152,Инклинометрия!$A$2:$A$152)</f>
        <v>96.145395959007033</v>
      </c>
      <c r="AH50" s="107" t="str">
        <f>IF(W50=0,"-",FORECAST($C$8+W50,Инклинометрия!$B$2:$B$152,Инклинометрия!$A$2:$A$152))</f>
        <v>-</v>
      </c>
      <c r="AI50" s="107" t="str">
        <f>IF(W50=0,"-",FORECAST($C$8,Инклинометрия!$B$2:$B$152,Инклинометрия!$A$2:$A$152))</f>
        <v>-</v>
      </c>
      <c r="AK50" s="122">
        <f>2*PI()*$C$5*(AT49-AT48)/(LN(AN49/$I$9)*$I$8/$I$7+LN($I$10/AN49)*$I$8/$I$7)</f>
        <v>5.0877621978806073E-5</v>
      </c>
      <c r="AL50" s="208">
        <f>AK50*(B50-B49)</f>
        <v>5.0877621978806075E-4</v>
      </c>
      <c r="AM50" s="23">
        <f t="shared" si="18"/>
        <v>9.2757402646472392E-3</v>
      </c>
      <c r="AN50" s="26">
        <f>AN49+AK50*(B50-B49)/(2*PI()*$C$5*AN49*$I$11)</f>
        <v>0.10714067531811206</v>
      </c>
      <c r="AO50" s="87">
        <f t="shared" si="10"/>
        <v>101325</v>
      </c>
      <c r="AP50" s="87">
        <f>IF(R50+U50&lt;$C$8,0,32*$G$13/$C$12^2*($I$8*R50+$I$6*U50)+32*$G$14/($C$14^2-$C$13^2)*($I$8*S50+$I$6*V50))</f>
        <v>0</v>
      </c>
      <c r="AQ50" s="66">
        <f>R50*$C$11*$C$9+U50*$C$11*$C$10</f>
        <v>10488269.18780929</v>
      </c>
      <c r="AR50" s="66">
        <f>S50*$C$11*$C$9+V50*$C$11*$C$10</f>
        <v>10566102.823178353</v>
      </c>
      <c r="AS50" s="87">
        <f>$C$11*(T50*$C$9+W50*$C$10)</f>
        <v>784800</v>
      </c>
      <c r="AT50" s="45">
        <f t="shared" si="6"/>
        <v>11452227.823178353</v>
      </c>
      <c r="AU50" s="75"/>
    </row>
    <row r="51" spans="2:47" ht="15" thickBot="1" x14ac:dyDescent="0.35">
      <c r="B51" s="41">
        <f t="shared" si="11"/>
        <v>200</v>
      </c>
      <c r="C51" s="8">
        <f t="shared" si="12"/>
        <v>2</v>
      </c>
      <c r="D51" s="73">
        <f t="shared" si="0"/>
        <v>2.6749999999999998</v>
      </c>
      <c r="E51" s="29">
        <f t="shared" si="3"/>
        <v>148.30115249375842</v>
      </c>
      <c r="F51" s="29">
        <f t="shared" si="7"/>
        <v>7.4150576246879041</v>
      </c>
      <c r="G51" s="29">
        <f t="shared" si="13"/>
        <v>9.9176395730200717</v>
      </c>
      <c r="H51" s="17">
        <f t="shared" si="14"/>
        <v>198.3527914604019</v>
      </c>
      <c r="I51" s="29">
        <f t="shared" si="8"/>
        <v>2.2250485660981263</v>
      </c>
      <c r="J51" s="29">
        <f t="shared" si="15"/>
        <v>13.949340071223936</v>
      </c>
      <c r="K51" s="32">
        <f>IF((D50+L50+M50-AL50)/($C$21+$C$22)&gt;$C$8,$C$8,(D50+L50+M50-AL50)/($C$21+$C$22))</f>
        <v>1344.4984472246238</v>
      </c>
      <c r="L51" s="97">
        <f t="shared" si="1"/>
        <v>4.0591356532257752</v>
      </c>
      <c r="M51" s="96">
        <f t="shared" si="2"/>
        <v>15.590752679901088</v>
      </c>
      <c r="N51" s="98">
        <f t="shared" si="9"/>
        <v>1.7671458676442586</v>
      </c>
      <c r="O51" s="100">
        <f t="shared" si="4"/>
        <v>0</v>
      </c>
      <c r="P51" s="104">
        <f>V51*$C$22</f>
        <v>2</v>
      </c>
      <c r="Q51" s="102">
        <f t="shared" si="16"/>
        <v>0</v>
      </c>
      <c r="R51" s="106">
        <f>K51-U51</f>
        <v>1344.4984472246238</v>
      </c>
      <c r="S51" s="106">
        <f>IF(K51-H50&lt;0,0,K51-H50)</f>
        <v>1156.0632953372419</v>
      </c>
      <c r="T51" s="106">
        <f t="shared" si="5"/>
        <v>100</v>
      </c>
      <c r="U51" s="107">
        <f>IF(S51&gt;0,0,IF(U50+(F51-AL51/$C$23)*$C$22/($C$21+$C$22)&gt;$C$8,$C$8,IF(V51=$C$8,U50+(F51-AL51/$C$23)*$C$22/$C$21,U50+(F51-AL51/$C$23)*$C$22/($C$21+$C$22))))</f>
        <v>0</v>
      </c>
      <c r="V51" s="107">
        <f>IF(S51=0,IF(V50+(F51-AL51/$C$23)*$C$22/($C$21+$C$22)&gt;$C$8,$C$8,V50+(F51-AL51/$C$23)*$C$22/($C$21+$C$22)),E51)</f>
        <v>148.30115249375842</v>
      </c>
      <c r="W51" s="203">
        <f>IF(S51&gt;0,0,IF(W50+AL51/$C$23&gt;$F$23,$F$23,W50+AL51/$C$23))</f>
        <v>0</v>
      </c>
      <c r="X51" s="105">
        <f>IF(R51=0,"-",IF(U51=0,FORECAST($C$8,Инклинометрия!$B$2:$B$152,Инклинометрия!$A$2:$A$152),FORECAST(R51,Инклинометрия!$B$2:$B$152,Инклинометрия!$A$2:$A$152)))</f>
        <v>1330</v>
      </c>
      <c r="Y51" s="105">
        <f>IF(R51=0,"-",IF(U51=0,FORECAST($C$8-R51,Инклинометрия!$B$2:$B$152,Инклинометрия!$A$2:$A$152),0))</f>
        <v>52.726475136607426</v>
      </c>
      <c r="Z51" s="105">
        <f>IF(S51=0,"-",FORECAST($C$8,Инклинометрия!$B$2:$B$152,Инклинометрия!$A$2:$A$152))</f>
        <v>1330</v>
      </c>
      <c r="AA51" s="105">
        <f>IF(S51=0,"-",FORECAST($C$8-S51,Инклинометрия!$B$2:$B$152,Инклинометрия!$A$2:$A$152))</f>
        <v>231.73986942962017</v>
      </c>
      <c r="AB51" s="105">
        <f>IF(T51=0,"-",FORECAST($C$6,Инклинометрия!$B$2:$B$152,Инклинометрия!$A$2:$A$152))</f>
        <v>1425</v>
      </c>
      <c r="AC51" s="105">
        <f>IF(R51=0,FORECAST($C$6-T51,Инклинометрия!$B$2:$B$152,Инклинометрия!$A$2:$A$152),FORECAST($C$8,Инклинометрия!$B$2:$B$152,Инклинометрия!$A$2:$A$152))</f>
        <v>1330</v>
      </c>
      <c r="AD51" s="107" t="str">
        <f>IF(U51=0,"-",FORECAST($C$8,Инклинометрия!$B$2:$B$152,Инклинометрия!$A$2:$A$152))</f>
        <v>-</v>
      </c>
      <c r="AE51" s="107" t="str">
        <f>IF(U51=0,"-",FORECAST($C$8-U51,Инклинометрия!$B$2:$B$152,Инклинометрия!$A$2:$A$152))</f>
        <v>-</v>
      </c>
      <c r="AF51" s="107">
        <f>FORECAST($C$8-S51,Инклинометрия!$B$2:$B$152,Инклинометрия!$A$2:$A$152)</f>
        <v>231.73986942962017</v>
      </c>
      <c r="AG51" s="107">
        <f>FORECAST($C$8-(S51+V51),Инклинометрия!$B$2:$B$152,Инклинометрия!$A$2:$A$152)</f>
        <v>90.85377456054978</v>
      </c>
      <c r="AH51" s="107" t="str">
        <f>IF(W51=0,"-",FORECAST($C$8+W51,Инклинометрия!$B$2:$B$152,Инклинометрия!$A$2:$A$152))</f>
        <v>-</v>
      </c>
      <c r="AI51" s="107" t="str">
        <f>IF(W51=0,"-",FORECAST($C$8,Инклинометрия!$B$2:$B$152,Инклинометрия!$A$2:$A$152))</f>
        <v>-</v>
      </c>
      <c r="AK51" s="122">
        <f>2*PI()*$C$5*(AT50-AT49)/(LN(AN50/$I$9)*$I$8/$I$7+LN($I$10/AN50)*$I$8/$I$7)</f>
        <v>5.0877621978804589E-5</v>
      </c>
      <c r="AL51" s="208">
        <f>AK51*(B51-B50)</f>
        <v>5.087762197880459E-4</v>
      </c>
      <c r="AM51" s="23">
        <f t="shared" si="18"/>
        <v>9.7845164844352853E-3</v>
      </c>
      <c r="AN51" s="26">
        <f>AN50+AK51*(B51-B50)/(2*PI()*$C$5*AN50*$I$11)</f>
        <v>0.10751856284806487</v>
      </c>
      <c r="AO51" s="87">
        <f t="shared" si="10"/>
        <v>101325</v>
      </c>
      <c r="AP51" s="87">
        <f>IF(R51+U51&lt;$C$8,0,32*$G$13/$C$12^2*($I$8*R51+$I$6*U51)+32*$G$14/($C$14^2-$C$13^2)*($I$8*S51+$I$6*V51))</f>
        <v>0</v>
      </c>
      <c r="AQ51" s="66">
        <f>R51*$C$11*$C$9+U51*$C$11*$C$10</f>
        <v>10551623.813818848</v>
      </c>
      <c r="AR51" s="66">
        <f>S51*$C$11*$C$9+V51*$C$11*$C$10</f>
        <v>10629457.449187908</v>
      </c>
      <c r="AS51" s="87">
        <f>$C$11*(T51*$C$9+W51*$C$10)</f>
        <v>784800</v>
      </c>
      <c r="AT51" s="45">
        <f t="shared" si="6"/>
        <v>11515582.449187908</v>
      </c>
      <c r="AU51" s="75"/>
    </row>
    <row r="52" spans="2:47" ht="15" thickBot="1" x14ac:dyDescent="0.35">
      <c r="B52" s="41">
        <f t="shared" si="11"/>
        <v>210</v>
      </c>
      <c r="C52" s="8">
        <f t="shared" si="12"/>
        <v>2.1</v>
      </c>
      <c r="D52" s="73">
        <f t="shared" si="0"/>
        <v>2.8087499999999999</v>
      </c>
      <c r="E52" s="29">
        <f t="shared" si="3"/>
        <v>155.71621011844636</v>
      </c>
      <c r="F52" s="29">
        <f t="shared" si="7"/>
        <v>7.4150576246879325</v>
      </c>
      <c r="G52" s="29">
        <f t="shared" si="13"/>
        <v>9.9176395730201108</v>
      </c>
      <c r="H52" s="17">
        <f t="shared" si="14"/>
        <v>208.27043103342203</v>
      </c>
      <c r="I52" s="29">
        <f t="shared" si="8"/>
        <v>2.2250485660981263</v>
      </c>
      <c r="J52" s="29">
        <f t="shared" si="15"/>
        <v>13.949340071223965</v>
      </c>
      <c r="K52" s="32">
        <f>IF((D51+L51+M51-AL51)/($C$21+$C$22)&gt;$C$8,$C$8,(D51+L51+M51-AL51)/($C$21+$C$22))</f>
        <v>1352.5711569608061</v>
      </c>
      <c r="L52" s="97">
        <f t="shared" si="1"/>
        <v>4.0835077333690597</v>
      </c>
      <c r="M52" s="96">
        <f t="shared" si="2"/>
        <v>15.565871823538012</v>
      </c>
      <c r="N52" s="98">
        <f t="shared" si="9"/>
        <v>1.7671458676442586</v>
      </c>
      <c r="O52" s="100">
        <f t="shared" si="4"/>
        <v>0</v>
      </c>
      <c r="P52" s="104">
        <f>V52*$C$22</f>
        <v>2.1</v>
      </c>
      <c r="Q52" s="102">
        <f t="shared" si="16"/>
        <v>0</v>
      </c>
      <c r="R52" s="106">
        <f>K52-U52</f>
        <v>1352.5711569608061</v>
      </c>
      <c r="S52" s="106">
        <f>IF(K52-H51&lt;0,0,K52-H51)</f>
        <v>1154.2183655004042</v>
      </c>
      <c r="T52" s="106">
        <f t="shared" si="5"/>
        <v>100</v>
      </c>
      <c r="U52" s="107">
        <f>IF(S52&gt;0,0,IF(U51+(F52-AL52/$C$23)*$C$22/($C$21+$C$22)&gt;$C$8,$C$8,IF(V52=$C$8,U51+(F52-AL52/$C$23)*$C$22/$C$21,U51+(F52-AL52/$C$23)*$C$22/($C$21+$C$22))))</f>
        <v>0</v>
      </c>
      <c r="V52" s="107">
        <f>IF(S52=0,IF(V51+(F52-AL52/$C$23)*$C$22/($C$21+$C$22)&gt;$C$8,$C$8,V51+(F52-AL52/$C$23)*$C$22/($C$21+$C$22)),E52)</f>
        <v>155.71621011844636</v>
      </c>
      <c r="W52" s="203">
        <f>IF(S52&gt;0,0,IF(W51+AL52/$C$23&gt;$F$23,$F$23,W51+AL52/$C$23))</f>
        <v>0</v>
      </c>
      <c r="X52" s="105">
        <f>IF(R52=0,"-",IF(U52=0,FORECAST($C$8,Инклинометрия!$B$2:$B$152,Инклинометрия!$A$2:$A$152),FORECAST(R52,Инклинометрия!$B$2:$B$152,Инклинометрия!$A$2:$A$152)))</f>
        <v>1330</v>
      </c>
      <c r="Y52" s="105">
        <f>IF(R52=0,"-",IF(U52=0,FORECAST($C$8-R52,Инклинометрия!$B$2:$B$152,Инклинометрия!$A$2:$A$152),0))</f>
        <v>45.057400887234209</v>
      </c>
      <c r="Z52" s="105">
        <f>IF(S52=0,"-",FORECAST($C$8,Инклинометрия!$B$2:$B$152,Инклинометрия!$A$2:$A$152))</f>
        <v>1330</v>
      </c>
      <c r="AA52" s="105">
        <f>IF(S52=0,"-",FORECAST($C$8-S52,Инклинометрия!$B$2:$B$152,Инклинометрия!$A$2:$A$152))</f>
        <v>233.49255277461603</v>
      </c>
      <c r="AB52" s="105">
        <f>IF(T52=0,"-",FORECAST($C$6,Инклинометрия!$B$2:$B$152,Инклинометрия!$A$2:$A$152))</f>
        <v>1425</v>
      </c>
      <c r="AC52" s="105">
        <f>IF(R52=0,FORECAST($C$6-T52,Инклинометрия!$B$2:$B$152,Инклинометрия!$A$2:$A$152),FORECAST($C$8,Инклинометрия!$B$2:$B$152,Инклинометрия!$A$2:$A$152))</f>
        <v>1330</v>
      </c>
      <c r="AD52" s="107" t="str">
        <f>IF(U52=0,"-",FORECAST($C$8,Инклинометрия!$B$2:$B$152,Инклинометрия!$A$2:$A$152))</f>
        <v>-</v>
      </c>
      <c r="AE52" s="107" t="str">
        <f>IF(U52=0,"-",FORECAST($C$8-U52,Инклинометрия!$B$2:$B$152,Инклинометрия!$A$2:$A$152))</f>
        <v>-</v>
      </c>
      <c r="AF52" s="107">
        <f>FORECAST($C$8-S52,Инклинометрия!$B$2:$B$152,Инклинометрия!$A$2:$A$152)</f>
        <v>233.49255277461603</v>
      </c>
      <c r="AG52" s="107">
        <f>FORECAST($C$8-(S52+V52),Инклинометрия!$B$2:$B$152,Инклинометрия!$A$2:$A$152)</f>
        <v>85.562153162092088</v>
      </c>
      <c r="AH52" s="107" t="str">
        <f>IF(W52=0,"-",FORECAST($C$8+W52,Инклинометрия!$B$2:$B$152,Инклинометрия!$A$2:$A$152))</f>
        <v>-</v>
      </c>
      <c r="AI52" s="107" t="str">
        <f>IF(W52=0,"-",FORECAST($C$8,Инклинометрия!$B$2:$B$152,Инклинометрия!$A$2:$A$152))</f>
        <v>-</v>
      </c>
      <c r="AK52" s="122">
        <f>2*PI()*$C$5*(AT51-AT50)/(LN(AN51/$I$9)*$I$8/$I$7+LN($I$10/AN51)*$I$8/$I$7)</f>
        <v>5.0877621978801587E-5</v>
      </c>
      <c r="AL52" s="208">
        <f>AK52*(B52-B51)</f>
        <v>5.0877621978801587E-4</v>
      </c>
      <c r="AM52" s="23">
        <f t="shared" si="18"/>
        <v>1.0293292704223302E-2</v>
      </c>
      <c r="AN52" s="26">
        <f>AN51+AK52*(B52-B51)/(2*PI()*$C$5*AN51*$I$11)</f>
        <v>0.10789512224470271</v>
      </c>
      <c r="AO52" s="87">
        <f t="shared" si="10"/>
        <v>101325</v>
      </c>
      <c r="AP52" s="87">
        <f>IF(R52+U52&lt;$C$8,0,32*$G$13/$C$12^2*($I$8*R52+$I$6*U52)+32*$G$14/($C$14^2-$C$13^2)*($I$8*S52+$I$6*V52))</f>
        <v>0</v>
      </c>
      <c r="AQ52" s="66">
        <f>R52*$C$11*$C$9+U52*$C$11*$C$10</f>
        <v>10614978.439828407</v>
      </c>
      <c r="AR52" s="66">
        <f>S52*$C$11*$C$9+V52*$C$11*$C$10</f>
        <v>10692812.075197468</v>
      </c>
      <c r="AS52" s="87">
        <f>$C$11*(T52*$C$9+W52*$C$10)</f>
        <v>784800</v>
      </c>
      <c r="AT52" s="45">
        <f t="shared" si="6"/>
        <v>11578937.075197468</v>
      </c>
      <c r="AU52" s="75"/>
    </row>
    <row r="53" spans="2:47" ht="15" thickBot="1" x14ac:dyDescent="0.35">
      <c r="B53" s="41">
        <f t="shared" si="11"/>
        <v>220</v>
      </c>
      <c r="C53" s="8">
        <f t="shared" si="12"/>
        <v>2.2000000000000002</v>
      </c>
      <c r="D53" s="73">
        <f t="shared" si="0"/>
        <v>2.9424999999999999</v>
      </c>
      <c r="E53" s="29">
        <f t="shared" si="3"/>
        <v>163.13126774313426</v>
      </c>
      <c r="F53" s="29">
        <f t="shared" si="7"/>
        <v>7.4150576246879041</v>
      </c>
      <c r="G53" s="29">
        <f t="shared" si="13"/>
        <v>9.9176395730200717</v>
      </c>
      <c r="H53" s="17">
        <f t="shared" si="14"/>
        <v>218.1880706064421</v>
      </c>
      <c r="I53" s="29">
        <f t="shared" si="8"/>
        <v>2.2250485660981263</v>
      </c>
      <c r="J53" s="29">
        <f t="shared" si="15"/>
        <v>13.949340071223936</v>
      </c>
      <c r="K53" s="32">
        <f>IF((D52+L52+M52-AL52)/($C$21+$C$22)&gt;$C$8,$C$8,(D52+L52+M52-AL52)/($C$21+$C$22))</f>
        <v>1360.6438666969882</v>
      </c>
      <c r="L53" s="97">
        <f t="shared" si="1"/>
        <v>4.1078798135123442</v>
      </c>
      <c r="M53" s="96">
        <f t="shared" si="2"/>
        <v>15.540990967174936</v>
      </c>
      <c r="N53" s="98">
        <f t="shared" si="9"/>
        <v>1.7671458676442586</v>
      </c>
      <c r="O53" s="100">
        <f t="shared" si="4"/>
        <v>0</v>
      </c>
      <c r="P53" s="104">
        <f>V53*$C$22</f>
        <v>2.2000000000000002</v>
      </c>
      <c r="Q53" s="102">
        <f t="shared" si="16"/>
        <v>0</v>
      </c>
      <c r="R53" s="106">
        <f>K53-U53</f>
        <v>1360.6438666969882</v>
      </c>
      <c r="S53" s="106">
        <f>IF(K53-H52&lt;0,0,K53-H52)</f>
        <v>1152.3734356635662</v>
      </c>
      <c r="T53" s="106">
        <f t="shared" si="5"/>
        <v>100</v>
      </c>
      <c r="U53" s="107">
        <f>IF(S53&gt;0,0,IF(U52+(F53-AL53/$C$23)*$C$22/($C$21+$C$22)&gt;$C$8,$C$8,IF(V53=$C$8,U52+(F53-AL53/$C$23)*$C$22/$C$21,U52+(F53-AL53/$C$23)*$C$22/($C$21+$C$22))))</f>
        <v>0</v>
      </c>
      <c r="V53" s="107">
        <f>IF(S53=0,IF(V52+(F53-AL53/$C$23)*$C$22/($C$21+$C$22)&gt;$C$8,$C$8,V52+(F53-AL53/$C$23)*$C$22/($C$21+$C$22)),E53)</f>
        <v>163.13126774313426</v>
      </c>
      <c r="W53" s="203">
        <f>IF(S53&gt;0,0,IF(W52+AL53/$C$23&gt;$F$23,$F$23,W52+AL53/$C$23))</f>
        <v>0</v>
      </c>
      <c r="X53" s="105">
        <f>IF(R53=0,"-",IF(U53=0,FORECAST($C$8,Инклинометрия!$B$2:$B$152,Инклинометрия!$A$2:$A$152),FORECAST(R53,Инклинометрия!$B$2:$B$152,Инклинометрия!$A$2:$A$152)))</f>
        <v>1330</v>
      </c>
      <c r="Y53" s="105">
        <f>IF(R53=0,"-",IF(U53=0,FORECAST($C$8-R53,Инклинометрия!$B$2:$B$152,Инклинометрия!$A$2:$A$152),0))</f>
        <v>37.388326637861212</v>
      </c>
      <c r="Z53" s="105">
        <f>IF(S53=0,"-",FORECAST($C$8,Инклинометрия!$B$2:$B$152,Инклинометрия!$A$2:$A$152))</f>
        <v>1330</v>
      </c>
      <c r="AA53" s="105">
        <f>IF(S53=0,"-",FORECAST($C$8-S53,Инклинометрия!$B$2:$B$152,Инклинометрия!$A$2:$A$152))</f>
        <v>235.24523611961212</v>
      </c>
      <c r="AB53" s="105">
        <f>IF(T53=0,"-",FORECAST($C$6,Инклинометрия!$B$2:$B$152,Инклинометрия!$A$2:$A$152))</f>
        <v>1425</v>
      </c>
      <c r="AC53" s="105">
        <f>IF(R53=0,FORECAST($C$6-T53,Инклинометрия!$B$2:$B$152,Инклинометрия!$A$2:$A$152),FORECAST($C$8,Инклинометрия!$B$2:$B$152,Инклинометрия!$A$2:$A$152))</f>
        <v>1330</v>
      </c>
      <c r="AD53" s="107" t="str">
        <f>IF(U53=0,"-",FORECAST($C$8,Инклинометрия!$B$2:$B$152,Инклинометрия!$A$2:$A$152))</f>
        <v>-</v>
      </c>
      <c r="AE53" s="107" t="str">
        <f>IF(U53=0,"-",FORECAST($C$8-U53,Инклинометрия!$B$2:$B$152,Инклинометрия!$A$2:$A$152))</f>
        <v>-</v>
      </c>
      <c r="AF53" s="107">
        <f>FORECAST($C$8-S53,Инклинометрия!$B$2:$B$152,Инклинометрия!$A$2:$A$152)</f>
        <v>235.24523611961212</v>
      </c>
      <c r="AG53" s="107">
        <f>FORECAST($C$8-(S53+V53),Инклинометрия!$B$2:$B$152,Инклинометрия!$A$2:$A$152)</f>
        <v>80.270531763634622</v>
      </c>
      <c r="AH53" s="107" t="str">
        <f>IF(W53=0,"-",FORECAST($C$8+W53,Инклинометрия!$B$2:$B$152,Инклинометрия!$A$2:$A$152))</f>
        <v>-</v>
      </c>
      <c r="AI53" s="107" t="str">
        <f>IF(W53=0,"-",FORECAST($C$8,Инклинометрия!$B$2:$B$152,Инклинометрия!$A$2:$A$152))</f>
        <v>-</v>
      </c>
      <c r="AK53" s="122">
        <f>2*PI()*$C$5*(AT52-AT51)/(LN(AN52/$I$9)*$I$8/$I$7+LN($I$10/AN52)*$I$8/$I$7)</f>
        <v>5.0877621978804589E-5</v>
      </c>
      <c r="AL53" s="208">
        <f>AK53*(B53-B52)</f>
        <v>5.087762197880459E-4</v>
      </c>
      <c r="AM53" s="23">
        <f t="shared" si="18"/>
        <v>1.0802068924011348E-2</v>
      </c>
      <c r="AN53" s="26">
        <f>AN52+AK53*(B53-B52)/(2*PI()*$C$5*AN52*$I$11)</f>
        <v>0.10827036743013023</v>
      </c>
      <c r="AO53" s="87">
        <f t="shared" si="10"/>
        <v>101325</v>
      </c>
      <c r="AP53" s="87">
        <f>IF(R53+U53&lt;$C$8,0,32*$G$13/$C$12^2*($I$8*R53+$I$6*U53)+32*$G$14/($C$14^2-$C$13^2)*($I$8*S53+$I$6*V53))</f>
        <v>0</v>
      </c>
      <c r="AQ53" s="66">
        <f>R53*$C$11*$C$9+U53*$C$11*$C$10</f>
        <v>10678333.065837964</v>
      </c>
      <c r="AR53" s="66">
        <f>S53*$C$11*$C$9+V53*$C$11*$C$10</f>
        <v>10756166.701207025</v>
      </c>
      <c r="AS53" s="87">
        <f>$C$11*(T53*$C$9+W53*$C$10)</f>
        <v>784800</v>
      </c>
      <c r="AT53" s="45">
        <f t="shared" si="6"/>
        <v>11642291.701207025</v>
      </c>
      <c r="AU53" s="75"/>
    </row>
    <row r="54" spans="2:47" ht="15" thickBot="1" x14ac:dyDescent="0.35">
      <c r="B54" s="41">
        <f t="shared" si="11"/>
        <v>230</v>
      </c>
      <c r="C54" s="8">
        <f t="shared" si="12"/>
        <v>2.3000000000000003</v>
      </c>
      <c r="D54" s="73">
        <f t="shared" si="0"/>
        <v>3.0762500000000004</v>
      </c>
      <c r="E54" s="29">
        <f t="shared" si="3"/>
        <v>170.54632536782219</v>
      </c>
      <c r="F54" s="29">
        <f t="shared" si="7"/>
        <v>7.4150576246879325</v>
      </c>
      <c r="G54" s="29">
        <f t="shared" si="13"/>
        <v>9.9176395730201108</v>
      </c>
      <c r="H54" s="17">
        <f t="shared" si="14"/>
        <v>228.10571017946222</v>
      </c>
      <c r="I54" s="29">
        <f t="shared" si="8"/>
        <v>2.2250485660981263</v>
      </c>
      <c r="J54" s="29">
        <f t="shared" si="15"/>
        <v>13.949340071223965</v>
      </c>
      <c r="K54" s="32">
        <f>IF((D53+L53+M53-AL53)/($C$21+$C$22)&gt;$C$8,$C$8,(D53+L53+M53-AL53)/($C$21+$C$22))</f>
        <v>1368.7165764331705</v>
      </c>
      <c r="L54" s="97">
        <f t="shared" si="1"/>
        <v>4.1322518936556287</v>
      </c>
      <c r="M54" s="96">
        <f t="shared" si="2"/>
        <v>15.516110110811864</v>
      </c>
      <c r="N54" s="98">
        <f t="shared" si="9"/>
        <v>1.7671458676442586</v>
      </c>
      <c r="O54" s="100">
        <f t="shared" si="4"/>
        <v>0</v>
      </c>
      <c r="P54" s="104">
        <f>V54*$C$22</f>
        <v>2.3000000000000003</v>
      </c>
      <c r="Q54" s="102">
        <f t="shared" si="16"/>
        <v>0</v>
      </c>
      <c r="R54" s="106">
        <f>K54-U54</f>
        <v>1368.7165764331705</v>
      </c>
      <c r="S54" s="106">
        <f>IF(K54-H53&lt;0,0,K54-H53)</f>
        <v>1150.5285058267284</v>
      </c>
      <c r="T54" s="106">
        <f t="shared" si="5"/>
        <v>100</v>
      </c>
      <c r="U54" s="107">
        <f>IF(S54&gt;0,0,IF(U53+(F54-AL54/$C$23)*$C$22/($C$21+$C$22)&gt;$C$8,$C$8,IF(V54=$C$8,U53+(F54-AL54/$C$23)*$C$22/$C$21,U53+(F54-AL54/$C$23)*$C$22/($C$21+$C$22))))</f>
        <v>0</v>
      </c>
      <c r="V54" s="107">
        <f>IF(S54=0,IF(V53+(F54-AL54/$C$23)*$C$22/($C$21+$C$22)&gt;$C$8,$C$8,V53+(F54-AL54/$C$23)*$C$22/($C$21+$C$22)),E54)</f>
        <v>170.54632536782219</v>
      </c>
      <c r="W54" s="203">
        <f>IF(S54&gt;0,0,IF(W53+AL54/$C$23&gt;$F$23,$F$23,W53+AL54/$C$23))</f>
        <v>0</v>
      </c>
      <c r="X54" s="105">
        <f>IF(R54=0,"-",IF(U54=0,FORECAST($C$8,Инклинометрия!$B$2:$B$152,Инклинометрия!$A$2:$A$152),FORECAST(R54,Инклинометрия!$B$2:$B$152,Инклинометрия!$A$2:$A$152)))</f>
        <v>1330</v>
      </c>
      <c r="Y54" s="105">
        <f>IF(R54=0,"-",IF(U54=0,FORECAST($C$8-R54,Инклинометрия!$B$2:$B$152,Инклинометрия!$A$2:$A$152),0))</f>
        <v>29.719252388487995</v>
      </c>
      <c r="Z54" s="105">
        <f>IF(S54=0,"-",FORECAST($C$8,Инклинометрия!$B$2:$B$152,Инклинометрия!$A$2:$A$152))</f>
        <v>1330</v>
      </c>
      <c r="AA54" s="105">
        <f>IF(S54=0,"-",FORECAST($C$8-S54,Инклинометрия!$B$2:$B$152,Инклинометрия!$A$2:$A$152))</f>
        <v>236.997919464608</v>
      </c>
      <c r="AB54" s="105">
        <f>IF(T54=0,"-",FORECAST($C$6,Инклинометрия!$B$2:$B$152,Инклинометрия!$A$2:$A$152))</f>
        <v>1425</v>
      </c>
      <c r="AC54" s="105">
        <f>IF(R54=0,FORECAST($C$6-T54,Инклинометрия!$B$2:$B$152,Инклинометрия!$A$2:$A$152),FORECAST($C$8,Инклинометрия!$B$2:$B$152,Инклинометрия!$A$2:$A$152))</f>
        <v>1330</v>
      </c>
      <c r="AD54" s="107" t="str">
        <f>IF(U54=0,"-",FORECAST($C$8,Инклинометрия!$B$2:$B$152,Инклинометрия!$A$2:$A$152))</f>
        <v>-</v>
      </c>
      <c r="AE54" s="107" t="str">
        <f>IF(U54=0,"-",FORECAST($C$8-U54,Инклинометрия!$B$2:$B$152,Инклинометрия!$A$2:$A$152))</f>
        <v>-</v>
      </c>
      <c r="AF54" s="107">
        <f>FORECAST($C$8-S54,Инклинометрия!$B$2:$B$152,Инклинометрия!$A$2:$A$152)</f>
        <v>236.997919464608</v>
      </c>
      <c r="AG54" s="107">
        <f>FORECAST($C$8-(S54+V54),Инклинометрия!$B$2:$B$152,Инклинометрия!$A$2:$A$152)</f>
        <v>74.97891036517693</v>
      </c>
      <c r="AH54" s="107" t="str">
        <f>IF(W54=0,"-",FORECAST($C$8+W54,Инклинометрия!$B$2:$B$152,Инклинометрия!$A$2:$A$152))</f>
        <v>-</v>
      </c>
      <c r="AI54" s="107" t="str">
        <f>IF(W54=0,"-",FORECAST($C$8,Инклинометрия!$B$2:$B$152,Инклинометрия!$A$2:$A$152))</f>
        <v>-</v>
      </c>
      <c r="AK54" s="122">
        <f>2*PI()*$C$5*(AT53-AT52)/(LN(AN53/$I$9)*$I$8/$I$7+LN($I$10/AN53)*$I$8/$I$7)</f>
        <v>5.0877621978803091E-5</v>
      </c>
      <c r="AL54" s="208">
        <f>AK54*(B54-B53)</f>
        <v>5.0877621978803094E-4</v>
      </c>
      <c r="AM54" s="23">
        <f t="shared" si="18"/>
        <v>1.1310845143799379E-2</v>
      </c>
      <c r="AN54" s="26">
        <f>AN53+AK54*(B54-B53)/(2*PI()*$C$5*AN53*$I$11)</f>
        <v>0.1086443120847428</v>
      </c>
      <c r="AO54" s="87">
        <f t="shared" si="10"/>
        <v>101325</v>
      </c>
      <c r="AP54" s="87">
        <f>IF(R54+U54&lt;$C$8,0,32*$G$13/$C$12^2*($I$8*R54+$I$6*U54)+32*$G$14/($C$14^2-$C$13^2)*($I$8*S54+$I$6*V54))</f>
        <v>0</v>
      </c>
      <c r="AQ54" s="66">
        <f>R54*$C$11*$C$9+U54*$C$11*$C$10</f>
        <v>10741687.691847524</v>
      </c>
      <c r="AR54" s="66">
        <f>S54*$C$11*$C$9+V54*$C$11*$C$10</f>
        <v>10819521.327216584</v>
      </c>
      <c r="AS54" s="87">
        <f>$C$11*(T54*$C$9+W54*$C$10)</f>
        <v>784800</v>
      </c>
      <c r="AT54" s="45">
        <f t="shared" si="6"/>
        <v>11705646.327216584</v>
      </c>
      <c r="AU54" s="75"/>
    </row>
    <row r="55" spans="2:47" ht="15" thickBot="1" x14ac:dyDescent="0.35">
      <c r="B55" s="41">
        <f t="shared" si="11"/>
        <v>240</v>
      </c>
      <c r="C55" s="8">
        <f t="shared" si="12"/>
        <v>2.4</v>
      </c>
      <c r="D55" s="73">
        <f t="shared" si="0"/>
        <v>3.21</v>
      </c>
      <c r="E55" s="29">
        <f t="shared" si="3"/>
        <v>177.9613829925101</v>
      </c>
      <c r="F55" s="29">
        <f t="shared" si="7"/>
        <v>7.4150576246879041</v>
      </c>
      <c r="G55" s="29">
        <f t="shared" si="13"/>
        <v>9.9176395730200717</v>
      </c>
      <c r="H55" s="17">
        <f t="shared" si="14"/>
        <v>238.02334975248229</v>
      </c>
      <c r="I55" s="29">
        <f t="shared" si="8"/>
        <v>2.2250485660981263</v>
      </c>
      <c r="J55" s="29">
        <f t="shared" si="15"/>
        <v>13.949340071223936</v>
      </c>
      <c r="K55" s="32">
        <f>IF((D54+L54+M54-AL54)/($C$21+$C$22)&gt;$C$8,$C$8,(D54+L54+M54-AL54)/($C$21+$C$22))</f>
        <v>1376.7892861693531</v>
      </c>
      <c r="L55" s="97">
        <f t="shared" si="1"/>
        <v>4.1566239737989141</v>
      </c>
      <c r="M55" s="96">
        <f t="shared" si="2"/>
        <v>15.491229254448793</v>
      </c>
      <c r="N55" s="98">
        <f t="shared" si="9"/>
        <v>1.7671458676442586</v>
      </c>
      <c r="O55" s="100">
        <f t="shared" si="4"/>
        <v>0</v>
      </c>
      <c r="P55" s="104">
        <f>V55*$C$22</f>
        <v>2.4</v>
      </c>
      <c r="Q55" s="102">
        <f t="shared" si="16"/>
        <v>0</v>
      </c>
      <c r="R55" s="106">
        <f>K55-U55</f>
        <v>1376.7892861693531</v>
      </c>
      <c r="S55" s="106">
        <f>IF(K55-H54&lt;0,0,K55-H54)</f>
        <v>1148.6835759898909</v>
      </c>
      <c r="T55" s="106">
        <f t="shared" si="5"/>
        <v>100</v>
      </c>
      <c r="U55" s="107">
        <f>IF(S55&gt;0,0,IF(U54+(F55-AL55/$C$23)*$C$22/($C$21+$C$22)&gt;$C$8,$C$8,IF(V55=$C$8,U54+(F55-AL55/$C$23)*$C$22/$C$21,U54+(F55-AL55/$C$23)*$C$22/($C$21+$C$22))))</f>
        <v>0</v>
      </c>
      <c r="V55" s="107">
        <f>IF(S55=0,IF(V54+(F55-AL55/$C$23)*$C$22/($C$21+$C$22)&gt;$C$8,$C$8,V54+(F55-AL55/$C$23)*$C$22/($C$21+$C$22)),E55)</f>
        <v>177.9613829925101</v>
      </c>
      <c r="W55" s="203">
        <f>IF(S55&gt;0,0,IF(W54+AL55/$C$23&gt;$F$23,$F$23,W54+AL55/$C$23))</f>
        <v>0</v>
      </c>
      <c r="X55" s="105">
        <f>IF(R55=0,"-",IF(U55=0,FORECAST($C$8,Инклинометрия!$B$2:$B$152,Инклинометрия!$A$2:$A$152),FORECAST(R55,Инклинометрия!$B$2:$B$152,Инклинометрия!$A$2:$A$152)))</f>
        <v>1330</v>
      </c>
      <c r="Y55" s="105">
        <f>IF(R55=0,"-",IF(U55=0,FORECAST($C$8-R55,Инклинометрия!$B$2:$B$152,Инклинометрия!$A$2:$A$152),0))</f>
        <v>22.050178139114564</v>
      </c>
      <c r="Z55" s="105">
        <f>IF(S55=0,"-",FORECAST($C$8,Инклинометрия!$B$2:$B$152,Инклинометрия!$A$2:$A$152))</f>
        <v>1330</v>
      </c>
      <c r="AA55" s="105">
        <f>IF(S55=0,"-",FORECAST($C$8-S55,Инклинометрия!$B$2:$B$152,Инклинометрия!$A$2:$A$152))</f>
        <v>238.75060280960366</v>
      </c>
      <c r="AB55" s="105">
        <f>IF(T55=0,"-",FORECAST($C$6,Инклинометрия!$B$2:$B$152,Инклинометрия!$A$2:$A$152))</f>
        <v>1425</v>
      </c>
      <c r="AC55" s="105">
        <f>IF(R55=0,FORECAST($C$6-T55,Инклинометрия!$B$2:$B$152,Инклинометрия!$A$2:$A$152),FORECAST($C$8,Инклинометрия!$B$2:$B$152,Инклинометрия!$A$2:$A$152))</f>
        <v>1330</v>
      </c>
      <c r="AD55" s="107" t="str">
        <f>IF(U55=0,"-",FORECAST($C$8,Инклинометрия!$B$2:$B$152,Инклинометрия!$A$2:$A$152))</f>
        <v>-</v>
      </c>
      <c r="AE55" s="107" t="str">
        <f>IF(U55=0,"-",FORECAST($C$8-U55,Инклинометрия!$B$2:$B$152,Инклинометрия!$A$2:$A$152))</f>
        <v>-</v>
      </c>
      <c r="AF55" s="107">
        <f>FORECAST($C$8-S55,Инклинометрия!$B$2:$B$152,Инклинометрия!$A$2:$A$152)</f>
        <v>238.75060280960366</v>
      </c>
      <c r="AG55" s="107">
        <f>FORECAST($C$8-(S55+V55),Инклинометрия!$B$2:$B$152,Инклинометрия!$A$2:$A$152)</f>
        <v>69.687288966719024</v>
      </c>
      <c r="AH55" s="107" t="str">
        <f>IF(W55=0,"-",FORECAST($C$8+W55,Инклинометрия!$B$2:$B$152,Инклинометрия!$A$2:$A$152))</f>
        <v>-</v>
      </c>
      <c r="AI55" s="107" t="str">
        <f>IF(W55=0,"-",FORECAST($C$8,Инклинометрия!$B$2:$B$152,Инклинометрия!$A$2:$A$152))</f>
        <v>-</v>
      </c>
      <c r="AK55" s="122">
        <f>2*PI()*$C$5*(AT54-AT53)/(LN(AN54/$I$9)*$I$8/$I$7+LN($I$10/AN54)*$I$8/$I$7)</f>
        <v>5.0877621978804589E-5</v>
      </c>
      <c r="AL55" s="208">
        <f>AK55*(B55-B54)</f>
        <v>5.087762197880459E-4</v>
      </c>
      <c r="AM55" s="23">
        <f t="shared" si="18"/>
        <v>1.1819621363587425E-2</v>
      </c>
      <c r="AN55" s="26">
        <f>AN54+AK55*(B55-B54)/(2*PI()*$C$5*AN54*$I$11)</f>
        <v>0.10901696965306408</v>
      </c>
      <c r="AO55" s="87">
        <f t="shared" si="10"/>
        <v>101325</v>
      </c>
      <c r="AP55" s="87">
        <f>IF(R55+U55&lt;$C$8,0,32*$G$13/$C$12^2*($I$8*R55+$I$6*U55)+32*$G$14/($C$14^2-$C$13^2)*($I$8*S55+$I$6*V55))</f>
        <v>0</v>
      </c>
      <c r="AQ55" s="66">
        <f>R55*$C$11*$C$9+U55*$C$11*$C$10</f>
        <v>10805042.317857085</v>
      </c>
      <c r="AR55" s="66">
        <f>S55*$C$11*$C$9+V55*$C$11*$C$10</f>
        <v>10882875.953226145</v>
      </c>
      <c r="AS55" s="87">
        <f>$C$11*(T55*$C$9+W55*$C$10)</f>
        <v>784800</v>
      </c>
      <c r="AT55" s="45">
        <f t="shared" si="6"/>
        <v>11769000.953226145</v>
      </c>
      <c r="AU55" s="75"/>
    </row>
    <row r="56" spans="2:47" ht="15" thickBot="1" x14ac:dyDescent="0.35">
      <c r="B56" s="41">
        <f t="shared" si="11"/>
        <v>250</v>
      </c>
      <c r="C56" s="8">
        <f t="shared" si="12"/>
        <v>2.5</v>
      </c>
      <c r="D56" s="73">
        <f t="shared" si="0"/>
        <v>3.34375</v>
      </c>
      <c r="E56" s="29">
        <f t="shared" si="3"/>
        <v>185.37644061719803</v>
      </c>
      <c r="F56" s="29">
        <f t="shared" si="7"/>
        <v>7.4150576246879325</v>
      </c>
      <c r="G56" s="29">
        <f t="shared" si="13"/>
        <v>9.9176395730201108</v>
      </c>
      <c r="H56" s="17">
        <f t="shared" si="14"/>
        <v>247.94098932550241</v>
      </c>
      <c r="I56" s="29">
        <f t="shared" si="8"/>
        <v>2.2250485660981263</v>
      </c>
      <c r="J56" s="29">
        <f t="shared" si="15"/>
        <v>13.949340071223965</v>
      </c>
      <c r="K56" s="32">
        <f>IF((D55+L55+M55-AL55)/($C$21+$C$22)&gt;$C$8,$C$8,(D55+L55+M55-AL55)/($C$21+$C$22))</f>
        <v>1384.8619959055352</v>
      </c>
      <c r="L56" s="97">
        <f t="shared" si="1"/>
        <v>4.1809960539421986</v>
      </c>
      <c r="M56" s="96">
        <f t="shared" si="2"/>
        <v>15.466348398085715</v>
      </c>
      <c r="N56" s="98">
        <f t="shared" si="9"/>
        <v>1.7671458676442586</v>
      </c>
      <c r="O56" s="100">
        <f t="shared" si="4"/>
        <v>0</v>
      </c>
      <c r="P56" s="104">
        <f>V56*$C$22</f>
        <v>2.5</v>
      </c>
      <c r="Q56" s="102">
        <f t="shared" si="16"/>
        <v>0</v>
      </c>
      <c r="R56" s="106">
        <f>K56-U56</f>
        <v>1384.8619959055352</v>
      </c>
      <c r="S56" s="106">
        <f>IF(K56-H55&lt;0,0,K56-H55)</f>
        <v>1146.8386461530529</v>
      </c>
      <c r="T56" s="106">
        <f t="shared" si="5"/>
        <v>100</v>
      </c>
      <c r="U56" s="107">
        <f>IF(S56&gt;0,0,IF(U55+(F56-AL56/$C$23)*$C$22/($C$21+$C$22)&gt;$C$8,$C$8,IF(V56=$C$8,U55+(F56-AL56/$C$23)*$C$22/$C$21,U55+(F56-AL56/$C$23)*$C$22/($C$21+$C$22))))</f>
        <v>0</v>
      </c>
      <c r="V56" s="107">
        <f>IF(S56=0,IF(V55+(F56-AL56/$C$23)*$C$22/($C$21+$C$22)&gt;$C$8,$C$8,V55+(F56-AL56/$C$23)*$C$22/($C$21+$C$22)),E56)</f>
        <v>185.37644061719803</v>
      </c>
      <c r="W56" s="203">
        <f>IF(S56&gt;0,0,IF(W55+AL56/$C$23&gt;$F$23,$F$23,W55+AL56/$C$23))</f>
        <v>0</v>
      </c>
      <c r="X56" s="105">
        <f>IF(R56=0,"-",IF(U56=0,FORECAST($C$8,Инклинометрия!$B$2:$B$152,Инклинометрия!$A$2:$A$152),FORECAST(R56,Инклинометрия!$B$2:$B$152,Инклинометрия!$A$2:$A$152)))</f>
        <v>1330</v>
      </c>
      <c r="Y56" s="105">
        <f>IF(R56=0,"-",IF(U56=0,FORECAST($C$8-R56,Инклинометрия!$B$2:$B$152,Инклинометрия!$A$2:$A$152),0))</f>
        <v>14.381103889741564</v>
      </c>
      <c r="Z56" s="105">
        <f>IF(S56=0,"-",FORECAST($C$8,Инклинометрия!$B$2:$B$152,Инклинометрия!$A$2:$A$152))</f>
        <v>1330</v>
      </c>
      <c r="AA56" s="105">
        <f>IF(S56=0,"-",FORECAST($C$8-S56,Инклинометрия!$B$2:$B$152,Инклинометрия!$A$2:$A$152))</f>
        <v>240.50328615459975</v>
      </c>
      <c r="AB56" s="105">
        <f>IF(T56=0,"-",FORECAST($C$6,Инклинометрия!$B$2:$B$152,Инклинометрия!$A$2:$A$152))</f>
        <v>1425</v>
      </c>
      <c r="AC56" s="105">
        <f>IF(R56=0,FORECAST($C$6-T56,Инклинометрия!$B$2:$B$152,Инклинометрия!$A$2:$A$152),FORECAST($C$8,Инклинометрия!$B$2:$B$152,Инклинометрия!$A$2:$A$152))</f>
        <v>1330</v>
      </c>
      <c r="AD56" s="107" t="str">
        <f>IF(U56=0,"-",FORECAST($C$8,Инклинометрия!$B$2:$B$152,Инклинометрия!$A$2:$A$152))</f>
        <v>-</v>
      </c>
      <c r="AE56" s="107" t="str">
        <f>IF(U56=0,"-",FORECAST($C$8-U56,Инклинометрия!$B$2:$B$152,Инклинометрия!$A$2:$A$152))</f>
        <v>-</v>
      </c>
      <c r="AF56" s="107">
        <f>FORECAST($C$8-S56,Инклинометрия!$B$2:$B$152,Инклинометрия!$A$2:$A$152)</f>
        <v>240.50328615459975</v>
      </c>
      <c r="AG56" s="107">
        <f>FORECAST($C$8-(S56+V56),Инклинометрия!$B$2:$B$152,Инклинометрия!$A$2:$A$152)</f>
        <v>64.395667568261558</v>
      </c>
      <c r="AH56" s="107" t="str">
        <f>IF(W56=0,"-",FORECAST($C$8+W56,Инклинометрия!$B$2:$B$152,Инклинометрия!$A$2:$A$152))</f>
        <v>-</v>
      </c>
      <c r="AI56" s="107" t="str">
        <f>IF(W56=0,"-",FORECAST($C$8,Инклинометрия!$B$2:$B$152,Инклинометрия!$A$2:$A$152))</f>
        <v>-</v>
      </c>
      <c r="AK56" s="122">
        <f>2*PI()*$C$5*(AT55-AT54)/(LN(AN55/$I$9)*$I$8/$I$7+LN($I$10/AN55)*$I$8/$I$7)</f>
        <v>5.0877621978806086E-5</v>
      </c>
      <c r="AL56" s="208">
        <f>AK56*(B56-B55)</f>
        <v>5.0877621978806086E-4</v>
      </c>
      <c r="AM56" s="23">
        <f t="shared" si="18"/>
        <v>1.2328397583375485E-2</v>
      </c>
      <c r="AN56" s="26">
        <f>AN55+AK56*(B56-B55)/(2*PI()*$C$5*AN55*$I$11)</f>
        <v>0.10938835334940315</v>
      </c>
      <c r="AO56" s="87">
        <f t="shared" si="10"/>
        <v>101325</v>
      </c>
      <c r="AP56" s="87">
        <f>IF(R56+U56&lt;$C$8,0,32*$G$13/$C$12^2*($I$8*R56+$I$6*U56)+32*$G$14/($C$14^2-$C$13^2)*($I$8*S56+$I$6*V56))</f>
        <v>0</v>
      </c>
      <c r="AQ56" s="66">
        <f>R56*$C$11*$C$9+U56*$C$11*$C$10</f>
        <v>10868396.94386664</v>
      </c>
      <c r="AR56" s="66">
        <f>S56*$C$11*$C$9+V56*$C$11*$C$10</f>
        <v>10946230.579235703</v>
      </c>
      <c r="AS56" s="87">
        <f>$C$11*(T56*$C$9+W56*$C$10)</f>
        <v>784800</v>
      </c>
      <c r="AT56" s="45">
        <f t="shared" si="6"/>
        <v>11832355.579235703</v>
      </c>
      <c r="AU56" s="75"/>
    </row>
    <row r="57" spans="2:47" ht="15" thickBot="1" x14ac:dyDescent="0.35">
      <c r="B57" s="41">
        <f t="shared" si="11"/>
        <v>260</v>
      </c>
      <c r="C57" s="8">
        <f t="shared" si="12"/>
        <v>2.6</v>
      </c>
      <c r="D57" s="73">
        <f t="shared" si="0"/>
        <v>3.4775</v>
      </c>
      <c r="E57" s="29">
        <f t="shared" si="3"/>
        <v>192.79149824188596</v>
      </c>
      <c r="F57" s="29">
        <f t="shared" si="7"/>
        <v>7.4150576246879325</v>
      </c>
      <c r="G57" s="29">
        <f t="shared" si="13"/>
        <v>9.9176395730201108</v>
      </c>
      <c r="H57" s="17">
        <f t="shared" si="14"/>
        <v>257.85862889852251</v>
      </c>
      <c r="I57" s="29">
        <f t="shared" si="8"/>
        <v>2.2250485660981263</v>
      </c>
      <c r="J57" s="29">
        <f t="shared" si="15"/>
        <v>13.949340071223965</v>
      </c>
      <c r="K57" s="32">
        <f>IF((D56+L56+M56-AL56)/($C$21+$C$22)&gt;$C$8,$C$8,(D56+L56+M56-AL56)/($C$21+$C$22))</f>
        <v>1392.9347056417175</v>
      </c>
      <c r="L57" s="97">
        <f t="shared" si="1"/>
        <v>4.2053681340854832</v>
      </c>
      <c r="M57" s="96">
        <f t="shared" si="2"/>
        <v>15.441467541722641</v>
      </c>
      <c r="N57" s="98">
        <f t="shared" si="9"/>
        <v>1.7671458676442586</v>
      </c>
      <c r="O57" s="100">
        <f t="shared" si="4"/>
        <v>0</v>
      </c>
      <c r="P57" s="104">
        <f>V57*$C$22</f>
        <v>2.6</v>
      </c>
      <c r="Q57" s="102">
        <f t="shared" si="16"/>
        <v>0</v>
      </c>
      <c r="R57" s="106">
        <f>K57-U57</f>
        <v>1392.9347056417175</v>
      </c>
      <c r="S57" s="106">
        <f>IF(K57-H56&lt;0,0,K57-H56)</f>
        <v>1144.9937163162151</v>
      </c>
      <c r="T57" s="106">
        <f t="shared" si="5"/>
        <v>100</v>
      </c>
      <c r="U57" s="107">
        <f>IF(S57&gt;0,0,IF(U56+(F57-AL57/$C$23)*$C$22/($C$21+$C$22)&gt;$C$8,$C$8,IF(V57=$C$8,U56+(F57-AL57/$C$23)*$C$22/$C$21,U56+(F57-AL57/$C$23)*$C$22/($C$21+$C$22))))</f>
        <v>0</v>
      </c>
      <c r="V57" s="107">
        <f>IF(S57=0,IF(V56+(F57-AL57/$C$23)*$C$22/($C$21+$C$22)&gt;$C$8,$C$8,V56+(F57-AL57/$C$23)*$C$22/($C$21+$C$22)),E57)</f>
        <v>192.79149824188596</v>
      </c>
      <c r="W57" s="203">
        <f>IF(S57&gt;0,0,IF(W56+AL57/$C$23&gt;$F$23,$F$23,W56+AL57/$C$23))</f>
        <v>0</v>
      </c>
      <c r="X57" s="105">
        <f>IF(R57=0,"-",IF(U57=0,FORECAST($C$8,Инклинометрия!$B$2:$B$152,Инклинометрия!$A$2:$A$152),FORECAST(R57,Инклинометрия!$B$2:$B$152,Инклинометрия!$A$2:$A$152)))</f>
        <v>1330</v>
      </c>
      <c r="Y57" s="105">
        <f>IF(R57=0,"-",IF(U57=0,FORECAST($C$8-R57,Инклинометрия!$B$2:$B$152,Инклинометрия!$A$2:$A$152),0))</f>
        <v>6.7120296403683479</v>
      </c>
      <c r="Z57" s="105">
        <f>IF(S57=0,"-",FORECAST($C$8,Инклинометрия!$B$2:$B$152,Инклинометрия!$A$2:$A$152))</f>
        <v>1330</v>
      </c>
      <c r="AA57" s="105">
        <f>IF(S57=0,"-",FORECAST($C$8-S57,Инклинометрия!$B$2:$B$152,Инклинометрия!$A$2:$A$152))</f>
        <v>242.25596949959564</v>
      </c>
      <c r="AB57" s="105">
        <f>IF(T57=0,"-",FORECAST($C$6,Инклинометрия!$B$2:$B$152,Инклинометрия!$A$2:$A$152))</f>
        <v>1425</v>
      </c>
      <c r="AC57" s="105">
        <f>IF(R57=0,FORECAST($C$6-T57,Инклинометрия!$B$2:$B$152,Инклинометрия!$A$2:$A$152),FORECAST($C$8,Инклинометрия!$B$2:$B$152,Инклинометрия!$A$2:$A$152))</f>
        <v>1330</v>
      </c>
      <c r="AD57" s="107" t="str">
        <f>IF(U57=0,"-",FORECAST($C$8,Инклинометрия!$B$2:$B$152,Инклинометрия!$A$2:$A$152))</f>
        <v>-</v>
      </c>
      <c r="AE57" s="107" t="str">
        <f>IF(U57=0,"-",FORECAST($C$8-U57,Инклинометрия!$B$2:$B$152,Инклинометрия!$A$2:$A$152))</f>
        <v>-</v>
      </c>
      <c r="AF57" s="107">
        <f>FORECAST($C$8-S57,Инклинометрия!$B$2:$B$152,Инклинометрия!$A$2:$A$152)</f>
        <v>242.25596949959564</v>
      </c>
      <c r="AG57" s="107">
        <f>FORECAST($C$8-(S57+V57),Инклинометрия!$B$2:$B$152,Инклинометрия!$A$2:$A$152)</f>
        <v>59.104046169804086</v>
      </c>
      <c r="AH57" s="107" t="str">
        <f>IF(W57=0,"-",FORECAST($C$8+W57,Инклинометрия!$B$2:$B$152,Инклинометрия!$A$2:$A$152))</f>
        <v>-</v>
      </c>
      <c r="AI57" s="107" t="str">
        <f>IF(W57=0,"-",FORECAST($C$8,Инклинометрия!$B$2:$B$152,Инклинометрия!$A$2:$A$152))</f>
        <v>-</v>
      </c>
      <c r="AK57" s="122">
        <f>2*PI()*$C$5*(AT56-AT55)/(LN(AN56/$I$9)*$I$8/$I$7+LN($I$10/AN56)*$I$8/$I$7)</f>
        <v>5.0877621978803091E-5</v>
      </c>
      <c r="AL57" s="208">
        <f>AK57*(B57-B56)</f>
        <v>5.0877621978803094E-4</v>
      </c>
      <c r="AM57" s="23">
        <f t="shared" si="18"/>
        <v>1.2837173803163515E-2</v>
      </c>
      <c r="AN57" s="26">
        <f>AN56+AK57*(B57-B56)/(2*PI()*$C$5*AN56*$I$11)</f>
        <v>0.10975847616333852</v>
      </c>
      <c r="AO57" s="87">
        <f t="shared" si="10"/>
        <v>101325</v>
      </c>
      <c r="AP57" s="87">
        <f>IF(R57+U57&lt;$C$8,0,32*$G$13/$C$12^2*($I$8*R57+$I$6*U57)+32*$G$14/($C$14^2-$C$13^2)*($I$8*S57+$I$6*V57))</f>
        <v>0</v>
      </c>
      <c r="AQ57" s="66">
        <f>R57*$C$11*$C$9+U57*$C$11*$C$10</f>
        <v>10931751.5698762</v>
      </c>
      <c r="AR57" s="66">
        <f>S57*$C$11*$C$9+V57*$C$11*$C$10</f>
        <v>11009585.205245262</v>
      </c>
      <c r="AS57" s="87">
        <f>$C$11*(T57*$C$9+W57*$C$10)</f>
        <v>784800</v>
      </c>
      <c r="AT57" s="45">
        <f t="shared" si="6"/>
        <v>11895710.205245262</v>
      </c>
      <c r="AU57" s="75"/>
    </row>
    <row r="58" spans="2:47" ht="15" thickBot="1" x14ac:dyDescent="0.35">
      <c r="B58" s="41">
        <f t="shared" si="11"/>
        <v>270</v>
      </c>
      <c r="C58" s="8">
        <f t="shared" si="12"/>
        <v>2.7</v>
      </c>
      <c r="D58" s="73">
        <f t="shared" si="0"/>
        <v>3.6112500000000001</v>
      </c>
      <c r="E58" s="29">
        <f t="shared" si="3"/>
        <v>200.20655586657386</v>
      </c>
      <c r="F58" s="29">
        <f t="shared" si="7"/>
        <v>7.4150576246879041</v>
      </c>
      <c r="G58" s="29">
        <f t="shared" si="13"/>
        <v>9.9176395730200717</v>
      </c>
      <c r="H58" s="17">
        <f t="shared" si="14"/>
        <v>267.77626847154261</v>
      </c>
      <c r="I58" s="29">
        <f t="shared" si="8"/>
        <v>2.2250485660981263</v>
      </c>
      <c r="J58" s="29">
        <f t="shared" si="15"/>
        <v>13.949340071223936</v>
      </c>
      <c r="K58" s="32">
        <f>IF((D57+L57+M57-AL57)/($C$21+$C$22)&gt;$C$8,$C$8,(D57+L57+M57-AL57)/($C$21+$C$22))</f>
        <v>1400</v>
      </c>
      <c r="L58" s="97">
        <f t="shared" si="1"/>
        <v>4.2266987561397071</v>
      </c>
      <c r="M58" s="96">
        <f>S58*PI()*($C$14^2-$C$13^2)/4</f>
        <v>15.403000609176615</v>
      </c>
      <c r="N58" s="98">
        <f t="shared" si="9"/>
        <v>1.7671458676442586</v>
      </c>
      <c r="O58" s="100">
        <f t="shared" si="4"/>
        <v>0</v>
      </c>
      <c r="P58" s="104">
        <f>V58*$C$22</f>
        <v>2.7</v>
      </c>
      <c r="Q58" s="102">
        <f t="shared" si="16"/>
        <v>0</v>
      </c>
      <c r="R58" s="106">
        <f>K58-U58</f>
        <v>1400</v>
      </c>
      <c r="S58" s="106">
        <f>IF(K58-H57&lt;0,0,K58-H57)</f>
        <v>1142.1413711014775</v>
      </c>
      <c r="T58" s="106">
        <f t="shared" si="5"/>
        <v>100</v>
      </c>
      <c r="U58" s="107">
        <f>IF(S58&gt;0,0,IF(U57+(F58-AL58/$C$23)*$C$22/($C$21+$C$22)&gt;$C$8,$C$8,IF(V58=$C$8,U57+(F58-AL58/$C$23)*$C$22/$C$21,U57+(F58-AL58/$C$23)*$C$22/($C$21+$C$22))))</f>
        <v>0</v>
      </c>
      <c r="V58" s="107">
        <f>IF(S58=0,IF(V57+(F58-AL58/$C$23)*$C$22/($C$21+$C$22)&gt;$C$8,$C$8,V57+(F58-AL58/$C$23)*$C$22/($C$21+$C$22)),E58)</f>
        <v>200.20655586657386</v>
      </c>
      <c r="W58" s="203">
        <f>IF(S58&gt;0,0,IF(W57+AL58/$C$23&gt;$F$23,$F$23,W57+AL58/$C$23))</f>
        <v>0</v>
      </c>
      <c r="X58" s="105">
        <f>IF(R58=0,"-",IF(U58=0,FORECAST($C$8,Инклинометрия!$B$2:$B$152,Инклинометрия!$A$2:$A$152),FORECAST(R58,Инклинометрия!$B$2:$B$152,Инклинометрия!$A$2:$A$152)))</f>
        <v>1330</v>
      </c>
      <c r="Y58" s="105">
        <f>IF(R58=0,"-",IF(U58=0,FORECAST($C$8-R58,Инклинометрия!$B$2:$B$152,Инклинометрия!$A$2:$A$152),0))</f>
        <v>0</v>
      </c>
      <c r="Z58" s="105">
        <f>IF(S58=0,"-",FORECAST($C$8,Инклинометрия!$B$2:$B$152,Инклинометрия!$A$2:$A$152))</f>
        <v>1330</v>
      </c>
      <c r="AA58" s="105">
        <f>IF(S58=0,"-",FORECAST($C$8-S58,Инклинометрия!$B$2:$B$152,Инклинометрия!$A$2:$A$152))</f>
        <v>244.96569745359636</v>
      </c>
      <c r="AB58" s="105">
        <f>IF(T58=0,"-",FORECAST($C$6,Инклинометрия!$B$2:$B$152,Инклинометрия!$A$2:$A$152))</f>
        <v>1425</v>
      </c>
      <c r="AC58" s="105">
        <f>IF(R58=0,FORECAST($C$6-T58,Инклинометрия!$B$2:$B$152,Инклинометрия!$A$2:$A$152),FORECAST($C$8,Инклинометрия!$B$2:$B$152,Инклинометрия!$A$2:$A$152))</f>
        <v>1330</v>
      </c>
      <c r="AD58" s="107" t="str">
        <f>IF(U58=0,"-",FORECAST($C$8,Инклинометрия!$B$2:$B$152,Инклинометрия!$A$2:$A$152))</f>
        <v>-</v>
      </c>
      <c r="AE58" s="107" t="str">
        <f>IF(U58=0,"-",FORECAST($C$8-U58,Инклинометрия!$B$2:$B$152,Инклинометрия!$A$2:$A$152))</f>
        <v>-</v>
      </c>
      <c r="AF58" s="107">
        <f>FORECAST($C$8-S58,Инклинометрия!$B$2:$B$152,Инклинометрия!$A$2:$A$152)</f>
        <v>244.96569745359636</v>
      </c>
      <c r="AG58" s="107">
        <f>FORECAST($C$8-(S58+V58),Инклинометрия!$B$2:$B$152,Инклинометрия!$A$2:$A$152)</f>
        <v>54.769469380351268</v>
      </c>
      <c r="AH58" s="107" t="str">
        <f>IF(W58=0,"-",FORECAST($C$8+W58,Инклинометрия!$B$2:$B$152,Инклинометрия!$A$2:$A$152))</f>
        <v>-</v>
      </c>
      <c r="AI58" s="107" t="str">
        <f>IF(W58=0,"-",FORECAST($C$8,Инклинометрия!$B$2:$B$152,Инклинометрия!$A$2:$A$152))</f>
        <v>-</v>
      </c>
      <c r="AK58" s="122">
        <f>2*PI()*$C$5*(AT57-AT56)/(LN(AN57/$I$9)*$I$8/$I$7+LN($I$10/AN57)*$I$8/$I$7)</f>
        <v>5.0877621978804575E-5</v>
      </c>
      <c r="AL58" s="208">
        <f>AK58*(B58-B57)</f>
        <v>5.0877621978804579E-4</v>
      </c>
      <c r="AM58" s="23">
        <f t="shared" si="18"/>
        <v>1.3345950022951561E-2</v>
      </c>
      <c r="AN58" s="26">
        <f>AN57+AK58*(B58-B57)/(2*PI()*$C$5*AN57*$I$11)</f>
        <v>0.11012735086503524</v>
      </c>
      <c r="AO58" s="87">
        <f t="shared" si="10"/>
        <v>150544.78093879795</v>
      </c>
      <c r="AP58" s="87">
        <f>IF(R58+U58&lt;$C$8,0,32*$G$13/$C$12^2*($I$8*R58+$I$6*U58)+32*$G$14/($C$14^2-$C$13^2)*($I$8*S58+$I$6*V58))</f>
        <v>49219.780938797943</v>
      </c>
      <c r="AQ58" s="66">
        <f>R58*$C$11*$C$9+U58*$C$11*$C$10</f>
        <v>10987200</v>
      </c>
      <c r="AR58" s="66">
        <f>S58*$C$11*$C$9+V58*$C$11*$C$10</f>
        <v>11065033.635369062</v>
      </c>
      <c r="AS58" s="87">
        <f>$C$11*(T58*$C$9+W58*$C$10)</f>
        <v>784800</v>
      </c>
      <c r="AT58" s="45">
        <f t="shared" si="6"/>
        <v>12000378.416307861</v>
      </c>
      <c r="AU58" s="75"/>
    </row>
    <row r="59" spans="2:47" ht="15" thickBot="1" x14ac:dyDescent="0.35">
      <c r="B59" s="41">
        <f t="shared" si="11"/>
        <v>280</v>
      </c>
      <c r="C59" s="8">
        <f t="shared" si="12"/>
        <v>2.8000000000000003</v>
      </c>
      <c r="D59" s="73">
        <f t="shared" si="0"/>
        <v>3.7450000000000006</v>
      </c>
      <c r="E59" s="29">
        <f t="shared" si="3"/>
        <v>207.6216134912618</v>
      </c>
      <c r="F59" s="29">
        <f t="shared" si="7"/>
        <v>7.4150576246879325</v>
      </c>
      <c r="G59" s="29">
        <f t="shared" si="13"/>
        <v>9.9176395730201108</v>
      </c>
      <c r="H59" s="17">
        <f t="shared" si="14"/>
        <v>277.6939080445627</v>
      </c>
      <c r="I59" s="29">
        <f t="shared" si="8"/>
        <v>2.2250485660981263</v>
      </c>
      <c r="J59" s="29">
        <f t="shared" si="15"/>
        <v>13.949340071223965</v>
      </c>
      <c r="K59" s="32">
        <f>IF((D58+L58+M58-AL58)/($C$21+$C$22)&gt;$C$8,$C$8,(D58+L58+M58-AL58)/($C$21+$C$22))</f>
        <v>1400</v>
      </c>
      <c r="L59" s="97">
        <f t="shared" si="1"/>
        <v>4.2266987561397071</v>
      </c>
      <c r="M59" s="96">
        <f>S59*PI()*($C$14^2-$C$13^2)/4</f>
        <v>15.269250609176614</v>
      </c>
      <c r="N59" s="98">
        <f t="shared" si="9"/>
        <v>1.7671458676442586</v>
      </c>
      <c r="O59" s="100">
        <f t="shared" si="4"/>
        <v>0</v>
      </c>
      <c r="P59" s="104">
        <f>V59*$C$22</f>
        <v>2.8000000000000003</v>
      </c>
      <c r="Q59" s="102">
        <f t="shared" si="16"/>
        <v>0</v>
      </c>
      <c r="R59" s="106">
        <f>K59-U59</f>
        <v>1400</v>
      </c>
      <c r="S59" s="106">
        <f>IF(K59-H58&lt;0,0,K59-H58)</f>
        <v>1132.2237315284574</v>
      </c>
      <c r="T59" s="106">
        <f t="shared" si="5"/>
        <v>100</v>
      </c>
      <c r="U59" s="107">
        <f>IF(S59&gt;0,0,IF(U58+(F59-AL59/$C$23)*$C$22/($C$21+$C$22)&gt;$C$8,$C$8,IF(V59=$C$8,U58+(F59-AL59/$C$23)*$C$22/$C$21,U58+(F59-AL59/$C$23)*$C$22/($C$21+$C$22))))</f>
        <v>0</v>
      </c>
      <c r="V59" s="107">
        <f>IF(S59=0,IF(V58+(F59-AL59/$C$23)*$C$22/($C$21+$C$22)&gt;$C$8,$C$8,V58+(F59-AL59/$C$23)*$C$22/($C$21+$C$22)),E59)</f>
        <v>207.6216134912618</v>
      </c>
      <c r="W59" s="203">
        <f>IF(S59&gt;0,0,IF(W58+AL59/$C$23&gt;$F$23,$F$23,W58+AL59/$C$23))</f>
        <v>0</v>
      </c>
      <c r="X59" s="105">
        <f>IF(R59=0,"-",IF(U59=0,FORECAST($C$8,Инклинометрия!$B$2:$B$152,Инклинометрия!$A$2:$A$152),FORECAST(R59,Инклинометрия!$B$2:$B$152,Инклинометрия!$A$2:$A$152)))</f>
        <v>1330</v>
      </c>
      <c r="Y59" s="105">
        <f>IF(R59=0,"-",IF(U59=0,FORECAST($C$8-R59,Инклинометрия!$B$2:$B$152,Инклинометрия!$A$2:$A$152),0))</f>
        <v>0</v>
      </c>
      <c r="Z59" s="105">
        <f>IF(S59=0,"-",FORECAST($C$8,Инклинометрия!$B$2:$B$152,Инклинометрия!$A$2:$A$152))</f>
        <v>1330</v>
      </c>
      <c r="AA59" s="105">
        <f>IF(S59=0,"-",FORECAST($C$8-S59,Инклинометрия!$B$2:$B$152,Инклинометрия!$A$2:$A$152))</f>
        <v>254.38745504796546</v>
      </c>
      <c r="AB59" s="105">
        <f>IF(T59=0,"-",FORECAST($C$6,Инклинометрия!$B$2:$B$152,Инклинометрия!$A$2:$A$152))</f>
        <v>1425</v>
      </c>
      <c r="AC59" s="105">
        <f>IF(R59=0,FORECAST($C$6-T59,Инклинометрия!$B$2:$B$152,Инклинометрия!$A$2:$A$152),FORECAST($C$8,Инклинометрия!$B$2:$B$152,Инклинометрия!$A$2:$A$152))</f>
        <v>1330</v>
      </c>
      <c r="AD59" s="107" t="str">
        <f>IF(U59=0,"-",FORECAST($C$8,Инклинометрия!$B$2:$B$152,Инклинометрия!$A$2:$A$152))</f>
        <v>-</v>
      </c>
      <c r="AE59" s="107" t="str">
        <f>IF(U59=0,"-",FORECAST($C$8-U59,Инклинометрия!$B$2:$B$152,Инклинометрия!$A$2:$A$152))</f>
        <v>-</v>
      </c>
      <c r="AF59" s="107">
        <f>FORECAST($C$8-S59,Инклинометрия!$B$2:$B$152,Инклинометрия!$A$2:$A$152)</f>
        <v>254.38745504796546</v>
      </c>
      <c r="AG59" s="107">
        <f>FORECAST($C$8-(S59+V59),Инклинометрия!$B$2:$B$152,Инклинометрия!$A$2:$A$152)</f>
        <v>57.146922231266792</v>
      </c>
      <c r="AH59" s="107" t="str">
        <f>IF(W59=0,"-",FORECAST($C$8+W59,Инклинометрия!$B$2:$B$152,Инклинометрия!$A$2:$A$152))</f>
        <v>-</v>
      </c>
      <c r="AI59" s="107" t="str">
        <f>IF(W59=0,"-",FORECAST($C$8,Инклинометрия!$B$2:$B$152,Инклинометрия!$A$2:$A$152))</f>
        <v>-</v>
      </c>
      <c r="AK59" s="122">
        <f>2*PI()*$C$5*(AT58-AT57)/(LN(AN58/$I$9)*$I$8/$I$7+LN($I$10/AN58)*$I$8/$I$7)</f>
        <v>8.4054946119280053E-5</v>
      </c>
      <c r="AL59" s="208">
        <f>AK59*(B59-B58)</f>
        <v>8.4054946119280053E-4</v>
      </c>
      <c r="AM59" s="23">
        <f t="shared" si="18"/>
        <v>1.4186499484144362E-2</v>
      </c>
      <c r="AN59" s="26">
        <f>AN58+AK59*(B59-B58)/(2*PI()*$C$5*AN58*$I$11)</f>
        <v>0.11073472769109734</v>
      </c>
      <c r="AO59" s="87">
        <f t="shared" si="10"/>
        <v>150530.52313493894</v>
      </c>
      <c r="AP59" s="87">
        <f>IF(R59+U59&lt;$C$8,0,32*$G$13/$C$12^2*($I$8*R59+$I$6*U59)+32*$G$14/($C$14^2-$C$13^2)*($I$8*S59+$I$6*V59))</f>
        <v>49205.523134938929</v>
      </c>
      <c r="AQ59" s="66">
        <f>R59*$C$11*$C$9+U59*$C$11*$C$10</f>
        <v>10987200</v>
      </c>
      <c r="AR59" s="66">
        <f>S59*$C$11*$C$9+V59*$C$11*$C$10</f>
        <v>11065033.635369062</v>
      </c>
      <c r="AS59" s="87">
        <f>$C$11*(T59*$C$9+W59*$C$10)</f>
        <v>784800</v>
      </c>
      <c r="AT59" s="45">
        <f t="shared" si="6"/>
        <v>12000364.158504002</v>
      </c>
      <c r="AU59" s="75"/>
    </row>
    <row r="60" spans="2:47" ht="15" thickBot="1" x14ac:dyDescent="0.35">
      <c r="B60" s="41">
        <f t="shared" si="11"/>
        <v>290</v>
      </c>
      <c r="C60" s="8">
        <f t="shared" si="12"/>
        <v>2.9</v>
      </c>
      <c r="D60" s="73">
        <f t="shared" si="0"/>
        <v>3.8787500000000001</v>
      </c>
      <c r="E60" s="29">
        <f t="shared" si="3"/>
        <v>215.0366711159497</v>
      </c>
      <c r="F60" s="29">
        <f t="shared" si="7"/>
        <v>7.4150576246879041</v>
      </c>
      <c r="G60" s="29">
        <f t="shared" si="13"/>
        <v>9.9176395730200717</v>
      </c>
      <c r="H60" s="17">
        <f t="shared" si="14"/>
        <v>287.6115476175828</v>
      </c>
      <c r="I60" s="29">
        <f t="shared" si="8"/>
        <v>2.2250485660981263</v>
      </c>
      <c r="J60" s="29">
        <f t="shared" si="15"/>
        <v>13.949340071223936</v>
      </c>
      <c r="K60" s="32">
        <f>IF((D59+L59+M59-AL59)/($C$21+$C$22)&gt;$C$8,$C$8,(D59+L59+M59-AL59)/($C$21+$C$22))</f>
        <v>1400</v>
      </c>
      <c r="L60" s="97">
        <f t="shared" si="1"/>
        <v>4.2266987561397071</v>
      </c>
      <c r="M60" s="96">
        <f t="shared" si="2"/>
        <v>15.135500609176615</v>
      </c>
      <c r="N60" s="98">
        <f t="shared" si="9"/>
        <v>1.7671458676442586</v>
      </c>
      <c r="O60" s="100">
        <f t="shared" si="4"/>
        <v>0</v>
      </c>
      <c r="P60" s="104">
        <f>V60*$C$22</f>
        <v>2.9</v>
      </c>
      <c r="Q60" s="102">
        <f t="shared" si="16"/>
        <v>0</v>
      </c>
      <c r="R60" s="106">
        <f>K60-U60</f>
        <v>1400</v>
      </c>
      <c r="S60" s="106">
        <f>IF(K60-H59&lt;0,0,K60-H59)</f>
        <v>1122.3060919554373</v>
      </c>
      <c r="T60" s="106">
        <f t="shared" si="5"/>
        <v>100</v>
      </c>
      <c r="U60" s="107">
        <f>IF(S60&gt;0,0,IF(U59+(F60-AL60/$C$23)*$C$22/($C$21+$C$22)&gt;$C$8,$C$8,IF(V60=$C$8,U59+(F60-AL60/$C$23)*$C$22/$C$21,U59+(F60-AL60/$C$23)*$C$22/($C$21+$C$22))))</f>
        <v>0</v>
      </c>
      <c r="V60" s="107">
        <f>IF(S60=0,IF(V59+(F60-AL60/$C$23)*$C$22/($C$21+$C$22)&gt;$C$8,$C$8,V59+(F60-AL60/$C$23)*$C$22/($C$21+$C$22)),E60)</f>
        <v>215.0366711159497</v>
      </c>
      <c r="W60" s="203">
        <f>IF(S60&gt;0,0,IF(W59+AL60/$C$23&gt;$F$23,$F$23,W59+AL60/$C$23))</f>
        <v>0</v>
      </c>
      <c r="X60" s="105">
        <f>IF(R60=0,"-",IF(U60=0,FORECAST($C$8,Инклинометрия!$B$2:$B$152,Инклинометрия!$A$2:$A$152),FORECAST(R60,Инклинометрия!$B$2:$B$152,Инклинометрия!$A$2:$A$152)))</f>
        <v>1330</v>
      </c>
      <c r="Y60" s="105">
        <f>IF(R60=0,"-",IF(U60=0,FORECAST($C$8-R60,Инклинометрия!$B$2:$B$152,Инклинометрия!$A$2:$A$152),0))</f>
        <v>0</v>
      </c>
      <c r="Z60" s="105">
        <f>IF(S60=0,"-",FORECAST($C$8,Инклинометрия!$B$2:$B$152,Инклинометрия!$A$2:$A$152))</f>
        <v>1330</v>
      </c>
      <c r="AA60" s="105">
        <f>IF(S60=0,"-",FORECAST($C$8-S60,Инклинометрия!$B$2:$B$152,Инклинометрия!$A$2:$A$152))</f>
        <v>263.80921264233456</v>
      </c>
      <c r="AB60" s="105">
        <f>IF(T60=0,"-",FORECAST($C$6,Инклинометрия!$B$2:$B$152,Инклинометрия!$A$2:$A$152))</f>
        <v>1425</v>
      </c>
      <c r="AC60" s="105">
        <f>IF(R60=0,FORECAST($C$6-T60,Инклинометрия!$B$2:$B$152,Инклинометрия!$A$2:$A$152),FORECAST($C$8,Инклинометрия!$B$2:$B$152,Инклинометрия!$A$2:$A$152))</f>
        <v>1330</v>
      </c>
      <c r="AD60" s="107" t="str">
        <f>IF(U60=0,"-",FORECAST($C$8,Инклинометрия!$B$2:$B$152,Инклинометрия!$A$2:$A$152))</f>
        <v>-</v>
      </c>
      <c r="AE60" s="107" t="str">
        <f>IF(U60=0,"-",FORECAST($C$8-U60,Инклинометрия!$B$2:$B$152,Инклинометрия!$A$2:$A$152))</f>
        <v>-</v>
      </c>
      <c r="AF60" s="107">
        <f>FORECAST($C$8-S60,Инклинометрия!$B$2:$B$152,Инклинометрия!$A$2:$A$152)</f>
        <v>263.80921264233456</v>
      </c>
      <c r="AG60" s="107">
        <f>FORECAST($C$8-(S60+V60),Инклинометрия!$B$2:$B$152,Инклинометрия!$A$2:$A$152)</f>
        <v>59.524375082182324</v>
      </c>
      <c r="AH60" s="107" t="str">
        <f>IF(W60=0,"-",FORECAST($C$8+W60,Инклинометрия!$B$2:$B$152,Инклинометрия!$A$2:$A$152))</f>
        <v>-</v>
      </c>
      <c r="AI60" s="107" t="str">
        <f>IF(W60=0,"-",FORECAST($C$8,Инклинометрия!$B$2:$B$152,Инклинометрия!$A$2:$A$152))</f>
        <v>-</v>
      </c>
      <c r="AK60" s="122">
        <f>2*PI()*$C$5*(AT59-AT58)/(LN(AN59/$I$9)*$I$8/$I$7+LN($I$10/AN59)*$I$8/$I$7)</f>
        <v>-1.1449884573327202E-8</v>
      </c>
      <c r="AL60" s="208">
        <f>AK60*(B60-B59)</f>
        <v>-1.1449884573327202E-7</v>
      </c>
      <c r="AM60" s="23">
        <f t="shared" si="18"/>
        <v>1.4186384985298629E-2</v>
      </c>
      <c r="AN60" s="26">
        <f>AN59+AK60*(B60-B59)/(2*PI()*$C$5*AN59*$I$11)</f>
        <v>0.11073464540861172</v>
      </c>
      <c r="AO60" s="87">
        <f t="shared" si="10"/>
        <v>150516.26533107992</v>
      </c>
      <c r="AP60" s="87">
        <f>IF(R60+U60&lt;$C$8,0,32*$G$13/$C$12^2*($I$8*R60+$I$6*U60)+32*$G$14/($C$14^2-$C$13^2)*($I$8*S60+$I$6*V60))</f>
        <v>49191.265331079921</v>
      </c>
      <c r="AQ60" s="66">
        <f>R60*$C$11*$C$9+U60*$C$11*$C$10</f>
        <v>10987200</v>
      </c>
      <c r="AR60" s="66">
        <f>S60*$C$11*$C$9+V60*$C$11*$C$10</f>
        <v>11065033.635369062</v>
      </c>
      <c r="AS60" s="87">
        <f>$C$11*(T60*$C$9+W60*$C$10)</f>
        <v>784800</v>
      </c>
      <c r="AT60" s="45">
        <f t="shared" si="6"/>
        <v>12000349.900700143</v>
      </c>
      <c r="AU60" s="75"/>
    </row>
    <row r="61" spans="2:47" ht="15" thickBot="1" x14ac:dyDescent="0.35">
      <c r="B61" s="41">
        <f t="shared" si="11"/>
        <v>300</v>
      </c>
      <c r="C61" s="8">
        <f t="shared" si="12"/>
        <v>3</v>
      </c>
      <c r="D61" s="73">
        <f t="shared" si="0"/>
        <v>4.0125000000000002</v>
      </c>
      <c r="E61" s="29">
        <f t="shared" si="3"/>
        <v>222.45172874063763</v>
      </c>
      <c r="F61" s="29">
        <f t="shared" si="7"/>
        <v>7.4150576246879325</v>
      </c>
      <c r="G61" s="29">
        <f t="shared" si="13"/>
        <v>9.9176395730201108</v>
      </c>
      <c r="H61" s="17">
        <f t="shared" si="14"/>
        <v>297.5291871906029</v>
      </c>
      <c r="I61" s="29">
        <f t="shared" si="8"/>
        <v>2.2250485660981263</v>
      </c>
      <c r="J61" s="29">
        <f t="shared" si="15"/>
        <v>13.949340071223965</v>
      </c>
      <c r="K61" s="32">
        <f>IF((D60+L60+M60-AL60)/($C$21+$C$22)&gt;$C$8,$C$8,(D60+L60+M60-AL60)/($C$21+$C$22))</f>
        <v>1400</v>
      </c>
      <c r="L61" s="97">
        <f t="shared" si="1"/>
        <v>4.2266987561397071</v>
      </c>
      <c r="M61" s="96">
        <f t="shared" si="2"/>
        <v>15.001750609176616</v>
      </c>
      <c r="N61" s="98">
        <f t="shared" si="9"/>
        <v>1.7671458676442586</v>
      </c>
      <c r="O61" s="100">
        <f t="shared" si="4"/>
        <v>0</v>
      </c>
      <c r="P61" s="104">
        <f>V61*$C$22</f>
        <v>3</v>
      </c>
      <c r="Q61" s="102">
        <f t="shared" si="16"/>
        <v>0</v>
      </c>
      <c r="R61" s="106">
        <f>K61-U61</f>
        <v>1400</v>
      </c>
      <c r="S61" s="106">
        <f>IF(K61-H60&lt;0,0,K61-H60)</f>
        <v>1112.3884523824172</v>
      </c>
      <c r="T61" s="106">
        <f t="shared" si="5"/>
        <v>100</v>
      </c>
      <c r="U61" s="107">
        <f>IF(S61&gt;0,0,IF(U60+(F61-AL61/$C$23)*$C$22/($C$21+$C$22)&gt;$C$8,$C$8,IF(V61=$C$8,U60+(F61-AL61/$C$23)*$C$22/$C$21,U60+(F61-AL61/$C$23)*$C$22/($C$21+$C$22))))</f>
        <v>0</v>
      </c>
      <c r="V61" s="107">
        <f>IF(S61=0,IF(V60+(F61-AL61/$C$23)*$C$22/($C$21+$C$22)&gt;$C$8,$C$8,V60+(F61-AL61/$C$23)*$C$22/($C$21+$C$22)),E61)</f>
        <v>222.45172874063763</v>
      </c>
      <c r="W61" s="203">
        <f>IF(S61&gt;0,0,IF(W60+AL61/$C$23&gt;$F$23,$F$23,W60+AL61/$C$23))</f>
        <v>0</v>
      </c>
      <c r="X61" s="105">
        <f>IF(R61=0,"-",IF(U61=0,FORECAST($C$8,Инклинометрия!$B$2:$B$152,Инклинометрия!$A$2:$A$152),FORECAST(R61,Инклинометрия!$B$2:$B$152,Инклинометрия!$A$2:$A$152)))</f>
        <v>1330</v>
      </c>
      <c r="Y61" s="105">
        <f>IF(R61=0,"-",IF(U61=0,FORECAST($C$8-R61,Инклинометрия!$B$2:$B$152,Инклинометрия!$A$2:$A$152),0))</f>
        <v>0</v>
      </c>
      <c r="Z61" s="105">
        <f>IF(S61=0,"-",FORECAST($C$8,Инклинометрия!$B$2:$B$152,Инклинометрия!$A$2:$A$152))</f>
        <v>1330</v>
      </c>
      <c r="AA61" s="105">
        <f>IF(S61=0,"-",FORECAST($C$8-S61,Инклинометрия!$B$2:$B$152,Инклинометрия!$A$2:$A$152))</f>
        <v>273.23097023670363</v>
      </c>
      <c r="AB61" s="105">
        <f>IF(T61=0,"-",FORECAST($C$6,Инклинометрия!$B$2:$B$152,Инклинометрия!$A$2:$A$152))</f>
        <v>1425</v>
      </c>
      <c r="AC61" s="105">
        <f>IF(R61=0,FORECAST($C$6-T61,Инклинометрия!$B$2:$B$152,Инклинометрия!$A$2:$A$152),FORECAST($C$8,Инклинометрия!$B$2:$B$152,Инклинометрия!$A$2:$A$152))</f>
        <v>1330</v>
      </c>
      <c r="AD61" s="107" t="str">
        <f>IF(U61=0,"-",FORECAST($C$8,Инклинометрия!$B$2:$B$152,Инклинометрия!$A$2:$A$152))</f>
        <v>-</v>
      </c>
      <c r="AE61" s="107" t="str">
        <f>IF(U61=0,"-",FORECAST($C$8-U61,Инклинометрия!$B$2:$B$152,Инклинометрия!$A$2:$A$152))</f>
        <v>-</v>
      </c>
      <c r="AF61" s="107">
        <f>FORECAST($C$8-S61,Инклинометрия!$B$2:$B$152,Инклинометрия!$A$2:$A$152)</f>
        <v>273.23097023670363</v>
      </c>
      <c r="AG61" s="107">
        <f>FORECAST($C$8-(S61+V61),Инклинометрия!$B$2:$B$152,Инклинометрия!$A$2:$A$152)</f>
        <v>61.901827933097849</v>
      </c>
      <c r="AH61" s="107" t="str">
        <f>IF(W61=0,"-",FORECAST($C$8+W61,Инклинометрия!$B$2:$B$152,Инклинометрия!$A$2:$A$152))</f>
        <v>-</v>
      </c>
      <c r="AI61" s="107" t="str">
        <f>IF(W61=0,"-",FORECAST($C$8,Инклинометрия!$B$2:$B$152,Инклинометрия!$A$2:$A$152))</f>
        <v>-</v>
      </c>
      <c r="AK61" s="122">
        <f>2*PI()*$C$5*(AT60-AT59)/(LN(AN60/$I$9)*$I$8/$I$7+LN($I$10/AN60)*$I$8/$I$7)</f>
        <v>-1.14498845733272E-8</v>
      </c>
      <c r="AL61" s="208">
        <f>AK61*(B61-B60)</f>
        <v>-1.1449884573327199E-7</v>
      </c>
      <c r="AM61" s="23">
        <f t="shared" si="18"/>
        <v>1.4186270486452896E-2</v>
      </c>
      <c r="AN61" s="26">
        <f>AN60+AK61*(B61-B60)/(2*PI()*$C$5*AN60*$I$11)</f>
        <v>0.11073456312606496</v>
      </c>
      <c r="AO61" s="87">
        <f t="shared" si="10"/>
        <v>150502.00752722091</v>
      </c>
      <c r="AP61" s="87">
        <f>IF(R61+U61&lt;$C$8,0,32*$G$13/$C$12^2*($I$8*R61+$I$6*U61)+32*$G$14/($C$14^2-$C$13^2)*($I$8*S61+$I$6*V61))</f>
        <v>49177.007527220907</v>
      </c>
      <c r="AQ61" s="66">
        <f>R61*$C$11*$C$9+U61*$C$11*$C$10</f>
        <v>10987200</v>
      </c>
      <c r="AR61" s="66">
        <f>S61*$C$11*$C$9+V61*$C$11*$C$10</f>
        <v>11065033.635369062</v>
      </c>
      <c r="AS61" s="87">
        <f>$C$11*(T61*$C$9+W61*$C$10)</f>
        <v>784800</v>
      </c>
      <c r="AT61" s="45">
        <f t="shared" si="6"/>
        <v>12000335.642896283</v>
      </c>
      <c r="AU61" s="75"/>
    </row>
    <row r="62" spans="2:47" ht="15" thickBot="1" x14ac:dyDescent="0.35">
      <c r="B62" s="41">
        <f t="shared" si="11"/>
        <v>310</v>
      </c>
      <c r="C62" s="8">
        <f t="shared" si="12"/>
        <v>3.1</v>
      </c>
      <c r="D62" s="73">
        <f t="shared" si="0"/>
        <v>4.1462500000000002</v>
      </c>
      <c r="E62" s="29">
        <f t="shared" si="3"/>
        <v>229.86678636532557</v>
      </c>
      <c r="F62" s="29">
        <f t="shared" si="7"/>
        <v>7.4150576246879325</v>
      </c>
      <c r="G62" s="29">
        <f t="shared" si="13"/>
        <v>9.9176395730201108</v>
      </c>
      <c r="H62" s="17">
        <f t="shared" si="14"/>
        <v>307.44682676362299</v>
      </c>
      <c r="I62" s="29">
        <f t="shared" si="8"/>
        <v>2.2250485660981263</v>
      </c>
      <c r="J62" s="29">
        <f t="shared" si="15"/>
        <v>13.949340071223965</v>
      </c>
      <c r="K62" s="32">
        <f>IF((D61+L61+M61-AL61)/($C$21+$C$22)&gt;$C$8,$C$8,(D61+L61+M61-AL61)/($C$21+$C$22))</f>
        <v>1400</v>
      </c>
      <c r="L62" s="97">
        <f t="shared" si="1"/>
        <v>4.2266987561397071</v>
      </c>
      <c r="M62" s="96">
        <f t="shared" si="2"/>
        <v>14.868000609176615</v>
      </c>
      <c r="N62" s="98">
        <f t="shared" si="9"/>
        <v>1.7671458676442586</v>
      </c>
      <c r="O62" s="100">
        <f t="shared" si="4"/>
        <v>0</v>
      </c>
      <c r="P62" s="104">
        <f>V62*$C$22</f>
        <v>3.1</v>
      </c>
      <c r="Q62" s="102">
        <f t="shared" si="16"/>
        <v>0</v>
      </c>
      <c r="R62" s="106">
        <f>K62-U62</f>
        <v>1400</v>
      </c>
      <c r="S62" s="106">
        <f>IF(K62-H61&lt;0,0,K62-H61)</f>
        <v>1102.4708128093971</v>
      </c>
      <c r="T62" s="106">
        <f t="shared" si="5"/>
        <v>100</v>
      </c>
      <c r="U62" s="107">
        <f>IF(S62&gt;0,0,IF(U61+(F62-AL62/$C$23)*$C$22/($C$21+$C$22)&gt;$C$8,$C$8,IF(V62=$C$8,U61+(F62-AL62/$C$23)*$C$22/$C$21,U61+(F62-AL62/$C$23)*$C$22/($C$21+$C$22))))</f>
        <v>0</v>
      </c>
      <c r="V62" s="107">
        <f>IF(S62=0,IF(V61+(F62-AL62/$C$23)*$C$22/($C$21+$C$22)&gt;$C$8,$C$8,V61+(F62-AL62/$C$23)*$C$22/($C$21+$C$22)),E62)</f>
        <v>229.86678636532557</v>
      </c>
      <c r="W62" s="203">
        <f>IF(S62&gt;0,0,IF(W61+AL62/$C$23&gt;$F$23,$F$23,W61+AL62/$C$23))</f>
        <v>0</v>
      </c>
      <c r="X62" s="105">
        <f>IF(R62=0,"-",IF(U62=0,FORECAST($C$8,Инклинометрия!$B$2:$B$152,Инклинометрия!$A$2:$A$152),FORECAST(R62,Инклинометрия!$B$2:$B$152,Инклинометрия!$A$2:$A$152)))</f>
        <v>1330</v>
      </c>
      <c r="Y62" s="105">
        <f>IF(R62=0,"-",IF(U62=0,FORECAST($C$8-R62,Инклинометрия!$B$2:$B$152,Инклинометрия!$A$2:$A$152),0))</f>
        <v>0</v>
      </c>
      <c r="Z62" s="105">
        <f>IF(S62=0,"-",FORECAST($C$8,Инклинометрия!$B$2:$B$152,Инклинометрия!$A$2:$A$152))</f>
        <v>1330</v>
      </c>
      <c r="AA62" s="105">
        <f>IF(S62=0,"-",FORECAST($C$8-S62,Инклинометрия!$B$2:$B$152,Инклинометрия!$A$2:$A$152))</f>
        <v>282.65272783107275</v>
      </c>
      <c r="AB62" s="105">
        <f>IF(T62=0,"-",FORECAST($C$6,Инклинометрия!$B$2:$B$152,Инклинометрия!$A$2:$A$152))</f>
        <v>1425</v>
      </c>
      <c r="AC62" s="105">
        <f>IF(R62=0,FORECAST($C$6-T62,Инклинометрия!$B$2:$B$152,Инклинометрия!$A$2:$A$152),FORECAST($C$8,Инклинометрия!$B$2:$B$152,Инклинометрия!$A$2:$A$152))</f>
        <v>1330</v>
      </c>
      <c r="AD62" s="107" t="str">
        <f>IF(U62=0,"-",FORECAST($C$8,Инклинометрия!$B$2:$B$152,Инклинометрия!$A$2:$A$152))</f>
        <v>-</v>
      </c>
      <c r="AE62" s="107" t="str">
        <f>IF(U62=0,"-",FORECAST($C$8-U62,Инклинометрия!$B$2:$B$152,Инклинометрия!$A$2:$A$152))</f>
        <v>-</v>
      </c>
      <c r="AF62" s="107">
        <f>FORECAST($C$8-S62,Инклинометрия!$B$2:$B$152,Инклинометрия!$A$2:$A$152)</f>
        <v>282.65272783107275</v>
      </c>
      <c r="AG62" s="107">
        <f>FORECAST($C$8-(S62+V62),Инклинометрия!$B$2:$B$152,Инклинометрия!$A$2:$A$152)</f>
        <v>64.27928078401338</v>
      </c>
      <c r="AH62" s="107" t="str">
        <f>IF(W62=0,"-",FORECAST($C$8+W62,Инклинометрия!$B$2:$B$152,Инклинометрия!$A$2:$A$152))</f>
        <v>-</v>
      </c>
      <c r="AI62" s="107" t="str">
        <f>IF(W62=0,"-",FORECAST($C$8,Инклинометрия!$B$2:$B$152,Инклинометрия!$A$2:$A$152))</f>
        <v>-</v>
      </c>
      <c r="AK62" s="122">
        <f>2*PI()*$C$5*(AT61-AT60)/(LN(AN61/$I$9)*$I$8/$I$7+LN($I$10/AN61)*$I$8/$I$7)</f>
        <v>-1.1449884573327202E-8</v>
      </c>
      <c r="AL62" s="208">
        <f>AK62*(B62-B61)</f>
        <v>-1.1449884573327202E-7</v>
      </c>
      <c r="AM62" s="23">
        <f t="shared" si="18"/>
        <v>1.4186155987607163E-2</v>
      </c>
      <c r="AN62" s="26">
        <f>AN61+AK62*(B62-B61)/(2*PI()*$C$5*AN61*$I$11)</f>
        <v>0.11073448084345706</v>
      </c>
      <c r="AO62" s="87">
        <f t="shared" si="10"/>
        <v>150487.74972336189</v>
      </c>
      <c r="AP62" s="87">
        <f>IF(R62+U62&lt;$C$8,0,32*$G$13/$C$12^2*($I$8*R62+$I$6*U62)+32*$G$14/($C$14^2-$C$13^2)*($I$8*S62+$I$6*V62))</f>
        <v>49162.7497233619</v>
      </c>
      <c r="AQ62" s="66">
        <f>R62*$C$11*$C$9+U62*$C$11*$C$10</f>
        <v>10987200</v>
      </c>
      <c r="AR62" s="66">
        <f>S62*$C$11*$C$9+V62*$C$11*$C$10</f>
        <v>11065033.635369061</v>
      </c>
      <c r="AS62" s="87">
        <f>$C$11*(T62*$C$9+W62*$C$10)</f>
        <v>784800</v>
      </c>
      <c r="AT62" s="45">
        <f t="shared" si="6"/>
        <v>12000321.385092422</v>
      </c>
      <c r="AU62" s="75"/>
    </row>
    <row r="63" spans="2:47" ht="15" thickBot="1" x14ac:dyDescent="0.35">
      <c r="B63" s="41">
        <f t="shared" si="11"/>
        <v>320</v>
      </c>
      <c r="C63" s="8">
        <f t="shared" si="12"/>
        <v>3.2</v>
      </c>
      <c r="D63" s="73">
        <f t="shared" si="0"/>
        <v>4.28</v>
      </c>
      <c r="E63" s="29">
        <f t="shared" si="3"/>
        <v>237.28184399001347</v>
      </c>
      <c r="F63" s="29">
        <f t="shared" si="7"/>
        <v>7.4150576246879041</v>
      </c>
      <c r="G63" s="29">
        <f t="shared" si="13"/>
        <v>9.9176395730200717</v>
      </c>
      <c r="H63" s="17">
        <f t="shared" si="14"/>
        <v>317.36446633664309</v>
      </c>
      <c r="I63" s="29">
        <f t="shared" si="8"/>
        <v>2.2250485660981263</v>
      </c>
      <c r="J63" s="29">
        <f t="shared" si="15"/>
        <v>13.949340071223936</v>
      </c>
      <c r="K63" s="32">
        <f>IF((D62+L62+M62-AL62)/($C$21+$C$22)&gt;$C$8,$C$8,(D62+L62+M62-AL62)/($C$21+$C$22))</f>
        <v>1400</v>
      </c>
      <c r="L63" s="97">
        <f t="shared" si="1"/>
        <v>4.2266987561397071</v>
      </c>
      <c r="M63" s="96">
        <f t="shared" si="2"/>
        <v>14.734250609176616</v>
      </c>
      <c r="N63" s="98">
        <f t="shared" si="9"/>
        <v>1.7671458676442586</v>
      </c>
      <c r="O63" s="100">
        <f>U63*$C$21</f>
        <v>0</v>
      </c>
      <c r="P63" s="104">
        <f>V63*$C$22</f>
        <v>3.2</v>
      </c>
      <c r="Q63" s="102">
        <f t="shared" si="16"/>
        <v>0</v>
      </c>
      <c r="R63" s="106">
        <f>K63-U63</f>
        <v>1400</v>
      </c>
      <c r="S63" s="106">
        <f>IF(K63-H62&lt;0,0,K63-H62)</f>
        <v>1092.553173236377</v>
      </c>
      <c r="T63" s="106">
        <f t="shared" si="5"/>
        <v>100</v>
      </c>
      <c r="U63" s="107">
        <f>IF(S63&gt;0,0,IF(U62+(F63-AL63/$C$23)*$C$22/($C$21+$C$22)&gt;$C$8,$C$8,IF(V63=$C$8,U62+(F63-AL63/$C$23)*$C$22/$C$21,U62+(F63-AL63/$C$23)*$C$22/($C$21+$C$22))))</f>
        <v>0</v>
      </c>
      <c r="V63" s="107">
        <f>IF(S63=0,IF(V62+(F63-AL63/$C$23)*$C$22/($C$21+$C$22)&gt;$C$8,$C$8,V62+(F63-AL63/$C$23)*$C$22/($C$21+$C$22)),E63)</f>
        <v>237.28184399001347</v>
      </c>
      <c r="W63" s="203">
        <f>IF(S63&gt;0,0,IF(W62+AL63/$C$23&gt;$F$23,$F$23,W62+AL63/$C$23))</f>
        <v>0</v>
      </c>
      <c r="X63" s="105">
        <f>IF(R63=0,"-",IF(U63=0,FORECAST($C$8,Инклинометрия!$B$2:$B$152,Инклинометрия!$A$2:$A$152),FORECAST(R63,Инклинометрия!$B$2:$B$152,Инклинометрия!$A$2:$A$152)))</f>
        <v>1330</v>
      </c>
      <c r="Y63" s="105">
        <f>IF(R63=0,"-",IF(U63=0,FORECAST($C$8-R63,Инклинометрия!$B$2:$B$152,Инклинометрия!$A$2:$A$152),0))</f>
        <v>0</v>
      </c>
      <c r="Z63" s="105">
        <f>IF(S63=0,"-",FORECAST($C$8,Инклинометрия!$B$2:$B$152,Инклинометрия!$A$2:$A$152))</f>
        <v>1330</v>
      </c>
      <c r="AA63" s="105">
        <f>IF(S63=0,"-",FORECAST($C$8-S63,Инклинометрия!$B$2:$B$152,Инклинометрия!$A$2:$A$152))</f>
        <v>292.07448542544182</v>
      </c>
      <c r="AB63" s="105">
        <f>IF(T63=0,"-",FORECAST($C$6,Инклинометрия!$B$2:$B$152,Инклинометрия!$A$2:$A$152))</f>
        <v>1425</v>
      </c>
      <c r="AC63" s="105">
        <f>IF(R63=0,FORECAST($C$6-T63,Инклинометрия!$B$2:$B$152,Инклинометрия!$A$2:$A$152),FORECAST($C$8,Инклинометрия!$B$2:$B$152,Инклинометрия!$A$2:$A$152))</f>
        <v>1330</v>
      </c>
      <c r="AD63" s="107" t="str">
        <f>IF(U63=0,"-",FORECAST($C$8,Инклинометрия!$B$2:$B$152,Инклинометрия!$A$2:$A$152))</f>
        <v>-</v>
      </c>
      <c r="AE63" s="107" t="str">
        <f>IF(U63=0,"-",FORECAST($C$8-U63,Инклинометрия!$B$2:$B$152,Инклинометрия!$A$2:$A$152))</f>
        <v>-</v>
      </c>
      <c r="AF63" s="107">
        <f>FORECAST($C$8-S63,Инклинометрия!$B$2:$B$152,Инклинометрия!$A$2:$A$152)</f>
        <v>292.07448542544182</v>
      </c>
      <c r="AG63" s="107">
        <f>FORECAST($C$8-(S63+V63),Инклинометрия!$B$2:$B$152,Инклинометрия!$A$2:$A$152)</f>
        <v>66.656733634929125</v>
      </c>
      <c r="AH63" s="107" t="str">
        <f>IF(W63=0,"-",FORECAST($C$8+W63,Инклинометрия!$B$2:$B$152,Инклинометрия!$A$2:$A$152))</f>
        <v>-</v>
      </c>
      <c r="AI63" s="107" t="str">
        <f>IF(W63=0,"-",FORECAST($C$8,Инклинометрия!$B$2:$B$152,Инклинометрия!$A$2:$A$152))</f>
        <v>-</v>
      </c>
      <c r="AK63" s="122">
        <f>2*PI()*$C$5*(AT62-AT61)/(LN(AN62/$I$9)*$I$8/$I$7+LN($I$10/AN62)*$I$8/$I$7)</f>
        <v>-1.1449884574823019E-8</v>
      </c>
      <c r="AL63" s="208">
        <f>AK63*(B63-B62)</f>
        <v>-1.1449884574823019E-7</v>
      </c>
      <c r="AM63" s="23">
        <f t="shared" si="18"/>
        <v>1.4186041488761415E-2</v>
      </c>
      <c r="AN63" s="26">
        <f>AN62+AK63*(B63-B62)/(2*PI()*$C$5*AN62*$I$11)</f>
        <v>0.11073439856078801</v>
      </c>
      <c r="AO63" s="87">
        <f t="shared" si="10"/>
        <v>150473.49191950288</v>
      </c>
      <c r="AP63" s="87">
        <f>IF(R63+U63&lt;$C$8,0,32*$G$13/$C$12^2*($I$8*R63+$I$6*U63)+32*$G$14/($C$14^2-$C$13^2)*($I$8*S63+$I$6*V63))</f>
        <v>49148.491919502885</v>
      </c>
      <c r="AQ63" s="66">
        <f>R63*$C$11*$C$9+U63*$C$11*$C$10</f>
        <v>10987200</v>
      </c>
      <c r="AR63" s="66">
        <f>S63*$C$11*$C$9+V63*$C$11*$C$10</f>
        <v>11065033.635369062</v>
      </c>
      <c r="AS63" s="87">
        <f>$C$11*(T63*$C$9+W63*$C$10)</f>
        <v>784800</v>
      </c>
      <c r="AT63" s="45">
        <f t="shared" si="6"/>
        <v>12000307.127288565</v>
      </c>
      <c r="AU63" s="75"/>
    </row>
    <row r="64" spans="2:47" ht="15" thickBot="1" x14ac:dyDescent="0.35">
      <c r="B64" s="41">
        <f t="shared" si="11"/>
        <v>330</v>
      </c>
      <c r="C64" s="8">
        <f t="shared" si="12"/>
        <v>3.3000000000000003</v>
      </c>
      <c r="D64" s="73">
        <f t="shared" si="0"/>
        <v>4.4137500000000003</v>
      </c>
      <c r="E64" s="29">
        <f t="shared" si="3"/>
        <v>244.6969016147014</v>
      </c>
      <c r="F64" s="29">
        <f t="shared" si="7"/>
        <v>7.4150576246879325</v>
      </c>
      <c r="G64" s="29">
        <f t="shared" si="13"/>
        <v>9.9176395730201108</v>
      </c>
      <c r="H64" s="17">
        <f t="shared" si="14"/>
        <v>327.28210590966319</v>
      </c>
      <c r="I64" s="29">
        <f t="shared" si="8"/>
        <v>2.2250485660981263</v>
      </c>
      <c r="J64" s="29">
        <f t="shared" si="15"/>
        <v>13.949340071223965</v>
      </c>
      <c r="K64" s="32">
        <f>IF((D63+L63+M63-AL63)/($C$21+$C$22)&gt;$C$8,$C$8,(D63+L63+M63-AL63)/($C$21+$C$22))</f>
        <v>1400</v>
      </c>
      <c r="L64" s="97">
        <f t="shared" si="1"/>
        <v>4.2266987561397071</v>
      </c>
      <c r="M64" s="96">
        <f t="shared" si="2"/>
        <v>14.600500609176615</v>
      </c>
      <c r="N64" s="98">
        <f t="shared" si="9"/>
        <v>1.7671458676442586</v>
      </c>
      <c r="O64" s="100">
        <f>U64*$C$21</f>
        <v>0</v>
      </c>
      <c r="P64" s="104">
        <f>V64*$C$22</f>
        <v>3.3000000000000003</v>
      </c>
      <c r="Q64" s="102">
        <f>W64*$C$23</f>
        <v>0</v>
      </c>
      <c r="R64" s="106">
        <f>K64-U64</f>
        <v>1400</v>
      </c>
      <c r="S64" s="106">
        <f>IF(K64-H63&lt;0,0,K64-H63)</f>
        <v>1082.6355336633569</v>
      </c>
      <c r="T64" s="106">
        <f t="shared" si="5"/>
        <v>100</v>
      </c>
      <c r="U64" s="107">
        <f>IF(S64&gt;0,0,IF(U63+(F64-AL64/$C$23)*$C$22/($C$21+$C$22)&gt;$C$8,$C$8,IF(V64=$C$8,U63+(F64-AL64/$C$23)*$C$22/$C$21,U63+(F64-AL64/$C$23)*$C$22/($C$21+$C$22))))</f>
        <v>0</v>
      </c>
      <c r="V64" s="107">
        <f>IF(S64=0,IF(V63+(F64-AL64/$C$23)*$C$22/($C$21+$C$22)&gt;$C$8,$C$8,V63+(F64-AL64/$C$23)*$C$22/($C$21+$C$22)),E64)</f>
        <v>244.6969016147014</v>
      </c>
      <c r="W64" s="203">
        <f>IF(S64&gt;0,0,IF(W63+AL64/$C$23&gt;$F$23,$F$23,W63+AL64/$C$23))</f>
        <v>0</v>
      </c>
      <c r="X64" s="105">
        <f>IF(R64=0,"-",IF(U64=0,FORECAST($C$8,Инклинометрия!$B$2:$B$152,Инклинометрия!$A$2:$A$152),FORECAST(R64,Инклинометрия!$B$2:$B$152,Инклинометрия!$A$2:$A$152)))</f>
        <v>1330</v>
      </c>
      <c r="Y64" s="105">
        <f>IF(R64=0,"-",IF(U64=0,FORECAST($C$8-R64,Инклинометрия!$B$2:$B$152,Инклинометрия!$A$2:$A$152),0))</f>
        <v>0</v>
      </c>
      <c r="Z64" s="105">
        <f>IF(S64=0,"-",FORECAST($C$8,Инклинометрия!$B$2:$B$152,Инклинометрия!$A$2:$A$152))</f>
        <v>1330</v>
      </c>
      <c r="AA64" s="105">
        <f>IF(S64=0,"-",FORECAST($C$8-S64,Инклинометрия!$B$2:$B$152,Инклинометрия!$A$2:$A$152))</f>
        <v>301.49624301981095</v>
      </c>
      <c r="AB64" s="105">
        <f>IF(T64=0,"-",FORECAST($C$6,Инклинометрия!$B$2:$B$152,Инклинометрия!$A$2:$A$152))</f>
        <v>1425</v>
      </c>
      <c r="AC64" s="105">
        <f>IF(R64=0,FORECAST($C$6-T64,Инклинометрия!$B$2:$B$152,Инклинометрия!$A$2:$A$152),FORECAST($C$8,Инклинометрия!$B$2:$B$152,Инклинометрия!$A$2:$A$152))</f>
        <v>1330</v>
      </c>
      <c r="AD64" s="107" t="str">
        <f>IF(U64=0,"-",FORECAST($C$8,Инклинометрия!$B$2:$B$152,Инклинометрия!$A$2:$A$152))</f>
        <v>-</v>
      </c>
      <c r="AE64" s="107" t="str">
        <f>IF(U64=0,"-",FORECAST($C$8-U64,Инклинометрия!$B$2:$B$152,Инклинометрия!$A$2:$A$152))</f>
        <v>-</v>
      </c>
      <c r="AF64" s="107">
        <f>FORECAST($C$8-S64,Инклинометрия!$B$2:$B$152,Инклинометрия!$A$2:$A$152)</f>
        <v>301.49624301981095</v>
      </c>
      <c r="AG64" s="107">
        <f>FORECAST($C$8-(S64+V64),Инклинометрия!$B$2:$B$152,Инклинометрия!$A$2:$A$152)</f>
        <v>69.034186485844657</v>
      </c>
      <c r="AH64" s="107" t="str">
        <f>IF(W64=0,"-",FORECAST($C$8+W64,Инклинометрия!$B$2:$B$152,Инклинометрия!$A$2:$A$152))</f>
        <v>-</v>
      </c>
      <c r="AI64" s="107" t="str">
        <f>IF(W64=0,"-",FORECAST($C$8,Инклинометрия!$B$2:$B$152,Инклинометрия!$A$2:$A$152))</f>
        <v>-</v>
      </c>
      <c r="AK64" s="122">
        <f>2*PI()*$C$5*(AT63-AT62)/(LN(AN63/$I$9)*$I$8/$I$7+LN($I$10/AN63)*$I$8/$I$7)</f>
        <v>-1.1449884571831383E-8</v>
      </c>
      <c r="AL64" s="208">
        <f>AK64*(B64-B63)</f>
        <v>-1.1449884571831383E-7</v>
      </c>
      <c r="AM64" s="23">
        <f t="shared" si="18"/>
        <v>1.4185926989915696E-2</v>
      </c>
      <c r="AN64" s="26">
        <f>AN63+AK64*(B64-B63)/(2*PI()*$C$5*AN63*$I$11)</f>
        <v>0.11073431627805784</v>
      </c>
      <c r="AO64" s="87">
        <f t="shared" si="10"/>
        <v>150459.23411564389</v>
      </c>
      <c r="AP64" s="87">
        <f>IF(R64+U64&lt;$C$8,0,32*$G$13/$C$12^2*($I$8*R64+$I$6*U64)+32*$G$14/($C$14^2-$C$13^2)*($I$8*S64+$I$6*V64))</f>
        <v>49134.234115643878</v>
      </c>
      <c r="AQ64" s="66">
        <f>R64*$C$11*$C$9+U64*$C$11*$C$10</f>
        <v>10987200</v>
      </c>
      <c r="AR64" s="66">
        <f>S64*$C$11*$C$9+V64*$C$11*$C$10</f>
        <v>11065033.635369061</v>
      </c>
      <c r="AS64" s="87">
        <f>$C$11*(T64*$C$9+W64*$C$10)</f>
        <v>784800</v>
      </c>
      <c r="AT64" s="45">
        <f t="shared" si="6"/>
        <v>12000292.869484704</v>
      </c>
      <c r="AU64" s="75"/>
    </row>
    <row r="65" spans="2:47" ht="15" thickBot="1" x14ac:dyDescent="0.35">
      <c r="B65" s="41">
        <f t="shared" si="11"/>
        <v>340</v>
      </c>
      <c r="C65" s="8">
        <f t="shared" si="12"/>
        <v>3.4</v>
      </c>
      <c r="D65" s="73">
        <f t="shared" si="0"/>
        <v>4.5475000000000003</v>
      </c>
      <c r="E65" s="29">
        <f t="shared" si="3"/>
        <v>252.11195923938931</v>
      </c>
      <c r="F65" s="29">
        <f t="shared" si="7"/>
        <v>7.4150576246879041</v>
      </c>
      <c r="G65" s="29">
        <f t="shared" si="13"/>
        <v>9.9176395730200717</v>
      </c>
      <c r="H65" s="17">
        <f t="shared" si="14"/>
        <v>337.19974548268328</v>
      </c>
      <c r="I65" s="29">
        <f t="shared" si="8"/>
        <v>2.2250485660981263</v>
      </c>
      <c r="J65" s="29">
        <f t="shared" si="15"/>
        <v>13.949340071223936</v>
      </c>
      <c r="K65" s="32">
        <f>IF((D64+L64+M64-AL64)/($C$21+$C$22)&gt;$C$8,$C$8,(D64+L64+M64-AL64)/($C$21+$C$22))</f>
        <v>1400</v>
      </c>
      <c r="L65" s="97">
        <f t="shared" si="1"/>
        <v>4.2266987561397071</v>
      </c>
      <c r="M65" s="96">
        <f t="shared" si="2"/>
        <v>14.466750609176614</v>
      </c>
      <c r="N65" s="98">
        <f t="shared" si="9"/>
        <v>1.7671458676442586</v>
      </c>
      <c r="O65" s="100">
        <f t="shared" si="4"/>
        <v>0</v>
      </c>
      <c r="P65" s="104">
        <f>V65*$C$22</f>
        <v>3.4</v>
      </c>
      <c r="Q65" s="102">
        <f>W65*$C$23</f>
        <v>0</v>
      </c>
      <c r="R65" s="106">
        <f>K65-U65</f>
        <v>1400</v>
      </c>
      <c r="S65" s="106">
        <f>IF(K65-H64&lt;0,0,K65-H64)</f>
        <v>1072.7178940903368</v>
      </c>
      <c r="T65" s="106">
        <f t="shared" si="5"/>
        <v>100</v>
      </c>
      <c r="U65" s="107">
        <f>IF(S65&gt;0,0,IF(U64+(F65-AL65/$C$23)*$C$22/($C$21+$C$22)&gt;$C$8,$C$8,IF(V65=$C$8,U64+(F65-AL65/$C$23)*$C$22/$C$21,U64+(F65-AL65/$C$23)*$C$22/($C$21+$C$22))))</f>
        <v>0</v>
      </c>
      <c r="V65" s="107">
        <f>IF(S65=0,IF(V64+(F65-AL65/$C$23)*$C$22/($C$21+$C$22)&gt;$C$8,$C$8,V64+(F65-AL65/$C$23)*$C$22/($C$21+$C$22)),E65)</f>
        <v>252.11195923938931</v>
      </c>
      <c r="W65" s="203">
        <f>IF(S65&gt;0,0,IF(W64+AL65/$C$23&gt;$F$23,$F$23,W64+AL65/$C$23))</f>
        <v>0</v>
      </c>
      <c r="X65" s="105">
        <f>IF(R65=0,"-",IF(U65=0,FORECAST($C$8,Инклинометрия!$B$2:$B$152,Инклинометрия!$A$2:$A$152),FORECAST(R65,Инклинометрия!$B$2:$B$152,Инклинометрия!$A$2:$A$152)))</f>
        <v>1330</v>
      </c>
      <c r="Y65" s="105">
        <f>IF(R65=0,"-",IF(U65=0,FORECAST($C$8-R65,Инклинометрия!$B$2:$B$152,Инклинометрия!$A$2:$A$152),0))</f>
        <v>0</v>
      </c>
      <c r="Z65" s="105">
        <f>IF(S65=0,"-",FORECAST($C$8,Инклинометрия!$B$2:$B$152,Инклинометрия!$A$2:$A$152))</f>
        <v>1330</v>
      </c>
      <c r="AA65" s="105">
        <f>IF(S65=0,"-",FORECAST($C$8-S65,Инклинометрия!$B$2:$B$152,Инклинометрия!$A$2:$A$152))</f>
        <v>310.91800061418002</v>
      </c>
      <c r="AB65" s="105">
        <f>IF(T65=0,"-",FORECAST($C$6,Инклинометрия!$B$2:$B$152,Инклинометрия!$A$2:$A$152))</f>
        <v>1425</v>
      </c>
      <c r="AC65" s="105">
        <f>IF(R65=0,FORECAST($C$6-T65,Инклинометрия!$B$2:$B$152,Инклинометрия!$A$2:$A$152),FORECAST($C$8,Инклинометрия!$B$2:$B$152,Инклинометрия!$A$2:$A$152))</f>
        <v>1330</v>
      </c>
      <c r="AD65" s="107" t="str">
        <f>IF(U65=0,"-",FORECAST($C$8,Инклинометрия!$B$2:$B$152,Инклинометрия!$A$2:$A$152))</f>
        <v>-</v>
      </c>
      <c r="AE65" s="107" t="str">
        <f>IF(U65=0,"-",FORECAST($C$8-U65,Инклинометрия!$B$2:$B$152,Инклинометрия!$A$2:$A$152))</f>
        <v>-</v>
      </c>
      <c r="AF65" s="107">
        <f>FORECAST($C$8-S65,Инклинометрия!$B$2:$B$152,Инклинометрия!$A$2:$A$152)</f>
        <v>310.91800061418002</v>
      </c>
      <c r="AG65" s="107">
        <f>FORECAST($C$8-(S65+V65),Инклинометрия!$B$2:$B$152,Инклинометрия!$A$2:$A$152)</f>
        <v>71.411639336760189</v>
      </c>
      <c r="AH65" s="107" t="str">
        <f>IF(W65=0,"-",FORECAST($C$8+W65,Инклинометрия!$B$2:$B$152,Инклинометрия!$A$2:$A$152))</f>
        <v>-</v>
      </c>
      <c r="AI65" s="107" t="str">
        <f>IF(W65=0,"-",FORECAST($C$8,Инклинометрия!$B$2:$B$152,Инклинометрия!$A$2:$A$152))</f>
        <v>-</v>
      </c>
      <c r="AK65" s="122">
        <f>2*PI()*$C$5*(AT64-AT63)/(LN(AN64/$I$9)*$I$8/$I$7+LN($I$10/AN64)*$I$8/$I$7)</f>
        <v>-1.1449884574823017E-8</v>
      </c>
      <c r="AL65" s="208">
        <f>AK65*(B65-B64)</f>
        <v>-1.1449884574823017E-7</v>
      </c>
      <c r="AM65" s="23">
        <f t="shared" si="18"/>
        <v>1.4185812491069948E-2</v>
      </c>
      <c r="AN65" s="26">
        <f>AN64+AK65*(B65-B64)/(2*PI()*$C$5*AN64*$I$11)</f>
        <v>0.11073423399526651</v>
      </c>
      <c r="AO65" s="87">
        <f t="shared" si="10"/>
        <v>150444.97631178488</v>
      </c>
      <c r="AP65" s="87">
        <f>IF(R65+U65&lt;$C$8,0,32*$G$13/$C$12^2*($I$8*R65+$I$6*U65)+32*$G$14/($C$14^2-$C$13^2)*($I$8*S65+$I$6*V65))</f>
        <v>49119.976311784863</v>
      </c>
      <c r="AQ65" s="66">
        <f>R65*$C$11*$C$9+U65*$C$11*$C$10</f>
        <v>10987200</v>
      </c>
      <c r="AR65" s="66">
        <f>S65*$C$11*$C$9+V65*$C$11*$C$10</f>
        <v>11065033.635369062</v>
      </c>
      <c r="AS65" s="87">
        <f>$C$11*(T65*$C$9+W65*$C$10)</f>
        <v>784800</v>
      </c>
      <c r="AT65" s="45">
        <f t="shared" si="6"/>
        <v>12000278.611680847</v>
      </c>
      <c r="AU65" s="75"/>
    </row>
    <row r="66" spans="2:47" ht="15" thickBot="1" x14ac:dyDescent="0.35">
      <c r="B66" s="41">
        <f t="shared" si="11"/>
        <v>350</v>
      </c>
      <c r="C66" s="8">
        <f t="shared" si="12"/>
        <v>3.5</v>
      </c>
      <c r="D66" s="73">
        <f t="shared" si="0"/>
        <v>4.6812500000000004</v>
      </c>
      <c r="E66" s="29">
        <f t="shared" si="3"/>
        <v>259.52701686407721</v>
      </c>
      <c r="F66" s="29">
        <f t="shared" si="7"/>
        <v>7.4150576246879041</v>
      </c>
      <c r="G66" s="29">
        <f t="shared" si="13"/>
        <v>9.9176395730200717</v>
      </c>
      <c r="H66" s="17">
        <f t="shared" si="14"/>
        <v>347.11738505570338</v>
      </c>
      <c r="I66" s="29">
        <f t="shared" si="8"/>
        <v>2.2250485660981263</v>
      </c>
      <c r="J66" s="29">
        <f t="shared" si="15"/>
        <v>13.949340071223936</v>
      </c>
      <c r="K66" s="32">
        <f>IF((D65+L65+M65-AL65)/($C$21+$C$22)&gt;$C$8,$C$8,(D65+L65+M65-AL65)/($C$21+$C$22))</f>
        <v>1400</v>
      </c>
      <c r="L66" s="97">
        <f t="shared" si="1"/>
        <v>4.2266987561397071</v>
      </c>
      <c r="M66" s="96">
        <f t="shared" si="2"/>
        <v>14.333000609176615</v>
      </c>
      <c r="N66" s="98">
        <f t="shared" si="9"/>
        <v>1.7671458676442586</v>
      </c>
      <c r="O66" s="100">
        <f t="shared" si="4"/>
        <v>0</v>
      </c>
      <c r="P66" s="104">
        <f>V66*$C$22</f>
        <v>3.4999999999999996</v>
      </c>
      <c r="Q66" s="102">
        <f t="shared" si="16"/>
        <v>0</v>
      </c>
      <c r="R66" s="106">
        <f>K66-U66</f>
        <v>1400</v>
      </c>
      <c r="S66" s="106">
        <f>IF(K66-H65&lt;0,0,K66-H65)</f>
        <v>1062.8002545173167</v>
      </c>
      <c r="T66" s="106">
        <f t="shared" si="5"/>
        <v>100</v>
      </c>
      <c r="U66" s="107">
        <f>IF(S66&gt;0,0,IF(U65+(F66-AL66/$C$23)*$C$22/($C$21+$C$22)&gt;$C$8,$C$8,IF(V66=$C$8,U65+(F66-AL66/$C$23)*$C$22/$C$21,U65+(F66-AL66/$C$23)*$C$22/($C$21+$C$22))))</f>
        <v>0</v>
      </c>
      <c r="V66" s="107">
        <f>IF(S66=0,IF(V65+(F66-AL66/$C$23)*$C$22/($C$21+$C$22)&gt;$C$8,$C$8,V65+(F66-AL66/$C$23)*$C$22/($C$21+$C$22)),E66)</f>
        <v>259.52701686407721</v>
      </c>
      <c r="W66" s="203">
        <f>IF(S66&gt;0,0,IF(W65+AL66/$C$23&gt;$F$23,$F$23,W65+AL66/$C$23))</f>
        <v>0</v>
      </c>
      <c r="X66" s="105">
        <f>IF(R66=0,"-",IF(U66=0,FORECAST($C$8,Инклинометрия!$B$2:$B$152,Инклинометрия!$A$2:$A$152),FORECAST(R66,Инклинометрия!$B$2:$B$152,Инклинометрия!$A$2:$A$152)))</f>
        <v>1330</v>
      </c>
      <c r="Y66" s="105">
        <f>IF(R66=0,"-",IF(U66=0,FORECAST($C$8-R66,Инклинометрия!$B$2:$B$152,Инклинометрия!$A$2:$A$152),0))</f>
        <v>0</v>
      </c>
      <c r="Z66" s="105">
        <f>IF(S66=0,"-",FORECAST($C$8,Инклинометрия!$B$2:$B$152,Инклинометрия!$A$2:$A$152))</f>
        <v>1330</v>
      </c>
      <c r="AA66" s="105">
        <f>IF(S66=0,"-",FORECAST($C$8-S66,Инклинометрия!$B$2:$B$152,Инклинометрия!$A$2:$A$152))</f>
        <v>320.33975820854909</v>
      </c>
      <c r="AB66" s="105">
        <f>IF(T66=0,"-",FORECAST($C$6,Инклинометрия!$B$2:$B$152,Инклинометрия!$A$2:$A$152))</f>
        <v>1425</v>
      </c>
      <c r="AC66" s="105">
        <f>IF(R66=0,FORECAST($C$6-T66,Инклинометрия!$B$2:$B$152,Инклинометрия!$A$2:$A$152),FORECAST($C$8,Инклинометрия!$B$2:$B$152,Инклинометрия!$A$2:$A$152))</f>
        <v>1330</v>
      </c>
      <c r="AD66" s="107" t="str">
        <f>IF(U66=0,"-",FORECAST($C$8,Инклинометрия!$B$2:$B$152,Инклинометрия!$A$2:$A$152))</f>
        <v>-</v>
      </c>
      <c r="AE66" s="107" t="str">
        <f>IF(U66=0,"-",FORECAST($C$8-U66,Инклинометрия!$B$2:$B$152,Инклинометрия!$A$2:$A$152))</f>
        <v>-</v>
      </c>
      <c r="AF66" s="107">
        <f>FORECAST($C$8-S66,Инклинометрия!$B$2:$B$152,Инклинометрия!$A$2:$A$152)</f>
        <v>320.33975820854909</v>
      </c>
      <c r="AG66" s="107">
        <f>FORECAST($C$8-(S66+V66),Инклинометрия!$B$2:$B$152,Инклинометрия!$A$2:$A$152)</f>
        <v>73.789092187675706</v>
      </c>
      <c r="AH66" s="107" t="str">
        <f>IF(W66=0,"-",FORECAST($C$8+W66,Инклинометрия!$B$2:$B$152,Инклинометрия!$A$2:$A$152))</f>
        <v>-</v>
      </c>
      <c r="AI66" s="107" t="str">
        <f>IF(W66=0,"-",FORECAST($C$8,Инклинометрия!$B$2:$B$152,Инклинометрия!$A$2:$A$152))</f>
        <v>-</v>
      </c>
      <c r="AK66" s="122">
        <f>2*PI()*$C$5*(AT65-AT64)/(LN(AN65/$I$9)*$I$8/$I$7+LN($I$10/AN65)*$I$8/$I$7)</f>
        <v>-1.1449884571831383E-8</v>
      </c>
      <c r="AL66" s="208">
        <f>AK66*(B66-B65)</f>
        <v>-1.1449884571831383E-7</v>
      </c>
      <c r="AM66" s="23">
        <f t="shared" si="18"/>
        <v>1.4185697992224229E-2</v>
      </c>
      <c r="AN66" s="26">
        <f>AN65+AK66*(B66-B65)/(2*PI()*$C$5*AN65*$I$11)</f>
        <v>0.11073415171241406</v>
      </c>
      <c r="AO66" s="87">
        <f t="shared" si="10"/>
        <v>150430.71850792586</v>
      </c>
      <c r="AP66" s="87">
        <f>IF(R66+U66&lt;$C$8,0,32*$G$13/$C$12^2*($I$8*R66+$I$6*U66)+32*$G$14/($C$14^2-$C$13^2)*($I$8*S66+$I$6*V66))</f>
        <v>49105.718507925856</v>
      </c>
      <c r="AQ66" s="66">
        <f>R66*$C$11*$C$9+U66*$C$11*$C$10</f>
        <v>10987200</v>
      </c>
      <c r="AR66" s="66">
        <f>S66*$C$11*$C$9+V66*$C$11*$C$10</f>
        <v>11065033.635369062</v>
      </c>
      <c r="AS66" s="87">
        <f>$C$11*(T66*$C$9+W66*$C$10)</f>
        <v>784800</v>
      </c>
      <c r="AT66" s="45">
        <f t="shared" si="6"/>
        <v>12000264.353876987</v>
      </c>
      <c r="AU66" s="75"/>
    </row>
    <row r="67" spans="2:47" ht="15" thickBot="1" x14ac:dyDescent="0.35">
      <c r="B67" s="41">
        <f t="shared" si="11"/>
        <v>360</v>
      </c>
      <c r="C67" s="8">
        <f t="shared" si="12"/>
        <v>3.6</v>
      </c>
      <c r="D67" s="73">
        <f t="shared" si="0"/>
        <v>4.8150000000000004</v>
      </c>
      <c r="E67" s="29">
        <f t="shared" si="3"/>
        <v>266.94207448876517</v>
      </c>
      <c r="F67" s="29">
        <f t="shared" si="7"/>
        <v>7.4150576246879609</v>
      </c>
      <c r="G67" s="29">
        <f t="shared" si="13"/>
        <v>9.9176395730201481</v>
      </c>
      <c r="H67" s="17">
        <f t="shared" si="14"/>
        <v>357.03502462872353</v>
      </c>
      <c r="I67" s="29">
        <f t="shared" si="8"/>
        <v>2.2250485660981263</v>
      </c>
      <c r="J67" s="29">
        <f t="shared" si="15"/>
        <v>13.949340071223991</v>
      </c>
      <c r="K67" s="32">
        <f>IF((D66+L66+M66-AL66)/($C$21+$C$22)&gt;$C$8,$C$8,(D66+L66+M66-AL66)/($C$21+$C$22))</f>
        <v>1400</v>
      </c>
      <c r="L67" s="97">
        <f t="shared" si="1"/>
        <v>4.2266987561397071</v>
      </c>
      <c r="M67" s="96">
        <f t="shared" si="2"/>
        <v>14.199250609176616</v>
      </c>
      <c r="N67" s="98">
        <f t="shared" si="9"/>
        <v>1.7671458676442586</v>
      </c>
      <c r="O67" s="100">
        <f t="shared" si="4"/>
        <v>0</v>
      </c>
      <c r="P67" s="104">
        <f>V67*$C$22</f>
        <v>3.6</v>
      </c>
      <c r="Q67" s="102">
        <f t="shared" si="16"/>
        <v>0</v>
      </c>
      <c r="R67" s="106">
        <f>K67-U67</f>
        <v>1400</v>
      </c>
      <c r="S67" s="106">
        <f>IF(K67-H66&lt;0,0,K67-H66)</f>
        <v>1052.8826149442966</v>
      </c>
      <c r="T67" s="106">
        <f t="shared" si="5"/>
        <v>100</v>
      </c>
      <c r="U67" s="107">
        <f>IF(S67&gt;0,0,IF(U66+(F67-AL67/$C$23)*$C$22/($C$21+$C$22)&gt;$C$8,$C$8,IF(V67=$C$8,U66+(F67-AL67/$C$23)*$C$22/$C$21,U66+(F67-AL67/$C$23)*$C$22/($C$21+$C$22))))</f>
        <v>0</v>
      </c>
      <c r="V67" s="107">
        <f>IF(S67=0,IF(V66+(F67-AL67/$C$23)*$C$22/($C$21+$C$22)&gt;$C$8,$C$8,V66+(F67-AL67/$C$23)*$C$22/($C$21+$C$22)),E67)</f>
        <v>266.94207448876517</v>
      </c>
      <c r="W67" s="203">
        <f>IF(S67&gt;0,0,IF(W66+AL67/$C$23&gt;$F$23,$F$23,W66+AL67/$C$23))</f>
        <v>0</v>
      </c>
      <c r="X67" s="105">
        <f>IF(R67=0,"-",IF(U67=0,FORECAST($C$8,Инклинометрия!$B$2:$B$152,Инклинометрия!$A$2:$A$152),FORECAST(R67,Инклинометрия!$B$2:$B$152,Инклинометрия!$A$2:$A$152)))</f>
        <v>1330</v>
      </c>
      <c r="Y67" s="105">
        <f>IF(R67=0,"-",IF(U67=0,FORECAST($C$8-R67,Инклинометрия!$B$2:$B$152,Инклинометрия!$A$2:$A$152),0))</f>
        <v>0</v>
      </c>
      <c r="Z67" s="105">
        <f>IF(S67=0,"-",FORECAST($C$8,Инклинометрия!$B$2:$B$152,Инклинометрия!$A$2:$A$152))</f>
        <v>1330</v>
      </c>
      <c r="AA67" s="105">
        <f>IF(S67=0,"-",FORECAST($C$8-S67,Инклинометрия!$B$2:$B$152,Инклинометрия!$A$2:$A$152))</f>
        <v>329.76151580291821</v>
      </c>
      <c r="AB67" s="105">
        <f>IF(T67=0,"-",FORECAST($C$6,Инклинометрия!$B$2:$B$152,Инклинометрия!$A$2:$A$152))</f>
        <v>1425</v>
      </c>
      <c r="AC67" s="105">
        <f>IF(R67=0,FORECAST($C$6-T67,Инклинометрия!$B$2:$B$152,Инклинометрия!$A$2:$A$152),FORECAST($C$8,Инклинометрия!$B$2:$B$152,Инклинометрия!$A$2:$A$152))</f>
        <v>1330</v>
      </c>
      <c r="AD67" s="107" t="str">
        <f>IF(U67=0,"-",FORECAST($C$8,Инклинометрия!$B$2:$B$152,Инклинометрия!$A$2:$A$152))</f>
        <v>-</v>
      </c>
      <c r="AE67" s="107" t="str">
        <f>IF(U67=0,"-",FORECAST($C$8-U67,Инклинометрия!$B$2:$B$152,Инклинометрия!$A$2:$A$152))</f>
        <v>-</v>
      </c>
      <c r="AF67" s="107">
        <f>FORECAST($C$8-S67,Инклинометрия!$B$2:$B$152,Инклинометрия!$A$2:$A$152)</f>
        <v>329.76151580291821</v>
      </c>
      <c r="AG67" s="107">
        <f>FORECAST($C$8-(S67+V67),Инклинометрия!$B$2:$B$152,Инклинометрия!$A$2:$A$152)</f>
        <v>76.166545038591238</v>
      </c>
      <c r="AH67" s="107" t="str">
        <f>IF(W67=0,"-",FORECAST($C$8+W67,Инклинометрия!$B$2:$B$152,Инклинометрия!$A$2:$A$152))</f>
        <v>-</v>
      </c>
      <c r="AI67" s="107" t="str">
        <f>IF(W67=0,"-",FORECAST($C$8,Инклинометрия!$B$2:$B$152,Инклинометрия!$A$2:$A$152))</f>
        <v>-</v>
      </c>
      <c r="AK67" s="122">
        <f>2*PI()*$C$5*(AT66-AT65)/(LN(AN66/$I$9)*$I$8/$I$7+LN($I$10/AN66)*$I$8/$I$7)</f>
        <v>-1.14498845733272E-8</v>
      </c>
      <c r="AL67" s="208">
        <f>AK67*(B67-B66)</f>
        <v>-1.1449884573327199E-7</v>
      </c>
      <c r="AM67" s="23">
        <f t="shared" si="18"/>
        <v>1.4185583493378496E-2</v>
      </c>
      <c r="AN67" s="26">
        <f>AN66+AK67*(B67-B66)/(2*PI()*$C$5*AN66*$I$11)</f>
        <v>0.11073406942950045</v>
      </c>
      <c r="AO67" s="87">
        <f t="shared" si="10"/>
        <v>150416.46070406685</v>
      </c>
      <c r="AP67" s="87">
        <f>IF(R67+U67&lt;$C$8,0,32*$G$13/$C$12^2*($I$8*R67+$I$6*U67)+32*$G$14/($C$14^2-$C$13^2)*($I$8*S67+$I$6*V67))</f>
        <v>49091.460704066849</v>
      </c>
      <c r="AQ67" s="66">
        <f>R67*$C$11*$C$9+U67*$C$11*$C$10</f>
        <v>10987200</v>
      </c>
      <c r="AR67" s="66">
        <f>S67*$C$11*$C$9+V67*$C$11*$C$10</f>
        <v>11065033.635369062</v>
      </c>
      <c r="AS67" s="87">
        <f>$C$11*(T67*$C$9+W67*$C$10)</f>
        <v>784800</v>
      </c>
      <c r="AT67" s="45">
        <f t="shared" si="6"/>
        <v>12000250.09607313</v>
      </c>
      <c r="AU67" s="75"/>
    </row>
    <row r="68" spans="2:47" ht="15" thickBot="1" x14ac:dyDescent="0.35">
      <c r="B68" s="41">
        <f t="shared" si="11"/>
        <v>370</v>
      </c>
      <c r="C68" s="8">
        <f t="shared" si="12"/>
        <v>3.7</v>
      </c>
      <c r="D68" s="73">
        <f t="shared" si="0"/>
        <v>4.9487500000000004</v>
      </c>
      <c r="E68" s="29">
        <f t="shared" si="3"/>
        <v>274.35713211345308</v>
      </c>
      <c r="F68" s="29">
        <f t="shared" si="7"/>
        <v>7.4150576246879041</v>
      </c>
      <c r="G68" s="29">
        <f t="shared" si="13"/>
        <v>9.9176395730200717</v>
      </c>
      <c r="H68" s="17">
        <f t="shared" si="14"/>
        <v>366.95266420174363</v>
      </c>
      <c r="I68" s="29">
        <f t="shared" si="8"/>
        <v>2.2250485660981263</v>
      </c>
      <c r="J68" s="29">
        <f t="shared" si="15"/>
        <v>13.949340071223936</v>
      </c>
      <c r="K68" s="32">
        <f>IF((D67+L67+M67-AL67)/($C$21+$C$22)&gt;$C$8,$C$8,(D67+L67+M67-AL67)/($C$21+$C$22))</f>
        <v>1400</v>
      </c>
      <c r="L68" s="97">
        <f t="shared" si="1"/>
        <v>4.2266987561397071</v>
      </c>
      <c r="M68" s="96">
        <f t="shared" si="2"/>
        <v>14.065500609176615</v>
      </c>
      <c r="N68" s="98">
        <f t="shared" si="9"/>
        <v>1.7671458676442586</v>
      </c>
      <c r="O68" s="100">
        <f t="shared" si="4"/>
        <v>0</v>
      </c>
      <c r="P68" s="104">
        <f>V68*$C$22</f>
        <v>3.7</v>
      </c>
      <c r="Q68" s="102">
        <f t="shared" si="16"/>
        <v>0</v>
      </c>
      <c r="R68" s="106">
        <f>K68-U68</f>
        <v>1400</v>
      </c>
      <c r="S68" s="106">
        <f>IF(K68-H67&lt;0,0,K68-H67)</f>
        <v>1042.9649753712765</v>
      </c>
      <c r="T68" s="106">
        <f t="shared" si="5"/>
        <v>100</v>
      </c>
      <c r="U68" s="107">
        <f>IF(S68&gt;0,0,IF(U67+(F68-AL68/$C$23)*$C$22/($C$21+$C$22)&gt;$C$8,$C$8,IF(V68=$C$8,U67+(F68-AL68/$C$23)*$C$22/$C$21,U67+(F68-AL68/$C$23)*$C$22/($C$21+$C$22))))</f>
        <v>0</v>
      </c>
      <c r="V68" s="107">
        <f>IF(S68=0,IF(V67+(F68-AL68/$C$23)*$C$22/($C$21+$C$22)&gt;$C$8,$C$8,V67+(F68-AL68/$C$23)*$C$22/($C$21+$C$22)),E68)</f>
        <v>274.35713211345308</v>
      </c>
      <c r="W68" s="203">
        <f>IF(S68&gt;0,0,IF(W67+AL68/$C$23&gt;$F$23,$F$23,W67+AL68/$C$23))</f>
        <v>0</v>
      </c>
      <c r="X68" s="105">
        <f>IF(R68=0,"-",IF(U68=0,FORECAST($C$8,Инклинометрия!$B$2:$B$152,Инклинометрия!$A$2:$A$152),FORECAST(R68,Инклинометрия!$B$2:$B$152,Инклинометрия!$A$2:$A$152)))</f>
        <v>1330</v>
      </c>
      <c r="Y68" s="105">
        <f>IF(R68=0,"-",IF(U68=0,FORECAST($C$8-R68,Инклинометрия!$B$2:$B$152,Инклинометрия!$A$2:$A$152),0))</f>
        <v>0</v>
      </c>
      <c r="Z68" s="105">
        <f>IF(S68=0,"-",FORECAST($C$8,Инклинометрия!$B$2:$B$152,Инклинометрия!$A$2:$A$152))</f>
        <v>1330</v>
      </c>
      <c r="AA68" s="105">
        <f>IF(S68=0,"-",FORECAST($C$8-S68,Инклинометрия!$B$2:$B$152,Инклинометрия!$A$2:$A$152))</f>
        <v>339.18327339728728</v>
      </c>
      <c r="AB68" s="105">
        <f>IF(T68=0,"-",FORECAST($C$6,Инклинометрия!$B$2:$B$152,Инклинометрия!$A$2:$A$152))</f>
        <v>1425</v>
      </c>
      <c r="AC68" s="105">
        <f>IF(R68=0,FORECAST($C$6-T68,Инклинометрия!$B$2:$B$152,Инклинометрия!$A$2:$A$152),FORECAST($C$8,Инклинометрия!$B$2:$B$152,Инклинометрия!$A$2:$A$152))</f>
        <v>1330</v>
      </c>
      <c r="AD68" s="107" t="str">
        <f>IF(U68=0,"-",FORECAST($C$8,Инклинометрия!$B$2:$B$152,Инклинометрия!$A$2:$A$152))</f>
        <v>-</v>
      </c>
      <c r="AE68" s="107" t="str">
        <f>IF(U68=0,"-",FORECAST($C$8-U68,Инклинометрия!$B$2:$B$152,Инклинометрия!$A$2:$A$152))</f>
        <v>-</v>
      </c>
      <c r="AF68" s="107">
        <f>FORECAST($C$8-S68,Инклинометрия!$B$2:$B$152,Инклинометрия!$A$2:$A$152)</f>
        <v>339.18327339728728</v>
      </c>
      <c r="AG68" s="107">
        <f>FORECAST($C$8-(S68+V68),Инклинометрия!$B$2:$B$152,Инклинометрия!$A$2:$A$152)</f>
        <v>78.54399788950677</v>
      </c>
      <c r="AH68" s="107" t="str">
        <f>IF(W68=0,"-",FORECAST($C$8+W68,Инклинометрия!$B$2:$B$152,Инклинометрия!$A$2:$A$152))</f>
        <v>-</v>
      </c>
      <c r="AI68" s="107" t="str">
        <f>IF(W68=0,"-",FORECAST($C$8,Инклинометрия!$B$2:$B$152,Инклинометрия!$A$2:$A$152))</f>
        <v>-</v>
      </c>
      <c r="AK68" s="122">
        <f>2*PI()*$C$5*(AT67-AT66)/(LN(AN67/$I$9)*$I$8/$I$7+LN($I$10/AN67)*$I$8/$I$7)</f>
        <v>-1.1449884571831383E-8</v>
      </c>
      <c r="AL68" s="208">
        <f>AK68*(B68-B67)</f>
        <v>-1.1449884571831383E-7</v>
      </c>
      <c r="AM68" s="23">
        <f t="shared" si="18"/>
        <v>1.4185468994532777E-2</v>
      </c>
      <c r="AN68" s="26">
        <f>AN67+AK68*(B68-B67)/(2*PI()*$C$5*AN67*$I$11)</f>
        <v>0.11073398714652571</v>
      </c>
      <c r="AO68" s="87">
        <f t="shared" si="10"/>
        <v>150402.20290020783</v>
      </c>
      <c r="AP68" s="87">
        <f>IF(R68+U68&lt;$C$8,0,32*$G$13/$C$12^2*($I$8*R68+$I$6*U68)+32*$G$14/($C$14^2-$C$13^2)*($I$8*S68+$I$6*V68))</f>
        <v>49077.202900207834</v>
      </c>
      <c r="AQ68" s="66">
        <f>R68*$C$11*$C$9+U68*$C$11*$C$10</f>
        <v>10987200</v>
      </c>
      <c r="AR68" s="66">
        <f>S68*$C$11*$C$9+V68*$C$11*$C$10</f>
        <v>11065033.635369062</v>
      </c>
      <c r="AS68" s="87">
        <f>$C$11*(T68*$C$9+W68*$C$10)</f>
        <v>784800</v>
      </c>
      <c r="AT68" s="45">
        <f t="shared" si="6"/>
        <v>12000235.838269271</v>
      </c>
      <c r="AU68" s="75"/>
    </row>
    <row r="69" spans="2:47" ht="15" thickBot="1" x14ac:dyDescent="0.35">
      <c r="B69" s="41">
        <f t="shared" si="11"/>
        <v>380</v>
      </c>
      <c r="C69" s="8">
        <f t="shared" si="12"/>
        <v>3.8000000000000003</v>
      </c>
      <c r="D69" s="73">
        <f t="shared" si="0"/>
        <v>5.0825000000000005</v>
      </c>
      <c r="E69" s="29">
        <f t="shared" si="3"/>
        <v>281.77218973814104</v>
      </c>
      <c r="F69" s="29">
        <f t="shared" si="7"/>
        <v>7.4150576246879609</v>
      </c>
      <c r="G69" s="29">
        <f t="shared" si="13"/>
        <v>9.9176395730201481</v>
      </c>
      <c r="H69" s="17">
        <f t="shared" si="14"/>
        <v>376.87030377476378</v>
      </c>
      <c r="I69" s="29">
        <f t="shared" si="8"/>
        <v>2.2250485660981263</v>
      </c>
      <c r="J69" s="29">
        <f t="shared" si="15"/>
        <v>13.949340071223991</v>
      </c>
      <c r="K69" s="32">
        <f>IF((D68+L68+M68-AL68)/($C$21+$C$22)&gt;$C$8,$C$8,(D68+L68+M68-AL68)/($C$21+$C$22))</f>
        <v>1400</v>
      </c>
      <c r="L69" s="97">
        <f t="shared" si="1"/>
        <v>4.2266987561397071</v>
      </c>
      <c r="M69" s="96">
        <f t="shared" si="2"/>
        <v>13.931750609176616</v>
      </c>
      <c r="N69" s="98">
        <f t="shared" si="9"/>
        <v>1.7671458676442586</v>
      </c>
      <c r="O69" s="100">
        <f t="shared" si="4"/>
        <v>0</v>
      </c>
      <c r="P69" s="104">
        <f>V69*$C$22</f>
        <v>3.8000000000000007</v>
      </c>
      <c r="Q69" s="102">
        <f t="shared" si="16"/>
        <v>0</v>
      </c>
      <c r="R69" s="106">
        <f>K69-U69</f>
        <v>1400</v>
      </c>
      <c r="S69" s="106">
        <f>IF(K69-H68&lt;0,0,K69-H68)</f>
        <v>1033.0473357982564</v>
      </c>
      <c r="T69" s="106">
        <f t="shared" si="5"/>
        <v>100</v>
      </c>
      <c r="U69" s="107">
        <f>IF(S69&gt;0,0,IF(U68+(F69-AL69/$C$23)*$C$22/($C$21+$C$22)&gt;$C$8,$C$8,IF(V69=$C$8,U68+(F69-AL69/$C$23)*$C$22/$C$21,U68+(F69-AL69/$C$23)*$C$22/($C$21+$C$22))))</f>
        <v>0</v>
      </c>
      <c r="V69" s="107">
        <f>IF(S69=0,IF(V68+(F69-AL69/$C$23)*$C$22/($C$21+$C$22)&gt;$C$8,$C$8,V68+(F69-AL69/$C$23)*$C$22/($C$21+$C$22)),E69)</f>
        <v>281.77218973814104</v>
      </c>
      <c r="W69" s="203">
        <f>IF(S69&gt;0,0,IF(W68+AL69/$C$23&gt;$F$23,$F$23,W68+AL69/$C$23))</f>
        <v>0</v>
      </c>
      <c r="X69" s="105">
        <f>IF(R69=0,"-",IF(U69=0,FORECAST($C$8,Инклинометрия!$B$2:$B$152,Инклинометрия!$A$2:$A$152),FORECAST(R69,Инклинометрия!$B$2:$B$152,Инклинометрия!$A$2:$A$152)))</f>
        <v>1330</v>
      </c>
      <c r="Y69" s="105">
        <f>IF(R69=0,"-",IF(U69=0,FORECAST($C$8-R69,Инклинометрия!$B$2:$B$152,Инклинометрия!$A$2:$A$152),0))</f>
        <v>0</v>
      </c>
      <c r="Z69" s="105">
        <f>IF(S69=0,"-",FORECAST($C$8,Инклинометрия!$B$2:$B$152,Инклинометрия!$A$2:$A$152))</f>
        <v>1330</v>
      </c>
      <c r="AA69" s="105">
        <f>IF(S69=0,"-",FORECAST($C$8-S69,Инклинометрия!$B$2:$B$152,Инклинометрия!$A$2:$A$152))</f>
        <v>348.60503099165641</v>
      </c>
      <c r="AB69" s="105">
        <f>IF(T69=0,"-",FORECAST($C$6,Инклинометрия!$B$2:$B$152,Инклинометрия!$A$2:$A$152))</f>
        <v>1425</v>
      </c>
      <c r="AC69" s="105">
        <f>IF(R69=0,FORECAST($C$6-T69,Инклинометрия!$B$2:$B$152,Инклинометрия!$A$2:$A$152),FORECAST($C$8,Инклинометрия!$B$2:$B$152,Инклинометрия!$A$2:$A$152))</f>
        <v>1330</v>
      </c>
      <c r="AD69" s="107" t="str">
        <f>IF(U69=0,"-",FORECAST($C$8,Инклинометрия!$B$2:$B$152,Инклинометрия!$A$2:$A$152))</f>
        <v>-</v>
      </c>
      <c r="AE69" s="107" t="str">
        <f>IF(U69=0,"-",FORECAST($C$8-U69,Инклинометрия!$B$2:$B$152,Инклинометрия!$A$2:$A$152))</f>
        <v>-</v>
      </c>
      <c r="AF69" s="107">
        <f>FORECAST($C$8-S69,Инклинометрия!$B$2:$B$152,Инклинометрия!$A$2:$A$152)</f>
        <v>348.60503099165641</v>
      </c>
      <c r="AG69" s="107">
        <f>FORECAST($C$8-(S69+V69),Инклинометрия!$B$2:$B$152,Инклинометрия!$A$2:$A$152)</f>
        <v>80.921450740422301</v>
      </c>
      <c r="AH69" s="107" t="str">
        <f>IF(W69=0,"-",FORECAST($C$8+W69,Инклинометрия!$B$2:$B$152,Инклинометрия!$A$2:$A$152))</f>
        <v>-</v>
      </c>
      <c r="AI69" s="107" t="str">
        <f>IF(W69=0,"-",FORECAST($C$8,Инклинометрия!$B$2:$B$152,Инклинометрия!$A$2:$A$152))</f>
        <v>-</v>
      </c>
      <c r="AK69" s="122">
        <f>2*PI()*$C$5*(AT68-AT67)/(LN(AN68/$I$9)*$I$8/$I$7+LN($I$10/AN68)*$I$8/$I$7)</f>
        <v>-1.14498845733272E-8</v>
      </c>
      <c r="AL69" s="208">
        <f>AK69*(B69-B68)</f>
        <v>-1.1449884573327199E-7</v>
      </c>
      <c r="AM69" s="23">
        <f t="shared" si="18"/>
        <v>1.4185354495687044E-2</v>
      </c>
      <c r="AN69" s="26">
        <f>AN68+AK69*(B69-B68)/(2*PI()*$C$5*AN68*$I$11)</f>
        <v>0.11073390486348983</v>
      </c>
      <c r="AO69" s="87">
        <f t="shared" si="10"/>
        <v>150387.94509634882</v>
      </c>
      <c r="AP69" s="87">
        <f>IF(R69+U69&lt;$C$8,0,32*$G$13/$C$12^2*($I$8*R69+$I$6*U69)+32*$G$14/($C$14^2-$C$13^2)*($I$8*S69+$I$6*V69))</f>
        <v>49062.945096348827</v>
      </c>
      <c r="AQ69" s="66">
        <f>R69*$C$11*$C$9+U69*$C$11*$C$10</f>
        <v>10987200</v>
      </c>
      <c r="AR69" s="66">
        <f>S69*$C$11*$C$9+V69*$C$11*$C$10</f>
        <v>11065033.635369062</v>
      </c>
      <c r="AS69" s="87">
        <f>$C$11*(T69*$C$9+W69*$C$10)</f>
        <v>784800</v>
      </c>
      <c r="AT69" s="45">
        <f t="shared" si="6"/>
        <v>12000221.580465412</v>
      </c>
      <c r="AU69" s="75"/>
    </row>
    <row r="70" spans="2:47" ht="15" thickBot="1" x14ac:dyDescent="0.35">
      <c r="B70" s="41">
        <f t="shared" si="11"/>
        <v>390</v>
      </c>
      <c r="C70" s="8">
        <f t="shared" si="12"/>
        <v>3.9</v>
      </c>
      <c r="D70" s="73">
        <f t="shared" si="0"/>
        <v>5.2162499999999996</v>
      </c>
      <c r="E70" s="29">
        <f t="shared" si="3"/>
        <v>289.18724736282888</v>
      </c>
      <c r="F70" s="29">
        <f t="shared" si="7"/>
        <v>7.4150576246878472</v>
      </c>
      <c r="G70" s="29">
        <f t="shared" si="13"/>
        <v>9.9176395730199953</v>
      </c>
      <c r="H70" s="17">
        <f t="shared" si="14"/>
        <v>386.78794334778377</v>
      </c>
      <c r="I70" s="29">
        <f t="shared" si="8"/>
        <v>2.2250485660981263</v>
      </c>
      <c r="J70" s="29">
        <f t="shared" si="15"/>
        <v>13.949340071223883</v>
      </c>
      <c r="K70" s="32">
        <f>IF((D69+L69+M69-AL69)/($C$21+$C$22)&gt;$C$8,$C$8,(D69+L69+M69-AL69)/($C$21+$C$22))</f>
        <v>1400</v>
      </c>
      <c r="L70" s="97">
        <f t="shared" si="1"/>
        <v>4.2266987561397071</v>
      </c>
      <c r="M70" s="96">
        <f t="shared" si="2"/>
        <v>13.798000609176613</v>
      </c>
      <c r="N70" s="98">
        <f t="shared" si="9"/>
        <v>1.7671458676442586</v>
      </c>
      <c r="O70" s="100">
        <f t="shared" si="4"/>
        <v>0</v>
      </c>
      <c r="P70" s="104">
        <f>V70*$C$22</f>
        <v>3.8999999999999995</v>
      </c>
      <c r="Q70" s="102">
        <f t="shared" si="16"/>
        <v>0</v>
      </c>
      <c r="R70" s="106">
        <f>K70-U70</f>
        <v>1400</v>
      </c>
      <c r="S70" s="106">
        <f>IF(K70-H69&lt;0,0,K70-H69)</f>
        <v>1023.1296962252362</v>
      </c>
      <c r="T70" s="106">
        <f t="shared" si="5"/>
        <v>100</v>
      </c>
      <c r="U70" s="107">
        <f>IF(S70&gt;0,0,IF(U69+(F70-AL70/$C$23)*$C$22/($C$21+$C$22)&gt;$C$8,$C$8,IF(V70=$C$8,U69+(F70-AL70/$C$23)*$C$22/$C$21,U69+(F70-AL70/$C$23)*$C$22/($C$21+$C$22))))</f>
        <v>0</v>
      </c>
      <c r="V70" s="107">
        <f>IF(S70=0,IF(V69+(F70-AL70/$C$23)*$C$22/($C$21+$C$22)&gt;$C$8,$C$8,V69+(F70-AL70/$C$23)*$C$22/($C$21+$C$22)),E70)</f>
        <v>289.18724736282888</v>
      </c>
      <c r="W70" s="203">
        <f>IF(S70&gt;0,0,IF(W69+AL70/$C$23&gt;$F$23,$F$23,W69+AL70/$C$23))</f>
        <v>0</v>
      </c>
      <c r="X70" s="105">
        <f>IF(R70=0,"-",IF(U70=0,FORECAST($C$8,Инклинометрия!$B$2:$B$152,Инклинометрия!$A$2:$A$152),FORECAST(R70,Инклинометрия!$B$2:$B$152,Инклинометрия!$A$2:$A$152)))</f>
        <v>1330</v>
      </c>
      <c r="Y70" s="105">
        <f>IF(R70=0,"-",IF(U70=0,FORECAST($C$8-R70,Инклинометрия!$B$2:$B$152,Инклинометрия!$A$2:$A$152),0))</f>
        <v>0</v>
      </c>
      <c r="Z70" s="105">
        <f>IF(S70=0,"-",FORECAST($C$8,Инклинометрия!$B$2:$B$152,Инклинометрия!$A$2:$A$152))</f>
        <v>1330</v>
      </c>
      <c r="AA70" s="105">
        <f>IF(S70=0,"-",FORECAST($C$8-S70,Инклинометрия!$B$2:$B$152,Инклинометрия!$A$2:$A$152))</f>
        <v>358.02678858602559</v>
      </c>
      <c r="AB70" s="105">
        <f>IF(T70=0,"-",FORECAST($C$6,Инклинометрия!$B$2:$B$152,Инклинометрия!$A$2:$A$152))</f>
        <v>1425</v>
      </c>
      <c r="AC70" s="105">
        <f>IF(R70=0,FORECAST($C$6-T70,Инклинометрия!$B$2:$B$152,Инклинометрия!$A$2:$A$152),FORECAST($C$8,Инклинометрия!$B$2:$B$152,Инклинометрия!$A$2:$A$152))</f>
        <v>1330</v>
      </c>
      <c r="AD70" s="107" t="str">
        <f>IF(U70=0,"-",FORECAST($C$8,Инклинометрия!$B$2:$B$152,Инклинометрия!$A$2:$A$152))</f>
        <v>-</v>
      </c>
      <c r="AE70" s="107" t="str">
        <f>IF(U70=0,"-",FORECAST($C$8-U70,Инклинометрия!$B$2:$B$152,Инклинометрия!$A$2:$A$152))</f>
        <v>-</v>
      </c>
      <c r="AF70" s="107">
        <f>FORECAST($C$8-S70,Инклинометрия!$B$2:$B$152,Инклинометрия!$A$2:$A$152)</f>
        <v>358.02678858602559</v>
      </c>
      <c r="AG70" s="107">
        <f>FORECAST($C$8-(S70+V70),Инклинометрия!$B$2:$B$152,Инклинометрия!$A$2:$A$152)</f>
        <v>83.298903591338259</v>
      </c>
      <c r="AH70" s="107" t="str">
        <f>IF(W70=0,"-",FORECAST($C$8+W70,Инклинометрия!$B$2:$B$152,Инклинометрия!$A$2:$A$152))</f>
        <v>-</v>
      </c>
      <c r="AI70" s="107" t="str">
        <f>IF(W70=0,"-",FORECAST($C$8,Инклинометрия!$B$2:$B$152,Инклинометрия!$A$2:$A$152))</f>
        <v>-</v>
      </c>
      <c r="AK70" s="122">
        <f>2*PI()*$C$5*(AT69-AT68)/(LN(AN69/$I$9)*$I$8/$I$7+LN($I$10/AN69)*$I$8/$I$7)</f>
        <v>-1.14498845733272E-8</v>
      </c>
      <c r="AL70" s="208">
        <f>AK70*(B70-B69)</f>
        <v>-1.1449884573327199E-7</v>
      </c>
      <c r="AM70" s="23">
        <f t="shared" si="18"/>
        <v>1.4185239996841311E-2</v>
      </c>
      <c r="AN70" s="26">
        <f>AN69+AK70*(B70-B69)/(2*PI()*$C$5*AN69*$I$11)</f>
        <v>0.1107338225803928</v>
      </c>
      <c r="AO70" s="87">
        <f t="shared" si="10"/>
        <v>150373.68729248981</v>
      </c>
      <c r="AP70" s="87">
        <f>IF(R70+U70&lt;$C$8,0,32*$G$13/$C$12^2*($I$8*R70+$I$6*U70)+32*$G$14/($C$14^2-$C$13^2)*($I$8*S70+$I$6*V70))</f>
        <v>49048.687292489813</v>
      </c>
      <c r="AQ70" s="66">
        <f>R70*$C$11*$C$9+U70*$C$11*$C$10</f>
        <v>10987200</v>
      </c>
      <c r="AR70" s="66">
        <f>S70*$C$11*$C$9+V70*$C$11*$C$10</f>
        <v>11065033.635369061</v>
      </c>
      <c r="AS70" s="87">
        <f>$C$11*(T70*$C$9+W70*$C$10)</f>
        <v>784800</v>
      </c>
      <c r="AT70" s="45">
        <f t="shared" si="6"/>
        <v>12000207.322661551</v>
      </c>
      <c r="AU70" s="75"/>
    </row>
    <row r="71" spans="2:47" ht="15" thickBot="1" x14ac:dyDescent="0.35">
      <c r="B71" s="41">
        <f t="shared" si="11"/>
        <v>400</v>
      </c>
      <c r="C71" s="8">
        <f t="shared" si="12"/>
        <v>4</v>
      </c>
      <c r="D71" s="73">
        <f t="shared" si="0"/>
        <v>5.35</v>
      </c>
      <c r="E71" s="29">
        <f t="shared" si="3"/>
        <v>296.60230498751685</v>
      </c>
      <c r="F71" s="29">
        <f t="shared" si="7"/>
        <v>7.4150576246879609</v>
      </c>
      <c r="G71" s="29">
        <f t="shared" si="13"/>
        <v>9.9176395730201481</v>
      </c>
      <c r="H71" s="17">
        <f t="shared" si="14"/>
        <v>396.70558292080392</v>
      </c>
      <c r="I71" s="29">
        <f t="shared" si="8"/>
        <v>2.2250485660981263</v>
      </c>
      <c r="J71" s="29">
        <f t="shared" si="15"/>
        <v>13.949340071223991</v>
      </c>
      <c r="K71" s="32">
        <f>IF((D70+L70+M70-AL70)/($C$21+$C$22)&gt;$C$8,$C$8,(D70+L70+M70-AL70)/($C$21+$C$22))</f>
        <v>1400</v>
      </c>
      <c r="L71" s="97">
        <f t="shared" si="1"/>
        <v>4.2266987561397071</v>
      </c>
      <c r="M71" s="96">
        <f t="shared" si="2"/>
        <v>13.664250609176614</v>
      </c>
      <c r="N71" s="98">
        <f t="shared" si="9"/>
        <v>1.7671458676442586</v>
      </c>
      <c r="O71" s="100">
        <f t="shared" si="4"/>
        <v>0</v>
      </c>
      <c r="P71" s="104">
        <f>V71*$C$22</f>
        <v>4</v>
      </c>
      <c r="Q71" s="102">
        <f t="shared" si="16"/>
        <v>0</v>
      </c>
      <c r="R71" s="106">
        <f>K71-U71</f>
        <v>1400</v>
      </c>
      <c r="S71" s="106">
        <f>IF(K71-H70&lt;0,0,K71-H70)</f>
        <v>1013.2120566522162</v>
      </c>
      <c r="T71" s="106">
        <f t="shared" si="5"/>
        <v>100</v>
      </c>
      <c r="U71" s="107">
        <f>IF(S71&gt;0,0,IF(U70+(F71-AL71/$C$23)*$C$22/($C$21+$C$22)&gt;$C$8,$C$8,IF(V71=$C$8,U70+(F71-AL71/$C$23)*$C$22/$C$21,U70+(F71-AL71/$C$23)*$C$22/($C$21+$C$22))))</f>
        <v>0</v>
      </c>
      <c r="V71" s="107">
        <f>IF(S71=0,IF(V70+(F71-AL71/$C$23)*$C$22/($C$21+$C$22)&gt;$C$8,$C$8,V70+(F71-AL71/$C$23)*$C$22/($C$21+$C$22)),E71)</f>
        <v>296.60230498751685</v>
      </c>
      <c r="W71" s="203">
        <f>IF(S71&gt;0,0,IF(W70+AL71/$C$23&gt;$F$23,$F$23,W70+AL71/$C$23))</f>
        <v>0</v>
      </c>
      <c r="X71" s="105">
        <f>IF(R71=0,"-",IF(U71=0,FORECAST($C$8,Инклинометрия!$B$2:$B$152,Инклинометрия!$A$2:$A$152),FORECAST(R71,Инклинометрия!$B$2:$B$152,Инклинометрия!$A$2:$A$152)))</f>
        <v>1330</v>
      </c>
      <c r="Y71" s="105">
        <f>IF(R71=0,"-",IF(U71=0,FORECAST($C$8-R71,Инклинометрия!$B$2:$B$152,Инклинометрия!$A$2:$A$152),0))</f>
        <v>0</v>
      </c>
      <c r="Z71" s="105">
        <f>IF(S71=0,"-",FORECAST($C$8,Инклинометрия!$B$2:$B$152,Инклинометрия!$A$2:$A$152))</f>
        <v>1330</v>
      </c>
      <c r="AA71" s="105">
        <f>IF(S71=0,"-",FORECAST($C$8-S71,Инклинометрия!$B$2:$B$152,Инклинометрия!$A$2:$A$152))</f>
        <v>367.44854618039454</v>
      </c>
      <c r="AB71" s="105">
        <f>IF(T71=0,"-",FORECAST($C$6,Инклинометрия!$B$2:$B$152,Инклинометрия!$A$2:$A$152))</f>
        <v>1425</v>
      </c>
      <c r="AC71" s="105">
        <f>IF(R71=0,FORECAST($C$6-T71,Инклинометрия!$B$2:$B$152,Инклинометрия!$A$2:$A$152),FORECAST($C$8,Инклинометрия!$B$2:$B$152,Инклинометрия!$A$2:$A$152))</f>
        <v>1330</v>
      </c>
      <c r="AD71" s="107" t="str">
        <f>IF(U71=0,"-",FORECAST($C$8,Инклинометрия!$B$2:$B$152,Инклинометрия!$A$2:$A$152))</f>
        <v>-</v>
      </c>
      <c r="AE71" s="107" t="str">
        <f>IF(U71=0,"-",FORECAST($C$8-U71,Инклинометрия!$B$2:$B$152,Инклинометрия!$A$2:$A$152))</f>
        <v>-</v>
      </c>
      <c r="AF71" s="107">
        <f>FORECAST($C$8-S71,Инклинометрия!$B$2:$B$152,Инклинометрия!$A$2:$A$152)</f>
        <v>367.44854618039454</v>
      </c>
      <c r="AG71" s="107">
        <f>FORECAST($C$8-(S71+V71),Инклинометрия!$B$2:$B$152,Инклинометрия!$A$2:$A$152)</f>
        <v>85.676356442253578</v>
      </c>
      <c r="AH71" s="107" t="str">
        <f>IF(W71=0,"-",FORECAST($C$8+W71,Инклинометрия!$B$2:$B$152,Инклинометрия!$A$2:$A$152))</f>
        <v>-</v>
      </c>
      <c r="AI71" s="107" t="str">
        <f>IF(W71=0,"-",FORECAST($C$8,Инклинометрия!$B$2:$B$152,Инклинометрия!$A$2:$A$152))</f>
        <v>-</v>
      </c>
      <c r="AK71" s="122">
        <f>2*PI()*$C$5*(AT70-AT69)/(LN(AN70/$I$9)*$I$8/$I$7+LN($I$10/AN70)*$I$8/$I$7)</f>
        <v>-1.1449884574823019E-8</v>
      </c>
      <c r="AL71" s="208">
        <f>AK71*(B71-B70)</f>
        <v>-1.1449884574823019E-7</v>
      </c>
      <c r="AM71" s="23">
        <f t="shared" si="18"/>
        <v>1.4185125497995563E-2</v>
      </c>
      <c r="AN71" s="26">
        <f>AN70+AK71*(B71-B70)/(2*PI()*$C$5*AN70*$I$11)</f>
        <v>0.11073374029723462</v>
      </c>
      <c r="AO71" s="87">
        <f t="shared" si="10"/>
        <v>150359.42948863079</v>
      </c>
      <c r="AP71" s="87">
        <f>IF(R71+U71&lt;$C$8,0,32*$G$13/$C$12^2*($I$8*R71+$I$6*U71)+32*$G$14/($C$14^2-$C$13^2)*($I$8*S71+$I$6*V71))</f>
        <v>49034.429488630805</v>
      </c>
      <c r="AQ71" s="66">
        <f>R71*$C$11*$C$9+U71*$C$11*$C$10</f>
        <v>10987200</v>
      </c>
      <c r="AR71" s="66">
        <f>S71*$C$11*$C$9+V71*$C$11*$C$10</f>
        <v>11065033.635369062</v>
      </c>
      <c r="AS71" s="87">
        <f>$C$11*(T71*$C$9+W71*$C$10)</f>
        <v>784800</v>
      </c>
      <c r="AT71" s="45">
        <f t="shared" si="6"/>
        <v>12000193.064857693</v>
      </c>
      <c r="AU71" s="75"/>
    </row>
    <row r="72" spans="2:47" ht="15" thickBot="1" x14ac:dyDescent="0.35">
      <c r="B72" s="41">
        <f t="shared" si="11"/>
        <v>410</v>
      </c>
      <c r="C72" s="8">
        <f t="shared" si="12"/>
        <v>4.0999999999999996</v>
      </c>
      <c r="D72" s="73">
        <f t="shared" si="0"/>
        <v>5.4837499999999997</v>
      </c>
      <c r="E72" s="29">
        <f t="shared" si="3"/>
        <v>304.01736261220475</v>
      </c>
      <c r="F72" s="29">
        <f t="shared" si="7"/>
        <v>7.4150576246879041</v>
      </c>
      <c r="G72" s="29">
        <f t="shared" si="13"/>
        <v>9.9176395730200717</v>
      </c>
      <c r="H72" s="17">
        <f t="shared" si="14"/>
        <v>406.62322249382402</v>
      </c>
      <c r="I72" s="29">
        <f t="shared" si="8"/>
        <v>2.2250485660981263</v>
      </c>
      <c r="J72" s="29">
        <f t="shared" si="15"/>
        <v>13.949340071223936</v>
      </c>
      <c r="K72" s="32">
        <f>IF((D71+L71+M71-AL71)/($C$21+$C$22)&gt;$C$8,$C$8,(D71+L71+M71-AL71)/($C$21+$C$22))</f>
        <v>1400</v>
      </c>
      <c r="L72" s="97">
        <f t="shared" si="1"/>
        <v>4.2266987561397071</v>
      </c>
      <c r="M72" s="96">
        <f t="shared" si="2"/>
        <v>13.530500609176615</v>
      </c>
      <c r="N72" s="98">
        <f t="shared" si="9"/>
        <v>1.7671458676442586</v>
      </c>
      <c r="O72" s="100">
        <f t="shared" si="4"/>
        <v>0</v>
      </c>
      <c r="P72" s="104">
        <f>V72*$C$22</f>
        <v>4.0999999999999996</v>
      </c>
      <c r="Q72" s="102">
        <f t="shared" si="16"/>
        <v>0</v>
      </c>
      <c r="R72" s="106">
        <f>K72-U72</f>
        <v>1400</v>
      </c>
      <c r="S72" s="106">
        <f>IF(K72-H71&lt;0,0,K72-H71)</f>
        <v>1003.2944170791961</v>
      </c>
      <c r="T72" s="106">
        <f t="shared" si="5"/>
        <v>100</v>
      </c>
      <c r="U72" s="107">
        <f>IF(S72&gt;0,0,IF(U71+(F72-AL72/$C$23)*$C$22/($C$21+$C$22)&gt;$C$8,$C$8,IF(V72=$C$8,U71+(F72-AL72/$C$23)*$C$22/$C$21,U71+(F72-AL72/$C$23)*$C$22/($C$21+$C$22))))</f>
        <v>0</v>
      </c>
      <c r="V72" s="107">
        <f>IF(S72=0,IF(V71+(F72-AL72/$C$23)*$C$22/($C$21+$C$22)&gt;$C$8,$C$8,V71+(F72-AL72/$C$23)*$C$22/($C$21+$C$22)),E72)</f>
        <v>304.01736261220475</v>
      </c>
      <c r="W72" s="203">
        <f>IF(S72&gt;0,0,IF(W71+AL72/$C$23&gt;$F$23,$F$23,W71+AL72/$C$23))</f>
        <v>0</v>
      </c>
      <c r="X72" s="105">
        <f>IF(R72=0,"-",IF(U72=0,FORECAST($C$8,Инклинометрия!$B$2:$B$152,Инклинометрия!$A$2:$A$152),FORECAST(R72,Инклинометрия!$B$2:$B$152,Инклинометрия!$A$2:$A$152)))</f>
        <v>1330</v>
      </c>
      <c r="Y72" s="105">
        <f>IF(R72=0,"-",IF(U72=0,FORECAST($C$8-R72,Инклинометрия!$B$2:$B$152,Инклинометрия!$A$2:$A$152),0))</f>
        <v>0</v>
      </c>
      <c r="Z72" s="105">
        <f>IF(S72=0,"-",FORECAST($C$8,Инклинометрия!$B$2:$B$152,Инклинометрия!$A$2:$A$152))</f>
        <v>1330</v>
      </c>
      <c r="AA72" s="105">
        <f>IF(S72=0,"-",FORECAST($C$8-S72,Инклинометрия!$B$2:$B$152,Инклинометрия!$A$2:$A$152))</f>
        <v>376.87030377476367</v>
      </c>
      <c r="AB72" s="105">
        <f>IF(T72=0,"-",FORECAST($C$6,Инклинометрия!$B$2:$B$152,Инклинометрия!$A$2:$A$152))</f>
        <v>1425</v>
      </c>
      <c r="AC72" s="105">
        <f>IF(R72=0,FORECAST($C$6-T72,Инклинометрия!$B$2:$B$152,Инклинометрия!$A$2:$A$152),FORECAST($C$8,Инклинометрия!$B$2:$B$152,Инклинометрия!$A$2:$A$152))</f>
        <v>1330</v>
      </c>
      <c r="AD72" s="107" t="str">
        <f>IF(U72=0,"-",FORECAST($C$8,Инклинометрия!$B$2:$B$152,Инклинометрия!$A$2:$A$152))</f>
        <v>-</v>
      </c>
      <c r="AE72" s="107" t="str">
        <f>IF(U72=0,"-",FORECAST($C$8-U72,Инклинометрия!$B$2:$B$152,Инклинометрия!$A$2:$A$152))</f>
        <v>-</v>
      </c>
      <c r="AF72" s="107">
        <f>FORECAST($C$8-S72,Инклинометрия!$B$2:$B$152,Инклинометрия!$A$2:$A$152)</f>
        <v>376.87030377476367</v>
      </c>
      <c r="AG72" s="107">
        <f>FORECAST($C$8-(S72+V72),Инклинометрия!$B$2:$B$152,Инклинометрия!$A$2:$A$152)</f>
        <v>88.053809293169095</v>
      </c>
      <c r="AH72" s="107" t="str">
        <f>IF(W72=0,"-",FORECAST($C$8+W72,Инклинометрия!$B$2:$B$152,Инклинометрия!$A$2:$A$152))</f>
        <v>-</v>
      </c>
      <c r="AI72" s="107" t="str">
        <f>IF(W72=0,"-",FORECAST($C$8,Инклинометрия!$B$2:$B$152,Инклинометрия!$A$2:$A$152))</f>
        <v>-</v>
      </c>
      <c r="AK72" s="122">
        <f>2*PI()*$C$5*(AT71-AT70)/(LN(AN71/$I$9)*$I$8/$I$7+LN($I$10/AN71)*$I$8/$I$7)</f>
        <v>-1.1449884571831385E-8</v>
      </c>
      <c r="AL72" s="208">
        <f>AK72*(B72-B71)</f>
        <v>-1.1449884571831384E-7</v>
      </c>
      <c r="AM72" s="23">
        <f t="shared" si="18"/>
        <v>1.4185010999149844E-2</v>
      </c>
      <c r="AN72" s="26">
        <f>AN71+AK72*(B72-B71)/(2*PI()*$C$5*AN71*$I$11)</f>
        <v>0.11073365801401532</v>
      </c>
      <c r="AO72" s="87">
        <f t="shared" si="10"/>
        <v>150345.17168477178</v>
      </c>
      <c r="AP72" s="87">
        <f>IF(R72+U72&lt;$C$8,0,32*$G$13/$C$12^2*($I$8*R72+$I$6*U72)+32*$G$14/($C$14^2-$C$13^2)*($I$8*S72+$I$6*V72))</f>
        <v>49020.171684771791</v>
      </c>
      <c r="AQ72" s="66">
        <f>R72*$C$11*$C$9+U72*$C$11*$C$10</f>
        <v>10987200</v>
      </c>
      <c r="AR72" s="66">
        <f>S72*$C$11*$C$9+V72*$C$11*$C$10</f>
        <v>11065033.635369062</v>
      </c>
      <c r="AS72" s="87">
        <f>$C$11*(T72*$C$9+W72*$C$10)</f>
        <v>784800</v>
      </c>
      <c r="AT72" s="45">
        <f t="shared" si="6"/>
        <v>12000178.807053834</v>
      </c>
      <c r="AU72" s="75"/>
    </row>
    <row r="73" spans="2:47" ht="15" thickBot="1" x14ac:dyDescent="0.35">
      <c r="B73" s="41">
        <f t="shared" si="11"/>
        <v>420</v>
      </c>
      <c r="C73" s="8">
        <f t="shared" si="12"/>
        <v>4.2</v>
      </c>
      <c r="D73" s="73">
        <f t="shared" si="0"/>
        <v>5.6174999999999997</v>
      </c>
      <c r="E73" s="29">
        <f t="shared" si="3"/>
        <v>311.43242023689271</v>
      </c>
      <c r="F73" s="29">
        <f t="shared" si="7"/>
        <v>7.4150576246879609</v>
      </c>
      <c r="G73" s="29">
        <f t="shared" si="13"/>
        <v>9.9176395730201481</v>
      </c>
      <c r="H73" s="17">
        <f t="shared" si="14"/>
        <v>416.54086206684417</v>
      </c>
      <c r="I73" s="29">
        <f t="shared" si="8"/>
        <v>2.2250485660981263</v>
      </c>
      <c r="J73" s="29">
        <f t="shared" si="15"/>
        <v>13.949340071223991</v>
      </c>
      <c r="K73" s="32">
        <f>IF((D72+L72+M72-AL72)/($C$21+$C$22)&gt;$C$8,$C$8,(D72+L72+M72-AL72)/($C$21+$C$22))</f>
        <v>1400</v>
      </c>
      <c r="L73" s="97">
        <f t="shared" si="1"/>
        <v>4.2266987561397071</v>
      </c>
      <c r="M73" s="96">
        <f t="shared" si="2"/>
        <v>13.396750609176616</v>
      </c>
      <c r="N73" s="98">
        <f t="shared" si="9"/>
        <v>1.7671458676442586</v>
      </c>
      <c r="O73" s="100">
        <f t="shared" si="4"/>
        <v>0</v>
      </c>
      <c r="P73" s="104">
        <f>V73*$C$22</f>
        <v>4.2</v>
      </c>
      <c r="Q73" s="102">
        <f>W73*$C$23</f>
        <v>0</v>
      </c>
      <c r="R73" s="106">
        <f>K73-U73</f>
        <v>1400</v>
      </c>
      <c r="S73" s="106">
        <f>IF(K73-H72&lt;0,0,K73-H72)</f>
        <v>993.37677750617604</v>
      </c>
      <c r="T73" s="106">
        <f t="shared" si="5"/>
        <v>100</v>
      </c>
      <c r="U73" s="107">
        <f>IF(S73&gt;0,0,IF(U72+(F73-AL73/$C$23)*$C$22/($C$21+$C$22)&gt;$C$8,$C$8,IF(V73=$C$8,U72+(F73-AL73/$C$23)*$C$22/$C$21,U72+(F73-AL73/$C$23)*$C$22/($C$21+$C$22))))</f>
        <v>0</v>
      </c>
      <c r="V73" s="107">
        <f>IF(S73=0,IF(V72+(F73-AL73/$C$23)*$C$22/($C$21+$C$22)&gt;$C$8,$C$8,V72+(F73-AL73/$C$23)*$C$22/($C$21+$C$22)),E73)</f>
        <v>311.43242023689271</v>
      </c>
      <c r="W73" s="203">
        <f>IF(S73&gt;0,0,IF(W72+AL73/$C$23&gt;$F$23,$F$23,W72+AL73/$C$23))</f>
        <v>0</v>
      </c>
      <c r="X73" s="105">
        <f>IF(R73=0,"-",IF(U73=0,FORECAST($C$8,Инклинометрия!$B$2:$B$152,Инклинометрия!$A$2:$A$152),FORECAST(R73,Инклинометрия!$B$2:$B$152,Инклинометрия!$A$2:$A$152)))</f>
        <v>1330</v>
      </c>
      <c r="Y73" s="105">
        <f>IF(R73=0,"-",IF(U73=0,FORECAST($C$8-R73,Инклинометрия!$B$2:$B$152,Инклинометрия!$A$2:$A$152),0))</f>
        <v>0</v>
      </c>
      <c r="Z73" s="105">
        <f>IF(S73=0,"-",FORECAST($C$8,Инклинометрия!$B$2:$B$152,Инклинометрия!$A$2:$A$152))</f>
        <v>1330</v>
      </c>
      <c r="AA73" s="105">
        <f>IF(S73=0,"-",FORECAST($C$8-S73,Инклинометрия!$B$2:$B$152,Инклинометрия!$A$2:$A$152))</f>
        <v>386.29206136913274</v>
      </c>
      <c r="AB73" s="105">
        <f>IF(T73=0,"-",FORECAST($C$6,Инклинометрия!$B$2:$B$152,Инклинометрия!$A$2:$A$152))</f>
        <v>1425</v>
      </c>
      <c r="AC73" s="105">
        <f>IF(R73=0,FORECAST($C$6-T73,Инклинометрия!$B$2:$B$152,Инклинометрия!$A$2:$A$152),FORECAST($C$8,Инклинометрия!$B$2:$B$152,Инклинометрия!$A$2:$A$152))</f>
        <v>1330</v>
      </c>
      <c r="AD73" s="107" t="str">
        <f>IF(U73=0,"-",FORECAST($C$8,Инклинометрия!$B$2:$B$152,Инклинометрия!$A$2:$A$152))</f>
        <v>-</v>
      </c>
      <c r="AE73" s="107" t="str">
        <f>IF(U73=0,"-",FORECAST($C$8-U73,Инклинометрия!$B$2:$B$152,Инклинометрия!$A$2:$A$152))</f>
        <v>-</v>
      </c>
      <c r="AF73" s="107">
        <f>FORECAST($C$8-S73,Инклинометрия!$B$2:$B$152,Инклинометрия!$A$2:$A$152)</f>
        <v>386.29206136913274</v>
      </c>
      <c r="AG73" s="107">
        <f>FORECAST($C$8-(S73+V73),Инклинометрия!$B$2:$B$152,Инклинометрия!$A$2:$A$152)</f>
        <v>90.431262144084627</v>
      </c>
      <c r="AH73" s="107" t="str">
        <f>IF(W73=0,"-",FORECAST($C$8+W73,Инклинометрия!$B$2:$B$152,Инклинометрия!$A$2:$A$152))</f>
        <v>-</v>
      </c>
      <c r="AI73" s="107" t="str">
        <f>IF(W73=0,"-",FORECAST($C$8,Инклинометрия!$B$2:$B$152,Инклинометрия!$A$2:$A$152))</f>
        <v>-</v>
      </c>
      <c r="AK73" s="122">
        <f>2*PI()*$C$5*(AT72-AT71)/(LN(AN72/$I$9)*$I$8/$I$7+LN($I$10/AN72)*$I$8/$I$7)</f>
        <v>-1.1449884573327198E-8</v>
      </c>
      <c r="AL73" s="208">
        <f>AK73*(B73-B72)</f>
        <v>-1.1449884573327198E-7</v>
      </c>
      <c r="AM73" s="23">
        <f t="shared" si="18"/>
        <v>1.4184896500304111E-2</v>
      </c>
      <c r="AN73" s="26">
        <f>AN72+AK73*(B73-B72)/(2*PI()*$C$5*AN72*$I$11)</f>
        <v>0.11073357573073486</v>
      </c>
      <c r="AO73" s="87">
        <f t="shared" si="10"/>
        <v>150330.91388091279</v>
      </c>
      <c r="AP73" s="87">
        <f>IF(R73+U73&lt;$C$8,0,32*$G$13/$C$12^2*($I$8*R73+$I$6*U73)+32*$G$14/($C$14^2-$C$13^2)*($I$8*S73+$I$6*V73))</f>
        <v>49005.913880912783</v>
      </c>
      <c r="AQ73" s="66">
        <f>R73*$C$11*$C$9+U73*$C$11*$C$10</f>
        <v>10987200</v>
      </c>
      <c r="AR73" s="66">
        <f>S73*$C$11*$C$9+V73*$C$11*$C$10</f>
        <v>11065033.635369062</v>
      </c>
      <c r="AS73" s="87">
        <f>$C$11*(T73*$C$9+W73*$C$10)</f>
        <v>784800</v>
      </c>
      <c r="AT73" s="45">
        <f t="shared" si="6"/>
        <v>12000164.549249975</v>
      </c>
      <c r="AU73" s="75"/>
    </row>
    <row r="74" spans="2:47" ht="15" thickBot="1" x14ac:dyDescent="0.35">
      <c r="B74" s="41">
        <f t="shared" si="11"/>
        <v>430</v>
      </c>
      <c r="C74" s="8">
        <f t="shared" si="12"/>
        <v>4.3</v>
      </c>
      <c r="D74" s="73">
        <f t="shared" si="0"/>
        <v>5.7512499999999998</v>
      </c>
      <c r="E74" s="29">
        <f t="shared" si="3"/>
        <v>318.84747786158056</v>
      </c>
      <c r="F74" s="29">
        <f t="shared" si="7"/>
        <v>7.4150576246878472</v>
      </c>
      <c r="G74" s="29">
        <f t="shared" si="13"/>
        <v>9.9176395730199953</v>
      </c>
      <c r="H74" s="17">
        <f t="shared" si="14"/>
        <v>426.45850163986415</v>
      </c>
      <c r="I74" s="29">
        <f t="shared" si="8"/>
        <v>2.2250485660981263</v>
      </c>
      <c r="J74" s="29">
        <f t="shared" si="15"/>
        <v>13.949340071223883</v>
      </c>
      <c r="K74" s="32">
        <f>IF((D73+L73+M73-AL73)/($C$21+$C$22)&gt;$C$8,$C$8,(D73+L73+M73-AL73)/($C$21+$C$22))</f>
        <v>1400</v>
      </c>
      <c r="L74" s="97">
        <f t="shared" si="1"/>
        <v>4.2266987561397071</v>
      </c>
      <c r="M74" s="96">
        <f t="shared" si="2"/>
        <v>13.263000609176615</v>
      </c>
      <c r="N74" s="98">
        <f t="shared" si="9"/>
        <v>1.7671458676442586</v>
      </c>
      <c r="O74" s="100">
        <f t="shared" si="4"/>
        <v>0</v>
      </c>
      <c r="P74" s="104">
        <f>V74*$C$22</f>
        <v>4.3</v>
      </c>
      <c r="Q74" s="102">
        <f t="shared" si="16"/>
        <v>0</v>
      </c>
      <c r="R74" s="106">
        <f>K74-U74</f>
        <v>1400</v>
      </c>
      <c r="S74" s="106">
        <f>IF(K74-H73&lt;0,0,K74-H73)</f>
        <v>983.45913793315583</v>
      </c>
      <c r="T74" s="106">
        <f t="shared" si="5"/>
        <v>100</v>
      </c>
      <c r="U74" s="107">
        <f>IF(S74&gt;0,0,IF(U73+(F74-AL74/$C$23)*$C$22/($C$21+$C$22)&gt;$C$8,$C$8,IF(V74=$C$8,U73+(F74-AL74/$C$23)*$C$22/$C$21,U73+(F74-AL74/$C$23)*$C$22/($C$21+$C$22))))</f>
        <v>0</v>
      </c>
      <c r="V74" s="107">
        <f>IF(S74=0,IF(V73+(F74-AL74/$C$23)*$C$22/($C$21+$C$22)&gt;$C$8,$C$8,V73+(F74-AL74/$C$23)*$C$22/($C$21+$C$22)),E74)</f>
        <v>318.84747786158056</v>
      </c>
      <c r="W74" s="203">
        <f>IF(S74&gt;0,0,IF(W73+AL74/$C$23&gt;$F$23,$F$23,W73+AL74/$C$23))</f>
        <v>0</v>
      </c>
      <c r="X74" s="105">
        <f>IF(R74=0,"-",IF(U74=0,FORECAST($C$8,Инклинометрия!$B$2:$B$152,Инклинометрия!$A$2:$A$152),FORECAST(R74,Инклинометрия!$B$2:$B$152,Инклинометрия!$A$2:$A$152)))</f>
        <v>1330</v>
      </c>
      <c r="Y74" s="105">
        <f>IF(R74=0,"-",IF(U74=0,FORECAST($C$8-R74,Инклинометрия!$B$2:$B$152,Инклинометрия!$A$2:$A$152),0))</f>
        <v>0</v>
      </c>
      <c r="Z74" s="105">
        <f>IF(S74=0,"-",FORECAST($C$8,Инклинометрия!$B$2:$B$152,Инклинометрия!$A$2:$A$152))</f>
        <v>1330</v>
      </c>
      <c r="AA74" s="105">
        <f>IF(S74=0,"-",FORECAST($C$8-S74,Инклинометрия!$B$2:$B$152,Инклинометрия!$A$2:$A$152))</f>
        <v>395.71381896350192</v>
      </c>
      <c r="AB74" s="105">
        <f>IF(T74=0,"-",FORECAST($C$6,Инклинометрия!$B$2:$B$152,Инклинометрия!$A$2:$A$152))</f>
        <v>1425</v>
      </c>
      <c r="AC74" s="105">
        <f>IF(R74=0,FORECAST($C$6-T74,Инклинометрия!$B$2:$B$152,Инклинометрия!$A$2:$A$152),FORECAST($C$8,Инклинометрия!$B$2:$B$152,Инклинометрия!$A$2:$A$152))</f>
        <v>1330</v>
      </c>
      <c r="AD74" s="107" t="str">
        <f>IF(U74=0,"-",FORECAST($C$8,Инклинометрия!$B$2:$B$152,Инклинометрия!$A$2:$A$152))</f>
        <v>-</v>
      </c>
      <c r="AE74" s="107" t="str">
        <f>IF(U74=0,"-",FORECAST($C$8-U74,Инклинометрия!$B$2:$B$152,Инклинометрия!$A$2:$A$152))</f>
        <v>-</v>
      </c>
      <c r="AF74" s="107">
        <f>FORECAST($C$8-S74,Инклинометрия!$B$2:$B$152,Инклинометрия!$A$2:$A$152)</f>
        <v>395.71381896350192</v>
      </c>
      <c r="AG74" s="107">
        <f>FORECAST($C$8-(S74+V74),Инклинометрия!$B$2:$B$152,Инклинометрия!$A$2:$A$152)</f>
        <v>92.808714995000372</v>
      </c>
      <c r="AH74" s="107" t="str">
        <f>IF(W74=0,"-",FORECAST($C$8+W74,Инклинометрия!$B$2:$B$152,Инклинометрия!$A$2:$A$152))</f>
        <v>-</v>
      </c>
      <c r="AI74" s="107" t="str">
        <f>IF(W74=0,"-",FORECAST($C$8,Инклинометрия!$B$2:$B$152,Инклинометрия!$A$2:$A$152))</f>
        <v>-</v>
      </c>
      <c r="AK74" s="122">
        <f>2*PI()*$C$5*(AT73-AT72)/(LN(AN73/$I$9)*$I$8/$I$7+LN($I$10/AN73)*$I$8/$I$7)</f>
        <v>-1.14498845733272E-8</v>
      </c>
      <c r="AL74" s="208">
        <f>AK74*(B74-B73)</f>
        <v>-1.1449884573327199E-7</v>
      </c>
      <c r="AM74" s="23">
        <f t="shared" si="18"/>
        <v>1.4184782001458379E-2</v>
      </c>
      <c r="AN74" s="26">
        <f>AN73+AK74*(B74-B73)/(2*PI()*$C$5*AN73*$I$11)</f>
        <v>0.11073349344739326</v>
      </c>
      <c r="AO74" s="87">
        <f t="shared" si="10"/>
        <v>150316.65607705378</v>
      </c>
      <c r="AP74" s="87">
        <f>IF(R74+U74&lt;$C$8,0,32*$G$13/$C$12^2*($I$8*R74+$I$6*U74)+32*$G$14/($C$14^2-$C$13^2)*($I$8*S74+$I$6*V74))</f>
        <v>48991.656077053769</v>
      </c>
      <c r="AQ74" s="66">
        <f>R74*$C$11*$C$9+U74*$C$11*$C$10</f>
        <v>10987200</v>
      </c>
      <c r="AR74" s="66">
        <f>S74*$C$11*$C$9+V74*$C$11*$C$10</f>
        <v>11065033.635369059</v>
      </c>
      <c r="AS74" s="87">
        <f>$C$11*(T74*$C$9+W74*$C$10)</f>
        <v>784800</v>
      </c>
      <c r="AT74" s="45">
        <f t="shared" si="6"/>
        <v>12000150.291446112</v>
      </c>
      <c r="AU74" s="75"/>
    </row>
    <row r="75" spans="2:47" ht="15" thickBot="1" x14ac:dyDescent="0.35">
      <c r="B75" s="41">
        <f t="shared" si="11"/>
        <v>440</v>
      </c>
      <c r="C75" s="8">
        <f t="shared" si="12"/>
        <v>4.4000000000000004</v>
      </c>
      <c r="D75" s="73">
        <f t="shared" si="0"/>
        <v>5.8849999999999998</v>
      </c>
      <c r="E75" s="29">
        <f t="shared" si="3"/>
        <v>326.26253548626852</v>
      </c>
      <c r="F75" s="29">
        <f t="shared" si="7"/>
        <v>7.4150576246879609</v>
      </c>
      <c r="G75" s="29">
        <f t="shared" si="13"/>
        <v>9.9176395730201481</v>
      </c>
      <c r="H75" s="17">
        <f t="shared" si="14"/>
        <v>436.37614121288431</v>
      </c>
      <c r="I75" s="29">
        <f t="shared" si="8"/>
        <v>2.2250485660981263</v>
      </c>
      <c r="J75" s="29">
        <f t="shared" si="15"/>
        <v>13.949340071223991</v>
      </c>
      <c r="K75" s="32">
        <f>IF((D74+L74+M74-AL74)/($C$21+$C$22)&gt;$C$8,$C$8,(D74+L74+M74-AL74)/($C$21+$C$22))</f>
        <v>1400</v>
      </c>
      <c r="L75" s="97">
        <f t="shared" si="1"/>
        <v>4.2266987561397071</v>
      </c>
      <c r="M75" s="96">
        <f t="shared" si="2"/>
        <v>13.129250609176616</v>
      </c>
      <c r="N75" s="98">
        <f t="shared" si="9"/>
        <v>1.7671458676442586</v>
      </c>
      <c r="O75" s="100">
        <f t="shared" si="4"/>
        <v>0</v>
      </c>
      <c r="P75" s="104">
        <f>V75*$C$22</f>
        <v>4.4000000000000004</v>
      </c>
      <c r="Q75" s="102">
        <f t="shared" si="16"/>
        <v>0</v>
      </c>
      <c r="R75" s="106">
        <f>K75-U75</f>
        <v>1400</v>
      </c>
      <c r="S75" s="106">
        <f>IF(K75-H74&lt;0,0,K75-H74)</f>
        <v>973.54149836013585</v>
      </c>
      <c r="T75" s="106">
        <f t="shared" si="5"/>
        <v>100</v>
      </c>
      <c r="U75" s="107">
        <f>IF(S75&gt;0,0,IF(U74+(F75-AL75/$C$23)*$C$22/($C$21+$C$22)&gt;$C$8,$C$8,IF(V75=$C$8,U74+(F75-AL75/$C$23)*$C$22/$C$21,U74+(F75-AL75/$C$23)*$C$22/($C$21+$C$22))))</f>
        <v>0</v>
      </c>
      <c r="V75" s="107">
        <f>IF(S75=0,IF(V74+(F75-AL75/$C$23)*$C$22/($C$21+$C$22)&gt;$C$8,$C$8,V74+(F75-AL75/$C$23)*$C$22/($C$21+$C$22)),E75)</f>
        <v>326.26253548626852</v>
      </c>
      <c r="W75" s="203">
        <f>IF(S75&gt;0,0,IF(W74+AL75/$C$23&gt;$F$23,$F$23,W74+AL75/$C$23))</f>
        <v>0</v>
      </c>
      <c r="X75" s="105">
        <f>IF(R75=0,"-",IF(U75=0,FORECAST($C$8,Инклинометрия!$B$2:$B$152,Инклинометрия!$A$2:$A$152),FORECAST(R75,Инклинометрия!$B$2:$B$152,Инклинометрия!$A$2:$A$152)))</f>
        <v>1330</v>
      </c>
      <c r="Y75" s="105">
        <f>IF(R75=0,"-",IF(U75=0,FORECAST($C$8-R75,Инклинометрия!$B$2:$B$152,Инклинометрия!$A$2:$A$152),0))</f>
        <v>0</v>
      </c>
      <c r="Z75" s="105">
        <f>IF(S75=0,"-",FORECAST($C$8,Инклинометрия!$B$2:$B$152,Инклинометрия!$A$2:$A$152))</f>
        <v>1330</v>
      </c>
      <c r="AA75" s="105">
        <f>IF(S75=0,"-",FORECAST($C$8-S75,Инклинометрия!$B$2:$B$152,Инклинометрия!$A$2:$A$152))</f>
        <v>405.13557655787093</v>
      </c>
      <c r="AB75" s="105">
        <f>IF(T75=0,"-",FORECAST($C$6,Инклинометрия!$B$2:$B$152,Инклинометрия!$A$2:$A$152))</f>
        <v>1425</v>
      </c>
      <c r="AC75" s="105">
        <f>IF(R75=0,FORECAST($C$6-T75,Инклинометрия!$B$2:$B$152,Инклинометрия!$A$2:$A$152),FORECAST($C$8,Инклинометрия!$B$2:$B$152,Инклинометрия!$A$2:$A$152))</f>
        <v>1330</v>
      </c>
      <c r="AD75" s="107" t="str">
        <f>IF(U75=0,"-",FORECAST($C$8,Инклинометрия!$B$2:$B$152,Инклинометрия!$A$2:$A$152))</f>
        <v>-</v>
      </c>
      <c r="AE75" s="107" t="str">
        <f>IF(U75=0,"-",FORECAST($C$8-U75,Инклинометрия!$B$2:$B$152,Инклинометрия!$A$2:$A$152))</f>
        <v>-</v>
      </c>
      <c r="AF75" s="107">
        <f>FORECAST($C$8-S75,Инклинометрия!$B$2:$B$152,Инклинометрия!$A$2:$A$152)</f>
        <v>405.13557655787093</v>
      </c>
      <c r="AG75" s="107">
        <f>FORECAST($C$8-(S75+V75),Инклинометрия!$B$2:$B$152,Инклинометрия!$A$2:$A$152)</f>
        <v>95.186167845915904</v>
      </c>
      <c r="AH75" s="107" t="str">
        <f>IF(W75=0,"-",FORECAST($C$8+W75,Инклинометрия!$B$2:$B$152,Инклинометрия!$A$2:$A$152))</f>
        <v>-</v>
      </c>
      <c r="AI75" s="107" t="str">
        <f>IF(W75=0,"-",FORECAST($C$8,Инклинометрия!$B$2:$B$152,Инклинометрия!$A$2:$A$152))</f>
        <v>-</v>
      </c>
      <c r="AK75" s="122">
        <f>2*PI()*$C$5*(AT74-AT73)/(LN(AN74/$I$9)*$I$8/$I$7+LN($I$10/AN74)*$I$8/$I$7)</f>
        <v>-1.1449884576318834E-8</v>
      </c>
      <c r="AL75" s="208">
        <f>AK75*(B75-B74)</f>
        <v>-1.1449884576318835E-7</v>
      </c>
      <c r="AM75" s="23">
        <f t="shared" si="18"/>
        <v>1.4184667502612614E-2</v>
      </c>
      <c r="AN75" s="26">
        <f>AN74+AK75*(B75-B74)/(2*PI()*$C$5*AN74*$I$11)</f>
        <v>0.11073341116399051</v>
      </c>
      <c r="AO75" s="87">
        <f t="shared" si="10"/>
        <v>150302.39827319476</v>
      </c>
      <c r="AP75" s="87">
        <f>IF(R75+U75&lt;$C$8,0,32*$G$13/$C$12^2*($I$8*R75+$I$6*U75)+32*$G$14/($C$14^2-$C$13^2)*($I$8*S75+$I$6*V75))</f>
        <v>48977.398273194762</v>
      </c>
      <c r="AQ75" s="66">
        <f>R75*$C$11*$C$9+U75*$C$11*$C$10</f>
        <v>10987200</v>
      </c>
      <c r="AR75" s="66">
        <f>S75*$C$11*$C$9+V75*$C$11*$C$10</f>
        <v>11065033.635369062</v>
      </c>
      <c r="AS75" s="87">
        <f>$C$11*(T75*$C$9+W75*$C$10)</f>
        <v>784800</v>
      </c>
      <c r="AT75" s="45">
        <f t="shared" si="6"/>
        <v>12000136.033642257</v>
      </c>
      <c r="AU75" s="75"/>
    </row>
    <row r="76" spans="2:47" ht="15" thickBot="1" x14ac:dyDescent="0.35">
      <c r="B76" s="41">
        <f t="shared" si="11"/>
        <v>450</v>
      </c>
      <c r="C76" s="8">
        <f t="shared" si="12"/>
        <v>4.5</v>
      </c>
      <c r="D76" s="73">
        <f t="shared" si="0"/>
        <v>6.0187499999999998</v>
      </c>
      <c r="E76" s="29">
        <f t="shared" si="3"/>
        <v>333.67759311095642</v>
      </c>
      <c r="F76" s="29">
        <f t="shared" si="7"/>
        <v>7.4150576246879041</v>
      </c>
      <c r="G76" s="29">
        <f t="shared" si="13"/>
        <v>9.9176395730200717</v>
      </c>
      <c r="H76" s="17">
        <f t="shared" si="14"/>
        <v>446.2937807859044</v>
      </c>
      <c r="I76" s="29">
        <f t="shared" si="8"/>
        <v>2.2250485660981263</v>
      </c>
      <c r="J76" s="29">
        <f t="shared" si="15"/>
        <v>13.949340071223936</v>
      </c>
      <c r="K76" s="32">
        <f>IF((D75+L75+M75-AL75)/($C$21+$C$22)&gt;$C$8,$C$8,(D75+L75+M75-AL75)/($C$21+$C$22))</f>
        <v>1400</v>
      </c>
      <c r="L76" s="97">
        <f t="shared" si="1"/>
        <v>4.2266987561397071</v>
      </c>
      <c r="M76" s="96">
        <f t="shared" si="2"/>
        <v>12.995500609176617</v>
      </c>
      <c r="N76" s="98">
        <f t="shared" si="9"/>
        <v>1.7671458676442586</v>
      </c>
      <c r="O76" s="100">
        <f t="shared" si="4"/>
        <v>0</v>
      </c>
      <c r="P76" s="104">
        <f>V76*$C$22</f>
        <v>4.5</v>
      </c>
      <c r="Q76" s="102">
        <f t="shared" si="16"/>
        <v>0</v>
      </c>
      <c r="R76" s="106">
        <f>K76-U76</f>
        <v>1400</v>
      </c>
      <c r="S76" s="106">
        <f>IF(K76-H75&lt;0,0,K76-H75)</f>
        <v>963.62385878711575</v>
      </c>
      <c r="T76" s="106">
        <f t="shared" si="5"/>
        <v>100</v>
      </c>
      <c r="U76" s="107">
        <f>IF(S76&gt;0,0,IF(U75+(F76-AL76/$C$23)*$C$22/($C$21+$C$22)&gt;$C$8,$C$8,IF(V76=$C$8,U75+(F76-AL76/$C$23)*$C$22/$C$21,U75+(F76-AL76/$C$23)*$C$22/($C$21+$C$22))))</f>
        <v>0</v>
      </c>
      <c r="V76" s="107">
        <f>IF(S76=0,IF(V75+(F76-AL76/$C$23)*$C$22/($C$21+$C$22)&gt;$C$8,$C$8,V75+(F76-AL76/$C$23)*$C$22/($C$21+$C$22)),E76)</f>
        <v>333.67759311095642</v>
      </c>
      <c r="W76" s="203">
        <f>IF(S76&gt;0,0,IF(W75+AL76/$C$23&gt;$F$23,$F$23,W75+AL76/$C$23))</f>
        <v>0</v>
      </c>
      <c r="X76" s="105">
        <f>IF(R76=0,"-",IF(U76=0,FORECAST($C$8,Инклинометрия!$B$2:$B$152,Инклинометрия!$A$2:$A$152),FORECAST(R76,Инклинометрия!$B$2:$B$152,Инклинометрия!$A$2:$A$152)))</f>
        <v>1330</v>
      </c>
      <c r="Y76" s="105">
        <f>IF(R76=0,"-",IF(U76=0,FORECAST($C$8-R76,Инклинометрия!$B$2:$B$152,Инклинометрия!$A$2:$A$152),0))</f>
        <v>0</v>
      </c>
      <c r="Z76" s="105">
        <f>IF(S76=0,"-",FORECAST($C$8,Инклинометрия!$B$2:$B$152,Инклинометрия!$A$2:$A$152))</f>
        <v>1330</v>
      </c>
      <c r="AA76" s="105">
        <f>IF(S76=0,"-",FORECAST($C$8-S76,Инклинометрия!$B$2:$B$152,Инклинометрия!$A$2:$A$152))</f>
        <v>414.55733415224</v>
      </c>
      <c r="AB76" s="105">
        <f>IF(T76=0,"-",FORECAST($C$6,Инклинометрия!$B$2:$B$152,Инклинометрия!$A$2:$A$152))</f>
        <v>1425</v>
      </c>
      <c r="AC76" s="105">
        <f>IF(R76=0,FORECAST($C$6-T76,Инклинометрия!$B$2:$B$152,Инклинометрия!$A$2:$A$152),FORECAST($C$8,Инклинометрия!$B$2:$B$152,Инклинометрия!$A$2:$A$152))</f>
        <v>1330</v>
      </c>
      <c r="AD76" s="107" t="str">
        <f>IF(U76=0,"-",FORECAST($C$8,Инклинометрия!$B$2:$B$152,Инклинометрия!$A$2:$A$152))</f>
        <v>-</v>
      </c>
      <c r="AE76" s="107" t="str">
        <f>IF(U76=0,"-",FORECAST($C$8-U76,Инклинометрия!$B$2:$B$152,Инклинометрия!$A$2:$A$152))</f>
        <v>-</v>
      </c>
      <c r="AF76" s="107">
        <f>FORECAST($C$8-S76,Инклинометрия!$B$2:$B$152,Инклинометрия!$A$2:$A$152)</f>
        <v>414.55733415224</v>
      </c>
      <c r="AG76" s="107">
        <f>FORECAST($C$8-(S76+V76),Инклинометрия!$B$2:$B$152,Инклинометрия!$A$2:$A$152)</f>
        <v>97.563620696831435</v>
      </c>
      <c r="AH76" s="107" t="str">
        <f>IF(W76=0,"-",FORECAST($C$8+W76,Инклинометрия!$B$2:$B$152,Инклинометрия!$A$2:$A$152))</f>
        <v>-</v>
      </c>
      <c r="AI76" s="107" t="str">
        <f>IF(W76=0,"-",FORECAST($C$8,Инклинометрия!$B$2:$B$152,Инклинометрия!$A$2:$A$152))</f>
        <v>-</v>
      </c>
      <c r="AK76" s="122">
        <f>2*PI()*$C$5*(AT75-AT74)/(LN(AN75/$I$9)*$I$8/$I$7+LN($I$10/AN75)*$I$8/$I$7)</f>
        <v>-1.1449884570335566E-8</v>
      </c>
      <c r="AL76" s="208">
        <f>AK76*(B76-B75)</f>
        <v>-1.1449884570335566E-7</v>
      </c>
      <c r="AM76" s="23">
        <f t="shared" si="18"/>
        <v>1.4184553003766911E-2</v>
      </c>
      <c r="AN76" s="26">
        <f>AN75+AK76*(B76-B75)/(2*PI()*$C$5*AN75*$I$11)</f>
        <v>0.11073332888052664</v>
      </c>
      <c r="AO76" s="87">
        <f t="shared" si="10"/>
        <v>150288.14046933575</v>
      </c>
      <c r="AP76" s="87">
        <f>IF(R76+U76&lt;$C$8,0,32*$G$13/$C$12^2*($I$8*R76+$I$6*U76)+32*$G$14/($C$14^2-$C$13^2)*($I$8*S76+$I$6*V76))</f>
        <v>48963.140469335747</v>
      </c>
      <c r="AQ76" s="66">
        <f>R76*$C$11*$C$9+U76*$C$11*$C$10</f>
        <v>10987200</v>
      </c>
      <c r="AR76" s="66">
        <f>S76*$C$11*$C$9+V76*$C$11*$C$10</f>
        <v>11065033.635369062</v>
      </c>
      <c r="AS76" s="87">
        <f>$C$11*(T76*$C$9+W76*$C$10)</f>
        <v>784800</v>
      </c>
      <c r="AT76" s="45">
        <f t="shared" si="6"/>
        <v>12000121.775838397</v>
      </c>
      <c r="AU76" s="75"/>
    </row>
    <row r="77" spans="2:47" ht="15" thickBot="1" x14ac:dyDescent="0.35">
      <c r="B77" s="41">
        <f t="shared" si="11"/>
        <v>460</v>
      </c>
      <c r="C77" s="8">
        <f t="shared" si="12"/>
        <v>4.6000000000000005</v>
      </c>
      <c r="D77" s="73">
        <f t="shared" si="0"/>
        <v>6.1525000000000007</v>
      </c>
      <c r="E77" s="29">
        <f t="shared" si="3"/>
        <v>341.09265073564438</v>
      </c>
      <c r="F77" s="29">
        <f t="shared" si="7"/>
        <v>7.4150576246879609</v>
      </c>
      <c r="G77" s="29">
        <f t="shared" si="13"/>
        <v>9.9176395730201481</v>
      </c>
      <c r="H77" s="17">
        <f t="shared" si="14"/>
        <v>456.21142035892456</v>
      </c>
      <c r="I77" s="29">
        <f t="shared" si="8"/>
        <v>2.2250485660981263</v>
      </c>
      <c r="J77" s="29">
        <f t="shared" si="15"/>
        <v>13.949340071223991</v>
      </c>
      <c r="K77" s="32">
        <f>IF((D76+L76+M76-AL76)/($C$21+$C$22)&gt;$C$8,$C$8,(D76+L76+M76-AL76)/($C$21+$C$22))</f>
        <v>1400</v>
      </c>
      <c r="L77" s="97">
        <f t="shared" si="1"/>
        <v>4.2266987561397071</v>
      </c>
      <c r="M77" s="96">
        <f t="shared" si="2"/>
        <v>12.861750609176614</v>
      </c>
      <c r="N77" s="98">
        <f t="shared" si="9"/>
        <v>1.7671458676442586</v>
      </c>
      <c r="O77" s="100">
        <f t="shared" si="4"/>
        <v>0</v>
      </c>
      <c r="P77" s="104">
        <f>V77*$C$22</f>
        <v>4.6000000000000005</v>
      </c>
      <c r="Q77" s="102">
        <f t="shared" si="16"/>
        <v>0</v>
      </c>
      <c r="R77" s="106">
        <f>K77-U77</f>
        <v>1400</v>
      </c>
      <c r="S77" s="106">
        <f>IF(K77-H76&lt;0,0,K77-H76)</f>
        <v>953.70621921409565</v>
      </c>
      <c r="T77" s="106">
        <f t="shared" si="5"/>
        <v>100</v>
      </c>
      <c r="U77" s="107">
        <f>IF(S77&gt;0,0,IF(U76+(F77-AL77/$C$23)*$C$22/($C$21+$C$22)&gt;$C$8,$C$8,IF(V77=$C$8,U76+(F77-AL77/$C$23)*$C$22/$C$21,U76+(F77-AL77/$C$23)*$C$22/($C$21+$C$22))))</f>
        <v>0</v>
      </c>
      <c r="V77" s="107">
        <f>IF(S77=0,IF(V76+(F77-AL77/$C$23)*$C$22/($C$21+$C$22)&gt;$C$8,$C$8,V76+(F77-AL77/$C$23)*$C$22/($C$21+$C$22)),E77)</f>
        <v>341.09265073564438</v>
      </c>
      <c r="W77" s="203">
        <f>IF(S77&gt;0,0,IF(W76+AL77/$C$23&gt;$F$23,$F$23,W76+AL77/$C$23))</f>
        <v>0</v>
      </c>
      <c r="X77" s="105">
        <f>IF(R77=0,"-",IF(U77=0,FORECAST($C$8,Инклинометрия!$B$2:$B$152,Инклинометрия!$A$2:$A$152),FORECAST(R77,Инклинометрия!$B$2:$B$152,Инклинометрия!$A$2:$A$152)))</f>
        <v>1330</v>
      </c>
      <c r="Y77" s="105">
        <f>IF(R77=0,"-",IF(U77=0,FORECAST($C$8-R77,Инклинометрия!$B$2:$B$152,Инклинометрия!$A$2:$A$152),0))</f>
        <v>0</v>
      </c>
      <c r="Z77" s="105">
        <f>IF(S77=0,"-",FORECAST($C$8,Инклинометрия!$B$2:$B$152,Инклинометрия!$A$2:$A$152))</f>
        <v>1330</v>
      </c>
      <c r="AA77" s="105">
        <f>IF(S77=0,"-",FORECAST($C$8-S77,Инклинометрия!$B$2:$B$152,Инклинометрия!$A$2:$A$152))</f>
        <v>423.97909174660913</v>
      </c>
      <c r="AB77" s="105">
        <f>IF(T77=0,"-",FORECAST($C$6,Инклинометрия!$B$2:$B$152,Инклинометрия!$A$2:$A$152))</f>
        <v>1425</v>
      </c>
      <c r="AC77" s="105">
        <f>IF(R77=0,FORECAST($C$6-T77,Инклинометрия!$B$2:$B$152,Инклинометрия!$A$2:$A$152),FORECAST($C$8,Инклинометрия!$B$2:$B$152,Инклинометрия!$A$2:$A$152))</f>
        <v>1330</v>
      </c>
      <c r="AD77" s="107" t="str">
        <f>IF(U77=0,"-",FORECAST($C$8,Инклинометрия!$B$2:$B$152,Инклинометрия!$A$2:$A$152))</f>
        <v>-</v>
      </c>
      <c r="AE77" s="107" t="str">
        <f>IF(U77=0,"-",FORECAST($C$8-U77,Инклинометрия!$B$2:$B$152,Инклинометрия!$A$2:$A$152))</f>
        <v>-</v>
      </c>
      <c r="AF77" s="107">
        <f>FORECAST($C$8-S77,Инклинометрия!$B$2:$B$152,Инклинометрия!$A$2:$A$152)</f>
        <v>423.97909174660913</v>
      </c>
      <c r="AG77" s="107">
        <f>FORECAST($C$8-(S77+V77),Инклинометрия!$B$2:$B$152,Инклинометрия!$A$2:$A$152)</f>
        <v>99.941073547746953</v>
      </c>
      <c r="AH77" s="107" t="str">
        <f>IF(W77=0,"-",FORECAST($C$8+W77,Инклинометрия!$B$2:$B$152,Инклинометрия!$A$2:$A$152))</f>
        <v>-</v>
      </c>
      <c r="AI77" s="107" t="str">
        <f>IF(W77=0,"-",FORECAST($C$8,Инклинометрия!$B$2:$B$152,Инклинометрия!$A$2:$A$152))</f>
        <v>-</v>
      </c>
      <c r="AK77" s="122">
        <f>2*PI()*$C$5*(AT76-AT75)/(LN(AN76/$I$9)*$I$8/$I$7+LN($I$10/AN76)*$I$8/$I$7)</f>
        <v>-1.14498845733272E-8</v>
      </c>
      <c r="AL77" s="208">
        <f>AK77*(B77-B76)</f>
        <v>-1.1449884573327199E-7</v>
      </c>
      <c r="AM77" s="23">
        <f t="shared" si="18"/>
        <v>1.4184438504921178E-2</v>
      </c>
      <c r="AN77" s="26">
        <f>AN76+AK77*(B77-B76)/(2*PI()*$C$5*AN76*$I$11)</f>
        <v>0.11073324659700162</v>
      </c>
      <c r="AO77" s="87">
        <f t="shared" si="10"/>
        <v>150273.88266547673</v>
      </c>
      <c r="AP77" s="87">
        <f>IF(R77+U77&lt;$C$8,0,32*$G$13/$C$12^2*($I$8*R77+$I$6*U77)+32*$G$14/($C$14^2-$C$13^2)*($I$8*S77+$I$6*V77))</f>
        <v>48948.88266547674</v>
      </c>
      <c r="AQ77" s="66">
        <f>R77*$C$11*$C$9+U77*$C$11*$C$10</f>
        <v>10987200</v>
      </c>
      <c r="AR77" s="66">
        <f>S77*$C$11*$C$9+V77*$C$11*$C$10</f>
        <v>11065033.635369062</v>
      </c>
      <c r="AS77" s="87">
        <f>$C$11*(T77*$C$9+W77*$C$10)</f>
        <v>784800</v>
      </c>
      <c r="AT77" s="45">
        <f t="shared" si="6"/>
        <v>12000107.518034538</v>
      </c>
      <c r="AU77" s="75"/>
    </row>
    <row r="78" spans="2:47" ht="15" thickBot="1" x14ac:dyDescent="0.35">
      <c r="B78" s="41">
        <f t="shared" si="11"/>
        <v>470</v>
      </c>
      <c r="C78" s="8">
        <f t="shared" si="12"/>
        <v>4.7</v>
      </c>
      <c r="D78" s="73">
        <f t="shared" si="0"/>
        <v>6.2862499999999999</v>
      </c>
      <c r="E78" s="29">
        <f t="shared" si="3"/>
        <v>348.50770836033229</v>
      </c>
      <c r="F78" s="29">
        <f t="shared" si="7"/>
        <v>7.4150576246879041</v>
      </c>
      <c r="G78" s="29">
        <f t="shared" si="13"/>
        <v>9.9176395730200717</v>
      </c>
      <c r="H78" s="17">
        <f t="shared" si="14"/>
        <v>466.12905993194465</v>
      </c>
      <c r="I78" s="29">
        <f t="shared" si="8"/>
        <v>2.2250485660981263</v>
      </c>
      <c r="J78" s="29">
        <f t="shared" si="15"/>
        <v>13.949340071223936</v>
      </c>
      <c r="K78" s="32">
        <f>IF((D77+L77+M77-AL77)/($C$21+$C$22)&gt;$C$8,$C$8,(D77+L77+M77-AL77)/($C$21+$C$22))</f>
        <v>1400</v>
      </c>
      <c r="L78" s="97">
        <f t="shared" si="1"/>
        <v>4.2266987561397071</v>
      </c>
      <c r="M78" s="96">
        <f t="shared" si="2"/>
        <v>12.728000609176613</v>
      </c>
      <c r="N78" s="98">
        <f t="shared" si="9"/>
        <v>1.7671458676442586</v>
      </c>
      <c r="O78" s="100">
        <f t="shared" si="4"/>
        <v>0</v>
      </c>
      <c r="P78" s="104">
        <f>V78*$C$22</f>
        <v>4.7</v>
      </c>
      <c r="Q78" s="102">
        <f t="shared" si="16"/>
        <v>0</v>
      </c>
      <c r="R78" s="106">
        <f>K78-U78</f>
        <v>1400</v>
      </c>
      <c r="S78" s="106">
        <f>IF(K78-H77&lt;0,0,K78-H77)</f>
        <v>943.78857964107544</v>
      </c>
      <c r="T78" s="106">
        <f t="shared" si="5"/>
        <v>100</v>
      </c>
      <c r="U78" s="107">
        <f>IF(S78&gt;0,0,IF(U77+(F78-AL78/$C$23)*$C$22/($C$21+$C$22)&gt;$C$8,$C$8,IF(V78=$C$8,U77+(F78-AL78/$C$23)*$C$22/$C$21,U77+(F78-AL78/$C$23)*$C$22/($C$21+$C$22))))</f>
        <v>0</v>
      </c>
      <c r="V78" s="107">
        <f>IF(S78=0,IF(V77+(F78-AL78/$C$23)*$C$22/($C$21+$C$22)&gt;$C$8,$C$8,V77+(F78-AL78/$C$23)*$C$22/($C$21+$C$22)),E78)</f>
        <v>348.50770836033229</v>
      </c>
      <c r="W78" s="203">
        <f>IF(S78&gt;0,0,IF(W77+AL78/$C$23&gt;$F$23,$F$23,W77+AL78/$C$23))</f>
        <v>0</v>
      </c>
      <c r="X78" s="105">
        <f>IF(R78=0,"-",IF(U78=0,FORECAST($C$8,Инклинометрия!$B$2:$B$152,Инклинометрия!$A$2:$A$152),FORECAST(R78,Инклинометрия!$B$2:$B$152,Инклинометрия!$A$2:$A$152)))</f>
        <v>1330</v>
      </c>
      <c r="Y78" s="105">
        <f>IF(R78=0,"-",IF(U78=0,FORECAST($C$8-R78,Инклинометрия!$B$2:$B$152,Инклинометрия!$A$2:$A$152),0))</f>
        <v>0</v>
      </c>
      <c r="Z78" s="105">
        <f>IF(S78=0,"-",FORECAST($C$8,Инклинометрия!$B$2:$B$152,Инклинометрия!$A$2:$A$152))</f>
        <v>1330</v>
      </c>
      <c r="AA78" s="105">
        <f>IF(S78=0,"-",FORECAST($C$8-S78,Инклинометрия!$B$2:$B$152,Инклинометрия!$A$2:$A$152))</f>
        <v>433.40084934097831</v>
      </c>
      <c r="AB78" s="105">
        <f>IF(T78=0,"-",FORECAST($C$6,Инклинометрия!$B$2:$B$152,Инклинометрия!$A$2:$A$152))</f>
        <v>1425</v>
      </c>
      <c r="AC78" s="105">
        <f>IF(R78=0,FORECAST($C$6-T78,Инклинометрия!$B$2:$B$152,Инклинометрия!$A$2:$A$152),FORECAST($C$8,Инклинометрия!$B$2:$B$152,Инклинометрия!$A$2:$A$152))</f>
        <v>1330</v>
      </c>
      <c r="AD78" s="107" t="str">
        <f>IF(U78=0,"-",FORECAST($C$8,Инклинометрия!$B$2:$B$152,Инклинометрия!$A$2:$A$152))</f>
        <v>-</v>
      </c>
      <c r="AE78" s="107" t="str">
        <f>IF(U78=0,"-",FORECAST($C$8-U78,Инклинометрия!$B$2:$B$152,Инклинометрия!$A$2:$A$152))</f>
        <v>-</v>
      </c>
      <c r="AF78" s="107">
        <f>FORECAST($C$8-S78,Инклинометрия!$B$2:$B$152,Инклинометрия!$A$2:$A$152)</f>
        <v>433.40084934097831</v>
      </c>
      <c r="AG78" s="107">
        <f>FORECAST($C$8-(S78+V78),Инклинометрия!$B$2:$B$152,Инклинометрия!$A$2:$A$152)</f>
        <v>102.3185263986627</v>
      </c>
      <c r="AH78" s="107" t="str">
        <f>IF(W78=0,"-",FORECAST($C$8+W78,Инклинометрия!$B$2:$B$152,Инклинометрия!$A$2:$A$152))</f>
        <v>-</v>
      </c>
      <c r="AI78" s="107" t="str">
        <f>IF(W78=0,"-",FORECAST($C$8,Инклинометрия!$B$2:$B$152,Инклинометрия!$A$2:$A$152))</f>
        <v>-</v>
      </c>
      <c r="AK78" s="122">
        <f>2*PI()*$C$5*(AT77-AT76)/(LN(AN77/$I$9)*$I$8/$I$7+LN($I$10/AN77)*$I$8/$I$7)</f>
        <v>-1.14498845733272E-8</v>
      </c>
      <c r="AL78" s="208">
        <f>AK78*(B78-B77)</f>
        <v>-1.1449884573327199E-7</v>
      </c>
      <c r="AM78" s="23">
        <f t="shared" si="18"/>
        <v>1.4184324006075446E-2</v>
      </c>
      <c r="AN78" s="26">
        <f>AN77+AK78*(B78-B77)/(2*PI()*$C$5*AN77*$I$11)</f>
        <v>0.11073316431341546</v>
      </c>
      <c r="AO78" s="87">
        <f t="shared" si="10"/>
        <v>150259.62486161772</v>
      </c>
      <c r="AP78" s="87">
        <f>IF(R78+U78&lt;$C$8,0,32*$G$13/$C$12^2*($I$8*R78+$I$6*U78)+32*$G$14/($C$14^2-$C$13^2)*($I$8*S78+$I$6*V78))</f>
        <v>48934.624861617725</v>
      </c>
      <c r="AQ78" s="66">
        <f>R78*$C$11*$C$9+U78*$C$11*$C$10</f>
        <v>10987200</v>
      </c>
      <c r="AR78" s="66">
        <f>S78*$C$11*$C$9+V78*$C$11*$C$10</f>
        <v>11065033.635369061</v>
      </c>
      <c r="AS78" s="87">
        <f>$C$11*(T78*$C$9+W78*$C$10)</f>
        <v>784800</v>
      </c>
      <c r="AT78" s="45">
        <f t="shared" si="6"/>
        <v>12000093.260230679</v>
      </c>
      <c r="AU78" s="75"/>
    </row>
    <row r="79" spans="2:47" ht="15" thickBot="1" x14ac:dyDescent="0.35">
      <c r="B79" s="41">
        <f t="shared" si="11"/>
        <v>480</v>
      </c>
      <c r="C79" s="8">
        <f t="shared" si="12"/>
        <v>4.8</v>
      </c>
      <c r="D79" s="73">
        <f t="shared" si="0"/>
        <v>6.42</v>
      </c>
      <c r="E79" s="29">
        <f t="shared" si="3"/>
        <v>355.92276598502019</v>
      </c>
      <c r="F79" s="29">
        <f t="shared" si="7"/>
        <v>7.4150576246879041</v>
      </c>
      <c r="G79" s="29">
        <f t="shared" si="13"/>
        <v>9.9176395730200717</v>
      </c>
      <c r="H79" s="17">
        <f t="shared" si="14"/>
        <v>476.04669950496475</v>
      </c>
      <c r="I79" s="29">
        <f t="shared" si="8"/>
        <v>2.2250485660981263</v>
      </c>
      <c r="J79" s="29">
        <f t="shared" si="15"/>
        <v>13.949340071223936</v>
      </c>
      <c r="K79" s="32">
        <f>IF((D78+L78+M78-AL78)/($C$21+$C$22)&gt;$C$8,$C$8,(D78+L78+M78-AL78)/($C$21+$C$22))</f>
        <v>1400</v>
      </c>
      <c r="L79" s="97">
        <f t="shared" si="1"/>
        <v>4.2266987561397071</v>
      </c>
      <c r="M79" s="96">
        <f t="shared" si="2"/>
        <v>12.594250609176614</v>
      </c>
      <c r="N79" s="98">
        <f t="shared" si="9"/>
        <v>1.7671458676442586</v>
      </c>
      <c r="O79" s="100">
        <f t="shared" si="4"/>
        <v>0</v>
      </c>
      <c r="P79" s="104">
        <f>V79*$C$22</f>
        <v>4.8</v>
      </c>
      <c r="Q79" s="102">
        <f t="shared" si="16"/>
        <v>0</v>
      </c>
      <c r="R79" s="106">
        <f>K79-U79</f>
        <v>1400</v>
      </c>
      <c r="S79" s="106">
        <f>IF(K79-H78&lt;0,0,K79-H78)</f>
        <v>933.87094006805535</v>
      </c>
      <c r="T79" s="106">
        <f t="shared" si="5"/>
        <v>100</v>
      </c>
      <c r="U79" s="107">
        <f>IF(S79&gt;0,0,IF(U78+(F79-AL79/$C$23)*$C$22/($C$21+$C$22)&gt;$C$8,$C$8,IF(V79=$C$8,U78+(F79-AL79/$C$23)*$C$22/$C$21,U78+(F79-AL79/$C$23)*$C$22/($C$21+$C$22))))</f>
        <v>0</v>
      </c>
      <c r="V79" s="107">
        <f>IF(S79=0,IF(V78+(F79-AL79/$C$23)*$C$22/($C$21+$C$22)&gt;$C$8,$C$8,V78+(F79-AL79/$C$23)*$C$22/($C$21+$C$22)),E79)</f>
        <v>355.92276598502019</v>
      </c>
      <c r="W79" s="203">
        <f>IF(S79&gt;0,0,IF(W78+AL79/$C$23&gt;$F$23,$F$23,W78+AL79/$C$23))</f>
        <v>0</v>
      </c>
      <c r="X79" s="105">
        <f>IF(R79=0,"-",IF(U79=0,FORECAST($C$8,Инклинометрия!$B$2:$B$152,Инклинометрия!$A$2:$A$152),FORECAST(R79,Инклинометрия!$B$2:$B$152,Инклинометрия!$A$2:$A$152)))</f>
        <v>1330</v>
      </c>
      <c r="Y79" s="105">
        <f>IF(R79=0,"-",IF(U79=0,FORECAST($C$8-R79,Инклинометрия!$B$2:$B$152,Инклинометрия!$A$2:$A$152),0))</f>
        <v>0</v>
      </c>
      <c r="Z79" s="105">
        <f>IF(S79=0,"-",FORECAST($C$8,Инклинометрия!$B$2:$B$152,Инклинометрия!$A$2:$A$152))</f>
        <v>1330</v>
      </c>
      <c r="AA79" s="105">
        <f>IF(S79=0,"-",FORECAST($C$8-S79,Инклинометрия!$B$2:$B$152,Инклинометрия!$A$2:$A$152))</f>
        <v>442.82260693534738</v>
      </c>
      <c r="AB79" s="105">
        <f>IF(T79=0,"-",FORECAST($C$6,Инклинометрия!$B$2:$B$152,Инклинометрия!$A$2:$A$152))</f>
        <v>1425</v>
      </c>
      <c r="AC79" s="105">
        <f>IF(R79=0,FORECAST($C$6-T79,Инклинометрия!$B$2:$B$152,Инклинометрия!$A$2:$A$152),FORECAST($C$8,Инклинометрия!$B$2:$B$152,Инклинометрия!$A$2:$A$152))</f>
        <v>1330</v>
      </c>
      <c r="AD79" s="107" t="str">
        <f>IF(U79=0,"-",FORECAST($C$8,Инклинометрия!$B$2:$B$152,Инклинометрия!$A$2:$A$152))</f>
        <v>-</v>
      </c>
      <c r="AE79" s="107" t="str">
        <f>IF(U79=0,"-",FORECAST($C$8-U79,Инклинометрия!$B$2:$B$152,Инклинометрия!$A$2:$A$152))</f>
        <v>-</v>
      </c>
      <c r="AF79" s="107">
        <f>FORECAST($C$8-S79,Инклинометрия!$B$2:$B$152,Инклинометрия!$A$2:$A$152)</f>
        <v>442.82260693534738</v>
      </c>
      <c r="AG79" s="107">
        <f>FORECAST($C$8-(S79+V79),Инклинометрия!$B$2:$B$152,Инклинометрия!$A$2:$A$152)</f>
        <v>104.69597924957823</v>
      </c>
      <c r="AH79" s="107" t="str">
        <f>IF(W79=0,"-",FORECAST($C$8+W79,Инклинометрия!$B$2:$B$152,Инклинометрия!$A$2:$A$152))</f>
        <v>-</v>
      </c>
      <c r="AI79" s="107" t="str">
        <f>IF(W79=0,"-",FORECAST($C$8,Инклинометрия!$B$2:$B$152,Инклинометрия!$A$2:$A$152))</f>
        <v>-</v>
      </c>
      <c r="AK79" s="122">
        <f>2*PI()*$C$5*(AT78-AT77)/(LN(AN78/$I$9)*$I$8/$I$7+LN($I$10/AN78)*$I$8/$I$7)</f>
        <v>-1.1449884573327202E-8</v>
      </c>
      <c r="AL79" s="208">
        <f>AK79*(B79-B78)</f>
        <v>-1.1449884573327202E-7</v>
      </c>
      <c r="AM79" s="23">
        <f t="shared" si="18"/>
        <v>1.4184209507229713E-2</v>
      </c>
      <c r="AN79" s="26">
        <f>AN78+AK79*(B79-B78)/(2*PI()*$C$5*AN78*$I$11)</f>
        <v>0.11073308202976814</v>
      </c>
      <c r="AO79" s="87">
        <f t="shared" si="10"/>
        <v>150245.36705775873</v>
      </c>
      <c r="AP79" s="87">
        <f>IF(R79+U79&lt;$C$8,0,32*$G$13/$C$12^2*($I$8*R79+$I$6*U79)+32*$G$14/($C$14^2-$C$13^2)*($I$8*S79+$I$6*V79))</f>
        <v>48920.367057758718</v>
      </c>
      <c r="AQ79" s="66">
        <f>R79*$C$11*$C$9+U79*$C$11*$C$10</f>
        <v>10987200</v>
      </c>
      <c r="AR79" s="66">
        <f>S79*$C$11*$C$9+V79*$C$11*$C$10</f>
        <v>11065033.635369061</v>
      </c>
      <c r="AS79" s="87">
        <f>$C$11*(T79*$C$9+W79*$C$10)</f>
        <v>784800</v>
      </c>
      <c r="AT79" s="45">
        <f t="shared" si="6"/>
        <v>12000079.00242682</v>
      </c>
      <c r="AU79" s="75"/>
    </row>
    <row r="80" spans="2:47" ht="15" thickBot="1" x14ac:dyDescent="0.35">
      <c r="B80" s="41">
        <f t="shared" si="11"/>
        <v>490</v>
      </c>
      <c r="C80" s="8">
        <f t="shared" si="12"/>
        <v>4.9000000000000004</v>
      </c>
      <c r="D80" s="73">
        <f t="shared" si="0"/>
        <v>6.55375</v>
      </c>
      <c r="E80" s="29">
        <f t="shared" si="3"/>
        <v>363.33782360970815</v>
      </c>
      <c r="F80" s="29">
        <f t="shared" si="7"/>
        <v>7.4150576246879609</v>
      </c>
      <c r="G80" s="29">
        <f t="shared" si="13"/>
        <v>9.9176395730201481</v>
      </c>
      <c r="H80" s="17">
        <f t="shared" si="14"/>
        <v>485.9643390779849</v>
      </c>
      <c r="I80" s="29">
        <f t="shared" si="8"/>
        <v>2.2250485660981263</v>
      </c>
      <c r="J80" s="29">
        <f t="shared" si="15"/>
        <v>13.949340071223991</v>
      </c>
      <c r="K80" s="32">
        <f>IF((D79+L79+M79-AL79)/($C$21+$C$22)&gt;$C$8,$C$8,(D79+L79+M79-AL79)/($C$21+$C$22))</f>
        <v>1400</v>
      </c>
      <c r="L80" s="97">
        <f t="shared" si="1"/>
        <v>4.2266987561397071</v>
      </c>
      <c r="M80" s="96">
        <f t="shared" si="2"/>
        <v>12.460500609176613</v>
      </c>
      <c r="N80" s="98">
        <f t="shared" si="9"/>
        <v>1.7671458676442586</v>
      </c>
      <c r="O80" s="100">
        <f t="shared" si="4"/>
        <v>0</v>
      </c>
      <c r="P80" s="104">
        <f>V80*$C$22</f>
        <v>4.9000000000000004</v>
      </c>
      <c r="Q80" s="102">
        <f t="shared" si="16"/>
        <v>0</v>
      </c>
      <c r="R80" s="106">
        <f>K80-U80</f>
        <v>1400</v>
      </c>
      <c r="S80" s="106">
        <f>IF(K80-H79&lt;0,0,K80-H79)</f>
        <v>923.95330049503525</v>
      </c>
      <c r="T80" s="106">
        <f t="shared" si="5"/>
        <v>100</v>
      </c>
      <c r="U80" s="107">
        <f>IF(S80&gt;0,0,IF(U79+(F80-AL80/$C$23)*$C$22/($C$21+$C$22)&gt;$C$8,$C$8,IF(V80=$C$8,U79+(F80-AL80/$C$23)*$C$22/$C$21,U79+(F80-AL80/$C$23)*$C$22/($C$21+$C$22))))</f>
        <v>0</v>
      </c>
      <c r="V80" s="107">
        <f>IF(S80=0,IF(V79+(F80-AL80/$C$23)*$C$22/($C$21+$C$22)&gt;$C$8,$C$8,V79+(F80-AL80/$C$23)*$C$22/($C$21+$C$22)),E80)</f>
        <v>363.33782360970815</v>
      </c>
      <c r="W80" s="203">
        <f>IF(S80&gt;0,0,IF(W79+AL80/$C$23&gt;$F$23,$F$23,W79+AL80/$C$23))</f>
        <v>0</v>
      </c>
      <c r="X80" s="105">
        <f>IF(R80=0,"-",IF(U80=0,FORECAST($C$8,Инклинометрия!$B$2:$B$152,Инклинометрия!$A$2:$A$152),FORECAST(R80,Инклинометрия!$B$2:$B$152,Инклинометрия!$A$2:$A$152)))</f>
        <v>1330</v>
      </c>
      <c r="Y80" s="105">
        <f>IF(R80=0,"-",IF(U80=0,FORECAST($C$8-R80,Инклинометрия!$B$2:$B$152,Инклинометрия!$A$2:$A$152),0))</f>
        <v>0</v>
      </c>
      <c r="Z80" s="105">
        <f>IF(S80=0,"-",FORECAST($C$8,Инклинометрия!$B$2:$B$152,Инклинометрия!$A$2:$A$152))</f>
        <v>1330</v>
      </c>
      <c r="AA80" s="105">
        <f>IF(S80=0,"-",FORECAST($C$8-S80,Инклинометрия!$B$2:$B$152,Инклинометрия!$A$2:$A$152))</f>
        <v>452.24436452971651</v>
      </c>
      <c r="AB80" s="105">
        <f>IF(T80=0,"-",FORECAST($C$6,Инклинометрия!$B$2:$B$152,Инклинометрия!$A$2:$A$152))</f>
        <v>1425</v>
      </c>
      <c r="AC80" s="105">
        <f>IF(R80=0,FORECAST($C$6-T80,Инклинометрия!$B$2:$B$152,Инклинометрия!$A$2:$A$152),FORECAST($C$8,Инклинометрия!$B$2:$B$152,Инклинометрия!$A$2:$A$152))</f>
        <v>1330</v>
      </c>
      <c r="AD80" s="107" t="str">
        <f>IF(U80=0,"-",FORECAST($C$8,Инклинометрия!$B$2:$B$152,Инклинометрия!$A$2:$A$152))</f>
        <v>-</v>
      </c>
      <c r="AE80" s="107" t="str">
        <f>IF(U80=0,"-",FORECAST($C$8-U80,Инклинометрия!$B$2:$B$152,Инклинометрия!$A$2:$A$152))</f>
        <v>-</v>
      </c>
      <c r="AF80" s="107">
        <f>FORECAST($C$8-S80,Инклинометрия!$B$2:$B$152,Инклинометрия!$A$2:$A$152)</f>
        <v>452.24436452971651</v>
      </c>
      <c r="AG80" s="107">
        <f>FORECAST($C$8-(S80+V80),Инклинометрия!$B$2:$B$152,Инклинометрия!$A$2:$A$152)</f>
        <v>107.07343210049376</v>
      </c>
      <c r="AH80" s="107" t="str">
        <f>IF(W80=0,"-",FORECAST($C$8+W80,Инклинометрия!$B$2:$B$152,Инклинометрия!$A$2:$A$152))</f>
        <v>-</v>
      </c>
      <c r="AI80" s="107" t="str">
        <f>IF(W80=0,"-",FORECAST($C$8,Инклинометрия!$B$2:$B$152,Инклинометрия!$A$2:$A$152))</f>
        <v>-</v>
      </c>
      <c r="AK80" s="122">
        <f>2*PI()*$C$5*(AT79-AT78)/(LN(AN79/$I$9)*$I$8/$I$7+LN($I$10/AN79)*$I$8/$I$7)</f>
        <v>-1.14498845733272E-8</v>
      </c>
      <c r="AL80" s="208">
        <f>AK80*(B80-B79)</f>
        <v>-1.1449884573327199E-7</v>
      </c>
      <c r="AM80" s="23">
        <f t="shared" si="18"/>
        <v>1.418409500838398E-2</v>
      </c>
      <c r="AN80" s="26">
        <f>AN79+AK80*(B80-B79)/(2*PI()*$C$5*AN79*$I$11)</f>
        <v>0.11073299974605968</v>
      </c>
      <c r="AO80" s="87">
        <f t="shared" si="10"/>
        <v>150231.10925389972</v>
      </c>
      <c r="AP80" s="87">
        <f>IF(R80+U80&lt;$C$8,0,32*$G$13/$C$12^2*($I$8*R80+$I$6*U80)+32*$G$14/($C$14^2-$C$13^2)*($I$8*S80+$I$6*V80))</f>
        <v>48906.109253899704</v>
      </c>
      <c r="AQ80" s="66">
        <f>R80*$C$11*$C$9+U80*$C$11*$C$10</f>
        <v>10987200</v>
      </c>
      <c r="AR80" s="66">
        <f>S80*$C$11*$C$9+V80*$C$11*$C$10</f>
        <v>11065033.635369061</v>
      </c>
      <c r="AS80" s="87">
        <f>$C$11*(T80*$C$9+W80*$C$10)</f>
        <v>784800</v>
      </c>
      <c r="AT80" s="45">
        <f t="shared" si="6"/>
        <v>12000064.744622961</v>
      </c>
      <c r="AU80" s="75"/>
    </row>
    <row r="81" spans="2:47" ht="15" thickBot="1" x14ac:dyDescent="0.35">
      <c r="B81" s="41">
        <f t="shared" si="11"/>
        <v>500</v>
      </c>
      <c r="C81" s="8">
        <f t="shared" si="12"/>
        <v>5</v>
      </c>
      <c r="D81" s="73">
        <f t="shared" si="0"/>
        <v>6.6875</v>
      </c>
      <c r="E81" s="29">
        <f t="shared" si="3"/>
        <v>370.75288123439606</v>
      </c>
      <c r="F81" s="29">
        <f t="shared" si="7"/>
        <v>7.4150576246879041</v>
      </c>
      <c r="G81" s="29">
        <f t="shared" si="13"/>
        <v>9.9176395730200717</v>
      </c>
      <c r="H81" s="17">
        <f t="shared" si="14"/>
        <v>495.881978651005</v>
      </c>
      <c r="I81" s="29">
        <f t="shared" si="8"/>
        <v>2.2250485660981263</v>
      </c>
      <c r="J81" s="29">
        <f t="shared" si="15"/>
        <v>13.949340071223936</v>
      </c>
      <c r="K81" s="32">
        <f>IF((D80+L80+M80-AL80)/($C$21+$C$22)&gt;$C$8,$C$8,(D80+L80+M80-AL80)/($C$21+$C$22))</f>
        <v>1400</v>
      </c>
      <c r="L81" s="97">
        <f t="shared" si="1"/>
        <v>4.2266987561397071</v>
      </c>
      <c r="M81" s="96">
        <f t="shared" si="2"/>
        <v>12.326750609176612</v>
      </c>
      <c r="N81" s="98">
        <f t="shared" si="9"/>
        <v>1.7671458676442586</v>
      </c>
      <c r="O81" s="100">
        <f t="shared" si="4"/>
        <v>0</v>
      </c>
      <c r="P81" s="104">
        <f>V81*$C$22</f>
        <v>5</v>
      </c>
      <c r="Q81" s="102">
        <f t="shared" si="16"/>
        <v>0</v>
      </c>
      <c r="R81" s="106">
        <f>K81-U81</f>
        <v>1400</v>
      </c>
      <c r="S81" s="106">
        <f>IF(K81-H80&lt;0,0,K81-H80)</f>
        <v>914.03566092201504</v>
      </c>
      <c r="T81" s="106">
        <f t="shared" si="5"/>
        <v>100</v>
      </c>
      <c r="U81" s="107">
        <f>IF(S81&gt;0,0,IF(U80+(F81-AL81/$C$23)*$C$22/($C$21+$C$22)&gt;$C$8,$C$8,IF(V81=$C$8,U80+(F81-AL81/$C$23)*$C$22/$C$21,U80+(F81-AL81/$C$23)*$C$22/($C$21+$C$22))))</f>
        <v>0</v>
      </c>
      <c r="V81" s="107">
        <f>IF(S81=0,IF(V80+(F81-AL81/$C$23)*$C$22/($C$21+$C$22)&gt;$C$8,$C$8,V80+(F81-AL81/$C$23)*$C$22/($C$21+$C$22)),E81)</f>
        <v>370.75288123439606</v>
      </c>
      <c r="W81" s="203">
        <f>IF(S81&gt;0,0,IF(W80+AL81/$C$23&gt;$F$23,$F$23,W80+AL81/$C$23))</f>
        <v>0</v>
      </c>
      <c r="X81" s="105">
        <f>IF(R81=0,"-",IF(U81=0,FORECAST($C$8,Инклинометрия!$B$2:$B$152,Инклинометрия!$A$2:$A$152),FORECAST(R81,Инклинометрия!$B$2:$B$152,Инклинометрия!$A$2:$A$152)))</f>
        <v>1330</v>
      </c>
      <c r="Y81" s="105">
        <f>IF(R81=0,"-",IF(U81=0,FORECAST($C$8-R81,Инклинометрия!$B$2:$B$152,Инклинометрия!$A$2:$A$152),0))</f>
        <v>0</v>
      </c>
      <c r="Z81" s="105">
        <f>IF(S81=0,"-",FORECAST($C$8,Инклинометрия!$B$2:$B$152,Инклинометрия!$A$2:$A$152))</f>
        <v>1330</v>
      </c>
      <c r="AA81" s="105">
        <f>IF(S81=0,"-",FORECAST($C$8-S81,Инклинометрия!$B$2:$B$152,Инклинометрия!$A$2:$A$152))</f>
        <v>461.66612212408569</v>
      </c>
      <c r="AB81" s="105">
        <f>IF(T81=0,"-",FORECAST($C$6,Инклинометрия!$B$2:$B$152,Инклинометрия!$A$2:$A$152))</f>
        <v>1425</v>
      </c>
      <c r="AC81" s="105">
        <f>IF(R81=0,FORECAST($C$6-T81,Инклинометрия!$B$2:$B$152,Инклинометрия!$A$2:$A$152),FORECAST($C$8,Инклинометрия!$B$2:$B$152,Инклинометрия!$A$2:$A$152))</f>
        <v>1330</v>
      </c>
      <c r="AD81" s="107" t="str">
        <f>IF(U81=0,"-",FORECAST($C$8,Инклинометрия!$B$2:$B$152,Инклинометрия!$A$2:$A$152))</f>
        <v>-</v>
      </c>
      <c r="AE81" s="107" t="str">
        <f>IF(U81=0,"-",FORECAST($C$8-U81,Инклинометрия!$B$2:$B$152,Инклинометрия!$A$2:$A$152))</f>
        <v>-</v>
      </c>
      <c r="AF81" s="107">
        <f>FORECAST($C$8-S81,Инклинометрия!$B$2:$B$152,Инклинометрия!$A$2:$A$152)</f>
        <v>461.66612212408569</v>
      </c>
      <c r="AG81" s="107">
        <f>FORECAST($C$8-(S81+V81),Инклинометрия!$B$2:$B$152,Инклинометрия!$A$2:$A$152)</f>
        <v>109.45088495140951</v>
      </c>
      <c r="AH81" s="107" t="str">
        <f>IF(W81=0,"-",FORECAST($C$8+W81,Инклинометрия!$B$2:$B$152,Инклинометрия!$A$2:$A$152))</f>
        <v>-</v>
      </c>
      <c r="AI81" s="107" t="str">
        <f>IF(W81=0,"-",FORECAST($C$8,Инклинометрия!$B$2:$B$152,Инклинометрия!$A$2:$A$152))</f>
        <v>-</v>
      </c>
      <c r="AK81" s="122">
        <f>2*PI()*$C$5*(AT80-AT79)/(LN(AN80/$I$9)*$I$8/$I$7+LN($I$10/AN80)*$I$8/$I$7)</f>
        <v>-1.14498845733272E-8</v>
      </c>
      <c r="AL81" s="208">
        <f>AK81*(B81-B80)</f>
        <v>-1.1449884573327199E-7</v>
      </c>
      <c r="AM81" s="23">
        <f t="shared" si="18"/>
        <v>1.4183980509538247E-2</v>
      </c>
      <c r="AN81" s="26">
        <f>AN80+AK81*(B81-B80)/(2*PI()*$C$5*AN80*$I$11)</f>
        <v>0.11073291746229008</v>
      </c>
      <c r="AO81" s="87">
        <f t="shared" si="10"/>
        <v>150216.8514500407</v>
      </c>
      <c r="AP81" s="87">
        <f>IF(R81+U81&lt;$C$8,0,32*$G$13/$C$12^2*($I$8*R81+$I$6*U81)+32*$G$14/($C$14^2-$C$13^2)*($I$8*S81+$I$6*V81))</f>
        <v>48891.851450040696</v>
      </c>
      <c r="AQ81" s="66">
        <f>R81*$C$11*$C$9+U81*$C$11*$C$10</f>
        <v>10987200</v>
      </c>
      <c r="AR81" s="66">
        <f>S81*$C$11*$C$9+V81*$C$11*$C$10</f>
        <v>11065033.635369061</v>
      </c>
      <c r="AS81" s="87">
        <f>$C$11*(T81*$C$9+W81*$C$10)</f>
        <v>784800</v>
      </c>
      <c r="AT81" s="45">
        <f t="shared" si="6"/>
        <v>12000050.486819101</v>
      </c>
      <c r="AU81" s="75"/>
    </row>
    <row r="82" spans="2:47" ht="15" thickBot="1" x14ac:dyDescent="0.35">
      <c r="B82" s="41">
        <f t="shared" si="11"/>
        <v>510</v>
      </c>
      <c r="C82" s="8">
        <f t="shared" si="12"/>
        <v>5.1000000000000005</v>
      </c>
      <c r="D82" s="73">
        <f t="shared" si="0"/>
        <v>6.8212500000000009</v>
      </c>
      <c r="E82" s="29">
        <f t="shared" si="3"/>
        <v>378.16793885908402</v>
      </c>
      <c r="F82" s="29">
        <f t="shared" si="7"/>
        <v>7.4150576246879609</v>
      </c>
      <c r="G82" s="29">
        <f t="shared" si="13"/>
        <v>9.9176395730201481</v>
      </c>
      <c r="H82" s="17">
        <f t="shared" si="14"/>
        <v>505.79961822402515</v>
      </c>
      <c r="I82" s="29">
        <f t="shared" si="8"/>
        <v>2.2250485660981263</v>
      </c>
      <c r="J82" s="29">
        <f t="shared" si="15"/>
        <v>13.949340071223991</v>
      </c>
      <c r="K82" s="32">
        <f>IF((D81+L81+M81-AL81)/($C$21+$C$22)&gt;$C$8,$C$8,(D81+L81+M81-AL81)/($C$21+$C$22))</f>
        <v>1400</v>
      </c>
      <c r="L82" s="97">
        <f t="shared" si="1"/>
        <v>4.2266987561397071</v>
      </c>
      <c r="M82" s="96">
        <f t="shared" si="2"/>
        <v>12.193000609176611</v>
      </c>
      <c r="N82" s="98">
        <f t="shared" si="9"/>
        <v>1.7671458676442586</v>
      </c>
      <c r="O82" s="100">
        <f t="shared" si="4"/>
        <v>0</v>
      </c>
      <c r="P82" s="104">
        <f>V82*$C$22</f>
        <v>5.1000000000000005</v>
      </c>
      <c r="Q82" s="102">
        <f t="shared" si="16"/>
        <v>0</v>
      </c>
      <c r="R82" s="106">
        <f>K82-U82</f>
        <v>1400</v>
      </c>
      <c r="S82" s="106">
        <f>IF(K82-H81&lt;0,0,K82-H81)</f>
        <v>904.11802134899494</v>
      </c>
      <c r="T82" s="106">
        <f t="shared" si="5"/>
        <v>100</v>
      </c>
      <c r="U82" s="107">
        <f>IF(S82&gt;0,0,IF(U81+(F82-AL82/$C$23)*$C$22/($C$21+$C$22)&gt;$C$8,$C$8,IF(V82=$C$8,U81+(F82-AL82/$C$23)*$C$22/$C$21,U81+(F82-AL82/$C$23)*$C$22/($C$21+$C$22))))</f>
        <v>0</v>
      </c>
      <c r="V82" s="107">
        <f>IF(S82=0,IF(V81+(F82-AL82/$C$23)*$C$22/($C$21+$C$22)&gt;$C$8,$C$8,V81+(F82-AL82/$C$23)*$C$22/($C$21+$C$22)),E82)</f>
        <v>378.16793885908402</v>
      </c>
      <c r="W82" s="203">
        <f>IF(S82&gt;0,0,IF(W81+AL82/$C$23&gt;$F$23,$F$23,W81+AL82/$C$23))</f>
        <v>0</v>
      </c>
      <c r="X82" s="105">
        <f>IF(R82=0,"-",IF(U82=0,FORECAST($C$8,Инклинометрия!$B$2:$B$152,Инклинометрия!$A$2:$A$152),FORECAST(R82,Инклинометрия!$B$2:$B$152,Инклинометрия!$A$2:$A$152)))</f>
        <v>1330</v>
      </c>
      <c r="Y82" s="105">
        <f>IF(R82=0,"-",IF(U82=0,FORECAST($C$8-R82,Инклинометрия!$B$2:$B$152,Инклинометрия!$A$2:$A$152),0))</f>
        <v>0</v>
      </c>
      <c r="Z82" s="105">
        <f>IF(S82=0,"-",FORECAST($C$8,Инклинометрия!$B$2:$B$152,Инклинометрия!$A$2:$A$152))</f>
        <v>1330</v>
      </c>
      <c r="AA82" s="105">
        <f>IF(S82=0,"-",FORECAST($C$8-S82,Инклинометрия!$B$2:$B$152,Инклинометрия!$A$2:$A$152))</f>
        <v>471.08787971845476</v>
      </c>
      <c r="AB82" s="105">
        <f>IF(T82=0,"-",FORECAST($C$6,Инклинометрия!$B$2:$B$152,Инклинометрия!$A$2:$A$152))</f>
        <v>1425</v>
      </c>
      <c r="AC82" s="105">
        <f>IF(R82=0,FORECAST($C$6-T82,Инклинометрия!$B$2:$B$152,Инклинометрия!$A$2:$A$152),FORECAST($C$8,Инклинометрия!$B$2:$B$152,Инклинометрия!$A$2:$A$152))</f>
        <v>1330</v>
      </c>
      <c r="AD82" s="107" t="str">
        <f>IF(U82=0,"-",FORECAST($C$8,Инклинометрия!$B$2:$B$152,Инклинометрия!$A$2:$A$152))</f>
        <v>-</v>
      </c>
      <c r="AE82" s="107" t="str">
        <f>IF(U82=0,"-",FORECAST($C$8-U82,Инклинометрия!$B$2:$B$152,Инклинометрия!$A$2:$A$152))</f>
        <v>-</v>
      </c>
      <c r="AF82" s="107">
        <f>FORECAST($C$8-S82,Инклинометрия!$B$2:$B$152,Инклинометрия!$A$2:$A$152)</f>
        <v>471.08787971845476</v>
      </c>
      <c r="AG82" s="107">
        <f>FORECAST($C$8-(S82+V82),Инклинометрия!$B$2:$B$152,Инклинометрия!$A$2:$A$152)</f>
        <v>111.82833780232504</v>
      </c>
      <c r="AH82" s="107" t="str">
        <f>IF(W82=0,"-",FORECAST($C$8+W82,Инклинометрия!$B$2:$B$152,Инклинометрия!$A$2:$A$152))</f>
        <v>-</v>
      </c>
      <c r="AI82" s="107" t="str">
        <f>IF(W82=0,"-",FORECAST($C$8,Инклинометрия!$B$2:$B$152,Инклинометрия!$A$2:$A$152))</f>
        <v>-</v>
      </c>
      <c r="AK82" s="122">
        <f>2*PI()*$C$5*(AT81-AT80)/(LN(AN81/$I$9)*$I$8/$I$7+LN($I$10/AN81)*$I$8/$I$7)</f>
        <v>-1.14498845733272E-8</v>
      </c>
      <c r="AL82" s="208">
        <f>AK82*(B82-B81)</f>
        <v>-1.1449884573327199E-7</v>
      </c>
      <c r="AM82" s="23">
        <f t="shared" si="18"/>
        <v>1.4183866010692514E-2</v>
      </c>
      <c r="AN82" s="26">
        <f>AN81+AK82*(B82-B81)/(2*PI()*$C$5*AN81*$I$11)</f>
        <v>0.11073283517845933</v>
      </c>
      <c r="AO82" s="87">
        <f t="shared" si="10"/>
        <v>150202.59364618169</v>
      </c>
      <c r="AP82" s="87">
        <f>IF(R82+U82&lt;$C$8,0,32*$G$13/$C$12^2*($I$8*R82+$I$6*U82)+32*$G$14/($C$14^2-$C$13^2)*($I$8*S82+$I$6*V82))</f>
        <v>48877.593646181682</v>
      </c>
      <c r="AQ82" s="66">
        <f>R82*$C$11*$C$9+U82*$C$11*$C$10</f>
        <v>10987200</v>
      </c>
      <c r="AR82" s="66">
        <f>S82*$C$11*$C$9+V82*$C$11*$C$10</f>
        <v>11065033.635369059</v>
      </c>
      <c r="AS82" s="87">
        <f>$C$11*(T82*$C$9+W82*$C$10)</f>
        <v>784800</v>
      </c>
      <c r="AT82" s="45">
        <f t="shared" si="6"/>
        <v>12000036.22901524</v>
      </c>
      <c r="AU82" s="75"/>
    </row>
    <row r="83" spans="2:47" ht="15" thickBot="1" x14ac:dyDescent="0.35">
      <c r="B83" s="41">
        <f t="shared" si="11"/>
        <v>520</v>
      </c>
      <c r="C83" s="8">
        <f t="shared" si="12"/>
        <v>5.2</v>
      </c>
      <c r="D83" s="73">
        <f t="shared" si="0"/>
        <v>6.9550000000000001</v>
      </c>
      <c r="E83" s="29">
        <f t="shared" si="3"/>
        <v>385.58299648377192</v>
      </c>
      <c r="F83" s="29">
        <f t="shared" si="7"/>
        <v>7.4150576246879041</v>
      </c>
      <c r="G83" s="29">
        <f t="shared" si="13"/>
        <v>9.9176395730200717</v>
      </c>
      <c r="H83" s="17">
        <f t="shared" si="14"/>
        <v>515.71725779704525</v>
      </c>
      <c r="I83" s="29">
        <f t="shared" si="8"/>
        <v>2.2250485660981263</v>
      </c>
      <c r="J83" s="29">
        <f t="shared" si="15"/>
        <v>13.949340071223936</v>
      </c>
      <c r="K83" s="32">
        <f>IF((D82+L82+M82-AL82)/($C$21+$C$22)&gt;$C$8,$C$8,(D82+L82+M82-AL82)/($C$21+$C$22))</f>
        <v>1400</v>
      </c>
      <c r="L83" s="97">
        <f t="shared" si="1"/>
        <v>4.2266987561397071</v>
      </c>
      <c r="M83" s="96">
        <f t="shared" si="2"/>
        <v>12.059250609176612</v>
      </c>
      <c r="N83" s="98">
        <f t="shared" si="9"/>
        <v>1.7671458676442586</v>
      </c>
      <c r="O83" s="100">
        <f t="shared" si="4"/>
        <v>0</v>
      </c>
      <c r="P83" s="104">
        <f>V83*$C$22</f>
        <v>5.2</v>
      </c>
      <c r="Q83" s="102">
        <f t="shared" si="16"/>
        <v>0</v>
      </c>
      <c r="R83" s="106">
        <f>K83-U83</f>
        <v>1400</v>
      </c>
      <c r="S83" s="106">
        <f>IF(K83-H82&lt;0,0,K83-H82)</f>
        <v>894.20038177597485</v>
      </c>
      <c r="T83" s="106">
        <f t="shared" si="5"/>
        <v>100</v>
      </c>
      <c r="U83" s="107">
        <f>IF(S83&gt;0,0,IF(U82+(F83-AL83/$C$23)*$C$22/($C$21+$C$22)&gt;$C$8,$C$8,IF(V83=$C$8,U82+(F83-AL83/$C$23)*$C$22/$C$21,U82+(F83-AL83/$C$23)*$C$22/($C$21+$C$22))))</f>
        <v>0</v>
      </c>
      <c r="V83" s="107">
        <f>IF(S83=0,IF(V82+(F83-AL83/$C$23)*$C$22/($C$21+$C$22)&gt;$C$8,$C$8,V82+(F83-AL83/$C$23)*$C$22/($C$21+$C$22)),E83)</f>
        <v>385.58299648377192</v>
      </c>
      <c r="W83" s="203">
        <f>IF(S83&gt;0,0,IF(W82+AL83/$C$23&gt;$F$23,$F$23,W82+AL83/$C$23))</f>
        <v>0</v>
      </c>
      <c r="X83" s="105">
        <f>IF(R83=0,"-",IF(U83=0,FORECAST($C$8,Инклинометрия!$B$2:$B$152,Инклинометрия!$A$2:$A$152),FORECAST(R83,Инклинометрия!$B$2:$B$152,Инклинометрия!$A$2:$A$152)))</f>
        <v>1330</v>
      </c>
      <c r="Y83" s="105">
        <f>IF(R83=0,"-",IF(U83=0,FORECAST($C$8-R83,Инклинометрия!$B$2:$B$152,Инклинометрия!$A$2:$A$152),0))</f>
        <v>0</v>
      </c>
      <c r="Z83" s="105">
        <f>IF(S83=0,"-",FORECAST($C$8,Инклинометрия!$B$2:$B$152,Инклинометрия!$A$2:$A$152))</f>
        <v>1330</v>
      </c>
      <c r="AA83" s="105">
        <f>IF(S83=0,"-",FORECAST($C$8-S83,Инклинометрия!$B$2:$B$152,Инклинометрия!$A$2:$A$152))</f>
        <v>480.50963731282388</v>
      </c>
      <c r="AB83" s="105">
        <f>IF(T83=0,"-",FORECAST($C$6,Инклинометрия!$B$2:$B$152,Инклинометрия!$A$2:$A$152))</f>
        <v>1425</v>
      </c>
      <c r="AC83" s="105">
        <f>IF(R83=0,FORECAST($C$6-T83,Инклинометрия!$B$2:$B$152,Инклинометрия!$A$2:$A$152),FORECAST($C$8,Инклинометрия!$B$2:$B$152,Инклинометрия!$A$2:$A$152))</f>
        <v>1330</v>
      </c>
      <c r="AD83" s="107" t="str">
        <f>IF(U83=0,"-",FORECAST($C$8,Инклинометрия!$B$2:$B$152,Инклинометрия!$A$2:$A$152))</f>
        <v>-</v>
      </c>
      <c r="AE83" s="107" t="str">
        <f>IF(U83=0,"-",FORECAST($C$8-U83,Инклинометрия!$B$2:$B$152,Инклинометрия!$A$2:$A$152))</f>
        <v>-</v>
      </c>
      <c r="AF83" s="107">
        <f>FORECAST($C$8-S83,Инклинометрия!$B$2:$B$152,Инклинометрия!$A$2:$A$152)</f>
        <v>480.50963731282388</v>
      </c>
      <c r="AG83" s="107">
        <f>FORECAST($C$8-(S83+V83),Инклинометрия!$B$2:$B$152,Инклинометрия!$A$2:$A$152)</f>
        <v>114.20579065324057</v>
      </c>
      <c r="AH83" s="107" t="str">
        <f>IF(W83=0,"-",FORECAST($C$8+W83,Инклинометрия!$B$2:$B$152,Инклинометрия!$A$2:$A$152))</f>
        <v>-</v>
      </c>
      <c r="AI83" s="107" t="str">
        <f>IF(W83=0,"-",FORECAST($C$8,Инклинометрия!$B$2:$B$152,Инклинометрия!$A$2:$A$152))</f>
        <v>-</v>
      </c>
      <c r="AK83" s="122">
        <f>2*PI()*$C$5*(AT82-AT81)/(LN(AN82/$I$9)*$I$8/$I$7+LN($I$10/AN82)*$I$8/$I$7)</f>
        <v>-1.1449884574823017E-8</v>
      </c>
      <c r="AL83" s="208">
        <f>AK83*(B83-B82)</f>
        <v>-1.1449884574823017E-7</v>
      </c>
      <c r="AM83" s="23">
        <f t="shared" si="18"/>
        <v>1.4183751511846766E-2</v>
      </c>
      <c r="AN83" s="26">
        <f>AN82+AK83*(B83-B82)/(2*PI()*$C$5*AN82*$I$11)</f>
        <v>0.11073275289456744</v>
      </c>
      <c r="AO83" s="87">
        <f t="shared" si="10"/>
        <v>150188.33584232267</v>
      </c>
      <c r="AP83" s="87">
        <f>IF(R83+U83&lt;$C$8,0,32*$G$13/$C$12^2*($I$8*R83+$I$6*U83)+32*$G$14/($C$14^2-$C$13^2)*($I$8*S83+$I$6*V83))</f>
        <v>48863.335842322675</v>
      </c>
      <c r="AQ83" s="66">
        <f>R83*$C$11*$C$9+U83*$C$11*$C$10</f>
        <v>10987200</v>
      </c>
      <c r="AR83" s="66">
        <f>S83*$C$11*$C$9+V83*$C$11*$C$10</f>
        <v>11065033.635369059</v>
      </c>
      <c r="AS83" s="87">
        <f>$C$11*(T83*$C$9+W83*$C$10)</f>
        <v>784800</v>
      </c>
      <c r="AT83" s="45">
        <f t="shared" si="6"/>
        <v>12000021.971211381</v>
      </c>
      <c r="AU83" s="75"/>
    </row>
    <row r="84" spans="2:47" ht="15" thickBot="1" x14ac:dyDescent="0.35">
      <c r="B84" s="41">
        <f t="shared" si="11"/>
        <v>530</v>
      </c>
      <c r="C84" s="8">
        <f t="shared" si="12"/>
        <v>5.3</v>
      </c>
      <c r="D84" s="73">
        <f t="shared" si="0"/>
        <v>7.0887500000000001</v>
      </c>
      <c r="E84" s="29">
        <f t="shared" si="3"/>
        <v>392.99805410845977</v>
      </c>
      <c r="F84" s="29">
        <f t="shared" si="7"/>
        <v>7.4150576246878472</v>
      </c>
      <c r="G84" s="29">
        <f t="shared" si="13"/>
        <v>9.9176395730199953</v>
      </c>
      <c r="H84" s="17">
        <f t="shared" si="14"/>
        <v>525.63489737006523</v>
      </c>
      <c r="I84" s="29">
        <f t="shared" si="8"/>
        <v>2.2250485660981263</v>
      </c>
      <c r="J84" s="29">
        <f t="shared" si="15"/>
        <v>13.949340071223883</v>
      </c>
      <c r="K84" s="32">
        <f>IF((D83+L83+M83-AL83)/($C$21+$C$22)&gt;$C$8,$C$8,(D83+L83+M83-AL83)/($C$21+$C$22))</f>
        <v>1400</v>
      </c>
      <c r="L84" s="97">
        <f t="shared" si="1"/>
        <v>4.2266987561397071</v>
      </c>
      <c r="M84" s="96">
        <f t="shared" si="2"/>
        <v>11.925500609176611</v>
      </c>
      <c r="N84" s="98">
        <f t="shared" si="9"/>
        <v>1.7671458676442586</v>
      </c>
      <c r="O84" s="100">
        <f t="shared" si="4"/>
        <v>0</v>
      </c>
      <c r="P84" s="104">
        <f>V84*$C$22</f>
        <v>5.3</v>
      </c>
      <c r="Q84" s="102">
        <f t="shared" si="16"/>
        <v>0</v>
      </c>
      <c r="R84" s="106">
        <f>K84-U84</f>
        <v>1400</v>
      </c>
      <c r="S84" s="106">
        <f>IF(K84-H83&lt;0,0,K84-H83)</f>
        <v>884.28274220295475</v>
      </c>
      <c r="T84" s="106">
        <f t="shared" si="5"/>
        <v>100</v>
      </c>
      <c r="U84" s="107">
        <f>IF(S84&gt;0,0,IF(U83+(F84-AL84/$C$23)*$C$22/($C$21+$C$22)&gt;$C$8,$C$8,IF(V84=$C$8,U83+(F84-AL84/$C$23)*$C$22/$C$21,U83+(F84-AL84/$C$23)*$C$22/($C$21+$C$22))))</f>
        <v>0</v>
      </c>
      <c r="V84" s="107">
        <f>IF(S84=0,IF(V83+(F84-AL84/$C$23)*$C$22/($C$21+$C$22)&gt;$C$8,$C$8,V83+(F84-AL84/$C$23)*$C$22/($C$21+$C$22)),E84)</f>
        <v>392.99805410845977</v>
      </c>
      <c r="W84" s="203">
        <f>IF(S84&gt;0,0,IF(W83+AL84/$C$23&gt;$F$23,$F$23,W83+AL84/$C$23))</f>
        <v>0</v>
      </c>
      <c r="X84" s="105">
        <f>IF(R84=0,"-",IF(U84=0,FORECAST($C$8,Инклинометрия!$B$2:$B$152,Инклинометрия!$A$2:$A$152),FORECAST(R84,Инклинометрия!$B$2:$B$152,Инклинометрия!$A$2:$A$152)))</f>
        <v>1330</v>
      </c>
      <c r="Y84" s="105">
        <f>IF(R84=0,"-",IF(U84=0,FORECAST($C$8-R84,Инклинометрия!$B$2:$B$152,Инклинометрия!$A$2:$A$152),0))</f>
        <v>0</v>
      </c>
      <c r="Z84" s="105">
        <f>IF(S84=0,"-",FORECAST($C$8,Инклинометрия!$B$2:$B$152,Инклинометрия!$A$2:$A$152))</f>
        <v>1330</v>
      </c>
      <c r="AA84" s="105">
        <f>IF(S84=0,"-",FORECAST($C$8-S84,Инклинометрия!$B$2:$B$152,Инклинометрия!$A$2:$A$152))</f>
        <v>489.93139490719295</v>
      </c>
      <c r="AB84" s="105">
        <f>IF(T84=0,"-",FORECAST($C$6,Инклинометрия!$B$2:$B$152,Инклинометрия!$A$2:$A$152))</f>
        <v>1425</v>
      </c>
      <c r="AC84" s="105">
        <f>IF(R84=0,FORECAST($C$6-T84,Инклинометрия!$B$2:$B$152,Инклинометрия!$A$2:$A$152),FORECAST($C$8,Инклинометрия!$B$2:$B$152,Инклинометрия!$A$2:$A$152))</f>
        <v>1330</v>
      </c>
      <c r="AD84" s="107" t="str">
        <f>IF(U84=0,"-",FORECAST($C$8,Инклинометрия!$B$2:$B$152,Инклинометрия!$A$2:$A$152))</f>
        <v>-</v>
      </c>
      <c r="AE84" s="107" t="str">
        <f>IF(U84=0,"-",FORECAST($C$8-U84,Инклинометрия!$B$2:$B$152,Инклинометрия!$A$2:$A$152))</f>
        <v>-</v>
      </c>
      <c r="AF84" s="107">
        <f>FORECAST($C$8-S84,Инклинометрия!$B$2:$B$152,Инклинометрия!$A$2:$A$152)</f>
        <v>489.93139490719295</v>
      </c>
      <c r="AG84" s="107">
        <f>FORECAST($C$8-(S84+V84),Инклинометрия!$B$2:$B$152,Инклинометрия!$A$2:$A$152)</f>
        <v>116.58324350415609</v>
      </c>
      <c r="AH84" s="107" t="str">
        <f>IF(W84=0,"-",FORECAST($C$8+W84,Инклинометрия!$B$2:$B$152,Инклинометрия!$A$2:$A$152))</f>
        <v>-</v>
      </c>
      <c r="AI84" s="107" t="str">
        <f>IF(W84=0,"-",FORECAST($C$8,Инклинометрия!$B$2:$B$152,Инклинометрия!$A$2:$A$152))</f>
        <v>-</v>
      </c>
      <c r="AK84" s="122">
        <f>2*PI()*$C$5*(AT83-AT82)/(LN(AN83/$I$9)*$I$8/$I$7+LN($I$10/AN83)*$I$8/$I$7)</f>
        <v>-1.14498845733272E-8</v>
      </c>
      <c r="AL84" s="208">
        <f>AK84*(B84-B83)</f>
        <v>-1.1449884573327199E-7</v>
      </c>
      <c r="AM84" s="23">
        <f t="shared" si="18"/>
        <v>1.4183637013001033E-2</v>
      </c>
      <c r="AN84" s="26">
        <f>AN83+AK84*(B84-B83)/(2*PI()*$C$5*AN83*$I$11)</f>
        <v>0.11073267061061441</v>
      </c>
      <c r="AO84" s="87">
        <f t="shared" si="10"/>
        <v>150174.07803846366</v>
      </c>
      <c r="AP84" s="87">
        <f>IF(R84+U84&lt;$C$8,0,32*$G$13/$C$12^2*($I$8*R84+$I$6*U84)+32*$G$14/($C$14^2-$C$13^2)*($I$8*S84+$I$6*V84))</f>
        <v>48849.07803846366</v>
      </c>
      <c r="AQ84" s="66">
        <f>R84*$C$11*$C$9+U84*$C$11*$C$10</f>
        <v>10987200</v>
      </c>
      <c r="AR84" s="66">
        <f>S84*$C$11*$C$9+V84*$C$11*$C$10</f>
        <v>11065033.635369059</v>
      </c>
      <c r="AS84" s="87">
        <f>$C$11*(T84*$C$9+W84*$C$10)</f>
        <v>784800</v>
      </c>
      <c r="AT84" s="45">
        <f t="shared" si="6"/>
        <v>12000007.713407522</v>
      </c>
      <c r="AU84" s="75"/>
    </row>
    <row r="85" spans="2:47" ht="15" thickBot="1" x14ac:dyDescent="0.35">
      <c r="B85" s="41">
        <f t="shared" si="11"/>
        <v>540</v>
      </c>
      <c r="C85" s="8">
        <f t="shared" si="12"/>
        <v>5.4</v>
      </c>
      <c r="D85" s="73">
        <f t="shared" si="0"/>
        <v>7.2225000000000001</v>
      </c>
      <c r="E85" s="29">
        <f t="shared" si="3"/>
        <v>400.41311173314773</v>
      </c>
      <c r="F85" s="29">
        <f t="shared" si="7"/>
        <v>7.4150576246879609</v>
      </c>
      <c r="G85" s="29">
        <f t="shared" si="13"/>
        <v>9.9176395730201481</v>
      </c>
      <c r="H85" s="17">
        <f t="shared" si="14"/>
        <v>535.55253694308533</v>
      </c>
      <c r="I85" s="29">
        <f t="shared" si="8"/>
        <v>2.2250485660981263</v>
      </c>
      <c r="J85" s="29">
        <f t="shared" si="15"/>
        <v>13.949340071223991</v>
      </c>
      <c r="K85" s="32">
        <f>IF((D84+L84+M84-AL84)/($C$21+$C$22)&gt;$C$8,$C$8,(D84+L84+M84-AL84)/($C$21+$C$22))</f>
        <v>1400</v>
      </c>
      <c r="L85" s="97">
        <f t="shared" si="1"/>
        <v>4.2266987561397071</v>
      </c>
      <c r="M85" s="96">
        <f t="shared" si="2"/>
        <v>11.791750609176614</v>
      </c>
      <c r="N85" s="98">
        <f t="shared" si="9"/>
        <v>1.7671458676442586</v>
      </c>
      <c r="O85" s="100">
        <f t="shared" si="4"/>
        <v>0</v>
      </c>
      <c r="P85" s="104">
        <f>V85*$C$22</f>
        <v>5.4</v>
      </c>
      <c r="Q85" s="102">
        <f t="shared" si="16"/>
        <v>0</v>
      </c>
      <c r="R85" s="106">
        <f>K85-U85</f>
        <v>1400</v>
      </c>
      <c r="S85" s="106">
        <f>IF(K85-H84&lt;0,0,K85-H84)</f>
        <v>874.36510262993477</v>
      </c>
      <c r="T85" s="106">
        <f t="shared" si="5"/>
        <v>100</v>
      </c>
      <c r="U85" s="107">
        <f>IF(S85&gt;0,0,IF(U84+(F85-AL85/$C$23)*$C$22/($C$21+$C$22)&gt;$C$8,$C$8,IF(V85=$C$8,U84+(F85-AL85/$C$23)*$C$22/$C$21,U84+(F85-AL85/$C$23)*$C$22/($C$21+$C$22))))</f>
        <v>0</v>
      </c>
      <c r="V85" s="107">
        <f>IF(S85=0,IF(V84+(F85-AL85/$C$23)*$C$22/($C$21+$C$22)&gt;$C$8,$C$8,V84+(F85-AL85/$C$23)*$C$22/($C$21+$C$22)),E85)</f>
        <v>400.41311173314773</v>
      </c>
      <c r="W85" s="203">
        <f>IF(S85&gt;0,0,IF(W84+AL85/$C$23&gt;$F$23,$F$23,W84+AL85/$C$23))</f>
        <v>0</v>
      </c>
      <c r="X85" s="105">
        <f>IF(R85=0,"-",IF(U85=0,FORECAST($C$8,Инклинометрия!$B$2:$B$152,Инклинометрия!$A$2:$A$152),FORECAST(R85,Инклинометрия!$B$2:$B$152,Инклинометрия!$A$2:$A$152)))</f>
        <v>1330</v>
      </c>
      <c r="Y85" s="105">
        <f>IF(R85=0,"-",IF(U85=0,FORECAST($C$8-R85,Инклинометрия!$B$2:$B$152,Инклинометрия!$A$2:$A$152),0))</f>
        <v>0</v>
      </c>
      <c r="Z85" s="105">
        <f>IF(S85=0,"-",FORECAST($C$8,Инклинометрия!$B$2:$B$152,Инклинометрия!$A$2:$A$152))</f>
        <v>1330</v>
      </c>
      <c r="AA85" s="105">
        <f>IF(S85=0,"-",FORECAST($C$8-S85,Инклинометрия!$B$2:$B$152,Инклинометрия!$A$2:$A$152))</f>
        <v>499.35315250156196</v>
      </c>
      <c r="AB85" s="105">
        <f>IF(T85=0,"-",FORECAST($C$6,Инклинометрия!$B$2:$B$152,Инклинометрия!$A$2:$A$152))</f>
        <v>1425</v>
      </c>
      <c r="AC85" s="105">
        <f>IF(R85=0,FORECAST($C$6-T85,Инклинометрия!$B$2:$B$152,Инклинометрия!$A$2:$A$152),FORECAST($C$8,Инклинометрия!$B$2:$B$152,Инклинометрия!$A$2:$A$152))</f>
        <v>1330</v>
      </c>
      <c r="AD85" s="107" t="str">
        <f>IF(U85=0,"-",FORECAST($C$8,Инклинометрия!$B$2:$B$152,Инклинометрия!$A$2:$A$152))</f>
        <v>-</v>
      </c>
      <c r="AE85" s="107" t="str">
        <f>IF(U85=0,"-",FORECAST($C$8-U85,Инклинометрия!$B$2:$B$152,Инклинометрия!$A$2:$A$152))</f>
        <v>-</v>
      </c>
      <c r="AF85" s="107">
        <f>FORECAST($C$8-S85,Инклинометрия!$B$2:$B$152,Инклинометрия!$A$2:$A$152)</f>
        <v>499.35315250156196</v>
      </c>
      <c r="AG85" s="107">
        <f>FORECAST($C$8-(S85+V85),Инклинометрия!$B$2:$B$152,Инклинометрия!$A$2:$A$152)</f>
        <v>118.96069635507162</v>
      </c>
      <c r="AH85" s="107" t="str">
        <f>IF(W85=0,"-",FORECAST($C$8+W85,Инклинометрия!$B$2:$B$152,Инклинометрия!$A$2:$A$152))</f>
        <v>-</v>
      </c>
      <c r="AI85" s="107" t="str">
        <f>IF(W85=0,"-",FORECAST($C$8,Инклинометрия!$B$2:$B$152,Инклинометрия!$A$2:$A$152))</f>
        <v>-</v>
      </c>
      <c r="AK85" s="122">
        <f>2*PI()*$C$5*(AT84-AT83)/(LN(AN84/$I$9)*$I$8/$I$7+LN($I$10/AN84)*$I$8/$I$7)</f>
        <v>-1.14498845733272E-8</v>
      </c>
      <c r="AL85" s="208">
        <f>AK85*(B85-B84)</f>
        <v>-1.1449884573327199E-7</v>
      </c>
      <c r="AM85" s="23">
        <f t="shared" si="18"/>
        <v>1.41835225141553E-2</v>
      </c>
      <c r="AN85" s="26">
        <f>AN84+AK85*(B85-B84)/(2*PI()*$C$5*AN84*$I$11)</f>
        <v>0.11073258832660024</v>
      </c>
      <c r="AO85" s="87">
        <f t="shared" si="10"/>
        <v>150159.82023460465</v>
      </c>
      <c r="AP85" s="87">
        <f>IF(R85+U85&lt;$C$8,0,32*$G$13/$C$12^2*($I$8*R85+$I$6*U85)+32*$G$14/($C$14^2-$C$13^2)*($I$8*S85+$I$6*V85))</f>
        <v>48834.820234604653</v>
      </c>
      <c r="AQ85" s="66">
        <f>R85*$C$11*$C$9+U85*$C$11*$C$10</f>
        <v>10987200</v>
      </c>
      <c r="AR85" s="66">
        <f>S85*$C$11*$C$9+V85*$C$11*$C$10</f>
        <v>11065033.635369061</v>
      </c>
      <c r="AS85" s="87">
        <f>$C$11*(T85*$C$9+W85*$C$10)</f>
        <v>784800</v>
      </c>
      <c r="AT85" s="45">
        <f t="shared" si="6"/>
        <v>11999993.455603665</v>
      </c>
      <c r="AU85" s="75"/>
    </row>
    <row r="86" spans="2:47" ht="15" thickBot="1" x14ac:dyDescent="0.35">
      <c r="B86" s="41">
        <f t="shared" si="11"/>
        <v>550</v>
      </c>
      <c r="C86" s="8">
        <f t="shared" si="12"/>
        <v>5.5</v>
      </c>
      <c r="D86" s="73">
        <f t="shared" si="0"/>
        <v>7.3562500000000002</v>
      </c>
      <c r="E86" s="29">
        <f t="shared" si="3"/>
        <v>407.82816935783563</v>
      </c>
      <c r="F86" s="29">
        <f t="shared" si="7"/>
        <v>7.4150576246879041</v>
      </c>
      <c r="G86" s="29">
        <f t="shared" si="13"/>
        <v>9.9176395730200717</v>
      </c>
      <c r="H86" s="17">
        <f t="shared" si="14"/>
        <v>545.47017651610543</v>
      </c>
      <c r="I86" s="29">
        <f t="shared" si="8"/>
        <v>2.2250485660981263</v>
      </c>
      <c r="J86" s="29">
        <f t="shared" si="15"/>
        <v>13.949340071223936</v>
      </c>
      <c r="K86" s="32">
        <f>IF((D85+L85+M85-AL85)/($C$21+$C$22)&gt;$C$8,$C$8,(D85+L85+M85-AL85)/($C$21+$C$22))</f>
        <v>1400</v>
      </c>
      <c r="L86" s="97">
        <f t="shared" si="1"/>
        <v>4.2266987561397071</v>
      </c>
      <c r="M86" s="96">
        <f t="shared" si="2"/>
        <v>11.658000609176613</v>
      </c>
      <c r="N86" s="98">
        <f t="shared" si="9"/>
        <v>1.7671458676442586</v>
      </c>
      <c r="O86" s="100">
        <f t="shared" si="4"/>
        <v>0</v>
      </c>
      <c r="P86" s="104">
        <f>V86*$C$22</f>
        <v>5.5</v>
      </c>
      <c r="Q86" s="102">
        <f t="shared" si="16"/>
        <v>0</v>
      </c>
      <c r="R86" s="106">
        <f>K86-U86</f>
        <v>1400</v>
      </c>
      <c r="S86" s="106">
        <f>IF(K86-H85&lt;0,0,K86-H85)</f>
        <v>864.44746305691467</v>
      </c>
      <c r="T86" s="106">
        <f t="shared" si="5"/>
        <v>100</v>
      </c>
      <c r="U86" s="107">
        <f>IF(S86&gt;0,0,IF(U85+(F86-AL86/$C$23)*$C$22/($C$21+$C$22)&gt;$C$8,$C$8,IF(V86=$C$8,U85+(F86-AL86/$C$23)*$C$22/$C$21,U85+(F86-AL86/$C$23)*$C$22/($C$21+$C$22))))</f>
        <v>0</v>
      </c>
      <c r="V86" s="107">
        <f>IF(S86=0,IF(V85+(F86-AL86/$C$23)*$C$22/($C$21+$C$22)&gt;$C$8,$C$8,V85+(F86-AL86/$C$23)*$C$22/($C$21+$C$22)),E86)</f>
        <v>407.82816935783563</v>
      </c>
      <c r="W86" s="203">
        <f>IF(S86&gt;0,0,IF(W85+AL86/$C$23&gt;$F$23,$F$23,W85+AL86/$C$23))</f>
        <v>0</v>
      </c>
      <c r="X86" s="105">
        <f>IF(R86=0,"-",IF(U86=0,FORECAST($C$8,Инклинометрия!$B$2:$B$152,Инклинометрия!$A$2:$A$152),FORECAST(R86,Инклинометрия!$B$2:$B$152,Инклинометрия!$A$2:$A$152)))</f>
        <v>1330</v>
      </c>
      <c r="Y86" s="105">
        <f>IF(R86=0,"-",IF(U86=0,FORECAST($C$8-R86,Инклинометрия!$B$2:$B$152,Инклинометрия!$A$2:$A$152),0))</f>
        <v>0</v>
      </c>
      <c r="Z86" s="105">
        <f>IF(S86=0,"-",FORECAST($C$8,Инклинометрия!$B$2:$B$152,Инклинометрия!$A$2:$A$152))</f>
        <v>1330</v>
      </c>
      <c r="AA86" s="105">
        <f>IF(S86=0,"-",FORECAST($C$8-S86,Инклинометрия!$B$2:$B$152,Инклинометрия!$A$2:$A$152))</f>
        <v>508.77491009593103</v>
      </c>
      <c r="AB86" s="105">
        <f>IF(T86=0,"-",FORECAST($C$6,Инклинометрия!$B$2:$B$152,Инклинометрия!$A$2:$A$152))</f>
        <v>1425</v>
      </c>
      <c r="AC86" s="105">
        <f>IF(R86=0,FORECAST($C$6-T86,Инклинометрия!$B$2:$B$152,Инклинометрия!$A$2:$A$152),FORECAST($C$8,Инклинометрия!$B$2:$B$152,Инклинометрия!$A$2:$A$152))</f>
        <v>1330</v>
      </c>
      <c r="AD86" s="107" t="str">
        <f>IF(U86=0,"-",FORECAST($C$8,Инклинометрия!$B$2:$B$152,Инклинометрия!$A$2:$A$152))</f>
        <v>-</v>
      </c>
      <c r="AE86" s="107" t="str">
        <f>IF(U86=0,"-",FORECAST($C$8-U86,Инклинометрия!$B$2:$B$152,Инклинометрия!$A$2:$A$152))</f>
        <v>-</v>
      </c>
      <c r="AF86" s="107">
        <f>FORECAST($C$8-S86,Инклинометрия!$B$2:$B$152,Инклинометрия!$A$2:$A$152)</f>
        <v>508.77491009593103</v>
      </c>
      <c r="AG86" s="107">
        <f>FORECAST($C$8-(S86+V86),Инклинометрия!$B$2:$B$152,Инклинометрия!$A$2:$A$152)</f>
        <v>121.33814920598715</v>
      </c>
      <c r="AH86" s="107" t="str">
        <f>IF(W86=0,"-",FORECAST($C$8+W86,Инклинометрия!$B$2:$B$152,Инклинометрия!$A$2:$A$152))</f>
        <v>-</v>
      </c>
      <c r="AI86" s="107" t="str">
        <f>IF(W86=0,"-",FORECAST($C$8,Инклинометрия!$B$2:$B$152,Инклинометрия!$A$2:$A$152))</f>
        <v>-</v>
      </c>
      <c r="AK86" s="122">
        <f>2*PI()*$C$5*(AT85-AT84)/(LN(AN85/$I$9)*$I$8/$I$7+LN($I$10/AN85)*$I$8/$I$7)</f>
        <v>-1.1449884571831383E-8</v>
      </c>
      <c r="AL86" s="208">
        <f>AK86*(B86-B85)</f>
        <v>-1.1449884571831383E-7</v>
      </c>
      <c r="AM86" s="23">
        <f t="shared" si="18"/>
        <v>1.4183408015309582E-2</v>
      </c>
      <c r="AN86" s="26">
        <f>AN85+AK86*(B86-B85)/(2*PI()*$C$5*AN85*$I$11)</f>
        <v>0.11073250604252492</v>
      </c>
      <c r="AO86" s="87">
        <f t="shared" si="10"/>
        <v>150145.56243074563</v>
      </c>
      <c r="AP86" s="87">
        <f>IF(R86+U86&lt;$C$8,0,32*$G$13/$C$12^2*($I$8*R86+$I$6*U86)+32*$G$14/($C$14^2-$C$13^2)*($I$8*S86+$I$6*V86))</f>
        <v>48820.562430745646</v>
      </c>
      <c r="AQ86" s="66">
        <f>R86*$C$11*$C$9+U86*$C$11*$C$10</f>
        <v>10987200</v>
      </c>
      <c r="AR86" s="66">
        <f>S86*$C$11*$C$9+V86*$C$11*$C$10</f>
        <v>11065033.635369059</v>
      </c>
      <c r="AS86" s="87">
        <f>$C$11*(T86*$C$9+W86*$C$10)</f>
        <v>784800</v>
      </c>
      <c r="AT86" s="45">
        <f t="shared" si="6"/>
        <v>11999979.197799804</v>
      </c>
      <c r="AU86" s="75"/>
    </row>
    <row r="87" spans="2:47" ht="15" thickBot="1" x14ac:dyDescent="0.35">
      <c r="B87" s="41">
        <f t="shared" si="11"/>
        <v>560</v>
      </c>
      <c r="C87" s="8">
        <f t="shared" si="12"/>
        <v>5.6000000000000005</v>
      </c>
      <c r="D87" s="73">
        <f t="shared" si="0"/>
        <v>7.4900000000000011</v>
      </c>
      <c r="E87" s="29">
        <f t="shared" si="3"/>
        <v>415.24322698252359</v>
      </c>
      <c r="F87" s="29">
        <f t="shared" si="7"/>
        <v>7.4150576246879609</v>
      </c>
      <c r="G87" s="29">
        <f t="shared" si="13"/>
        <v>9.9176395730201481</v>
      </c>
      <c r="H87" s="17">
        <f t="shared" si="14"/>
        <v>555.38781608912552</v>
      </c>
      <c r="I87" s="29">
        <f t="shared" si="8"/>
        <v>2.2250485660981263</v>
      </c>
      <c r="J87" s="29">
        <f t="shared" si="15"/>
        <v>13.949340071223991</v>
      </c>
      <c r="K87" s="32">
        <f>IF((D86+L86+M86-AL86)/($C$21+$C$22)&gt;$C$8,$C$8,(D86+L86+M86-AL86)/($C$21+$C$22))</f>
        <v>1400</v>
      </c>
      <c r="L87" s="97">
        <f t="shared" si="1"/>
        <v>4.2266987561397071</v>
      </c>
      <c r="M87" s="96">
        <f t="shared" si="2"/>
        <v>11.524250609176613</v>
      </c>
      <c r="N87" s="98">
        <f t="shared" si="9"/>
        <v>1.7671458676442586</v>
      </c>
      <c r="O87" s="100">
        <f t="shared" si="4"/>
        <v>0</v>
      </c>
      <c r="P87" s="104">
        <f>V87*$C$22</f>
        <v>5.6000000000000005</v>
      </c>
      <c r="Q87" s="102">
        <f t="shared" si="16"/>
        <v>0</v>
      </c>
      <c r="R87" s="106">
        <f>K87-U87</f>
        <v>1400</v>
      </c>
      <c r="S87" s="106">
        <f>IF(K87-H86&lt;0,0,K87-H86)</f>
        <v>854.52982348389457</v>
      </c>
      <c r="T87" s="106">
        <f t="shared" si="5"/>
        <v>100</v>
      </c>
      <c r="U87" s="107">
        <f>IF(S87&gt;0,0,IF(U86+(F87-AL87/$C$23)*$C$22/($C$21+$C$22)&gt;$C$8,$C$8,IF(V87=$C$8,U86+(F87-AL87/$C$23)*$C$22/$C$21,U86+(F87-AL87/$C$23)*$C$22/($C$21+$C$22))))</f>
        <v>0</v>
      </c>
      <c r="V87" s="107">
        <f>IF(S87=0,IF(V86+(F87-AL87/$C$23)*$C$22/($C$21+$C$22)&gt;$C$8,$C$8,V86+(F87-AL87/$C$23)*$C$22/($C$21+$C$22)),E87)</f>
        <v>415.24322698252359</v>
      </c>
      <c r="W87" s="203">
        <f>IF(S87&gt;0,0,IF(W86+AL87/$C$23&gt;$F$23,$F$23,W86+AL87/$C$23))</f>
        <v>0</v>
      </c>
      <c r="X87" s="105">
        <f>IF(R87=0,"-",IF(U87=0,FORECAST($C$8,Инклинометрия!$B$2:$B$152,Инклинометрия!$A$2:$A$152),FORECAST(R87,Инклинометрия!$B$2:$B$152,Инклинометрия!$A$2:$A$152)))</f>
        <v>1330</v>
      </c>
      <c r="Y87" s="105">
        <f>IF(R87=0,"-",IF(U87=0,FORECAST($C$8-R87,Инклинометрия!$B$2:$B$152,Инклинометрия!$A$2:$A$152),0))</f>
        <v>0</v>
      </c>
      <c r="Z87" s="105">
        <f>IF(S87=0,"-",FORECAST($C$8,Инклинометрия!$B$2:$B$152,Инклинометрия!$A$2:$A$152))</f>
        <v>1330</v>
      </c>
      <c r="AA87" s="105">
        <f>IF(S87=0,"-",FORECAST($C$8-S87,Инклинометрия!$B$2:$B$152,Инклинометрия!$A$2:$A$152))</f>
        <v>518.19666769030016</v>
      </c>
      <c r="AB87" s="105">
        <f>IF(T87=0,"-",FORECAST($C$6,Инклинометрия!$B$2:$B$152,Инклинометрия!$A$2:$A$152))</f>
        <v>1425</v>
      </c>
      <c r="AC87" s="105">
        <f>IF(R87=0,FORECAST($C$6-T87,Инклинометрия!$B$2:$B$152,Инклинометрия!$A$2:$A$152),FORECAST($C$8,Инклинометрия!$B$2:$B$152,Инклинометрия!$A$2:$A$152))</f>
        <v>1330</v>
      </c>
      <c r="AD87" s="107" t="str">
        <f>IF(U87=0,"-",FORECAST($C$8,Инклинометрия!$B$2:$B$152,Инклинометрия!$A$2:$A$152))</f>
        <v>-</v>
      </c>
      <c r="AE87" s="107" t="str">
        <f>IF(U87=0,"-",FORECAST($C$8-U87,Инклинометрия!$B$2:$B$152,Инклинометрия!$A$2:$A$152))</f>
        <v>-</v>
      </c>
      <c r="AF87" s="107">
        <f>FORECAST($C$8-S87,Инклинометрия!$B$2:$B$152,Инклинометрия!$A$2:$A$152)</f>
        <v>518.19666769030016</v>
      </c>
      <c r="AG87" s="107">
        <f>FORECAST($C$8-(S87+V87),Инклинометрия!$B$2:$B$152,Инклинометрия!$A$2:$A$152)</f>
        <v>123.71560205690268</v>
      </c>
      <c r="AH87" s="107" t="str">
        <f>IF(W87=0,"-",FORECAST($C$8+W87,Инклинометрия!$B$2:$B$152,Инклинометрия!$A$2:$A$152))</f>
        <v>-</v>
      </c>
      <c r="AI87" s="107" t="str">
        <f>IF(W87=0,"-",FORECAST($C$8,Инклинометрия!$B$2:$B$152,Инклинометрия!$A$2:$A$152))</f>
        <v>-</v>
      </c>
      <c r="AK87" s="122">
        <f>2*PI()*$C$5*(AT86-AT85)/(LN(AN86/$I$9)*$I$8/$I$7+LN($I$10/AN86)*$I$8/$I$7)</f>
        <v>-1.1449884574823019E-8</v>
      </c>
      <c r="AL87" s="208">
        <f>AK87*(B87-B86)</f>
        <v>-1.1449884574823019E-7</v>
      </c>
      <c r="AM87" s="23">
        <f t="shared" si="18"/>
        <v>1.4183293516463833E-2</v>
      </c>
      <c r="AN87" s="26">
        <f>AN86+AK87*(B87-B86)/(2*PI()*$C$5*AN86*$I$11)</f>
        <v>0.11073242375838845</v>
      </c>
      <c r="AO87" s="87">
        <f t="shared" si="10"/>
        <v>150131.30462688662</v>
      </c>
      <c r="AP87" s="87">
        <f>IF(R87+U87&lt;$C$8,0,32*$G$13/$C$12^2*($I$8*R87+$I$6*U87)+32*$G$14/($C$14^2-$C$13^2)*($I$8*S87+$I$6*V87))</f>
        <v>48806.304626886631</v>
      </c>
      <c r="AQ87" s="66">
        <f>R87*$C$11*$C$9+U87*$C$11*$C$10</f>
        <v>10987200</v>
      </c>
      <c r="AR87" s="66">
        <f>S87*$C$11*$C$9+V87*$C$11*$C$10</f>
        <v>11065033.635369062</v>
      </c>
      <c r="AS87" s="87">
        <f>$C$11*(T87*$C$9+W87*$C$10)</f>
        <v>784800</v>
      </c>
      <c r="AT87" s="45">
        <f t="shared" si="6"/>
        <v>11999964.939995948</v>
      </c>
      <c r="AU87" s="75"/>
    </row>
    <row r="88" spans="2:47" ht="15" thickBot="1" x14ac:dyDescent="0.35">
      <c r="B88" s="41">
        <f t="shared" si="11"/>
        <v>570</v>
      </c>
      <c r="C88" s="8">
        <f t="shared" si="12"/>
        <v>5.7</v>
      </c>
      <c r="D88" s="73">
        <f t="shared" si="0"/>
        <v>7.6237500000000002</v>
      </c>
      <c r="E88" s="29">
        <f t="shared" si="3"/>
        <v>422.6582846072115</v>
      </c>
      <c r="F88" s="29">
        <f t="shared" si="7"/>
        <v>7.4150576246879041</v>
      </c>
      <c r="G88" s="29">
        <f t="shared" si="13"/>
        <v>9.9176395730200717</v>
      </c>
      <c r="H88" s="17">
        <f t="shared" si="14"/>
        <v>565.30545566214562</v>
      </c>
      <c r="I88" s="29">
        <f t="shared" si="8"/>
        <v>2.2250485660981263</v>
      </c>
      <c r="J88" s="29">
        <f t="shared" si="15"/>
        <v>13.949340071223936</v>
      </c>
      <c r="K88" s="32">
        <f>IF((D87+L87+M87-AL87)/($C$21+$C$22)&gt;$C$8,$C$8,(D87+L87+M87-AL87)/($C$21+$C$22))</f>
        <v>1400</v>
      </c>
      <c r="L88" s="97">
        <f t="shared" si="1"/>
        <v>4.2266987561397071</v>
      </c>
      <c r="M88" s="96">
        <f t="shared" si="2"/>
        <v>11.390500609176614</v>
      </c>
      <c r="N88" s="98">
        <f t="shared" si="9"/>
        <v>1.7671458676442586</v>
      </c>
      <c r="O88" s="100">
        <f t="shared" si="4"/>
        <v>0</v>
      </c>
      <c r="P88" s="104">
        <f>V88*$C$22</f>
        <v>5.7</v>
      </c>
      <c r="Q88" s="102">
        <f t="shared" si="16"/>
        <v>0</v>
      </c>
      <c r="R88" s="106">
        <f>K88-U88</f>
        <v>1400</v>
      </c>
      <c r="S88" s="106">
        <f>IF(K88-H87&lt;0,0,K88-H87)</f>
        <v>844.61218391087448</v>
      </c>
      <c r="T88" s="106">
        <f t="shared" si="5"/>
        <v>100</v>
      </c>
      <c r="U88" s="107">
        <f>IF(S88&gt;0,0,IF(U87+(F88-AL88/$C$23)*$C$22/($C$21+$C$22)&gt;$C$8,$C$8,IF(V88=$C$8,U87+(F88-AL88/$C$23)*$C$22/$C$21,U87+(F88-AL88/$C$23)*$C$22/($C$21+$C$22))))</f>
        <v>0</v>
      </c>
      <c r="V88" s="107">
        <f>IF(S88=0,IF(V87+(F88-AL88/$C$23)*$C$22/($C$21+$C$22)&gt;$C$8,$C$8,V87+(F88-AL88/$C$23)*$C$22/($C$21+$C$22)),E88)</f>
        <v>422.6582846072115</v>
      </c>
      <c r="W88" s="203">
        <f>IF(S88&gt;0,0,IF(W87+AL88/$C$23&gt;$F$23,$F$23,W87+AL88/$C$23))</f>
        <v>0</v>
      </c>
      <c r="X88" s="105">
        <f>IF(R88=0,"-",IF(U88=0,FORECAST($C$8,Инклинометрия!$B$2:$B$152,Инклинометрия!$A$2:$A$152),FORECAST(R88,Инклинометрия!$B$2:$B$152,Инклинометрия!$A$2:$A$152)))</f>
        <v>1330</v>
      </c>
      <c r="Y88" s="105">
        <f>IF(R88=0,"-",IF(U88=0,FORECAST($C$8-R88,Инклинометрия!$B$2:$B$152,Инклинометрия!$A$2:$A$152),0))</f>
        <v>0</v>
      </c>
      <c r="Z88" s="105">
        <f>IF(S88=0,"-",FORECAST($C$8,Инклинометрия!$B$2:$B$152,Инклинометрия!$A$2:$A$152))</f>
        <v>1330</v>
      </c>
      <c r="AA88" s="105">
        <f>IF(S88=0,"-",FORECAST($C$8-S88,Инклинометрия!$B$2:$B$152,Инклинометрия!$A$2:$A$152))</f>
        <v>527.61842528466923</v>
      </c>
      <c r="AB88" s="105">
        <f>IF(T88=0,"-",FORECAST($C$6,Инклинометрия!$B$2:$B$152,Инклинометрия!$A$2:$A$152))</f>
        <v>1425</v>
      </c>
      <c r="AC88" s="105">
        <f>IF(R88=0,FORECAST($C$6-T88,Инклинометрия!$B$2:$B$152,Инклинометрия!$A$2:$A$152),FORECAST($C$8,Инклинометрия!$B$2:$B$152,Инклинометрия!$A$2:$A$152))</f>
        <v>1330</v>
      </c>
      <c r="AD88" s="107" t="str">
        <f>IF(U88=0,"-",FORECAST($C$8,Инклинометрия!$B$2:$B$152,Инклинометрия!$A$2:$A$152))</f>
        <v>-</v>
      </c>
      <c r="AE88" s="107" t="str">
        <f>IF(U88=0,"-",FORECAST($C$8-U88,Инклинометрия!$B$2:$B$152,Инклинометрия!$A$2:$A$152))</f>
        <v>-</v>
      </c>
      <c r="AF88" s="107">
        <f>FORECAST($C$8-S88,Инклинометрия!$B$2:$B$152,Инклинометрия!$A$2:$A$152)</f>
        <v>527.61842528466923</v>
      </c>
      <c r="AG88" s="107">
        <f>FORECAST($C$8-(S88+V88),Инклинометрия!$B$2:$B$152,Инклинометрия!$A$2:$A$152)</f>
        <v>126.09305490781821</v>
      </c>
      <c r="AH88" s="107" t="str">
        <f>IF(W88=0,"-",FORECAST($C$8+W88,Инклинометрия!$B$2:$B$152,Инклинометрия!$A$2:$A$152))</f>
        <v>-</v>
      </c>
      <c r="AI88" s="107" t="str">
        <f>IF(W88=0,"-",FORECAST($C$8,Инклинометрия!$B$2:$B$152,Инклинометрия!$A$2:$A$152))</f>
        <v>-</v>
      </c>
      <c r="AK88" s="122">
        <f>2*PI()*$C$5*(AT87-AT86)/(LN(AN87/$I$9)*$I$8/$I$7+LN($I$10/AN87)*$I$8/$I$7)</f>
        <v>-1.1449884570335566E-8</v>
      </c>
      <c r="AL88" s="208">
        <f>AK88*(B88-B87)</f>
        <v>-1.1449884570335566E-7</v>
      </c>
      <c r="AM88" s="23">
        <f t="shared" si="18"/>
        <v>1.418317901761813E-2</v>
      </c>
      <c r="AN88" s="26">
        <f>AN87+AK88*(B88-B87)/(2*PI()*$C$5*AN87*$I$11)</f>
        <v>0.11073234147419085</v>
      </c>
      <c r="AO88" s="87">
        <f t="shared" si="10"/>
        <v>150117.04682302763</v>
      </c>
      <c r="AP88" s="87">
        <f>IF(R88+U88&lt;$C$8,0,32*$G$13/$C$12^2*($I$8*R88+$I$6*U88)+32*$G$14/($C$14^2-$C$13^2)*($I$8*S88+$I$6*V88))</f>
        <v>48792.046823027624</v>
      </c>
      <c r="AQ88" s="66">
        <f>R88*$C$11*$C$9+U88*$C$11*$C$10</f>
        <v>10987200</v>
      </c>
      <c r="AR88" s="66">
        <f>S88*$C$11*$C$9+V88*$C$11*$C$10</f>
        <v>11065033.635369059</v>
      </c>
      <c r="AS88" s="87">
        <f>$C$11*(T88*$C$9+W88*$C$10)</f>
        <v>784800</v>
      </c>
      <c r="AT88" s="45">
        <f t="shared" si="6"/>
        <v>11999950.682192087</v>
      </c>
      <c r="AU88" s="75"/>
    </row>
    <row r="89" spans="2:47" ht="15" thickBot="1" x14ac:dyDescent="0.35">
      <c r="B89" s="41">
        <f t="shared" si="11"/>
        <v>580</v>
      </c>
      <c r="C89" s="8">
        <f t="shared" si="12"/>
        <v>5.8</v>
      </c>
      <c r="D89" s="73">
        <f t="shared" si="0"/>
        <v>7.7575000000000003</v>
      </c>
      <c r="E89" s="29">
        <f t="shared" si="3"/>
        <v>430.0733422318994</v>
      </c>
      <c r="F89" s="29">
        <f t="shared" si="7"/>
        <v>7.4150576246879041</v>
      </c>
      <c r="G89" s="29">
        <f t="shared" si="13"/>
        <v>9.9176395730200717</v>
      </c>
      <c r="H89" s="17">
        <f t="shared" si="14"/>
        <v>575.22309523516572</v>
      </c>
      <c r="I89" s="29">
        <f t="shared" si="8"/>
        <v>2.2250485660981263</v>
      </c>
      <c r="J89" s="29">
        <f t="shared" si="15"/>
        <v>13.949340071223936</v>
      </c>
      <c r="K89" s="32">
        <f>IF((D88+L88+M88-AL88)/($C$21+$C$22)&gt;$C$8,$C$8,(D88+L88+M88-AL88)/($C$21+$C$22))</f>
        <v>1400</v>
      </c>
      <c r="L89" s="97">
        <f t="shared" si="1"/>
        <v>4.2266987561397071</v>
      </c>
      <c r="M89" s="96">
        <f t="shared" si="2"/>
        <v>11.256750609176612</v>
      </c>
      <c r="N89" s="98">
        <f t="shared" si="9"/>
        <v>1.7671458676442586</v>
      </c>
      <c r="O89" s="100">
        <f t="shared" si="4"/>
        <v>0</v>
      </c>
      <c r="P89" s="104">
        <f>V89*$C$22</f>
        <v>5.8</v>
      </c>
      <c r="Q89" s="102">
        <f t="shared" si="16"/>
        <v>0</v>
      </c>
      <c r="R89" s="106">
        <f>K89-U89</f>
        <v>1400</v>
      </c>
      <c r="S89" s="106">
        <f>IF(K89-H88&lt;0,0,K89-H88)</f>
        <v>834.69454433785438</v>
      </c>
      <c r="T89" s="106">
        <f t="shared" si="5"/>
        <v>100</v>
      </c>
      <c r="U89" s="107">
        <f>IF(S89&gt;0,0,IF(U88+(F89-AL89/$C$23)*$C$22/($C$21+$C$22)&gt;$C$8,$C$8,IF(V89=$C$8,U88+(F89-AL89/$C$23)*$C$22/$C$21,U88+(F89-AL89/$C$23)*$C$22/($C$21+$C$22))))</f>
        <v>0</v>
      </c>
      <c r="V89" s="107">
        <f>IF(S89=0,IF(V88+(F89-AL89/$C$23)*$C$22/($C$21+$C$22)&gt;$C$8,$C$8,V88+(F89-AL89/$C$23)*$C$22/($C$21+$C$22)),E89)</f>
        <v>430.0733422318994</v>
      </c>
      <c r="W89" s="203">
        <f>IF(S89&gt;0,0,IF(W88+AL89/$C$23&gt;$F$23,$F$23,W88+AL89/$C$23))</f>
        <v>0</v>
      </c>
      <c r="X89" s="105">
        <f>IF(R89=0,"-",IF(U89=0,FORECAST($C$8,Инклинометрия!$B$2:$B$152,Инклинометрия!$A$2:$A$152),FORECAST(R89,Инклинометрия!$B$2:$B$152,Инклинометрия!$A$2:$A$152)))</f>
        <v>1330</v>
      </c>
      <c r="Y89" s="105">
        <f>IF(R89=0,"-",IF(U89=0,FORECAST($C$8-R89,Инклинометрия!$B$2:$B$152,Инклинометрия!$A$2:$A$152),0))</f>
        <v>0</v>
      </c>
      <c r="Z89" s="105">
        <f>IF(S89=0,"-",FORECAST($C$8,Инклинометрия!$B$2:$B$152,Инклинометрия!$A$2:$A$152))</f>
        <v>1330</v>
      </c>
      <c r="AA89" s="105">
        <f>IF(S89=0,"-",FORECAST($C$8-S89,Инклинометрия!$B$2:$B$152,Инклинометрия!$A$2:$A$152))</f>
        <v>537.0401828790383</v>
      </c>
      <c r="AB89" s="105">
        <f>IF(T89=0,"-",FORECAST($C$6,Инклинометрия!$B$2:$B$152,Инклинометрия!$A$2:$A$152))</f>
        <v>1425</v>
      </c>
      <c r="AC89" s="105">
        <f>IF(R89=0,FORECAST($C$6-T89,Инклинометрия!$B$2:$B$152,Инклинометрия!$A$2:$A$152),FORECAST($C$8,Инклинометрия!$B$2:$B$152,Инклинометрия!$A$2:$A$152))</f>
        <v>1330</v>
      </c>
      <c r="AD89" s="107" t="str">
        <f>IF(U89=0,"-",FORECAST($C$8,Инклинометрия!$B$2:$B$152,Инклинометрия!$A$2:$A$152))</f>
        <v>-</v>
      </c>
      <c r="AE89" s="107" t="str">
        <f>IF(U89=0,"-",FORECAST($C$8-U89,Инклинометрия!$B$2:$B$152,Инклинометрия!$A$2:$A$152))</f>
        <v>-</v>
      </c>
      <c r="AF89" s="107">
        <f>FORECAST($C$8-S89,Инклинометрия!$B$2:$B$152,Инклинометрия!$A$2:$A$152)</f>
        <v>537.0401828790383</v>
      </c>
      <c r="AG89" s="107">
        <f>FORECAST($C$8-(S89+V89),Инклинометрия!$B$2:$B$152,Инклинометрия!$A$2:$A$152)</f>
        <v>128.47050775873396</v>
      </c>
      <c r="AH89" s="107" t="str">
        <f>IF(W89=0,"-",FORECAST($C$8+W89,Инклинометрия!$B$2:$B$152,Инклинометрия!$A$2:$A$152))</f>
        <v>-</v>
      </c>
      <c r="AI89" s="107" t="str">
        <f>IF(W89=0,"-",FORECAST($C$8,Инклинометрия!$B$2:$B$152,Инклинометрия!$A$2:$A$152))</f>
        <v>-</v>
      </c>
      <c r="AK89" s="122">
        <f>2*PI()*$C$5*(AT88-AT87)/(LN(AN88/$I$9)*$I$8/$I$7+LN($I$10/AN88)*$I$8/$I$7)</f>
        <v>-1.1449884574823017E-8</v>
      </c>
      <c r="AL89" s="208">
        <f>AK89*(B89-B88)</f>
        <v>-1.1449884574823017E-7</v>
      </c>
      <c r="AM89" s="23">
        <f t="shared" si="18"/>
        <v>1.4183064518772381E-2</v>
      </c>
      <c r="AN89" s="26">
        <f>AN88+AK89*(B89-B88)/(2*PI()*$C$5*AN88*$I$11)</f>
        <v>0.11073225918993208</v>
      </c>
      <c r="AO89" s="87">
        <f t="shared" si="10"/>
        <v>150102.78901916862</v>
      </c>
      <c r="AP89" s="87">
        <f>IF(R89+U89&lt;$C$8,0,32*$G$13/$C$12^2*($I$8*R89+$I$6*U89)+32*$G$14/($C$14^2-$C$13^2)*($I$8*S89+$I$6*V89))</f>
        <v>48777.789019168609</v>
      </c>
      <c r="AQ89" s="66">
        <f>R89*$C$11*$C$9+U89*$C$11*$C$10</f>
        <v>10987200</v>
      </c>
      <c r="AR89" s="66">
        <f>S89*$C$11*$C$9+V89*$C$11*$C$10</f>
        <v>11065033.635369061</v>
      </c>
      <c r="AS89" s="87">
        <f>$C$11*(T89*$C$9+W89*$C$10)</f>
        <v>784800</v>
      </c>
      <c r="AT89" s="45">
        <f t="shared" si="6"/>
        <v>11999936.42438823</v>
      </c>
      <c r="AU89" s="75"/>
    </row>
    <row r="90" spans="2:47" ht="15" thickBot="1" x14ac:dyDescent="0.35">
      <c r="B90" s="41">
        <f t="shared" si="11"/>
        <v>590</v>
      </c>
      <c r="C90" s="8">
        <f t="shared" si="12"/>
        <v>5.9</v>
      </c>
      <c r="D90" s="73">
        <f t="shared" si="0"/>
        <v>7.8912500000000003</v>
      </c>
      <c r="E90" s="29">
        <f t="shared" si="3"/>
        <v>437.48839985658736</v>
      </c>
      <c r="F90" s="29">
        <f t="shared" si="7"/>
        <v>7.4150576246879609</v>
      </c>
      <c r="G90" s="29">
        <f t="shared" si="13"/>
        <v>9.9176395730201481</v>
      </c>
      <c r="H90" s="17">
        <f t="shared" si="14"/>
        <v>585.14073480818581</v>
      </c>
      <c r="I90" s="29">
        <f t="shared" si="8"/>
        <v>2.2250485660981263</v>
      </c>
      <c r="J90" s="29">
        <f t="shared" si="15"/>
        <v>13.949340071223991</v>
      </c>
      <c r="K90" s="32">
        <f>IF((D89+L89+M89-AL89)/($C$21+$C$22)&gt;$C$8,$C$8,(D89+L89+M89-AL89)/($C$21+$C$22))</f>
        <v>1400</v>
      </c>
      <c r="L90" s="97">
        <f t="shared" si="1"/>
        <v>4.2266987561397071</v>
      </c>
      <c r="M90" s="96">
        <f t="shared" si="2"/>
        <v>11.123000609176612</v>
      </c>
      <c r="N90" s="98">
        <f t="shared" si="9"/>
        <v>1.7671458676442586</v>
      </c>
      <c r="O90" s="100">
        <f t="shared" si="4"/>
        <v>0</v>
      </c>
      <c r="P90" s="104">
        <f>V90*$C$22</f>
        <v>5.9</v>
      </c>
      <c r="Q90" s="102">
        <f t="shared" si="16"/>
        <v>0</v>
      </c>
      <c r="R90" s="106">
        <f>K90-U90</f>
        <v>1400</v>
      </c>
      <c r="S90" s="106">
        <f>IF(K90-H89&lt;0,0,K90-H89)</f>
        <v>824.77690476483428</v>
      </c>
      <c r="T90" s="106">
        <f t="shared" si="5"/>
        <v>100</v>
      </c>
      <c r="U90" s="107">
        <f>IF(S90&gt;0,0,IF(U89+(F90-AL90/$C$23)*$C$22/($C$21+$C$22)&gt;$C$8,$C$8,IF(V90=$C$8,U89+(F90-AL90/$C$23)*$C$22/$C$21,U89+(F90-AL90/$C$23)*$C$22/($C$21+$C$22))))</f>
        <v>0</v>
      </c>
      <c r="V90" s="107">
        <f>IF(S90=0,IF(V89+(F90-AL90/$C$23)*$C$22/($C$21+$C$22)&gt;$C$8,$C$8,V89+(F90-AL90/$C$23)*$C$22/($C$21+$C$22)),E90)</f>
        <v>437.48839985658736</v>
      </c>
      <c r="W90" s="203">
        <f>IF(S90&gt;0,0,IF(W89+AL90/$C$23&gt;$F$23,$F$23,W89+AL90/$C$23))</f>
        <v>0</v>
      </c>
      <c r="X90" s="105">
        <f>IF(R90=0,"-",IF(U90=0,FORECAST($C$8,Инклинометрия!$B$2:$B$152,Инклинометрия!$A$2:$A$152),FORECAST(R90,Инклинометрия!$B$2:$B$152,Инклинометрия!$A$2:$A$152)))</f>
        <v>1330</v>
      </c>
      <c r="Y90" s="105">
        <f>IF(R90=0,"-",IF(U90=0,FORECAST($C$8-R90,Инклинометрия!$B$2:$B$152,Инклинометрия!$A$2:$A$152),0))</f>
        <v>0</v>
      </c>
      <c r="Z90" s="105">
        <f>IF(S90=0,"-",FORECAST($C$8,Инклинометрия!$B$2:$B$152,Инклинометрия!$A$2:$A$152))</f>
        <v>1330</v>
      </c>
      <c r="AA90" s="105">
        <f>IF(S90=0,"-",FORECAST($C$8-S90,Инклинометрия!$B$2:$B$152,Инклинометрия!$A$2:$A$152))</f>
        <v>546.46194047340737</v>
      </c>
      <c r="AB90" s="105">
        <f>IF(T90=0,"-",FORECAST($C$6,Инклинометрия!$B$2:$B$152,Инклинометрия!$A$2:$A$152))</f>
        <v>1425</v>
      </c>
      <c r="AC90" s="105">
        <f>IF(R90=0,FORECAST($C$6-T90,Инклинометрия!$B$2:$B$152,Инклинометрия!$A$2:$A$152),FORECAST($C$8,Инклинометрия!$B$2:$B$152,Инклинометрия!$A$2:$A$152))</f>
        <v>1330</v>
      </c>
      <c r="AD90" s="107" t="str">
        <f>IF(U90=0,"-",FORECAST($C$8,Инклинометрия!$B$2:$B$152,Инклинометрия!$A$2:$A$152))</f>
        <v>-</v>
      </c>
      <c r="AE90" s="107" t="str">
        <f>IF(U90=0,"-",FORECAST($C$8-U90,Инклинометрия!$B$2:$B$152,Инклинометрия!$A$2:$A$152))</f>
        <v>-</v>
      </c>
      <c r="AF90" s="107">
        <f>FORECAST($C$8-S90,Инклинометрия!$B$2:$B$152,Инклинометрия!$A$2:$A$152)</f>
        <v>546.46194047340737</v>
      </c>
      <c r="AG90" s="107">
        <f>FORECAST($C$8-(S90+V90),Инклинометрия!$B$2:$B$152,Инклинометрия!$A$2:$A$152)</f>
        <v>130.84796060964948</v>
      </c>
      <c r="AH90" s="107" t="str">
        <f>IF(W90=0,"-",FORECAST($C$8+W90,Инклинометрия!$B$2:$B$152,Инклинометрия!$A$2:$A$152))</f>
        <v>-</v>
      </c>
      <c r="AI90" s="107" t="str">
        <f>IF(W90=0,"-",FORECAST($C$8,Инклинометрия!$B$2:$B$152,Инклинометрия!$A$2:$A$152))</f>
        <v>-</v>
      </c>
      <c r="AK90" s="122">
        <f>2*PI()*$C$5*(AT89-AT88)/(LN(AN89/$I$9)*$I$8/$I$7+LN($I$10/AN89)*$I$8/$I$7)</f>
        <v>-1.1449884571831383E-8</v>
      </c>
      <c r="AL90" s="208">
        <f>AK90*(B90-B89)</f>
        <v>-1.1449884571831383E-7</v>
      </c>
      <c r="AM90" s="23">
        <f t="shared" si="18"/>
        <v>1.4182950019926662E-2</v>
      </c>
      <c r="AN90" s="26">
        <f>AN89+AK90*(B90-B89)/(2*PI()*$C$5*AN89*$I$11)</f>
        <v>0.1107321769056122</v>
      </c>
      <c r="AO90" s="87">
        <f t="shared" si="10"/>
        <v>150088.5312153096</v>
      </c>
      <c r="AP90" s="87">
        <f>IF(R90+U90&lt;$C$8,0,32*$G$13/$C$12^2*($I$8*R90+$I$6*U90)+32*$G$14/($C$14^2-$C$13^2)*($I$8*S90+$I$6*V90))</f>
        <v>48763.531215309602</v>
      </c>
      <c r="AQ90" s="66">
        <f>R90*$C$11*$C$9+U90*$C$11*$C$10</f>
        <v>10987200</v>
      </c>
      <c r="AR90" s="66">
        <f>S90*$C$11*$C$9+V90*$C$11*$C$10</f>
        <v>11065033.635369062</v>
      </c>
      <c r="AS90" s="87">
        <f>$C$11*(T90*$C$9+W90*$C$10)</f>
        <v>784800</v>
      </c>
      <c r="AT90" s="45">
        <f t="shared" si="6"/>
        <v>11999922.166584373</v>
      </c>
      <c r="AU90" s="75"/>
    </row>
    <row r="91" spans="2:47" ht="15" thickBot="1" x14ac:dyDescent="0.35">
      <c r="B91" s="41">
        <f t="shared" si="11"/>
        <v>600</v>
      </c>
      <c r="C91" s="8">
        <f t="shared" si="12"/>
        <v>6</v>
      </c>
      <c r="D91" s="73">
        <f t="shared" si="0"/>
        <v>8.0250000000000004</v>
      </c>
      <c r="E91" s="29">
        <f t="shared" si="3"/>
        <v>444.90345748127527</v>
      </c>
      <c r="F91" s="29">
        <f t="shared" si="7"/>
        <v>7.4150576246879041</v>
      </c>
      <c r="G91" s="29">
        <f t="shared" si="13"/>
        <v>9.9176395730200717</v>
      </c>
      <c r="H91" s="17">
        <f t="shared" si="14"/>
        <v>595.05837438120591</v>
      </c>
      <c r="I91" s="29">
        <f t="shared" si="8"/>
        <v>2.2250485660981263</v>
      </c>
      <c r="J91" s="29">
        <f t="shared" si="15"/>
        <v>13.949340071223936</v>
      </c>
      <c r="K91" s="32">
        <f>IF((D90+L90+M90-AL90)/($C$21+$C$22)&gt;$C$8,$C$8,(D90+L90+M90-AL90)/($C$21+$C$22))</f>
        <v>1400</v>
      </c>
      <c r="L91" s="97">
        <f t="shared" si="1"/>
        <v>4.2266987561397071</v>
      </c>
      <c r="M91" s="96">
        <f t="shared" si="2"/>
        <v>10.989250609176613</v>
      </c>
      <c r="N91" s="98">
        <f t="shared" si="9"/>
        <v>1.7671458676442586</v>
      </c>
      <c r="O91" s="100">
        <f t="shared" si="4"/>
        <v>0</v>
      </c>
      <c r="P91" s="104">
        <f>V91*$C$22</f>
        <v>6</v>
      </c>
      <c r="Q91" s="102">
        <f t="shared" si="16"/>
        <v>0</v>
      </c>
      <c r="R91" s="106">
        <f>K91-U91</f>
        <v>1400</v>
      </c>
      <c r="S91" s="106">
        <f>IF(K91-H90&lt;0,0,K91-H90)</f>
        <v>814.85926519181419</v>
      </c>
      <c r="T91" s="106">
        <f t="shared" si="5"/>
        <v>100</v>
      </c>
      <c r="U91" s="107">
        <f>IF(S91&gt;0,0,IF(U90+(F91-AL91/$C$23)*$C$22/($C$21+$C$22)&gt;$C$8,$C$8,IF(V91=$C$8,U90+(F91-AL91/$C$23)*$C$22/$C$21,U90+(F91-AL91/$C$23)*$C$22/($C$21+$C$22))))</f>
        <v>0</v>
      </c>
      <c r="V91" s="107">
        <f>IF(S91=0,IF(V90+(F91-AL91/$C$23)*$C$22/($C$21+$C$22)&gt;$C$8,$C$8,V90+(F91-AL91/$C$23)*$C$22/($C$21+$C$22)),E91)</f>
        <v>444.90345748127527</v>
      </c>
      <c r="W91" s="203">
        <f>IF(S91&gt;0,0,IF(W90+AL91/$C$23&gt;$F$23,$F$23,W90+AL91/$C$23))</f>
        <v>0</v>
      </c>
      <c r="X91" s="105">
        <f>IF(R91=0,"-",IF(U91=0,FORECAST($C$8,Инклинометрия!$B$2:$B$152,Инклинометрия!$A$2:$A$152),FORECAST(R91,Инклинометрия!$B$2:$B$152,Инклинометрия!$A$2:$A$152)))</f>
        <v>1330</v>
      </c>
      <c r="Y91" s="105">
        <f>IF(R91=0,"-",IF(U91=0,FORECAST($C$8-R91,Инклинометрия!$B$2:$B$152,Инклинометрия!$A$2:$A$152),0))</f>
        <v>0</v>
      </c>
      <c r="Z91" s="105">
        <f>IF(S91=0,"-",FORECAST($C$8,Инклинометрия!$B$2:$B$152,Инклинометрия!$A$2:$A$152))</f>
        <v>1330</v>
      </c>
      <c r="AA91" s="105">
        <f>IF(S91=0,"-",FORECAST($C$8-S91,Инклинометрия!$B$2:$B$152,Инклинометрия!$A$2:$A$152))</f>
        <v>555.88369806777655</v>
      </c>
      <c r="AB91" s="105">
        <f>IF(T91=0,"-",FORECAST($C$6,Инклинометрия!$B$2:$B$152,Инклинометрия!$A$2:$A$152))</f>
        <v>1425</v>
      </c>
      <c r="AC91" s="105">
        <f>IF(R91=0,FORECAST($C$6-T91,Инклинометрия!$B$2:$B$152,Инклинометрия!$A$2:$A$152),FORECAST($C$8,Инклинометрия!$B$2:$B$152,Инклинометрия!$A$2:$A$152))</f>
        <v>1330</v>
      </c>
      <c r="AD91" s="107" t="str">
        <f>IF(U91=0,"-",FORECAST($C$8,Инклинометрия!$B$2:$B$152,Инклинометрия!$A$2:$A$152))</f>
        <v>-</v>
      </c>
      <c r="AE91" s="107" t="str">
        <f>IF(U91=0,"-",FORECAST($C$8-U91,Инклинометрия!$B$2:$B$152,Инклинометрия!$A$2:$A$152))</f>
        <v>-</v>
      </c>
      <c r="AF91" s="107">
        <f>FORECAST($C$8-S91,Инклинометрия!$B$2:$B$152,Инклинометрия!$A$2:$A$152)</f>
        <v>555.88369806777655</v>
      </c>
      <c r="AG91" s="107">
        <f>FORECAST($C$8-(S91+V91),Инклинометрия!$B$2:$B$152,Инклинометрия!$A$2:$A$152)</f>
        <v>133.22541346056502</v>
      </c>
      <c r="AH91" s="107" t="str">
        <f>IF(W91=0,"-",FORECAST($C$8+W91,Инклинометрия!$B$2:$B$152,Инклинометрия!$A$2:$A$152))</f>
        <v>-</v>
      </c>
      <c r="AI91" s="107" t="str">
        <f>IF(W91=0,"-",FORECAST($C$8,Инклинометрия!$B$2:$B$152,Инклинометрия!$A$2:$A$152))</f>
        <v>-</v>
      </c>
      <c r="AK91" s="122">
        <f>2*PI()*$C$5*(AT90-AT89)/(LN(AN90/$I$9)*$I$8/$I$7+LN($I$10/AN90)*$I$8/$I$7)</f>
        <v>-1.1449884571831383E-8</v>
      </c>
      <c r="AL91" s="208">
        <f>AK91*(B91-B90)</f>
        <v>-1.1449884571831383E-7</v>
      </c>
      <c r="AM91" s="23">
        <f t="shared" si="18"/>
        <v>1.4182835521080944E-2</v>
      </c>
      <c r="AN91" s="26">
        <f>AN90+AK91*(B91-B90)/(2*PI()*$C$5*AN90*$I$11)</f>
        <v>0.11073209462123117</v>
      </c>
      <c r="AO91" s="87">
        <f t="shared" si="10"/>
        <v>150074.27341145059</v>
      </c>
      <c r="AP91" s="87">
        <f>IF(R91+U91&lt;$C$8,0,32*$G$13/$C$12^2*($I$8*R91+$I$6*U91)+32*$G$14/($C$14^2-$C$13^2)*($I$8*S91+$I$6*V91))</f>
        <v>48749.273411450587</v>
      </c>
      <c r="AQ91" s="66">
        <f>R91*$C$11*$C$9+U91*$C$11*$C$10</f>
        <v>10987200</v>
      </c>
      <c r="AR91" s="66">
        <f>S91*$C$11*$C$9+V91*$C$11*$C$10</f>
        <v>11065033.635369061</v>
      </c>
      <c r="AS91" s="87">
        <f>$C$11*(T91*$C$9+W91*$C$10)</f>
        <v>784800</v>
      </c>
      <c r="AT91" s="45">
        <f t="shared" si="6"/>
        <v>11999907.908780511</v>
      </c>
      <c r="AU91" s="75"/>
    </row>
    <row r="92" spans="2:47" ht="15" thickBot="1" x14ac:dyDescent="0.35">
      <c r="B92" s="41">
        <f t="shared" si="11"/>
        <v>610</v>
      </c>
      <c r="C92" s="8">
        <f t="shared" si="12"/>
        <v>6.1000000000000005</v>
      </c>
      <c r="D92" s="73">
        <f t="shared" si="0"/>
        <v>8.1587500000000013</v>
      </c>
      <c r="E92" s="29">
        <f t="shared" si="3"/>
        <v>452.31851510596323</v>
      </c>
      <c r="F92" s="29">
        <f t="shared" si="7"/>
        <v>7.4150576246879609</v>
      </c>
      <c r="G92" s="29">
        <f t="shared" si="13"/>
        <v>9.9176395730201481</v>
      </c>
      <c r="H92" s="17">
        <f t="shared" si="14"/>
        <v>604.976013954226</v>
      </c>
      <c r="I92" s="29">
        <f t="shared" si="8"/>
        <v>2.2250485660981263</v>
      </c>
      <c r="J92" s="29">
        <f t="shared" si="15"/>
        <v>13.949340071223991</v>
      </c>
      <c r="K92" s="32">
        <f>IF((D91+L91+M91-AL91)/($C$21+$C$22)&gt;$C$8,$C$8,(D91+L91+M91-AL91)/($C$21+$C$22))</f>
        <v>1400</v>
      </c>
      <c r="L92" s="97">
        <f t="shared" si="1"/>
        <v>4.2266987561397071</v>
      </c>
      <c r="M92" s="96">
        <f t="shared" si="2"/>
        <v>10.855500609176612</v>
      </c>
      <c r="N92" s="98">
        <f t="shared" si="9"/>
        <v>1.7671458676442586</v>
      </c>
      <c r="O92" s="100">
        <f t="shared" si="4"/>
        <v>0</v>
      </c>
      <c r="P92" s="104">
        <f>V92*$C$22</f>
        <v>6.1000000000000005</v>
      </c>
      <c r="Q92" s="102">
        <f t="shared" si="16"/>
        <v>0</v>
      </c>
      <c r="R92" s="106">
        <f>K92-U92</f>
        <v>1400</v>
      </c>
      <c r="S92" s="106">
        <f>IF(K92-H91&lt;0,0,K92-H91)</f>
        <v>804.94162561879409</v>
      </c>
      <c r="T92" s="106">
        <f t="shared" si="5"/>
        <v>100</v>
      </c>
      <c r="U92" s="107">
        <f>IF(S92&gt;0,0,IF(U91+(F92-AL92/$C$23)*$C$22/($C$21+$C$22)&gt;$C$8,$C$8,IF(V92=$C$8,U91+(F92-AL92/$C$23)*$C$22/$C$21,U91+(F92-AL92/$C$23)*$C$22/($C$21+$C$22))))</f>
        <v>0</v>
      </c>
      <c r="V92" s="107">
        <f>IF(S92=0,IF(V91+(F92-AL92/$C$23)*$C$22/($C$21+$C$22)&gt;$C$8,$C$8,V91+(F92-AL92/$C$23)*$C$22/($C$21+$C$22)),E92)</f>
        <v>452.31851510596323</v>
      </c>
      <c r="W92" s="203">
        <f>IF(S92&gt;0,0,IF(W91+AL92/$C$23&gt;$F$23,$F$23,W91+AL92/$C$23))</f>
        <v>0</v>
      </c>
      <c r="X92" s="105">
        <f>IF(R92=0,"-",IF(U92=0,FORECAST($C$8,Инклинометрия!$B$2:$B$152,Инклинометрия!$A$2:$A$152),FORECAST(R92,Инклинометрия!$B$2:$B$152,Инклинометрия!$A$2:$A$152)))</f>
        <v>1330</v>
      </c>
      <c r="Y92" s="105">
        <f>IF(R92=0,"-",IF(U92=0,FORECAST($C$8-R92,Инклинометрия!$B$2:$B$152,Инклинометрия!$A$2:$A$152),0))</f>
        <v>0</v>
      </c>
      <c r="Z92" s="105">
        <f>IF(S92=0,"-",FORECAST($C$8,Инклинометрия!$B$2:$B$152,Инклинометрия!$A$2:$A$152))</f>
        <v>1330</v>
      </c>
      <c r="AA92" s="105">
        <f>IF(S92=0,"-",FORECAST($C$8-S92,Инклинометрия!$B$2:$B$152,Инклинометрия!$A$2:$A$152))</f>
        <v>565.30545566214562</v>
      </c>
      <c r="AB92" s="105">
        <f>IF(T92=0,"-",FORECAST($C$6,Инклинометрия!$B$2:$B$152,Инклинометрия!$A$2:$A$152))</f>
        <v>1425</v>
      </c>
      <c r="AC92" s="105">
        <f>IF(R92=0,FORECAST($C$6-T92,Инклинометрия!$B$2:$B$152,Инклинометрия!$A$2:$A$152),FORECAST($C$8,Инклинометрия!$B$2:$B$152,Инклинометрия!$A$2:$A$152))</f>
        <v>1330</v>
      </c>
      <c r="AD92" s="107" t="str">
        <f>IF(U92=0,"-",FORECAST($C$8,Инклинометрия!$B$2:$B$152,Инклинометрия!$A$2:$A$152))</f>
        <v>-</v>
      </c>
      <c r="AE92" s="107" t="str">
        <f>IF(U92=0,"-",FORECAST($C$8-U92,Инклинометрия!$B$2:$B$152,Инклинометрия!$A$2:$A$152))</f>
        <v>-</v>
      </c>
      <c r="AF92" s="107">
        <f>FORECAST($C$8-S92,Инклинометрия!$B$2:$B$152,Инклинометрия!$A$2:$A$152)</f>
        <v>565.30545566214562</v>
      </c>
      <c r="AG92" s="107">
        <f>FORECAST($C$8-(S92+V92),Инклинометрия!$B$2:$B$152,Инклинометрия!$A$2:$A$152)</f>
        <v>135.60286631148054</v>
      </c>
      <c r="AH92" s="107" t="str">
        <f>IF(W92=0,"-",FORECAST($C$8+W92,Инклинометрия!$B$2:$B$152,Инклинометрия!$A$2:$A$152))</f>
        <v>-</v>
      </c>
      <c r="AI92" s="107" t="str">
        <f>IF(W92=0,"-",FORECAST($C$8,Инклинометрия!$B$2:$B$152,Инклинометрия!$A$2:$A$152))</f>
        <v>-</v>
      </c>
      <c r="AK92" s="122">
        <f>2*PI()*$C$5*(AT91-AT90)/(LN(AN91/$I$9)*$I$8/$I$7+LN($I$10/AN91)*$I$8/$I$7)</f>
        <v>-1.1449884574823019E-8</v>
      </c>
      <c r="AL92" s="208">
        <f>AK92*(B92-B91)</f>
        <v>-1.1449884574823019E-7</v>
      </c>
      <c r="AM92" s="23">
        <f t="shared" si="18"/>
        <v>1.4182721022235195E-2</v>
      </c>
      <c r="AN92" s="26">
        <f>AN91+AK92*(B92-B91)/(2*PI()*$C$5*AN91*$I$11)</f>
        <v>0.11073201233678896</v>
      </c>
      <c r="AO92" s="87">
        <f t="shared" si="10"/>
        <v>150060.01560759157</v>
      </c>
      <c r="AP92" s="87">
        <f>IF(R92+U92&lt;$C$8,0,32*$G$13/$C$12^2*($I$8*R92+$I$6*U92)+32*$G$14/($C$14^2-$C$13^2)*($I$8*S92+$I$6*V92))</f>
        <v>48735.01560759158</v>
      </c>
      <c r="AQ92" s="66">
        <f>R92*$C$11*$C$9+U92*$C$11*$C$10</f>
        <v>10987200</v>
      </c>
      <c r="AR92" s="66">
        <f>S92*$C$11*$C$9+V92*$C$11*$C$10</f>
        <v>11065033.635369062</v>
      </c>
      <c r="AS92" s="87">
        <f>$C$11*(T92*$C$9+W92*$C$10)</f>
        <v>784800</v>
      </c>
      <c r="AT92" s="45">
        <f t="shared" si="6"/>
        <v>11999893.650976654</v>
      </c>
      <c r="AU92" s="75"/>
    </row>
    <row r="93" spans="2:47" ht="15" thickBot="1" x14ac:dyDescent="0.35">
      <c r="B93" s="41">
        <f t="shared" si="11"/>
        <v>620</v>
      </c>
      <c r="C93" s="8">
        <f t="shared" si="12"/>
        <v>6.2</v>
      </c>
      <c r="D93" s="73">
        <f t="shared" si="0"/>
        <v>8.2925000000000004</v>
      </c>
      <c r="E93" s="29">
        <f t="shared" si="3"/>
        <v>459.73357273065113</v>
      </c>
      <c r="F93" s="29">
        <f t="shared" si="7"/>
        <v>7.4150576246879041</v>
      </c>
      <c r="G93" s="29">
        <f t="shared" si="13"/>
        <v>9.9176395730200717</v>
      </c>
      <c r="H93" s="17">
        <f t="shared" si="14"/>
        <v>614.8936535272461</v>
      </c>
      <c r="I93" s="29">
        <f t="shared" si="8"/>
        <v>2.2250485660981263</v>
      </c>
      <c r="J93" s="29">
        <f t="shared" si="15"/>
        <v>13.949340071223936</v>
      </c>
      <c r="K93" s="32">
        <f>IF((D92+L92+M92-AL92)/($C$21+$C$22)&gt;$C$8,$C$8,(D92+L92+M92-AL92)/($C$21+$C$22))</f>
        <v>1400</v>
      </c>
      <c r="L93" s="97">
        <f t="shared" si="1"/>
        <v>4.2266987561397071</v>
      </c>
      <c r="M93" s="96">
        <f t="shared" si="2"/>
        <v>10.721750609176613</v>
      </c>
      <c r="N93" s="98">
        <f t="shared" si="9"/>
        <v>1.7671458676442586</v>
      </c>
      <c r="O93" s="100">
        <f t="shared" si="4"/>
        <v>0</v>
      </c>
      <c r="P93" s="104">
        <f>V93*$C$22</f>
        <v>6.2</v>
      </c>
      <c r="Q93" s="102">
        <f t="shared" si="16"/>
        <v>0</v>
      </c>
      <c r="R93" s="106">
        <f>K93-U93</f>
        <v>1400</v>
      </c>
      <c r="S93" s="106">
        <f>IF(K93-H92&lt;0,0,K93-H92)</f>
        <v>795.023986045774</v>
      </c>
      <c r="T93" s="106">
        <f t="shared" si="5"/>
        <v>100</v>
      </c>
      <c r="U93" s="107">
        <f>IF(S93&gt;0,0,IF(U92+(F93-AL93/$C$23)*$C$22/($C$21+$C$22)&gt;$C$8,$C$8,IF(V93=$C$8,U92+(F93-AL93/$C$23)*$C$22/$C$21,U92+(F93-AL93/$C$23)*$C$22/($C$21+$C$22))))</f>
        <v>0</v>
      </c>
      <c r="V93" s="107">
        <f>IF(S93=0,IF(V92+(F93-AL93/$C$23)*$C$22/($C$21+$C$22)&gt;$C$8,$C$8,V92+(F93-AL93/$C$23)*$C$22/($C$21+$C$22)),E93)</f>
        <v>459.73357273065113</v>
      </c>
      <c r="W93" s="203">
        <f>IF(S93&gt;0,0,IF(W92+AL93/$C$23&gt;$F$23,$F$23,W92+AL93/$C$23))</f>
        <v>0</v>
      </c>
      <c r="X93" s="105">
        <f>IF(R93=0,"-",IF(U93=0,FORECAST($C$8,Инклинометрия!$B$2:$B$152,Инклинометрия!$A$2:$A$152),FORECAST(R93,Инклинометрия!$B$2:$B$152,Инклинометрия!$A$2:$A$152)))</f>
        <v>1330</v>
      </c>
      <c r="Y93" s="105">
        <f>IF(R93=0,"-",IF(U93=0,FORECAST($C$8-R93,Инклинометрия!$B$2:$B$152,Инклинометрия!$A$2:$A$152),0))</f>
        <v>0</v>
      </c>
      <c r="Z93" s="105">
        <f>IF(S93=0,"-",FORECAST($C$8,Инклинометрия!$B$2:$B$152,Инклинометрия!$A$2:$A$152))</f>
        <v>1330</v>
      </c>
      <c r="AA93" s="105">
        <f>IF(S93=0,"-",FORECAST($C$8-S93,Инклинометрия!$B$2:$B$152,Инклинометрия!$A$2:$A$152))</f>
        <v>574.72721325651469</v>
      </c>
      <c r="AB93" s="105">
        <f>IF(T93=0,"-",FORECAST($C$6,Инклинометрия!$B$2:$B$152,Инклинометрия!$A$2:$A$152))</f>
        <v>1425</v>
      </c>
      <c r="AC93" s="105">
        <f>IF(R93=0,FORECAST($C$6-T93,Инклинометрия!$B$2:$B$152,Инклинометрия!$A$2:$A$152),FORECAST($C$8,Инклинометрия!$B$2:$B$152,Инклинометрия!$A$2:$A$152))</f>
        <v>1330</v>
      </c>
      <c r="AD93" s="107" t="str">
        <f>IF(U93=0,"-",FORECAST($C$8,Инклинометрия!$B$2:$B$152,Инклинометрия!$A$2:$A$152))</f>
        <v>-</v>
      </c>
      <c r="AE93" s="107" t="str">
        <f>IF(U93=0,"-",FORECAST($C$8-U93,Инклинометрия!$B$2:$B$152,Инклинометрия!$A$2:$A$152))</f>
        <v>-</v>
      </c>
      <c r="AF93" s="107">
        <f>FORECAST($C$8-S93,Инклинометрия!$B$2:$B$152,Инклинометрия!$A$2:$A$152)</f>
        <v>574.72721325651469</v>
      </c>
      <c r="AG93" s="107">
        <f>FORECAST($C$8-(S93+V93),Инклинометрия!$B$2:$B$152,Инклинометрия!$A$2:$A$152)</f>
        <v>137.98031916239606</v>
      </c>
      <c r="AH93" s="107" t="str">
        <f>IF(W93=0,"-",FORECAST($C$8+W93,Инклинометрия!$B$2:$B$152,Инклинометрия!$A$2:$A$152))</f>
        <v>-</v>
      </c>
      <c r="AI93" s="107" t="str">
        <f>IF(W93=0,"-",FORECAST($C$8,Инклинометрия!$B$2:$B$152,Инклинометрия!$A$2:$A$152))</f>
        <v>-</v>
      </c>
      <c r="AK93" s="122">
        <f>2*PI()*$C$5*(AT92-AT91)/(LN(AN92/$I$9)*$I$8/$I$7+LN($I$10/AN92)*$I$8/$I$7)</f>
        <v>-1.1449884571831383E-8</v>
      </c>
      <c r="AL93" s="208">
        <f>AK93*(B93-B92)</f>
        <v>-1.1449884571831383E-7</v>
      </c>
      <c r="AM93" s="23">
        <f t="shared" si="18"/>
        <v>1.4182606523389476E-2</v>
      </c>
      <c r="AN93" s="26">
        <f>AN92+AK93*(B93-B92)/(2*PI()*$C$5*AN92*$I$11)</f>
        <v>0.11073193005228564</v>
      </c>
      <c r="AO93" s="87">
        <f t="shared" si="10"/>
        <v>150045.75780373256</v>
      </c>
      <c r="AP93" s="87">
        <f>IF(R93+U93&lt;$C$8,0,32*$G$13/$C$12^2*($I$8*R93+$I$6*U93)+32*$G$14/($C$14^2-$C$13^2)*($I$8*S93+$I$6*V93))</f>
        <v>48720.757803732566</v>
      </c>
      <c r="AQ93" s="66">
        <f>R93*$C$11*$C$9+U93*$C$11*$C$10</f>
        <v>10987200</v>
      </c>
      <c r="AR93" s="66">
        <f>S93*$C$11*$C$9+V93*$C$11*$C$10</f>
        <v>11065033.635369061</v>
      </c>
      <c r="AS93" s="87">
        <f>$C$11*(T93*$C$9+W93*$C$10)</f>
        <v>784800</v>
      </c>
      <c r="AT93" s="45">
        <f t="shared" si="6"/>
        <v>11999879.393172793</v>
      </c>
      <c r="AU93" s="75"/>
    </row>
    <row r="94" spans="2:47" ht="15" thickBot="1" x14ac:dyDescent="0.35">
      <c r="B94" s="41">
        <f t="shared" si="11"/>
        <v>630</v>
      </c>
      <c r="C94" s="8">
        <f t="shared" si="12"/>
        <v>6.3</v>
      </c>
      <c r="D94" s="73">
        <f t="shared" si="0"/>
        <v>8.4262499999999996</v>
      </c>
      <c r="E94" s="29">
        <f t="shared" si="3"/>
        <v>467.14863035533898</v>
      </c>
      <c r="F94" s="29">
        <f t="shared" si="7"/>
        <v>7.4150576246878472</v>
      </c>
      <c r="G94" s="29">
        <f t="shared" si="13"/>
        <v>9.9176395730199953</v>
      </c>
      <c r="H94" s="17">
        <f t="shared" si="14"/>
        <v>624.81129310026608</v>
      </c>
      <c r="I94" s="29">
        <f t="shared" si="8"/>
        <v>2.2250485660981263</v>
      </c>
      <c r="J94" s="29">
        <f t="shared" si="15"/>
        <v>13.949340071223883</v>
      </c>
      <c r="K94" s="32">
        <f>IF((D93+L93+M93-AL93)/($C$21+$C$22)&gt;$C$8,$C$8,(D93+L93+M93-AL93)/($C$21+$C$22))</f>
        <v>1400</v>
      </c>
      <c r="L94" s="97">
        <f t="shared" si="1"/>
        <v>4.2266987561397071</v>
      </c>
      <c r="M94" s="96">
        <f t="shared" si="2"/>
        <v>10.588000609176614</v>
      </c>
      <c r="N94" s="98">
        <f t="shared" si="9"/>
        <v>1.7671458676442586</v>
      </c>
      <c r="O94" s="100">
        <f t="shared" si="4"/>
        <v>0</v>
      </c>
      <c r="P94" s="104">
        <f>V94*$C$22</f>
        <v>6.3</v>
      </c>
      <c r="Q94" s="102">
        <f t="shared" si="16"/>
        <v>0</v>
      </c>
      <c r="R94" s="106">
        <f>K94-U94</f>
        <v>1400</v>
      </c>
      <c r="S94" s="106">
        <f>IF(K94-H93&lt;0,0,K94-H93)</f>
        <v>785.1063464727539</v>
      </c>
      <c r="T94" s="106">
        <f t="shared" si="5"/>
        <v>100</v>
      </c>
      <c r="U94" s="107">
        <f>IF(S94&gt;0,0,IF(U93+(F94-AL94/$C$23)*$C$22/($C$21+$C$22)&gt;$C$8,$C$8,IF(V94=$C$8,U93+(F94-AL94/$C$23)*$C$22/$C$21,U93+(F94-AL94/$C$23)*$C$22/($C$21+$C$22))))</f>
        <v>0</v>
      </c>
      <c r="V94" s="107">
        <f>IF(S94=0,IF(V93+(F94-AL94/$C$23)*$C$22/($C$21+$C$22)&gt;$C$8,$C$8,V93+(F94-AL94/$C$23)*$C$22/($C$21+$C$22)),E94)</f>
        <v>467.14863035533898</v>
      </c>
      <c r="W94" s="203">
        <f>IF(S94&gt;0,0,IF(W93+AL94/$C$23&gt;$F$23,$F$23,W93+AL94/$C$23))</f>
        <v>0</v>
      </c>
      <c r="X94" s="105">
        <f>IF(R94=0,"-",IF(U94=0,FORECAST($C$8,Инклинометрия!$B$2:$B$152,Инклинометрия!$A$2:$A$152),FORECAST(R94,Инклинометрия!$B$2:$B$152,Инклинометрия!$A$2:$A$152)))</f>
        <v>1330</v>
      </c>
      <c r="Y94" s="105">
        <f>IF(R94=0,"-",IF(U94=0,FORECAST($C$8-R94,Инклинометрия!$B$2:$B$152,Инклинометрия!$A$2:$A$152),0))</f>
        <v>0</v>
      </c>
      <c r="Z94" s="105">
        <f>IF(S94=0,"-",FORECAST($C$8,Инклинометрия!$B$2:$B$152,Инклинометрия!$A$2:$A$152))</f>
        <v>1330</v>
      </c>
      <c r="AA94" s="105">
        <f>IF(S94=0,"-",FORECAST($C$8-S94,Инклинометрия!$B$2:$B$152,Инклинометрия!$A$2:$A$152))</f>
        <v>584.14897085088376</v>
      </c>
      <c r="AB94" s="105">
        <f>IF(T94=0,"-",FORECAST($C$6,Инклинометрия!$B$2:$B$152,Инклинометрия!$A$2:$A$152))</f>
        <v>1425</v>
      </c>
      <c r="AC94" s="105">
        <f>IF(R94=0,FORECAST($C$6-T94,Инклинометрия!$B$2:$B$152,Инклинометрия!$A$2:$A$152),FORECAST($C$8,Инклинометрия!$B$2:$B$152,Инклинометрия!$A$2:$A$152))</f>
        <v>1330</v>
      </c>
      <c r="AD94" s="107" t="str">
        <f>IF(U94=0,"-",FORECAST($C$8,Инклинометрия!$B$2:$B$152,Инклинометрия!$A$2:$A$152))</f>
        <v>-</v>
      </c>
      <c r="AE94" s="107" t="str">
        <f>IF(U94=0,"-",FORECAST($C$8-U94,Инклинометрия!$B$2:$B$152,Инклинометрия!$A$2:$A$152))</f>
        <v>-</v>
      </c>
      <c r="AF94" s="107">
        <f>FORECAST($C$8-S94,Инклинометрия!$B$2:$B$152,Инклинометрия!$A$2:$A$152)</f>
        <v>584.14897085088376</v>
      </c>
      <c r="AG94" s="107">
        <f>FORECAST($C$8-(S94+V94),Инклинометрия!$B$2:$B$152,Инклинометрия!$A$2:$A$152)</f>
        <v>140.3577720133118</v>
      </c>
      <c r="AH94" s="107" t="str">
        <f>IF(W94=0,"-",FORECAST($C$8+W94,Инклинометрия!$B$2:$B$152,Инклинометрия!$A$2:$A$152))</f>
        <v>-</v>
      </c>
      <c r="AI94" s="107" t="str">
        <f>IF(W94=0,"-",FORECAST($C$8,Инклинометрия!$B$2:$B$152,Инклинометрия!$A$2:$A$152))</f>
        <v>-</v>
      </c>
      <c r="AK94" s="122">
        <f>2*PI()*$C$5*(AT93-AT92)/(LN(AN93/$I$9)*$I$8/$I$7+LN($I$10/AN93)*$I$8/$I$7)</f>
        <v>-1.1449884574823017E-8</v>
      </c>
      <c r="AL94" s="208">
        <f>AK94*(B94-B93)</f>
        <v>-1.1449884574823017E-7</v>
      </c>
      <c r="AM94" s="23">
        <f t="shared" si="18"/>
        <v>1.4182492024543728E-2</v>
      </c>
      <c r="AN94" s="26">
        <f>AN93+AK94*(B94-B93)/(2*PI()*$C$5*AN93*$I$11)</f>
        <v>0.11073184776772114</v>
      </c>
      <c r="AO94" s="87">
        <f t="shared" si="10"/>
        <v>150031.49999987357</v>
      </c>
      <c r="AP94" s="87">
        <f>IF(R94+U94&lt;$C$8,0,32*$G$13/$C$12^2*($I$8*R94+$I$6*U94)+32*$G$14/($C$14^2-$C$13^2)*($I$8*S94+$I$6*V94))</f>
        <v>48706.499999873558</v>
      </c>
      <c r="AQ94" s="66">
        <f>R94*$C$11*$C$9+U94*$C$11*$C$10</f>
        <v>10987200</v>
      </c>
      <c r="AR94" s="66">
        <f>S94*$C$11*$C$9+V94*$C$11*$C$10</f>
        <v>11065033.635369059</v>
      </c>
      <c r="AS94" s="87">
        <f>$C$11*(T94*$C$9+W94*$C$10)</f>
        <v>784800</v>
      </c>
      <c r="AT94" s="45">
        <f t="shared" si="6"/>
        <v>11999865.135368932</v>
      </c>
      <c r="AU94" s="75"/>
    </row>
    <row r="95" spans="2:47" ht="15" thickBot="1" x14ac:dyDescent="0.35">
      <c r="B95" s="41">
        <f t="shared" si="11"/>
        <v>640</v>
      </c>
      <c r="C95" s="8">
        <f t="shared" si="12"/>
        <v>6.4</v>
      </c>
      <c r="D95" s="73">
        <f t="shared" ref="D95:D158" si="19">C95*$C$10/$C$9</f>
        <v>8.56</v>
      </c>
      <c r="E95" s="29">
        <f t="shared" si="3"/>
        <v>474.56368798002694</v>
      </c>
      <c r="F95" s="29">
        <f t="shared" si="7"/>
        <v>7.4150576246879609</v>
      </c>
      <c r="G95" s="29">
        <f t="shared" si="13"/>
        <v>9.9176395730201481</v>
      </c>
      <c r="H95" s="17">
        <f t="shared" si="14"/>
        <v>634.72893267328618</v>
      </c>
      <c r="I95" s="29">
        <f t="shared" si="8"/>
        <v>2.2250485660981263</v>
      </c>
      <c r="J95" s="29">
        <f t="shared" si="15"/>
        <v>13.949340071223991</v>
      </c>
      <c r="K95" s="32">
        <f>IF((D94+L94+M94-AL94)/($C$21+$C$22)&gt;$C$8,$C$8,(D94+L94+M94-AL94)/($C$21+$C$22))</f>
        <v>1400</v>
      </c>
      <c r="L95" s="97">
        <f t="shared" ref="L95:L158" si="20">R95*$C$21</f>
        <v>4.2266987561397071</v>
      </c>
      <c r="M95" s="96">
        <f t="shared" ref="M95:M158" si="21">S95*PI()*($C$14^2-$C$13^2)/4</f>
        <v>10.454250609176615</v>
      </c>
      <c r="N95" s="98">
        <f t="shared" si="9"/>
        <v>1.7671458676442586</v>
      </c>
      <c r="O95" s="100">
        <f t="shared" si="4"/>
        <v>0</v>
      </c>
      <c r="P95" s="104">
        <f>V95*$C$22</f>
        <v>6.4</v>
      </c>
      <c r="Q95" s="102">
        <f t="shared" si="16"/>
        <v>0</v>
      </c>
      <c r="R95" s="106">
        <f>K95-U95</f>
        <v>1400</v>
      </c>
      <c r="S95" s="106">
        <f>IF(K95-H94&lt;0,0,K95-H94)</f>
        <v>775.18870689973392</v>
      </c>
      <c r="T95" s="106">
        <f t="shared" si="5"/>
        <v>100</v>
      </c>
      <c r="U95" s="107">
        <f>IF(S95&gt;0,0,IF(U94+(F95-AL95/$C$23)*$C$22/($C$21+$C$22)&gt;$C$8,$C$8,IF(V95=$C$8,U94+(F95-AL95/$C$23)*$C$22/$C$21,U94+(F95-AL95/$C$23)*$C$22/($C$21+$C$22))))</f>
        <v>0</v>
      </c>
      <c r="V95" s="107">
        <f>IF(S95=0,IF(V94+(F95-AL95/$C$23)*$C$22/($C$21+$C$22)&gt;$C$8,$C$8,V94+(F95-AL95/$C$23)*$C$22/($C$21+$C$22)),E95)</f>
        <v>474.56368798002694</v>
      </c>
      <c r="W95" s="203">
        <f>IF(S95&gt;0,0,IF(W94+AL95/$C$23&gt;$F$23,$F$23,W94+AL95/$C$23))</f>
        <v>0</v>
      </c>
      <c r="X95" s="105">
        <f>IF(R95=0,"-",IF(U95=0,FORECAST($C$8,Инклинометрия!$B$2:$B$152,Инклинометрия!$A$2:$A$152),FORECAST(R95,Инклинометрия!$B$2:$B$152,Инклинометрия!$A$2:$A$152)))</f>
        <v>1330</v>
      </c>
      <c r="Y95" s="105">
        <f>IF(R95=0,"-",IF(U95=0,FORECAST($C$8-R95,Инклинометрия!$B$2:$B$152,Инклинометрия!$A$2:$A$152),0))</f>
        <v>0</v>
      </c>
      <c r="Z95" s="105">
        <f>IF(S95=0,"-",FORECAST($C$8,Инклинометрия!$B$2:$B$152,Инклинометрия!$A$2:$A$152))</f>
        <v>1330</v>
      </c>
      <c r="AA95" s="105">
        <f>IF(S95=0,"-",FORECAST($C$8-S95,Инклинометрия!$B$2:$B$152,Инклинометрия!$A$2:$A$152))</f>
        <v>593.57072844525271</v>
      </c>
      <c r="AB95" s="105">
        <f>IF(T95=0,"-",FORECAST($C$6,Инклинометрия!$B$2:$B$152,Инклинометрия!$A$2:$A$152))</f>
        <v>1425</v>
      </c>
      <c r="AC95" s="105">
        <f>IF(R95=0,FORECAST($C$6-T95,Инклинометрия!$B$2:$B$152,Инклинометрия!$A$2:$A$152),FORECAST($C$8,Инклинометрия!$B$2:$B$152,Инклинометрия!$A$2:$A$152))</f>
        <v>1330</v>
      </c>
      <c r="AD95" s="107" t="str">
        <f>IF(U95=0,"-",FORECAST($C$8,Инклинометрия!$B$2:$B$152,Инклинометрия!$A$2:$A$152))</f>
        <v>-</v>
      </c>
      <c r="AE95" s="107" t="str">
        <f>IF(U95=0,"-",FORECAST($C$8-U95,Инклинометрия!$B$2:$B$152,Инклинометрия!$A$2:$A$152))</f>
        <v>-</v>
      </c>
      <c r="AF95" s="107">
        <f>FORECAST($C$8-S95,Инклинометрия!$B$2:$B$152,Инклинометрия!$A$2:$A$152)</f>
        <v>593.57072844525271</v>
      </c>
      <c r="AG95" s="107">
        <f>FORECAST($C$8-(S95+V95),Инклинометрия!$B$2:$B$152,Инклинометрия!$A$2:$A$152)</f>
        <v>142.73522486422712</v>
      </c>
      <c r="AH95" s="107" t="str">
        <f>IF(W95=0,"-",FORECAST($C$8+W95,Инклинометрия!$B$2:$B$152,Инклинометрия!$A$2:$A$152))</f>
        <v>-</v>
      </c>
      <c r="AI95" s="107" t="str">
        <f>IF(W95=0,"-",FORECAST($C$8,Инклинометрия!$B$2:$B$152,Инклинометрия!$A$2:$A$152))</f>
        <v>-</v>
      </c>
      <c r="AK95" s="122">
        <f>2*PI()*$C$5*(AT94-AT93)/(LN(AN94/$I$9)*$I$8/$I$7+LN($I$10/AN94)*$I$8/$I$7)</f>
        <v>-1.1449884574823019E-8</v>
      </c>
      <c r="AL95" s="208">
        <f>AK95*(B95-B94)</f>
        <v>-1.1449884574823019E-7</v>
      </c>
      <c r="AM95" s="23">
        <f t="shared" si="18"/>
        <v>1.4182377525697979E-2</v>
      </c>
      <c r="AN95" s="26">
        <f>AN94+AK95*(B95-B94)/(2*PI()*$C$5*AN94*$I$11)</f>
        <v>0.1107317654830955</v>
      </c>
      <c r="AO95" s="87">
        <f t="shared" si="10"/>
        <v>150017.24219601456</v>
      </c>
      <c r="AP95" s="87">
        <f>IF(R95+U95&lt;$C$8,0,32*$G$13/$C$12^2*($I$8*R95+$I$6*U95)+32*$G$14/($C$14^2-$C$13^2)*($I$8*S95+$I$6*V95))</f>
        <v>48692.242196014544</v>
      </c>
      <c r="AQ95" s="66">
        <f>R95*$C$11*$C$9+U95*$C$11*$C$10</f>
        <v>10987200</v>
      </c>
      <c r="AR95" s="66">
        <f>S95*$C$11*$C$9+V95*$C$11*$C$10</f>
        <v>11065033.635369062</v>
      </c>
      <c r="AS95" s="87">
        <f>$C$11*(T95*$C$9+W95*$C$10)</f>
        <v>784800</v>
      </c>
      <c r="AT95" s="45">
        <f t="shared" si="6"/>
        <v>11999850.877565077</v>
      </c>
      <c r="AU95" s="75"/>
    </row>
    <row r="96" spans="2:47" ht="15" thickBot="1" x14ac:dyDescent="0.35">
      <c r="B96" s="41">
        <f t="shared" si="11"/>
        <v>650</v>
      </c>
      <c r="C96" s="8">
        <f t="shared" si="12"/>
        <v>6.5</v>
      </c>
      <c r="D96" s="73">
        <f t="shared" si="19"/>
        <v>8.6937499999999996</v>
      </c>
      <c r="E96" s="29">
        <f t="shared" ref="E96:E159" si="22">C96/$C$22</f>
        <v>481.97874560471485</v>
      </c>
      <c r="F96" s="29">
        <f t="shared" si="7"/>
        <v>7.4150576246879041</v>
      </c>
      <c r="G96" s="29">
        <f t="shared" si="13"/>
        <v>9.9176395730200717</v>
      </c>
      <c r="H96" s="17">
        <f t="shared" si="14"/>
        <v>644.64657224630628</v>
      </c>
      <c r="I96" s="29">
        <f t="shared" si="8"/>
        <v>2.2250485660981263</v>
      </c>
      <c r="J96" s="29">
        <f t="shared" si="15"/>
        <v>13.949340071223936</v>
      </c>
      <c r="K96" s="32">
        <f>IF((D95+L95+M95-AL95)/($C$21+$C$22)&gt;$C$8,$C$8,(D95+L95+M95-AL95)/($C$21+$C$22))</f>
        <v>1400</v>
      </c>
      <c r="L96" s="97">
        <f t="shared" si="20"/>
        <v>4.2266987561397071</v>
      </c>
      <c r="M96" s="96">
        <f t="shared" si="21"/>
        <v>10.320500609176614</v>
      </c>
      <c r="N96" s="98">
        <f t="shared" si="9"/>
        <v>1.7671458676442586</v>
      </c>
      <c r="O96" s="100">
        <f t="shared" ref="O96:O159" si="23">U96*$C$21</f>
        <v>0</v>
      </c>
      <c r="P96" s="104">
        <f>V96*$C$22</f>
        <v>6.5</v>
      </c>
      <c r="Q96" s="102">
        <f t="shared" si="16"/>
        <v>0</v>
      </c>
      <c r="R96" s="106">
        <f>K96-U96</f>
        <v>1400</v>
      </c>
      <c r="S96" s="106">
        <f>IF(K96-H95&lt;0,0,K96-H95)</f>
        <v>765.27106732671382</v>
      </c>
      <c r="T96" s="106">
        <f t="shared" ref="T96:T159" si="24">IF(S96&gt;0,$C$6-$C$8,IF($C$6-$C$8-W96&lt;0,0,$C$6-$C$8-W96))</f>
        <v>100</v>
      </c>
      <c r="U96" s="107">
        <f>IF(S96&gt;0,0,IF(U95+(F96-AL96/$C$23)*$C$22/($C$21+$C$22)&gt;$C$8,$C$8,IF(V96=$C$8,U95+(F96-AL96/$C$23)*$C$22/$C$21,U95+(F96-AL96/$C$23)*$C$22/($C$21+$C$22))))</f>
        <v>0</v>
      </c>
      <c r="V96" s="107">
        <f>IF(S96=0,IF(V95+(F96-AL96/$C$23)*$C$22/($C$21+$C$22)&gt;$C$8,$C$8,V95+(F96-AL96/$C$23)*$C$22/($C$21+$C$22)),E96)</f>
        <v>481.97874560471485</v>
      </c>
      <c r="W96" s="203">
        <f>IF(S96&gt;0,0,IF(W95+AL96/$C$23&gt;$F$23,$F$23,W95+AL96/$C$23))</f>
        <v>0</v>
      </c>
      <c r="X96" s="105">
        <f>IF(R96=0,"-",IF(U96=0,FORECAST($C$8,Инклинометрия!$B$2:$B$152,Инклинометрия!$A$2:$A$152),FORECAST(R96,Инклинометрия!$B$2:$B$152,Инклинометрия!$A$2:$A$152)))</f>
        <v>1330</v>
      </c>
      <c r="Y96" s="105">
        <f>IF(R96=0,"-",IF(U96=0,FORECAST($C$8-R96,Инклинометрия!$B$2:$B$152,Инклинометрия!$A$2:$A$152),0))</f>
        <v>0</v>
      </c>
      <c r="Z96" s="105">
        <f>IF(S96=0,"-",FORECAST($C$8,Инклинометрия!$B$2:$B$152,Инклинометрия!$A$2:$A$152))</f>
        <v>1330</v>
      </c>
      <c r="AA96" s="105">
        <f>IF(S96=0,"-",FORECAST($C$8-S96,Инклинометрия!$B$2:$B$152,Инклинометрия!$A$2:$A$152))</f>
        <v>602.99248603962189</v>
      </c>
      <c r="AB96" s="105">
        <f>IF(T96=0,"-",FORECAST($C$6,Инклинометрия!$B$2:$B$152,Инклинометрия!$A$2:$A$152))</f>
        <v>1425</v>
      </c>
      <c r="AC96" s="105">
        <f>IF(R96=0,FORECAST($C$6-T96,Инклинометрия!$B$2:$B$152,Инклинометрия!$A$2:$A$152),FORECAST($C$8,Инклинометрия!$B$2:$B$152,Инклинометрия!$A$2:$A$152))</f>
        <v>1330</v>
      </c>
      <c r="AD96" s="107" t="str">
        <f>IF(U96=0,"-",FORECAST($C$8,Инклинометрия!$B$2:$B$152,Инклинометрия!$A$2:$A$152))</f>
        <v>-</v>
      </c>
      <c r="AE96" s="107" t="str">
        <f>IF(U96=0,"-",FORECAST($C$8-U96,Инклинометрия!$B$2:$B$152,Инклинометрия!$A$2:$A$152))</f>
        <v>-</v>
      </c>
      <c r="AF96" s="107">
        <f>FORECAST($C$8-S96,Инклинометрия!$B$2:$B$152,Инклинометрия!$A$2:$A$152)</f>
        <v>602.99248603962189</v>
      </c>
      <c r="AG96" s="107">
        <f>FORECAST($C$8-(S96+V96),Инклинометрия!$B$2:$B$152,Инклинометрия!$A$2:$A$152)</f>
        <v>145.11267771514287</v>
      </c>
      <c r="AH96" s="107" t="str">
        <f>IF(W96=0,"-",FORECAST($C$8+W96,Инклинометрия!$B$2:$B$152,Инклинометрия!$A$2:$A$152))</f>
        <v>-</v>
      </c>
      <c r="AI96" s="107" t="str">
        <f>IF(W96=0,"-",FORECAST($C$8,Инклинометрия!$B$2:$B$152,Инклинометрия!$A$2:$A$152))</f>
        <v>-</v>
      </c>
      <c r="AK96" s="122">
        <f>2*PI()*$C$5*(AT95-AT94)/(LN(AN95/$I$9)*$I$8/$I$7+LN($I$10/AN95)*$I$8/$I$7)</f>
        <v>-1.1449884570335566E-8</v>
      </c>
      <c r="AL96" s="208">
        <f>AK96*(B96-B95)</f>
        <v>-1.1449884570335566E-7</v>
      </c>
      <c r="AM96" s="23">
        <f t="shared" si="18"/>
        <v>1.4182263026852276E-2</v>
      </c>
      <c r="AN96" s="26">
        <f>AN95+AK96*(B96-B95)/(2*PI()*$C$5*AN95*$I$11)</f>
        <v>0.11073168319840876</v>
      </c>
      <c r="AO96" s="87">
        <f t="shared" si="10"/>
        <v>150002.98439215554</v>
      </c>
      <c r="AP96" s="87">
        <f>IF(R96+U96&lt;$C$8,0,32*$G$13/$C$12^2*($I$8*R96+$I$6*U96)+32*$G$14/($C$14^2-$C$13^2)*($I$8*S96+$I$6*V96))</f>
        <v>48677.984392155537</v>
      </c>
      <c r="AQ96" s="66">
        <f>R96*$C$11*$C$9+U96*$C$11*$C$10</f>
        <v>10987200</v>
      </c>
      <c r="AR96" s="66">
        <f>S96*$C$11*$C$9+V96*$C$11*$C$10</f>
        <v>11065033.635369061</v>
      </c>
      <c r="AS96" s="87">
        <f>$C$11*(T96*$C$9+W96*$C$10)</f>
        <v>784800</v>
      </c>
      <c r="AT96" s="45">
        <f t="shared" ref="AT96:AT159" si="25">SUM(AR96,AS96,AO96)</f>
        <v>11999836.619761216</v>
      </c>
      <c r="AU96" s="75"/>
    </row>
    <row r="97" spans="2:47" ht="15" thickBot="1" x14ac:dyDescent="0.35">
      <c r="B97" s="41">
        <f t="shared" si="11"/>
        <v>660</v>
      </c>
      <c r="C97" s="8">
        <f t="shared" si="12"/>
        <v>6.6000000000000005</v>
      </c>
      <c r="D97" s="73">
        <f t="shared" si="19"/>
        <v>8.8275000000000006</v>
      </c>
      <c r="E97" s="29">
        <f t="shared" si="22"/>
        <v>489.39380322940281</v>
      </c>
      <c r="F97" s="29">
        <f t="shared" ref="F97:F160" si="26">E97-E96</f>
        <v>7.4150576246879609</v>
      </c>
      <c r="G97" s="29">
        <f t="shared" si="13"/>
        <v>9.9176395730201481</v>
      </c>
      <c r="H97" s="17">
        <f t="shared" si="14"/>
        <v>654.56421181932637</v>
      </c>
      <c r="I97" s="29">
        <f t="shared" ref="I97:I160" si="27">SQRT(2*$C$11*($C$10-$C$9)/$C$10)</f>
        <v>2.2250485660981263</v>
      </c>
      <c r="J97" s="29">
        <f t="shared" ref="J97:J160" si="28">SQRT(2*$C$11*G97)</f>
        <v>13.949340071223991</v>
      </c>
      <c r="K97" s="32">
        <f>IF((D96+L96+M96-AL96)/($C$21+$C$22)&gt;$C$8,$C$8,(D96+L96+M96-AL96)/($C$21+$C$22))</f>
        <v>1400</v>
      </c>
      <c r="L97" s="97">
        <f t="shared" si="20"/>
        <v>4.2266987561397071</v>
      </c>
      <c r="M97" s="96">
        <f t="shared" si="21"/>
        <v>10.186750609176613</v>
      </c>
      <c r="N97" s="98">
        <f t="shared" ref="N97:N160" si="29">T97*PI()*$C$14^2/4</f>
        <v>1.7671458676442586</v>
      </c>
      <c r="O97" s="100">
        <f t="shared" si="23"/>
        <v>0</v>
      </c>
      <c r="P97" s="104">
        <f t="shared" ref="P97:P160" si="30">V97*$C$22</f>
        <v>6.6000000000000005</v>
      </c>
      <c r="Q97" s="102">
        <f t="shared" si="16"/>
        <v>0</v>
      </c>
      <c r="R97" s="106">
        <f>K97-U97</f>
        <v>1400</v>
      </c>
      <c r="S97" s="106">
        <f>IF(K97-H96&lt;0,0,K97-H96)</f>
        <v>755.35342775369372</v>
      </c>
      <c r="T97" s="106">
        <f t="shared" si="24"/>
        <v>100</v>
      </c>
      <c r="U97" s="107">
        <f>IF(S97&gt;0,0,IF(U96+(F97-AL97/$C$23)*$C$22/($C$21+$C$22)&gt;$C$8,$C$8,IF(V97=$C$8,U96+(F97-AL97/$C$23)*$C$22/$C$21,U96+(F97-AL97/$C$23)*$C$22/($C$21+$C$22))))</f>
        <v>0</v>
      </c>
      <c r="V97" s="107">
        <f>IF(S97=0,IF(V96+(F97-AL97/$C$23)*$C$22/($C$21+$C$22)&gt;$C$8,$C$8,V96+(F97-AL97/$C$23)*$C$22/($C$21+$C$22)),E97)</f>
        <v>489.39380322940281</v>
      </c>
      <c r="W97" s="203">
        <f>IF(S97&gt;0,0,IF(W96+AL97/$C$23&gt;$F$23,$F$23,W96+AL97/$C$23))</f>
        <v>0</v>
      </c>
      <c r="X97" s="105">
        <f>IF(R97=0,"-",IF(U97=0,FORECAST($C$8,Инклинометрия!$B$2:$B$152,Инклинометрия!$A$2:$A$152),FORECAST(R97,Инклинометрия!$B$2:$B$152,Инклинометрия!$A$2:$A$152)))</f>
        <v>1330</v>
      </c>
      <c r="Y97" s="105">
        <f>IF(R97=0,"-",IF(U97=0,FORECAST($C$8-R97,Инклинометрия!$B$2:$B$152,Инклинометрия!$A$2:$A$152),0))</f>
        <v>0</v>
      </c>
      <c r="Z97" s="105">
        <f>IF(S97=0,"-",FORECAST($C$8,Инклинометрия!$B$2:$B$152,Инклинометрия!$A$2:$A$152))</f>
        <v>1330</v>
      </c>
      <c r="AA97" s="105">
        <f>IF(S97=0,"-",FORECAST($C$8-S97,Инклинометрия!$B$2:$B$152,Инклинометрия!$A$2:$A$152))</f>
        <v>612.41424363399096</v>
      </c>
      <c r="AB97" s="105">
        <f>IF(T97=0,"-",FORECAST($C$6,Инклинометрия!$B$2:$B$152,Инклинометрия!$A$2:$A$152))</f>
        <v>1425</v>
      </c>
      <c r="AC97" s="105">
        <f>IF(R97=0,FORECAST($C$6-T97,Инклинометрия!$B$2:$B$152,Инклинометрия!$A$2:$A$152),FORECAST($C$8,Инклинометрия!$B$2:$B$152,Инклинометрия!$A$2:$A$152))</f>
        <v>1330</v>
      </c>
      <c r="AD97" s="107" t="str">
        <f>IF(U97=0,"-",FORECAST($C$8,Инклинометрия!$B$2:$B$152,Инклинометрия!$A$2:$A$152))</f>
        <v>-</v>
      </c>
      <c r="AE97" s="107" t="str">
        <f>IF(U97=0,"-",FORECAST($C$8-U97,Инклинометрия!$B$2:$B$152,Инклинометрия!$A$2:$A$152))</f>
        <v>-</v>
      </c>
      <c r="AF97" s="107">
        <f>FORECAST($C$8-S97,Инклинометрия!$B$2:$B$152,Инклинометрия!$A$2:$A$152)</f>
        <v>612.41424363399096</v>
      </c>
      <c r="AG97" s="107">
        <f>FORECAST($C$8-(S97+V97),Инклинометрия!$B$2:$B$152,Инклинометрия!$A$2:$A$152)</f>
        <v>147.49013056605841</v>
      </c>
      <c r="AH97" s="107" t="str">
        <f>IF(W97=0,"-",FORECAST($C$8+W97,Инклинометрия!$B$2:$B$152,Инклинометрия!$A$2:$A$152))</f>
        <v>-</v>
      </c>
      <c r="AI97" s="107" t="str">
        <f>IF(W97=0,"-",FORECAST($C$8,Инклинометрия!$B$2:$B$152,Инклинометрия!$A$2:$A$152))</f>
        <v>-</v>
      </c>
      <c r="AK97" s="122">
        <f>2*PI()*$C$5*(AT96-AT95)/(LN(AN96/$I$9)*$I$8/$I$7+LN($I$10/AN96)*$I$8/$I$7)</f>
        <v>-1.1449884574823017E-8</v>
      </c>
      <c r="AL97" s="208">
        <f>AK97*(B97-B96)</f>
        <v>-1.1449884574823017E-7</v>
      </c>
      <c r="AM97" s="23">
        <f t="shared" si="18"/>
        <v>1.4182148528006528E-2</v>
      </c>
      <c r="AN97" s="26">
        <f>AN96+AK97*(B97-B96)/(2*PI()*$C$5*AN96*$I$11)</f>
        <v>0.11073160091366083</v>
      </c>
      <c r="AO97" s="87">
        <f t="shared" ref="AO97:AO160" si="31">101325+AP97</f>
        <v>149988.72658829653</v>
      </c>
      <c r="AP97" s="87">
        <f>IF(R97+U97&lt;$C$8,0,32*$G$13/$C$12^2*($I$8*R97+$I$6*U97)+32*$G$14/($C$14^2-$C$13^2)*($I$8*S97+$I$6*V97))</f>
        <v>48663.726588296522</v>
      </c>
      <c r="AQ97" s="66">
        <f>R97*$C$11*$C$9+U97*$C$11*$C$10</f>
        <v>10987200</v>
      </c>
      <c r="AR97" s="66">
        <f>S97*$C$11*$C$9+V97*$C$11*$C$10</f>
        <v>11065033.635369062</v>
      </c>
      <c r="AS97" s="87">
        <f>$C$11*(T97*$C$9+W97*$C$10)</f>
        <v>784800</v>
      </c>
      <c r="AT97" s="45">
        <f t="shared" si="25"/>
        <v>11999822.361957358</v>
      </c>
      <c r="AU97" s="75"/>
    </row>
    <row r="98" spans="2:47" ht="15" thickBot="1" x14ac:dyDescent="0.35">
      <c r="B98" s="41">
        <f t="shared" ref="B98:B161" si="32">B97+$C$26</f>
        <v>670</v>
      </c>
      <c r="C98" s="8">
        <f t="shared" ref="C98:C161" si="33">$C$16*B98</f>
        <v>6.7</v>
      </c>
      <c r="D98" s="73">
        <f t="shared" si="19"/>
        <v>8.9612499999999997</v>
      </c>
      <c r="E98" s="29">
        <f t="shared" si="22"/>
        <v>496.80886085409071</v>
      </c>
      <c r="F98" s="29">
        <f t="shared" si="26"/>
        <v>7.4150576246879041</v>
      </c>
      <c r="G98" s="29">
        <f t="shared" ref="G98:G161" si="34">F98*$C$10/$C$9</f>
        <v>9.9176395730200717</v>
      </c>
      <c r="H98" s="17">
        <f t="shared" ref="H98:H161" si="35">H97+G98</f>
        <v>664.48185139234647</v>
      </c>
      <c r="I98" s="29">
        <f t="shared" si="27"/>
        <v>2.2250485660981263</v>
      </c>
      <c r="J98" s="29">
        <f t="shared" si="28"/>
        <v>13.949340071223936</v>
      </c>
      <c r="K98" s="32">
        <f>IF((D97+L97+M97-AL97)/($C$21+$C$22)&gt;$C$8,$C$8,(D97+L97+M97-AL97)/($C$21+$C$22))</f>
        <v>1400</v>
      </c>
      <c r="L98" s="97">
        <f t="shared" si="20"/>
        <v>4.2266987561397071</v>
      </c>
      <c r="M98" s="96">
        <f t="shared" si="21"/>
        <v>10.053000609176614</v>
      </c>
      <c r="N98" s="98">
        <f t="shared" si="29"/>
        <v>1.7671458676442586</v>
      </c>
      <c r="O98" s="100">
        <f t="shared" si="23"/>
        <v>0</v>
      </c>
      <c r="P98" s="104">
        <f t="shared" si="30"/>
        <v>6.7</v>
      </c>
      <c r="Q98" s="102">
        <f t="shared" ref="Q98:Q161" si="36">W98*$C$23</f>
        <v>0</v>
      </c>
      <c r="R98" s="106">
        <f>K98-U98</f>
        <v>1400</v>
      </c>
      <c r="S98" s="106">
        <f>IF(K98-H97&lt;0,0,K98-H97)</f>
        <v>745.43578818067363</v>
      </c>
      <c r="T98" s="106">
        <f t="shared" si="24"/>
        <v>100</v>
      </c>
      <c r="U98" s="107">
        <f>IF(S98&gt;0,0,IF(U97+(F98-AL98/$C$23)*$C$22/($C$21+$C$22)&gt;$C$8,$C$8,IF(V98=$C$8,U97+(F98-AL98/$C$23)*$C$22/$C$21,U97+(F98-AL98/$C$23)*$C$22/($C$21+$C$22))))</f>
        <v>0</v>
      </c>
      <c r="V98" s="107">
        <f>IF(S98=0,IF(V97+(F98-AL98/$C$23)*$C$22/($C$21+$C$22)&gt;$C$8,$C$8,V97+(F98-AL98/$C$23)*$C$22/($C$21+$C$22)),E98)</f>
        <v>496.80886085409071</v>
      </c>
      <c r="W98" s="203">
        <f>IF(S98&gt;0,0,IF(W97+AL98/$C$23&gt;$F$23,$F$23,W97+AL98/$C$23))</f>
        <v>0</v>
      </c>
      <c r="X98" s="105">
        <f>IF(R98=0,"-",IF(U98=0,FORECAST($C$8,Инклинометрия!$B$2:$B$152,Инклинометрия!$A$2:$A$152),FORECAST(R98,Инклинометрия!$B$2:$B$152,Инклинометрия!$A$2:$A$152)))</f>
        <v>1330</v>
      </c>
      <c r="Y98" s="105">
        <f>IF(R98=0,"-",IF(U98=0,FORECAST($C$8-R98,Инклинометрия!$B$2:$B$152,Инклинометрия!$A$2:$A$152),0))</f>
        <v>0</v>
      </c>
      <c r="Z98" s="105">
        <f>IF(S98=0,"-",FORECAST($C$8,Инклинометрия!$B$2:$B$152,Инклинометрия!$A$2:$A$152))</f>
        <v>1330</v>
      </c>
      <c r="AA98" s="105">
        <f>IF(S98=0,"-",FORECAST($C$8-S98,Инклинометрия!$B$2:$B$152,Инклинометрия!$A$2:$A$152))</f>
        <v>621.83600122836003</v>
      </c>
      <c r="AB98" s="105">
        <f>IF(T98=0,"-",FORECAST($C$6,Инклинометрия!$B$2:$B$152,Инклинометрия!$A$2:$A$152))</f>
        <v>1425</v>
      </c>
      <c r="AC98" s="105">
        <f>IF(R98=0,FORECAST($C$6-T98,Инклинометрия!$B$2:$B$152,Инклинометрия!$A$2:$A$152),FORECAST($C$8,Инклинометрия!$B$2:$B$152,Инклинометрия!$A$2:$A$152))</f>
        <v>1330</v>
      </c>
      <c r="AD98" s="107" t="str">
        <f>IF(U98=0,"-",FORECAST($C$8,Инклинометрия!$B$2:$B$152,Инклинометрия!$A$2:$A$152))</f>
        <v>-</v>
      </c>
      <c r="AE98" s="107" t="str">
        <f>IF(U98=0,"-",FORECAST($C$8-U98,Инклинометрия!$B$2:$B$152,Инклинометрия!$A$2:$A$152))</f>
        <v>-</v>
      </c>
      <c r="AF98" s="107">
        <f>FORECAST($C$8-S98,Инклинометрия!$B$2:$B$152,Инклинометрия!$A$2:$A$152)</f>
        <v>621.83600122836003</v>
      </c>
      <c r="AG98" s="107">
        <f>FORECAST($C$8-(S98+V98),Инклинометрия!$B$2:$B$152,Инклинометрия!$A$2:$A$152)</f>
        <v>149.86758341697393</v>
      </c>
      <c r="AH98" s="107" t="str">
        <f>IF(W98=0,"-",FORECAST($C$8+W98,Инклинометрия!$B$2:$B$152,Инклинометрия!$A$2:$A$152))</f>
        <v>-</v>
      </c>
      <c r="AI98" s="107" t="str">
        <f>IF(W98=0,"-",FORECAST($C$8,Инклинометрия!$B$2:$B$152,Инклинометрия!$A$2:$A$152))</f>
        <v>-</v>
      </c>
      <c r="AK98" s="122">
        <f>2*PI()*$C$5*(AT97-AT96)/(LN(AN97/$I$9)*$I$8/$I$7+LN($I$10/AN97)*$I$8/$I$7)</f>
        <v>-1.1449884571831383E-8</v>
      </c>
      <c r="AL98" s="208">
        <f>AK98*(B98-B97)</f>
        <v>-1.1449884571831383E-7</v>
      </c>
      <c r="AM98" s="23">
        <f t="shared" si="18"/>
        <v>1.4182034029160809E-2</v>
      </c>
      <c r="AN98" s="26">
        <f>AN97+AK98*(B98-B97)/(2*PI()*$C$5*AN97*$I$11)</f>
        <v>0.11073151862885178</v>
      </c>
      <c r="AO98" s="87">
        <f t="shared" si="31"/>
        <v>149974.46878443751</v>
      </c>
      <c r="AP98" s="87">
        <f>IF(R98+U98&lt;$C$8,0,32*$G$13/$C$12^2*($I$8*R98+$I$6*U98)+32*$G$14/($C$14^2-$C$13^2)*($I$8*S98+$I$6*V98))</f>
        <v>48649.468784437515</v>
      </c>
      <c r="AQ98" s="66">
        <f>R98*$C$11*$C$9+U98*$C$11*$C$10</f>
        <v>10987200</v>
      </c>
      <c r="AR98" s="66">
        <f>S98*$C$11*$C$9+V98*$C$11*$C$10</f>
        <v>11065033.635369061</v>
      </c>
      <c r="AS98" s="87">
        <f>$C$11*(T98*$C$9+W98*$C$10)</f>
        <v>784800</v>
      </c>
      <c r="AT98" s="45">
        <f t="shared" si="25"/>
        <v>11999808.104153499</v>
      </c>
      <c r="AU98" s="75"/>
    </row>
    <row r="99" spans="2:47" ht="15" thickBot="1" x14ac:dyDescent="0.35">
      <c r="B99" s="41">
        <f t="shared" si="32"/>
        <v>680</v>
      </c>
      <c r="C99" s="8">
        <f t="shared" si="33"/>
        <v>6.8</v>
      </c>
      <c r="D99" s="73">
        <f t="shared" si="19"/>
        <v>9.0950000000000006</v>
      </c>
      <c r="E99" s="29">
        <f t="shared" si="22"/>
        <v>504.22391847877861</v>
      </c>
      <c r="F99" s="29">
        <f t="shared" si="26"/>
        <v>7.4150576246879041</v>
      </c>
      <c r="G99" s="29">
        <f t="shared" si="34"/>
        <v>9.9176395730200717</v>
      </c>
      <c r="H99" s="17">
        <f t="shared" si="35"/>
        <v>674.39949096536657</v>
      </c>
      <c r="I99" s="29">
        <f t="shared" si="27"/>
        <v>2.2250485660981263</v>
      </c>
      <c r="J99" s="29">
        <f t="shared" si="28"/>
        <v>13.949340071223936</v>
      </c>
      <c r="K99" s="32">
        <f>IF((D98+L98+M98-AL98)/($C$21+$C$22)&gt;$C$8,$C$8,(D98+L98+M98-AL98)/($C$21+$C$22))</f>
        <v>1400</v>
      </c>
      <c r="L99" s="97">
        <f t="shared" si="20"/>
        <v>4.2266987561397071</v>
      </c>
      <c r="M99" s="96">
        <f t="shared" si="21"/>
        <v>9.9192506091766148</v>
      </c>
      <c r="N99" s="98">
        <f t="shared" si="29"/>
        <v>1.7671458676442586</v>
      </c>
      <c r="O99" s="100">
        <f t="shared" si="23"/>
        <v>0</v>
      </c>
      <c r="P99" s="104">
        <f t="shared" si="30"/>
        <v>6.8</v>
      </c>
      <c r="Q99" s="102">
        <f t="shared" si="36"/>
        <v>0</v>
      </c>
      <c r="R99" s="106">
        <f>K99-U99</f>
        <v>1400</v>
      </c>
      <c r="S99" s="106">
        <f>IF(K99-H98&lt;0,0,K99-H98)</f>
        <v>735.51814860765353</v>
      </c>
      <c r="T99" s="106">
        <f t="shared" si="24"/>
        <v>100</v>
      </c>
      <c r="U99" s="107">
        <f>IF(S99&gt;0,0,IF(U98+(F99-AL99/$C$23)*$C$22/($C$21+$C$22)&gt;$C$8,$C$8,IF(V99=$C$8,U98+(F99-AL99/$C$23)*$C$22/$C$21,U98+(F99-AL99/$C$23)*$C$22/($C$21+$C$22))))</f>
        <v>0</v>
      </c>
      <c r="V99" s="107">
        <f>IF(S99=0,IF(V98+(F99-AL99/$C$23)*$C$22/($C$21+$C$22)&gt;$C$8,$C$8,V98+(F99-AL99/$C$23)*$C$22/($C$21+$C$22)),E99)</f>
        <v>504.22391847877861</v>
      </c>
      <c r="W99" s="203">
        <f>IF(S99&gt;0,0,IF(W98+AL99/$C$23&gt;$F$23,$F$23,W98+AL99/$C$23))</f>
        <v>0</v>
      </c>
      <c r="X99" s="105">
        <f>IF(R99=0,"-",IF(U99=0,FORECAST($C$8,Инклинометрия!$B$2:$B$152,Инклинометрия!$A$2:$A$152),FORECAST(R99,Инклинометрия!$B$2:$B$152,Инклинометрия!$A$2:$A$152)))</f>
        <v>1330</v>
      </c>
      <c r="Y99" s="105">
        <f>IF(R99=0,"-",IF(U99=0,FORECAST($C$8-R99,Инклинометрия!$B$2:$B$152,Инклинометрия!$A$2:$A$152),0))</f>
        <v>0</v>
      </c>
      <c r="Z99" s="105">
        <f>IF(S99=0,"-",FORECAST($C$8,Инклинометрия!$B$2:$B$152,Инклинометрия!$A$2:$A$152))</f>
        <v>1330</v>
      </c>
      <c r="AA99" s="105">
        <f>IF(S99=0,"-",FORECAST($C$8-S99,Инклинометрия!$B$2:$B$152,Инклинометрия!$A$2:$A$152))</f>
        <v>631.2577588227291</v>
      </c>
      <c r="AB99" s="105">
        <f>IF(T99=0,"-",FORECAST($C$6,Инклинометрия!$B$2:$B$152,Инклинометрия!$A$2:$A$152))</f>
        <v>1425</v>
      </c>
      <c r="AC99" s="105">
        <f>IF(R99=0,FORECAST($C$6-T99,Инклинометрия!$B$2:$B$152,Инклинометрия!$A$2:$A$152),FORECAST($C$8,Инклинометрия!$B$2:$B$152,Инклинометрия!$A$2:$A$152))</f>
        <v>1330</v>
      </c>
      <c r="AD99" s="107" t="str">
        <f>IF(U99=0,"-",FORECAST($C$8,Инклинометрия!$B$2:$B$152,Инклинометрия!$A$2:$A$152))</f>
        <v>-</v>
      </c>
      <c r="AE99" s="107" t="str">
        <f>IF(U99=0,"-",FORECAST($C$8-U99,Инклинометрия!$B$2:$B$152,Инклинометрия!$A$2:$A$152))</f>
        <v>-</v>
      </c>
      <c r="AF99" s="107">
        <f>FORECAST($C$8-S99,Инклинометрия!$B$2:$B$152,Инклинометрия!$A$2:$A$152)</f>
        <v>631.2577588227291</v>
      </c>
      <c r="AG99" s="107">
        <f>FORECAST($C$8-(S99+V99),Инклинометрия!$B$2:$B$152,Инклинометрия!$A$2:$A$152)</f>
        <v>152.24503626788945</v>
      </c>
      <c r="AH99" s="107" t="str">
        <f>IF(W99=0,"-",FORECAST($C$8+W99,Инклинометрия!$B$2:$B$152,Инклинометрия!$A$2:$A$152))</f>
        <v>-</v>
      </c>
      <c r="AI99" s="107" t="str">
        <f>IF(W99=0,"-",FORECAST($C$8,Инклинометрия!$B$2:$B$152,Инклинометрия!$A$2:$A$152))</f>
        <v>-</v>
      </c>
      <c r="AK99" s="122">
        <f>2*PI()*$C$5*(AT98-AT97)/(LN(AN98/$I$9)*$I$8/$I$7+LN($I$10/AN98)*$I$8/$I$7)</f>
        <v>-1.14498845733272E-8</v>
      </c>
      <c r="AL99" s="208">
        <f>AK99*(B99-B98)</f>
        <v>-1.1449884573327199E-7</v>
      </c>
      <c r="AM99" s="23">
        <f t="shared" si="18"/>
        <v>1.4181919530315076E-2</v>
      </c>
      <c r="AN99" s="26">
        <f>AN98+AK99*(B99-B98)/(2*PI()*$C$5*AN98*$I$11)</f>
        <v>0.11073143634398157</v>
      </c>
      <c r="AO99" s="87">
        <f t="shared" si="31"/>
        <v>149960.2109805785</v>
      </c>
      <c r="AP99" s="87">
        <f>IF(R99+U99&lt;$C$8,0,32*$G$13/$C$12^2*($I$8*R99+$I$6*U99)+32*$G$14/($C$14^2-$C$13^2)*($I$8*S99+$I$6*V99))</f>
        <v>48635.210980578508</v>
      </c>
      <c r="AQ99" s="66">
        <f>R99*$C$11*$C$9+U99*$C$11*$C$10</f>
        <v>10987200</v>
      </c>
      <c r="AR99" s="66">
        <f>S99*$C$11*$C$9+V99*$C$11*$C$10</f>
        <v>11065033.635369061</v>
      </c>
      <c r="AS99" s="87">
        <f>$C$11*(T99*$C$9+W99*$C$10)</f>
        <v>784800</v>
      </c>
      <c r="AT99" s="45">
        <f t="shared" si="25"/>
        <v>11999793.84634964</v>
      </c>
      <c r="AU99" s="75"/>
    </row>
    <row r="100" spans="2:47" ht="15" thickBot="1" x14ac:dyDescent="0.35">
      <c r="B100" s="41">
        <f t="shared" si="32"/>
        <v>690</v>
      </c>
      <c r="C100" s="8">
        <f t="shared" si="33"/>
        <v>6.9</v>
      </c>
      <c r="D100" s="73">
        <f t="shared" si="19"/>
        <v>9.2287499999999998</v>
      </c>
      <c r="E100" s="29">
        <f t="shared" si="22"/>
        <v>511.63897610346658</v>
      </c>
      <c r="F100" s="29">
        <f t="shared" si="26"/>
        <v>7.4150576246879609</v>
      </c>
      <c r="G100" s="29">
        <f t="shared" si="34"/>
        <v>9.9176395730201481</v>
      </c>
      <c r="H100" s="17">
        <f t="shared" si="35"/>
        <v>684.31713053838666</v>
      </c>
      <c r="I100" s="29">
        <f t="shared" si="27"/>
        <v>2.2250485660981263</v>
      </c>
      <c r="J100" s="29">
        <f t="shared" si="28"/>
        <v>13.949340071223991</v>
      </c>
      <c r="K100" s="32">
        <f>IF((D99+L99+M99-AL99)/($C$21+$C$22)&gt;$C$8,$C$8,(D99+L99+M99-AL99)/($C$21+$C$22))</f>
        <v>1400</v>
      </c>
      <c r="L100" s="97">
        <f t="shared" si="20"/>
        <v>4.2266987561397071</v>
      </c>
      <c r="M100" s="96">
        <f t="shared" si="21"/>
        <v>9.7855006091766139</v>
      </c>
      <c r="N100" s="98">
        <f t="shared" si="29"/>
        <v>1.7671458676442586</v>
      </c>
      <c r="O100" s="100">
        <f t="shared" si="23"/>
        <v>0</v>
      </c>
      <c r="P100" s="104">
        <f t="shared" si="30"/>
        <v>6.9</v>
      </c>
      <c r="Q100" s="102">
        <f t="shared" si="36"/>
        <v>0</v>
      </c>
      <c r="R100" s="106">
        <f>K100-U100</f>
        <v>1400</v>
      </c>
      <c r="S100" s="106">
        <f>IF(K100-H99&lt;0,0,K100-H99)</f>
        <v>725.60050903463343</v>
      </c>
      <c r="T100" s="106">
        <f t="shared" si="24"/>
        <v>100</v>
      </c>
      <c r="U100" s="107">
        <f>IF(S100&gt;0,0,IF(U99+(F100-AL100/$C$23)*$C$22/($C$21+$C$22)&gt;$C$8,$C$8,IF(V100=$C$8,U99+(F100-AL100/$C$23)*$C$22/$C$21,U99+(F100-AL100/$C$23)*$C$22/($C$21+$C$22))))</f>
        <v>0</v>
      </c>
      <c r="V100" s="107">
        <f>IF(S100=0,IF(V99+(F100-AL100/$C$23)*$C$22/($C$21+$C$22)&gt;$C$8,$C$8,V99+(F100-AL100/$C$23)*$C$22/($C$21+$C$22)),E100)</f>
        <v>511.63897610346658</v>
      </c>
      <c r="W100" s="203">
        <f>IF(S100&gt;0,0,IF(W99+AL100/$C$23&gt;$F$23,$F$23,W99+AL100/$C$23))</f>
        <v>0</v>
      </c>
      <c r="X100" s="105">
        <f>IF(R100=0,"-",IF(U100=0,FORECAST($C$8,Инклинометрия!$B$2:$B$152,Инклинометрия!$A$2:$A$152),FORECAST(R100,Инклинометрия!$B$2:$B$152,Инклинометрия!$A$2:$A$152)))</f>
        <v>1330</v>
      </c>
      <c r="Y100" s="105">
        <f>IF(R100=0,"-",IF(U100=0,FORECAST($C$8-R100,Инклинометрия!$B$2:$B$152,Инклинометрия!$A$2:$A$152),0))</f>
        <v>0</v>
      </c>
      <c r="Z100" s="105">
        <f>IF(S100=0,"-",FORECAST($C$8,Инклинометрия!$B$2:$B$152,Инклинометрия!$A$2:$A$152))</f>
        <v>1330</v>
      </c>
      <c r="AA100" s="105">
        <f>IF(S100=0,"-",FORECAST($C$8-S100,Инклинометрия!$B$2:$B$152,Инклинометрия!$A$2:$A$152))</f>
        <v>640.67951641709817</v>
      </c>
      <c r="AB100" s="105">
        <f>IF(T100=0,"-",FORECAST($C$6,Инклинометрия!$B$2:$B$152,Инклинометрия!$A$2:$A$152))</f>
        <v>1425</v>
      </c>
      <c r="AC100" s="105">
        <f>IF(R100=0,FORECAST($C$6-T100,Инклинометрия!$B$2:$B$152,Инклинометрия!$A$2:$A$152),FORECAST($C$8,Инклинометрия!$B$2:$B$152,Инклинометрия!$A$2:$A$152))</f>
        <v>1330</v>
      </c>
      <c r="AD100" s="107" t="str">
        <f>IF(U100=0,"-",FORECAST($C$8,Инклинометрия!$B$2:$B$152,Инклинометрия!$A$2:$A$152))</f>
        <v>-</v>
      </c>
      <c r="AE100" s="107" t="str">
        <f>IF(U100=0,"-",FORECAST($C$8-U100,Инклинометрия!$B$2:$B$152,Инклинометрия!$A$2:$A$152))</f>
        <v>-</v>
      </c>
      <c r="AF100" s="107">
        <f>FORECAST($C$8-S100,Инклинометрия!$B$2:$B$152,Инклинометрия!$A$2:$A$152)</f>
        <v>640.67951641709817</v>
      </c>
      <c r="AG100" s="107">
        <f>FORECAST($C$8-(S100+V100),Инклинометрия!$B$2:$B$152,Инклинометрия!$A$2:$A$152)</f>
        <v>154.62248911880499</v>
      </c>
      <c r="AH100" s="107" t="str">
        <f>IF(W100=0,"-",FORECAST($C$8+W100,Инклинометрия!$B$2:$B$152,Инклинометрия!$A$2:$A$152))</f>
        <v>-</v>
      </c>
      <c r="AI100" s="107" t="str">
        <f>IF(W100=0,"-",FORECAST($C$8,Инклинометрия!$B$2:$B$152,Инклинометрия!$A$2:$A$152))</f>
        <v>-</v>
      </c>
      <c r="AK100" s="122">
        <f>2*PI()*$C$5*(AT99-AT98)/(LN(AN99/$I$9)*$I$8/$I$7+LN($I$10/AN99)*$I$8/$I$7)</f>
        <v>-1.1449884573327202E-8</v>
      </c>
      <c r="AL100" s="208">
        <f>AK100*(B100-B99)</f>
        <v>-1.1449884573327202E-7</v>
      </c>
      <c r="AM100" s="23">
        <f t="shared" si="18"/>
        <v>1.4181805031469343E-2</v>
      </c>
      <c r="AN100" s="26">
        <f>AN99+AK100*(B100-B99)/(2*PI()*$C$5*AN99*$I$11)</f>
        <v>0.11073135405905021</v>
      </c>
      <c r="AO100" s="87">
        <f t="shared" si="31"/>
        <v>149945.95317671949</v>
      </c>
      <c r="AP100" s="87">
        <f>IF(R100+U100&lt;$C$8,0,32*$G$13/$C$12^2*($I$8*R100+$I$6*U100)+32*$G$14/($C$14^2-$C$13^2)*($I$8*S100+$I$6*V100))</f>
        <v>48620.953176719493</v>
      </c>
      <c r="AQ100" s="66">
        <f>R100*$C$11*$C$9+U100*$C$11*$C$10</f>
        <v>10987200</v>
      </c>
      <c r="AR100" s="66">
        <f>S100*$C$11*$C$9+V100*$C$11*$C$10</f>
        <v>11065033.635369062</v>
      </c>
      <c r="AS100" s="87">
        <f>$C$11*(T100*$C$9+W100*$C$10)</f>
        <v>784800</v>
      </c>
      <c r="AT100" s="45">
        <f t="shared" si="25"/>
        <v>11999779.588545782</v>
      </c>
      <c r="AU100" s="75"/>
    </row>
    <row r="101" spans="2:47" ht="15" thickBot="1" x14ac:dyDescent="0.35">
      <c r="B101" s="41">
        <f t="shared" si="32"/>
        <v>700</v>
      </c>
      <c r="C101" s="8">
        <f t="shared" si="33"/>
        <v>7</v>
      </c>
      <c r="D101" s="73">
        <f t="shared" si="19"/>
        <v>9.3625000000000007</v>
      </c>
      <c r="E101" s="29">
        <f t="shared" si="22"/>
        <v>519.05403372815442</v>
      </c>
      <c r="F101" s="29">
        <f t="shared" si="26"/>
        <v>7.4150576246878472</v>
      </c>
      <c r="G101" s="29">
        <f t="shared" si="34"/>
        <v>9.9176395730199953</v>
      </c>
      <c r="H101" s="17">
        <f t="shared" si="35"/>
        <v>694.23477011140665</v>
      </c>
      <c r="I101" s="29">
        <f t="shared" si="27"/>
        <v>2.2250485660981263</v>
      </c>
      <c r="J101" s="29">
        <f t="shared" si="28"/>
        <v>13.949340071223883</v>
      </c>
      <c r="K101" s="32">
        <f>IF((D100+L100+M100-AL100)/($C$21+$C$22)&gt;$C$8,$C$8,(D100+L100+M100-AL100)/($C$21+$C$22))</f>
        <v>1400</v>
      </c>
      <c r="L101" s="97">
        <f t="shared" si="20"/>
        <v>4.2266987561397071</v>
      </c>
      <c r="M101" s="96">
        <f t="shared" si="21"/>
        <v>9.6517506091766148</v>
      </c>
      <c r="N101" s="98">
        <f t="shared" si="29"/>
        <v>1.7671458676442586</v>
      </c>
      <c r="O101" s="100">
        <f t="shared" si="23"/>
        <v>0</v>
      </c>
      <c r="P101" s="104">
        <f t="shared" si="30"/>
        <v>6.9999999999999991</v>
      </c>
      <c r="Q101" s="102">
        <f t="shared" si="36"/>
        <v>0</v>
      </c>
      <c r="R101" s="106">
        <f>K101-U101</f>
        <v>1400</v>
      </c>
      <c r="S101" s="106">
        <f>IF(K101-H100&lt;0,0,K101-H100)</f>
        <v>715.68286946161334</v>
      </c>
      <c r="T101" s="106">
        <f t="shared" si="24"/>
        <v>100</v>
      </c>
      <c r="U101" s="107">
        <f>IF(S101&gt;0,0,IF(U100+(F101-AL101/$C$23)*$C$22/($C$21+$C$22)&gt;$C$8,$C$8,IF(V101=$C$8,U100+(F101-AL101/$C$23)*$C$22/$C$21,U100+(F101-AL101/$C$23)*$C$22/($C$21+$C$22))))</f>
        <v>0</v>
      </c>
      <c r="V101" s="107">
        <f>IF(S101=0,IF(V100+(F101-AL101/$C$23)*$C$22/($C$21+$C$22)&gt;$C$8,$C$8,V100+(F101-AL101/$C$23)*$C$22/($C$21+$C$22)),E101)</f>
        <v>519.05403372815442</v>
      </c>
      <c r="W101" s="203">
        <f>IF(S101&gt;0,0,IF(W100+AL101/$C$23&gt;$F$23,$F$23,W100+AL101/$C$23))</f>
        <v>0</v>
      </c>
      <c r="X101" s="105">
        <f>IF(R101=0,"-",IF(U101=0,FORECAST($C$8,Инклинометрия!$B$2:$B$152,Инклинометрия!$A$2:$A$152),FORECAST(R101,Инклинометрия!$B$2:$B$152,Инклинометрия!$A$2:$A$152)))</f>
        <v>1330</v>
      </c>
      <c r="Y101" s="105">
        <f>IF(R101=0,"-",IF(U101=0,FORECAST($C$8-R101,Инклинометрия!$B$2:$B$152,Инклинометрия!$A$2:$A$152),0))</f>
        <v>0</v>
      </c>
      <c r="Z101" s="105">
        <f>IF(S101=0,"-",FORECAST($C$8,Инклинометрия!$B$2:$B$152,Инклинометрия!$A$2:$A$152))</f>
        <v>1330</v>
      </c>
      <c r="AA101" s="105">
        <f>IF(S101=0,"-",FORECAST($C$8-S101,Инклинометрия!$B$2:$B$152,Инклинометрия!$A$2:$A$152))</f>
        <v>650.10127401146735</v>
      </c>
      <c r="AB101" s="105">
        <f>IF(T101=0,"-",FORECAST($C$6,Инклинометрия!$B$2:$B$152,Инклинометрия!$A$2:$A$152))</f>
        <v>1425</v>
      </c>
      <c r="AC101" s="105">
        <f>IF(R101=0,FORECAST($C$6-T101,Инклинометрия!$B$2:$B$152,Инклинометрия!$A$2:$A$152),FORECAST($C$8,Инклинометрия!$B$2:$B$152,Инклинометрия!$A$2:$A$152))</f>
        <v>1330</v>
      </c>
      <c r="AD101" s="107" t="str">
        <f>IF(U101=0,"-",FORECAST($C$8,Инклинометрия!$B$2:$B$152,Инклинометрия!$A$2:$A$152))</f>
        <v>-</v>
      </c>
      <c r="AE101" s="107" t="str">
        <f>IF(U101=0,"-",FORECAST($C$8-U101,Инклинометрия!$B$2:$B$152,Инклинометрия!$A$2:$A$152))</f>
        <v>-</v>
      </c>
      <c r="AF101" s="107">
        <f>FORECAST($C$8-S101,Инклинометрия!$B$2:$B$152,Инклинометрия!$A$2:$A$152)</f>
        <v>650.10127401146735</v>
      </c>
      <c r="AG101" s="107">
        <f>FORECAST($C$8-(S101+V101),Инклинометрия!$B$2:$B$152,Инклинометрия!$A$2:$A$152)</f>
        <v>156.99994196972051</v>
      </c>
      <c r="AH101" s="107" t="str">
        <f>IF(W101=0,"-",FORECAST($C$8+W101,Инклинометрия!$B$2:$B$152,Инклинометрия!$A$2:$A$152))</f>
        <v>-</v>
      </c>
      <c r="AI101" s="107" t="str">
        <f>IF(W101=0,"-",FORECAST($C$8,Инклинометрия!$B$2:$B$152,Инклинометрия!$A$2:$A$152))</f>
        <v>-</v>
      </c>
      <c r="AK101" s="122">
        <f>2*PI()*$C$5*(AT100-AT99)/(LN(AN100/$I$9)*$I$8/$I$7+LN($I$10/AN100)*$I$8/$I$7)</f>
        <v>-1.1449884571831383E-8</v>
      </c>
      <c r="AL101" s="208">
        <f>AK101*(B101-B100)</f>
        <v>-1.1449884571831383E-7</v>
      </c>
      <c r="AM101" s="23">
        <f t="shared" si="18"/>
        <v>1.4181690532623624E-2</v>
      </c>
      <c r="AN101" s="26">
        <f>AN100+AK101*(B101-B100)/(2*PI()*$C$5*AN100*$I$11)</f>
        <v>0.11073127177405773</v>
      </c>
      <c r="AO101" s="87">
        <f t="shared" si="31"/>
        <v>149931.69537286047</v>
      </c>
      <c r="AP101" s="87">
        <f>IF(R101+U101&lt;$C$8,0,32*$G$13/$C$12^2*($I$8*R101+$I$6*U101)+32*$G$14/($C$14^2-$C$13^2)*($I$8*S101+$I$6*V101))</f>
        <v>48606.695372860486</v>
      </c>
      <c r="AQ101" s="66">
        <f>R101*$C$11*$C$9+U101*$C$11*$C$10</f>
        <v>10987200</v>
      </c>
      <c r="AR101" s="66">
        <f>S101*$C$11*$C$9+V101*$C$11*$C$10</f>
        <v>11065033.635369059</v>
      </c>
      <c r="AS101" s="87">
        <f>$C$11*(T101*$C$9+W101*$C$10)</f>
        <v>784800</v>
      </c>
      <c r="AT101" s="45">
        <f t="shared" si="25"/>
        <v>11999765.33074192</v>
      </c>
      <c r="AU101" s="75"/>
    </row>
    <row r="102" spans="2:47" ht="15" thickBot="1" x14ac:dyDescent="0.35">
      <c r="B102" s="41">
        <f t="shared" si="32"/>
        <v>710</v>
      </c>
      <c r="C102" s="8">
        <f t="shared" si="33"/>
        <v>7.1000000000000005</v>
      </c>
      <c r="D102" s="73">
        <f t="shared" si="19"/>
        <v>9.4962500000000016</v>
      </c>
      <c r="E102" s="29">
        <f t="shared" si="22"/>
        <v>526.46909135284238</v>
      </c>
      <c r="F102" s="29">
        <f t="shared" si="26"/>
        <v>7.4150576246879609</v>
      </c>
      <c r="G102" s="29">
        <f t="shared" si="34"/>
        <v>9.9176395730201481</v>
      </c>
      <c r="H102" s="17">
        <f t="shared" si="35"/>
        <v>704.15240968442674</v>
      </c>
      <c r="I102" s="29">
        <f t="shared" si="27"/>
        <v>2.2250485660981263</v>
      </c>
      <c r="J102" s="29">
        <f t="shared" si="28"/>
        <v>13.949340071223991</v>
      </c>
      <c r="K102" s="32">
        <f>IF((D101+L101+M101-AL101)/($C$21+$C$22)&gt;$C$8,$C$8,(D101+L101+M101-AL101)/($C$21+$C$22))</f>
        <v>1400</v>
      </c>
      <c r="L102" s="97">
        <f t="shared" si="20"/>
        <v>4.2266987561397071</v>
      </c>
      <c r="M102" s="96">
        <f t="shared" si="21"/>
        <v>9.5180006091766156</v>
      </c>
      <c r="N102" s="98">
        <f t="shared" si="29"/>
        <v>1.7671458676442586</v>
      </c>
      <c r="O102" s="100">
        <f t="shared" si="23"/>
        <v>0</v>
      </c>
      <c r="P102" s="104">
        <f t="shared" si="30"/>
        <v>7.1</v>
      </c>
      <c r="Q102" s="102">
        <f t="shared" si="36"/>
        <v>0</v>
      </c>
      <c r="R102" s="106">
        <f>K102-U102</f>
        <v>1400</v>
      </c>
      <c r="S102" s="106">
        <f>IF(K102-H101&lt;0,0,K102-H101)</f>
        <v>705.76522988859335</v>
      </c>
      <c r="T102" s="106">
        <f t="shared" si="24"/>
        <v>100</v>
      </c>
      <c r="U102" s="107">
        <f>IF(S102&gt;0,0,IF(U101+(F102-AL102/$C$23)*$C$22/($C$21+$C$22)&gt;$C$8,$C$8,IF(V102=$C$8,U101+(F102-AL102/$C$23)*$C$22/$C$21,U101+(F102-AL102/$C$23)*$C$22/($C$21+$C$22))))</f>
        <v>0</v>
      </c>
      <c r="V102" s="107">
        <f>IF(S102=0,IF(V101+(F102-AL102/$C$23)*$C$22/($C$21+$C$22)&gt;$C$8,$C$8,V101+(F102-AL102/$C$23)*$C$22/($C$21+$C$22)),E102)</f>
        <v>526.46909135284238</v>
      </c>
      <c r="W102" s="203">
        <f>IF(S102&gt;0,0,IF(W101+AL102/$C$23&gt;$F$23,$F$23,W101+AL102/$C$23))</f>
        <v>0</v>
      </c>
      <c r="X102" s="105">
        <f>IF(R102=0,"-",IF(U102=0,FORECAST($C$8,Инклинометрия!$B$2:$B$152,Инклинометрия!$A$2:$A$152),FORECAST(R102,Инклинометрия!$B$2:$B$152,Инклинометрия!$A$2:$A$152)))</f>
        <v>1330</v>
      </c>
      <c r="Y102" s="105">
        <f>IF(R102=0,"-",IF(U102=0,FORECAST($C$8-R102,Инклинометрия!$B$2:$B$152,Инклинометрия!$A$2:$A$152),0))</f>
        <v>0</v>
      </c>
      <c r="Z102" s="105">
        <f>IF(S102=0,"-",FORECAST($C$8,Инклинометрия!$B$2:$B$152,Инклинометрия!$A$2:$A$152))</f>
        <v>1330</v>
      </c>
      <c r="AA102" s="105">
        <f>IF(S102=0,"-",FORECAST($C$8-S102,Инклинометрия!$B$2:$B$152,Инклинометрия!$A$2:$A$152))</f>
        <v>659.52303160583631</v>
      </c>
      <c r="AB102" s="105">
        <f>IF(T102=0,"-",FORECAST($C$6,Инклинометрия!$B$2:$B$152,Инклинометрия!$A$2:$A$152))</f>
        <v>1425</v>
      </c>
      <c r="AC102" s="105">
        <f>IF(R102=0,FORECAST($C$6-T102,Инклинометрия!$B$2:$B$152,Инклинометрия!$A$2:$A$152),FORECAST($C$8,Инклинометрия!$B$2:$B$152,Инклинометрия!$A$2:$A$152))</f>
        <v>1330</v>
      </c>
      <c r="AD102" s="107" t="str">
        <f>IF(U102=0,"-",FORECAST($C$8,Инклинометрия!$B$2:$B$152,Инклинометрия!$A$2:$A$152))</f>
        <v>-</v>
      </c>
      <c r="AE102" s="107" t="str">
        <f>IF(U102=0,"-",FORECAST($C$8-U102,Инклинометрия!$B$2:$B$152,Инклинометрия!$A$2:$A$152))</f>
        <v>-</v>
      </c>
      <c r="AF102" s="107">
        <f>FORECAST($C$8-S102,Инклинометрия!$B$2:$B$152,Инклинометрия!$A$2:$A$152)</f>
        <v>659.52303160583631</v>
      </c>
      <c r="AG102" s="107">
        <f>FORECAST($C$8-(S102+V102),Инклинометрия!$B$2:$B$152,Инклинометрия!$A$2:$A$152)</f>
        <v>159.37739482063606</v>
      </c>
      <c r="AH102" s="107" t="str">
        <f>IF(W102=0,"-",FORECAST($C$8+W102,Инклинометрия!$B$2:$B$152,Инклинометрия!$A$2:$A$152))</f>
        <v>-</v>
      </c>
      <c r="AI102" s="107" t="str">
        <f>IF(W102=0,"-",FORECAST($C$8,Инклинометрия!$B$2:$B$152,Инклинометрия!$A$2:$A$152))</f>
        <v>-</v>
      </c>
      <c r="AK102" s="122">
        <f>2*PI()*$C$5*(AT101-AT100)/(LN(AN101/$I$9)*$I$8/$I$7+LN($I$10/AN101)*$I$8/$I$7)</f>
        <v>-1.1449884576318836E-8</v>
      </c>
      <c r="AL102" s="208">
        <f>AK102*(B102-B101)</f>
        <v>-1.1449884576318836E-7</v>
      </c>
      <c r="AM102" s="23">
        <f t="shared" si="18"/>
        <v>1.418157603377786E-2</v>
      </c>
      <c r="AN102" s="26">
        <f>AN101+AK102*(B102-B101)/(2*PI()*$C$5*AN101*$I$11)</f>
        <v>0.11073118948900405</v>
      </c>
      <c r="AO102" s="87">
        <f t="shared" si="31"/>
        <v>149917.43756900146</v>
      </c>
      <c r="AP102" s="87">
        <f>IF(R102+U102&lt;$C$8,0,32*$G$13/$C$12^2*($I$8*R102+$I$6*U102)+32*$G$14/($C$14^2-$C$13^2)*($I$8*S102+$I$6*V102))</f>
        <v>48592.437569001471</v>
      </c>
      <c r="AQ102" s="66">
        <f>R102*$C$11*$C$9+U102*$C$11*$C$10</f>
        <v>10987200</v>
      </c>
      <c r="AR102" s="66">
        <f>S102*$C$11*$C$9+V102*$C$11*$C$10</f>
        <v>11065033.635369062</v>
      </c>
      <c r="AS102" s="87">
        <f>$C$11*(T102*$C$9+W102*$C$10)</f>
        <v>784800</v>
      </c>
      <c r="AT102" s="45">
        <f t="shared" si="25"/>
        <v>11999751.072938064</v>
      </c>
      <c r="AU102" s="75"/>
    </row>
    <row r="103" spans="2:47" ht="15" thickBot="1" x14ac:dyDescent="0.35">
      <c r="B103" s="41">
        <f t="shared" si="32"/>
        <v>720</v>
      </c>
      <c r="C103" s="8">
        <f t="shared" si="33"/>
        <v>7.2</v>
      </c>
      <c r="D103" s="73">
        <f t="shared" si="19"/>
        <v>9.6300000000000008</v>
      </c>
      <c r="E103" s="29">
        <f t="shared" si="22"/>
        <v>533.88414897753034</v>
      </c>
      <c r="F103" s="29">
        <f t="shared" si="26"/>
        <v>7.4150576246879609</v>
      </c>
      <c r="G103" s="29">
        <f t="shared" si="34"/>
        <v>9.9176395730201481</v>
      </c>
      <c r="H103" s="17">
        <f t="shared" si="35"/>
        <v>714.07004925744684</v>
      </c>
      <c r="I103" s="29">
        <f t="shared" si="27"/>
        <v>2.2250485660981263</v>
      </c>
      <c r="J103" s="29">
        <f t="shared" si="28"/>
        <v>13.949340071223991</v>
      </c>
      <c r="K103" s="32">
        <f>IF((D102+L102+M102-AL102)/($C$21+$C$22)&gt;$C$8,$C$8,(D102+L102+M102-AL102)/($C$21+$C$22))</f>
        <v>1400</v>
      </c>
      <c r="L103" s="97">
        <f t="shared" si="20"/>
        <v>4.2266987561397071</v>
      </c>
      <c r="M103" s="96">
        <f t="shared" si="21"/>
        <v>9.3842506091766147</v>
      </c>
      <c r="N103" s="98">
        <f t="shared" si="29"/>
        <v>1.7671458676442586</v>
      </c>
      <c r="O103" s="100">
        <f t="shared" si="23"/>
        <v>0</v>
      </c>
      <c r="P103" s="104">
        <f t="shared" si="30"/>
        <v>7.2</v>
      </c>
      <c r="Q103" s="102">
        <f t="shared" si="36"/>
        <v>0</v>
      </c>
      <c r="R103" s="106">
        <f>K103-U103</f>
        <v>1400</v>
      </c>
      <c r="S103" s="106">
        <f>IF(K103-H102&lt;0,0,K103-H102)</f>
        <v>695.84759031557326</v>
      </c>
      <c r="T103" s="106">
        <f t="shared" si="24"/>
        <v>100</v>
      </c>
      <c r="U103" s="107">
        <f>IF(S103&gt;0,0,IF(U102+(F103-AL103/$C$23)*$C$22/($C$21+$C$22)&gt;$C$8,$C$8,IF(V103=$C$8,U102+(F103-AL103/$C$23)*$C$22/$C$21,U102+(F103-AL103/$C$23)*$C$22/($C$21+$C$22))))</f>
        <v>0</v>
      </c>
      <c r="V103" s="107">
        <f>IF(S103=0,IF(V102+(F103-AL103/$C$23)*$C$22/($C$21+$C$22)&gt;$C$8,$C$8,V102+(F103-AL103/$C$23)*$C$22/($C$21+$C$22)),E103)</f>
        <v>533.88414897753034</v>
      </c>
      <c r="W103" s="203">
        <f>IF(S103&gt;0,0,IF(W102+AL103/$C$23&gt;$F$23,$F$23,W102+AL103/$C$23))</f>
        <v>0</v>
      </c>
      <c r="X103" s="105">
        <f>IF(R103=0,"-",IF(U103=0,FORECAST($C$8,Инклинометрия!$B$2:$B$152,Инклинометрия!$A$2:$A$152),FORECAST(R103,Инклинометрия!$B$2:$B$152,Инклинометрия!$A$2:$A$152)))</f>
        <v>1330</v>
      </c>
      <c r="Y103" s="105">
        <f>IF(R103=0,"-",IF(U103=0,FORECAST($C$8-R103,Инклинометрия!$B$2:$B$152,Инклинометрия!$A$2:$A$152),0))</f>
        <v>0</v>
      </c>
      <c r="Z103" s="105">
        <f>IF(S103=0,"-",FORECAST($C$8,Инклинометрия!$B$2:$B$152,Инклинометрия!$A$2:$A$152))</f>
        <v>1330</v>
      </c>
      <c r="AA103" s="105">
        <f>IF(S103=0,"-",FORECAST($C$8-S103,Инклинометрия!$B$2:$B$152,Инклинометрия!$A$2:$A$152))</f>
        <v>668.94478920020538</v>
      </c>
      <c r="AB103" s="105">
        <f>IF(T103=0,"-",FORECAST($C$6,Инклинометрия!$B$2:$B$152,Инклинометрия!$A$2:$A$152))</f>
        <v>1425</v>
      </c>
      <c r="AC103" s="105">
        <f>IF(R103=0,FORECAST($C$6-T103,Инклинометрия!$B$2:$B$152,Инклинометрия!$A$2:$A$152),FORECAST($C$8,Инклинометрия!$B$2:$B$152,Инклинометрия!$A$2:$A$152))</f>
        <v>1330</v>
      </c>
      <c r="AD103" s="107" t="str">
        <f>IF(U103=0,"-",FORECAST($C$8,Инклинометрия!$B$2:$B$152,Инклинометрия!$A$2:$A$152))</f>
        <v>-</v>
      </c>
      <c r="AE103" s="107" t="str">
        <f>IF(U103=0,"-",FORECAST($C$8-U103,Инклинометрия!$B$2:$B$152,Инклинометрия!$A$2:$A$152))</f>
        <v>-</v>
      </c>
      <c r="AF103" s="107">
        <f>FORECAST($C$8-S103,Инклинометрия!$B$2:$B$152,Инклинометрия!$A$2:$A$152)</f>
        <v>668.94478920020538</v>
      </c>
      <c r="AG103" s="107">
        <f>FORECAST($C$8-(S103+V103),Инклинометрия!$B$2:$B$152,Инклинометрия!$A$2:$A$152)</f>
        <v>161.75484767155157</v>
      </c>
      <c r="AH103" s="107" t="str">
        <f>IF(W103=0,"-",FORECAST($C$8+W103,Инклинометрия!$B$2:$B$152,Инклинометрия!$A$2:$A$152))</f>
        <v>-</v>
      </c>
      <c r="AI103" s="107" t="str">
        <f>IF(W103=0,"-",FORECAST($C$8,Инклинометрия!$B$2:$B$152,Инклинометрия!$A$2:$A$152))</f>
        <v>-</v>
      </c>
      <c r="AK103" s="122">
        <f>2*PI()*$C$5*(AT102-AT101)/(LN(AN102/$I$9)*$I$8/$I$7+LN($I$10/AN102)*$I$8/$I$7)</f>
        <v>-1.1449884570335566E-8</v>
      </c>
      <c r="AL103" s="208">
        <f>AK103*(B103-B102)</f>
        <v>-1.1449884570335566E-7</v>
      </c>
      <c r="AM103" s="23">
        <f t="shared" si="18"/>
        <v>1.4181461534932157E-2</v>
      </c>
      <c r="AN103" s="26">
        <f>AN102+AK103*(B103-B102)/(2*PI()*$C$5*AN102*$I$11)</f>
        <v>0.11073110720388928</v>
      </c>
      <c r="AO103" s="87">
        <f t="shared" si="31"/>
        <v>149903.17976514247</v>
      </c>
      <c r="AP103" s="87">
        <f>IF(R103+U103&lt;$C$8,0,32*$G$13/$C$12^2*($I$8*R103+$I$6*U103)+32*$G$14/($C$14^2-$C$13^2)*($I$8*S103+$I$6*V103))</f>
        <v>48578.179765142464</v>
      </c>
      <c r="AQ103" s="66">
        <f>R103*$C$11*$C$9+U103*$C$11*$C$10</f>
        <v>10987200</v>
      </c>
      <c r="AR103" s="66">
        <f>S103*$C$11*$C$9+V103*$C$11*$C$10</f>
        <v>11065033.635369062</v>
      </c>
      <c r="AS103" s="87">
        <f>$C$11*(T103*$C$9+W103*$C$10)</f>
        <v>784800</v>
      </c>
      <c r="AT103" s="45">
        <f t="shared" si="25"/>
        <v>11999736.815134205</v>
      </c>
      <c r="AU103" s="75"/>
    </row>
    <row r="104" spans="2:47" ht="15" thickBot="1" x14ac:dyDescent="0.35">
      <c r="B104" s="41">
        <f t="shared" si="32"/>
        <v>730</v>
      </c>
      <c r="C104" s="8">
        <f t="shared" si="33"/>
        <v>7.3</v>
      </c>
      <c r="D104" s="73">
        <f t="shared" si="19"/>
        <v>9.7637499999999999</v>
      </c>
      <c r="E104" s="29">
        <f t="shared" si="22"/>
        <v>541.29920660221819</v>
      </c>
      <c r="F104" s="29">
        <f t="shared" si="26"/>
        <v>7.4150576246878472</v>
      </c>
      <c r="G104" s="29">
        <f t="shared" si="34"/>
        <v>9.9176395730199953</v>
      </c>
      <c r="H104" s="17">
        <f t="shared" si="35"/>
        <v>723.98768883046682</v>
      </c>
      <c r="I104" s="29">
        <f t="shared" si="27"/>
        <v>2.2250485660981263</v>
      </c>
      <c r="J104" s="29">
        <f t="shared" si="28"/>
        <v>13.949340071223883</v>
      </c>
      <c r="K104" s="32">
        <f>IF((D103+L103+M103-AL103)/($C$21+$C$22)&gt;$C$8,$C$8,(D103+L103+M103-AL103)/($C$21+$C$22))</f>
        <v>1400</v>
      </c>
      <c r="L104" s="97">
        <f t="shared" si="20"/>
        <v>4.2266987561397071</v>
      </c>
      <c r="M104" s="96">
        <f t="shared" si="21"/>
        <v>9.2505006091766155</v>
      </c>
      <c r="N104" s="98">
        <f t="shared" si="29"/>
        <v>1.7671458676442586</v>
      </c>
      <c r="O104" s="100">
        <f t="shared" si="23"/>
        <v>0</v>
      </c>
      <c r="P104" s="104">
        <f t="shared" si="30"/>
        <v>7.3</v>
      </c>
      <c r="Q104" s="102">
        <f t="shared" si="36"/>
        <v>0</v>
      </c>
      <c r="R104" s="106">
        <f>K104-U104</f>
        <v>1400</v>
      </c>
      <c r="S104" s="106">
        <f>IF(K104-H103&lt;0,0,K104-H103)</f>
        <v>685.92995074255316</v>
      </c>
      <c r="T104" s="106">
        <f t="shared" si="24"/>
        <v>100</v>
      </c>
      <c r="U104" s="107">
        <f>IF(S104&gt;0,0,IF(U103+(F104-AL104/$C$23)*$C$22/($C$21+$C$22)&gt;$C$8,$C$8,IF(V104=$C$8,U103+(F104-AL104/$C$23)*$C$22/$C$21,U103+(F104-AL104/$C$23)*$C$22/($C$21+$C$22))))</f>
        <v>0</v>
      </c>
      <c r="V104" s="107">
        <f>IF(S104=0,IF(V103+(F104-AL104/$C$23)*$C$22/($C$21+$C$22)&gt;$C$8,$C$8,V103+(F104-AL104/$C$23)*$C$22/($C$21+$C$22)),E104)</f>
        <v>541.29920660221819</v>
      </c>
      <c r="W104" s="203">
        <f>IF(S104&gt;0,0,IF(W103+AL104/$C$23&gt;$F$23,$F$23,W103+AL104/$C$23))</f>
        <v>0</v>
      </c>
      <c r="X104" s="105">
        <f>IF(R104=0,"-",IF(U104=0,FORECAST($C$8,Инклинометрия!$B$2:$B$152,Инклинометрия!$A$2:$A$152),FORECAST(R104,Инклинометрия!$B$2:$B$152,Инклинометрия!$A$2:$A$152)))</f>
        <v>1330</v>
      </c>
      <c r="Y104" s="105">
        <f>IF(R104=0,"-",IF(U104=0,FORECAST($C$8-R104,Инклинометрия!$B$2:$B$152,Инклинометрия!$A$2:$A$152),0))</f>
        <v>0</v>
      </c>
      <c r="Z104" s="105">
        <f>IF(S104=0,"-",FORECAST($C$8,Инклинометрия!$B$2:$B$152,Инклинометрия!$A$2:$A$152))</f>
        <v>1330</v>
      </c>
      <c r="AA104" s="105">
        <f>IF(S104=0,"-",FORECAST($C$8-S104,Инклинометрия!$B$2:$B$152,Инклинометрия!$A$2:$A$152))</f>
        <v>678.36654679457445</v>
      </c>
      <c r="AB104" s="105">
        <f>IF(T104=0,"-",FORECAST($C$6,Инклинометрия!$B$2:$B$152,Инклинометрия!$A$2:$A$152))</f>
        <v>1425</v>
      </c>
      <c r="AC104" s="105">
        <f>IF(R104=0,FORECAST($C$6-T104,Инклинометрия!$B$2:$B$152,Инклинометрия!$A$2:$A$152),FORECAST($C$8,Инклинометрия!$B$2:$B$152,Инклинометрия!$A$2:$A$152))</f>
        <v>1330</v>
      </c>
      <c r="AD104" s="107" t="str">
        <f>IF(U104=0,"-",FORECAST($C$8,Инклинометрия!$B$2:$B$152,Инклинометрия!$A$2:$A$152))</f>
        <v>-</v>
      </c>
      <c r="AE104" s="107" t="str">
        <f>IF(U104=0,"-",FORECAST($C$8-U104,Инклинометрия!$B$2:$B$152,Инклинометрия!$A$2:$A$152))</f>
        <v>-</v>
      </c>
      <c r="AF104" s="107">
        <f>FORECAST($C$8-S104,Инклинометрия!$B$2:$B$152,Инклинометрия!$A$2:$A$152)</f>
        <v>678.36654679457445</v>
      </c>
      <c r="AG104" s="107">
        <f>FORECAST($C$8-(S104+V104),Инклинометрия!$B$2:$B$152,Инклинометрия!$A$2:$A$152)</f>
        <v>164.13230052246709</v>
      </c>
      <c r="AH104" s="107" t="str">
        <f>IF(W104=0,"-",FORECAST($C$8+W104,Инклинометрия!$B$2:$B$152,Инклинометрия!$A$2:$A$152))</f>
        <v>-</v>
      </c>
      <c r="AI104" s="107" t="str">
        <f>IF(W104=0,"-",FORECAST($C$8,Инклинометрия!$B$2:$B$152,Инклинометрия!$A$2:$A$152))</f>
        <v>-</v>
      </c>
      <c r="AK104" s="122">
        <f>2*PI()*$C$5*(AT103-AT102)/(LN(AN103/$I$9)*$I$8/$I$7+LN($I$10/AN103)*$I$8/$I$7)</f>
        <v>-1.14498845733272E-8</v>
      </c>
      <c r="AL104" s="208">
        <f>AK104*(B104-B103)</f>
        <v>-1.1449884573327199E-7</v>
      </c>
      <c r="AM104" s="23">
        <f t="shared" si="18"/>
        <v>1.4181347036086424E-2</v>
      </c>
      <c r="AN104" s="26">
        <f>AN103+AK104*(B104-B103)/(2*PI()*$C$5*AN103*$I$11)</f>
        <v>0.11073102491871334</v>
      </c>
      <c r="AO104" s="87">
        <f t="shared" si="31"/>
        <v>149888.92196128346</v>
      </c>
      <c r="AP104" s="87">
        <f>IF(R104+U104&lt;$C$8,0,32*$G$13/$C$12^2*($I$8*R104+$I$6*U104)+32*$G$14/($C$14^2-$C$13^2)*($I$8*S104+$I$6*V104))</f>
        <v>48563.921961283449</v>
      </c>
      <c r="AQ104" s="66">
        <f>R104*$C$11*$C$9+U104*$C$11*$C$10</f>
        <v>10987200</v>
      </c>
      <c r="AR104" s="66">
        <f>S104*$C$11*$C$9+V104*$C$11*$C$10</f>
        <v>11065033.635369062</v>
      </c>
      <c r="AS104" s="87">
        <f>$C$11*(T104*$C$9+W104*$C$10)</f>
        <v>784800</v>
      </c>
      <c r="AT104" s="45">
        <f t="shared" si="25"/>
        <v>11999722.557330346</v>
      </c>
      <c r="AU104" s="75"/>
    </row>
    <row r="105" spans="2:47" ht="15" thickBot="1" x14ac:dyDescent="0.35">
      <c r="B105" s="41">
        <f t="shared" si="32"/>
        <v>740</v>
      </c>
      <c r="C105" s="8">
        <f t="shared" si="33"/>
        <v>7.4</v>
      </c>
      <c r="D105" s="73">
        <f t="shared" si="19"/>
        <v>9.8975000000000009</v>
      </c>
      <c r="E105" s="29">
        <f t="shared" si="22"/>
        <v>548.71426422690615</v>
      </c>
      <c r="F105" s="29">
        <f t="shared" si="26"/>
        <v>7.4150576246879609</v>
      </c>
      <c r="G105" s="29">
        <f t="shared" si="34"/>
        <v>9.9176395730201481</v>
      </c>
      <c r="H105" s="17">
        <f t="shared" si="35"/>
        <v>733.90532840348692</v>
      </c>
      <c r="I105" s="29">
        <f t="shared" si="27"/>
        <v>2.2250485660981263</v>
      </c>
      <c r="J105" s="29">
        <f t="shared" si="28"/>
        <v>13.949340071223991</v>
      </c>
      <c r="K105" s="32">
        <f>IF((D104+L104+M104-AL104)/($C$21+$C$22)&gt;$C$8,$C$8,(D104+L104+M104-AL104)/($C$21+$C$22))</f>
        <v>1400</v>
      </c>
      <c r="L105" s="97">
        <f t="shared" si="20"/>
        <v>4.2266987561397071</v>
      </c>
      <c r="M105" s="96">
        <f t="shared" si="21"/>
        <v>9.1167506091766164</v>
      </c>
      <c r="N105" s="98">
        <f t="shared" si="29"/>
        <v>1.7671458676442586</v>
      </c>
      <c r="O105" s="100">
        <f t="shared" si="23"/>
        <v>0</v>
      </c>
      <c r="P105" s="104">
        <f t="shared" si="30"/>
        <v>7.4</v>
      </c>
      <c r="Q105" s="102">
        <f t="shared" si="36"/>
        <v>0</v>
      </c>
      <c r="R105" s="106">
        <f>K105-U105</f>
        <v>1400</v>
      </c>
      <c r="S105" s="106">
        <f>IF(K105-H104&lt;0,0,K105-H104)</f>
        <v>676.01231116953318</v>
      </c>
      <c r="T105" s="106">
        <f t="shared" si="24"/>
        <v>100</v>
      </c>
      <c r="U105" s="107">
        <f>IF(S105&gt;0,0,IF(U104+(F105-AL105/$C$23)*$C$22/($C$21+$C$22)&gt;$C$8,$C$8,IF(V105=$C$8,U104+(F105-AL105/$C$23)*$C$22/$C$21,U104+(F105-AL105/$C$23)*$C$22/($C$21+$C$22))))</f>
        <v>0</v>
      </c>
      <c r="V105" s="107">
        <f>IF(S105=0,IF(V104+(F105-AL105/$C$23)*$C$22/($C$21+$C$22)&gt;$C$8,$C$8,V104+(F105-AL105/$C$23)*$C$22/($C$21+$C$22)),E105)</f>
        <v>548.71426422690615</v>
      </c>
      <c r="W105" s="203">
        <f>IF(S105&gt;0,0,IF(W104+AL105/$C$23&gt;$F$23,$F$23,W104+AL105/$C$23))</f>
        <v>0</v>
      </c>
      <c r="X105" s="105">
        <f>IF(R105=0,"-",IF(U105=0,FORECAST($C$8,Инклинометрия!$B$2:$B$152,Инклинометрия!$A$2:$A$152),FORECAST(R105,Инклинометрия!$B$2:$B$152,Инклинометрия!$A$2:$A$152)))</f>
        <v>1330</v>
      </c>
      <c r="Y105" s="105">
        <f>IF(R105=0,"-",IF(U105=0,FORECAST($C$8-R105,Инклинометрия!$B$2:$B$152,Инклинометрия!$A$2:$A$152),0))</f>
        <v>0</v>
      </c>
      <c r="Z105" s="105">
        <f>IF(S105=0,"-",FORECAST($C$8,Инклинометрия!$B$2:$B$152,Инклинометрия!$A$2:$A$152))</f>
        <v>1330</v>
      </c>
      <c r="AA105" s="105">
        <f>IF(S105=0,"-",FORECAST($C$8-S105,Инклинометрия!$B$2:$B$152,Инклинометрия!$A$2:$A$152))</f>
        <v>687.7883043889434</v>
      </c>
      <c r="AB105" s="105">
        <f>IF(T105=0,"-",FORECAST($C$6,Инклинометрия!$B$2:$B$152,Инклинометрия!$A$2:$A$152))</f>
        <v>1425</v>
      </c>
      <c r="AC105" s="105">
        <f>IF(R105=0,FORECAST($C$6-T105,Инклинометрия!$B$2:$B$152,Инклинометрия!$A$2:$A$152),FORECAST($C$8,Инклинометрия!$B$2:$B$152,Инклинометрия!$A$2:$A$152))</f>
        <v>1330</v>
      </c>
      <c r="AD105" s="107" t="str">
        <f>IF(U105=0,"-",FORECAST($C$8,Инклинометрия!$B$2:$B$152,Инклинометрия!$A$2:$A$152))</f>
        <v>-</v>
      </c>
      <c r="AE105" s="107" t="str">
        <f>IF(U105=0,"-",FORECAST($C$8-U105,Инклинометрия!$B$2:$B$152,Инклинометрия!$A$2:$A$152))</f>
        <v>-</v>
      </c>
      <c r="AF105" s="107">
        <f>FORECAST($C$8-S105,Инклинометрия!$B$2:$B$152,Инклинометрия!$A$2:$A$152)</f>
        <v>687.7883043889434</v>
      </c>
      <c r="AG105" s="107">
        <f>FORECAST($C$8-(S105+V105),Инклинометрия!$B$2:$B$152,Инклинометрия!$A$2:$A$152)</f>
        <v>166.50975337338264</v>
      </c>
      <c r="AH105" s="107" t="str">
        <f>IF(W105=0,"-",FORECAST($C$8+W105,Инклинометрия!$B$2:$B$152,Инклинометрия!$A$2:$A$152))</f>
        <v>-</v>
      </c>
      <c r="AI105" s="107" t="str">
        <f>IF(W105=0,"-",FORECAST($C$8,Инклинометрия!$B$2:$B$152,Инклинометрия!$A$2:$A$152))</f>
        <v>-</v>
      </c>
      <c r="AK105" s="122">
        <f>2*PI()*$C$5*(AT104-AT103)/(LN(AN104/$I$9)*$I$8/$I$7+LN($I$10/AN104)*$I$8/$I$7)</f>
        <v>-1.14498845733272E-8</v>
      </c>
      <c r="AL105" s="208">
        <f>AK105*(B105-B104)</f>
        <v>-1.1449884573327199E-7</v>
      </c>
      <c r="AM105" s="23">
        <f t="shared" ref="AM105:AM168" si="37">AL105+AM104</f>
        <v>1.4181232537240691E-2</v>
      </c>
      <c r="AN105" s="26">
        <f>AN104+AK105*(B105-B104)/(2*PI()*$C$5*AN104*$I$11)</f>
        <v>0.11073094263347626</v>
      </c>
      <c r="AO105" s="87">
        <f t="shared" si="31"/>
        <v>149874.66415742444</v>
      </c>
      <c r="AP105" s="87">
        <f>IF(R105+U105&lt;$C$8,0,32*$G$13/$C$12^2*($I$8*R105+$I$6*U105)+32*$G$14/($C$14^2-$C$13^2)*($I$8*S105+$I$6*V105))</f>
        <v>48549.664157424442</v>
      </c>
      <c r="AQ105" s="66">
        <f>R105*$C$11*$C$9+U105*$C$11*$C$10</f>
        <v>10987200</v>
      </c>
      <c r="AR105" s="66">
        <f>S105*$C$11*$C$9+V105*$C$11*$C$10</f>
        <v>11065033.635369062</v>
      </c>
      <c r="AS105" s="87">
        <f>$C$11*(T105*$C$9+W105*$C$10)</f>
        <v>784800</v>
      </c>
      <c r="AT105" s="45">
        <f t="shared" si="25"/>
        <v>11999708.299526487</v>
      </c>
      <c r="AU105" s="75"/>
    </row>
    <row r="106" spans="2:47" ht="15" thickBot="1" x14ac:dyDescent="0.35">
      <c r="B106" s="41">
        <f t="shared" si="32"/>
        <v>750</v>
      </c>
      <c r="C106" s="8">
        <f t="shared" si="33"/>
        <v>7.5</v>
      </c>
      <c r="D106" s="73">
        <f t="shared" si="19"/>
        <v>10.03125</v>
      </c>
      <c r="E106" s="29">
        <f t="shared" si="22"/>
        <v>556.12932185159411</v>
      </c>
      <c r="F106" s="29">
        <f t="shared" si="26"/>
        <v>7.4150576246879609</v>
      </c>
      <c r="G106" s="29">
        <f t="shared" si="34"/>
        <v>9.9176395730201481</v>
      </c>
      <c r="H106" s="17">
        <f t="shared" si="35"/>
        <v>743.82296797650702</v>
      </c>
      <c r="I106" s="29">
        <f t="shared" si="27"/>
        <v>2.2250485660981263</v>
      </c>
      <c r="J106" s="29">
        <f t="shared" si="28"/>
        <v>13.949340071223991</v>
      </c>
      <c r="K106" s="32">
        <f>IF((D105+L105+M105-AL105)/($C$21+$C$22)&gt;$C$8,$C$8,(D105+L105+M105-AL105)/($C$21+$C$22))</f>
        <v>1400</v>
      </c>
      <c r="L106" s="97">
        <f t="shared" si="20"/>
        <v>4.2266987561397071</v>
      </c>
      <c r="M106" s="96">
        <f t="shared" si="21"/>
        <v>8.9830006091766172</v>
      </c>
      <c r="N106" s="98">
        <f t="shared" si="29"/>
        <v>1.7671458676442586</v>
      </c>
      <c r="O106" s="100">
        <f t="shared" si="23"/>
        <v>0</v>
      </c>
      <c r="P106" s="104">
        <f t="shared" si="30"/>
        <v>7.5000000000000009</v>
      </c>
      <c r="Q106" s="102">
        <f t="shared" si="36"/>
        <v>0</v>
      </c>
      <c r="R106" s="106">
        <f>K106-U106</f>
        <v>1400</v>
      </c>
      <c r="S106" s="106">
        <f>IF(K106-H105&lt;0,0,K106-H105)</f>
        <v>666.09467159651308</v>
      </c>
      <c r="T106" s="106">
        <f t="shared" si="24"/>
        <v>100</v>
      </c>
      <c r="U106" s="107">
        <f>IF(S106&gt;0,0,IF(U105+(F106-AL106/$C$23)*$C$22/($C$21+$C$22)&gt;$C$8,$C$8,IF(V106=$C$8,U105+(F106-AL106/$C$23)*$C$22/$C$21,U105+(F106-AL106/$C$23)*$C$22/($C$21+$C$22))))</f>
        <v>0</v>
      </c>
      <c r="V106" s="107">
        <f>IF(S106=0,IF(V105+(F106-AL106/$C$23)*$C$22/($C$21+$C$22)&gt;$C$8,$C$8,V105+(F106-AL106/$C$23)*$C$22/($C$21+$C$22)),E106)</f>
        <v>556.12932185159411</v>
      </c>
      <c r="W106" s="203">
        <f>IF(S106&gt;0,0,IF(W105+AL106/$C$23&gt;$F$23,$F$23,W105+AL106/$C$23))</f>
        <v>0</v>
      </c>
      <c r="X106" s="105">
        <f>IF(R106=0,"-",IF(U106=0,FORECAST($C$8,Инклинометрия!$B$2:$B$152,Инклинометрия!$A$2:$A$152),FORECAST(R106,Инклинометрия!$B$2:$B$152,Инклинометрия!$A$2:$A$152)))</f>
        <v>1330</v>
      </c>
      <c r="Y106" s="105">
        <f>IF(R106=0,"-",IF(U106=0,FORECAST($C$8-R106,Инклинометрия!$B$2:$B$152,Инклинометрия!$A$2:$A$152),0))</f>
        <v>0</v>
      </c>
      <c r="Z106" s="105">
        <f>IF(S106=0,"-",FORECAST($C$8,Инклинометрия!$B$2:$B$152,Инклинометрия!$A$2:$A$152))</f>
        <v>1330</v>
      </c>
      <c r="AA106" s="105">
        <f>IF(S106=0,"-",FORECAST($C$8-S106,Инклинометрия!$B$2:$B$152,Инклинометрия!$A$2:$A$152))</f>
        <v>697.21006198331258</v>
      </c>
      <c r="AB106" s="105">
        <f>IF(T106=0,"-",FORECAST($C$6,Инклинометрия!$B$2:$B$152,Инклинометрия!$A$2:$A$152))</f>
        <v>1425</v>
      </c>
      <c r="AC106" s="105">
        <f>IF(R106=0,FORECAST($C$6-T106,Инклинометрия!$B$2:$B$152,Инклинометрия!$A$2:$A$152),FORECAST($C$8,Инклинометрия!$B$2:$B$152,Инклинометрия!$A$2:$A$152))</f>
        <v>1330</v>
      </c>
      <c r="AD106" s="107" t="str">
        <f>IF(U106=0,"-",FORECAST($C$8,Инклинометрия!$B$2:$B$152,Инклинометрия!$A$2:$A$152))</f>
        <v>-</v>
      </c>
      <c r="AE106" s="107" t="str">
        <f>IF(U106=0,"-",FORECAST($C$8-U106,Инклинометрия!$B$2:$B$152,Инклинометрия!$A$2:$A$152))</f>
        <v>-</v>
      </c>
      <c r="AF106" s="107">
        <f>FORECAST($C$8-S106,Инклинометрия!$B$2:$B$152,Инклинометрия!$A$2:$A$152)</f>
        <v>697.21006198331258</v>
      </c>
      <c r="AG106" s="107">
        <f>FORECAST($C$8-(S106+V106),Инклинометрия!$B$2:$B$152,Инклинометрия!$A$2:$A$152)</f>
        <v>168.88720622429815</v>
      </c>
      <c r="AH106" s="107" t="str">
        <f>IF(W106=0,"-",FORECAST($C$8+W106,Инклинометрия!$B$2:$B$152,Инклинометрия!$A$2:$A$152))</f>
        <v>-</v>
      </c>
      <c r="AI106" s="107" t="str">
        <f>IF(W106=0,"-",FORECAST($C$8,Инклинометрия!$B$2:$B$152,Инклинометрия!$A$2:$A$152))</f>
        <v>-</v>
      </c>
      <c r="AK106" s="122">
        <f>2*PI()*$C$5*(AT105-AT104)/(LN(AN105/$I$9)*$I$8/$I$7+LN($I$10/AN105)*$I$8/$I$7)</f>
        <v>-1.1449884573327202E-8</v>
      </c>
      <c r="AL106" s="208">
        <f>AK106*(B106-B105)</f>
        <v>-1.1449884573327202E-7</v>
      </c>
      <c r="AM106" s="23">
        <f t="shared" si="37"/>
        <v>1.4181118038394959E-2</v>
      </c>
      <c r="AN106" s="26">
        <f>AN105+AK106*(B106-B105)/(2*PI()*$C$5*AN105*$I$11)</f>
        <v>0.11073086034817803</v>
      </c>
      <c r="AO106" s="87">
        <f t="shared" si="31"/>
        <v>149860.40635356543</v>
      </c>
      <c r="AP106" s="87">
        <f>IF(R106+U106&lt;$C$8,0,32*$G$13/$C$12^2*($I$8*R106+$I$6*U106)+32*$G$14/($C$14^2-$C$13^2)*($I$8*S106+$I$6*V106))</f>
        <v>48535.406353565428</v>
      </c>
      <c r="AQ106" s="66">
        <f>R106*$C$11*$C$9+U106*$C$11*$C$10</f>
        <v>10987200</v>
      </c>
      <c r="AR106" s="66">
        <f>S106*$C$11*$C$9+V106*$C$11*$C$10</f>
        <v>11065033.635369062</v>
      </c>
      <c r="AS106" s="87">
        <f>$C$11*(T106*$C$9+W106*$C$10)</f>
        <v>784800</v>
      </c>
      <c r="AT106" s="45">
        <f t="shared" si="25"/>
        <v>11999694.041722627</v>
      </c>
      <c r="AU106" s="75"/>
    </row>
    <row r="107" spans="2:47" ht="15" thickBot="1" x14ac:dyDescent="0.35">
      <c r="B107" s="41">
        <f t="shared" si="32"/>
        <v>760</v>
      </c>
      <c r="C107" s="8">
        <f t="shared" si="33"/>
        <v>7.6000000000000005</v>
      </c>
      <c r="D107" s="73">
        <f t="shared" si="19"/>
        <v>10.165000000000001</v>
      </c>
      <c r="E107" s="29">
        <f t="shared" si="22"/>
        <v>563.54437947628207</v>
      </c>
      <c r="F107" s="29">
        <f t="shared" si="26"/>
        <v>7.4150576246879609</v>
      </c>
      <c r="G107" s="29">
        <f t="shared" si="34"/>
        <v>9.9176395730201481</v>
      </c>
      <c r="H107" s="17">
        <f t="shared" si="35"/>
        <v>753.74060754952711</v>
      </c>
      <c r="I107" s="29">
        <f t="shared" si="27"/>
        <v>2.2250485660981263</v>
      </c>
      <c r="J107" s="29">
        <f t="shared" si="28"/>
        <v>13.949340071223991</v>
      </c>
      <c r="K107" s="32">
        <f>IF((D106+L106+M106-AL106)/($C$21+$C$22)&gt;$C$8,$C$8,(D106+L106+M106-AL106)/($C$21+$C$22))</f>
        <v>1400</v>
      </c>
      <c r="L107" s="97">
        <f t="shared" si="20"/>
        <v>4.2266987561397071</v>
      </c>
      <c r="M107" s="96">
        <f t="shared" si="21"/>
        <v>8.8492506091766163</v>
      </c>
      <c r="N107" s="98">
        <f t="shared" si="29"/>
        <v>1.7671458676442586</v>
      </c>
      <c r="O107" s="100">
        <f t="shared" si="23"/>
        <v>0</v>
      </c>
      <c r="P107" s="104">
        <f t="shared" si="30"/>
        <v>7.6000000000000014</v>
      </c>
      <c r="Q107" s="102">
        <f t="shared" si="36"/>
        <v>0</v>
      </c>
      <c r="R107" s="106">
        <f>K107-U107</f>
        <v>1400</v>
      </c>
      <c r="S107" s="106">
        <f>IF(K107-H106&lt;0,0,K107-H106)</f>
        <v>656.17703202349298</v>
      </c>
      <c r="T107" s="106">
        <f t="shared" si="24"/>
        <v>100</v>
      </c>
      <c r="U107" s="107">
        <f>IF(S107&gt;0,0,IF(U106+(F107-AL107/$C$23)*$C$22/($C$21+$C$22)&gt;$C$8,$C$8,IF(V107=$C$8,U106+(F107-AL107/$C$23)*$C$22/$C$21,U106+(F107-AL107/$C$23)*$C$22/($C$21+$C$22))))</f>
        <v>0</v>
      </c>
      <c r="V107" s="107">
        <f>IF(S107=0,IF(V106+(F107-AL107/$C$23)*$C$22/($C$21+$C$22)&gt;$C$8,$C$8,V106+(F107-AL107/$C$23)*$C$22/($C$21+$C$22)),E107)</f>
        <v>563.54437947628207</v>
      </c>
      <c r="W107" s="203">
        <f>IF(S107&gt;0,0,IF(W106+AL107/$C$23&gt;$F$23,$F$23,W106+AL107/$C$23))</f>
        <v>0</v>
      </c>
      <c r="X107" s="105">
        <f>IF(R107=0,"-",IF(U107=0,FORECAST($C$8,Инклинометрия!$B$2:$B$152,Инклинометрия!$A$2:$A$152),FORECAST(R107,Инклинометрия!$B$2:$B$152,Инклинометрия!$A$2:$A$152)))</f>
        <v>1330</v>
      </c>
      <c r="Y107" s="105">
        <f>IF(R107=0,"-",IF(U107=0,FORECAST($C$8-R107,Инклинометрия!$B$2:$B$152,Инклинометрия!$A$2:$A$152),0))</f>
        <v>0</v>
      </c>
      <c r="Z107" s="105">
        <f>IF(S107=0,"-",FORECAST($C$8,Инклинометрия!$B$2:$B$152,Инклинометрия!$A$2:$A$152))</f>
        <v>1330</v>
      </c>
      <c r="AA107" s="105">
        <f>IF(S107=0,"-",FORECAST($C$8-S107,Инклинометрия!$B$2:$B$152,Инклинометрия!$A$2:$A$152))</f>
        <v>706.63181957768165</v>
      </c>
      <c r="AB107" s="105">
        <f>IF(T107=0,"-",FORECAST($C$6,Инклинометрия!$B$2:$B$152,Инклинометрия!$A$2:$A$152))</f>
        <v>1425</v>
      </c>
      <c r="AC107" s="105">
        <f>IF(R107=0,FORECAST($C$6-T107,Инклинометрия!$B$2:$B$152,Инклинометрия!$A$2:$A$152),FORECAST($C$8,Инклинометрия!$B$2:$B$152,Инклинометрия!$A$2:$A$152))</f>
        <v>1330</v>
      </c>
      <c r="AD107" s="107" t="str">
        <f>IF(U107=0,"-",FORECAST($C$8,Инклинометрия!$B$2:$B$152,Инклинометрия!$A$2:$A$152))</f>
        <v>-</v>
      </c>
      <c r="AE107" s="107" t="str">
        <f>IF(U107=0,"-",FORECAST($C$8-U107,Инклинометрия!$B$2:$B$152,Инклинометрия!$A$2:$A$152))</f>
        <v>-</v>
      </c>
      <c r="AF107" s="107">
        <f>FORECAST($C$8-S107,Инклинометрия!$B$2:$B$152,Инклинометрия!$A$2:$A$152)</f>
        <v>706.63181957768165</v>
      </c>
      <c r="AG107" s="107">
        <f>FORECAST($C$8-(S107+V107),Инклинометрия!$B$2:$B$152,Инклинометрия!$A$2:$A$152)</f>
        <v>171.2646590752137</v>
      </c>
      <c r="AH107" s="107" t="str">
        <f>IF(W107=0,"-",FORECAST($C$8+W107,Инклинометрия!$B$2:$B$152,Инклинометрия!$A$2:$A$152))</f>
        <v>-</v>
      </c>
      <c r="AI107" s="107" t="str">
        <f>IF(W107=0,"-",FORECAST($C$8,Инклинометрия!$B$2:$B$152,Инклинометрия!$A$2:$A$152))</f>
        <v>-</v>
      </c>
      <c r="AK107" s="122">
        <f>2*PI()*$C$5*(AT106-AT105)/(LN(AN106/$I$9)*$I$8/$I$7+LN($I$10/AN106)*$I$8/$I$7)</f>
        <v>-1.14498845733272E-8</v>
      </c>
      <c r="AL107" s="208">
        <f>AK107*(B107-B106)</f>
        <v>-1.1449884573327199E-7</v>
      </c>
      <c r="AM107" s="23">
        <f t="shared" si="37"/>
        <v>1.4181003539549226E-2</v>
      </c>
      <c r="AN107" s="26">
        <f>AN106+AK107*(B107-B106)/(2*PI()*$C$5*AN106*$I$11)</f>
        <v>0.11073077806281864</v>
      </c>
      <c r="AO107" s="87">
        <f t="shared" si="31"/>
        <v>149846.14854970641</v>
      </c>
      <c r="AP107" s="87">
        <f>IF(R107+U107&lt;$C$8,0,32*$G$13/$C$12^2*($I$8*R107+$I$6*U107)+32*$G$14/($C$14^2-$C$13^2)*($I$8*S107+$I$6*V107))</f>
        <v>48521.14854970642</v>
      </c>
      <c r="AQ107" s="66">
        <f>R107*$C$11*$C$9+U107*$C$11*$C$10</f>
        <v>10987200</v>
      </c>
      <c r="AR107" s="66">
        <f>S107*$C$11*$C$9+V107*$C$11*$C$10</f>
        <v>11065033.635369062</v>
      </c>
      <c r="AS107" s="87">
        <f>$C$11*(T107*$C$9+W107*$C$10)</f>
        <v>784800</v>
      </c>
      <c r="AT107" s="45">
        <f t="shared" si="25"/>
        <v>11999679.783918768</v>
      </c>
      <c r="AU107" s="75"/>
    </row>
    <row r="108" spans="2:47" ht="15" thickBot="1" x14ac:dyDescent="0.35">
      <c r="B108" s="41">
        <f t="shared" si="32"/>
        <v>770</v>
      </c>
      <c r="C108" s="8">
        <f t="shared" si="33"/>
        <v>7.7</v>
      </c>
      <c r="D108" s="73">
        <f t="shared" si="19"/>
        <v>10.29875</v>
      </c>
      <c r="E108" s="29">
        <f t="shared" si="22"/>
        <v>570.95943710096992</v>
      </c>
      <c r="F108" s="29">
        <f t="shared" si="26"/>
        <v>7.4150576246878472</v>
      </c>
      <c r="G108" s="29">
        <f t="shared" si="34"/>
        <v>9.9176395730199953</v>
      </c>
      <c r="H108" s="17">
        <f t="shared" si="35"/>
        <v>763.6582471225471</v>
      </c>
      <c r="I108" s="29">
        <f t="shared" si="27"/>
        <v>2.2250485660981263</v>
      </c>
      <c r="J108" s="29">
        <f t="shared" si="28"/>
        <v>13.949340071223883</v>
      </c>
      <c r="K108" s="32">
        <f>IF((D107+L107+M107-AL107)/($C$21+$C$22)&gt;$C$8,$C$8,(D107+L107+M107-AL107)/($C$21+$C$22))</f>
        <v>1400</v>
      </c>
      <c r="L108" s="97">
        <f t="shared" si="20"/>
        <v>4.2266987561397071</v>
      </c>
      <c r="M108" s="96">
        <f t="shared" si="21"/>
        <v>8.7155006091766172</v>
      </c>
      <c r="N108" s="98">
        <f t="shared" si="29"/>
        <v>1.7671458676442586</v>
      </c>
      <c r="O108" s="100">
        <f t="shared" si="23"/>
        <v>0</v>
      </c>
      <c r="P108" s="104">
        <f t="shared" si="30"/>
        <v>7.7</v>
      </c>
      <c r="Q108" s="102">
        <f t="shared" si="36"/>
        <v>0</v>
      </c>
      <c r="R108" s="106">
        <f>K108-U108</f>
        <v>1400</v>
      </c>
      <c r="S108" s="106">
        <f>IF(K108-H107&lt;0,0,K108-H107)</f>
        <v>646.25939245047289</v>
      </c>
      <c r="T108" s="106">
        <f t="shared" si="24"/>
        <v>100</v>
      </c>
      <c r="U108" s="107">
        <f>IF(S108&gt;0,0,IF(U107+(F108-AL108/$C$23)*$C$22/($C$21+$C$22)&gt;$C$8,$C$8,IF(V108=$C$8,U107+(F108-AL108/$C$23)*$C$22/$C$21,U107+(F108-AL108/$C$23)*$C$22/($C$21+$C$22))))</f>
        <v>0</v>
      </c>
      <c r="V108" s="107">
        <f>IF(S108=0,IF(V107+(F108-AL108/$C$23)*$C$22/($C$21+$C$22)&gt;$C$8,$C$8,V107+(F108-AL108/$C$23)*$C$22/($C$21+$C$22)),E108)</f>
        <v>570.95943710096992</v>
      </c>
      <c r="W108" s="203">
        <f>IF(S108&gt;0,0,IF(W107+AL108/$C$23&gt;$F$23,$F$23,W107+AL108/$C$23))</f>
        <v>0</v>
      </c>
      <c r="X108" s="105">
        <f>IF(R108=0,"-",IF(U108=0,FORECAST($C$8,Инклинометрия!$B$2:$B$152,Инклинометрия!$A$2:$A$152),FORECAST(R108,Инклинометрия!$B$2:$B$152,Инклинометрия!$A$2:$A$152)))</f>
        <v>1330</v>
      </c>
      <c r="Y108" s="105">
        <f>IF(R108=0,"-",IF(U108=0,FORECAST($C$8-R108,Инклинометрия!$B$2:$B$152,Инклинометрия!$A$2:$A$152),0))</f>
        <v>0</v>
      </c>
      <c r="Z108" s="105">
        <f>IF(S108=0,"-",FORECAST($C$8,Инклинометрия!$B$2:$B$152,Инклинометрия!$A$2:$A$152))</f>
        <v>1330</v>
      </c>
      <c r="AA108" s="105">
        <f>IF(S108=0,"-",FORECAST($C$8-S108,Инклинометрия!$B$2:$B$152,Инклинометрия!$A$2:$A$152))</f>
        <v>716.05357717205072</v>
      </c>
      <c r="AB108" s="105">
        <f>IF(T108=0,"-",FORECAST($C$6,Инклинометрия!$B$2:$B$152,Инклинометрия!$A$2:$A$152))</f>
        <v>1425</v>
      </c>
      <c r="AC108" s="105">
        <f>IF(R108=0,FORECAST($C$6-T108,Инклинометрия!$B$2:$B$152,Инклинометрия!$A$2:$A$152),FORECAST($C$8,Инклинометрия!$B$2:$B$152,Инклинометрия!$A$2:$A$152))</f>
        <v>1330</v>
      </c>
      <c r="AD108" s="107" t="str">
        <f>IF(U108=0,"-",FORECAST($C$8,Инклинометрия!$B$2:$B$152,Инклинометрия!$A$2:$A$152))</f>
        <v>-</v>
      </c>
      <c r="AE108" s="107" t="str">
        <f>IF(U108=0,"-",FORECAST($C$8-U108,Инклинометрия!$B$2:$B$152,Инклинометрия!$A$2:$A$152))</f>
        <v>-</v>
      </c>
      <c r="AF108" s="107">
        <f>FORECAST($C$8-S108,Инклинометрия!$B$2:$B$152,Инклинометрия!$A$2:$A$152)</f>
        <v>716.05357717205072</v>
      </c>
      <c r="AG108" s="107">
        <f>FORECAST($C$8-(S108+V108),Инклинометрия!$B$2:$B$152,Инклинометрия!$A$2:$A$152)</f>
        <v>173.64211192612922</v>
      </c>
      <c r="AH108" s="107" t="str">
        <f>IF(W108=0,"-",FORECAST($C$8+W108,Инклинометрия!$B$2:$B$152,Инклинометрия!$A$2:$A$152))</f>
        <v>-</v>
      </c>
      <c r="AI108" s="107" t="str">
        <f>IF(W108=0,"-",FORECAST($C$8,Инклинометрия!$B$2:$B$152,Инклинометрия!$A$2:$A$152))</f>
        <v>-</v>
      </c>
      <c r="AK108" s="122">
        <f>2*PI()*$C$5*(AT107-AT106)/(LN(AN107/$I$9)*$I$8/$I$7+LN($I$10/AN107)*$I$8/$I$7)</f>
        <v>-1.1449884573327202E-8</v>
      </c>
      <c r="AL108" s="208">
        <f>AK108*(B108-B107)</f>
        <v>-1.1449884573327202E-7</v>
      </c>
      <c r="AM108" s="23">
        <f t="shared" si="37"/>
        <v>1.4180889040703493E-2</v>
      </c>
      <c r="AN108" s="26">
        <f>AN107+AK108*(B108-B107)/(2*PI()*$C$5*AN107*$I$11)</f>
        <v>0.11073069577739811</v>
      </c>
      <c r="AO108" s="87">
        <f t="shared" si="31"/>
        <v>149831.8907458474</v>
      </c>
      <c r="AP108" s="87">
        <f>IF(R108+U108&lt;$C$8,0,32*$G$13/$C$12^2*($I$8*R108+$I$6*U108)+32*$G$14/($C$14^2-$C$13^2)*($I$8*S108+$I$6*V108))</f>
        <v>48506.890745847406</v>
      </c>
      <c r="AQ108" s="66">
        <f>R108*$C$11*$C$9+U108*$C$11*$C$10</f>
        <v>10987200</v>
      </c>
      <c r="AR108" s="66">
        <f>S108*$C$11*$C$9+V108*$C$11*$C$10</f>
        <v>11065033.635369062</v>
      </c>
      <c r="AS108" s="87">
        <f>$C$11*(T108*$C$9+W108*$C$10)</f>
        <v>784800</v>
      </c>
      <c r="AT108" s="45">
        <f t="shared" si="25"/>
        <v>11999665.526114909</v>
      </c>
      <c r="AU108" s="75"/>
    </row>
    <row r="109" spans="2:47" ht="15" thickBot="1" x14ac:dyDescent="0.35">
      <c r="B109" s="41">
        <f t="shared" si="32"/>
        <v>780</v>
      </c>
      <c r="C109" s="8">
        <f t="shared" si="33"/>
        <v>7.8</v>
      </c>
      <c r="D109" s="73">
        <f t="shared" si="19"/>
        <v>10.432499999999999</v>
      </c>
      <c r="E109" s="29">
        <f t="shared" si="22"/>
        <v>578.37449472565777</v>
      </c>
      <c r="F109" s="29">
        <f t="shared" si="26"/>
        <v>7.4150576246878472</v>
      </c>
      <c r="G109" s="29">
        <f t="shared" si="34"/>
        <v>9.9176395730199953</v>
      </c>
      <c r="H109" s="17">
        <f t="shared" si="35"/>
        <v>773.57588669556708</v>
      </c>
      <c r="I109" s="29">
        <f t="shared" si="27"/>
        <v>2.2250485660981263</v>
      </c>
      <c r="J109" s="29">
        <f t="shared" si="28"/>
        <v>13.949340071223883</v>
      </c>
      <c r="K109" s="32">
        <f>IF((D108+L108+M108-AL108)/($C$21+$C$22)&gt;$C$8,$C$8,(D108+L108+M108-AL108)/($C$21+$C$22))</f>
        <v>1400</v>
      </c>
      <c r="L109" s="97">
        <f t="shared" si="20"/>
        <v>4.2266987561397071</v>
      </c>
      <c r="M109" s="96">
        <f t="shared" si="21"/>
        <v>8.581750609176618</v>
      </c>
      <c r="N109" s="98">
        <f t="shared" si="29"/>
        <v>1.7671458676442586</v>
      </c>
      <c r="O109" s="100">
        <f t="shared" si="23"/>
        <v>0</v>
      </c>
      <c r="P109" s="104">
        <f t="shared" si="30"/>
        <v>7.7999999999999989</v>
      </c>
      <c r="Q109" s="102">
        <f t="shared" si="36"/>
        <v>0</v>
      </c>
      <c r="R109" s="106">
        <f>K109-U109</f>
        <v>1400</v>
      </c>
      <c r="S109" s="106">
        <f>IF(K109-H108&lt;0,0,K109-H108)</f>
        <v>636.3417528774529</v>
      </c>
      <c r="T109" s="106">
        <f t="shared" si="24"/>
        <v>100</v>
      </c>
      <c r="U109" s="107">
        <f>IF(S109&gt;0,0,IF(U108+(F109-AL109/$C$23)*$C$22/($C$21+$C$22)&gt;$C$8,$C$8,IF(V109=$C$8,U108+(F109-AL109/$C$23)*$C$22/$C$21,U108+(F109-AL109/$C$23)*$C$22/($C$21+$C$22))))</f>
        <v>0</v>
      </c>
      <c r="V109" s="107">
        <f>IF(S109=0,IF(V108+(F109-AL109/$C$23)*$C$22/($C$21+$C$22)&gt;$C$8,$C$8,V108+(F109-AL109/$C$23)*$C$22/($C$21+$C$22)),E109)</f>
        <v>578.37449472565777</v>
      </c>
      <c r="W109" s="203">
        <f>IF(S109&gt;0,0,IF(W108+AL109/$C$23&gt;$F$23,$F$23,W108+AL109/$C$23))</f>
        <v>0</v>
      </c>
      <c r="X109" s="105">
        <f>IF(R109=0,"-",IF(U109=0,FORECAST($C$8,Инклинометрия!$B$2:$B$152,Инклинометрия!$A$2:$A$152),FORECAST(R109,Инклинометрия!$B$2:$B$152,Инклинометрия!$A$2:$A$152)))</f>
        <v>1330</v>
      </c>
      <c r="Y109" s="105">
        <f>IF(R109=0,"-",IF(U109=0,FORECAST($C$8-R109,Инклинометрия!$B$2:$B$152,Инклинометрия!$A$2:$A$152),0))</f>
        <v>0</v>
      </c>
      <c r="Z109" s="105">
        <f>IF(S109=0,"-",FORECAST($C$8,Инклинометрия!$B$2:$B$152,Инклинометрия!$A$2:$A$152))</f>
        <v>1330</v>
      </c>
      <c r="AA109" s="105">
        <f>IF(S109=0,"-",FORECAST($C$8-S109,Инклинометрия!$B$2:$B$152,Инклинометрия!$A$2:$A$152))</f>
        <v>725.47533476641968</v>
      </c>
      <c r="AB109" s="105">
        <f>IF(T109=0,"-",FORECAST($C$6,Инклинометрия!$B$2:$B$152,Инклинометрия!$A$2:$A$152))</f>
        <v>1425</v>
      </c>
      <c r="AC109" s="105">
        <f>IF(R109=0,FORECAST($C$6-T109,Инклинометрия!$B$2:$B$152,Инклинометрия!$A$2:$A$152),FORECAST($C$8,Инклинометрия!$B$2:$B$152,Инклинометрия!$A$2:$A$152))</f>
        <v>1330</v>
      </c>
      <c r="AD109" s="107" t="str">
        <f>IF(U109=0,"-",FORECAST($C$8,Инклинометрия!$B$2:$B$152,Инклинометрия!$A$2:$A$152))</f>
        <v>-</v>
      </c>
      <c r="AE109" s="107" t="str">
        <f>IF(U109=0,"-",FORECAST($C$8-U109,Инклинометрия!$B$2:$B$152,Инклинометрия!$A$2:$A$152))</f>
        <v>-</v>
      </c>
      <c r="AF109" s="107">
        <f>FORECAST($C$8-S109,Инклинометрия!$B$2:$B$152,Инклинометрия!$A$2:$A$152)</f>
        <v>725.47533476641968</v>
      </c>
      <c r="AG109" s="107">
        <f>FORECAST($C$8-(S109+V109),Инклинометрия!$B$2:$B$152,Инклинометрия!$A$2:$A$152)</f>
        <v>176.01956477704474</v>
      </c>
      <c r="AH109" s="107" t="str">
        <f>IF(W109=0,"-",FORECAST($C$8+W109,Инклинометрия!$B$2:$B$152,Инклинометрия!$A$2:$A$152))</f>
        <v>-</v>
      </c>
      <c r="AI109" s="107" t="str">
        <f>IF(W109=0,"-",FORECAST($C$8,Инклинометрия!$B$2:$B$152,Инклинометрия!$A$2:$A$152))</f>
        <v>-</v>
      </c>
      <c r="AK109" s="122">
        <f>2*PI()*$C$5*(AT108-AT107)/(LN(AN108/$I$9)*$I$8/$I$7+LN($I$10/AN108)*$I$8/$I$7)</f>
        <v>-1.14498845733272E-8</v>
      </c>
      <c r="AL109" s="208">
        <f>AK109*(B109-B108)</f>
        <v>-1.1449884573327199E-7</v>
      </c>
      <c r="AM109" s="23">
        <f t="shared" si="37"/>
        <v>1.418077454185776E-2</v>
      </c>
      <c r="AN109" s="26">
        <f>AN108+AK109*(B109-B108)/(2*PI()*$C$5*AN108*$I$11)</f>
        <v>0.11073061349191643</v>
      </c>
      <c r="AO109" s="87">
        <f t="shared" si="31"/>
        <v>149817.63294198841</v>
      </c>
      <c r="AP109" s="87">
        <f>IF(R109+U109&lt;$C$8,0,32*$G$13/$C$12^2*($I$8*R109+$I$6*U109)+32*$G$14/($C$14^2-$C$13^2)*($I$8*S109+$I$6*V109))</f>
        <v>48492.632941988399</v>
      </c>
      <c r="AQ109" s="66">
        <f>R109*$C$11*$C$9+U109*$C$11*$C$10</f>
        <v>10987200</v>
      </c>
      <c r="AR109" s="66">
        <f>S109*$C$11*$C$9+V109*$C$11*$C$10</f>
        <v>11065033.635369062</v>
      </c>
      <c r="AS109" s="87">
        <f>$C$11*(T109*$C$9+W109*$C$10)</f>
        <v>784800</v>
      </c>
      <c r="AT109" s="45">
        <f t="shared" si="25"/>
        <v>11999651.268311052</v>
      </c>
      <c r="AU109" s="75"/>
    </row>
    <row r="110" spans="2:47" ht="15" thickBot="1" x14ac:dyDescent="0.35">
      <c r="B110" s="41">
        <f t="shared" si="32"/>
        <v>790</v>
      </c>
      <c r="C110" s="8">
        <f t="shared" si="33"/>
        <v>7.9</v>
      </c>
      <c r="D110" s="73">
        <f t="shared" si="19"/>
        <v>10.56625</v>
      </c>
      <c r="E110" s="29">
        <f t="shared" si="22"/>
        <v>585.78955235034573</v>
      </c>
      <c r="F110" s="29">
        <f t="shared" si="26"/>
        <v>7.4150576246879609</v>
      </c>
      <c r="G110" s="29">
        <f t="shared" si="34"/>
        <v>9.9176395730201481</v>
      </c>
      <c r="H110" s="17">
        <f t="shared" si="35"/>
        <v>783.49352626858717</v>
      </c>
      <c r="I110" s="29">
        <f t="shared" si="27"/>
        <v>2.2250485660981263</v>
      </c>
      <c r="J110" s="29">
        <f t="shared" si="28"/>
        <v>13.949340071223991</v>
      </c>
      <c r="K110" s="32">
        <f>IF((D109+L109+M109-AL109)/($C$21+$C$22)&gt;$C$8,$C$8,(D109+L109+M109-AL109)/($C$21+$C$22))</f>
        <v>1400</v>
      </c>
      <c r="L110" s="97">
        <f t="shared" si="20"/>
        <v>4.2266987561397071</v>
      </c>
      <c r="M110" s="96">
        <f t="shared" si="21"/>
        <v>8.4480006091766207</v>
      </c>
      <c r="N110" s="98">
        <f t="shared" si="29"/>
        <v>1.7671458676442586</v>
      </c>
      <c r="O110" s="100">
        <f t="shared" si="23"/>
        <v>0</v>
      </c>
      <c r="P110" s="104">
        <f t="shared" si="30"/>
        <v>7.8999999999999995</v>
      </c>
      <c r="Q110" s="102">
        <f t="shared" si="36"/>
        <v>0</v>
      </c>
      <c r="R110" s="106">
        <f>K110-U110</f>
        <v>1400</v>
      </c>
      <c r="S110" s="106">
        <f>IF(K110-H109&lt;0,0,K110-H109)</f>
        <v>626.42411330443292</v>
      </c>
      <c r="T110" s="106">
        <f t="shared" si="24"/>
        <v>100</v>
      </c>
      <c r="U110" s="107">
        <f>IF(S110&gt;0,0,IF(U109+(F110-AL110/$C$23)*$C$22/($C$21+$C$22)&gt;$C$8,$C$8,IF(V110=$C$8,U109+(F110-AL110/$C$23)*$C$22/$C$21,U109+(F110-AL110/$C$23)*$C$22/($C$21+$C$22))))</f>
        <v>0</v>
      </c>
      <c r="V110" s="107">
        <f>IF(S110=0,IF(V109+(F110-AL110/$C$23)*$C$22/($C$21+$C$22)&gt;$C$8,$C$8,V109+(F110-AL110/$C$23)*$C$22/($C$21+$C$22)),E110)</f>
        <v>585.78955235034573</v>
      </c>
      <c r="W110" s="203">
        <f>IF(S110&gt;0,0,IF(W109+AL110/$C$23&gt;$F$23,$F$23,W109+AL110/$C$23))</f>
        <v>0</v>
      </c>
      <c r="X110" s="105">
        <f>IF(R110=0,"-",IF(U110=0,FORECAST($C$8,Инклинометрия!$B$2:$B$152,Инклинометрия!$A$2:$A$152),FORECAST(R110,Инклинометрия!$B$2:$B$152,Инклинометрия!$A$2:$A$152)))</f>
        <v>1330</v>
      </c>
      <c r="Y110" s="105">
        <f>IF(R110=0,"-",IF(U110=0,FORECAST($C$8-R110,Инклинометрия!$B$2:$B$152,Инклинометрия!$A$2:$A$152),0))</f>
        <v>0</v>
      </c>
      <c r="Z110" s="105">
        <f>IF(S110=0,"-",FORECAST($C$8,Инклинометрия!$B$2:$B$152,Инклинометрия!$A$2:$A$152))</f>
        <v>1330</v>
      </c>
      <c r="AA110" s="105">
        <f>IF(S110=0,"-",FORECAST($C$8-S110,Инклинометрия!$B$2:$B$152,Инклинометрия!$A$2:$A$152))</f>
        <v>734.89709236078863</v>
      </c>
      <c r="AB110" s="105">
        <f>IF(T110=0,"-",FORECAST($C$6,Инклинометрия!$B$2:$B$152,Инклинометрия!$A$2:$A$152))</f>
        <v>1425</v>
      </c>
      <c r="AC110" s="105">
        <f>IF(R110=0,FORECAST($C$6-T110,Инклинометрия!$B$2:$B$152,Инклинометрия!$A$2:$A$152),FORECAST($C$8,Инклинометрия!$B$2:$B$152,Инклинометрия!$A$2:$A$152))</f>
        <v>1330</v>
      </c>
      <c r="AD110" s="107" t="str">
        <f>IF(U110=0,"-",FORECAST($C$8,Инклинометрия!$B$2:$B$152,Инклинометрия!$A$2:$A$152))</f>
        <v>-</v>
      </c>
      <c r="AE110" s="107" t="str">
        <f>IF(U110=0,"-",FORECAST($C$8-U110,Инклинометрия!$B$2:$B$152,Инклинометрия!$A$2:$A$152))</f>
        <v>-</v>
      </c>
      <c r="AF110" s="107">
        <f>FORECAST($C$8-S110,Инклинометрия!$B$2:$B$152,Инклинометрия!$A$2:$A$152)</f>
        <v>734.89709236078863</v>
      </c>
      <c r="AG110" s="107">
        <f>FORECAST($C$8-(S110+V110),Инклинометрия!$B$2:$B$152,Инклинометрия!$A$2:$A$152)</f>
        <v>178.39701762796028</v>
      </c>
      <c r="AH110" s="107" t="str">
        <f>IF(W110=0,"-",FORECAST($C$8+W110,Инклинометрия!$B$2:$B$152,Инклинометрия!$A$2:$A$152))</f>
        <v>-</v>
      </c>
      <c r="AI110" s="107" t="str">
        <f>IF(W110=0,"-",FORECAST($C$8,Инклинометрия!$B$2:$B$152,Инклинометрия!$A$2:$A$152))</f>
        <v>-</v>
      </c>
      <c r="AK110" s="122">
        <f>2*PI()*$C$5*(AT109-AT108)/(LN(AN109/$I$9)*$I$8/$I$7+LN($I$10/AN109)*$I$8/$I$7)</f>
        <v>-1.1449884571831385E-8</v>
      </c>
      <c r="AL110" s="208">
        <f>AK110*(B110-B109)</f>
        <v>-1.1449884571831384E-7</v>
      </c>
      <c r="AM110" s="23">
        <f t="shared" si="37"/>
        <v>1.4180660043012041E-2</v>
      </c>
      <c r="AN110" s="26">
        <f>AN109+AK110*(B110-B109)/(2*PI()*$C$5*AN109*$I$11)</f>
        <v>0.11073053120637362</v>
      </c>
      <c r="AO110" s="87">
        <f t="shared" si="31"/>
        <v>149803.3751381294</v>
      </c>
      <c r="AP110" s="87">
        <f>IF(R110+U110&lt;$C$8,0,32*$G$13/$C$12^2*($I$8*R110+$I$6*U110)+32*$G$14/($C$14^2-$C$13^2)*($I$8*S110+$I$6*V110))</f>
        <v>48478.375138129384</v>
      </c>
      <c r="AQ110" s="66">
        <f>R110*$C$11*$C$9+U110*$C$11*$C$10</f>
        <v>10987200</v>
      </c>
      <c r="AR110" s="66">
        <f>S110*$C$11*$C$9+V110*$C$11*$C$10</f>
        <v>11065033.635369064</v>
      </c>
      <c r="AS110" s="87">
        <f>$C$11*(T110*$C$9+W110*$C$10)</f>
        <v>784800</v>
      </c>
      <c r="AT110" s="45">
        <f t="shared" si="25"/>
        <v>11999637.010507194</v>
      </c>
      <c r="AU110" s="75"/>
    </row>
    <row r="111" spans="2:47" ht="15" thickBot="1" x14ac:dyDescent="0.35">
      <c r="B111" s="41">
        <f t="shared" si="32"/>
        <v>800</v>
      </c>
      <c r="C111" s="8">
        <f t="shared" si="33"/>
        <v>8</v>
      </c>
      <c r="D111" s="73">
        <f t="shared" si="19"/>
        <v>10.7</v>
      </c>
      <c r="E111" s="29">
        <f t="shared" si="22"/>
        <v>593.20460997503369</v>
      </c>
      <c r="F111" s="29">
        <f t="shared" si="26"/>
        <v>7.4150576246879609</v>
      </c>
      <c r="G111" s="29">
        <f t="shared" si="34"/>
        <v>9.9176395730201481</v>
      </c>
      <c r="H111" s="17">
        <f t="shared" si="35"/>
        <v>793.41116584160727</v>
      </c>
      <c r="I111" s="29">
        <f t="shared" si="27"/>
        <v>2.2250485660981263</v>
      </c>
      <c r="J111" s="29">
        <f t="shared" si="28"/>
        <v>13.949340071223991</v>
      </c>
      <c r="K111" s="32">
        <f>IF((D110+L110+M110-AL110)/($C$21+$C$22)&gt;$C$8,$C$8,(D110+L110+M110-AL110)/($C$21+$C$22))</f>
        <v>1400</v>
      </c>
      <c r="L111" s="97">
        <f t="shared" si="20"/>
        <v>4.2266987561397071</v>
      </c>
      <c r="M111" s="96">
        <f t="shared" si="21"/>
        <v>8.3142506091766197</v>
      </c>
      <c r="N111" s="98">
        <f t="shared" si="29"/>
        <v>1.7671458676442586</v>
      </c>
      <c r="O111" s="100">
        <f t="shared" si="23"/>
        <v>0</v>
      </c>
      <c r="P111" s="104">
        <f t="shared" si="30"/>
        <v>8</v>
      </c>
      <c r="Q111" s="102">
        <f t="shared" si="36"/>
        <v>0</v>
      </c>
      <c r="R111" s="106">
        <f>K111-U111</f>
        <v>1400</v>
      </c>
      <c r="S111" s="106">
        <f>IF(K111-H110&lt;0,0,K111-H110)</f>
        <v>616.50647373141283</v>
      </c>
      <c r="T111" s="106">
        <f t="shared" si="24"/>
        <v>100</v>
      </c>
      <c r="U111" s="107">
        <f>IF(S111&gt;0,0,IF(U110+(F111-AL111/$C$23)*$C$22/($C$21+$C$22)&gt;$C$8,$C$8,IF(V111=$C$8,U110+(F111-AL111/$C$23)*$C$22/$C$21,U110+(F111-AL111/$C$23)*$C$22/($C$21+$C$22))))</f>
        <v>0</v>
      </c>
      <c r="V111" s="107">
        <f>IF(S111=0,IF(V110+(F111-AL111/$C$23)*$C$22/($C$21+$C$22)&gt;$C$8,$C$8,V110+(F111-AL111/$C$23)*$C$22/($C$21+$C$22)),E111)</f>
        <v>593.20460997503369</v>
      </c>
      <c r="W111" s="203">
        <f>IF(S111&gt;0,0,IF(W110+AL111/$C$23&gt;$F$23,$F$23,W110+AL111/$C$23))</f>
        <v>0</v>
      </c>
      <c r="X111" s="105">
        <f>IF(R111=0,"-",IF(U111=0,FORECAST($C$8,Инклинометрия!$B$2:$B$152,Инклинометрия!$A$2:$A$152),FORECAST(R111,Инклинометрия!$B$2:$B$152,Инклинометрия!$A$2:$A$152)))</f>
        <v>1330</v>
      </c>
      <c r="Y111" s="105">
        <f>IF(R111=0,"-",IF(U111=0,FORECAST($C$8-R111,Инклинометрия!$B$2:$B$152,Инклинометрия!$A$2:$A$152),0))</f>
        <v>0</v>
      </c>
      <c r="Z111" s="105">
        <f>IF(S111=0,"-",FORECAST($C$8,Инклинометрия!$B$2:$B$152,Инклинометрия!$A$2:$A$152))</f>
        <v>1330</v>
      </c>
      <c r="AA111" s="105">
        <f>IF(S111=0,"-",FORECAST($C$8-S111,Инклинометрия!$B$2:$B$152,Инклинометрия!$A$2:$A$152))</f>
        <v>744.31884995515782</v>
      </c>
      <c r="AB111" s="105">
        <f>IF(T111=0,"-",FORECAST($C$6,Инклинометрия!$B$2:$B$152,Инклинометрия!$A$2:$A$152))</f>
        <v>1425</v>
      </c>
      <c r="AC111" s="105">
        <f>IF(R111=0,FORECAST($C$6-T111,Инклинометрия!$B$2:$B$152,Инклинометрия!$A$2:$A$152),FORECAST($C$8,Инклинометрия!$B$2:$B$152,Инклинометрия!$A$2:$A$152))</f>
        <v>1330</v>
      </c>
      <c r="AD111" s="107" t="str">
        <f>IF(U111=0,"-",FORECAST($C$8,Инклинометрия!$B$2:$B$152,Инклинометрия!$A$2:$A$152))</f>
        <v>-</v>
      </c>
      <c r="AE111" s="107" t="str">
        <f>IF(U111=0,"-",FORECAST($C$8-U111,Инклинометрия!$B$2:$B$152,Инклинометрия!$A$2:$A$152))</f>
        <v>-</v>
      </c>
      <c r="AF111" s="107">
        <f>FORECAST($C$8-S111,Инклинометрия!$B$2:$B$152,Инклинометрия!$A$2:$A$152)</f>
        <v>744.31884995515782</v>
      </c>
      <c r="AG111" s="107">
        <f>FORECAST($C$8-(S111+V111),Инклинометрия!$B$2:$B$152,Инклинометрия!$A$2:$A$152)</f>
        <v>180.7744704788758</v>
      </c>
      <c r="AH111" s="107" t="str">
        <f>IF(W111=0,"-",FORECAST($C$8+W111,Инклинометрия!$B$2:$B$152,Инклинометрия!$A$2:$A$152))</f>
        <v>-</v>
      </c>
      <c r="AI111" s="107" t="str">
        <f>IF(W111=0,"-",FORECAST($C$8,Инклинометрия!$B$2:$B$152,Инклинометрия!$A$2:$A$152))</f>
        <v>-</v>
      </c>
      <c r="AK111" s="122">
        <f>2*PI()*$C$5*(AT110-AT109)/(LN(AN110/$I$9)*$I$8/$I$7+LN($I$10/AN110)*$I$8/$I$7)</f>
        <v>-1.1449884571831383E-8</v>
      </c>
      <c r="AL111" s="208">
        <f>AK111*(B111-B110)</f>
        <v>-1.1449884571831383E-7</v>
      </c>
      <c r="AM111" s="23">
        <f t="shared" si="37"/>
        <v>1.4180545544166322E-2</v>
      </c>
      <c r="AN111" s="26">
        <f>AN110+AK111*(B111-B110)/(2*PI()*$C$5*AN110*$I$11)</f>
        <v>0.11073044892076966</v>
      </c>
      <c r="AO111" s="87">
        <f t="shared" si="31"/>
        <v>149789.11733427038</v>
      </c>
      <c r="AP111" s="87">
        <f>IF(R111+U111&lt;$C$8,0,32*$G$13/$C$12^2*($I$8*R111+$I$6*U111)+32*$G$14/($C$14^2-$C$13^2)*($I$8*S111+$I$6*V111))</f>
        <v>48464.117334270377</v>
      </c>
      <c r="AQ111" s="66">
        <f>R111*$C$11*$C$9+U111*$C$11*$C$10</f>
        <v>10987200</v>
      </c>
      <c r="AR111" s="66">
        <f>S111*$C$11*$C$9+V111*$C$11*$C$10</f>
        <v>11065033.635369066</v>
      </c>
      <c r="AS111" s="87">
        <f>$C$11*(T111*$C$9+W111*$C$10)</f>
        <v>784800</v>
      </c>
      <c r="AT111" s="45">
        <f t="shared" si="25"/>
        <v>11999622.752703337</v>
      </c>
      <c r="AU111" s="75"/>
    </row>
    <row r="112" spans="2:47" ht="15" thickBot="1" x14ac:dyDescent="0.35">
      <c r="B112" s="41">
        <f t="shared" si="32"/>
        <v>810</v>
      </c>
      <c r="C112" s="8">
        <f t="shared" si="33"/>
        <v>8.1</v>
      </c>
      <c r="D112" s="73">
        <f t="shared" si="19"/>
        <v>10.83375</v>
      </c>
      <c r="E112" s="29">
        <f t="shared" si="22"/>
        <v>600.61966759972154</v>
      </c>
      <c r="F112" s="29">
        <f t="shared" si="26"/>
        <v>7.4150576246878472</v>
      </c>
      <c r="G112" s="29">
        <f t="shared" si="34"/>
        <v>9.9176395730199953</v>
      </c>
      <c r="H112" s="17">
        <f t="shared" si="35"/>
        <v>803.32880541462725</v>
      </c>
      <c r="I112" s="29">
        <f t="shared" si="27"/>
        <v>2.2250485660981263</v>
      </c>
      <c r="J112" s="29">
        <f t="shared" si="28"/>
        <v>13.949340071223883</v>
      </c>
      <c r="K112" s="32">
        <f>IF((D111+L111+M111-AL111)/($C$21+$C$22)&gt;$C$8,$C$8,(D111+L111+M111-AL111)/($C$21+$C$22))</f>
        <v>1400</v>
      </c>
      <c r="L112" s="97">
        <f t="shared" si="20"/>
        <v>4.2266987561397071</v>
      </c>
      <c r="M112" s="96">
        <f t="shared" si="21"/>
        <v>8.1805006091766206</v>
      </c>
      <c r="N112" s="98">
        <f t="shared" si="29"/>
        <v>1.7671458676442586</v>
      </c>
      <c r="O112" s="100">
        <f t="shared" si="23"/>
        <v>0</v>
      </c>
      <c r="P112" s="104">
        <f t="shared" si="30"/>
        <v>8.1</v>
      </c>
      <c r="Q112" s="102">
        <f t="shared" si="36"/>
        <v>0</v>
      </c>
      <c r="R112" s="106">
        <f>K112-U112</f>
        <v>1400</v>
      </c>
      <c r="S112" s="106">
        <f>IF(K112-H111&lt;0,0,K112-H111)</f>
        <v>606.58883415839273</v>
      </c>
      <c r="T112" s="106">
        <f t="shared" si="24"/>
        <v>100</v>
      </c>
      <c r="U112" s="107">
        <f>IF(S112&gt;0,0,IF(U111+(F112-AL112/$C$23)*$C$22/($C$21+$C$22)&gt;$C$8,$C$8,IF(V112=$C$8,U111+(F112-AL112/$C$23)*$C$22/$C$21,U111+(F112-AL112/$C$23)*$C$22/($C$21+$C$22))))</f>
        <v>0</v>
      </c>
      <c r="V112" s="107">
        <f>IF(S112=0,IF(V111+(F112-AL112/$C$23)*$C$22/($C$21+$C$22)&gt;$C$8,$C$8,V111+(F112-AL112/$C$23)*$C$22/($C$21+$C$22)),E112)</f>
        <v>600.61966759972154</v>
      </c>
      <c r="W112" s="203">
        <f>IF(S112&gt;0,0,IF(W111+AL112/$C$23&gt;$F$23,$F$23,W111+AL112/$C$23))</f>
        <v>0</v>
      </c>
      <c r="X112" s="105">
        <f>IF(R112=0,"-",IF(U112=0,FORECAST($C$8,Инклинометрия!$B$2:$B$152,Инклинометрия!$A$2:$A$152),FORECAST(R112,Инклинометрия!$B$2:$B$152,Инклинометрия!$A$2:$A$152)))</f>
        <v>1330</v>
      </c>
      <c r="Y112" s="105">
        <f>IF(R112=0,"-",IF(U112=0,FORECAST($C$8-R112,Инклинометрия!$B$2:$B$152,Инклинометрия!$A$2:$A$152),0))</f>
        <v>0</v>
      </c>
      <c r="Z112" s="105">
        <f>IF(S112=0,"-",FORECAST($C$8,Инклинометрия!$B$2:$B$152,Инклинометрия!$A$2:$A$152))</f>
        <v>1330</v>
      </c>
      <c r="AA112" s="105">
        <f>IF(S112=0,"-",FORECAST($C$8-S112,Инклинометрия!$B$2:$B$152,Инклинометрия!$A$2:$A$152))</f>
        <v>753.74060754952689</v>
      </c>
      <c r="AB112" s="105">
        <f>IF(T112=0,"-",FORECAST($C$6,Инклинометрия!$B$2:$B$152,Инклинометрия!$A$2:$A$152))</f>
        <v>1425</v>
      </c>
      <c r="AC112" s="105">
        <f>IF(R112=0,FORECAST($C$6-T112,Инклинометрия!$B$2:$B$152,Инклинометрия!$A$2:$A$152),FORECAST($C$8,Инклинометрия!$B$2:$B$152,Инклинометрия!$A$2:$A$152))</f>
        <v>1330</v>
      </c>
      <c r="AD112" s="107" t="str">
        <f>IF(U112=0,"-",FORECAST($C$8,Инклинометрия!$B$2:$B$152,Инклинометрия!$A$2:$A$152))</f>
        <v>-</v>
      </c>
      <c r="AE112" s="107" t="str">
        <f>IF(U112=0,"-",FORECAST($C$8-U112,Инклинометрия!$B$2:$B$152,Инклинометрия!$A$2:$A$152))</f>
        <v>-</v>
      </c>
      <c r="AF112" s="107">
        <f>FORECAST($C$8-S112,Инклинометрия!$B$2:$B$152,Инклинометрия!$A$2:$A$152)</f>
        <v>753.74060754952689</v>
      </c>
      <c r="AG112" s="107">
        <f>FORECAST($C$8-(S112+V112),Инклинометрия!$B$2:$B$152,Инклинометрия!$A$2:$A$152)</f>
        <v>183.15192332979132</v>
      </c>
      <c r="AH112" s="107" t="str">
        <f>IF(W112=0,"-",FORECAST($C$8+W112,Инклинометрия!$B$2:$B$152,Инклинометрия!$A$2:$A$152))</f>
        <v>-</v>
      </c>
      <c r="AI112" s="107" t="str">
        <f>IF(W112=0,"-",FORECAST($C$8,Инклинометрия!$B$2:$B$152,Инклинометрия!$A$2:$A$152))</f>
        <v>-</v>
      </c>
      <c r="AK112" s="122">
        <f>2*PI()*$C$5*(AT111-AT110)/(LN(AN111/$I$9)*$I$8/$I$7+LN($I$10/AN111)*$I$8/$I$7)</f>
        <v>-1.1449884571831383E-8</v>
      </c>
      <c r="AL112" s="208">
        <f>AK112*(B112-B111)</f>
        <v>-1.1449884571831383E-7</v>
      </c>
      <c r="AM112" s="23">
        <f t="shared" si="37"/>
        <v>1.4180431045320603E-2</v>
      </c>
      <c r="AN112" s="26">
        <f>AN111+AK112*(B112-B111)/(2*PI()*$C$5*AN111*$I$11)</f>
        <v>0.11073036663510455</v>
      </c>
      <c r="AO112" s="87">
        <f t="shared" si="31"/>
        <v>149774.85953041137</v>
      </c>
      <c r="AP112" s="87">
        <f>IF(R112+U112&lt;$C$8,0,32*$G$13/$C$12^2*($I$8*R112+$I$6*U112)+32*$G$14/($C$14^2-$C$13^2)*($I$8*S112+$I$6*V112))</f>
        <v>48449.85953041137</v>
      </c>
      <c r="AQ112" s="66">
        <f>R112*$C$11*$C$9+U112*$C$11*$C$10</f>
        <v>10987200</v>
      </c>
      <c r="AR112" s="66">
        <f>S112*$C$11*$C$9+V112*$C$11*$C$10</f>
        <v>11065033.635369064</v>
      </c>
      <c r="AS112" s="87">
        <f>$C$11*(T112*$C$9+W112*$C$10)</f>
        <v>784800</v>
      </c>
      <c r="AT112" s="45">
        <f t="shared" si="25"/>
        <v>11999608.494899476</v>
      </c>
      <c r="AU112" s="75"/>
    </row>
    <row r="113" spans="2:47" ht="15" thickBot="1" x14ac:dyDescent="0.35">
      <c r="B113" s="41">
        <f t="shared" si="32"/>
        <v>820</v>
      </c>
      <c r="C113" s="8">
        <f t="shared" si="33"/>
        <v>8.1999999999999993</v>
      </c>
      <c r="D113" s="73">
        <f t="shared" si="19"/>
        <v>10.967499999999999</v>
      </c>
      <c r="E113" s="29">
        <f t="shared" si="22"/>
        <v>608.0347252244095</v>
      </c>
      <c r="F113" s="29">
        <f t="shared" si="26"/>
        <v>7.4150576246879609</v>
      </c>
      <c r="G113" s="29">
        <f t="shared" si="34"/>
        <v>9.9176395730201481</v>
      </c>
      <c r="H113" s="17">
        <f t="shared" si="35"/>
        <v>813.24644498764735</v>
      </c>
      <c r="I113" s="29">
        <f t="shared" si="27"/>
        <v>2.2250485660981263</v>
      </c>
      <c r="J113" s="29">
        <f t="shared" si="28"/>
        <v>13.949340071223991</v>
      </c>
      <c r="K113" s="32">
        <f>IF((D112+L112+M112-AL112)/($C$21+$C$22)&gt;$C$8,$C$8,(D112+L112+M112-AL112)/($C$21+$C$22))</f>
        <v>1400</v>
      </c>
      <c r="L113" s="97">
        <f t="shared" si="20"/>
        <v>4.2266987561397071</v>
      </c>
      <c r="M113" s="96">
        <f t="shared" si="21"/>
        <v>8.0467506091766214</v>
      </c>
      <c r="N113" s="98">
        <f t="shared" si="29"/>
        <v>1.7671458676442586</v>
      </c>
      <c r="O113" s="100">
        <f t="shared" si="23"/>
        <v>0</v>
      </c>
      <c r="P113" s="104">
        <f t="shared" si="30"/>
        <v>8.1999999999999993</v>
      </c>
      <c r="Q113" s="102">
        <f t="shared" si="36"/>
        <v>0</v>
      </c>
      <c r="R113" s="106">
        <f>K113-U113</f>
        <v>1400</v>
      </c>
      <c r="S113" s="106">
        <f>IF(K113-H112&lt;0,0,K113-H112)</f>
        <v>596.67119458537275</v>
      </c>
      <c r="T113" s="106">
        <f t="shared" si="24"/>
        <v>100</v>
      </c>
      <c r="U113" s="107">
        <f>IF(S113&gt;0,0,IF(U112+(F113-AL113/$C$23)*$C$22/($C$21+$C$22)&gt;$C$8,$C$8,IF(V113=$C$8,U112+(F113-AL113/$C$23)*$C$22/$C$21,U112+(F113-AL113/$C$23)*$C$22/($C$21+$C$22))))</f>
        <v>0</v>
      </c>
      <c r="V113" s="107">
        <f>IF(S113=0,IF(V112+(F113-AL113/$C$23)*$C$22/($C$21+$C$22)&gt;$C$8,$C$8,V112+(F113-AL113/$C$23)*$C$22/($C$21+$C$22)),E113)</f>
        <v>608.0347252244095</v>
      </c>
      <c r="W113" s="203">
        <f>IF(S113&gt;0,0,IF(W112+AL113/$C$23&gt;$F$23,$F$23,W112+AL113/$C$23))</f>
        <v>0</v>
      </c>
      <c r="X113" s="105">
        <f>IF(R113=0,"-",IF(U113=0,FORECAST($C$8,Инклинометрия!$B$2:$B$152,Инклинометрия!$A$2:$A$152),FORECAST(R113,Инклинометрия!$B$2:$B$152,Инклинометрия!$A$2:$A$152)))</f>
        <v>1330</v>
      </c>
      <c r="Y113" s="105">
        <f>IF(R113=0,"-",IF(U113=0,FORECAST($C$8-R113,Инклинометрия!$B$2:$B$152,Инклинометрия!$A$2:$A$152),0))</f>
        <v>0</v>
      </c>
      <c r="Z113" s="105">
        <f>IF(S113=0,"-",FORECAST($C$8,Инклинометрия!$B$2:$B$152,Инклинометрия!$A$2:$A$152))</f>
        <v>1330</v>
      </c>
      <c r="AA113" s="105">
        <f>IF(S113=0,"-",FORECAST($C$8-S113,Инклинометрия!$B$2:$B$152,Инклинометрия!$A$2:$A$152))</f>
        <v>763.16236514389584</v>
      </c>
      <c r="AB113" s="105">
        <f>IF(T113=0,"-",FORECAST($C$6,Инклинометрия!$B$2:$B$152,Инклинометрия!$A$2:$A$152))</f>
        <v>1425</v>
      </c>
      <c r="AC113" s="105">
        <f>IF(R113=0,FORECAST($C$6-T113,Инклинометрия!$B$2:$B$152,Инклинометрия!$A$2:$A$152),FORECAST($C$8,Инклинометрия!$B$2:$B$152,Инклинометрия!$A$2:$A$152))</f>
        <v>1330</v>
      </c>
      <c r="AD113" s="107" t="str">
        <f>IF(U113=0,"-",FORECAST($C$8,Инклинометрия!$B$2:$B$152,Инклинометрия!$A$2:$A$152))</f>
        <v>-</v>
      </c>
      <c r="AE113" s="107" t="str">
        <f>IF(U113=0,"-",FORECAST($C$8-U113,Инклинометрия!$B$2:$B$152,Инклинометрия!$A$2:$A$152))</f>
        <v>-</v>
      </c>
      <c r="AF113" s="107">
        <f>FORECAST($C$8-S113,Инклинометрия!$B$2:$B$152,Инклинометрия!$A$2:$A$152)</f>
        <v>763.16236514389584</v>
      </c>
      <c r="AG113" s="107">
        <f>FORECAST($C$8-(S113+V113),Инклинометрия!$B$2:$B$152,Инклинометрия!$A$2:$A$152)</f>
        <v>185.52937618070686</v>
      </c>
      <c r="AH113" s="107" t="str">
        <f>IF(W113=0,"-",FORECAST($C$8+W113,Инклинометрия!$B$2:$B$152,Инклинометрия!$A$2:$A$152))</f>
        <v>-</v>
      </c>
      <c r="AI113" s="107" t="str">
        <f>IF(W113=0,"-",FORECAST($C$8,Инклинометрия!$B$2:$B$152,Инклинометрия!$A$2:$A$152))</f>
        <v>-</v>
      </c>
      <c r="AK113" s="122">
        <f>2*PI()*$C$5*(AT112-AT111)/(LN(AN112/$I$9)*$I$8/$I$7+LN($I$10/AN112)*$I$8/$I$7)</f>
        <v>-1.1449884574823017E-8</v>
      </c>
      <c r="AL113" s="208">
        <f>AK113*(B113-B112)</f>
        <v>-1.1449884574823017E-7</v>
      </c>
      <c r="AM113" s="23">
        <f t="shared" si="37"/>
        <v>1.4180316546474855E-2</v>
      </c>
      <c r="AN113" s="26">
        <f>AN112+AK113*(B113-B112)/(2*PI()*$C$5*AN112*$I$11)</f>
        <v>0.11073028434937827</v>
      </c>
      <c r="AO113" s="87">
        <f t="shared" si="31"/>
        <v>149760.60172655236</v>
      </c>
      <c r="AP113" s="87">
        <f>IF(R113+U113&lt;$C$8,0,32*$G$13/$C$12^2*($I$8*R113+$I$6*U113)+32*$G$14/($C$14^2-$C$13^2)*($I$8*S113+$I$6*V113))</f>
        <v>48435.601726552355</v>
      </c>
      <c r="AQ113" s="66">
        <f>R113*$C$11*$C$9+U113*$C$11*$C$10</f>
        <v>10987200</v>
      </c>
      <c r="AR113" s="66">
        <f>S113*$C$11*$C$9+V113*$C$11*$C$10</f>
        <v>11065033.635369066</v>
      </c>
      <c r="AS113" s="87">
        <f>$C$11*(T113*$C$9+W113*$C$10)</f>
        <v>784800</v>
      </c>
      <c r="AT113" s="45">
        <f t="shared" si="25"/>
        <v>11999594.237095619</v>
      </c>
      <c r="AU113" s="75"/>
    </row>
    <row r="114" spans="2:47" ht="15" thickBot="1" x14ac:dyDescent="0.35">
      <c r="B114" s="41">
        <f t="shared" si="32"/>
        <v>830</v>
      </c>
      <c r="C114" s="8">
        <f t="shared" si="33"/>
        <v>8.3000000000000007</v>
      </c>
      <c r="D114" s="73">
        <f t="shared" si="19"/>
        <v>11.10125</v>
      </c>
      <c r="E114" s="29">
        <f t="shared" si="22"/>
        <v>615.44978284909746</v>
      </c>
      <c r="F114" s="29">
        <f t="shared" si="26"/>
        <v>7.4150576246879609</v>
      </c>
      <c r="G114" s="29">
        <f t="shared" si="34"/>
        <v>9.9176395730201481</v>
      </c>
      <c r="H114" s="17">
        <f t="shared" si="35"/>
        <v>823.16408456066745</v>
      </c>
      <c r="I114" s="29">
        <f t="shared" si="27"/>
        <v>2.2250485660981263</v>
      </c>
      <c r="J114" s="29">
        <f t="shared" si="28"/>
        <v>13.949340071223991</v>
      </c>
      <c r="K114" s="32">
        <f>IF((D113+L113+M113-AL113)/($C$21+$C$22)&gt;$C$8,$C$8,(D113+L113+M113-AL113)/($C$21+$C$22))</f>
        <v>1400</v>
      </c>
      <c r="L114" s="97">
        <f t="shared" si="20"/>
        <v>4.2266987561397071</v>
      </c>
      <c r="M114" s="96">
        <f t="shared" si="21"/>
        <v>7.9130006091766214</v>
      </c>
      <c r="N114" s="98">
        <f t="shared" si="29"/>
        <v>1.7671458676442586</v>
      </c>
      <c r="O114" s="100">
        <f t="shared" si="23"/>
        <v>0</v>
      </c>
      <c r="P114" s="104">
        <f t="shared" si="30"/>
        <v>8.3000000000000007</v>
      </c>
      <c r="Q114" s="102">
        <f t="shared" si="36"/>
        <v>0</v>
      </c>
      <c r="R114" s="106">
        <f>K114-U114</f>
        <v>1400</v>
      </c>
      <c r="S114" s="106">
        <f>IF(K114-H113&lt;0,0,K114-H113)</f>
        <v>586.75355501235265</v>
      </c>
      <c r="T114" s="106">
        <f t="shared" si="24"/>
        <v>100</v>
      </c>
      <c r="U114" s="107">
        <f>IF(S114&gt;0,0,IF(U113+(F114-AL114/$C$23)*$C$22/($C$21+$C$22)&gt;$C$8,$C$8,IF(V114=$C$8,U113+(F114-AL114/$C$23)*$C$22/$C$21,U113+(F114-AL114/$C$23)*$C$22/($C$21+$C$22))))</f>
        <v>0</v>
      </c>
      <c r="V114" s="107">
        <f>IF(S114=0,IF(V113+(F114-AL114/$C$23)*$C$22/($C$21+$C$22)&gt;$C$8,$C$8,V113+(F114-AL114/$C$23)*$C$22/($C$21+$C$22)),E114)</f>
        <v>615.44978284909746</v>
      </c>
      <c r="W114" s="203">
        <f>IF(S114&gt;0,0,IF(W113+AL114/$C$23&gt;$F$23,$F$23,W113+AL114/$C$23))</f>
        <v>0</v>
      </c>
      <c r="X114" s="105">
        <f>IF(R114=0,"-",IF(U114=0,FORECAST($C$8,Инклинометрия!$B$2:$B$152,Инклинометрия!$A$2:$A$152),FORECAST(R114,Инклинометрия!$B$2:$B$152,Инклинометрия!$A$2:$A$152)))</f>
        <v>1330</v>
      </c>
      <c r="Y114" s="105">
        <f>IF(R114=0,"-",IF(U114=0,FORECAST($C$8-R114,Инклинометрия!$B$2:$B$152,Инклинометрия!$A$2:$A$152),0))</f>
        <v>0</v>
      </c>
      <c r="Z114" s="105">
        <f>IF(S114=0,"-",FORECAST($C$8,Инклинометрия!$B$2:$B$152,Инклинометрия!$A$2:$A$152))</f>
        <v>1330</v>
      </c>
      <c r="AA114" s="105">
        <f>IF(S114=0,"-",FORECAST($C$8-S114,Инклинометрия!$B$2:$B$152,Инклинометрия!$A$2:$A$152))</f>
        <v>772.58412273826491</v>
      </c>
      <c r="AB114" s="105">
        <f>IF(T114=0,"-",FORECAST($C$6,Инклинометрия!$B$2:$B$152,Инклинометрия!$A$2:$A$152))</f>
        <v>1425</v>
      </c>
      <c r="AC114" s="105">
        <f>IF(R114=0,FORECAST($C$6-T114,Инклинометрия!$B$2:$B$152,Инклинометрия!$A$2:$A$152),FORECAST($C$8,Инклинометрия!$B$2:$B$152,Инклинометрия!$A$2:$A$152))</f>
        <v>1330</v>
      </c>
      <c r="AD114" s="107" t="str">
        <f>IF(U114=0,"-",FORECAST($C$8,Инклинометрия!$B$2:$B$152,Инклинометрия!$A$2:$A$152))</f>
        <v>-</v>
      </c>
      <c r="AE114" s="107" t="str">
        <f>IF(U114=0,"-",FORECAST($C$8-U114,Инклинометрия!$B$2:$B$152,Инклинометрия!$A$2:$A$152))</f>
        <v>-</v>
      </c>
      <c r="AF114" s="107">
        <f>FORECAST($C$8-S114,Инклинометрия!$B$2:$B$152,Инклинометрия!$A$2:$A$152)</f>
        <v>772.58412273826491</v>
      </c>
      <c r="AG114" s="107">
        <f>FORECAST($C$8-(S114+V114),Инклинометрия!$B$2:$B$152,Инклинометрия!$A$2:$A$152)</f>
        <v>187.90682903162238</v>
      </c>
      <c r="AH114" s="107" t="str">
        <f>IF(W114=0,"-",FORECAST($C$8+W114,Инклинометрия!$B$2:$B$152,Инклинометрия!$A$2:$A$152))</f>
        <v>-</v>
      </c>
      <c r="AI114" s="107" t="str">
        <f>IF(W114=0,"-",FORECAST($C$8,Инклинометрия!$B$2:$B$152,Инклинометрия!$A$2:$A$152))</f>
        <v>-</v>
      </c>
      <c r="AK114" s="122">
        <f>2*PI()*$C$5*(AT113-AT112)/(LN(AN113/$I$9)*$I$8/$I$7+LN($I$10/AN113)*$I$8/$I$7)</f>
        <v>-1.1449884571831385E-8</v>
      </c>
      <c r="AL114" s="208">
        <f>AK114*(B114-B113)</f>
        <v>-1.1449884571831384E-7</v>
      </c>
      <c r="AM114" s="23">
        <f t="shared" si="37"/>
        <v>1.4180202047629136E-2</v>
      </c>
      <c r="AN114" s="26">
        <f>AN113+AK114*(B114-B113)/(2*PI()*$C$5*AN113*$I$11)</f>
        <v>0.11073020206359087</v>
      </c>
      <c r="AO114" s="87">
        <f t="shared" si="31"/>
        <v>149746.34392269334</v>
      </c>
      <c r="AP114" s="87">
        <f>IF(R114+U114&lt;$C$8,0,32*$G$13/$C$12^2*($I$8*R114+$I$6*U114)+32*$G$14/($C$14^2-$C$13^2)*($I$8*S114+$I$6*V114))</f>
        <v>48421.343922693348</v>
      </c>
      <c r="AQ114" s="66">
        <f>R114*$C$11*$C$9+U114*$C$11*$C$10</f>
        <v>10987200</v>
      </c>
      <c r="AR114" s="66">
        <f>S114*$C$11*$C$9+V114*$C$11*$C$10</f>
        <v>11065033.635369066</v>
      </c>
      <c r="AS114" s="87">
        <f>$C$11*(T114*$C$9+W114*$C$10)</f>
        <v>784800</v>
      </c>
      <c r="AT114" s="45">
        <f t="shared" si="25"/>
        <v>11999579.979291759</v>
      </c>
      <c r="AU114" s="75"/>
    </row>
    <row r="115" spans="2:47" ht="15" thickBot="1" x14ac:dyDescent="0.35">
      <c r="B115" s="41">
        <f t="shared" si="32"/>
        <v>840</v>
      </c>
      <c r="C115" s="8">
        <f t="shared" si="33"/>
        <v>8.4</v>
      </c>
      <c r="D115" s="73">
        <f t="shared" si="19"/>
        <v>11.234999999999999</v>
      </c>
      <c r="E115" s="29">
        <f t="shared" si="22"/>
        <v>622.86484047378542</v>
      </c>
      <c r="F115" s="29">
        <f t="shared" si="26"/>
        <v>7.4150576246879609</v>
      </c>
      <c r="G115" s="29">
        <f t="shared" si="34"/>
        <v>9.9176395730201481</v>
      </c>
      <c r="H115" s="17">
        <f t="shared" si="35"/>
        <v>833.08172413368754</v>
      </c>
      <c r="I115" s="29">
        <f t="shared" si="27"/>
        <v>2.2250485660981263</v>
      </c>
      <c r="J115" s="29">
        <f t="shared" si="28"/>
        <v>13.949340071223991</v>
      </c>
      <c r="K115" s="32">
        <f>IF((D114+L114+M114-AL114)/($C$21+$C$22)&gt;$C$8,$C$8,(D114+L114+M114-AL114)/($C$21+$C$22))</f>
        <v>1400</v>
      </c>
      <c r="L115" s="97">
        <f t="shared" si="20"/>
        <v>4.2266987561397071</v>
      </c>
      <c r="M115" s="96">
        <f t="shared" si="21"/>
        <v>7.7792506091766214</v>
      </c>
      <c r="N115" s="98">
        <f t="shared" si="29"/>
        <v>1.7671458676442586</v>
      </c>
      <c r="O115" s="100">
        <f t="shared" si="23"/>
        <v>0</v>
      </c>
      <c r="P115" s="104">
        <f t="shared" si="30"/>
        <v>8.4</v>
      </c>
      <c r="Q115" s="102">
        <f t="shared" si="36"/>
        <v>0</v>
      </c>
      <c r="R115" s="106">
        <f>K115-U115</f>
        <v>1400</v>
      </c>
      <c r="S115" s="106">
        <f>IF(K115-H114&lt;0,0,K115-H114)</f>
        <v>576.83591543933255</v>
      </c>
      <c r="T115" s="106">
        <f t="shared" si="24"/>
        <v>100</v>
      </c>
      <c r="U115" s="107">
        <f>IF(S115&gt;0,0,IF(U114+(F115-AL115/$C$23)*$C$22/($C$21+$C$22)&gt;$C$8,$C$8,IF(V115=$C$8,U114+(F115-AL115/$C$23)*$C$22/$C$21,U114+(F115-AL115/$C$23)*$C$22/($C$21+$C$22))))</f>
        <v>0</v>
      </c>
      <c r="V115" s="107">
        <f>IF(S115=0,IF(V114+(F115-AL115/$C$23)*$C$22/($C$21+$C$22)&gt;$C$8,$C$8,V114+(F115-AL115/$C$23)*$C$22/($C$21+$C$22)),E115)</f>
        <v>622.86484047378542</v>
      </c>
      <c r="W115" s="203">
        <f>IF(S115&gt;0,0,IF(W114+AL115/$C$23&gt;$F$23,$F$23,W114+AL115/$C$23))</f>
        <v>0</v>
      </c>
      <c r="X115" s="105">
        <f>IF(R115=0,"-",IF(U115=0,FORECAST($C$8,Инклинометрия!$B$2:$B$152,Инклинометрия!$A$2:$A$152),FORECAST(R115,Инклинометрия!$B$2:$B$152,Инклинометрия!$A$2:$A$152)))</f>
        <v>1330</v>
      </c>
      <c r="Y115" s="105">
        <f>IF(R115=0,"-",IF(U115=0,FORECAST($C$8-R115,Инклинометрия!$B$2:$B$152,Инклинометрия!$A$2:$A$152),0))</f>
        <v>0</v>
      </c>
      <c r="Z115" s="105">
        <f>IF(S115=0,"-",FORECAST($C$8,Инклинометрия!$B$2:$B$152,Инклинометрия!$A$2:$A$152))</f>
        <v>1330</v>
      </c>
      <c r="AA115" s="105">
        <f>IF(S115=0,"-",FORECAST($C$8-S115,Инклинометрия!$B$2:$B$152,Инклинометрия!$A$2:$A$152))</f>
        <v>782.00588033263409</v>
      </c>
      <c r="AB115" s="105">
        <f>IF(T115=0,"-",FORECAST($C$6,Инклинометрия!$B$2:$B$152,Инклинометрия!$A$2:$A$152))</f>
        <v>1425</v>
      </c>
      <c r="AC115" s="105">
        <f>IF(R115=0,FORECAST($C$6-T115,Инклинометрия!$B$2:$B$152,Инклинометрия!$A$2:$A$152),FORECAST($C$8,Инклинометрия!$B$2:$B$152,Инклинометрия!$A$2:$A$152))</f>
        <v>1330</v>
      </c>
      <c r="AD115" s="107" t="str">
        <f>IF(U115=0,"-",FORECAST($C$8,Инклинометрия!$B$2:$B$152,Инклинометрия!$A$2:$A$152))</f>
        <v>-</v>
      </c>
      <c r="AE115" s="107" t="str">
        <f>IF(U115=0,"-",FORECAST($C$8-U115,Инклинометрия!$B$2:$B$152,Инклинометрия!$A$2:$A$152))</f>
        <v>-</v>
      </c>
      <c r="AF115" s="107">
        <f>FORECAST($C$8-S115,Инклинометрия!$B$2:$B$152,Инклинометрия!$A$2:$A$152)</f>
        <v>782.00588033263409</v>
      </c>
      <c r="AG115" s="107">
        <f>FORECAST($C$8-(S115+V115),Инклинометрия!$B$2:$B$152,Инклинометрия!$A$2:$A$152)</f>
        <v>190.28428188253793</v>
      </c>
      <c r="AH115" s="107" t="str">
        <f>IF(W115=0,"-",FORECAST($C$8+W115,Инклинометрия!$B$2:$B$152,Инклинометрия!$A$2:$A$152))</f>
        <v>-</v>
      </c>
      <c r="AI115" s="107" t="str">
        <f>IF(W115=0,"-",FORECAST($C$8,Инклинометрия!$B$2:$B$152,Инклинометрия!$A$2:$A$152))</f>
        <v>-</v>
      </c>
      <c r="AK115" s="122">
        <f>2*PI()*$C$5*(AT114-AT113)/(LN(AN114/$I$9)*$I$8/$I$7+LN($I$10/AN114)*$I$8/$I$7)</f>
        <v>-1.14498845733272E-8</v>
      </c>
      <c r="AL115" s="208">
        <f>AK115*(B115-B114)</f>
        <v>-1.1449884573327199E-7</v>
      </c>
      <c r="AM115" s="23">
        <f t="shared" si="37"/>
        <v>1.4180087548783403E-2</v>
      </c>
      <c r="AN115" s="26">
        <f>AN114+AK115*(B115-B114)/(2*PI()*$C$5*AN114*$I$11)</f>
        <v>0.1107301197777423</v>
      </c>
      <c r="AO115" s="87">
        <f t="shared" si="31"/>
        <v>149732.08611883433</v>
      </c>
      <c r="AP115" s="87">
        <f>IF(R115+U115&lt;$C$8,0,32*$G$13/$C$12^2*($I$8*R115+$I$6*U115)+32*$G$14/($C$14^2-$C$13^2)*($I$8*S115+$I$6*V115))</f>
        <v>48407.086118834333</v>
      </c>
      <c r="AQ115" s="66">
        <f>R115*$C$11*$C$9+U115*$C$11*$C$10</f>
        <v>10987200</v>
      </c>
      <c r="AR115" s="66">
        <f>S115*$C$11*$C$9+V115*$C$11*$C$10</f>
        <v>11065033.635369066</v>
      </c>
      <c r="AS115" s="87">
        <f>$C$11*(T115*$C$9+W115*$C$10)</f>
        <v>784800</v>
      </c>
      <c r="AT115" s="45">
        <f t="shared" si="25"/>
        <v>11999565.7214879</v>
      </c>
      <c r="AU115" s="75"/>
    </row>
    <row r="116" spans="2:47" ht="15" thickBot="1" x14ac:dyDescent="0.35">
      <c r="B116" s="41">
        <f t="shared" si="32"/>
        <v>850</v>
      </c>
      <c r="C116" s="8">
        <f t="shared" si="33"/>
        <v>8.5</v>
      </c>
      <c r="D116" s="73">
        <f t="shared" si="19"/>
        <v>11.36875</v>
      </c>
      <c r="E116" s="29">
        <f t="shared" si="22"/>
        <v>630.27989809847327</v>
      </c>
      <c r="F116" s="29">
        <f t="shared" si="26"/>
        <v>7.4150576246878472</v>
      </c>
      <c r="G116" s="29">
        <f t="shared" si="34"/>
        <v>9.9176395730199953</v>
      </c>
      <c r="H116" s="17">
        <f t="shared" si="35"/>
        <v>842.99936370670753</v>
      </c>
      <c r="I116" s="29">
        <f t="shared" si="27"/>
        <v>2.2250485660981263</v>
      </c>
      <c r="J116" s="29">
        <f t="shared" si="28"/>
        <v>13.949340071223883</v>
      </c>
      <c r="K116" s="32">
        <f>IF((D115+L115+M115-AL115)/($C$21+$C$22)&gt;$C$8,$C$8,(D115+L115+M115-AL115)/($C$21+$C$22))</f>
        <v>1400</v>
      </c>
      <c r="L116" s="97">
        <f t="shared" si="20"/>
        <v>4.2266987561397071</v>
      </c>
      <c r="M116" s="96">
        <f t="shared" si="21"/>
        <v>7.6455006091766204</v>
      </c>
      <c r="N116" s="98">
        <f t="shared" si="29"/>
        <v>1.7671458676442586</v>
      </c>
      <c r="O116" s="100">
        <f t="shared" si="23"/>
        <v>0</v>
      </c>
      <c r="P116" s="104">
        <f t="shared" si="30"/>
        <v>8.5</v>
      </c>
      <c r="Q116" s="102">
        <f t="shared" si="36"/>
        <v>0</v>
      </c>
      <c r="R116" s="106">
        <f>K116-U116</f>
        <v>1400</v>
      </c>
      <c r="S116" s="106">
        <f>IF(K116-H115&lt;0,0,K116-H115)</f>
        <v>566.91827586631246</v>
      </c>
      <c r="T116" s="106">
        <f t="shared" si="24"/>
        <v>100</v>
      </c>
      <c r="U116" s="107">
        <f>IF(S116&gt;0,0,IF(U115+(F116-AL116/$C$23)*$C$22/($C$21+$C$22)&gt;$C$8,$C$8,IF(V116=$C$8,U115+(F116-AL116/$C$23)*$C$22/$C$21,U115+(F116-AL116/$C$23)*$C$22/($C$21+$C$22))))</f>
        <v>0</v>
      </c>
      <c r="V116" s="107">
        <f>IF(S116=0,IF(V115+(F116-AL116/$C$23)*$C$22/($C$21+$C$22)&gt;$C$8,$C$8,V115+(F116-AL116/$C$23)*$C$22/($C$21+$C$22)),E116)</f>
        <v>630.27989809847327</v>
      </c>
      <c r="W116" s="203">
        <f>IF(S116&gt;0,0,IF(W115+AL116/$C$23&gt;$F$23,$F$23,W115+AL116/$C$23))</f>
        <v>0</v>
      </c>
      <c r="X116" s="105">
        <f>IF(R116=0,"-",IF(U116=0,FORECAST($C$8,Инклинометрия!$B$2:$B$152,Инклинометрия!$A$2:$A$152),FORECAST(R116,Инклинометрия!$B$2:$B$152,Инклинометрия!$A$2:$A$152)))</f>
        <v>1330</v>
      </c>
      <c r="Y116" s="105">
        <f>IF(R116=0,"-",IF(U116=0,FORECAST($C$8-R116,Инклинометрия!$B$2:$B$152,Инклинометрия!$A$2:$A$152),0))</f>
        <v>0</v>
      </c>
      <c r="Z116" s="105">
        <f>IF(S116=0,"-",FORECAST($C$8,Инклинометрия!$B$2:$B$152,Инклинометрия!$A$2:$A$152))</f>
        <v>1330</v>
      </c>
      <c r="AA116" s="105">
        <f>IF(S116=0,"-",FORECAST($C$8-S116,Инклинометрия!$B$2:$B$152,Инклинометрия!$A$2:$A$152))</f>
        <v>791.42763792700316</v>
      </c>
      <c r="AB116" s="105">
        <f>IF(T116=0,"-",FORECAST($C$6,Инклинометрия!$B$2:$B$152,Инклинометрия!$A$2:$A$152))</f>
        <v>1425</v>
      </c>
      <c r="AC116" s="105">
        <f>IF(R116=0,FORECAST($C$6-T116,Инклинометрия!$B$2:$B$152,Инклинометрия!$A$2:$A$152),FORECAST($C$8,Инклинометрия!$B$2:$B$152,Инклинометрия!$A$2:$A$152))</f>
        <v>1330</v>
      </c>
      <c r="AD116" s="107" t="str">
        <f>IF(U116=0,"-",FORECAST($C$8,Инклинометрия!$B$2:$B$152,Инклинометрия!$A$2:$A$152))</f>
        <v>-</v>
      </c>
      <c r="AE116" s="107" t="str">
        <f>IF(U116=0,"-",FORECAST($C$8-U116,Инклинометрия!$B$2:$B$152,Инклинометрия!$A$2:$A$152))</f>
        <v>-</v>
      </c>
      <c r="AF116" s="107">
        <f>FORECAST($C$8-S116,Инклинометрия!$B$2:$B$152,Инклинометрия!$A$2:$A$152)</f>
        <v>791.42763792700316</v>
      </c>
      <c r="AG116" s="107">
        <f>FORECAST($C$8-(S116+V116),Инклинометрия!$B$2:$B$152,Инклинометрия!$A$2:$A$152)</f>
        <v>192.66173473345344</v>
      </c>
      <c r="AH116" s="107" t="str">
        <f>IF(W116=0,"-",FORECAST($C$8+W116,Инклинометрия!$B$2:$B$152,Инклинометрия!$A$2:$A$152))</f>
        <v>-</v>
      </c>
      <c r="AI116" s="107" t="str">
        <f>IF(W116=0,"-",FORECAST($C$8,Инклинометрия!$B$2:$B$152,Инклинометрия!$A$2:$A$152))</f>
        <v>-</v>
      </c>
      <c r="AK116" s="122">
        <f>2*PI()*$C$5*(AT115-AT114)/(LN(AN115/$I$9)*$I$8/$I$7+LN($I$10/AN115)*$I$8/$I$7)</f>
        <v>-1.14498845733272E-8</v>
      </c>
      <c r="AL116" s="208">
        <f>AK116*(B116-B115)</f>
        <v>-1.1449884573327199E-7</v>
      </c>
      <c r="AM116" s="23">
        <f t="shared" si="37"/>
        <v>1.4179973049937671E-2</v>
      </c>
      <c r="AN116" s="26">
        <f>AN115+AK116*(B116-B115)/(2*PI()*$C$5*AN115*$I$11)</f>
        <v>0.11073003749183259</v>
      </c>
      <c r="AO116" s="87">
        <f t="shared" si="31"/>
        <v>149717.82831497531</v>
      </c>
      <c r="AP116" s="87">
        <f>IF(R116+U116&lt;$C$8,0,32*$G$13/$C$12^2*($I$8*R116+$I$6*U116)+32*$G$14/($C$14^2-$C$13^2)*($I$8*S116+$I$6*V116))</f>
        <v>48392.828314975326</v>
      </c>
      <c r="AQ116" s="66">
        <f>R116*$C$11*$C$9+U116*$C$11*$C$10</f>
        <v>10987200</v>
      </c>
      <c r="AR116" s="66">
        <f>S116*$C$11*$C$9+V116*$C$11*$C$10</f>
        <v>11065033.635369066</v>
      </c>
      <c r="AS116" s="87">
        <f>$C$11*(T116*$C$9+W116*$C$10)</f>
        <v>784800</v>
      </c>
      <c r="AT116" s="45">
        <f t="shared" si="25"/>
        <v>11999551.463684041</v>
      </c>
      <c r="AU116" s="75"/>
    </row>
    <row r="117" spans="2:47" ht="15" thickBot="1" x14ac:dyDescent="0.35">
      <c r="B117" s="41">
        <f t="shared" si="32"/>
        <v>860</v>
      </c>
      <c r="C117" s="8">
        <f t="shared" si="33"/>
        <v>8.6</v>
      </c>
      <c r="D117" s="73">
        <f t="shared" si="19"/>
        <v>11.5025</v>
      </c>
      <c r="E117" s="29">
        <f t="shared" si="22"/>
        <v>637.69495572316112</v>
      </c>
      <c r="F117" s="29">
        <f t="shared" si="26"/>
        <v>7.4150576246878472</v>
      </c>
      <c r="G117" s="29">
        <f t="shared" si="34"/>
        <v>9.9176395730199953</v>
      </c>
      <c r="H117" s="17">
        <f t="shared" si="35"/>
        <v>852.91700327972751</v>
      </c>
      <c r="I117" s="29">
        <f t="shared" si="27"/>
        <v>2.2250485660981263</v>
      </c>
      <c r="J117" s="29">
        <f t="shared" si="28"/>
        <v>13.949340071223883</v>
      </c>
      <c r="K117" s="32">
        <f>IF((D116+L116+M116-AL116)/($C$21+$C$22)&gt;$C$8,$C$8,(D116+L116+M116-AL116)/($C$21+$C$22))</f>
        <v>1400</v>
      </c>
      <c r="L117" s="97">
        <f t="shared" si="20"/>
        <v>4.2266987561397071</v>
      </c>
      <c r="M117" s="96">
        <f t="shared" si="21"/>
        <v>7.5117506091766222</v>
      </c>
      <c r="N117" s="98">
        <f t="shared" si="29"/>
        <v>1.7671458676442586</v>
      </c>
      <c r="O117" s="100">
        <f t="shared" si="23"/>
        <v>0</v>
      </c>
      <c r="P117" s="104">
        <f t="shared" si="30"/>
        <v>8.6</v>
      </c>
      <c r="Q117" s="102">
        <f t="shared" si="36"/>
        <v>0</v>
      </c>
      <c r="R117" s="106">
        <f>K117-U117</f>
        <v>1400</v>
      </c>
      <c r="S117" s="106">
        <f>IF(K117-H116&lt;0,0,K117-H116)</f>
        <v>557.00063629329247</v>
      </c>
      <c r="T117" s="106">
        <f t="shared" si="24"/>
        <v>100</v>
      </c>
      <c r="U117" s="107">
        <f>IF(S117&gt;0,0,IF(U116+(F117-AL117/$C$23)*$C$22/($C$21+$C$22)&gt;$C$8,$C$8,IF(V117=$C$8,U116+(F117-AL117/$C$23)*$C$22/$C$21,U116+(F117-AL117/$C$23)*$C$22/($C$21+$C$22))))</f>
        <v>0</v>
      </c>
      <c r="V117" s="107">
        <f>IF(S117=0,IF(V116+(F117-AL117/$C$23)*$C$22/($C$21+$C$22)&gt;$C$8,$C$8,V116+(F117-AL117/$C$23)*$C$22/($C$21+$C$22)),E117)</f>
        <v>637.69495572316112</v>
      </c>
      <c r="W117" s="203">
        <f>IF(S117&gt;0,0,IF(W116+AL117/$C$23&gt;$F$23,$F$23,W116+AL117/$C$23))</f>
        <v>0</v>
      </c>
      <c r="X117" s="105">
        <f>IF(R117=0,"-",IF(U117=0,FORECAST($C$8,Инклинометрия!$B$2:$B$152,Инклинометрия!$A$2:$A$152),FORECAST(R117,Инклинометрия!$B$2:$B$152,Инклинометрия!$A$2:$A$152)))</f>
        <v>1330</v>
      </c>
      <c r="Y117" s="105">
        <f>IF(R117=0,"-",IF(U117=0,FORECAST($C$8-R117,Инклинометрия!$B$2:$B$152,Инклинометрия!$A$2:$A$152),0))</f>
        <v>0</v>
      </c>
      <c r="Z117" s="105">
        <f>IF(S117=0,"-",FORECAST($C$8,Инклинометрия!$B$2:$B$152,Инклинометрия!$A$2:$A$152))</f>
        <v>1330</v>
      </c>
      <c r="AA117" s="105">
        <f>IF(S117=0,"-",FORECAST($C$8-S117,Инклинометрия!$B$2:$B$152,Инклинометрия!$A$2:$A$152))</f>
        <v>800.84939552137212</v>
      </c>
      <c r="AB117" s="105">
        <f>IF(T117=0,"-",FORECAST($C$6,Инклинометрия!$B$2:$B$152,Инклинометрия!$A$2:$A$152))</f>
        <v>1425</v>
      </c>
      <c r="AC117" s="105">
        <f>IF(R117=0,FORECAST($C$6-T117,Инклинометрия!$B$2:$B$152,Инклинометрия!$A$2:$A$152),FORECAST($C$8,Инклинометрия!$B$2:$B$152,Инклинометрия!$A$2:$A$152))</f>
        <v>1330</v>
      </c>
      <c r="AD117" s="107" t="str">
        <f>IF(U117=0,"-",FORECAST($C$8,Инклинометрия!$B$2:$B$152,Инклинометрия!$A$2:$A$152))</f>
        <v>-</v>
      </c>
      <c r="AE117" s="107" t="str">
        <f>IF(U117=0,"-",FORECAST($C$8-U117,Инклинометрия!$B$2:$B$152,Инклинометрия!$A$2:$A$152))</f>
        <v>-</v>
      </c>
      <c r="AF117" s="107">
        <f>FORECAST($C$8-S117,Инклинометрия!$B$2:$B$152,Инклинометрия!$A$2:$A$152)</f>
        <v>800.84939552137212</v>
      </c>
      <c r="AG117" s="107">
        <f>FORECAST($C$8-(S117+V117),Инклинометрия!$B$2:$B$152,Инклинометрия!$A$2:$A$152)</f>
        <v>195.03918758436896</v>
      </c>
      <c r="AH117" s="107" t="str">
        <f>IF(W117=0,"-",FORECAST($C$8+W117,Инклинометрия!$B$2:$B$152,Инклинометрия!$A$2:$A$152))</f>
        <v>-</v>
      </c>
      <c r="AI117" s="107" t="str">
        <f>IF(W117=0,"-",FORECAST($C$8,Инклинометрия!$B$2:$B$152,Инклинометрия!$A$2:$A$152))</f>
        <v>-</v>
      </c>
      <c r="AK117" s="122">
        <f>2*PI()*$C$5*(AT116-AT115)/(LN(AN116/$I$9)*$I$8/$I$7+LN($I$10/AN116)*$I$8/$I$7)</f>
        <v>-1.1449884573327198E-8</v>
      </c>
      <c r="AL117" s="208">
        <f>AK117*(B117-B116)</f>
        <v>-1.1449884573327198E-7</v>
      </c>
      <c r="AM117" s="23">
        <f t="shared" si="37"/>
        <v>1.4179858551091938E-2</v>
      </c>
      <c r="AN117" s="26">
        <f>AN116+AK117*(B117-B116)/(2*PI()*$C$5*AN116*$I$11)</f>
        <v>0.11072995520586174</v>
      </c>
      <c r="AO117" s="87">
        <f t="shared" si="31"/>
        <v>149703.5705111163</v>
      </c>
      <c r="AP117" s="87">
        <f>IF(R117+U117&lt;$C$8,0,32*$G$13/$C$12^2*($I$8*R117+$I$6*U117)+32*$G$14/($C$14^2-$C$13^2)*($I$8*S117+$I$6*V117))</f>
        <v>48378.570511116312</v>
      </c>
      <c r="AQ117" s="66">
        <f>R117*$C$11*$C$9+U117*$C$11*$C$10</f>
        <v>10987200</v>
      </c>
      <c r="AR117" s="66">
        <f>S117*$C$11*$C$9+V117*$C$11*$C$10</f>
        <v>11065033.635369066</v>
      </c>
      <c r="AS117" s="87">
        <f>$C$11*(T117*$C$9+W117*$C$10)</f>
        <v>784800</v>
      </c>
      <c r="AT117" s="45">
        <f t="shared" si="25"/>
        <v>11999537.205880182</v>
      </c>
      <c r="AU117" s="75"/>
    </row>
    <row r="118" spans="2:47" ht="15" thickBot="1" x14ac:dyDescent="0.35">
      <c r="B118" s="41">
        <f t="shared" si="32"/>
        <v>870</v>
      </c>
      <c r="C118" s="8">
        <f t="shared" si="33"/>
        <v>8.7000000000000011</v>
      </c>
      <c r="D118" s="73">
        <f t="shared" si="19"/>
        <v>11.636250000000002</v>
      </c>
      <c r="E118" s="29">
        <f t="shared" si="22"/>
        <v>645.11001334784919</v>
      </c>
      <c r="F118" s="29">
        <f t="shared" si="26"/>
        <v>7.4150576246880746</v>
      </c>
      <c r="G118" s="29">
        <f t="shared" si="34"/>
        <v>9.9176395730203009</v>
      </c>
      <c r="H118" s="17">
        <f t="shared" si="35"/>
        <v>862.83464285274783</v>
      </c>
      <c r="I118" s="29">
        <f t="shared" si="27"/>
        <v>2.2250485660981263</v>
      </c>
      <c r="J118" s="29">
        <f t="shared" si="28"/>
        <v>13.949340071224098</v>
      </c>
      <c r="K118" s="32">
        <f>IF((D117+L117+M117-AL117)/($C$21+$C$22)&gt;$C$8,$C$8,(D117+L117+M117-AL117)/($C$21+$C$22))</f>
        <v>1400</v>
      </c>
      <c r="L118" s="97">
        <f t="shared" si="20"/>
        <v>4.2266987561397071</v>
      </c>
      <c r="M118" s="96">
        <f t="shared" si="21"/>
        <v>7.3780006091766239</v>
      </c>
      <c r="N118" s="98">
        <f t="shared" si="29"/>
        <v>1.7671458676442586</v>
      </c>
      <c r="O118" s="100">
        <f t="shared" si="23"/>
        <v>0</v>
      </c>
      <c r="P118" s="104">
        <f t="shared" si="30"/>
        <v>8.7000000000000011</v>
      </c>
      <c r="Q118" s="102">
        <f t="shared" si="36"/>
        <v>0</v>
      </c>
      <c r="R118" s="106">
        <f>K118-U118</f>
        <v>1400</v>
      </c>
      <c r="S118" s="106">
        <f>IF(K118-H117&lt;0,0,K118-H117)</f>
        <v>547.08299672027249</v>
      </c>
      <c r="T118" s="106">
        <f t="shared" si="24"/>
        <v>100</v>
      </c>
      <c r="U118" s="107">
        <f>IF(S118&gt;0,0,IF(U117+(F118-AL118/$C$23)*$C$22/($C$21+$C$22)&gt;$C$8,$C$8,IF(V118=$C$8,U117+(F118-AL118/$C$23)*$C$22/$C$21,U117+(F118-AL118/$C$23)*$C$22/($C$21+$C$22))))</f>
        <v>0</v>
      </c>
      <c r="V118" s="107">
        <f>IF(S118=0,IF(V117+(F118-AL118/$C$23)*$C$22/($C$21+$C$22)&gt;$C$8,$C$8,V117+(F118-AL118/$C$23)*$C$22/($C$21+$C$22)),E118)</f>
        <v>645.11001334784919</v>
      </c>
      <c r="W118" s="203">
        <f>IF(S118&gt;0,0,IF(W117+AL118/$C$23&gt;$F$23,$F$23,W117+AL118/$C$23))</f>
        <v>0</v>
      </c>
      <c r="X118" s="105">
        <f>IF(R118=0,"-",IF(U118=0,FORECAST($C$8,Инклинометрия!$B$2:$B$152,Инклинометрия!$A$2:$A$152),FORECAST(R118,Инклинометрия!$B$2:$B$152,Инклинометрия!$A$2:$A$152)))</f>
        <v>1330</v>
      </c>
      <c r="Y118" s="105">
        <f>IF(R118=0,"-",IF(U118=0,FORECAST($C$8-R118,Инклинометрия!$B$2:$B$152,Инклинометрия!$A$2:$A$152),0))</f>
        <v>0</v>
      </c>
      <c r="Z118" s="105">
        <f>IF(S118=0,"-",FORECAST($C$8,Инклинометрия!$B$2:$B$152,Инклинометрия!$A$2:$A$152))</f>
        <v>1330</v>
      </c>
      <c r="AA118" s="105">
        <f>IF(S118=0,"-",FORECAST($C$8-S118,Инклинометрия!$B$2:$B$152,Инклинометрия!$A$2:$A$152))</f>
        <v>810.27115311574107</v>
      </c>
      <c r="AB118" s="105">
        <f>IF(T118=0,"-",FORECAST($C$6,Инклинометрия!$B$2:$B$152,Инклинометрия!$A$2:$A$152))</f>
        <v>1425</v>
      </c>
      <c r="AC118" s="105">
        <f>IF(R118=0,FORECAST($C$6-T118,Инклинометрия!$B$2:$B$152,Инклинометрия!$A$2:$A$152),FORECAST($C$8,Инклинометрия!$B$2:$B$152,Инклинометрия!$A$2:$A$152))</f>
        <v>1330</v>
      </c>
      <c r="AD118" s="107" t="str">
        <f>IF(U118=0,"-",FORECAST($C$8,Инклинометрия!$B$2:$B$152,Инклинометрия!$A$2:$A$152))</f>
        <v>-</v>
      </c>
      <c r="AE118" s="107" t="str">
        <f>IF(U118=0,"-",FORECAST($C$8-U118,Инклинометрия!$B$2:$B$152,Инклинометрия!$A$2:$A$152))</f>
        <v>-</v>
      </c>
      <c r="AF118" s="107">
        <f>FORECAST($C$8-S118,Инклинометрия!$B$2:$B$152,Инклинометрия!$A$2:$A$152)</f>
        <v>810.27115311574107</v>
      </c>
      <c r="AG118" s="107">
        <f>FORECAST($C$8-(S118+V118),Инклинометрия!$B$2:$B$152,Инклинометрия!$A$2:$A$152)</f>
        <v>197.41664043528451</v>
      </c>
      <c r="AH118" s="107" t="str">
        <f>IF(W118=0,"-",FORECAST($C$8+W118,Инклинометрия!$B$2:$B$152,Инклинометрия!$A$2:$A$152))</f>
        <v>-</v>
      </c>
      <c r="AI118" s="107" t="str">
        <f>IF(W118=0,"-",FORECAST($C$8,Инклинометрия!$B$2:$B$152,Инклинометрия!$A$2:$A$152))</f>
        <v>-</v>
      </c>
      <c r="AK118" s="122">
        <f>2*PI()*$C$5*(AT117-AT116)/(LN(AN117/$I$9)*$I$8/$I$7+LN($I$10/AN117)*$I$8/$I$7)</f>
        <v>-1.14498845733272E-8</v>
      </c>
      <c r="AL118" s="208">
        <f>AK118*(B118-B117)</f>
        <v>-1.1449884573327199E-7</v>
      </c>
      <c r="AM118" s="23">
        <f t="shared" si="37"/>
        <v>1.4179744052246205E-2</v>
      </c>
      <c r="AN118" s="26">
        <f>AN117+AK118*(B118-B117)/(2*PI()*$C$5*AN117*$I$11)</f>
        <v>0.11072987291982973</v>
      </c>
      <c r="AO118" s="87">
        <f t="shared" si="31"/>
        <v>149689.31270725731</v>
      </c>
      <c r="AP118" s="87">
        <f>IF(R118+U118&lt;$C$8,0,32*$G$13/$C$12^2*($I$8*R118+$I$6*U118)+32*$G$14/($C$14^2-$C$13^2)*($I$8*S118+$I$6*V118))</f>
        <v>48364.312707257304</v>
      </c>
      <c r="AQ118" s="66">
        <f>R118*$C$11*$C$9+U118*$C$11*$C$10</f>
        <v>10987200</v>
      </c>
      <c r="AR118" s="66">
        <f>S118*$C$11*$C$9+V118*$C$11*$C$10</f>
        <v>11065033.635369068</v>
      </c>
      <c r="AS118" s="87">
        <f>$C$11*(T118*$C$9+W118*$C$10)</f>
        <v>784800</v>
      </c>
      <c r="AT118" s="45">
        <f t="shared" si="25"/>
        <v>11999522.948076325</v>
      </c>
      <c r="AU118" s="75"/>
    </row>
    <row r="119" spans="2:47" ht="15" thickBot="1" x14ac:dyDescent="0.35">
      <c r="B119" s="41">
        <f t="shared" si="32"/>
        <v>880</v>
      </c>
      <c r="C119" s="8">
        <f t="shared" si="33"/>
        <v>8.8000000000000007</v>
      </c>
      <c r="D119" s="73">
        <f t="shared" si="19"/>
        <v>11.77</v>
      </c>
      <c r="E119" s="29">
        <f t="shared" si="22"/>
        <v>652.52507097253704</v>
      </c>
      <c r="F119" s="29">
        <f t="shared" si="26"/>
        <v>7.4150576246878472</v>
      </c>
      <c r="G119" s="29">
        <f t="shared" si="34"/>
        <v>9.9176395730199953</v>
      </c>
      <c r="H119" s="17">
        <f t="shared" si="35"/>
        <v>872.75228242576782</v>
      </c>
      <c r="I119" s="29">
        <f t="shared" si="27"/>
        <v>2.2250485660981263</v>
      </c>
      <c r="J119" s="29">
        <f t="shared" si="28"/>
        <v>13.949340071223883</v>
      </c>
      <c r="K119" s="32">
        <f>IF((D118+L118+M118-AL118)/($C$21+$C$22)&gt;$C$8,$C$8,(D118+L118+M118-AL118)/($C$21+$C$22))</f>
        <v>1400</v>
      </c>
      <c r="L119" s="97">
        <f t="shared" si="20"/>
        <v>4.2266987561397071</v>
      </c>
      <c r="M119" s="96">
        <f t="shared" si="21"/>
        <v>7.2442506091766203</v>
      </c>
      <c r="N119" s="98">
        <f t="shared" si="29"/>
        <v>1.7671458676442586</v>
      </c>
      <c r="O119" s="100">
        <f t="shared" si="23"/>
        <v>0</v>
      </c>
      <c r="P119" s="104">
        <f t="shared" si="30"/>
        <v>8.8000000000000007</v>
      </c>
      <c r="Q119" s="102">
        <f t="shared" si="36"/>
        <v>0</v>
      </c>
      <c r="R119" s="106">
        <f>K119-U119</f>
        <v>1400</v>
      </c>
      <c r="S119" s="106">
        <f>IF(K119-H118&lt;0,0,K119-H118)</f>
        <v>537.16535714725217</v>
      </c>
      <c r="T119" s="106">
        <f t="shared" si="24"/>
        <v>100</v>
      </c>
      <c r="U119" s="107">
        <f>IF(S119&gt;0,0,IF(U118+(F119-AL119/$C$23)*$C$22/($C$21+$C$22)&gt;$C$8,$C$8,IF(V119=$C$8,U118+(F119-AL119/$C$23)*$C$22/$C$21,U118+(F119-AL119/$C$23)*$C$22/($C$21+$C$22))))</f>
        <v>0</v>
      </c>
      <c r="V119" s="107">
        <f>IF(S119=0,IF(V118+(F119-AL119/$C$23)*$C$22/($C$21+$C$22)&gt;$C$8,$C$8,V118+(F119-AL119/$C$23)*$C$22/($C$21+$C$22)),E119)</f>
        <v>652.52507097253704</v>
      </c>
      <c r="W119" s="203">
        <f>IF(S119&gt;0,0,IF(W118+AL119/$C$23&gt;$F$23,$F$23,W118+AL119/$C$23))</f>
        <v>0</v>
      </c>
      <c r="X119" s="105">
        <f>IF(R119=0,"-",IF(U119=0,FORECAST($C$8,Инклинометрия!$B$2:$B$152,Инклинометрия!$A$2:$A$152),FORECAST(R119,Инклинометрия!$B$2:$B$152,Инклинометрия!$A$2:$A$152)))</f>
        <v>1330</v>
      </c>
      <c r="Y119" s="105">
        <f>IF(R119=0,"-",IF(U119=0,FORECAST($C$8-R119,Инклинометрия!$B$2:$B$152,Инклинометрия!$A$2:$A$152),0))</f>
        <v>0</v>
      </c>
      <c r="Z119" s="105">
        <f>IF(S119=0,"-",FORECAST($C$8,Инклинометрия!$B$2:$B$152,Инклинометрия!$A$2:$A$152))</f>
        <v>1330</v>
      </c>
      <c r="AA119" s="105">
        <f>IF(S119=0,"-",FORECAST($C$8-S119,Инклинометрия!$B$2:$B$152,Инклинометрия!$A$2:$A$152))</f>
        <v>819.69291071011037</v>
      </c>
      <c r="AB119" s="105">
        <f>IF(T119=0,"-",FORECAST($C$6,Инклинометрия!$B$2:$B$152,Инклинометрия!$A$2:$A$152))</f>
        <v>1425</v>
      </c>
      <c r="AC119" s="105">
        <f>IF(R119=0,FORECAST($C$6-T119,Инклинометрия!$B$2:$B$152,Инклинометрия!$A$2:$A$152),FORECAST($C$8,Инклинометрия!$B$2:$B$152,Инклинометрия!$A$2:$A$152))</f>
        <v>1330</v>
      </c>
      <c r="AD119" s="107" t="str">
        <f>IF(U119=0,"-",FORECAST($C$8,Инклинометрия!$B$2:$B$152,Инклинометрия!$A$2:$A$152))</f>
        <v>-</v>
      </c>
      <c r="AE119" s="107" t="str">
        <f>IF(U119=0,"-",FORECAST($C$8-U119,Инклинометрия!$B$2:$B$152,Инклинометрия!$A$2:$A$152))</f>
        <v>-</v>
      </c>
      <c r="AF119" s="107">
        <f>FORECAST($C$8-S119,Инклинометрия!$B$2:$B$152,Инклинометрия!$A$2:$A$152)</f>
        <v>819.69291071011037</v>
      </c>
      <c r="AG119" s="107">
        <f>FORECAST($C$8-(S119+V119),Инклинометрия!$B$2:$B$152,Инклинометрия!$A$2:$A$152)</f>
        <v>199.79409328620025</v>
      </c>
      <c r="AH119" s="107" t="str">
        <f>IF(W119=0,"-",FORECAST($C$8+W119,Инклинометрия!$B$2:$B$152,Инклинометрия!$A$2:$A$152))</f>
        <v>-</v>
      </c>
      <c r="AI119" s="107" t="str">
        <f>IF(W119=0,"-",FORECAST($C$8,Инклинометрия!$B$2:$B$152,Инклинометрия!$A$2:$A$152))</f>
        <v>-</v>
      </c>
      <c r="AK119" s="122">
        <f>2*PI()*$C$5*(AT118-AT117)/(LN(AN118/$I$9)*$I$8/$I$7+LN($I$10/AN118)*$I$8/$I$7)</f>
        <v>-1.1449884571831383E-8</v>
      </c>
      <c r="AL119" s="208">
        <f>AK119*(B119-B118)</f>
        <v>-1.1449884571831383E-7</v>
      </c>
      <c r="AM119" s="23">
        <f t="shared" si="37"/>
        <v>1.4179629553400486E-2</v>
      </c>
      <c r="AN119" s="26">
        <f>AN118+AK119*(B119-B118)/(2*PI()*$C$5*AN118*$I$11)</f>
        <v>0.11072979063373659</v>
      </c>
      <c r="AO119" s="87">
        <f t="shared" si="31"/>
        <v>149675.0549033983</v>
      </c>
      <c r="AP119" s="87">
        <f>IF(R119+U119&lt;$C$8,0,32*$G$13/$C$12^2*($I$8*R119+$I$6*U119)+32*$G$14/($C$14^2-$C$13^2)*($I$8*S119+$I$6*V119))</f>
        <v>48350.05490339829</v>
      </c>
      <c r="AQ119" s="66">
        <f>R119*$C$11*$C$9+U119*$C$11*$C$10</f>
        <v>10987200</v>
      </c>
      <c r="AR119" s="66">
        <f>S119*$C$11*$C$9+V119*$C$11*$C$10</f>
        <v>11065033.635369064</v>
      </c>
      <c r="AS119" s="87">
        <f>$C$11*(T119*$C$9+W119*$C$10)</f>
        <v>784800</v>
      </c>
      <c r="AT119" s="45">
        <f t="shared" si="25"/>
        <v>11999508.690272463</v>
      </c>
      <c r="AU119" s="75"/>
    </row>
    <row r="120" spans="2:47" ht="15" thickBot="1" x14ac:dyDescent="0.35">
      <c r="B120" s="41">
        <f t="shared" si="32"/>
        <v>890</v>
      </c>
      <c r="C120" s="8">
        <f t="shared" si="33"/>
        <v>8.9</v>
      </c>
      <c r="D120" s="73">
        <f t="shared" si="19"/>
        <v>11.90375</v>
      </c>
      <c r="E120" s="29">
        <f t="shared" si="22"/>
        <v>659.940128597225</v>
      </c>
      <c r="F120" s="29">
        <f t="shared" si="26"/>
        <v>7.4150576246879609</v>
      </c>
      <c r="G120" s="29">
        <f t="shared" si="34"/>
        <v>9.9176395730201481</v>
      </c>
      <c r="H120" s="17">
        <f t="shared" si="35"/>
        <v>882.66992199878791</v>
      </c>
      <c r="I120" s="29">
        <f t="shared" si="27"/>
        <v>2.2250485660981263</v>
      </c>
      <c r="J120" s="29">
        <f t="shared" si="28"/>
        <v>13.949340071223991</v>
      </c>
      <c r="K120" s="32">
        <f>IF((D119+L119+M119-AL119)/($C$21+$C$22)&gt;$C$8,$C$8,(D119+L119+M119-AL119)/($C$21+$C$22))</f>
        <v>1400</v>
      </c>
      <c r="L120" s="97">
        <f t="shared" si="20"/>
        <v>4.2266987561397071</v>
      </c>
      <c r="M120" s="96">
        <f t="shared" si="21"/>
        <v>7.1105006091766221</v>
      </c>
      <c r="N120" s="98">
        <f t="shared" si="29"/>
        <v>1.7671458676442586</v>
      </c>
      <c r="O120" s="100">
        <f t="shared" si="23"/>
        <v>0</v>
      </c>
      <c r="P120" s="104">
        <f t="shared" si="30"/>
        <v>8.9</v>
      </c>
      <c r="Q120" s="102">
        <f t="shared" si="36"/>
        <v>0</v>
      </c>
      <c r="R120" s="106">
        <f>K120-U120</f>
        <v>1400</v>
      </c>
      <c r="S120" s="106">
        <f>IF(K120-H119&lt;0,0,K120-H119)</f>
        <v>527.24771757423218</v>
      </c>
      <c r="T120" s="106">
        <f t="shared" si="24"/>
        <v>100</v>
      </c>
      <c r="U120" s="107">
        <f>IF(S120&gt;0,0,IF(U119+(F120-AL120/$C$23)*$C$22/($C$21+$C$22)&gt;$C$8,$C$8,IF(V120=$C$8,U119+(F120-AL120/$C$23)*$C$22/$C$21,U119+(F120-AL120/$C$23)*$C$22/($C$21+$C$22))))</f>
        <v>0</v>
      </c>
      <c r="V120" s="107">
        <f>IF(S120=0,IF(V119+(F120-AL120/$C$23)*$C$22/($C$21+$C$22)&gt;$C$8,$C$8,V119+(F120-AL120/$C$23)*$C$22/($C$21+$C$22)),E120)</f>
        <v>659.940128597225</v>
      </c>
      <c r="W120" s="203">
        <f>IF(S120&gt;0,0,IF(W119+AL120/$C$23&gt;$F$23,$F$23,W119+AL120/$C$23))</f>
        <v>0</v>
      </c>
      <c r="X120" s="105">
        <f>IF(R120=0,"-",IF(U120=0,FORECAST($C$8,Инклинометрия!$B$2:$B$152,Инклинометрия!$A$2:$A$152),FORECAST(R120,Инклинометрия!$B$2:$B$152,Инклинометрия!$A$2:$A$152)))</f>
        <v>1330</v>
      </c>
      <c r="Y120" s="105">
        <f>IF(R120=0,"-",IF(U120=0,FORECAST($C$8-R120,Инклинометрия!$B$2:$B$152,Инклинометрия!$A$2:$A$152),0))</f>
        <v>0</v>
      </c>
      <c r="Z120" s="105">
        <f>IF(S120=0,"-",FORECAST($C$8,Инклинометрия!$B$2:$B$152,Инклинометрия!$A$2:$A$152))</f>
        <v>1330</v>
      </c>
      <c r="AA120" s="105">
        <f>IF(S120=0,"-",FORECAST($C$8-S120,Инклинометрия!$B$2:$B$152,Инклинометрия!$A$2:$A$152))</f>
        <v>829.11466830447944</v>
      </c>
      <c r="AB120" s="105">
        <f>IF(T120=0,"-",FORECAST($C$6,Инклинометрия!$B$2:$B$152,Инклинометрия!$A$2:$A$152))</f>
        <v>1425</v>
      </c>
      <c r="AC120" s="105">
        <f>IF(R120=0,FORECAST($C$6-T120,Инклинометрия!$B$2:$B$152,Инклинометрия!$A$2:$A$152),FORECAST($C$8,Инклинометрия!$B$2:$B$152,Инклинометрия!$A$2:$A$152))</f>
        <v>1330</v>
      </c>
      <c r="AD120" s="107" t="str">
        <f>IF(U120=0,"-",FORECAST($C$8,Инклинометрия!$B$2:$B$152,Инклинометрия!$A$2:$A$152))</f>
        <v>-</v>
      </c>
      <c r="AE120" s="107" t="str">
        <f>IF(U120=0,"-",FORECAST($C$8-U120,Инклинометрия!$B$2:$B$152,Инклинометрия!$A$2:$A$152))</f>
        <v>-</v>
      </c>
      <c r="AF120" s="107">
        <f>FORECAST($C$8-S120,Инклинометрия!$B$2:$B$152,Инклинометрия!$A$2:$A$152)</f>
        <v>829.11466830447944</v>
      </c>
      <c r="AG120" s="107">
        <f>FORECAST($C$8-(S120+V120),Инклинометрия!$B$2:$B$152,Инклинометрия!$A$2:$A$152)</f>
        <v>202.17154613711557</v>
      </c>
      <c r="AH120" s="107" t="str">
        <f>IF(W120=0,"-",FORECAST($C$8+W120,Инклинометрия!$B$2:$B$152,Инклинометрия!$A$2:$A$152))</f>
        <v>-</v>
      </c>
      <c r="AI120" s="107" t="str">
        <f>IF(W120=0,"-",FORECAST($C$8,Инклинометрия!$B$2:$B$152,Инклинометрия!$A$2:$A$152))</f>
        <v>-</v>
      </c>
      <c r="AK120" s="122">
        <f>2*PI()*$C$5*(AT119-AT118)/(LN(AN119/$I$9)*$I$8/$I$7+LN($I$10/AN119)*$I$8/$I$7)</f>
        <v>-1.1449884574823016E-8</v>
      </c>
      <c r="AL120" s="208">
        <f>AK120*(B120-B119)</f>
        <v>-1.1449884574823016E-7</v>
      </c>
      <c r="AM120" s="23">
        <f t="shared" si="37"/>
        <v>1.4179515054554738E-2</v>
      </c>
      <c r="AN120" s="26">
        <f>AN119+AK120*(B120-B119)/(2*PI()*$C$5*AN119*$I$11)</f>
        <v>0.11072970834758226</v>
      </c>
      <c r="AO120" s="87">
        <f t="shared" si="31"/>
        <v>149660.79709953928</v>
      </c>
      <c r="AP120" s="87">
        <f>IF(R120+U120&lt;$C$8,0,32*$G$13/$C$12^2*($I$8*R120+$I$6*U120)+32*$G$14/($C$14^2-$C$13^2)*($I$8*S120+$I$6*V120))</f>
        <v>48335.797099539282</v>
      </c>
      <c r="AQ120" s="66">
        <f>R120*$C$11*$C$9+U120*$C$11*$C$10</f>
        <v>10987200</v>
      </c>
      <c r="AR120" s="66">
        <f>S120*$C$11*$C$9+V120*$C$11*$C$10</f>
        <v>11065033.635369066</v>
      </c>
      <c r="AS120" s="87">
        <f>$C$11*(T120*$C$9+W120*$C$10)</f>
        <v>784800</v>
      </c>
      <c r="AT120" s="45">
        <f t="shared" si="25"/>
        <v>11999494.432468606</v>
      </c>
      <c r="AU120" s="75"/>
    </row>
    <row r="121" spans="2:47" ht="15" thickBot="1" x14ac:dyDescent="0.35">
      <c r="B121" s="41">
        <f t="shared" si="32"/>
        <v>900</v>
      </c>
      <c r="C121" s="8">
        <f t="shared" si="33"/>
        <v>9</v>
      </c>
      <c r="D121" s="73">
        <f t="shared" si="19"/>
        <v>12.0375</v>
      </c>
      <c r="E121" s="29">
        <f t="shared" si="22"/>
        <v>667.35518622191285</v>
      </c>
      <c r="F121" s="29">
        <f t="shared" si="26"/>
        <v>7.4150576246878472</v>
      </c>
      <c r="G121" s="29">
        <f t="shared" si="34"/>
        <v>9.9176395730199953</v>
      </c>
      <c r="H121" s="17">
        <f t="shared" si="35"/>
        <v>892.5875615718079</v>
      </c>
      <c r="I121" s="29">
        <f t="shared" si="27"/>
        <v>2.2250485660981263</v>
      </c>
      <c r="J121" s="29">
        <f t="shared" si="28"/>
        <v>13.949340071223883</v>
      </c>
      <c r="K121" s="32">
        <f>IF((D120+L120+M120-AL120)/($C$21+$C$22)&gt;$C$8,$C$8,(D120+L120+M120-AL120)/($C$21+$C$22))</f>
        <v>1400</v>
      </c>
      <c r="L121" s="97">
        <f t="shared" si="20"/>
        <v>4.2266987561397071</v>
      </c>
      <c r="M121" s="96">
        <f t="shared" si="21"/>
        <v>6.9767506091766229</v>
      </c>
      <c r="N121" s="98">
        <f t="shared" si="29"/>
        <v>1.7671458676442586</v>
      </c>
      <c r="O121" s="100">
        <f t="shared" si="23"/>
        <v>0</v>
      </c>
      <c r="P121" s="104">
        <f t="shared" si="30"/>
        <v>9</v>
      </c>
      <c r="Q121" s="102">
        <f t="shared" si="36"/>
        <v>0</v>
      </c>
      <c r="R121" s="106">
        <f>K121-U121</f>
        <v>1400</v>
      </c>
      <c r="S121" s="106">
        <f>IF(K121-H120&lt;0,0,K121-H120)</f>
        <v>517.33007800121209</v>
      </c>
      <c r="T121" s="106">
        <f t="shared" si="24"/>
        <v>100</v>
      </c>
      <c r="U121" s="107">
        <f>IF(S121&gt;0,0,IF(U120+(F121-AL121/$C$23)*$C$22/($C$21+$C$22)&gt;$C$8,$C$8,IF(V121=$C$8,U120+(F121-AL121/$C$23)*$C$22/$C$21,U120+(F121-AL121/$C$23)*$C$22/($C$21+$C$22))))</f>
        <v>0</v>
      </c>
      <c r="V121" s="107">
        <f>IF(S121=0,IF(V120+(F121-AL121/$C$23)*$C$22/($C$21+$C$22)&gt;$C$8,$C$8,V120+(F121-AL121/$C$23)*$C$22/($C$21+$C$22)),E121)</f>
        <v>667.35518622191285</v>
      </c>
      <c r="W121" s="203">
        <f>IF(S121&gt;0,0,IF(W120+AL121/$C$23&gt;$F$23,$F$23,W120+AL121/$C$23))</f>
        <v>0</v>
      </c>
      <c r="X121" s="105">
        <f>IF(R121=0,"-",IF(U121=0,FORECAST($C$8,Инклинометрия!$B$2:$B$152,Инклинометрия!$A$2:$A$152),FORECAST(R121,Инклинометрия!$B$2:$B$152,Инклинометрия!$A$2:$A$152)))</f>
        <v>1330</v>
      </c>
      <c r="Y121" s="105">
        <f>IF(R121=0,"-",IF(U121=0,FORECAST($C$8-R121,Инклинометрия!$B$2:$B$152,Инклинометрия!$A$2:$A$152),0))</f>
        <v>0</v>
      </c>
      <c r="Z121" s="105">
        <f>IF(S121=0,"-",FORECAST($C$8,Инклинометрия!$B$2:$B$152,Инклинометрия!$A$2:$A$152))</f>
        <v>1330</v>
      </c>
      <c r="AA121" s="105">
        <f>IF(S121=0,"-",FORECAST($C$8-S121,Инклинометрия!$B$2:$B$152,Инклинометрия!$A$2:$A$152))</f>
        <v>838.53642589884851</v>
      </c>
      <c r="AB121" s="105">
        <f>IF(T121=0,"-",FORECAST($C$6,Инклинометрия!$B$2:$B$152,Инклинометрия!$A$2:$A$152))</f>
        <v>1425</v>
      </c>
      <c r="AC121" s="105">
        <f>IF(R121=0,FORECAST($C$6-T121,Инклинометрия!$B$2:$B$152,Инклинометрия!$A$2:$A$152),FORECAST($C$8,Инклинометрия!$B$2:$B$152,Инклинометрия!$A$2:$A$152))</f>
        <v>1330</v>
      </c>
      <c r="AD121" s="107" t="str">
        <f>IF(U121=0,"-",FORECAST($C$8,Инклинометрия!$B$2:$B$152,Инклинометрия!$A$2:$A$152))</f>
        <v>-</v>
      </c>
      <c r="AE121" s="107" t="str">
        <f>IF(U121=0,"-",FORECAST($C$8-U121,Инклинометрия!$B$2:$B$152,Инклинометрия!$A$2:$A$152))</f>
        <v>-</v>
      </c>
      <c r="AF121" s="107">
        <f>FORECAST($C$8-S121,Инклинометрия!$B$2:$B$152,Инклинометрия!$A$2:$A$152)</f>
        <v>838.53642589884851</v>
      </c>
      <c r="AG121" s="107">
        <f>FORECAST($C$8-(S121+V121),Инклинометрия!$B$2:$B$152,Инклинометрия!$A$2:$A$152)</f>
        <v>204.54899898803131</v>
      </c>
      <c r="AH121" s="107" t="str">
        <f>IF(W121=0,"-",FORECAST($C$8+W121,Инклинометрия!$B$2:$B$152,Инклинометрия!$A$2:$A$152))</f>
        <v>-</v>
      </c>
      <c r="AI121" s="107" t="str">
        <f>IF(W121=0,"-",FORECAST($C$8,Инклинометрия!$B$2:$B$152,Инклинометрия!$A$2:$A$152))</f>
        <v>-</v>
      </c>
      <c r="AK121" s="122">
        <f>2*PI()*$C$5*(AT120-AT119)/(LN(AN120/$I$9)*$I$8/$I$7+LN($I$10/AN120)*$I$8/$I$7)</f>
        <v>-1.1449884571831383E-8</v>
      </c>
      <c r="AL121" s="208">
        <f>AK121*(B121-B120)</f>
        <v>-1.1449884571831383E-7</v>
      </c>
      <c r="AM121" s="23">
        <f t="shared" si="37"/>
        <v>1.4179400555709019E-2</v>
      </c>
      <c r="AN121" s="26">
        <f>AN120+AK121*(B121-B120)/(2*PI()*$C$5*AN120*$I$11)</f>
        <v>0.11072962606136683</v>
      </c>
      <c r="AO121" s="87">
        <f t="shared" si="31"/>
        <v>149646.53929568027</v>
      </c>
      <c r="AP121" s="87">
        <f>IF(R121+U121&lt;$C$8,0,32*$G$13/$C$12^2*($I$8*R121+$I$6*U121)+32*$G$14/($C$14^2-$C$13^2)*($I$8*S121+$I$6*V121))</f>
        <v>48321.539295680268</v>
      </c>
      <c r="AQ121" s="66">
        <f>R121*$C$11*$C$9+U121*$C$11*$C$10</f>
        <v>10987200</v>
      </c>
      <c r="AR121" s="66">
        <f>S121*$C$11*$C$9+V121*$C$11*$C$10</f>
        <v>11065033.635369066</v>
      </c>
      <c r="AS121" s="87">
        <f>$C$11*(T121*$C$9+W121*$C$10)</f>
        <v>784800</v>
      </c>
      <c r="AT121" s="45">
        <f t="shared" si="25"/>
        <v>11999480.174664747</v>
      </c>
      <c r="AU121" s="75"/>
    </row>
    <row r="122" spans="2:47" ht="15" thickBot="1" x14ac:dyDescent="0.35">
      <c r="B122" s="41">
        <f t="shared" si="32"/>
        <v>910</v>
      </c>
      <c r="C122" s="8">
        <f t="shared" si="33"/>
        <v>9.1</v>
      </c>
      <c r="D122" s="73">
        <f t="shared" si="19"/>
        <v>12.171250000000001</v>
      </c>
      <c r="E122" s="29">
        <f t="shared" si="22"/>
        <v>674.77024384660081</v>
      </c>
      <c r="F122" s="29">
        <f t="shared" si="26"/>
        <v>7.4150576246879609</v>
      </c>
      <c r="G122" s="29">
        <f t="shared" si="34"/>
        <v>9.9176395730201481</v>
      </c>
      <c r="H122" s="17">
        <f t="shared" si="35"/>
        <v>902.50520114482799</v>
      </c>
      <c r="I122" s="29">
        <f t="shared" si="27"/>
        <v>2.2250485660981263</v>
      </c>
      <c r="J122" s="29">
        <f t="shared" si="28"/>
        <v>13.949340071223991</v>
      </c>
      <c r="K122" s="32">
        <f>IF((D121+L121+M121-AL121)/($C$21+$C$22)&gt;$C$8,$C$8,(D121+L121+M121-AL121)/($C$21+$C$22))</f>
        <v>1400</v>
      </c>
      <c r="L122" s="97">
        <f t="shared" si="20"/>
        <v>4.2266987561397071</v>
      </c>
      <c r="M122" s="96">
        <f t="shared" si="21"/>
        <v>6.8430006091766238</v>
      </c>
      <c r="N122" s="98">
        <f t="shared" si="29"/>
        <v>1.7671458676442586</v>
      </c>
      <c r="O122" s="100">
        <f t="shared" si="23"/>
        <v>0</v>
      </c>
      <c r="P122" s="104">
        <f t="shared" si="30"/>
        <v>9.1</v>
      </c>
      <c r="Q122" s="102">
        <f t="shared" si="36"/>
        <v>0</v>
      </c>
      <c r="R122" s="106">
        <f>K122-U122</f>
        <v>1400</v>
      </c>
      <c r="S122" s="106">
        <f>IF(K122-H121&lt;0,0,K122-H121)</f>
        <v>507.4124384281921</v>
      </c>
      <c r="T122" s="106">
        <f t="shared" si="24"/>
        <v>100</v>
      </c>
      <c r="U122" s="107">
        <f>IF(S122&gt;0,0,IF(U121+(F122-AL122/$C$23)*$C$22/($C$21+$C$22)&gt;$C$8,$C$8,IF(V122=$C$8,U121+(F122-AL122/$C$23)*$C$22/$C$21,U121+(F122-AL122/$C$23)*$C$22/($C$21+$C$22))))</f>
        <v>0</v>
      </c>
      <c r="V122" s="107">
        <f>IF(S122=0,IF(V121+(F122-AL122/$C$23)*$C$22/($C$21+$C$22)&gt;$C$8,$C$8,V121+(F122-AL122/$C$23)*$C$22/($C$21+$C$22)),E122)</f>
        <v>674.77024384660081</v>
      </c>
      <c r="W122" s="203">
        <f>IF(S122&gt;0,0,IF(W121+AL122/$C$23&gt;$F$23,$F$23,W121+AL122/$C$23))</f>
        <v>0</v>
      </c>
      <c r="X122" s="105">
        <f>IF(R122=0,"-",IF(U122=0,FORECAST($C$8,Инклинометрия!$B$2:$B$152,Инклинометрия!$A$2:$A$152),FORECAST(R122,Инклинометрия!$B$2:$B$152,Инклинометрия!$A$2:$A$152)))</f>
        <v>1330</v>
      </c>
      <c r="Y122" s="105">
        <f>IF(R122=0,"-",IF(U122=0,FORECAST($C$8-R122,Инклинометрия!$B$2:$B$152,Инклинометрия!$A$2:$A$152),0))</f>
        <v>0</v>
      </c>
      <c r="Z122" s="105">
        <f>IF(S122=0,"-",FORECAST($C$8,Инклинометрия!$B$2:$B$152,Инклинометрия!$A$2:$A$152))</f>
        <v>1330</v>
      </c>
      <c r="AA122" s="105">
        <f>IF(S122=0,"-",FORECAST($C$8-S122,Инклинометрия!$B$2:$B$152,Инклинометрия!$A$2:$A$152))</f>
        <v>847.95818349321746</v>
      </c>
      <c r="AB122" s="105">
        <f>IF(T122=0,"-",FORECAST($C$6,Инклинометрия!$B$2:$B$152,Инклинометрия!$A$2:$A$152))</f>
        <v>1425</v>
      </c>
      <c r="AC122" s="105">
        <f>IF(R122=0,FORECAST($C$6-T122,Инклинометрия!$B$2:$B$152,Инклинометрия!$A$2:$A$152),FORECAST($C$8,Инклинометрия!$B$2:$B$152,Инклинометрия!$A$2:$A$152))</f>
        <v>1330</v>
      </c>
      <c r="AD122" s="107" t="str">
        <f>IF(U122=0,"-",FORECAST($C$8,Инклинометрия!$B$2:$B$152,Инклинометрия!$A$2:$A$152))</f>
        <v>-</v>
      </c>
      <c r="AE122" s="107" t="str">
        <f>IF(U122=0,"-",FORECAST($C$8-U122,Инклинометрия!$B$2:$B$152,Инклинометрия!$A$2:$A$152))</f>
        <v>-</v>
      </c>
      <c r="AF122" s="107">
        <f>FORECAST($C$8-S122,Инклинометрия!$B$2:$B$152,Инклинометрия!$A$2:$A$152)</f>
        <v>847.95818349321746</v>
      </c>
      <c r="AG122" s="107">
        <f>FORECAST($C$8-(S122+V122),Инклинометрия!$B$2:$B$152,Инклинометрия!$A$2:$A$152)</f>
        <v>206.9264518389466</v>
      </c>
      <c r="AH122" s="107" t="str">
        <f>IF(W122=0,"-",FORECAST($C$8+W122,Инклинометрия!$B$2:$B$152,Инклинометрия!$A$2:$A$152))</f>
        <v>-</v>
      </c>
      <c r="AI122" s="107" t="str">
        <f>IF(W122=0,"-",FORECAST($C$8,Инклинометрия!$B$2:$B$152,Инклинометрия!$A$2:$A$152))</f>
        <v>-</v>
      </c>
      <c r="AK122" s="122">
        <f>2*PI()*$C$5*(AT121-AT120)/(LN(AN121/$I$9)*$I$8/$I$7+LN($I$10/AN121)*$I$8/$I$7)</f>
        <v>-1.14498845733272E-8</v>
      </c>
      <c r="AL122" s="208">
        <f>AK122*(B122-B121)</f>
        <v>-1.1449884573327199E-7</v>
      </c>
      <c r="AM122" s="23">
        <f t="shared" si="37"/>
        <v>1.4179286056863286E-2</v>
      </c>
      <c r="AN122" s="26">
        <f>AN121+AK122*(B122-B121)/(2*PI()*$C$5*AN121*$I$11)</f>
        <v>0.11072954377509023</v>
      </c>
      <c r="AO122" s="87">
        <f t="shared" si="31"/>
        <v>149632.28149182125</v>
      </c>
      <c r="AP122" s="87">
        <f>IF(R122+U122&lt;$C$8,0,32*$G$13/$C$12^2*($I$8*R122+$I$6*U122)+32*$G$14/($C$14^2-$C$13^2)*($I$8*S122+$I$6*V122))</f>
        <v>48307.281491821261</v>
      </c>
      <c r="AQ122" s="66">
        <f>R122*$C$11*$C$9+U122*$C$11*$C$10</f>
        <v>10987200</v>
      </c>
      <c r="AR122" s="66">
        <f>S122*$C$11*$C$9+V122*$C$11*$C$10</f>
        <v>11065033.635369066</v>
      </c>
      <c r="AS122" s="87">
        <f>$C$11*(T122*$C$9+W122*$C$10)</f>
        <v>784800</v>
      </c>
      <c r="AT122" s="45">
        <f t="shared" si="25"/>
        <v>11999465.916860888</v>
      </c>
      <c r="AU122" s="75"/>
    </row>
    <row r="123" spans="2:47" ht="15" thickBot="1" x14ac:dyDescent="0.35">
      <c r="B123" s="41">
        <f t="shared" si="32"/>
        <v>920</v>
      </c>
      <c r="C123" s="8">
        <f t="shared" si="33"/>
        <v>9.2000000000000011</v>
      </c>
      <c r="D123" s="73">
        <f t="shared" si="19"/>
        <v>12.305000000000001</v>
      </c>
      <c r="E123" s="29">
        <f t="shared" si="22"/>
        <v>682.18530147128877</v>
      </c>
      <c r="F123" s="29">
        <f t="shared" si="26"/>
        <v>7.4150576246879609</v>
      </c>
      <c r="G123" s="29">
        <f t="shared" si="34"/>
        <v>9.9176395730201481</v>
      </c>
      <c r="H123" s="17">
        <f t="shared" si="35"/>
        <v>912.42284071784809</v>
      </c>
      <c r="I123" s="29">
        <f t="shared" si="27"/>
        <v>2.2250485660981263</v>
      </c>
      <c r="J123" s="29">
        <f t="shared" si="28"/>
        <v>13.949340071223991</v>
      </c>
      <c r="K123" s="32">
        <f>IF((D122+L122+M122-AL122)/($C$21+$C$22)&gt;$C$8,$C$8,(D122+L122+M122-AL122)/($C$21+$C$22))</f>
        <v>1400</v>
      </c>
      <c r="L123" s="97">
        <f t="shared" si="20"/>
        <v>4.2266987561397071</v>
      </c>
      <c r="M123" s="96">
        <f t="shared" si="21"/>
        <v>6.7092506091766237</v>
      </c>
      <c r="N123" s="98">
        <f t="shared" si="29"/>
        <v>1.7671458676442586</v>
      </c>
      <c r="O123" s="100">
        <f t="shared" si="23"/>
        <v>0</v>
      </c>
      <c r="P123" s="104">
        <f t="shared" si="30"/>
        <v>9.2000000000000011</v>
      </c>
      <c r="Q123" s="102">
        <f t="shared" si="36"/>
        <v>0</v>
      </c>
      <c r="R123" s="106">
        <f>K123-U123</f>
        <v>1400</v>
      </c>
      <c r="S123" s="106">
        <f>IF(K123-H122&lt;0,0,K123-H122)</f>
        <v>497.49479885517201</v>
      </c>
      <c r="T123" s="106">
        <f t="shared" si="24"/>
        <v>100</v>
      </c>
      <c r="U123" s="107">
        <f>IF(S123&gt;0,0,IF(U122+(F123-AL123/$C$23)*$C$22/($C$21+$C$22)&gt;$C$8,$C$8,IF(V123=$C$8,U122+(F123-AL123/$C$23)*$C$22/$C$21,U122+(F123-AL123/$C$23)*$C$22/($C$21+$C$22))))</f>
        <v>0</v>
      </c>
      <c r="V123" s="107">
        <f>IF(S123=0,IF(V122+(F123-AL123/$C$23)*$C$22/($C$21+$C$22)&gt;$C$8,$C$8,V122+(F123-AL123/$C$23)*$C$22/($C$21+$C$22)),E123)</f>
        <v>682.18530147128877</v>
      </c>
      <c r="W123" s="203">
        <f>IF(S123&gt;0,0,IF(W122+AL123/$C$23&gt;$F$23,$F$23,W122+AL123/$C$23))</f>
        <v>0</v>
      </c>
      <c r="X123" s="105">
        <f>IF(R123=0,"-",IF(U123=0,FORECAST($C$8,Инклинометрия!$B$2:$B$152,Инклинометрия!$A$2:$A$152),FORECAST(R123,Инклинометрия!$B$2:$B$152,Инклинометрия!$A$2:$A$152)))</f>
        <v>1330</v>
      </c>
      <c r="Y123" s="105">
        <f>IF(R123=0,"-",IF(U123=0,FORECAST($C$8-R123,Инклинометрия!$B$2:$B$152,Инклинометрия!$A$2:$A$152),0))</f>
        <v>0</v>
      </c>
      <c r="Z123" s="105">
        <f>IF(S123=0,"-",FORECAST($C$8,Инклинометрия!$B$2:$B$152,Инклинометрия!$A$2:$A$152))</f>
        <v>1330</v>
      </c>
      <c r="AA123" s="105">
        <f>IF(S123=0,"-",FORECAST($C$8-S123,Инклинометрия!$B$2:$B$152,Инклинометрия!$A$2:$A$152))</f>
        <v>857.37994108758653</v>
      </c>
      <c r="AB123" s="105">
        <f>IF(T123=0,"-",FORECAST($C$6,Инклинометрия!$B$2:$B$152,Инклинометрия!$A$2:$A$152))</f>
        <v>1425</v>
      </c>
      <c r="AC123" s="105">
        <f>IF(R123=0,FORECAST($C$6-T123,Инклинометрия!$B$2:$B$152,Инклинометрия!$A$2:$A$152),FORECAST($C$8,Инклинометрия!$B$2:$B$152,Инклинометрия!$A$2:$A$152))</f>
        <v>1330</v>
      </c>
      <c r="AD123" s="107" t="str">
        <f>IF(U123=0,"-",FORECAST($C$8,Инклинометрия!$B$2:$B$152,Инклинометрия!$A$2:$A$152))</f>
        <v>-</v>
      </c>
      <c r="AE123" s="107" t="str">
        <f>IF(U123=0,"-",FORECAST($C$8-U123,Инклинометрия!$B$2:$B$152,Инклинометрия!$A$2:$A$152))</f>
        <v>-</v>
      </c>
      <c r="AF123" s="107">
        <f>FORECAST($C$8-S123,Инклинометрия!$B$2:$B$152,Инклинометрия!$A$2:$A$152)</f>
        <v>857.37994108758653</v>
      </c>
      <c r="AG123" s="107">
        <f>FORECAST($C$8-(S123+V123),Инклинометрия!$B$2:$B$152,Инклинометрия!$A$2:$A$152)</f>
        <v>209.30390468986215</v>
      </c>
      <c r="AH123" s="107" t="str">
        <f>IF(W123=0,"-",FORECAST($C$8+W123,Инклинометрия!$B$2:$B$152,Инклинометрия!$A$2:$A$152))</f>
        <v>-</v>
      </c>
      <c r="AI123" s="107" t="str">
        <f>IF(W123=0,"-",FORECAST($C$8,Инклинометрия!$B$2:$B$152,Инклинометрия!$A$2:$A$152))</f>
        <v>-</v>
      </c>
      <c r="AK123" s="122">
        <f>2*PI()*$C$5*(AT122-AT121)/(LN(AN122/$I$9)*$I$8/$I$7+LN($I$10/AN122)*$I$8/$I$7)</f>
        <v>-1.14498845733272E-8</v>
      </c>
      <c r="AL123" s="208">
        <f>AK123*(B123-B122)</f>
        <v>-1.1449884573327199E-7</v>
      </c>
      <c r="AM123" s="23">
        <f t="shared" si="37"/>
        <v>1.4179171558017553E-2</v>
      </c>
      <c r="AN123" s="26">
        <f>AN122+AK123*(B123-B122)/(2*PI()*$C$5*AN122*$I$11)</f>
        <v>0.11072946148875247</v>
      </c>
      <c r="AO123" s="87">
        <f t="shared" si="31"/>
        <v>149618.02368796224</v>
      </c>
      <c r="AP123" s="87">
        <f>IF(R123+U123&lt;$C$8,0,32*$G$13/$C$12^2*($I$8*R123+$I$6*U123)+32*$G$14/($C$14^2-$C$13^2)*($I$8*S123+$I$6*V123))</f>
        <v>48293.023687962246</v>
      </c>
      <c r="AQ123" s="66">
        <f>R123*$C$11*$C$9+U123*$C$11*$C$10</f>
        <v>10987200</v>
      </c>
      <c r="AR123" s="66">
        <f>S123*$C$11*$C$9+V123*$C$11*$C$10</f>
        <v>11065033.635369066</v>
      </c>
      <c r="AS123" s="87">
        <f>$C$11*(T123*$C$9+W123*$C$10)</f>
        <v>784800</v>
      </c>
      <c r="AT123" s="45">
        <f t="shared" si="25"/>
        <v>11999451.659057029</v>
      </c>
      <c r="AU123" s="75"/>
    </row>
    <row r="124" spans="2:47" ht="15" thickBot="1" x14ac:dyDescent="0.35">
      <c r="B124" s="41">
        <f t="shared" si="32"/>
        <v>930</v>
      </c>
      <c r="C124" s="8">
        <f t="shared" si="33"/>
        <v>9.3000000000000007</v>
      </c>
      <c r="D124" s="73">
        <f t="shared" si="19"/>
        <v>12.438750000000001</v>
      </c>
      <c r="E124" s="29">
        <f t="shared" si="22"/>
        <v>689.60035909597673</v>
      </c>
      <c r="F124" s="29">
        <f t="shared" si="26"/>
        <v>7.4150576246879609</v>
      </c>
      <c r="G124" s="29">
        <f t="shared" si="34"/>
        <v>9.9176395730201481</v>
      </c>
      <c r="H124" s="17">
        <f t="shared" si="35"/>
        <v>922.34048029086819</v>
      </c>
      <c r="I124" s="29">
        <f t="shared" si="27"/>
        <v>2.2250485660981263</v>
      </c>
      <c r="J124" s="29">
        <f t="shared" si="28"/>
        <v>13.949340071223991</v>
      </c>
      <c r="K124" s="32">
        <f>IF((D123+L123+M123-AL123)/($C$21+$C$22)&gt;$C$8,$C$8,(D123+L123+M123-AL123)/($C$21+$C$22))</f>
        <v>1400</v>
      </c>
      <c r="L124" s="97">
        <f t="shared" si="20"/>
        <v>4.2266987561397071</v>
      </c>
      <c r="M124" s="96">
        <f t="shared" si="21"/>
        <v>6.5755006091766237</v>
      </c>
      <c r="N124" s="98">
        <f t="shared" si="29"/>
        <v>1.7671458676442586</v>
      </c>
      <c r="O124" s="100">
        <f t="shared" si="23"/>
        <v>0</v>
      </c>
      <c r="P124" s="104">
        <f t="shared" si="30"/>
        <v>9.3000000000000007</v>
      </c>
      <c r="Q124" s="102">
        <f t="shared" si="36"/>
        <v>0</v>
      </c>
      <c r="R124" s="106">
        <f>K124-U124</f>
        <v>1400</v>
      </c>
      <c r="S124" s="106">
        <f>IF(K124-H123&lt;0,0,K124-H123)</f>
        <v>487.57715928215191</v>
      </c>
      <c r="T124" s="106">
        <f t="shared" si="24"/>
        <v>100</v>
      </c>
      <c r="U124" s="107">
        <f>IF(S124&gt;0,0,IF(U123+(F124-AL124/$C$23)*$C$22/($C$21+$C$22)&gt;$C$8,$C$8,IF(V124=$C$8,U123+(F124-AL124/$C$23)*$C$22/$C$21,U123+(F124-AL124/$C$23)*$C$22/($C$21+$C$22))))</f>
        <v>0</v>
      </c>
      <c r="V124" s="107">
        <f>IF(S124=0,IF(V123+(F124-AL124/$C$23)*$C$22/($C$21+$C$22)&gt;$C$8,$C$8,V123+(F124-AL124/$C$23)*$C$22/($C$21+$C$22)),E124)</f>
        <v>689.60035909597673</v>
      </c>
      <c r="W124" s="203">
        <f>IF(S124&gt;0,0,IF(W123+AL124/$C$23&gt;$F$23,$F$23,W123+AL124/$C$23))</f>
        <v>0</v>
      </c>
      <c r="X124" s="105">
        <f>IF(R124=0,"-",IF(U124=0,FORECAST($C$8,Инклинометрия!$B$2:$B$152,Инклинометрия!$A$2:$A$152),FORECAST(R124,Инклинометрия!$B$2:$B$152,Инклинометрия!$A$2:$A$152)))</f>
        <v>1330</v>
      </c>
      <c r="Y124" s="105">
        <f>IF(R124=0,"-",IF(U124=0,FORECAST($C$8-R124,Инклинометрия!$B$2:$B$152,Инклинометрия!$A$2:$A$152),0))</f>
        <v>0</v>
      </c>
      <c r="Z124" s="105">
        <f>IF(S124=0,"-",FORECAST($C$8,Инклинометрия!$B$2:$B$152,Инклинометрия!$A$2:$A$152))</f>
        <v>1330</v>
      </c>
      <c r="AA124" s="105">
        <f>IF(S124=0,"-",FORECAST($C$8-S124,Инклинометрия!$B$2:$B$152,Инклинометрия!$A$2:$A$152))</f>
        <v>866.8016986819556</v>
      </c>
      <c r="AB124" s="105">
        <f>IF(T124=0,"-",FORECAST($C$6,Инклинометрия!$B$2:$B$152,Инклинометрия!$A$2:$A$152))</f>
        <v>1425</v>
      </c>
      <c r="AC124" s="105">
        <f>IF(R124=0,FORECAST($C$6-T124,Инклинометрия!$B$2:$B$152,Инклинометрия!$A$2:$A$152),FORECAST($C$8,Инклинометрия!$B$2:$B$152,Инклинометрия!$A$2:$A$152))</f>
        <v>1330</v>
      </c>
      <c r="AD124" s="107" t="str">
        <f>IF(U124=0,"-",FORECAST($C$8,Инклинометрия!$B$2:$B$152,Инклинометрия!$A$2:$A$152))</f>
        <v>-</v>
      </c>
      <c r="AE124" s="107" t="str">
        <f>IF(U124=0,"-",FORECAST($C$8-U124,Инклинометрия!$B$2:$B$152,Инклинометрия!$A$2:$A$152))</f>
        <v>-</v>
      </c>
      <c r="AF124" s="107">
        <f>FORECAST($C$8-S124,Инклинометрия!$B$2:$B$152,Инклинометрия!$A$2:$A$152)</f>
        <v>866.8016986819556</v>
      </c>
      <c r="AG124" s="107">
        <f>FORECAST($C$8-(S124+V124),Инклинометрия!$B$2:$B$152,Инклинометрия!$A$2:$A$152)</f>
        <v>211.68135754077767</v>
      </c>
      <c r="AH124" s="107" t="str">
        <f>IF(W124=0,"-",FORECAST($C$8+W124,Инклинометрия!$B$2:$B$152,Инклинометрия!$A$2:$A$152))</f>
        <v>-</v>
      </c>
      <c r="AI124" s="107" t="str">
        <f>IF(W124=0,"-",FORECAST($C$8,Инклинометрия!$B$2:$B$152,Инклинометрия!$A$2:$A$152))</f>
        <v>-</v>
      </c>
      <c r="AK124" s="122">
        <f>2*PI()*$C$5*(AT123-AT122)/(LN(AN123/$I$9)*$I$8/$I$7+LN($I$10/AN123)*$I$8/$I$7)</f>
        <v>-1.14498845733272E-8</v>
      </c>
      <c r="AL124" s="208">
        <f>AK124*(B124-B123)</f>
        <v>-1.1449884573327199E-7</v>
      </c>
      <c r="AM124" s="23">
        <f t="shared" si="37"/>
        <v>1.417905705917182E-2</v>
      </c>
      <c r="AN124" s="26">
        <f>AN123+AK124*(B124-B123)/(2*PI()*$C$5*AN123*$I$11)</f>
        <v>0.11072937920235357</v>
      </c>
      <c r="AO124" s="87">
        <f t="shared" si="31"/>
        <v>149603.76588410325</v>
      </c>
      <c r="AP124" s="87">
        <f>IF(R124+U124&lt;$C$8,0,32*$G$13/$C$12^2*($I$8*R124+$I$6*U124)+32*$G$14/($C$14^2-$C$13^2)*($I$8*S124+$I$6*V124))</f>
        <v>48278.765884103239</v>
      </c>
      <c r="AQ124" s="66">
        <f>R124*$C$11*$C$9+U124*$C$11*$C$10</f>
        <v>10987200</v>
      </c>
      <c r="AR124" s="66">
        <f>S124*$C$11*$C$9+V124*$C$11*$C$10</f>
        <v>11065033.635369068</v>
      </c>
      <c r="AS124" s="87">
        <f>$C$11*(T124*$C$9+W124*$C$10)</f>
        <v>784800</v>
      </c>
      <c r="AT124" s="45">
        <f t="shared" si="25"/>
        <v>11999437.401253171</v>
      </c>
      <c r="AU124" s="75"/>
    </row>
    <row r="125" spans="2:47" ht="15" thickBot="1" x14ac:dyDescent="0.35">
      <c r="B125" s="41">
        <f t="shared" si="32"/>
        <v>940</v>
      </c>
      <c r="C125" s="8">
        <f t="shared" si="33"/>
        <v>9.4</v>
      </c>
      <c r="D125" s="73">
        <f t="shared" si="19"/>
        <v>12.5725</v>
      </c>
      <c r="E125" s="29">
        <f t="shared" si="22"/>
        <v>697.01541672066458</v>
      </c>
      <c r="F125" s="29">
        <f t="shared" si="26"/>
        <v>7.4150576246878472</v>
      </c>
      <c r="G125" s="29">
        <f t="shared" si="34"/>
        <v>9.9176395730199953</v>
      </c>
      <c r="H125" s="17">
        <f t="shared" si="35"/>
        <v>932.25811986388817</v>
      </c>
      <c r="I125" s="29">
        <f t="shared" si="27"/>
        <v>2.2250485660981263</v>
      </c>
      <c r="J125" s="29">
        <f t="shared" si="28"/>
        <v>13.949340071223883</v>
      </c>
      <c r="K125" s="32">
        <f>IF((D124+L124+M124-AL124)/($C$21+$C$22)&gt;$C$8,$C$8,(D124+L124+M124-AL124)/($C$21+$C$22))</f>
        <v>1400</v>
      </c>
      <c r="L125" s="97">
        <f t="shared" si="20"/>
        <v>4.2266987561397071</v>
      </c>
      <c r="M125" s="96">
        <f t="shared" si="21"/>
        <v>6.4417506091766237</v>
      </c>
      <c r="N125" s="98">
        <f t="shared" si="29"/>
        <v>1.7671458676442586</v>
      </c>
      <c r="O125" s="100">
        <f t="shared" si="23"/>
        <v>0</v>
      </c>
      <c r="P125" s="104">
        <f t="shared" si="30"/>
        <v>9.4</v>
      </c>
      <c r="Q125" s="102">
        <f t="shared" si="36"/>
        <v>0</v>
      </c>
      <c r="R125" s="106">
        <f>K125-U125</f>
        <v>1400</v>
      </c>
      <c r="S125" s="106">
        <f>IF(K125-H124&lt;0,0,K125-H124)</f>
        <v>477.65951970913181</v>
      </c>
      <c r="T125" s="106">
        <f t="shared" si="24"/>
        <v>100</v>
      </c>
      <c r="U125" s="107">
        <f>IF(S125&gt;0,0,IF(U124+(F125-AL125/$C$23)*$C$22/($C$21+$C$22)&gt;$C$8,$C$8,IF(V125=$C$8,U124+(F125-AL125/$C$23)*$C$22/$C$21,U124+(F125-AL125/$C$23)*$C$22/($C$21+$C$22))))</f>
        <v>0</v>
      </c>
      <c r="V125" s="107">
        <f>IF(S125=0,IF(V124+(F125-AL125/$C$23)*$C$22/($C$21+$C$22)&gt;$C$8,$C$8,V124+(F125-AL125/$C$23)*$C$22/($C$21+$C$22)),E125)</f>
        <v>697.01541672066458</v>
      </c>
      <c r="W125" s="203">
        <f>IF(S125&gt;0,0,IF(W124+AL125/$C$23&gt;$F$23,$F$23,W124+AL125/$C$23))</f>
        <v>0</v>
      </c>
      <c r="X125" s="105">
        <f>IF(R125=0,"-",IF(U125=0,FORECAST($C$8,Инклинометрия!$B$2:$B$152,Инклинометрия!$A$2:$A$152),FORECAST(R125,Инклинометрия!$B$2:$B$152,Инклинометрия!$A$2:$A$152)))</f>
        <v>1330</v>
      </c>
      <c r="Y125" s="105">
        <f>IF(R125=0,"-",IF(U125=0,FORECAST($C$8-R125,Инклинометрия!$B$2:$B$152,Инклинометрия!$A$2:$A$152),0))</f>
        <v>0</v>
      </c>
      <c r="Z125" s="105">
        <f>IF(S125=0,"-",FORECAST($C$8,Инклинометрия!$B$2:$B$152,Инклинометрия!$A$2:$A$152))</f>
        <v>1330</v>
      </c>
      <c r="AA125" s="105">
        <f>IF(S125=0,"-",FORECAST($C$8-S125,Инклинометрия!$B$2:$B$152,Инклинометрия!$A$2:$A$152))</f>
        <v>876.22345627632478</v>
      </c>
      <c r="AB125" s="105">
        <f>IF(T125=0,"-",FORECAST($C$6,Инклинометрия!$B$2:$B$152,Инклинометрия!$A$2:$A$152))</f>
        <v>1425</v>
      </c>
      <c r="AC125" s="105">
        <f>IF(R125=0,FORECAST($C$6-T125,Инклинометрия!$B$2:$B$152,Инклинометрия!$A$2:$A$152),FORECAST($C$8,Инклинометрия!$B$2:$B$152,Инклинометрия!$A$2:$A$152))</f>
        <v>1330</v>
      </c>
      <c r="AD125" s="107" t="str">
        <f>IF(U125=0,"-",FORECAST($C$8,Инклинометрия!$B$2:$B$152,Инклинометрия!$A$2:$A$152))</f>
        <v>-</v>
      </c>
      <c r="AE125" s="107" t="str">
        <f>IF(U125=0,"-",FORECAST($C$8-U125,Инклинометрия!$B$2:$B$152,Инклинометрия!$A$2:$A$152))</f>
        <v>-</v>
      </c>
      <c r="AF125" s="107">
        <f>FORECAST($C$8-S125,Инклинометрия!$B$2:$B$152,Инклинометрия!$A$2:$A$152)</f>
        <v>876.22345627632478</v>
      </c>
      <c r="AG125" s="107">
        <f>FORECAST($C$8-(S125+V125),Инклинометрия!$B$2:$B$152,Инклинометрия!$A$2:$A$152)</f>
        <v>214.05881039169341</v>
      </c>
      <c r="AH125" s="107" t="str">
        <f>IF(W125=0,"-",FORECAST($C$8+W125,Инклинометрия!$B$2:$B$152,Инклинометрия!$A$2:$A$152))</f>
        <v>-</v>
      </c>
      <c r="AI125" s="107" t="str">
        <f>IF(W125=0,"-",FORECAST($C$8,Инклинометрия!$B$2:$B$152,Инклинометрия!$A$2:$A$152))</f>
        <v>-</v>
      </c>
      <c r="AK125" s="122">
        <f>2*PI()*$C$5*(AT124-AT123)/(LN(AN124/$I$9)*$I$8/$I$7+LN($I$10/AN124)*$I$8/$I$7)</f>
        <v>-1.1449884571831385E-8</v>
      </c>
      <c r="AL125" s="208">
        <f>AK125*(B125-B124)</f>
        <v>-1.1449884571831384E-7</v>
      </c>
      <c r="AM125" s="23">
        <f t="shared" si="37"/>
        <v>1.4178942560326101E-2</v>
      </c>
      <c r="AN125" s="26">
        <f>AN124+AK125*(B125-B124)/(2*PI()*$C$5*AN124*$I$11)</f>
        <v>0.11072929691589352</v>
      </c>
      <c r="AO125" s="87">
        <f t="shared" si="31"/>
        <v>149589.50808024424</v>
      </c>
      <c r="AP125" s="87">
        <f>IF(R125+U125&lt;$C$8,0,32*$G$13/$C$12^2*($I$8*R125+$I$6*U125)+32*$G$14/($C$14^2-$C$13^2)*($I$8*S125+$I$6*V125))</f>
        <v>48264.508080244224</v>
      </c>
      <c r="AQ125" s="66">
        <f>R125*$C$11*$C$9+U125*$C$11*$C$10</f>
        <v>10987200</v>
      </c>
      <c r="AR125" s="66">
        <f>S125*$C$11*$C$9+V125*$C$11*$C$10</f>
        <v>11065033.635369066</v>
      </c>
      <c r="AS125" s="87">
        <f>$C$11*(T125*$C$9+W125*$C$10)</f>
        <v>784800</v>
      </c>
      <c r="AT125" s="45">
        <f t="shared" si="25"/>
        <v>11999423.14344931</v>
      </c>
      <c r="AU125" s="75"/>
    </row>
    <row r="126" spans="2:47" ht="15" thickBot="1" x14ac:dyDescent="0.35">
      <c r="B126" s="41">
        <f t="shared" si="32"/>
        <v>950</v>
      </c>
      <c r="C126" s="8">
        <f t="shared" si="33"/>
        <v>9.5</v>
      </c>
      <c r="D126" s="73">
        <f t="shared" si="19"/>
        <v>12.706250000000001</v>
      </c>
      <c r="E126" s="29">
        <f t="shared" si="22"/>
        <v>704.43047434535254</v>
      </c>
      <c r="F126" s="29">
        <f t="shared" si="26"/>
        <v>7.4150576246879609</v>
      </c>
      <c r="G126" s="29">
        <f t="shared" si="34"/>
        <v>9.9176395730201481</v>
      </c>
      <c r="H126" s="17">
        <f t="shared" si="35"/>
        <v>942.17575943690827</v>
      </c>
      <c r="I126" s="29">
        <f t="shared" si="27"/>
        <v>2.2250485660981263</v>
      </c>
      <c r="J126" s="29">
        <f t="shared" si="28"/>
        <v>13.949340071223991</v>
      </c>
      <c r="K126" s="32">
        <f>IF((D125+L125+M125-AL125)/($C$21+$C$22)&gt;$C$8,$C$8,(D125+L125+M125-AL125)/($C$21+$C$22))</f>
        <v>1400</v>
      </c>
      <c r="L126" s="97">
        <f t="shared" si="20"/>
        <v>4.2266987561397071</v>
      </c>
      <c r="M126" s="96">
        <f t="shared" si="21"/>
        <v>6.3080006091766254</v>
      </c>
      <c r="N126" s="98">
        <f t="shared" si="29"/>
        <v>1.7671458676442586</v>
      </c>
      <c r="O126" s="100">
        <f t="shared" si="23"/>
        <v>0</v>
      </c>
      <c r="P126" s="104">
        <f t="shared" si="30"/>
        <v>9.5</v>
      </c>
      <c r="Q126" s="102">
        <f t="shared" si="36"/>
        <v>0</v>
      </c>
      <c r="R126" s="106">
        <f>K126-U126</f>
        <v>1400</v>
      </c>
      <c r="S126" s="106">
        <f>IF(K126-H125&lt;0,0,K126-H125)</f>
        <v>467.74188013611183</v>
      </c>
      <c r="T126" s="106">
        <f t="shared" si="24"/>
        <v>100</v>
      </c>
      <c r="U126" s="107">
        <f>IF(S126&gt;0,0,IF(U125+(F126-AL126/$C$23)*$C$22/($C$21+$C$22)&gt;$C$8,$C$8,IF(V126=$C$8,U125+(F126-AL126/$C$23)*$C$22/$C$21,U125+(F126-AL126/$C$23)*$C$22/($C$21+$C$22))))</f>
        <v>0</v>
      </c>
      <c r="V126" s="107">
        <f>IF(S126=0,IF(V125+(F126-AL126/$C$23)*$C$22/($C$21+$C$22)&gt;$C$8,$C$8,V125+(F126-AL126/$C$23)*$C$22/($C$21+$C$22)),E126)</f>
        <v>704.43047434535254</v>
      </c>
      <c r="W126" s="203">
        <f>IF(S126&gt;0,0,IF(W125+AL126/$C$23&gt;$F$23,$F$23,W125+AL126/$C$23))</f>
        <v>0</v>
      </c>
      <c r="X126" s="105">
        <f>IF(R126=0,"-",IF(U126=0,FORECAST($C$8,Инклинометрия!$B$2:$B$152,Инклинометрия!$A$2:$A$152),FORECAST(R126,Инклинометрия!$B$2:$B$152,Инклинометрия!$A$2:$A$152)))</f>
        <v>1330</v>
      </c>
      <c r="Y126" s="105">
        <f>IF(R126=0,"-",IF(U126=0,FORECAST($C$8-R126,Инклинометрия!$B$2:$B$152,Инклинометрия!$A$2:$A$152),0))</f>
        <v>0</v>
      </c>
      <c r="Z126" s="105">
        <f>IF(S126=0,"-",FORECAST($C$8,Инклинометрия!$B$2:$B$152,Инклинометрия!$A$2:$A$152))</f>
        <v>1330</v>
      </c>
      <c r="AA126" s="105">
        <f>IF(S126=0,"-",FORECAST($C$8-S126,Инклинометрия!$B$2:$B$152,Инклинометрия!$A$2:$A$152))</f>
        <v>885.64521387069374</v>
      </c>
      <c r="AB126" s="105">
        <f>IF(T126=0,"-",FORECAST($C$6,Инклинометрия!$B$2:$B$152,Инклинометрия!$A$2:$A$152))</f>
        <v>1425</v>
      </c>
      <c r="AC126" s="105">
        <f>IF(R126=0,FORECAST($C$6-T126,Инклинометрия!$B$2:$B$152,Инклинометрия!$A$2:$A$152),FORECAST($C$8,Инклинометрия!$B$2:$B$152,Инклинометрия!$A$2:$A$152))</f>
        <v>1330</v>
      </c>
      <c r="AD126" s="107" t="str">
        <f>IF(U126=0,"-",FORECAST($C$8,Инклинометрия!$B$2:$B$152,Инклинометрия!$A$2:$A$152))</f>
        <v>-</v>
      </c>
      <c r="AE126" s="107" t="str">
        <f>IF(U126=0,"-",FORECAST($C$8-U126,Инклинометрия!$B$2:$B$152,Инклинометрия!$A$2:$A$152))</f>
        <v>-</v>
      </c>
      <c r="AF126" s="107">
        <f>FORECAST($C$8-S126,Инклинометрия!$B$2:$B$152,Инклинометрия!$A$2:$A$152)</f>
        <v>885.64521387069374</v>
      </c>
      <c r="AG126" s="107">
        <f>FORECAST($C$8-(S126+V126),Инклинометрия!$B$2:$B$152,Инклинометрия!$A$2:$A$152)</f>
        <v>216.43626324260873</v>
      </c>
      <c r="AH126" s="107" t="str">
        <f>IF(W126=0,"-",FORECAST($C$8+W126,Инклинометрия!$B$2:$B$152,Инклинометрия!$A$2:$A$152))</f>
        <v>-</v>
      </c>
      <c r="AI126" s="107" t="str">
        <f>IF(W126=0,"-",FORECAST($C$8,Инклинометрия!$B$2:$B$152,Инклинометрия!$A$2:$A$152))</f>
        <v>-</v>
      </c>
      <c r="AK126" s="122">
        <f>2*PI()*$C$5*(AT125-AT124)/(LN(AN125/$I$9)*$I$8/$I$7+LN($I$10/AN125)*$I$8/$I$7)</f>
        <v>-1.1449884574823017E-8</v>
      </c>
      <c r="AL126" s="208">
        <f>AK126*(B126-B125)</f>
        <v>-1.1449884574823017E-7</v>
      </c>
      <c r="AM126" s="23">
        <f t="shared" si="37"/>
        <v>1.4178828061480353E-2</v>
      </c>
      <c r="AN126" s="26">
        <f>AN125+AK126*(B126-B125)/(2*PI()*$C$5*AN125*$I$11)</f>
        <v>0.11072921462937231</v>
      </c>
      <c r="AO126" s="87">
        <f t="shared" si="31"/>
        <v>149575.25027638522</v>
      </c>
      <c r="AP126" s="87">
        <f>IF(R126+U126&lt;$C$8,0,32*$G$13/$C$12^2*($I$8*R126+$I$6*U126)+32*$G$14/($C$14^2-$C$13^2)*($I$8*S126+$I$6*V126))</f>
        <v>48250.250276385217</v>
      </c>
      <c r="AQ126" s="66">
        <f>R126*$C$11*$C$9+U126*$C$11*$C$10</f>
        <v>10987200</v>
      </c>
      <c r="AR126" s="66">
        <f>S126*$C$11*$C$9+V126*$C$11*$C$10</f>
        <v>11065033.635369068</v>
      </c>
      <c r="AS126" s="87">
        <f>$C$11*(T126*$C$9+W126*$C$10)</f>
        <v>784800</v>
      </c>
      <c r="AT126" s="45">
        <f t="shared" si="25"/>
        <v>11999408.885645453</v>
      </c>
      <c r="AU126" s="75"/>
    </row>
    <row r="127" spans="2:47" ht="15" thickBot="1" x14ac:dyDescent="0.35">
      <c r="B127" s="41">
        <f t="shared" si="32"/>
        <v>960</v>
      </c>
      <c r="C127" s="8">
        <f t="shared" si="33"/>
        <v>9.6</v>
      </c>
      <c r="D127" s="73">
        <f t="shared" si="19"/>
        <v>12.84</v>
      </c>
      <c r="E127" s="29">
        <f t="shared" si="22"/>
        <v>711.84553197004038</v>
      </c>
      <c r="F127" s="29">
        <f t="shared" si="26"/>
        <v>7.4150576246878472</v>
      </c>
      <c r="G127" s="29">
        <f t="shared" si="34"/>
        <v>9.9176395730199953</v>
      </c>
      <c r="H127" s="17">
        <f t="shared" si="35"/>
        <v>952.09339900992825</v>
      </c>
      <c r="I127" s="29">
        <f t="shared" si="27"/>
        <v>2.2250485660981263</v>
      </c>
      <c r="J127" s="29">
        <f t="shared" si="28"/>
        <v>13.949340071223883</v>
      </c>
      <c r="K127" s="32">
        <f>IF((D126+L126+M126-AL126)/($C$21+$C$22)&gt;$C$8,$C$8,(D126+L126+M126-AL126)/($C$21+$C$22))</f>
        <v>1400</v>
      </c>
      <c r="L127" s="97">
        <f t="shared" si="20"/>
        <v>4.2266987561397071</v>
      </c>
      <c r="M127" s="96">
        <f t="shared" si="21"/>
        <v>6.1742506091766254</v>
      </c>
      <c r="N127" s="98">
        <f t="shared" si="29"/>
        <v>1.7671458676442586</v>
      </c>
      <c r="O127" s="100">
        <f t="shared" si="23"/>
        <v>0</v>
      </c>
      <c r="P127" s="104">
        <f t="shared" si="30"/>
        <v>9.6</v>
      </c>
      <c r="Q127" s="102">
        <f t="shared" si="36"/>
        <v>0</v>
      </c>
      <c r="R127" s="106">
        <f>K127-U127</f>
        <v>1400</v>
      </c>
      <c r="S127" s="106">
        <f>IF(K127-H126&lt;0,0,K127-H126)</f>
        <v>457.82424056309173</v>
      </c>
      <c r="T127" s="106">
        <f t="shared" si="24"/>
        <v>100</v>
      </c>
      <c r="U127" s="107">
        <f>IF(S127&gt;0,0,IF(U126+(F127-AL127/$C$23)*$C$22/($C$21+$C$22)&gt;$C$8,$C$8,IF(V127=$C$8,U126+(F127-AL127/$C$23)*$C$22/$C$21,U126+(F127-AL127/$C$23)*$C$22/($C$21+$C$22))))</f>
        <v>0</v>
      </c>
      <c r="V127" s="107">
        <f>IF(S127=0,IF(V126+(F127-AL127/$C$23)*$C$22/($C$21+$C$22)&gt;$C$8,$C$8,V126+(F127-AL127/$C$23)*$C$22/($C$21+$C$22)),E127)</f>
        <v>711.84553197004038</v>
      </c>
      <c r="W127" s="203">
        <f>IF(S127&gt;0,0,IF(W126+AL127/$C$23&gt;$F$23,$F$23,W126+AL127/$C$23))</f>
        <v>0</v>
      </c>
      <c r="X127" s="105">
        <f>IF(R127=0,"-",IF(U127=0,FORECAST($C$8,Инклинометрия!$B$2:$B$152,Инклинометрия!$A$2:$A$152),FORECAST(R127,Инклинометрия!$B$2:$B$152,Инклинометрия!$A$2:$A$152)))</f>
        <v>1330</v>
      </c>
      <c r="Y127" s="105">
        <f>IF(R127=0,"-",IF(U127=0,FORECAST($C$8-R127,Инклинометрия!$B$2:$B$152,Инклинометрия!$A$2:$A$152),0))</f>
        <v>0</v>
      </c>
      <c r="Z127" s="105">
        <f>IF(S127=0,"-",FORECAST($C$8,Инклинометрия!$B$2:$B$152,Инклинометрия!$A$2:$A$152))</f>
        <v>1330</v>
      </c>
      <c r="AA127" s="105">
        <f>IF(S127=0,"-",FORECAST($C$8-S127,Инклинометрия!$B$2:$B$152,Инклинометрия!$A$2:$A$152))</f>
        <v>895.06697146506281</v>
      </c>
      <c r="AB127" s="105">
        <f>IF(T127=0,"-",FORECAST($C$6,Инклинометрия!$B$2:$B$152,Инклинометрия!$A$2:$A$152))</f>
        <v>1425</v>
      </c>
      <c r="AC127" s="105">
        <f>IF(R127=0,FORECAST($C$6-T127,Инклинометрия!$B$2:$B$152,Инклинометрия!$A$2:$A$152),FORECAST($C$8,Инклинометрия!$B$2:$B$152,Инклинометрия!$A$2:$A$152))</f>
        <v>1330</v>
      </c>
      <c r="AD127" s="107" t="str">
        <f>IF(U127=0,"-",FORECAST($C$8,Инклинометрия!$B$2:$B$152,Инклинометрия!$A$2:$A$152))</f>
        <v>-</v>
      </c>
      <c r="AE127" s="107" t="str">
        <f>IF(U127=0,"-",FORECAST($C$8-U127,Инклинометрия!$B$2:$B$152,Инклинометрия!$A$2:$A$152))</f>
        <v>-</v>
      </c>
      <c r="AF127" s="107">
        <f>FORECAST($C$8-S127,Инклинометрия!$B$2:$B$152,Инклинометрия!$A$2:$A$152)</f>
        <v>895.06697146506281</v>
      </c>
      <c r="AG127" s="107">
        <f>FORECAST($C$8-(S127+V127),Инклинометрия!$B$2:$B$152,Инклинометрия!$A$2:$A$152)</f>
        <v>218.81371609352448</v>
      </c>
      <c r="AH127" s="107" t="str">
        <f>IF(W127=0,"-",FORECAST($C$8+W127,Инклинометрия!$B$2:$B$152,Инклинометрия!$A$2:$A$152))</f>
        <v>-</v>
      </c>
      <c r="AI127" s="107" t="str">
        <f>IF(W127=0,"-",FORECAST($C$8,Инклинометрия!$B$2:$B$152,Инклинометрия!$A$2:$A$152))</f>
        <v>-</v>
      </c>
      <c r="AK127" s="122">
        <f>2*PI()*$C$5*(AT126-AT125)/(LN(AN126/$I$9)*$I$8/$I$7+LN($I$10/AN126)*$I$8/$I$7)</f>
        <v>-1.1449884571831385E-8</v>
      </c>
      <c r="AL127" s="208">
        <f>AK127*(B127-B126)</f>
        <v>-1.1449884571831384E-7</v>
      </c>
      <c r="AM127" s="23">
        <f t="shared" si="37"/>
        <v>1.4178713562634634E-2</v>
      </c>
      <c r="AN127" s="26">
        <f>AN126+AK127*(B127-B126)/(2*PI()*$C$5*AN126*$I$11)</f>
        <v>0.11072913234278997</v>
      </c>
      <c r="AO127" s="87">
        <f t="shared" si="31"/>
        <v>149560.99247252621</v>
      </c>
      <c r="AP127" s="87">
        <f>IF(R127+U127&lt;$C$8,0,32*$G$13/$C$12^2*($I$8*R127+$I$6*U127)+32*$G$14/($C$14^2-$C$13^2)*($I$8*S127+$I$6*V127))</f>
        <v>48235.99247252621</v>
      </c>
      <c r="AQ127" s="66">
        <f>R127*$C$11*$C$9+U127*$C$11*$C$10</f>
        <v>10987200</v>
      </c>
      <c r="AR127" s="66">
        <f>S127*$C$11*$C$9+V127*$C$11*$C$10</f>
        <v>11065033.635369066</v>
      </c>
      <c r="AS127" s="87">
        <f>$C$11*(T127*$C$9+W127*$C$10)</f>
        <v>784800</v>
      </c>
      <c r="AT127" s="45">
        <f t="shared" si="25"/>
        <v>11999394.627841592</v>
      </c>
      <c r="AU127" s="75"/>
    </row>
    <row r="128" spans="2:47" ht="15" thickBot="1" x14ac:dyDescent="0.35">
      <c r="B128" s="41">
        <f t="shared" si="32"/>
        <v>970</v>
      </c>
      <c r="C128" s="8">
        <f t="shared" si="33"/>
        <v>9.7000000000000011</v>
      </c>
      <c r="D128" s="73">
        <f t="shared" si="19"/>
        <v>12.973750000000003</v>
      </c>
      <c r="E128" s="29">
        <f t="shared" si="22"/>
        <v>719.26058959472846</v>
      </c>
      <c r="F128" s="29">
        <f t="shared" si="26"/>
        <v>7.4150576246880746</v>
      </c>
      <c r="G128" s="29">
        <f t="shared" si="34"/>
        <v>9.9176395730203009</v>
      </c>
      <c r="H128" s="17">
        <f t="shared" si="35"/>
        <v>962.01103858294857</v>
      </c>
      <c r="I128" s="29">
        <f t="shared" si="27"/>
        <v>2.2250485660981263</v>
      </c>
      <c r="J128" s="29">
        <f t="shared" si="28"/>
        <v>13.949340071224098</v>
      </c>
      <c r="K128" s="32">
        <f>IF((D127+L127+M127-AL127)/($C$21+$C$22)&gt;$C$8,$C$8,(D127+L127+M127-AL127)/($C$21+$C$22))</f>
        <v>1400</v>
      </c>
      <c r="L128" s="97">
        <f t="shared" si="20"/>
        <v>4.2266987561397071</v>
      </c>
      <c r="M128" s="96">
        <f t="shared" si="21"/>
        <v>6.0405006091766262</v>
      </c>
      <c r="N128" s="98">
        <f t="shared" si="29"/>
        <v>1.7671458676442586</v>
      </c>
      <c r="O128" s="100">
        <f t="shared" si="23"/>
        <v>0</v>
      </c>
      <c r="P128" s="104">
        <f t="shared" si="30"/>
        <v>9.7000000000000011</v>
      </c>
      <c r="Q128" s="102">
        <f t="shared" si="36"/>
        <v>0</v>
      </c>
      <c r="R128" s="106">
        <f>K128-U128</f>
        <v>1400</v>
      </c>
      <c r="S128" s="106">
        <f>IF(K128-H127&lt;0,0,K128-H127)</f>
        <v>447.90660099007175</v>
      </c>
      <c r="T128" s="106">
        <f t="shared" si="24"/>
        <v>100</v>
      </c>
      <c r="U128" s="107">
        <f>IF(S128&gt;0,0,IF(U127+(F128-AL128/$C$23)*$C$22/($C$21+$C$22)&gt;$C$8,$C$8,IF(V128=$C$8,U127+(F128-AL128/$C$23)*$C$22/$C$21,U127+(F128-AL128/$C$23)*$C$22/($C$21+$C$22))))</f>
        <v>0</v>
      </c>
      <c r="V128" s="107">
        <f>IF(S128=0,IF(V127+(F128-AL128/$C$23)*$C$22/($C$21+$C$22)&gt;$C$8,$C$8,V127+(F128-AL128/$C$23)*$C$22/($C$21+$C$22)),E128)</f>
        <v>719.26058959472846</v>
      </c>
      <c r="W128" s="203">
        <f>IF(S128&gt;0,0,IF(W127+AL128/$C$23&gt;$F$23,$F$23,W127+AL128/$C$23))</f>
        <v>0</v>
      </c>
      <c r="X128" s="105">
        <f>IF(R128=0,"-",IF(U128=0,FORECAST($C$8,Инклинометрия!$B$2:$B$152,Инклинометрия!$A$2:$A$152),FORECAST(R128,Инклинометрия!$B$2:$B$152,Инклинометрия!$A$2:$A$152)))</f>
        <v>1330</v>
      </c>
      <c r="Y128" s="105">
        <f>IF(R128=0,"-",IF(U128=0,FORECAST($C$8-R128,Инклинометрия!$B$2:$B$152,Инклинометрия!$A$2:$A$152),0))</f>
        <v>0</v>
      </c>
      <c r="Z128" s="105">
        <f>IF(S128=0,"-",FORECAST($C$8,Инклинометрия!$B$2:$B$152,Инклинометрия!$A$2:$A$152))</f>
        <v>1330</v>
      </c>
      <c r="AA128" s="105">
        <f>IF(S128=0,"-",FORECAST($C$8-S128,Инклинометрия!$B$2:$B$152,Инклинометрия!$A$2:$A$152))</f>
        <v>904.48872905943176</v>
      </c>
      <c r="AB128" s="105">
        <f>IF(T128=0,"-",FORECAST($C$6,Инклинометрия!$B$2:$B$152,Инклинометрия!$A$2:$A$152))</f>
        <v>1425</v>
      </c>
      <c r="AC128" s="105">
        <f>IF(R128=0,FORECAST($C$6-T128,Инклинометрия!$B$2:$B$152,Инклинометрия!$A$2:$A$152),FORECAST($C$8,Инклинометрия!$B$2:$B$152,Инклинометрия!$A$2:$A$152))</f>
        <v>1330</v>
      </c>
      <c r="AD128" s="107" t="str">
        <f>IF(U128=0,"-",FORECAST($C$8,Инклинометрия!$B$2:$B$152,Инклинометрия!$A$2:$A$152))</f>
        <v>-</v>
      </c>
      <c r="AE128" s="107" t="str">
        <f>IF(U128=0,"-",FORECAST($C$8-U128,Инклинометрия!$B$2:$B$152,Инклинометрия!$A$2:$A$152))</f>
        <v>-</v>
      </c>
      <c r="AF128" s="107">
        <f>FORECAST($C$8-S128,Инклинометрия!$B$2:$B$152,Инклинометрия!$A$2:$A$152)</f>
        <v>904.48872905943176</v>
      </c>
      <c r="AG128" s="107">
        <f>FORECAST($C$8-(S128+V128),Инклинометрия!$B$2:$B$152,Инклинометрия!$A$2:$A$152)</f>
        <v>221.1911689444398</v>
      </c>
      <c r="AH128" s="107" t="str">
        <f>IF(W128=0,"-",FORECAST($C$8+W128,Инклинометрия!$B$2:$B$152,Инклинометрия!$A$2:$A$152))</f>
        <v>-</v>
      </c>
      <c r="AI128" s="107" t="str">
        <f>IF(W128=0,"-",FORECAST($C$8,Инклинометрия!$B$2:$B$152,Инклинометрия!$A$2:$A$152))</f>
        <v>-</v>
      </c>
      <c r="AK128" s="122">
        <f>2*PI()*$C$5*(AT127-AT126)/(LN(AN127/$I$9)*$I$8/$I$7+LN($I$10/AN127)*$I$8/$I$7)</f>
        <v>-1.1449884574823017E-8</v>
      </c>
      <c r="AL128" s="208">
        <f>AK128*(B128-B127)</f>
        <v>-1.1449884574823017E-7</v>
      </c>
      <c r="AM128" s="23">
        <f t="shared" si="37"/>
        <v>1.4178599063788886E-2</v>
      </c>
      <c r="AN128" s="26">
        <f>AN127+AK128*(B128-B127)/(2*PI()*$C$5*AN127*$I$11)</f>
        <v>0.11072905005614646</v>
      </c>
      <c r="AO128" s="87">
        <f t="shared" si="31"/>
        <v>149546.7346686672</v>
      </c>
      <c r="AP128" s="87">
        <f>IF(R128+U128&lt;$C$8,0,32*$G$13/$C$12^2*($I$8*R128+$I$6*U128)+32*$G$14/($C$14^2-$C$13^2)*($I$8*S128+$I$6*V128))</f>
        <v>48221.734668667195</v>
      </c>
      <c r="AQ128" s="66">
        <f>R128*$C$11*$C$9+U128*$C$11*$C$10</f>
        <v>10987200</v>
      </c>
      <c r="AR128" s="66">
        <f>S128*$C$11*$C$9+V128*$C$11*$C$10</f>
        <v>11065033.63536907</v>
      </c>
      <c r="AS128" s="87">
        <f>$C$11*(T128*$C$9+W128*$C$10)</f>
        <v>784800</v>
      </c>
      <c r="AT128" s="45">
        <f t="shared" si="25"/>
        <v>11999380.370037736</v>
      </c>
      <c r="AU128" s="75"/>
    </row>
    <row r="129" spans="2:47" ht="15" thickBot="1" x14ac:dyDescent="0.35">
      <c r="B129" s="41">
        <f t="shared" si="32"/>
        <v>980</v>
      </c>
      <c r="C129" s="8">
        <f t="shared" si="33"/>
        <v>9.8000000000000007</v>
      </c>
      <c r="D129" s="73">
        <f t="shared" si="19"/>
        <v>13.1075</v>
      </c>
      <c r="E129" s="29">
        <f t="shared" si="22"/>
        <v>726.67564721941631</v>
      </c>
      <c r="F129" s="29">
        <f t="shared" si="26"/>
        <v>7.4150576246878472</v>
      </c>
      <c r="G129" s="29">
        <f t="shared" si="34"/>
        <v>9.9176395730199953</v>
      </c>
      <c r="H129" s="17">
        <f t="shared" si="35"/>
        <v>971.92867815596856</v>
      </c>
      <c r="I129" s="29">
        <f t="shared" si="27"/>
        <v>2.2250485660981263</v>
      </c>
      <c r="J129" s="29">
        <f t="shared" si="28"/>
        <v>13.949340071223883</v>
      </c>
      <c r="K129" s="32">
        <f>IF((D128+L128+M128-AL128)/($C$21+$C$22)&gt;$C$8,$C$8,(D128+L128+M128-AL128)/($C$21+$C$22))</f>
        <v>1400</v>
      </c>
      <c r="L129" s="97">
        <f t="shared" si="20"/>
        <v>4.2266987561397071</v>
      </c>
      <c r="M129" s="96">
        <f t="shared" si="21"/>
        <v>5.9067506091766244</v>
      </c>
      <c r="N129" s="98">
        <f t="shared" si="29"/>
        <v>1.7671458676442586</v>
      </c>
      <c r="O129" s="100">
        <f t="shared" si="23"/>
        <v>0</v>
      </c>
      <c r="P129" s="104">
        <f t="shared" si="30"/>
        <v>9.8000000000000007</v>
      </c>
      <c r="Q129" s="102">
        <f t="shared" si="36"/>
        <v>0</v>
      </c>
      <c r="R129" s="106">
        <f>K129-U129</f>
        <v>1400</v>
      </c>
      <c r="S129" s="106">
        <f>IF(K129-H128&lt;0,0,K129-H128)</f>
        <v>437.98896141705143</v>
      </c>
      <c r="T129" s="106">
        <f t="shared" si="24"/>
        <v>100</v>
      </c>
      <c r="U129" s="107">
        <f>IF(S129&gt;0,0,IF(U128+(F129-AL129/$C$23)*$C$22/($C$21+$C$22)&gt;$C$8,$C$8,IF(V129=$C$8,U128+(F129-AL129/$C$23)*$C$22/$C$21,U128+(F129-AL129/$C$23)*$C$22/($C$21+$C$22))))</f>
        <v>0</v>
      </c>
      <c r="V129" s="107">
        <f>IF(S129=0,IF(V128+(F129-AL129/$C$23)*$C$22/($C$21+$C$22)&gt;$C$8,$C$8,V128+(F129-AL129/$C$23)*$C$22/($C$21+$C$22)),E129)</f>
        <v>726.67564721941631</v>
      </c>
      <c r="W129" s="203">
        <f>IF(S129&gt;0,0,IF(W128+AL129/$C$23&gt;$F$23,$F$23,W128+AL129/$C$23))</f>
        <v>0</v>
      </c>
      <c r="X129" s="105">
        <f>IF(R129=0,"-",IF(U129=0,FORECAST($C$8,Инклинометрия!$B$2:$B$152,Инклинометрия!$A$2:$A$152),FORECAST(R129,Инклинометрия!$B$2:$B$152,Инклинометрия!$A$2:$A$152)))</f>
        <v>1330</v>
      </c>
      <c r="Y129" s="105">
        <f>IF(R129=0,"-",IF(U129=0,FORECAST($C$8-R129,Инклинометрия!$B$2:$B$152,Инклинометрия!$A$2:$A$152),0))</f>
        <v>0</v>
      </c>
      <c r="Z129" s="105">
        <f>IF(S129=0,"-",FORECAST($C$8,Инклинометрия!$B$2:$B$152,Инклинометрия!$A$2:$A$152))</f>
        <v>1330</v>
      </c>
      <c r="AA129" s="105">
        <f>IF(S129=0,"-",FORECAST($C$8-S129,Инклинометрия!$B$2:$B$152,Инклинометрия!$A$2:$A$152))</f>
        <v>913.91048665380106</v>
      </c>
      <c r="AB129" s="105">
        <f>IF(T129=0,"-",FORECAST($C$6,Инклинометрия!$B$2:$B$152,Инклинометрия!$A$2:$A$152))</f>
        <v>1425</v>
      </c>
      <c r="AC129" s="105">
        <f>IF(R129=0,FORECAST($C$6-T129,Инклинометрия!$B$2:$B$152,Инклинометрия!$A$2:$A$152),FORECAST($C$8,Инклинометрия!$B$2:$B$152,Инклинометрия!$A$2:$A$152))</f>
        <v>1330</v>
      </c>
      <c r="AD129" s="107" t="str">
        <f>IF(U129=0,"-",FORECAST($C$8,Инклинометрия!$B$2:$B$152,Инклинометрия!$A$2:$A$152))</f>
        <v>-</v>
      </c>
      <c r="AE129" s="107" t="str">
        <f>IF(U129=0,"-",FORECAST($C$8-U129,Инклинометрия!$B$2:$B$152,Инклинометрия!$A$2:$A$152))</f>
        <v>-</v>
      </c>
      <c r="AF129" s="107">
        <f>FORECAST($C$8-S129,Инклинометрия!$B$2:$B$152,Инклинометрия!$A$2:$A$152)</f>
        <v>913.91048665380106</v>
      </c>
      <c r="AG129" s="107">
        <f>FORECAST($C$8-(S129+V129),Инклинометрия!$B$2:$B$152,Инклинометрия!$A$2:$A$152)</f>
        <v>223.56862179535574</v>
      </c>
      <c r="AH129" s="107" t="str">
        <f>IF(W129=0,"-",FORECAST($C$8+W129,Инклинометрия!$B$2:$B$152,Инклинометрия!$A$2:$A$152))</f>
        <v>-</v>
      </c>
      <c r="AI129" s="107" t="str">
        <f>IF(W129=0,"-",FORECAST($C$8,Инклинометрия!$B$2:$B$152,Инклинометрия!$A$2:$A$152))</f>
        <v>-</v>
      </c>
      <c r="AK129" s="122">
        <f>2*PI()*$C$5*(AT128-AT127)/(LN(AN128/$I$9)*$I$8/$I$7+LN($I$10/AN128)*$I$8/$I$7)</f>
        <v>-1.1449884570335566E-8</v>
      </c>
      <c r="AL129" s="208">
        <f>AK129*(B129-B128)</f>
        <v>-1.1449884570335566E-7</v>
      </c>
      <c r="AM129" s="23">
        <f t="shared" si="37"/>
        <v>1.4178484564943182E-2</v>
      </c>
      <c r="AN129" s="26">
        <f>AN128+AK129*(B129-B128)/(2*PI()*$C$5*AN128*$I$11)</f>
        <v>0.11072896776944183</v>
      </c>
      <c r="AO129" s="87">
        <f t="shared" si="31"/>
        <v>149532.47686480818</v>
      </c>
      <c r="AP129" s="87">
        <f>IF(R129+U129&lt;$C$8,0,32*$G$13/$C$12^2*($I$8*R129+$I$6*U129)+32*$G$14/($C$14^2-$C$13^2)*($I$8*S129+$I$6*V129))</f>
        <v>48207.476864808188</v>
      </c>
      <c r="AQ129" s="66">
        <f>R129*$C$11*$C$9+U129*$C$11*$C$10</f>
        <v>10987200</v>
      </c>
      <c r="AR129" s="66">
        <f>S129*$C$11*$C$9+V129*$C$11*$C$10</f>
        <v>11065033.635369066</v>
      </c>
      <c r="AS129" s="87">
        <f>$C$11*(T129*$C$9+W129*$C$10)</f>
        <v>784800</v>
      </c>
      <c r="AT129" s="45">
        <f t="shared" si="25"/>
        <v>11999366.112233873</v>
      </c>
      <c r="AU129" s="75"/>
    </row>
    <row r="130" spans="2:47" ht="15" thickBot="1" x14ac:dyDescent="0.35">
      <c r="B130" s="41">
        <f t="shared" si="32"/>
        <v>990</v>
      </c>
      <c r="C130" s="8">
        <f t="shared" si="33"/>
        <v>9.9</v>
      </c>
      <c r="D130" s="73">
        <f t="shared" si="19"/>
        <v>13.241250000000001</v>
      </c>
      <c r="E130" s="29">
        <f t="shared" si="22"/>
        <v>734.09070484410415</v>
      </c>
      <c r="F130" s="29">
        <f t="shared" si="26"/>
        <v>7.4150576246878472</v>
      </c>
      <c r="G130" s="29">
        <f t="shared" si="34"/>
        <v>9.9176395730199953</v>
      </c>
      <c r="H130" s="17">
        <f t="shared" si="35"/>
        <v>981.84631772898854</v>
      </c>
      <c r="I130" s="29">
        <f t="shared" si="27"/>
        <v>2.2250485660981263</v>
      </c>
      <c r="J130" s="29">
        <f t="shared" si="28"/>
        <v>13.949340071223883</v>
      </c>
      <c r="K130" s="32">
        <f>IF((D129+L129+M129-AL129)/($C$21+$C$22)&gt;$C$8,$C$8,(D129+L129+M129-AL129)/($C$21+$C$22))</f>
        <v>1400</v>
      </c>
      <c r="L130" s="97">
        <f t="shared" si="20"/>
        <v>4.2266987561397071</v>
      </c>
      <c r="M130" s="96">
        <f t="shared" si="21"/>
        <v>5.7730006091766253</v>
      </c>
      <c r="N130" s="98">
        <f t="shared" si="29"/>
        <v>1.7671458676442586</v>
      </c>
      <c r="O130" s="100">
        <f t="shared" si="23"/>
        <v>0</v>
      </c>
      <c r="P130" s="104">
        <f t="shared" si="30"/>
        <v>9.9</v>
      </c>
      <c r="Q130" s="102">
        <f t="shared" si="36"/>
        <v>0</v>
      </c>
      <c r="R130" s="106">
        <f>K130-U130</f>
        <v>1400</v>
      </c>
      <c r="S130" s="106">
        <f>IF(K130-H129&lt;0,0,K130-H129)</f>
        <v>428.07132184403144</v>
      </c>
      <c r="T130" s="106">
        <f t="shared" si="24"/>
        <v>100</v>
      </c>
      <c r="U130" s="107">
        <f>IF(S130&gt;0,0,IF(U129+(F130-AL130/$C$23)*$C$22/($C$21+$C$22)&gt;$C$8,$C$8,IF(V130=$C$8,U129+(F130-AL130/$C$23)*$C$22/$C$21,U129+(F130-AL130/$C$23)*$C$22/($C$21+$C$22))))</f>
        <v>0</v>
      </c>
      <c r="V130" s="107">
        <f>IF(S130=0,IF(V129+(F130-AL130/$C$23)*$C$22/($C$21+$C$22)&gt;$C$8,$C$8,V129+(F130-AL130/$C$23)*$C$22/($C$21+$C$22)),E130)</f>
        <v>734.09070484410415</v>
      </c>
      <c r="W130" s="203">
        <f>IF(S130&gt;0,0,IF(W129+AL130/$C$23&gt;$F$23,$F$23,W129+AL130/$C$23))</f>
        <v>0</v>
      </c>
      <c r="X130" s="105">
        <f>IF(R130=0,"-",IF(U130=0,FORECAST($C$8,Инклинометрия!$B$2:$B$152,Инклинометрия!$A$2:$A$152),FORECAST(R130,Инклинометрия!$B$2:$B$152,Инклинометрия!$A$2:$A$152)))</f>
        <v>1330</v>
      </c>
      <c r="Y130" s="105">
        <f>IF(R130=0,"-",IF(U130=0,FORECAST($C$8-R130,Инклинометрия!$B$2:$B$152,Инклинометрия!$A$2:$A$152),0))</f>
        <v>0</v>
      </c>
      <c r="Z130" s="105">
        <f>IF(S130=0,"-",FORECAST($C$8,Инклинометрия!$B$2:$B$152,Инклинометрия!$A$2:$A$152))</f>
        <v>1330</v>
      </c>
      <c r="AA130" s="105">
        <f>IF(S130=0,"-",FORECAST($C$8-S130,Инклинометрия!$B$2:$B$152,Инклинометрия!$A$2:$A$152))</f>
        <v>923.33224424817013</v>
      </c>
      <c r="AB130" s="105">
        <f>IF(T130=0,"-",FORECAST($C$6,Инклинометрия!$B$2:$B$152,Инклинометрия!$A$2:$A$152))</f>
        <v>1425</v>
      </c>
      <c r="AC130" s="105">
        <f>IF(R130=0,FORECAST($C$6-T130,Инклинометрия!$B$2:$B$152,Инклинометрия!$A$2:$A$152),FORECAST($C$8,Инклинометрия!$B$2:$B$152,Инклинометрия!$A$2:$A$152))</f>
        <v>1330</v>
      </c>
      <c r="AD130" s="107" t="str">
        <f>IF(U130=0,"-",FORECAST($C$8,Инклинометрия!$B$2:$B$152,Инклинометрия!$A$2:$A$152))</f>
        <v>-</v>
      </c>
      <c r="AE130" s="107" t="str">
        <f>IF(U130=0,"-",FORECAST($C$8-U130,Инклинометрия!$B$2:$B$152,Инклинометрия!$A$2:$A$152))</f>
        <v>-</v>
      </c>
      <c r="AF130" s="107">
        <f>FORECAST($C$8-S130,Инклинометрия!$B$2:$B$152,Инклинометрия!$A$2:$A$152)</f>
        <v>923.33224424817013</v>
      </c>
      <c r="AG130" s="107">
        <f>FORECAST($C$8-(S130+V130),Инклинометрия!$B$2:$B$152,Инклинометрия!$A$2:$A$152)</f>
        <v>225.94607464627128</v>
      </c>
      <c r="AH130" s="107" t="str">
        <f>IF(W130=0,"-",FORECAST($C$8+W130,Инклинометрия!$B$2:$B$152,Инклинометрия!$A$2:$A$152))</f>
        <v>-</v>
      </c>
      <c r="AI130" s="107" t="str">
        <f>IF(W130=0,"-",FORECAST($C$8,Инклинометрия!$B$2:$B$152,Инклинометрия!$A$2:$A$152))</f>
        <v>-</v>
      </c>
      <c r="AK130" s="122">
        <f>2*PI()*$C$5*(AT129-AT128)/(LN(AN129/$I$9)*$I$8/$I$7+LN($I$10/AN129)*$I$8/$I$7)</f>
        <v>-1.1449884576318836E-8</v>
      </c>
      <c r="AL130" s="208">
        <f>AK130*(B130-B129)</f>
        <v>-1.1449884576318836E-7</v>
      </c>
      <c r="AM130" s="23">
        <f t="shared" si="37"/>
        <v>1.4178370066097418E-2</v>
      </c>
      <c r="AN130" s="26">
        <f>AN129+AK130*(B130-B129)/(2*PI()*$C$5*AN129*$I$11)</f>
        <v>0.11072888548267601</v>
      </c>
      <c r="AO130" s="87">
        <f t="shared" si="31"/>
        <v>149518.21906094917</v>
      </c>
      <c r="AP130" s="87">
        <f>IF(R130+U130&lt;$C$8,0,32*$G$13/$C$12^2*($I$8*R130+$I$6*U130)+32*$G$14/($C$14^2-$C$13^2)*($I$8*S130+$I$6*V130))</f>
        <v>48193.219060949174</v>
      </c>
      <c r="AQ130" s="66">
        <f>R130*$C$11*$C$9+U130*$C$11*$C$10</f>
        <v>10987200</v>
      </c>
      <c r="AR130" s="66">
        <f>S130*$C$11*$C$9+V130*$C$11*$C$10</f>
        <v>11065033.635369068</v>
      </c>
      <c r="AS130" s="87">
        <f>$C$11*(T130*$C$9+W130*$C$10)</f>
        <v>784800</v>
      </c>
      <c r="AT130" s="45">
        <f t="shared" si="25"/>
        <v>11999351.854430018</v>
      </c>
      <c r="AU130" s="75"/>
    </row>
    <row r="131" spans="2:47" ht="15" thickBot="1" x14ac:dyDescent="0.35">
      <c r="B131" s="41">
        <f t="shared" si="32"/>
        <v>1000</v>
      </c>
      <c r="C131" s="8">
        <f t="shared" si="33"/>
        <v>10</v>
      </c>
      <c r="D131" s="73">
        <f t="shared" si="19"/>
        <v>13.375</v>
      </c>
      <c r="E131" s="29">
        <f t="shared" si="22"/>
        <v>741.50576246879211</v>
      </c>
      <c r="F131" s="29">
        <f t="shared" si="26"/>
        <v>7.4150576246879609</v>
      </c>
      <c r="G131" s="29">
        <f t="shared" si="34"/>
        <v>9.9176395730201481</v>
      </c>
      <c r="H131" s="17">
        <f t="shared" si="35"/>
        <v>991.76395730200863</v>
      </c>
      <c r="I131" s="29">
        <f t="shared" si="27"/>
        <v>2.2250485660981263</v>
      </c>
      <c r="J131" s="29">
        <f t="shared" si="28"/>
        <v>13.949340071223991</v>
      </c>
      <c r="K131" s="32">
        <f>IF((D130+L130+M130-AL130)/($C$21+$C$22)&gt;$C$8,$C$8,(D130+L130+M130-AL130)/($C$21+$C$22))</f>
        <v>1400</v>
      </c>
      <c r="L131" s="97">
        <f t="shared" si="20"/>
        <v>4.2266987561397071</v>
      </c>
      <c r="M131" s="96">
        <f t="shared" si="21"/>
        <v>5.6392506091766261</v>
      </c>
      <c r="N131" s="98">
        <f t="shared" si="29"/>
        <v>1.7671458676442586</v>
      </c>
      <c r="O131" s="100">
        <f t="shared" si="23"/>
        <v>0</v>
      </c>
      <c r="P131" s="104">
        <f t="shared" si="30"/>
        <v>10</v>
      </c>
      <c r="Q131" s="102">
        <f t="shared" si="36"/>
        <v>0</v>
      </c>
      <c r="R131" s="106">
        <f>K131-U131</f>
        <v>1400</v>
      </c>
      <c r="S131" s="106">
        <f>IF(K131-H130&lt;0,0,K131-H130)</f>
        <v>418.15368227101146</v>
      </c>
      <c r="T131" s="106">
        <f t="shared" si="24"/>
        <v>100</v>
      </c>
      <c r="U131" s="107">
        <f>IF(S131&gt;0,0,IF(U130+(F131-AL131/$C$23)*$C$22/($C$21+$C$22)&gt;$C$8,$C$8,IF(V131=$C$8,U130+(F131-AL131/$C$23)*$C$22/$C$21,U130+(F131-AL131/$C$23)*$C$22/($C$21+$C$22))))</f>
        <v>0</v>
      </c>
      <c r="V131" s="107">
        <f>IF(S131=0,IF(V130+(F131-AL131/$C$23)*$C$22/($C$21+$C$22)&gt;$C$8,$C$8,V130+(F131-AL131/$C$23)*$C$22/($C$21+$C$22)),E131)</f>
        <v>741.50576246879211</v>
      </c>
      <c r="W131" s="203">
        <f>IF(S131&gt;0,0,IF(W130+AL131/$C$23&gt;$F$23,$F$23,W130+AL131/$C$23))</f>
        <v>0</v>
      </c>
      <c r="X131" s="105">
        <f>IF(R131=0,"-",IF(U131=0,FORECAST($C$8,Инклинометрия!$B$2:$B$152,Инклинометрия!$A$2:$A$152),FORECAST(R131,Инклинометрия!$B$2:$B$152,Инклинометрия!$A$2:$A$152)))</f>
        <v>1330</v>
      </c>
      <c r="Y131" s="105">
        <f>IF(R131=0,"-",IF(U131=0,FORECAST($C$8-R131,Инклинометрия!$B$2:$B$152,Инклинометрия!$A$2:$A$152),0))</f>
        <v>0</v>
      </c>
      <c r="Z131" s="105">
        <f>IF(S131=0,"-",FORECAST($C$8,Инклинометрия!$B$2:$B$152,Инклинометрия!$A$2:$A$152))</f>
        <v>1330</v>
      </c>
      <c r="AA131" s="105">
        <f>IF(S131=0,"-",FORECAST($C$8-S131,Инклинометрия!$B$2:$B$152,Инклинометрия!$A$2:$A$152))</f>
        <v>932.75400184253908</v>
      </c>
      <c r="AB131" s="105">
        <f>IF(T131=0,"-",FORECAST($C$6,Инклинометрия!$B$2:$B$152,Инклинометрия!$A$2:$A$152))</f>
        <v>1425</v>
      </c>
      <c r="AC131" s="105">
        <f>IF(R131=0,FORECAST($C$6-T131,Инклинометрия!$B$2:$B$152,Инклинометрия!$A$2:$A$152),FORECAST($C$8,Инклинометрия!$B$2:$B$152,Инклинометрия!$A$2:$A$152))</f>
        <v>1330</v>
      </c>
      <c r="AD131" s="107" t="str">
        <f>IF(U131=0,"-",FORECAST($C$8,Инклинометрия!$B$2:$B$152,Инклинометрия!$A$2:$A$152))</f>
        <v>-</v>
      </c>
      <c r="AE131" s="107" t="str">
        <f>IF(U131=0,"-",FORECAST($C$8-U131,Инклинометрия!$B$2:$B$152,Инклинометрия!$A$2:$A$152))</f>
        <v>-</v>
      </c>
      <c r="AF131" s="107">
        <f>FORECAST($C$8-S131,Инклинометрия!$B$2:$B$152,Инклинометрия!$A$2:$A$152)</f>
        <v>932.75400184253908</v>
      </c>
      <c r="AG131" s="107">
        <f>FORECAST($C$8-(S131+V131),Инклинометрия!$B$2:$B$152,Инклинометрия!$A$2:$A$152)</f>
        <v>228.3235274971866</v>
      </c>
      <c r="AH131" s="107" t="str">
        <f>IF(W131=0,"-",FORECAST($C$8+W131,Инклинометрия!$B$2:$B$152,Инклинометрия!$A$2:$A$152))</f>
        <v>-</v>
      </c>
      <c r="AI131" s="107" t="str">
        <f>IF(W131=0,"-",FORECAST($C$8,Инклинометрия!$B$2:$B$152,Инклинометрия!$A$2:$A$152))</f>
        <v>-</v>
      </c>
      <c r="AK131" s="122">
        <f>2*PI()*$C$5*(AT130-AT129)/(LN(AN130/$I$9)*$I$8/$I$7+LN($I$10/AN130)*$I$8/$I$7)</f>
        <v>-1.1449884570335566E-8</v>
      </c>
      <c r="AL131" s="208">
        <f>AK131*(B131-B130)</f>
        <v>-1.1449884570335566E-7</v>
      </c>
      <c r="AM131" s="23">
        <f t="shared" si="37"/>
        <v>1.4178255567251715E-2</v>
      </c>
      <c r="AN131" s="26">
        <f>AN130+AK131*(B131-B130)/(2*PI()*$C$5*AN130*$I$11)</f>
        <v>0.11072880319584907</v>
      </c>
      <c r="AO131" s="87">
        <f t="shared" si="31"/>
        <v>149503.96125709015</v>
      </c>
      <c r="AP131" s="87">
        <f>IF(R131+U131&lt;$C$8,0,32*$G$13/$C$12^2*($I$8*R131+$I$6*U131)+32*$G$14/($C$14^2-$C$13^2)*($I$8*S131+$I$6*V131))</f>
        <v>48178.961257090166</v>
      </c>
      <c r="AQ131" s="66">
        <f>R131*$C$11*$C$9+U131*$C$11*$C$10</f>
        <v>10987200</v>
      </c>
      <c r="AR131" s="66">
        <f>S131*$C$11*$C$9+V131*$C$11*$C$10</f>
        <v>11065033.635369068</v>
      </c>
      <c r="AS131" s="87">
        <f>$C$11*(T131*$C$9+W131*$C$10)</f>
        <v>784800</v>
      </c>
      <c r="AT131" s="45">
        <f t="shared" si="25"/>
        <v>11999337.596626159</v>
      </c>
      <c r="AU131" s="75"/>
    </row>
    <row r="132" spans="2:47" ht="15" thickBot="1" x14ac:dyDescent="0.35">
      <c r="B132" s="41">
        <f t="shared" si="32"/>
        <v>1010</v>
      </c>
      <c r="C132" s="8">
        <f t="shared" si="33"/>
        <v>10.1</v>
      </c>
      <c r="D132" s="73">
        <f t="shared" si="19"/>
        <v>13.508749999999999</v>
      </c>
      <c r="E132" s="29">
        <f t="shared" si="22"/>
        <v>748.92082009347996</v>
      </c>
      <c r="F132" s="29">
        <f t="shared" si="26"/>
        <v>7.4150576246878472</v>
      </c>
      <c r="G132" s="29">
        <f t="shared" si="34"/>
        <v>9.9176395730199953</v>
      </c>
      <c r="H132" s="17">
        <f t="shared" si="35"/>
        <v>1001.6815968750286</v>
      </c>
      <c r="I132" s="29">
        <f t="shared" si="27"/>
        <v>2.2250485660981263</v>
      </c>
      <c r="J132" s="29">
        <f t="shared" si="28"/>
        <v>13.949340071223883</v>
      </c>
      <c r="K132" s="32">
        <f>IF((D131+L131+M131-AL131)/($C$21+$C$22)&gt;$C$8,$C$8,(D131+L131+M131-AL131)/($C$21+$C$22))</f>
        <v>1400</v>
      </c>
      <c r="L132" s="97">
        <f t="shared" si="20"/>
        <v>4.2266987561397071</v>
      </c>
      <c r="M132" s="96">
        <f t="shared" si="21"/>
        <v>5.505500609176627</v>
      </c>
      <c r="N132" s="98">
        <f t="shared" si="29"/>
        <v>1.7671458676442586</v>
      </c>
      <c r="O132" s="100">
        <f t="shared" si="23"/>
        <v>0</v>
      </c>
      <c r="P132" s="104">
        <f t="shared" si="30"/>
        <v>10.1</v>
      </c>
      <c r="Q132" s="102">
        <f t="shared" si="36"/>
        <v>0</v>
      </c>
      <c r="R132" s="106">
        <f>K132-U132</f>
        <v>1400</v>
      </c>
      <c r="S132" s="106">
        <f>IF(K132-H131&lt;0,0,K132-H131)</f>
        <v>408.23604269799137</v>
      </c>
      <c r="T132" s="106">
        <f t="shared" si="24"/>
        <v>100</v>
      </c>
      <c r="U132" s="107">
        <f>IF(S132&gt;0,0,IF(U131+(F132-AL132/$C$23)*$C$22/($C$21+$C$22)&gt;$C$8,$C$8,IF(V132=$C$8,U131+(F132-AL132/$C$23)*$C$22/$C$21,U131+(F132-AL132/$C$23)*$C$22/($C$21+$C$22))))</f>
        <v>0</v>
      </c>
      <c r="V132" s="107">
        <f>IF(S132=0,IF(V131+(F132-AL132/$C$23)*$C$22/($C$21+$C$22)&gt;$C$8,$C$8,V131+(F132-AL132/$C$23)*$C$22/($C$21+$C$22)),E132)</f>
        <v>748.92082009347996</v>
      </c>
      <c r="W132" s="203">
        <f>IF(S132&gt;0,0,IF(W131+AL132/$C$23&gt;$F$23,$F$23,W131+AL132/$C$23))</f>
        <v>0</v>
      </c>
      <c r="X132" s="105">
        <f>IF(R132=0,"-",IF(U132=0,FORECAST($C$8,Инклинометрия!$B$2:$B$152,Инклинометрия!$A$2:$A$152),FORECAST(R132,Инклинометрия!$B$2:$B$152,Инклинометрия!$A$2:$A$152)))</f>
        <v>1330</v>
      </c>
      <c r="Y132" s="105">
        <f>IF(R132=0,"-",IF(U132=0,FORECAST($C$8-R132,Инклинометрия!$B$2:$B$152,Инклинометрия!$A$2:$A$152),0))</f>
        <v>0</v>
      </c>
      <c r="Z132" s="105">
        <f>IF(S132=0,"-",FORECAST($C$8,Инклинометрия!$B$2:$B$152,Инклинометрия!$A$2:$A$152))</f>
        <v>1330</v>
      </c>
      <c r="AA132" s="105">
        <f>IF(S132=0,"-",FORECAST($C$8-S132,Инклинометрия!$B$2:$B$152,Инклинометрия!$A$2:$A$152))</f>
        <v>942.17575943690815</v>
      </c>
      <c r="AB132" s="105">
        <f>IF(T132=0,"-",FORECAST($C$6,Инклинометрия!$B$2:$B$152,Инклинометрия!$A$2:$A$152))</f>
        <v>1425</v>
      </c>
      <c r="AC132" s="105">
        <f>IF(R132=0,FORECAST($C$6-T132,Инклинометрия!$B$2:$B$152,Инклинометрия!$A$2:$A$152),FORECAST($C$8,Инклинометрия!$B$2:$B$152,Инклинометрия!$A$2:$A$152))</f>
        <v>1330</v>
      </c>
      <c r="AD132" s="107" t="str">
        <f>IF(U132=0,"-",FORECAST($C$8,Инклинометрия!$B$2:$B$152,Инклинометрия!$A$2:$A$152))</f>
        <v>-</v>
      </c>
      <c r="AE132" s="107" t="str">
        <f>IF(U132=0,"-",FORECAST($C$8-U132,Инклинометрия!$B$2:$B$152,Инклинометрия!$A$2:$A$152))</f>
        <v>-</v>
      </c>
      <c r="AF132" s="107">
        <f>FORECAST($C$8-S132,Инклинометрия!$B$2:$B$152,Инклинометрия!$A$2:$A$152)</f>
        <v>942.17575943690815</v>
      </c>
      <c r="AG132" s="107">
        <f>FORECAST($C$8-(S132+V132),Инклинометрия!$B$2:$B$152,Инклинометрия!$A$2:$A$152)</f>
        <v>230.70098034810235</v>
      </c>
      <c r="AH132" s="107" t="str">
        <f>IF(W132=0,"-",FORECAST($C$8+W132,Инклинометрия!$B$2:$B$152,Инклинометрия!$A$2:$A$152))</f>
        <v>-</v>
      </c>
      <c r="AI132" s="107" t="str">
        <f>IF(W132=0,"-",FORECAST($C$8,Инклинометрия!$B$2:$B$152,Инклинометрия!$A$2:$A$152))</f>
        <v>-</v>
      </c>
      <c r="AK132" s="122">
        <f>2*PI()*$C$5*(AT131-AT130)/(LN(AN131/$I$9)*$I$8/$I$7+LN($I$10/AN131)*$I$8/$I$7)</f>
        <v>-1.14498845733272E-8</v>
      </c>
      <c r="AL132" s="208">
        <f>AK132*(B132-B131)</f>
        <v>-1.1449884573327199E-7</v>
      </c>
      <c r="AM132" s="23">
        <f t="shared" si="37"/>
        <v>1.4178141068405982E-2</v>
      </c>
      <c r="AN132" s="26">
        <f>AN131+AK132*(B132-B131)/(2*PI()*$C$5*AN131*$I$11)</f>
        <v>0.11072872090896096</v>
      </c>
      <c r="AO132" s="87">
        <f t="shared" si="31"/>
        <v>149489.70345323114</v>
      </c>
      <c r="AP132" s="87">
        <f>IF(R132+U132&lt;$C$8,0,32*$G$13/$C$12^2*($I$8*R132+$I$6*U132)+32*$G$14/($C$14^2-$C$13^2)*($I$8*S132+$I$6*V132))</f>
        <v>48164.703453231152</v>
      </c>
      <c r="AQ132" s="66">
        <f>R132*$C$11*$C$9+U132*$C$11*$C$10</f>
        <v>10987200</v>
      </c>
      <c r="AR132" s="66">
        <f>S132*$C$11*$C$9+V132*$C$11*$C$10</f>
        <v>11065033.63536907</v>
      </c>
      <c r="AS132" s="87">
        <f>$C$11*(T132*$C$9+W132*$C$10)</f>
        <v>784800</v>
      </c>
      <c r="AT132" s="45">
        <f t="shared" si="25"/>
        <v>11999323.338822301</v>
      </c>
      <c r="AU132" s="75"/>
    </row>
    <row r="133" spans="2:47" ht="15" thickBot="1" x14ac:dyDescent="0.35">
      <c r="B133" s="41">
        <f t="shared" si="32"/>
        <v>1020</v>
      </c>
      <c r="C133" s="8">
        <f t="shared" si="33"/>
        <v>10.200000000000001</v>
      </c>
      <c r="D133" s="73">
        <f t="shared" si="19"/>
        <v>13.642500000000002</v>
      </c>
      <c r="E133" s="29">
        <f t="shared" si="22"/>
        <v>756.33587771816804</v>
      </c>
      <c r="F133" s="29">
        <f t="shared" si="26"/>
        <v>7.4150576246880746</v>
      </c>
      <c r="G133" s="29">
        <f t="shared" si="34"/>
        <v>9.9176395730203009</v>
      </c>
      <c r="H133" s="17">
        <f t="shared" si="35"/>
        <v>1011.5992364480489</v>
      </c>
      <c r="I133" s="29">
        <f t="shared" si="27"/>
        <v>2.2250485660981263</v>
      </c>
      <c r="J133" s="29">
        <f t="shared" si="28"/>
        <v>13.949340071224098</v>
      </c>
      <c r="K133" s="32">
        <f>IF((D132+L132+M132-AL132)/($C$21+$C$22)&gt;$C$8,$C$8,(D132+L132+M132-AL132)/($C$21+$C$22))</f>
        <v>1400</v>
      </c>
      <c r="L133" s="97">
        <f t="shared" si="20"/>
        <v>4.2266987561397071</v>
      </c>
      <c r="M133" s="96">
        <f t="shared" si="21"/>
        <v>5.3717506091766287</v>
      </c>
      <c r="N133" s="98">
        <f t="shared" si="29"/>
        <v>1.7671458676442586</v>
      </c>
      <c r="O133" s="100">
        <f t="shared" si="23"/>
        <v>0</v>
      </c>
      <c r="P133" s="104">
        <f t="shared" si="30"/>
        <v>10.200000000000001</v>
      </c>
      <c r="Q133" s="102">
        <f t="shared" si="36"/>
        <v>0</v>
      </c>
      <c r="R133" s="106">
        <f>K133-U133</f>
        <v>1400</v>
      </c>
      <c r="S133" s="106">
        <f>IF(K133-H132&lt;0,0,K133-H132)</f>
        <v>398.31840312497138</v>
      </c>
      <c r="T133" s="106">
        <f t="shared" si="24"/>
        <v>100</v>
      </c>
      <c r="U133" s="107">
        <f>IF(S133&gt;0,0,IF(U132+(F133-AL133/$C$23)*$C$22/($C$21+$C$22)&gt;$C$8,$C$8,IF(V133=$C$8,U132+(F133-AL133/$C$23)*$C$22/$C$21,U132+(F133-AL133/$C$23)*$C$22/($C$21+$C$22))))</f>
        <v>0</v>
      </c>
      <c r="V133" s="107">
        <f>IF(S133=0,IF(V132+(F133-AL133/$C$23)*$C$22/($C$21+$C$22)&gt;$C$8,$C$8,V132+(F133-AL133/$C$23)*$C$22/($C$21+$C$22)),E133)</f>
        <v>756.33587771816804</v>
      </c>
      <c r="W133" s="203">
        <f>IF(S133&gt;0,0,IF(W132+AL133/$C$23&gt;$F$23,$F$23,W132+AL133/$C$23))</f>
        <v>0</v>
      </c>
      <c r="X133" s="105">
        <f>IF(R133=0,"-",IF(U133=0,FORECAST($C$8,Инклинометрия!$B$2:$B$152,Инклинометрия!$A$2:$A$152),FORECAST(R133,Инклинометрия!$B$2:$B$152,Инклинометрия!$A$2:$A$152)))</f>
        <v>1330</v>
      </c>
      <c r="Y133" s="105">
        <f>IF(R133=0,"-",IF(U133=0,FORECAST($C$8-R133,Инклинометрия!$B$2:$B$152,Инклинометрия!$A$2:$A$152),0))</f>
        <v>0</v>
      </c>
      <c r="Z133" s="105">
        <f>IF(S133=0,"-",FORECAST($C$8,Инклинометрия!$B$2:$B$152,Инклинометрия!$A$2:$A$152))</f>
        <v>1330</v>
      </c>
      <c r="AA133" s="105">
        <f>IF(S133=0,"-",FORECAST($C$8-S133,Инклинометрия!$B$2:$B$152,Инклинометрия!$A$2:$A$152))</f>
        <v>951.59751703127711</v>
      </c>
      <c r="AB133" s="105">
        <f>IF(T133=0,"-",FORECAST($C$6,Инклинометрия!$B$2:$B$152,Инклинометрия!$A$2:$A$152))</f>
        <v>1425</v>
      </c>
      <c r="AC133" s="105">
        <f>IF(R133=0,FORECAST($C$6-T133,Инклинометрия!$B$2:$B$152,Инклинометрия!$A$2:$A$152),FORECAST($C$8,Инклинометрия!$B$2:$B$152,Инклинометрия!$A$2:$A$152))</f>
        <v>1330</v>
      </c>
      <c r="AD133" s="107" t="str">
        <f>IF(U133=0,"-",FORECAST($C$8,Инклинометрия!$B$2:$B$152,Инклинометрия!$A$2:$A$152))</f>
        <v>-</v>
      </c>
      <c r="AE133" s="107" t="str">
        <f>IF(U133=0,"-",FORECAST($C$8-U133,Инклинометрия!$B$2:$B$152,Инклинометрия!$A$2:$A$152))</f>
        <v>-</v>
      </c>
      <c r="AF133" s="107">
        <f>FORECAST($C$8-S133,Инклинометрия!$B$2:$B$152,Инклинометрия!$A$2:$A$152)</f>
        <v>951.59751703127711</v>
      </c>
      <c r="AG133" s="107">
        <f>FORECAST($C$8-(S133+V133),Инклинометрия!$B$2:$B$152,Инклинометрия!$A$2:$A$152)</f>
        <v>233.07843319901744</v>
      </c>
      <c r="AH133" s="107" t="str">
        <f>IF(W133=0,"-",FORECAST($C$8+W133,Инклинометрия!$B$2:$B$152,Инклинометрия!$A$2:$A$152))</f>
        <v>-</v>
      </c>
      <c r="AI133" s="107" t="str">
        <f>IF(W133=0,"-",FORECAST($C$8,Инклинометрия!$B$2:$B$152,Инклинометрия!$A$2:$A$152))</f>
        <v>-</v>
      </c>
      <c r="AK133" s="122">
        <f>2*PI()*$C$5*(AT132-AT131)/(LN(AN132/$I$9)*$I$8/$I$7+LN($I$10/AN132)*$I$8/$I$7)</f>
        <v>-1.1449884571831385E-8</v>
      </c>
      <c r="AL133" s="208">
        <f>AK133*(B133-B132)</f>
        <v>-1.1449884571831384E-7</v>
      </c>
      <c r="AM133" s="23">
        <f t="shared" si="37"/>
        <v>1.4178026569560263E-2</v>
      </c>
      <c r="AN133" s="26">
        <f>AN132+AK133*(B133-B132)/(2*PI()*$C$5*AN132*$I$11)</f>
        <v>0.11072863862201172</v>
      </c>
      <c r="AO133" s="87">
        <f t="shared" si="31"/>
        <v>149475.44564937215</v>
      </c>
      <c r="AP133" s="87">
        <f>IF(R133+U133&lt;$C$8,0,32*$G$13/$C$12^2*($I$8*R133+$I$6*U133)+32*$G$14/($C$14^2-$C$13^2)*($I$8*S133+$I$6*V133))</f>
        <v>48150.445649372145</v>
      </c>
      <c r="AQ133" s="66">
        <f>R133*$C$11*$C$9+U133*$C$11*$C$10</f>
        <v>10987200</v>
      </c>
      <c r="AR133" s="66">
        <f>S133*$C$11*$C$9+V133*$C$11*$C$10</f>
        <v>11065033.63536907</v>
      </c>
      <c r="AS133" s="87">
        <f>$C$11*(T133*$C$9+W133*$C$10)</f>
        <v>784800</v>
      </c>
      <c r="AT133" s="45">
        <f t="shared" si="25"/>
        <v>11999309.081018442</v>
      </c>
      <c r="AU133" s="75"/>
    </row>
    <row r="134" spans="2:47" ht="15" thickBot="1" x14ac:dyDescent="0.35">
      <c r="B134" s="41">
        <f t="shared" si="32"/>
        <v>1030</v>
      </c>
      <c r="C134" s="8">
        <f t="shared" si="33"/>
        <v>10.3</v>
      </c>
      <c r="D134" s="73">
        <f t="shared" si="19"/>
        <v>13.776249999999999</v>
      </c>
      <c r="E134" s="29">
        <f t="shared" si="22"/>
        <v>763.75093534285588</v>
      </c>
      <c r="F134" s="29">
        <f t="shared" si="26"/>
        <v>7.4150576246878472</v>
      </c>
      <c r="G134" s="29">
        <f t="shared" si="34"/>
        <v>9.9176395730199953</v>
      </c>
      <c r="H134" s="17">
        <f t="shared" si="35"/>
        <v>1021.5168760210689</v>
      </c>
      <c r="I134" s="29">
        <f t="shared" si="27"/>
        <v>2.2250485660981263</v>
      </c>
      <c r="J134" s="29">
        <f t="shared" si="28"/>
        <v>13.949340071223883</v>
      </c>
      <c r="K134" s="32">
        <f>IF((D133+L133+M133-AL133)/($C$21+$C$22)&gt;$C$8,$C$8,(D133+L133+M133-AL133)/($C$21+$C$22))</f>
        <v>1400</v>
      </c>
      <c r="L134" s="97">
        <f t="shared" si="20"/>
        <v>4.2266987561397071</v>
      </c>
      <c r="M134" s="96">
        <f t="shared" si="21"/>
        <v>5.2380006091766251</v>
      </c>
      <c r="N134" s="98">
        <f t="shared" si="29"/>
        <v>1.7671458676442586</v>
      </c>
      <c r="O134" s="100">
        <f t="shared" si="23"/>
        <v>0</v>
      </c>
      <c r="P134" s="104">
        <f t="shared" si="30"/>
        <v>10.3</v>
      </c>
      <c r="Q134" s="102">
        <f t="shared" si="36"/>
        <v>0</v>
      </c>
      <c r="R134" s="106">
        <f>K134-U134</f>
        <v>1400</v>
      </c>
      <c r="S134" s="106">
        <f>IF(K134-H133&lt;0,0,K134-H133)</f>
        <v>388.40076355195106</v>
      </c>
      <c r="T134" s="106">
        <f t="shared" si="24"/>
        <v>100</v>
      </c>
      <c r="U134" s="107">
        <f>IF(S134&gt;0,0,IF(U133+(F134-AL134/$C$23)*$C$22/($C$21+$C$22)&gt;$C$8,$C$8,IF(V134=$C$8,U133+(F134-AL134/$C$23)*$C$22/$C$21,U133+(F134-AL134/$C$23)*$C$22/($C$21+$C$22))))</f>
        <v>0</v>
      </c>
      <c r="V134" s="107">
        <f>IF(S134=0,IF(V133+(F134-AL134/$C$23)*$C$22/($C$21+$C$22)&gt;$C$8,$C$8,V133+(F134-AL134/$C$23)*$C$22/($C$21+$C$22)),E134)</f>
        <v>763.75093534285588</v>
      </c>
      <c r="W134" s="203">
        <f>IF(S134&gt;0,0,IF(W133+AL134/$C$23&gt;$F$23,$F$23,W133+AL134/$C$23))</f>
        <v>0</v>
      </c>
      <c r="X134" s="105">
        <f>IF(R134=0,"-",IF(U134=0,FORECAST($C$8,Инклинометрия!$B$2:$B$152,Инклинометрия!$A$2:$A$152),FORECAST(R134,Инклинометрия!$B$2:$B$152,Инклинометрия!$A$2:$A$152)))</f>
        <v>1330</v>
      </c>
      <c r="Y134" s="105">
        <f>IF(R134=0,"-",IF(U134=0,FORECAST($C$8-R134,Инклинометрия!$B$2:$B$152,Инклинометрия!$A$2:$A$152),0))</f>
        <v>0</v>
      </c>
      <c r="Z134" s="105">
        <f>IF(S134=0,"-",FORECAST($C$8,Инклинометрия!$B$2:$B$152,Инклинометрия!$A$2:$A$152))</f>
        <v>1330</v>
      </c>
      <c r="AA134" s="105">
        <f>IF(S134=0,"-",FORECAST($C$8-S134,Инклинометрия!$B$2:$B$152,Инклинометрия!$A$2:$A$152))</f>
        <v>961.0192746256464</v>
      </c>
      <c r="AB134" s="105">
        <f>IF(T134=0,"-",FORECAST($C$6,Инклинометрия!$B$2:$B$152,Инклинометрия!$A$2:$A$152))</f>
        <v>1425</v>
      </c>
      <c r="AC134" s="105">
        <f>IF(R134=0,FORECAST($C$6-T134,Инклинометрия!$B$2:$B$152,Инклинометрия!$A$2:$A$152),FORECAST($C$8,Инклинометрия!$B$2:$B$152,Инклинометрия!$A$2:$A$152))</f>
        <v>1330</v>
      </c>
      <c r="AD134" s="107" t="str">
        <f>IF(U134=0,"-",FORECAST($C$8,Инклинометрия!$B$2:$B$152,Инклинометрия!$A$2:$A$152))</f>
        <v>-</v>
      </c>
      <c r="AE134" s="107" t="str">
        <f>IF(U134=0,"-",FORECAST($C$8-U134,Инклинометрия!$B$2:$B$152,Инклинометрия!$A$2:$A$152))</f>
        <v>-</v>
      </c>
      <c r="AF134" s="107">
        <f>FORECAST($C$8-S134,Инклинометрия!$B$2:$B$152,Инклинометрия!$A$2:$A$152)</f>
        <v>961.0192746256464</v>
      </c>
      <c r="AG134" s="107">
        <f>FORECAST($C$8-(S134+V134),Инклинометрия!$B$2:$B$152,Инклинометрия!$A$2:$A$152)</f>
        <v>235.45588604993338</v>
      </c>
      <c r="AH134" s="107" t="str">
        <f>IF(W134=0,"-",FORECAST($C$8+W134,Инклинометрия!$B$2:$B$152,Инклинометрия!$A$2:$A$152))</f>
        <v>-</v>
      </c>
      <c r="AI134" s="107" t="str">
        <f>IF(W134=0,"-",FORECAST($C$8,Инклинометрия!$B$2:$B$152,Инклинометрия!$A$2:$A$152))</f>
        <v>-</v>
      </c>
      <c r="AK134" s="122">
        <f>2*PI()*$C$5*(AT133-AT132)/(LN(AN133/$I$9)*$I$8/$I$7+LN($I$10/AN133)*$I$8/$I$7)</f>
        <v>-1.14498845733272E-8</v>
      </c>
      <c r="AL134" s="208">
        <f>AK134*(B134-B133)</f>
        <v>-1.1449884573327199E-7</v>
      </c>
      <c r="AM134" s="23">
        <f t="shared" si="37"/>
        <v>1.4177912070714531E-2</v>
      </c>
      <c r="AN134" s="26">
        <f>AN133+AK134*(B134-B133)/(2*PI()*$C$5*AN133*$I$11)</f>
        <v>0.11072855633500132</v>
      </c>
      <c r="AO134" s="87">
        <f t="shared" si="31"/>
        <v>149461.18784551314</v>
      </c>
      <c r="AP134" s="87">
        <f>IF(R134+U134&lt;$C$8,0,32*$G$13/$C$12^2*($I$8*R134+$I$6*U134)+32*$G$14/($C$14^2-$C$13^2)*($I$8*S134+$I$6*V134))</f>
        <v>48136.18784551313</v>
      </c>
      <c r="AQ134" s="66">
        <f>R134*$C$11*$C$9+U134*$C$11*$C$10</f>
        <v>10987200</v>
      </c>
      <c r="AR134" s="66">
        <f>S134*$C$11*$C$9+V134*$C$11*$C$10</f>
        <v>11065033.635369068</v>
      </c>
      <c r="AS134" s="87">
        <f>$C$11*(T134*$C$9+W134*$C$10)</f>
        <v>784800</v>
      </c>
      <c r="AT134" s="45">
        <f t="shared" si="25"/>
        <v>11999294.823214581</v>
      </c>
      <c r="AU134" s="75"/>
    </row>
    <row r="135" spans="2:47" ht="15" thickBot="1" x14ac:dyDescent="0.35">
      <c r="B135" s="41">
        <f t="shared" si="32"/>
        <v>1040</v>
      </c>
      <c r="C135" s="8">
        <f t="shared" si="33"/>
        <v>10.4</v>
      </c>
      <c r="D135" s="73">
        <f t="shared" si="19"/>
        <v>13.91</v>
      </c>
      <c r="E135" s="29">
        <f t="shared" si="22"/>
        <v>771.16599296754384</v>
      </c>
      <c r="F135" s="29">
        <f t="shared" si="26"/>
        <v>7.4150576246879609</v>
      </c>
      <c r="G135" s="29">
        <f t="shared" si="34"/>
        <v>9.9176395730201481</v>
      </c>
      <c r="H135" s="17">
        <f t="shared" si="35"/>
        <v>1031.4345155940891</v>
      </c>
      <c r="I135" s="29">
        <f t="shared" si="27"/>
        <v>2.2250485660981263</v>
      </c>
      <c r="J135" s="29">
        <f t="shared" si="28"/>
        <v>13.949340071223991</v>
      </c>
      <c r="K135" s="32">
        <f>IF((D134+L134+M134-AL134)/($C$21+$C$22)&gt;$C$8,$C$8,(D134+L134+M134-AL134)/($C$21+$C$22))</f>
        <v>1400</v>
      </c>
      <c r="L135" s="97">
        <f t="shared" si="20"/>
        <v>4.2266987561397071</v>
      </c>
      <c r="M135" s="96">
        <f t="shared" si="21"/>
        <v>5.1042506091766269</v>
      </c>
      <c r="N135" s="98">
        <f t="shared" si="29"/>
        <v>1.7671458676442586</v>
      </c>
      <c r="O135" s="100">
        <f t="shared" si="23"/>
        <v>0</v>
      </c>
      <c r="P135" s="104">
        <f t="shared" si="30"/>
        <v>10.4</v>
      </c>
      <c r="Q135" s="102">
        <f t="shared" si="36"/>
        <v>0</v>
      </c>
      <c r="R135" s="106">
        <f>K135-U135</f>
        <v>1400</v>
      </c>
      <c r="S135" s="106">
        <f>IF(K135-H134&lt;0,0,K135-H134)</f>
        <v>378.48312397893108</v>
      </c>
      <c r="T135" s="106">
        <f t="shared" si="24"/>
        <v>100</v>
      </c>
      <c r="U135" s="107">
        <f>IF(S135&gt;0,0,IF(U134+(F135-AL135/$C$23)*$C$22/($C$21+$C$22)&gt;$C$8,$C$8,IF(V135=$C$8,U134+(F135-AL135/$C$23)*$C$22/$C$21,U134+(F135-AL135/$C$23)*$C$22/($C$21+$C$22))))</f>
        <v>0</v>
      </c>
      <c r="V135" s="107">
        <f>IF(S135=0,IF(V134+(F135-AL135/$C$23)*$C$22/($C$21+$C$22)&gt;$C$8,$C$8,V134+(F135-AL135/$C$23)*$C$22/($C$21+$C$22)),E135)</f>
        <v>771.16599296754384</v>
      </c>
      <c r="W135" s="203">
        <f>IF(S135&gt;0,0,IF(W134+AL135/$C$23&gt;$F$23,$F$23,W134+AL135/$C$23))</f>
        <v>0</v>
      </c>
      <c r="X135" s="105">
        <f>IF(R135=0,"-",IF(U135=0,FORECAST($C$8,Инклинометрия!$B$2:$B$152,Инклинометрия!$A$2:$A$152),FORECAST(R135,Инклинометрия!$B$2:$B$152,Инклинометрия!$A$2:$A$152)))</f>
        <v>1330</v>
      </c>
      <c r="Y135" s="105">
        <f>IF(R135=0,"-",IF(U135=0,FORECAST($C$8-R135,Инклинометрия!$B$2:$B$152,Инклинометрия!$A$2:$A$152),0))</f>
        <v>0</v>
      </c>
      <c r="Z135" s="105">
        <f>IF(S135=0,"-",FORECAST($C$8,Инклинометрия!$B$2:$B$152,Инклинометрия!$A$2:$A$152))</f>
        <v>1330</v>
      </c>
      <c r="AA135" s="105">
        <f>IF(S135=0,"-",FORECAST($C$8-S135,Инклинометрия!$B$2:$B$152,Инклинометрия!$A$2:$A$152))</f>
        <v>970.44103222001547</v>
      </c>
      <c r="AB135" s="105">
        <f>IF(T135=0,"-",FORECAST($C$6,Инклинометрия!$B$2:$B$152,Инклинометрия!$A$2:$A$152))</f>
        <v>1425</v>
      </c>
      <c r="AC135" s="105">
        <f>IF(R135=0,FORECAST($C$6-T135,Инклинометрия!$B$2:$B$152,Инклинометрия!$A$2:$A$152),FORECAST($C$8,Инклинометрия!$B$2:$B$152,Инклинометрия!$A$2:$A$152))</f>
        <v>1330</v>
      </c>
      <c r="AD135" s="107" t="str">
        <f>IF(U135=0,"-",FORECAST($C$8,Инклинометрия!$B$2:$B$152,Инклинометрия!$A$2:$A$152))</f>
        <v>-</v>
      </c>
      <c r="AE135" s="107" t="str">
        <f>IF(U135=0,"-",FORECAST($C$8-U135,Инклинометрия!$B$2:$B$152,Инклинометрия!$A$2:$A$152))</f>
        <v>-</v>
      </c>
      <c r="AF135" s="107">
        <f>FORECAST($C$8-S135,Инклинометрия!$B$2:$B$152,Инклинометрия!$A$2:$A$152)</f>
        <v>970.44103222001547</v>
      </c>
      <c r="AG135" s="107">
        <f>FORECAST($C$8-(S135+V135),Инклинометрия!$B$2:$B$152,Инклинометрия!$A$2:$A$152)</f>
        <v>237.83333890084893</v>
      </c>
      <c r="AH135" s="107" t="str">
        <f>IF(W135=0,"-",FORECAST($C$8+W135,Инклинометрия!$B$2:$B$152,Инклинометрия!$A$2:$A$152))</f>
        <v>-</v>
      </c>
      <c r="AI135" s="107" t="str">
        <f>IF(W135=0,"-",FORECAST($C$8,Инклинометрия!$B$2:$B$152,Инклинометрия!$A$2:$A$152))</f>
        <v>-</v>
      </c>
      <c r="AK135" s="122">
        <f>2*PI()*$C$5*(AT134-AT133)/(LN(AN134/$I$9)*$I$8/$I$7+LN($I$10/AN134)*$I$8/$I$7)</f>
        <v>-1.1449884574823017E-8</v>
      </c>
      <c r="AL135" s="208">
        <f>AK135*(B135-B134)</f>
        <v>-1.1449884574823017E-7</v>
      </c>
      <c r="AM135" s="23">
        <f t="shared" si="37"/>
        <v>1.4177797571868782E-2</v>
      </c>
      <c r="AN135" s="26">
        <f>AN134+AK135*(B135-B134)/(2*PI()*$C$5*AN134*$I$11)</f>
        <v>0.11072847404792976</v>
      </c>
      <c r="AO135" s="87">
        <f t="shared" si="31"/>
        <v>149446.93004165412</v>
      </c>
      <c r="AP135" s="87">
        <f>IF(R135+U135&lt;$C$8,0,32*$G$13/$C$12^2*($I$8*R135+$I$6*U135)+32*$G$14/($C$14^2-$C$13^2)*($I$8*S135+$I$6*V135))</f>
        <v>48121.930041654123</v>
      </c>
      <c r="AQ135" s="66">
        <f>R135*$C$11*$C$9+U135*$C$11*$C$10</f>
        <v>10987200</v>
      </c>
      <c r="AR135" s="66">
        <f>S135*$C$11*$C$9+V135*$C$11*$C$10</f>
        <v>11065033.635369068</v>
      </c>
      <c r="AS135" s="87">
        <f>$C$11*(T135*$C$9+W135*$C$10)</f>
        <v>784800</v>
      </c>
      <c r="AT135" s="45">
        <f t="shared" si="25"/>
        <v>11999280.565410722</v>
      </c>
      <c r="AU135" s="75"/>
    </row>
    <row r="136" spans="2:47" ht="15" thickBot="1" x14ac:dyDescent="0.35">
      <c r="B136" s="41">
        <f t="shared" si="32"/>
        <v>1050</v>
      </c>
      <c r="C136" s="8">
        <f t="shared" si="33"/>
        <v>10.5</v>
      </c>
      <c r="D136" s="73">
        <f t="shared" si="19"/>
        <v>14.043749999999999</v>
      </c>
      <c r="E136" s="29">
        <f t="shared" si="22"/>
        <v>778.58105059223169</v>
      </c>
      <c r="F136" s="29">
        <f t="shared" si="26"/>
        <v>7.4150576246878472</v>
      </c>
      <c r="G136" s="29">
        <f t="shared" si="34"/>
        <v>9.9176395730199953</v>
      </c>
      <c r="H136" s="17">
        <f t="shared" si="35"/>
        <v>1041.3521551671092</v>
      </c>
      <c r="I136" s="29">
        <f t="shared" si="27"/>
        <v>2.2250485660981263</v>
      </c>
      <c r="J136" s="29">
        <f t="shared" si="28"/>
        <v>13.949340071223883</v>
      </c>
      <c r="K136" s="32">
        <f>IF((D135+L135+M135-AL135)/($C$21+$C$22)&gt;$C$8,$C$8,(D135+L135+M135-AL135)/($C$21+$C$22))</f>
        <v>1400</v>
      </c>
      <c r="L136" s="97">
        <f t="shared" si="20"/>
        <v>4.2266987561397071</v>
      </c>
      <c r="M136" s="96">
        <f t="shared" si="21"/>
        <v>4.9705006091766242</v>
      </c>
      <c r="N136" s="98">
        <f t="shared" si="29"/>
        <v>1.7671458676442586</v>
      </c>
      <c r="O136" s="100">
        <f t="shared" si="23"/>
        <v>0</v>
      </c>
      <c r="P136" s="104">
        <f t="shared" si="30"/>
        <v>10.5</v>
      </c>
      <c r="Q136" s="102">
        <f t="shared" si="36"/>
        <v>0</v>
      </c>
      <c r="R136" s="106">
        <f>K136-U136</f>
        <v>1400</v>
      </c>
      <c r="S136" s="106">
        <f>IF(K136-H135&lt;0,0,K136-H135)</f>
        <v>368.56548440591087</v>
      </c>
      <c r="T136" s="106">
        <f t="shared" si="24"/>
        <v>100</v>
      </c>
      <c r="U136" s="107">
        <f>IF(S136&gt;0,0,IF(U135+(F136-AL136/$C$23)*$C$22/($C$21+$C$22)&gt;$C$8,$C$8,IF(V136=$C$8,U135+(F136-AL136/$C$23)*$C$22/$C$21,U135+(F136-AL136/$C$23)*$C$22/($C$21+$C$22))))</f>
        <v>0</v>
      </c>
      <c r="V136" s="107">
        <f>IF(S136=0,IF(V135+(F136-AL136/$C$23)*$C$22/($C$21+$C$22)&gt;$C$8,$C$8,V135+(F136-AL136/$C$23)*$C$22/($C$21+$C$22)),E136)</f>
        <v>778.58105059223169</v>
      </c>
      <c r="W136" s="203">
        <f>IF(S136&gt;0,0,IF(W135+AL136/$C$23&gt;$F$23,$F$23,W135+AL136/$C$23))</f>
        <v>0</v>
      </c>
      <c r="X136" s="105">
        <f>IF(R136=0,"-",IF(U136=0,FORECAST($C$8,Инклинометрия!$B$2:$B$152,Инклинометрия!$A$2:$A$152),FORECAST(R136,Инклинометрия!$B$2:$B$152,Инклинометрия!$A$2:$A$152)))</f>
        <v>1330</v>
      </c>
      <c r="Y136" s="105">
        <f>IF(R136=0,"-",IF(U136=0,FORECAST($C$8-R136,Инклинометрия!$B$2:$B$152,Инклинометрия!$A$2:$A$152),0))</f>
        <v>0</v>
      </c>
      <c r="Z136" s="105">
        <f>IF(S136=0,"-",FORECAST($C$8,Инклинометрия!$B$2:$B$152,Инклинометрия!$A$2:$A$152))</f>
        <v>1330</v>
      </c>
      <c r="AA136" s="105">
        <f>IF(S136=0,"-",FORECAST($C$8-S136,Инклинометрия!$B$2:$B$152,Инклинометрия!$A$2:$A$152))</f>
        <v>979.86278981438466</v>
      </c>
      <c r="AB136" s="105">
        <f>IF(T136=0,"-",FORECAST($C$6,Инклинометрия!$B$2:$B$152,Инклинометрия!$A$2:$A$152))</f>
        <v>1425</v>
      </c>
      <c r="AC136" s="105">
        <f>IF(R136=0,FORECAST($C$6-T136,Инклинометрия!$B$2:$B$152,Инклинометрия!$A$2:$A$152),FORECAST($C$8,Инклинометрия!$B$2:$B$152,Инклинометрия!$A$2:$A$152))</f>
        <v>1330</v>
      </c>
      <c r="AD136" s="107" t="str">
        <f>IF(U136=0,"-",FORECAST($C$8,Инклинометрия!$B$2:$B$152,Инклинометрия!$A$2:$A$152))</f>
        <v>-</v>
      </c>
      <c r="AE136" s="107" t="str">
        <f>IF(U136=0,"-",FORECAST($C$8-U136,Инклинометрия!$B$2:$B$152,Инклинометрия!$A$2:$A$152))</f>
        <v>-</v>
      </c>
      <c r="AF136" s="107">
        <f>FORECAST($C$8-S136,Инклинометрия!$B$2:$B$152,Инклинометрия!$A$2:$A$152)</f>
        <v>979.86278981438466</v>
      </c>
      <c r="AG136" s="107">
        <f>FORECAST($C$8-(S136+V136),Инклинометрия!$B$2:$B$152,Инклинометрия!$A$2:$A$152)</f>
        <v>240.21079175176445</v>
      </c>
      <c r="AH136" s="107" t="str">
        <f>IF(W136=0,"-",FORECAST($C$8+W136,Инклинометрия!$B$2:$B$152,Инклинометрия!$A$2:$A$152))</f>
        <v>-</v>
      </c>
      <c r="AI136" s="107" t="str">
        <f>IF(W136=0,"-",FORECAST($C$8,Инклинометрия!$B$2:$B$152,Инклинометрия!$A$2:$A$152))</f>
        <v>-</v>
      </c>
      <c r="AK136" s="122">
        <f>2*PI()*$C$5*(AT135-AT134)/(LN(AN135/$I$9)*$I$8/$I$7+LN($I$10/AN135)*$I$8/$I$7)</f>
        <v>-1.14498845733272E-8</v>
      </c>
      <c r="AL136" s="208">
        <f>AK136*(B136-B135)</f>
        <v>-1.1449884573327199E-7</v>
      </c>
      <c r="AM136" s="23">
        <f t="shared" si="37"/>
        <v>1.4177683073023049E-2</v>
      </c>
      <c r="AN136" s="26">
        <f>AN135+AK136*(B136-B135)/(2*PI()*$C$5*AN135*$I$11)</f>
        <v>0.11072839176079706</v>
      </c>
      <c r="AO136" s="87">
        <f t="shared" si="31"/>
        <v>149432.67223779511</v>
      </c>
      <c r="AP136" s="87">
        <f>IF(R136+U136&lt;$C$8,0,32*$G$13/$C$12^2*($I$8*R136+$I$6*U136)+32*$G$14/($C$14^2-$C$13^2)*($I$8*S136+$I$6*V136))</f>
        <v>48107.672237795108</v>
      </c>
      <c r="AQ136" s="66">
        <f>R136*$C$11*$C$9+U136*$C$11*$C$10</f>
        <v>10987200</v>
      </c>
      <c r="AR136" s="66">
        <f>S136*$C$11*$C$9+V136*$C$11*$C$10</f>
        <v>11065033.635369068</v>
      </c>
      <c r="AS136" s="87">
        <f>$C$11*(T136*$C$9+W136*$C$10)</f>
        <v>784800</v>
      </c>
      <c r="AT136" s="45">
        <f t="shared" si="25"/>
        <v>11999266.307606863</v>
      </c>
      <c r="AU136" s="75"/>
    </row>
    <row r="137" spans="2:47" ht="15" thickBot="1" x14ac:dyDescent="0.35">
      <c r="B137" s="41">
        <f t="shared" si="32"/>
        <v>1060</v>
      </c>
      <c r="C137" s="8">
        <f t="shared" si="33"/>
        <v>10.6</v>
      </c>
      <c r="D137" s="73">
        <f t="shared" si="19"/>
        <v>14.1775</v>
      </c>
      <c r="E137" s="29">
        <f t="shared" si="22"/>
        <v>785.99610821691954</v>
      </c>
      <c r="F137" s="29">
        <f t="shared" si="26"/>
        <v>7.4150576246878472</v>
      </c>
      <c r="G137" s="29">
        <f t="shared" si="34"/>
        <v>9.9176395730199953</v>
      </c>
      <c r="H137" s="17">
        <f t="shared" si="35"/>
        <v>1051.2697947401293</v>
      </c>
      <c r="I137" s="29">
        <f t="shared" si="27"/>
        <v>2.2250485660981263</v>
      </c>
      <c r="J137" s="29">
        <f t="shared" si="28"/>
        <v>13.949340071223883</v>
      </c>
      <c r="K137" s="32">
        <f>IF((D136+L136+M136-AL136)/($C$21+$C$22)&gt;$C$8,$C$8,(D136+L136+M136-AL136)/($C$21+$C$22))</f>
        <v>1400</v>
      </c>
      <c r="L137" s="97">
        <f t="shared" si="20"/>
        <v>4.2266987561397071</v>
      </c>
      <c r="M137" s="96">
        <f t="shared" si="21"/>
        <v>4.836750609176625</v>
      </c>
      <c r="N137" s="98">
        <f t="shared" si="29"/>
        <v>1.7671458676442586</v>
      </c>
      <c r="O137" s="100">
        <f t="shared" si="23"/>
        <v>0</v>
      </c>
      <c r="P137" s="104">
        <f t="shared" si="30"/>
        <v>10.6</v>
      </c>
      <c r="Q137" s="102">
        <f t="shared" si="36"/>
        <v>0</v>
      </c>
      <c r="R137" s="106">
        <f>K137-U137</f>
        <v>1400</v>
      </c>
      <c r="S137" s="106">
        <f>IF(K137-H136&lt;0,0,K137-H136)</f>
        <v>358.64784483289077</v>
      </c>
      <c r="T137" s="106">
        <f t="shared" si="24"/>
        <v>100</v>
      </c>
      <c r="U137" s="107">
        <f>IF(S137&gt;0,0,IF(U136+(F137-AL137/$C$23)*$C$22/($C$21+$C$22)&gt;$C$8,$C$8,IF(V137=$C$8,U136+(F137-AL137/$C$23)*$C$22/$C$21,U136+(F137-AL137/$C$23)*$C$22/($C$21+$C$22))))</f>
        <v>0</v>
      </c>
      <c r="V137" s="107">
        <f>IF(S137=0,IF(V136+(F137-AL137/$C$23)*$C$22/($C$21+$C$22)&gt;$C$8,$C$8,V136+(F137-AL137/$C$23)*$C$22/($C$21+$C$22)),E137)</f>
        <v>785.99610821691954</v>
      </c>
      <c r="W137" s="203">
        <f>IF(S137&gt;0,0,IF(W136+AL137/$C$23&gt;$F$23,$F$23,W136+AL137/$C$23))</f>
        <v>0</v>
      </c>
      <c r="X137" s="105">
        <f>IF(R137=0,"-",IF(U137=0,FORECAST($C$8,Инклинометрия!$B$2:$B$152,Инклинометрия!$A$2:$A$152),FORECAST(R137,Инклинометрия!$B$2:$B$152,Инклинометрия!$A$2:$A$152)))</f>
        <v>1330</v>
      </c>
      <c r="Y137" s="105">
        <f>IF(R137=0,"-",IF(U137=0,FORECAST($C$8-R137,Инклинометрия!$B$2:$B$152,Инклинометрия!$A$2:$A$152),0))</f>
        <v>0</v>
      </c>
      <c r="Z137" s="105">
        <f>IF(S137=0,"-",FORECAST($C$8,Инклинометрия!$B$2:$B$152,Инклинометрия!$A$2:$A$152))</f>
        <v>1330</v>
      </c>
      <c r="AA137" s="105">
        <f>IF(S137=0,"-",FORECAST($C$8-S137,Инклинометрия!$B$2:$B$152,Инклинометрия!$A$2:$A$152))</f>
        <v>989.28454740875372</v>
      </c>
      <c r="AB137" s="105">
        <f>IF(T137=0,"-",FORECAST($C$6,Инклинометрия!$B$2:$B$152,Инклинометрия!$A$2:$A$152))</f>
        <v>1425</v>
      </c>
      <c r="AC137" s="105">
        <f>IF(R137=0,FORECAST($C$6-T137,Инклинометрия!$B$2:$B$152,Инклинометрия!$A$2:$A$152),FORECAST($C$8,Инклинометрия!$B$2:$B$152,Инклинометрия!$A$2:$A$152))</f>
        <v>1330</v>
      </c>
      <c r="AD137" s="107" t="str">
        <f>IF(U137=0,"-",FORECAST($C$8,Инклинометрия!$B$2:$B$152,Инклинометрия!$A$2:$A$152))</f>
        <v>-</v>
      </c>
      <c r="AE137" s="107" t="str">
        <f>IF(U137=0,"-",FORECAST($C$8-U137,Инклинометрия!$B$2:$B$152,Инклинометрия!$A$2:$A$152))</f>
        <v>-</v>
      </c>
      <c r="AF137" s="107">
        <f>FORECAST($C$8-S137,Инклинометрия!$B$2:$B$152,Инклинометрия!$A$2:$A$152)</f>
        <v>989.28454740875372</v>
      </c>
      <c r="AG137" s="107">
        <f>FORECAST($C$8-(S137+V137),Инклинометрия!$B$2:$B$152,Инклинометрия!$A$2:$A$152)</f>
        <v>242.58824460268019</v>
      </c>
      <c r="AH137" s="107" t="str">
        <f>IF(W137=0,"-",FORECAST($C$8+W137,Инклинометрия!$B$2:$B$152,Инклинометрия!$A$2:$A$152))</f>
        <v>-</v>
      </c>
      <c r="AI137" s="107" t="str">
        <f>IF(W137=0,"-",FORECAST($C$8,Инклинометрия!$B$2:$B$152,Инклинометрия!$A$2:$A$152))</f>
        <v>-</v>
      </c>
      <c r="AK137" s="122">
        <f>2*PI()*$C$5*(AT136-AT135)/(LN(AN136/$I$9)*$I$8/$I$7+LN($I$10/AN136)*$I$8/$I$7)</f>
        <v>-1.14498845733272E-8</v>
      </c>
      <c r="AL137" s="208">
        <f>AK137*(B137-B136)</f>
        <v>-1.1449884573327199E-7</v>
      </c>
      <c r="AM137" s="23">
        <f t="shared" si="37"/>
        <v>1.4177568574177317E-2</v>
      </c>
      <c r="AN137" s="26">
        <f>AN136+AK137*(B137-B136)/(2*PI()*$C$5*AN136*$I$11)</f>
        <v>0.1107283094736032</v>
      </c>
      <c r="AO137" s="87">
        <f t="shared" si="31"/>
        <v>149418.41443393609</v>
      </c>
      <c r="AP137" s="87">
        <f>IF(R137+U137&lt;$C$8,0,32*$G$13/$C$12^2*($I$8*R137+$I$6*U137)+32*$G$14/($C$14^2-$C$13^2)*($I$8*S137+$I$6*V137))</f>
        <v>48093.414433936101</v>
      </c>
      <c r="AQ137" s="66">
        <f>R137*$C$11*$C$9+U137*$C$11*$C$10</f>
        <v>10987200</v>
      </c>
      <c r="AR137" s="66">
        <f>S137*$C$11*$C$9+V137*$C$11*$C$10</f>
        <v>11065033.635369068</v>
      </c>
      <c r="AS137" s="87">
        <f>$C$11*(T137*$C$9+W137*$C$10)</f>
        <v>784800</v>
      </c>
      <c r="AT137" s="45">
        <f t="shared" si="25"/>
        <v>11999252.049803004</v>
      </c>
      <c r="AU137" s="75"/>
    </row>
    <row r="138" spans="2:47" ht="15" thickBot="1" x14ac:dyDescent="0.35">
      <c r="B138" s="41">
        <f t="shared" si="32"/>
        <v>1070</v>
      </c>
      <c r="C138" s="8">
        <f t="shared" si="33"/>
        <v>10.700000000000001</v>
      </c>
      <c r="D138" s="73">
        <f t="shared" si="19"/>
        <v>14.311250000000003</v>
      </c>
      <c r="E138" s="29">
        <f t="shared" si="22"/>
        <v>793.41116584160761</v>
      </c>
      <c r="F138" s="29">
        <f t="shared" si="26"/>
        <v>7.4150576246880746</v>
      </c>
      <c r="G138" s="29">
        <f t="shared" si="34"/>
        <v>9.9176395730203009</v>
      </c>
      <c r="H138" s="17">
        <f t="shared" si="35"/>
        <v>1061.1874343131497</v>
      </c>
      <c r="I138" s="29">
        <f t="shared" si="27"/>
        <v>2.2250485660981263</v>
      </c>
      <c r="J138" s="29">
        <f t="shared" si="28"/>
        <v>13.949340071224098</v>
      </c>
      <c r="K138" s="32">
        <f>IF((D137+L137+M137-AL137)/($C$21+$C$22)&gt;$C$8,$C$8,(D137+L137+M137-AL137)/($C$21+$C$22))</f>
        <v>1400</v>
      </c>
      <c r="L138" s="97">
        <f t="shared" si="20"/>
        <v>4.2266987561397071</v>
      </c>
      <c r="M138" s="96">
        <f t="shared" si="21"/>
        <v>4.703000609176625</v>
      </c>
      <c r="N138" s="98">
        <f t="shared" si="29"/>
        <v>1.7671458676442586</v>
      </c>
      <c r="O138" s="100">
        <f t="shared" si="23"/>
        <v>0</v>
      </c>
      <c r="P138" s="104">
        <f t="shared" si="30"/>
        <v>10.700000000000001</v>
      </c>
      <c r="Q138" s="102">
        <f t="shared" si="36"/>
        <v>0</v>
      </c>
      <c r="R138" s="106">
        <f>K138-U138</f>
        <v>1400</v>
      </c>
      <c r="S138" s="106">
        <f>IF(K138-H137&lt;0,0,K138-H137)</f>
        <v>348.73020525987067</v>
      </c>
      <c r="T138" s="106">
        <f t="shared" si="24"/>
        <v>100</v>
      </c>
      <c r="U138" s="107">
        <f>IF(S138&gt;0,0,IF(U137+(F138-AL138/$C$23)*$C$22/($C$21+$C$22)&gt;$C$8,$C$8,IF(V138=$C$8,U137+(F138-AL138/$C$23)*$C$22/$C$21,U137+(F138-AL138/$C$23)*$C$22/($C$21+$C$22))))</f>
        <v>0</v>
      </c>
      <c r="V138" s="107">
        <f>IF(S138=0,IF(V137+(F138-AL138/$C$23)*$C$22/($C$21+$C$22)&gt;$C$8,$C$8,V137+(F138-AL138/$C$23)*$C$22/($C$21+$C$22)),E138)</f>
        <v>793.41116584160761</v>
      </c>
      <c r="W138" s="203">
        <f>IF(S138&gt;0,0,IF(W137+AL138/$C$23&gt;$F$23,$F$23,W137+AL138/$C$23))</f>
        <v>0</v>
      </c>
      <c r="X138" s="105">
        <f>IF(R138=0,"-",IF(U138=0,FORECAST($C$8,Инклинометрия!$B$2:$B$152,Инклинометрия!$A$2:$A$152),FORECAST(R138,Инклинометрия!$B$2:$B$152,Инклинометрия!$A$2:$A$152)))</f>
        <v>1330</v>
      </c>
      <c r="Y138" s="105">
        <f>IF(R138=0,"-",IF(U138=0,FORECAST($C$8-R138,Инклинометрия!$B$2:$B$152,Инклинометрия!$A$2:$A$152),0))</f>
        <v>0</v>
      </c>
      <c r="Z138" s="105">
        <f>IF(S138=0,"-",FORECAST($C$8,Инклинометрия!$B$2:$B$152,Инклинометрия!$A$2:$A$152))</f>
        <v>1330</v>
      </c>
      <c r="AA138" s="105">
        <f>IF(S138=0,"-",FORECAST($C$8-S138,Инклинометрия!$B$2:$B$152,Инклинометрия!$A$2:$A$152))</f>
        <v>998.70630500312279</v>
      </c>
      <c r="AB138" s="105">
        <f>IF(T138=0,"-",FORECAST($C$6,Инклинометрия!$B$2:$B$152,Инклинометрия!$A$2:$A$152))</f>
        <v>1425</v>
      </c>
      <c r="AC138" s="105">
        <f>IF(R138=0,FORECAST($C$6-T138,Инклинометрия!$B$2:$B$152,Инклинометрия!$A$2:$A$152),FORECAST($C$8,Инклинометрия!$B$2:$B$152,Инклинометрия!$A$2:$A$152))</f>
        <v>1330</v>
      </c>
      <c r="AD138" s="107" t="str">
        <f>IF(U138=0,"-",FORECAST($C$8,Инклинометрия!$B$2:$B$152,Инклинометрия!$A$2:$A$152))</f>
        <v>-</v>
      </c>
      <c r="AE138" s="107" t="str">
        <f>IF(U138=0,"-",FORECAST($C$8-U138,Инклинометрия!$B$2:$B$152,Инклинометрия!$A$2:$A$152))</f>
        <v>-</v>
      </c>
      <c r="AF138" s="107">
        <f>FORECAST($C$8-S138,Инклинометрия!$B$2:$B$152,Инклинометрия!$A$2:$A$152)</f>
        <v>998.70630500312279</v>
      </c>
      <c r="AG138" s="107">
        <f>FORECAST($C$8-(S138+V138),Инклинометрия!$B$2:$B$152,Инклинометрия!$A$2:$A$152)</f>
        <v>244.96569745359551</v>
      </c>
      <c r="AH138" s="107" t="str">
        <f>IF(W138=0,"-",FORECAST($C$8+W138,Инклинометрия!$B$2:$B$152,Инклинометрия!$A$2:$A$152))</f>
        <v>-</v>
      </c>
      <c r="AI138" s="107" t="str">
        <f>IF(W138=0,"-",FORECAST($C$8,Инклинометрия!$B$2:$B$152,Инклинометрия!$A$2:$A$152))</f>
        <v>-</v>
      </c>
      <c r="AK138" s="122">
        <f>2*PI()*$C$5*(AT137-AT136)/(LN(AN137/$I$9)*$I$8/$I$7+LN($I$10/AN137)*$I$8/$I$7)</f>
        <v>-1.14498845733272E-8</v>
      </c>
      <c r="AL138" s="208">
        <f>AK138*(B138-B137)</f>
        <v>-1.1449884573327199E-7</v>
      </c>
      <c r="AM138" s="23">
        <f t="shared" si="37"/>
        <v>1.4177454075331584E-2</v>
      </c>
      <c r="AN138" s="26">
        <f>AN137+AK138*(B138-B137)/(2*PI()*$C$5*AN137*$I$11)</f>
        <v>0.11072822718634819</v>
      </c>
      <c r="AO138" s="87">
        <f t="shared" si="31"/>
        <v>149404.15663007708</v>
      </c>
      <c r="AP138" s="87">
        <f>IF(R138+U138&lt;$C$8,0,32*$G$13/$C$12^2*($I$8*R138+$I$6*U138)+32*$G$14/($C$14^2-$C$13^2)*($I$8*S138+$I$6*V138))</f>
        <v>48079.156630077086</v>
      </c>
      <c r="AQ138" s="66">
        <f>R138*$C$11*$C$9+U138*$C$11*$C$10</f>
        <v>10987200</v>
      </c>
      <c r="AR138" s="66">
        <f>S138*$C$11*$C$9+V138*$C$11*$C$10</f>
        <v>11065033.635369068</v>
      </c>
      <c r="AS138" s="87">
        <f>$C$11*(T138*$C$9+W138*$C$10)</f>
        <v>784800</v>
      </c>
      <c r="AT138" s="45">
        <f t="shared" si="25"/>
        <v>11999237.791999144</v>
      </c>
      <c r="AU138" s="75"/>
    </row>
    <row r="139" spans="2:47" ht="15" thickBot="1" x14ac:dyDescent="0.35">
      <c r="B139" s="41">
        <f t="shared" si="32"/>
        <v>1080</v>
      </c>
      <c r="C139" s="8">
        <f t="shared" si="33"/>
        <v>10.8</v>
      </c>
      <c r="D139" s="73">
        <f t="shared" si="19"/>
        <v>14.445</v>
      </c>
      <c r="E139" s="29">
        <f t="shared" si="22"/>
        <v>800.82622346629546</v>
      </c>
      <c r="F139" s="29">
        <f t="shared" si="26"/>
        <v>7.4150576246878472</v>
      </c>
      <c r="G139" s="29">
        <f t="shared" si="34"/>
        <v>9.9176395730199953</v>
      </c>
      <c r="H139" s="17">
        <f t="shared" si="35"/>
        <v>1071.1050738861697</v>
      </c>
      <c r="I139" s="29">
        <f t="shared" si="27"/>
        <v>2.2250485660981263</v>
      </c>
      <c r="J139" s="29">
        <f t="shared" si="28"/>
        <v>13.949340071223883</v>
      </c>
      <c r="K139" s="32">
        <f>IF((D138+L138+M138-AL138)/($C$21+$C$22)&gt;$C$8,$C$8,(D138+L138+M138-AL138)/($C$21+$C$22))</f>
        <v>1400</v>
      </c>
      <c r="L139" s="97">
        <f t="shared" si="20"/>
        <v>4.2266987561397071</v>
      </c>
      <c r="M139" s="96">
        <f t="shared" si="21"/>
        <v>4.5692506091766214</v>
      </c>
      <c r="N139" s="98">
        <f t="shared" si="29"/>
        <v>1.7671458676442586</v>
      </c>
      <c r="O139" s="100">
        <f t="shared" si="23"/>
        <v>0</v>
      </c>
      <c r="P139" s="104">
        <f t="shared" si="30"/>
        <v>10.8</v>
      </c>
      <c r="Q139" s="102">
        <f t="shared" si="36"/>
        <v>0</v>
      </c>
      <c r="R139" s="106">
        <f>K139-U139</f>
        <v>1400</v>
      </c>
      <c r="S139" s="106">
        <f>IF(K139-H138&lt;0,0,K139-H138)</f>
        <v>338.81256568685035</v>
      </c>
      <c r="T139" s="106">
        <f t="shared" si="24"/>
        <v>100</v>
      </c>
      <c r="U139" s="107">
        <f>IF(S139&gt;0,0,IF(U138+(F139-AL139/$C$23)*$C$22/($C$21+$C$22)&gt;$C$8,$C$8,IF(V139=$C$8,U138+(F139-AL139/$C$23)*$C$22/$C$21,U138+(F139-AL139/$C$23)*$C$22/($C$21+$C$22))))</f>
        <v>0</v>
      </c>
      <c r="V139" s="107">
        <f>IF(S139=0,IF(V138+(F139-AL139/$C$23)*$C$22/($C$21+$C$22)&gt;$C$8,$C$8,V138+(F139-AL139/$C$23)*$C$22/($C$21+$C$22)),E139)</f>
        <v>800.82622346629546</v>
      </c>
      <c r="W139" s="203">
        <f>IF(S139&gt;0,0,IF(W138+AL139/$C$23&gt;$F$23,$F$23,W138+AL139/$C$23))</f>
        <v>0</v>
      </c>
      <c r="X139" s="105">
        <f>IF(R139=0,"-",IF(U139=0,FORECAST($C$8,Инклинометрия!$B$2:$B$152,Инклинометрия!$A$2:$A$152),FORECAST(R139,Инклинометрия!$B$2:$B$152,Инклинометрия!$A$2:$A$152)))</f>
        <v>1330</v>
      </c>
      <c r="Y139" s="105">
        <f>IF(R139=0,"-",IF(U139=0,FORECAST($C$8-R139,Инклинометрия!$B$2:$B$152,Инклинометрия!$A$2:$A$152),0))</f>
        <v>0</v>
      </c>
      <c r="Z139" s="105">
        <f>IF(S139=0,"-",FORECAST($C$8,Инклинометрия!$B$2:$B$152,Инклинометрия!$A$2:$A$152))</f>
        <v>1330</v>
      </c>
      <c r="AA139" s="105">
        <f>IF(S139=0,"-",FORECAST($C$8-S139,Инклинометрия!$B$2:$B$152,Инклинометрия!$A$2:$A$152))</f>
        <v>1008.1280625974921</v>
      </c>
      <c r="AB139" s="105">
        <f>IF(T139=0,"-",FORECAST($C$6,Инклинометрия!$B$2:$B$152,Инклинометрия!$A$2:$A$152))</f>
        <v>1425</v>
      </c>
      <c r="AC139" s="105">
        <f>IF(R139=0,FORECAST($C$6-T139,Инклинометрия!$B$2:$B$152,Инклинометрия!$A$2:$A$152),FORECAST($C$8,Инклинометрия!$B$2:$B$152,Инклинометрия!$A$2:$A$152))</f>
        <v>1330</v>
      </c>
      <c r="AD139" s="107" t="str">
        <f>IF(U139=0,"-",FORECAST($C$8,Инклинометрия!$B$2:$B$152,Инклинометрия!$A$2:$A$152))</f>
        <v>-</v>
      </c>
      <c r="AE139" s="107" t="str">
        <f>IF(U139=0,"-",FORECAST($C$8-U139,Инклинометрия!$B$2:$B$152,Инклинометрия!$A$2:$A$152))</f>
        <v>-</v>
      </c>
      <c r="AF139" s="107">
        <f>FORECAST($C$8-S139,Инклинометрия!$B$2:$B$152,Инклинометрия!$A$2:$A$152)</f>
        <v>1008.1280625974921</v>
      </c>
      <c r="AG139" s="107">
        <f>FORECAST($C$8-(S139+V139),Инклинометрия!$B$2:$B$152,Инклинометрия!$A$2:$A$152)</f>
        <v>247.34315030451148</v>
      </c>
      <c r="AH139" s="107" t="str">
        <f>IF(W139=0,"-",FORECAST($C$8+W139,Инклинометрия!$B$2:$B$152,Инклинометрия!$A$2:$A$152))</f>
        <v>-</v>
      </c>
      <c r="AI139" s="107" t="str">
        <f>IF(W139=0,"-",FORECAST($C$8,Инклинометрия!$B$2:$B$152,Инклинометрия!$A$2:$A$152))</f>
        <v>-</v>
      </c>
      <c r="AK139" s="122">
        <f>2*PI()*$C$5*(AT138-AT137)/(LN(AN138/$I$9)*$I$8/$I$7+LN($I$10/AN138)*$I$8/$I$7)</f>
        <v>-1.1449884573327202E-8</v>
      </c>
      <c r="AL139" s="208">
        <f>AK139*(B139-B138)</f>
        <v>-1.1449884573327202E-7</v>
      </c>
      <c r="AM139" s="23">
        <f t="shared" si="37"/>
        <v>1.4177339576485851E-2</v>
      </c>
      <c r="AN139" s="26">
        <f>AN138+AK139*(B139-B138)/(2*PI()*$C$5*AN138*$I$11)</f>
        <v>0.11072814489903203</v>
      </c>
      <c r="AO139" s="87">
        <f t="shared" si="31"/>
        <v>149389.89882621809</v>
      </c>
      <c r="AP139" s="87">
        <f>IF(R139+U139&lt;$C$8,0,32*$G$13/$C$12^2*($I$8*R139+$I$6*U139)+32*$G$14/($C$14^2-$C$13^2)*($I$8*S139+$I$6*V139))</f>
        <v>48064.898826218079</v>
      </c>
      <c r="AQ139" s="66">
        <f>R139*$C$11*$C$9+U139*$C$11*$C$10</f>
        <v>10987200</v>
      </c>
      <c r="AR139" s="66">
        <f>S139*$C$11*$C$9+V139*$C$11*$C$10</f>
        <v>11065033.635369066</v>
      </c>
      <c r="AS139" s="87">
        <f>$C$11*(T139*$C$9+W139*$C$10)</f>
        <v>784800</v>
      </c>
      <c r="AT139" s="45">
        <f t="shared" si="25"/>
        <v>11999223.534195283</v>
      </c>
      <c r="AU139" s="75"/>
    </row>
    <row r="140" spans="2:47" ht="15" thickBot="1" x14ac:dyDescent="0.35">
      <c r="B140" s="41">
        <f t="shared" si="32"/>
        <v>1090</v>
      </c>
      <c r="C140" s="8">
        <f t="shared" si="33"/>
        <v>10.9</v>
      </c>
      <c r="D140" s="73">
        <f t="shared" si="19"/>
        <v>14.578749999999999</v>
      </c>
      <c r="E140" s="29">
        <f t="shared" si="22"/>
        <v>808.24128109098342</v>
      </c>
      <c r="F140" s="29">
        <f t="shared" si="26"/>
        <v>7.4150576246879609</v>
      </c>
      <c r="G140" s="29">
        <f t="shared" si="34"/>
        <v>9.9176395730201481</v>
      </c>
      <c r="H140" s="17">
        <f t="shared" si="35"/>
        <v>1081.0227134591898</v>
      </c>
      <c r="I140" s="29">
        <f t="shared" si="27"/>
        <v>2.2250485660981263</v>
      </c>
      <c r="J140" s="29">
        <f t="shared" si="28"/>
        <v>13.949340071223991</v>
      </c>
      <c r="K140" s="32">
        <f>IF((D139+L139+M139-AL139)/($C$21+$C$22)&gt;$C$8,$C$8,(D139+L139+M139-AL139)/($C$21+$C$22))</f>
        <v>1400</v>
      </c>
      <c r="L140" s="97">
        <f t="shared" si="20"/>
        <v>4.2266987561397071</v>
      </c>
      <c r="M140" s="96">
        <f t="shared" si="21"/>
        <v>4.4355006091766214</v>
      </c>
      <c r="N140" s="98">
        <f t="shared" si="29"/>
        <v>1.7671458676442586</v>
      </c>
      <c r="O140" s="100">
        <f t="shared" si="23"/>
        <v>0</v>
      </c>
      <c r="P140" s="104">
        <f t="shared" si="30"/>
        <v>10.9</v>
      </c>
      <c r="Q140" s="102">
        <f t="shared" si="36"/>
        <v>0</v>
      </c>
      <c r="R140" s="106">
        <f>K140-U140</f>
        <v>1400</v>
      </c>
      <c r="S140" s="106">
        <f>IF(K140-H139&lt;0,0,K140-H139)</f>
        <v>328.89492611383025</v>
      </c>
      <c r="T140" s="106">
        <f t="shared" si="24"/>
        <v>100</v>
      </c>
      <c r="U140" s="107">
        <f>IF(S140&gt;0,0,IF(U139+(F140-AL140/$C$23)*$C$22/($C$21+$C$22)&gt;$C$8,$C$8,IF(V140=$C$8,U139+(F140-AL140/$C$23)*$C$22/$C$21,U139+(F140-AL140/$C$23)*$C$22/($C$21+$C$22))))</f>
        <v>0</v>
      </c>
      <c r="V140" s="107">
        <f>IF(S140=0,IF(V139+(F140-AL140/$C$23)*$C$22/($C$21+$C$22)&gt;$C$8,$C$8,V139+(F140-AL140/$C$23)*$C$22/($C$21+$C$22)),E140)</f>
        <v>808.24128109098342</v>
      </c>
      <c r="W140" s="203">
        <f>IF(S140&gt;0,0,IF(W139+AL140/$C$23&gt;$F$23,$F$23,W139+AL140/$C$23))</f>
        <v>0</v>
      </c>
      <c r="X140" s="105">
        <f>IF(R140=0,"-",IF(U140=0,FORECAST($C$8,Инклинометрия!$B$2:$B$152,Инклинометрия!$A$2:$A$152),FORECAST(R140,Инклинометрия!$B$2:$B$152,Инклинометрия!$A$2:$A$152)))</f>
        <v>1330</v>
      </c>
      <c r="Y140" s="105">
        <f>IF(R140=0,"-",IF(U140=0,FORECAST($C$8-R140,Инклинометрия!$B$2:$B$152,Инклинометрия!$A$2:$A$152),0))</f>
        <v>0</v>
      </c>
      <c r="Z140" s="105">
        <f>IF(S140=0,"-",FORECAST($C$8,Инклинометрия!$B$2:$B$152,Инклинометрия!$A$2:$A$152))</f>
        <v>1330</v>
      </c>
      <c r="AA140" s="105">
        <f>IF(S140=0,"-",FORECAST($C$8-S140,Инклинометрия!$B$2:$B$152,Инклинометрия!$A$2:$A$152))</f>
        <v>1017.5498201918612</v>
      </c>
      <c r="AB140" s="105">
        <f>IF(T140=0,"-",FORECAST($C$6,Инклинометрия!$B$2:$B$152,Инклинометрия!$A$2:$A$152))</f>
        <v>1425</v>
      </c>
      <c r="AC140" s="105">
        <f>IF(R140=0,FORECAST($C$6-T140,Инклинометрия!$B$2:$B$152,Инклинометрия!$A$2:$A$152),FORECAST($C$8,Инклинометрия!$B$2:$B$152,Инклинометрия!$A$2:$A$152))</f>
        <v>1330</v>
      </c>
      <c r="AD140" s="107" t="str">
        <f>IF(U140=0,"-",FORECAST($C$8,Инклинометрия!$B$2:$B$152,Инклинометрия!$A$2:$A$152))</f>
        <v>-</v>
      </c>
      <c r="AE140" s="107" t="str">
        <f>IF(U140=0,"-",FORECAST($C$8-U140,Инклинометрия!$B$2:$B$152,Инклинометрия!$A$2:$A$152))</f>
        <v>-</v>
      </c>
      <c r="AF140" s="107">
        <f>FORECAST($C$8-S140,Инклинометрия!$B$2:$B$152,Инклинометрия!$A$2:$A$152)</f>
        <v>1017.5498201918612</v>
      </c>
      <c r="AG140" s="107">
        <f>FORECAST($C$8-(S140+V140),Инклинометрия!$B$2:$B$152,Инклинометрия!$A$2:$A$152)</f>
        <v>249.720603155427</v>
      </c>
      <c r="AH140" s="107" t="str">
        <f>IF(W140=0,"-",FORECAST($C$8+W140,Инклинометрия!$B$2:$B$152,Инклинометрия!$A$2:$A$152))</f>
        <v>-</v>
      </c>
      <c r="AI140" s="107" t="str">
        <f>IF(W140=0,"-",FORECAST($C$8,Инклинометрия!$B$2:$B$152,Инклинометрия!$A$2:$A$152))</f>
        <v>-</v>
      </c>
      <c r="AK140" s="122">
        <f>2*PI()*$C$5*(AT139-AT138)/(LN(AN139/$I$9)*$I$8/$I$7+LN($I$10/AN139)*$I$8/$I$7)</f>
        <v>-1.1449884574823017E-8</v>
      </c>
      <c r="AL140" s="208">
        <f>AK140*(B140-B139)</f>
        <v>-1.1449884574823017E-7</v>
      </c>
      <c r="AM140" s="23">
        <f t="shared" si="37"/>
        <v>1.4177225077640103E-2</v>
      </c>
      <c r="AN140" s="26">
        <f>AN139+AK140*(B140-B139)/(2*PI()*$C$5*AN139*$I$11)</f>
        <v>0.1107280626116547</v>
      </c>
      <c r="AO140" s="87">
        <f t="shared" si="31"/>
        <v>149375.64102235908</v>
      </c>
      <c r="AP140" s="87">
        <f>IF(R140+U140&lt;$C$8,0,32*$G$13/$C$12^2*($I$8*R140+$I$6*U140)+32*$G$14/($C$14^2-$C$13^2)*($I$8*S140+$I$6*V140))</f>
        <v>48050.641022359065</v>
      </c>
      <c r="AQ140" s="66">
        <f>R140*$C$11*$C$9+U140*$C$11*$C$10</f>
        <v>10987200</v>
      </c>
      <c r="AR140" s="66">
        <f>S140*$C$11*$C$9+V140*$C$11*$C$10</f>
        <v>11065033.635369066</v>
      </c>
      <c r="AS140" s="87">
        <f>$C$11*(T140*$C$9+W140*$C$10)</f>
        <v>784800</v>
      </c>
      <c r="AT140" s="45">
        <f t="shared" si="25"/>
        <v>11999209.276391426</v>
      </c>
      <c r="AU140" s="75"/>
    </row>
    <row r="141" spans="2:47" ht="15" thickBot="1" x14ac:dyDescent="0.35">
      <c r="B141" s="41">
        <f t="shared" si="32"/>
        <v>1100</v>
      </c>
      <c r="C141" s="8">
        <f t="shared" si="33"/>
        <v>11</v>
      </c>
      <c r="D141" s="73">
        <f t="shared" si="19"/>
        <v>14.7125</v>
      </c>
      <c r="E141" s="29">
        <f t="shared" si="22"/>
        <v>815.65633871567127</v>
      </c>
      <c r="F141" s="29">
        <f t="shared" si="26"/>
        <v>7.4150576246878472</v>
      </c>
      <c r="G141" s="29">
        <f t="shared" si="34"/>
        <v>9.9176395730199953</v>
      </c>
      <c r="H141" s="17">
        <f t="shared" si="35"/>
        <v>1090.9403530322099</v>
      </c>
      <c r="I141" s="29">
        <f t="shared" si="27"/>
        <v>2.2250485660981263</v>
      </c>
      <c r="J141" s="29">
        <f t="shared" si="28"/>
        <v>13.949340071223883</v>
      </c>
      <c r="K141" s="32">
        <f>IF((D140+L140+M140-AL140)/($C$21+$C$22)&gt;$C$8,$C$8,(D140+L140+M140-AL140)/($C$21+$C$22))</f>
        <v>1400</v>
      </c>
      <c r="L141" s="97">
        <f t="shared" si="20"/>
        <v>4.2266987561397071</v>
      </c>
      <c r="M141" s="96">
        <f t="shared" si="21"/>
        <v>4.3017506091766222</v>
      </c>
      <c r="N141" s="98">
        <f t="shared" si="29"/>
        <v>1.7671458676442586</v>
      </c>
      <c r="O141" s="100">
        <f t="shared" si="23"/>
        <v>0</v>
      </c>
      <c r="P141" s="104">
        <f t="shared" si="30"/>
        <v>11</v>
      </c>
      <c r="Q141" s="102">
        <f t="shared" si="36"/>
        <v>0</v>
      </c>
      <c r="R141" s="106">
        <f>K141-U141</f>
        <v>1400</v>
      </c>
      <c r="S141" s="106">
        <f>IF(K141-H140&lt;0,0,K141-H140)</f>
        <v>318.97728654081016</v>
      </c>
      <c r="T141" s="106">
        <f t="shared" si="24"/>
        <v>100</v>
      </c>
      <c r="U141" s="107">
        <f>IF(S141&gt;0,0,IF(U140+(F141-AL141/$C$23)*$C$22/($C$21+$C$22)&gt;$C$8,$C$8,IF(V141=$C$8,U140+(F141-AL141/$C$23)*$C$22/$C$21,U140+(F141-AL141/$C$23)*$C$22/($C$21+$C$22))))</f>
        <v>0</v>
      </c>
      <c r="V141" s="107">
        <f>IF(S141=0,IF(V140+(F141-AL141/$C$23)*$C$22/($C$21+$C$22)&gt;$C$8,$C$8,V140+(F141-AL141/$C$23)*$C$22/($C$21+$C$22)),E141)</f>
        <v>815.65633871567127</v>
      </c>
      <c r="W141" s="203">
        <f>IF(S141&gt;0,0,IF(W140+AL141/$C$23&gt;$F$23,$F$23,W140+AL141/$C$23))</f>
        <v>0</v>
      </c>
      <c r="X141" s="105">
        <f>IF(R141=0,"-",IF(U141=0,FORECAST($C$8,Инклинометрия!$B$2:$B$152,Инклинометрия!$A$2:$A$152),FORECAST(R141,Инклинометрия!$B$2:$B$152,Инклинометрия!$A$2:$A$152)))</f>
        <v>1330</v>
      </c>
      <c r="Y141" s="105">
        <f>IF(R141=0,"-",IF(U141=0,FORECAST($C$8-R141,Инклинометрия!$B$2:$B$152,Инклинометрия!$A$2:$A$152),0))</f>
        <v>0</v>
      </c>
      <c r="Z141" s="105">
        <f>IF(S141=0,"-",FORECAST($C$8,Инклинометрия!$B$2:$B$152,Инклинометрия!$A$2:$A$152))</f>
        <v>1330</v>
      </c>
      <c r="AA141" s="105">
        <f>IF(S141=0,"-",FORECAST($C$8-S141,Инклинометрия!$B$2:$B$152,Инклинометрия!$A$2:$A$152))</f>
        <v>1026.9715777862302</v>
      </c>
      <c r="AB141" s="105">
        <f>IF(T141=0,"-",FORECAST($C$6,Инклинометрия!$B$2:$B$152,Инклинометрия!$A$2:$A$152))</f>
        <v>1425</v>
      </c>
      <c r="AC141" s="105">
        <f>IF(R141=0,FORECAST($C$6-T141,Инклинометрия!$B$2:$B$152,Инклинометрия!$A$2:$A$152),FORECAST($C$8,Инклинометрия!$B$2:$B$152,Инклинометрия!$A$2:$A$152))</f>
        <v>1330</v>
      </c>
      <c r="AD141" s="107" t="str">
        <f>IF(U141=0,"-",FORECAST($C$8,Инклинометрия!$B$2:$B$152,Инклинометрия!$A$2:$A$152))</f>
        <v>-</v>
      </c>
      <c r="AE141" s="107" t="str">
        <f>IF(U141=0,"-",FORECAST($C$8-U141,Инклинометрия!$B$2:$B$152,Инклинометрия!$A$2:$A$152))</f>
        <v>-</v>
      </c>
      <c r="AF141" s="107">
        <f>FORECAST($C$8-S141,Инклинометрия!$B$2:$B$152,Инклинометрия!$A$2:$A$152)</f>
        <v>1026.9715777862302</v>
      </c>
      <c r="AG141" s="107">
        <f>FORECAST($C$8-(S141+V141),Инклинометрия!$B$2:$B$152,Инклинометрия!$A$2:$A$152)</f>
        <v>252.09805600634252</v>
      </c>
      <c r="AH141" s="107" t="str">
        <f>IF(W141=0,"-",FORECAST($C$8+W141,Инклинометрия!$B$2:$B$152,Инклинометрия!$A$2:$A$152))</f>
        <v>-</v>
      </c>
      <c r="AI141" s="107" t="str">
        <f>IF(W141=0,"-",FORECAST($C$8,Инклинометрия!$B$2:$B$152,Инклинометрия!$A$2:$A$152))</f>
        <v>-</v>
      </c>
      <c r="AK141" s="122">
        <f>2*PI()*$C$5*(AT140-AT139)/(LN(AN140/$I$9)*$I$8/$I$7+LN($I$10/AN140)*$I$8/$I$7)</f>
        <v>-1.1449884571831385E-8</v>
      </c>
      <c r="AL141" s="208">
        <f>AK141*(B141-B140)</f>
        <v>-1.1449884571831384E-7</v>
      </c>
      <c r="AM141" s="23">
        <f t="shared" si="37"/>
        <v>1.4177110578794384E-2</v>
      </c>
      <c r="AN141" s="26">
        <f>AN140+AK141*(B141-B140)/(2*PI()*$C$5*AN140*$I$11)</f>
        <v>0.11072798032421625</v>
      </c>
      <c r="AO141" s="87">
        <f t="shared" si="31"/>
        <v>149361.38321850006</v>
      </c>
      <c r="AP141" s="87">
        <f>IF(R141+U141&lt;$C$8,0,32*$G$13/$C$12^2*($I$8*R141+$I$6*U141)+32*$G$14/($C$14^2-$C$13^2)*($I$8*S141+$I$6*V141))</f>
        <v>48036.383218500057</v>
      </c>
      <c r="AQ141" s="66">
        <f>R141*$C$11*$C$9+U141*$C$11*$C$10</f>
        <v>10987200</v>
      </c>
      <c r="AR141" s="66">
        <f>S141*$C$11*$C$9+V141*$C$11*$C$10</f>
        <v>11065033.635369064</v>
      </c>
      <c r="AS141" s="87">
        <f>$C$11*(T141*$C$9+W141*$C$10)</f>
        <v>784800</v>
      </c>
      <c r="AT141" s="45">
        <f t="shared" si="25"/>
        <v>11999195.018587565</v>
      </c>
      <c r="AU141" s="75"/>
    </row>
    <row r="142" spans="2:47" ht="15" thickBot="1" x14ac:dyDescent="0.35">
      <c r="B142" s="41">
        <f t="shared" si="32"/>
        <v>1110</v>
      </c>
      <c r="C142" s="8">
        <f t="shared" si="33"/>
        <v>11.1</v>
      </c>
      <c r="D142" s="73">
        <f t="shared" si="19"/>
        <v>14.84625</v>
      </c>
      <c r="E142" s="29">
        <f t="shared" si="22"/>
        <v>823.07139634035923</v>
      </c>
      <c r="F142" s="29">
        <f t="shared" si="26"/>
        <v>7.4150576246879609</v>
      </c>
      <c r="G142" s="29">
        <f t="shared" si="34"/>
        <v>9.9176395730201481</v>
      </c>
      <c r="H142" s="17">
        <f t="shared" si="35"/>
        <v>1100.85799260523</v>
      </c>
      <c r="I142" s="29">
        <f t="shared" si="27"/>
        <v>2.2250485660981263</v>
      </c>
      <c r="J142" s="29">
        <f t="shared" si="28"/>
        <v>13.949340071223991</v>
      </c>
      <c r="K142" s="32">
        <f>IF((D141+L141+M141-AL141)/($C$21+$C$22)&gt;$C$8,$C$8,(D141+L141+M141-AL141)/($C$21+$C$22))</f>
        <v>1400</v>
      </c>
      <c r="L142" s="97">
        <f t="shared" si="20"/>
        <v>4.2266987561397071</v>
      </c>
      <c r="M142" s="96">
        <f t="shared" si="21"/>
        <v>4.1680006091766213</v>
      </c>
      <c r="N142" s="98">
        <f t="shared" si="29"/>
        <v>1.7671458676442586</v>
      </c>
      <c r="O142" s="100">
        <f t="shared" si="23"/>
        <v>0</v>
      </c>
      <c r="P142" s="104">
        <f t="shared" si="30"/>
        <v>11.1</v>
      </c>
      <c r="Q142" s="102">
        <f t="shared" si="36"/>
        <v>0</v>
      </c>
      <c r="R142" s="106">
        <f>K142-U142</f>
        <v>1400</v>
      </c>
      <c r="S142" s="106">
        <f>IF(K142-H141&lt;0,0,K142-H141)</f>
        <v>309.05964696779006</v>
      </c>
      <c r="T142" s="106">
        <f t="shared" si="24"/>
        <v>100</v>
      </c>
      <c r="U142" s="107">
        <f>IF(S142&gt;0,0,IF(U141+(F142-AL142/$C$23)*$C$22/($C$21+$C$22)&gt;$C$8,$C$8,IF(V142=$C$8,U141+(F142-AL142/$C$23)*$C$22/$C$21,U141+(F142-AL142/$C$23)*$C$22/($C$21+$C$22))))</f>
        <v>0</v>
      </c>
      <c r="V142" s="107">
        <f>IF(S142=0,IF(V141+(F142-AL142/$C$23)*$C$22/($C$21+$C$22)&gt;$C$8,$C$8,V141+(F142-AL142/$C$23)*$C$22/($C$21+$C$22)),E142)</f>
        <v>823.07139634035923</v>
      </c>
      <c r="W142" s="203">
        <f>IF(S142&gt;0,0,IF(W141+AL142/$C$23&gt;$F$23,$F$23,W141+AL142/$C$23))</f>
        <v>0</v>
      </c>
      <c r="X142" s="105">
        <f>IF(R142=0,"-",IF(U142=0,FORECAST($C$8,Инклинометрия!$B$2:$B$152,Инклинометрия!$A$2:$A$152),FORECAST(R142,Инклинометрия!$B$2:$B$152,Инклинометрия!$A$2:$A$152)))</f>
        <v>1330</v>
      </c>
      <c r="Y142" s="105">
        <f>IF(R142=0,"-",IF(U142=0,FORECAST($C$8-R142,Инклинометрия!$B$2:$B$152,Инклинометрия!$A$2:$A$152),0))</f>
        <v>0</v>
      </c>
      <c r="Z142" s="105">
        <f>IF(S142=0,"-",FORECAST($C$8,Инклинометрия!$B$2:$B$152,Инклинометрия!$A$2:$A$152))</f>
        <v>1330</v>
      </c>
      <c r="AA142" s="105">
        <f>IF(S142=0,"-",FORECAST($C$8-S142,Инклинометрия!$B$2:$B$152,Инклинометрия!$A$2:$A$152))</f>
        <v>1036.3933353805994</v>
      </c>
      <c r="AB142" s="105">
        <f>IF(T142=0,"-",FORECAST($C$6,Инклинометрия!$B$2:$B$152,Инклинометрия!$A$2:$A$152))</f>
        <v>1425</v>
      </c>
      <c r="AC142" s="105">
        <f>IF(R142=0,FORECAST($C$6-T142,Инклинометрия!$B$2:$B$152,Инклинометрия!$A$2:$A$152),FORECAST($C$8,Инклинометрия!$B$2:$B$152,Инклинометрия!$A$2:$A$152))</f>
        <v>1330</v>
      </c>
      <c r="AD142" s="107" t="str">
        <f>IF(U142=0,"-",FORECAST($C$8,Инклинометрия!$B$2:$B$152,Инклинометрия!$A$2:$A$152))</f>
        <v>-</v>
      </c>
      <c r="AE142" s="107" t="str">
        <f>IF(U142=0,"-",FORECAST($C$8-U142,Инклинометрия!$B$2:$B$152,Инклинометрия!$A$2:$A$152))</f>
        <v>-</v>
      </c>
      <c r="AF142" s="107">
        <f>FORECAST($C$8-S142,Инклинометрия!$B$2:$B$152,Инклинометрия!$A$2:$A$152)</f>
        <v>1036.3933353805994</v>
      </c>
      <c r="AG142" s="107">
        <f>FORECAST($C$8-(S142+V142),Инклинометрия!$B$2:$B$152,Инклинометрия!$A$2:$A$152)</f>
        <v>254.47550885725806</v>
      </c>
      <c r="AH142" s="107" t="str">
        <f>IF(W142=0,"-",FORECAST($C$8+W142,Инклинометрия!$B$2:$B$152,Инклинометрия!$A$2:$A$152))</f>
        <v>-</v>
      </c>
      <c r="AI142" s="107" t="str">
        <f>IF(W142=0,"-",FORECAST($C$8,Инклинометрия!$B$2:$B$152,Инклинометрия!$A$2:$A$152))</f>
        <v>-</v>
      </c>
      <c r="AK142" s="122">
        <f>2*PI()*$C$5*(AT141-AT140)/(LN(AN141/$I$9)*$I$8/$I$7+LN($I$10/AN141)*$I$8/$I$7)</f>
        <v>-1.1449884574823019E-8</v>
      </c>
      <c r="AL142" s="208">
        <f>AK142*(B142-B141)</f>
        <v>-1.1449884574823019E-7</v>
      </c>
      <c r="AM142" s="23">
        <f t="shared" si="37"/>
        <v>1.4176996079948635E-2</v>
      </c>
      <c r="AN142" s="26">
        <f>AN141+AK142*(B142-B141)/(2*PI()*$C$5*AN141*$I$11)</f>
        <v>0.11072789803671663</v>
      </c>
      <c r="AO142" s="87">
        <f t="shared" si="31"/>
        <v>149347.12541464105</v>
      </c>
      <c r="AP142" s="87">
        <f>IF(R142+U142&lt;$C$8,0,32*$G$13/$C$12^2*($I$8*R142+$I$6*U142)+32*$G$14/($C$14^2-$C$13^2)*($I$8*S142+$I$6*V142))</f>
        <v>48022.12541464105</v>
      </c>
      <c r="AQ142" s="66">
        <f>R142*$C$11*$C$9+U142*$C$11*$C$10</f>
        <v>10987200</v>
      </c>
      <c r="AR142" s="66">
        <f>S142*$C$11*$C$9+V142*$C$11*$C$10</f>
        <v>11065033.635369066</v>
      </c>
      <c r="AS142" s="87">
        <f>$C$11*(T142*$C$9+W142*$C$10)</f>
        <v>784800</v>
      </c>
      <c r="AT142" s="45">
        <f t="shared" si="25"/>
        <v>11999180.760783708</v>
      </c>
      <c r="AU142" s="75"/>
    </row>
    <row r="143" spans="2:47" ht="15" thickBot="1" x14ac:dyDescent="0.35">
      <c r="B143" s="41">
        <f t="shared" si="32"/>
        <v>1120</v>
      </c>
      <c r="C143" s="8">
        <f t="shared" si="33"/>
        <v>11.200000000000001</v>
      </c>
      <c r="D143" s="73">
        <f t="shared" si="19"/>
        <v>14.980000000000002</v>
      </c>
      <c r="E143" s="29">
        <f t="shared" si="22"/>
        <v>830.48645396504719</v>
      </c>
      <c r="F143" s="29">
        <f t="shared" si="26"/>
        <v>7.4150576246879609</v>
      </c>
      <c r="G143" s="29">
        <f t="shared" si="34"/>
        <v>9.9176395730201481</v>
      </c>
      <c r="H143" s="17">
        <f t="shared" si="35"/>
        <v>1110.7756321782501</v>
      </c>
      <c r="I143" s="29">
        <f t="shared" si="27"/>
        <v>2.2250485660981263</v>
      </c>
      <c r="J143" s="29">
        <f t="shared" si="28"/>
        <v>13.949340071223991</v>
      </c>
      <c r="K143" s="32">
        <f>IF((D142+L142+M142-AL142)/($C$21+$C$22)&gt;$C$8,$C$8,(D142+L142+M142-AL142)/($C$21+$C$22))</f>
        <v>1400</v>
      </c>
      <c r="L143" s="97">
        <f t="shared" si="20"/>
        <v>4.2266987561397071</v>
      </c>
      <c r="M143" s="96">
        <f t="shared" si="21"/>
        <v>4.0342506091766221</v>
      </c>
      <c r="N143" s="98">
        <f t="shared" si="29"/>
        <v>1.7671458676442586</v>
      </c>
      <c r="O143" s="100">
        <f t="shared" si="23"/>
        <v>0</v>
      </c>
      <c r="P143" s="104">
        <f t="shared" si="30"/>
        <v>11.200000000000001</v>
      </c>
      <c r="Q143" s="102">
        <f t="shared" si="36"/>
        <v>0</v>
      </c>
      <c r="R143" s="106">
        <f>K143-U143</f>
        <v>1400</v>
      </c>
      <c r="S143" s="106">
        <f>IF(K143-H142&lt;0,0,K143-H142)</f>
        <v>299.14200739476996</v>
      </c>
      <c r="T143" s="106">
        <f t="shared" si="24"/>
        <v>100</v>
      </c>
      <c r="U143" s="107">
        <f>IF(S143&gt;0,0,IF(U142+(F143-AL143/$C$23)*$C$22/($C$21+$C$22)&gt;$C$8,$C$8,IF(V143=$C$8,U142+(F143-AL143/$C$23)*$C$22/$C$21,U142+(F143-AL143/$C$23)*$C$22/($C$21+$C$22))))</f>
        <v>0</v>
      </c>
      <c r="V143" s="107">
        <f>IF(S143=0,IF(V142+(F143-AL143/$C$23)*$C$22/($C$21+$C$22)&gt;$C$8,$C$8,V142+(F143-AL143/$C$23)*$C$22/($C$21+$C$22)),E143)</f>
        <v>830.48645396504719</v>
      </c>
      <c r="W143" s="203">
        <f>IF(S143&gt;0,0,IF(W142+AL143/$C$23&gt;$F$23,$F$23,W142+AL143/$C$23))</f>
        <v>0</v>
      </c>
      <c r="X143" s="105">
        <f>IF(R143=0,"-",IF(U143=0,FORECAST($C$8,Инклинометрия!$B$2:$B$152,Инклинометрия!$A$2:$A$152),FORECAST(R143,Инклинометрия!$B$2:$B$152,Инклинометрия!$A$2:$A$152)))</f>
        <v>1330</v>
      </c>
      <c r="Y143" s="105">
        <f>IF(R143=0,"-",IF(U143=0,FORECAST($C$8-R143,Инклинометрия!$B$2:$B$152,Инклинометрия!$A$2:$A$152),0))</f>
        <v>0</v>
      </c>
      <c r="Z143" s="105">
        <f>IF(S143=0,"-",FORECAST($C$8,Инклинометрия!$B$2:$B$152,Инклинометрия!$A$2:$A$152))</f>
        <v>1330</v>
      </c>
      <c r="AA143" s="105">
        <f>IF(S143=0,"-",FORECAST($C$8-S143,Инклинометрия!$B$2:$B$152,Инклинометрия!$A$2:$A$152))</f>
        <v>1045.8150929749686</v>
      </c>
      <c r="AB143" s="105">
        <f>IF(T143=0,"-",FORECAST($C$6,Инклинометрия!$B$2:$B$152,Инклинометрия!$A$2:$A$152))</f>
        <v>1425</v>
      </c>
      <c r="AC143" s="105">
        <f>IF(R143=0,FORECAST($C$6-T143,Инклинометрия!$B$2:$B$152,Инклинометрия!$A$2:$A$152),FORECAST($C$8,Инклинометрия!$B$2:$B$152,Инклинометрия!$A$2:$A$152))</f>
        <v>1330</v>
      </c>
      <c r="AD143" s="107" t="str">
        <f>IF(U143=0,"-",FORECAST($C$8,Инклинометрия!$B$2:$B$152,Инклинометрия!$A$2:$A$152))</f>
        <v>-</v>
      </c>
      <c r="AE143" s="107" t="str">
        <f>IF(U143=0,"-",FORECAST($C$8-U143,Инклинометрия!$B$2:$B$152,Инклинометрия!$A$2:$A$152))</f>
        <v>-</v>
      </c>
      <c r="AF143" s="107">
        <f>FORECAST($C$8-S143,Инклинометрия!$B$2:$B$152,Инклинометрия!$A$2:$A$152)</f>
        <v>1045.8150929749686</v>
      </c>
      <c r="AG143" s="107">
        <f>FORECAST($C$8-(S143+V143),Инклинометрия!$B$2:$B$152,Инклинометрия!$A$2:$A$152)</f>
        <v>256.85296170817361</v>
      </c>
      <c r="AH143" s="107" t="str">
        <f>IF(W143=0,"-",FORECAST($C$8+W143,Инклинометрия!$B$2:$B$152,Инклинометрия!$A$2:$A$152))</f>
        <v>-</v>
      </c>
      <c r="AI143" s="107" t="str">
        <f>IF(W143=0,"-",FORECAST($C$8,Инклинометрия!$B$2:$B$152,Инклинометрия!$A$2:$A$152))</f>
        <v>-</v>
      </c>
      <c r="AK143" s="122">
        <f>2*PI()*$C$5*(AT142-AT141)/(LN(AN142/$I$9)*$I$8/$I$7+LN($I$10/AN142)*$I$8/$I$7)</f>
        <v>-1.1449884571831383E-8</v>
      </c>
      <c r="AL143" s="208">
        <f>AK143*(B143-B142)</f>
        <v>-1.1449884571831383E-7</v>
      </c>
      <c r="AM143" s="23">
        <f t="shared" si="37"/>
        <v>1.4176881581102916E-2</v>
      </c>
      <c r="AN143" s="26">
        <f>AN142+AK143*(B143-B142)/(2*PI()*$C$5*AN142*$I$11)</f>
        <v>0.11072781574915588</v>
      </c>
      <c r="AO143" s="87">
        <f t="shared" si="31"/>
        <v>149332.86761078204</v>
      </c>
      <c r="AP143" s="87">
        <f>IF(R143+U143&lt;$C$8,0,32*$G$13/$C$12^2*($I$8*R143+$I$6*U143)+32*$G$14/($C$14^2-$C$13^2)*($I$8*S143+$I$6*V143))</f>
        <v>48007.867610782036</v>
      </c>
      <c r="AQ143" s="66">
        <f>R143*$C$11*$C$9+U143*$C$11*$C$10</f>
        <v>10987200</v>
      </c>
      <c r="AR143" s="66">
        <f>S143*$C$11*$C$9+V143*$C$11*$C$10</f>
        <v>11065033.635369066</v>
      </c>
      <c r="AS143" s="87">
        <f>$C$11*(T143*$C$9+W143*$C$10)</f>
        <v>784800</v>
      </c>
      <c r="AT143" s="45">
        <f t="shared" si="25"/>
        <v>11999166.502979849</v>
      </c>
      <c r="AU143" s="75"/>
    </row>
    <row r="144" spans="2:47" ht="15" thickBot="1" x14ac:dyDescent="0.35">
      <c r="B144" s="41">
        <f t="shared" si="32"/>
        <v>1130</v>
      </c>
      <c r="C144" s="8">
        <f t="shared" si="33"/>
        <v>11.3</v>
      </c>
      <c r="D144" s="73">
        <f t="shared" si="19"/>
        <v>15.11375</v>
      </c>
      <c r="E144" s="29">
        <f t="shared" si="22"/>
        <v>837.90151158973515</v>
      </c>
      <c r="F144" s="29">
        <f t="shared" si="26"/>
        <v>7.4150576246879609</v>
      </c>
      <c r="G144" s="29">
        <f t="shared" si="34"/>
        <v>9.9176395730201481</v>
      </c>
      <c r="H144" s="17">
        <f t="shared" si="35"/>
        <v>1120.6932717512702</v>
      </c>
      <c r="I144" s="29">
        <f t="shared" si="27"/>
        <v>2.2250485660981263</v>
      </c>
      <c r="J144" s="29">
        <f t="shared" si="28"/>
        <v>13.949340071223991</v>
      </c>
      <c r="K144" s="32">
        <f>IF((D143+L143+M143-AL143)/($C$21+$C$22)&gt;$C$8,$C$8,(D143+L143+M143-AL143)/($C$21+$C$22))</f>
        <v>1400</v>
      </c>
      <c r="L144" s="97">
        <f t="shared" si="20"/>
        <v>4.2266987561397071</v>
      </c>
      <c r="M144" s="96">
        <f t="shared" si="21"/>
        <v>3.9005006091766212</v>
      </c>
      <c r="N144" s="98">
        <f t="shared" si="29"/>
        <v>1.7671458676442586</v>
      </c>
      <c r="O144" s="100">
        <f t="shared" si="23"/>
        <v>0</v>
      </c>
      <c r="P144" s="104">
        <f t="shared" si="30"/>
        <v>11.3</v>
      </c>
      <c r="Q144" s="102">
        <f t="shared" si="36"/>
        <v>0</v>
      </c>
      <c r="R144" s="106">
        <f>K144-U144</f>
        <v>1400</v>
      </c>
      <c r="S144" s="106">
        <f>IF(K144-H143&lt;0,0,K144-H143)</f>
        <v>289.22436782174987</v>
      </c>
      <c r="T144" s="106">
        <f t="shared" si="24"/>
        <v>100</v>
      </c>
      <c r="U144" s="107">
        <f>IF(S144&gt;0,0,IF(U143+(F144-AL144/$C$23)*$C$22/($C$21+$C$22)&gt;$C$8,$C$8,IF(V144=$C$8,U143+(F144-AL144/$C$23)*$C$22/$C$21,U143+(F144-AL144/$C$23)*$C$22/($C$21+$C$22))))</f>
        <v>0</v>
      </c>
      <c r="V144" s="107">
        <f>IF(S144=0,IF(V143+(F144-AL144/$C$23)*$C$22/($C$21+$C$22)&gt;$C$8,$C$8,V143+(F144-AL144/$C$23)*$C$22/($C$21+$C$22)),E144)</f>
        <v>837.90151158973515</v>
      </c>
      <c r="W144" s="203">
        <f>IF(S144&gt;0,0,IF(W143+AL144/$C$23&gt;$F$23,$F$23,W143+AL144/$C$23))</f>
        <v>0</v>
      </c>
      <c r="X144" s="105">
        <f>IF(R144=0,"-",IF(U144=0,FORECAST($C$8,Инклинометрия!$B$2:$B$152,Инклинометрия!$A$2:$A$152),FORECAST(R144,Инклинометрия!$B$2:$B$152,Инклинометрия!$A$2:$A$152)))</f>
        <v>1330</v>
      </c>
      <c r="Y144" s="105">
        <f>IF(R144=0,"-",IF(U144=0,FORECAST($C$8-R144,Инклинометрия!$B$2:$B$152,Инклинометрия!$A$2:$A$152),0))</f>
        <v>0</v>
      </c>
      <c r="Z144" s="105">
        <f>IF(S144=0,"-",FORECAST($C$8,Инклинометрия!$B$2:$B$152,Инклинометрия!$A$2:$A$152))</f>
        <v>1330</v>
      </c>
      <c r="AA144" s="105">
        <f>IF(S144=0,"-",FORECAST($C$8-S144,Инклинометрия!$B$2:$B$152,Инклинометрия!$A$2:$A$152))</f>
        <v>1055.2368505693375</v>
      </c>
      <c r="AB144" s="105">
        <f>IF(T144=0,"-",FORECAST($C$6,Инклинометрия!$B$2:$B$152,Инклинометрия!$A$2:$A$152))</f>
        <v>1425</v>
      </c>
      <c r="AC144" s="105">
        <f>IF(R144=0,FORECAST($C$6-T144,Инклинометрия!$B$2:$B$152,Инклинометрия!$A$2:$A$152),FORECAST($C$8,Инклинометрия!$B$2:$B$152,Инклинометрия!$A$2:$A$152))</f>
        <v>1330</v>
      </c>
      <c r="AD144" s="107" t="str">
        <f>IF(U144=0,"-",FORECAST($C$8,Инклинометрия!$B$2:$B$152,Инклинометрия!$A$2:$A$152))</f>
        <v>-</v>
      </c>
      <c r="AE144" s="107" t="str">
        <f>IF(U144=0,"-",FORECAST($C$8-U144,Инклинометрия!$B$2:$B$152,Инклинометрия!$A$2:$A$152))</f>
        <v>-</v>
      </c>
      <c r="AF144" s="107">
        <f>FORECAST($C$8-S144,Инклинометрия!$B$2:$B$152,Инклинометрия!$A$2:$A$152)</f>
        <v>1055.2368505693375</v>
      </c>
      <c r="AG144" s="107">
        <f>FORECAST($C$8-(S144+V144),Инклинометрия!$B$2:$B$152,Инклинометрия!$A$2:$A$152)</f>
        <v>259.23041455908913</v>
      </c>
      <c r="AH144" s="107" t="str">
        <f>IF(W144=0,"-",FORECAST($C$8+W144,Инклинометрия!$B$2:$B$152,Инклинометрия!$A$2:$A$152))</f>
        <v>-</v>
      </c>
      <c r="AI144" s="107" t="str">
        <f>IF(W144=0,"-",FORECAST($C$8,Инклинометрия!$B$2:$B$152,Инклинометрия!$A$2:$A$152))</f>
        <v>-</v>
      </c>
      <c r="AK144" s="122">
        <f>2*PI()*$C$5*(AT143-AT142)/(LN(AN143/$I$9)*$I$8/$I$7+LN($I$10/AN143)*$I$8/$I$7)</f>
        <v>-1.14498845733272E-8</v>
      </c>
      <c r="AL144" s="208">
        <f>AK144*(B144-B143)</f>
        <v>-1.1449884573327199E-7</v>
      </c>
      <c r="AM144" s="23">
        <f t="shared" si="37"/>
        <v>1.4176767082257184E-2</v>
      </c>
      <c r="AN144" s="26">
        <f>AN143+AK144*(B144-B143)/(2*PI()*$C$5*AN143*$I$11)</f>
        <v>0.11072773346153396</v>
      </c>
      <c r="AO144" s="87">
        <f t="shared" si="31"/>
        <v>149318.60980692302</v>
      </c>
      <c r="AP144" s="87">
        <f>IF(R144+U144&lt;$C$8,0,32*$G$13/$C$12^2*($I$8*R144+$I$6*U144)+32*$G$14/($C$14^2-$C$13^2)*($I$8*S144+$I$6*V144))</f>
        <v>47993.609806923028</v>
      </c>
      <c r="AQ144" s="66">
        <f>R144*$C$11*$C$9+U144*$C$11*$C$10</f>
        <v>10987200</v>
      </c>
      <c r="AR144" s="66">
        <f>S144*$C$11*$C$9+V144*$C$11*$C$10</f>
        <v>11065033.635369064</v>
      </c>
      <c r="AS144" s="87">
        <f>$C$11*(T144*$C$9+W144*$C$10)</f>
        <v>784800</v>
      </c>
      <c r="AT144" s="45">
        <f t="shared" si="25"/>
        <v>11999152.245175987</v>
      </c>
      <c r="AU144" s="75"/>
    </row>
    <row r="145" spans="2:47" ht="15" thickBot="1" x14ac:dyDescent="0.35">
      <c r="B145" s="41">
        <f t="shared" si="32"/>
        <v>1140</v>
      </c>
      <c r="C145" s="8">
        <f t="shared" si="33"/>
        <v>11.4</v>
      </c>
      <c r="D145" s="73">
        <f t="shared" si="19"/>
        <v>15.2475</v>
      </c>
      <c r="E145" s="29">
        <f t="shared" si="22"/>
        <v>845.316569214423</v>
      </c>
      <c r="F145" s="29">
        <f t="shared" si="26"/>
        <v>7.4150576246878472</v>
      </c>
      <c r="G145" s="29">
        <f t="shared" si="34"/>
        <v>9.9176395730199953</v>
      </c>
      <c r="H145" s="17">
        <f t="shared" si="35"/>
        <v>1130.6109113242903</v>
      </c>
      <c r="I145" s="29">
        <f t="shared" si="27"/>
        <v>2.2250485660981263</v>
      </c>
      <c r="J145" s="29">
        <f t="shared" si="28"/>
        <v>13.949340071223883</v>
      </c>
      <c r="K145" s="32">
        <f>IF((D144+L144+M144-AL144)/($C$21+$C$22)&gt;$C$8,$C$8,(D144+L144+M144-AL144)/($C$21+$C$22))</f>
        <v>1400</v>
      </c>
      <c r="L145" s="97">
        <f t="shared" si="20"/>
        <v>4.2266987561397071</v>
      </c>
      <c r="M145" s="96">
        <f t="shared" si="21"/>
        <v>3.7667506091766216</v>
      </c>
      <c r="N145" s="98">
        <f t="shared" si="29"/>
        <v>1.7671458676442586</v>
      </c>
      <c r="O145" s="100">
        <f t="shared" si="23"/>
        <v>0</v>
      </c>
      <c r="P145" s="104">
        <f t="shared" si="30"/>
        <v>11.4</v>
      </c>
      <c r="Q145" s="102">
        <f t="shared" si="36"/>
        <v>0</v>
      </c>
      <c r="R145" s="106">
        <f>K145-U145</f>
        <v>1400</v>
      </c>
      <c r="S145" s="106">
        <f>IF(K145-H144&lt;0,0,K145-H144)</f>
        <v>279.30672824872977</v>
      </c>
      <c r="T145" s="106">
        <f t="shared" si="24"/>
        <v>100</v>
      </c>
      <c r="U145" s="107">
        <f>IF(S145&gt;0,0,IF(U144+(F145-AL145/$C$23)*$C$22/($C$21+$C$22)&gt;$C$8,$C$8,IF(V145=$C$8,U144+(F145-AL145/$C$23)*$C$22/$C$21,U144+(F145-AL145/$C$23)*$C$22/($C$21+$C$22))))</f>
        <v>0</v>
      </c>
      <c r="V145" s="107">
        <f>IF(S145=0,IF(V144+(F145-AL145/$C$23)*$C$22/($C$21+$C$22)&gt;$C$8,$C$8,V144+(F145-AL145/$C$23)*$C$22/($C$21+$C$22)),E145)</f>
        <v>845.316569214423</v>
      </c>
      <c r="W145" s="203">
        <f>IF(S145&gt;0,0,IF(W144+AL145/$C$23&gt;$F$23,$F$23,W144+AL145/$C$23))</f>
        <v>0</v>
      </c>
      <c r="X145" s="105">
        <f>IF(R145=0,"-",IF(U145=0,FORECAST($C$8,Инклинометрия!$B$2:$B$152,Инклинометрия!$A$2:$A$152),FORECAST(R145,Инклинометрия!$B$2:$B$152,Инклинометрия!$A$2:$A$152)))</f>
        <v>1330</v>
      </c>
      <c r="Y145" s="105">
        <f>IF(R145=0,"-",IF(U145=0,FORECAST($C$8-R145,Инклинометрия!$B$2:$B$152,Инклинометрия!$A$2:$A$152),0))</f>
        <v>0</v>
      </c>
      <c r="Z145" s="105">
        <f>IF(S145=0,"-",FORECAST($C$8,Инклинометрия!$B$2:$B$152,Инклинометрия!$A$2:$A$152))</f>
        <v>1330</v>
      </c>
      <c r="AA145" s="105">
        <f>IF(S145=0,"-",FORECAST($C$8-S145,Инклинометрия!$B$2:$B$152,Инклинометрия!$A$2:$A$152))</f>
        <v>1064.6586081637067</v>
      </c>
      <c r="AB145" s="105">
        <f>IF(T145=0,"-",FORECAST($C$6,Инклинометрия!$B$2:$B$152,Инклинометрия!$A$2:$A$152))</f>
        <v>1425</v>
      </c>
      <c r="AC145" s="105">
        <f>IF(R145=0,FORECAST($C$6-T145,Инклинометрия!$B$2:$B$152,Инклинометрия!$A$2:$A$152),FORECAST($C$8,Инклинометрия!$B$2:$B$152,Инклинометрия!$A$2:$A$152))</f>
        <v>1330</v>
      </c>
      <c r="AD145" s="107" t="str">
        <f>IF(U145=0,"-",FORECAST($C$8,Инклинометрия!$B$2:$B$152,Инклинометрия!$A$2:$A$152))</f>
        <v>-</v>
      </c>
      <c r="AE145" s="107" t="str">
        <f>IF(U145=0,"-",FORECAST($C$8-U145,Инклинометрия!$B$2:$B$152,Инклинометрия!$A$2:$A$152))</f>
        <v>-</v>
      </c>
      <c r="AF145" s="107">
        <f>FORECAST($C$8-S145,Инклинометрия!$B$2:$B$152,Инклинометрия!$A$2:$A$152)</f>
        <v>1064.6586081637067</v>
      </c>
      <c r="AG145" s="107">
        <f>FORECAST($C$8-(S145+V145),Инклинометрия!$B$2:$B$152,Инклинометрия!$A$2:$A$152)</f>
        <v>261.60786741000487</v>
      </c>
      <c r="AH145" s="107" t="str">
        <f>IF(W145=0,"-",FORECAST($C$8+W145,Инклинометрия!$B$2:$B$152,Инклинометрия!$A$2:$A$152))</f>
        <v>-</v>
      </c>
      <c r="AI145" s="107" t="str">
        <f>IF(W145=0,"-",FORECAST($C$8,Инклинометрия!$B$2:$B$152,Инклинометрия!$A$2:$A$152))</f>
        <v>-</v>
      </c>
      <c r="AK145" s="122">
        <f>2*PI()*$C$5*(AT144-AT143)/(LN(AN144/$I$9)*$I$8/$I$7+LN($I$10/AN144)*$I$8/$I$7)</f>
        <v>-1.1449884574823019E-8</v>
      </c>
      <c r="AL145" s="208">
        <f>AK145*(B145-B144)</f>
        <v>-1.1449884574823019E-7</v>
      </c>
      <c r="AM145" s="23">
        <f t="shared" si="37"/>
        <v>1.4176652583411435E-2</v>
      </c>
      <c r="AN145" s="26">
        <f>AN144+AK145*(B145-B144)/(2*PI()*$C$5*AN144*$I$11)</f>
        <v>0.11072765117385087</v>
      </c>
      <c r="AO145" s="87">
        <f t="shared" si="31"/>
        <v>149304.35200306401</v>
      </c>
      <c r="AP145" s="87">
        <f>IF(R145+U145&lt;$C$8,0,32*$G$13/$C$12^2*($I$8*R145+$I$6*U145)+32*$G$14/($C$14^2-$C$13^2)*($I$8*S145+$I$6*V145))</f>
        <v>47979.352003064014</v>
      </c>
      <c r="AQ145" s="66">
        <f>R145*$C$11*$C$9+U145*$C$11*$C$10</f>
        <v>10987200</v>
      </c>
      <c r="AR145" s="66">
        <f>S145*$C$11*$C$9+V145*$C$11*$C$10</f>
        <v>11065033.635369066</v>
      </c>
      <c r="AS145" s="87">
        <f>$C$11*(T145*$C$9+W145*$C$10)</f>
        <v>784800</v>
      </c>
      <c r="AT145" s="45">
        <f t="shared" si="25"/>
        <v>11999137.98737213</v>
      </c>
      <c r="AU145" s="75"/>
    </row>
    <row r="146" spans="2:47" ht="15" thickBot="1" x14ac:dyDescent="0.35">
      <c r="B146" s="41">
        <f t="shared" si="32"/>
        <v>1150</v>
      </c>
      <c r="C146" s="8">
        <f t="shared" si="33"/>
        <v>11.5</v>
      </c>
      <c r="D146" s="73">
        <f t="shared" si="19"/>
        <v>15.38125</v>
      </c>
      <c r="E146" s="29">
        <f t="shared" si="22"/>
        <v>852.73162683911085</v>
      </c>
      <c r="F146" s="29">
        <f t="shared" si="26"/>
        <v>7.4150576246878472</v>
      </c>
      <c r="G146" s="29">
        <f t="shared" si="34"/>
        <v>9.9176395730199953</v>
      </c>
      <c r="H146" s="17">
        <f t="shared" si="35"/>
        <v>1140.5285508973104</v>
      </c>
      <c r="I146" s="29">
        <f t="shared" si="27"/>
        <v>2.2250485660981263</v>
      </c>
      <c r="J146" s="29">
        <f t="shared" si="28"/>
        <v>13.949340071223883</v>
      </c>
      <c r="K146" s="32">
        <f>IF((D145+L145+M145-AL145)/($C$21+$C$22)&gt;$C$8,$C$8,(D145+L145+M145-AL145)/($C$21+$C$22))</f>
        <v>1400</v>
      </c>
      <c r="L146" s="97">
        <f t="shared" si="20"/>
        <v>4.2266987561397071</v>
      </c>
      <c r="M146" s="96">
        <f t="shared" si="21"/>
        <v>3.6330006091766216</v>
      </c>
      <c r="N146" s="98">
        <f t="shared" si="29"/>
        <v>1.7671458676442586</v>
      </c>
      <c r="O146" s="100">
        <f t="shared" si="23"/>
        <v>0</v>
      </c>
      <c r="P146" s="104">
        <f t="shared" si="30"/>
        <v>11.5</v>
      </c>
      <c r="Q146" s="102">
        <f t="shared" si="36"/>
        <v>0</v>
      </c>
      <c r="R146" s="106">
        <f>K146-U146</f>
        <v>1400</v>
      </c>
      <c r="S146" s="106">
        <f>IF(K146-H145&lt;0,0,K146-H145)</f>
        <v>269.38908867570967</v>
      </c>
      <c r="T146" s="106">
        <f t="shared" si="24"/>
        <v>100</v>
      </c>
      <c r="U146" s="107">
        <f>IF(S146&gt;0,0,IF(U145+(F146-AL146/$C$23)*$C$22/($C$21+$C$22)&gt;$C$8,$C$8,IF(V146=$C$8,U145+(F146-AL146/$C$23)*$C$22/$C$21,U145+(F146-AL146/$C$23)*$C$22/($C$21+$C$22))))</f>
        <v>0</v>
      </c>
      <c r="V146" s="107">
        <f>IF(S146=0,IF(V145+(F146-AL146/$C$23)*$C$22/($C$21+$C$22)&gt;$C$8,$C$8,V145+(F146-AL146/$C$23)*$C$22/($C$21+$C$22)),E146)</f>
        <v>852.73162683911085</v>
      </c>
      <c r="W146" s="203">
        <f>IF(S146&gt;0,0,IF(W145+AL146/$C$23&gt;$F$23,$F$23,W145+AL146/$C$23))</f>
        <v>0</v>
      </c>
      <c r="X146" s="105">
        <f>IF(R146=0,"-",IF(U146=0,FORECAST($C$8,Инклинометрия!$B$2:$B$152,Инклинометрия!$A$2:$A$152),FORECAST(R146,Инклинометрия!$B$2:$B$152,Инклинометрия!$A$2:$A$152)))</f>
        <v>1330</v>
      </c>
      <c r="Y146" s="105">
        <f>IF(R146=0,"-",IF(U146=0,FORECAST($C$8-R146,Инклинометрия!$B$2:$B$152,Инклинометрия!$A$2:$A$152),0))</f>
        <v>0</v>
      </c>
      <c r="Z146" s="105">
        <f>IF(S146=0,"-",FORECAST($C$8,Инклинометрия!$B$2:$B$152,Инклинометрия!$A$2:$A$152))</f>
        <v>1330</v>
      </c>
      <c r="AA146" s="105">
        <f>IF(S146=0,"-",FORECAST($C$8-S146,Инклинометрия!$B$2:$B$152,Инклинометрия!$A$2:$A$152))</f>
        <v>1074.0803657580757</v>
      </c>
      <c r="AB146" s="105">
        <f>IF(T146=0,"-",FORECAST($C$6,Инклинометрия!$B$2:$B$152,Инклинометрия!$A$2:$A$152))</f>
        <v>1425</v>
      </c>
      <c r="AC146" s="105">
        <f>IF(R146=0,FORECAST($C$6-T146,Инклинометрия!$B$2:$B$152,Инклинометрия!$A$2:$A$152),FORECAST($C$8,Инклинометрия!$B$2:$B$152,Инклинометрия!$A$2:$A$152))</f>
        <v>1330</v>
      </c>
      <c r="AD146" s="107" t="str">
        <f>IF(U146=0,"-",FORECAST($C$8,Инклинометрия!$B$2:$B$152,Инклинометрия!$A$2:$A$152))</f>
        <v>-</v>
      </c>
      <c r="AE146" s="107" t="str">
        <f>IF(U146=0,"-",FORECAST($C$8-U146,Инклинометрия!$B$2:$B$152,Инклинометрия!$A$2:$A$152))</f>
        <v>-</v>
      </c>
      <c r="AF146" s="107">
        <f>FORECAST($C$8-S146,Инклинометрия!$B$2:$B$152,Инклинометрия!$A$2:$A$152)</f>
        <v>1074.0803657580757</v>
      </c>
      <c r="AG146" s="107">
        <f>FORECAST($C$8-(S146+V146),Инклинометрия!$B$2:$B$152,Инклинометрия!$A$2:$A$152)</f>
        <v>263.98532026092062</v>
      </c>
      <c r="AH146" s="107" t="str">
        <f>IF(W146=0,"-",FORECAST($C$8+W146,Инклинометрия!$B$2:$B$152,Инклинометрия!$A$2:$A$152))</f>
        <v>-</v>
      </c>
      <c r="AI146" s="107" t="str">
        <f>IF(W146=0,"-",FORECAST($C$8,Инклинометрия!$B$2:$B$152,Инклинометрия!$A$2:$A$152))</f>
        <v>-</v>
      </c>
      <c r="AK146" s="122">
        <f>2*PI()*$C$5*(AT145-AT144)/(LN(AN145/$I$9)*$I$8/$I$7+LN($I$10/AN145)*$I$8/$I$7)</f>
        <v>-1.1449884571831383E-8</v>
      </c>
      <c r="AL146" s="208">
        <f>AK146*(B146-B145)</f>
        <v>-1.1449884571831383E-7</v>
      </c>
      <c r="AM146" s="23">
        <f t="shared" si="37"/>
        <v>1.4176538084565716E-2</v>
      </c>
      <c r="AN146" s="26">
        <f>AN145+AK146*(B146-B145)/(2*PI()*$C$5*AN145*$I$11)</f>
        <v>0.11072756888610666</v>
      </c>
      <c r="AO146" s="87">
        <f t="shared" si="31"/>
        <v>149290.09419920499</v>
      </c>
      <c r="AP146" s="87">
        <f>IF(R146+U146&lt;$C$8,0,32*$G$13/$C$12^2*($I$8*R146+$I$6*U146)+32*$G$14/($C$14^2-$C$13^2)*($I$8*S146+$I$6*V146))</f>
        <v>47965.094199205007</v>
      </c>
      <c r="AQ146" s="66">
        <f>R146*$C$11*$C$9+U146*$C$11*$C$10</f>
        <v>10987200</v>
      </c>
      <c r="AR146" s="66">
        <f>S146*$C$11*$C$9+V146*$C$11*$C$10</f>
        <v>11065033.635369064</v>
      </c>
      <c r="AS146" s="87">
        <f>$C$11*(T146*$C$9+W146*$C$10)</f>
        <v>784800</v>
      </c>
      <c r="AT146" s="45">
        <f t="shared" si="25"/>
        <v>11999123.729568269</v>
      </c>
      <c r="AU146" s="75"/>
    </row>
    <row r="147" spans="2:47" ht="15" thickBot="1" x14ac:dyDescent="0.35">
      <c r="B147" s="41">
        <f t="shared" si="32"/>
        <v>1160</v>
      </c>
      <c r="C147" s="8">
        <f t="shared" si="33"/>
        <v>11.6</v>
      </c>
      <c r="D147" s="73">
        <f t="shared" si="19"/>
        <v>15.515000000000001</v>
      </c>
      <c r="E147" s="29">
        <f t="shared" si="22"/>
        <v>860.14668446379881</v>
      </c>
      <c r="F147" s="29">
        <f t="shared" si="26"/>
        <v>7.4150576246879609</v>
      </c>
      <c r="G147" s="29">
        <f t="shared" si="34"/>
        <v>9.9176395730201481</v>
      </c>
      <c r="H147" s="17">
        <f t="shared" si="35"/>
        <v>1150.4461904703305</v>
      </c>
      <c r="I147" s="29">
        <f t="shared" si="27"/>
        <v>2.2250485660981263</v>
      </c>
      <c r="J147" s="29">
        <f t="shared" si="28"/>
        <v>13.949340071223991</v>
      </c>
      <c r="K147" s="32">
        <f>IF((D146+L146+M146-AL146)/($C$21+$C$22)&gt;$C$8,$C$8,(D146+L146+M146-AL146)/($C$21+$C$22))</f>
        <v>1400</v>
      </c>
      <c r="L147" s="97">
        <f t="shared" si="20"/>
        <v>4.2266987561397071</v>
      </c>
      <c r="M147" s="96">
        <f t="shared" si="21"/>
        <v>3.4992506091766211</v>
      </c>
      <c r="N147" s="98">
        <f t="shared" si="29"/>
        <v>1.7671458676442586</v>
      </c>
      <c r="O147" s="100">
        <f t="shared" si="23"/>
        <v>0</v>
      </c>
      <c r="P147" s="104">
        <f t="shared" si="30"/>
        <v>11.6</v>
      </c>
      <c r="Q147" s="102">
        <f t="shared" si="36"/>
        <v>0</v>
      </c>
      <c r="R147" s="106">
        <f>K147-U147</f>
        <v>1400</v>
      </c>
      <c r="S147" s="106">
        <f>IF(K147-H146&lt;0,0,K147-H146)</f>
        <v>259.47144910268958</v>
      </c>
      <c r="T147" s="106">
        <f t="shared" si="24"/>
        <v>100</v>
      </c>
      <c r="U147" s="107">
        <f>IF(S147&gt;0,0,IF(U146+(F147-AL147/$C$23)*$C$22/($C$21+$C$22)&gt;$C$8,$C$8,IF(V147=$C$8,U146+(F147-AL147/$C$23)*$C$22/$C$21,U146+(F147-AL147/$C$23)*$C$22/($C$21+$C$22))))</f>
        <v>0</v>
      </c>
      <c r="V147" s="107">
        <f>IF(S147=0,IF(V146+(F147-AL147/$C$23)*$C$22/($C$21+$C$22)&gt;$C$8,$C$8,V146+(F147-AL147/$C$23)*$C$22/($C$21+$C$22)),E147)</f>
        <v>860.14668446379881</v>
      </c>
      <c r="W147" s="203">
        <f>IF(S147&gt;0,0,IF(W146+AL147/$C$23&gt;$F$23,$F$23,W146+AL147/$C$23))</f>
        <v>0</v>
      </c>
      <c r="X147" s="105">
        <f>IF(R147=0,"-",IF(U147=0,FORECAST($C$8,Инклинометрия!$B$2:$B$152,Инклинометрия!$A$2:$A$152),FORECAST(R147,Инклинометрия!$B$2:$B$152,Инклинометрия!$A$2:$A$152)))</f>
        <v>1330</v>
      </c>
      <c r="Y147" s="105">
        <f>IF(R147=0,"-",IF(U147=0,FORECAST($C$8-R147,Инклинометрия!$B$2:$B$152,Инклинометрия!$A$2:$A$152),0))</f>
        <v>0</v>
      </c>
      <c r="Z147" s="105">
        <f>IF(S147=0,"-",FORECAST($C$8,Инклинометрия!$B$2:$B$152,Инклинометрия!$A$2:$A$152))</f>
        <v>1330</v>
      </c>
      <c r="AA147" s="105">
        <f>IF(S147=0,"-",FORECAST($C$8-S147,Инклинометрия!$B$2:$B$152,Инклинометрия!$A$2:$A$152))</f>
        <v>1083.5021233524449</v>
      </c>
      <c r="AB147" s="105">
        <f>IF(T147=0,"-",FORECAST($C$6,Инклинометрия!$B$2:$B$152,Инклинометрия!$A$2:$A$152))</f>
        <v>1425</v>
      </c>
      <c r="AC147" s="105">
        <f>IF(R147=0,FORECAST($C$6-T147,Инклинометрия!$B$2:$B$152,Инклинометрия!$A$2:$A$152),FORECAST($C$8,Инклинометрия!$B$2:$B$152,Инклинометрия!$A$2:$A$152))</f>
        <v>1330</v>
      </c>
      <c r="AD147" s="107" t="str">
        <f>IF(U147=0,"-",FORECAST($C$8,Инклинометрия!$B$2:$B$152,Инклинометрия!$A$2:$A$152))</f>
        <v>-</v>
      </c>
      <c r="AE147" s="107" t="str">
        <f>IF(U147=0,"-",FORECAST($C$8-U147,Инклинометрия!$B$2:$B$152,Инклинометрия!$A$2:$A$152))</f>
        <v>-</v>
      </c>
      <c r="AF147" s="107">
        <f>FORECAST($C$8-S147,Инклинометрия!$B$2:$B$152,Инклинометрия!$A$2:$A$152)</f>
        <v>1083.5021233524449</v>
      </c>
      <c r="AG147" s="107">
        <f>FORECAST($C$8-(S147+V147),Инклинометрия!$B$2:$B$152,Инклинометрия!$A$2:$A$152)</f>
        <v>266.36277311183613</v>
      </c>
      <c r="AH147" s="107" t="str">
        <f>IF(W147=0,"-",FORECAST($C$8+W147,Инклинометрия!$B$2:$B$152,Инклинометрия!$A$2:$A$152))</f>
        <v>-</v>
      </c>
      <c r="AI147" s="107" t="str">
        <f>IF(W147=0,"-",FORECAST($C$8,Инклинометрия!$B$2:$B$152,Инклинометрия!$A$2:$A$152))</f>
        <v>-</v>
      </c>
      <c r="AK147" s="122">
        <f>2*PI()*$C$5*(AT146-AT145)/(LN(AN146/$I$9)*$I$8/$I$7+LN($I$10/AN146)*$I$8/$I$7)</f>
        <v>-1.1449884574823019E-8</v>
      </c>
      <c r="AL147" s="208">
        <f>AK147*(B147-B146)</f>
        <v>-1.1449884574823019E-7</v>
      </c>
      <c r="AM147" s="23">
        <f t="shared" si="37"/>
        <v>1.4176423585719968E-2</v>
      </c>
      <c r="AN147" s="26">
        <f>AN146+AK147*(B147-B146)/(2*PI()*$C$5*AN146*$I$11)</f>
        <v>0.11072748659830127</v>
      </c>
      <c r="AO147" s="87">
        <f t="shared" si="31"/>
        <v>149275.83639534598</v>
      </c>
      <c r="AP147" s="87">
        <f>IF(R147+U147&lt;$C$8,0,32*$G$13/$C$12^2*($I$8*R147+$I$6*U147)+32*$G$14/($C$14^2-$C$13^2)*($I$8*S147+$I$6*V147))</f>
        <v>47950.836395345992</v>
      </c>
      <c r="AQ147" s="66">
        <f>R147*$C$11*$C$9+U147*$C$11*$C$10</f>
        <v>10987200</v>
      </c>
      <c r="AR147" s="66">
        <f>S147*$C$11*$C$9+V147*$C$11*$C$10</f>
        <v>11065033.635369066</v>
      </c>
      <c r="AS147" s="87">
        <f>$C$11*(T147*$C$9+W147*$C$10)</f>
        <v>784800</v>
      </c>
      <c r="AT147" s="45">
        <f t="shared" si="25"/>
        <v>11999109.471764412</v>
      </c>
      <c r="AU147" s="75"/>
    </row>
    <row r="148" spans="2:47" ht="15" thickBot="1" x14ac:dyDescent="0.35">
      <c r="B148" s="41">
        <f t="shared" si="32"/>
        <v>1170</v>
      </c>
      <c r="C148" s="8">
        <f t="shared" si="33"/>
        <v>11.700000000000001</v>
      </c>
      <c r="D148" s="73">
        <f t="shared" si="19"/>
        <v>15.648750000000001</v>
      </c>
      <c r="E148" s="29">
        <f t="shared" si="22"/>
        <v>867.56174208848677</v>
      </c>
      <c r="F148" s="29">
        <f t="shared" si="26"/>
        <v>7.4150576246879609</v>
      </c>
      <c r="G148" s="29">
        <f t="shared" si="34"/>
        <v>9.9176395730201481</v>
      </c>
      <c r="H148" s="17">
        <f t="shared" si="35"/>
        <v>1160.3638300433506</v>
      </c>
      <c r="I148" s="29">
        <f t="shared" si="27"/>
        <v>2.2250485660981263</v>
      </c>
      <c r="J148" s="29">
        <f t="shared" si="28"/>
        <v>13.949340071223991</v>
      </c>
      <c r="K148" s="32">
        <f>IF((D147+L147+M147-AL147)/($C$21+$C$22)&gt;$C$8,$C$8,(D147+L147+M147-AL147)/($C$21+$C$22))</f>
        <v>1400</v>
      </c>
      <c r="L148" s="97">
        <f t="shared" si="20"/>
        <v>4.2266987561397071</v>
      </c>
      <c r="M148" s="96">
        <f t="shared" si="21"/>
        <v>3.3655006091766215</v>
      </c>
      <c r="N148" s="98">
        <f t="shared" si="29"/>
        <v>1.7671458676442586</v>
      </c>
      <c r="O148" s="100">
        <f t="shared" si="23"/>
        <v>0</v>
      </c>
      <c r="P148" s="104">
        <f t="shared" si="30"/>
        <v>11.700000000000001</v>
      </c>
      <c r="Q148" s="102">
        <f t="shared" si="36"/>
        <v>0</v>
      </c>
      <c r="R148" s="106">
        <f>K148-U148</f>
        <v>1400</v>
      </c>
      <c r="S148" s="106">
        <f>IF(K148-H147&lt;0,0,K148-H147)</f>
        <v>249.55380952966948</v>
      </c>
      <c r="T148" s="106">
        <f t="shared" si="24"/>
        <v>100</v>
      </c>
      <c r="U148" s="107">
        <f>IF(S148&gt;0,0,IF(U147+(F148-AL148/$C$23)*$C$22/($C$21+$C$22)&gt;$C$8,$C$8,IF(V148=$C$8,U147+(F148-AL148/$C$23)*$C$22/$C$21,U147+(F148-AL148/$C$23)*$C$22/($C$21+$C$22))))</f>
        <v>0</v>
      </c>
      <c r="V148" s="107">
        <f>IF(S148=0,IF(V147+(F148-AL148/$C$23)*$C$22/($C$21+$C$22)&gt;$C$8,$C$8,V147+(F148-AL148/$C$23)*$C$22/($C$21+$C$22)),E148)</f>
        <v>867.56174208848677</v>
      </c>
      <c r="W148" s="203">
        <f>IF(S148&gt;0,0,IF(W147+AL148/$C$23&gt;$F$23,$F$23,W147+AL148/$C$23))</f>
        <v>0</v>
      </c>
      <c r="X148" s="105">
        <f>IF(R148=0,"-",IF(U148=0,FORECAST($C$8,Инклинометрия!$B$2:$B$152,Инклинометрия!$A$2:$A$152),FORECAST(R148,Инклинометрия!$B$2:$B$152,Инклинометрия!$A$2:$A$152)))</f>
        <v>1330</v>
      </c>
      <c r="Y148" s="105">
        <f>IF(R148=0,"-",IF(U148=0,FORECAST($C$8-R148,Инклинометрия!$B$2:$B$152,Инклинометрия!$A$2:$A$152),0))</f>
        <v>0</v>
      </c>
      <c r="Z148" s="105">
        <f>IF(S148=0,"-",FORECAST($C$8,Инклинометрия!$B$2:$B$152,Инклинометрия!$A$2:$A$152))</f>
        <v>1330</v>
      </c>
      <c r="AA148" s="105">
        <f>IF(S148=0,"-",FORECAST($C$8-S148,Инклинометрия!$B$2:$B$152,Инклинометрия!$A$2:$A$152))</f>
        <v>1092.9238809468141</v>
      </c>
      <c r="AB148" s="105">
        <f>IF(T148=0,"-",FORECAST($C$6,Инклинометрия!$B$2:$B$152,Инклинометрия!$A$2:$A$152))</f>
        <v>1425</v>
      </c>
      <c r="AC148" s="105">
        <f>IF(R148=0,FORECAST($C$6-T148,Инклинометрия!$B$2:$B$152,Инклинометрия!$A$2:$A$152),FORECAST($C$8,Инклинометрия!$B$2:$B$152,Инклинометрия!$A$2:$A$152))</f>
        <v>1330</v>
      </c>
      <c r="AD148" s="107" t="str">
        <f>IF(U148=0,"-",FORECAST($C$8,Инклинометрия!$B$2:$B$152,Инклинометрия!$A$2:$A$152))</f>
        <v>-</v>
      </c>
      <c r="AE148" s="107" t="str">
        <f>IF(U148=0,"-",FORECAST($C$8-U148,Инклинометрия!$B$2:$B$152,Инклинометрия!$A$2:$A$152))</f>
        <v>-</v>
      </c>
      <c r="AF148" s="107">
        <f>FORECAST($C$8-S148,Инклинометрия!$B$2:$B$152,Инклинометрия!$A$2:$A$152)</f>
        <v>1092.9238809468141</v>
      </c>
      <c r="AG148" s="107">
        <f>FORECAST($C$8-(S148+V148),Инклинометрия!$B$2:$B$152,Инклинометрия!$A$2:$A$152)</f>
        <v>268.74022596275165</v>
      </c>
      <c r="AH148" s="107" t="str">
        <f>IF(W148=0,"-",FORECAST($C$8+W148,Инклинометрия!$B$2:$B$152,Инклинометрия!$A$2:$A$152))</f>
        <v>-</v>
      </c>
      <c r="AI148" s="107" t="str">
        <f>IF(W148=0,"-",FORECAST($C$8,Инклинометрия!$B$2:$B$152,Инклинометрия!$A$2:$A$152))</f>
        <v>-</v>
      </c>
      <c r="AK148" s="122">
        <f>2*PI()*$C$5*(AT147-AT146)/(LN(AN147/$I$9)*$I$8/$I$7+LN($I$10/AN147)*$I$8/$I$7)</f>
        <v>-1.1449884571831383E-8</v>
      </c>
      <c r="AL148" s="208">
        <f>AK148*(B148-B147)</f>
        <v>-1.1449884571831383E-7</v>
      </c>
      <c r="AM148" s="23">
        <f t="shared" si="37"/>
        <v>1.4176309086874249E-2</v>
      </c>
      <c r="AN148" s="26">
        <f>AN147+AK148*(B148-B147)/(2*PI()*$C$5*AN147*$I$11)</f>
        <v>0.11072740431043475</v>
      </c>
      <c r="AO148" s="87">
        <f t="shared" si="31"/>
        <v>149261.57859148699</v>
      </c>
      <c r="AP148" s="87">
        <f>IF(R148+U148&lt;$C$8,0,32*$G$13/$C$12^2*($I$8*R148+$I$6*U148)+32*$G$14/($C$14^2-$C$13^2)*($I$8*S148+$I$6*V148))</f>
        <v>47936.578591486985</v>
      </c>
      <c r="AQ148" s="66">
        <f>R148*$C$11*$C$9+U148*$C$11*$C$10</f>
        <v>10987200</v>
      </c>
      <c r="AR148" s="66">
        <f>S148*$C$11*$C$9+V148*$C$11*$C$10</f>
        <v>11065033.635369066</v>
      </c>
      <c r="AS148" s="87">
        <f>$C$11*(T148*$C$9+W148*$C$10)</f>
        <v>784800</v>
      </c>
      <c r="AT148" s="45">
        <f t="shared" si="25"/>
        <v>11999095.213960553</v>
      </c>
      <c r="AU148" s="75"/>
    </row>
    <row r="149" spans="2:47" ht="15" thickBot="1" x14ac:dyDescent="0.35">
      <c r="B149" s="41">
        <f t="shared" si="32"/>
        <v>1180</v>
      </c>
      <c r="C149" s="8">
        <f t="shared" si="33"/>
        <v>11.8</v>
      </c>
      <c r="D149" s="73">
        <f t="shared" si="19"/>
        <v>15.782500000000001</v>
      </c>
      <c r="E149" s="29">
        <f t="shared" si="22"/>
        <v>874.97679971317473</v>
      </c>
      <c r="F149" s="29">
        <f t="shared" si="26"/>
        <v>7.4150576246879609</v>
      </c>
      <c r="G149" s="29">
        <f t="shared" si="34"/>
        <v>9.9176395730201481</v>
      </c>
      <c r="H149" s="17">
        <f t="shared" si="35"/>
        <v>1170.2814696163707</v>
      </c>
      <c r="I149" s="29">
        <f t="shared" si="27"/>
        <v>2.2250485660981263</v>
      </c>
      <c r="J149" s="29">
        <f t="shared" si="28"/>
        <v>13.949340071223991</v>
      </c>
      <c r="K149" s="32">
        <f>IF((D148+L148+M148-AL148)/($C$21+$C$22)&gt;$C$8,$C$8,(D148+L148+M148-AL148)/($C$21+$C$22))</f>
        <v>1400</v>
      </c>
      <c r="L149" s="97">
        <f t="shared" si="20"/>
        <v>4.2266987561397071</v>
      </c>
      <c r="M149" s="96">
        <f t="shared" si="21"/>
        <v>3.2317506091766215</v>
      </c>
      <c r="N149" s="98">
        <f t="shared" si="29"/>
        <v>1.7671458676442586</v>
      </c>
      <c r="O149" s="100">
        <f t="shared" si="23"/>
        <v>0</v>
      </c>
      <c r="P149" s="104">
        <f t="shared" si="30"/>
        <v>11.8</v>
      </c>
      <c r="Q149" s="102">
        <f t="shared" si="36"/>
        <v>0</v>
      </c>
      <c r="R149" s="106">
        <f>K149-U149</f>
        <v>1400</v>
      </c>
      <c r="S149" s="106">
        <f>IF(K149-H148&lt;0,0,K149-H148)</f>
        <v>239.63616995664938</v>
      </c>
      <c r="T149" s="106">
        <f t="shared" si="24"/>
        <v>100</v>
      </c>
      <c r="U149" s="107">
        <f>IF(S149&gt;0,0,IF(U148+(F149-AL149/$C$23)*$C$22/($C$21+$C$22)&gt;$C$8,$C$8,IF(V149=$C$8,U148+(F149-AL149/$C$23)*$C$22/$C$21,U148+(F149-AL149/$C$23)*$C$22/($C$21+$C$22))))</f>
        <v>0</v>
      </c>
      <c r="V149" s="107">
        <f>IF(S149=0,IF(V148+(F149-AL149/$C$23)*$C$22/($C$21+$C$22)&gt;$C$8,$C$8,V148+(F149-AL149/$C$23)*$C$22/($C$21+$C$22)),E149)</f>
        <v>874.97679971317473</v>
      </c>
      <c r="W149" s="203">
        <f>IF(S149&gt;0,0,IF(W148+AL149/$C$23&gt;$F$23,$F$23,W148+AL149/$C$23))</f>
        <v>0</v>
      </c>
      <c r="X149" s="105">
        <f>IF(R149=0,"-",IF(U149=0,FORECAST($C$8,Инклинометрия!$B$2:$B$152,Инклинометрия!$A$2:$A$152),FORECAST(R149,Инклинометрия!$B$2:$B$152,Инклинометрия!$A$2:$A$152)))</f>
        <v>1330</v>
      </c>
      <c r="Y149" s="105">
        <f>IF(R149=0,"-",IF(U149=0,FORECAST($C$8-R149,Инклинометрия!$B$2:$B$152,Инклинометрия!$A$2:$A$152),0))</f>
        <v>0</v>
      </c>
      <c r="Z149" s="105">
        <f>IF(S149=0,"-",FORECAST($C$8,Инклинометрия!$B$2:$B$152,Инклинометрия!$A$2:$A$152))</f>
        <v>1330</v>
      </c>
      <c r="AA149" s="105">
        <f>IF(S149=0,"-",FORECAST($C$8-S149,Инклинометрия!$B$2:$B$152,Инклинометрия!$A$2:$A$152))</f>
        <v>1102.345638541183</v>
      </c>
      <c r="AB149" s="105">
        <f>IF(T149=0,"-",FORECAST($C$6,Инклинометрия!$B$2:$B$152,Инклинометрия!$A$2:$A$152))</f>
        <v>1425</v>
      </c>
      <c r="AC149" s="105">
        <f>IF(R149=0,FORECAST($C$6-T149,Инклинометрия!$B$2:$B$152,Инклинометрия!$A$2:$A$152),FORECAST($C$8,Инклинометрия!$B$2:$B$152,Инклинометрия!$A$2:$A$152))</f>
        <v>1330</v>
      </c>
      <c r="AD149" s="107" t="str">
        <f>IF(U149=0,"-",FORECAST($C$8,Инклинометрия!$B$2:$B$152,Инклинометрия!$A$2:$A$152))</f>
        <v>-</v>
      </c>
      <c r="AE149" s="107" t="str">
        <f>IF(U149=0,"-",FORECAST($C$8-U149,Инклинометрия!$B$2:$B$152,Инклинометрия!$A$2:$A$152))</f>
        <v>-</v>
      </c>
      <c r="AF149" s="107">
        <f>FORECAST($C$8-S149,Инклинометрия!$B$2:$B$152,Инклинометрия!$A$2:$A$152)</f>
        <v>1102.345638541183</v>
      </c>
      <c r="AG149" s="107">
        <f>FORECAST($C$8-(S149+V149),Инклинометрия!$B$2:$B$152,Инклинометрия!$A$2:$A$152)</f>
        <v>271.11767881366717</v>
      </c>
      <c r="AH149" s="107" t="str">
        <f>IF(W149=0,"-",FORECAST($C$8+W149,Инклинометрия!$B$2:$B$152,Инклинометрия!$A$2:$A$152))</f>
        <v>-</v>
      </c>
      <c r="AI149" s="107" t="str">
        <f>IF(W149=0,"-",FORECAST($C$8,Инклинометрия!$B$2:$B$152,Инклинометрия!$A$2:$A$152))</f>
        <v>-</v>
      </c>
      <c r="AK149" s="122">
        <f>2*PI()*$C$5*(AT148-AT147)/(LN(AN148/$I$9)*$I$8/$I$7+LN($I$10/AN148)*$I$8/$I$7)</f>
        <v>-1.14498845733272E-8</v>
      </c>
      <c r="AL149" s="208">
        <f>AK149*(B149-B148)</f>
        <v>-1.1449884573327199E-7</v>
      </c>
      <c r="AM149" s="23">
        <f t="shared" si="37"/>
        <v>1.4176194588028516E-2</v>
      </c>
      <c r="AN149" s="26">
        <f>AN148+AK149*(B149-B148)/(2*PI()*$C$5*AN148*$I$11)</f>
        <v>0.11072732202250707</v>
      </c>
      <c r="AO149" s="87">
        <f t="shared" si="31"/>
        <v>149247.32078762798</v>
      </c>
      <c r="AP149" s="87">
        <f>IF(R149+U149&lt;$C$8,0,32*$G$13/$C$12^2*($I$8*R149+$I$6*U149)+32*$G$14/($C$14^2-$C$13^2)*($I$8*S149+$I$6*V149))</f>
        <v>47922.32078762797</v>
      </c>
      <c r="AQ149" s="66">
        <f>R149*$C$11*$C$9+U149*$C$11*$C$10</f>
        <v>10987200</v>
      </c>
      <c r="AR149" s="66">
        <f>S149*$C$11*$C$9+V149*$C$11*$C$10</f>
        <v>11065033.635369066</v>
      </c>
      <c r="AS149" s="87">
        <f>$C$11*(T149*$C$9+W149*$C$10)</f>
        <v>784800</v>
      </c>
      <c r="AT149" s="45">
        <f t="shared" si="25"/>
        <v>11999080.956156693</v>
      </c>
      <c r="AU149" s="75"/>
    </row>
    <row r="150" spans="2:47" ht="15" thickBot="1" x14ac:dyDescent="0.35">
      <c r="B150" s="41">
        <f t="shared" si="32"/>
        <v>1190</v>
      </c>
      <c r="C150" s="8">
        <f t="shared" si="33"/>
        <v>11.9</v>
      </c>
      <c r="D150" s="73">
        <f t="shared" si="19"/>
        <v>15.91625</v>
      </c>
      <c r="E150" s="29">
        <f t="shared" si="22"/>
        <v>882.39185733786258</v>
      </c>
      <c r="F150" s="29">
        <f t="shared" si="26"/>
        <v>7.4150576246878472</v>
      </c>
      <c r="G150" s="29">
        <f t="shared" si="34"/>
        <v>9.9176395730199953</v>
      </c>
      <c r="H150" s="17">
        <f t="shared" si="35"/>
        <v>1180.1991091893908</v>
      </c>
      <c r="I150" s="29">
        <f t="shared" si="27"/>
        <v>2.2250485660981263</v>
      </c>
      <c r="J150" s="29">
        <f t="shared" si="28"/>
        <v>13.949340071223883</v>
      </c>
      <c r="K150" s="32">
        <f>IF((D149+L149+M149-AL149)/($C$21+$C$22)&gt;$C$8,$C$8,(D149+L149+M149-AL149)/($C$21+$C$22))</f>
        <v>1400</v>
      </c>
      <c r="L150" s="97">
        <f t="shared" si="20"/>
        <v>4.2266987561397071</v>
      </c>
      <c r="M150" s="96">
        <f t="shared" si="21"/>
        <v>3.0980006091766215</v>
      </c>
      <c r="N150" s="98">
        <f t="shared" si="29"/>
        <v>1.7671458676442586</v>
      </c>
      <c r="O150" s="100">
        <f t="shared" si="23"/>
        <v>0</v>
      </c>
      <c r="P150" s="104">
        <f t="shared" si="30"/>
        <v>11.9</v>
      </c>
      <c r="Q150" s="102">
        <f t="shared" si="36"/>
        <v>0</v>
      </c>
      <c r="R150" s="106">
        <f>K150-U150</f>
        <v>1400</v>
      </c>
      <c r="S150" s="106">
        <f>IF(K150-H149&lt;0,0,K150-H149)</f>
        <v>229.71853038362929</v>
      </c>
      <c r="T150" s="106">
        <f t="shared" si="24"/>
        <v>100</v>
      </c>
      <c r="U150" s="107">
        <f>IF(S150&gt;0,0,IF(U149+(F150-AL150/$C$23)*$C$22/($C$21+$C$22)&gt;$C$8,$C$8,IF(V150=$C$8,U149+(F150-AL150/$C$23)*$C$22/$C$21,U149+(F150-AL150/$C$23)*$C$22/($C$21+$C$22))))</f>
        <v>0</v>
      </c>
      <c r="V150" s="107">
        <f>IF(S150=0,IF(V149+(F150-AL150/$C$23)*$C$22/($C$21+$C$22)&gt;$C$8,$C$8,V149+(F150-AL150/$C$23)*$C$22/($C$21+$C$22)),E150)</f>
        <v>882.39185733786258</v>
      </c>
      <c r="W150" s="203">
        <f>IF(S150&gt;0,0,IF(W149+AL150/$C$23&gt;$F$23,$F$23,W149+AL150/$C$23))</f>
        <v>0</v>
      </c>
      <c r="X150" s="105">
        <f>IF(R150=0,"-",IF(U150=0,FORECAST($C$8,Инклинометрия!$B$2:$B$152,Инклинометрия!$A$2:$A$152),FORECAST(R150,Инклинометрия!$B$2:$B$152,Инклинометрия!$A$2:$A$152)))</f>
        <v>1330</v>
      </c>
      <c r="Y150" s="105">
        <f>IF(R150=0,"-",IF(U150=0,FORECAST($C$8-R150,Инклинометрия!$B$2:$B$152,Инклинометрия!$A$2:$A$152),0))</f>
        <v>0</v>
      </c>
      <c r="Z150" s="105">
        <f>IF(S150=0,"-",FORECAST($C$8,Инклинометрия!$B$2:$B$152,Инклинометрия!$A$2:$A$152))</f>
        <v>1330</v>
      </c>
      <c r="AA150" s="105">
        <f>IF(S150=0,"-",FORECAST($C$8-S150,Инклинометрия!$B$2:$B$152,Инклинометрия!$A$2:$A$152))</f>
        <v>1111.7673961355522</v>
      </c>
      <c r="AB150" s="105">
        <f>IF(T150=0,"-",FORECAST($C$6,Инклинометрия!$B$2:$B$152,Инклинометрия!$A$2:$A$152))</f>
        <v>1425</v>
      </c>
      <c r="AC150" s="105">
        <f>IF(R150=0,FORECAST($C$6-T150,Инклинометрия!$B$2:$B$152,Инклинометрия!$A$2:$A$152),FORECAST($C$8,Инклинометрия!$B$2:$B$152,Инклинометрия!$A$2:$A$152))</f>
        <v>1330</v>
      </c>
      <c r="AD150" s="107" t="str">
        <f>IF(U150=0,"-",FORECAST($C$8,Инклинометрия!$B$2:$B$152,Инклинометрия!$A$2:$A$152))</f>
        <v>-</v>
      </c>
      <c r="AE150" s="107" t="str">
        <f>IF(U150=0,"-",FORECAST($C$8-U150,Инклинометрия!$B$2:$B$152,Инклинометрия!$A$2:$A$152))</f>
        <v>-</v>
      </c>
      <c r="AF150" s="107">
        <f>FORECAST($C$8-S150,Инклинометрия!$B$2:$B$152,Инклинометрия!$A$2:$A$152)</f>
        <v>1111.7673961355522</v>
      </c>
      <c r="AG150" s="107">
        <f>FORECAST($C$8-(S150+V150),Инклинометрия!$B$2:$B$152,Инклинометрия!$A$2:$A$152)</f>
        <v>273.49513166458274</v>
      </c>
      <c r="AH150" s="107" t="str">
        <f>IF(W150=0,"-",FORECAST($C$8+W150,Инклинометрия!$B$2:$B$152,Инклинометрия!$A$2:$A$152))</f>
        <v>-</v>
      </c>
      <c r="AI150" s="107" t="str">
        <f>IF(W150=0,"-",FORECAST($C$8,Инклинометрия!$B$2:$B$152,Инклинометрия!$A$2:$A$152))</f>
        <v>-</v>
      </c>
      <c r="AK150" s="122">
        <f>2*PI()*$C$5*(AT149-AT148)/(LN(AN149/$I$9)*$I$8/$I$7+LN($I$10/AN149)*$I$8/$I$7)</f>
        <v>-1.14498845733272E-8</v>
      </c>
      <c r="AL150" s="208">
        <f>AK150*(B150-B149)</f>
        <v>-1.1449884573327199E-7</v>
      </c>
      <c r="AM150" s="23">
        <f t="shared" si="37"/>
        <v>1.4176080089182783E-2</v>
      </c>
      <c r="AN150" s="26">
        <f>AN149+AK150*(B150-B149)/(2*PI()*$C$5*AN149*$I$11)</f>
        <v>0.11072723973451823</v>
      </c>
      <c r="AO150" s="87">
        <f t="shared" si="31"/>
        <v>149233.06298376896</v>
      </c>
      <c r="AP150" s="87">
        <f>IF(R150+U150&lt;$C$8,0,32*$G$13/$C$12^2*($I$8*R150+$I$6*U150)+32*$G$14/($C$14^2-$C$13^2)*($I$8*S150+$I$6*V150))</f>
        <v>47908.062983768963</v>
      </c>
      <c r="AQ150" s="66">
        <f>R150*$C$11*$C$9+U150*$C$11*$C$10</f>
        <v>10987200</v>
      </c>
      <c r="AR150" s="66">
        <f>S150*$C$11*$C$9+V150*$C$11*$C$10</f>
        <v>11065033.635369066</v>
      </c>
      <c r="AS150" s="87">
        <f>$C$11*(T150*$C$9+W150*$C$10)</f>
        <v>784800</v>
      </c>
      <c r="AT150" s="45">
        <f t="shared" si="25"/>
        <v>11999066.698352834</v>
      </c>
      <c r="AU150" s="75"/>
    </row>
    <row r="151" spans="2:47" ht="15" thickBot="1" x14ac:dyDescent="0.35">
      <c r="B151" s="41">
        <f t="shared" si="32"/>
        <v>1200</v>
      </c>
      <c r="C151" s="8">
        <f t="shared" si="33"/>
        <v>12</v>
      </c>
      <c r="D151" s="73">
        <f t="shared" si="19"/>
        <v>16.05</v>
      </c>
      <c r="E151" s="29">
        <f t="shared" si="22"/>
        <v>889.80691496255054</v>
      </c>
      <c r="F151" s="29">
        <f t="shared" si="26"/>
        <v>7.4150576246879609</v>
      </c>
      <c r="G151" s="29">
        <f t="shared" si="34"/>
        <v>9.9176395730201481</v>
      </c>
      <c r="H151" s="17">
        <f t="shared" si="35"/>
        <v>1190.1167487624109</v>
      </c>
      <c r="I151" s="29">
        <f t="shared" si="27"/>
        <v>2.2250485660981263</v>
      </c>
      <c r="J151" s="29">
        <f t="shared" si="28"/>
        <v>13.949340071223991</v>
      </c>
      <c r="K151" s="32">
        <f>IF((D150+L150+M150-AL150)/($C$21+$C$22)&gt;$C$8,$C$8,(D150+L150+M150-AL150)/($C$21+$C$22))</f>
        <v>1400</v>
      </c>
      <c r="L151" s="97">
        <f t="shared" si="20"/>
        <v>4.2266987561397071</v>
      </c>
      <c r="M151" s="96">
        <f t="shared" si="21"/>
        <v>2.9642506091766214</v>
      </c>
      <c r="N151" s="98">
        <f t="shared" si="29"/>
        <v>1.7671458676442586</v>
      </c>
      <c r="O151" s="100">
        <f t="shared" si="23"/>
        <v>0</v>
      </c>
      <c r="P151" s="104">
        <f t="shared" si="30"/>
        <v>12</v>
      </c>
      <c r="Q151" s="102">
        <f t="shared" si="36"/>
        <v>0</v>
      </c>
      <c r="R151" s="106">
        <f>K151-U151</f>
        <v>1400</v>
      </c>
      <c r="S151" s="106">
        <f>IF(K151-H150&lt;0,0,K151-H150)</f>
        <v>219.80089081060919</v>
      </c>
      <c r="T151" s="106">
        <f t="shared" si="24"/>
        <v>100</v>
      </c>
      <c r="U151" s="107">
        <f>IF(S151&gt;0,0,IF(U150+(F151-AL151/$C$23)*$C$22/($C$21+$C$22)&gt;$C$8,$C$8,IF(V151=$C$8,U150+(F151-AL151/$C$23)*$C$22/$C$21,U150+(F151-AL151/$C$23)*$C$22/($C$21+$C$22))))</f>
        <v>0</v>
      </c>
      <c r="V151" s="107">
        <f>IF(S151=0,IF(V150+(F151-AL151/$C$23)*$C$22/($C$21+$C$22)&gt;$C$8,$C$8,V150+(F151-AL151/$C$23)*$C$22/($C$21+$C$22)),E151)</f>
        <v>889.80691496255054</v>
      </c>
      <c r="W151" s="203">
        <f>IF(S151&gt;0,0,IF(W150+AL151/$C$23&gt;$F$23,$F$23,W150+AL151/$C$23))</f>
        <v>0</v>
      </c>
      <c r="X151" s="105">
        <f>IF(R151=0,"-",IF(U151=0,FORECAST($C$8,Инклинометрия!$B$2:$B$152,Инклинометрия!$A$2:$A$152),FORECAST(R151,Инклинометрия!$B$2:$B$152,Инклинометрия!$A$2:$A$152)))</f>
        <v>1330</v>
      </c>
      <c r="Y151" s="105">
        <f>IF(R151=0,"-",IF(U151=0,FORECAST($C$8-R151,Инклинометрия!$B$2:$B$152,Инклинометрия!$A$2:$A$152),0))</f>
        <v>0</v>
      </c>
      <c r="Z151" s="105">
        <f>IF(S151=0,"-",FORECAST($C$8,Инклинометрия!$B$2:$B$152,Инклинометрия!$A$2:$A$152))</f>
        <v>1330</v>
      </c>
      <c r="AA151" s="105">
        <f>IF(S151=0,"-",FORECAST($C$8-S151,Инклинометрия!$B$2:$B$152,Инклинометрия!$A$2:$A$152))</f>
        <v>1121.1891537299211</v>
      </c>
      <c r="AB151" s="105">
        <f>IF(T151=0,"-",FORECAST($C$6,Инклинометрия!$B$2:$B$152,Инклинометрия!$A$2:$A$152))</f>
        <v>1425</v>
      </c>
      <c r="AC151" s="105">
        <f>IF(R151=0,FORECAST($C$6-T151,Инклинометрия!$B$2:$B$152,Инклинометрия!$A$2:$A$152),FORECAST($C$8,Инклинометрия!$B$2:$B$152,Инклинометрия!$A$2:$A$152))</f>
        <v>1330</v>
      </c>
      <c r="AD151" s="107" t="str">
        <f>IF(U151=0,"-",FORECAST($C$8,Инклинометрия!$B$2:$B$152,Инклинометрия!$A$2:$A$152))</f>
        <v>-</v>
      </c>
      <c r="AE151" s="107" t="str">
        <f>IF(U151=0,"-",FORECAST($C$8-U151,Инклинометрия!$B$2:$B$152,Инклинометрия!$A$2:$A$152))</f>
        <v>-</v>
      </c>
      <c r="AF151" s="107">
        <f>FORECAST($C$8-S151,Инклинометрия!$B$2:$B$152,Инклинометрия!$A$2:$A$152)</f>
        <v>1121.1891537299211</v>
      </c>
      <c r="AG151" s="107">
        <f>FORECAST($C$8-(S151+V151),Инклинометрия!$B$2:$B$152,Инклинометрия!$A$2:$A$152)</f>
        <v>275.87258451549826</v>
      </c>
      <c r="AH151" s="107" t="str">
        <f>IF(W151=0,"-",FORECAST($C$8+W151,Инклинометрия!$B$2:$B$152,Инклинометрия!$A$2:$A$152))</f>
        <v>-</v>
      </c>
      <c r="AI151" s="107" t="str">
        <f>IF(W151=0,"-",FORECAST($C$8,Инклинометрия!$B$2:$B$152,Инклинометрия!$A$2:$A$152))</f>
        <v>-</v>
      </c>
      <c r="AK151" s="122">
        <f>2*PI()*$C$5*(AT150-AT149)/(LN(AN150/$I$9)*$I$8/$I$7+LN($I$10/AN150)*$I$8/$I$7)</f>
        <v>-1.14498845733272E-8</v>
      </c>
      <c r="AL151" s="208">
        <f>AK151*(B151-B150)</f>
        <v>-1.1449884573327199E-7</v>
      </c>
      <c r="AM151" s="23">
        <f t="shared" si="37"/>
        <v>1.4175965590337051E-2</v>
      </c>
      <c r="AN151" s="26">
        <f>AN150+AK151*(B151-B150)/(2*PI()*$C$5*AN150*$I$11)</f>
        <v>0.11072715744646824</v>
      </c>
      <c r="AO151" s="87">
        <f t="shared" si="31"/>
        <v>149218.80517990995</v>
      </c>
      <c r="AP151" s="87">
        <f>IF(R151+U151&lt;$C$8,0,32*$G$13/$C$12^2*($I$8*R151+$I$6*U151)+32*$G$14/($C$14^2-$C$13^2)*($I$8*S151+$I$6*V151))</f>
        <v>47893.805179909948</v>
      </c>
      <c r="AQ151" s="66">
        <f>R151*$C$11*$C$9+U151*$C$11*$C$10</f>
        <v>10987200</v>
      </c>
      <c r="AR151" s="66">
        <f>S151*$C$11*$C$9+V151*$C$11*$C$10</f>
        <v>11065033.635369066</v>
      </c>
      <c r="AS151" s="87">
        <f>$C$11*(T151*$C$9+W151*$C$10)</f>
        <v>784800</v>
      </c>
      <c r="AT151" s="45">
        <f t="shared" si="25"/>
        <v>11999052.440548977</v>
      </c>
      <c r="AU151" s="75"/>
    </row>
    <row r="152" spans="2:47" ht="15" thickBot="1" x14ac:dyDescent="0.35">
      <c r="B152" s="41">
        <f t="shared" si="32"/>
        <v>1210</v>
      </c>
      <c r="C152" s="8">
        <f t="shared" si="33"/>
        <v>12.1</v>
      </c>
      <c r="D152" s="73">
        <f t="shared" si="19"/>
        <v>16.18375</v>
      </c>
      <c r="E152" s="29">
        <f t="shared" si="22"/>
        <v>897.22197258723838</v>
      </c>
      <c r="F152" s="29">
        <f t="shared" si="26"/>
        <v>7.4150576246878472</v>
      </c>
      <c r="G152" s="29">
        <f t="shared" si="34"/>
        <v>9.9176395730199953</v>
      </c>
      <c r="H152" s="17">
        <f t="shared" si="35"/>
        <v>1200.034388335431</v>
      </c>
      <c r="I152" s="29">
        <f t="shared" si="27"/>
        <v>2.2250485660981263</v>
      </c>
      <c r="J152" s="29">
        <f t="shared" si="28"/>
        <v>13.949340071223883</v>
      </c>
      <c r="K152" s="32">
        <f>IF((D151+L151+M151-AL151)/($C$21+$C$22)&gt;$C$8,$C$8,(D151+L151+M151-AL151)/($C$21+$C$22))</f>
        <v>1400</v>
      </c>
      <c r="L152" s="97">
        <f t="shared" si="20"/>
        <v>4.2266987561397071</v>
      </c>
      <c r="M152" s="96">
        <f t="shared" si="21"/>
        <v>2.8305006091766209</v>
      </c>
      <c r="N152" s="98">
        <f t="shared" si="29"/>
        <v>1.7671458676442586</v>
      </c>
      <c r="O152" s="100">
        <f t="shared" si="23"/>
        <v>0</v>
      </c>
      <c r="P152" s="104">
        <f t="shared" si="30"/>
        <v>12.1</v>
      </c>
      <c r="Q152" s="102">
        <f t="shared" si="36"/>
        <v>0</v>
      </c>
      <c r="R152" s="106">
        <f>K152-U152</f>
        <v>1400</v>
      </c>
      <c r="S152" s="106">
        <f>IF(K152-H151&lt;0,0,K152-H151)</f>
        <v>209.88325123758909</v>
      </c>
      <c r="T152" s="106">
        <f t="shared" si="24"/>
        <v>100</v>
      </c>
      <c r="U152" s="107">
        <f>IF(S152&gt;0,0,IF(U151+(F152-AL152/$C$23)*$C$22/($C$21+$C$22)&gt;$C$8,$C$8,IF(V152=$C$8,U151+(F152-AL152/$C$23)*$C$22/$C$21,U151+(F152-AL152/$C$23)*$C$22/($C$21+$C$22))))</f>
        <v>0</v>
      </c>
      <c r="V152" s="107">
        <f>IF(S152=0,IF(V151+(F152-AL152/$C$23)*$C$22/($C$21+$C$22)&gt;$C$8,$C$8,V151+(F152-AL152/$C$23)*$C$22/($C$21+$C$22)),E152)</f>
        <v>897.22197258723838</v>
      </c>
      <c r="W152" s="203">
        <f>IF(S152&gt;0,0,IF(W151+AL152/$C$23&gt;$F$23,$F$23,W151+AL152/$C$23))</f>
        <v>0</v>
      </c>
      <c r="X152" s="105">
        <f>IF(R152=0,"-",IF(U152=0,FORECAST($C$8,Инклинометрия!$B$2:$B$152,Инклинометрия!$A$2:$A$152),FORECAST(R152,Инклинометрия!$B$2:$B$152,Инклинометрия!$A$2:$A$152)))</f>
        <v>1330</v>
      </c>
      <c r="Y152" s="105">
        <f>IF(R152=0,"-",IF(U152=0,FORECAST($C$8-R152,Инклинометрия!$B$2:$B$152,Инклинометрия!$A$2:$A$152),0))</f>
        <v>0</v>
      </c>
      <c r="Z152" s="105">
        <f>IF(S152=0,"-",FORECAST($C$8,Инклинометрия!$B$2:$B$152,Инклинометрия!$A$2:$A$152))</f>
        <v>1330</v>
      </c>
      <c r="AA152" s="105">
        <f>IF(S152=0,"-",FORECAST($C$8-S152,Инклинометрия!$B$2:$B$152,Инклинометрия!$A$2:$A$152))</f>
        <v>1130.6109113242903</v>
      </c>
      <c r="AB152" s="105">
        <f>IF(T152=0,"-",FORECAST($C$6,Инклинометрия!$B$2:$B$152,Инклинометрия!$A$2:$A$152))</f>
        <v>1425</v>
      </c>
      <c r="AC152" s="105">
        <f>IF(R152=0,FORECAST($C$6-T152,Инклинометрия!$B$2:$B$152,Инклинометрия!$A$2:$A$152),FORECAST($C$8,Инклинометрия!$B$2:$B$152,Инклинометрия!$A$2:$A$152))</f>
        <v>1330</v>
      </c>
      <c r="AD152" s="107" t="str">
        <f>IF(U152=0,"-",FORECAST($C$8,Инклинометрия!$B$2:$B$152,Инклинометрия!$A$2:$A$152))</f>
        <v>-</v>
      </c>
      <c r="AE152" s="107" t="str">
        <f>IF(U152=0,"-",FORECAST($C$8-U152,Инклинометрия!$B$2:$B$152,Инклинометрия!$A$2:$A$152))</f>
        <v>-</v>
      </c>
      <c r="AF152" s="107">
        <f>FORECAST($C$8-S152,Инклинометрия!$B$2:$B$152,Инклинометрия!$A$2:$A$152)</f>
        <v>1130.6109113242903</v>
      </c>
      <c r="AG152" s="107">
        <f>FORECAST($C$8-(S152+V152),Инклинометрия!$B$2:$B$152,Инклинометрия!$A$2:$A$152)</f>
        <v>278.25003736641378</v>
      </c>
      <c r="AH152" s="107" t="str">
        <f>IF(W152=0,"-",FORECAST($C$8+W152,Инклинометрия!$B$2:$B$152,Инклинометрия!$A$2:$A$152))</f>
        <v>-</v>
      </c>
      <c r="AI152" s="107" t="str">
        <f>IF(W152=0,"-",FORECAST($C$8,Инклинометрия!$B$2:$B$152,Инклинометрия!$A$2:$A$152))</f>
        <v>-</v>
      </c>
      <c r="AK152" s="122">
        <f>2*PI()*$C$5*(AT151-AT150)/(LN(AN151/$I$9)*$I$8/$I$7+LN($I$10/AN151)*$I$8/$I$7)</f>
        <v>-1.144988457183138E-8</v>
      </c>
      <c r="AL152" s="208">
        <f>AK152*(B152-B151)</f>
        <v>-1.1449884571831379E-7</v>
      </c>
      <c r="AM152" s="23">
        <f t="shared" si="37"/>
        <v>1.4175851091491332E-2</v>
      </c>
      <c r="AN152" s="26">
        <f>AN151+AK152*(B152-B151)/(2*PI()*$C$5*AN151*$I$11)</f>
        <v>0.11072707515835711</v>
      </c>
      <c r="AO152" s="87">
        <f t="shared" si="31"/>
        <v>149204.54737605093</v>
      </c>
      <c r="AP152" s="87">
        <f>IF(R152+U152&lt;$C$8,0,32*$G$13/$C$12^2*($I$8*R152+$I$6*U152)+32*$G$14/($C$14^2-$C$13^2)*($I$8*S152+$I$6*V152))</f>
        <v>47879.547376050941</v>
      </c>
      <c r="AQ152" s="66">
        <f>R152*$C$11*$C$9+U152*$C$11*$C$10</f>
        <v>10987200</v>
      </c>
      <c r="AR152" s="66">
        <f>S152*$C$11*$C$9+V152*$C$11*$C$10</f>
        <v>11065033.635369064</v>
      </c>
      <c r="AS152" s="87">
        <f>$C$11*(T152*$C$9+W152*$C$10)</f>
        <v>784800</v>
      </c>
      <c r="AT152" s="45">
        <f t="shared" si="25"/>
        <v>11999038.182745116</v>
      </c>
      <c r="AU152" s="75"/>
    </row>
    <row r="153" spans="2:47" ht="15" thickBot="1" x14ac:dyDescent="0.35">
      <c r="B153" s="41">
        <f t="shared" si="32"/>
        <v>1220</v>
      </c>
      <c r="C153" s="8">
        <f t="shared" si="33"/>
        <v>12.200000000000001</v>
      </c>
      <c r="D153" s="73">
        <f t="shared" si="19"/>
        <v>16.317500000000003</v>
      </c>
      <c r="E153" s="29">
        <f t="shared" si="22"/>
        <v>904.63703021192646</v>
      </c>
      <c r="F153" s="29">
        <f t="shared" si="26"/>
        <v>7.4150576246880746</v>
      </c>
      <c r="G153" s="29">
        <f t="shared" si="34"/>
        <v>9.9176395730203009</v>
      </c>
      <c r="H153" s="17">
        <f t="shared" si="35"/>
        <v>1209.9520279084513</v>
      </c>
      <c r="I153" s="29">
        <f t="shared" si="27"/>
        <v>2.2250485660981263</v>
      </c>
      <c r="J153" s="29">
        <f t="shared" si="28"/>
        <v>13.949340071224098</v>
      </c>
      <c r="K153" s="32">
        <f>IF((D152+L152+M152-AL152)/($C$21+$C$22)&gt;$C$8,$C$8,(D152+L152+M152-AL152)/($C$21+$C$22))</f>
        <v>1400</v>
      </c>
      <c r="L153" s="97">
        <f t="shared" si="20"/>
        <v>4.2266987561397071</v>
      </c>
      <c r="M153" s="96">
        <f t="shared" si="21"/>
        <v>2.6967506091766213</v>
      </c>
      <c r="N153" s="98">
        <f t="shared" si="29"/>
        <v>1.7671458676442586</v>
      </c>
      <c r="O153" s="100">
        <f t="shared" si="23"/>
        <v>0</v>
      </c>
      <c r="P153" s="104">
        <f t="shared" si="30"/>
        <v>12.200000000000001</v>
      </c>
      <c r="Q153" s="102">
        <f t="shared" si="36"/>
        <v>0</v>
      </c>
      <c r="R153" s="106">
        <f>K153-U153</f>
        <v>1400</v>
      </c>
      <c r="S153" s="106">
        <f>IF(K153-H152&lt;0,0,K153-H152)</f>
        <v>199.965611664569</v>
      </c>
      <c r="T153" s="106">
        <f t="shared" si="24"/>
        <v>100</v>
      </c>
      <c r="U153" s="107">
        <f>IF(S153&gt;0,0,IF(U152+(F153-AL153/$C$23)*$C$22/($C$21+$C$22)&gt;$C$8,$C$8,IF(V153=$C$8,U152+(F153-AL153/$C$23)*$C$22/$C$21,U152+(F153-AL153/$C$23)*$C$22/($C$21+$C$22))))</f>
        <v>0</v>
      </c>
      <c r="V153" s="107">
        <f>IF(S153=0,IF(V152+(F153-AL153/$C$23)*$C$22/($C$21+$C$22)&gt;$C$8,$C$8,V152+(F153-AL153/$C$23)*$C$22/($C$21+$C$22)),E153)</f>
        <v>904.63703021192646</v>
      </c>
      <c r="W153" s="203">
        <f>IF(S153&gt;0,0,IF(W152+AL153/$C$23&gt;$F$23,$F$23,W152+AL153/$C$23))</f>
        <v>0</v>
      </c>
      <c r="X153" s="105">
        <f>IF(R153=0,"-",IF(U153=0,FORECAST($C$8,Инклинометрия!$B$2:$B$152,Инклинометрия!$A$2:$A$152),FORECAST(R153,Инклинометрия!$B$2:$B$152,Инклинометрия!$A$2:$A$152)))</f>
        <v>1330</v>
      </c>
      <c r="Y153" s="105">
        <f>IF(R153=0,"-",IF(U153=0,FORECAST($C$8-R153,Инклинометрия!$B$2:$B$152,Инклинометрия!$A$2:$A$152),0))</f>
        <v>0</v>
      </c>
      <c r="Z153" s="105">
        <f>IF(S153=0,"-",FORECAST($C$8,Инклинометрия!$B$2:$B$152,Инклинометрия!$A$2:$A$152))</f>
        <v>1330</v>
      </c>
      <c r="AA153" s="105">
        <f>IF(S153=0,"-",FORECAST($C$8-S153,Инклинометрия!$B$2:$B$152,Инклинометрия!$A$2:$A$152))</f>
        <v>1140.0326689186595</v>
      </c>
      <c r="AB153" s="105">
        <f>IF(T153=0,"-",FORECAST($C$6,Инклинометрия!$B$2:$B$152,Инклинометрия!$A$2:$A$152))</f>
        <v>1425</v>
      </c>
      <c r="AC153" s="105">
        <f>IF(R153=0,FORECAST($C$6-T153,Инклинометрия!$B$2:$B$152,Инклинометрия!$A$2:$A$152),FORECAST($C$8,Инклинометрия!$B$2:$B$152,Инклинометрия!$A$2:$A$152))</f>
        <v>1330</v>
      </c>
      <c r="AD153" s="107" t="str">
        <f>IF(U153=0,"-",FORECAST($C$8,Инклинометрия!$B$2:$B$152,Инклинометрия!$A$2:$A$152))</f>
        <v>-</v>
      </c>
      <c r="AE153" s="107" t="str">
        <f>IF(U153=0,"-",FORECAST($C$8-U153,Инклинометрия!$B$2:$B$152,Инклинометрия!$A$2:$A$152))</f>
        <v>-</v>
      </c>
      <c r="AF153" s="107">
        <f>FORECAST($C$8-S153,Инклинометрия!$B$2:$B$152,Инклинометрия!$A$2:$A$152)</f>
        <v>1140.0326689186595</v>
      </c>
      <c r="AG153" s="107">
        <f>FORECAST($C$8-(S153+V153),Инклинометрия!$B$2:$B$152,Инклинометрия!$A$2:$A$152)</f>
        <v>280.6274902173293</v>
      </c>
      <c r="AH153" s="107" t="str">
        <f>IF(W153=0,"-",FORECAST($C$8+W153,Инклинометрия!$B$2:$B$152,Инклинометрия!$A$2:$A$152))</f>
        <v>-</v>
      </c>
      <c r="AI153" s="107" t="str">
        <f>IF(W153=0,"-",FORECAST($C$8,Инклинометрия!$B$2:$B$152,Инклинометрия!$A$2:$A$152))</f>
        <v>-</v>
      </c>
      <c r="AK153" s="122">
        <f>2*PI()*$C$5*(AT152-AT151)/(LN(AN152/$I$9)*$I$8/$I$7+LN($I$10/AN152)*$I$8/$I$7)</f>
        <v>-1.1449884574823017E-8</v>
      </c>
      <c r="AL153" s="208">
        <f>AK153*(B153-B152)</f>
        <v>-1.1449884574823017E-7</v>
      </c>
      <c r="AM153" s="23">
        <f t="shared" si="37"/>
        <v>1.4175736592645583E-2</v>
      </c>
      <c r="AN153" s="26">
        <f>AN152+AK153*(B153-B152)/(2*PI()*$C$5*AN152*$I$11)</f>
        <v>0.11072699287018481</v>
      </c>
      <c r="AO153" s="87">
        <f t="shared" si="31"/>
        <v>149190.28957219192</v>
      </c>
      <c r="AP153" s="87">
        <f>IF(R153+U153&lt;$C$8,0,32*$G$13/$C$12^2*($I$8*R153+$I$6*U153)+32*$G$14/($C$14^2-$C$13^2)*($I$8*S153+$I$6*V153))</f>
        <v>47865.289572191927</v>
      </c>
      <c r="AQ153" s="66">
        <f>R153*$C$11*$C$9+U153*$C$11*$C$10</f>
        <v>10987200</v>
      </c>
      <c r="AR153" s="66">
        <f>S153*$C$11*$C$9+V153*$C$11*$C$10</f>
        <v>11065033.635369068</v>
      </c>
      <c r="AS153" s="87">
        <f>$C$11*(T153*$C$9+W153*$C$10)</f>
        <v>784800</v>
      </c>
      <c r="AT153" s="45">
        <f t="shared" si="25"/>
        <v>11999023.92494126</v>
      </c>
      <c r="AU153" s="75"/>
    </row>
    <row r="154" spans="2:47" ht="15" thickBot="1" x14ac:dyDescent="0.35">
      <c r="B154" s="41">
        <f t="shared" si="32"/>
        <v>1230</v>
      </c>
      <c r="C154" s="8">
        <f t="shared" si="33"/>
        <v>12.3</v>
      </c>
      <c r="D154" s="73">
        <f t="shared" si="19"/>
        <v>16.451250000000002</v>
      </c>
      <c r="E154" s="29">
        <f t="shared" si="22"/>
        <v>912.05208783661431</v>
      </c>
      <c r="F154" s="29">
        <f t="shared" si="26"/>
        <v>7.4150576246878472</v>
      </c>
      <c r="G154" s="29">
        <f t="shared" si="34"/>
        <v>9.9176395730199953</v>
      </c>
      <c r="H154" s="17">
        <f t="shared" si="35"/>
        <v>1219.8696674814714</v>
      </c>
      <c r="I154" s="29">
        <f t="shared" si="27"/>
        <v>2.2250485660981263</v>
      </c>
      <c r="J154" s="29">
        <f t="shared" si="28"/>
        <v>13.949340071223883</v>
      </c>
      <c r="K154" s="32">
        <f>IF((D153+L153+M153-AL153)/($C$21+$C$22)&gt;$C$8,$C$8,(D153+L153+M153-AL153)/($C$21+$C$22))</f>
        <v>1400</v>
      </c>
      <c r="L154" s="97">
        <f t="shared" si="20"/>
        <v>4.2266987561397071</v>
      </c>
      <c r="M154" s="96">
        <f t="shared" si="21"/>
        <v>2.5630006091766178</v>
      </c>
      <c r="N154" s="98">
        <f t="shared" si="29"/>
        <v>1.7671458676442586</v>
      </c>
      <c r="O154" s="100">
        <f t="shared" si="23"/>
        <v>0</v>
      </c>
      <c r="P154" s="104">
        <f t="shared" si="30"/>
        <v>12.3</v>
      </c>
      <c r="Q154" s="102">
        <f t="shared" si="36"/>
        <v>0</v>
      </c>
      <c r="R154" s="106">
        <f>K154-U154</f>
        <v>1400</v>
      </c>
      <c r="S154" s="106">
        <f>IF(K154-H153&lt;0,0,K154-H153)</f>
        <v>190.04797209154867</v>
      </c>
      <c r="T154" s="106">
        <f t="shared" si="24"/>
        <v>100</v>
      </c>
      <c r="U154" s="107">
        <f>IF(S154&gt;0,0,IF(U153+(F154-AL154/$C$23)*$C$22/($C$21+$C$22)&gt;$C$8,$C$8,IF(V154=$C$8,U153+(F154-AL154/$C$23)*$C$22/$C$21,U153+(F154-AL154/$C$23)*$C$22/($C$21+$C$22))))</f>
        <v>0</v>
      </c>
      <c r="V154" s="107">
        <f>IF(S154=0,IF(V153+(F154-AL154/$C$23)*$C$22/($C$21+$C$22)&gt;$C$8,$C$8,V153+(F154-AL154/$C$23)*$C$22/($C$21+$C$22)),E154)</f>
        <v>912.05208783661431</v>
      </c>
      <c r="W154" s="203">
        <f>IF(S154&gt;0,0,IF(W153+AL154/$C$23&gt;$F$23,$F$23,W153+AL154/$C$23))</f>
        <v>0</v>
      </c>
      <c r="X154" s="105">
        <f>IF(R154=0,"-",IF(U154=0,FORECAST($C$8,Инклинометрия!$B$2:$B$152,Инклинометрия!$A$2:$A$152),FORECAST(R154,Инклинометрия!$B$2:$B$152,Инклинометрия!$A$2:$A$152)))</f>
        <v>1330</v>
      </c>
      <c r="Y154" s="105">
        <f>IF(R154=0,"-",IF(U154=0,FORECAST($C$8-R154,Инклинометрия!$B$2:$B$152,Инклинометрия!$A$2:$A$152),0))</f>
        <v>0</v>
      </c>
      <c r="Z154" s="105">
        <f>IF(S154=0,"-",FORECAST($C$8,Инклинометрия!$B$2:$B$152,Инклинометрия!$A$2:$A$152))</f>
        <v>1330</v>
      </c>
      <c r="AA154" s="105">
        <f>IF(S154=0,"-",FORECAST($C$8-S154,Инклинометрия!$B$2:$B$152,Инклинометрия!$A$2:$A$152))</f>
        <v>1149.4544265130287</v>
      </c>
      <c r="AB154" s="105">
        <f>IF(T154=0,"-",FORECAST($C$6,Инклинометрия!$B$2:$B$152,Инклинометрия!$A$2:$A$152))</f>
        <v>1425</v>
      </c>
      <c r="AC154" s="105">
        <f>IF(R154=0,FORECAST($C$6-T154,Инклинометрия!$B$2:$B$152,Инклинометрия!$A$2:$A$152),FORECAST($C$8,Инклинометрия!$B$2:$B$152,Инклинометрия!$A$2:$A$152))</f>
        <v>1330</v>
      </c>
      <c r="AD154" s="107" t="str">
        <f>IF(U154=0,"-",FORECAST($C$8,Инклинометрия!$B$2:$B$152,Инклинометрия!$A$2:$A$152))</f>
        <v>-</v>
      </c>
      <c r="AE154" s="107" t="str">
        <f>IF(U154=0,"-",FORECAST($C$8-U154,Инклинометрия!$B$2:$B$152,Инклинометрия!$A$2:$A$152))</f>
        <v>-</v>
      </c>
      <c r="AF154" s="107">
        <f>FORECAST($C$8-S154,Инклинометрия!$B$2:$B$152,Инклинометрия!$A$2:$A$152)</f>
        <v>1149.4544265130287</v>
      </c>
      <c r="AG154" s="107">
        <f>FORECAST($C$8-(S154+V154),Инклинометрия!$B$2:$B$152,Инклинометрия!$A$2:$A$152)</f>
        <v>283.00494306824527</v>
      </c>
      <c r="AH154" s="107" t="str">
        <f>IF(W154=0,"-",FORECAST($C$8+W154,Инклинометрия!$B$2:$B$152,Инклинометрия!$A$2:$A$152))</f>
        <v>-</v>
      </c>
      <c r="AI154" s="107" t="str">
        <f>IF(W154=0,"-",FORECAST($C$8,Инклинометрия!$B$2:$B$152,Инклинометрия!$A$2:$A$152))</f>
        <v>-</v>
      </c>
      <c r="AK154" s="122">
        <f>2*PI()*$C$5*(AT153-AT152)/(LN(AN153/$I$9)*$I$8/$I$7+LN($I$10/AN153)*$I$8/$I$7)</f>
        <v>-1.1449884570335566E-8</v>
      </c>
      <c r="AL154" s="208">
        <f>AK154*(B154-B153)</f>
        <v>-1.1449884570335566E-7</v>
      </c>
      <c r="AM154" s="23">
        <f t="shared" si="37"/>
        <v>1.417562209379988E-2</v>
      </c>
      <c r="AN154" s="26">
        <f>AN153+AK154*(B154-B153)/(2*PI()*$C$5*AN153*$I$11)</f>
        <v>0.11072691058195139</v>
      </c>
      <c r="AO154" s="87">
        <f t="shared" si="31"/>
        <v>149176.03176833293</v>
      </c>
      <c r="AP154" s="87">
        <f>IF(R154+U154&lt;$C$8,0,32*$G$13/$C$12^2*($I$8*R154+$I$6*U154)+32*$G$14/($C$14^2-$C$13^2)*($I$8*S154+$I$6*V154))</f>
        <v>47851.031768332919</v>
      </c>
      <c r="AQ154" s="66">
        <f>R154*$C$11*$C$9+U154*$C$11*$C$10</f>
        <v>10987200</v>
      </c>
      <c r="AR154" s="66">
        <f>S154*$C$11*$C$9+V154*$C$11*$C$10</f>
        <v>11065033.635369064</v>
      </c>
      <c r="AS154" s="87">
        <f>$C$11*(T154*$C$9+W154*$C$10)</f>
        <v>784800</v>
      </c>
      <c r="AT154" s="45">
        <f t="shared" si="25"/>
        <v>11999009.667137397</v>
      </c>
      <c r="AU154" s="75"/>
    </row>
    <row r="155" spans="2:47" ht="15" thickBot="1" x14ac:dyDescent="0.35">
      <c r="B155" s="41">
        <f t="shared" si="32"/>
        <v>1240</v>
      </c>
      <c r="C155" s="8">
        <f t="shared" si="33"/>
        <v>12.4</v>
      </c>
      <c r="D155" s="73">
        <f t="shared" si="19"/>
        <v>16.585000000000001</v>
      </c>
      <c r="E155" s="29">
        <f t="shared" si="22"/>
        <v>919.46714546130227</v>
      </c>
      <c r="F155" s="29">
        <f t="shared" si="26"/>
        <v>7.4150576246879609</v>
      </c>
      <c r="G155" s="29">
        <f t="shared" si="34"/>
        <v>9.9176395730201481</v>
      </c>
      <c r="H155" s="17">
        <f t="shared" si="35"/>
        <v>1229.7873070544915</v>
      </c>
      <c r="I155" s="29">
        <f t="shared" si="27"/>
        <v>2.2250485660981263</v>
      </c>
      <c r="J155" s="29">
        <f t="shared" si="28"/>
        <v>13.949340071223991</v>
      </c>
      <c r="K155" s="32">
        <f>IF((D154+L154+M154-AL154)/($C$21+$C$22)&gt;$C$8,$C$8,(D154+L154+M154-AL154)/($C$21+$C$22))</f>
        <v>1400</v>
      </c>
      <c r="L155" s="97">
        <f t="shared" si="20"/>
        <v>4.2266987561397071</v>
      </c>
      <c r="M155" s="96">
        <f t="shared" si="21"/>
        <v>2.4292506091766182</v>
      </c>
      <c r="N155" s="98">
        <f t="shared" si="29"/>
        <v>1.7671458676442586</v>
      </c>
      <c r="O155" s="100">
        <f t="shared" si="23"/>
        <v>0</v>
      </c>
      <c r="P155" s="104">
        <f t="shared" si="30"/>
        <v>12.4</v>
      </c>
      <c r="Q155" s="102">
        <f t="shared" si="36"/>
        <v>0</v>
      </c>
      <c r="R155" s="106">
        <f>K155-U155</f>
        <v>1400</v>
      </c>
      <c r="S155" s="106">
        <f>IF(K155-H154&lt;0,0,K155-H154)</f>
        <v>180.13033251852858</v>
      </c>
      <c r="T155" s="106">
        <f t="shared" si="24"/>
        <v>100</v>
      </c>
      <c r="U155" s="107">
        <f>IF(S155&gt;0,0,IF(U154+(F155-AL155/$C$23)*$C$22/($C$21+$C$22)&gt;$C$8,$C$8,IF(V155=$C$8,U154+(F155-AL155/$C$23)*$C$22/$C$21,U154+(F155-AL155/$C$23)*$C$22/($C$21+$C$22))))</f>
        <v>0</v>
      </c>
      <c r="V155" s="107">
        <f>IF(S155=0,IF(V154+(F155-AL155/$C$23)*$C$22/($C$21+$C$22)&gt;$C$8,$C$8,V154+(F155-AL155/$C$23)*$C$22/($C$21+$C$22)),E155)</f>
        <v>919.46714546130227</v>
      </c>
      <c r="W155" s="203">
        <f>IF(S155&gt;0,0,IF(W154+AL155/$C$23&gt;$F$23,$F$23,W154+AL155/$C$23))</f>
        <v>0</v>
      </c>
      <c r="X155" s="105">
        <f>IF(R155=0,"-",IF(U155=0,FORECAST($C$8,Инклинометрия!$B$2:$B$152,Инклинометрия!$A$2:$A$152),FORECAST(R155,Инклинометрия!$B$2:$B$152,Инклинометрия!$A$2:$A$152)))</f>
        <v>1330</v>
      </c>
      <c r="Y155" s="105">
        <f>IF(R155=0,"-",IF(U155=0,FORECAST($C$8-R155,Инклинометрия!$B$2:$B$152,Инклинометрия!$A$2:$A$152),0))</f>
        <v>0</v>
      </c>
      <c r="Z155" s="105">
        <f>IF(S155=0,"-",FORECAST($C$8,Инклинометрия!$B$2:$B$152,Инклинометрия!$A$2:$A$152))</f>
        <v>1330</v>
      </c>
      <c r="AA155" s="105">
        <f>IF(S155=0,"-",FORECAST($C$8-S155,Инклинометрия!$B$2:$B$152,Инклинометрия!$A$2:$A$152))</f>
        <v>1158.8761841073979</v>
      </c>
      <c r="AB155" s="105">
        <f>IF(T155=0,"-",FORECAST($C$6,Инклинометрия!$B$2:$B$152,Инклинометрия!$A$2:$A$152))</f>
        <v>1425</v>
      </c>
      <c r="AC155" s="105">
        <f>IF(R155=0,FORECAST($C$6-T155,Инклинометрия!$B$2:$B$152,Инклинометрия!$A$2:$A$152),FORECAST($C$8,Инклинометрия!$B$2:$B$152,Инклинометрия!$A$2:$A$152))</f>
        <v>1330</v>
      </c>
      <c r="AD155" s="107" t="str">
        <f>IF(U155=0,"-",FORECAST($C$8,Инклинометрия!$B$2:$B$152,Инклинометрия!$A$2:$A$152))</f>
        <v>-</v>
      </c>
      <c r="AE155" s="107" t="str">
        <f>IF(U155=0,"-",FORECAST($C$8-U155,Инклинометрия!$B$2:$B$152,Инклинометрия!$A$2:$A$152))</f>
        <v>-</v>
      </c>
      <c r="AF155" s="107">
        <f>FORECAST($C$8-S155,Инклинометрия!$B$2:$B$152,Инклинометрия!$A$2:$A$152)</f>
        <v>1158.8761841073979</v>
      </c>
      <c r="AG155" s="107">
        <f>FORECAST($C$8-(S155+V155),Инклинометрия!$B$2:$B$152,Инклинометрия!$A$2:$A$152)</f>
        <v>285.38239591916079</v>
      </c>
      <c r="AH155" s="107" t="str">
        <f>IF(W155=0,"-",FORECAST($C$8+W155,Инклинометрия!$B$2:$B$152,Инклинометрия!$A$2:$A$152))</f>
        <v>-</v>
      </c>
      <c r="AI155" s="107" t="str">
        <f>IF(W155=0,"-",FORECAST($C$8,Инклинометрия!$B$2:$B$152,Инклинометрия!$A$2:$A$152))</f>
        <v>-</v>
      </c>
      <c r="AK155" s="122">
        <f>2*PI()*$C$5*(AT154-AT153)/(LN(AN154/$I$9)*$I$8/$I$7+LN($I$10/AN154)*$I$8/$I$7)</f>
        <v>-1.1449884576318836E-8</v>
      </c>
      <c r="AL155" s="208">
        <f>AK155*(B155-B154)</f>
        <v>-1.1449884576318836E-7</v>
      </c>
      <c r="AM155" s="23">
        <f t="shared" si="37"/>
        <v>1.4175507594954116E-2</v>
      </c>
      <c r="AN155" s="26">
        <f>AN154+AK155*(B155-B154)/(2*PI()*$C$5*AN154*$I$11)</f>
        <v>0.11072682829365676</v>
      </c>
      <c r="AO155" s="87">
        <f t="shared" si="31"/>
        <v>149161.77396447392</v>
      </c>
      <c r="AP155" s="87">
        <f>IF(R155+U155&lt;$C$8,0,32*$G$13/$C$12^2*($I$8*R155+$I$6*U155)+32*$G$14/($C$14^2-$C$13^2)*($I$8*S155+$I$6*V155))</f>
        <v>47836.773964473905</v>
      </c>
      <c r="AQ155" s="66">
        <f>R155*$C$11*$C$9+U155*$C$11*$C$10</f>
        <v>10987200</v>
      </c>
      <c r="AR155" s="66">
        <f>S155*$C$11*$C$9+V155*$C$11*$C$10</f>
        <v>11065033.635369062</v>
      </c>
      <c r="AS155" s="87">
        <f>$C$11*(T155*$C$9+W155*$C$10)</f>
        <v>784800</v>
      </c>
      <c r="AT155" s="45">
        <f t="shared" si="25"/>
        <v>11998995.409333536</v>
      </c>
      <c r="AU155" s="75"/>
    </row>
    <row r="156" spans="2:47" ht="15" thickBot="1" x14ac:dyDescent="0.35">
      <c r="B156" s="41">
        <f t="shared" si="32"/>
        <v>1250</v>
      </c>
      <c r="C156" s="8">
        <f t="shared" si="33"/>
        <v>12.5</v>
      </c>
      <c r="D156" s="73">
        <f t="shared" si="19"/>
        <v>16.71875</v>
      </c>
      <c r="E156" s="29">
        <f t="shared" si="22"/>
        <v>926.88220308599011</v>
      </c>
      <c r="F156" s="29">
        <f t="shared" si="26"/>
        <v>7.4150576246878472</v>
      </c>
      <c r="G156" s="29">
        <f t="shared" si="34"/>
        <v>9.9176395730199953</v>
      </c>
      <c r="H156" s="17">
        <f t="shared" si="35"/>
        <v>1239.7049466275116</v>
      </c>
      <c r="I156" s="29">
        <f t="shared" si="27"/>
        <v>2.2250485660981263</v>
      </c>
      <c r="J156" s="29">
        <f t="shared" si="28"/>
        <v>13.949340071223883</v>
      </c>
      <c r="K156" s="32">
        <f>IF((D155+L155+M155-AL155)/($C$21+$C$22)&gt;$C$8,$C$8,(D155+L155+M155-AL155)/($C$21+$C$22))</f>
        <v>1400</v>
      </c>
      <c r="L156" s="97">
        <f t="shared" si="20"/>
        <v>4.2266987561397071</v>
      </c>
      <c r="M156" s="96">
        <f t="shared" si="21"/>
        <v>2.2955006091766181</v>
      </c>
      <c r="N156" s="98">
        <f t="shared" si="29"/>
        <v>1.7671458676442586</v>
      </c>
      <c r="O156" s="100">
        <f t="shared" si="23"/>
        <v>0</v>
      </c>
      <c r="P156" s="104">
        <f t="shared" si="30"/>
        <v>12.5</v>
      </c>
      <c r="Q156" s="102">
        <f t="shared" si="36"/>
        <v>0</v>
      </c>
      <c r="R156" s="106">
        <f>K156-U156</f>
        <v>1400</v>
      </c>
      <c r="S156" s="106">
        <f>IF(K156-H155&lt;0,0,K156-H155)</f>
        <v>170.21269294550848</v>
      </c>
      <c r="T156" s="106">
        <f t="shared" si="24"/>
        <v>100</v>
      </c>
      <c r="U156" s="107">
        <f>IF(S156&gt;0,0,IF(U155+(F156-AL156/$C$23)*$C$22/($C$21+$C$22)&gt;$C$8,$C$8,IF(V156=$C$8,U155+(F156-AL156/$C$23)*$C$22/$C$21,U155+(F156-AL156/$C$23)*$C$22/($C$21+$C$22))))</f>
        <v>0</v>
      </c>
      <c r="V156" s="107">
        <f>IF(S156=0,IF(V155+(F156-AL156/$C$23)*$C$22/($C$21+$C$22)&gt;$C$8,$C$8,V155+(F156-AL156/$C$23)*$C$22/($C$21+$C$22)),E156)</f>
        <v>926.88220308599011</v>
      </c>
      <c r="W156" s="203">
        <f>IF(S156&gt;0,0,IF(W155+AL156/$C$23&gt;$F$23,$F$23,W155+AL156/$C$23))</f>
        <v>0</v>
      </c>
      <c r="X156" s="105">
        <f>IF(R156=0,"-",IF(U156=0,FORECAST($C$8,Инклинометрия!$B$2:$B$152,Инклинометрия!$A$2:$A$152),FORECAST(R156,Инклинометрия!$B$2:$B$152,Инклинометрия!$A$2:$A$152)))</f>
        <v>1330</v>
      </c>
      <c r="Y156" s="105">
        <f>IF(R156=0,"-",IF(U156=0,FORECAST($C$8-R156,Инклинометрия!$B$2:$B$152,Инклинометрия!$A$2:$A$152),0))</f>
        <v>0</v>
      </c>
      <c r="Z156" s="105">
        <f>IF(S156=0,"-",FORECAST($C$8,Инклинометрия!$B$2:$B$152,Инклинометрия!$A$2:$A$152))</f>
        <v>1330</v>
      </c>
      <c r="AA156" s="105">
        <f>IF(S156=0,"-",FORECAST($C$8-S156,Инклинометрия!$B$2:$B$152,Инклинометрия!$A$2:$A$152))</f>
        <v>1168.2979417017668</v>
      </c>
      <c r="AB156" s="105">
        <f>IF(T156=0,"-",FORECAST($C$6,Инклинометрия!$B$2:$B$152,Инклинометрия!$A$2:$A$152))</f>
        <v>1425</v>
      </c>
      <c r="AC156" s="105">
        <f>IF(R156=0,FORECAST($C$6-T156,Инклинометрия!$B$2:$B$152,Инклинометрия!$A$2:$A$152),FORECAST($C$8,Инклинометрия!$B$2:$B$152,Инклинометрия!$A$2:$A$152))</f>
        <v>1330</v>
      </c>
      <c r="AD156" s="107" t="str">
        <f>IF(U156=0,"-",FORECAST($C$8,Инклинометрия!$B$2:$B$152,Инклинометрия!$A$2:$A$152))</f>
        <v>-</v>
      </c>
      <c r="AE156" s="107" t="str">
        <f>IF(U156=0,"-",FORECAST($C$8-U156,Инклинометрия!$B$2:$B$152,Инклинометрия!$A$2:$A$152))</f>
        <v>-</v>
      </c>
      <c r="AF156" s="107">
        <f>FORECAST($C$8-S156,Инклинометрия!$B$2:$B$152,Инклинометрия!$A$2:$A$152)</f>
        <v>1168.2979417017668</v>
      </c>
      <c r="AG156" s="107">
        <f>FORECAST($C$8-(S156+V156),Инклинометрия!$B$2:$B$152,Инклинометрия!$A$2:$A$152)</f>
        <v>287.7598487700763</v>
      </c>
      <c r="AH156" s="107" t="str">
        <f>IF(W156=0,"-",FORECAST($C$8+W156,Инклинометрия!$B$2:$B$152,Инклинометрия!$A$2:$A$152))</f>
        <v>-</v>
      </c>
      <c r="AI156" s="107" t="str">
        <f>IF(W156=0,"-",FORECAST($C$8,Инклинометрия!$B$2:$B$152,Инклинометрия!$A$2:$A$152))</f>
        <v>-</v>
      </c>
      <c r="AK156" s="122">
        <f>2*PI()*$C$5*(AT155-AT154)/(LN(AN155/$I$9)*$I$8/$I$7+LN($I$10/AN155)*$I$8/$I$7)</f>
        <v>-1.1449884574823019E-8</v>
      </c>
      <c r="AL156" s="208">
        <f>AK156*(B156-B155)</f>
        <v>-1.1449884574823019E-7</v>
      </c>
      <c r="AM156" s="23">
        <f t="shared" si="37"/>
        <v>1.4175393096108367E-2</v>
      </c>
      <c r="AN156" s="26">
        <f>AN155+AK156*(B156-B155)/(2*PI()*$C$5*AN155*$I$11)</f>
        <v>0.110726746005301</v>
      </c>
      <c r="AO156" s="87">
        <f t="shared" si="31"/>
        <v>149147.5161606149</v>
      </c>
      <c r="AP156" s="87">
        <f>IF(R156+U156&lt;$C$8,0,32*$G$13/$C$12^2*($I$8*R156+$I$6*U156)+32*$G$14/($C$14^2-$C$13^2)*($I$8*S156+$I$6*V156))</f>
        <v>47822.516160614898</v>
      </c>
      <c r="AQ156" s="66">
        <f>R156*$C$11*$C$9+U156*$C$11*$C$10</f>
        <v>10987200</v>
      </c>
      <c r="AR156" s="66">
        <f>S156*$C$11*$C$9+V156*$C$11*$C$10</f>
        <v>11065033.635369062</v>
      </c>
      <c r="AS156" s="87">
        <f>$C$11*(T156*$C$9+W156*$C$10)</f>
        <v>784800</v>
      </c>
      <c r="AT156" s="45">
        <f t="shared" si="25"/>
        <v>11998981.151529677</v>
      </c>
      <c r="AU156" s="75"/>
    </row>
    <row r="157" spans="2:47" ht="15" thickBot="1" x14ac:dyDescent="0.35">
      <c r="B157" s="41">
        <f t="shared" si="32"/>
        <v>1260</v>
      </c>
      <c r="C157" s="8">
        <f t="shared" si="33"/>
        <v>12.6</v>
      </c>
      <c r="D157" s="73">
        <f t="shared" si="19"/>
        <v>16.852499999999999</v>
      </c>
      <c r="E157" s="29">
        <f t="shared" si="22"/>
        <v>934.29726071067796</v>
      </c>
      <c r="F157" s="29">
        <f t="shared" si="26"/>
        <v>7.4150576246878472</v>
      </c>
      <c r="G157" s="29">
        <f t="shared" si="34"/>
        <v>9.9176395730199953</v>
      </c>
      <c r="H157" s="17">
        <f t="shared" si="35"/>
        <v>1249.6225862005317</v>
      </c>
      <c r="I157" s="29">
        <f t="shared" si="27"/>
        <v>2.2250485660981263</v>
      </c>
      <c r="J157" s="29">
        <f t="shared" si="28"/>
        <v>13.949340071223883</v>
      </c>
      <c r="K157" s="32">
        <f>IF((D156+L156+M156-AL156)/($C$21+$C$22)&gt;$C$8,$C$8,(D156+L156+M156-AL156)/($C$21+$C$22))</f>
        <v>1400</v>
      </c>
      <c r="L157" s="97">
        <f t="shared" si="20"/>
        <v>4.2266987561397071</v>
      </c>
      <c r="M157" s="96">
        <f t="shared" si="21"/>
        <v>2.1617506091766181</v>
      </c>
      <c r="N157" s="98">
        <f t="shared" si="29"/>
        <v>1.7671458676442586</v>
      </c>
      <c r="O157" s="100">
        <f t="shared" si="23"/>
        <v>0</v>
      </c>
      <c r="P157" s="104">
        <f t="shared" si="30"/>
        <v>12.6</v>
      </c>
      <c r="Q157" s="102">
        <f t="shared" si="36"/>
        <v>0</v>
      </c>
      <c r="R157" s="106">
        <f>K157-U157</f>
        <v>1400</v>
      </c>
      <c r="S157" s="106">
        <f>IF(K157-H156&lt;0,0,K157-H156)</f>
        <v>160.29505337248838</v>
      </c>
      <c r="T157" s="106">
        <f t="shared" si="24"/>
        <v>100</v>
      </c>
      <c r="U157" s="107">
        <f>IF(S157&gt;0,0,IF(U156+(F157-AL157/$C$23)*$C$22/($C$21+$C$22)&gt;$C$8,$C$8,IF(V157=$C$8,U156+(F157-AL157/$C$23)*$C$22/$C$21,U156+(F157-AL157/$C$23)*$C$22/($C$21+$C$22))))</f>
        <v>0</v>
      </c>
      <c r="V157" s="107">
        <f>IF(S157=0,IF(V156+(F157-AL157/$C$23)*$C$22/($C$21+$C$22)&gt;$C$8,$C$8,V156+(F157-AL157/$C$23)*$C$22/($C$21+$C$22)),E157)</f>
        <v>934.29726071067796</v>
      </c>
      <c r="W157" s="203">
        <f>IF(S157&gt;0,0,IF(W156+AL157/$C$23&gt;$F$23,$F$23,W156+AL157/$C$23))</f>
        <v>0</v>
      </c>
      <c r="X157" s="105">
        <f>IF(R157=0,"-",IF(U157=0,FORECAST($C$8,Инклинометрия!$B$2:$B$152,Инклинометрия!$A$2:$A$152),FORECAST(R157,Инклинометрия!$B$2:$B$152,Инклинометрия!$A$2:$A$152)))</f>
        <v>1330</v>
      </c>
      <c r="Y157" s="105">
        <f>IF(R157=0,"-",IF(U157=0,FORECAST($C$8-R157,Инклинометрия!$B$2:$B$152,Инклинометрия!$A$2:$A$152),0))</f>
        <v>0</v>
      </c>
      <c r="Z157" s="105">
        <f>IF(S157=0,"-",FORECAST($C$8,Инклинометрия!$B$2:$B$152,Инклинометрия!$A$2:$A$152))</f>
        <v>1330</v>
      </c>
      <c r="AA157" s="105">
        <f>IF(S157=0,"-",FORECAST($C$8-S157,Инклинометрия!$B$2:$B$152,Инклинометрия!$A$2:$A$152))</f>
        <v>1177.719699296136</v>
      </c>
      <c r="AB157" s="105">
        <f>IF(T157=0,"-",FORECAST($C$6,Инклинометрия!$B$2:$B$152,Инклинометрия!$A$2:$A$152))</f>
        <v>1425</v>
      </c>
      <c r="AC157" s="105">
        <f>IF(R157=0,FORECAST($C$6-T157,Инклинометрия!$B$2:$B$152,Инклинометрия!$A$2:$A$152),FORECAST($C$8,Инклинометрия!$B$2:$B$152,Инклинометрия!$A$2:$A$152))</f>
        <v>1330</v>
      </c>
      <c r="AD157" s="107" t="str">
        <f>IF(U157=0,"-",FORECAST($C$8,Инклинометрия!$B$2:$B$152,Инклинометрия!$A$2:$A$152))</f>
        <v>-</v>
      </c>
      <c r="AE157" s="107" t="str">
        <f>IF(U157=0,"-",FORECAST($C$8-U157,Инклинометрия!$B$2:$B$152,Инклинометрия!$A$2:$A$152))</f>
        <v>-</v>
      </c>
      <c r="AF157" s="107">
        <f>FORECAST($C$8-S157,Инклинометрия!$B$2:$B$152,Инклинометрия!$A$2:$A$152)</f>
        <v>1177.719699296136</v>
      </c>
      <c r="AG157" s="107">
        <f>FORECAST($C$8-(S157+V157),Инклинометрия!$B$2:$B$152,Инклинометрия!$A$2:$A$152)</f>
        <v>290.13730162099188</v>
      </c>
      <c r="AH157" s="107" t="str">
        <f>IF(W157=0,"-",FORECAST($C$8+W157,Инклинометрия!$B$2:$B$152,Инклинометрия!$A$2:$A$152))</f>
        <v>-</v>
      </c>
      <c r="AI157" s="107" t="str">
        <f>IF(W157=0,"-",FORECAST($C$8,Инклинометрия!$B$2:$B$152,Инклинометрия!$A$2:$A$152))</f>
        <v>-</v>
      </c>
      <c r="AK157" s="122">
        <f>2*PI()*$C$5*(AT156-AT155)/(LN(AN156/$I$9)*$I$8/$I$7+LN($I$10/AN156)*$I$8/$I$7)</f>
        <v>-1.14498845733272E-8</v>
      </c>
      <c r="AL157" s="208">
        <f>AK157*(B157-B156)</f>
        <v>-1.1449884573327199E-7</v>
      </c>
      <c r="AM157" s="23">
        <f t="shared" si="37"/>
        <v>1.4175278597262635E-2</v>
      </c>
      <c r="AN157" s="26">
        <f>AN156+AK157*(B157-B156)/(2*PI()*$C$5*AN156*$I$11)</f>
        <v>0.11072666371688408</v>
      </c>
      <c r="AO157" s="87">
        <f t="shared" si="31"/>
        <v>149133.25835675589</v>
      </c>
      <c r="AP157" s="87">
        <f>IF(R157+U157&lt;$C$8,0,32*$G$13/$C$12^2*($I$8*R157+$I$6*U157)+32*$G$14/($C$14^2-$C$13^2)*($I$8*S157+$I$6*V157))</f>
        <v>47808.258356755883</v>
      </c>
      <c r="AQ157" s="66">
        <f>R157*$C$11*$C$9+U157*$C$11*$C$10</f>
        <v>10987200</v>
      </c>
      <c r="AR157" s="66">
        <f>S157*$C$11*$C$9+V157*$C$11*$C$10</f>
        <v>11065033.635369062</v>
      </c>
      <c r="AS157" s="87">
        <f>$C$11*(T157*$C$9+W157*$C$10)</f>
        <v>784800</v>
      </c>
      <c r="AT157" s="45">
        <f t="shared" si="25"/>
        <v>11998966.893725818</v>
      </c>
      <c r="AU157" s="75"/>
    </row>
    <row r="158" spans="2:47" ht="15" thickBot="1" x14ac:dyDescent="0.35">
      <c r="B158" s="41">
        <f t="shared" si="32"/>
        <v>1270</v>
      </c>
      <c r="C158" s="8">
        <f t="shared" si="33"/>
        <v>12.700000000000001</v>
      </c>
      <c r="D158" s="73">
        <f t="shared" si="19"/>
        <v>16.986250000000002</v>
      </c>
      <c r="E158" s="29">
        <f t="shared" si="22"/>
        <v>941.71231833536604</v>
      </c>
      <c r="F158" s="29">
        <f t="shared" si="26"/>
        <v>7.4150576246880746</v>
      </c>
      <c r="G158" s="29">
        <f t="shared" si="34"/>
        <v>9.9176395730203009</v>
      </c>
      <c r="H158" s="17">
        <f t="shared" si="35"/>
        <v>1259.540225773552</v>
      </c>
      <c r="I158" s="29">
        <f t="shared" si="27"/>
        <v>2.2250485660981263</v>
      </c>
      <c r="J158" s="29">
        <f t="shared" si="28"/>
        <v>13.949340071224098</v>
      </c>
      <c r="K158" s="32">
        <f>IF((D157+L157+M157-AL157)/($C$21+$C$22)&gt;$C$8,$C$8,(D157+L157+M157-AL157)/($C$21+$C$22))</f>
        <v>1400</v>
      </c>
      <c r="L158" s="97">
        <f t="shared" si="20"/>
        <v>4.2266987561397071</v>
      </c>
      <c r="M158" s="96">
        <f t="shared" si="21"/>
        <v>2.0280006091766181</v>
      </c>
      <c r="N158" s="98">
        <f t="shared" si="29"/>
        <v>1.7671458676442586</v>
      </c>
      <c r="O158" s="100">
        <f t="shared" si="23"/>
        <v>0</v>
      </c>
      <c r="P158" s="104">
        <f t="shared" si="30"/>
        <v>12.700000000000001</v>
      </c>
      <c r="Q158" s="102">
        <f t="shared" si="36"/>
        <v>0</v>
      </c>
      <c r="R158" s="106">
        <f>K158-U158</f>
        <v>1400</v>
      </c>
      <c r="S158" s="106">
        <f>IF(K158-H157&lt;0,0,K158-H157)</f>
        <v>150.37741379946829</v>
      </c>
      <c r="T158" s="106">
        <f t="shared" si="24"/>
        <v>100</v>
      </c>
      <c r="U158" s="107">
        <f>IF(S158&gt;0,0,IF(U157+(F158-AL158/$C$23)*$C$22/($C$21+$C$22)&gt;$C$8,$C$8,IF(V158=$C$8,U157+(F158-AL158/$C$23)*$C$22/$C$21,U157+(F158-AL158/$C$23)*$C$22/($C$21+$C$22))))</f>
        <v>0</v>
      </c>
      <c r="V158" s="107">
        <f>IF(S158=0,IF(V157+(F158-AL158/$C$23)*$C$22/($C$21+$C$22)&gt;$C$8,$C$8,V157+(F158-AL158/$C$23)*$C$22/($C$21+$C$22)),E158)</f>
        <v>941.71231833536604</v>
      </c>
      <c r="W158" s="203">
        <f>IF(S158&gt;0,0,IF(W157+AL158/$C$23&gt;$F$23,$F$23,W157+AL158/$C$23))</f>
        <v>0</v>
      </c>
      <c r="X158" s="105">
        <f>IF(R158=0,"-",IF(U158=0,FORECAST($C$8,Инклинометрия!$B$2:$B$152,Инклинометрия!$A$2:$A$152),FORECAST(R158,Инклинометрия!$B$2:$B$152,Инклинометрия!$A$2:$A$152)))</f>
        <v>1330</v>
      </c>
      <c r="Y158" s="105">
        <f>IF(R158=0,"-",IF(U158=0,FORECAST($C$8-R158,Инклинометрия!$B$2:$B$152,Инклинометрия!$A$2:$A$152),0))</f>
        <v>0</v>
      </c>
      <c r="Z158" s="105">
        <f>IF(S158=0,"-",FORECAST($C$8,Инклинометрия!$B$2:$B$152,Инклинометрия!$A$2:$A$152))</f>
        <v>1330</v>
      </c>
      <c r="AA158" s="105">
        <f>IF(S158=0,"-",FORECAST($C$8-S158,Инклинометрия!$B$2:$B$152,Инклинометрия!$A$2:$A$152))</f>
        <v>1187.141456890505</v>
      </c>
      <c r="AB158" s="105">
        <f>IF(T158=0,"-",FORECAST($C$6,Инклинометрия!$B$2:$B$152,Инклинометрия!$A$2:$A$152))</f>
        <v>1425</v>
      </c>
      <c r="AC158" s="105">
        <f>IF(R158=0,FORECAST($C$6-T158,Инклинометрия!$B$2:$B$152,Инклинометрия!$A$2:$A$152),FORECAST($C$8,Инклинометрия!$B$2:$B$152,Инклинометрия!$A$2:$A$152))</f>
        <v>1330</v>
      </c>
      <c r="AD158" s="107" t="str">
        <f>IF(U158=0,"-",FORECAST($C$8,Инклинометрия!$B$2:$B$152,Инклинометрия!$A$2:$A$152))</f>
        <v>-</v>
      </c>
      <c r="AE158" s="107" t="str">
        <f>IF(U158=0,"-",FORECAST($C$8-U158,Инклинометрия!$B$2:$B$152,Инклинометрия!$A$2:$A$152))</f>
        <v>-</v>
      </c>
      <c r="AF158" s="107">
        <f>FORECAST($C$8-S158,Инклинометрия!$B$2:$B$152,Инклинометрия!$A$2:$A$152)</f>
        <v>1187.141456890505</v>
      </c>
      <c r="AG158" s="107">
        <f>FORECAST($C$8-(S158+V158),Инклинометрия!$B$2:$B$152,Инклинометрия!$A$2:$A$152)</f>
        <v>292.51475447190739</v>
      </c>
      <c r="AH158" s="107" t="str">
        <f>IF(W158=0,"-",FORECAST($C$8+W158,Инклинометрия!$B$2:$B$152,Инклинометрия!$A$2:$A$152))</f>
        <v>-</v>
      </c>
      <c r="AI158" s="107" t="str">
        <f>IF(W158=0,"-",FORECAST($C$8,Инклинометрия!$B$2:$B$152,Инклинометрия!$A$2:$A$152))</f>
        <v>-</v>
      </c>
      <c r="AK158" s="122">
        <f>2*PI()*$C$5*(AT157-AT156)/(LN(AN157/$I$9)*$I$8/$I$7+LN($I$10/AN157)*$I$8/$I$7)</f>
        <v>-1.1449884573327202E-8</v>
      </c>
      <c r="AL158" s="208">
        <f>AK158*(B158-B157)</f>
        <v>-1.1449884573327202E-7</v>
      </c>
      <c r="AM158" s="23">
        <f t="shared" si="37"/>
        <v>1.4175164098416902E-2</v>
      </c>
      <c r="AN158" s="26">
        <f>AN157+AK158*(B158-B157)/(2*PI()*$C$5*AN157*$I$11)</f>
        <v>0.11072658142840602</v>
      </c>
      <c r="AO158" s="87">
        <f t="shared" si="31"/>
        <v>149119.00055289688</v>
      </c>
      <c r="AP158" s="87">
        <f>IF(R158+U158&lt;$C$8,0,32*$G$13/$C$12^2*($I$8*R158+$I$6*U158)+32*$G$14/($C$14^2-$C$13^2)*($I$8*S158+$I$6*V158))</f>
        <v>47794.000552896876</v>
      </c>
      <c r="AQ158" s="66">
        <f>R158*$C$11*$C$9+U158*$C$11*$C$10</f>
        <v>10987200</v>
      </c>
      <c r="AR158" s="66">
        <f>S158*$C$11*$C$9+V158*$C$11*$C$10</f>
        <v>11065033.635369066</v>
      </c>
      <c r="AS158" s="87">
        <f>$C$11*(T158*$C$9+W158*$C$10)</f>
        <v>784800</v>
      </c>
      <c r="AT158" s="45">
        <f t="shared" si="25"/>
        <v>11998952.635921963</v>
      </c>
      <c r="AU158" s="75"/>
    </row>
    <row r="159" spans="2:47" ht="15" thickBot="1" x14ac:dyDescent="0.35">
      <c r="B159" s="41">
        <f t="shared" si="32"/>
        <v>1280</v>
      </c>
      <c r="C159" s="8">
        <f t="shared" si="33"/>
        <v>12.8</v>
      </c>
      <c r="D159" s="73">
        <f t="shared" ref="D159:D222" si="38">C159*$C$10/$C$9</f>
        <v>17.12</v>
      </c>
      <c r="E159" s="29">
        <f t="shared" si="22"/>
        <v>949.12737596005388</v>
      </c>
      <c r="F159" s="29">
        <f t="shared" si="26"/>
        <v>7.4150576246878472</v>
      </c>
      <c r="G159" s="29">
        <f t="shared" si="34"/>
        <v>9.9176395730199953</v>
      </c>
      <c r="H159" s="17">
        <f t="shared" si="35"/>
        <v>1269.4578653465721</v>
      </c>
      <c r="I159" s="29">
        <f t="shared" si="27"/>
        <v>2.2250485660981263</v>
      </c>
      <c r="J159" s="29">
        <f t="shared" si="28"/>
        <v>13.949340071223883</v>
      </c>
      <c r="K159" s="32">
        <f>IF((D158+L158+M158-AL158)/($C$21+$C$22)&gt;$C$8,$C$8,(D158+L158+M158-AL158)/($C$21+$C$22))</f>
        <v>1400</v>
      </c>
      <c r="L159" s="97">
        <f t="shared" ref="L159:L222" si="39">R159*$C$21</f>
        <v>4.2266987561397071</v>
      </c>
      <c r="M159" s="96">
        <f t="shared" ref="M159:M222" si="40">S159*PI()*($C$14^2-$C$13^2)/4</f>
        <v>1.8942506091766147</v>
      </c>
      <c r="N159" s="98">
        <f t="shared" si="29"/>
        <v>1.7671458676442586</v>
      </c>
      <c r="O159" s="100">
        <f t="shared" si="23"/>
        <v>0</v>
      </c>
      <c r="P159" s="104">
        <f t="shared" si="30"/>
        <v>12.8</v>
      </c>
      <c r="Q159" s="102">
        <f t="shared" si="36"/>
        <v>0</v>
      </c>
      <c r="R159" s="106">
        <f>K159-U159</f>
        <v>1400</v>
      </c>
      <c r="S159" s="106">
        <f>IF(K159-H158&lt;0,0,K159-H158)</f>
        <v>140.45977422644796</v>
      </c>
      <c r="T159" s="106">
        <f t="shared" si="24"/>
        <v>100</v>
      </c>
      <c r="U159" s="107">
        <f>IF(S159&gt;0,0,IF(U158+(F159-AL159/$C$23)*$C$22/($C$21+$C$22)&gt;$C$8,$C$8,IF(V159=$C$8,U158+(F159-AL159/$C$23)*$C$22/$C$21,U158+(F159-AL159/$C$23)*$C$22/($C$21+$C$22))))</f>
        <v>0</v>
      </c>
      <c r="V159" s="107">
        <f>IF(S159=0,IF(V158+(F159-AL159/$C$23)*$C$22/($C$21+$C$22)&gt;$C$8,$C$8,V158+(F159-AL159/$C$23)*$C$22/($C$21+$C$22)),E159)</f>
        <v>949.12737596005388</v>
      </c>
      <c r="W159" s="203">
        <f>IF(S159&gt;0,0,IF(W158+AL159/$C$23&gt;$F$23,$F$23,W158+AL159/$C$23))</f>
        <v>0</v>
      </c>
      <c r="X159" s="105">
        <f>IF(R159=0,"-",IF(U159=0,FORECAST($C$8,Инклинометрия!$B$2:$B$152,Инклинометрия!$A$2:$A$152),FORECAST(R159,Инклинометрия!$B$2:$B$152,Инклинометрия!$A$2:$A$152)))</f>
        <v>1330</v>
      </c>
      <c r="Y159" s="105">
        <f>IF(R159=0,"-",IF(U159=0,FORECAST($C$8-R159,Инклинометрия!$B$2:$B$152,Инклинометрия!$A$2:$A$152),0))</f>
        <v>0</v>
      </c>
      <c r="Z159" s="105">
        <f>IF(S159=0,"-",FORECAST($C$8,Инклинометрия!$B$2:$B$152,Инклинометрия!$A$2:$A$152))</f>
        <v>1330</v>
      </c>
      <c r="AA159" s="105">
        <f>IF(S159=0,"-",FORECAST($C$8-S159,Инклинометрия!$B$2:$B$152,Инклинометрия!$A$2:$A$152))</f>
        <v>1196.5632144848744</v>
      </c>
      <c r="AB159" s="105">
        <f>IF(T159=0,"-",FORECAST($C$6,Инклинометрия!$B$2:$B$152,Инклинометрия!$A$2:$A$152))</f>
        <v>1425</v>
      </c>
      <c r="AC159" s="105">
        <f>IF(R159=0,FORECAST($C$6-T159,Инклинометрия!$B$2:$B$152,Инклинометрия!$A$2:$A$152),FORECAST($C$8,Инклинометрия!$B$2:$B$152,Инклинометрия!$A$2:$A$152))</f>
        <v>1330</v>
      </c>
      <c r="AD159" s="107" t="str">
        <f>IF(U159=0,"-",FORECAST($C$8,Инклинометрия!$B$2:$B$152,Инклинометрия!$A$2:$A$152))</f>
        <v>-</v>
      </c>
      <c r="AE159" s="107" t="str">
        <f>IF(U159=0,"-",FORECAST($C$8-U159,Инклинометрия!$B$2:$B$152,Инклинометрия!$A$2:$A$152))</f>
        <v>-</v>
      </c>
      <c r="AF159" s="107">
        <f>FORECAST($C$8-S159,Инклинометрия!$B$2:$B$152,Инклинометрия!$A$2:$A$152)</f>
        <v>1196.5632144848744</v>
      </c>
      <c r="AG159" s="107">
        <f>FORECAST($C$8-(S159+V159),Инклинометрия!$B$2:$B$152,Инклинометрия!$A$2:$A$152)</f>
        <v>294.89220732282337</v>
      </c>
      <c r="AH159" s="107" t="str">
        <f>IF(W159=0,"-",FORECAST($C$8+W159,Инклинометрия!$B$2:$B$152,Инклинометрия!$A$2:$A$152))</f>
        <v>-</v>
      </c>
      <c r="AI159" s="107" t="str">
        <f>IF(W159=0,"-",FORECAST($C$8,Инклинометрия!$B$2:$B$152,Инклинометрия!$A$2:$A$152))</f>
        <v>-</v>
      </c>
      <c r="AK159" s="122">
        <f>2*PI()*$C$5*(AT158-AT157)/(LN(AN158/$I$9)*$I$8/$I$7+LN($I$10/AN158)*$I$8/$I$7)</f>
        <v>-1.1449884570335566E-8</v>
      </c>
      <c r="AL159" s="208">
        <f>AK159*(B159-B158)</f>
        <v>-1.1449884570335566E-7</v>
      </c>
      <c r="AM159" s="23">
        <f t="shared" si="37"/>
        <v>1.4175049599571199E-2</v>
      </c>
      <c r="AN159" s="26">
        <f>AN158+AK159*(B159-B158)/(2*PI()*$C$5*AN158*$I$11)</f>
        <v>0.11072649913986683</v>
      </c>
      <c r="AO159" s="87">
        <f t="shared" si="31"/>
        <v>149104.74274903786</v>
      </c>
      <c r="AP159" s="87">
        <f>IF(R159+U159&lt;$C$8,0,32*$G$13/$C$12^2*($I$8*R159+$I$6*U159)+32*$G$14/($C$14^2-$C$13^2)*($I$8*S159+$I$6*V159))</f>
        <v>47779.742749037861</v>
      </c>
      <c r="AQ159" s="66">
        <f>R159*$C$11*$C$9+U159*$C$11*$C$10</f>
        <v>10987200</v>
      </c>
      <c r="AR159" s="66">
        <f>S159*$C$11*$C$9+V159*$C$11*$C$10</f>
        <v>11065033.635369062</v>
      </c>
      <c r="AS159" s="87">
        <f>$C$11*(T159*$C$9+W159*$C$10)</f>
        <v>784800</v>
      </c>
      <c r="AT159" s="45">
        <f t="shared" si="25"/>
        <v>11998938.3781181</v>
      </c>
      <c r="AU159" s="75"/>
    </row>
    <row r="160" spans="2:47" ht="15" thickBot="1" x14ac:dyDescent="0.35">
      <c r="B160" s="41">
        <f t="shared" si="32"/>
        <v>1290</v>
      </c>
      <c r="C160" s="8">
        <f t="shared" si="33"/>
        <v>12.9</v>
      </c>
      <c r="D160" s="73">
        <f t="shared" si="38"/>
        <v>17.25375</v>
      </c>
      <c r="E160" s="29">
        <f t="shared" ref="E160:E223" si="41">C160/$C$22</f>
        <v>956.54243358474184</v>
      </c>
      <c r="F160" s="29">
        <f t="shared" si="26"/>
        <v>7.4150576246879609</v>
      </c>
      <c r="G160" s="29">
        <f t="shared" si="34"/>
        <v>9.9176395730201481</v>
      </c>
      <c r="H160" s="17">
        <f t="shared" si="35"/>
        <v>1279.3755049195922</v>
      </c>
      <c r="I160" s="29">
        <f t="shared" si="27"/>
        <v>2.2250485660981263</v>
      </c>
      <c r="J160" s="29">
        <f t="shared" si="28"/>
        <v>13.949340071223991</v>
      </c>
      <c r="K160" s="32">
        <f>IF((D159+L159+M159-AL159)/($C$21+$C$22)&gt;$C$8,$C$8,(D159+L159+M159-AL159)/($C$21+$C$22))</f>
        <v>1400</v>
      </c>
      <c r="L160" s="97">
        <f t="shared" si="39"/>
        <v>4.2266987561397071</v>
      </c>
      <c r="M160" s="96">
        <f t="shared" si="40"/>
        <v>1.7605006091766149</v>
      </c>
      <c r="N160" s="98">
        <f t="shared" si="29"/>
        <v>1.7671458676442586</v>
      </c>
      <c r="O160" s="100">
        <f t="shared" ref="O160:O223" si="42">U160*$C$21</f>
        <v>0</v>
      </c>
      <c r="P160" s="104">
        <f t="shared" si="30"/>
        <v>12.9</v>
      </c>
      <c r="Q160" s="102">
        <f t="shared" si="36"/>
        <v>0</v>
      </c>
      <c r="R160" s="106">
        <f>K160-U160</f>
        <v>1400</v>
      </c>
      <c r="S160" s="106">
        <f>IF(K160-H159&lt;0,0,K160-H159)</f>
        <v>130.54213465342787</v>
      </c>
      <c r="T160" s="106">
        <f t="shared" ref="T160:T223" si="43">IF(S160&gt;0,$C$6-$C$8,IF($C$6-$C$8-W160&lt;0,0,$C$6-$C$8-W160))</f>
        <v>100</v>
      </c>
      <c r="U160" s="107">
        <f>IF(S160&gt;0,0,IF(U159+(F160-AL160/$C$23)*$C$22/($C$21+$C$22)&gt;$C$8,$C$8,IF(V160=$C$8,U159+(F160-AL160/$C$23)*$C$22/$C$21,U159+(F160-AL160/$C$23)*$C$22/($C$21+$C$22))))</f>
        <v>0</v>
      </c>
      <c r="V160" s="107">
        <f>IF(S160=0,IF(V159+(F160-AL160/$C$23)*$C$22/($C$21+$C$22)&gt;$C$8,$C$8,V159+(F160-AL160/$C$23)*$C$22/($C$21+$C$22)),E160)</f>
        <v>956.54243358474184</v>
      </c>
      <c r="W160" s="203">
        <f>IF(S160&gt;0,0,IF(W159+AL160/$C$23&gt;$F$23,$F$23,W159+AL160/$C$23))</f>
        <v>0</v>
      </c>
      <c r="X160" s="105">
        <f>IF(R160=0,"-",IF(U160=0,FORECAST($C$8,Инклинометрия!$B$2:$B$152,Инклинометрия!$A$2:$A$152),FORECAST(R160,Инклинометрия!$B$2:$B$152,Инклинометрия!$A$2:$A$152)))</f>
        <v>1330</v>
      </c>
      <c r="Y160" s="105">
        <f>IF(R160=0,"-",IF(U160=0,FORECAST($C$8-R160,Инклинометрия!$B$2:$B$152,Инклинометрия!$A$2:$A$152),0))</f>
        <v>0</v>
      </c>
      <c r="Z160" s="105">
        <f>IF(S160=0,"-",FORECAST($C$8,Инклинометрия!$B$2:$B$152,Инклинометрия!$A$2:$A$152))</f>
        <v>1330</v>
      </c>
      <c r="AA160" s="105">
        <f>IF(S160=0,"-",FORECAST($C$8-S160,Инклинометрия!$B$2:$B$152,Инклинометрия!$A$2:$A$152))</f>
        <v>1205.9849720792436</v>
      </c>
      <c r="AB160" s="105">
        <f>IF(T160=0,"-",FORECAST($C$6,Инклинометрия!$B$2:$B$152,Инклинометрия!$A$2:$A$152))</f>
        <v>1425</v>
      </c>
      <c r="AC160" s="105">
        <f>IF(R160=0,FORECAST($C$6-T160,Инклинометрия!$B$2:$B$152,Инклинометрия!$A$2:$A$152),FORECAST($C$8,Инклинометрия!$B$2:$B$152,Инклинометрия!$A$2:$A$152))</f>
        <v>1330</v>
      </c>
      <c r="AD160" s="107" t="str">
        <f>IF(U160=0,"-",FORECAST($C$8,Инклинометрия!$B$2:$B$152,Инклинометрия!$A$2:$A$152))</f>
        <v>-</v>
      </c>
      <c r="AE160" s="107" t="str">
        <f>IF(U160=0,"-",FORECAST($C$8-U160,Инклинометрия!$B$2:$B$152,Инклинометрия!$A$2:$A$152))</f>
        <v>-</v>
      </c>
      <c r="AF160" s="107">
        <f>FORECAST($C$8-S160,Инклинометрия!$B$2:$B$152,Инклинометрия!$A$2:$A$152)</f>
        <v>1205.9849720792436</v>
      </c>
      <c r="AG160" s="107">
        <f>FORECAST($C$8-(S160+V160),Инклинометрия!$B$2:$B$152,Инклинометрия!$A$2:$A$152)</f>
        <v>297.26966017373888</v>
      </c>
      <c r="AH160" s="107" t="str">
        <f>IF(W160=0,"-",FORECAST($C$8+W160,Инклинометрия!$B$2:$B$152,Инклинометрия!$A$2:$A$152))</f>
        <v>-</v>
      </c>
      <c r="AI160" s="107" t="str">
        <f>IF(W160=0,"-",FORECAST($C$8,Инклинометрия!$B$2:$B$152,Инклинометрия!$A$2:$A$152))</f>
        <v>-</v>
      </c>
      <c r="AK160" s="122">
        <f>2*PI()*$C$5*(AT159-AT158)/(LN(AN159/$I$9)*$I$8/$I$7+LN($I$10/AN159)*$I$8/$I$7)</f>
        <v>-1.1449884576318834E-8</v>
      </c>
      <c r="AL160" s="208">
        <f>AK160*(B160-B159)</f>
        <v>-1.1449884576318835E-7</v>
      </c>
      <c r="AM160" s="23">
        <f t="shared" si="37"/>
        <v>1.4174935100725435E-2</v>
      </c>
      <c r="AN160" s="26">
        <f>AN159+AK160*(B160-B159)/(2*PI()*$C$5*AN159*$I$11)</f>
        <v>0.11072641685126644</v>
      </c>
      <c r="AO160" s="87">
        <f t="shared" si="31"/>
        <v>149090.48494517885</v>
      </c>
      <c r="AP160" s="87">
        <f>IF(R160+U160&lt;$C$8,0,32*$G$13/$C$12^2*($I$8*R160+$I$6*U160)+32*$G$14/($C$14^2-$C$13^2)*($I$8*S160+$I$6*V160))</f>
        <v>47765.484945178854</v>
      </c>
      <c r="AQ160" s="66">
        <f>R160*$C$11*$C$9+U160*$C$11*$C$10</f>
        <v>10987200</v>
      </c>
      <c r="AR160" s="66">
        <f>S160*$C$11*$C$9+V160*$C$11*$C$10</f>
        <v>11065033.635369062</v>
      </c>
      <c r="AS160" s="87">
        <f>$C$11*(T160*$C$9+W160*$C$10)</f>
        <v>784800</v>
      </c>
      <c r="AT160" s="45">
        <f t="shared" ref="AT160:AT223" si="44">SUM(AR160,AS160,AO160)</f>
        <v>11998924.12031424</v>
      </c>
      <c r="AU160" s="75"/>
    </row>
    <row r="161" spans="2:47" ht="15" thickBot="1" x14ac:dyDescent="0.35">
      <c r="B161" s="41">
        <f t="shared" si="32"/>
        <v>1300</v>
      </c>
      <c r="C161" s="8">
        <f t="shared" si="33"/>
        <v>13</v>
      </c>
      <c r="D161" s="73">
        <f t="shared" si="38"/>
        <v>17.387499999999999</v>
      </c>
      <c r="E161" s="29">
        <f t="shared" si="41"/>
        <v>963.95749120942969</v>
      </c>
      <c r="F161" s="29">
        <f t="shared" ref="F161:F224" si="45">E161-E160</f>
        <v>7.4150576246878472</v>
      </c>
      <c r="G161" s="29">
        <f t="shared" si="34"/>
        <v>9.9176395730199953</v>
      </c>
      <c r="H161" s="17">
        <f t="shared" si="35"/>
        <v>1289.2931444926123</v>
      </c>
      <c r="I161" s="29">
        <f t="shared" ref="I161:I224" si="46">SQRT(2*$C$11*($C$10-$C$9)/$C$10)</f>
        <v>2.2250485660981263</v>
      </c>
      <c r="J161" s="29">
        <f t="shared" ref="J161:J224" si="47">SQRT(2*$C$11*G161)</f>
        <v>13.949340071223883</v>
      </c>
      <c r="K161" s="32">
        <f>IF((D160+L160+M160-AL160)/($C$21+$C$22)&gt;$C$8,$C$8,(D160+L160+M160-AL160)/($C$21+$C$22))</f>
        <v>1400</v>
      </c>
      <c r="L161" s="97">
        <f t="shared" si="39"/>
        <v>4.2266987561397071</v>
      </c>
      <c r="M161" s="96">
        <f t="shared" si="40"/>
        <v>1.6267506091766148</v>
      </c>
      <c r="N161" s="98">
        <f t="shared" ref="N161:N224" si="48">T161*PI()*$C$14^2/4</f>
        <v>1.7671458676442586</v>
      </c>
      <c r="O161" s="100">
        <f t="shared" si="42"/>
        <v>0</v>
      </c>
      <c r="P161" s="104">
        <f t="shared" ref="P161:P224" si="49">V161*$C$22</f>
        <v>13</v>
      </c>
      <c r="Q161" s="102">
        <f t="shared" si="36"/>
        <v>0</v>
      </c>
      <c r="R161" s="106">
        <f>K161-U161</f>
        <v>1400</v>
      </c>
      <c r="S161" s="106">
        <f>IF(K161-H160&lt;0,0,K161-H160)</f>
        <v>120.62449508040777</v>
      </c>
      <c r="T161" s="106">
        <f t="shared" si="43"/>
        <v>100</v>
      </c>
      <c r="U161" s="107">
        <f>IF(S161&gt;0,0,IF(U160+(F161-AL161/$C$23)*$C$22/($C$21+$C$22)&gt;$C$8,$C$8,IF(V161=$C$8,U160+(F161-AL161/$C$23)*$C$22/$C$21,U160+(F161-AL161/$C$23)*$C$22/($C$21+$C$22))))</f>
        <v>0</v>
      </c>
      <c r="V161" s="107">
        <f>IF(S161=0,IF(V160+(F161-AL161/$C$23)*$C$22/($C$21+$C$22)&gt;$C$8,$C$8,V160+(F161-AL161/$C$23)*$C$22/($C$21+$C$22)),E161)</f>
        <v>963.95749120942969</v>
      </c>
      <c r="W161" s="203">
        <f>IF(S161&gt;0,0,IF(W160+AL161/$C$23&gt;$F$23,$F$23,W160+AL161/$C$23))</f>
        <v>0</v>
      </c>
      <c r="X161" s="105">
        <f>IF(R161=0,"-",IF(U161=0,FORECAST($C$8,Инклинометрия!$B$2:$B$152,Инклинометрия!$A$2:$A$152),FORECAST(R161,Инклинометрия!$B$2:$B$152,Инклинометрия!$A$2:$A$152)))</f>
        <v>1330</v>
      </c>
      <c r="Y161" s="105">
        <f>IF(R161=0,"-",IF(U161=0,FORECAST($C$8-R161,Инклинометрия!$B$2:$B$152,Инклинометрия!$A$2:$A$152),0))</f>
        <v>0</v>
      </c>
      <c r="Z161" s="105">
        <f>IF(S161=0,"-",FORECAST($C$8,Инклинометрия!$B$2:$B$152,Инклинометрия!$A$2:$A$152))</f>
        <v>1330</v>
      </c>
      <c r="AA161" s="105">
        <f>IF(S161=0,"-",FORECAST($C$8-S161,Инклинометрия!$B$2:$B$152,Инклинометрия!$A$2:$A$152))</f>
        <v>1215.4067296736125</v>
      </c>
      <c r="AB161" s="105">
        <f>IF(T161=0,"-",FORECAST($C$6,Инклинометрия!$B$2:$B$152,Инклинометрия!$A$2:$A$152))</f>
        <v>1425</v>
      </c>
      <c r="AC161" s="105">
        <f>IF(R161=0,FORECAST($C$6-T161,Инклинометрия!$B$2:$B$152,Инклинометрия!$A$2:$A$152),FORECAST($C$8,Инклинометрия!$B$2:$B$152,Инклинометрия!$A$2:$A$152))</f>
        <v>1330</v>
      </c>
      <c r="AD161" s="107" t="str">
        <f>IF(U161=0,"-",FORECAST($C$8,Инклинометрия!$B$2:$B$152,Инклинометрия!$A$2:$A$152))</f>
        <v>-</v>
      </c>
      <c r="AE161" s="107" t="str">
        <f>IF(U161=0,"-",FORECAST($C$8-U161,Инклинометрия!$B$2:$B$152,Инклинометрия!$A$2:$A$152))</f>
        <v>-</v>
      </c>
      <c r="AF161" s="107">
        <f>FORECAST($C$8-S161,Инклинометрия!$B$2:$B$152,Инклинометрия!$A$2:$A$152)</f>
        <v>1215.4067296736125</v>
      </c>
      <c r="AG161" s="107">
        <f>FORECAST($C$8-(S161+V161),Инклинометрия!$B$2:$B$152,Инклинометрия!$A$2:$A$152)</f>
        <v>299.6471130246544</v>
      </c>
      <c r="AH161" s="107" t="str">
        <f>IF(W161=0,"-",FORECAST($C$8+W161,Инклинометрия!$B$2:$B$152,Инклинометрия!$A$2:$A$152))</f>
        <v>-</v>
      </c>
      <c r="AI161" s="107" t="str">
        <f>IF(W161=0,"-",FORECAST($C$8,Инклинометрия!$B$2:$B$152,Инклинометрия!$A$2:$A$152))</f>
        <v>-</v>
      </c>
      <c r="AK161" s="122">
        <f>2*PI()*$C$5*(AT160-AT159)/(LN(AN160/$I$9)*$I$8/$I$7+LN($I$10/AN160)*$I$8/$I$7)</f>
        <v>-1.1449884573327198E-8</v>
      </c>
      <c r="AL161" s="208">
        <f>AK161*(B161-B160)</f>
        <v>-1.1449884573327198E-7</v>
      </c>
      <c r="AM161" s="23">
        <f t="shared" si="37"/>
        <v>1.4174820601879702E-2</v>
      </c>
      <c r="AN161" s="26">
        <f>AN160+AK161*(B161-B160)/(2*PI()*$C$5*AN160*$I$11)</f>
        <v>0.11072633456260492</v>
      </c>
      <c r="AO161" s="87">
        <f t="shared" ref="AO161:AO224" si="50">101325+AP161</f>
        <v>149076.22714131983</v>
      </c>
      <c r="AP161" s="87">
        <f>IF(R161+U161&lt;$C$8,0,32*$G$13/$C$12^2*($I$8*R161+$I$6*U161)+32*$G$14/($C$14^2-$C$13^2)*($I$8*S161+$I$6*V161))</f>
        <v>47751.22714131984</v>
      </c>
      <c r="AQ161" s="66">
        <f>R161*$C$11*$C$9+U161*$C$11*$C$10</f>
        <v>10987200</v>
      </c>
      <c r="AR161" s="66">
        <f>S161*$C$11*$C$9+V161*$C$11*$C$10</f>
        <v>11065033.635369061</v>
      </c>
      <c r="AS161" s="87">
        <f>$C$11*(T161*$C$9+W161*$C$10)</f>
        <v>784800</v>
      </c>
      <c r="AT161" s="45">
        <f t="shared" si="44"/>
        <v>11998909.862510381</v>
      </c>
      <c r="AU161" s="75"/>
    </row>
    <row r="162" spans="2:47" ht="15" thickBot="1" x14ac:dyDescent="0.35">
      <c r="B162" s="41">
        <f t="shared" ref="B162:B225" si="51">B161+$C$26</f>
        <v>1310</v>
      </c>
      <c r="C162" s="8">
        <f t="shared" ref="C162:C225" si="52">$C$16*B162</f>
        <v>13.1</v>
      </c>
      <c r="D162" s="73">
        <f t="shared" si="38"/>
        <v>17.521249999999998</v>
      </c>
      <c r="E162" s="29">
        <f t="shared" si="41"/>
        <v>971.37254883411765</v>
      </c>
      <c r="F162" s="29">
        <f t="shared" si="45"/>
        <v>7.4150576246879609</v>
      </c>
      <c r="G162" s="29">
        <f t="shared" ref="G162:G225" si="53">F162*$C$10/$C$9</f>
        <v>9.9176395730201481</v>
      </c>
      <c r="H162" s="17">
        <f t="shared" ref="H162:H225" si="54">H161+G162</f>
        <v>1299.2107840656324</v>
      </c>
      <c r="I162" s="29">
        <f t="shared" si="46"/>
        <v>2.2250485660981263</v>
      </c>
      <c r="J162" s="29">
        <f t="shared" si="47"/>
        <v>13.949340071223991</v>
      </c>
      <c r="K162" s="32">
        <f>IF((D161+L161+M161-AL161)/($C$21+$C$22)&gt;$C$8,$C$8,(D161+L161+M161-AL161)/($C$21+$C$22))</f>
        <v>1400</v>
      </c>
      <c r="L162" s="97">
        <f t="shared" si="39"/>
        <v>4.2266987561397071</v>
      </c>
      <c r="M162" s="96">
        <f t="shared" si="40"/>
        <v>1.4930006091766148</v>
      </c>
      <c r="N162" s="98">
        <f t="shared" si="48"/>
        <v>1.7671458676442586</v>
      </c>
      <c r="O162" s="100">
        <f t="shared" si="42"/>
        <v>0</v>
      </c>
      <c r="P162" s="104">
        <f t="shared" si="49"/>
        <v>13.1</v>
      </c>
      <c r="Q162" s="102">
        <f t="shared" ref="Q162:Q225" si="55">W162*$C$23</f>
        <v>0</v>
      </c>
      <c r="R162" s="106">
        <f>K162-U162</f>
        <v>1400</v>
      </c>
      <c r="S162" s="106">
        <f>IF(K162-H161&lt;0,0,K162-H161)</f>
        <v>110.70685550738767</v>
      </c>
      <c r="T162" s="106">
        <f t="shared" si="43"/>
        <v>100</v>
      </c>
      <c r="U162" s="107">
        <f>IF(S162&gt;0,0,IF(U161+(F162-AL162/$C$23)*$C$22/($C$21+$C$22)&gt;$C$8,$C$8,IF(V162=$C$8,U161+(F162-AL162/$C$23)*$C$22/$C$21,U161+(F162-AL162/$C$23)*$C$22/($C$21+$C$22))))</f>
        <v>0</v>
      </c>
      <c r="V162" s="107">
        <f>IF(S162=0,IF(V161+(F162-AL162/$C$23)*$C$22/($C$21+$C$22)&gt;$C$8,$C$8,V161+(F162-AL162/$C$23)*$C$22/($C$21+$C$22)),E162)</f>
        <v>971.37254883411765</v>
      </c>
      <c r="W162" s="203">
        <f>IF(S162&gt;0,0,IF(W161+AL162/$C$23&gt;$F$23,$F$23,W161+AL162/$C$23))</f>
        <v>0</v>
      </c>
      <c r="X162" s="105">
        <f>IF(R162=0,"-",IF(U162=0,FORECAST($C$8,Инклинометрия!$B$2:$B$152,Инклинометрия!$A$2:$A$152),FORECAST(R162,Инклинометрия!$B$2:$B$152,Инклинометрия!$A$2:$A$152)))</f>
        <v>1330</v>
      </c>
      <c r="Y162" s="105">
        <f>IF(R162=0,"-",IF(U162=0,FORECAST($C$8-R162,Инклинометрия!$B$2:$B$152,Инклинометрия!$A$2:$A$152),0))</f>
        <v>0</v>
      </c>
      <c r="Z162" s="105">
        <f>IF(S162=0,"-",FORECAST($C$8,Инклинометрия!$B$2:$B$152,Инклинометрия!$A$2:$A$152))</f>
        <v>1330</v>
      </c>
      <c r="AA162" s="105">
        <f>IF(S162=0,"-",FORECAST($C$8-S162,Инклинометрия!$B$2:$B$152,Инклинометрия!$A$2:$A$152))</f>
        <v>1224.8284872679817</v>
      </c>
      <c r="AB162" s="105">
        <f>IF(T162=0,"-",FORECAST($C$6,Инклинометрия!$B$2:$B$152,Инклинометрия!$A$2:$A$152))</f>
        <v>1425</v>
      </c>
      <c r="AC162" s="105">
        <f>IF(R162=0,FORECAST($C$6-T162,Инклинометрия!$B$2:$B$152,Инклинометрия!$A$2:$A$152),FORECAST($C$8,Инклинометрия!$B$2:$B$152,Инклинометрия!$A$2:$A$152))</f>
        <v>1330</v>
      </c>
      <c r="AD162" s="107" t="str">
        <f>IF(U162=0,"-",FORECAST($C$8,Инклинометрия!$B$2:$B$152,Инклинометрия!$A$2:$A$152))</f>
        <v>-</v>
      </c>
      <c r="AE162" s="107" t="str">
        <f>IF(U162=0,"-",FORECAST($C$8-U162,Инклинометрия!$B$2:$B$152,Инклинометрия!$A$2:$A$152))</f>
        <v>-</v>
      </c>
      <c r="AF162" s="107">
        <f>FORECAST($C$8-S162,Инклинометрия!$B$2:$B$152,Инклинометрия!$A$2:$A$152)</f>
        <v>1224.8284872679817</v>
      </c>
      <c r="AG162" s="107">
        <f>FORECAST($C$8-(S162+V162),Инклинометрия!$B$2:$B$152,Инклинометрия!$A$2:$A$152)</f>
        <v>302.02456587556992</v>
      </c>
      <c r="AH162" s="107" t="str">
        <f>IF(W162=0,"-",FORECAST($C$8+W162,Инклинометрия!$B$2:$B$152,Инклинометрия!$A$2:$A$152))</f>
        <v>-</v>
      </c>
      <c r="AI162" s="107" t="str">
        <f>IF(W162=0,"-",FORECAST($C$8,Инклинометрия!$B$2:$B$152,Инклинометрия!$A$2:$A$152))</f>
        <v>-</v>
      </c>
      <c r="AK162" s="122">
        <f>2*PI()*$C$5*(AT161-AT160)/(LN(AN161/$I$9)*$I$8/$I$7+LN($I$10/AN161)*$I$8/$I$7)</f>
        <v>-1.1449884573327202E-8</v>
      </c>
      <c r="AL162" s="208">
        <f>AK162*(B162-B161)</f>
        <v>-1.1449884573327202E-7</v>
      </c>
      <c r="AM162" s="23">
        <f t="shared" si="37"/>
        <v>1.4174706103033969E-2</v>
      </c>
      <c r="AN162" s="26">
        <f>AN161+AK162*(B162-B161)/(2*PI()*$C$5*AN161*$I$11)</f>
        <v>0.11072625227388223</v>
      </c>
      <c r="AO162" s="87">
        <f t="shared" si="50"/>
        <v>149061.96933746082</v>
      </c>
      <c r="AP162" s="87">
        <f>IF(R162+U162&lt;$C$8,0,32*$G$13/$C$12^2*($I$8*R162+$I$6*U162)+32*$G$14/($C$14^2-$C$13^2)*($I$8*S162+$I$6*V162))</f>
        <v>47736.969337460832</v>
      </c>
      <c r="AQ162" s="66">
        <f>R162*$C$11*$C$9+U162*$C$11*$C$10</f>
        <v>10987200</v>
      </c>
      <c r="AR162" s="66">
        <f>S162*$C$11*$C$9+V162*$C$11*$C$10</f>
        <v>11065033.635369061</v>
      </c>
      <c r="AS162" s="87">
        <f>$C$11*(T162*$C$9+W162*$C$10)</f>
        <v>784800</v>
      </c>
      <c r="AT162" s="45">
        <f t="shared" si="44"/>
        <v>11998895.604706522</v>
      </c>
      <c r="AU162" s="75"/>
    </row>
    <row r="163" spans="2:47" ht="15" thickBot="1" x14ac:dyDescent="0.35">
      <c r="B163" s="41">
        <f t="shared" si="51"/>
        <v>1320</v>
      </c>
      <c r="C163" s="8">
        <f t="shared" si="52"/>
        <v>13.200000000000001</v>
      </c>
      <c r="D163" s="73">
        <f t="shared" si="38"/>
        <v>17.655000000000001</v>
      </c>
      <c r="E163" s="29">
        <f t="shared" si="41"/>
        <v>978.78760645880561</v>
      </c>
      <c r="F163" s="29">
        <f t="shared" si="45"/>
        <v>7.4150576246879609</v>
      </c>
      <c r="G163" s="29">
        <f t="shared" si="53"/>
        <v>9.9176395730201481</v>
      </c>
      <c r="H163" s="17">
        <f t="shared" si="54"/>
        <v>1309.1284236386525</v>
      </c>
      <c r="I163" s="29">
        <f t="shared" si="46"/>
        <v>2.2250485660981263</v>
      </c>
      <c r="J163" s="29">
        <f t="shared" si="47"/>
        <v>13.949340071223991</v>
      </c>
      <c r="K163" s="32">
        <f>IF((D162+L162+M162-AL162)/($C$21+$C$22)&gt;$C$8,$C$8,(D162+L162+M162-AL162)/($C$21+$C$22))</f>
        <v>1400</v>
      </c>
      <c r="L163" s="97">
        <f t="shared" si="39"/>
        <v>4.2266987561397071</v>
      </c>
      <c r="M163" s="96">
        <f t="shared" si="40"/>
        <v>1.3592506091766146</v>
      </c>
      <c r="N163" s="98">
        <f t="shared" si="48"/>
        <v>1.7671458676442586</v>
      </c>
      <c r="O163" s="100">
        <f t="shared" si="42"/>
        <v>0</v>
      </c>
      <c r="P163" s="104">
        <f t="shared" si="49"/>
        <v>13.200000000000001</v>
      </c>
      <c r="Q163" s="102">
        <f t="shared" si="55"/>
        <v>0</v>
      </c>
      <c r="R163" s="106">
        <f>K163-U163</f>
        <v>1400</v>
      </c>
      <c r="S163" s="106">
        <f>IF(K163-H162&lt;0,0,K163-H162)</f>
        <v>100.78921593436758</v>
      </c>
      <c r="T163" s="106">
        <f t="shared" si="43"/>
        <v>100</v>
      </c>
      <c r="U163" s="107">
        <f>IF(S163&gt;0,0,IF(U162+(F163-AL163/$C$23)*$C$22/($C$21+$C$22)&gt;$C$8,$C$8,IF(V163=$C$8,U162+(F163-AL163/$C$23)*$C$22/$C$21,U162+(F163-AL163/$C$23)*$C$22/($C$21+$C$22))))</f>
        <v>0</v>
      </c>
      <c r="V163" s="107">
        <f>IF(S163=0,IF(V162+(F163-AL163/$C$23)*$C$22/($C$21+$C$22)&gt;$C$8,$C$8,V162+(F163-AL163/$C$23)*$C$22/($C$21+$C$22)),E163)</f>
        <v>978.78760645880561</v>
      </c>
      <c r="W163" s="203">
        <f>IF(S163&gt;0,0,IF(W162+AL163/$C$23&gt;$F$23,$F$23,W162+AL163/$C$23))</f>
        <v>0</v>
      </c>
      <c r="X163" s="105">
        <f>IF(R163=0,"-",IF(U163=0,FORECAST($C$8,Инклинометрия!$B$2:$B$152,Инклинометрия!$A$2:$A$152),FORECAST(R163,Инклинометрия!$B$2:$B$152,Инклинометрия!$A$2:$A$152)))</f>
        <v>1330</v>
      </c>
      <c r="Y163" s="105">
        <f>IF(R163=0,"-",IF(U163=0,FORECAST($C$8-R163,Инклинометрия!$B$2:$B$152,Инклинометрия!$A$2:$A$152),0))</f>
        <v>0</v>
      </c>
      <c r="Z163" s="105">
        <f>IF(S163=0,"-",FORECAST($C$8,Инклинометрия!$B$2:$B$152,Инклинометрия!$A$2:$A$152))</f>
        <v>1330</v>
      </c>
      <c r="AA163" s="105">
        <f>IF(S163=0,"-",FORECAST($C$8-S163,Инклинометрия!$B$2:$B$152,Инклинометрия!$A$2:$A$152))</f>
        <v>1234.2502448623507</v>
      </c>
      <c r="AB163" s="105">
        <f>IF(T163=0,"-",FORECAST($C$6,Инклинометрия!$B$2:$B$152,Инклинометрия!$A$2:$A$152))</f>
        <v>1425</v>
      </c>
      <c r="AC163" s="105">
        <f>IF(R163=0,FORECAST($C$6-T163,Инклинометрия!$B$2:$B$152,Инклинометрия!$A$2:$A$152),FORECAST($C$8,Инклинометрия!$B$2:$B$152,Инклинометрия!$A$2:$A$152))</f>
        <v>1330</v>
      </c>
      <c r="AD163" s="107" t="str">
        <f>IF(U163=0,"-",FORECAST($C$8,Инклинометрия!$B$2:$B$152,Инклинометрия!$A$2:$A$152))</f>
        <v>-</v>
      </c>
      <c r="AE163" s="107" t="str">
        <f>IF(U163=0,"-",FORECAST($C$8-U163,Инклинометрия!$B$2:$B$152,Инклинометрия!$A$2:$A$152))</f>
        <v>-</v>
      </c>
      <c r="AF163" s="107">
        <f>FORECAST($C$8-S163,Инклинометрия!$B$2:$B$152,Инклинометрия!$A$2:$A$152)</f>
        <v>1234.2502448623507</v>
      </c>
      <c r="AG163" s="107">
        <f>FORECAST($C$8-(S163+V163),Инклинометрия!$B$2:$B$152,Инклинометрия!$A$2:$A$152)</f>
        <v>304.40201872648544</v>
      </c>
      <c r="AH163" s="107" t="str">
        <f>IF(W163=0,"-",FORECAST($C$8+W163,Инклинометрия!$B$2:$B$152,Инклинометрия!$A$2:$A$152))</f>
        <v>-</v>
      </c>
      <c r="AI163" s="107" t="str">
        <f>IF(W163=0,"-",FORECAST($C$8,Инклинометрия!$B$2:$B$152,Инклинометрия!$A$2:$A$152))</f>
        <v>-</v>
      </c>
      <c r="AK163" s="122">
        <f>2*PI()*$C$5*(AT162-AT161)/(LN(AN162/$I$9)*$I$8/$I$7+LN($I$10/AN162)*$I$8/$I$7)</f>
        <v>-1.1449884573327202E-8</v>
      </c>
      <c r="AL163" s="208">
        <f>AK163*(B163-B162)</f>
        <v>-1.1449884573327202E-7</v>
      </c>
      <c r="AM163" s="23">
        <f t="shared" si="37"/>
        <v>1.4174591604188236E-2</v>
      </c>
      <c r="AN163" s="26">
        <f>AN162+AK163*(B163-B162)/(2*PI()*$C$5*AN162*$I$11)</f>
        <v>0.11072616998509839</v>
      </c>
      <c r="AO163" s="87">
        <f t="shared" si="50"/>
        <v>149047.71153360183</v>
      </c>
      <c r="AP163" s="87">
        <f>IF(R163+U163&lt;$C$8,0,32*$G$13/$C$12^2*($I$8*R163+$I$6*U163)+32*$G$14/($C$14^2-$C$13^2)*($I$8*S163+$I$6*V163))</f>
        <v>47722.711533601825</v>
      </c>
      <c r="AQ163" s="66">
        <f>R163*$C$11*$C$9+U163*$C$11*$C$10</f>
        <v>10987200</v>
      </c>
      <c r="AR163" s="66">
        <f>S163*$C$11*$C$9+V163*$C$11*$C$10</f>
        <v>11065033.635369062</v>
      </c>
      <c r="AS163" s="87">
        <f>$C$11*(T163*$C$9+W163*$C$10)</f>
        <v>784800</v>
      </c>
      <c r="AT163" s="45">
        <f t="shared" si="44"/>
        <v>11998881.346902665</v>
      </c>
      <c r="AU163" s="75"/>
    </row>
    <row r="164" spans="2:47" ht="15" thickBot="1" x14ac:dyDescent="0.35">
      <c r="B164" s="41">
        <f t="shared" si="51"/>
        <v>1330</v>
      </c>
      <c r="C164" s="8">
        <f t="shared" si="52"/>
        <v>13.3</v>
      </c>
      <c r="D164" s="73">
        <f t="shared" si="38"/>
        <v>17.78875</v>
      </c>
      <c r="E164" s="29">
        <f t="shared" si="41"/>
        <v>986.20266408349357</v>
      </c>
      <c r="F164" s="29">
        <f t="shared" si="45"/>
        <v>7.4150576246879609</v>
      </c>
      <c r="G164" s="29">
        <f t="shared" si="53"/>
        <v>9.9176395730201481</v>
      </c>
      <c r="H164" s="17">
        <f t="shared" si="54"/>
        <v>1319.0460632116726</v>
      </c>
      <c r="I164" s="29">
        <f t="shared" si="46"/>
        <v>2.2250485660981263</v>
      </c>
      <c r="J164" s="29">
        <f t="shared" si="47"/>
        <v>13.949340071223991</v>
      </c>
      <c r="K164" s="32">
        <f>IF((D163+L163+M163-AL163)/($C$21+$C$22)&gt;$C$8,$C$8,(D163+L163+M163-AL163)/($C$21+$C$22))</f>
        <v>1400</v>
      </c>
      <c r="L164" s="97">
        <f t="shared" si="39"/>
        <v>4.2266987561397071</v>
      </c>
      <c r="M164" s="96">
        <f t="shared" si="40"/>
        <v>1.2255006091766145</v>
      </c>
      <c r="N164" s="98">
        <f t="shared" si="48"/>
        <v>1.7671458676442586</v>
      </c>
      <c r="O164" s="100">
        <f t="shared" si="42"/>
        <v>0</v>
      </c>
      <c r="P164" s="104">
        <f t="shared" si="49"/>
        <v>13.3</v>
      </c>
      <c r="Q164" s="102">
        <f t="shared" si="55"/>
        <v>0</v>
      </c>
      <c r="R164" s="106">
        <f>K164-U164</f>
        <v>1400</v>
      </c>
      <c r="S164" s="106">
        <f>IF(K164-H163&lt;0,0,K164-H163)</f>
        <v>90.871576361347479</v>
      </c>
      <c r="T164" s="106">
        <f t="shared" si="43"/>
        <v>100</v>
      </c>
      <c r="U164" s="107">
        <f>IF(S164&gt;0,0,IF(U163+(F164-AL164/$C$23)*$C$22/($C$21+$C$22)&gt;$C$8,$C$8,IF(V164=$C$8,U163+(F164-AL164/$C$23)*$C$22/$C$21,U163+(F164-AL164/$C$23)*$C$22/($C$21+$C$22))))</f>
        <v>0</v>
      </c>
      <c r="V164" s="107">
        <f>IF(S164=0,IF(V163+(F164-AL164/$C$23)*$C$22/($C$21+$C$22)&gt;$C$8,$C$8,V163+(F164-AL164/$C$23)*$C$22/($C$21+$C$22)),E164)</f>
        <v>986.20266408349357</v>
      </c>
      <c r="W164" s="203">
        <f>IF(S164&gt;0,0,IF(W163+AL164/$C$23&gt;$F$23,$F$23,W163+AL164/$C$23))</f>
        <v>0</v>
      </c>
      <c r="X164" s="105">
        <f>IF(R164=0,"-",IF(U164=0,FORECAST($C$8,Инклинометрия!$B$2:$B$152,Инклинометрия!$A$2:$A$152),FORECAST(R164,Инклинометрия!$B$2:$B$152,Инклинометрия!$A$2:$A$152)))</f>
        <v>1330</v>
      </c>
      <c r="Y164" s="105">
        <f>IF(R164=0,"-",IF(U164=0,FORECAST($C$8-R164,Инклинометрия!$B$2:$B$152,Инклинометрия!$A$2:$A$152),0))</f>
        <v>0</v>
      </c>
      <c r="Z164" s="105">
        <f>IF(S164=0,"-",FORECAST($C$8,Инклинометрия!$B$2:$B$152,Инклинометрия!$A$2:$A$152))</f>
        <v>1330</v>
      </c>
      <c r="AA164" s="105">
        <f>IF(S164=0,"-",FORECAST($C$8-S164,Инклинометрия!$B$2:$B$152,Инклинометрия!$A$2:$A$152))</f>
        <v>1243.6720024567198</v>
      </c>
      <c r="AB164" s="105">
        <f>IF(T164=0,"-",FORECAST($C$6,Инклинометрия!$B$2:$B$152,Инклинометрия!$A$2:$A$152))</f>
        <v>1425</v>
      </c>
      <c r="AC164" s="105">
        <f>IF(R164=0,FORECAST($C$6-T164,Инклинометрия!$B$2:$B$152,Инклинометрия!$A$2:$A$152),FORECAST($C$8,Инклинометрия!$B$2:$B$152,Инклинометрия!$A$2:$A$152))</f>
        <v>1330</v>
      </c>
      <c r="AD164" s="107" t="str">
        <f>IF(U164=0,"-",FORECAST($C$8,Инклинометрия!$B$2:$B$152,Инклинометрия!$A$2:$A$152))</f>
        <v>-</v>
      </c>
      <c r="AE164" s="107" t="str">
        <f>IF(U164=0,"-",FORECAST($C$8-U164,Инклинометрия!$B$2:$B$152,Инклинометрия!$A$2:$A$152))</f>
        <v>-</v>
      </c>
      <c r="AF164" s="107">
        <f>FORECAST($C$8-S164,Инклинометрия!$B$2:$B$152,Инклинометрия!$A$2:$A$152)</f>
        <v>1243.6720024567198</v>
      </c>
      <c r="AG164" s="107">
        <f>FORECAST($C$8-(S164+V164),Инклинометрия!$B$2:$B$152,Инклинометрия!$A$2:$A$152)</f>
        <v>306.77947157740101</v>
      </c>
      <c r="AH164" s="107" t="str">
        <f>IF(W164=0,"-",FORECAST($C$8+W164,Инклинометрия!$B$2:$B$152,Инклинометрия!$A$2:$A$152))</f>
        <v>-</v>
      </c>
      <c r="AI164" s="107" t="str">
        <f>IF(W164=0,"-",FORECAST($C$8,Инклинометрия!$B$2:$B$152,Инклинометрия!$A$2:$A$152))</f>
        <v>-</v>
      </c>
      <c r="AK164" s="122">
        <f>2*PI()*$C$5*(AT163-AT162)/(LN(AN163/$I$9)*$I$8/$I$7+LN($I$10/AN163)*$I$8/$I$7)</f>
        <v>-1.1449884571831385E-8</v>
      </c>
      <c r="AL164" s="208">
        <f>AK164*(B164-B163)</f>
        <v>-1.1449884571831384E-7</v>
      </c>
      <c r="AM164" s="23">
        <f t="shared" si="37"/>
        <v>1.4174477105342517E-2</v>
      </c>
      <c r="AN164" s="26">
        <f>AN163+AK164*(B164-B163)/(2*PI()*$C$5*AN163*$I$11)</f>
        <v>0.11072608769625342</v>
      </c>
      <c r="AO164" s="87">
        <f t="shared" si="50"/>
        <v>149033.45372974282</v>
      </c>
      <c r="AP164" s="87">
        <f>IF(R164+U164&lt;$C$8,0,32*$G$13/$C$12^2*($I$8*R164+$I$6*U164)+32*$G$14/($C$14^2-$C$13^2)*($I$8*S164+$I$6*V164))</f>
        <v>47708.453729742811</v>
      </c>
      <c r="AQ164" s="66">
        <f>R164*$C$11*$C$9+U164*$C$11*$C$10</f>
        <v>10987200</v>
      </c>
      <c r="AR164" s="66">
        <f>S164*$C$11*$C$9+V164*$C$11*$C$10</f>
        <v>11065033.635369062</v>
      </c>
      <c r="AS164" s="87">
        <f>$C$11*(T164*$C$9+W164*$C$10)</f>
        <v>784800</v>
      </c>
      <c r="AT164" s="45">
        <f t="shared" si="44"/>
        <v>11998867.089098806</v>
      </c>
      <c r="AU164" s="75"/>
    </row>
    <row r="165" spans="2:47" ht="15" thickBot="1" x14ac:dyDescent="0.35">
      <c r="B165" s="41">
        <f t="shared" si="51"/>
        <v>1340</v>
      </c>
      <c r="C165" s="8">
        <f t="shared" si="52"/>
        <v>13.4</v>
      </c>
      <c r="D165" s="73">
        <f t="shared" si="38"/>
        <v>17.922499999999999</v>
      </c>
      <c r="E165" s="29">
        <f t="shared" si="41"/>
        <v>993.61772170818142</v>
      </c>
      <c r="F165" s="29">
        <f t="shared" si="45"/>
        <v>7.4150576246878472</v>
      </c>
      <c r="G165" s="29">
        <f t="shared" si="53"/>
        <v>9.9176395730199953</v>
      </c>
      <c r="H165" s="17">
        <f t="shared" si="54"/>
        <v>1328.9637027846927</v>
      </c>
      <c r="I165" s="29">
        <f t="shared" si="46"/>
        <v>2.2250485660981263</v>
      </c>
      <c r="J165" s="29">
        <f t="shared" si="47"/>
        <v>13.949340071223883</v>
      </c>
      <c r="K165" s="32">
        <f>IF((D164+L164+M164-AL164)/($C$21+$C$22)&gt;$C$8,$C$8,(D164+L164+M164-AL164)/($C$21+$C$22))</f>
        <v>1400</v>
      </c>
      <c r="L165" s="97">
        <f t="shared" si="39"/>
        <v>4.2266987561397071</v>
      </c>
      <c r="M165" s="96">
        <f t="shared" si="40"/>
        <v>1.0917506091766145</v>
      </c>
      <c r="N165" s="98">
        <f t="shared" si="48"/>
        <v>1.7671458676442586</v>
      </c>
      <c r="O165" s="100">
        <f t="shared" si="42"/>
        <v>0</v>
      </c>
      <c r="P165" s="104">
        <f t="shared" si="49"/>
        <v>13.4</v>
      </c>
      <c r="Q165" s="102">
        <f t="shared" si="55"/>
        <v>0</v>
      </c>
      <c r="R165" s="106">
        <f>K165-U165</f>
        <v>1400</v>
      </c>
      <c r="S165" s="106">
        <f>IF(K165-H164&lt;0,0,K165-H164)</f>
        <v>80.953936788327383</v>
      </c>
      <c r="T165" s="106">
        <f t="shared" si="43"/>
        <v>100</v>
      </c>
      <c r="U165" s="107">
        <f>IF(S165&gt;0,0,IF(U164+(F165-AL165/$C$23)*$C$22/($C$21+$C$22)&gt;$C$8,$C$8,IF(V165=$C$8,U164+(F165-AL165/$C$23)*$C$22/$C$21,U164+(F165-AL165/$C$23)*$C$22/($C$21+$C$22))))</f>
        <v>0</v>
      </c>
      <c r="V165" s="107">
        <f>IF(S165=0,IF(V164+(F165-AL165/$C$23)*$C$22/($C$21+$C$22)&gt;$C$8,$C$8,V164+(F165-AL165/$C$23)*$C$22/($C$21+$C$22)),E165)</f>
        <v>993.61772170818142</v>
      </c>
      <c r="W165" s="203">
        <f>IF(S165&gt;0,0,IF(W164+AL165/$C$23&gt;$F$23,$F$23,W164+AL165/$C$23))</f>
        <v>0</v>
      </c>
      <c r="X165" s="105">
        <f>IF(R165=0,"-",IF(U165=0,FORECAST($C$8,Инклинометрия!$B$2:$B$152,Инклинометрия!$A$2:$A$152),FORECAST(R165,Инклинометрия!$B$2:$B$152,Инклинометрия!$A$2:$A$152)))</f>
        <v>1330</v>
      </c>
      <c r="Y165" s="105">
        <f>IF(R165=0,"-",IF(U165=0,FORECAST($C$8-R165,Инклинометрия!$B$2:$B$152,Инклинометрия!$A$2:$A$152),0))</f>
        <v>0</v>
      </c>
      <c r="Z165" s="105">
        <f>IF(S165=0,"-",FORECAST($C$8,Инклинометрия!$B$2:$B$152,Инклинометрия!$A$2:$A$152))</f>
        <v>1330</v>
      </c>
      <c r="AA165" s="105">
        <f>IF(S165=0,"-",FORECAST($C$8-S165,Инклинометрия!$B$2:$B$152,Инклинометрия!$A$2:$A$152))</f>
        <v>1253.093760051089</v>
      </c>
      <c r="AB165" s="105">
        <f>IF(T165=0,"-",FORECAST($C$6,Инклинометрия!$B$2:$B$152,Инклинометрия!$A$2:$A$152))</f>
        <v>1425</v>
      </c>
      <c r="AC165" s="105">
        <f>IF(R165=0,FORECAST($C$6-T165,Инклинометрия!$B$2:$B$152,Инклинометрия!$A$2:$A$152),FORECAST($C$8,Инклинометрия!$B$2:$B$152,Инклинометрия!$A$2:$A$152))</f>
        <v>1330</v>
      </c>
      <c r="AD165" s="107" t="str">
        <f>IF(U165=0,"-",FORECAST($C$8,Инклинометрия!$B$2:$B$152,Инклинометрия!$A$2:$A$152))</f>
        <v>-</v>
      </c>
      <c r="AE165" s="107" t="str">
        <f>IF(U165=0,"-",FORECAST($C$8-U165,Инклинометрия!$B$2:$B$152,Инклинометрия!$A$2:$A$152))</f>
        <v>-</v>
      </c>
      <c r="AF165" s="107">
        <f>FORECAST($C$8-S165,Инклинометрия!$B$2:$B$152,Инклинометрия!$A$2:$A$152)</f>
        <v>1253.093760051089</v>
      </c>
      <c r="AG165" s="107">
        <f>FORECAST($C$8-(S165+V165),Инклинометрия!$B$2:$B$152,Инклинометрия!$A$2:$A$152)</f>
        <v>309.15692442831653</v>
      </c>
      <c r="AH165" s="107" t="str">
        <f>IF(W165=0,"-",FORECAST($C$8+W165,Инклинометрия!$B$2:$B$152,Инклинометрия!$A$2:$A$152))</f>
        <v>-</v>
      </c>
      <c r="AI165" s="107" t="str">
        <f>IF(W165=0,"-",FORECAST($C$8,Инклинометрия!$B$2:$B$152,Инклинометрия!$A$2:$A$152))</f>
        <v>-</v>
      </c>
      <c r="AK165" s="122">
        <f>2*PI()*$C$5*(AT164-AT163)/(LN(AN164/$I$9)*$I$8/$I$7+LN($I$10/AN164)*$I$8/$I$7)</f>
        <v>-1.14498845733272E-8</v>
      </c>
      <c r="AL165" s="208">
        <f>AK165*(B165-B164)</f>
        <v>-1.1449884573327199E-7</v>
      </c>
      <c r="AM165" s="23">
        <f t="shared" si="37"/>
        <v>1.4174362606496784E-2</v>
      </c>
      <c r="AN165" s="26">
        <f>AN164+AK165*(B165-B164)/(2*PI()*$C$5*AN164*$I$11)</f>
        <v>0.11072600540734727</v>
      </c>
      <c r="AO165" s="87">
        <f t="shared" si="50"/>
        <v>149019.1959258838</v>
      </c>
      <c r="AP165" s="87">
        <f>IF(R165+U165&lt;$C$8,0,32*$G$13/$C$12^2*($I$8*R165+$I$6*U165)+32*$G$14/($C$14^2-$C$13^2)*($I$8*S165+$I$6*V165))</f>
        <v>47694.195925883803</v>
      </c>
      <c r="AQ165" s="66">
        <f>R165*$C$11*$C$9+U165*$C$11*$C$10</f>
        <v>10987200</v>
      </c>
      <c r="AR165" s="66">
        <f>S165*$C$11*$C$9+V165*$C$11*$C$10</f>
        <v>11065033.635369061</v>
      </c>
      <c r="AS165" s="87">
        <f>$C$11*(T165*$C$9+W165*$C$10)</f>
        <v>784800</v>
      </c>
      <c r="AT165" s="45">
        <f t="shared" si="44"/>
        <v>11998852.831294945</v>
      </c>
      <c r="AU165" s="75"/>
    </row>
    <row r="166" spans="2:47" ht="15" thickBot="1" x14ac:dyDescent="0.35">
      <c r="B166" s="41">
        <f t="shared" si="51"/>
        <v>1350</v>
      </c>
      <c r="C166" s="8">
        <f t="shared" si="52"/>
        <v>13.5</v>
      </c>
      <c r="D166" s="73">
        <f t="shared" si="38"/>
        <v>18.056249999999999</v>
      </c>
      <c r="E166" s="29">
        <f t="shared" si="41"/>
        <v>1001.0327793328693</v>
      </c>
      <c r="F166" s="29">
        <f t="shared" si="45"/>
        <v>7.4150576246878472</v>
      </c>
      <c r="G166" s="29">
        <f t="shared" si="53"/>
        <v>9.9176395730199953</v>
      </c>
      <c r="H166" s="17">
        <f t="shared" si="54"/>
        <v>1338.8813423577128</v>
      </c>
      <c r="I166" s="29">
        <f t="shared" si="46"/>
        <v>2.2250485660981263</v>
      </c>
      <c r="J166" s="29">
        <f t="shared" si="47"/>
        <v>13.949340071223883</v>
      </c>
      <c r="K166" s="32">
        <f>IF((D165+L165+M165-AL165)/($C$21+$C$22)&gt;$C$8,$C$8,(D165+L165+M165-AL165)/($C$21+$C$22))</f>
        <v>1400</v>
      </c>
      <c r="L166" s="97">
        <f t="shared" si="39"/>
        <v>4.2266987561397071</v>
      </c>
      <c r="M166" s="96">
        <f t="shared" si="40"/>
        <v>0.95800060917661456</v>
      </c>
      <c r="N166" s="98">
        <f t="shared" si="48"/>
        <v>1.7671458676442586</v>
      </c>
      <c r="O166" s="100">
        <f t="shared" si="42"/>
        <v>0</v>
      </c>
      <c r="P166" s="104">
        <f t="shared" si="49"/>
        <v>13.5</v>
      </c>
      <c r="Q166" s="102">
        <f t="shared" si="55"/>
        <v>0</v>
      </c>
      <c r="R166" s="106">
        <f>K166-U166</f>
        <v>1400</v>
      </c>
      <c r="S166" s="106">
        <f>IF(K166-H165&lt;0,0,K166-H165)</f>
        <v>71.036297215307286</v>
      </c>
      <c r="T166" s="106">
        <f t="shared" si="43"/>
        <v>100</v>
      </c>
      <c r="U166" s="107">
        <f>IF(S166&gt;0,0,IF(U165+(F166-AL166/$C$23)*$C$22/($C$21+$C$22)&gt;$C$8,$C$8,IF(V166=$C$8,U165+(F166-AL166/$C$23)*$C$22/$C$21,U165+(F166-AL166/$C$23)*$C$22/($C$21+$C$22))))</f>
        <v>0</v>
      </c>
      <c r="V166" s="107">
        <f>IF(S166=0,IF(V165+(F166-AL166/$C$23)*$C$22/($C$21+$C$22)&gt;$C$8,$C$8,V165+(F166-AL166/$C$23)*$C$22/($C$21+$C$22)),E166)</f>
        <v>1001.0327793328693</v>
      </c>
      <c r="W166" s="203">
        <f>IF(S166&gt;0,0,IF(W165+AL166/$C$23&gt;$F$23,$F$23,W165+AL166/$C$23))</f>
        <v>0</v>
      </c>
      <c r="X166" s="105">
        <f>IF(R166=0,"-",IF(U166=0,FORECAST($C$8,Инклинометрия!$B$2:$B$152,Инклинометрия!$A$2:$A$152),FORECAST(R166,Инклинометрия!$B$2:$B$152,Инклинометрия!$A$2:$A$152)))</f>
        <v>1330</v>
      </c>
      <c r="Y166" s="105">
        <f>IF(R166=0,"-",IF(U166=0,FORECAST($C$8-R166,Инклинометрия!$B$2:$B$152,Инклинометрия!$A$2:$A$152),0))</f>
        <v>0</v>
      </c>
      <c r="Z166" s="105">
        <f>IF(S166=0,"-",FORECAST($C$8,Инклинометрия!$B$2:$B$152,Инклинометрия!$A$2:$A$152))</f>
        <v>1330</v>
      </c>
      <c r="AA166" s="105">
        <f>IF(S166=0,"-",FORECAST($C$8-S166,Инклинометрия!$B$2:$B$152,Инклинометрия!$A$2:$A$152))</f>
        <v>1262.515517645458</v>
      </c>
      <c r="AB166" s="105">
        <f>IF(T166=0,"-",FORECAST($C$6,Инклинометрия!$B$2:$B$152,Инклинометрия!$A$2:$A$152))</f>
        <v>1425</v>
      </c>
      <c r="AC166" s="105">
        <f>IF(R166=0,FORECAST($C$6-T166,Инклинометрия!$B$2:$B$152,Инклинометрия!$A$2:$A$152),FORECAST($C$8,Инклинометрия!$B$2:$B$152,Инклинометрия!$A$2:$A$152))</f>
        <v>1330</v>
      </c>
      <c r="AD166" s="107" t="str">
        <f>IF(U166=0,"-",FORECAST($C$8,Инклинометрия!$B$2:$B$152,Инклинометрия!$A$2:$A$152))</f>
        <v>-</v>
      </c>
      <c r="AE166" s="107" t="str">
        <f>IF(U166=0,"-",FORECAST($C$8-U166,Инклинометрия!$B$2:$B$152,Инклинометрия!$A$2:$A$152))</f>
        <v>-</v>
      </c>
      <c r="AF166" s="107">
        <f>FORECAST($C$8-S166,Инклинометрия!$B$2:$B$152,Инклинометрия!$A$2:$A$152)</f>
        <v>1262.515517645458</v>
      </c>
      <c r="AG166" s="107">
        <f>FORECAST($C$8-(S166+V166),Инклинометрия!$B$2:$B$152,Инклинометрия!$A$2:$A$152)</f>
        <v>311.53437727923227</v>
      </c>
      <c r="AH166" s="107" t="str">
        <f>IF(W166=0,"-",FORECAST($C$8+W166,Инклинометрия!$B$2:$B$152,Инклинометрия!$A$2:$A$152))</f>
        <v>-</v>
      </c>
      <c r="AI166" s="107" t="str">
        <f>IF(W166=0,"-",FORECAST($C$8,Инклинометрия!$B$2:$B$152,Инклинометрия!$A$2:$A$152))</f>
        <v>-</v>
      </c>
      <c r="AK166" s="122">
        <f>2*PI()*$C$5*(AT165-AT164)/(LN(AN165/$I$9)*$I$8/$I$7+LN($I$10/AN165)*$I$8/$I$7)</f>
        <v>-1.1449884574823019E-8</v>
      </c>
      <c r="AL166" s="208">
        <f>AK166*(B166-B165)</f>
        <v>-1.1449884574823019E-7</v>
      </c>
      <c r="AM166" s="23">
        <f t="shared" si="37"/>
        <v>1.4174248107651036E-2</v>
      </c>
      <c r="AN166" s="26">
        <f>AN165+AK166*(B166-B165)/(2*PI()*$C$5*AN165*$I$11)</f>
        <v>0.11072592311837996</v>
      </c>
      <c r="AO166" s="87">
        <f t="shared" si="50"/>
        <v>149004.93812202479</v>
      </c>
      <c r="AP166" s="87">
        <f>IF(R166+U166&lt;$C$8,0,32*$G$13/$C$12^2*($I$8*R166+$I$6*U166)+32*$G$14/($C$14^2-$C$13^2)*($I$8*S166+$I$6*V166))</f>
        <v>47679.938122024789</v>
      </c>
      <c r="AQ166" s="66">
        <f>R166*$C$11*$C$9+U166*$C$11*$C$10</f>
        <v>10987200</v>
      </c>
      <c r="AR166" s="66">
        <f>S166*$C$11*$C$9+V166*$C$11*$C$10</f>
        <v>11065033.635369061</v>
      </c>
      <c r="AS166" s="87">
        <f>$C$11*(T166*$C$9+W166*$C$10)</f>
        <v>784800</v>
      </c>
      <c r="AT166" s="45">
        <f t="shared" si="44"/>
        <v>11998838.573491085</v>
      </c>
      <c r="AU166" s="75"/>
    </row>
    <row r="167" spans="2:47" ht="15" thickBot="1" x14ac:dyDescent="0.35">
      <c r="B167" s="41">
        <f t="shared" si="51"/>
        <v>1360</v>
      </c>
      <c r="C167" s="8">
        <f t="shared" si="52"/>
        <v>13.6</v>
      </c>
      <c r="D167" s="73">
        <f t="shared" si="38"/>
        <v>18.190000000000001</v>
      </c>
      <c r="E167" s="29">
        <f t="shared" si="41"/>
        <v>1008.4478369575572</v>
      </c>
      <c r="F167" s="29">
        <f t="shared" si="45"/>
        <v>7.4150576246879609</v>
      </c>
      <c r="G167" s="29">
        <f t="shared" si="53"/>
        <v>9.9176395730201481</v>
      </c>
      <c r="H167" s="17">
        <f t="shared" si="54"/>
        <v>1348.7989819307329</v>
      </c>
      <c r="I167" s="29">
        <f t="shared" si="46"/>
        <v>2.2250485660981263</v>
      </c>
      <c r="J167" s="29">
        <f t="shared" si="47"/>
        <v>13.949340071223991</v>
      </c>
      <c r="K167" s="32">
        <f>IF((D166+L166+M166-AL166)/($C$21+$C$22)&gt;$C$8,$C$8,(D166+L166+M166-AL166)/($C$21+$C$22))</f>
        <v>1400</v>
      </c>
      <c r="L167" s="97">
        <f t="shared" si="39"/>
        <v>4.2266987561397071</v>
      </c>
      <c r="M167" s="96">
        <f t="shared" si="40"/>
        <v>0.82425060917661452</v>
      </c>
      <c r="N167" s="98">
        <f t="shared" si="48"/>
        <v>1.7671458676442586</v>
      </c>
      <c r="O167" s="100">
        <f t="shared" si="42"/>
        <v>0</v>
      </c>
      <c r="P167" s="104">
        <f t="shared" si="49"/>
        <v>13.6</v>
      </c>
      <c r="Q167" s="102">
        <f t="shared" si="55"/>
        <v>0</v>
      </c>
      <c r="R167" s="106">
        <f>K167-U167</f>
        <v>1400</v>
      </c>
      <c r="S167" s="106">
        <f>IF(K167-H166&lt;0,0,K167-H166)</f>
        <v>61.118657642287189</v>
      </c>
      <c r="T167" s="106">
        <f t="shared" si="43"/>
        <v>100</v>
      </c>
      <c r="U167" s="107">
        <f>IF(S167&gt;0,0,IF(U166+(F167-AL167/$C$23)*$C$22/($C$21+$C$22)&gt;$C$8,$C$8,IF(V167=$C$8,U166+(F167-AL167/$C$23)*$C$22/$C$21,U166+(F167-AL167/$C$23)*$C$22/($C$21+$C$22))))</f>
        <v>0</v>
      </c>
      <c r="V167" s="107">
        <f>IF(S167=0,IF(V166+(F167-AL167/$C$23)*$C$22/($C$21+$C$22)&gt;$C$8,$C$8,V166+(F167-AL167/$C$23)*$C$22/($C$21+$C$22)),E167)</f>
        <v>1008.4478369575572</v>
      </c>
      <c r="W167" s="203">
        <f>IF(S167&gt;0,0,IF(W166+AL167/$C$23&gt;$F$23,$F$23,W166+AL167/$C$23))</f>
        <v>0</v>
      </c>
      <c r="X167" s="105">
        <f>IF(R167=0,"-",IF(U167=0,FORECAST($C$8,Инклинометрия!$B$2:$B$152,Инклинометрия!$A$2:$A$152),FORECAST(R167,Инклинометрия!$B$2:$B$152,Инклинометрия!$A$2:$A$152)))</f>
        <v>1330</v>
      </c>
      <c r="Y167" s="105">
        <f>IF(R167=0,"-",IF(U167=0,FORECAST($C$8-R167,Инклинометрия!$B$2:$B$152,Инклинометрия!$A$2:$A$152),0))</f>
        <v>0</v>
      </c>
      <c r="Z167" s="105">
        <f>IF(S167=0,"-",FORECAST($C$8,Инклинометрия!$B$2:$B$152,Инклинометрия!$A$2:$A$152))</f>
        <v>1330</v>
      </c>
      <c r="AA167" s="105">
        <f>IF(S167=0,"-",FORECAST($C$8-S167,Инклинометрия!$B$2:$B$152,Инклинометрия!$A$2:$A$152))</f>
        <v>1271.9372752398272</v>
      </c>
      <c r="AB167" s="105">
        <f>IF(T167=0,"-",FORECAST($C$6,Инклинометрия!$B$2:$B$152,Инклинометрия!$A$2:$A$152))</f>
        <v>1425</v>
      </c>
      <c r="AC167" s="105">
        <f>IF(R167=0,FORECAST($C$6-T167,Инклинометрия!$B$2:$B$152,Инклинометрия!$A$2:$A$152),FORECAST($C$8,Инклинометрия!$B$2:$B$152,Инклинометрия!$A$2:$A$152))</f>
        <v>1330</v>
      </c>
      <c r="AD167" s="107" t="str">
        <f>IF(U167=0,"-",FORECAST($C$8,Инклинометрия!$B$2:$B$152,Инклинометрия!$A$2:$A$152))</f>
        <v>-</v>
      </c>
      <c r="AE167" s="107" t="str">
        <f>IF(U167=0,"-",FORECAST($C$8-U167,Инклинометрия!$B$2:$B$152,Инклинометрия!$A$2:$A$152))</f>
        <v>-</v>
      </c>
      <c r="AF167" s="107">
        <f>FORECAST($C$8-S167,Инклинометрия!$B$2:$B$152,Инклинометрия!$A$2:$A$152)</f>
        <v>1271.9372752398272</v>
      </c>
      <c r="AG167" s="107">
        <f>FORECAST($C$8-(S167+V167),Инклинометрия!$B$2:$B$152,Инклинометрия!$A$2:$A$152)</f>
        <v>313.91183013014779</v>
      </c>
      <c r="AH167" s="107" t="str">
        <f>IF(W167=0,"-",FORECAST($C$8+W167,Инклинометрия!$B$2:$B$152,Инклинометрия!$A$2:$A$152))</f>
        <v>-</v>
      </c>
      <c r="AI167" s="107" t="str">
        <f>IF(W167=0,"-",FORECAST($C$8,Инклинометрия!$B$2:$B$152,Инклинометрия!$A$2:$A$152))</f>
        <v>-</v>
      </c>
      <c r="AK167" s="122">
        <f>2*PI()*$C$5*(AT166-AT165)/(LN(AN166/$I$9)*$I$8/$I$7+LN($I$10/AN166)*$I$8/$I$7)</f>
        <v>-1.14498845733272E-8</v>
      </c>
      <c r="AL167" s="208">
        <f>AK167*(B167-B166)</f>
        <v>-1.1449884573327199E-7</v>
      </c>
      <c r="AM167" s="23">
        <f t="shared" si="37"/>
        <v>1.4174133608805303E-2</v>
      </c>
      <c r="AN167" s="26">
        <f>AN166+AK167*(B167-B166)/(2*PI()*$C$5*AN166*$I$11)</f>
        <v>0.11072584082935151</v>
      </c>
      <c r="AO167" s="87">
        <f t="shared" si="50"/>
        <v>148990.68031816577</v>
      </c>
      <c r="AP167" s="87">
        <f>IF(R167+U167&lt;$C$8,0,32*$G$13/$C$12^2*($I$8*R167+$I$6*U167)+32*$G$14/($C$14^2-$C$13^2)*($I$8*S167+$I$6*V167))</f>
        <v>47665.680318165782</v>
      </c>
      <c r="AQ167" s="66">
        <f>R167*$C$11*$C$9+U167*$C$11*$C$10</f>
        <v>10987200</v>
      </c>
      <c r="AR167" s="66">
        <f>S167*$C$11*$C$9+V167*$C$11*$C$10</f>
        <v>11065033.635369061</v>
      </c>
      <c r="AS167" s="87">
        <f>$C$11*(T167*$C$9+W167*$C$10)</f>
        <v>784800</v>
      </c>
      <c r="AT167" s="45">
        <f t="shared" si="44"/>
        <v>11998824.315687226</v>
      </c>
      <c r="AU167" s="75"/>
    </row>
    <row r="168" spans="2:47" ht="15" thickBot="1" x14ac:dyDescent="0.35">
      <c r="B168" s="41">
        <f t="shared" si="51"/>
        <v>1370</v>
      </c>
      <c r="C168" s="8">
        <f t="shared" si="52"/>
        <v>13.700000000000001</v>
      </c>
      <c r="D168" s="73">
        <f t="shared" si="38"/>
        <v>18.323750000000004</v>
      </c>
      <c r="E168" s="29">
        <f t="shared" si="41"/>
        <v>1015.8628945822452</v>
      </c>
      <c r="F168" s="29">
        <f t="shared" si="45"/>
        <v>7.4150576246879609</v>
      </c>
      <c r="G168" s="29">
        <f t="shared" si="53"/>
        <v>9.9176395730201481</v>
      </c>
      <c r="H168" s="17">
        <f t="shared" si="54"/>
        <v>1358.716621503753</v>
      </c>
      <c r="I168" s="29">
        <f t="shared" si="46"/>
        <v>2.2250485660981263</v>
      </c>
      <c r="J168" s="29">
        <f t="shared" si="47"/>
        <v>13.949340071223991</v>
      </c>
      <c r="K168" s="32">
        <f>IF((D167+L167+M167-AL167)/($C$21+$C$22)&gt;$C$8,$C$8,(D167+L167+M167-AL167)/($C$21+$C$22))</f>
        <v>1400</v>
      </c>
      <c r="L168" s="97">
        <f t="shared" si="39"/>
        <v>4.2266987561397071</v>
      </c>
      <c r="M168" s="96">
        <f t="shared" si="40"/>
        <v>0.69050060917661449</v>
      </c>
      <c r="N168" s="98">
        <f t="shared" si="48"/>
        <v>1.7671458676442586</v>
      </c>
      <c r="O168" s="100">
        <f t="shared" si="42"/>
        <v>0</v>
      </c>
      <c r="P168" s="104">
        <f t="shared" si="49"/>
        <v>13.700000000000001</v>
      </c>
      <c r="Q168" s="102">
        <f t="shared" si="55"/>
        <v>0</v>
      </c>
      <c r="R168" s="106">
        <f>K168-U168</f>
        <v>1400</v>
      </c>
      <c r="S168" s="106">
        <f>IF(K168-H167&lt;0,0,K168-H167)</f>
        <v>51.201018069267093</v>
      </c>
      <c r="T168" s="106">
        <f t="shared" si="43"/>
        <v>100</v>
      </c>
      <c r="U168" s="107">
        <f>IF(S168&gt;0,0,IF(U167+(F168-AL168/$C$23)*$C$22/($C$21+$C$22)&gt;$C$8,$C$8,IF(V168=$C$8,U167+(F168-AL168/$C$23)*$C$22/$C$21,U167+(F168-AL168/$C$23)*$C$22/($C$21+$C$22))))</f>
        <v>0</v>
      </c>
      <c r="V168" s="107">
        <f>IF(S168=0,IF(V167+(F168-AL168/$C$23)*$C$22/($C$21+$C$22)&gt;$C$8,$C$8,V167+(F168-AL168/$C$23)*$C$22/($C$21+$C$22)),E168)</f>
        <v>1015.8628945822452</v>
      </c>
      <c r="W168" s="203">
        <f>IF(S168&gt;0,0,IF(W167+AL168/$C$23&gt;$F$23,$F$23,W167+AL168/$C$23))</f>
        <v>0</v>
      </c>
      <c r="X168" s="105">
        <f>IF(R168=0,"-",IF(U168=0,FORECAST($C$8,Инклинометрия!$B$2:$B$152,Инклинометрия!$A$2:$A$152),FORECAST(R168,Инклинометрия!$B$2:$B$152,Инклинометрия!$A$2:$A$152)))</f>
        <v>1330</v>
      </c>
      <c r="Y168" s="105">
        <f>IF(R168=0,"-",IF(U168=0,FORECAST($C$8-R168,Инклинометрия!$B$2:$B$152,Инклинометрия!$A$2:$A$152),0))</f>
        <v>0</v>
      </c>
      <c r="Z168" s="105">
        <f>IF(S168=0,"-",FORECAST($C$8,Инклинометрия!$B$2:$B$152,Инклинометрия!$A$2:$A$152))</f>
        <v>1330</v>
      </c>
      <c r="AA168" s="105">
        <f>IF(S168=0,"-",FORECAST($C$8-S168,Инклинометрия!$B$2:$B$152,Инклинометрия!$A$2:$A$152))</f>
        <v>1281.3590328341961</v>
      </c>
      <c r="AB168" s="105">
        <f>IF(T168=0,"-",FORECAST($C$6,Инклинометрия!$B$2:$B$152,Инклинометрия!$A$2:$A$152))</f>
        <v>1425</v>
      </c>
      <c r="AC168" s="105">
        <f>IF(R168=0,FORECAST($C$6-T168,Инклинометрия!$B$2:$B$152,Инклинометрия!$A$2:$A$152),FORECAST($C$8,Инклинометрия!$B$2:$B$152,Инклинометрия!$A$2:$A$152))</f>
        <v>1330</v>
      </c>
      <c r="AD168" s="107" t="str">
        <f>IF(U168=0,"-",FORECAST($C$8,Инклинометрия!$B$2:$B$152,Инклинометрия!$A$2:$A$152))</f>
        <v>-</v>
      </c>
      <c r="AE168" s="107" t="str">
        <f>IF(U168=0,"-",FORECAST($C$8-U168,Инклинометрия!$B$2:$B$152,Инклинометрия!$A$2:$A$152))</f>
        <v>-</v>
      </c>
      <c r="AF168" s="107">
        <f>FORECAST($C$8-S168,Инклинометрия!$B$2:$B$152,Инклинометрия!$A$2:$A$152)</f>
        <v>1281.3590328341961</v>
      </c>
      <c r="AG168" s="107">
        <f>FORECAST($C$8-(S168+V168),Инклинометрия!$B$2:$B$152,Инклинометрия!$A$2:$A$152)</f>
        <v>316.28928298106331</v>
      </c>
      <c r="AH168" s="107" t="str">
        <f>IF(W168=0,"-",FORECAST($C$8+W168,Инклинометрия!$B$2:$B$152,Инклинометрия!$A$2:$A$152))</f>
        <v>-</v>
      </c>
      <c r="AI168" s="107" t="str">
        <f>IF(W168=0,"-",FORECAST($C$8,Инклинометрия!$B$2:$B$152,Инклинометрия!$A$2:$A$152))</f>
        <v>-</v>
      </c>
      <c r="AK168" s="122">
        <f>2*PI()*$C$5*(AT167-AT166)/(LN(AN167/$I$9)*$I$8/$I$7+LN($I$10/AN167)*$I$8/$I$7)</f>
        <v>-1.14498845733272E-8</v>
      </c>
      <c r="AL168" s="208">
        <f>AK168*(B168-B167)</f>
        <v>-1.1449884573327199E-7</v>
      </c>
      <c r="AM168" s="23">
        <f t="shared" si="37"/>
        <v>1.417401910995957E-2</v>
      </c>
      <c r="AN168" s="26">
        <f>AN167+AK168*(B168-B167)/(2*PI()*$C$5*AN167*$I$11)</f>
        <v>0.1107257585402619</v>
      </c>
      <c r="AO168" s="87">
        <f t="shared" si="50"/>
        <v>148976.42251430676</v>
      </c>
      <c r="AP168" s="87">
        <f>IF(R168+U168&lt;$C$8,0,32*$G$13/$C$12^2*($I$8*R168+$I$6*U168)+32*$G$14/($C$14^2-$C$13^2)*($I$8*S168+$I$6*V168))</f>
        <v>47651.422514306767</v>
      </c>
      <c r="AQ168" s="66">
        <f>R168*$C$11*$C$9+U168*$C$11*$C$10</f>
        <v>10987200</v>
      </c>
      <c r="AR168" s="66">
        <f>S168*$C$11*$C$9+V168*$C$11*$C$10</f>
        <v>11065033.635369062</v>
      </c>
      <c r="AS168" s="87">
        <f>$C$11*(T168*$C$9+W168*$C$10)</f>
        <v>784800</v>
      </c>
      <c r="AT168" s="45">
        <f t="shared" si="44"/>
        <v>11998810.057883369</v>
      </c>
      <c r="AU168" s="75"/>
    </row>
    <row r="169" spans="2:47" ht="15" thickBot="1" x14ac:dyDescent="0.35">
      <c r="B169" s="41">
        <f t="shared" si="51"/>
        <v>1380</v>
      </c>
      <c r="C169" s="8">
        <f t="shared" si="52"/>
        <v>13.8</v>
      </c>
      <c r="D169" s="73">
        <f t="shared" si="38"/>
        <v>18.4575</v>
      </c>
      <c r="E169" s="29">
        <f t="shared" si="41"/>
        <v>1023.2779522069332</v>
      </c>
      <c r="F169" s="29">
        <f t="shared" si="45"/>
        <v>7.4150576246879609</v>
      </c>
      <c r="G169" s="29">
        <f t="shared" si="53"/>
        <v>9.9176395730201481</v>
      </c>
      <c r="H169" s="17">
        <f t="shared" si="54"/>
        <v>1368.6342610767731</v>
      </c>
      <c r="I169" s="29">
        <f t="shared" si="46"/>
        <v>2.2250485660981263</v>
      </c>
      <c r="J169" s="29">
        <f t="shared" si="47"/>
        <v>13.949340071223991</v>
      </c>
      <c r="K169" s="32">
        <f>IF((D168+L168+M168-AL168)/($C$21+$C$22)&gt;$C$8,$C$8,(D168+L168+M168-AL168)/($C$21+$C$22))</f>
        <v>1400</v>
      </c>
      <c r="L169" s="97">
        <f t="shared" si="39"/>
        <v>4.2266987561397071</v>
      </c>
      <c r="M169" s="96">
        <f t="shared" si="40"/>
        <v>0.55675060917661445</v>
      </c>
      <c r="N169" s="98">
        <f t="shared" si="48"/>
        <v>1.7671458676442586</v>
      </c>
      <c r="O169" s="100">
        <f t="shared" si="42"/>
        <v>0</v>
      </c>
      <c r="P169" s="104">
        <f t="shared" si="49"/>
        <v>13.8</v>
      </c>
      <c r="Q169" s="102">
        <f t="shared" si="55"/>
        <v>0</v>
      </c>
      <c r="R169" s="106">
        <f>K169-U169</f>
        <v>1400</v>
      </c>
      <c r="S169" s="106">
        <f>IF(K169-H168&lt;0,0,K169-H168)</f>
        <v>41.283378496246996</v>
      </c>
      <c r="T169" s="106">
        <f t="shared" si="43"/>
        <v>100</v>
      </c>
      <c r="U169" s="107">
        <f>IF(S169&gt;0,0,IF(U168+(F169-AL169/$C$23)*$C$22/($C$21+$C$22)&gt;$C$8,$C$8,IF(V169=$C$8,U168+(F169-AL169/$C$23)*$C$22/$C$21,U168+(F169-AL169/$C$23)*$C$22/($C$21+$C$22))))</f>
        <v>0</v>
      </c>
      <c r="V169" s="107">
        <f>IF(S169=0,IF(V168+(F169-AL169/$C$23)*$C$22/($C$21+$C$22)&gt;$C$8,$C$8,V168+(F169-AL169/$C$23)*$C$22/($C$21+$C$22)),E169)</f>
        <v>1023.2779522069332</v>
      </c>
      <c r="W169" s="203">
        <f>IF(S169&gt;0,0,IF(W168+AL169/$C$23&gt;$F$23,$F$23,W168+AL169/$C$23))</f>
        <v>0</v>
      </c>
      <c r="X169" s="105">
        <f>IF(R169=0,"-",IF(U169=0,FORECAST($C$8,Инклинометрия!$B$2:$B$152,Инклинометрия!$A$2:$A$152),FORECAST(R169,Инклинометрия!$B$2:$B$152,Инклинометрия!$A$2:$A$152)))</f>
        <v>1330</v>
      </c>
      <c r="Y169" s="105">
        <f>IF(R169=0,"-",IF(U169=0,FORECAST($C$8-R169,Инклинометрия!$B$2:$B$152,Инклинометрия!$A$2:$A$152),0))</f>
        <v>0</v>
      </c>
      <c r="Z169" s="105">
        <f>IF(S169=0,"-",FORECAST($C$8,Инклинометрия!$B$2:$B$152,Инклинометрия!$A$2:$A$152))</f>
        <v>1330</v>
      </c>
      <c r="AA169" s="105">
        <f>IF(S169=0,"-",FORECAST($C$8-S169,Инклинометрия!$B$2:$B$152,Инклинометрия!$A$2:$A$152))</f>
        <v>1290.7807904285653</v>
      </c>
      <c r="AB169" s="105">
        <f>IF(T169=0,"-",FORECAST($C$6,Инклинометрия!$B$2:$B$152,Инклинометрия!$A$2:$A$152))</f>
        <v>1425</v>
      </c>
      <c r="AC169" s="105">
        <f>IF(R169=0,FORECAST($C$6-T169,Инклинометрия!$B$2:$B$152,Инклинометрия!$A$2:$A$152),FORECAST($C$8,Инклинометрия!$B$2:$B$152,Инклинометрия!$A$2:$A$152))</f>
        <v>1330</v>
      </c>
      <c r="AD169" s="107" t="str">
        <f>IF(U169=0,"-",FORECAST($C$8,Инклинометрия!$B$2:$B$152,Инклинометрия!$A$2:$A$152))</f>
        <v>-</v>
      </c>
      <c r="AE169" s="107" t="str">
        <f>IF(U169=0,"-",FORECAST($C$8-U169,Инклинометрия!$B$2:$B$152,Инклинометрия!$A$2:$A$152))</f>
        <v>-</v>
      </c>
      <c r="AF169" s="107">
        <f>FORECAST($C$8-S169,Инклинометрия!$B$2:$B$152,Инклинометрия!$A$2:$A$152)</f>
        <v>1290.7807904285653</v>
      </c>
      <c r="AG169" s="107">
        <f>FORECAST($C$8-(S169+V169),Инклинометрия!$B$2:$B$152,Инклинометрия!$A$2:$A$152)</f>
        <v>318.66673583197883</v>
      </c>
      <c r="AH169" s="107" t="str">
        <f>IF(W169=0,"-",FORECAST($C$8+W169,Инклинометрия!$B$2:$B$152,Инклинометрия!$A$2:$A$152))</f>
        <v>-</v>
      </c>
      <c r="AI169" s="107" t="str">
        <f>IF(W169=0,"-",FORECAST($C$8,Инклинометрия!$B$2:$B$152,Инклинометрия!$A$2:$A$152))</f>
        <v>-</v>
      </c>
      <c r="AK169" s="122">
        <f>2*PI()*$C$5*(AT168-AT167)/(LN(AN168/$I$9)*$I$8/$I$7+LN($I$10/AN168)*$I$8/$I$7)</f>
        <v>-1.1449884571831383E-8</v>
      </c>
      <c r="AL169" s="208">
        <f>AK169*(B169-B168)</f>
        <v>-1.1449884571831383E-7</v>
      </c>
      <c r="AM169" s="23">
        <f t="shared" ref="AM169:AM232" si="56">AL169+AM168</f>
        <v>1.4173904611113852E-2</v>
      </c>
      <c r="AN169" s="26">
        <f>AN168+AK169*(B169-B168)/(2*PI()*$C$5*AN168*$I$11)</f>
        <v>0.11072567625111114</v>
      </c>
      <c r="AO169" s="87">
        <f t="shared" si="50"/>
        <v>148962.16471044777</v>
      </c>
      <c r="AP169" s="87">
        <f>IF(R169+U169&lt;$C$8,0,32*$G$13/$C$12^2*($I$8*R169+$I$6*U169)+32*$G$14/($C$14^2-$C$13^2)*($I$8*S169+$I$6*V169))</f>
        <v>47637.16471044776</v>
      </c>
      <c r="AQ169" s="66">
        <f>R169*$C$11*$C$9+U169*$C$11*$C$10</f>
        <v>10987200</v>
      </c>
      <c r="AR169" s="66">
        <f>S169*$C$11*$C$9+V169*$C$11*$C$10</f>
        <v>11065033.635369062</v>
      </c>
      <c r="AS169" s="87">
        <f>$C$11*(T169*$C$9+W169*$C$10)</f>
        <v>784800</v>
      </c>
      <c r="AT169" s="45">
        <f t="shared" si="44"/>
        <v>11998795.80007951</v>
      </c>
      <c r="AU169" s="75"/>
    </row>
    <row r="170" spans="2:47" ht="15" thickBot="1" x14ac:dyDescent="0.35">
      <c r="B170" s="41">
        <f t="shared" si="51"/>
        <v>1390</v>
      </c>
      <c r="C170" s="8">
        <f t="shared" si="52"/>
        <v>13.9</v>
      </c>
      <c r="D170" s="73">
        <f t="shared" si="38"/>
        <v>18.591249999999999</v>
      </c>
      <c r="E170" s="29">
        <f t="shared" si="41"/>
        <v>1030.6930098316211</v>
      </c>
      <c r="F170" s="29">
        <f t="shared" si="45"/>
        <v>7.4150576246879609</v>
      </c>
      <c r="G170" s="29">
        <f t="shared" si="53"/>
        <v>9.9176395730201481</v>
      </c>
      <c r="H170" s="17">
        <f t="shared" si="54"/>
        <v>1378.5519006497932</v>
      </c>
      <c r="I170" s="29">
        <f t="shared" si="46"/>
        <v>2.2250485660981263</v>
      </c>
      <c r="J170" s="29">
        <f t="shared" si="47"/>
        <v>13.949340071223991</v>
      </c>
      <c r="K170" s="32">
        <f>IF((D169+L169+M169-AL169)/($C$21+$C$22)&gt;$C$8,$C$8,(D169+L169+M169-AL169)/($C$21+$C$22))</f>
        <v>1400</v>
      </c>
      <c r="L170" s="97">
        <f t="shared" si="39"/>
        <v>4.2266987561397071</v>
      </c>
      <c r="M170" s="96">
        <f t="shared" si="40"/>
        <v>0.42300060917661447</v>
      </c>
      <c r="N170" s="98">
        <f t="shared" si="48"/>
        <v>1.7671458676442586</v>
      </c>
      <c r="O170" s="100">
        <f t="shared" si="42"/>
        <v>0</v>
      </c>
      <c r="P170" s="104">
        <f t="shared" si="49"/>
        <v>13.900000000000002</v>
      </c>
      <c r="Q170" s="102">
        <f t="shared" si="55"/>
        <v>0</v>
      </c>
      <c r="R170" s="106">
        <f>K170-U170</f>
        <v>1400</v>
      </c>
      <c r="S170" s="106">
        <f>IF(K170-H169&lt;0,0,K170-H169)</f>
        <v>31.3657389232269</v>
      </c>
      <c r="T170" s="106">
        <f t="shared" si="43"/>
        <v>100</v>
      </c>
      <c r="U170" s="107">
        <f>IF(S170&gt;0,0,IF(U169+(F170-AL170/$C$23)*$C$22/($C$21+$C$22)&gt;$C$8,$C$8,IF(V170=$C$8,U169+(F170-AL170/$C$23)*$C$22/$C$21,U169+(F170-AL170/$C$23)*$C$22/($C$21+$C$22))))</f>
        <v>0</v>
      </c>
      <c r="V170" s="107">
        <f>IF(S170=0,IF(V169+(F170-AL170/$C$23)*$C$22/($C$21+$C$22)&gt;$C$8,$C$8,V169+(F170-AL170/$C$23)*$C$22/($C$21+$C$22)),E170)</f>
        <v>1030.6930098316211</v>
      </c>
      <c r="W170" s="203">
        <f>IF(S170&gt;0,0,IF(W169+AL170/$C$23&gt;$F$23,$F$23,W169+AL170/$C$23))</f>
        <v>0</v>
      </c>
      <c r="X170" s="105">
        <f>IF(R170=0,"-",IF(U170=0,FORECAST($C$8,Инклинометрия!$B$2:$B$152,Инклинометрия!$A$2:$A$152),FORECAST(R170,Инклинометрия!$B$2:$B$152,Инклинометрия!$A$2:$A$152)))</f>
        <v>1330</v>
      </c>
      <c r="Y170" s="105">
        <f>IF(R170=0,"-",IF(U170=0,FORECAST($C$8-R170,Инклинометрия!$B$2:$B$152,Инклинометрия!$A$2:$A$152),0))</f>
        <v>0</v>
      </c>
      <c r="Z170" s="105">
        <f>IF(S170=0,"-",FORECAST($C$8,Инклинометрия!$B$2:$B$152,Инклинометрия!$A$2:$A$152))</f>
        <v>1330</v>
      </c>
      <c r="AA170" s="105">
        <f>IF(S170=0,"-",FORECAST($C$8-S170,Инклинометрия!$B$2:$B$152,Инклинометрия!$A$2:$A$152))</f>
        <v>1300.2025480229345</v>
      </c>
      <c r="AB170" s="105">
        <f>IF(T170=0,"-",FORECAST($C$6,Инклинометрия!$B$2:$B$152,Инклинометрия!$A$2:$A$152))</f>
        <v>1425</v>
      </c>
      <c r="AC170" s="105">
        <f>IF(R170=0,FORECAST($C$6-T170,Инклинометрия!$B$2:$B$152,Инклинометрия!$A$2:$A$152),FORECAST($C$8,Инклинометрия!$B$2:$B$152,Инклинометрия!$A$2:$A$152))</f>
        <v>1330</v>
      </c>
      <c r="AD170" s="107" t="str">
        <f>IF(U170=0,"-",FORECAST($C$8,Инклинометрия!$B$2:$B$152,Инклинометрия!$A$2:$A$152))</f>
        <v>-</v>
      </c>
      <c r="AE170" s="107" t="str">
        <f>IF(U170=0,"-",FORECAST($C$8-U170,Инклинометрия!$B$2:$B$152,Инклинометрия!$A$2:$A$152))</f>
        <v>-</v>
      </c>
      <c r="AF170" s="107">
        <f>FORECAST($C$8-S170,Инклинометрия!$B$2:$B$152,Инклинометрия!$A$2:$A$152)</f>
        <v>1300.2025480229345</v>
      </c>
      <c r="AG170" s="107">
        <f>FORECAST($C$8-(S170+V170),Инклинометрия!$B$2:$B$152,Инклинометрия!$A$2:$A$152)</f>
        <v>321.0441886828944</v>
      </c>
      <c r="AH170" s="107" t="str">
        <f>IF(W170=0,"-",FORECAST($C$8+W170,Инклинометрия!$B$2:$B$152,Инклинометрия!$A$2:$A$152))</f>
        <v>-</v>
      </c>
      <c r="AI170" s="107" t="str">
        <f>IF(W170=0,"-",FORECAST($C$8,Инклинометрия!$B$2:$B$152,Инклинометрия!$A$2:$A$152))</f>
        <v>-</v>
      </c>
      <c r="AK170" s="122">
        <f>2*PI()*$C$5*(AT169-AT168)/(LN(AN169/$I$9)*$I$8/$I$7+LN($I$10/AN169)*$I$8/$I$7)</f>
        <v>-1.1449884573327198E-8</v>
      </c>
      <c r="AL170" s="208">
        <f>AK170*(B170-B169)</f>
        <v>-1.1449884573327198E-7</v>
      </c>
      <c r="AM170" s="23">
        <f t="shared" si="56"/>
        <v>1.4173790112268119E-2</v>
      </c>
      <c r="AN170" s="26">
        <f>AN169+AK170*(B170-B169)/(2*PI()*$C$5*AN169*$I$11)</f>
        <v>0.11072559396189922</v>
      </c>
      <c r="AO170" s="87">
        <f t="shared" si="50"/>
        <v>148947.90690658876</v>
      </c>
      <c r="AP170" s="87">
        <f>IF(R170+U170&lt;$C$8,0,32*$G$13/$C$12^2*($I$8*R170+$I$6*U170)+32*$G$14/($C$14^2-$C$13^2)*($I$8*S170+$I$6*V170))</f>
        <v>47622.906906588745</v>
      </c>
      <c r="AQ170" s="66">
        <f>R170*$C$11*$C$9+U170*$C$11*$C$10</f>
        <v>10987200</v>
      </c>
      <c r="AR170" s="66">
        <f>S170*$C$11*$C$9+V170*$C$11*$C$10</f>
        <v>11065033.635369062</v>
      </c>
      <c r="AS170" s="87">
        <f>$C$11*(T170*$C$9+W170*$C$10)</f>
        <v>784800</v>
      </c>
      <c r="AT170" s="45">
        <f t="shared" si="44"/>
        <v>11998781.54227565</v>
      </c>
      <c r="AU170" s="75"/>
    </row>
    <row r="171" spans="2:47" ht="15" thickBot="1" x14ac:dyDescent="0.35">
      <c r="B171" s="41">
        <f t="shared" si="51"/>
        <v>1400</v>
      </c>
      <c r="C171" s="8">
        <f t="shared" si="52"/>
        <v>14</v>
      </c>
      <c r="D171" s="73">
        <f t="shared" si="38"/>
        <v>18.725000000000001</v>
      </c>
      <c r="E171" s="29">
        <f t="shared" si="41"/>
        <v>1038.1080674563088</v>
      </c>
      <c r="F171" s="29">
        <f t="shared" si="45"/>
        <v>7.4150576246877336</v>
      </c>
      <c r="G171" s="29">
        <f t="shared" si="53"/>
        <v>9.9176395730198443</v>
      </c>
      <c r="H171" s="17">
        <f t="shared" si="54"/>
        <v>1388.4695402228131</v>
      </c>
      <c r="I171" s="29">
        <f t="shared" si="46"/>
        <v>2.2250485660981263</v>
      </c>
      <c r="J171" s="29">
        <f t="shared" si="47"/>
        <v>13.949340071223777</v>
      </c>
      <c r="K171" s="32">
        <f>IF((D170+L170+M170-AL170)/($C$21+$C$22)&gt;$C$8,$C$8,(D170+L170+M170-AL170)/($C$21+$C$22))</f>
        <v>1400</v>
      </c>
      <c r="L171" s="97">
        <f t="shared" si="39"/>
        <v>4.2266987561397071</v>
      </c>
      <c r="M171" s="96">
        <f t="shared" si="40"/>
        <v>0.28925060917661444</v>
      </c>
      <c r="N171" s="98">
        <f t="shared" si="48"/>
        <v>1.7671458676442586</v>
      </c>
      <c r="O171" s="100">
        <f t="shared" si="42"/>
        <v>0</v>
      </c>
      <c r="P171" s="104">
        <f t="shared" si="49"/>
        <v>13.999999999999998</v>
      </c>
      <c r="Q171" s="102">
        <f t="shared" si="55"/>
        <v>0</v>
      </c>
      <c r="R171" s="106">
        <f>K171-U171</f>
        <v>1400</v>
      </c>
      <c r="S171" s="106">
        <f>IF(K171-H170&lt;0,0,K171-H170)</f>
        <v>21.448099350206803</v>
      </c>
      <c r="T171" s="106">
        <f t="shared" si="43"/>
        <v>100</v>
      </c>
      <c r="U171" s="107">
        <f>IF(S171&gt;0,0,IF(U170+(F171-AL171/$C$23)*$C$22/($C$21+$C$22)&gt;$C$8,$C$8,IF(V171=$C$8,U170+(F171-AL171/$C$23)*$C$22/$C$21,U170+(F171-AL171/$C$23)*$C$22/($C$21+$C$22))))</f>
        <v>0</v>
      </c>
      <c r="V171" s="107">
        <f>IF(S171=0,IF(V170+(F171-AL171/$C$23)*$C$22/($C$21+$C$22)&gt;$C$8,$C$8,V170+(F171-AL171/$C$23)*$C$22/($C$21+$C$22)),E171)</f>
        <v>1038.1080674563088</v>
      </c>
      <c r="W171" s="203">
        <f>IF(S171&gt;0,0,IF(W170+AL171/$C$23&gt;$F$23,$F$23,W170+AL171/$C$23))</f>
        <v>0</v>
      </c>
      <c r="X171" s="105">
        <f>IF(R171=0,"-",IF(U171=0,FORECAST($C$8,Инклинометрия!$B$2:$B$152,Инклинометрия!$A$2:$A$152),FORECAST(R171,Инклинометрия!$B$2:$B$152,Инклинометрия!$A$2:$A$152)))</f>
        <v>1330</v>
      </c>
      <c r="Y171" s="105">
        <f>IF(R171=0,"-",IF(U171=0,FORECAST($C$8-R171,Инклинометрия!$B$2:$B$152,Инклинометрия!$A$2:$A$152),0))</f>
        <v>0</v>
      </c>
      <c r="Z171" s="105">
        <f>IF(S171=0,"-",FORECAST($C$8,Инклинометрия!$B$2:$B$152,Инклинометрия!$A$2:$A$152))</f>
        <v>1330</v>
      </c>
      <c r="AA171" s="105">
        <f>IF(S171=0,"-",FORECAST($C$8-S171,Инклинометрия!$B$2:$B$152,Инклинометрия!$A$2:$A$152))</f>
        <v>1309.6243056173034</v>
      </c>
      <c r="AB171" s="105">
        <f>IF(T171=0,"-",FORECAST($C$6,Инклинометрия!$B$2:$B$152,Инклинометрия!$A$2:$A$152))</f>
        <v>1425</v>
      </c>
      <c r="AC171" s="105">
        <f>IF(R171=0,FORECAST($C$6-T171,Инклинометрия!$B$2:$B$152,Инклинометрия!$A$2:$A$152),FORECAST($C$8,Инклинометрия!$B$2:$B$152,Инклинометрия!$A$2:$A$152))</f>
        <v>1330</v>
      </c>
      <c r="AD171" s="107" t="str">
        <f>IF(U171=0,"-",FORECAST($C$8,Инклинометрия!$B$2:$B$152,Инклинометрия!$A$2:$A$152))</f>
        <v>-</v>
      </c>
      <c r="AE171" s="107" t="str">
        <f>IF(U171=0,"-",FORECAST($C$8-U171,Инклинометрия!$B$2:$B$152,Инклинометрия!$A$2:$A$152))</f>
        <v>-</v>
      </c>
      <c r="AF171" s="107">
        <f>FORECAST($C$8-S171,Инклинометрия!$B$2:$B$152,Инклинометрия!$A$2:$A$152)</f>
        <v>1309.6243056173034</v>
      </c>
      <c r="AG171" s="107">
        <f>FORECAST($C$8-(S171+V171),Инклинометрия!$B$2:$B$152,Инклинометрия!$A$2:$A$152)</f>
        <v>323.42164153381015</v>
      </c>
      <c r="AH171" s="107" t="str">
        <f>IF(W171=0,"-",FORECAST($C$8+W171,Инклинометрия!$B$2:$B$152,Инклинометрия!$A$2:$A$152))</f>
        <v>-</v>
      </c>
      <c r="AI171" s="107" t="str">
        <f>IF(W171=0,"-",FORECAST($C$8,Инклинометрия!$B$2:$B$152,Инклинометрия!$A$2:$A$152))</f>
        <v>-</v>
      </c>
      <c r="AK171" s="122">
        <f>2*PI()*$C$5*(AT170-AT169)/(LN(AN170/$I$9)*$I$8/$I$7+LN($I$10/AN170)*$I$8/$I$7)</f>
        <v>-1.1449884573327202E-8</v>
      </c>
      <c r="AL171" s="208">
        <f>AK171*(B171-B170)</f>
        <v>-1.1449884573327202E-7</v>
      </c>
      <c r="AM171" s="23">
        <f t="shared" si="56"/>
        <v>1.4173675613422386E-2</v>
      </c>
      <c r="AN171" s="26">
        <f>AN170+AK171*(B171-B170)/(2*PI()*$C$5*AN170*$I$11)</f>
        <v>0.11072551167262615</v>
      </c>
      <c r="AO171" s="87">
        <f t="shared" si="50"/>
        <v>148933.64910272975</v>
      </c>
      <c r="AP171" s="87">
        <f>IF(R171+U171&lt;$C$8,0,32*$G$13/$C$12^2*($I$8*R171+$I$6*U171)+32*$G$14/($C$14^2-$C$13^2)*($I$8*S171+$I$6*V171))</f>
        <v>47608.649102729738</v>
      </c>
      <c r="AQ171" s="66">
        <f>R171*$C$11*$C$9+U171*$C$11*$C$10</f>
        <v>10987200</v>
      </c>
      <c r="AR171" s="66">
        <f>S171*$C$11*$C$9+V171*$C$11*$C$10</f>
        <v>11065033.635369061</v>
      </c>
      <c r="AS171" s="87">
        <f>$C$11*(T171*$C$9+W171*$C$10)</f>
        <v>784800</v>
      </c>
      <c r="AT171" s="45">
        <f t="shared" si="44"/>
        <v>11998767.284471791</v>
      </c>
      <c r="AU171" s="75"/>
    </row>
    <row r="172" spans="2:47" ht="15" thickBot="1" x14ac:dyDescent="0.35">
      <c r="B172" s="41">
        <f t="shared" si="51"/>
        <v>1410</v>
      </c>
      <c r="C172" s="8">
        <f t="shared" si="52"/>
        <v>14.1</v>
      </c>
      <c r="D172" s="73">
        <f t="shared" si="38"/>
        <v>18.858750000000001</v>
      </c>
      <c r="E172" s="29">
        <f t="shared" si="41"/>
        <v>1045.5231250809968</v>
      </c>
      <c r="F172" s="29">
        <f t="shared" si="45"/>
        <v>7.4150576246879609</v>
      </c>
      <c r="G172" s="29">
        <f t="shared" si="53"/>
        <v>9.9176395730201481</v>
      </c>
      <c r="H172" s="17">
        <f t="shared" si="54"/>
        <v>1398.3871797958332</v>
      </c>
      <c r="I172" s="29">
        <f t="shared" si="46"/>
        <v>2.2250485660981263</v>
      </c>
      <c r="J172" s="29">
        <f t="shared" si="47"/>
        <v>13.949340071223991</v>
      </c>
      <c r="K172" s="32">
        <f>IF((D171+L171+M171-AL171)/($C$21+$C$22)&gt;$C$8,$C$8,(D171+L171+M171-AL171)/($C$21+$C$22))</f>
        <v>1400</v>
      </c>
      <c r="L172" s="97">
        <f t="shared" si="39"/>
        <v>4.2266987561397071</v>
      </c>
      <c r="M172" s="96">
        <f t="shared" si="40"/>
        <v>0.15550060917661743</v>
      </c>
      <c r="N172" s="98">
        <f t="shared" si="48"/>
        <v>1.7671458676442586</v>
      </c>
      <c r="O172" s="100">
        <f t="shared" si="42"/>
        <v>0</v>
      </c>
      <c r="P172" s="104">
        <f t="shared" si="49"/>
        <v>14.1</v>
      </c>
      <c r="Q172" s="102">
        <f t="shared" si="55"/>
        <v>0</v>
      </c>
      <c r="R172" s="106">
        <f>K172-U172</f>
        <v>1400</v>
      </c>
      <c r="S172" s="106">
        <f>IF(K172-H171&lt;0,0,K172-H171)</f>
        <v>11.530459777186934</v>
      </c>
      <c r="T172" s="106">
        <f t="shared" si="43"/>
        <v>100</v>
      </c>
      <c r="U172" s="107">
        <f>IF(S172&gt;0,0,IF(U171+(F172-AL172/$C$23)*$C$22/($C$21+$C$22)&gt;$C$8,$C$8,IF(V172=$C$8,U171+(F172-AL172/$C$23)*$C$22/$C$21,U171+(F172-AL172/$C$23)*$C$22/($C$21+$C$22))))</f>
        <v>0</v>
      </c>
      <c r="V172" s="107">
        <f>IF(S172=0,IF(V171+(F172-AL172/$C$23)*$C$22/($C$21+$C$22)&gt;$C$8,$C$8,V171+(F172-AL172/$C$23)*$C$22/($C$21+$C$22)),E172)</f>
        <v>1045.5231250809968</v>
      </c>
      <c r="W172" s="203">
        <f>IF(S172&gt;0,0,IF(W171+AL172/$C$23&gt;$F$23,$F$23,W171+AL172/$C$23))</f>
        <v>0</v>
      </c>
      <c r="X172" s="105">
        <f>IF(R172=0,"-",IF(U172=0,FORECAST($C$8,Инклинометрия!$B$2:$B$152,Инклинометрия!$A$2:$A$152),FORECAST(R172,Инклинометрия!$B$2:$B$152,Инклинометрия!$A$2:$A$152)))</f>
        <v>1330</v>
      </c>
      <c r="Y172" s="105">
        <f>IF(R172=0,"-",IF(U172=0,FORECAST($C$8-R172,Инклинометрия!$B$2:$B$152,Инклинометрия!$A$2:$A$152),0))</f>
        <v>0</v>
      </c>
      <c r="Z172" s="105">
        <f>IF(S172=0,"-",FORECAST($C$8,Инклинометрия!$B$2:$B$152,Инклинометрия!$A$2:$A$152))</f>
        <v>1330</v>
      </c>
      <c r="AA172" s="105">
        <f>IF(S172=0,"-",FORECAST($C$8-S172,Инклинометрия!$B$2:$B$152,Инклинометрия!$A$2:$A$152))</f>
        <v>1319.0460632116724</v>
      </c>
      <c r="AB172" s="105">
        <f>IF(T172=0,"-",FORECAST($C$6,Инклинометрия!$B$2:$B$152,Инклинометрия!$A$2:$A$152))</f>
        <v>1425</v>
      </c>
      <c r="AC172" s="105">
        <f>IF(R172=0,FORECAST($C$6-T172,Инклинометрия!$B$2:$B$152,Инклинометрия!$A$2:$A$152),FORECAST($C$8,Инклинометрия!$B$2:$B$152,Инклинометрия!$A$2:$A$152))</f>
        <v>1330</v>
      </c>
      <c r="AD172" s="107" t="str">
        <f>IF(U172=0,"-",FORECAST($C$8,Инклинометрия!$B$2:$B$152,Инклинометрия!$A$2:$A$152))</f>
        <v>-</v>
      </c>
      <c r="AE172" s="107" t="str">
        <f>IF(U172=0,"-",FORECAST($C$8-U172,Инклинометрия!$B$2:$B$152,Инклинометрия!$A$2:$A$152))</f>
        <v>-</v>
      </c>
      <c r="AF172" s="107">
        <f>FORECAST($C$8-S172,Инклинометрия!$B$2:$B$152,Инклинометрия!$A$2:$A$152)</f>
        <v>1319.0460632116724</v>
      </c>
      <c r="AG172" s="107">
        <f>FORECAST($C$8-(S172+V172),Инклинометрия!$B$2:$B$152,Инклинометрия!$A$2:$A$152)</f>
        <v>325.79909438472544</v>
      </c>
      <c r="AH172" s="107" t="str">
        <f>IF(W172=0,"-",FORECAST($C$8+W172,Инклинометрия!$B$2:$B$152,Инклинометрия!$A$2:$A$152))</f>
        <v>-</v>
      </c>
      <c r="AI172" s="107" t="str">
        <f>IF(W172=0,"-",FORECAST($C$8,Инклинометрия!$B$2:$B$152,Инклинометрия!$A$2:$A$152))</f>
        <v>-</v>
      </c>
      <c r="AK172" s="122">
        <f>2*PI()*$C$5*(AT171-AT170)/(LN(AN171/$I$9)*$I$8/$I$7+LN($I$10/AN171)*$I$8/$I$7)</f>
        <v>-1.14498845733272E-8</v>
      </c>
      <c r="AL172" s="208">
        <f>AK172*(B172-B171)</f>
        <v>-1.1449884573327199E-7</v>
      </c>
      <c r="AM172" s="23">
        <f t="shared" si="56"/>
        <v>1.4173561114576653E-2</v>
      </c>
      <c r="AN172" s="26">
        <f>AN171+AK172*(B172-B171)/(2*PI()*$C$5*AN171*$I$11)</f>
        <v>0.11072542938329191</v>
      </c>
      <c r="AO172" s="87">
        <f t="shared" si="50"/>
        <v>148919.39129887073</v>
      </c>
      <c r="AP172" s="87">
        <f>IF(R172+U172&lt;$C$8,0,32*$G$13/$C$12^2*($I$8*R172+$I$6*U172)+32*$G$14/($C$14^2-$C$13^2)*($I$8*S172+$I$6*V172))</f>
        <v>47594.391298870723</v>
      </c>
      <c r="AQ172" s="66">
        <f>R172*$C$11*$C$9+U172*$C$11*$C$10</f>
        <v>10987200</v>
      </c>
      <c r="AR172" s="66">
        <f>S172*$C$11*$C$9+V172*$C$11*$C$10</f>
        <v>11065033.635369062</v>
      </c>
      <c r="AS172" s="87">
        <f>$C$11*(T172*$C$9+W172*$C$10)</f>
        <v>784800</v>
      </c>
      <c r="AT172" s="45">
        <f t="shared" si="44"/>
        <v>11998753.026667934</v>
      </c>
      <c r="AU172" s="75"/>
    </row>
    <row r="173" spans="2:47" ht="15" thickBot="1" x14ac:dyDescent="0.35">
      <c r="B173" s="41">
        <f t="shared" si="51"/>
        <v>1420</v>
      </c>
      <c r="C173" s="8">
        <f t="shared" si="52"/>
        <v>14.200000000000001</v>
      </c>
      <c r="D173" s="73">
        <f t="shared" si="38"/>
        <v>18.992500000000003</v>
      </c>
      <c r="E173" s="29">
        <f t="shared" si="41"/>
        <v>1052.9381827056848</v>
      </c>
      <c r="F173" s="29">
        <f t="shared" si="45"/>
        <v>7.4150576246879609</v>
      </c>
      <c r="G173" s="29">
        <f t="shared" si="53"/>
        <v>9.9176395730201481</v>
      </c>
      <c r="H173" s="17">
        <f t="shared" si="54"/>
        <v>1408.3048193688533</v>
      </c>
      <c r="I173" s="29">
        <f t="shared" si="46"/>
        <v>2.2250485660981263</v>
      </c>
      <c r="J173" s="29">
        <f t="shared" si="47"/>
        <v>13.949340071223991</v>
      </c>
      <c r="K173" s="32">
        <f>IF((D172+L172+M172-AL172)/($C$21+$C$22)&gt;$C$8,$C$8,(D172+L172+M172-AL172)/($C$21+$C$22))</f>
        <v>1400</v>
      </c>
      <c r="L173" s="97">
        <f t="shared" si="39"/>
        <v>4.2266987561397071</v>
      </c>
      <c r="M173" s="96">
        <f t="shared" si="40"/>
        <v>2.1750609176617378E-2</v>
      </c>
      <c r="N173" s="98">
        <f t="shared" si="48"/>
        <v>1.7671458676442586</v>
      </c>
      <c r="O173" s="100">
        <f t="shared" si="42"/>
        <v>0</v>
      </c>
      <c r="P173" s="104">
        <f t="shared" si="49"/>
        <v>14.2</v>
      </c>
      <c r="Q173" s="102">
        <f t="shared" si="55"/>
        <v>0</v>
      </c>
      <c r="R173" s="106">
        <f>K173-U173</f>
        <v>1400</v>
      </c>
      <c r="S173" s="106">
        <f>IF(K173-H172&lt;0,0,K173-H172)</f>
        <v>1.6128202041668374</v>
      </c>
      <c r="T173" s="106">
        <f t="shared" si="43"/>
        <v>100</v>
      </c>
      <c r="U173" s="107">
        <f>IF(S173&gt;0,0,IF(U172+(F173-AL173/$C$23)*$C$22/($C$21+$C$22)&gt;$C$8,$C$8,IF(V173=$C$8,U172+(F173-AL173/$C$23)*$C$22/$C$21,U172+(F173-AL173/$C$23)*$C$22/($C$21+$C$22))))</f>
        <v>0</v>
      </c>
      <c r="V173" s="107">
        <f>IF(S173=0,IF(V172+(F173-AL173/$C$23)*$C$22/($C$21+$C$22)&gt;$C$8,$C$8,V172+(F173-AL173/$C$23)*$C$22/($C$21+$C$22)),E173)</f>
        <v>1052.9381827056848</v>
      </c>
      <c r="W173" s="203">
        <f>IF(S173&gt;0,0,IF(W172+AL173/$C$23&gt;$F$23,$F$23,W172+AL173/$C$23))</f>
        <v>0</v>
      </c>
      <c r="X173" s="105">
        <f>IF(R173=0,"-",IF(U173=0,FORECAST($C$8,Инклинометрия!$B$2:$B$152,Инклинометрия!$A$2:$A$152),FORECAST(R173,Инклинометрия!$B$2:$B$152,Инклинометрия!$A$2:$A$152)))</f>
        <v>1330</v>
      </c>
      <c r="Y173" s="105">
        <f>IF(R173=0,"-",IF(U173=0,FORECAST($C$8-R173,Инклинометрия!$B$2:$B$152,Инклинометрия!$A$2:$A$152),0))</f>
        <v>0</v>
      </c>
      <c r="Z173" s="105">
        <f>IF(S173=0,"-",FORECAST($C$8,Инклинометрия!$B$2:$B$152,Инклинометрия!$A$2:$A$152))</f>
        <v>1330</v>
      </c>
      <c r="AA173" s="105">
        <f>IF(S173=0,"-",FORECAST($C$8-S173,Инклинометрия!$B$2:$B$152,Инклинометрия!$A$2:$A$152))</f>
        <v>1328.4678208060413</v>
      </c>
      <c r="AB173" s="105">
        <f>IF(T173=0,"-",FORECAST($C$6,Инклинометрия!$B$2:$B$152,Инклинометрия!$A$2:$A$152))</f>
        <v>1425</v>
      </c>
      <c r="AC173" s="105">
        <f>IF(R173=0,FORECAST($C$6-T173,Инклинометрия!$B$2:$B$152,Инклинометрия!$A$2:$A$152),FORECAST($C$8,Инклинометрия!$B$2:$B$152,Инклинометрия!$A$2:$A$152))</f>
        <v>1330</v>
      </c>
      <c r="AD173" s="107" t="str">
        <f>IF(U173=0,"-",FORECAST($C$8,Инклинометрия!$B$2:$B$152,Инклинометрия!$A$2:$A$152))</f>
        <v>-</v>
      </c>
      <c r="AE173" s="107" t="str">
        <f>IF(U173=0,"-",FORECAST($C$8-U173,Инклинометрия!$B$2:$B$152,Инклинометрия!$A$2:$A$152))</f>
        <v>-</v>
      </c>
      <c r="AF173" s="107">
        <f>FORECAST($C$8-S173,Инклинометрия!$B$2:$B$152,Инклинометрия!$A$2:$A$152)</f>
        <v>1328.4678208060413</v>
      </c>
      <c r="AG173" s="107">
        <f>FORECAST($C$8-(S173+V173),Инклинометрия!$B$2:$B$152,Инклинометрия!$A$2:$A$152)</f>
        <v>328.17654723564095</v>
      </c>
      <c r="AH173" s="107" t="str">
        <f>IF(W173=0,"-",FORECAST($C$8+W173,Инклинометрия!$B$2:$B$152,Инклинометрия!$A$2:$A$152))</f>
        <v>-</v>
      </c>
      <c r="AI173" s="107" t="str">
        <f>IF(W173=0,"-",FORECAST($C$8,Инклинометрия!$B$2:$B$152,Инклинометрия!$A$2:$A$152))</f>
        <v>-</v>
      </c>
      <c r="AK173" s="122">
        <f>2*PI()*$C$5*(AT172-AT171)/(LN(AN172/$I$9)*$I$8/$I$7+LN($I$10/AN172)*$I$8/$I$7)</f>
        <v>-1.144988457183138E-8</v>
      </c>
      <c r="AL173" s="208">
        <f>AK173*(B173-B172)</f>
        <v>-1.1449884571831379E-7</v>
      </c>
      <c r="AM173" s="23">
        <f t="shared" si="56"/>
        <v>1.4173446615730934E-2</v>
      </c>
      <c r="AN173" s="26">
        <f>AN172+AK173*(B173-B172)/(2*PI()*$C$5*AN172*$I$11)</f>
        <v>0.11072534709389653</v>
      </c>
      <c r="AO173" s="87">
        <f t="shared" si="50"/>
        <v>148905.13349501172</v>
      </c>
      <c r="AP173" s="87">
        <f>IF(R173+U173&lt;$C$8,0,32*$G$13/$C$12^2*($I$8*R173+$I$6*U173)+32*$G$14/($C$14^2-$C$13^2)*($I$8*S173+$I$6*V173))</f>
        <v>47580.133495011716</v>
      </c>
      <c r="AQ173" s="66">
        <f>R173*$C$11*$C$9+U173*$C$11*$C$10</f>
        <v>10987200</v>
      </c>
      <c r="AR173" s="66">
        <f>S173*$C$11*$C$9+V173*$C$11*$C$10</f>
        <v>11065033.635369062</v>
      </c>
      <c r="AS173" s="87">
        <f>$C$11*(T173*$C$9+W173*$C$10)</f>
        <v>784800</v>
      </c>
      <c r="AT173" s="45">
        <f t="shared" si="44"/>
        <v>11998738.768864075</v>
      </c>
      <c r="AU173" s="75"/>
    </row>
    <row r="174" spans="2:47" ht="15" thickBot="1" x14ac:dyDescent="0.35">
      <c r="B174" s="41">
        <f t="shared" si="51"/>
        <v>1430</v>
      </c>
      <c r="C174" s="8">
        <f t="shared" si="52"/>
        <v>14.3</v>
      </c>
      <c r="D174" s="73">
        <f t="shared" si="38"/>
        <v>19.126249999999999</v>
      </c>
      <c r="E174" s="29">
        <f t="shared" si="41"/>
        <v>1060.3532403303727</v>
      </c>
      <c r="F174" s="29">
        <f t="shared" si="45"/>
        <v>7.4150576246879609</v>
      </c>
      <c r="G174" s="29">
        <f t="shared" si="53"/>
        <v>9.9176395730201481</v>
      </c>
      <c r="H174" s="17">
        <f t="shared" si="54"/>
        <v>1418.2224589418734</v>
      </c>
      <c r="I174" s="29">
        <f t="shared" si="46"/>
        <v>2.2250485660981263</v>
      </c>
      <c r="J174" s="29">
        <f t="shared" si="47"/>
        <v>13.949340071223991</v>
      </c>
      <c r="K174" s="32">
        <f>IF((D173+L173+M173-AL173)/($C$21+$C$22)&gt;$C$8,$C$8,(D173+L173+M173-AL173)/($C$21+$C$22))</f>
        <v>1400</v>
      </c>
      <c r="L174" s="97">
        <f t="shared" si="39"/>
        <v>4.2084070437490153</v>
      </c>
      <c r="M174" s="96">
        <f t="shared" si="40"/>
        <v>0</v>
      </c>
      <c r="N174" s="98">
        <f t="shared" si="48"/>
        <v>1.7671459821431041</v>
      </c>
      <c r="O174" s="100">
        <f t="shared" si="42"/>
        <v>1.8291712390691214E-2</v>
      </c>
      <c r="P174" s="104">
        <f t="shared" si="49"/>
        <v>14.281708374989741</v>
      </c>
      <c r="Q174" s="102">
        <f t="shared" si="55"/>
        <v>-1.1449884573327199E-7</v>
      </c>
      <c r="R174" s="106">
        <f>K174-U174</f>
        <v>1393.9412769103146</v>
      </c>
      <c r="S174" s="106">
        <f>IF(K174-H173&lt;0,0,K174-H173)</f>
        <v>0</v>
      </c>
      <c r="T174" s="106">
        <f>IF(S174&gt;0,$C$6-$C$8,IF($C$6-$C$8-W174&lt;0,0,$C$6-$C$8-W174))</f>
        <v>100.00000647930925</v>
      </c>
      <c r="U174" s="107">
        <f>IF(S174&gt;0,0,IF(U173+(F174-AL174/$C$23)*$C$22/($C$21+$C$22)&gt;$C$8,$C$8,IF(V174=$C$8,U173+(F174-AL174/$C$23)*$C$22/$C$21,U173+(F174-AL174/$C$23)*$C$22/($C$21+$C$22))))</f>
        <v>6.0587230896852802</v>
      </c>
      <c r="V174" s="107">
        <f>IF(S174=0,IF(V173+(F174-AL174/$C$23)*$C$22/($C$21+$C$22)&gt;$C$8,$C$8,V173+(F174-AL174/$C$23)*$C$22/($C$21+$C$22)),E174)</f>
        <v>1058.9969057953701</v>
      </c>
      <c r="W174" s="203">
        <f>IF(S174&gt;0,0,IF(W173+AL174/$C$23&gt;$F$23,$F$23,W173+AL174/$C$23))</f>
        <v>-6.4793092539614607E-6</v>
      </c>
      <c r="X174" s="105">
        <f>IF(R174=0,"-",IF(U174=0,FORECAST($C$8,Инклинометрия!$B$2:$B$152,Инклинометрия!$A$2:$A$152),FORECAST(R174,Инклинометрия!$B$2:$B$152,Инклинометрия!$A$2:$A$152)))</f>
        <v>1324.2442130647989</v>
      </c>
      <c r="Y174" s="105">
        <f>IF(R174=0,"-",IF(U174=0,FORECAST($C$8-R174,Инклинометрия!$B$2:$B$152,Инклинометрия!$A$2:$A$152),0))</f>
        <v>0</v>
      </c>
      <c r="Z174" s="105" t="str">
        <f>IF(S174=0,"-",FORECAST($C$8,Инклинометрия!$B$2:$B$152,Инклинометрия!$A$2:$A$152))</f>
        <v>-</v>
      </c>
      <c r="AA174" s="105" t="str">
        <f>IF(S174=0,"-",FORECAST($C$8-S174,Инклинометрия!$B$2:$B$152,Инклинометрия!$A$2:$A$152))</f>
        <v>-</v>
      </c>
      <c r="AB174" s="105">
        <f>IF(T174=0,"-",FORECAST($C$6,Инклинометрия!$B$2:$B$152,Инклинометрия!$A$2:$A$152))</f>
        <v>1425</v>
      </c>
      <c r="AC174" s="105">
        <f>IF(R174=0,FORECAST($C$6-T174,Инклинометрия!$B$2:$B$152,Инклинометрия!$A$2:$A$152),FORECAST($C$8,Инклинометрия!$B$2:$B$152,Инклинометрия!$A$2:$A$152))</f>
        <v>1330</v>
      </c>
      <c r="AD174" s="107">
        <f>IF(U174=0,"-",FORECAST($C$8,Инклинометрия!$B$2:$B$152,Инклинометрия!$A$2:$A$152))</f>
        <v>1330</v>
      </c>
      <c r="AE174" s="107">
        <f>IF(U174=0,"-",FORECAST($C$8-U174,Инклинометрия!$B$2:$B$152,Инклинометрия!$A$2:$A$152))</f>
        <v>1324.2442130647989</v>
      </c>
      <c r="AF174" s="107">
        <f>FORECAST($C$8-S174,Инклинометрия!$B$2:$B$152,Инклинометрия!$A$2:$A$152)</f>
        <v>1330</v>
      </c>
      <c r="AG174" s="107">
        <f>FORECAST($C$8-(S174+V174),Инклинометрия!$B$2:$B$152,Инклинометрия!$A$2:$A$152)</f>
        <v>323.95293949439838</v>
      </c>
      <c r="AH174" s="107">
        <f>IF(W174=0,"-",FORECAST($C$8+W174,Инклинометрия!$B$2:$B$152,Инклинометрия!$A$2:$A$152))</f>
        <v>1329.9999938446563</v>
      </c>
      <c r="AI174" s="107">
        <f>IF(W174=0,"-",FORECAST($C$8,Инклинометрия!$B$2:$B$152,Инклинометрия!$A$2:$A$152))</f>
        <v>1330</v>
      </c>
      <c r="AK174" s="122">
        <f>2*PI()*$C$5*(AT173-AT172)/(LN(AN173/$I$9)*$I$8/$I$7+LN($I$10/AN173)*$I$8/$I$7)</f>
        <v>-1.14498845733272E-8</v>
      </c>
      <c r="AL174" s="208">
        <f>AK174*(B174-B173)</f>
        <v>-1.1449884573327199E-7</v>
      </c>
      <c r="AM174" s="23">
        <f t="shared" si="56"/>
        <v>1.4173332116885201E-2</v>
      </c>
      <c r="AN174" s="26">
        <f>AN173+AK174*(B174-B173)/(2*PI()*$C$5*AN173*$I$11)</f>
        <v>0.11072526480443999</v>
      </c>
      <c r="AO174" s="87">
        <f t="shared" si="50"/>
        <v>148740.96890333053</v>
      </c>
      <c r="AP174" s="87">
        <f>IF(R174+U174&lt;$C$8,0,32*$G$13/$C$12^2*($I$8*R174+$I$6*U174)+32*$G$14/($C$14^2-$C$13^2)*($I$8*S174+$I$6*V174))</f>
        <v>47415.968903330533</v>
      </c>
      <c r="AQ174" s="66">
        <f>R174*$C$11*$C$9+U174*$C$11*$C$10</f>
        <v>11003247.739847649</v>
      </c>
      <c r="AR174" s="66">
        <f>S174*$C$11*$C$9+V174*$C$11*$C$10</f>
        <v>11115972.821062263</v>
      </c>
      <c r="AS174" s="87">
        <f>$C$11*(T174*$C$9+W174*$C$10)</f>
        <v>784799.98283825361</v>
      </c>
      <c r="AT174" s="45">
        <f t="shared" si="44"/>
        <v>12049513.772803849</v>
      </c>
      <c r="AU174" s="75"/>
    </row>
    <row r="175" spans="2:47" ht="15" thickBot="1" x14ac:dyDescent="0.35">
      <c r="B175" s="41">
        <f t="shared" si="51"/>
        <v>1440</v>
      </c>
      <c r="C175" s="8">
        <f t="shared" si="52"/>
        <v>14.4</v>
      </c>
      <c r="D175" s="73">
        <f t="shared" si="38"/>
        <v>19.260000000000002</v>
      </c>
      <c r="E175" s="29">
        <f t="shared" si="41"/>
        <v>1067.7682979550607</v>
      </c>
      <c r="F175" s="29">
        <f t="shared" si="45"/>
        <v>7.4150576246879609</v>
      </c>
      <c r="G175" s="29">
        <f t="shared" si="53"/>
        <v>9.9176395730201481</v>
      </c>
      <c r="H175" s="17">
        <f t="shared" si="54"/>
        <v>1428.1400985148935</v>
      </c>
      <c r="I175" s="29">
        <f t="shared" si="46"/>
        <v>2.2250485660981263</v>
      </c>
      <c r="J175" s="29">
        <f t="shared" si="47"/>
        <v>13.949340071223991</v>
      </c>
      <c r="K175" s="32">
        <f>IF((D174+L174+M174-AL174)/($C$21+$C$22)&gt;$C$8,$C$8,(D174+L174+M174-AL174)/($C$21+$C$22))</f>
        <v>1400</v>
      </c>
      <c r="L175" s="97">
        <f t="shared" si="39"/>
        <v>4.1901722674205537</v>
      </c>
      <c r="M175" s="96">
        <f t="shared" si="40"/>
        <v>0</v>
      </c>
      <c r="N175" s="98">
        <f t="shared" si="48"/>
        <v>1.7667382279475337</v>
      </c>
      <c r="O175" s="100">
        <f t="shared" si="42"/>
        <v>3.6526488719153004E-2</v>
      </c>
      <c r="P175" s="104">
        <f t="shared" si="49"/>
        <v>14.363162418781629</v>
      </c>
      <c r="Q175" s="102">
        <f t="shared" si="55"/>
        <v>4.0763969672482313E-4</v>
      </c>
      <c r="R175" s="106">
        <f>K175-U175</f>
        <v>1387.9014126255076</v>
      </c>
      <c r="S175" s="106">
        <f>IF(K175-H174&lt;0,0,K175-H174)</f>
        <v>0</v>
      </c>
      <c r="T175" s="106">
        <f t="shared" si="43"/>
        <v>99.976932311916713</v>
      </c>
      <c r="U175" s="107">
        <f>IF(S175&gt;0,0,IF(U174+(F175-AL175/$C$23)*$C$22/($C$21+$C$22)&gt;$C$8,$C$8,IF(V175=$C$8,U174+(F175-AL175/$C$23)*$C$22/$C$21,U174+(F175-AL175/$C$23)*$C$22/($C$21+$C$22))))</f>
        <v>12.098587374492308</v>
      </c>
      <c r="V175" s="107">
        <f>IF(S175=0,IF(V174+(F175-AL175/$C$23)*$C$22/($C$21+$C$22)&gt;$C$8,$C$8,V174+(F175-AL175/$C$23)*$C$22/($C$21+$C$22)),E175)</f>
        <v>1065.0367700801771</v>
      </c>
      <c r="W175" s="203">
        <f>IF(S175&gt;0,0,IF(W174+AL175/$C$23&gt;$F$23,$F$23,W174+AL175/$C$23))</f>
        <v>2.306768808328416E-2</v>
      </c>
      <c r="X175" s="105">
        <f>IF(R175=0,"-",IF(U175=0,FORECAST($C$8,Инклинометрия!$B$2:$B$152,Инклинометрия!$A$2:$A$152),FORECAST(R175,Инклинометрия!$B$2:$B$152,Инклинометрия!$A$2:$A$152)))</f>
        <v>1318.5063419942321</v>
      </c>
      <c r="Y175" s="105">
        <f>IF(R175=0,"-",IF(U175=0,FORECAST($C$8-R175,Инклинометрия!$B$2:$B$152,Инклинометрия!$A$2:$A$152),0))</f>
        <v>0</v>
      </c>
      <c r="Z175" s="105" t="str">
        <f>IF(S175=0,"-",FORECAST($C$8,Инклинометрия!$B$2:$B$152,Инклинометрия!$A$2:$A$152))</f>
        <v>-</v>
      </c>
      <c r="AA175" s="105" t="str">
        <f>IF(S175=0,"-",FORECAST($C$8-S175,Инклинометрия!$B$2:$B$152,Инклинометрия!$A$2:$A$152))</f>
        <v>-</v>
      </c>
      <c r="AB175" s="105">
        <f>IF(T175=0,"-",FORECAST($C$6,Инклинометрия!$B$2:$B$152,Инклинометрия!$A$2:$A$152))</f>
        <v>1425</v>
      </c>
      <c r="AC175" s="105">
        <f>IF(R175=0,FORECAST($C$6-T175,Инклинометрия!$B$2:$B$152,Инклинометрия!$A$2:$A$152),FORECAST($C$8,Инклинометрия!$B$2:$B$152,Инклинометрия!$A$2:$A$152))</f>
        <v>1330</v>
      </c>
      <c r="AD175" s="107">
        <f>IF(U175=0,"-",FORECAST($C$8,Инклинометрия!$B$2:$B$152,Инклинометрия!$A$2:$A$152))</f>
        <v>1330</v>
      </c>
      <c r="AE175" s="107">
        <f>IF(U175=0,"-",FORECAST($C$8-U175,Инклинометрия!$B$2:$B$152,Инклинометрия!$A$2:$A$152))</f>
        <v>1318.5063419942321</v>
      </c>
      <c r="AF175" s="107">
        <f>FORECAST($C$8-S175,Инклинометрия!$B$2:$B$152,Инклинометрия!$A$2:$A$152)</f>
        <v>1330</v>
      </c>
      <c r="AG175" s="107">
        <f>FORECAST($C$8-(S175+V175),Инклинометрия!$B$2:$B$152,Инклинометрия!$A$2:$A$152)</f>
        <v>318.21506842383172</v>
      </c>
      <c r="AH175" s="107">
        <f>IF(W175=0,"-",FORECAST($C$8+W175,Инклинометрия!$B$2:$B$152,Инклинометрия!$A$2:$A$152))</f>
        <v>1330.0219143036791</v>
      </c>
      <c r="AI175" s="107">
        <f>IF(W175=0,"-",FORECAST($C$8,Инклинометрия!$B$2:$B$152,Инклинометрия!$A$2:$A$152))</f>
        <v>1330</v>
      </c>
      <c r="AK175" s="122">
        <f>2*PI()*$C$5*(AT174-AT173)/(LN(AN174/$I$9)*$I$8/$I$7+LN($I$10/AN174)*$I$8/$I$7)</f>
        <v>4.0775419557055644E-5</v>
      </c>
      <c r="AL175" s="208">
        <f>AK175*(B175-B174)</f>
        <v>4.0775419557055647E-4</v>
      </c>
      <c r="AM175" s="23">
        <f t="shared" si="56"/>
        <v>1.4581086312455757E-2</v>
      </c>
      <c r="AN175" s="26">
        <f>AN174+AK175*(B175-B174)/(2*PI()*$C$5*AN174*$I$11)</f>
        <v>0.111018314886127</v>
      </c>
      <c r="AO175" s="87">
        <f t="shared" si="50"/>
        <v>148580.0331095742</v>
      </c>
      <c r="AP175" s="87">
        <f>IF(R175+U175&lt;$C$8,0,32*$G$13/$C$12^2*($I$8*R175+$I$6*U175)+32*$G$14/($C$14^2-$C$13^2)*($I$8*S175+$I$6*V175))</f>
        <v>47255.033109574208</v>
      </c>
      <c r="AQ175" s="66">
        <f>R175*$C$11*$C$9+U175*$C$11*$C$10</f>
        <v>11019245.528378816</v>
      </c>
      <c r="AR175" s="66">
        <f>S175*$C$11*$C$9+V175*$C$11*$C$10</f>
        <v>11179371.464500595</v>
      </c>
      <c r="AS175" s="87">
        <f>$C$11*(T175*$C$9+W175*$C$10)</f>
        <v>784861.09938542626</v>
      </c>
      <c r="AT175" s="45">
        <f t="shared" si="44"/>
        <v>12112812.596995594</v>
      </c>
      <c r="AU175" s="75"/>
    </row>
    <row r="176" spans="2:47" ht="15" thickBot="1" x14ac:dyDescent="0.35">
      <c r="B176" s="41">
        <f t="shared" si="51"/>
        <v>1450</v>
      </c>
      <c r="C176" s="8">
        <f t="shared" si="52"/>
        <v>14.5</v>
      </c>
      <c r="D176" s="73">
        <f t="shared" si="38"/>
        <v>19.393750000000001</v>
      </c>
      <c r="E176" s="29">
        <f t="shared" si="41"/>
        <v>1075.1833555797484</v>
      </c>
      <c r="F176" s="29">
        <f t="shared" si="45"/>
        <v>7.4150576246877336</v>
      </c>
      <c r="G176" s="29">
        <f t="shared" si="53"/>
        <v>9.9176395730198443</v>
      </c>
      <c r="H176" s="17">
        <f t="shared" si="54"/>
        <v>1438.0577380879133</v>
      </c>
      <c r="I176" s="29">
        <f t="shared" si="46"/>
        <v>2.2250485660981263</v>
      </c>
      <c r="J176" s="29">
        <f t="shared" si="47"/>
        <v>13.949340071223777</v>
      </c>
      <c r="K176" s="32">
        <f>IF((D175+L175+M175-AL175)/($C$21+$C$22)&gt;$C$8,$C$8,(D175+L175+M175-AL175)/($C$21+$C$22))</f>
        <v>1400</v>
      </c>
      <c r="L176" s="97">
        <f t="shared" si="39"/>
        <v>4.1719515306151091</v>
      </c>
      <c r="M176" s="96">
        <f t="shared" si="40"/>
        <v>0</v>
      </c>
      <c r="N176" s="98">
        <f t="shared" si="48"/>
        <v>1.766229899850317</v>
      </c>
      <c r="O176" s="100">
        <f t="shared" si="42"/>
        <v>5.4747225524598216E-2</v>
      </c>
      <c r="P176" s="104">
        <f t="shared" si="49"/>
        <v>14.444553748564745</v>
      </c>
      <c r="Q176" s="102">
        <f t="shared" si="55"/>
        <v>9.1596779394135597E-4</v>
      </c>
      <c r="R176" s="106">
        <f>K176-U176</f>
        <v>1381.8661986205898</v>
      </c>
      <c r="S176" s="106">
        <f>IF(K176-H175&lt;0,0,K176-H175)</f>
        <v>0</v>
      </c>
      <c r="T176" s="106">
        <f t="shared" si="43"/>
        <v>99.948166825913333</v>
      </c>
      <c r="U176" s="107">
        <f>IF(S176&gt;0,0,IF(U175+(F176-AL176/$C$23)*$C$22/($C$21+$C$22)&gt;$C$8,$C$8,IF(V176=$C$8,U175+(F176-AL176/$C$23)*$C$22/$C$21,U175+(F176-AL176/$C$23)*$C$22/($C$21+$C$22))))</f>
        <v>18.133801379410176</v>
      </c>
      <c r="V176" s="107">
        <f>IF(S176=0,IF(V175+(F176-AL176/$C$23)*$C$22/($C$21+$C$22)&gt;$C$8,$C$8,V175+(F176-AL176/$C$23)*$C$22/($C$21+$C$22)),E176)</f>
        <v>1071.071984085095</v>
      </c>
      <c r="W176" s="203">
        <f>IF(S176&gt;0,0,IF(W175+AL176/$C$23&gt;$F$23,$F$23,W175+AL176/$C$23))</f>
        <v>5.1833174086665039E-2</v>
      </c>
      <c r="X176" s="105">
        <f>IF(R176=0,"-",IF(U176=0,FORECAST($C$8,Инклинометрия!$B$2:$B$152,Инклинометрия!$A$2:$A$152),FORECAST(R176,Инклинометрия!$B$2:$B$152,Инклинометрия!$A$2:$A$152)))</f>
        <v>1312.7728886895602</v>
      </c>
      <c r="Y176" s="105">
        <f>IF(R176=0,"-",IF(U176=0,FORECAST($C$8-R176,Инклинометрия!$B$2:$B$152,Инклинометрия!$A$2:$A$152),0))</f>
        <v>0</v>
      </c>
      <c r="Z176" s="105" t="str">
        <f>IF(S176=0,"-",FORECAST($C$8,Инклинометрия!$B$2:$B$152,Инклинометрия!$A$2:$A$152))</f>
        <v>-</v>
      </c>
      <c r="AA176" s="105" t="str">
        <f>IF(S176=0,"-",FORECAST($C$8-S176,Инклинометрия!$B$2:$B$152,Инклинометрия!$A$2:$A$152))</f>
        <v>-</v>
      </c>
      <c r="AB176" s="105">
        <f>IF(T176=0,"-",FORECAST($C$6,Инклинометрия!$B$2:$B$152,Инклинометрия!$A$2:$A$152))</f>
        <v>1425</v>
      </c>
      <c r="AC176" s="105">
        <f>IF(R176=0,FORECAST($C$6-T176,Инклинометрия!$B$2:$B$152,Инклинометрия!$A$2:$A$152),FORECAST($C$8,Инклинометрия!$B$2:$B$152,Инклинометрия!$A$2:$A$152))</f>
        <v>1330</v>
      </c>
      <c r="AD176" s="107">
        <f>IF(U176=0,"-",FORECAST($C$8,Инклинометрия!$B$2:$B$152,Инклинометрия!$A$2:$A$152))</f>
        <v>1330</v>
      </c>
      <c r="AE176" s="107">
        <f>IF(U176=0,"-",FORECAST($C$8-U176,Инклинометрия!$B$2:$B$152,Инклинометрия!$A$2:$A$152))</f>
        <v>1312.7728886895602</v>
      </c>
      <c r="AF176" s="107">
        <f>FORECAST($C$8-S176,Инклинометрия!$B$2:$B$152,Инклинометрия!$A$2:$A$152)</f>
        <v>1330</v>
      </c>
      <c r="AG176" s="107">
        <f>FORECAST($C$8-(S176+V176),Инклинометрия!$B$2:$B$152,Инклинометрия!$A$2:$A$152)</f>
        <v>312.48161511915976</v>
      </c>
      <c r="AH176" s="107">
        <f>IF(W176=0,"-",FORECAST($C$8+W176,Инклинометрия!$B$2:$B$152,Инклинометрия!$A$2:$A$152))</f>
        <v>1330.0492415153822</v>
      </c>
      <c r="AI176" s="107">
        <f>IF(W176=0,"-",FORECAST($C$8,Инклинометрия!$B$2:$B$152,Инклинометрия!$A$2:$A$152))</f>
        <v>1330</v>
      </c>
      <c r="AK176" s="122">
        <f>2*PI()*$C$5*(AT175-AT174)/(LN(AN175/$I$9)*$I$8/$I$7+LN($I$10/AN175)*$I$8/$I$7)</f>
        <v>5.0832809721653284E-5</v>
      </c>
      <c r="AL176" s="208">
        <f>AK176*(B176-B175)</f>
        <v>5.0832809721653284E-4</v>
      </c>
      <c r="AM176" s="23">
        <f t="shared" si="56"/>
        <v>1.508941440967229E-2</v>
      </c>
      <c r="AN176" s="26">
        <f>AN175+AK176*(B176-B175)/(2*PI()*$C$5*AN175*$I$11)</f>
        <v>0.11138268237570514</v>
      </c>
      <c r="AO176" s="87">
        <f t="shared" si="50"/>
        <v>148419.22122530488</v>
      </c>
      <c r="AP176" s="87">
        <f>IF(R176+U176&lt;$C$8,0,32*$G$13/$C$12^2*($I$8*R176+$I$6*U176)+32*$G$14/($C$14^2-$C$13^2)*($I$8*S176+$I$6*V176))</f>
        <v>47094.221225304893</v>
      </c>
      <c r="AQ176" s="66">
        <f>R176*$C$11*$C$9+U176*$C$11*$C$10</f>
        <v>11035230.999713643</v>
      </c>
      <c r="AR176" s="66">
        <f>S176*$C$11*$C$9+V176*$C$11*$C$10</f>
        <v>11242721.295346016</v>
      </c>
      <c r="AS176" s="87">
        <f>$C$11*(T176*$C$9+W176*$C$10)</f>
        <v>784937.29052820348</v>
      </c>
      <c r="AT176" s="45">
        <f t="shared" si="44"/>
        <v>12176077.807099525</v>
      </c>
      <c r="AU176" s="75"/>
    </row>
    <row r="177" spans="2:47" ht="15" thickBot="1" x14ac:dyDescent="0.35">
      <c r="B177" s="41">
        <f t="shared" si="51"/>
        <v>1460</v>
      </c>
      <c r="C177" s="8">
        <f t="shared" si="52"/>
        <v>14.6</v>
      </c>
      <c r="D177" s="73">
        <f t="shared" si="38"/>
        <v>19.5275</v>
      </c>
      <c r="E177" s="29">
        <f t="shared" si="41"/>
        <v>1082.5984132044364</v>
      </c>
      <c r="F177" s="29">
        <f t="shared" si="45"/>
        <v>7.4150576246879609</v>
      </c>
      <c r="G177" s="29">
        <f t="shared" si="53"/>
        <v>9.9176395730201481</v>
      </c>
      <c r="H177" s="17">
        <f t="shared" si="54"/>
        <v>1447.9753776609334</v>
      </c>
      <c r="I177" s="29">
        <f t="shared" si="46"/>
        <v>2.2250485660981263</v>
      </c>
      <c r="J177" s="29">
        <f t="shared" si="47"/>
        <v>13.949340071223991</v>
      </c>
      <c r="K177" s="32">
        <f>IF((D176+L176+M176-AL176)/($C$21+$C$22)&gt;$C$8,$C$8,(D176+L176+M176-AL176)/($C$21+$C$22))</f>
        <v>1400</v>
      </c>
      <c r="L177" s="97">
        <f t="shared" si="39"/>
        <v>4.1537307561274099</v>
      </c>
      <c r="M177" s="96">
        <f t="shared" si="40"/>
        <v>0</v>
      </c>
      <c r="N177" s="98">
        <f t="shared" si="48"/>
        <v>1.7657218416946916</v>
      </c>
      <c r="O177" s="100">
        <f t="shared" si="42"/>
        <v>7.2968000012296683E-2</v>
      </c>
      <c r="P177" s="104">
        <f t="shared" si="49"/>
        <v>14.525945246673036</v>
      </c>
      <c r="Q177" s="102">
        <f t="shared" si="55"/>
        <v>1.4240259495670838E-3</v>
      </c>
      <c r="R177" s="106">
        <f>K177-U177</f>
        <v>1375.8309721342632</v>
      </c>
      <c r="S177" s="106">
        <f>IF(K177-H176&lt;0,0,K177-H176)</f>
        <v>0</v>
      </c>
      <c r="T177" s="106">
        <f t="shared" si="43"/>
        <v>99.919416615479207</v>
      </c>
      <c r="U177" s="107">
        <f>IF(S177&gt;0,0,IF(U176+(F177-AL177/$C$23)*$C$22/($C$21+$C$22)&gt;$C$8,$C$8,IF(V177=$C$8,U176+(F177-AL177/$C$23)*$C$22/$C$21,U176+(F177-AL177/$C$23)*$C$22/($C$21+$C$22))))</f>
        <v>24.16902786573673</v>
      </c>
      <c r="V177" s="107">
        <f>IF(S177=0,IF(V176+(F177-AL177/$C$23)*$C$22/($C$21+$C$22)&gt;$C$8,$C$8,V176+(F177-AL177/$C$23)*$C$22/($C$21+$C$22)),E177)</f>
        <v>1077.1072105714215</v>
      </c>
      <c r="W177" s="203">
        <f>IF(S177&gt;0,0,IF(W176+AL177/$C$23&gt;$F$23,$F$23,W176+AL177/$C$23))</f>
        <v>8.0583384520793402E-2</v>
      </c>
      <c r="X177" s="105">
        <f>IF(R177=0,"-",IF(U177=0,FORECAST($C$8,Инклинометрия!$B$2:$B$152,Инклинометрия!$A$2:$A$152),FORECAST(R177,Инклинометрия!$B$2:$B$152,Инклинометрия!$A$2:$A$152)))</f>
        <v>1307.0394235275501</v>
      </c>
      <c r="Y177" s="105">
        <f>IF(R177=0,"-",IF(U177=0,FORECAST($C$8-R177,Инклинометрия!$B$2:$B$152,Инклинометрия!$A$2:$A$152),0))</f>
        <v>0</v>
      </c>
      <c r="Z177" s="105" t="str">
        <f>IF(S177=0,"-",FORECAST($C$8,Инклинометрия!$B$2:$B$152,Инклинометрия!$A$2:$A$152))</f>
        <v>-</v>
      </c>
      <c r="AA177" s="105" t="str">
        <f>IF(S177=0,"-",FORECAST($C$8-S177,Инклинометрия!$B$2:$B$152,Инклинометрия!$A$2:$A$152))</f>
        <v>-</v>
      </c>
      <c r="AB177" s="105">
        <f>IF(T177=0,"-",FORECAST($C$6,Инклинометрия!$B$2:$B$152,Инклинометрия!$A$2:$A$152))</f>
        <v>1425</v>
      </c>
      <c r="AC177" s="105">
        <f>IF(R177=0,FORECAST($C$6-T177,Инклинометрия!$B$2:$B$152,Инклинометрия!$A$2:$A$152),FORECAST($C$8,Инклинометрия!$B$2:$B$152,Инклинометрия!$A$2:$A$152))</f>
        <v>1330</v>
      </c>
      <c r="AD177" s="107">
        <f>IF(U177=0,"-",FORECAST($C$8,Инклинометрия!$B$2:$B$152,Инклинометрия!$A$2:$A$152))</f>
        <v>1330</v>
      </c>
      <c r="AE177" s="107">
        <f>IF(U177=0,"-",FORECAST($C$8-U177,Инклинометрия!$B$2:$B$152,Инклинометрия!$A$2:$A$152))</f>
        <v>1307.0394235275501</v>
      </c>
      <c r="AF177" s="107">
        <f>FORECAST($C$8-S177,Инклинометрия!$B$2:$B$152,Инклинометрия!$A$2:$A$152)</f>
        <v>1330</v>
      </c>
      <c r="AG177" s="107">
        <f>FORECAST($C$8-(S177+V177),Инклинометрия!$B$2:$B$152,Инклинометрия!$A$2:$A$152)</f>
        <v>306.74814995714951</v>
      </c>
      <c r="AH177" s="107">
        <f>IF(W177=0,"-",FORECAST($C$8+W177,Инклинометрия!$B$2:$B$152,Инклинометрия!$A$2:$A$152))</f>
        <v>1330.0765542152947</v>
      </c>
      <c r="AI177" s="107">
        <f>IF(W177=0,"-",FORECAST($C$8,Инклинометрия!$B$2:$B$152,Инклинометрия!$A$2:$A$152))</f>
        <v>1330</v>
      </c>
      <c r="AK177" s="122">
        <f>2*PI()*$C$5*(AT176-AT175)/(LN(AN176/$I$9)*$I$8/$I$7+LN($I$10/AN176)*$I$8/$I$7)</f>
        <v>5.080581556257279E-5</v>
      </c>
      <c r="AL177" s="208">
        <f>AK177*(B177-B176)</f>
        <v>5.0805815562572794E-4</v>
      </c>
      <c r="AM177" s="23">
        <f t="shared" si="56"/>
        <v>1.5597472565298018E-2</v>
      </c>
      <c r="AN177" s="26">
        <f>AN176+AK177*(B177-B176)/(2*PI()*$C$5*AN176*$I$11)</f>
        <v>0.111745665045548</v>
      </c>
      <c r="AO177" s="87">
        <f t="shared" si="50"/>
        <v>148258.40900846099</v>
      </c>
      <c r="AP177" s="87">
        <f>IF(R177+U177&lt;$C$8,0,32*$G$13/$C$12^2*($I$8*R177+$I$6*U177)+32*$G$14/($C$14^2-$C$13^2)*($I$8*S177+$I$6*V177))</f>
        <v>46933.409008460985</v>
      </c>
      <c r="AQ177" s="66">
        <f>R177*$C$11*$C$9+U177*$C$11*$C$10</f>
        <v>11051216.504107978</v>
      </c>
      <c r="AR177" s="66">
        <f>S177*$C$11*$C$9+V177*$C$11*$C$10</f>
        <v>11306071.257205041</v>
      </c>
      <c r="AS177" s="87">
        <f>$C$11*(T177*$C$9+W177*$C$10)</f>
        <v>785013.44121058029</v>
      </c>
      <c r="AT177" s="45">
        <f t="shared" si="44"/>
        <v>12239343.107424082</v>
      </c>
      <c r="AU177" s="75"/>
    </row>
    <row r="178" spans="2:47" ht="15" thickBot="1" x14ac:dyDescent="0.35">
      <c r="B178" s="41">
        <f t="shared" si="51"/>
        <v>1470</v>
      </c>
      <c r="C178" s="8">
        <f t="shared" si="52"/>
        <v>14.700000000000001</v>
      </c>
      <c r="D178" s="73">
        <f t="shared" si="38"/>
        <v>19.661250000000003</v>
      </c>
      <c r="E178" s="29">
        <f t="shared" si="41"/>
        <v>1090.0134708291243</v>
      </c>
      <c r="F178" s="29">
        <f t="shared" si="45"/>
        <v>7.4150576246879609</v>
      </c>
      <c r="G178" s="29">
        <f t="shared" si="53"/>
        <v>9.9176395730201481</v>
      </c>
      <c r="H178" s="17">
        <f t="shared" si="54"/>
        <v>1457.8930172339535</v>
      </c>
      <c r="I178" s="29">
        <f t="shared" si="46"/>
        <v>2.2250485660981263</v>
      </c>
      <c r="J178" s="29">
        <f t="shared" si="47"/>
        <v>13.949340071223991</v>
      </c>
      <c r="K178" s="32">
        <f>IF((D177+L177+M177-AL177)/($C$21+$C$22)&gt;$C$8,$C$8,(D177+L177+M177-AL177)/($C$21+$C$22))</f>
        <v>1400</v>
      </c>
      <c r="L178" s="97">
        <f t="shared" si="39"/>
        <v>4.135509981740852</v>
      </c>
      <c r="M178" s="96">
        <f t="shared" si="40"/>
        <v>0</v>
      </c>
      <c r="N178" s="98">
        <f t="shared" si="48"/>
        <v>1.7652137828145391</v>
      </c>
      <c r="O178" s="100">
        <f t="shared" si="42"/>
        <v>9.1188774398855532E-2</v>
      </c>
      <c r="P178" s="104">
        <f t="shared" si="49"/>
        <v>14.607336744329539</v>
      </c>
      <c r="Q178" s="102">
        <f t="shared" si="55"/>
        <v>1.9320848297193723E-3</v>
      </c>
      <c r="R178" s="106">
        <f>K178-U178</f>
        <v>1369.795745681437</v>
      </c>
      <c r="S178" s="106">
        <f>IF(K178-H177&lt;0,0,K178-H177)</f>
        <v>0</v>
      </c>
      <c r="T178" s="106">
        <f t="shared" si="43"/>
        <v>99.890666364045259</v>
      </c>
      <c r="U178" s="107">
        <f>IF(S178&gt;0,0,IF(U177+(F178-AL178/$C$23)*$C$22/($C$21+$C$22)&gt;$C$8,$C$8,IF(V178=$C$8,U177+(F178-AL178/$C$23)*$C$22/$C$21,U177+(F178-AL178/$C$23)*$C$22/($C$21+$C$22))))</f>
        <v>30.204254318563031</v>
      </c>
      <c r="V178" s="107">
        <f>IF(S178=0,IF(V177+(F178-AL178/$C$23)*$C$22/($C$21+$C$22)&gt;$C$8,$C$8,V177+(F178-AL178/$C$23)*$C$22/($C$21+$C$22)),E178)</f>
        <v>1083.1424370242478</v>
      </c>
      <c r="W178" s="203">
        <f>IF(S178&gt;0,0,IF(W177+AL178/$C$23&gt;$F$23,$F$23,W177+AL178/$C$23))</f>
        <v>0.10933363595473813</v>
      </c>
      <c r="X178" s="105">
        <f>IF(R178=0,"-",IF(U178=0,FORECAST($C$8,Инклинометрия!$B$2:$B$152,Инклинометрия!$A$2:$A$152),FORECAST(R178,Инклинометрия!$B$2:$B$152,Инклинометрия!$A$2:$A$152)))</f>
        <v>1301.305958397365</v>
      </c>
      <c r="Y178" s="105">
        <f>IF(R178=0,"-",IF(U178=0,FORECAST($C$8-R178,Инклинометрия!$B$2:$B$152,Инклинометрия!$A$2:$A$152),0))</f>
        <v>0</v>
      </c>
      <c r="Z178" s="105" t="str">
        <f>IF(S178=0,"-",FORECAST($C$8,Инклинометрия!$B$2:$B$152,Инклинометрия!$A$2:$A$152))</f>
        <v>-</v>
      </c>
      <c r="AA178" s="105" t="str">
        <f>IF(S178=0,"-",FORECAST($C$8-S178,Инклинометрия!$B$2:$B$152,Инклинометрия!$A$2:$A$152))</f>
        <v>-</v>
      </c>
      <c r="AB178" s="105">
        <f>IF(T178=0,"-",FORECAST($C$6,Инклинометрия!$B$2:$B$152,Инклинометрия!$A$2:$A$152))</f>
        <v>1425</v>
      </c>
      <c r="AC178" s="105">
        <f>IF(R178=0,FORECAST($C$6-T178,Инклинометрия!$B$2:$B$152,Инклинометрия!$A$2:$A$152),FORECAST($C$8,Инклинометрия!$B$2:$B$152,Инклинометрия!$A$2:$A$152))</f>
        <v>1330</v>
      </c>
      <c r="AD178" s="107">
        <f>IF(U178=0,"-",FORECAST($C$8,Инклинометрия!$B$2:$B$152,Инклинометрия!$A$2:$A$152))</f>
        <v>1330</v>
      </c>
      <c r="AE178" s="107">
        <f>IF(U178=0,"-",FORECAST($C$8-U178,Инклинометрия!$B$2:$B$152,Инклинометрия!$A$2:$A$152))</f>
        <v>1301.305958397365</v>
      </c>
      <c r="AF178" s="107">
        <f>FORECAST($C$8-S178,Инклинометрия!$B$2:$B$152,Инклинометрия!$A$2:$A$152)</f>
        <v>1330</v>
      </c>
      <c r="AG178" s="107">
        <f>FORECAST($C$8-(S178+V178),Инклинометрия!$B$2:$B$152,Инклинометрия!$A$2:$A$152)</f>
        <v>301.01468482696458</v>
      </c>
      <c r="AH178" s="107">
        <f>IF(W178=0,"-",FORECAST($C$8+W178,Инклинометрия!$B$2:$B$152,Инклинометрия!$A$2:$A$152))</f>
        <v>1330.103866954157</v>
      </c>
      <c r="AI178" s="107">
        <f>IF(W178=0,"-",FORECAST($C$8,Инклинометрия!$B$2:$B$152,Инклинометрия!$A$2:$A$152))</f>
        <v>1330</v>
      </c>
      <c r="AK178" s="122">
        <f>2*PI()*$C$5*(AT177-AT176)/(LN(AN177/$I$9)*$I$8/$I$7+LN($I$10/AN177)*$I$8/$I$7)</f>
        <v>5.0805888015228841E-5</v>
      </c>
      <c r="AL178" s="67">
        <f>AK178*(B178-B177)</f>
        <v>5.0805888015228843E-4</v>
      </c>
      <c r="AM178" s="23">
        <f t="shared" si="56"/>
        <v>1.6105531445450308E-2</v>
      </c>
      <c r="AN178" s="26">
        <f>AN177+AK178*(B178-B177)/(2*PI()*$C$5*AN177*$I$11)</f>
        <v>0.11210746915725565</v>
      </c>
      <c r="AO178" s="87">
        <f t="shared" si="50"/>
        <v>148097.59679250972</v>
      </c>
      <c r="AP178" s="87">
        <f>IF(R178+U178&lt;$C$8,0,32*$G$13/$C$12^2*($I$8*R178+$I$6*U178)+32*$G$14/($C$14^2-$C$13^2)*($I$8*S178+$I$6*V178))</f>
        <v>46772.596792509714</v>
      </c>
      <c r="AQ178" s="66">
        <f>R178*$C$11*$C$9+U178*$C$11*$C$10</f>
        <v>11067202.008413579</v>
      </c>
      <c r="AR178" s="66">
        <f>S178*$C$11*$C$9+V178*$C$11*$C$10</f>
        <v>11369421.218712423</v>
      </c>
      <c r="AS178" s="87">
        <f>$C$11*(T178*$C$9+W178*$C$10)</f>
        <v>785089.59200155339</v>
      </c>
      <c r="AT178" s="45">
        <f t="shared" si="44"/>
        <v>12302608.407506486</v>
      </c>
      <c r="AU178" s="75"/>
    </row>
    <row r="179" spans="2:47" ht="15" thickBot="1" x14ac:dyDescent="0.35">
      <c r="B179" s="41">
        <f t="shared" si="51"/>
        <v>1480</v>
      </c>
      <c r="C179" s="8">
        <f t="shared" si="52"/>
        <v>14.8</v>
      </c>
      <c r="D179" s="73">
        <f t="shared" si="38"/>
        <v>19.795000000000002</v>
      </c>
      <c r="E179" s="29">
        <f t="shared" si="41"/>
        <v>1097.4285284538123</v>
      </c>
      <c r="F179" s="29">
        <f t="shared" si="45"/>
        <v>7.4150576246879609</v>
      </c>
      <c r="G179" s="29">
        <f t="shared" si="53"/>
        <v>9.9176395730201481</v>
      </c>
      <c r="H179" s="17">
        <f t="shared" si="54"/>
        <v>1467.8106568069736</v>
      </c>
      <c r="I179" s="29">
        <f t="shared" si="46"/>
        <v>2.2250485660981263</v>
      </c>
      <c r="J179" s="29">
        <f t="shared" si="47"/>
        <v>13.949340071223991</v>
      </c>
      <c r="K179" s="32">
        <f>IF((D178+L178+M178-AL178)/($C$21+$C$22)&gt;$C$8,$C$8,(D178+L178+M178-AL178)/($C$21+$C$22))</f>
        <v>1400</v>
      </c>
      <c r="L179" s="97">
        <f t="shared" si="39"/>
        <v>4.1172892073540215</v>
      </c>
      <c r="M179" s="96">
        <f t="shared" si="40"/>
        <v>0</v>
      </c>
      <c r="N179" s="98">
        <f t="shared" si="48"/>
        <v>1.7647057239363315</v>
      </c>
      <c r="O179" s="100">
        <f t="shared" si="42"/>
        <v>0.10940954878568583</v>
      </c>
      <c r="P179" s="104">
        <f t="shared" si="49"/>
        <v>14.688728241987256</v>
      </c>
      <c r="Q179" s="102">
        <f t="shared" si="55"/>
        <v>2.4401437079270231E-3</v>
      </c>
      <c r="R179" s="106">
        <f>K179-U179</f>
        <v>1363.7605192285207</v>
      </c>
      <c r="S179" s="106">
        <f>IF(K179-H178&lt;0,0,K179-H178)</f>
        <v>0</v>
      </c>
      <c r="T179" s="106">
        <f t="shared" si="43"/>
        <v>99.86191611272136</v>
      </c>
      <c r="U179" s="107">
        <f>IF(S179&gt;0,0,IF(U178+(F179-AL179/$C$23)*$C$22/($C$21+$C$22)&gt;$C$8,$C$8,IF(V179=$C$8,U178+(F179-AL179/$C$23)*$C$22/$C$21,U178+(F179-AL179/$C$23)*$C$22/($C$21+$C$22))))</f>
        <v>36.239480771479244</v>
      </c>
      <c r="V179" s="107">
        <f>IF(S179=0,IF(V178+(F179-AL179/$C$23)*$C$22/($C$21+$C$22)&gt;$C$8,$C$8,V178+(F179-AL179/$C$23)*$C$22/($C$21+$C$22)),E179)</f>
        <v>1089.1776634771641</v>
      </c>
      <c r="W179" s="203">
        <f>IF(S179&gt;0,0,IF(W178+AL179/$C$23&gt;$F$23,$F$23,W178+AL179/$C$23))</f>
        <v>0.13808388727863888</v>
      </c>
      <c r="X179" s="105">
        <f>IF(R179=0,"-",IF(U179=0,FORECAST($C$8,Инклинометрия!$B$2:$B$152,Инклинометрия!$A$2:$A$152),FORECAST(R179,Инклинометрия!$B$2:$B$152,Инклинометрия!$A$2:$A$152)))</f>
        <v>1295.5724932670946</v>
      </c>
      <c r="Y179" s="105">
        <f>IF(R179=0,"-",IF(U179=0,FORECAST($C$8-R179,Инклинометрия!$B$2:$B$152,Инклинометрия!$A$2:$A$152),0))</f>
        <v>0</v>
      </c>
      <c r="Z179" s="105" t="str">
        <f>IF(S179=0,"-",FORECAST($C$8,Инклинометрия!$B$2:$B$152,Инклинометрия!$A$2:$A$152))</f>
        <v>-</v>
      </c>
      <c r="AA179" s="105" t="str">
        <f>IF(S179=0,"-",FORECAST($C$8-S179,Инклинометрия!$B$2:$B$152,Инклинометрия!$A$2:$A$152))</f>
        <v>-</v>
      </c>
      <c r="AB179" s="105">
        <f>IF(T179=0,"-",FORECAST($C$6,Инклинометрия!$B$2:$B$152,Инклинометрия!$A$2:$A$152))</f>
        <v>1425</v>
      </c>
      <c r="AC179" s="105">
        <f>IF(R179=0,FORECAST($C$6-T179,Инклинометрия!$B$2:$B$152,Инклинометрия!$A$2:$A$152),FORECAST($C$8,Инклинометрия!$B$2:$B$152,Инклинометрия!$A$2:$A$152))</f>
        <v>1330</v>
      </c>
      <c r="AD179" s="107">
        <f>IF(U179=0,"-",FORECAST($C$8,Инклинометрия!$B$2:$B$152,Инклинометрия!$A$2:$A$152))</f>
        <v>1330</v>
      </c>
      <c r="AE179" s="107">
        <f>IF(U179=0,"-",FORECAST($C$8-U179,Инклинометрия!$B$2:$B$152,Инклинометрия!$A$2:$A$152))</f>
        <v>1295.5724932670946</v>
      </c>
      <c r="AF179" s="107">
        <f>FORECAST($C$8-S179,Инклинометрия!$B$2:$B$152,Инклинометрия!$A$2:$A$152)</f>
        <v>1330</v>
      </c>
      <c r="AG179" s="107">
        <f>FORECAST($C$8-(S179+V179),Инклинометрия!$B$2:$B$152,Инклинометрия!$A$2:$A$152)</f>
        <v>295.28121969669411</v>
      </c>
      <c r="AH179" s="107">
        <f>IF(W179=0,"-",FORECAST($C$8+W179,Инклинометрия!$B$2:$B$152,Инклинометрия!$A$2:$A$152))</f>
        <v>1330.1311796929144</v>
      </c>
      <c r="AI179" s="107">
        <f>IF(W179=0,"-",FORECAST($C$8,Инклинометрия!$B$2:$B$152,Инклинометрия!$A$2:$A$152))</f>
        <v>1330</v>
      </c>
      <c r="AK179" s="122">
        <f>2*PI()*$C$5*(AT178-AT177)/(LN(AN178/$I$9)*$I$8/$I$7+LN($I$10/AN178)*$I$8/$I$7)</f>
        <v>5.0805887820765092E-5</v>
      </c>
      <c r="AL179" s="67">
        <f>AK179*(B179-B178)</f>
        <v>5.0805887820765095E-4</v>
      </c>
      <c r="AM179" s="23">
        <f t="shared" si="56"/>
        <v>1.6613590323657959E-2</v>
      </c>
      <c r="AN179" s="26">
        <f>AN178+AK179*(B179-B178)/(2*PI()*$C$5*AN178*$I$11)</f>
        <v>0.11246810561821727</v>
      </c>
      <c r="AO179" s="87">
        <f t="shared" si="50"/>
        <v>147936.78457655603</v>
      </c>
      <c r="AP179" s="87">
        <f>IF(R179+U179&lt;$C$8,0,32*$G$13/$C$12^2*($I$8*R179+$I$6*U179)+32*$G$14/($C$14^2-$C$13^2)*($I$8*S179+$I$6*V179))</f>
        <v>46611.784576556041</v>
      </c>
      <c r="AQ179" s="66">
        <f>R179*$C$11*$C$9+U179*$C$11*$C$10</f>
        <v>11083187.512719417</v>
      </c>
      <c r="AR179" s="66">
        <f>S179*$C$11*$C$9+V179*$C$11*$C$10</f>
        <v>11432771.180220749</v>
      </c>
      <c r="AS179" s="87">
        <f>$C$11*(T179*$C$9+W179*$C$10)</f>
        <v>785165.74279223487</v>
      </c>
      <c r="AT179" s="45">
        <f t="shared" si="44"/>
        <v>12365873.707589541</v>
      </c>
      <c r="AU179" s="75"/>
    </row>
    <row r="180" spans="2:47" ht="15" thickBot="1" x14ac:dyDescent="0.35">
      <c r="B180" s="41">
        <f t="shared" si="51"/>
        <v>1490</v>
      </c>
      <c r="C180" s="8">
        <f t="shared" si="52"/>
        <v>14.9</v>
      </c>
      <c r="D180" s="73">
        <f t="shared" si="38"/>
        <v>19.928750000000001</v>
      </c>
      <c r="E180" s="29">
        <f t="shared" si="41"/>
        <v>1104.8435860785003</v>
      </c>
      <c r="F180" s="29">
        <f t="shared" si="45"/>
        <v>7.4150576246879609</v>
      </c>
      <c r="G180" s="29">
        <f t="shared" si="53"/>
        <v>9.9176395730201481</v>
      </c>
      <c r="H180" s="17">
        <f t="shared" si="54"/>
        <v>1477.7282963799937</v>
      </c>
      <c r="I180" s="29">
        <f t="shared" si="46"/>
        <v>2.2250485660981263</v>
      </c>
      <c r="J180" s="29">
        <f t="shared" si="47"/>
        <v>13.949340071223991</v>
      </c>
      <c r="K180" s="32">
        <f>IF((D179+L179+M179-AL179)/($C$21+$C$22)&gt;$C$8,$C$8,(D179+L179+M179-AL179)/($C$21+$C$22))</f>
        <v>1400</v>
      </c>
      <c r="L180" s="97">
        <f t="shared" si="39"/>
        <v>4.0990684329671918</v>
      </c>
      <c r="M180" s="96">
        <f t="shared" si="40"/>
        <v>0</v>
      </c>
      <c r="N180" s="98">
        <f t="shared" si="48"/>
        <v>1.7641976650581186</v>
      </c>
      <c r="O180" s="100">
        <f t="shared" si="42"/>
        <v>0.12763032317251538</v>
      </c>
      <c r="P180" s="104">
        <f t="shared" si="49"/>
        <v>14.77011973964497</v>
      </c>
      <c r="Q180" s="102">
        <f t="shared" si="55"/>
        <v>2.9482025861398945E-3</v>
      </c>
      <c r="R180" s="106">
        <f>K180-U180</f>
        <v>1357.7252927756049</v>
      </c>
      <c r="S180" s="106">
        <f>IF(K180-H179&lt;0,0,K180-H179)</f>
        <v>0</v>
      </c>
      <c r="T180" s="106">
        <f t="shared" si="43"/>
        <v>99.833165861397163</v>
      </c>
      <c r="U180" s="107">
        <f>IF(S180&gt;0,0,IF(U179+(F180-AL180/$C$23)*$C$22/($C$21+$C$22)&gt;$C$8,$C$8,IF(V180=$C$8,U179+(F180-AL180/$C$23)*$C$22/$C$21,U179+(F180-AL180/$C$23)*$C$22/($C$21+$C$22))))</f>
        <v>42.274707224395215</v>
      </c>
      <c r="V180" s="107">
        <f>IF(S180=0,IF(V179+(F180-AL180/$C$23)*$C$22/($C$21+$C$22)&gt;$C$8,$C$8,V179+(F180-AL180/$C$23)*$C$22/($C$21+$C$22)),E180)</f>
        <v>1095.2128899300801</v>
      </c>
      <c r="W180" s="203">
        <f>IF(S180&gt;0,0,IF(W179+AL180/$C$23&gt;$F$23,$F$23,W179+AL180/$C$23))</f>
        <v>0.16683413860283505</v>
      </c>
      <c r="X180" s="105">
        <f>IF(R180=0,"-",IF(U180=0,FORECAST($C$8,Инклинометрия!$B$2:$B$152,Инклинометрия!$A$2:$A$152),FORECAST(R180,Инклинометрия!$B$2:$B$152,Инклинометрия!$A$2:$A$152)))</f>
        <v>1289.8390281368245</v>
      </c>
      <c r="Y180" s="105">
        <f>IF(R180=0,"-",IF(U180=0,FORECAST($C$8-R180,Инклинометрия!$B$2:$B$152,Инклинометрия!$A$2:$A$152),0))</f>
        <v>0</v>
      </c>
      <c r="Z180" s="105" t="str">
        <f>IF(S180=0,"-",FORECAST($C$8,Инклинометрия!$B$2:$B$152,Инклинометрия!$A$2:$A$152))</f>
        <v>-</v>
      </c>
      <c r="AA180" s="105" t="str">
        <f>IF(S180=0,"-",FORECAST($C$8-S180,Инклинометрия!$B$2:$B$152,Инклинометрия!$A$2:$A$152))</f>
        <v>-</v>
      </c>
      <c r="AB180" s="105">
        <f>IF(T180=0,"-",FORECAST($C$6,Инклинометрия!$B$2:$B$152,Инклинометрия!$A$2:$A$152))</f>
        <v>1425</v>
      </c>
      <c r="AC180" s="105">
        <f>IF(R180=0,FORECAST($C$6-T180,Инклинометрия!$B$2:$B$152,Инклинометрия!$A$2:$A$152),FORECAST($C$8,Инклинометрия!$B$2:$B$152,Инклинометрия!$A$2:$A$152))</f>
        <v>1330</v>
      </c>
      <c r="AD180" s="107">
        <f>IF(U180=0,"-",FORECAST($C$8,Инклинометрия!$B$2:$B$152,Инклинометрия!$A$2:$A$152))</f>
        <v>1330</v>
      </c>
      <c r="AE180" s="107">
        <f>IF(U180=0,"-",FORECAST($C$8-U180,Инклинометрия!$B$2:$B$152,Инклинометрия!$A$2:$A$152))</f>
        <v>1289.8390281368245</v>
      </c>
      <c r="AF180" s="107">
        <f>FORECAST($C$8-S180,Инклинометрия!$B$2:$B$152,Инклинометрия!$A$2:$A$152)</f>
        <v>1330</v>
      </c>
      <c r="AG180" s="107">
        <f>FORECAST($C$8-(S180+V180),Инклинометрия!$B$2:$B$152,Инклинометрия!$A$2:$A$152)</f>
        <v>289.54775456642386</v>
      </c>
      <c r="AH180" s="107">
        <f>IF(W180=0,"-",FORECAST($C$8+W180,Инклинометрия!$B$2:$B$152,Инклинометрия!$A$2:$A$152))</f>
        <v>1330.1584924316726</v>
      </c>
      <c r="AI180" s="107">
        <f>IF(W180=0,"-",FORECAST($C$8,Инклинометрия!$B$2:$B$152,Инклинометрия!$A$2:$A$152))</f>
        <v>1330</v>
      </c>
      <c r="AK180" s="122">
        <f>2*PI()*$C$5*(AT179-AT178)/(LN(AN179/$I$9)*$I$8/$I$7+LN($I$10/AN179)*$I$8/$I$7)</f>
        <v>5.0805887821287129E-5</v>
      </c>
      <c r="AL180" s="67">
        <f>AK180*(B180-B179)</f>
        <v>5.0805887821287127E-4</v>
      </c>
      <c r="AM180" s="23">
        <f t="shared" si="56"/>
        <v>1.7121649201870832E-2</v>
      </c>
      <c r="AN180" s="26">
        <f>AN179+AK180*(B180-B179)/(2*PI()*$C$5*AN179*$I$11)</f>
        <v>0.11282758567438443</v>
      </c>
      <c r="AO180" s="87">
        <f t="shared" si="50"/>
        <v>147775.97236060238</v>
      </c>
      <c r="AP180" s="87">
        <f>IF(R180+U180&lt;$C$8,0,32*$G$13/$C$12^2*($I$8*R180+$I$6*U180)+32*$G$14/($C$14^2-$C$13^2)*($I$8*S180+$I$6*V180))</f>
        <v>46450.972360602384</v>
      </c>
      <c r="AQ180" s="66">
        <f>R180*$C$11*$C$9+U180*$C$11*$C$10</f>
        <v>11099173.017025257</v>
      </c>
      <c r="AR180" s="66">
        <f>S180*$C$11*$C$9+V180*$C$11*$C$10</f>
        <v>11496121.141729072</v>
      </c>
      <c r="AS180" s="87">
        <f>$C$11*(T180*$C$9+W180*$C$10)</f>
        <v>785241.89358291728</v>
      </c>
      <c r="AT180" s="45">
        <f t="shared" si="44"/>
        <v>12429139.007672591</v>
      </c>
      <c r="AU180" s="75"/>
    </row>
    <row r="181" spans="2:47" ht="15" thickBot="1" x14ac:dyDescent="0.35">
      <c r="B181" s="41">
        <f t="shared" si="51"/>
        <v>1500</v>
      </c>
      <c r="C181" s="8">
        <f t="shared" si="52"/>
        <v>15</v>
      </c>
      <c r="D181" s="73">
        <f t="shared" si="38"/>
        <v>20.0625</v>
      </c>
      <c r="E181" s="29">
        <f t="shared" si="41"/>
        <v>1112.2586437031882</v>
      </c>
      <c r="F181" s="29">
        <f t="shared" si="45"/>
        <v>7.4150576246879609</v>
      </c>
      <c r="G181" s="29">
        <f t="shared" si="53"/>
        <v>9.9176395730201481</v>
      </c>
      <c r="H181" s="17">
        <f t="shared" si="54"/>
        <v>1487.6459359530138</v>
      </c>
      <c r="I181" s="29">
        <f t="shared" si="46"/>
        <v>2.2250485660981263</v>
      </c>
      <c r="J181" s="29">
        <f t="shared" si="47"/>
        <v>13.949340071223991</v>
      </c>
      <c r="K181" s="32">
        <f>IF((D180+L180+M180-AL180)/($C$21+$C$22)&gt;$C$8,$C$8,(D180+L180+M180-AL180)/($C$21+$C$22))</f>
        <v>1400</v>
      </c>
      <c r="L181" s="97">
        <f t="shared" si="39"/>
        <v>4.0808476585803621</v>
      </c>
      <c r="M181" s="96">
        <f t="shared" si="40"/>
        <v>0</v>
      </c>
      <c r="N181" s="98">
        <f t="shared" si="48"/>
        <v>1.7636896061799059</v>
      </c>
      <c r="O181" s="100">
        <f t="shared" si="42"/>
        <v>0.14585109755934497</v>
      </c>
      <c r="P181" s="104">
        <f t="shared" si="49"/>
        <v>14.851511237302686</v>
      </c>
      <c r="Q181" s="102">
        <f t="shared" si="55"/>
        <v>3.4562614643527364E-3</v>
      </c>
      <c r="R181" s="106">
        <f>K181-U181</f>
        <v>1351.6900663226888</v>
      </c>
      <c r="S181" s="106">
        <f>IF(K181-H180&lt;0,0,K181-H180)</f>
        <v>0</v>
      </c>
      <c r="T181" s="106">
        <f t="shared" si="43"/>
        <v>99.804415610072965</v>
      </c>
      <c r="U181" s="107">
        <f>IF(S181&gt;0,0,IF(U180+(F181-AL181/$C$23)*$C$22/($C$21+$C$22)&gt;$C$8,$C$8,IF(V181=$C$8,U180+(F181-AL181/$C$23)*$C$22/$C$21,U180+(F181-AL181/$C$23)*$C$22/($C$21+$C$22))))</f>
        <v>48.309933677311193</v>
      </c>
      <c r="V181" s="107">
        <f>IF(S181=0,IF(V180+(F181-AL181/$C$23)*$C$22/($C$21+$C$22)&gt;$C$8,$C$8,V180+(F181-AL181/$C$23)*$C$22/($C$21+$C$22)),E181)</f>
        <v>1101.2481163829962</v>
      </c>
      <c r="W181" s="203">
        <f>IF(S181&gt;0,0,IF(W180+AL181/$C$23&gt;$F$23,$F$23,W180+AL181/$C$23))</f>
        <v>0.19558438992702953</v>
      </c>
      <c r="X181" s="105">
        <f>IF(R181=0,"-",IF(U181=0,FORECAST($C$8,Инклинометрия!$B$2:$B$152,Инклинометрия!$A$2:$A$152),FORECAST(R181,Инклинометрия!$B$2:$B$152,Инклинометрия!$A$2:$A$152)))</f>
        <v>1284.1055630065543</v>
      </c>
      <c r="Y181" s="105">
        <f>IF(R181=0,"-",IF(U181=0,FORECAST($C$8-R181,Инклинометрия!$B$2:$B$152,Инклинометрия!$A$2:$A$152),0))</f>
        <v>0</v>
      </c>
      <c r="Z181" s="105" t="str">
        <f>IF(S181=0,"-",FORECAST($C$8,Инклинометрия!$B$2:$B$152,Инклинометрия!$A$2:$A$152))</f>
        <v>-</v>
      </c>
      <c r="AA181" s="105" t="str">
        <f>IF(S181=0,"-",FORECAST($C$8-S181,Инклинометрия!$B$2:$B$152,Инклинометрия!$A$2:$A$152))</f>
        <v>-</v>
      </c>
      <c r="AB181" s="105">
        <f>IF(T181=0,"-",FORECAST($C$6,Инклинометрия!$B$2:$B$152,Инклинометрия!$A$2:$A$152))</f>
        <v>1425</v>
      </c>
      <c r="AC181" s="105">
        <f>IF(R181=0,FORECAST($C$6-T181,Инклинометрия!$B$2:$B$152,Инклинометрия!$A$2:$A$152),FORECAST($C$8,Инклинометрия!$B$2:$B$152,Инклинометрия!$A$2:$A$152))</f>
        <v>1330</v>
      </c>
      <c r="AD181" s="107">
        <f>IF(U181=0,"-",FORECAST($C$8,Инклинометрия!$B$2:$B$152,Инклинометрия!$A$2:$A$152))</f>
        <v>1330</v>
      </c>
      <c r="AE181" s="107">
        <f>IF(U181=0,"-",FORECAST($C$8-U181,Инклинометрия!$B$2:$B$152,Инклинометрия!$A$2:$A$152))</f>
        <v>1284.1055630065543</v>
      </c>
      <c r="AF181" s="107">
        <f>FORECAST($C$8-S181,Инклинометрия!$B$2:$B$152,Инклинометрия!$A$2:$A$152)</f>
        <v>1330</v>
      </c>
      <c r="AG181" s="107">
        <f>FORECAST($C$8-(S181+V181),Инклинометрия!$B$2:$B$152,Инклинометрия!$A$2:$A$152)</f>
        <v>283.81428943615362</v>
      </c>
      <c r="AH181" s="107">
        <f>IF(W181=0,"-",FORECAST($C$8+W181,Инклинометрия!$B$2:$B$152,Инклинометрия!$A$2:$A$152))</f>
        <v>1330.1858051704305</v>
      </c>
      <c r="AI181" s="107">
        <f>IF(W181=0,"-",FORECAST($C$8,Инклинометрия!$B$2:$B$152,Инклинометрия!$A$2:$A$152))</f>
        <v>1330</v>
      </c>
      <c r="AK181" s="122">
        <f>2*PI()*$C$5*(AT180-AT179)/(LN(AN180/$I$9)*$I$8/$I$7+LN($I$10/AN180)*$I$8/$I$7)</f>
        <v>5.0805887821284134E-5</v>
      </c>
      <c r="AL181" s="67">
        <f>AK181*(B181-B180)</f>
        <v>5.0805887821284135E-4</v>
      </c>
      <c r="AM181" s="23">
        <f t="shared" si="56"/>
        <v>1.7629708080083673E-2</v>
      </c>
      <c r="AN181" s="26">
        <f>AN180+AK181*(B181-B180)/(2*PI()*$C$5*AN180*$I$11)</f>
        <v>0.11318592039087236</v>
      </c>
      <c r="AO181" s="87">
        <f t="shared" si="50"/>
        <v>147615.16014464872</v>
      </c>
      <c r="AP181" s="87">
        <f>IF(R181+U181&lt;$C$8,0,32*$G$13/$C$12^2*($I$8*R181+$I$6*U181)+32*$G$14/($C$14^2-$C$13^2)*($I$8*S181+$I$6*V181))</f>
        <v>46290.160144648718</v>
      </c>
      <c r="AQ181" s="66">
        <f>R181*$C$11*$C$9+U181*$C$11*$C$10</f>
        <v>11115158.521331094</v>
      </c>
      <c r="AR181" s="66">
        <f>S181*$C$11*$C$9+V181*$C$11*$C$10</f>
        <v>11559471.103237396</v>
      </c>
      <c r="AS181" s="87">
        <f>$C$11*(T181*$C$9+W181*$C$10)</f>
        <v>785318.0443735997</v>
      </c>
      <c r="AT181" s="45">
        <f t="shared" si="44"/>
        <v>12492404.307755645</v>
      </c>
      <c r="AU181" s="75"/>
    </row>
    <row r="182" spans="2:47" ht="15" thickBot="1" x14ac:dyDescent="0.35">
      <c r="B182" s="41">
        <f t="shared" si="51"/>
        <v>1510</v>
      </c>
      <c r="C182" s="8">
        <f t="shared" si="52"/>
        <v>15.1</v>
      </c>
      <c r="D182" s="73">
        <f t="shared" si="38"/>
        <v>20.196249999999999</v>
      </c>
      <c r="E182" s="29">
        <f t="shared" si="41"/>
        <v>1119.673701327876</v>
      </c>
      <c r="F182" s="29">
        <f t="shared" si="45"/>
        <v>7.4150576246877336</v>
      </c>
      <c r="G182" s="29">
        <f t="shared" si="53"/>
        <v>9.9176395730198443</v>
      </c>
      <c r="H182" s="17">
        <f t="shared" si="54"/>
        <v>1497.5635755260337</v>
      </c>
      <c r="I182" s="29">
        <f t="shared" si="46"/>
        <v>2.2250485660981263</v>
      </c>
      <c r="J182" s="29">
        <f t="shared" si="47"/>
        <v>13.949340071223777</v>
      </c>
      <c r="K182" s="32">
        <f>IF((D181+L181+M181-AL181)/($C$21+$C$22)&gt;$C$8,$C$8,(D181+L181+M181-AL181)/($C$21+$C$22))</f>
        <v>1400</v>
      </c>
      <c r="L182" s="97">
        <f t="shared" si="39"/>
        <v>4.0626268841935333</v>
      </c>
      <c r="M182" s="96">
        <f t="shared" si="40"/>
        <v>0</v>
      </c>
      <c r="N182" s="98">
        <f t="shared" si="48"/>
        <v>1.763181547301693</v>
      </c>
      <c r="O182" s="100">
        <f t="shared" si="42"/>
        <v>0.16407187194617398</v>
      </c>
      <c r="P182" s="104">
        <f t="shared" si="49"/>
        <v>14.932902734960397</v>
      </c>
      <c r="Q182" s="102">
        <f t="shared" si="55"/>
        <v>3.9643203425656073E-3</v>
      </c>
      <c r="R182" s="106">
        <f>K182-U182</f>
        <v>1345.654839869773</v>
      </c>
      <c r="S182" s="106">
        <f>IF(K182-H181&lt;0,0,K182-H181)</f>
        <v>0</v>
      </c>
      <c r="T182" s="106">
        <f t="shared" si="43"/>
        <v>99.775665358748768</v>
      </c>
      <c r="U182" s="107">
        <f>IF(S182&gt;0,0,IF(U181+(F182-AL182/$C$23)*$C$22/($C$21+$C$22)&gt;$C$8,$C$8,IF(V182=$C$8,U181+(F182-AL182/$C$23)*$C$22/$C$21,U181+(F182-AL182/$C$23)*$C$22/($C$21+$C$22))))</f>
        <v>54.345160130226979</v>
      </c>
      <c r="V182" s="107">
        <f>IF(S182=0,IF(V181+(F182-AL182/$C$23)*$C$22/($C$21+$C$22)&gt;$C$8,$C$8,V181+(F182-AL182/$C$23)*$C$22/($C$21+$C$22)),E182)</f>
        <v>1107.283342835912</v>
      </c>
      <c r="W182" s="203">
        <f>IF(S182&gt;0,0,IF(W181+AL182/$C$23&gt;$F$23,$F$23,W181+AL182/$C$23))</f>
        <v>0.22433464125122568</v>
      </c>
      <c r="X182" s="105">
        <f>IF(R182=0,"-",IF(U182=0,FORECAST($C$8,Инклинометрия!$B$2:$B$152,Инклинометрия!$A$2:$A$152),FORECAST(R182,Инклинометрия!$B$2:$B$152,Инклинометрия!$A$2:$A$152)))</f>
        <v>1278.3720978762842</v>
      </c>
      <c r="Y182" s="105">
        <f>IF(R182=0,"-",IF(U182=0,FORECAST($C$8-R182,Инклинометрия!$B$2:$B$152,Инклинометрия!$A$2:$A$152),0))</f>
        <v>0</v>
      </c>
      <c r="Z182" s="105" t="str">
        <f>IF(S182=0,"-",FORECAST($C$8,Инклинометрия!$B$2:$B$152,Инклинометрия!$A$2:$A$152))</f>
        <v>-</v>
      </c>
      <c r="AA182" s="105" t="str">
        <f>IF(S182=0,"-",FORECAST($C$8-S182,Инклинометрия!$B$2:$B$152,Инклинометрия!$A$2:$A$152))</f>
        <v>-</v>
      </c>
      <c r="AB182" s="105">
        <f>IF(T182=0,"-",FORECAST($C$6,Инклинометрия!$B$2:$B$152,Инклинометрия!$A$2:$A$152))</f>
        <v>1425</v>
      </c>
      <c r="AC182" s="105">
        <f>IF(R182=0,FORECAST($C$6-T182,Инклинометрия!$B$2:$B$152,Инклинометрия!$A$2:$A$152),FORECAST($C$8,Инклинометрия!$B$2:$B$152,Инклинометрия!$A$2:$A$152))</f>
        <v>1330</v>
      </c>
      <c r="AD182" s="107">
        <f>IF(U182=0,"-",FORECAST($C$8,Инклинометрия!$B$2:$B$152,Инклинометрия!$A$2:$A$152))</f>
        <v>1330</v>
      </c>
      <c r="AE182" s="107">
        <f>IF(U182=0,"-",FORECAST($C$8-U182,Инклинометрия!$B$2:$B$152,Инклинометрия!$A$2:$A$152))</f>
        <v>1278.3720978762842</v>
      </c>
      <c r="AF182" s="107">
        <f>FORECAST($C$8-S182,Инклинометрия!$B$2:$B$152,Инклинометрия!$A$2:$A$152)</f>
        <v>1330</v>
      </c>
      <c r="AG182" s="107">
        <f>FORECAST($C$8-(S182+V182),Инклинометрия!$B$2:$B$152,Инклинометрия!$A$2:$A$152)</f>
        <v>278.0808243058836</v>
      </c>
      <c r="AH182" s="107">
        <f>IF(W182=0,"-",FORECAST($C$8+W182,Инклинометрия!$B$2:$B$152,Инклинометрия!$A$2:$A$152))</f>
        <v>1330.2131179091887</v>
      </c>
      <c r="AI182" s="107">
        <f>IF(W182=0,"-",FORECAST($C$8,Инклинометрия!$B$2:$B$152,Инклинометрия!$A$2:$A$152))</f>
        <v>1330</v>
      </c>
      <c r="AK182" s="122">
        <f>2*PI()*$C$5*(AT181-AT180)/(LN(AN181/$I$9)*$I$8/$I$7+LN($I$10/AN181)*$I$8/$I$7)</f>
        <v>5.0805887821287122E-5</v>
      </c>
      <c r="AL182" s="67">
        <f>AK182*(B182-B181)</f>
        <v>5.0805887821287117E-4</v>
      </c>
      <c r="AM182" s="23">
        <f t="shared" si="56"/>
        <v>1.8137766958296546E-2</v>
      </c>
      <c r="AN182" s="26">
        <f>AN181+AK182*(B182-B181)/(2*PI()*$C$5*AN181*$I$11)</f>
        <v>0.1135431206573457</v>
      </c>
      <c r="AO182" s="87">
        <f t="shared" si="50"/>
        <v>147454.34792869506</v>
      </c>
      <c r="AP182" s="87">
        <f>IF(R182+U182&lt;$C$8,0,32*$G$13/$C$12^2*($I$8*R182+$I$6*U182)+32*$G$14/($C$14^2-$C$13^2)*($I$8*S182+$I$6*V182))</f>
        <v>46129.347928695061</v>
      </c>
      <c r="AQ182" s="66">
        <f>R182*$C$11*$C$9+U182*$C$11*$C$10</f>
        <v>11131144.025636932</v>
      </c>
      <c r="AR182" s="66">
        <f>S182*$C$11*$C$9+V182*$C$11*$C$10</f>
        <v>11622821.064745719</v>
      </c>
      <c r="AS182" s="87">
        <f>$C$11*(T182*$C$9+W182*$C$10)</f>
        <v>785394.19516428211</v>
      </c>
      <c r="AT182" s="45">
        <f t="shared" si="44"/>
        <v>12555669.607838696</v>
      </c>
      <c r="AU182" s="75"/>
    </row>
    <row r="183" spans="2:47" ht="15" thickBot="1" x14ac:dyDescent="0.35">
      <c r="B183" s="41">
        <f t="shared" si="51"/>
        <v>1520</v>
      </c>
      <c r="C183" s="8">
        <f t="shared" si="52"/>
        <v>15.200000000000001</v>
      </c>
      <c r="D183" s="73">
        <f t="shared" si="38"/>
        <v>20.330000000000002</v>
      </c>
      <c r="E183" s="29">
        <f t="shared" si="41"/>
        <v>1127.0887589525641</v>
      </c>
      <c r="F183" s="29">
        <f t="shared" si="45"/>
        <v>7.4150576246881883</v>
      </c>
      <c r="G183" s="29">
        <f t="shared" si="53"/>
        <v>9.9176395730204518</v>
      </c>
      <c r="H183" s="17">
        <f t="shared" si="54"/>
        <v>1507.4812150990542</v>
      </c>
      <c r="I183" s="29">
        <f t="shared" si="46"/>
        <v>2.2250485660981263</v>
      </c>
      <c r="J183" s="29">
        <f t="shared" si="47"/>
        <v>13.949340071224203</v>
      </c>
      <c r="K183" s="32">
        <f>IF((D182+L182+M182-AL182)/($C$21+$C$22)&gt;$C$8,$C$8,(D182+L182+M182-AL182)/($C$21+$C$22))</f>
        <v>1400</v>
      </c>
      <c r="L183" s="97">
        <f t="shared" si="39"/>
        <v>4.0444061098067037</v>
      </c>
      <c r="M183" s="96">
        <f t="shared" si="40"/>
        <v>0</v>
      </c>
      <c r="N183" s="98">
        <f t="shared" si="48"/>
        <v>1.76267348842348</v>
      </c>
      <c r="O183" s="100">
        <f t="shared" si="42"/>
        <v>0.18229264633300413</v>
      </c>
      <c r="P183" s="104">
        <f t="shared" si="49"/>
        <v>15.014294232618111</v>
      </c>
      <c r="Q183" s="102">
        <f t="shared" si="55"/>
        <v>4.4723792207784488E-3</v>
      </c>
      <c r="R183" s="106">
        <f>K183-U183</f>
        <v>1339.619613416857</v>
      </c>
      <c r="S183" s="106">
        <f>IF(K183-H182&lt;0,0,K183-H182)</f>
        <v>0</v>
      </c>
      <c r="T183" s="106">
        <f t="shared" si="43"/>
        <v>99.746915107424584</v>
      </c>
      <c r="U183" s="107">
        <f>IF(S183&gt;0,0,IF(U182+(F183-AL183/$C$23)*$C$22/($C$21+$C$22)&gt;$C$8,$C$8,IF(V183=$C$8,U182+(F183-AL183/$C$23)*$C$22/$C$21,U182+(F183-AL183/$C$23)*$C$22/($C$21+$C$22))))</f>
        <v>60.380386583143142</v>
      </c>
      <c r="V183" s="107">
        <f>IF(S183=0,IF(V182+(F183-AL183/$C$23)*$C$22/($C$21+$C$22)&gt;$C$8,$C$8,V182+(F183-AL183/$C$23)*$C$22/($C$21+$C$22)),E183)</f>
        <v>1113.318569288828</v>
      </c>
      <c r="W183" s="203">
        <f>IF(S183&gt;0,0,IF(W182+AL183/$C$23&gt;$F$23,$F$23,W182+AL183/$C$23))</f>
        <v>0.25308489257542016</v>
      </c>
      <c r="X183" s="105">
        <f>IF(R183=0,"-",IF(U183=0,FORECAST($C$8,Инклинометрия!$B$2:$B$152,Инклинометрия!$A$2:$A$152),FORECAST(R183,Инклинометрия!$B$2:$B$152,Инклинометрия!$A$2:$A$152)))</f>
        <v>1272.6386327460141</v>
      </c>
      <c r="Y183" s="105">
        <f>IF(R183=0,"-",IF(U183=0,FORECAST($C$8-R183,Инклинометрия!$B$2:$B$152,Инклинометрия!$A$2:$A$152),0))</f>
        <v>0</v>
      </c>
      <c r="Z183" s="105" t="str">
        <f>IF(S183=0,"-",FORECAST($C$8,Инклинометрия!$B$2:$B$152,Инклинометрия!$A$2:$A$152))</f>
        <v>-</v>
      </c>
      <c r="AA183" s="105" t="str">
        <f>IF(S183=0,"-",FORECAST($C$8-S183,Инклинометрия!$B$2:$B$152,Инклинометрия!$A$2:$A$152))</f>
        <v>-</v>
      </c>
      <c r="AB183" s="105">
        <f>IF(T183=0,"-",FORECAST($C$6,Инклинометрия!$B$2:$B$152,Инклинометрия!$A$2:$A$152))</f>
        <v>1425</v>
      </c>
      <c r="AC183" s="105">
        <f>IF(R183=0,FORECAST($C$6-T183,Инклинометрия!$B$2:$B$152,Инклинометрия!$A$2:$A$152),FORECAST($C$8,Инклинометрия!$B$2:$B$152,Инклинометрия!$A$2:$A$152))</f>
        <v>1330</v>
      </c>
      <c r="AD183" s="107">
        <f>IF(U183=0,"-",FORECAST($C$8,Инклинометрия!$B$2:$B$152,Инклинометрия!$A$2:$A$152))</f>
        <v>1330</v>
      </c>
      <c r="AE183" s="107">
        <f>IF(U183=0,"-",FORECAST($C$8-U183,Инклинометрия!$B$2:$B$152,Инклинометрия!$A$2:$A$152))</f>
        <v>1272.6386327460141</v>
      </c>
      <c r="AF183" s="107">
        <f>FORECAST($C$8-S183,Инклинометрия!$B$2:$B$152,Инклинометрия!$A$2:$A$152)</f>
        <v>1330</v>
      </c>
      <c r="AG183" s="107">
        <f>FORECAST($C$8-(S183+V183),Инклинометрия!$B$2:$B$152,Инклинометрия!$A$2:$A$152)</f>
        <v>272.34735917561335</v>
      </c>
      <c r="AH183" s="107">
        <f>IF(W183=0,"-",FORECAST($C$8+W183,Инклинометрия!$B$2:$B$152,Инклинометрия!$A$2:$A$152))</f>
        <v>1330.2404306479466</v>
      </c>
      <c r="AI183" s="107">
        <f>IF(W183=0,"-",FORECAST($C$8,Инклинометрия!$B$2:$B$152,Инклинометрия!$A$2:$A$152))</f>
        <v>1330</v>
      </c>
      <c r="AK183" s="122">
        <f>2*PI()*$C$5*(AT182-AT181)/(LN(AN182/$I$9)*$I$8/$I$7+LN($I$10/AN182)*$I$8/$I$7)</f>
        <v>5.0805887821284127E-5</v>
      </c>
      <c r="AL183" s="67">
        <f>AK183*(B183-B182)</f>
        <v>5.0805887821284124E-4</v>
      </c>
      <c r="AM183" s="23">
        <f t="shared" si="56"/>
        <v>1.8645825836509387E-2</v>
      </c>
      <c r="AN183" s="26">
        <f>AN182+AK183*(B183-B182)/(2*PI()*$C$5*AN182*$I$11)</f>
        <v>0.11389919719188679</v>
      </c>
      <c r="AO183" s="87">
        <f t="shared" si="50"/>
        <v>147293.53571274137</v>
      </c>
      <c r="AP183" s="87">
        <f>IF(R183+U183&lt;$C$8,0,32*$G$13/$C$12^2*($I$8*R183+$I$6*U183)+32*$G$14/($C$14^2-$C$13^2)*($I$8*S183+$I$6*V183))</f>
        <v>45968.535712741388</v>
      </c>
      <c r="AQ183" s="66">
        <f>R183*$C$11*$C$9+U183*$C$11*$C$10</f>
        <v>11147129.529942773</v>
      </c>
      <c r="AR183" s="66">
        <f>S183*$C$11*$C$9+V183*$C$11*$C$10</f>
        <v>11686171.026254041</v>
      </c>
      <c r="AS183" s="87">
        <f>$C$11*(T183*$C$9+W183*$C$10)</f>
        <v>785470.34595496475</v>
      </c>
      <c r="AT183" s="45">
        <f t="shared" si="44"/>
        <v>12618934.907921746</v>
      </c>
      <c r="AU183" s="75"/>
    </row>
    <row r="184" spans="2:47" ht="15" thickBot="1" x14ac:dyDescent="0.35">
      <c r="B184" s="41">
        <f t="shared" si="51"/>
        <v>1530</v>
      </c>
      <c r="C184" s="8">
        <f t="shared" si="52"/>
        <v>15.3</v>
      </c>
      <c r="D184" s="73">
        <f t="shared" si="38"/>
        <v>20.463750000000001</v>
      </c>
      <c r="E184" s="29">
        <f t="shared" si="41"/>
        <v>1134.5038165772519</v>
      </c>
      <c r="F184" s="29">
        <f t="shared" si="45"/>
        <v>7.4150576246877336</v>
      </c>
      <c r="G184" s="29">
        <f t="shared" si="53"/>
        <v>9.9176395730198443</v>
      </c>
      <c r="H184" s="17">
        <f t="shared" si="54"/>
        <v>1517.3988546720741</v>
      </c>
      <c r="I184" s="29">
        <f t="shared" si="46"/>
        <v>2.2250485660981263</v>
      </c>
      <c r="J184" s="29">
        <f t="shared" si="47"/>
        <v>13.949340071223777</v>
      </c>
      <c r="K184" s="32">
        <f>IF((D183+L183+M183-AL183)/($C$21+$C$22)&gt;$C$8,$C$8,(D183+L183+M183-AL183)/($C$21+$C$22))</f>
        <v>1400</v>
      </c>
      <c r="L184" s="97">
        <f t="shared" si="39"/>
        <v>4.026185335419874</v>
      </c>
      <c r="M184" s="96">
        <f t="shared" si="40"/>
        <v>0</v>
      </c>
      <c r="N184" s="98">
        <f t="shared" si="48"/>
        <v>1.7621654295452673</v>
      </c>
      <c r="O184" s="100">
        <f t="shared" si="42"/>
        <v>0.20051342071983314</v>
      </c>
      <c r="P184" s="104">
        <f t="shared" si="49"/>
        <v>15.095685730275823</v>
      </c>
      <c r="Q184" s="102">
        <f t="shared" si="55"/>
        <v>4.9804380989912894E-3</v>
      </c>
      <c r="R184" s="106">
        <f>K184-U184</f>
        <v>1333.5843869639411</v>
      </c>
      <c r="S184" s="106">
        <f>IF(K184-H183&lt;0,0,K184-H183)</f>
        <v>0</v>
      </c>
      <c r="T184" s="106">
        <f t="shared" si="43"/>
        <v>99.718164856100387</v>
      </c>
      <c r="U184" s="107">
        <f>IF(S184&gt;0,0,IF(U183+(F184-AL184/$C$23)*$C$22/($C$21+$C$22)&gt;$C$8,$C$8,IF(V184=$C$8,U183+(F184-AL184/$C$23)*$C$22/$C$21,U183+(F184-AL184/$C$23)*$C$22/($C$21+$C$22))))</f>
        <v>66.415613036058929</v>
      </c>
      <c r="V184" s="107">
        <f>IF(S184=0,IF(V183+(F184-AL184/$C$23)*$C$22/($C$21+$C$22)&gt;$C$8,$C$8,V183+(F184-AL184/$C$23)*$C$22/($C$21+$C$22)),E184)</f>
        <v>1119.3537957417439</v>
      </c>
      <c r="W184" s="203">
        <f>IF(S184&gt;0,0,IF(W183+AL184/$C$23&gt;$F$23,$F$23,W183+AL184/$C$23))</f>
        <v>0.28183514389961462</v>
      </c>
      <c r="X184" s="105">
        <f>IF(R184=0,"-",IF(U184=0,FORECAST($C$8,Инклинометрия!$B$2:$B$152,Инклинометрия!$A$2:$A$152),FORECAST(R184,Инклинометрия!$B$2:$B$152,Инклинометрия!$A$2:$A$152)))</f>
        <v>1266.9051676157439</v>
      </c>
      <c r="Y184" s="105">
        <f>IF(R184=0,"-",IF(U184=0,FORECAST($C$8-R184,Инклинометрия!$B$2:$B$152,Инклинометрия!$A$2:$A$152),0))</f>
        <v>0</v>
      </c>
      <c r="Z184" s="105" t="str">
        <f>IF(S184=0,"-",FORECAST($C$8,Инклинометрия!$B$2:$B$152,Инклинометрия!$A$2:$A$152))</f>
        <v>-</v>
      </c>
      <c r="AA184" s="105" t="str">
        <f>IF(S184=0,"-",FORECAST($C$8-S184,Инклинометрия!$B$2:$B$152,Инклинометрия!$A$2:$A$152))</f>
        <v>-</v>
      </c>
      <c r="AB184" s="105">
        <f>IF(T184=0,"-",FORECAST($C$6,Инклинометрия!$B$2:$B$152,Инклинометрия!$A$2:$A$152))</f>
        <v>1425</v>
      </c>
      <c r="AC184" s="105">
        <f>IF(R184=0,FORECAST($C$6-T184,Инклинометрия!$B$2:$B$152,Инклинометрия!$A$2:$A$152),FORECAST($C$8,Инклинометрия!$B$2:$B$152,Инклинометрия!$A$2:$A$152))</f>
        <v>1330</v>
      </c>
      <c r="AD184" s="107">
        <f>IF(U184=0,"-",FORECAST($C$8,Инклинометрия!$B$2:$B$152,Инклинометрия!$A$2:$A$152))</f>
        <v>1330</v>
      </c>
      <c r="AE184" s="107">
        <f>IF(U184=0,"-",FORECAST($C$8-U184,Инклинометрия!$B$2:$B$152,Инклинометрия!$A$2:$A$152))</f>
        <v>1266.9051676157439</v>
      </c>
      <c r="AF184" s="107">
        <f>FORECAST($C$8-S184,Инклинометрия!$B$2:$B$152,Инклинометрия!$A$2:$A$152)</f>
        <v>1330</v>
      </c>
      <c r="AG184" s="107">
        <f>FORECAST($C$8-(S184+V184),Инклинометрия!$B$2:$B$152,Инклинометрия!$A$2:$A$152)</f>
        <v>266.61389404534333</v>
      </c>
      <c r="AH184" s="107">
        <f>IF(W184=0,"-",FORECAST($C$8+W184,Инклинометрия!$B$2:$B$152,Инклинометрия!$A$2:$A$152))</f>
        <v>1330.2677433867045</v>
      </c>
      <c r="AI184" s="107">
        <f>IF(W184=0,"-",FORECAST($C$8,Инклинометрия!$B$2:$B$152,Инклинометрия!$A$2:$A$152))</f>
        <v>1330</v>
      </c>
      <c r="AK184" s="122">
        <f>2*PI()*$C$5*(AT183-AT182)/(LN(AN183/$I$9)*$I$8/$I$7+LN($I$10/AN183)*$I$8/$I$7)</f>
        <v>5.0805887821284127E-5</v>
      </c>
      <c r="AL184" s="67">
        <f>AK184*(B184-B183)</f>
        <v>5.0805887821284124E-4</v>
      </c>
      <c r="AM184" s="23">
        <f t="shared" si="56"/>
        <v>1.9153884714722229E-2</v>
      </c>
      <c r="AN184" s="26">
        <f>AN183+AK184*(B184-B183)/(2*PI()*$C$5*AN183*$I$11)</f>
        <v>0.11425416054475868</v>
      </c>
      <c r="AO184" s="87">
        <f t="shared" si="50"/>
        <v>147132.72349678774</v>
      </c>
      <c r="AP184" s="87">
        <f>IF(R184+U184&lt;$C$8,0,32*$G$13/$C$12^2*($I$8*R184+$I$6*U184)+32*$G$14/($C$14^2-$C$13^2)*($I$8*S184+$I$6*V184))</f>
        <v>45807.723496787738</v>
      </c>
      <c r="AQ184" s="66">
        <f>R184*$C$11*$C$9+U184*$C$11*$C$10</f>
        <v>11163115.034248611</v>
      </c>
      <c r="AR184" s="66">
        <f>S184*$C$11*$C$9+V184*$C$11*$C$10</f>
        <v>11749520.987762364</v>
      </c>
      <c r="AS184" s="87">
        <f>$C$11*(T184*$C$9+W184*$C$10)</f>
        <v>785546.49674564705</v>
      </c>
      <c r="AT184" s="45">
        <f t="shared" si="44"/>
        <v>12682200.208004799</v>
      </c>
      <c r="AU184" s="75"/>
    </row>
    <row r="185" spans="2:47" ht="15" thickBot="1" x14ac:dyDescent="0.35">
      <c r="B185" s="41">
        <f t="shared" si="51"/>
        <v>1540</v>
      </c>
      <c r="C185" s="8">
        <f t="shared" si="52"/>
        <v>15.4</v>
      </c>
      <c r="D185" s="73">
        <f t="shared" si="38"/>
        <v>20.5975</v>
      </c>
      <c r="E185" s="29">
        <f t="shared" si="41"/>
        <v>1141.9188742019398</v>
      </c>
      <c r="F185" s="29">
        <f t="shared" si="45"/>
        <v>7.4150576246879609</v>
      </c>
      <c r="G185" s="29">
        <f t="shared" si="53"/>
        <v>9.9176395730201481</v>
      </c>
      <c r="H185" s="17">
        <f t="shared" si="54"/>
        <v>1527.3164942450942</v>
      </c>
      <c r="I185" s="29">
        <f t="shared" si="46"/>
        <v>2.2250485660981263</v>
      </c>
      <c r="J185" s="29">
        <f t="shared" si="47"/>
        <v>13.949340071223991</v>
      </c>
      <c r="K185" s="32">
        <f>IF((D184+L184+M184-AL184)/($C$21+$C$22)&gt;$C$8,$C$8,(D184+L184+M184-AL184)/($C$21+$C$22))</f>
        <v>1400</v>
      </c>
      <c r="L185" s="97">
        <f t="shared" si="39"/>
        <v>4.0079645610330443</v>
      </c>
      <c r="M185" s="96">
        <f t="shared" si="40"/>
        <v>0</v>
      </c>
      <c r="N185" s="98">
        <f t="shared" si="48"/>
        <v>1.7616573706670544</v>
      </c>
      <c r="O185" s="100">
        <f t="shared" si="42"/>
        <v>0.21873419510666273</v>
      </c>
      <c r="P185" s="104">
        <f t="shared" si="49"/>
        <v>15.177077227933538</v>
      </c>
      <c r="Q185" s="102">
        <f t="shared" si="55"/>
        <v>5.4884969772041464E-3</v>
      </c>
      <c r="R185" s="106">
        <f>K185-U185</f>
        <v>1327.5491605110251</v>
      </c>
      <c r="S185" s="106">
        <f>IF(K185-H184&lt;0,0,K185-H184)</f>
        <v>0</v>
      </c>
      <c r="T185" s="106">
        <f t="shared" si="43"/>
        <v>99.689414604776189</v>
      </c>
      <c r="U185" s="107">
        <f>IF(S185&gt;0,0,IF(U184+(F185-AL185/$C$23)*$C$22/($C$21+$C$22)&gt;$C$8,$C$8,IF(V185=$C$8,U184+(F185-AL185/$C$23)*$C$22/$C$21,U184+(F185-AL185/$C$23)*$C$22/($C$21+$C$22))))</f>
        <v>72.450839488974907</v>
      </c>
      <c r="V185" s="107">
        <f>IF(S185=0,IF(V184+(F185-AL185/$C$23)*$C$22/($C$21+$C$22)&gt;$C$8,$C$8,V184+(F185-AL185/$C$23)*$C$22/($C$21+$C$22)),E185)</f>
        <v>1125.3890221946599</v>
      </c>
      <c r="W185" s="203">
        <f>IF(S185&gt;0,0,IF(W184+AL185/$C$23&gt;$F$23,$F$23,W184+AL185/$C$23))</f>
        <v>0.31058539522380996</v>
      </c>
      <c r="X185" s="105">
        <f>IF(R185=0,"-",IF(U185=0,FORECAST($C$8,Инклинометрия!$B$2:$B$152,Инклинометрия!$A$2:$A$152),FORECAST(R185,Инклинометрия!$B$2:$B$152,Инклинометрия!$A$2:$A$152)))</f>
        <v>1261.1717024854738</v>
      </c>
      <c r="Y185" s="105">
        <f>IF(R185=0,"-",IF(U185=0,FORECAST($C$8-R185,Инклинометрия!$B$2:$B$152,Инклинометрия!$A$2:$A$152),0))</f>
        <v>0</v>
      </c>
      <c r="Z185" s="105" t="str">
        <f>IF(S185=0,"-",FORECAST($C$8,Инклинометрия!$B$2:$B$152,Инклинометрия!$A$2:$A$152))</f>
        <v>-</v>
      </c>
      <c r="AA185" s="105" t="str">
        <f>IF(S185=0,"-",FORECAST($C$8-S185,Инклинометрия!$B$2:$B$152,Инклинометрия!$A$2:$A$152))</f>
        <v>-</v>
      </c>
      <c r="AB185" s="105">
        <f>IF(T185=0,"-",FORECAST($C$6,Инклинометрия!$B$2:$B$152,Инклинометрия!$A$2:$A$152))</f>
        <v>1425</v>
      </c>
      <c r="AC185" s="105">
        <f>IF(R185=0,FORECAST($C$6-T185,Инклинометрия!$B$2:$B$152,Инклинометрия!$A$2:$A$152),FORECAST($C$8,Инклинометрия!$B$2:$B$152,Инклинометрия!$A$2:$A$152))</f>
        <v>1330</v>
      </c>
      <c r="AD185" s="107">
        <f>IF(U185=0,"-",FORECAST($C$8,Инклинометрия!$B$2:$B$152,Инклинометрия!$A$2:$A$152))</f>
        <v>1330</v>
      </c>
      <c r="AE185" s="107">
        <f>IF(U185=0,"-",FORECAST($C$8-U185,Инклинометрия!$B$2:$B$152,Инклинометрия!$A$2:$A$152))</f>
        <v>1261.1717024854738</v>
      </c>
      <c r="AF185" s="107">
        <f>FORECAST($C$8-S185,Инклинометрия!$B$2:$B$152,Инклинометрия!$A$2:$A$152)</f>
        <v>1330</v>
      </c>
      <c r="AG185" s="107">
        <f>FORECAST($C$8-(S185+V185),Инклинометрия!$B$2:$B$152,Инклинометрия!$A$2:$A$152)</f>
        <v>260.88042891507308</v>
      </c>
      <c r="AH185" s="107">
        <f>IF(W185=0,"-",FORECAST($C$8+W185,Инклинометрия!$B$2:$B$152,Инклинометрия!$A$2:$A$152))</f>
        <v>1330.2950561254627</v>
      </c>
      <c r="AI185" s="107">
        <f>IF(W185=0,"-",FORECAST($C$8,Инклинометрия!$B$2:$B$152,Инклинометрия!$A$2:$A$152))</f>
        <v>1330</v>
      </c>
      <c r="AK185" s="122">
        <f>2*PI()*$C$5*(AT184-AT183)/(LN(AN184/$I$9)*$I$8/$I$7+LN($I$10/AN184)*$I$8/$I$7)</f>
        <v>5.0805887821285638E-5</v>
      </c>
      <c r="AL185" s="67">
        <f>AK185*(B185-B184)</f>
        <v>5.0805887821285642E-4</v>
      </c>
      <c r="AM185" s="23">
        <f t="shared" si="56"/>
        <v>1.9661943592935084E-2</v>
      </c>
      <c r="AN185" s="26">
        <f>AN184+AK185*(B185-B184)/(2*PI()*$C$5*AN184*$I$11)</f>
        <v>0.1146080211020625</v>
      </c>
      <c r="AO185" s="87">
        <f t="shared" si="50"/>
        <v>146971.91128083406</v>
      </c>
      <c r="AP185" s="87">
        <f>IF(R185+U185&lt;$C$8,0,32*$G$13/$C$12^2*($I$8*R185+$I$6*U185)+32*$G$14/($C$14^2-$C$13^2)*($I$8*S185+$I$6*V185))</f>
        <v>45646.911280834065</v>
      </c>
      <c r="AQ185" s="66">
        <f>R185*$C$11*$C$9+U185*$C$11*$C$10</f>
        <v>11179100.538554449</v>
      </c>
      <c r="AR185" s="66">
        <f>S185*$C$11*$C$9+V185*$C$11*$C$10</f>
        <v>11812870.949270686</v>
      </c>
      <c r="AS185" s="87">
        <f>$C$11*(T185*$C$9+W185*$C$10)</f>
        <v>785622.64753632946</v>
      </c>
      <c r="AT185" s="45">
        <f t="shared" si="44"/>
        <v>12745465.508087849</v>
      </c>
      <c r="AU185" s="75"/>
    </row>
    <row r="186" spans="2:47" ht="15" thickBot="1" x14ac:dyDescent="0.35">
      <c r="B186" s="41">
        <f t="shared" si="51"/>
        <v>1550</v>
      </c>
      <c r="C186" s="8">
        <f t="shared" si="52"/>
        <v>15.5</v>
      </c>
      <c r="D186" s="73">
        <f t="shared" si="38"/>
        <v>20.731249999999999</v>
      </c>
      <c r="E186" s="29">
        <f t="shared" si="41"/>
        <v>1149.3339318266278</v>
      </c>
      <c r="F186" s="29">
        <f t="shared" si="45"/>
        <v>7.4150576246879609</v>
      </c>
      <c r="G186" s="29">
        <f t="shared" si="53"/>
        <v>9.9176395730201481</v>
      </c>
      <c r="H186" s="17">
        <f t="shared" si="54"/>
        <v>1537.2341338181143</v>
      </c>
      <c r="I186" s="29">
        <f t="shared" si="46"/>
        <v>2.2250485660981263</v>
      </c>
      <c r="J186" s="29">
        <f t="shared" si="47"/>
        <v>13.949340071223991</v>
      </c>
      <c r="K186" s="32">
        <f>IF((D185+L185+M185-AL185)/($C$21+$C$22)&gt;$C$8,$C$8,(D185+L185+M185-AL185)/($C$21+$C$22))</f>
        <v>1400</v>
      </c>
      <c r="L186" s="97">
        <f t="shared" si="39"/>
        <v>3.9897437866462147</v>
      </c>
      <c r="M186" s="96">
        <f t="shared" si="40"/>
        <v>0</v>
      </c>
      <c r="N186" s="98">
        <f t="shared" si="48"/>
        <v>1.7611493117888417</v>
      </c>
      <c r="O186" s="100">
        <f t="shared" si="42"/>
        <v>0.23695496949349232</v>
      </c>
      <c r="P186" s="104">
        <f t="shared" si="49"/>
        <v>15.258468725591252</v>
      </c>
      <c r="Q186" s="102">
        <f t="shared" si="55"/>
        <v>5.9965558554169879E-3</v>
      </c>
      <c r="R186" s="106">
        <f>K186-U186</f>
        <v>1321.513934058109</v>
      </c>
      <c r="S186" s="106">
        <f>IF(K186-H185&lt;0,0,K186-H185)</f>
        <v>0</v>
      </c>
      <c r="T186" s="106">
        <f t="shared" si="43"/>
        <v>99.660664353451992</v>
      </c>
      <c r="U186" s="107">
        <f>IF(S186&gt;0,0,IF(U185+(F186-AL186/$C$23)*$C$22/($C$21+$C$22)&gt;$C$8,$C$8,IF(V186=$C$8,U185+(F186-AL186/$C$23)*$C$22/$C$21,U185+(F186-AL186/$C$23)*$C$22/($C$21+$C$22))))</f>
        <v>78.486065941890885</v>
      </c>
      <c r="V186" s="107">
        <f>IF(S186=0,IF(V185+(F186-AL186/$C$23)*$C$22/($C$21+$C$22)&gt;$C$8,$C$8,V185+(F186-AL186/$C$23)*$C$22/($C$21+$C$22)),E186)</f>
        <v>1131.424248647576</v>
      </c>
      <c r="W186" s="203">
        <f>IF(S186&gt;0,0,IF(W185+AL186/$C$23&gt;$F$23,$F$23,W185+AL186/$C$23))</f>
        <v>0.33933564654800441</v>
      </c>
      <c r="X186" s="105">
        <f>IF(R186=0,"-",IF(U186=0,FORECAST($C$8,Инклинометрия!$B$2:$B$152,Инклинометрия!$A$2:$A$152),FORECAST(R186,Инклинометрия!$B$2:$B$152,Инклинометрия!$A$2:$A$152)))</f>
        <v>1255.4382373552035</v>
      </c>
      <c r="Y186" s="105">
        <f>IF(R186=0,"-",IF(U186=0,FORECAST($C$8-R186,Инклинометрия!$B$2:$B$152,Инклинометрия!$A$2:$A$152),0))</f>
        <v>0</v>
      </c>
      <c r="Z186" s="105" t="str">
        <f>IF(S186=0,"-",FORECAST($C$8,Инклинометрия!$B$2:$B$152,Инклинометрия!$A$2:$A$152))</f>
        <v>-</v>
      </c>
      <c r="AA186" s="105" t="str">
        <f>IF(S186=0,"-",FORECAST($C$8-S186,Инклинометрия!$B$2:$B$152,Инклинометрия!$A$2:$A$152))</f>
        <v>-</v>
      </c>
      <c r="AB186" s="105">
        <f>IF(T186=0,"-",FORECAST($C$6,Инклинометрия!$B$2:$B$152,Инклинометрия!$A$2:$A$152))</f>
        <v>1425</v>
      </c>
      <c r="AC186" s="105">
        <f>IF(R186=0,FORECAST($C$6-T186,Инклинометрия!$B$2:$B$152,Инклинометрия!$A$2:$A$152),FORECAST($C$8,Инклинометрия!$B$2:$B$152,Инклинометрия!$A$2:$A$152))</f>
        <v>1330</v>
      </c>
      <c r="AD186" s="107">
        <f>IF(U186=0,"-",FORECAST($C$8,Инклинометрия!$B$2:$B$152,Инклинометрия!$A$2:$A$152))</f>
        <v>1330</v>
      </c>
      <c r="AE186" s="107">
        <f>IF(U186=0,"-",FORECAST($C$8-U186,Инклинометрия!$B$2:$B$152,Инклинометрия!$A$2:$A$152))</f>
        <v>1255.4382373552035</v>
      </c>
      <c r="AF186" s="107">
        <f>FORECAST($C$8-S186,Инклинометрия!$B$2:$B$152,Инклинометрия!$A$2:$A$152)</f>
        <v>1330</v>
      </c>
      <c r="AG186" s="107">
        <f>FORECAST($C$8-(S186+V186),Инклинометрия!$B$2:$B$152,Инклинометрия!$A$2:$A$152)</f>
        <v>255.14696378480284</v>
      </c>
      <c r="AH186" s="107">
        <f>IF(W186=0,"-",FORECAST($C$8+W186,Инклинометрия!$B$2:$B$152,Инклинометрия!$A$2:$A$152))</f>
        <v>1330.3223688642206</v>
      </c>
      <c r="AI186" s="107">
        <f>IF(W186=0,"-",FORECAST($C$8,Инклинометрия!$B$2:$B$152,Инклинометрия!$A$2:$A$152))</f>
        <v>1330</v>
      </c>
      <c r="AK186" s="122">
        <f>2*PI()*$C$5*(AT185-AT184)/(LN(AN185/$I$9)*$I$8/$I$7+LN($I$10/AN185)*$I$8/$I$7)</f>
        <v>5.0805887821284127E-5</v>
      </c>
      <c r="AL186" s="67">
        <f>AK186*(B186-B185)</f>
        <v>5.0805887821284124E-4</v>
      </c>
      <c r="AM186" s="23">
        <f t="shared" si="56"/>
        <v>2.0170002471147926E-2</v>
      </c>
      <c r="AN186" s="26">
        <f>AN185+AK186*(B186-B185)/(2*PI()*$C$5*AN185*$I$11)</f>
        <v>0.11496078908929303</v>
      </c>
      <c r="AO186" s="87">
        <f t="shared" si="50"/>
        <v>146811.0990648804</v>
      </c>
      <c r="AP186" s="87">
        <f>IF(R186+U186&lt;$C$8,0,32*$G$13/$C$12^2*($I$8*R186+$I$6*U186)+32*$G$14/($C$14^2-$C$13^2)*($I$8*S186+$I$6*V186))</f>
        <v>45486.0990648804</v>
      </c>
      <c r="AQ186" s="66">
        <f>R186*$C$11*$C$9+U186*$C$11*$C$10</f>
        <v>11195086.042860286</v>
      </c>
      <c r="AR186" s="66">
        <f>S186*$C$11*$C$9+V186*$C$11*$C$10</f>
        <v>11876220.910779012</v>
      </c>
      <c r="AS186" s="87">
        <f>$C$11*(T186*$C$9+W186*$C$10)</f>
        <v>785698.79832701175</v>
      </c>
      <c r="AT186" s="45">
        <f t="shared" si="44"/>
        <v>12808730.808170905</v>
      </c>
      <c r="AU186" s="75"/>
    </row>
    <row r="187" spans="2:47" ht="15" thickBot="1" x14ac:dyDescent="0.35">
      <c r="B187" s="41">
        <f t="shared" si="51"/>
        <v>1560</v>
      </c>
      <c r="C187" s="8">
        <f t="shared" si="52"/>
        <v>15.6</v>
      </c>
      <c r="D187" s="73">
        <f t="shared" si="38"/>
        <v>20.864999999999998</v>
      </c>
      <c r="E187" s="29">
        <f t="shared" si="41"/>
        <v>1156.7489894513155</v>
      </c>
      <c r="F187" s="29">
        <f t="shared" si="45"/>
        <v>7.4150576246877336</v>
      </c>
      <c r="G187" s="29">
        <f t="shared" si="53"/>
        <v>9.9176395730198443</v>
      </c>
      <c r="H187" s="17">
        <f t="shared" si="54"/>
        <v>1547.1517733911342</v>
      </c>
      <c r="I187" s="29">
        <f t="shared" si="46"/>
        <v>2.2250485660981263</v>
      </c>
      <c r="J187" s="29">
        <f t="shared" si="47"/>
        <v>13.949340071223777</v>
      </c>
      <c r="K187" s="32">
        <f>IF((D186+L186+M186-AL186)/($C$21+$C$22)&gt;$C$8,$C$8,(D186+L186+M186-AL186)/($C$21+$C$22))</f>
        <v>1400</v>
      </c>
      <c r="L187" s="97">
        <f t="shared" si="39"/>
        <v>3.9715230122593854</v>
      </c>
      <c r="M187" s="96">
        <f t="shared" si="40"/>
        <v>0</v>
      </c>
      <c r="N187" s="98">
        <f t="shared" si="48"/>
        <v>1.7606412529106286</v>
      </c>
      <c r="O187" s="100">
        <f t="shared" si="42"/>
        <v>0.25517574388032133</v>
      </c>
      <c r="P187" s="104">
        <f t="shared" si="49"/>
        <v>15.339860223248964</v>
      </c>
      <c r="Q187" s="102">
        <f t="shared" si="55"/>
        <v>6.5046147336298736E-3</v>
      </c>
      <c r="R187" s="106">
        <f>K187-U187</f>
        <v>1315.4787076051932</v>
      </c>
      <c r="S187" s="106">
        <f>IF(K187-H186&lt;0,0,K187-H186)</f>
        <v>0</v>
      </c>
      <c r="T187" s="106">
        <f t="shared" si="43"/>
        <v>99.631914102127794</v>
      </c>
      <c r="U187" s="107">
        <f>IF(S187&gt;0,0,IF(U186+(F187-AL187/$C$23)*$C$22/($C$21+$C$22)&gt;$C$8,$C$8,IF(V187=$C$8,U186+(F187-AL187/$C$23)*$C$22/$C$21,U186+(F187-AL187/$C$23)*$C$22/($C$21+$C$22))))</f>
        <v>84.521292394806679</v>
      </c>
      <c r="V187" s="107">
        <f>IF(S187=0,IF(V186+(F187-AL187/$C$23)*$C$22/($C$21+$C$22)&gt;$C$8,$C$8,V186+(F187-AL187/$C$23)*$C$22/($C$21+$C$22)),E187)</f>
        <v>1137.4594751004918</v>
      </c>
      <c r="W187" s="203">
        <f>IF(S187&gt;0,0,IF(W186+AL187/$C$23&gt;$F$23,$F$23,W186+AL187/$C$23))</f>
        <v>0.36808589787220142</v>
      </c>
      <c r="X187" s="105">
        <f>IF(R187=0,"-",IF(U187=0,FORECAST($C$8,Инклинометрия!$B$2:$B$152,Инклинометрия!$A$2:$A$152),FORECAST(R187,Инклинометрия!$B$2:$B$152,Инклинометрия!$A$2:$A$152)))</f>
        <v>1249.7047722249335</v>
      </c>
      <c r="Y187" s="105">
        <f>IF(R187=0,"-",IF(U187=0,FORECAST($C$8-R187,Инклинометрия!$B$2:$B$152,Инклинометрия!$A$2:$A$152),0))</f>
        <v>0</v>
      </c>
      <c r="Z187" s="105" t="str">
        <f>IF(S187=0,"-",FORECAST($C$8,Инклинометрия!$B$2:$B$152,Инклинометрия!$A$2:$A$152))</f>
        <v>-</v>
      </c>
      <c r="AA187" s="105" t="str">
        <f>IF(S187=0,"-",FORECAST($C$8-S187,Инклинометрия!$B$2:$B$152,Инклинометрия!$A$2:$A$152))</f>
        <v>-</v>
      </c>
      <c r="AB187" s="105">
        <f>IF(T187=0,"-",FORECAST($C$6,Инклинометрия!$B$2:$B$152,Инклинометрия!$A$2:$A$152))</f>
        <v>1425</v>
      </c>
      <c r="AC187" s="105">
        <f>IF(R187=0,FORECAST($C$6-T187,Инклинометрия!$B$2:$B$152,Инклинометрия!$A$2:$A$152),FORECAST($C$8,Инклинометрия!$B$2:$B$152,Инклинометрия!$A$2:$A$152))</f>
        <v>1330</v>
      </c>
      <c r="AD187" s="107">
        <f>IF(U187=0,"-",FORECAST($C$8,Инклинометрия!$B$2:$B$152,Инклинометрия!$A$2:$A$152))</f>
        <v>1330</v>
      </c>
      <c r="AE187" s="107">
        <f>IF(U187=0,"-",FORECAST($C$8-U187,Инклинометрия!$B$2:$B$152,Инклинометрия!$A$2:$A$152))</f>
        <v>1249.7047722249335</v>
      </c>
      <c r="AF187" s="107">
        <f>FORECAST($C$8-S187,Инклинометрия!$B$2:$B$152,Инклинометрия!$A$2:$A$152)</f>
        <v>1330</v>
      </c>
      <c r="AG187" s="107">
        <f>FORECAST($C$8-(S187+V187),Инклинометрия!$B$2:$B$152,Инклинометрия!$A$2:$A$152)</f>
        <v>249.41349865453282</v>
      </c>
      <c r="AH187" s="107">
        <f>IF(W187=0,"-",FORECAST($C$8+W187,Инклинометрия!$B$2:$B$152,Инклинометрия!$A$2:$A$152))</f>
        <v>1330.3496816029785</v>
      </c>
      <c r="AI187" s="107">
        <f>IF(W187=0,"-",FORECAST($C$8,Инклинометрия!$B$2:$B$152,Инклинометрия!$A$2:$A$152))</f>
        <v>1330</v>
      </c>
      <c r="AK187" s="122">
        <f>2*PI()*$C$5*(AT186-AT185)/(LN(AN186/$I$9)*$I$8/$I$7+LN($I$10/AN186)*$I$8/$I$7)</f>
        <v>5.0805887821288606E-5</v>
      </c>
      <c r="AL187" s="67">
        <f>AK187*(B187-B186)</f>
        <v>5.0805887821288602E-4</v>
      </c>
      <c r="AM187" s="23">
        <f t="shared" si="56"/>
        <v>2.0678061349360812E-2</v>
      </c>
      <c r="AN187" s="26">
        <f>AN186+AK187*(B187-B186)/(2*PI()*$C$5*AN186*$I$11)</f>
        <v>0.11531247457479582</v>
      </c>
      <c r="AO187" s="87">
        <f t="shared" si="50"/>
        <v>146650.28684892674</v>
      </c>
      <c r="AP187" s="87">
        <f>IF(R187+U187&lt;$C$8,0,32*$G$13/$C$12^2*($I$8*R187+$I$6*U187)+32*$G$14/($C$14^2-$C$13^2)*($I$8*S187+$I$6*V187))</f>
        <v>45325.286848926735</v>
      </c>
      <c r="AQ187" s="66">
        <f>R187*$C$11*$C$9+U187*$C$11*$C$10</f>
        <v>11211071.547166124</v>
      </c>
      <c r="AR187" s="66">
        <f>S187*$C$11*$C$9+V187*$C$11*$C$10</f>
        <v>11939570.872287333</v>
      </c>
      <c r="AS187" s="87">
        <f>$C$11*(T187*$C$9+W187*$C$10)</f>
        <v>785774.94911769417</v>
      </c>
      <c r="AT187" s="45">
        <f t="shared" si="44"/>
        <v>12871996.108253954</v>
      </c>
      <c r="AU187" s="75"/>
    </row>
    <row r="188" spans="2:47" ht="15" thickBot="1" x14ac:dyDescent="0.35">
      <c r="B188" s="41">
        <f t="shared" si="51"/>
        <v>1570</v>
      </c>
      <c r="C188" s="8">
        <f t="shared" si="52"/>
        <v>15.700000000000001</v>
      </c>
      <c r="D188" s="73">
        <f t="shared" si="38"/>
        <v>20.998750000000001</v>
      </c>
      <c r="E188" s="29">
        <f t="shared" si="41"/>
        <v>1164.1640470760037</v>
      </c>
      <c r="F188" s="29">
        <f t="shared" si="45"/>
        <v>7.4150576246881883</v>
      </c>
      <c r="G188" s="29">
        <f t="shared" si="53"/>
        <v>9.9176395730204518</v>
      </c>
      <c r="H188" s="17">
        <f t="shared" si="54"/>
        <v>1557.0694129641547</v>
      </c>
      <c r="I188" s="29">
        <f t="shared" si="46"/>
        <v>2.2250485660981263</v>
      </c>
      <c r="J188" s="29">
        <f t="shared" si="47"/>
        <v>13.949340071224203</v>
      </c>
      <c r="K188" s="32">
        <f>IF((D187+L187+M187-AL187)/($C$21+$C$22)&gt;$C$8,$C$8,(D187+L187+M187-AL187)/($C$21+$C$22))</f>
        <v>1400</v>
      </c>
      <c r="L188" s="97">
        <f t="shared" si="39"/>
        <v>3.9533022378725557</v>
      </c>
      <c r="M188" s="96">
        <f t="shared" si="40"/>
        <v>0</v>
      </c>
      <c r="N188" s="98">
        <f t="shared" si="48"/>
        <v>1.7601331940324159</v>
      </c>
      <c r="O188" s="100">
        <f t="shared" si="42"/>
        <v>0.2733965182671515</v>
      </c>
      <c r="P188" s="104">
        <f t="shared" si="49"/>
        <v>15.421251720906678</v>
      </c>
      <c r="Q188" s="102">
        <f t="shared" si="55"/>
        <v>7.0126736118427003E-3</v>
      </c>
      <c r="R188" s="106">
        <f>K188-U188</f>
        <v>1309.4434811522772</v>
      </c>
      <c r="S188" s="106">
        <f>IF(K188-H187&lt;0,0,K188-H187)</f>
        <v>0</v>
      </c>
      <c r="T188" s="106">
        <f t="shared" si="43"/>
        <v>99.603163850803611</v>
      </c>
      <c r="U188" s="107">
        <f>IF(S188&gt;0,0,IF(U187+(F188-AL188/$C$23)*$C$22/($C$21+$C$22)&gt;$C$8,$C$8,IF(V188=$C$8,U187+(F188-AL188/$C$23)*$C$22/$C$21,U187+(F188-AL188/$C$23)*$C$22/($C$21+$C$22))))</f>
        <v>90.556518847722842</v>
      </c>
      <c r="V188" s="107">
        <f>IF(S188=0,IF(V187+(F188-AL188/$C$23)*$C$22/($C$21+$C$22)&gt;$C$8,$C$8,V187+(F188-AL188/$C$23)*$C$22/($C$21+$C$22)),E188)</f>
        <v>1143.4947015534078</v>
      </c>
      <c r="W188" s="203">
        <f>IF(S188&gt;0,0,IF(W187+AL188/$C$23&gt;$F$23,$F$23,W187+AL188/$C$23))</f>
        <v>0.39683614919639504</v>
      </c>
      <c r="X188" s="105">
        <f>IF(R188=0,"-",IF(U188=0,FORECAST($C$8,Инклинометрия!$B$2:$B$152,Инклинометрия!$A$2:$A$152),FORECAST(R188,Инклинометрия!$B$2:$B$152,Инклинометрия!$A$2:$A$152)))</f>
        <v>1243.9713070946632</v>
      </c>
      <c r="Y188" s="105">
        <f>IF(R188=0,"-",IF(U188=0,FORECAST($C$8-R188,Инклинометрия!$B$2:$B$152,Инклинометрия!$A$2:$A$152),0))</f>
        <v>0</v>
      </c>
      <c r="Z188" s="105" t="str">
        <f>IF(S188=0,"-",FORECAST($C$8,Инклинометрия!$B$2:$B$152,Инклинометрия!$A$2:$A$152))</f>
        <v>-</v>
      </c>
      <c r="AA188" s="105" t="str">
        <f>IF(S188=0,"-",FORECAST($C$8-S188,Инклинометрия!$B$2:$B$152,Инклинометрия!$A$2:$A$152))</f>
        <v>-</v>
      </c>
      <c r="AB188" s="105">
        <f>IF(T188=0,"-",FORECAST($C$6,Инклинометрия!$B$2:$B$152,Инклинометрия!$A$2:$A$152))</f>
        <v>1425</v>
      </c>
      <c r="AC188" s="105">
        <f>IF(R188=0,FORECAST($C$6-T188,Инклинометрия!$B$2:$B$152,Инклинометрия!$A$2:$A$152),FORECAST($C$8,Инклинометрия!$B$2:$B$152,Инклинометрия!$A$2:$A$152))</f>
        <v>1330</v>
      </c>
      <c r="AD188" s="107">
        <f>IF(U188=0,"-",FORECAST($C$8,Инклинометрия!$B$2:$B$152,Инклинометрия!$A$2:$A$152))</f>
        <v>1330</v>
      </c>
      <c r="AE188" s="107">
        <f>IF(U188=0,"-",FORECAST($C$8-U188,Инклинометрия!$B$2:$B$152,Инклинометрия!$A$2:$A$152))</f>
        <v>1243.9713070946632</v>
      </c>
      <c r="AF188" s="107">
        <f>FORECAST($C$8-S188,Инклинометрия!$B$2:$B$152,Инклинометрия!$A$2:$A$152)</f>
        <v>1330</v>
      </c>
      <c r="AG188" s="107">
        <f>FORECAST($C$8-(S188+V188),Инклинометрия!$B$2:$B$152,Инклинометрия!$A$2:$A$152)</f>
        <v>243.68003352426257</v>
      </c>
      <c r="AH188" s="107">
        <f>IF(W188=0,"-",FORECAST($C$8+W188,Инклинометрия!$B$2:$B$152,Инклинометрия!$A$2:$A$152))</f>
        <v>1330.3769943417365</v>
      </c>
      <c r="AI188" s="107">
        <f>IF(W188=0,"-",FORECAST($C$8,Инклинометрия!$B$2:$B$152,Инклинометрия!$A$2:$A$152))</f>
        <v>1330</v>
      </c>
      <c r="AK188" s="122">
        <f>2*PI()*$C$5*(AT187-AT186)/(LN(AN187/$I$9)*$I$8/$I$7+LN($I$10/AN187)*$I$8/$I$7)</f>
        <v>5.0805887821282629E-5</v>
      </c>
      <c r="AL188" s="67">
        <f>AK188*(B188-B187)</f>
        <v>5.0805887821282628E-4</v>
      </c>
      <c r="AM188" s="23">
        <f t="shared" si="56"/>
        <v>2.118612022757364E-2</v>
      </c>
      <c r="AN188" s="26">
        <f>AN187+AK188*(B188-B187)/(2*PI()*$C$5*AN187*$I$11)</f>
        <v>0.11566308747312906</v>
      </c>
      <c r="AO188" s="87">
        <f t="shared" si="50"/>
        <v>146489.47463297308</v>
      </c>
      <c r="AP188" s="87">
        <f>IF(R188+U188&lt;$C$8,0,32*$G$13/$C$12^2*($I$8*R188+$I$6*U188)+32*$G$14/($C$14^2-$C$13^2)*($I$8*S188+$I$6*V188))</f>
        <v>45164.474632973077</v>
      </c>
      <c r="AQ188" s="66">
        <f>R188*$C$11*$C$9+U188*$C$11*$C$10</f>
        <v>11227057.051471964</v>
      </c>
      <c r="AR188" s="66">
        <f>S188*$C$11*$C$9+V188*$C$11*$C$10</f>
        <v>12002920.833795656</v>
      </c>
      <c r="AS188" s="87">
        <f>$C$11*(T188*$C$9+W188*$C$10)</f>
        <v>785851.09990837658</v>
      </c>
      <c r="AT188" s="45">
        <f t="shared" si="44"/>
        <v>12935261.408337004</v>
      </c>
      <c r="AU188" s="75"/>
    </row>
    <row r="189" spans="2:47" ht="15" thickBot="1" x14ac:dyDescent="0.35">
      <c r="B189" s="41">
        <f t="shared" si="51"/>
        <v>1580</v>
      </c>
      <c r="C189" s="8">
        <f t="shared" si="52"/>
        <v>15.8</v>
      </c>
      <c r="D189" s="73">
        <f t="shared" si="38"/>
        <v>21.1325</v>
      </c>
      <c r="E189" s="29">
        <f t="shared" si="41"/>
        <v>1171.5791047006915</v>
      </c>
      <c r="F189" s="29">
        <f t="shared" si="45"/>
        <v>7.4150576246877336</v>
      </c>
      <c r="G189" s="29">
        <f t="shared" si="53"/>
        <v>9.9176395730198443</v>
      </c>
      <c r="H189" s="17">
        <f t="shared" si="54"/>
        <v>1566.9870525371746</v>
      </c>
      <c r="I189" s="29">
        <f t="shared" si="46"/>
        <v>2.2250485660981263</v>
      </c>
      <c r="J189" s="29">
        <f t="shared" si="47"/>
        <v>13.949340071223777</v>
      </c>
      <c r="K189" s="32">
        <f>IF((D188+L188+M188-AL188)/($C$21+$C$22)&gt;$C$8,$C$8,(D188+L188+M188-AL188)/($C$21+$C$22))</f>
        <v>1400</v>
      </c>
      <c r="L189" s="97">
        <f t="shared" si="39"/>
        <v>3.9350814634857265</v>
      </c>
      <c r="M189" s="96">
        <f t="shared" si="40"/>
        <v>0</v>
      </c>
      <c r="N189" s="98">
        <f t="shared" si="48"/>
        <v>1.7596251351542032</v>
      </c>
      <c r="O189" s="100">
        <f t="shared" si="42"/>
        <v>0.29161729265398051</v>
      </c>
      <c r="P189" s="104">
        <f t="shared" si="49"/>
        <v>15.502643218564389</v>
      </c>
      <c r="Q189" s="102">
        <f t="shared" si="55"/>
        <v>7.5207324900555409E-3</v>
      </c>
      <c r="R189" s="106">
        <f>K189-U189</f>
        <v>1303.4082546993614</v>
      </c>
      <c r="S189" s="106">
        <f>IF(K189-H188&lt;0,0,K189-H188)</f>
        <v>0</v>
      </c>
      <c r="T189" s="106">
        <f t="shared" si="43"/>
        <v>99.574413599479414</v>
      </c>
      <c r="U189" s="107">
        <f>IF(S189&gt;0,0,IF(U188+(F189-AL189/$C$23)*$C$22/($C$21+$C$22)&gt;$C$8,$C$8,IF(V189=$C$8,U188+(F189-AL189/$C$23)*$C$22/$C$21,U188+(F189-AL189/$C$23)*$C$22/($C$21+$C$22))))</f>
        <v>96.591745300638635</v>
      </c>
      <c r="V189" s="107">
        <f>IF(S189=0,IF(V188+(F189-AL189/$C$23)*$C$22/($C$21+$C$22)&gt;$C$8,$C$8,V188+(F189-AL189/$C$23)*$C$22/($C$21+$C$22)),E189)</f>
        <v>1149.5299280063236</v>
      </c>
      <c r="W189" s="203">
        <f>IF(S189&gt;0,0,IF(W188+AL189/$C$23&gt;$F$23,$F$23,W188+AL189/$C$23))</f>
        <v>0.42558640052058949</v>
      </c>
      <c r="X189" s="105">
        <f>IF(R189=0,"-",IF(U189=0,FORECAST($C$8,Инклинометрия!$B$2:$B$152,Инклинометрия!$A$2:$A$152),FORECAST(R189,Инклинометрия!$B$2:$B$152,Инклинометрия!$A$2:$A$152)))</f>
        <v>1238.2378419643933</v>
      </c>
      <c r="Y189" s="105">
        <f>IF(R189=0,"-",IF(U189=0,FORECAST($C$8-R189,Инклинометрия!$B$2:$B$152,Инклинометрия!$A$2:$A$152),0))</f>
        <v>0</v>
      </c>
      <c r="Z189" s="105" t="str">
        <f>IF(S189=0,"-",FORECAST($C$8,Инклинометрия!$B$2:$B$152,Инклинометрия!$A$2:$A$152))</f>
        <v>-</v>
      </c>
      <c r="AA189" s="105" t="str">
        <f>IF(S189=0,"-",FORECAST($C$8-S189,Инклинометрия!$B$2:$B$152,Инклинометрия!$A$2:$A$152))</f>
        <v>-</v>
      </c>
      <c r="AB189" s="105">
        <f>IF(T189=0,"-",FORECAST($C$6,Инклинометрия!$B$2:$B$152,Инклинометрия!$A$2:$A$152))</f>
        <v>1425</v>
      </c>
      <c r="AC189" s="105">
        <f>IF(R189=0,FORECAST($C$6-T189,Инклинометрия!$B$2:$B$152,Инклинометрия!$A$2:$A$152),FORECAST($C$8,Инклинометрия!$B$2:$B$152,Инклинометрия!$A$2:$A$152))</f>
        <v>1330</v>
      </c>
      <c r="AD189" s="107">
        <f>IF(U189=0,"-",FORECAST($C$8,Инклинометрия!$B$2:$B$152,Инклинометрия!$A$2:$A$152))</f>
        <v>1330</v>
      </c>
      <c r="AE189" s="107">
        <f>IF(U189=0,"-",FORECAST($C$8-U189,Инклинометрия!$B$2:$B$152,Инклинометрия!$A$2:$A$152))</f>
        <v>1238.2378419643933</v>
      </c>
      <c r="AF189" s="107">
        <f>FORECAST($C$8-S189,Инклинометрия!$B$2:$B$152,Инклинометрия!$A$2:$A$152)</f>
        <v>1330</v>
      </c>
      <c r="AG189" s="107">
        <f>FORECAST($C$8-(S189+V189),Инклинометрия!$B$2:$B$152,Инклинометрия!$A$2:$A$152)</f>
        <v>237.94656839399252</v>
      </c>
      <c r="AH189" s="107">
        <f>IF(W189=0,"-",FORECAST($C$8+W189,Инклинометрия!$B$2:$B$152,Инклинометрия!$A$2:$A$152))</f>
        <v>1330.4043070804946</v>
      </c>
      <c r="AI189" s="107">
        <f>IF(W189=0,"-",FORECAST($C$8,Инклинометрия!$B$2:$B$152,Инклинометрия!$A$2:$A$152))</f>
        <v>1330</v>
      </c>
      <c r="AK189" s="122">
        <f>2*PI()*$C$5*(AT188-AT187)/(LN(AN188/$I$9)*$I$8/$I$7+LN($I$10/AN188)*$I$8/$I$7)</f>
        <v>5.0805887821284113E-5</v>
      </c>
      <c r="AL189" s="67">
        <f>AK189*(B189-B188)</f>
        <v>5.0805887821284113E-4</v>
      </c>
      <c r="AM189" s="23">
        <f t="shared" si="56"/>
        <v>2.1694179105786481E-2</v>
      </c>
      <c r="AN189" s="26">
        <f>AN188+AK189*(B189-B188)/(2*PI()*$C$5*AN188*$I$11)</f>
        <v>0.11601263754833384</v>
      </c>
      <c r="AO189" s="87">
        <f t="shared" si="50"/>
        <v>146328.66241701943</v>
      </c>
      <c r="AP189" s="87">
        <f>IF(R189+U189&lt;$C$8,0,32*$G$13/$C$12^2*($I$8*R189+$I$6*U189)+32*$G$14/($C$14^2-$C$13^2)*($I$8*S189+$I$6*V189))</f>
        <v>45003.662417019419</v>
      </c>
      <c r="AQ189" s="66">
        <f>R189*$C$11*$C$9+U189*$C$11*$C$10</f>
        <v>11243042.555777803</v>
      </c>
      <c r="AR189" s="66">
        <f>S189*$C$11*$C$9+V189*$C$11*$C$10</f>
        <v>12066270.795303978</v>
      </c>
      <c r="AS189" s="87">
        <f>$C$11*(T189*$C$9+W189*$C$10)</f>
        <v>785927.25069905899</v>
      </c>
      <c r="AT189" s="45">
        <f t="shared" si="44"/>
        <v>12998526.708420055</v>
      </c>
      <c r="AU189" s="75"/>
    </row>
    <row r="190" spans="2:47" ht="15" thickBot="1" x14ac:dyDescent="0.35">
      <c r="B190" s="41">
        <f t="shared" si="51"/>
        <v>1590</v>
      </c>
      <c r="C190" s="8">
        <f t="shared" si="52"/>
        <v>15.9</v>
      </c>
      <c r="D190" s="73">
        <f t="shared" si="38"/>
        <v>21.266249999999999</v>
      </c>
      <c r="E190" s="29">
        <f t="shared" si="41"/>
        <v>1178.9941623253794</v>
      </c>
      <c r="F190" s="29">
        <f t="shared" si="45"/>
        <v>7.4150576246879609</v>
      </c>
      <c r="G190" s="29">
        <f t="shared" si="53"/>
        <v>9.9176395730201481</v>
      </c>
      <c r="H190" s="17">
        <f t="shared" si="54"/>
        <v>1576.9046921101947</v>
      </c>
      <c r="I190" s="29">
        <f t="shared" si="46"/>
        <v>2.2250485660981263</v>
      </c>
      <c r="J190" s="29">
        <f t="shared" si="47"/>
        <v>13.949340071223991</v>
      </c>
      <c r="K190" s="32">
        <f>IF((D189+L189+M189-AL189)/($C$21+$C$22)&gt;$C$8,$C$8,(D189+L189+M189-AL189)/($C$21+$C$22))</f>
        <v>1400</v>
      </c>
      <c r="L190" s="97">
        <f t="shared" si="39"/>
        <v>3.9168606890988968</v>
      </c>
      <c r="M190" s="96">
        <f t="shared" si="40"/>
        <v>0</v>
      </c>
      <c r="N190" s="98">
        <f t="shared" si="48"/>
        <v>1.7591170762759902</v>
      </c>
      <c r="O190" s="100">
        <f t="shared" si="42"/>
        <v>0.30983806704081013</v>
      </c>
      <c r="P190" s="104">
        <f t="shared" si="49"/>
        <v>15.584034716222103</v>
      </c>
      <c r="Q190" s="102">
        <f t="shared" si="55"/>
        <v>8.0287913682683815E-3</v>
      </c>
      <c r="R190" s="106">
        <f>K190-U190</f>
        <v>1297.3730282464453</v>
      </c>
      <c r="S190" s="106">
        <f>IF(K190-H189&lt;0,0,K190-H189)</f>
        <v>0</v>
      </c>
      <c r="T190" s="106">
        <f t="shared" si="43"/>
        <v>99.545663348155216</v>
      </c>
      <c r="U190" s="107">
        <f>IF(S190&gt;0,0,IF(U189+(F190-AL190/$C$23)*$C$22/($C$21+$C$22)&gt;$C$8,$C$8,IF(V190=$C$8,U189+(F190-AL190/$C$23)*$C$22/$C$21,U189+(F190-AL190/$C$23)*$C$22/($C$21+$C$22))))</f>
        <v>102.62697175355461</v>
      </c>
      <c r="V190" s="107">
        <f>IF(S190=0,IF(V189+(F190-AL190/$C$23)*$C$22/($C$21+$C$22)&gt;$C$8,$C$8,V189+(F190-AL190/$C$23)*$C$22/($C$21+$C$22)),E190)</f>
        <v>1155.5651544592397</v>
      </c>
      <c r="W190" s="203">
        <f>IF(S190&gt;0,0,IF(W189+AL190/$C$23&gt;$F$23,$F$23,W189+AL190/$C$23))</f>
        <v>0.45433665184478395</v>
      </c>
      <c r="X190" s="105">
        <f>IF(R190=0,"-",IF(U190=0,FORECAST($C$8,Инклинометрия!$B$2:$B$152,Инклинометрия!$A$2:$A$152),FORECAST(R190,Инклинометрия!$B$2:$B$152,Инклинометрия!$A$2:$A$152)))</f>
        <v>1232.5043768341229</v>
      </c>
      <c r="Y190" s="105">
        <f>IF(R190=0,"-",IF(U190=0,FORECAST($C$8-R190,Инклинометрия!$B$2:$B$152,Инклинометрия!$A$2:$A$152),0))</f>
        <v>0</v>
      </c>
      <c r="Z190" s="105" t="str">
        <f>IF(S190=0,"-",FORECAST($C$8,Инклинометрия!$B$2:$B$152,Инклинометрия!$A$2:$A$152))</f>
        <v>-</v>
      </c>
      <c r="AA190" s="105" t="str">
        <f>IF(S190=0,"-",FORECAST($C$8-S190,Инклинометрия!$B$2:$B$152,Инклинометрия!$A$2:$A$152))</f>
        <v>-</v>
      </c>
      <c r="AB190" s="105">
        <f>IF(T190=0,"-",FORECAST($C$6,Инклинометрия!$B$2:$B$152,Инклинометрия!$A$2:$A$152))</f>
        <v>1425</v>
      </c>
      <c r="AC190" s="105">
        <f>IF(R190=0,FORECAST($C$6-T190,Инклинометрия!$B$2:$B$152,Инклинометрия!$A$2:$A$152),FORECAST($C$8,Инклинометрия!$B$2:$B$152,Инклинометрия!$A$2:$A$152))</f>
        <v>1330</v>
      </c>
      <c r="AD190" s="107">
        <f>IF(U190=0,"-",FORECAST($C$8,Инклинометрия!$B$2:$B$152,Инклинометрия!$A$2:$A$152))</f>
        <v>1330</v>
      </c>
      <c r="AE190" s="107">
        <f>IF(U190=0,"-",FORECAST($C$8-U190,Инклинометрия!$B$2:$B$152,Инклинометрия!$A$2:$A$152))</f>
        <v>1232.5043768341229</v>
      </c>
      <c r="AF190" s="107">
        <f>FORECAST($C$8-S190,Инклинометрия!$B$2:$B$152,Инклинометрия!$A$2:$A$152)</f>
        <v>1330</v>
      </c>
      <c r="AG190" s="107">
        <f>FORECAST($C$8-(S190+V190),Инклинометрия!$B$2:$B$152,Инклинометрия!$A$2:$A$152)</f>
        <v>232.21310326372227</v>
      </c>
      <c r="AH190" s="107">
        <f>IF(W190=0,"-",FORECAST($C$8+W190,Инклинометрия!$B$2:$B$152,Инклинометрия!$A$2:$A$152))</f>
        <v>1330.4316198192525</v>
      </c>
      <c r="AI190" s="107">
        <f>IF(W190=0,"-",FORECAST($C$8,Инклинометрия!$B$2:$B$152,Инклинометрия!$A$2:$A$152))</f>
        <v>1330</v>
      </c>
      <c r="AK190" s="122">
        <f>2*PI()*$C$5*(AT189-AT188)/(LN(AN189/$I$9)*$I$8/$I$7+LN($I$10/AN189)*$I$8/$I$7)</f>
        <v>5.0805887821284127E-5</v>
      </c>
      <c r="AL190" s="67">
        <f>AK190*(B190-B189)</f>
        <v>5.0805887821284124E-4</v>
      </c>
      <c r="AM190" s="23">
        <f t="shared" si="56"/>
        <v>2.2202237983999323E-2</v>
      </c>
      <c r="AN190" s="26">
        <f>AN189+AK190*(B190-B189)/(2*PI()*$C$5*AN189*$I$11)</f>
        <v>0.11636113441711508</v>
      </c>
      <c r="AO190" s="87">
        <f t="shared" si="50"/>
        <v>146167.85020106577</v>
      </c>
      <c r="AP190" s="87">
        <f>IF(R190+U190&lt;$C$8,0,32*$G$13/$C$12^2*($I$8*R190+$I$6*U190)+32*$G$14/($C$14^2-$C$13^2)*($I$8*S190+$I$6*V190))</f>
        <v>44842.850201065754</v>
      </c>
      <c r="AQ190" s="66">
        <f>R190*$C$11*$C$9+U190*$C$11*$C$10</f>
        <v>11259028.060083641</v>
      </c>
      <c r="AR190" s="66">
        <f>S190*$C$11*$C$9+V190*$C$11*$C$10</f>
        <v>12129620.756812302</v>
      </c>
      <c r="AS190" s="87">
        <f>$C$11*(T190*$C$9+W190*$C$10)</f>
        <v>786003.40148974129</v>
      </c>
      <c r="AT190" s="45">
        <f t="shared" si="44"/>
        <v>13061792.008503111</v>
      </c>
      <c r="AU190" s="75"/>
    </row>
    <row r="191" spans="2:47" ht="15" thickBot="1" x14ac:dyDescent="0.35">
      <c r="B191" s="41">
        <f t="shared" si="51"/>
        <v>1600</v>
      </c>
      <c r="C191" s="8">
        <f t="shared" si="52"/>
        <v>16</v>
      </c>
      <c r="D191" s="73">
        <f t="shared" si="38"/>
        <v>21.4</v>
      </c>
      <c r="E191" s="29">
        <f t="shared" si="41"/>
        <v>1186.4092199500674</v>
      </c>
      <c r="F191" s="29">
        <f t="shared" si="45"/>
        <v>7.4150576246879609</v>
      </c>
      <c r="G191" s="29">
        <f t="shared" si="53"/>
        <v>9.9176395730201481</v>
      </c>
      <c r="H191" s="17">
        <f t="shared" si="54"/>
        <v>1586.8223316832148</v>
      </c>
      <c r="I191" s="29">
        <f t="shared" si="46"/>
        <v>2.2250485660981263</v>
      </c>
      <c r="J191" s="29">
        <f t="shared" si="47"/>
        <v>13.949340071223991</v>
      </c>
      <c r="K191" s="32">
        <f>IF((D190+L190+M190-AL190)/($C$21+$C$22)&gt;$C$8,$C$8,(D190+L190+M190-AL190)/($C$21+$C$22))</f>
        <v>1400</v>
      </c>
      <c r="L191" s="97">
        <f t="shared" si="39"/>
        <v>3.8986399147120676</v>
      </c>
      <c r="M191" s="96">
        <f t="shared" si="40"/>
        <v>0</v>
      </c>
      <c r="N191" s="98">
        <f t="shared" si="48"/>
        <v>1.7586090173977771</v>
      </c>
      <c r="O191" s="100">
        <f t="shared" si="42"/>
        <v>0.32805884142763969</v>
      </c>
      <c r="P191" s="104">
        <f t="shared" si="49"/>
        <v>15.665426213879819</v>
      </c>
      <c r="Q191" s="102">
        <f t="shared" si="55"/>
        <v>8.536850246481268E-3</v>
      </c>
      <c r="R191" s="106">
        <f>K191-U191</f>
        <v>1291.3378017935295</v>
      </c>
      <c r="S191" s="106">
        <f>IF(K191-H190&lt;0,0,K191-H190)</f>
        <v>0</v>
      </c>
      <c r="T191" s="106">
        <f t="shared" si="43"/>
        <v>99.516913096831018</v>
      </c>
      <c r="U191" s="107">
        <f>IF(S191&gt;0,0,IF(U190+(F191-AL191/$C$23)*$C$22/($C$21+$C$22)&gt;$C$8,$C$8,IF(V191=$C$8,U190+(F191-AL191/$C$23)*$C$22/$C$21,U190+(F191-AL191/$C$23)*$C$22/($C$21+$C$22))))</f>
        <v>108.66219820647059</v>
      </c>
      <c r="V191" s="107">
        <f>IF(S191=0,IF(V190+(F191-AL191/$C$23)*$C$22/($C$21+$C$22)&gt;$C$8,$C$8,V190+(F191-AL191/$C$23)*$C$22/($C$21+$C$22)),E191)</f>
        <v>1161.6003809121557</v>
      </c>
      <c r="W191" s="203">
        <f>IF(S191&gt;0,0,IF(W190+AL191/$C$23&gt;$F$23,$F$23,W190+AL191/$C$23))</f>
        <v>0.48308690316898095</v>
      </c>
      <c r="X191" s="105">
        <f>IF(R191=0,"-",IF(U191=0,FORECAST($C$8,Инклинометрия!$B$2:$B$152,Инклинометрия!$A$2:$A$152),FORECAST(R191,Инклинометрия!$B$2:$B$152,Инклинометрия!$A$2:$A$152)))</f>
        <v>1226.770911703853</v>
      </c>
      <c r="Y191" s="105">
        <f>IF(R191=0,"-",IF(U191=0,FORECAST($C$8-R191,Инклинометрия!$B$2:$B$152,Инклинометрия!$A$2:$A$152),0))</f>
        <v>0</v>
      </c>
      <c r="Z191" s="105" t="str">
        <f>IF(S191=0,"-",FORECAST($C$8,Инклинометрия!$B$2:$B$152,Инклинометрия!$A$2:$A$152))</f>
        <v>-</v>
      </c>
      <c r="AA191" s="105" t="str">
        <f>IF(S191=0,"-",FORECAST($C$8-S191,Инклинометрия!$B$2:$B$152,Инклинометрия!$A$2:$A$152))</f>
        <v>-</v>
      </c>
      <c r="AB191" s="105">
        <f>IF(T191=0,"-",FORECAST($C$6,Инклинометрия!$B$2:$B$152,Инклинометрия!$A$2:$A$152))</f>
        <v>1425</v>
      </c>
      <c r="AC191" s="105">
        <f>IF(R191=0,FORECAST($C$6-T191,Инклинометрия!$B$2:$B$152,Инклинометрия!$A$2:$A$152),FORECAST($C$8,Инклинометрия!$B$2:$B$152,Инклинометрия!$A$2:$A$152))</f>
        <v>1330</v>
      </c>
      <c r="AD191" s="107">
        <f>IF(U191=0,"-",FORECAST($C$8,Инклинометрия!$B$2:$B$152,Инклинометрия!$A$2:$A$152))</f>
        <v>1330</v>
      </c>
      <c r="AE191" s="107">
        <f>IF(U191=0,"-",FORECAST($C$8-U191,Инклинометрия!$B$2:$B$152,Инклинометрия!$A$2:$A$152))</f>
        <v>1226.770911703853</v>
      </c>
      <c r="AF191" s="107">
        <f>FORECAST($C$8-S191,Инклинометрия!$B$2:$B$152,Инклинометрия!$A$2:$A$152)</f>
        <v>1330</v>
      </c>
      <c r="AG191" s="107">
        <f>FORECAST($C$8-(S191+V191),Инклинометрия!$B$2:$B$152,Инклинометрия!$A$2:$A$152)</f>
        <v>226.47963813345203</v>
      </c>
      <c r="AH191" s="107">
        <f>IF(W191=0,"-",FORECAST($C$8+W191,Инклинометрия!$B$2:$B$152,Инклинометрия!$A$2:$A$152))</f>
        <v>1330.4589325580105</v>
      </c>
      <c r="AI191" s="107">
        <f>IF(W191=0,"-",FORECAST($C$8,Инклинометрия!$B$2:$B$152,Инклинометрия!$A$2:$A$152))</f>
        <v>1330</v>
      </c>
      <c r="AK191" s="122">
        <f>2*PI()*$C$5*(AT190-AT189)/(LN(AN190/$I$9)*$I$8/$I$7+LN($I$10/AN190)*$I$8/$I$7)</f>
        <v>5.0805887821288613E-5</v>
      </c>
      <c r="AL191" s="67">
        <f>AK191*(B191-B190)</f>
        <v>5.0805887821288613E-4</v>
      </c>
      <c r="AM191" s="23">
        <f t="shared" si="56"/>
        <v>2.2710296862212209E-2</v>
      </c>
      <c r="AN191" s="26">
        <f>AN190+AK191*(B191-B190)/(2*PI()*$C$5*AN190*$I$11)</f>
        <v>0.11670858755193693</v>
      </c>
      <c r="AO191" s="87">
        <f t="shared" si="50"/>
        <v>146007.03798511211</v>
      </c>
      <c r="AP191" s="87">
        <f>IF(R191+U191&lt;$C$8,0,32*$G$13/$C$12^2*($I$8*R191+$I$6*U191)+32*$G$14/($C$14^2-$C$13^2)*($I$8*S191+$I$6*V191))</f>
        <v>44682.037985112096</v>
      </c>
      <c r="AQ191" s="66">
        <f>R191*$C$11*$C$9+U191*$C$11*$C$10</f>
        <v>11275013.56438948</v>
      </c>
      <c r="AR191" s="66">
        <f>S191*$C$11*$C$9+V191*$C$11*$C$10</f>
        <v>12192970.718320625</v>
      </c>
      <c r="AS191" s="87">
        <f>$C$11*(T191*$C$9+W191*$C$10)</f>
        <v>786079.5522804237</v>
      </c>
      <c r="AT191" s="45">
        <f t="shared" si="44"/>
        <v>13125057.308586162</v>
      </c>
      <c r="AU191" s="75"/>
    </row>
    <row r="192" spans="2:47" ht="15" thickBot="1" x14ac:dyDescent="0.35">
      <c r="B192" s="41">
        <f t="shared" si="51"/>
        <v>1610</v>
      </c>
      <c r="C192" s="8">
        <f t="shared" si="52"/>
        <v>16.100000000000001</v>
      </c>
      <c r="D192" s="73">
        <f t="shared" si="38"/>
        <v>21.533750000000001</v>
      </c>
      <c r="E192" s="29">
        <f t="shared" si="41"/>
        <v>1193.8242775747553</v>
      </c>
      <c r="F192" s="29">
        <f t="shared" si="45"/>
        <v>7.4150576246879609</v>
      </c>
      <c r="G192" s="29">
        <f t="shared" si="53"/>
        <v>9.9176395730201481</v>
      </c>
      <c r="H192" s="17">
        <f t="shared" si="54"/>
        <v>1596.7399712562349</v>
      </c>
      <c r="I192" s="29">
        <f t="shared" si="46"/>
        <v>2.2250485660981263</v>
      </c>
      <c r="J192" s="29">
        <f t="shared" si="47"/>
        <v>13.949340071223991</v>
      </c>
      <c r="K192" s="32">
        <f>IF((D191+L191+M191-AL191)/($C$21+$C$22)&gt;$C$8,$C$8,(D191+L191+M191-AL191)/($C$21+$C$22))</f>
        <v>1400</v>
      </c>
      <c r="L192" s="97">
        <f t="shared" si="39"/>
        <v>3.8804191403252379</v>
      </c>
      <c r="M192" s="96">
        <f t="shared" si="40"/>
        <v>0</v>
      </c>
      <c r="N192" s="98">
        <f t="shared" si="48"/>
        <v>1.7581009585195644</v>
      </c>
      <c r="O192" s="100">
        <f t="shared" si="42"/>
        <v>0.34627961581446925</v>
      </c>
      <c r="P192" s="104">
        <f t="shared" si="49"/>
        <v>15.746817711537533</v>
      </c>
      <c r="Q192" s="102">
        <f t="shared" si="55"/>
        <v>9.0449091246941095E-3</v>
      </c>
      <c r="R192" s="106">
        <f>K192-U192</f>
        <v>1285.3025753406134</v>
      </c>
      <c r="S192" s="106">
        <f>IF(K192-H191&lt;0,0,K192-H191)</f>
        <v>0</v>
      </c>
      <c r="T192" s="106">
        <f t="shared" si="43"/>
        <v>99.488162845506821</v>
      </c>
      <c r="U192" s="107">
        <f>IF(S192&gt;0,0,IF(U191+(F192-AL192/$C$23)*$C$22/($C$21+$C$22)&gt;$C$8,$C$8,IF(V192=$C$8,U191+(F192-AL192/$C$23)*$C$22/$C$21,U191+(F192-AL192/$C$23)*$C$22/($C$21+$C$22))))</f>
        <v>114.69742465938657</v>
      </c>
      <c r="V192" s="107">
        <f>IF(S192=0,IF(V191+(F192-AL192/$C$23)*$C$22/($C$21+$C$22)&gt;$C$8,$C$8,V191+(F192-AL192/$C$23)*$C$22/($C$21+$C$22)),E192)</f>
        <v>1167.6356073650718</v>
      </c>
      <c r="W192" s="203">
        <f>IF(S192&gt;0,0,IF(W191+AL192/$C$23&gt;$F$23,$F$23,W191+AL192/$C$23))</f>
        <v>0.51183715449317546</v>
      </c>
      <c r="X192" s="105">
        <f>IF(R192=0,"-",IF(U192=0,FORECAST($C$8,Инклинометрия!$B$2:$B$152,Инклинометрия!$A$2:$A$152),FORECAST(R192,Инклинометрия!$B$2:$B$152,Инклинометрия!$A$2:$A$152)))</f>
        <v>1221.0374465735827</v>
      </c>
      <c r="Y192" s="105">
        <f>IF(R192=0,"-",IF(U192=0,FORECAST($C$8-R192,Инклинометрия!$B$2:$B$152,Инклинометрия!$A$2:$A$152),0))</f>
        <v>0</v>
      </c>
      <c r="Z192" s="105" t="str">
        <f>IF(S192=0,"-",FORECAST($C$8,Инклинометрия!$B$2:$B$152,Инклинометрия!$A$2:$A$152))</f>
        <v>-</v>
      </c>
      <c r="AA192" s="105" t="str">
        <f>IF(S192=0,"-",FORECAST($C$8-S192,Инклинометрия!$B$2:$B$152,Инклинометрия!$A$2:$A$152))</f>
        <v>-</v>
      </c>
      <c r="AB192" s="105">
        <f>IF(T192=0,"-",FORECAST($C$6,Инклинометрия!$B$2:$B$152,Инклинометрия!$A$2:$A$152))</f>
        <v>1425</v>
      </c>
      <c r="AC192" s="105">
        <f>IF(R192=0,FORECAST($C$6-T192,Инклинометрия!$B$2:$B$152,Инклинометрия!$A$2:$A$152),FORECAST($C$8,Инклинометрия!$B$2:$B$152,Инклинометрия!$A$2:$A$152))</f>
        <v>1330</v>
      </c>
      <c r="AD192" s="107">
        <f>IF(U192=0,"-",FORECAST($C$8,Инклинометрия!$B$2:$B$152,Инклинометрия!$A$2:$A$152))</f>
        <v>1330</v>
      </c>
      <c r="AE192" s="107">
        <f>IF(U192=0,"-",FORECAST($C$8-U192,Инклинометрия!$B$2:$B$152,Инклинометрия!$A$2:$A$152))</f>
        <v>1221.0374465735827</v>
      </c>
      <c r="AF192" s="107">
        <f>FORECAST($C$8-S192,Инклинометрия!$B$2:$B$152,Инклинометрия!$A$2:$A$152)</f>
        <v>1330</v>
      </c>
      <c r="AG192" s="107">
        <f>FORECAST($C$8-(S192+V192),Инклинометрия!$B$2:$B$152,Инклинометрия!$A$2:$A$152)</f>
        <v>220.74617300318178</v>
      </c>
      <c r="AH192" s="107">
        <f>IF(W192=0,"-",FORECAST($C$8+W192,Инклинометрия!$B$2:$B$152,Инклинометрия!$A$2:$A$152))</f>
        <v>1330.4862452967684</v>
      </c>
      <c r="AI192" s="107">
        <f>IF(W192=0,"-",FORECAST($C$8,Инклинометрия!$B$2:$B$152,Инклинометрия!$A$2:$A$152))</f>
        <v>1330</v>
      </c>
      <c r="AK192" s="122">
        <f>2*PI()*$C$5*(AT191-AT190)/(LN(AN191/$I$9)*$I$8/$I$7+LN($I$10/AN191)*$I$8/$I$7)</f>
        <v>5.0805887821284127E-5</v>
      </c>
      <c r="AL192" s="67">
        <f>AK192*(B192-B191)</f>
        <v>5.0805887821284124E-4</v>
      </c>
      <c r="AM192" s="23">
        <f t="shared" si="56"/>
        <v>2.3218355740425051E-2</v>
      </c>
      <c r="AN192" s="26">
        <f>AN191+AK192*(B192-B191)/(2*PI()*$C$5*AN191*$I$11)</f>
        <v>0.11705500628403456</v>
      </c>
      <c r="AO192" s="87">
        <f t="shared" si="50"/>
        <v>145846.22576915842</v>
      </c>
      <c r="AP192" s="87">
        <f>IF(R192+U192&lt;$C$8,0,32*$G$13/$C$12^2*($I$8*R192+$I$6*U192)+32*$G$14/($C$14^2-$C$13^2)*($I$8*S192+$I$6*V192))</f>
        <v>44521.225769158431</v>
      </c>
      <c r="AQ192" s="66">
        <f>R192*$C$11*$C$9+U192*$C$11*$C$10</f>
        <v>11290999.068695318</v>
      </c>
      <c r="AR192" s="66">
        <f>S192*$C$11*$C$9+V192*$C$11*$C$10</f>
        <v>12256320.679828949</v>
      </c>
      <c r="AS192" s="87">
        <f>$C$11*(T192*$C$9+W192*$C$10)</f>
        <v>786155.70307110599</v>
      </c>
      <c r="AT192" s="45">
        <f t="shared" si="44"/>
        <v>13188322.608669214</v>
      </c>
      <c r="AU192" s="75"/>
    </row>
    <row r="193" spans="2:47" ht="15" thickBot="1" x14ac:dyDescent="0.35">
      <c r="B193" s="41">
        <f t="shared" si="51"/>
        <v>1620</v>
      </c>
      <c r="C193" s="8">
        <f t="shared" si="52"/>
        <v>16.2</v>
      </c>
      <c r="D193" s="73">
        <f t="shared" si="38"/>
        <v>21.6675</v>
      </c>
      <c r="E193" s="29">
        <f t="shared" si="41"/>
        <v>1201.2393351994431</v>
      </c>
      <c r="F193" s="29">
        <f t="shared" si="45"/>
        <v>7.4150576246877336</v>
      </c>
      <c r="G193" s="29">
        <f t="shared" si="53"/>
        <v>9.9176395730198443</v>
      </c>
      <c r="H193" s="17">
        <f t="shared" si="54"/>
        <v>1606.6576108292547</v>
      </c>
      <c r="I193" s="29">
        <f t="shared" si="46"/>
        <v>2.2250485660981263</v>
      </c>
      <c r="J193" s="29">
        <f t="shared" si="47"/>
        <v>13.949340071223777</v>
      </c>
      <c r="K193" s="32">
        <f>IF((D192+L192+M192-AL192)/($C$21+$C$22)&gt;$C$8,$C$8,(D192+L192+M192-AL192)/($C$21+$C$22))</f>
        <v>1400</v>
      </c>
      <c r="L193" s="97">
        <f t="shared" si="39"/>
        <v>3.8621983659384087</v>
      </c>
      <c r="M193" s="96">
        <f t="shared" si="40"/>
        <v>0</v>
      </c>
      <c r="N193" s="98">
        <f t="shared" si="48"/>
        <v>1.7575928996413515</v>
      </c>
      <c r="O193" s="100">
        <f t="shared" si="42"/>
        <v>0.36450039020129832</v>
      </c>
      <c r="P193" s="104">
        <f t="shared" si="49"/>
        <v>15.828209209195244</v>
      </c>
      <c r="Q193" s="102">
        <f t="shared" si="55"/>
        <v>9.5529680029069666E-3</v>
      </c>
      <c r="R193" s="106">
        <f>K193-U193</f>
        <v>1279.2673488876976</v>
      </c>
      <c r="S193" s="106">
        <f>IF(K193-H192&lt;0,0,K193-H192)</f>
        <v>0</v>
      </c>
      <c r="T193" s="106">
        <f t="shared" si="43"/>
        <v>99.459412594182623</v>
      </c>
      <c r="U193" s="107">
        <f>IF(S193&gt;0,0,IF(U192+(F193-AL193/$C$23)*$C$22/($C$21+$C$22)&gt;$C$8,$C$8,IF(V193=$C$8,U192+(F193-AL193/$C$23)*$C$22/$C$21,U192+(F193-AL193/$C$23)*$C$22/($C$21+$C$22))))</f>
        <v>120.73265111230236</v>
      </c>
      <c r="V193" s="107">
        <f>IF(S193=0,IF(V192+(F193-AL193/$C$23)*$C$22/($C$21+$C$22)&gt;$C$8,$C$8,V192+(F193-AL193/$C$23)*$C$22/($C$21+$C$22)),E193)</f>
        <v>1173.6708338179876</v>
      </c>
      <c r="W193" s="203">
        <f>IF(S193&gt;0,0,IF(W192+AL193/$C$23&gt;$F$23,$F$23,W192+AL193/$C$23))</f>
        <v>0.54058740581737075</v>
      </c>
      <c r="X193" s="105">
        <f>IF(R193=0,"-",IF(U193=0,FORECAST($C$8,Инклинометрия!$B$2:$B$152,Инклинометрия!$A$2:$A$152),FORECAST(R193,Инклинометрия!$B$2:$B$152,Инклинометрия!$A$2:$A$152)))</f>
        <v>1215.3039814433128</v>
      </c>
      <c r="Y193" s="105">
        <f>IF(R193=0,"-",IF(U193=0,FORECAST($C$8-R193,Инклинометрия!$B$2:$B$152,Инклинометрия!$A$2:$A$152),0))</f>
        <v>0</v>
      </c>
      <c r="Z193" s="105" t="str">
        <f>IF(S193=0,"-",FORECAST($C$8,Инклинометрия!$B$2:$B$152,Инклинометрия!$A$2:$A$152))</f>
        <v>-</v>
      </c>
      <c r="AA193" s="105" t="str">
        <f>IF(S193=0,"-",FORECAST($C$8-S193,Инклинометрия!$B$2:$B$152,Инклинометрия!$A$2:$A$152))</f>
        <v>-</v>
      </c>
      <c r="AB193" s="105">
        <f>IF(T193=0,"-",FORECAST($C$6,Инклинометрия!$B$2:$B$152,Инклинометрия!$A$2:$A$152))</f>
        <v>1425</v>
      </c>
      <c r="AC193" s="105">
        <f>IF(R193=0,FORECAST($C$6-T193,Инклинометрия!$B$2:$B$152,Инклинометрия!$A$2:$A$152),FORECAST($C$8,Инклинометрия!$B$2:$B$152,Инклинометрия!$A$2:$A$152))</f>
        <v>1330</v>
      </c>
      <c r="AD193" s="107">
        <f>IF(U193=0,"-",FORECAST($C$8,Инклинометрия!$B$2:$B$152,Инклинометрия!$A$2:$A$152))</f>
        <v>1330</v>
      </c>
      <c r="AE193" s="107">
        <f>IF(U193=0,"-",FORECAST($C$8-U193,Инклинометрия!$B$2:$B$152,Инклинометрия!$A$2:$A$152))</f>
        <v>1215.3039814433128</v>
      </c>
      <c r="AF193" s="107">
        <f>FORECAST($C$8-S193,Инклинометрия!$B$2:$B$152,Инклинометрия!$A$2:$A$152)</f>
        <v>1330</v>
      </c>
      <c r="AG193" s="107">
        <f>FORECAST($C$8-(S193+V193),Инклинометрия!$B$2:$B$152,Инклинометрия!$A$2:$A$152)</f>
        <v>215.01270787291176</v>
      </c>
      <c r="AH193" s="107">
        <f>IF(W193=0,"-",FORECAST($C$8+W193,Инклинометрия!$B$2:$B$152,Инклинометрия!$A$2:$A$152))</f>
        <v>1330.5135580355266</v>
      </c>
      <c r="AI193" s="107">
        <f>IF(W193=0,"-",FORECAST($C$8,Инклинометрия!$B$2:$B$152,Инклинометрия!$A$2:$A$152))</f>
        <v>1330</v>
      </c>
      <c r="AK193" s="122">
        <f>2*PI()*$C$5*(AT192-AT191)/(LN(AN192/$I$9)*$I$8/$I$7+LN($I$10/AN192)*$I$8/$I$7)</f>
        <v>5.0805887821285624E-5</v>
      </c>
      <c r="AL193" s="67">
        <f>AK193*(B193-B192)</f>
        <v>5.080588782128562E-4</v>
      </c>
      <c r="AM193" s="23">
        <f t="shared" si="56"/>
        <v>2.3726414618637906E-2</v>
      </c>
      <c r="AN193" s="26">
        <f>AN192+AK193*(B193-B192)/(2*PI()*$C$5*AN192*$I$11)</f>
        <v>0.11740039980634617</v>
      </c>
      <c r="AO193" s="87">
        <f t="shared" si="50"/>
        <v>145685.41355320477</v>
      </c>
      <c r="AP193" s="87">
        <f>IF(R193+U193&lt;$C$8,0,32*$G$13/$C$12^2*($I$8*R193+$I$6*U193)+32*$G$14/($C$14^2-$C$13^2)*($I$8*S193+$I$6*V193))</f>
        <v>44360.413553204766</v>
      </c>
      <c r="AQ193" s="66">
        <f>R193*$C$11*$C$9+U193*$C$11*$C$10</f>
        <v>11306984.573001156</v>
      </c>
      <c r="AR193" s="66">
        <f>S193*$C$11*$C$9+V193*$C$11*$C$10</f>
        <v>12319670.641337272</v>
      </c>
      <c r="AS193" s="87">
        <f>$C$11*(T193*$C$9+W193*$C$10)</f>
        <v>786231.85386178852</v>
      </c>
      <c r="AT193" s="45">
        <f t="shared" si="44"/>
        <v>13251587.908752264</v>
      </c>
      <c r="AU193" s="75"/>
    </row>
    <row r="194" spans="2:47" ht="15" thickBot="1" x14ac:dyDescent="0.35">
      <c r="B194" s="41">
        <f t="shared" si="51"/>
        <v>1630</v>
      </c>
      <c r="C194" s="8">
        <f t="shared" si="52"/>
        <v>16.3</v>
      </c>
      <c r="D194" s="73">
        <f t="shared" si="38"/>
        <v>21.80125</v>
      </c>
      <c r="E194" s="29">
        <f t="shared" si="41"/>
        <v>1208.6543928241313</v>
      </c>
      <c r="F194" s="29">
        <f t="shared" si="45"/>
        <v>7.4150576246881883</v>
      </c>
      <c r="G194" s="29">
        <f t="shared" si="53"/>
        <v>9.9176395730204518</v>
      </c>
      <c r="H194" s="17">
        <f t="shared" si="54"/>
        <v>1616.5752504022753</v>
      </c>
      <c r="I194" s="29">
        <f t="shared" si="46"/>
        <v>2.2250485660981263</v>
      </c>
      <c r="J194" s="29">
        <f t="shared" si="47"/>
        <v>13.949340071224203</v>
      </c>
      <c r="K194" s="32">
        <f>IF((D193+L193+M193-AL193)/($C$21+$C$22)&gt;$C$8,$C$8,(D193+L193+M193-AL193)/($C$21+$C$22))</f>
        <v>1400</v>
      </c>
      <c r="L194" s="97">
        <f t="shared" si="39"/>
        <v>3.843977591551579</v>
      </c>
      <c r="M194" s="96">
        <f t="shared" si="40"/>
        <v>0</v>
      </c>
      <c r="N194" s="98">
        <f t="shared" si="48"/>
        <v>1.757084840763139</v>
      </c>
      <c r="O194" s="100">
        <f t="shared" si="42"/>
        <v>0.38272116458812844</v>
      </c>
      <c r="P194" s="104">
        <f t="shared" si="49"/>
        <v>15.909600706852959</v>
      </c>
      <c r="Q194" s="102">
        <f t="shared" si="55"/>
        <v>1.0061026881119808E-2</v>
      </c>
      <c r="R194" s="106">
        <f>K194-U194</f>
        <v>1273.2321224347816</v>
      </c>
      <c r="S194" s="106">
        <f>IF(K194-H193&lt;0,0,K194-H193)</f>
        <v>0</v>
      </c>
      <c r="T194" s="106">
        <f t="shared" si="43"/>
        <v>99.43066234285844</v>
      </c>
      <c r="U194" s="107">
        <f>IF(S194&gt;0,0,IF(U193+(F194-AL194/$C$23)*$C$22/($C$21+$C$22)&gt;$C$8,$C$8,IF(V194=$C$8,U193+(F194-AL194/$C$23)*$C$22/$C$21,U193+(F194-AL194/$C$23)*$C$22/($C$21+$C$22))))</f>
        <v>126.76787756521853</v>
      </c>
      <c r="V194" s="107">
        <f>IF(S194=0,IF(V193+(F194-AL194/$C$23)*$C$22/($C$21+$C$22)&gt;$C$8,$C$8,V193+(F194-AL194/$C$23)*$C$22/($C$21+$C$22)),E194)</f>
        <v>1179.7060602709037</v>
      </c>
      <c r="W194" s="203">
        <f>IF(S194&gt;0,0,IF(W193+AL194/$C$23&gt;$F$23,$F$23,W193+AL194/$C$23))</f>
        <v>0.56933765714156526</v>
      </c>
      <c r="X194" s="105">
        <f>IF(R194=0,"-",IF(U194=0,FORECAST($C$8,Инклинометрия!$B$2:$B$152,Инклинометрия!$A$2:$A$152),FORECAST(R194,Инклинометрия!$B$2:$B$152,Инклинометрия!$A$2:$A$152)))</f>
        <v>1209.5705163130424</v>
      </c>
      <c r="Y194" s="105">
        <f>IF(R194=0,"-",IF(U194=0,FORECAST($C$8-R194,Инклинометрия!$B$2:$B$152,Инклинометрия!$A$2:$A$152),0))</f>
        <v>0</v>
      </c>
      <c r="Z194" s="105" t="str">
        <f>IF(S194=0,"-",FORECAST($C$8,Инклинометрия!$B$2:$B$152,Инклинометрия!$A$2:$A$152))</f>
        <v>-</v>
      </c>
      <c r="AA194" s="105" t="str">
        <f>IF(S194=0,"-",FORECAST($C$8-S194,Инклинометрия!$B$2:$B$152,Инклинометрия!$A$2:$A$152))</f>
        <v>-</v>
      </c>
      <c r="AB194" s="105">
        <f>IF(T194=0,"-",FORECAST($C$6,Инклинометрия!$B$2:$B$152,Инклинометрия!$A$2:$A$152))</f>
        <v>1425</v>
      </c>
      <c r="AC194" s="105">
        <f>IF(R194=0,FORECAST($C$6-T194,Инклинометрия!$B$2:$B$152,Инклинометрия!$A$2:$A$152),FORECAST($C$8,Инклинометрия!$B$2:$B$152,Инклинометрия!$A$2:$A$152))</f>
        <v>1330</v>
      </c>
      <c r="AD194" s="107">
        <f>IF(U194=0,"-",FORECAST($C$8,Инклинометрия!$B$2:$B$152,Инклинометрия!$A$2:$A$152))</f>
        <v>1330</v>
      </c>
      <c r="AE194" s="107">
        <f>IF(U194=0,"-",FORECAST($C$8-U194,Инклинометрия!$B$2:$B$152,Инклинометрия!$A$2:$A$152))</f>
        <v>1209.5705163130424</v>
      </c>
      <c r="AF194" s="107">
        <f>FORECAST($C$8-S194,Инклинометрия!$B$2:$B$152,Инклинометрия!$A$2:$A$152)</f>
        <v>1330</v>
      </c>
      <c r="AG194" s="107">
        <f>FORECAST($C$8-(S194+V194),Инклинометрия!$B$2:$B$152,Инклинометрия!$A$2:$A$152)</f>
        <v>209.27924274264151</v>
      </c>
      <c r="AH194" s="107">
        <f>IF(W194=0,"-",FORECAST($C$8+W194,Инклинометрия!$B$2:$B$152,Инклинометрия!$A$2:$A$152))</f>
        <v>1330.5408707742845</v>
      </c>
      <c r="AI194" s="107">
        <f>IF(W194=0,"-",FORECAST($C$8,Инклинометрия!$B$2:$B$152,Инклинометрия!$A$2:$A$152))</f>
        <v>1330</v>
      </c>
      <c r="AK194" s="122">
        <f>2*PI()*$C$5*(AT193-AT192)/(LN(AN193/$I$9)*$I$8/$I$7+LN($I$10/AN193)*$I$8/$I$7)</f>
        <v>5.0805887821284134E-5</v>
      </c>
      <c r="AL194" s="67">
        <f>AK194*(B194-B193)</f>
        <v>5.0805887821284135E-4</v>
      </c>
      <c r="AM194" s="23">
        <f t="shared" si="56"/>
        <v>2.4234473496850747E-2</v>
      </c>
      <c r="AN194" s="26">
        <f>AN193+AK194*(B194-B193)/(2*PI()*$C$5*AN193*$I$11)</f>
        <v>0.11774477717636654</v>
      </c>
      <c r="AO194" s="87">
        <f t="shared" si="50"/>
        <v>145524.60133725111</v>
      </c>
      <c r="AP194" s="87">
        <f>IF(R194+U194&lt;$C$8,0,32*$G$13/$C$12^2*($I$8*R194+$I$6*U194)+32*$G$14/($C$14^2-$C$13^2)*($I$8*S194+$I$6*V194))</f>
        <v>44199.601337251101</v>
      </c>
      <c r="AQ194" s="66">
        <f>R194*$C$11*$C$9+U194*$C$11*$C$10</f>
        <v>11322970.077306995</v>
      </c>
      <c r="AR194" s="66">
        <f>S194*$C$11*$C$9+V194*$C$11*$C$10</f>
        <v>12383020.602845596</v>
      </c>
      <c r="AS194" s="87">
        <f>$C$11*(T194*$C$9+W194*$C$10)</f>
        <v>786308.00465247082</v>
      </c>
      <c r="AT194" s="45">
        <f t="shared" si="44"/>
        <v>13314853.208835317</v>
      </c>
      <c r="AU194" s="75"/>
    </row>
    <row r="195" spans="2:47" ht="15" thickBot="1" x14ac:dyDescent="0.35">
      <c r="B195" s="41">
        <f t="shared" si="51"/>
        <v>1640</v>
      </c>
      <c r="C195" s="8">
        <f t="shared" si="52"/>
        <v>16.399999999999999</v>
      </c>
      <c r="D195" s="73">
        <f t="shared" si="38"/>
        <v>21.934999999999999</v>
      </c>
      <c r="E195" s="29">
        <f t="shared" si="41"/>
        <v>1216.069450448819</v>
      </c>
      <c r="F195" s="29">
        <f t="shared" si="45"/>
        <v>7.4150576246877336</v>
      </c>
      <c r="G195" s="29">
        <f t="shared" si="53"/>
        <v>9.9176395730198443</v>
      </c>
      <c r="H195" s="17">
        <f t="shared" si="54"/>
        <v>1626.4928899752952</v>
      </c>
      <c r="I195" s="29">
        <f t="shared" si="46"/>
        <v>2.2250485660981263</v>
      </c>
      <c r="J195" s="29">
        <f t="shared" si="47"/>
        <v>13.949340071223777</v>
      </c>
      <c r="K195" s="32">
        <f>IF((D194+L194+M194-AL194)/($C$21+$C$22)&gt;$C$8,$C$8,(D194+L194+M194-AL194)/($C$21+$C$22))</f>
        <v>1400</v>
      </c>
      <c r="L195" s="97">
        <f t="shared" si="39"/>
        <v>3.8257568171647498</v>
      </c>
      <c r="M195" s="96">
        <f t="shared" si="40"/>
        <v>0</v>
      </c>
      <c r="N195" s="98">
        <f t="shared" si="48"/>
        <v>1.7565767818849261</v>
      </c>
      <c r="O195" s="100">
        <f t="shared" si="42"/>
        <v>0.4009419389749575</v>
      </c>
      <c r="P195" s="104">
        <f t="shared" si="49"/>
        <v>15.99099220451067</v>
      </c>
      <c r="Q195" s="102">
        <f t="shared" si="55"/>
        <v>1.0569085759332663E-2</v>
      </c>
      <c r="R195" s="106">
        <f>K195-U195</f>
        <v>1267.1968959818657</v>
      </c>
      <c r="S195" s="106">
        <f>IF(K195-H194&lt;0,0,K195-H194)</f>
        <v>0</v>
      </c>
      <c r="T195" s="106">
        <f t="shared" si="43"/>
        <v>99.401912091534243</v>
      </c>
      <c r="U195" s="107">
        <f>IF(S195&gt;0,0,IF(U194+(F195-AL195/$C$23)*$C$22/($C$21+$C$22)&gt;$C$8,$C$8,IF(V195=$C$8,U194+(F195-AL195/$C$23)*$C$22/$C$21,U194+(F195-AL195/$C$23)*$C$22/($C$21+$C$22))))</f>
        <v>132.80310401813432</v>
      </c>
      <c r="V195" s="107">
        <f>IF(S195=0,IF(V194+(F195-AL195/$C$23)*$C$22/($C$21+$C$22)&gt;$C$8,$C$8,V194+(F195-AL195/$C$23)*$C$22/($C$21+$C$22)),E195)</f>
        <v>1185.7412867238195</v>
      </c>
      <c r="W195" s="203">
        <f>IF(S195&gt;0,0,IF(W194+AL195/$C$23&gt;$F$23,$F$23,W194+AL195/$C$23))</f>
        <v>0.59808790846576054</v>
      </c>
      <c r="X195" s="105">
        <f>IF(R195=0,"-",IF(U195=0,FORECAST($C$8,Инклинометрия!$B$2:$B$152,Инклинометрия!$A$2:$A$152),FORECAST(R195,Инклинометрия!$B$2:$B$152,Инклинометрия!$A$2:$A$152)))</f>
        <v>1203.8370511827725</v>
      </c>
      <c r="Y195" s="105">
        <f>IF(R195=0,"-",IF(U195=0,FORECAST($C$8-R195,Инклинометрия!$B$2:$B$152,Инклинометрия!$A$2:$A$152),0))</f>
        <v>0</v>
      </c>
      <c r="Z195" s="105" t="str">
        <f>IF(S195=0,"-",FORECAST($C$8,Инклинометрия!$B$2:$B$152,Инклинометрия!$A$2:$A$152))</f>
        <v>-</v>
      </c>
      <c r="AA195" s="105" t="str">
        <f>IF(S195=0,"-",FORECAST($C$8-S195,Инклинометрия!$B$2:$B$152,Инклинометрия!$A$2:$A$152))</f>
        <v>-</v>
      </c>
      <c r="AB195" s="105">
        <f>IF(T195=0,"-",FORECAST($C$6,Инклинометрия!$B$2:$B$152,Инклинометрия!$A$2:$A$152))</f>
        <v>1425</v>
      </c>
      <c r="AC195" s="105">
        <f>IF(R195=0,FORECAST($C$6-T195,Инклинометрия!$B$2:$B$152,Инклинометрия!$A$2:$A$152),FORECAST($C$8,Инклинометрия!$B$2:$B$152,Инклинометрия!$A$2:$A$152))</f>
        <v>1330</v>
      </c>
      <c r="AD195" s="107">
        <f>IF(U195=0,"-",FORECAST($C$8,Инклинометрия!$B$2:$B$152,Инклинометрия!$A$2:$A$152))</f>
        <v>1330</v>
      </c>
      <c r="AE195" s="107">
        <f>IF(U195=0,"-",FORECAST($C$8-U195,Инклинометрия!$B$2:$B$152,Инклинометрия!$A$2:$A$152))</f>
        <v>1203.8370511827725</v>
      </c>
      <c r="AF195" s="107">
        <f>FORECAST($C$8-S195,Инклинометрия!$B$2:$B$152,Инклинометрия!$A$2:$A$152)</f>
        <v>1330</v>
      </c>
      <c r="AG195" s="107">
        <f>FORECAST($C$8-(S195+V195),Инклинометрия!$B$2:$B$152,Инклинометрия!$A$2:$A$152)</f>
        <v>203.54577761237147</v>
      </c>
      <c r="AH195" s="107">
        <f>IF(W195=0,"-",FORECAST($C$8+W195,Инклинометрия!$B$2:$B$152,Инклинометрия!$A$2:$A$152))</f>
        <v>1330.5681835130424</v>
      </c>
      <c r="AI195" s="107">
        <f>IF(W195=0,"-",FORECAST($C$8,Инклинометрия!$B$2:$B$152,Инклинометрия!$A$2:$A$152))</f>
        <v>1330</v>
      </c>
      <c r="AK195" s="122">
        <f>2*PI()*$C$5*(AT194-AT193)/(LN(AN194/$I$9)*$I$8/$I$7+LN($I$10/AN194)*$I$8/$I$7)</f>
        <v>5.0805887821285638E-5</v>
      </c>
      <c r="AL195" s="67">
        <f>AK195*(B195-B194)</f>
        <v>5.0805887821285642E-4</v>
      </c>
      <c r="AM195" s="23">
        <f t="shared" si="56"/>
        <v>2.4742532375063603E-2</v>
      </c>
      <c r="AN195" s="26">
        <f>AN194+AK195*(B195-B194)/(2*PI()*$C$5*AN194*$I$11)</f>
        <v>0.11808814731892574</v>
      </c>
      <c r="AO195" s="87">
        <f t="shared" si="50"/>
        <v>145363.78912129745</v>
      </c>
      <c r="AP195" s="87">
        <f>IF(R195+U195&lt;$C$8,0,32*$G$13/$C$12^2*($I$8*R195+$I$6*U195)+32*$G$14/($C$14^2-$C$13^2)*($I$8*S195+$I$6*V195))</f>
        <v>44038.78912129745</v>
      </c>
      <c r="AQ195" s="66">
        <f>R195*$C$11*$C$9+U195*$C$11*$C$10</f>
        <v>11338955.581612835</v>
      </c>
      <c r="AR195" s="66">
        <f>S195*$C$11*$C$9+V195*$C$11*$C$10</f>
        <v>12446370.564353917</v>
      </c>
      <c r="AS195" s="87">
        <f>$C$11*(T195*$C$9+W195*$C$10)</f>
        <v>786384.15544315334</v>
      </c>
      <c r="AT195" s="45">
        <f t="shared" si="44"/>
        <v>13378118.508918369</v>
      </c>
      <c r="AU195" s="75"/>
    </row>
    <row r="196" spans="2:47" ht="15" thickBot="1" x14ac:dyDescent="0.35">
      <c r="B196" s="41">
        <f t="shared" si="51"/>
        <v>1650</v>
      </c>
      <c r="C196" s="8">
        <f t="shared" si="52"/>
        <v>16.5</v>
      </c>
      <c r="D196" s="73">
        <f t="shared" si="38"/>
        <v>22.068750000000001</v>
      </c>
      <c r="E196" s="29">
        <f t="shared" si="41"/>
        <v>1223.484508073507</v>
      </c>
      <c r="F196" s="29">
        <f t="shared" si="45"/>
        <v>7.4150576246879609</v>
      </c>
      <c r="G196" s="29">
        <f t="shared" si="53"/>
        <v>9.9176395730201481</v>
      </c>
      <c r="H196" s="17">
        <f t="shared" si="54"/>
        <v>1636.4105295483153</v>
      </c>
      <c r="I196" s="29">
        <f t="shared" si="46"/>
        <v>2.2250485660981263</v>
      </c>
      <c r="J196" s="29">
        <f t="shared" si="47"/>
        <v>13.949340071223991</v>
      </c>
      <c r="K196" s="32">
        <f>IF((D195+L195+M195-AL195)/($C$21+$C$22)&gt;$C$8,$C$8,(D195+L195+M195-AL195)/($C$21+$C$22))</f>
        <v>1400</v>
      </c>
      <c r="L196" s="97">
        <f t="shared" si="39"/>
        <v>3.8075360427779201</v>
      </c>
      <c r="M196" s="96">
        <f t="shared" si="40"/>
        <v>0</v>
      </c>
      <c r="N196" s="98">
        <f t="shared" si="48"/>
        <v>1.7560687230067129</v>
      </c>
      <c r="O196" s="100">
        <f t="shared" si="42"/>
        <v>0.41916271336178701</v>
      </c>
      <c r="P196" s="104">
        <f t="shared" si="49"/>
        <v>16.072383702168384</v>
      </c>
      <c r="Q196" s="102">
        <f t="shared" si="55"/>
        <v>1.107714463754552E-2</v>
      </c>
      <c r="R196" s="106">
        <f>K196-U196</f>
        <v>1261.1616695289497</v>
      </c>
      <c r="S196" s="106">
        <f>IF(K196-H195&lt;0,0,K196-H195)</f>
        <v>0</v>
      </c>
      <c r="T196" s="106">
        <f t="shared" si="43"/>
        <v>99.373161840210045</v>
      </c>
      <c r="U196" s="107">
        <f>IF(S196&gt;0,0,IF(U195+(F196-AL196/$C$23)*$C$22/($C$21+$C$22)&gt;$C$8,$C$8,IF(V196=$C$8,U195+(F196-AL196/$C$23)*$C$22/$C$21,U195+(F196-AL196/$C$23)*$C$22/($C$21+$C$22))))</f>
        <v>138.83833047105028</v>
      </c>
      <c r="V196" s="107">
        <f>IF(S196=0,IF(V195+(F196-AL196/$C$23)*$C$22/($C$21+$C$22)&gt;$C$8,$C$8,V195+(F196-AL196/$C$23)*$C$22/($C$21+$C$22)),E196)</f>
        <v>1191.7765131767355</v>
      </c>
      <c r="W196" s="203">
        <f>IF(S196&gt;0,0,IF(W195+AL196/$C$23&gt;$F$23,$F$23,W195+AL196/$C$23))</f>
        <v>0.62683815978995583</v>
      </c>
      <c r="X196" s="105">
        <f>IF(R196=0,"-",IF(U196=0,FORECAST($C$8,Инклинометрия!$B$2:$B$152,Инклинометрия!$A$2:$A$152),FORECAST(R196,Инклинометрия!$B$2:$B$152,Инклинометрия!$A$2:$A$152)))</f>
        <v>1198.1035860525021</v>
      </c>
      <c r="Y196" s="105">
        <f>IF(R196=0,"-",IF(U196=0,FORECAST($C$8-R196,Инклинометрия!$B$2:$B$152,Инклинометрия!$A$2:$A$152),0))</f>
        <v>0</v>
      </c>
      <c r="Z196" s="105" t="str">
        <f>IF(S196=0,"-",FORECAST($C$8,Инклинометрия!$B$2:$B$152,Инклинометрия!$A$2:$A$152))</f>
        <v>-</v>
      </c>
      <c r="AA196" s="105" t="str">
        <f>IF(S196=0,"-",FORECAST($C$8-S196,Инклинометрия!$B$2:$B$152,Инклинометрия!$A$2:$A$152))</f>
        <v>-</v>
      </c>
      <c r="AB196" s="105">
        <f>IF(T196=0,"-",FORECAST($C$6,Инклинометрия!$B$2:$B$152,Инклинометрия!$A$2:$A$152))</f>
        <v>1425</v>
      </c>
      <c r="AC196" s="105">
        <f>IF(R196=0,FORECAST($C$6-T196,Инклинометрия!$B$2:$B$152,Инклинометрия!$A$2:$A$152),FORECAST($C$8,Инклинометрия!$B$2:$B$152,Инклинометрия!$A$2:$A$152))</f>
        <v>1330</v>
      </c>
      <c r="AD196" s="107">
        <f>IF(U196=0,"-",FORECAST($C$8,Инклинометрия!$B$2:$B$152,Инклинометрия!$A$2:$A$152))</f>
        <v>1330</v>
      </c>
      <c r="AE196" s="107">
        <f>IF(U196=0,"-",FORECAST($C$8-U196,Инклинометрия!$B$2:$B$152,Инклинометрия!$A$2:$A$152))</f>
        <v>1198.1035860525021</v>
      </c>
      <c r="AF196" s="107">
        <f>FORECAST($C$8-S196,Инклинометрия!$B$2:$B$152,Инклинометрия!$A$2:$A$152)</f>
        <v>1330</v>
      </c>
      <c r="AG196" s="107">
        <f>FORECAST($C$8-(S196+V196),Инклинометрия!$B$2:$B$152,Инклинометрия!$A$2:$A$152)</f>
        <v>197.81231248210122</v>
      </c>
      <c r="AH196" s="107">
        <f>IF(W196=0,"-",FORECAST($C$8+W196,Инклинометрия!$B$2:$B$152,Инклинометрия!$A$2:$A$152))</f>
        <v>1330.5954962518003</v>
      </c>
      <c r="AI196" s="107">
        <f>IF(W196=0,"-",FORECAST($C$8,Инклинометрия!$B$2:$B$152,Инклинометрия!$A$2:$A$152))</f>
        <v>1330</v>
      </c>
      <c r="AK196" s="122">
        <f>2*PI()*$C$5*(AT195-AT194)/(LN(AN195/$I$9)*$I$8/$I$7+LN($I$10/AN195)*$I$8/$I$7)</f>
        <v>5.0805887821285638E-5</v>
      </c>
      <c r="AL196" s="67">
        <f>AK196*(B196-B195)</f>
        <v>5.0805887821285642E-4</v>
      </c>
      <c r="AM196" s="23">
        <f t="shared" si="56"/>
        <v>2.5250591253276458E-2</v>
      </c>
      <c r="AN196" s="26">
        <f>AN195+AK196*(B196-B195)/(2*PI()*$C$5*AN195*$I$11)</f>
        <v>0.11843051902889472</v>
      </c>
      <c r="AO196" s="87">
        <f t="shared" si="50"/>
        <v>145202.97690534376</v>
      </c>
      <c r="AP196" s="87">
        <f>IF(R196+U196&lt;$C$8,0,32*$G$13/$C$12^2*($I$8*R196+$I$6*U196)+32*$G$14/($C$14^2-$C$13^2)*($I$8*S196+$I$6*V196))</f>
        <v>43877.976905343778</v>
      </c>
      <c r="AQ196" s="66">
        <f>R196*$C$11*$C$9+U196*$C$11*$C$10</f>
        <v>11354941.085918672</v>
      </c>
      <c r="AR196" s="66">
        <f>S196*$C$11*$C$9+V196*$C$11*$C$10</f>
        <v>12509720.525862239</v>
      </c>
      <c r="AS196" s="87">
        <f>$C$11*(T196*$C$9+W196*$C$10)</f>
        <v>786460.30623383576</v>
      </c>
      <c r="AT196" s="45">
        <f t="shared" si="44"/>
        <v>13441383.80900142</v>
      </c>
      <c r="AU196" s="75"/>
    </row>
    <row r="197" spans="2:47" ht="15" thickBot="1" x14ac:dyDescent="0.35">
      <c r="B197" s="41">
        <f t="shared" si="51"/>
        <v>1660</v>
      </c>
      <c r="C197" s="8">
        <f t="shared" si="52"/>
        <v>16.600000000000001</v>
      </c>
      <c r="D197" s="73">
        <f t="shared" si="38"/>
        <v>22.202500000000001</v>
      </c>
      <c r="E197" s="29">
        <f t="shared" si="41"/>
        <v>1230.8995656981949</v>
      </c>
      <c r="F197" s="29">
        <f t="shared" si="45"/>
        <v>7.4150576246879609</v>
      </c>
      <c r="G197" s="29">
        <f t="shared" si="53"/>
        <v>9.9176395730201481</v>
      </c>
      <c r="H197" s="17">
        <f t="shared" si="54"/>
        <v>1646.3281691213353</v>
      </c>
      <c r="I197" s="29">
        <f t="shared" si="46"/>
        <v>2.2250485660981263</v>
      </c>
      <c r="J197" s="29">
        <f t="shared" si="47"/>
        <v>13.949340071223991</v>
      </c>
      <c r="K197" s="32">
        <f>IF((D196+L196+M196-AL196)/($C$21+$C$22)&gt;$C$8,$C$8,(D196+L196+M196-AL196)/($C$21+$C$22))</f>
        <v>1400</v>
      </c>
      <c r="L197" s="97">
        <f t="shared" si="39"/>
        <v>3.7893152683910909</v>
      </c>
      <c r="M197" s="96">
        <f t="shared" si="40"/>
        <v>0</v>
      </c>
      <c r="N197" s="98">
        <f t="shared" si="48"/>
        <v>1.7555606641285002</v>
      </c>
      <c r="O197" s="100">
        <f t="shared" si="42"/>
        <v>0.43738348774861657</v>
      </c>
      <c r="P197" s="104">
        <f t="shared" si="49"/>
        <v>16.1537751998261</v>
      </c>
      <c r="Q197" s="102">
        <f t="shared" si="55"/>
        <v>1.1585203515758362E-2</v>
      </c>
      <c r="R197" s="106">
        <f>K197-U197</f>
        <v>1255.1264430760339</v>
      </c>
      <c r="S197" s="106">
        <f>IF(K197-H196&lt;0,0,K197-H196)</f>
        <v>0</v>
      </c>
      <c r="T197" s="106">
        <f t="shared" si="43"/>
        <v>99.344411588885848</v>
      </c>
      <c r="U197" s="107">
        <f>IF(S197&gt;0,0,IF(U196+(F197-AL197/$C$23)*$C$22/($C$21+$C$22)&gt;$C$8,$C$8,IF(V197=$C$8,U196+(F197-AL197/$C$23)*$C$22/$C$21,U196+(F197-AL197/$C$23)*$C$22/($C$21+$C$22))))</f>
        <v>144.87355692396625</v>
      </c>
      <c r="V197" s="107">
        <f>IF(S197=0,IF(V196+(F197-AL197/$C$23)*$C$22/($C$21+$C$22)&gt;$C$8,$C$8,V196+(F197-AL197/$C$23)*$C$22/($C$21+$C$22)),E197)</f>
        <v>1197.8117396296516</v>
      </c>
      <c r="W197" s="203">
        <f>IF(S197&gt;0,0,IF(W196+AL197/$C$23&gt;$F$23,$F$23,W196+AL197/$C$23))</f>
        <v>0.65558841111415034</v>
      </c>
      <c r="X197" s="105">
        <f>IF(R197=0,"-",IF(U197=0,FORECAST($C$8,Инклинометрия!$B$2:$B$152,Инклинометрия!$A$2:$A$152),FORECAST(R197,Инклинометрия!$B$2:$B$152,Инклинометрия!$A$2:$A$152)))</f>
        <v>1192.3701209222322</v>
      </c>
      <c r="Y197" s="105">
        <f>IF(R197=0,"-",IF(U197=0,FORECAST($C$8-R197,Инклинометрия!$B$2:$B$152,Инклинометрия!$A$2:$A$152),0))</f>
        <v>0</v>
      </c>
      <c r="Z197" s="105" t="str">
        <f>IF(S197=0,"-",FORECAST($C$8,Инклинометрия!$B$2:$B$152,Инклинометрия!$A$2:$A$152))</f>
        <v>-</v>
      </c>
      <c r="AA197" s="105" t="str">
        <f>IF(S197=0,"-",FORECAST($C$8-S197,Инклинометрия!$B$2:$B$152,Инклинометрия!$A$2:$A$152))</f>
        <v>-</v>
      </c>
      <c r="AB197" s="105">
        <f>IF(T197=0,"-",FORECAST($C$6,Инклинометрия!$B$2:$B$152,Инклинометрия!$A$2:$A$152))</f>
        <v>1425</v>
      </c>
      <c r="AC197" s="105">
        <f>IF(R197=0,FORECAST($C$6-T197,Инклинометрия!$B$2:$B$152,Инклинометрия!$A$2:$A$152),FORECAST($C$8,Инклинометрия!$B$2:$B$152,Инклинометрия!$A$2:$A$152))</f>
        <v>1330</v>
      </c>
      <c r="AD197" s="107">
        <f>IF(U197=0,"-",FORECAST($C$8,Инклинометрия!$B$2:$B$152,Инклинометрия!$A$2:$A$152))</f>
        <v>1330</v>
      </c>
      <c r="AE197" s="107">
        <f>IF(U197=0,"-",FORECAST($C$8-U197,Инклинометрия!$B$2:$B$152,Инклинометрия!$A$2:$A$152))</f>
        <v>1192.3701209222322</v>
      </c>
      <c r="AF197" s="107">
        <f>FORECAST($C$8-S197,Инклинометрия!$B$2:$B$152,Инклинометрия!$A$2:$A$152)</f>
        <v>1330</v>
      </c>
      <c r="AG197" s="107">
        <f>FORECAST($C$8-(S197+V197),Инклинометрия!$B$2:$B$152,Инклинометрия!$A$2:$A$152)</f>
        <v>192.07884735183097</v>
      </c>
      <c r="AH197" s="107">
        <f>IF(W197=0,"-",FORECAST($C$8+W197,Инклинометрия!$B$2:$B$152,Инклинометрия!$A$2:$A$152))</f>
        <v>1330.6228089905585</v>
      </c>
      <c r="AI197" s="107">
        <f>IF(W197=0,"-",FORECAST($C$8,Инклинометрия!$B$2:$B$152,Инклинометрия!$A$2:$A$152))</f>
        <v>1330</v>
      </c>
      <c r="AK197" s="122">
        <f>2*PI()*$C$5*(AT196-AT195)/(LN(AN196/$I$9)*$I$8/$I$7+LN($I$10/AN196)*$I$8/$I$7)</f>
        <v>5.0805887821284134E-5</v>
      </c>
      <c r="AL197" s="67">
        <f>AK197*(B197-B196)</f>
        <v>5.0805887821284135E-4</v>
      </c>
      <c r="AM197" s="23">
        <f t="shared" si="56"/>
        <v>2.57586501314893E-2</v>
      </c>
      <c r="AN197" s="26">
        <f>AN196+AK197*(B197-B196)/(2*PI()*$C$5*AN196*$I$11)</f>
        <v>0.11877190097382045</v>
      </c>
      <c r="AO197" s="87">
        <f t="shared" si="50"/>
        <v>145042.16468939011</v>
      </c>
      <c r="AP197" s="87">
        <f>IF(R197+U197&lt;$C$8,0,32*$G$13/$C$12^2*($I$8*R197+$I$6*U197)+32*$G$14/($C$14^2-$C$13^2)*($I$8*S197+$I$6*V197))</f>
        <v>43717.16468939012</v>
      </c>
      <c r="AQ197" s="66">
        <f>R197*$C$11*$C$9+U197*$C$11*$C$10</f>
        <v>11370926.59022451</v>
      </c>
      <c r="AR197" s="66">
        <f>S197*$C$11*$C$9+V197*$C$11*$C$10</f>
        <v>12573070.487370566</v>
      </c>
      <c r="AS197" s="87">
        <f>$C$11*(T197*$C$9+W197*$C$10)</f>
        <v>786536.45702451817</v>
      </c>
      <c r="AT197" s="45">
        <f t="shared" si="44"/>
        <v>13504649.109084474</v>
      </c>
      <c r="AU197" s="75"/>
    </row>
    <row r="198" spans="2:47" ht="15" thickBot="1" x14ac:dyDescent="0.35">
      <c r="B198" s="41">
        <f t="shared" si="51"/>
        <v>1670</v>
      </c>
      <c r="C198" s="8">
        <f t="shared" si="52"/>
        <v>16.7</v>
      </c>
      <c r="D198" s="73">
        <f t="shared" si="38"/>
        <v>22.33625</v>
      </c>
      <c r="E198" s="29">
        <f t="shared" si="41"/>
        <v>1238.3146233228827</v>
      </c>
      <c r="F198" s="29">
        <f t="shared" si="45"/>
        <v>7.4150576246877336</v>
      </c>
      <c r="G198" s="29">
        <f t="shared" si="53"/>
        <v>9.9176395730198443</v>
      </c>
      <c r="H198" s="17">
        <f t="shared" si="54"/>
        <v>1656.2458086943552</v>
      </c>
      <c r="I198" s="29">
        <f t="shared" si="46"/>
        <v>2.2250485660981263</v>
      </c>
      <c r="J198" s="29">
        <f t="shared" si="47"/>
        <v>13.949340071223777</v>
      </c>
      <c r="K198" s="32">
        <f>IF((D197+L197+M197-AL197)/($C$21+$C$22)&gt;$C$8,$C$8,(D197+L197+M197-AL197)/($C$21+$C$22))</f>
        <v>1400</v>
      </c>
      <c r="L198" s="97">
        <f t="shared" si="39"/>
        <v>3.7710944940042617</v>
      </c>
      <c r="M198" s="96">
        <f t="shared" si="40"/>
        <v>0</v>
      </c>
      <c r="N198" s="98">
        <f t="shared" si="48"/>
        <v>1.7550526052502873</v>
      </c>
      <c r="O198" s="100">
        <f t="shared" si="42"/>
        <v>0.45560426213544558</v>
      </c>
      <c r="P198" s="104">
        <f t="shared" si="49"/>
        <v>16.235166697483809</v>
      </c>
      <c r="Q198" s="102">
        <f t="shared" si="55"/>
        <v>1.2093262393971233E-2</v>
      </c>
      <c r="R198" s="106">
        <f>K198-U198</f>
        <v>1249.091216623118</v>
      </c>
      <c r="S198" s="106">
        <f>IF(K198-H197&lt;0,0,K198-H197)</f>
        <v>0</v>
      </c>
      <c r="T198" s="106">
        <f t="shared" si="43"/>
        <v>99.31566133756165</v>
      </c>
      <c r="U198" s="107">
        <f>IF(S198&gt;0,0,IF(U197+(F198-AL198/$C$23)*$C$22/($C$21+$C$22)&gt;$C$8,$C$8,IF(V198=$C$8,U197+(F198-AL198/$C$23)*$C$22/$C$21,U197+(F198-AL198/$C$23)*$C$22/($C$21+$C$22))))</f>
        <v>150.90878337688204</v>
      </c>
      <c r="V198" s="107">
        <f>IF(S198=0,IF(V197+(F198-AL198/$C$23)*$C$22/($C$21+$C$22)&gt;$C$8,$C$8,V197+(F198-AL198/$C$23)*$C$22/($C$21+$C$22)),E198)</f>
        <v>1203.8469660825674</v>
      </c>
      <c r="W198" s="203">
        <f>IF(S198&gt;0,0,IF(W197+AL198/$C$23&gt;$F$23,$F$23,W197+AL198/$C$23))</f>
        <v>0.68433866243834651</v>
      </c>
      <c r="X198" s="105">
        <f>IF(R198=0,"-",IF(U198=0,FORECAST($C$8,Инклинометрия!$B$2:$B$152,Инклинометрия!$A$2:$A$152),FORECAST(R198,Инклинометрия!$B$2:$B$152,Инклинометрия!$A$2:$A$152)))</f>
        <v>1186.6366557919621</v>
      </c>
      <c r="Y198" s="105">
        <f>IF(R198=0,"-",IF(U198=0,FORECAST($C$8-R198,Инклинометрия!$B$2:$B$152,Инклинометрия!$A$2:$A$152),0))</f>
        <v>0</v>
      </c>
      <c r="Z198" s="105" t="str">
        <f>IF(S198=0,"-",FORECAST($C$8,Инклинометрия!$B$2:$B$152,Инклинометрия!$A$2:$A$152))</f>
        <v>-</v>
      </c>
      <c r="AA198" s="105" t="str">
        <f>IF(S198=0,"-",FORECAST($C$8-S198,Инклинометрия!$B$2:$B$152,Инклинометрия!$A$2:$A$152))</f>
        <v>-</v>
      </c>
      <c r="AB198" s="105">
        <f>IF(T198=0,"-",FORECAST($C$6,Инклинометрия!$B$2:$B$152,Инклинометрия!$A$2:$A$152))</f>
        <v>1425</v>
      </c>
      <c r="AC198" s="105">
        <f>IF(R198=0,FORECAST($C$6-T198,Инклинометрия!$B$2:$B$152,Инклинометрия!$A$2:$A$152),FORECAST($C$8,Инклинометрия!$B$2:$B$152,Инклинометрия!$A$2:$A$152))</f>
        <v>1330</v>
      </c>
      <c r="AD198" s="107">
        <f>IF(U198=0,"-",FORECAST($C$8,Инклинометрия!$B$2:$B$152,Инклинометрия!$A$2:$A$152))</f>
        <v>1330</v>
      </c>
      <c r="AE198" s="107">
        <f>IF(U198=0,"-",FORECAST($C$8-U198,Инклинометрия!$B$2:$B$152,Инклинометрия!$A$2:$A$152))</f>
        <v>1186.6366557919621</v>
      </c>
      <c r="AF198" s="107">
        <f>FORECAST($C$8-S198,Инклинометрия!$B$2:$B$152,Инклинометрия!$A$2:$A$152)</f>
        <v>1330</v>
      </c>
      <c r="AG198" s="107">
        <f>FORECAST($C$8-(S198+V198),Инклинометрия!$B$2:$B$152,Инклинометрия!$A$2:$A$152)</f>
        <v>186.34538222156095</v>
      </c>
      <c r="AH198" s="107">
        <f>IF(W198=0,"-",FORECAST($C$8+W198,Инклинометрия!$B$2:$B$152,Инклинометрия!$A$2:$A$152))</f>
        <v>1330.6501217293164</v>
      </c>
      <c r="AI198" s="107">
        <f>IF(W198=0,"-",FORECAST($C$8,Инклинометрия!$B$2:$B$152,Инклинометрия!$A$2:$A$152))</f>
        <v>1330</v>
      </c>
      <c r="AK198" s="122">
        <f>2*PI()*$C$5*(AT197-AT196)/(LN(AN197/$I$9)*$I$8/$I$7+LN($I$10/AN197)*$I$8/$I$7)</f>
        <v>5.0805887821287122E-5</v>
      </c>
      <c r="AL198" s="67">
        <f>AK198*(B198-B197)</f>
        <v>5.0805887821287117E-4</v>
      </c>
      <c r="AM198" s="23">
        <f t="shared" si="56"/>
        <v>2.6266709009702172E-2</v>
      </c>
      <c r="AN198" s="26">
        <f>AN197+AK198*(B198-B197)/(2*PI()*$C$5*AN197*$I$11)</f>
        <v>0.11911230169649276</v>
      </c>
      <c r="AO198" s="87">
        <f t="shared" si="50"/>
        <v>144881.35247343645</v>
      </c>
      <c r="AP198" s="87">
        <f>IF(R198+U198&lt;$C$8,0,32*$G$13/$C$12^2*($I$8*R198+$I$6*U198)+32*$G$14/($C$14^2-$C$13^2)*($I$8*S198+$I$6*V198))</f>
        <v>43556.352473436462</v>
      </c>
      <c r="AQ198" s="66">
        <f>R198*$C$11*$C$9+U198*$C$11*$C$10</f>
        <v>11386912.094530348</v>
      </c>
      <c r="AR198" s="66">
        <f>S198*$C$11*$C$9+V198*$C$11*$C$10</f>
        <v>12636420.448878886</v>
      </c>
      <c r="AS198" s="87">
        <f>$C$11*(T198*$C$9+W198*$C$10)</f>
        <v>786612.60781520046</v>
      </c>
      <c r="AT198" s="45">
        <f t="shared" si="44"/>
        <v>13567914.409167523</v>
      </c>
      <c r="AU198" s="75"/>
    </row>
    <row r="199" spans="2:47" ht="15" thickBot="1" x14ac:dyDescent="0.35">
      <c r="B199" s="41">
        <f t="shared" si="51"/>
        <v>1680</v>
      </c>
      <c r="C199" s="8">
        <f t="shared" si="52"/>
        <v>16.8</v>
      </c>
      <c r="D199" s="73">
        <f t="shared" si="38"/>
        <v>22.47</v>
      </c>
      <c r="E199" s="29">
        <f t="shared" si="41"/>
        <v>1245.7296809475708</v>
      </c>
      <c r="F199" s="29">
        <f t="shared" si="45"/>
        <v>7.4150576246881883</v>
      </c>
      <c r="G199" s="29">
        <f t="shared" si="53"/>
        <v>9.9176395730204518</v>
      </c>
      <c r="H199" s="17">
        <f t="shared" si="54"/>
        <v>1666.1634482673758</v>
      </c>
      <c r="I199" s="29">
        <f t="shared" si="46"/>
        <v>2.2250485660981263</v>
      </c>
      <c r="J199" s="29">
        <f t="shared" si="47"/>
        <v>13.949340071224203</v>
      </c>
      <c r="K199" s="32">
        <f>IF((D198+L198+M198-AL198)/($C$21+$C$22)&gt;$C$8,$C$8,(D198+L198+M198-AL198)/($C$21+$C$22))</f>
        <v>1400</v>
      </c>
      <c r="L199" s="97">
        <f t="shared" si="39"/>
        <v>3.7528737196174315</v>
      </c>
      <c r="M199" s="96">
        <f t="shared" si="40"/>
        <v>0</v>
      </c>
      <c r="N199" s="98">
        <f t="shared" si="48"/>
        <v>1.7545445463720748</v>
      </c>
      <c r="O199" s="100">
        <f t="shared" si="42"/>
        <v>0.47382503652227576</v>
      </c>
      <c r="P199" s="104">
        <f t="shared" si="49"/>
        <v>16.316558195141525</v>
      </c>
      <c r="Q199" s="102">
        <f t="shared" si="55"/>
        <v>1.2601321272184059E-2</v>
      </c>
      <c r="R199" s="106">
        <f>K199-U199</f>
        <v>1243.0559901702018</v>
      </c>
      <c r="S199" s="106">
        <f>IF(K199-H198&lt;0,0,K199-H198)</f>
        <v>0</v>
      </c>
      <c r="T199" s="106">
        <f t="shared" si="43"/>
        <v>99.286911086237467</v>
      </c>
      <c r="U199" s="107">
        <f>IF(S199&gt;0,0,IF(U198+(F199-AL199/$C$23)*$C$22/($C$21+$C$22)&gt;$C$8,$C$8,IF(V199=$C$8,U198+(F199-AL199/$C$23)*$C$22/$C$21,U198+(F199-AL199/$C$23)*$C$22/($C$21+$C$22))))</f>
        <v>156.9440098297982</v>
      </c>
      <c r="V199" s="107">
        <f>IF(S199=0,IF(V198+(F199-AL199/$C$23)*$C$22/($C$21+$C$22)&gt;$C$8,$C$8,V198+(F199-AL199/$C$23)*$C$22/($C$21+$C$22)),E199)</f>
        <v>1209.8821925354835</v>
      </c>
      <c r="W199" s="203">
        <f>IF(S199&gt;0,0,IF(W198+AL199/$C$23&gt;$F$23,$F$23,W198+AL199/$C$23))</f>
        <v>0.71308891376254013</v>
      </c>
      <c r="X199" s="105">
        <f>IF(R199=0,"-",IF(U199=0,FORECAST($C$8,Инклинометрия!$B$2:$B$152,Инклинометрия!$A$2:$A$152),FORECAST(R199,Инклинометрия!$B$2:$B$152,Инклинометрия!$A$2:$A$152)))</f>
        <v>1180.9031906616917</v>
      </c>
      <c r="Y199" s="105">
        <f>IF(R199=0,"-",IF(U199=0,FORECAST($C$8-R199,Инклинометрия!$B$2:$B$152,Инклинометрия!$A$2:$A$152),0))</f>
        <v>0</v>
      </c>
      <c r="Z199" s="105" t="str">
        <f>IF(S199=0,"-",FORECAST($C$8,Инклинометрия!$B$2:$B$152,Инклинометрия!$A$2:$A$152))</f>
        <v>-</v>
      </c>
      <c r="AA199" s="105" t="str">
        <f>IF(S199=0,"-",FORECAST($C$8-S199,Инклинометрия!$B$2:$B$152,Инклинометрия!$A$2:$A$152))</f>
        <v>-</v>
      </c>
      <c r="AB199" s="105">
        <f>IF(T199=0,"-",FORECAST($C$6,Инклинометрия!$B$2:$B$152,Инклинометрия!$A$2:$A$152))</f>
        <v>1425</v>
      </c>
      <c r="AC199" s="105">
        <f>IF(R199=0,FORECAST($C$6-T199,Инклинометрия!$B$2:$B$152,Инклинометрия!$A$2:$A$152),FORECAST($C$8,Инклинометрия!$B$2:$B$152,Инклинометрия!$A$2:$A$152))</f>
        <v>1330</v>
      </c>
      <c r="AD199" s="107">
        <f>IF(U199=0,"-",FORECAST($C$8,Инклинометрия!$B$2:$B$152,Инклинометрия!$A$2:$A$152))</f>
        <v>1330</v>
      </c>
      <c r="AE199" s="107">
        <f>IF(U199=0,"-",FORECAST($C$8-U199,Инклинометрия!$B$2:$B$152,Инклинометрия!$A$2:$A$152))</f>
        <v>1180.9031906616917</v>
      </c>
      <c r="AF199" s="107">
        <f>FORECAST($C$8-S199,Инклинометрия!$B$2:$B$152,Инклинометрия!$A$2:$A$152)</f>
        <v>1330</v>
      </c>
      <c r="AG199" s="107">
        <f>FORECAST($C$8-(S199+V199),Инклинометрия!$B$2:$B$152,Инклинометрия!$A$2:$A$152)</f>
        <v>180.61191709129071</v>
      </c>
      <c r="AH199" s="107">
        <f>IF(W199=0,"-",FORECAST($C$8+W199,Инклинометрия!$B$2:$B$152,Инклинометрия!$A$2:$A$152))</f>
        <v>1330.6774344680744</v>
      </c>
      <c r="AI199" s="107">
        <f>IF(W199=0,"-",FORECAST($C$8,Инклинометрия!$B$2:$B$152,Инклинометрия!$A$2:$A$152))</f>
        <v>1330</v>
      </c>
      <c r="AK199" s="122">
        <f>2*PI()*$C$5*(AT198-AT197)/(LN(AN198/$I$9)*$I$8/$I$7+LN($I$10/AN198)*$I$8/$I$7)</f>
        <v>5.0805887821282629E-5</v>
      </c>
      <c r="AL199" s="67">
        <f>AK199*(B199-B198)</f>
        <v>5.0805887821282628E-4</v>
      </c>
      <c r="AM199" s="23">
        <f t="shared" si="56"/>
        <v>2.6774767887915E-2</v>
      </c>
      <c r="AN199" s="26">
        <f>AN198+AK199*(B199-B198)/(2*PI()*$C$5*AN198*$I$11)</f>
        <v>0.11945172961744475</v>
      </c>
      <c r="AO199" s="87">
        <f t="shared" si="50"/>
        <v>144720.54025748279</v>
      </c>
      <c r="AP199" s="87">
        <f>IF(R199+U199&lt;$C$8,0,32*$G$13/$C$12^2*($I$8*R199+$I$6*U199)+32*$G$14/($C$14^2-$C$13^2)*($I$8*S199+$I$6*V199))</f>
        <v>43395.540257482797</v>
      </c>
      <c r="AQ199" s="66">
        <f>R199*$C$11*$C$9+U199*$C$11*$C$10</f>
        <v>11402897.598836187</v>
      </c>
      <c r="AR199" s="66">
        <f>S199*$C$11*$C$9+V199*$C$11*$C$10</f>
        <v>12699770.410387209</v>
      </c>
      <c r="AS199" s="87">
        <f>$C$11*(T199*$C$9+W199*$C$10)</f>
        <v>786688.75860588299</v>
      </c>
      <c r="AT199" s="45">
        <f t="shared" si="44"/>
        <v>13631179.709250573</v>
      </c>
      <c r="AU199" s="75"/>
    </row>
    <row r="200" spans="2:47" ht="15" thickBot="1" x14ac:dyDescent="0.35">
      <c r="B200" s="41">
        <f t="shared" si="51"/>
        <v>1690</v>
      </c>
      <c r="C200" s="8">
        <f t="shared" si="52"/>
        <v>16.899999999999999</v>
      </c>
      <c r="D200" s="73">
        <f t="shared" si="38"/>
        <v>22.603750000000002</v>
      </c>
      <c r="E200" s="29">
        <f t="shared" si="41"/>
        <v>1253.1447385722586</v>
      </c>
      <c r="F200" s="29">
        <f t="shared" si="45"/>
        <v>7.4150576246877336</v>
      </c>
      <c r="G200" s="29">
        <f t="shared" si="53"/>
        <v>9.9176395730198443</v>
      </c>
      <c r="H200" s="17">
        <f t="shared" si="54"/>
        <v>1676.0810878403956</v>
      </c>
      <c r="I200" s="29">
        <f t="shared" si="46"/>
        <v>2.2250485660981263</v>
      </c>
      <c r="J200" s="29">
        <f t="shared" si="47"/>
        <v>13.949340071223777</v>
      </c>
      <c r="K200" s="32">
        <f>IF((D199+L199+M199-AL199)/($C$21+$C$22)&gt;$C$8,$C$8,(D199+L199+M199-AL199)/($C$21+$C$22))</f>
        <v>1400</v>
      </c>
      <c r="L200" s="97">
        <f t="shared" si="39"/>
        <v>3.7346529452306023</v>
      </c>
      <c r="M200" s="96">
        <f t="shared" si="40"/>
        <v>0</v>
      </c>
      <c r="N200" s="98">
        <f t="shared" si="48"/>
        <v>1.7540364874938617</v>
      </c>
      <c r="O200" s="100">
        <f t="shared" si="42"/>
        <v>0.49204581090910476</v>
      </c>
      <c r="P200" s="104">
        <f t="shared" si="49"/>
        <v>16.397949692799237</v>
      </c>
      <c r="Q200" s="102">
        <f t="shared" si="55"/>
        <v>1.3109380150396902E-2</v>
      </c>
      <c r="R200" s="106">
        <f>K200-U200</f>
        <v>1237.0207637172859</v>
      </c>
      <c r="S200" s="106">
        <f>IF(K200-H199&lt;0,0,K200-H199)</f>
        <v>0</v>
      </c>
      <c r="T200" s="106">
        <f t="shared" si="43"/>
        <v>99.258160834913269</v>
      </c>
      <c r="U200" s="107">
        <f>IF(S200&gt;0,0,IF(U199+(F200-AL200/$C$23)*$C$22/($C$21+$C$22)&gt;$C$8,$C$8,IF(V200=$C$8,U199+(F200-AL200/$C$23)*$C$22/$C$21,U199+(F200-AL200/$C$23)*$C$22/($C$21+$C$22))))</f>
        <v>162.979236282714</v>
      </c>
      <c r="V200" s="107">
        <f>IF(S200=0,IF(V199+(F200-AL200/$C$23)*$C$22/($C$21+$C$22)&gt;$C$8,$C$8,V199+(F200-AL200/$C$23)*$C$22/($C$21+$C$22)),E200)</f>
        <v>1215.9174189883993</v>
      </c>
      <c r="W200" s="203">
        <f>IF(S200&gt;0,0,IF(W199+AL200/$C$23&gt;$F$23,$F$23,W199+AL200/$C$23))</f>
        <v>0.74183916508673464</v>
      </c>
      <c r="X200" s="105">
        <f>IF(R200=0,"-",IF(U200=0,FORECAST($C$8,Инклинометрия!$B$2:$B$152,Инклинометрия!$A$2:$A$152),FORECAST(R200,Инклинометрия!$B$2:$B$152,Инклинометрия!$A$2:$A$152)))</f>
        <v>1175.1697255314216</v>
      </c>
      <c r="Y200" s="105">
        <f>IF(R200=0,"-",IF(U200=0,FORECAST($C$8-R200,Инклинометрия!$B$2:$B$152,Инклинометрия!$A$2:$A$152),0))</f>
        <v>0</v>
      </c>
      <c r="Z200" s="105" t="str">
        <f>IF(S200=0,"-",FORECAST($C$8,Инклинометрия!$B$2:$B$152,Инклинометрия!$A$2:$A$152))</f>
        <v>-</v>
      </c>
      <c r="AA200" s="105" t="str">
        <f>IF(S200=0,"-",FORECAST($C$8-S200,Инклинометрия!$B$2:$B$152,Инклинометрия!$A$2:$A$152))</f>
        <v>-</v>
      </c>
      <c r="AB200" s="105">
        <f>IF(T200=0,"-",FORECAST($C$6,Инклинометрия!$B$2:$B$152,Инклинометрия!$A$2:$A$152))</f>
        <v>1425</v>
      </c>
      <c r="AC200" s="105">
        <f>IF(R200=0,FORECAST($C$6-T200,Инклинометрия!$B$2:$B$152,Инклинометрия!$A$2:$A$152),FORECAST($C$8,Инклинометрия!$B$2:$B$152,Инклинометрия!$A$2:$A$152))</f>
        <v>1330</v>
      </c>
      <c r="AD200" s="107">
        <f>IF(U200=0,"-",FORECAST($C$8,Инклинометрия!$B$2:$B$152,Инклинометрия!$A$2:$A$152))</f>
        <v>1330</v>
      </c>
      <c r="AE200" s="107">
        <f>IF(U200=0,"-",FORECAST($C$8-U200,Инклинометрия!$B$2:$B$152,Инклинометрия!$A$2:$A$152))</f>
        <v>1175.1697255314216</v>
      </c>
      <c r="AF200" s="107">
        <f>FORECAST($C$8-S200,Инклинометрия!$B$2:$B$152,Инклинометрия!$A$2:$A$152)</f>
        <v>1330</v>
      </c>
      <c r="AG200" s="107">
        <f>FORECAST($C$8-(S200+V200),Инклинометрия!$B$2:$B$152,Инклинометрия!$A$2:$A$152)</f>
        <v>174.87845196102069</v>
      </c>
      <c r="AH200" s="107">
        <f>IF(W200=0,"-",FORECAST($C$8+W200,Инклинометрия!$B$2:$B$152,Инклинометрия!$A$2:$A$152))</f>
        <v>1330.7047472068323</v>
      </c>
      <c r="AI200" s="107">
        <f>IF(W200=0,"-",FORECAST($C$8,Инклинометрия!$B$2:$B$152,Инклинометрия!$A$2:$A$152))</f>
        <v>1330</v>
      </c>
      <c r="AK200" s="122">
        <f>2*PI()*$C$5*(AT199-AT198)/(LN(AN199/$I$9)*$I$8/$I$7+LN($I$10/AN199)*$I$8/$I$7)</f>
        <v>5.0805887821284127E-5</v>
      </c>
      <c r="AL200" s="67">
        <f>AK200*(B200-B199)</f>
        <v>5.0805887821284124E-4</v>
      </c>
      <c r="AM200" s="23">
        <f t="shared" si="56"/>
        <v>2.7282826766127841E-2</v>
      </c>
      <c r="AN200" s="26">
        <f>AN199+AK200*(B200-B199)/(2*PI()*$C$5*AN199*$I$11)</f>
        <v>0.11979019303738961</v>
      </c>
      <c r="AO200" s="87">
        <f t="shared" si="50"/>
        <v>144559.72804152913</v>
      </c>
      <c r="AP200" s="87">
        <f>IF(R200+U200&lt;$C$8,0,32*$G$13/$C$12^2*($I$8*R200+$I$6*U200)+32*$G$14/($C$14^2-$C$13^2)*($I$8*S200+$I$6*V200))</f>
        <v>43234.728041529124</v>
      </c>
      <c r="AQ200" s="66">
        <f>R200*$C$11*$C$9+U200*$C$11*$C$10</f>
        <v>11418883.103142025</v>
      </c>
      <c r="AR200" s="66">
        <f>S200*$C$11*$C$9+V200*$C$11*$C$10</f>
        <v>12763120.371895531</v>
      </c>
      <c r="AS200" s="87">
        <f>$C$11*(T200*$C$9+W200*$C$10)</f>
        <v>786764.90939656529</v>
      </c>
      <c r="AT200" s="45">
        <f t="shared" si="44"/>
        <v>13694445.009333625</v>
      </c>
      <c r="AU200" s="75"/>
    </row>
    <row r="201" spans="2:47" ht="15" thickBot="1" x14ac:dyDescent="0.35">
      <c r="B201" s="41">
        <f t="shared" si="51"/>
        <v>1700</v>
      </c>
      <c r="C201" s="8">
        <f t="shared" si="52"/>
        <v>17</v>
      </c>
      <c r="D201" s="73">
        <f t="shared" si="38"/>
        <v>22.737500000000001</v>
      </c>
      <c r="E201" s="29">
        <f t="shared" si="41"/>
        <v>1260.5597961969465</v>
      </c>
      <c r="F201" s="29">
        <f t="shared" si="45"/>
        <v>7.4150576246879609</v>
      </c>
      <c r="G201" s="29">
        <f t="shared" si="53"/>
        <v>9.9176395730201481</v>
      </c>
      <c r="H201" s="17">
        <f t="shared" si="54"/>
        <v>1685.9987274134157</v>
      </c>
      <c r="I201" s="29">
        <f t="shared" si="46"/>
        <v>2.2250485660981263</v>
      </c>
      <c r="J201" s="29">
        <f t="shared" si="47"/>
        <v>13.949340071223991</v>
      </c>
      <c r="K201" s="32">
        <f>IF((D200+L200+M200-AL200)/($C$21+$C$22)&gt;$C$8,$C$8,(D200+L200+M200-AL200)/($C$21+$C$22))</f>
        <v>1400</v>
      </c>
      <c r="L201" s="97">
        <f t="shared" si="39"/>
        <v>3.7164321708437731</v>
      </c>
      <c r="M201" s="96">
        <f t="shared" si="40"/>
        <v>0</v>
      </c>
      <c r="N201" s="98">
        <f t="shared" si="48"/>
        <v>1.7535284286156487</v>
      </c>
      <c r="O201" s="100">
        <f t="shared" si="42"/>
        <v>0.51026658529593427</v>
      </c>
      <c r="P201" s="104">
        <f t="shared" si="49"/>
        <v>16.47934119045695</v>
      </c>
      <c r="Q201" s="102">
        <f t="shared" si="55"/>
        <v>1.3617439028609757E-2</v>
      </c>
      <c r="R201" s="106">
        <f>K201-U201</f>
        <v>1230.9855372643701</v>
      </c>
      <c r="S201" s="106">
        <f>IF(K201-H200&lt;0,0,K201-H200)</f>
        <v>0</v>
      </c>
      <c r="T201" s="106">
        <f t="shared" si="43"/>
        <v>99.229410583589072</v>
      </c>
      <c r="U201" s="107">
        <f>IF(S201&gt;0,0,IF(U200+(F201-AL201/$C$23)*$C$22/($C$21+$C$22)&gt;$C$8,$C$8,IF(V201=$C$8,U200+(F201-AL201/$C$23)*$C$22/$C$21,U200+(F201-AL201/$C$23)*$C$22/($C$21+$C$22))))</f>
        <v>169.01446273562996</v>
      </c>
      <c r="V201" s="107">
        <f>IF(S201=0,IF(V200+(F201-AL201/$C$23)*$C$22/($C$21+$C$22)&gt;$C$8,$C$8,V200+(F201-AL201/$C$23)*$C$22/($C$21+$C$22)),E201)</f>
        <v>1221.9526454413153</v>
      </c>
      <c r="W201" s="203">
        <f>IF(S201&gt;0,0,IF(W200+AL201/$C$23&gt;$F$23,$F$23,W200+AL201/$C$23))</f>
        <v>0.77058941641092993</v>
      </c>
      <c r="X201" s="105">
        <f>IF(R201=0,"-",IF(U201=0,FORECAST($C$8,Инклинометрия!$B$2:$B$152,Инклинометрия!$A$2:$A$152),FORECAST(R201,Инклинометрия!$B$2:$B$152,Инклинометрия!$A$2:$A$152)))</f>
        <v>1169.4362604011515</v>
      </c>
      <c r="Y201" s="105">
        <f>IF(R201=0,"-",IF(U201=0,FORECAST($C$8-R201,Инклинометрия!$B$2:$B$152,Инклинометрия!$A$2:$A$152),0))</f>
        <v>0</v>
      </c>
      <c r="Z201" s="105" t="str">
        <f>IF(S201=0,"-",FORECAST($C$8,Инклинометрия!$B$2:$B$152,Инклинометрия!$A$2:$A$152))</f>
        <v>-</v>
      </c>
      <c r="AA201" s="105" t="str">
        <f>IF(S201=0,"-",FORECAST($C$8-S201,Инклинометрия!$B$2:$B$152,Инклинометрия!$A$2:$A$152))</f>
        <v>-</v>
      </c>
      <c r="AB201" s="105">
        <f>IF(T201=0,"-",FORECAST($C$6,Инклинометрия!$B$2:$B$152,Инклинометрия!$A$2:$A$152))</f>
        <v>1425</v>
      </c>
      <c r="AC201" s="105">
        <f>IF(R201=0,FORECAST($C$6-T201,Инклинометрия!$B$2:$B$152,Инклинометрия!$A$2:$A$152),FORECAST($C$8,Инклинометрия!$B$2:$B$152,Инклинометрия!$A$2:$A$152))</f>
        <v>1330</v>
      </c>
      <c r="AD201" s="107">
        <f>IF(U201=0,"-",FORECAST($C$8,Инклинометрия!$B$2:$B$152,Инклинометрия!$A$2:$A$152))</f>
        <v>1330</v>
      </c>
      <c r="AE201" s="107">
        <f>IF(U201=0,"-",FORECAST($C$8-U201,Инклинометрия!$B$2:$B$152,Инклинометрия!$A$2:$A$152))</f>
        <v>1169.4362604011515</v>
      </c>
      <c r="AF201" s="107">
        <f>FORECAST($C$8-S201,Инклинометрия!$B$2:$B$152,Инклинометрия!$A$2:$A$152)</f>
        <v>1330</v>
      </c>
      <c r="AG201" s="107">
        <f>FORECAST($C$8-(S201+V201),Инклинометрия!$B$2:$B$152,Инклинометрия!$A$2:$A$152)</f>
        <v>169.14498683075044</v>
      </c>
      <c r="AH201" s="107">
        <f>IF(W201=0,"-",FORECAST($C$8+W201,Инклинометрия!$B$2:$B$152,Инклинометрия!$A$2:$A$152))</f>
        <v>1330.7320599455904</v>
      </c>
      <c r="AI201" s="107">
        <f>IF(W201=0,"-",FORECAST($C$8,Инклинометрия!$B$2:$B$152,Инклинометрия!$A$2:$A$152))</f>
        <v>1330</v>
      </c>
      <c r="AK201" s="122">
        <f>2*PI()*$C$5*(AT200-AT199)/(LN(AN200/$I$9)*$I$8/$I$7+LN($I$10/AN200)*$I$8/$I$7)</f>
        <v>5.0805887821285624E-5</v>
      </c>
      <c r="AL201" s="67">
        <f>AK201*(B201-B200)</f>
        <v>5.080588782128562E-4</v>
      </c>
      <c r="AM201" s="23">
        <f t="shared" si="56"/>
        <v>2.7790885644340697E-2</v>
      </c>
      <c r="AN201" s="26">
        <f>AN200+AK201*(B201-B200)/(2*PI()*$C$5*AN200*$I$11)</f>
        <v>0.1201277001395948</v>
      </c>
      <c r="AO201" s="87">
        <f t="shared" si="50"/>
        <v>144398.91582557547</v>
      </c>
      <c r="AP201" s="87">
        <f>IF(R201+U201&lt;$C$8,0,32*$G$13/$C$12^2*($I$8*R201+$I$6*U201)+32*$G$14/($C$14^2-$C$13^2)*($I$8*S201+$I$6*V201))</f>
        <v>43073.915825575466</v>
      </c>
      <c r="AQ201" s="66">
        <f>R201*$C$11*$C$9+U201*$C$11*$C$10</f>
        <v>11434868.607447864</v>
      </c>
      <c r="AR201" s="66">
        <f>S201*$C$11*$C$9+V201*$C$11*$C$10</f>
        <v>12826470.333403856</v>
      </c>
      <c r="AS201" s="87">
        <f>$C$11*(T201*$C$9+W201*$C$10)</f>
        <v>786841.0601872477</v>
      </c>
      <c r="AT201" s="45">
        <f t="shared" si="44"/>
        <v>13757710.30941668</v>
      </c>
      <c r="AU201" s="75"/>
    </row>
    <row r="202" spans="2:47" ht="15" thickBot="1" x14ac:dyDescent="0.35">
      <c r="B202" s="41">
        <f t="shared" si="51"/>
        <v>1710</v>
      </c>
      <c r="C202" s="8">
        <f t="shared" si="52"/>
        <v>17.100000000000001</v>
      </c>
      <c r="D202" s="73">
        <f t="shared" si="38"/>
        <v>22.87125</v>
      </c>
      <c r="E202" s="29">
        <f t="shared" si="41"/>
        <v>1267.9748538216345</v>
      </c>
      <c r="F202" s="29">
        <f t="shared" si="45"/>
        <v>7.4150576246879609</v>
      </c>
      <c r="G202" s="29">
        <f t="shared" si="53"/>
        <v>9.9176395730201481</v>
      </c>
      <c r="H202" s="17">
        <f t="shared" si="54"/>
        <v>1695.9163669864358</v>
      </c>
      <c r="I202" s="29">
        <f t="shared" si="46"/>
        <v>2.2250485660981263</v>
      </c>
      <c r="J202" s="29">
        <f t="shared" si="47"/>
        <v>13.949340071223991</v>
      </c>
      <c r="K202" s="32">
        <f>IF((D201+L201+M201-AL201)/($C$21+$C$22)&gt;$C$8,$C$8,(D201+L201+M201-AL201)/($C$21+$C$22))</f>
        <v>1400</v>
      </c>
      <c r="L202" s="97">
        <f t="shared" si="39"/>
        <v>3.6982113964569434</v>
      </c>
      <c r="M202" s="96">
        <f t="shared" si="40"/>
        <v>0</v>
      </c>
      <c r="N202" s="98">
        <f t="shared" si="48"/>
        <v>1.753020369737436</v>
      </c>
      <c r="O202" s="100">
        <f t="shared" si="42"/>
        <v>0.52848735968276384</v>
      </c>
      <c r="P202" s="104">
        <f t="shared" si="49"/>
        <v>16.560732688114665</v>
      </c>
      <c r="Q202" s="102">
        <f t="shared" si="55"/>
        <v>1.4125497906822628E-2</v>
      </c>
      <c r="R202" s="106">
        <f>K202-U202</f>
        <v>1224.9503108114541</v>
      </c>
      <c r="S202" s="106">
        <f>IF(K202-H201&lt;0,0,K202-H201)</f>
        <v>0</v>
      </c>
      <c r="T202" s="106">
        <f t="shared" si="43"/>
        <v>99.200660332264874</v>
      </c>
      <c r="U202" s="107">
        <f>IF(S202&gt;0,0,IF(U201+(F202-AL202/$C$23)*$C$22/($C$21+$C$22)&gt;$C$8,$C$8,IF(V202=$C$8,U201+(F202-AL202/$C$23)*$C$22/$C$21,U201+(F202-AL202/$C$23)*$C$22/($C$21+$C$22))))</f>
        <v>175.04968918854593</v>
      </c>
      <c r="V202" s="107">
        <f>IF(S202=0,IF(V201+(F202-AL202/$C$23)*$C$22/($C$21+$C$22)&gt;$C$8,$C$8,V201+(F202-AL202/$C$23)*$C$22/($C$21+$C$22)),E202)</f>
        <v>1227.9878718942314</v>
      </c>
      <c r="W202" s="203">
        <f>IF(S202&gt;0,0,IF(W201+AL202/$C$23&gt;$F$23,$F$23,W201+AL202/$C$23))</f>
        <v>0.7993396677351261</v>
      </c>
      <c r="X202" s="105">
        <f>IF(R202=0,"-",IF(U202=0,FORECAST($C$8,Инклинометрия!$B$2:$B$152,Инклинометрия!$A$2:$A$152),FORECAST(R202,Инклинометрия!$B$2:$B$152,Инклинометрия!$A$2:$A$152)))</f>
        <v>1163.7027952708813</v>
      </c>
      <c r="Y202" s="105">
        <f>IF(R202=0,"-",IF(U202=0,FORECAST($C$8-R202,Инклинометрия!$B$2:$B$152,Инклинометрия!$A$2:$A$152),0))</f>
        <v>0</v>
      </c>
      <c r="Z202" s="105" t="str">
        <f>IF(S202=0,"-",FORECAST($C$8,Инклинометрия!$B$2:$B$152,Инклинометрия!$A$2:$A$152))</f>
        <v>-</v>
      </c>
      <c r="AA202" s="105" t="str">
        <f>IF(S202=0,"-",FORECAST($C$8-S202,Инклинометрия!$B$2:$B$152,Инклинометрия!$A$2:$A$152))</f>
        <v>-</v>
      </c>
      <c r="AB202" s="105">
        <f>IF(T202=0,"-",FORECAST($C$6,Инклинометрия!$B$2:$B$152,Инклинометрия!$A$2:$A$152))</f>
        <v>1425</v>
      </c>
      <c r="AC202" s="105">
        <f>IF(R202=0,FORECAST($C$6-T202,Инклинометрия!$B$2:$B$152,Инклинометрия!$A$2:$A$152),FORECAST($C$8,Инклинометрия!$B$2:$B$152,Инклинометрия!$A$2:$A$152))</f>
        <v>1330</v>
      </c>
      <c r="AD202" s="107">
        <f>IF(U202=0,"-",FORECAST($C$8,Инклинометрия!$B$2:$B$152,Инклинометрия!$A$2:$A$152))</f>
        <v>1330</v>
      </c>
      <c r="AE202" s="107">
        <f>IF(U202=0,"-",FORECAST($C$8-U202,Инклинометрия!$B$2:$B$152,Инклинометрия!$A$2:$A$152))</f>
        <v>1163.7027952708813</v>
      </c>
      <c r="AF202" s="107">
        <f>FORECAST($C$8-S202,Инклинометрия!$B$2:$B$152,Инклинометрия!$A$2:$A$152)</f>
        <v>1330</v>
      </c>
      <c r="AG202" s="107">
        <f>FORECAST($C$8-(S202+V202),Инклинометрия!$B$2:$B$152,Инклинометрия!$A$2:$A$152)</f>
        <v>163.41152170048019</v>
      </c>
      <c r="AH202" s="107">
        <f>IF(W202=0,"-",FORECAST($C$8+W202,Инклинометрия!$B$2:$B$152,Инклинометрия!$A$2:$A$152))</f>
        <v>1330.7593726843484</v>
      </c>
      <c r="AI202" s="107">
        <f>IF(W202=0,"-",FORECAST($C$8,Инклинометрия!$B$2:$B$152,Инклинометрия!$A$2:$A$152))</f>
        <v>1330</v>
      </c>
      <c r="AK202" s="122">
        <f>2*PI()*$C$5*(AT201-AT200)/(LN(AN201/$I$9)*$I$8/$I$7+LN($I$10/AN201)*$I$8/$I$7)</f>
        <v>5.0805887821287129E-5</v>
      </c>
      <c r="AL202" s="67">
        <f>AK202*(B202-B201)</f>
        <v>5.0805887821287127E-4</v>
      </c>
      <c r="AM202" s="23">
        <f t="shared" si="56"/>
        <v>2.8298944522553569E-2</v>
      </c>
      <c r="AN202" s="26">
        <f>AN201+AK202*(B202-B201)/(2*PI()*$C$5*AN201*$I$11)</f>
        <v>0.1204642589921964</v>
      </c>
      <c r="AO202" s="87">
        <f t="shared" si="50"/>
        <v>144238.10360962182</v>
      </c>
      <c r="AP202" s="87">
        <f>IF(R202+U202&lt;$C$8,0,32*$G$13/$C$12^2*($I$8*R202+$I$6*U202)+32*$G$14/($C$14^2-$C$13^2)*($I$8*S202+$I$6*V202))</f>
        <v>42913.103609621801</v>
      </c>
      <c r="AQ202" s="66">
        <f>R202*$C$11*$C$9+U202*$C$11*$C$10</f>
        <v>11450854.111753704</v>
      </c>
      <c r="AR202" s="66">
        <f>S202*$C$11*$C$9+V202*$C$11*$C$10</f>
        <v>12889820.29491218</v>
      </c>
      <c r="AS202" s="87">
        <f>$C$11*(T202*$C$9+W202*$C$10)</f>
        <v>786917.21097792999</v>
      </c>
      <c r="AT202" s="45">
        <f t="shared" si="44"/>
        <v>13820975.609499732</v>
      </c>
      <c r="AU202" s="75"/>
    </row>
    <row r="203" spans="2:47" ht="15" thickBot="1" x14ac:dyDescent="0.35">
      <c r="B203" s="41">
        <f t="shared" si="51"/>
        <v>1720</v>
      </c>
      <c r="C203" s="8">
        <f t="shared" si="52"/>
        <v>17.2</v>
      </c>
      <c r="D203" s="73">
        <f t="shared" si="38"/>
        <v>23.004999999999999</v>
      </c>
      <c r="E203" s="29">
        <f t="shared" si="41"/>
        <v>1275.3899114463222</v>
      </c>
      <c r="F203" s="29">
        <f t="shared" si="45"/>
        <v>7.4150576246877336</v>
      </c>
      <c r="G203" s="29">
        <f t="shared" si="53"/>
        <v>9.9176395730198443</v>
      </c>
      <c r="H203" s="17">
        <f t="shared" si="54"/>
        <v>1705.8340065594557</v>
      </c>
      <c r="I203" s="29">
        <f t="shared" si="46"/>
        <v>2.2250485660981263</v>
      </c>
      <c r="J203" s="29">
        <f t="shared" si="47"/>
        <v>13.949340071223777</v>
      </c>
      <c r="K203" s="32">
        <f>IF((D202+L202+M202-AL202)/($C$21+$C$22)&gt;$C$8,$C$8,(D202+L202+M202-AL202)/($C$21+$C$22))</f>
        <v>1400</v>
      </c>
      <c r="L203" s="97">
        <f t="shared" si="39"/>
        <v>3.6799906220701142</v>
      </c>
      <c r="M203" s="96">
        <f t="shared" si="40"/>
        <v>0</v>
      </c>
      <c r="N203" s="98">
        <f t="shared" si="48"/>
        <v>1.7525123108592231</v>
      </c>
      <c r="O203" s="100">
        <f t="shared" si="42"/>
        <v>0.54670813406959284</v>
      </c>
      <c r="P203" s="104">
        <f t="shared" si="49"/>
        <v>16.642124185772378</v>
      </c>
      <c r="Q203" s="102">
        <f t="shared" si="55"/>
        <v>1.4633556785035485E-2</v>
      </c>
      <c r="R203" s="106">
        <f>K203-U203</f>
        <v>1218.9150843585383</v>
      </c>
      <c r="S203" s="106">
        <f>IF(K203-H202&lt;0,0,K203-H202)</f>
        <v>0</v>
      </c>
      <c r="T203" s="106">
        <f t="shared" si="43"/>
        <v>99.171910080940677</v>
      </c>
      <c r="U203" s="107">
        <f>IF(S203&gt;0,0,IF(U202+(F203-AL203/$C$23)*$C$22/($C$21+$C$22)&gt;$C$8,$C$8,IF(V203=$C$8,U202+(F203-AL203/$C$23)*$C$22/$C$21,U202+(F203-AL203/$C$23)*$C$22/($C$21+$C$22))))</f>
        <v>181.08491564146172</v>
      </c>
      <c r="V203" s="107">
        <f>IF(S203=0,IF(V202+(F203-AL203/$C$23)*$C$22/($C$21+$C$22)&gt;$C$8,$C$8,V202+(F203-AL203/$C$23)*$C$22/($C$21+$C$22)),E203)</f>
        <v>1234.0230983471472</v>
      </c>
      <c r="W203" s="203">
        <f>IF(S203&gt;0,0,IF(W202+AL203/$C$23&gt;$F$23,$F$23,W202+AL203/$C$23))</f>
        <v>0.82808991905932139</v>
      </c>
      <c r="X203" s="105">
        <f>IF(R203=0,"-",IF(U203=0,FORECAST($C$8,Инклинометрия!$B$2:$B$152,Инклинометрия!$A$2:$A$152),FORECAST(R203,Инклинометрия!$B$2:$B$152,Инклинометрия!$A$2:$A$152)))</f>
        <v>1157.9693301406112</v>
      </c>
      <c r="Y203" s="105">
        <f>IF(R203=0,"-",IF(U203=0,FORECAST($C$8-R203,Инклинометрия!$B$2:$B$152,Инклинометрия!$A$2:$A$152),0))</f>
        <v>0</v>
      </c>
      <c r="Z203" s="105" t="str">
        <f>IF(S203=0,"-",FORECAST($C$8,Инклинометрия!$B$2:$B$152,Инклинометрия!$A$2:$A$152))</f>
        <v>-</v>
      </c>
      <c r="AA203" s="105" t="str">
        <f>IF(S203=0,"-",FORECAST($C$8-S203,Инклинометрия!$B$2:$B$152,Инклинометрия!$A$2:$A$152))</f>
        <v>-</v>
      </c>
      <c r="AB203" s="105">
        <f>IF(T203=0,"-",FORECAST($C$6,Инклинометрия!$B$2:$B$152,Инклинометрия!$A$2:$A$152))</f>
        <v>1425</v>
      </c>
      <c r="AC203" s="105">
        <f>IF(R203=0,FORECAST($C$6-T203,Инклинометрия!$B$2:$B$152,Инклинометрия!$A$2:$A$152),FORECAST($C$8,Инклинометрия!$B$2:$B$152,Инклинометрия!$A$2:$A$152))</f>
        <v>1330</v>
      </c>
      <c r="AD203" s="107">
        <f>IF(U203=0,"-",FORECAST($C$8,Инклинометрия!$B$2:$B$152,Инклинометрия!$A$2:$A$152))</f>
        <v>1330</v>
      </c>
      <c r="AE203" s="107">
        <f>IF(U203=0,"-",FORECAST($C$8-U203,Инклинометрия!$B$2:$B$152,Инклинометрия!$A$2:$A$152))</f>
        <v>1157.9693301406112</v>
      </c>
      <c r="AF203" s="107">
        <f>FORECAST($C$8-S203,Инклинометрия!$B$2:$B$152,Инклинометрия!$A$2:$A$152)</f>
        <v>1330</v>
      </c>
      <c r="AG203" s="107">
        <f>FORECAST($C$8-(S203+V203),Инклинометрия!$B$2:$B$152,Инклинометрия!$A$2:$A$152)</f>
        <v>157.67805657021015</v>
      </c>
      <c r="AH203" s="107">
        <f>IF(W203=0,"-",FORECAST($C$8+W203,Инклинометрия!$B$2:$B$152,Инклинометрия!$A$2:$A$152))</f>
        <v>1330.7866854231063</v>
      </c>
      <c r="AI203" s="107">
        <f>IF(W203=0,"-",FORECAST($C$8,Инклинометрия!$B$2:$B$152,Инклинометрия!$A$2:$A$152))</f>
        <v>1330</v>
      </c>
      <c r="AK203" s="122">
        <f>2*PI()*$C$5*(AT202-AT201)/(LN(AN202/$I$9)*$I$8/$I$7+LN($I$10/AN202)*$I$8/$I$7)</f>
        <v>5.0805887821285624E-5</v>
      </c>
      <c r="AL203" s="67">
        <f>AK203*(B203-B202)</f>
        <v>5.080588782128562E-4</v>
      </c>
      <c r="AM203" s="23">
        <f t="shared" si="56"/>
        <v>2.8807003400766425E-2</v>
      </c>
      <c r="AN203" s="26">
        <f>AN202+AK203*(B203-B202)/(2*PI()*$C$5*AN202*$I$11)</f>
        <v>0.12079987755045499</v>
      </c>
      <c r="AO203" s="87">
        <f t="shared" si="50"/>
        <v>144077.29139366816</v>
      </c>
      <c r="AP203" s="87">
        <f>IF(R203+U203&lt;$C$8,0,32*$G$13/$C$12^2*($I$8*R203+$I$6*U203)+32*$G$14/($C$14^2-$C$13^2)*($I$8*S203+$I$6*V203))</f>
        <v>42752.291393668143</v>
      </c>
      <c r="AQ203" s="66">
        <f>R203*$C$11*$C$9+U203*$C$11*$C$10</f>
        <v>11466839.61605954</v>
      </c>
      <c r="AR203" s="66">
        <f>S203*$C$11*$C$9+V203*$C$11*$C$10</f>
        <v>12953170.256420501</v>
      </c>
      <c r="AS203" s="87">
        <f>$C$11*(T203*$C$9+W203*$C$10)</f>
        <v>786993.36176861241</v>
      </c>
      <c r="AT203" s="45">
        <f t="shared" si="44"/>
        <v>13884240.909582781</v>
      </c>
      <c r="AU203" s="75"/>
    </row>
    <row r="204" spans="2:47" ht="15" thickBot="1" x14ac:dyDescent="0.35">
      <c r="B204" s="41">
        <f t="shared" si="51"/>
        <v>1730</v>
      </c>
      <c r="C204" s="8">
        <f t="shared" si="52"/>
        <v>17.3</v>
      </c>
      <c r="D204" s="73">
        <f t="shared" si="38"/>
        <v>23.138750000000002</v>
      </c>
      <c r="E204" s="29">
        <f t="shared" si="41"/>
        <v>1282.8049690710104</v>
      </c>
      <c r="F204" s="29">
        <f t="shared" si="45"/>
        <v>7.4150576246881883</v>
      </c>
      <c r="G204" s="29">
        <f t="shared" si="53"/>
        <v>9.9176395730204518</v>
      </c>
      <c r="H204" s="17">
        <f t="shared" si="54"/>
        <v>1715.7516461324763</v>
      </c>
      <c r="I204" s="29">
        <f t="shared" si="46"/>
        <v>2.2250485660981263</v>
      </c>
      <c r="J204" s="29">
        <f t="shared" si="47"/>
        <v>13.949340071224203</v>
      </c>
      <c r="K204" s="32">
        <f>IF((D203+L203+M203-AL203)/($C$21+$C$22)&gt;$C$8,$C$8,(D203+L203+M203-AL203)/($C$21+$C$22))</f>
        <v>1400</v>
      </c>
      <c r="L204" s="97">
        <f t="shared" si="39"/>
        <v>3.6617698476832845</v>
      </c>
      <c r="M204" s="96">
        <f t="shared" si="40"/>
        <v>0</v>
      </c>
      <c r="N204" s="98">
        <f t="shared" si="48"/>
        <v>1.7520042519810102</v>
      </c>
      <c r="O204" s="100">
        <f t="shared" si="42"/>
        <v>0.56492890845642307</v>
      </c>
      <c r="P204" s="104">
        <f t="shared" si="49"/>
        <v>16.72351568343009</v>
      </c>
      <c r="Q204" s="102">
        <f t="shared" si="55"/>
        <v>1.5141615663248311E-2</v>
      </c>
      <c r="R204" s="106">
        <f>K204-U204</f>
        <v>1212.8798579056222</v>
      </c>
      <c r="S204" s="106">
        <f>IF(K204-H203&lt;0,0,K204-H203)</f>
        <v>0</v>
      </c>
      <c r="T204" s="106">
        <f t="shared" si="43"/>
        <v>99.143159829616479</v>
      </c>
      <c r="U204" s="107">
        <f>IF(S204&gt;0,0,IF(U203+(F204-AL204/$C$23)*$C$22/($C$21+$C$22)&gt;$C$8,$C$8,IF(V204=$C$8,U203+(F204-AL204/$C$23)*$C$22/$C$21,U203+(F204-AL204/$C$23)*$C$22/($C$21+$C$22))))</f>
        <v>187.12014209437788</v>
      </c>
      <c r="V204" s="107">
        <f>IF(S204=0,IF(V203+(F204-AL204/$C$23)*$C$22/($C$21+$C$22)&gt;$C$8,$C$8,V203+(F204-AL204/$C$23)*$C$22/($C$21+$C$22)),E204)</f>
        <v>1240.0583248000632</v>
      </c>
      <c r="W204" s="203">
        <f>IF(S204&gt;0,0,IF(W203+AL204/$C$23&gt;$F$23,$F$23,W203+AL204/$C$23))</f>
        <v>0.85684017038351501</v>
      </c>
      <c r="X204" s="105">
        <f>IF(R204=0,"-",IF(U204=0,FORECAST($C$8,Инклинометрия!$B$2:$B$152,Инклинометрия!$A$2:$A$152),FORECAST(R204,Инклинометрия!$B$2:$B$152,Инклинометрия!$A$2:$A$152)))</f>
        <v>1152.2358650103411</v>
      </c>
      <c r="Y204" s="105">
        <f>IF(R204=0,"-",IF(U204=0,FORECAST($C$8-R204,Инклинометрия!$B$2:$B$152,Инклинометрия!$A$2:$A$152),0))</f>
        <v>0</v>
      </c>
      <c r="Z204" s="105" t="str">
        <f>IF(S204=0,"-",FORECAST($C$8,Инклинометрия!$B$2:$B$152,Инклинометрия!$A$2:$A$152))</f>
        <v>-</v>
      </c>
      <c r="AA204" s="105" t="str">
        <f>IF(S204=0,"-",FORECAST($C$8-S204,Инклинометрия!$B$2:$B$152,Инклинометрия!$A$2:$A$152))</f>
        <v>-</v>
      </c>
      <c r="AB204" s="105">
        <f>IF(T204=0,"-",FORECAST($C$6,Инклинометрия!$B$2:$B$152,Инклинометрия!$A$2:$A$152))</f>
        <v>1425</v>
      </c>
      <c r="AC204" s="105">
        <f>IF(R204=0,FORECAST($C$6-T204,Инклинометрия!$B$2:$B$152,Инклинометрия!$A$2:$A$152),FORECAST($C$8,Инклинометрия!$B$2:$B$152,Инклинометрия!$A$2:$A$152))</f>
        <v>1330</v>
      </c>
      <c r="AD204" s="107">
        <f>IF(U204=0,"-",FORECAST($C$8,Инклинометрия!$B$2:$B$152,Инклинометрия!$A$2:$A$152))</f>
        <v>1330</v>
      </c>
      <c r="AE204" s="107">
        <f>IF(U204=0,"-",FORECAST($C$8-U204,Инклинометрия!$B$2:$B$152,Инклинометрия!$A$2:$A$152))</f>
        <v>1152.2358650103411</v>
      </c>
      <c r="AF204" s="107">
        <f>FORECAST($C$8-S204,Инклинометрия!$B$2:$B$152,Инклинометрия!$A$2:$A$152)</f>
        <v>1330</v>
      </c>
      <c r="AG204" s="107">
        <f>FORECAST($C$8-(S204+V204),Инклинометрия!$B$2:$B$152,Инклинометрия!$A$2:$A$152)</f>
        <v>151.9445914399399</v>
      </c>
      <c r="AH204" s="107">
        <f>IF(W204=0,"-",FORECAST($C$8+W204,Инклинометрия!$B$2:$B$152,Инклинометрия!$A$2:$A$152))</f>
        <v>1330.8139981618642</v>
      </c>
      <c r="AI204" s="107">
        <f>IF(W204=0,"-",FORECAST($C$8,Инклинометрия!$B$2:$B$152,Инклинометрия!$A$2:$A$152))</f>
        <v>1330</v>
      </c>
      <c r="AK204" s="122">
        <f>2*PI()*$C$5*(AT203-AT202)/(LN(AN203/$I$9)*$I$8/$I$7+LN($I$10/AN203)*$I$8/$I$7)</f>
        <v>5.0805887821282629E-5</v>
      </c>
      <c r="AL204" s="67">
        <f>AK204*(B204-B203)</f>
        <v>5.0805887821282628E-4</v>
      </c>
      <c r="AM204" s="23">
        <f t="shared" si="56"/>
        <v>2.9315062278979252E-2</v>
      </c>
      <c r="AN204" s="26">
        <f>AN203+AK204*(B204-B203)/(2*PI()*$C$5*AN203*$I$11)</f>
        <v>0.12113456365895506</v>
      </c>
      <c r="AO204" s="87">
        <f t="shared" si="50"/>
        <v>143916.4791777145</v>
      </c>
      <c r="AP204" s="87">
        <f>IF(R204+U204&lt;$C$8,0,32*$G$13/$C$12^2*($I$8*R204+$I$6*U204)+32*$G$14/($C$14^2-$C$13^2)*($I$8*S204+$I$6*V204))</f>
        <v>42591.479177714486</v>
      </c>
      <c r="AQ204" s="66">
        <f>R204*$C$11*$C$9+U204*$C$11*$C$10</f>
        <v>11482825.120365379</v>
      </c>
      <c r="AR204" s="66">
        <f>S204*$C$11*$C$9+V204*$C$11*$C$10</f>
        <v>13016520.217928823</v>
      </c>
      <c r="AS204" s="87">
        <f>$C$11*(T204*$C$9+W204*$C$10)</f>
        <v>787069.51255929493</v>
      </c>
      <c r="AT204" s="45">
        <f t="shared" si="44"/>
        <v>13947506.209665833</v>
      </c>
      <c r="AU204" s="75"/>
    </row>
    <row r="205" spans="2:47" ht="15" thickBot="1" x14ac:dyDescent="0.35">
      <c r="B205" s="41">
        <f t="shared" si="51"/>
        <v>1740</v>
      </c>
      <c r="C205" s="8">
        <f t="shared" si="52"/>
        <v>17.400000000000002</v>
      </c>
      <c r="D205" s="73">
        <f t="shared" si="38"/>
        <v>23.272500000000004</v>
      </c>
      <c r="E205" s="29">
        <f t="shared" si="41"/>
        <v>1290.2200266956984</v>
      </c>
      <c r="F205" s="29">
        <f t="shared" si="45"/>
        <v>7.4150576246879609</v>
      </c>
      <c r="G205" s="29">
        <f t="shared" si="53"/>
        <v>9.9176395730201481</v>
      </c>
      <c r="H205" s="17">
        <f t="shared" si="54"/>
        <v>1725.6692857054963</v>
      </c>
      <c r="I205" s="29">
        <f t="shared" si="46"/>
        <v>2.2250485660981263</v>
      </c>
      <c r="J205" s="29">
        <f t="shared" si="47"/>
        <v>13.949340071223991</v>
      </c>
      <c r="K205" s="32">
        <f>IF((D204+L204+M204-AL204)/($C$21+$C$22)&gt;$C$8,$C$8,(D204+L204+M204-AL204)/($C$21+$C$22))</f>
        <v>1400</v>
      </c>
      <c r="L205" s="97">
        <f t="shared" si="39"/>
        <v>3.6435490732964544</v>
      </c>
      <c r="M205" s="96">
        <f t="shared" si="40"/>
        <v>0</v>
      </c>
      <c r="N205" s="98">
        <f t="shared" si="48"/>
        <v>1.7514961931027975</v>
      </c>
      <c r="O205" s="100">
        <f t="shared" si="42"/>
        <v>0.58314968284325264</v>
      </c>
      <c r="P205" s="104">
        <f t="shared" si="49"/>
        <v>16.804907181087806</v>
      </c>
      <c r="Q205" s="102">
        <f t="shared" si="55"/>
        <v>1.5649674541461166E-2</v>
      </c>
      <c r="R205" s="106">
        <f>K205-U205</f>
        <v>1206.8446314527062</v>
      </c>
      <c r="S205" s="106">
        <f>IF(K205-H204&lt;0,0,K205-H204)</f>
        <v>0</v>
      </c>
      <c r="T205" s="106">
        <f t="shared" si="43"/>
        <v>99.114409578292296</v>
      </c>
      <c r="U205" s="107">
        <f>IF(S205&gt;0,0,IF(U204+(F205-AL205/$C$23)*$C$22/($C$21+$C$22)&gt;$C$8,$C$8,IF(V205=$C$8,U204+(F205-AL205/$C$23)*$C$22/$C$21,U204+(F205-AL205/$C$23)*$C$22/($C$21+$C$22))))</f>
        <v>193.15536854729385</v>
      </c>
      <c r="V205" s="107">
        <f>IF(S205=0,IF(V204+(F205-AL205/$C$23)*$C$22/($C$21+$C$22)&gt;$C$8,$C$8,V204+(F205-AL205/$C$23)*$C$22/($C$21+$C$22)),E205)</f>
        <v>1246.0935512529793</v>
      </c>
      <c r="W205" s="203">
        <f>IF(S205&gt;0,0,IF(W204+AL205/$C$23&gt;$F$23,$F$23,W204+AL205/$C$23))</f>
        <v>0.8855904217077103</v>
      </c>
      <c r="X205" s="105">
        <f>IF(R205=0,"-",IF(U205=0,FORECAST($C$8,Инклинометрия!$B$2:$B$152,Инклинометрия!$A$2:$A$152),FORECAST(R205,Инклинометрия!$B$2:$B$152,Инклинометрия!$A$2:$A$152)))</f>
        <v>1146.5023998800707</v>
      </c>
      <c r="Y205" s="105">
        <f>IF(R205=0,"-",IF(U205=0,FORECAST($C$8-R205,Инклинометрия!$B$2:$B$152,Инклинометрия!$A$2:$A$152),0))</f>
        <v>0</v>
      </c>
      <c r="Z205" s="105" t="str">
        <f>IF(S205=0,"-",FORECAST($C$8,Инклинометрия!$B$2:$B$152,Инклинометрия!$A$2:$A$152))</f>
        <v>-</v>
      </c>
      <c r="AA205" s="105" t="str">
        <f>IF(S205=0,"-",FORECAST($C$8-S205,Инклинометрия!$B$2:$B$152,Инклинометрия!$A$2:$A$152))</f>
        <v>-</v>
      </c>
      <c r="AB205" s="105">
        <f>IF(T205=0,"-",FORECAST($C$6,Инклинометрия!$B$2:$B$152,Инклинометрия!$A$2:$A$152))</f>
        <v>1425</v>
      </c>
      <c r="AC205" s="105">
        <f>IF(R205=0,FORECAST($C$6-T205,Инклинометрия!$B$2:$B$152,Инклинометрия!$A$2:$A$152),FORECAST($C$8,Инклинометрия!$B$2:$B$152,Инклинометрия!$A$2:$A$152))</f>
        <v>1330</v>
      </c>
      <c r="AD205" s="107">
        <f>IF(U205=0,"-",FORECAST($C$8,Инклинометрия!$B$2:$B$152,Инклинометрия!$A$2:$A$152))</f>
        <v>1330</v>
      </c>
      <c r="AE205" s="107">
        <f>IF(U205=0,"-",FORECAST($C$8-U205,Инклинометрия!$B$2:$B$152,Инклинометрия!$A$2:$A$152))</f>
        <v>1146.5023998800707</v>
      </c>
      <c r="AF205" s="107">
        <f>FORECAST($C$8-S205,Инклинометрия!$B$2:$B$152,Инклинометрия!$A$2:$A$152)</f>
        <v>1330</v>
      </c>
      <c r="AG205" s="107">
        <f>FORECAST($C$8-(S205+V205),Инклинометрия!$B$2:$B$152,Инклинометрия!$A$2:$A$152)</f>
        <v>146.21112630966965</v>
      </c>
      <c r="AH205" s="107">
        <f>IF(W205=0,"-",FORECAST($C$8+W205,Инклинометрия!$B$2:$B$152,Инклинометрия!$A$2:$A$152))</f>
        <v>1330.8413109006224</v>
      </c>
      <c r="AI205" s="107">
        <f>IF(W205=0,"-",FORECAST($C$8,Инклинометрия!$B$2:$B$152,Инклинометрия!$A$2:$A$152))</f>
        <v>1330</v>
      </c>
      <c r="AK205" s="122">
        <f>2*PI()*$C$5*(AT204-AT203)/(LN(AN204/$I$9)*$I$8/$I$7+LN($I$10/AN204)*$I$8/$I$7)</f>
        <v>5.0805887821285624E-5</v>
      </c>
      <c r="AL205" s="67">
        <f>AK205*(B205-B204)</f>
        <v>5.080588782128562E-4</v>
      </c>
      <c r="AM205" s="23">
        <f t="shared" si="56"/>
        <v>2.9823121157192108E-2</v>
      </c>
      <c r="AN205" s="26">
        <f>AN204+AK205*(B205-B204)/(2*PI()*$C$5*AN204*$I$11)</f>
        <v>0.12146832505374967</v>
      </c>
      <c r="AO205" s="87">
        <f t="shared" si="50"/>
        <v>143755.66696176081</v>
      </c>
      <c r="AP205" s="87">
        <f>IF(R205+U205&lt;$C$8,0,32*$G$13/$C$12^2*($I$8*R205+$I$6*U205)+32*$G$14/($C$14^2-$C$13^2)*($I$8*S205+$I$6*V205))</f>
        <v>42430.66696176082</v>
      </c>
      <c r="AQ205" s="66">
        <f>R205*$C$11*$C$9+U205*$C$11*$C$10</f>
        <v>11498810.624671219</v>
      </c>
      <c r="AR205" s="66">
        <f>S205*$C$11*$C$9+V205*$C$11*$C$10</f>
        <v>13079870.179437149</v>
      </c>
      <c r="AS205" s="87">
        <f>$C$11*(T205*$C$9+W205*$C$10)</f>
        <v>787145.66334997723</v>
      </c>
      <c r="AT205" s="45">
        <f t="shared" si="44"/>
        <v>14010771.509748887</v>
      </c>
      <c r="AU205" s="75"/>
    </row>
    <row r="206" spans="2:47" ht="15" thickBot="1" x14ac:dyDescent="0.35">
      <c r="B206" s="41">
        <f t="shared" si="51"/>
        <v>1750</v>
      </c>
      <c r="C206" s="8">
        <f t="shared" si="52"/>
        <v>17.5</v>
      </c>
      <c r="D206" s="73">
        <f t="shared" si="38"/>
        <v>23.40625</v>
      </c>
      <c r="E206" s="29">
        <f t="shared" si="41"/>
        <v>1297.6350843203861</v>
      </c>
      <c r="F206" s="29">
        <f t="shared" si="45"/>
        <v>7.4150576246877336</v>
      </c>
      <c r="G206" s="29">
        <f t="shared" si="53"/>
        <v>9.9176395730198443</v>
      </c>
      <c r="H206" s="17">
        <f t="shared" si="54"/>
        <v>1735.5869252785162</v>
      </c>
      <c r="I206" s="29">
        <f t="shared" si="46"/>
        <v>2.2250485660981263</v>
      </c>
      <c r="J206" s="29">
        <f t="shared" si="47"/>
        <v>13.949340071223777</v>
      </c>
      <c r="K206" s="32">
        <f>IF((D205+L205+M205-AL205)/($C$21+$C$22)&gt;$C$8,$C$8,(D205+L205+M205-AL205)/($C$21+$C$22))</f>
        <v>1400</v>
      </c>
      <c r="L206" s="97">
        <f t="shared" si="39"/>
        <v>3.6253282989096256</v>
      </c>
      <c r="M206" s="96">
        <f t="shared" si="40"/>
        <v>0</v>
      </c>
      <c r="N206" s="98">
        <f t="shared" si="48"/>
        <v>1.7509881342245845</v>
      </c>
      <c r="O206" s="100">
        <f t="shared" si="42"/>
        <v>0.60137045723008165</v>
      </c>
      <c r="P206" s="104">
        <f t="shared" si="49"/>
        <v>16.886298678745518</v>
      </c>
      <c r="Q206" s="102">
        <f t="shared" si="55"/>
        <v>1.6157733419674039E-2</v>
      </c>
      <c r="R206" s="106">
        <f>K206-U206</f>
        <v>1200.8094049997903</v>
      </c>
      <c r="S206" s="106">
        <f>IF(K206-H205&lt;0,0,K206-H205)</f>
        <v>0</v>
      </c>
      <c r="T206" s="106">
        <f t="shared" si="43"/>
        <v>99.085659326968099</v>
      </c>
      <c r="U206" s="107">
        <f>IF(S206&gt;0,0,IF(U205+(F206-AL206/$C$23)*$C$22/($C$21+$C$22)&gt;$C$8,$C$8,IF(V206=$C$8,U205+(F206-AL206/$C$23)*$C$22/$C$21,U205+(F206-AL206/$C$23)*$C$22/($C$21+$C$22))))</f>
        <v>199.19059500020964</v>
      </c>
      <c r="V206" s="107">
        <f>IF(S206=0,IF(V205+(F206-AL206/$C$23)*$C$22/($C$21+$C$22)&gt;$C$8,$C$8,V205+(F206-AL206/$C$23)*$C$22/($C$21+$C$22)),E206)</f>
        <v>1252.1287777058951</v>
      </c>
      <c r="W206" s="203">
        <f>IF(S206&gt;0,0,IF(W205+AL206/$C$23&gt;$F$23,$F$23,W205+AL206/$C$23))</f>
        <v>0.91434067303190647</v>
      </c>
      <c r="X206" s="105">
        <f>IF(R206=0,"-",IF(U206=0,FORECAST($C$8,Инклинометрия!$B$2:$B$152,Инклинометрия!$A$2:$A$152),FORECAST(R206,Инклинометрия!$B$2:$B$152,Инклинометрия!$A$2:$A$152)))</f>
        <v>1140.7689347498008</v>
      </c>
      <c r="Y206" s="105">
        <f>IF(R206=0,"-",IF(U206=0,FORECAST($C$8-R206,Инклинометрия!$B$2:$B$152,Инклинометрия!$A$2:$A$152),0))</f>
        <v>0</v>
      </c>
      <c r="Z206" s="105" t="str">
        <f>IF(S206=0,"-",FORECAST($C$8,Инклинометрия!$B$2:$B$152,Инклинометрия!$A$2:$A$152))</f>
        <v>-</v>
      </c>
      <c r="AA206" s="105" t="str">
        <f>IF(S206=0,"-",FORECAST($C$8-S206,Инклинометрия!$B$2:$B$152,Инклинометрия!$A$2:$A$152))</f>
        <v>-</v>
      </c>
      <c r="AB206" s="105">
        <f>IF(T206=0,"-",FORECAST($C$6,Инклинометрия!$B$2:$B$152,Инклинометрия!$A$2:$A$152))</f>
        <v>1425</v>
      </c>
      <c r="AC206" s="105">
        <f>IF(R206=0,FORECAST($C$6-T206,Инклинометрия!$B$2:$B$152,Инклинометрия!$A$2:$A$152),FORECAST($C$8,Инклинометрия!$B$2:$B$152,Инклинометрия!$A$2:$A$152))</f>
        <v>1330</v>
      </c>
      <c r="AD206" s="107">
        <f>IF(U206=0,"-",FORECAST($C$8,Инклинометрия!$B$2:$B$152,Инклинометрия!$A$2:$A$152))</f>
        <v>1330</v>
      </c>
      <c r="AE206" s="107">
        <f>IF(U206=0,"-",FORECAST($C$8-U206,Инклинометрия!$B$2:$B$152,Инклинометрия!$A$2:$A$152))</f>
        <v>1140.7689347498008</v>
      </c>
      <c r="AF206" s="107">
        <f>FORECAST($C$8-S206,Инклинометрия!$B$2:$B$152,Инклинометрия!$A$2:$A$152)</f>
        <v>1330</v>
      </c>
      <c r="AG206" s="107">
        <f>FORECAST($C$8-(S206+V206),Инклинометрия!$B$2:$B$152,Инклинометрия!$A$2:$A$152)</f>
        <v>140.47766117939963</v>
      </c>
      <c r="AH206" s="107">
        <f>IF(W206=0,"-",FORECAST($C$8+W206,Инклинометрия!$B$2:$B$152,Инклинометрия!$A$2:$A$152))</f>
        <v>1330.8686236393801</v>
      </c>
      <c r="AI206" s="107">
        <f>IF(W206=0,"-",FORECAST($C$8,Инклинометрия!$B$2:$B$152,Инклинометрия!$A$2:$A$152))</f>
        <v>1330</v>
      </c>
      <c r="AK206" s="122">
        <f>2*PI()*$C$5*(AT205-AT204)/(LN(AN205/$I$9)*$I$8/$I$7+LN($I$10/AN205)*$I$8/$I$7)</f>
        <v>5.0805887821287122E-5</v>
      </c>
      <c r="AL206" s="67">
        <f>AK206*(B206-B205)</f>
        <v>5.0805887821287117E-4</v>
      </c>
      <c r="AM206" s="23">
        <f t="shared" si="56"/>
        <v>3.033118003540498E-2</v>
      </c>
      <c r="AN206" s="26">
        <f>AN205+AK206*(B206-B205)/(2*PI()*$C$5*AN205*$I$11)</f>
        <v>0.12180116936445175</v>
      </c>
      <c r="AO206" s="87">
        <f t="shared" si="50"/>
        <v>143594.85474580716</v>
      </c>
      <c r="AP206" s="87">
        <f>IF(R206+U206&lt;$C$8,0,32*$G$13/$C$12^2*($I$8*R206+$I$6*U206)+32*$G$14/($C$14^2-$C$13^2)*($I$8*S206+$I$6*V206))</f>
        <v>42269.854745807163</v>
      </c>
      <c r="AQ206" s="66">
        <f>R206*$C$11*$C$9+U206*$C$11*$C$10</f>
        <v>11514796.128977055</v>
      </c>
      <c r="AR206" s="66">
        <f>S206*$C$11*$C$9+V206*$C$11*$C$10</f>
        <v>13143220.14094547</v>
      </c>
      <c r="AS206" s="87">
        <f>$C$11*(T206*$C$9+W206*$C$10)</f>
        <v>787221.81414065976</v>
      </c>
      <c r="AT206" s="45">
        <f t="shared" si="44"/>
        <v>14074036.809831938</v>
      </c>
      <c r="AU206" s="75"/>
    </row>
    <row r="207" spans="2:47" ht="15" thickBot="1" x14ac:dyDescent="0.35">
      <c r="B207" s="41">
        <f t="shared" si="51"/>
        <v>1760</v>
      </c>
      <c r="C207" s="8">
        <f t="shared" si="52"/>
        <v>17.600000000000001</v>
      </c>
      <c r="D207" s="73">
        <f t="shared" si="38"/>
        <v>23.54</v>
      </c>
      <c r="E207" s="29">
        <f t="shared" si="41"/>
        <v>1305.0501419450741</v>
      </c>
      <c r="F207" s="29">
        <f t="shared" si="45"/>
        <v>7.4150576246879609</v>
      </c>
      <c r="G207" s="29">
        <f t="shared" si="53"/>
        <v>9.9176395730201481</v>
      </c>
      <c r="H207" s="17">
        <f t="shared" si="54"/>
        <v>1745.5045648515363</v>
      </c>
      <c r="I207" s="29">
        <f t="shared" si="46"/>
        <v>2.2250485660981263</v>
      </c>
      <c r="J207" s="29">
        <f t="shared" si="47"/>
        <v>13.949340071223991</v>
      </c>
      <c r="K207" s="32">
        <f>IF((D206+L206+M206-AL206)/($C$21+$C$22)&gt;$C$8,$C$8,(D206+L206+M206-AL206)/($C$21+$C$22))</f>
        <v>1400</v>
      </c>
      <c r="L207" s="97">
        <f t="shared" si="39"/>
        <v>3.6071075245227955</v>
      </c>
      <c r="M207" s="96">
        <f t="shared" si="40"/>
        <v>0</v>
      </c>
      <c r="N207" s="98">
        <f t="shared" si="48"/>
        <v>1.7504800753463718</v>
      </c>
      <c r="O207" s="100">
        <f t="shared" si="42"/>
        <v>0.61959123161691121</v>
      </c>
      <c r="P207" s="104">
        <f t="shared" si="49"/>
        <v>16.967690176403231</v>
      </c>
      <c r="Q207" s="102">
        <f t="shared" si="55"/>
        <v>1.6665792297886881E-2</v>
      </c>
      <c r="R207" s="106">
        <f>K207-U207</f>
        <v>1194.7741785468743</v>
      </c>
      <c r="S207" s="106">
        <f>IF(K207-H206&lt;0,0,K207-H206)</f>
        <v>0</v>
      </c>
      <c r="T207" s="106">
        <f t="shared" si="43"/>
        <v>99.056909075643901</v>
      </c>
      <c r="U207" s="107">
        <f>IF(S207&gt;0,0,IF(U206+(F207-AL207/$C$23)*$C$22/($C$21+$C$22)&gt;$C$8,$C$8,IF(V207=$C$8,U206+(F207-AL207/$C$23)*$C$22/$C$21,U206+(F207-AL207/$C$23)*$C$22/($C$21+$C$22))))</f>
        <v>205.2258214531256</v>
      </c>
      <c r="V207" s="107">
        <f>IF(S207=0,IF(V206+(F207-AL207/$C$23)*$C$22/($C$21+$C$22)&gt;$C$8,$C$8,V206+(F207-AL207/$C$23)*$C$22/($C$21+$C$22)),E207)</f>
        <v>1258.1640041588112</v>
      </c>
      <c r="W207" s="203">
        <f>IF(S207&gt;0,0,IF(W206+AL207/$C$23&gt;$F$23,$F$23,W206+AL207/$C$23))</f>
        <v>0.94309092435610098</v>
      </c>
      <c r="X207" s="105">
        <f>IF(R207=0,"-",IF(U207=0,FORECAST($C$8,Инклинометрия!$B$2:$B$152,Инклинометрия!$A$2:$A$152),FORECAST(R207,Инклинометрия!$B$2:$B$152,Инклинометрия!$A$2:$A$152)))</f>
        <v>1135.0354696195304</v>
      </c>
      <c r="Y207" s="105">
        <f>IF(R207=0,"-",IF(U207=0,FORECAST($C$8-R207,Инклинометрия!$B$2:$B$152,Инклинометрия!$A$2:$A$152),0))</f>
        <v>0</v>
      </c>
      <c r="Z207" s="105" t="str">
        <f>IF(S207=0,"-",FORECAST($C$8,Инклинометрия!$B$2:$B$152,Инклинометрия!$A$2:$A$152))</f>
        <v>-</v>
      </c>
      <c r="AA207" s="105" t="str">
        <f>IF(S207=0,"-",FORECAST($C$8-S207,Инклинометрия!$B$2:$B$152,Инклинометрия!$A$2:$A$152))</f>
        <v>-</v>
      </c>
      <c r="AB207" s="105">
        <f>IF(T207=0,"-",FORECAST($C$6,Инклинометрия!$B$2:$B$152,Инклинометрия!$A$2:$A$152))</f>
        <v>1425</v>
      </c>
      <c r="AC207" s="105">
        <f>IF(R207=0,FORECAST($C$6-T207,Инклинометрия!$B$2:$B$152,Инклинометрия!$A$2:$A$152),FORECAST($C$8,Инклинометрия!$B$2:$B$152,Инклинометрия!$A$2:$A$152))</f>
        <v>1330</v>
      </c>
      <c r="AD207" s="107">
        <f>IF(U207=0,"-",FORECAST($C$8,Инклинометрия!$B$2:$B$152,Инклинометрия!$A$2:$A$152))</f>
        <v>1330</v>
      </c>
      <c r="AE207" s="107">
        <f>IF(U207=0,"-",FORECAST($C$8-U207,Инклинометрия!$B$2:$B$152,Инклинометрия!$A$2:$A$152))</f>
        <v>1135.0354696195304</v>
      </c>
      <c r="AF207" s="107">
        <f>FORECAST($C$8-S207,Инклинометрия!$B$2:$B$152,Инклинометрия!$A$2:$A$152)</f>
        <v>1330</v>
      </c>
      <c r="AG207" s="107">
        <f>FORECAST($C$8-(S207+V207),Инклинометрия!$B$2:$B$152,Инклинометрия!$A$2:$A$152)</f>
        <v>134.74419604912939</v>
      </c>
      <c r="AH207" s="107">
        <f>IF(W207=0,"-",FORECAST($C$8+W207,Инклинометрия!$B$2:$B$152,Инклинометрия!$A$2:$A$152))</f>
        <v>1330.8959363781382</v>
      </c>
      <c r="AI207" s="107">
        <f>IF(W207=0,"-",FORECAST($C$8,Инклинометрия!$B$2:$B$152,Инклинометрия!$A$2:$A$152))</f>
        <v>1330</v>
      </c>
      <c r="AK207" s="122">
        <f>2*PI()*$C$5*(AT206-AT205)/(LN(AN206/$I$9)*$I$8/$I$7+LN($I$10/AN206)*$I$8/$I$7)</f>
        <v>5.0805887821284127E-5</v>
      </c>
      <c r="AL207" s="67">
        <f>AK207*(B207-B206)</f>
        <v>5.0805887821284124E-4</v>
      </c>
      <c r="AM207" s="23">
        <f t="shared" si="56"/>
        <v>3.0839238913617822E-2</v>
      </c>
      <c r="AN207" s="26">
        <f>AN206+AK207*(B207-B206)/(2*PI()*$C$5*AN206*$I$11)</f>
        <v>0.122133104116274</v>
      </c>
      <c r="AO207" s="87">
        <f t="shared" si="50"/>
        <v>143434.0425298535</v>
      </c>
      <c r="AP207" s="87">
        <f>IF(R207+U207&lt;$C$8,0,32*$G$13/$C$12^2*($I$8*R207+$I$6*U207)+32*$G$14/($C$14^2-$C$13^2)*($I$8*S207+$I$6*V207))</f>
        <v>42109.04252985349</v>
      </c>
      <c r="AQ207" s="66">
        <f>R207*$C$11*$C$9+U207*$C$11*$C$10</f>
        <v>11530781.633282894</v>
      </c>
      <c r="AR207" s="66">
        <f>S207*$C$11*$C$9+V207*$C$11*$C$10</f>
        <v>13206570.102453794</v>
      </c>
      <c r="AS207" s="87">
        <f>$C$11*(T207*$C$9+W207*$C$10)</f>
        <v>787297.96493134205</v>
      </c>
      <c r="AT207" s="45">
        <f t="shared" si="44"/>
        <v>14137302.10991499</v>
      </c>
      <c r="AU207" s="75"/>
    </row>
    <row r="208" spans="2:47" ht="15" thickBot="1" x14ac:dyDescent="0.35">
      <c r="B208" s="41">
        <f t="shared" si="51"/>
        <v>1770</v>
      </c>
      <c r="C208" s="8">
        <f t="shared" si="52"/>
        <v>17.7</v>
      </c>
      <c r="D208" s="73">
        <f t="shared" si="38"/>
        <v>23.673749999999998</v>
      </c>
      <c r="E208" s="29">
        <f t="shared" si="41"/>
        <v>1312.465199569762</v>
      </c>
      <c r="F208" s="29">
        <f t="shared" si="45"/>
        <v>7.4150576246879609</v>
      </c>
      <c r="G208" s="29">
        <f t="shared" si="53"/>
        <v>9.9176395730201481</v>
      </c>
      <c r="H208" s="17">
        <f t="shared" si="54"/>
        <v>1755.4222044245564</v>
      </c>
      <c r="I208" s="29">
        <f t="shared" si="46"/>
        <v>2.2250485660981263</v>
      </c>
      <c r="J208" s="29">
        <f t="shared" si="47"/>
        <v>13.949340071223991</v>
      </c>
      <c r="K208" s="32">
        <f>IF((D207+L207+M207-AL207)/($C$21+$C$22)&gt;$C$8,$C$8,(D207+L207+M207-AL207)/($C$21+$C$22))</f>
        <v>1400</v>
      </c>
      <c r="L208" s="97">
        <f t="shared" si="39"/>
        <v>3.5888867501359667</v>
      </c>
      <c r="M208" s="96">
        <f t="shared" si="40"/>
        <v>0</v>
      </c>
      <c r="N208" s="98">
        <f t="shared" si="48"/>
        <v>1.7499720164681589</v>
      </c>
      <c r="O208" s="100">
        <f t="shared" si="42"/>
        <v>0.63781200600374066</v>
      </c>
      <c r="P208" s="104">
        <f t="shared" si="49"/>
        <v>17.049081674060947</v>
      </c>
      <c r="Q208" s="102">
        <f t="shared" si="55"/>
        <v>1.7173851176099736E-2</v>
      </c>
      <c r="R208" s="106">
        <f>K208-U208</f>
        <v>1188.7389520939585</v>
      </c>
      <c r="S208" s="106">
        <f>IF(K208-H207&lt;0,0,K208-H207)</f>
        <v>0</v>
      </c>
      <c r="T208" s="106">
        <f t="shared" si="43"/>
        <v>99.028158824319704</v>
      </c>
      <c r="U208" s="107">
        <f>IF(S208&gt;0,0,IF(U207+(F208-AL208/$C$23)*$C$22/($C$21+$C$22)&gt;$C$8,$C$8,IF(V208=$C$8,U207+(F208-AL208/$C$23)*$C$22/$C$21,U207+(F208-AL208/$C$23)*$C$22/($C$21+$C$22))))</f>
        <v>211.26104790604157</v>
      </c>
      <c r="V208" s="107">
        <f>IF(S208=0,IF(V207+(F208-AL208/$C$23)*$C$22/($C$21+$C$22)&gt;$C$8,$C$8,V207+(F208-AL208/$C$23)*$C$22/($C$21+$C$22)),E208)</f>
        <v>1264.1992306117272</v>
      </c>
      <c r="W208" s="203">
        <f>IF(S208&gt;0,0,IF(W207+AL208/$C$23&gt;$F$23,$F$23,W207+AL208/$C$23))</f>
        <v>0.97184117568029627</v>
      </c>
      <c r="X208" s="105">
        <f>IF(R208=0,"-",IF(U208=0,FORECAST($C$8,Инклинометрия!$B$2:$B$152,Инклинометрия!$A$2:$A$152),FORECAST(R208,Инклинометрия!$B$2:$B$152,Инклинометрия!$A$2:$A$152)))</f>
        <v>1129.3020044892605</v>
      </c>
      <c r="Y208" s="105">
        <f>IF(R208=0,"-",IF(U208=0,FORECAST($C$8-R208,Инклинометрия!$B$2:$B$152,Инклинометрия!$A$2:$A$152),0))</f>
        <v>0</v>
      </c>
      <c r="Z208" s="105" t="str">
        <f>IF(S208=0,"-",FORECAST($C$8,Инклинометрия!$B$2:$B$152,Инклинометрия!$A$2:$A$152))</f>
        <v>-</v>
      </c>
      <c r="AA208" s="105" t="str">
        <f>IF(S208=0,"-",FORECAST($C$8-S208,Инклинометрия!$B$2:$B$152,Инклинометрия!$A$2:$A$152))</f>
        <v>-</v>
      </c>
      <c r="AB208" s="105">
        <f>IF(T208=0,"-",FORECAST($C$6,Инклинометрия!$B$2:$B$152,Инклинометрия!$A$2:$A$152))</f>
        <v>1425</v>
      </c>
      <c r="AC208" s="105">
        <f>IF(R208=0,FORECAST($C$6-T208,Инклинометрия!$B$2:$B$152,Инклинометрия!$A$2:$A$152),FORECAST($C$8,Инклинометрия!$B$2:$B$152,Инклинометрия!$A$2:$A$152))</f>
        <v>1330</v>
      </c>
      <c r="AD208" s="107">
        <f>IF(U208=0,"-",FORECAST($C$8,Инклинометрия!$B$2:$B$152,Инклинометрия!$A$2:$A$152))</f>
        <v>1330</v>
      </c>
      <c r="AE208" s="107">
        <f>IF(U208=0,"-",FORECAST($C$8-U208,Инклинометрия!$B$2:$B$152,Инклинометрия!$A$2:$A$152))</f>
        <v>1129.3020044892605</v>
      </c>
      <c r="AF208" s="107">
        <f>FORECAST($C$8-S208,Инклинометрия!$B$2:$B$152,Инклинометрия!$A$2:$A$152)</f>
        <v>1330</v>
      </c>
      <c r="AG208" s="107">
        <f>FORECAST($C$8-(S208+V208),Инклинометрия!$B$2:$B$152,Инклинометрия!$A$2:$A$152)</f>
        <v>129.01073091885914</v>
      </c>
      <c r="AH208" s="107">
        <f>IF(W208=0,"-",FORECAST($C$8+W208,Инклинометрия!$B$2:$B$152,Инклинометрия!$A$2:$A$152))</f>
        <v>1330.9232491168962</v>
      </c>
      <c r="AI208" s="107">
        <f>IF(W208=0,"-",FORECAST($C$8,Инклинометрия!$B$2:$B$152,Инклинометрия!$A$2:$A$152))</f>
        <v>1330</v>
      </c>
      <c r="AK208" s="122">
        <f>2*PI()*$C$5*(AT207-AT206)/(LN(AN207/$I$9)*$I$8/$I$7+LN($I$10/AN207)*$I$8/$I$7)</f>
        <v>5.0805887821285638E-5</v>
      </c>
      <c r="AL208" s="67">
        <f>AK208*(B208-B207)</f>
        <v>5.0805887821285642E-4</v>
      </c>
      <c r="AM208" s="23">
        <f t="shared" si="56"/>
        <v>3.1347297791830681E-2</v>
      </c>
      <c r="AN208" s="26">
        <f>AN207+AK208*(B208-B207)/(2*PI()*$C$5*AN207*$I$11)</f>
        <v>0.12246413673201886</v>
      </c>
      <c r="AO208" s="87">
        <f t="shared" si="50"/>
        <v>143273.23031389981</v>
      </c>
      <c r="AP208" s="87">
        <f>IF(R208+U208&lt;$C$8,0,32*$G$13/$C$12^2*($I$8*R208+$I$6*U208)+32*$G$14/($C$14^2-$C$13^2)*($I$8*S208+$I$6*V208))</f>
        <v>41948.230313899825</v>
      </c>
      <c r="AQ208" s="66">
        <f>R208*$C$11*$C$9+U208*$C$11*$C$10</f>
        <v>11546767.137588732</v>
      </c>
      <c r="AR208" s="66">
        <f>S208*$C$11*$C$9+V208*$C$11*$C$10</f>
        <v>13269920.063962119</v>
      </c>
      <c r="AS208" s="87">
        <f>$C$11*(T208*$C$9+W208*$C$10)</f>
        <v>787374.11572202446</v>
      </c>
      <c r="AT208" s="45">
        <f t="shared" si="44"/>
        <v>14200567.409998043</v>
      </c>
      <c r="AU208" s="75"/>
    </row>
    <row r="209" spans="2:47" ht="15" thickBot="1" x14ac:dyDescent="0.35">
      <c r="B209" s="41">
        <f t="shared" si="51"/>
        <v>1780</v>
      </c>
      <c r="C209" s="8">
        <f t="shared" si="52"/>
        <v>17.8</v>
      </c>
      <c r="D209" s="73">
        <f t="shared" si="38"/>
        <v>23.807500000000001</v>
      </c>
      <c r="E209" s="29">
        <f t="shared" si="41"/>
        <v>1319.88025719445</v>
      </c>
      <c r="F209" s="29">
        <f t="shared" si="45"/>
        <v>7.4150576246879609</v>
      </c>
      <c r="G209" s="29">
        <f t="shared" si="53"/>
        <v>9.9176395730201481</v>
      </c>
      <c r="H209" s="17">
        <f t="shared" si="54"/>
        <v>1765.3398439975765</v>
      </c>
      <c r="I209" s="29">
        <f t="shared" si="46"/>
        <v>2.2250485660981263</v>
      </c>
      <c r="J209" s="29">
        <f t="shared" si="47"/>
        <v>13.949340071223991</v>
      </c>
      <c r="K209" s="32">
        <f>IF((D208+L208+M208-AL208)/($C$21+$C$22)&gt;$C$8,$C$8,(D208+L208+M208-AL208)/($C$21+$C$22))</f>
        <v>1400</v>
      </c>
      <c r="L209" s="97">
        <f t="shared" si="39"/>
        <v>3.5706659757491366</v>
      </c>
      <c r="M209" s="96">
        <f t="shared" si="40"/>
        <v>0</v>
      </c>
      <c r="N209" s="98">
        <f t="shared" si="48"/>
        <v>1.7494639575899458</v>
      </c>
      <c r="O209" s="100">
        <f t="shared" si="42"/>
        <v>0.65603278039057022</v>
      </c>
      <c r="P209" s="104">
        <f t="shared" si="49"/>
        <v>17.130473171718659</v>
      </c>
      <c r="Q209" s="102">
        <f t="shared" si="55"/>
        <v>1.7681910054312591E-2</v>
      </c>
      <c r="R209" s="106">
        <f>K209-U209</f>
        <v>1182.7037256410424</v>
      </c>
      <c r="S209" s="106">
        <f>IF(K209-H208&lt;0,0,K209-H208)</f>
        <v>0</v>
      </c>
      <c r="T209" s="106">
        <f t="shared" si="43"/>
        <v>98.999408572995506</v>
      </c>
      <c r="U209" s="107">
        <f>IF(S209&gt;0,0,IF(U208+(F209-AL209/$C$23)*$C$22/($C$21+$C$22)&gt;$C$8,$C$8,IF(V209=$C$8,U208+(F209-AL209/$C$23)*$C$22/$C$21,U208+(F209-AL209/$C$23)*$C$22/($C$21+$C$22))))</f>
        <v>217.29627435895753</v>
      </c>
      <c r="V209" s="107">
        <f>IF(S209=0,IF(V208+(F209-AL209/$C$23)*$C$22/($C$21+$C$22)&gt;$C$8,$C$8,V208+(F209-AL209/$C$23)*$C$22/($C$21+$C$22)),E209)</f>
        <v>1270.2344570646433</v>
      </c>
      <c r="W209" s="203">
        <f>IF(S209&gt;0,0,IF(W208+AL209/$C$23&gt;$F$23,$F$23,W208+AL209/$C$23))</f>
        <v>1.0005914270044916</v>
      </c>
      <c r="X209" s="105">
        <f>IF(R209=0,"-",IF(U209=0,FORECAST($C$8,Инклинометрия!$B$2:$B$152,Инклинометрия!$A$2:$A$152),FORECAST(R209,Инклинометрия!$B$2:$B$152,Инклинометрия!$A$2:$A$152)))</f>
        <v>1123.5685393589902</v>
      </c>
      <c r="Y209" s="105">
        <f>IF(R209=0,"-",IF(U209=0,FORECAST($C$8-R209,Инклинометрия!$B$2:$B$152,Инклинометрия!$A$2:$A$152),0))</f>
        <v>0</v>
      </c>
      <c r="Z209" s="105" t="str">
        <f>IF(S209=0,"-",FORECAST($C$8,Инклинометрия!$B$2:$B$152,Инклинометрия!$A$2:$A$152))</f>
        <v>-</v>
      </c>
      <c r="AA209" s="105" t="str">
        <f>IF(S209=0,"-",FORECAST($C$8-S209,Инклинометрия!$B$2:$B$152,Инклинометрия!$A$2:$A$152))</f>
        <v>-</v>
      </c>
      <c r="AB209" s="105">
        <f>IF(T209=0,"-",FORECAST($C$6,Инклинометрия!$B$2:$B$152,Инклинометрия!$A$2:$A$152))</f>
        <v>1425</v>
      </c>
      <c r="AC209" s="105">
        <f>IF(R209=0,FORECAST($C$6-T209,Инклинометрия!$B$2:$B$152,Инклинометрия!$A$2:$A$152),FORECAST($C$8,Инклинометрия!$B$2:$B$152,Инклинометрия!$A$2:$A$152))</f>
        <v>1330</v>
      </c>
      <c r="AD209" s="107">
        <f>IF(U209=0,"-",FORECAST($C$8,Инклинометрия!$B$2:$B$152,Инклинометрия!$A$2:$A$152))</f>
        <v>1330</v>
      </c>
      <c r="AE209" s="107">
        <f>IF(U209=0,"-",FORECAST($C$8-U209,Инклинометрия!$B$2:$B$152,Инклинометрия!$A$2:$A$152))</f>
        <v>1123.5685393589902</v>
      </c>
      <c r="AF209" s="107">
        <f>FORECAST($C$8-S209,Инклинометрия!$B$2:$B$152,Инклинометрия!$A$2:$A$152)</f>
        <v>1330</v>
      </c>
      <c r="AG209" s="107">
        <f>FORECAST($C$8-(S209+V209),Инклинометрия!$B$2:$B$152,Инклинометрия!$A$2:$A$152)</f>
        <v>123.27726578858889</v>
      </c>
      <c r="AH209" s="107">
        <f>IF(W209=0,"-",FORECAST($C$8+W209,Инклинометрия!$B$2:$B$152,Инклинометрия!$A$2:$A$152))</f>
        <v>1330.9505618556543</v>
      </c>
      <c r="AI209" s="107">
        <f>IF(W209=0,"-",FORECAST($C$8,Инклинометрия!$B$2:$B$152,Инклинометрия!$A$2:$A$152))</f>
        <v>1330</v>
      </c>
      <c r="AK209" s="122">
        <f>2*PI()*$C$5*(AT208-AT207)/(LN(AN208/$I$9)*$I$8/$I$7+LN($I$10/AN208)*$I$8/$I$7)</f>
        <v>5.0805887821285624E-5</v>
      </c>
      <c r="AL209" s="67">
        <f>AK209*(B209-B208)</f>
        <v>5.080588782128562E-4</v>
      </c>
      <c r="AM209" s="23">
        <f t="shared" si="56"/>
        <v>3.1855356670043536E-2</v>
      </c>
      <c r="AN209" s="26">
        <f>AN208+AK209*(B209-B208)/(2*PI()*$C$5*AN208*$I$11)</f>
        <v>0.1227942745340198</v>
      </c>
      <c r="AO209" s="87">
        <f t="shared" si="50"/>
        <v>143112.41809794615</v>
      </c>
      <c r="AP209" s="87">
        <f>IF(R209+U209&lt;$C$8,0,32*$G$13/$C$12^2*($I$8*R209+$I$6*U209)+32*$G$14/($C$14^2-$C$13^2)*($I$8*S209+$I$6*V209))</f>
        <v>41787.418097946167</v>
      </c>
      <c r="AQ209" s="66">
        <f>R209*$C$11*$C$9+U209*$C$11*$C$10</f>
        <v>11562752.641894571</v>
      </c>
      <c r="AR209" s="66">
        <f>S209*$C$11*$C$9+V209*$C$11*$C$10</f>
        <v>13333270.025470441</v>
      </c>
      <c r="AS209" s="87">
        <f>$C$11*(T209*$C$9+W209*$C$10)</f>
        <v>787450.26651270688</v>
      </c>
      <c r="AT209" s="45">
        <f t="shared" si="44"/>
        <v>14263832.710081095</v>
      </c>
      <c r="AU209" s="75"/>
    </row>
    <row r="210" spans="2:47" ht="15" thickBot="1" x14ac:dyDescent="0.35">
      <c r="B210" s="41">
        <f t="shared" si="51"/>
        <v>1790</v>
      </c>
      <c r="C210" s="8">
        <f t="shared" si="52"/>
        <v>17.900000000000002</v>
      </c>
      <c r="D210" s="73">
        <f t="shared" si="38"/>
        <v>23.941250000000004</v>
      </c>
      <c r="E210" s="29">
        <f t="shared" si="41"/>
        <v>1327.295314819138</v>
      </c>
      <c r="F210" s="29">
        <f t="shared" si="45"/>
        <v>7.4150576246879609</v>
      </c>
      <c r="G210" s="29">
        <f t="shared" si="53"/>
        <v>9.9176395730201481</v>
      </c>
      <c r="H210" s="17">
        <f t="shared" si="54"/>
        <v>1775.2574835705966</v>
      </c>
      <c r="I210" s="29">
        <f t="shared" si="46"/>
        <v>2.2250485660981263</v>
      </c>
      <c r="J210" s="29">
        <f t="shared" si="47"/>
        <v>13.949340071223991</v>
      </c>
      <c r="K210" s="32">
        <f>IF((D209+L209+M209-AL209)/($C$21+$C$22)&gt;$C$8,$C$8,(D209+L209+M209-AL209)/($C$21+$C$22))</f>
        <v>1400</v>
      </c>
      <c r="L210" s="97">
        <f t="shared" si="39"/>
        <v>3.5524452013623078</v>
      </c>
      <c r="M210" s="96">
        <f t="shared" si="40"/>
        <v>0</v>
      </c>
      <c r="N210" s="98">
        <f t="shared" si="48"/>
        <v>1.7489558987117328</v>
      </c>
      <c r="O210" s="100">
        <f t="shared" si="42"/>
        <v>0.67425355477739979</v>
      </c>
      <c r="P210" s="104">
        <f t="shared" si="49"/>
        <v>17.211864669376375</v>
      </c>
      <c r="Q210" s="102">
        <f t="shared" si="55"/>
        <v>1.8189968932525447E-2</v>
      </c>
      <c r="R210" s="106">
        <f>K210-U210</f>
        <v>1176.6684991881266</v>
      </c>
      <c r="S210" s="106">
        <f>IF(K210-H209&lt;0,0,K210-H209)</f>
        <v>0</v>
      </c>
      <c r="T210" s="106">
        <f t="shared" si="43"/>
        <v>98.970658321671308</v>
      </c>
      <c r="U210" s="107">
        <f>IF(S210&gt;0,0,IF(U209+(F210-AL210/$C$23)*$C$22/($C$21+$C$22)&gt;$C$8,$C$8,IF(V210=$C$8,U209+(F210-AL210/$C$23)*$C$22/$C$21,U209+(F210-AL210/$C$23)*$C$22/($C$21+$C$22))))</f>
        <v>223.3315008118735</v>
      </c>
      <c r="V210" s="107">
        <f>IF(S210=0,IF(V209+(F210-AL210/$C$23)*$C$22/($C$21+$C$22)&gt;$C$8,$C$8,V209+(F210-AL210/$C$23)*$C$22/($C$21+$C$22)),E210)</f>
        <v>1276.2696835175593</v>
      </c>
      <c r="W210" s="203">
        <f>IF(S210&gt;0,0,IF(W209+AL210/$C$23&gt;$F$23,$F$23,W209+AL210/$C$23))</f>
        <v>1.0293416783286868</v>
      </c>
      <c r="X210" s="105">
        <f>IF(R210=0,"-",IF(U210=0,FORECAST($C$8,Инклинометрия!$B$2:$B$152,Инклинометрия!$A$2:$A$152),FORECAST(R210,Инклинометрия!$B$2:$B$152,Инклинометрия!$A$2:$A$152)))</f>
        <v>1117.8350742287203</v>
      </c>
      <c r="Y210" s="105">
        <f>IF(R210=0,"-",IF(U210=0,FORECAST($C$8-R210,Инклинометрия!$B$2:$B$152,Инклинометрия!$A$2:$A$152),0))</f>
        <v>0</v>
      </c>
      <c r="Z210" s="105" t="str">
        <f>IF(S210=0,"-",FORECAST($C$8,Инклинометрия!$B$2:$B$152,Инклинометрия!$A$2:$A$152))</f>
        <v>-</v>
      </c>
      <c r="AA210" s="105" t="str">
        <f>IF(S210=0,"-",FORECAST($C$8-S210,Инклинометрия!$B$2:$B$152,Инклинометрия!$A$2:$A$152))</f>
        <v>-</v>
      </c>
      <c r="AB210" s="105">
        <f>IF(T210=0,"-",FORECAST($C$6,Инклинометрия!$B$2:$B$152,Инклинометрия!$A$2:$A$152))</f>
        <v>1425</v>
      </c>
      <c r="AC210" s="105">
        <f>IF(R210=0,FORECAST($C$6-T210,Инклинометрия!$B$2:$B$152,Инклинометрия!$A$2:$A$152),FORECAST($C$8,Инклинометрия!$B$2:$B$152,Инклинометрия!$A$2:$A$152))</f>
        <v>1330</v>
      </c>
      <c r="AD210" s="107">
        <f>IF(U210=0,"-",FORECAST($C$8,Инклинометрия!$B$2:$B$152,Инклинометрия!$A$2:$A$152))</f>
        <v>1330</v>
      </c>
      <c r="AE210" s="107">
        <f>IF(U210=0,"-",FORECAST($C$8-U210,Инклинометрия!$B$2:$B$152,Инклинометрия!$A$2:$A$152))</f>
        <v>1117.8350742287203</v>
      </c>
      <c r="AF210" s="107">
        <f>FORECAST($C$8-S210,Инклинометрия!$B$2:$B$152,Инклинометрия!$A$2:$A$152)</f>
        <v>1330</v>
      </c>
      <c r="AG210" s="107">
        <f>FORECAST($C$8-(S210+V210),Инклинометрия!$B$2:$B$152,Инклинометрия!$A$2:$A$152)</f>
        <v>117.54380065831864</v>
      </c>
      <c r="AH210" s="107">
        <f>IF(W210=0,"-",FORECAST($C$8+W210,Инклинометрия!$B$2:$B$152,Инклинометрия!$A$2:$A$152))</f>
        <v>1330.977874594412</v>
      </c>
      <c r="AI210" s="107">
        <f>IF(W210=0,"-",FORECAST($C$8,Инклинометрия!$B$2:$B$152,Инклинометрия!$A$2:$A$152))</f>
        <v>1330</v>
      </c>
      <c r="AK210" s="122">
        <f>2*PI()*$C$5*(AT209-AT208)/(LN(AN209/$I$9)*$I$8/$I$7+LN($I$10/AN209)*$I$8/$I$7)</f>
        <v>5.0805887821285638E-5</v>
      </c>
      <c r="AL210" s="67">
        <f>AK210*(B210-B209)</f>
        <v>5.0805887821285642E-4</v>
      </c>
      <c r="AM210" s="23">
        <f t="shared" si="56"/>
        <v>3.2363415548256391E-2</v>
      </c>
      <c r="AN210" s="26">
        <f>AN209+AK210*(B210-B209)/(2*PI()*$C$5*AN209*$I$11)</f>
        <v>0.12312352474603558</v>
      </c>
      <c r="AO210" s="87">
        <f t="shared" si="50"/>
        <v>142951.60588199249</v>
      </c>
      <c r="AP210" s="87">
        <f>IF(R210+U210&lt;$C$8,0,32*$G$13/$C$12^2*($I$8*R210+$I$6*U210)+32*$G$14/($C$14^2-$C$13^2)*($I$8*S210+$I$6*V210))</f>
        <v>41626.605881992509</v>
      </c>
      <c r="AQ210" s="66">
        <f>R210*$C$11*$C$9+U210*$C$11*$C$10</f>
        <v>11578738.146200411</v>
      </c>
      <c r="AR210" s="66">
        <f>S210*$C$11*$C$9+V210*$C$11*$C$10</f>
        <v>13396619.986978766</v>
      </c>
      <c r="AS210" s="87">
        <f>$C$11*(T210*$C$9+W210*$C$10)</f>
        <v>787526.41730338929</v>
      </c>
      <c r="AT210" s="45">
        <f t="shared" si="44"/>
        <v>14327098.010164147</v>
      </c>
      <c r="AU210" s="75"/>
    </row>
    <row r="211" spans="2:47" ht="15" thickBot="1" x14ac:dyDescent="0.35">
      <c r="B211" s="41">
        <f t="shared" si="51"/>
        <v>1800</v>
      </c>
      <c r="C211" s="8">
        <f t="shared" si="52"/>
        <v>18</v>
      </c>
      <c r="D211" s="73">
        <f t="shared" si="38"/>
        <v>24.074999999999999</v>
      </c>
      <c r="E211" s="29">
        <f t="shared" si="41"/>
        <v>1334.7103724438257</v>
      </c>
      <c r="F211" s="29">
        <f t="shared" si="45"/>
        <v>7.4150576246877336</v>
      </c>
      <c r="G211" s="29">
        <f t="shared" si="53"/>
        <v>9.9176395730198443</v>
      </c>
      <c r="H211" s="17">
        <f t="shared" si="54"/>
        <v>1785.1751231436165</v>
      </c>
      <c r="I211" s="29">
        <f t="shared" si="46"/>
        <v>2.2250485660981263</v>
      </c>
      <c r="J211" s="29">
        <f t="shared" si="47"/>
        <v>13.949340071223777</v>
      </c>
      <c r="K211" s="32">
        <f>IF((D210+L210+M210-AL210)/($C$21+$C$22)&gt;$C$8,$C$8,(D210+L210+M210-AL210)/($C$21+$C$22))</f>
        <v>1400</v>
      </c>
      <c r="L211" s="97">
        <f t="shared" si="39"/>
        <v>3.5342244269754786</v>
      </c>
      <c r="M211" s="96">
        <f t="shared" si="40"/>
        <v>0</v>
      </c>
      <c r="N211" s="98">
        <f t="shared" si="48"/>
        <v>1.7484478398335201</v>
      </c>
      <c r="O211" s="100">
        <f t="shared" si="42"/>
        <v>0.6924743291642288</v>
      </c>
      <c r="P211" s="104">
        <f t="shared" si="49"/>
        <v>17.293256167034087</v>
      </c>
      <c r="Q211" s="102">
        <f t="shared" si="55"/>
        <v>1.8698027810738302E-2</v>
      </c>
      <c r="R211" s="106">
        <f>K211-U211</f>
        <v>1170.6332727352108</v>
      </c>
      <c r="S211" s="106">
        <f>IF(K211-H210&lt;0,0,K211-H210)</f>
        <v>0</v>
      </c>
      <c r="T211" s="106">
        <f t="shared" si="43"/>
        <v>98.941908070347111</v>
      </c>
      <c r="U211" s="107">
        <f>IF(S211&gt;0,0,IF(U210+(F211-AL211/$C$23)*$C$22/($C$21+$C$22)&gt;$C$8,$C$8,IF(V211=$C$8,U210+(F211-AL211/$C$23)*$C$22/$C$21,U210+(F211-AL211/$C$23)*$C$22/($C$21+$C$22))))</f>
        <v>229.36672726478929</v>
      </c>
      <c r="V211" s="107">
        <f>IF(S211=0,IF(V210+(F211-AL211/$C$23)*$C$22/($C$21+$C$22)&gt;$C$8,$C$8,V210+(F211-AL211/$C$23)*$C$22/($C$21+$C$22)),E211)</f>
        <v>1282.3049099704751</v>
      </c>
      <c r="W211" s="203">
        <f>IF(S211&gt;0,0,IF(W210+AL211/$C$23&gt;$F$23,$F$23,W210+AL211/$C$23))</f>
        <v>1.0580919296528821</v>
      </c>
      <c r="X211" s="105">
        <f>IF(R211=0,"-",IF(U211=0,FORECAST($C$8,Инклинометрия!$B$2:$B$152,Инклинометрия!$A$2:$A$152),FORECAST(R211,Инклинометрия!$B$2:$B$152,Инклинометрия!$A$2:$A$152)))</f>
        <v>1112.1016090984501</v>
      </c>
      <c r="Y211" s="105">
        <f>IF(R211=0,"-",IF(U211=0,FORECAST($C$8-R211,Инклинометрия!$B$2:$B$152,Инклинометрия!$A$2:$A$152),0))</f>
        <v>0</v>
      </c>
      <c r="Z211" s="105" t="str">
        <f>IF(S211=0,"-",FORECAST($C$8,Инклинометрия!$B$2:$B$152,Инклинометрия!$A$2:$A$152))</f>
        <v>-</v>
      </c>
      <c r="AA211" s="105" t="str">
        <f>IF(S211=0,"-",FORECAST($C$8-S211,Инклинометрия!$B$2:$B$152,Инклинометрия!$A$2:$A$152))</f>
        <v>-</v>
      </c>
      <c r="AB211" s="105">
        <f>IF(T211=0,"-",FORECAST($C$6,Инклинометрия!$B$2:$B$152,Инклинометрия!$A$2:$A$152))</f>
        <v>1425</v>
      </c>
      <c r="AC211" s="105">
        <f>IF(R211=0,FORECAST($C$6-T211,Инклинометрия!$B$2:$B$152,Инклинометрия!$A$2:$A$152),FORECAST($C$8,Инклинометрия!$B$2:$B$152,Инклинометрия!$A$2:$A$152))</f>
        <v>1330</v>
      </c>
      <c r="AD211" s="107">
        <f>IF(U211=0,"-",FORECAST($C$8,Инклинометрия!$B$2:$B$152,Инклинометрия!$A$2:$A$152))</f>
        <v>1330</v>
      </c>
      <c r="AE211" s="107">
        <f>IF(U211=0,"-",FORECAST($C$8-U211,Инклинометрия!$B$2:$B$152,Инклинометрия!$A$2:$A$152))</f>
        <v>1112.1016090984501</v>
      </c>
      <c r="AF211" s="107">
        <f>FORECAST($C$8-S211,Инклинометрия!$B$2:$B$152,Инклинометрия!$A$2:$A$152)</f>
        <v>1330</v>
      </c>
      <c r="AG211" s="107">
        <f>FORECAST($C$8-(S211+V211),Инклинометрия!$B$2:$B$152,Инклинометрия!$A$2:$A$152)</f>
        <v>111.81033552804861</v>
      </c>
      <c r="AH211" s="107">
        <f>IF(W211=0,"-",FORECAST($C$8+W211,Инклинометрия!$B$2:$B$152,Инклинометрия!$A$2:$A$152))</f>
        <v>1331.0051873331702</v>
      </c>
      <c r="AI211" s="107">
        <f>IF(W211=0,"-",FORECAST($C$8,Инклинометрия!$B$2:$B$152,Инклинометрия!$A$2:$A$152))</f>
        <v>1330</v>
      </c>
      <c r="AK211" s="122">
        <f>2*PI()*$C$5*(AT210-AT209)/(LN(AN210/$I$9)*$I$8/$I$7+LN($I$10/AN210)*$I$8/$I$7)</f>
        <v>5.0805887821285624E-5</v>
      </c>
      <c r="AL211" s="67">
        <f>AK211*(B211-B210)</f>
        <v>5.080588782128562E-4</v>
      </c>
      <c r="AM211" s="23">
        <f t="shared" si="56"/>
        <v>3.2871474426469247E-2</v>
      </c>
      <c r="AN211" s="26">
        <f>AN210+AK211*(B211-B210)/(2*PI()*$C$5*AN210*$I$11)</f>
        <v>0.12345189449509891</v>
      </c>
      <c r="AO211" s="87">
        <f t="shared" si="50"/>
        <v>142790.79366603884</v>
      </c>
      <c r="AP211" s="87">
        <f>IF(R211+U211&lt;$C$8,0,32*$G$13/$C$12^2*($I$8*R211+$I$6*U211)+32*$G$14/($C$14^2-$C$13^2)*($I$8*S211+$I$6*V211))</f>
        <v>41465.793666038844</v>
      </c>
      <c r="AQ211" s="66">
        <f>R211*$C$11*$C$9+U211*$C$11*$C$10</f>
        <v>11594723.650506247</v>
      </c>
      <c r="AR211" s="66">
        <f>S211*$C$11*$C$9+V211*$C$11*$C$10</f>
        <v>13459969.948487086</v>
      </c>
      <c r="AS211" s="87">
        <f>$C$11*(T211*$C$9+W211*$C$10)</f>
        <v>787602.56809407158</v>
      </c>
      <c r="AT211" s="45">
        <f t="shared" si="44"/>
        <v>14390363.310247196</v>
      </c>
      <c r="AU211" s="75"/>
    </row>
    <row r="212" spans="2:47" ht="15" thickBot="1" x14ac:dyDescent="0.35">
      <c r="B212" s="41">
        <f t="shared" si="51"/>
        <v>1810</v>
      </c>
      <c r="C212" s="8">
        <f t="shared" si="52"/>
        <v>18.100000000000001</v>
      </c>
      <c r="D212" s="73">
        <f t="shared" si="38"/>
        <v>24.208749999999998</v>
      </c>
      <c r="E212" s="29">
        <f t="shared" si="41"/>
        <v>1342.1254300685139</v>
      </c>
      <c r="F212" s="29">
        <f t="shared" si="45"/>
        <v>7.4150576246881883</v>
      </c>
      <c r="G212" s="29">
        <f t="shared" si="53"/>
        <v>9.9176395730204518</v>
      </c>
      <c r="H212" s="17">
        <f t="shared" si="54"/>
        <v>1795.092762716637</v>
      </c>
      <c r="I212" s="29">
        <f t="shared" si="46"/>
        <v>2.2250485660981263</v>
      </c>
      <c r="J212" s="29">
        <f t="shared" si="47"/>
        <v>13.949340071224203</v>
      </c>
      <c r="K212" s="32">
        <f>IF((D211+L211+M211-AL211)/($C$21+$C$22)&gt;$C$8,$C$8,(D211+L211+M211-AL211)/($C$21+$C$22))</f>
        <v>1400</v>
      </c>
      <c r="L212" s="97">
        <f t="shared" si="39"/>
        <v>3.516003652588648</v>
      </c>
      <c r="M212" s="96">
        <f t="shared" si="40"/>
        <v>0</v>
      </c>
      <c r="N212" s="98">
        <f t="shared" si="48"/>
        <v>1.7479397809553077</v>
      </c>
      <c r="O212" s="100">
        <f t="shared" si="42"/>
        <v>0.71069510355105892</v>
      </c>
      <c r="P212" s="104">
        <f t="shared" si="49"/>
        <v>17.3746476646918</v>
      </c>
      <c r="Q212" s="102">
        <f t="shared" si="55"/>
        <v>1.9206086688951126E-2</v>
      </c>
      <c r="R212" s="106">
        <f>K212-U212</f>
        <v>1164.5980462822945</v>
      </c>
      <c r="S212" s="106">
        <f>IF(K212-H211&lt;0,0,K212-H211)</f>
        <v>0</v>
      </c>
      <c r="T212" s="106">
        <f t="shared" si="43"/>
        <v>98.913157819022928</v>
      </c>
      <c r="U212" s="107">
        <f>IF(S212&gt;0,0,IF(U211+(F212-AL212/$C$23)*$C$22/($C$21+$C$22)&gt;$C$8,$C$8,IF(V212=$C$8,U211+(F212-AL212/$C$23)*$C$22/$C$21,U211+(F212-AL212/$C$23)*$C$22/($C$21+$C$22))))</f>
        <v>235.40195371770545</v>
      </c>
      <c r="V212" s="107">
        <f>IF(S212=0,IF(V211+(F212-AL212/$C$23)*$C$22/($C$21+$C$22)&gt;$C$8,$C$8,V211+(F212-AL212/$C$23)*$C$22/($C$21+$C$22)),E212)</f>
        <v>1288.3401364233912</v>
      </c>
      <c r="W212" s="203">
        <f>IF(S212&gt;0,0,IF(W211+AL212/$C$23&gt;$F$23,$F$23,W211+AL212/$C$23))</f>
        <v>1.0868421809770756</v>
      </c>
      <c r="X212" s="105">
        <f>IF(R212=0,"-",IF(U212=0,FORECAST($C$8,Инклинометрия!$B$2:$B$152,Инклинометрия!$A$2:$A$152),FORECAST(R212,Инклинометрия!$B$2:$B$152,Инклинометрия!$A$2:$A$152)))</f>
        <v>1106.3681439681798</v>
      </c>
      <c r="Y212" s="105">
        <f>IF(R212=0,"-",IF(U212=0,FORECAST($C$8-R212,Инклинометрия!$B$2:$B$152,Инклинометрия!$A$2:$A$152),0))</f>
        <v>0</v>
      </c>
      <c r="Z212" s="105" t="str">
        <f>IF(S212=0,"-",FORECAST($C$8,Инклинометрия!$B$2:$B$152,Инклинометрия!$A$2:$A$152))</f>
        <v>-</v>
      </c>
      <c r="AA212" s="105" t="str">
        <f>IF(S212=0,"-",FORECAST($C$8-S212,Инклинометрия!$B$2:$B$152,Инклинометрия!$A$2:$A$152))</f>
        <v>-</v>
      </c>
      <c r="AB212" s="105">
        <f>IF(T212=0,"-",FORECAST($C$6,Инклинометрия!$B$2:$B$152,Инклинометрия!$A$2:$A$152))</f>
        <v>1425</v>
      </c>
      <c r="AC212" s="105">
        <f>IF(R212=0,FORECAST($C$6-T212,Инклинометрия!$B$2:$B$152,Инклинометрия!$A$2:$A$152),FORECAST($C$8,Инклинометрия!$B$2:$B$152,Инклинометрия!$A$2:$A$152))</f>
        <v>1330</v>
      </c>
      <c r="AD212" s="107">
        <f>IF(U212=0,"-",FORECAST($C$8,Инклинометрия!$B$2:$B$152,Инклинометрия!$A$2:$A$152))</f>
        <v>1330</v>
      </c>
      <c r="AE212" s="107">
        <f>IF(U212=0,"-",FORECAST($C$8-U212,Инклинометрия!$B$2:$B$152,Инклинометрия!$A$2:$A$152))</f>
        <v>1106.3681439681798</v>
      </c>
      <c r="AF212" s="107">
        <f>FORECAST($C$8-S212,Инклинометрия!$B$2:$B$152,Инклинометрия!$A$2:$A$152)</f>
        <v>1330</v>
      </c>
      <c r="AG212" s="107">
        <f>FORECAST($C$8-(S212+V212),Инклинометрия!$B$2:$B$152,Инклинометрия!$A$2:$A$152)</f>
        <v>106.07687039777836</v>
      </c>
      <c r="AH212" s="107">
        <f>IF(W212=0,"-",FORECAST($C$8+W212,Инклинометрия!$B$2:$B$152,Инклинометрия!$A$2:$A$152))</f>
        <v>1331.0325000719281</v>
      </c>
      <c r="AI212" s="107">
        <f>IF(W212=0,"-",FORECAST($C$8,Инклинометрия!$B$2:$B$152,Инклинометрия!$A$2:$A$152))</f>
        <v>1330</v>
      </c>
      <c r="AK212" s="122">
        <f>2*PI()*$C$5*(AT211-AT210)/(LN(AN211/$I$9)*$I$8/$I$7+LN($I$10/AN211)*$I$8/$I$7)</f>
        <v>5.0805887821282629E-5</v>
      </c>
      <c r="AL212" s="67">
        <f>AK212*(B212-B211)</f>
        <v>5.0805887821282628E-4</v>
      </c>
      <c r="AM212" s="23">
        <f t="shared" si="56"/>
        <v>3.3379533304682074E-2</v>
      </c>
      <c r="AN212" s="26">
        <f>AN211+AK212*(B212-B211)/(2*PI()*$C$5*AN211*$I$11)</f>
        <v>0.12377939081332068</v>
      </c>
      <c r="AO212" s="87">
        <f t="shared" si="50"/>
        <v>142629.98145008518</v>
      </c>
      <c r="AP212" s="87">
        <f>IF(R212+U212&lt;$C$8,0,32*$G$13/$C$12^2*($I$8*R212+$I$6*U212)+32*$G$14/($C$14^2-$C$13^2)*($I$8*S212+$I$6*V212))</f>
        <v>41304.981450085179</v>
      </c>
      <c r="AQ212" s="66">
        <f>R212*$C$11*$C$9+U212*$C$11*$C$10</f>
        <v>11610709.154812088</v>
      </c>
      <c r="AR212" s="66">
        <f>S212*$C$11*$C$9+V212*$C$11*$C$10</f>
        <v>13523319.909995412</v>
      </c>
      <c r="AS212" s="87">
        <f>$C$11*(T212*$C$9+W212*$C$10)</f>
        <v>787678.71888475411</v>
      </c>
      <c r="AT212" s="45">
        <f t="shared" si="44"/>
        <v>14453628.610330252</v>
      </c>
      <c r="AU212" s="75"/>
    </row>
    <row r="213" spans="2:47" ht="15" thickBot="1" x14ac:dyDescent="0.35">
      <c r="B213" s="41">
        <f t="shared" si="51"/>
        <v>1820</v>
      </c>
      <c r="C213" s="8">
        <f t="shared" si="52"/>
        <v>18.2</v>
      </c>
      <c r="D213" s="73">
        <f t="shared" si="38"/>
        <v>24.342500000000001</v>
      </c>
      <c r="E213" s="29">
        <f t="shared" si="41"/>
        <v>1349.5404876932016</v>
      </c>
      <c r="F213" s="29">
        <f t="shared" si="45"/>
        <v>7.4150576246877336</v>
      </c>
      <c r="G213" s="29">
        <f t="shared" si="53"/>
        <v>9.9176395730198443</v>
      </c>
      <c r="H213" s="17">
        <f t="shared" si="54"/>
        <v>1805.0104022896569</v>
      </c>
      <c r="I213" s="29">
        <f t="shared" si="46"/>
        <v>2.2250485660981263</v>
      </c>
      <c r="J213" s="29">
        <f t="shared" si="47"/>
        <v>13.949340071223777</v>
      </c>
      <c r="K213" s="32">
        <f>IF((D212+L212+M212-AL212)/($C$21+$C$22)&gt;$C$8,$C$8,(D212+L212+M212-AL212)/($C$21+$C$22))</f>
        <v>1400</v>
      </c>
      <c r="L213" s="97">
        <f t="shared" si="39"/>
        <v>3.4977828782018188</v>
      </c>
      <c r="M213" s="96">
        <f t="shared" si="40"/>
        <v>0</v>
      </c>
      <c r="N213" s="98">
        <f t="shared" si="48"/>
        <v>1.7474317220770947</v>
      </c>
      <c r="O213" s="100">
        <f t="shared" si="42"/>
        <v>0.72891587793788803</v>
      </c>
      <c r="P213" s="104">
        <f t="shared" si="49"/>
        <v>17.456039162349512</v>
      </c>
      <c r="Q213" s="102">
        <f t="shared" si="55"/>
        <v>1.9714145567164016E-2</v>
      </c>
      <c r="R213" s="106">
        <f>K213-U213</f>
        <v>1158.5628198293787</v>
      </c>
      <c r="S213" s="106">
        <f>IF(K213-H212&lt;0,0,K213-H212)</f>
        <v>0</v>
      </c>
      <c r="T213" s="106">
        <f t="shared" si="43"/>
        <v>98.88440756769873</v>
      </c>
      <c r="U213" s="107">
        <f>IF(S213&gt;0,0,IF(U212+(F213-AL213/$C$23)*$C$22/($C$21+$C$22)&gt;$C$8,$C$8,IF(V213=$C$8,U212+(F213-AL213/$C$23)*$C$22/$C$21,U212+(F213-AL213/$C$23)*$C$22/($C$21+$C$22))))</f>
        <v>241.43718017062125</v>
      </c>
      <c r="V213" s="107">
        <f>IF(S213=0,IF(V212+(F213-AL213/$C$23)*$C$22/($C$21+$C$22)&gt;$C$8,$C$8,V212+(F213-AL213/$C$23)*$C$22/($C$21+$C$22)),E213)</f>
        <v>1294.375362876307</v>
      </c>
      <c r="W213" s="203">
        <f>IF(S213&gt;0,0,IF(W212+AL213/$C$23&gt;$F$23,$F$23,W212+AL213/$C$23))</f>
        <v>1.1155924323012727</v>
      </c>
      <c r="X213" s="105">
        <f>IF(R213=0,"-",IF(U213=0,FORECAST($C$8,Инклинометрия!$B$2:$B$152,Инклинометрия!$A$2:$A$152),FORECAST(R213,Инклинометрия!$B$2:$B$152,Инклинометрия!$A$2:$A$152)))</f>
        <v>1100.6346788379096</v>
      </c>
      <c r="Y213" s="105">
        <f>IF(R213=0,"-",IF(U213=0,FORECAST($C$8-R213,Инклинометрия!$B$2:$B$152,Инклинометрия!$A$2:$A$152),0))</f>
        <v>0</v>
      </c>
      <c r="Z213" s="105" t="str">
        <f>IF(S213=0,"-",FORECAST($C$8,Инклинометрия!$B$2:$B$152,Инклинометрия!$A$2:$A$152))</f>
        <v>-</v>
      </c>
      <c r="AA213" s="105" t="str">
        <f>IF(S213=0,"-",FORECAST($C$8-S213,Инклинометрия!$B$2:$B$152,Инклинометрия!$A$2:$A$152))</f>
        <v>-</v>
      </c>
      <c r="AB213" s="105">
        <f>IF(T213=0,"-",FORECAST($C$6,Инклинометрия!$B$2:$B$152,Инклинометрия!$A$2:$A$152))</f>
        <v>1425</v>
      </c>
      <c r="AC213" s="105">
        <f>IF(R213=0,FORECAST($C$6-T213,Инклинометрия!$B$2:$B$152,Инклинометрия!$A$2:$A$152),FORECAST($C$8,Инклинометрия!$B$2:$B$152,Инклинометрия!$A$2:$A$152))</f>
        <v>1330</v>
      </c>
      <c r="AD213" s="107">
        <f>IF(U213=0,"-",FORECAST($C$8,Инклинометрия!$B$2:$B$152,Инклинометрия!$A$2:$A$152))</f>
        <v>1330</v>
      </c>
      <c r="AE213" s="107">
        <f>IF(U213=0,"-",FORECAST($C$8-U213,Инклинометрия!$B$2:$B$152,Инклинометрия!$A$2:$A$152))</f>
        <v>1100.6346788379096</v>
      </c>
      <c r="AF213" s="107">
        <f>FORECAST($C$8-S213,Инклинометрия!$B$2:$B$152,Инклинометрия!$A$2:$A$152)</f>
        <v>1330</v>
      </c>
      <c r="AG213" s="107">
        <f>FORECAST($C$8-(S213+V213),Инклинометрия!$B$2:$B$152,Инклинометрия!$A$2:$A$152)</f>
        <v>100.34340526750833</v>
      </c>
      <c r="AH213" s="107">
        <f>IF(W213=0,"-",FORECAST($C$8+W213,Инклинометрия!$B$2:$B$152,Инклинометрия!$A$2:$A$152))</f>
        <v>1331.0598128106863</v>
      </c>
      <c r="AI213" s="107">
        <f>IF(W213=0,"-",FORECAST($C$8,Инклинометрия!$B$2:$B$152,Инклинометрия!$A$2:$A$152))</f>
        <v>1330</v>
      </c>
      <c r="AK213" s="122">
        <f>2*PI()*$C$5*(AT212-AT211)/(LN(AN212/$I$9)*$I$8/$I$7+LN($I$10/AN212)*$I$8/$I$7)</f>
        <v>5.0805887821288613E-5</v>
      </c>
      <c r="AL213" s="67">
        <f>AK213*(B213-B212)</f>
        <v>5.0805887821288613E-4</v>
      </c>
      <c r="AM213" s="23">
        <f t="shared" si="56"/>
        <v>3.3887592182894957E-2</v>
      </c>
      <c r="AN213" s="26">
        <f>AN212+AK213*(B213-B212)/(2*PI()*$C$5*AN212*$I$11)</f>
        <v>0.12410602063965119</v>
      </c>
      <c r="AO213" s="87">
        <f t="shared" si="50"/>
        <v>142469.16923413152</v>
      </c>
      <c r="AP213" s="87">
        <f>IF(R213+U213&lt;$C$8,0,32*$G$13/$C$12^2*($I$8*R213+$I$6*U213)+32*$G$14/($C$14^2-$C$13^2)*($I$8*S213+$I$6*V213))</f>
        <v>41144.169234131514</v>
      </c>
      <c r="AQ213" s="66">
        <f>R213*$C$11*$C$9+U213*$C$11*$C$10</f>
        <v>11626694.659117926</v>
      </c>
      <c r="AR213" s="66">
        <f>S213*$C$11*$C$9+V213*$C$11*$C$10</f>
        <v>13586669.871503733</v>
      </c>
      <c r="AS213" s="87">
        <f>$C$11*(T213*$C$9+W213*$C$10)</f>
        <v>787754.86967543641</v>
      </c>
      <c r="AT213" s="45">
        <f t="shared" si="44"/>
        <v>14516893.910413302</v>
      </c>
      <c r="AU213" s="75"/>
    </row>
    <row r="214" spans="2:47" ht="15" thickBot="1" x14ac:dyDescent="0.35">
      <c r="B214" s="41">
        <f t="shared" si="51"/>
        <v>1830</v>
      </c>
      <c r="C214" s="8">
        <f t="shared" si="52"/>
        <v>18.3</v>
      </c>
      <c r="D214" s="73">
        <f t="shared" si="38"/>
        <v>24.47625</v>
      </c>
      <c r="E214" s="29">
        <f t="shared" si="41"/>
        <v>1356.9555453178896</v>
      </c>
      <c r="F214" s="29">
        <f t="shared" si="45"/>
        <v>7.4150576246879609</v>
      </c>
      <c r="G214" s="29">
        <f t="shared" si="53"/>
        <v>9.9176395730201481</v>
      </c>
      <c r="H214" s="17">
        <f t="shared" si="54"/>
        <v>1814.928041862677</v>
      </c>
      <c r="I214" s="29">
        <f t="shared" si="46"/>
        <v>2.2250485660981263</v>
      </c>
      <c r="J214" s="29">
        <f t="shared" si="47"/>
        <v>13.949340071223991</v>
      </c>
      <c r="K214" s="32">
        <f>IF((D213+L213+M213-AL213)/($C$21+$C$22)&gt;$C$8,$C$8,(D213+L213+M213-AL213)/($C$21+$C$22))</f>
        <v>1400</v>
      </c>
      <c r="L214" s="97">
        <f t="shared" si="39"/>
        <v>3.47956210381499</v>
      </c>
      <c r="M214" s="96">
        <f t="shared" si="40"/>
        <v>0</v>
      </c>
      <c r="N214" s="98">
        <f t="shared" si="48"/>
        <v>1.7469236631988816</v>
      </c>
      <c r="O214" s="100">
        <f t="shared" si="42"/>
        <v>0.7471366523247176</v>
      </c>
      <c r="P214" s="104">
        <f t="shared" si="49"/>
        <v>17.537430660007228</v>
      </c>
      <c r="Q214" s="102">
        <f t="shared" si="55"/>
        <v>2.0222204445376854E-2</v>
      </c>
      <c r="R214" s="106">
        <f>K214-U214</f>
        <v>1152.5275933764628</v>
      </c>
      <c r="S214" s="106">
        <f>IF(K214-H213&lt;0,0,K214-H213)</f>
        <v>0</v>
      </c>
      <c r="T214" s="106">
        <f t="shared" si="43"/>
        <v>98.855657316374533</v>
      </c>
      <c r="U214" s="107">
        <f>IF(S214&gt;0,0,IF(U213+(F214-AL214/$C$23)*$C$22/($C$21+$C$22)&gt;$C$8,$C$8,IF(V214=$C$8,U213+(F214-AL214/$C$23)*$C$22/$C$21,U213+(F214-AL214/$C$23)*$C$22/($C$21+$C$22))))</f>
        <v>247.47240662353721</v>
      </c>
      <c r="V214" s="107">
        <f>IF(S214=0,IF(V213+(F214-AL214/$C$23)*$C$22/($C$21+$C$22)&gt;$C$8,$C$8,V213+(F214-AL214/$C$23)*$C$22/($C$21+$C$22)),E214)</f>
        <v>1300.4105893292231</v>
      </c>
      <c r="W214" s="203">
        <f>IF(S214&gt;0,0,IF(W213+AL214/$C$23&gt;$F$23,$F$23,W213+AL214/$C$23))</f>
        <v>1.1443426836254671</v>
      </c>
      <c r="X214" s="105">
        <f>IF(R214=0,"-",IF(U214=0,FORECAST($C$8,Инклинометрия!$B$2:$B$152,Инклинометрия!$A$2:$A$152),FORECAST(R214,Инклинометрия!$B$2:$B$152,Инклинометрия!$A$2:$A$152)))</f>
        <v>1094.9012137076397</v>
      </c>
      <c r="Y214" s="105">
        <f>IF(R214=0,"-",IF(U214=0,FORECAST($C$8-R214,Инклинометрия!$B$2:$B$152,Инклинометрия!$A$2:$A$152),0))</f>
        <v>0</v>
      </c>
      <c r="Z214" s="105" t="str">
        <f>IF(S214=0,"-",FORECAST($C$8,Инклинометрия!$B$2:$B$152,Инклинометрия!$A$2:$A$152))</f>
        <v>-</v>
      </c>
      <c r="AA214" s="105" t="str">
        <f>IF(S214=0,"-",FORECAST($C$8-S214,Инклинометрия!$B$2:$B$152,Инклинометрия!$A$2:$A$152))</f>
        <v>-</v>
      </c>
      <c r="AB214" s="105">
        <f>IF(T214=0,"-",FORECAST($C$6,Инклинометрия!$B$2:$B$152,Инклинометрия!$A$2:$A$152))</f>
        <v>1425</v>
      </c>
      <c r="AC214" s="105">
        <f>IF(R214=0,FORECAST($C$6-T214,Инклинометрия!$B$2:$B$152,Инклинометрия!$A$2:$A$152),FORECAST($C$8,Инклинометрия!$B$2:$B$152,Инклинометрия!$A$2:$A$152))</f>
        <v>1330</v>
      </c>
      <c r="AD214" s="107">
        <f>IF(U214=0,"-",FORECAST($C$8,Инклинометрия!$B$2:$B$152,Инклинометрия!$A$2:$A$152))</f>
        <v>1330</v>
      </c>
      <c r="AE214" s="107">
        <f>IF(U214=0,"-",FORECAST($C$8-U214,Инклинометрия!$B$2:$B$152,Инклинометрия!$A$2:$A$152))</f>
        <v>1094.9012137076397</v>
      </c>
      <c r="AF214" s="107">
        <f>FORECAST($C$8-S214,Инклинометрия!$B$2:$B$152,Инклинометрия!$A$2:$A$152)</f>
        <v>1330</v>
      </c>
      <c r="AG214" s="107">
        <f>FORECAST($C$8-(S214+V214),Инклинометрия!$B$2:$B$152,Инклинометрия!$A$2:$A$152)</f>
        <v>94.609940137238084</v>
      </c>
      <c r="AH214" s="107">
        <f>IF(W214=0,"-",FORECAST($C$8+W214,Инклинометрия!$B$2:$B$152,Инклинометрия!$A$2:$A$152))</f>
        <v>1331.087125549444</v>
      </c>
      <c r="AI214" s="107">
        <f>IF(W214=0,"-",FORECAST($C$8,Инклинометрия!$B$2:$B$152,Инклинометрия!$A$2:$A$152))</f>
        <v>1330</v>
      </c>
      <c r="AK214" s="122">
        <f>2*PI()*$C$5*(AT213-AT212)/(LN(AN213/$I$9)*$I$8/$I$7+LN($I$10/AN213)*$I$8/$I$7)</f>
        <v>5.0805887821284113E-5</v>
      </c>
      <c r="AL214" s="67">
        <f>AK214*(B214-B213)</f>
        <v>5.0805887821284113E-4</v>
      </c>
      <c r="AM214" s="23">
        <f t="shared" si="56"/>
        <v>3.4395651061107799E-2</v>
      </c>
      <c r="AN214" s="26">
        <f>AN213+AK214*(B214-B213)/(2*PI()*$C$5*AN213*$I$11)</f>
        <v>0.12443179082159941</v>
      </c>
      <c r="AO214" s="87">
        <f t="shared" si="50"/>
        <v>142308.35701817786</v>
      </c>
      <c r="AP214" s="87">
        <f>IF(R214+U214&lt;$C$8,0,32*$G$13/$C$12^2*($I$8*R214+$I$6*U214)+32*$G$14/($C$14^2-$C$13^2)*($I$8*S214+$I$6*V214))</f>
        <v>40983.357018177856</v>
      </c>
      <c r="AQ214" s="66">
        <f>R214*$C$11*$C$9+U214*$C$11*$C$10</f>
        <v>11642680.163423764</v>
      </c>
      <c r="AR214" s="66">
        <f>S214*$C$11*$C$9+V214*$C$11*$C$10</f>
        <v>13650019.833012056</v>
      </c>
      <c r="AS214" s="87">
        <f>$C$11*(T214*$C$9+W214*$C$10)</f>
        <v>787831.02046611882</v>
      </c>
      <c r="AT214" s="45">
        <f t="shared" si="44"/>
        <v>14580159.210496353</v>
      </c>
      <c r="AU214" s="75"/>
    </row>
    <row r="215" spans="2:47" ht="15" thickBot="1" x14ac:dyDescent="0.35">
      <c r="B215" s="41">
        <f t="shared" si="51"/>
        <v>1840</v>
      </c>
      <c r="C215" s="8">
        <f t="shared" si="52"/>
        <v>18.400000000000002</v>
      </c>
      <c r="D215" s="73">
        <f t="shared" si="38"/>
        <v>24.610000000000003</v>
      </c>
      <c r="E215" s="29">
        <f t="shared" si="41"/>
        <v>1364.3706029425775</v>
      </c>
      <c r="F215" s="29">
        <f t="shared" si="45"/>
        <v>7.4150576246879609</v>
      </c>
      <c r="G215" s="29">
        <f t="shared" si="53"/>
        <v>9.9176395730201481</v>
      </c>
      <c r="H215" s="17">
        <f t="shared" si="54"/>
        <v>1824.8456814356971</v>
      </c>
      <c r="I215" s="29">
        <f t="shared" si="46"/>
        <v>2.2250485660981263</v>
      </c>
      <c r="J215" s="29">
        <f t="shared" si="47"/>
        <v>13.949340071223991</v>
      </c>
      <c r="K215" s="32">
        <f>IF((D214+L214+M214-AL214)/($C$21+$C$22)&gt;$C$8,$C$8,(D214+L214+M214-AL214)/($C$21+$C$22))</f>
        <v>1400</v>
      </c>
      <c r="L215" s="97">
        <f t="shared" si="39"/>
        <v>3.4613413294281599</v>
      </c>
      <c r="M215" s="96">
        <f t="shared" si="40"/>
        <v>0</v>
      </c>
      <c r="N215" s="98">
        <f t="shared" si="48"/>
        <v>1.7464156043206687</v>
      </c>
      <c r="O215" s="100">
        <f t="shared" si="42"/>
        <v>0.76535742671154705</v>
      </c>
      <c r="P215" s="104">
        <f t="shared" si="49"/>
        <v>17.61882215766494</v>
      </c>
      <c r="Q215" s="102">
        <f t="shared" si="55"/>
        <v>2.0730263323589695E-2</v>
      </c>
      <c r="R215" s="106">
        <f>K215-U215</f>
        <v>1146.4923669235468</v>
      </c>
      <c r="S215" s="106">
        <f>IF(K215-H214&lt;0,0,K215-H214)</f>
        <v>0</v>
      </c>
      <c r="T215" s="106">
        <f t="shared" si="43"/>
        <v>98.826907065050335</v>
      </c>
      <c r="U215" s="107">
        <f>IF(S215&gt;0,0,IF(U214+(F215-AL215/$C$23)*$C$22/($C$21+$C$22)&gt;$C$8,$C$8,IF(V215=$C$8,U214+(F215-AL215/$C$23)*$C$22/$C$21,U214+(F215-AL215/$C$23)*$C$22/($C$21+$C$22))))</f>
        <v>253.50763307645317</v>
      </c>
      <c r="V215" s="107">
        <f>IF(S215=0,IF(V214+(F215-AL215/$C$23)*$C$22/($C$21+$C$22)&gt;$C$8,$C$8,V214+(F215-AL215/$C$23)*$C$22/($C$21+$C$22)),E215)</f>
        <v>1306.4458157821391</v>
      </c>
      <c r="W215" s="203">
        <f>IF(S215&gt;0,0,IF(W214+AL215/$C$23&gt;$F$23,$F$23,W214+AL215/$C$23))</f>
        <v>1.1730929349496615</v>
      </c>
      <c r="X215" s="105">
        <f>IF(R215=0,"-",IF(U215=0,FORECAST($C$8,Инклинометрия!$B$2:$B$152,Инклинометрия!$A$2:$A$152),FORECAST(R215,Инклинометрия!$B$2:$B$152,Инклинометрия!$A$2:$A$152)))</f>
        <v>1089.1677485773694</v>
      </c>
      <c r="Y215" s="105">
        <f>IF(R215=0,"-",IF(U215=0,FORECAST($C$8-R215,Инклинометрия!$B$2:$B$152,Инклинометрия!$A$2:$A$152),0))</f>
        <v>0</v>
      </c>
      <c r="Z215" s="105" t="str">
        <f>IF(S215=0,"-",FORECAST($C$8,Инклинометрия!$B$2:$B$152,Инклинометрия!$A$2:$A$152))</f>
        <v>-</v>
      </c>
      <c r="AA215" s="105" t="str">
        <f>IF(S215=0,"-",FORECAST($C$8-S215,Инклинометрия!$B$2:$B$152,Инклинометрия!$A$2:$A$152))</f>
        <v>-</v>
      </c>
      <c r="AB215" s="105">
        <f>IF(T215=0,"-",FORECAST($C$6,Инклинометрия!$B$2:$B$152,Инклинометрия!$A$2:$A$152))</f>
        <v>1425</v>
      </c>
      <c r="AC215" s="105">
        <f>IF(R215=0,FORECAST($C$6-T215,Инклинометрия!$B$2:$B$152,Инклинометрия!$A$2:$A$152),FORECAST($C$8,Инклинометрия!$B$2:$B$152,Инклинометрия!$A$2:$A$152))</f>
        <v>1330</v>
      </c>
      <c r="AD215" s="107">
        <f>IF(U215=0,"-",FORECAST($C$8,Инклинометрия!$B$2:$B$152,Инклинометрия!$A$2:$A$152))</f>
        <v>1330</v>
      </c>
      <c r="AE215" s="107">
        <f>IF(U215=0,"-",FORECAST($C$8-U215,Инклинометрия!$B$2:$B$152,Инклинометрия!$A$2:$A$152))</f>
        <v>1089.1677485773694</v>
      </c>
      <c r="AF215" s="107">
        <f>FORECAST($C$8-S215,Инклинометрия!$B$2:$B$152,Инклинометрия!$A$2:$A$152)</f>
        <v>1330</v>
      </c>
      <c r="AG215" s="107">
        <f>FORECAST($C$8-(S215+V215),Инклинометрия!$B$2:$B$152,Инклинометрия!$A$2:$A$152)</f>
        <v>88.876475006967851</v>
      </c>
      <c r="AH215" s="107">
        <f>IF(W215=0,"-",FORECAST($C$8+W215,Инклинометрия!$B$2:$B$152,Инклинометрия!$A$2:$A$152))</f>
        <v>1331.1144382882021</v>
      </c>
      <c r="AI215" s="107">
        <f>IF(W215=0,"-",FORECAST($C$8,Инклинометрия!$B$2:$B$152,Инклинометрия!$A$2:$A$152))</f>
        <v>1330</v>
      </c>
      <c r="AK215" s="122">
        <f>2*PI()*$C$5*(AT214-AT213)/(LN(AN214/$I$9)*$I$8/$I$7+LN($I$10/AN214)*$I$8/$I$7)</f>
        <v>5.0805887821284127E-5</v>
      </c>
      <c r="AL215" s="67">
        <f>AK215*(B215-B214)</f>
        <v>5.0805887821284124E-4</v>
      </c>
      <c r="AM215" s="23">
        <f t="shared" si="56"/>
        <v>3.490370993932064E-2</v>
      </c>
      <c r="AN215" s="26">
        <f>AN214+AK215*(B215-B214)/(2*PI()*$C$5*AN214*$I$11)</f>
        <v>0.12475670811691195</v>
      </c>
      <c r="AO215" s="87">
        <f t="shared" si="50"/>
        <v>142147.54480222418</v>
      </c>
      <c r="AP215" s="87">
        <f>IF(R215+U215&lt;$C$8,0,32*$G$13/$C$12^2*($I$8*R215+$I$6*U215)+32*$G$14/($C$14^2-$C$13^2)*($I$8*S215+$I$6*V215))</f>
        <v>40822.544802224184</v>
      </c>
      <c r="AQ215" s="66">
        <f>R215*$C$11*$C$9+U215*$C$11*$C$10</f>
        <v>11658665.667729603</v>
      </c>
      <c r="AR215" s="66">
        <f>S215*$C$11*$C$9+V215*$C$11*$C$10</f>
        <v>13713369.79452038</v>
      </c>
      <c r="AS215" s="87">
        <f>$C$11*(T215*$C$9+W215*$C$10)</f>
        <v>787907.17125680111</v>
      </c>
      <c r="AT215" s="45">
        <f t="shared" si="44"/>
        <v>14643424.510579405</v>
      </c>
      <c r="AU215" s="75"/>
    </row>
    <row r="216" spans="2:47" ht="15" thickBot="1" x14ac:dyDescent="0.35">
      <c r="B216" s="41">
        <f t="shared" si="51"/>
        <v>1850</v>
      </c>
      <c r="C216" s="8">
        <f t="shared" si="52"/>
        <v>18.5</v>
      </c>
      <c r="D216" s="73">
        <f t="shared" si="38"/>
        <v>24.743749999999999</v>
      </c>
      <c r="E216" s="29">
        <f t="shared" si="41"/>
        <v>1371.7856605672653</v>
      </c>
      <c r="F216" s="29">
        <f t="shared" si="45"/>
        <v>7.4150576246877336</v>
      </c>
      <c r="G216" s="29">
        <f t="shared" si="53"/>
        <v>9.9176395730198443</v>
      </c>
      <c r="H216" s="17">
        <f t="shared" si="54"/>
        <v>1834.763321008717</v>
      </c>
      <c r="I216" s="29">
        <f t="shared" si="46"/>
        <v>2.2250485660981263</v>
      </c>
      <c r="J216" s="29">
        <f t="shared" si="47"/>
        <v>13.949340071223777</v>
      </c>
      <c r="K216" s="32">
        <f>IF((D215+L215+M215-AL215)/($C$21+$C$22)&gt;$C$8,$C$8,(D215+L215+M215-AL215)/($C$21+$C$22))</f>
        <v>1400</v>
      </c>
      <c r="L216" s="97">
        <f t="shared" si="39"/>
        <v>3.4431205550413311</v>
      </c>
      <c r="M216" s="96">
        <f t="shared" si="40"/>
        <v>0</v>
      </c>
      <c r="N216" s="98">
        <f t="shared" si="48"/>
        <v>1.745907545442456</v>
      </c>
      <c r="O216" s="100">
        <f t="shared" si="42"/>
        <v>0.78357820109837617</v>
      </c>
      <c r="P216" s="104">
        <f t="shared" si="49"/>
        <v>17.700213655322653</v>
      </c>
      <c r="Q216" s="102">
        <f t="shared" si="55"/>
        <v>2.1238322201802551E-2</v>
      </c>
      <c r="R216" s="106">
        <f>K216-U216</f>
        <v>1140.457140470631</v>
      </c>
      <c r="S216" s="106">
        <f>IF(K216-H215&lt;0,0,K216-H215)</f>
        <v>0</v>
      </c>
      <c r="T216" s="106">
        <f t="shared" si="43"/>
        <v>98.798156813726138</v>
      </c>
      <c r="U216" s="107">
        <f>IF(S216&gt;0,0,IF(U215+(F216-AL216/$C$23)*$C$22/($C$21+$C$22)&gt;$C$8,$C$8,IF(V216=$C$8,U215+(F216-AL216/$C$23)*$C$22/$C$21,U215+(F216-AL216/$C$23)*$C$22/($C$21+$C$22))))</f>
        <v>259.54285952936897</v>
      </c>
      <c r="V216" s="107">
        <f>IF(S216=0,IF(V215+(F216-AL216/$C$23)*$C$22/($C$21+$C$22)&gt;$C$8,$C$8,V215+(F216-AL216/$C$23)*$C$22/($C$21+$C$22)),E216)</f>
        <v>1312.4810422350549</v>
      </c>
      <c r="W216" s="203">
        <f>IF(S216&gt;0,0,IF(W215+AL216/$C$23&gt;$F$23,$F$23,W215+AL216/$C$23))</f>
        <v>1.2018431862738568</v>
      </c>
      <c r="X216" s="105">
        <f>IF(R216=0,"-",IF(U216=0,FORECAST($C$8,Инклинометрия!$B$2:$B$152,Инклинометрия!$A$2:$A$152),FORECAST(R216,Инклинометрия!$B$2:$B$152,Инклинометрия!$A$2:$A$152)))</f>
        <v>1083.4342834470995</v>
      </c>
      <c r="Y216" s="105">
        <f>IF(R216=0,"-",IF(U216=0,FORECAST($C$8-R216,Инклинометрия!$B$2:$B$152,Инклинометрия!$A$2:$A$152),0))</f>
        <v>0</v>
      </c>
      <c r="Z216" s="105" t="str">
        <f>IF(S216=0,"-",FORECAST($C$8,Инклинометрия!$B$2:$B$152,Инклинометрия!$A$2:$A$152))</f>
        <v>-</v>
      </c>
      <c r="AA216" s="105" t="str">
        <f>IF(S216=0,"-",FORECAST($C$8-S216,Инклинометрия!$B$2:$B$152,Инклинометрия!$A$2:$A$152))</f>
        <v>-</v>
      </c>
      <c r="AB216" s="105">
        <f>IF(T216=0,"-",FORECAST($C$6,Инклинометрия!$B$2:$B$152,Инклинометрия!$A$2:$A$152))</f>
        <v>1425</v>
      </c>
      <c r="AC216" s="105">
        <f>IF(R216=0,FORECAST($C$6-T216,Инклинометрия!$B$2:$B$152,Инклинометрия!$A$2:$A$152),FORECAST($C$8,Инклинометрия!$B$2:$B$152,Инклинометрия!$A$2:$A$152))</f>
        <v>1330</v>
      </c>
      <c r="AD216" s="107">
        <f>IF(U216=0,"-",FORECAST($C$8,Инклинометрия!$B$2:$B$152,Инклинометрия!$A$2:$A$152))</f>
        <v>1330</v>
      </c>
      <c r="AE216" s="107">
        <f>IF(U216=0,"-",FORECAST($C$8-U216,Инклинометрия!$B$2:$B$152,Инклинометрия!$A$2:$A$152))</f>
        <v>1083.4342834470995</v>
      </c>
      <c r="AF216" s="107">
        <f>FORECAST($C$8-S216,Инклинометрия!$B$2:$B$152,Инклинометрия!$A$2:$A$152)</f>
        <v>1330</v>
      </c>
      <c r="AG216" s="107">
        <f>FORECAST($C$8-(S216+V216),Инклинометрия!$B$2:$B$152,Инклинометрия!$A$2:$A$152)</f>
        <v>83.143009876697818</v>
      </c>
      <c r="AH216" s="107">
        <f>IF(W216=0,"-",FORECAST($C$8+W216,Инклинометрия!$B$2:$B$152,Инклинометрия!$A$2:$A$152))</f>
        <v>1331.14175102696</v>
      </c>
      <c r="AI216" s="107">
        <f>IF(W216=0,"-",FORECAST($C$8,Инклинометрия!$B$2:$B$152,Инклинометрия!$A$2:$A$152))</f>
        <v>1330</v>
      </c>
      <c r="AK216" s="122">
        <f>2*PI()*$C$5*(AT215-AT214)/(LN(AN215/$I$9)*$I$8/$I$7+LN($I$10/AN215)*$I$8/$I$7)</f>
        <v>5.0805887821285618E-5</v>
      </c>
      <c r="AL216" s="67">
        <f>AK216*(B216-B215)</f>
        <v>5.080588782128562E-4</v>
      </c>
      <c r="AM216" s="23">
        <f t="shared" si="56"/>
        <v>3.5411768817533495E-2</v>
      </c>
      <c r="AN216" s="26">
        <f>AN215+AK216*(B216-B215)/(2*PI()*$C$5*AN215*$I$11)</f>
        <v>0.12508077919521229</v>
      </c>
      <c r="AO216" s="87">
        <f t="shared" si="50"/>
        <v>141986.73258627055</v>
      </c>
      <c r="AP216" s="87">
        <f>IF(R216+U216&lt;$C$8,0,32*$G$13/$C$12^2*($I$8*R216+$I$6*U216)+32*$G$14/($C$14^2-$C$13^2)*($I$8*S216+$I$6*V216))</f>
        <v>40661.732586270533</v>
      </c>
      <c r="AQ216" s="66">
        <f>R216*$C$11*$C$9+U216*$C$11*$C$10</f>
        <v>11674651.172035441</v>
      </c>
      <c r="AR216" s="66">
        <f>S216*$C$11*$C$9+V216*$C$11*$C$10</f>
        <v>13776719.756028702</v>
      </c>
      <c r="AS216" s="87">
        <f>$C$11*(T216*$C$9+W216*$C$10)</f>
        <v>787983.32204748364</v>
      </c>
      <c r="AT216" s="45">
        <f t="shared" si="44"/>
        <v>14706689.810662456</v>
      </c>
      <c r="AU216" s="75"/>
    </row>
    <row r="217" spans="2:47" ht="15" thickBot="1" x14ac:dyDescent="0.35">
      <c r="B217" s="41">
        <f t="shared" si="51"/>
        <v>1860</v>
      </c>
      <c r="C217" s="8">
        <f t="shared" si="52"/>
        <v>18.600000000000001</v>
      </c>
      <c r="D217" s="73">
        <f t="shared" si="38"/>
        <v>24.877500000000001</v>
      </c>
      <c r="E217" s="29">
        <f t="shared" si="41"/>
        <v>1379.2007181919535</v>
      </c>
      <c r="F217" s="29">
        <f t="shared" si="45"/>
        <v>7.4150576246881883</v>
      </c>
      <c r="G217" s="29">
        <f t="shared" si="53"/>
        <v>9.9176395730204518</v>
      </c>
      <c r="H217" s="17">
        <f t="shared" si="54"/>
        <v>1844.6809605817375</v>
      </c>
      <c r="I217" s="29">
        <f t="shared" si="46"/>
        <v>2.2250485660981263</v>
      </c>
      <c r="J217" s="29">
        <f t="shared" si="47"/>
        <v>13.949340071224203</v>
      </c>
      <c r="K217" s="32">
        <f>IF((D216+L216+M216-AL216)/($C$21+$C$22)&gt;$C$8,$C$8,(D216+L216+M216-AL216)/($C$21+$C$22))</f>
        <v>1400</v>
      </c>
      <c r="L217" s="97">
        <f t="shared" si="39"/>
        <v>3.424899780654501</v>
      </c>
      <c r="M217" s="96">
        <f t="shared" si="40"/>
        <v>0</v>
      </c>
      <c r="N217" s="98">
        <f t="shared" si="48"/>
        <v>1.7453994865642435</v>
      </c>
      <c r="O217" s="100">
        <f t="shared" si="42"/>
        <v>0.80179897548520629</v>
      </c>
      <c r="P217" s="104">
        <f t="shared" si="49"/>
        <v>17.781605152980369</v>
      </c>
      <c r="Q217" s="102">
        <f t="shared" si="55"/>
        <v>2.1746381080015392E-2</v>
      </c>
      <c r="R217" s="106">
        <f>K217-U217</f>
        <v>1134.4219140177149</v>
      </c>
      <c r="S217" s="106">
        <f>IF(K217-H216&lt;0,0,K217-H216)</f>
        <v>0</v>
      </c>
      <c r="T217" s="106">
        <f t="shared" si="43"/>
        <v>98.769406562401954</v>
      </c>
      <c r="U217" s="107">
        <f>IF(S217&gt;0,0,IF(U216+(F217-AL217/$C$23)*$C$22/($C$21+$C$22)&gt;$C$8,$C$8,IF(V217=$C$8,U216+(F217-AL217/$C$23)*$C$22/$C$21,U216+(F217-AL217/$C$23)*$C$22/($C$21+$C$22))))</f>
        <v>265.57808598228513</v>
      </c>
      <c r="V217" s="107">
        <f>IF(S217=0,IF(V216+(F217-AL217/$C$23)*$C$22/($C$21+$C$22)&gt;$C$8,$C$8,V216+(F217-AL217/$C$23)*$C$22/($C$21+$C$22)),E217)</f>
        <v>1318.516268687971</v>
      </c>
      <c r="W217" s="203">
        <f>IF(S217&gt;0,0,IF(W216+AL217/$C$23&gt;$F$23,$F$23,W216+AL217/$C$23))</f>
        <v>1.2305934375980512</v>
      </c>
      <c r="X217" s="105">
        <f>IF(R217=0,"-",IF(U217=0,FORECAST($C$8,Инклинометрия!$B$2:$B$152,Инклинометрия!$A$2:$A$152),FORECAST(R217,Инклинометрия!$B$2:$B$152,Инклинометрия!$A$2:$A$152)))</f>
        <v>1077.7008183168291</v>
      </c>
      <c r="Y217" s="105">
        <f>IF(R217=0,"-",IF(U217=0,FORECAST($C$8-R217,Инклинометрия!$B$2:$B$152,Инклинометрия!$A$2:$A$152),0))</f>
        <v>0</v>
      </c>
      <c r="Z217" s="105" t="str">
        <f>IF(S217=0,"-",FORECAST($C$8,Инклинометрия!$B$2:$B$152,Инклинометрия!$A$2:$A$152))</f>
        <v>-</v>
      </c>
      <c r="AA217" s="105" t="str">
        <f>IF(S217=0,"-",FORECAST($C$8-S217,Инклинометрия!$B$2:$B$152,Инклинометрия!$A$2:$A$152))</f>
        <v>-</v>
      </c>
      <c r="AB217" s="105">
        <f>IF(T217=0,"-",FORECAST($C$6,Инклинометрия!$B$2:$B$152,Инклинометрия!$A$2:$A$152))</f>
        <v>1425</v>
      </c>
      <c r="AC217" s="105">
        <f>IF(R217=0,FORECAST($C$6-T217,Инклинометрия!$B$2:$B$152,Инклинометрия!$A$2:$A$152),FORECAST($C$8,Инклинометрия!$B$2:$B$152,Инклинометрия!$A$2:$A$152))</f>
        <v>1330</v>
      </c>
      <c r="AD217" s="107">
        <f>IF(U217=0,"-",FORECAST($C$8,Инклинометрия!$B$2:$B$152,Инклинометрия!$A$2:$A$152))</f>
        <v>1330</v>
      </c>
      <c r="AE217" s="107">
        <f>IF(U217=0,"-",FORECAST($C$8-U217,Инклинометрия!$B$2:$B$152,Инклинометрия!$A$2:$A$152))</f>
        <v>1077.7008183168291</v>
      </c>
      <c r="AF217" s="107">
        <f>FORECAST($C$8-S217,Инклинометрия!$B$2:$B$152,Инклинометрия!$A$2:$A$152)</f>
        <v>1330</v>
      </c>
      <c r="AG217" s="107">
        <f>FORECAST($C$8-(S217+V217),Инклинометрия!$B$2:$B$152,Инклинометрия!$A$2:$A$152)</f>
        <v>77.409544746427571</v>
      </c>
      <c r="AH217" s="107">
        <f>IF(W217=0,"-",FORECAST($C$8+W217,Инклинометрия!$B$2:$B$152,Инклинометрия!$A$2:$A$152))</f>
        <v>1331.1690637657182</v>
      </c>
      <c r="AI217" s="107">
        <f>IF(W217=0,"-",FORECAST($C$8,Инклинометрия!$B$2:$B$152,Инклинометрия!$A$2:$A$152))</f>
        <v>1330</v>
      </c>
      <c r="AK217" s="122">
        <f>2*PI()*$C$5*(AT216-AT215)/(LN(AN216/$I$9)*$I$8/$I$7+LN($I$10/AN216)*$I$8/$I$7)</f>
        <v>5.0805887821284134E-5</v>
      </c>
      <c r="AL217" s="67">
        <f>AK217*(B217-B216)</f>
        <v>5.0805887821284135E-4</v>
      </c>
      <c r="AM217" s="23">
        <f t="shared" si="56"/>
        <v>3.5919827695746337E-2</v>
      </c>
      <c r="AN217" s="26">
        <f>AN216+AK217*(B217-B216)/(2*PI()*$C$5*AN216*$I$11)</f>
        <v>0.12540401063960191</v>
      </c>
      <c r="AO217" s="87">
        <f t="shared" si="50"/>
        <v>141825.92037031686</v>
      </c>
      <c r="AP217" s="87">
        <f>IF(R217+U217&lt;$C$8,0,32*$G$13/$C$12^2*($I$8*R217+$I$6*U217)+32*$G$14/($C$14^2-$C$13^2)*($I$8*S217+$I$6*V217))</f>
        <v>40500.92037031686</v>
      </c>
      <c r="AQ217" s="66">
        <f>R217*$C$11*$C$9+U217*$C$11*$C$10</f>
        <v>11690636.676341278</v>
      </c>
      <c r="AR217" s="66">
        <f>S217*$C$11*$C$9+V217*$C$11*$C$10</f>
        <v>13840069.717537025</v>
      </c>
      <c r="AS217" s="87">
        <f>$C$11*(T217*$C$9+W217*$C$10)</f>
        <v>788059.47283816594</v>
      </c>
      <c r="AT217" s="45">
        <f t="shared" si="44"/>
        <v>14769955.110745506</v>
      </c>
      <c r="AU217" s="75"/>
    </row>
    <row r="218" spans="2:47" ht="15" thickBot="1" x14ac:dyDescent="0.35">
      <c r="B218" s="41">
        <f t="shared" si="51"/>
        <v>1870</v>
      </c>
      <c r="C218" s="8">
        <f t="shared" si="52"/>
        <v>18.7</v>
      </c>
      <c r="D218" s="73">
        <f t="shared" si="38"/>
        <v>25.01125</v>
      </c>
      <c r="E218" s="29">
        <f t="shared" si="41"/>
        <v>1386.6157758166412</v>
      </c>
      <c r="F218" s="29">
        <f t="shared" si="45"/>
        <v>7.4150576246877336</v>
      </c>
      <c r="G218" s="29">
        <f t="shared" si="53"/>
        <v>9.9176395730198443</v>
      </c>
      <c r="H218" s="17">
        <f t="shared" si="54"/>
        <v>1854.5986001547574</v>
      </c>
      <c r="I218" s="29">
        <f t="shared" si="46"/>
        <v>2.2250485660981263</v>
      </c>
      <c r="J218" s="29">
        <f t="shared" si="47"/>
        <v>13.949340071223777</v>
      </c>
      <c r="K218" s="32">
        <f>IF((D217+L217+M217-AL217)/($C$21+$C$22)&gt;$C$8,$C$8,(D217+L217+M217-AL217)/($C$21+$C$22))</f>
        <v>1400</v>
      </c>
      <c r="L218" s="97">
        <f t="shared" si="39"/>
        <v>3.4066790062676722</v>
      </c>
      <c r="M218" s="96">
        <f t="shared" si="40"/>
        <v>0</v>
      </c>
      <c r="N218" s="98">
        <f t="shared" si="48"/>
        <v>1.7448914276860303</v>
      </c>
      <c r="O218" s="100">
        <f t="shared" si="42"/>
        <v>0.82001974987203519</v>
      </c>
      <c r="P218" s="104">
        <f t="shared" si="49"/>
        <v>17.862996650638078</v>
      </c>
      <c r="Q218" s="102">
        <f t="shared" si="55"/>
        <v>2.225443995822823E-2</v>
      </c>
      <c r="R218" s="106">
        <f>K218-U218</f>
        <v>1128.3866875647991</v>
      </c>
      <c r="S218" s="106">
        <f>IF(K218-H217&lt;0,0,K218-H217)</f>
        <v>0</v>
      </c>
      <c r="T218" s="106">
        <f t="shared" si="43"/>
        <v>98.740656311077757</v>
      </c>
      <c r="U218" s="107">
        <f>IF(S218&gt;0,0,IF(U217+(F218-AL218/$C$23)*$C$22/($C$21+$C$22)&gt;$C$8,$C$8,IF(V218=$C$8,U217+(F218-AL218/$C$23)*$C$22/$C$21,U217+(F218-AL218/$C$23)*$C$22/($C$21+$C$22))))</f>
        <v>271.6133124352009</v>
      </c>
      <c r="V218" s="107">
        <f>IF(S218=0,IF(V217+(F218-AL218/$C$23)*$C$22/($C$21+$C$22)&gt;$C$8,$C$8,V217+(F218-AL218/$C$23)*$C$22/($C$21+$C$22)),E218)</f>
        <v>1324.5514951408868</v>
      </c>
      <c r="W218" s="203">
        <f>IF(S218&gt;0,0,IF(W217+AL218/$C$23&gt;$F$23,$F$23,W217+AL218/$C$23))</f>
        <v>1.2593436889222456</v>
      </c>
      <c r="X218" s="105">
        <f>IF(R218=0,"-",IF(U218=0,FORECAST($C$8,Инклинометрия!$B$2:$B$152,Инклинометрия!$A$2:$A$152),FORECAST(R218,Инклинометрия!$B$2:$B$152,Инклинометрия!$A$2:$A$152)))</f>
        <v>1071.9673531865592</v>
      </c>
      <c r="Y218" s="105">
        <f>IF(R218=0,"-",IF(U218=0,FORECAST($C$8-R218,Инклинометрия!$B$2:$B$152,Инклинометрия!$A$2:$A$152),0))</f>
        <v>0</v>
      </c>
      <c r="Z218" s="105" t="str">
        <f>IF(S218=0,"-",FORECAST($C$8,Инклинометрия!$B$2:$B$152,Инклинометрия!$A$2:$A$152))</f>
        <v>-</v>
      </c>
      <c r="AA218" s="105" t="str">
        <f>IF(S218=0,"-",FORECAST($C$8-S218,Инклинометрия!$B$2:$B$152,Инклинометрия!$A$2:$A$152))</f>
        <v>-</v>
      </c>
      <c r="AB218" s="105">
        <f>IF(T218=0,"-",FORECAST($C$6,Инклинометрия!$B$2:$B$152,Инклинометрия!$A$2:$A$152))</f>
        <v>1425</v>
      </c>
      <c r="AC218" s="105">
        <f>IF(R218=0,FORECAST($C$6-T218,Инклинометрия!$B$2:$B$152,Инклинометрия!$A$2:$A$152),FORECAST($C$8,Инклинометрия!$B$2:$B$152,Инклинометрия!$A$2:$A$152))</f>
        <v>1330</v>
      </c>
      <c r="AD218" s="107">
        <f>IF(U218=0,"-",FORECAST($C$8,Инклинометрия!$B$2:$B$152,Инклинометрия!$A$2:$A$152))</f>
        <v>1330</v>
      </c>
      <c r="AE218" s="107">
        <f>IF(U218=0,"-",FORECAST($C$8-U218,Инклинометрия!$B$2:$B$152,Инклинометрия!$A$2:$A$152))</f>
        <v>1071.9673531865592</v>
      </c>
      <c r="AF218" s="107">
        <f>FORECAST($C$8-S218,Инклинометрия!$B$2:$B$152,Инклинометрия!$A$2:$A$152)</f>
        <v>1330</v>
      </c>
      <c r="AG218" s="107">
        <f>FORECAST($C$8-(S218+V218),Инклинометрия!$B$2:$B$152,Инклинометрия!$A$2:$A$152)</f>
        <v>71.676079616157537</v>
      </c>
      <c r="AH218" s="107">
        <f>IF(W218=0,"-",FORECAST($C$8+W218,Инклинометрия!$B$2:$B$152,Инклинометрия!$A$2:$A$152))</f>
        <v>1331.1963765044759</v>
      </c>
      <c r="AI218" s="107">
        <f>IF(W218=0,"-",FORECAST($C$8,Инклинометрия!$B$2:$B$152,Инклинометрия!$A$2:$A$152))</f>
        <v>1330</v>
      </c>
      <c r="AK218" s="122">
        <f>2*PI()*$C$5*(AT217-AT216)/(LN(AN217/$I$9)*$I$8/$I$7+LN($I$10/AN217)*$I$8/$I$7)</f>
        <v>5.0805887821284134E-5</v>
      </c>
      <c r="AL218" s="67">
        <f>AK218*(B218-B217)</f>
        <v>5.0805887821284135E-4</v>
      </c>
      <c r="AM218" s="23">
        <f t="shared" si="56"/>
        <v>3.6427886573959178E-2</v>
      </c>
      <c r="AN218" s="26">
        <f>AN217+AK218*(B218-B217)/(2*PI()*$C$5*AN217*$I$11)</f>
        <v>0.12572640894822412</v>
      </c>
      <c r="AO218" s="87">
        <f t="shared" si="50"/>
        <v>141665.1081543632</v>
      </c>
      <c r="AP218" s="87">
        <f>IF(R218+U218&lt;$C$8,0,32*$G$13/$C$12^2*($I$8*R218+$I$6*U218)+32*$G$14/($C$14^2-$C$13^2)*($I$8*S218+$I$6*V218))</f>
        <v>40340.108154363203</v>
      </c>
      <c r="AQ218" s="66">
        <f>R218*$C$11*$C$9+U218*$C$11*$C$10</f>
        <v>11706622.180647116</v>
      </c>
      <c r="AR218" s="66">
        <f>S218*$C$11*$C$9+V218*$C$11*$C$10</f>
        <v>13903419.679045347</v>
      </c>
      <c r="AS218" s="87">
        <f>$C$11*(T218*$C$9+W218*$C$10)</f>
        <v>788135.62362884847</v>
      </c>
      <c r="AT218" s="45">
        <f t="shared" si="44"/>
        <v>14833220.410828561</v>
      </c>
      <c r="AU218" s="75"/>
    </row>
    <row r="219" spans="2:47" ht="15" thickBot="1" x14ac:dyDescent="0.35">
      <c r="B219" s="41">
        <f t="shared" si="51"/>
        <v>1880</v>
      </c>
      <c r="C219" s="8">
        <f t="shared" si="52"/>
        <v>18.8</v>
      </c>
      <c r="D219" s="73">
        <f t="shared" si="38"/>
        <v>25.145</v>
      </c>
      <c r="E219" s="29">
        <f t="shared" si="41"/>
        <v>1394.0308334413292</v>
      </c>
      <c r="F219" s="29">
        <f t="shared" si="45"/>
        <v>7.4150576246879609</v>
      </c>
      <c r="G219" s="29">
        <f t="shared" si="53"/>
        <v>9.9176395730201481</v>
      </c>
      <c r="H219" s="17">
        <f t="shared" si="54"/>
        <v>1864.5162397277775</v>
      </c>
      <c r="I219" s="29">
        <f t="shared" si="46"/>
        <v>2.2250485660981263</v>
      </c>
      <c r="J219" s="29">
        <f t="shared" si="47"/>
        <v>13.949340071223991</v>
      </c>
      <c r="K219" s="32">
        <f>IF((D218+L218+M218-AL218)/($C$21+$C$22)&gt;$C$8,$C$8,(D218+L218+M218-AL218)/($C$21+$C$22))</f>
        <v>1400</v>
      </c>
      <c r="L219" s="97">
        <f t="shared" si="39"/>
        <v>3.3884582318808421</v>
      </c>
      <c r="M219" s="96">
        <f t="shared" si="40"/>
        <v>0</v>
      </c>
      <c r="N219" s="98">
        <f t="shared" si="48"/>
        <v>1.7443833688078174</v>
      </c>
      <c r="O219" s="100">
        <f t="shared" si="42"/>
        <v>0.83824052425886486</v>
      </c>
      <c r="P219" s="104">
        <f t="shared" si="49"/>
        <v>17.944388148295793</v>
      </c>
      <c r="Q219" s="102">
        <f t="shared" si="55"/>
        <v>2.2762498836441103E-2</v>
      </c>
      <c r="R219" s="106">
        <f>K219-U219</f>
        <v>1122.3514611118831</v>
      </c>
      <c r="S219" s="106">
        <f>IF(K219-H218&lt;0,0,K219-H218)</f>
        <v>0</v>
      </c>
      <c r="T219" s="106">
        <f t="shared" si="43"/>
        <v>98.711906059753559</v>
      </c>
      <c r="U219" s="107">
        <f>IF(S219&gt;0,0,IF(U218+(F219-AL219/$C$23)*$C$22/($C$21+$C$22)&gt;$C$8,$C$8,IF(V219=$C$8,U218+(F219-AL219/$C$23)*$C$22/$C$21,U218+(F219-AL219/$C$23)*$C$22/($C$21+$C$22))))</f>
        <v>277.64853888811689</v>
      </c>
      <c r="V219" s="107">
        <f>IF(S219=0,IF(V218+(F219-AL219/$C$23)*$C$22/($C$21+$C$22)&gt;$C$8,$C$8,V218+(F219-AL219/$C$23)*$C$22/($C$21+$C$22)),E219)</f>
        <v>1330.5867215938028</v>
      </c>
      <c r="W219" s="203">
        <f>IF(S219&gt;0,0,IF(W218+AL219/$C$23&gt;$F$23,$F$23,W218+AL219/$C$23))</f>
        <v>1.2880939402464417</v>
      </c>
      <c r="X219" s="105">
        <f>IF(R219=0,"-",IF(U219=0,FORECAST($C$8,Инклинометрия!$B$2:$B$152,Инклинометрия!$A$2:$A$152),FORECAST(R219,Инклинометрия!$B$2:$B$152,Инклинометрия!$A$2:$A$152)))</f>
        <v>1066.2338880562888</v>
      </c>
      <c r="Y219" s="105">
        <f>IF(R219=0,"-",IF(U219=0,FORECAST($C$8-R219,Инклинометрия!$B$2:$B$152,Инклинометрия!$A$2:$A$152),0))</f>
        <v>0</v>
      </c>
      <c r="Z219" s="105" t="str">
        <f>IF(S219=0,"-",FORECAST($C$8,Инклинометрия!$B$2:$B$152,Инклинометрия!$A$2:$A$152))</f>
        <v>-</v>
      </c>
      <c r="AA219" s="105" t="str">
        <f>IF(S219=0,"-",FORECAST($C$8-S219,Инклинометрия!$B$2:$B$152,Инклинометрия!$A$2:$A$152))</f>
        <v>-</v>
      </c>
      <c r="AB219" s="105">
        <f>IF(T219=0,"-",FORECAST($C$6,Инклинометрия!$B$2:$B$152,Инклинометрия!$A$2:$A$152))</f>
        <v>1425</v>
      </c>
      <c r="AC219" s="105">
        <f>IF(R219=0,FORECAST($C$6-T219,Инклинометрия!$B$2:$B$152,Инклинометрия!$A$2:$A$152),FORECAST($C$8,Инклинометрия!$B$2:$B$152,Инклинометрия!$A$2:$A$152))</f>
        <v>1330</v>
      </c>
      <c r="AD219" s="107">
        <f>IF(U219=0,"-",FORECAST($C$8,Инклинометрия!$B$2:$B$152,Инклинометрия!$A$2:$A$152))</f>
        <v>1330</v>
      </c>
      <c r="AE219" s="107">
        <f>IF(U219=0,"-",FORECAST($C$8-U219,Инклинометрия!$B$2:$B$152,Инклинометрия!$A$2:$A$152))</f>
        <v>1066.2338880562888</v>
      </c>
      <c r="AF219" s="107">
        <f>FORECAST($C$8-S219,Инклинометрия!$B$2:$B$152,Инклинометрия!$A$2:$A$152)</f>
        <v>1330</v>
      </c>
      <c r="AG219" s="107">
        <f>FORECAST($C$8-(S219+V219),Инклинометрия!$B$2:$B$152,Инклинометрия!$A$2:$A$152)</f>
        <v>65.94261448588729</v>
      </c>
      <c r="AH219" s="107">
        <f>IF(W219=0,"-",FORECAST($C$8+W219,Инклинометрия!$B$2:$B$152,Инклинометрия!$A$2:$A$152))</f>
        <v>1331.223689243234</v>
      </c>
      <c r="AI219" s="107">
        <f>IF(W219=0,"-",FORECAST($C$8,Инклинометрия!$B$2:$B$152,Инклинометрия!$A$2:$A$152))</f>
        <v>1330</v>
      </c>
      <c r="AK219" s="122">
        <f>2*PI()*$C$5*(AT218-AT217)/(LN(AN218/$I$9)*$I$8/$I$7+LN($I$10/AN218)*$I$8/$I$7)</f>
        <v>5.0805887821287122E-5</v>
      </c>
      <c r="AL219" s="67">
        <f>AK219*(B219-B218)</f>
        <v>5.0805887821287117E-4</v>
      </c>
      <c r="AM219" s="23">
        <f t="shared" si="56"/>
        <v>3.6935945452172048E-2</v>
      </c>
      <c r="AN219" s="26">
        <f>AN218+AK219*(B219-B218)/(2*PI()*$C$5*AN218*$I$11)</f>
        <v>0.12604798053579169</v>
      </c>
      <c r="AO219" s="87">
        <f t="shared" si="50"/>
        <v>141504.29593840954</v>
      </c>
      <c r="AP219" s="87">
        <f>IF(R219+U219&lt;$C$8,0,32*$G$13/$C$12^2*($I$8*R219+$I$6*U219)+32*$G$14/($C$14^2-$C$13^2)*($I$8*S219+$I$6*V219))</f>
        <v>40179.295938409545</v>
      </c>
      <c r="AQ219" s="66">
        <f>R219*$C$11*$C$9+U219*$C$11*$C$10</f>
        <v>11722607.684952956</v>
      </c>
      <c r="AR219" s="66">
        <f>S219*$C$11*$C$9+V219*$C$11*$C$10</f>
        <v>13966769.64055367</v>
      </c>
      <c r="AS219" s="87">
        <f>$C$11*(T219*$C$9+W219*$C$10)</f>
        <v>788211.77441953076</v>
      </c>
      <c r="AT219" s="45">
        <f t="shared" si="44"/>
        <v>14896485.710911611</v>
      </c>
      <c r="AU219" s="75"/>
    </row>
    <row r="220" spans="2:47" ht="15" thickBot="1" x14ac:dyDescent="0.35">
      <c r="B220" s="41">
        <f t="shared" si="51"/>
        <v>1890</v>
      </c>
      <c r="C220" s="8">
        <f t="shared" si="52"/>
        <v>18.900000000000002</v>
      </c>
      <c r="D220" s="73">
        <f t="shared" si="38"/>
        <v>25.278750000000006</v>
      </c>
      <c r="E220" s="29">
        <f t="shared" si="41"/>
        <v>1401.4458910660171</v>
      </c>
      <c r="F220" s="29">
        <f t="shared" si="45"/>
        <v>7.4150576246879609</v>
      </c>
      <c r="G220" s="29">
        <f t="shared" si="53"/>
        <v>9.9176395730201481</v>
      </c>
      <c r="H220" s="17">
        <f t="shared" si="54"/>
        <v>1874.4338793007976</v>
      </c>
      <c r="I220" s="29">
        <f t="shared" si="46"/>
        <v>2.2250485660981263</v>
      </c>
      <c r="J220" s="29">
        <f t="shared" si="47"/>
        <v>13.949340071223991</v>
      </c>
      <c r="K220" s="32">
        <f>IF((D219+L219+M219-AL219)/($C$21+$C$22)&gt;$C$8,$C$8,(D219+L219+M219-AL219)/($C$21+$C$22))</f>
        <v>1400</v>
      </c>
      <c r="L220" s="97">
        <f t="shared" si="39"/>
        <v>3.3702374574940124</v>
      </c>
      <c r="M220" s="96">
        <f t="shared" si="40"/>
        <v>0</v>
      </c>
      <c r="N220" s="98">
        <f t="shared" si="48"/>
        <v>1.7438753099296045</v>
      </c>
      <c r="O220" s="100">
        <f t="shared" si="42"/>
        <v>0.85646129864569442</v>
      </c>
      <c r="P220" s="104">
        <f t="shared" si="49"/>
        <v>18.025779645953509</v>
      </c>
      <c r="Q220" s="102">
        <f t="shared" si="55"/>
        <v>2.3270557714653941E-2</v>
      </c>
      <c r="R220" s="106">
        <f>K220-U220</f>
        <v>1116.316234658967</v>
      </c>
      <c r="S220" s="106">
        <f>IF(K220-H219&lt;0,0,K220-H219)</f>
        <v>0</v>
      </c>
      <c r="T220" s="106">
        <f t="shared" si="43"/>
        <v>98.683155808429362</v>
      </c>
      <c r="U220" s="107">
        <f>IF(S220&gt;0,0,IF(U219+(F220-AL220/$C$23)*$C$22/($C$21+$C$22)&gt;$C$8,$C$8,IF(V220=$C$8,U219+(F220-AL220/$C$23)*$C$22/$C$21,U219+(F220-AL220/$C$23)*$C$22/($C$21+$C$22))))</f>
        <v>283.68376534103288</v>
      </c>
      <c r="V220" s="107">
        <f>IF(S220=0,IF(V219+(F220-AL220/$C$23)*$C$22/($C$21+$C$22)&gt;$C$8,$C$8,V219+(F220-AL220/$C$23)*$C$22/($C$21+$C$22)),E220)</f>
        <v>1336.6219480467189</v>
      </c>
      <c r="W220" s="203">
        <f>IF(S220&gt;0,0,IF(W219+AL220/$C$23&gt;$F$23,$F$23,W219+AL220/$C$23))</f>
        <v>1.3168441915706361</v>
      </c>
      <c r="X220" s="105">
        <f>IF(R220=0,"-",IF(U220=0,FORECAST($C$8,Инклинометрия!$B$2:$B$152,Инклинометрия!$A$2:$A$152),FORECAST(R220,Инклинометрия!$B$2:$B$152,Инклинометрия!$A$2:$A$152)))</f>
        <v>1060.5004229260187</v>
      </c>
      <c r="Y220" s="105">
        <f>IF(R220=0,"-",IF(U220=0,FORECAST($C$8-R220,Инклинометрия!$B$2:$B$152,Инклинометрия!$A$2:$A$152),0))</f>
        <v>0</v>
      </c>
      <c r="Z220" s="105" t="str">
        <f>IF(S220=0,"-",FORECAST($C$8,Инклинометрия!$B$2:$B$152,Инклинометрия!$A$2:$A$152))</f>
        <v>-</v>
      </c>
      <c r="AA220" s="105" t="str">
        <f>IF(S220=0,"-",FORECAST($C$8-S220,Инклинометрия!$B$2:$B$152,Инклинометрия!$A$2:$A$152))</f>
        <v>-</v>
      </c>
      <c r="AB220" s="105">
        <f>IF(T220=0,"-",FORECAST($C$6,Инклинометрия!$B$2:$B$152,Инклинометрия!$A$2:$A$152))</f>
        <v>1425</v>
      </c>
      <c r="AC220" s="105">
        <f>IF(R220=0,FORECAST($C$6-T220,Инклинометрия!$B$2:$B$152,Инклинометрия!$A$2:$A$152),FORECAST($C$8,Инклинометрия!$B$2:$B$152,Инклинометрия!$A$2:$A$152))</f>
        <v>1330</v>
      </c>
      <c r="AD220" s="107">
        <f>IF(U220=0,"-",FORECAST($C$8,Инклинометрия!$B$2:$B$152,Инклинометрия!$A$2:$A$152))</f>
        <v>1330</v>
      </c>
      <c r="AE220" s="107">
        <f>IF(U220=0,"-",FORECAST($C$8-U220,Инклинометрия!$B$2:$B$152,Инклинометрия!$A$2:$A$152))</f>
        <v>1060.5004229260187</v>
      </c>
      <c r="AF220" s="107">
        <f>FORECAST($C$8-S220,Инклинометрия!$B$2:$B$152,Инклинометрия!$A$2:$A$152)</f>
        <v>1330</v>
      </c>
      <c r="AG220" s="107">
        <f>FORECAST($C$8-(S220+V220),Инклинометрия!$B$2:$B$152,Инклинометрия!$A$2:$A$152)</f>
        <v>60.209149355617043</v>
      </c>
      <c r="AH220" s="107">
        <f>IF(W220=0,"-",FORECAST($C$8+W220,Инклинометрия!$B$2:$B$152,Инклинометрия!$A$2:$A$152))</f>
        <v>1331.251001981992</v>
      </c>
      <c r="AI220" s="107">
        <f>IF(W220=0,"-",FORECAST($C$8,Инклинометрия!$B$2:$B$152,Инклинометрия!$A$2:$A$152))</f>
        <v>1330</v>
      </c>
      <c r="AK220" s="122">
        <f>2*PI()*$C$5*(AT219-AT218)/(LN(AN219/$I$9)*$I$8/$I$7+LN($I$10/AN219)*$I$8/$I$7)</f>
        <v>5.0805887821284127E-5</v>
      </c>
      <c r="AL220" s="67">
        <f>AK220*(B220-B219)</f>
        <v>5.0805887821284124E-4</v>
      </c>
      <c r="AM220" s="23">
        <f t="shared" si="56"/>
        <v>3.7444004330384889E-2</v>
      </c>
      <c r="AN220" s="26">
        <f>AN219+AK220*(B220-B219)/(2*PI()*$C$5*AN219*$I$11)</f>
        <v>0.1263687317350794</v>
      </c>
      <c r="AO220" s="87">
        <f t="shared" si="50"/>
        <v>141343.48372245589</v>
      </c>
      <c r="AP220" s="87">
        <f>IF(R220+U220&lt;$C$8,0,32*$G$13/$C$12^2*($I$8*R220+$I$6*U220)+32*$G$14/($C$14^2-$C$13^2)*($I$8*S220+$I$6*V220))</f>
        <v>40018.48372245588</v>
      </c>
      <c r="AQ220" s="66">
        <f>R220*$C$11*$C$9+U220*$C$11*$C$10</f>
        <v>11738593.189258793</v>
      </c>
      <c r="AR220" s="66">
        <f>S220*$C$11*$C$9+V220*$C$11*$C$10</f>
        <v>14030119.602061996</v>
      </c>
      <c r="AS220" s="87">
        <f>$C$11*(T220*$C$9+W220*$C$10)</f>
        <v>788287.92521021317</v>
      </c>
      <c r="AT220" s="45">
        <f t="shared" si="44"/>
        <v>14959751.010994665</v>
      </c>
      <c r="AU220" s="75"/>
    </row>
    <row r="221" spans="2:47" ht="15" thickBot="1" x14ac:dyDescent="0.35">
      <c r="B221" s="41">
        <f t="shared" si="51"/>
        <v>1900</v>
      </c>
      <c r="C221" s="8">
        <f t="shared" si="52"/>
        <v>19</v>
      </c>
      <c r="D221" s="73">
        <f t="shared" si="38"/>
        <v>25.412500000000001</v>
      </c>
      <c r="E221" s="29">
        <f t="shared" si="41"/>
        <v>1408.8609486907051</v>
      </c>
      <c r="F221" s="29">
        <f t="shared" si="45"/>
        <v>7.4150576246879609</v>
      </c>
      <c r="G221" s="29">
        <f t="shared" si="53"/>
        <v>9.9176395730201481</v>
      </c>
      <c r="H221" s="17">
        <f t="shared" si="54"/>
        <v>1884.3515188738177</v>
      </c>
      <c r="I221" s="29">
        <f t="shared" si="46"/>
        <v>2.2250485660981263</v>
      </c>
      <c r="J221" s="29">
        <f t="shared" si="47"/>
        <v>13.949340071223991</v>
      </c>
      <c r="K221" s="32">
        <f>IF((D220+L220+M220-AL220)/($C$21+$C$22)&gt;$C$8,$C$8,(D220+L220+M220-AL220)/($C$21+$C$22))</f>
        <v>1400</v>
      </c>
      <c r="L221" s="97">
        <f t="shared" si="39"/>
        <v>3.3520166831071831</v>
      </c>
      <c r="M221" s="96">
        <f t="shared" si="40"/>
        <v>0</v>
      </c>
      <c r="N221" s="98">
        <f t="shared" si="48"/>
        <v>1.7433672510513918</v>
      </c>
      <c r="O221" s="100">
        <f t="shared" si="42"/>
        <v>0.8746820730325241</v>
      </c>
      <c r="P221" s="104">
        <f t="shared" si="49"/>
        <v>18.107171143611222</v>
      </c>
      <c r="Q221" s="102">
        <f t="shared" si="55"/>
        <v>2.3778616592866814E-2</v>
      </c>
      <c r="R221" s="106">
        <f>K221-U221</f>
        <v>1110.2810082060512</v>
      </c>
      <c r="S221" s="106">
        <f>IF(K221-H220&lt;0,0,K221-H220)</f>
        <v>0</v>
      </c>
      <c r="T221" s="106">
        <f t="shared" si="43"/>
        <v>98.654405557105164</v>
      </c>
      <c r="U221" s="107">
        <f>IF(S221&gt;0,0,IF(U220+(F221-AL221/$C$23)*$C$22/($C$21+$C$22)&gt;$C$8,$C$8,IF(V221=$C$8,U220+(F221-AL221/$C$23)*$C$22/$C$21,U220+(F221-AL221/$C$23)*$C$22/($C$21+$C$22))))</f>
        <v>289.71899179394887</v>
      </c>
      <c r="V221" s="107">
        <f>IF(S221=0,IF(V220+(F221-AL221/$C$23)*$C$22/($C$21+$C$22)&gt;$C$8,$C$8,V220+(F221-AL221/$C$23)*$C$22/($C$21+$C$22)),E221)</f>
        <v>1342.6571744996349</v>
      </c>
      <c r="W221" s="203">
        <f>IF(S221&gt;0,0,IF(W220+AL221/$C$23&gt;$F$23,$F$23,W220+AL221/$C$23))</f>
        <v>1.3455944428948323</v>
      </c>
      <c r="X221" s="105">
        <f>IF(R221=0,"-",IF(U221=0,FORECAST($C$8,Инклинометрия!$B$2:$B$152,Инклинометрия!$A$2:$A$152),FORECAST(R221,Инклинометрия!$B$2:$B$152,Инклинометрия!$A$2:$A$152)))</f>
        <v>1054.7669577957486</v>
      </c>
      <c r="Y221" s="105">
        <f>IF(R221=0,"-",IF(U221=0,FORECAST($C$8-R221,Инклинометрия!$B$2:$B$152,Инклинометрия!$A$2:$A$152),0))</f>
        <v>0</v>
      </c>
      <c r="Z221" s="105" t="str">
        <f>IF(S221=0,"-",FORECAST($C$8,Инклинометрия!$B$2:$B$152,Инклинометрия!$A$2:$A$152))</f>
        <v>-</v>
      </c>
      <c r="AA221" s="105" t="str">
        <f>IF(S221=0,"-",FORECAST($C$8-S221,Инклинометрия!$B$2:$B$152,Инклинометрия!$A$2:$A$152))</f>
        <v>-</v>
      </c>
      <c r="AB221" s="105">
        <f>IF(T221=0,"-",FORECAST($C$6,Инклинометрия!$B$2:$B$152,Инклинометрия!$A$2:$A$152))</f>
        <v>1425</v>
      </c>
      <c r="AC221" s="105">
        <f>IF(R221=0,FORECAST($C$6-T221,Инклинометрия!$B$2:$B$152,Инклинометрия!$A$2:$A$152),FORECAST($C$8,Инклинометрия!$B$2:$B$152,Инклинометрия!$A$2:$A$152))</f>
        <v>1330</v>
      </c>
      <c r="AD221" s="107">
        <f>IF(U221=0,"-",FORECAST($C$8,Инклинометрия!$B$2:$B$152,Инклинометрия!$A$2:$A$152))</f>
        <v>1330</v>
      </c>
      <c r="AE221" s="107">
        <f>IF(U221=0,"-",FORECAST($C$8-U221,Инклинометрия!$B$2:$B$152,Инклинометрия!$A$2:$A$152))</f>
        <v>1054.7669577957486</v>
      </c>
      <c r="AF221" s="107">
        <f>FORECAST($C$8-S221,Инклинометрия!$B$2:$B$152,Инклинометрия!$A$2:$A$152)</f>
        <v>1330</v>
      </c>
      <c r="AG221" s="107">
        <f>FORECAST($C$8-(S221+V221),Инклинометрия!$B$2:$B$152,Инклинометрия!$A$2:$A$152)</f>
        <v>54.475684225346797</v>
      </c>
      <c r="AH221" s="107">
        <f>IF(W221=0,"-",FORECAST($C$8+W221,Инклинометрия!$B$2:$B$152,Инклинометрия!$A$2:$A$152))</f>
        <v>1331.2783147207501</v>
      </c>
      <c r="AI221" s="107">
        <f>IF(W221=0,"-",FORECAST($C$8,Инклинометрия!$B$2:$B$152,Инклинометрия!$A$2:$A$152))</f>
        <v>1330</v>
      </c>
      <c r="AK221" s="122">
        <f>2*PI()*$C$5*(AT220-AT219)/(LN(AN220/$I$9)*$I$8/$I$7+LN($I$10/AN220)*$I$8/$I$7)</f>
        <v>5.0805887821287129E-5</v>
      </c>
      <c r="AL221" s="67">
        <f>AK221*(B221-B220)</f>
        <v>5.0805887821287127E-4</v>
      </c>
      <c r="AM221" s="23">
        <f t="shared" si="56"/>
        <v>3.7952063208597758E-2</v>
      </c>
      <c r="AN221" s="26">
        <f>AN220+AK221*(B221-B220)/(2*PI()*$C$5*AN220*$I$11)</f>
        <v>0.12668866879838245</v>
      </c>
      <c r="AO221" s="87">
        <f t="shared" si="50"/>
        <v>141182.67150650223</v>
      </c>
      <c r="AP221" s="87">
        <f>IF(R221+U221&lt;$C$8,0,32*$G$13/$C$12^2*($I$8*R221+$I$6*U221)+32*$G$14/($C$14^2-$C$13^2)*($I$8*S221+$I$6*V221))</f>
        <v>39857.671506502222</v>
      </c>
      <c r="AQ221" s="66">
        <f>R221*$C$11*$C$9+U221*$C$11*$C$10</f>
        <v>11754578.693564635</v>
      </c>
      <c r="AR221" s="66">
        <f>S221*$C$11*$C$9+V221*$C$11*$C$10</f>
        <v>14093469.563570319</v>
      </c>
      <c r="AS221" s="87">
        <f>$C$11*(T221*$C$9+W221*$C$10)</f>
        <v>788364.07600089547</v>
      </c>
      <c r="AT221" s="45">
        <f t="shared" si="44"/>
        <v>15023016.311077716</v>
      </c>
      <c r="AU221" s="75"/>
    </row>
    <row r="222" spans="2:47" ht="15" thickBot="1" x14ac:dyDescent="0.35">
      <c r="B222" s="41">
        <f t="shared" si="51"/>
        <v>1910</v>
      </c>
      <c r="C222" s="8">
        <f t="shared" si="52"/>
        <v>19.100000000000001</v>
      </c>
      <c r="D222" s="73">
        <f t="shared" si="38"/>
        <v>25.546250000000001</v>
      </c>
      <c r="E222" s="29">
        <f t="shared" si="41"/>
        <v>1416.276006315393</v>
      </c>
      <c r="F222" s="29">
        <f t="shared" si="45"/>
        <v>7.4150576246879609</v>
      </c>
      <c r="G222" s="29">
        <f t="shared" si="53"/>
        <v>9.9176395730201481</v>
      </c>
      <c r="H222" s="17">
        <f t="shared" si="54"/>
        <v>1894.2691584468378</v>
      </c>
      <c r="I222" s="29">
        <f t="shared" si="46"/>
        <v>2.2250485660981263</v>
      </c>
      <c r="J222" s="29">
        <f t="shared" si="47"/>
        <v>13.949340071223991</v>
      </c>
      <c r="K222" s="32">
        <f>IF((D221+L221+M221-AL221)/($C$21+$C$22)&gt;$C$8,$C$8,(D221+L221+M221-AL221)/($C$21+$C$22))</f>
        <v>1400</v>
      </c>
      <c r="L222" s="97">
        <f t="shared" si="39"/>
        <v>3.3337959087203535</v>
      </c>
      <c r="M222" s="96">
        <f t="shared" si="40"/>
        <v>0</v>
      </c>
      <c r="N222" s="98">
        <f t="shared" si="48"/>
        <v>1.7428591921731789</v>
      </c>
      <c r="O222" s="100">
        <f t="shared" si="42"/>
        <v>0.89290284741935377</v>
      </c>
      <c r="P222" s="104">
        <f t="shared" si="49"/>
        <v>18.188562641268938</v>
      </c>
      <c r="Q222" s="102">
        <f t="shared" si="55"/>
        <v>2.4286675471079655E-2</v>
      </c>
      <c r="R222" s="106">
        <f>K222-U222</f>
        <v>1104.2457817531351</v>
      </c>
      <c r="S222" s="106">
        <f>IF(K222-H221&lt;0,0,K222-H221)</f>
        <v>0</v>
      </c>
      <c r="T222" s="106">
        <f t="shared" si="43"/>
        <v>98.625655305780967</v>
      </c>
      <c r="U222" s="107">
        <f>IF(S222&gt;0,0,IF(U221+(F222-AL222/$C$23)*$C$22/($C$21+$C$22)&gt;$C$8,$C$8,IF(V222=$C$8,U221+(F222-AL222/$C$23)*$C$22/$C$21,U221+(F222-AL222/$C$23)*$C$22/($C$21+$C$22))))</f>
        <v>295.75421824686487</v>
      </c>
      <c r="V222" s="107">
        <f>IF(S222=0,IF(V221+(F222-AL222/$C$23)*$C$22/($C$21+$C$22)&gt;$C$8,$C$8,V221+(F222-AL222/$C$23)*$C$22/($C$21+$C$22)),E222)</f>
        <v>1348.692400952551</v>
      </c>
      <c r="W222" s="203">
        <f>IF(S222&gt;0,0,IF(W221+AL222/$C$23&gt;$F$23,$F$23,W221+AL222/$C$23))</f>
        <v>1.3743446942190267</v>
      </c>
      <c r="X222" s="105">
        <f>IF(R222=0,"-",IF(U222=0,FORECAST($C$8,Инклинометрия!$B$2:$B$152,Инклинометрия!$A$2:$A$152),FORECAST(R222,Инклинометрия!$B$2:$B$152,Инклинометрия!$A$2:$A$152)))</f>
        <v>1049.0334926654784</v>
      </c>
      <c r="Y222" s="105">
        <f>IF(R222=0,"-",IF(U222=0,FORECAST($C$8-R222,Инклинометрия!$B$2:$B$152,Инклинометрия!$A$2:$A$152),0))</f>
        <v>0</v>
      </c>
      <c r="Z222" s="105" t="str">
        <f>IF(S222=0,"-",FORECAST($C$8,Инклинометрия!$B$2:$B$152,Инклинометрия!$A$2:$A$152))</f>
        <v>-</v>
      </c>
      <c r="AA222" s="105" t="str">
        <f>IF(S222=0,"-",FORECAST($C$8-S222,Инклинометрия!$B$2:$B$152,Инклинометрия!$A$2:$A$152))</f>
        <v>-</v>
      </c>
      <c r="AB222" s="105">
        <f>IF(T222=0,"-",FORECAST($C$6,Инклинометрия!$B$2:$B$152,Инклинометрия!$A$2:$A$152))</f>
        <v>1425</v>
      </c>
      <c r="AC222" s="105">
        <f>IF(R222=0,FORECAST($C$6-T222,Инклинометрия!$B$2:$B$152,Инклинометрия!$A$2:$A$152),FORECAST($C$8,Инклинометрия!$B$2:$B$152,Инклинометрия!$A$2:$A$152))</f>
        <v>1330</v>
      </c>
      <c r="AD222" s="107">
        <f>IF(U222=0,"-",FORECAST($C$8,Инклинометрия!$B$2:$B$152,Инклинометрия!$A$2:$A$152))</f>
        <v>1330</v>
      </c>
      <c r="AE222" s="107">
        <f>IF(U222=0,"-",FORECAST($C$8-U222,Инклинометрия!$B$2:$B$152,Инклинометрия!$A$2:$A$152))</f>
        <v>1049.0334926654784</v>
      </c>
      <c r="AF222" s="107">
        <f>FORECAST($C$8-S222,Инклинометрия!$B$2:$B$152,Инклинометрия!$A$2:$A$152)</f>
        <v>1330</v>
      </c>
      <c r="AG222" s="107">
        <f>FORECAST($C$8-(S222+V222),Инклинометрия!$B$2:$B$152,Инклинометрия!$A$2:$A$152)</f>
        <v>48.74221909507655</v>
      </c>
      <c r="AH222" s="107">
        <f>IF(W222=0,"-",FORECAST($C$8+W222,Инклинометрия!$B$2:$B$152,Инклинометрия!$A$2:$A$152))</f>
        <v>1331.3056274595081</v>
      </c>
      <c r="AI222" s="107">
        <f>IF(W222=0,"-",FORECAST($C$8,Инклинометрия!$B$2:$B$152,Инклинометрия!$A$2:$A$152))</f>
        <v>1330</v>
      </c>
      <c r="AK222" s="122">
        <f>2*PI()*$C$5*(AT221-AT220)/(LN(AN221/$I$9)*$I$8/$I$7+LN($I$10/AN221)*$I$8/$I$7)</f>
        <v>5.0805887821284127E-5</v>
      </c>
      <c r="AL222" s="67">
        <f>AK222*(B222-B221)</f>
        <v>5.0805887821284124E-4</v>
      </c>
      <c r="AM222" s="23">
        <f t="shared" si="56"/>
        <v>3.84601220868106E-2</v>
      </c>
      <c r="AN222" s="26">
        <f>AN221+AK222*(B222-B221)/(2*PI()*$C$5*AN221*$I$11)</f>
        <v>0.12700779789894148</v>
      </c>
      <c r="AO222" s="87">
        <f t="shared" si="50"/>
        <v>141021.85929054854</v>
      </c>
      <c r="AP222" s="87">
        <f>IF(R222+U222&lt;$C$8,0,32*$G$13/$C$12^2*($I$8*R222+$I$6*U222)+32*$G$14/($C$14^2-$C$13^2)*($I$8*S222+$I$6*V222))</f>
        <v>39696.859290548549</v>
      </c>
      <c r="AQ222" s="66">
        <f>R222*$C$11*$C$9+U222*$C$11*$C$10</f>
        <v>11770564.197870471</v>
      </c>
      <c r="AR222" s="66">
        <f>S222*$C$11*$C$9+V222*$C$11*$C$10</f>
        <v>14156819.525078643</v>
      </c>
      <c r="AS222" s="87">
        <f>$C$11*(T222*$C$9+W222*$C$10)</f>
        <v>788440.226791578</v>
      </c>
      <c r="AT222" s="45">
        <f t="shared" si="44"/>
        <v>15086281.611160768</v>
      </c>
      <c r="AU222" s="75"/>
    </row>
    <row r="223" spans="2:47" ht="15" thickBot="1" x14ac:dyDescent="0.35">
      <c r="B223" s="41">
        <f t="shared" si="51"/>
        <v>1920</v>
      </c>
      <c r="C223" s="8">
        <f t="shared" si="52"/>
        <v>19.2</v>
      </c>
      <c r="D223" s="73">
        <f t="shared" ref="D223:D286" si="57">C223*$C$10/$C$9</f>
        <v>25.68</v>
      </c>
      <c r="E223" s="29">
        <f t="shared" si="41"/>
        <v>1423.6910639400808</v>
      </c>
      <c r="F223" s="29">
        <f t="shared" si="45"/>
        <v>7.4150576246877336</v>
      </c>
      <c r="G223" s="29">
        <f t="shared" si="53"/>
        <v>9.9176395730198443</v>
      </c>
      <c r="H223" s="17">
        <f t="shared" si="54"/>
        <v>1904.1867980198576</v>
      </c>
      <c r="I223" s="29">
        <f t="shared" si="46"/>
        <v>2.2250485660981263</v>
      </c>
      <c r="J223" s="29">
        <f t="shared" si="47"/>
        <v>13.949340071223777</v>
      </c>
      <c r="K223" s="32">
        <f>IF((D222+L222+M222-AL222)/($C$21+$C$22)&gt;$C$8,$C$8,(D222+L222+M222-AL222)/($C$21+$C$22))</f>
        <v>1400</v>
      </c>
      <c r="L223" s="97">
        <f t="shared" ref="L223:L286" si="58">R223*$C$21</f>
        <v>3.3155751343335242</v>
      </c>
      <c r="M223" s="96">
        <f t="shared" ref="M223:M286" si="59">S223*PI()*($C$14^2-$C$13^2)/4</f>
        <v>0</v>
      </c>
      <c r="N223" s="98">
        <f t="shared" si="48"/>
        <v>1.7423511332949662</v>
      </c>
      <c r="O223" s="100">
        <f t="shared" si="42"/>
        <v>0.91112362180618267</v>
      </c>
      <c r="P223" s="104">
        <f t="shared" si="49"/>
        <v>18.26995413892665</v>
      </c>
      <c r="Q223" s="102">
        <f t="shared" si="55"/>
        <v>2.479473434929251E-2</v>
      </c>
      <c r="R223" s="106">
        <f>K223-U223</f>
        <v>1098.2105553002193</v>
      </c>
      <c r="S223" s="106">
        <f>IF(K223-H222&lt;0,0,K223-H222)</f>
        <v>0</v>
      </c>
      <c r="T223" s="106">
        <f t="shared" si="43"/>
        <v>98.596905054456784</v>
      </c>
      <c r="U223" s="107">
        <f>IF(S223&gt;0,0,IF(U222+(F223-AL223/$C$23)*$C$22/($C$21+$C$22)&gt;$C$8,$C$8,IF(V223=$C$8,U222+(F223-AL223/$C$23)*$C$22/$C$21,U222+(F223-AL223/$C$23)*$C$22/($C$21+$C$22))))</f>
        <v>301.78944469978063</v>
      </c>
      <c r="V223" s="107">
        <f>IF(S223=0,IF(V222+(F223-AL223/$C$23)*$C$22/($C$21+$C$22)&gt;$C$8,$C$8,V222+(F223-AL223/$C$23)*$C$22/($C$21+$C$22)),E223)</f>
        <v>1354.7276274054668</v>
      </c>
      <c r="W223" s="203">
        <f>IF(S223&gt;0,0,IF(W222+AL223/$C$23&gt;$F$23,$F$23,W222+AL223/$C$23))</f>
        <v>1.403094945543222</v>
      </c>
      <c r="X223" s="105">
        <f>IF(R223=0,"-",IF(U223=0,FORECAST($C$8,Инклинометрия!$B$2:$B$152,Инклинометрия!$A$2:$A$152),FORECAST(R223,Инклинометрия!$B$2:$B$152,Инклинометрия!$A$2:$A$152)))</f>
        <v>1043.3000275352083</v>
      </c>
      <c r="Y223" s="105">
        <f>IF(R223=0,"-",IF(U223=0,FORECAST($C$8-R223,Инклинометрия!$B$2:$B$152,Инклинометрия!$A$2:$A$152),0))</f>
        <v>0</v>
      </c>
      <c r="Z223" s="105" t="str">
        <f>IF(S223=0,"-",FORECAST($C$8,Инклинометрия!$B$2:$B$152,Инклинометрия!$A$2:$A$152))</f>
        <v>-</v>
      </c>
      <c r="AA223" s="105" t="str">
        <f>IF(S223=0,"-",FORECAST($C$8-S223,Инклинометрия!$B$2:$B$152,Инклинометрия!$A$2:$A$152))</f>
        <v>-</v>
      </c>
      <c r="AB223" s="105">
        <f>IF(T223=0,"-",FORECAST($C$6,Инклинометрия!$B$2:$B$152,Инклинометрия!$A$2:$A$152))</f>
        <v>1425</v>
      </c>
      <c r="AC223" s="105">
        <f>IF(R223=0,FORECAST($C$6-T223,Инклинометрия!$B$2:$B$152,Инклинометрия!$A$2:$A$152),FORECAST($C$8,Инклинометрия!$B$2:$B$152,Инклинометрия!$A$2:$A$152))</f>
        <v>1330</v>
      </c>
      <c r="AD223" s="107">
        <f>IF(U223=0,"-",FORECAST($C$8,Инклинометрия!$B$2:$B$152,Инклинометрия!$A$2:$A$152))</f>
        <v>1330</v>
      </c>
      <c r="AE223" s="107">
        <f>IF(U223=0,"-",FORECAST($C$8-U223,Инклинометрия!$B$2:$B$152,Инклинометрия!$A$2:$A$152))</f>
        <v>1043.3000275352083</v>
      </c>
      <c r="AF223" s="107">
        <f>FORECAST($C$8-S223,Инклинометрия!$B$2:$B$152,Инклинометрия!$A$2:$A$152)</f>
        <v>1330</v>
      </c>
      <c r="AG223" s="107">
        <f>FORECAST($C$8-(S223+V223),Инклинометрия!$B$2:$B$152,Инклинометрия!$A$2:$A$152)</f>
        <v>43.008753964806523</v>
      </c>
      <c r="AH223" s="107">
        <f>IF(W223=0,"-",FORECAST($C$8+W223,Инклинометрия!$B$2:$B$152,Инклинометрия!$A$2:$A$152))</f>
        <v>1331.332940198266</v>
      </c>
      <c r="AI223" s="107">
        <f>IF(W223=0,"-",FORECAST($C$8,Инклинометрия!$B$2:$B$152,Инклинометрия!$A$2:$A$152))</f>
        <v>1330</v>
      </c>
      <c r="AK223" s="122">
        <f>2*PI()*$C$5*(AT222-AT221)/(LN(AN222/$I$9)*$I$8/$I$7+LN($I$10/AN222)*$I$8/$I$7)</f>
        <v>5.0805887821285624E-5</v>
      </c>
      <c r="AL223" s="67">
        <f>AK223*(B223-B222)</f>
        <v>5.080588782128562E-4</v>
      </c>
      <c r="AM223" s="23">
        <f t="shared" si="56"/>
        <v>3.8968180965023455E-2</v>
      </c>
      <c r="AN223" s="26">
        <f>AN222+AK223*(B223-B222)/(2*PI()*$C$5*AN222*$I$11)</f>
        <v>0.1273261251323356</v>
      </c>
      <c r="AO223" s="87">
        <f t="shared" si="50"/>
        <v>140861.04707459488</v>
      </c>
      <c r="AP223" s="87">
        <f>IF(R223+U223&lt;$C$8,0,32*$G$13/$C$12^2*($I$8*R223+$I$6*U223)+32*$G$14/($C$14^2-$C$13^2)*($I$8*S223+$I$6*V223))</f>
        <v>39536.047074594891</v>
      </c>
      <c r="AQ223" s="66">
        <f>R223*$C$11*$C$9+U223*$C$11*$C$10</f>
        <v>11786549.702176308</v>
      </c>
      <c r="AR223" s="66">
        <f>S223*$C$11*$C$9+V223*$C$11*$C$10</f>
        <v>14220169.486586964</v>
      </c>
      <c r="AS223" s="87">
        <f>$C$11*(T223*$C$9+W223*$C$10)</f>
        <v>788516.37758226052</v>
      </c>
      <c r="AT223" s="45">
        <f t="shared" si="44"/>
        <v>15149546.911243821</v>
      </c>
      <c r="AU223" s="75"/>
    </row>
    <row r="224" spans="2:47" ht="15" thickBot="1" x14ac:dyDescent="0.35">
      <c r="B224" s="41">
        <f t="shared" si="51"/>
        <v>1930</v>
      </c>
      <c r="C224" s="8">
        <f t="shared" si="52"/>
        <v>19.3</v>
      </c>
      <c r="D224" s="73">
        <f t="shared" si="57"/>
        <v>25.813749999999999</v>
      </c>
      <c r="E224" s="29">
        <f t="shared" ref="E224:E287" si="60">C224/$C$22</f>
        <v>1431.1061215647687</v>
      </c>
      <c r="F224" s="29">
        <f t="shared" si="45"/>
        <v>7.4150576246879609</v>
      </c>
      <c r="G224" s="29">
        <f t="shared" si="53"/>
        <v>9.9176395730201481</v>
      </c>
      <c r="H224" s="17">
        <f t="shared" si="54"/>
        <v>1914.1044375928777</v>
      </c>
      <c r="I224" s="29">
        <f t="shared" si="46"/>
        <v>2.2250485660981263</v>
      </c>
      <c r="J224" s="29">
        <f t="shared" si="47"/>
        <v>13.949340071223991</v>
      </c>
      <c r="K224" s="32">
        <f>IF((D223+L223+M223-AL223)/($C$21+$C$22)&gt;$C$8,$C$8,(D223+L223+M223-AL223)/($C$21+$C$22))</f>
        <v>1400</v>
      </c>
      <c r="L224" s="97">
        <f t="shared" si="58"/>
        <v>3.2973543599466946</v>
      </c>
      <c r="M224" s="96">
        <f t="shared" si="59"/>
        <v>0</v>
      </c>
      <c r="N224" s="98">
        <f t="shared" si="48"/>
        <v>1.7418430744167532</v>
      </c>
      <c r="O224" s="100">
        <f t="shared" ref="O224:O287" si="61">U224*$C$21</f>
        <v>0.92934439619301235</v>
      </c>
      <c r="P224" s="104">
        <f t="shared" si="49"/>
        <v>18.351345636584362</v>
      </c>
      <c r="Q224" s="102">
        <f t="shared" si="55"/>
        <v>2.5302793227505366E-2</v>
      </c>
      <c r="R224" s="106">
        <f>K224-U224</f>
        <v>1092.1753288473033</v>
      </c>
      <c r="S224" s="106">
        <f>IF(K224-H223&lt;0,0,K224-H223)</f>
        <v>0</v>
      </c>
      <c r="T224" s="106">
        <f t="shared" ref="T224:T287" si="62">IF(S224&gt;0,$C$6-$C$8,IF($C$6-$C$8-W224&lt;0,0,$C$6-$C$8-W224))</f>
        <v>98.568154803132586</v>
      </c>
      <c r="U224" s="107">
        <f>IF(S224&gt;0,0,IF(U223+(F224-AL224/$C$23)*$C$22/($C$21+$C$22)&gt;$C$8,$C$8,IF(V224=$C$8,U223+(F224-AL224/$C$23)*$C$22/$C$21,U223+(F224-AL224/$C$23)*$C$22/($C$21+$C$22))))</f>
        <v>307.82467115269662</v>
      </c>
      <c r="V224" s="107">
        <f>IF(S224=0,IF(V223+(F224-AL224/$C$23)*$C$22/($C$21+$C$22)&gt;$C$8,$C$8,V223+(F224-AL224/$C$23)*$C$22/($C$21+$C$22)),E224)</f>
        <v>1360.7628538583829</v>
      </c>
      <c r="W224" s="203">
        <f>IF(S224&gt;0,0,IF(W223+AL224/$C$23&gt;$F$23,$F$23,W223+AL224/$C$23))</f>
        <v>1.4318451968674173</v>
      </c>
      <c r="X224" s="105">
        <f>IF(R224=0,"-",IF(U224=0,FORECAST($C$8,Инклинометрия!$B$2:$B$152,Инклинометрия!$A$2:$A$152),FORECAST(R224,Инклинометрия!$B$2:$B$152,Инклинометрия!$A$2:$A$152)))</f>
        <v>1037.5665624049379</v>
      </c>
      <c r="Y224" s="105">
        <f>IF(R224=0,"-",IF(U224=0,FORECAST($C$8-R224,Инклинометрия!$B$2:$B$152,Инклинометрия!$A$2:$A$152),0))</f>
        <v>0</v>
      </c>
      <c r="Z224" s="105" t="str">
        <f>IF(S224=0,"-",FORECAST($C$8,Инклинометрия!$B$2:$B$152,Инклинометрия!$A$2:$A$152))</f>
        <v>-</v>
      </c>
      <c r="AA224" s="105" t="str">
        <f>IF(S224=0,"-",FORECAST($C$8-S224,Инклинометрия!$B$2:$B$152,Инклинометрия!$A$2:$A$152))</f>
        <v>-</v>
      </c>
      <c r="AB224" s="105">
        <f>IF(T224=0,"-",FORECAST($C$6,Инклинометрия!$B$2:$B$152,Инклинометрия!$A$2:$A$152))</f>
        <v>1425</v>
      </c>
      <c r="AC224" s="105">
        <f>IF(R224=0,FORECAST($C$6-T224,Инклинометрия!$B$2:$B$152,Инклинометрия!$A$2:$A$152),FORECAST($C$8,Инклинометрия!$B$2:$B$152,Инклинометрия!$A$2:$A$152))</f>
        <v>1330</v>
      </c>
      <c r="AD224" s="107">
        <f>IF(U224=0,"-",FORECAST($C$8,Инклинометрия!$B$2:$B$152,Инклинометрия!$A$2:$A$152))</f>
        <v>1330</v>
      </c>
      <c r="AE224" s="107">
        <f>IF(U224=0,"-",FORECAST($C$8-U224,Инклинометрия!$B$2:$B$152,Инклинометрия!$A$2:$A$152))</f>
        <v>1037.5665624049379</v>
      </c>
      <c r="AF224" s="107">
        <f>FORECAST($C$8-S224,Инклинометрия!$B$2:$B$152,Инклинометрия!$A$2:$A$152)</f>
        <v>1330</v>
      </c>
      <c r="AG224" s="107">
        <f>FORECAST($C$8-(S224+V224),Инклинометрия!$B$2:$B$152,Инклинометрия!$A$2:$A$152)</f>
        <v>37.275288834536276</v>
      </c>
      <c r="AH224" s="107">
        <f>IF(W224=0,"-",FORECAST($C$8+W224,Инклинометрия!$B$2:$B$152,Инклинометрия!$A$2:$A$152))</f>
        <v>1331.3602529370241</v>
      </c>
      <c r="AI224" s="107">
        <f>IF(W224=0,"-",FORECAST($C$8,Инклинометрия!$B$2:$B$152,Инклинометрия!$A$2:$A$152))</f>
        <v>1330</v>
      </c>
      <c r="AK224" s="122">
        <f>2*PI()*$C$5*(AT223-AT222)/(LN(AN223/$I$9)*$I$8/$I$7+LN($I$10/AN223)*$I$8/$I$7)</f>
        <v>5.0805887821285624E-5</v>
      </c>
      <c r="AL224" s="67">
        <f>AK224*(B224-B223)</f>
        <v>5.080588782128562E-4</v>
      </c>
      <c r="AM224" s="23">
        <f t="shared" si="56"/>
        <v>3.947623984323631E-2</v>
      </c>
      <c r="AN224" s="26">
        <f>AN223+AK224*(B224-B223)/(2*PI()*$C$5*AN223*$I$11)</f>
        <v>0.12764365651784371</v>
      </c>
      <c r="AO224" s="87">
        <f t="shared" si="50"/>
        <v>140700.23485864123</v>
      </c>
      <c r="AP224" s="87">
        <f>IF(R224+U224&lt;$C$8,0,32*$G$13/$C$12^2*($I$8*R224+$I$6*U224)+32*$G$14/($C$14^2-$C$13^2)*($I$8*S224+$I$6*V224))</f>
        <v>39375.234858641226</v>
      </c>
      <c r="AQ224" s="66">
        <f>R224*$C$11*$C$9+U224*$C$11*$C$10</f>
        <v>11802535.206482148</v>
      </c>
      <c r="AR224" s="66">
        <f>S224*$C$11*$C$9+V224*$C$11*$C$10</f>
        <v>14283519.448095288</v>
      </c>
      <c r="AS224" s="87">
        <f>$C$11*(T224*$C$9+W224*$C$10)</f>
        <v>788592.52837294282</v>
      </c>
      <c r="AT224" s="45">
        <f t="shared" ref="AT224:AT287" si="63">SUM(AR224,AS224,AO224)</f>
        <v>15212812.211326873</v>
      </c>
      <c r="AU224" s="75"/>
    </row>
    <row r="225" spans="2:47" ht="15" thickBot="1" x14ac:dyDescent="0.35">
      <c r="B225" s="41">
        <f t="shared" si="51"/>
        <v>1940</v>
      </c>
      <c r="C225" s="8">
        <f t="shared" si="52"/>
        <v>19.400000000000002</v>
      </c>
      <c r="D225" s="73">
        <f t="shared" si="57"/>
        <v>25.947500000000005</v>
      </c>
      <c r="E225" s="29">
        <f t="shared" si="60"/>
        <v>1438.5211791894569</v>
      </c>
      <c r="F225" s="29">
        <f t="shared" ref="F225:F288" si="64">E225-E224</f>
        <v>7.4150576246881883</v>
      </c>
      <c r="G225" s="29">
        <f t="shared" si="53"/>
        <v>9.9176395730204518</v>
      </c>
      <c r="H225" s="17">
        <f t="shared" si="54"/>
        <v>1924.0220771658983</v>
      </c>
      <c r="I225" s="29">
        <f t="shared" ref="I225:I288" si="65">SQRT(2*$C$11*($C$10-$C$9)/$C$10)</f>
        <v>2.2250485660981263</v>
      </c>
      <c r="J225" s="29">
        <f t="shared" ref="J225:J288" si="66">SQRT(2*$C$11*G225)</f>
        <v>13.949340071224203</v>
      </c>
      <c r="K225" s="32">
        <f>IF((D224+L224+M224-AL224)/($C$21+$C$22)&gt;$C$8,$C$8,(D224+L224+M224-AL224)/($C$21+$C$22))</f>
        <v>1400</v>
      </c>
      <c r="L225" s="97">
        <f t="shared" si="58"/>
        <v>3.2791335855598649</v>
      </c>
      <c r="M225" s="96">
        <f t="shared" si="59"/>
        <v>0</v>
      </c>
      <c r="N225" s="98">
        <f t="shared" ref="N225:N288" si="67">T225*PI()*$C$14^2/4</f>
        <v>1.7413350155385403</v>
      </c>
      <c r="O225" s="100">
        <f t="shared" si="61"/>
        <v>0.94756517057984246</v>
      </c>
      <c r="P225" s="104">
        <f t="shared" ref="P225:P288" si="68">V225*$C$22</f>
        <v>18.432737134242078</v>
      </c>
      <c r="Q225" s="102">
        <f t="shared" si="55"/>
        <v>2.5810852105718221E-2</v>
      </c>
      <c r="R225" s="106">
        <f>K225-U225</f>
        <v>1086.1401023943872</v>
      </c>
      <c r="S225" s="106">
        <f>IF(K225-H224&lt;0,0,K225-H224)</f>
        <v>0</v>
      </c>
      <c r="T225" s="106">
        <f t="shared" si="62"/>
        <v>98.539404551808389</v>
      </c>
      <c r="U225" s="107">
        <f>IF(S225&gt;0,0,IF(U224+(F225-AL225/$C$23)*$C$22/($C$21+$C$22)&gt;$C$8,$C$8,IF(V225=$C$8,U224+(F225-AL225/$C$23)*$C$22/$C$21,U224+(F225-AL225/$C$23)*$C$22/($C$21+$C$22))))</f>
        <v>313.85989760561279</v>
      </c>
      <c r="V225" s="107">
        <f>IF(S225=0,IF(V224+(F225-AL225/$C$23)*$C$22/($C$21+$C$22)&gt;$C$8,$C$8,V224+(F225-AL225/$C$23)*$C$22/($C$21+$C$22)),E225)</f>
        <v>1366.7980803112989</v>
      </c>
      <c r="W225" s="203">
        <f>IF(S225&gt;0,0,IF(W224+AL225/$C$23&gt;$F$23,$F$23,W224+AL225/$C$23))</f>
        <v>1.4605954481916126</v>
      </c>
      <c r="X225" s="105">
        <f>IF(R225=0,"-",IF(U225=0,FORECAST($C$8,Инклинометрия!$B$2:$B$152,Инклинометрия!$A$2:$A$152),FORECAST(R225,Инклинометрия!$B$2:$B$152,Инклинометрия!$A$2:$A$152)))</f>
        <v>1031.8330972746678</v>
      </c>
      <c r="Y225" s="105">
        <f>IF(R225=0,"-",IF(U225=0,FORECAST($C$8-R225,Инклинометрия!$B$2:$B$152,Инклинометрия!$A$2:$A$152),0))</f>
        <v>0</v>
      </c>
      <c r="Z225" s="105" t="str">
        <f>IF(S225=0,"-",FORECAST($C$8,Инклинометрия!$B$2:$B$152,Инклинометрия!$A$2:$A$152))</f>
        <v>-</v>
      </c>
      <c r="AA225" s="105" t="str">
        <f>IF(S225=0,"-",FORECAST($C$8-S225,Инклинометрия!$B$2:$B$152,Инклинометрия!$A$2:$A$152))</f>
        <v>-</v>
      </c>
      <c r="AB225" s="105">
        <f>IF(T225=0,"-",FORECAST($C$6,Инклинометрия!$B$2:$B$152,Инклинометрия!$A$2:$A$152))</f>
        <v>1425</v>
      </c>
      <c r="AC225" s="105">
        <f>IF(R225=0,FORECAST($C$6-T225,Инклинометрия!$B$2:$B$152,Инклинометрия!$A$2:$A$152),FORECAST($C$8,Инклинометрия!$B$2:$B$152,Инклинометрия!$A$2:$A$152))</f>
        <v>1330</v>
      </c>
      <c r="AD225" s="107">
        <f>IF(U225=0,"-",FORECAST($C$8,Инклинометрия!$B$2:$B$152,Инклинометрия!$A$2:$A$152))</f>
        <v>1330</v>
      </c>
      <c r="AE225" s="107">
        <f>IF(U225=0,"-",FORECAST($C$8-U225,Инклинометрия!$B$2:$B$152,Инклинометрия!$A$2:$A$152))</f>
        <v>1031.8330972746678</v>
      </c>
      <c r="AF225" s="107">
        <f>FORECAST($C$8-S225,Инклинометрия!$B$2:$B$152,Инклинометрия!$A$2:$A$152)</f>
        <v>1330</v>
      </c>
      <c r="AG225" s="107">
        <f>FORECAST($C$8-(S225+V225),Инклинометрия!$B$2:$B$152,Инклинометрия!$A$2:$A$152)</f>
        <v>31.541823704266026</v>
      </c>
      <c r="AH225" s="107">
        <f>IF(W225=0,"-",FORECAST($C$8+W225,Инклинометрия!$B$2:$B$152,Инклинометрия!$A$2:$A$152))</f>
        <v>1331.3875656757821</v>
      </c>
      <c r="AI225" s="107">
        <f>IF(W225=0,"-",FORECAST($C$8,Инклинометрия!$B$2:$B$152,Инклинометрия!$A$2:$A$152))</f>
        <v>1330</v>
      </c>
      <c r="AK225" s="122">
        <f>2*PI()*$C$5*(AT224-AT223)/(LN(AN224/$I$9)*$I$8/$I$7+LN($I$10/AN224)*$I$8/$I$7)</f>
        <v>5.0805887821285624E-5</v>
      </c>
      <c r="AL225" s="67">
        <f>AK225*(B225-B224)</f>
        <v>5.080588782128562E-4</v>
      </c>
      <c r="AM225" s="23">
        <f t="shared" si="56"/>
        <v>3.9984298721449166E-2</v>
      </c>
      <c r="AN225" s="26">
        <f>AN224+AK225*(B225-B224)/(2*PI()*$C$5*AN224*$I$11)</f>
        <v>0.12796039799977546</v>
      </c>
      <c r="AO225" s="87">
        <f t="shared" ref="AO225:AO288" si="69">101325+AP225</f>
        <v>140539.42264268757</v>
      </c>
      <c r="AP225" s="87">
        <f>IF(R225+U225&lt;$C$8,0,32*$G$13/$C$12^2*($I$8*R225+$I$6*U225)+32*$G$14/($C$14^2-$C$13^2)*($I$8*S225+$I$6*V225))</f>
        <v>39214.422642687554</v>
      </c>
      <c r="AQ225" s="66">
        <f>R225*$C$11*$C$9+U225*$C$11*$C$10</f>
        <v>11818520.710787987</v>
      </c>
      <c r="AR225" s="66">
        <f>S225*$C$11*$C$9+V225*$C$11*$C$10</f>
        <v>14346869.409603612</v>
      </c>
      <c r="AS225" s="87">
        <f>$C$11*(T225*$C$9+W225*$C$10)</f>
        <v>788668.67916362511</v>
      </c>
      <c r="AT225" s="45">
        <f t="shared" si="63"/>
        <v>15276077.511409925</v>
      </c>
      <c r="AU225" s="75"/>
    </row>
    <row r="226" spans="2:47" ht="15" thickBot="1" x14ac:dyDescent="0.35">
      <c r="B226" s="41">
        <f t="shared" ref="B226:B289" si="70">B225+$C$26</f>
        <v>1950</v>
      </c>
      <c r="C226" s="8">
        <f t="shared" ref="C226:C289" si="71">$C$16*B226</f>
        <v>19.5</v>
      </c>
      <c r="D226" s="73">
        <f t="shared" si="57"/>
        <v>26.081250000000001</v>
      </c>
      <c r="E226" s="29">
        <f t="shared" si="60"/>
        <v>1445.9362368141446</v>
      </c>
      <c r="F226" s="29">
        <f t="shared" si="64"/>
        <v>7.4150576246877336</v>
      </c>
      <c r="G226" s="29">
        <f t="shared" ref="G226:G289" si="72">F226*$C$10/$C$9</f>
        <v>9.9176395730198443</v>
      </c>
      <c r="H226" s="17">
        <f t="shared" ref="H226:H289" si="73">H225+G226</f>
        <v>1933.9397167389182</v>
      </c>
      <c r="I226" s="29">
        <f t="shared" si="65"/>
        <v>2.2250485660981263</v>
      </c>
      <c r="J226" s="29">
        <f t="shared" si="66"/>
        <v>13.949340071223777</v>
      </c>
      <c r="K226" s="32">
        <f>IF((D225+L225+M225-AL225)/($C$21+$C$22)&gt;$C$8,$C$8,(D225+L225+M225-AL225)/($C$21+$C$22))</f>
        <v>1400</v>
      </c>
      <c r="L226" s="97">
        <f t="shared" si="58"/>
        <v>3.2609128111730357</v>
      </c>
      <c r="M226" s="96">
        <f t="shared" si="59"/>
        <v>0</v>
      </c>
      <c r="N226" s="98">
        <f t="shared" si="67"/>
        <v>1.7408269566603276</v>
      </c>
      <c r="O226" s="100">
        <f t="shared" si="61"/>
        <v>0.96578594496667136</v>
      </c>
      <c r="P226" s="104">
        <f t="shared" si="68"/>
        <v>18.514128631899787</v>
      </c>
      <c r="Q226" s="102">
        <f t="shared" ref="Q226:Q289" si="74">W226*$C$23</f>
        <v>2.6318910983931076E-2</v>
      </c>
      <c r="R226" s="106">
        <f>K226-U226</f>
        <v>1080.1048759414714</v>
      </c>
      <c r="S226" s="106">
        <f>IF(K226-H225&lt;0,0,K226-H225)</f>
        <v>0</v>
      </c>
      <c r="T226" s="106">
        <f t="shared" si="62"/>
        <v>98.510654300484191</v>
      </c>
      <c r="U226" s="107">
        <f>IF(S226&gt;0,0,IF(U225+(F226-AL226/$C$23)*$C$22/($C$21+$C$22)&gt;$C$8,$C$8,IF(V226=$C$8,U225+(F226-AL226/$C$23)*$C$22/$C$21,U225+(F226-AL226/$C$23)*$C$22/($C$21+$C$22))))</f>
        <v>319.89512405852855</v>
      </c>
      <c r="V226" s="107">
        <f>IF(S226=0,IF(V225+(F226-AL226/$C$23)*$C$22/($C$21+$C$22)&gt;$C$8,$C$8,V225+(F226-AL226/$C$23)*$C$22/($C$21+$C$22)),E226)</f>
        <v>1372.8333067642147</v>
      </c>
      <c r="W226" s="203">
        <f>IF(S226&gt;0,0,IF(W225+AL226/$C$23&gt;$F$23,$F$23,W225+AL226/$C$23))</f>
        <v>1.4893456995158079</v>
      </c>
      <c r="X226" s="105">
        <f>IF(R226=0,"-",IF(U226=0,FORECAST($C$8,Инклинометрия!$B$2:$B$152,Инклинометрия!$A$2:$A$152),FORECAST(R226,Инклинометрия!$B$2:$B$152,Инклинометрия!$A$2:$A$152)))</f>
        <v>1026.0996321443977</v>
      </c>
      <c r="Y226" s="105">
        <f>IF(R226=0,"-",IF(U226=0,FORECAST($C$8-R226,Инклинометрия!$B$2:$B$152,Инклинометрия!$A$2:$A$152),0))</f>
        <v>0</v>
      </c>
      <c r="Z226" s="105" t="str">
        <f>IF(S226=0,"-",FORECAST($C$8,Инклинометрия!$B$2:$B$152,Инклинометрия!$A$2:$A$152))</f>
        <v>-</v>
      </c>
      <c r="AA226" s="105" t="str">
        <f>IF(S226=0,"-",FORECAST($C$8-S226,Инклинометрия!$B$2:$B$152,Инклинометрия!$A$2:$A$152))</f>
        <v>-</v>
      </c>
      <c r="AB226" s="105">
        <f>IF(T226=0,"-",FORECAST($C$6,Инклинометрия!$B$2:$B$152,Инклинометрия!$A$2:$A$152))</f>
        <v>1425</v>
      </c>
      <c r="AC226" s="105">
        <f>IF(R226=0,FORECAST($C$6-T226,Инклинометрия!$B$2:$B$152,Инклинометрия!$A$2:$A$152),FORECAST($C$8,Инклинометрия!$B$2:$B$152,Инклинометрия!$A$2:$A$152))</f>
        <v>1330</v>
      </c>
      <c r="AD226" s="107">
        <f>IF(U226=0,"-",FORECAST($C$8,Инклинометрия!$B$2:$B$152,Инклинометрия!$A$2:$A$152))</f>
        <v>1330</v>
      </c>
      <c r="AE226" s="107">
        <f>IF(U226=0,"-",FORECAST($C$8-U226,Инклинометрия!$B$2:$B$152,Инклинометрия!$A$2:$A$152))</f>
        <v>1026.0996321443977</v>
      </c>
      <c r="AF226" s="107">
        <f>FORECAST($C$8-S226,Инклинометрия!$B$2:$B$152,Инклинометрия!$A$2:$A$152)</f>
        <v>1330</v>
      </c>
      <c r="AG226" s="107">
        <f>FORECAST($C$8-(S226+V226),Инклинометрия!$B$2:$B$152,Инклинометрия!$A$2:$A$152)</f>
        <v>25.808358573995996</v>
      </c>
      <c r="AH226" s="107">
        <f>IF(W226=0,"-",FORECAST($C$8+W226,Инклинометрия!$B$2:$B$152,Инклинометрия!$A$2:$A$152))</f>
        <v>1331.41487841454</v>
      </c>
      <c r="AI226" s="107">
        <f>IF(W226=0,"-",FORECAST($C$8,Инклинометрия!$B$2:$B$152,Инклинометрия!$A$2:$A$152))</f>
        <v>1330</v>
      </c>
      <c r="AK226" s="122">
        <f>2*PI()*$C$5*(AT225-AT224)/(LN(AN225/$I$9)*$I$8/$I$7+LN($I$10/AN225)*$I$8/$I$7)</f>
        <v>5.0805887821285624E-5</v>
      </c>
      <c r="AL226" s="67">
        <f>AK226*(B226-B225)</f>
        <v>5.080588782128562E-4</v>
      </c>
      <c r="AM226" s="23">
        <f t="shared" si="56"/>
        <v>4.0492357599662021E-2</v>
      </c>
      <c r="AN226" s="26">
        <f>AN225+AK226*(B226-B225)/(2*PI()*$C$5*AN225*$I$11)</f>
        <v>0.12827635544877247</v>
      </c>
      <c r="AO226" s="87">
        <f t="shared" si="69"/>
        <v>140378.61042673391</v>
      </c>
      <c r="AP226" s="87">
        <f>IF(R226+U226&lt;$C$8,0,32*$G$13/$C$12^2*($I$8*R226+$I$6*U226)+32*$G$14/($C$14^2-$C$13^2)*($I$8*S226+$I$6*V226))</f>
        <v>39053.610426733903</v>
      </c>
      <c r="AQ226" s="66">
        <f>R226*$C$11*$C$9+U226*$C$11*$C$10</f>
        <v>11834506.215093825</v>
      </c>
      <c r="AR226" s="66">
        <f>S226*$C$11*$C$9+V226*$C$11*$C$10</f>
        <v>14410219.371111933</v>
      </c>
      <c r="AS226" s="87">
        <f>$C$11*(T226*$C$9+W226*$C$10)</f>
        <v>788744.82995430753</v>
      </c>
      <c r="AT226" s="45">
        <f t="shared" si="63"/>
        <v>15339342.811492974</v>
      </c>
      <c r="AU226" s="75"/>
    </row>
    <row r="227" spans="2:47" ht="15" thickBot="1" x14ac:dyDescent="0.35">
      <c r="B227" s="41">
        <f t="shared" si="70"/>
        <v>1960</v>
      </c>
      <c r="C227" s="8">
        <f t="shared" si="71"/>
        <v>19.600000000000001</v>
      </c>
      <c r="D227" s="73">
        <f t="shared" si="57"/>
        <v>26.215</v>
      </c>
      <c r="E227" s="29">
        <f t="shared" si="60"/>
        <v>1453.3512944388326</v>
      </c>
      <c r="F227" s="29">
        <f t="shared" si="64"/>
        <v>7.4150576246879609</v>
      </c>
      <c r="G227" s="29">
        <f t="shared" si="72"/>
        <v>9.9176395730201481</v>
      </c>
      <c r="H227" s="17">
        <f t="shared" si="73"/>
        <v>1943.8573563119382</v>
      </c>
      <c r="I227" s="29">
        <f t="shared" si="65"/>
        <v>2.2250485660981263</v>
      </c>
      <c r="J227" s="29">
        <f t="shared" si="66"/>
        <v>13.949340071223991</v>
      </c>
      <c r="K227" s="32">
        <f>IF((D226+L226+M226-AL226)/($C$21+$C$22)&gt;$C$8,$C$8,(D226+L226+M226-AL226)/($C$21+$C$22))</f>
        <v>1400</v>
      </c>
      <c r="L227" s="97">
        <f t="shared" si="58"/>
        <v>3.2426920367862064</v>
      </c>
      <c r="M227" s="96">
        <f t="shared" si="59"/>
        <v>0</v>
      </c>
      <c r="N227" s="98">
        <f t="shared" si="67"/>
        <v>1.7403188977821147</v>
      </c>
      <c r="O227" s="100">
        <f t="shared" si="61"/>
        <v>0.98400671935350104</v>
      </c>
      <c r="P227" s="104">
        <f t="shared" si="68"/>
        <v>18.595520129557503</v>
      </c>
      <c r="Q227" s="102">
        <f t="shared" si="74"/>
        <v>2.6826969862143904E-2</v>
      </c>
      <c r="R227" s="106">
        <f>K227-U227</f>
        <v>1074.0696494885556</v>
      </c>
      <c r="S227" s="106">
        <f>IF(K227-H226&lt;0,0,K227-H226)</f>
        <v>0</v>
      </c>
      <c r="T227" s="106">
        <f t="shared" si="62"/>
        <v>98.481904049159994</v>
      </c>
      <c r="U227" s="107">
        <f>IF(S227&gt;0,0,IF(U226+(F227-AL227/$C$23)*$C$22/($C$21+$C$22)&gt;$C$8,$C$8,IF(V227=$C$8,U226+(F227-AL227/$C$23)*$C$22/$C$21,U226+(F227-AL227/$C$23)*$C$22/($C$21+$C$22))))</f>
        <v>325.93035051144454</v>
      </c>
      <c r="V227" s="107">
        <f>IF(S227=0,IF(V226+(F227-AL227/$C$23)*$C$22/($C$21+$C$22)&gt;$C$8,$C$8,V226+(F227-AL227/$C$23)*$C$22/($C$21+$C$22)),E227)</f>
        <v>1378.8685332171308</v>
      </c>
      <c r="W227" s="203">
        <f>IF(S227&gt;0,0,IF(W226+AL227/$C$23&gt;$F$23,$F$23,W226+AL227/$C$23))</f>
        <v>1.5180959508400016</v>
      </c>
      <c r="X227" s="105">
        <f>IF(R227=0,"-",IF(U227=0,FORECAST($C$8,Инклинометрия!$B$2:$B$152,Инклинометрия!$A$2:$A$152),FORECAST(R227,Инклинометрия!$B$2:$B$152,Инклинометрия!$A$2:$A$152)))</f>
        <v>1020.3661670141278</v>
      </c>
      <c r="Y227" s="105">
        <f>IF(R227=0,"-",IF(U227=0,FORECAST($C$8-R227,Инклинометрия!$B$2:$B$152,Инклинометрия!$A$2:$A$152),0))</f>
        <v>0</v>
      </c>
      <c r="Z227" s="105" t="str">
        <f>IF(S227=0,"-",FORECAST($C$8,Инклинометрия!$B$2:$B$152,Инклинометрия!$A$2:$A$152))</f>
        <v>-</v>
      </c>
      <c r="AA227" s="105" t="str">
        <f>IF(S227=0,"-",FORECAST($C$8-S227,Инклинометрия!$B$2:$B$152,Инклинометрия!$A$2:$A$152))</f>
        <v>-</v>
      </c>
      <c r="AB227" s="105">
        <f>IF(T227=0,"-",FORECAST($C$6,Инклинометрия!$B$2:$B$152,Инклинометрия!$A$2:$A$152))</f>
        <v>1425</v>
      </c>
      <c r="AC227" s="105">
        <f>IF(R227=0,FORECAST($C$6-T227,Инклинометрия!$B$2:$B$152,Инклинометрия!$A$2:$A$152),FORECAST($C$8,Инклинометрия!$B$2:$B$152,Инклинометрия!$A$2:$A$152))</f>
        <v>1330</v>
      </c>
      <c r="AD227" s="107">
        <f>IF(U227=0,"-",FORECAST($C$8,Инклинометрия!$B$2:$B$152,Инклинометрия!$A$2:$A$152))</f>
        <v>1330</v>
      </c>
      <c r="AE227" s="107">
        <f>IF(U227=0,"-",FORECAST($C$8-U227,Инклинометрия!$B$2:$B$152,Инклинометрия!$A$2:$A$152))</f>
        <v>1020.3661670141278</v>
      </c>
      <c r="AF227" s="107">
        <f>FORECAST($C$8-S227,Инклинометрия!$B$2:$B$152,Инклинометрия!$A$2:$A$152)</f>
        <v>1330</v>
      </c>
      <c r="AG227" s="107">
        <f>FORECAST($C$8-(S227+V227),Инклинометрия!$B$2:$B$152,Инклинометрия!$A$2:$A$152)</f>
        <v>20.074893443725749</v>
      </c>
      <c r="AH227" s="107">
        <f>IF(W227=0,"-",FORECAST($C$8+W227,Инклинометрия!$B$2:$B$152,Инклинометрия!$A$2:$A$152))</f>
        <v>1331.4421911532979</v>
      </c>
      <c r="AI227" s="107">
        <f>IF(W227=0,"-",FORECAST($C$8,Инклинометрия!$B$2:$B$152,Инклинометрия!$A$2:$A$152))</f>
        <v>1330</v>
      </c>
      <c r="AK227" s="122">
        <f>2*PI()*$C$5*(AT226-AT225)/(LN(AN226/$I$9)*$I$8/$I$7+LN($I$10/AN226)*$I$8/$I$7)</f>
        <v>5.0805887821282643E-5</v>
      </c>
      <c r="AL227" s="67">
        <f>AK227*(B227-B226)</f>
        <v>5.0805887821282639E-4</v>
      </c>
      <c r="AM227" s="23">
        <f t="shared" si="56"/>
        <v>4.1000416477874849E-2</v>
      </c>
      <c r="AN227" s="26">
        <f>AN226+AK227*(B227-B226)/(2*PI()*$C$5*AN226*$I$11)</f>
        <v>0.12859153466308054</v>
      </c>
      <c r="AO227" s="87">
        <f t="shared" si="69"/>
        <v>140217.79821078025</v>
      </c>
      <c r="AP227" s="87">
        <f>IF(R227+U227&lt;$C$8,0,32*$G$13/$C$12^2*($I$8*R227+$I$6*U227)+32*$G$14/($C$14^2-$C$13^2)*($I$8*S227+$I$6*V227))</f>
        <v>38892.798210780245</v>
      </c>
      <c r="AQ227" s="66">
        <f>R227*$C$11*$C$9+U227*$C$11*$C$10</f>
        <v>11850491.719399665</v>
      </c>
      <c r="AR227" s="66">
        <f>S227*$C$11*$C$9+V227*$C$11*$C$10</f>
        <v>14473569.332620258</v>
      </c>
      <c r="AS227" s="87">
        <f>$C$11*(T227*$C$9+W227*$C$10)</f>
        <v>788820.98074499005</v>
      </c>
      <c r="AT227" s="45">
        <f t="shared" si="63"/>
        <v>15402608.111576028</v>
      </c>
      <c r="AU227" s="75"/>
    </row>
    <row r="228" spans="2:47" ht="15" thickBot="1" x14ac:dyDescent="0.35">
      <c r="B228" s="41">
        <f t="shared" si="70"/>
        <v>1970</v>
      </c>
      <c r="C228" s="8">
        <f t="shared" si="71"/>
        <v>19.7</v>
      </c>
      <c r="D228" s="73">
        <f t="shared" si="57"/>
        <v>26.348749999999999</v>
      </c>
      <c r="E228" s="29">
        <f t="shared" si="60"/>
        <v>1460.7663520635203</v>
      </c>
      <c r="F228" s="29">
        <f t="shared" si="64"/>
        <v>7.4150576246877336</v>
      </c>
      <c r="G228" s="29">
        <f t="shared" si="72"/>
        <v>9.9176395730198443</v>
      </c>
      <c r="H228" s="17">
        <f t="shared" si="73"/>
        <v>1953.7749958849581</v>
      </c>
      <c r="I228" s="29">
        <f t="shared" si="65"/>
        <v>2.2250485660981263</v>
      </c>
      <c r="J228" s="29">
        <f t="shared" si="66"/>
        <v>13.949340071223777</v>
      </c>
      <c r="K228" s="32">
        <f>IF((D227+L227+M227-AL227)/($C$21+$C$22)&gt;$C$8,$C$8,(D227+L227+M227-AL227)/($C$21+$C$22))</f>
        <v>1400</v>
      </c>
      <c r="L228" s="97">
        <f t="shared" si="58"/>
        <v>3.2244712623993772</v>
      </c>
      <c r="M228" s="96">
        <f t="shared" si="59"/>
        <v>0</v>
      </c>
      <c r="N228" s="98">
        <f t="shared" si="67"/>
        <v>1.7398108389039015</v>
      </c>
      <c r="O228" s="100">
        <f t="shared" si="61"/>
        <v>1.0022274937403299</v>
      </c>
      <c r="P228" s="104">
        <f t="shared" si="68"/>
        <v>18.676911627215215</v>
      </c>
      <c r="Q228" s="102">
        <f t="shared" si="74"/>
        <v>2.7335028740356777E-2</v>
      </c>
      <c r="R228" s="106">
        <f>K228-U228</f>
        <v>1068.0344230356397</v>
      </c>
      <c r="S228" s="106">
        <f>IF(K228-H227&lt;0,0,K228-H227)</f>
        <v>0</v>
      </c>
      <c r="T228" s="106">
        <f t="shared" si="62"/>
        <v>98.453153797835796</v>
      </c>
      <c r="U228" s="107">
        <f>IF(S228&gt;0,0,IF(U227+(F228-AL228/$C$23)*$C$22/($C$21+$C$22)&gt;$C$8,$C$8,IF(V228=$C$8,U227+(F228-AL228/$C$23)*$C$22/$C$21,U227+(F228-AL228/$C$23)*$C$22/($C$21+$C$22))))</f>
        <v>331.96557696436031</v>
      </c>
      <c r="V228" s="107">
        <f>IF(S228=0,IF(V227+(F228-AL228/$C$23)*$C$22/($C$21+$C$22)&gt;$C$8,$C$8,V227+(F228-AL228/$C$23)*$C$22/($C$21+$C$22)),E228)</f>
        <v>1384.9037596700466</v>
      </c>
      <c r="W228" s="203">
        <f>IF(S228&gt;0,0,IF(W227+AL228/$C$23&gt;$F$23,$F$23,W227+AL228/$C$23))</f>
        <v>1.5468462021641978</v>
      </c>
      <c r="X228" s="105">
        <f>IF(R228=0,"-",IF(U228=0,FORECAST($C$8,Инклинометрия!$B$2:$B$152,Инклинометрия!$A$2:$A$152),FORECAST(R228,Инклинометрия!$B$2:$B$152,Инклинометрия!$A$2:$A$152)))</f>
        <v>1014.6327018838577</v>
      </c>
      <c r="Y228" s="105">
        <f>IF(R228=0,"-",IF(U228=0,FORECAST($C$8-R228,Инклинометрия!$B$2:$B$152,Инклинометрия!$A$2:$A$152),0))</f>
        <v>0</v>
      </c>
      <c r="Z228" s="105" t="str">
        <f>IF(S228=0,"-",FORECAST($C$8,Инклинометрия!$B$2:$B$152,Инклинометрия!$A$2:$A$152))</f>
        <v>-</v>
      </c>
      <c r="AA228" s="105" t="str">
        <f>IF(S228=0,"-",FORECAST($C$8-S228,Инклинометрия!$B$2:$B$152,Инклинометрия!$A$2:$A$152))</f>
        <v>-</v>
      </c>
      <c r="AB228" s="105">
        <f>IF(T228=0,"-",FORECAST($C$6,Инклинометрия!$B$2:$B$152,Инклинометрия!$A$2:$A$152))</f>
        <v>1425</v>
      </c>
      <c r="AC228" s="105">
        <f>IF(R228=0,FORECAST($C$6-T228,Инклинометрия!$B$2:$B$152,Инклинометрия!$A$2:$A$152),FORECAST($C$8,Инклинометрия!$B$2:$B$152,Инклинометрия!$A$2:$A$152))</f>
        <v>1330</v>
      </c>
      <c r="AD228" s="107">
        <f>IF(U228=0,"-",FORECAST($C$8,Инклинометрия!$B$2:$B$152,Инклинометрия!$A$2:$A$152))</f>
        <v>1330</v>
      </c>
      <c r="AE228" s="107">
        <f>IF(U228=0,"-",FORECAST($C$8-U228,Инклинометрия!$B$2:$B$152,Инклинометрия!$A$2:$A$152))</f>
        <v>1014.6327018838577</v>
      </c>
      <c r="AF228" s="107">
        <f>FORECAST($C$8-S228,Инклинометрия!$B$2:$B$152,Инклинометрия!$A$2:$A$152)</f>
        <v>1330</v>
      </c>
      <c r="AG228" s="107">
        <f>FORECAST($C$8-(S228+V228),Инклинометрия!$B$2:$B$152,Инклинометрия!$A$2:$A$152)</f>
        <v>14.341428313455719</v>
      </c>
      <c r="AH228" s="107">
        <f>IF(W228=0,"-",FORECAST($C$8+W228,Инклинометрия!$B$2:$B$152,Инклинометрия!$A$2:$A$152))</f>
        <v>1331.4695038920561</v>
      </c>
      <c r="AI228" s="107">
        <f>IF(W228=0,"-",FORECAST($C$8,Инклинометрия!$B$2:$B$152,Инклинометрия!$A$2:$A$152))</f>
        <v>1330</v>
      </c>
      <c r="AK228" s="122">
        <f>2*PI()*$C$5*(AT227-AT226)/(LN(AN227/$I$9)*$I$8/$I$7+LN($I$10/AN227)*$I$8/$I$7)</f>
        <v>5.0805887821287122E-5</v>
      </c>
      <c r="AL228" s="67">
        <f>AK228*(B228-B227)</f>
        <v>5.0805887821287117E-4</v>
      </c>
      <c r="AM228" s="23">
        <f t="shared" si="56"/>
        <v>4.1508475356087718E-2</v>
      </c>
      <c r="AN228" s="26">
        <f>AN227+AK228*(B228-B227)/(2*PI()*$C$5*AN227*$I$11)</f>
        <v>0.12890594136979402</v>
      </c>
      <c r="AO228" s="87">
        <f t="shared" si="69"/>
        <v>140056.98599482659</v>
      </c>
      <c r="AP228" s="87">
        <f>IF(R228+U228&lt;$C$8,0,32*$G$13/$C$12^2*($I$8*R228+$I$6*U228)+32*$G$14/($C$14^2-$C$13^2)*($I$8*S228+$I$6*V228))</f>
        <v>38731.98599482658</v>
      </c>
      <c r="AQ228" s="66">
        <f>R228*$C$11*$C$9+U228*$C$11*$C$10</f>
        <v>11866477.223705502</v>
      </c>
      <c r="AR228" s="66">
        <f>S228*$C$11*$C$9+V228*$C$11*$C$10</f>
        <v>14536919.29412858</v>
      </c>
      <c r="AS228" s="87">
        <f>$C$11*(T228*$C$9+W228*$C$10)</f>
        <v>788897.13153567235</v>
      </c>
      <c r="AT228" s="45">
        <f t="shared" si="63"/>
        <v>15465873.411659079</v>
      </c>
      <c r="AU228" s="75"/>
    </row>
    <row r="229" spans="2:47" ht="15" thickBot="1" x14ac:dyDescent="0.35">
      <c r="B229" s="41">
        <f t="shared" si="70"/>
        <v>1980</v>
      </c>
      <c r="C229" s="8">
        <f t="shared" si="71"/>
        <v>19.8</v>
      </c>
      <c r="D229" s="73">
        <f t="shared" si="57"/>
        <v>26.482500000000002</v>
      </c>
      <c r="E229" s="29">
        <f t="shared" si="60"/>
        <v>1468.1814096882083</v>
      </c>
      <c r="F229" s="29">
        <f t="shared" si="64"/>
        <v>7.4150576246879609</v>
      </c>
      <c r="G229" s="29">
        <f t="shared" si="72"/>
        <v>9.9176395730201481</v>
      </c>
      <c r="H229" s="17">
        <f t="shared" si="73"/>
        <v>1963.6926354579782</v>
      </c>
      <c r="I229" s="29">
        <f t="shared" si="65"/>
        <v>2.2250485660981263</v>
      </c>
      <c r="J229" s="29">
        <f t="shared" si="66"/>
        <v>13.949340071223991</v>
      </c>
      <c r="K229" s="32">
        <f>IF((D228+L228+M228-AL228)/($C$21+$C$22)&gt;$C$8,$C$8,(D228+L228+M228-AL228)/($C$21+$C$22))</f>
        <v>1400</v>
      </c>
      <c r="L229" s="97">
        <f t="shared" si="58"/>
        <v>3.2062504880125475</v>
      </c>
      <c r="M229" s="96">
        <f t="shared" si="59"/>
        <v>0</v>
      </c>
      <c r="N229" s="98">
        <f t="shared" si="67"/>
        <v>1.7393027800256891</v>
      </c>
      <c r="O229" s="100">
        <f t="shared" si="61"/>
        <v>1.0204482681271596</v>
      </c>
      <c r="P229" s="104">
        <f t="shared" si="68"/>
        <v>18.758303124872928</v>
      </c>
      <c r="Q229" s="102">
        <f t="shared" si="74"/>
        <v>2.7843087618569618E-2</v>
      </c>
      <c r="R229" s="106">
        <f>K229-U229</f>
        <v>1061.9991965827237</v>
      </c>
      <c r="S229" s="106">
        <f>IF(K229-H228&lt;0,0,K229-H228)</f>
        <v>0</v>
      </c>
      <c r="T229" s="106">
        <f t="shared" si="62"/>
        <v>98.424403546511613</v>
      </c>
      <c r="U229" s="107">
        <f>IF(S229&gt;0,0,IF(U228+(F229-AL229/$C$23)*$C$22/($C$21+$C$22)&gt;$C$8,$C$8,IF(V229=$C$8,U228+(F229-AL229/$C$23)*$C$22/$C$21,U228+(F229-AL229/$C$23)*$C$22/($C$21+$C$22))))</f>
        <v>338.0008034172763</v>
      </c>
      <c r="V229" s="107">
        <f>IF(S229=0,IF(V228+(F229-AL229/$C$23)*$C$22/($C$21+$C$22)&gt;$C$8,$C$8,V228+(F229-AL229/$C$23)*$C$22/($C$21+$C$22)),E229)</f>
        <v>1390.9389861229627</v>
      </c>
      <c r="W229" s="203">
        <f>IF(S229&gt;0,0,IF(W228+AL229/$C$23&gt;$F$23,$F$23,W228+AL229/$C$23))</f>
        <v>1.5755964534883922</v>
      </c>
      <c r="X229" s="105">
        <f>IF(R229=0,"-",IF(U229=0,FORECAST($C$8,Инклинометрия!$B$2:$B$152,Инклинометрия!$A$2:$A$152),FORECAST(R229,Инклинометрия!$B$2:$B$152,Инклинометрия!$A$2:$A$152)))</f>
        <v>1008.8992367535875</v>
      </c>
      <c r="Y229" s="105">
        <f>IF(R229=0,"-",IF(U229=0,FORECAST($C$8-R229,Инклинометрия!$B$2:$B$152,Инклинометрия!$A$2:$A$152),0))</f>
        <v>0</v>
      </c>
      <c r="Z229" s="105" t="str">
        <f>IF(S229=0,"-",FORECAST($C$8,Инклинометрия!$B$2:$B$152,Инклинометрия!$A$2:$A$152))</f>
        <v>-</v>
      </c>
      <c r="AA229" s="105" t="str">
        <f>IF(S229=0,"-",FORECAST($C$8-S229,Инклинометрия!$B$2:$B$152,Инклинометрия!$A$2:$A$152))</f>
        <v>-</v>
      </c>
      <c r="AB229" s="105">
        <f>IF(T229=0,"-",FORECAST($C$6,Инклинометрия!$B$2:$B$152,Инклинометрия!$A$2:$A$152))</f>
        <v>1425</v>
      </c>
      <c r="AC229" s="105">
        <f>IF(R229=0,FORECAST($C$6-T229,Инклинометрия!$B$2:$B$152,Инклинометрия!$A$2:$A$152),FORECAST($C$8,Инклинометрия!$B$2:$B$152,Инклинометрия!$A$2:$A$152))</f>
        <v>1330</v>
      </c>
      <c r="AD229" s="107">
        <f>IF(U229=0,"-",FORECAST($C$8,Инклинометрия!$B$2:$B$152,Инклинометрия!$A$2:$A$152))</f>
        <v>1330</v>
      </c>
      <c r="AE229" s="107">
        <f>IF(U229=0,"-",FORECAST($C$8-U229,Инклинометрия!$B$2:$B$152,Инклинометрия!$A$2:$A$152))</f>
        <v>1008.8992367535875</v>
      </c>
      <c r="AF229" s="107">
        <f>FORECAST($C$8-S229,Инклинометрия!$B$2:$B$152,Инклинометрия!$A$2:$A$152)</f>
        <v>1330</v>
      </c>
      <c r="AG229" s="107">
        <f>FORECAST($C$8-(S229+V229),Инклинометрия!$B$2:$B$152,Инклинометрия!$A$2:$A$152)</f>
        <v>8.6079631831854719</v>
      </c>
      <c r="AH229" s="107">
        <f>IF(W229=0,"-",FORECAST($C$8+W229,Инклинометрия!$B$2:$B$152,Инклинометрия!$A$2:$A$152))</f>
        <v>1331.4968166308138</v>
      </c>
      <c r="AI229" s="107">
        <f>IF(W229=0,"-",FORECAST($C$8,Инклинометрия!$B$2:$B$152,Инклинометрия!$A$2:$A$152))</f>
        <v>1330</v>
      </c>
      <c r="AK229" s="122">
        <f>2*PI()*$C$5*(AT228-AT227)/(LN(AN228/$I$9)*$I$8/$I$7+LN($I$10/AN228)*$I$8/$I$7)</f>
        <v>5.0805887821284127E-5</v>
      </c>
      <c r="AL229" s="67">
        <f>AK229*(B229-B228)</f>
        <v>5.0805887821284124E-4</v>
      </c>
      <c r="AM229" s="23">
        <f t="shared" si="56"/>
        <v>4.2016534234300559E-2</v>
      </c>
      <c r="AN229" s="26">
        <f>AN228+AK229*(B229-B228)/(2*PI()*$C$5*AN228*$I$11)</f>
        <v>0.12921958122607238</v>
      </c>
      <c r="AO229" s="87">
        <f t="shared" si="69"/>
        <v>139896.17377887291</v>
      </c>
      <c r="AP229" s="87">
        <f>IF(R229+U229&lt;$C$8,0,32*$G$13/$C$12^2*($I$8*R229+$I$6*U229)+32*$G$14/($C$14^2-$C$13^2)*($I$8*S229+$I$6*V229))</f>
        <v>38571.173778872915</v>
      </c>
      <c r="AQ229" s="66">
        <f>R229*$C$11*$C$9+U229*$C$11*$C$10</f>
        <v>11882462.72801134</v>
      </c>
      <c r="AR229" s="66">
        <f>S229*$C$11*$C$9+V229*$C$11*$C$10</f>
        <v>14600269.255636903</v>
      </c>
      <c r="AS229" s="87">
        <f>$C$11*(T229*$C$9+W229*$C$10)</f>
        <v>788973.28232635488</v>
      </c>
      <c r="AT229" s="45">
        <f t="shared" si="63"/>
        <v>15529138.711742131</v>
      </c>
      <c r="AU229" s="75"/>
    </row>
    <row r="230" spans="2:47" ht="15" thickBot="1" x14ac:dyDescent="0.35">
      <c r="B230" s="41">
        <f t="shared" si="70"/>
        <v>1990</v>
      </c>
      <c r="C230" s="8">
        <f t="shared" si="71"/>
        <v>19.900000000000002</v>
      </c>
      <c r="D230" s="73">
        <f t="shared" si="57"/>
        <v>26.616250000000004</v>
      </c>
      <c r="E230" s="29">
        <f t="shared" si="60"/>
        <v>1475.5964673128965</v>
      </c>
      <c r="F230" s="29">
        <f t="shared" si="64"/>
        <v>7.4150576246881883</v>
      </c>
      <c r="G230" s="29">
        <f t="shared" si="72"/>
        <v>9.9176395730204518</v>
      </c>
      <c r="H230" s="17">
        <f t="shared" si="73"/>
        <v>1973.6102750309988</v>
      </c>
      <c r="I230" s="29">
        <f t="shared" si="65"/>
        <v>2.2250485660981263</v>
      </c>
      <c r="J230" s="29">
        <f t="shared" si="66"/>
        <v>13.949340071224203</v>
      </c>
      <c r="K230" s="32">
        <f>IF((D229+L229+M229-AL229)/($C$21+$C$22)&gt;$C$8,$C$8,(D229+L229+M229-AL229)/($C$21+$C$22))</f>
        <v>1400</v>
      </c>
      <c r="L230" s="97">
        <f t="shared" si="58"/>
        <v>3.188029713625717</v>
      </c>
      <c r="M230" s="96">
        <f t="shared" si="59"/>
        <v>0</v>
      </c>
      <c r="N230" s="98">
        <f t="shared" si="67"/>
        <v>1.7387947211474761</v>
      </c>
      <c r="O230" s="100">
        <f t="shared" si="61"/>
        <v>1.0386690425139897</v>
      </c>
      <c r="P230" s="104">
        <f t="shared" si="68"/>
        <v>18.839694622530644</v>
      </c>
      <c r="Q230" s="102">
        <f t="shared" si="74"/>
        <v>2.8351146496782473E-2</v>
      </c>
      <c r="R230" s="106">
        <f>K230-U230</f>
        <v>1055.9639701298074</v>
      </c>
      <c r="S230" s="106">
        <f>IF(K230-H229&lt;0,0,K230-H229)</f>
        <v>0</v>
      </c>
      <c r="T230" s="106">
        <f t="shared" si="62"/>
        <v>98.395653295187415</v>
      </c>
      <c r="U230" s="107">
        <f>IF(S230&gt;0,0,IF(U229+(F230-AL230/$C$23)*$C$22/($C$21+$C$22)&gt;$C$8,$C$8,IF(V230=$C$8,U229+(F230-AL230/$C$23)*$C$22/$C$21,U229+(F230-AL230/$C$23)*$C$22/($C$21+$C$22))))</f>
        <v>344.03602987019246</v>
      </c>
      <c r="V230" s="107">
        <f>IF(S230=0,IF(V229+(F230-AL230/$C$23)*$C$22/($C$21+$C$22)&gt;$C$8,$C$8,V229+(F230-AL230/$C$23)*$C$22/($C$21+$C$22)),E230)</f>
        <v>1396.9742125758787</v>
      </c>
      <c r="W230" s="203">
        <f>IF(S230&gt;0,0,IF(W229+AL230/$C$23&gt;$F$23,$F$23,W229+AL230/$C$23))</f>
        <v>1.6043467048125875</v>
      </c>
      <c r="X230" s="105">
        <f>IF(R230=0,"-",IF(U230=0,FORECAST($C$8,Инклинометрия!$B$2:$B$152,Инклинометрия!$A$2:$A$152),FORECAST(R230,Инклинометрия!$B$2:$B$152,Инклинометрия!$A$2:$A$152)))</f>
        <v>1003.165771623317</v>
      </c>
      <c r="Y230" s="105">
        <f>IF(R230=0,"-",IF(U230=0,FORECAST($C$8-R230,Инклинометрия!$B$2:$B$152,Инклинометрия!$A$2:$A$152),0))</f>
        <v>0</v>
      </c>
      <c r="Z230" s="105" t="str">
        <f>IF(S230=0,"-",FORECAST($C$8,Инклинометрия!$B$2:$B$152,Инклинометрия!$A$2:$A$152))</f>
        <v>-</v>
      </c>
      <c r="AA230" s="105" t="str">
        <f>IF(S230=0,"-",FORECAST($C$8-S230,Инклинометрия!$B$2:$B$152,Инклинометрия!$A$2:$A$152))</f>
        <v>-</v>
      </c>
      <c r="AB230" s="105">
        <f>IF(T230=0,"-",FORECAST($C$6,Инклинометрия!$B$2:$B$152,Инклинометрия!$A$2:$A$152))</f>
        <v>1425</v>
      </c>
      <c r="AC230" s="105">
        <f>IF(R230=0,FORECAST($C$6-T230,Инклинометрия!$B$2:$B$152,Инклинометрия!$A$2:$A$152),FORECAST($C$8,Инклинометрия!$B$2:$B$152,Инклинометрия!$A$2:$A$152))</f>
        <v>1330</v>
      </c>
      <c r="AD230" s="107">
        <f>IF(U230=0,"-",FORECAST($C$8,Инклинометрия!$B$2:$B$152,Инклинометрия!$A$2:$A$152))</f>
        <v>1330</v>
      </c>
      <c r="AE230" s="107">
        <f>IF(U230=0,"-",FORECAST($C$8-U230,Инклинометрия!$B$2:$B$152,Инклинометрия!$A$2:$A$152))</f>
        <v>1003.165771623317</v>
      </c>
      <c r="AF230" s="107">
        <f>FORECAST($C$8-S230,Инклинометрия!$B$2:$B$152,Инклинометрия!$A$2:$A$152)</f>
        <v>1330</v>
      </c>
      <c r="AG230" s="107">
        <f>FORECAST($C$8-(S230+V230),Инклинометрия!$B$2:$B$152,Инклинометрия!$A$2:$A$152)</f>
        <v>2.8744980529152255</v>
      </c>
      <c r="AH230" s="107">
        <f>IF(W230=0,"-",FORECAST($C$8+W230,Инклинометрия!$B$2:$B$152,Инклинометрия!$A$2:$A$152))</f>
        <v>1331.5241293695719</v>
      </c>
      <c r="AI230" s="107">
        <f>IF(W230=0,"-",FORECAST($C$8,Инклинометрия!$B$2:$B$152,Инклинометрия!$A$2:$A$152))</f>
        <v>1330</v>
      </c>
      <c r="AK230" s="122">
        <f>2*PI()*$C$5*(AT229-AT228)/(LN(AN229/$I$9)*$I$8/$I$7+LN($I$10/AN229)*$I$8/$I$7)</f>
        <v>5.0805887821285624E-5</v>
      </c>
      <c r="AL230" s="67">
        <f>AK230*(B230-B229)</f>
        <v>5.080588782128562E-4</v>
      </c>
      <c r="AM230" s="23">
        <f t="shared" si="56"/>
        <v>4.2524593112513415E-2</v>
      </c>
      <c r="AN230" s="26">
        <f>AN229+AK230*(B230-B229)/(2*PI()*$C$5*AN229*$I$11)</f>
        <v>0.1295324598203306</v>
      </c>
      <c r="AO230" s="87">
        <f t="shared" si="69"/>
        <v>139735.36156291925</v>
      </c>
      <c r="AP230" s="87">
        <f>IF(R230+U230&lt;$C$8,0,32*$G$13/$C$12^2*($I$8*R230+$I$6*U230)+32*$G$14/($C$14^2-$C$13^2)*($I$8*S230+$I$6*V230))</f>
        <v>38410.36156291925</v>
      </c>
      <c r="AQ230" s="66">
        <f>R230*$C$11*$C$9+U230*$C$11*$C$10</f>
        <v>11898448.232317179</v>
      </c>
      <c r="AR230" s="66">
        <f>S230*$C$11*$C$9+V230*$C$11*$C$10</f>
        <v>14663619.217145227</v>
      </c>
      <c r="AS230" s="87">
        <f>$C$11*(T230*$C$9+W230*$C$10)</f>
        <v>789049.43311703717</v>
      </c>
      <c r="AT230" s="45">
        <f t="shared" si="63"/>
        <v>15592404.011825183</v>
      </c>
      <c r="AU230" s="75"/>
    </row>
    <row r="231" spans="2:47" ht="15" thickBot="1" x14ac:dyDescent="0.35">
      <c r="B231" s="41">
        <f t="shared" si="70"/>
        <v>2000</v>
      </c>
      <c r="C231" s="8">
        <f t="shared" si="71"/>
        <v>20</v>
      </c>
      <c r="D231" s="73">
        <f t="shared" si="57"/>
        <v>26.75</v>
      </c>
      <c r="E231" s="29">
        <f t="shared" si="60"/>
        <v>1483.0115249375842</v>
      </c>
      <c r="F231" s="29">
        <f t="shared" si="64"/>
        <v>7.4150576246877336</v>
      </c>
      <c r="G231" s="29">
        <f t="shared" si="72"/>
        <v>9.9176395730198443</v>
      </c>
      <c r="H231" s="17">
        <f t="shared" si="73"/>
        <v>1983.5279146040186</v>
      </c>
      <c r="I231" s="29">
        <f t="shared" si="65"/>
        <v>2.2250485660981263</v>
      </c>
      <c r="J231" s="29">
        <f t="shared" si="66"/>
        <v>13.949340071223777</v>
      </c>
      <c r="K231" s="32">
        <f>IF((D230+L230+M230-AL230)/($C$21+$C$22)&gt;$C$8,$C$8,(D230+L230+M230-AL230)/($C$21+$C$22))</f>
        <v>1400</v>
      </c>
      <c r="L231" s="97">
        <f t="shared" si="58"/>
        <v>3.0884174415811771</v>
      </c>
      <c r="M231" s="96">
        <f t="shared" si="59"/>
        <v>0</v>
      </c>
      <c r="N231" s="98">
        <f t="shared" si="67"/>
        <v>1.7382866622692634</v>
      </c>
      <c r="O231" s="100">
        <f>U231*$C$21</f>
        <v>1.1382813145585298</v>
      </c>
      <c r="P231" s="104">
        <f t="shared" si="68"/>
        <v>18.880500609176615</v>
      </c>
      <c r="Q231" s="102">
        <f t="shared" si="74"/>
        <v>2.8859205374995329E-2</v>
      </c>
      <c r="R231" s="106">
        <f>K231-U231</f>
        <v>1022.9696194773555</v>
      </c>
      <c r="S231" s="106">
        <f>IF(K231-H230&lt;0,0,K231-H230)</f>
        <v>0</v>
      </c>
      <c r="T231" s="106">
        <f t="shared" si="62"/>
        <v>98.366903043863218</v>
      </c>
      <c r="U231" s="107">
        <f>IF(S231&gt;0,0,IF(U230+(F231-AL231/$C$23)*$C$22/($C$21+$C$22)&gt;$C$8,$C$8,IF(V231=$C$8,U230+(F231-AL231/$C$23)*$C$22/$C$21,U230+(F231-AL231/$C$23)*$C$22/($C$21+$C$22))))</f>
        <v>377.03038052264441</v>
      </c>
      <c r="V231" s="107">
        <f>IF(S231=0,IF(V230+(F231-AL231/$C$23)*$C$22/($C$21+$C$22)&gt;$C$8,$C$8,V230+(F231-AL231/$C$23)*$C$22/($C$21+$C$22)),E231)</f>
        <v>1400</v>
      </c>
      <c r="W231" s="203">
        <f>IF(S231&gt;0,0,IF(W230+AL231/$C$23&gt;$F$23,$F$23,W230+AL231/$C$23))</f>
        <v>1.6330969561367827</v>
      </c>
      <c r="X231" s="105">
        <f>IF(R231=0,"-",IF(U231=0,FORECAST($C$8,Инклинометрия!$B$2:$B$152,Инклинометрия!$A$2:$A$152),FORECAST(R231,Инклинометрия!$B$2:$B$152,Инклинометрия!$A$2:$A$152)))</f>
        <v>971.82113850348776</v>
      </c>
      <c r="Y231" s="105">
        <f>IF(R231=0,"-",IF(U231=0,FORECAST($C$8-R231,Инклинометрия!$B$2:$B$152,Инклинометрия!$A$2:$A$152),0))</f>
        <v>0</v>
      </c>
      <c r="Z231" s="105" t="str">
        <f>IF(S231=0,"-",FORECAST($C$8,Инклинометрия!$B$2:$B$152,Инклинометрия!$A$2:$A$152))</f>
        <v>-</v>
      </c>
      <c r="AA231" s="105" t="str">
        <f>IF(S231=0,"-",FORECAST($C$8-S231,Инклинометрия!$B$2:$B$152,Инклинометрия!$A$2:$A$152))</f>
        <v>-</v>
      </c>
      <c r="AB231" s="105">
        <f>IF(T231=0,"-",FORECAST($C$6,Инклинометрия!$B$2:$B$152,Инклинометрия!$A$2:$A$152))</f>
        <v>1425</v>
      </c>
      <c r="AC231" s="105">
        <f>IF(R231=0,FORECAST($C$6-T231,Инклинометрия!$B$2:$B$152,Инклинометрия!$A$2:$A$152),FORECAST($C$8,Инклинометрия!$B$2:$B$152,Инклинометрия!$A$2:$A$152))</f>
        <v>1330</v>
      </c>
      <c r="AD231" s="107">
        <f>IF(U231=0,"-",FORECAST($C$8,Инклинометрия!$B$2:$B$152,Инклинометрия!$A$2:$A$152))</f>
        <v>1330</v>
      </c>
      <c r="AE231" s="107">
        <f>IF(U231=0,"-",FORECAST($C$8-U231,Инклинометрия!$B$2:$B$152,Инклинометрия!$A$2:$A$152))</f>
        <v>971.82113850348776</v>
      </c>
      <c r="AF231" s="107">
        <f>FORECAST($C$8-S231,Инклинометрия!$B$2:$B$152,Инклинометрия!$A$2:$A$152)</f>
        <v>1330</v>
      </c>
      <c r="AG231" s="107">
        <f>FORECAST($C$8-(S231+V231),Инклинометрия!$B$2:$B$152,Инклинометрия!$A$2:$A$152)</f>
        <v>0</v>
      </c>
      <c r="AH231" s="107">
        <f>IF(W231=0,"-",FORECAST($C$8+W231,Инклинометрия!$B$2:$B$152,Инклинометрия!$A$2:$A$152))</f>
        <v>1331.5514421083299</v>
      </c>
      <c r="AI231" s="107">
        <f>IF(W231=0,"-",FORECAST($C$8,Инклинометрия!$B$2:$B$152,Инклинометрия!$A$2:$A$152))</f>
        <v>1330</v>
      </c>
      <c r="AK231" s="122">
        <f>2*PI()*$C$5*(AT230-AT229)/(LN(AN230/$I$9)*$I$8/$I$7+LN($I$10/AN230)*$I$8/$I$7)</f>
        <v>5.0805887821285618E-5</v>
      </c>
      <c r="AL231" s="67">
        <f>AK231*(B231-B230)</f>
        <v>5.080588782128562E-4</v>
      </c>
      <c r="AM231" s="23">
        <f t="shared" si="56"/>
        <v>4.303265199072627E-2</v>
      </c>
      <c r="AN231" s="26">
        <f>AN230+AK231*(B231-B230)/(2*PI()*$C$5*AN230*$I$11)</f>
        <v>0.12984458267340332</v>
      </c>
      <c r="AO231" s="87">
        <f t="shared" si="69"/>
        <v>138846.07566291059</v>
      </c>
      <c r="AP231" s="87">
        <f>IF(R231+U231&lt;$C$8,0,32*$G$13/$C$12^2*($I$8*R231+$I$6*U231)+32*$G$14/($C$14^2-$C$13^2)*($I$8*S231+$I$6*V231))</f>
        <v>37521.075662910596</v>
      </c>
      <c r="AQ231" s="66">
        <f>R231*$C$11*$C$9+U231*$C$11*$C$10</f>
        <v>11985840.368890328</v>
      </c>
      <c r="AR231" s="66">
        <f>S231*$C$11*$C$9+V231*$C$11*$C$10</f>
        <v>14695380</v>
      </c>
      <c r="AS231" s="87">
        <f>$C$11*(T231*$C$9+W231*$C$10)</f>
        <v>789125.58390771959</v>
      </c>
      <c r="AT231" s="45">
        <f t="shared" si="63"/>
        <v>15623351.659570631</v>
      </c>
      <c r="AU231" s="75"/>
    </row>
    <row r="232" spans="2:47" ht="15" thickBot="1" x14ac:dyDescent="0.35">
      <c r="B232" s="41">
        <f t="shared" si="70"/>
        <v>2010</v>
      </c>
      <c r="C232" s="8">
        <f t="shared" si="71"/>
        <v>20.100000000000001</v>
      </c>
      <c r="D232" s="73">
        <f t="shared" si="57"/>
        <v>26.883749999999999</v>
      </c>
      <c r="E232" s="29">
        <f t="shared" si="60"/>
        <v>1490.4265825622722</v>
      </c>
      <c r="F232" s="29">
        <f t="shared" si="64"/>
        <v>7.4150576246879609</v>
      </c>
      <c r="G232" s="29">
        <f t="shared" si="72"/>
        <v>9.9176395730201481</v>
      </c>
      <c r="H232" s="17">
        <f t="shared" si="73"/>
        <v>1993.4455541770387</v>
      </c>
      <c r="I232" s="29">
        <f t="shared" si="65"/>
        <v>2.2250485660981263</v>
      </c>
      <c r="J232" s="29">
        <f t="shared" si="66"/>
        <v>13.949340071223991</v>
      </c>
      <c r="K232" s="32">
        <f>IF((D231+L231+M231-AL231)/($C$21+$C$22)&gt;$C$8,$C$8,(D231+L231+M231-AL231)/($C$21+$C$22))</f>
        <v>1400</v>
      </c>
      <c r="L232" s="97">
        <f t="shared" si="58"/>
        <v>2.9886071074512639</v>
      </c>
      <c r="M232" s="96">
        <f t="shared" si="59"/>
        <v>0</v>
      </c>
      <c r="N232" s="98">
        <f t="shared" si="67"/>
        <v>1.7380381338156523</v>
      </c>
      <c r="O232" s="100">
        <f t="shared" si="61"/>
        <v>1.2380916486884432</v>
      </c>
      <c r="P232" s="104">
        <f t="shared" si="68"/>
        <v>18.880500609176615</v>
      </c>
      <c r="Q232" s="102">
        <f t="shared" si="74"/>
        <v>2.9107733828606354E-2</v>
      </c>
      <c r="R232" s="106">
        <f>K232-U232</f>
        <v>989.90966516220578</v>
      </c>
      <c r="S232" s="106">
        <f>IF(K232-H231&lt;0,0,K232-H231)</f>
        <v>0</v>
      </c>
      <c r="T232" s="106">
        <f t="shared" si="62"/>
        <v>98.352839210301909</v>
      </c>
      <c r="U232" s="107">
        <f>IF(S232&gt;0,0,IF(U231+(F232-AL232/$C$23)*$C$22/($C$21+$C$22)&gt;$C$8,$C$8,IF(V232=$C$8,U231+(F232-AL232/$C$23)*$C$22/$C$21,U231+(F232-AL232/$C$23)*$C$22/($C$21+$C$22))))</f>
        <v>410.09033483779416</v>
      </c>
      <c r="V232" s="107">
        <f>IF(S232=0,IF(V231+(F232-AL232/$C$23)*$C$22/($C$21+$C$22)&gt;$C$8,$C$8,V231+(F232-AL232/$C$23)*$C$22/($C$21+$C$22)),E232)</f>
        <v>1400</v>
      </c>
      <c r="W232" s="203">
        <f>IF(S232&gt;0,0,IF(W231+AL232/$C$23&gt;$F$23,$F$23,W231+AL232/$C$23))</f>
        <v>1.6471607896980911</v>
      </c>
      <c r="X232" s="105">
        <f>IF(R232=0,"-",IF(U232=0,FORECAST($C$8,Инклинометрия!$B$2:$B$152,Инклинометрия!$A$2:$A$152),FORECAST(R232,Инклинометрия!$B$2:$B$152,Инклинометрия!$A$2:$A$152)))</f>
        <v>940.41418190409547</v>
      </c>
      <c r="Y232" s="105">
        <f>IF(R232=0,"-",IF(U232=0,FORECAST($C$8-R232,Инклинометрия!$B$2:$B$152,Инклинометрия!$A$2:$A$152),0))</f>
        <v>0</v>
      </c>
      <c r="Z232" s="105" t="str">
        <f>IF(S232=0,"-",FORECAST($C$8,Инклинометрия!$B$2:$B$152,Инклинометрия!$A$2:$A$152))</f>
        <v>-</v>
      </c>
      <c r="AA232" s="105" t="str">
        <f>IF(S232=0,"-",FORECAST($C$8-S232,Инклинометрия!$B$2:$B$152,Инклинометрия!$A$2:$A$152))</f>
        <v>-</v>
      </c>
      <c r="AB232" s="105">
        <f>IF(T232=0,"-",FORECAST($C$6,Инклинометрия!$B$2:$B$152,Инклинометрия!$A$2:$A$152))</f>
        <v>1425</v>
      </c>
      <c r="AC232" s="105">
        <f>IF(R232=0,FORECAST($C$6-T232,Инклинометрия!$B$2:$B$152,Инклинометрия!$A$2:$A$152),FORECAST($C$8,Инклинометрия!$B$2:$B$152,Инклинометрия!$A$2:$A$152))</f>
        <v>1330</v>
      </c>
      <c r="AD232" s="107">
        <f>IF(U232=0,"-",FORECAST($C$8,Инклинометрия!$B$2:$B$152,Инклинометрия!$A$2:$A$152))</f>
        <v>1330</v>
      </c>
      <c r="AE232" s="107">
        <f>IF(U232=0,"-",FORECAST($C$8-U232,Инклинометрия!$B$2:$B$152,Инклинометрия!$A$2:$A$152))</f>
        <v>940.41418190409547</v>
      </c>
      <c r="AF232" s="107">
        <f>FORECAST($C$8-S232,Инклинометрия!$B$2:$B$152,Инклинометрия!$A$2:$A$152)</f>
        <v>1330</v>
      </c>
      <c r="AG232" s="107">
        <f>FORECAST($C$8-(S232+V232),Инклинометрия!$B$2:$B$152,Инклинометрия!$A$2:$A$152)</f>
        <v>0</v>
      </c>
      <c r="AH232" s="107">
        <f>IF(W232=0,"-",FORECAST($C$8+W232,Инклинометрия!$B$2:$B$152,Инклинометрия!$A$2:$A$152))</f>
        <v>1331.5648027502132</v>
      </c>
      <c r="AI232" s="107">
        <f>IF(W232=0,"-",FORECAST($C$8,Инклинометрия!$B$2:$B$152,Инклинометрия!$A$2:$A$152))</f>
        <v>1330</v>
      </c>
      <c r="AK232" s="122">
        <f>2*PI()*$C$5*(AT231-AT230)/(LN(AN231/$I$9)*$I$8/$I$7+LN($I$10/AN231)*$I$8/$I$7)</f>
        <v>2.4852845361102648E-5</v>
      </c>
      <c r="AL232" s="67">
        <f>AK232*(B232-B231)</f>
        <v>2.4852845361102648E-4</v>
      </c>
      <c r="AM232" s="23">
        <f t="shared" si="56"/>
        <v>4.3281180444337299E-2</v>
      </c>
      <c r="AN232" s="26">
        <f>AN231+AK232*(B232-B231)/(2*PI()*$C$5*AN231*$I$11)</f>
        <v>0.12999689758357047</v>
      </c>
      <c r="AO232" s="87">
        <f t="shared" si="69"/>
        <v>137953.99658330029</v>
      </c>
      <c r="AP232" s="87">
        <f>IF(R232+U232&lt;$C$8,0,32*$G$13/$C$12^2*($I$8*R232+$I$6*U232)+32*$G$14/($C$14^2-$C$13^2)*($I$8*S232+$I$6*V232))</f>
        <v>36628.996583300293</v>
      </c>
      <c r="AQ232" s="66">
        <f>R232*$C$11*$C$9+U232*$C$11*$C$10</f>
        <v>12073406.269884866</v>
      </c>
      <c r="AR232" s="66">
        <f>S232*$C$11*$C$9+V232*$C$11*$C$10</f>
        <v>14695380</v>
      </c>
      <c r="AS232" s="87">
        <f>$C$11*(T232*$C$9+W232*$C$10)</f>
        <v>789162.83478367329</v>
      </c>
      <c r="AT232" s="45">
        <f t="shared" si="63"/>
        <v>15622496.831366973</v>
      </c>
      <c r="AU232" s="75"/>
    </row>
    <row r="233" spans="2:47" ht="15" thickBot="1" x14ac:dyDescent="0.35">
      <c r="B233" s="41">
        <f t="shared" si="70"/>
        <v>2020</v>
      </c>
      <c r="C233" s="8">
        <f t="shared" si="71"/>
        <v>20.2</v>
      </c>
      <c r="D233" s="73">
        <f t="shared" si="57"/>
        <v>27.017499999999998</v>
      </c>
      <c r="E233" s="29">
        <f t="shared" si="60"/>
        <v>1497.8416401869599</v>
      </c>
      <c r="F233" s="29">
        <f t="shared" si="64"/>
        <v>7.4150576246877336</v>
      </c>
      <c r="G233" s="29">
        <f t="shared" si="72"/>
        <v>9.9176395730198443</v>
      </c>
      <c r="H233" s="17">
        <f t="shared" si="73"/>
        <v>2003.3631937500586</v>
      </c>
      <c r="I233" s="29">
        <f t="shared" si="65"/>
        <v>2.2250485660981263</v>
      </c>
      <c r="J233" s="29">
        <f t="shared" si="66"/>
        <v>13.949340071223777</v>
      </c>
      <c r="K233" s="32">
        <f>IF((D232+L232+M232-AL232)/($C$21+$C$22)&gt;$C$8,$C$8,(D232+L232+M232-AL232)/($C$21+$C$22))</f>
        <v>1400</v>
      </c>
      <c r="L233" s="97">
        <f t="shared" si="58"/>
        <v>2.8886018685479304</v>
      </c>
      <c r="M233" s="96">
        <f t="shared" si="59"/>
        <v>0</v>
      </c>
      <c r="N233" s="98">
        <f t="shared" si="67"/>
        <v>1.7380449986065825</v>
      </c>
      <c r="O233" s="100">
        <f t="shared" si="61"/>
        <v>1.3380968875917769</v>
      </c>
      <c r="P233" s="104">
        <f t="shared" si="68"/>
        <v>18.880500609176615</v>
      </c>
      <c r="Q233" s="102">
        <f t="shared" si="74"/>
        <v>2.9100869037676023E-2</v>
      </c>
      <c r="R233" s="106">
        <f>K233-U233</f>
        <v>956.78515297375327</v>
      </c>
      <c r="S233" s="106">
        <f>IF(K233-H232&lt;0,0,K233-H232)</f>
        <v>0</v>
      </c>
      <c r="T233" s="106">
        <f t="shared" si="62"/>
        <v>98.353227678003194</v>
      </c>
      <c r="U233" s="107">
        <f>IF(S233&gt;0,0,IF(U232+(F233-AL233/$C$23)*$C$22/($C$21+$C$22)&gt;$C$8,$C$8,IF(V233=$C$8,U232+(F233-AL233/$C$23)*$C$22/$C$21,U232+(F233-AL233/$C$23)*$C$22/($C$21+$C$22))))</f>
        <v>443.21484702624673</v>
      </c>
      <c r="V233" s="107">
        <f>IF(S233=0,IF(V232+(F233-AL233/$C$23)*$C$22/($C$21+$C$22)&gt;$C$8,$C$8,V232+(F233-AL233/$C$23)*$C$22/($C$21+$C$22)),E233)</f>
        <v>1400</v>
      </c>
      <c r="W233" s="203">
        <f>IF(S233&gt;0,0,IF(W232+AL233/$C$23&gt;$F$23,$F$23,W232+AL233/$C$23))</f>
        <v>1.6467723219968093</v>
      </c>
      <c r="X233" s="105">
        <f>IF(R233=0,"-",IF(U233=0,FORECAST($C$8,Инклинометрия!$B$2:$B$152,Инклинометрия!$A$2:$A$152),FORECAST(R233,Инклинометрия!$B$2:$B$152,Инклинометрия!$A$2:$A$152)))</f>
        <v>908.94589532506552</v>
      </c>
      <c r="Y233" s="105">
        <f>IF(R233=0,"-",IF(U233=0,FORECAST($C$8-R233,Инклинометрия!$B$2:$B$152,Инклинометрия!$A$2:$A$152),0))</f>
        <v>0</v>
      </c>
      <c r="Z233" s="105" t="str">
        <f>IF(S233=0,"-",FORECAST($C$8,Инклинометрия!$B$2:$B$152,Инклинометрия!$A$2:$A$152))</f>
        <v>-</v>
      </c>
      <c r="AA233" s="105" t="str">
        <f>IF(S233=0,"-",FORECAST($C$8-S233,Инклинометрия!$B$2:$B$152,Инклинометрия!$A$2:$A$152))</f>
        <v>-</v>
      </c>
      <c r="AB233" s="105">
        <f>IF(T233=0,"-",FORECAST($C$6,Инклинометрия!$B$2:$B$152,Инклинометрия!$A$2:$A$152))</f>
        <v>1425</v>
      </c>
      <c r="AC233" s="105">
        <f>IF(R233=0,FORECAST($C$6-T233,Инклинометрия!$B$2:$B$152,Инклинометрия!$A$2:$A$152),FORECAST($C$8,Инклинометрия!$B$2:$B$152,Инклинометрия!$A$2:$A$152))</f>
        <v>1330</v>
      </c>
      <c r="AD233" s="107">
        <f>IF(U233=0,"-",FORECAST($C$8,Инклинометрия!$B$2:$B$152,Инклинометрия!$A$2:$A$152))</f>
        <v>1330</v>
      </c>
      <c r="AE233" s="107">
        <f>IF(U233=0,"-",FORECAST($C$8-U233,Инклинометрия!$B$2:$B$152,Инклинометрия!$A$2:$A$152))</f>
        <v>908.94589532506552</v>
      </c>
      <c r="AF233" s="107">
        <f>FORECAST($C$8-S233,Инклинометрия!$B$2:$B$152,Инклинометрия!$A$2:$A$152)</f>
        <v>1330</v>
      </c>
      <c r="AG233" s="107">
        <f>FORECAST($C$8-(S233+V233),Инклинометрия!$B$2:$B$152,Инклинометрия!$A$2:$A$152)</f>
        <v>0</v>
      </c>
      <c r="AH233" s="107">
        <f>IF(W233=0,"-",FORECAST($C$8+W233,Инклинометрия!$B$2:$B$152,Инклинометрия!$A$2:$A$152))</f>
        <v>1331.564433705897</v>
      </c>
      <c r="AI233" s="107">
        <f>IF(W233=0,"-",FORECAST($C$8,Инклинометрия!$B$2:$B$152,Инклинометрия!$A$2:$A$152))</f>
        <v>1330</v>
      </c>
      <c r="AK233" s="122">
        <f>2*PI()*$C$5*(AT232-AT231)/(LN(AN232/$I$9)*$I$8/$I$7+LN($I$10/AN232)*$I$8/$I$7)</f>
        <v>-6.8647909303342517E-7</v>
      </c>
      <c r="AL233" s="67">
        <f>AK233*(B233-B232)</f>
        <v>-6.8647909303342517E-6</v>
      </c>
      <c r="AM233" s="23">
        <f t="shared" ref="AM233:AM296" si="75">AL233+AM232</f>
        <v>4.3274315653406961E-2</v>
      </c>
      <c r="AN233" s="26">
        <f>AN232+AK233*(B233-B232)/(2*PI()*$C$5*AN232*$I$11)</f>
        <v>0.12999269530863097</v>
      </c>
      <c r="AO233" s="87">
        <f t="shared" si="69"/>
        <v>137060.17549498519</v>
      </c>
      <c r="AP233" s="87">
        <f>IF(R233+U233&lt;$C$8,0,32*$G$13/$C$12^2*($I$8*R233+$I$6*U233)+32*$G$14/($C$14^2-$C$13^2)*($I$8*S233+$I$6*V233))</f>
        <v>35735.175494985182</v>
      </c>
      <c r="AQ233" s="66">
        <f>R233*$C$11*$C$9+U233*$C$11*$C$10</f>
        <v>12161143.16531842</v>
      </c>
      <c r="AR233" s="66">
        <f>S233*$C$11*$C$9+V233*$C$11*$C$10</f>
        <v>14695380</v>
      </c>
      <c r="AS233" s="87">
        <f>$C$11*(T233*$C$9+W233*$C$10)</f>
        <v>789161.80584927299</v>
      </c>
      <c r="AT233" s="45">
        <f t="shared" si="63"/>
        <v>15621601.981344258</v>
      </c>
      <c r="AU233" s="75"/>
    </row>
    <row r="234" spans="2:47" ht="15" thickBot="1" x14ac:dyDescent="0.35">
      <c r="B234" s="41">
        <f t="shared" si="70"/>
        <v>2030</v>
      </c>
      <c r="C234" s="8">
        <f t="shared" si="71"/>
        <v>20.3</v>
      </c>
      <c r="D234" s="73">
        <f t="shared" si="57"/>
        <v>27.151250000000001</v>
      </c>
      <c r="E234" s="29">
        <f t="shared" si="60"/>
        <v>1505.2566978116479</v>
      </c>
      <c r="F234" s="29">
        <f t="shared" si="64"/>
        <v>7.4150576246879609</v>
      </c>
      <c r="G234" s="29">
        <f t="shared" si="72"/>
        <v>9.9176395730201481</v>
      </c>
      <c r="H234" s="17">
        <f t="shared" si="73"/>
        <v>2013.2808333230787</v>
      </c>
      <c r="I234" s="29">
        <f t="shared" si="65"/>
        <v>2.2250485660981263</v>
      </c>
      <c r="J234" s="29">
        <f t="shared" si="66"/>
        <v>13.949340071223991</v>
      </c>
      <c r="K234" s="32">
        <f>IF((D233+L233+M233-AL233)/($C$21+$C$22)&gt;$C$8,$C$8,(D233+L233+M233-AL233)/($C$21+$C$22))</f>
        <v>1400</v>
      </c>
      <c r="L234" s="97">
        <f t="shared" si="58"/>
        <v>2.788596384366723</v>
      </c>
      <c r="M234" s="96">
        <f t="shared" si="59"/>
        <v>0</v>
      </c>
      <c r="N234" s="98">
        <f t="shared" si="67"/>
        <v>1.7380521847970869</v>
      </c>
      <c r="O234" s="100">
        <f t="shared" si="61"/>
        <v>1.4381023717729842</v>
      </c>
      <c r="P234" s="104">
        <f t="shared" si="68"/>
        <v>18.880500609176615</v>
      </c>
      <c r="Q234" s="102">
        <f t="shared" si="74"/>
        <v>2.909368284717171E-2</v>
      </c>
      <c r="R234" s="106">
        <f>K234-U234</f>
        <v>923.6605595424578</v>
      </c>
      <c r="S234" s="106">
        <f>IF(K234-H233&lt;0,0,K234-H233)</f>
        <v>0</v>
      </c>
      <c r="T234" s="106">
        <f t="shared" si="62"/>
        <v>98.353634333199906</v>
      </c>
      <c r="U234" s="107">
        <f>IF(S234&gt;0,0,IF(U233+(F234-AL234/$C$23)*$C$22/($C$21+$C$22)&gt;$C$8,$C$8,IF(V234=$C$8,U233+(F234-AL234/$C$23)*$C$22/$C$21,U233+(F234-AL234/$C$23)*$C$22/($C$21+$C$22))))</f>
        <v>476.3394404575422</v>
      </c>
      <c r="V234" s="107">
        <f>IF(S234=0,IF(V233+(F234-AL234/$C$23)*$C$22/($C$21+$C$22)&gt;$C$8,$C$8,V233+(F234-AL234/$C$23)*$C$22/($C$21+$C$22)),E234)</f>
        <v>1400</v>
      </c>
      <c r="W234" s="203">
        <f>IF(S234&gt;0,0,IF(W233+AL234/$C$23&gt;$F$23,$F$23,W233+AL234/$C$23))</f>
        <v>1.6463656668000943</v>
      </c>
      <c r="X234" s="105">
        <f>IF(R234=0,"-",IF(U234=0,FORECAST($C$8,Инклинометрия!$B$2:$B$152,Инклинометрия!$A$2:$A$152),FORECAST(R234,Инклинометрия!$B$2:$B$152,Инклинометрия!$A$2:$A$152)))</f>
        <v>877.47753156533486</v>
      </c>
      <c r="Y234" s="105">
        <f>IF(R234=0,"-",IF(U234=0,FORECAST($C$8-R234,Инклинометрия!$B$2:$B$152,Инклинометрия!$A$2:$A$152),0))</f>
        <v>0</v>
      </c>
      <c r="Z234" s="105" t="str">
        <f>IF(S234=0,"-",FORECAST($C$8,Инклинометрия!$B$2:$B$152,Инклинометрия!$A$2:$A$152))</f>
        <v>-</v>
      </c>
      <c r="AA234" s="105" t="str">
        <f>IF(S234=0,"-",FORECAST($C$8-S234,Инклинометрия!$B$2:$B$152,Инклинометрия!$A$2:$A$152))</f>
        <v>-</v>
      </c>
      <c r="AB234" s="105">
        <f>IF(T234=0,"-",FORECAST($C$6,Инклинометрия!$B$2:$B$152,Инклинометрия!$A$2:$A$152))</f>
        <v>1425</v>
      </c>
      <c r="AC234" s="105">
        <f>IF(R234=0,FORECAST($C$6-T234,Инклинометрия!$B$2:$B$152,Инклинометрия!$A$2:$A$152),FORECAST($C$8,Инклинометрия!$B$2:$B$152,Инклинометрия!$A$2:$A$152))</f>
        <v>1330</v>
      </c>
      <c r="AD234" s="107">
        <f>IF(U234=0,"-",FORECAST($C$8,Инклинометрия!$B$2:$B$152,Инклинометрия!$A$2:$A$152))</f>
        <v>1330</v>
      </c>
      <c r="AE234" s="107">
        <f>IF(U234=0,"-",FORECAST($C$8-U234,Инклинометрия!$B$2:$B$152,Инклинометрия!$A$2:$A$152))</f>
        <v>877.47753156533486</v>
      </c>
      <c r="AF234" s="107">
        <f>FORECAST($C$8-S234,Инклинометрия!$B$2:$B$152,Инклинометрия!$A$2:$A$152)</f>
        <v>1330</v>
      </c>
      <c r="AG234" s="107">
        <f>FORECAST($C$8-(S234+V234),Инклинометрия!$B$2:$B$152,Инклинометрия!$A$2:$A$152)</f>
        <v>0</v>
      </c>
      <c r="AH234" s="107">
        <f>IF(W234=0,"-",FORECAST($C$8+W234,Инклинометрия!$B$2:$B$152,Инклинометрия!$A$2:$A$152))</f>
        <v>1331.5640473834601</v>
      </c>
      <c r="AI234" s="107">
        <f>IF(W234=0,"-",FORECAST($C$8,Инклинометрия!$B$2:$B$152,Инклинометрия!$A$2:$A$152))</f>
        <v>1330</v>
      </c>
      <c r="AK234" s="122">
        <f>2*PI()*$C$5*(AT233-AT232)/(LN(AN233/$I$9)*$I$8/$I$7+LN($I$10/AN233)*$I$8/$I$7)</f>
        <v>-7.1861905043094851E-7</v>
      </c>
      <c r="AL234" s="67">
        <f>AK234*(B234-B233)</f>
        <v>-7.1861905043094849E-6</v>
      </c>
      <c r="AM234" s="23">
        <f t="shared" si="75"/>
        <v>4.3267129462902655E-2</v>
      </c>
      <c r="AN234" s="26">
        <f>AN233+AK234*(B234-B233)/(2*PI()*$C$5*AN233*$I$11)</f>
        <v>0.12998829614705484</v>
      </c>
      <c r="AO234" s="87">
        <f t="shared" si="69"/>
        <v>136166.35221443954</v>
      </c>
      <c r="AP234" s="87">
        <f>IF(R234+U234&lt;$C$8,0,32*$G$13/$C$12^2*($I$8*R234+$I$6*U234)+32*$G$14/($C$14^2-$C$13^2)*($I$8*S234+$I$6*V234))</f>
        <v>34841.352214439554</v>
      </c>
      <c r="AQ234" s="66">
        <f>R234*$C$11*$C$9+U234*$C$11*$C$10</f>
        <v>12248880.275939893</v>
      </c>
      <c r="AR234" s="66">
        <f>S234*$C$11*$C$9+V234*$C$11*$C$10</f>
        <v>14695380</v>
      </c>
      <c r="AS234" s="87">
        <f>$C$11*(T234*$C$9+W234*$C$10)</f>
        <v>789160.72874165326</v>
      </c>
      <c r="AT234" s="45">
        <f t="shared" si="63"/>
        <v>15620707.080956092</v>
      </c>
      <c r="AU234" s="75"/>
    </row>
    <row r="235" spans="2:47" ht="15" thickBot="1" x14ac:dyDescent="0.35">
      <c r="B235" s="41">
        <f t="shared" si="70"/>
        <v>2040</v>
      </c>
      <c r="C235" s="8">
        <f t="shared" si="71"/>
        <v>20.400000000000002</v>
      </c>
      <c r="D235" s="73">
        <f t="shared" si="57"/>
        <v>27.285000000000004</v>
      </c>
      <c r="E235" s="29">
        <f t="shared" si="60"/>
        <v>1512.6717554363361</v>
      </c>
      <c r="F235" s="29">
        <f t="shared" si="64"/>
        <v>7.4150576246881883</v>
      </c>
      <c r="G235" s="29">
        <f t="shared" si="72"/>
        <v>9.9176395730204518</v>
      </c>
      <c r="H235" s="17">
        <f t="shared" si="73"/>
        <v>2023.1984728960992</v>
      </c>
      <c r="I235" s="29">
        <f t="shared" si="65"/>
        <v>2.2250485660981263</v>
      </c>
      <c r="J235" s="29">
        <f t="shared" si="66"/>
        <v>13.949340071224203</v>
      </c>
      <c r="K235" s="32">
        <f>IF((D234+L234+M234-AL234)/($C$21+$C$22)&gt;$C$8,$C$8,(D234+L234+M234-AL234)/($C$21+$C$22))</f>
        <v>1400</v>
      </c>
      <c r="L235" s="97">
        <f t="shared" si="58"/>
        <v>2.6885908998768429</v>
      </c>
      <c r="M235" s="96">
        <f t="shared" si="59"/>
        <v>0</v>
      </c>
      <c r="N235" s="98">
        <f t="shared" si="67"/>
        <v>1.7380593713920562</v>
      </c>
      <c r="O235" s="100">
        <f t="shared" si="61"/>
        <v>1.5381078562628643</v>
      </c>
      <c r="P235" s="104">
        <f t="shared" si="68"/>
        <v>18.880500609176615</v>
      </c>
      <c r="Q235" s="102">
        <f t="shared" si="74"/>
        <v>2.9086496252202162E-2</v>
      </c>
      <c r="R235" s="106">
        <f>K235-U235</f>
        <v>890.53596600892126</v>
      </c>
      <c r="S235" s="106">
        <f>IF(K235-H234&lt;0,0,K235-H234)</f>
        <v>0</v>
      </c>
      <c r="T235" s="106">
        <f t="shared" si="62"/>
        <v>98.354041011284664</v>
      </c>
      <c r="U235" s="107">
        <f>IF(S235&gt;0,0,IF(U234+(F235-AL235/$C$23)*$C$22/($C$21+$C$22)&gt;$C$8,$C$8,IF(V235=$C$8,U234+(F235-AL235/$C$23)*$C$22/$C$21,U234+(F235-AL235/$C$23)*$C$22/($C$21+$C$22))))</f>
        <v>509.46403399107874</v>
      </c>
      <c r="V235" s="107">
        <f>IF(S235=0,IF(V234+(F235-AL235/$C$23)*$C$22/($C$21+$C$22)&gt;$C$8,$C$8,V234+(F235-AL235/$C$23)*$C$22/($C$21+$C$22)),E235)</f>
        <v>1400</v>
      </c>
      <c r="W235" s="203">
        <f>IF(S235&gt;0,0,IF(W234+AL235/$C$23&gt;$F$23,$F$23,W234+AL235/$C$23))</f>
        <v>1.6459589887153288</v>
      </c>
      <c r="X235" s="105">
        <f>IF(R235=0,"-",IF(U235=0,FORECAST($C$8,Инклинометрия!$B$2:$B$152,Инклинометрия!$A$2:$A$152),FORECAST(R235,Инклинометрия!$B$2:$B$152,Инклинометрия!$A$2:$A$152)))</f>
        <v>846.00916770847516</v>
      </c>
      <c r="Y235" s="105">
        <f>IF(R235=0,"-",IF(U235=0,FORECAST($C$8-R235,Инклинометрия!$B$2:$B$152,Инклинометрия!$A$2:$A$152),0))</f>
        <v>0</v>
      </c>
      <c r="Z235" s="105" t="str">
        <f>IF(S235=0,"-",FORECAST($C$8,Инклинометрия!$B$2:$B$152,Инклинометрия!$A$2:$A$152))</f>
        <v>-</v>
      </c>
      <c r="AA235" s="105" t="str">
        <f>IF(S235=0,"-",FORECAST($C$8-S235,Инклинометрия!$B$2:$B$152,Инклинометрия!$A$2:$A$152))</f>
        <v>-</v>
      </c>
      <c r="AB235" s="105">
        <f>IF(T235=0,"-",FORECAST($C$6,Инклинометрия!$B$2:$B$152,Инклинометрия!$A$2:$A$152))</f>
        <v>1425</v>
      </c>
      <c r="AC235" s="105">
        <f>IF(R235=0,FORECAST($C$6-T235,Инклинометрия!$B$2:$B$152,Инклинометрия!$A$2:$A$152),FORECAST($C$8,Инклинометрия!$B$2:$B$152,Инклинометрия!$A$2:$A$152))</f>
        <v>1330</v>
      </c>
      <c r="AD235" s="107">
        <f>IF(U235=0,"-",FORECAST($C$8,Инклинометрия!$B$2:$B$152,Инклинометрия!$A$2:$A$152))</f>
        <v>1330</v>
      </c>
      <c r="AE235" s="107">
        <f>IF(U235=0,"-",FORECAST($C$8-U235,Инклинометрия!$B$2:$B$152,Инклинометрия!$A$2:$A$152))</f>
        <v>846.00916770847516</v>
      </c>
      <c r="AF235" s="107">
        <f>FORECAST($C$8-S235,Инклинометрия!$B$2:$B$152,Инклинометрия!$A$2:$A$152)</f>
        <v>1330</v>
      </c>
      <c r="AG235" s="107">
        <f>FORECAST($C$8-(S235+V235),Инклинометрия!$B$2:$B$152,Инклинометрия!$A$2:$A$152)</f>
        <v>0</v>
      </c>
      <c r="AH235" s="107">
        <f>IF(W235=0,"-",FORECAST($C$8+W235,Инклинометрия!$B$2:$B$152,Инклинометрия!$A$2:$A$152))</f>
        <v>1331.5636610392796</v>
      </c>
      <c r="AI235" s="107">
        <f>IF(W235=0,"-",FORECAST($C$8,Инклинометрия!$B$2:$B$152,Инклинометрия!$A$2:$A$152))</f>
        <v>1330</v>
      </c>
      <c r="AK235" s="122">
        <f>2*PI()*$C$5*(AT234-AT233)/(LN(AN234/$I$9)*$I$8/$I$7+LN($I$10/AN234)*$I$8/$I$7)</f>
        <v>-7.1865949695514053E-7</v>
      </c>
      <c r="AL235" s="67">
        <f>AK235*(B235-B234)</f>
        <v>-7.1865949695514055E-6</v>
      </c>
      <c r="AM235" s="23">
        <f t="shared" si="75"/>
        <v>4.3259942867933103E-2</v>
      </c>
      <c r="AN235" s="26">
        <f>AN234+AK235*(B235-B234)/(2*PI()*$C$5*AN234*$I$11)</f>
        <v>0.12998389658898959</v>
      </c>
      <c r="AO235" s="87">
        <f t="shared" si="69"/>
        <v>135272.52893113508</v>
      </c>
      <c r="AP235" s="87">
        <f>IF(R235+U235&lt;$C$8,0,32*$G$13/$C$12^2*($I$8*R235+$I$6*U235)+32*$G$14/($C$14^2-$C$13^2)*($I$8*S235+$I$6*V235))</f>
        <v>33947.528931135093</v>
      </c>
      <c r="AQ235" s="66">
        <f>R235*$C$11*$C$9+U235*$C$11*$C$10</f>
        <v>12336617.38683217</v>
      </c>
      <c r="AR235" s="66">
        <f>S235*$C$11*$C$9+V235*$C$11*$C$10</f>
        <v>14695380</v>
      </c>
      <c r="AS235" s="87">
        <f>$C$11*(T235*$C$9+W235*$C$10)</f>
        <v>789159.65157341014</v>
      </c>
      <c r="AT235" s="45">
        <f t="shared" si="63"/>
        <v>15619812.180504546</v>
      </c>
      <c r="AU235" s="75"/>
    </row>
    <row r="236" spans="2:47" ht="15" thickBot="1" x14ac:dyDescent="0.35">
      <c r="B236" s="41">
        <f t="shared" si="70"/>
        <v>2050</v>
      </c>
      <c r="C236" s="8">
        <f t="shared" si="71"/>
        <v>20.5</v>
      </c>
      <c r="D236" s="73">
        <f t="shared" si="57"/>
        <v>27.418749999999999</v>
      </c>
      <c r="E236" s="29">
        <f t="shared" si="60"/>
        <v>1520.0868130610238</v>
      </c>
      <c r="F236" s="29">
        <f t="shared" si="64"/>
        <v>7.4150576246877336</v>
      </c>
      <c r="G236" s="29">
        <f t="shared" si="72"/>
        <v>9.9176395730198443</v>
      </c>
      <c r="H236" s="17">
        <f t="shared" si="73"/>
        <v>2033.1161124691191</v>
      </c>
      <c r="I236" s="29">
        <f t="shared" si="65"/>
        <v>2.2250485660981263</v>
      </c>
      <c r="J236" s="29">
        <f t="shared" si="66"/>
        <v>13.949340071223777</v>
      </c>
      <c r="K236" s="32">
        <f>IF((D235+L235+M235-AL235)/($C$21+$C$22)&gt;$C$8,$C$8,(D235+L235+M235-AL235)/($C$21+$C$22))</f>
        <v>1400</v>
      </c>
      <c r="L236" s="97">
        <f t="shared" si="58"/>
        <v>2.5885854153865804</v>
      </c>
      <c r="M236" s="96">
        <f t="shared" si="59"/>
        <v>0</v>
      </c>
      <c r="N236" s="98">
        <f t="shared" si="67"/>
        <v>1.738066557987535</v>
      </c>
      <c r="O236" s="100">
        <f t="shared" si="61"/>
        <v>1.6381133407531268</v>
      </c>
      <c r="P236" s="104">
        <f t="shared" si="68"/>
        <v>18.880500609176615</v>
      </c>
      <c r="Q236" s="102">
        <f t="shared" si="74"/>
        <v>2.9079309656723631E-2</v>
      </c>
      <c r="R236" s="106">
        <f>K236-U236</f>
        <v>857.41137247525808</v>
      </c>
      <c r="S236" s="106">
        <f>IF(K236-H235&lt;0,0,K236-H235)</f>
        <v>0</v>
      </c>
      <c r="T236" s="106">
        <f t="shared" si="62"/>
        <v>98.354447689398242</v>
      </c>
      <c r="U236" s="107">
        <f>IF(S236&gt;0,0,IF(U235+(F236-AL236/$C$23)*$C$22/($C$21+$C$22)&gt;$C$8,$C$8,IF(V236=$C$8,U235+(F236-AL236/$C$23)*$C$22/$C$21,U235+(F236-AL236/$C$23)*$C$22/($C$21+$C$22))))</f>
        <v>542.58862752474192</v>
      </c>
      <c r="V236" s="107">
        <f>IF(S236=0,IF(V235+(F236-AL236/$C$23)*$C$22/($C$21+$C$22)&gt;$C$8,$C$8,V235+(F236-AL236/$C$23)*$C$22/($C$21+$C$22)),E236)</f>
        <v>1400</v>
      </c>
      <c r="W236" s="203">
        <f>IF(S236&gt;0,0,IF(W235+AL236/$C$23&gt;$F$23,$F$23,W235+AL236/$C$23))</f>
        <v>1.6455523106017607</v>
      </c>
      <c r="X236" s="105">
        <f>IF(R236=0,"-",IF(U236=0,FORECAST($C$8,Инклинометрия!$B$2:$B$152,Инклинометрия!$A$2:$A$152),FORECAST(R236,Инклинометрия!$B$2:$B$152,Инклинометрия!$A$2:$A$152)))</f>
        <v>814.54080385149518</v>
      </c>
      <c r="Y236" s="105">
        <f>IF(R236=0,"-",IF(U236=0,FORECAST($C$8-R236,Инклинометрия!$B$2:$B$152,Инклинометрия!$A$2:$A$152),0))</f>
        <v>0</v>
      </c>
      <c r="Z236" s="105" t="str">
        <f>IF(S236=0,"-",FORECAST($C$8,Инклинометрия!$B$2:$B$152,Инклинометрия!$A$2:$A$152))</f>
        <v>-</v>
      </c>
      <c r="AA236" s="105" t="str">
        <f>IF(S236=0,"-",FORECAST($C$8-S236,Инклинометрия!$B$2:$B$152,Инклинометрия!$A$2:$A$152))</f>
        <v>-</v>
      </c>
      <c r="AB236" s="105">
        <f>IF(T236=0,"-",FORECAST($C$6,Инклинометрия!$B$2:$B$152,Инклинометрия!$A$2:$A$152))</f>
        <v>1425</v>
      </c>
      <c r="AC236" s="105">
        <f>IF(R236=0,FORECAST($C$6-T236,Инклинометрия!$B$2:$B$152,Инклинометрия!$A$2:$A$152),FORECAST($C$8,Инклинометрия!$B$2:$B$152,Инклинометрия!$A$2:$A$152))</f>
        <v>1330</v>
      </c>
      <c r="AD236" s="107">
        <f>IF(U236=0,"-",FORECAST($C$8,Инклинометрия!$B$2:$B$152,Инклинометрия!$A$2:$A$152))</f>
        <v>1330</v>
      </c>
      <c r="AE236" s="107">
        <f>IF(U236=0,"-",FORECAST($C$8-U236,Инклинометрия!$B$2:$B$152,Инклинометрия!$A$2:$A$152))</f>
        <v>814.54080385149518</v>
      </c>
      <c r="AF236" s="107">
        <f>FORECAST($C$8-S236,Инклинометрия!$B$2:$B$152,Инклинометрия!$A$2:$A$152)</f>
        <v>1330</v>
      </c>
      <c r="AG236" s="107">
        <f>FORECAST($C$8-(S236+V236),Инклинометрия!$B$2:$B$152,Инклинометрия!$A$2:$A$152)</f>
        <v>0</v>
      </c>
      <c r="AH236" s="107">
        <f>IF(W236=0,"-",FORECAST($C$8+W236,Инклинометрия!$B$2:$B$152,Инклинометрия!$A$2:$A$152))</f>
        <v>1331.5632746950716</v>
      </c>
      <c r="AI236" s="107">
        <f>IF(W236=0,"-",FORECAST($C$8,Инклинометрия!$B$2:$B$152,Инклинометрия!$A$2:$A$152))</f>
        <v>1330</v>
      </c>
      <c r="AK236" s="122">
        <f>2*PI()*$C$5*(AT235-AT234)/(LN(AN235/$I$9)*$I$8/$I$7+LN($I$10/AN235)*$I$8/$I$7)</f>
        <v>-7.1865954785332143E-7</v>
      </c>
      <c r="AL236" s="67">
        <f>AK236*(B236-B235)</f>
        <v>-7.1865954785332147E-6</v>
      </c>
      <c r="AM236" s="23">
        <f t="shared" si="75"/>
        <v>4.3252756272454569E-2</v>
      </c>
      <c r="AN236" s="26">
        <f>AN235+AK236*(B236-B235)/(2*PI()*$C$5*AN235*$I$11)</f>
        <v>0.12997949688170113</v>
      </c>
      <c r="AO236" s="87">
        <f t="shared" si="69"/>
        <v>134378.70564782721</v>
      </c>
      <c r="AP236" s="87">
        <f>IF(R236+U236&lt;$C$8,0,32*$G$13/$C$12^2*($I$8*R236+$I$6*U236)+32*$G$14/($C$14^2-$C$13^2)*($I$8*S236+$I$6*V236))</f>
        <v>33053.705647827213</v>
      </c>
      <c r="AQ236" s="66">
        <f>R236*$C$11*$C$9+U236*$C$11*$C$10</f>
        <v>12424354.497724786</v>
      </c>
      <c r="AR236" s="66">
        <f>S236*$C$11*$C$9+V236*$C$11*$C$10</f>
        <v>14695380</v>
      </c>
      <c r="AS236" s="87">
        <f>$C$11*(T236*$C$9+W236*$C$10)</f>
        <v>789158.574405091</v>
      </c>
      <c r="AT236" s="45">
        <f t="shared" si="63"/>
        <v>15618917.280052919</v>
      </c>
      <c r="AU236" s="75"/>
    </row>
    <row r="237" spans="2:47" ht="15" thickBot="1" x14ac:dyDescent="0.35">
      <c r="B237" s="41">
        <f t="shared" si="70"/>
        <v>2060</v>
      </c>
      <c r="C237" s="8">
        <f t="shared" si="71"/>
        <v>20.6</v>
      </c>
      <c r="D237" s="73">
        <f t="shared" si="57"/>
        <v>27.552499999999998</v>
      </c>
      <c r="E237" s="29">
        <f t="shared" si="60"/>
        <v>1527.5018706857118</v>
      </c>
      <c r="F237" s="29">
        <f t="shared" si="64"/>
        <v>7.4150576246879609</v>
      </c>
      <c r="G237" s="29">
        <f t="shared" si="72"/>
        <v>9.9176395730201481</v>
      </c>
      <c r="H237" s="17">
        <f t="shared" si="73"/>
        <v>2043.0337520421392</v>
      </c>
      <c r="I237" s="29">
        <f t="shared" si="65"/>
        <v>2.2250485660981263</v>
      </c>
      <c r="J237" s="29">
        <f t="shared" si="66"/>
        <v>13.949340071223991</v>
      </c>
      <c r="K237" s="32">
        <f>IF((D236+L236+M236-AL236)/($C$21+$C$22)&gt;$C$8,$C$8,(D236+L236+M236-AL236)/($C$21+$C$22))</f>
        <v>1400</v>
      </c>
      <c r="L237" s="97">
        <f t="shared" si="58"/>
        <v>2.4885799308963144</v>
      </c>
      <c r="M237" s="96">
        <f t="shared" si="59"/>
        <v>0</v>
      </c>
      <c r="N237" s="98">
        <f t="shared" si="67"/>
        <v>1.7380737445830141</v>
      </c>
      <c r="O237" s="100">
        <f t="shared" si="61"/>
        <v>1.7381188252433928</v>
      </c>
      <c r="P237" s="104">
        <f t="shared" si="68"/>
        <v>18.880500609176615</v>
      </c>
      <c r="Q237" s="102">
        <f t="shared" si="74"/>
        <v>2.9072123061244456E-2</v>
      </c>
      <c r="R237" s="106">
        <f>K237-U237</f>
        <v>824.28677894159375</v>
      </c>
      <c r="S237" s="106">
        <f>IF(K237-H236&lt;0,0,K237-H236)</f>
        <v>0</v>
      </c>
      <c r="T237" s="106">
        <f t="shared" si="62"/>
        <v>98.354854367511848</v>
      </c>
      <c r="U237" s="107">
        <f>IF(S237&gt;0,0,IF(U236+(F237-AL237/$C$23)*$C$22/($C$21+$C$22)&gt;$C$8,$C$8,IF(V237=$C$8,U236+(F237-AL237/$C$23)*$C$22/$C$21,U236+(F237-AL237/$C$23)*$C$22/($C$21+$C$22))))</f>
        <v>575.71322105840625</v>
      </c>
      <c r="V237" s="107">
        <f>IF(S237=0,IF(V236+(F237-AL237/$C$23)*$C$22/($C$21+$C$22)&gt;$C$8,$C$8,V236+(F237-AL237/$C$23)*$C$22/($C$21+$C$22)),E237)</f>
        <v>1400</v>
      </c>
      <c r="W237" s="203">
        <f>IF(S237&gt;0,0,IF(W236+AL237/$C$23&gt;$F$23,$F$23,W236+AL237/$C$23))</f>
        <v>1.6451456324881562</v>
      </c>
      <c r="X237" s="105">
        <f>IF(R237=0,"-",IF(U237=0,FORECAST($C$8,Инклинометрия!$B$2:$B$152,Инклинометрия!$A$2:$A$152),FORECAST(R237,Инклинометрия!$B$2:$B$152,Инклинометрия!$A$2:$A$152)))</f>
        <v>783.07243999451407</v>
      </c>
      <c r="Y237" s="105">
        <f>IF(R237=0,"-",IF(U237=0,FORECAST($C$8-R237,Инклинометрия!$B$2:$B$152,Инклинометрия!$A$2:$A$152),0))</f>
        <v>0</v>
      </c>
      <c r="Z237" s="105" t="str">
        <f>IF(S237=0,"-",FORECAST($C$8,Инклинометрия!$B$2:$B$152,Инклинометрия!$A$2:$A$152))</f>
        <v>-</v>
      </c>
      <c r="AA237" s="105" t="str">
        <f>IF(S237=0,"-",FORECAST($C$8-S237,Инклинометрия!$B$2:$B$152,Инклинометрия!$A$2:$A$152))</f>
        <v>-</v>
      </c>
      <c r="AB237" s="105">
        <f>IF(T237=0,"-",FORECAST($C$6,Инклинометрия!$B$2:$B$152,Инклинометрия!$A$2:$A$152))</f>
        <v>1425</v>
      </c>
      <c r="AC237" s="105">
        <f>IF(R237=0,FORECAST($C$6-T237,Инклинометрия!$B$2:$B$152,Инклинометрия!$A$2:$A$152),FORECAST($C$8,Инклинометрия!$B$2:$B$152,Инклинометрия!$A$2:$A$152))</f>
        <v>1330</v>
      </c>
      <c r="AD237" s="107">
        <f>IF(U237=0,"-",FORECAST($C$8,Инклинометрия!$B$2:$B$152,Инклинометрия!$A$2:$A$152))</f>
        <v>1330</v>
      </c>
      <c r="AE237" s="107">
        <f>IF(U237=0,"-",FORECAST($C$8-U237,Инклинометрия!$B$2:$B$152,Инклинометрия!$A$2:$A$152))</f>
        <v>783.07243999451407</v>
      </c>
      <c r="AF237" s="107">
        <f>FORECAST($C$8-S237,Инклинометрия!$B$2:$B$152,Инклинометрия!$A$2:$A$152)</f>
        <v>1330</v>
      </c>
      <c r="AG237" s="107">
        <f>FORECAST($C$8-(S237+V237),Инклинометрия!$B$2:$B$152,Инклинометрия!$A$2:$A$152)</f>
        <v>0</v>
      </c>
      <c r="AH237" s="107">
        <f>IF(W237=0,"-",FORECAST($C$8+W237,Инклинометрия!$B$2:$B$152,Инклинометрия!$A$2:$A$152))</f>
        <v>1331.5628883508639</v>
      </c>
      <c r="AI237" s="107">
        <f>IF(W237=0,"-",FORECAST($C$8,Инклинометрия!$B$2:$B$152,Инклинометрия!$A$2:$A$152))</f>
        <v>1330</v>
      </c>
      <c r="AK237" s="122">
        <f>2*PI()*$C$5*(AT236-AT235)/(LN(AN236/$I$9)*$I$8/$I$7+LN($I$10/AN236)*$I$8/$I$7)</f>
        <v>-7.1865954791764151E-7</v>
      </c>
      <c r="AL237" s="67">
        <f>AK237*(B237-B236)</f>
        <v>-7.1865954791764151E-6</v>
      </c>
      <c r="AM237" s="23">
        <f t="shared" si="75"/>
        <v>4.324556967697539E-2</v>
      </c>
      <c r="AN237" s="26">
        <f>AN236+AK237*(B237-B236)/(2*PI()*$C$5*AN236*$I$11)</f>
        <v>0.12997509702548551</v>
      </c>
      <c r="AO237" s="87">
        <f t="shared" si="69"/>
        <v>133484.88236451929</v>
      </c>
      <c r="AP237" s="87">
        <f>IF(R237+U237&lt;$C$8,0,32*$G$13/$C$12^2*($I$8*R237+$I$6*U237)+32*$G$14/($C$14^2-$C$13^2)*($I$8*S237+$I$6*V237))</f>
        <v>32159.882364519304</v>
      </c>
      <c r="AQ237" s="66">
        <f>R237*$C$11*$C$9+U237*$C$11*$C$10</f>
        <v>12512091.608617403</v>
      </c>
      <c r="AR237" s="66">
        <f>S237*$C$11*$C$9+V237*$C$11*$C$10</f>
        <v>14695380</v>
      </c>
      <c r="AS237" s="87">
        <f>$C$11*(T237*$C$9+W237*$C$10)</f>
        <v>789157.49723677151</v>
      </c>
      <c r="AT237" s="45">
        <f t="shared" si="63"/>
        <v>15618022.37960129</v>
      </c>
      <c r="AU237" s="75"/>
    </row>
    <row r="238" spans="2:47" ht="15" thickBot="1" x14ac:dyDescent="0.35">
      <c r="B238" s="41">
        <f t="shared" si="70"/>
        <v>2070</v>
      </c>
      <c r="C238" s="8">
        <f t="shared" si="71"/>
        <v>20.7</v>
      </c>
      <c r="D238" s="73">
        <f t="shared" si="57"/>
        <v>27.686250000000001</v>
      </c>
      <c r="E238" s="29">
        <f t="shared" si="60"/>
        <v>1534.9169283103995</v>
      </c>
      <c r="F238" s="29">
        <f t="shared" si="64"/>
        <v>7.4150576246877336</v>
      </c>
      <c r="G238" s="29">
        <f t="shared" si="72"/>
        <v>9.9176395730198443</v>
      </c>
      <c r="H238" s="17">
        <f t="shared" si="73"/>
        <v>2052.9513916151591</v>
      </c>
      <c r="I238" s="29">
        <f t="shared" si="65"/>
        <v>2.2250485660981263</v>
      </c>
      <c r="J238" s="29">
        <f t="shared" si="66"/>
        <v>13.949340071223777</v>
      </c>
      <c r="K238" s="32">
        <f>IF((D237+L237+M237-AL237)/($C$21+$C$22)&gt;$C$8,$C$8,(D237+L237+M237-AL237)/($C$21+$C$22))</f>
        <v>1400</v>
      </c>
      <c r="L238" s="97">
        <f t="shared" si="58"/>
        <v>2.3885744464060514</v>
      </c>
      <c r="M238" s="96">
        <f t="shared" si="59"/>
        <v>0</v>
      </c>
      <c r="N238" s="98">
        <f t="shared" si="67"/>
        <v>1.7380809311784935</v>
      </c>
      <c r="O238" s="100">
        <f t="shared" si="61"/>
        <v>1.8381243097336557</v>
      </c>
      <c r="P238" s="104">
        <f t="shared" si="68"/>
        <v>18.880500609176615</v>
      </c>
      <c r="Q238" s="102">
        <f t="shared" si="74"/>
        <v>2.9064936465765263E-2</v>
      </c>
      <c r="R238" s="106">
        <f>K238-U238</f>
        <v>791.16218540793045</v>
      </c>
      <c r="S238" s="106">
        <f>IF(K238-H237&lt;0,0,K238-H237)</f>
        <v>0</v>
      </c>
      <c r="T238" s="106">
        <f t="shared" si="62"/>
        <v>98.355261045625454</v>
      </c>
      <c r="U238" s="107">
        <f>IF(S238&gt;0,0,IF(U237+(F238-AL238/$C$23)*$C$22/($C$21+$C$22)&gt;$C$8,$C$8,IF(V238=$C$8,U237+(F238-AL238/$C$23)*$C$22/$C$21,U237+(F238-AL238/$C$23)*$C$22/($C$21+$C$22))))</f>
        <v>608.83781459206955</v>
      </c>
      <c r="V238" s="107">
        <f>IF(S238=0,IF(V237+(F238-AL238/$C$23)*$C$22/($C$21+$C$22)&gt;$C$8,$C$8,V237+(F238-AL238/$C$23)*$C$22/($C$21+$C$22)),E238)</f>
        <v>1400</v>
      </c>
      <c r="W238" s="203">
        <f>IF(S238&gt;0,0,IF(W237+AL238/$C$23&gt;$F$23,$F$23,W237+AL238/$C$23))</f>
        <v>1.6447389543745508</v>
      </c>
      <c r="X238" s="105">
        <f>IF(R238=0,"-",IF(U238=0,FORECAST($C$8,Инклинометрия!$B$2:$B$152,Инклинометрия!$A$2:$A$152),FORECAST(R238,Инклинометрия!$B$2:$B$152,Инклинометрия!$A$2:$A$152)))</f>
        <v>751.60407613753387</v>
      </c>
      <c r="Y238" s="105">
        <f>IF(R238=0,"-",IF(U238=0,FORECAST($C$8-R238,Инклинометрия!$B$2:$B$152,Инклинометрия!$A$2:$A$152),0))</f>
        <v>0</v>
      </c>
      <c r="Z238" s="105" t="str">
        <f>IF(S238=0,"-",FORECAST($C$8,Инклинометрия!$B$2:$B$152,Инклинометрия!$A$2:$A$152))</f>
        <v>-</v>
      </c>
      <c r="AA238" s="105" t="str">
        <f>IF(S238=0,"-",FORECAST($C$8-S238,Инклинометрия!$B$2:$B$152,Инклинометрия!$A$2:$A$152))</f>
        <v>-</v>
      </c>
      <c r="AB238" s="105">
        <f>IF(T238=0,"-",FORECAST($C$6,Инклинометрия!$B$2:$B$152,Инклинометрия!$A$2:$A$152))</f>
        <v>1425</v>
      </c>
      <c r="AC238" s="105">
        <f>IF(R238=0,FORECAST($C$6-T238,Инклинометрия!$B$2:$B$152,Инклинометрия!$A$2:$A$152),FORECAST($C$8,Инклинометрия!$B$2:$B$152,Инклинометрия!$A$2:$A$152))</f>
        <v>1330</v>
      </c>
      <c r="AD238" s="107">
        <f>IF(U238=0,"-",FORECAST($C$8,Инклинометрия!$B$2:$B$152,Инклинометрия!$A$2:$A$152))</f>
        <v>1330</v>
      </c>
      <c r="AE238" s="107">
        <f>IF(U238=0,"-",FORECAST($C$8-U238,Инклинометрия!$B$2:$B$152,Инклинометрия!$A$2:$A$152))</f>
        <v>751.60407613753387</v>
      </c>
      <c r="AF238" s="107">
        <f>FORECAST($C$8-S238,Инклинометрия!$B$2:$B$152,Инклинометрия!$A$2:$A$152)</f>
        <v>1330</v>
      </c>
      <c r="AG238" s="107">
        <f>FORECAST($C$8-(S238+V238),Инклинометрия!$B$2:$B$152,Инклинометрия!$A$2:$A$152)</f>
        <v>0</v>
      </c>
      <c r="AH238" s="107">
        <f>IF(W238=0,"-",FORECAST($C$8+W238,Инклинометрия!$B$2:$B$152,Инклинометрия!$A$2:$A$152))</f>
        <v>1331.5625020066559</v>
      </c>
      <c r="AI238" s="107">
        <f>IF(W238=0,"-",FORECAST($C$8,Инклинометрия!$B$2:$B$152,Инклинометрия!$A$2:$A$152))</f>
        <v>1330</v>
      </c>
      <c r="AK238" s="122">
        <f>2*PI()*$C$5*(AT237-AT236)/(LN(AN237/$I$9)*$I$8/$I$7+LN($I$10/AN237)*$I$8/$I$7)</f>
        <v>-7.1865954791913726E-7</v>
      </c>
      <c r="AL238" s="67">
        <f>AK238*(B238-B237)</f>
        <v>-7.1865954791913729E-6</v>
      </c>
      <c r="AM238" s="23">
        <f t="shared" si="75"/>
        <v>4.3238383081496197E-2</v>
      </c>
      <c r="AN238" s="26">
        <f>AN237+AK238*(B238-B237)/(2*PI()*$C$5*AN237*$I$11)</f>
        <v>0.12997069702032801</v>
      </c>
      <c r="AO238" s="87">
        <f t="shared" si="69"/>
        <v>132591.05908121142</v>
      </c>
      <c r="AP238" s="87">
        <f>IF(R238+U238&lt;$C$8,0,32*$G$13/$C$12^2*($I$8*R238+$I$6*U238)+32*$G$14/($C$14^2-$C$13^2)*($I$8*S238+$I$6*V238))</f>
        <v>31266.059081211417</v>
      </c>
      <c r="AQ238" s="66">
        <f>R238*$C$11*$C$9+U238*$C$11*$C$10</f>
        <v>12599828.719510015</v>
      </c>
      <c r="AR238" s="66">
        <f>S238*$C$11*$C$9+V238*$C$11*$C$10</f>
        <v>14695380</v>
      </c>
      <c r="AS238" s="87">
        <f>$C$11*(T238*$C$9+W238*$C$10)</f>
        <v>789156.4200684519</v>
      </c>
      <c r="AT238" s="45">
        <f t="shared" si="63"/>
        <v>15617127.479149664</v>
      </c>
      <c r="AU238" s="75"/>
    </row>
    <row r="239" spans="2:47" ht="15" thickBot="1" x14ac:dyDescent="0.35">
      <c r="B239" s="41">
        <f t="shared" si="70"/>
        <v>2080</v>
      </c>
      <c r="C239" s="8">
        <f t="shared" si="71"/>
        <v>20.8</v>
      </c>
      <c r="D239" s="73">
        <f t="shared" si="57"/>
        <v>27.82</v>
      </c>
      <c r="E239" s="29">
        <f t="shared" si="60"/>
        <v>1542.3319859350877</v>
      </c>
      <c r="F239" s="29">
        <f t="shared" si="64"/>
        <v>7.4150576246881883</v>
      </c>
      <c r="G239" s="29">
        <f t="shared" si="72"/>
        <v>9.9176395730204518</v>
      </c>
      <c r="H239" s="17">
        <f t="shared" si="73"/>
        <v>2062.8690311881796</v>
      </c>
      <c r="I239" s="29">
        <f t="shared" si="65"/>
        <v>2.2250485660981263</v>
      </c>
      <c r="J239" s="29">
        <f t="shared" si="66"/>
        <v>13.949340071224203</v>
      </c>
      <c r="K239" s="32">
        <f>IF((D238+L238+M238-AL238)/($C$21+$C$22)&gt;$C$8,$C$8,(D238+L238+M238-AL238)/($C$21+$C$22))</f>
        <v>1400</v>
      </c>
      <c r="L239" s="97">
        <f t="shared" si="58"/>
        <v>2.2885689619157823</v>
      </c>
      <c r="M239" s="96">
        <f t="shared" si="59"/>
        <v>0</v>
      </c>
      <c r="N239" s="98">
        <f t="shared" si="67"/>
        <v>1.7380881177739727</v>
      </c>
      <c r="O239" s="100">
        <f t="shared" si="61"/>
        <v>1.9381297942239248</v>
      </c>
      <c r="P239" s="104">
        <f t="shared" si="68"/>
        <v>18.880500609176615</v>
      </c>
      <c r="Q239" s="102">
        <f t="shared" si="74"/>
        <v>2.9057749870286087E-2</v>
      </c>
      <c r="R239" s="106">
        <f>K239-U239</f>
        <v>758.0375918742651</v>
      </c>
      <c r="S239" s="106">
        <f>IF(K239-H238&lt;0,0,K239-H238)</f>
        <v>0</v>
      </c>
      <c r="T239" s="106">
        <f t="shared" si="62"/>
        <v>98.35566772373906</v>
      </c>
      <c r="U239" s="107">
        <f>IF(S239&gt;0,0,IF(U238+(F239-AL239/$C$23)*$C$22/($C$21+$C$22)&gt;$C$8,$C$8,IF(V239=$C$8,U238+(F239-AL239/$C$23)*$C$22/$C$21,U238+(F239-AL239/$C$23)*$C$22/($C$21+$C$22))))</f>
        <v>641.9624081257349</v>
      </c>
      <c r="V239" s="107">
        <f>IF(S239=0,IF(V238+(F239-AL239/$C$23)*$C$22/($C$21+$C$22)&gt;$C$8,$C$8,V238+(F239-AL239/$C$23)*$C$22/($C$21+$C$22)),E239)</f>
        <v>1400</v>
      </c>
      <c r="W239" s="203">
        <f>IF(S239&gt;0,0,IF(W238+AL239/$C$23&gt;$F$23,$F$23,W238+AL239/$C$23))</f>
        <v>1.6443322762609462</v>
      </c>
      <c r="X239" s="105">
        <f>IF(R239=0,"-",IF(U239=0,FORECAST($C$8,Инклинометрия!$B$2:$B$152,Инклинометрия!$A$2:$A$152),FORECAST(R239,Инклинометрия!$B$2:$B$152,Инклинометрия!$A$2:$A$152)))</f>
        <v>720.13571228055184</v>
      </c>
      <c r="Y239" s="105">
        <f>IF(R239=0,"-",IF(U239=0,FORECAST($C$8-R239,Инклинометрия!$B$2:$B$152,Инклинометрия!$A$2:$A$152),0))</f>
        <v>0</v>
      </c>
      <c r="Z239" s="105" t="str">
        <f>IF(S239=0,"-",FORECAST($C$8,Инклинометрия!$B$2:$B$152,Инклинометрия!$A$2:$A$152))</f>
        <v>-</v>
      </c>
      <c r="AA239" s="105" t="str">
        <f>IF(S239=0,"-",FORECAST($C$8-S239,Инклинометрия!$B$2:$B$152,Инклинометрия!$A$2:$A$152))</f>
        <v>-</v>
      </c>
      <c r="AB239" s="105">
        <f>IF(T239=0,"-",FORECAST($C$6,Инклинометрия!$B$2:$B$152,Инклинометрия!$A$2:$A$152))</f>
        <v>1425</v>
      </c>
      <c r="AC239" s="105">
        <f>IF(R239=0,FORECAST($C$6-T239,Инклинометрия!$B$2:$B$152,Инклинометрия!$A$2:$A$152),FORECAST($C$8,Инклинометрия!$B$2:$B$152,Инклинометрия!$A$2:$A$152))</f>
        <v>1330</v>
      </c>
      <c r="AD239" s="107">
        <f>IF(U239=0,"-",FORECAST($C$8,Инклинометрия!$B$2:$B$152,Инклинометрия!$A$2:$A$152))</f>
        <v>1330</v>
      </c>
      <c r="AE239" s="107">
        <f>IF(U239=0,"-",FORECAST($C$8-U239,Инклинометрия!$B$2:$B$152,Инклинометрия!$A$2:$A$152))</f>
        <v>720.13571228055184</v>
      </c>
      <c r="AF239" s="107">
        <f>FORECAST($C$8-S239,Инклинометрия!$B$2:$B$152,Инклинометрия!$A$2:$A$152)</f>
        <v>1330</v>
      </c>
      <c r="AG239" s="107">
        <f>FORECAST($C$8-(S239+V239),Инклинометрия!$B$2:$B$152,Инклинометрия!$A$2:$A$152)</f>
        <v>0</v>
      </c>
      <c r="AH239" s="107">
        <f>IF(W239=0,"-",FORECAST($C$8+W239,Инклинометрия!$B$2:$B$152,Инклинометрия!$A$2:$A$152))</f>
        <v>1331.5621156624477</v>
      </c>
      <c r="AI239" s="107">
        <f>IF(W239=0,"-",FORECAST($C$8,Инклинометрия!$B$2:$B$152,Инклинометрия!$A$2:$A$152))</f>
        <v>1330</v>
      </c>
      <c r="AK239" s="122">
        <f>2*PI()*$C$5*(AT238-AT237)/(LN(AN238/$I$9)*$I$8/$I$7+LN($I$10/AN238)*$I$8/$I$7)</f>
        <v>-7.186595479176414E-7</v>
      </c>
      <c r="AL239" s="67">
        <f>AK239*(B239-B238)</f>
        <v>-7.1865954791764143E-6</v>
      </c>
      <c r="AM239" s="23">
        <f t="shared" si="75"/>
        <v>4.3231196486017018E-2</v>
      </c>
      <c r="AN239" s="26">
        <f>AN238+AK239*(B239-B238)/(2*PI()*$C$5*AN238*$I$11)</f>
        <v>0.12996629686621353</v>
      </c>
      <c r="AO239" s="87">
        <f t="shared" si="69"/>
        <v>131697.23579790347</v>
      </c>
      <c r="AP239" s="87">
        <f>IF(R239+U239&lt;$C$8,0,32*$G$13/$C$12^2*($I$8*R239+$I$6*U239)+32*$G$14/($C$14^2-$C$13^2)*($I$8*S239+$I$6*V239))</f>
        <v>30372.235797903482</v>
      </c>
      <c r="AQ239" s="66">
        <f>R239*$C$11*$C$9+U239*$C$11*$C$10</f>
        <v>12687565.830402633</v>
      </c>
      <c r="AR239" s="66">
        <f>S239*$C$11*$C$9+V239*$C$11*$C$10</f>
        <v>14695380</v>
      </c>
      <c r="AS239" s="87">
        <f>$C$11*(T239*$C$9+W239*$C$10)</f>
        <v>789155.34290013253</v>
      </c>
      <c r="AT239" s="45">
        <f t="shared" si="63"/>
        <v>15616232.578698035</v>
      </c>
      <c r="AU239" s="75"/>
    </row>
    <row r="240" spans="2:47" ht="15" thickBot="1" x14ac:dyDescent="0.35">
      <c r="B240" s="41">
        <f t="shared" si="70"/>
        <v>2090</v>
      </c>
      <c r="C240" s="8">
        <f t="shared" si="71"/>
        <v>20.900000000000002</v>
      </c>
      <c r="D240" s="73">
        <f t="shared" si="57"/>
        <v>27.953750000000003</v>
      </c>
      <c r="E240" s="29">
        <f t="shared" si="60"/>
        <v>1549.7470435597756</v>
      </c>
      <c r="F240" s="29">
        <f t="shared" si="64"/>
        <v>7.4150576246879609</v>
      </c>
      <c r="G240" s="29">
        <f t="shared" si="72"/>
        <v>9.9176395730201481</v>
      </c>
      <c r="H240" s="17">
        <f t="shared" si="73"/>
        <v>2072.7866707611997</v>
      </c>
      <c r="I240" s="29">
        <f t="shared" si="65"/>
        <v>2.2250485660981263</v>
      </c>
      <c r="J240" s="29">
        <f t="shared" si="66"/>
        <v>13.949340071223991</v>
      </c>
      <c r="K240" s="32">
        <f>IF((D239+L239+M239-AL239)/($C$21+$C$22)&gt;$C$8,$C$8,(D239+L239+M239-AL239)/($C$21+$C$22))</f>
        <v>1400</v>
      </c>
      <c r="L240" s="97">
        <f t="shared" si="58"/>
        <v>2.1885634774255163</v>
      </c>
      <c r="M240" s="96">
        <f t="shared" si="59"/>
        <v>0</v>
      </c>
      <c r="N240" s="98">
        <f t="shared" si="67"/>
        <v>1.7380953043694514</v>
      </c>
      <c r="O240" s="100">
        <f t="shared" si="61"/>
        <v>2.0381352787141909</v>
      </c>
      <c r="P240" s="104">
        <f t="shared" si="68"/>
        <v>18.880500609176615</v>
      </c>
      <c r="Q240" s="102">
        <f t="shared" si="74"/>
        <v>2.9050563274806897E-2</v>
      </c>
      <c r="R240" s="106">
        <f>K240-U240</f>
        <v>724.91299834060078</v>
      </c>
      <c r="S240" s="106">
        <f>IF(K240-H239&lt;0,0,K240-H239)</f>
        <v>0</v>
      </c>
      <c r="T240" s="106">
        <f t="shared" si="62"/>
        <v>98.356074401852652</v>
      </c>
      <c r="U240" s="107">
        <f>IF(S240&gt;0,0,IF(U239+(F240-AL240/$C$23)*$C$22/($C$21+$C$22)&gt;$C$8,$C$8,IF(V240=$C$8,U239+(F240-AL240/$C$23)*$C$22/$C$21,U239+(F240-AL240/$C$23)*$C$22/($C$21+$C$22))))</f>
        <v>675.08700165939922</v>
      </c>
      <c r="V240" s="107">
        <f>IF(S240=0,IF(V239+(F240-AL240/$C$23)*$C$22/($C$21+$C$22)&gt;$C$8,$C$8,V239+(F240-AL240/$C$23)*$C$22/($C$21+$C$22)),E240)</f>
        <v>1400</v>
      </c>
      <c r="W240" s="203">
        <f>IF(S240&gt;0,0,IF(W239+AL240/$C$23&gt;$F$23,$F$23,W239+AL240/$C$23))</f>
        <v>1.6439255981473408</v>
      </c>
      <c r="X240" s="105">
        <f>IF(R240=0,"-",IF(U240=0,FORECAST($C$8,Инклинометрия!$B$2:$B$152,Инклинометрия!$A$2:$A$152),FORECAST(R240,Инклинометрия!$B$2:$B$152,Инклинометрия!$A$2:$A$152)))</f>
        <v>688.66734842357073</v>
      </c>
      <c r="Y240" s="105">
        <f>IF(R240=0,"-",IF(U240=0,FORECAST($C$8-R240,Инклинометрия!$B$2:$B$152,Инклинометрия!$A$2:$A$152),0))</f>
        <v>0</v>
      </c>
      <c r="Z240" s="105" t="str">
        <f>IF(S240=0,"-",FORECAST($C$8,Инклинометрия!$B$2:$B$152,Инклинометрия!$A$2:$A$152))</f>
        <v>-</v>
      </c>
      <c r="AA240" s="105" t="str">
        <f>IF(S240=0,"-",FORECAST($C$8-S240,Инклинометрия!$B$2:$B$152,Инклинометрия!$A$2:$A$152))</f>
        <v>-</v>
      </c>
      <c r="AB240" s="105">
        <f>IF(T240=0,"-",FORECAST($C$6,Инклинометрия!$B$2:$B$152,Инклинометрия!$A$2:$A$152))</f>
        <v>1425</v>
      </c>
      <c r="AC240" s="105">
        <f>IF(R240=0,FORECAST($C$6-T240,Инклинометрия!$B$2:$B$152,Инклинометрия!$A$2:$A$152),FORECAST($C$8,Инклинометрия!$B$2:$B$152,Инклинометрия!$A$2:$A$152))</f>
        <v>1330</v>
      </c>
      <c r="AD240" s="107">
        <f>IF(U240=0,"-",FORECAST($C$8,Инклинометрия!$B$2:$B$152,Инклинометрия!$A$2:$A$152))</f>
        <v>1330</v>
      </c>
      <c r="AE240" s="107">
        <f>IF(U240=0,"-",FORECAST($C$8-U240,Инклинометрия!$B$2:$B$152,Инклинометрия!$A$2:$A$152))</f>
        <v>688.66734842357073</v>
      </c>
      <c r="AF240" s="107">
        <f>FORECAST($C$8-S240,Инклинометрия!$B$2:$B$152,Инклинометрия!$A$2:$A$152)</f>
        <v>1330</v>
      </c>
      <c r="AG240" s="107">
        <f>FORECAST($C$8-(S240+V240),Инклинометрия!$B$2:$B$152,Инклинометрия!$A$2:$A$152)</f>
        <v>0</v>
      </c>
      <c r="AH240" s="107">
        <f>IF(W240=0,"-",FORECAST($C$8+W240,Инклинометрия!$B$2:$B$152,Инклинометрия!$A$2:$A$152))</f>
        <v>1331.5617293182397</v>
      </c>
      <c r="AI240" s="107">
        <f>IF(W240=0,"-",FORECAST($C$8,Инклинометрия!$B$2:$B$152,Инклинометрия!$A$2:$A$152))</f>
        <v>1330</v>
      </c>
      <c r="AK240" s="122">
        <f>2*PI()*$C$5*(AT239-AT238)/(LN(AN239/$I$9)*$I$8/$I$7+LN($I$10/AN239)*$I$8/$I$7)</f>
        <v>-7.1865954791913737E-7</v>
      </c>
      <c r="AL240" s="67">
        <f>AK240*(B240-B239)</f>
        <v>-7.1865954791913737E-6</v>
      </c>
      <c r="AM240" s="23">
        <f t="shared" si="75"/>
        <v>4.3224009890537825E-2</v>
      </c>
      <c r="AN240" s="26">
        <f>AN239+AK240*(B240-B239)/(2*PI()*$C$5*AN239*$I$11)</f>
        <v>0.1299618965631269</v>
      </c>
      <c r="AO240" s="87">
        <f t="shared" si="69"/>
        <v>130803.41251459558</v>
      </c>
      <c r="AP240" s="87">
        <f>IF(R240+U240&lt;$C$8,0,32*$G$13/$C$12^2*($I$8*R240+$I$6*U240)+32*$G$14/($C$14^2-$C$13^2)*($I$8*S240+$I$6*V240))</f>
        <v>29478.41251459557</v>
      </c>
      <c r="AQ240" s="66">
        <f>R240*$C$11*$C$9+U240*$C$11*$C$10</f>
        <v>12775302.941295251</v>
      </c>
      <c r="AR240" s="66">
        <f>S240*$C$11*$C$9+V240*$C$11*$C$10</f>
        <v>14695380</v>
      </c>
      <c r="AS240" s="87">
        <f>$C$11*(T240*$C$9+W240*$C$10)</f>
        <v>789154.2657318128</v>
      </c>
      <c r="AT240" s="45">
        <f t="shared" si="63"/>
        <v>15615337.678246409</v>
      </c>
      <c r="AU240" s="75"/>
    </row>
    <row r="241" spans="2:47" ht="15" thickBot="1" x14ac:dyDescent="0.35">
      <c r="B241" s="41">
        <f t="shared" si="70"/>
        <v>2100</v>
      </c>
      <c r="C241" s="8">
        <f t="shared" si="71"/>
        <v>21</v>
      </c>
      <c r="D241" s="73">
        <f t="shared" si="57"/>
        <v>28.087499999999999</v>
      </c>
      <c r="E241" s="29">
        <f t="shared" si="60"/>
        <v>1557.1621011844634</v>
      </c>
      <c r="F241" s="29">
        <f t="shared" si="64"/>
        <v>7.4150576246877336</v>
      </c>
      <c r="G241" s="29">
        <f t="shared" si="72"/>
        <v>9.9176395730198443</v>
      </c>
      <c r="H241" s="17">
        <f t="shared" si="73"/>
        <v>2082.7043103342194</v>
      </c>
      <c r="I241" s="29">
        <f t="shared" si="65"/>
        <v>2.2250485660981263</v>
      </c>
      <c r="J241" s="29">
        <f t="shared" si="66"/>
        <v>13.949340071223777</v>
      </c>
      <c r="K241" s="32">
        <f>IF((D240+L240+M240-AL240)/($C$21+$C$22)&gt;$C$8,$C$8,(D240+L240+M240-AL240)/($C$21+$C$22))</f>
        <v>1400</v>
      </c>
      <c r="L241" s="97">
        <f t="shared" si="58"/>
        <v>2.0885579929352533</v>
      </c>
      <c r="M241" s="96">
        <f t="shared" si="59"/>
        <v>0</v>
      </c>
      <c r="N241" s="98">
        <f t="shared" si="67"/>
        <v>1.7381024909649307</v>
      </c>
      <c r="O241" s="100">
        <f t="shared" si="61"/>
        <v>2.1381407632044538</v>
      </c>
      <c r="P241" s="104">
        <f t="shared" si="68"/>
        <v>18.880500609176615</v>
      </c>
      <c r="Q241" s="102">
        <f t="shared" si="74"/>
        <v>2.9043376679327722E-2</v>
      </c>
      <c r="R241" s="106">
        <f>K241-U241</f>
        <v>691.78840480693748</v>
      </c>
      <c r="S241" s="106">
        <f>IF(K241-H240&lt;0,0,K241-H240)</f>
        <v>0</v>
      </c>
      <c r="T241" s="106">
        <f t="shared" si="62"/>
        <v>98.356481079966258</v>
      </c>
      <c r="U241" s="107">
        <f>IF(S241&gt;0,0,IF(U240+(F241-AL241/$C$23)*$C$22/($C$21+$C$22)&gt;$C$8,$C$8,IF(V241=$C$8,U240+(F241-AL241/$C$23)*$C$22/$C$21,U240+(F241-AL241/$C$23)*$C$22/($C$21+$C$22))))</f>
        <v>708.21159519306252</v>
      </c>
      <c r="V241" s="107">
        <f>IF(S241=0,IF(V240+(F241-AL241/$C$23)*$C$22/($C$21+$C$22)&gt;$C$8,$C$8,V240+(F241-AL241/$C$23)*$C$22/($C$21+$C$22)),E241)</f>
        <v>1400</v>
      </c>
      <c r="W241" s="203">
        <f>IF(S241&gt;0,0,IF(W240+AL241/$C$23&gt;$F$23,$F$23,W240+AL241/$C$23))</f>
        <v>1.6435189200337363</v>
      </c>
      <c r="X241" s="105">
        <f>IF(R241=0,"-",IF(U241=0,FORECAST($C$8,Инклинометрия!$B$2:$B$152,Инклинометрия!$A$2:$A$152),FORECAST(R241,Инклинометрия!$B$2:$B$152,Инклинометрия!$A$2:$A$152)))</f>
        <v>657.19898456659052</v>
      </c>
      <c r="Y241" s="105">
        <f>IF(R241=0,"-",IF(U241=0,FORECAST($C$8-R241,Инклинометрия!$B$2:$B$152,Инклинометрия!$A$2:$A$152),0))</f>
        <v>0</v>
      </c>
      <c r="Z241" s="105" t="str">
        <f>IF(S241=0,"-",FORECAST($C$8,Инклинометрия!$B$2:$B$152,Инклинометрия!$A$2:$A$152))</f>
        <v>-</v>
      </c>
      <c r="AA241" s="105" t="str">
        <f>IF(S241=0,"-",FORECAST($C$8-S241,Инклинометрия!$B$2:$B$152,Инклинометрия!$A$2:$A$152))</f>
        <v>-</v>
      </c>
      <c r="AB241" s="105">
        <f>IF(T241=0,"-",FORECAST($C$6,Инклинометрия!$B$2:$B$152,Инклинометрия!$A$2:$A$152))</f>
        <v>1425</v>
      </c>
      <c r="AC241" s="105">
        <f>IF(R241=0,FORECAST($C$6-T241,Инклинометрия!$B$2:$B$152,Инклинометрия!$A$2:$A$152),FORECAST($C$8,Инклинометрия!$B$2:$B$152,Инклинометрия!$A$2:$A$152))</f>
        <v>1330</v>
      </c>
      <c r="AD241" s="107">
        <f>IF(U241=0,"-",FORECAST($C$8,Инклинометрия!$B$2:$B$152,Инклинометрия!$A$2:$A$152))</f>
        <v>1330</v>
      </c>
      <c r="AE241" s="107">
        <f>IF(U241=0,"-",FORECAST($C$8-U241,Инклинометрия!$B$2:$B$152,Инклинометрия!$A$2:$A$152))</f>
        <v>657.19898456659052</v>
      </c>
      <c r="AF241" s="107">
        <f>FORECAST($C$8-S241,Инклинометрия!$B$2:$B$152,Инклинометрия!$A$2:$A$152)</f>
        <v>1330</v>
      </c>
      <c r="AG241" s="107">
        <f>FORECAST($C$8-(S241+V241),Инклинометрия!$B$2:$B$152,Инклинометрия!$A$2:$A$152)</f>
        <v>0</v>
      </c>
      <c r="AH241" s="107">
        <f>IF(W241=0,"-",FORECAST($C$8+W241,Инклинометрия!$B$2:$B$152,Инклинометрия!$A$2:$A$152))</f>
        <v>1331.561342974032</v>
      </c>
      <c r="AI241" s="107">
        <f>IF(W241=0,"-",FORECAST($C$8,Инклинометрия!$B$2:$B$152,Инклинометрия!$A$2:$A$152))</f>
        <v>1330</v>
      </c>
      <c r="AK241" s="122">
        <f>2*PI()*$C$5*(AT240-AT239)/(LN(AN240/$I$9)*$I$8/$I$7+LN($I$10/AN240)*$I$8/$I$7)</f>
        <v>-7.186595479176414E-7</v>
      </c>
      <c r="AL241" s="67">
        <f>AK241*(B241-B240)</f>
        <v>-7.1865954791764143E-6</v>
      </c>
      <c r="AM241" s="23">
        <f t="shared" si="75"/>
        <v>4.3216823295058646E-2</v>
      </c>
      <c r="AN241" s="26">
        <f>AN240+AK241*(B241-B240)/(2*PI()*$C$5*AN240*$I$11)</f>
        <v>0.12995749611105303</v>
      </c>
      <c r="AO241" s="87">
        <f t="shared" si="69"/>
        <v>129909.58923128768</v>
      </c>
      <c r="AP241" s="87">
        <f>IF(R241+U241&lt;$C$8,0,32*$G$13/$C$12^2*($I$8*R241+$I$6*U241)+32*$G$14/($C$14^2-$C$13^2)*($I$8*S241+$I$6*V241))</f>
        <v>28584.589231287686</v>
      </c>
      <c r="AQ241" s="66">
        <f>R241*$C$11*$C$9+U241*$C$11*$C$10</f>
        <v>12863040.052187866</v>
      </c>
      <c r="AR241" s="66">
        <f>S241*$C$11*$C$9+V241*$C$11*$C$10</f>
        <v>14695380</v>
      </c>
      <c r="AS241" s="87">
        <f>$C$11*(T241*$C$9+W241*$C$10)</f>
        <v>789153.18856349331</v>
      </c>
      <c r="AT241" s="45">
        <f t="shared" si="63"/>
        <v>15614442.777794782</v>
      </c>
      <c r="AU241" s="75"/>
    </row>
    <row r="242" spans="2:47" ht="15" thickBot="1" x14ac:dyDescent="0.35">
      <c r="B242" s="41">
        <f t="shared" si="70"/>
        <v>2110</v>
      </c>
      <c r="C242" s="8">
        <f t="shared" si="71"/>
        <v>21.1</v>
      </c>
      <c r="D242" s="73">
        <f t="shared" si="57"/>
        <v>28.221250000000001</v>
      </c>
      <c r="E242" s="29">
        <f t="shared" si="60"/>
        <v>1564.5771588091513</v>
      </c>
      <c r="F242" s="29">
        <f t="shared" si="64"/>
        <v>7.4150576246879609</v>
      </c>
      <c r="G242" s="29">
        <f t="shared" si="72"/>
        <v>9.9176395730201481</v>
      </c>
      <c r="H242" s="17">
        <f t="shared" si="73"/>
        <v>2092.6219499072395</v>
      </c>
      <c r="I242" s="29">
        <f t="shared" si="65"/>
        <v>2.2250485660981263</v>
      </c>
      <c r="J242" s="29">
        <f t="shared" si="66"/>
        <v>13.949340071223991</v>
      </c>
      <c r="K242" s="32">
        <f>IF((D241+L241+M241-AL241)/($C$21+$C$22)&gt;$C$8,$C$8,(D241+L241+M241-AL241)/($C$21+$C$22))</f>
        <v>1400</v>
      </c>
      <c r="L242" s="97">
        <f t="shared" si="58"/>
        <v>1.9885525084449875</v>
      </c>
      <c r="M242" s="96">
        <f t="shared" si="59"/>
        <v>0</v>
      </c>
      <c r="N242" s="98">
        <f t="shared" si="67"/>
        <v>1.7381096775604099</v>
      </c>
      <c r="O242" s="100">
        <f t="shared" si="61"/>
        <v>2.2381462476947198</v>
      </c>
      <c r="P242" s="104">
        <f t="shared" si="68"/>
        <v>18.880500609176615</v>
      </c>
      <c r="Q242" s="102">
        <f t="shared" si="74"/>
        <v>2.9036190083848546E-2</v>
      </c>
      <c r="R242" s="106">
        <f>K242-U242</f>
        <v>658.66381127327315</v>
      </c>
      <c r="S242" s="106">
        <f>IF(K242-H241&lt;0,0,K242-H241)</f>
        <v>0</v>
      </c>
      <c r="T242" s="106">
        <f t="shared" si="62"/>
        <v>98.356887758079864</v>
      </c>
      <c r="U242" s="107">
        <f>IF(S242&gt;0,0,IF(U241+(F242-AL242/$C$23)*$C$22/($C$21+$C$22)&gt;$C$8,$C$8,IF(V242=$C$8,U241+(F242-AL242/$C$23)*$C$22/$C$21,U241+(F242-AL242/$C$23)*$C$22/($C$21+$C$22))))</f>
        <v>741.33618872672685</v>
      </c>
      <c r="V242" s="107">
        <f>IF(S242=0,IF(V241+(F242-AL242/$C$23)*$C$22/($C$21+$C$22)&gt;$C$8,$C$8,V241+(F242-AL242/$C$23)*$C$22/($C$21+$C$22)),E242)</f>
        <v>1400</v>
      </c>
      <c r="W242" s="203">
        <f>IF(S242&gt;0,0,IF(W241+AL242/$C$23&gt;$F$23,$F$23,W241+AL242/$C$23))</f>
        <v>1.6431122419201318</v>
      </c>
      <c r="X242" s="105">
        <f>IF(R242=0,"-",IF(U242=0,FORECAST($C$8,Инклинометрия!$B$2:$B$152,Инклинометрия!$A$2:$A$152),FORECAST(R242,Инклинометрия!$B$2:$B$152,Инклинометрия!$A$2:$A$152)))</f>
        <v>625.73062070960941</v>
      </c>
      <c r="Y242" s="105">
        <f>IF(R242=0,"-",IF(U242=0,FORECAST($C$8-R242,Инклинометрия!$B$2:$B$152,Инклинометрия!$A$2:$A$152),0))</f>
        <v>0</v>
      </c>
      <c r="Z242" s="105" t="str">
        <f>IF(S242=0,"-",FORECAST($C$8,Инклинометрия!$B$2:$B$152,Инклинометрия!$A$2:$A$152))</f>
        <v>-</v>
      </c>
      <c r="AA242" s="105" t="str">
        <f>IF(S242=0,"-",FORECAST($C$8-S242,Инклинометрия!$B$2:$B$152,Инклинометрия!$A$2:$A$152))</f>
        <v>-</v>
      </c>
      <c r="AB242" s="105">
        <f>IF(T242=0,"-",FORECAST($C$6,Инклинометрия!$B$2:$B$152,Инклинометрия!$A$2:$A$152))</f>
        <v>1425</v>
      </c>
      <c r="AC242" s="105">
        <f>IF(R242=0,FORECAST($C$6-T242,Инклинометрия!$B$2:$B$152,Инклинометрия!$A$2:$A$152),FORECAST($C$8,Инклинометрия!$B$2:$B$152,Инклинометрия!$A$2:$A$152))</f>
        <v>1330</v>
      </c>
      <c r="AD242" s="107">
        <f>IF(U242=0,"-",FORECAST($C$8,Инклинометрия!$B$2:$B$152,Инклинометрия!$A$2:$A$152))</f>
        <v>1330</v>
      </c>
      <c r="AE242" s="107">
        <f>IF(U242=0,"-",FORECAST($C$8-U242,Инклинометрия!$B$2:$B$152,Инклинометрия!$A$2:$A$152))</f>
        <v>625.73062070960941</v>
      </c>
      <c r="AF242" s="107">
        <f>FORECAST($C$8-S242,Инклинометрия!$B$2:$B$152,Инклинометрия!$A$2:$A$152)</f>
        <v>1330</v>
      </c>
      <c r="AG242" s="107">
        <f>FORECAST($C$8-(S242+V242),Инклинометрия!$B$2:$B$152,Инклинометрия!$A$2:$A$152)</f>
        <v>0</v>
      </c>
      <c r="AH242" s="107">
        <f>IF(W242=0,"-",FORECAST($C$8+W242,Инклинометрия!$B$2:$B$152,Инклинометрия!$A$2:$A$152))</f>
        <v>1331.560956629824</v>
      </c>
      <c r="AI242" s="107">
        <f>IF(W242=0,"-",FORECAST($C$8,Инклинометрия!$B$2:$B$152,Инклинометрия!$A$2:$A$152))</f>
        <v>1330</v>
      </c>
      <c r="AK242" s="122">
        <f>2*PI()*$C$5*(AT241-AT240)/(LN(AN241/$I$9)*$I$8/$I$7+LN($I$10/AN241)*$I$8/$I$7)</f>
        <v>-7.1865954791764151E-7</v>
      </c>
      <c r="AL242" s="67">
        <f>AK242*(B242-B241)</f>
        <v>-7.1865954791764151E-6</v>
      </c>
      <c r="AM242" s="23">
        <f t="shared" si="75"/>
        <v>4.3209636699579466E-2</v>
      </c>
      <c r="AN242" s="26">
        <f>AN241+AK242*(B242-B241)/(2*PI()*$C$5*AN241*$I$11)</f>
        <v>0.12995309550997675</v>
      </c>
      <c r="AO242" s="87">
        <f t="shared" si="69"/>
        <v>129015.76594797977</v>
      </c>
      <c r="AP242" s="87">
        <f>IF(R242+U242&lt;$C$8,0,32*$G$13/$C$12^2*($I$8*R242+$I$6*U242)+32*$G$14/($C$14^2-$C$13^2)*($I$8*S242+$I$6*V242))</f>
        <v>27690.765947979773</v>
      </c>
      <c r="AQ242" s="66">
        <f>R242*$C$11*$C$9+U242*$C$11*$C$10</f>
        <v>12950777.163080482</v>
      </c>
      <c r="AR242" s="66">
        <f>S242*$C$11*$C$9+V242*$C$11*$C$10</f>
        <v>14695380</v>
      </c>
      <c r="AS242" s="87">
        <f>$C$11*(T242*$C$9+W242*$C$10)</f>
        <v>789152.11139517382</v>
      </c>
      <c r="AT242" s="45">
        <f t="shared" si="63"/>
        <v>15613547.877343154</v>
      </c>
      <c r="AU242" s="75"/>
    </row>
    <row r="243" spans="2:47" ht="15" thickBot="1" x14ac:dyDescent="0.35">
      <c r="B243" s="41">
        <f t="shared" si="70"/>
        <v>2120</v>
      </c>
      <c r="C243" s="8">
        <f t="shared" si="71"/>
        <v>21.2</v>
      </c>
      <c r="D243" s="73">
        <f t="shared" si="57"/>
        <v>28.355</v>
      </c>
      <c r="E243" s="29">
        <f t="shared" si="60"/>
        <v>1571.9922164338391</v>
      </c>
      <c r="F243" s="29">
        <f t="shared" si="64"/>
        <v>7.4150576246877336</v>
      </c>
      <c r="G243" s="29">
        <f t="shared" si="72"/>
        <v>9.9176395730198443</v>
      </c>
      <c r="H243" s="17">
        <f t="shared" si="73"/>
        <v>2102.5395894802591</v>
      </c>
      <c r="I243" s="29">
        <f t="shared" si="65"/>
        <v>2.2250485660981263</v>
      </c>
      <c r="J243" s="29">
        <f t="shared" si="66"/>
        <v>13.949340071223777</v>
      </c>
      <c r="K243" s="32">
        <f>IF((D242+L242+M242-AL242)/($C$21+$C$22)&gt;$C$8,$C$8,(D242+L242+M242-AL242)/($C$21+$C$22))</f>
        <v>1400</v>
      </c>
      <c r="L243" s="97">
        <f t="shared" si="58"/>
        <v>1.8885470239547246</v>
      </c>
      <c r="M243" s="96">
        <f t="shared" si="59"/>
        <v>0</v>
      </c>
      <c r="N243" s="98">
        <f t="shared" si="67"/>
        <v>1.7381168641558893</v>
      </c>
      <c r="O243" s="100">
        <f t="shared" si="61"/>
        <v>2.3381517321849827</v>
      </c>
      <c r="P243" s="104">
        <f t="shared" si="68"/>
        <v>18.880500609176615</v>
      </c>
      <c r="Q243" s="102">
        <f t="shared" si="74"/>
        <v>2.9029003488369353E-2</v>
      </c>
      <c r="R243" s="106">
        <f>K243-U243</f>
        <v>625.53921773960985</v>
      </c>
      <c r="S243" s="106">
        <f>IF(K243-H242&lt;0,0,K243-H242)</f>
        <v>0</v>
      </c>
      <c r="T243" s="106">
        <f t="shared" si="62"/>
        <v>98.35729443619347</v>
      </c>
      <c r="U243" s="107">
        <f>IF(S243&gt;0,0,IF(U242+(F243-AL243/$C$23)*$C$22/($C$21+$C$22)&gt;$C$8,$C$8,IF(V243=$C$8,U242+(F243-AL243/$C$23)*$C$22/$C$21,U242+(F243-AL243/$C$23)*$C$22/($C$21+$C$22))))</f>
        <v>774.46078226039015</v>
      </c>
      <c r="V243" s="107">
        <f>IF(S243=0,IF(V242+(F243-AL243/$C$23)*$C$22/($C$21+$C$22)&gt;$C$8,$C$8,V242+(F243-AL243/$C$23)*$C$22/($C$21+$C$22)),E243)</f>
        <v>1400</v>
      </c>
      <c r="W243" s="203">
        <f>IF(S243&gt;0,0,IF(W242+AL243/$C$23&gt;$F$23,$F$23,W242+AL243/$C$23))</f>
        <v>1.6427055638065264</v>
      </c>
      <c r="X243" s="105">
        <f>IF(R243=0,"-",IF(U243=0,FORECAST($C$8,Инклинометрия!$B$2:$B$152,Инклинометрия!$A$2:$A$152),FORECAST(R243,Инклинометрия!$B$2:$B$152,Инклинометрия!$A$2:$A$152)))</f>
        <v>594.26225685262932</v>
      </c>
      <c r="Y243" s="105">
        <f>IF(R243=0,"-",IF(U243=0,FORECAST($C$8-R243,Инклинометрия!$B$2:$B$152,Инклинометрия!$A$2:$A$152),0))</f>
        <v>0</v>
      </c>
      <c r="Z243" s="105" t="str">
        <f>IF(S243=0,"-",FORECAST($C$8,Инклинометрия!$B$2:$B$152,Инклинометрия!$A$2:$A$152))</f>
        <v>-</v>
      </c>
      <c r="AA243" s="105" t="str">
        <f>IF(S243=0,"-",FORECAST($C$8-S243,Инклинометрия!$B$2:$B$152,Инклинометрия!$A$2:$A$152))</f>
        <v>-</v>
      </c>
      <c r="AB243" s="105">
        <f>IF(T243=0,"-",FORECAST($C$6,Инклинометрия!$B$2:$B$152,Инклинометрия!$A$2:$A$152))</f>
        <v>1425</v>
      </c>
      <c r="AC243" s="105">
        <f>IF(R243=0,FORECAST($C$6-T243,Инклинометрия!$B$2:$B$152,Инклинометрия!$A$2:$A$152),FORECAST($C$8,Инклинометрия!$B$2:$B$152,Инклинометрия!$A$2:$A$152))</f>
        <v>1330</v>
      </c>
      <c r="AD243" s="107">
        <f>IF(U243=0,"-",FORECAST($C$8,Инклинометрия!$B$2:$B$152,Инклинометрия!$A$2:$A$152))</f>
        <v>1330</v>
      </c>
      <c r="AE243" s="107">
        <f>IF(U243=0,"-",FORECAST($C$8-U243,Инклинометрия!$B$2:$B$152,Инклинометрия!$A$2:$A$152))</f>
        <v>594.26225685262932</v>
      </c>
      <c r="AF243" s="107">
        <f>FORECAST($C$8-S243,Инклинометрия!$B$2:$B$152,Инклинометрия!$A$2:$A$152)</f>
        <v>1330</v>
      </c>
      <c r="AG243" s="107">
        <f>FORECAST($C$8-(S243+V243),Инклинометрия!$B$2:$B$152,Инклинометрия!$A$2:$A$152)</f>
        <v>0</v>
      </c>
      <c r="AH243" s="107">
        <f>IF(W243=0,"-",FORECAST($C$8+W243,Инклинометрия!$B$2:$B$152,Инклинометрия!$A$2:$A$152))</f>
        <v>1331.560570285616</v>
      </c>
      <c r="AI243" s="107">
        <f>IF(W243=0,"-",FORECAST($C$8,Инклинометрия!$B$2:$B$152,Инклинометрия!$A$2:$A$152))</f>
        <v>1330</v>
      </c>
      <c r="AK243" s="122">
        <f>2*PI()*$C$5*(AT242-AT241)/(LN(AN242/$I$9)*$I$8/$I$7+LN($I$10/AN242)*$I$8/$I$7)</f>
        <v>-7.1865954791913705E-7</v>
      </c>
      <c r="AL243" s="67">
        <f>AK243*(B243-B242)</f>
        <v>-7.1865954791913703E-6</v>
      </c>
      <c r="AM243" s="23">
        <f t="shared" si="75"/>
        <v>4.3202450104100273E-2</v>
      </c>
      <c r="AN243" s="26">
        <f>AN242+AK243*(B243-B242)/(2*PI()*$C$5*AN242*$I$11)</f>
        <v>0.12994869475988294</v>
      </c>
      <c r="AO243" s="87">
        <f t="shared" si="69"/>
        <v>128121.94266467189</v>
      </c>
      <c r="AP243" s="87">
        <f>IF(R243+U243&lt;$C$8,0,32*$G$13/$C$12^2*($I$8*R243+$I$6*U243)+32*$G$14/($C$14^2-$C$13^2)*($I$8*S243+$I$6*V243))</f>
        <v>26796.942664671893</v>
      </c>
      <c r="AQ243" s="66">
        <f>R243*$C$11*$C$9+U243*$C$11*$C$10</f>
        <v>13038514.273973096</v>
      </c>
      <c r="AR243" s="66">
        <f>S243*$C$11*$C$9+V243*$C$11*$C$10</f>
        <v>14695380</v>
      </c>
      <c r="AS243" s="87">
        <f>$C$11*(T243*$C$9+W243*$C$10)</f>
        <v>789151.03422685433</v>
      </c>
      <c r="AT243" s="45">
        <f t="shared" si="63"/>
        <v>15612652.976891525</v>
      </c>
      <c r="AU243" s="75"/>
    </row>
    <row r="244" spans="2:47" ht="15" thickBot="1" x14ac:dyDescent="0.35">
      <c r="B244" s="41">
        <f t="shared" si="70"/>
        <v>2130</v>
      </c>
      <c r="C244" s="8">
        <f t="shared" si="71"/>
        <v>21.3</v>
      </c>
      <c r="D244" s="73">
        <f t="shared" si="57"/>
        <v>28.48875</v>
      </c>
      <c r="E244" s="29">
        <f t="shared" si="60"/>
        <v>1579.4072740585273</v>
      </c>
      <c r="F244" s="29">
        <f t="shared" si="64"/>
        <v>7.4150576246881883</v>
      </c>
      <c r="G244" s="29">
        <f t="shared" si="72"/>
        <v>9.9176395730204518</v>
      </c>
      <c r="H244" s="17">
        <f t="shared" si="73"/>
        <v>2112.4572290532797</v>
      </c>
      <c r="I244" s="29">
        <f t="shared" si="65"/>
        <v>2.2250485660981263</v>
      </c>
      <c r="J244" s="29">
        <f t="shared" si="66"/>
        <v>13.949340071224203</v>
      </c>
      <c r="K244" s="32">
        <f>IF((D243+L243+M243-AL243)/($C$21+$C$22)&gt;$C$8,$C$8,(D243+L243+M243-AL243)/($C$21+$C$22))</f>
        <v>1400</v>
      </c>
      <c r="L244" s="97">
        <f t="shared" si="58"/>
        <v>1.7885415394644555</v>
      </c>
      <c r="M244" s="96">
        <f t="shared" si="59"/>
        <v>0</v>
      </c>
      <c r="N244" s="98">
        <f t="shared" si="67"/>
        <v>1.7381240507513682</v>
      </c>
      <c r="O244" s="100">
        <f t="shared" si="61"/>
        <v>2.4381572166752519</v>
      </c>
      <c r="P244" s="104">
        <f t="shared" si="68"/>
        <v>18.880500609176615</v>
      </c>
      <c r="Q244" s="102">
        <f t="shared" si="74"/>
        <v>2.9021816892890163E-2</v>
      </c>
      <c r="R244" s="106">
        <f>K244-U244</f>
        <v>592.41462420594451</v>
      </c>
      <c r="S244" s="106">
        <f>IF(K244-H243&lt;0,0,K244-H243)</f>
        <v>0</v>
      </c>
      <c r="T244" s="106">
        <f t="shared" si="62"/>
        <v>98.357701114307076</v>
      </c>
      <c r="U244" s="107">
        <f>IF(S244&gt;0,0,IF(U243+(F244-AL244/$C$23)*$C$22/($C$21+$C$22)&gt;$C$8,$C$8,IF(V244=$C$8,U243+(F244-AL244/$C$23)*$C$22/$C$21,U243+(F244-AL244/$C$23)*$C$22/($C$21+$C$22))))</f>
        <v>807.58537579405549</v>
      </c>
      <c r="V244" s="107">
        <f>IF(S244=0,IF(V243+(F244-AL244/$C$23)*$C$22/($C$21+$C$22)&gt;$C$8,$C$8,V243+(F244-AL244/$C$23)*$C$22/($C$21+$C$22)),E244)</f>
        <v>1400</v>
      </c>
      <c r="W244" s="203">
        <f>IF(S244&gt;0,0,IF(W243+AL244/$C$23&gt;$F$23,$F$23,W243+AL244/$C$23))</f>
        <v>1.642298885692921</v>
      </c>
      <c r="X244" s="105">
        <f>IF(R244=0,"-",IF(U244=0,FORECAST($C$8,Инклинометрия!$B$2:$B$152,Инклинометрия!$A$2:$A$152),FORECAST(R244,Инклинометрия!$B$2:$B$152,Инклинометрия!$A$2:$A$152)))</f>
        <v>562.7938929956473</v>
      </c>
      <c r="Y244" s="105">
        <f>IF(R244=0,"-",IF(U244=0,FORECAST($C$8-R244,Инклинометрия!$B$2:$B$152,Инклинометрия!$A$2:$A$152),0))</f>
        <v>0</v>
      </c>
      <c r="Z244" s="105" t="str">
        <f>IF(S244=0,"-",FORECAST($C$8,Инклинометрия!$B$2:$B$152,Инклинометрия!$A$2:$A$152))</f>
        <v>-</v>
      </c>
      <c r="AA244" s="105" t="str">
        <f>IF(S244=0,"-",FORECAST($C$8-S244,Инклинометрия!$B$2:$B$152,Инклинометрия!$A$2:$A$152))</f>
        <v>-</v>
      </c>
      <c r="AB244" s="105">
        <f>IF(T244=0,"-",FORECAST($C$6,Инклинометрия!$B$2:$B$152,Инклинометрия!$A$2:$A$152))</f>
        <v>1425</v>
      </c>
      <c r="AC244" s="105">
        <f>IF(R244=0,FORECAST($C$6-T244,Инклинометрия!$B$2:$B$152,Инклинометрия!$A$2:$A$152),FORECAST($C$8,Инклинометрия!$B$2:$B$152,Инклинометрия!$A$2:$A$152))</f>
        <v>1330</v>
      </c>
      <c r="AD244" s="107">
        <f>IF(U244=0,"-",FORECAST($C$8,Инклинометрия!$B$2:$B$152,Инклинометрия!$A$2:$A$152))</f>
        <v>1330</v>
      </c>
      <c r="AE244" s="107">
        <f>IF(U244=0,"-",FORECAST($C$8-U244,Инклинометрия!$B$2:$B$152,Инклинометрия!$A$2:$A$152))</f>
        <v>562.7938929956473</v>
      </c>
      <c r="AF244" s="107">
        <f>FORECAST($C$8-S244,Инклинометрия!$B$2:$B$152,Инклинометрия!$A$2:$A$152)</f>
        <v>1330</v>
      </c>
      <c r="AG244" s="107">
        <f>FORECAST($C$8-(S244+V244),Инклинометрия!$B$2:$B$152,Инклинометрия!$A$2:$A$152)</f>
        <v>0</v>
      </c>
      <c r="AH244" s="107">
        <f>IF(W244=0,"-",FORECAST($C$8+W244,Инклинометрия!$B$2:$B$152,Инклинометрия!$A$2:$A$152))</f>
        <v>1331.5601839414082</v>
      </c>
      <c r="AI244" s="107">
        <f>IF(W244=0,"-",FORECAST($C$8,Инклинометрия!$B$2:$B$152,Инклинометрия!$A$2:$A$152))</f>
        <v>1330</v>
      </c>
      <c r="AK244" s="122">
        <f>2*PI()*$C$5*(AT243-AT242)/(LN(AN243/$I$9)*$I$8/$I$7+LN($I$10/AN243)*$I$8/$I$7)</f>
        <v>-7.1865954791913726E-7</v>
      </c>
      <c r="AL244" s="67">
        <f>AK244*(B244-B243)</f>
        <v>-7.1865954791913729E-6</v>
      </c>
      <c r="AM244" s="23">
        <f t="shared" si="75"/>
        <v>4.319526350862108E-2</v>
      </c>
      <c r="AN244" s="26">
        <f>AN243+AK244*(B244-B243)/(2*PI()*$C$5*AN243*$I$11)</f>
        <v>0.12994429386075645</v>
      </c>
      <c r="AO244" s="87">
        <f t="shared" si="69"/>
        <v>127228.11938136395</v>
      </c>
      <c r="AP244" s="87">
        <f>IF(R244+U244&lt;$C$8,0,32*$G$13/$C$12^2*($I$8*R244+$I$6*U244)+32*$G$14/($C$14^2-$C$13^2)*($I$8*S244+$I$6*V244))</f>
        <v>25903.119381363951</v>
      </c>
      <c r="AQ244" s="66">
        <f>R244*$C$11*$C$9+U244*$C$11*$C$10</f>
        <v>13126251.384865716</v>
      </c>
      <c r="AR244" s="66">
        <f>S244*$C$11*$C$9+V244*$C$11*$C$10</f>
        <v>14695380</v>
      </c>
      <c r="AS244" s="87">
        <f>$C$11*(T244*$C$9+W244*$C$10)</f>
        <v>789149.95705853484</v>
      </c>
      <c r="AT244" s="45">
        <f t="shared" si="63"/>
        <v>15611758.076439898</v>
      </c>
      <c r="AU244" s="75"/>
    </row>
    <row r="245" spans="2:47" ht="15" thickBot="1" x14ac:dyDescent="0.35">
      <c r="B245" s="41">
        <f t="shared" si="70"/>
        <v>2140</v>
      </c>
      <c r="C245" s="8">
        <f t="shared" si="71"/>
        <v>21.400000000000002</v>
      </c>
      <c r="D245" s="73">
        <f t="shared" si="57"/>
        <v>28.622500000000006</v>
      </c>
      <c r="E245" s="29">
        <f t="shared" si="60"/>
        <v>1586.8223316832152</v>
      </c>
      <c r="F245" s="29">
        <f t="shared" si="64"/>
        <v>7.4150576246879609</v>
      </c>
      <c r="G245" s="29">
        <f t="shared" si="72"/>
        <v>9.9176395730201481</v>
      </c>
      <c r="H245" s="17">
        <f t="shared" si="73"/>
        <v>2122.3748686262998</v>
      </c>
      <c r="I245" s="29">
        <f t="shared" si="65"/>
        <v>2.2250485660981263</v>
      </c>
      <c r="J245" s="29">
        <f t="shared" si="66"/>
        <v>13.949340071223991</v>
      </c>
      <c r="K245" s="32">
        <f>IF((D244+L244+M244-AL244)/($C$21+$C$22)&gt;$C$8,$C$8,(D244+L244+M244-AL244)/($C$21+$C$22))</f>
        <v>1400</v>
      </c>
      <c r="L245" s="97">
        <f t="shared" si="58"/>
        <v>1.6885360549741895</v>
      </c>
      <c r="M245" s="96">
        <f t="shared" si="59"/>
        <v>0</v>
      </c>
      <c r="N245" s="98">
        <f t="shared" si="67"/>
        <v>1.7381312373468476</v>
      </c>
      <c r="O245" s="100">
        <f t="shared" si="61"/>
        <v>2.5381627011655175</v>
      </c>
      <c r="P245" s="104">
        <f t="shared" si="68"/>
        <v>18.880500609176615</v>
      </c>
      <c r="Q245" s="102">
        <f t="shared" si="74"/>
        <v>2.9014630297410988E-2</v>
      </c>
      <c r="R245" s="106">
        <f>K245-U245</f>
        <v>559.29003067228018</v>
      </c>
      <c r="S245" s="106">
        <f>IF(K245-H244&lt;0,0,K245-H244)</f>
        <v>0</v>
      </c>
      <c r="T245" s="106">
        <f t="shared" si="62"/>
        <v>98.358107792420682</v>
      </c>
      <c r="U245" s="107">
        <f>IF(S245&gt;0,0,IF(U244+(F245-AL245/$C$23)*$C$22/($C$21+$C$22)&gt;$C$8,$C$8,IF(V245=$C$8,U244+(F245-AL245/$C$23)*$C$22/$C$21,U244+(F245-AL245/$C$23)*$C$22/($C$21+$C$22))))</f>
        <v>840.70996932771982</v>
      </c>
      <c r="V245" s="107">
        <f>IF(S245=0,IF(V244+(F245-AL245/$C$23)*$C$22/($C$21+$C$22)&gt;$C$8,$C$8,V244+(F245-AL245/$C$23)*$C$22/($C$21+$C$22)),E245)</f>
        <v>1400</v>
      </c>
      <c r="W245" s="203">
        <f>IF(S245&gt;0,0,IF(W244+AL245/$C$23&gt;$F$23,$F$23,W244+AL245/$C$23))</f>
        <v>1.6418922075793165</v>
      </c>
      <c r="X245" s="105">
        <f>IF(R245=0,"-",IF(U245=0,FORECAST($C$8,Инклинометрия!$B$2:$B$152,Инклинометрия!$A$2:$A$152),FORECAST(R245,Инклинометрия!$B$2:$B$152,Инклинометрия!$A$2:$A$152)))</f>
        <v>531.32552913866618</v>
      </c>
      <c r="Y245" s="105">
        <f>IF(R245=0,"-",IF(U245=0,FORECAST($C$8-R245,Инклинометрия!$B$2:$B$152,Инклинометрия!$A$2:$A$152),0))</f>
        <v>0</v>
      </c>
      <c r="Z245" s="105" t="str">
        <f>IF(S245=0,"-",FORECAST($C$8,Инклинометрия!$B$2:$B$152,Инклинометрия!$A$2:$A$152))</f>
        <v>-</v>
      </c>
      <c r="AA245" s="105" t="str">
        <f>IF(S245=0,"-",FORECAST($C$8-S245,Инклинометрия!$B$2:$B$152,Инклинометрия!$A$2:$A$152))</f>
        <v>-</v>
      </c>
      <c r="AB245" s="105">
        <f>IF(T245=0,"-",FORECAST($C$6,Инклинометрия!$B$2:$B$152,Инклинометрия!$A$2:$A$152))</f>
        <v>1425</v>
      </c>
      <c r="AC245" s="105">
        <f>IF(R245=0,FORECAST($C$6-T245,Инклинометрия!$B$2:$B$152,Инклинометрия!$A$2:$A$152),FORECAST($C$8,Инклинометрия!$B$2:$B$152,Инклинометрия!$A$2:$A$152))</f>
        <v>1330</v>
      </c>
      <c r="AD245" s="107">
        <f>IF(U245=0,"-",FORECAST($C$8,Инклинометрия!$B$2:$B$152,Инклинометрия!$A$2:$A$152))</f>
        <v>1330</v>
      </c>
      <c r="AE245" s="107">
        <f>IF(U245=0,"-",FORECAST($C$8-U245,Инклинометрия!$B$2:$B$152,Инклинометрия!$A$2:$A$152))</f>
        <v>531.32552913866618</v>
      </c>
      <c r="AF245" s="107">
        <f>FORECAST($C$8-S245,Инклинометрия!$B$2:$B$152,Инклинометрия!$A$2:$A$152)</f>
        <v>1330</v>
      </c>
      <c r="AG245" s="107">
        <f>FORECAST($C$8-(S245+V245),Инклинометрия!$B$2:$B$152,Инклинометрия!$A$2:$A$152)</f>
        <v>0</v>
      </c>
      <c r="AH245" s="107">
        <f>IF(W245=0,"-",FORECAST($C$8+W245,Инклинометрия!$B$2:$B$152,Инклинометрия!$A$2:$A$152))</f>
        <v>1331.5597975972003</v>
      </c>
      <c r="AI245" s="107">
        <f>IF(W245=0,"-",FORECAST($C$8,Инклинометрия!$B$2:$B$152,Инклинометрия!$A$2:$A$152))</f>
        <v>1330</v>
      </c>
      <c r="AK245" s="122">
        <f>2*PI()*$C$5*(AT244-AT243)/(LN(AN244/$I$9)*$I$8/$I$7+LN($I$10/AN244)*$I$8/$I$7)</f>
        <v>-7.186595479176414E-7</v>
      </c>
      <c r="AL245" s="67">
        <f>AK245*(B245-B244)</f>
        <v>-7.1865954791764143E-6</v>
      </c>
      <c r="AM245" s="23">
        <f t="shared" si="75"/>
        <v>4.3188076913141901E-2</v>
      </c>
      <c r="AN245" s="26">
        <f>AN244+AK245*(B245-B244)/(2*PI()*$C$5*AN244*$I$11)</f>
        <v>0.12993989281258217</v>
      </c>
      <c r="AO245" s="87">
        <f t="shared" si="69"/>
        <v>126334.29609805605</v>
      </c>
      <c r="AP245" s="87">
        <f>IF(R245+U245&lt;$C$8,0,32*$G$13/$C$12^2*($I$8*R245+$I$6*U245)+32*$G$14/($C$14^2-$C$13^2)*($I$8*S245+$I$6*V245))</f>
        <v>25009.296098056042</v>
      </c>
      <c r="AQ245" s="66">
        <f>R245*$C$11*$C$9+U245*$C$11*$C$10</f>
        <v>13213988.49575833</v>
      </c>
      <c r="AR245" s="66">
        <f>S245*$C$11*$C$9+V245*$C$11*$C$10</f>
        <v>14695380</v>
      </c>
      <c r="AS245" s="87">
        <f>$C$11*(T245*$C$9+W245*$C$10)</f>
        <v>789148.87989021535</v>
      </c>
      <c r="AT245" s="45">
        <f t="shared" si="63"/>
        <v>15610863.17598827</v>
      </c>
      <c r="AU245" s="75"/>
    </row>
    <row r="246" spans="2:47" ht="15" thickBot="1" x14ac:dyDescent="0.35">
      <c r="B246" s="41">
        <f t="shared" si="70"/>
        <v>2150</v>
      </c>
      <c r="C246" s="8">
        <f t="shared" si="71"/>
        <v>21.5</v>
      </c>
      <c r="D246" s="73">
        <f t="shared" si="57"/>
        <v>28.756250000000001</v>
      </c>
      <c r="E246" s="29">
        <f t="shared" si="60"/>
        <v>1594.237389307903</v>
      </c>
      <c r="F246" s="29">
        <f t="shared" si="64"/>
        <v>7.4150576246877336</v>
      </c>
      <c r="G246" s="29">
        <f t="shared" si="72"/>
        <v>9.9176395730198443</v>
      </c>
      <c r="H246" s="17">
        <f t="shared" si="73"/>
        <v>2132.2925081993194</v>
      </c>
      <c r="I246" s="29">
        <f t="shared" si="65"/>
        <v>2.2250485660981263</v>
      </c>
      <c r="J246" s="29">
        <f t="shared" si="66"/>
        <v>13.949340071223777</v>
      </c>
      <c r="K246" s="32">
        <f>IF((D245+L245+M245-AL245)/($C$21+$C$22)&gt;$C$8,$C$8,(D245+L245+M245-AL245)/($C$21+$C$22))</f>
        <v>1400</v>
      </c>
      <c r="L246" s="97">
        <f t="shared" si="58"/>
        <v>1.5885305704839265</v>
      </c>
      <c r="M246" s="96">
        <f t="shared" si="59"/>
        <v>0</v>
      </c>
      <c r="N246" s="98">
        <f t="shared" si="67"/>
        <v>1.7381384239423265</v>
      </c>
      <c r="O246" s="100">
        <f t="shared" si="61"/>
        <v>2.6381681856557804</v>
      </c>
      <c r="P246" s="104">
        <f t="shared" si="68"/>
        <v>18.880500609176615</v>
      </c>
      <c r="Q246" s="102">
        <f t="shared" si="74"/>
        <v>2.9007443701931795E-2</v>
      </c>
      <c r="R246" s="106">
        <f>K246-U246</f>
        <v>526.16543713861688</v>
      </c>
      <c r="S246" s="106">
        <f>IF(K246-H245&lt;0,0,K246-H245)</f>
        <v>0</v>
      </c>
      <c r="T246" s="106">
        <f t="shared" si="62"/>
        <v>98.358514470534288</v>
      </c>
      <c r="U246" s="107">
        <f>IF(S246&gt;0,0,IF(U245+(F246-AL246/$C$23)*$C$22/($C$21+$C$22)&gt;$C$8,$C$8,IF(V246=$C$8,U245+(F246-AL246/$C$23)*$C$22/$C$21,U245+(F246-AL246/$C$23)*$C$22/($C$21+$C$22))))</f>
        <v>873.83456286138312</v>
      </c>
      <c r="V246" s="107">
        <f>IF(S246=0,IF(V245+(F246-AL246/$C$23)*$C$22/($C$21+$C$22)&gt;$C$8,$C$8,V245+(F246-AL246/$C$23)*$C$22/($C$21+$C$22)),E246)</f>
        <v>1400</v>
      </c>
      <c r="W246" s="203">
        <f>IF(S246&gt;0,0,IF(W245+AL246/$C$23&gt;$F$23,$F$23,W245+AL246/$C$23))</f>
        <v>1.6414855294657111</v>
      </c>
      <c r="X246" s="105">
        <f>IF(R246=0,"-",IF(U246=0,FORECAST($C$8,Инклинометрия!$B$2:$B$152,Инклинометрия!$A$2:$A$152),FORECAST(R246,Инклинометрия!$B$2:$B$152,Инклинометрия!$A$2:$A$152)))</f>
        <v>499.85716528168604</v>
      </c>
      <c r="Y246" s="105">
        <f>IF(R246=0,"-",IF(U246=0,FORECAST($C$8-R246,Инклинометрия!$B$2:$B$152,Инклинометрия!$A$2:$A$152),0))</f>
        <v>0</v>
      </c>
      <c r="Z246" s="105" t="str">
        <f>IF(S246=0,"-",FORECAST($C$8,Инклинометрия!$B$2:$B$152,Инклинометрия!$A$2:$A$152))</f>
        <v>-</v>
      </c>
      <c r="AA246" s="105" t="str">
        <f>IF(S246=0,"-",FORECAST($C$8-S246,Инклинометрия!$B$2:$B$152,Инклинометрия!$A$2:$A$152))</f>
        <v>-</v>
      </c>
      <c r="AB246" s="105">
        <f>IF(T246=0,"-",FORECAST($C$6,Инклинометрия!$B$2:$B$152,Инклинометрия!$A$2:$A$152))</f>
        <v>1425</v>
      </c>
      <c r="AC246" s="105">
        <f>IF(R246=0,FORECAST($C$6-T246,Инклинометрия!$B$2:$B$152,Инклинометрия!$A$2:$A$152),FORECAST($C$8,Инклинометрия!$B$2:$B$152,Инклинометрия!$A$2:$A$152))</f>
        <v>1330</v>
      </c>
      <c r="AD246" s="107">
        <f>IF(U246=0,"-",FORECAST($C$8,Инклинометрия!$B$2:$B$152,Инклинометрия!$A$2:$A$152))</f>
        <v>1330</v>
      </c>
      <c r="AE246" s="107">
        <f>IF(U246=0,"-",FORECAST($C$8-U246,Инклинометрия!$B$2:$B$152,Инклинометрия!$A$2:$A$152))</f>
        <v>499.85716528168604</v>
      </c>
      <c r="AF246" s="107">
        <f>FORECAST($C$8-S246,Инклинометрия!$B$2:$B$152,Инклинометрия!$A$2:$A$152)</f>
        <v>1330</v>
      </c>
      <c r="AG246" s="107">
        <f>FORECAST($C$8-(S246+V246),Инклинометрия!$B$2:$B$152,Инклинометрия!$A$2:$A$152)</f>
        <v>0</v>
      </c>
      <c r="AH246" s="107">
        <f>IF(W246=0,"-",FORECAST($C$8+W246,Инклинометрия!$B$2:$B$152,Инклинометрия!$A$2:$A$152))</f>
        <v>1331.5594112529923</v>
      </c>
      <c r="AI246" s="107">
        <f>IF(W246=0,"-",FORECAST($C$8,Инклинометрия!$B$2:$B$152,Инклинометрия!$A$2:$A$152))</f>
        <v>1330</v>
      </c>
      <c r="AK246" s="122">
        <f>2*PI()*$C$5*(AT245-AT244)/(LN(AN245/$I$9)*$I$8/$I$7+LN($I$10/AN245)*$I$8/$I$7)</f>
        <v>-7.1865954791913726E-7</v>
      </c>
      <c r="AL246" s="67">
        <f>AK246*(B246-B245)</f>
        <v>-7.1865954791913729E-6</v>
      </c>
      <c r="AM246" s="23">
        <f t="shared" si="75"/>
        <v>4.3180890317662708E-2</v>
      </c>
      <c r="AN246" s="26">
        <f>AN245+AK246*(B246-B245)/(2*PI()*$C$5*AN245*$I$11)</f>
        <v>0.1299354916153449</v>
      </c>
      <c r="AO246" s="87">
        <f t="shared" si="69"/>
        <v>125440.47281474817</v>
      </c>
      <c r="AP246" s="87">
        <f>IF(R246+U246&lt;$C$8,0,32*$G$13/$C$12^2*($I$8*R246+$I$6*U246)+32*$G$14/($C$14^2-$C$13^2)*($I$8*S246+$I$6*V246))</f>
        <v>24115.472814748162</v>
      </c>
      <c r="AQ246" s="66">
        <f>R246*$C$11*$C$9+U246*$C$11*$C$10</f>
        <v>13301725.606650945</v>
      </c>
      <c r="AR246" s="66">
        <f>S246*$C$11*$C$9+V246*$C$11*$C$10</f>
        <v>14695380</v>
      </c>
      <c r="AS246" s="87">
        <f>$C$11*(T246*$C$9+W246*$C$10)</f>
        <v>789147.80272189586</v>
      </c>
      <c r="AT246" s="45">
        <f t="shared" si="63"/>
        <v>15609968.275536643</v>
      </c>
      <c r="AU246" s="75"/>
    </row>
    <row r="247" spans="2:47" ht="15" thickBot="1" x14ac:dyDescent="0.35">
      <c r="B247" s="41">
        <f t="shared" si="70"/>
        <v>2160</v>
      </c>
      <c r="C247" s="8">
        <f t="shared" si="71"/>
        <v>21.6</v>
      </c>
      <c r="D247" s="73">
        <f t="shared" si="57"/>
        <v>28.89</v>
      </c>
      <c r="E247" s="29">
        <f t="shared" si="60"/>
        <v>1601.6524469325909</v>
      </c>
      <c r="F247" s="29">
        <f t="shared" si="64"/>
        <v>7.4150576246879609</v>
      </c>
      <c r="G247" s="29">
        <f t="shared" si="72"/>
        <v>9.9176395730201481</v>
      </c>
      <c r="H247" s="17">
        <f t="shared" si="73"/>
        <v>2142.2101477723395</v>
      </c>
      <c r="I247" s="29">
        <f t="shared" si="65"/>
        <v>2.2250485660981263</v>
      </c>
      <c r="J247" s="29">
        <f t="shared" si="66"/>
        <v>13.949340071223991</v>
      </c>
      <c r="K247" s="32">
        <f>IF((D246+L246+M246-AL246)/($C$21+$C$22)&gt;$C$8,$C$8,(D246+L246+M246-AL246)/($C$21+$C$22))</f>
        <v>1400</v>
      </c>
      <c r="L247" s="97">
        <f t="shared" si="58"/>
        <v>1.4885250859936605</v>
      </c>
      <c r="M247" s="96">
        <f t="shared" si="59"/>
        <v>0</v>
      </c>
      <c r="N247" s="98">
        <f t="shared" si="67"/>
        <v>1.7381456105378059</v>
      </c>
      <c r="O247" s="100">
        <f t="shared" si="61"/>
        <v>2.7381736701460464</v>
      </c>
      <c r="P247" s="104">
        <f t="shared" si="68"/>
        <v>18.880500609176615</v>
      </c>
      <c r="Q247" s="102">
        <f t="shared" si="74"/>
        <v>2.9000257106452619E-2</v>
      </c>
      <c r="R247" s="106">
        <f>K247-U247</f>
        <v>493.04084360495256</v>
      </c>
      <c r="S247" s="106">
        <f>IF(K247-H246&lt;0,0,K247-H246)</f>
        <v>0</v>
      </c>
      <c r="T247" s="106">
        <f t="shared" si="62"/>
        <v>98.358921148647894</v>
      </c>
      <c r="U247" s="107">
        <f>IF(S247&gt;0,0,IF(U246+(F247-AL247/$C$23)*$C$22/($C$21+$C$22)&gt;$C$8,$C$8,IF(V247=$C$8,U246+(F247-AL247/$C$23)*$C$22/$C$21,U246+(F247-AL247/$C$23)*$C$22/($C$21+$C$22))))</f>
        <v>906.95915639504744</v>
      </c>
      <c r="V247" s="107">
        <f>IF(S247=0,IF(V246+(F247-AL247/$C$23)*$C$22/($C$21+$C$22)&gt;$C$8,$C$8,V246+(F247-AL247/$C$23)*$C$22/($C$21+$C$22)),E247)</f>
        <v>1400</v>
      </c>
      <c r="W247" s="203">
        <f>IF(S247&gt;0,0,IF(W246+AL247/$C$23&gt;$F$23,$F$23,W246+AL247/$C$23))</f>
        <v>1.6410788513521066</v>
      </c>
      <c r="X247" s="105">
        <f>IF(R247=0,"-",IF(U247=0,FORECAST($C$8,Инклинометрия!$B$2:$B$152,Инклинометрия!$A$2:$A$152),FORECAST(R247,Инклинометрия!$B$2:$B$152,Инклинометрия!$A$2:$A$152)))</f>
        <v>468.38880142470492</v>
      </c>
      <c r="Y247" s="105">
        <f>IF(R247=0,"-",IF(U247=0,FORECAST($C$8-R247,Инклинометрия!$B$2:$B$152,Инклинометрия!$A$2:$A$152),0))</f>
        <v>0</v>
      </c>
      <c r="Z247" s="105" t="str">
        <f>IF(S247=0,"-",FORECAST($C$8,Инклинометрия!$B$2:$B$152,Инклинометрия!$A$2:$A$152))</f>
        <v>-</v>
      </c>
      <c r="AA247" s="105" t="str">
        <f>IF(S247=0,"-",FORECAST($C$8-S247,Инклинометрия!$B$2:$B$152,Инклинометрия!$A$2:$A$152))</f>
        <v>-</v>
      </c>
      <c r="AB247" s="105">
        <f>IF(T247=0,"-",FORECAST($C$6,Инклинометрия!$B$2:$B$152,Инклинометрия!$A$2:$A$152))</f>
        <v>1425</v>
      </c>
      <c r="AC247" s="105">
        <f>IF(R247=0,FORECAST($C$6-T247,Инклинометрия!$B$2:$B$152,Инклинометрия!$A$2:$A$152),FORECAST($C$8,Инклинометрия!$B$2:$B$152,Инклинометрия!$A$2:$A$152))</f>
        <v>1330</v>
      </c>
      <c r="AD247" s="107">
        <f>IF(U247=0,"-",FORECAST($C$8,Инклинометрия!$B$2:$B$152,Инклинометрия!$A$2:$A$152))</f>
        <v>1330</v>
      </c>
      <c r="AE247" s="107">
        <f>IF(U247=0,"-",FORECAST($C$8-U247,Инклинометрия!$B$2:$B$152,Инклинометрия!$A$2:$A$152))</f>
        <v>468.38880142470492</v>
      </c>
      <c r="AF247" s="107">
        <f>FORECAST($C$8-S247,Инклинометрия!$B$2:$B$152,Инклинометрия!$A$2:$A$152)</f>
        <v>1330</v>
      </c>
      <c r="AG247" s="107">
        <f>FORECAST($C$8-(S247+V247),Инклинометрия!$B$2:$B$152,Инклинометрия!$A$2:$A$152)</f>
        <v>0</v>
      </c>
      <c r="AH247" s="107">
        <f>IF(W247=0,"-",FORECAST($C$8+W247,Инклинометрия!$B$2:$B$152,Инклинометрия!$A$2:$A$152))</f>
        <v>1331.5590249087845</v>
      </c>
      <c r="AI247" s="107">
        <f>IF(W247=0,"-",FORECAST($C$8,Инклинометрия!$B$2:$B$152,Инклинометрия!$A$2:$A$152))</f>
        <v>1330</v>
      </c>
      <c r="AK247" s="122">
        <f>2*PI()*$C$5*(AT246-AT245)/(LN(AN246/$I$9)*$I$8/$I$7+LN($I$10/AN246)*$I$8/$I$7)</f>
        <v>-7.186595479176414E-7</v>
      </c>
      <c r="AL247" s="67">
        <f>AK247*(B247-B246)</f>
        <v>-7.1865954791764143E-6</v>
      </c>
      <c r="AM247" s="23">
        <f t="shared" si="75"/>
        <v>4.3173703722183529E-2</v>
      </c>
      <c r="AN247" s="26">
        <f>AN246+AK247*(B247-B246)/(2*PI()*$C$5*AN246*$I$11)</f>
        <v>0.12993109026902955</v>
      </c>
      <c r="AO247" s="87">
        <f t="shared" si="69"/>
        <v>124546.64953144026</v>
      </c>
      <c r="AP247" s="87">
        <f>IF(R247+U247&lt;$C$8,0,32*$G$13/$C$12^2*($I$8*R247+$I$6*U247)+32*$G$14/($C$14^2-$C$13^2)*($I$8*S247+$I$6*V247))</f>
        <v>23221.649531440249</v>
      </c>
      <c r="AQ247" s="66">
        <f>R247*$C$11*$C$9+U247*$C$11*$C$10</f>
        <v>13389462.717543563</v>
      </c>
      <c r="AR247" s="66">
        <f>S247*$C$11*$C$9+V247*$C$11*$C$10</f>
        <v>14695380</v>
      </c>
      <c r="AS247" s="87">
        <f>$C$11*(T247*$C$9+W247*$C$10)</f>
        <v>789146.72555357637</v>
      </c>
      <c r="AT247" s="45">
        <f t="shared" si="63"/>
        <v>15609073.375085017</v>
      </c>
      <c r="AU247" s="75"/>
    </row>
    <row r="248" spans="2:47" ht="15" thickBot="1" x14ac:dyDescent="0.35">
      <c r="B248" s="41">
        <f t="shared" si="70"/>
        <v>2170</v>
      </c>
      <c r="C248" s="8">
        <f t="shared" si="71"/>
        <v>21.7</v>
      </c>
      <c r="D248" s="73">
        <f t="shared" si="57"/>
        <v>29.02375</v>
      </c>
      <c r="E248" s="29">
        <f t="shared" si="60"/>
        <v>1609.0675045572789</v>
      </c>
      <c r="F248" s="29">
        <f t="shared" si="64"/>
        <v>7.4150576246879609</v>
      </c>
      <c r="G248" s="29">
        <f t="shared" si="72"/>
        <v>9.9176395730201481</v>
      </c>
      <c r="H248" s="17">
        <f t="shared" si="73"/>
        <v>2152.1277873453596</v>
      </c>
      <c r="I248" s="29">
        <f t="shared" si="65"/>
        <v>2.2250485660981263</v>
      </c>
      <c r="J248" s="29">
        <f t="shared" si="66"/>
        <v>13.949340071223991</v>
      </c>
      <c r="K248" s="32">
        <f>IF((D247+L247+M247-AL247)/($C$21+$C$22)&gt;$C$8,$C$8,(D247+L247+M247-AL247)/($C$21+$C$22))</f>
        <v>1400</v>
      </c>
      <c r="L248" s="97">
        <f t="shared" si="58"/>
        <v>1.3885196015033947</v>
      </c>
      <c r="M248" s="96">
        <f t="shared" si="59"/>
        <v>0</v>
      </c>
      <c r="N248" s="98">
        <f t="shared" si="67"/>
        <v>1.7381527971332851</v>
      </c>
      <c r="O248" s="100">
        <f t="shared" si="61"/>
        <v>2.8381791546363124</v>
      </c>
      <c r="P248" s="104">
        <f t="shared" si="68"/>
        <v>18.880500609176615</v>
      </c>
      <c r="Q248" s="102">
        <f t="shared" si="74"/>
        <v>2.8993070510973443E-2</v>
      </c>
      <c r="R248" s="106">
        <f>K248-U248</f>
        <v>459.91625007128823</v>
      </c>
      <c r="S248" s="106">
        <f>IF(K248-H247&lt;0,0,K248-H247)</f>
        <v>0</v>
      </c>
      <c r="T248" s="106">
        <f t="shared" si="62"/>
        <v>98.359327826761501</v>
      </c>
      <c r="U248" s="107">
        <f>IF(S248&gt;0,0,IF(U247+(F248-AL248/$C$23)*$C$22/($C$21+$C$22)&gt;$C$8,$C$8,IF(V248=$C$8,U247+(F248-AL248/$C$23)*$C$22/$C$21,U247+(F248-AL248/$C$23)*$C$22/($C$21+$C$22))))</f>
        <v>940.08374992871177</v>
      </c>
      <c r="V248" s="107">
        <f>IF(S248=0,IF(V247+(F248-AL248/$C$23)*$C$22/($C$21+$C$22)&gt;$C$8,$C$8,V247+(F248-AL248/$C$23)*$C$22/($C$21+$C$22)),E248)</f>
        <v>1400</v>
      </c>
      <c r="W248" s="203">
        <f>IF(S248&gt;0,0,IF(W247+AL248/$C$23&gt;$F$23,$F$23,W247+AL248/$C$23))</f>
        <v>1.6406721732385021</v>
      </c>
      <c r="X248" s="105">
        <f>IF(R248=0,"-",IF(U248=0,FORECAST($C$8,Инклинометрия!$B$2:$B$152,Инклинометрия!$A$2:$A$152),FORECAST(R248,Инклинометрия!$B$2:$B$152,Инклинометрия!$A$2:$A$152)))</f>
        <v>436.92043756772381</v>
      </c>
      <c r="Y248" s="105">
        <f>IF(R248=0,"-",IF(U248=0,FORECAST($C$8-R248,Инклинометрия!$B$2:$B$152,Инклинометрия!$A$2:$A$152),0))</f>
        <v>0</v>
      </c>
      <c r="Z248" s="105" t="str">
        <f>IF(S248=0,"-",FORECAST($C$8,Инклинометрия!$B$2:$B$152,Инклинометрия!$A$2:$A$152))</f>
        <v>-</v>
      </c>
      <c r="AA248" s="105" t="str">
        <f>IF(S248=0,"-",FORECAST($C$8-S248,Инклинометрия!$B$2:$B$152,Инклинометрия!$A$2:$A$152))</f>
        <v>-</v>
      </c>
      <c r="AB248" s="105">
        <f>IF(T248=0,"-",FORECAST($C$6,Инклинометрия!$B$2:$B$152,Инклинометрия!$A$2:$A$152))</f>
        <v>1425</v>
      </c>
      <c r="AC248" s="105">
        <f>IF(R248=0,FORECAST($C$6-T248,Инклинометрия!$B$2:$B$152,Инклинометрия!$A$2:$A$152),FORECAST($C$8,Инклинометрия!$B$2:$B$152,Инклинометрия!$A$2:$A$152))</f>
        <v>1330</v>
      </c>
      <c r="AD248" s="107">
        <f>IF(U248=0,"-",FORECAST($C$8,Инклинометрия!$B$2:$B$152,Инклинометрия!$A$2:$A$152))</f>
        <v>1330</v>
      </c>
      <c r="AE248" s="107">
        <f>IF(U248=0,"-",FORECAST($C$8-U248,Инклинометрия!$B$2:$B$152,Инклинометрия!$A$2:$A$152))</f>
        <v>436.92043756772381</v>
      </c>
      <c r="AF248" s="107">
        <f>FORECAST($C$8-S248,Инклинометрия!$B$2:$B$152,Инклинометрия!$A$2:$A$152)</f>
        <v>1330</v>
      </c>
      <c r="AG248" s="107">
        <f>FORECAST($C$8-(S248+V248),Инклинометрия!$B$2:$B$152,Инклинометрия!$A$2:$A$152)</f>
        <v>0</v>
      </c>
      <c r="AH248" s="107">
        <f>IF(W248=0,"-",FORECAST($C$8+W248,Инклинометрия!$B$2:$B$152,Инклинометрия!$A$2:$A$152))</f>
        <v>1331.5586385645765</v>
      </c>
      <c r="AI248" s="107">
        <f>IF(W248=0,"-",FORECAST($C$8,Инклинометрия!$B$2:$B$152,Инклинометрия!$A$2:$A$152))</f>
        <v>1330</v>
      </c>
      <c r="AK248" s="122">
        <f>2*PI()*$C$5*(AT247-AT246)/(LN(AN247/$I$9)*$I$8/$I$7+LN($I$10/AN247)*$I$8/$I$7)</f>
        <v>-7.186595479176414E-7</v>
      </c>
      <c r="AL248" s="67">
        <f>AK248*(B248-B247)</f>
        <v>-7.1865954791764143E-6</v>
      </c>
      <c r="AM248" s="23">
        <f t="shared" si="75"/>
        <v>4.316651712670435E-2</v>
      </c>
      <c r="AN248" s="26">
        <f>AN247+AK248*(B248-B247)/(2*PI()*$C$5*AN247*$I$11)</f>
        <v>0.12992668877362093</v>
      </c>
      <c r="AO248" s="87">
        <f t="shared" si="69"/>
        <v>123652.82624813233</v>
      </c>
      <c r="AP248" s="87">
        <f>IF(R248+U248&lt;$C$8,0,32*$G$13/$C$12^2*($I$8*R248+$I$6*U248)+32*$G$14/($C$14^2-$C$13^2)*($I$8*S248+$I$6*V248))</f>
        <v>22327.826248132336</v>
      </c>
      <c r="AQ248" s="66">
        <f>R248*$C$11*$C$9+U248*$C$11*$C$10</f>
        <v>13477199.828436179</v>
      </c>
      <c r="AR248" s="66">
        <f>S248*$C$11*$C$9+V248*$C$11*$C$10</f>
        <v>14695380</v>
      </c>
      <c r="AS248" s="87">
        <f>$C$11*(T248*$C$9+W248*$C$10)</f>
        <v>789145.64838525688</v>
      </c>
      <c r="AT248" s="45">
        <f t="shared" si="63"/>
        <v>15608178.474633388</v>
      </c>
      <c r="AU248" s="75"/>
    </row>
    <row r="249" spans="2:47" ht="15" thickBot="1" x14ac:dyDescent="0.35">
      <c r="B249" s="41">
        <f t="shared" si="70"/>
        <v>2180</v>
      </c>
      <c r="C249" s="8">
        <f t="shared" si="71"/>
        <v>21.8</v>
      </c>
      <c r="D249" s="73">
        <f t="shared" si="57"/>
        <v>29.157499999999999</v>
      </c>
      <c r="E249" s="29">
        <f t="shared" si="60"/>
        <v>1616.4825621819668</v>
      </c>
      <c r="F249" s="29">
        <f t="shared" si="64"/>
        <v>7.4150576246879609</v>
      </c>
      <c r="G249" s="29">
        <f t="shared" si="72"/>
        <v>9.9176395730201481</v>
      </c>
      <c r="H249" s="17">
        <f t="shared" si="73"/>
        <v>2162.0454269183797</v>
      </c>
      <c r="I249" s="29">
        <f t="shared" si="65"/>
        <v>2.2250485660981263</v>
      </c>
      <c r="J249" s="29">
        <f t="shared" si="66"/>
        <v>13.949340071223991</v>
      </c>
      <c r="K249" s="32">
        <f>IF((D248+L248+M248-AL248)/($C$21+$C$22)&gt;$C$8,$C$8,(D248+L248+M248-AL248)/($C$21+$C$22))</f>
        <v>1400</v>
      </c>
      <c r="L249" s="97">
        <f t="shared" si="58"/>
        <v>1.2885141170131287</v>
      </c>
      <c r="M249" s="96">
        <f t="shared" si="59"/>
        <v>0</v>
      </c>
      <c r="N249" s="98">
        <f t="shared" si="67"/>
        <v>1.7381599837287645</v>
      </c>
      <c r="O249" s="100">
        <f t="shared" si="61"/>
        <v>2.9381846391265785</v>
      </c>
      <c r="P249" s="104">
        <f t="shared" si="68"/>
        <v>18.880500609176615</v>
      </c>
      <c r="Q249" s="102">
        <f t="shared" si="74"/>
        <v>2.898588391549425E-2</v>
      </c>
      <c r="R249" s="106">
        <f>K249-U249</f>
        <v>426.79165653762391</v>
      </c>
      <c r="S249" s="106">
        <f>IF(K249-H248&lt;0,0,K249-H248)</f>
        <v>0</v>
      </c>
      <c r="T249" s="106">
        <f t="shared" si="62"/>
        <v>98.359734504875107</v>
      </c>
      <c r="U249" s="107">
        <f>IF(S249&gt;0,0,IF(U248+(F249-AL249/$C$23)*$C$22/($C$21+$C$22)&gt;$C$8,$C$8,IF(V249=$C$8,U248+(F249-AL249/$C$23)*$C$22/$C$21,U248+(F249-AL249/$C$23)*$C$22/($C$21+$C$22))))</f>
        <v>973.20834346237609</v>
      </c>
      <c r="V249" s="107">
        <f>IF(S249=0,IF(V248+(F249-AL249/$C$23)*$C$22/($C$21+$C$22)&gt;$C$8,$C$8,V248+(F249-AL249/$C$23)*$C$22/($C$21+$C$22)),E249)</f>
        <v>1400</v>
      </c>
      <c r="W249" s="203">
        <f>IF(S249&gt;0,0,IF(W248+AL249/$C$23&gt;$F$23,$F$23,W248+AL249/$C$23))</f>
        <v>1.6402654951248967</v>
      </c>
      <c r="X249" s="105">
        <f>IF(R249=0,"-",IF(U249=0,FORECAST($C$8,Инклинометрия!$B$2:$B$152,Инклинометрия!$A$2:$A$152),FORECAST(R249,Инклинометрия!$B$2:$B$152,Инклинометрия!$A$2:$A$152)))</f>
        <v>405.4520737107427</v>
      </c>
      <c r="Y249" s="105">
        <f>IF(R249=0,"-",IF(U249=0,FORECAST($C$8-R249,Инклинометрия!$B$2:$B$152,Инклинометрия!$A$2:$A$152),0))</f>
        <v>0</v>
      </c>
      <c r="Z249" s="105" t="str">
        <f>IF(S249=0,"-",FORECAST($C$8,Инклинометрия!$B$2:$B$152,Инклинометрия!$A$2:$A$152))</f>
        <v>-</v>
      </c>
      <c r="AA249" s="105" t="str">
        <f>IF(S249=0,"-",FORECAST($C$8-S249,Инклинометрия!$B$2:$B$152,Инклинометрия!$A$2:$A$152))</f>
        <v>-</v>
      </c>
      <c r="AB249" s="105">
        <f>IF(T249=0,"-",FORECAST($C$6,Инклинометрия!$B$2:$B$152,Инклинометрия!$A$2:$A$152))</f>
        <v>1425</v>
      </c>
      <c r="AC249" s="105">
        <f>IF(R249=0,FORECAST($C$6-T249,Инклинометрия!$B$2:$B$152,Инклинометрия!$A$2:$A$152),FORECAST($C$8,Инклинометрия!$B$2:$B$152,Инклинометрия!$A$2:$A$152))</f>
        <v>1330</v>
      </c>
      <c r="AD249" s="107">
        <f>IF(U249=0,"-",FORECAST($C$8,Инклинометрия!$B$2:$B$152,Инклинометрия!$A$2:$A$152))</f>
        <v>1330</v>
      </c>
      <c r="AE249" s="107">
        <f>IF(U249=0,"-",FORECAST($C$8-U249,Инклинометрия!$B$2:$B$152,Инклинометрия!$A$2:$A$152))</f>
        <v>405.4520737107427</v>
      </c>
      <c r="AF249" s="107">
        <f>FORECAST($C$8-S249,Инклинометрия!$B$2:$B$152,Инклинометрия!$A$2:$A$152)</f>
        <v>1330</v>
      </c>
      <c r="AG249" s="107">
        <f>FORECAST($C$8-(S249+V249),Инклинометрия!$B$2:$B$152,Инклинометрия!$A$2:$A$152)</f>
        <v>0</v>
      </c>
      <c r="AH249" s="107">
        <f>IF(W249=0,"-",FORECAST($C$8+W249,Инклинометрия!$B$2:$B$152,Инклинометрия!$A$2:$A$152))</f>
        <v>1331.5582522203686</v>
      </c>
      <c r="AI249" s="107">
        <f>IF(W249=0,"-",FORECAST($C$8,Инклинометрия!$B$2:$B$152,Инклинометрия!$A$2:$A$152))</f>
        <v>1330</v>
      </c>
      <c r="AK249" s="122">
        <f>2*PI()*$C$5*(AT248-AT247)/(LN(AN248/$I$9)*$I$8/$I$7+LN($I$10/AN248)*$I$8/$I$7)</f>
        <v>-7.1865954791913737E-7</v>
      </c>
      <c r="AL249" s="67">
        <f>AK249*(B249-B248)</f>
        <v>-7.1865954791913737E-6</v>
      </c>
      <c r="AM249" s="23">
        <f t="shared" si="75"/>
        <v>4.3159330531225157E-2</v>
      </c>
      <c r="AN249" s="26">
        <f>AN248+AK249*(B249-B248)/(2*PI()*$C$5*AN248*$I$11)</f>
        <v>0.12992228712910389</v>
      </c>
      <c r="AO249" s="87">
        <f t="shared" si="69"/>
        <v>122759.00296482442</v>
      </c>
      <c r="AP249" s="87">
        <f>IF(R249+U249&lt;$C$8,0,32*$G$13/$C$12^2*($I$8*R249+$I$6*U249)+32*$G$14/($C$14^2-$C$13^2)*($I$8*S249+$I$6*V249))</f>
        <v>21434.002964824424</v>
      </c>
      <c r="AQ249" s="66">
        <f>R249*$C$11*$C$9+U249*$C$11*$C$10</f>
        <v>13564936.939328797</v>
      </c>
      <c r="AR249" s="66">
        <f>S249*$C$11*$C$9+V249*$C$11*$C$10</f>
        <v>14695380</v>
      </c>
      <c r="AS249" s="87">
        <f>$C$11*(T249*$C$9+W249*$C$10)</f>
        <v>789144.57121693739</v>
      </c>
      <c r="AT249" s="45">
        <f t="shared" si="63"/>
        <v>15607283.574181762</v>
      </c>
      <c r="AU249" s="75"/>
    </row>
    <row r="250" spans="2:47" ht="15" thickBot="1" x14ac:dyDescent="0.35">
      <c r="B250" s="41">
        <f t="shared" si="70"/>
        <v>2190</v>
      </c>
      <c r="C250" s="8">
        <f t="shared" si="71"/>
        <v>21.900000000000002</v>
      </c>
      <c r="D250" s="73">
        <f t="shared" si="57"/>
        <v>29.291250000000005</v>
      </c>
      <c r="E250" s="29">
        <f t="shared" si="60"/>
        <v>1623.8976198066548</v>
      </c>
      <c r="F250" s="29">
        <f t="shared" si="64"/>
        <v>7.4150576246879609</v>
      </c>
      <c r="G250" s="29">
        <f t="shared" si="72"/>
        <v>9.9176395730201481</v>
      </c>
      <c r="H250" s="17">
        <f t="shared" si="73"/>
        <v>2171.9630664913998</v>
      </c>
      <c r="I250" s="29">
        <f t="shared" si="65"/>
        <v>2.2250485660981263</v>
      </c>
      <c r="J250" s="29">
        <f t="shared" si="66"/>
        <v>13.949340071223991</v>
      </c>
      <c r="K250" s="32">
        <f>IF((D249+L249+M249-AL249)/($C$21+$C$22)&gt;$C$8,$C$8,(D249+L249+M249-AL249)/($C$21+$C$22))</f>
        <v>1400</v>
      </c>
      <c r="L250" s="97">
        <f t="shared" si="58"/>
        <v>1.1885086325228627</v>
      </c>
      <c r="M250" s="96">
        <f t="shared" si="59"/>
        <v>0</v>
      </c>
      <c r="N250" s="98">
        <f t="shared" si="67"/>
        <v>1.7381671703242436</v>
      </c>
      <c r="O250" s="100">
        <f t="shared" si="61"/>
        <v>3.0381901236168445</v>
      </c>
      <c r="P250" s="104">
        <f t="shared" si="68"/>
        <v>18.880500609176615</v>
      </c>
      <c r="Q250" s="102">
        <f t="shared" si="74"/>
        <v>2.8978697320015075E-2</v>
      </c>
      <c r="R250" s="106">
        <f>K250-U250</f>
        <v>393.66706300395958</v>
      </c>
      <c r="S250" s="106">
        <f>IF(K250-H249&lt;0,0,K250-H249)</f>
        <v>0</v>
      </c>
      <c r="T250" s="106">
        <f t="shared" si="62"/>
        <v>98.360141182988713</v>
      </c>
      <c r="U250" s="107">
        <f>IF(S250&gt;0,0,IF(U249+(F250-AL250/$C$23)*$C$22/($C$21+$C$22)&gt;$C$8,$C$8,IF(V250=$C$8,U249+(F250-AL250/$C$23)*$C$22/$C$21,U249+(F250-AL250/$C$23)*$C$22/($C$21+$C$22))))</f>
        <v>1006.3329369960404</v>
      </c>
      <c r="V250" s="107">
        <f>IF(S250=0,IF(V249+(F250-AL250/$C$23)*$C$22/($C$21+$C$22)&gt;$C$8,$C$8,V249+(F250-AL250/$C$23)*$C$22/($C$21+$C$22)),E250)</f>
        <v>1400</v>
      </c>
      <c r="W250" s="203">
        <f>IF(S250&gt;0,0,IF(W249+AL250/$C$23&gt;$F$23,$F$23,W249+AL250/$C$23))</f>
        <v>1.6398588170112922</v>
      </c>
      <c r="X250" s="105">
        <f>IF(R250=0,"-",IF(U250=0,FORECAST($C$8,Инклинометрия!$B$2:$B$152,Инклинометрия!$A$2:$A$152),FORECAST(R250,Инклинометрия!$B$2:$B$152,Инклинометрия!$A$2:$A$152)))</f>
        <v>373.98370985376158</v>
      </c>
      <c r="Y250" s="105">
        <f>IF(R250=0,"-",IF(U250=0,FORECAST($C$8-R250,Инклинометрия!$B$2:$B$152,Инклинометрия!$A$2:$A$152),0))</f>
        <v>0</v>
      </c>
      <c r="Z250" s="105" t="str">
        <f>IF(S250=0,"-",FORECAST($C$8,Инклинометрия!$B$2:$B$152,Инклинометрия!$A$2:$A$152))</f>
        <v>-</v>
      </c>
      <c r="AA250" s="105" t="str">
        <f>IF(S250=0,"-",FORECAST($C$8-S250,Инклинометрия!$B$2:$B$152,Инклинометрия!$A$2:$A$152))</f>
        <v>-</v>
      </c>
      <c r="AB250" s="105">
        <f>IF(T250=0,"-",FORECAST($C$6,Инклинометрия!$B$2:$B$152,Инклинометрия!$A$2:$A$152))</f>
        <v>1425</v>
      </c>
      <c r="AC250" s="105">
        <f>IF(R250=0,FORECAST($C$6-T250,Инклинометрия!$B$2:$B$152,Инклинометрия!$A$2:$A$152),FORECAST($C$8,Инклинометрия!$B$2:$B$152,Инклинометрия!$A$2:$A$152))</f>
        <v>1330</v>
      </c>
      <c r="AD250" s="107">
        <f>IF(U250=0,"-",FORECAST($C$8,Инклинометрия!$B$2:$B$152,Инклинометрия!$A$2:$A$152))</f>
        <v>1330</v>
      </c>
      <c r="AE250" s="107">
        <f>IF(U250=0,"-",FORECAST($C$8-U250,Инклинометрия!$B$2:$B$152,Инклинометрия!$A$2:$A$152))</f>
        <v>373.98370985376158</v>
      </c>
      <c r="AF250" s="107">
        <f>FORECAST($C$8-S250,Инклинометрия!$B$2:$B$152,Инклинометрия!$A$2:$A$152)</f>
        <v>1330</v>
      </c>
      <c r="AG250" s="107">
        <f>FORECAST($C$8-(S250+V250),Инклинометрия!$B$2:$B$152,Инклинометрия!$A$2:$A$152)</f>
        <v>0</v>
      </c>
      <c r="AH250" s="107">
        <f>IF(W250=0,"-",FORECAST($C$8+W250,Инклинометрия!$B$2:$B$152,Инклинометрия!$A$2:$A$152))</f>
        <v>1331.5578658761608</v>
      </c>
      <c r="AI250" s="107">
        <f>IF(W250=0,"-",FORECAST($C$8,Инклинометрия!$B$2:$B$152,Инклинометрия!$A$2:$A$152))</f>
        <v>1330</v>
      </c>
      <c r="AK250" s="122">
        <f>2*PI()*$C$5*(AT249-AT248)/(LN(AN249/$I$9)*$I$8/$I$7+LN($I$10/AN249)*$I$8/$I$7)</f>
        <v>-7.1865954791764151E-7</v>
      </c>
      <c r="AL250" s="67">
        <f>AK250*(B250-B249)</f>
        <v>-7.1865954791764151E-6</v>
      </c>
      <c r="AM250" s="23">
        <f t="shared" si="75"/>
        <v>4.3152143935745978E-2</v>
      </c>
      <c r="AN250" s="26">
        <f>AN249+AK250*(B250-B249)/(2*PI()*$C$5*AN249*$I$11)</f>
        <v>0.12991788533546331</v>
      </c>
      <c r="AO250" s="87">
        <f t="shared" si="69"/>
        <v>121865.17968151651</v>
      </c>
      <c r="AP250" s="87">
        <f>IF(R250+U250&lt;$C$8,0,32*$G$13/$C$12^2*($I$8*R250+$I$6*U250)+32*$G$14/($C$14^2-$C$13^2)*($I$8*S250+$I$6*V250))</f>
        <v>20540.179681516518</v>
      </c>
      <c r="AQ250" s="66">
        <f>R250*$C$11*$C$9+U250*$C$11*$C$10</f>
        <v>13652674.050221413</v>
      </c>
      <c r="AR250" s="66">
        <f>S250*$C$11*$C$9+V250*$C$11*$C$10</f>
        <v>14695380</v>
      </c>
      <c r="AS250" s="87">
        <f>$C$11*(T250*$C$9+W250*$C$10)</f>
        <v>789143.4940486179</v>
      </c>
      <c r="AT250" s="45">
        <f t="shared" si="63"/>
        <v>15606388.673730135</v>
      </c>
      <c r="AU250" s="75"/>
    </row>
    <row r="251" spans="2:47" ht="15" thickBot="1" x14ac:dyDescent="0.35">
      <c r="B251" s="41">
        <f t="shared" si="70"/>
        <v>2200</v>
      </c>
      <c r="C251" s="8">
        <f t="shared" si="71"/>
        <v>22</v>
      </c>
      <c r="D251" s="73">
        <f t="shared" si="57"/>
        <v>29.425000000000001</v>
      </c>
      <c r="E251" s="29">
        <f t="shared" si="60"/>
        <v>1631.3126774313425</v>
      </c>
      <c r="F251" s="29">
        <f t="shared" si="64"/>
        <v>7.4150576246877336</v>
      </c>
      <c r="G251" s="29">
        <f t="shared" si="72"/>
        <v>9.9176395730198443</v>
      </c>
      <c r="H251" s="17">
        <f t="shared" si="73"/>
        <v>2181.8807060644194</v>
      </c>
      <c r="I251" s="29">
        <f t="shared" si="65"/>
        <v>2.2250485660981263</v>
      </c>
      <c r="J251" s="29">
        <f t="shared" si="66"/>
        <v>13.949340071223777</v>
      </c>
      <c r="K251" s="32">
        <f>IF((D250+L250+M250-AL250)/($C$21+$C$22)&gt;$C$8,$C$8,(D250+L250+M250-AL250)/($C$21+$C$22))</f>
        <v>1400</v>
      </c>
      <c r="L251" s="97">
        <f t="shared" si="58"/>
        <v>1.0885031480325997</v>
      </c>
      <c r="M251" s="96">
        <f t="shared" si="59"/>
        <v>0</v>
      </c>
      <c r="N251" s="98">
        <f t="shared" si="67"/>
        <v>1.7381743569197228</v>
      </c>
      <c r="O251" s="100">
        <f t="shared" si="61"/>
        <v>3.1381956081071074</v>
      </c>
      <c r="P251" s="104">
        <f t="shared" si="68"/>
        <v>18.880500609176615</v>
      </c>
      <c r="Q251" s="102">
        <f t="shared" si="74"/>
        <v>2.8971510724535899E-2</v>
      </c>
      <c r="R251" s="106">
        <f>K251-U251</f>
        <v>360.54246947029628</v>
      </c>
      <c r="S251" s="106">
        <f>IF(K251-H250&lt;0,0,K251-H250)</f>
        <v>0</v>
      </c>
      <c r="T251" s="106">
        <f t="shared" si="62"/>
        <v>98.360547861102319</v>
      </c>
      <c r="U251" s="107">
        <f>IF(S251&gt;0,0,IF(U250+(F251-AL251/$C$23)*$C$22/($C$21+$C$22)&gt;$C$8,$C$8,IF(V251=$C$8,U250+(F251-AL251/$C$23)*$C$22/$C$21,U250+(F251-AL251/$C$23)*$C$22/($C$21+$C$22))))</f>
        <v>1039.4575305297037</v>
      </c>
      <c r="V251" s="107">
        <f>IF(S251=0,IF(V250+(F251-AL251/$C$23)*$C$22/($C$21+$C$22)&gt;$C$8,$C$8,V250+(F251-AL251/$C$23)*$C$22/($C$21+$C$22)),E251)</f>
        <v>1400</v>
      </c>
      <c r="W251" s="203">
        <f>IF(S251&gt;0,0,IF(W250+AL251/$C$23&gt;$F$23,$F$23,W250+AL251/$C$23))</f>
        <v>1.6394521388976877</v>
      </c>
      <c r="X251" s="105">
        <f>IF(R251=0,"-",IF(U251=0,FORECAST($C$8,Инклинометрия!$B$2:$B$152,Инклинометрия!$A$2:$A$152),FORECAST(R251,Инклинометрия!$B$2:$B$152,Инклинометрия!$A$2:$A$152)))</f>
        <v>342.51534599678143</v>
      </c>
      <c r="Y251" s="105">
        <f>IF(R251=0,"-",IF(U251=0,FORECAST($C$8-R251,Инклинометрия!$B$2:$B$152,Инклинометрия!$A$2:$A$152),0))</f>
        <v>0</v>
      </c>
      <c r="Z251" s="105" t="str">
        <f>IF(S251=0,"-",FORECAST($C$8,Инклинометрия!$B$2:$B$152,Инклинометрия!$A$2:$A$152))</f>
        <v>-</v>
      </c>
      <c r="AA251" s="105" t="str">
        <f>IF(S251=0,"-",FORECAST($C$8-S251,Инклинометрия!$B$2:$B$152,Инклинометрия!$A$2:$A$152))</f>
        <v>-</v>
      </c>
      <c r="AB251" s="105">
        <f>IF(T251=0,"-",FORECAST($C$6,Инклинометрия!$B$2:$B$152,Инклинометрия!$A$2:$A$152))</f>
        <v>1425</v>
      </c>
      <c r="AC251" s="105">
        <f>IF(R251=0,FORECAST($C$6-T251,Инклинометрия!$B$2:$B$152,Инклинометрия!$A$2:$A$152),FORECAST($C$8,Инклинометрия!$B$2:$B$152,Инклинометрия!$A$2:$A$152))</f>
        <v>1330</v>
      </c>
      <c r="AD251" s="107">
        <f>IF(U251=0,"-",FORECAST($C$8,Инклинометрия!$B$2:$B$152,Инклинометрия!$A$2:$A$152))</f>
        <v>1330</v>
      </c>
      <c r="AE251" s="107">
        <f>IF(U251=0,"-",FORECAST($C$8-U251,Инклинометрия!$B$2:$B$152,Инклинометрия!$A$2:$A$152))</f>
        <v>342.51534599678143</v>
      </c>
      <c r="AF251" s="107">
        <f>FORECAST($C$8-S251,Инклинометрия!$B$2:$B$152,Инклинометрия!$A$2:$A$152)</f>
        <v>1330</v>
      </c>
      <c r="AG251" s="107">
        <f>FORECAST($C$8-(S251+V251),Инклинометрия!$B$2:$B$152,Инклинометрия!$A$2:$A$152)</f>
        <v>0</v>
      </c>
      <c r="AH251" s="107">
        <f>IF(W251=0,"-",FORECAST($C$8+W251,Инклинометрия!$B$2:$B$152,Инклинометрия!$A$2:$A$152))</f>
        <v>1331.5574795319528</v>
      </c>
      <c r="AI251" s="107">
        <f>IF(W251=0,"-",FORECAST($C$8,Инклинометрия!$B$2:$B$152,Инклинометрия!$A$2:$A$152))</f>
        <v>1330</v>
      </c>
      <c r="AK251" s="122">
        <f>2*PI()*$C$5*(AT250-AT249)/(LN(AN250/$I$9)*$I$8/$I$7+LN($I$10/AN250)*$I$8/$I$7)</f>
        <v>-7.1865954791764151E-7</v>
      </c>
      <c r="AL251" s="67">
        <f>AK251*(B251-B250)</f>
        <v>-7.1865954791764151E-6</v>
      </c>
      <c r="AM251" s="23">
        <f t="shared" si="75"/>
        <v>4.3144957340266799E-2</v>
      </c>
      <c r="AN251" s="26">
        <f>AN250+AK251*(B251-B250)/(2*PI()*$C$5*AN250*$I$11)</f>
        <v>0.12991348339268399</v>
      </c>
      <c r="AO251" s="87">
        <f t="shared" si="69"/>
        <v>120971.35639820863</v>
      </c>
      <c r="AP251" s="87">
        <f>IF(R251+U251&lt;$C$8,0,32*$G$13/$C$12^2*($I$8*R251+$I$6*U251)+32*$G$14/($C$14^2-$C$13^2)*($I$8*S251+$I$6*V251))</f>
        <v>19646.356398208631</v>
      </c>
      <c r="AQ251" s="66">
        <f>R251*$C$11*$C$9+U251*$C$11*$C$10</f>
        <v>13740411.161114026</v>
      </c>
      <c r="AR251" s="66">
        <f>S251*$C$11*$C$9+V251*$C$11*$C$10</f>
        <v>14695380</v>
      </c>
      <c r="AS251" s="87">
        <f>$C$11*(T251*$C$9+W251*$C$10)</f>
        <v>789142.41688029841</v>
      </c>
      <c r="AT251" s="45">
        <f t="shared" si="63"/>
        <v>15605493.773278506</v>
      </c>
      <c r="AU251" s="75"/>
    </row>
    <row r="252" spans="2:47" ht="15" thickBot="1" x14ac:dyDescent="0.35">
      <c r="B252" s="41">
        <f t="shared" si="70"/>
        <v>2210</v>
      </c>
      <c r="C252" s="8">
        <f t="shared" si="71"/>
        <v>22.1</v>
      </c>
      <c r="D252" s="73">
        <f t="shared" si="57"/>
        <v>29.55875</v>
      </c>
      <c r="E252" s="29">
        <f t="shared" si="60"/>
        <v>1638.7277350560307</v>
      </c>
      <c r="F252" s="29">
        <f t="shared" si="64"/>
        <v>7.4150576246881883</v>
      </c>
      <c r="G252" s="29">
        <f t="shared" si="72"/>
        <v>9.9176395730204518</v>
      </c>
      <c r="H252" s="17">
        <f t="shared" si="73"/>
        <v>2191.79834563744</v>
      </c>
      <c r="I252" s="29">
        <f t="shared" si="65"/>
        <v>2.2250485660981263</v>
      </c>
      <c r="J252" s="29">
        <f t="shared" si="66"/>
        <v>13.949340071224203</v>
      </c>
      <c r="K252" s="32">
        <f>IF((D251+L251+M251-AL251)/($C$21+$C$22)&gt;$C$8,$C$8,(D251+L251+M251-AL251)/($C$21+$C$22))</f>
        <v>1400</v>
      </c>
      <c r="L252" s="97">
        <f t="shared" si="58"/>
        <v>0.98849766354233071</v>
      </c>
      <c r="M252" s="96">
        <f t="shared" si="59"/>
        <v>0</v>
      </c>
      <c r="N252" s="98">
        <f t="shared" si="67"/>
        <v>1.7381815435152022</v>
      </c>
      <c r="O252" s="100">
        <f t="shared" si="61"/>
        <v>3.2382010925973765</v>
      </c>
      <c r="P252" s="104">
        <f t="shared" si="68"/>
        <v>18.880500609176615</v>
      </c>
      <c r="Q252" s="102">
        <f t="shared" si="74"/>
        <v>2.8964324129056709E-2</v>
      </c>
      <c r="R252" s="106">
        <f>K252-U252</f>
        <v>327.41787593663094</v>
      </c>
      <c r="S252" s="106">
        <f>IF(K252-H251&lt;0,0,K252-H251)</f>
        <v>0</v>
      </c>
      <c r="T252" s="106">
        <f t="shared" si="62"/>
        <v>98.360954539215925</v>
      </c>
      <c r="U252" s="107">
        <f>IF(S252&gt;0,0,IF(U251+(F252-AL252/$C$23)*$C$22/($C$21+$C$22)&gt;$C$8,$C$8,IF(V252=$C$8,U251+(F252-AL252/$C$23)*$C$22/$C$21,U251+(F252-AL252/$C$23)*$C$22/($C$21+$C$22))))</f>
        <v>1072.5821240633691</v>
      </c>
      <c r="V252" s="107">
        <f>IF(S252=0,IF(V251+(F252-AL252/$C$23)*$C$22/($C$21+$C$22)&gt;$C$8,$C$8,V251+(F252-AL252/$C$23)*$C$22/($C$21+$C$22)),E252)</f>
        <v>1400</v>
      </c>
      <c r="W252" s="203">
        <f>IF(S252&gt;0,0,IF(W251+AL252/$C$23&gt;$F$23,$F$23,W251+AL252/$C$23))</f>
        <v>1.6390454607840823</v>
      </c>
      <c r="X252" s="105">
        <f>IF(R252=0,"-",IF(U252=0,FORECAST($C$8,Инклинометрия!$B$2:$B$152,Инклинометрия!$A$2:$A$152),FORECAST(R252,Инклинометрия!$B$2:$B$152,Инклинометрия!$A$2:$A$152)))</f>
        <v>311.04698213979935</v>
      </c>
      <c r="Y252" s="105">
        <f>IF(R252=0,"-",IF(U252=0,FORECAST($C$8-R252,Инклинометрия!$B$2:$B$152,Инклинометрия!$A$2:$A$152),0))</f>
        <v>0</v>
      </c>
      <c r="Z252" s="105" t="str">
        <f>IF(S252=0,"-",FORECAST($C$8,Инклинометрия!$B$2:$B$152,Инклинометрия!$A$2:$A$152))</f>
        <v>-</v>
      </c>
      <c r="AA252" s="105" t="str">
        <f>IF(S252=0,"-",FORECAST($C$8-S252,Инклинометрия!$B$2:$B$152,Инклинометрия!$A$2:$A$152))</f>
        <v>-</v>
      </c>
      <c r="AB252" s="105">
        <f>IF(T252=0,"-",FORECAST($C$6,Инклинометрия!$B$2:$B$152,Инклинометрия!$A$2:$A$152))</f>
        <v>1425</v>
      </c>
      <c r="AC252" s="105">
        <f>IF(R252=0,FORECAST($C$6-T252,Инклинометрия!$B$2:$B$152,Инклинометрия!$A$2:$A$152),FORECAST($C$8,Инклинометрия!$B$2:$B$152,Инклинометрия!$A$2:$A$152))</f>
        <v>1330</v>
      </c>
      <c r="AD252" s="107">
        <f>IF(U252=0,"-",FORECAST($C$8,Инклинометрия!$B$2:$B$152,Инклинометрия!$A$2:$A$152))</f>
        <v>1330</v>
      </c>
      <c r="AE252" s="107">
        <f>IF(U252=0,"-",FORECAST($C$8-U252,Инклинометрия!$B$2:$B$152,Инклинометрия!$A$2:$A$152))</f>
        <v>311.04698213979935</v>
      </c>
      <c r="AF252" s="107">
        <f>FORECAST($C$8-S252,Инклинометрия!$B$2:$B$152,Инклинометрия!$A$2:$A$152)</f>
        <v>1330</v>
      </c>
      <c r="AG252" s="107">
        <f>FORECAST($C$8-(S252+V252),Инклинометрия!$B$2:$B$152,Инклинометрия!$A$2:$A$152)</f>
        <v>0</v>
      </c>
      <c r="AH252" s="107">
        <f>IF(W252=0,"-",FORECAST($C$8+W252,Инклинометрия!$B$2:$B$152,Инклинометрия!$A$2:$A$152))</f>
        <v>1331.5570931877448</v>
      </c>
      <c r="AI252" s="107">
        <f>IF(W252=0,"-",FORECAST($C$8,Инклинометрия!$B$2:$B$152,Инклинометрия!$A$2:$A$152))</f>
        <v>1330</v>
      </c>
      <c r="AK252" s="122">
        <f>2*PI()*$C$5*(AT251-AT250)/(LN(AN251/$I$9)*$I$8/$I$7+LN($I$10/AN251)*$I$8/$I$7)</f>
        <v>-7.1865954791913726E-7</v>
      </c>
      <c r="AL252" s="67">
        <f>AK252*(B252-B251)</f>
        <v>-7.1865954791913729E-6</v>
      </c>
      <c r="AM252" s="23">
        <f t="shared" si="75"/>
        <v>4.3137770744787605E-2</v>
      </c>
      <c r="AN252" s="26">
        <f>AN251+AK252*(B252-B251)/(2*PI()*$C$5*AN251*$I$11)</f>
        <v>0.12990908130075079</v>
      </c>
      <c r="AO252" s="87">
        <f t="shared" si="69"/>
        <v>120077.5331149007</v>
      </c>
      <c r="AP252" s="87">
        <f>IF(R252+U252&lt;$C$8,0,32*$G$13/$C$12^2*($I$8*R252+$I$6*U252)+32*$G$14/($C$14^2-$C$13^2)*($I$8*S252+$I$6*V252))</f>
        <v>18752.533114900692</v>
      </c>
      <c r="AQ252" s="66">
        <f>R252*$C$11*$C$9+U252*$C$11*$C$10</f>
        <v>13828148.272006646</v>
      </c>
      <c r="AR252" s="66">
        <f>S252*$C$11*$C$9+V252*$C$11*$C$10</f>
        <v>14695380</v>
      </c>
      <c r="AS252" s="87">
        <f>$C$11*(T252*$C$9+W252*$C$10)</f>
        <v>789141.33971197892</v>
      </c>
      <c r="AT252" s="45">
        <f t="shared" si="63"/>
        <v>15604598.87282688</v>
      </c>
      <c r="AU252" s="75"/>
    </row>
    <row r="253" spans="2:47" ht="15" thickBot="1" x14ac:dyDescent="0.35">
      <c r="B253" s="41">
        <f t="shared" si="70"/>
        <v>2220</v>
      </c>
      <c r="C253" s="8">
        <f t="shared" si="71"/>
        <v>22.2</v>
      </c>
      <c r="D253" s="73">
        <f t="shared" si="57"/>
        <v>29.692499999999999</v>
      </c>
      <c r="E253" s="29">
        <f t="shared" si="60"/>
        <v>1646.1427926807185</v>
      </c>
      <c r="F253" s="29">
        <f t="shared" si="64"/>
        <v>7.4150576246877336</v>
      </c>
      <c r="G253" s="29">
        <f t="shared" si="72"/>
        <v>9.9176395730198443</v>
      </c>
      <c r="H253" s="17">
        <f t="shared" si="73"/>
        <v>2201.7159852104596</v>
      </c>
      <c r="I253" s="29">
        <f t="shared" si="65"/>
        <v>2.2250485660981263</v>
      </c>
      <c r="J253" s="29">
        <f t="shared" si="66"/>
        <v>13.949340071223777</v>
      </c>
      <c r="K253" s="32">
        <f>IF((D252+L252+M252-AL252)/($C$21+$C$22)&gt;$C$8,$C$8,(D252+L252+M252-AL252)/($C$21+$C$22))</f>
        <v>1400</v>
      </c>
      <c r="L253" s="97">
        <f t="shared" si="58"/>
        <v>0.88849217905206779</v>
      </c>
      <c r="M253" s="96">
        <f t="shared" si="59"/>
        <v>0</v>
      </c>
      <c r="N253" s="98">
        <f t="shared" si="67"/>
        <v>1.7381887301106809</v>
      </c>
      <c r="O253" s="100">
        <f t="shared" si="61"/>
        <v>3.3382065770876395</v>
      </c>
      <c r="P253" s="104">
        <f t="shared" si="68"/>
        <v>18.880500609176615</v>
      </c>
      <c r="Q253" s="102">
        <f t="shared" si="74"/>
        <v>2.8957137533577534E-2</v>
      </c>
      <c r="R253" s="106">
        <f>K253-U253</f>
        <v>294.29328240296763</v>
      </c>
      <c r="S253" s="106">
        <f>IF(K253-H252&lt;0,0,K253-H252)</f>
        <v>0</v>
      </c>
      <c r="T253" s="106">
        <f t="shared" si="62"/>
        <v>98.361361217329517</v>
      </c>
      <c r="U253" s="107">
        <f>IF(S253&gt;0,0,IF(U252+(F253-AL253/$C$23)*$C$22/($C$21+$C$22)&gt;$C$8,$C$8,IF(V253=$C$8,U252+(F253-AL253/$C$23)*$C$22/$C$21,U252+(F253-AL253/$C$23)*$C$22/($C$21+$C$22))))</f>
        <v>1105.7067175970324</v>
      </c>
      <c r="V253" s="107">
        <f>IF(S253=0,IF(V252+(F253-AL253/$C$23)*$C$22/($C$21+$C$22)&gt;$C$8,$C$8,V252+(F253-AL253/$C$23)*$C$22/($C$21+$C$22)),E253)</f>
        <v>1400</v>
      </c>
      <c r="W253" s="203">
        <f>IF(S253&gt;0,0,IF(W252+AL253/$C$23&gt;$F$23,$F$23,W252+AL253/$C$23))</f>
        <v>1.6386387826704778</v>
      </c>
      <c r="X253" s="105">
        <f>IF(R253=0,"-",IF(U253=0,FORECAST($C$8,Инклинометрия!$B$2:$B$152,Инклинометрия!$A$2:$A$152),FORECAST(R253,Инклинометрия!$B$2:$B$152,Инклинометрия!$A$2:$A$152)))</f>
        <v>279.57861828281926</v>
      </c>
      <c r="Y253" s="105">
        <f>IF(R253=0,"-",IF(U253=0,FORECAST($C$8-R253,Инклинометрия!$B$2:$B$152,Инклинометрия!$A$2:$A$152),0))</f>
        <v>0</v>
      </c>
      <c r="Z253" s="105" t="str">
        <f>IF(S253=0,"-",FORECAST($C$8,Инклинометрия!$B$2:$B$152,Инклинометрия!$A$2:$A$152))</f>
        <v>-</v>
      </c>
      <c r="AA253" s="105" t="str">
        <f>IF(S253=0,"-",FORECAST($C$8-S253,Инклинометрия!$B$2:$B$152,Инклинометрия!$A$2:$A$152))</f>
        <v>-</v>
      </c>
      <c r="AB253" s="105">
        <f>IF(T253=0,"-",FORECAST($C$6,Инклинометрия!$B$2:$B$152,Инклинометрия!$A$2:$A$152))</f>
        <v>1425</v>
      </c>
      <c r="AC253" s="105">
        <f>IF(R253=0,FORECAST($C$6-T253,Инклинометрия!$B$2:$B$152,Инклинометрия!$A$2:$A$152),FORECAST($C$8,Инклинометрия!$B$2:$B$152,Инклинометрия!$A$2:$A$152))</f>
        <v>1330</v>
      </c>
      <c r="AD253" s="107">
        <f>IF(U253=0,"-",FORECAST($C$8,Инклинометрия!$B$2:$B$152,Инклинометрия!$A$2:$A$152))</f>
        <v>1330</v>
      </c>
      <c r="AE253" s="107">
        <f>IF(U253=0,"-",FORECAST($C$8-U253,Инклинометрия!$B$2:$B$152,Инклинометрия!$A$2:$A$152))</f>
        <v>279.57861828281926</v>
      </c>
      <c r="AF253" s="107">
        <f>FORECAST($C$8-S253,Инклинометрия!$B$2:$B$152,Инклинометрия!$A$2:$A$152)</f>
        <v>1330</v>
      </c>
      <c r="AG253" s="107">
        <f>FORECAST($C$8-(S253+V253),Инклинометрия!$B$2:$B$152,Инклинометрия!$A$2:$A$152)</f>
        <v>0</v>
      </c>
      <c r="AH253" s="107">
        <f>IF(W253=0,"-",FORECAST($C$8+W253,Инклинометрия!$B$2:$B$152,Инклинометрия!$A$2:$A$152))</f>
        <v>1331.5567068435371</v>
      </c>
      <c r="AI253" s="107">
        <f>IF(W253=0,"-",FORECAST($C$8,Инклинометрия!$B$2:$B$152,Инклинометрия!$A$2:$A$152))</f>
        <v>1330</v>
      </c>
      <c r="AK253" s="122">
        <f>2*PI()*$C$5*(AT252-AT251)/(LN(AN252/$I$9)*$I$8/$I$7+LN($I$10/AN252)*$I$8/$I$7)</f>
        <v>-7.1865954791764151E-7</v>
      </c>
      <c r="AL253" s="67">
        <f>AK253*(B253-B252)</f>
        <v>-7.1865954791764151E-6</v>
      </c>
      <c r="AM253" s="23">
        <f t="shared" si="75"/>
        <v>4.3130584149308426E-2</v>
      </c>
      <c r="AN253" s="26">
        <f>AN252+AK253*(B253-B252)/(2*PI()*$C$5*AN252*$I$11)</f>
        <v>0.12990467905964856</v>
      </c>
      <c r="AO253" s="87">
        <f t="shared" si="69"/>
        <v>119183.70983159282</v>
      </c>
      <c r="AP253" s="87">
        <f>IF(R253+U253&lt;$C$8,0,32*$G$13/$C$12^2*($I$8*R253+$I$6*U253)+32*$G$14/($C$14^2-$C$13^2)*($I$8*S253+$I$6*V253))</f>
        <v>17858.709831592812</v>
      </c>
      <c r="AQ253" s="66">
        <f>R253*$C$11*$C$9+U253*$C$11*$C$10</f>
        <v>13915885.38289926</v>
      </c>
      <c r="AR253" s="66">
        <f>S253*$C$11*$C$9+V253*$C$11*$C$10</f>
        <v>14695380</v>
      </c>
      <c r="AS253" s="87">
        <f>$C$11*(T253*$C$9+W253*$C$10)</f>
        <v>789140.26254365931</v>
      </c>
      <c r="AT253" s="45">
        <f t="shared" si="63"/>
        <v>15603703.972375253</v>
      </c>
      <c r="AU253" s="75"/>
    </row>
    <row r="254" spans="2:47" ht="15" thickBot="1" x14ac:dyDescent="0.35">
      <c r="B254" s="41">
        <f t="shared" si="70"/>
        <v>2230</v>
      </c>
      <c r="C254" s="8">
        <f t="shared" si="71"/>
        <v>22.3</v>
      </c>
      <c r="D254" s="73">
        <f t="shared" si="57"/>
        <v>29.826250000000002</v>
      </c>
      <c r="E254" s="29">
        <f t="shared" si="60"/>
        <v>1653.5578503054064</v>
      </c>
      <c r="F254" s="29">
        <f t="shared" si="64"/>
        <v>7.4150576246879609</v>
      </c>
      <c r="G254" s="29">
        <f t="shared" si="72"/>
        <v>9.9176395730201481</v>
      </c>
      <c r="H254" s="17">
        <f t="shared" si="73"/>
        <v>2211.6336247834797</v>
      </c>
      <c r="I254" s="29">
        <f t="shared" si="65"/>
        <v>2.2250485660981263</v>
      </c>
      <c r="J254" s="29">
        <f t="shared" si="66"/>
        <v>13.949340071223991</v>
      </c>
      <c r="K254" s="32">
        <f>IF((D253+L253+M253-AL253)/($C$21+$C$22)&gt;$C$8,$C$8,(D253+L253+M253-AL253)/($C$21+$C$22))</f>
        <v>1400</v>
      </c>
      <c r="L254" s="97">
        <f t="shared" si="58"/>
        <v>0.78848669456180209</v>
      </c>
      <c r="M254" s="96">
        <f t="shared" si="59"/>
        <v>0</v>
      </c>
      <c r="N254" s="98">
        <f t="shared" si="67"/>
        <v>1.7381959167061602</v>
      </c>
      <c r="O254" s="100">
        <f t="shared" si="61"/>
        <v>3.438212061577905</v>
      </c>
      <c r="P254" s="104">
        <f t="shared" si="68"/>
        <v>18.880500609176615</v>
      </c>
      <c r="Q254" s="102">
        <f t="shared" si="74"/>
        <v>2.8949950938098358E-2</v>
      </c>
      <c r="R254" s="106">
        <f>K254-U254</f>
        <v>261.16868886930342</v>
      </c>
      <c r="S254" s="106">
        <f>IF(K254-H253&lt;0,0,K254-H253)</f>
        <v>0</v>
      </c>
      <c r="T254" s="106">
        <f t="shared" si="62"/>
        <v>98.361767895443123</v>
      </c>
      <c r="U254" s="107">
        <f>IF(S254&gt;0,0,IF(U253+(F254-AL254/$C$23)*$C$22/($C$21+$C$22)&gt;$C$8,$C$8,IF(V254=$C$8,U253+(F254-AL254/$C$23)*$C$22/$C$21,U253+(F254-AL254/$C$23)*$C$22/($C$21+$C$22))))</f>
        <v>1138.8313111306966</v>
      </c>
      <c r="V254" s="107">
        <f>IF(S254=0,IF(V253+(F254-AL254/$C$23)*$C$22/($C$21+$C$22)&gt;$C$8,$C$8,V253+(F254-AL254/$C$23)*$C$22/($C$21+$C$22)),E254)</f>
        <v>1400</v>
      </c>
      <c r="W254" s="203">
        <f>IF(S254&gt;0,0,IF(W253+AL254/$C$23&gt;$F$23,$F$23,W253+AL254/$C$23))</f>
        <v>1.6382321045568733</v>
      </c>
      <c r="X254" s="105">
        <f>IF(R254=0,"-",IF(U254=0,FORECAST($C$8,Инклинометрия!$B$2:$B$152,Инклинометрия!$A$2:$A$152),FORECAST(R254,Инклинометрия!$B$2:$B$152,Инклинометрия!$A$2:$A$152)))</f>
        <v>248.11025442583824</v>
      </c>
      <c r="Y254" s="105">
        <f>IF(R254=0,"-",IF(U254=0,FORECAST($C$8-R254,Инклинометрия!$B$2:$B$152,Инклинометрия!$A$2:$A$152),0))</f>
        <v>0</v>
      </c>
      <c r="Z254" s="105" t="str">
        <f>IF(S254=0,"-",FORECAST($C$8,Инклинометрия!$B$2:$B$152,Инклинометрия!$A$2:$A$152))</f>
        <v>-</v>
      </c>
      <c r="AA254" s="105" t="str">
        <f>IF(S254=0,"-",FORECAST($C$8-S254,Инклинометрия!$B$2:$B$152,Инклинометрия!$A$2:$A$152))</f>
        <v>-</v>
      </c>
      <c r="AB254" s="105">
        <f>IF(T254=0,"-",FORECAST($C$6,Инклинометрия!$B$2:$B$152,Инклинометрия!$A$2:$A$152))</f>
        <v>1425</v>
      </c>
      <c r="AC254" s="105">
        <f>IF(R254=0,FORECAST($C$6-T254,Инклинометрия!$B$2:$B$152,Инклинометрия!$A$2:$A$152),FORECAST($C$8,Инклинометрия!$B$2:$B$152,Инклинометрия!$A$2:$A$152))</f>
        <v>1330</v>
      </c>
      <c r="AD254" s="107">
        <f>IF(U254=0,"-",FORECAST($C$8,Инклинометрия!$B$2:$B$152,Инклинометрия!$A$2:$A$152))</f>
        <v>1330</v>
      </c>
      <c r="AE254" s="107">
        <f>IF(U254=0,"-",FORECAST($C$8-U254,Инклинометрия!$B$2:$B$152,Инклинометрия!$A$2:$A$152))</f>
        <v>248.11025442583824</v>
      </c>
      <c r="AF254" s="107">
        <f>FORECAST($C$8-S254,Инклинометрия!$B$2:$B$152,Инклинометрия!$A$2:$A$152)</f>
        <v>1330</v>
      </c>
      <c r="AG254" s="107">
        <f>FORECAST($C$8-(S254+V254),Инклинометрия!$B$2:$B$152,Инклинометрия!$A$2:$A$152)</f>
        <v>0</v>
      </c>
      <c r="AH254" s="107">
        <f>IF(W254=0,"-",FORECAST($C$8+W254,Инклинометрия!$B$2:$B$152,Инклинометрия!$A$2:$A$152))</f>
        <v>1331.5563204993289</v>
      </c>
      <c r="AI254" s="107">
        <f>IF(W254=0,"-",FORECAST($C$8,Инклинометрия!$B$2:$B$152,Инклинометрия!$A$2:$A$152))</f>
        <v>1330</v>
      </c>
      <c r="AK254" s="122">
        <f>2*PI()*$C$5*(AT253-AT252)/(LN(AN253/$I$9)*$I$8/$I$7+LN($I$10/AN253)*$I$8/$I$7)</f>
        <v>-7.186595479176414E-7</v>
      </c>
      <c r="AL254" s="67">
        <f>AK254*(B254-B253)</f>
        <v>-7.1865954791764143E-6</v>
      </c>
      <c r="AM254" s="23">
        <f t="shared" si="75"/>
        <v>4.3123397553829247E-2</v>
      </c>
      <c r="AN254" s="26">
        <f>AN253+AK254*(B254-B253)/(2*PI()*$C$5*AN253*$I$11)</f>
        <v>0.1299002766693621</v>
      </c>
      <c r="AO254" s="87">
        <f t="shared" si="69"/>
        <v>118289.88654828491</v>
      </c>
      <c r="AP254" s="87">
        <f>IF(R254+U254&lt;$C$8,0,32*$G$13/$C$12^2*($I$8*R254+$I$6*U254)+32*$G$14/($C$14^2-$C$13^2)*($I$8*S254+$I$6*V254))</f>
        <v>16964.886548284903</v>
      </c>
      <c r="AQ254" s="66">
        <f>R254*$C$11*$C$9+U254*$C$11*$C$10</f>
        <v>14003622.493791876</v>
      </c>
      <c r="AR254" s="66">
        <f>S254*$C$11*$C$9+V254*$C$11*$C$10</f>
        <v>14695380</v>
      </c>
      <c r="AS254" s="87">
        <f>$C$11*(T254*$C$9+W254*$C$10)</f>
        <v>789139.18537533982</v>
      </c>
      <c r="AT254" s="45">
        <f t="shared" si="63"/>
        <v>15602809.071923625</v>
      </c>
      <c r="AU254" s="75"/>
    </row>
    <row r="255" spans="2:47" ht="15" thickBot="1" x14ac:dyDescent="0.35">
      <c r="B255" s="41">
        <f t="shared" si="70"/>
        <v>2240</v>
      </c>
      <c r="C255" s="8">
        <f t="shared" si="71"/>
        <v>22.400000000000002</v>
      </c>
      <c r="D255" s="73">
        <f t="shared" si="57"/>
        <v>29.960000000000004</v>
      </c>
      <c r="E255" s="29">
        <f t="shared" si="60"/>
        <v>1660.9729079300944</v>
      </c>
      <c r="F255" s="29">
        <f t="shared" si="64"/>
        <v>7.4150576246879609</v>
      </c>
      <c r="G255" s="29">
        <f t="shared" si="72"/>
        <v>9.9176395730201481</v>
      </c>
      <c r="H255" s="17">
        <f t="shared" si="73"/>
        <v>2221.5512643564998</v>
      </c>
      <c r="I255" s="29">
        <f t="shared" si="65"/>
        <v>2.2250485660981263</v>
      </c>
      <c r="J255" s="29">
        <f t="shared" si="66"/>
        <v>13.949340071223991</v>
      </c>
      <c r="K255" s="32">
        <f>IF((D254+L254+M254-AL254)/($C$21+$C$22)&gt;$C$8,$C$8,(D254+L254+M254-AL254)/($C$21+$C$22))</f>
        <v>1400</v>
      </c>
      <c r="L255" s="97">
        <f t="shared" si="58"/>
        <v>0.68848121007153573</v>
      </c>
      <c r="M255" s="96">
        <f t="shared" si="59"/>
        <v>0</v>
      </c>
      <c r="N255" s="98">
        <f t="shared" si="67"/>
        <v>1.7382031033016392</v>
      </c>
      <c r="O255" s="100">
        <f t="shared" si="61"/>
        <v>3.5382175460681715</v>
      </c>
      <c r="P255" s="104">
        <f t="shared" si="68"/>
        <v>18.880500609176615</v>
      </c>
      <c r="Q255" s="102">
        <f t="shared" si="74"/>
        <v>2.8942764342619165E-2</v>
      </c>
      <c r="R255" s="106">
        <f>K255-U255</f>
        <v>228.04409533563899</v>
      </c>
      <c r="S255" s="106">
        <f>IF(K255-H254&lt;0,0,K255-H254)</f>
        <v>0</v>
      </c>
      <c r="T255" s="106">
        <f t="shared" si="62"/>
        <v>98.362174573556729</v>
      </c>
      <c r="U255" s="107">
        <f>IF(S255&gt;0,0,IF(U254+(F255-AL255/$C$23)*$C$22/($C$21+$C$22)&gt;$C$8,$C$8,IF(V255=$C$8,U254+(F255-AL255/$C$23)*$C$22/$C$21,U254+(F255-AL255/$C$23)*$C$22/($C$21+$C$22))))</f>
        <v>1171.955904664361</v>
      </c>
      <c r="V255" s="107">
        <f>IF(S255=0,IF(V254+(F255-AL255/$C$23)*$C$22/($C$21+$C$22)&gt;$C$8,$C$8,V254+(F255-AL255/$C$23)*$C$22/($C$21+$C$22)),E255)</f>
        <v>1400</v>
      </c>
      <c r="W255" s="203">
        <f>IF(S255&gt;0,0,IF(W254+AL255/$C$23&gt;$F$23,$F$23,W254+AL255/$C$23))</f>
        <v>1.6378254264432679</v>
      </c>
      <c r="X255" s="105">
        <f>IF(R255=0,"-",IF(U255=0,FORECAST($C$8,Инклинометрия!$B$2:$B$152,Инклинометрия!$A$2:$A$152),FORECAST(R255,Инклинометрия!$B$2:$B$152,Инклинометрия!$A$2:$A$152)))</f>
        <v>216.64189056885704</v>
      </c>
      <c r="Y255" s="105">
        <f>IF(R255=0,"-",IF(U255=0,FORECAST($C$8-R255,Инклинометрия!$B$2:$B$152,Инклинометрия!$A$2:$A$152),0))</f>
        <v>0</v>
      </c>
      <c r="Z255" s="105" t="str">
        <f>IF(S255=0,"-",FORECAST($C$8,Инклинометрия!$B$2:$B$152,Инклинометрия!$A$2:$A$152))</f>
        <v>-</v>
      </c>
      <c r="AA255" s="105" t="str">
        <f>IF(S255=0,"-",FORECAST($C$8-S255,Инклинометрия!$B$2:$B$152,Инклинометрия!$A$2:$A$152))</f>
        <v>-</v>
      </c>
      <c r="AB255" s="105">
        <f>IF(T255=0,"-",FORECAST($C$6,Инклинометрия!$B$2:$B$152,Инклинометрия!$A$2:$A$152))</f>
        <v>1425</v>
      </c>
      <c r="AC255" s="105">
        <f>IF(R255=0,FORECAST($C$6-T255,Инклинометрия!$B$2:$B$152,Инклинометрия!$A$2:$A$152),FORECAST($C$8,Инклинометрия!$B$2:$B$152,Инклинометрия!$A$2:$A$152))</f>
        <v>1330</v>
      </c>
      <c r="AD255" s="107">
        <f>IF(U255=0,"-",FORECAST($C$8,Инклинометрия!$B$2:$B$152,Инклинометрия!$A$2:$A$152))</f>
        <v>1330</v>
      </c>
      <c r="AE255" s="107">
        <f>IF(U255=0,"-",FORECAST($C$8-U255,Инклинометрия!$B$2:$B$152,Инклинометрия!$A$2:$A$152))</f>
        <v>216.64189056885704</v>
      </c>
      <c r="AF255" s="107">
        <f>FORECAST($C$8-S255,Инклинометрия!$B$2:$B$152,Инклинометрия!$A$2:$A$152)</f>
        <v>1330</v>
      </c>
      <c r="AG255" s="107">
        <f>FORECAST($C$8-(S255+V255),Инклинометрия!$B$2:$B$152,Инклинометрия!$A$2:$A$152)</f>
        <v>0</v>
      </c>
      <c r="AH255" s="107">
        <f>IF(W255=0,"-",FORECAST($C$8+W255,Инклинометрия!$B$2:$B$152,Инклинометрия!$A$2:$A$152))</f>
        <v>1331.5559341551209</v>
      </c>
      <c r="AI255" s="107">
        <f>IF(W255=0,"-",FORECAST($C$8,Инклинометрия!$B$2:$B$152,Инклинометрия!$A$2:$A$152))</f>
        <v>1330</v>
      </c>
      <c r="AK255" s="122">
        <f>2*PI()*$C$5*(AT254-AT253)/(LN(AN254/$I$9)*$I$8/$I$7+LN($I$10/AN254)*$I$8/$I$7)</f>
        <v>-7.1865954791913726E-7</v>
      </c>
      <c r="AL255" s="67">
        <f>AK255*(B255-B254)</f>
        <v>-7.1865954791913729E-6</v>
      </c>
      <c r="AM255" s="23">
        <f t="shared" si="75"/>
        <v>4.3116210958350054E-2</v>
      </c>
      <c r="AN255" s="26">
        <f>AN254+AK255*(B255-B254)/(2*PI()*$C$5*AN254*$I$11)</f>
        <v>0.12989587412987627</v>
      </c>
      <c r="AO255" s="87">
        <f t="shared" si="69"/>
        <v>117396.06326497698</v>
      </c>
      <c r="AP255" s="87">
        <f>IF(R255+U255&lt;$C$8,0,32*$G$13/$C$12^2*($I$8*R255+$I$6*U255)+32*$G$14/($C$14^2-$C$13^2)*($I$8*S255+$I$6*V255))</f>
        <v>16071.063264976989</v>
      </c>
      <c r="AQ255" s="66">
        <f>R255*$C$11*$C$9+U255*$C$11*$C$10</f>
        <v>14091359.604684494</v>
      </c>
      <c r="AR255" s="66">
        <f>S255*$C$11*$C$9+V255*$C$11*$C$10</f>
        <v>14695380</v>
      </c>
      <c r="AS255" s="87">
        <f>$C$11*(T255*$C$9+W255*$C$10)</f>
        <v>789138.10820702033</v>
      </c>
      <c r="AT255" s="45">
        <f t="shared" si="63"/>
        <v>15601914.171471998</v>
      </c>
      <c r="AU255" s="75"/>
    </row>
    <row r="256" spans="2:47" ht="15" thickBot="1" x14ac:dyDescent="0.35">
      <c r="B256" s="41">
        <f t="shared" si="70"/>
        <v>2250</v>
      </c>
      <c r="C256" s="8">
        <f t="shared" si="71"/>
        <v>22.5</v>
      </c>
      <c r="D256" s="73">
        <f t="shared" si="57"/>
        <v>30.09375</v>
      </c>
      <c r="E256" s="29">
        <f t="shared" si="60"/>
        <v>1668.3879655547821</v>
      </c>
      <c r="F256" s="29">
        <f t="shared" si="64"/>
        <v>7.4150576246877336</v>
      </c>
      <c r="G256" s="29">
        <f t="shared" si="72"/>
        <v>9.9176395730198443</v>
      </c>
      <c r="H256" s="17">
        <f t="shared" si="73"/>
        <v>2231.4689039295195</v>
      </c>
      <c r="I256" s="29">
        <f t="shared" si="65"/>
        <v>2.2250485660981263</v>
      </c>
      <c r="J256" s="29">
        <f t="shared" si="66"/>
        <v>13.949340071223777</v>
      </c>
      <c r="K256" s="32">
        <f>IF((D255+L255+M255-AL255)/($C$21+$C$22)&gt;$C$8,$C$8,(D255+L255+M255-AL255)/($C$21+$C$22))</f>
        <v>1400</v>
      </c>
      <c r="L256" s="97">
        <f t="shared" si="58"/>
        <v>0.58847572558127292</v>
      </c>
      <c r="M256" s="96">
        <f t="shared" si="59"/>
        <v>0</v>
      </c>
      <c r="N256" s="98">
        <f t="shared" si="67"/>
        <v>1.7382102898971186</v>
      </c>
      <c r="O256" s="100">
        <f t="shared" si="61"/>
        <v>3.6382230305584344</v>
      </c>
      <c r="P256" s="104">
        <f t="shared" si="68"/>
        <v>18.880500609176615</v>
      </c>
      <c r="Q256" s="102">
        <f t="shared" si="74"/>
        <v>2.8935577747139989E-2</v>
      </c>
      <c r="R256" s="106">
        <f>K256-U256</f>
        <v>194.91950180197568</v>
      </c>
      <c r="S256" s="106">
        <f>IF(K256-H255&lt;0,0,K256-H255)</f>
        <v>0</v>
      </c>
      <c r="T256" s="106">
        <f t="shared" si="62"/>
        <v>98.362581251670335</v>
      </c>
      <c r="U256" s="107">
        <f>IF(S256&gt;0,0,IF(U255+(F256-AL256/$C$23)*$C$22/($C$21+$C$22)&gt;$C$8,$C$8,IF(V256=$C$8,U255+(F256-AL256/$C$23)*$C$22/$C$21,U255+(F256-AL256/$C$23)*$C$22/($C$21+$C$22))))</f>
        <v>1205.0804981980243</v>
      </c>
      <c r="V256" s="107">
        <f>IF(S256=0,IF(V255+(F256-AL256/$C$23)*$C$22/($C$21+$C$22)&gt;$C$8,$C$8,V255+(F256-AL256/$C$23)*$C$22/($C$21+$C$22)),E256)</f>
        <v>1400</v>
      </c>
      <c r="W256" s="203">
        <f>IF(S256&gt;0,0,IF(W255+AL256/$C$23&gt;$F$23,$F$23,W255+AL256/$C$23))</f>
        <v>1.6374187483296634</v>
      </c>
      <c r="X256" s="105">
        <f>IF(R256=0,"-",IF(U256=0,FORECAST($C$8,Инклинометрия!$B$2:$B$152,Инклинометрия!$A$2:$A$152),FORECAST(R256,Инклинометрия!$B$2:$B$152,Инклинометрия!$A$2:$A$152)))</f>
        <v>185.17352671187689</v>
      </c>
      <c r="Y256" s="105">
        <f>IF(R256=0,"-",IF(U256=0,FORECAST($C$8-R256,Инклинометрия!$B$2:$B$152,Инклинометрия!$A$2:$A$152),0))</f>
        <v>0</v>
      </c>
      <c r="Z256" s="105" t="str">
        <f>IF(S256=0,"-",FORECAST($C$8,Инклинометрия!$B$2:$B$152,Инклинометрия!$A$2:$A$152))</f>
        <v>-</v>
      </c>
      <c r="AA256" s="105" t="str">
        <f>IF(S256=0,"-",FORECAST($C$8-S256,Инклинометрия!$B$2:$B$152,Инклинометрия!$A$2:$A$152))</f>
        <v>-</v>
      </c>
      <c r="AB256" s="105">
        <f>IF(T256=0,"-",FORECAST($C$6,Инклинометрия!$B$2:$B$152,Инклинометрия!$A$2:$A$152))</f>
        <v>1425</v>
      </c>
      <c r="AC256" s="105">
        <f>IF(R256=0,FORECAST($C$6-T256,Инклинометрия!$B$2:$B$152,Инклинометрия!$A$2:$A$152),FORECAST($C$8,Инклинометрия!$B$2:$B$152,Инклинометрия!$A$2:$A$152))</f>
        <v>1330</v>
      </c>
      <c r="AD256" s="107">
        <f>IF(U256=0,"-",FORECAST($C$8,Инклинометрия!$B$2:$B$152,Инклинометрия!$A$2:$A$152))</f>
        <v>1330</v>
      </c>
      <c r="AE256" s="107">
        <f>IF(U256=0,"-",FORECAST($C$8-U256,Инклинометрия!$B$2:$B$152,Инклинометрия!$A$2:$A$152))</f>
        <v>185.17352671187689</v>
      </c>
      <c r="AF256" s="107">
        <f>FORECAST($C$8-S256,Инклинометрия!$B$2:$B$152,Инклинометрия!$A$2:$A$152)</f>
        <v>1330</v>
      </c>
      <c r="AG256" s="107">
        <f>FORECAST($C$8-(S256+V256),Инклинометрия!$B$2:$B$152,Инклинометрия!$A$2:$A$152)</f>
        <v>0</v>
      </c>
      <c r="AH256" s="107">
        <f>IF(W256=0,"-",FORECAST($C$8+W256,Инклинометрия!$B$2:$B$152,Инклинометрия!$A$2:$A$152))</f>
        <v>1331.5555478109131</v>
      </c>
      <c r="AI256" s="107">
        <f>IF(W256=0,"-",FORECAST($C$8,Инклинометрия!$B$2:$B$152,Инклинометрия!$A$2:$A$152))</f>
        <v>1330</v>
      </c>
      <c r="AK256" s="122">
        <f>2*PI()*$C$5*(AT255-AT254)/(LN(AN255/$I$9)*$I$8/$I$7+LN($I$10/AN255)*$I$8/$I$7)</f>
        <v>-7.186595479176414E-7</v>
      </c>
      <c r="AL256" s="67">
        <f>AK256*(B256-B255)</f>
        <v>-7.1865954791764143E-6</v>
      </c>
      <c r="AM256" s="23">
        <f t="shared" si="75"/>
        <v>4.3109024362870875E-2</v>
      </c>
      <c r="AN256" s="26">
        <f>AN255+AK256*(B256-B255)/(2*PI()*$C$5*AN255*$I$11)</f>
        <v>0.12989147144117591</v>
      </c>
      <c r="AO256" s="87">
        <f t="shared" si="69"/>
        <v>116502.2399816691</v>
      </c>
      <c r="AP256" s="87">
        <f>IF(R256+U256&lt;$C$8,0,32*$G$13/$C$12^2*($I$8*R256+$I$6*U256)+32*$G$14/($C$14^2-$C$13^2)*($I$8*S256+$I$6*V256))</f>
        <v>15177.239981669107</v>
      </c>
      <c r="AQ256" s="66">
        <f>R256*$C$11*$C$9+U256*$C$11*$C$10</f>
        <v>14179096.715577109</v>
      </c>
      <c r="AR256" s="66">
        <f>S256*$C$11*$C$9+V256*$C$11*$C$10</f>
        <v>14695380</v>
      </c>
      <c r="AS256" s="87">
        <f>$C$11*(T256*$C$9+W256*$C$10)</f>
        <v>789137.03103870084</v>
      </c>
      <c r="AT256" s="45">
        <f t="shared" si="63"/>
        <v>15601019.271020371</v>
      </c>
      <c r="AU256" s="75"/>
    </row>
    <row r="257" spans="2:47" ht="15" thickBot="1" x14ac:dyDescent="0.35">
      <c r="B257" s="41">
        <f t="shared" si="70"/>
        <v>2260</v>
      </c>
      <c r="C257" s="8">
        <f t="shared" si="71"/>
        <v>22.6</v>
      </c>
      <c r="D257" s="73">
        <f t="shared" si="57"/>
        <v>30.227499999999999</v>
      </c>
      <c r="E257" s="29">
        <f t="shared" si="60"/>
        <v>1675.8030231794703</v>
      </c>
      <c r="F257" s="29">
        <f t="shared" si="64"/>
        <v>7.4150576246881883</v>
      </c>
      <c r="G257" s="29">
        <f t="shared" si="72"/>
        <v>9.9176395730204518</v>
      </c>
      <c r="H257" s="17">
        <f t="shared" si="73"/>
        <v>2241.38654350254</v>
      </c>
      <c r="I257" s="29">
        <f t="shared" si="65"/>
        <v>2.2250485660981263</v>
      </c>
      <c r="J257" s="29">
        <f t="shared" si="66"/>
        <v>13.949340071224203</v>
      </c>
      <c r="K257" s="32">
        <f>IF((D256+L256+M256-AL256)/($C$21+$C$22)&gt;$C$8,$C$8,(D256+L256+M256-AL256)/($C$21+$C$22))</f>
        <v>1400</v>
      </c>
      <c r="L257" s="97">
        <f t="shared" si="58"/>
        <v>0.48847024109100379</v>
      </c>
      <c r="M257" s="96">
        <f t="shared" si="59"/>
        <v>0</v>
      </c>
      <c r="N257" s="98">
        <f t="shared" si="67"/>
        <v>1.7382174764925975</v>
      </c>
      <c r="O257" s="100">
        <f t="shared" si="61"/>
        <v>3.7382285150487036</v>
      </c>
      <c r="P257" s="104">
        <f t="shared" si="68"/>
        <v>18.880500609176615</v>
      </c>
      <c r="Q257" s="102">
        <f t="shared" si="74"/>
        <v>2.8928391151660814E-2</v>
      </c>
      <c r="R257" s="106">
        <f>K257-U257</f>
        <v>161.79490826831034</v>
      </c>
      <c r="S257" s="106">
        <f>IF(K257-H256&lt;0,0,K257-H256)</f>
        <v>0</v>
      </c>
      <c r="T257" s="106">
        <f t="shared" si="62"/>
        <v>98.362987929783941</v>
      </c>
      <c r="U257" s="107">
        <f>IF(S257&gt;0,0,IF(U256+(F257-AL257/$C$23)*$C$22/($C$21+$C$22)&gt;$C$8,$C$8,IF(V257=$C$8,U256+(F257-AL257/$C$23)*$C$22/$C$21,U256+(F257-AL257/$C$23)*$C$22/($C$21+$C$22))))</f>
        <v>1238.2050917316897</v>
      </c>
      <c r="V257" s="107">
        <f>IF(S257=0,IF(V256+(F257-AL257/$C$23)*$C$22/($C$21+$C$22)&gt;$C$8,$C$8,V256+(F257-AL257/$C$23)*$C$22/($C$21+$C$22)),E257)</f>
        <v>1400</v>
      </c>
      <c r="W257" s="203">
        <f>IF(S257&gt;0,0,IF(W256+AL257/$C$23&gt;$F$23,$F$23,W256+AL257/$C$23))</f>
        <v>1.6370120702160589</v>
      </c>
      <c r="X257" s="105">
        <f>IF(R257=0,"-",IF(U257=0,FORECAST($C$8,Инклинометрия!$B$2:$B$152,Инклинометрия!$A$2:$A$152),FORECAST(R257,Инклинометрия!$B$2:$B$152,Инклинометрия!$A$2:$A$152)))</f>
        <v>153.70516285489481</v>
      </c>
      <c r="Y257" s="105">
        <f>IF(R257=0,"-",IF(U257=0,FORECAST($C$8-R257,Инклинометрия!$B$2:$B$152,Инклинометрия!$A$2:$A$152),0))</f>
        <v>0</v>
      </c>
      <c r="Z257" s="105" t="str">
        <f>IF(S257=0,"-",FORECAST($C$8,Инклинометрия!$B$2:$B$152,Инклинометрия!$A$2:$A$152))</f>
        <v>-</v>
      </c>
      <c r="AA257" s="105" t="str">
        <f>IF(S257=0,"-",FORECAST($C$8-S257,Инклинометрия!$B$2:$B$152,Инклинометрия!$A$2:$A$152))</f>
        <v>-</v>
      </c>
      <c r="AB257" s="105">
        <f>IF(T257=0,"-",FORECAST($C$6,Инклинометрия!$B$2:$B$152,Инклинометрия!$A$2:$A$152))</f>
        <v>1425</v>
      </c>
      <c r="AC257" s="105">
        <f>IF(R257=0,FORECAST($C$6-T257,Инклинометрия!$B$2:$B$152,Инклинометрия!$A$2:$A$152),FORECAST($C$8,Инклинометрия!$B$2:$B$152,Инклинометрия!$A$2:$A$152))</f>
        <v>1330</v>
      </c>
      <c r="AD257" s="107">
        <f>IF(U257=0,"-",FORECAST($C$8,Инклинометрия!$B$2:$B$152,Инклинометрия!$A$2:$A$152))</f>
        <v>1330</v>
      </c>
      <c r="AE257" s="107">
        <f>IF(U257=0,"-",FORECAST($C$8-U257,Инклинометрия!$B$2:$B$152,Инклинометрия!$A$2:$A$152))</f>
        <v>153.70516285489481</v>
      </c>
      <c r="AF257" s="107">
        <f>FORECAST($C$8-S257,Инклинометрия!$B$2:$B$152,Инклинометрия!$A$2:$A$152)</f>
        <v>1330</v>
      </c>
      <c r="AG257" s="107">
        <f>FORECAST($C$8-(S257+V257),Инклинометрия!$B$2:$B$152,Инклинометрия!$A$2:$A$152)</f>
        <v>0</v>
      </c>
      <c r="AH257" s="107">
        <f>IF(W257=0,"-",FORECAST($C$8+W257,Инклинометрия!$B$2:$B$152,Инклинометрия!$A$2:$A$152))</f>
        <v>1331.5551614667052</v>
      </c>
      <c r="AI257" s="107">
        <f>IF(W257=0,"-",FORECAST($C$8,Инклинометрия!$B$2:$B$152,Инклинометрия!$A$2:$A$152))</f>
        <v>1330</v>
      </c>
      <c r="AK257" s="122">
        <f>2*PI()*$C$5*(AT256-AT255)/(LN(AN256/$I$9)*$I$8/$I$7+LN($I$10/AN256)*$I$8/$I$7)</f>
        <v>-7.186595479176414E-7</v>
      </c>
      <c r="AL257" s="67">
        <f>AK257*(B257-B256)</f>
        <v>-7.1865954791764143E-6</v>
      </c>
      <c r="AM257" s="23">
        <f t="shared" si="75"/>
        <v>4.3101837767391696E-2</v>
      </c>
      <c r="AN257" s="26">
        <f>AN256+AK257*(B257-B256)/(2*PI()*$C$5*AN256*$I$11)</f>
        <v>0.12988706860324581</v>
      </c>
      <c r="AO257" s="87">
        <f t="shared" si="69"/>
        <v>115608.41669836116</v>
      </c>
      <c r="AP257" s="87">
        <f>IF(R257+U257&lt;$C$8,0,32*$G$13/$C$12^2*($I$8*R257+$I$6*U257)+32*$G$14/($C$14^2-$C$13^2)*($I$8*S257+$I$6*V257))</f>
        <v>14283.416698361167</v>
      </c>
      <c r="AQ257" s="66">
        <f>R257*$C$11*$C$9+U257*$C$11*$C$10</f>
        <v>14266833.826469727</v>
      </c>
      <c r="AR257" s="66">
        <f>S257*$C$11*$C$9+V257*$C$11*$C$10</f>
        <v>14695380</v>
      </c>
      <c r="AS257" s="87">
        <f>$C$11*(T257*$C$9+W257*$C$10)</f>
        <v>789135.95387038135</v>
      </c>
      <c r="AT257" s="45">
        <f t="shared" si="63"/>
        <v>15600124.370568743</v>
      </c>
      <c r="AU257" s="75"/>
    </row>
    <row r="258" spans="2:47" ht="15" thickBot="1" x14ac:dyDescent="0.35">
      <c r="B258" s="41">
        <f t="shared" si="70"/>
        <v>2270</v>
      </c>
      <c r="C258" s="8">
        <f t="shared" si="71"/>
        <v>22.7</v>
      </c>
      <c r="D258" s="73">
        <f t="shared" si="57"/>
        <v>30.361249999999998</v>
      </c>
      <c r="E258" s="29">
        <f t="shared" si="60"/>
        <v>1683.218080804158</v>
      </c>
      <c r="F258" s="29">
        <f t="shared" si="64"/>
        <v>7.4150576246877336</v>
      </c>
      <c r="G258" s="29">
        <f t="shared" si="72"/>
        <v>9.9176395730198443</v>
      </c>
      <c r="H258" s="17">
        <f t="shared" si="73"/>
        <v>2251.3041830755596</v>
      </c>
      <c r="I258" s="29">
        <f t="shared" si="65"/>
        <v>2.2250485660981263</v>
      </c>
      <c r="J258" s="29">
        <f t="shared" si="66"/>
        <v>13.949340071223777</v>
      </c>
      <c r="K258" s="32">
        <f>IF((D257+L257+M257-AL257)/($C$21+$C$22)&gt;$C$8,$C$8,(D257+L257+M257-AL257)/($C$21+$C$22))</f>
        <v>1400</v>
      </c>
      <c r="L258" s="97">
        <f t="shared" si="58"/>
        <v>0.38846475660074092</v>
      </c>
      <c r="M258" s="96">
        <f t="shared" si="59"/>
        <v>0</v>
      </c>
      <c r="N258" s="98">
        <f t="shared" si="67"/>
        <v>1.7382246630880769</v>
      </c>
      <c r="O258" s="100">
        <f t="shared" si="61"/>
        <v>3.8382339995389665</v>
      </c>
      <c r="P258" s="104">
        <f t="shared" si="68"/>
        <v>18.880500609176615</v>
      </c>
      <c r="Q258" s="102">
        <f t="shared" si="74"/>
        <v>2.8921204556181624E-2</v>
      </c>
      <c r="R258" s="106">
        <f>K258-U258</f>
        <v>128.67031473464704</v>
      </c>
      <c r="S258" s="106">
        <f>IF(K258-H257&lt;0,0,K258-H257)</f>
        <v>0</v>
      </c>
      <c r="T258" s="106">
        <f t="shared" si="62"/>
        <v>98.363394607897547</v>
      </c>
      <c r="U258" s="107">
        <f>IF(S258&gt;0,0,IF(U257+(F258-AL258/$C$23)*$C$22/($C$21+$C$22)&gt;$C$8,$C$8,IF(V258=$C$8,U257+(F258-AL258/$C$23)*$C$22/$C$21,U257+(F258-AL258/$C$23)*$C$22/($C$21+$C$22))))</f>
        <v>1271.329685265353</v>
      </c>
      <c r="V258" s="107">
        <f>IF(S258=0,IF(V257+(F258-AL258/$C$23)*$C$22/($C$21+$C$22)&gt;$C$8,$C$8,V257+(F258-AL258/$C$23)*$C$22/($C$21+$C$22)),E258)</f>
        <v>1400</v>
      </c>
      <c r="W258" s="203">
        <f>IF(S258&gt;0,0,IF(W257+AL258/$C$23&gt;$F$23,$F$23,W257+AL258/$C$23))</f>
        <v>1.6366053921024535</v>
      </c>
      <c r="X258" s="105">
        <f>IF(R258=0,"-",IF(U258=0,FORECAST($C$8,Инклинометрия!$B$2:$B$152,Инклинометрия!$A$2:$A$152),FORECAST(R258,Инклинометрия!$B$2:$B$152,Инклинометрия!$A$2:$A$152)))</f>
        <v>122.23679899791468</v>
      </c>
      <c r="Y258" s="105">
        <f>IF(R258=0,"-",IF(U258=0,FORECAST($C$8-R258,Инклинометрия!$B$2:$B$152,Инклинометрия!$A$2:$A$152),0))</f>
        <v>0</v>
      </c>
      <c r="Z258" s="105" t="str">
        <f>IF(S258=0,"-",FORECAST($C$8,Инклинометрия!$B$2:$B$152,Инклинометрия!$A$2:$A$152))</f>
        <v>-</v>
      </c>
      <c r="AA258" s="105" t="str">
        <f>IF(S258=0,"-",FORECAST($C$8-S258,Инклинометрия!$B$2:$B$152,Инклинометрия!$A$2:$A$152))</f>
        <v>-</v>
      </c>
      <c r="AB258" s="105">
        <f>IF(T258=0,"-",FORECAST($C$6,Инклинометрия!$B$2:$B$152,Инклинометрия!$A$2:$A$152))</f>
        <v>1425</v>
      </c>
      <c r="AC258" s="105">
        <f>IF(R258=0,FORECAST($C$6-T258,Инклинометрия!$B$2:$B$152,Инклинометрия!$A$2:$A$152),FORECAST($C$8,Инклинометрия!$B$2:$B$152,Инклинометрия!$A$2:$A$152))</f>
        <v>1330</v>
      </c>
      <c r="AD258" s="107">
        <f>IF(U258=0,"-",FORECAST($C$8,Инклинометрия!$B$2:$B$152,Инклинометрия!$A$2:$A$152))</f>
        <v>1330</v>
      </c>
      <c r="AE258" s="107">
        <f>IF(U258=0,"-",FORECAST($C$8-U258,Инклинометрия!$B$2:$B$152,Инклинометрия!$A$2:$A$152))</f>
        <v>122.23679899791468</v>
      </c>
      <c r="AF258" s="107">
        <f>FORECAST($C$8-S258,Инклинометрия!$B$2:$B$152,Инклинометрия!$A$2:$A$152)</f>
        <v>1330</v>
      </c>
      <c r="AG258" s="107">
        <f>FORECAST($C$8-(S258+V258),Инклинометрия!$B$2:$B$152,Инклинометрия!$A$2:$A$152)</f>
        <v>0</v>
      </c>
      <c r="AH258" s="107">
        <f>IF(W258=0,"-",FORECAST($C$8+W258,Инклинометрия!$B$2:$B$152,Инклинометрия!$A$2:$A$152))</f>
        <v>1331.5547751224972</v>
      </c>
      <c r="AI258" s="107">
        <f>IF(W258=0,"-",FORECAST($C$8,Инклинометрия!$B$2:$B$152,Инклинометрия!$A$2:$A$152))</f>
        <v>1330</v>
      </c>
      <c r="AK258" s="122">
        <f>2*PI()*$C$5*(AT257-AT256)/(LN(AN257/$I$9)*$I$8/$I$7+LN($I$10/AN257)*$I$8/$I$7)</f>
        <v>-7.1865954791913726E-7</v>
      </c>
      <c r="AL258" s="67">
        <f>AK258*(B258-B257)</f>
        <v>-7.1865954791913729E-6</v>
      </c>
      <c r="AM258" s="23">
        <f t="shared" si="75"/>
        <v>4.3094651171912503E-2</v>
      </c>
      <c r="AN258" s="26">
        <f>AN257+AK258*(B258-B257)/(2*PI()*$C$5*AN257*$I$11)</f>
        <v>0.12988266561607081</v>
      </c>
      <c r="AO258" s="87">
        <f t="shared" si="69"/>
        <v>114714.59341505328</v>
      </c>
      <c r="AP258" s="87">
        <f>IF(R258+U258&lt;$C$8,0,32*$G$13/$C$12^2*($I$8*R258+$I$6*U258)+32*$G$14/($C$14^2-$C$13^2)*($I$8*S258+$I$6*V258))</f>
        <v>13389.593415053285</v>
      </c>
      <c r="AQ258" s="66">
        <f>R258*$C$11*$C$9+U258*$C$11*$C$10</f>
        <v>14354570.937362343</v>
      </c>
      <c r="AR258" s="66">
        <f>S258*$C$11*$C$9+V258*$C$11*$C$10</f>
        <v>14695380</v>
      </c>
      <c r="AS258" s="87">
        <f>$C$11*(T258*$C$9+W258*$C$10)</f>
        <v>789134.87670206174</v>
      </c>
      <c r="AT258" s="45">
        <f t="shared" si="63"/>
        <v>15599229.470117114</v>
      </c>
      <c r="AU258" s="75"/>
    </row>
    <row r="259" spans="2:47" ht="15" thickBot="1" x14ac:dyDescent="0.35">
      <c r="B259" s="41">
        <f t="shared" si="70"/>
        <v>2280</v>
      </c>
      <c r="C259" s="8">
        <f t="shared" si="71"/>
        <v>22.8</v>
      </c>
      <c r="D259" s="73">
        <f t="shared" si="57"/>
        <v>30.495000000000001</v>
      </c>
      <c r="E259" s="29">
        <f t="shared" si="60"/>
        <v>1690.633138428846</v>
      </c>
      <c r="F259" s="29">
        <f t="shared" si="64"/>
        <v>7.4150576246879609</v>
      </c>
      <c r="G259" s="29">
        <f t="shared" si="72"/>
        <v>9.9176395730201481</v>
      </c>
      <c r="H259" s="17">
        <f t="shared" si="73"/>
        <v>2261.2218226485797</v>
      </c>
      <c r="I259" s="29">
        <f t="shared" si="65"/>
        <v>2.2250485660981263</v>
      </c>
      <c r="J259" s="29">
        <f t="shared" si="66"/>
        <v>13.949340071223991</v>
      </c>
      <c r="K259" s="32">
        <f>IF((D258+L258+M258-AL258)/($C$21+$C$22)&gt;$C$8,$C$8,(D258+L258+M258-AL258)/($C$21+$C$22))</f>
        <v>1400</v>
      </c>
      <c r="L259" s="97">
        <f t="shared" si="58"/>
        <v>0.28845927211047456</v>
      </c>
      <c r="M259" s="96">
        <f t="shared" si="59"/>
        <v>0</v>
      </c>
      <c r="N259" s="98">
        <f t="shared" si="67"/>
        <v>1.7382318496835563</v>
      </c>
      <c r="O259" s="100">
        <f t="shared" si="61"/>
        <v>3.9382394840292325</v>
      </c>
      <c r="P259" s="104">
        <f t="shared" si="68"/>
        <v>18.880500609176615</v>
      </c>
      <c r="Q259" s="102">
        <f t="shared" si="74"/>
        <v>2.8914017960702431E-2</v>
      </c>
      <c r="R259" s="106">
        <f>K259-U259</f>
        <v>95.545721200982598</v>
      </c>
      <c r="S259" s="106">
        <f>IF(K259-H258&lt;0,0,K259-H258)</f>
        <v>0</v>
      </c>
      <c r="T259" s="106">
        <f t="shared" si="62"/>
        <v>98.363801286011153</v>
      </c>
      <c r="U259" s="107">
        <f>IF(S259&gt;0,0,IF(U258+(F259-AL259/$C$23)*$C$22/($C$21+$C$22)&gt;$C$8,$C$8,IF(V259=$C$8,U258+(F259-AL259/$C$23)*$C$22/$C$21,U258+(F259-AL259/$C$23)*$C$22/($C$21+$C$22))))</f>
        <v>1304.4542787990174</v>
      </c>
      <c r="V259" s="107">
        <f>IF(S259=0,IF(V258+(F259-AL259/$C$23)*$C$22/($C$21+$C$22)&gt;$C$8,$C$8,V258+(F259-AL259/$C$23)*$C$22/($C$21+$C$22)),E259)</f>
        <v>1400</v>
      </c>
      <c r="W259" s="203">
        <f>IF(S259&gt;0,0,IF(W258+AL259/$C$23&gt;$F$23,$F$23,W258+AL259/$C$23))</f>
        <v>1.6361987139888481</v>
      </c>
      <c r="X259" s="105">
        <f>IF(R259=0,"-",IF(U259=0,FORECAST($C$8,Инклинометрия!$B$2:$B$152,Инклинометрия!$A$2:$A$152),FORECAST(R259,Инклинометрия!$B$2:$B$152,Инклинометрия!$A$2:$A$152)))</f>
        <v>90.768435140933462</v>
      </c>
      <c r="Y259" s="105">
        <f>IF(R259=0,"-",IF(U259=0,FORECAST($C$8-R259,Инклинометрия!$B$2:$B$152,Инклинометрия!$A$2:$A$152),0))</f>
        <v>0</v>
      </c>
      <c r="Z259" s="105" t="str">
        <f>IF(S259=0,"-",FORECAST($C$8,Инклинометрия!$B$2:$B$152,Инклинометрия!$A$2:$A$152))</f>
        <v>-</v>
      </c>
      <c r="AA259" s="105" t="str">
        <f>IF(S259=0,"-",FORECAST($C$8-S259,Инклинометрия!$B$2:$B$152,Инклинометрия!$A$2:$A$152))</f>
        <v>-</v>
      </c>
      <c r="AB259" s="105">
        <f>IF(T259=0,"-",FORECAST($C$6,Инклинометрия!$B$2:$B$152,Инклинометрия!$A$2:$A$152))</f>
        <v>1425</v>
      </c>
      <c r="AC259" s="105">
        <f>IF(R259=0,FORECAST($C$6-T259,Инклинометрия!$B$2:$B$152,Инклинометрия!$A$2:$A$152),FORECAST($C$8,Инклинометрия!$B$2:$B$152,Инклинометрия!$A$2:$A$152))</f>
        <v>1330</v>
      </c>
      <c r="AD259" s="107">
        <f>IF(U259=0,"-",FORECAST($C$8,Инклинометрия!$B$2:$B$152,Инклинометрия!$A$2:$A$152))</f>
        <v>1330</v>
      </c>
      <c r="AE259" s="107">
        <f>IF(U259=0,"-",FORECAST($C$8-U259,Инклинометрия!$B$2:$B$152,Инклинометрия!$A$2:$A$152))</f>
        <v>90.768435140933462</v>
      </c>
      <c r="AF259" s="107">
        <f>FORECAST($C$8-S259,Инклинометрия!$B$2:$B$152,Инклинометрия!$A$2:$A$152)</f>
        <v>1330</v>
      </c>
      <c r="AG259" s="107">
        <f>FORECAST($C$8-(S259+V259),Инклинометрия!$B$2:$B$152,Инклинометрия!$A$2:$A$152)</f>
        <v>0</v>
      </c>
      <c r="AH259" s="107">
        <f>IF(W259=0,"-",FORECAST($C$8+W259,Инклинометрия!$B$2:$B$152,Инклинометрия!$A$2:$A$152))</f>
        <v>1331.5543887782894</v>
      </c>
      <c r="AI259" s="107">
        <f>IF(W259=0,"-",FORECAST($C$8,Инклинометрия!$B$2:$B$152,Инклинометрия!$A$2:$A$152))</f>
        <v>1330</v>
      </c>
      <c r="AK259" s="122">
        <f>2*PI()*$C$5*(AT258-AT257)/(LN(AN258/$I$9)*$I$8/$I$7+LN($I$10/AN258)*$I$8/$I$7)</f>
        <v>-7.1865954791913726E-7</v>
      </c>
      <c r="AL259" s="67">
        <f>AK259*(B259-B258)</f>
        <v>-7.1865954791913729E-6</v>
      </c>
      <c r="AM259" s="23">
        <f t="shared" si="75"/>
        <v>4.308746457643331E-2</v>
      </c>
      <c r="AN259" s="26">
        <f>AN258+AK259*(B259-B258)/(2*PI()*$C$5*AN258*$I$11)</f>
        <v>0.12987826247963574</v>
      </c>
      <c r="AO259" s="87">
        <f t="shared" si="69"/>
        <v>113820.77013174538</v>
      </c>
      <c r="AP259" s="87">
        <f>IF(R259+U259&lt;$C$8,0,32*$G$13/$C$12^2*($I$8*R259+$I$6*U259)+32*$G$14/($C$14^2-$C$13^2)*($I$8*S259+$I$6*V259))</f>
        <v>12495.77013174537</v>
      </c>
      <c r="AQ259" s="66">
        <f>R259*$C$11*$C$9+U259*$C$11*$C$10</f>
        <v>14442308.048254957</v>
      </c>
      <c r="AR259" s="66">
        <f>S259*$C$11*$C$9+V259*$C$11*$C$10</f>
        <v>14695380</v>
      </c>
      <c r="AS259" s="87">
        <f>$C$11*(T259*$C$9+W259*$C$10)</f>
        <v>789133.79953374225</v>
      </c>
      <c r="AT259" s="45">
        <f t="shared" si="63"/>
        <v>15598334.569665488</v>
      </c>
      <c r="AU259" s="75"/>
    </row>
    <row r="260" spans="2:47" ht="15" thickBot="1" x14ac:dyDescent="0.35">
      <c r="B260" s="41">
        <f t="shared" si="70"/>
        <v>2290</v>
      </c>
      <c r="C260" s="8">
        <f t="shared" si="71"/>
        <v>22.900000000000002</v>
      </c>
      <c r="D260" s="73">
        <f t="shared" si="57"/>
        <v>30.628750000000004</v>
      </c>
      <c r="E260" s="29">
        <f t="shared" si="60"/>
        <v>1698.048196053534</v>
      </c>
      <c r="F260" s="29">
        <f t="shared" si="64"/>
        <v>7.4150576246879609</v>
      </c>
      <c r="G260" s="29">
        <f t="shared" si="72"/>
        <v>9.9176395730201481</v>
      </c>
      <c r="H260" s="17">
        <f t="shared" si="73"/>
        <v>2271.1394622215998</v>
      </c>
      <c r="I260" s="29">
        <f t="shared" si="65"/>
        <v>2.2250485660981263</v>
      </c>
      <c r="J260" s="29">
        <f t="shared" si="66"/>
        <v>13.949340071223991</v>
      </c>
      <c r="K260" s="32">
        <f>IF((D259+L259+M259-AL259)/($C$21+$C$22)&gt;$C$8,$C$8,(D259+L259+M259-AL259)/($C$21+$C$22))</f>
        <v>1400</v>
      </c>
      <c r="L260" s="97">
        <f t="shared" si="58"/>
        <v>0.18845378762020823</v>
      </c>
      <c r="M260" s="96">
        <f t="shared" si="59"/>
        <v>0</v>
      </c>
      <c r="N260" s="98">
        <f t="shared" si="67"/>
        <v>1.7382390362790354</v>
      </c>
      <c r="O260" s="100">
        <f t="shared" si="61"/>
        <v>4.038244968519499</v>
      </c>
      <c r="P260" s="104">
        <f t="shared" si="68"/>
        <v>18.880500609176615</v>
      </c>
      <c r="Q260" s="102">
        <f t="shared" si="74"/>
        <v>2.8906831365223255E-2</v>
      </c>
      <c r="R260" s="106">
        <f>K260-U260</f>
        <v>62.42112766731816</v>
      </c>
      <c r="S260" s="106">
        <f>IF(K260-H259&lt;0,0,K260-H259)</f>
        <v>0</v>
      </c>
      <c r="T260" s="106">
        <f t="shared" si="62"/>
        <v>98.364207964124759</v>
      </c>
      <c r="U260" s="107">
        <f>IF(S260&gt;0,0,IF(U259+(F260-AL260/$C$23)*$C$22/($C$21+$C$22)&gt;$C$8,$C$8,IF(V260=$C$8,U259+(F260-AL260/$C$23)*$C$22/$C$21,U259+(F260-AL260/$C$23)*$C$22/($C$21+$C$22))))</f>
        <v>1337.5788723326818</v>
      </c>
      <c r="V260" s="107">
        <f>IF(S260=0,IF(V259+(F260-AL260/$C$23)*$C$22/($C$21+$C$22)&gt;$C$8,$C$8,V259+(F260-AL260/$C$23)*$C$22/($C$21+$C$22)),E260)</f>
        <v>1400</v>
      </c>
      <c r="W260" s="203">
        <f>IF(S260&gt;0,0,IF(W259+AL260/$C$23&gt;$F$23,$F$23,W259+AL260/$C$23))</f>
        <v>1.6357920358752436</v>
      </c>
      <c r="X260" s="105">
        <f>IF(R260=0,"-",IF(U260=0,FORECAST($C$8,Инклинометрия!$B$2:$B$152,Инклинометрия!$A$2:$A$152),FORECAST(R260,Инклинометрия!$B$2:$B$152,Инклинометрия!$A$2:$A$152)))</f>
        <v>59.300071283952249</v>
      </c>
      <c r="Y260" s="105">
        <f>IF(R260=0,"-",IF(U260=0,FORECAST($C$8-R260,Инклинометрия!$B$2:$B$152,Инклинометрия!$A$2:$A$152),0))</f>
        <v>0</v>
      </c>
      <c r="Z260" s="105" t="str">
        <f>IF(S260=0,"-",FORECAST($C$8,Инклинометрия!$B$2:$B$152,Инклинометрия!$A$2:$A$152))</f>
        <v>-</v>
      </c>
      <c r="AA260" s="105" t="str">
        <f>IF(S260=0,"-",FORECAST($C$8-S260,Инклинометрия!$B$2:$B$152,Инклинометрия!$A$2:$A$152))</f>
        <v>-</v>
      </c>
      <c r="AB260" s="105">
        <f>IF(T260=0,"-",FORECAST($C$6,Инклинометрия!$B$2:$B$152,Инклинометрия!$A$2:$A$152))</f>
        <v>1425</v>
      </c>
      <c r="AC260" s="105">
        <f>IF(R260=0,FORECAST($C$6-T260,Инклинометрия!$B$2:$B$152,Инклинометрия!$A$2:$A$152),FORECAST($C$8,Инклинометрия!$B$2:$B$152,Инклинометрия!$A$2:$A$152))</f>
        <v>1330</v>
      </c>
      <c r="AD260" s="107">
        <f>IF(U260=0,"-",FORECAST($C$8,Инклинометрия!$B$2:$B$152,Инклинометрия!$A$2:$A$152))</f>
        <v>1330</v>
      </c>
      <c r="AE260" s="107">
        <f>IF(U260=0,"-",FORECAST($C$8-U260,Инклинометрия!$B$2:$B$152,Инклинометрия!$A$2:$A$152))</f>
        <v>59.300071283952249</v>
      </c>
      <c r="AF260" s="107">
        <f>FORECAST($C$8-S260,Инклинометрия!$B$2:$B$152,Инклинометрия!$A$2:$A$152)</f>
        <v>1330</v>
      </c>
      <c r="AG260" s="107">
        <f>FORECAST($C$8-(S260+V260),Инклинометрия!$B$2:$B$152,Инклинометрия!$A$2:$A$152)</f>
        <v>0</v>
      </c>
      <c r="AH260" s="107">
        <f>IF(W260=0,"-",FORECAST($C$8+W260,Инклинометрия!$B$2:$B$152,Инклинометрия!$A$2:$A$152))</f>
        <v>1331.5540024340814</v>
      </c>
      <c r="AI260" s="107">
        <f>IF(W260=0,"-",FORECAST($C$8,Инклинометрия!$B$2:$B$152,Инклинометрия!$A$2:$A$152))</f>
        <v>1330</v>
      </c>
      <c r="AK260" s="122">
        <f>2*PI()*$C$5*(AT259-AT258)/(LN(AN259/$I$9)*$I$8/$I$7+LN($I$10/AN259)*$I$8/$I$7)</f>
        <v>-7.186595479176414E-7</v>
      </c>
      <c r="AL260" s="67">
        <f>AK260*(B260-B259)</f>
        <v>-7.1865954791764143E-6</v>
      </c>
      <c r="AM260" s="23">
        <f t="shared" si="75"/>
        <v>4.3080277980954131E-2</v>
      </c>
      <c r="AN260" s="26">
        <f>AN259+AK260*(B260-B259)/(2*PI()*$C$5*AN259*$I$11)</f>
        <v>0.12987385919392544</v>
      </c>
      <c r="AO260" s="87">
        <f t="shared" si="69"/>
        <v>112926.94684843745</v>
      </c>
      <c r="AP260" s="87">
        <f>IF(R260+U260&lt;$C$8,0,32*$G$13/$C$12^2*($I$8*R260+$I$6*U260)+32*$G$14/($C$14^2-$C$13^2)*($I$8*S260+$I$6*V260))</f>
        <v>11601.946848437456</v>
      </c>
      <c r="AQ260" s="66">
        <f>R260*$C$11*$C$9+U260*$C$11*$C$10</f>
        <v>14530045.159147574</v>
      </c>
      <c r="AR260" s="66">
        <f>S260*$C$11*$C$9+V260*$C$11*$C$10</f>
        <v>14695380</v>
      </c>
      <c r="AS260" s="87">
        <f>$C$11*(T260*$C$9+W260*$C$10)</f>
        <v>789132.72236542276</v>
      </c>
      <c r="AT260" s="45">
        <f t="shared" si="63"/>
        <v>15597439.669213859</v>
      </c>
      <c r="AU260" s="75"/>
    </row>
    <row r="261" spans="2:47" ht="15" thickBot="1" x14ac:dyDescent="0.35">
      <c r="B261" s="41">
        <f t="shared" si="70"/>
        <v>2300</v>
      </c>
      <c r="C261" s="8">
        <f t="shared" si="71"/>
        <v>23</v>
      </c>
      <c r="D261" s="73">
        <f t="shared" si="57"/>
        <v>30.762499999999999</v>
      </c>
      <c r="E261" s="29">
        <f t="shared" si="60"/>
        <v>1705.4632536782217</v>
      </c>
      <c r="F261" s="29">
        <f t="shared" si="64"/>
        <v>7.4150576246877336</v>
      </c>
      <c r="G261" s="29">
        <f t="shared" si="72"/>
        <v>9.9176395730198443</v>
      </c>
      <c r="H261" s="17">
        <f t="shared" si="73"/>
        <v>2281.0571017946195</v>
      </c>
      <c r="I261" s="29">
        <f t="shared" si="65"/>
        <v>2.2250485660981263</v>
      </c>
      <c r="J261" s="29">
        <f t="shared" si="66"/>
        <v>13.949340071223777</v>
      </c>
      <c r="K261" s="32">
        <f>IF((D260+L260+M260-AL260)/($C$21+$C$22)&gt;$C$8,$C$8,(D260+L260+M260-AL260)/($C$21+$C$22))</f>
        <v>1400</v>
      </c>
      <c r="L261" s="97">
        <f t="shared" si="58"/>
        <v>8.8448303129945338E-2</v>
      </c>
      <c r="M261" s="96">
        <f t="shared" si="59"/>
        <v>0</v>
      </c>
      <c r="N261" s="98">
        <f t="shared" si="67"/>
        <v>1.7382462228745148</v>
      </c>
      <c r="O261" s="100">
        <f t="shared" si="61"/>
        <v>4.1382504530097615</v>
      </c>
      <c r="P261" s="104">
        <f t="shared" si="68"/>
        <v>18.880500609176615</v>
      </c>
      <c r="Q261" s="102">
        <f t="shared" si="74"/>
        <v>2.8899644769744066E-2</v>
      </c>
      <c r="R261" s="106">
        <f>K261-U261</f>
        <v>29.296534133654859</v>
      </c>
      <c r="S261" s="106">
        <f>IF(K261-H260&lt;0,0,K261-H260)</f>
        <v>0</v>
      </c>
      <c r="T261" s="106">
        <f t="shared" si="62"/>
        <v>98.364614642238365</v>
      </c>
      <c r="U261" s="107">
        <f>IF(S261&gt;0,0,IF(U260+(F261-AL261/$C$23)*$C$22/($C$21+$C$22)&gt;$C$8,$C$8,IF(V261=$C$8,U260+(F261-AL261/$C$23)*$C$22/$C$21,U260+(F261-AL261/$C$23)*$C$22/($C$21+$C$22))))</f>
        <v>1370.7034658663451</v>
      </c>
      <c r="V261" s="107">
        <f>IF(S261=0,IF(V260+(F261-AL261/$C$23)*$C$22/($C$21+$C$22)&gt;$C$8,$C$8,V260+(F261-AL261/$C$23)*$C$22/($C$21+$C$22)),E261)</f>
        <v>1400</v>
      </c>
      <c r="W261" s="203">
        <f>IF(S261&gt;0,0,IF(W260+AL261/$C$23&gt;$F$23,$F$23,W260+AL261/$C$23))</f>
        <v>1.6353853577616382</v>
      </c>
      <c r="X261" s="105">
        <f>IF(R261=0,"-",IF(U261=0,FORECAST($C$8,Инклинометрия!$B$2:$B$152,Инклинометрия!$A$2:$A$152),FORECAST(R261,Инклинометрия!$B$2:$B$152,Инклинометрия!$A$2:$A$152)))</f>
        <v>27.831707426972116</v>
      </c>
      <c r="Y261" s="105">
        <f>IF(R261=0,"-",IF(U261=0,FORECAST($C$8-R261,Инклинометрия!$B$2:$B$152,Инклинометрия!$A$2:$A$152),0))</f>
        <v>0</v>
      </c>
      <c r="Z261" s="105" t="str">
        <f>IF(S261=0,"-",FORECAST($C$8,Инклинометрия!$B$2:$B$152,Инклинометрия!$A$2:$A$152))</f>
        <v>-</v>
      </c>
      <c r="AA261" s="105" t="str">
        <f>IF(S261=0,"-",FORECAST($C$8-S261,Инклинометрия!$B$2:$B$152,Инклинометрия!$A$2:$A$152))</f>
        <v>-</v>
      </c>
      <c r="AB261" s="105">
        <f>IF(T261=0,"-",FORECAST($C$6,Инклинометрия!$B$2:$B$152,Инклинометрия!$A$2:$A$152))</f>
        <v>1425</v>
      </c>
      <c r="AC261" s="105">
        <f>IF(R261=0,FORECAST($C$6-T261,Инклинометрия!$B$2:$B$152,Инклинометрия!$A$2:$A$152),FORECAST($C$8,Инклинометрия!$B$2:$B$152,Инклинометрия!$A$2:$A$152))</f>
        <v>1330</v>
      </c>
      <c r="AD261" s="107">
        <f>IF(U261=0,"-",FORECAST($C$8,Инклинометрия!$B$2:$B$152,Инклинометрия!$A$2:$A$152))</f>
        <v>1330</v>
      </c>
      <c r="AE261" s="107">
        <f>IF(U261=0,"-",FORECAST($C$8-U261,Инклинометрия!$B$2:$B$152,Инклинометрия!$A$2:$A$152))</f>
        <v>27.831707426972116</v>
      </c>
      <c r="AF261" s="107">
        <f>FORECAST($C$8-S261,Инклинометрия!$B$2:$B$152,Инклинометрия!$A$2:$A$152)</f>
        <v>1330</v>
      </c>
      <c r="AG261" s="107">
        <f>FORECAST($C$8-(S261+V261),Инклинометрия!$B$2:$B$152,Инклинометрия!$A$2:$A$152)</f>
        <v>0</v>
      </c>
      <c r="AH261" s="107">
        <f>IF(W261=0,"-",FORECAST($C$8+W261,Инклинометрия!$B$2:$B$152,Инклинометрия!$A$2:$A$152))</f>
        <v>1331.5536160898735</v>
      </c>
      <c r="AI261" s="107">
        <f>IF(W261=0,"-",FORECAST($C$8,Инклинометрия!$B$2:$B$152,Инклинометрия!$A$2:$A$152))</f>
        <v>1330</v>
      </c>
      <c r="AK261" s="122">
        <f>2*PI()*$C$5*(AT260-AT259)/(LN(AN260/$I$9)*$I$8/$I$7+LN($I$10/AN260)*$I$8/$I$7)</f>
        <v>-7.1865954791913726E-7</v>
      </c>
      <c r="AL261" s="67">
        <f>AK261*(B261-B260)</f>
        <v>-7.1865954791913729E-6</v>
      </c>
      <c r="AM261" s="23">
        <f t="shared" si="75"/>
        <v>4.3073091385474938E-2</v>
      </c>
      <c r="AN261" s="26">
        <f>AN260+AK261*(B261-B260)/(2*PI()*$C$5*AN260*$I$11)</f>
        <v>0.1298694557589247</v>
      </c>
      <c r="AO261" s="87">
        <f t="shared" si="69"/>
        <v>112033.12356512957</v>
      </c>
      <c r="AP261" s="87">
        <f>IF(R261+U261&lt;$C$8,0,32*$G$13/$C$12^2*($I$8*R261+$I$6*U261)+32*$G$14/($C$14^2-$C$13^2)*($I$8*S261+$I$6*V261))</f>
        <v>10708.123565129572</v>
      </c>
      <c r="AQ261" s="66">
        <f>R261*$C$11*$C$9+U261*$C$11*$C$10</f>
        <v>14617782.27004019</v>
      </c>
      <c r="AR261" s="66">
        <f>S261*$C$11*$C$9+V261*$C$11*$C$10</f>
        <v>14695380</v>
      </c>
      <c r="AS261" s="87">
        <f>$C$11*(T261*$C$9+W261*$C$10)</f>
        <v>789131.64519710327</v>
      </c>
      <c r="AT261" s="45">
        <f t="shared" si="63"/>
        <v>15596544.768762233</v>
      </c>
      <c r="AU261" s="75"/>
    </row>
    <row r="262" spans="2:47" ht="15" thickBot="1" x14ac:dyDescent="0.35">
      <c r="B262" s="41">
        <f t="shared" si="70"/>
        <v>2310</v>
      </c>
      <c r="C262" s="8">
        <f t="shared" si="71"/>
        <v>23.1</v>
      </c>
      <c r="D262" s="73">
        <f t="shared" si="57"/>
        <v>30.896249999999998</v>
      </c>
      <c r="E262" s="29">
        <f t="shared" si="60"/>
        <v>1712.8783113029099</v>
      </c>
      <c r="F262" s="29">
        <f t="shared" si="64"/>
        <v>7.4150576246881883</v>
      </c>
      <c r="G262" s="29">
        <f t="shared" si="72"/>
        <v>9.9176395730204518</v>
      </c>
      <c r="H262" s="17">
        <f t="shared" si="73"/>
        <v>2290.97474136764</v>
      </c>
      <c r="I262" s="29">
        <f t="shared" si="65"/>
        <v>2.2250485660981263</v>
      </c>
      <c r="J262" s="29">
        <f t="shared" si="66"/>
        <v>13.949340071224203</v>
      </c>
      <c r="K262" s="32">
        <f>IF((D261+L261+M261-AL261)/($C$21+$C$22)&gt;$C$8,$C$8,(D261+L261+M261-AL261)/($C$21+$C$22))</f>
        <v>1400</v>
      </c>
      <c r="L262" s="97">
        <f t="shared" si="58"/>
        <v>-1.1557181360323746E-2</v>
      </c>
      <c r="M262" s="96">
        <f t="shared" si="59"/>
        <v>0</v>
      </c>
      <c r="N262" s="98">
        <f t="shared" si="67"/>
        <v>1.7382534094699937</v>
      </c>
      <c r="O262" s="100">
        <f t="shared" si="61"/>
        <v>4.238255937500031</v>
      </c>
      <c r="P262" s="104">
        <f t="shared" si="68"/>
        <v>18.880500609176615</v>
      </c>
      <c r="Q262" s="102">
        <f t="shared" si="74"/>
        <v>2.889245817426489E-2</v>
      </c>
      <c r="R262" s="106">
        <f>K262-U262</f>
        <v>-3.8280594000104884</v>
      </c>
      <c r="S262" s="106">
        <f>IF(K262-H261&lt;0,0,K262-H261)</f>
        <v>0</v>
      </c>
      <c r="T262" s="106">
        <f t="shared" si="62"/>
        <v>98.365021320351971</v>
      </c>
      <c r="U262" s="107">
        <f>IF(S262&gt;0,0,IF(U261+(F262-AL262/$C$23)*$C$22/($C$21+$C$22)&gt;$C$8,$C$8,IF(V262=$C$8,U261+(F262-AL262/$C$23)*$C$22/$C$21,U261+(F262-AL262/$C$23)*$C$22/($C$21+$C$22))))</f>
        <v>1403.8280594000105</v>
      </c>
      <c r="V262" s="107">
        <f>IF(S262=0,IF(V261+(F262-AL262/$C$23)*$C$22/($C$21+$C$22)&gt;$C$8,$C$8,V261+(F262-AL262/$C$23)*$C$22/($C$21+$C$22)),E262)</f>
        <v>1400</v>
      </c>
      <c r="W262" s="203">
        <f>IF(S262&gt;0,0,IF(W261+AL262/$C$23&gt;$F$23,$F$23,W261+AL262/$C$23))</f>
        <v>1.6349786796480337</v>
      </c>
      <c r="X262" s="105">
        <f>IF(R262=0,"-",IF(U262=0,FORECAST($C$8,Инклинометрия!$B$2:$B$152,Инклинометрия!$A$2:$A$152),FORECAST(R262,Инклинометрия!$B$2:$B$152,Инклинометрия!$A$2:$A$152)))</f>
        <v>-3.636656430009964</v>
      </c>
      <c r="Y262" s="105">
        <f>IF(R262=0,"-",IF(U262=0,FORECAST($C$8-R262,Инклинометрия!$B$2:$B$152,Инклинометрия!$A$2:$A$152),0))</f>
        <v>0</v>
      </c>
      <c r="Z262" s="105" t="str">
        <f>IF(S262=0,"-",FORECAST($C$8,Инклинометрия!$B$2:$B$152,Инклинометрия!$A$2:$A$152))</f>
        <v>-</v>
      </c>
      <c r="AA262" s="105" t="str">
        <f>IF(S262=0,"-",FORECAST($C$8-S262,Инклинометрия!$B$2:$B$152,Инклинометрия!$A$2:$A$152))</f>
        <v>-</v>
      </c>
      <c r="AB262" s="105">
        <f>IF(T262=0,"-",FORECAST($C$6,Инклинометрия!$B$2:$B$152,Инклинометрия!$A$2:$A$152))</f>
        <v>1425</v>
      </c>
      <c r="AC262" s="105">
        <f>IF(R262=0,FORECAST($C$6-T262,Инклинометрия!$B$2:$B$152,Инклинометрия!$A$2:$A$152),FORECAST($C$8,Инклинометрия!$B$2:$B$152,Инклинометрия!$A$2:$A$152))</f>
        <v>1330</v>
      </c>
      <c r="AD262" s="107">
        <f>IF(U262=0,"-",FORECAST($C$8,Инклинометрия!$B$2:$B$152,Инклинометрия!$A$2:$A$152))</f>
        <v>1330</v>
      </c>
      <c r="AE262" s="107">
        <f>IF(U262=0,"-",FORECAST($C$8-U262,Инклинометрия!$B$2:$B$152,Инклинометрия!$A$2:$A$152))</f>
        <v>-3.636656430009964</v>
      </c>
      <c r="AF262" s="107">
        <f>FORECAST($C$8-S262,Инклинометрия!$B$2:$B$152,Инклинометрия!$A$2:$A$152)</f>
        <v>1330</v>
      </c>
      <c r="AG262" s="107">
        <f>FORECAST($C$8-(S262+V262),Инклинометрия!$B$2:$B$152,Инклинометрия!$A$2:$A$152)</f>
        <v>0</v>
      </c>
      <c r="AH262" s="107">
        <f>IF(W262=0,"-",FORECAST($C$8+W262,Инклинометрия!$B$2:$B$152,Инклинометрия!$A$2:$A$152))</f>
        <v>1331.5532297456655</v>
      </c>
      <c r="AI262" s="107">
        <f>IF(W262=0,"-",FORECAST($C$8,Инклинометрия!$B$2:$B$152,Инклинометрия!$A$2:$A$152))</f>
        <v>1330</v>
      </c>
      <c r="AK262" s="122">
        <f>2*PI()*$C$5*(AT261-AT260)/(LN(AN261/$I$9)*$I$8/$I$7+LN($I$10/AN261)*$I$8/$I$7)</f>
        <v>-7.186595479176414E-7</v>
      </c>
      <c r="AL262" s="67">
        <f>AK262*(B262-B261)</f>
        <v>-7.1865954791764143E-6</v>
      </c>
      <c r="AM262" s="23">
        <f t="shared" si="75"/>
        <v>4.3065904789995758E-2</v>
      </c>
      <c r="AN262" s="26">
        <f>AN261+AK262*(B262-B261)/(2*PI()*$C$5*AN261*$I$11)</f>
        <v>0.12986505217461833</v>
      </c>
      <c r="AO262" s="87">
        <f t="shared" si="69"/>
        <v>111139.30028182163</v>
      </c>
      <c r="AP262" s="87">
        <f>IF(R262+U262&lt;$C$8,0,32*$G$13/$C$12^2*($I$8*R262+$I$6*U262)+32*$G$14/($C$14^2-$C$13^2)*($I$8*S262+$I$6*V262))</f>
        <v>9814.3002818216337</v>
      </c>
      <c r="AQ262" s="66">
        <f>R262*$C$11*$C$9+U262*$C$11*$C$10</f>
        <v>14705519.380932808</v>
      </c>
      <c r="AR262" s="66">
        <f>S262*$C$11*$C$9+V262*$C$11*$C$10</f>
        <v>14695380</v>
      </c>
      <c r="AS262" s="87">
        <f>$C$11*(T262*$C$9+W262*$C$10)</f>
        <v>789130.56802878377</v>
      </c>
      <c r="AT262" s="45">
        <f t="shared" si="63"/>
        <v>15595649.868310604</v>
      </c>
      <c r="AU262" s="75"/>
    </row>
    <row r="263" spans="2:47" ht="15" thickBot="1" x14ac:dyDescent="0.35">
      <c r="B263" s="41">
        <f t="shared" si="70"/>
        <v>2320</v>
      </c>
      <c r="C263" s="8">
        <f t="shared" si="71"/>
        <v>23.2</v>
      </c>
      <c r="D263" s="73">
        <f t="shared" si="57"/>
        <v>31.03</v>
      </c>
      <c r="E263" s="29">
        <f t="shared" si="60"/>
        <v>1720.2933689275976</v>
      </c>
      <c r="F263" s="29">
        <f t="shared" si="64"/>
        <v>7.4150576246877336</v>
      </c>
      <c r="G263" s="29">
        <f t="shared" si="72"/>
        <v>9.9176395730198443</v>
      </c>
      <c r="H263" s="17">
        <f t="shared" si="73"/>
        <v>2300.8923809406597</v>
      </c>
      <c r="I263" s="29">
        <f t="shared" si="65"/>
        <v>2.2250485660981263</v>
      </c>
      <c r="J263" s="29">
        <f t="shared" si="66"/>
        <v>13.949340071223777</v>
      </c>
      <c r="K263" s="32">
        <f>IF((D262+L262+M262-AL262)/($C$21+$C$22)&gt;$C$8,$C$8,(D262+L262+M262-AL262)/($C$21+$C$22))</f>
        <v>1400</v>
      </c>
      <c r="L263" s="97">
        <f t="shared" si="58"/>
        <v>0</v>
      </c>
      <c r="M263" s="96">
        <f t="shared" si="59"/>
        <v>0</v>
      </c>
      <c r="N263" s="98">
        <f t="shared" si="67"/>
        <v>1.7382605960654731</v>
      </c>
      <c r="O263" s="100">
        <f t="shared" si="61"/>
        <v>4.2266987561397071</v>
      </c>
      <c r="P263" s="104">
        <f t="shared" si="68"/>
        <v>18.880500609176615</v>
      </c>
      <c r="Q263" s="102">
        <f t="shared" si="74"/>
        <v>2.8885271578785697E-2</v>
      </c>
      <c r="R263" s="106">
        <f>K263-U263</f>
        <v>0</v>
      </c>
      <c r="S263" s="106">
        <f>IF(K263-H262&lt;0,0,K263-H262)</f>
        <v>0</v>
      </c>
      <c r="T263" s="106">
        <f t="shared" si="62"/>
        <v>98.365427998465577</v>
      </c>
      <c r="U263" s="107">
        <f>IF(S263&gt;0,0,IF(U262+(F263-AL263/$C$23)*$C$22/($C$21+$C$22)&gt;$C$8,$C$8,IF(V263=$C$8,U262+(F263-AL263/$C$23)*$C$22/$C$21,U262+(F263-AL263/$C$23)*$C$22/($C$21+$C$22))))</f>
        <v>1400</v>
      </c>
      <c r="V263" s="107">
        <f>IF(S263=0,IF(V262+(F263-AL263/$C$23)*$C$22/($C$21+$C$22)&gt;$C$8,$C$8,V262+(F263-AL263/$C$23)*$C$22/($C$21+$C$22)),E263)</f>
        <v>1400</v>
      </c>
      <c r="W263" s="203">
        <f>IF(S263&gt;0,0,IF(W262+AL263/$C$23&gt;$F$23,$F$23,W262+AL263/$C$23))</f>
        <v>1.6345720015344283</v>
      </c>
      <c r="X263" s="105" t="str">
        <f>IF(R263=0,"-",IF(U263=0,FORECAST($C$8,Инклинометрия!$B$2:$B$152,Инклинометрия!$A$2:$A$152),FORECAST(R263,Инклинометрия!$B$2:$B$152,Инклинометрия!$A$2:$A$152)))</f>
        <v>-</v>
      </c>
      <c r="Y263" s="105" t="str">
        <f>IF(R263=0,"-",IF(U263=0,FORECAST($C$8-R263,Инклинометрия!$B$2:$B$152,Инклинометрия!$A$2:$A$152),0))</f>
        <v>-</v>
      </c>
      <c r="Z263" s="105" t="str">
        <f>IF(S263=0,"-",FORECAST($C$8,Инклинометрия!$B$2:$B$152,Инклинометрия!$A$2:$A$152))</f>
        <v>-</v>
      </c>
      <c r="AA263" s="105" t="str">
        <f>IF(S263=0,"-",FORECAST($C$8-S263,Инклинометрия!$B$2:$B$152,Инклинометрия!$A$2:$A$152))</f>
        <v>-</v>
      </c>
      <c r="AB263" s="105">
        <f>IF(T263=0,"-",FORECAST($C$6,Инклинометрия!$B$2:$B$152,Инклинометрия!$A$2:$A$152))</f>
        <v>1425</v>
      </c>
      <c r="AC263" s="105">
        <f>IF(R263=0,FORECAST($C$6-T263,Инклинометрия!$B$2:$B$152,Инклинометрия!$A$2:$A$152),FORECAST($C$8,Инклинометрия!$B$2:$B$152,Инклинометрия!$A$2:$A$152))</f>
        <v>1331.5528434014577</v>
      </c>
      <c r="AD263" s="107">
        <f>IF(U263=0,"-",FORECAST($C$8,Инклинометрия!$B$2:$B$152,Инклинометрия!$A$2:$A$152))</f>
        <v>1330</v>
      </c>
      <c r="AE263" s="107">
        <f>IF(U263=0,"-",FORECAST($C$8-U263,Инклинометрия!$B$2:$B$152,Инклинометрия!$A$2:$A$152))</f>
        <v>0</v>
      </c>
      <c r="AF263" s="107">
        <f>FORECAST($C$8-S263,Инклинометрия!$B$2:$B$152,Инклинометрия!$A$2:$A$152)</f>
        <v>1330</v>
      </c>
      <c r="AG263" s="107">
        <f>FORECAST($C$8-(S263+V263),Инклинометрия!$B$2:$B$152,Инклинометрия!$A$2:$A$152)</f>
        <v>0</v>
      </c>
      <c r="AH263" s="107">
        <f>IF(W263=0,"-",FORECAST($C$8+W263,Инклинометрия!$B$2:$B$152,Инклинометрия!$A$2:$A$152))</f>
        <v>1331.5528434014577</v>
      </c>
      <c r="AI263" s="107">
        <f>IF(W263=0,"-",FORECAST($C$8,Инклинометрия!$B$2:$B$152,Инклинометрия!$A$2:$A$152))</f>
        <v>1330</v>
      </c>
      <c r="AK263" s="122">
        <f>2*PI()*$C$5*(AT262-AT261)/(LN(AN262/$I$9)*$I$8/$I$7+LN($I$10/AN262)*$I$8/$I$7)</f>
        <v>-7.1865954791913726E-7</v>
      </c>
      <c r="AL263" s="67">
        <f>AK263*(B263-B262)</f>
        <v>-7.1865954791913729E-6</v>
      </c>
      <c r="AM263" s="23">
        <f t="shared" si="75"/>
        <v>4.3058718194516565E-2</v>
      </c>
      <c r="AN263" s="26">
        <f>AN262+AK263*(B263-B262)/(2*PI()*$C$5*AN262*$I$11)</f>
        <v>0.12986064844099116</v>
      </c>
      <c r="AO263" s="87">
        <f t="shared" si="69"/>
        <v>111242.59539450394</v>
      </c>
      <c r="AP263" s="87">
        <f>IF(R263+U263&lt;$C$8,0,32*$G$13/$C$12^2*($I$8*R263+$I$6*U263)+32*$G$14/($C$14^2-$C$13^2)*($I$8*S263+$I$6*V263))</f>
        <v>9917.5953945039291</v>
      </c>
      <c r="AQ263" s="66">
        <f>R263*$C$11*$C$9+U263*$C$11*$C$10</f>
        <v>14695380</v>
      </c>
      <c r="AR263" s="66">
        <f>S263*$C$11*$C$9+V263*$C$11*$C$10</f>
        <v>14695380</v>
      </c>
      <c r="AS263" s="87">
        <f>$C$11*(T263*$C$9+W263*$C$10)</f>
        <v>789129.49086046428</v>
      </c>
      <c r="AT263" s="45">
        <f t="shared" si="63"/>
        <v>15595752.086254967</v>
      </c>
      <c r="AU263" s="75"/>
    </row>
    <row r="264" spans="2:47" ht="15" thickBot="1" x14ac:dyDescent="0.35">
      <c r="B264" s="41">
        <f t="shared" si="70"/>
        <v>2330</v>
      </c>
      <c r="C264" s="8">
        <f t="shared" si="71"/>
        <v>23.3</v>
      </c>
      <c r="D264" s="73">
        <f t="shared" si="57"/>
        <v>31.16375</v>
      </c>
      <c r="E264" s="29">
        <f t="shared" si="60"/>
        <v>1727.7084265522856</v>
      </c>
      <c r="F264" s="29">
        <f t="shared" si="64"/>
        <v>7.4150576246879609</v>
      </c>
      <c r="G264" s="29">
        <f t="shared" si="72"/>
        <v>9.9176395730201481</v>
      </c>
      <c r="H264" s="17">
        <f t="shared" si="73"/>
        <v>2310.8100205136798</v>
      </c>
      <c r="I264" s="29">
        <f t="shared" si="65"/>
        <v>2.2250485660981263</v>
      </c>
      <c r="J264" s="29">
        <f t="shared" si="66"/>
        <v>13.949340071223991</v>
      </c>
      <c r="K264" s="32">
        <f>IF((D263+L263+M263-AL263)/($C$21+$C$22)&gt;$C$8,$C$8,(D263+L263+M263-AL263)/($C$21+$C$22))</f>
        <v>1400</v>
      </c>
      <c r="L264" s="97">
        <f t="shared" si="58"/>
        <v>0</v>
      </c>
      <c r="M264" s="96">
        <f t="shared" si="59"/>
        <v>0</v>
      </c>
      <c r="N264" s="98">
        <f t="shared" si="67"/>
        <v>1.7382597751931452</v>
      </c>
      <c r="O264" s="100">
        <f t="shared" si="61"/>
        <v>4.2266987561397071</v>
      </c>
      <c r="P264" s="104">
        <f t="shared" si="68"/>
        <v>18.880500609176615</v>
      </c>
      <c r="Q264" s="102">
        <f t="shared" si="74"/>
        <v>2.8886092451113472E-2</v>
      </c>
      <c r="R264" s="106">
        <f>K264-U264</f>
        <v>0</v>
      </c>
      <c r="S264" s="106">
        <f>IF(K264-H263&lt;0,0,K264-H263)</f>
        <v>0</v>
      </c>
      <c r="T264" s="106">
        <f t="shared" si="62"/>
        <v>98.365381546594065</v>
      </c>
      <c r="U264" s="107">
        <f>IF(S264&gt;0,0,IF(U263+(F264-AL264/$C$23)*$C$22/($C$21+$C$22)&gt;$C$8,$C$8,IF(V264=$C$8,U263+(F264-AL264/$C$23)*$C$22/$C$21,U263+(F264-AL264/$C$23)*$C$22/($C$21+$C$22))))</f>
        <v>1400</v>
      </c>
      <c r="V264" s="107">
        <f>IF(S264=0,IF(V263+(F264-AL264/$C$23)*$C$22/($C$21+$C$22)&gt;$C$8,$C$8,V263+(F264-AL264/$C$23)*$C$22/($C$21+$C$22)),E264)</f>
        <v>1400</v>
      </c>
      <c r="W264" s="203">
        <f>IF(S264&gt;0,0,IF(W263+AL264/$C$23&gt;$F$23,$F$23,W263+AL264/$C$23))</f>
        <v>1.6346184534059349</v>
      </c>
      <c r="X264" s="105" t="str">
        <f>IF(R264=0,"-",IF(U264=0,FORECAST($C$8,Инклинометрия!$B$2:$B$152,Инклинометрия!$A$2:$A$152),FORECAST(R264,Инклинометрия!$B$2:$B$152,Инклинометрия!$A$2:$A$152)))</f>
        <v>-</v>
      </c>
      <c r="Y264" s="105" t="str">
        <f>IF(R264=0,"-",IF(U264=0,FORECAST($C$8-R264,Инклинометрия!$B$2:$B$152,Инклинометрия!$A$2:$A$152),0))</f>
        <v>-</v>
      </c>
      <c r="Z264" s="105" t="str">
        <f>IF(S264=0,"-",FORECAST($C$8,Инклинометрия!$B$2:$B$152,Инклинометрия!$A$2:$A$152))</f>
        <v>-</v>
      </c>
      <c r="AA264" s="105" t="str">
        <f>IF(S264=0,"-",FORECAST($C$8-S264,Инклинометрия!$B$2:$B$152,Инклинометрия!$A$2:$A$152))</f>
        <v>-</v>
      </c>
      <c r="AB264" s="105">
        <f>IF(T264=0,"-",FORECAST($C$6,Инклинометрия!$B$2:$B$152,Инклинометрия!$A$2:$A$152))</f>
        <v>1425</v>
      </c>
      <c r="AC264" s="105">
        <f>IF(R264=0,FORECAST($C$6-T264,Инклинометрия!$B$2:$B$152,Инклинометрия!$A$2:$A$152),FORECAST($C$8,Инклинометрия!$B$2:$B$152,Инклинометрия!$A$2:$A$152))</f>
        <v>1331.5528875307355</v>
      </c>
      <c r="AD264" s="107">
        <f>IF(U264=0,"-",FORECAST($C$8,Инклинометрия!$B$2:$B$152,Инклинометрия!$A$2:$A$152))</f>
        <v>1330</v>
      </c>
      <c r="AE264" s="107">
        <f>IF(U264=0,"-",FORECAST($C$8-U264,Инклинометрия!$B$2:$B$152,Инклинометрия!$A$2:$A$152))</f>
        <v>0</v>
      </c>
      <c r="AF264" s="107">
        <f>FORECAST($C$8-S264,Инклинометрия!$B$2:$B$152,Инклинометрия!$A$2:$A$152)</f>
        <v>1330</v>
      </c>
      <c r="AG264" s="107">
        <f>FORECAST($C$8-(S264+V264),Инклинометрия!$B$2:$B$152,Инклинометрия!$A$2:$A$152)</f>
        <v>0</v>
      </c>
      <c r="AH264" s="107">
        <f>IF(W264=0,"-",FORECAST($C$8+W264,Инклинометрия!$B$2:$B$152,Инклинометрия!$A$2:$A$152))</f>
        <v>1331.5528875307355</v>
      </c>
      <c r="AI264" s="107">
        <f>IF(W264=0,"-",FORECAST($C$8,Инклинометрия!$B$2:$B$152,Инклинометрия!$A$2:$A$152))</f>
        <v>1330</v>
      </c>
      <c r="AK264" s="122">
        <f>2*PI()*$C$5*(AT263-AT262)/(LN(AN263/$I$9)*$I$8/$I$7+LN($I$10/AN263)*$I$8/$I$7)</f>
        <v>8.2087232777180648E-8</v>
      </c>
      <c r="AL264" s="67">
        <f>AK264*(B264-B263)</f>
        <v>8.2087232777180651E-7</v>
      </c>
      <c r="AM264" s="23">
        <f t="shared" si="75"/>
        <v>4.3059539066844336E-2</v>
      </c>
      <c r="AN264" s="26">
        <f>AN263+AK264*(B264-B263)/(2*PI()*$C$5*AN263*$I$11)</f>
        <v>0.12986115146438654</v>
      </c>
      <c r="AO264" s="87">
        <f t="shared" si="69"/>
        <v>111242.59539450394</v>
      </c>
      <c r="AP264" s="87">
        <f>IF(R264+U264&lt;$C$8,0,32*$G$13/$C$12^2*($I$8*R264+$I$6*U264)+32*$G$14/($C$14^2-$C$13^2)*($I$8*S264+$I$6*V264))</f>
        <v>9917.5953945039291</v>
      </c>
      <c r="AQ264" s="66">
        <f>R264*$C$11*$C$9+U264*$C$11*$C$10</f>
        <v>14695380</v>
      </c>
      <c r="AR264" s="66">
        <f>S264*$C$11*$C$9+V264*$C$11*$C$10</f>
        <v>14695380</v>
      </c>
      <c r="AS264" s="87">
        <f>$C$11*(T264*$C$9+W264*$C$10)</f>
        <v>789129.61389753642</v>
      </c>
      <c r="AT264" s="45">
        <f t="shared" si="63"/>
        <v>15595752.209292039</v>
      </c>
      <c r="AU264" s="75"/>
    </row>
    <row r="265" spans="2:47" ht="15" thickBot="1" x14ac:dyDescent="0.35">
      <c r="B265" s="41">
        <f t="shared" si="70"/>
        <v>2340</v>
      </c>
      <c r="C265" s="8">
        <f t="shared" si="71"/>
        <v>23.400000000000002</v>
      </c>
      <c r="D265" s="73">
        <f t="shared" si="57"/>
        <v>31.297500000000003</v>
      </c>
      <c r="E265" s="29">
        <f t="shared" si="60"/>
        <v>1735.1234841769735</v>
      </c>
      <c r="F265" s="29">
        <f t="shared" si="64"/>
        <v>7.4150576246879609</v>
      </c>
      <c r="G265" s="29">
        <f t="shared" si="72"/>
        <v>9.9176395730201481</v>
      </c>
      <c r="H265" s="17">
        <f t="shared" si="73"/>
        <v>2320.7276600866999</v>
      </c>
      <c r="I265" s="29">
        <f t="shared" si="65"/>
        <v>2.2250485660981263</v>
      </c>
      <c r="J265" s="29">
        <f t="shared" si="66"/>
        <v>13.949340071223991</v>
      </c>
      <c r="K265" s="32">
        <f>IF((D264+L264+M264-AL264)/($C$21+$C$22)&gt;$C$8,$C$8,(D264+L264+M264-AL264)/($C$21+$C$22))</f>
        <v>1400</v>
      </c>
      <c r="L265" s="97">
        <f t="shared" si="58"/>
        <v>0</v>
      </c>
      <c r="M265" s="96">
        <f t="shared" si="59"/>
        <v>0</v>
      </c>
      <c r="N265" s="98">
        <f t="shared" si="67"/>
        <v>1.7382597742050825</v>
      </c>
      <c r="O265" s="100">
        <f t="shared" si="61"/>
        <v>4.2266987561397071</v>
      </c>
      <c r="P265" s="104">
        <f t="shared" si="68"/>
        <v>18.880500609176615</v>
      </c>
      <c r="Q265" s="102">
        <f t="shared" si="74"/>
        <v>2.8886093439176069E-2</v>
      </c>
      <c r="R265" s="106">
        <f>K265-U265</f>
        <v>0</v>
      </c>
      <c r="S265" s="106">
        <f>IF(K265-H264&lt;0,0,K265-H264)</f>
        <v>0</v>
      </c>
      <c r="T265" s="106">
        <f t="shared" si="62"/>
        <v>98.365381490681159</v>
      </c>
      <c r="U265" s="107">
        <f>IF(S265&gt;0,0,IF(U264+(F265-AL265/$C$23)*$C$22/($C$21+$C$22)&gt;$C$8,$C$8,IF(V265=$C$8,U264+(F265-AL265/$C$23)*$C$22/$C$21,U264+(F265-AL265/$C$23)*$C$22/($C$21+$C$22))))</f>
        <v>1400</v>
      </c>
      <c r="V265" s="107">
        <f>IF(S265=0,IF(V264+(F265-AL265/$C$23)*$C$22/($C$21+$C$22)&gt;$C$8,$C$8,V264+(F265-AL265/$C$23)*$C$22/($C$21+$C$22)),E265)</f>
        <v>1400</v>
      </c>
      <c r="W265" s="203">
        <f>IF(S265&gt;0,0,IF(W264+AL265/$C$23&gt;$F$23,$F$23,W264+AL265/$C$23))</f>
        <v>1.6346185093188403</v>
      </c>
      <c r="X265" s="105" t="str">
        <f>IF(R265=0,"-",IF(U265=0,FORECAST($C$8,Инклинометрия!$B$2:$B$152,Инклинометрия!$A$2:$A$152),FORECAST(R265,Инклинометрия!$B$2:$B$152,Инклинометрия!$A$2:$A$152)))</f>
        <v>-</v>
      </c>
      <c r="Y265" s="105" t="str">
        <f>IF(R265=0,"-",IF(U265=0,FORECAST($C$8-R265,Инклинометрия!$B$2:$B$152,Инклинометрия!$A$2:$A$152),0))</f>
        <v>-</v>
      </c>
      <c r="Z265" s="105" t="str">
        <f>IF(S265=0,"-",FORECAST($C$8,Инклинометрия!$B$2:$B$152,Инклинометрия!$A$2:$A$152))</f>
        <v>-</v>
      </c>
      <c r="AA265" s="105" t="str">
        <f>IF(S265=0,"-",FORECAST($C$8-S265,Инклинометрия!$B$2:$B$152,Инклинометрия!$A$2:$A$152))</f>
        <v>-</v>
      </c>
      <c r="AB265" s="105">
        <f>IF(T265=0,"-",FORECAST($C$6,Инклинометрия!$B$2:$B$152,Инклинометрия!$A$2:$A$152))</f>
        <v>1425</v>
      </c>
      <c r="AC265" s="105">
        <f>IF(R265=0,FORECAST($C$6-T265,Инклинометрия!$B$2:$B$152,Инклинометрия!$A$2:$A$152),FORECAST($C$8,Инклинометрия!$B$2:$B$152,Инклинометрия!$A$2:$A$152))</f>
        <v>1331.5528875838529</v>
      </c>
      <c r="AD265" s="107">
        <f>IF(U265=0,"-",FORECAST($C$8,Инклинометрия!$B$2:$B$152,Инклинометрия!$A$2:$A$152))</f>
        <v>1330</v>
      </c>
      <c r="AE265" s="107">
        <f>IF(U265=0,"-",FORECAST($C$8-U265,Инклинометрия!$B$2:$B$152,Инклинометрия!$A$2:$A$152))</f>
        <v>0</v>
      </c>
      <c r="AF265" s="107">
        <f>FORECAST($C$8-S265,Инклинометрия!$B$2:$B$152,Инклинометрия!$A$2:$A$152)</f>
        <v>1330</v>
      </c>
      <c r="AG265" s="107">
        <f>FORECAST($C$8-(S265+V265),Инклинометрия!$B$2:$B$152,Инклинометрия!$A$2:$A$152)</f>
        <v>0</v>
      </c>
      <c r="AH265" s="107">
        <f>IF(W265=0,"-",FORECAST($C$8+W265,Инклинометрия!$B$2:$B$152,Инклинометрия!$A$2:$A$152))</f>
        <v>1331.5528875838529</v>
      </c>
      <c r="AI265" s="107">
        <f>IF(W265=0,"-",FORECAST($C$8,Инклинометрия!$B$2:$B$152,Инклинометрия!$A$2:$A$152))</f>
        <v>1330</v>
      </c>
      <c r="AK265" s="122">
        <f>2*PI()*$C$5*(AT264-AT263)/(LN(AN264/$I$9)*$I$8/$I$7+LN($I$10/AN264)*$I$8/$I$7)</f>
        <v>9.8806259743217772E-11</v>
      </c>
      <c r="AL265" s="67">
        <f>AK265*(B265-B264)</f>
        <v>9.8806259743217764E-10</v>
      </c>
      <c r="AM265" s="23">
        <f t="shared" si="75"/>
        <v>4.3059540054906933E-2</v>
      </c>
      <c r="AN265" s="26">
        <f>AN264+AK265*(B265-B264)/(2*PI()*$C$5*AN264*$I$11)</f>
        <v>0.12986115206986032</v>
      </c>
      <c r="AO265" s="87">
        <f t="shared" si="69"/>
        <v>111242.59539450394</v>
      </c>
      <c r="AP265" s="87">
        <f>IF(R265+U265&lt;$C$8,0,32*$G$13/$C$12^2*($I$8*R265+$I$6*U265)+32*$G$14/($C$14^2-$C$13^2)*($I$8*S265+$I$6*V265))</f>
        <v>9917.5953945039291</v>
      </c>
      <c r="AQ265" s="66">
        <f>R265*$C$11*$C$9+U265*$C$11*$C$10</f>
        <v>14695380</v>
      </c>
      <c r="AR265" s="66">
        <f>S265*$C$11*$C$9+V265*$C$11*$C$10</f>
        <v>14695380</v>
      </c>
      <c r="AS265" s="87">
        <f>$C$11*(T265*$C$9+W265*$C$10)</f>
        <v>789129.61404563277</v>
      </c>
      <c r="AT265" s="45">
        <f t="shared" si="63"/>
        <v>15595752.209440136</v>
      </c>
      <c r="AU265" s="75"/>
    </row>
    <row r="266" spans="2:47" ht="15" thickBot="1" x14ac:dyDescent="0.35">
      <c r="B266" s="41">
        <f t="shared" si="70"/>
        <v>2350</v>
      </c>
      <c r="C266" s="8">
        <f t="shared" si="71"/>
        <v>23.5</v>
      </c>
      <c r="D266" s="73">
        <f t="shared" si="57"/>
        <v>31.431249999999999</v>
      </c>
      <c r="E266" s="29">
        <f t="shared" si="60"/>
        <v>1742.5385418016615</v>
      </c>
      <c r="F266" s="29">
        <f t="shared" si="64"/>
        <v>7.4150576246879609</v>
      </c>
      <c r="G266" s="29">
        <f t="shared" si="72"/>
        <v>9.9176395730201481</v>
      </c>
      <c r="H266" s="17">
        <f t="shared" si="73"/>
        <v>2330.64529965972</v>
      </c>
      <c r="I266" s="29">
        <f t="shared" si="65"/>
        <v>2.2250485660981263</v>
      </c>
      <c r="J266" s="29">
        <f t="shared" si="66"/>
        <v>13.949340071223991</v>
      </c>
      <c r="K266" s="32">
        <f>IF((D265+L265+M265-AL265)/($C$21+$C$22)&gt;$C$8,$C$8,(D265+L265+M265-AL265)/($C$21+$C$22))</f>
        <v>1400</v>
      </c>
      <c r="L266" s="97">
        <f t="shared" si="58"/>
        <v>0</v>
      </c>
      <c r="M266" s="96">
        <f t="shared" si="59"/>
        <v>0</v>
      </c>
      <c r="N266" s="98">
        <f t="shared" si="67"/>
        <v>1.738259774203893</v>
      </c>
      <c r="O266" s="100">
        <f t="shared" si="61"/>
        <v>4.2266987561397071</v>
      </c>
      <c r="P266" s="104">
        <f t="shared" si="68"/>
        <v>18.880500609176615</v>
      </c>
      <c r="Q266" s="102">
        <f t="shared" si="74"/>
        <v>2.8886093440365378E-2</v>
      </c>
      <c r="R266" s="106">
        <f>K266-U266</f>
        <v>0</v>
      </c>
      <c r="S266" s="106">
        <f>IF(K266-H265&lt;0,0,K266-H265)</f>
        <v>0</v>
      </c>
      <c r="T266" s="106">
        <f t="shared" si="62"/>
        <v>98.365381490613856</v>
      </c>
      <c r="U266" s="107">
        <f>IF(S266&gt;0,0,IF(U265+(F266-AL266/$C$23)*$C$22/($C$21+$C$22)&gt;$C$8,$C$8,IF(V266=$C$8,U265+(F266-AL266/$C$23)*$C$22/$C$21,U265+(F266-AL266/$C$23)*$C$22/($C$21+$C$22))))</f>
        <v>1400</v>
      </c>
      <c r="V266" s="107">
        <f>IF(S266=0,IF(V265+(F266-AL266/$C$23)*$C$22/($C$21+$C$22)&gt;$C$8,$C$8,V265+(F266-AL266/$C$23)*$C$22/($C$21+$C$22)),E266)</f>
        <v>1400</v>
      </c>
      <c r="W266" s="203">
        <f>IF(S266&gt;0,0,IF(W265+AL266/$C$23&gt;$F$23,$F$23,W265+AL266/$C$23))</f>
        <v>1.6346185093861414</v>
      </c>
      <c r="X266" s="105" t="str">
        <f>IF(R266=0,"-",IF(U266=0,FORECAST($C$8,Инклинометрия!$B$2:$B$152,Инклинометрия!$A$2:$A$152),FORECAST(R266,Инклинометрия!$B$2:$B$152,Инклинометрия!$A$2:$A$152)))</f>
        <v>-</v>
      </c>
      <c r="Y266" s="105" t="str">
        <f>IF(R266=0,"-",IF(U266=0,FORECAST($C$8-R266,Инклинометрия!$B$2:$B$152,Инклинометрия!$A$2:$A$152),0))</f>
        <v>-</v>
      </c>
      <c r="Z266" s="105" t="str">
        <f>IF(S266=0,"-",FORECAST($C$8,Инклинометрия!$B$2:$B$152,Инклинометрия!$A$2:$A$152))</f>
        <v>-</v>
      </c>
      <c r="AA266" s="105" t="str">
        <f>IF(S266=0,"-",FORECAST($C$8-S266,Инклинометрия!$B$2:$B$152,Инклинометрия!$A$2:$A$152))</f>
        <v>-</v>
      </c>
      <c r="AB266" s="105">
        <f>IF(T266=0,"-",FORECAST($C$6,Инклинометрия!$B$2:$B$152,Инклинометрия!$A$2:$A$152))</f>
        <v>1425</v>
      </c>
      <c r="AC266" s="105">
        <f>IF(R266=0,FORECAST($C$6-T266,Инклинометрия!$B$2:$B$152,Инклинометрия!$A$2:$A$152),FORECAST($C$8,Инклинометрия!$B$2:$B$152,Инклинометрия!$A$2:$A$152))</f>
        <v>1331.5528875839168</v>
      </c>
      <c r="AD266" s="107">
        <f>IF(U266=0,"-",FORECAST($C$8,Инклинометрия!$B$2:$B$152,Инклинометрия!$A$2:$A$152))</f>
        <v>1330</v>
      </c>
      <c r="AE266" s="107">
        <f>IF(U266=0,"-",FORECAST($C$8-U266,Инклинометрия!$B$2:$B$152,Инклинометрия!$A$2:$A$152))</f>
        <v>0</v>
      </c>
      <c r="AF266" s="107">
        <f>FORECAST($C$8-S266,Инклинометрия!$B$2:$B$152,Инклинометрия!$A$2:$A$152)</f>
        <v>1330</v>
      </c>
      <c r="AG266" s="107">
        <f>FORECAST($C$8-(S266+V266),Инклинометрия!$B$2:$B$152,Инклинометрия!$A$2:$A$152)</f>
        <v>0</v>
      </c>
      <c r="AH266" s="107">
        <f>IF(W266=0,"-",FORECAST($C$8+W266,Инклинометрия!$B$2:$B$152,Инклинометрия!$A$2:$A$152))</f>
        <v>1331.5528875839168</v>
      </c>
      <c r="AI266" s="107">
        <f>IF(W266=0,"-",FORECAST($C$8,Инклинометрия!$B$2:$B$152,Инклинометрия!$A$2:$A$152))</f>
        <v>1330</v>
      </c>
      <c r="AK266" s="122">
        <f>2*PI()*$C$5*(AT265-AT264)/(LN(AN265/$I$9)*$I$8/$I$7+LN($I$10/AN265)*$I$8/$I$7)</f>
        <v>1.1893095046021862E-13</v>
      </c>
      <c r="AL266" s="67">
        <f>AK266*(B266-B265)</f>
        <v>1.1893095046021862E-12</v>
      </c>
      <c r="AM266" s="23">
        <f t="shared" si="75"/>
        <v>4.3059540056096246E-2</v>
      </c>
      <c r="AN266" s="26">
        <f>AN265+AK266*(B266-B265)/(2*PI()*$C$5*AN265*$I$11)</f>
        <v>0.12986115207058913</v>
      </c>
      <c r="AO266" s="87">
        <f t="shared" si="69"/>
        <v>111242.59539450394</v>
      </c>
      <c r="AP266" s="87">
        <f>IF(R266+U266&lt;$C$8,0,32*$G$13/$C$12^2*($I$8*R266+$I$6*U266)+32*$G$14/($C$14^2-$C$13^2)*($I$8*S266+$I$6*V266))</f>
        <v>9917.5953945039291</v>
      </c>
      <c r="AQ266" s="66">
        <f>R266*$C$11*$C$9+U266*$C$11*$C$10</f>
        <v>14695380</v>
      </c>
      <c r="AR266" s="66">
        <f>S266*$C$11*$C$9+V266*$C$11*$C$10</f>
        <v>14695380</v>
      </c>
      <c r="AS266" s="87">
        <f>$C$11*(T266*$C$9+W266*$C$10)</f>
        <v>789129.61404581112</v>
      </c>
      <c r="AT266" s="45">
        <f t="shared" si="63"/>
        <v>15595752.209440315</v>
      </c>
      <c r="AU266" s="75"/>
    </row>
    <row r="267" spans="2:47" ht="15" thickBot="1" x14ac:dyDescent="0.35">
      <c r="B267" s="41">
        <f t="shared" si="70"/>
        <v>2360</v>
      </c>
      <c r="C267" s="8">
        <f t="shared" si="71"/>
        <v>23.6</v>
      </c>
      <c r="D267" s="73">
        <f t="shared" si="57"/>
        <v>31.565000000000001</v>
      </c>
      <c r="E267" s="29">
        <f t="shared" si="60"/>
        <v>1749.9535994263495</v>
      </c>
      <c r="F267" s="29">
        <f t="shared" si="64"/>
        <v>7.4150576246879609</v>
      </c>
      <c r="G267" s="29">
        <f t="shared" si="72"/>
        <v>9.9176395730201481</v>
      </c>
      <c r="H267" s="17">
        <f t="shared" si="73"/>
        <v>2340.5629392327401</v>
      </c>
      <c r="I267" s="29">
        <f t="shared" si="65"/>
        <v>2.2250485660981263</v>
      </c>
      <c r="J267" s="29">
        <f t="shared" si="66"/>
        <v>13.949340071223991</v>
      </c>
      <c r="K267" s="32">
        <f>IF((D266+L266+M266-AL266)/($C$21+$C$22)&gt;$C$8,$C$8,(D266+L266+M266-AL266)/($C$21+$C$22))</f>
        <v>1400</v>
      </c>
      <c r="L267" s="97">
        <f t="shared" si="58"/>
        <v>0</v>
      </c>
      <c r="M267" s="96">
        <f t="shared" si="59"/>
        <v>0</v>
      </c>
      <c r="N267" s="98">
        <f t="shared" si="67"/>
        <v>1.7382597742038917</v>
      </c>
      <c r="O267" s="100">
        <f t="shared" si="61"/>
        <v>4.2266987561397071</v>
      </c>
      <c r="P267" s="104">
        <f t="shared" si="68"/>
        <v>18.880500609176615</v>
      </c>
      <c r="Q267" s="102">
        <f t="shared" si="74"/>
        <v>2.8886093440366814E-2</v>
      </c>
      <c r="R267" s="106">
        <f>K267-U267</f>
        <v>0</v>
      </c>
      <c r="S267" s="106">
        <f>IF(K267-H266&lt;0,0,K267-H266)</f>
        <v>0</v>
      </c>
      <c r="T267" s="106">
        <f t="shared" si="62"/>
        <v>98.365381490613771</v>
      </c>
      <c r="U267" s="107">
        <f>IF(S267&gt;0,0,IF(U266+(F267-AL267/$C$23)*$C$22/($C$21+$C$22)&gt;$C$8,$C$8,IF(V267=$C$8,U266+(F267-AL267/$C$23)*$C$22/$C$21,U266+(F267-AL267/$C$23)*$C$22/($C$21+$C$22))))</f>
        <v>1400</v>
      </c>
      <c r="V267" s="107">
        <f>IF(S267=0,IF(V266+(F267-AL267/$C$23)*$C$22/($C$21+$C$22)&gt;$C$8,$C$8,V266+(F267-AL267/$C$23)*$C$22/($C$21+$C$22)),E267)</f>
        <v>1400</v>
      </c>
      <c r="W267" s="203">
        <f>IF(S267&gt;0,0,IF(W266+AL267/$C$23&gt;$F$23,$F$23,W266+AL267/$C$23))</f>
        <v>1.6346185093862227</v>
      </c>
      <c r="X267" s="105" t="str">
        <f>IF(R267=0,"-",IF(U267=0,FORECAST($C$8,Инклинометрия!$B$2:$B$152,Инклинометрия!$A$2:$A$152),FORECAST(R267,Инклинометрия!$B$2:$B$152,Инклинометрия!$A$2:$A$152)))</f>
        <v>-</v>
      </c>
      <c r="Y267" s="105" t="str">
        <f>IF(R267=0,"-",IF(U267=0,FORECAST($C$8-R267,Инклинометрия!$B$2:$B$152,Инклинометрия!$A$2:$A$152),0))</f>
        <v>-</v>
      </c>
      <c r="Z267" s="105" t="str">
        <f>IF(S267=0,"-",FORECAST($C$8,Инклинометрия!$B$2:$B$152,Инклинометрия!$A$2:$A$152))</f>
        <v>-</v>
      </c>
      <c r="AA267" s="105" t="str">
        <f>IF(S267=0,"-",FORECAST($C$8-S267,Инклинометрия!$B$2:$B$152,Инклинометрия!$A$2:$A$152))</f>
        <v>-</v>
      </c>
      <c r="AB267" s="105">
        <f>IF(T267=0,"-",FORECAST($C$6,Инклинометрия!$B$2:$B$152,Инклинометрия!$A$2:$A$152))</f>
        <v>1425</v>
      </c>
      <c r="AC267" s="105">
        <f>IF(R267=0,FORECAST($C$6-T267,Инклинометрия!$B$2:$B$152,Инклинометрия!$A$2:$A$152),FORECAST($C$8,Инклинометрия!$B$2:$B$152,Инклинометрия!$A$2:$A$152))</f>
        <v>1331.5528875839168</v>
      </c>
      <c r="AD267" s="107">
        <f>IF(U267=0,"-",FORECAST($C$8,Инклинометрия!$B$2:$B$152,Инклинометрия!$A$2:$A$152))</f>
        <v>1330</v>
      </c>
      <c r="AE267" s="107">
        <f>IF(U267=0,"-",FORECAST($C$8-U267,Инклинометрия!$B$2:$B$152,Инклинометрия!$A$2:$A$152))</f>
        <v>0</v>
      </c>
      <c r="AF267" s="107">
        <f>FORECAST($C$8-S267,Инклинометрия!$B$2:$B$152,Инклинометрия!$A$2:$A$152)</f>
        <v>1330</v>
      </c>
      <c r="AG267" s="107">
        <f>FORECAST($C$8-(S267+V267),Инклинометрия!$B$2:$B$152,Инклинометрия!$A$2:$A$152)</f>
        <v>0</v>
      </c>
      <c r="AH267" s="107">
        <f>IF(W267=0,"-",FORECAST($C$8+W267,Инклинометрия!$B$2:$B$152,Инклинометрия!$A$2:$A$152))</f>
        <v>1331.5528875839168</v>
      </c>
      <c r="AI267" s="107">
        <f>IF(W267=0,"-",FORECAST($C$8,Инклинометрия!$B$2:$B$152,Инклинометрия!$A$2:$A$152))</f>
        <v>1330</v>
      </c>
      <c r="AK267" s="122">
        <f>2*PI()*$C$5*(AT266-AT265)/(LN(AN266/$I$9)*$I$8/$I$7+LN($I$10/AN266)*$I$8/$I$7)</f>
        <v>1.4359847619993944E-16</v>
      </c>
      <c r="AL267" s="67">
        <f>AK267*(B267-B266)</f>
        <v>1.4359847619993944E-15</v>
      </c>
      <c r="AM267" s="23">
        <f t="shared" si="75"/>
        <v>4.3059540056097682E-2</v>
      </c>
      <c r="AN267" s="26">
        <f>AN266+AK267*(B267-B266)/(2*PI()*$C$5*AN266*$I$11)</f>
        <v>0.12986115207059001</v>
      </c>
      <c r="AO267" s="87">
        <f t="shared" si="69"/>
        <v>111242.59539450394</v>
      </c>
      <c r="AP267" s="87">
        <f>IF(R267+U267&lt;$C$8,0,32*$G$13/$C$12^2*($I$8*R267+$I$6*U267)+32*$G$14/($C$14^2-$C$13^2)*($I$8*S267+$I$6*V267))</f>
        <v>9917.5953945039291</v>
      </c>
      <c r="AQ267" s="66">
        <f>R267*$C$11*$C$9+U267*$C$11*$C$10</f>
        <v>14695380</v>
      </c>
      <c r="AR267" s="66">
        <f>S267*$C$11*$C$9+V267*$C$11*$C$10</f>
        <v>14695380</v>
      </c>
      <c r="AS267" s="87">
        <f>$C$11*(T267*$C$9+W267*$C$10)</f>
        <v>789129.61404581123</v>
      </c>
      <c r="AT267" s="45">
        <f t="shared" si="63"/>
        <v>15595752.209440315</v>
      </c>
      <c r="AU267" s="75"/>
    </row>
    <row r="268" spans="2:47" ht="15" thickBot="1" x14ac:dyDescent="0.35">
      <c r="B268" s="41">
        <f t="shared" si="70"/>
        <v>2370</v>
      </c>
      <c r="C268" s="8">
        <f t="shared" si="71"/>
        <v>23.7</v>
      </c>
      <c r="D268" s="73">
        <f t="shared" si="57"/>
        <v>31.69875</v>
      </c>
      <c r="E268" s="29">
        <f t="shared" si="60"/>
        <v>1757.3686570510372</v>
      </c>
      <c r="F268" s="29">
        <f t="shared" si="64"/>
        <v>7.4150576246877336</v>
      </c>
      <c r="G268" s="29">
        <f t="shared" si="72"/>
        <v>9.9176395730198443</v>
      </c>
      <c r="H268" s="17">
        <f t="shared" si="73"/>
        <v>2350.4805788057597</v>
      </c>
      <c r="I268" s="29">
        <f t="shared" si="65"/>
        <v>2.2250485660981263</v>
      </c>
      <c r="J268" s="29">
        <f t="shared" si="66"/>
        <v>13.949340071223777</v>
      </c>
      <c r="K268" s="32">
        <f>IF((D267+L267+M267-AL267)/($C$21+$C$22)&gt;$C$8,$C$8,(D267+L267+M267-AL267)/($C$21+$C$22))</f>
        <v>1400</v>
      </c>
      <c r="L268" s="97">
        <f t="shared" si="58"/>
        <v>0</v>
      </c>
      <c r="M268" s="96">
        <f t="shared" si="59"/>
        <v>0</v>
      </c>
      <c r="N268" s="98">
        <f t="shared" si="67"/>
        <v>1.7382597742038917</v>
      </c>
      <c r="O268" s="100">
        <f t="shared" si="61"/>
        <v>4.2266987561397071</v>
      </c>
      <c r="P268" s="104">
        <f t="shared" si="68"/>
        <v>18.880500609176615</v>
      </c>
      <c r="Q268" s="102">
        <f t="shared" si="74"/>
        <v>2.8886093440366814E-2</v>
      </c>
      <c r="R268" s="106">
        <f>K268-U268</f>
        <v>0</v>
      </c>
      <c r="S268" s="106">
        <f>IF(K268-H267&lt;0,0,K268-H267)</f>
        <v>0</v>
      </c>
      <c r="T268" s="106">
        <f t="shared" si="62"/>
        <v>98.365381490613771</v>
      </c>
      <c r="U268" s="107">
        <f>IF(S268&gt;0,0,IF(U267+(F268-AL268/$C$23)*$C$22/($C$21+$C$22)&gt;$C$8,$C$8,IF(V268=$C$8,U267+(F268-AL268/$C$23)*$C$22/$C$21,U267+(F268-AL268/$C$23)*$C$22/($C$21+$C$22))))</f>
        <v>1400</v>
      </c>
      <c r="V268" s="107">
        <f>IF(S268=0,IF(V267+(F268-AL268/$C$23)*$C$22/($C$21+$C$22)&gt;$C$8,$C$8,V267+(F268-AL268/$C$23)*$C$22/($C$21+$C$22)),E268)</f>
        <v>1400</v>
      </c>
      <c r="W268" s="203">
        <f>IF(S268&gt;0,0,IF(W267+AL268/$C$23&gt;$F$23,$F$23,W267+AL268/$C$23))</f>
        <v>1.6346185093862227</v>
      </c>
      <c r="X268" s="105" t="str">
        <f>IF(R268=0,"-",IF(U268=0,FORECAST($C$8,Инклинометрия!$B$2:$B$152,Инклинометрия!$A$2:$A$152),FORECAST(R268,Инклинометрия!$B$2:$B$152,Инклинометрия!$A$2:$A$152)))</f>
        <v>-</v>
      </c>
      <c r="Y268" s="105" t="str">
        <f>IF(R268=0,"-",IF(U268=0,FORECAST($C$8-R268,Инклинометрия!$B$2:$B$152,Инклинометрия!$A$2:$A$152),0))</f>
        <v>-</v>
      </c>
      <c r="Z268" s="105" t="str">
        <f>IF(S268=0,"-",FORECAST($C$8,Инклинометрия!$B$2:$B$152,Инклинометрия!$A$2:$A$152))</f>
        <v>-</v>
      </c>
      <c r="AA268" s="105" t="str">
        <f>IF(S268=0,"-",FORECAST($C$8-S268,Инклинометрия!$B$2:$B$152,Инклинометрия!$A$2:$A$152))</f>
        <v>-</v>
      </c>
      <c r="AB268" s="105">
        <f>IF(T268=0,"-",FORECAST($C$6,Инклинометрия!$B$2:$B$152,Инклинометрия!$A$2:$A$152))</f>
        <v>1425</v>
      </c>
      <c r="AC268" s="105">
        <f>IF(R268=0,FORECAST($C$6-T268,Инклинометрия!$B$2:$B$152,Инклинометрия!$A$2:$A$152),FORECAST($C$8,Инклинометрия!$B$2:$B$152,Инклинометрия!$A$2:$A$152))</f>
        <v>1331.5528875839168</v>
      </c>
      <c r="AD268" s="107">
        <f>IF(U268=0,"-",FORECAST($C$8,Инклинометрия!$B$2:$B$152,Инклинометрия!$A$2:$A$152))</f>
        <v>1330</v>
      </c>
      <c r="AE268" s="107">
        <f>IF(U268=0,"-",FORECAST($C$8-U268,Инклинометрия!$B$2:$B$152,Инклинометрия!$A$2:$A$152))</f>
        <v>0</v>
      </c>
      <c r="AF268" s="107">
        <f>FORECAST($C$8-S268,Инклинометрия!$B$2:$B$152,Инклинометрия!$A$2:$A$152)</f>
        <v>1330</v>
      </c>
      <c r="AG268" s="107">
        <f>FORECAST($C$8-(S268+V268),Инклинометрия!$B$2:$B$152,Инклинометрия!$A$2:$A$152)</f>
        <v>0</v>
      </c>
      <c r="AH268" s="107">
        <f>IF(W268=0,"-",FORECAST($C$8+W268,Инклинометрия!$B$2:$B$152,Инклинометрия!$A$2:$A$152))</f>
        <v>1331.5528875839168</v>
      </c>
      <c r="AI268" s="107">
        <f>IF(W268=0,"-",FORECAST($C$8,Инклинометрия!$B$2:$B$152,Инклинометрия!$A$2:$A$152))</f>
        <v>1330</v>
      </c>
      <c r="AK268" s="205">
        <f>2*PI()*$C$5*(AT267-AT266)/(LN(AN267/$I$9)*$I$8/$I$7+LN($I$10/AN267)*$I$8/$I$7)</f>
        <v>0</v>
      </c>
      <c r="AL268" s="67">
        <f>AK268*(B268-B267)</f>
        <v>0</v>
      </c>
      <c r="AM268" s="23">
        <f t="shared" si="75"/>
        <v>4.3059540056097682E-2</v>
      </c>
      <c r="AN268" s="26">
        <f>AN267+AK268*(B268-B267)/(2*PI()*$C$5*AN267*$I$11)</f>
        <v>0.12986115207059001</v>
      </c>
      <c r="AO268" s="87">
        <f t="shared" si="69"/>
        <v>111242.59539450394</v>
      </c>
      <c r="AP268" s="87">
        <f>IF(R268+U268&lt;$C$8,0,32*$G$13/$C$12^2*($I$8*R268+$I$6*U268)+32*$G$14/($C$14^2-$C$13^2)*($I$8*S268+$I$6*V268))</f>
        <v>9917.5953945039291</v>
      </c>
      <c r="AQ268" s="66">
        <f>R268*$C$11*$C$9+U268*$C$11*$C$10</f>
        <v>14695380</v>
      </c>
      <c r="AR268" s="66">
        <f>S268*$C$11*$C$9+V268*$C$11*$C$10</f>
        <v>14695380</v>
      </c>
      <c r="AS268" s="87">
        <f>$C$11*(T268*$C$9+W268*$C$10)</f>
        <v>789129.61404581123</v>
      </c>
      <c r="AT268" s="45">
        <f t="shared" si="63"/>
        <v>15595752.209440315</v>
      </c>
      <c r="AU268" s="75"/>
    </row>
    <row r="269" spans="2:47" ht="15" thickBot="1" x14ac:dyDescent="0.35">
      <c r="B269" s="41">
        <f t="shared" si="70"/>
        <v>2380</v>
      </c>
      <c r="C269" s="8">
        <f t="shared" si="71"/>
        <v>23.8</v>
      </c>
      <c r="D269" s="73">
        <f t="shared" si="57"/>
        <v>31.8325</v>
      </c>
      <c r="E269" s="29">
        <f t="shared" si="60"/>
        <v>1764.7837146757252</v>
      </c>
      <c r="F269" s="29">
        <f t="shared" si="64"/>
        <v>7.4150576246879609</v>
      </c>
      <c r="G269" s="29">
        <f t="shared" si="72"/>
        <v>9.9176395730201481</v>
      </c>
      <c r="H269" s="17">
        <f t="shared" si="73"/>
        <v>2360.3982183787798</v>
      </c>
      <c r="I269" s="29">
        <f t="shared" si="65"/>
        <v>2.2250485660981263</v>
      </c>
      <c r="J269" s="29">
        <f t="shared" si="66"/>
        <v>13.949340071223991</v>
      </c>
      <c r="K269" s="32">
        <f>IF((D268+L268+M268-AL268)/($C$21+$C$22)&gt;$C$8,$C$8,(D268+L268+M268-AL268)/($C$21+$C$22))</f>
        <v>1400</v>
      </c>
      <c r="L269" s="97">
        <f t="shared" si="58"/>
        <v>0</v>
      </c>
      <c r="M269" s="96">
        <f t="shared" si="59"/>
        <v>0</v>
      </c>
      <c r="N269" s="98">
        <f t="shared" si="67"/>
        <v>1.7382597742038917</v>
      </c>
      <c r="O269" s="100">
        <f t="shared" si="61"/>
        <v>4.2266987561397071</v>
      </c>
      <c r="P269" s="104">
        <f t="shared" si="68"/>
        <v>18.880500609176615</v>
      </c>
      <c r="Q269" s="102">
        <f t="shared" si="74"/>
        <v>2.8886093440366814E-2</v>
      </c>
      <c r="R269" s="106">
        <f>K269-U269</f>
        <v>0</v>
      </c>
      <c r="S269" s="106">
        <f>IF(K269-H268&lt;0,0,K269-H268)</f>
        <v>0</v>
      </c>
      <c r="T269" s="106">
        <f t="shared" si="62"/>
        <v>98.365381490613771</v>
      </c>
      <c r="U269" s="107">
        <f>IF(S269&gt;0,0,IF(U268+(F269-AL269/$C$23)*$C$22/($C$21+$C$22)&gt;$C$8,$C$8,IF(V269=$C$8,U268+(F269-AL269/$C$23)*$C$22/$C$21,U268+(F269-AL269/$C$23)*$C$22/($C$21+$C$22))))</f>
        <v>1400</v>
      </c>
      <c r="V269" s="107">
        <f>IF(S269=0,IF(V268+(F269-AL269/$C$23)*$C$22/($C$21+$C$22)&gt;$C$8,$C$8,V268+(F269-AL269/$C$23)*$C$22/($C$21+$C$22)),E269)</f>
        <v>1400</v>
      </c>
      <c r="W269" s="203">
        <f>IF(S269&gt;0,0,IF(W268+AL269/$C$23&gt;$F$23,$F$23,W268+AL269/$C$23))</f>
        <v>1.6346185093862227</v>
      </c>
      <c r="X269" s="105" t="str">
        <f>IF(R269=0,"-",IF(U269=0,FORECAST($C$8,Инклинометрия!$B$2:$B$152,Инклинометрия!$A$2:$A$152),FORECAST(R269,Инклинометрия!$B$2:$B$152,Инклинометрия!$A$2:$A$152)))</f>
        <v>-</v>
      </c>
      <c r="Y269" s="105" t="str">
        <f>IF(R269=0,"-",IF(U269=0,FORECAST($C$8-R269,Инклинометрия!$B$2:$B$152,Инклинометрия!$A$2:$A$152),0))</f>
        <v>-</v>
      </c>
      <c r="Z269" s="105" t="str">
        <f>IF(S269=0,"-",FORECAST($C$8,Инклинометрия!$B$2:$B$152,Инклинометрия!$A$2:$A$152))</f>
        <v>-</v>
      </c>
      <c r="AA269" s="105" t="str">
        <f>IF(S269=0,"-",FORECAST($C$8-S269,Инклинометрия!$B$2:$B$152,Инклинометрия!$A$2:$A$152))</f>
        <v>-</v>
      </c>
      <c r="AB269" s="105">
        <f>IF(T269=0,"-",FORECAST($C$6,Инклинометрия!$B$2:$B$152,Инклинометрия!$A$2:$A$152))</f>
        <v>1425</v>
      </c>
      <c r="AC269" s="105">
        <f>IF(R269=0,FORECAST($C$6-T269,Инклинометрия!$B$2:$B$152,Инклинометрия!$A$2:$A$152),FORECAST($C$8,Инклинометрия!$B$2:$B$152,Инклинометрия!$A$2:$A$152))</f>
        <v>1331.5528875839168</v>
      </c>
      <c r="AD269" s="107">
        <f>IF(U269=0,"-",FORECAST($C$8,Инклинометрия!$B$2:$B$152,Инклинометрия!$A$2:$A$152))</f>
        <v>1330</v>
      </c>
      <c r="AE269" s="107">
        <f>IF(U269=0,"-",FORECAST($C$8-U269,Инклинометрия!$B$2:$B$152,Инклинометрия!$A$2:$A$152))</f>
        <v>0</v>
      </c>
      <c r="AF269" s="107">
        <f>FORECAST($C$8-S269,Инклинометрия!$B$2:$B$152,Инклинометрия!$A$2:$A$152)</f>
        <v>1330</v>
      </c>
      <c r="AG269" s="107">
        <f>FORECAST($C$8-(S269+V269),Инклинометрия!$B$2:$B$152,Инклинометрия!$A$2:$A$152)</f>
        <v>0</v>
      </c>
      <c r="AH269" s="107">
        <f>IF(W269=0,"-",FORECAST($C$8+W269,Инклинометрия!$B$2:$B$152,Инклинометрия!$A$2:$A$152))</f>
        <v>1331.5528875839168</v>
      </c>
      <c r="AI269" s="107">
        <f>IF(W269=0,"-",FORECAST($C$8,Инклинометрия!$B$2:$B$152,Инклинометрия!$A$2:$A$152))</f>
        <v>1330</v>
      </c>
      <c r="AK269" s="122">
        <f>2*PI()*$C$5*(AT268-AT267)/(LN(AN268/$I$9)*$I$8/$I$7+LN($I$10/AN268)*$I$8/$I$7)</f>
        <v>0</v>
      </c>
      <c r="AL269" s="67">
        <f>AK269*(B269-B268)</f>
        <v>0</v>
      </c>
      <c r="AM269" s="23">
        <f t="shared" si="75"/>
        <v>4.3059540056097682E-2</v>
      </c>
      <c r="AN269" s="26">
        <f>AN268+AK269*(B269-B268)/(2*PI()*$C$5*AN268*$I$11)</f>
        <v>0.12986115207059001</v>
      </c>
      <c r="AO269" s="87">
        <f t="shared" si="69"/>
        <v>111242.59539450394</v>
      </c>
      <c r="AP269" s="87">
        <f>IF(R269+U269&lt;$C$8,0,32*$G$13/$C$12^2*($I$8*R269+$I$6*U269)+32*$G$14/($C$14^2-$C$13^2)*($I$8*S269+$I$6*V269))</f>
        <v>9917.5953945039291</v>
      </c>
      <c r="AQ269" s="66">
        <f>R269*$C$11*$C$9+U269*$C$11*$C$10</f>
        <v>14695380</v>
      </c>
      <c r="AR269" s="66">
        <f>S269*$C$11*$C$9+V269*$C$11*$C$10</f>
        <v>14695380</v>
      </c>
      <c r="AS269" s="87">
        <f>$C$11*(T269*$C$9+W269*$C$10)</f>
        <v>789129.61404581123</v>
      </c>
      <c r="AT269" s="45">
        <f t="shared" si="63"/>
        <v>15595752.209440315</v>
      </c>
      <c r="AU269" s="75"/>
    </row>
    <row r="270" spans="2:47" ht="15" thickBot="1" x14ac:dyDescent="0.35">
      <c r="B270" s="41">
        <f t="shared" si="70"/>
        <v>2390</v>
      </c>
      <c r="C270" s="8">
        <f t="shared" si="71"/>
        <v>23.900000000000002</v>
      </c>
      <c r="D270" s="73">
        <f t="shared" si="57"/>
        <v>31.966250000000006</v>
      </c>
      <c r="E270" s="29">
        <f t="shared" si="60"/>
        <v>1772.1987723004133</v>
      </c>
      <c r="F270" s="29">
        <f t="shared" si="64"/>
        <v>7.4150576246881883</v>
      </c>
      <c r="G270" s="29">
        <f t="shared" si="72"/>
        <v>9.9176395730204518</v>
      </c>
      <c r="H270" s="17">
        <f t="shared" si="73"/>
        <v>2370.3158579518004</v>
      </c>
      <c r="I270" s="29">
        <f t="shared" si="65"/>
        <v>2.2250485660981263</v>
      </c>
      <c r="J270" s="29">
        <f t="shared" si="66"/>
        <v>13.949340071224203</v>
      </c>
      <c r="K270" s="32">
        <f>IF((D269+L269+M269-AL269)/($C$21+$C$22)&gt;$C$8,$C$8,(D269+L269+M269-AL269)/($C$21+$C$22))</f>
        <v>1400</v>
      </c>
      <c r="L270" s="97">
        <f t="shared" si="58"/>
        <v>0</v>
      </c>
      <c r="M270" s="96">
        <f t="shared" si="59"/>
        <v>0</v>
      </c>
      <c r="N270" s="98">
        <f t="shared" si="67"/>
        <v>1.7382597742038917</v>
      </c>
      <c r="O270" s="100">
        <f t="shared" si="61"/>
        <v>4.2266987561397071</v>
      </c>
      <c r="P270" s="104">
        <f t="shared" si="68"/>
        <v>18.880500609176615</v>
      </c>
      <c r="Q270" s="102">
        <f t="shared" si="74"/>
        <v>2.8886093440366814E-2</v>
      </c>
      <c r="R270" s="106">
        <f>K270-U270</f>
        <v>0</v>
      </c>
      <c r="S270" s="106">
        <f>IF(K270-H269&lt;0,0,K270-H269)</f>
        <v>0</v>
      </c>
      <c r="T270" s="106">
        <f t="shared" si="62"/>
        <v>98.365381490613771</v>
      </c>
      <c r="U270" s="107">
        <f>IF(S270&gt;0,0,IF(U269+(F270-AL270/$C$23)*$C$22/($C$21+$C$22)&gt;$C$8,$C$8,IF(V270=$C$8,U269+(F270-AL270/$C$23)*$C$22/$C$21,U269+(F270-AL270/$C$23)*$C$22/($C$21+$C$22))))</f>
        <v>1400</v>
      </c>
      <c r="V270" s="107">
        <f>IF(S270=0,IF(V269+(F270-AL270/$C$23)*$C$22/($C$21+$C$22)&gt;$C$8,$C$8,V269+(F270-AL270/$C$23)*$C$22/($C$21+$C$22)),E270)</f>
        <v>1400</v>
      </c>
      <c r="W270" s="203">
        <f>IF(S270&gt;0,0,IF(W269+AL270/$C$23&gt;$F$23,$F$23,W269+AL270/$C$23))</f>
        <v>1.6346185093862227</v>
      </c>
      <c r="X270" s="105" t="str">
        <f>IF(R270=0,"-",IF(U270=0,FORECAST($C$8,Инклинометрия!$B$2:$B$152,Инклинометрия!$A$2:$A$152),FORECAST(R270,Инклинометрия!$B$2:$B$152,Инклинометрия!$A$2:$A$152)))</f>
        <v>-</v>
      </c>
      <c r="Y270" s="105" t="str">
        <f>IF(R270=0,"-",IF(U270=0,FORECAST($C$8-R270,Инклинометрия!$B$2:$B$152,Инклинометрия!$A$2:$A$152),0))</f>
        <v>-</v>
      </c>
      <c r="Z270" s="105" t="str">
        <f>IF(S270=0,"-",FORECAST($C$8,Инклинометрия!$B$2:$B$152,Инклинометрия!$A$2:$A$152))</f>
        <v>-</v>
      </c>
      <c r="AA270" s="105" t="str">
        <f>IF(S270=0,"-",FORECAST($C$8-S270,Инклинометрия!$B$2:$B$152,Инклинометрия!$A$2:$A$152))</f>
        <v>-</v>
      </c>
      <c r="AB270" s="105">
        <f>IF(T270=0,"-",FORECAST($C$6,Инклинометрия!$B$2:$B$152,Инклинометрия!$A$2:$A$152))</f>
        <v>1425</v>
      </c>
      <c r="AC270" s="105">
        <f>IF(R270=0,FORECAST($C$6-T270,Инклинометрия!$B$2:$B$152,Инклинометрия!$A$2:$A$152),FORECAST($C$8,Инклинометрия!$B$2:$B$152,Инклинометрия!$A$2:$A$152))</f>
        <v>1331.5528875839168</v>
      </c>
      <c r="AD270" s="107">
        <f>IF(U270=0,"-",FORECAST($C$8,Инклинометрия!$B$2:$B$152,Инклинометрия!$A$2:$A$152))</f>
        <v>1330</v>
      </c>
      <c r="AE270" s="107">
        <f>IF(U270=0,"-",FORECAST($C$8-U270,Инклинометрия!$B$2:$B$152,Инклинометрия!$A$2:$A$152))</f>
        <v>0</v>
      </c>
      <c r="AF270" s="107">
        <f>FORECAST($C$8-S270,Инклинометрия!$B$2:$B$152,Инклинометрия!$A$2:$A$152)</f>
        <v>1330</v>
      </c>
      <c r="AG270" s="107">
        <f>FORECAST($C$8-(S270+V270),Инклинометрия!$B$2:$B$152,Инклинометрия!$A$2:$A$152)</f>
        <v>0</v>
      </c>
      <c r="AH270" s="107">
        <f>IF(W270=0,"-",FORECAST($C$8+W270,Инклинометрия!$B$2:$B$152,Инклинометрия!$A$2:$A$152))</f>
        <v>1331.5528875839168</v>
      </c>
      <c r="AI270" s="107">
        <f>IF(W270=0,"-",FORECAST($C$8,Инклинометрия!$B$2:$B$152,Инклинометрия!$A$2:$A$152))</f>
        <v>1330</v>
      </c>
      <c r="AK270" s="122">
        <f>2*PI()*$C$5*(AT269-AT268)/(LN(AN269/$I$9)*$I$8/$I$7+LN($I$10/AN269)*$I$8/$I$7)</f>
        <v>0</v>
      </c>
      <c r="AL270" s="67">
        <f>AK270*(B270-B269)</f>
        <v>0</v>
      </c>
      <c r="AM270" s="23">
        <f t="shared" si="75"/>
        <v>4.3059540056097682E-2</v>
      </c>
      <c r="AN270" s="26">
        <f>AN269+AK270*(B270-B269)/(2*PI()*$C$5*AN269*$I$11)</f>
        <v>0.12986115207059001</v>
      </c>
      <c r="AO270" s="87">
        <f t="shared" si="69"/>
        <v>111242.59539450394</v>
      </c>
      <c r="AP270" s="87">
        <f>IF(R270+U270&lt;$C$8,0,32*$G$13/$C$12^2*($I$8*R270+$I$6*U270)+32*$G$14/($C$14^2-$C$13^2)*($I$8*S270+$I$6*V270))</f>
        <v>9917.5953945039291</v>
      </c>
      <c r="AQ270" s="66">
        <f>R270*$C$11*$C$9+U270*$C$11*$C$10</f>
        <v>14695380</v>
      </c>
      <c r="AR270" s="66">
        <f>S270*$C$11*$C$9+V270*$C$11*$C$10</f>
        <v>14695380</v>
      </c>
      <c r="AS270" s="87">
        <f>$C$11*(T270*$C$9+W270*$C$10)</f>
        <v>789129.61404581123</v>
      </c>
      <c r="AT270" s="45">
        <f t="shared" si="63"/>
        <v>15595752.209440315</v>
      </c>
      <c r="AU270" s="75"/>
    </row>
    <row r="271" spans="2:47" ht="15" thickBot="1" x14ac:dyDescent="0.35">
      <c r="B271" s="41">
        <f t="shared" si="70"/>
        <v>2400</v>
      </c>
      <c r="C271" s="8">
        <f t="shared" si="71"/>
        <v>24</v>
      </c>
      <c r="D271" s="73">
        <f t="shared" si="57"/>
        <v>32.1</v>
      </c>
      <c r="E271" s="29">
        <f t="shared" si="60"/>
        <v>1779.6138299251011</v>
      </c>
      <c r="F271" s="29">
        <f t="shared" si="64"/>
        <v>7.4150576246877336</v>
      </c>
      <c r="G271" s="29">
        <f t="shared" si="72"/>
        <v>9.9176395730198443</v>
      </c>
      <c r="H271" s="17">
        <f t="shared" si="73"/>
        <v>2380.23349752482</v>
      </c>
      <c r="I271" s="29">
        <f t="shared" si="65"/>
        <v>2.2250485660981263</v>
      </c>
      <c r="J271" s="29">
        <f t="shared" si="66"/>
        <v>13.949340071223777</v>
      </c>
      <c r="K271" s="32">
        <f>IF((D270+L270+M270-AL270)/($C$21+$C$22)&gt;$C$8,$C$8,(D270+L270+M270-AL270)/($C$21+$C$22))</f>
        <v>1400</v>
      </c>
      <c r="L271" s="97">
        <f t="shared" si="58"/>
        <v>0</v>
      </c>
      <c r="M271" s="96">
        <f t="shared" si="59"/>
        <v>0</v>
      </c>
      <c r="N271" s="98">
        <f t="shared" si="67"/>
        <v>1.7382597742038917</v>
      </c>
      <c r="O271" s="100">
        <f t="shared" si="61"/>
        <v>4.2266987561397071</v>
      </c>
      <c r="P271" s="104">
        <f t="shared" si="68"/>
        <v>18.880500609176615</v>
      </c>
      <c r="Q271" s="102">
        <f t="shared" si="74"/>
        <v>2.8886093440366814E-2</v>
      </c>
      <c r="R271" s="106">
        <f>K271-U271</f>
        <v>0</v>
      </c>
      <c r="S271" s="106">
        <f>IF(K271-H270&lt;0,0,K271-H270)</f>
        <v>0</v>
      </c>
      <c r="T271" s="106">
        <f t="shared" si="62"/>
        <v>98.365381490613771</v>
      </c>
      <c r="U271" s="107">
        <f>IF(S271&gt;0,0,IF(U270+(F271-AL271/$C$23)*$C$22/($C$21+$C$22)&gt;$C$8,$C$8,IF(V271=$C$8,U270+(F271-AL271/$C$23)*$C$22/$C$21,U270+(F271-AL271/$C$23)*$C$22/($C$21+$C$22))))</f>
        <v>1400</v>
      </c>
      <c r="V271" s="107">
        <f>IF(S271=0,IF(V270+(F271-AL271/$C$23)*$C$22/($C$21+$C$22)&gt;$C$8,$C$8,V270+(F271-AL271/$C$23)*$C$22/($C$21+$C$22)),E271)</f>
        <v>1400</v>
      </c>
      <c r="W271" s="203">
        <f>IF(S271&gt;0,0,IF(W270+AL271/$C$23&gt;$F$23,$F$23,W270+AL271/$C$23))</f>
        <v>1.6346185093862227</v>
      </c>
      <c r="X271" s="105" t="str">
        <f>IF(R271=0,"-",IF(U271=0,FORECAST($C$8,Инклинометрия!$B$2:$B$152,Инклинометрия!$A$2:$A$152),FORECAST(R271,Инклинометрия!$B$2:$B$152,Инклинометрия!$A$2:$A$152)))</f>
        <v>-</v>
      </c>
      <c r="Y271" s="105" t="str">
        <f>IF(R271=0,"-",IF(U271=0,FORECAST($C$8-R271,Инклинометрия!$B$2:$B$152,Инклинометрия!$A$2:$A$152),0))</f>
        <v>-</v>
      </c>
      <c r="Z271" s="105" t="str">
        <f>IF(S271=0,"-",FORECAST($C$8,Инклинометрия!$B$2:$B$152,Инклинометрия!$A$2:$A$152))</f>
        <v>-</v>
      </c>
      <c r="AA271" s="105" t="str">
        <f>IF(S271=0,"-",FORECAST($C$8-S271,Инклинометрия!$B$2:$B$152,Инклинометрия!$A$2:$A$152))</f>
        <v>-</v>
      </c>
      <c r="AB271" s="105">
        <f>IF(T271=0,"-",FORECAST($C$6,Инклинометрия!$B$2:$B$152,Инклинометрия!$A$2:$A$152))</f>
        <v>1425</v>
      </c>
      <c r="AC271" s="105">
        <f>IF(R271=0,FORECAST($C$6-T271,Инклинометрия!$B$2:$B$152,Инклинометрия!$A$2:$A$152),FORECAST($C$8,Инклинометрия!$B$2:$B$152,Инклинометрия!$A$2:$A$152))</f>
        <v>1331.5528875839168</v>
      </c>
      <c r="AD271" s="107">
        <f>IF(U271=0,"-",FORECAST($C$8,Инклинометрия!$B$2:$B$152,Инклинометрия!$A$2:$A$152))</f>
        <v>1330</v>
      </c>
      <c r="AE271" s="107">
        <f>IF(U271=0,"-",FORECAST($C$8-U271,Инклинометрия!$B$2:$B$152,Инклинометрия!$A$2:$A$152))</f>
        <v>0</v>
      </c>
      <c r="AF271" s="107">
        <f>FORECAST($C$8-S271,Инклинометрия!$B$2:$B$152,Инклинометрия!$A$2:$A$152)</f>
        <v>1330</v>
      </c>
      <c r="AG271" s="107">
        <f>FORECAST($C$8-(S271+V271),Инклинометрия!$B$2:$B$152,Инклинометрия!$A$2:$A$152)</f>
        <v>0</v>
      </c>
      <c r="AH271" s="107">
        <f>IF(W271=0,"-",FORECAST($C$8+W271,Инклинометрия!$B$2:$B$152,Инклинометрия!$A$2:$A$152))</f>
        <v>1331.5528875839168</v>
      </c>
      <c r="AI271" s="107">
        <f>IF(W271=0,"-",FORECAST($C$8,Инклинометрия!$B$2:$B$152,Инклинометрия!$A$2:$A$152))</f>
        <v>1330</v>
      </c>
      <c r="AK271" s="122">
        <f>2*PI()*$C$5*(AT270-AT269)/(LN(AN270/$I$9)*$I$8/$I$7+LN($I$10/AN270)*$I$8/$I$7)</f>
        <v>0</v>
      </c>
      <c r="AL271" s="67">
        <f>AK271*(B271-B270)</f>
        <v>0</v>
      </c>
      <c r="AM271" s="23">
        <f t="shared" si="75"/>
        <v>4.3059540056097682E-2</v>
      </c>
      <c r="AN271" s="26">
        <f>AN270+AK271*(B271-B270)/(2*PI()*$C$5*AN270*$I$11)</f>
        <v>0.12986115207059001</v>
      </c>
      <c r="AO271" s="87">
        <f t="shared" si="69"/>
        <v>111242.59539450394</v>
      </c>
      <c r="AP271" s="87">
        <f>IF(R271+U271&lt;$C$8,0,32*$G$13/$C$12^2*($I$8*R271+$I$6*U271)+32*$G$14/($C$14^2-$C$13^2)*($I$8*S271+$I$6*V271))</f>
        <v>9917.5953945039291</v>
      </c>
      <c r="AQ271" s="66">
        <f>R271*$C$11*$C$9+U271*$C$11*$C$10</f>
        <v>14695380</v>
      </c>
      <c r="AR271" s="66">
        <f>S271*$C$11*$C$9+V271*$C$11*$C$10</f>
        <v>14695380</v>
      </c>
      <c r="AS271" s="87">
        <f>$C$11*(T271*$C$9+W271*$C$10)</f>
        <v>789129.61404581123</v>
      </c>
      <c r="AT271" s="45">
        <f t="shared" si="63"/>
        <v>15595752.209440315</v>
      </c>
      <c r="AU271" s="75"/>
    </row>
    <row r="272" spans="2:47" ht="15" thickBot="1" x14ac:dyDescent="0.35">
      <c r="B272" s="41">
        <f t="shared" si="70"/>
        <v>2410</v>
      </c>
      <c r="C272" s="8">
        <f t="shared" si="71"/>
        <v>24.1</v>
      </c>
      <c r="D272" s="73">
        <f t="shared" si="57"/>
        <v>32.233750000000001</v>
      </c>
      <c r="E272" s="29">
        <f t="shared" si="60"/>
        <v>1787.028887549789</v>
      </c>
      <c r="F272" s="29">
        <f t="shared" si="64"/>
        <v>7.4150576246879609</v>
      </c>
      <c r="G272" s="29">
        <f t="shared" si="72"/>
        <v>9.9176395730201481</v>
      </c>
      <c r="H272" s="17">
        <f t="shared" si="73"/>
        <v>2390.1511370978401</v>
      </c>
      <c r="I272" s="29">
        <f t="shared" si="65"/>
        <v>2.2250485660981263</v>
      </c>
      <c r="J272" s="29">
        <f t="shared" si="66"/>
        <v>13.949340071223991</v>
      </c>
      <c r="K272" s="32">
        <f>IF((D271+L271+M271-AL271)/($C$21+$C$22)&gt;$C$8,$C$8,(D271+L271+M271-AL271)/($C$21+$C$22))</f>
        <v>1400</v>
      </c>
      <c r="L272" s="97">
        <f t="shared" si="58"/>
        <v>0</v>
      </c>
      <c r="M272" s="96">
        <f t="shared" si="59"/>
        <v>0</v>
      </c>
      <c r="N272" s="98">
        <f t="shared" si="67"/>
        <v>1.7382597742038917</v>
      </c>
      <c r="O272" s="100">
        <f t="shared" si="61"/>
        <v>4.2266987561397071</v>
      </c>
      <c r="P272" s="104">
        <f t="shared" si="68"/>
        <v>18.880500609176615</v>
      </c>
      <c r="Q272" s="102">
        <f t="shared" si="74"/>
        <v>2.8886093440366814E-2</v>
      </c>
      <c r="R272" s="106">
        <f>K272-U272</f>
        <v>0</v>
      </c>
      <c r="S272" s="106">
        <f>IF(K272-H271&lt;0,0,K272-H271)</f>
        <v>0</v>
      </c>
      <c r="T272" s="106">
        <f t="shared" si="62"/>
        <v>98.365381490613771</v>
      </c>
      <c r="U272" s="107">
        <f>IF(S272&gt;0,0,IF(U271+(F272-AL272/$C$23)*$C$22/($C$21+$C$22)&gt;$C$8,$C$8,IF(V272=$C$8,U271+(F272-AL272/$C$23)*$C$22/$C$21,U271+(F272-AL272/$C$23)*$C$22/($C$21+$C$22))))</f>
        <v>1400</v>
      </c>
      <c r="V272" s="107">
        <f>IF(S272=0,IF(V271+(F272-AL272/$C$23)*$C$22/($C$21+$C$22)&gt;$C$8,$C$8,V271+(F272-AL272/$C$23)*$C$22/($C$21+$C$22)),E272)</f>
        <v>1400</v>
      </c>
      <c r="W272" s="203">
        <f>IF(S272&gt;0,0,IF(W271+AL272/$C$23&gt;$F$23,$F$23,W271+AL272/$C$23))</f>
        <v>1.6346185093862227</v>
      </c>
      <c r="X272" s="105" t="str">
        <f>IF(R272=0,"-",IF(U272=0,FORECAST($C$8,Инклинометрия!$B$2:$B$152,Инклинометрия!$A$2:$A$152),FORECAST(R272,Инклинометрия!$B$2:$B$152,Инклинометрия!$A$2:$A$152)))</f>
        <v>-</v>
      </c>
      <c r="Y272" s="105" t="str">
        <f>IF(R272=0,"-",IF(U272=0,FORECAST($C$8-R272,Инклинометрия!$B$2:$B$152,Инклинометрия!$A$2:$A$152),0))</f>
        <v>-</v>
      </c>
      <c r="Z272" s="105" t="str">
        <f>IF(S272=0,"-",FORECAST($C$8,Инклинометрия!$B$2:$B$152,Инклинометрия!$A$2:$A$152))</f>
        <v>-</v>
      </c>
      <c r="AA272" s="105" t="str">
        <f>IF(S272=0,"-",FORECAST($C$8-S272,Инклинометрия!$B$2:$B$152,Инклинометрия!$A$2:$A$152))</f>
        <v>-</v>
      </c>
      <c r="AB272" s="105">
        <f>IF(T272=0,"-",FORECAST($C$6,Инклинометрия!$B$2:$B$152,Инклинометрия!$A$2:$A$152))</f>
        <v>1425</v>
      </c>
      <c r="AC272" s="105">
        <f>IF(R272=0,FORECAST($C$6-T272,Инклинометрия!$B$2:$B$152,Инклинометрия!$A$2:$A$152),FORECAST($C$8,Инклинометрия!$B$2:$B$152,Инклинометрия!$A$2:$A$152))</f>
        <v>1331.5528875839168</v>
      </c>
      <c r="AD272" s="107">
        <f>IF(U272=0,"-",FORECAST($C$8,Инклинометрия!$B$2:$B$152,Инклинометрия!$A$2:$A$152))</f>
        <v>1330</v>
      </c>
      <c r="AE272" s="107">
        <f>IF(U272=0,"-",FORECAST($C$8-U272,Инклинометрия!$B$2:$B$152,Инклинометрия!$A$2:$A$152))</f>
        <v>0</v>
      </c>
      <c r="AF272" s="107">
        <f>FORECAST($C$8-S272,Инклинометрия!$B$2:$B$152,Инклинометрия!$A$2:$A$152)</f>
        <v>1330</v>
      </c>
      <c r="AG272" s="107">
        <f>FORECAST($C$8-(S272+V272),Инклинометрия!$B$2:$B$152,Инклинометрия!$A$2:$A$152)</f>
        <v>0</v>
      </c>
      <c r="AH272" s="107">
        <f>IF(W272=0,"-",FORECAST($C$8+W272,Инклинометрия!$B$2:$B$152,Инклинометрия!$A$2:$A$152))</f>
        <v>1331.5528875839168</v>
      </c>
      <c r="AI272" s="107">
        <f>IF(W272=0,"-",FORECAST($C$8,Инклинометрия!$B$2:$B$152,Инклинометрия!$A$2:$A$152))</f>
        <v>1330</v>
      </c>
      <c r="AK272" s="122">
        <f>2*PI()*$C$5*(AT271-AT270)/(LN(AN271/$I$9)*$I$8/$I$7+LN($I$10/AN271)*$I$8/$I$7)</f>
        <v>0</v>
      </c>
      <c r="AL272" s="67">
        <f>AK272*(B272-B271)</f>
        <v>0</v>
      </c>
      <c r="AM272" s="23">
        <f t="shared" si="75"/>
        <v>4.3059540056097682E-2</v>
      </c>
      <c r="AN272" s="26">
        <f>AN271+AK272*(B272-B271)/(2*PI()*$C$5*AN271*$I$11)</f>
        <v>0.12986115207059001</v>
      </c>
      <c r="AO272" s="87">
        <f t="shared" si="69"/>
        <v>111242.59539450394</v>
      </c>
      <c r="AP272" s="87">
        <f>IF(R272+U272&lt;$C$8,0,32*$G$13/$C$12^2*($I$8*R272+$I$6*U272)+32*$G$14/($C$14^2-$C$13^2)*($I$8*S272+$I$6*V272))</f>
        <v>9917.5953945039291</v>
      </c>
      <c r="AQ272" s="66">
        <f>R272*$C$11*$C$9+U272*$C$11*$C$10</f>
        <v>14695380</v>
      </c>
      <c r="AR272" s="66">
        <f>S272*$C$11*$C$9+V272*$C$11*$C$10</f>
        <v>14695380</v>
      </c>
      <c r="AS272" s="87">
        <f>$C$11*(T272*$C$9+W272*$C$10)</f>
        <v>789129.61404581123</v>
      </c>
      <c r="AT272" s="45">
        <f t="shared" si="63"/>
        <v>15595752.209440315</v>
      </c>
      <c r="AU272" s="75"/>
    </row>
    <row r="273" spans="2:47" ht="15" thickBot="1" x14ac:dyDescent="0.35">
      <c r="B273" s="41">
        <f t="shared" si="70"/>
        <v>2420</v>
      </c>
      <c r="C273" s="8">
        <f t="shared" si="71"/>
        <v>24.2</v>
      </c>
      <c r="D273" s="73">
        <f t="shared" si="57"/>
        <v>32.3675</v>
      </c>
      <c r="E273" s="29">
        <f t="shared" si="60"/>
        <v>1794.4439451744768</v>
      </c>
      <c r="F273" s="29">
        <f t="shared" si="64"/>
        <v>7.4150576246877336</v>
      </c>
      <c r="G273" s="29">
        <f t="shared" si="72"/>
        <v>9.9176395730198443</v>
      </c>
      <c r="H273" s="17">
        <f t="shared" si="73"/>
        <v>2400.0687766708597</v>
      </c>
      <c r="I273" s="29">
        <f t="shared" si="65"/>
        <v>2.2250485660981263</v>
      </c>
      <c r="J273" s="29">
        <f t="shared" si="66"/>
        <v>13.949340071223777</v>
      </c>
      <c r="K273" s="32">
        <f>IF((D272+L272+M272-AL272)/($C$21+$C$22)&gt;$C$8,$C$8,(D272+L272+M272-AL272)/($C$21+$C$22))</f>
        <v>1400</v>
      </c>
      <c r="L273" s="97">
        <f t="shared" si="58"/>
        <v>0</v>
      </c>
      <c r="M273" s="96">
        <f t="shared" si="59"/>
        <v>0</v>
      </c>
      <c r="N273" s="98">
        <f t="shared" si="67"/>
        <v>1.7382597742038917</v>
      </c>
      <c r="O273" s="100">
        <f t="shared" si="61"/>
        <v>4.2266987561397071</v>
      </c>
      <c r="P273" s="104">
        <f t="shared" si="68"/>
        <v>18.880500609176615</v>
      </c>
      <c r="Q273" s="102">
        <f t="shared" si="74"/>
        <v>2.8886093440366814E-2</v>
      </c>
      <c r="R273" s="106">
        <f>K273-U273</f>
        <v>0</v>
      </c>
      <c r="S273" s="106">
        <f>IF(K273-H272&lt;0,0,K273-H272)</f>
        <v>0</v>
      </c>
      <c r="T273" s="106">
        <f t="shared" si="62"/>
        <v>98.365381490613771</v>
      </c>
      <c r="U273" s="107">
        <f>IF(S273&gt;0,0,IF(U272+(F273-AL273/$C$23)*$C$22/($C$21+$C$22)&gt;$C$8,$C$8,IF(V273=$C$8,U272+(F273-AL273/$C$23)*$C$22/$C$21,U272+(F273-AL273/$C$23)*$C$22/($C$21+$C$22))))</f>
        <v>1400</v>
      </c>
      <c r="V273" s="107">
        <f>IF(S273=0,IF(V272+(F273-AL273/$C$23)*$C$22/($C$21+$C$22)&gt;$C$8,$C$8,V272+(F273-AL273/$C$23)*$C$22/($C$21+$C$22)),E273)</f>
        <v>1400</v>
      </c>
      <c r="W273" s="203">
        <f>IF(S273&gt;0,0,IF(W272+AL273/$C$23&gt;$F$23,$F$23,W272+AL273/$C$23))</f>
        <v>1.6346185093862227</v>
      </c>
      <c r="X273" s="105" t="str">
        <f>IF(R273=0,"-",IF(U273=0,FORECAST($C$8,Инклинометрия!$B$2:$B$152,Инклинометрия!$A$2:$A$152),FORECAST(R273,Инклинометрия!$B$2:$B$152,Инклинометрия!$A$2:$A$152)))</f>
        <v>-</v>
      </c>
      <c r="Y273" s="105" t="str">
        <f>IF(R273=0,"-",IF(U273=0,FORECAST($C$8-R273,Инклинометрия!$B$2:$B$152,Инклинометрия!$A$2:$A$152),0))</f>
        <v>-</v>
      </c>
      <c r="Z273" s="105" t="str">
        <f>IF(S273=0,"-",FORECAST($C$8,Инклинометрия!$B$2:$B$152,Инклинометрия!$A$2:$A$152))</f>
        <v>-</v>
      </c>
      <c r="AA273" s="105" t="str">
        <f>IF(S273=0,"-",FORECAST($C$8-S273,Инклинометрия!$B$2:$B$152,Инклинометрия!$A$2:$A$152))</f>
        <v>-</v>
      </c>
      <c r="AB273" s="105">
        <f>IF(T273=0,"-",FORECAST($C$6,Инклинометрия!$B$2:$B$152,Инклинометрия!$A$2:$A$152))</f>
        <v>1425</v>
      </c>
      <c r="AC273" s="105">
        <f>IF(R273=0,FORECAST($C$6-T273,Инклинометрия!$B$2:$B$152,Инклинометрия!$A$2:$A$152),FORECAST($C$8,Инклинометрия!$B$2:$B$152,Инклинометрия!$A$2:$A$152))</f>
        <v>1331.5528875839168</v>
      </c>
      <c r="AD273" s="107">
        <f>IF(U273=0,"-",FORECAST($C$8,Инклинометрия!$B$2:$B$152,Инклинометрия!$A$2:$A$152))</f>
        <v>1330</v>
      </c>
      <c r="AE273" s="107">
        <f>IF(U273=0,"-",FORECAST($C$8-U273,Инклинометрия!$B$2:$B$152,Инклинометрия!$A$2:$A$152))</f>
        <v>0</v>
      </c>
      <c r="AF273" s="107">
        <f>FORECAST($C$8-S273,Инклинометрия!$B$2:$B$152,Инклинометрия!$A$2:$A$152)</f>
        <v>1330</v>
      </c>
      <c r="AG273" s="107">
        <f>FORECAST($C$8-(S273+V273),Инклинометрия!$B$2:$B$152,Инклинометрия!$A$2:$A$152)</f>
        <v>0</v>
      </c>
      <c r="AH273" s="107">
        <f>IF(W273=0,"-",FORECAST($C$8+W273,Инклинометрия!$B$2:$B$152,Инклинометрия!$A$2:$A$152))</f>
        <v>1331.5528875839168</v>
      </c>
      <c r="AI273" s="107">
        <f>IF(W273=0,"-",FORECAST($C$8,Инклинометрия!$B$2:$B$152,Инклинометрия!$A$2:$A$152))</f>
        <v>1330</v>
      </c>
      <c r="AK273" s="122">
        <f>2*PI()*$C$5*(AT272-AT271)/(LN(AN272/$I$9)*$I$8/$I$7+LN($I$10/AN272)*$I$8/$I$7)</f>
        <v>0</v>
      </c>
      <c r="AL273" s="67">
        <f>AK273*(B273-B272)</f>
        <v>0</v>
      </c>
      <c r="AM273" s="23">
        <f t="shared" si="75"/>
        <v>4.3059540056097682E-2</v>
      </c>
      <c r="AN273" s="26">
        <f>AN272+AK273*(B273-B272)/(2*PI()*$C$5*AN272*$I$11)</f>
        <v>0.12986115207059001</v>
      </c>
      <c r="AO273" s="87">
        <f t="shared" si="69"/>
        <v>111242.59539450394</v>
      </c>
      <c r="AP273" s="87">
        <f>IF(R273+U273&lt;$C$8,0,32*$G$13/$C$12^2*($I$8*R273+$I$6*U273)+32*$G$14/($C$14^2-$C$13^2)*($I$8*S273+$I$6*V273))</f>
        <v>9917.5953945039291</v>
      </c>
      <c r="AQ273" s="66">
        <f>R273*$C$11*$C$9+U273*$C$11*$C$10</f>
        <v>14695380</v>
      </c>
      <c r="AR273" s="66">
        <f>S273*$C$11*$C$9+V273*$C$11*$C$10</f>
        <v>14695380</v>
      </c>
      <c r="AS273" s="87">
        <f>$C$11*(T273*$C$9+W273*$C$10)</f>
        <v>789129.61404581123</v>
      </c>
      <c r="AT273" s="45">
        <f t="shared" si="63"/>
        <v>15595752.209440315</v>
      </c>
      <c r="AU273" s="75"/>
    </row>
    <row r="274" spans="2:47" ht="15" thickBot="1" x14ac:dyDescent="0.35">
      <c r="B274" s="41">
        <f t="shared" si="70"/>
        <v>2430</v>
      </c>
      <c r="C274" s="8">
        <f t="shared" si="71"/>
        <v>24.3</v>
      </c>
      <c r="D274" s="73">
        <f t="shared" si="57"/>
        <v>32.501249999999999</v>
      </c>
      <c r="E274" s="29">
        <f t="shared" si="60"/>
        <v>1801.8590027991647</v>
      </c>
      <c r="F274" s="29">
        <f t="shared" si="64"/>
        <v>7.4150576246879609</v>
      </c>
      <c r="G274" s="29">
        <f t="shared" si="72"/>
        <v>9.9176395730201481</v>
      </c>
      <c r="H274" s="17">
        <f t="shared" si="73"/>
        <v>2409.9864162438798</v>
      </c>
      <c r="I274" s="29">
        <f t="shared" si="65"/>
        <v>2.2250485660981263</v>
      </c>
      <c r="J274" s="29">
        <f t="shared" si="66"/>
        <v>13.949340071223991</v>
      </c>
      <c r="K274" s="32">
        <f>IF((D273+L273+M273-AL273)/($C$21+$C$22)&gt;$C$8,$C$8,(D273+L273+M273-AL273)/($C$21+$C$22))</f>
        <v>1400</v>
      </c>
      <c r="L274" s="97">
        <f t="shared" si="58"/>
        <v>0</v>
      </c>
      <c r="M274" s="96">
        <f t="shared" si="59"/>
        <v>0</v>
      </c>
      <c r="N274" s="98">
        <f t="shared" si="67"/>
        <v>1.7382597742038917</v>
      </c>
      <c r="O274" s="100">
        <f t="shared" si="61"/>
        <v>4.2266987561397071</v>
      </c>
      <c r="P274" s="104">
        <f t="shared" si="68"/>
        <v>18.880500609176615</v>
      </c>
      <c r="Q274" s="102">
        <f t="shared" si="74"/>
        <v>2.8886093440366814E-2</v>
      </c>
      <c r="R274" s="106">
        <f>K274-U274</f>
        <v>0</v>
      </c>
      <c r="S274" s="106">
        <f>IF(K274-H273&lt;0,0,K274-H273)</f>
        <v>0</v>
      </c>
      <c r="T274" s="106">
        <f t="shared" si="62"/>
        <v>98.365381490613771</v>
      </c>
      <c r="U274" s="107">
        <f>IF(S274&gt;0,0,IF(U273+(F274-AL274/$C$23)*$C$22/($C$21+$C$22)&gt;$C$8,$C$8,IF(V274=$C$8,U273+(F274-AL274/$C$23)*$C$22/$C$21,U273+(F274-AL274/$C$23)*$C$22/($C$21+$C$22))))</f>
        <v>1400</v>
      </c>
      <c r="V274" s="107">
        <f>IF(S274=0,IF(V273+(F274-AL274/$C$23)*$C$22/($C$21+$C$22)&gt;$C$8,$C$8,V273+(F274-AL274/$C$23)*$C$22/($C$21+$C$22)),E274)</f>
        <v>1400</v>
      </c>
      <c r="W274" s="203">
        <f>IF(S274&gt;0,0,IF(W273+AL274/$C$23&gt;$F$23,$F$23,W273+AL274/$C$23))</f>
        <v>1.6346185093862227</v>
      </c>
      <c r="X274" s="105" t="str">
        <f>IF(R274=0,"-",IF(U274=0,FORECAST($C$8,Инклинометрия!$B$2:$B$152,Инклинометрия!$A$2:$A$152),FORECAST(R274,Инклинометрия!$B$2:$B$152,Инклинометрия!$A$2:$A$152)))</f>
        <v>-</v>
      </c>
      <c r="Y274" s="105" t="str">
        <f>IF(R274=0,"-",IF(U274=0,FORECAST($C$8-R274,Инклинометрия!$B$2:$B$152,Инклинометрия!$A$2:$A$152),0))</f>
        <v>-</v>
      </c>
      <c r="Z274" s="105" t="str">
        <f>IF(S274=0,"-",FORECAST($C$8,Инклинометрия!$B$2:$B$152,Инклинометрия!$A$2:$A$152))</f>
        <v>-</v>
      </c>
      <c r="AA274" s="105" t="str">
        <f>IF(S274=0,"-",FORECAST($C$8-S274,Инклинометрия!$B$2:$B$152,Инклинометрия!$A$2:$A$152))</f>
        <v>-</v>
      </c>
      <c r="AB274" s="105">
        <f>IF(T274=0,"-",FORECAST($C$6,Инклинометрия!$B$2:$B$152,Инклинометрия!$A$2:$A$152))</f>
        <v>1425</v>
      </c>
      <c r="AC274" s="105">
        <f>IF(R274=0,FORECAST($C$6-T274,Инклинометрия!$B$2:$B$152,Инклинометрия!$A$2:$A$152),FORECAST($C$8,Инклинометрия!$B$2:$B$152,Инклинометрия!$A$2:$A$152))</f>
        <v>1331.5528875839168</v>
      </c>
      <c r="AD274" s="107">
        <f>IF(U274=0,"-",FORECAST($C$8,Инклинометрия!$B$2:$B$152,Инклинометрия!$A$2:$A$152))</f>
        <v>1330</v>
      </c>
      <c r="AE274" s="107">
        <f>IF(U274=0,"-",FORECAST($C$8-U274,Инклинометрия!$B$2:$B$152,Инклинометрия!$A$2:$A$152))</f>
        <v>0</v>
      </c>
      <c r="AF274" s="107">
        <f>FORECAST($C$8-S274,Инклинометрия!$B$2:$B$152,Инклинометрия!$A$2:$A$152)</f>
        <v>1330</v>
      </c>
      <c r="AG274" s="107">
        <f>FORECAST($C$8-(S274+V274),Инклинометрия!$B$2:$B$152,Инклинометрия!$A$2:$A$152)</f>
        <v>0</v>
      </c>
      <c r="AH274" s="107">
        <f>IF(W274=0,"-",FORECAST($C$8+W274,Инклинометрия!$B$2:$B$152,Инклинометрия!$A$2:$A$152))</f>
        <v>1331.5528875839168</v>
      </c>
      <c r="AI274" s="107">
        <f>IF(W274=0,"-",FORECAST($C$8,Инклинометрия!$B$2:$B$152,Инклинометрия!$A$2:$A$152))</f>
        <v>1330</v>
      </c>
      <c r="AK274" s="122">
        <f>2*PI()*$C$5*(AT273-AT272)/(LN(AN273/$I$9)*$I$8/$I$7+LN($I$10/AN273)*$I$8/$I$7)</f>
        <v>0</v>
      </c>
      <c r="AL274" s="67">
        <f>AK274*(B274-B273)</f>
        <v>0</v>
      </c>
      <c r="AM274" s="23">
        <f t="shared" si="75"/>
        <v>4.3059540056097682E-2</v>
      </c>
      <c r="AN274" s="26">
        <f>AN273+AK274*(B274-B273)/(2*PI()*$C$5*AN273*$I$11)</f>
        <v>0.12986115207059001</v>
      </c>
      <c r="AO274" s="87">
        <f t="shared" si="69"/>
        <v>111242.59539450394</v>
      </c>
      <c r="AP274" s="87">
        <f>IF(R274+U274&lt;$C$8,0,32*$G$13/$C$12^2*($I$8*R274+$I$6*U274)+32*$G$14/($C$14^2-$C$13^2)*($I$8*S274+$I$6*V274))</f>
        <v>9917.5953945039291</v>
      </c>
      <c r="AQ274" s="66">
        <f>R274*$C$11*$C$9+U274*$C$11*$C$10</f>
        <v>14695380</v>
      </c>
      <c r="AR274" s="66">
        <f>S274*$C$11*$C$9+V274*$C$11*$C$10</f>
        <v>14695380</v>
      </c>
      <c r="AS274" s="87">
        <f>$C$11*(T274*$C$9+W274*$C$10)</f>
        <v>789129.61404581123</v>
      </c>
      <c r="AT274" s="45">
        <f t="shared" si="63"/>
        <v>15595752.209440315</v>
      </c>
      <c r="AU274" s="75"/>
    </row>
    <row r="275" spans="2:47" ht="15" thickBot="1" x14ac:dyDescent="0.35">
      <c r="B275" s="41">
        <f t="shared" si="70"/>
        <v>2440</v>
      </c>
      <c r="C275" s="8">
        <f t="shared" si="71"/>
        <v>24.400000000000002</v>
      </c>
      <c r="D275" s="73">
        <f t="shared" si="57"/>
        <v>32.635000000000005</v>
      </c>
      <c r="E275" s="29">
        <f t="shared" si="60"/>
        <v>1809.2740604238529</v>
      </c>
      <c r="F275" s="29">
        <f t="shared" si="64"/>
        <v>7.4150576246881883</v>
      </c>
      <c r="G275" s="29">
        <f t="shared" si="72"/>
        <v>9.9176395730204518</v>
      </c>
      <c r="H275" s="17">
        <f t="shared" si="73"/>
        <v>2419.9040558169004</v>
      </c>
      <c r="I275" s="29">
        <f t="shared" si="65"/>
        <v>2.2250485660981263</v>
      </c>
      <c r="J275" s="29">
        <f t="shared" si="66"/>
        <v>13.949340071224203</v>
      </c>
      <c r="K275" s="32">
        <f>IF((D274+L274+M274-AL274)/($C$21+$C$22)&gt;$C$8,$C$8,(D274+L274+M274-AL274)/($C$21+$C$22))</f>
        <v>1400</v>
      </c>
      <c r="L275" s="97">
        <f t="shared" si="58"/>
        <v>0</v>
      </c>
      <c r="M275" s="96">
        <f t="shared" si="59"/>
        <v>0</v>
      </c>
      <c r="N275" s="98">
        <f t="shared" si="67"/>
        <v>1.7382597742038917</v>
      </c>
      <c r="O275" s="100">
        <f t="shared" si="61"/>
        <v>4.2266987561397071</v>
      </c>
      <c r="P275" s="104">
        <f t="shared" si="68"/>
        <v>18.880500609176615</v>
      </c>
      <c r="Q275" s="102">
        <f t="shared" si="74"/>
        <v>2.8886093440366814E-2</v>
      </c>
      <c r="R275" s="106">
        <f>K275-U275</f>
        <v>0</v>
      </c>
      <c r="S275" s="106">
        <f>IF(K275-H274&lt;0,0,K275-H274)</f>
        <v>0</v>
      </c>
      <c r="T275" s="106">
        <f t="shared" si="62"/>
        <v>98.365381490613771</v>
      </c>
      <c r="U275" s="107">
        <f>IF(S275&gt;0,0,IF(U274+(F275-AL275/$C$23)*$C$22/($C$21+$C$22)&gt;$C$8,$C$8,IF(V275=$C$8,U274+(F275-AL275/$C$23)*$C$22/$C$21,U274+(F275-AL275/$C$23)*$C$22/($C$21+$C$22))))</f>
        <v>1400</v>
      </c>
      <c r="V275" s="107">
        <f>IF(S275=0,IF(V274+(F275-AL275/$C$23)*$C$22/($C$21+$C$22)&gt;$C$8,$C$8,V274+(F275-AL275/$C$23)*$C$22/($C$21+$C$22)),E275)</f>
        <v>1400</v>
      </c>
      <c r="W275" s="203">
        <f>IF(S275&gt;0,0,IF(W274+AL275/$C$23&gt;$F$23,$F$23,W274+AL275/$C$23))</f>
        <v>1.6346185093862227</v>
      </c>
      <c r="X275" s="105" t="str">
        <f>IF(R275=0,"-",IF(U275=0,FORECAST($C$8,Инклинометрия!$B$2:$B$152,Инклинометрия!$A$2:$A$152),FORECAST(R275,Инклинометрия!$B$2:$B$152,Инклинометрия!$A$2:$A$152)))</f>
        <v>-</v>
      </c>
      <c r="Y275" s="105" t="str">
        <f>IF(R275=0,"-",IF(U275=0,FORECAST($C$8-R275,Инклинометрия!$B$2:$B$152,Инклинометрия!$A$2:$A$152),0))</f>
        <v>-</v>
      </c>
      <c r="Z275" s="105" t="str">
        <f>IF(S275=0,"-",FORECAST($C$8,Инклинометрия!$B$2:$B$152,Инклинометрия!$A$2:$A$152))</f>
        <v>-</v>
      </c>
      <c r="AA275" s="105" t="str">
        <f>IF(S275=0,"-",FORECAST($C$8-S275,Инклинометрия!$B$2:$B$152,Инклинометрия!$A$2:$A$152))</f>
        <v>-</v>
      </c>
      <c r="AB275" s="105">
        <f>IF(T275=0,"-",FORECAST($C$6,Инклинометрия!$B$2:$B$152,Инклинометрия!$A$2:$A$152))</f>
        <v>1425</v>
      </c>
      <c r="AC275" s="105">
        <f>IF(R275=0,FORECAST($C$6-T275,Инклинометрия!$B$2:$B$152,Инклинометрия!$A$2:$A$152),FORECAST($C$8,Инклинометрия!$B$2:$B$152,Инклинометрия!$A$2:$A$152))</f>
        <v>1331.5528875839168</v>
      </c>
      <c r="AD275" s="107">
        <f>IF(U275=0,"-",FORECAST($C$8,Инклинометрия!$B$2:$B$152,Инклинометрия!$A$2:$A$152))</f>
        <v>1330</v>
      </c>
      <c r="AE275" s="107">
        <f>IF(U275=0,"-",FORECAST($C$8-U275,Инклинометрия!$B$2:$B$152,Инклинометрия!$A$2:$A$152))</f>
        <v>0</v>
      </c>
      <c r="AF275" s="107">
        <f>FORECAST($C$8-S275,Инклинометрия!$B$2:$B$152,Инклинометрия!$A$2:$A$152)</f>
        <v>1330</v>
      </c>
      <c r="AG275" s="107">
        <f>FORECAST($C$8-(S275+V275),Инклинометрия!$B$2:$B$152,Инклинометрия!$A$2:$A$152)</f>
        <v>0</v>
      </c>
      <c r="AH275" s="107">
        <f>IF(W275=0,"-",FORECAST($C$8+W275,Инклинометрия!$B$2:$B$152,Инклинометрия!$A$2:$A$152))</f>
        <v>1331.5528875839168</v>
      </c>
      <c r="AI275" s="107">
        <f>IF(W275=0,"-",FORECAST($C$8,Инклинометрия!$B$2:$B$152,Инклинометрия!$A$2:$A$152))</f>
        <v>1330</v>
      </c>
      <c r="AK275" s="122">
        <f>2*PI()*$C$5*(AT274-AT273)/(LN(AN274/$I$9)*$I$8/$I$7+LN($I$10/AN274)*$I$8/$I$7)</f>
        <v>0</v>
      </c>
      <c r="AL275" s="67">
        <f>AK275*(B275-B274)</f>
        <v>0</v>
      </c>
      <c r="AM275" s="23">
        <f t="shared" si="75"/>
        <v>4.3059540056097682E-2</v>
      </c>
      <c r="AN275" s="26">
        <f>AN274+AK275*(B275-B274)/(2*PI()*$C$5*AN274*$I$11)</f>
        <v>0.12986115207059001</v>
      </c>
      <c r="AO275" s="87">
        <f t="shared" si="69"/>
        <v>111242.59539450394</v>
      </c>
      <c r="AP275" s="87">
        <f>IF(R275+U275&lt;$C$8,0,32*$G$13/$C$12^2*($I$8*R275+$I$6*U275)+32*$G$14/($C$14^2-$C$13^2)*($I$8*S275+$I$6*V275))</f>
        <v>9917.5953945039291</v>
      </c>
      <c r="AQ275" s="66">
        <f>R275*$C$11*$C$9+U275*$C$11*$C$10</f>
        <v>14695380</v>
      </c>
      <c r="AR275" s="66">
        <f>S275*$C$11*$C$9+V275*$C$11*$C$10</f>
        <v>14695380</v>
      </c>
      <c r="AS275" s="87">
        <f>$C$11*(T275*$C$9+W275*$C$10)</f>
        <v>789129.61404581123</v>
      </c>
      <c r="AT275" s="45">
        <f t="shared" si="63"/>
        <v>15595752.209440315</v>
      </c>
      <c r="AU275" s="75"/>
    </row>
    <row r="276" spans="2:47" ht="15" thickBot="1" x14ac:dyDescent="0.35">
      <c r="B276" s="41">
        <f t="shared" si="70"/>
        <v>2450</v>
      </c>
      <c r="C276" s="8">
        <f t="shared" si="71"/>
        <v>24.5</v>
      </c>
      <c r="D276" s="73">
        <f t="shared" si="57"/>
        <v>32.768749999999997</v>
      </c>
      <c r="E276" s="29">
        <f t="shared" si="60"/>
        <v>1816.6891180485406</v>
      </c>
      <c r="F276" s="29">
        <f t="shared" si="64"/>
        <v>7.4150576246877336</v>
      </c>
      <c r="G276" s="29">
        <f t="shared" si="72"/>
        <v>9.9176395730198443</v>
      </c>
      <c r="H276" s="17">
        <f t="shared" si="73"/>
        <v>2429.82169538992</v>
      </c>
      <c r="I276" s="29">
        <f t="shared" si="65"/>
        <v>2.2250485660981263</v>
      </c>
      <c r="J276" s="29">
        <f t="shared" si="66"/>
        <v>13.949340071223777</v>
      </c>
      <c r="K276" s="32">
        <f>IF((D275+L275+M275-AL275)/($C$21+$C$22)&gt;$C$8,$C$8,(D275+L275+M275-AL275)/($C$21+$C$22))</f>
        <v>1400</v>
      </c>
      <c r="L276" s="97">
        <f t="shared" si="58"/>
        <v>0</v>
      </c>
      <c r="M276" s="96">
        <f t="shared" si="59"/>
        <v>0</v>
      </c>
      <c r="N276" s="98">
        <f t="shared" si="67"/>
        <v>1.7382597742038917</v>
      </c>
      <c r="O276" s="100">
        <f t="shared" si="61"/>
        <v>4.2266987561397071</v>
      </c>
      <c r="P276" s="104">
        <f t="shared" si="68"/>
        <v>18.880500609176615</v>
      </c>
      <c r="Q276" s="102">
        <f t="shared" si="74"/>
        <v>2.8886093440366814E-2</v>
      </c>
      <c r="R276" s="106">
        <f>K276-U276</f>
        <v>0</v>
      </c>
      <c r="S276" s="106">
        <f>IF(K276-H275&lt;0,0,K276-H275)</f>
        <v>0</v>
      </c>
      <c r="T276" s="106">
        <f t="shared" si="62"/>
        <v>98.365381490613771</v>
      </c>
      <c r="U276" s="107">
        <f>IF(S276&gt;0,0,IF(U275+(F276-AL276/$C$23)*$C$22/($C$21+$C$22)&gt;$C$8,$C$8,IF(V276=$C$8,U275+(F276-AL276/$C$23)*$C$22/$C$21,U275+(F276-AL276/$C$23)*$C$22/($C$21+$C$22))))</f>
        <v>1400</v>
      </c>
      <c r="V276" s="107">
        <f>IF(S276=0,IF(V275+(F276-AL276/$C$23)*$C$22/($C$21+$C$22)&gt;$C$8,$C$8,V275+(F276-AL276/$C$23)*$C$22/($C$21+$C$22)),E276)</f>
        <v>1400</v>
      </c>
      <c r="W276" s="203">
        <f>IF(S276&gt;0,0,IF(W275+AL276/$C$23&gt;$F$23,$F$23,W275+AL276/$C$23))</f>
        <v>1.6346185093862227</v>
      </c>
      <c r="X276" s="105" t="str">
        <f>IF(R276=0,"-",IF(U276=0,FORECAST($C$8,Инклинометрия!$B$2:$B$152,Инклинометрия!$A$2:$A$152),FORECAST(R276,Инклинометрия!$B$2:$B$152,Инклинометрия!$A$2:$A$152)))</f>
        <v>-</v>
      </c>
      <c r="Y276" s="105" t="str">
        <f>IF(R276=0,"-",IF(U276=0,FORECAST($C$8-R276,Инклинометрия!$B$2:$B$152,Инклинометрия!$A$2:$A$152),0))</f>
        <v>-</v>
      </c>
      <c r="Z276" s="105" t="str">
        <f>IF(S276=0,"-",FORECAST($C$8,Инклинометрия!$B$2:$B$152,Инклинометрия!$A$2:$A$152))</f>
        <v>-</v>
      </c>
      <c r="AA276" s="105" t="str">
        <f>IF(S276=0,"-",FORECAST($C$8-S276,Инклинометрия!$B$2:$B$152,Инклинометрия!$A$2:$A$152))</f>
        <v>-</v>
      </c>
      <c r="AB276" s="105">
        <f>IF(T276=0,"-",FORECAST($C$6,Инклинометрия!$B$2:$B$152,Инклинометрия!$A$2:$A$152))</f>
        <v>1425</v>
      </c>
      <c r="AC276" s="105">
        <f>IF(R276=0,FORECAST($C$6-T276,Инклинометрия!$B$2:$B$152,Инклинометрия!$A$2:$A$152),FORECAST($C$8,Инклинометрия!$B$2:$B$152,Инклинометрия!$A$2:$A$152))</f>
        <v>1331.5528875839168</v>
      </c>
      <c r="AD276" s="107">
        <f>IF(U276=0,"-",FORECAST($C$8,Инклинометрия!$B$2:$B$152,Инклинометрия!$A$2:$A$152))</f>
        <v>1330</v>
      </c>
      <c r="AE276" s="107">
        <f>IF(U276=0,"-",FORECAST($C$8-U276,Инклинометрия!$B$2:$B$152,Инклинометрия!$A$2:$A$152))</f>
        <v>0</v>
      </c>
      <c r="AF276" s="107">
        <f>FORECAST($C$8-S276,Инклинометрия!$B$2:$B$152,Инклинометрия!$A$2:$A$152)</f>
        <v>1330</v>
      </c>
      <c r="AG276" s="107">
        <f>FORECAST($C$8-(S276+V276),Инклинометрия!$B$2:$B$152,Инклинометрия!$A$2:$A$152)</f>
        <v>0</v>
      </c>
      <c r="AH276" s="107">
        <f>IF(W276=0,"-",FORECAST($C$8+W276,Инклинометрия!$B$2:$B$152,Инклинометрия!$A$2:$A$152))</f>
        <v>1331.5528875839168</v>
      </c>
      <c r="AI276" s="107">
        <f>IF(W276=0,"-",FORECAST($C$8,Инклинометрия!$B$2:$B$152,Инклинометрия!$A$2:$A$152))</f>
        <v>1330</v>
      </c>
      <c r="AK276" s="122">
        <f>2*PI()*$C$5*(AT275-AT274)/(LN(AN275/$I$9)*$I$8/$I$7+LN($I$10/AN275)*$I$8/$I$7)</f>
        <v>0</v>
      </c>
      <c r="AL276" s="67">
        <f>AK276*(B276-B275)</f>
        <v>0</v>
      </c>
      <c r="AM276" s="23">
        <f t="shared" si="75"/>
        <v>4.3059540056097682E-2</v>
      </c>
      <c r="AN276" s="26">
        <f>AN275+AK276*(B276-B275)/(2*PI()*$C$5*AN275*$I$11)</f>
        <v>0.12986115207059001</v>
      </c>
      <c r="AO276" s="87">
        <f t="shared" si="69"/>
        <v>111242.59539450394</v>
      </c>
      <c r="AP276" s="87">
        <f>IF(R276+U276&lt;$C$8,0,32*$G$13/$C$12^2*($I$8*R276+$I$6*U276)+32*$G$14/($C$14^2-$C$13^2)*($I$8*S276+$I$6*V276))</f>
        <v>9917.5953945039291</v>
      </c>
      <c r="AQ276" s="66">
        <f>R276*$C$11*$C$9+U276*$C$11*$C$10</f>
        <v>14695380</v>
      </c>
      <c r="AR276" s="66">
        <f>S276*$C$11*$C$9+V276*$C$11*$C$10</f>
        <v>14695380</v>
      </c>
      <c r="AS276" s="87">
        <f>$C$11*(T276*$C$9+W276*$C$10)</f>
        <v>789129.61404581123</v>
      </c>
      <c r="AT276" s="45">
        <f t="shared" si="63"/>
        <v>15595752.209440315</v>
      </c>
      <c r="AU276" s="75"/>
    </row>
    <row r="277" spans="2:47" ht="15" thickBot="1" x14ac:dyDescent="0.35">
      <c r="B277" s="41">
        <f t="shared" si="70"/>
        <v>2460</v>
      </c>
      <c r="C277" s="8">
        <f t="shared" si="71"/>
        <v>24.6</v>
      </c>
      <c r="D277" s="73">
        <f t="shared" si="57"/>
        <v>32.902500000000003</v>
      </c>
      <c r="E277" s="29">
        <f t="shared" si="60"/>
        <v>1824.1041756732286</v>
      </c>
      <c r="F277" s="29">
        <f t="shared" si="64"/>
        <v>7.4150576246879609</v>
      </c>
      <c r="G277" s="29">
        <f t="shared" si="72"/>
        <v>9.9176395730201481</v>
      </c>
      <c r="H277" s="17">
        <f t="shared" si="73"/>
        <v>2439.7393349629401</v>
      </c>
      <c r="I277" s="29">
        <f t="shared" si="65"/>
        <v>2.2250485660981263</v>
      </c>
      <c r="J277" s="29">
        <f t="shared" si="66"/>
        <v>13.949340071223991</v>
      </c>
      <c r="K277" s="32">
        <f>IF((D276+L276+M276-AL276)/($C$21+$C$22)&gt;$C$8,$C$8,(D276+L276+M276-AL276)/($C$21+$C$22))</f>
        <v>1400</v>
      </c>
      <c r="L277" s="97">
        <f t="shared" si="58"/>
        <v>0</v>
      </c>
      <c r="M277" s="96">
        <f t="shared" si="59"/>
        <v>0</v>
      </c>
      <c r="N277" s="98">
        <f t="shared" si="67"/>
        <v>1.7382597742038917</v>
      </c>
      <c r="O277" s="100">
        <f t="shared" si="61"/>
        <v>4.2266987561397071</v>
      </c>
      <c r="P277" s="104">
        <f t="shared" si="68"/>
        <v>18.880500609176615</v>
      </c>
      <c r="Q277" s="102">
        <f t="shared" si="74"/>
        <v>2.8886093440366814E-2</v>
      </c>
      <c r="R277" s="106">
        <f>K277-U277</f>
        <v>0</v>
      </c>
      <c r="S277" s="106">
        <f>IF(K277-H276&lt;0,0,K277-H276)</f>
        <v>0</v>
      </c>
      <c r="T277" s="106">
        <f t="shared" si="62"/>
        <v>98.365381490613771</v>
      </c>
      <c r="U277" s="107">
        <f>IF(S277&gt;0,0,IF(U276+(F277-AL277/$C$23)*$C$22/($C$21+$C$22)&gt;$C$8,$C$8,IF(V277=$C$8,U276+(F277-AL277/$C$23)*$C$22/$C$21,U276+(F277-AL277/$C$23)*$C$22/($C$21+$C$22))))</f>
        <v>1400</v>
      </c>
      <c r="V277" s="107">
        <f>IF(S277=0,IF(V276+(F277-AL277/$C$23)*$C$22/($C$21+$C$22)&gt;$C$8,$C$8,V276+(F277-AL277/$C$23)*$C$22/($C$21+$C$22)),E277)</f>
        <v>1400</v>
      </c>
      <c r="W277" s="203">
        <f>IF(S277&gt;0,0,IF(W276+AL277/$C$23&gt;$F$23,$F$23,W276+AL277/$C$23))</f>
        <v>1.6346185093862227</v>
      </c>
      <c r="X277" s="105" t="str">
        <f>IF(R277=0,"-",IF(U277=0,FORECAST($C$8,Инклинометрия!$B$2:$B$152,Инклинометрия!$A$2:$A$152),FORECAST(R277,Инклинометрия!$B$2:$B$152,Инклинометрия!$A$2:$A$152)))</f>
        <v>-</v>
      </c>
      <c r="Y277" s="105" t="str">
        <f>IF(R277=0,"-",IF(U277=0,FORECAST($C$8-R277,Инклинометрия!$B$2:$B$152,Инклинометрия!$A$2:$A$152),0))</f>
        <v>-</v>
      </c>
      <c r="Z277" s="105" t="str">
        <f>IF(S277=0,"-",FORECAST($C$8,Инклинометрия!$B$2:$B$152,Инклинометрия!$A$2:$A$152))</f>
        <v>-</v>
      </c>
      <c r="AA277" s="105" t="str">
        <f>IF(S277=0,"-",FORECAST($C$8-S277,Инклинометрия!$B$2:$B$152,Инклинометрия!$A$2:$A$152))</f>
        <v>-</v>
      </c>
      <c r="AB277" s="105">
        <f>IF(T277=0,"-",FORECAST($C$6,Инклинометрия!$B$2:$B$152,Инклинометрия!$A$2:$A$152))</f>
        <v>1425</v>
      </c>
      <c r="AC277" s="105">
        <f>IF(R277=0,FORECAST($C$6-T277,Инклинометрия!$B$2:$B$152,Инклинометрия!$A$2:$A$152),FORECAST($C$8,Инклинометрия!$B$2:$B$152,Инклинометрия!$A$2:$A$152))</f>
        <v>1331.5528875839168</v>
      </c>
      <c r="AD277" s="107">
        <f>IF(U277=0,"-",FORECAST($C$8,Инклинометрия!$B$2:$B$152,Инклинометрия!$A$2:$A$152))</f>
        <v>1330</v>
      </c>
      <c r="AE277" s="107">
        <f>IF(U277=0,"-",FORECAST($C$8-U277,Инклинометрия!$B$2:$B$152,Инклинометрия!$A$2:$A$152))</f>
        <v>0</v>
      </c>
      <c r="AF277" s="107">
        <f>FORECAST($C$8-S277,Инклинометрия!$B$2:$B$152,Инклинометрия!$A$2:$A$152)</f>
        <v>1330</v>
      </c>
      <c r="AG277" s="107">
        <f>FORECAST($C$8-(S277+V277),Инклинометрия!$B$2:$B$152,Инклинометрия!$A$2:$A$152)</f>
        <v>0</v>
      </c>
      <c r="AH277" s="107">
        <f>IF(W277=0,"-",FORECAST($C$8+W277,Инклинометрия!$B$2:$B$152,Инклинометрия!$A$2:$A$152))</f>
        <v>1331.5528875839168</v>
      </c>
      <c r="AI277" s="107">
        <f>IF(W277=0,"-",FORECAST($C$8,Инклинометрия!$B$2:$B$152,Инклинометрия!$A$2:$A$152))</f>
        <v>1330</v>
      </c>
      <c r="AK277" s="122">
        <f>2*PI()*$C$5*(AT276-AT275)/(LN(AN276/$I$9)*$I$8/$I$7+LN($I$10/AN276)*$I$8/$I$7)</f>
        <v>0</v>
      </c>
      <c r="AL277" s="67">
        <f>AK277*(B277-B276)</f>
        <v>0</v>
      </c>
      <c r="AM277" s="23">
        <f t="shared" si="75"/>
        <v>4.3059540056097682E-2</v>
      </c>
      <c r="AN277" s="26">
        <f>AN276+AK277*(B277-B276)/(2*PI()*$C$5*AN276*$I$11)</f>
        <v>0.12986115207059001</v>
      </c>
      <c r="AO277" s="87">
        <f t="shared" si="69"/>
        <v>111242.59539450394</v>
      </c>
      <c r="AP277" s="87">
        <f>IF(R277+U277&lt;$C$8,0,32*$G$13/$C$12^2*($I$8*R277+$I$6*U277)+32*$G$14/($C$14^2-$C$13^2)*($I$8*S277+$I$6*V277))</f>
        <v>9917.5953945039291</v>
      </c>
      <c r="AQ277" s="66">
        <f>R277*$C$11*$C$9+U277*$C$11*$C$10</f>
        <v>14695380</v>
      </c>
      <c r="AR277" s="66">
        <f>S277*$C$11*$C$9+V277*$C$11*$C$10</f>
        <v>14695380</v>
      </c>
      <c r="AS277" s="87">
        <f>$C$11*(T277*$C$9+W277*$C$10)</f>
        <v>789129.61404581123</v>
      </c>
      <c r="AT277" s="45">
        <f t="shared" si="63"/>
        <v>15595752.209440315</v>
      </c>
      <c r="AU277" s="75"/>
    </row>
    <row r="278" spans="2:47" ht="15" thickBot="1" x14ac:dyDescent="0.35">
      <c r="B278" s="41">
        <f t="shared" si="70"/>
        <v>2470</v>
      </c>
      <c r="C278" s="8">
        <f t="shared" si="71"/>
        <v>24.7</v>
      </c>
      <c r="D278" s="73">
        <f t="shared" si="57"/>
        <v>33.036250000000003</v>
      </c>
      <c r="E278" s="29">
        <f t="shared" si="60"/>
        <v>1831.5192332979163</v>
      </c>
      <c r="F278" s="29">
        <f t="shared" si="64"/>
        <v>7.4150576246877336</v>
      </c>
      <c r="G278" s="29">
        <f t="shared" si="72"/>
        <v>9.9176395730198443</v>
      </c>
      <c r="H278" s="17">
        <f t="shared" si="73"/>
        <v>2449.6569745359598</v>
      </c>
      <c r="I278" s="29">
        <f t="shared" si="65"/>
        <v>2.2250485660981263</v>
      </c>
      <c r="J278" s="29">
        <f t="shared" si="66"/>
        <v>13.949340071223777</v>
      </c>
      <c r="K278" s="32">
        <f>IF((D277+L277+M277-AL277)/($C$21+$C$22)&gt;$C$8,$C$8,(D277+L277+M277-AL277)/($C$21+$C$22))</f>
        <v>1400</v>
      </c>
      <c r="L278" s="97">
        <f t="shared" si="58"/>
        <v>0</v>
      </c>
      <c r="M278" s="96">
        <f t="shared" si="59"/>
        <v>0</v>
      </c>
      <c r="N278" s="98">
        <f t="shared" si="67"/>
        <v>1.7382597742038917</v>
      </c>
      <c r="O278" s="100">
        <f t="shared" si="61"/>
        <v>4.2266987561397071</v>
      </c>
      <c r="P278" s="104">
        <f t="shared" si="68"/>
        <v>18.880500609176615</v>
      </c>
      <c r="Q278" s="102">
        <f t="shared" si="74"/>
        <v>2.8886093440366814E-2</v>
      </c>
      <c r="R278" s="106">
        <f>K278-U278</f>
        <v>0</v>
      </c>
      <c r="S278" s="106">
        <f>IF(K278-H277&lt;0,0,K278-H277)</f>
        <v>0</v>
      </c>
      <c r="T278" s="106">
        <f t="shared" si="62"/>
        <v>98.365381490613771</v>
      </c>
      <c r="U278" s="107">
        <f>IF(S278&gt;0,0,IF(U277+(F278-AL278/$C$23)*$C$22/($C$21+$C$22)&gt;$C$8,$C$8,IF(V278=$C$8,U277+(F278-AL278/$C$23)*$C$22/$C$21,U277+(F278-AL278/$C$23)*$C$22/($C$21+$C$22))))</f>
        <v>1400</v>
      </c>
      <c r="V278" s="107">
        <f>IF(S278=0,IF(V277+(F278-AL278/$C$23)*$C$22/($C$21+$C$22)&gt;$C$8,$C$8,V277+(F278-AL278/$C$23)*$C$22/($C$21+$C$22)),E278)</f>
        <v>1400</v>
      </c>
      <c r="W278" s="203">
        <f>IF(S278&gt;0,0,IF(W277+AL278/$C$23&gt;$F$23,$F$23,W277+AL278/$C$23))</f>
        <v>1.6346185093862227</v>
      </c>
      <c r="X278" s="105" t="str">
        <f>IF(R278=0,"-",IF(U278=0,FORECAST($C$8,Инклинометрия!$B$2:$B$152,Инклинометрия!$A$2:$A$152),FORECAST(R278,Инклинометрия!$B$2:$B$152,Инклинометрия!$A$2:$A$152)))</f>
        <v>-</v>
      </c>
      <c r="Y278" s="105" t="str">
        <f>IF(R278=0,"-",IF(U278=0,FORECAST($C$8-R278,Инклинометрия!$B$2:$B$152,Инклинометрия!$A$2:$A$152),0))</f>
        <v>-</v>
      </c>
      <c r="Z278" s="105" t="str">
        <f>IF(S278=0,"-",FORECAST($C$8,Инклинометрия!$B$2:$B$152,Инклинометрия!$A$2:$A$152))</f>
        <v>-</v>
      </c>
      <c r="AA278" s="105" t="str">
        <f>IF(S278=0,"-",FORECAST($C$8-S278,Инклинометрия!$B$2:$B$152,Инклинометрия!$A$2:$A$152))</f>
        <v>-</v>
      </c>
      <c r="AB278" s="105">
        <f>IF(T278=0,"-",FORECAST($C$6,Инклинометрия!$B$2:$B$152,Инклинометрия!$A$2:$A$152))</f>
        <v>1425</v>
      </c>
      <c r="AC278" s="105">
        <f>IF(R278=0,FORECAST($C$6-T278,Инклинометрия!$B$2:$B$152,Инклинометрия!$A$2:$A$152),FORECAST($C$8,Инклинометрия!$B$2:$B$152,Инклинометрия!$A$2:$A$152))</f>
        <v>1331.5528875839168</v>
      </c>
      <c r="AD278" s="107">
        <f>IF(U278=0,"-",FORECAST($C$8,Инклинометрия!$B$2:$B$152,Инклинометрия!$A$2:$A$152))</f>
        <v>1330</v>
      </c>
      <c r="AE278" s="107">
        <f>IF(U278=0,"-",FORECAST($C$8-U278,Инклинометрия!$B$2:$B$152,Инклинометрия!$A$2:$A$152))</f>
        <v>0</v>
      </c>
      <c r="AF278" s="107">
        <f>FORECAST($C$8-S278,Инклинометрия!$B$2:$B$152,Инклинометрия!$A$2:$A$152)</f>
        <v>1330</v>
      </c>
      <c r="AG278" s="107">
        <f>FORECAST($C$8-(S278+V278),Инклинометрия!$B$2:$B$152,Инклинометрия!$A$2:$A$152)</f>
        <v>0</v>
      </c>
      <c r="AH278" s="107">
        <f>IF(W278=0,"-",FORECAST($C$8+W278,Инклинометрия!$B$2:$B$152,Инклинометрия!$A$2:$A$152))</f>
        <v>1331.5528875839168</v>
      </c>
      <c r="AI278" s="107">
        <f>IF(W278=0,"-",FORECAST($C$8,Инклинометрия!$B$2:$B$152,Инклинометрия!$A$2:$A$152))</f>
        <v>1330</v>
      </c>
      <c r="AK278" s="122">
        <f>2*PI()*$C$5*(AT277-AT276)/(LN(AN277/$I$9)*$I$8/$I$7+LN($I$10/AN277)*$I$8/$I$7)</f>
        <v>0</v>
      </c>
      <c r="AL278" s="67">
        <f>AK278*(B278-B277)</f>
        <v>0</v>
      </c>
      <c r="AM278" s="23">
        <f t="shared" si="75"/>
        <v>4.3059540056097682E-2</v>
      </c>
      <c r="AN278" s="26">
        <f>AN277+AK278*(B278-B277)/(2*PI()*$C$5*AN277*$I$11)</f>
        <v>0.12986115207059001</v>
      </c>
      <c r="AO278" s="87">
        <f t="shared" si="69"/>
        <v>111242.59539450394</v>
      </c>
      <c r="AP278" s="87">
        <f>IF(R278+U278&lt;$C$8,0,32*$G$13/$C$12^2*($I$8*R278+$I$6*U278)+32*$G$14/($C$14^2-$C$13^2)*($I$8*S278+$I$6*V278))</f>
        <v>9917.5953945039291</v>
      </c>
      <c r="AQ278" s="66">
        <f>R278*$C$11*$C$9+U278*$C$11*$C$10</f>
        <v>14695380</v>
      </c>
      <c r="AR278" s="66">
        <f>S278*$C$11*$C$9+V278*$C$11*$C$10</f>
        <v>14695380</v>
      </c>
      <c r="AS278" s="87">
        <f>$C$11*(T278*$C$9+W278*$C$10)</f>
        <v>789129.61404581123</v>
      </c>
      <c r="AT278" s="45">
        <f t="shared" si="63"/>
        <v>15595752.209440315</v>
      </c>
      <c r="AU278" s="75"/>
    </row>
    <row r="279" spans="2:47" ht="15" thickBot="1" x14ac:dyDescent="0.35">
      <c r="B279" s="41">
        <f t="shared" si="70"/>
        <v>2480</v>
      </c>
      <c r="C279" s="8">
        <f t="shared" si="71"/>
        <v>24.8</v>
      </c>
      <c r="D279" s="73">
        <f t="shared" si="57"/>
        <v>33.17</v>
      </c>
      <c r="E279" s="29">
        <f t="shared" si="60"/>
        <v>1838.9342909226045</v>
      </c>
      <c r="F279" s="29">
        <f t="shared" si="64"/>
        <v>7.4150576246881883</v>
      </c>
      <c r="G279" s="29">
        <f t="shared" si="72"/>
        <v>9.9176395730204518</v>
      </c>
      <c r="H279" s="17">
        <f t="shared" si="73"/>
        <v>2459.5746141089803</v>
      </c>
      <c r="I279" s="29">
        <f t="shared" si="65"/>
        <v>2.2250485660981263</v>
      </c>
      <c r="J279" s="29">
        <f t="shared" si="66"/>
        <v>13.949340071224203</v>
      </c>
      <c r="K279" s="32">
        <f>IF((D278+L278+M278-AL278)/($C$21+$C$22)&gt;$C$8,$C$8,(D278+L278+M278-AL278)/($C$21+$C$22))</f>
        <v>1400</v>
      </c>
      <c r="L279" s="97">
        <f t="shared" si="58"/>
        <v>0</v>
      </c>
      <c r="M279" s="96">
        <f t="shared" si="59"/>
        <v>0</v>
      </c>
      <c r="N279" s="98">
        <f t="shared" si="67"/>
        <v>1.7382597742038917</v>
      </c>
      <c r="O279" s="100">
        <f t="shared" si="61"/>
        <v>4.2266987561397071</v>
      </c>
      <c r="P279" s="104">
        <f t="shared" si="68"/>
        <v>18.880500609176615</v>
      </c>
      <c r="Q279" s="102">
        <f t="shared" si="74"/>
        <v>2.8886093440366814E-2</v>
      </c>
      <c r="R279" s="106">
        <f>K279-U279</f>
        <v>0</v>
      </c>
      <c r="S279" s="106">
        <f>IF(K279-H278&lt;0,0,K279-H278)</f>
        <v>0</v>
      </c>
      <c r="T279" s="106">
        <f t="shared" si="62"/>
        <v>98.365381490613771</v>
      </c>
      <c r="U279" s="107">
        <f>IF(S279&gt;0,0,IF(U278+(F279-AL279/$C$23)*$C$22/($C$21+$C$22)&gt;$C$8,$C$8,IF(V279=$C$8,U278+(F279-AL279/$C$23)*$C$22/$C$21,U278+(F279-AL279/$C$23)*$C$22/($C$21+$C$22))))</f>
        <v>1400</v>
      </c>
      <c r="V279" s="107">
        <f>IF(S279=0,IF(V278+(F279-AL279/$C$23)*$C$22/($C$21+$C$22)&gt;$C$8,$C$8,V278+(F279-AL279/$C$23)*$C$22/($C$21+$C$22)),E279)</f>
        <v>1400</v>
      </c>
      <c r="W279" s="203">
        <f>IF(S279&gt;0,0,IF(W278+AL279/$C$23&gt;$F$23,$F$23,W278+AL279/$C$23))</f>
        <v>1.6346185093862227</v>
      </c>
      <c r="X279" s="105" t="str">
        <f>IF(R279=0,"-",IF(U279=0,FORECAST($C$8,Инклинометрия!$B$2:$B$152,Инклинометрия!$A$2:$A$152),FORECAST(R279,Инклинометрия!$B$2:$B$152,Инклинометрия!$A$2:$A$152)))</f>
        <v>-</v>
      </c>
      <c r="Y279" s="105" t="str">
        <f>IF(R279=0,"-",IF(U279=0,FORECAST($C$8-R279,Инклинометрия!$B$2:$B$152,Инклинометрия!$A$2:$A$152),0))</f>
        <v>-</v>
      </c>
      <c r="Z279" s="105" t="str">
        <f>IF(S279=0,"-",FORECAST($C$8,Инклинометрия!$B$2:$B$152,Инклинометрия!$A$2:$A$152))</f>
        <v>-</v>
      </c>
      <c r="AA279" s="105" t="str">
        <f>IF(S279=0,"-",FORECAST($C$8-S279,Инклинометрия!$B$2:$B$152,Инклинометрия!$A$2:$A$152))</f>
        <v>-</v>
      </c>
      <c r="AB279" s="105">
        <f>IF(T279=0,"-",FORECAST($C$6,Инклинометрия!$B$2:$B$152,Инклинометрия!$A$2:$A$152))</f>
        <v>1425</v>
      </c>
      <c r="AC279" s="105">
        <f>IF(R279=0,FORECAST($C$6-T279,Инклинометрия!$B$2:$B$152,Инклинометрия!$A$2:$A$152),FORECAST($C$8,Инклинометрия!$B$2:$B$152,Инклинометрия!$A$2:$A$152))</f>
        <v>1331.5528875839168</v>
      </c>
      <c r="AD279" s="107">
        <f>IF(U279=0,"-",FORECAST($C$8,Инклинометрия!$B$2:$B$152,Инклинометрия!$A$2:$A$152))</f>
        <v>1330</v>
      </c>
      <c r="AE279" s="107">
        <f>IF(U279=0,"-",FORECAST($C$8-U279,Инклинометрия!$B$2:$B$152,Инклинометрия!$A$2:$A$152))</f>
        <v>0</v>
      </c>
      <c r="AF279" s="107">
        <f>FORECAST($C$8-S279,Инклинометрия!$B$2:$B$152,Инклинометрия!$A$2:$A$152)</f>
        <v>1330</v>
      </c>
      <c r="AG279" s="107">
        <f>FORECAST($C$8-(S279+V279),Инклинометрия!$B$2:$B$152,Инклинометрия!$A$2:$A$152)</f>
        <v>0</v>
      </c>
      <c r="AH279" s="107">
        <f>IF(W279=0,"-",FORECAST($C$8+W279,Инклинометрия!$B$2:$B$152,Инклинометрия!$A$2:$A$152))</f>
        <v>1331.5528875839168</v>
      </c>
      <c r="AI279" s="107">
        <f>IF(W279=0,"-",FORECAST($C$8,Инклинометрия!$B$2:$B$152,Инклинометрия!$A$2:$A$152))</f>
        <v>1330</v>
      </c>
      <c r="AK279" s="122">
        <f>2*PI()*$C$5*(AT278-AT277)/(LN(AN278/$I$9)*$I$8/$I$7+LN($I$10/AN278)*$I$8/$I$7)</f>
        <v>0</v>
      </c>
      <c r="AL279" s="67">
        <f>AK279*(B279-B278)</f>
        <v>0</v>
      </c>
      <c r="AM279" s="23">
        <f t="shared" si="75"/>
        <v>4.3059540056097682E-2</v>
      </c>
      <c r="AN279" s="26">
        <f>AN278+AK279*(B279-B278)/(2*PI()*$C$5*AN278*$I$11)</f>
        <v>0.12986115207059001</v>
      </c>
      <c r="AO279" s="87">
        <f t="shared" si="69"/>
        <v>111242.59539450394</v>
      </c>
      <c r="AP279" s="87">
        <f>IF(R279+U279&lt;$C$8,0,32*$G$13/$C$12^2*($I$8*R279+$I$6*U279)+32*$G$14/($C$14^2-$C$13^2)*($I$8*S279+$I$6*V279))</f>
        <v>9917.5953945039291</v>
      </c>
      <c r="AQ279" s="66">
        <f>R279*$C$11*$C$9+U279*$C$11*$C$10</f>
        <v>14695380</v>
      </c>
      <c r="AR279" s="66">
        <f>S279*$C$11*$C$9+V279*$C$11*$C$10</f>
        <v>14695380</v>
      </c>
      <c r="AS279" s="87">
        <f>$C$11*(T279*$C$9+W279*$C$10)</f>
        <v>789129.61404581123</v>
      </c>
      <c r="AT279" s="45">
        <f t="shared" si="63"/>
        <v>15595752.209440315</v>
      </c>
      <c r="AU279" s="75"/>
    </row>
    <row r="280" spans="2:47" ht="15" thickBot="1" x14ac:dyDescent="0.35">
      <c r="B280" s="41">
        <f t="shared" si="70"/>
        <v>2490</v>
      </c>
      <c r="C280" s="8">
        <f t="shared" si="71"/>
        <v>24.900000000000002</v>
      </c>
      <c r="D280" s="73">
        <f t="shared" si="57"/>
        <v>33.303750000000008</v>
      </c>
      <c r="E280" s="29">
        <f t="shared" si="60"/>
        <v>1846.3493485472925</v>
      </c>
      <c r="F280" s="29">
        <f t="shared" si="64"/>
        <v>7.4150576246879609</v>
      </c>
      <c r="G280" s="29">
        <f t="shared" si="72"/>
        <v>9.9176395730201481</v>
      </c>
      <c r="H280" s="17">
        <f t="shared" si="73"/>
        <v>2469.4922536820004</v>
      </c>
      <c r="I280" s="29">
        <f t="shared" si="65"/>
        <v>2.2250485660981263</v>
      </c>
      <c r="J280" s="29">
        <f t="shared" si="66"/>
        <v>13.949340071223991</v>
      </c>
      <c r="K280" s="32">
        <f>IF((D279+L279+M279-AL279)/($C$21+$C$22)&gt;$C$8,$C$8,(D279+L279+M279-AL279)/($C$21+$C$22))</f>
        <v>1400</v>
      </c>
      <c r="L280" s="97">
        <f t="shared" si="58"/>
        <v>0</v>
      </c>
      <c r="M280" s="96">
        <f t="shared" si="59"/>
        <v>0</v>
      </c>
      <c r="N280" s="98">
        <f t="shared" si="67"/>
        <v>1.7382597742038917</v>
      </c>
      <c r="O280" s="100">
        <f t="shared" si="61"/>
        <v>4.2266987561397071</v>
      </c>
      <c r="P280" s="104">
        <f t="shared" si="68"/>
        <v>18.880500609176615</v>
      </c>
      <c r="Q280" s="102">
        <f t="shared" si="74"/>
        <v>2.8886093440366814E-2</v>
      </c>
      <c r="R280" s="106">
        <f>K280-U280</f>
        <v>0</v>
      </c>
      <c r="S280" s="106">
        <f>IF(K280-H279&lt;0,0,K280-H279)</f>
        <v>0</v>
      </c>
      <c r="T280" s="106">
        <f t="shared" si="62"/>
        <v>98.365381490613771</v>
      </c>
      <c r="U280" s="107">
        <f>IF(S280&gt;0,0,IF(U279+(F280-AL280/$C$23)*$C$22/($C$21+$C$22)&gt;$C$8,$C$8,IF(V280=$C$8,U279+(F280-AL280/$C$23)*$C$22/$C$21,U279+(F280-AL280/$C$23)*$C$22/($C$21+$C$22))))</f>
        <v>1400</v>
      </c>
      <c r="V280" s="107">
        <f>IF(S280=0,IF(V279+(F280-AL280/$C$23)*$C$22/($C$21+$C$22)&gt;$C$8,$C$8,V279+(F280-AL280/$C$23)*$C$22/($C$21+$C$22)),E280)</f>
        <v>1400</v>
      </c>
      <c r="W280" s="203">
        <f>IF(S280&gt;0,0,IF(W279+AL280/$C$23&gt;$F$23,$F$23,W279+AL280/$C$23))</f>
        <v>1.6346185093862227</v>
      </c>
      <c r="X280" s="105" t="str">
        <f>IF(R280=0,"-",IF(U280=0,FORECAST($C$8,Инклинометрия!$B$2:$B$152,Инклинометрия!$A$2:$A$152),FORECAST(R280,Инклинометрия!$B$2:$B$152,Инклинометрия!$A$2:$A$152)))</f>
        <v>-</v>
      </c>
      <c r="Y280" s="105" t="str">
        <f>IF(R280=0,"-",IF(U280=0,FORECAST($C$8-R280,Инклинометрия!$B$2:$B$152,Инклинометрия!$A$2:$A$152),0))</f>
        <v>-</v>
      </c>
      <c r="Z280" s="105" t="str">
        <f>IF(S280=0,"-",FORECAST($C$8,Инклинометрия!$B$2:$B$152,Инклинометрия!$A$2:$A$152))</f>
        <v>-</v>
      </c>
      <c r="AA280" s="105" t="str">
        <f>IF(S280=0,"-",FORECAST($C$8-S280,Инклинометрия!$B$2:$B$152,Инклинометрия!$A$2:$A$152))</f>
        <v>-</v>
      </c>
      <c r="AB280" s="105">
        <f>IF(T280=0,"-",FORECAST($C$6,Инклинометрия!$B$2:$B$152,Инклинометрия!$A$2:$A$152))</f>
        <v>1425</v>
      </c>
      <c r="AC280" s="105">
        <f>IF(R280=0,FORECAST($C$6-T280,Инклинометрия!$B$2:$B$152,Инклинометрия!$A$2:$A$152),FORECAST($C$8,Инклинометрия!$B$2:$B$152,Инклинометрия!$A$2:$A$152))</f>
        <v>1331.5528875839168</v>
      </c>
      <c r="AD280" s="107">
        <f>IF(U280=0,"-",FORECAST($C$8,Инклинометрия!$B$2:$B$152,Инклинометрия!$A$2:$A$152))</f>
        <v>1330</v>
      </c>
      <c r="AE280" s="107">
        <f>IF(U280=0,"-",FORECAST($C$8-U280,Инклинометрия!$B$2:$B$152,Инклинометрия!$A$2:$A$152))</f>
        <v>0</v>
      </c>
      <c r="AF280" s="107">
        <f>FORECAST($C$8-S280,Инклинометрия!$B$2:$B$152,Инклинометрия!$A$2:$A$152)</f>
        <v>1330</v>
      </c>
      <c r="AG280" s="107">
        <f>FORECAST($C$8-(S280+V280),Инклинометрия!$B$2:$B$152,Инклинометрия!$A$2:$A$152)</f>
        <v>0</v>
      </c>
      <c r="AH280" s="107">
        <f>IF(W280=0,"-",FORECAST($C$8+W280,Инклинометрия!$B$2:$B$152,Инклинометрия!$A$2:$A$152))</f>
        <v>1331.5528875839168</v>
      </c>
      <c r="AI280" s="107">
        <f>IF(W280=0,"-",FORECAST($C$8,Инклинометрия!$B$2:$B$152,Инклинометрия!$A$2:$A$152))</f>
        <v>1330</v>
      </c>
      <c r="AK280" s="122">
        <f>2*PI()*$C$5*(AT279-AT278)/(LN(AN279/$I$9)*$I$8/$I$7+LN($I$10/AN279)*$I$8/$I$7)</f>
        <v>0</v>
      </c>
      <c r="AL280" s="67">
        <f>AK280*(B280-B279)</f>
        <v>0</v>
      </c>
      <c r="AM280" s="23">
        <f t="shared" si="75"/>
        <v>4.3059540056097682E-2</v>
      </c>
      <c r="AN280" s="26">
        <f>AN279+AK280*(B280-B279)/(2*PI()*$C$5*AN279*$I$11)</f>
        <v>0.12986115207059001</v>
      </c>
      <c r="AO280" s="87">
        <f t="shared" si="69"/>
        <v>111242.59539450394</v>
      </c>
      <c r="AP280" s="87">
        <f>IF(R280+U280&lt;$C$8,0,32*$G$13/$C$12^2*($I$8*R280+$I$6*U280)+32*$G$14/($C$14^2-$C$13^2)*($I$8*S280+$I$6*V280))</f>
        <v>9917.5953945039291</v>
      </c>
      <c r="AQ280" s="66">
        <f>R280*$C$11*$C$9+U280*$C$11*$C$10</f>
        <v>14695380</v>
      </c>
      <c r="AR280" s="66">
        <f>S280*$C$11*$C$9+V280*$C$11*$C$10</f>
        <v>14695380</v>
      </c>
      <c r="AS280" s="87">
        <f>$C$11*(T280*$C$9+W280*$C$10)</f>
        <v>789129.61404581123</v>
      </c>
      <c r="AT280" s="45">
        <f t="shared" si="63"/>
        <v>15595752.209440315</v>
      </c>
      <c r="AU280" s="75"/>
    </row>
    <row r="281" spans="2:47" ht="15" thickBot="1" x14ac:dyDescent="0.35">
      <c r="B281" s="41">
        <f t="shared" si="70"/>
        <v>2500</v>
      </c>
      <c r="C281" s="8">
        <f t="shared" si="71"/>
        <v>25</v>
      </c>
      <c r="D281" s="73">
        <f t="shared" si="57"/>
        <v>33.4375</v>
      </c>
      <c r="E281" s="29">
        <f t="shared" si="60"/>
        <v>1853.7644061719802</v>
      </c>
      <c r="F281" s="29">
        <f t="shared" si="64"/>
        <v>7.4150576246877336</v>
      </c>
      <c r="G281" s="29">
        <f t="shared" si="72"/>
        <v>9.9176395730198443</v>
      </c>
      <c r="H281" s="17">
        <f t="shared" si="73"/>
        <v>2479.4098932550201</v>
      </c>
      <c r="I281" s="29">
        <f t="shared" si="65"/>
        <v>2.2250485660981263</v>
      </c>
      <c r="J281" s="29">
        <f t="shared" si="66"/>
        <v>13.949340071223777</v>
      </c>
      <c r="K281" s="32">
        <f>IF((D280+L280+M280-AL280)/($C$21+$C$22)&gt;$C$8,$C$8,(D280+L280+M280-AL280)/($C$21+$C$22))</f>
        <v>1400</v>
      </c>
      <c r="L281" s="97">
        <f t="shared" si="58"/>
        <v>0</v>
      </c>
      <c r="M281" s="96">
        <f t="shared" si="59"/>
        <v>0</v>
      </c>
      <c r="N281" s="98">
        <f t="shared" si="67"/>
        <v>1.7382597742038917</v>
      </c>
      <c r="O281" s="100">
        <f t="shared" si="61"/>
        <v>4.2266987561397071</v>
      </c>
      <c r="P281" s="104">
        <f t="shared" si="68"/>
        <v>18.880500609176615</v>
      </c>
      <c r="Q281" s="102">
        <f t="shared" si="74"/>
        <v>2.8886093440366814E-2</v>
      </c>
      <c r="R281" s="106">
        <f>K281-U281</f>
        <v>0</v>
      </c>
      <c r="S281" s="106">
        <f>IF(K281-H280&lt;0,0,K281-H280)</f>
        <v>0</v>
      </c>
      <c r="T281" s="106">
        <f t="shared" si="62"/>
        <v>98.365381490613771</v>
      </c>
      <c r="U281" s="107">
        <f>IF(S281&gt;0,0,IF(U280+(F281-AL281/$C$23)*$C$22/($C$21+$C$22)&gt;$C$8,$C$8,IF(V281=$C$8,U280+(F281-AL281/$C$23)*$C$22/$C$21,U280+(F281-AL281/$C$23)*$C$22/($C$21+$C$22))))</f>
        <v>1400</v>
      </c>
      <c r="V281" s="107">
        <f>IF(S281=0,IF(V280+(F281-AL281/$C$23)*$C$22/($C$21+$C$22)&gt;$C$8,$C$8,V280+(F281-AL281/$C$23)*$C$22/($C$21+$C$22)),E281)</f>
        <v>1400</v>
      </c>
      <c r="W281" s="203">
        <f>IF(S281&gt;0,0,IF(W280+AL281/$C$23&gt;$F$23,$F$23,W280+AL281/$C$23))</f>
        <v>1.6346185093862227</v>
      </c>
      <c r="X281" s="105" t="str">
        <f>IF(R281=0,"-",IF(U281=0,FORECAST($C$8,Инклинометрия!$B$2:$B$152,Инклинометрия!$A$2:$A$152),FORECAST(R281,Инклинометрия!$B$2:$B$152,Инклинометрия!$A$2:$A$152)))</f>
        <v>-</v>
      </c>
      <c r="Y281" s="105" t="str">
        <f>IF(R281=0,"-",IF(U281=0,FORECAST($C$8-R281,Инклинометрия!$B$2:$B$152,Инклинометрия!$A$2:$A$152),0))</f>
        <v>-</v>
      </c>
      <c r="Z281" s="105" t="str">
        <f>IF(S281=0,"-",FORECAST($C$8,Инклинометрия!$B$2:$B$152,Инклинометрия!$A$2:$A$152))</f>
        <v>-</v>
      </c>
      <c r="AA281" s="105" t="str">
        <f>IF(S281=0,"-",FORECAST($C$8-S281,Инклинометрия!$B$2:$B$152,Инклинометрия!$A$2:$A$152))</f>
        <v>-</v>
      </c>
      <c r="AB281" s="105">
        <f>IF(T281=0,"-",FORECAST($C$6,Инклинометрия!$B$2:$B$152,Инклинометрия!$A$2:$A$152))</f>
        <v>1425</v>
      </c>
      <c r="AC281" s="105">
        <f>IF(R281=0,FORECAST($C$6-T281,Инклинометрия!$B$2:$B$152,Инклинометрия!$A$2:$A$152),FORECAST($C$8,Инклинометрия!$B$2:$B$152,Инклинометрия!$A$2:$A$152))</f>
        <v>1331.5528875839168</v>
      </c>
      <c r="AD281" s="107">
        <f>IF(U281=0,"-",FORECAST($C$8,Инклинометрия!$B$2:$B$152,Инклинометрия!$A$2:$A$152))</f>
        <v>1330</v>
      </c>
      <c r="AE281" s="107">
        <f>IF(U281=0,"-",FORECAST($C$8-U281,Инклинометрия!$B$2:$B$152,Инклинометрия!$A$2:$A$152))</f>
        <v>0</v>
      </c>
      <c r="AF281" s="107">
        <f>FORECAST($C$8-S281,Инклинометрия!$B$2:$B$152,Инклинометрия!$A$2:$A$152)</f>
        <v>1330</v>
      </c>
      <c r="AG281" s="107">
        <f>FORECAST($C$8-(S281+V281),Инклинометрия!$B$2:$B$152,Инклинометрия!$A$2:$A$152)</f>
        <v>0</v>
      </c>
      <c r="AH281" s="107">
        <f>IF(W281=0,"-",FORECAST($C$8+W281,Инклинометрия!$B$2:$B$152,Инклинометрия!$A$2:$A$152))</f>
        <v>1331.5528875839168</v>
      </c>
      <c r="AI281" s="107">
        <f>IF(W281=0,"-",FORECAST($C$8,Инклинометрия!$B$2:$B$152,Инклинометрия!$A$2:$A$152))</f>
        <v>1330</v>
      </c>
      <c r="AK281" s="122">
        <f>2*PI()*$C$5*(AT280-AT279)/(LN(AN280/$I$9)*$I$8/$I$7+LN($I$10/AN280)*$I$8/$I$7)</f>
        <v>0</v>
      </c>
      <c r="AL281" s="67">
        <f>AK281*(B281-B280)</f>
        <v>0</v>
      </c>
      <c r="AM281" s="23">
        <f t="shared" si="75"/>
        <v>4.3059540056097682E-2</v>
      </c>
      <c r="AN281" s="26">
        <f>AN280+AK281*(B281-B280)/(2*PI()*$C$5*AN280*$I$11)</f>
        <v>0.12986115207059001</v>
      </c>
      <c r="AO281" s="87">
        <f t="shared" si="69"/>
        <v>111242.59539450394</v>
      </c>
      <c r="AP281" s="87">
        <f>IF(R281+U281&lt;$C$8,0,32*$G$13/$C$12^2*($I$8*R281+$I$6*U281)+32*$G$14/($C$14^2-$C$13^2)*($I$8*S281+$I$6*V281))</f>
        <v>9917.5953945039291</v>
      </c>
      <c r="AQ281" s="66">
        <f>R281*$C$11*$C$9+U281*$C$11*$C$10</f>
        <v>14695380</v>
      </c>
      <c r="AR281" s="66">
        <f>S281*$C$11*$C$9+V281*$C$11*$C$10</f>
        <v>14695380</v>
      </c>
      <c r="AS281" s="87">
        <f>$C$11*(T281*$C$9+W281*$C$10)</f>
        <v>789129.61404581123</v>
      </c>
      <c r="AT281" s="45">
        <f t="shared" si="63"/>
        <v>15595752.209440315</v>
      </c>
      <c r="AU281" s="75"/>
    </row>
    <row r="282" spans="2:47" ht="15" thickBot="1" x14ac:dyDescent="0.35">
      <c r="B282" s="41">
        <f t="shared" si="70"/>
        <v>2510</v>
      </c>
      <c r="C282" s="8">
        <f t="shared" si="71"/>
        <v>25.1</v>
      </c>
      <c r="D282" s="73">
        <f t="shared" si="57"/>
        <v>33.571249999999999</v>
      </c>
      <c r="E282" s="29">
        <f t="shared" si="60"/>
        <v>1861.1794637966682</v>
      </c>
      <c r="F282" s="29">
        <f t="shared" si="64"/>
        <v>7.4150576246879609</v>
      </c>
      <c r="G282" s="29">
        <f t="shared" si="72"/>
        <v>9.9176395730201481</v>
      </c>
      <c r="H282" s="17">
        <f t="shared" si="73"/>
        <v>2489.3275328280401</v>
      </c>
      <c r="I282" s="29">
        <f t="shared" si="65"/>
        <v>2.2250485660981263</v>
      </c>
      <c r="J282" s="29">
        <f t="shared" si="66"/>
        <v>13.949340071223991</v>
      </c>
      <c r="K282" s="32">
        <f>IF((D281+L281+M281-AL281)/($C$21+$C$22)&gt;$C$8,$C$8,(D281+L281+M281-AL281)/($C$21+$C$22))</f>
        <v>1400</v>
      </c>
      <c r="L282" s="97">
        <f t="shared" si="58"/>
        <v>0</v>
      </c>
      <c r="M282" s="96">
        <f t="shared" si="59"/>
        <v>0</v>
      </c>
      <c r="N282" s="98">
        <f t="shared" si="67"/>
        <v>1.7382597742038917</v>
      </c>
      <c r="O282" s="100">
        <f t="shared" si="61"/>
        <v>4.2266987561397071</v>
      </c>
      <c r="P282" s="104">
        <f t="shared" si="68"/>
        <v>18.880500609176615</v>
      </c>
      <c r="Q282" s="102">
        <f t="shared" si="74"/>
        <v>2.8886093440366814E-2</v>
      </c>
      <c r="R282" s="106">
        <f>K282-U282</f>
        <v>0</v>
      </c>
      <c r="S282" s="106">
        <f>IF(K282-H281&lt;0,0,K282-H281)</f>
        <v>0</v>
      </c>
      <c r="T282" s="106">
        <f t="shared" si="62"/>
        <v>98.365381490613771</v>
      </c>
      <c r="U282" s="107">
        <f>IF(S282&gt;0,0,IF(U281+(F282-AL282/$C$23)*$C$22/($C$21+$C$22)&gt;$C$8,$C$8,IF(V282=$C$8,U281+(F282-AL282/$C$23)*$C$22/$C$21,U281+(F282-AL282/$C$23)*$C$22/($C$21+$C$22))))</f>
        <v>1400</v>
      </c>
      <c r="V282" s="107">
        <f>IF(S282=0,IF(V281+(F282-AL282/$C$23)*$C$22/($C$21+$C$22)&gt;$C$8,$C$8,V281+(F282-AL282/$C$23)*$C$22/($C$21+$C$22)),E282)</f>
        <v>1400</v>
      </c>
      <c r="W282" s="203">
        <f>IF(S282&gt;0,0,IF(W281+AL282/$C$23&gt;$F$23,$F$23,W281+AL282/$C$23))</f>
        <v>1.6346185093862227</v>
      </c>
      <c r="X282" s="105" t="str">
        <f>IF(R282=0,"-",IF(U282=0,FORECAST($C$8,Инклинометрия!$B$2:$B$152,Инклинометрия!$A$2:$A$152),FORECAST(R282,Инклинометрия!$B$2:$B$152,Инклинометрия!$A$2:$A$152)))</f>
        <v>-</v>
      </c>
      <c r="Y282" s="105" t="str">
        <f>IF(R282=0,"-",IF(U282=0,FORECAST($C$8-R282,Инклинометрия!$B$2:$B$152,Инклинометрия!$A$2:$A$152),0))</f>
        <v>-</v>
      </c>
      <c r="Z282" s="105" t="str">
        <f>IF(S282=0,"-",FORECAST($C$8,Инклинометрия!$B$2:$B$152,Инклинометрия!$A$2:$A$152))</f>
        <v>-</v>
      </c>
      <c r="AA282" s="105" t="str">
        <f>IF(S282=0,"-",FORECAST($C$8-S282,Инклинометрия!$B$2:$B$152,Инклинометрия!$A$2:$A$152))</f>
        <v>-</v>
      </c>
      <c r="AB282" s="105">
        <f>IF(T282=0,"-",FORECAST($C$6,Инклинометрия!$B$2:$B$152,Инклинометрия!$A$2:$A$152))</f>
        <v>1425</v>
      </c>
      <c r="AC282" s="105">
        <f>IF(R282=0,FORECAST($C$6-T282,Инклинометрия!$B$2:$B$152,Инклинометрия!$A$2:$A$152),FORECAST($C$8,Инклинометрия!$B$2:$B$152,Инклинометрия!$A$2:$A$152))</f>
        <v>1331.5528875839168</v>
      </c>
      <c r="AD282" s="107">
        <f>IF(U282=0,"-",FORECAST($C$8,Инклинометрия!$B$2:$B$152,Инклинометрия!$A$2:$A$152))</f>
        <v>1330</v>
      </c>
      <c r="AE282" s="107">
        <f>IF(U282=0,"-",FORECAST($C$8-U282,Инклинометрия!$B$2:$B$152,Инклинометрия!$A$2:$A$152))</f>
        <v>0</v>
      </c>
      <c r="AF282" s="107">
        <f>FORECAST($C$8-S282,Инклинометрия!$B$2:$B$152,Инклинометрия!$A$2:$A$152)</f>
        <v>1330</v>
      </c>
      <c r="AG282" s="107">
        <f>FORECAST($C$8-(S282+V282),Инклинометрия!$B$2:$B$152,Инклинометрия!$A$2:$A$152)</f>
        <v>0</v>
      </c>
      <c r="AH282" s="107">
        <f>IF(W282=0,"-",FORECAST($C$8+W282,Инклинометрия!$B$2:$B$152,Инклинометрия!$A$2:$A$152))</f>
        <v>1331.5528875839168</v>
      </c>
      <c r="AI282" s="107">
        <f>IF(W282=0,"-",FORECAST($C$8,Инклинометрия!$B$2:$B$152,Инклинометрия!$A$2:$A$152))</f>
        <v>1330</v>
      </c>
      <c r="AK282" s="122">
        <f>2*PI()*$C$5*(AT281-AT280)/(LN(AN281/$I$9)*$I$8/$I$7+LN($I$10/AN281)*$I$8/$I$7)</f>
        <v>0</v>
      </c>
      <c r="AL282" s="67">
        <f>AK282*(B282-B281)</f>
        <v>0</v>
      </c>
      <c r="AM282" s="23">
        <f t="shared" si="75"/>
        <v>4.3059540056097682E-2</v>
      </c>
      <c r="AN282" s="26">
        <f>AN281+AK282*(B282-B281)/(2*PI()*$C$5*AN281*$I$11)</f>
        <v>0.12986115207059001</v>
      </c>
      <c r="AO282" s="87">
        <f t="shared" si="69"/>
        <v>111242.59539450394</v>
      </c>
      <c r="AP282" s="87">
        <f>IF(R282+U282&lt;$C$8,0,32*$G$13/$C$12^2*($I$8*R282+$I$6*U282)+32*$G$14/($C$14^2-$C$13^2)*($I$8*S282+$I$6*V282))</f>
        <v>9917.5953945039291</v>
      </c>
      <c r="AQ282" s="66">
        <f>R282*$C$11*$C$9+U282*$C$11*$C$10</f>
        <v>14695380</v>
      </c>
      <c r="AR282" s="66">
        <f>S282*$C$11*$C$9+V282*$C$11*$C$10</f>
        <v>14695380</v>
      </c>
      <c r="AS282" s="87">
        <f>$C$11*(T282*$C$9+W282*$C$10)</f>
        <v>789129.61404581123</v>
      </c>
      <c r="AT282" s="45">
        <f t="shared" si="63"/>
        <v>15595752.209440315</v>
      </c>
      <c r="AU282" s="75"/>
    </row>
    <row r="283" spans="2:47" ht="15" thickBot="1" x14ac:dyDescent="0.35">
      <c r="B283" s="41">
        <f t="shared" si="70"/>
        <v>2520</v>
      </c>
      <c r="C283" s="8">
        <f t="shared" si="71"/>
        <v>25.2</v>
      </c>
      <c r="D283" s="73">
        <f t="shared" si="57"/>
        <v>33.704999999999998</v>
      </c>
      <c r="E283" s="29">
        <f t="shared" si="60"/>
        <v>1868.5945214213559</v>
      </c>
      <c r="F283" s="29">
        <f t="shared" si="64"/>
        <v>7.4150576246877336</v>
      </c>
      <c r="G283" s="29">
        <f t="shared" si="72"/>
        <v>9.9176395730198443</v>
      </c>
      <c r="H283" s="17">
        <f t="shared" si="73"/>
        <v>2499.2451724010598</v>
      </c>
      <c r="I283" s="29">
        <f t="shared" si="65"/>
        <v>2.2250485660981263</v>
      </c>
      <c r="J283" s="29">
        <f t="shared" si="66"/>
        <v>13.949340071223777</v>
      </c>
      <c r="K283" s="32">
        <f>IF((D282+L282+M282-AL282)/($C$21+$C$22)&gt;$C$8,$C$8,(D282+L282+M282-AL282)/($C$21+$C$22))</f>
        <v>1400</v>
      </c>
      <c r="L283" s="97">
        <f t="shared" si="58"/>
        <v>0</v>
      </c>
      <c r="M283" s="96">
        <f t="shared" si="59"/>
        <v>0</v>
      </c>
      <c r="N283" s="98">
        <f t="shared" si="67"/>
        <v>1.7382597742038917</v>
      </c>
      <c r="O283" s="100">
        <f t="shared" si="61"/>
        <v>4.2266987561397071</v>
      </c>
      <c r="P283" s="104">
        <f t="shared" si="68"/>
        <v>18.880500609176615</v>
      </c>
      <c r="Q283" s="102">
        <f t="shared" si="74"/>
        <v>2.8886093440366814E-2</v>
      </c>
      <c r="R283" s="106">
        <f>K283-U283</f>
        <v>0</v>
      </c>
      <c r="S283" s="106">
        <f>IF(K283-H282&lt;0,0,K283-H282)</f>
        <v>0</v>
      </c>
      <c r="T283" s="106">
        <f t="shared" si="62"/>
        <v>98.365381490613771</v>
      </c>
      <c r="U283" s="107">
        <f>IF(S283&gt;0,0,IF(U282+(F283-AL283/$C$23)*$C$22/($C$21+$C$22)&gt;$C$8,$C$8,IF(V283=$C$8,U282+(F283-AL283/$C$23)*$C$22/$C$21,U282+(F283-AL283/$C$23)*$C$22/($C$21+$C$22))))</f>
        <v>1400</v>
      </c>
      <c r="V283" s="107">
        <f>IF(S283=0,IF(V282+(F283-AL283/$C$23)*$C$22/($C$21+$C$22)&gt;$C$8,$C$8,V282+(F283-AL283/$C$23)*$C$22/($C$21+$C$22)),E283)</f>
        <v>1400</v>
      </c>
      <c r="W283" s="203">
        <f>IF(S283&gt;0,0,IF(W282+AL283/$C$23&gt;$F$23,$F$23,W282+AL283/$C$23))</f>
        <v>1.6346185093862227</v>
      </c>
      <c r="X283" s="105" t="str">
        <f>IF(R283=0,"-",IF(U283=0,FORECAST($C$8,Инклинометрия!$B$2:$B$152,Инклинометрия!$A$2:$A$152),FORECAST(R283,Инклинометрия!$B$2:$B$152,Инклинометрия!$A$2:$A$152)))</f>
        <v>-</v>
      </c>
      <c r="Y283" s="105" t="str">
        <f>IF(R283=0,"-",IF(U283=0,FORECAST($C$8-R283,Инклинометрия!$B$2:$B$152,Инклинометрия!$A$2:$A$152),0))</f>
        <v>-</v>
      </c>
      <c r="Z283" s="105" t="str">
        <f>IF(S283=0,"-",FORECAST($C$8,Инклинометрия!$B$2:$B$152,Инклинометрия!$A$2:$A$152))</f>
        <v>-</v>
      </c>
      <c r="AA283" s="105" t="str">
        <f>IF(S283=0,"-",FORECAST($C$8-S283,Инклинометрия!$B$2:$B$152,Инклинометрия!$A$2:$A$152))</f>
        <v>-</v>
      </c>
      <c r="AB283" s="105">
        <f>IF(T283=0,"-",FORECAST($C$6,Инклинометрия!$B$2:$B$152,Инклинометрия!$A$2:$A$152))</f>
        <v>1425</v>
      </c>
      <c r="AC283" s="105">
        <f>IF(R283=0,FORECAST($C$6-T283,Инклинометрия!$B$2:$B$152,Инклинометрия!$A$2:$A$152),FORECAST($C$8,Инклинометрия!$B$2:$B$152,Инклинометрия!$A$2:$A$152))</f>
        <v>1331.5528875839168</v>
      </c>
      <c r="AD283" s="107">
        <f>IF(U283=0,"-",FORECAST($C$8,Инклинометрия!$B$2:$B$152,Инклинометрия!$A$2:$A$152))</f>
        <v>1330</v>
      </c>
      <c r="AE283" s="107">
        <f>IF(U283=0,"-",FORECAST($C$8-U283,Инклинометрия!$B$2:$B$152,Инклинометрия!$A$2:$A$152))</f>
        <v>0</v>
      </c>
      <c r="AF283" s="107">
        <f>FORECAST($C$8-S283,Инклинометрия!$B$2:$B$152,Инклинометрия!$A$2:$A$152)</f>
        <v>1330</v>
      </c>
      <c r="AG283" s="107">
        <f>FORECAST($C$8-(S283+V283),Инклинометрия!$B$2:$B$152,Инклинометрия!$A$2:$A$152)</f>
        <v>0</v>
      </c>
      <c r="AH283" s="107">
        <f>IF(W283=0,"-",FORECAST($C$8+W283,Инклинометрия!$B$2:$B$152,Инклинометрия!$A$2:$A$152))</f>
        <v>1331.5528875839168</v>
      </c>
      <c r="AI283" s="107">
        <f>IF(W283=0,"-",FORECAST($C$8,Инклинометрия!$B$2:$B$152,Инклинометрия!$A$2:$A$152))</f>
        <v>1330</v>
      </c>
      <c r="AK283" s="122">
        <f>2*PI()*$C$5*(AT282-AT281)/(LN(AN282/$I$9)*$I$8/$I$7+LN($I$10/AN282)*$I$8/$I$7)</f>
        <v>0</v>
      </c>
      <c r="AL283" s="67">
        <f>AK283*(B283-B282)</f>
        <v>0</v>
      </c>
      <c r="AM283" s="23">
        <f t="shared" si="75"/>
        <v>4.3059540056097682E-2</v>
      </c>
      <c r="AN283" s="26">
        <f>AN282+AK283*(B283-B282)/(2*PI()*$C$5*AN282*$I$11)</f>
        <v>0.12986115207059001</v>
      </c>
      <c r="AO283" s="87">
        <f t="shared" si="69"/>
        <v>111242.59539450394</v>
      </c>
      <c r="AP283" s="87">
        <f>IF(R283+U283&lt;$C$8,0,32*$G$13/$C$12^2*($I$8*R283+$I$6*U283)+32*$G$14/($C$14^2-$C$13^2)*($I$8*S283+$I$6*V283))</f>
        <v>9917.5953945039291</v>
      </c>
      <c r="AQ283" s="66">
        <f>R283*$C$11*$C$9+U283*$C$11*$C$10</f>
        <v>14695380</v>
      </c>
      <c r="AR283" s="66">
        <f>S283*$C$11*$C$9+V283*$C$11*$C$10</f>
        <v>14695380</v>
      </c>
      <c r="AS283" s="87">
        <f>$C$11*(T283*$C$9+W283*$C$10)</f>
        <v>789129.61404581123</v>
      </c>
      <c r="AT283" s="45">
        <f t="shared" si="63"/>
        <v>15595752.209440315</v>
      </c>
      <c r="AU283" s="75"/>
    </row>
    <row r="284" spans="2:47" ht="15" thickBot="1" x14ac:dyDescent="0.35">
      <c r="B284" s="41">
        <f t="shared" si="70"/>
        <v>2530</v>
      </c>
      <c r="C284" s="8">
        <f t="shared" si="71"/>
        <v>25.3</v>
      </c>
      <c r="D284" s="73">
        <f t="shared" si="57"/>
        <v>33.838749999999997</v>
      </c>
      <c r="E284" s="29">
        <f t="shared" si="60"/>
        <v>1876.0095790460441</v>
      </c>
      <c r="F284" s="29">
        <f t="shared" si="64"/>
        <v>7.4150576246881883</v>
      </c>
      <c r="G284" s="29">
        <f t="shared" si="72"/>
        <v>9.9176395730204518</v>
      </c>
      <c r="H284" s="17">
        <f t="shared" si="73"/>
        <v>2509.1628119740803</v>
      </c>
      <c r="I284" s="29">
        <f t="shared" si="65"/>
        <v>2.2250485660981263</v>
      </c>
      <c r="J284" s="29">
        <f t="shared" si="66"/>
        <v>13.949340071224203</v>
      </c>
      <c r="K284" s="32">
        <f>IF((D283+L283+M283-AL283)/($C$21+$C$22)&gt;$C$8,$C$8,(D283+L283+M283-AL283)/($C$21+$C$22))</f>
        <v>1400</v>
      </c>
      <c r="L284" s="97">
        <f t="shared" si="58"/>
        <v>0</v>
      </c>
      <c r="M284" s="96">
        <f t="shared" si="59"/>
        <v>0</v>
      </c>
      <c r="N284" s="98">
        <f t="shared" si="67"/>
        <v>1.7382597742038917</v>
      </c>
      <c r="O284" s="100">
        <f t="shared" si="61"/>
        <v>4.2266987561397071</v>
      </c>
      <c r="P284" s="104">
        <f t="shared" si="68"/>
        <v>18.880500609176615</v>
      </c>
      <c r="Q284" s="102">
        <f t="shared" si="74"/>
        <v>2.8886093440366814E-2</v>
      </c>
      <c r="R284" s="106">
        <f>K284-U284</f>
        <v>0</v>
      </c>
      <c r="S284" s="106">
        <f>IF(K284-H283&lt;0,0,K284-H283)</f>
        <v>0</v>
      </c>
      <c r="T284" s="106">
        <f t="shared" si="62"/>
        <v>98.365381490613771</v>
      </c>
      <c r="U284" s="107">
        <f>IF(S284&gt;0,0,IF(U283+(F284-AL284/$C$23)*$C$22/($C$21+$C$22)&gt;$C$8,$C$8,IF(V284=$C$8,U283+(F284-AL284/$C$23)*$C$22/$C$21,U283+(F284-AL284/$C$23)*$C$22/($C$21+$C$22))))</f>
        <v>1400</v>
      </c>
      <c r="V284" s="107">
        <f>IF(S284=0,IF(V283+(F284-AL284/$C$23)*$C$22/($C$21+$C$22)&gt;$C$8,$C$8,V283+(F284-AL284/$C$23)*$C$22/($C$21+$C$22)),E284)</f>
        <v>1400</v>
      </c>
      <c r="W284" s="203">
        <f>IF(S284&gt;0,0,IF(W283+AL284/$C$23&gt;$F$23,$F$23,W283+AL284/$C$23))</f>
        <v>1.6346185093862227</v>
      </c>
      <c r="X284" s="105" t="str">
        <f>IF(R284=0,"-",IF(U284=0,FORECAST($C$8,Инклинометрия!$B$2:$B$152,Инклинометрия!$A$2:$A$152),FORECAST(R284,Инклинометрия!$B$2:$B$152,Инклинометрия!$A$2:$A$152)))</f>
        <v>-</v>
      </c>
      <c r="Y284" s="105" t="str">
        <f>IF(R284=0,"-",IF(U284=0,FORECAST($C$8-R284,Инклинометрия!$B$2:$B$152,Инклинометрия!$A$2:$A$152),0))</f>
        <v>-</v>
      </c>
      <c r="Z284" s="105" t="str">
        <f>IF(S284=0,"-",FORECAST($C$8,Инклинометрия!$B$2:$B$152,Инклинометрия!$A$2:$A$152))</f>
        <v>-</v>
      </c>
      <c r="AA284" s="105" t="str">
        <f>IF(S284=0,"-",FORECAST($C$8-S284,Инклинометрия!$B$2:$B$152,Инклинометрия!$A$2:$A$152))</f>
        <v>-</v>
      </c>
      <c r="AB284" s="105">
        <f>IF(T284=0,"-",FORECAST($C$6,Инклинометрия!$B$2:$B$152,Инклинометрия!$A$2:$A$152))</f>
        <v>1425</v>
      </c>
      <c r="AC284" s="105">
        <f>IF(R284=0,FORECAST($C$6-T284,Инклинометрия!$B$2:$B$152,Инклинометрия!$A$2:$A$152),FORECAST($C$8,Инклинометрия!$B$2:$B$152,Инклинометрия!$A$2:$A$152))</f>
        <v>1331.5528875839168</v>
      </c>
      <c r="AD284" s="107">
        <f>IF(U284=0,"-",FORECAST($C$8,Инклинометрия!$B$2:$B$152,Инклинометрия!$A$2:$A$152))</f>
        <v>1330</v>
      </c>
      <c r="AE284" s="107">
        <f>IF(U284=0,"-",FORECAST($C$8-U284,Инклинометрия!$B$2:$B$152,Инклинометрия!$A$2:$A$152))</f>
        <v>0</v>
      </c>
      <c r="AF284" s="107">
        <f>FORECAST($C$8-S284,Инклинометрия!$B$2:$B$152,Инклинометрия!$A$2:$A$152)</f>
        <v>1330</v>
      </c>
      <c r="AG284" s="107">
        <f>FORECAST($C$8-(S284+V284),Инклинометрия!$B$2:$B$152,Инклинометрия!$A$2:$A$152)</f>
        <v>0</v>
      </c>
      <c r="AH284" s="107">
        <f>IF(W284=0,"-",FORECAST($C$8+W284,Инклинометрия!$B$2:$B$152,Инклинометрия!$A$2:$A$152))</f>
        <v>1331.5528875839168</v>
      </c>
      <c r="AI284" s="107">
        <f>IF(W284=0,"-",FORECAST($C$8,Инклинометрия!$B$2:$B$152,Инклинометрия!$A$2:$A$152))</f>
        <v>1330</v>
      </c>
      <c r="AK284" s="122">
        <f>2*PI()*$C$5*(AT283-AT282)/(LN(AN283/$I$9)*$I$8/$I$7+LN($I$10/AN283)*$I$8/$I$7)</f>
        <v>0</v>
      </c>
      <c r="AL284" s="67">
        <f>AK284*(B284-B283)</f>
        <v>0</v>
      </c>
      <c r="AM284" s="23">
        <f t="shared" si="75"/>
        <v>4.3059540056097682E-2</v>
      </c>
      <c r="AN284" s="26">
        <f>AN283+AK284*(B284-B283)/(2*PI()*$C$5*AN283*$I$11)</f>
        <v>0.12986115207059001</v>
      </c>
      <c r="AO284" s="87">
        <f t="shared" si="69"/>
        <v>111242.59539450394</v>
      </c>
      <c r="AP284" s="87">
        <f>IF(R284+U284&lt;$C$8,0,32*$G$13/$C$12^2*($I$8*R284+$I$6*U284)+32*$G$14/($C$14^2-$C$13^2)*($I$8*S284+$I$6*V284))</f>
        <v>9917.5953945039291</v>
      </c>
      <c r="AQ284" s="66">
        <f>R284*$C$11*$C$9+U284*$C$11*$C$10</f>
        <v>14695380</v>
      </c>
      <c r="AR284" s="66">
        <f>S284*$C$11*$C$9+V284*$C$11*$C$10</f>
        <v>14695380</v>
      </c>
      <c r="AS284" s="87">
        <f>$C$11*(T284*$C$9+W284*$C$10)</f>
        <v>789129.61404581123</v>
      </c>
      <c r="AT284" s="45">
        <f t="shared" si="63"/>
        <v>15595752.209440315</v>
      </c>
      <c r="AU284" s="75"/>
    </row>
    <row r="285" spans="2:47" ht="15" thickBot="1" x14ac:dyDescent="0.35">
      <c r="B285" s="41">
        <f t="shared" si="70"/>
        <v>2540</v>
      </c>
      <c r="C285" s="8">
        <f t="shared" si="71"/>
        <v>25.400000000000002</v>
      </c>
      <c r="D285" s="73">
        <f t="shared" si="57"/>
        <v>33.972500000000004</v>
      </c>
      <c r="E285" s="29">
        <f t="shared" si="60"/>
        <v>1883.4246366707321</v>
      </c>
      <c r="F285" s="29">
        <f t="shared" si="64"/>
        <v>7.4150576246879609</v>
      </c>
      <c r="G285" s="29">
        <f t="shared" si="72"/>
        <v>9.9176395730201481</v>
      </c>
      <c r="H285" s="17">
        <f t="shared" si="73"/>
        <v>2519.0804515471004</v>
      </c>
      <c r="I285" s="29">
        <f t="shared" si="65"/>
        <v>2.2250485660981263</v>
      </c>
      <c r="J285" s="29">
        <f t="shared" si="66"/>
        <v>13.949340071223991</v>
      </c>
      <c r="K285" s="32">
        <f>IF((D284+L284+M284-AL284)/($C$21+$C$22)&gt;$C$8,$C$8,(D284+L284+M284-AL284)/($C$21+$C$22))</f>
        <v>1400</v>
      </c>
      <c r="L285" s="97">
        <f t="shared" si="58"/>
        <v>0</v>
      </c>
      <c r="M285" s="96">
        <f t="shared" si="59"/>
        <v>0</v>
      </c>
      <c r="N285" s="98">
        <f t="shared" si="67"/>
        <v>1.7382597742038917</v>
      </c>
      <c r="O285" s="100">
        <f t="shared" si="61"/>
        <v>4.2266987561397071</v>
      </c>
      <c r="P285" s="104">
        <f t="shared" si="68"/>
        <v>18.880500609176615</v>
      </c>
      <c r="Q285" s="102">
        <f t="shared" si="74"/>
        <v>2.8886093440366814E-2</v>
      </c>
      <c r="R285" s="106">
        <f>K285-U285</f>
        <v>0</v>
      </c>
      <c r="S285" s="106">
        <f>IF(K285-H284&lt;0,0,K285-H284)</f>
        <v>0</v>
      </c>
      <c r="T285" s="106">
        <f t="shared" si="62"/>
        <v>98.365381490613771</v>
      </c>
      <c r="U285" s="107">
        <f>IF(S285&gt;0,0,IF(U284+(F285-AL285/$C$23)*$C$22/($C$21+$C$22)&gt;$C$8,$C$8,IF(V285=$C$8,U284+(F285-AL285/$C$23)*$C$22/$C$21,U284+(F285-AL285/$C$23)*$C$22/($C$21+$C$22))))</f>
        <v>1400</v>
      </c>
      <c r="V285" s="107">
        <f>IF(S285=0,IF(V284+(F285-AL285/$C$23)*$C$22/($C$21+$C$22)&gt;$C$8,$C$8,V284+(F285-AL285/$C$23)*$C$22/($C$21+$C$22)),E285)</f>
        <v>1400</v>
      </c>
      <c r="W285" s="203">
        <f>IF(S285&gt;0,0,IF(W284+AL285/$C$23&gt;$F$23,$F$23,W284+AL285/$C$23))</f>
        <v>1.6346185093862227</v>
      </c>
      <c r="X285" s="105" t="str">
        <f>IF(R285=0,"-",IF(U285=0,FORECAST($C$8,Инклинометрия!$B$2:$B$152,Инклинометрия!$A$2:$A$152),FORECAST(R285,Инклинометрия!$B$2:$B$152,Инклинометрия!$A$2:$A$152)))</f>
        <v>-</v>
      </c>
      <c r="Y285" s="105" t="str">
        <f>IF(R285=0,"-",IF(U285=0,FORECAST($C$8-R285,Инклинометрия!$B$2:$B$152,Инклинометрия!$A$2:$A$152),0))</f>
        <v>-</v>
      </c>
      <c r="Z285" s="105" t="str">
        <f>IF(S285=0,"-",FORECAST($C$8,Инклинометрия!$B$2:$B$152,Инклинометрия!$A$2:$A$152))</f>
        <v>-</v>
      </c>
      <c r="AA285" s="105" t="str">
        <f>IF(S285=0,"-",FORECAST($C$8-S285,Инклинометрия!$B$2:$B$152,Инклинометрия!$A$2:$A$152))</f>
        <v>-</v>
      </c>
      <c r="AB285" s="105">
        <f>IF(T285=0,"-",FORECAST($C$6,Инклинометрия!$B$2:$B$152,Инклинометрия!$A$2:$A$152))</f>
        <v>1425</v>
      </c>
      <c r="AC285" s="105">
        <f>IF(R285=0,FORECAST($C$6-T285,Инклинометрия!$B$2:$B$152,Инклинометрия!$A$2:$A$152),FORECAST($C$8,Инклинометрия!$B$2:$B$152,Инклинометрия!$A$2:$A$152))</f>
        <v>1331.5528875839168</v>
      </c>
      <c r="AD285" s="107">
        <f>IF(U285=0,"-",FORECAST($C$8,Инклинометрия!$B$2:$B$152,Инклинометрия!$A$2:$A$152))</f>
        <v>1330</v>
      </c>
      <c r="AE285" s="107">
        <f>IF(U285=0,"-",FORECAST($C$8-U285,Инклинометрия!$B$2:$B$152,Инклинометрия!$A$2:$A$152))</f>
        <v>0</v>
      </c>
      <c r="AF285" s="107">
        <f>FORECAST($C$8-S285,Инклинометрия!$B$2:$B$152,Инклинометрия!$A$2:$A$152)</f>
        <v>1330</v>
      </c>
      <c r="AG285" s="107">
        <f>FORECAST($C$8-(S285+V285),Инклинометрия!$B$2:$B$152,Инклинометрия!$A$2:$A$152)</f>
        <v>0</v>
      </c>
      <c r="AH285" s="107">
        <f>IF(W285=0,"-",FORECAST($C$8+W285,Инклинометрия!$B$2:$B$152,Инклинометрия!$A$2:$A$152))</f>
        <v>1331.5528875839168</v>
      </c>
      <c r="AI285" s="107">
        <f>IF(W285=0,"-",FORECAST($C$8,Инклинометрия!$B$2:$B$152,Инклинометрия!$A$2:$A$152))</f>
        <v>1330</v>
      </c>
      <c r="AK285" s="122">
        <f>2*PI()*$C$5*(AT284-AT283)/(LN(AN284/$I$9)*$I$8/$I$7+LN($I$10/AN284)*$I$8/$I$7)</f>
        <v>0</v>
      </c>
      <c r="AL285" s="67">
        <f>AK285*(B285-B284)</f>
        <v>0</v>
      </c>
      <c r="AM285" s="23">
        <f t="shared" si="75"/>
        <v>4.3059540056097682E-2</v>
      </c>
      <c r="AN285" s="26">
        <f>AN284+AK285*(B285-B284)/(2*PI()*$C$5*AN284*$I$11)</f>
        <v>0.12986115207059001</v>
      </c>
      <c r="AO285" s="87">
        <f t="shared" si="69"/>
        <v>111242.59539450394</v>
      </c>
      <c r="AP285" s="87">
        <f>IF(R285+U285&lt;$C$8,0,32*$G$13/$C$12^2*($I$8*R285+$I$6*U285)+32*$G$14/($C$14^2-$C$13^2)*($I$8*S285+$I$6*V285))</f>
        <v>9917.5953945039291</v>
      </c>
      <c r="AQ285" s="66">
        <f>R285*$C$11*$C$9+U285*$C$11*$C$10</f>
        <v>14695380</v>
      </c>
      <c r="AR285" s="66">
        <f>S285*$C$11*$C$9+V285*$C$11*$C$10</f>
        <v>14695380</v>
      </c>
      <c r="AS285" s="87">
        <f>$C$11*(T285*$C$9+W285*$C$10)</f>
        <v>789129.61404581123</v>
      </c>
      <c r="AT285" s="45">
        <f t="shared" si="63"/>
        <v>15595752.209440315</v>
      </c>
      <c r="AU285" s="75"/>
    </row>
    <row r="286" spans="2:47" ht="15" thickBot="1" x14ac:dyDescent="0.35">
      <c r="B286" s="41">
        <f t="shared" si="70"/>
        <v>2550</v>
      </c>
      <c r="C286" s="8">
        <f t="shared" si="71"/>
        <v>25.5</v>
      </c>
      <c r="D286" s="73">
        <f t="shared" si="57"/>
        <v>34.106250000000003</v>
      </c>
      <c r="E286" s="29">
        <f t="shared" si="60"/>
        <v>1890.8396942954198</v>
      </c>
      <c r="F286" s="29">
        <f t="shared" si="64"/>
        <v>7.4150576246877336</v>
      </c>
      <c r="G286" s="29">
        <f t="shared" si="72"/>
        <v>9.9176395730198443</v>
      </c>
      <c r="H286" s="17">
        <f t="shared" si="73"/>
        <v>2528.9980911201201</v>
      </c>
      <c r="I286" s="29">
        <f t="shared" si="65"/>
        <v>2.2250485660981263</v>
      </c>
      <c r="J286" s="29">
        <f t="shared" si="66"/>
        <v>13.949340071223777</v>
      </c>
      <c r="K286" s="32">
        <f>IF((D285+L285+M285-AL285)/($C$21+$C$22)&gt;$C$8,$C$8,(D285+L285+M285-AL285)/($C$21+$C$22))</f>
        <v>1400</v>
      </c>
      <c r="L286" s="97">
        <f t="shared" si="58"/>
        <v>0</v>
      </c>
      <c r="M286" s="96">
        <f t="shared" si="59"/>
        <v>0</v>
      </c>
      <c r="N286" s="98">
        <f t="shared" si="67"/>
        <v>1.7382597742038917</v>
      </c>
      <c r="O286" s="100">
        <f t="shared" si="61"/>
        <v>4.2266987561397071</v>
      </c>
      <c r="P286" s="104">
        <f t="shared" si="68"/>
        <v>18.880500609176615</v>
      </c>
      <c r="Q286" s="102">
        <f t="shared" si="74"/>
        <v>2.8886093440366814E-2</v>
      </c>
      <c r="R286" s="106">
        <f>K286-U286</f>
        <v>0</v>
      </c>
      <c r="S286" s="106">
        <f>IF(K286-H285&lt;0,0,K286-H285)</f>
        <v>0</v>
      </c>
      <c r="T286" s="106">
        <f t="shared" si="62"/>
        <v>98.365381490613771</v>
      </c>
      <c r="U286" s="107">
        <f>IF(S286&gt;0,0,IF(U285+(F286-AL286/$C$23)*$C$22/($C$21+$C$22)&gt;$C$8,$C$8,IF(V286=$C$8,U285+(F286-AL286/$C$23)*$C$22/$C$21,U285+(F286-AL286/$C$23)*$C$22/($C$21+$C$22))))</f>
        <v>1400</v>
      </c>
      <c r="V286" s="107">
        <f>IF(S286=0,IF(V285+(F286-AL286/$C$23)*$C$22/($C$21+$C$22)&gt;$C$8,$C$8,V285+(F286-AL286/$C$23)*$C$22/($C$21+$C$22)),E286)</f>
        <v>1400</v>
      </c>
      <c r="W286" s="203">
        <f>IF(S286&gt;0,0,IF(W285+AL286/$C$23&gt;$F$23,$F$23,W285+AL286/$C$23))</f>
        <v>1.6346185093862227</v>
      </c>
      <c r="X286" s="105" t="str">
        <f>IF(R286=0,"-",IF(U286=0,FORECAST($C$8,Инклинометрия!$B$2:$B$152,Инклинометрия!$A$2:$A$152),FORECAST(R286,Инклинометрия!$B$2:$B$152,Инклинометрия!$A$2:$A$152)))</f>
        <v>-</v>
      </c>
      <c r="Y286" s="105" t="str">
        <f>IF(R286=0,"-",IF(U286=0,FORECAST($C$8-R286,Инклинометрия!$B$2:$B$152,Инклинометрия!$A$2:$A$152),0))</f>
        <v>-</v>
      </c>
      <c r="Z286" s="105" t="str">
        <f>IF(S286=0,"-",FORECAST($C$8,Инклинометрия!$B$2:$B$152,Инклинометрия!$A$2:$A$152))</f>
        <v>-</v>
      </c>
      <c r="AA286" s="105" t="str">
        <f>IF(S286=0,"-",FORECAST($C$8-S286,Инклинометрия!$B$2:$B$152,Инклинометрия!$A$2:$A$152))</f>
        <v>-</v>
      </c>
      <c r="AB286" s="105">
        <f>IF(T286=0,"-",FORECAST($C$6,Инклинометрия!$B$2:$B$152,Инклинометрия!$A$2:$A$152))</f>
        <v>1425</v>
      </c>
      <c r="AC286" s="105">
        <f>IF(R286=0,FORECAST($C$6-T286,Инклинометрия!$B$2:$B$152,Инклинометрия!$A$2:$A$152),FORECAST($C$8,Инклинометрия!$B$2:$B$152,Инклинометрия!$A$2:$A$152))</f>
        <v>1331.5528875839168</v>
      </c>
      <c r="AD286" s="107">
        <f>IF(U286=0,"-",FORECAST($C$8,Инклинометрия!$B$2:$B$152,Инклинометрия!$A$2:$A$152))</f>
        <v>1330</v>
      </c>
      <c r="AE286" s="107">
        <f>IF(U286=0,"-",FORECAST($C$8-U286,Инклинометрия!$B$2:$B$152,Инклинометрия!$A$2:$A$152))</f>
        <v>0</v>
      </c>
      <c r="AF286" s="107">
        <f>FORECAST($C$8-S286,Инклинометрия!$B$2:$B$152,Инклинометрия!$A$2:$A$152)</f>
        <v>1330</v>
      </c>
      <c r="AG286" s="107">
        <f>FORECAST($C$8-(S286+V286),Инклинометрия!$B$2:$B$152,Инклинометрия!$A$2:$A$152)</f>
        <v>0</v>
      </c>
      <c r="AH286" s="107">
        <f>IF(W286=0,"-",FORECAST($C$8+W286,Инклинометрия!$B$2:$B$152,Инклинометрия!$A$2:$A$152))</f>
        <v>1331.5528875839168</v>
      </c>
      <c r="AI286" s="107">
        <f>IF(W286=0,"-",FORECAST($C$8,Инклинометрия!$B$2:$B$152,Инклинометрия!$A$2:$A$152))</f>
        <v>1330</v>
      </c>
      <c r="AK286" s="122">
        <f>2*PI()*$C$5*(AT285-AT284)/(LN(AN285/$I$9)*$I$8/$I$7+LN($I$10/AN285)*$I$8/$I$7)</f>
        <v>0</v>
      </c>
      <c r="AL286" s="67">
        <f>AK286*(B286-B285)</f>
        <v>0</v>
      </c>
      <c r="AM286" s="23">
        <f t="shared" si="75"/>
        <v>4.3059540056097682E-2</v>
      </c>
      <c r="AN286" s="26">
        <f>AN285+AK286*(B286-B285)/(2*PI()*$C$5*AN285*$I$11)</f>
        <v>0.12986115207059001</v>
      </c>
      <c r="AO286" s="87">
        <f t="shared" si="69"/>
        <v>111242.59539450394</v>
      </c>
      <c r="AP286" s="87">
        <f>IF(R286+U286&lt;$C$8,0,32*$G$13/$C$12^2*($I$8*R286+$I$6*U286)+32*$G$14/($C$14^2-$C$13^2)*($I$8*S286+$I$6*V286))</f>
        <v>9917.5953945039291</v>
      </c>
      <c r="AQ286" s="66">
        <f>R286*$C$11*$C$9+U286*$C$11*$C$10</f>
        <v>14695380</v>
      </c>
      <c r="AR286" s="66">
        <f>S286*$C$11*$C$9+V286*$C$11*$C$10</f>
        <v>14695380</v>
      </c>
      <c r="AS286" s="87">
        <f>$C$11*(T286*$C$9+W286*$C$10)</f>
        <v>789129.61404581123</v>
      </c>
      <c r="AT286" s="45">
        <f t="shared" si="63"/>
        <v>15595752.209440315</v>
      </c>
      <c r="AU286" s="75"/>
    </row>
    <row r="287" spans="2:47" ht="15" thickBot="1" x14ac:dyDescent="0.35">
      <c r="B287" s="41">
        <f t="shared" si="70"/>
        <v>2560</v>
      </c>
      <c r="C287" s="8">
        <f t="shared" si="71"/>
        <v>25.6</v>
      </c>
      <c r="D287" s="73">
        <f t="shared" ref="D287:D350" si="76">C287*$C$10/$C$9</f>
        <v>34.24</v>
      </c>
      <c r="E287" s="29">
        <f t="shared" si="60"/>
        <v>1898.2547519201078</v>
      </c>
      <c r="F287" s="29">
        <f t="shared" si="64"/>
        <v>7.4150576246879609</v>
      </c>
      <c r="G287" s="29">
        <f t="shared" si="72"/>
        <v>9.9176395730201481</v>
      </c>
      <c r="H287" s="17">
        <f t="shared" si="73"/>
        <v>2538.9157306931402</v>
      </c>
      <c r="I287" s="29">
        <f t="shared" si="65"/>
        <v>2.2250485660981263</v>
      </c>
      <c r="J287" s="29">
        <f t="shared" si="66"/>
        <v>13.949340071223991</v>
      </c>
      <c r="K287" s="32">
        <f>IF((D286+L286+M286-AL286)/($C$21+$C$22)&gt;$C$8,$C$8,(D286+L286+M286-AL286)/($C$21+$C$22))</f>
        <v>1400</v>
      </c>
      <c r="L287" s="97">
        <f t="shared" ref="L287:L350" si="77">R287*$C$21</f>
        <v>0</v>
      </c>
      <c r="M287" s="96">
        <f t="shared" ref="M287:M350" si="78">S287*PI()*($C$14^2-$C$13^2)/4</f>
        <v>0</v>
      </c>
      <c r="N287" s="98">
        <f t="shared" si="67"/>
        <v>1.7382597742038917</v>
      </c>
      <c r="O287" s="100">
        <f t="shared" si="61"/>
        <v>4.2266987561397071</v>
      </c>
      <c r="P287" s="104">
        <f t="shared" si="68"/>
        <v>18.880500609176615</v>
      </c>
      <c r="Q287" s="102">
        <f t="shared" si="74"/>
        <v>2.8886093440366814E-2</v>
      </c>
      <c r="R287" s="106">
        <f>K287-U287</f>
        <v>0</v>
      </c>
      <c r="S287" s="106">
        <f>IF(K287-H286&lt;0,0,K287-H286)</f>
        <v>0</v>
      </c>
      <c r="T287" s="106">
        <f t="shared" si="62"/>
        <v>98.365381490613771</v>
      </c>
      <c r="U287" s="107">
        <f>IF(S287&gt;0,0,IF(U286+(F287-AL287/$C$23)*$C$22/($C$21+$C$22)&gt;$C$8,$C$8,IF(V287=$C$8,U286+(F287-AL287/$C$23)*$C$22/$C$21,U286+(F287-AL287/$C$23)*$C$22/($C$21+$C$22))))</f>
        <v>1400</v>
      </c>
      <c r="V287" s="107">
        <f>IF(S287=0,IF(V286+(F287-AL287/$C$23)*$C$22/($C$21+$C$22)&gt;$C$8,$C$8,V286+(F287-AL287/$C$23)*$C$22/($C$21+$C$22)),E287)</f>
        <v>1400</v>
      </c>
      <c r="W287" s="203">
        <f>IF(S287&gt;0,0,IF(W286+AL287/$C$23&gt;$F$23,$F$23,W286+AL287/$C$23))</f>
        <v>1.6346185093862227</v>
      </c>
      <c r="X287" s="105" t="str">
        <f>IF(R287=0,"-",IF(U287=0,FORECAST($C$8,Инклинометрия!$B$2:$B$152,Инклинометрия!$A$2:$A$152),FORECAST(R287,Инклинометрия!$B$2:$B$152,Инклинометрия!$A$2:$A$152)))</f>
        <v>-</v>
      </c>
      <c r="Y287" s="105" t="str">
        <f>IF(R287=0,"-",IF(U287=0,FORECAST($C$8-R287,Инклинометрия!$B$2:$B$152,Инклинометрия!$A$2:$A$152),0))</f>
        <v>-</v>
      </c>
      <c r="Z287" s="105" t="str">
        <f>IF(S287=0,"-",FORECAST($C$8,Инклинометрия!$B$2:$B$152,Инклинометрия!$A$2:$A$152))</f>
        <v>-</v>
      </c>
      <c r="AA287" s="105" t="str">
        <f>IF(S287=0,"-",FORECAST($C$8-S287,Инклинометрия!$B$2:$B$152,Инклинометрия!$A$2:$A$152))</f>
        <v>-</v>
      </c>
      <c r="AB287" s="105">
        <f>IF(T287=0,"-",FORECAST($C$6,Инклинометрия!$B$2:$B$152,Инклинометрия!$A$2:$A$152))</f>
        <v>1425</v>
      </c>
      <c r="AC287" s="105">
        <f>IF(R287=0,FORECAST($C$6-T287,Инклинометрия!$B$2:$B$152,Инклинометрия!$A$2:$A$152),FORECAST($C$8,Инклинометрия!$B$2:$B$152,Инклинометрия!$A$2:$A$152))</f>
        <v>1331.5528875839168</v>
      </c>
      <c r="AD287" s="107">
        <f>IF(U287=0,"-",FORECAST($C$8,Инклинометрия!$B$2:$B$152,Инклинометрия!$A$2:$A$152))</f>
        <v>1330</v>
      </c>
      <c r="AE287" s="107">
        <f>IF(U287=0,"-",FORECAST($C$8-U287,Инклинометрия!$B$2:$B$152,Инклинометрия!$A$2:$A$152))</f>
        <v>0</v>
      </c>
      <c r="AF287" s="107">
        <f>FORECAST($C$8-S287,Инклинометрия!$B$2:$B$152,Инклинометрия!$A$2:$A$152)</f>
        <v>1330</v>
      </c>
      <c r="AG287" s="107">
        <f>FORECAST($C$8-(S287+V287),Инклинометрия!$B$2:$B$152,Инклинометрия!$A$2:$A$152)</f>
        <v>0</v>
      </c>
      <c r="AH287" s="107">
        <f>IF(W287=0,"-",FORECAST($C$8+W287,Инклинометрия!$B$2:$B$152,Инклинометрия!$A$2:$A$152))</f>
        <v>1331.5528875839168</v>
      </c>
      <c r="AI287" s="107">
        <f>IF(W287=0,"-",FORECAST($C$8,Инклинометрия!$B$2:$B$152,Инклинометрия!$A$2:$A$152))</f>
        <v>1330</v>
      </c>
      <c r="AK287" s="122">
        <f>2*PI()*$C$5*(AT286-AT285)/(LN(AN286/$I$9)*$I$8/$I$7+LN($I$10/AN286)*$I$8/$I$7)</f>
        <v>0</v>
      </c>
      <c r="AL287" s="67">
        <f>AK287*(B287-B286)</f>
        <v>0</v>
      </c>
      <c r="AM287" s="23">
        <f t="shared" si="75"/>
        <v>4.3059540056097682E-2</v>
      </c>
      <c r="AN287" s="26">
        <f>AN286+AK287*(B287-B286)/(2*PI()*$C$5*AN286*$I$11)</f>
        <v>0.12986115207059001</v>
      </c>
      <c r="AO287" s="87">
        <f t="shared" si="69"/>
        <v>111242.59539450394</v>
      </c>
      <c r="AP287" s="87">
        <f>IF(R287+U287&lt;$C$8,0,32*$G$13/$C$12^2*($I$8*R287+$I$6*U287)+32*$G$14/($C$14^2-$C$13^2)*($I$8*S287+$I$6*V287))</f>
        <v>9917.5953945039291</v>
      </c>
      <c r="AQ287" s="66">
        <f>R287*$C$11*$C$9+U287*$C$11*$C$10</f>
        <v>14695380</v>
      </c>
      <c r="AR287" s="66">
        <f>S287*$C$11*$C$9+V287*$C$11*$C$10</f>
        <v>14695380</v>
      </c>
      <c r="AS287" s="87">
        <f>$C$11*(T287*$C$9+W287*$C$10)</f>
        <v>789129.61404581123</v>
      </c>
      <c r="AT287" s="45">
        <f t="shared" si="63"/>
        <v>15595752.209440315</v>
      </c>
      <c r="AU287" s="75"/>
    </row>
    <row r="288" spans="2:47" ht="15" thickBot="1" x14ac:dyDescent="0.35">
      <c r="B288" s="41">
        <f t="shared" si="70"/>
        <v>2570</v>
      </c>
      <c r="C288" s="8">
        <f t="shared" si="71"/>
        <v>25.7</v>
      </c>
      <c r="D288" s="73">
        <f t="shared" si="76"/>
        <v>34.373750000000001</v>
      </c>
      <c r="E288" s="29">
        <f t="shared" ref="E288:E351" si="79">C288/$C$22</f>
        <v>1905.6698095447957</v>
      </c>
      <c r="F288" s="29">
        <f t="shared" si="64"/>
        <v>7.4150576246879609</v>
      </c>
      <c r="G288" s="29">
        <f t="shared" si="72"/>
        <v>9.9176395730201481</v>
      </c>
      <c r="H288" s="17">
        <f t="shared" si="73"/>
        <v>2548.8333702661603</v>
      </c>
      <c r="I288" s="29">
        <f t="shared" si="65"/>
        <v>2.2250485660981263</v>
      </c>
      <c r="J288" s="29">
        <f t="shared" si="66"/>
        <v>13.949340071223991</v>
      </c>
      <c r="K288" s="32">
        <f>IF((D287+L287+M287-AL287)/($C$21+$C$22)&gt;$C$8,$C$8,(D287+L287+M287-AL287)/($C$21+$C$22))</f>
        <v>1400</v>
      </c>
      <c r="L288" s="97">
        <f t="shared" si="77"/>
        <v>0</v>
      </c>
      <c r="M288" s="96">
        <f t="shared" si="78"/>
        <v>0</v>
      </c>
      <c r="N288" s="98">
        <f t="shared" si="67"/>
        <v>1.7382597742038917</v>
      </c>
      <c r="O288" s="100">
        <f t="shared" ref="O288:O351" si="80">U288*$C$21</f>
        <v>4.2266987561397071</v>
      </c>
      <c r="P288" s="104">
        <f t="shared" si="68"/>
        <v>18.880500609176615</v>
      </c>
      <c r="Q288" s="102">
        <f t="shared" si="74"/>
        <v>2.8886093440366814E-2</v>
      </c>
      <c r="R288" s="106">
        <f>K288-U288</f>
        <v>0</v>
      </c>
      <c r="S288" s="106">
        <f>IF(K288-H287&lt;0,0,K288-H287)</f>
        <v>0</v>
      </c>
      <c r="T288" s="106">
        <f t="shared" ref="T288:T351" si="81">IF(S288&gt;0,$C$6-$C$8,IF($C$6-$C$8-W288&lt;0,0,$C$6-$C$8-W288))</f>
        <v>98.365381490613771</v>
      </c>
      <c r="U288" s="107">
        <f>IF(S288&gt;0,0,IF(U287+(F288-AL288/$C$23)*$C$22/($C$21+$C$22)&gt;$C$8,$C$8,IF(V288=$C$8,U287+(F288-AL288/$C$23)*$C$22/$C$21,U287+(F288-AL288/$C$23)*$C$22/($C$21+$C$22))))</f>
        <v>1400</v>
      </c>
      <c r="V288" s="107">
        <f>IF(S288=0,IF(V287+(F288-AL288/$C$23)*$C$22/($C$21+$C$22)&gt;$C$8,$C$8,V287+(F288-AL288/$C$23)*$C$22/($C$21+$C$22)),E288)</f>
        <v>1400</v>
      </c>
      <c r="W288" s="203">
        <f>IF(S288&gt;0,0,IF(W287+AL288/$C$23&gt;$F$23,$F$23,W287+AL288/$C$23))</f>
        <v>1.6346185093862227</v>
      </c>
      <c r="X288" s="105" t="str">
        <f>IF(R288=0,"-",IF(U288=0,FORECAST($C$8,Инклинометрия!$B$2:$B$152,Инклинометрия!$A$2:$A$152),FORECAST(R288,Инклинометрия!$B$2:$B$152,Инклинометрия!$A$2:$A$152)))</f>
        <v>-</v>
      </c>
      <c r="Y288" s="105" t="str">
        <f>IF(R288=0,"-",IF(U288=0,FORECAST($C$8-R288,Инклинометрия!$B$2:$B$152,Инклинометрия!$A$2:$A$152),0))</f>
        <v>-</v>
      </c>
      <c r="Z288" s="105" t="str">
        <f>IF(S288=0,"-",FORECAST($C$8,Инклинометрия!$B$2:$B$152,Инклинометрия!$A$2:$A$152))</f>
        <v>-</v>
      </c>
      <c r="AA288" s="105" t="str">
        <f>IF(S288=0,"-",FORECAST($C$8-S288,Инклинометрия!$B$2:$B$152,Инклинометрия!$A$2:$A$152))</f>
        <v>-</v>
      </c>
      <c r="AB288" s="105">
        <f>IF(T288=0,"-",FORECAST($C$6,Инклинометрия!$B$2:$B$152,Инклинометрия!$A$2:$A$152))</f>
        <v>1425</v>
      </c>
      <c r="AC288" s="105">
        <f>IF(R288=0,FORECAST($C$6-T288,Инклинометрия!$B$2:$B$152,Инклинометрия!$A$2:$A$152),FORECAST($C$8,Инклинометрия!$B$2:$B$152,Инклинометрия!$A$2:$A$152))</f>
        <v>1331.5528875839168</v>
      </c>
      <c r="AD288" s="107">
        <f>IF(U288=0,"-",FORECAST($C$8,Инклинометрия!$B$2:$B$152,Инклинометрия!$A$2:$A$152))</f>
        <v>1330</v>
      </c>
      <c r="AE288" s="107">
        <f>IF(U288=0,"-",FORECAST($C$8-U288,Инклинометрия!$B$2:$B$152,Инклинометрия!$A$2:$A$152))</f>
        <v>0</v>
      </c>
      <c r="AF288" s="107">
        <f>FORECAST($C$8-S288,Инклинометрия!$B$2:$B$152,Инклинометрия!$A$2:$A$152)</f>
        <v>1330</v>
      </c>
      <c r="AG288" s="107">
        <f>FORECAST($C$8-(S288+V288),Инклинометрия!$B$2:$B$152,Инклинометрия!$A$2:$A$152)</f>
        <v>0</v>
      </c>
      <c r="AH288" s="107">
        <f>IF(W288=0,"-",FORECAST($C$8+W288,Инклинометрия!$B$2:$B$152,Инклинометрия!$A$2:$A$152))</f>
        <v>1331.5528875839168</v>
      </c>
      <c r="AI288" s="107">
        <f>IF(W288=0,"-",FORECAST($C$8,Инклинометрия!$B$2:$B$152,Инклинометрия!$A$2:$A$152))</f>
        <v>1330</v>
      </c>
      <c r="AK288" s="122">
        <f>2*PI()*$C$5*(AT287-AT286)/(LN(AN287/$I$9)*$I$8/$I$7+LN($I$10/AN287)*$I$8/$I$7)</f>
        <v>0</v>
      </c>
      <c r="AL288" s="67">
        <f>AK288*(B288-B287)</f>
        <v>0</v>
      </c>
      <c r="AM288" s="23">
        <f t="shared" si="75"/>
        <v>4.3059540056097682E-2</v>
      </c>
      <c r="AN288" s="26">
        <f>AN287+AK288*(B288-B287)/(2*PI()*$C$5*AN287*$I$11)</f>
        <v>0.12986115207059001</v>
      </c>
      <c r="AO288" s="87">
        <f t="shared" si="69"/>
        <v>111242.59539450394</v>
      </c>
      <c r="AP288" s="87">
        <f>IF(R288+U288&lt;$C$8,0,32*$G$13/$C$12^2*($I$8*R288+$I$6*U288)+32*$G$14/($C$14^2-$C$13^2)*($I$8*S288+$I$6*V288))</f>
        <v>9917.5953945039291</v>
      </c>
      <c r="AQ288" s="66">
        <f>R288*$C$11*$C$9+U288*$C$11*$C$10</f>
        <v>14695380</v>
      </c>
      <c r="AR288" s="66">
        <f>S288*$C$11*$C$9+V288*$C$11*$C$10</f>
        <v>14695380</v>
      </c>
      <c r="AS288" s="87">
        <f>$C$11*(T288*$C$9+W288*$C$10)</f>
        <v>789129.61404581123</v>
      </c>
      <c r="AT288" s="45">
        <f t="shared" ref="AT288:AT351" si="82">SUM(AR288,AS288,AO288)</f>
        <v>15595752.209440315</v>
      </c>
      <c r="AU288" s="75"/>
    </row>
    <row r="289" spans="2:47" ht="15" thickBot="1" x14ac:dyDescent="0.35">
      <c r="B289" s="41">
        <f t="shared" si="70"/>
        <v>2580</v>
      </c>
      <c r="C289" s="8">
        <f t="shared" si="71"/>
        <v>25.8</v>
      </c>
      <c r="D289" s="73">
        <f t="shared" si="76"/>
        <v>34.5075</v>
      </c>
      <c r="E289" s="29">
        <f t="shared" si="79"/>
        <v>1913.0848671694837</v>
      </c>
      <c r="F289" s="29">
        <f t="shared" ref="F289:F352" si="83">E289-E288</f>
        <v>7.4150576246879609</v>
      </c>
      <c r="G289" s="29">
        <f t="shared" si="72"/>
        <v>9.9176395730201481</v>
      </c>
      <c r="H289" s="17">
        <f t="shared" si="73"/>
        <v>2558.7510098391804</v>
      </c>
      <c r="I289" s="29">
        <f t="shared" ref="I289:I352" si="84">SQRT(2*$C$11*($C$10-$C$9)/$C$10)</f>
        <v>2.2250485660981263</v>
      </c>
      <c r="J289" s="29">
        <f t="shared" ref="J289:J352" si="85">SQRT(2*$C$11*G289)</f>
        <v>13.949340071223991</v>
      </c>
      <c r="K289" s="32">
        <f>IF((D288+L288+M288-AL288)/($C$21+$C$22)&gt;$C$8,$C$8,(D288+L288+M288-AL288)/($C$21+$C$22))</f>
        <v>1400</v>
      </c>
      <c r="L289" s="97">
        <f t="shared" si="77"/>
        <v>0</v>
      </c>
      <c r="M289" s="96">
        <f t="shared" si="78"/>
        <v>0</v>
      </c>
      <c r="N289" s="98">
        <f t="shared" ref="N289:N352" si="86">T289*PI()*$C$14^2/4</f>
        <v>1.7382597742038917</v>
      </c>
      <c r="O289" s="100">
        <f t="shared" si="80"/>
        <v>4.2266987561397071</v>
      </c>
      <c r="P289" s="104">
        <f t="shared" ref="P289:P352" si="87">V289*$C$22</f>
        <v>18.880500609176615</v>
      </c>
      <c r="Q289" s="102">
        <f t="shared" si="74"/>
        <v>2.8886093440366814E-2</v>
      </c>
      <c r="R289" s="106">
        <f>K289-U289</f>
        <v>0</v>
      </c>
      <c r="S289" s="106">
        <f>IF(K289-H288&lt;0,0,K289-H288)</f>
        <v>0</v>
      </c>
      <c r="T289" s="106">
        <f t="shared" si="81"/>
        <v>98.365381490613771</v>
      </c>
      <c r="U289" s="107">
        <f>IF(S289&gt;0,0,IF(U288+(F289-AL289/$C$23)*$C$22/($C$21+$C$22)&gt;$C$8,$C$8,IF(V289=$C$8,U288+(F289-AL289/$C$23)*$C$22/$C$21,U288+(F289-AL289/$C$23)*$C$22/($C$21+$C$22))))</f>
        <v>1400</v>
      </c>
      <c r="V289" s="107">
        <f>IF(S289=0,IF(V288+(F289-AL289/$C$23)*$C$22/($C$21+$C$22)&gt;$C$8,$C$8,V288+(F289-AL289/$C$23)*$C$22/($C$21+$C$22)),E289)</f>
        <v>1400</v>
      </c>
      <c r="W289" s="203">
        <f>IF(S289&gt;0,0,IF(W288+AL289/$C$23&gt;$F$23,$F$23,W288+AL289/$C$23))</f>
        <v>1.6346185093862227</v>
      </c>
      <c r="X289" s="105" t="str">
        <f>IF(R289=0,"-",IF(U289=0,FORECAST($C$8,Инклинометрия!$B$2:$B$152,Инклинометрия!$A$2:$A$152),FORECAST(R289,Инклинометрия!$B$2:$B$152,Инклинометрия!$A$2:$A$152)))</f>
        <v>-</v>
      </c>
      <c r="Y289" s="105" t="str">
        <f>IF(R289=0,"-",IF(U289=0,FORECAST($C$8-R289,Инклинометрия!$B$2:$B$152,Инклинометрия!$A$2:$A$152),0))</f>
        <v>-</v>
      </c>
      <c r="Z289" s="105" t="str">
        <f>IF(S289=0,"-",FORECAST($C$8,Инклинометрия!$B$2:$B$152,Инклинометрия!$A$2:$A$152))</f>
        <v>-</v>
      </c>
      <c r="AA289" s="105" t="str">
        <f>IF(S289=0,"-",FORECAST($C$8-S289,Инклинометрия!$B$2:$B$152,Инклинометрия!$A$2:$A$152))</f>
        <v>-</v>
      </c>
      <c r="AB289" s="105">
        <f>IF(T289=0,"-",FORECAST($C$6,Инклинометрия!$B$2:$B$152,Инклинометрия!$A$2:$A$152))</f>
        <v>1425</v>
      </c>
      <c r="AC289" s="105">
        <f>IF(R289=0,FORECAST($C$6-T289,Инклинометрия!$B$2:$B$152,Инклинометрия!$A$2:$A$152),FORECAST($C$8,Инклинометрия!$B$2:$B$152,Инклинометрия!$A$2:$A$152))</f>
        <v>1331.5528875839168</v>
      </c>
      <c r="AD289" s="107">
        <f>IF(U289=0,"-",FORECAST($C$8,Инклинометрия!$B$2:$B$152,Инклинометрия!$A$2:$A$152))</f>
        <v>1330</v>
      </c>
      <c r="AE289" s="107">
        <f>IF(U289=0,"-",FORECAST($C$8-U289,Инклинометрия!$B$2:$B$152,Инклинометрия!$A$2:$A$152))</f>
        <v>0</v>
      </c>
      <c r="AF289" s="107">
        <f>FORECAST($C$8-S289,Инклинометрия!$B$2:$B$152,Инклинометрия!$A$2:$A$152)</f>
        <v>1330</v>
      </c>
      <c r="AG289" s="107">
        <f>FORECAST($C$8-(S289+V289),Инклинометрия!$B$2:$B$152,Инклинометрия!$A$2:$A$152)</f>
        <v>0</v>
      </c>
      <c r="AH289" s="107">
        <f>IF(W289=0,"-",FORECAST($C$8+W289,Инклинометрия!$B$2:$B$152,Инклинометрия!$A$2:$A$152))</f>
        <v>1331.5528875839168</v>
      </c>
      <c r="AI289" s="107">
        <f>IF(W289=0,"-",FORECAST($C$8,Инклинометрия!$B$2:$B$152,Инклинометрия!$A$2:$A$152))</f>
        <v>1330</v>
      </c>
      <c r="AK289" s="122">
        <f>2*PI()*$C$5*(AT288-AT287)/(LN(AN288/$I$9)*$I$8/$I$7+LN($I$10/AN288)*$I$8/$I$7)</f>
        <v>0</v>
      </c>
      <c r="AL289" s="67">
        <f>AK289*(B289-B288)</f>
        <v>0</v>
      </c>
      <c r="AM289" s="23">
        <f t="shared" si="75"/>
        <v>4.3059540056097682E-2</v>
      </c>
      <c r="AN289" s="26">
        <f>AN288+AK289*(B289-B288)/(2*PI()*$C$5*AN288*$I$11)</f>
        <v>0.12986115207059001</v>
      </c>
      <c r="AO289" s="87">
        <f t="shared" ref="AO289:AO352" si="88">101325+AP289</f>
        <v>111242.59539450394</v>
      </c>
      <c r="AP289" s="87">
        <f>IF(R289+U289&lt;$C$8,0,32*$G$13/$C$12^2*($I$8*R289+$I$6*U289)+32*$G$14/($C$14^2-$C$13^2)*($I$8*S289+$I$6*V289))</f>
        <v>9917.5953945039291</v>
      </c>
      <c r="AQ289" s="66">
        <f>R289*$C$11*$C$9+U289*$C$11*$C$10</f>
        <v>14695380</v>
      </c>
      <c r="AR289" s="66">
        <f>S289*$C$11*$C$9+V289*$C$11*$C$10</f>
        <v>14695380</v>
      </c>
      <c r="AS289" s="87">
        <f>$C$11*(T289*$C$9+W289*$C$10)</f>
        <v>789129.61404581123</v>
      </c>
      <c r="AT289" s="45">
        <f t="shared" si="82"/>
        <v>15595752.209440315</v>
      </c>
      <c r="AU289" s="75"/>
    </row>
    <row r="290" spans="2:47" ht="15" thickBot="1" x14ac:dyDescent="0.35">
      <c r="B290" s="41">
        <f t="shared" ref="B290:B353" si="89">B289+$C$26</f>
        <v>2590</v>
      </c>
      <c r="C290" s="8">
        <f t="shared" ref="C290:C353" si="90">$C$16*B290</f>
        <v>25.900000000000002</v>
      </c>
      <c r="D290" s="73">
        <f t="shared" si="76"/>
        <v>34.641250000000007</v>
      </c>
      <c r="E290" s="29">
        <f t="shared" si="79"/>
        <v>1920.4999247941716</v>
      </c>
      <c r="F290" s="29">
        <f t="shared" si="83"/>
        <v>7.4150576246879609</v>
      </c>
      <c r="G290" s="29">
        <f t="shared" ref="G290:G353" si="91">F290*$C$10/$C$9</f>
        <v>9.9176395730201481</v>
      </c>
      <c r="H290" s="17">
        <f t="shared" ref="H290:H353" si="92">H289+G290</f>
        <v>2568.6686494122005</v>
      </c>
      <c r="I290" s="29">
        <f t="shared" si="84"/>
        <v>2.2250485660981263</v>
      </c>
      <c r="J290" s="29">
        <f t="shared" si="85"/>
        <v>13.949340071223991</v>
      </c>
      <c r="K290" s="32">
        <f>IF((D289+L289+M289-AL289)/($C$21+$C$22)&gt;$C$8,$C$8,(D289+L289+M289-AL289)/($C$21+$C$22))</f>
        <v>1400</v>
      </c>
      <c r="L290" s="97">
        <f t="shared" si="77"/>
        <v>0</v>
      </c>
      <c r="M290" s="96">
        <f t="shared" si="78"/>
        <v>0</v>
      </c>
      <c r="N290" s="98">
        <f t="shared" si="86"/>
        <v>1.7382597742038917</v>
      </c>
      <c r="O290" s="100">
        <f t="shared" si="80"/>
        <v>4.2266987561397071</v>
      </c>
      <c r="P290" s="104">
        <f t="shared" si="87"/>
        <v>18.880500609176615</v>
      </c>
      <c r="Q290" s="102">
        <f t="shared" ref="Q290:Q353" si="93">W290*$C$23</f>
        <v>2.8886093440366814E-2</v>
      </c>
      <c r="R290" s="106">
        <f>K290-U290</f>
        <v>0</v>
      </c>
      <c r="S290" s="106">
        <f>IF(K290-H289&lt;0,0,K290-H289)</f>
        <v>0</v>
      </c>
      <c r="T290" s="106">
        <f t="shared" si="81"/>
        <v>98.365381490613771</v>
      </c>
      <c r="U290" s="107">
        <f>IF(S290&gt;0,0,IF(U289+(F290-AL290/$C$23)*$C$22/($C$21+$C$22)&gt;$C$8,$C$8,IF(V290=$C$8,U289+(F290-AL290/$C$23)*$C$22/$C$21,U289+(F290-AL290/$C$23)*$C$22/($C$21+$C$22))))</f>
        <v>1400</v>
      </c>
      <c r="V290" s="107">
        <f>IF(S290=0,IF(V289+(F290-AL290/$C$23)*$C$22/($C$21+$C$22)&gt;$C$8,$C$8,V289+(F290-AL290/$C$23)*$C$22/($C$21+$C$22)),E290)</f>
        <v>1400</v>
      </c>
      <c r="W290" s="203">
        <f>IF(S290&gt;0,0,IF(W289+AL290/$C$23&gt;$F$23,$F$23,W289+AL290/$C$23))</f>
        <v>1.6346185093862227</v>
      </c>
      <c r="X290" s="105" t="str">
        <f>IF(R290=0,"-",IF(U290=0,FORECAST($C$8,Инклинометрия!$B$2:$B$152,Инклинометрия!$A$2:$A$152),FORECAST(R290,Инклинометрия!$B$2:$B$152,Инклинометрия!$A$2:$A$152)))</f>
        <v>-</v>
      </c>
      <c r="Y290" s="105" t="str">
        <f>IF(R290=0,"-",IF(U290=0,FORECAST($C$8-R290,Инклинометрия!$B$2:$B$152,Инклинометрия!$A$2:$A$152),0))</f>
        <v>-</v>
      </c>
      <c r="Z290" s="105" t="str">
        <f>IF(S290=0,"-",FORECAST($C$8,Инклинометрия!$B$2:$B$152,Инклинометрия!$A$2:$A$152))</f>
        <v>-</v>
      </c>
      <c r="AA290" s="105" t="str">
        <f>IF(S290=0,"-",FORECAST($C$8-S290,Инклинометрия!$B$2:$B$152,Инклинометрия!$A$2:$A$152))</f>
        <v>-</v>
      </c>
      <c r="AB290" s="105">
        <f>IF(T290=0,"-",FORECAST($C$6,Инклинометрия!$B$2:$B$152,Инклинометрия!$A$2:$A$152))</f>
        <v>1425</v>
      </c>
      <c r="AC290" s="105">
        <f>IF(R290=0,FORECAST($C$6-T290,Инклинометрия!$B$2:$B$152,Инклинометрия!$A$2:$A$152),FORECAST($C$8,Инклинометрия!$B$2:$B$152,Инклинометрия!$A$2:$A$152))</f>
        <v>1331.5528875839168</v>
      </c>
      <c r="AD290" s="107">
        <f>IF(U290=0,"-",FORECAST($C$8,Инклинометрия!$B$2:$B$152,Инклинометрия!$A$2:$A$152))</f>
        <v>1330</v>
      </c>
      <c r="AE290" s="107">
        <f>IF(U290=0,"-",FORECAST($C$8-U290,Инклинометрия!$B$2:$B$152,Инклинометрия!$A$2:$A$152))</f>
        <v>0</v>
      </c>
      <c r="AF290" s="107">
        <f>FORECAST($C$8-S290,Инклинометрия!$B$2:$B$152,Инклинометрия!$A$2:$A$152)</f>
        <v>1330</v>
      </c>
      <c r="AG290" s="107">
        <f>FORECAST($C$8-(S290+V290),Инклинометрия!$B$2:$B$152,Инклинометрия!$A$2:$A$152)</f>
        <v>0</v>
      </c>
      <c r="AH290" s="107">
        <f>IF(W290=0,"-",FORECAST($C$8+W290,Инклинометрия!$B$2:$B$152,Инклинометрия!$A$2:$A$152))</f>
        <v>1331.5528875839168</v>
      </c>
      <c r="AI290" s="107">
        <f>IF(W290=0,"-",FORECAST($C$8,Инклинометрия!$B$2:$B$152,Инклинометрия!$A$2:$A$152))</f>
        <v>1330</v>
      </c>
      <c r="AK290" s="122">
        <f>2*PI()*$C$5*(AT289-AT288)/(LN(AN289/$I$9)*$I$8/$I$7+LN($I$10/AN289)*$I$8/$I$7)</f>
        <v>0</v>
      </c>
      <c r="AL290" s="67">
        <f>AK290*(B290-B289)</f>
        <v>0</v>
      </c>
      <c r="AM290" s="23">
        <f t="shared" si="75"/>
        <v>4.3059540056097682E-2</v>
      </c>
      <c r="AN290" s="26">
        <f>AN289+AK290*(B290-B289)/(2*PI()*$C$5*AN289*$I$11)</f>
        <v>0.12986115207059001</v>
      </c>
      <c r="AO290" s="87">
        <f t="shared" si="88"/>
        <v>111242.59539450394</v>
      </c>
      <c r="AP290" s="87">
        <f>IF(R290+U290&lt;$C$8,0,32*$G$13/$C$12^2*($I$8*R290+$I$6*U290)+32*$G$14/($C$14^2-$C$13^2)*($I$8*S290+$I$6*V290))</f>
        <v>9917.5953945039291</v>
      </c>
      <c r="AQ290" s="66">
        <f>R290*$C$11*$C$9+U290*$C$11*$C$10</f>
        <v>14695380</v>
      </c>
      <c r="AR290" s="66">
        <f>S290*$C$11*$C$9+V290*$C$11*$C$10</f>
        <v>14695380</v>
      </c>
      <c r="AS290" s="87">
        <f>$C$11*(T290*$C$9+W290*$C$10)</f>
        <v>789129.61404581123</v>
      </c>
      <c r="AT290" s="45">
        <f t="shared" si="82"/>
        <v>15595752.209440315</v>
      </c>
      <c r="AU290" s="75"/>
    </row>
    <row r="291" spans="2:47" ht="15" thickBot="1" x14ac:dyDescent="0.35">
      <c r="B291" s="41">
        <f t="shared" si="89"/>
        <v>2600</v>
      </c>
      <c r="C291" s="8">
        <f t="shared" si="90"/>
        <v>26</v>
      </c>
      <c r="D291" s="73">
        <f t="shared" si="76"/>
        <v>34.774999999999999</v>
      </c>
      <c r="E291" s="29">
        <f t="shared" si="79"/>
        <v>1927.9149824188594</v>
      </c>
      <c r="F291" s="29">
        <f t="shared" si="83"/>
        <v>7.4150576246877336</v>
      </c>
      <c r="G291" s="29">
        <f t="shared" si="91"/>
        <v>9.9176395730198443</v>
      </c>
      <c r="H291" s="17">
        <f t="shared" si="92"/>
        <v>2578.5862889852201</v>
      </c>
      <c r="I291" s="29">
        <f t="shared" si="84"/>
        <v>2.2250485660981263</v>
      </c>
      <c r="J291" s="29">
        <f t="shared" si="85"/>
        <v>13.949340071223777</v>
      </c>
      <c r="K291" s="32">
        <f>IF((D290+L290+M290-AL290)/($C$21+$C$22)&gt;$C$8,$C$8,(D290+L290+M290-AL290)/($C$21+$C$22))</f>
        <v>1400</v>
      </c>
      <c r="L291" s="97">
        <f t="shared" si="77"/>
        <v>0</v>
      </c>
      <c r="M291" s="96">
        <f t="shared" si="78"/>
        <v>0</v>
      </c>
      <c r="N291" s="98">
        <f t="shared" si="86"/>
        <v>1.7382597742038917</v>
      </c>
      <c r="O291" s="100">
        <f t="shared" si="80"/>
        <v>4.2266987561397071</v>
      </c>
      <c r="P291" s="104">
        <f t="shared" si="87"/>
        <v>18.880500609176615</v>
      </c>
      <c r="Q291" s="102">
        <f t="shared" si="93"/>
        <v>2.8886093440366814E-2</v>
      </c>
      <c r="R291" s="106">
        <f>K291-U291</f>
        <v>0</v>
      </c>
      <c r="S291" s="106">
        <f>IF(K291-H290&lt;0,0,K291-H290)</f>
        <v>0</v>
      </c>
      <c r="T291" s="106">
        <f t="shared" si="81"/>
        <v>98.365381490613771</v>
      </c>
      <c r="U291" s="107">
        <f>IF(S291&gt;0,0,IF(U290+(F291-AL291/$C$23)*$C$22/($C$21+$C$22)&gt;$C$8,$C$8,IF(V291=$C$8,U290+(F291-AL291/$C$23)*$C$22/$C$21,U290+(F291-AL291/$C$23)*$C$22/($C$21+$C$22))))</f>
        <v>1400</v>
      </c>
      <c r="V291" s="107">
        <f>IF(S291=0,IF(V290+(F291-AL291/$C$23)*$C$22/($C$21+$C$22)&gt;$C$8,$C$8,V290+(F291-AL291/$C$23)*$C$22/($C$21+$C$22)),E291)</f>
        <v>1400</v>
      </c>
      <c r="W291" s="203">
        <f>IF(S291&gt;0,0,IF(W290+AL291/$C$23&gt;$F$23,$F$23,W290+AL291/$C$23))</f>
        <v>1.6346185093862227</v>
      </c>
      <c r="X291" s="105" t="str">
        <f>IF(R291=0,"-",IF(U291=0,FORECAST($C$8,Инклинометрия!$B$2:$B$152,Инклинометрия!$A$2:$A$152),FORECAST(R291,Инклинометрия!$B$2:$B$152,Инклинометрия!$A$2:$A$152)))</f>
        <v>-</v>
      </c>
      <c r="Y291" s="105" t="str">
        <f>IF(R291=0,"-",IF(U291=0,FORECAST($C$8-R291,Инклинометрия!$B$2:$B$152,Инклинометрия!$A$2:$A$152),0))</f>
        <v>-</v>
      </c>
      <c r="Z291" s="105" t="str">
        <f>IF(S291=0,"-",FORECAST($C$8,Инклинометрия!$B$2:$B$152,Инклинометрия!$A$2:$A$152))</f>
        <v>-</v>
      </c>
      <c r="AA291" s="105" t="str">
        <f>IF(S291=0,"-",FORECAST($C$8-S291,Инклинометрия!$B$2:$B$152,Инклинометрия!$A$2:$A$152))</f>
        <v>-</v>
      </c>
      <c r="AB291" s="105">
        <f>IF(T291=0,"-",FORECAST($C$6,Инклинометрия!$B$2:$B$152,Инклинометрия!$A$2:$A$152))</f>
        <v>1425</v>
      </c>
      <c r="AC291" s="105">
        <f>IF(R291=0,FORECAST($C$6-T291,Инклинометрия!$B$2:$B$152,Инклинометрия!$A$2:$A$152),FORECAST($C$8,Инклинометрия!$B$2:$B$152,Инклинометрия!$A$2:$A$152))</f>
        <v>1331.5528875839168</v>
      </c>
      <c r="AD291" s="107">
        <f>IF(U291=0,"-",FORECAST($C$8,Инклинометрия!$B$2:$B$152,Инклинометрия!$A$2:$A$152))</f>
        <v>1330</v>
      </c>
      <c r="AE291" s="107">
        <f>IF(U291=0,"-",FORECAST($C$8-U291,Инклинометрия!$B$2:$B$152,Инклинометрия!$A$2:$A$152))</f>
        <v>0</v>
      </c>
      <c r="AF291" s="107">
        <f>FORECAST($C$8-S291,Инклинометрия!$B$2:$B$152,Инклинометрия!$A$2:$A$152)</f>
        <v>1330</v>
      </c>
      <c r="AG291" s="107">
        <f>FORECAST($C$8-(S291+V291),Инклинометрия!$B$2:$B$152,Инклинометрия!$A$2:$A$152)</f>
        <v>0</v>
      </c>
      <c r="AH291" s="107">
        <f>IF(W291=0,"-",FORECAST($C$8+W291,Инклинометрия!$B$2:$B$152,Инклинометрия!$A$2:$A$152))</f>
        <v>1331.5528875839168</v>
      </c>
      <c r="AI291" s="107">
        <f>IF(W291=0,"-",FORECAST($C$8,Инклинометрия!$B$2:$B$152,Инклинометрия!$A$2:$A$152))</f>
        <v>1330</v>
      </c>
      <c r="AK291" s="122">
        <f>2*PI()*$C$5*(AT290-AT289)/(LN(AN290/$I$9)*$I$8/$I$7+LN($I$10/AN290)*$I$8/$I$7)</f>
        <v>0</v>
      </c>
      <c r="AL291" s="67">
        <f>AK291*(B291-B290)</f>
        <v>0</v>
      </c>
      <c r="AM291" s="23">
        <f t="shared" si="75"/>
        <v>4.3059540056097682E-2</v>
      </c>
      <c r="AN291" s="26">
        <f>AN290+AK291*(B291-B290)/(2*PI()*$C$5*AN290*$I$11)</f>
        <v>0.12986115207059001</v>
      </c>
      <c r="AO291" s="87">
        <f t="shared" si="88"/>
        <v>111242.59539450394</v>
      </c>
      <c r="AP291" s="87">
        <f>IF(R291+U291&lt;$C$8,0,32*$G$13/$C$12^2*($I$8*R291+$I$6*U291)+32*$G$14/($C$14^2-$C$13^2)*($I$8*S291+$I$6*V291))</f>
        <v>9917.5953945039291</v>
      </c>
      <c r="AQ291" s="66">
        <f>R291*$C$11*$C$9+U291*$C$11*$C$10</f>
        <v>14695380</v>
      </c>
      <c r="AR291" s="66">
        <f>S291*$C$11*$C$9+V291*$C$11*$C$10</f>
        <v>14695380</v>
      </c>
      <c r="AS291" s="87">
        <f>$C$11*(T291*$C$9+W291*$C$10)</f>
        <v>789129.61404581123</v>
      </c>
      <c r="AT291" s="45">
        <f t="shared" si="82"/>
        <v>15595752.209440315</v>
      </c>
      <c r="AU291" s="75"/>
    </row>
    <row r="292" spans="2:47" ht="15" thickBot="1" x14ac:dyDescent="0.35">
      <c r="B292" s="41">
        <f t="shared" si="89"/>
        <v>2610</v>
      </c>
      <c r="C292" s="8">
        <f t="shared" si="90"/>
        <v>26.1</v>
      </c>
      <c r="D292" s="73">
        <f t="shared" si="76"/>
        <v>34.908749999999998</v>
      </c>
      <c r="E292" s="29">
        <f t="shared" si="79"/>
        <v>1935.3300400435473</v>
      </c>
      <c r="F292" s="29">
        <f t="shared" si="83"/>
        <v>7.4150576246879609</v>
      </c>
      <c r="G292" s="29">
        <f t="shared" si="91"/>
        <v>9.9176395730201481</v>
      </c>
      <c r="H292" s="17">
        <f t="shared" si="92"/>
        <v>2588.5039285582402</v>
      </c>
      <c r="I292" s="29">
        <f t="shared" si="84"/>
        <v>2.2250485660981263</v>
      </c>
      <c r="J292" s="29">
        <f t="shared" si="85"/>
        <v>13.949340071223991</v>
      </c>
      <c r="K292" s="32">
        <f>IF((D291+L291+M291-AL291)/($C$21+$C$22)&gt;$C$8,$C$8,(D291+L291+M291-AL291)/($C$21+$C$22))</f>
        <v>1400</v>
      </c>
      <c r="L292" s="97">
        <f t="shared" si="77"/>
        <v>0</v>
      </c>
      <c r="M292" s="96">
        <f t="shared" si="78"/>
        <v>0</v>
      </c>
      <c r="N292" s="98">
        <f t="shared" si="86"/>
        <v>1.7382597742038917</v>
      </c>
      <c r="O292" s="100">
        <f t="shared" si="80"/>
        <v>4.2266987561397071</v>
      </c>
      <c r="P292" s="104">
        <f t="shared" si="87"/>
        <v>18.880500609176615</v>
      </c>
      <c r="Q292" s="102">
        <f t="shared" si="93"/>
        <v>2.8886093440366814E-2</v>
      </c>
      <c r="R292" s="106">
        <f>K292-U292</f>
        <v>0</v>
      </c>
      <c r="S292" s="106">
        <f>IF(K292-H291&lt;0,0,K292-H291)</f>
        <v>0</v>
      </c>
      <c r="T292" s="106">
        <f t="shared" si="81"/>
        <v>98.365381490613771</v>
      </c>
      <c r="U292" s="107">
        <f>IF(S292&gt;0,0,IF(U291+(F292-AL292/$C$23)*$C$22/($C$21+$C$22)&gt;$C$8,$C$8,IF(V292=$C$8,U291+(F292-AL292/$C$23)*$C$22/$C$21,U291+(F292-AL292/$C$23)*$C$22/($C$21+$C$22))))</f>
        <v>1400</v>
      </c>
      <c r="V292" s="107">
        <f>IF(S292=0,IF(V291+(F292-AL292/$C$23)*$C$22/($C$21+$C$22)&gt;$C$8,$C$8,V291+(F292-AL292/$C$23)*$C$22/($C$21+$C$22)),E292)</f>
        <v>1400</v>
      </c>
      <c r="W292" s="203">
        <f>IF(S292&gt;0,0,IF(W291+AL292/$C$23&gt;$F$23,$F$23,W291+AL292/$C$23))</f>
        <v>1.6346185093862227</v>
      </c>
      <c r="X292" s="105" t="str">
        <f>IF(R292=0,"-",IF(U292=0,FORECAST($C$8,Инклинометрия!$B$2:$B$152,Инклинометрия!$A$2:$A$152),FORECAST(R292,Инклинометрия!$B$2:$B$152,Инклинометрия!$A$2:$A$152)))</f>
        <v>-</v>
      </c>
      <c r="Y292" s="105" t="str">
        <f>IF(R292=0,"-",IF(U292=0,FORECAST($C$8-R292,Инклинометрия!$B$2:$B$152,Инклинометрия!$A$2:$A$152),0))</f>
        <v>-</v>
      </c>
      <c r="Z292" s="105" t="str">
        <f>IF(S292=0,"-",FORECAST($C$8,Инклинометрия!$B$2:$B$152,Инклинометрия!$A$2:$A$152))</f>
        <v>-</v>
      </c>
      <c r="AA292" s="105" t="str">
        <f>IF(S292=0,"-",FORECAST($C$8-S292,Инклинометрия!$B$2:$B$152,Инклинометрия!$A$2:$A$152))</f>
        <v>-</v>
      </c>
      <c r="AB292" s="105">
        <f>IF(T292=0,"-",FORECAST($C$6,Инклинометрия!$B$2:$B$152,Инклинометрия!$A$2:$A$152))</f>
        <v>1425</v>
      </c>
      <c r="AC292" s="105">
        <f>IF(R292=0,FORECAST($C$6-T292,Инклинометрия!$B$2:$B$152,Инклинометрия!$A$2:$A$152),FORECAST($C$8,Инклинометрия!$B$2:$B$152,Инклинометрия!$A$2:$A$152))</f>
        <v>1331.5528875839168</v>
      </c>
      <c r="AD292" s="107">
        <f>IF(U292=0,"-",FORECAST($C$8,Инклинометрия!$B$2:$B$152,Инклинометрия!$A$2:$A$152))</f>
        <v>1330</v>
      </c>
      <c r="AE292" s="107">
        <f>IF(U292=0,"-",FORECAST($C$8-U292,Инклинометрия!$B$2:$B$152,Инклинометрия!$A$2:$A$152))</f>
        <v>0</v>
      </c>
      <c r="AF292" s="107">
        <f>FORECAST($C$8-S292,Инклинометрия!$B$2:$B$152,Инклинометрия!$A$2:$A$152)</f>
        <v>1330</v>
      </c>
      <c r="AG292" s="107">
        <f>FORECAST($C$8-(S292+V292),Инклинометрия!$B$2:$B$152,Инклинометрия!$A$2:$A$152)</f>
        <v>0</v>
      </c>
      <c r="AH292" s="107">
        <f>IF(W292=0,"-",FORECAST($C$8+W292,Инклинометрия!$B$2:$B$152,Инклинометрия!$A$2:$A$152))</f>
        <v>1331.5528875839168</v>
      </c>
      <c r="AI292" s="107">
        <f>IF(W292=0,"-",FORECAST($C$8,Инклинометрия!$B$2:$B$152,Инклинометрия!$A$2:$A$152))</f>
        <v>1330</v>
      </c>
      <c r="AK292" s="122">
        <f>2*PI()*$C$5*(AT291-AT290)/(LN(AN291/$I$9)*$I$8/$I$7+LN($I$10/AN291)*$I$8/$I$7)</f>
        <v>0</v>
      </c>
      <c r="AL292" s="67">
        <f>AK292*(B292-B291)</f>
        <v>0</v>
      </c>
      <c r="AM292" s="23">
        <f t="shared" si="75"/>
        <v>4.3059540056097682E-2</v>
      </c>
      <c r="AN292" s="26">
        <f>AN291+AK292*(B292-B291)/(2*PI()*$C$5*AN291*$I$11)</f>
        <v>0.12986115207059001</v>
      </c>
      <c r="AO292" s="87">
        <f t="shared" si="88"/>
        <v>111242.59539450394</v>
      </c>
      <c r="AP292" s="87">
        <f>IF(R292+U292&lt;$C$8,0,32*$G$13/$C$12^2*($I$8*R292+$I$6*U292)+32*$G$14/($C$14^2-$C$13^2)*($I$8*S292+$I$6*V292))</f>
        <v>9917.5953945039291</v>
      </c>
      <c r="AQ292" s="66">
        <f>R292*$C$11*$C$9+U292*$C$11*$C$10</f>
        <v>14695380</v>
      </c>
      <c r="AR292" s="66">
        <f>S292*$C$11*$C$9+V292*$C$11*$C$10</f>
        <v>14695380</v>
      </c>
      <c r="AS292" s="87">
        <f>$C$11*(T292*$C$9+W292*$C$10)</f>
        <v>789129.61404581123</v>
      </c>
      <c r="AT292" s="45">
        <f t="shared" si="82"/>
        <v>15595752.209440315</v>
      </c>
      <c r="AU292" s="75"/>
    </row>
    <row r="293" spans="2:47" ht="15" thickBot="1" x14ac:dyDescent="0.35">
      <c r="B293" s="41">
        <f t="shared" si="89"/>
        <v>2620</v>
      </c>
      <c r="C293" s="8">
        <f t="shared" si="90"/>
        <v>26.2</v>
      </c>
      <c r="D293" s="73">
        <f t="shared" si="76"/>
        <v>35.042499999999997</v>
      </c>
      <c r="E293" s="29">
        <f t="shared" si="79"/>
        <v>1942.7450976682353</v>
      </c>
      <c r="F293" s="29">
        <f t="shared" si="83"/>
        <v>7.4150576246879609</v>
      </c>
      <c r="G293" s="29">
        <f t="shared" si="91"/>
        <v>9.9176395730201481</v>
      </c>
      <c r="H293" s="17">
        <f t="shared" si="92"/>
        <v>2598.4215681312603</v>
      </c>
      <c r="I293" s="29">
        <f t="shared" si="84"/>
        <v>2.2250485660981263</v>
      </c>
      <c r="J293" s="29">
        <f t="shared" si="85"/>
        <v>13.949340071223991</v>
      </c>
      <c r="K293" s="32">
        <f>IF((D292+L292+M292-AL292)/($C$21+$C$22)&gt;$C$8,$C$8,(D292+L292+M292-AL292)/($C$21+$C$22))</f>
        <v>1400</v>
      </c>
      <c r="L293" s="97">
        <f t="shared" si="77"/>
        <v>0</v>
      </c>
      <c r="M293" s="96">
        <f t="shared" si="78"/>
        <v>0</v>
      </c>
      <c r="N293" s="98">
        <f t="shared" si="86"/>
        <v>1.7382597742038917</v>
      </c>
      <c r="O293" s="100">
        <f t="shared" si="80"/>
        <v>4.2266987561397071</v>
      </c>
      <c r="P293" s="104">
        <f t="shared" si="87"/>
        <v>18.880500609176615</v>
      </c>
      <c r="Q293" s="102">
        <f t="shared" si="93"/>
        <v>2.8886093440366814E-2</v>
      </c>
      <c r="R293" s="106">
        <f>K293-U293</f>
        <v>0</v>
      </c>
      <c r="S293" s="106">
        <f>IF(K293-H292&lt;0,0,K293-H292)</f>
        <v>0</v>
      </c>
      <c r="T293" s="106">
        <f t="shared" si="81"/>
        <v>98.365381490613771</v>
      </c>
      <c r="U293" s="107">
        <f>IF(S293&gt;0,0,IF(U292+(F293-AL293/$C$23)*$C$22/($C$21+$C$22)&gt;$C$8,$C$8,IF(V293=$C$8,U292+(F293-AL293/$C$23)*$C$22/$C$21,U292+(F293-AL293/$C$23)*$C$22/($C$21+$C$22))))</f>
        <v>1400</v>
      </c>
      <c r="V293" s="107">
        <f>IF(S293=0,IF(V292+(F293-AL293/$C$23)*$C$22/($C$21+$C$22)&gt;$C$8,$C$8,V292+(F293-AL293/$C$23)*$C$22/($C$21+$C$22)),E293)</f>
        <v>1400</v>
      </c>
      <c r="W293" s="203">
        <f>IF(S293&gt;0,0,IF(W292+AL293/$C$23&gt;$F$23,$F$23,W292+AL293/$C$23))</f>
        <v>1.6346185093862227</v>
      </c>
      <c r="X293" s="105" t="str">
        <f>IF(R293=0,"-",IF(U293=0,FORECAST($C$8,Инклинометрия!$B$2:$B$152,Инклинометрия!$A$2:$A$152),FORECAST(R293,Инклинометрия!$B$2:$B$152,Инклинометрия!$A$2:$A$152)))</f>
        <v>-</v>
      </c>
      <c r="Y293" s="105" t="str">
        <f>IF(R293=0,"-",IF(U293=0,FORECAST($C$8-R293,Инклинометрия!$B$2:$B$152,Инклинометрия!$A$2:$A$152),0))</f>
        <v>-</v>
      </c>
      <c r="Z293" s="105" t="str">
        <f>IF(S293=0,"-",FORECAST($C$8,Инклинометрия!$B$2:$B$152,Инклинометрия!$A$2:$A$152))</f>
        <v>-</v>
      </c>
      <c r="AA293" s="105" t="str">
        <f>IF(S293=0,"-",FORECAST($C$8-S293,Инклинометрия!$B$2:$B$152,Инклинометрия!$A$2:$A$152))</f>
        <v>-</v>
      </c>
      <c r="AB293" s="105">
        <f>IF(T293=0,"-",FORECAST($C$6,Инклинометрия!$B$2:$B$152,Инклинометрия!$A$2:$A$152))</f>
        <v>1425</v>
      </c>
      <c r="AC293" s="105">
        <f>IF(R293=0,FORECAST($C$6-T293,Инклинометрия!$B$2:$B$152,Инклинометрия!$A$2:$A$152),FORECAST($C$8,Инклинометрия!$B$2:$B$152,Инклинометрия!$A$2:$A$152))</f>
        <v>1331.5528875839168</v>
      </c>
      <c r="AD293" s="107">
        <f>IF(U293=0,"-",FORECAST($C$8,Инклинометрия!$B$2:$B$152,Инклинометрия!$A$2:$A$152))</f>
        <v>1330</v>
      </c>
      <c r="AE293" s="107">
        <f>IF(U293=0,"-",FORECAST($C$8-U293,Инклинометрия!$B$2:$B$152,Инклинометрия!$A$2:$A$152))</f>
        <v>0</v>
      </c>
      <c r="AF293" s="107">
        <f>FORECAST($C$8-S293,Инклинометрия!$B$2:$B$152,Инклинометрия!$A$2:$A$152)</f>
        <v>1330</v>
      </c>
      <c r="AG293" s="107">
        <f>FORECAST($C$8-(S293+V293),Инклинометрия!$B$2:$B$152,Инклинометрия!$A$2:$A$152)</f>
        <v>0</v>
      </c>
      <c r="AH293" s="107">
        <f>IF(W293=0,"-",FORECAST($C$8+W293,Инклинометрия!$B$2:$B$152,Инклинометрия!$A$2:$A$152))</f>
        <v>1331.5528875839168</v>
      </c>
      <c r="AI293" s="107">
        <f>IF(W293=0,"-",FORECAST($C$8,Инклинометрия!$B$2:$B$152,Инклинометрия!$A$2:$A$152))</f>
        <v>1330</v>
      </c>
      <c r="AK293" s="122">
        <f>2*PI()*$C$5*(AT292-AT291)/(LN(AN292/$I$9)*$I$8/$I$7+LN($I$10/AN292)*$I$8/$I$7)</f>
        <v>0</v>
      </c>
      <c r="AL293" s="67">
        <f>AK293*(B293-B292)</f>
        <v>0</v>
      </c>
      <c r="AM293" s="23">
        <f t="shared" si="75"/>
        <v>4.3059540056097682E-2</v>
      </c>
      <c r="AN293" s="26">
        <f>AN292+AK293*(B293-B292)/(2*PI()*$C$5*AN292*$I$11)</f>
        <v>0.12986115207059001</v>
      </c>
      <c r="AO293" s="87">
        <f t="shared" si="88"/>
        <v>111242.59539450394</v>
      </c>
      <c r="AP293" s="87">
        <f>IF(R293+U293&lt;$C$8,0,32*$G$13/$C$12^2*($I$8*R293+$I$6*U293)+32*$G$14/($C$14^2-$C$13^2)*($I$8*S293+$I$6*V293))</f>
        <v>9917.5953945039291</v>
      </c>
      <c r="AQ293" s="66">
        <f>R293*$C$11*$C$9+U293*$C$11*$C$10</f>
        <v>14695380</v>
      </c>
      <c r="AR293" s="66">
        <f>S293*$C$11*$C$9+V293*$C$11*$C$10</f>
        <v>14695380</v>
      </c>
      <c r="AS293" s="87">
        <f>$C$11*(T293*$C$9+W293*$C$10)</f>
        <v>789129.61404581123</v>
      </c>
      <c r="AT293" s="45">
        <f t="shared" si="82"/>
        <v>15595752.209440315</v>
      </c>
      <c r="AU293" s="75"/>
    </row>
    <row r="294" spans="2:47" ht="15" thickBot="1" x14ac:dyDescent="0.35">
      <c r="B294" s="41">
        <f t="shared" si="89"/>
        <v>2630</v>
      </c>
      <c r="C294" s="8">
        <f t="shared" si="90"/>
        <v>26.3</v>
      </c>
      <c r="D294" s="73">
        <f t="shared" si="76"/>
        <v>35.176250000000003</v>
      </c>
      <c r="E294" s="29">
        <f t="shared" si="79"/>
        <v>1950.1601552929233</v>
      </c>
      <c r="F294" s="29">
        <f t="shared" si="83"/>
        <v>7.4150576246879609</v>
      </c>
      <c r="G294" s="29">
        <f t="shared" si="91"/>
        <v>9.9176395730201481</v>
      </c>
      <c r="H294" s="17">
        <f t="shared" si="92"/>
        <v>2608.3392077042804</v>
      </c>
      <c r="I294" s="29">
        <f t="shared" si="84"/>
        <v>2.2250485660981263</v>
      </c>
      <c r="J294" s="29">
        <f t="shared" si="85"/>
        <v>13.949340071223991</v>
      </c>
      <c r="K294" s="32">
        <f>IF((D293+L293+M293-AL293)/($C$21+$C$22)&gt;$C$8,$C$8,(D293+L293+M293-AL293)/($C$21+$C$22))</f>
        <v>1400</v>
      </c>
      <c r="L294" s="97">
        <f t="shared" si="77"/>
        <v>0</v>
      </c>
      <c r="M294" s="96">
        <f t="shared" si="78"/>
        <v>0</v>
      </c>
      <c r="N294" s="98">
        <f t="shared" si="86"/>
        <v>1.7382597742038917</v>
      </c>
      <c r="O294" s="100">
        <f t="shared" si="80"/>
        <v>4.2266987561397071</v>
      </c>
      <c r="P294" s="104">
        <f t="shared" si="87"/>
        <v>18.880500609176615</v>
      </c>
      <c r="Q294" s="102">
        <f t="shared" si="93"/>
        <v>2.8886093440366814E-2</v>
      </c>
      <c r="R294" s="106">
        <f>K294-U294</f>
        <v>0</v>
      </c>
      <c r="S294" s="106">
        <f>IF(K294-H293&lt;0,0,K294-H293)</f>
        <v>0</v>
      </c>
      <c r="T294" s="106">
        <f t="shared" si="81"/>
        <v>98.365381490613771</v>
      </c>
      <c r="U294" s="107">
        <f>IF(S294&gt;0,0,IF(U293+(F294-AL294/$C$23)*$C$22/($C$21+$C$22)&gt;$C$8,$C$8,IF(V294=$C$8,U293+(F294-AL294/$C$23)*$C$22/$C$21,U293+(F294-AL294/$C$23)*$C$22/($C$21+$C$22))))</f>
        <v>1400</v>
      </c>
      <c r="V294" s="107">
        <f>IF(S294=0,IF(V293+(F294-AL294/$C$23)*$C$22/($C$21+$C$22)&gt;$C$8,$C$8,V293+(F294-AL294/$C$23)*$C$22/($C$21+$C$22)),E294)</f>
        <v>1400</v>
      </c>
      <c r="W294" s="203">
        <f>IF(S294&gt;0,0,IF(W293+AL294/$C$23&gt;$F$23,$F$23,W293+AL294/$C$23))</f>
        <v>1.6346185093862227</v>
      </c>
      <c r="X294" s="105" t="str">
        <f>IF(R294=0,"-",IF(U294=0,FORECAST($C$8,Инклинометрия!$B$2:$B$152,Инклинометрия!$A$2:$A$152),FORECAST(R294,Инклинометрия!$B$2:$B$152,Инклинометрия!$A$2:$A$152)))</f>
        <v>-</v>
      </c>
      <c r="Y294" s="105" t="str">
        <f>IF(R294=0,"-",IF(U294=0,FORECAST($C$8-R294,Инклинометрия!$B$2:$B$152,Инклинометрия!$A$2:$A$152),0))</f>
        <v>-</v>
      </c>
      <c r="Z294" s="105" t="str">
        <f>IF(S294=0,"-",FORECAST($C$8,Инклинометрия!$B$2:$B$152,Инклинометрия!$A$2:$A$152))</f>
        <v>-</v>
      </c>
      <c r="AA294" s="105" t="str">
        <f>IF(S294=0,"-",FORECAST($C$8-S294,Инклинометрия!$B$2:$B$152,Инклинометрия!$A$2:$A$152))</f>
        <v>-</v>
      </c>
      <c r="AB294" s="105">
        <f>IF(T294=0,"-",FORECAST($C$6,Инклинометрия!$B$2:$B$152,Инклинометрия!$A$2:$A$152))</f>
        <v>1425</v>
      </c>
      <c r="AC294" s="105">
        <f>IF(R294=0,FORECAST($C$6-T294,Инклинометрия!$B$2:$B$152,Инклинометрия!$A$2:$A$152),FORECAST($C$8,Инклинометрия!$B$2:$B$152,Инклинометрия!$A$2:$A$152))</f>
        <v>1331.5528875839168</v>
      </c>
      <c r="AD294" s="107">
        <f>IF(U294=0,"-",FORECAST($C$8,Инклинометрия!$B$2:$B$152,Инклинометрия!$A$2:$A$152))</f>
        <v>1330</v>
      </c>
      <c r="AE294" s="107">
        <f>IF(U294=0,"-",FORECAST($C$8-U294,Инклинометрия!$B$2:$B$152,Инклинометрия!$A$2:$A$152))</f>
        <v>0</v>
      </c>
      <c r="AF294" s="107">
        <f>FORECAST($C$8-S294,Инклинометрия!$B$2:$B$152,Инклинометрия!$A$2:$A$152)</f>
        <v>1330</v>
      </c>
      <c r="AG294" s="107">
        <f>FORECAST($C$8-(S294+V294),Инклинометрия!$B$2:$B$152,Инклинометрия!$A$2:$A$152)</f>
        <v>0</v>
      </c>
      <c r="AH294" s="107">
        <f>IF(W294=0,"-",FORECAST($C$8+W294,Инклинометрия!$B$2:$B$152,Инклинометрия!$A$2:$A$152))</f>
        <v>1331.5528875839168</v>
      </c>
      <c r="AI294" s="107">
        <f>IF(W294=0,"-",FORECAST($C$8,Инклинометрия!$B$2:$B$152,Инклинометрия!$A$2:$A$152))</f>
        <v>1330</v>
      </c>
      <c r="AK294" s="122">
        <f>2*PI()*$C$5*(AT293-AT292)/(LN(AN293/$I$9)*$I$8/$I$7+LN($I$10/AN293)*$I$8/$I$7)</f>
        <v>0</v>
      </c>
      <c r="AL294" s="67">
        <f>AK294*(B294-B293)</f>
        <v>0</v>
      </c>
      <c r="AM294" s="23">
        <f t="shared" si="75"/>
        <v>4.3059540056097682E-2</v>
      </c>
      <c r="AN294" s="26">
        <f>AN293+AK294*(B294-B293)/(2*PI()*$C$5*AN293*$I$11)</f>
        <v>0.12986115207059001</v>
      </c>
      <c r="AO294" s="87">
        <f t="shared" si="88"/>
        <v>111242.59539450394</v>
      </c>
      <c r="AP294" s="87">
        <f>IF(R294+U294&lt;$C$8,0,32*$G$13/$C$12^2*($I$8*R294+$I$6*U294)+32*$G$14/($C$14^2-$C$13^2)*($I$8*S294+$I$6*V294))</f>
        <v>9917.5953945039291</v>
      </c>
      <c r="AQ294" s="66">
        <f>R294*$C$11*$C$9+U294*$C$11*$C$10</f>
        <v>14695380</v>
      </c>
      <c r="AR294" s="66">
        <f>S294*$C$11*$C$9+V294*$C$11*$C$10</f>
        <v>14695380</v>
      </c>
      <c r="AS294" s="87">
        <f>$C$11*(T294*$C$9+W294*$C$10)</f>
        <v>789129.61404581123</v>
      </c>
      <c r="AT294" s="45">
        <f t="shared" si="82"/>
        <v>15595752.209440315</v>
      </c>
      <c r="AU294" s="75"/>
    </row>
    <row r="295" spans="2:47" ht="15" thickBot="1" x14ac:dyDescent="0.35">
      <c r="B295" s="41">
        <f t="shared" si="89"/>
        <v>2640</v>
      </c>
      <c r="C295" s="8">
        <f t="shared" si="90"/>
        <v>26.400000000000002</v>
      </c>
      <c r="D295" s="73">
        <f t="shared" si="76"/>
        <v>35.31</v>
      </c>
      <c r="E295" s="29">
        <f t="shared" si="79"/>
        <v>1957.5752129176112</v>
      </c>
      <c r="F295" s="29">
        <f t="shared" si="83"/>
        <v>7.4150576246879609</v>
      </c>
      <c r="G295" s="29">
        <f t="shared" si="91"/>
        <v>9.9176395730201481</v>
      </c>
      <c r="H295" s="17">
        <f t="shared" si="92"/>
        <v>2618.2568472773005</v>
      </c>
      <c r="I295" s="29">
        <f t="shared" si="84"/>
        <v>2.2250485660981263</v>
      </c>
      <c r="J295" s="29">
        <f t="shared" si="85"/>
        <v>13.949340071223991</v>
      </c>
      <c r="K295" s="32">
        <f>IF((D294+L294+M294-AL294)/($C$21+$C$22)&gt;$C$8,$C$8,(D294+L294+M294-AL294)/($C$21+$C$22))</f>
        <v>1400</v>
      </c>
      <c r="L295" s="97">
        <f t="shared" si="77"/>
        <v>0</v>
      </c>
      <c r="M295" s="96">
        <f t="shared" si="78"/>
        <v>0</v>
      </c>
      <c r="N295" s="98">
        <f t="shared" si="86"/>
        <v>1.7382597742038917</v>
      </c>
      <c r="O295" s="100">
        <f t="shared" si="80"/>
        <v>4.2266987561397071</v>
      </c>
      <c r="P295" s="104">
        <f t="shared" si="87"/>
        <v>18.880500609176615</v>
      </c>
      <c r="Q295" s="102">
        <f t="shared" si="93"/>
        <v>2.8886093440366814E-2</v>
      </c>
      <c r="R295" s="106">
        <f>K295-U295</f>
        <v>0</v>
      </c>
      <c r="S295" s="106">
        <f>IF(K295-H294&lt;0,0,K295-H294)</f>
        <v>0</v>
      </c>
      <c r="T295" s="106">
        <f t="shared" si="81"/>
        <v>98.365381490613771</v>
      </c>
      <c r="U295" s="107">
        <f>IF(S295&gt;0,0,IF(U294+(F295-AL295/$C$23)*$C$22/($C$21+$C$22)&gt;$C$8,$C$8,IF(V295=$C$8,U294+(F295-AL295/$C$23)*$C$22/$C$21,U294+(F295-AL295/$C$23)*$C$22/($C$21+$C$22))))</f>
        <v>1400</v>
      </c>
      <c r="V295" s="107">
        <f>IF(S295=0,IF(V294+(F295-AL295/$C$23)*$C$22/($C$21+$C$22)&gt;$C$8,$C$8,V294+(F295-AL295/$C$23)*$C$22/($C$21+$C$22)),E295)</f>
        <v>1400</v>
      </c>
      <c r="W295" s="203">
        <f>IF(S295&gt;0,0,IF(W294+AL295/$C$23&gt;$F$23,$F$23,W294+AL295/$C$23))</f>
        <v>1.6346185093862227</v>
      </c>
      <c r="X295" s="105" t="str">
        <f>IF(R295=0,"-",IF(U295=0,FORECAST($C$8,Инклинометрия!$B$2:$B$152,Инклинометрия!$A$2:$A$152),FORECAST(R295,Инклинометрия!$B$2:$B$152,Инклинометрия!$A$2:$A$152)))</f>
        <v>-</v>
      </c>
      <c r="Y295" s="105" t="str">
        <f>IF(R295=0,"-",IF(U295=0,FORECAST($C$8-R295,Инклинометрия!$B$2:$B$152,Инклинометрия!$A$2:$A$152),0))</f>
        <v>-</v>
      </c>
      <c r="Z295" s="105" t="str">
        <f>IF(S295=0,"-",FORECAST($C$8,Инклинометрия!$B$2:$B$152,Инклинометрия!$A$2:$A$152))</f>
        <v>-</v>
      </c>
      <c r="AA295" s="105" t="str">
        <f>IF(S295=0,"-",FORECAST($C$8-S295,Инклинометрия!$B$2:$B$152,Инклинометрия!$A$2:$A$152))</f>
        <v>-</v>
      </c>
      <c r="AB295" s="105">
        <f>IF(T295=0,"-",FORECAST($C$6,Инклинометрия!$B$2:$B$152,Инклинометрия!$A$2:$A$152))</f>
        <v>1425</v>
      </c>
      <c r="AC295" s="105">
        <f>IF(R295=0,FORECAST($C$6-T295,Инклинометрия!$B$2:$B$152,Инклинометрия!$A$2:$A$152),FORECAST($C$8,Инклинометрия!$B$2:$B$152,Инклинометрия!$A$2:$A$152))</f>
        <v>1331.5528875839168</v>
      </c>
      <c r="AD295" s="107">
        <f>IF(U295=0,"-",FORECAST($C$8,Инклинометрия!$B$2:$B$152,Инклинометрия!$A$2:$A$152))</f>
        <v>1330</v>
      </c>
      <c r="AE295" s="107">
        <f>IF(U295=0,"-",FORECAST($C$8-U295,Инклинометрия!$B$2:$B$152,Инклинометрия!$A$2:$A$152))</f>
        <v>0</v>
      </c>
      <c r="AF295" s="107">
        <f>FORECAST($C$8-S295,Инклинометрия!$B$2:$B$152,Инклинометрия!$A$2:$A$152)</f>
        <v>1330</v>
      </c>
      <c r="AG295" s="107">
        <f>FORECAST($C$8-(S295+V295),Инклинометрия!$B$2:$B$152,Инклинометрия!$A$2:$A$152)</f>
        <v>0</v>
      </c>
      <c r="AH295" s="107">
        <f>IF(W295=0,"-",FORECAST($C$8+W295,Инклинометрия!$B$2:$B$152,Инклинометрия!$A$2:$A$152))</f>
        <v>1331.5528875839168</v>
      </c>
      <c r="AI295" s="107">
        <f>IF(W295=0,"-",FORECAST($C$8,Инклинометрия!$B$2:$B$152,Инклинометрия!$A$2:$A$152))</f>
        <v>1330</v>
      </c>
      <c r="AK295" s="122">
        <f>2*PI()*$C$5*(AT294-AT293)/(LN(AN294/$I$9)*$I$8/$I$7+LN($I$10/AN294)*$I$8/$I$7)</f>
        <v>0</v>
      </c>
      <c r="AL295" s="67">
        <f>AK295*(B295-B294)</f>
        <v>0</v>
      </c>
      <c r="AM295" s="23">
        <f t="shared" si="75"/>
        <v>4.3059540056097682E-2</v>
      </c>
      <c r="AN295" s="26">
        <f>AN294+AK295*(B295-B294)/(2*PI()*$C$5*AN294*$I$11)</f>
        <v>0.12986115207059001</v>
      </c>
      <c r="AO295" s="87">
        <f t="shared" si="88"/>
        <v>111242.59539450394</v>
      </c>
      <c r="AP295" s="87">
        <f>IF(R295+U295&lt;$C$8,0,32*$G$13/$C$12^2*($I$8*R295+$I$6*U295)+32*$G$14/($C$14^2-$C$13^2)*($I$8*S295+$I$6*V295))</f>
        <v>9917.5953945039291</v>
      </c>
      <c r="AQ295" s="66">
        <f>R295*$C$11*$C$9+U295*$C$11*$C$10</f>
        <v>14695380</v>
      </c>
      <c r="AR295" s="66">
        <f>S295*$C$11*$C$9+V295*$C$11*$C$10</f>
        <v>14695380</v>
      </c>
      <c r="AS295" s="87">
        <f>$C$11*(T295*$C$9+W295*$C$10)</f>
        <v>789129.61404581123</v>
      </c>
      <c r="AT295" s="45">
        <f t="shared" si="82"/>
        <v>15595752.209440315</v>
      </c>
      <c r="AU295" s="75"/>
    </row>
    <row r="296" spans="2:47" ht="15" thickBot="1" x14ac:dyDescent="0.35">
      <c r="B296" s="41">
        <f t="shared" si="89"/>
        <v>2650</v>
      </c>
      <c r="C296" s="8">
        <f t="shared" si="90"/>
        <v>26.5</v>
      </c>
      <c r="D296" s="73">
        <f t="shared" si="76"/>
        <v>35.443750000000001</v>
      </c>
      <c r="E296" s="29">
        <f t="shared" si="79"/>
        <v>1964.990270542299</v>
      </c>
      <c r="F296" s="29">
        <f t="shared" si="83"/>
        <v>7.4150576246877336</v>
      </c>
      <c r="G296" s="29">
        <f t="shared" si="91"/>
        <v>9.9176395730198443</v>
      </c>
      <c r="H296" s="17">
        <f t="shared" si="92"/>
        <v>2628.1744868503201</v>
      </c>
      <c r="I296" s="29">
        <f t="shared" si="84"/>
        <v>2.2250485660981263</v>
      </c>
      <c r="J296" s="29">
        <f t="shared" si="85"/>
        <v>13.949340071223777</v>
      </c>
      <c r="K296" s="32">
        <f>IF((D295+L295+M295-AL295)/($C$21+$C$22)&gt;$C$8,$C$8,(D295+L295+M295-AL295)/($C$21+$C$22))</f>
        <v>1400</v>
      </c>
      <c r="L296" s="97">
        <f t="shared" si="77"/>
        <v>0</v>
      </c>
      <c r="M296" s="96">
        <f t="shared" si="78"/>
        <v>0</v>
      </c>
      <c r="N296" s="98">
        <f t="shared" si="86"/>
        <v>1.7382597742038917</v>
      </c>
      <c r="O296" s="100">
        <f t="shared" si="80"/>
        <v>4.2266987561397071</v>
      </c>
      <c r="P296" s="104">
        <f t="shared" si="87"/>
        <v>18.880500609176615</v>
      </c>
      <c r="Q296" s="102">
        <f t="shared" si="93"/>
        <v>2.8886093440366814E-2</v>
      </c>
      <c r="R296" s="106">
        <f>K296-U296</f>
        <v>0</v>
      </c>
      <c r="S296" s="106">
        <f>IF(K296-H295&lt;0,0,K296-H295)</f>
        <v>0</v>
      </c>
      <c r="T296" s="106">
        <f t="shared" si="81"/>
        <v>98.365381490613771</v>
      </c>
      <c r="U296" s="107">
        <f>IF(S296&gt;0,0,IF(U295+(F296-AL296/$C$23)*$C$22/($C$21+$C$22)&gt;$C$8,$C$8,IF(V296=$C$8,U295+(F296-AL296/$C$23)*$C$22/$C$21,U295+(F296-AL296/$C$23)*$C$22/($C$21+$C$22))))</f>
        <v>1400</v>
      </c>
      <c r="V296" s="107">
        <f>IF(S296=0,IF(V295+(F296-AL296/$C$23)*$C$22/($C$21+$C$22)&gt;$C$8,$C$8,V295+(F296-AL296/$C$23)*$C$22/($C$21+$C$22)),E296)</f>
        <v>1400</v>
      </c>
      <c r="W296" s="203">
        <f>IF(S296&gt;0,0,IF(W295+AL296/$C$23&gt;$F$23,$F$23,W295+AL296/$C$23))</f>
        <v>1.6346185093862227</v>
      </c>
      <c r="X296" s="105" t="str">
        <f>IF(R296=0,"-",IF(U296=0,FORECAST($C$8,Инклинометрия!$B$2:$B$152,Инклинометрия!$A$2:$A$152),FORECAST(R296,Инклинометрия!$B$2:$B$152,Инклинометрия!$A$2:$A$152)))</f>
        <v>-</v>
      </c>
      <c r="Y296" s="105" t="str">
        <f>IF(R296=0,"-",IF(U296=0,FORECAST($C$8-R296,Инклинометрия!$B$2:$B$152,Инклинометрия!$A$2:$A$152),0))</f>
        <v>-</v>
      </c>
      <c r="Z296" s="105" t="str">
        <f>IF(S296=0,"-",FORECAST($C$8,Инклинометрия!$B$2:$B$152,Инклинометрия!$A$2:$A$152))</f>
        <v>-</v>
      </c>
      <c r="AA296" s="105" t="str">
        <f>IF(S296=0,"-",FORECAST($C$8-S296,Инклинометрия!$B$2:$B$152,Инклинометрия!$A$2:$A$152))</f>
        <v>-</v>
      </c>
      <c r="AB296" s="105">
        <f>IF(T296=0,"-",FORECAST($C$6,Инклинометрия!$B$2:$B$152,Инклинометрия!$A$2:$A$152))</f>
        <v>1425</v>
      </c>
      <c r="AC296" s="105">
        <f>IF(R296=0,FORECAST($C$6-T296,Инклинометрия!$B$2:$B$152,Инклинометрия!$A$2:$A$152),FORECAST($C$8,Инклинометрия!$B$2:$B$152,Инклинометрия!$A$2:$A$152))</f>
        <v>1331.5528875839168</v>
      </c>
      <c r="AD296" s="107">
        <f>IF(U296=0,"-",FORECAST($C$8,Инклинометрия!$B$2:$B$152,Инклинометрия!$A$2:$A$152))</f>
        <v>1330</v>
      </c>
      <c r="AE296" s="107">
        <f>IF(U296=0,"-",FORECAST($C$8-U296,Инклинометрия!$B$2:$B$152,Инклинометрия!$A$2:$A$152))</f>
        <v>0</v>
      </c>
      <c r="AF296" s="107">
        <f>FORECAST($C$8-S296,Инклинометрия!$B$2:$B$152,Инклинометрия!$A$2:$A$152)</f>
        <v>1330</v>
      </c>
      <c r="AG296" s="107">
        <f>FORECAST($C$8-(S296+V296),Инклинометрия!$B$2:$B$152,Инклинометрия!$A$2:$A$152)</f>
        <v>0</v>
      </c>
      <c r="AH296" s="107">
        <f>IF(W296=0,"-",FORECAST($C$8+W296,Инклинометрия!$B$2:$B$152,Инклинометрия!$A$2:$A$152))</f>
        <v>1331.5528875839168</v>
      </c>
      <c r="AI296" s="107">
        <f>IF(W296=0,"-",FORECAST($C$8,Инклинометрия!$B$2:$B$152,Инклинометрия!$A$2:$A$152))</f>
        <v>1330</v>
      </c>
      <c r="AK296" s="122">
        <f>2*PI()*$C$5*(AT295-AT294)/(LN(AN295/$I$9)*$I$8/$I$7+LN($I$10/AN295)*$I$8/$I$7)</f>
        <v>0</v>
      </c>
      <c r="AL296" s="67">
        <f>AK296*(B296-B295)</f>
        <v>0</v>
      </c>
      <c r="AM296" s="23">
        <f t="shared" si="75"/>
        <v>4.3059540056097682E-2</v>
      </c>
      <c r="AN296" s="26">
        <f>AN295+AK296*(B296-B295)/(2*PI()*$C$5*AN295*$I$11)</f>
        <v>0.12986115207059001</v>
      </c>
      <c r="AO296" s="87">
        <f t="shared" si="88"/>
        <v>111242.59539450394</v>
      </c>
      <c r="AP296" s="87">
        <f>IF(R296+U296&lt;$C$8,0,32*$G$13/$C$12^2*($I$8*R296+$I$6*U296)+32*$G$14/($C$14^2-$C$13^2)*($I$8*S296+$I$6*V296))</f>
        <v>9917.5953945039291</v>
      </c>
      <c r="AQ296" s="66">
        <f>R296*$C$11*$C$9+U296*$C$11*$C$10</f>
        <v>14695380</v>
      </c>
      <c r="AR296" s="66">
        <f>S296*$C$11*$C$9+V296*$C$11*$C$10</f>
        <v>14695380</v>
      </c>
      <c r="AS296" s="87">
        <f>$C$11*(T296*$C$9+W296*$C$10)</f>
        <v>789129.61404581123</v>
      </c>
      <c r="AT296" s="45">
        <f t="shared" si="82"/>
        <v>15595752.209440315</v>
      </c>
      <c r="AU296" s="75"/>
    </row>
    <row r="297" spans="2:47" ht="15" thickBot="1" x14ac:dyDescent="0.35">
      <c r="B297" s="41">
        <f t="shared" si="89"/>
        <v>2660</v>
      </c>
      <c r="C297" s="8">
        <f t="shared" si="90"/>
        <v>26.6</v>
      </c>
      <c r="D297" s="73">
        <f t="shared" si="76"/>
        <v>35.577500000000001</v>
      </c>
      <c r="E297" s="29">
        <f t="shared" si="79"/>
        <v>1972.4053281669871</v>
      </c>
      <c r="F297" s="29">
        <f t="shared" si="83"/>
        <v>7.4150576246881883</v>
      </c>
      <c r="G297" s="29">
        <f t="shared" si="91"/>
        <v>9.9176395730204518</v>
      </c>
      <c r="H297" s="17">
        <f t="shared" si="92"/>
        <v>2638.0921264233407</v>
      </c>
      <c r="I297" s="29">
        <f t="shared" si="84"/>
        <v>2.2250485660981263</v>
      </c>
      <c r="J297" s="29">
        <f t="shared" si="85"/>
        <v>13.949340071224203</v>
      </c>
      <c r="K297" s="32">
        <f>IF((D296+L296+M296-AL296)/($C$21+$C$22)&gt;$C$8,$C$8,(D296+L296+M296-AL296)/($C$21+$C$22))</f>
        <v>1400</v>
      </c>
      <c r="L297" s="97">
        <f t="shared" si="77"/>
        <v>0</v>
      </c>
      <c r="M297" s="96">
        <f t="shared" si="78"/>
        <v>0</v>
      </c>
      <c r="N297" s="98">
        <f t="shared" si="86"/>
        <v>1.7382597742038917</v>
      </c>
      <c r="O297" s="100">
        <f t="shared" si="80"/>
        <v>4.2266987561397071</v>
      </c>
      <c r="P297" s="104">
        <f t="shared" si="87"/>
        <v>18.880500609176615</v>
      </c>
      <c r="Q297" s="102">
        <f t="shared" si="93"/>
        <v>2.8886093440366814E-2</v>
      </c>
      <c r="R297" s="106">
        <f>K297-U297</f>
        <v>0</v>
      </c>
      <c r="S297" s="106">
        <f>IF(K297-H296&lt;0,0,K297-H296)</f>
        <v>0</v>
      </c>
      <c r="T297" s="106">
        <f t="shared" si="81"/>
        <v>98.365381490613771</v>
      </c>
      <c r="U297" s="107">
        <f>IF(S297&gt;0,0,IF(U296+(F297-AL297/$C$23)*$C$22/($C$21+$C$22)&gt;$C$8,$C$8,IF(V297=$C$8,U296+(F297-AL297/$C$23)*$C$22/$C$21,U296+(F297-AL297/$C$23)*$C$22/($C$21+$C$22))))</f>
        <v>1400</v>
      </c>
      <c r="V297" s="107">
        <f>IF(S297=0,IF(V296+(F297-AL297/$C$23)*$C$22/($C$21+$C$22)&gt;$C$8,$C$8,V296+(F297-AL297/$C$23)*$C$22/($C$21+$C$22)),E297)</f>
        <v>1400</v>
      </c>
      <c r="W297" s="203">
        <f>IF(S297&gt;0,0,IF(W296+AL297/$C$23&gt;$F$23,$F$23,W296+AL297/$C$23))</f>
        <v>1.6346185093862227</v>
      </c>
      <c r="X297" s="105" t="str">
        <f>IF(R297=0,"-",IF(U297=0,FORECAST($C$8,Инклинометрия!$B$2:$B$152,Инклинометрия!$A$2:$A$152),FORECAST(R297,Инклинометрия!$B$2:$B$152,Инклинометрия!$A$2:$A$152)))</f>
        <v>-</v>
      </c>
      <c r="Y297" s="105" t="str">
        <f>IF(R297=0,"-",IF(U297=0,FORECAST($C$8-R297,Инклинометрия!$B$2:$B$152,Инклинометрия!$A$2:$A$152),0))</f>
        <v>-</v>
      </c>
      <c r="Z297" s="105" t="str">
        <f>IF(S297=0,"-",FORECAST($C$8,Инклинометрия!$B$2:$B$152,Инклинометрия!$A$2:$A$152))</f>
        <v>-</v>
      </c>
      <c r="AA297" s="105" t="str">
        <f>IF(S297=0,"-",FORECAST($C$8-S297,Инклинометрия!$B$2:$B$152,Инклинометрия!$A$2:$A$152))</f>
        <v>-</v>
      </c>
      <c r="AB297" s="105">
        <f>IF(T297=0,"-",FORECAST($C$6,Инклинометрия!$B$2:$B$152,Инклинометрия!$A$2:$A$152))</f>
        <v>1425</v>
      </c>
      <c r="AC297" s="105">
        <f>IF(R297=0,FORECAST($C$6-T297,Инклинометрия!$B$2:$B$152,Инклинометрия!$A$2:$A$152),FORECAST($C$8,Инклинометрия!$B$2:$B$152,Инклинометрия!$A$2:$A$152))</f>
        <v>1331.5528875839168</v>
      </c>
      <c r="AD297" s="107">
        <f>IF(U297=0,"-",FORECAST($C$8,Инклинометрия!$B$2:$B$152,Инклинометрия!$A$2:$A$152))</f>
        <v>1330</v>
      </c>
      <c r="AE297" s="107">
        <f>IF(U297=0,"-",FORECAST($C$8-U297,Инклинометрия!$B$2:$B$152,Инклинометрия!$A$2:$A$152))</f>
        <v>0</v>
      </c>
      <c r="AF297" s="107">
        <f>FORECAST($C$8-S297,Инклинометрия!$B$2:$B$152,Инклинометрия!$A$2:$A$152)</f>
        <v>1330</v>
      </c>
      <c r="AG297" s="107">
        <f>FORECAST($C$8-(S297+V297),Инклинометрия!$B$2:$B$152,Инклинометрия!$A$2:$A$152)</f>
        <v>0</v>
      </c>
      <c r="AH297" s="107">
        <f>IF(W297=0,"-",FORECAST($C$8+W297,Инклинометрия!$B$2:$B$152,Инклинометрия!$A$2:$A$152))</f>
        <v>1331.5528875839168</v>
      </c>
      <c r="AI297" s="107">
        <f>IF(W297=0,"-",FORECAST($C$8,Инклинометрия!$B$2:$B$152,Инклинометрия!$A$2:$A$152))</f>
        <v>1330</v>
      </c>
      <c r="AK297" s="122">
        <f>2*PI()*$C$5*(AT296-AT295)/(LN(AN296/$I$9)*$I$8/$I$7+LN($I$10/AN296)*$I$8/$I$7)</f>
        <v>0</v>
      </c>
      <c r="AL297" s="67">
        <f>AK297*(B297-B296)</f>
        <v>0</v>
      </c>
      <c r="AM297" s="23">
        <f t="shared" ref="AM297:AM360" si="94">AL297+AM296</f>
        <v>4.3059540056097682E-2</v>
      </c>
      <c r="AN297" s="26">
        <f>AN296+AK297*(B297-B296)/(2*PI()*$C$5*AN296*$I$11)</f>
        <v>0.12986115207059001</v>
      </c>
      <c r="AO297" s="87">
        <f t="shared" si="88"/>
        <v>111242.59539450394</v>
      </c>
      <c r="AP297" s="87">
        <f>IF(R297+U297&lt;$C$8,0,32*$G$13/$C$12^2*($I$8*R297+$I$6*U297)+32*$G$14/($C$14^2-$C$13^2)*($I$8*S297+$I$6*V297))</f>
        <v>9917.5953945039291</v>
      </c>
      <c r="AQ297" s="66">
        <f>R297*$C$11*$C$9+U297*$C$11*$C$10</f>
        <v>14695380</v>
      </c>
      <c r="AR297" s="66">
        <f>S297*$C$11*$C$9+V297*$C$11*$C$10</f>
        <v>14695380</v>
      </c>
      <c r="AS297" s="87">
        <f>$C$11*(T297*$C$9+W297*$C$10)</f>
        <v>789129.61404581123</v>
      </c>
      <c r="AT297" s="45">
        <f t="shared" si="82"/>
        <v>15595752.209440315</v>
      </c>
      <c r="AU297" s="75"/>
    </row>
    <row r="298" spans="2:47" ht="15" thickBot="1" x14ac:dyDescent="0.35">
      <c r="B298" s="41">
        <f t="shared" si="89"/>
        <v>2670</v>
      </c>
      <c r="C298" s="8">
        <f t="shared" si="90"/>
        <v>26.7</v>
      </c>
      <c r="D298" s="73">
        <f t="shared" si="76"/>
        <v>35.71125</v>
      </c>
      <c r="E298" s="29">
        <f t="shared" si="79"/>
        <v>1979.8203857916749</v>
      </c>
      <c r="F298" s="29">
        <f t="shared" si="83"/>
        <v>7.4150576246877336</v>
      </c>
      <c r="G298" s="29">
        <f t="shared" si="91"/>
        <v>9.9176395730198443</v>
      </c>
      <c r="H298" s="17">
        <f t="shared" si="92"/>
        <v>2648.0097659963603</v>
      </c>
      <c r="I298" s="29">
        <f t="shared" si="84"/>
        <v>2.2250485660981263</v>
      </c>
      <c r="J298" s="29">
        <f t="shared" si="85"/>
        <v>13.949340071223777</v>
      </c>
      <c r="K298" s="32">
        <f>IF((D297+L297+M297-AL297)/($C$21+$C$22)&gt;$C$8,$C$8,(D297+L297+M297-AL297)/($C$21+$C$22))</f>
        <v>1400</v>
      </c>
      <c r="L298" s="97">
        <f t="shared" si="77"/>
        <v>0</v>
      </c>
      <c r="M298" s="96">
        <f t="shared" si="78"/>
        <v>0</v>
      </c>
      <c r="N298" s="98">
        <f t="shared" si="86"/>
        <v>1.7382597742038917</v>
      </c>
      <c r="O298" s="100">
        <f t="shared" si="80"/>
        <v>4.2266987561397071</v>
      </c>
      <c r="P298" s="104">
        <f t="shared" si="87"/>
        <v>18.880500609176615</v>
      </c>
      <c r="Q298" s="102">
        <f t="shared" si="93"/>
        <v>2.8886093440366814E-2</v>
      </c>
      <c r="R298" s="106">
        <f>K298-U298</f>
        <v>0</v>
      </c>
      <c r="S298" s="106">
        <f>IF(K298-H297&lt;0,0,K298-H297)</f>
        <v>0</v>
      </c>
      <c r="T298" s="106">
        <f t="shared" si="81"/>
        <v>98.365381490613771</v>
      </c>
      <c r="U298" s="107">
        <f>IF(S298&gt;0,0,IF(U297+(F298-AL298/$C$23)*$C$22/($C$21+$C$22)&gt;$C$8,$C$8,IF(V298=$C$8,U297+(F298-AL298/$C$23)*$C$22/$C$21,U297+(F298-AL298/$C$23)*$C$22/($C$21+$C$22))))</f>
        <v>1400</v>
      </c>
      <c r="V298" s="107">
        <f>IF(S298=0,IF(V297+(F298-AL298/$C$23)*$C$22/($C$21+$C$22)&gt;$C$8,$C$8,V297+(F298-AL298/$C$23)*$C$22/($C$21+$C$22)),E298)</f>
        <v>1400</v>
      </c>
      <c r="W298" s="203">
        <f>IF(S298&gt;0,0,IF(W297+AL298/$C$23&gt;$F$23,$F$23,W297+AL298/$C$23))</f>
        <v>1.6346185093862227</v>
      </c>
      <c r="X298" s="105" t="str">
        <f>IF(R298=0,"-",IF(U298=0,FORECAST($C$8,Инклинометрия!$B$2:$B$152,Инклинометрия!$A$2:$A$152),FORECAST(R298,Инклинометрия!$B$2:$B$152,Инклинометрия!$A$2:$A$152)))</f>
        <v>-</v>
      </c>
      <c r="Y298" s="105" t="str">
        <f>IF(R298=0,"-",IF(U298=0,FORECAST($C$8-R298,Инклинометрия!$B$2:$B$152,Инклинометрия!$A$2:$A$152),0))</f>
        <v>-</v>
      </c>
      <c r="Z298" s="105" t="str">
        <f>IF(S298=0,"-",FORECAST($C$8,Инклинометрия!$B$2:$B$152,Инклинометрия!$A$2:$A$152))</f>
        <v>-</v>
      </c>
      <c r="AA298" s="105" t="str">
        <f>IF(S298=0,"-",FORECAST($C$8-S298,Инклинометрия!$B$2:$B$152,Инклинометрия!$A$2:$A$152))</f>
        <v>-</v>
      </c>
      <c r="AB298" s="105">
        <f>IF(T298=0,"-",FORECAST($C$6,Инклинометрия!$B$2:$B$152,Инклинометрия!$A$2:$A$152))</f>
        <v>1425</v>
      </c>
      <c r="AC298" s="105">
        <f>IF(R298=0,FORECAST($C$6-T298,Инклинометрия!$B$2:$B$152,Инклинометрия!$A$2:$A$152),FORECAST($C$8,Инклинометрия!$B$2:$B$152,Инклинометрия!$A$2:$A$152))</f>
        <v>1331.5528875839168</v>
      </c>
      <c r="AD298" s="107">
        <f>IF(U298=0,"-",FORECAST($C$8,Инклинометрия!$B$2:$B$152,Инклинометрия!$A$2:$A$152))</f>
        <v>1330</v>
      </c>
      <c r="AE298" s="107">
        <f>IF(U298=0,"-",FORECAST($C$8-U298,Инклинометрия!$B$2:$B$152,Инклинометрия!$A$2:$A$152))</f>
        <v>0</v>
      </c>
      <c r="AF298" s="107">
        <f>FORECAST($C$8-S298,Инклинометрия!$B$2:$B$152,Инклинометрия!$A$2:$A$152)</f>
        <v>1330</v>
      </c>
      <c r="AG298" s="107">
        <f>FORECAST($C$8-(S298+V298),Инклинометрия!$B$2:$B$152,Инклинометрия!$A$2:$A$152)</f>
        <v>0</v>
      </c>
      <c r="AH298" s="107">
        <f>IF(W298=0,"-",FORECAST($C$8+W298,Инклинометрия!$B$2:$B$152,Инклинометрия!$A$2:$A$152))</f>
        <v>1331.5528875839168</v>
      </c>
      <c r="AI298" s="107">
        <f>IF(W298=0,"-",FORECAST($C$8,Инклинометрия!$B$2:$B$152,Инклинометрия!$A$2:$A$152))</f>
        <v>1330</v>
      </c>
      <c r="AK298" s="122">
        <f>2*PI()*$C$5*(AT297-AT296)/(LN(AN297/$I$9)*$I$8/$I$7+LN($I$10/AN297)*$I$8/$I$7)</f>
        <v>0</v>
      </c>
      <c r="AL298" s="67">
        <f>AK298*(B298-B297)</f>
        <v>0</v>
      </c>
      <c r="AM298" s="23">
        <f t="shared" si="94"/>
        <v>4.3059540056097682E-2</v>
      </c>
      <c r="AN298" s="26">
        <f>AN297+AK298*(B298-B297)/(2*PI()*$C$5*AN297*$I$11)</f>
        <v>0.12986115207059001</v>
      </c>
      <c r="AO298" s="87">
        <f t="shared" si="88"/>
        <v>111242.59539450394</v>
      </c>
      <c r="AP298" s="87">
        <f>IF(R298+U298&lt;$C$8,0,32*$G$13/$C$12^2*($I$8*R298+$I$6*U298)+32*$G$14/($C$14^2-$C$13^2)*($I$8*S298+$I$6*V298))</f>
        <v>9917.5953945039291</v>
      </c>
      <c r="AQ298" s="66">
        <f>R298*$C$11*$C$9+U298*$C$11*$C$10</f>
        <v>14695380</v>
      </c>
      <c r="AR298" s="66">
        <f>S298*$C$11*$C$9+V298*$C$11*$C$10</f>
        <v>14695380</v>
      </c>
      <c r="AS298" s="87">
        <f>$C$11*(T298*$C$9+W298*$C$10)</f>
        <v>789129.61404581123</v>
      </c>
      <c r="AT298" s="45">
        <f t="shared" si="82"/>
        <v>15595752.209440315</v>
      </c>
      <c r="AU298" s="75"/>
    </row>
    <row r="299" spans="2:47" ht="15" thickBot="1" x14ac:dyDescent="0.35">
      <c r="B299" s="41">
        <f t="shared" si="89"/>
        <v>2680</v>
      </c>
      <c r="C299" s="8">
        <f t="shared" si="90"/>
        <v>26.8</v>
      </c>
      <c r="D299" s="73">
        <f t="shared" si="76"/>
        <v>35.844999999999999</v>
      </c>
      <c r="E299" s="29">
        <f t="shared" si="79"/>
        <v>1987.2354434163628</v>
      </c>
      <c r="F299" s="29">
        <f t="shared" si="83"/>
        <v>7.4150576246879609</v>
      </c>
      <c r="G299" s="29">
        <f t="shared" si="91"/>
        <v>9.9176395730201481</v>
      </c>
      <c r="H299" s="17">
        <f t="shared" si="92"/>
        <v>2657.9274055693804</v>
      </c>
      <c r="I299" s="29">
        <f t="shared" si="84"/>
        <v>2.2250485660981263</v>
      </c>
      <c r="J299" s="29">
        <f t="shared" si="85"/>
        <v>13.949340071223991</v>
      </c>
      <c r="K299" s="32">
        <f>IF((D298+L298+M298-AL298)/($C$21+$C$22)&gt;$C$8,$C$8,(D298+L298+M298-AL298)/($C$21+$C$22))</f>
        <v>1400</v>
      </c>
      <c r="L299" s="97">
        <f t="shared" si="77"/>
        <v>0</v>
      </c>
      <c r="M299" s="96">
        <f t="shared" si="78"/>
        <v>0</v>
      </c>
      <c r="N299" s="98">
        <f t="shared" si="86"/>
        <v>1.7382597742038917</v>
      </c>
      <c r="O299" s="100">
        <f t="shared" si="80"/>
        <v>4.2266987561397071</v>
      </c>
      <c r="P299" s="104">
        <f t="shared" si="87"/>
        <v>18.880500609176615</v>
      </c>
      <c r="Q299" s="102">
        <f t="shared" si="93"/>
        <v>2.8886093440366814E-2</v>
      </c>
      <c r="R299" s="106">
        <f>K299-U299</f>
        <v>0</v>
      </c>
      <c r="S299" s="106">
        <f>IF(K299-H298&lt;0,0,K299-H298)</f>
        <v>0</v>
      </c>
      <c r="T299" s="106">
        <f t="shared" si="81"/>
        <v>98.365381490613771</v>
      </c>
      <c r="U299" s="107">
        <f>IF(S299&gt;0,0,IF(U298+(F299-AL299/$C$23)*$C$22/($C$21+$C$22)&gt;$C$8,$C$8,IF(V299=$C$8,U298+(F299-AL299/$C$23)*$C$22/$C$21,U298+(F299-AL299/$C$23)*$C$22/($C$21+$C$22))))</f>
        <v>1400</v>
      </c>
      <c r="V299" s="107">
        <f>IF(S299=0,IF(V298+(F299-AL299/$C$23)*$C$22/($C$21+$C$22)&gt;$C$8,$C$8,V298+(F299-AL299/$C$23)*$C$22/($C$21+$C$22)),E299)</f>
        <v>1400</v>
      </c>
      <c r="W299" s="203">
        <f>IF(S299&gt;0,0,IF(W298+AL299/$C$23&gt;$F$23,$F$23,W298+AL299/$C$23))</f>
        <v>1.6346185093862227</v>
      </c>
      <c r="X299" s="105" t="str">
        <f>IF(R299=0,"-",IF(U299=0,FORECAST($C$8,Инклинометрия!$B$2:$B$152,Инклинометрия!$A$2:$A$152),FORECAST(R299,Инклинометрия!$B$2:$B$152,Инклинометрия!$A$2:$A$152)))</f>
        <v>-</v>
      </c>
      <c r="Y299" s="105" t="str">
        <f>IF(R299=0,"-",IF(U299=0,FORECAST($C$8-R299,Инклинометрия!$B$2:$B$152,Инклинометрия!$A$2:$A$152),0))</f>
        <v>-</v>
      </c>
      <c r="Z299" s="105" t="str">
        <f>IF(S299=0,"-",FORECAST($C$8,Инклинометрия!$B$2:$B$152,Инклинометрия!$A$2:$A$152))</f>
        <v>-</v>
      </c>
      <c r="AA299" s="105" t="str">
        <f>IF(S299=0,"-",FORECAST($C$8-S299,Инклинометрия!$B$2:$B$152,Инклинометрия!$A$2:$A$152))</f>
        <v>-</v>
      </c>
      <c r="AB299" s="105">
        <f>IF(T299=0,"-",FORECAST($C$6,Инклинометрия!$B$2:$B$152,Инклинометрия!$A$2:$A$152))</f>
        <v>1425</v>
      </c>
      <c r="AC299" s="105">
        <f>IF(R299=0,FORECAST($C$6-T299,Инклинометрия!$B$2:$B$152,Инклинометрия!$A$2:$A$152),FORECAST($C$8,Инклинометрия!$B$2:$B$152,Инклинометрия!$A$2:$A$152))</f>
        <v>1331.5528875839168</v>
      </c>
      <c r="AD299" s="107">
        <f>IF(U299=0,"-",FORECAST($C$8,Инклинометрия!$B$2:$B$152,Инклинометрия!$A$2:$A$152))</f>
        <v>1330</v>
      </c>
      <c r="AE299" s="107">
        <f>IF(U299=0,"-",FORECAST($C$8-U299,Инклинометрия!$B$2:$B$152,Инклинометрия!$A$2:$A$152))</f>
        <v>0</v>
      </c>
      <c r="AF299" s="107">
        <f>FORECAST($C$8-S299,Инклинометрия!$B$2:$B$152,Инклинометрия!$A$2:$A$152)</f>
        <v>1330</v>
      </c>
      <c r="AG299" s="107">
        <f>FORECAST($C$8-(S299+V299),Инклинометрия!$B$2:$B$152,Инклинометрия!$A$2:$A$152)</f>
        <v>0</v>
      </c>
      <c r="AH299" s="107">
        <f>IF(W299=0,"-",FORECAST($C$8+W299,Инклинометрия!$B$2:$B$152,Инклинометрия!$A$2:$A$152))</f>
        <v>1331.5528875839168</v>
      </c>
      <c r="AI299" s="107">
        <f>IF(W299=0,"-",FORECAST($C$8,Инклинометрия!$B$2:$B$152,Инклинометрия!$A$2:$A$152))</f>
        <v>1330</v>
      </c>
      <c r="AK299" s="122">
        <f>2*PI()*$C$5*(AT298-AT297)/(LN(AN298/$I$9)*$I$8/$I$7+LN($I$10/AN298)*$I$8/$I$7)</f>
        <v>0</v>
      </c>
      <c r="AL299" s="67">
        <f>AK299*(B299-B298)</f>
        <v>0</v>
      </c>
      <c r="AM299" s="23">
        <f t="shared" si="94"/>
        <v>4.3059540056097682E-2</v>
      </c>
      <c r="AN299" s="26">
        <f>AN298+AK299*(B299-B298)/(2*PI()*$C$5*AN298*$I$11)</f>
        <v>0.12986115207059001</v>
      </c>
      <c r="AO299" s="87">
        <f t="shared" si="88"/>
        <v>111242.59539450394</v>
      </c>
      <c r="AP299" s="87">
        <f>IF(R299+U299&lt;$C$8,0,32*$G$13/$C$12^2*($I$8*R299+$I$6*U299)+32*$G$14/($C$14^2-$C$13^2)*($I$8*S299+$I$6*V299))</f>
        <v>9917.5953945039291</v>
      </c>
      <c r="AQ299" s="66">
        <f>R299*$C$11*$C$9+U299*$C$11*$C$10</f>
        <v>14695380</v>
      </c>
      <c r="AR299" s="66">
        <f>S299*$C$11*$C$9+V299*$C$11*$C$10</f>
        <v>14695380</v>
      </c>
      <c r="AS299" s="87">
        <f>$C$11*(T299*$C$9+W299*$C$10)</f>
        <v>789129.61404581123</v>
      </c>
      <c r="AT299" s="45">
        <f t="shared" si="82"/>
        <v>15595752.209440315</v>
      </c>
      <c r="AU299" s="75"/>
    </row>
    <row r="300" spans="2:47" ht="15" thickBot="1" x14ac:dyDescent="0.35">
      <c r="B300" s="41">
        <f t="shared" si="89"/>
        <v>2690</v>
      </c>
      <c r="C300" s="8">
        <f t="shared" si="90"/>
        <v>26.900000000000002</v>
      </c>
      <c r="D300" s="73">
        <f t="shared" si="76"/>
        <v>35.978750000000005</v>
      </c>
      <c r="E300" s="29">
        <f t="shared" si="79"/>
        <v>1994.6505010410508</v>
      </c>
      <c r="F300" s="29">
        <f t="shared" si="83"/>
        <v>7.4150576246879609</v>
      </c>
      <c r="G300" s="29">
        <f t="shared" si="91"/>
        <v>9.9176395730201481</v>
      </c>
      <c r="H300" s="17">
        <f t="shared" si="92"/>
        <v>2667.8450451424005</v>
      </c>
      <c r="I300" s="29">
        <f t="shared" si="84"/>
        <v>2.2250485660981263</v>
      </c>
      <c r="J300" s="29">
        <f t="shared" si="85"/>
        <v>13.949340071223991</v>
      </c>
      <c r="K300" s="32">
        <f>IF((D299+L299+M299-AL299)/($C$21+$C$22)&gt;$C$8,$C$8,(D299+L299+M299-AL299)/($C$21+$C$22))</f>
        <v>1400</v>
      </c>
      <c r="L300" s="97">
        <f t="shared" si="77"/>
        <v>0</v>
      </c>
      <c r="M300" s="96">
        <f t="shared" si="78"/>
        <v>0</v>
      </c>
      <c r="N300" s="98">
        <f t="shared" si="86"/>
        <v>1.7382597742038917</v>
      </c>
      <c r="O300" s="100">
        <f t="shared" si="80"/>
        <v>4.2266987561397071</v>
      </c>
      <c r="P300" s="104">
        <f t="shared" si="87"/>
        <v>18.880500609176615</v>
      </c>
      <c r="Q300" s="102">
        <f t="shared" si="93"/>
        <v>2.8886093440366814E-2</v>
      </c>
      <c r="R300" s="106">
        <f>K300-U300</f>
        <v>0</v>
      </c>
      <c r="S300" s="106">
        <f>IF(K300-H299&lt;0,0,K300-H299)</f>
        <v>0</v>
      </c>
      <c r="T300" s="106">
        <f t="shared" si="81"/>
        <v>98.365381490613771</v>
      </c>
      <c r="U300" s="107">
        <f>IF(S300&gt;0,0,IF(U299+(F300-AL300/$C$23)*$C$22/($C$21+$C$22)&gt;$C$8,$C$8,IF(V300=$C$8,U299+(F300-AL300/$C$23)*$C$22/$C$21,U299+(F300-AL300/$C$23)*$C$22/($C$21+$C$22))))</f>
        <v>1400</v>
      </c>
      <c r="V300" s="107">
        <f>IF(S300=0,IF(V299+(F300-AL300/$C$23)*$C$22/($C$21+$C$22)&gt;$C$8,$C$8,V299+(F300-AL300/$C$23)*$C$22/($C$21+$C$22)),E300)</f>
        <v>1400</v>
      </c>
      <c r="W300" s="203">
        <f>IF(S300&gt;0,0,IF(W299+AL300/$C$23&gt;$F$23,$F$23,W299+AL300/$C$23))</f>
        <v>1.6346185093862227</v>
      </c>
      <c r="X300" s="105" t="str">
        <f>IF(R300=0,"-",IF(U300=0,FORECAST($C$8,Инклинометрия!$B$2:$B$152,Инклинометрия!$A$2:$A$152),FORECAST(R300,Инклинометрия!$B$2:$B$152,Инклинометрия!$A$2:$A$152)))</f>
        <v>-</v>
      </c>
      <c r="Y300" s="105" t="str">
        <f>IF(R300=0,"-",IF(U300=0,FORECAST($C$8-R300,Инклинометрия!$B$2:$B$152,Инклинометрия!$A$2:$A$152),0))</f>
        <v>-</v>
      </c>
      <c r="Z300" s="105" t="str">
        <f>IF(S300=0,"-",FORECAST($C$8,Инклинометрия!$B$2:$B$152,Инклинометрия!$A$2:$A$152))</f>
        <v>-</v>
      </c>
      <c r="AA300" s="105" t="str">
        <f>IF(S300=0,"-",FORECAST($C$8-S300,Инклинометрия!$B$2:$B$152,Инклинометрия!$A$2:$A$152))</f>
        <v>-</v>
      </c>
      <c r="AB300" s="105">
        <f>IF(T300=0,"-",FORECAST($C$6,Инклинометрия!$B$2:$B$152,Инклинометрия!$A$2:$A$152))</f>
        <v>1425</v>
      </c>
      <c r="AC300" s="105">
        <f>IF(R300=0,FORECAST($C$6-T300,Инклинометрия!$B$2:$B$152,Инклинометрия!$A$2:$A$152),FORECAST($C$8,Инклинометрия!$B$2:$B$152,Инклинометрия!$A$2:$A$152))</f>
        <v>1331.5528875839168</v>
      </c>
      <c r="AD300" s="107">
        <f>IF(U300=0,"-",FORECAST($C$8,Инклинометрия!$B$2:$B$152,Инклинометрия!$A$2:$A$152))</f>
        <v>1330</v>
      </c>
      <c r="AE300" s="107">
        <f>IF(U300=0,"-",FORECAST($C$8-U300,Инклинометрия!$B$2:$B$152,Инклинометрия!$A$2:$A$152))</f>
        <v>0</v>
      </c>
      <c r="AF300" s="107">
        <f>FORECAST($C$8-S300,Инклинометрия!$B$2:$B$152,Инклинометрия!$A$2:$A$152)</f>
        <v>1330</v>
      </c>
      <c r="AG300" s="107">
        <f>FORECAST($C$8-(S300+V300),Инклинометрия!$B$2:$B$152,Инклинометрия!$A$2:$A$152)</f>
        <v>0</v>
      </c>
      <c r="AH300" s="107">
        <f>IF(W300=0,"-",FORECAST($C$8+W300,Инклинометрия!$B$2:$B$152,Инклинометрия!$A$2:$A$152))</f>
        <v>1331.5528875839168</v>
      </c>
      <c r="AI300" s="107">
        <f>IF(W300=0,"-",FORECAST($C$8,Инклинометрия!$B$2:$B$152,Инклинометрия!$A$2:$A$152))</f>
        <v>1330</v>
      </c>
      <c r="AK300" s="122">
        <f>2*PI()*$C$5*(AT299-AT298)/(LN(AN299/$I$9)*$I$8/$I$7+LN($I$10/AN299)*$I$8/$I$7)</f>
        <v>0</v>
      </c>
      <c r="AL300" s="67">
        <f>AK300*(B300-B299)</f>
        <v>0</v>
      </c>
      <c r="AM300" s="23">
        <f t="shared" si="94"/>
        <v>4.3059540056097682E-2</v>
      </c>
      <c r="AN300" s="26">
        <f>AN299+AK300*(B300-B299)/(2*PI()*$C$5*AN299*$I$11)</f>
        <v>0.12986115207059001</v>
      </c>
      <c r="AO300" s="87">
        <f t="shared" si="88"/>
        <v>111242.59539450394</v>
      </c>
      <c r="AP300" s="87">
        <f>IF(R300+U300&lt;$C$8,0,32*$G$13/$C$12^2*($I$8*R300+$I$6*U300)+32*$G$14/($C$14^2-$C$13^2)*($I$8*S300+$I$6*V300))</f>
        <v>9917.5953945039291</v>
      </c>
      <c r="AQ300" s="66">
        <f>R300*$C$11*$C$9+U300*$C$11*$C$10</f>
        <v>14695380</v>
      </c>
      <c r="AR300" s="66">
        <f>S300*$C$11*$C$9+V300*$C$11*$C$10</f>
        <v>14695380</v>
      </c>
      <c r="AS300" s="87">
        <f>$C$11*(T300*$C$9+W300*$C$10)</f>
        <v>789129.61404581123</v>
      </c>
      <c r="AT300" s="45">
        <f t="shared" si="82"/>
        <v>15595752.209440315</v>
      </c>
      <c r="AU300" s="75"/>
    </row>
    <row r="301" spans="2:47" ht="15" thickBot="1" x14ac:dyDescent="0.35">
      <c r="B301" s="41">
        <f t="shared" si="89"/>
        <v>2700</v>
      </c>
      <c r="C301" s="8">
        <f t="shared" si="90"/>
        <v>27</v>
      </c>
      <c r="D301" s="73">
        <f t="shared" si="76"/>
        <v>36.112499999999997</v>
      </c>
      <c r="E301" s="29">
        <f t="shared" si="79"/>
        <v>2002.0655586657385</v>
      </c>
      <c r="F301" s="29">
        <f t="shared" si="83"/>
        <v>7.4150576246877336</v>
      </c>
      <c r="G301" s="29">
        <f t="shared" si="91"/>
        <v>9.9176395730198443</v>
      </c>
      <c r="H301" s="17">
        <f t="shared" si="92"/>
        <v>2677.7626847154202</v>
      </c>
      <c r="I301" s="29">
        <f t="shared" si="84"/>
        <v>2.2250485660981263</v>
      </c>
      <c r="J301" s="29">
        <f t="shared" si="85"/>
        <v>13.949340071223777</v>
      </c>
      <c r="K301" s="32">
        <f>IF((D300+L300+M300-AL300)/($C$21+$C$22)&gt;$C$8,$C$8,(D300+L300+M300-AL300)/($C$21+$C$22))</f>
        <v>1400</v>
      </c>
      <c r="L301" s="97">
        <f t="shared" si="77"/>
        <v>0</v>
      </c>
      <c r="M301" s="96">
        <f t="shared" si="78"/>
        <v>0</v>
      </c>
      <c r="N301" s="98">
        <f t="shared" si="86"/>
        <v>1.7382597742038917</v>
      </c>
      <c r="O301" s="100">
        <f t="shared" si="80"/>
        <v>4.2266987561397071</v>
      </c>
      <c r="P301" s="104">
        <f t="shared" si="87"/>
        <v>18.880500609176615</v>
      </c>
      <c r="Q301" s="102">
        <f t="shared" si="93"/>
        <v>2.8886093440366814E-2</v>
      </c>
      <c r="R301" s="106">
        <f>K301-U301</f>
        <v>0</v>
      </c>
      <c r="S301" s="106">
        <f>IF(K301-H300&lt;0,0,K301-H300)</f>
        <v>0</v>
      </c>
      <c r="T301" s="106">
        <f t="shared" si="81"/>
        <v>98.365381490613771</v>
      </c>
      <c r="U301" s="107">
        <f>IF(S301&gt;0,0,IF(U300+(F301-AL301/$C$23)*$C$22/($C$21+$C$22)&gt;$C$8,$C$8,IF(V301=$C$8,U300+(F301-AL301/$C$23)*$C$22/$C$21,U300+(F301-AL301/$C$23)*$C$22/($C$21+$C$22))))</f>
        <v>1400</v>
      </c>
      <c r="V301" s="107">
        <f>IF(S301=0,IF(V300+(F301-AL301/$C$23)*$C$22/($C$21+$C$22)&gt;$C$8,$C$8,V300+(F301-AL301/$C$23)*$C$22/($C$21+$C$22)),E301)</f>
        <v>1400</v>
      </c>
      <c r="W301" s="203">
        <f>IF(S301&gt;0,0,IF(W300+AL301/$C$23&gt;$F$23,$F$23,W300+AL301/$C$23))</f>
        <v>1.6346185093862227</v>
      </c>
      <c r="X301" s="105" t="str">
        <f>IF(R301=0,"-",IF(U301=0,FORECAST($C$8,Инклинометрия!$B$2:$B$152,Инклинометрия!$A$2:$A$152),FORECAST(R301,Инклинометрия!$B$2:$B$152,Инклинометрия!$A$2:$A$152)))</f>
        <v>-</v>
      </c>
      <c r="Y301" s="105" t="str">
        <f>IF(R301=0,"-",IF(U301=0,FORECAST($C$8-R301,Инклинометрия!$B$2:$B$152,Инклинометрия!$A$2:$A$152),0))</f>
        <v>-</v>
      </c>
      <c r="Z301" s="105" t="str">
        <f>IF(S301=0,"-",FORECAST($C$8,Инклинометрия!$B$2:$B$152,Инклинометрия!$A$2:$A$152))</f>
        <v>-</v>
      </c>
      <c r="AA301" s="105" t="str">
        <f>IF(S301=0,"-",FORECAST($C$8-S301,Инклинометрия!$B$2:$B$152,Инклинометрия!$A$2:$A$152))</f>
        <v>-</v>
      </c>
      <c r="AB301" s="105">
        <f>IF(T301=0,"-",FORECAST($C$6,Инклинометрия!$B$2:$B$152,Инклинометрия!$A$2:$A$152))</f>
        <v>1425</v>
      </c>
      <c r="AC301" s="105">
        <f>IF(R301=0,FORECAST($C$6-T301,Инклинометрия!$B$2:$B$152,Инклинометрия!$A$2:$A$152),FORECAST($C$8,Инклинометрия!$B$2:$B$152,Инклинометрия!$A$2:$A$152))</f>
        <v>1331.5528875839168</v>
      </c>
      <c r="AD301" s="107">
        <f>IF(U301=0,"-",FORECAST($C$8,Инклинометрия!$B$2:$B$152,Инклинометрия!$A$2:$A$152))</f>
        <v>1330</v>
      </c>
      <c r="AE301" s="107">
        <f>IF(U301=0,"-",FORECAST($C$8-U301,Инклинометрия!$B$2:$B$152,Инклинометрия!$A$2:$A$152))</f>
        <v>0</v>
      </c>
      <c r="AF301" s="107">
        <f>FORECAST($C$8-S301,Инклинометрия!$B$2:$B$152,Инклинометрия!$A$2:$A$152)</f>
        <v>1330</v>
      </c>
      <c r="AG301" s="107">
        <f>FORECAST($C$8-(S301+V301),Инклинометрия!$B$2:$B$152,Инклинометрия!$A$2:$A$152)</f>
        <v>0</v>
      </c>
      <c r="AH301" s="107">
        <f>IF(W301=0,"-",FORECAST($C$8+W301,Инклинометрия!$B$2:$B$152,Инклинометрия!$A$2:$A$152))</f>
        <v>1331.5528875839168</v>
      </c>
      <c r="AI301" s="107">
        <f>IF(W301=0,"-",FORECAST($C$8,Инклинометрия!$B$2:$B$152,Инклинометрия!$A$2:$A$152))</f>
        <v>1330</v>
      </c>
      <c r="AK301" s="122">
        <f>2*PI()*$C$5*(AT300-AT299)/(LN(AN300/$I$9)*$I$8/$I$7+LN($I$10/AN300)*$I$8/$I$7)</f>
        <v>0</v>
      </c>
      <c r="AL301" s="67">
        <f>AK301*(B301-B300)</f>
        <v>0</v>
      </c>
      <c r="AM301" s="23">
        <f t="shared" si="94"/>
        <v>4.3059540056097682E-2</v>
      </c>
      <c r="AN301" s="26">
        <f>AN300+AK301*(B301-B300)/(2*PI()*$C$5*AN300*$I$11)</f>
        <v>0.12986115207059001</v>
      </c>
      <c r="AO301" s="87">
        <f t="shared" si="88"/>
        <v>111242.59539450394</v>
      </c>
      <c r="AP301" s="87">
        <f>IF(R301+U301&lt;$C$8,0,32*$G$13/$C$12^2*($I$8*R301+$I$6*U301)+32*$G$14/($C$14^2-$C$13^2)*($I$8*S301+$I$6*V301))</f>
        <v>9917.5953945039291</v>
      </c>
      <c r="AQ301" s="66">
        <f>R301*$C$11*$C$9+U301*$C$11*$C$10</f>
        <v>14695380</v>
      </c>
      <c r="AR301" s="66">
        <f>S301*$C$11*$C$9+V301*$C$11*$C$10</f>
        <v>14695380</v>
      </c>
      <c r="AS301" s="87">
        <f>$C$11*(T301*$C$9+W301*$C$10)</f>
        <v>789129.61404581123</v>
      </c>
      <c r="AT301" s="45">
        <f t="shared" si="82"/>
        <v>15595752.209440315</v>
      </c>
      <c r="AU301" s="75"/>
    </row>
    <row r="302" spans="2:47" ht="15" thickBot="1" x14ac:dyDescent="0.35">
      <c r="B302" s="41">
        <f t="shared" si="89"/>
        <v>2710</v>
      </c>
      <c r="C302" s="8">
        <f t="shared" si="90"/>
        <v>27.1</v>
      </c>
      <c r="D302" s="73">
        <f t="shared" si="76"/>
        <v>36.246250000000003</v>
      </c>
      <c r="E302" s="29">
        <f t="shared" si="79"/>
        <v>2009.4806162904267</v>
      </c>
      <c r="F302" s="29">
        <f t="shared" si="83"/>
        <v>7.4150576246881883</v>
      </c>
      <c r="G302" s="29">
        <f t="shared" si="91"/>
        <v>9.9176395730204518</v>
      </c>
      <c r="H302" s="17">
        <f t="shared" si="92"/>
        <v>2687.6803242884407</v>
      </c>
      <c r="I302" s="29">
        <f t="shared" si="84"/>
        <v>2.2250485660981263</v>
      </c>
      <c r="J302" s="29">
        <f t="shared" si="85"/>
        <v>13.949340071224203</v>
      </c>
      <c r="K302" s="32">
        <f>IF((D301+L301+M301-AL301)/($C$21+$C$22)&gt;$C$8,$C$8,(D301+L301+M301-AL301)/($C$21+$C$22))</f>
        <v>1400</v>
      </c>
      <c r="L302" s="97">
        <f t="shared" si="77"/>
        <v>0</v>
      </c>
      <c r="M302" s="96">
        <f t="shared" si="78"/>
        <v>0</v>
      </c>
      <c r="N302" s="98">
        <f t="shared" si="86"/>
        <v>1.7382597742038917</v>
      </c>
      <c r="O302" s="100">
        <f t="shared" si="80"/>
        <v>4.2266987561397071</v>
      </c>
      <c r="P302" s="104">
        <f t="shared" si="87"/>
        <v>18.880500609176615</v>
      </c>
      <c r="Q302" s="102">
        <f t="shared" si="93"/>
        <v>2.8886093440366814E-2</v>
      </c>
      <c r="R302" s="106">
        <f>K302-U302</f>
        <v>0</v>
      </c>
      <c r="S302" s="106">
        <f>IF(K302-H301&lt;0,0,K302-H301)</f>
        <v>0</v>
      </c>
      <c r="T302" s="106">
        <f t="shared" si="81"/>
        <v>98.365381490613771</v>
      </c>
      <c r="U302" s="107">
        <f>IF(S302&gt;0,0,IF(U301+(F302-AL302/$C$23)*$C$22/($C$21+$C$22)&gt;$C$8,$C$8,IF(V302=$C$8,U301+(F302-AL302/$C$23)*$C$22/$C$21,U301+(F302-AL302/$C$23)*$C$22/($C$21+$C$22))))</f>
        <v>1400</v>
      </c>
      <c r="V302" s="107">
        <f>IF(S302=0,IF(V301+(F302-AL302/$C$23)*$C$22/($C$21+$C$22)&gt;$C$8,$C$8,V301+(F302-AL302/$C$23)*$C$22/($C$21+$C$22)),E302)</f>
        <v>1400</v>
      </c>
      <c r="W302" s="203">
        <f>IF(S302&gt;0,0,IF(W301+AL302/$C$23&gt;$F$23,$F$23,W301+AL302/$C$23))</f>
        <v>1.6346185093862227</v>
      </c>
      <c r="X302" s="105" t="str">
        <f>IF(R302=0,"-",IF(U302=0,FORECAST($C$8,Инклинометрия!$B$2:$B$152,Инклинометрия!$A$2:$A$152),FORECAST(R302,Инклинометрия!$B$2:$B$152,Инклинометрия!$A$2:$A$152)))</f>
        <v>-</v>
      </c>
      <c r="Y302" s="105" t="str">
        <f>IF(R302=0,"-",IF(U302=0,FORECAST($C$8-R302,Инклинометрия!$B$2:$B$152,Инклинометрия!$A$2:$A$152),0))</f>
        <v>-</v>
      </c>
      <c r="Z302" s="105" t="str">
        <f>IF(S302=0,"-",FORECAST($C$8,Инклинометрия!$B$2:$B$152,Инклинометрия!$A$2:$A$152))</f>
        <v>-</v>
      </c>
      <c r="AA302" s="105" t="str">
        <f>IF(S302=0,"-",FORECAST($C$8-S302,Инклинометрия!$B$2:$B$152,Инклинометрия!$A$2:$A$152))</f>
        <v>-</v>
      </c>
      <c r="AB302" s="105">
        <f>IF(T302=0,"-",FORECAST($C$6,Инклинометрия!$B$2:$B$152,Инклинометрия!$A$2:$A$152))</f>
        <v>1425</v>
      </c>
      <c r="AC302" s="105">
        <f>IF(R302=0,FORECAST($C$6-T302,Инклинометрия!$B$2:$B$152,Инклинометрия!$A$2:$A$152),FORECAST($C$8,Инклинометрия!$B$2:$B$152,Инклинометрия!$A$2:$A$152))</f>
        <v>1331.5528875839168</v>
      </c>
      <c r="AD302" s="107">
        <f>IF(U302=0,"-",FORECAST($C$8,Инклинометрия!$B$2:$B$152,Инклинометрия!$A$2:$A$152))</f>
        <v>1330</v>
      </c>
      <c r="AE302" s="107">
        <f>IF(U302=0,"-",FORECAST($C$8-U302,Инклинометрия!$B$2:$B$152,Инклинометрия!$A$2:$A$152))</f>
        <v>0</v>
      </c>
      <c r="AF302" s="107">
        <f>FORECAST($C$8-S302,Инклинометрия!$B$2:$B$152,Инклинометрия!$A$2:$A$152)</f>
        <v>1330</v>
      </c>
      <c r="AG302" s="107">
        <f>FORECAST($C$8-(S302+V302),Инклинометрия!$B$2:$B$152,Инклинометрия!$A$2:$A$152)</f>
        <v>0</v>
      </c>
      <c r="AH302" s="107">
        <f>IF(W302=0,"-",FORECAST($C$8+W302,Инклинометрия!$B$2:$B$152,Инклинометрия!$A$2:$A$152))</f>
        <v>1331.5528875839168</v>
      </c>
      <c r="AI302" s="107">
        <f>IF(W302=0,"-",FORECAST($C$8,Инклинометрия!$B$2:$B$152,Инклинометрия!$A$2:$A$152))</f>
        <v>1330</v>
      </c>
      <c r="AK302" s="122">
        <f>2*PI()*$C$5*(AT301-AT300)/(LN(AN301/$I$9)*$I$8/$I$7+LN($I$10/AN301)*$I$8/$I$7)</f>
        <v>0</v>
      </c>
      <c r="AL302" s="67">
        <f>AK302*(B302-B301)</f>
        <v>0</v>
      </c>
      <c r="AM302" s="23">
        <f t="shared" si="94"/>
        <v>4.3059540056097682E-2</v>
      </c>
      <c r="AN302" s="26">
        <f>AN301+AK302*(B302-B301)/(2*PI()*$C$5*AN301*$I$11)</f>
        <v>0.12986115207059001</v>
      </c>
      <c r="AO302" s="87">
        <f t="shared" si="88"/>
        <v>111242.59539450394</v>
      </c>
      <c r="AP302" s="87">
        <f>IF(R302+U302&lt;$C$8,0,32*$G$13/$C$12^2*($I$8*R302+$I$6*U302)+32*$G$14/($C$14^2-$C$13^2)*($I$8*S302+$I$6*V302))</f>
        <v>9917.5953945039291</v>
      </c>
      <c r="AQ302" s="66">
        <f>R302*$C$11*$C$9+U302*$C$11*$C$10</f>
        <v>14695380</v>
      </c>
      <c r="AR302" s="66">
        <f>S302*$C$11*$C$9+V302*$C$11*$C$10</f>
        <v>14695380</v>
      </c>
      <c r="AS302" s="87">
        <f>$C$11*(T302*$C$9+W302*$C$10)</f>
        <v>789129.61404581123</v>
      </c>
      <c r="AT302" s="45">
        <f t="shared" si="82"/>
        <v>15595752.209440315</v>
      </c>
      <c r="AU302" s="75"/>
    </row>
    <row r="303" spans="2:47" ht="15" thickBot="1" x14ac:dyDescent="0.35">
      <c r="B303" s="41">
        <f t="shared" si="89"/>
        <v>2720</v>
      </c>
      <c r="C303" s="8">
        <f t="shared" si="90"/>
        <v>27.2</v>
      </c>
      <c r="D303" s="73">
        <f t="shared" si="76"/>
        <v>36.380000000000003</v>
      </c>
      <c r="E303" s="29">
        <f t="shared" si="79"/>
        <v>2016.8956739151145</v>
      </c>
      <c r="F303" s="29">
        <f t="shared" si="83"/>
        <v>7.4150576246877336</v>
      </c>
      <c r="G303" s="29">
        <f t="shared" si="91"/>
        <v>9.9176395730198443</v>
      </c>
      <c r="H303" s="17">
        <f t="shared" si="92"/>
        <v>2697.5979638614604</v>
      </c>
      <c r="I303" s="29">
        <f t="shared" si="84"/>
        <v>2.2250485660981263</v>
      </c>
      <c r="J303" s="29">
        <f t="shared" si="85"/>
        <v>13.949340071223777</v>
      </c>
      <c r="K303" s="32">
        <f>IF((D302+L302+M302-AL302)/($C$21+$C$22)&gt;$C$8,$C$8,(D302+L302+M302-AL302)/($C$21+$C$22))</f>
        <v>1400</v>
      </c>
      <c r="L303" s="97">
        <f t="shared" si="77"/>
        <v>0</v>
      </c>
      <c r="M303" s="96">
        <f t="shared" si="78"/>
        <v>0</v>
      </c>
      <c r="N303" s="98">
        <f t="shared" si="86"/>
        <v>1.7382597742038917</v>
      </c>
      <c r="O303" s="100">
        <f t="shared" si="80"/>
        <v>4.2266987561397071</v>
      </c>
      <c r="P303" s="104">
        <f t="shared" si="87"/>
        <v>18.880500609176615</v>
      </c>
      <c r="Q303" s="102">
        <f t="shared" si="93"/>
        <v>2.8886093440366814E-2</v>
      </c>
      <c r="R303" s="106">
        <f>K303-U303</f>
        <v>0</v>
      </c>
      <c r="S303" s="106">
        <f>IF(K303-H302&lt;0,0,K303-H302)</f>
        <v>0</v>
      </c>
      <c r="T303" s="106">
        <f t="shared" si="81"/>
        <v>98.365381490613771</v>
      </c>
      <c r="U303" s="107">
        <f>IF(S303&gt;0,0,IF(U302+(F303-AL303/$C$23)*$C$22/($C$21+$C$22)&gt;$C$8,$C$8,IF(V303=$C$8,U302+(F303-AL303/$C$23)*$C$22/$C$21,U302+(F303-AL303/$C$23)*$C$22/($C$21+$C$22))))</f>
        <v>1400</v>
      </c>
      <c r="V303" s="107">
        <f>IF(S303=0,IF(V302+(F303-AL303/$C$23)*$C$22/($C$21+$C$22)&gt;$C$8,$C$8,V302+(F303-AL303/$C$23)*$C$22/($C$21+$C$22)),E303)</f>
        <v>1400</v>
      </c>
      <c r="W303" s="203">
        <f>IF(S303&gt;0,0,IF(W302+AL303/$C$23&gt;$F$23,$F$23,W302+AL303/$C$23))</f>
        <v>1.6346185093862227</v>
      </c>
      <c r="X303" s="105" t="str">
        <f>IF(R303=0,"-",IF(U303=0,FORECAST($C$8,Инклинометрия!$B$2:$B$152,Инклинометрия!$A$2:$A$152),FORECAST(R303,Инклинометрия!$B$2:$B$152,Инклинометрия!$A$2:$A$152)))</f>
        <v>-</v>
      </c>
      <c r="Y303" s="105" t="str">
        <f>IF(R303=0,"-",IF(U303=0,FORECAST($C$8-R303,Инклинометрия!$B$2:$B$152,Инклинометрия!$A$2:$A$152),0))</f>
        <v>-</v>
      </c>
      <c r="Z303" s="105" t="str">
        <f>IF(S303=0,"-",FORECAST($C$8,Инклинометрия!$B$2:$B$152,Инклинометрия!$A$2:$A$152))</f>
        <v>-</v>
      </c>
      <c r="AA303" s="105" t="str">
        <f>IF(S303=0,"-",FORECAST($C$8-S303,Инклинометрия!$B$2:$B$152,Инклинометрия!$A$2:$A$152))</f>
        <v>-</v>
      </c>
      <c r="AB303" s="105">
        <f>IF(T303=0,"-",FORECAST($C$6,Инклинометрия!$B$2:$B$152,Инклинометрия!$A$2:$A$152))</f>
        <v>1425</v>
      </c>
      <c r="AC303" s="105">
        <f>IF(R303=0,FORECAST($C$6-T303,Инклинометрия!$B$2:$B$152,Инклинометрия!$A$2:$A$152),FORECAST($C$8,Инклинометрия!$B$2:$B$152,Инклинометрия!$A$2:$A$152))</f>
        <v>1331.5528875839168</v>
      </c>
      <c r="AD303" s="107">
        <f>IF(U303=0,"-",FORECAST($C$8,Инклинометрия!$B$2:$B$152,Инклинометрия!$A$2:$A$152))</f>
        <v>1330</v>
      </c>
      <c r="AE303" s="107">
        <f>IF(U303=0,"-",FORECAST($C$8-U303,Инклинометрия!$B$2:$B$152,Инклинометрия!$A$2:$A$152))</f>
        <v>0</v>
      </c>
      <c r="AF303" s="107">
        <f>FORECAST($C$8-S303,Инклинометрия!$B$2:$B$152,Инклинометрия!$A$2:$A$152)</f>
        <v>1330</v>
      </c>
      <c r="AG303" s="107">
        <f>FORECAST($C$8-(S303+V303),Инклинометрия!$B$2:$B$152,Инклинометрия!$A$2:$A$152)</f>
        <v>0</v>
      </c>
      <c r="AH303" s="107">
        <f>IF(W303=0,"-",FORECAST($C$8+W303,Инклинометрия!$B$2:$B$152,Инклинометрия!$A$2:$A$152))</f>
        <v>1331.5528875839168</v>
      </c>
      <c r="AI303" s="107">
        <f>IF(W303=0,"-",FORECAST($C$8,Инклинометрия!$B$2:$B$152,Инклинометрия!$A$2:$A$152))</f>
        <v>1330</v>
      </c>
      <c r="AK303" s="122">
        <f>2*PI()*$C$5*(AT302-AT301)/(LN(AN302/$I$9)*$I$8/$I$7+LN($I$10/AN302)*$I$8/$I$7)</f>
        <v>0</v>
      </c>
      <c r="AL303" s="67">
        <f>AK303*(B303-B302)</f>
        <v>0</v>
      </c>
      <c r="AM303" s="23">
        <f t="shared" si="94"/>
        <v>4.3059540056097682E-2</v>
      </c>
      <c r="AN303" s="26">
        <f>AN302+AK303*(B303-B302)/(2*PI()*$C$5*AN302*$I$11)</f>
        <v>0.12986115207059001</v>
      </c>
      <c r="AO303" s="87">
        <f t="shared" si="88"/>
        <v>111242.59539450394</v>
      </c>
      <c r="AP303" s="87">
        <f>IF(R303+U303&lt;$C$8,0,32*$G$13/$C$12^2*($I$8*R303+$I$6*U303)+32*$G$14/($C$14^2-$C$13^2)*($I$8*S303+$I$6*V303))</f>
        <v>9917.5953945039291</v>
      </c>
      <c r="AQ303" s="66">
        <f>R303*$C$11*$C$9+U303*$C$11*$C$10</f>
        <v>14695380</v>
      </c>
      <c r="AR303" s="66">
        <f>S303*$C$11*$C$9+V303*$C$11*$C$10</f>
        <v>14695380</v>
      </c>
      <c r="AS303" s="87">
        <f>$C$11*(T303*$C$9+W303*$C$10)</f>
        <v>789129.61404581123</v>
      </c>
      <c r="AT303" s="45">
        <f t="shared" si="82"/>
        <v>15595752.209440315</v>
      </c>
      <c r="AU303" s="75"/>
    </row>
    <row r="304" spans="2:47" ht="15" thickBot="1" x14ac:dyDescent="0.35">
      <c r="B304" s="41">
        <f t="shared" si="89"/>
        <v>2730</v>
      </c>
      <c r="C304" s="8">
        <f t="shared" si="90"/>
        <v>27.3</v>
      </c>
      <c r="D304" s="73">
        <f t="shared" si="76"/>
        <v>36.513750000000002</v>
      </c>
      <c r="E304" s="29">
        <f t="shared" si="79"/>
        <v>2024.3107315398024</v>
      </c>
      <c r="F304" s="29">
        <f t="shared" si="83"/>
        <v>7.4150576246879609</v>
      </c>
      <c r="G304" s="29">
        <f t="shared" si="91"/>
        <v>9.9176395730201481</v>
      </c>
      <c r="H304" s="17">
        <f t="shared" si="92"/>
        <v>2707.5156034344805</v>
      </c>
      <c r="I304" s="29">
        <f t="shared" si="84"/>
        <v>2.2250485660981263</v>
      </c>
      <c r="J304" s="29">
        <f t="shared" si="85"/>
        <v>13.949340071223991</v>
      </c>
      <c r="K304" s="32">
        <f>IF((D303+L303+M303-AL303)/($C$21+$C$22)&gt;$C$8,$C$8,(D303+L303+M303-AL303)/($C$21+$C$22))</f>
        <v>1400</v>
      </c>
      <c r="L304" s="97">
        <f t="shared" si="77"/>
        <v>0</v>
      </c>
      <c r="M304" s="96">
        <f t="shared" si="78"/>
        <v>0</v>
      </c>
      <c r="N304" s="98">
        <f t="shared" si="86"/>
        <v>1.7382597742038917</v>
      </c>
      <c r="O304" s="100">
        <f t="shared" si="80"/>
        <v>4.2266987561397071</v>
      </c>
      <c r="P304" s="104">
        <f t="shared" si="87"/>
        <v>18.880500609176615</v>
      </c>
      <c r="Q304" s="102">
        <f t="shared" si="93"/>
        <v>2.8886093440366814E-2</v>
      </c>
      <c r="R304" s="106">
        <f>K304-U304</f>
        <v>0</v>
      </c>
      <c r="S304" s="106">
        <f>IF(K304-H303&lt;0,0,K304-H303)</f>
        <v>0</v>
      </c>
      <c r="T304" s="106">
        <f t="shared" si="81"/>
        <v>98.365381490613771</v>
      </c>
      <c r="U304" s="107">
        <f>IF(S304&gt;0,0,IF(U303+(F304-AL304/$C$23)*$C$22/($C$21+$C$22)&gt;$C$8,$C$8,IF(V304=$C$8,U303+(F304-AL304/$C$23)*$C$22/$C$21,U303+(F304-AL304/$C$23)*$C$22/($C$21+$C$22))))</f>
        <v>1400</v>
      </c>
      <c r="V304" s="107">
        <f>IF(S304=0,IF(V303+(F304-AL304/$C$23)*$C$22/($C$21+$C$22)&gt;$C$8,$C$8,V303+(F304-AL304/$C$23)*$C$22/($C$21+$C$22)),E304)</f>
        <v>1400</v>
      </c>
      <c r="W304" s="203">
        <f>IF(S304&gt;0,0,IF(W303+AL304/$C$23&gt;$F$23,$F$23,W303+AL304/$C$23))</f>
        <v>1.6346185093862227</v>
      </c>
      <c r="X304" s="105" t="str">
        <f>IF(R304=0,"-",IF(U304=0,FORECAST($C$8,Инклинометрия!$B$2:$B$152,Инклинометрия!$A$2:$A$152),FORECAST(R304,Инклинометрия!$B$2:$B$152,Инклинометрия!$A$2:$A$152)))</f>
        <v>-</v>
      </c>
      <c r="Y304" s="105" t="str">
        <f>IF(R304=0,"-",IF(U304=0,FORECAST($C$8-R304,Инклинометрия!$B$2:$B$152,Инклинометрия!$A$2:$A$152),0))</f>
        <v>-</v>
      </c>
      <c r="Z304" s="105" t="str">
        <f>IF(S304=0,"-",FORECAST($C$8,Инклинометрия!$B$2:$B$152,Инклинометрия!$A$2:$A$152))</f>
        <v>-</v>
      </c>
      <c r="AA304" s="105" t="str">
        <f>IF(S304=0,"-",FORECAST($C$8-S304,Инклинометрия!$B$2:$B$152,Инклинометрия!$A$2:$A$152))</f>
        <v>-</v>
      </c>
      <c r="AB304" s="105">
        <f>IF(T304=0,"-",FORECAST($C$6,Инклинометрия!$B$2:$B$152,Инклинометрия!$A$2:$A$152))</f>
        <v>1425</v>
      </c>
      <c r="AC304" s="105">
        <f>IF(R304=0,FORECAST($C$6-T304,Инклинометрия!$B$2:$B$152,Инклинометрия!$A$2:$A$152),FORECAST($C$8,Инклинометрия!$B$2:$B$152,Инклинометрия!$A$2:$A$152))</f>
        <v>1331.5528875839168</v>
      </c>
      <c r="AD304" s="107">
        <f>IF(U304=0,"-",FORECAST($C$8,Инклинометрия!$B$2:$B$152,Инклинометрия!$A$2:$A$152))</f>
        <v>1330</v>
      </c>
      <c r="AE304" s="107">
        <f>IF(U304=0,"-",FORECAST($C$8-U304,Инклинометрия!$B$2:$B$152,Инклинометрия!$A$2:$A$152))</f>
        <v>0</v>
      </c>
      <c r="AF304" s="107">
        <f>FORECAST($C$8-S304,Инклинометрия!$B$2:$B$152,Инклинометрия!$A$2:$A$152)</f>
        <v>1330</v>
      </c>
      <c r="AG304" s="107">
        <f>FORECAST($C$8-(S304+V304),Инклинометрия!$B$2:$B$152,Инклинометрия!$A$2:$A$152)</f>
        <v>0</v>
      </c>
      <c r="AH304" s="107">
        <f>IF(W304=0,"-",FORECAST($C$8+W304,Инклинометрия!$B$2:$B$152,Инклинометрия!$A$2:$A$152))</f>
        <v>1331.5528875839168</v>
      </c>
      <c r="AI304" s="107">
        <f>IF(W304=0,"-",FORECAST($C$8,Инклинометрия!$B$2:$B$152,Инклинометрия!$A$2:$A$152))</f>
        <v>1330</v>
      </c>
      <c r="AK304" s="122">
        <f>2*PI()*$C$5*(AT303-AT302)/(LN(AN303/$I$9)*$I$8/$I$7+LN($I$10/AN303)*$I$8/$I$7)</f>
        <v>0</v>
      </c>
      <c r="AL304" s="67">
        <f>AK304*(B304-B303)</f>
        <v>0</v>
      </c>
      <c r="AM304" s="23">
        <f t="shared" si="94"/>
        <v>4.3059540056097682E-2</v>
      </c>
      <c r="AN304" s="26">
        <f>AN303+AK304*(B304-B303)/(2*PI()*$C$5*AN303*$I$11)</f>
        <v>0.12986115207059001</v>
      </c>
      <c r="AO304" s="87">
        <f t="shared" si="88"/>
        <v>111242.59539450394</v>
      </c>
      <c r="AP304" s="87">
        <f>IF(R304+U304&lt;$C$8,0,32*$G$13/$C$12^2*($I$8*R304+$I$6*U304)+32*$G$14/($C$14^2-$C$13^2)*($I$8*S304+$I$6*V304))</f>
        <v>9917.5953945039291</v>
      </c>
      <c r="AQ304" s="66">
        <f>R304*$C$11*$C$9+U304*$C$11*$C$10</f>
        <v>14695380</v>
      </c>
      <c r="AR304" s="66">
        <f>S304*$C$11*$C$9+V304*$C$11*$C$10</f>
        <v>14695380</v>
      </c>
      <c r="AS304" s="87">
        <f>$C$11*(T304*$C$9+W304*$C$10)</f>
        <v>789129.61404581123</v>
      </c>
      <c r="AT304" s="45">
        <f t="shared" si="82"/>
        <v>15595752.209440315</v>
      </c>
      <c r="AU304" s="75"/>
    </row>
    <row r="305" spans="2:47" ht="15" thickBot="1" x14ac:dyDescent="0.35">
      <c r="B305" s="41">
        <f t="shared" si="89"/>
        <v>2740</v>
      </c>
      <c r="C305" s="8">
        <f t="shared" si="90"/>
        <v>27.400000000000002</v>
      </c>
      <c r="D305" s="73">
        <f t="shared" si="76"/>
        <v>36.647500000000008</v>
      </c>
      <c r="E305" s="29">
        <f t="shared" si="79"/>
        <v>2031.7257891644904</v>
      </c>
      <c r="F305" s="29">
        <f t="shared" si="83"/>
        <v>7.4150576246879609</v>
      </c>
      <c r="G305" s="29">
        <f t="shared" si="91"/>
        <v>9.9176395730201481</v>
      </c>
      <c r="H305" s="17">
        <f t="shared" si="92"/>
        <v>2717.4332430075006</v>
      </c>
      <c r="I305" s="29">
        <f t="shared" si="84"/>
        <v>2.2250485660981263</v>
      </c>
      <c r="J305" s="29">
        <f t="shared" si="85"/>
        <v>13.949340071223991</v>
      </c>
      <c r="K305" s="32">
        <f>IF((D304+L304+M304-AL304)/($C$21+$C$22)&gt;$C$8,$C$8,(D304+L304+M304-AL304)/($C$21+$C$22))</f>
        <v>1400</v>
      </c>
      <c r="L305" s="97">
        <f t="shared" si="77"/>
        <v>0</v>
      </c>
      <c r="M305" s="96">
        <f t="shared" si="78"/>
        <v>0</v>
      </c>
      <c r="N305" s="98">
        <f t="shared" si="86"/>
        <v>1.7382597742038917</v>
      </c>
      <c r="O305" s="100">
        <f t="shared" si="80"/>
        <v>4.2266987561397071</v>
      </c>
      <c r="P305" s="104">
        <f t="shared" si="87"/>
        <v>18.880500609176615</v>
      </c>
      <c r="Q305" s="102">
        <f t="shared" si="93"/>
        <v>2.8886093440366814E-2</v>
      </c>
      <c r="R305" s="106">
        <f>K305-U305</f>
        <v>0</v>
      </c>
      <c r="S305" s="106">
        <f>IF(K305-H304&lt;0,0,K305-H304)</f>
        <v>0</v>
      </c>
      <c r="T305" s="106">
        <f t="shared" si="81"/>
        <v>98.365381490613771</v>
      </c>
      <c r="U305" s="107">
        <f>IF(S305&gt;0,0,IF(U304+(F305-AL305/$C$23)*$C$22/($C$21+$C$22)&gt;$C$8,$C$8,IF(V305=$C$8,U304+(F305-AL305/$C$23)*$C$22/$C$21,U304+(F305-AL305/$C$23)*$C$22/($C$21+$C$22))))</f>
        <v>1400</v>
      </c>
      <c r="V305" s="107">
        <f>IF(S305=0,IF(V304+(F305-AL305/$C$23)*$C$22/($C$21+$C$22)&gt;$C$8,$C$8,V304+(F305-AL305/$C$23)*$C$22/($C$21+$C$22)),E305)</f>
        <v>1400</v>
      </c>
      <c r="W305" s="203">
        <f>IF(S305&gt;0,0,IF(W304+AL305/$C$23&gt;$F$23,$F$23,W304+AL305/$C$23))</f>
        <v>1.6346185093862227</v>
      </c>
      <c r="X305" s="105" t="str">
        <f>IF(R305=0,"-",IF(U305=0,FORECAST($C$8,Инклинометрия!$B$2:$B$152,Инклинометрия!$A$2:$A$152),FORECAST(R305,Инклинометрия!$B$2:$B$152,Инклинометрия!$A$2:$A$152)))</f>
        <v>-</v>
      </c>
      <c r="Y305" s="105" t="str">
        <f>IF(R305=0,"-",IF(U305=0,FORECAST($C$8-R305,Инклинометрия!$B$2:$B$152,Инклинометрия!$A$2:$A$152),0))</f>
        <v>-</v>
      </c>
      <c r="Z305" s="105" t="str">
        <f>IF(S305=0,"-",FORECAST($C$8,Инклинометрия!$B$2:$B$152,Инклинометрия!$A$2:$A$152))</f>
        <v>-</v>
      </c>
      <c r="AA305" s="105" t="str">
        <f>IF(S305=0,"-",FORECAST($C$8-S305,Инклинометрия!$B$2:$B$152,Инклинометрия!$A$2:$A$152))</f>
        <v>-</v>
      </c>
      <c r="AB305" s="105">
        <f>IF(T305=0,"-",FORECAST($C$6,Инклинометрия!$B$2:$B$152,Инклинометрия!$A$2:$A$152))</f>
        <v>1425</v>
      </c>
      <c r="AC305" s="105">
        <f>IF(R305=0,FORECAST($C$6-T305,Инклинометрия!$B$2:$B$152,Инклинометрия!$A$2:$A$152),FORECAST($C$8,Инклинометрия!$B$2:$B$152,Инклинометрия!$A$2:$A$152))</f>
        <v>1331.5528875839168</v>
      </c>
      <c r="AD305" s="107">
        <f>IF(U305=0,"-",FORECAST($C$8,Инклинометрия!$B$2:$B$152,Инклинометрия!$A$2:$A$152))</f>
        <v>1330</v>
      </c>
      <c r="AE305" s="107">
        <f>IF(U305=0,"-",FORECAST($C$8-U305,Инклинометрия!$B$2:$B$152,Инклинометрия!$A$2:$A$152))</f>
        <v>0</v>
      </c>
      <c r="AF305" s="107">
        <f>FORECAST($C$8-S305,Инклинометрия!$B$2:$B$152,Инклинометрия!$A$2:$A$152)</f>
        <v>1330</v>
      </c>
      <c r="AG305" s="107">
        <f>FORECAST($C$8-(S305+V305),Инклинометрия!$B$2:$B$152,Инклинометрия!$A$2:$A$152)</f>
        <v>0</v>
      </c>
      <c r="AH305" s="107">
        <f>IF(W305=0,"-",FORECAST($C$8+W305,Инклинометрия!$B$2:$B$152,Инклинометрия!$A$2:$A$152))</f>
        <v>1331.5528875839168</v>
      </c>
      <c r="AI305" s="107">
        <f>IF(W305=0,"-",FORECAST($C$8,Инклинометрия!$B$2:$B$152,Инклинометрия!$A$2:$A$152))</f>
        <v>1330</v>
      </c>
      <c r="AK305" s="122">
        <f>2*PI()*$C$5*(AT304-AT303)/(LN(AN304/$I$9)*$I$8/$I$7+LN($I$10/AN304)*$I$8/$I$7)</f>
        <v>0</v>
      </c>
      <c r="AL305" s="67">
        <f>AK305*(B305-B304)</f>
        <v>0</v>
      </c>
      <c r="AM305" s="23">
        <f t="shared" si="94"/>
        <v>4.3059540056097682E-2</v>
      </c>
      <c r="AN305" s="26">
        <f>AN304+AK305*(B305-B304)/(2*PI()*$C$5*AN304*$I$11)</f>
        <v>0.12986115207059001</v>
      </c>
      <c r="AO305" s="87">
        <f t="shared" si="88"/>
        <v>111242.59539450394</v>
      </c>
      <c r="AP305" s="87">
        <f>IF(R305+U305&lt;$C$8,0,32*$G$13/$C$12^2*($I$8*R305+$I$6*U305)+32*$G$14/($C$14^2-$C$13^2)*($I$8*S305+$I$6*V305))</f>
        <v>9917.5953945039291</v>
      </c>
      <c r="AQ305" s="66">
        <f>R305*$C$11*$C$9+U305*$C$11*$C$10</f>
        <v>14695380</v>
      </c>
      <c r="AR305" s="66">
        <f>S305*$C$11*$C$9+V305*$C$11*$C$10</f>
        <v>14695380</v>
      </c>
      <c r="AS305" s="87">
        <f>$C$11*(T305*$C$9+W305*$C$10)</f>
        <v>789129.61404581123</v>
      </c>
      <c r="AT305" s="45">
        <f t="shared" si="82"/>
        <v>15595752.209440315</v>
      </c>
      <c r="AU305" s="75"/>
    </row>
    <row r="306" spans="2:47" ht="15" thickBot="1" x14ac:dyDescent="0.35">
      <c r="B306" s="41">
        <f t="shared" si="89"/>
        <v>2750</v>
      </c>
      <c r="C306" s="8">
        <f t="shared" si="90"/>
        <v>27.5</v>
      </c>
      <c r="D306" s="73">
        <f t="shared" si="76"/>
        <v>36.78125</v>
      </c>
      <c r="E306" s="29">
        <f t="shared" si="79"/>
        <v>2039.1408467891783</v>
      </c>
      <c r="F306" s="29">
        <f t="shared" si="83"/>
        <v>7.4150576246879609</v>
      </c>
      <c r="G306" s="29">
        <f t="shared" si="91"/>
        <v>9.9176395730201481</v>
      </c>
      <c r="H306" s="17">
        <f t="shared" si="92"/>
        <v>2727.3508825805206</v>
      </c>
      <c r="I306" s="29">
        <f t="shared" si="84"/>
        <v>2.2250485660981263</v>
      </c>
      <c r="J306" s="29">
        <f t="shared" si="85"/>
        <v>13.949340071223991</v>
      </c>
      <c r="K306" s="32">
        <f>IF((D305+L305+M305-AL305)/($C$21+$C$22)&gt;$C$8,$C$8,(D305+L305+M305-AL305)/($C$21+$C$22))</f>
        <v>1400</v>
      </c>
      <c r="L306" s="97">
        <f t="shared" si="77"/>
        <v>0</v>
      </c>
      <c r="M306" s="96">
        <f t="shared" si="78"/>
        <v>0</v>
      </c>
      <c r="N306" s="98">
        <f t="shared" si="86"/>
        <v>1.7382597742038917</v>
      </c>
      <c r="O306" s="100">
        <f t="shared" si="80"/>
        <v>4.2266987561397071</v>
      </c>
      <c r="P306" s="104">
        <f t="shared" si="87"/>
        <v>18.880500609176615</v>
      </c>
      <c r="Q306" s="102">
        <f t="shared" si="93"/>
        <v>2.8886093440366814E-2</v>
      </c>
      <c r="R306" s="106">
        <f>K306-U306</f>
        <v>0</v>
      </c>
      <c r="S306" s="106">
        <f>IF(K306-H305&lt;0,0,K306-H305)</f>
        <v>0</v>
      </c>
      <c r="T306" s="106">
        <f t="shared" si="81"/>
        <v>98.365381490613771</v>
      </c>
      <c r="U306" s="107">
        <f>IF(S306&gt;0,0,IF(U305+(F306-AL306/$C$23)*$C$22/($C$21+$C$22)&gt;$C$8,$C$8,IF(V306=$C$8,U305+(F306-AL306/$C$23)*$C$22/$C$21,U305+(F306-AL306/$C$23)*$C$22/($C$21+$C$22))))</f>
        <v>1400</v>
      </c>
      <c r="V306" s="107">
        <f>IF(S306=0,IF(V305+(F306-AL306/$C$23)*$C$22/($C$21+$C$22)&gt;$C$8,$C$8,V305+(F306-AL306/$C$23)*$C$22/($C$21+$C$22)),E306)</f>
        <v>1400</v>
      </c>
      <c r="W306" s="203">
        <f>IF(S306&gt;0,0,IF(W305+AL306/$C$23&gt;$F$23,$F$23,W305+AL306/$C$23))</f>
        <v>1.6346185093862227</v>
      </c>
      <c r="X306" s="105" t="str">
        <f>IF(R306=0,"-",IF(U306=0,FORECAST($C$8,Инклинометрия!$B$2:$B$152,Инклинометрия!$A$2:$A$152),FORECAST(R306,Инклинометрия!$B$2:$B$152,Инклинометрия!$A$2:$A$152)))</f>
        <v>-</v>
      </c>
      <c r="Y306" s="105" t="str">
        <f>IF(R306=0,"-",IF(U306=0,FORECAST($C$8-R306,Инклинометрия!$B$2:$B$152,Инклинометрия!$A$2:$A$152),0))</f>
        <v>-</v>
      </c>
      <c r="Z306" s="105" t="str">
        <f>IF(S306=0,"-",FORECAST($C$8,Инклинометрия!$B$2:$B$152,Инклинометрия!$A$2:$A$152))</f>
        <v>-</v>
      </c>
      <c r="AA306" s="105" t="str">
        <f>IF(S306=0,"-",FORECAST($C$8-S306,Инклинометрия!$B$2:$B$152,Инклинометрия!$A$2:$A$152))</f>
        <v>-</v>
      </c>
      <c r="AB306" s="105">
        <f>IF(T306=0,"-",FORECAST($C$6,Инклинометрия!$B$2:$B$152,Инклинометрия!$A$2:$A$152))</f>
        <v>1425</v>
      </c>
      <c r="AC306" s="105">
        <f>IF(R306=0,FORECAST($C$6-T306,Инклинометрия!$B$2:$B$152,Инклинометрия!$A$2:$A$152),FORECAST($C$8,Инклинометрия!$B$2:$B$152,Инклинометрия!$A$2:$A$152))</f>
        <v>1331.5528875839168</v>
      </c>
      <c r="AD306" s="107">
        <f>IF(U306=0,"-",FORECAST($C$8,Инклинометрия!$B$2:$B$152,Инклинометрия!$A$2:$A$152))</f>
        <v>1330</v>
      </c>
      <c r="AE306" s="107">
        <f>IF(U306=0,"-",FORECAST($C$8-U306,Инклинометрия!$B$2:$B$152,Инклинометрия!$A$2:$A$152))</f>
        <v>0</v>
      </c>
      <c r="AF306" s="107">
        <f>FORECAST($C$8-S306,Инклинометрия!$B$2:$B$152,Инклинометрия!$A$2:$A$152)</f>
        <v>1330</v>
      </c>
      <c r="AG306" s="107">
        <f>FORECAST($C$8-(S306+V306),Инклинометрия!$B$2:$B$152,Инклинометрия!$A$2:$A$152)</f>
        <v>0</v>
      </c>
      <c r="AH306" s="107">
        <f>IF(W306=0,"-",FORECAST($C$8+W306,Инклинометрия!$B$2:$B$152,Инклинометрия!$A$2:$A$152))</f>
        <v>1331.5528875839168</v>
      </c>
      <c r="AI306" s="107">
        <f>IF(W306=0,"-",FORECAST($C$8,Инклинометрия!$B$2:$B$152,Инклинометрия!$A$2:$A$152))</f>
        <v>1330</v>
      </c>
      <c r="AK306" s="122">
        <f>2*PI()*$C$5*(AT305-AT304)/(LN(AN305/$I$9)*$I$8/$I$7+LN($I$10/AN305)*$I$8/$I$7)</f>
        <v>0</v>
      </c>
      <c r="AL306" s="67">
        <f>AK306*(B306-B305)</f>
        <v>0</v>
      </c>
      <c r="AM306" s="23">
        <f t="shared" si="94"/>
        <v>4.3059540056097682E-2</v>
      </c>
      <c r="AN306" s="26">
        <f>AN305+AK306*(B306-B305)/(2*PI()*$C$5*AN305*$I$11)</f>
        <v>0.12986115207059001</v>
      </c>
      <c r="AO306" s="87">
        <f t="shared" si="88"/>
        <v>111242.59539450394</v>
      </c>
      <c r="AP306" s="87">
        <f>IF(R306+U306&lt;$C$8,0,32*$G$13/$C$12^2*($I$8*R306+$I$6*U306)+32*$G$14/($C$14^2-$C$13^2)*($I$8*S306+$I$6*V306))</f>
        <v>9917.5953945039291</v>
      </c>
      <c r="AQ306" s="66">
        <f>R306*$C$11*$C$9+U306*$C$11*$C$10</f>
        <v>14695380</v>
      </c>
      <c r="AR306" s="66">
        <f>S306*$C$11*$C$9+V306*$C$11*$C$10</f>
        <v>14695380</v>
      </c>
      <c r="AS306" s="87">
        <f>$C$11*(T306*$C$9+W306*$C$10)</f>
        <v>789129.61404581123</v>
      </c>
      <c r="AT306" s="45">
        <f t="shared" si="82"/>
        <v>15595752.209440315</v>
      </c>
      <c r="AU306" s="75"/>
    </row>
    <row r="307" spans="2:47" ht="15" thickBot="1" x14ac:dyDescent="0.35">
      <c r="B307" s="41">
        <f t="shared" si="89"/>
        <v>2760</v>
      </c>
      <c r="C307" s="8">
        <f t="shared" si="90"/>
        <v>27.6</v>
      </c>
      <c r="D307" s="73">
        <f t="shared" si="76"/>
        <v>36.914999999999999</v>
      </c>
      <c r="E307" s="29">
        <f t="shared" si="79"/>
        <v>2046.5559044138663</v>
      </c>
      <c r="F307" s="29">
        <f t="shared" si="83"/>
        <v>7.4150576246879609</v>
      </c>
      <c r="G307" s="29">
        <f t="shared" si="91"/>
        <v>9.9176395730201481</v>
      </c>
      <c r="H307" s="17">
        <f t="shared" si="92"/>
        <v>2737.2685221535407</v>
      </c>
      <c r="I307" s="29">
        <f t="shared" si="84"/>
        <v>2.2250485660981263</v>
      </c>
      <c r="J307" s="29">
        <f t="shared" si="85"/>
        <v>13.949340071223991</v>
      </c>
      <c r="K307" s="32">
        <f>IF((D306+L306+M306-AL306)/($C$21+$C$22)&gt;$C$8,$C$8,(D306+L306+M306-AL306)/($C$21+$C$22))</f>
        <v>1400</v>
      </c>
      <c r="L307" s="97">
        <f t="shared" si="77"/>
        <v>0</v>
      </c>
      <c r="M307" s="96">
        <f t="shared" si="78"/>
        <v>0</v>
      </c>
      <c r="N307" s="98">
        <f t="shared" si="86"/>
        <v>1.7382597742038917</v>
      </c>
      <c r="O307" s="100">
        <f t="shared" si="80"/>
        <v>4.2266987561397071</v>
      </c>
      <c r="P307" s="104">
        <f t="shared" si="87"/>
        <v>18.880500609176615</v>
      </c>
      <c r="Q307" s="102">
        <f t="shared" si="93"/>
        <v>2.8886093440366814E-2</v>
      </c>
      <c r="R307" s="106">
        <f>K307-U307</f>
        <v>0</v>
      </c>
      <c r="S307" s="106">
        <f>IF(K307-H306&lt;0,0,K307-H306)</f>
        <v>0</v>
      </c>
      <c r="T307" s="106">
        <f t="shared" si="81"/>
        <v>98.365381490613771</v>
      </c>
      <c r="U307" s="107">
        <f>IF(S307&gt;0,0,IF(U306+(F307-AL307/$C$23)*$C$22/($C$21+$C$22)&gt;$C$8,$C$8,IF(V307=$C$8,U306+(F307-AL307/$C$23)*$C$22/$C$21,U306+(F307-AL307/$C$23)*$C$22/($C$21+$C$22))))</f>
        <v>1400</v>
      </c>
      <c r="V307" s="107">
        <f>IF(S307=0,IF(V306+(F307-AL307/$C$23)*$C$22/($C$21+$C$22)&gt;$C$8,$C$8,V306+(F307-AL307/$C$23)*$C$22/($C$21+$C$22)),E307)</f>
        <v>1400</v>
      </c>
      <c r="W307" s="203">
        <f>IF(S307&gt;0,0,IF(W306+AL307/$C$23&gt;$F$23,$F$23,W306+AL307/$C$23))</f>
        <v>1.6346185093862227</v>
      </c>
      <c r="X307" s="105" t="str">
        <f>IF(R307=0,"-",IF(U307=0,FORECAST($C$8,Инклинометрия!$B$2:$B$152,Инклинометрия!$A$2:$A$152),FORECAST(R307,Инклинометрия!$B$2:$B$152,Инклинометрия!$A$2:$A$152)))</f>
        <v>-</v>
      </c>
      <c r="Y307" s="105" t="str">
        <f>IF(R307=0,"-",IF(U307=0,FORECAST($C$8-R307,Инклинометрия!$B$2:$B$152,Инклинометрия!$A$2:$A$152),0))</f>
        <v>-</v>
      </c>
      <c r="Z307" s="105" t="str">
        <f>IF(S307=0,"-",FORECAST($C$8,Инклинометрия!$B$2:$B$152,Инклинометрия!$A$2:$A$152))</f>
        <v>-</v>
      </c>
      <c r="AA307" s="105" t="str">
        <f>IF(S307=0,"-",FORECAST($C$8-S307,Инклинометрия!$B$2:$B$152,Инклинометрия!$A$2:$A$152))</f>
        <v>-</v>
      </c>
      <c r="AB307" s="105">
        <f>IF(T307=0,"-",FORECAST($C$6,Инклинометрия!$B$2:$B$152,Инклинометрия!$A$2:$A$152))</f>
        <v>1425</v>
      </c>
      <c r="AC307" s="105">
        <f>IF(R307=0,FORECAST($C$6-T307,Инклинометрия!$B$2:$B$152,Инклинометрия!$A$2:$A$152),FORECAST($C$8,Инклинометрия!$B$2:$B$152,Инклинометрия!$A$2:$A$152))</f>
        <v>1331.5528875839168</v>
      </c>
      <c r="AD307" s="107">
        <f>IF(U307=0,"-",FORECAST($C$8,Инклинометрия!$B$2:$B$152,Инклинометрия!$A$2:$A$152))</f>
        <v>1330</v>
      </c>
      <c r="AE307" s="107">
        <f>IF(U307=0,"-",FORECAST($C$8-U307,Инклинометрия!$B$2:$B$152,Инклинометрия!$A$2:$A$152))</f>
        <v>0</v>
      </c>
      <c r="AF307" s="107">
        <f>FORECAST($C$8-S307,Инклинометрия!$B$2:$B$152,Инклинометрия!$A$2:$A$152)</f>
        <v>1330</v>
      </c>
      <c r="AG307" s="107">
        <f>FORECAST($C$8-(S307+V307),Инклинометрия!$B$2:$B$152,Инклинометрия!$A$2:$A$152)</f>
        <v>0</v>
      </c>
      <c r="AH307" s="107">
        <f>IF(W307=0,"-",FORECAST($C$8+W307,Инклинометрия!$B$2:$B$152,Инклинометрия!$A$2:$A$152))</f>
        <v>1331.5528875839168</v>
      </c>
      <c r="AI307" s="107">
        <f>IF(W307=0,"-",FORECAST($C$8,Инклинометрия!$B$2:$B$152,Инклинометрия!$A$2:$A$152))</f>
        <v>1330</v>
      </c>
      <c r="AK307" s="122">
        <f>2*PI()*$C$5*(AT306-AT305)/(LN(AN306/$I$9)*$I$8/$I$7+LN($I$10/AN306)*$I$8/$I$7)</f>
        <v>0</v>
      </c>
      <c r="AL307" s="67">
        <f>AK307*(B307-B306)</f>
        <v>0</v>
      </c>
      <c r="AM307" s="23">
        <f t="shared" si="94"/>
        <v>4.3059540056097682E-2</v>
      </c>
      <c r="AN307" s="26">
        <f>AN306+AK307*(B307-B306)/(2*PI()*$C$5*AN306*$I$11)</f>
        <v>0.12986115207059001</v>
      </c>
      <c r="AO307" s="87">
        <f t="shared" si="88"/>
        <v>111242.59539450394</v>
      </c>
      <c r="AP307" s="87">
        <f>IF(R307+U307&lt;$C$8,0,32*$G$13/$C$12^2*($I$8*R307+$I$6*U307)+32*$G$14/($C$14^2-$C$13^2)*($I$8*S307+$I$6*V307))</f>
        <v>9917.5953945039291</v>
      </c>
      <c r="AQ307" s="66">
        <f>R307*$C$11*$C$9+U307*$C$11*$C$10</f>
        <v>14695380</v>
      </c>
      <c r="AR307" s="66">
        <f>S307*$C$11*$C$9+V307*$C$11*$C$10</f>
        <v>14695380</v>
      </c>
      <c r="AS307" s="87">
        <f>$C$11*(T307*$C$9+W307*$C$10)</f>
        <v>789129.61404581123</v>
      </c>
      <c r="AT307" s="45">
        <f t="shared" si="82"/>
        <v>15595752.209440315</v>
      </c>
      <c r="AU307" s="75"/>
    </row>
    <row r="308" spans="2:47" ht="15" thickBot="1" x14ac:dyDescent="0.35">
      <c r="B308" s="41">
        <f t="shared" si="89"/>
        <v>2770</v>
      </c>
      <c r="C308" s="8">
        <f t="shared" si="90"/>
        <v>27.7</v>
      </c>
      <c r="D308" s="73">
        <f t="shared" si="76"/>
        <v>37.048749999999998</v>
      </c>
      <c r="E308" s="29">
        <f t="shared" si="79"/>
        <v>2053.9709620385538</v>
      </c>
      <c r="F308" s="29">
        <f t="shared" si="83"/>
        <v>7.4150576246875062</v>
      </c>
      <c r="G308" s="29">
        <f t="shared" si="91"/>
        <v>9.9176395730195388</v>
      </c>
      <c r="H308" s="17">
        <f t="shared" si="92"/>
        <v>2747.1861617265604</v>
      </c>
      <c r="I308" s="29">
        <f t="shared" si="84"/>
        <v>2.2250485660981263</v>
      </c>
      <c r="J308" s="29">
        <f t="shared" si="85"/>
        <v>13.949340071223562</v>
      </c>
      <c r="K308" s="32">
        <f>IF((D307+L307+M307-AL307)/($C$21+$C$22)&gt;$C$8,$C$8,(D307+L307+M307-AL307)/($C$21+$C$22))</f>
        <v>1400</v>
      </c>
      <c r="L308" s="97">
        <f t="shared" si="77"/>
        <v>0</v>
      </c>
      <c r="M308" s="96">
        <f t="shared" si="78"/>
        <v>0</v>
      </c>
      <c r="N308" s="98">
        <f t="shared" si="86"/>
        <v>1.7382597742038917</v>
      </c>
      <c r="O308" s="100">
        <f t="shared" si="80"/>
        <v>4.2266987561397071</v>
      </c>
      <c r="P308" s="104">
        <f t="shared" si="87"/>
        <v>18.880500609176615</v>
      </c>
      <c r="Q308" s="102">
        <f t="shared" si="93"/>
        <v>2.8886093440366814E-2</v>
      </c>
      <c r="R308" s="106">
        <f>K308-U308</f>
        <v>0</v>
      </c>
      <c r="S308" s="106">
        <f>IF(K308-H307&lt;0,0,K308-H307)</f>
        <v>0</v>
      </c>
      <c r="T308" s="106">
        <f t="shared" si="81"/>
        <v>98.365381490613771</v>
      </c>
      <c r="U308" s="107">
        <f>IF(S308&gt;0,0,IF(U307+(F308-AL308/$C$23)*$C$22/($C$21+$C$22)&gt;$C$8,$C$8,IF(V308=$C$8,U307+(F308-AL308/$C$23)*$C$22/$C$21,U307+(F308-AL308/$C$23)*$C$22/($C$21+$C$22))))</f>
        <v>1400</v>
      </c>
      <c r="V308" s="107">
        <f>IF(S308=0,IF(V307+(F308-AL308/$C$23)*$C$22/($C$21+$C$22)&gt;$C$8,$C$8,V307+(F308-AL308/$C$23)*$C$22/($C$21+$C$22)),E308)</f>
        <v>1400</v>
      </c>
      <c r="W308" s="203">
        <f>IF(S308&gt;0,0,IF(W307+AL308/$C$23&gt;$F$23,$F$23,W307+AL308/$C$23))</f>
        <v>1.6346185093862227</v>
      </c>
      <c r="X308" s="105" t="str">
        <f>IF(R308=0,"-",IF(U308=0,FORECAST($C$8,Инклинометрия!$B$2:$B$152,Инклинометрия!$A$2:$A$152),FORECAST(R308,Инклинометрия!$B$2:$B$152,Инклинометрия!$A$2:$A$152)))</f>
        <v>-</v>
      </c>
      <c r="Y308" s="105" t="str">
        <f>IF(R308=0,"-",IF(U308=0,FORECAST($C$8-R308,Инклинометрия!$B$2:$B$152,Инклинометрия!$A$2:$A$152),0))</f>
        <v>-</v>
      </c>
      <c r="Z308" s="105" t="str">
        <f>IF(S308=0,"-",FORECAST($C$8,Инклинометрия!$B$2:$B$152,Инклинометрия!$A$2:$A$152))</f>
        <v>-</v>
      </c>
      <c r="AA308" s="105" t="str">
        <f>IF(S308=0,"-",FORECAST($C$8-S308,Инклинометрия!$B$2:$B$152,Инклинометрия!$A$2:$A$152))</f>
        <v>-</v>
      </c>
      <c r="AB308" s="105">
        <f>IF(T308=0,"-",FORECAST($C$6,Инклинометрия!$B$2:$B$152,Инклинометрия!$A$2:$A$152))</f>
        <v>1425</v>
      </c>
      <c r="AC308" s="105">
        <f>IF(R308=0,FORECAST($C$6-T308,Инклинометрия!$B$2:$B$152,Инклинометрия!$A$2:$A$152),FORECAST($C$8,Инклинометрия!$B$2:$B$152,Инклинометрия!$A$2:$A$152))</f>
        <v>1331.5528875839168</v>
      </c>
      <c r="AD308" s="107">
        <f>IF(U308=0,"-",FORECAST($C$8,Инклинометрия!$B$2:$B$152,Инклинометрия!$A$2:$A$152))</f>
        <v>1330</v>
      </c>
      <c r="AE308" s="107">
        <f>IF(U308=0,"-",FORECAST($C$8-U308,Инклинометрия!$B$2:$B$152,Инклинометрия!$A$2:$A$152))</f>
        <v>0</v>
      </c>
      <c r="AF308" s="107">
        <f>FORECAST($C$8-S308,Инклинометрия!$B$2:$B$152,Инклинометрия!$A$2:$A$152)</f>
        <v>1330</v>
      </c>
      <c r="AG308" s="107">
        <f>FORECAST($C$8-(S308+V308),Инклинометрия!$B$2:$B$152,Инклинометрия!$A$2:$A$152)</f>
        <v>0</v>
      </c>
      <c r="AH308" s="107">
        <f>IF(W308=0,"-",FORECAST($C$8+W308,Инклинометрия!$B$2:$B$152,Инклинометрия!$A$2:$A$152))</f>
        <v>1331.5528875839168</v>
      </c>
      <c r="AI308" s="107">
        <f>IF(W308=0,"-",FORECAST($C$8,Инклинометрия!$B$2:$B$152,Инклинометрия!$A$2:$A$152))</f>
        <v>1330</v>
      </c>
      <c r="AK308" s="122">
        <f>2*PI()*$C$5*(AT307-AT306)/(LN(AN307/$I$9)*$I$8/$I$7+LN($I$10/AN307)*$I$8/$I$7)</f>
        <v>0</v>
      </c>
      <c r="AL308" s="67">
        <f>AK308*(B308-B307)</f>
        <v>0</v>
      </c>
      <c r="AM308" s="23">
        <f t="shared" si="94"/>
        <v>4.3059540056097682E-2</v>
      </c>
      <c r="AN308" s="26">
        <f>AN307+AK308*(B308-B307)/(2*PI()*$C$5*AN307*$I$11)</f>
        <v>0.12986115207059001</v>
      </c>
      <c r="AO308" s="87">
        <f t="shared" si="88"/>
        <v>111242.59539450394</v>
      </c>
      <c r="AP308" s="87">
        <f>IF(R308+U308&lt;$C$8,0,32*$G$13/$C$12^2*($I$8*R308+$I$6*U308)+32*$G$14/($C$14^2-$C$13^2)*($I$8*S308+$I$6*V308))</f>
        <v>9917.5953945039291</v>
      </c>
      <c r="AQ308" s="66">
        <f>R308*$C$11*$C$9+U308*$C$11*$C$10</f>
        <v>14695380</v>
      </c>
      <c r="AR308" s="66">
        <f>S308*$C$11*$C$9+V308*$C$11*$C$10</f>
        <v>14695380</v>
      </c>
      <c r="AS308" s="87">
        <f>$C$11*(T308*$C$9+W308*$C$10)</f>
        <v>789129.61404581123</v>
      </c>
      <c r="AT308" s="45">
        <f t="shared" si="82"/>
        <v>15595752.209440315</v>
      </c>
      <c r="AU308" s="75"/>
    </row>
    <row r="309" spans="2:47" ht="15" thickBot="1" x14ac:dyDescent="0.35">
      <c r="B309" s="41">
        <f t="shared" si="89"/>
        <v>2780</v>
      </c>
      <c r="C309" s="8">
        <f t="shared" si="90"/>
        <v>27.8</v>
      </c>
      <c r="D309" s="73">
        <f t="shared" si="76"/>
        <v>37.182499999999997</v>
      </c>
      <c r="E309" s="29">
        <f t="shared" si="79"/>
        <v>2061.3860196632422</v>
      </c>
      <c r="F309" s="29">
        <f t="shared" si="83"/>
        <v>7.4150576246884157</v>
      </c>
      <c r="G309" s="29">
        <f t="shared" si="91"/>
        <v>9.9176395730207556</v>
      </c>
      <c r="H309" s="17">
        <f t="shared" si="92"/>
        <v>2757.1038012995809</v>
      </c>
      <c r="I309" s="29">
        <f t="shared" si="84"/>
        <v>2.2250485660981263</v>
      </c>
      <c r="J309" s="29">
        <f t="shared" si="85"/>
        <v>13.949340071224418</v>
      </c>
      <c r="K309" s="32">
        <f>IF((D308+L308+M308-AL308)/($C$21+$C$22)&gt;$C$8,$C$8,(D308+L308+M308-AL308)/($C$21+$C$22))</f>
        <v>1400</v>
      </c>
      <c r="L309" s="97">
        <f t="shared" si="77"/>
        <v>0</v>
      </c>
      <c r="M309" s="96">
        <f t="shared" si="78"/>
        <v>0</v>
      </c>
      <c r="N309" s="98">
        <f t="shared" si="86"/>
        <v>1.7382597742038917</v>
      </c>
      <c r="O309" s="100">
        <f t="shared" si="80"/>
        <v>4.2266987561397071</v>
      </c>
      <c r="P309" s="104">
        <f t="shared" si="87"/>
        <v>18.880500609176615</v>
      </c>
      <c r="Q309" s="102">
        <f t="shared" si="93"/>
        <v>2.8886093440366814E-2</v>
      </c>
      <c r="R309" s="106">
        <f>K309-U309</f>
        <v>0</v>
      </c>
      <c r="S309" s="106">
        <f>IF(K309-H308&lt;0,0,K309-H308)</f>
        <v>0</v>
      </c>
      <c r="T309" s="106">
        <f t="shared" si="81"/>
        <v>98.365381490613771</v>
      </c>
      <c r="U309" s="107">
        <f>IF(S309&gt;0,0,IF(U308+(F309-AL309/$C$23)*$C$22/($C$21+$C$22)&gt;$C$8,$C$8,IF(V309=$C$8,U308+(F309-AL309/$C$23)*$C$22/$C$21,U308+(F309-AL309/$C$23)*$C$22/($C$21+$C$22))))</f>
        <v>1400</v>
      </c>
      <c r="V309" s="107">
        <f>IF(S309=0,IF(V308+(F309-AL309/$C$23)*$C$22/($C$21+$C$22)&gt;$C$8,$C$8,V308+(F309-AL309/$C$23)*$C$22/($C$21+$C$22)),E309)</f>
        <v>1400</v>
      </c>
      <c r="W309" s="203">
        <f>IF(S309&gt;0,0,IF(W308+AL309/$C$23&gt;$F$23,$F$23,W308+AL309/$C$23))</f>
        <v>1.6346185093862227</v>
      </c>
      <c r="X309" s="105" t="str">
        <f>IF(R309=0,"-",IF(U309=0,FORECAST($C$8,Инклинометрия!$B$2:$B$152,Инклинометрия!$A$2:$A$152),FORECAST(R309,Инклинометрия!$B$2:$B$152,Инклинометрия!$A$2:$A$152)))</f>
        <v>-</v>
      </c>
      <c r="Y309" s="105" t="str">
        <f>IF(R309=0,"-",IF(U309=0,FORECAST($C$8-R309,Инклинометрия!$B$2:$B$152,Инклинометрия!$A$2:$A$152),0))</f>
        <v>-</v>
      </c>
      <c r="Z309" s="105" t="str">
        <f>IF(S309=0,"-",FORECAST($C$8,Инклинометрия!$B$2:$B$152,Инклинометрия!$A$2:$A$152))</f>
        <v>-</v>
      </c>
      <c r="AA309" s="105" t="str">
        <f>IF(S309=0,"-",FORECAST($C$8-S309,Инклинометрия!$B$2:$B$152,Инклинометрия!$A$2:$A$152))</f>
        <v>-</v>
      </c>
      <c r="AB309" s="105">
        <f>IF(T309=0,"-",FORECAST($C$6,Инклинометрия!$B$2:$B$152,Инклинометрия!$A$2:$A$152))</f>
        <v>1425</v>
      </c>
      <c r="AC309" s="105">
        <f>IF(R309=0,FORECAST($C$6-T309,Инклинометрия!$B$2:$B$152,Инклинометрия!$A$2:$A$152),FORECAST($C$8,Инклинометрия!$B$2:$B$152,Инклинометрия!$A$2:$A$152))</f>
        <v>1331.5528875839168</v>
      </c>
      <c r="AD309" s="107">
        <f>IF(U309=0,"-",FORECAST($C$8,Инклинометрия!$B$2:$B$152,Инклинометрия!$A$2:$A$152))</f>
        <v>1330</v>
      </c>
      <c r="AE309" s="107">
        <f>IF(U309=0,"-",FORECAST($C$8-U309,Инклинометрия!$B$2:$B$152,Инклинометрия!$A$2:$A$152))</f>
        <v>0</v>
      </c>
      <c r="AF309" s="107">
        <f>FORECAST($C$8-S309,Инклинометрия!$B$2:$B$152,Инклинометрия!$A$2:$A$152)</f>
        <v>1330</v>
      </c>
      <c r="AG309" s="107">
        <f>FORECAST($C$8-(S309+V309),Инклинометрия!$B$2:$B$152,Инклинометрия!$A$2:$A$152)</f>
        <v>0</v>
      </c>
      <c r="AH309" s="107">
        <f>IF(W309=0,"-",FORECAST($C$8+W309,Инклинометрия!$B$2:$B$152,Инклинометрия!$A$2:$A$152))</f>
        <v>1331.5528875839168</v>
      </c>
      <c r="AI309" s="107">
        <f>IF(W309=0,"-",FORECAST($C$8,Инклинометрия!$B$2:$B$152,Инклинометрия!$A$2:$A$152))</f>
        <v>1330</v>
      </c>
      <c r="AK309" s="122">
        <f>2*PI()*$C$5*(AT308-AT307)/(LN(AN308/$I$9)*$I$8/$I$7+LN($I$10/AN308)*$I$8/$I$7)</f>
        <v>0</v>
      </c>
      <c r="AL309" s="67">
        <f>AK309*(B309-B308)</f>
        <v>0</v>
      </c>
      <c r="AM309" s="23">
        <f t="shared" si="94"/>
        <v>4.3059540056097682E-2</v>
      </c>
      <c r="AN309" s="26">
        <f>AN308+AK309*(B309-B308)/(2*PI()*$C$5*AN308*$I$11)</f>
        <v>0.12986115207059001</v>
      </c>
      <c r="AO309" s="87">
        <f t="shared" si="88"/>
        <v>111242.59539450394</v>
      </c>
      <c r="AP309" s="87">
        <f>IF(R309+U309&lt;$C$8,0,32*$G$13/$C$12^2*($I$8*R309+$I$6*U309)+32*$G$14/($C$14^2-$C$13^2)*($I$8*S309+$I$6*V309))</f>
        <v>9917.5953945039291</v>
      </c>
      <c r="AQ309" s="66">
        <f>R309*$C$11*$C$9+U309*$C$11*$C$10</f>
        <v>14695380</v>
      </c>
      <c r="AR309" s="66">
        <f>S309*$C$11*$C$9+V309*$C$11*$C$10</f>
        <v>14695380</v>
      </c>
      <c r="AS309" s="87">
        <f>$C$11*(T309*$C$9+W309*$C$10)</f>
        <v>789129.61404581123</v>
      </c>
      <c r="AT309" s="45">
        <f t="shared" si="82"/>
        <v>15595752.209440315</v>
      </c>
      <c r="AU309" s="75"/>
    </row>
    <row r="310" spans="2:47" ht="15" thickBot="1" x14ac:dyDescent="0.35">
      <c r="B310" s="41">
        <f t="shared" si="89"/>
        <v>2790</v>
      </c>
      <c r="C310" s="8">
        <f t="shared" si="90"/>
        <v>27.900000000000002</v>
      </c>
      <c r="D310" s="73">
        <f t="shared" si="76"/>
        <v>37.316250000000004</v>
      </c>
      <c r="E310" s="29">
        <f t="shared" si="79"/>
        <v>2068.8010772879302</v>
      </c>
      <c r="F310" s="29">
        <f t="shared" si="83"/>
        <v>7.4150576246879609</v>
      </c>
      <c r="G310" s="29">
        <f t="shared" si="91"/>
        <v>9.9176395730201481</v>
      </c>
      <c r="H310" s="17">
        <f t="shared" si="92"/>
        <v>2767.021440872601</v>
      </c>
      <c r="I310" s="29">
        <f t="shared" si="84"/>
        <v>2.2250485660981263</v>
      </c>
      <c r="J310" s="29">
        <f t="shared" si="85"/>
        <v>13.949340071223991</v>
      </c>
      <c r="K310" s="32">
        <f>IF((D309+L309+M309-AL309)/($C$21+$C$22)&gt;$C$8,$C$8,(D309+L309+M309-AL309)/($C$21+$C$22))</f>
        <v>1400</v>
      </c>
      <c r="L310" s="97">
        <f t="shared" si="77"/>
        <v>0</v>
      </c>
      <c r="M310" s="96">
        <f t="shared" si="78"/>
        <v>0</v>
      </c>
      <c r="N310" s="98">
        <f t="shared" si="86"/>
        <v>1.7382597742038917</v>
      </c>
      <c r="O310" s="100">
        <f t="shared" si="80"/>
        <v>4.2266987561397071</v>
      </c>
      <c r="P310" s="104">
        <f t="shared" si="87"/>
        <v>18.880500609176615</v>
      </c>
      <c r="Q310" s="102">
        <f t="shared" si="93"/>
        <v>2.8886093440366814E-2</v>
      </c>
      <c r="R310" s="106">
        <f>K310-U310</f>
        <v>0</v>
      </c>
      <c r="S310" s="106">
        <f>IF(K310-H309&lt;0,0,K310-H309)</f>
        <v>0</v>
      </c>
      <c r="T310" s="106">
        <f t="shared" si="81"/>
        <v>98.365381490613771</v>
      </c>
      <c r="U310" s="107">
        <f>IF(S310&gt;0,0,IF(U309+(F310-AL310/$C$23)*$C$22/($C$21+$C$22)&gt;$C$8,$C$8,IF(V310=$C$8,U309+(F310-AL310/$C$23)*$C$22/$C$21,U309+(F310-AL310/$C$23)*$C$22/($C$21+$C$22))))</f>
        <v>1400</v>
      </c>
      <c r="V310" s="107">
        <f>IF(S310=0,IF(V309+(F310-AL310/$C$23)*$C$22/($C$21+$C$22)&gt;$C$8,$C$8,V309+(F310-AL310/$C$23)*$C$22/($C$21+$C$22)),E310)</f>
        <v>1400</v>
      </c>
      <c r="W310" s="203">
        <f>IF(S310&gt;0,0,IF(W309+AL310/$C$23&gt;$F$23,$F$23,W309+AL310/$C$23))</f>
        <v>1.6346185093862227</v>
      </c>
      <c r="X310" s="105" t="str">
        <f>IF(R310=0,"-",IF(U310=0,FORECAST($C$8,Инклинометрия!$B$2:$B$152,Инклинометрия!$A$2:$A$152),FORECAST(R310,Инклинометрия!$B$2:$B$152,Инклинометрия!$A$2:$A$152)))</f>
        <v>-</v>
      </c>
      <c r="Y310" s="105" t="str">
        <f>IF(R310=0,"-",IF(U310=0,FORECAST($C$8-R310,Инклинометрия!$B$2:$B$152,Инклинометрия!$A$2:$A$152),0))</f>
        <v>-</v>
      </c>
      <c r="Z310" s="105" t="str">
        <f>IF(S310=0,"-",FORECAST($C$8,Инклинометрия!$B$2:$B$152,Инклинометрия!$A$2:$A$152))</f>
        <v>-</v>
      </c>
      <c r="AA310" s="105" t="str">
        <f>IF(S310=0,"-",FORECAST($C$8-S310,Инклинометрия!$B$2:$B$152,Инклинометрия!$A$2:$A$152))</f>
        <v>-</v>
      </c>
      <c r="AB310" s="105">
        <f>IF(T310=0,"-",FORECAST($C$6,Инклинометрия!$B$2:$B$152,Инклинометрия!$A$2:$A$152))</f>
        <v>1425</v>
      </c>
      <c r="AC310" s="105">
        <f>IF(R310=0,FORECAST($C$6-T310,Инклинометрия!$B$2:$B$152,Инклинометрия!$A$2:$A$152),FORECAST($C$8,Инклинометрия!$B$2:$B$152,Инклинометрия!$A$2:$A$152))</f>
        <v>1331.5528875839168</v>
      </c>
      <c r="AD310" s="107">
        <f>IF(U310=0,"-",FORECAST($C$8,Инклинометрия!$B$2:$B$152,Инклинометрия!$A$2:$A$152))</f>
        <v>1330</v>
      </c>
      <c r="AE310" s="107">
        <f>IF(U310=0,"-",FORECAST($C$8-U310,Инклинометрия!$B$2:$B$152,Инклинометрия!$A$2:$A$152))</f>
        <v>0</v>
      </c>
      <c r="AF310" s="107">
        <f>FORECAST($C$8-S310,Инклинометрия!$B$2:$B$152,Инклинометрия!$A$2:$A$152)</f>
        <v>1330</v>
      </c>
      <c r="AG310" s="107">
        <f>FORECAST($C$8-(S310+V310),Инклинометрия!$B$2:$B$152,Инклинометрия!$A$2:$A$152)</f>
        <v>0</v>
      </c>
      <c r="AH310" s="107">
        <f>IF(W310=0,"-",FORECAST($C$8+W310,Инклинометрия!$B$2:$B$152,Инклинометрия!$A$2:$A$152))</f>
        <v>1331.5528875839168</v>
      </c>
      <c r="AI310" s="107">
        <f>IF(W310=0,"-",FORECAST($C$8,Инклинометрия!$B$2:$B$152,Инклинометрия!$A$2:$A$152))</f>
        <v>1330</v>
      </c>
      <c r="AK310" s="122">
        <f>2*PI()*$C$5*(AT309-AT308)/(LN(AN309/$I$9)*$I$8/$I$7+LN($I$10/AN309)*$I$8/$I$7)</f>
        <v>0</v>
      </c>
      <c r="AL310" s="67">
        <f>AK310*(B310-B309)</f>
        <v>0</v>
      </c>
      <c r="AM310" s="23">
        <f t="shared" si="94"/>
        <v>4.3059540056097682E-2</v>
      </c>
      <c r="AN310" s="26">
        <f>AN309+AK310*(B310-B309)/(2*PI()*$C$5*AN309*$I$11)</f>
        <v>0.12986115207059001</v>
      </c>
      <c r="AO310" s="87">
        <f t="shared" si="88"/>
        <v>111242.59539450394</v>
      </c>
      <c r="AP310" s="87">
        <f>IF(R310+U310&lt;$C$8,0,32*$G$13/$C$12^2*($I$8*R310+$I$6*U310)+32*$G$14/($C$14^2-$C$13^2)*($I$8*S310+$I$6*V310))</f>
        <v>9917.5953945039291</v>
      </c>
      <c r="AQ310" s="66">
        <f>R310*$C$11*$C$9+U310*$C$11*$C$10</f>
        <v>14695380</v>
      </c>
      <c r="AR310" s="66">
        <f>S310*$C$11*$C$9+V310*$C$11*$C$10</f>
        <v>14695380</v>
      </c>
      <c r="AS310" s="87">
        <f>$C$11*(T310*$C$9+W310*$C$10)</f>
        <v>789129.61404581123</v>
      </c>
      <c r="AT310" s="45">
        <f t="shared" si="82"/>
        <v>15595752.209440315</v>
      </c>
      <c r="AU310" s="75"/>
    </row>
    <row r="311" spans="2:47" ht="15" thickBot="1" x14ac:dyDescent="0.35">
      <c r="B311" s="41">
        <f t="shared" si="89"/>
        <v>2800</v>
      </c>
      <c r="C311" s="8">
        <f t="shared" si="90"/>
        <v>28</v>
      </c>
      <c r="D311" s="73">
        <f t="shared" si="76"/>
        <v>37.450000000000003</v>
      </c>
      <c r="E311" s="29">
        <f t="shared" si="79"/>
        <v>2076.2161349126177</v>
      </c>
      <c r="F311" s="29">
        <f t="shared" si="83"/>
        <v>7.4150576246875062</v>
      </c>
      <c r="G311" s="29">
        <f t="shared" si="91"/>
        <v>9.9176395730195388</v>
      </c>
      <c r="H311" s="17">
        <f t="shared" si="92"/>
        <v>2776.9390804456207</v>
      </c>
      <c r="I311" s="29">
        <f t="shared" si="84"/>
        <v>2.2250485660981263</v>
      </c>
      <c r="J311" s="29">
        <f t="shared" si="85"/>
        <v>13.949340071223562</v>
      </c>
      <c r="K311" s="32">
        <f>IF((D310+L310+M310-AL310)/($C$21+$C$22)&gt;$C$8,$C$8,(D310+L310+M310-AL310)/($C$21+$C$22))</f>
        <v>1400</v>
      </c>
      <c r="L311" s="97">
        <f t="shared" si="77"/>
        <v>0</v>
      </c>
      <c r="M311" s="96">
        <f t="shared" si="78"/>
        <v>0</v>
      </c>
      <c r="N311" s="98">
        <f t="shared" si="86"/>
        <v>1.7382597742038917</v>
      </c>
      <c r="O311" s="100">
        <f t="shared" si="80"/>
        <v>4.2266987561397071</v>
      </c>
      <c r="P311" s="104">
        <f t="shared" si="87"/>
        <v>18.880500609176615</v>
      </c>
      <c r="Q311" s="102">
        <f t="shared" si="93"/>
        <v>2.8886093440366814E-2</v>
      </c>
      <c r="R311" s="106">
        <f>K311-U311</f>
        <v>0</v>
      </c>
      <c r="S311" s="106">
        <f>IF(K311-H310&lt;0,0,K311-H310)</f>
        <v>0</v>
      </c>
      <c r="T311" s="106">
        <f t="shared" si="81"/>
        <v>98.365381490613771</v>
      </c>
      <c r="U311" s="107">
        <f>IF(S311&gt;0,0,IF(U310+(F311-AL311/$C$23)*$C$22/($C$21+$C$22)&gt;$C$8,$C$8,IF(V311=$C$8,U310+(F311-AL311/$C$23)*$C$22/$C$21,U310+(F311-AL311/$C$23)*$C$22/($C$21+$C$22))))</f>
        <v>1400</v>
      </c>
      <c r="V311" s="107">
        <f>IF(S311=0,IF(V310+(F311-AL311/$C$23)*$C$22/($C$21+$C$22)&gt;$C$8,$C$8,V310+(F311-AL311/$C$23)*$C$22/($C$21+$C$22)),E311)</f>
        <v>1400</v>
      </c>
      <c r="W311" s="203">
        <f>IF(S311&gt;0,0,IF(W310+AL311/$C$23&gt;$F$23,$F$23,W310+AL311/$C$23))</f>
        <v>1.6346185093862227</v>
      </c>
      <c r="X311" s="105" t="str">
        <f>IF(R311=0,"-",IF(U311=0,FORECAST($C$8,Инклинометрия!$B$2:$B$152,Инклинометрия!$A$2:$A$152),FORECAST(R311,Инклинометрия!$B$2:$B$152,Инклинометрия!$A$2:$A$152)))</f>
        <v>-</v>
      </c>
      <c r="Y311" s="105" t="str">
        <f>IF(R311=0,"-",IF(U311=0,FORECAST($C$8-R311,Инклинометрия!$B$2:$B$152,Инклинометрия!$A$2:$A$152),0))</f>
        <v>-</v>
      </c>
      <c r="Z311" s="105" t="str">
        <f>IF(S311=0,"-",FORECAST($C$8,Инклинометрия!$B$2:$B$152,Инклинометрия!$A$2:$A$152))</f>
        <v>-</v>
      </c>
      <c r="AA311" s="105" t="str">
        <f>IF(S311=0,"-",FORECAST($C$8-S311,Инклинометрия!$B$2:$B$152,Инклинометрия!$A$2:$A$152))</f>
        <v>-</v>
      </c>
      <c r="AB311" s="105">
        <f>IF(T311=0,"-",FORECAST($C$6,Инклинометрия!$B$2:$B$152,Инклинометрия!$A$2:$A$152))</f>
        <v>1425</v>
      </c>
      <c r="AC311" s="105">
        <f>IF(R311=0,FORECAST($C$6-T311,Инклинометрия!$B$2:$B$152,Инклинометрия!$A$2:$A$152),FORECAST($C$8,Инклинометрия!$B$2:$B$152,Инклинометрия!$A$2:$A$152))</f>
        <v>1331.5528875839168</v>
      </c>
      <c r="AD311" s="107">
        <f>IF(U311=0,"-",FORECAST($C$8,Инклинометрия!$B$2:$B$152,Инклинометрия!$A$2:$A$152))</f>
        <v>1330</v>
      </c>
      <c r="AE311" s="107">
        <f>IF(U311=0,"-",FORECAST($C$8-U311,Инклинометрия!$B$2:$B$152,Инклинометрия!$A$2:$A$152))</f>
        <v>0</v>
      </c>
      <c r="AF311" s="107">
        <f>FORECAST($C$8-S311,Инклинометрия!$B$2:$B$152,Инклинометрия!$A$2:$A$152)</f>
        <v>1330</v>
      </c>
      <c r="AG311" s="107">
        <f>FORECAST($C$8-(S311+V311),Инклинометрия!$B$2:$B$152,Инклинометрия!$A$2:$A$152)</f>
        <v>0</v>
      </c>
      <c r="AH311" s="107">
        <f>IF(W311=0,"-",FORECAST($C$8+W311,Инклинометрия!$B$2:$B$152,Инклинометрия!$A$2:$A$152))</f>
        <v>1331.5528875839168</v>
      </c>
      <c r="AI311" s="107">
        <f>IF(W311=0,"-",FORECAST($C$8,Инклинометрия!$B$2:$B$152,Инклинометрия!$A$2:$A$152))</f>
        <v>1330</v>
      </c>
      <c r="AK311" s="122">
        <f>2*PI()*$C$5*(AT310-AT309)/(LN(AN310/$I$9)*$I$8/$I$7+LN($I$10/AN310)*$I$8/$I$7)</f>
        <v>0</v>
      </c>
      <c r="AL311" s="67">
        <f>AK311*(B311-B310)</f>
        <v>0</v>
      </c>
      <c r="AM311" s="23">
        <f t="shared" si="94"/>
        <v>4.3059540056097682E-2</v>
      </c>
      <c r="AN311" s="26">
        <f>AN310+AK311*(B311-B310)/(2*PI()*$C$5*AN310*$I$11)</f>
        <v>0.12986115207059001</v>
      </c>
      <c r="AO311" s="87">
        <f t="shared" si="88"/>
        <v>111242.59539450394</v>
      </c>
      <c r="AP311" s="87">
        <f>IF(R311+U311&lt;$C$8,0,32*$G$13/$C$12^2*($I$8*R311+$I$6*U311)+32*$G$14/($C$14^2-$C$13^2)*($I$8*S311+$I$6*V311))</f>
        <v>9917.5953945039291</v>
      </c>
      <c r="AQ311" s="66">
        <f>R311*$C$11*$C$9+U311*$C$11*$C$10</f>
        <v>14695380</v>
      </c>
      <c r="AR311" s="66">
        <f>S311*$C$11*$C$9+V311*$C$11*$C$10</f>
        <v>14695380</v>
      </c>
      <c r="AS311" s="87">
        <f>$C$11*(T311*$C$9+W311*$C$10)</f>
        <v>789129.61404581123</v>
      </c>
      <c r="AT311" s="45">
        <f t="shared" si="82"/>
        <v>15595752.209440315</v>
      </c>
      <c r="AU311" s="75"/>
    </row>
    <row r="312" spans="2:47" ht="15" thickBot="1" x14ac:dyDescent="0.35">
      <c r="B312" s="41">
        <f t="shared" si="89"/>
        <v>2810</v>
      </c>
      <c r="C312" s="8">
        <f t="shared" si="90"/>
        <v>28.1</v>
      </c>
      <c r="D312" s="73">
        <f t="shared" si="76"/>
        <v>37.583750000000002</v>
      </c>
      <c r="E312" s="29">
        <f t="shared" si="79"/>
        <v>2083.6311925373057</v>
      </c>
      <c r="F312" s="29">
        <f t="shared" si="83"/>
        <v>7.4150576246879609</v>
      </c>
      <c r="G312" s="29">
        <f t="shared" si="91"/>
        <v>9.9176395730201481</v>
      </c>
      <c r="H312" s="17">
        <f t="shared" si="92"/>
        <v>2786.8567200186408</v>
      </c>
      <c r="I312" s="29">
        <f t="shared" si="84"/>
        <v>2.2250485660981263</v>
      </c>
      <c r="J312" s="29">
        <f t="shared" si="85"/>
        <v>13.949340071223991</v>
      </c>
      <c r="K312" s="32">
        <f>IF((D311+L311+M311-AL311)/($C$21+$C$22)&gt;$C$8,$C$8,(D311+L311+M311-AL311)/($C$21+$C$22))</f>
        <v>1400</v>
      </c>
      <c r="L312" s="97">
        <f t="shared" si="77"/>
        <v>0</v>
      </c>
      <c r="M312" s="96">
        <f t="shared" si="78"/>
        <v>0</v>
      </c>
      <c r="N312" s="98">
        <f t="shared" si="86"/>
        <v>1.7382597742038917</v>
      </c>
      <c r="O312" s="100">
        <f t="shared" si="80"/>
        <v>4.2266987561397071</v>
      </c>
      <c r="P312" s="104">
        <f t="shared" si="87"/>
        <v>18.880500609176615</v>
      </c>
      <c r="Q312" s="102">
        <f t="shared" si="93"/>
        <v>2.8886093440366814E-2</v>
      </c>
      <c r="R312" s="106">
        <f>K312-U312</f>
        <v>0</v>
      </c>
      <c r="S312" s="106">
        <f>IF(K312-H311&lt;0,0,K312-H311)</f>
        <v>0</v>
      </c>
      <c r="T312" s="106">
        <f t="shared" si="81"/>
        <v>98.365381490613771</v>
      </c>
      <c r="U312" s="107">
        <f>IF(S312&gt;0,0,IF(U311+(F312-AL312/$C$23)*$C$22/($C$21+$C$22)&gt;$C$8,$C$8,IF(V312=$C$8,U311+(F312-AL312/$C$23)*$C$22/$C$21,U311+(F312-AL312/$C$23)*$C$22/($C$21+$C$22))))</f>
        <v>1400</v>
      </c>
      <c r="V312" s="107">
        <f>IF(S312=0,IF(V311+(F312-AL312/$C$23)*$C$22/($C$21+$C$22)&gt;$C$8,$C$8,V311+(F312-AL312/$C$23)*$C$22/($C$21+$C$22)),E312)</f>
        <v>1400</v>
      </c>
      <c r="W312" s="203">
        <f>IF(S312&gt;0,0,IF(W311+AL312/$C$23&gt;$F$23,$F$23,W311+AL312/$C$23))</f>
        <v>1.6346185093862227</v>
      </c>
      <c r="X312" s="105" t="str">
        <f>IF(R312=0,"-",IF(U312=0,FORECAST($C$8,Инклинометрия!$B$2:$B$152,Инклинометрия!$A$2:$A$152),FORECAST(R312,Инклинометрия!$B$2:$B$152,Инклинометрия!$A$2:$A$152)))</f>
        <v>-</v>
      </c>
      <c r="Y312" s="105" t="str">
        <f>IF(R312=0,"-",IF(U312=0,FORECAST($C$8-R312,Инклинометрия!$B$2:$B$152,Инклинометрия!$A$2:$A$152),0))</f>
        <v>-</v>
      </c>
      <c r="Z312" s="105" t="str">
        <f>IF(S312=0,"-",FORECAST($C$8,Инклинометрия!$B$2:$B$152,Инклинометрия!$A$2:$A$152))</f>
        <v>-</v>
      </c>
      <c r="AA312" s="105" t="str">
        <f>IF(S312=0,"-",FORECAST($C$8-S312,Инклинометрия!$B$2:$B$152,Инклинометрия!$A$2:$A$152))</f>
        <v>-</v>
      </c>
      <c r="AB312" s="105">
        <f>IF(T312=0,"-",FORECAST($C$6,Инклинометрия!$B$2:$B$152,Инклинометрия!$A$2:$A$152))</f>
        <v>1425</v>
      </c>
      <c r="AC312" s="105">
        <f>IF(R312=0,FORECAST($C$6-T312,Инклинометрия!$B$2:$B$152,Инклинометрия!$A$2:$A$152),FORECAST($C$8,Инклинометрия!$B$2:$B$152,Инклинометрия!$A$2:$A$152))</f>
        <v>1331.5528875839168</v>
      </c>
      <c r="AD312" s="107">
        <f>IF(U312=0,"-",FORECAST($C$8,Инклинометрия!$B$2:$B$152,Инклинометрия!$A$2:$A$152))</f>
        <v>1330</v>
      </c>
      <c r="AE312" s="107">
        <f>IF(U312=0,"-",FORECAST($C$8-U312,Инклинометрия!$B$2:$B$152,Инклинометрия!$A$2:$A$152))</f>
        <v>0</v>
      </c>
      <c r="AF312" s="107">
        <f>FORECAST($C$8-S312,Инклинометрия!$B$2:$B$152,Инклинометрия!$A$2:$A$152)</f>
        <v>1330</v>
      </c>
      <c r="AG312" s="107">
        <f>FORECAST($C$8-(S312+V312),Инклинометрия!$B$2:$B$152,Инклинометрия!$A$2:$A$152)</f>
        <v>0</v>
      </c>
      <c r="AH312" s="107">
        <f>IF(W312=0,"-",FORECAST($C$8+W312,Инклинометрия!$B$2:$B$152,Инклинометрия!$A$2:$A$152))</f>
        <v>1331.5528875839168</v>
      </c>
      <c r="AI312" s="107">
        <f>IF(W312=0,"-",FORECAST($C$8,Инклинометрия!$B$2:$B$152,Инклинометрия!$A$2:$A$152))</f>
        <v>1330</v>
      </c>
      <c r="AK312" s="122">
        <f>2*PI()*$C$5*(AT311-AT310)/(LN(AN311/$I$9)*$I$8/$I$7+LN($I$10/AN311)*$I$8/$I$7)</f>
        <v>0</v>
      </c>
      <c r="AL312" s="67">
        <f>AK312*(B312-B311)</f>
        <v>0</v>
      </c>
      <c r="AM312" s="23">
        <f t="shared" si="94"/>
        <v>4.3059540056097682E-2</v>
      </c>
      <c r="AN312" s="26">
        <f>AN311+AK312*(B312-B311)/(2*PI()*$C$5*AN311*$I$11)</f>
        <v>0.12986115207059001</v>
      </c>
      <c r="AO312" s="87">
        <f t="shared" si="88"/>
        <v>111242.59539450394</v>
      </c>
      <c r="AP312" s="87">
        <f>IF(R312+U312&lt;$C$8,0,32*$G$13/$C$12^2*($I$8*R312+$I$6*U312)+32*$G$14/($C$14^2-$C$13^2)*($I$8*S312+$I$6*V312))</f>
        <v>9917.5953945039291</v>
      </c>
      <c r="AQ312" s="66">
        <f>R312*$C$11*$C$9+U312*$C$11*$C$10</f>
        <v>14695380</v>
      </c>
      <c r="AR312" s="66">
        <f>S312*$C$11*$C$9+V312*$C$11*$C$10</f>
        <v>14695380</v>
      </c>
      <c r="AS312" s="87">
        <f>$C$11*(T312*$C$9+W312*$C$10)</f>
        <v>789129.61404581123</v>
      </c>
      <c r="AT312" s="45">
        <f t="shared" si="82"/>
        <v>15595752.209440315</v>
      </c>
      <c r="AU312" s="75"/>
    </row>
    <row r="313" spans="2:47" ht="15" thickBot="1" x14ac:dyDescent="0.35">
      <c r="B313" s="41">
        <f t="shared" si="89"/>
        <v>2820</v>
      </c>
      <c r="C313" s="8">
        <f t="shared" si="90"/>
        <v>28.2</v>
      </c>
      <c r="D313" s="73">
        <f t="shared" si="76"/>
        <v>37.717500000000001</v>
      </c>
      <c r="E313" s="29">
        <f t="shared" si="79"/>
        <v>2091.0462501619936</v>
      </c>
      <c r="F313" s="29">
        <f t="shared" si="83"/>
        <v>7.4150576246879609</v>
      </c>
      <c r="G313" s="29">
        <f t="shared" si="91"/>
        <v>9.9176395730201481</v>
      </c>
      <c r="H313" s="17">
        <f t="shared" si="92"/>
        <v>2796.7743595916609</v>
      </c>
      <c r="I313" s="29">
        <f t="shared" si="84"/>
        <v>2.2250485660981263</v>
      </c>
      <c r="J313" s="29">
        <f t="shared" si="85"/>
        <v>13.949340071223991</v>
      </c>
      <c r="K313" s="32">
        <f>IF((D312+L312+M312-AL312)/($C$21+$C$22)&gt;$C$8,$C$8,(D312+L312+M312-AL312)/($C$21+$C$22))</f>
        <v>1400</v>
      </c>
      <c r="L313" s="97">
        <f t="shared" si="77"/>
        <v>0</v>
      </c>
      <c r="M313" s="96">
        <f t="shared" si="78"/>
        <v>0</v>
      </c>
      <c r="N313" s="98">
        <f t="shared" si="86"/>
        <v>1.7382597742038917</v>
      </c>
      <c r="O313" s="100">
        <f t="shared" si="80"/>
        <v>4.2266987561397071</v>
      </c>
      <c r="P313" s="104">
        <f t="shared" si="87"/>
        <v>18.880500609176615</v>
      </c>
      <c r="Q313" s="102">
        <f t="shared" si="93"/>
        <v>2.8886093440366814E-2</v>
      </c>
      <c r="R313" s="106">
        <f>K313-U313</f>
        <v>0</v>
      </c>
      <c r="S313" s="106">
        <f>IF(K313-H312&lt;0,0,K313-H312)</f>
        <v>0</v>
      </c>
      <c r="T313" s="106">
        <f t="shared" si="81"/>
        <v>98.365381490613771</v>
      </c>
      <c r="U313" s="107">
        <f>IF(S313&gt;0,0,IF(U312+(F313-AL313/$C$23)*$C$22/($C$21+$C$22)&gt;$C$8,$C$8,IF(V313=$C$8,U312+(F313-AL313/$C$23)*$C$22/$C$21,U312+(F313-AL313/$C$23)*$C$22/($C$21+$C$22))))</f>
        <v>1400</v>
      </c>
      <c r="V313" s="107">
        <f>IF(S313=0,IF(V312+(F313-AL313/$C$23)*$C$22/($C$21+$C$22)&gt;$C$8,$C$8,V312+(F313-AL313/$C$23)*$C$22/($C$21+$C$22)),E313)</f>
        <v>1400</v>
      </c>
      <c r="W313" s="203">
        <f>IF(S313&gt;0,0,IF(W312+AL313/$C$23&gt;$F$23,$F$23,W312+AL313/$C$23))</f>
        <v>1.6346185093862227</v>
      </c>
      <c r="X313" s="105" t="str">
        <f>IF(R313=0,"-",IF(U313=0,FORECAST($C$8,Инклинометрия!$B$2:$B$152,Инклинометрия!$A$2:$A$152),FORECAST(R313,Инклинометрия!$B$2:$B$152,Инклинометрия!$A$2:$A$152)))</f>
        <v>-</v>
      </c>
      <c r="Y313" s="105" t="str">
        <f>IF(R313=0,"-",IF(U313=0,FORECAST($C$8-R313,Инклинометрия!$B$2:$B$152,Инклинометрия!$A$2:$A$152),0))</f>
        <v>-</v>
      </c>
      <c r="Z313" s="105" t="str">
        <f>IF(S313=0,"-",FORECAST($C$8,Инклинометрия!$B$2:$B$152,Инклинометрия!$A$2:$A$152))</f>
        <v>-</v>
      </c>
      <c r="AA313" s="105" t="str">
        <f>IF(S313=0,"-",FORECAST($C$8-S313,Инклинометрия!$B$2:$B$152,Инклинометрия!$A$2:$A$152))</f>
        <v>-</v>
      </c>
      <c r="AB313" s="105">
        <f>IF(T313=0,"-",FORECAST($C$6,Инклинометрия!$B$2:$B$152,Инклинометрия!$A$2:$A$152))</f>
        <v>1425</v>
      </c>
      <c r="AC313" s="105">
        <f>IF(R313=0,FORECAST($C$6-T313,Инклинометрия!$B$2:$B$152,Инклинометрия!$A$2:$A$152),FORECAST($C$8,Инклинометрия!$B$2:$B$152,Инклинометрия!$A$2:$A$152))</f>
        <v>1331.5528875839168</v>
      </c>
      <c r="AD313" s="107">
        <f>IF(U313=0,"-",FORECAST($C$8,Инклинометрия!$B$2:$B$152,Инклинометрия!$A$2:$A$152))</f>
        <v>1330</v>
      </c>
      <c r="AE313" s="107">
        <f>IF(U313=0,"-",FORECAST($C$8-U313,Инклинометрия!$B$2:$B$152,Инклинометрия!$A$2:$A$152))</f>
        <v>0</v>
      </c>
      <c r="AF313" s="107">
        <f>FORECAST($C$8-S313,Инклинометрия!$B$2:$B$152,Инклинометрия!$A$2:$A$152)</f>
        <v>1330</v>
      </c>
      <c r="AG313" s="107">
        <f>FORECAST($C$8-(S313+V313),Инклинометрия!$B$2:$B$152,Инклинометрия!$A$2:$A$152)</f>
        <v>0</v>
      </c>
      <c r="AH313" s="107">
        <f>IF(W313=0,"-",FORECAST($C$8+W313,Инклинометрия!$B$2:$B$152,Инклинометрия!$A$2:$A$152))</f>
        <v>1331.5528875839168</v>
      </c>
      <c r="AI313" s="107">
        <f>IF(W313=0,"-",FORECAST($C$8,Инклинометрия!$B$2:$B$152,Инклинометрия!$A$2:$A$152))</f>
        <v>1330</v>
      </c>
      <c r="AK313" s="122">
        <f>2*PI()*$C$5*(AT312-AT311)/(LN(AN312/$I$9)*$I$8/$I$7+LN($I$10/AN312)*$I$8/$I$7)</f>
        <v>0</v>
      </c>
      <c r="AL313" s="67">
        <f>AK313*(B313-B312)</f>
        <v>0</v>
      </c>
      <c r="AM313" s="23">
        <f t="shared" si="94"/>
        <v>4.3059540056097682E-2</v>
      </c>
      <c r="AN313" s="26">
        <f>AN312+AK313*(B313-B312)/(2*PI()*$C$5*AN312*$I$11)</f>
        <v>0.12986115207059001</v>
      </c>
      <c r="AO313" s="87">
        <f t="shared" si="88"/>
        <v>111242.59539450394</v>
      </c>
      <c r="AP313" s="87">
        <f>IF(R313+U313&lt;$C$8,0,32*$G$13/$C$12^2*($I$8*R313+$I$6*U313)+32*$G$14/($C$14^2-$C$13^2)*($I$8*S313+$I$6*V313))</f>
        <v>9917.5953945039291</v>
      </c>
      <c r="AQ313" s="66">
        <f>R313*$C$11*$C$9+U313*$C$11*$C$10</f>
        <v>14695380</v>
      </c>
      <c r="AR313" s="66">
        <f>S313*$C$11*$C$9+V313*$C$11*$C$10</f>
        <v>14695380</v>
      </c>
      <c r="AS313" s="87">
        <f>$C$11*(T313*$C$9+W313*$C$10)</f>
        <v>789129.61404581123</v>
      </c>
      <c r="AT313" s="45">
        <f t="shared" si="82"/>
        <v>15595752.209440315</v>
      </c>
      <c r="AU313" s="75"/>
    </row>
    <row r="314" spans="2:47" ht="15" thickBot="1" x14ac:dyDescent="0.35">
      <c r="B314" s="41">
        <f t="shared" si="89"/>
        <v>2830</v>
      </c>
      <c r="C314" s="8">
        <f t="shared" si="90"/>
        <v>28.3</v>
      </c>
      <c r="D314" s="73">
        <f t="shared" si="76"/>
        <v>37.85125</v>
      </c>
      <c r="E314" s="29">
        <f t="shared" si="79"/>
        <v>2098.4613077866816</v>
      </c>
      <c r="F314" s="29">
        <f t="shared" si="83"/>
        <v>7.4150576246879609</v>
      </c>
      <c r="G314" s="29">
        <f t="shared" si="91"/>
        <v>9.9176395730201481</v>
      </c>
      <c r="H314" s="17">
        <f t="shared" si="92"/>
        <v>2806.691999164681</v>
      </c>
      <c r="I314" s="29">
        <f t="shared" si="84"/>
        <v>2.2250485660981263</v>
      </c>
      <c r="J314" s="29">
        <f t="shared" si="85"/>
        <v>13.949340071223991</v>
      </c>
      <c r="K314" s="32">
        <f>IF((D313+L313+M313-AL313)/($C$21+$C$22)&gt;$C$8,$C$8,(D313+L313+M313-AL313)/($C$21+$C$22))</f>
        <v>1400</v>
      </c>
      <c r="L314" s="97">
        <f t="shared" si="77"/>
        <v>0</v>
      </c>
      <c r="M314" s="96">
        <f t="shared" si="78"/>
        <v>0</v>
      </c>
      <c r="N314" s="98">
        <f t="shared" si="86"/>
        <v>1.7382597742038917</v>
      </c>
      <c r="O314" s="100">
        <f t="shared" si="80"/>
        <v>4.2266987561397071</v>
      </c>
      <c r="P314" s="104">
        <f t="shared" si="87"/>
        <v>18.880500609176615</v>
      </c>
      <c r="Q314" s="102">
        <f t="shared" si="93"/>
        <v>2.8886093440366814E-2</v>
      </c>
      <c r="R314" s="106">
        <f>K314-U314</f>
        <v>0</v>
      </c>
      <c r="S314" s="106">
        <f>IF(K314-H313&lt;0,0,K314-H313)</f>
        <v>0</v>
      </c>
      <c r="T314" s="106">
        <f t="shared" si="81"/>
        <v>98.365381490613771</v>
      </c>
      <c r="U314" s="107">
        <f>IF(S314&gt;0,0,IF(U313+(F314-AL314/$C$23)*$C$22/($C$21+$C$22)&gt;$C$8,$C$8,IF(V314=$C$8,U313+(F314-AL314/$C$23)*$C$22/$C$21,U313+(F314-AL314/$C$23)*$C$22/($C$21+$C$22))))</f>
        <v>1400</v>
      </c>
      <c r="V314" s="107">
        <f>IF(S314=0,IF(V313+(F314-AL314/$C$23)*$C$22/($C$21+$C$22)&gt;$C$8,$C$8,V313+(F314-AL314/$C$23)*$C$22/($C$21+$C$22)),E314)</f>
        <v>1400</v>
      </c>
      <c r="W314" s="203">
        <f>IF(S314&gt;0,0,IF(W313+AL314/$C$23&gt;$F$23,$F$23,W313+AL314/$C$23))</f>
        <v>1.6346185093862227</v>
      </c>
      <c r="X314" s="105" t="str">
        <f>IF(R314=0,"-",IF(U314=0,FORECAST($C$8,Инклинометрия!$B$2:$B$152,Инклинометрия!$A$2:$A$152),FORECAST(R314,Инклинометрия!$B$2:$B$152,Инклинометрия!$A$2:$A$152)))</f>
        <v>-</v>
      </c>
      <c r="Y314" s="105" t="str">
        <f>IF(R314=0,"-",IF(U314=0,FORECAST($C$8-R314,Инклинометрия!$B$2:$B$152,Инклинометрия!$A$2:$A$152),0))</f>
        <v>-</v>
      </c>
      <c r="Z314" s="105" t="str">
        <f>IF(S314=0,"-",FORECAST($C$8,Инклинометрия!$B$2:$B$152,Инклинометрия!$A$2:$A$152))</f>
        <v>-</v>
      </c>
      <c r="AA314" s="105" t="str">
        <f>IF(S314=0,"-",FORECAST($C$8-S314,Инклинометрия!$B$2:$B$152,Инклинометрия!$A$2:$A$152))</f>
        <v>-</v>
      </c>
      <c r="AB314" s="105">
        <f>IF(T314=0,"-",FORECAST($C$6,Инклинометрия!$B$2:$B$152,Инклинометрия!$A$2:$A$152))</f>
        <v>1425</v>
      </c>
      <c r="AC314" s="105">
        <f>IF(R314=0,FORECAST($C$6-T314,Инклинометрия!$B$2:$B$152,Инклинометрия!$A$2:$A$152),FORECAST($C$8,Инклинометрия!$B$2:$B$152,Инклинометрия!$A$2:$A$152))</f>
        <v>1331.5528875839168</v>
      </c>
      <c r="AD314" s="107">
        <f>IF(U314=0,"-",FORECAST($C$8,Инклинометрия!$B$2:$B$152,Инклинометрия!$A$2:$A$152))</f>
        <v>1330</v>
      </c>
      <c r="AE314" s="107">
        <f>IF(U314=0,"-",FORECAST($C$8-U314,Инклинометрия!$B$2:$B$152,Инклинометрия!$A$2:$A$152))</f>
        <v>0</v>
      </c>
      <c r="AF314" s="107">
        <f>FORECAST($C$8-S314,Инклинометрия!$B$2:$B$152,Инклинометрия!$A$2:$A$152)</f>
        <v>1330</v>
      </c>
      <c r="AG314" s="107">
        <f>FORECAST($C$8-(S314+V314),Инклинометрия!$B$2:$B$152,Инклинометрия!$A$2:$A$152)</f>
        <v>0</v>
      </c>
      <c r="AH314" s="107">
        <f>IF(W314=0,"-",FORECAST($C$8+W314,Инклинометрия!$B$2:$B$152,Инклинометрия!$A$2:$A$152))</f>
        <v>1331.5528875839168</v>
      </c>
      <c r="AI314" s="107">
        <f>IF(W314=0,"-",FORECAST($C$8,Инклинометрия!$B$2:$B$152,Инклинометрия!$A$2:$A$152))</f>
        <v>1330</v>
      </c>
      <c r="AK314" s="122">
        <f>2*PI()*$C$5*(AT313-AT312)/(LN(AN313/$I$9)*$I$8/$I$7+LN($I$10/AN313)*$I$8/$I$7)</f>
        <v>0</v>
      </c>
      <c r="AL314" s="67">
        <f>AK314*(B314-B313)</f>
        <v>0</v>
      </c>
      <c r="AM314" s="23">
        <f t="shared" si="94"/>
        <v>4.3059540056097682E-2</v>
      </c>
      <c r="AN314" s="26">
        <f>AN313+AK314*(B314-B313)/(2*PI()*$C$5*AN313*$I$11)</f>
        <v>0.12986115207059001</v>
      </c>
      <c r="AO314" s="87">
        <f t="shared" si="88"/>
        <v>111242.59539450394</v>
      </c>
      <c r="AP314" s="87">
        <f>IF(R314+U314&lt;$C$8,0,32*$G$13/$C$12^2*($I$8*R314+$I$6*U314)+32*$G$14/($C$14^2-$C$13^2)*($I$8*S314+$I$6*V314))</f>
        <v>9917.5953945039291</v>
      </c>
      <c r="AQ314" s="66">
        <f>R314*$C$11*$C$9+U314*$C$11*$C$10</f>
        <v>14695380</v>
      </c>
      <c r="AR314" s="66">
        <f>S314*$C$11*$C$9+V314*$C$11*$C$10</f>
        <v>14695380</v>
      </c>
      <c r="AS314" s="87">
        <f>$C$11*(T314*$C$9+W314*$C$10)</f>
        <v>789129.61404581123</v>
      </c>
      <c r="AT314" s="45">
        <f t="shared" si="82"/>
        <v>15595752.209440315</v>
      </c>
      <c r="AU314" s="75"/>
    </row>
    <row r="315" spans="2:47" ht="15" thickBot="1" x14ac:dyDescent="0.35">
      <c r="B315" s="41">
        <f t="shared" si="89"/>
        <v>2840</v>
      </c>
      <c r="C315" s="8">
        <f t="shared" si="90"/>
        <v>28.400000000000002</v>
      </c>
      <c r="D315" s="73">
        <f t="shared" si="76"/>
        <v>37.985000000000007</v>
      </c>
      <c r="E315" s="29">
        <f t="shared" si="79"/>
        <v>2105.8763654113695</v>
      </c>
      <c r="F315" s="29">
        <f t="shared" si="83"/>
        <v>7.4150576246879609</v>
      </c>
      <c r="G315" s="29">
        <f t="shared" si="91"/>
        <v>9.9176395730201481</v>
      </c>
      <c r="H315" s="17">
        <f t="shared" si="92"/>
        <v>2816.6096387377011</v>
      </c>
      <c r="I315" s="29">
        <f t="shared" si="84"/>
        <v>2.2250485660981263</v>
      </c>
      <c r="J315" s="29">
        <f t="shared" si="85"/>
        <v>13.949340071223991</v>
      </c>
      <c r="K315" s="32">
        <f>IF((D314+L314+M314-AL314)/($C$21+$C$22)&gt;$C$8,$C$8,(D314+L314+M314-AL314)/($C$21+$C$22))</f>
        <v>1400</v>
      </c>
      <c r="L315" s="97">
        <f t="shared" si="77"/>
        <v>0</v>
      </c>
      <c r="M315" s="96">
        <f t="shared" si="78"/>
        <v>0</v>
      </c>
      <c r="N315" s="98">
        <f t="shared" si="86"/>
        <v>1.7382597742038917</v>
      </c>
      <c r="O315" s="100">
        <f t="shared" si="80"/>
        <v>4.2266987561397071</v>
      </c>
      <c r="P315" s="104">
        <f t="shared" si="87"/>
        <v>18.880500609176615</v>
      </c>
      <c r="Q315" s="102">
        <f t="shared" si="93"/>
        <v>2.8886093440366814E-2</v>
      </c>
      <c r="R315" s="106">
        <f>K315-U315</f>
        <v>0</v>
      </c>
      <c r="S315" s="106">
        <f>IF(K315-H314&lt;0,0,K315-H314)</f>
        <v>0</v>
      </c>
      <c r="T315" s="106">
        <f t="shared" si="81"/>
        <v>98.365381490613771</v>
      </c>
      <c r="U315" s="107">
        <f>IF(S315&gt;0,0,IF(U314+(F315-AL315/$C$23)*$C$22/($C$21+$C$22)&gt;$C$8,$C$8,IF(V315=$C$8,U314+(F315-AL315/$C$23)*$C$22/$C$21,U314+(F315-AL315/$C$23)*$C$22/($C$21+$C$22))))</f>
        <v>1400</v>
      </c>
      <c r="V315" s="107">
        <f>IF(S315=0,IF(V314+(F315-AL315/$C$23)*$C$22/($C$21+$C$22)&gt;$C$8,$C$8,V314+(F315-AL315/$C$23)*$C$22/($C$21+$C$22)),E315)</f>
        <v>1400</v>
      </c>
      <c r="W315" s="203">
        <f>IF(S315&gt;0,0,IF(W314+AL315/$C$23&gt;$F$23,$F$23,W314+AL315/$C$23))</f>
        <v>1.6346185093862227</v>
      </c>
      <c r="X315" s="105" t="str">
        <f>IF(R315=0,"-",IF(U315=0,FORECAST($C$8,Инклинометрия!$B$2:$B$152,Инклинометрия!$A$2:$A$152),FORECAST(R315,Инклинометрия!$B$2:$B$152,Инклинометрия!$A$2:$A$152)))</f>
        <v>-</v>
      </c>
      <c r="Y315" s="105" t="str">
        <f>IF(R315=0,"-",IF(U315=0,FORECAST($C$8-R315,Инклинометрия!$B$2:$B$152,Инклинометрия!$A$2:$A$152),0))</f>
        <v>-</v>
      </c>
      <c r="Z315" s="105" t="str">
        <f>IF(S315=0,"-",FORECAST($C$8,Инклинометрия!$B$2:$B$152,Инклинометрия!$A$2:$A$152))</f>
        <v>-</v>
      </c>
      <c r="AA315" s="105" t="str">
        <f>IF(S315=0,"-",FORECAST($C$8-S315,Инклинометрия!$B$2:$B$152,Инклинометрия!$A$2:$A$152))</f>
        <v>-</v>
      </c>
      <c r="AB315" s="105">
        <f>IF(T315=0,"-",FORECAST($C$6,Инклинометрия!$B$2:$B$152,Инклинометрия!$A$2:$A$152))</f>
        <v>1425</v>
      </c>
      <c r="AC315" s="105">
        <f>IF(R315=0,FORECAST($C$6-T315,Инклинометрия!$B$2:$B$152,Инклинометрия!$A$2:$A$152),FORECAST($C$8,Инклинометрия!$B$2:$B$152,Инклинометрия!$A$2:$A$152))</f>
        <v>1331.5528875839168</v>
      </c>
      <c r="AD315" s="107">
        <f>IF(U315=0,"-",FORECAST($C$8,Инклинометрия!$B$2:$B$152,Инклинометрия!$A$2:$A$152))</f>
        <v>1330</v>
      </c>
      <c r="AE315" s="107">
        <f>IF(U315=0,"-",FORECAST($C$8-U315,Инклинометрия!$B$2:$B$152,Инклинометрия!$A$2:$A$152))</f>
        <v>0</v>
      </c>
      <c r="AF315" s="107">
        <f>FORECAST($C$8-S315,Инклинометрия!$B$2:$B$152,Инклинометрия!$A$2:$A$152)</f>
        <v>1330</v>
      </c>
      <c r="AG315" s="107">
        <f>FORECAST($C$8-(S315+V315),Инклинометрия!$B$2:$B$152,Инклинометрия!$A$2:$A$152)</f>
        <v>0</v>
      </c>
      <c r="AH315" s="107">
        <f>IF(W315=0,"-",FORECAST($C$8+W315,Инклинометрия!$B$2:$B$152,Инклинометрия!$A$2:$A$152))</f>
        <v>1331.5528875839168</v>
      </c>
      <c r="AI315" s="107">
        <f>IF(W315=0,"-",FORECAST($C$8,Инклинометрия!$B$2:$B$152,Инклинометрия!$A$2:$A$152))</f>
        <v>1330</v>
      </c>
      <c r="AK315" s="122">
        <f>2*PI()*$C$5*(AT314-AT313)/(LN(AN314/$I$9)*$I$8/$I$7+LN($I$10/AN314)*$I$8/$I$7)</f>
        <v>0</v>
      </c>
      <c r="AL315" s="67">
        <f>AK315*(B315-B314)</f>
        <v>0</v>
      </c>
      <c r="AM315" s="23">
        <f t="shared" si="94"/>
        <v>4.3059540056097682E-2</v>
      </c>
      <c r="AN315" s="26">
        <f>AN314+AK315*(B315-B314)/(2*PI()*$C$5*AN314*$I$11)</f>
        <v>0.12986115207059001</v>
      </c>
      <c r="AO315" s="87">
        <f t="shared" si="88"/>
        <v>111242.59539450394</v>
      </c>
      <c r="AP315" s="87">
        <f>IF(R315+U315&lt;$C$8,0,32*$G$13/$C$12^2*($I$8*R315+$I$6*U315)+32*$G$14/($C$14^2-$C$13^2)*($I$8*S315+$I$6*V315))</f>
        <v>9917.5953945039291</v>
      </c>
      <c r="AQ315" s="66">
        <f>R315*$C$11*$C$9+U315*$C$11*$C$10</f>
        <v>14695380</v>
      </c>
      <c r="AR315" s="66">
        <f>S315*$C$11*$C$9+V315*$C$11*$C$10</f>
        <v>14695380</v>
      </c>
      <c r="AS315" s="87">
        <f>$C$11*(T315*$C$9+W315*$C$10)</f>
        <v>789129.61404581123</v>
      </c>
      <c r="AT315" s="45">
        <f t="shared" si="82"/>
        <v>15595752.209440315</v>
      </c>
      <c r="AU315" s="75"/>
    </row>
    <row r="316" spans="2:47" ht="15" thickBot="1" x14ac:dyDescent="0.35">
      <c r="B316" s="41">
        <f t="shared" si="89"/>
        <v>2850</v>
      </c>
      <c r="C316" s="8">
        <f t="shared" si="90"/>
        <v>28.5</v>
      </c>
      <c r="D316" s="73">
        <f t="shared" si="76"/>
        <v>38.118749999999999</v>
      </c>
      <c r="E316" s="29">
        <f t="shared" si="79"/>
        <v>2113.2914230360575</v>
      </c>
      <c r="F316" s="29">
        <f t="shared" si="83"/>
        <v>7.4150576246879609</v>
      </c>
      <c r="G316" s="29">
        <f t="shared" si="91"/>
        <v>9.9176395730201481</v>
      </c>
      <c r="H316" s="17">
        <f t="shared" si="92"/>
        <v>2826.5272783107212</v>
      </c>
      <c r="I316" s="29">
        <f t="shared" si="84"/>
        <v>2.2250485660981263</v>
      </c>
      <c r="J316" s="29">
        <f t="shared" si="85"/>
        <v>13.949340071223991</v>
      </c>
      <c r="K316" s="32">
        <f>IF((D315+L315+M315-AL315)/($C$21+$C$22)&gt;$C$8,$C$8,(D315+L315+M315-AL315)/($C$21+$C$22))</f>
        <v>1400</v>
      </c>
      <c r="L316" s="97">
        <f t="shared" si="77"/>
        <v>0</v>
      </c>
      <c r="M316" s="96">
        <f t="shared" si="78"/>
        <v>0</v>
      </c>
      <c r="N316" s="98">
        <f t="shared" si="86"/>
        <v>1.7382597742038917</v>
      </c>
      <c r="O316" s="100">
        <f t="shared" si="80"/>
        <v>4.2266987561397071</v>
      </c>
      <c r="P316" s="104">
        <f t="shared" si="87"/>
        <v>18.880500609176615</v>
      </c>
      <c r="Q316" s="102">
        <f t="shared" si="93"/>
        <v>2.8886093440366814E-2</v>
      </c>
      <c r="R316" s="106">
        <f>K316-U316</f>
        <v>0</v>
      </c>
      <c r="S316" s="106">
        <f>IF(K316-H315&lt;0,0,K316-H315)</f>
        <v>0</v>
      </c>
      <c r="T316" s="106">
        <f t="shared" si="81"/>
        <v>98.365381490613771</v>
      </c>
      <c r="U316" s="107">
        <f>IF(S316&gt;0,0,IF(U315+(F316-AL316/$C$23)*$C$22/($C$21+$C$22)&gt;$C$8,$C$8,IF(V316=$C$8,U315+(F316-AL316/$C$23)*$C$22/$C$21,U315+(F316-AL316/$C$23)*$C$22/($C$21+$C$22))))</f>
        <v>1400</v>
      </c>
      <c r="V316" s="107">
        <f>IF(S316=0,IF(V315+(F316-AL316/$C$23)*$C$22/($C$21+$C$22)&gt;$C$8,$C$8,V315+(F316-AL316/$C$23)*$C$22/($C$21+$C$22)),E316)</f>
        <v>1400</v>
      </c>
      <c r="W316" s="203">
        <f>IF(S316&gt;0,0,IF(W315+AL316/$C$23&gt;$F$23,$F$23,W315+AL316/$C$23))</f>
        <v>1.6346185093862227</v>
      </c>
      <c r="X316" s="105" t="str">
        <f>IF(R316=0,"-",IF(U316=0,FORECAST($C$8,Инклинометрия!$B$2:$B$152,Инклинометрия!$A$2:$A$152),FORECAST(R316,Инклинометрия!$B$2:$B$152,Инклинометрия!$A$2:$A$152)))</f>
        <v>-</v>
      </c>
      <c r="Y316" s="105" t="str">
        <f>IF(R316=0,"-",IF(U316=0,FORECAST($C$8-R316,Инклинометрия!$B$2:$B$152,Инклинометрия!$A$2:$A$152),0))</f>
        <v>-</v>
      </c>
      <c r="Z316" s="105" t="str">
        <f>IF(S316=0,"-",FORECAST($C$8,Инклинометрия!$B$2:$B$152,Инклинометрия!$A$2:$A$152))</f>
        <v>-</v>
      </c>
      <c r="AA316" s="105" t="str">
        <f>IF(S316=0,"-",FORECAST($C$8-S316,Инклинометрия!$B$2:$B$152,Инклинометрия!$A$2:$A$152))</f>
        <v>-</v>
      </c>
      <c r="AB316" s="105">
        <f>IF(T316=0,"-",FORECAST($C$6,Инклинометрия!$B$2:$B$152,Инклинометрия!$A$2:$A$152))</f>
        <v>1425</v>
      </c>
      <c r="AC316" s="105">
        <f>IF(R316=0,FORECAST($C$6-T316,Инклинометрия!$B$2:$B$152,Инклинометрия!$A$2:$A$152),FORECAST($C$8,Инклинометрия!$B$2:$B$152,Инклинометрия!$A$2:$A$152))</f>
        <v>1331.5528875839168</v>
      </c>
      <c r="AD316" s="107">
        <f>IF(U316=0,"-",FORECAST($C$8,Инклинометрия!$B$2:$B$152,Инклинометрия!$A$2:$A$152))</f>
        <v>1330</v>
      </c>
      <c r="AE316" s="107">
        <f>IF(U316=0,"-",FORECAST($C$8-U316,Инклинометрия!$B$2:$B$152,Инклинометрия!$A$2:$A$152))</f>
        <v>0</v>
      </c>
      <c r="AF316" s="107">
        <f>FORECAST($C$8-S316,Инклинометрия!$B$2:$B$152,Инклинометрия!$A$2:$A$152)</f>
        <v>1330</v>
      </c>
      <c r="AG316" s="107">
        <f>FORECAST($C$8-(S316+V316),Инклинометрия!$B$2:$B$152,Инклинометрия!$A$2:$A$152)</f>
        <v>0</v>
      </c>
      <c r="AH316" s="107">
        <f>IF(W316=0,"-",FORECAST($C$8+W316,Инклинометрия!$B$2:$B$152,Инклинометрия!$A$2:$A$152))</f>
        <v>1331.5528875839168</v>
      </c>
      <c r="AI316" s="107">
        <f>IF(W316=0,"-",FORECAST($C$8,Инклинометрия!$B$2:$B$152,Инклинометрия!$A$2:$A$152))</f>
        <v>1330</v>
      </c>
      <c r="AK316" s="122">
        <f>2*PI()*$C$5*(AT315-AT314)/(LN(AN315/$I$9)*$I$8/$I$7+LN($I$10/AN315)*$I$8/$I$7)</f>
        <v>0</v>
      </c>
      <c r="AL316" s="67">
        <f>AK316*(B316-B315)</f>
        <v>0</v>
      </c>
      <c r="AM316" s="23">
        <f t="shared" si="94"/>
        <v>4.3059540056097682E-2</v>
      </c>
      <c r="AN316" s="26">
        <f>AN315+AK316*(B316-B315)/(2*PI()*$C$5*AN315*$I$11)</f>
        <v>0.12986115207059001</v>
      </c>
      <c r="AO316" s="87">
        <f t="shared" si="88"/>
        <v>111242.59539450394</v>
      </c>
      <c r="AP316" s="87">
        <f>IF(R316+U316&lt;$C$8,0,32*$G$13/$C$12^2*($I$8*R316+$I$6*U316)+32*$G$14/($C$14^2-$C$13^2)*($I$8*S316+$I$6*V316))</f>
        <v>9917.5953945039291</v>
      </c>
      <c r="AQ316" s="66">
        <f>R316*$C$11*$C$9+U316*$C$11*$C$10</f>
        <v>14695380</v>
      </c>
      <c r="AR316" s="66">
        <f>S316*$C$11*$C$9+V316*$C$11*$C$10</f>
        <v>14695380</v>
      </c>
      <c r="AS316" s="87">
        <f>$C$11*(T316*$C$9+W316*$C$10)</f>
        <v>789129.61404581123</v>
      </c>
      <c r="AT316" s="45">
        <f t="shared" si="82"/>
        <v>15595752.209440315</v>
      </c>
      <c r="AU316" s="75"/>
    </row>
    <row r="317" spans="2:47" ht="15" thickBot="1" x14ac:dyDescent="0.35">
      <c r="B317" s="41">
        <f t="shared" si="89"/>
        <v>2860</v>
      </c>
      <c r="C317" s="8">
        <f t="shared" si="90"/>
        <v>28.6</v>
      </c>
      <c r="D317" s="73">
        <f t="shared" si="76"/>
        <v>38.252499999999998</v>
      </c>
      <c r="E317" s="29">
        <f t="shared" si="79"/>
        <v>2120.7064806607455</v>
      </c>
      <c r="F317" s="29">
        <f t="shared" si="83"/>
        <v>7.4150576246879609</v>
      </c>
      <c r="G317" s="29">
        <f t="shared" si="91"/>
        <v>9.9176395730201481</v>
      </c>
      <c r="H317" s="17">
        <f t="shared" si="92"/>
        <v>2836.4449178837413</v>
      </c>
      <c r="I317" s="29">
        <f t="shared" si="84"/>
        <v>2.2250485660981263</v>
      </c>
      <c r="J317" s="29">
        <f t="shared" si="85"/>
        <v>13.949340071223991</v>
      </c>
      <c r="K317" s="32">
        <f>IF((D316+L316+M316-AL316)/($C$21+$C$22)&gt;$C$8,$C$8,(D316+L316+M316-AL316)/($C$21+$C$22))</f>
        <v>1400</v>
      </c>
      <c r="L317" s="97">
        <f t="shared" si="77"/>
        <v>0</v>
      </c>
      <c r="M317" s="96">
        <f t="shared" si="78"/>
        <v>0</v>
      </c>
      <c r="N317" s="98">
        <f t="shared" si="86"/>
        <v>1.7382597742038917</v>
      </c>
      <c r="O317" s="100">
        <f t="shared" si="80"/>
        <v>4.2266987561397071</v>
      </c>
      <c r="P317" s="104">
        <f t="shared" si="87"/>
        <v>18.880500609176615</v>
      </c>
      <c r="Q317" s="102">
        <f t="shared" si="93"/>
        <v>2.8886093440366814E-2</v>
      </c>
      <c r="R317" s="106">
        <f>K317-U317</f>
        <v>0</v>
      </c>
      <c r="S317" s="106">
        <f>IF(K317-H316&lt;0,0,K317-H316)</f>
        <v>0</v>
      </c>
      <c r="T317" s="106">
        <f t="shared" si="81"/>
        <v>98.365381490613771</v>
      </c>
      <c r="U317" s="107">
        <f>IF(S317&gt;0,0,IF(U316+(F317-AL317/$C$23)*$C$22/($C$21+$C$22)&gt;$C$8,$C$8,IF(V317=$C$8,U316+(F317-AL317/$C$23)*$C$22/$C$21,U316+(F317-AL317/$C$23)*$C$22/($C$21+$C$22))))</f>
        <v>1400</v>
      </c>
      <c r="V317" s="107">
        <f>IF(S317=0,IF(V316+(F317-AL317/$C$23)*$C$22/($C$21+$C$22)&gt;$C$8,$C$8,V316+(F317-AL317/$C$23)*$C$22/($C$21+$C$22)),E317)</f>
        <v>1400</v>
      </c>
      <c r="W317" s="203">
        <f>IF(S317&gt;0,0,IF(W316+AL317/$C$23&gt;$F$23,$F$23,W316+AL317/$C$23))</f>
        <v>1.6346185093862227</v>
      </c>
      <c r="X317" s="105" t="str">
        <f>IF(R317=0,"-",IF(U317=0,FORECAST($C$8,Инклинометрия!$B$2:$B$152,Инклинометрия!$A$2:$A$152),FORECAST(R317,Инклинометрия!$B$2:$B$152,Инклинометрия!$A$2:$A$152)))</f>
        <v>-</v>
      </c>
      <c r="Y317" s="105" t="str">
        <f>IF(R317=0,"-",IF(U317=0,FORECAST($C$8-R317,Инклинометрия!$B$2:$B$152,Инклинометрия!$A$2:$A$152),0))</f>
        <v>-</v>
      </c>
      <c r="Z317" s="105" t="str">
        <f>IF(S317=0,"-",FORECAST($C$8,Инклинометрия!$B$2:$B$152,Инклинометрия!$A$2:$A$152))</f>
        <v>-</v>
      </c>
      <c r="AA317" s="105" t="str">
        <f>IF(S317=0,"-",FORECAST($C$8-S317,Инклинометрия!$B$2:$B$152,Инклинометрия!$A$2:$A$152))</f>
        <v>-</v>
      </c>
      <c r="AB317" s="105">
        <f>IF(T317=0,"-",FORECAST($C$6,Инклинометрия!$B$2:$B$152,Инклинометрия!$A$2:$A$152))</f>
        <v>1425</v>
      </c>
      <c r="AC317" s="105">
        <f>IF(R317=0,FORECAST($C$6-T317,Инклинометрия!$B$2:$B$152,Инклинометрия!$A$2:$A$152),FORECAST($C$8,Инклинометрия!$B$2:$B$152,Инклинометрия!$A$2:$A$152))</f>
        <v>1331.5528875839168</v>
      </c>
      <c r="AD317" s="107">
        <f>IF(U317=0,"-",FORECAST($C$8,Инклинометрия!$B$2:$B$152,Инклинометрия!$A$2:$A$152))</f>
        <v>1330</v>
      </c>
      <c r="AE317" s="107">
        <f>IF(U317=0,"-",FORECAST($C$8-U317,Инклинометрия!$B$2:$B$152,Инклинометрия!$A$2:$A$152))</f>
        <v>0</v>
      </c>
      <c r="AF317" s="107">
        <f>FORECAST($C$8-S317,Инклинометрия!$B$2:$B$152,Инклинометрия!$A$2:$A$152)</f>
        <v>1330</v>
      </c>
      <c r="AG317" s="107">
        <f>FORECAST($C$8-(S317+V317),Инклинометрия!$B$2:$B$152,Инклинометрия!$A$2:$A$152)</f>
        <v>0</v>
      </c>
      <c r="AH317" s="107">
        <f>IF(W317=0,"-",FORECAST($C$8+W317,Инклинометрия!$B$2:$B$152,Инклинометрия!$A$2:$A$152))</f>
        <v>1331.5528875839168</v>
      </c>
      <c r="AI317" s="107">
        <f>IF(W317=0,"-",FORECAST($C$8,Инклинометрия!$B$2:$B$152,Инклинометрия!$A$2:$A$152))</f>
        <v>1330</v>
      </c>
      <c r="AK317" s="122">
        <f>2*PI()*$C$5*(AT316-AT315)/(LN(AN316/$I$9)*$I$8/$I$7+LN($I$10/AN316)*$I$8/$I$7)</f>
        <v>0</v>
      </c>
      <c r="AL317" s="67">
        <f>AK317*(B317-B316)</f>
        <v>0</v>
      </c>
      <c r="AM317" s="23">
        <f t="shared" si="94"/>
        <v>4.3059540056097682E-2</v>
      </c>
      <c r="AN317" s="26">
        <f>AN316+AK317*(B317-B316)/(2*PI()*$C$5*AN316*$I$11)</f>
        <v>0.12986115207059001</v>
      </c>
      <c r="AO317" s="87">
        <f t="shared" si="88"/>
        <v>111242.59539450394</v>
      </c>
      <c r="AP317" s="87">
        <f>IF(R317+U317&lt;$C$8,0,32*$G$13/$C$12^2*($I$8*R317+$I$6*U317)+32*$G$14/($C$14^2-$C$13^2)*($I$8*S317+$I$6*V317))</f>
        <v>9917.5953945039291</v>
      </c>
      <c r="AQ317" s="66">
        <f>R317*$C$11*$C$9+U317*$C$11*$C$10</f>
        <v>14695380</v>
      </c>
      <c r="AR317" s="66">
        <f>S317*$C$11*$C$9+V317*$C$11*$C$10</f>
        <v>14695380</v>
      </c>
      <c r="AS317" s="87">
        <f>$C$11*(T317*$C$9+W317*$C$10)</f>
        <v>789129.61404581123</v>
      </c>
      <c r="AT317" s="45">
        <f t="shared" si="82"/>
        <v>15595752.209440315</v>
      </c>
      <c r="AU317" s="75"/>
    </row>
    <row r="318" spans="2:47" ht="15" thickBot="1" x14ac:dyDescent="0.35">
      <c r="B318" s="41">
        <f t="shared" si="89"/>
        <v>2870</v>
      </c>
      <c r="C318" s="8">
        <f t="shared" si="90"/>
        <v>28.7</v>
      </c>
      <c r="D318" s="73">
        <f t="shared" si="76"/>
        <v>38.386249999999997</v>
      </c>
      <c r="E318" s="29">
        <f t="shared" si="79"/>
        <v>2128.1215382854334</v>
      </c>
      <c r="F318" s="29">
        <f t="shared" si="83"/>
        <v>7.4150576246879609</v>
      </c>
      <c r="G318" s="29">
        <f t="shared" si="91"/>
        <v>9.9176395730201481</v>
      </c>
      <c r="H318" s="17">
        <f t="shared" si="92"/>
        <v>2846.3625574567614</v>
      </c>
      <c r="I318" s="29">
        <f t="shared" si="84"/>
        <v>2.2250485660981263</v>
      </c>
      <c r="J318" s="29">
        <f t="shared" si="85"/>
        <v>13.949340071223991</v>
      </c>
      <c r="K318" s="32">
        <f>IF((D317+L317+M317-AL317)/($C$21+$C$22)&gt;$C$8,$C$8,(D317+L317+M317-AL317)/($C$21+$C$22))</f>
        <v>1400</v>
      </c>
      <c r="L318" s="97">
        <f t="shared" si="77"/>
        <v>0</v>
      </c>
      <c r="M318" s="96">
        <f t="shared" si="78"/>
        <v>0</v>
      </c>
      <c r="N318" s="98">
        <f t="shared" si="86"/>
        <v>1.7382597742038917</v>
      </c>
      <c r="O318" s="100">
        <f t="shared" si="80"/>
        <v>4.2266987561397071</v>
      </c>
      <c r="P318" s="104">
        <f t="shared" si="87"/>
        <v>18.880500609176615</v>
      </c>
      <c r="Q318" s="102">
        <f t="shared" si="93"/>
        <v>2.8886093440366814E-2</v>
      </c>
      <c r="R318" s="106">
        <f>K318-U318</f>
        <v>0</v>
      </c>
      <c r="S318" s="106">
        <f>IF(K318-H317&lt;0,0,K318-H317)</f>
        <v>0</v>
      </c>
      <c r="T318" s="106">
        <f t="shared" si="81"/>
        <v>98.365381490613771</v>
      </c>
      <c r="U318" s="107">
        <f>IF(S318&gt;0,0,IF(U317+(F318-AL318/$C$23)*$C$22/($C$21+$C$22)&gt;$C$8,$C$8,IF(V318=$C$8,U317+(F318-AL318/$C$23)*$C$22/$C$21,U317+(F318-AL318/$C$23)*$C$22/($C$21+$C$22))))</f>
        <v>1400</v>
      </c>
      <c r="V318" s="107">
        <f>IF(S318=0,IF(V317+(F318-AL318/$C$23)*$C$22/($C$21+$C$22)&gt;$C$8,$C$8,V317+(F318-AL318/$C$23)*$C$22/($C$21+$C$22)),E318)</f>
        <v>1400</v>
      </c>
      <c r="W318" s="203">
        <f>IF(S318&gt;0,0,IF(W317+AL318/$C$23&gt;$F$23,$F$23,W317+AL318/$C$23))</f>
        <v>1.6346185093862227</v>
      </c>
      <c r="X318" s="105" t="str">
        <f>IF(R318=0,"-",IF(U318=0,FORECAST($C$8,Инклинометрия!$B$2:$B$152,Инклинометрия!$A$2:$A$152),FORECAST(R318,Инклинометрия!$B$2:$B$152,Инклинометрия!$A$2:$A$152)))</f>
        <v>-</v>
      </c>
      <c r="Y318" s="105" t="str">
        <f>IF(R318=0,"-",IF(U318=0,FORECAST($C$8-R318,Инклинометрия!$B$2:$B$152,Инклинометрия!$A$2:$A$152),0))</f>
        <v>-</v>
      </c>
      <c r="Z318" s="105" t="str">
        <f>IF(S318=0,"-",FORECAST($C$8,Инклинометрия!$B$2:$B$152,Инклинометрия!$A$2:$A$152))</f>
        <v>-</v>
      </c>
      <c r="AA318" s="105" t="str">
        <f>IF(S318=0,"-",FORECAST($C$8-S318,Инклинометрия!$B$2:$B$152,Инклинометрия!$A$2:$A$152))</f>
        <v>-</v>
      </c>
      <c r="AB318" s="105">
        <f>IF(T318=0,"-",FORECAST($C$6,Инклинометрия!$B$2:$B$152,Инклинометрия!$A$2:$A$152))</f>
        <v>1425</v>
      </c>
      <c r="AC318" s="105">
        <f>IF(R318=0,FORECAST($C$6-T318,Инклинометрия!$B$2:$B$152,Инклинометрия!$A$2:$A$152),FORECAST($C$8,Инклинометрия!$B$2:$B$152,Инклинометрия!$A$2:$A$152))</f>
        <v>1331.5528875839168</v>
      </c>
      <c r="AD318" s="107">
        <f>IF(U318=0,"-",FORECAST($C$8,Инклинометрия!$B$2:$B$152,Инклинометрия!$A$2:$A$152))</f>
        <v>1330</v>
      </c>
      <c r="AE318" s="107">
        <f>IF(U318=0,"-",FORECAST($C$8-U318,Инклинометрия!$B$2:$B$152,Инклинометрия!$A$2:$A$152))</f>
        <v>0</v>
      </c>
      <c r="AF318" s="107">
        <f>FORECAST($C$8-S318,Инклинометрия!$B$2:$B$152,Инклинометрия!$A$2:$A$152)</f>
        <v>1330</v>
      </c>
      <c r="AG318" s="107">
        <f>FORECAST($C$8-(S318+V318),Инклинометрия!$B$2:$B$152,Инклинометрия!$A$2:$A$152)</f>
        <v>0</v>
      </c>
      <c r="AH318" s="107">
        <f>IF(W318=0,"-",FORECAST($C$8+W318,Инклинометрия!$B$2:$B$152,Инклинометрия!$A$2:$A$152))</f>
        <v>1331.5528875839168</v>
      </c>
      <c r="AI318" s="107">
        <f>IF(W318=0,"-",FORECAST($C$8,Инклинометрия!$B$2:$B$152,Инклинометрия!$A$2:$A$152))</f>
        <v>1330</v>
      </c>
      <c r="AK318" s="122">
        <f>2*PI()*$C$5*(AT317-AT316)/(LN(AN317/$I$9)*$I$8/$I$7+LN($I$10/AN317)*$I$8/$I$7)</f>
        <v>0</v>
      </c>
      <c r="AL318" s="67">
        <f>AK318*(B318-B317)</f>
        <v>0</v>
      </c>
      <c r="AM318" s="23">
        <f t="shared" si="94"/>
        <v>4.3059540056097682E-2</v>
      </c>
      <c r="AN318" s="26">
        <f>AN317+AK318*(B318-B317)/(2*PI()*$C$5*AN317*$I$11)</f>
        <v>0.12986115207059001</v>
      </c>
      <c r="AO318" s="87">
        <f t="shared" si="88"/>
        <v>111242.59539450394</v>
      </c>
      <c r="AP318" s="87">
        <f>IF(R318+U318&lt;$C$8,0,32*$G$13/$C$12^2*($I$8*R318+$I$6*U318)+32*$G$14/($C$14^2-$C$13^2)*($I$8*S318+$I$6*V318))</f>
        <v>9917.5953945039291</v>
      </c>
      <c r="AQ318" s="66">
        <f>R318*$C$11*$C$9+U318*$C$11*$C$10</f>
        <v>14695380</v>
      </c>
      <c r="AR318" s="66">
        <f>S318*$C$11*$C$9+V318*$C$11*$C$10</f>
        <v>14695380</v>
      </c>
      <c r="AS318" s="87">
        <f>$C$11*(T318*$C$9+W318*$C$10)</f>
        <v>789129.61404581123</v>
      </c>
      <c r="AT318" s="45">
        <f t="shared" si="82"/>
        <v>15595752.209440315</v>
      </c>
      <c r="AU318" s="75"/>
    </row>
    <row r="319" spans="2:47" ht="15" thickBot="1" x14ac:dyDescent="0.35">
      <c r="B319" s="41">
        <f t="shared" si="89"/>
        <v>2880</v>
      </c>
      <c r="C319" s="8">
        <f t="shared" si="90"/>
        <v>28.8</v>
      </c>
      <c r="D319" s="73">
        <f t="shared" si="76"/>
        <v>38.520000000000003</v>
      </c>
      <c r="E319" s="29">
        <f t="shared" si="79"/>
        <v>2135.5365959101214</v>
      </c>
      <c r="F319" s="29">
        <f t="shared" si="83"/>
        <v>7.4150576246879609</v>
      </c>
      <c r="G319" s="29">
        <f t="shared" si="91"/>
        <v>9.9176395730201481</v>
      </c>
      <c r="H319" s="17">
        <f t="shared" si="92"/>
        <v>2856.2801970297814</v>
      </c>
      <c r="I319" s="29">
        <f t="shared" si="84"/>
        <v>2.2250485660981263</v>
      </c>
      <c r="J319" s="29">
        <f t="shared" si="85"/>
        <v>13.949340071223991</v>
      </c>
      <c r="K319" s="32">
        <f>IF((D318+L318+M318-AL318)/($C$21+$C$22)&gt;$C$8,$C$8,(D318+L318+M318-AL318)/($C$21+$C$22))</f>
        <v>1400</v>
      </c>
      <c r="L319" s="97">
        <f t="shared" si="77"/>
        <v>0</v>
      </c>
      <c r="M319" s="96">
        <f t="shared" si="78"/>
        <v>0</v>
      </c>
      <c r="N319" s="98">
        <f t="shared" si="86"/>
        <v>1.7382597742038917</v>
      </c>
      <c r="O319" s="100">
        <f t="shared" si="80"/>
        <v>4.2266987561397071</v>
      </c>
      <c r="P319" s="104">
        <f t="shared" si="87"/>
        <v>18.880500609176615</v>
      </c>
      <c r="Q319" s="102">
        <f t="shared" si="93"/>
        <v>2.8886093440366814E-2</v>
      </c>
      <c r="R319" s="106">
        <f>K319-U319</f>
        <v>0</v>
      </c>
      <c r="S319" s="106">
        <f>IF(K319-H318&lt;0,0,K319-H318)</f>
        <v>0</v>
      </c>
      <c r="T319" s="106">
        <f t="shared" si="81"/>
        <v>98.365381490613771</v>
      </c>
      <c r="U319" s="107">
        <f>IF(S319&gt;0,0,IF(U318+(F319-AL319/$C$23)*$C$22/($C$21+$C$22)&gt;$C$8,$C$8,IF(V319=$C$8,U318+(F319-AL319/$C$23)*$C$22/$C$21,U318+(F319-AL319/$C$23)*$C$22/($C$21+$C$22))))</f>
        <v>1400</v>
      </c>
      <c r="V319" s="107">
        <f>IF(S319=0,IF(V318+(F319-AL319/$C$23)*$C$22/($C$21+$C$22)&gt;$C$8,$C$8,V318+(F319-AL319/$C$23)*$C$22/($C$21+$C$22)),E319)</f>
        <v>1400</v>
      </c>
      <c r="W319" s="203">
        <f>IF(S319&gt;0,0,IF(W318+AL319/$C$23&gt;$F$23,$F$23,W318+AL319/$C$23))</f>
        <v>1.6346185093862227</v>
      </c>
      <c r="X319" s="105" t="str">
        <f>IF(R319=0,"-",IF(U319=0,FORECAST($C$8,Инклинометрия!$B$2:$B$152,Инклинометрия!$A$2:$A$152),FORECAST(R319,Инклинометрия!$B$2:$B$152,Инклинометрия!$A$2:$A$152)))</f>
        <v>-</v>
      </c>
      <c r="Y319" s="105" t="str">
        <f>IF(R319=0,"-",IF(U319=0,FORECAST($C$8-R319,Инклинометрия!$B$2:$B$152,Инклинометрия!$A$2:$A$152),0))</f>
        <v>-</v>
      </c>
      <c r="Z319" s="105" t="str">
        <f>IF(S319=0,"-",FORECAST($C$8,Инклинометрия!$B$2:$B$152,Инклинометрия!$A$2:$A$152))</f>
        <v>-</v>
      </c>
      <c r="AA319" s="105" t="str">
        <f>IF(S319=0,"-",FORECAST($C$8-S319,Инклинометрия!$B$2:$B$152,Инклинометрия!$A$2:$A$152))</f>
        <v>-</v>
      </c>
      <c r="AB319" s="105">
        <f>IF(T319=0,"-",FORECAST($C$6,Инклинометрия!$B$2:$B$152,Инклинометрия!$A$2:$A$152))</f>
        <v>1425</v>
      </c>
      <c r="AC319" s="105">
        <f>IF(R319=0,FORECAST($C$6-T319,Инклинометрия!$B$2:$B$152,Инклинометрия!$A$2:$A$152),FORECAST($C$8,Инклинометрия!$B$2:$B$152,Инклинометрия!$A$2:$A$152))</f>
        <v>1331.5528875839168</v>
      </c>
      <c r="AD319" s="107">
        <f>IF(U319=0,"-",FORECAST($C$8,Инклинометрия!$B$2:$B$152,Инклинометрия!$A$2:$A$152))</f>
        <v>1330</v>
      </c>
      <c r="AE319" s="107">
        <f>IF(U319=0,"-",FORECAST($C$8-U319,Инклинометрия!$B$2:$B$152,Инклинометрия!$A$2:$A$152))</f>
        <v>0</v>
      </c>
      <c r="AF319" s="107">
        <f>FORECAST($C$8-S319,Инклинометрия!$B$2:$B$152,Инклинометрия!$A$2:$A$152)</f>
        <v>1330</v>
      </c>
      <c r="AG319" s="107">
        <f>FORECAST($C$8-(S319+V319),Инклинометрия!$B$2:$B$152,Инклинометрия!$A$2:$A$152)</f>
        <v>0</v>
      </c>
      <c r="AH319" s="107">
        <f>IF(W319=0,"-",FORECAST($C$8+W319,Инклинометрия!$B$2:$B$152,Инклинометрия!$A$2:$A$152))</f>
        <v>1331.5528875839168</v>
      </c>
      <c r="AI319" s="107">
        <f>IF(W319=0,"-",FORECAST($C$8,Инклинометрия!$B$2:$B$152,Инклинометрия!$A$2:$A$152))</f>
        <v>1330</v>
      </c>
      <c r="AK319" s="122">
        <f>2*PI()*$C$5*(AT318-AT317)/(LN(AN318/$I$9)*$I$8/$I$7+LN($I$10/AN318)*$I$8/$I$7)</f>
        <v>0</v>
      </c>
      <c r="AL319" s="67">
        <f>AK319*(B319-B318)</f>
        <v>0</v>
      </c>
      <c r="AM319" s="23">
        <f t="shared" si="94"/>
        <v>4.3059540056097682E-2</v>
      </c>
      <c r="AN319" s="26">
        <f>AN318+AK319*(B319-B318)/(2*PI()*$C$5*AN318*$I$11)</f>
        <v>0.12986115207059001</v>
      </c>
      <c r="AO319" s="87">
        <f t="shared" si="88"/>
        <v>111242.59539450394</v>
      </c>
      <c r="AP319" s="87">
        <f>IF(R319+U319&lt;$C$8,0,32*$G$13/$C$12^2*($I$8*R319+$I$6*U319)+32*$G$14/($C$14^2-$C$13^2)*($I$8*S319+$I$6*V319))</f>
        <v>9917.5953945039291</v>
      </c>
      <c r="AQ319" s="66">
        <f>R319*$C$11*$C$9+U319*$C$11*$C$10</f>
        <v>14695380</v>
      </c>
      <c r="AR319" s="66">
        <f>S319*$C$11*$C$9+V319*$C$11*$C$10</f>
        <v>14695380</v>
      </c>
      <c r="AS319" s="87">
        <f>$C$11*(T319*$C$9+W319*$C$10)</f>
        <v>789129.61404581123</v>
      </c>
      <c r="AT319" s="45">
        <f t="shared" si="82"/>
        <v>15595752.209440315</v>
      </c>
      <c r="AU319" s="75"/>
    </row>
    <row r="320" spans="2:47" ht="15" thickBot="1" x14ac:dyDescent="0.35">
      <c r="B320" s="41">
        <f t="shared" si="89"/>
        <v>2890</v>
      </c>
      <c r="C320" s="8">
        <f t="shared" si="90"/>
        <v>28.900000000000002</v>
      </c>
      <c r="D320" s="73">
        <f t="shared" si="76"/>
        <v>38.653750000000002</v>
      </c>
      <c r="E320" s="29">
        <f t="shared" si="79"/>
        <v>2142.9516535348093</v>
      </c>
      <c r="F320" s="29">
        <f t="shared" si="83"/>
        <v>7.4150576246879609</v>
      </c>
      <c r="G320" s="29">
        <f t="shared" si="91"/>
        <v>9.9176395730201481</v>
      </c>
      <c r="H320" s="17">
        <f t="shared" si="92"/>
        <v>2866.1978366028015</v>
      </c>
      <c r="I320" s="29">
        <f t="shared" si="84"/>
        <v>2.2250485660981263</v>
      </c>
      <c r="J320" s="29">
        <f t="shared" si="85"/>
        <v>13.949340071223991</v>
      </c>
      <c r="K320" s="32">
        <f>IF((D319+L319+M319-AL319)/($C$21+$C$22)&gt;$C$8,$C$8,(D319+L319+M319-AL319)/($C$21+$C$22))</f>
        <v>1400</v>
      </c>
      <c r="L320" s="97">
        <f t="shared" si="77"/>
        <v>0</v>
      </c>
      <c r="M320" s="96">
        <f t="shared" si="78"/>
        <v>0</v>
      </c>
      <c r="N320" s="98">
        <f t="shared" si="86"/>
        <v>1.7382597742038917</v>
      </c>
      <c r="O320" s="100">
        <f t="shared" si="80"/>
        <v>4.2266987561397071</v>
      </c>
      <c r="P320" s="104">
        <f t="shared" si="87"/>
        <v>18.880500609176615</v>
      </c>
      <c r="Q320" s="102">
        <f t="shared" si="93"/>
        <v>2.8886093440366814E-2</v>
      </c>
      <c r="R320" s="106">
        <f>K320-U320</f>
        <v>0</v>
      </c>
      <c r="S320" s="106">
        <f>IF(K320-H319&lt;0,0,K320-H319)</f>
        <v>0</v>
      </c>
      <c r="T320" s="106">
        <f t="shared" si="81"/>
        <v>98.365381490613771</v>
      </c>
      <c r="U320" s="107">
        <f>IF(S320&gt;0,0,IF(U319+(F320-AL320/$C$23)*$C$22/($C$21+$C$22)&gt;$C$8,$C$8,IF(V320=$C$8,U319+(F320-AL320/$C$23)*$C$22/$C$21,U319+(F320-AL320/$C$23)*$C$22/($C$21+$C$22))))</f>
        <v>1400</v>
      </c>
      <c r="V320" s="107">
        <f>IF(S320=0,IF(V319+(F320-AL320/$C$23)*$C$22/($C$21+$C$22)&gt;$C$8,$C$8,V319+(F320-AL320/$C$23)*$C$22/($C$21+$C$22)),E320)</f>
        <v>1400</v>
      </c>
      <c r="W320" s="203">
        <f>IF(S320&gt;0,0,IF(W319+AL320/$C$23&gt;$F$23,$F$23,W319+AL320/$C$23))</f>
        <v>1.6346185093862227</v>
      </c>
      <c r="X320" s="105" t="str">
        <f>IF(R320=0,"-",IF(U320=0,FORECAST($C$8,Инклинометрия!$B$2:$B$152,Инклинометрия!$A$2:$A$152),FORECAST(R320,Инклинометрия!$B$2:$B$152,Инклинометрия!$A$2:$A$152)))</f>
        <v>-</v>
      </c>
      <c r="Y320" s="105" t="str">
        <f>IF(R320=0,"-",IF(U320=0,FORECAST($C$8-R320,Инклинометрия!$B$2:$B$152,Инклинометрия!$A$2:$A$152),0))</f>
        <v>-</v>
      </c>
      <c r="Z320" s="105" t="str">
        <f>IF(S320=0,"-",FORECAST($C$8,Инклинометрия!$B$2:$B$152,Инклинометрия!$A$2:$A$152))</f>
        <v>-</v>
      </c>
      <c r="AA320" s="105" t="str">
        <f>IF(S320=0,"-",FORECAST($C$8-S320,Инклинометрия!$B$2:$B$152,Инклинометрия!$A$2:$A$152))</f>
        <v>-</v>
      </c>
      <c r="AB320" s="105">
        <f>IF(T320=0,"-",FORECAST($C$6,Инклинометрия!$B$2:$B$152,Инклинометрия!$A$2:$A$152))</f>
        <v>1425</v>
      </c>
      <c r="AC320" s="105">
        <f>IF(R320=0,FORECAST($C$6-T320,Инклинометрия!$B$2:$B$152,Инклинометрия!$A$2:$A$152),FORECAST($C$8,Инклинометрия!$B$2:$B$152,Инклинометрия!$A$2:$A$152))</f>
        <v>1331.5528875839168</v>
      </c>
      <c r="AD320" s="107">
        <f>IF(U320=0,"-",FORECAST($C$8,Инклинометрия!$B$2:$B$152,Инклинометрия!$A$2:$A$152))</f>
        <v>1330</v>
      </c>
      <c r="AE320" s="107">
        <f>IF(U320=0,"-",FORECAST($C$8-U320,Инклинометрия!$B$2:$B$152,Инклинометрия!$A$2:$A$152))</f>
        <v>0</v>
      </c>
      <c r="AF320" s="107">
        <f>FORECAST($C$8-S320,Инклинометрия!$B$2:$B$152,Инклинометрия!$A$2:$A$152)</f>
        <v>1330</v>
      </c>
      <c r="AG320" s="107">
        <f>FORECAST($C$8-(S320+V320),Инклинометрия!$B$2:$B$152,Инклинометрия!$A$2:$A$152)</f>
        <v>0</v>
      </c>
      <c r="AH320" s="107">
        <f>IF(W320=0,"-",FORECAST($C$8+W320,Инклинометрия!$B$2:$B$152,Инклинометрия!$A$2:$A$152))</f>
        <v>1331.5528875839168</v>
      </c>
      <c r="AI320" s="107">
        <f>IF(W320=0,"-",FORECAST($C$8,Инклинометрия!$B$2:$B$152,Инклинометрия!$A$2:$A$152))</f>
        <v>1330</v>
      </c>
      <c r="AK320" s="122">
        <f>2*PI()*$C$5*(AT319-AT318)/(LN(AN319/$I$9)*$I$8/$I$7+LN($I$10/AN319)*$I$8/$I$7)</f>
        <v>0</v>
      </c>
      <c r="AL320" s="67">
        <f>AK320*(B320-B319)</f>
        <v>0</v>
      </c>
      <c r="AM320" s="23">
        <f t="shared" si="94"/>
        <v>4.3059540056097682E-2</v>
      </c>
      <c r="AN320" s="26">
        <f>AN319+AK320*(B320-B319)/(2*PI()*$C$5*AN319*$I$11)</f>
        <v>0.12986115207059001</v>
      </c>
      <c r="AO320" s="87">
        <f t="shared" si="88"/>
        <v>111242.59539450394</v>
      </c>
      <c r="AP320" s="87">
        <f>IF(R320+U320&lt;$C$8,0,32*$G$13/$C$12^2*($I$8*R320+$I$6*U320)+32*$G$14/($C$14^2-$C$13^2)*($I$8*S320+$I$6*V320))</f>
        <v>9917.5953945039291</v>
      </c>
      <c r="AQ320" s="66">
        <f>R320*$C$11*$C$9+U320*$C$11*$C$10</f>
        <v>14695380</v>
      </c>
      <c r="AR320" s="66">
        <f>S320*$C$11*$C$9+V320*$C$11*$C$10</f>
        <v>14695380</v>
      </c>
      <c r="AS320" s="87">
        <f>$C$11*(T320*$C$9+W320*$C$10)</f>
        <v>789129.61404581123</v>
      </c>
      <c r="AT320" s="45">
        <f t="shared" si="82"/>
        <v>15595752.209440315</v>
      </c>
      <c r="AU320" s="75"/>
    </row>
    <row r="321" spans="2:47" ht="15" thickBot="1" x14ac:dyDescent="0.35">
      <c r="B321" s="41">
        <f t="shared" si="89"/>
        <v>2900</v>
      </c>
      <c r="C321" s="8">
        <f t="shared" si="90"/>
        <v>29</v>
      </c>
      <c r="D321" s="73">
        <f t="shared" si="76"/>
        <v>38.787500000000001</v>
      </c>
      <c r="E321" s="29">
        <f t="shared" si="79"/>
        <v>2150.3667111594968</v>
      </c>
      <c r="F321" s="29">
        <f t="shared" si="83"/>
        <v>7.4150576246875062</v>
      </c>
      <c r="G321" s="29">
        <f t="shared" si="91"/>
        <v>9.9176395730195388</v>
      </c>
      <c r="H321" s="17">
        <f t="shared" si="92"/>
        <v>2876.1154761758212</v>
      </c>
      <c r="I321" s="29">
        <f t="shared" si="84"/>
        <v>2.2250485660981263</v>
      </c>
      <c r="J321" s="29">
        <f t="shared" si="85"/>
        <v>13.949340071223562</v>
      </c>
      <c r="K321" s="32">
        <f>IF((D320+L320+M320-AL320)/($C$21+$C$22)&gt;$C$8,$C$8,(D320+L320+M320-AL320)/($C$21+$C$22))</f>
        <v>1400</v>
      </c>
      <c r="L321" s="97">
        <f t="shared" si="77"/>
        <v>0</v>
      </c>
      <c r="M321" s="96">
        <f t="shared" si="78"/>
        <v>0</v>
      </c>
      <c r="N321" s="98">
        <f t="shared" si="86"/>
        <v>1.7382597742038917</v>
      </c>
      <c r="O321" s="100">
        <f t="shared" si="80"/>
        <v>4.2266987561397071</v>
      </c>
      <c r="P321" s="104">
        <f t="shared" si="87"/>
        <v>18.880500609176615</v>
      </c>
      <c r="Q321" s="102">
        <f t="shared" si="93"/>
        <v>2.8886093440366814E-2</v>
      </c>
      <c r="R321" s="106">
        <f>K321-U321</f>
        <v>0</v>
      </c>
      <c r="S321" s="106">
        <f>IF(K321-H320&lt;0,0,K321-H320)</f>
        <v>0</v>
      </c>
      <c r="T321" s="106">
        <f t="shared" si="81"/>
        <v>98.365381490613771</v>
      </c>
      <c r="U321" s="107">
        <f>IF(S321&gt;0,0,IF(U320+(F321-AL321/$C$23)*$C$22/($C$21+$C$22)&gt;$C$8,$C$8,IF(V321=$C$8,U320+(F321-AL321/$C$23)*$C$22/$C$21,U320+(F321-AL321/$C$23)*$C$22/($C$21+$C$22))))</f>
        <v>1400</v>
      </c>
      <c r="V321" s="107">
        <f>IF(S321=0,IF(V320+(F321-AL321/$C$23)*$C$22/($C$21+$C$22)&gt;$C$8,$C$8,V320+(F321-AL321/$C$23)*$C$22/($C$21+$C$22)),E321)</f>
        <v>1400</v>
      </c>
      <c r="W321" s="203">
        <f>IF(S321&gt;0,0,IF(W320+AL321/$C$23&gt;$F$23,$F$23,W320+AL321/$C$23))</f>
        <v>1.6346185093862227</v>
      </c>
      <c r="X321" s="105" t="str">
        <f>IF(R321=0,"-",IF(U321=0,FORECAST($C$8,Инклинометрия!$B$2:$B$152,Инклинометрия!$A$2:$A$152),FORECAST(R321,Инклинометрия!$B$2:$B$152,Инклинометрия!$A$2:$A$152)))</f>
        <v>-</v>
      </c>
      <c r="Y321" s="105" t="str">
        <f>IF(R321=0,"-",IF(U321=0,FORECAST($C$8-R321,Инклинометрия!$B$2:$B$152,Инклинометрия!$A$2:$A$152),0))</f>
        <v>-</v>
      </c>
      <c r="Z321" s="105" t="str">
        <f>IF(S321=0,"-",FORECAST($C$8,Инклинометрия!$B$2:$B$152,Инклинометрия!$A$2:$A$152))</f>
        <v>-</v>
      </c>
      <c r="AA321" s="105" t="str">
        <f>IF(S321=0,"-",FORECAST($C$8-S321,Инклинометрия!$B$2:$B$152,Инклинометрия!$A$2:$A$152))</f>
        <v>-</v>
      </c>
      <c r="AB321" s="105">
        <f>IF(T321=0,"-",FORECAST($C$6,Инклинометрия!$B$2:$B$152,Инклинометрия!$A$2:$A$152))</f>
        <v>1425</v>
      </c>
      <c r="AC321" s="105">
        <f>IF(R321=0,FORECAST($C$6-T321,Инклинометрия!$B$2:$B$152,Инклинометрия!$A$2:$A$152),FORECAST($C$8,Инклинометрия!$B$2:$B$152,Инклинометрия!$A$2:$A$152))</f>
        <v>1331.5528875839168</v>
      </c>
      <c r="AD321" s="107">
        <f>IF(U321=0,"-",FORECAST($C$8,Инклинометрия!$B$2:$B$152,Инклинометрия!$A$2:$A$152))</f>
        <v>1330</v>
      </c>
      <c r="AE321" s="107">
        <f>IF(U321=0,"-",FORECAST($C$8-U321,Инклинометрия!$B$2:$B$152,Инклинометрия!$A$2:$A$152))</f>
        <v>0</v>
      </c>
      <c r="AF321" s="107">
        <f>FORECAST($C$8-S321,Инклинометрия!$B$2:$B$152,Инклинометрия!$A$2:$A$152)</f>
        <v>1330</v>
      </c>
      <c r="AG321" s="107">
        <f>FORECAST($C$8-(S321+V321),Инклинометрия!$B$2:$B$152,Инклинометрия!$A$2:$A$152)</f>
        <v>0</v>
      </c>
      <c r="AH321" s="107">
        <f>IF(W321=0,"-",FORECAST($C$8+W321,Инклинометрия!$B$2:$B$152,Инклинометрия!$A$2:$A$152))</f>
        <v>1331.5528875839168</v>
      </c>
      <c r="AI321" s="107">
        <f>IF(W321=0,"-",FORECAST($C$8,Инклинометрия!$B$2:$B$152,Инклинометрия!$A$2:$A$152))</f>
        <v>1330</v>
      </c>
      <c r="AK321" s="122">
        <f>2*PI()*$C$5*(AT320-AT319)/(LN(AN320/$I$9)*$I$8/$I$7+LN($I$10/AN320)*$I$8/$I$7)</f>
        <v>0</v>
      </c>
      <c r="AL321" s="67">
        <f>AK321*(B321-B320)</f>
        <v>0</v>
      </c>
      <c r="AM321" s="23">
        <f t="shared" si="94"/>
        <v>4.3059540056097682E-2</v>
      </c>
      <c r="AN321" s="26">
        <f>AN320+AK321*(B321-B320)/(2*PI()*$C$5*AN320*$I$11)</f>
        <v>0.12986115207059001</v>
      </c>
      <c r="AO321" s="87">
        <f t="shared" si="88"/>
        <v>111242.59539450394</v>
      </c>
      <c r="AP321" s="87">
        <f>IF(R321+U321&lt;$C$8,0,32*$G$13/$C$12^2*($I$8*R321+$I$6*U321)+32*$G$14/($C$14^2-$C$13^2)*($I$8*S321+$I$6*V321))</f>
        <v>9917.5953945039291</v>
      </c>
      <c r="AQ321" s="66">
        <f>R321*$C$11*$C$9+U321*$C$11*$C$10</f>
        <v>14695380</v>
      </c>
      <c r="AR321" s="66">
        <f>S321*$C$11*$C$9+V321*$C$11*$C$10</f>
        <v>14695380</v>
      </c>
      <c r="AS321" s="87">
        <f>$C$11*(T321*$C$9+W321*$C$10)</f>
        <v>789129.61404581123</v>
      </c>
      <c r="AT321" s="45">
        <f t="shared" si="82"/>
        <v>15595752.209440315</v>
      </c>
      <c r="AU321" s="75"/>
    </row>
    <row r="322" spans="2:47" ht="15" thickBot="1" x14ac:dyDescent="0.35">
      <c r="B322" s="41">
        <f t="shared" si="89"/>
        <v>2910</v>
      </c>
      <c r="C322" s="8">
        <f t="shared" si="90"/>
        <v>29.1</v>
      </c>
      <c r="D322" s="73">
        <f t="shared" si="76"/>
        <v>38.921250000000001</v>
      </c>
      <c r="E322" s="29">
        <f t="shared" si="79"/>
        <v>2157.7817687841853</v>
      </c>
      <c r="F322" s="29">
        <f t="shared" si="83"/>
        <v>7.4150576246884157</v>
      </c>
      <c r="G322" s="29">
        <f t="shared" si="91"/>
        <v>9.9176395730207556</v>
      </c>
      <c r="H322" s="17">
        <f t="shared" si="92"/>
        <v>2886.0331157488417</v>
      </c>
      <c r="I322" s="29">
        <f t="shared" si="84"/>
        <v>2.2250485660981263</v>
      </c>
      <c r="J322" s="29">
        <f t="shared" si="85"/>
        <v>13.949340071224418</v>
      </c>
      <c r="K322" s="32">
        <f>IF((D321+L321+M321-AL321)/($C$21+$C$22)&gt;$C$8,$C$8,(D321+L321+M321-AL321)/($C$21+$C$22))</f>
        <v>1400</v>
      </c>
      <c r="L322" s="97">
        <f t="shared" si="77"/>
        <v>0</v>
      </c>
      <c r="M322" s="96">
        <f t="shared" si="78"/>
        <v>0</v>
      </c>
      <c r="N322" s="98">
        <f t="shared" si="86"/>
        <v>1.7382597742038917</v>
      </c>
      <c r="O322" s="100">
        <f t="shared" si="80"/>
        <v>4.2266987561397071</v>
      </c>
      <c r="P322" s="104">
        <f t="shared" si="87"/>
        <v>18.880500609176615</v>
      </c>
      <c r="Q322" s="102">
        <f t="shared" si="93"/>
        <v>2.8886093440366814E-2</v>
      </c>
      <c r="R322" s="106">
        <f>K322-U322</f>
        <v>0</v>
      </c>
      <c r="S322" s="106">
        <f>IF(K322-H321&lt;0,0,K322-H321)</f>
        <v>0</v>
      </c>
      <c r="T322" s="106">
        <f t="shared" si="81"/>
        <v>98.365381490613771</v>
      </c>
      <c r="U322" s="107">
        <f>IF(S322&gt;0,0,IF(U321+(F322-AL322/$C$23)*$C$22/($C$21+$C$22)&gt;$C$8,$C$8,IF(V322=$C$8,U321+(F322-AL322/$C$23)*$C$22/$C$21,U321+(F322-AL322/$C$23)*$C$22/($C$21+$C$22))))</f>
        <v>1400</v>
      </c>
      <c r="V322" s="107">
        <f>IF(S322=0,IF(V321+(F322-AL322/$C$23)*$C$22/($C$21+$C$22)&gt;$C$8,$C$8,V321+(F322-AL322/$C$23)*$C$22/($C$21+$C$22)),E322)</f>
        <v>1400</v>
      </c>
      <c r="W322" s="203">
        <f>IF(S322&gt;0,0,IF(W321+AL322/$C$23&gt;$F$23,$F$23,W321+AL322/$C$23))</f>
        <v>1.6346185093862227</v>
      </c>
      <c r="X322" s="105" t="str">
        <f>IF(R322=0,"-",IF(U322=0,FORECAST($C$8,Инклинометрия!$B$2:$B$152,Инклинометрия!$A$2:$A$152),FORECAST(R322,Инклинометрия!$B$2:$B$152,Инклинометрия!$A$2:$A$152)))</f>
        <v>-</v>
      </c>
      <c r="Y322" s="105" t="str">
        <f>IF(R322=0,"-",IF(U322=0,FORECAST($C$8-R322,Инклинометрия!$B$2:$B$152,Инклинометрия!$A$2:$A$152),0))</f>
        <v>-</v>
      </c>
      <c r="Z322" s="105" t="str">
        <f>IF(S322=0,"-",FORECAST($C$8,Инклинометрия!$B$2:$B$152,Инклинометрия!$A$2:$A$152))</f>
        <v>-</v>
      </c>
      <c r="AA322" s="105" t="str">
        <f>IF(S322=0,"-",FORECAST($C$8-S322,Инклинометрия!$B$2:$B$152,Инклинометрия!$A$2:$A$152))</f>
        <v>-</v>
      </c>
      <c r="AB322" s="105">
        <f>IF(T322=0,"-",FORECAST($C$6,Инклинометрия!$B$2:$B$152,Инклинометрия!$A$2:$A$152))</f>
        <v>1425</v>
      </c>
      <c r="AC322" s="105">
        <f>IF(R322=0,FORECAST($C$6-T322,Инклинометрия!$B$2:$B$152,Инклинометрия!$A$2:$A$152),FORECAST($C$8,Инклинометрия!$B$2:$B$152,Инклинометрия!$A$2:$A$152))</f>
        <v>1331.5528875839168</v>
      </c>
      <c r="AD322" s="107">
        <f>IF(U322=0,"-",FORECAST($C$8,Инклинометрия!$B$2:$B$152,Инклинометрия!$A$2:$A$152))</f>
        <v>1330</v>
      </c>
      <c r="AE322" s="107">
        <f>IF(U322=0,"-",FORECAST($C$8-U322,Инклинометрия!$B$2:$B$152,Инклинометрия!$A$2:$A$152))</f>
        <v>0</v>
      </c>
      <c r="AF322" s="107">
        <f>FORECAST($C$8-S322,Инклинометрия!$B$2:$B$152,Инклинометрия!$A$2:$A$152)</f>
        <v>1330</v>
      </c>
      <c r="AG322" s="107">
        <f>FORECAST($C$8-(S322+V322),Инклинометрия!$B$2:$B$152,Инклинометрия!$A$2:$A$152)</f>
        <v>0</v>
      </c>
      <c r="AH322" s="107">
        <f>IF(W322=0,"-",FORECAST($C$8+W322,Инклинометрия!$B$2:$B$152,Инклинометрия!$A$2:$A$152))</f>
        <v>1331.5528875839168</v>
      </c>
      <c r="AI322" s="107">
        <f>IF(W322=0,"-",FORECAST($C$8,Инклинометрия!$B$2:$B$152,Инклинометрия!$A$2:$A$152))</f>
        <v>1330</v>
      </c>
      <c r="AK322" s="122">
        <f>2*PI()*$C$5*(AT321-AT320)/(LN(AN321/$I$9)*$I$8/$I$7+LN($I$10/AN321)*$I$8/$I$7)</f>
        <v>0</v>
      </c>
      <c r="AL322" s="67">
        <f>AK322*(B322-B321)</f>
        <v>0</v>
      </c>
      <c r="AM322" s="23">
        <f t="shared" si="94"/>
        <v>4.3059540056097682E-2</v>
      </c>
      <c r="AN322" s="26">
        <f>AN321+AK322*(B322-B321)/(2*PI()*$C$5*AN321*$I$11)</f>
        <v>0.12986115207059001</v>
      </c>
      <c r="AO322" s="87">
        <f t="shared" si="88"/>
        <v>111242.59539450394</v>
      </c>
      <c r="AP322" s="87">
        <f>IF(R322+U322&lt;$C$8,0,32*$G$13/$C$12^2*($I$8*R322+$I$6*U322)+32*$G$14/($C$14^2-$C$13^2)*($I$8*S322+$I$6*V322))</f>
        <v>9917.5953945039291</v>
      </c>
      <c r="AQ322" s="66">
        <f>R322*$C$11*$C$9+U322*$C$11*$C$10</f>
        <v>14695380</v>
      </c>
      <c r="AR322" s="66">
        <f>S322*$C$11*$C$9+V322*$C$11*$C$10</f>
        <v>14695380</v>
      </c>
      <c r="AS322" s="87">
        <f>$C$11*(T322*$C$9+W322*$C$10)</f>
        <v>789129.61404581123</v>
      </c>
      <c r="AT322" s="45">
        <f t="shared" si="82"/>
        <v>15595752.209440315</v>
      </c>
      <c r="AU322" s="75"/>
    </row>
    <row r="323" spans="2:47" ht="15" thickBot="1" x14ac:dyDescent="0.35">
      <c r="B323" s="41">
        <f t="shared" si="89"/>
        <v>2920</v>
      </c>
      <c r="C323" s="8">
        <f t="shared" si="90"/>
        <v>29.2</v>
      </c>
      <c r="D323" s="73">
        <f t="shared" si="76"/>
        <v>39.055</v>
      </c>
      <c r="E323" s="29">
        <f t="shared" si="79"/>
        <v>2165.1968264088728</v>
      </c>
      <c r="F323" s="29">
        <f t="shared" si="83"/>
        <v>7.4150576246875062</v>
      </c>
      <c r="G323" s="29">
        <f t="shared" si="91"/>
        <v>9.9176395730195388</v>
      </c>
      <c r="H323" s="17">
        <f t="shared" si="92"/>
        <v>2895.9507553218614</v>
      </c>
      <c r="I323" s="29">
        <f t="shared" si="84"/>
        <v>2.2250485660981263</v>
      </c>
      <c r="J323" s="29">
        <f t="shared" si="85"/>
        <v>13.949340071223562</v>
      </c>
      <c r="K323" s="32">
        <f>IF((D322+L322+M322-AL322)/($C$21+$C$22)&gt;$C$8,$C$8,(D322+L322+M322-AL322)/($C$21+$C$22))</f>
        <v>1400</v>
      </c>
      <c r="L323" s="97">
        <f t="shared" si="77"/>
        <v>0</v>
      </c>
      <c r="M323" s="96">
        <f t="shared" si="78"/>
        <v>0</v>
      </c>
      <c r="N323" s="98">
        <f t="shared" si="86"/>
        <v>1.7382597742038917</v>
      </c>
      <c r="O323" s="100">
        <f t="shared" si="80"/>
        <v>4.2266987561397071</v>
      </c>
      <c r="P323" s="104">
        <f t="shared" si="87"/>
        <v>18.880500609176615</v>
      </c>
      <c r="Q323" s="102">
        <f t="shared" si="93"/>
        <v>2.8886093440366814E-2</v>
      </c>
      <c r="R323" s="106">
        <f>K323-U323</f>
        <v>0</v>
      </c>
      <c r="S323" s="106">
        <f>IF(K323-H322&lt;0,0,K323-H322)</f>
        <v>0</v>
      </c>
      <c r="T323" s="106">
        <f t="shared" si="81"/>
        <v>98.365381490613771</v>
      </c>
      <c r="U323" s="107">
        <f>IF(S323&gt;0,0,IF(U322+(F323-AL323/$C$23)*$C$22/($C$21+$C$22)&gt;$C$8,$C$8,IF(V323=$C$8,U322+(F323-AL323/$C$23)*$C$22/$C$21,U322+(F323-AL323/$C$23)*$C$22/($C$21+$C$22))))</f>
        <v>1400</v>
      </c>
      <c r="V323" s="107">
        <f>IF(S323=0,IF(V322+(F323-AL323/$C$23)*$C$22/($C$21+$C$22)&gt;$C$8,$C$8,V322+(F323-AL323/$C$23)*$C$22/($C$21+$C$22)),E323)</f>
        <v>1400</v>
      </c>
      <c r="W323" s="203">
        <f>IF(S323&gt;0,0,IF(W322+AL323/$C$23&gt;$F$23,$F$23,W322+AL323/$C$23))</f>
        <v>1.6346185093862227</v>
      </c>
      <c r="X323" s="105" t="str">
        <f>IF(R323=0,"-",IF(U323=0,FORECAST($C$8,Инклинометрия!$B$2:$B$152,Инклинометрия!$A$2:$A$152),FORECAST(R323,Инклинометрия!$B$2:$B$152,Инклинометрия!$A$2:$A$152)))</f>
        <v>-</v>
      </c>
      <c r="Y323" s="105" t="str">
        <f>IF(R323=0,"-",IF(U323=0,FORECAST($C$8-R323,Инклинометрия!$B$2:$B$152,Инклинометрия!$A$2:$A$152),0))</f>
        <v>-</v>
      </c>
      <c r="Z323" s="105" t="str">
        <f>IF(S323=0,"-",FORECAST($C$8,Инклинометрия!$B$2:$B$152,Инклинометрия!$A$2:$A$152))</f>
        <v>-</v>
      </c>
      <c r="AA323" s="105" t="str">
        <f>IF(S323=0,"-",FORECAST($C$8-S323,Инклинометрия!$B$2:$B$152,Инклинометрия!$A$2:$A$152))</f>
        <v>-</v>
      </c>
      <c r="AB323" s="105">
        <f>IF(T323=0,"-",FORECAST($C$6,Инклинометрия!$B$2:$B$152,Инклинометрия!$A$2:$A$152))</f>
        <v>1425</v>
      </c>
      <c r="AC323" s="105">
        <f>IF(R323=0,FORECAST($C$6-T323,Инклинометрия!$B$2:$B$152,Инклинометрия!$A$2:$A$152),FORECAST($C$8,Инклинометрия!$B$2:$B$152,Инклинометрия!$A$2:$A$152))</f>
        <v>1331.5528875839168</v>
      </c>
      <c r="AD323" s="107">
        <f>IF(U323=0,"-",FORECAST($C$8,Инклинометрия!$B$2:$B$152,Инклинометрия!$A$2:$A$152))</f>
        <v>1330</v>
      </c>
      <c r="AE323" s="107">
        <f>IF(U323=0,"-",FORECAST($C$8-U323,Инклинометрия!$B$2:$B$152,Инклинометрия!$A$2:$A$152))</f>
        <v>0</v>
      </c>
      <c r="AF323" s="107">
        <f>FORECAST($C$8-S323,Инклинометрия!$B$2:$B$152,Инклинометрия!$A$2:$A$152)</f>
        <v>1330</v>
      </c>
      <c r="AG323" s="107">
        <f>FORECAST($C$8-(S323+V323),Инклинометрия!$B$2:$B$152,Инклинометрия!$A$2:$A$152)</f>
        <v>0</v>
      </c>
      <c r="AH323" s="107">
        <f>IF(W323=0,"-",FORECAST($C$8+W323,Инклинометрия!$B$2:$B$152,Инклинометрия!$A$2:$A$152))</f>
        <v>1331.5528875839168</v>
      </c>
      <c r="AI323" s="107">
        <f>IF(W323=0,"-",FORECAST($C$8,Инклинометрия!$B$2:$B$152,Инклинометрия!$A$2:$A$152))</f>
        <v>1330</v>
      </c>
      <c r="AK323" s="122">
        <f>2*PI()*$C$5*(AT322-AT321)/(LN(AN322/$I$9)*$I$8/$I$7+LN($I$10/AN322)*$I$8/$I$7)</f>
        <v>0</v>
      </c>
      <c r="AL323" s="67">
        <f>AK323*(B323-B322)</f>
        <v>0</v>
      </c>
      <c r="AM323" s="23">
        <f t="shared" si="94"/>
        <v>4.3059540056097682E-2</v>
      </c>
      <c r="AN323" s="26">
        <f>AN322+AK323*(B323-B322)/(2*PI()*$C$5*AN322*$I$11)</f>
        <v>0.12986115207059001</v>
      </c>
      <c r="AO323" s="87">
        <f t="shared" si="88"/>
        <v>111242.59539450394</v>
      </c>
      <c r="AP323" s="87">
        <f>IF(R323+U323&lt;$C$8,0,32*$G$13/$C$12^2*($I$8*R323+$I$6*U323)+32*$G$14/($C$14^2-$C$13^2)*($I$8*S323+$I$6*V323))</f>
        <v>9917.5953945039291</v>
      </c>
      <c r="AQ323" s="66">
        <f>R323*$C$11*$C$9+U323*$C$11*$C$10</f>
        <v>14695380</v>
      </c>
      <c r="AR323" s="66">
        <f>S323*$C$11*$C$9+V323*$C$11*$C$10</f>
        <v>14695380</v>
      </c>
      <c r="AS323" s="87">
        <f>$C$11*(T323*$C$9+W323*$C$10)</f>
        <v>789129.61404581123</v>
      </c>
      <c r="AT323" s="45">
        <f t="shared" si="82"/>
        <v>15595752.209440315</v>
      </c>
      <c r="AU323" s="75"/>
    </row>
    <row r="324" spans="2:47" ht="15" thickBot="1" x14ac:dyDescent="0.35">
      <c r="B324" s="41">
        <f t="shared" si="89"/>
        <v>2930</v>
      </c>
      <c r="C324" s="8">
        <f t="shared" si="90"/>
        <v>29.3</v>
      </c>
      <c r="D324" s="73">
        <f t="shared" si="76"/>
        <v>39.188749999999999</v>
      </c>
      <c r="E324" s="29">
        <f t="shared" si="79"/>
        <v>2172.6118840335607</v>
      </c>
      <c r="F324" s="29">
        <f t="shared" si="83"/>
        <v>7.4150576246879609</v>
      </c>
      <c r="G324" s="29">
        <f t="shared" si="91"/>
        <v>9.9176395730201481</v>
      </c>
      <c r="H324" s="17">
        <f t="shared" si="92"/>
        <v>2905.8683948948815</v>
      </c>
      <c r="I324" s="29">
        <f t="shared" si="84"/>
        <v>2.2250485660981263</v>
      </c>
      <c r="J324" s="29">
        <f t="shared" si="85"/>
        <v>13.949340071223991</v>
      </c>
      <c r="K324" s="32">
        <f>IF((D323+L323+M323-AL323)/($C$21+$C$22)&gt;$C$8,$C$8,(D323+L323+M323-AL323)/($C$21+$C$22))</f>
        <v>1400</v>
      </c>
      <c r="L324" s="97">
        <f t="shared" si="77"/>
        <v>0</v>
      </c>
      <c r="M324" s="96">
        <f t="shared" si="78"/>
        <v>0</v>
      </c>
      <c r="N324" s="98">
        <f t="shared" si="86"/>
        <v>1.7382597742038917</v>
      </c>
      <c r="O324" s="100">
        <f t="shared" si="80"/>
        <v>4.2266987561397071</v>
      </c>
      <c r="P324" s="104">
        <f t="shared" si="87"/>
        <v>18.880500609176615</v>
      </c>
      <c r="Q324" s="102">
        <f t="shared" si="93"/>
        <v>2.8886093440366814E-2</v>
      </c>
      <c r="R324" s="106">
        <f>K324-U324</f>
        <v>0</v>
      </c>
      <c r="S324" s="106">
        <f>IF(K324-H323&lt;0,0,K324-H323)</f>
        <v>0</v>
      </c>
      <c r="T324" s="106">
        <f t="shared" si="81"/>
        <v>98.365381490613771</v>
      </c>
      <c r="U324" s="107">
        <f>IF(S324&gt;0,0,IF(U323+(F324-AL324/$C$23)*$C$22/($C$21+$C$22)&gt;$C$8,$C$8,IF(V324=$C$8,U323+(F324-AL324/$C$23)*$C$22/$C$21,U323+(F324-AL324/$C$23)*$C$22/($C$21+$C$22))))</f>
        <v>1400</v>
      </c>
      <c r="V324" s="107">
        <f>IF(S324=0,IF(V323+(F324-AL324/$C$23)*$C$22/($C$21+$C$22)&gt;$C$8,$C$8,V323+(F324-AL324/$C$23)*$C$22/($C$21+$C$22)),E324)</f>
        <v>1400</v>
      </c>
      <c r="W324" s="203">
        <f>IF(S324&gt;0,0,IF(W323+AL324/$C$23&gt;$F$23,$F$23,W323+AL324/$C$23))</f>
        <v>1.6346185093862227</v>
      </c>
      <c r="X324" s="105" t="str">
        <f>IF(R324=0,"-",IF(U324=0,FORECAST($C$8,Инклинометрия!$B$2:$B$152,Инклинометрия!$A$2:$A$152),FORECAST(R324,Инклинометрия!$B$2:$B$152,Инклинометрия!$A$2:$A$152)))</f>
        <v>-</v>
      </c>
      <c r="Y324" s="105" t="str">
        <f>IF(R324=0,"-",IF(U324=0,FORECAST($C$8-R324,Инклинометрия!$B$2:$B$152,Инклинометрия!$A$2:$A$152),0))</f>
        <v>-</v>
      </c>
      <c r="Z324" s="105" t="str">
        <f>IF(S324=0,"-",FORECAST($C$8,Инклинометрия!$B$2:$B$152,Инклинометрия!$A$2:$A$152))</f>
        <v>-</v>
      </c>
      <c r="AA324" s="105" t="str">
        <f>IF(S324=0,"-",FORECAST($C$8-S324,Инклинометрия!$B$2:$B$152,Инклинометрия!$A$2:$A$152))</f>
        <v>-</v>
      </c>
      <c r="AB324" s="105">
        <f>IF(T324=0,"-",FORECAST($C$6,Инклинометрия!$B$2:$B$152,Инклинометрия!$A$2:$A$152))</f>
        <v>1425</v>
      </c>
      <c r="AC324" s="105">
        <f>IF(R324=0,FORECAST($C$6-T324,Инклинометрия!$B$2:$B$152,Инклинометрия!$A$2:$A$152),FORECAST($C$8,Инклинометрия!$B$2:$B$152,Инклинометрия!$A$2:$A$152))</f>
        <v>1331.5528875839168</v>
      </c>
      <c r="AD324" s="107">
        <f>IF(U324=0,"-",FORECAST($C$8,Инклинометрия!$B$2:$B$152,Инклинометрия!$A$2:$A$152))</f>
        <v>1330</v>
      </c>
      <c r="AE324" s="107">
        <f>IF(U324=0,"-",FORECAST($C$8-U324,Инклинометрия!$B$2:$B$152,Инклинометрия!$A$2:$A$152))</f>
        <v>0</v>
      </c>
      <c r="AF324" s="107">
        <f>FORECAST($C$8-S324,Инклинометрия!$B$2:$B$152,Инклинометрия!$A$2:$A$152)</f>
        <v>1330</v>
      </c>
      <c r="AG324" s="107">
        <f>FORECAST($C$8-(S324+V324),Инклинометрия!$B$2:$B$152,Инклинометрия!$A$2:$A$152)</f>
        <v>0</v>
      </c>
      <c r="AH324" s="107">
        <f>IF(W324=0,"-",FORECAST($C$8+W324,Инклинометрия!$B$2:$B$152,Инклинометрия!$A$2:$A$152))</f>
        <v>1331.5528875839168</v>
      </c>
      <c r="AI324" s="107">
        <f>IF(W324=0,"-",FORECAST($C$8,Инклинометрия!$B$2:$B$152,Инклинометрия!$A$2:$A$152))</f>
        <v>1330</v>
      </c>
      <c r="AK324" s="122">
        <f>2*PI()*$C$5*(AT323-AT322)/(LN(AN323/$I$9)*$I$8/$I$7+LN($I$10/AN323)*$I$8/$I$7)</f>
        <v>0</v>
      </c>
      <c r="AL324" s="67">
        <f>AK324*(B324-B323)</f>
        <v>0</v>
      </c>
      <c r="AM324" s="23">
        <f t="shared" si="94"/>
        <v>4.3059540056097682E-2</v>
      </c>
      <c r="AN324" s="26">
        <f>AN323+AK324*(B324-B323)/(2*PI()*$C$5*AN323*$I$11)</f>
        <v>0.12986115207059001</v>
      </c>
      <c r="AO324" s="87">
        <f t="shared" si="88"/>
        <v>111242.59539450394</v>
      </c>
      <c r="AP324" s="87">
        <f>IF(R324+U324&lt;$C$8,0,32*$G$13/$C$12^2*($I$8*R324+$I$6*U324)+32*$G$14/($C$14^2-$C$13^2)*($I$8*S324+$I$6*V324))</f>
        <v>9917.5953945039291</v>
      </c>
      <c r="AQ324" s="66">
        <f>R324*$C$11*$C$9+U324*$C$11*$C$10</f>
        <v>14695380</v>
      </c>
      <c r="AR324" s="66">
        <f>S324*$C$11*$C$9+V324*$C$11*$C$10</f>
        <v>14695380</v>
      </c>
      <c r="AS324" s="87">
        <f>$C$11*(T324*$C$9+W324*$C$10)</f>
        <v>789129.61404581123</v>
      </c>
      <c r="AT324" s="45">
        <f t="shared" si="82"/>
        <v>15595752.209440315</v>
      </c>
      <c r="AU324" s="75"/>
    </row>
    <row r="325" spans="2:47" ht="15" thickBot="1" x14ac:dyDescent="0.35">
      <c r="B325" s="41">
        <f t="shared" si="89"/>
        <v>2940</v>
      </c>
      <c r="C325" s="8">
        <f t="shared" si="90"/>
        <v>29.400000000000002</v>
      </c>
      <c r="D325" s="73">
        <f t="shared" si="76"/>
        <v>39.322500000000005</v>
      </c>
      <c r="E325" s="29">
        <f t="shared" si="79"/>
        <v>2180.0269416582487</v>
      </c>
      <c r="F325" s="29">
        <f t="shared" si="83"/>
        <v>7.4150576246879609</v>
      </c>
      <c r="G325" s="29">
        <f t="shared" si="91"/>
        <v>9.9176395730201481</v>
      </c>
      <c r="H325" s="17">
        <f t="shared" si="92"/>
        <v>2915.7860344679016</v>
      </c>
      <c r="I325" s="29">
        <f t="shared" si="84"/>
        <v>2.2250485660981263</v>
      </c>
      <c r="J325" s="29">
        <f t="shared" si="85"/>
        <v>13.949340071223991</v>
      </c>
      <c r="K325" s="32">
        <f>IF((D324+L324+M324-AL324)/($C$21+$C$22)&gt;$C$8,$C$8,(D324+L324+M324-AL324)/($C$21+$C$22))</f>
        <v>1400</v>
      </c>
      <c r="L325" s="97">
        <f t="shared" si="77"/>
        <v>0</v>
      </c>
      <c r="M325" s="96">
        <f t="shared" si="78"/>
        <v>0</v>
      </c>
      <c r="N325" s="98">
        <f t="shared" si="86"/>
        <v>1.7382597742038917</v>
      </c>
      <c r="O325" s="100">
        <f t="shared" si="80"/>
        <v>4.2266987561397071</v>
      </c>
      <c r="P325" s="104">
        <f t="shared" si="87"/>
        <v>18.880500609176615</v>
      </c>
      <c r="Q325" s="102">
        <f t="shared" si="93"/>
        <v>2.8886093440366814E-2</v>
      </c>
      <c r="R325" s="106">
        <f>K325-U325</f>
        <v>0</v>
      </c>
      <c r="S325" s="106">
        <f>IF(K325-H324&lt;0,0,K325-H324)</f>
        <v>0</v>
      </c>
      <c r="T325" s="106">
        <f t="shared" si="81"/>
        <v>98.365381490613771</v>
      </c>
      <c r="U325" s="107">
        <f>IF(S325&gt;0,0,IF(U324+(F325-AL325/$C$23)*$C$22/($C$21+$C$22)&gt;$C$8,$C$8,IF(V325=$C$8,U324+(F325-AL325/$C$23)*$C$22/$C$21,U324+(F325-AL325/$C$23)*$C$22/($C$21+$C$22))))</f>
        <v>1400</v>
      </c>
      <c r="V325" s="107">
        <f>IF(S325=0,IF(V324+(F325-AL325/$C$23)*$C$22/($C$21+$C$22)&gt;$C$8,$C$8,V324+(F325-AL325/$C$23)*$C$22/($C$21+$C$22)),E325)</f>
        <v>1400</v>
      </c>
      <c r="W325" s="203">
        <f>IF(S325&gt;0,0,IF(W324+AL325/$C$23&gt;$F$23,$F$23,W324+AL325/$C$23))</f>
        <v>1.6346185093862227</v>
      </c>
      <c r="X325" s="105" t="str">
        <f>IF(R325=0,"-",IF(U325=0,FORECAST($C$8,Инклинометрия!$B$2:$B$152,Инклинометрия!$A$2:$A$152),FORECAST(R325,Инклинометрия!$B$2:$B$152,Инклинометрия!$A$2:$A$152)))</f>
        <v>-</v>
      </c>
      <c r="Y325" s="105" t="str">
        <f>IF(R325=0,"-",IF(U325=0,FORECAST($C$8-R325,Инклинометрия!$B$2:$B$152,Инклинометрия!$A$2:$A$152),0))</f>
        <v>-</v>
      </c>
      <c r="Z325" s="105" t="str">
        <f>IF(S325=0,"-",FORECAST($C$8,Инклинометрия!$B$2:$B$152,Инклинометрия!$A$2:$A$152))</f>
        <v>-</v>
      </c>
      <c r="AA325" s="105" t="str">
        <f>IF(S325=0,"-",FORECAST($C$8-S325,Инклинометрия!$B$2:$B$152,Инклинометрия!$A$2:$A$152))</f>
        <v>-</v>
      </c>
      <c r="AB325" s="105">
        <f>IF(T325=0,"-",FORECAST($C$6,Инклинометрия!$B$2:$B$152,Инклинометрия!$A$2:$A$152))</f>
        <v>1425</v>
      </c>
      <c r="AC325" s="105">
        <f>IF(R325=0,FORECAST($C$6-T325,Инклинометрия!$B$2:$B$152,Инклинометрия!$A$2:$A$152),FORECAST($C$8,Инклинометрия!$B$2:$B$152,Инклинометрия!$A$2:$A$152))</f>
        <v>1331.5528875839168</v>
      </c>
      <c r="AD325" s="107">
        <f>IF(U325=0,"-",FORECAST($C$8,Инклинометрия!$B$2:$B$152,Инклинометрия!$A$2:$A$152))</f>
        <v>1330</v>
      </c>
      <c r="AE325" s="107">
        <f>IF(U325=0,"-",FORECAST($C$8-U325,Инклинометрия!$B$2:$B$152,Инклинометрия!$A$2:$A$152))</f>
        <v>0</v>
      </c>
      <c r="AF325" s="107">
        <f>FORECAST($C$8-S325,Инклинометрия!$B$2:$B$152,Инклинометрия!$A$2:$A$152)</f>
        <v>1330</v>
      </c>
      <c r="AG325" s="107">
        <f>FORECAST($C$8-(S325+V325),Инклинометрия!$B$2:$B$152,Инклинометрия!$A$2:$A$152)</f>
        <v>0</v>
      </c>
      <c r="AH325" s="107">
        <f>IF(W325=0,"-",FORECAST($C$8+W325,Инклинометрия!$B$2:$B$152,Инклинометрия!$A$2:$A$152))</f>
        <v>1331.5528875839168</v>
      </c>
      <c r="AI325" s="107">
        <f>IF(W325=0,"-",FORECAST($C$8,Инклинометрия!$B$2:$B$152,Инклинометрия!$A$2:$A$152))</f>
        <v>1330</v>
      </c>
      <c r="AK325" s="122">
        <f>2*PI()*$C$5*(AT324-AT323)/(LN(AN324/$I$9)*$I$8/$I$7+LN($I$10/AN324)*$I$8/$I$7)</f>
        <v>0</v>
      </c>
      <c r="AL325" s="67">
        <f>AK325*(B325-B324)</f>
        <v>0</v>
      </c>
      <c r="AM325" s="23">
        <f t="shared" si="94"/>
        <v>4.3059540056097682E-2</v>
      </c>
      <c r="AN325" s="26">
        <f>AN324+AK325*(B325-B324)/(2*PI()*$C$5*AN324*$I$11)</f>
        <v>0.12986115207059001</v>
      </c>
      <c r="AO325" s="87">
        <f t="shared" si="88"/>
        <v>111242.59539450394</v>
      </c>
      <c r="AP325" s="87">
        <f>IF(R325+U325&lt;$C$8,0,32*$G$13/$C$12^2*($I$8*R325+$I$6*U325)+32*$G$14/($C$14^2-$C$13^2)*($I$8*S325+$I$6*V325))</f>
        <v>9917.5953945039291</v>
      </c>
      <c r="AQ325" s="66">
        <f>R325*$C$11*$C$9+U325*$C$11*$C$10</f>
        <v>14695380</v>
      </c>
      <c r="AR325" s="66">
        <f>S325*$C$11*$C$9+V325*$C$11*$C$10</f>
        <v>14695380</v>
      </c>
      <c r="AS325" s="87">
        <f>$C$11*(T325*$C$9+W325*$C$10)</f>
        <v>789129.61404581123</v>
      </c>
      <c r="AT325" s="45">
        <f t="shared" si="82"/>
        <v>15595752.209440315</v>
      </c>
      <c r="AU325" s="75"/>
    </row>
    <row r="326" spans="2:47" ht="15" thickBot="1" x14ac:dyDescent="0.35">
      <c r="B326" s="41">
        <f t="shared" si="89"/>
        <v>2950</v>
      </c>
      <c r="C326" s="8">
        <f t="shared" si="90"/>
        <v>29.5</v>
      </c>
      <c r="D326" s="73">
        <f t="shared" si="76"/>
        <v>39.456249999999997</v>
      </c>
      <c r="E326" s="29">
        <f t="shared" si="79"/>
        <v>2187.4419992829366</v>
      </c>
      <c r="F326" s="29">
        <f t="shared" si="83"/>
        <v>7.4150576246879609</v>
      </c>
      <c r="G326" s="29">
        <f t="shared" si="91"/>
        <v>9.9176395730201481</v>
      </c>
      <c r="H326" s="17">
        <f t="shared" si="92"/>
        <v>2925.7036740409217</v>
      </c>
      <c r="I326" s="29">
        <f t="shared" si="84"/>
        <v>2.2250485660981263</v>
      </c>
      <c r="J326" s="29">
        <f t="shared" si="85"/>
        <v>13.949340071223991</v>
      </c>
      <c r="K326" s="32">
        <f>IF((D325+L325+M325-AL325)/($C$21+$C$22)&gt;$C$8,$C$8,(D325+L325+M325-AL325)/($C$21+$C$22))</f>
        <v>1400</v>
      </c>
      <c r="L326" s="97">
        <f t="shared" si="77"/>
        <v>0</v>
      </c>
      <c r="M326" s="96">
        <f t="shared" si="78"/>
        <v>0</v>
      </c>
      <c r="N326" s="98">
        <f t="shared" si="86"/>
        <v>1.7382597742038917</v>
      </c>
      <c r="O326" s="100">
        <f t="shared" si="80"/>
        <v>4.2266987561397071</v>
      </c>
      <c r="P326" s="104">
        <f t="shared" si="87"/>
        <v>18.880500609176615</v>
      </c>
      <c r="Q326" s="102">
        <f t="shared" si="93"/>
        <v>2.8886093440366814E-2</v>
      </c>
      <c r="R326" s="106">
        <f>K326-U326</f>
        <v>0</v>
      </c>
      <c r="S326" s="106">
        <f>IF(K326-H325&lt;0,0,K326-H325)</f>
        <v>0</v>
      </c>
      <c r="T326" s="106">
        <f t="shared" si="81"/>
        <v>98.365381490613771</v>
      </c>
      <c r="U326" s="107">
        <f>IF(S326&gt;0,0,IF(U325+(F326-AL326/$C$23)*$C$22/($C$21+$C$22)&gt;$C$8,$C$8,IF(V326=$C$8,U325+(F326-AL326/$C$23)*$C$22/$C$21,U325+(F326-AL326/$C$23)*$C$22/($C$21+$C$22))))</f>
        <v>1400</v>
      </c>
      <c r="V326" s="107">
        <f>IF(S326=0,IF(V325+(F326-AL326/$C$23)*$C$22/($C$21+$C$22)&gt;$C$8,$C$8,V325+(F326-AL326/$C$23)*$C$22/($C$21+$C$22)),E326)</f>
        <v>1400</v>
      </c>
      <c r="W326" s="203">
        <f>IF(S326&gt;0,0,IF(W325+AL326/$C$23&gt;$F$23,$F$23,W325+AL326/$C$23))</f>
        <v>1.6346185093862227</v>
      </c>
      <c r="X326" s="105" t="str">
        <f>IF(R326=0,"-",IF(U326=0,FORECAST($C$8,Инклинометрия!$B$2:$B$152,Инклинометрия!$A$2:$A$152),FORECAST(R326,Инклинометрия!$B$2:$B$152,Инклинометрия!$A$2:$A$152)))</f>
        <v>-</v>
      </c>
      <c r="Y326" s="105" t="str">
        <f>IF(R326=0,"-",IF(U326=0,FORECAST($C$8-R326,Инклинометрия!$B$2:$B$152,Инклинометрия!$A$2:$A$152),0))</f>
        <v>-</v>
      </c>
      <c r="Z326" s="105" t="str">
        <f>IF(S326=0,"-",FORECAST($C$8,Инклинометрия!$B$2:$B$152,Инклинометрия!$A$2:$A$152))</f>
        <v>-</v>
      </c>
      <c r="AA326" s="105" t="str">
        <f>IF(S326=0,"-",FORECAST($C$8-S326,Инклинометрия!$B$2:$B$152,Инклинометрия!$A$2:$A$152))</f>
        <v>-</v>
      </c>
      <c r="AB326" s="105">
        <f>IF(T326=0,"-",FORECAST($C$6,Инклинометрия!$B$2:$B$152,Инклинометрия!$A$2:$A$152))</f>
        <v>1425</v>
      </c>
      <c r="AC326" s="105">
        <f>IF(R326=0,FORECAST($C$6-T326,Инклинометрия!$B$2:$B$152,Инклинометрия!$A$2:$A$152),FORECAST($C$8,Инклинометрия!$B$2:$B$152,Инклинометрия!$A$2:$A$152))</f>
        <v>1331.5528875839168</v>
      </c>
      <c r="AD326" s="107">
        <f>IF(U326=0,"-",FORECAST($C$8,Инклинометрия!$B$2:$B$152,Инклинометрия!$A$2:$A$152))</f>
        <v>1330</v>
      </c>
      <c r="AE326" s="107">
        <f>IF(U326=0,"-",FORECAST($C$8-U326,Инклинометрия!$B$2:$B$152,Инклинометрия!$A$2:$A$152))</f>
        <v>0</v>
      </c>
      <c r="AF326" s="107">
        <f>FORECAST($C$8-S326,Инклинометрия!$B$2:$B$152,Инклинометрия!$A$2:$A$152)</f>
        <v>1330</v>
      </c>
      <c r="AG326" s="107">
        <f>FORECAST($C$8-(S326+V326),Инклинометрия!$B$2:$B$152,Инклинометрия!$A$2:$A$152)</f>
        <v>0</v>
      </c>
      <c r="AH326" s="107">
        <f>IF(W326=0,"-",FORECAST($C$8+W326,Инклинометрия!$B$2:$B$152,Инклинометрия!$A$2:$A$152))</f>
        <v>1331.5528875839168</v>
      </c>
      <c r="AI326" s="107">
        <f>IF(W326=0,"-",FORECAST($C$8,Инклинометрия!$B$2:$B$152,Инклинометрия!$A$2:$A$152))</f>
        <v>1330</v>
      </c>
      <c r="AK326" s="122">
        <f>2*PI()*$C$5*(AT325-AT324)/(LN(AN325/$I$9)*$I$8/$I$7+LN($I$10/AN325)*$I$8/$I$7)</f>
        <v>0</v>
      </c>
      <c r="AL326" s="67">
        <f>AK326*(B326-B325)</f>
        <v>0</v>
      </c>
      <c r="AM326" s="23">
        <f t="shared" si="94"/>
        <v>4.3059540056097682E-2</v>
      </c>
      <c r="AN326" s="26">
        <f>AN325+AK326*(B326-B325)/(2*PI()*$C$5*AN325*$I$11)</f>
        <v>0.12986115207059001</v>
      </c>
      <c r="AO326" s="87">
        <f t="shared" si="88"/>
        <v>111242.59539450394</v>
      </c>
      <c r="AP326" s="87">
        <f>IF(R326+U326&lt;$C$8,0,32*$G$13/$C$12^2*($I$8*R326+$I$6*U326)+32*$G$14/($C$14^2-$C$13^2)*($I$8*S326+$I$6*V326))</f>
        <v>9917.5953945039291</v>
      </c>
      <c r="AQ326" s="66">
        <f>R326*$C$11*$C$9+U326*$C$11*$C$10</f>
        <v>14695380</v>
      </c>
      <c r="AR326" s="66">
        <f>S326*$C$11*$C$9+V326*$C$11*$C$10</f>
        <v>14695380</v>
      </c>
      <c r="AS326" s="87">
        <f>$C$11*(T326*$C$9+W326*$C$10)</f>
        <v>789129.61404581123</v>
      </c>
      <c r="AT326" s="45">
        <f t="shared" si="82"/>
        <v>15595752.209440315</v>
      </c>
      <c r="AU326" s="75"/>
    </row>
    <row r="327" spans="2:47" ht="15" thickBot="1" x14ac:dyDescent="0.35">
      <c r="B327" s="41">
        <f t="shared" si="89"/>
        <v>2960</v>
      </c>
      <c r="C327" s="8">
        <f t="shared" si="90"/>
        <v>29.6</v>
      </c>
      <c r="D327" s="73">
        <f t="shared" si="76"/>
        <v>39.590000000000003</v>
      </c>
      <c r="E327" s="29">
        <f t="shared" si="79"/>
        <v>2194.8570569076246</v>
      </c>
      <c r="F327" s="29">
        <f t="shared" si="83"/>
        <v>7.4150576246879609</v>
      </c>
      <c r="G327" s="29">
        <f t="shared" si="91"/>
        <v>9.9176395730201481</v>
      </c>
      <c r="H327" s="17">
        <f t="shared" si="92"/>
        <v>2935.6213136139418</v>
      </c>
      <c r="I327" s="29">
        <f t="shared" si="84"/>
        <v>2.2250485660981263</v>
      </c>
      <c r="J327" s="29">
        <f t="shared" si="85"/>
        <v>13.949340071223991</v>
      </c>
      <c r="K327" s="32">
        <f>IF((D326+L326+M326-AL326)/($C$21+$C$22)&gt;$C$8,$C$8,(D326+L326+M326-AL326)/($C$21+$C$22))</f>
        <v>1400</v>
      </c>
      <c r="L327" s="97">
        <f t="shared" si="77"/>
        <v>0</v>
      </c>
      <c r="M327" s="96">
        <f t="shared" si="78"/>
        <v>0</v>
      </c>
      <c r="N327" s="98">
        <f t="shared" si="86"/>
        <v>1.7382597742038917</v>
      </c>
      <c r="O327" s="100">
        <f t="shared" si="80"/>
        <v>4.2266987561397071</v>
      </c>
      <c r="P327" s="104">
        <f t="shared" si="87"/>
        <v>18.880500609176615</v>
      </c>
      <c r="Q327" s="102">
        <f t="shared" si="93"/>
        <v>2.8886093440366814E-2</v>
      </c>
      <c r="R327" s="106">
        <f>K327-U327</f>
        <v>0</v>
      </c>
      <c r="S327" s="106">
        <f>IF(K327-H326&lt;0,0,K327-H326)</f>
        <v>0</v>
      </c>
      <c r="T327" s="106">
        <f t="shared" si="81"/>
        <v>98.365381490613771</v>
      </c>
      <c r="U327" s="107">
        <f>IF(S327&gt;0,0,IF(U326+(F327-AL327/$C$23)*$C$22/($C$21+$C$22)&gt;$C$8,$C$8,IF(V327=$C$8,U326+(F327-AL327/$C$23)*$C$22/$C$21,U326+(F327-AL327/$C$23)*$C$22/($C$21+$C$22))))</f>
        <v>1400</v>
      </c>
      <c r="V327" s="107">
        <f>IF(S327=0,IF(V326+(F327-AL327/$C$23)*$C$22/($C$21+$C$22)&gt;$C$8,$C$8,V326+(F327-AL327/$C$23)*$C$22/($C$21+$C$22)),E327)</f>
        <v>1400</v>
      </c>
      <c r="W327" s="203">
        <f>IF(S327&gt;0,0,IF(W326+AL327/$C$23&gt;$F$23,$F$23,W326+AL327/$C$23))</f>
        <v>1.6346185093862227</v>
      </c>
      <c r="X327" s="105" t="str">
        <f>IF(R327=0,"-",IF(U327=0,FORECAST($C$8,Инклинометрия!$B$2:$B$152,Инклинометрия!$A$2:$A$152),FORECAST(R327,Инклинометрия!$B$2:$B$152,Инклинометрия!$A$2:$A$152)))</f>
        <v>-</v>
      </c>
      <c r="Y327" s="105" t="str">
        <f>IF(R327=0,"-",IF(U327=0,FORECAST($C$8-R327,Инклинометрия!$B$2:$B$152,Инклинометрия!$A$2:$A$152),0))</f>
        <v>-</v>
      </c>
      <c r="Z327" s="105" t="str">
        <f>IF(S327=0,"-",FORECAST($C$8,Инклинометрия!$B$2:$B$152,Инклинометрия!$A$2:$A$152))</f>
        <v>-</v>
      </c>
      <c r="AA327" s="105" t="str">
        <f>IF(S327=0,"-",FORECAST($C$8-S327,Инклинометрия!$B$2:$B$152,Инклинометрия!$A$2:$A$152))</f>
        <v>-</v>
      </c>
      <c r="AB327" s="105">
        <f>IF(T327=0,"-",FORECAST($C$6,Инклинометрия!$B$2:$B$152,Инклинометрия!$A$2:$A$152))</f>
        <v>1425</v>
      </c>
      <c r="AC327" s="105">
        <f>IF(R327=0,FORECAST($C$6-T327,Инклинометрия!$B$2:$B$152,Инклинометрия!$A$2:$A$152),FORECAST($C$8,Инклинометрия!$B$2:$B$152,Инклинометрия!$A$2:$A$152))</f>
        <v>1331.5528875839168</v>
      </c>
      <c r="AD327" s="107">
        <f>IF(U327=0,"-",FORECAST($C$8,Инклинометрия!$B$2:$B$152,Инклинометрия!$A$2:$A$152))</f>
        <v>1330</v>
      </c>
      <c r="AE327" s="107">
        <f>IF(U327=0,"-",FORECAST($C$8-U327,Инклинометрия!$B$2:$B$152,Инклинометрия!$A$2:$A$152))</f>
        <v>0</v>
      </c>
      <c r="AF327" s="107">
        <f>FORECAST($C$8-S327,Инклинометрия!$B$2:$B$152,Инклинометрия!$A$2:$A$152)</f>
        <v>1330</v>
      </c>
      <c r="AG327" s="107">
        <f>FORECAST($C$8-(S327+V327),Инклинометрия!$B$2:$B$152,Инклинометрия!$A$2:$A$152)</f>
        <v>0</v>
      </c>
      <c r="AH327" s="107">
        <f>IF(W327=0,"-",FORECAST($C$8+W327,Инклинометрия!$B$2:$B$152,Инклинометрия!$A$2:$A$152))</f>
        <v>1331.5528875839168</v>
      </c>
      <c r="AI327" s="107">
        <f>IF(W327=0,"-",FORECAST($C$8,Инклинометрия!$B$2:$B$152,Инклинометрия!$A$2:$A$152))</f>
        <v>1330</v>
      </c>
      <c r="AK327" s="122">
        <f>2*PI()*$C$5*(AT326-AT325)/(LN(AN326/$I$9)*$I$8/$I$7+LN($I$10/AN326)*$I$8/$I$7)</f>
        <v>0</v>
      </c>
      <c r="AL327" s="67">
        <f>AK327*(B327-B326)</f>
        <v>0</v>
      </c>
      <c r="AM327" s="23">
        <f t="shared" si="94"/>
        <v>4.3059540056097682E-2</v>
      </c>
      <c r="AN327" s="26">
        <f>AN326+AK327*(B327-B326)/(2*PI()*$C$5*AN326*$I$11)</f>
        <v>0.12986115207059001</v>
      </c>
      <c r="AO327" s="87">
        <f t="shared" si="88"/>
        <v>111242.59539450394</v>
      </c>
      <c r="AP327" s="87">
        <f>IF(R327+U327&lt;$C$8,0,32*$G$13/$C$12^2*($I$8*R327+$I$6*U327)+32*$G$14/($C$14^2-$C$13^2)*($I$8*S327+$I$6*V327))</f>
        <v>9917.5953945039291</v>
      </c>
      <c r="AQ327" s="66">
        <f>R327*$C$11*$C$9+U327*$C$11*$C$10</f>
        <v>14695380</v>
      </c>
      <c r="AR327" s="66">
        <f>S327*$C$11*$C$9+V327*$C$11*$C$10</f>
        <v>14695380</v>
      </c>
      <c r="AS327" s="87">
        <f>$C$11*(T327*$C$9+W327*$C$10)</f>
        <v>789129.61404581123</v>
      </c>
      <c r="AT327" s="45">
        <f t="shared" si="82"/>
        <v>15595752.209440315</v>
      </c>
      <c r="AU327" s="75"/>
    </row>
    <row r="328" spans="2:47" ht="15" thickBot="1" x14ac:dyDescent="0.35">
      <c r="B328" s="41">
        <f t="shared" si="89"/>
        <v>2970</v>
      </c>
      <c r="C328" s="8">
        <f t="shared" si="90"/>
        <v>29.7</v>
      </c>
      <c r="D328" s="73">
        <f t="shared" si="76"/>
        <v>39.723750000000003</v>
      </c>
      <c r="E328" s="29">
        <f t="shared" si="79"/>
        <v>2202.2721145323126</v>
      </c>
      <c r="F328" s="29">
        <f t="shared" si="83"/>
        <v>7.4150576246879609</v>
      </c>
      <c r="G328" s="29">
        <f t="shared" si="91"/>
        <v>9.9176395730201481</v>
      </c>
      <c r="H328" s="17">
        <f t="shared" si="92"/>
        <v>2945.5389531869619</v>
      </c>
      <c r="I328" s="29">
        <f t="shared" si="84"/>
        <v>2.2250485660981263</v>
      </c>
      <c r="J328" s="29">
        <f t="shared" si="85"/>
        <v>13.949340071223991</v>
      </c>
      <c r="K328" s="32">
        <f>IF((D327+L327+M327-AL327)/($C$21+$C$22)&gt;$C$8,$C$8,(D327+L327+M327-AL327)/($C$21+$C$22))</f>
        <v>1400</v>
      </c>
      <c r="L328" s="97">
        <f t="shared" si="77"/>
        <v>0</v>
      </c>
      <c r="M328" s="96">
        <f t="shared" si="78"/>
        <v>0</v>
      </c>
      <c r="N328" s="98">
        <f t="shared" si="86"/>
        <v>1.7382597742038917</v>
      </c>
      <c r="O328" s="100">
        <f t="shared" si="80"/>
        <v>4.2266987561397071</v>
      </c>
      <c r="P328" s="104">
        <f t="shared" si="87"/>
        <v>18.880500609176615</v>
      </c>
      <c r="Q328" s="102">
        <f t="shared" si="93"/>
        <v>2.8886093440366814E-2</v>
      </c>
      <c r="R328" s="106">
        <f>K328-U328</f>
        <v>0</v>
      </c>
      <c r="S328" s="106">
        <f>IF(K328-H327&lt;0,0,K328-H327)</f>
        <v>0</v>
      </c>
      <c r="T328" s="106">
        <f t="shared" si="81"/>
        <v>98.365381490613771</v>
      </c>
      <c r="U328" s="107">
        <f>IF(S328&gt;0,0,IF(U327+(F328-AL328/$C$23)*$C$22/($C$21+$C$22)&gt;$C$8,$C$8,IF(V328=$C$8,U327+(F328-AL328/$C$23)*$C$22/$C$21,U327+(F328-AL328/$C$23)*$C$22/($C$21+$C$22))))</f>
        <v>1400</v>
      </c>
      <c r="V328" s="107">
        <f>IF(S328=0,IF(V327+(F328-AL328/$C$23)*$C$22/($C$21+$C$22)&gt;$C$8,$C$8,V327+(F328-AL328/$C$23)*$C$22/($C$21+$C$22)),E328)</f>
        <v>1400</v>
      </c>
      <c r="W328" s="203">
        <f>IF(S328&gt;0,0,IF(W327+AL328/$C$23&gt;$F$23,$F$23,W327+AL328/$C$23))</f>
        <v>1.6346185093862227</v>
      </c>
      <c r="X328" s="105" t="str">
        <f>IF(R328=0,"-",IF(U328=0,FORECAST($C$8,Инклинометрия!$B$2:$B$152,Инклинометрия!$A$2:$A$152),FORECAST(R328,Инклинометрия!$B$2:$B$152,Инклинометрия!$A$2:$A$152)))</f>
        <v>-</v>
      </c>
      <c r="Y328" s="105" t="str">
        <f>IF(R328=0,"-",IF(U328=0,FORECAST($C$8-R328,Инклинометрия!$B$2:$B$152,Инклинометрия!$A$2:$A$152),0))</f>
        <v>-</v>
      </c>
      <c r="Z328" s="105" t="str">
        <f>IF(S328=0,"-",FORECAST($C$8,Инклинометрия!$B$2:$B$152,Инклинометрия!$A$2:$A$152))</f>
        <v>-</v>
      </c>
      <c r="AA328" s="105" t="str">
        <f>IF(S328=0,"-",FORECAST($C$8-S328,Инклинометрия!$B$2:$B$152,Инклинометрия!$A$2:$A$152))</f>
        <v>-</v>
      </c>
      <c r="AB328" s="105">
        <f>IF(T328=0,"-",FORECAST($C$6,Инклинометрия!$B$2:$B$152,Инклинометрия!$A$2:$A$152))</f>
        <v>1425</v>
      </c>
      <c r="AC328" s="105">
        <f>IF(R328=0,FORECAST($C$6-T328,Инклинометрия!$B$2:$B$152,Инклинометрия!$A$2:$A$152),FORECAST($C$8,Инклинометрия!$B$2:$B$152,Инклинометрия!$A$2:$A$152))</f>
        <v>1331.5528875839168</v>
      </c>
      <c r="AD328" s="107">
        <f>IF(U328=0,"-",FORECAST($C$8,Инклинометрия!$B$2:$B$152,Инклинометрия!$A$2:$A$152))</f>
        <v>1330</v>
      </c>
      <c r="AE328" s="107">
        <f>IF(U328=0,"-",FORECAST($C$8-U328,Инклинометрия!$B$2:$B$152,Инклинометрия!$A$2:$A$152))</f>
        <v>0</v>
      </c>
      <c r="AF328" s="107">
        <f>FORECAST($C$8-S328,Инклинометрия!$B$2:$B$152,Инклинометрия!$A$2:$A$152)</f>
        <v>1330</v>
      </c>
      <c r="AG328" s="107">
        <f>FORECAST($C$8-(S328+V328),Инклинометрия!$B$2:$B$152,Инклинометрия!$A$2:$A$152)</f>
        <v>0</v>
      </c>
      <c r="AH328" s="107">
        <f>IF(W328=0,"-",FORECAST($C$8+W328,Инклинометрия!$B$2:$B$152,Инклинометрия!$A$2:$A$152))</f>
        <v>1331.5528875839168</v>
      </c>
      <c r="AI328" s="107">
        <f>IF(W328=0,"-",FORECAST($C$8,Инклинометрия!$B$2:$B$152,Инклинометрия!$A$2:$A$152))</f>
        <v>1330</v>
      </c>
      <c r="AK328" s="122">
        <f>2*PI()*$C$5*(AT327-AT326)/(LN(AN327/$I$9)*$I$8/$I$7+LN($I$10/AN327)*$I$8/$I$7)</f>
        <v>0</v>
      </c>
      <c r="AL328" s="67">
        <f>AK328*(B328-B327)</f>
        <v>0</v>
      </c>
      <c r="AM328" s="23">
        <f t="shared" si="94"/>
        <v>4.3059540056097682E-2</v>
      </c>
      <c r="AN328" s="26">
        <f>AN327+AK328*(B328-B327)/(2*PI()*$C$5*AN327*$I$11)</f>
        <v>0.12986115207059001</v>
      </c>
      <c r="AO328" s="87">
        <f t="shared" si="88"/>
        <v>111242.59539450394</v>
      </c>
      <c r="AP328" s="87">
        <f>IF(R328+U328&lt;$C$8,0,32*$G$13/$C$12^2*($I$8*R328+$I$6*U328)+32*$G$14/($C$14^2-$C$13^2)*($I$8*S328+$I$6*V328))</f>
        <v>9917.5953945039291</v>
      </c>
      <c r="AQ328" s="66">
        <f>R328*$C$11*$C$9+U328*$C$11*$C$10</f>
        <v>14695380</v>
      </c>
      <c r="AR328" s="66">
        <f>S328*$C$11*$C$9+V328*$C$11*$C$10</f>
        <v>14695380</v>
      </c>
      <c r="AS328" s="87">
        <f>$C$11*(T328*$C$9+W328*$C$10)</f>
        <v>789129.61404581123</v>
      </c>
      <c r="AT328" s="45">
        <f t="shared" si="82"/>
        <v>15595752.209440315</v>
      </c>
      <c r="AU328" s="75"/>
    </row>
    <row r="329" spans="2:47" ht="15" thickBot="1" x14ac:dyDescent="0.35">
      <c r="B329" s="41">
        <f t="shared" si="89"/>
        <v>2980</v>
      </c>
      <c r="C329" s="8">
        <f t="shared" si="90"/>
        <v>29.8</v>
      </c>
      <c r="D329" s="73">
        <f t="shared" si="76"/>
        <v>39.857500000000002</v>
      </c>
      <c r="E329" s="29">
        <f t="shared" si="79"/>
        <v>2209.6871721570005</v>
      </c>
      <c r="F329" s="29">
        <f t="shared" si="83"/>
        <v>7.4150576246879609</v>
      </c>
      <c r="G329" s="29">
        <f t="shared" si="91"/>
        <v>9.9176395730201481</v>
      </c>
      <c r="H329" s="17">
        <f t="shared" si="92"/>
        <v>2955.456592759982</v>
      </c>
      <c r="I329" s="29">
        <f t="shared" si="84"/>
        <v>2.2250485660981263</v>
      </c>
      <c r="J329" s="29">
        <f t="shared" si="85"/>
        <v>13.949340071223991</v>
      </c>
      <c r="K329" s="32">
        <f>IF((D328+L328+M328-AL328)/($C$21+$C$22)&gt;$C$8,$C$8,(D328+L328+M328-AL328)/($C$21+$C$22))</f>
        <v>1400</v>
      </c>
      <c r="L329" s="97">
        <f t="shared" si="77"/>
        <v>0</v>
      </c>
      <c r="M329" s="96">
        <f t="shared" si="78"/>
        <v>0</v>
      </c>
      <c r="N329" s="98">
        <f t="shared" si="86"/>
        <v>1.7382597742038917</v>
      </c>
      <c r="O329" s="100">
        <f t="shared" si="80"/>
        <v>4.2266987561397071</v>
      </c>
      <c r="P329" s="104">
        <f t="shared" si="87"/>
        <v>18.880500609176615</v>
      </c>
      <c r="Q329" s="102">
        <f t="shared" si="93"/>
        <v>2.8886093440366814E-2</v>
      </c>
      <c r="R329" s="106">
        <f>K329-U329</f>
        <v>0</v>
      </c>
      <c r="S329" s="106">
        <f>IF(K329-H328&lt;0,0,K329-H328)</f>
        <v>0</v>
      </c>
      <c r="T329" s="106">
        <f t="shared" si="81"/>
        <v>98.365381490613771</v>
      </c>
      <c r="U329" s="107">
        <f>IF(S329&gt;0,0,IF(U328+(F329-AL329/$C$23)*$C$22/($C$21+$C$22)&gt;$C$8,$C$8,IF(V329=$C$8,U328+(F329-AL329/$C$23)*$C$22/$C$21,U328+(F329-AL329/$C$23)*$C$22/($C$21+$C$22))))</f>
        <v>1400</v>
      </c>
      <c r="V329" s="107">
        <f>IF(S329=0,IF(V328+(F329-AL329/$C$23)*$C$22/($C$21+$C$22)&gt;$C$8,$C$8,V328+(F329-AL329/$C$23)*$C$22/($C$21+$C$22)),E329)</f>
        <v>1400</v>
      </c>
      <c r="W329" s="203">
        <f>IF(S329&gt;0,0,IF(W328+AL329/$C$23&gt;$F$23,$F$23,W328+AL329/$C$23))</f>
        <v>1.6346185093862227</v>
      </c>
      <c r="X329" s="105" t="str">
        <f>IF(R329=0,"-",IF(U329=0,FORECAST($C$8,Инклинометрия!$B$2:$B$152,Инклинометрия!$A$2:$A$152),FORECAST(R329,Инклинометрия!$B$2:$B$152,Инклинометрия!$A$2:$A$152)))</f>
        <v>-</v>
      </c>
      <c r="Y329" s="105" t="str">
        <f>IF(R329=0,"-",IF(U329=0,FORECAST($C$8-R329,Инклинометрия!$B$2:$B$152,Инклинометрия!$A$2:$A$152),0))</f>
        <v>-</v>
      </c>
      <c r="Z329" s="105" t="str">
        <f>IF(S329=0,"-",FORECAST($C$8,Инклинометрия!$B$2:$B$152,Инклинометрия!$A$2:$A$152))</f>
        <v>-</v>
      </c>
      <c r="AA329" s="105" t="str">
        <f>IF(S329=0,"-",FORECAST($C$8-S329,Инклинометрия!$B$2:$B$152,Инклинометрия!$A$2:$A$152))</f>
        <v>-</v>
      </c>
      <c r="AB329" s="105">
        <f>IF(T329=0,"-",FORECAST($C$6,Инклинометрия!$B$2:$B$152,Инклинометрия!$A$2:$A$152))</f>
        <v>1425</v>
      </c>
      <c r="AC329" s="105">
        <f>IF(R329=0,FORECAST($C$6-T329,Инклинометрия!$B$2:$B$152,Инклинометрия!$A$2:$A$152),FORECAST($C$8,Инклинометрия!$B$2:$B$152,Инклинометрия!$A$2:$A$152))</f>
        <v>1331.5528875839168</v>
      </c>
      <c r="AD329" s="107">
        <f>IF(U329=0,"-",FORECAST($C$8,Инклинометрия!$B$2:$B$152,Инклинометрия!$A$2:$A$152))</f>
        <v>1330</v>
      </c>
      <c r="AE329" s="107">
        <f>IF(U329=0,"-",FORECAST($C$8-U329,Инклинометрия!$B$2:$B$152,Инклинометрия!$A$2:$A$152))</f>
        <v>0</v>
      </c>
      <c r="AF329" s="107">
        <f>FORECAST($C$8-S329,Инклинометрия!$B$2:$B$152,Инклинометрия!$A$2:$A$152)</f>
        <v>1330</v>
      </c>
      <c r="AG329" s="107">
        <f>FORECAST($C$8-(S329+V329),Инклинометрия!$B$2:$B$152,Инклинометрия!$A$2:$A$152)</f>
        <v>0</v>
      </c>
      <c r="AH329" s="107">
        <f>IF(W329=0,"-",FORECAST($C$8+W329,Инклинометрия!$B$2:$B$152,Инклинометрия!$A$2:$A$152))</f>
        <v>1331.5528875839168</v>
      </c>
      <c r="AI329" s="107">
        <f>IF(W329=0,"-",FORECAST($C$8,Инклинометрия!$B$2:$B$152,Инклинометрия!$A$2:$A$152))</f>
        <v>1330</v>
      </c>
      <c r="AK329" s="122">
        <f>2*PI()*$C$5*(AT328-AT327)/(LN(AN328/$I$9)*$I$8/$I$7+LN($I$10/AN328)*$I$8/$I$7)</f>
        <v>0</v>
      </c>
      <c r="AL329" s="67">
        <f>AK329*(B329-B328)</f>
        <v>0</v>
      </c>
      <c r="AM329" s="23">
        <f t="shared" si="94"/>
        <v>4.3059540056097682E-2</v>
      </c>
      <c r="AN329" s="26">
        <f>AN328+AK329*(B329-B328)/(2*PI()*$C$5*AN328*$I$11)</f>
        <v>0.12986115207059001</v>
      </c>
      <c r="AO329" s="87">
        <f t="shared" si="88"/>
        <v>111242.59539450394</v>
      </c>
      <c r="AP329" s="87">
        <f>IF(R329+U329&lt;$C$8,0,32*$G$13/$C$12^2*($I$8*R329+$I$6*U329)+32*$G$14/($C$14^2-$C$13^2)*($I$8*S329+$I$6*V329))</f>
        <v>9917.5953945039291</v>
      </c>
      <c r="AQ329" s="66">
        <f>R329*$C$11*$C$9+U329*$C$11*$C$10</f>
        <v>14695380</v>
      </c>
      <c r="AR329" s="66">
        <f>S329*$C$11*$C$9+V329*$C$11*$C$10</f>
        <v>14695380</v>
      </c>
      <c r="AS329" s="87">
        <f>$C$11*(T329*$C$9+W329*$C$10)</f>
        <v>789129.61404581123</v>
      </c>
      <c r="AT329" s="45">
        <f t="shared" si="82"/>
        <v>15595752.209440315</v>
      </c>
      <c r="AU329" s="75"/>
    </row>
    <row r="330" spans="2:47" ht="15" thickBot="1" x14ac:dyDescent="0.35">
      <c r="B330" s="41">
        <f t="shared" si="89"/>
        <v>2990</v>
      </c>
      <c r="C330" s="8">
        <f t="shared" si="90"/>
        <v>29.900000000000002</v>
      </c>
      <c r="D330" s="73">
        <f t="shared" si="76"/>
        <v>39.991250000000008</v>
      </c>
      <c r="E330" s="29">
        <f t="shared" si="79"/>
        <v>2217.1022297816885</v>
      </c>
      <c r="F330" s="29">
        <f t="shared" si="83"/>
        <v>7.4150576246879609</v>
      </c>
      <c r="G330" s="29">
        <f t="shared" si="91"/>
        <v>9.9176395730201481</v>
      </c>
      <c r="H330" s="17">
        <f t="shared" si="92"/>
        <v>2965.3742323330021</v>
      </c>
      <c r="I330" s="29">
        <f t="shared" si="84"/>
        <v>2.2250485660981263</v>
      </c>
      <c r="J330" s="29">
        <f t="shared" si="85"/>
        <v>13.949340071223991</v>
      </c>
      <c r="K330" s="32">
        <f>IF((D329+L329+M329-AL329)/($C$21+$C$22)&gt;$C$8,$C$8,(D329+L329+M329-AL329)/($C$21+$C$22))</f>
        <v>1400</v>
      </c>
      <c r="L330" s="97">
        <f t="shared" si="77"/>
        <v>0</v>
      </c>
      <c r="M330" s="96">
        <f t="shared" si="78"/>
        <v>0</v>
      </c>
      <c r="N330" s="98">
        <f t="shared" si="86"/>
        <v>1.7382597742038917</v>
      </c>
      <c r="O330" s="100">
        <f t="shared" si="80"/>
        <v>4.2266987561397071</v>
      </c>
      <c r="P330" s="104">
        <f t="shared" si="87"/>
        <v>18.880500609176615</v>
      </c>
      <c r="Q330" s="102">
        <f t="shared" si="93"/>
        <v>2.8886093440366814E-2</v>
      </c>
      <c r="R330" s="106">
        <f>K330-U330</f>
        <v>0</v>
      </c>
      <c r="S330" s="106">
        <f>IF(K330-H329&lt;0,0,K330-H329)</f>
        <v>0</v>
      </c>
      <c r="T330" s="106">
        <f t="shared" si="81"/>
        <v>98.365381490613771</v>
      </c>
      <c r="U330" s="107">
        <f>IF(S330&gt;0,0,IF(U329+(F330-AL330/$C$23)*$C$22/($C$21+$C$22)&gt;$C$8,$C$8,IF(V330=$C$8,U329+(F330-AL330/$C$23)*$C$22/$C$21,U329+(F330-AL330/$C$23)*$C$22/($C$21+$C$22))))</f>
        <v>1400</v>
      </c>
      <c r="V330" s="107">
        <f>IF(S330=0,IF(V329+(F330-AL330/$C$23)*$C$22/($C$21+$C$22)&gt;$C$8,$C$8,V329+(F330-AL330/$C$23)*$C$22/($C$21+$C$22)),E330)</f>
        <v>1400</v>
      </c>
      <c r="W330" s="203">
        <f>IF(S330&gt;0,0,IF(W329+AL330/$C$23&gt;$F$23,$F$23,W329+AL330/$C$23))</f>
        <v>1.6346185093862227</v>
      </c>
      <c r="X330" s="105" t="str">
        <f>IF(R330=0,"-",IF(U330=0,FORECAST($C$8,Инклинометрия!$B$2:$B$152,Инклинометрия!$A$2:$A$152),FORECAST(R330,Инклинометрия!$B$2:$B$152,Инклинометрия!$A$2:$A$152)))</f>
        <v>-</v>
      </c>
      <c r="Y330" s="105" t="str">
        <f>IF(R330=0,"-",IF(U330=0,FORECAST($C$8-R330,Инклинометрия!$B$2:$B$152,Инклинометрия!$A$2:$A$152),0))</f>
        <v>-</v>
      </c>
      <c r="Z330" s="105" t="str">
        <f>IF(S330=0,"-",FORECAST($C$8,Инклинометрия!$B$2:$B$152,Инклинометрия!$A$2:$A$152))</f>
        <v>-</v>
      </c>
      <c r="AA330" s="105" t="str">
        <f>IF(S330=0,"-",FORECAST($C$8-S330,Инклинометрия!$B$2:$B$152,Инклинометрия!$A$2:$A$152))</f>
        <v>-</v>
      </c>
      <c r="AB330" s="105">
        <f>IF(T330=0,"-",FORECAST($C$6,Инклинометрия!$B$2:$B$152,Инклинометрия!$A$2:$A$152))</f>
        <v>1425</v>
      </c>
      <c r="AC330" s="105">
        <f>IF(R330=0,FORECAST($C$6-T330,Инклинометрия!$B$2:$B$152,Инклинометрия!$A$2:$A$152),FORECAST($C$8,Инклинометрия!$B$2:$B$152,Инклинометрия!$A$2:$A$152))</f>
        <v>1331.5528875839168</v>
      </c>
      <c r="AD330" s="107">
        <f>IF(U330=0,"-",FORECAST($C$8,Инклинометрия!$B$2:$B$152,Инклинометрия!$A$2:$A$152))</f>
        <v>1330</v>
      </c>
      <c r="AE330" s="107">
        <f>IF(U330=0,"-",FORECAST($C$8-U330,Инклинометрия!$B$2:$B$152,Инклинометрия!$A$2:$A$152))</f>
        <v>0</v>
      </c>
      <c r="AF330" s="107">
        <f>FORECAST($C$8-S330,Инклинометрия!$B$2:$B$152,Инклинометрия!$A$2:$A$152)</f>
        <v>1330</v>
      </c>
      <c r="AG330" s="107">
        <f>FORECAST($C$8-(S330+V330),Инклинометрия!$B$2:$B$152,Инклинометрия!$A$2:$A$152)</f>
        <v>0</v>
      </c>
      <c r="AH330" s="107">
        <f>IF(W330=0,"-",FORECAST($C$8+W330,Инклинометрия!$B$2:$B$152,Инклинометрия!$A$2:$A$152))</f>
        <v>1331.5528875839168</v>
      </c>
      <c r="AI330" s="107">
        <f>IF(W330=0,"-",FORECAST($C$8,Инклинометрия!$B$2:$B$152,Инклинометрия!$A$2:$A$152))</f>
        <v>1330</v>
      </c>
      <c r="AK330" s="122">
        <f>2*PI()*$C$5*(AT329-AT328)/(LN(AN329/$I$9)*$I$8/$I$7+LN($I$10/AN329)*$I$8/$I$7)</f>
        <v>0</v>
      </c>
      <c r="AL330" s="67">
        <f>AK330*(B330-B329)</f>
        <v>0</v>
      </c>
      <c r="AM330" s="23">
        <f t="shared" si="94"/>
        <v>4.3059540056097682E-2</v>
      </c>
      <c r="AN330" s="26">
        <f>AN329+AK330*(B330-B329)/(2*PI()*$C$5*AN329*$I$11)</f>
        <v>0.12986115207059001</v>
      </c>
      <c r="AO330" s="87">
        <f t="shared" si="88"/>
        <v>111242.59539450394</v>
      </c>
      <c r="AP330" s="87">
        <f>IF(R330+U330&lt;$C$8,0,32*$G$13/$C$12^2*($I$8*R330+$I$6*U330)+32*$G$14/($C$14^2-$C$13^2)*($I$8*S330+$I$6*V330))</f>
        <v>9917.5953945039291</v>
      </c>
      <c r="AQ330" s="66">
        <f>R330*$C$11*$C$9+U330*$C$11*$C$10</f>
        <v>14695380</v>
      </c>
      <c r="AR330" s="66">
        <f>S330*$C$11*$C$9+V330*$C$11*$C$10</f>
        <v>14695380</v>
      </c>
      <c r="AS330" s="87">
        <f>$C$11*(T330*$C$9+W330*$C$10)</f>
        <v>789129.61404581123</v>
      </c>
      <c r="AT330" s="45">
        <f t="shared" si="82"/>
        <v>15595752.209440315</v>
      </c>
      <c r="AU330" s="75"/>
    </row>
    <row r="331" spans="2:47" ht="15" thickBot="1" x14ac:dyDescent="0.35">
      <c r="B331" s="41">
        <f t="shared" si="89"/>
        <v>3000</v>
      </c>
      <c r="C331" s="8">
        <f t="shared" si="90"/>
        <v>30</v>
      </c>
      <c r="D331" s="73">
        <f t="shared" si="76"/>
        <v>40.125</v>
      </c>
      <c r="E331" s="29">
        <f t="shared" si="79"/>
        <v>2224.5172874063765</v>
      </c>
      <c r="F331" s="29">
        <f t="shared" si="83"/>
        <v>7.4150576246879609</v>
      </c>
      <c r="G331" s="29">
        <f t="shared" si="91"/>
        <v>9.9176395730201481</v>
      </c>
      <c r="H331" s="17">
        <f t="shared" si="92"/>
        <v>2975.2918719060222</v>
      </c>
      <c r="I331" s="29">
        <f t="shared" si="84"/>
        <v>2.2250485660981263</v>
      </c>
      <c r="J331" s="29">
        <f t="shared" si="85"/>
        <v>13.949340071223991</v>
      </c>
      <c r="K331" s="32">
        <f>IF((D330+L330+M330-AL330)/($C$21+$C$22)&gt;$C$8,$C$8,(D330+L330+M330-AL330)/($C$21+$C$22))</f>
        <v>1400</v>
      </c>
      <c r="L331" s="97">
        <f t="shared" si="77"/>
        <v>0</v>
      </c>
      <c r="M331" s="96">
        <f t="shared" si="78"/>
        <v>0</v>
      </c>
      <c r="N331" s="98">
        <f t="shared" si="86"/>
        <v>1.7382597742038917</v>
      </c>
      <c r="O331" s="100">
        <f t="shared" si="80"/>
        <v>4.2266987561397071</v>
      </c>
      <c r="P331" s="104">
        <f t="shared" si="87"/>
        <v>18.880500609176615</v>
      </c>
      <c r="Q331" s="102">
        <f t="shared" si="93"/>
        <v>2.8886093440366814E-2</v>
      </c>
      <c r="R331" s="106">
        <f>K331-U331</f>
        <v>0</v>
      </c>
      <c r="S331" s="106">
        <f>IF(K331-H330&lt;0,0,K331-H330)</f>
        <v>0</v>
      </c>
      <c r="T331" s="106">
        <f t="shared" si="81"/>
        <v>98.365381490613771</v>
      </c>
      <c r="U331" s="107">
        <f>IF(S331&gt;0,0,IF(U330+(F331-AL331/$C$23)*$C$22/($C$21+$C$22)&gt;$C$8,$C$8,IF(V331=$C$8,U330+(F331-AL331/$C$23)*$C$22/$C$21,U330+(F331-AL331/$C$23)*$C$22/($C$21+$C$22))))</f>
        <v>1400</v>
      </c>
      <c r="V331" s="107">
        <f>IF(S331=0,IF(V330+(F331-AL331/$C$23)*$C$22/($C$21+$C$22)&gt;$C$8,$C$8,V330+(F331-AL331/$C$23)*$C$22/($C$21+$C$22)),E331)</f>
        <v>1400</v>
      </c>
      <c r="W331" s="203">
        <f>IF(S331&gt;0,0,IF(W330+AL331/$C$23&gt;$F$23,$F$23,W330+AL331/$C$23))</f>
        <v>1.6346185093862227</v>
      </c>
      <c r="X331" s="105" t="str">
        <f>IF(R331=0,"-",IF(U331=0,FORECAST($C$8,Инклинометрия!$B$2:$B$152,Инклинометрия!$A$2:$A$152),FORECAST(R331,Инклинометрия!$B$2:$B$152,Инклинометрия!$A$2:$A$152)))</f>
        <v>-</v>
      </c>
      <c r="Y331" s="105" t="str">
        <f>IF(R331=0,"-",IF(U331=0,FORECAST($C$8-R331,Инклинометрия!$B$2:$B$152,Инклинометрия!$A$2:$A$152),0))</f>
        <v>-</v>
      </c>
      <c r="Z331" s="105" t="str">
        <f>IF(S331=0,"-",FORECAST($C$8,Инклинометрия!$B$2:$B$152,Инклинометрия!$A$2:$A$152))</f>
        <v>-</v>
      </c>
      <c r="AA331" s="105" t="str">
        <f>IF(S331=0,"-",FORECAST($C$8-S331,Инклинометрия!$B$2:$B$152,Инклинометрия!$A$2:$A$152))</f>
        <v>-</v>
      </c>
      <c r="AB331" s="105">
        <f>IF(T331=0,"-",FORECAST($C$6,Инклинометрия!$B$2:$B$152,Инклинометрия!$A$2:$A$152))</f>
        <v>1425</v>
      </c>
      <c r="AC331" s="105">
        <f>IF(R331=0,FORECAST($C$6-T331,Инклинометрия!$B$2:$B$152,Инклинометрия!$A$2:$A$152),FORECAST($C$8,Инклинометрия!$B$2:$B$152,Инклинометрия!$A$2:$A$152))</f>
        <v>1331.5528875839168</v>
      </c>
      <c r="AD331" s="107">
        <f>IF(U331=0,"-",FORECAST($C$8,Инклинометрия!$B$2:$B$152,Инклинометрия!$A$2:$A$152))</f>
        <v>1330</v>
      </c>
      <c r="AE331" s="107">
        <f>IF(U331=0,"-",FORECAST($C$8-U331,Инклинометрия!$B$2:$B$152,Инклинометрия!$A$2:$A$152))</f>
        <v>0</v>
      </c>
      <c r="AF331" s="107">
        <f>FORECAST($C$8-S331,Инклинометрия!$B$2:$B$152,Инклинометрия!$A$2:$A$152)</f>
        <v>1330</v>
      </c>
      <c r="AG331" s="107">
        <f>FORECAST($C$8-(S331+V331),Инклинометрия!$B$2:$B$152,Инклинометрия!$A$2:$A$152)</f>
        <v>0</v>
      </c>
      <c r="AH331" s="107">
        <f>IF(W331=0,"-",FORECAST($C$8+W331,Инклинометрия!$B$2:$B$152,Инклинометрия!$A$2:$A$152))</f>
        <v>1331.5528875839168</v>
      </c>
      <c r="AI331" s="107">
        <f>IF(W331=0,"-",FORECAST($C$8,Инклинометрия!$B$2:$B$152,Инклинометрия!$A$2:$A$152))</f>
        <v>1330</v>
      </c>
      <c r="AK331" s="122">
        <f>2*PI()*$C$5*(AT330-AT329)/(LN(AN330/$I$9)*$I$8/$I$7+LN($I$10/AN330)*$I$8/$I$7)</f>
        <v>0</v>
      </c>
      <c r="AL331" s="67">
        <f>AK331*(B331-B330)</f>
        <v>0</v>
      </c>
      <c r="AM331" s="23">
        <f t="shared" si="94"/>
        <v>4.3059540056097682E-2</v>
      </c>
      <c r="AN331" s="26">
        <f>AN330+AK331*(B331-B330)/(2*PI()*$C$5*AN330*$I$11)</f>
        <v>0.12986115207059001</v>
      </c>
      <c r="AO331" s="87">
        <f t="shared" si="88"/>
        <v>111242.59539450394</v>
      </c>
      <c r="AP331" s="87">
        <f>IF(R331+U331&lt;$C$8,0,32*$G$13/$C$12^2*($I$8*R331+$I$6*U331)+32*$G$14/($C$14^2-$C$13^2)*($I$8*S331+$I$6*V331))</f>
        <v>9917.5953945039291</v>
      </c>
      <c r="AQ331" s="66">
        <f>R331*$C$11*$C$9+U331*$C$11*$C$10</f>
        <v>14695380</v>
      </c>
      <c r="AR331" s="66">
        <f>S331*$C$11*$C$9+V331*$C$11*$C$10</f>
        <v>14695380</v>
      </c>
      <c r="AS331" s="87">
        <f>$C$11*(T331*$C$9+W331*$C$10)</f>
        <v>789129.61404581123</v>
      </c>
      <c r="AT331" s="45">
        <f t="shared" si="82"/>
        <v>15595752.209440315</v>
      </c>
      <c r="AU331" s="75"/>
    </row>
    <row r="332" spans="2:47" ht="15" thickBot="1" x14ac:dyDescent="0.35">
      <c r="B332" s="41">
        <f t="shared" si="89"/>
        <v>3010</v>
      </c>
      <c r="C332" s="8">
        <f t="shared" si="90"/>
        <v>30.1</v>
      </c>
      <c r="D332" s="73">
        <f t="shared" si="76"/>
        <v>40.258749999999999</v>
      </c>
      <c r="E332" s="29">
        <f t="shared" si="79"/>
        <v>2231.9323450310644</v>
      </c>
      <c r="F332" s="29">
        <f t="shared" si="83"/>
        <v>7.4150576246879609</v>
      </c>
      <c r="G332" s="29">
        <f t="shared" si="91"/>
        <v>9.9176395730201481</v>
      </c>
      <c r="H332" s="17">
        <f t="shared" si="92"/>
        <v>2985.2095114790422</v>
      </c>
      <c r="I332" s="29">
        <f t="shared" si="84"/>
        <v>2.2250485660981263</v>
      </c>
      <c r="J332" s="29">
        <f t="shared" si="85"/>
        <v>13.949340071223991</v>
      </c>
      <c r="K332" s="32">
        <f>IF((D331+L331+M331-AL331)/($C$21+$C$22)&gt;$C$8,$C$8,(D331+L331+M331-AL331)/($C$21+$C$22))</f>
        <v>1400</v>
      </c>
      <c r="L332" s="97">
        <f t="shared" si="77"/>
        <v>0</v>
      </c>
      <c r="M332" s="96">
        <f t="shared" si="78"/>
        <v>0</v>
      </c>
      <c r="N332" s="98">
        <f t="shared" si="86"/>
        <v>1.7382597742038917</v>
      </c>
      <c r="O332" s="100">
        <f t="shared" si="80"/>
        <v>4.2266987561397071</v>
      </c>
      <c r="P332" s="104">
        <f t="shared" si="87"/>
        <v>18.880500609176615</v>
      </c>
      <c r="Q332" s="102">
        <f t="shared" si="93"/>
        <v>2.8886093440366814E-2</v>
      </c>
      <c r="R332" s="106">
        <f>K332-U332</f>
        <v>0</v>
      </c>
      <c r="S332" s="106">
        <f>IF(K332-H331&lt;0,0,K332-H331)</f>
        <v>0</v>
      </c>
      <c r="T332" s="106">
        <f t="shared" si="81"/>
        <v>98.365381490613771</v>
      </c>
      <c r="U332" s="107">
        <f>IF(S332&gt;0,0,IF(U331+(F332-AL332/$C$23)*$C$22/($C$21+$C$22)&gt;$C$8,$C$8,IF(V332=$C$8,U331+(F332-AL332/$C$23)*$C$22/$C$21,U331+(F332-AL332/$C$23)*$C$22/($C$21+$C$22))))</f>
        <v>1400</v>
      </c>
      <c r="V332" s="107">
        <f>IF(S332=0,IF(V331+(F332-AL332/$C$23)*$C$22/($C$21+$C$22)&gt;$C$8,$C$8,V331+(F332-AL332/$C$23)*$C$22/($C$21+$C$22)),E332)</f>
        <v>1400</v>
      </c>
      <c r="W332" s="203">
        <f>IF(S332&gt;0,0,IF(W331+AL332/$C$23&gt;$F$23,$F$23,W331+AL332/$C$23))</f>
        <v>1.6346185093862227</v>
      </c>
      <c r="X332" s="105" t="str">
        <f>IF(R332=0,"-",IF(U332=0,FORECAST($C$8,Инклинометрия!$B$2:$B$152,Инклинометрия!$A$2:$A$152),FORECAST(R332,Инклинометрия!$B$2:$B$152,Инклинометрия!$A$2:$A$152)))</f>
        <v>-</v>
      </c>
      <c r="Y332" s="105" t="str">
        <f>IF(R332=0,"-",IF(U332=0,FORECAST($C$8-R332,Инклинометрия!$B$2:$B$152,Инклинометрия!$A$2:$A$152),0))</f>
        <v>-</v>
      </c>
      <c r="Z332" s="105" t="str">
        <f>IF(S332=0,"-",FORECAST($C$8,Инклинометрия!$B$2:$B$152,Инклинометрия!$A$2:$A$152))</f>
        <v>-</v>
      </c>
      <c r="AA332" s="105" t="str">
        <f>IF(S332=0,"-",FORECAST($C$8-S332,Инклинометрия!$B$2:$B$152,Инклинометрия!$A$2:$A$152))</f>
        <v>-</v>
      </c>
      <c r="AB332" s="105">
        <f>IF(T332=0,"-",FORECAST($C$6,Инклинометрия!$B$2:$B$152,Инклинометрия!$A$2:$A$152))</f>
        <v>1425</v>
      </c>
      <c r="AC332" s="105">
        <f>IF(R332=0,FORECAST($C$6-T332,Инклинометрия!$B$2:$B$152,Инклинометрия!$A$2:$A$152),FORECAST($C$8,Инклинометрия!$B$2:$B$152,Инклинометрия!$A$2:$A$152))</f>
        <v>1331.5528875839168</v>
      </c>
      <c r="AD332" s="107">
        <f>IF(U332=0,"-",FORECAST($C$8,Инклинометрия!$B$2:$B$152,Инклинометрия!$A$2:$A$152))</f>
        <v>1330</v>
      </c>
      <c r="AE332" s="107">
        <f>IF(U332=0,"-",FORECAST($C$8-U332,Инклинометрия!$B$2:$B$152,Инклинометрия!$A$2:$A$152))</f>
        <v>0</v>
      </c>
      <c r="AF332" s="107">
        <f>FORECAST($C$8-S332,Инклинометрия!$B$2:$B$152,Инклинометрия!$A$2:$A$152)</f>
        <v>1330</v>
      </c>
      <c r="AG332" s="107">
        <f>FORECAST($C$8-(S332+V332),Инклинометрия!$B$2:$B$152,Инклинометрия!$A$2:$A$152)</f>
        <v>0</v>
      </c>
      <c r="AH332" s="107">
        <f>IF(W332=0,"-",FORECAST($C$8+W332,Инклинометрия!$B$2:$B$152,Инклинометрия!$A$2:$A$152))</f>
        <v>1331.5528875839168</v>
      </c>
      <c r="AI332" s="107">
        <f>IF(W332=0,"-",FORECAST($C$8,Инклинометрия!$B$2:$B$152,Инклинометрия!$A$2:$A$152))</f>
        <v>1330</v>
      </c>
      <c r="AK332" s="122">
        <f>2*PI()*$C$5*(AT331-AT330)/(LN(AN331/$I$9)*$I$8/$I$7+LN($I$10/AN331)*$I$8/$I$7)</f>
        <v>0</v>
      </c>
      <c r="AL332" s="67">
        <f>AK332*(B332-B331)</f>
        <v>0</v>
      </c>
      <c r="AM332" s="23">
        <f t="shared" si="94"/>
        <v>4.3059540056097682E-2</v>
      </c>
      <c r="AN332" s="26">
        <f>AN331+AK332*(B332-B331)/(2*PI()*$C$5*AN331*$I$11)</f>
        <v>0.12986115207059001</v>
      </c>
      <c r="AO332" s="87">
        <f t="shared" si="88"/>
        <v>111242.59539450394</v>
      </c>
      <c r="AP332" s="87">
        <f>IF(R332+U332&lt;$C$8,0,32*$G$13/$C$12^2*($I$8*R332+$I$6*U332)+32*$G$14/($C$14^2-$C$13^2)*($I$8*S332+$I$6*V332))</f>
        <v>9917.5953945039291</v>
      </c>
      <c r="AQ332" s="66">
        <f>R332*$C$11*$C$9+U332*$C$11*$C$10</f>
        <v>14695380</v>
      </c>
      <c r="AR332" s="66">
        <f>S332*$C$11*$C$9+V332*$C$11*$C$10</f>
        <v>14695380</v>
      </c>
      <c r="AS332" s="87">
        <f>$C$11*(T332*$C$9+W332*$C$10)</f>
        <v>789129.61404581123</v>
      </c>
      <c r="AT332" s="45">
        <f t="shared" si="82"/>
        <v>15595752.209440315</v>
      </c>
      <c r="AU332" s="75"/>
    </row>
    <row r="333" spans="2:47" ht="15" thickBot="1" x14ac:dyDescent="0.35">
      <c r="B333" s="41">
        <f t="shared" si="89"/>
        <v>3020</v>
      </c>
      <c r="C333" s="8">
        <f t="shared" si="90"/>
        <v>30.2</v>
      </c>
      <c r="D333" s="73">
        <f t="shared" si="76"/>
        <v>40.392499999999998</v>
      </c>
      <c r="E333" s="29">
        <f t="shared" si="79"/>
        <v>2239.3474026557519</v>
      </c>
      <c r="F333" s="29">
        <f t="shared" si="83"/>
        <v>7.4150576246875062</v>
      </c>
      <c r="G333" s="29">
        <f t="shared" si="91"/>
        <v>9.9176395730195388</v>
      </c>
      <c r="H333" s="17">
        <f t="shared" si="92"/>
        <v>2995.1271510520619</v>
      </c>
      <c r="I333" s="29">
        <f t="shared" si="84"/>
        <v>2.2250485660981263</v>
      </c>
      <c r="J333" s="29">
        <f t="shared" si="85"/>
        <v>13.949340071223562</v>
      </c>
      <c r="K333" s="32">
        <f>IF((D332+L332+M332-AL332)/($C$21+$C$22)&gt;$C$8,$C$8,(D332+L332+M332-AL332)/($C$21+$C$22))</f>
        <v>1400</v>
      </c>
      <c r="L333" s="97">
        <f t="shared" si="77"/>
        <v>0</v>
      </c>
      <c r="M333" s="96">
        <f t="shared" si="78"/>
        <v>0</v>
      </c>
      <c r="N333" s="98">
        <f t="shared" si="86"/>
        <v>1.7382597742038917</v>
      </c>
      <c r="O333" s="100">
        <f t="shared" si="80"/>
        <v>4.2266987561397071</v>
      </c>
      <c r="P333" s="104">
        <f t="shared" si="87"/>
        <v>18.880500609176615</v>
      </c>
      <c r="Q333" s="102">
        <f t="shared" si="93"/>
        <v>2.8886093440366814E-2</v>
      </c>
      <c r="R333" s="106">
        <f>K333-U333</f>
        <v>0</v>
      </c>
      <c r="S333" s="106">
        <f>IF(K333-H332&lt;0,0,K333-H332)</f>
        <v>0</v>
      </c>
      <c r="T333" s="106">
        <f t="shared" si="81"/>
        <v>98.365381490613771</v>
      </c>
      <c r="U333" s="107">
        <f>IF(S333&gt;0,0,IF(U332+(F333-AL333/$C$23)*$C$22/($C$21+$C$22)&gt;$C$8,$C$8,IF(V333=$C$8,U332+(F333-AL333/$C$23)*$C$22/$C$21,U332+(F333-AL333/$C$23)*$C$22/($C$21+$C$22))))</f>
        <v>1400</v>
      </c>
      <c r="V333" s="107">
        <f>IF(S333=0,IF(V332+(F333-AL333/$C$23)*$C$22/($C$21+$C$22)&gt;$C$8,$C$8,V332+(F333-AL333/$C$23)*$C$22/($C$21+$C$22)),E333)</f>
        <v>1400</v>
      </c>
      <c r="W333" s="203">
        <f>IF(S333&gt;0,0,IF(W332+AL333/$C$23&gt;$F$23,$F$23,W332+AL333/$C$23))</f>
        <v>1.6346185093862227</v>
      </c>
      <c r="X333" s="105" t="str">
        <f>IF(R333=0,"-",IF(U333=0,FORECAST($C$8,Инклинометрия!$B$2:$B$152,Инклинометрия!$A$2:$A$152),FORECAST(R333,Инклинометрия!$B$2:$B$152,Инклинометрия!$A$2:$A$152)))</f>
        <v>-</v>
      </c>
      <c r="Y333" s="105" t="str">
        <f>IF(R333=0,"-",IF(U333=0,FORECAST($C$8-R333,Инклинометрия!$B$2:$B$152,Инклинометрия!$A$2:$A$152),0))</f>
        <v>-</v>
      </c>
      <c r="Z333" s="105" t="str">
        <f>IF(S333=0,"-",FORECAST($C$8,Инклинометрия!$B$2:$B$152,Инклинометрия!$A$2:$A$152))</f>
        <v>-</v>
      </c>
      <c r="AA333" s="105" t="str">
        <f>IF(S333=0,"-",FORECAST($C$8-S333,Инклинометрия!$B$2:$B$152,Инклинометрия!$A$2:$A$152))</f>
        <v>-</v>
      </c>
      <c r="AB333" s="105">
        <f>IF(T333=0,"-",FORECAST($C$6,Инклинометрия!$B$2:$B$152,Инклинометрия!$A$2:$A$152))</f>
        <v>1425</v>
      </c>
      <c r="AC333" s="105">
        <f>IF(R333=0,FORECAST($C$6-T333,Инклинометрия!$B$2:$B$152,Инклинометрия!$A$2:$A$152),FORECAST($C$8,Инклинометрия!$B$2:$B$152,Инклинометрия!$A$2:$A$152))</f>
        <v>1331.5528875839168</v>
      </c>
      <c r="AD333" s="107">
        <f>IF(U333=0,"-",FORECAST($C$8,Инклинометрия!$B$2:$B$152,Инклинометрия!$A$2:$A$152))</f>
        <v>1330</v>
      </c>
      <c r="AE333" s="107">
        <f>IF(U333=0,"-",FORECAST($C$8-U333,Инклинометрия!$B$2:$B$152,Инклинометрия!$A$2:$A$152))</f>
        <v>0</v>
      </c>
      <c r="AF333" s="107">
        <f>FORECAST($C$8-S333,Инклинометрия!$B$2:$B$152,Инклинометрия!$A$2:$A$152)</f>
        <v>1330</v>
      </c>
      <c r="AG333" s="107">
        <f>FORECAST($C$8-(S333+V333),Инклинометрия!$B$2:$B$152,Инклинометрия!$A$2:$A$152)</f>
        <v>0</v>
      </c>
      <c r="AH333" s="107">
        <f>IF(W333=0,"-",FORECAST($C$8+W333,Инклинометрия!$B$2:$B$152,Инклинометрия!$A$2:$A$152))</f>
        <v>1331.5528875839168</v>
      </c>
      <c r="AI333" s="107">
        <f>IF(W333=0,"-",FORECAST($C$8,Инклинометрия!$B$2:$B$152,Инклинометрия!$A$2:$A$152))</f>
        <v>1330</v>
      </c>
      <c r="AK333" s="122">
        <f>2*PI()*$C$5*(AT332-AT331)/(LN(AN332/$I$9)*$I$8/$I$7+LN($I$10/AN332)*$I$8/$I$7)</f>
        <v>0</v>
      </c>
      <c r="AL333" s="67">
        <f>AK333*(B333-B332)</f>
        <v>0</v>
      </c>
      <c r="AM333" s="23">
        <f t="shared" si="94"/>
        <v>4.3059540056097682E-2</v>
      </c>
      <c r="AN333" s="26">
        <f>AN332+AK333*(B333-B332)/(2*PI()*$C$5*AN332*$I$11)</f>
        <v>0.12986115207059001</v>
      </c>
      <c r="AO333" s="87">
        <f t="shared" si="88"/>
        <v>111242.59539450394</v>
      </c>
      <c r="AP333" s="87">
        <f>IF(R333+U333&lt;$C$8,0,32*$G$13/$C$12^2*($I$8*R333+$I$6*U333)+32*$G$14/($C$14^2-$C$13^2)*($I$8*S333+$I$6*V333))</f>
        <v>9917.5953945039291</v>
      </c>
      <c r="AQ333" s="66">
        <f>R333*$C$11*$C$9+U333*$C$11*$C$10</f>
        <v>14695380</v>
      </c>
      <c r="AR333" s="66">
        <f>S333*$C$11*$C$9+V333*$C$11*$C$10</f>
        <v>14695380</v>
      </c>
      <c r="AS333" s="87">
        <f>$C$11*(T333*$C$9+W333*$C$10)</f>
        <v>789129.61404581123</v>
      </c>
      <c r="AT333" s="45">
        <f t="shared" si="82"/>
        <v>15595752.209440315</v>
      </c>
      <c r="AU333" s="75"/>
    </row>
    <row r="334" spans="2:47" ht="15" thickBot="1" x14ac:dyDescent="0.35">
      <c r="B334" s="41">
        <f t="shared" si="89"/>
        <v>3030</v>
      </c>
      <c r="C334" s="8">
        <f t="shared" si="90"/>
        <v>30.3</v>
      </c>
      <c r="D334" s="73">
        <f t="shared" si="76"/>
        <v>40.526249999999997</v>
      </c>
      <c r="E334" s="29">
        <f t="shared" si="79"/>
        <v>2246.7624602804399</v>
      </c>
      <c r="F334" s="29">
        <f t="shared" si="83"/>
        <v>7.4150576246879609</v>
      </c>
      <c r="G334" s="29">
        <f t="shared" si="91"/>
        <v>9.9176395730201481</v>
      </c>
      <c r="H334" s="17">
        <f t="shared" si="92"/>
        <v>3005.044790625082</v>
      </c>
      <c r="I334" s="29">
        <f t="shared" si="84"/>
        <v>2.2250485660981263</v>
      </c>
      <c r="J334" s="29">
        <f t="shared" si="85"/>
        <v>13.949340071223991</v>
      </c>
      <c r="K334" s="32">
        <f>IF((D333+L333+M333-AL333)/($C$21+$C$22)&gt;$C$8,$C$8,(D333+L333+M333-AL333)/($C$21+$C$22))</f>
        <v>1400</v>
      </c>
      <c r="L334" s="97">
        <f t="shared" si="77"/>
        <v>0</v>
      </c>
      <c r="M334" s="96">
        <f t="shared" si="78"/>
        <v>0</v>
      </c>
      <c r="N334" s="98">
        <f t="shared" si="86"/>
        <v>1.7382597742038917</v>
      </c>
      <c r="O334" s="100">
        <f t="shared" si="80"/>
        <v>4.2266987561397071</v>
      </c>
      <c r="P334" s="104">
        <f t="shared" si="87"/>
        <v>18.880500609176615</v>
      </c>
      <c r="Q334" s="102">
        <f t="shared" si="93"/>
        <v>2.8886093440366814E-2</v>
      </c>
      <c r="R334" s="106">
        <f>K334-U334</f>
        <v>0</v>
      </c>
      <c r="S334" s="106">
        <f>IF(K334-H333&lt;0,0,K334-H333)</f>
        <v>0</v>
      </c>
      <c r="T334" s="106">
        <f t="shared" si="81"/>
        <v>98.365381490613771</v>
      </c>
      <c r="U334" s="107">
        <f>IF(S334&gt;0,0,IF(U333+(F334-AL334/$C$23)*$C$22/($C$21+$C$22)&gt;$C$8,$C$8,IF(V334=$C$8,U333+(F334-AL334/$C$23)*$C$22/$C$21,U333+(F334-AL334/$C$23)*$C$22/($C$21+$C$22))))</f>
        <v>1400</v>
      </c>
      <c r="V334" s="107">
        <f>IF(S334=0,IF(V333+(F334-AL334/$C$23)*$C$22/($C$21+$C$22)&gt;$C$8,$C$8,V333+(F334-AL334/$C$23)*$C$22/($C$21+$C$22)),E334)</f>
        <v>1400</v>
      </c>
      <c r="W334" s="203">
        <f>IF(S334&gt;0,0,IF(W333+AL334/$C$23&gt;$F$23,$F$23,W333+AL334/$C$23))</f>
        <v>1.6346185093862227</v>
      </c>
      <c r="X334" s="105" t="str">
        <f>IF(R334=0,"-",IF(U334=0,FORECAST($C$8,Инклинометрия!$B$2:$B$152,Инклинометрия!$A$2:$A$152),FORECAST(R334,Инклинометрия!$B$2:$B$152,Инклинометрия!$A$2:$A$152)))</f>
        <v>-</v>
      </c>
      <c r="Y334" s="105" t="str">
        <f>IF(R334=0,"-",IF(U334=0,FORECAST($C$8-R334,Инклинометрия!$B$2:$B$152,Инклинометрия!$A$2:$A$152),0))</f>
        <v>-</v>
      </c>
      <c r="Z334" s="105" t="str">
        <f>IF(S334=0,"-",FORECAST($C$8,Инклинометрия!$B$2:$B$152,Инклинометрия!$A$2:$A$152))</f>
        <v>-</v>
      </c>
      <c r="AA334" s="105" t="str">
        <f>IF(S334=0,"-",FORECAST($C$8-S334,Инклинометрия!$B$2:$B$152,Инклинометрия!$A$2:$A$152))</f>
        <v>-</v>
      </c>
      <c r="AB334" s="105">
        <f>IF(T334=0,"-",FORECAST($C$6,Инклинометрия!$B$2:$B$152,Инклинометрия!$A$2:$A$152))</f>
        <v>1425</v>
      </c>
      <c r="AC334" s="105">
        <f>IF(R334=0,FORECAST($C$6-T334,Инклинометрия!$B$2:$B$152,Инклинометрия!$A$2:$A$152),FORECAST($C$8,Инклинометрия!$B$2:$B$152,Инклинометрия!$A$2:$A$152))</f>
        <v>1331.5528875839168</v>
      </c>
      <c r="AD334" s="107">
        <f>IF(U334=0,"-",FORECAST($C$8,Инклинометрия!$B$2:$B$152,Инклинометрия!$A$2:$A$152))</f>
        <v>1330</v>
      </c>
      <c r="AE334" s="107">
        <f>IF(U334=0,"-",FORECAST($C$8-U334,Инклинометрия!$B$2:$B$152,Инклинометрия!$A$2:$A$152))</f>
        <v>0</v>
      </c>
      <c r="AF334" s="107">
        <f>FORECAST($C$8-S334,Инклинометрия!$B$2:$B$152,Инклинометрия!$A$2:$A$152)</f>
        <v>1330</v>
      </c>
      <c r="AG334" s="107">
        <f>FORECAST($C$8-(S334+V334),Инклинометрия!$B$2:$B$152,Инклинометрия!$A$2:$A$152)</f>
        <v>0</v>
      </c>
      <c r="AH334" s="107">
        <f>IF(W334=0,"-",FORECAST($C$8+W334,Инклинометрия!$B$2:$B$152,Инклинометрия!$A$2:$A$152))</f>
        <v>1331.5528875839168</v>
      </c>
      <c r="AI334" s="107">
        <f>IF(W334=0,"-",FORECAST($C$8,Инклинометрия!$B$2:$B$152,Инклинометрия!$A$2:$A$152))</f>
        <v>1330</v>
      </c>
      <c r="AK334" s="122">
        <f>2*PI()*$C$5*(AT333-AT332)/(LN(AN333/$I$9)*$I$8/$I$7+LN($I$10/AN333)*$I$8/$I$7)</f>
        <v>0</v>
      </c>
      <c r="AL334" s="67">
        <f>AK334*(B334-B333)</f>
        <v>0</v>
      </c>
      <c r="AM334" s="23">
        <f t="shared" si="94"/>
        <v>4.3059540056097682E-2</v>
      </c>
      <c r="AN334" s="26">
        <f>AN333+AK334*(B334-B333)/(2*PI()*$C$5*AN333*$I$11)</f>
        <v>0.12986115207059001</v>
      </c>
      <c r="AO334" s="87">
        <f t="shared" si="88"/>
        <v>111242.59539450394</v>
      </c>
      <c r="AP334" s="87">
        <f>IF(R334+U334&lt;$C$8,0,32*$G$13/$C$12^2*($I$8*R334+$I$6*U334)+32*$G$14/($C$14^2-$C$13^2)*($I$8*S334+$I$6*V334))</f>
        <v>9917.5953945039291</v>
      </c>
      <c r="AQ334" s="66">
        <f>R334*$C$11*$C$9+U334*$C$11*$C$10</f>
        <v>14695380</v>
      </c>
      <c r="AR334" s="66">
        <f>S334*$C$11*$C$9+V334*$C$11*$C$10</f>
        <v>14695380</v>
      </c>
      <c r="AS334" s="87">
        <f>$C$11*(T334*$C$9+W334*$C$10)</f>
        <v>789129.61404581123</v>
      </c>
      <c r="AT334" s="45">
        <f t="shared" si="82"/>
        <v>15595752.209440315</v>
      </c>
      <c r="AU334" s="75"/>
    </row>
    <row r="335" spans="2:47" ht="15" thickBot="1" x14ac:dyDescent="0.35">
      <c r="B335" s="41">
        <f t="shared" si="89"/>
        <v>3040</v>
      </c>
      <c r="C335" s="8">
        <f t="shared" si="90"/>
        <v>30.400000000000002</v>
      </c>
      <c r="D335" s="73">
        <f t="shared" si="76"/>
        <v>40.660000000000004</v>
      </c>
      <c r="E335" s="29">
        <f t="shared" si="79"/>
        <v>2254.1775179051283</v>
      </c>
      <c r="F335" s="29">
        <f t="shared" si="83"/>
        <v>7.4150576246884157</v>
      </c>
      <c r="G335" s="29">
        <f t="shared" si="91"/>
        <v>9.9176395730207556</v>
      </c>
      <c r="H335" s="17">
        <f t="shared" si="92"/>
        <v>3014.9624301981025</v>
      </c>
      <c r="I335" s="29">
        <f t="shared" si="84"/>
        <v>2.2250485660981263</v>
      </c>
      <c r="J335" s="29">
        <f t="shared" si="85"/>
        <v>13.949340071224418</v>
      </c>
      <c r="K335" s="32">
        <f>IF((D334+L334+M334-AL334)/($C$21+$C$22)&gt;$C$8,$C$8,(D334+L334+M334-AL334)/($C$21+$C$22))</f>
        <v>1400</v>
      </c>
      <c r="L335" s="97">
        <f t="shared" si="77"/>
        <v>0</v>
      </c>
      <c r="M335" s="96">
        <f t="shared" si="78"/>
        <v>0</v>
      </c>
      <c r="N335" s="98">
        <f t="shared" si="86"/>
        <v>1.7382597742038917</v>
      </c>
      <c r="O335" s="100">
        <f t="shared" si="80"/>
        <v>4.2266987561397071</v>
      </c>
      <c r="P335" s="104">
        <f t="shared" si="87"/>
        <v>18.880500609176615</v>
      </c>
      <c r="Q335" s="102">
        <f t="shared" si="93"/>
        <v>2.8886093440366814E-2</v>
      </c>
      <c r="R335" s="106">
        <f>K335-U335</f>
        <v>0</v>
      </c>
      <c r="S335" s="106">
        <f>IF(K335-H334&lt;0,0,K335-H334)</f>
        <v>0</v>
      </c>
      <c r="T335" s="106">
        <f t="shared" si="81"/>
        <v>98.365381490613771</v>
      </c>
      <c r="U335" s="107">
        <f>IF(S335&gt;0,0,IF(U334+(F335-AL335/$C$23)*$C$22/($C$21+$C$22)&gt;$C$8,$C$8,IF(V335=$C$8,U334+(F335-AL335/$C$23)*$C$22/$C$21,U334+(F335-AL335/$C$23)*$C$22/($C$21+$C$22))))</f>
        <v>1400</v>
      </c>
      <c r="V335" s="107">
        <f>IF(S335=0,IF(V334+(F335-AL335/$C$23)*$C$22/($C$21+$C$22)&gt;$C$8,$C$8,V334+(F335-AL335/$C$23)*$C$22/($C$21+$C$22)),E335)</f>
        <v>1400</v>
      </c>
      <c r="W335" s="203">
        <f>IF(S335&gt;0,0,IF(W334+AL335/$C$23&gt;$F$23,$F$23,W334+AL335/$C$23))</f>
        <v>1.6346185093862227</v>
      </c>
      <c r="X335" s="105" t="str">
        <f>IF(R335=0,"-",IF(U335=0,FORECAST($C$8,Инклинометрия!$B$2:$B$152,Инклинометрия!$A$2:$A$152),FORECAST(R335,Инклинометрия!$B$2:$B$152,Инклинометрия!$A$2:$A$152)))</f>
        <v>-</v>
      </c>
      <c r="Y335" s="105" t="str">
        <f>IF(R335=0,"-",IF(U335=0,FORECAST($C$8-R335,Инклинометрия!$B$2:$B$152,Инклинометрия!$A$2:$A$152),0))</f>
        <v>-</v>
      </c>
      <c r="Z335" s="105" t="str">
        <f>IF(S335=0,"-",FORECAST($C$8,Инклинометрия!$B$2:$B$152,Инклинометрия!$A$2:$A$152))</f>
        <v>-</v>
      </c>
      <c r="AA335" s="105" t="str">
        <f>IF(S335=0,"-",FORECAST($C$8-S335,Инклинометрия!$B$2:$B$152,Инклинометрия!$A$2:$A$152))</f>
        <v>-</v>
      </c>
      <c r="AB335" s="105">
        <f>IF(T335=0,"-",FORECAST($C$6,Инклинометрия!$B$2:$B$152,Инклинометрия!$A$2:$A$152))</f>
        <v>1425</v>
      </c>
      <c r="AC335" s="105">
        <f>IF(R335=0,FORECAST($C$6-T335,Инклинометрия!$B$2:$B$152,Инклинометрия!$A$2:$A$152),FORECAST($C$8,Инклинометрия!$B$2:$B$152,Инклинометрия!$A$2:$A$152))</f>
        <v>1331.5528875839168</v>
      </c>
      <c r="AD335" s="107">
        <f>IF(U335=0,"-",FORECAST($C$8,Инклинометрия!$B$2:$B$152,Инклинометрия!$A$2:$A$152))</f>
        <v>1330</v>
      </c>
      <c r="AE335" s="107">
        <f>IF(U335=0,"-",FORECAST($C$8-U335,Инклинометрия!$B$2:$B$152,Инклинометрия!$A$2:$A$152))</f>
        <v>0</v>
      </c>
      <c r="AF335" s="107">
        <f>FORECAST($C$8-S335,Инклинометрия!$B$2:$B$152,Инклинометрия!$A$2:$A$152)</f>
        <v>1330</v>
      </c>
      <c r="AG335" s="107">
        <f>FORECAST($C$8-(S335+V335),Инклинометрия!$B$2:$B$152,Инклинометрия!$A$2:$A$152)</f>
        <v>0</v>
      </c>
      <c r="AH335" s="107">
        <f>IF(W335=0,"-",FORECAST($C$8+W335,Инклинометрия!$B$2:$B$152,Инклинометрия!$A$2:$A$152))</f>
        <v>1331.5528875839168</v>
      </c>
      <c r="AI335" s="107">
        <f>IF(W335=0,"-",FORECAST($C$8,Инклинометрия!$B$2:$B$152,Инклинометрия!$A$2:$A$152))</f>
        <v>1330</v>
      </c>
      <c r="AK335" s="122">
        <f>2*PI()*$C$5*(AT334-AT333)/(LN(AN334/$I$9)*$I$8/$I$7+LN($I$10/AN334)*$I$8/$I$7)</f>
        <v>0</v>
      </c>
      <c r="AL335" s="67">
        <f>AK335*(B335-B334)</f>
        <v>0</v>
      </c>
      <c r="AM335" s="23">
        <f t="shared" si="94"/>
        <v>4.3059540056097682E-2</v>
      </c>
      <c r="AN335" s="26">
        <f>AN334+AK335*(B335-B334)/(2*PI()*$C$5*AN334*$I$11)</f>
        <v>0.12986115207059001</v>
      </c>
      <c r="AO335" s="87">
        <f t="shared" si="88"/>
        <v>111242.59539450394</v>
      </c>
      <c r="AP335" s="87">
        <f>IF(R335+U335&lt;$C$8,0,32*$G$13/$C$12^2*($I$8*R335+$I$6*U335)+32*$G$14/($C$14^2-$C$13^2)*($I$8*S335+$I$6*V335))</f>
        <v>9917.5953945039291</v>
      </c>
      <c r="AQ335" s="66">
        <f>R335*$C$11*$C$9+U335*$C$11*$C$10</f>
        <v>14695380</v>
      </c>
      <c r="AR335" s="66">
        <f>S335*$C$11*$C$9+V335*$C$11*$C$10</f>
        <v>14695380</v>
      </c>
      <c r="AS335" s="87">
        <f>$C$11*(T335*$C$9+W335*$C$10)</f>
        <v>789129.61404581123</v>
      </c>
      <c r="AT335" s="45">
        <f t="shared" si="82"/>
        <v>15595752.209440315</v>
      </c>
      <c r="AU335" s="75"/>
    </row>
    <row r="336" spans="2:47" ht="15" thickBot="1" x14ac:dyDescent="0.35">
      <c r="B336" s="41">
        <f t="shared" si="89"/>
        <v>3050</v>
      </c>
      <c r="C336" s="8">
        <f t="shared" si="90"/>
        <v>30.5</v>
      </c>
      <c r="D336" s="73">
        <f t="shared" si="76"/>
        <v>40.793750000000003</v>
      </c>
      <c r="E336" s="29">
        <f t="shared" si="79"/>
        <v>2261.5925755298158</v>
      </c>
      <c r="F336" s="29">
        <f t="shared" si="83"/>
        <v>7.4150576246875062</v>
      </c>
      <c r="G336" s="29">
        <f t="shared" si="91"/>
        <v>9.9176395730195388</v>
      </c>
      <c r="H336" s="17">
        <f t="shared" si="92"/>
        <v>3024.8800697711222</v>
      </c>
      <c r="I336" s="29">
        <f t="shared" si="84"/>
        <v>2.2250485660981263</v>
      </c>
      <c r="J336" s="29">
        <f t="shared" si="85"/>
        <v>13.949340071223562</v>
      </c>
      <c r="K336" s="32">
        <f>IF((D335+L335+M335-AL335)/($C$21+$C$22)&gt;$C$8,$C$8,(D335+L335+M335-AL335)/($C$21+$C$22))</f>
        <v>1400</v>
      </c>
      <c r="L336" s="97">
        <f t="shared" si="77"/>
        <v>0</v>
      </c>
      <c r="M336" s="96">
        <f t="shared" si="78"/>
        <v>0</v>
      </c>
      <c r="N336" s="98">
        <f t="shared" si="86"/>
        <v>1.7382597742038917</v>
      </c>
      <c r="O336" s="100">
        <f t="shared" si="80"/>
        <v>4.2266987561397071</v>
      </c>
      <c r="P336" s="104">
        <f t="shared" si="87"/>
        <v>18.880500609176615</v>
      </c>
      <c r="Q336" s="102">
        <f t="shared" si="93"/>
        <v>2.8886093440366814E-2</v>
      </c>
      <c r="R336" s="106">
        <f>K336-U336</f>
        <v>0</v>
      </c>
      <c r="S336" s="106">
        <f>IF(K336-H335&lt;0,0,K336-H335)</f>
        <v>0</v>
      </c>
      <c r="T336" s="106">
        <f t="shared" si="81"/>
        <v>98.365381490613771</v>
      </c>
      <c r="U336" s="107">
        <f>IF(S336&gt;0,0,IF(U335+(F336-AL336/$C$23)*$C$22/($C$21+$C$22)&gt;$C$8,$C$8,IF(V336=$C$8,U335+(F336-AL336/$C$23)*$C$22/$C$21,U335+(F336-AL336/$C$23)*$C$22/($C$21+$C$22))))</f>
        <v>1400</v>
      </c>
      <c r="V336" s="107">
        <f>IF(S336=0,IF(V335+(F336-AL336/$C$23)*$C$22/($C$21+$C$22)&gt;$C$8,$C$8,V335+(F336-AL336/$C$23)*$C$22/($C$21+$C$22)),E336)</f>
        <v>1400</v>
      </c>
      <c r="W336" s="203">
        <f>IF(S336&gt;0,0,IF(W335+AL336/$C$23&gt;$F$23,$F$23,W335+AL336/$C$23))</f>
        <v>1.6346185093862227</v>
      </c>
      <c r="X336" s="105" t="str">
        <f>IF(R336=0,"-",IF(U336=0,FORECAST($C$8,Инклинометрия!$B$2:$B$152,Инклинометрия!$A$2:$A$152),FORECAST(R336,Инклинометрия!$B$2:$B$152,Инклинометрия!$A$2:$A$152)))</f>
        <v>-</v>
      </c>
      <c r="Y336" s="105" t="str">
        <f>IF(R336=0,"-",IF(U336=0,FORECAST($C$8-R336,Инклинометрия!$B$2:$B$152,Инклинометрия!$A$2:$A$152),0))</f>
        <v>-</v>
      </c>
      <c r="Z336" s="105" t="str">
        <f>IF(S336=0,"-",FORECAST($C$8,Инклинометрия!$B$2:$B$152,Инклинометрия!$A$2:$A$152))</f>
        <v>-</v>
      </c>
      <c r="AA336" s="105" t="str">
        <f>IF(S336=0,"-",FORECAST($C$8-S336,Инклинометрия!$B$2:$B$152,Инклинометрия!$A$2:$A$152))</f>
        <v>-</v>
      </c>
      <c r="AB336" s="105">
        <f>IF(T336=0,"-",FORECAST($C$6,Инклинометрия!$B$2:$B$152,Инклинометрия!$A$2:$A$152))</f>
        <v>1425</v>
      </c>
      <c r="AC336" s="105">
        <f>IF(R336=0,FORECAST($C$6-T336,Инклинометрия!$B$2:$B$152,Инклинометрия!$A$2:$A$152),FORECAST($C$8,Инклинометрия!$B$2:$B$152,Инклинометрия!$A$2:$A$152))</f>
        <v>1331.5528875839168</v>
      </c>
      <c r="AD336" s="107">
        <f>IF(U336=0,"-",FORECAST($C$8,Инклинометрия!$B$2:$B$152,Инклинометрия!$A$2:$A$152))</f>
        <v>1330</v>
      </c>
      <c r="AE336" s="107">
        <f>IF(U336=0,"-",FORECAST($C$8-U336,Инклинометрия!$B$2:$B$152,Инклинометрия!$A$2:$A$152))</f>
        <v>0</v>
      </c>
      <c r="AF336" s="107">
        <f>FORECAST($C$8-S336,Инклинометрия!$B$2:$B$152,Инклинометрия!$A$2:$A$152)</f>
        <v>1330</v>
      </c>
      <c r="AG336" s="107">
        <f>FORECAST($C$8-(S336+V336),Инклинометрия!$B$2:$B$152,Инклинометрия!$A$2:$A$152)</f>
        <v>0</v>
      </c>
      <c r="AH336" s="107">
        <f>IF(W336=0,"-",FORECAST($C$8+W336,Инклинометрия!$B$2:$B$152,Инклинометрия!$A$2:$A$152))</f>
        <v>1331.5528875839168</v>
      </c>
      <c r="AI336" s="107">
        <f>IF(W336=0,"-",FORECAST($C$8,Инклинометрия!$B$2:$B$152,Инклинометрия!$A$2:$A$152))</f>
        <v>1330</v>
      </c>
      <c r="AK336" s="122">
        <f>2*PI()*$C$5*(AT335-AT334)/(LN(AN335/$I$9)*$I$8/$I$7+LN($I$10/AN335)*$I$8/$I$7)</f>
        <v>0</v>
      </c>
      <c r="AL336" s="67">
        <f>AK336*(B336-B335)</f>
        <v>0</v>
      </c>
      <c r="AM336" s="23">
        <f t="shared" si="94"/>
        <v>4.3059540056097682E-2</v>
      </c>
      <c r="AN336" s="26">
        <f>AN335+AK336*(B336-B335)/(2*PI()*$C$5*AN335*$I$11)</f>
        <v>0.12986115207059001</v>
      </c>
      <c r="AO336" s="87">
        <f t="shared" si="88"/>
        <v>111242.59539450394</v>
      </c>
      <c r="AP336" s="87">
        <f>IF(R336+U336&lt;$C$8,0,32*$G$13/$C$12^2*($I$8*R336+$I$6*U336)+32*$G$14/($C$14^2-$C$13^2)*($I$8*S336+$I$6*V336))</f>
        <v>9917.5953945039291</v>
      </c>
      <c r="AQ336" s="66">
        <f>R336*$C$11*$C$9+U336*$C$11*$C$10</f>
        <v>14695380</v>
      </c>
      <c r="AR336" s="66">
        <f>S336*$C$11*$C$9+V336*$C$11*$C$10</f>
        <v>14695380</v>
      </c>
      <c r="AS336" s="87">
        <f>$C$11*(T336*$C$9+W336*$C$10)</f>
        <v>789129.61404581123</v>
      </c>
      <c r="AT336" s="45">
        <f t="shared" si="82"/>
        <v>15595752.209440315</v>
      </c>
      <c r="AU336" s="75"/>
    </row>
    <row r="337" spans="2:47" ht="15" thickBot="1" x14ac:dyDescent="0.35">
      <c r="B337" s="41">
        <f t="shared" si="89"/>
        <v>3060</v>
      </c>
      <c r="C337" s="8">
        <f t="shared" si="90"/>
        <v>30.6</v>
      </c>
      <c r="D337" s="73">
        <f t="shared" si="76"/>
        <v>40.927500000000002</v>
      </c>
      <c r="E337" s="29">
        <f t="shared" si="79"/>
        <v>2269.0076331545038</v>
      </c>
      <c r="F337" s="29">
        <f t="shared" si="83"/>
        <v>7.4150576246879609</v>
      </c>
      <c r="G337" s="29">
        <f t="shared" si="91"/>
        <v>9.9176395730201481</v>
      </c>
      <c r="H337" s="17">
        <f t="shared" si="92"/>
        <v>3034.7977093441423</v>
      </c>
      <c r="I337" s="29">
        <f t="shared" si="84"/>
        <v>2.2250485660981263</v>
      </c>
      <c r="J337" s="29">
        <f t="shared" si="85"/>
        <v>13.949340071223991</v>
      </c>
      <c r="K337" s="32">
        <f>IF((D336+L336+M336-AL336)/($C$21+$C$22)&gt;$C$8,$C$8,(D336+L336+M336-AL336)/($C$21+$C$22))</f>
        <v>1400</v>
      </c>
      <c r="L337" s="97">
        <f t="shared" si="77"/>
        <v>0</v>
      </c>
      <c r="M337" s="96">
        <f t="shared" si="78"/>
        <v>0</v>
      </c>
      <c r="N337" s="98">
        <f t="shared" si="86"/>
        <v>1.7382597742038917</v>
      </c>
      <c r="O337" s="100">
        <f t="shared" si="80"/>
        <v>4.2266987561397071</v>
      </c>
      <c r="P337" s="104">
        <f t="shared" si="87"/>
        <v>18.880500609176615</v>
      </c>
      <c r="Q337" s="102">
        <f t="shared" si="93"/>
        <v>2.8886093440366814E-2</v>
      </c>
      <c r="R337" s="106">
        <f>K337-U337</f>
        <v>0</v>
      </c>
      <c r="S337" s="106">
        <f>IF(K337-H336&lt;0,0,K337-H336)</f>
        <v>0</v>
      </c>
      <c r="T337" s="106">
        <f t="shared" si="81"/>
        <v>98.365381490613771</v>
      </c>
      <c r="U337" s="107">
        <f>IF(S337&gt;0,0,IF(U336+(F337-AL337/$C$23)*$C$22/($C$21+$C$22)&gt;$C$8,$C$8,IF(V337=$C$8,U336+(F337-AL337/$C$23)*$C$22/$C$21,U336+(F337-AL337/$C$23)*$C$22/($C$21+$C$22))))</f>
        <v>1400</v>
      </c>
      <c r="V337" s="107">
        <f>IF(S337=0,IF(V336+(F337-AL337/$C$23)*$C$22/($C$21+$C$22)&gt;$C$8,$C$8,V336+(F337-AL337/$C$23)*$C$22/($C$21+$C$22)),E337)</f>
        <v>1400</v>
      </c>
      <c r="W337" s="203">
        <f>IF(S337&gt;0,0,IF(W336+AL337/$C$23&gt;$F$23,$F$23,W336+AL337/$C$23))</f>
        <v>1.6346185093862227</v>
      </c>
      <c r="X337" s="105" t="str">
        <f>IF(R337=0,"-",IF(U337=0,FORECAST($C$8,Инклинометрия!$B$2:$B$152,Инклинометрия!$A$2:$A$152),FORECAST(R337,Инклинометрия!$B$2:$B$152,Инклинометрия!$A$2:$A$152)))</f>
        <v>-</v>
      </c>
      <c r="Y337" s="105" t="str">
        <f>IF(R337=0,"-",IF(U337=0,FORECAST($C$8-R337,Инклинометрия!$B$2:$B$152,Инклинометрия!$A$2:$A$152),0))</f>
        <v>-</v>
      </c>
      <c r="Z337" s="105" t="str">
        <f>IF(S337=0,"-",FORECAST($C$8,Инклинометрия!$B$2:$B$152,Инклинометрия!$A$2:$A$152))</f>
        <v>-</v>
      </c>
      <c r="AA337" s="105" t="str">
        <f>IF(S337=0,"-",FORECAST($C$8-S337,Инклинометрия!$B$2:$B$152,Инклинометрия!$A$2:$A$152))</f>
        <v>-</v>
      </c>
      <c r="AB337" s="105">
        <f>IF(T337=0,"-",FORECAST($C$6,Инклинометрия!$B$2:$B$152,Инклинометрия!$A$2:$A$152))</f>
        <v>1425</v>
      </c>
      <c r="AC337" s="105">
        <f>IF(R337=0,FORECAST($C$6-T337,Инклинометрия!$B$2:$B$152,Инклинометрия!$A$2:$A$152),FORECAST($C$8,Инклинометрия!$B$2:$B$152,Инклинометрия!$A$2:$A$152))</f>
        <v>1331.5528875839168</v>
      </c>
      <c r="AD337" s="107">
        <f>IF(U337=0,"-",FORECAST($C$8,Инклинометрия!$B$2:$B$152,Инклинометрия!$A$2:$A$152))</f>
        <v>1330</v>
      </c>
      <c r="AE337" s="107">
        <f>IF(U337=0,"-",FORECAST($C$8-U337,Инклинометрия!$B$2:$B$152,Инклинометрия!$A$2:$A$152))</f>
        <v>0</v>
      </c>
      <c r="AF337" s="107">
        <f>FORECAST($C$8-S337,Инклинометрия!$B$2:$B$152,Инклинометрия!$A$2:$A$152)</f>
        <v>1330</v>
      </c>
      <c r="AG337" s="107">
        <f>FORECAST($C$8-(S337+V337),Инклинометрия!$B$2:$B$152,Инклинометрия!$A$2:$A$152)</f>
        <v>0</v>
      </c>
      <c r="AH337" s="107">
        <f>IF(W337=0,"-",FORECAST($C$8+W337,Инклинометрия!$B$2:$B$152,Инклинометрия!$A$2:$A$152))</f>
        <v>1331.5528875839168</v>
      </c>
      <c r="AI337" s="107">
        <f>IF(W337=0,"-",FORECAST($C$8,Инклинометрия!$B$2:$B$152,Инклинометрия!$A$2:$A$152))</f>
        <v>1330</v>
      </c>
      <c r="AK337" s="122">
        <f>2*PI()*$C$5*(AT336-AT335)/(LN(AN336/$I$9)*$I$8/$I$7+LN($I$10/AN336)*$I$8/$I$7)</f>
        <v>0</v>
      </c>
      <c r="AL337" s="67">
        <f>AK337*(B337-B336)</f>
        <v>0</v>
      </c>
      <c r="AM337" s="23">
        <f t="shared" si="94"/>
        <v>4.3059540056097682E-2</v>
      </c>
      <c r="AN337" s="26">
        <f>AN336+AK337*(B337-B336)/(2*PI()*$C$5*AN336*$I$11)</f>
        <v>0.12986115207059001</v>
      </c>
      <c r="AO337" s="87">
        <f t="shared" si="88"/>
        <v>111242.59539450394</v>
      </c>
      <c r="AP337" s="87">
        <f>IF(R337+U337&lt;$C$8,0,32*$G$13/$C$12^2*($I$8*R337+$I$6*U337)+32*$G$14/($C$14^2-$C$13^2)*($I$8*S337+$I$6*V337))</f>
        <v>9917.5953945039291</v>
      </c>
      <c r="AQ337" s="66">
        <f>R337*$C$11*$C$9+U337*$C$11*$C$10</f>
        <v>14695380</v>
      </c>
      <c r="AR337" s="66">
        <f>S337*$C$11*$C$9+V337*$C$11*$C$10</f>
        <v>14695380</v>
      </c>
      <c r="AS337" s="87">
        <f>$C$11*(T337*$C$9+W337*$C$10)</f>
        <v>789129.61404581123</v>
      </c>
      <c r="AT337" s="45">
        <f t="shared" si="82"/>
        <v>15595752.209440315</v>
      </c>
      <c r="AU337" s="75"/>
    </row>
    <row r="338" spans="2:47" ht="15" thickBot="1" x14ac:dyDescent="0.35">
      <c r="B338" s="41">
        <f t="shared" si="89"/>
        <v>3070</v>
      </c>
      <c r="C338" s="8">
        <f t="shared" si="90"/>
        <v>30.7</v>
      </c>
      <c r="D338" s="73">
        <f t="shared" si="76"/>
        <v>41.061250000000001</v>
      </c>
      <c r="E338" s="29">
        <f t="shared" si="79"/>
        <v>2276.4226907791917</v>
      </c>
      <c r="F338" s="29">
        <f t="shared" si="83"/>
        <v>7.4150576246879609</v>
      </c>
      <c r="G338" s="29">
        <f t="shared" si="91"/>
        <v>9.9176395730201481</v>
      </c>
      <c r="H338" s="17">
        <f t="shared" si="92"/>
        <v>3044.7153489171624</v>
      </c>
      <c r="I338" s="29">
        <f t="shared" si="84"/>
        <v>2.2250485660981263</v>
      </c>
      <c r="J338" s="29">
        <f t="shared" si="85"/>
        <v>13.949340071223991</v>
      </c>
      <c r="K338" s="32">
        <f>IF((D337+L337+M337-AL337)/($C$21+$C$22)&gt;$C$8,$C$8,(D337+L337+M337-AL337)/($C$21+$C$22))</f>
        <v>1400</v>
      </c>
      <c r="L338" s="97">
        <f t="shared" si="77"/>
        <v>0</v>
      </c>
      <c r="M338" s="96">
        <f t="shared" si="78"/>
        <v>0</v>
      </c>
      <c r="N338" s="98">
        <f t="shared" si="86"/>
        <v>1.7382597742038917</v>
      </c>
      <c r="O338" s="100">
        <f t="shared" si="80"/>
        <v>4.2266987561397071</v>
      </c>
      <c r="P338" s="104">
        <f t="shared" si="87"/>
        <v>18.880500609176615</v>
      </c>
      <c r="Q338" s="102">
        <f t="shared" si="93"/>
        <v>2.8886093440366814E-2</v>
      </c>
      <c r="R338" s="106">
        <f>K338-U338</f>
        <v>0</v>
      </c>
      <c r="S338" s="106">
        <f>IF(K338-H337&lt;0,0,K338-H337)</f>
        <v>0</v>
      </c>
      <c r="T338" s="106">
        <f t="shared" si="81"/>
        <v>98.365381490613771</v>
      </c>
      <c r="U338" s="107">
        <f>IF(S338&gt;0,0,IF(U337+(F338-AL338/$C$23)*$C$22/($C$21+$C$22)&gt;$C$8,$C$8,IF(V338=$C$8,U337+(F338-AL338/$C$23)*$C$22/$C$21,U337+(F338-AL338/$C$23)*$C$22/($C$21+$C$22))))</f>
        <v>1400</v>
      </c>
      <c r="V338" s="107">
        <f>IF(S338=0,IF(V337+(F338-AL338/$C$23)*$C$22/($C$21+$C$22)&gt;$C$8,$C$8,V337+(F338-AL338/$C$23)*$C$22/($C$21+$C$22)),E338)</f>
        <v>1400</v>
      </c>
      <c r="W338" s="203">
        <f>IF(S338&gt;0,0,IF(W337+AL338/$C$23&gt;$F$23,$F$23,W337+AL338/$C$23))</f>
        <v>1.6346185093862227</v>
      </c>
      <c r="X338" s="105" t="str">
        <f>IF(R338=0,"-",IF(U338=0,FORECAST($C$8,Инклинометрия!$B$2:$B$152,Инклинометрия!$A$2:$A$152),FORECAST(R338,Инклинометрия!$B$2:$B$152,Инклинометрия!$A$2:$A$152)))</f>
        <v>-</v>
      </c>
      <c r="Y338" s="105" t="str">
        <f>IF(R338=0,"-",IF(U338=0,FORECAST($C$8-R338,Инклинометрия!$B$2:$B$152,Инклинометрия!$A$2:$A$152),0))</f>
        <v>-</v>
      </c>
      <c r="Z338" s="105" t="str">
        <f>IF(S338=0,"-",FORECAST($C$8,Инклинометрия!$B$2:$B$152,Инклинометрия!$A$2:$A$152))</f>
        <v>-</v>
      </c>
      <c r="AA338" s="105" t="str">
        <f>IF(S338=0,"-",FORECAST($C$8-S338,Инклинометрия!$B$2:$B$152,Инклинометрия!$A$2:$A$152))</f>
        <v>-</v>
      </c>
      <c r="AB338" s="105">
        <f>IF(T338=0,"-",FORECAST($C$6,Инклинометрия!$B$2:$B$152,Инклинометрия!$A$2:$A$152))</f>
        <v>1425</v>
      </c>
      <c r="AC338" s="105">
        <f>IF(R338=0,FORECAST($C$6-T338,Инклинометрия!$B$2:$B$152,Инклинометрия!$A$2:$A$152),FORECAST($C$8,Инклинометрия!$B$2:$B$152,Инклинометрия!$A$2:$A$152))</f>
        <v>1331.5528875839168</v>
      </c>
      <c r="AD338" s="107">
        <f>IF(U338=0,"-",FORECAST($C$8,Инклинометрия!$B$2:$B$152,Инклинометрия!$A$2:$A$152))</f>
        <v>1330</v>
      </c>
      <c r="AE338" s="107">
        <f>IF(U338=0,"-",FORECAST($C$8-U338,Инклинометрия!$B$2:$B$152,Инклинометрия!$A$2:$A$152))</f>
        <v>0</v>
      </c>
      <c r="AF338" s="107">
        <f>FORECAST($C$8-S338,Инклинометрия!$B$2:$B$152,Инклинометрия!$A$2:$A$152)</f>
        <v>1330</v>
      </c>
      <c r="AG338" s="107">
        <f>FORECAST($C$8-(S338+V338),Инклинометрия!$B$2:$B$152,Инклинометрия!$A$2:$A$152)</f>
        <v>0</v>
      </c>
      <c r="AH338" s="107">
        <f>IF(W338=0,"-",FORECAST($C$8+W338,Инклинометрия!$B$2:$B$152,Инклинометрия!$A$2:$A$152))</f>
        <v>1331.5528875839168</v>
      </c>
      <c r="AI338" s="107">
        <f>IF(W338=0,"-",FORECAST($C$8,Инклинометрия!$B$2:$B$152,Инклинометрия!$A$2:$A$152))</f>
        <v>1330</v>
      </c>
      <c r="AK338" s="122">
        <f>2*PI()*$C$5*(AT337-AT336)/(LN(AN337/$I$9)*$I$8/$I$7+LN($I$10/AN337)*$I$8/$I$7)</f>
        <v>0</v>
      </c>
      <c r="AL338" s="67">
        <f>AK338*(B338-B337)</f>
        <v>0</v>
      </c>
      <c r="AM338" s="23">
        <f t="shared" si="94"/>
        <v>4.3059540056097682E-2</v>
      </c>
      <c r="AN338" s="26">
        <f>AN337+AK338*(B338-B337)/(2*PI()*$C$5*AN337*$I$11)</f>
        <v>0.12986115207059001</v>
      </c>
      <c r="AO338" s="87">
        <f t="shared" si="88"/>
        <v>111242.59539450394</v>
      </c>
      <c r="AP338" s="87">
        <f>IF(R338+U338&lt;$C$8,0,32*$G$13/$C$12^2*($I$8*R338+$I$6*U338)+32*$G$14/($C$14^2-$C$13^2)*($I$8*S338+$I$6*V338))</f>
        <v>9917.5953945039291</v>
      </c>
      <c r="AQ338" s="66">
        <f>R338*$C$11*$C$9+U338*$C$11*$C$10</f>
        <v>14695380</v>
      </c>
      <c r="AR338" s="66">
        <f>S338*$C$11*$C$9+V338*$C$11*$C$10</f>
        <v>14695380</v>
      </c>
      <c r="AS338" s="87">
        <f>$C$11*(T338*$C$9+W338*$C$10)</f>
        <v>789129.61404581123</v>
      </c>
      <c r="AT338" s="45">
        <f t="shared" si="82"/>
        <v>15595752.209440315</v>
      </c>
      <c r="AU338" s="75"/>
    </row>
    <row r="339" spans="2:47" ht="15" thickBot="1" x14ac:dyDescent="0.35">
      <c r="B339" s="41">
        <f t="shared" si="89"/>
        <v>3080</v>
      </c>
      <c r="C339" s="8">
        <f t="shared" si="90"/>
        <v>30.8</v>
      </c>
      <c r="D339" s="73">
        <f t="shared" si="76"/>
        <v>41.195</v>
      </c>
      <c r="E339" s="29">
        <f t="shared" si="79"/>
        <v>2283.8377484038797</v>
      </c>
      <c r="F339" s="29">
        <f t="shared" si="83"/>
        <v>7.4150576246879609</v>
      </c>
      <c r="G339" s="29">
        <f t="shared" si="91"/>
        <v>9.9176395730201481</v>
      </c>
      <c r="H339" s="17">
        <f t="shared" si="92"/>
        <v>3054.6329884901825</v>
      </c>
      <c r="I339" s="29">
        <f t="shared" si="84"/>
        <v>2.2250485660981263</v>
      </c>
      <c r="J339" s="29">
        <f t="shared" si="85"/>
        <v>13.949340071223991</v>
      </c>
      <c r="K339" s="32">
        <f>IF((D338+L338+M338-AL338)/($C$21+$C$22)&gt;$C$8,$C$8,(D338+L338+M338-AL338)/($C$21+$C$22))</f>
        <v>1400</v>
      </c>
      <c r="L339" s="97">
        <f t="shared" si="77"/>
        <v>0</v>
      </c>
      <c r="M339" s="96">
        <f t="shared" si="78"/>
        <v>0</v>
      </c>
      <c r="N339" s="98">
        <f t="shared" si="86"/>
        <v>1.7382597742038917</v>
      </c>
      <c r="O339" s="100">
        <f t="shared" si="80"/>
        <v>4.2266987561397071</v>
      </c>
      <c r="P339" s="104">
        <f t="shared" si="87"/>
        <v>18.880500609176615</v>
      </c>
      <c r="Q339" s="102">
        <f t="shared" si="93"/>
        <v>2.8886093440366814E-2</v>
      </c>
      <c r="R339" s="106">
        <f>K339-U339</f>
        <v>0</v>
      </c>
      <c r="S339" s="106">
        <f>IF(K339-H338&lt;0,0,K339-H338)</f>
        <v>0</v>
      </c>
      <c r="T339" s="106">
        <f t="shared" si="81"/>
        <v>98.365381490613771</v>
      </c>
      <c r="U339" s="107">
        <f>IF(S339&gt;0,0,IF(U338+(F339-AL339/$C$23)*$C$22/($C$21+$C$22)&gt;$C$8,$C$8,IF(V339=$C$8,U338+(F339-AL339/$C$23)*$C$22/$C$21,U338+(F339-AL339/$C$23)*$C$22/($C$21+$C$22))))</f>
        <v>1400</v>
      </c>
      <c r="V339" s="107">
        <f>IF(S339=0,IF(V338+(F339-AL339/$C$23)*$C$22/($C$21+$C$22)&gt;$C$8,$C$8,V338+(F339-AL339/$C$23)*$C$22/($C$21+$C$22)),E339)</f>
        <v>1400</v>
      </c>
      <c r="W339" s="203">
        <f>IF(S339&gt;0,0,IF(W338+AL339/$C$23&gt;$F$23,$F$23,W338+AL339/$C$23))</f>
        <v>1.6346185093862227</v>
      </c>
      <c r="X339" s="105" t="str">
        <f>IF(R339=0,"-",IF(U339=0,FORECAST($C$8,Инклинометрия!$B$2:$B$152,Инклинометрия!$A$2:$A$152),FORECAST(R339,Инклинометрия!$B$2:$B$152,Инклинометрия!$A$2:$A$152)))</f>
        <v>-</v>
      </c>
      <c r="Y339" s="105" t="str">
        <f>IF(R339=0,"-",IF(U339=0,FORECAST($C$8-R339,Инклинометрия!$B$2:$B$152,Инклинометрия!$A$2:$A$152),0))</f>
        <v>-</v>
      </c>
      <c r="Z339" s="105" t="str">
        <f>IF(S339=0,"-",FORECAST($C$8,Инклинометрия!$B$2:$B$152,Инклинометрия!$A$2:$A$152))</f>
        <v>-</v>
      </c>
      <c r="AA339" s="105" t="str">
        <f>IF(S339=0,"-",FORECAST($C$8-S339,Инклинометрия!$B$2:$B$152,Инклинометрия!$A$2:$A$152))</f>
        <v>-</v>
      </c>
      <c r="AB339" s="105">
        <f>IF(T339=0,"-",FORECAST($C$6,Инклинометрия!$B$2:$B$152,Инклинометрия!$A$2:$A$152))</f>
        <v>1425</v>
      </c>
      <c r="AC339" s="105">
        <f>IF(R339=0,FORECAST($C$6-T339,Инклинометрия!$B$2:$B$152,Инклинометрия!$A$2:$A$152),FORECAST($C$8,Инклинометрия!$B$2:$B$152,Инклинометрия!$A$2:$A$152))</f>
        <v>1331.5528875839168</v>
      </c>
      <c r="AD339" s="107">
        <f>IF(U339=0,"-",FORECAST($C$8,Инклинометрия!$B$2:$B$152,Инклинометрия!$A$2:$A$152))</f>
        <v>1330</v>
      </c>
      <c r="AE339" s="107">
        <f>IF(U339=0,"-",FORECAST($C$8-U339,Инклинометрия!$B$2:$B$152,Инклинометрия!$A$2:$A$152))</f>
        <v>0</v>
      </c>
      <c r="AF339" s="107">
        <f>FORECAST($C$8-S339,Инклинометрия!$B$2:$B$152,Инклинометрия!$A$2:$A$152)</f>
        <v>1330</v>
      </c>
      <c r="AG339" s="107">
        <f>FORECAST($C$8-(S339+V339),Инклинометрия!$B$2:$B$152,Инклинометрия!$A$2:$A$152)</f>
        <v>0</v>
      </c>
      <c r="AH339" s="107">
        <f>IF(W339=0,"-",FORECAST($C$8+W339,Инклинометрия!$B$2:$B$152,Инклинометрия!$A$2:$A$152))</f>
        <v>1331.5528875839168</v>
      </c>
      <c r="AI339" s="107">
        <f>IF(W339=0,"-",FORECAST($C$8,Инклинометрия!$B$2:$B$152,Инклинометрия!$A$2:$A$152))</f>
        <v>1330</v>
      </c>
      <c r="AK339" s="122">
        <f>2*PI()*$C$5*(AT338-AT337)/(LN(AN338/$I$9)*$I$8/$I$7+LN($I$10/AN338)*$I$8/$I$7)</f>
        <v>0</v>
      </c>
      <c r="AL339" s="67">
        <f>AK339*(B339-B338)</f>
        <v>0</v>
      </c>
      <c r="AM339" s="23">
        <f t="shared" si="94"/>
        <v>4.3059540056097682E-2</v>
      </c>
      <c r="AN339" s="26">
        <f>AN338+AK339*(B339-B338)/(2*PI()*$C$5*AN338*$I$11)</f>
        <v>0.12986115207059001</v>
      </c>
      <c r="AO339" s="87">
        <f t="shared" si="88"/>
        <v>111242.59539450394</v>
      </c>
      <c r="AP339" s="87">
        <f>IF(R339+U339&lt;$C$8,0,32*$G$13/$C$12^2*($I$8*R339+$I$6*U339)+32*$G$14/($C$14^2-$C$13^2)*($I$8*S339+$I$6*V339))</f>
        <v>9917.5953945039291</v>
      </c>
      <c r="AQ339" s="66">
        <f>R339*$C$11*$C$9+U339*$C$11*$C$10</f>
        <v>14695380</v>
      </c>
      <c r="AR339" s="66">
        <f>S339*$C$11*$C$9+V339*$C$11*$C$10</f>
        <v>14695380</v>
      </c>
      <c r="AS339" s="87">
        <f>$C$11*(T339*$C$9+W339*$C$10)</f>
        <v>789129.61404581123</v>
      </c>
      <c r="AT339" s="45">
        <f t="shared" si="82"/>
        <v>15595752.209440315</v>
      </c>
      <c r="AU339" s="75"/>
    </row>
    <row r="340" spans="2:47" ht="15" thickBot="1" x14ac:dyDescent="0.35">
      <c r="B340" s="41">
        <f t="shared" si="89"/>
        <v>3090</v>
      </c>
      <c r="C340" s="8">
        <f t="shared" si="90"/>
        <v>30.900000000000002</v>
      </c>
      <c r="D340" s="73">
        <f t="shared" si="76"/>
        <v>41.328749999999999</v>
      </c>
      <c r="E340" s="29">
        <f t="shared" si="79"/>
        <v>2291.2528060285676</v>
      </c>
      <c r="F340" s="29">
        <f t="shared" si="83"/>
        <v>7.4150576246879609</v>
      </c>
      <c r="G340" s="29">
        <f t="shared" si="91"/>
        <v>9.9176395730201481</v>
      </c>
      <c r="H340" s="17">
        <f t="shared" si="92"/>
        <v>3064.5506280632026</v>
      </c>
      <c r="I340" s="29">
        <f t="shared" si="84"/>
        <v>2.2250485660981263</v>
      </c>
      <c r="J340" s="29">
        <f t="shared" si="85"/>
        <v>13.949340071223991</v>
      </c>
      <c r="K340" s="32">
        <f>IF((D339+L339+M339-AL339)/($C$21+$C$22)&gt;$C$8,$C$8,(D339+L339+M339-AL339)/($C$21+$C$22))</f>
        <v>1400</v>
      </c>
      <c r="L340" s="97">
        <f t="shared" si="77"/>
        <v>0</v>
      </c>
      <c r="M340" s="96">
        <f t="shared" si="78"/>
        <v>0</v>
      </c>
      <c r="N340" s="98">
        <f t="shared" si="86"/>
        <v>1.7382597742038917</v>
      </c>
      <c r="O340" s="100">
        <f t="shared" si="80"/>
        <v>4.2266987561397071</v>
      </c>
      <c r="P340" s="104">
        <f t="shared" si="87"/>
        <v>18.880500609176615</v>
      </c>
      <c r="Q340" s="102">
        <f t="shared" si="93"/>
        <v>2.8886093440366814E-2</v>
      </c>
      <c r="R340" s="106">
        <f>K340-U340</f>
        <v>0</v>
      </c>
      <c r="S340" s="106">
        <f>IF(K340-H339&lt;0,0,K340-H339)</f>
        <v>0</v>
      </c>
      <c r="T340" s="106">
        <f t="shared" si="81"/>
        <v>98.365381490613771</v>
      </c>
      <c r="U340" s="107">
        <f>IF(S340&gt;0,0,IF(U339+(F340-AL340/$C$23)*$C$22/($C$21+$C$22)&gt;$C$8,$C$8,IF(V340=$C$8,U339+(F340-AL340/$C$23)*$C$22/$C$21,U339+(F340-AL340/$C$23)*$C$22/($C$21+$C$22))))</f>
        <v>1400</v>
      </c>
      <c r="V340" s="107">
        <f>IF(S340=0,IF(V339+(F340-AL340/$C$23)*$C$22/($C$21+$C$22)&gt;$C$8,$C$8,V339+(F340-AL340/$C$23)*$C$22/($C$21+$C$22)),E340)</f>
        <v>1400</v>
      </c>
      <c r="W340" s="203">
        <f>IF(S340&gt;0,0,IF(W339+AL340/$C$23&gt;$F$23,$F$23,W339+AL340/$C$23))</f>
        <v>1.6346185093862227</v>
      </c>
      <c r="X340" s="105" t="str">
        <f>IF(R340=0,"-",IF(U340=0,FORECAST($C$8,Инклинометрия!$B$2:$B$152,Инклинометрия!$A$2:$A$152),FORECAST(R340,Инклинометрия!$B$2:$B$152,Инклинометрия!$A$2:$A$152)))</f>
        <v>-</v>
      </c>
      <c r="Y340" s="105" t="str">
        <f>IF(R340=0,"-",IF(U340=0,FORECAST($C$8-R340,Инклинометрия!$B$2:$B$152,Инклинометрия!$A$2:$A$152),0))</f>
        <v>-</v>
      </c>
      <c r="Z340" s="105" t="str">
        <f>IF(S340=0,"-",FORECAST($C$8,Инклинометрия!$B$2:$B$152,Инклинометрия!$A$2:$A$152))</f>
        <v>-</v>
      </c>
      <c r="AA340" s="105" t="str">
        <f>IF(S340=0,"-",FORECAST($C$8-S340,Инклинометрия!$B$2:$B$152,Инклинометрия!$A$2:$A$152))</f>
        <v>-</v>
      </c>
      <c r="AB340" s="105">
        <f>IF(T340=0,"-",FORECAST($C$6,Инклинометрия!$B$2:$B$152,Инклинометрия!$A$2:$A$152))</f>
        <v>1425</v>
      </c>
      <c r="AC340" s="105">
        <f>IF(R340=0,FORECAST($C$6-T340,Инклинометрия!$B$2:$B$152,Инклинометрия!$A$2:$A$152),FORECAST($C$8,Инклинометрия!$B$2:$B$152,Инклинометрия!$A$2:$A$152))</f>
        <v>1331.5528875839168</v>
      </c>
      <c r="AD340" s="107">
        <f>IF(U340=0,"-",FORECAST($C$8,Инклинометрия!$B$2:$B$152,Инклинометрия!$A$2:$A$152))</f>
        <v>1330</v>
      </c>
      <c r="AE340" s="107">
        <f>IF(U340=0,"-",FORECAST($C$8-U340,Инклинометрия!$B$2:$B$152,Инклинометрия!$A$2:$A$152))</f>
        <v>0</v>
      </c>
      <c r="AF340" s="107">
        <f>FORECAST($C$8-S340,Инклинометрия!$B$2:$B$152,Инклинометрия!$A$2:$A$152)</f>
        <v>1330</v>
      </c>
      <c r="AG340" s="107">
        <f>FORECAST($C$8-(S340+V340),Инклинометрия!$B$2:$B$152,Инклинометрия!$A$2:$A$152)</f>
        <v>0</v>
      </c>
      <c r="AH340" s="107">
        <f>IF(W340=0,"-",FORECAST($C$8+W340,Инклинометрия!$B$2:$B$152,Инклинометрия!$A$2:$A$152))</f>
        <v>1331.5528875839168</v>
      </c>
      <c r="AI340" s="107">
        <f>IF(W340=0,"-",FORECAST($C$8,Инклинометрия!$B$2:$B$152,Инклинометрия!$A$2:$A$152))</f>
        <v>1330</v>
      </c>
      <c r="AK340" s="122">
        <f>2*PI()*$C$5*(AT339-AT338)/(LN(AN339/$I$9)*$I$8/$I$7+LN($I$10/AN339)*$I$8/$I$7)</f>
        <v>0</v>
      </c>
      <c r="AL340" s="67">
        <f>AK340*(B340-B339)</f>
        <v>0</v>
      </c>
      <c r="AM340" s="23">
        <f t="shared" si="94"/>
        <v>4.3059540056097682E-2</v>
      </c>
      <c r="AN340" s="26">
        <f>AN339+AK340*(B340-B339)/(2*PI()*$C$5*AN339*$I$11)</f>
        <v>0.12986115207059001</v>
      </c>
      <c r="AO340" s="87">
        <f t="shared" si="88"/>
        <v>111242.59539450394</v>
      </c>
      <c r="AP340" s="87">
        <f>IF(R340+U340&lt;$C$8,0,32*$G$13/$C$12^2*($I$8*R340+$I$6*U340)+32*$G$14/($C$14^2-$C$13^2)*($I$8*S340+$I$6*V340))</f>
        <v>9917.5953945039291</v>
      </c>
      <c r="AQ340" s="66">
        <f>R340*$C$11*$C$9+U340*$C$11*$C$10</f>
        <v>14695380</v>
      </c>
      <c r="AR340" s="66">
        <f>S340*$C$11*$C$9+V340*$C$11*$C$10</f>
        <v>14695380</v>
      </c>
      <c r="AS340" s="87">
        <f>$C$11*(T340*$C$9+W340*$C$10)</f>
        <v>789129.61404581123</v>
      </c>
      <c r="AT340" s="45">
        <f t="shared" si="82"/>
        <v>15595752.209440315</v>
      </c>
      <c r="AU340" s="75"/>
    </row>
    <row r="341" spans="2:47" ht="15" thickBot="1" x14ac:dyDescent="0.35">
      <c r="B341" s="41">
        <f t="shared" si="89"/>
        <v>3100</v>
      </c>
      <c r="C341" s="8">
        <f t="shared" si="90"/>
        <v>31</v>
      </c>
      <c r="D341" s="73">
        <f t="shared" si="76"/>
        <v>41.462499999999999</v>
      </c>
      <c r="E341" s="29">
        <f t="shared" si="79"/>
        <v>2298.6678636532556</v>
      </c>
      <c r="F341" s="29">
        <f t="shared" si="83"/>
        <v>7.4150576246879609</v>
      </c>
      <c r="G341" s="29">
        <f t="shared" si="91"/>
        <v>9.9176395730201481</v>
      </c>
      <c r="H341" s="17">
        <f t="shared" si="92"/>
        <v>3074.4682676362227</v>
      </c>
      <c r="I341" s="29">
        <f t="shared" si="84"/>
        <v>2.2250485660981263</v>
      </c>
      <c r="J341" s="29">
        <f t="shared" si="85"/>
        <v>13.949340071223991</v>
      </c>
      <c r="K341" s="32">
        <f>IF((D340+L340+M340-AL340)/($C$21+$C$22)&gt;$C$8,$C$8,(D340+L340+M340-AL340)/($C$21+$C$22))</f>
        <v>1400</v>
      </c>
      <c r="L341" s="97">
        <f t="shared" si="77"/>
        <v>0</v>
      </c>
      <c r="M341" s="96">
        <f t="shared" si="78"/>
        <v>0</v>
      </c>
      <c r="N341" s="98">
        <f t="shared" si="86"/>
        <v>1.7382597742038917</v>
      </c>
      <c r="O341" s="100">
        <f t="shared" si="80"/>
        <v>4.2266987561397071</v>
      </c>
      <c r="P341" s="104">
        <f t="shared" si="87"/>
        <v>18.880500609176615</v>
      </c>
      <c r="Q341" s="102">
        <f t="shared" si="93"/>
        <v>2.8886093440366814E-2</v>
      </c>
      <c r="R341" s="106">
        <f>K341-U341</f>
        <v>0</v>
      </c>
      <c r="S341" s="106">
        <f>IF(K341-H340&lt;0,0,K341-H340)</f>
        <v>0</v>
      </c>
      <c r="T341" s="106">
        <f t="shared" si="81"/>
        <v>98.365381490613771</v>
      </c>
      <c r="U341" s="107">
        <f>IF(S341&gt;0,0,IF(U340+(F341-AL341/$C$23)*$C$22/($C$21+$C$22)&gt;$C$8,$C$8,IF(V341=$C$8,U340+(F341-AL341/$C$23)*$C$22/$C$21,U340+(F341-AL341/$C$23)*$C$22/($C$21+$C$22))))</f>
        <v>1400</v>
      </c>
      <c r="V341" s="107">
        <f>IF(S341=0,IF(V340+(F341-AL341/$C$23)*$C$22/($C$21+$C$22)&gt;$C$8,$C$8,V340+(F341-AL341/$C$23)*$C$22/($C$21+$C$22)),E341)</f>
        <v>1400</v>
      </c>
      <c r="W341" s="203">
        <f>IF(S341&gt;0,0,IF(W340+AL341/$C$23&gt;$F$23,$F$23,W340+AL341/$C$23))</f>
        <v>1.6346185093862227</v>
      </c>
      <c r="X341" s="105" t="str">
        <f>IF(R341=0,"-",IF(U341=0,FORECAST($C$8,Инклинометрия!$B$2:$B$152,Инклинометрия!$A$2:$A$152),FORECAST(R341,Инклинометрия!$B$2:$B$152,Инклинометрия!$A$2:$A$152)))</f>
        <v>-</v>
      </c>
      <c r="Y341" s="105" t="str">
        <f>IF(R341=0,"-",IF(U341=0,FORECAST($C$8-R341,Инклинометрия!$B$2:$B$152,Инклинометрия!$A$2:$A$152),0))</f>
        <v>-</v>
      </c>
      <c r="Z341" s="105" t="str">
        <f>IF(S341=0,"-",FORECAST($C$8,Инклинометрия!$B$2:$B$152,Инклинометрия!$A$2:$A$152))</f>
        <v>-</v>
      </c>
      <c r="AA341" s="105" t="str">
        <f>IF(S341=0,"-",FORECAST($C$8-S341,Инклинометрия!$B$2:$B$152,Инклинометрия!$A$2:$A$152))</f>
        <v>-</v>
      </c>
      <c r="AB341" s="105">
        <f>IF(T341=0,"-",FORECAST($C$6,Инклинометрия!$B$2:$B$152,Инклинометрия!$A$2:$A$152))</f>
        <v>1425</v>
      </c>
      <c r="AC341" s="105">
        <f>IF(R341=0,FORECAST($C$6-T341,Инклинометрия!$B$2:$B$152,Инклинометрия!$A$2:$A$152),FORECAST($C$8,Инклинометрия!$B$2:$B$152,Инклинометрия!$A$2:$A$152))</f>
        <v>1331.5528875839168</v>
      </c>
      <c r="AD341" s="107">
        <f>IF(U341=0,"-",FORECAST($C$8,Инклинометрия!$B$2:$B$152,Инклинометрия!$A$2:$A$152))</f>
        <v>1330</v>
      </c>
      <c r="AE341" s="107">
        <f>IF(U341=0,"-",FORECAST($C$8-U341,Инклинометрия!$B$2:$B$152,Инклинометрия!$A$2:$A$152))</f>
        <v>0</v>
      </c>
      <c r="AF341" s="107">
        <f>FORECAST($C$8-S341,Инклинометрия!$B$2:$B$152,Инклинометрия!$A$2:$A$152)</f>
        <v>1330</v>
      </c>
      <c r="AG341" s="107">
        <f>FORECAST($C$8-(S341+V341),Инклинометрия!$B$2:$B$152,Инклинометрия!$A$2:$A$152)</f>
        <v>0</v>
      </c>
      <c r="AH341" s="107">
        <f>IF(W341=0,"-",FORECAST($C$8+W341,Инклинометрия!$B$2:$B$152,Инклинометрия!$A$2:$A$152))</f>
        <v>1331.5528875839168</v>
      </c>
      <c r="AI341" s="107">
        <f>IF(W341=0,"-",FORECAST($C$8,Инклинометрия!$B$2:$B$152,Инклинометрия!$A$2:$A$152))</f>
        <v>1330</v>
      </c>
      <c r="AK341" s="122">
        <f>2*PI()*$C$5*(AT340-AT339)/(LN(AN340/$I$9)*$I$8/$I$7+LN($I$10/AN340)*$I$8/$I$7)</f>
        <v>0</v>
      </c>
      <c r="AL341" s="67">
        <f>AK341*(B341-B340)</f>
        <v>0</v>
      </c>
      <c r="AM341" s="23">
        <f t="shared" si="94"/>
        <v>4.3059540056097682E-2</v>
      </c>
      <c r="AN341" s="26">
        <f>AN340+AK341*(B341-B340)/(2*PI()*$C$5*AN340*$I$11)</f>
        <v>0.12986115207059001</v>
      </c>
      <c r="AO341" s="87">
        <f t="shared" si="88"/>
        <v>111242.59539450394</v>
      </c>
      <c r="AP341" s="87">
        <f>IF(R341+U341&lt;$C$8,0,32*$G$13/$C$12^2*($I$8*R341+$I$6*U341)+32*$G$14/($C$14^2-$C$13^2)*($I$8*S341+$I$6*V341))</f>
        <v>9917.5953945039291</v>
      </c>
      <c r="AQ341" s="66">
        <f>R341*$C$11*$C$9+U341*$C$11*$C$10</f>
        <v>14695380</v>
      </c>
      <c r="AR341" s="66">
        <f>S341*$C$11*$C$9+V341*$C$11*$C$10</f>
        <v>14695380</v>
      </c>
      <c r="AS341" s="87">
        <f>$C$11*(T341*$C$9+W341*$C$10)</f>
        <v>789129.61404581123</v>
      </c>
      <c r="AT341" s="45">
        <f t="shared" si="82"/>
        <v>15595752.209440315</v>
      </c>
      <c r="AU341" s="75"/>
    </row>
    <row r="342" spans="2:47" ht="15" thickBot="1" x14ac:dyDescent="0.35">
      <c r="B342" s="41">
        <f t="shared" si="89"/>
        <v>3110</v>
      </c>
      <c r="C342" s="8">
        <f t="shared" si="90"/>
        <v>31.1</v>
      </c>
      <c r="D342" s="73">
        <f t="shared" si="76"/>
        <v>41.596249999999998</v>
      </c>
      <c r="E342" s="29">
        <f t="shared" si="79"/>
        <v>2306.0829212779436</v>
      </c>
      <c r="F342" s="29">
        <f t="shared" si="83"/>
        <v>7.4150576246879609</v>
      </c>
      <c r="G342" s="29">
        <f t="shared" si="91"/>
        <v>9.9176395730201481</v>
      </c>
      <c r="H342" s="17">
        <f t="shared" si="92"/>
        <v>3084.3859072092428</v>
      </c>
      <c r="I342" s="29">
        <f t="shared" si="84"/>
        <v>2.2250485660981263</v>
      </c>
      <c r="J342" s="29">
        <f t="shared" si="85"/>
        <v>13.949340071223991</v>
      </c>
      <c r="K342" s="32">
        <f>IF((D341+L341+M341-AL341)/($C$21+$C$22)&gt;$C$8,$C$8,(D341+L341+M341-AL341)/($C$21+$C$22))</f>
        <v>1400</v>
      </c>
      <c r="L342" s="97">
        <f t="shared" si="77"/>
        <v>0</v>
      </c>
      <c r="M342" s="96">
        <f t="shared" si="78"/>
        <v>0</v>
      </c>
      <c r="N342" s="98">
        <f t="shared" si="86"/>
        <v>1.7382597742038917</v>
      </c>
      <c r="O342" s="100">
        <f t="shared" si="80"/>
        <v>4.2266987561397071</v>
      </c>
      <c r="P342" s="104">
        <f t="shared" si="87"/>
        <v>18.880500609176615</v>
      </c>
      <c r="Q342" s="102">
        <f t="shared" si="93"/>
        <v>2.8886093440366814E-2</v>
      </c>
      <c r="R342" s="106">
        <f>K342-U342</f>
        <v>0</v>
      </c>
      <c r="S342" s="106">
        <f>IF(K342-H341&lt;0,0,K342-H341)</f>
        <v>0</v>
      </c>
      <c r="T342" s="106">
        <f t="shared" si="81"/>
        <v>98.365381490613771</v>
      </c>
      <c r="U342" s="107">
        <f>IF(S342&gt;0,0,IF(U341+(F342-AL342/$C$23)*$C$22/($C$21+$C$22)&gt;$C$8,$C$8,IF(V342=$C$8,U341+(F342-AL342/$C$23)*$C$22/$C$21,U341+(F342-AL342/$C$23)*$C$22/($C$21+$C$22))))</f>
        <v>1400</v>
      </c>
      <c r="V342" s="107">
        <f>IF(S342=0,IF(V341+(F342-AL342/$C$23)*$C$22/($C$21+$C$22)&gt;$C$8,$C$8,V341+(F342-AL342/$C$23)*$C$22/($C$21+$C$22)),E342)</f>
        <v>1400</v>
      </c>
      <c r="W342" s="203">
        <f>IF(S342&gt;0,0,IF(W341+AL342/$C$23&gt;$F$23,$F$23,W341+AL342/$C$23))</f>
        <v>1.6346185093862227</v>
      </c>
      <c r="X342" s="105" t="str">
        <f>IF(R342=0,"-",IF(U342=0,FORECAST($C$8,Инклинометрия!$B$2:$B$152,Инклинометрия!$A$2:$A$152),FORECAST(R342,Инклинометрия!$B$2:$B$152,Инклинометрия!$A$2:$A$152)))</f>
        <v>-</v>
      </c>
      <c r="Y342" s="105" t="str">
        <f>IF(R342=0,"-",IF(U342=0,FORECAST($C$8-R342,Инклинометрия!$B$2:$B$152,Инклинометрия!$A$2:$A$152),0))</f>
        <v>-</v>
      </c>
      <c r="Z342" s="105" t="str">
        <f>IF(S342=0,"-",FORECAST($C$8,Инклинометрия!$B$2:$B$152,Инклинометрия!$A$2:$A$152))</f>
        <v>-</v>
      </c>
      <c r="AA342" s="105" t="str">
        <f>IF(S342=0,"-",FORECAST($C$8-S342,Инклинометрия!$B$2:$B$152,Инклинометрия!$A$2:$A$152))</f>
        <v>-</v>
      </c>
      <c r="AB342" s="105">
        <f>IF(T342=0,"-",FORECAST($C$6,Инклинометрия!$B$2:$B$152,Инклинометрия!$A$2:$A$152))</f>
        <v>1425</v>
      </c>
      <c r="AC342" s="105">
        <f>IF(R342=0,FORECAST($C$6-T342,Инклинометрия!$B$2:$B$152,Инклинометрия!$A$2:$A$152),FORECAST($C$8,Инклинометрия!$B$2:$B$152,Инклинометрия!$A$2:$A$152))</f>
        <v>1331.5528875839168</v>
      </c>
      <c r="AD342" s="107">
        <f>IF(U342=0,"-",FORECAST($C$8,Инклинометрия!$B$2:$B$152,Инклинометрия!$A$2:$A$152))</f>
        <v>1330</v>
      </c>
      <c r="AE342" s="107">
        <f>IF(U342=0,"-",FORECAST($C$8-U342,Инклинометрия!$B$2:$B$152,Инклинометрия!$A$2:$A$152))</f>
        <v>0</v>
      </c>
      <c r="AF342" s="107">
        <f>FORECAST($C$8-S342,Инклинометрия!$B$2:$B$152,Инклинометрия!$A$2:$A$152)</f>
        <v>1330</v>
      </c>
      <c r="AG342" s="107">
        <f>FORECAST($C$8-(S342+V342),Инклинометрия!$B$2:$B$152,Инклинометрия!$A$2:$A$152)</f>
        <v>0</v>
      </c>
      <c r="AH342" s="107">
        <f>IF(W342=0,"-",FORECAST($C$8+W342,Инклинометрия!$B$2:$B$152,Инклинометрия!$A$2:$A$152))</f>
        <v>1331.5528875839168</v>
      </c>
      <c r="AI342" s="107">
        <f>IF(W342=0,"-",FORECAST($C$8,Инклинометрия!$B$2:$B$152,Инклинометрия!$A$2:$A$152))</f>
        <v>1330</v>
      </c>
      <c r="AK342" s="122">
        <f>2*PI()*$C$5*(AT341-AT340)/(LN(AN341/$I$9)*$I$8/$I$7+LN($I$10/AN341)*$I$8/$I$7)</f>
        <v>0</v>
      </c>
      <c r="AL342" s="67">
        <f>AK342*(B342-B341)</f>
        <v>0</v>
      </c>
      <c r="AM342" s="23">
        <f t="shared" si="94"/>
        <v>4.3059540056097682E-2</v>
      </c>
      <c r="AN342" s="26">
        <f>AN341+AK342*(B342-B341)/(2*PI()*$C$5*AN341*$I$11)</f>
        <v>0.12986115207059001</v>
      </c>
      <c r="AO342" s="87">
        <f t="shared" si="88"/>
        <v>111242.59539450394</v>
      </c>
      <c r="AP342" s="87">
        <f>IF(R342+U342&lt;$C$8,0,32*$G$13/$C$12^2*($I$8*R342+$I$6*U342)+32*$G$14/($C$14^2-$C$13^2)*($I$8*S342+$I$6*V342))</f>
        <v>9917.5953945039291</v>
      </c>
      <c r="AQ342" s="66">
        <f>R342*$C$11*$C$9+U342*$C$11*$C$10</f>
        <v>14695380</v>
      </c>
      <c r="AR342" s="66">
        <f>S342*$C$11*$C$9+V342*$C$11*$C$10</f>
        <v>14695380</v>
      </c>
      <c r="AS342" s="87">
        <f>$C$11*(T342*$C$9+W342*$C$10)</f>
        <v>789129.61404581123</v>
      </c>
      <c r="AT342" s="45">
        <f t="shared" si="82"/>
        <v>15595752.209440315</v>
      </c>
      <c r="AU342" s="75"/>
    </row>
    <row r="343" spans="2:47" ht="15" thickBot="1" x14ac:dyDescent="0.35">
      <c r="B343" s="41">
        <f t="shared" si="89"/>
        <v>3120</v>
      </c>
      <c r="C343" s="8">
        <f t="shared" si="90"/>
        <v>31.2</v>
      </c>
      <c r="D343" s="73">
        <f t="shared" si="76"/>
        <v>41.73</v>
      </c>
      <c r="E343" s="29">
        <f t="shared" si="79"/>
        <v>2313.4979789026311</v>
      </c>
      <c r="F343" s="29">
        <f t="shared" si="83"/>
        <v>7.4150576246875062</v>
      </c>
      <c r="G343" s="29">
        <f t="shared" si="91"/>
        <v>9.9176395730195388</v>
      </c>
      <c r="H343" s="17">
        <f t="shared" si="92"/>
        <v>3094.3035467822624</v>
      </c>
      <c r="I343" s="29">
        <f t="shared" si="84"/>
        <v>2.2250485660981263</v>
      </c>
      <c r="J343" s="29">
        <f t="shared" si="85"/>
        <v>13.949340071223562</v>
      </c>
      <c r="K343" s="32">
        <f>IF((D342+L342+M342-AL342)/($C$21+$C$22)&gt;$C$8,$C$8,(D342+L342+M342-AL342)/($C$21+$C$22))</f>
        <v>1400</v>
      </c>
      <c r="L343" s="97">
        <f t="shared" si="77"/>
        <v>0</v>
      </c>
      <c r="M343" s="96">
        <f t="shared" si="78"/>
        <v>0</v>
      </c>
      <c r="N343" s="98">
        <f t="shared" si="86"/>
        <v>1.7382597742038917</v>
      </c>
      <c r="O343" s="100">
        <f t="shared" si="80"/>
        <v>4.2266987561397071</v>
      </c>
      <c r="P343" s="104">
        <f t="shared" si="87"/>
        <v>18.880500609176615</v>
      </c>
      <c r="Q343" s="102">
        <f t="shared" si="93"/>
        <v>2.8886093440366814E-2</v>
      </c>
      <c r="R343" s="106">
        <f>K343-U343</f>
        <v>0</v>
      </c>
      <c r="S343" s="106">
        <f>IF(K343-H342&lt;0,0,K343-H342)</f>
        <v>0</v>
      </c>
      <c r="T343" s="106">
        <f t="shared" si="81"/>
        <v>98.365381490613771</v>
      </c>
      <c r="U343" s="107">
        <f>IF(S343&gt;0,0,IF(U342+(F343-AL343/$C$23)*$C$22/($C$21+$C$22)&gt;$C$8,$C$8,IF(V343=$C$8,U342+(F343-AL343/$C$23)*$C$22/$C$21,U342+(F343-AL343/$C$23)*$C$22/($C$21+$C$22))))</f>
        <v>1400</v>
      </c>
      <c r="V343" s="107">
        <f>IF(S343=0,IF(V342+(F343-AL343/$C$23)*$C$22/($C$21+$C$22)&gt;$C$8,$C$8,V342+(F343-AL343/$C$23)*$C$22/($C$21+$C$22)),E343)</f>
        <v>1400</v>
      </c>
      <c r="W343" s="203">
        <f>IF(S343&gt;0,0,IF(W342+AL343/$C$23&gt;$F$23,$F$23,W342+AL343/$C$23))</f>
        <v>1.6346185093862227</v>
      </c>
      <c r="X343" s="105" t="str">
        <f>IF(R343=0,"-",IF(U343=0,FORECAST($C$8,Инклинометрия!$B$2:$B$152,Инклинометрия!$A$2:$A$152),FORECAST(R343,Инклинометрия!$B$2:$B$152,Инклинометрия!$A$2:$A$152)))</f>
        <v>-</v>
      </c>
      <c r="Y343" s="105" t="str">
        <f>IF(R343=0,"-",IF(U343=0,FORECAST($C$8-R343,Инклинометрия!$B$2:$B$152,Инклинометрия!$A$2:$A$152),0))</f>
        <v>-</v>
      </c>
      <c r="Z343" s="105" t="str">
        <f>IF(S343=0,"-",FORECAST($C$8,Инклинометрия!$B$2:$B$152,Инклинометрия!$A$2:$A$152))</f>
        <v>-</v>
      </c>
      <c r="AA343" s="105" t="str">
        <f>IF(S343=0,"-",FORECAST($C$8-S343,Инклинометрия!$B$2:$B$152,Инклинометрия!$A$2:$A$152))</f>
        <v>-</v>
      </c>
      <c r="AB343" s="105">
        <f>IF(T343=0,"-",FORECAST($C$6,Инклинометрия!$B$2:$B$152,Инклинометрия!$A$2:$A$152))</f>
        <v>1425</v>
      </c>
      <c r="AC343" s="105">
        <f>IF(R343=0,FORECAST($C$6-T343,Инклинометрия!$B$2:$B$152,Инклинометрия!$A$2:$A$152),FORECAST($C$8,Инклинометрия!$B$2:$B$152,Инклинометрия!$A$2:$A$152))</f>
        <v>1331.5528875839168</v>
      </c>
      <c r="AD343" s="107">
        <f>IF(U343=0,"-",FORECAST($C$8,Инклинометрия!$B$2:$B$152,Инклинометрия!$A$2:$A$152))</f>
        <v>1330</v>
      </c>
      <c r="AE343" s="107">
        <f>IF(U343=0,"-",FORECAST($C$8-U343,Инклинометрия!$B$2:$B$152,Инклинометрия!$A$2:$A$152))</f>
        <v>0</v>
      </c>
      <c r="AF343" s="107">
        <f>FORECAST($C$8-S343,Инклинометрия!$B$2:$B$152,Инклинометрия!$A$2:$A$152)</f>
        <v>1330</v>
      </c>
      <c r="AG343" s="107">
        <f>FORECAST($C$8-(S343+V343),Инклинометрия!$B$2:$B$152,Инклинометрия!$A$2:$A$152)</f>
        <v>0</v>
      </c>
      <c r="AH343" s="107">
        <f>IF(W343=0,"-",FORECAST($C$8+W343,Инклинометрия!$B$2:$B$152,Инклинометрия!$A$2:$A$152))</f>
        <v>1331.5528875839168</v>
      </c>
      <c r="AI343" s="107">
        <f>IF(W343=0,"-",FORECAST($C$8,Инклинометрия!$B$2:$B$152,Инклинометрия!$A$2:$A$152))</f>
        <v>1330</v>
      </c>
      <c r="AK343" s="122">
        <f>2*PI()*$C$5*(AT342-AT341)/(LN(AN342/$I$9)*$I$8/$I$7+LN($I$10/AN342)*$I$8/$I$7)</f>
        <v>0</v>
      </c>
      <c r="AL343" s="67">
        <f>AK343*(B343-B342)</f>
        <v>0</v>
      </c>
      <c r="AM343" s="23">
        <f t="shared" si="94"/>
        <v>4.3059540056097682E-2</v>
      </c>
      <c r="AN343" s="26">
        <f>AN342+AK343*(B343-B342)/(2*PI()*$C$5*AN342*$I$11)</f>
        <v>0.12986115207059001</v>
      </c>
      <c r="AO343" s="87">
        <f t="shared" si="88"/>
        <v>111242.59539450394</v>
      </c>
      <c r="AP343" s="87">
        <f>IF(R343+U343&lt;$C$8,0,32*$G$13/$C$12^2*($I$8*R343+$I$6*U343)+32*$G$14/($C$14^2-$C$13^2)*($I$8*S343+$I$6*V343))</f>
        <v>9917.5953945039291</v>
      </c>
      <c r="AQ343" s="66">
        <f>R343*$C$11*$C$9+U343*$C$11*$C$10</f>
        <v>14695380</v>
      </c>
      <c r="AR343" s="66">
        <f>S343*$C$11*$C$9+V343*$C$11*$C$10</f>
        <v>14695380</v>
      </c>
      <c r="AS343" s="87">
        <f>$C$11*(T343*$C$9+W343*$C$10)</f>
        <v>789129.61404581123</v>
      </c>
      <c r="AT343" s="45">
        <f t="shared" si="82"/>
        <v>15595752.209440315</v>
      </c>
      <c r="AU343" s="75"/>
    </row>
    <row r="344" spans="2:47" ht="15" thickBot="1" x14ac:dyDescent="0.35">
      <c r="B344" s="41">
        <f t="shared" si="89"/>
        <v>3130</v>
      </c>
      <c r="C344" s="8">
        <f t="shared" si="90"/>
        <v>31.3</v>
      </c>
      <c r="D344" s="73">
        <f t="shared" si="76"/>
        <v>41.863750000000003</v>
      </c>
      <c r="E344" s="29">
        <f t="shared" si="79"/>
        <v>2320.9130365273195</v>
      </c>
      <c r="F344" s="29">
        <f t="shared" si="83"/>
        <v>7.4150576246884157</v>
      </c>
      <c r="G344" s="29">
        <f t="shared" si="91"/>
        <v>9.9176395730207556</v>
      </c>
      <c r="H344" s="17">
        <f t="shared" si="92"/>
        <v>3104.221186355283</v>
      </c>
      <c r="I344" s="29">
        <f t="shared" si="84"/>
        <v>2.2250485660981263</v>
      </c>
      <c r="J344" s="29">
        <f t="shared" si="85"/>
        <v>13.949340071224418</v>
      </c>
      <c r="K344" s="32">
        <f>IF((D343+L343+M343-AL343)/($C$21+$C$22)&gt;$C$8,$C$8,(D343+L343+M343-AL343)/($C$21+$C$22))</f>
        <v>1400</v>
      </c>
      <c r="L344" s="97">
        <f t="shared" si="77"/>
        <v>0</v>
      </c>
      <c r="M344" s="96">
        <f t="shared" si="78"/>
        <v>0</v>
      </c>
      <c r="N344" s="98">
        <f t="shared" si="86"/>
        <v>1.7382597742038917</v>
      </c>
      <c r="O344" s="100">
        <f t="shared" si="80"/>
        <v>4.2266987561397071</v>
      </c>
      <c r="P344" s="104">
        <f t="shared" si="87"/>
        <v>18.880500609176615</v>
      </c>
      <c r="Q344" s="102">
        <f t="shared" si="93"/>
        <v>2.8886093440366814E-2</v>
      </c>
      <c r="R344" s="106">
        <f>K344-U344</f>
        <v>0</v>
      </c>
      <c r="S344" s="106">
        <f>IF(K344-H343&lt;0,0,K344-H343)</f>
        <v>0</v>
      </c>
      <c r="T344" s="106">
        <f t="shared" si="81"/>
        <v>98.365381490613771</v>
      </c>
      <c r="U344" s="107">
        <f>IF(S344&gt;0,0,IF(U343+(F344-AL344/$C$23)*$C$22/($C$21+$C$22)&gt;$C$8,$C$8,IF(V344=$C$8,U343+(F344-AL344/$C$23)*$C$22/$C$21,U343+(F344-AL344/$C$23)*$C$22/($C$21+$C$22))))</f>
        <v>1400</v>
      </c>
      <c r="V344" s="107">
        <f>IF(S344=0,IF(V343+(F344-AL344/$C$23)*$C$22/($C$21+$C$22)&gt;$C$8,$C$8,V343+(F344-AL344/$C$23)*$C$22/($C$21+$C$22)),E344)</f>
        <v>1400</v>
      </c>
      <c r="W344" s="203">
        <f>IF(S344&gt;0,0,IF(W343+AL344/$C$23&gt;$F$23,$F$23,W343+AL344/$C$23))</f>
        <v>1.6346185093862227</v>
      </c>
      <c r="X344" s="105" t="str">
        <f>IF(R344=0,"-",IF(U344=0,FORECAST($C$8,Инклинометрия!$B$2:$B$152,Инклинометрия!$A$2:$A$152),FORECAST(R344,Инклинометрия!$B$2:$B$152,Инклинометрия!$A$2:$A$152)))</f>
        <v>-</v>
      </c>
      <c r="Y344" s="105" t="str">
        <f>IF(R344=0,"-",IF(U344=0,FORECAST($C$8-R344,Инклинометрия!$B$2:$B$152,Инклинометрия!$A$2:$A$152),0))</f>
        <v>-</v>
      </c>
      <c r="Z344" s="105" t="str">
        <f>IF(S344=0,"-",FORECAST($C$8,Инклинометрия!$B$2:$B$152,Инклинометрия!$A$2:$A$152))</f>
        <v>-</v>
      </c>
      <c r="AA344" s="105" t="str">
        <f>IF(S344=0,"-",FORECAST($C$8-S344,Инклинометрия!$B$2:$B$152,Инклинометрия!$A$2:$A$152))</f>
        <v>-</v>
      </c>
      <c r="AB344" s="105">
        <f>IF(T344=0,"-",FORECAST($C$6,Инклинометрия!$B$2:$B$152,Инклинометрия!$A$2:$A$152))</f>
        <v>1425</v>
      </c>
      <c r="AC344" s="105">
        <f>IF(R344=0,FORECAST($C$6-T344,Инклинометрия!$B$2:$B$152,Инклинометрия!$A$2:$A$152),FORECAST($C$8,Инклинометрия!$B$2:$B$152,Инклинометрия!$A$2:$A$152))</f>
        <v>1331.5528875839168</v>
      </c>
      <c r="AD344" s="107">
        <f>IF(U344=0,"-",FORECAST($C$8,Инклинометрия!$B$2:$B$152,Инклинометрия!$A$2:$A$152))</f>
        <v>1330</v>
      </c>
      <c r="AE344" s="107">
        <f>IF(U344=0,"-",FORECAST($C$8-U344,Инклинометрия!$B$2:$B$152,Инклинометрия!$A$2:$A$152))</f>
        <v>0</v>
      </c>
      <c r="AF344" s="107">
        <f>FORECAST($C$8-S344,Инклинометрия!$B$2:$B$152,Инклинометрия!$A$2:$A$152)</f>
        <v>1330</v>
      </c>
      <c r="AG344" s="107">
        <f>FORECAST($C$8-(S344+V344),Инклинометрия!$B$2:$B$152,Инклинометрия!$A$2:$A$152)</f>
        <v>0</v>
      </c>
      <c r="AH344" s="107">
        <f>IF(W344=0,"-",FORECAST($C$8+W344,Инклинометрия!$B$2:$B$152,Инклинометрия!$A$2:$A$152))</f>
        <v>1331.5528875839168</v>
      </c>
      <c r="AI344" s="107">
        <f>IF(W344=0,"-",FORECAST($C$8,Инклинометрия!$B$2:$B$152,Инклинометрия!$A$2:$A$152))</f>
        <v>1330</v>
      </c>
      <c r="AK344" s="122">
        <f>2*PI()*$C$5*(AT343-AT342)/(LN(AN343/$I$9)*$I$8/$I$7+LN($I$10/AN343)*$I$8/$I$7)</f>
        <v>0</v>
      </c>
      <c r="AL344" s="67">
        <f>AK344*(B344-B343)</f>
        <v>0</v>
      </c>
      <c r="AM344" s="23">
        <f t="shared" si="94"/>
        <v>4.3059540056097682E-2</v>
      </c>
      <c r="AN344" s="26">
        <f>AN343+AK344*(B344-B343)/(2*PI()*$C$5*AN343*$I$11)</f>
        <v>0.12986115207059001</v>
      </c>
      <c r="AO344" s="87">
        <f t="shared" si="88"/>
        <v>111242.59539450394</v>
      </c>
      <c r="AP344" s="87">
        <f>IF(R344+U344&lt;$C$8,0,32*$G$13/$C$12^2*($I$8*R344+$I$6*U344)+32*$G$14/($C$14^2-$C$13^2)*($I$8*S344+$I$6*V344))</f>
        <v>9917.5953945039291</v>
      </c>
      <c r="AQ344" s="66">
        <f>R344*$C$11*$C$9+U344*$C$11*$C$10</f>
        <v>14695380</v>
      </c>
      <c r="AR344" s="66">
        <f>S344*$C$11*$C$9+V344*$C$11*$C$10</f>
        <v>14695380</v>
      </c>
      <c r="AS344" s="87">
        <f>$C$11*(T344*$C$9+W344*$C$10)</f>
        <v>789129.61404581123</v>
      </c>
      <c r="AT344" s="45">
        <f t="shared" si="82"/>
        <v>15595752.209440315</v>
      </c>
      <c r="AU344" s="75"/>
    </row>
    <row r="345" spans="2:47" ht="15" thickBot="1" x14ac:dyDescent="0.35">
      <c r="B345" s="41">
        <f t="shared" si="89"/>
        <v>3140</v>
      </c>
      <c r="C345" s="8">
        <f t="shared" si="90"/>
        <v>31.400000000000002</v>
      </c>
      <c r="D345" s="73">
        <f t="shared" si="76"/>
        <v>41.997500000000002</v>
      </c>
      <c r="E345" s="29">
        <f t="shared" si="79"/>
        <v>2328.3280941520075</v>
      </c>
      <c r="F345" s="29">
        <f t="shared" si="83"/>
        <v>7.4150576246879609</v>
      </c>
      <c r="G345" s="29">
        <f t="shared" si="91"/>
        <v>9.9176395730201481</v>
      </c>
      <c r="H345" s="17">
        <f t="shared" si="92"/>
        <v>3114.138825928303</v>
      </c>
      <c r="I345" s="29">
        <f t="shared" si="84"/>
        <v>2.2250485660981263</v>
      </c>
      <c r="J345" s="29">
        <f t="shared" si="85"/>
        <v>13.949340071223991</v>
      </c>
      <c r="K345" s="32">
        <f>IF((D344+L344+M344-AL344)/($C$21+$C$22)&gt;$C$8,$C$8,(D344+L344+M344-AL344)/($C$21+$C$22))</f>
        <v>1400</v>
      </c>
      <c r="L345" s="97">
        <f t="shared" si="77"/>
        <v>0</v>
      </c>
      <c r="M345" s="96">
        <f t="shared" si="78"/>
        <v>0</v>
      </c>
      <c r="N345" s="98">
        <f t="shared" si="86"/>
        <v>1.7382597742038917</v>
      </c>
      <c r="O345" s="100">
        <f t="shared" si="80"/>
        <v>4.2266987561397071</v>
      </c>
      <c r="P345" s="104">
        <f t="shared" si="87"/>
        <v>18.880500609176615</v>
      </c>
      <c r="Q345" s="102">
        <f t="shared" si="93"/>
        <v>2.8886093440366814E-2</v>
      </c>
      <c r="R345" s="106">
        <f>K345-U345</f>
        <v>0</v>
      </c>
      <c r="S345" s="106">
        <f>IF(K345-H344&lt;0,0,K345-H344)</f>
        <v>0</v>
      </c>
      <c r="T345" s="106">
        <f t="shared" si="81"/>
        <v>98.365381490613771</v>
      </c>
      <c r="U345" s="107">
        <f>IF(S345&gt;0,0,IF(U344+(F345-AL345/$C$23)*$C$22/($C$21+$C$22)&gt;$C$8,$C$8,IF(V345=$C$8,U344+(F345-AL345/$C$23)*$C$22/$C$21,U344+(F345-AL345/$C$23)*$C$22/($C$21+$C$22))))</f>
        <v>1400</v>
      </c>
      <c r="V345" s="107">
        <f>IF(S345=0,IF(V344+(F345-AL345/$C$23)*$C$22/($C$21+$C$22)&gt;$C$8,$C$8,V344+(F345-AL345/$C$23)*$C$22/($C$21+$C$22)),E345)</f>
        <v>1400</v>
      </c>
      <c r="W345" s="203">
        <f>IF(S345&gt;0,0,IF(W344+AL345/$C$23&gt;$F$23,$F$23,W344+AL345/$C$23))</f>
        <v>1.6346185093862227</v>
      </c>
      <c r="X345" s="105" t="str">
        <f>IF(R345=0,"-",IF(U345=0,FORECAST($C$8,Инклинометрия!$B$2:$B$152,Инклинометрия!$A$2:$A$152),FORECAST(R345,Инклинометрия!$B$2:$B$152,Инклинометрия!$A$2:$A$152)))</f>
        <v>-</v>
      </c>
      <c r="Y345" s="105" t="str">
        <f>IF(R345=0,"-",IF(U345=0,FORECAST($C$8-R345,Инклинометрия!$B$2:$B$152,Инклинометрия!$A$2:$A$152),0))</f>
        <v>-</v>
      </c>
      <c r="Z345" s="105" t="str">
        <f>IF(S345=0,"-",FORECAST($C$8,Инклинометрия!$B$2:$B$152,Инклинометрия!$A$2:$A$152))</f>
        <v>-</v>
      </c>
      <c r="AA345" s="105" t="str">
        <f>IF(S345=0,"-",FORECAST($C$8-S345,Инклинометрия!$B$2:$B$152,Инклинометрия!$A$2:$A$152))</f>
        <v>-</v>
      </c>
      <c r="AB345" s="105">
        <f>IF(T345=0,"-",FORECAST($C$6,Инклинометрия!$B$2:$B$152,Инклинометрия!$A$2:$A$152))</f>
        <v>1425</v>
      </c>
      <c r="AC345" s="105">
        <f>IF(R345=0,FORECAST($C$6-T345,Инклинометрия!$B$2:$B$152,Инклинометрия!$A$2:$A$152),FORECAST($C$8,Инклинометрия!$B$2:$B$152,Инклинометрия!$A$2:$A$152))</f>
        <v>1331.5528875839168</v>
      </c>
      <c r="AD345" s="107">
        <f>IF(U345=0,"-",FORECAST($C$8,Инклинометрия!$B$2:$B$152,Инклинометрия!$A$2:$A$152))</f>
        <v>1330</v>
      </c>
      <c r="AE345" s="107">
        <f>IF(U345=0,"-",FORECAST($C$8-U345,Инклинометрия!$B$2:$B$152,Инклинометрия!$A$2:$A$152))</f>
        <v>0</v>
      </c>
      <c r="AF345" s="107">
        <f>FORECAST($C$8-S345,Инклинометрия!$B$2:$B$152,Инклинометрия!$A$2:$A$152)</f>
        <v>1330</v>
      </c>
      <c r="AG345" s="107">
        <f>FORECAST($C$8-(S345+V345),Инклинометрия!$B$2:$B$152,Инклинометрия!$A$2:$A$152)</f>
        <v>0</v>
      </c>
      <c r="AH345" s="107">
        <f>IF(W345=0,"-",FORECAST($C$8+W345,Инклинометрия!$B$2:$B$152,Инклинометрия!$A$2:$A$152))</f>
        <v>1331.5528875839168</v>
      </c>
      <c r="AI345" s="107">
        <f>IF(W345=0,"-",FORECAST($C$8,Инклинометрия!$B$2:$B$152,Инклинометрия!$A$2:$A$152))</f>
        <v>1330</v>
      </c>
      <c r="AK345" s="122">
        <f>2*PI()*$C$5*(AT344-AT343)/(LN(AN344/$I$9)*$I$8/$I$7+LN($I$10/AN344)*$I$8/$I$7)</f>
        <v>0</v>
      </c>
      <c r="AL345" s="67">
        <f>AK345*(B345-B344)</f>
        <v>0</v>
      </c>
      <c r="AM345" s="23">
        <f t="shared" si="94"/>
        <v>4.3059540056097682E-2</v>
      </c>
      <c r="AN345" s="26">
        <f>AN344+AK345*(B345-B344)/(2*PI()*$C$5*AN344*$I$11)</f>
        <v>0.12986115207059001</v>
      </c>
      <c r="AO345" s="87">
        <f t="shared" si="88"/>
        <v>111242.59539450394</v>
      </c>
      <c r="AP345" s="87">
        <f>IF(R345+U345&lt;$C$8,0,32*$G$13/$C$12^2*($I$8*R345+$I$6*U345)+32*$G$14/($C$14^2-$C$13^2)*($I$8*S345+$I$6*V345))</f>
        <v>9917.5953945039291</v>
      </c>
      <c r="AQ345" s="66">
        <f>R345*$C$11*$C$9+U345*$C$11*$C$10</f>
        <v>14695380</v>
      </c>
      <c r="AR345" s="66">
        <f>S345*$C$11*$C$9+V345*$C$11*$C$10</f>
        <v>14695380</v>
      </c>
      <c r="AS345" s="87">
        <f>$C$11*(T345*$C$9+W345*$C$10)</f>
        <v>789129.61404581123</v>
      </c>
      <c r="AT345" s="45">
        <f t="shared" si="82"/>
        <v>15595752.209440315</v>
      </c>
      <c r="AU345" s="75"/>
    </row>
    <row r="346" spans="2:47" ht="15" thickBot="1" x14ac:dyDescent="0.35">
      <c r="B346" s="41">
        <f t="shared" si="89"/>
        <v>3150</v>
      </c>
      <c r="C346" s="8">
        <f t="shared" si="90"/>
        <v>31.5</v>
      </c>
      <c r="D346" s="73">
        <f t="shared" si="76"/>
        <v>42.131250000000001</v>
      </c>
      <c r="E346" s="29">
        <f t="shared" si="79"/>
        <v>2335.743151776695</v>
      </c>
      <c r="F346" s="29">
        <f t="shared" si="83"/>
        <v>7.4150576246875062</v>
      </c>
      <c r="G346" s="29">
        <f t="shared" si="91"/>
        <v>9.9176395730195388</v>
      </c>
      <c r="H346" s="17">
        <f t="shared" si="92"/>
        <v>3124.0564655013227</v>
      </c>
      <c r="I346" s="29">
        <f t="shared" si="84"/>
        <v>2.2250485660981263</v>
      </c>
      <c r="J346" s="29">
        <f t="shared" si="85"/>
        <v>13.949340071223562</v>
      </c>
      <c r="K346" s="32">
        <f>IF((D345+L345+M345-AL345)/($C$21+$C$22)&gt;$C$8,$C$8,(D345+L345+M345-AL345)/($C$21+$C$22))</f>
        <v>1400</v>
      </c>
      <c r="L346" s="97">
        <f t="shared" si="77"/>
        <v>0</v>
      </c>
      <c r="M346" s="96">
        <f t="shared" si="78"/>
        <v>0</v>
      </c>
      <c r="N346" s="98">
        <f t="shared" si="86"/>
        <v>1.7382597742038917</v>
      </c>
      <c r="O346" s="100">
        <f t="shared" si="80"/>
        <v>4.2266987561397071</v>
      </c>
      <c r="P346" s="104">
        <f t="shared" si="87"/>
        <v>18.880500609176615</v>
      </c>
      <c r="Q346" s="102">
        <f t="shared" si="93"/>
        <v>2.8886093440366814E-2</v>
      </c>
      <c r="R346" s="106">
        <f>K346-U346</f>
        <v>0</v>
      </c>
      <c r="S346" s="106">
        <f>IF(K346-H345&lt;0,0,K346-H345)</f>
        <v>0</v>
      </c>
      <c r="T346" s="106">
        <f t="shared" si="81"/>
        <v>98.365381490613771</v>
      </c>
      <c r="U346" s="107">
        <f>IF(S346&gt;0,0,IF(U345+(F346-AL346/$C$23)*$C$22/($C$21+$C$22)&gt;$C$8,$C$8,IF(V346=$C$8,U345+(F346-AL346/$C$23)*$C$22/$C$21,U345+(F346-AL346/$C$23)*$C$22/($C$21+$C$22))))</f>
        <v>1400</v>
      </c>
      <c r="V346" s="107">
        <f>IF(S346=0,IF(V345+(F346-AL346/$C$23)*$C$22/($C$21+$C$22)&gt;$C$8,$C$8,V345+(F346-AL346/$C$23)*$C$22/($C$21+$C$22)),E346)</f>
        <v>1400</v>
      </c>
      <c r="W346" s="203">
        <f>IF(S346&gt;0,0,IF(W345+AL346/$C$23&gt;$F$23,$F$23,W345+AL346/$C$23))</f>
        <v>1.6346185093862227</v>
      </c>
      <c r="X346" s="105" t="str">
        <f>IF(R346=0,"-",IF(U346=0,FORECAST($C$8,Инклинометрия!$B$2:$B$152,Инклинометрия!$A$2:$A$152),FORECAST(R346,Инклинометрия!$B$2:$B$152,Инклинометрия!$A$2:$A$152)))</f>
        <v>-</v>
      </c>
      <c r="Y346" s="105" t="str">
        <f>IF(R346=0,"-",IF(U346=0,FORECAST($C$8-R346,Инклинометрия!$B$2:$B$152,Инклинометрия!$A$2:$A$152),0))</f>
        <v>-</v>
      </c>
      <c r="Z346" s="105" t="str">
        <f>IF(S346=0,"-",FORECAST($C$8,Инклинометрия!$B$2:$B$152,Инклинометрия!$A$2:$A$152))</f>
        <v>-</v>
      </c>
      <c r="AA346" s="105" t="str">
        <f>IF(S346=0,"-",FORECAST($C$8-S346,Инклинометрия!$B$2:$B$152,Инклинометрия!$A$2:$A$152))</f>
        <v>-</v>
      </c>
      <c r="AB346" s="105">
        <f>IF(T346=0,"-",FORECAST($C$6,Инклинометрия!$B$2:$B$152,Инклинометрия!$A$2:$A$152))</f>
        <v>1425</v>
      </c>
      <c r="AC346" s="105">
        <f>IF(R346=0,FORECAST($C$6-T346,Инклинометрия!$B$2:$B$152,Инклинометрия!$A$2:$A$152),FORECAST($C$8,Инклинометрия!$B$2:$B$152,Инклинометрия!$A$2:$A$152))</f>
        <v>1331.5528875839168</v>
      </c>
      <c r="AD346" s="107">
        <f>IF(U346=0,"-",FORECAST($C$8,Инклинометрия!$B$2:$B$152,Инклинометрия!$A$2:$A$152))</f>
        <v>1330</v>
      </c>
      <c r="AE346" s="107">
        <f>IF(U346=0,"-",FORECAST($C$8-U346,Инклинометрия!$B$2:$B$152,Инклинометрия!$A$2:$A$152))</f>
        <v>0</v>
      </c>
      <c r="AF346" s="107">
        <f>FORECAST($C$8-S346,Инклинометрия!$B$2:$B$152,Инклинометрия!$A$2:$A$152)</f>
        <v>1330</v>
      </c>
      <c r="AG346" s="107">
        <f>FORECAST($C$8-(S346+V346),Инклинометрия!$B$2:$B$152,Инклинометрия!$A$2:$A$152)</f>
        <v>0</v>
      </c>
      <c r="AH346" s="107">
        <f>IF(W346=0,"-",FORECAST($C$8+W346,Инклинометрия!$B$2:$B$152,Инклинометрия!$A$2:$A$152))</f>
        <v>1331.5528875839168</v>
      </c>
      <c r="AI346" s="107">
        <f>IF(W346=0,"-",FORECAST($C$8,Инклинометрия!$B$2:$B$152,Инклинометрия!$A$2:$A$152))</f>
        <v>1330</v>
      </c>
      <c r="AK346" s="122">
        <f>2*PI()*$C$5*(AT345-AT344)/(LN(AN345/$I$9)*$I$8/$I$7+LN($I$10/AN345)*$I$8/$I$7)</f>
        <v>0</v>
      </c>
      <c r="AL346" s="67">
        <f>AK346*(B346-B345)</f>
        <v>0</v>
      </c>
      <c r="AM346" s="23">
        <f t="shared" si="94"/>
        <v>4.3059540056097682E-2</v>
      </c>
      <c r="AN346" s="26">
        <f>AN345+AK346*(B346-B345)/(2*PI()*$C$5*AN345*$I$11)</f>
        <v>0.12986115207059001</v>
      </c>
      <c r="AO346" s="87">
        <f t="shared" si="88"/>
        <v>111242.59539450394</v>
      </c>
      <c r="AP346" s="87">
        <f>IF(R346+U346&lt;$C$8,0,32*$G$13/$C$12^2*($I$8*R346+$I$6*U346)+32*$G$14/($C$14^2-$C$13^2)*($I$8*S346+$I$6*V346))</f>
        <v>9917.5953945039291</v>
      </c>
      <c r="AQ346" s="66">
        <f>R346*$C$11*$C$9+U346*$C$11*$C$10</f>
        <v>14695380</v>
      </c>
      <c r="AR346" s="66">
        <f>S346*$C$11*$C$9+V346*$C$11*$C$10</f>
        <v>14695380</v>
      </c>
      <c r="AS346" s="87">
        <f>$C$11*(T346*$C$9+W346*$C$10)</f>
        <v>789129.61404581123</v>
      </c>
      <c r="AT346" s="45">
        <f t="shared" si="82"/>
        <v>15595752.209440315</v>
      </c>
      <c r="AU346" s="75"/>
    </row>
    <row r="347" spans="2:47" ht="15" thickBot="1" x14ac:dyDescent="0.35">
      <c r="B347" s="41">
        <f t="shared" si="89"/>
        <v>3160</v>
      </c>
      <c r="C347" s="8">
        <f t="shared" si="90"/>
        <v>31.6</v>
      </c>
      <c r="D347" s="73">
        <f t="shared" si="76"/>
        <v>42.265000000000001</v>
      </c>
      <c r="E347" s="29">
        <f t="shared" si="79"/>
        <v>2343.1582094013829</v>
      </c>
      <c r="F347" s="29">
        <f t="shared" si="83"/>
        <v>7.4150576246879609</v>
      </c>
      <c r="G347" s="29">
        <f t="shared" si="91"/>
        <v>9.9176395730201481</v>
      </c>
      <c r="H347" s="17">
        <f t="shared" si="92"/>
        <v>3133.9741050743428</v>
      </c>
      <c r="I347" s="29">
        <f t="shared" si="84"/>
        <v>2.2250485660981263</v>
      </c>
      <c r="J347" s="29">
        <f t="shared" si="85"/>
        <v>13.949340071223991</v>
      </c>
      <c r="K347" s="32">
        <f>IF((D346+L346+M346-AL346)/($C$21+$C$22)&gt;$C$8,$C$8,(D346+L346+M346-AL346)/($C$21+$C$22))</f>
        <v>1400</v>
      </c>
      <c r="L347" s="97">
        <f t="shared" si="77"/>
        <v>0</v>
      </c>
      <c r="M347" s="96">
        <f t="shared" si="78"/>
        <v>0</v>
      </c>
      <c r="N347" s="98">
        <f t="shared" si="86"/>
        <v>1.7382597742038917</v>
      </c>
      <c r="O347" s="100">
        <f t="shared" si="80"/>
        <v>4.2266987561397071</v>
      </c>
      <c r="P347" s="104">
        <f t="shared" si="87"/>
        <v>18.880500609176615</v>
      </c>
      <c r="Q347" s="102">
        <f t="shared" si="93"/>
        <v>2.8886093440366814E-2</v>
      </c>
      <c r="R347" s="106">
        <f>K347-U347</f>
        <v>0</v>
      </c>
      <c r="S347" s="106">
        <f>IF(K347-H346&lt;0,0,K347-H346)</f>
        <v>0</v>
      </c>
      <c r="T347" s="106">
        <f t="shared" si="81"/>
        <v>98.365381490613771</v>
      </c>
      <c r="U347" s="107">
        <f>IF(S347&gt;0,0,IF(U346+(F347-AL347/$C$23)*$C$22/($C$21+$C$22)&gt;$C$8,$C$8,IF(V347=$C$8,U346+(F347-AL347/$C$23)*$C$22/$C$21,U346+(F347-AL347/$C$23)*$C$22/($C$21+$C$22))))</f>
        <v>1400</v>
      </c>
      <c r="V347" s="107">
        <f>IF(S347=0,IF(V346+(F347-AL347/$C$23)*$C$22/($C$21+$C$22)&gt;$C$8,$C$8,V346+(F347-AL347/$C$23)*$C$22/($C$21+$C$22)),E347)</f>
        <v>1400</v>
      </c>
      <c r="W347" s="203">
        <f>IF(S347&gt;0,0,IF(W346+AL347/$C$23&gt;$F$23,$F$23,W346+AL347/$C$23))</f>
        <v>1.6346185093862227</v>
      </c>
      <c r="X347" s="105" t="str">
        <f>IF(R347=0,"-",IF(U347=0,FORECAST($C$8,Инклинометрия!$B$2:$B$152,Инклинометрия!$A$2:$A$152),FORECAST(R347,Инклинометрия!$B$2:$B$152,Инклинометрия!$A$2:$A$152)))</f>
        <v>-</v>
      </c>
      <c r="Y347" s="105" t="str">
        <f>IF(R347=0,"-",IF(U347=0,FORECAST($C$8-R347,Инклинометрия!$B$2:$B$152,Инклинометрия!$A$2:$A$152),0))</f>
        <v>-</v>
      </c>
      <c r="Z347" s="105" t="str">
        <f>IF(S347=0,"-",FORECAST($C$8,Инклинометрия!$B$2:$B$152,Инклинометрия!$A$2:$A$152))</f>
        <v>-</v>
      </c>
      <c r="AA347" s="105" t="str">
        <f>IF(S347=0,"-",FORECAST($C$8-S347,Инклинометрия!$B$2:$B$152,Инклинометрия!$A$2:$A$152))</f>
        <v>-</v>
      </c>
      <c r="AB347" s="105">
        <f>IF(T347=0,"-",FORECAST($C$6,Инклинометрия!$B$2:$B$152,Инклинометрия!$A$2:$A$152))</f>
        <v>1425</v>
      </c>
      <c r="AC347" s="105">
        <f>IF(R347=0,FORECAST($C$6-T347,Инклинометрия!$B$2:$B$152,Инклинометрия!$A$2:$A$152),FORECAST($C$8,Инклинометрия!$B$2:$B$152,Инклинометрия!$A$2:$A$152))</f>
        <v>1331.5528875839168</v>
      </c>
      <c r="AD347" s="107">
        <f>IF(U347=0,"-",FORECAST($C$8,Инклинометрия!$B$2:$B$152,Инклинометрия!$A$2:$A$152))</f>
        <v>1330</v>
      </c>
      <c r="AE347" s="107">
        <f>IF(U347=0,"-",FORECAST($C$8-U347,Инклинометрия!$B$2:$B$152,Инклинометрия!$A$2:$A$152))</f>
        <v>0</v>
      </c>
      <c r="AF347" s="107">
        <f>FORECAST($C$8-S347,Инклинометрия!$B$2:$B$152,Инклинометрия!$A$2:$A$152)</f>
        <v>1330</v>
      </c>
      <c r="AG347" s="107">
        <f>FORECAST($C$8-(S347+V347),Инклинометрия!$B$2:$B$152,Инклинометрия!$A$2:$A$152)</f>
        <v>0</v>
      </c>
      <c r="AH347" s="107">
        <f>IF(W347=0,"-",FORECAST($C$8+W347,Инклинометрия!$B$2:$B$152,Инклинометрия!$A$2:$A$152))</f>
        <v>1331.5528875839168</v>
      </c>
      <c r="AI347" s="107">
        <f>IF(W347=0,"-",FORECAST($C$8,Инклинометрия!$B$2:$B$152,Инклинометрия!$A$2:$A$152))</f>
        <v>1330</v>
      </c>
      <c r="AK347" s="122">
        <f>2*PI()*$C$5*(AT346-AT345)/(LN(AN346/$I$9)*$I$8/$I$7+LN($I$10/AN346)*$I$8/$I$7)</f>
        <v>0</v>
      </c>
      <c r="AL347" s="67">
        <f>AK347*(B347-B346)</f>
        <v>0</v>
      </c>
      <c r="AM347" s="23">
        <f t="shared" si="94"/>
        <v>4.3059540056097682E-2</v>
      </c>
      <c r="AN347" s="26">
        <f>AN346+AK347*(B347-B346)/(2*PI()*$C$5*AN346*$I$11)</f>
        <v>0.12986115207059001</v>
      </c>
      <c r="AO347" s="87">
        <f t="shared" si="88"/>
        <v>111242.59539450394</v>
      </c>
      <c r="AP347" s="87">
        <f>IF(R347+U347&lt;$C$8,0,32*$G$13/$C$12^2*($I$8*R347+$I$6*U347)+32*$G$14/($C$14^2-$C$13^2)*($I$8*S347+$I$6*V347))</f>
        <v>9917.5953945039291</v>
      </c>
      <c r="AQ347" s="66">
        <f>R347*$C$11*$C$9+U347*$C$11*$C$10</f>
        <v>14695380</v>
      </c>
      <c r="AR347" s="66">
        <f>S347*$C$11*$C$9+V347*$C$11*$C$10</f>
        <v>14695380</v>
      </c>
      <c r="AS347" s="87">
        <f>$C$11*(T347*$C$9+W347*$C$10)</f>
        <v>789129.61404581123</v>
      </c>
      <c r="AT347" s="45">
        <f t="shared" si="82"/>
        <v>15595752.209440315</v>
      </c>
      <c r="AU347" s="75"/>
    </row>
    <row r="348" spans="2:47" ht="15" thickBot="1" x14ac:dyDescent="0.35">
      <c r="B348" s="41">
        <f t="shared" si="89"/>
        <v>3170</v>
      </c>
      <c r="C348" s="8">
        <f t="shared" si="90"/>
        <v>31.7</v>
      </c>
      <c r="D348" s="73">
        <f t="shared" si="76"/>
        <v>42.39875</v>
      </c>
      <c r="E348" s="29">
        <f t="shared" si="79"/>
        <v>2350.5732670260709</v>
      </c>
      <c r="F348" s="29">
        <f t="shared" si="83"/>
        <v>7.4150576246879609</v>
      </c>
      <c r="G348" s="29">
        <f t="shared" si="91"/>
        <v>9.9176395730201481</v>
      </c>
      <c r="H348" s="17">
        <f t="shared" si="92"/>
        <v>3143.8917446473629</v>
      </c>
      <c r="I348" s="29">
        <f t="shared" si="84"/>
        <v>2.2250485660981263</v>
      </c>
      <c r="J348" s="29">
        <f t="shared" si="85"/>
        <v>13.949340071223991</v>
      </c>
      <c r="K348" s="32">
        <f>IF((D347+L347+M347-AL347)/($C$21+$C$22)&gt;$C$8,$C$8,(D347+L347+M347-AL347)/($C$21+$C$22))</f>
        <v>1400</v>
      </c>
      <c r="L348" s="97">
        <f t="shared" si="77"/>
        <v>0</v>
      </c>
      <c r="M348" s="96">
        <f t="shared" si="78"/>
        <v>0</v>
      </c>
      <c r="N348" s="98">
        <f t="shared" si="86"/>
        <v>1.7382597742038917</v>
      </c>
      <c r="O348" s="100">
        <f t="shared" si="80"/>
        <v>4.2266987561397071</v>
      </c>
      <c r="P348" s="104">
        <f t="shared" si="87"/>
        <v>18.880500609176615</v>
      </c>
      <c r="Q348" s="102">
        <f t="shared" si="93"/>
        <v>2.8886093440366814E-2</v>
      </c>
      <c r="R348" s="106">
        <f>K348-U348</f>
        <v>0</v>
      </c>
      <c r="S348" s="106">
        <f>IF(K348-H347&lt;0,0,K348-H347)</f>
        <v>0</v>
      </c>
      <c r="T348" s="106">
        <f t="shared" si="81"/>
        <v>98.365381490613771</v>
      </c>
      <c r="U348" s="107">
        <f>IF(S348&gt;0,0,IF(U347+(F348-AL348/$C$23)*$C$22/($C$21+$C$22)&gt;$C$8,$C$8,IF(V348=$C$8,U347+(F348-AL348/$C$23)*$C$22/$C$21,U347+(F348-AL348/$C$23)*$C$22/($C$21+$C$22))))</f>
        <v>1400</v>
      </c>
      <c r="V348" s="107">
        <f>IF(S348=0,IF(V347+(F348-AL348/$C$23)*$C$22/($C$21+$C$22)&gt;$C$8,$C$8,V347+(F348-AL348/$C$23)*$C$22/($C$21+$C$22)),E348)</f>
        <v>1400</v>
      </c>
      <c r="W348" s="203">
        <f>IF(S348&gt;0,0,IF(W347+AL348/$C$23&gt;$F$23,$F$23,W347+AL348/$C$23))</f>
        <v>1.6346185093862227</v>
      </c>
      <c r="X348" s="105" t="str">
        <f>IF(R348=0,"-",IF(U348=0,FORECAST($C$8,Инклинометрия!$B$2:$B$152,Инклинометрия!$A$2:$A$152),FORECAST(R348,Инклинометрия!$B$2:$B$152,Инклинометрия!$A$2:$A$152)))</f>
        <v>-</v>
      </c>
      <c r="Y348" s="105" t="str">
        <f>IF(R348=0,"-",IF(U348=0,FORECAST($C$8-R348,Инклинометрия!$B$2:$B$152,Инклинометрия!$A$2:$A$152),0))</f>
        <v>-</v>
      </c>
      <c r="Z348" s="105" t="str">
        <f>IF(S348=0,"-",FORECAST($C$8,Инклинометрия!$B$2:$B$152,Инклинометрия!$A$2:$A$152))</f>
        <v>-</v>
      </c>
      <c r="AA348" s="105" t="str">
        <f>IF(S348=0,"-",FORECAST($C$8-S348,Инклинометрия!$B$2:$B$152,Инклинометрия!$A$2:$A$152))</f>
        <v>-</v>
      </c>
      <c r="AB348" s="105">
        <f>IF(T348=0,"-",FORECAST($C$6,Инклинометрия!$B$2:$B$152,Инклинометрия!$A$2:$A$152))</f>
        <v>1425</v>
      </c>
      <c r="AC348" s="105">
        <f>IF(R348=0,FORECAST($C$6-T348,Инклинометрия!$B$2:$B$152,Инклинометрия!$A$2:$A$152),FORECAST($C$8,Инклинометрия!$B$2:$B$152,Инклинометрия!$A$2:$A$152))</f>
        <v>1331.5528875839168</v>
      </c>
      <c r="AD348" s="107">
        <f>IF(U348=0,"-",FORECAST($C$8,Инклинометрия!$B$2:$B$152,Инклинометрия!$A$2:$A$152))</f>
        <v>1330</v>
      </c>
      <c r="AE348" s="107">
        <f>IF(U348=0,"-",FORECAST($C$8-U348,Инклинометрия!$B$2:$B$152,Инклинометрия!$A$2:$A$152))</f>
        <v>0</v>
      </c>
      <c r="AF348" s="107">
        <f>FORECAST($C$8-S348,Инклинометрия!$B$2:$B$152,Инклинометрия!$A$2:$A$152)</f>
        <v>1330</v>
      </c>
      <c r="AG348" s="107">
        <f>FORECAST($C$8-(S348+V348),Инклинометрия!$B$2:$B$152,Инклинометрия!$A$2:$A$152)</f>
        <v>0</v>
      </c>
      <c r="AH348" s="107">
        <f>IF(W348=0,"-",FORECAST($C$8+W348,Инклинометрия!$B$2:$B$152,Инклинометрия!$A$2:$A$152))</f>
        <v>1331.5528875839168</v>
      </c>
      <c r="AI348" s="107">
        <f>IF(W348=0,"-",FORECAST($C$8,Инклинометрия!$B$2:$B$152,Инклинометрия!$A$2:$A$152))</f>
        <v>1330</v>
      </c>
      <c r="AK348" s="122">
        <f>2*PI()*$C$5*(AT347-AT346)/(LN(AN347/$I$9)*$I$8/$I$7+LN($I$10/AN347)*$I$8/$I$7)</f>
        <v>0</v>
      </c>
      <c r="AL348" s="67">
        <f>AK348*(B348-B347)</f>
        <v>0</v>
      </c>
      <c r="AM348" s="23">
        <f t="shared" si="94"/>
        <v>4.3059540056097682E-2</v>
      </c>
      <c r="AN348" s="26">
        <f>AN347+AK348*(B348-B347)/(2*PI()*$C$5*AN347*$I$11)</f>
        <v>0.12986115207059001</v>
      </c>
      <c r="AO348" s="87">
        <f t="shared" si="88"/>
        <v>111242.59539450394</v>
      </c>
      <c r="AP348" s="87">
        <f>IF(R348+U348&lt;$C$8,0,32*$G$13/$C$12^2*($I$8*R348+$I$6*U348)+32*$G$14/($C$14^2-$C$13^2)*($I$8*S348+$I$6*V348))</f>
        <v>9917.5953945039291</v>
      </c>
      <c r="AQ348" s="66">
        <f>R348*$C$11*$C$9+U348*$C$11*$C$10</f>
        <v>14695380</v>
      </c>
      <c r="AR348" s="66">
        <f>S348*$C$11*$C$9+V348*$C$11*$C$10</f>
        <v>14695380</v>
      </c>
      <c r="AS348" s="87">
        <f>$C$11*(T348*$C$9+W348*$C$10)</f>
        <v>789129.61404581123</v>
      </c>
      <c r="AT348" s="45">
        <f t="shared" si="82"/>
        <v>15595752.209440315</v>
      </c>
      <c r="AU348" s="75"/>
    </row>
    <row r="349" spans="2:47" ht="15" thickBot="1" x14ac:dyDescent="0.35">
      <c r="B349" s="41">
        <f t="shared" si="89"/>
        <v>3180</v>
      </c>
      <c r="C349" s="8">
        <f t="shared" si="90"/>
        <v>31.8</v>
      </c>
      <c r="D349" s="73">
        <f t="shared" si="76"/>
        <v>42.532499999999999</v>
      </c>
      <c r="E349" s="29">
        <f t="shared" si="79"/>
        <v>2357.9883246507588</v>
      </c>
      <c r="F349" s="29">
        <f t="shared" si="83"/>
        <v>7.4150576246879609</v>
      </c>
      <c r="G349" s="29">
        <f t="shared" si="91"/>
        <v>9.9176395730201481</v>
      </c>
      <c r="H349" s="17">
        <f t="shared" si="92"/>
        <v>3153.809384220383</v>
      </c>
      <c r="I349" s="29">
        <f t="shared" si="84"/>
        <v>2.2250485660981263</v>
      </c>
      <c r="J349" s="29">
        <f t="shared" si="85"/>
        <v>13.949340071223991</v>
      </c>
      <c r="K349" s="32">
        <f>IF((D348+L348+M348-AL348)/($C$21+$C$22)&gt;$C$8,$C$8,(D348+L348+M348-AL348)/($C$21+$C$22))</f>
        <v>1400</v>
      </c>
      <c r="L349" s="97">
        <f t="shared" si="77"/>
        <v>0</v>
      </c>
      <c r="M349" s="96">
        <f t="shared" si="78"/>
        <v>0</v>
      </c>
      <c r="N349" s="98">
        <f t="shared" si="86"/>
        <v>1.7382597742038917</v>
      </c>
      <c r="O349" s="100">
        <f t="shared" si="80"/>
        <v>4.2266987561397071</v>
      </c>
      <c r="P349" s="104">
        <f t="shared" si="87"/>
        <v>18.880500609176615</v>
      </c>
      <c r="Q349" s="102">
        <f t="shared" si="93"/>
        <v>2.8886093440366814E-2</v>
      </c>
      <c r="R349" s="106">
        <f>K349-U349</f>
        <v>0</v>
      </c>
      <c r="S349" s="106">
        <f>IF(K349-H348&lt;0,0,K349-H348)</f>
        <v>0</v>
      </c>
      <c r="T349" s="106">
        <f t="shared" si="81"/>
        <v>98.365381490613771</v>
      </c>
      <c r="U349" s="107">
        <f>IF(S349&gt;0,0,IF(U348+(F349-AL349/$C$23)*$C$22/($C$21+$C$22)&gt;$C$8,$C$8,IF(V349=$C$8,U348+(F349-AL349/$C$23)*$C$22/$C$21,U348+(F349-AL349/$C$23)*$C$22/($C$21+$C$22))))</f>
        <v>1400</v>
      </c>
      <c r="V349" s="107">
        <f>IF(S349=0,IF(V348+(F349-AL349/$C$23)*$C$22/($C$21+$C$22)&gt;$C$8,$C$8,V348+(F349-AL349/$C$23)*$C$22/($C$21+$C$22)),E349)</f>
        <v>1400</v>
      </c>
      <c r="W349" s="203">
        <f>IF(S349&gt;0,0,IF(W348+AL349/$C$23&gt;$F$23,$F$23,W348+AL349/$C$23))</f>
        <v>1.6346185093862227</v>
      </c>
      <c r="X349" s="105" t="str">
        <f>IF(R349=0,"-",IF(U349=0,FORECAST($C$8,Инклинометрия!$B$2:$B$152,Инклинометрия!$A$2:$A$152),FORECAST(R349,Инклинометрия!$B$2:$B$152,Инклинометрия!$A$2:$A$152)))</f>
        <v>-</v>
      </c>
      <c r="Y349" s="105" t="str">
        <f>IF(R349=0,"-",IF(U349=0,FORECAST($C$8-R349,Инклинометрия!$B$2:$B$152,Инклинометрия!$A$2:$A$152),0))</f>
        <v>-</v>
      </c>
      <c r="Z349" s="105" t="str">
        <f>IF(S349=0,"-",FORECAST($C$8,Инклинометрия!$B$2:$B$152,Инклинометрия!$A$2:$A$152))</f>
        <v>-</v>
      </c>
      <c r="AA349" s="105" t="str">
        <f>IF(S349=0,"-",FORECAST($C$8-S349,Инклинометрия!$B$2:$B$152,Инклинометрия!$A$2:$A$152))</f>
        <v>-</v>
      </c>
      <c r="AB349" s="105">
        <f>IF(T349=0,"-",FORECAST($C$6,Инклинометрия!$B$2:$B$152,Инклинометрия!$A$2:$A$152))</f>
        <v>1425</v>
      </c>
      <c r="AC349" s="105">
        <f>IF(R349=0,FORECAST($C$6-T349,Инклинометрия!$B$2:$B$152,Инклинометрия!$A$2:$A$152),FORECAST($C$8,Инклинометрия!$B$2:$B$152,Инклинометрия!$A$2:$A$152))</f>
        <v>1331.5528875839168</v>
      </c>
      <c r="AD349" s="107">
        <f>IF(U349=0,"-",FORECAST($C$8,Инклинометрия!$B$2:$B$152,Инклинометрия!$A$2:$A$152))</f>
        <v>1330</v>
      </c>
      <c r="AE349" s="107">
        <f>IF(U349=0,"-",FORECAST($C$8-U349,Инклинометрия!$B$2:$B$152,Инклинометрия!$A$2:$A$152))</f>
        <v>0</v>
      </c>
      <c r="AF349" s="107">
        <f>FORECAST($C$8-S349,Инклинометрия!$B$2:$B$152,Инклинометрия!$A$2:$A$152)</f>
        <v>1330</v>
      </c>
      <c r="AG349" s="107">
        <f>FORECAST($C$8-(S349+V349),Инклинометрия!$B$2:$B$152,Инклинометрия!$A$2:$A$152)</f>
        <v>0</v>
      </c>
      <c r="AH349" s="107">
        <f>IF(W349=0,"-",FORECAST($C$8+W349,Инклинометрия!$B$2:$B$152,Инклинометрия!$A$2:$A$152))</f>
        <v>1331.5528875839168</v>
      </c>
      <c r="AI349" s="107">
        <f>IF(W349=0,"-",FORECAST($C$8,Инклинометрия!$B$2:$B$152,Инклинометрия!$A$2:$A$152))</f>
        <v>1330</v>
      </c>
      <c r="AK349" s="122">
        <f>2*PI()*$C$5*(AT348-AT347)/(LN(AN348/$I$9)*$I$8/$I$7+LN($I$10/AN348)*$I$8/$I$7)</f>
        <v>0</v>
      </c>
      <c r="AL349" s="67">
        <f>AK349*(B349-B348)</f>
        <v>0</v>
      </c>
      <c r="AM349" s="23">
        <f t="shared" si="94"/>
        <v>4.3059540056097682E-2</v>
      </c>
      <c r="AN349" s="26">
        <f>AN348+AK349*(B349-B348)/(2*PI()*$C$5*AN348*$I$11)</f>
        <v>0.12986115207059001</v>
      </c>
      <c r="AO349" s="87">
        <f t="shared" si="88"/>
        <v>111242.59539450394</v>
      </c>
      <c r="AP349" s="87">
        <f>IF(R349+U349&lt;$C$8,0,32*$G$13/$C$12^2*($I$8*R349+$I$6*U349)+32*$G$14/($C$14^2-$C$13^2)*($I$8*S349+$I$6*V349))</f>
        <v>9917.5953945039291</v>
      </c>
      <c r="AQ349" s="66">
        <f>R349*$C$11*$C$9+U349*$C$11*$C$10</f>
        <v>14695380</v>
      </c>
      <c r="AR349" s="66">
        <f>S349*$C$11*$C$9+V349*$C$11*$C$10</f>
        <v>14695380</v>
      </c>
      <c r="AS349" s="87">
        <f>$C$11*(T349*$C$9+W349*$C$10)</f>
        <v>789129.61404581123</v>
      </c>
      <c r="AT349" s="45">
        <f t="shared" si="82"/>
        <v>15595752.209440315</v>
      </c>
      <c r="AU349" s="75"/>
    </row>
    <row r="350" spans="2:47" ht="15" thickBot="1" x14ac:dyDescent="0.35">
      <c r="B350" s="41">
        <f t="shared" si="89"/>
        <v>3190</v>
      </c>
      <c r="C350" s="8">
        <f t="shared" si="90"/>
        <v>31.900000000000002</v>
      </c>
      <c r="D350" s="73">
        <f t="shared" si="76"/>
        <v>42.666249999999998</v>
      </c>
      <c r="E350" s="29">
        <f t="shared" si="79"/>
        <v>2365.4033822754468</v>
      </c>
      <c r="F350" s="29">
        <f t="shared" si="83"/>
        <v>7.4150576246879609</v>
      </c>
      <c r="G350" s="29">
        <f t="shared" si="91"/>
        <v>9.9176395730201481</v>
      </c>
      <c r="H350" s="17">
        <f t="shared" si="92"/>
        <v>3163.7270237934031</v>
      </c>
      <c r="I350" s="29">
        <f t="shared" si="84"/>
        <v>2.2250485660981263</v>
      </c>
      <c r="J350" s="29">
        <f t="shared" si="85"/>
        <v>13.949340071223991</v>
      </c>
      <c r="K350" s="32">
        <f>IF((D349+L349+M349-AL349)/($C$21+$C$22)&gt;$C$8,$C$8,(D349+L349+M349-AL349)/($C$21+$C$22))</f>
        <v>1400</v>
      </c>
      <c r="L350" s="97">
        <f t="shared" si="77"/>
        <v>0</v>
      </c>
      <c r="M350" s="96">
        <f t="shared" si="78"/>
        <v>0</v>
      </c>
      <c r="N350" s="98">
        <f t="shared" si="86"/>
        <v>1.7382597742038917</v>
      </c>
      <c r="O350" s="100">
        <f t="shared" si="80"/>
        <v>4.2266987561397071</v>
      </c>
      <c r="P350" s="104">
        <f t="shared" si="87"/>
        <v>18.880500609176615</v>
      </c>
      <c r="Q350" s="102">
        <f t="shared" si="93"/>
        <v>2.8886093440366814E-2</v>
      </c>
      <c r="R350" s="106">
        <f>K350-U350</f>
        <v>0</v>
      </c>
      <c r="S350" s="106">
        <f>IF(K350-H349&lt;0,0,K350-H349)</f>
        <v>0</v>
      </c>
      <c r="T350" s="106">
        <f t="shared" si="81"/>
        <v>98.365381490613771</v>
      </c>
      <c r="U350" s="107">
        <f>IF(S350&gt;0,0,IF(U349+(F350-AL350/$C$23)*$C$22/($C$21+$C$22)&gt;$C$8,$C$8,IF(V350=$C$8,U349+(F350-AL350/$C$23)*$C$22/$C$21,U349+(F350-AL350/$C$23)*$C$22/($C$21+$C$22))))</f>
        <v>1400</v>
      </c>
      <c r="V350" s="107">
        <f>IF(S350=0,IF(V349+(F350-AL350/$C$23)*$C$22/($C$21+$C$22)&gt;$C$8,$C$8,V349+(F350-AL350/$C$23)*$C$22/($C$21+$C$22)),E350)</f>
        <v>1400</v>
      </c>
      <c r="W350" s="203">
        <f>IF(S350&gt;0,0,IF(W349+AL350/$C$23&gt;$F$23,$F$23,W349+AL350/$C$23))</f>
        <v>1.6346185093862227</v>
      </c>
      <c r="X350" s="105" t="str">
        <f>IF(R350=0,"-",IF(U350=0,FORECAST($C$8,Инклинометрия!$B$2:$B$152,Инклинометрия!$A$2:$A$152),FORECAST(R350,Инклинометрия!$B$2:$B$152,Инклинометрия!$A$2:$A$152)))</f>
        <v>-</v>
      </c>
      <c r="Y350" s="105" t="str">
        <f>IF(R350=0,"-",IF(U350=0,FORECAST($C$8-R350,Инклинометрия!$B$2:$B$152,Инклинометрия!$A$2:$A$152),0))</f>
        <v>-</v>
      </c>
      <c r="Z350" s="105" t="str">
        <f>IF(S350=0,"-",FORECAST($C$8,Инклинометрия!$B$2:$B$152,Инклинометрия!$A$2:$A$152))</f>
        <v>-</v>
      </c>
      <c r="AA350" s="105" t="str">
        <f>IF(S350=0,"-",FORECAST($C$8-S350,Инклинометрия!$B$2:$B$152,Инклинометрия!$A$2:$A$152))</f>
        <v>-</v>
      </c>
      <c r="AB350" s="105">
        <f>IF(T350=0,"-",FORECAST($C$6,Инклинометрия!$B$2:$B$152,Инклинометрия!$A$2:$A$152))</f>
        <v>1425</v>
      </c>
      <c r="AC350" s="105">
        <f>IF(R350=0,FORECAST($C$6-T350,Инклинометрия!$B$2:$B$152,Инклинометрия!$A$2:$A$152),FORECAST($C$8,Инклинометрия!$B$2:$B$152,Инклинометрия!$A$2:$A$152))</f>
        <v>1331.5528875839168</v>
      </c>
      <c r="AD350" s="107">
        <f>IF(U350=0,"-",FORECAST($C$8,Инклинометрия!$B$2:$B$152,Инклинометрия!$A$2:$A$152))</f>
        <v>1330</v>
      </c>
      <c r="AE350" s="107">
        <f>IF(U350=0,"-",FORECAST($C$8-U350,Инклинометрия!$B$2:$B$152,Инклинометрия!$A$2:$A$152))</f>
        <v>0</v>
      </c>
      <c r="AF350" s="107">
        <f>FORECAST($C$8-S350,Инклинометрия!$B$2:$B$152,Инклинометрия!$A$2:$A$152)</f>
        <v>1330</v>
      </c>
      <c r="AG350" s="107">
        <f>FORECAST($C$8-(S350+V350),Инклинометрия!$B$2:$B$152,Инклинометрия!$A$2:$A$152)</f>
        <v>0</v>
      </c>
      <c r="AH350" s="107">
        <f>IF(W350=0,"-",FORECAST($C$8+W350,Инклинометрия!$B$2:$B$152,Инклинометрия!$A$2:$A$152))</f>
        <v>1331.5528875839168</v>
      </c>
      <c r="AI350" s="107">
        <f>IF(W350=0,"-",FORECAST($C$8,Инклинометрия!$B$2:$B$152,Инклинометрия!$A$2:$A$152))</f>
        <v>1330</v>
      </c>
      <c r="AK350" s="122">
        <f>2*PI()*$C$5*(AT349-AT348)/(LN(AN349/$I$9)*$I$8/$I$7+LN($I$10/AN349)*$I$8/$I$7)</f>
        <v>0</v>
      </c>
      <c r="AL350" s="67">
        <f>AK350*(B350-B349)</f>
        <v>0</v>
      </c>
      <c r="AM350" s="23">
        <f t="shared" si="94"/>
        <v>4.3059540056097682E-2</v>
      </c>
      <c r="AN350" s="26">
        <f>AN349+AK350*(B350-B349)/(2*PI()*$C$5*AN349*$I$11)</f>
        <v>0.12986115207059001</v>
      </c>
      <c r="AO350" s="87">
        <f t="shared" si="88"/>
        <v>111242.59539450394</v>
      </c>
      <c r="AP350" s="87">
        <f>IF(R350+U350&lt;$C$8,0,32*$G$13/$C$12^2*($I$8*R350+$I$6*U350)+32*$G$14/($C$14^2-$C$13^2)*($I$8*S350+$I$6*V350))</f>
        <v>9917.5953945039291</v>
      </c>
      <c r="AQ350" s="66">
        <f>R350*$C$11*$C$9+U350*$C$11*$C$10</f>
        <v>14695380</v>
      </c>
      <c r="AR350" s="66">
        <f>S350*$C$11*$C$9+V350*$C$11*$C$10</f>
        <v>14695380</v>
      </c>
      <c r="AS350" s="87">
        <f>$C$11*(T350*$C$9+W350*$C$10)</f>
        <v>789129.61404581123</v>
      </c>
      <c r="AT350" s="45">
        <f t="shared" si="82"/>
        <v>15595752.209440315</v>
      </c>
      <c r="AU350" s="75"/>
    </row>
    <row r="351" spans="2:47" ht="15" thickBot="1" x14ac:dyDescent="0.35">
      <c r="B351" s="41">
        <f t="shared" si="89"/>
        <v>3200</v>
      </c>
      <c r="C351" s="8">
        <f t="shared" si="90"/>
        <v>32</v>
      </c>
      <c r="D351" s="73">
        <f t="shared" ref="D351:D414" si="95">C351*$C$10/$C$9</f>
        <v>42.8</v>
      </c>
      <c r="E351" s="29">
        <f t="shared" si="79"/>
        <v>2372.8184399001348</v>
      </c>
      <c r="F351" s="29">
        <f t="shared" si="83"/>
        <v>7.4150576246879609</v>
      </c>
      <c r="G351" s="29">
        <f t="shared" si="91"/>
        <v>9.9176395730201481</v>
      </c>
      <c r="H351" s="17">
        <f t="shared" si="92"/>
        <v>3173.6446633664232</v>
      </c>
      <c r="I351" s="29">
        <f t="shared" si="84"/>
        <v>2.2250485660981263</v>
      </c>
      <c r="J351" s="29">
        <f t="shared" si="85"/>
        <v>13.949340071223991</v>
      </c>
      <c r="K351" s="32">
        <f>IF((D350+L350+M350-AL350)/($C$21+$C$22)&gt;$C$8,$C$8,(D350+L350+M350-AL350)/($C$21+$C$22))</f>
        <v>1400</v>
      </c>
      <c r="L351" s="97">
        <f t="shared" ref="L351:L414" si="96">R351*$C$21</f>
        <v>0</v>
      </c>
      <c r="M351" s="96">
        <f t="shared" ref="M351:M414" si="97">S351*PI()*($C$14^2-$C$13^2)/4</f>
        <v>0</v>
      </c>
      <c r="N351" s="98">
        <f t="shared" si="86"/>
        <v>1.7382597742038917</v>
      </c>
      <c r="O351" s="100">
        <f t="shared" si="80"/>
        <v>4.2266987561397071</v>
      </c>
      <c r="P351" s="104">
        <f t="shared" si="87"/>
        <v>18.880500609176615</v>
      </c>
      <c r="Q351" s="102">
        <f t="shared" si="93"/>
        <v>2.8886093440366814E-2</v>
      </c>
      <c r="R351" s="106">
        <f>K351-U351</f>
        <v>0</v>
      </c>
      <c r="S351" s="106">
        <f>IF(K351-H350&lt;0,0,K351-H350)</f>
        <v>0</v>
      </c>
      <c r="T351" s="106">
        <f t="shared" si="81"/>
        <v>98.365381490613771</v>
      </c>
      <c r="U351" s="107">
        <f>IF(S351&gt;0,0,IF(U350+(F351-AL351/$C$23)*$C$22/($C$21+$C$22)&gt;$C$8,$C$8,IF(V351=$C$8,U350+(F351-AL351/$C$23)*$C$22/$C$21,U350+(F351-AL351/$C$23)*$C$22/($C$21+$C$22))))</f>
        <v>1400</v>
      </c>
      <c r="V351" s="107">
        <f>IF(S351=0,IF(V350+(F351-AL351/$C$23)*$C$22/($C$21+$C$22)&gt;$C$8,$C$8,V350+(F351-AL351/$C$23)*$C$22/($C$21+$C$22)),E351)</f>
        <v>1400</v>
      </c>
      <c r="W351" s="203">
        <f>IF(S351&gt;0,0,IF(W350+AL351/$C$23&gt;$F$23,$F$23,W350+AL351/$C$23))</f>
        <v>1.6346185093862227</v>
      </c>
      <c r="X351" s="105" t="str">
        <f>IF(R351=0,"-",IF(U351=0,FORECAST($C$8,Инклинометрия!$B$2:$B$152,Инклинометрия!$A$2:$A$152),FORECAST(R351,Инклинометрия!$B$2:$B$152,Инклинометрия!$A$2:$A$152)))</f>
        <v>-</v>
      </c>
      <c r="Y351" s="105" t="str">
        <f>IF(R351=0,"-",IF(U351=0,FORECAST($C$8-R351,Инклинометрия!$B$2:$B$152,Инклинометрия!$A$2:$A$152),0))</f>
        <v>-</v>
      </c>
      <c r="Z351" s="105" t="str">
        <f>IF(S351=0,"-",FORECAST($C$8,Инклинометрия!$B$2:$B$152,Инклинометрия!$A$2:$A$152))</f>
        <v>-</v>
      </c>
      <c r="AA351" s="105" t="str">
        <f>IF(S351=0,"-",FORECAST($C$8-S351,Инклинометрия!$B$2:$B$152,Инклинометрия!$A$2:$A$152))</f>
        <v>-</v>
      </c>
      <c r="AB351" s="105">
        <f>IF(T351=0,"-",FORECAST($C$6,Инклинометрия!$B$2:$B$152,Инклинометрия!$A$2:$A$152))</f>
        <v>1425</v>
      </c>
      <c r="AC351" s="105">
        <f>IF(R351=0,FORECAST($C$6-T351,Инклинометрия!$B$2:$B$152,Инклинометрия!$A$2:$A$152),FORECAST($C$8,Инклинометрия!$B$2:$B$152,Инклинометрия!$A$2:$A$152))</f>
        <v>1331.5528875839168</v>
      </c>
      <c r="AD351" s="107">
        <f>IF(U351=0,"-",FORECAST($C$8,Инклинометрия!$B$2:$B$152,Инклинометрия!$A$2:$A$152))</f>
        <v>1330</v>
      </c>
      <c r="AE351" s="107">
        <f>IF(U351=0,"-",FORECAST($C$8-U351,Инклинометрия!$B$2:$B$152,Инклинометрия!$A$2:$A$152))</f>
        <v>0</v>
      </c>
      <c r="AF351" s="107">
        <f>FORECAST($C$8-S351,Инклинометрия!$B$2:$B$152,Инклинометрия!$A$2:$A$152)</f>
        <v>1330</v>
      </c>
      <c r="AG351" s="107">
        <f>FORECAST($C$8-(S351+V351),Инклинометрия!$B$2:$B$152,Инклинометрия!$A$2:$A$152)</f>
        <v>0</v>
      </c>
      <c r="AH351" s="107">
        <f>IF(W351=0,"-",FORECAST($C$8+W351,Инклинометрия!$B$2:$B$152,Инклинометрия!$A$2:$A$152))</f>
        <v>1331.5528875839168</v>
      </c>
      <c r="AI351" s="107">
        <f>IF(W351=0,"-",FORECAST($C$8,Инклинометрия!$B$2:$B$152,Инклинометрия!$A$2:$A$152))</f>
        <v>1330</v>
      </c>
      <c r="AK351" s="122">
        <f>2*PI()*$C$5*(AT350-AT349)/(LN(AN350/$I$9)*$I$8/$I$7+LN($I$10/AN350)*$I$8/$I$7)</f>
        <v>0</v>
      </c>
      <c r="AL351" s="67">
        <f>AK351*(B351-B350)</f>
        <v>0</v>
      </c>
      <c r="AM351" s="23">
        <f t="shared" si="94"/>
        <v>4.3059540056097682E-2</v>
      </c>
      <c r="AN351" s="26">
        <f>AN350+AK351*(B351-B350)/(2*PI()*$C$5*AN350*$I$11)</f>
        <v>0.12986115207059001</v>
      </c>
      <c r="AO351" s="87">
        <f t="shared" si="88"/>
        <v>111242.59539450394</v>
      </c>
      <c r="AP351" s="87">
        <f>IF(R351+U351&lt;$C$8,0,32*$G$13/$C$12^2*($I$8*R351+$I$6*U351)+32*$G$14/($C$14^2-$C$13^2)*($I$8*S351+$I$6*V351))</f>
        <v>9917.5953945039291</v>
      </c>
      <c r="AQ351" s="66">
        <f>R351*$C$11*$C$9+U351*$C$11*$C$10</f>
        <v>14695380</v>
      </c>
      <c r="AR351" s="66">
        <f>S351*$C$11*$C$9+V351*$C$11*$C$10</f>
        <v>14695380</v>
      </c>
      <c r="AS351" s="87">
        <f>$C$11*(T351*$C$9+W351*$C$10)</f>
        <v>789129.61404581123</v>
      </c>
      <c r="AT351" s="45">
        <f t="shared" si="82"/>
        <v>15595752.209440315</v>
      </c>
      <c r="AU351" s="75"/>
    </row>
    <row r="352" spans="2:47" ht="15" thickBot="1" x14ac:dyDescent="0.35">
      <c r="B352" s="41">
        <f t="shared" si="89"/>
        <v>3210</v>
      </c>
      <c r="C352" s="8">
        <f t="shared" si="90"/>
        <v>32.1</v>
      </c>
      <c r="D352" s="73">
        <f t="shared" si="95"/>
        <v>42.933750000000003</v>
      </c>
      <c r="E352" s="29">
        <f t="shared" ref="E352:E415" si="98">C352/$C$22</f>
        <v>2380.2334975248227</v>
      </c>
      <c r="F352" s="29">
        <f t="shared" si="83"/>
        <v>7.4150576246879609</v>
      </c>
      <c r="G352" s="29">
        <f t="shared" si="91"/>
        <v>9.9176395730201481</v>
      </c>
      <c r="H352" s="17">
        <f t="shared" si="92"/>
        <v>3183.5623029394433</v>
      </c>
      <c r="I352" s="29">
        <f t="shared" si="84"/>
        <v>2.2250485660981263</v>
      </c>
      <c r="J352" s="29">
        <f t="shared" si="85"/>
        <v>13.949340071223991</v>
      </c>
      <c r="K352" s="32">
        <f>IF((D351+L351+M351-AL351)/($C$21+$C$22)&gt;$C$8,$C$8,(D351+L351+M351-AL351)/($C$21+$C$22))</f>
        <v>1400</v>
      </c>
      <c r="L352" s="97">
        <f t="shared" si="96"/>
        <v>0</v>
      </c>
      <c r="M352" s="96">
        <f t="shared" si="97"/>
        <v>0</v>
      </c>
      <c r="N352" s="98">
        <f t="shared" si="86"/>
        <v>1.7382597742038917</v>
      </c>
      <c r="O352" s="100">
        <f t="shared" ref="O352:O415" si="99">U352*$C$21</f>
        <v>4.2266987561397071</v>
      </c>
      <c r="P352" s="104">
        <f t="shared" si="87"/>
        <v>18.880500609176615</v>
      </c>
      <c r="Q352" s="102">
        <f t="shared" si="93"/>
        <v>2.8886093440366814E-2</v>
      </c>
      <c r="R352" s="106">
        <f>K352-U352</f>
        <v>0</v>
      </c>
      <c r="S352" s="106">
        <f>IF(K352-H351&lt;0,0,K352-H351)</f>
        <v>0</v>
      </c>
      <c r="T352" s="106">
        <f t="shared" ref="T352:T415" si="100">IF(S352&gt;0,$C$6-$C$8,IF($C$6-$C$8-W352&lt;0,0,$C$6-$C$8-W352))</f>
        <v>98.365381490613771</v>
      </c>
      <c r="U352" s="107">
        <f>IF(S352&gt;0,0,IF(U351+(F352-AL352/$C$23)*$C$22/($C$21+$C$22)&gt;$C$8,$C$8,IF(V352=$C$8,U351+(F352-AL352/$C$23)*$C$22/$C$21,U351+(F352-AL352/$C$23)*$C$22/($C$21+$C$22))))</f>
        <v>1400</v>
      </c>
      <c r="V352" s="107">
        <f>IF(S352=0,IF(V351+(F352-AL352/$C$23)*$C$22/($C$21+$C$22)&gt;$C$8,$C$8,V351+(F352-AL352/$C$23)*$C$22/($C$21+$C$22)),E352)</f>
        <v>1400</v>
      </c>
      <c r="W352" s="203">
        <f>IF(S352&gt;0,0,IF(W351+AL352/$C$23&gt;$F$23,$F$23,W351+AL352/$C$23))</f>
        <v>1.6346185093862227</v>
      </c>
      <c r="X352" s="105" t="str">
        <f>IF(R352=0,"-",IF(U352=0,FORECAST($C$8,Инклинометрия!$B$2:$B$152,Инклинометрия!$A$2:$A$152),FORECAST(R352,Инклинометрия!$B$2:$B$152,Инклинометрия!$A$2:$A$152)))</f>
        <v>-</v>
      </c>
      <c r="Y352" s="105" t="str">
        <f>IF(R352=0,"-",IF(U352=0,FORECAST($C$8-R352,Инклинометрия!$B$2:$B$152,Инклинометрия!$A$2:$A$152),0))</f>
        <v>-</v>
      </c>
      <c r="Z352" s="105" t="str">
        <f>IF(S352=0,"-",FORECAST($C$8,Инклинометрия!$B$2:$B$152,Инклинометрия!$A$2:$A$152))</f>
        <v>-</v>
      </c>
      <c r="AA352" s="105" t="str">
        <f>IF(S352=0,"-",FORECAST($C$8-S352,Инклинометрия!$B$2:$B$152,Инклинометрия!$A$2:$A$152))</f>
        <v>-</v>
      </c>
      <c r="AB352" s="105">
        <f>IF(T352=0,"-",FORECAST($C$6,Инклинометрия!$B$2:$B$152,Инклинометрия!$A$2:$A$152))</f>
        <v>1425</v>
      </c>
      <c r="AC352" s="105">
        <f>IF(R352=0,FORECAST($C$6-T352,Инклинометрия!$B$2:$B$152,Инклинометрия!$A$2:$A$152),FORECAST($C$8,Инклинометрия!$B$2:$B$152,Инклинометрия!$A$2:$A$152))</f>
        <v>1331.5528875839168</v>
      </c>
      <c r="AD352" s="107">
        <f>IF(U352=0,"-",FORECAST($C$8,Инклинометрия!$B$2:$B$152,Инклинометрия!$A$2:$A$152))</f>
        <v>1330</v>
      </c>
      <c r="AE352" s="107">
        <f>IF(U352=0,"-",FORECAST($C$8-U352,Инклинометрия!$B$2:$B$152,Инклинометрия!$A$2:$A$152))</f>
        <v>0</v>
      </c>
      <c r="AF352" s="107">
        <f>FORECAST($C$8-S352,Инклинометрия!$B$2:$B$152,Инклинометрия!$A$2:$A$152)</f>
        <v>1330</v>
      </c>
      <c r="AG352" s="107">
        <f>FORECAST($C$8-(S352+V352),Инклинометрия!$B$2:$B$152,Инклинометрия!$A$2:$A$152)</f>
        <v>0</v>
      </c>
      <c r="AH352" s="107">
        <f>IF(W352=0,"-",FORECAST($C$8+W352,Инклинометрия!$B$2:$B$152,Инклинометрия!$A$2:$A$152))</f>
        <v>1331.5528875839168</v>
      </c>
      <c r="AI352" s="107">
        <f>IF(W352=0,"-",FORECAST($C$8,Инклинометрия!$B$2:$B$152,Инклинометрия!$A$2:$A$152))</f>
        <v>1330</v>
      </c>
      <c r="AK352" s="122">
        <f>2*PI()*$C$5*(AT351-AT350)/(LN(AN351/$I$9)*$I$8/$I$7+LN($I$10/AN351)*$I$8/$I$7)</f>
        <v>0</v>
      </c>
      <c r="AL352" s="67">
        <f>AK352*(B352-B351)</f>
        <v>0</v>
      </c>
      <c r="AM352" s="23">
        <f t="shared" si="94"/>
        <v>4.3059540056097682E-2</v>
      </c>
      <c r="AN352" s="26">
        <f>AN351+AK352*(B352-B351)/(2*PI()*$C$5*AN351*$I$11)</f>
        <v>0.12986115207059001</v>
      </c>
      <c r="AO352" s="87">
        <f t="shared" si="88"/>
        <v>111242.59539450394</v>
      </c>
      <c r="AP352" s="87">
        <f>IF(R352+U352&lt;$C$8,0,32*$G$13/$C$12^2*($I$8*R352+$I$6*U352)+32*$G$14/($C$14^2-$C$13^2)*($I$8*S352+$I$6*V352))</f>
        <v>9917.5953945039291</v>
      </c>
      <c r="AQ352" s="66">
        <f>R352*$C$11*$C$9+U352*$C$11*$C$10</f>
        <v>14695380</v>
      </c>
      <c r="AR352" s="66">
        <f>S352*$C$11*$C$9+V352*$C$11*$C$10</f>
        <v>14695380</v>
      </c>
      <c r="AS352" s="87">
        <f>$C$11*(T352*$C$9+W352*$C$10)</f>
        <v>789129.61404581123</v>
      </c>
      <c r="AT352" s="45">
        <f t="shared" ref="AT352:AT415" si="101">SUM(AR352,AS352,AO352)</f>
        <v>15595752.209440315</v>
      </c>
      <c r="AU352" s="75"/>
    </row>
    <row r="353" spans="2:47" ht="15" thickBot="1" x14ac:dyDescent="0.35">
      <c r="B353" s="41">
        <f t="shared" si="89"/>
        <v>3220</v>
      </c>
      <c r="C353" s="8">
        <f t="shared" si="90"/>
        <v>32.200000000000003</v>
      </c>
      <c r="D353" s="73">
        <f t="shared" si="95"/>
        <v>43.067500000000003</v>
      </c>
      <c r="E353" s="29">
        <f t="shared" si="98"/>
        <v>2387.6485551495107</v>
      </c>
      <c r="F353" s="29">
        <f t="shared" ref="F353:F416" si="102">E353-E352</f>
        <v>7.4150576246879609</v>
      </c>
      <c r="G353" s="29">
        <f t="shared" si="91"/>
        <v>9.9176395730201481</v>
      </c>
      <c r="H353" s="17">
        <f t="shared" si="92"/>
        <v>3193.4799425124634</v>
      </c>
      <c r="I353" s="29">
        <f t="shared" ref="I353:I416" si="103">SQRT(2*$C$11*($C$10-$C$9)/$C$10)</f>
        <v>2.2250485660981263</v>
      </c>
      <c r="J353" s="29">
        <f t="shared" ref="J353:J416" si="104">SQRT(2*$C$11*G353)</f>
        <v>13.949340071223991</v>
      </c>
      <c r="K353" s="32">
        <f>IF((D352+L352+M352-AL352)/($C$21+$C$22)&gt;$C$8,$C$8,(D352+L352+M352-AL352)/($C$21+$C$22))</f>
        <v>1400</v>
      </c>
      <c r="L353" s="97">
        <f t="shared" si="96"/>
        <v>0</v>
      </c>
      <c r="M353" s="96">
        <f t="shared" si="97"/>
        <v>0</v>
      </c>
      <c r="N353" s="98">
        <f t="shared" ref="N353:N416" si="105">T353*PI()*$C$14^2/4</f>
        <v>1.7382597742038917</v>
      </c>
      <c r="O353" s="100">
        <f t="shared" si="99"/>
        <v>4.2266987561397071</v>
      </c>
      <c r="P353" s="104">
        <f t="shared" ref="P353:P416" si="106">V353*$C$22</f>
        <v>18.880500609176615</v>
      </c>
      <c r="Q353" s="102">
        <f t="shared" si="93"/>
        <v>2.8886093440366814E-2</v>
      </c>
      <c r="R353" s="106">
        <f>K353-U353</f>
        <v>0</v>
      </c>
      <c r="S353" s="106">
        <f>IF(K353-H352&lt;0,0,K353-H352)</f>
        <v>0</v>
      </c>
      <c r="T353" s="106">
        <f t="shared" si="100"/>
        <v>98.365381490613771</v>
      </c>
      <c r="U353" s="107">
        <f>IF(S353&gt;0,0,IF(U352+(F353-AL353/$C$23)*$C$22/($C$21+$C$22)&gt;$C$8,$C$8,IF(V353=$C$8,U352+(F353-AL353/$C$23)*$C$22/$C$21,U352+(F353-AL353/$C$23)*$C$22/($C$21+$C$22))))</f>
        <v>1400</v>
      </c>
      <c r="V353" s="107">
        <f>IF(S353=0,IF(V352+(F353-AL353/$C$23)*$C$22/($C$21+$C$22)&gt;$C$8,$C$8,V352+(F353-AL353/$C$23)*$C$22/($C$21+$C$22)),E353)</f>
        <v>1400</v>
      </c>
      <c r="W353" s="203">
        <f>IF(S353&gt;0,0,IF(W352+AL353/$C$23&gt;$F$23,$F$23,W352+AL353/$C$23))</f>
        <v>1.6346185093862227</v>
      </c>
      <c r="X353" s="105" t="str">
        <f>IF(R353=0,"-",IF(U353=0,FORECAST($C$8,Инклинометрия!$B$2:$B$152,Инклинометрия!$A$2:$A$152),FORECAST(R353,Инклинометрия!$B$2:$B$152,Инклинометрия!$A$2:$A$152)))</f>
        <v>-</v>
      </c>
      <c r="Y353" s="105" t="str">
        <f>IF(R353=0,"-",IF(U353=0,FORECAST($C$8-R353,Инклинометрия!$B$2:$B$152,Инклинометрия!$A$2:$A$152),0))</f>
        <v>-</v>
      </c>
      <c r="Z353" s="105" t="str">
        <f>IF(S353=0,"-",FORECAST($C$8,Инклинометрия!$B$2:$B$152,Инклинометрия!$A$2:$A$152))</f>
        <v>-</v>
      </c>
      <c r="AA353" s="105" t="str">
        <f>IF(S353=0,"-",FORECAST($C$8-S353,Инклинометрия!$B$2:$B$152,Инклинометрия!$A$2:$A$152))</f>
        <v>-</v>
      </c>
      <c r="AB353" s="105">
        <f>IF(T353=0,"-",FORECAST($C$6,Инклинометрия!$B$2:$B$152,Инклинометрия!$A$2:$A$152))</f>
        <v>1425</v>
      </c>
      <c r="AC353" s="105">
        <f>IF(R353=0,FORECAST($C$6-T353,Инклинометрия!$B$2:$B$152,Инклинометрия!$A$2:$A$152),FORECAST($C$8,Инклинометрия!$B$2:$B$152,Инклинометрия!$A$2:$A$152))</f>
        <v>1331.5528875839168</v>
      </c>
      <c r="AD353" s="107">
        <f>IF(U353=0,"-",FORECAST($C$8,Инклинометрия!$B$2:$B$152,Инклинометрия!$A$2:$A$152))</f>
        <v>1330</v>
      </c>
      <c r="AE353" s="107">
        <f>IF(U353=0,"-",FORECAST($C$8-U353,Инклинометрия!$B$2:$B$152,Инклинометрия!$A$2:$A$152))</f>
        <v>0</v>
      </c>
      <c r="AF353" s="107">
        <f>FORECAST($C$8-S353,Инклинометрия!$B$2:$B$152,Инклинометрия!$A$2:$A$152)</f>
        <v>1330</v>
      </c>
      <c r="AG353" s="107">
        <f>FORECAST($C$8-(S353+V353),Инклинометрия!$B$2:$B$152,Инклинометрия!$A$2:$A$152)</f>
        <v>0</v>
      </c>
      <c r="AH353" s="107">
        <f>IF(W353=0,"-",FORECAST($C$8+W353,Инклинометрия!$B$2:$B$152,Инклинометрия!$A$2:$A$152))</f>
        <v>1331.5528875839168</v>
      </c>
      <c r="AI353" s="107">
        <f>IF(W353=0,"-",FORECAST($C$8,Инклинометрия!$B$2:$B$152,Инклинометрия!$A$2:$A$152))</f>
        <v>1330</v>
      </c>
      <c r="AK353" s="122">
        <f>2*PI()*$C$5*(AT352-AT351)/(LN(AN352/$I$9)*$I$8/$I$7+LN($I$10/AN352)*$I$8/$I$7)</f>
        <v>0</v>
      </c>
      <c r="AL353" s="67">
        <f>AK353*(B353-B352)</f>
        <v>0</v>
      </c>
      <c r="AM353" s="23">
        <f t="shared" si="94"/>
        <v>4.3059540056097682E-2</v>
      </c>
      <c r="AN353" s="26">
        <f>AN352+AK353*(B353-B352)/(2*PI()*$C$5*AN352*$I$11)</f>
        <v>0.12986115207059001</v>
      </c>
      <c r="AO353" s="87">
        <f t="shared" ref="AO353:AO416" si="107">101325+AP353</f>
        <v>111242.59539450394</v>
      </c>
      <c r="AP353" s="87">
        <f>IF(R353+U353&lt;$C$8,0,32*$G$13/$C$12^2*($I$8*R353+$I$6*U353)+32*$G$14/($C$14^2-$C$13^2)*($I$8*S353+$I$6*V353))</f>
        <v>9917.5953945039291</v>
      </c>
      <c r="AQ353" s="66">
        <f>R353*$C$11*$C$9+U353*$C$11*$C$10</f>
        <v>14695380</v>
      </c>
      <c r="AR353" s="66">
        <f>S353*$C$11*$C$9+V353*$C$11*$C$10</f>
        <v>14695380</v>
      </c>
      <c r="AS353" s="87">
        <f>$C$11*(T353*$C$9+W353*$C$10)</f>
        <v>789129.61404581123</v>
      </c>
      <c r="AT353" s="45">
        <f t="shared" si="101"/>
        <v>15595752.209440315</v>
      </c>
      <c r="AU353" s="75"/>
    </row>
    <row r="354" spans="2:47" ht="15" thickBot="1" x14ac:dyDescent="0.35">
      <c r="B354" s="41">
        <f t="shared" ref="B354:B417" si="108">B353+$C$26</f>
        <v>3230</v>
      </c>
      <c r="C354" s="8">
        <f t="shared" ref="C354:C417" si="109">$C$16*B354</f>
        <v>32.299999999999997</v>
      </c>
      <c r="D354" s="73">
        <f t="shared" si="95"/>
        <v>43.201250000000002</v>
      </c>
      <c r="E354" s="29">
        <f t="shared" si="98"/>
        <v>2395.0636127741982</v>
      </c>
      <c r="F354" s="29">
        <f t="shared" si="102"/>
        <v>7.4150576246875062</v>
      </c>
      <c r="G354" s="29">
        <f t="shared" ref="G354:G417" si="110">F354*$C$10/$C$9</f>
        <v>9.9176395730195388</v>
      </c>
      <c r="H354" s="17">
        <f t="shared" ref="H354:H417" si="111">H353+G354</f>
        <v>3203.397582085483</v>
      </c>
      <c r="I354" s="29">
        <f t="shared" si="103"/>
        <v>2.2250485660981263</v>
      </c>
      <c r="J354" s="29">
        <f t="shared" si="104"/>
        <v>13.949340071223562</v>
      </c>
      <c r="K354" s="32">
        <f>IF((D353+L353+M353-AL353)/($C$21+$C$22)&gt;$C$8,$C$8,(D353+L353+M353-AL353)/($C$21+$C$22))</f>
        <v>1400</v>
      </c>
      <c r="L354" s="97">
        <f t="shared" si="96"/>
        <v>0</v>
      </c>
      <c r="M354" s="96">
        <f t="shared" si="97"/>
        <v>0</v>
      </c>
      <c r="N354" s="98">
        <f t="shared" si="105"/>
        <v>1.7382597742038917</v>
      </c>
      <c r="O354" s="100">
        <f t="shared" si="99"/>
        <v>4.2266987561397071</v>
      </c>
      <c r="P354" s="104">
        <f t="shared" si="106"/>
        <v>18.880500609176615</v>
      </c>
      <c r="Q354" s="102">
        <f t="shared" ref="Q354:Q417" si="112">W354*$C$23</f>
        <v>2.8886093440366814E-2</v>
      </c>
      <c r="R354" s="106">
        <f>K354-U354</f>
        <v>0</v>
      </c>
      <c r="S354" s="106">
        <f>IF(K354-H353&lt;0,0,K354-H353)</f>
        <v>0</v>
      </c>
      <c r="T354" s="106">
        <f t="shared" si="100"/>
        <v>98.365381490613771</v>
      </c>
      <c r="U354" s="107">
        <f>IF(S354&gt;0,0,IF(U353+(F354-AL354/$C$23)*$C$22/($C$21+$C$22)&gt;$C$8,$C$8,IF(V354=$C$8,U353+(F354-AL354/$C$23)*$C$22/$C$21,U353+(F354-AL354/$C$23)*$C$22/($C$21+$C$22))))</f>
        <v>1400</v>
      </c>
      <c r="V354" s="107">
        <f>IF(S354=0,IF(V353+(F354-AL354/$C$23)*$C$22/($C$21+$C$22)&gt;$C$8,$C$8,V353+(F354-AL354/$C$23)*$C$22/($C$21+$C$22)),E354)</f>
        <v>1400</v>
      </c>
      <c r="W354" s="203">
        <f>IF(S354&gt;0,0,IF(W353+AL354/$C$23&gt;$F$23,$F$23,W353+AL354/$C$23))</f>
        <v>1.6346185093862227</v>
      </c>
      <c r="X354" s="105" t="str">
        <f>IF(R354=0,"-",IF(U354=0,FORECAST($C$8,Инклинометрия!$B$2:$B$152,Инклинометрия!$A$2:$A$152),FORECAST(R354,Инклинометрия!$B$2:$B$152,Инклинометрия!$A$2:$A$152)))</f>
        <v>-</v>
      </c>
      <c r="Y354" s="105" t="str">
        <f>IF(R354=0,"-",IF(U354=0,FORECAST($C$8-R354,Инклинометрия!$B$2:$B$152,Инклинометрия!$A$2:$A$152),0))</f>
        <v>-</v>
      </c>
      <c r="Z354" s="105" t="str">
        <f>IF(S354=0,"-",FORECAST($C$8,Инклинометрия!$B$2:$B$152,Инклинометрия!$A$2:$A$152))</f>
        <v>-</v>
      </c>
      <c r="AA354" s="105" t="str">
        <f>IF(S354=0,"-",FORECAST($C$8-S354,Инклинометрия!$B$2:$B$152,Инклинометрия!$A$2:$A$152))</f>
        <v>-</v>
      </c>
      <c r="AB354" s="105">
        <f>IF(T354=0,"-",FORECAST($C$6,Инклинометрия!$B$2:$B$152,Инклинометрия!$A$2:$A$152))</f>
        <v>1425</v>
      </c>
      <c r="AC354" s="105">
        <f>IF(R354=0,FORECAST($C$6-T354,Инклинометрия!$B$2:$B$152,Инклинометрия!$A$2:$A$152),FORECAST($C$8,Инклинометрия!$B$2:$B$152,Инклинометрия!$A$2:$A$152))</f>
        <v>1331.5528875839168</v>
      </c>
      <c r="AD354" s="107">
        <f>IF(U354=0,"-",FORECAST($C$8,Инклинометрия!$B$2:$B$152,Инклинометрия!$A$2:$A$152))</f>
        <v>1330</v>
      </c>
      <c r="AE354" s="107">
        <f>IF(U354=0,"-",FORECAST($C$8-U354,Инклинометрия!$B$2:$B$152,Инклинометрия!$A$2:$A$152))</f>
        <v>0</v>
      </c>
      <c r="AF354" s="107">
        <f>FORECAST($C$8-S354,Инклинометрия!$B$2:$B$152,Инклинометрия!$A$2:$A$152)</f>
        <v>1330</v>
      </c>
      <c r="AG354" s="107">
        <f>FORECAST($C$8-(S354+V354),Инклинометрия!$B$2:$B$152,Инклинометрия!$A$2:$A$152)</f>
        <v>0</v>
      </c>
      <c r="AH354" s="107">
        <f>IF(W354=0,"-",FORECAST($C$8+W354,Инклинометрия!$B$2:$B$152,Инклинометрия!$A$2:$A$152))</f>
        <v>1331.5528875839168</v>
      </c>
      <c r="AI354" s="107">
        <f>IF(W354=0,"-",FORECAST($C$8,Инклинометрия!$B$2:$B$152,Инклинометрия!$A$2:$A$152))</f>
        <v>1330</v>
      </c>
      <c r="AK354" s="122">
        <f>2*PI()*$C$5*(AT353-AT352)/(LN(AN353/$I$9)*$I$8/$I$7+LN($I$10/AN353)*$I$8/$I$7)</f>
        <v>0</v>
      </c>
      <c r="AL354" s="67">
        <f>AK354*(B354-B353)</f>
        <v>0</v>
      </c>
      <c r="AM354" s="23">
        <f t="shared" si="94"/>
        <v>4.3059540056097682E-2</v>
      </c>
      <c r="AN354" s="26">
        <f>AN353+AK354*(B354-B353)/(2*PI()*$C$5*AN353*$I$11)</f>
        <v>0.12986115207059001</v>
      </c>
      <c r="AO354" s="87">
        <f t="shared" si="107"/>
        <v>111242.59539450394</v>
      </c>
      <c r="AP354" s="87">
        <f>IF(R354+U354&lt;$C$8,0,32*$G$13/$C$12^2*($I$8*R354+$I$6*U354)+32*$G$14/($C$14^2-$C$13^2)*($I$8*S354+$I$6*V354))</f>
        <v>9917.5953945039291</v>
      </c>
      <c r="AQ354" s="66">
        <f>R354*$C$11*$C$9+U354*$C$11*$C$10</f>
        <v>14695380</v>
      </c>
      <c r="AR354" s="66">
        <f>S354*$C$11*$C$9+V354*$C$11*$C$10</f>
        <v>14695380</v>
      </c>
      <c r="AS354" s="87">
        <f>$C$11*(T354*$C$9+W354*$C$10)</f>
        <v>789129.61404581123</v>
      </c>
      <c r="AT354" s="45">
        <f t="shared" si="101"/>
        <v>15595752.209440315</v>
      </c>
      <c r="AU354" s="75"/>
    </row>
    <row r="355" spans="2:47" ht="15" thickBot="1" x14ac:dyDescent="0.35">
      <c r="B355" s="41">
        <f t="shared" si="108"/>
        <v>3240</v>
      </c>
      <c r="C355" s="8">
        <f t="shared" si="109"/>
        <v>32.4</v>
      </c>
      <c r="D355" s="73">
        <f t="shared" si="95"/>
        <v>43.335000000000001</v>
      </c>
      <c r="E355" s="29">
        <f t="shared" si="98"/>
        <v>2402.4786703988862</v>
      </c>
      <c r="F355" s="29">
        <f t="shared" si="102"/>
        <v>7.4150576246879609</v>
      </c>
      <c r="G355" s="29">
        <f t="shared" si="110"/>
        <v>9.9176395730201481</v>
      </c>
      <c r="H355" s="17">
        <f t="shared" si="111"/>
        <v>3213.3152216585031</v>
      </c>
      <c r="I355" s="29">
        <f t="shared" si="103"/>
        <v>2.2250485660981263</v>
      </c>
      <c r="J355" s="29">
        <f t="shared" si="104"/>
        <v>13.949340071223991</v>
      </c>
      <c r="K355" s="32">
        <f>IF((D354+L354+M354-AL354)/($C$21+$C$22)&gt;$C$8,$C$8,(D354+L354+M354-AL354)/($C$21+$C$22))</f>
        <v>1400</v>
      </c>
      <c r="L355" s="97">
        <f t="shared" si="96"/>
        <v>0</v>
      </c>
      <c r="M355" s="96">
        <f t="shared" si="97"/>
        <v>0</v>
      </c>
      <c r="N355" s="98">
        <f t="shared" si="105"/>
        <v>1.7382597742038917</v>
      </c>
      <c r="O355" s="100">
        <f t="shared" si="99"/>
        <v>4.2266987561397071</v>
      </c>
      <c r="P355" s="104">
        <f t="shared" si="106"/>
        <v>18.880500609176615</v>
      </c>
      <c r="Q355" s="102">
        <f t="shared" si="112"/>
        <v>2.8886093440366814E-2</v>
      </c>
      <c r="R355" s="106">
        <f>K355-U355</f>
        <v>0</v>
      </c>
      <c r="S355" s="106">
        <f>IF(K355-H354&lt;0,0,K355-H354)</f>
        <v>0</v>
      </c>
      <c r="T355" s="106">
        <f t="shared" si="100"/>
        <v>98.365381490613771</v>
      </c>
      <c r="U355" s="107">
        <f>IF(S355&gt;0,0,IF(U354+(F355-AL355/$C$23)*$C$22/($C$21+$C$22)&gt;$C$8,$C$8,IF(V355=$C$8,U354+(F355-AL355/$C$23)*$C$22/$C$21,U354+(F355-AL355/$C$23)*$C$22/($C$21+$C$22))))</f>
        <v>1400</v>
      </c>
      <c r="V355" s="107">
        <f>IF(S355=0,IF(V354+(F355-AL355/$C$23)*$C$22/($C$21+$C$22)&gt;$C$8,$C$8,V354+(F355-AL355/$C$23)*$C$22/($C$21+$C$22)),E355)</f>
        <v>1400</v>
      </c>
      <c r="W355" s="203">
        <f>IF(S355&gt;0,0,IF(W354+AL355/$C$23&gt;$F$23,$F$23,W354+AL355/$C$23))</f>
        <v>1.6346185093862227</v>
      </c>
      <c r="X355" s="105" t="str">
        <f>IF(R355=0,"-",IF(U355=0,FORECAST($C$8,Инклинометрия!$B$2:$B$152,Инклинометрия!$A$2:$A$152),FORECAST(R355,Инклинометрия!$B$2:$B$152,Инклинометрия!$A$2:$A$152)))</f>
        <v>-</v>
      </c>
      <c r="Y355" s="105" t="str">
        <f>IF(R355=0,"-",IF(U355=0,FORECAST($C$8-R355,Инклинометрия!$B$2:$B$152,Инклинометрия!$A$2:$A$152),0))</f>
        <v>-</v>
      </c>
      <c r="Z355" s="105" t="str">
        <f>IF(S355=0,"-",FORECAST($C$8,Инклинометрия!$B$2:$B$152,Инклинометрия!$A$2:$A$152))</f>
        <v>-</v>
      </c>
      <c r="AA355" s="105" t="str">
        <f>IF(S355=0,"-",FORECAST($C$8-S355,Инклинометрия!$B$2:$B$152,Инклинометрия!$A$2:$A$152))</f>
        <v>-</v>
      </c>
      <c r="AB355" s="105">
        <f>IF(T355=0,"-",FORECAST($C$6,Инклинометрия!$B$2:$B$152,Инклинометрия!$A$2:$A$152))</f>
        <v>1425</v>
      </c>
      <c r="AC355" s="105">
        <f>IF(R355=0,FORECAST($C$6-T355,Инклинометрия!$B$2:$B$152,Инклинометрия!$A$2:$A$152),FORECAST($C$8,Инклинометрия!$B$2:$B$152,Инклинометрия!$A$2:$A$152))</f>
        <v>1331.5528875839168</v>
      </c>
      <c r="AD355" s="107">
        <f>IF(U355=0,"-",FORECAST($C$8,Инклинометрия!$B$2:$B$152,Инклинометрия!$A$2:$A$152))</f>
        <v>1330</v>
      </c>
      <c r="AE355" s="107">
        <f>IF(U355=0,"-",FORECAST($C$8-U355,Инклинометрия!$B$2:$B$152,Инклинометрия!$A$2:$A$152))</f>
        <v>0</v>
      </c>
      <c r="AF355" s="107">
        <f>FORECAST($C$8-S355,Инклинометрия!$B$2:$B$152,Инклинометрия!$A$2:$A$152)</f>
        <v>1330</v>
      </c>
      <c r="AG355" s="107">
        <f>FORECAST($C$8-(S355+V355),Инклинометрия!$B$2:$B$152,Инклинометрия!$A$2:$A$152)</f>
        <v>0</v>
      </c>
      <c r="AH355" s="107">
        <f>IF(W355=0,"-",FORECAST($C$8+W355,Инклинометрия!$B$2:$B$152,Инклинометрия!$A$2:$A$152))</f>
        <v>1331.5528875839168</v>
      </c>
      <c r="AI355" s="107">
        <f>IF(W355=0,"-",FORECAST($C$8,Инклинометрия!$B$2:$B$152,Инклинометрия!$A$2:$A$152))</f>
        <v>1330</v>
      </c>
      <c r="AK355" s="122">
        <f>2*PI()*$C$5*(AT354-AT353)/(LN(AN354/$I$9)*$I$8/$I$7+LN($I$10/AN354)*$I$8/$I$7)</f>
        <v>0</v>
      </c>
      <c r="AL355" s="67">
        <f>AK355*(B355-B354)</f>
        <v>0</v>
      </c>
      <c r="AM355" s="23">
        <f t="shared" si="94"/>
        <v>4.3059540056097682E-2</v>
      </c>
      <c r="AN355" s="26">
        <f>AN354+AK355*(B355-B354)/(2*PI()*$C$5*AN354*$I$11)</f>
        <v>0.12986115207059001</v>
      </c>
      <c r="AO355" s="87">
        <f t="shared" si="107"/>
        <v>111242.59539450394</v>
      </c>
      <c r="AP355" s="87">
        <f>IF(R355+U355&lt;$C$8,0,32*$G$13/$C$12^2*($I$8*R355+$I$6*U355)+32*$G$14/($C$14^2-$C$13^2)*($I$8*S355+$I$6*V355))</f>
        <v>9917.5953945039291</v>
      </c>
      <c r="AQ355" s="66">
        <f>R355*$C$11*$C$9+U355*$C$11*$C$10</f>
        <v>14695380</v>
      </c>
      <c r="AR355" s="66">
        <f>S355*$C$11*$C$9+V355*$C$11*$C$10</f>
        <v>14695380</v>
      </c>
      <c r="AS355" s="87">
        <f>$C$11*(T355*$C$9+W355*$C$10)</f>
        <v>789129.61404581123</v>
      </c>
      <c r="AT355" s="45">
        <f t="shared" si="101"/>
        <v>15595752.209440315</v>
      </c>
      <c r="AU355" s="75"/>
    </row>
    <row r="356" spans="2:47" ht="15" thickBot="1" x14ac:dyDescent="0.35">
      <c r="B356" s="41">
        <f t="shared" si="108"/>
        <v>3250</v>
      </c>
      <c r="C356" s="8">
        <f t="shared" si="109"/>
        <v>32.5</v>
      </c>
      <c r="D356" s="73">
        <f t="shared" si="95"/>
        <v>43.46875</v>
      </c>
      <c r="E356" s="29">
        <f t="shared" si="98"/>
        <v>2409.8937280235741</v>
      </c>
      <c r="F356" s="29">
        <f t="shared" si="102"/>
        <v>7.4150576246879609</v>
      </c>
      <c r="G356" s="29">
        <f t="shared" si="110"/>
        <v>9.9176395730201481</v>
      </c>
      <c r="H356" s="17">
        <f t="shared" si="111"/>
        <v>3223.2328612315232</v>
      </c>
      <c r="I356" s="29">
        <f t="shared" si="103"/>
        <v>2.2250485660981263</v>
      </c>
      <c r="J356" s="29">
        <f t="shared" si="104"/>
        <v>13.949340071223991</v>
      </c>
      <c r="K356" s="32">
        <f>IF((D355+L355+M355-AL355)/($C$21+$C$22)&gt;$C$8,$C$8,(D355+L355+M355-AL355)/($C$21+$C$22))</f>
        <v>1400</v>
      </c>
      <c r="L356" s="97">
        <f t="shared" si="96"/>
        <v>0</v>
      </c>
      <c r="M356" s="96">
        <f t="shared" si="97"/>
        <v>0</v>
      </c>
      <c r="N356" s="98">
        <f t="shared" si="105"/>
        <v>1.7382597742038917</v>
      </c>
      <c r="O356" s="100">
        <f t="shared" si="99"/>
        <v>4.2266987561397071</v>
      </c>
      <c r="P356" s="104">
        <f t="shared" si="106"/>
        <v>18.880500609176615</v>
      </c>
      <c r="Q356" s="102">
        <f t="shared" si="112"/>
        <v>2.8886093440366814E-2</v>
      </c>
      <c r="R356" s="106">
        <f>K356-U356</f>
        <v>0</v>
      </c>
      <c r="S356" s="106">
        <f>IF(K356-H355&lt;0,0,K356-H355)</f>
        <v>0</v>
      </c>
      <c r="T356" s="106">
        <f t="shared" si="100"/>
        <v>98.365381490613771</v>
      </c>
      <c r="U356" s="107">
        <f>IF(S356&gt;0,0,IF(U355+(F356-AL356/$C$23)*$C$22/($C$21+$C$22)&gt;$C$8,$C$8,IF(V356=$C$8,U355+(F356-AL356/$C$23)*$C$22/$C$21,U355+(F356-AL356/$C$23)*$C$22/($C$21+$C$22))))</f>
        <v>1400</v>
      </c>
      <c r="V356" s="107">
        <f>IF(S356=0,IF(V355+(F356-AL356/$C$23)*$C$22/($C$21+$C$22)&gt;$C$8,$C$8,V355+(F356-AL356/$C$23)*$C$22/($C$21+$C$22)),E356)</f>
        <v>1400</v>
      </c>
      <c r="W356" s="203">
        <f>IF(S356&gt;0,0,IF(W355+AL356/$C$23&gt;$F$23,$F$23,W355+AL356/$C$23))</f>
        <v>1.6346185093862227</v>
      </c>
      <c r="X356" s="105" t="str">
        <f>IF(R356=0,"-",IF(U356=0,FORECAST($C$8,Инклинометрия!$B$2:$B$152,Инклинометрия!$A$2:$A$152),FORECAST(R356,Инклинометрия!$B$2:$B$152,Инклинометрия!$A$2:$A$152)))</f>
        <v>-</v>
      </c>
      <c r="Y356" s="105" t="str">
        <f>IF(R356=0,"-",IF(U356=0,FORECAST($C$8-R356,Инклинометрия!$B$2:$B$152,Инклинометрия!$A$2:$A$152),0))</f>
        <v>-</v>
      </c>
      <c r="Z356" s="105" t="str">
        <f>IF(S356=0,"-",FORECAST($C$8,Инклинометрия!$B$2:$B$152,Инклинометрия!$A$2:$A$152))</f>
        <v>-</v>
      </c>
      <c r="AA356" s="105" t="str">
        <f>IF(S356=0,"-",FORECAST($C$8-S356,Инклинометрия!$B$2:$B$152,Инклинометрия!$A$2:$A$152))</f>
        <v>-</v>
      </c>
      <c r="AB356" s="105">
        <f>IF(T356=0,"-",FORECAST($C$6,Инклинометрия!$B$2:$B$152,Инклинометрия!$A$2:$A$152))</f>
        <v>1425</v>
      </c>
      <c r="AC356" s="105">
        <f>IF(R356=0,FORECAST($C$6-T356,Инклинометрия!$B$2:$B$152,Инклинометрия!$A$2:$A$152),FORECAST($C$8,Инклинометрия!$B$2:$B$152,Инклинометрия!$A$2:$A$152))</f>
        <v>1331.5528875839168</v>
      </c>
      <c r="AD356" s="107">
        <f>IF(U356=0,"-",FORECAST($C$8,Инклинометрия!$B$2:$B$152,Инклинометрия!$A$2:$A$152))</f>
        <v>1330</v>
      </c>
      <c r="AE356" s="107">
        <f>IF(U356=0,"-",FORECAST($C$8-U356,Инклинометрия!$B$2:$B$152,Инклинометрия!$A$2:$A$152))</f>
        <v>0</v>
      </c>
      <c r="AF356" s="107">
        <f>FORECAST($C$8-S356,Инклинометрия!$B$2:$B$152,Инклинометрия!$A$2:$A$152)</f>
        <v>1330</v>
      </c>
      <c r="AG356" s="107">
        <f>FORECAST($C$8-(S356+V356),Инклинометрия!$B$2:$B$152,Инклинометрия!$A$2:$A$152)</f>
        <v>0</v>
      </c>
      <c r="AH356" s="107">
        <f>IF(W356=0,"-",FORECAST($C$8+W356,Инклинометрия!$B$2:$B$152,Инклинометрия!$A$2:$A$152))</f>
        <v>1331.5528875839168</v>
      </c>
      <c r="AI356" s="107">
        <f>IF(W356=0,"-",FORECAST($C$8,Инклинометрия!$B$2:$B$152,Инклинометрия!$A$2:$A$152))</f>
        <v>1330</v>
      </c>
      <c r="AK356" s="122">
        <f>2*PI()*$C$5*(AT355-AT354)/(LN(AN355/$I$9)*$I$8/$I$7+LN($I$10/AN355)*$I$8/$I$7)</f>
        <v>0</v>
      </c>
      <c r="AL356" s="67">
        <f>AK356*(B356-B355)</f>
        <v>0</v>
      </c>
      <c r="AM356" s="23">
        <f t="shared" si="94"/>
        <v>4.3059540056097682E-2</v>
      </c>
      <c r="AN356" s="26">
        <f>AN355+AK356*(B356-B355)/(2*PI()*$C$5*AN355*$I$11)</f>
        <v>0.12986115207059001</v>
      </c>
      <c r="AO356" s="87">
        <f t="shared" si="107"/>
        <v>111242.59539450394</v>
      </c>
      <c r="AP356" s="87">
        <f>IF(R356+U356&lt;$C$8,0,32*$G$13/$C$12^2*($I$8*R356+$I$6*U356)+32*$G$14/($C$14^2-$C$13^2)*($I$8*S356+$I$6*V356))</f>
        <v>9917.5953945039291</v>
      </c>
      <c r="AQ356" s="66">
        <f>R356*$C$11*$C$9+U356*$C$11*$C$10</f>
        <v>14695380</v>
      </c>
      <c r="AR356" s="66">
        <f>S356*$C$11*$C$9+V356*$C$11*$C$10</f>
        <v>14695380</v>
      </c>
      <c r="AS356" s="87">
        <f>$C$11*(T356*$C$9+W356*$C$10)</f>
        <v>789129.61404581123</v>
      </c>
      <c r="AT356" s="45">
        <f t="shared" si="101"/>
        <v>15595752.209440315</v>
      </c>
      <c r="AU356" s="75"/>
    </row>
    <row r="357" spans="2:47" ht="15" thickBot="1" x14ac:dyDescent="0.35">
      <c r="B357" s="41">
        <f t="shared" si="108"/>
        <v>3260</v>
      </c>
      <c r="C357" s="8">
        <f t="shared" si="109"/>
        <v>32.6</v>
      </c>
      <c r="D357" s="73">
        <f t="shared" si="95"/>
        <v>43.602499999999999</v>
      </c>
      <c r="E357" s="29">
        <f t="shared" si="98"/>
        <v>2417.3087856482625</v>
      </c>
      <c r="F357" s="29">
        <f t="shared" si="102"/>
        <v>7.4150576246884157</v>
      </c>
      <c r="G357" s="29">
        <f t="shared" si="110"/>
        <v>9.9176395730207556</v>
      </c>
      <c r="H357" s="17">
        <f t="shared" si="111"/>
        <v>3233.1505008045438</v>
      </c>
      <c r="I357" s="29">
        <f t="shared" si="103"/>
        <v>2.2250485660981263</v>
      </c>
      <c r="J357" s="29">
        <f t="shared" si="104"/>
        <v>13.949340071224418</v>
      </c>
      <c r="K357" s="32">
        <f>IF((D356+L356+M356-AL356)/($C$21+$C$22)&gt;$C$8,$C$8,(D356+L356+M356-AL356)/($C$21+$C$22))</f>
        <v>1400</v>
      </c>
      <c r="L357" s="97">
        <f t="shared" si="96"/>
        <v>0</v>
      </c>
      <c r="M357" s="96">
        <f t="shared" si="97"/>
        <v>0</v>
      </c>
      <c r="N357" s="98">
        <f t="shared" si="105"/>
        <v>1.7382597742038917</v>
      </c>
      <c r="O357" s="100">
        <f t="shared" si="99"/>
        <v>4.2266987561397071</v>
      </c>
      <c r="P357" s="104">
        <f t="shared" si="106"/>
        <v>18.880500609176615</v>
      </c>
      <c r="Q357" s="102">
        <f t="shared" si="112"/>
        <v>2.8886093440366814E-2</v>
      </c>
      <c r="R357" s="106">
        <f>K357-U357</f>
        <v>0</v>
      </c>
      <c r="S357" s="106">
        <f>IF(K357-H356&lt;0,0,K357-H356)</f>
        <v>0</v>
      </c>
      <c r="T357" s="106">
        <f t="shared" si="100"/>
        <v>98.365381490613771</v>
      </c>
      <c r="U357" s="107">
        <f>IF(S357&gt;0,0,IF(U356+(F357-AL357/$C$23)*$C$22/($C$21+$C$22)&gt;$C$8,$C$8,IF(V357=$C$8,U356+(F357-AL357/$C$23)*$C$22/$C$21,U356+(F357-AL357/$C$23)*$C$22/($C$21+$C$22))))</f>
        <v>1400</v>
      </c>
      <c r="V357" s="107">
        <f>IF(S357=0,IF(V356+(F357-AL357/$C$23)*$C$22/($C$21+$C$22)&gt;$C$8,$C$8,V356+(F357-AL357/$C$23)*$C$22/($C$21+$C$22)),E357)</f>
        <v>1400</v>
      </c>
      <c r="W357" s="203">
        <f>IF(S357&gt;0,0,IF(W356+AL357/$C$23&gt;$F$23,$F$23,W356+AL357/$C$23))</f>
        <v>1.6346185093862227</v>
      </c>
      <c r="X357" s="105" t="str">
        <f>IF(R357=0,"-",IF(U357=0,FORECAST($C$8,Инклинометрия!$B$2:$B$152,Инклинометрия!$A$2:$A$152),FORECAST(R357,Инклинометрия!$B$2:$B$152,Инклинометрия!$A$2:$A$152)))</f>
        <v>-</v>
      </c>
      <c r="Y357" s="105" t="str">
        <f>IF(R357=0,"-",IF(U357=0,FORECAST($C$8-R357,Инклинометрия!$B$2:$B$152,Инклинометрия!$A$2:$A$152),0))</f>
        <v>-</v>
      </c>
      <c r="Z357" s="105" t="str">
        <f>IF(S357=0,"-",FORECAST($C$8,Инклинометрия!$B$2:$B$152,Инклинометрия!$A$2:$A$152))</f>
        <v>-</v>
      </c>
      <c r="AA357" s="105" t="str">
        <f>IF(S357=0,"-",FORECAST($C$8-S357,Инклинометрия!$B$2:$B$152,Инклинометрия!$A$2:$A$152))</f>
        <v>-</v>
      </c>
      <c r="AB357" s="105">
        <f>IF(T357=0,"-",FORECAST($C$6,Инклинометрия!$B$2:$B$152,Инклинометрия!$A$2:$A$152))</f>
        <v>1425</v>
      </c>
      <c r="AC357" s="105">
        <f>IF(R357=0,FORECAST($C$6-T357,Инклинометрия!$B$2:$B$152,Инклинометрия!$A$2:$A$152),FORECAST($C$8,Инклинометрия!$B$2:$B$152,Инклинометрия!$A$2:$A$152))</f>
        <v>1331.5528875839168</v>
      </c>
      <c r="AD357" s="107">
        <f>IF(U357=0,"-",FORECAST($C$8,Инклинометрия!$B$2:$B$152,Инклинометрия!$A$2:$A$152))</f>
        <v>1330</v>
      </c>
      <c r="AE357" s="107">
        <f>IF(U357=0,"-",FORECAST($C$8-U357,Инклинометрия!$B$2:$B$152,Инклинометрия!$A$2:$A$152))</f>
        <v>0</v>
      </c>
      <c r="AF357" s="107">
        <f>FORECAST($C$8-S357,Инклинометрия!$B$2:$B$152,Инклинометрия!$A$2:$A$152)</f>
        <v>1330</v>
      </c>
      <c r="AG357" s="107">
        <f>FORECAST($C$8-(S357+V357),Инклинометрия!$B$2:$B$152,Инклинометрия!$A$2:$A$152)</f>
        <v>0</v>
      </c>
      <c r="AH357" s="107">
        <f>IF(W357=0,"-",FORECAST($C$8+W357,Инклинометрия!$B$2:$B$152,Инклинометрия!$A$2:$A$152))</f>
        <v>1331.5528875839168</v>
      </c>
      <c r="AI357" s="107">
        <f>IF(W357=0,"-",FORECAST($C$8,Инклинометрия!$B$2:$B$152,Инклинометрия!$A$2:$A$152))</f>
        <v>1330</v>
      </c>
      <c r="AK357" s="122">
        <f>2*PI()*$C$5*(AT356-AT355)/(LN(AN356/$I$9)*$I$8/$I$7+LN($I$10/AN356)*$I$8/$I$7)</f>
        <v>0</v>
      </c>
      <c r="AL357" s="67">
        <f>AK357*(B357-B356)</f>
        <v>0</v>
      </c>
      <c r="AM357" s="23">
        <f t="shared" si="94"/>
        <v>4.3059540056097682E-2</v>
      </c>
      <c r="AN357" s="26">
        <f>AN356+AK357*(B357-B356)/(2*PI()*$C$5*AN356*$I$11)</f>
        <v>0.12986115207059001</v>
      </c>
      <c r="AO357" s="87">
        <f t="shared" si="107"/>
        <v>111242.59539450394</v>
      </c>
      <c r="AP357" s="87">
        <f>IF(R357+U357&lt;$C$8,0,32*$G$13/$C$12^2*($I$8*R357+$I$6*U357)+32*$G$14/($C$14^2-$C$13^2)*($I$8*S357+$I$6*V357))</f>
        <v>9917.5953945039291</v>
      </c>
      <c r="AQ357" s="66">
        <f>R357*$C$11*$C$9+U357*$C$11*$C$10</f>
        <v>14695380</v>
      </c>
      <c r="AR357" s="66">
        <f>S357*$C$11*$C$9+V357*$C$11*$C$10</f>
        <v>14695380</v>
      </c>
      <c r="AS357" s="87">
        <f>$C$11*(T357*$C$9+W357*$C$10)</f>
        <v>789129.61404581123</v>
      </c>
      <c r="AT357" s="45">
        <f t="shared" si="101"/>
        <v>15595752.209440315</v>
      </c>
      <c r="AU357" s="75"/>
    </row>
    <row r="358" spans="2:47" ht="15" thickBot="1" x14ac:dyDescent="0.35">
      <c r="B358" s="41">
        <f t="shared" si="108"/>
        <v>3270</v>
      </c>
      <c r="C358" s="8">
        <f t="shared" si="109"/>
        <v>32.700000000000003</v>
      </c>
      <c r="D358" s="73">
        <f t="shared" si="95"/>
        <v>43.736249999999998</v>
      </c>
      <c r="E358" s="29">
        <f t="shared" si="98"/>
        <v>2424.7238432729505</v>
      </c>
      <c r="F358" s="29">
        <f t="shared" si="102"/>
        <v>7.4150576246879609</v>
      </c>
      <c r="G358" s="29">
        <f t="shared" si="110"/>
        <v>9.9176395730201481</v>
      </c>
      <c r="H358" s="17">
        <f t="shared" si="111"/>
        <v>3243.0681403775639</v>
      </c>
      <c r="I358" s="29">
        <f t="shared" si="103"/>
        <v>2.2250485660981263</v>
      </c>
      <c r="J358" s="29">
        <f t="shared" si="104"/>
        <v>13.949340071223991</v>
      </c>
      <c r="K358" s="32">
        <f>IF((D357+L357+M357-AL357)/($C$21+$C$22)&gt;$C$8,$C$8,(D357+L357+M357-AL357)/($C$21+$C$22))</f>
        <v>1400</v>
      </c>
      <c r="L358" s="97">
        <f t="shared" si="96"/>
        <v>0</v>
      </c>
      <c r="M358" s="96">
        <f t="shared" si="97"/>
        <v>0</v>
      </c>
      <c r="N358" s="98">
        <f t="shared" si="105"/>
        <v>1.7382597742038917</v>
      </c>
      <c r="O358" s="100">
        <f t="shared" si="99"/>
        <v>4.2266987561397071</v>
      </c>
      <c r="P358" s="104">
        <f t="shared" si="106"/>
        <v>18.880500609176615</v>
      </c>
      <c r="Q358" s="102">
        <f t="shared" si="112"/>
        <v>2.8886093440366814E-2</v>
      </c>
      <c r="R358" s="106">
        <f>K358-U358</f>
        <v>0</v>
      </c>
      <c r="S358" s="106">
        <f>IF(K358-H357&lt;0,0,K358-H357)</f>
        <v>0</v>
      </c>
      <c r="T358" s="106">
        <f t="shared" si="100"/>
        <v>98.365381490613771</v>
      </c>
      <c r="U358" s="107">
        <f>IF(S358&gt;0,0,IF(U357+(F358-AL358/$C$23)*$C$22/($C$21+$C$22)&gt;$C$8,$C$8,IF(V358=$C$8,U357+(F358-AL358/$C$23)*$C$22/$C$21,U357+(F358-AL358/$C$23)*$C$22/($C$21+$C$22))))</f>
        <v>1400</v>
      </c>
      <c r="V358" s="107">
        <f>IF(S358=0,IF(V357+(F358-AL358/$C$23)*$C$22/($C$21+$C$22)&gt;$C$8,$C$8,V357+(F358-AL358/$C$23)*$C$22/($C$21+$C$22)),E358)</f>
        <v>1400</v>
      </c>
      <c r="W358" s="203">
        <f>IF(S358&gt;0,0,IF(W357+AL358/$C$23&gt;$F$23,$F$23,W357+AL358/$C$23))</f>
        <v>1.6346185093862227</v>
      </c>
      <c r="X358" s="105" t="str">
        <f>IF(R358=0,"-",IF(U358=0,FORECAST($C$8,Инклинометрия!$B$2:$B$152,Инклинометрия!$A$2:$A$152),FORECAST(R358,Инклинометрия!$B$2:$B$152,Инклинометрия!$A$2:$A$152)))</f>
        <v>-</v>
      </c>
      <c r="Y358" s="105" t="str">
        <f>IF(R358=0,"-",IF(U358=0,FORECAST($C$8-R358,Инклинометрия!$B$2:$B$152,Инклинометрия!$A$2:$A$152),0))</f>
        <v>-</v>
      </c>
      <c r="Z358" s="105" t="str">
        <f>IF(S358=0,"-",FORECAST($C$8,Инклинометрия!$B$2:$B$152,Инклинометрия!$A$2:$A$152))</f>
        <v>-</v>
      </c>
      <c r="AA358" s="105" t="str">
        <f>IF(S358=0,"-",FORECAST($C$8-S358,Инклинометрия!$B$2:$B$152,Инклинометрия!$A$2:$A$152))</f>
        <v>-</v>
      </c>
      <c r="AB358" s="105">
        <f>IF(T358=0,"-",FORECAST($C$6,Инклинометрия!$B$2:$B$152,Инклинометрия!$A$2:$A$152))</f>
        <v>1425</v>
      </c>
      <c r="AC358" s="105">
        <f>IF(R358=0,FORECAST($C$6-T358,Инклинометрия!$B$2:$B$152,Инклинометрия!$A$2:$A$152),FORECAST($C$8,Инклинометрия!$B$2:$B$152,Инклинометрия!$A$2:$A$152))</f>
        <v>1331.5528875839168</v>
      </c>
      <c r="AD358" s="107">
        <f>IF(U358=0,"-",FORECAST($C$8,Инклинометрия!$B$2:$B$152,Инклинометрия!$A$2:$A$152))</f>
        <v>1330</v>
      </c>
      <c r="AE358" s="107">
        <f>IF(U358=0,"-",FORECAST($C$8-U358,Инклинометрия!$B$2:$B$152,Инклинометрия!$A$2:$A$152))</f>
        <v>0</v>
      </c>
      <c r="AF358" s="107">
        <f>FORECAST($C$8-S358,Инклинометрия!$B$2:$B$152,Инклинометрия!$A$2:$A$152)</f>
        <v>1330</v>
      </c>
      <c r="AG358" s="107">
        <f>FORECAST($C$8-(S358+V358),Инклинометрия!$B$2:$B$152,Инклинометрия!$A$2:$A$152)</f>
        <v>0</v>
      </c>
      <c r="AH358" s="107">
        <f>IF(W358=0,"-",FORECAST($C$8+W358,Инклинометрия!$B$2:$B$152,Инклинометрия!$A$2:$A$152))</f>
        <v>1331.5528875839168</v>
      </c>
      <c r="AI358" s="107">
        <f>IF(W358=0,"-",FORECAST($C$8,Инклинометрия!$B$2:$B$152,Инклинометрия!$A$2:$A$152))</f>
        <v>1330</v>
      </c>
      <c r="AK358" s="122">
        <f>2*PI()*$C$5*(AT357-AT356)/(LN(AN357/$I$9)*$I$8/$I$7+LN($I$10/AN357)*$I$8/$I$7)</f>
        <v>0</v>
      </c>
      <c r="AL358" s="67">
        <f>AK358*(B358-B357)</f>
        <v>0</v>
      </c>
      <c r="AM358" s="23">
        <f t="shared" si="94"/>
        <v>4.3059540056097682E-2</v>
      </c>
      <c r="AN358" s="26">
        <f>AN357+AK358*(B358-B357)/(2*PI()*$C$5*AN357*$I$11)</f>
        <v>0.12986115207059001</v>
      </c>
      <c r="AO358" s="87">
        <f t="shared" si="107"/>
        <v>111242.59539450394</v>
      </c>
      <c r="AP358" s="87">
        <f>IF(R358+U358&lt;$C$8,0,32*$G$13/$C$12^2*($I$8*R358+$I$6*U358)+32*$G$14/($C$14^2-$C$13^2)*($I$8*S358+$I$6*V358))</f>
        <v>9917.5953945039291</v>
      </c>
      <c r="AQ358" s="66">
        <f>R358*$C$11*$C$9+U358*$C$11*$C$10</f>
        <v>14695380</v>
      </c>
      <c r="AR358" s="66">
        <f>S358*$C$11*$C$9+V358*$C$11*$C$10</f>
        <v>14695380</v>
      </c>
      <c r="AS358" s="87">
        <f>$C$11*(T358*$C$9+W358*$C$10)</f>
        <v>789129.61404581123</v>
      </c>
      <c r="AT358" s="45">
        <f t="shared" si="101"/>
        <v>15595752.209440315</v>
      </c>
      <c r="AU358" s="75"/>
    </row>
    <row r="359" spans="2:47" ht="15" thickBot="1" x14ac:dyDescent="0.35">
      <c r="B359" s="41">
        <f t="shared" si="108"/>
        <v>3280</v>
      </c>
      <c r="C359" s="8">
        <f t="shared" si="109"/>
        <v>32.799999999999997</v>
      </c>
      <c r="D359" s="73">
        <f t="shared" si="95"/>
        <v>43.87</v>
      </c>
      <c r="E359" s="29">
        <f t="shared" si="98"/>
        <v>2432.138900897638</v>
      </c>
      <c r="F359" s="29">
        <f t="shared" si="102"/>
        <v>7.4150576246875062</v>
      </c>
      <c r="G359" s="29">
        <f t="shared" si="110"/>
        <v>9.9176395730195388</v>
      </c>
      <c r="H359" s="17">
        <f t="shared" si="111"/>
        <v>3252.9857799505835</v>
      </c>
      <c r="I359" s="29">
        <f t="shared" si="103"/>
        <v>2.2250485660981263</v>
      </c>
      <c r="J359" s="29">
        <f t="shared" si="104"/>
        <v>13.949340071223562</v>
      </c>
      <c r="K359" s="32">
        <f>IF((D358+L358+M358-AL358)/($C$21+$C$22)&gt;$C$8,$C$8,(D358+L358+M358-AL358)/($C$21+$C$22))</f>
        <v>1400</v>
      </c>
      <c r="L359" s="97">
        <f t="shared" si="96"/>
        <v>0</v>
      </c>
      <c r="M359" s="96">
        <f t="shared" si="97"/>
        <v>0</v>
      </c>
      <c r="N359" s="98">
        <f t="shared" si="105"/>
        <v>1.7382597742038917</v>
      </c>
      <c r="O359" s="100">
        <f t="shared" si="99"/>
        <v>4.2266987561397071</v>
      </c>
      <c r="P359" s="104">
        <f t="shared" si="106"/>
        <v>18.880500609176615</v>
      </c>
      <c r="Q359" s="102">
        <f t="shared" si="112"/>
        <v>2.8886093440366814E-2</v>
      </c>
      <c r="R359" s="106">
        <f>K359-U359</f>
        <v>0</v>
      </c>
      <c r="S359" s="106">
        <f>IF(K359-H358&lt;0,0,K359-H358)</f>
        <v>0</v>
      </c>
      <c r="T359" s="106">
        <f t="shared" si="100"/>
        <v>98.365381490613771</v>
      </c>
      <c r="U359" s="107">
        <f>IF(S359&gt;0,0,IF(U358+(F359-AL359/$C$23)*$C$22/($C$21+$C$22)&gt;$C$8,$C$8,IF(V359=$C$8,U358+(F359-AL359/$C$23)*$C$22/$C$21,U358+(F359-AL359/$C$23)*$C$22/($C$21+$C$22))))</f>
        <v>1400</v>
      </c>
      <c r="V359" s="107">
        <f>IF(S359=0,IF(V358+(F359-AL359/$C$23)*$C$22/($C$21+$C$22)&gt;$C$8,$C$8,V358+(F359-AL359/$C$23)*$C$22/($C$21+$C$22)),E359)</f>
        <v>1400</v>
      </c>
      <c r="W359" s="203">
        <f>IF(S359&gt;0,0,IF(W358+AL359/$C$23&gt;$F$23,$F$23,W358+AL359/$C$23))</f>
        <v>1.6346185093862227</v>
      </c>
      <c r="X359" s="105" t="str">
        <f>IF(R359=0,"-",IF(U359=0,FORECAST($C$8,Инклинометрия!$B$2:$B$152,Инклинометрия!$A$2:$A$152),FORECAST(R359,Инклинометрия!$B$2:$B$152,Инклинометрия!$A$2:$A$152)))</f>
        <v>-</v>
      </c>
      <c r="Y359" s="105" t="str">
        <f>IF(R359=0,"-",IF(U359=0,FORECAST($C$8-R359,Инклинометрия!$B$2:$B$152,Инклинометрия!$A$2:$A$152),0))</f>
        <v>-</v>
      </c>
      <c r="Z359" s="105" t="str">
        <f>IF(S359=0,"-",FORECAST($C$8,Инклинометрия!$B$2:$B$152,Инклинометрия!$A$2:$A$152))</f>
        <v>-</v>
      </c>
      <c r="AA359" s="105" t="str">
        <f>IF(S359=0,"-",FORECAST($C$8-S359,Инклинометрия!$B$2:$B$152,Инклинометрия!$A$2:$A$152))</f>
        <v>-</v>
      </c>
      <c r="AB359" s="105">
        <f>IF(T359=0,"-",FORECAST($C$6,Инклинометрия!$B$2:$B$152,Инклинометрия!$A$2:$A$152))</f>
        <v>1425</v>
      </c>
      <c r="AC359" s="105">
        <f>IF(R359=0,FORECAST($C$6-T359,Инклинометрия!$B$2:$B$152,Инклинометрия!$A$2:$A$152),FORECAST($C$8,Инклинометрия!$B$2:$B$152,Инклинометрия!$A$2:$A$152))</f>
        <v>1331.5528875839168</v>
      </c>
      <c r="AD359" s="107">
        <f>IF(U359=0,"-",FORECAST($C$8,Инклинометрия!$B$2:$B$152,Инклинометрия!$A$2:$A$152))</f>
        <v>1330</v>
      </c>
      <c r="AE359" s="107">
        <f>IF(U359=0,"-",FORECAST($C$8-U359,Инклинометрия!$B$2:$B$152,Инклинометрия!$A$2:$A$152))</f>
        <v>0</v>
      </c>
      <c r="AF359" s="107">
        <f>FORECAST($C$8-S359,Инклинометрия!$B$2:$B$152,Инклинометрия!$A$2:$A$152)</f>
        <v>1330</v>
      </c>
      <c r="AG359" s="107">
        <f>FORECAST($C$8-(S359+V359),Инклинометрия!$B$2:$B$152,Инклинометрия!$A$2:$A$152)</f>
        <v>0</v>
      </c>
      <c r="AH359" s="107">
        <f>IF(W359=0,"-",FORECAST($C$8+W359,Инклинометрия!$B$2:$B$152,Инклинометрия!$A$2:$A$152))</f>
        <v>1331.5528875839168</v>
      </c>
      <c r="AI359" s="107">
        <f>IF(W359=0,"-",FORECAST($C$8,Инклинометрия!$B$2:$B$152,Инклинометрия!$A$2:$A$152))</f>
        <v>1330</v>
      </c>
      <c r="AK359" s="122">
        <f>2*PI()*$C$5*(AT358-AT357)/(LN(AN358/$I$9)*$I$8/$I$7+LN($I$10/AN358)*$I$8/$I$7)</f>
        <v>0</v>
      </c>
      <c r="AL359" s="67">
        <f>AK359*(B359-B358)</f>
        <v>0</v>
      </c>
      <c r="AM359" s="23">
        <f t="shared" si="94"/>
        <v>4.3059540056097682E-2</v>
      </c>
      <c r="AN359" s="26">
        <f>AN358+AK359*(B359-B358)/(2*PI()*$C$5*AN358*$I$11)</f>
        <v>0.12986115207059001</v>
      </c>
      <c r="AO359" s="87">
        <f t="shared" si="107"/>
        <v>111242.59539450394</v>
      </c>
      <c r="AP359" s="87">
        <f>IF(R359+U359&lt;$C$8,0,32*$G$13/$C$12^2*($I$8*R359+$I$6*U359)+32*$G$14/($C$14^2-$C$13^2)*($I$8*S359+$I$6*V359))</f>
        <v>9917.5953945039291</v>
      </c>
      <c r="AQ359" s="66">
        <f>R359*$C$11*$C$9+U359*$C$11*$C$10</f>
        <v>14695380</v>
      </c>
      <c r="AR359" s="66">
        <f>S359*$C$11*$C$9+V359*$C$11*$C$10</f>
        <v>14695380</v>
      </c>
      <c r="AS359" s="87">
        <f>$C$11*(T359*$C$9+W359*$C$10)</f>
        <v>789129.61404581123</v>
      </c>
      <c r="AT359" s="45">
        <f t="shared" si="101"/>
        <v>15595752.209440315</v>
      </c>
      <c r="AU359" s="75"/>
    </row>
    <row r="360" spans="2:47" ht="15" thickBot="1" x14ac:dyDescent="0.35">
      <c r="B360" s="41">
        <f t="shared" si="108"/>
        <v>3290</v>
      </c>
      <c r="C360" s="8">
        <f t="shared" si="109"/>
        <v>32.9</v>
      </c>
      <c r="D360" s="73">
        <f t="shared" si="95"/>
        <v>44.003749999999997</v>
      </c>
      <c r="E360" s="29">
        <f t="shared" si="98"/>
        <v>2439.553958522326</v>
      </c>
      <c r="F360" s="29">
        <f t="shared" si="102"/>
        <v>7.4150576246879609</v>
      </c>
      <c r="G360" s="29">
        <f t="shared" si="110"/>
        <v>9.9176395730201481</v>
      </c>
      <c r="H360" s="17">
        <f t="shared" si="111"/>
        <v>3262.9034195236036</v>
      </c>
      <c r="I360" s="29">
        <f t="shared" si="103"/>
        <v>2.2250485660981263</v>
      </c>
      <c r="J360" s="29">
        <f t="shared" si="104"/>
        <v>13.949340071223991</v>
      </c>
      <c r="K360" s="32">
        <f>IF((D359+L359+M359-AL359)/($C$21+$C$22)&gt;$C$8,$C$8,(D359+L359+M359-AL359)/($C$21+$C$22))</f>
        <v>1400</v>
      </c>
      <c r="L360" s="97">
        <f t="shared" si="96"/>
        <v>0</v>
      </c>
      <c r="M360" s="96">
        <f t="shared" si="97"/>
        <v>0</v>
      </c>
      <c r="N360" s="98">
        <f t="shared" si="105"/>
        <v>1.7382597742038917</v>
      </c>
      <c r="O360" s="100">
        <f t="shared" si="99"/>
        <v>4.2266987561397071</v>
      </c>
      <c r="P360" s="104">
        <f t="shared" si="106"/>
        <v>18.880500609176615</v>
      </c>
      <c r="Q360" s="102">
        <f t="shared" si="112"/>
        <v>2.8886093440366814E-2</v>
      </c>
      <c r="R360" s="106">
        <f>K360-U360</f>
        <v>0</v>
      </c>
      <c r="S360" s="106">
        <f>IF(K360-H359&lt;0,0,K360-H359)</f>
        <v>0</v>
      </c>
      <c r="T360" s="106">
        <f t="shared" si="100"/>
        <v>98.365381490613771</v>
      </c>
      <c r="U360" s="107">
        <f>IF(S360&gt;0,0,IF(U359+(F360-AL360/$C$23)*$C$22/($C$21+$C$22)&gt;$C$8,$C$8,IF(V360=$C$8,U359+(F360-AL360/$C$23)*$C$22/$C$21,U359+(F360-AL360/$C$23)*$C$22/($C$21+$C$22))))</f>
        <v>1400</v>
      </c>
      <c r="V360" s="107">
        <f>IF(S360=0,IF(V359+(F360-AL360/$C$23)*$C$22/($C$21+$C$22)&gt;$C$8,$C$8,V359+(F360-AL360/$C$23)*$C$22/($C$21+$C$22)),E360)</f>
        <v>1400</v>
      </c>
      <c r="W360" s="203">
        <f>IF(S360&gt;0,0,IF(W359+AL360/$C$23&gt;$F$23,$F$23,W359+AL360/$C$23))</f>
        <v>1.6346185093862227</v>
      </c>
      <c r="X360" s="105" t="str">
        <f>IF(R360=0,"-",IF(U360=0,FORECAST($C$8,Инклинометрия!$B$2:$B$152,Инклинометрия!$A$2:$A$152),FORECAST(R360,Инклинометрия!$B$2:$B$152,Инклинометрия!$A$2:$A$152)))</f>
        <v>-</v>
      </c>
      <c r="Y360" s="105" t="str">
        <f>IF(R360=0,"-",IF(U360=0,FORECAST($C$8-R360,Инклинометрия!$B$2:$B$152,Инклинометрия!$A$2:$A$152),0))</f>
        <v>-</v>
      </c>
      <c r="Z360" s="105" t="str">
        <f>IF(S360=0,"-",FORECAST($C$8,Инклинометрия!$B$2:$B$152,Инклинометрия!$A$2:$A$152))</f>
        <v>-</v>
      </c>
      <c r="AA360" s="105" t="str">
        <f>IF(S360=0,"-",FORECAST($C$8-S360,Инклинометрия!$B$2:$B$152,Инклинометрия!$A$2:$A$152))</f>
        <v>-</v>
      </c>
      <c r="AB360" s="105">
        <f>IF(T360=0,"-",FORECAST($C$6,Инклинометрия!$B$2:$B$152,Инклинометрия!$A$2:$A$152))</f>
        <v>1425</v>
      </c>
      <c r="AC360" s="105">
        <f>IF(R360=0,FORECAST($C$6-T360,Инклинометрия!$B$2:$B$152,Инклинометрия!$A$2:$A$152),FORECAST($C$8,Инклинометрия!$B$2:$B$152,Инклинометрия!$A$2:$A$152))</f>
        <v>1331.5528875839168</v>
      </c>
      <c r="AD360" s="107">
        <f>IF(U360=0,"-",FORECAST($C$8,Инклинометрия!$B$2:$B$152,Инклинометрия!$A$2:$A$152))</f>
        <v>1330</v>
      </c>
      <c r="AE360" s="107">
        <f>IF(U360=0,"-",FORECAST($C$8-U360,Инклинометрия!$B$2:$B$152,Инклинометрия!$A$2:$A$152))</f>
        <v>0</v>
      </c>
      <c r="AF360" s="107">
        <f>FORECAST($C$8-S360,Инклинометрия!$B$2:$B$152,Инклинометрия!$A$2:$A$152)</f>
        <v>1330</v>
      </c>
      <c r="AG360" s="107">
        <f>FORECAST($C$8-(S360+V360),Инклинометрия!$B$2:$B$152,Инклинометрия!$A$2:$A$152)</f>
        <v>0</v>
      </c>
      <c r="AH360" s="107">
        <f>IF(W360=0,"-",FORECAST($C$8+W360,Инклинометрия!$B$2:$B$152,Инклинометрия!$A$2:$A$152))</f>
        <v>1331.5528875839168</v>
      </c>
      <c r="AI360" s="107">
        <f>IF(W360=0,"-",FORECAST($C$8,Инклинометрия!$B$2:$B$152,Инклинометрия!$A$2:$A$152))</f>
        <v>1330</v>
      </c>
      <c r="AK360" s="122">
        <f>2*PI()*$C$5*(AT359-AT358)/(LN(AN359/$I$9)*$I$8/$I$7+LN($I$10/AN359)*$I$8/$I$7)</f>
        <v>0</v>
      </c>
      <c r="AL360" s="67">
        <f>AK360*(B360-B359)</f>
        <v>0</v>
      </c>
      <c r="AM360" s="23">
        <f t="shared" si="94"/>
        <v>4.3059540056097682E-2</v>
      </c>
      <c r="AN360" s="26">
        <f>AN359+AK360*(B360-B359)/(2*PI()*$C$5*AN359*$I$11)</f>
        <v>0.12986115207059001</v>
      </c>
      <c r="AO360" s="87">
        <f t="shared" si="107"/>
        <v>111242.59539450394</v>
      </c>
      <c r="AP360" s="87">
        <f>IF(R360+U360&lt;$C$8,0,32*$G$13/$C$12^2*($I$8*R360+$I$6*U360)+32*$G$14/($C$14^2-$C$13^2)*($I$8*S360+$I$6*V360))</f>
        <v>9917.5953945039291</v>
      </c>
      <c r="AQ360" s="66">
        <f>R360*$C$11*$C$9+U360*$C$11*$C$10</f>
        <v>14695380</v>
      </c>
      <c r="AR360" s="66">
        <f>S360*$C$11*$C$9+V360*$C$11*$C$10</f>
        <v>14695380</v>
      </c>
      <c r="AS360" s="87">
        <f>$C$11*(T360*$C$9+W360*$C$10)</f>
        <v>789129.61404581123</v>
      </c>
      <c r="AT360" s="45">
        <f t="shared" si="101"/>
        <v>15595752.209440315</v>
      </c>
      <c r="AU360" s="75"/>
    </row>
    <row r="361" spans="2:47" ht="15" thickBot="1" x14ac:dyDescent="0.35">
      <c r="B361" s="41">
        <f t="shared" si="108"/>
        <v>3300</v>
      </c>
      <c r="C361" s="8">
        <f t="shared" si="109"/>
        <v>33</v>
      </c>
      <c r="D361" s="73">
        <f t="shared" si="95"/>
        <v>44.137500000000003</v>
      </c>
      <c r="E361" s="29">
        <f t="shared" si="98"/>
        <v>2446.9690161470139</v>
      </c>
      <c r="F361" s="29">
        <f t="shared" si="102"/>
        <v>7.4150576246879609</v>
      </c>
      <c r="G361" s="29">
        <f t="shared" si="110"/>
        <v>9.9176395730201481</v>
      </c>
      <c r="H361" s="17">
        <f t="shared" si="111"/>
        <v>3272.8210590966237</v>
      </c>
      <c r="I361" s="29">
        <f t="shared" si="103"/>
        <v>2.2250485660981263</v>
      </c>
      <c r="J361" s="29">
        <f t="shared" si="104"/>
        <v>13.949340071223991</v>
      </c>
      <c r="K361" s="32">
        <f>IF((D360+L360+M360-AL360)/($C$21+$C$22)&gt;$C$8,$C$8,(D360+L360+M360-AL360)/($C$21+$C$22))</f>
        <v>1400</v>
      </c>
      <c r="L361" s="97">
        <f t="shared" si="96"/>
        <v>0</v>
      </c>
      <c r="M361" s="96">
        <f t="shared" si="97"/>
        <v>0</v>
      </c>
      <c r="N361" s="98">
        <f t="shared" si="105"/>
        <v>1.7382597742038917</v>
      </c>
      <c r="O361" s="100">
        <f t="shared" si="99"/>
        <v>4.2266987561397071</v>
      </c>
      <c r="P361" s="104">
        <f t="shared" si="106"/>
        <v>18.880500609176615</v>
      </c>
      <c r="Q361" s="102">
        <f t="shared" si="112"/>
        <v>2.8886093440366814E-2</v>
      </c>
      <c r="R361" s="106">
        <f>K361-U361</f>
        <v>0</v>
      </c>
      <c r="S361" s="106">
        <f>IF(K361-H360&lt;0,0,K361-H360)</f>
        <v>0</v>
      </c>
      <c r="T361" s="106">
        <f t="shared" si="100"/>
        <v>98.365381490613771</v>
      </c>
      <c r="U361" s="107">
        <f>IF(S361&gt;0,0,IF(U360+(F361-AL361/$C$23)*$C$22/($C$21+$C$22)&gt;$C$8,$C$8,IF(V361=$C$8,U360+(F361-AL361/$C$23)*$C$22/$C$21,U360+(F361-AL361/$C$23)*$C$22/($C$21+$C$22))))</f>
        <v>1400</v>
      </c>
      <c r="V361" s="107">
        <f>IF(S361=0,IF(V360+(F361-AL361/$C$23)*$C$22/($C$21+$C$22)&gt;$C$8,$C$8,V360+(F361-AL361/$C$23)*$C$22/($C$21+$C$22)),E361)</f>
        <v>1400</v>
      </c>
      <c r="W361" s="203">
        <f>IF(S361&gt;0,0,IF(W360+AL361/$C$23&gt;$F$23,$F$23,W360+AL361/$C$23))</f>
        <v>1.6346185093862227</v>
      </c>
      <c r="X361" s="105" t="str">
        <f>IF(R361=0,"-",IF(U361=0,FORECAST($C$8,Инклинометрия!$B$2:$B$152,Инклинометрия!$A$2:$A$152),FORECAST(R361,Инклинометрия!$B$2:$B$152,Инклинометрия!$A$2:$A$152)))</f>
        <v>-</v>
      </c>
      <c r="Y361" s="105" t="str">
        <f>IF(R361=0,"-",IF(U361=0,FORECAST($C$8-R361,Инклинометрия!$B$2:$B$152,Инклинометрия!$A$2:$A$152),0))</f>
        <v>-</v>
      </c>
      <c r="Z361" s="105" t="str">
        <f>IF(S361=0,"-",FORECAST($C$8,Инклинометрия!$B$2:$B$152,Инклинометрия!$A$2:$A$152))</f>
        <v>-</v>
      </c>
      <c r="AA361" s="105" t="str">
        <f>IF(S361=0,"-",FORECAST($C$8-S361,Инклинометрия!$B$2:$B$152,Инклинометрия!$A$2:$A$152))</f>
        <v>-</v>
      </c>
      <c r="AB361" s="105">
        <f>IF(T361=0,"-",FORECAST($C$6,Инклинометрия!$B$2:$B$152,Инклинометрия!$A$2:$A$152))</f>
        <v>1425</v>
      </c>
      <c r="AC361" s="105">
        <f>IF(R361=0,FORECAST($C$6-T361,Инклинометрия!$B$2:$B$152,Инклинометрия!$A$2:$A$152),FORECAST($C$8,Инклинометрия!$B$2:$B$152,Инклинометрия!$A$2:$A$152))</f>
        <v>1331.5528875839168</v>
      </c>
      <c r="AD361" s="107">
        <f>IF(U361=0,"-",FORECAST($C$8,Инклинометрия!$B$2:$B$152,Инклинометрия!$A$2:$A$152))</f>
        <v>1330</v>
      </c>
      <c r="AE361" s="107">
        <f>IF(U361=0,"-",FORECAST($C$8-U361,Инклинометрия!$B$2:$B$152,Инклинометрия!$A$2:$A$152))</f>
        <v>0</v>
      </c>
      <c r="AF361" s="107">
        <f>FORECAST($C$8-S361,Инклинометрия!$B$2:$B$152,Инклинометрия!$A$2:$A$152)</f>
        <v>1330</v>
      </c>
      <c r="AG361" s="107">
        <f>FORECAST($C$8-(S361+V361),Инклинометрия!$B$2:$B$152,Инклинометрия!$A$2:$A$152)</f>
        <v>0</v>
      </c>
      <c r="AH361" s="107">
        <f>IF(W361=0,"-",FORECAST($C$8+W361,Инклинометрия!$B$2:$B$152,Инклинометрия!$A$2:$A$152))</f>
        <v>1331.5528875839168</v>
      </c>
      <c r="AI361" s="107">
        <f>IF(W361=0,"-",FORECAST($C$8,Инклинометрия!$B$2:$B$152,Инклинометрия!$A$2:$A$152))</f>
        <v>1330</v>
      </c>
      <c r="AK361" s="122">
        <f>2*PI()*$C$5*(AT360-AT359)/(LN(AN360/$I$9)*$I$8/$I$7+LN($I$10/AN360)*$I$8/$I$7)</f>
        <v>0</v>
      </c>
      <c r="AL361" s="67">
        <f>AK361*(B361-B360)</f>
        <v>0</v>
      </c>
      <c r="AM361" s="23">
        <f t="shared" ref="AM361:AM424" si="113">AL361+AM360</f>
        <v>4.3059540056097682E-2</v>
      </c>
      <c r="AN361" s="26">
        <f>AN360+AK361*(B361-B360)/(2*PI()*$C$5*AN360*$I$11)</f>
        <v>0.12986115207059001</v>
      </c>
      <c r="AO361" s="87">
        <f t="shared" si="107"/>
        <v>111242.59539450394</v>
      </c>
      <c r="AP361" s="87">
        <f>IF(R361+U361&lt;$C$8,0,32*$G$13/$C$12^2*($I$8*R361+$I$6*U361)+32*$G$14/($C$14^2-$C$13^2)*($I$8*S361+$I$6*V361))</f>
        <v>9917.5953945039291</v>
      </c>
      <c r="AQ361" s="66">
        <f>R361*$C$11*$C$9+U361*$C$11*$C$10</f>
        <v>14695380</v>
      </c>
      <c r="AR361" s="66">
        <f>S361*$C$11*$C$9+V361*$C$11*$C$10</f>
        <v>14695380</v>
      </c>
      <c r="AS361" s="87">
        <f>$C$11*(T361*$C$9+W361*$C$10)</f>
        <v>789129.61404581123</v>
      </c>
      <c r="AT361" s="45">
        <f t="shared" si="101"/>
        <v>15595752.209440315</v>
      </c>
      <c r="AU361" s="75"/>
    </row>
    <row r="362" spans="2:47" ht="15" thickBot="1" x14ac:dyDescent="0.35">
      <c r="B362" s="41">
        <f t="shared" si="108"/>
        <v>3310</v>
      </c>
      <c r="C362" s="8">
        <f t="shared" si="109"/>
        <v>33.1</v>
      </c>
      <c r="D362" s="73">
        <f t="shared" si="95"/>
        <v>44.271250000000002</v>
      </c>
      <c r="E362" s="29">
        <f t="shared" si="98"/>
        <v>2454.3840737717019</v>
      </c>
      <c r="F362" s="29">
        <f t="shared" si="102"/>
        <v>7.4150576246879609</v>
      </c>
      <c r="G362" s="29">
        <f t="shared" si="110"/>
        <v>9.9176395730201481</v>
      </c>
      <c r="H362" s="17">
        <f t="shared" si="111"/>
        <v>3282.7386986696438</v>
      </c>
      <c r="I362" s="29">
        <f t="shared" si="103"/>
        <v>2.2250485660981263</v>
      </c>
      <c r="J362" s="29">
        <f t="shared" si="104"/>
        <v>13.949340071223991</v>
      </c>
      <c r="K362" s="32">
        <f>IF((D361+L361+M361-AL361)/($C$21+$C$22)&gt;$C$8,$C$8,(D361+L361+M361-AL361)/($C$21+$C$22))</f>
        <v>1400</v>
      </c>
      <c r="L362" s="97">
        <f t="shared" si="96"/>
        <v>0</v>
      </c>
      <c r="M362" s="96">
        <f t="shared" si="97"/>
        <v>0</v>
      </c>
      <c r="N362" s="98">
        <f t="shared" si="105"/>
        <v>1.7382597742038917</v>
      </c>
      <c r="O362" s="100">
        <f t="shared" si="99"/>
        <v>4.2266987561397071</v>
      </c>
      <c r="P362" s="104">
        <f t="shared" si="106"/>
        <v>18.880500609176615</v>
      </c>
      <c r="Q362" s="102">
        <f t="shared" si="112"/>
        <v>2.8886093440366814E-2</v>
      </c>
      <c r="R362" s="106">
        <f>K362-U362</f>
        <v>0</v>
      </c>
      <c r="S362" s="106">
        <f>IF(K362-H361&lt;0,0,K362-H361)</f>
        <v>0</v>
      </c>
      <c r="T362" s="106">
        <f t="shared" si="100"/>
        <v>98.365381490613771</v>
      </c>
      <c r="U362" s="107">
        <f>IF(S362&gt;0,0,IF(U361+(F362-AL362/$C$23)*$C$22/($C$21+$C$22)&gt;$C$8,$C$8,IF(V362=$C$8,U361+(F362-AL362/$C$23)*$C$22/$C$21,U361+(F362-AL362/$C$23)*$C$22/($C$21+$C$22))))</f>
        <v>1400</v>
      </c>
      <c r="V362" s="107">
        <f>IF(S362=0,IF(V361+(F362-AL362/$C$23)*$C$22/($C$21+$C$22)&gt;$C$8,$C$8,V361+(F362-AL362/$C$23)*$C$22/($C$21+$C$22)),E362)</f>
        <v>1400</v>
      </c>
      <c r="W362" s="203">
        <f>IF(S362&gt;0,0,IF(W361+AL362/$C$23&gt;$F$23,$F$23,W361+AL362/$C$23))</f>
        <v>1.6346185093862227</v>
      </c>
      <c r="X362" s="105" t="str">
        <f>IF(R362=0,"-",IF(U362=0,FORECAST($C$8,Инклинометрия!$B$2:$B$152,Инклинометрия!$A$2:$A$152),FORECAST(R362,Инклинометрия!$B$2:$B$152,Инклинометрия!$A$2:$A$152)))</f>
        <v>-</v>
      </c>
      <c r="Y362" s="105" t="str">
        <f>IF(R362=0,"-",IF(U362=0,FORECAST($C$8-R362,Инклинометрия!$B$2:$B$152,Инклинометрия!$A$2:$A$152),0))</f>
        <v>-</v>
      </c>
      <c r="Z362" s="105" t="str">
        <f>IF(S362=0,"-",FORECAST($C$8,Инклинометрия!$B$2:$B$152,Инклинометрия!$A$2:$A$152))</f>
        <v>-</v>
      </c>
      <c r="AA362" s="105" t="str">
        <f>IF(S362=0,"-",FORECAST($C$8-S362,Инклинометрия!$B$2:$B$152,Инклинометрия!$A$2:$A$152))</f>
        <v>-</v>
      </c>
      <c r="AB362" s="105">
        <f>IF(T362=0,"-",FORECAST($C$6,Инклинометрия!$B$2:$B$152,Инклинометрия!$A$2:$A$152))</f>
        <v>1425</v>
      </c>
      <c r="AC362" s="105">
        <f>IF(R362=0,FORECAST($C$6-T362,Инклинометрия!$B$2:$B$152,Инклинометрия!$A$2:$A$152),FORECAST($C$8,Инклинометрия!$B$2:$B$152,Инклинометрия!$A$2:$A$152))</f>
        <v>1331.5528875839168</v>
      </c>
      <c r="AD362" s="107">
        <f>IF(U362=0,"-",FORECAST($C$8,Инклинометрия!$B$2:$B$152,Инклинометрия!$A$2:$A$152))</f>
        <v>1330</v>
      </c>
      <c r="AE362" s="107">
        <f>IF(U362=0,"-",FORECAST($C$8-U362,Инклинометрия!$B$2:$B$152,Инклинометрия!$A$2:$A$152))</f>
        <v>0</v>
      </c>
      <c r="AF362" s="107">
        <f>FORECAST($C$8-S362,Инклинометрия!$B$2:$B$152,Инклинометрия!$A$2:$A$152)</f>
        <v>1330</v>
      </c>
      <c r="AG362" s="107">
        <f>FORECAST($C$8-(S362+V362),Инклинометрия!$B$2:$B$152,Инклинометрия!$A$2:$A$152)</f>
        <v>0</v>
      </c>
      <c r="AH362" s="107">
        <f>IF(W362=0,"-",FORECAST($C$8+W362,Инклинометрия!$B$2:$B$152,Инклинометрия!$A$2:$A$152))</f>
        <v>1331.5528875839168</v>
      </c>
      <c r="AI362" s="107">
        <f>IF(W362=0,"-",FORECAST($C$8,Инклинометрия!$B$2:$B$152,Инклинометрия!$A$2:$A$152))</f>
        <v>1330</v>
      </c>
      <c r="AK362" s="122">
        <f>2*PI()*$C$5*(AT361-AT360)/(LN(AN361/$I$9)*$I$8/$I$7+LN($I$10/AN361)*$I$8/$I$7)</f>
        <v>0</v>
      </c>
      <c r="AL362" s="67">
        <f>AK362*(B362-B361)</f>
        <v>0</v>
      </c>
      <c r="AM362" s="23">
        <f t="shared" si="113"/>
        <v>4.3059540056097682E-2</v>
      </c>
      <c r="AN362" s="26">
        <f>AN361+AK362*(B362-B361)/(2*PI()*$C$5*AN361*$I$11)</f>
        <v>0.12986115207059001</v>
      </c>
      <c r="AO362" s="87">
        <f t="shared" si="107"/>
        <v>111242.59539450394</v>
      </c>
      <c r="AP362" s="87">
        <f>IF(R362+U362&lt;$C$8,0,32*$G$13/$C$12^2*($I$8*R362+$I$6*U362)+32*$G$14/($C$14^2-$C$13^2)*($I$8*S362+$I$6*V362))</f>
        <v>9917.5953945039291</v>
      </c>
      <c r="AQ362" s="66">
        <f>R362*$C$11*$C$9+U362*$C$11*$C$10</f>
        <v>14695380</v>
      </c>
      <c r="AR362" s="66">
        <f>S362*$C$11*$C$9+V362*$C$11*$C$10</f>
        <v>14695380</v>
      </c>
      <c r="AS362" s="87">
        <f>$C$11*(T362*$C$9+W362*$C$10)</f>
        <v>789129.61404581123</v>
      </c>
      <c r="AT362" s="45">
        <f t="shared" si="101"/>
        <v>15595752.209440315</v>
      </c>
      <c r="AU362" s="75"/>
    </row>
    <row r="363" spans="2:47" ht="15" thickBot="1" x14ac:dyDescent="0.35">
      <c r="B363" s="41">
        <f t="shared" si="108"/>
        <v>3320</v>
      </c>
      <c r="C363" s="8">
        <f t="shared" si="109"/>
        <v>33.200000000000003</v>
      </c>
      <c r="D363" s="73">
        <f t="shared" si="95"/>
        <v>44.405000000000001</v>
      </c>
      <c r="E363" s="29">
        <f t="shared" si="98"/>
        <v>2461.7991313963898</v>
      </c>
      <c r="F363" s="29">
        <f t="shared" si="102"/>
        <v>7.4150576246879609</v>
      </c>
      <c r="G363" s="29">
        <f t="shared" si="110"/>
        <v>9.9176395730201481</v>
      </c>
      <c r="H363" s="17">
        <f t="shared" si="111"/>
        <v>3292.6563382426639</v>
      </c>
      <c r="I363" s="29">
        <f t="shared" si="103"/>
        <v>2.2250485660981263</v>
      </c>
      <c r="J363" s="29">
        <f t="shared" si="104"/>
        <v>13.949340071223991</v>
      </c>
      <c r="K363" s="32">
        <f>IF((D362+L362+M362-AL362)/($C$21+$C$22)&gt;$C$8,$C$8,(D362+L362+M362-AL362)/($C$21+$C$22))</f>
        <v>1400</v>
      </c>
      <c r="L363" s="97">
        <f t="shared" si="96"/>
        <v>0</v>
      </c>
      <c r="M363" s="96">
        <f t="shared" si="97"/>
        <v>0</v>
      </c>
      <c r="N363" s="98">
        <f t="shared" si="105"/>
        <v>1.7382597742038917</v>
      </c>
      <c r="O363" s="100">
        <f t="shared" si="99"/>
        <v>4.2266987561397071</v>
      </c>
      <c r="P363" s="104">
        <f t="shared" si="106"/>
        <v>18.880500609176615</v>
      </c>
      <c r="Q363" s="102">
        <f t="shared" si="112"/>
        <v>2.8886093440366814E-2</v>
      </c>
      <c r="R363" s="106">
        <f>K363-U363</f>
        <v>0</v>
      </c>
      <c r="S363" s="106">
        <f>IF(K363-H362&lt;0,0,K363-H362)</f>
        <v>0</v>
      </c>
      <c r="T363" s="106">
        <f t="shared" si="100"/>
        <v>98.365381490613771</v>
      </c>
      <c r="U363" s="107">
        <f>IF(S363&gt;0,0,IF(U362+(F363-AL363/$C$23)*$C$22/($C$21+$C$22)&gt;$C$8,$C$8,IF(V363=$C$8,U362+(F363-AL363/$C$23)*$C$22/$C$21,U362+(F363-AL363/$C$23)*$C$22/($C$21+$C$22))))</f>
        <v>1400</v>
      </c>
      <c r="V363" s="107">
        <f>IF(S363=0,IF(V362+(F363-AL363/$C$23)*$C$22/($C$21+$C$22)&gt;$C$8,$C$8,V362+(F363-AL363/$C$23)*$C$22/($C$21+$C$22)),E363)</f>
        <v>1400</v>
      </c>
      <c r="W363" s="203">
        <f>IF(S363&gt;0,0,IF(W362+AL363/$C$23&gt;$F$23,$F$23,W362+AL363/$C$23))</f>
        <v>1.6346185093862227</v>
      </c>
      <c r="X363" s="105" t="str">
        <f>IF(R363=0,"-",IF(U363=0,FORECAST($C$8,Инклинометрия!$B$2:$B$152,Инклинометрия!$A$2:$A$152),FORECAST(R363,Инклинометрия!$B$2:$B$152,Инклинометрия!$A$2:$A$152)))</f>
        <v>-</v>
      </c>
      <c r="Y363" s="105" t="str">
        <f>IF(R363=0,"-",IF(U363=0,FORECAST($C$8-R363,Инклинометрия!$B$2:$B$152,Инклинометрия!$A$2:$A$152),0))</f>
        <v>-</v>
      </c>
      <c r="Z363" s="105" t="str">
        <f>IF(S363=0,"-",FORECAST($C$8,Инклинометрия!$B$2:$B$152,Инклинометрия!$A$2:$A$152))</f>
        <v>-</v>
      </c>
      <c r="AA363" s="105" t="str">
        <f>IF(S363=0,"-",FORECAST($C$8-S363,Инклинометрия!$B$2:$B$152,Инклинометрия!$A$2:$A$152))</f>
        <v>-</v>
      </c>
      <c r="AB363" s="105">
        <f>IF(T363=0,"-",FORECAST($C$6,Инклинометрия!$B$2:$B$152,Инклинометрия!$A$2:$A$152))</f>
        <v>1425</v>
      </c>
      <c r="AC363" s="105">
        <f>IF(R363=0,FORECAST($C$6-T363,Инклинометрия!$B$2:$B$152,Инклинометрия!$A$2:$A$152),FORECAST($C$8,Инклинометрия!$B$2:$B$152,Инклинометрия!$A$2:$A$152))</f>
        <v>1331.5528875839168</v>
      </c>
      <c r="AD363" s="107">
        <f>IF(U363=0,"-",FORECAST($C$8,Инклинометрия!$B$2:$B$152,Инклинометрия!$A$2:$A$152))</f>
        <v>1330</v>
      </c>
      <c r="AE363" s="107">
        <f>IF(U363=0,"-",FORECAST($C$8-U363,Инклинометрия!$B$2:$B$152,Инклинометрия!$A$2:$A$152))</f>
        <v>0</v>
      </c>
      <c r="AF363" s="107">
        <f>FORECAST($C$8-S363,Инклинометрия!$B$2:$B$152,Инклинометрия!$A$2:$A$152)</f>
        <v>1330</v>
      </c>
      <c r="AG363" s="107">
        <f>FORECAST($C$8-(S363+V363),Инклинометрия!$B$2:$B$152,Инклинометрия!$A$2:$A$152)</f>
        <v>0</v>
      </c>
      <c r="AH363" s="107">
        <f>IF(W363=0,"-",FORECAST($C$8+W363,Инклинометрия!$B$2:$B$152,Инклинометрия!$A$2:$A$152))</f>
        <v>1331.5528875839168</v>
      </c>
      <c r="AI363" s="107">
        <f>IF(W363=0,"-",FORECAST($C$8,Инклинометрия!$B$2:$B$152,Инклинометрия!$A$2:$A$152))</f>
        <v>1330</v>
      </c>
      <c r="AK363" s="122">
        <f>2*PI()*$C$5*(AT362-AT361)/(LN(AN362/$I$9)*$I$8/$I$7+LN($I$10/AN362)*$I$8/$I$7)</f>
        <v>0</v>
      </c>
      <c r="AL363" s="67">
        <f>AK363*(B363-B362)</f>
        <v>0</v>
      </c>
      <c r="AM363" s="23">
        <f t="shared" si="113"/>
        <v>4.3059540056097682E-2</v>
      </c>
      <c r="AN363" s="26">
        <f>AN362+AK363*(B363-B362)/(2*PI()*$C$5*AN362*$I$11)</f>
        <v>0.12986115207059001</v>
      </c>
      <c r="AO363" s="87">
        <f t="shared" si="107"/>
        <v>111242.59539450394</v>
      </c>
      <c r="AP363" s="87">
        <f>IF(R363+U363&lt;$C$8,0,32*$G$13/$C$12^2*($I$8*R363+$I$6*U363)+32*$G$14/($C$14^2-$C$13^2)*($I$8*S363+$I$6*V363))</f>
        <v>9917.5953945039291</v>
      </c>
      <c r="AQ363" s="66">
        <f>R363*$C$11*$C$9+U363*$C$11*$C$10</f>
        <v>14695380</v>
      </c>
      <c r="AR363" s="66">
        <f>S363*$C$11*$C$9+V363*$C$11*$C$10</f>
        <v>14695380</v>
      </c>
      <c r="AS363" s="87">
        <f>$C$11*(T363*$C$9+W363*$C$10)</f>
        <v>789129.61404581123</v>
      </c>
      <c r="AT363" s="45">
        <f t="shared" si="101"/>
        <v>15595752.209440315</v>
      </c>
      <c r="AU363" s="75"/>
    </row>
    <row r="364" spans="2:47" ht="15" thickBot="1" x14ac:dyDescent="0.35">
      <c r="B364" s="41">
        <f t="shared" si="108"/>
        <v>3330</v>
      </c>
      <c r="C364" s="8">
        <f t="shared" si="109"/>
        <v>33.299999999999997</v>
      </c>
      <c r="D364" s="73">
        <f t="shared" si="95"/>
        <v>44.53875</v>
      </c>
      <c r="E364" s="29">
        <f t="shared" si="98"/>
        <v>2469.2141890210773</v>
      </c>
      <c r="F364" s="29">
        <f t="shared" si="102"/>
        <v>7.4150576246875062</v>
      </c>
      <c r="G364" s="29">
        <f t="shared" si="110"/>
        <v>9.9176395730195388</v>
      </c>
      <c r="H364" s="17">
        <f t="shared" si="111"/>
        <v>3302.5739778156835</v>
      </c>
      <c r="I364" s="29">
        <f t="shared" si="103"/>
        <v>2.2250485660981263</v>
      </c>
      <c r="J364" s="29">
        <f t="shared" si="104"/>
        <v>13.949340071223562</v>
      </c>
      <c r="K364" s="32">
        <f>IF((D363+L363+M363-AL363)/($C$21+$C$22)&gt;$C$8,$C$8,(D363+L363+M363-AL363)/($C$21+$C$22))</f>
        <v>1400</v>
      </c>
      <c r="L364" s="97">
        <f t="shared" si="96"/>
        <v>0</v>
      </c>
      <c r="M364" s="96">
        <f t="shared" si="97"/>
        <v>0</v>
      </c>
      <c r="N364" s="98">
        <f t="shared" si="105"/>
        <v>1.7382597742038917</v>
      </c>
      <c r="O364" s="100">
        <f t="shared" si="99"/>
        <v>4.2266987561397071</v>
      </c>
      <c r="P364" s="104">
        <f t="shared" si="106"/>
        <v>18.880500609176615</v>
      </c>
      <c r="Q364" s="102">
        <f t="shared" si="112"/>
        <v>2.8886093440366814E-2</v>
      </c>
      <c r="R364" s="106">
        <f>K364-U364</f>
        <v>0</v>
      </c>
      <c r="S364" s="106">
        <f>IF(K364-H363&lt;0,0,K364-H363)</f>
        <v>0</v>
      </c>
      <c r="T364" s="106">
        <f t="shared" si="100"/>
        <v>98.365381490613771</v>
      </c>
      <c r="U364" s="107">
        <f>IF(S364&gt;0,0,IF(U363+(F364-AL364/$C$23)*$C$22/($C$21+$C$22)&gt;$C$8,$C$8,IF(V364=$C$8,U363+(F364-AL364/$C$23)*$C$22/$C$21,U363+(F364-AL364/$C$23)*$C$22/($C$21+$C$22))))</f>
        <v>1400</v>
      </c>
      <c r="V364" s="107">
        <f>IF(S364=0,IF(V363+(F364-AL364/$C$23)*$C$22/($C$21+$C$22)&gt;$C$8,$C$8,V363+(F364-AL364/$C$23)*$C$22/($C$21+$C$22)),E364)</f>
        <v>1400</v>
      </c>
      <c r="W364" s="203">
        <f>IF(S364&gt;0,0,IF(W363+AL364/$C$23&gt;$F$23,$F$23,W363+AL364/$C$23))</f>
        <v>1.6346185093862227</v>
      </c>
      <c r="X364" s="105" t="str">
        <f>IF(R364=0,"-",IF(U364=0,FORECAST($C$8,Инклинометрия!$B$2:$B$152,Инклинометрия!$A$2:$A$152),FORECAST(R364,Инклинометрия!$B$2:$B$152,Инклинометрия!$A$2:$A$152)))</f>
        <v>-</v>
      </c>
      <c r="Y364" s="105" t="str">
        <f>IF(R364=0,"-",IF(U364=0,FORECAST($C$8-R364,Инклинометрия!$B$2:$B$152,Инклинометрия!$A$2:$A$152),0))</f>
        <v>-</v>
      </c>
      <c r="Z364" s="105" t="str">
        <f>IF(S364=0,"-",FORECAST($C$8,Инклинометрия!$B$2:$B$152,Инклинометрия!$A$2:$A$152))</f>
        <v>-</v>
      </c>
      <c r="AA364" s="105" t="str">
        <f>IF(S364=0,"-",FORECAST($C$8-S364,Инклинометрия!$B$2:$B$152,Инклинометрия!$A$2:$A$152))</f>
        <v>-</v>
      </c>
      <c r="AB364" s="105">
        <f>IF(T364=0,"-",FORECAST($C$6,Инклинометрия!$B$2:$B$152,Инклинометрия!$A$2:$A$152))</f>
        <v>1425</v>
      </c>
      <c r="AC364" s="105">
        <f>IF(R364=0,FORECAST($C$6-T364,Инклинометрия!$B$2:$B$152,Инклинометрия!$A$2:$A$152),FORECAST($C$8,Инклинометрия!$B$2:$B$152,Инклинометрия!$A$2:$A$152))</f>
        <v>1331.5528875839168</v>
      </c>
      <c r="AD364" s="107">
        <f>IF(U364=0,"-",FORECAST($C$8,Инклинометрия!$B$2:$B$152,Инклинометрия!$A$2:$A$152))</f>
        <v>1330</v>
      </c>
      <c r="AE364" s="107">
        <f>IF(U364=0,"-",FORECAST($C$8-U364,Инклинометрия!$B$2:$B$152,Инклинометрия!$A$2:$A$152))</f>
        <v>0</v>
      </c>
      <c r="AF364" s="107">
        <f>FORECAST($C$8-S364,Инклинометрия!$B$2:$B$152,Инклинометрия!$A$2:$A$152)</f>
        <v>1330</v>
      </c>
      <c r="AG364" s="107">
        <f>FORECAST($C$8-(S364+V364),Инклинометрия!$B$2:$B$152,Инклинометрия!$A$2:$A$152)</f>
        <v>0</v>
      </c>
      <c r="AH364" s="107">
        <f>IF(W364=0,"-",FORECAST($C$8+W364,Инклинометрия!$B$2:$B$152,Инклинометрия!$A$2:$A$152))</f>
        <v>1331.5528875839168</v>
      </c>
      <c r="AI364" s="107">
        <f>IF(W364=0,"-",FORECAST($C$8,Инклинометрия!$B$2:$B$152,Инклинометрия!$A$2:$A$152))</f>
        <v>1330</v>
      </c>
      <c r="AK364" s="122">
        <f>2*PI()*$C$5*(AT363-AT362)/(LN(AN363/$I$9)*$I$8/$I$7+LN($I$10/AN363)*$I$8/$I$7)</f>
        <v>0</v>
      </c>
      <c r="AL364" s="67">
        <f>AK364*(B364-B363)</f>
        <v>0</v>
      </c>
      <c r="AM364" s="23">
        <f t="shared" si="113"/>
        <v>4.3059540056097682E-2</v>
      </c>
      <c r="AN364" s="26">
        <f>AN363+AK364*(B364-B363)/(2*PI()*$C$5*AN363*$I$11)</f>
        <v>0.12986115207059001</v>
      </c>
      <c r="AO364" s="87">
        <f t="shared" si="107"/>
        <v>111242.59539450394</v>
      </c>
      <c r="AP364" s="87">
        <f>IF(R364+U364&lt;$C$8,0,32*$G$13/$C$12^2*($I$8*R364+$I$6*U364)+32*$G$14/($C$14^2-$C$13^2)*($I$8*S364+$I$6*V364))</f>
        <v>9917.5953945039291</v>
      </c>
      <c r="AQ364" s="66">
        <f>R364*$C$11*$C$9+U364*$C$11*$C$10</f>
        <v>14695380</v>
      </c>
      <c r="AR364" s="66">
        <f>S364*$C$11*$C$9+V364*$C$11*$C$10</f>
        <v>14695380</v>
      </c>
      <c r="AS364" s="87">
        <f>$C$11*(T364*$C$9+W364*$C$10)</f>
        <v>789129.61404581123</v>
      </c>
      <c r="AT364" s="45">
        <f t="shared" si="101"/>
        <v>15595752.209440315</v>
      </c>
      <c r="AU364" s="75"/>
    </row>
    <row r="365" spans="2:47" ht="15" thickBot="1" x14ac:dyDescent="0.35">
      <c r="B365" s="41">
        <f t="shared" si="108"/>
        <v>3340</v>
      </c>
      <c r="C365" s="8">
        <f t="shared" si="109"/>
        <v>33.4</v>
      </c>
      <c r="D365" s="73">
        <f t="shared" si="95"/>
        <v>44.672499999999999</v>
      </c>
      <c r="E365" s="29">
        <f t="shared" si="98"/>
        <v>2476.6292466457653</v>
      </c>
      <c r="F365" s="29">
        <f t="shared" si="102"/>
        <v>7.4150576246879609</v>
      </c>
      <c r="G365" s="29">
        <f t="shared" si="110"/>
        <v>9.9176395730201481</v>
      </c>
      <c r="H365" s="17">
        <f t="shared" si="111"/>
        <v>3312.4916173887036</v>
      </c>
      <c r="I365" s="29">
        <f t="shared" si="103"/>
        <v>2.2250485660981263</v>
      </c>
      <c r="J365" s="29">
        <f t="shared" si="104"/>
        <v>13.949340071223991</v>
      </c>
      <c r="K365" s="32">
        <f>IF((D364+L364+M364-AL364)/($C$21+$C$22)&gt;$C$8,$C$8,(D364+L364+M364-AL364)/($C$21+$C$22))</f>
        <v>1400</v>
      </c>
      <c r="L365" s="97">
        <f t="shared" si="96"/>
        <v>0</v>
      </c>
      <c r="M365" s="96">
        <f t="shared" si="97"/>
        <v>0</v>
      </c>
      <c r="N365" s="98">
        <f t="shared" si="105"/>
        <v>1.7382597742038917</v>
      </c>
      <c r="O365" s="100">
        <f t="shared" si="99"/>
        <v>4.2266987561397071</v>
      </c>
      <c r="P365" s="104">
        <f t="shared" si="106"/>
        <v>18.880500609176615</v>
      </c>
      <c r="Q365" s="102">
        <f t="shared" si="112"/>
        <v>2.8886093440366814E-2</v>
      </c>
      <c r="R365" s="106">
        <f>K365-U365</f>
        <v>0</v>
      </c>
      <c r="S365" s="106">
        <f>IF(K365-H364&lt;0,0,K365-H364)</f>
        <v>0</v>
      </c>
      <c r="T365" s="106">
        <f t="shared" si="100"/>
        <v>98.365381490613771</v>
      </c>
      <c r="U365" s="107">
        <f>IF(S365&gt;0,0,IF(U364+(F365-AL365/$C$23)*$C$22/($C$21+$C$22)&gt;$C$8,$C$8,IF(V365=$C$8,U364+(F365-AL365/$C$23)*$C$22/$C$21,U364+(F365-AL365/$C$23)*$C$22/($C$21+$C$22))))</f>
        <v>1400</v>
      </c>
      <c r="V365" s="107">
        <f>IF(S365=0,IF(V364+(F365-AL365/$C$23)*$C$22/($C$21+$C$22)&gt;$C$8,$C$8,V364+(F365-AL365/$C$23)*$C$22/($C$21+$C$22)),E365)</f>
        <v>1400</v>
      </c>
      <c r="W365" s="203">
        <f>IF(S365&gt;0,0,IF(W364+AL365/$C$23&gt;$F$23,$F$23,W364+AL365/$C$23))</f>
        <v>1.6346185093862227</v>
      </c>
      <c r="X365" s="105" t="str">
        <f>IF(R365=0,"-",IF(U365=0,FORECAST($C$8,Инклинометрия!$B$2:$B$152,Инклинометрия!$A$2:$A$152),FORECAST(R365,Инклинометрия!$B$2:$B$152,Инклинометрия!$A$2:$A$152)))</f>
        <v>-</v>
      </c>
      <c r="Y365" s="105" t="str">
        <f>IF(R365=0,"-",IF(U365=0,FORECAST($C$8-R365,Инклинометрия!$B$2:$B$152,Инклинометрия!$A$2:$A$152),0))</f>
        <v>-</v>
      </c>
      <c r="Z365" s="105" t="str">
        <f>IF(S365=0,"-",FORECAST($C$8,Инклинометрия!$B$2:$B$152,Инклинометрия!$A$2:$A$152))</f>
        <v>-</v>
      </c>
      <c r="AA365" s="105" t="str">
        <f>IF(S365=0,"-",FORECAST($C$8-S365,Инклинометрия!$B$2:$B$152,Инклинометрия!$A$2:$A$152))</f>
        <v>-</v>
      </c>
      <c r="AB365" s="105">
        <f>IF(T365=0,"-",FORECAST($C$6,Инклинометрия!$B$2:$B$152,Инклинометрия!$A$2:$A$152))</f>
        <v>1425</v>
      </c>
      <c r="AC365" s="105">
        <f>IF(R365=0,FORECAST($C$6-T365,Инклинометрия!$B$2:$B$152,Инклинометрия!$A$2:$A$152),FORECAST($C$8,Инклинометрия!$B$2:$B$152,Инклинометрия!$A$2:$A$152))</f>
        <v>1331.5528875839168</v>
      </c>
      <c r="AD365" s="107">
        <f>IF(U365=0,"-",FORECAST($C$8,Инклинометрия!$B$2:$B$152,Инклинометрия!$A$2:$A$152))</f>
        <v>1330</v>
      </c>
      <c r="AE365" s="107">
        <f>IF(U365=0,"-",FORECAST($C$8-U365,Инклинометрия!$B$2:$B$152,Инклинометрия!$A$2:$A$152))</f>
        <v>0</v>
      </c>
      <c r="AF365" s="107">
        <f>FORECAST($C$8-S365,Инклинометрия!$B$2:$B$152,Инклинометрия!$A$2:$A$152)</f>
        <v>1330</v>
      </c>
      <c r="AG365" s="107">
        <f>FORECAST($C$8-(S365+V365),Инклинометрия!$B$2:$B$152,Инклинометрия!$A$2:$A$152)</f>
        <v>0</v>
      </c>
      <c r="AH365" s="107">
        <f>IF(W365=0,"-",FORECAST($C$8+W365,Инклинометрия!$B$2:$B$152,Инклинометрия!$A$2:$A$152))</f>
        <v>1331.5528875839168</v>
      </c>
      <c r="AI365" s="107">
        <f>IF(W365=0,"-",FORECAST($C$8,Инклинометрия!$B$2:$B$152,Инклинометрия!$A$2:$A$152))</f>
        <v>1330</v>
      </c>
      <c r="AK365" s="122">
        <f>2*PI()*$C$5*(AT364-AT363)/(LN(AN364/$I$9)*$I$8/$I$7+LN($I$10/AN364)*$I$8/$I$7)</f>
        <v>0</v>
      </c>
      <c r="AL365" s="67">
        <f>AK365*(B365-B364)</f>
        <v>0</v>
      </c>
      <c r="AM365" s="23">
        <f t="shared" si="113"/>
        <v>4.3059540056097682E-2</v>
      </c>
      <c r="AN365" s="26">
        <f>AN364+AK365*(B365-B364)/(2*PI()*$C$5*AN364*$I$11)</f>
        <v>0.12986115207059001</v>
      </c>
      <c r="AO365" s="87">
        <f t="shared" si="107"/>
        <v>111242.59539450394</v>
      </c>
      <c r="AP365" s="87">
        <f>IF(R365+U365&lt;$C$8,0,32*$G$13/$C$12^2*($I$8*R365+$I$6*U365)+32*$G$14/($C$14^2-$C$13^2)*($I$8*S365+$I$6*V365))</f>
        <v>9917.5953945039291</v>
      </c>
      <c r="AQ365" s="66">
        <f>R365*$C$11*$C$9+U365*$C$11*$C$10</f>
        <v>14695380</v>
      </c>
      <c r="AR365" s="66">
        <f>S365*$C$11*$C$9+V365*$C$11*$C$10</f>
        <v>14695380</v>
      </c>
      <c r="AS365" s="87">
        <f>$C$11*(T365*$C$9+W365*$C$10)</f>
        <v>789129.61404581123</v>
      </c>
      <c r="AT365" s="45">
        <f t="shared" si="101"/>
        <v>15595752.209440315</v>
      </c>
      <c r="AU365" s="75"/>
    </row>
    <row r="366" spans="2:47" ht="15" thickBot="1" x14ac:dyDescent="0.35">
      <c r="B366" s="41">
        <f t="shared" si="108"/>
        <v>3350</v>
      </c>
      <c r="C366" s="8">
        <f t="shared" si="109"/>
        <v>33.5</v>
      </c>
      <c r="D366" s="73">
        <f t="shared" si="95"/>
        <v>44.806249999999999</v>
      </c>
      <c r="E366" s="29">
        <f t="shared" si="98"/>
        <v>2484.0443042704537</v>
      </c>
      <c r="F366" s="29">
        <f t="shared" si="102"/>
        <v>7.4150576246884157</v>
      </c>
      <c r="G366" s="29">
        <f t="shared" si="110"/>
        <v>9.9176395730207556</v>
      </c>
      <c r="H366" s="17">
        <f t="shared" si="111"/>
        <v>3322.4092569617242</v>
      </c>
      <c r="I366" s="29">
        <f t="shared" si="103"/>
        <v>2.2250485660981263</v>
      </c>
      <c r="J366" s="29">
        <f t="shared" si="104"/>
        <v>13.949340071224418</v>
      </c>
      <c r="K366" s="32">
        <f>IF((D365+L365+M365-AL365)/($C$21+$C$22)&gt;$C$8,$C$8,(D365+L365+M365-AL365)/($C$21+$C$22))</f>
        <v>1400</v>
      </c>
      <c r="L366" s="97">
        <f t="shared" si="96"/>
        <v>0</v>
      </c>
      <c r="M366" s="96">
        <f t="shared" si="97"/>
        <v>0</v>
      </c>
      <c r="N366" s="98">
        <f t="shared" si="105"/>
        <v>1.7382597742038917</v>
      </c>
      <c r="O366" s="100">
        <f t="shared" si="99"/>
        <v>4.2266987561397071</v>
      </c>
      <c r="P366" s="104">
        <f t="shared" si="106"/>
        <v>18.880500609176615</v>
      </c>
      <c r="Q366" s="102">
        <f t="shared" si="112"/>
        <v>2.8886093440366814E-2</v>
      </c>
      <c r="R366" s="106">
        <f>K366-U366</f>
        <v>0</v>
      </c>
      <c r="S366" s="106">
        <f>IF(K366-H365&lt;0,0,K366-H365)</f>
        <v>0</v>
      </c>
      <c r="T366" s="106">
        <f t="shared" si="100"/>
        <v>98.365381490613771</v>
      </c>
      <c r="U366" s="107">
        <f>IF(S366&gt;0,0,IF(U365+(F366-AL366/$C$23)*$C$22/($C$21+$C$22)&gt;$C$8,$C$8,IF(V366=$C$8,U365+(F366-AL366/$C$23)*$C$22/$C$21,U365+(F366-AL366/$C$23)*$C$22/($C$21+$C$22))))</f>
        <v>1400</v>
      </c>
      <c r="V366" s="107">
        <f>IF(S366=0,IF(V365+(F366-AL366/$C$23)*$C$22/($C$21+$C$22)&gt;$C$8,$C$8,V365+(F366-AL366/$C$23)*$C$22/($C$21+$C$22)),E366)</f>
        <v>1400</v>
      </c>
      <c r="W366" s="203">
        <f>IF(S366&gt;0,0,IF(W365+AL366/$C$23&gt;$F$23,$F$23,W365+AL366/$C$23))</f>
        <v>1.6346185093862227</v>
      </c>
      <c r="X366" s="105" t="str">
        <f>IF(R366=0,"-",IF(U366=0,FORECAST($C$8,Инклинометрия!$B$2:$B$152,Инклинометрия!$A$2:$A$152),FORECAST(R366,Инклинометрия!$B$2:$B$152,Инклинометрия!$A$2:$A$152)))</f>
        <v>-</v>
      </c>
      <c r="Y366" s="105" t="str">
        <f>IF(R366=0,"-",IF(U366=0,FORECAST($C$8-R366,Инклинометрия!$B$2:$B$152,Инклинометрия!$A$2:$A$152),0))</f>
        <v>-</v>
      </c>
      <c r="Z366" s="105" t="str">
        <f>IF(S366=0,"-",FORECAST($C$8,Инклинометрия!$B$2:$B$152,Инклинометрия!$A$2:$A$152))</f>
        <v>-</v>
      </c>
      <c r="AA366" s="105" t="str">
        <f>IF(S366=0,"-",FORECAST($C$8-S366,Инклинометрия!$B$2:$B$152,Инклинометрия!$A$2:$A$152))</f>
        <v>-</v>
      </c>
      <c r="AB366" s="105">
        <f>IF(T366=0,"-",FORECAST($C$6,Инклинометрия!$B$2:$B$152,Инклинометрия!$A$2:$A$152))</f>
        <v>1425</v>
      </c>
      <c r="AC366" s="105">
        <f>IF(R366=0,FORECAST($C$6-T366,Инклинометрия!$B$2:$B$152,Инклинометрия!$A$2:$A$152),FORECAST($C$8,Инклинометрия!$B$2:$B$152,Инклинометрия!$A$2:$A$152))</f>
        <v>1331.5528875839168</v>
      </c>
      <c r="AD366" s="107">
        <f>IF(U366=0,"-",FORECAST($C$8,Инклинометрия!$B$2:$B$152,Инклинометрия!$A$2:$A$152))</f>
        <v>1330</v>
      </c>
      <c r="AE366" s="107">
        <f>IF(U366=0,"-",FORECAST($C$8-U366,Инклинометрия!$B$2:$B$152,Инклинометрия!$A$2:$A$152))</f>
        <v>0</v>
      </c>
      <c r="AF366" s="107">
        <f>FORECAST($C$8-S366,Инклинометрия!$B$2:$B$152,Инклинометрия!$A$2:$A$152)</f>
        <v>1330</v>
      </c>
      <c r="AG366" s="107">
        <f>FORECAST($C$8-(S366+V366),Инклинометрия!$B$2:$B$152,Инклинометрия!$A$2:$A$152)</f>
        <v>0</v>
      </c>
      <c r="AH366" s="107">
        <f>IF(W366=0,"-",FORECAST($C$8+W366,Инклинометрия!$B$2:$B$152,Инклинометрия!$A$2:$A$152))</f>
        <v>1331.5528875839168</v>
      </c>
      <c r="AI366" s="107">
        <f>IF(W366=0,"-",FORECAST($C$8,Инклинометрия!$B$2:$B$152,Инклинометрия!$A$2:$A$152))</f>
        <v>1330</v>
      </c>
      <c r="AK366" s="122">
        <f>2*PI()*$C$5*(AT365-AT364)/(LN(AN365/$I$9)*$I$8/$I$7+LN($I$10/AN365)*$I$8/$I$7)</f>
        <v>0</v>
      </c>
      <c r="AL366" s="67">
        <f>AK366*(B366-B365)</f>
        <v>0</v>
      </c>
      <c r="AM366" s="23">
        <f t="shared" si="113"/>
        <v>4.3059540056097682E-2</v>
      </c>
      <c r="AN366" s="26">
        <f>AN365+AK366*(B366-B365)/(2*PI()*$C$5*AN365*$I$11)</f>
        <v>0.12986115207059001</v>
      </c>
      <c r="AO366" s="87">
        <f t="shared" si="107"/>
        <v>111242.59539450394</v>
      </c>
      <c r="AP366" s="87">
        <f>IF(R366+U366&lt;$C$8,0,32*$G$13/$C$12^2*($I$8*R366+$I$6*U366)+32*$G$14/($C$14^2-$C$13^2)*($I$8*S366+$I$6*V366))</f>
        <v>9917.5953945039291</v>
      </c>
      <c r="AQ366" s="66">
        <f>R366*$C$11*$C$9+U366*$C$11*$C$10</f>
        <v>14695380</v>
      </c>
      <c r="AR366" s="66">
        <f>S366*$C$11*$C$9+V366*$C$11*$C$10</f>
        <v>14695380</v>
      </c>
      <c r="AS366" s="87">
        <f>$C$11*(T366*$C$9+W366*$C$10)</f>
        <v>789129.61404581123</v>
      </c>
      <c r="AT366" s="45">
        <f t="shared" si="101"/>
        <v>15595752.209440315</v>
      </c>
      <c r="AU366" s="75"/>
    </row>
    <row r="367" spans="2:47" ht="15" thickBot="1" x14ac:dyDescent="0.35">
      <c r="B367" s="41">
        <f t="shared" si="108"/>
        <v>3360</v>
      </c>
      <c r="C367" s="8">
        <f t="shared" si="109"/>
        <v>33.6</v>
      </c>
      <c r="D367" s="73">
        <f t="shared" si="95"/>
        <v>44.94</v>
      </c>
      <c r="E367" s="29">
        <f t="shared" si="98"/>
        <v>2491.4593618951417</v>
      </c>
      <c r="F367" s="29">
        <f t="shared" si="102"/>
        <v>7.4150576246879609</v>
      </c>
      <c r="G367" s="29">
        <f t="shared" si="110"/>
        <v>9.9176395730201481</v>
      </c>
      <c r="H367" s="17">
        <f t="shared" si="111"/>
        <v>3332.3268965347443</v>
      </c>
      <c r="I367" s="29">
        <f t="shared" si="103"/>
        <v>2.2250485660981263</v>
      </c>
      <c r="J367" s="29">
        <f t="shared" si="104"/>
        <v>13.949340071223991</v>
      </c>
      <c r="K367" s="32">
        <f>IF((D366+L366+M366-AL366)/($C$21+$C$22)&gt;$C$8,$C$8,(D366+L366+M366-AL366)/($C$21+$C$22))</f>
        <v>1400</v>
      </c>
      <c r="L367" s="97">
        <f t="shared" si="96"/>
        <v>0</v>
      </c>
      <c r="M367" s="96">
        <f t="shared" si="97"/>
        <v>0</v>
      </c>
      <c r="N367" s="98">
        <f t="shared" si="105"/>
        <v>1.7382597742038917</v>
      </c>
      <c r="O367" s="100">
        <f t="shared" si="99"/>
        <v>4.2266987561397071</v>
      </c>
      <c r="P367" s="104">
        <f t="shared" si="106"/>
        <v>18.880500609176615</v>
      </c>
      <c r="Q367" s="102">
        <f t="shared" si="112"/>
        <v>2.8886093440366814E-2</v>
      </c>
      <c r="R367" s="106">
        <f>K367-U367</f>
        <v>0</v>
      </c>
      <c r="S367" s="106">
        <f>IF(K367-H366&lt;0,0,K367-H366)</f>
        <v>0</v>
      </c>
      <c r="T367" s="106">
        <f t="shared" si="100"/>
        <v>98.365381490613771</v>
      </c>
      <c r="U367" s="107">
        <f>IF(S367&gt;0,0,IF(U366+(F367-AL367/$C$23)*$C$22/($C$21+$C$22)&gt;$C$8,$C$8,IF(V367=$C$8,U366+(F367-AL367/$C$23)*$C$22/$C$21,U366+(F367-AL367/$C$23)*$C$22/($C$21+$C$22))))</f>
        <v>1400</v>
      </c>
      <c r="V367" s="107">
        <f>IF(S367=0,IF(V366+(F367-AL367/$C$23)*$C$22/($C$21+$C$22)&gt;$C$8,$C$8,V366+(F367-AL367/$C$23)*$C$22/($C$21+$C$22)),E367)</f>
        <v>1400</v>
      </c>
      <c r="W367" s="203">
        <f>IF(S367&gt;0,0,IF(W366+AL367/$C$23&gt;$F$23,$F$23,W366+AL367/$C$23))</f>
        <v>1.6346185093862227</v>
      </c>
      <c r="X367" s="105" t="str">
        <f>IF(R367=0,"-",IF(U367=0,FORECAST($C$8,Инклинометрия!$B$2:$B$152,Инклинометрия!$A$2:$A$152),FORECAST(R367,Инклинометрия!$B$2:$B$152,Инклинометрия!$A$2:$A$152)))</f>
        <v>-</v>
      </c>
      <c r="Y367" s="105" t="str">
        <f>IF(R367=0,"-",IF(U367=0,FORECAST($C$8-R367,Инклинометрия!$B$2:$B$152,Инклинометрия!$A$2:$A$152),0))</f>
        <v>-</v>
      </c>
      <c r="Z367" s="105" t="str">
        <f>IF(S367=0,"-",FORECAST($C$8,Инклинометрия!$B$2:$B$152,Инклинометрия!$A$2:$A$152))</f>
        <v>-</v>
      </c>
      <c r="AA367" s="105" t="str">
        <f>IF(S367=0,"-",FORECAST($C$8-S367,Инклинометрия!$B$2:$B$152,Инклинометрия!$A$2:$A$152))</f>
        <v>-</v>
      </c>
      <c r="AB367" s="105">
        <f>IF(T367=0,"-",FORECAST($C$6,Инклинометрия!$B$2:$B$152,Инклинометрия!$A$2:$A$152))</f>
        <v>1425</v>
      </c>
      <c r="AC367" s="105">
        <f>IF(R367=0,FORECAST($C$6-T367,Инклинометрия!$B$2:$B$152,Инклинометрия!$A$2:$A$152),FORECAST($C$8,Инклинометрия!$B$2:$B$152,Инклинометрия!$A$2:$A$152))</f>
        <v>1331.5528875839168</v>
      </c>
      <c r="AD367" s="107">
        <f>IF(U367=0,"-",FORECAST($C$8,Инклинометрия!$B$2:$B$152,Инклинометрия!$A$2:$A$152))</f>
        <v>1330</v>
      </c>
      <c r="AE367" s="107">
        <f>IF(U367=0,"-",FORECAST($C$8-U367,Инклинометрия!$B$2:$B$152,Инклинометрия!$A$2:$A$152))</f>
        <v>0</v>
      </c>
      <c r="AF367" s="107">
        <f>FORECAST($C$8-S367,Инклинометрия!$B$2:$B$152,Инклинометрия!$A$2:$A$152)</f>
        <v>1330</v>
      </c>
      <c r="AG367" s="107">
        <f>FORECAST($C$8-(S367+V367),Инклинометрия!$B$2:$B$152,Инклинометрия!$A$2:$A$152)</f>
        <v>0</v>
      </c>
      <c r="AH367" s="107">
        <f>IF(W367=0,"-",FORECAST($C$8+W367,Инклинометрия!$B$2:$B$152,Инклинометрия!$A$2:$A$152))</f>
        <v>1331.5528875839168</v>
      </c>
      <c r="AI367" s="107">
        <f>IF(W367=0,"-",FORECAST($C$8,Инклинометрия!$B$2:$B$152,Инклинометрия!$A$2:$A$152))</f>
        <v>1330</v>
      </c>
      <c r="AK367" s="122">
        <f>2*PI()*$C$5*(AT366-AT365)/(LN(AN366/$I$9)*$I$8/$I$7+LN($I$10/AN366)*$I$8/$I$7)</f>
        <v>0</v>
      </c>
      <c r="AL367" s="67">
        <f>AK367*(B367-B366)</f>
        <v>0</v>
      </c>
      <c r="AM367" s="23">
        <f t="shared" si="113"/>
        <v>4.3059540056097682E-2</v>
      </c>
      <c r="AN367" s="26">
        <f>AN366+AK367*(B367-B366)/(2*PI()*$C$5*AN366*$I$11)</f>
        <v>0.12986115207059001</v>
      </c>
      <c r="AO367" s="87">
        <f t="shared" si="107"/>
        <v>111242.59539450394</v>
      </c>
      <c r="AP367" s="87">
        <f>IF(R367+U367&lt;$C$8,0,32*$G$13/$C$12^2*($I$8*R367+$I$6*U367)+32*$G$14/($C$14^2-$C$13^2)*($I$8*S367+$I$6*V367))</f>
        <v>9917.5953945039291</v>
      </c>
      <c r="AQ367" s="66">
        <f>R367*$C$11*$C$9+U367*$C$11*$C$10</f>
        <v>14695380</v>
      </c>
      <c r="AR367" s="66">
        <f>S367*$C$11*$C$9+V367*$C$11*$C$10</f>
        <v>14695380</v>
      </c>
      <c r="AS367" s="87">
        <f>$C$11*(T367*$C$9+W367*$C$10)</f>
        <v>789129.61404581123</v>
      </c>
      <c r="AT367" s="45">
        <f t="shared" si="101"/>
        <v>15595752.209440315</v>
      </c>
      <c r="AU367" s="75"/>
    </row>
    <row r="368" spans="2:47" ht="15" thickBot="1" x14ac:dyDescent="0.35">
      <c r="B368" s="41">
        <f t="shared" si="108"/>
        <v>3370</v>
      </c>
      <c r="C368" s="8">
        <f t="shared" si="109"/>
        <v>33.700000000000003</v>
      </c>
      <c r="D368" s="73">
        <f t="shared" si="95"/>
        <v>45.073749999999997</v>
      </c>
      <c r="E368" s="29">
        <f t="shared" si="98"/>
        <v>2498.8744195198296</v>
      </c>
      <c r="F368" s="29">
        <f t="shared" si="102"/>
        <v>7.4150576246879609</v>
      </c>
      <c r="G368" s="29">
        <f t="shared" si="110"/>
        <v>9.9176395730201481</v>
      </c>
      <c r="H368" s="17">
        <f t="shared" si="111"/>
        <v>3342.2445361077644</v>
      </c>
      <c r="I368" s="29">
        <f t="shared" si="103"/>
        <v>2.2250485660981263</v>
      </c>
      <c r="J368" s="29">
        <f t="shared" si="104"/>
        <v>13.949340071223991</v>
      </c>
      <c r="K368" s="32">
        <f>IF((D367+L367+M367-AL367)/($C$21+$C$22)&gt;$C$8,$C$8,(D367+L367+M367-AL367)/($C$21+$C$22))</f>
        <v>1400</v>
      </c>
      <c r="L368" s="97">
        <f t="shared" si="96"/>
        <v>0</v>
      </c>
      <c r="M368" s="96">
        <f t="shared" si="97"/>
        <v>0</v>
      </c>
      <c r="N368" s="98">
        <f t="shared" si="105"/>
        <v>1.7382597742038917</v>
      </c>
      <c r="O368" s="100">
        <f t="shared" si="99"/>
        <v>4.2266987561397071</v>
      </c>
      <c r="P368" s="104">
        <f t="shared" si="106"/>
        <v>18.880500609176615</v>
      </c>
      <c r="Q368" s="102">
        <f t="shared" si="112"/>
        <v>2.8886093440366814E-2</v>
      </c>
      <c r="R368" s="106">
        <f>K368-U368</f>
        <v>0</v>
      </c>
      <c r="S368" s="106">
        <f>IF(K368-H367&lt;0,0,K368-H367)</f>
        <v>0</v>
      </c>
      <c r="T368" s="106">
        <f t="shared" si="100"/>
        <v>98.365381490613771</v>
      </c>
      <c r="U368" s="107">
        <f>IF(S368&gt;0,0,IF(U367+(F368-AL368/$C$23)*$C$22/($C$21+$C$22)&gt;$C$8,$C$8,IF(V368=$C$8,U367+(F368-AL368/$C$23)*$C$22/$C$21,U367+(F368-AL368/$C$23)*$C$22/($C$21+$C$22))))</f>
        <v>1400</v>
      </c>
      <c r="V368" s="107">
        <f>IF(S368=0,IF(V367+(F368-AL368/$C$23)*$C$22/($C$21+$C$22)&gt;$C$8,$C$8,V367+(F368-AL368/$C$23)*$C$22/($C$21+$C$22)),E368)</f>
        <v>1400</v>
      </c>
      <c r="W368" s="203">
        <f>IF(S368&gt;0,0,IF(W367+AL368/$C$23&gt;$F$23,$F$23,W367+AL368/$C$23))</f>
        <v>1.6346185093862227</v>
      </c>
      <c r="X368" s="105" t="str">
        <f>IF(R368=0,"-",IF(U368=0,FORECAST($C$8,Инклинометрия!$B$2:$B$152,Инклинометрия!$A$2:$A$152),FORECAST(R368,Инклинометрия!$B$2:$B$152,Инклинометрия!$A$2:$A$152)))</f>
        <v>-</v>
      </c>
      <c r="Y368" s="105" t="str">
        <f>IF(R368=0,"-",IF(U368=0,FORECAST($C$8-R368,Инклинометрия!$B$2:$B$152,Инклинометрия!$A$2:$A$152),0))</f>
        <v>-</v>
      </c>
      <c r="Z368" s="105" t="str">
        <f>IF(S368=0,"-",FORECAST($C$8,Инклинометрия!$B$2:$B$152,Инклинометрия!$A$2:$A$152))</f>
        <v>-</v>
      </c>
      <c r="AA368" s="105" t="str">
        <f>IF(S368=0,"-",FORECAST($C$8-S368,Инклинометрия!$B$2:$B$152,Инклинометрия!$A$2:$A$152))</f>
        <v>-</v>
      </c>
      <c r="AB368" s="105">
        <f>IF(T368=0,"-",FORECAST($C$6,Инклинометрия!$B$2:$B$152,Инклинометрия!$A$2:$A$152))</f>
        <v>1425</v>
      </c>
      <c r="AC368" s="105">
        <f>IF(R368=0,FORECAST($C$6-T368,Инклинометрия!$B$2:$B$152,Инклинометрия!$A$2:$A$152),FORECAST($C$8,Инклинометрия!$B$2:$B$152,Инклинометрия!$A$2:$A$152))</f>
        <v>1331.5528875839168</v>
      </c>
      <c r="AD368" s="107">
        <f>IF(U368=0,"-",FORECAST($C$8,Инклинометрия!$B$2:$B$152,Инклинометрия!$A$2:$A$152))</f>
        <v>1330</v>
      </c>
      <c r="AE368" s="107">
        <f>IF(U368=0,"-",FORECAST($C$8-U368,Инклинометрия!$B$2:$B$152,Инклинометрия!$A$2:$A$152))</f>
        <v>0</v>
      </c>
      <c r="AF368" s="107">
        <f>FORECAST($C$8-S368,Инклинометрия!$B$2:$B$152,Инклинометрия!$A$2:$A$152)</f>
        <v>1330</v>
      </c>
      <c r="AG368" s="107">
        <f>FORECAST($C$8-(S368+V368),Инклинометрия!$B$2:$B$152,Инклинометрия!$A$2:$A$152)</f>
        <v>0</v>
      </c>
      <c r="AH368" s="107">
        <f>IF(W368=0,"-",FORECAST($C$8+W368,Инклинометрия!$B$2:$B$152,Инклинометрия!$A$2:$A$152))</f>
        <v>1331.5528875839168</v>
      </c>
      <c r="AI368" s="107">
        <f>IF(W368=0,"-",FORECAST($C$8,Инклинометрия!$B$2:$B$152,Инклинометрия!$A$2:$A$152))</f>
        <v>1330</v>
      </c>
      <c r="AK368" s="122">
        <f>2*PI()*$C$5*(AT367-AT366)/(LN(AN367/$I$9)*$I$8/$I$7+LN($I$10/AN367)*$I$8/$I$7)</f>
        <v>0</v>
      </c>
      <c r="AL368" s="67">
        <f>AK368*(B368-B367)</f>
        <v>0</v>
      </c>
      <c r="AM368" s="23">
        <f t="shared" si="113"/>
        <v>4.3059540056097682E-2</v>
      </c>
      <c r="AN368" s="26">
        <f>AN367+AK368*(B368-B367)/(2*PI()*$C$5*AN367*$I$11)</f>
        <v>0.12986115207059001</v>
      </c>
      <c r="AO368" s="87">
        <f t="shared" si="107"/>
        <v>111242.59539450394</v>
      </c>
      <c r="AP368" s="87">
        <f>IF(R368+U368&lt;$C$8,0,32*$G$13/$C$12^2*($I$8*R368+$I$6*U368)+32*$G$14/($C$14^2-$C$13^2)*($I$8*S368+$I$6*V368))</f>
        <v>9917.5953945039291</v>
      </c>
      <c r="AQ368" s="66">
        <f>R368*$C$11*$C$9+U368*$C$11*$C$10</f>
        <v>14695380</v>
      </c>
      <c r="AR368" s="66">
        <f>S368*$C$11*$C$9+V368*$C$11*$C$10</f>
        <v>14695380</v>
      </c>
      <c r="AS368" s="87">
        <f>$C$11*(T368*$C$9+W368*$C$10)</f>
        <v>789129.61404581123</v>
      </c>
      <c r="AT368" s="45">
        <f t="shared" si="101"/>
        <v>15595752.209440315</v>
      </c>
      <c r="AU368" s="75"/>
    </row>
    <row r="369" spans="2:47" ht="15" thickBot="1" x14ac:dyDescent="0.35">
      <c r="B369" s="41">
        <f t="shared" si="108"/>
        <v>3380</v>
      </c>
      <c r="C369" s="8">
        <f t="shared" si="109"/>
        <v>33.799999999999997</v>
      </c>
      <c r="D369" s="73">
        <f t="shared" si="95"/>
        <v>45.207500000000003</v>
      </c>
      <c r="E369" s="29">
        <f t="shared" si="98"/>
        <v>2506.2894771445172</v>
      </c>
      <c r="F369" s="29">
        <f t="shared" si="102"/>
        <v>7.4150576246875062</v>
      </c>
      <c r="G369" s="29">
        <f t="shared" si="110"/>
        <v>9.9176395730195388</v>
      </c>
      <c r="H369" s="17">
        <f t="shared" si="111"/>
        <v>3352.162175680784</v>
      </c>
      <c r="I369" s="29">
        <f t="shared" si="103"/>
        <v>2.2250485660981263</v>
      </c>
      <c r="J369" s="29">
        <f t="shared" si="104"/>
        <v>13.949340071223562</v>
      </c>
      <c r="K369" s="32">
        <f>IF((D368+L368+M368-AL368)/($C$21+$C$22)&gt;$C$8,$C$8,(D368+L368+M368-AL368)/($C$21+$C$22))</f>
        <v>1400</v>
      </c>
      <c r="L369" s="97">
        <f t="shared" si="96"/>
        <v>0</v>
      </c>
      <c r="M369" s="96">
        <f t="shared" si="97"/>
        <v>0</v>
      </c>
      <c r="N369" s="98">
        <f t="shared" si="105"/>
        <v>1.7382597742038917</v>
      </c>
      <c r="O369" s="100">
        <f t="shared" si="99"/>
        <v>4.2266987561397071</v>
      </c>
      <c r="P369" s="104">
        <f t="shared" si="106"/>
        <v>18.880500609176615</v>
      </c>
      <c r="Q369" s="102">
        <f t="shared" si="112"/>
        <v>2.8886093440366814E-2</v>
      </c>
      <c r="R369" s="106">
        <f>K369-U369</f>
        <v>0</v>
      </c>
      <c r="S369" s="106">
        <f>IF(K369-H368&lt;0,0,K369-H368)</f>
        <v>0</v>
      </c>
      <c r="T369" s="106">
        <f t="shared" si="100"/>
        <v>98.365381490613771</v>
      </c>
      <c r="U369" s="107">
        <f>IF(S369&gt;0,0,IF(U368+(F369-AL369/$C$23)*$C$22/($C$21+$C$22)&gt;$C$8,$C$8,IF(V369=$C$8,U368+(F369-AL369/$C$23)*$C$22/$C$21,U368+(F369-AL369/$C$23)*$C$22/($C$21+$C$22))))</f>
        <v>1400</v>
      </c>
      <c r="V369" s="107">
        <f>IF(S369=0,IF(V368+(F369-AL369/$C$23)*$C$22/($C$21+$C$22)&gt;$C$8,$C$8,V368+(F369-AL369/$C$23)*$C$22/($C$21+$C$22)),E369)</f>
        <v>1400</v>
      </c>
      <c r="W369" s="203">
        <f>IF(S369&gt;0,0,IF(W368+AL369/$C$23&gt;$F$23,$F$23,W368+AL369/$C$23))</f>
        <v>1.6346185093862227</v>
      </c>
      <c r="X369" s="105" t="str">
        <f>IF(R369=0,"-",IF(U369=0,FORECAST($C$8,Инклинометрия!$B$2:$B$152,Инклинометрия!$A$2:$A$152),FORECAST(R369,Инклинометрия!$B$2:$B$152,Инклинометрия!$A$2:$A$152)))</f>
        <v>-</v>
      </c>
      <c r="Y369" s="105" t="str">
        <f>IF(R369=0,"-",IF(U369=0,FORECAST($C$8-R369,Инклинометрия!$B$2:$B$152,Инклинометрия!$A$2:$A$152),0))</f>
        <v>-</v>
      </c>
      <c r="Z369" s="105" t="str">
        <f>IF(S369=0,"-",FORECAST($C$8,Инклинометрия!$B$2:$B$152,Инклинометрия!$A$2:$A$152))</f>
        <v>-</v>
      </c>
      <c r="AA369" s="105" t="str">
        <f>IF(S369=0,"-",FORECAST($C$8-S369,Инклинометрия!$B$2:$B$152,Инклинометрия!$A$2:$A$152))</f>
        <v>-</v>
      </c>
      <c r="AB369" s="105">
        <f>IF(T369=0,"-",FORECAST($C$6,Инклинометрия!$B$2:$B$152,Инклинометрия!$A$2:$A$152))</f>
        <v>1425</v>
      </c>
      <c r="AC369" s="105">
        <f>IF(R369=0,FORECAST($C$6-T369,Инклинометрия!$B$2:$B$152,Инклинометрия!$A$2:$A$152),FORECAST($C$8,Инклинометрия!$B$2:$B$152,Инклинометрия!$A$2:$A$152))</f>
        <v>1331.5528875839168</v>
      </c>
      <c r="AD369" s="107">
        <f>IF(U369=0,"-",FORECAST($C$8,Инклинометрия!$B$2:$B$152,Инклинометрия!$A$2:$A$152))</f>
        <v>1330</v>
      </c>
      <c r="AE369" s="107">
        <f>IF(U369=0,"-",FORECAST($C$8-U369,Инклинометрия!$B$2:$B$152,Инклинометрия!$A$2:$A$152))</f>
        <v>0</v>
      </c>
      <c r="AF369" s="107">
        <f>FORECAST($C$8-S369,Инклинометрия!$B$2:$B$152,Инклинометрия!$A$2:$A$152)</f>
        <v>1330</v>
      </c>
      <c r="AG369" s="107">
        <f>FORECAST($C$8-(S369+V369),Инклинометрия!$B$2:$B$152,Инклинометрия!$A$2:$A$152)</f>
        <v>0</v>
      </c>
      <c r="AH369" s="107">
        <f>IF(W369=0,"-",FORECAST($C$8+W369,Инклинометрия!$B$2:$B$152,Инклинометрия!$A$2:$A$152))</f>
        <v>1331.5528875839168</v>
      </c>
      <c r="AI369" s="107">
        <f>IF(W369=0,"-",FORECAST($C$8,Инклинометрия!$B$2:$B$152,Инклинометрия!$A$2:$A$152))</f>
        <v>1330</v>
      </c>
      <c r="AK369" s="122">
        <f>2*PI()*$C$5*(AT368-AT367)/(LN(AN368/$I$9)*$I$8/$I$7+LN($I$10/AN368)*$I$8/$I$7)</f>
        <v>0</v>
      </c>
      <c r="AL369" s="67">
        <f>AK369*(B369-B368)</f>
        <v>0</v>
      </c>
      <c r="AM369" s="23">
        <f t="shared" si="113"/>
        <v>4.3059540056097682E-2</v>
      </c>
      <c r="AN369" s="26">
        <f>AN368+AK369*(B369-B368)/(2*PI()*$C$5*AN368*$I$11)</f>
        <v>0.12986115207059001</v>
      </c>
      <c r="AO369" s="87">
        <f t="shared" si="107"/>
        <v>111242.59539450394</v>
      </c>
      <c r="AP369" s="87">
        <f>IF(R369+U369&lt;$C$8,0,32*$G$13/$C$12^2*($I$8*R369+$I$6*U369)+32*$G$14/($C$14^2-$C$13^2)*($I$8*S369+$I$6*V369))</f>
        <v>9917.5953945039291</v>
      </c>
      <c r="AQ369" s="66">
        <f>R369*$C$11*$C$9+U369*$C$11*$C$10</f>
        <v>14695380</v>
      </c>
      <c r="AR369" s="66">
        <f>S369*$C$11*$C$9+V369*$C$11*$C$10</f>
        <v>14695380</v>
      </c>
      <c r="AS369" s="87">
        <f>$C$11*(T369*$C$9+W369*$C$10)</f>
        <v>789129.61404581123</v>
      </c>
      <c r="AT369" s="45">
        <f t="shared" si="101"/>
        <v>15595752.209440315</v>
      </c>
      <c r="AU369" s="75"/>
    </row>
    <row r="370" spans="2:47" ht="15" thickBot="1" x14ac:dyDescent="0.35">
      <c r="B370" s="41">
        <f t="shared" si="108"/>
        <v>3390</v>
      </c>
      <c r="C370" s="8">
        <f t="shared" si="109"/>
        <v>33.9</v>
      </c>
      <c r="D370" s="73">
        <f t="shared" si="95"/>
        <v>45.341250000000002</v>
      </c>
      <c r="E370" s="29">
        <f t="shared" si="98"/>
        <v>2513.7045347692051</v>
      </c>
      <c r="F370" s="29">
        <f t="shared" si="102"/>
        <v>7.4150576246879609</v>
      </c>
      <c r="G370" s="29">
        <f t="shared" si="110"/>
        <v>9.9176395730201481</v>
      </c>
      <c r="H370" s="17">
        <f t="shared" si="111"/>
        <v>3362.0798152538041</v>
      </c>
      <c r="I370" s="29">
        <f t="shared" si="103"/>
        <v>2.2250485660981263</v>
      </c>
      <c r="J370" s="29">
        <f t="shared" si="104"/>
        <v>13.949340071223991</v>
      </c>
      <c r="K370" s="32">
        <f>IF((D369+L369+M369-AL369)/($C$21+$C$22)&gt;$C$8,$C$8,(D369+L369+M369-AL369)/($C$21+$C$22))</f>
        <v>1400</v>
      </c>
      <c r="L370" s="97">
        <f t="shared" si="96"/>
        <v>0</v>
      </c>
      <c r="M370" s="96">
        <f t="shared" si="97"/>
        <v>0</v>
      </c>
      <c r="N370" s="98">
        <f t="shared" si="105"/>
        <v>1.7382597742038917</v>
      </c>
      <c r="O370" s="100">
        <f t="shared" si="99"/>
        <v>4.2266987561397071</v>
      </c>
      <c r="P370" s="104">
        <f t="shared" si="106"/>
        <v>18.880500609176615</v>
      </c>
      <c r="Q370" s="102">
        <f t="shared" si="112"/>
        <v>2.8886093440366814E-2</v>
      </c>
      <c r="R370" s="106">
        <f>K370-U370</f>
        <v>0</v>
      </c>
      <c r="S370" s="106">
        <f>IF(K370-H369&lt;0,0,K370-H369)</f>
        <v>0</v>
      </c>
      <c r="T370" s="106">
        <f t="shared" si="100"/>
        <v>98.365381490613771</v>
      </c>
      <c r="U370" s="107">
        <f>IF(S370&gt;0,0,IF(U369+(F370-AL370/$C$23)*$C$22/($C$21+$C$22)&gt;$C$8,$C$8,IF(V370=$C$8,U369+(F370-AL370/$C$23)*$C$22/$C$21,U369+(F370-AL370/$C$23)*$C$22/($C$21+$C$22))))</f>
        <v>1400</v>
      </c>
      <c r="V370" s="107">
        <f>IF(S370=0,IF(V369+(F370-AL370/$C$23)*$C$22/($C$21+$C$22)&gt;$C$8,$C$8,V369+(F370-AL370/$C$23)*$C$22/($C$21+$C$22)),E370)</f>
        <v>1400</v>
      </c>
      <c r="W370" s="203">
        <f>IF(S370&gt;0,0,IF(W369+AL370/$C$23&gt;$F$23,$F$23,W369+AL370/$C$23))</f>
        <v>1.6346185093862227</v>
      </c>
      <c r="X370" s="105" t="str">
        <f>IF(R370=0,"-",IF(U370=0,FORECAST($C$8,Инклинометрия!$B$2:$B$152,Инклинометрия!$A$2:$A$152),FORECAST(R370,Инклинометрия!$B$2:$B$152,Инклинометрия!$A$2:$A$152)))</f>
        <v>-</v>
      </c>
      <c r="Y370" s="105" t="str">
        <f>IF(R370=0,"-",IF(U370=0,FORECAST($C$8-R370,Инклинометрия!$B$2:$B$152,Инклинометрия!$A$2:$A$152),0))</f>
        <v>-</v>
      </c>
      <c r="Z370" s="105" t="str">
        <f>IF(S370=0,"-",FORECAST($C$8,Инклинометрия!$B$2:$B$152,Инклинометрия!$A$2:$A$152))</f>
        <v>-</v>
      </c>
      <c r="AA370" s="105" t="str">
        <f>IF(S370=0,"-",FORECAST($C$8-S370,Инклинометрия!$B$2:$B$152,Инклинометрия!$A$2:$A$152))</f>
        <v>-</v>
      </c>
      <c r="AB370" s="105">
        <f>IF(T370=0,"-",FORECAST($C$6,Инклинометрия!$B$2:$B$152,Инклинометрия!$A$2:$A$152))</f>
        <v>1425</v>
      </c>
      <c r="AC370" s="105">
        <f>IF(R370=0,FORECAST($C$6-T370,Инклинометрия!$B$2:$B$152,Инклинометрия!$A$2:$A$152),FORECAST($C$8,Инклинометрия!$B$2:$B$152,Инклинометрия!$A$2:$A$152))</f>
        <v>1331.5528875839168</v>
      </c>
      <c r="AD370" s="107">
        <f>IF(U370=0,"-",FORECAST($C$8,Инклинометрия!$B$2:$B$152,Инклинометрия!$A$2:$A$152))</f>
        <v>1330</v>
      </c>
      <c r="AE370" s="107">
        <f>IF(U370=0,"-",FORECAST($C$8-U370,Инклинометрия!$B$2:$B$152,Инклинометрия!$A$2:$A$152))</f>
        <v>0</v>
      </c>
      <c r="AF370" s="107">
        <f>FORECAST($C$8-S370,Инклинометрия!$B$2:$B$152,Инклинометрия!$A$2:$A$152)</f>
        <v>1330</v>
      </c>
      <c r="AG370" s="107">
        <f>FORECAST($C$8-(S370+V370),Инклинометрия!$B$2:$B$152,Инклинометрия!$A$2:$A$152)</f>
        <v>0</v>
      </c>
      <c r="AH370" s="107">
        <f>IF(W370=0,"-",FORECAST($C$8+W370,Инклинометрия!$B$2:$B$152,Инклинометрия!$A$2:$A$152))</f>
        <v>1331.5528875839168</v>
      </c>
      <c r="AI370" s="107">
        <f>IF(W370=0,"-",FORECAST($C$8,Инклинометрия!$B$2:$B$152,Инклинометрия!$A$2:$A$152))</f>
        <v>1330</v>
      </c>
      <c r="AK370" s="122">
        <f>2*PI()*$C$5*(AT369-AT368)/(LN(AN369/$I$9)*$I$8/$I$7+LN($I$10/AN369)*$I$8/$I$7)</f>
        <v>0</v>
      </c>
      <c r="AL370" s="67">
        <f>AK370*(B370-B369)</f>
        <v>0</v>
      </c>
      <c r="AM370" s="23">
        <f t="shared" si="113"/>
        <v>4.3059540056097682E-2</v>
      </c>
      <c r="AN370" s="26">
        <f>AN369+AK370*(B370-B369)/(2*PI()*$C$5*AN369*$I$11)</f>
        <v>0.12986115207059001</v>
      </c>
      <c r="AO370" s="87">
        <f t="shared" si="107"/>
        <v>111242.59539450394</v>
      </c>
      <c r="AP370" s="87">
        <f>IF(R370+U370&lt;$C$8,0,32*$G$13/$C$12^2*($I$8*R370+$I$6*U370)+32*$G$14/($C$14^2-$C$13^2)*($I$8*S370+$I$6*V370))</f>
        <v>9917.5953945039291</v>
      </c>
      <c r="AQ370" s="66">
        <f>R370*$C$11*$C$9+U370*$C$11*$C$10</f>
        <v>14695380</v>
      </c>
      <c r="AR370" s="66">
        <f>S370*$C$11*$C$9+V370*$C$11*$C$10</f>
        <v>14695380</v>
      </c>
      <c r="AS370" s="87">
        <f>$C$11*(T370*$C$9+W370*$C$10)</f>
        <v>789129.61404581123</v>
      </c>
      <c r="AT370" s="45">
        <f t="shared" si="101"/>
        <v>15595752.209440315</v>
      </c>
      <c r="AU370" s="75"/>
    </row>
    <row r="371" spans="2:47" ht="15" thickBot="1" x14ac:dyDescent="0.35">
      <c r="B371" s="41">
        <f t="shared" si="108"/>
        <v>3400</v>
      </c>
      <c r="C371" s="8">
        <f t="shared" si="109"/>
        <v>34</v>
      </c>
      <c r="D371" s="73">
        <f t="shared" si="95"/>
        <v>45.475000000000001</v>
      </c>
      <c r="E371" s="29">
        <f t="shared" si="98"/>
        <v>2521.1195923938931</v>
      </c>
      <c r="F371" s="29">
        <f t="shared" si="102"/>
        <v>7.4150576246879609</v>
      </c>
      <c r="G371" s="29">
        <f t="shared" si="110"/>
        <v>9.9176395730201481</v>
      </c>
      <c r="H371" s="17">
        <f t="shared" si="111"/>
        <v>3371.9974548268242</v>
      </c>
      <c r="I371" s="29">
        <f t="shared" si="103"/>
        <v>2.2250485660981263</v>
      </c>
      <c r="J371" s="29">
        <f t="shared" si="104"/>
        <v>13.949340071223991</v>
      </c>
      <c r="K371" s="32">
        <f>IF((D370+L370+M370-AL370)/($C$21+$C$22)&gt;$C$8,$C$8,(D370+L370+M370-AL370)/($C$21+$C$22))</f>
        <v>1400</v>
      </c>
      <c r="L371" s="97">
        <f t="shared" si="96"/>
        <v>0</v>
      </c>
      <c r="M371" s="96">
        <f t="shared" si="97"/>
        <v>0</v>
      </c>
      <c r="N371" s="98">
        <f t="shared" si="105"/>
        <v>1.7382597742038917</v>
      </c>
      <c r="O371" s="100">
        <f t="shared" si="99"/>
        <v>4.2266987561397071</v>
      </c>
      <c r="P371" s="104">
        <f t="shared" si="106"/>
        <v>18.880500609176615</v>
      </c>
      <c r="Q371" s="102">
        <f t="shared" si="112"/>
        <v>2.8886093440366814E-2</v>
      </c>
      <c r="R371" s="106">
        <f>K371-U371</f>
        <v>0</v>
      </c>
      <c r="S371" s="106">
        <f>IF(K371-H370&lt;0,0,K371-H370)</f>
        <v>0</v>
      </c>
      <c r="T371" s="106">
        <f t="shared" si="100"/>
        <v>98.365381490613771</v>
      </c>
      <c r="U371" s="107">
        <f>IF(S371&gt;0,0,IF(U370+(F371-AL371/$C$23)*$C$22/($C$21+$C$22)&gt;$C$8,$C$8,IF(V371=$C$8,U370+(F371-AL371/$C$23)*$C$22/$C$21,U370+(F371-AL371/$C$23)*$C$22/($C$21+$C$22))))</f>
        <v>1400</v>
      </c>
      <c r="V371" s="107">
        <f>IF(S371=0,IF(V370+(F371-AL371/$C$23)*$C$22/($C$21+$C$22)&gt;$C$8,$C$8,V370+(F371-AL371/$C$23)*$C$22/($C$21+$C$22)),E371)</f>
        <v>1400</v>
      </c>
      <c r="W371" s="203">
        <f>IF(S371&gt;0,0,IF(W370+AL371/$C$23&gt;$F$23,$F$23,W370+AL371/$C$23))</f>
        <v>1.6346185093862227</v>
      </c>
      <c r="X371" s="105" t="str">
        <f>IF(R371=0,"-",IF(U371=0,FORECAST($C$8,Инклинометрия!$B$2:$B$152,Инклинометрия!$A$2:$A$152),FORECAST(R371,Инклинометрия!$B$2:$B$152,Инклинометрия!$A$2:$A$152)))</f>
        <v>-</v>
      </c>
      <c r="Y371" s="105" t="str">
        <f>IF(R371=0,"-",IF(U371=0,FORECAST($C$8-R371,Инклинометрия!$B$2:$B$152,Инклинометрия!$A$2:$A$152),0))</f>
        <v>-</v>
      </c>
      <c r="Z371" s="105" t="str">
        <f>IF(S371=0,"-",FORECAST($C$8,Инклинометрия!$B$2:$B$152,Инклинометрия!$A$2:$A$152))</f>
        <v>-</v>
      </c>
      <c r="AA371" s="105" t="str">
        <f>IF(S371=0,"-",FORECAST($C$8-S371,Инклинометрия!$B$2:$B$152,Инклинометрия!$A$2:$A$152))</f>
        <v>-</v>
      </c>
      <c r="AB371" s="105">
        <f>IF(T371=0,"-",FORECAST($C$6,Инклинометрия!$B$2:$B$152,Инклинометрия!$A$2:$A$152))</f>
        <v>1425</v>
      </c>
      <c r="AC371" s="105">
        <f>IF(R371=0,FORECAST($C$6-T371,Инклинометрия!$B$2:$B$152,Инклинометрия!$A$2:$A$152),FORECAST($C$8,Инклинометрия!$B$2:$B$152,Инклинометрия!$A$2:$A$152))</f>
        <v>1331.5528875839168</v>
      </c>
      <c r="AD371" s="107">
        <f>IF(U371=0,"-",FORECAST($C$8,Инклинометрия!$B$2:$B$152,Инклинометрия!$A$2:$A$152))</f>
        <v>1330</v>
      </c>
      <c r="AE371" s="107">
        <f>IF(U371=0,"-",FORECAST($C$8-U371,Инклинометрия!$B$2:$B$152,Инклинометрия!$A$2:$A$152))</f>
        <v>0</v>
      </c>
      <c r="AF371" s="107">
        <f>FORECAST($C$8-S371,Инклинометрия!$B$2:$B$152,Инклинометрия!$A$2:$A$152)</f>
        <v>1330</v>
      </c>
      <c r="AG371" s="107">
        <f>FORECAST($C$8-(S371+V371),Инклинометрия!$B$2:$B$152,Инклинометрия!$A$2:$A$152)</f>
        <v>0</v>
      </c>
      <c r="AH371" s="107">
        <f>IF(W371=0,"-",FORECAST($C$8+W371,Инклинометрия!$B$2:$B$152,Инклинометрия!$A$2:$A$152))</f>
        <v>1331.5528875839168</v>
      </c>
      <c r="AI371" s="107">
        <f>IF(W371=0,"-",FORECAST($C$8,Инклинометрия!$B$2:$B$152,Инклинометрия!$A$2:$A$152))</f>
        <v>1330</v>
      </c>
      <c r="AK371" s="122">
        <f>2*PI()*$C$5*(AT370-AT369)/(LN(AN370/$I$9)*$I$8/$I$7+LN($I$10/AN370)*$I$8/$I$7)</f>
        <v>0</v>
      </c>
      <c r="AL371" s="67">
        <f>AK371*(B371-B370)</f>
        <v>0</v>
      </c>
      <c r="AM371" s="23">
        <f t="shared" si="113"/>
        <v>4.3059540056097682E-2</v>
      </c>
      <c r="AN371" s="26">
        <f>AN370+AK371*(B371-B370)/(2*PI()*$C$5*AN370*$I$11)</f>
        <v>0.12986115207059001</v>
      </c>
      <c r="AO371" s="87">
        <f t="shared" si="107"/>
        <v>111242.59539450394</v>
      </c>
      <c r="AP371" s="87">
        <f>IF(R371+U371&lt;$C$8,0,32*$G$13/$C$12^2*($I$8*R371+$I$6*U371)+32*$G$14/($C$14^2-$C$13^2)*($I$8*S371+$I$6*V371))</f>
        <v>9917.5953945039291</v>
      </c>
      <c r="AQ371" s="66">
        <f>R371*$C$11*$C$9+U371*$C$11*$C$10</f>
        <v>14695380</v>
      </c>
      <c r="AR371" s="66">
        <f>S371*$C$11*$C$9+V371*$C$11*$C$10</f>
        <v>14695380</v>
      </c>
      <c r="AS371" s="87">
        <f>$C$11*(T371*$C$9+W371*$C$10)</f>
        <v>789129.61404581123</v>
      </c>
      <c r="AT371" s="45">
        <f t="shared" si="101"/>
        <v>15595752.209440315</v>
      </c>
      <c r="AU371" s="75"/>
    </row>
    <row r="372" spans="2:47" ht="15" thickBot="1" x14ac:dyDescent="0.35">
      <c r="B372" s="41">
        <f t="shared" si="108"/>
        <v>3410</v>
      </c>
      <c r="C372" s="8">
        <f t="shared" si="109"/>
        <v>34.1</v>
      </c>
      <c r="D372" s="73">
        <f t="shared" si="95"/>
        <v>45.608750000000001</v>
      </c>
      <c r="E372" s="29">
        <f t="shared" si="98"/>
        <v>2528.534650018581</v>
      </c>
      <c r="F372" s="29">
        <f t="shared" si="102"/>
        <v>7.4150576246879609</v>
      </c>
      <c r="G372" s="29">
        <f t="shared" si="110"/>
        <v>9.9176395730201481</v>
      </c>
      <c r="H372" s="17">
        <f t="shared" si="111"/>
        <v>3381.9150943998443</v>
      </c>
      <c r="I372" s="29">
        <f t="shared" si="103"/>
        <v>2.2250485660981263</v>
      </c>
      <c r="J372" s="29">
        <f t="shared" si="104"/>
        <v>13.949340071223991</v>
      </c>
      <c r="K372" s="32">
        <f>IF((D371+L371+M371-AL371)/($C$21+$C$22)&gt;$C$8,$C$8,(D371+L371+M371-AL371)/($C$21+$C$22))</f>
        <v>1400</v>
      </c>
      <c r="L372" s="97">
        <f t="shared" si="96"/>
        <v>0</v>
      </c>
      <c r="M372" s="96">
        <f t="shared" si="97"/>
        <v>0</v>
      </c>
      <c r="N372" s="98">
        <f t="shared" si="105"/>
        <v>1.7382597742038917</v>
      </c>
      <c r="O372" s="100">
        <f t="shared" si="99"/>
        <v>4.2266987561397071</v>
      </c>
      <c r="P372" s="104">
        <f t="shared" si="106"/>
        <v>18.880500609176615</v>
      </c>
      <c r="Q372" s="102">
        <f t="shared" si="112"/>
        <v>2.8886093440366814E-2</v>
      </c>
      <c r="R372" s="106">
        <f>K372-U372</f>
        <v>0</v>
      </c>
      <c r="S372" s="106">
        <f>IF(K372-H371&lt;0,0,K372-H371)</f>
        <v>0</v>
      </c>
      <c r="T372" s="106">
        <f t="shared" si="100"/>
        <v>98.365381490613771</v>
      </c>
      <c r="U372" s="107">
        <f>IF(S372&gt;0,0,IF(U371+(F372-AL372/$C$23)*$C$22/($C$21+$C$22)&gt;$C$8,$C$8,IF(V372=$C$8,U371+(F372-AL372/$C$23)*$C$22/$C$21,U371+(F372-AL372/$C$23)*$C$22/($C$21+$C$22))))</f>
        <v>1400</v>
      </c>
      <c r="V372" s="107">
        <f>IF(S372=0,IF(V371+(F372-AL372/$C$23)*$C$22/($C$21+$C$22)&gt;$C$8,$C$8,V371+(F372-AL372/$C$23)*$C$22/($C$21+$C$22)),E372)</f>
        <v>1400</v>
      </c>
      <c r="W372" s="203">
        <f>IF(S372&gt;0,0,IF(W371+AL372/$C$23&gt;$F$23,$F$23,W371+AL372/$C$23))</f>
        <v>1.6346185093862227</v>
      </c>
      <c r="X372" s="105" t="str">
        <f>IF(R372=0,"-",IF(U372=0,FORECAST($C$8,Инклинометрия!$B$2:$B$152,Инклинометрия!$A$2:$A$152),FORECAST(R372,Инклинометрия!$B$2:$B$152,Инклинометрия!$A$2:$A$152)))</f>
        <v>-</v>
      </c>
      <c r="Y372" s="105" t="str">
        <f>IF(R372=0,"-",IF(U372=0,FORECAST($C$8-R372,Инклинометрия!$B$2:$B$152,Инклинометрия!$A$2:$A$152),0))</f>
        <v>-</v>
      </c>
      <c r="Z372" s="105" t="str">
        <f>IF(S372=0,"-",FORECAST($C$8,Инклинометрия!$B$2:$B$152,Инклинометрия!$A$2:$A$152))</f>
        <v>-</v>
      </c>
      <c r="AA372" s="105" t="str">
        <f>IF(S372=0,"-",FORECAST($C$8-S372,Инклинометрия!$B$2:$B$152,Инклинометрия!$A$2:$A$152))</f>
        <v>-</v>
      </c>
      <c r="AB372" s="105">
        <f>IF(T372=0,"-",FORECAST($C$6,Инклинометрия!$B$2:$B$152,Инклинометрия!$A$2:$A$152))</f>
        <v>1425</v>
      </c>
      <c r="AC372" s="105">
        <f>IF(R372=0,FORECAST($C$6-T372,Инклинометрия!$B$2:$B$152,Инклинометрия!$A$2:$A$152),FORECAST($C$8,Инклинометрия!$B$2:$B$152,Инклинометрия!$A$2:$A$152))</f>
        <v>1331.5528875839168</v>
      </c>
      <c r="AD372" s="107">
        <f>IF(U372=0,"-",FORECAST($C$8,Инклинометрия!$B$2:$B$152,Инклинометрия!$A$2:$A$152))</f>
        <v>1330</v>
      </c>
      <c r="AE372" s="107">
        <f>IF(U372=0,"-",FORECAST($C$8-U372,Инклинометрия!$B$2:$B$152,Инклинометрия!$A$2:$A$152))</f>
        <v>0</v>
      </c>
      <c r="AF372" s="107">
        <f>FORECAST($C$8-S372,Инклинометрия!$B$2:$B$152,Инклинометрия!$A$2:$A$152)</f>
        <v>1330</v>
      </c>
      <c r="AG372" s="107">
        <f>FORECAST($C$8-(S372+V372),Инклинометрия!$B$2:$B$152,Инклинометрия!$A$2:$A$152)</f>
        <v>0</v>
      </c>
      <c r="AH372" s="107">
        <f>IF(W372=0,"-",FORECAST($C$8+W372,Инклинометрия!$B$2:$B$152,Инклинометрия!$A$2:$A$152))</f>
        <v>1331.5528875839168</v>
      </c>
      <c r="AI372" s="107">
        <f>IF(W372=0,"-",FORECAST($C$8,Инклинометрия!$B$2:$B$152,Инклинометрия!$A$2:$A$152))</f>
        <v>1330</v>
      </c>
      <c r="AK372" s="122">
        <f>2*PI()*$C$5*(AT371-AT370)/(LN(AN371/$I$9)*$I$8/$I$7+LN($I$10/AN371)*$I$8/$I$7)</f>
        <v>0</v>
      </c>
      <c r="AL372" s="67">
        <f>AK372*(B372-B371)</f>
        <v>0</v>
      </c>
      <c r="AM372" s="23">
        <f t="shared" si="113"/>
        <v>4.3059540056097682E-2</v>
      </c>
      <c r="AN372" s="26">
        <f>AN371+AK372*(B372-B371)/(2*PI()*$C$5*AN371*$I$11)</f>
        <v>0.12986115207059001</v>
      </c>
      <c r="AO372" s="87">
        <f t="shared" si="107"/>
        <v>111242.59539450394</v>
      </c>
      <c r="AP372" s="87">
        <f>IF(R372+U372&lt;$C$8,0,32*$G$13/$C$12^2*($I$8*R372+$I$6*U372)+32*$G$14/($C$14^2-$C$13^2)*($I$8*S372+$I$6*V372))</f>
        <v>9917.5953945039291</v>
      </c>
      <c r="AQ372" s="66">
        <f>R372*$C$11*$C$9+U372*$C$11*$C$10</f>
        <v>14695380</v>
      </c>
      <c r="AR372" s="66">
        <f>S372*$C$11*$C$9+V372*$C$11*$C$10</f>
        <v>14695380</v>
      </c>
      <c r="AS372" s="87">
        <f>$C$11*(T372*$C$9+W372*$C$10)</f>
        <v>789129.61404581123</v>
      </c>
      <c r="AT372" s="45">
        <f t="shared" si="101"/>
        <v>15595752.209440315</v>
      </c>
      <c r="AU372" s="75"/>
    </row>
    <row r="373" spans="2:47" ht="15" thickBot="1" x14ac:dyDescent="0.35">
      <c r="B373" s="41">
        <f t="shared" si="108"/>
        <v>3420</v>
      </c>
      <c r="C373" s="8">
        <f t="shared" si="109"/>
        <v>34.200000000000003</v>
      </c>
      <c r="D373" s="73">
        <f t="shared" si="95"/>
        <v>45.7425</v>
      </c>
      <c r="E373" s="29">
        <f t="shared" si="98"/>
        <v>2535.949707643269</v>
      </c>
      <c r="F373" s="29">
        <f t="shared" si="102"/>
        <v>7.4150576246879609</v>
      </c>
      <c r="G373" s="29">
        <f t="shared" si="110"/>
        <v>9.9176395730201481</v>
      </c>
      <c r="H373" s="17">
        <f t="shared" si="111"/>
        <v>3391.8327339728644</v>
      </c>
      <c r="I373" s="29">
        <f t="shared" si="103"/>
        <v>2.2250485660981263</v>
      </c>
      <c r="J373" s="29">
        <f t="shared" si="104"/>
        <v>13.949340071223991</v>
      </c>
      <c r="K373" s="32">
        <f>IF((D372+L372+M372-AL372)/($C$21+$C$22)&gt;$C$8,$C$8,(D372+L372+M372-AL372)/($C$21+$C$22))</f>
        <v>1400</v>
      </c>
      <c r="L373" s="97">
        <f t="shared" si="96"/>
        <v>0</v>
      </c>
      <c r="M373" s="96">
        <f t="shared" si="97"/>
        <v>0</v>
      </c>
      <c r="N373" s="98">
        <f t="shared" si="105"/>
        <v>1.7382597742038917</v>
      </c>
      <c r="O373" s="100">
        <f t="shared" si="99"/>
        <v>4.2266987561397071</v>
      </c>
      <c r="P373" s="104">
        <f t="shared" si="106"/>
        <v>18.880500609176615</v>
      </c>
      <c r="Q373" s="102">
        <f t="shared" si="112"/>
        <v>2.8886093440366814E-2</v>
      </c>
      <c r="R373" s="106">
        <f>K373-U373</f>
        <v>0</v>
      </c>
      <c r="S373" s="106">
        <f>IF(K373-H372&lt;0,0,K373-H372)</f>
        <v>0</v>
      </c>
      <c r="T373" s="106">
        <f t="shared" si="100"/>
        <v>98.365381490613771</v>
      </c>
      <c r="U373" s="107">
        <f>IF(S373&gt;0,0,IF(U372+(F373-AL373/$C$23)*$C$22/($C$21+$C$22)&gt;$C$8,$C$8,IF(V373=$C$8,U372+(F373-AL373/$C$23)*$C$22/$C$21,U372+(F373-AL373/$C$23)*$C$22/($C$21+$C$22))))</f>
        <v>1400</v>
      </c>
      <c r="V373" s="107">
        <f>IF(S373=0,IF(V372+(F373-AL373/$C$23)*$C$22/($C$21+$C$22)&gt;$C$8,$C$8,V372+(F373-AL373/$C$23)*$C$22/($C$21+$C$22)),E373)</f>
        <v>1400</v>
      </c>
      <c r="W373" s="203">
        <f>IF(S373&gt;0,0,IF(W372+AL373/$C$23&gt;$F$23,$F$23,W372+AL373/$C$23))</f>
        <v>1.6346185093862227</v>
      </c>
      <c r="X373" s="105" t="str">
        <f>IF(R373=0,"-",IF(U373=0,FORECAST($C$8,Инклинометрия!$B$2:$B$152,Инклинометрия!$A$2:$A$152),FORECAST(R373,Инклинометрия!$B$2:$B$152,Инклинометрия!$A$2:$A$152)))</f>
        <v>-</v>
      </c>
      <c r="Y373" s="105" t="str">
        <f>IF(R373=0,"-",IF(U373=0,FORECAST($C$8-R373,Инклинометрия!$B$2:$B$152,Инклинометрия!$A$2:$A$152),0))</f>
        <v>-</v>
      </c>
      <c r="Z373" s="105" t="str">
        <f>IF(S373=0,"-",FORECAST($C$8,Инклинометрия!$B$2:$B$152,Инклинометрия!$A$2:$A$152))</f>
        <v>-</v>
      </c>
      <c r="AA373" s="105" t="str">
        <f>IF(S373=0,"-",FORECAST($C$8-S373,Инклинометрия!$B$2:$B$152,Инклинометрия!$A$2:$A$152))</f>
        <v>-</v>
      </c>
      <c r="AB373" s="105">
        <f>IF(T373=0,"-",FORECAST($C$6,Инклинометрия!$B$2:$B$152,Инклинометрия!$A$2:$A$152))</f>
        <v>1425</v>
      </c>
      <c r="AC373" s="105">
        <f>IF(R373=0,FORECAST($C$6-T373,Инклинометрия!$B$2:$B$152,Инклинометрия!$A$2:$A$152),FORECAST($C$8,Инклинометрия!$B$2:$B$152,Инклинометрия!$A$2:$A$152))</f>
        <v>1331.5528875839168</v>
      </c>
      <c r="AD373" s="107">
        <f>IF(U373=0,"-",FORECAST($C$8,Инклинометрия!$B$2:$B$152,Инклинометрия!$A$2:$A$152))</f>
        <v>1330</v>
      </c>
      <c r="AE373" s="107">
        <f>IF(U373=0,"-",FORECAST($C$8-U373,Инклинометрия!$B$2:$B$152,Инклинометрия!$A$2:$A$152))</f>
        <v>0</v>
      </c>
      <c r="AF373" s="107">
        <f>FORECAST($C$8-S373,Инклинометрия!$B$2:$B$152,Инклинометрия!$A$2:$A$152)</f>
        <v>1330</v>
      </c>
      <c r="AG373" s="107">
        <f>FORECAST($C$8-(S373+V373),Инклинометрия!$B$2:$B$152,Инклинометрия!$A$2:$A$152)</f>
        <v>0</v>
      </c>
      <c r="AH373" s="107">
        <f>IF(W373=0,"-",FORECAST($C$8+W373,Инклинометрия!$B$2:$B$152,Инклинометрия!$A$2:$A$152))</f>
        <v>1331.5528875839168</v>
      </c>
      <c r="AI373" s="107">
        <f>IF(W373=0,"-",FORECAST($C$8,Инклинометрия!$B$2:$B$152,Инклинометрия!$A$2:$A$152))</f>
        <v>1330</v>
      </c>
      <c r="AK373" s="122">
        <f>2*PI()*$C$5*(AT372-AT371)/(LN(AN372/$I$9)*$I$8/$I$7+LN($I$10/AN372)*$I$8/$I$7)</f>
        <v>0</v>
      </c>
      <c r="AL373" s="67">
        <f>AK373*(B373-B372)</f>
        <v>0</v>
      </c>
      <c r="AM373" s="23">
        <f t="shared" si="113"/>
        <v>4.3059540056097682E-2</v>
      </c>
      <c r="AN373" s="26">
        <f>AN372+AK373*(B373-B372)/(2*PI()*$C$5*AN372*$I$11)</f>
        <v>0.12986115207059001</v>
      </c>
      <c r="AO373" s="87">
        <f t="shared" si="107"/>
        <v>111242.59539450394</v>
      </c>
      <c r="AP373" s="87">
        <f>IF(R373+U373&lt;$C$8,0,32*$G$13/$C$12^2*($I$8*R373+$I$6*U373)+32*$G$14/($C$14^2-$C$13^2)*($I$8*S373+$I$6*V373))</f>
        <v>9917.5953945039291</v>
      </c>
      <c r="AQ373" s="66">
        <f>R373*$C$11*$C$9+U373*$C$11*$C$10</f>
        <v>14695380</v>
      </c>
      <c r="AR373" s="66">
        <f>S373*$C$11*$C$9+V373*$C$11*$C$10</f>
        <v>14695380</v>
      </c>
      <c r="AS373" s="87">
        <f>$C$11*(T373*$C$9+W373*$C$10)</f>
        <v>789129.61404581123</v>
      </c>
      <c r="AT373" s="45">
        <f t="shared" si="101"/>
        <v>15595752.209440315</v>
      </c>
      <c r="AU373" s="75"/>
    </row>
    <row r="374" spans="2:47" ht="15" thickBot="1" x14ac:dyDescent="0.35">
      <c r="B374" s="41">
        <f t="shared" si="108"/>
        <v>3430</v>
      </c>
      <c r="C374" s="8">
        <f t="shared" si="109"/>
        <v>34.300000000000004</v>
      </c>
      <c r="D374" s="73">
        <f t="shared" si="95"/>
        <v>45.876250000000006</v>
      </c>
      <c r="E374" s="29">
        <f t="shared" si="98"/>
        <v>2543.364765267957</v>
      </c>
      <c r="F374" s="29">
        <f t="shared" si="102"/>
        <v>7.4150576246879609</v>
      </c>
      <c r="G374" s="29">
        <f t="shared" si="110"/>
        <v>9.9176395730201481</v>
      </c>
      <c r="H374" s="17">
        <f t="shared" si="111"/>
        <v>3401.7503735458845</v>
      </c>
      <c r="I374" s="29">
        <f t="shared" si="103"/>
        <v>2.2250485660981263</v>
      </c>
      <c r="J374" s="29">
        <f t="shared" si="104"/>
        <v>13.949340071223991</v>
      </c>
      <c r="K374" s="32">
        <f>IF((D373+L373+M373-AL373)/($C$21+$C$22)&gt;$C$8,$C$8,(D373+L373+M373-AL373)/($C$21+$C$22))</f>
        <v>1400</v>
      </c>
      <c r="L374" s="97">
        <f t="shared" si="96"/>
        <v>0</v>
      </c>
      <c r="M374" s="96">
        <f t="shared" si="97"/>
        <v>0</v>
      </c>
      <c r="N374" s="98">
        <f t="shared" si="105"/>
        <v>1.7382597742038917</v>
      </c>
      <c r="O374" s="100">
        <f t="shared" si="99"/>
        <v>4.2266987561397071</v>
      </c>
      <c r="P374" s="104">
        <f t="shared" si="106"/>
        <v>18.880500609176615</v>
      </c>
      <c r="Q374" s="102">
        <f t="shared" si="112"/>
        <v>2.8886093440366814E-2</v>
      </c>
      <c r="R374" s="106">
        <f>K374-U374</f>
        <v>0</v>
      </c>
      <c r="S374" s="106">
        <f>IF(K374-H373&lt;0,0,K374-H373)</f>
        <v>0</v>
      </c>
      <c r="T374" s="106">
        <f t="shared" si="100"/>
        <v>98.365381490613771</v>
      </c>
      <c r="U374" s="107">
        <f>IF(S374&gt;0,0,IF(U373+(F374-AL374/$C$23)*$C$22/($C$21+$C$22)&gt;$C$8,$C$8,IF(V374=$C$8,U373+(F374-AL374/$C$23)*$C$22/$C$21,U373+(F374-AL374/$C$23)*$C$22/($C$21+$C$22))))</f>
        <v>1400</v>
      </c>
      <c r="V374" s="107">
        <f>IF(S374=0,IF(V373+(F374-AL374/$C$23)*$C$22/($C$21+$C$22)&gt;$C$8,$C$8,V373+(F374-AL374/$C$23)*$C$22/($C$21+$C$22)),E374)</f>
        <v>1400</v>
      </c>
      <c r="W374" s="203">
        <f>IF(S374&gt;0,0,IF(W373+AL374/$C$23&gt;$F$23,$F$23,W373+AL374/$C$23))</f>
        <v>1.6346185093862227</v>
      </c>
      <c r="X374" s="105" t="str">
        <f>IF(R374=0,"-",IF(U374=0,FORECAST($C$8,Инклинометрия!$B$2:$B$152,Инклинометрия!$A$2:$A$152),FORECAST(R374,Инклинометрия!$B$2:$B$152,Инклинометрия!$A$2:$A$152)))</f>
        <v>-</v>
      </c>
      <c r="Y374" s="105" t="str">
        <f>IF(R374=0,"-",IF(U374=0,FORECAST($C$8-R374,Инклинометрия!$B$2:$B$152,Инклинометрия!$A$2:$A$152),0))</f>
        <v>-</v>
      </c>
      <c r="Z374" s="105" t="str">
        <f>IF(S374=0,"-",FORECAST($C$8,Инклинометрия!$B$2:$B$152,Инклинометрия!$A$2:$A$152))</f>
        <v>-</v>
      </c>
      <c r="AA374" s="105" t="str">
        <f>IF(S374=0,"-",FORECAST($C$8-S374,Инклинометрия!$B$2:$B$152,Инклинометрия!$A$2:$A$152))</f>
        <v>-</v>
      </c>
      <c r="AB374" s="105">
        <f>IF(T374=0,"-",FORECAST($C$6,Инклинометрия!$B$2:$B$152,Инклинометрия!$A$2:$A$152))</f>
        <v>1425</v>
      </c>
      <c r="AC374" s="105">
        <f>IF(R374=0,FORECAST($C$6-T374,Инклинометрия!$B$2:$B$152,Инклинометрия!$A$2:$A$152),FORECAST($C$8,Инклинометрия!$B$2:$B$152,Инклинометрия!$A$2:$A$152))</f>
        <v>1331.5528875839168</v>
      </c>
      <c r="AD374" s="107">
        <f>IF(U374=0,"-",FORECAST($C$8,Инклинометрия!$B$2:$B$152,Инклинометрия!$A$2:$A$152))</f>
        <v>1330</v>
      </c>
      <c r="AE374" s="107">
        <f>IF(U374=0,"-",FORECAST($C$8-U374,Инклинометрия!$B$2:$B$152,Инклинометрия!$A$2:$A$152))</f>
        <v>0</v>
      </c>
      <c r="AF374" s="107">
        <f>FORECAST($C$8-S374,Инклинометрия!$B$2:$B$152,Инклинометрия!$A$2:$A$152)</f>
        <v>1330</v>
      </c>
      <c r="AG374" s="107">
        <f>FORECAST($C$8-(S374+V374),Инклинометрия!$B$2:$B$152,Инклинометрия!$A$2:$A$152)</f>
        <v>0</v>
      </c>
      <c r="AH374" s="107">
        <f>IF(W374=0,"-",FORECAST($C$8+W374,Инклинометрия!$B$2:$B$152,Инклинометрия!$A$2:$A$152))</f>
        <v>1331.5528875839168</v>
      </c>
      <c r="AI374" s="107">
        <f>IF(W374=0,"-",FORECAST($C$8,Инклинометрия!$B$2:$B$152,Инклинометрия!$A$2:$A$152))</f>
        <v>1330</v>
      </c>
      <c r="AK374" s="122">
        <f>2*PI()*$C$5*(AT373-AT372)/(LN(AN373/$I$9)*$I$8/$I$7+LN($I$10/AN373)*$I$8/$I$7)</f>
        <v>0</v>
      </c>
      <c r="AL374" s="67">
        <f>AK374*(B374-B373)</f>
        <v>0</v>
      </c>
      <c r="AM374" s="23">
        <f t="shared" si="113"/>
        <v>4.3059540056097682E-2</v>
      </c>
      <c r="AN374" s="26">
        <f>AN373+AK374*(B374-B373)/(2*PI()*$C$5*AN373*$I$11)</f>
        <v>0.12986115207059001</v>
      </c>
      <c r="AO374" s="87">
        <f t="shared" si="107"/>
        <v>111242.59539450394</v>
      </c>
      <c r="AP374" s="87">
        <f>IF(R374+U374&lt;$C$8,0,32*$G$13/$C$12^2*($I$8*R374+$I$6*U374)+32*$G$14/($C$14^2-$C$13^2)*($I$8*S374+$I$6*V374))</f>
        <v>9917.5953945039291</v>
      </c>
      <c r="AQ374" s="66">
        <f>R374*$C$11*$C$9+U374*$C$11*$C$10</f>
        <v>14695380</v>
      </c>
      <c r="AR374" s="66">
        <f>S374*$C$11*$C$9+V374*$C$11*$C$10</f>
        <v>14695380</v>
      </c>
      <c r="AS374" s="87">
        <f>$C$11*(T374*$C$9+W374*$C$10)</f>
        <v>789129.61404581123</v>
      </c>
      <c r="AT374" s="45">
        <f t="shared" si="101"/>
        <v>15595752.209440315</v>
      </c>
      <c r="AU374" s="75"/>
    </row>
    <row r="375" spans="2:47" ht="15" thickBot="1" x14ac:dyDescent="0.35">
      <c r="B375" s="41">
        <f t="shared" si="108"/>
        <v>3440</v>
      </c>
      <c r="C375" s="8">
        <f t="shared" si="109"/>
        <v>34.4</v>
      </c>
      <c r="D375" s="73">
        <f t="shared" si="95"/>
        <v>46.01</v>
      </c>
      <c r="E375" s="29">
        <f t="shared" si="98"/>
        <v>2550.7798228926445</v>
      </c>
      <c r="F375" s="29">
        <f t="shared" si="102"/>
        <v>7.4150576246875062</v>
      </c>
      <c r="G375" s="29">
        <f t="shared" si="110"/>
        <v>9.9176395730195388</v>
      </c>
      <c r="H375" s="17">
        <f t="shared" si="111"/>
        <v>3411.6680131189041</v>
      </c>
      <c r="I375" s="29">
        <f t="shared" si="103"/>
        <v>2.2250485660981263</v>
      </c>
      <c r="J375" s="29">
        <f t="shared" si="104"/>
        <v>13.949340071223562</v>
      </c>
      <c r="K375" s="32">
        <f>IF((D374+L374+M374-AL374)/($C$21+$C$22)&gt;$C$8,$C$8,(D374+L374+M374-AL374)/($C$21+$C$22))</f>
        <v>1400</v>
      </c>
      <c r="L375" s="97">
        <f t="shared" si="96"/>
        <v>0</v>
      </c>
      <c r="M375" s="96">
        <f t="shared" si="97"/>
        <v>0</v>
      </c>
      <c r="N375" s="98">
        <f t="shared" si="105"/>
        <v>1.7382597742038917</v>
      </c>
      <c r="O375" s="100">
        <f t="shared" si="99"/>
        <v>4.2266987561397071</v>
      </c>
      <c r="P375" s="104">
        <f t="shared" si="106"/>
        <v>18.880500609176615</v>
      </c>
      <c r="Q375" s="102">
        <f t="shared" si="112"/>
        <v>2.8886093440366814E-2</v>
      </c>
      <c r="R375" s="106">
        <f>K375-U375</f>
        <v>0</v>
      </c>
      <c r="S375" s="106">
        <f>IF(K375-H374&lt;0,0,K375-H374)</f>
        <v>0</v>
      </c>
      <c r="T375" s="106">
        <f t="shared" si="100"/>
        <v>98.365381490613771</v>
      </c>
      <c r="U375" s="107">
        <f>IF(S375&gt;0,0,IF(U374+(F375-AL375/$C$23)*$C$22/($C$21+$C$22)&gt;$C$8,$C$8,IF(V375=$C$8,U374+(F375-AL375/$C$23)*$C$22/$C$21,U374+(F375-AL375/$C$23)*$C$22/($C$21+$C$22))))</f>
        <v>1400</v>
      </c>
      <c r="V375" s="107">
        <f>IF(S375=0,IF(V374+(F375-AL375/$C$23)*$C$22/($C$21+$C$22)&gt;$C$8,$C$8,V374+(F375-AL375/$C$23)*$C$22/($C$21+$C$22)),E375)</f>
        <v>1400</v>
      </c>
      <c r="W375" s="203">
        <f>IF(S375&gt;0,0,IF(W374+AL375/$C$23&gt;$F$23,$F$23,W374+AL375/$C$23))</f>
        <v>1.6346185093862227</v>
      </c>
      <c r="X375" s="105" t="str">
        <f>IF(R375=0,"-",IF(U375=0,FORECAST($C$8,Инклинометрия!$B$2:$B$152,Инклинометрия!$A$2:$A$152),FORECAST(R375,Инклинометрия!$B$2:$B$152,Инклинометрия!$A$2:$A$152)))</f>
        <v>-</v>
      </c>
      <c r="Y375" s="105" t="str">
        <f>IF(R375=0,"-",IF(U375=0,FORECAST($C$8-R375,Инклинометрия!$B$2:$B$152,Инклинометрия!$A$2:$A$152),0))</f>
        <v>-</v>
      </c>
      <c r="Z375" s="105" t="str">
        <f>IF(S375=0,"-",FORECAST($C$8,Инклинометрия!$B$2:$B$152,Инклинометрия!$A$2:$A$152))</f>
        <v>-</v>
      </c>
      <c r="AA375" s="105" t="str">
        <f>IF(S375=0,"-",FORECAST($C$8-S375,Инклинометрия!$B$2:$B$152,Инклинометрия!$A$2:$A$152))</f>
        <v>-</v>
      </c>
      <c r="AB375" s="105">
        <f>IF(T375=0,"-",FORECAST($C$6,Инклинометрия!$B$2:$B$152,Инклинометрия!$A$2:$A$152))</f>
        <v>1425</v>
      </c>
      <c r="AC375" s="105">
        <f>IF(R375=0,FORECAST($C$6-T375,Инклинометрия!$B$2:$B$152,Инклинометрия!$A$2:$A$152),FORECAST($C$8,Инклинометрия!$B$2:$B$152,Инклинометрия!$A$2:$A$152))</f>
        <v>1331.5528875839168</v>
      </c>
      <c r="AD375" s="107">
        <f>IF(U375=0,"-",FORECAST($C$8,Инклинометрия!$B$2:$B$152,Инклинометрия!$A$2:$A$152))</f>
        <v>1330</v>
      </c>
      <c r="AE375" s="107">
        <f>IF(U375=0,"-",FORECAST($C$8-U375,Инклинометрия!$B$2:$B$152,Инклинометрия!$A$2:$A$152))</f>
        <v>0</v>
      </c>
      <c r="AF375" s="107">
        <f>FORECAST($C$8-S375,Инклинометрия!$B$2:$B$152,Инклинометрия!$A$2:$A$152)</f>
        <v>1330</v>
      </c>
      <c r="AG375" s="107">
        <f>FORECAST($C$8-(S375+V375),Инклинометрия!$B$2:$B$152,Инклинометрия!$A$2:$A$152)</f>
        <v>0</v>
      </c>
      <c r="AH375" s="107">
        <f>IF(W375=0,"-",FORECAST($C$8+W375,Инклинометрия!$B$2:$B$152,Инклинометрия!$A$2:$A$152))</f>
        <v>1331.5528875839168</v>
      </c>
      <c r="AI375" s="107">
        <f>IF(W375=0,"-",FORECAST($C$8,Инклинометрия!$B$2:$B$152,Инклинометрия!$A$2:$A$152))</f>
        <v>1330</v>
      </c>
      <c r="AK375" s="122">
        <f>2*PI()*$C$5*(AT374-AT373)/(LN(AN374/$I$9)*$I$8/$I$7+LN($I$10/AN374)*$I$8/$I$7)</f>
        <v>0</v>
      </c>
      <c r="AL375" s="67">
        <f>AK375*(B375-B374)</f>
        <v>0</v>
      </c>
      <c r="AM375" s="23">
        <f t="shared" si="113"/>
        <v>4.3059540056097682E-2</v>
      </c>
      <c r="AN375" s="26">
        <f>AN374+AK375*(B375-B374)/(2*PI()*$C$5*AN374*$I$11)</f>
        <v>0.12986115207059001</v>
      </c>
      <c r="AO375" s="87">
        <f t="shared" si="107"/>
        <v>111242.59539450394</v>
      </c>
      <c r="AP375" s="87">
        <f>IF(R375+U375&lt;$C$8,0,32*$G$13/$C$12^2*($I$8*R375+$I$6*U375)+32*$G$14/($C$14^2-$C$13^2)*($I$8*S375+$I$6*V375))</f>
        <v>9917.5953945039291</v>
      </c>
      <c r="AQ375" s="66">
        <f>R375*$C$11*$C$9+U375*$C$11*$C$10</f>
        <v>14695380</v>
      </c>
      <c r="AR375" s="66">
        <f>S375*$C$11*$C$9+V375*$C$11*$C$10</f>
        <v>14695380</v>
      </c>
      <c r="AS375" s="87">
        <f>$C$11*(T375*$C$9+W375*$C$10)</f>
        <v>789129.61404581123</v>
      </c>
      <c r="AT375" s="45">
        <f t="shared" si="101"/>
        <v>15595752.209440315</v>
      </c>
      <c r="AU375" s="75"/>
    </row>
    <row r="376" spans="2:47" ht="15" thickBot="1" x14ac:dyDescent="0.35">
      <c r="B376" s="41">
        <f t="shared" si="108"/>
        <v>3450</v>
      </c>
      <c r="C376" s="8">
        <f t="shared" si="109"/>
        <v>34.5</v>
      </c>
      <c r="D376" s="73">
        <f t="shared" si="95"/>
        <v>46.143749999999997</v>
      </c>
      <c r="E376" s="29">
        <f t="shared" si="98"/>
        <v>2558.1948805173329</v>
      </c>
      <c r="F376" s="29">
        <f t="shared" si="102"/>
        <v>7.4150576246884157</v>
      </c>
      <c r="G376" s="29">
        <f t="shared" si="110"/>
        <v>9.9176395730207556</v>
      </c>
      <c r="H376" s="17">
        <f t="shared" si="111"/>
        <v>3421.5856526919247</v>
      </c>
      <c r="I376" s="29">
        <f t="shared" si="103"/>
        <v>2.2250485660981263</v>
      </c>
      <c r="J376" s="29">
        <f t="shared" si="104"/>
        <v>13.949340071224418</v>
      </c>
      <c r="K376" s="32">
        <f>IF((D375+L375+M375-AL375)/($C$21+$C$22)&gt;$C$8,$C$8,(D375+L375+M375-AL375)/($C$21+$C$22))</f>
        <v>1400</v>
      </c>
      <c r="L376" s="97">
        <f t="shared" si="96"/>
        <v>0</v>
      </c>
      <c r="M376" s="96">
        <f t="shared" si="97"/>
        <v>0</v>
      </c>
      <c r="N376" s="98">
        <f t="shared" si="105"/>
        <v>1.7382597742038917</v>
      </c>
      <c r="O376" s="100">
        <f t="shared" si="99"/>
        <v>4.2266987561397071</v>
      </c>
      <c r="P376" s="104">
        <f t="shared" si="106"/>
        <v>18.880500609176615</v>
      </c>
      <c r="Q376" s="102">
        <f t="shared" si="112"/>
        <v>2.8886093440366814E-2</v>
      </c>
      <c r="R376" s="106">
        <f>K376-U376</f>
        <v>0</v>
      </c>
      <c r="S376" s="106">
        <f>IF(K376-H375&lt;0,0,K376-H375)</f>
        <v>0</v>
      </c>
      <c r="T376" s="106">
        <f t="shared" si="100"/>
        <v>98.365381490613771</v>
      </c>
      <c r="U376" s="107">
        <f>IF(S376&gt;0,0,IF(U375+(F376-AL376/$C$23)*$C$22/($C$21+$C$22)&gt;$C$8,$C$8,IF(V376=$C$8,U375+(F376-AL376/$C$23)*$C$22/$C$21,U375+(F376-AL376/$C$23)*$C$22/($C$21+$C$22))))</f>
        <v>1400</v>
      </c>
      <c r="V376" s="107">
        <f>IF(S376=0,IF(V375+(F376-AL376/$C$23)*$C$22/($C$21+$C$22)&gt;$C$8,$C$8,V375+(F376-AL376/$C$23)*$C$22/($C$21+$C$22)),E376)</f>
        <v>1400</v>
      </c>
      <c r="W376" s="203">
        <f>IF(S376&gt;0,0,IF(W375+AL376/$C$23&gt;$F$23,$F$23,W375+AL376/$C$23))</f>
        <v>1.6346185093862227</v>
      </c>
      <c r="X376" s="105" t="str">
        <f>IF(R376=0,"-",IF(U376=0,FORECAST($C$8,Инклинометрия!$B$2:$B$152,Инклинометрия!$A$2:$A$152),FORECAST(R376,Инклинометрия!$B$2:$B$152,Инклинометрия!$A$2:$A$152)))</f>
        <v>-</v>
      </c>
      <c r="Y376" s="105" t="str">
        <f>IF(R376=0,"-",IF(U376=0,FORECAST($C$8-R376,Инклинометрия!$B$2:$B$152,Инклинометрия!$A$2:$A$152),0))</f>
        <v>-</v>
      </c>
      <c r="Z376" s="105" t="str">
        <f>IF(S376=0,"-",FORECAST($C$8,Инклинометрия!$B$2:$B$152,Инклинометрия!$A$2:$A$152))</f>
        <v>-</v>
      </c>
      <c r="AA376" s="105" t="str">
        <f>IF(S376=0,"-",FORECAST($C$8-S376,Инклинометрия!$B$2:$B$152,Инклинометрия!$A$2:$A$152))</f>
        <v>-</v>
      </c>
      <c r="AB376" s="105">
        <f>IF(T376=0,"-",FORECAST($C$6,Инклинометрия!$B$2:$B$152,Инклинометрия!$A$2:$A$152))</f>
        <v>1425</v>
      </c>
      <c r="AC376" s="105">
        <f>IF(R376=0,FORECAST($C$6-T376,Инклинометрия!$B$2:$B$152,Инклинометрия!$A$2:$A$152),FORECAST($C$8,Инклинометрия!$B$2:$B$152,Инклинометрия!$A$2:$A$152))</f>
        <v>1331.5528875839168</v>
      </c>
      <c r="AD376" s="107">
        <f>IF(U376=0,"-",FORECAST($C$8,Инклинометрия!$B$2:$B$152,Инклинометрия!$A$2:$A$152))</f>
        <v>1330</v>
      </c>
      <c r="AE376" s="107">
        <f>IF(U376=0,"-",FORECAST($C$8-U376,Инклинометрия!$B$2:$B$152,Инклинометрия!$A$2:$A$152))</f>
        <v>0</v>
      </c>
      <c r="AF376" s="107">
        <f>FORECAST($C$8-S376,Инклинометрия!$B$2:$B$152,Инклинометрия!$A$2:$A$152)</f>
        <v>1330</v>
      </c>
      <c r="AG376" s="107">
        <f>FORECAST($C$8-(S376+V376),Инклинометрия!$B$2:$B$152,Инклинометрия!$A$2:$A$152)</f>
        <v>0</v>
      </c>
      <c r="AH376" s="107">
        <f>IF(W376=0,"-",FORECAST($C$8+W376,Инклинометрия!$B$2:$B$152,Инклинометрия!$A$2:$A$152))</f>
        <v>1331.5528875839168</v>
      </c>
      <c r="AI376" s="107">
        <f>IF(W376=0,"-",FORECAST($C$8,Инклинометрия!$B$2:$B$152,Инклинометрия!$A$2:$A$152))</f>
        <v>1330</v>
      </c>
      <c r="AK376" s="122">
        <f>2*PI()*$C$5*(AT375-AT374)/(LN(AN375/$I$9)*$I$8/$I$7+LN($I$10/AN375)*$I$8/$I$7)</f>
        <v>0</v>
      </c>
      <c r="AL376" s="67">
        <f>AK376*(B376-B375)</f>
        <v>0</v>
      </c>
      <c r="AM376" s="23">
        <f t="shared" si="113"/>
        <v>4.3059540056097682E-2</v>
      </c>
      <c r="AN376" s="26">
        <f>AN375+AK376*(B376-B375)/(2*PI()*$C$5*AN375*$I$11)</f>
        <v>0.12986115207059001</v>
      </c>
      <c r="AO376" s="87">
        <f t="shared" si="107"/>
        <v>111242.59539450394</v>
      </c>
      <c r="AP376" s="87">
        <f>IF(R376+U376&lt;$C$8,0,32*$G$13/$C$12^2*($I$8*R376+$I$6*U376)+32*$G$14/($C$14^2-$C$13^2)*($I$8*S376+$I$6*V376))</f>
        <v>9917.5953945039291</v>
      </c>
      <c r="AQ376" s="66">
        <f>R376*$C$11*$C$9+U376*$C$11*$C$10</f>
        <v>14695380</v>
      </c>
      <c r="AR376" s="66">
        <f>S376*$C$11*$C$9+V376*$C$11*$C$10</f>
        <v>14695380</v>
      </c>
      <c r="AS376" s="87">
        <f>$C$11*(T376*$C$9+W376*$C$10)</f>
        <v>789129.61404581123</v>
      </c>
      <c r="AT376" s="45">
        <f t="shared" si="101"/>
        <v>15595752.209440315</v>
      </c>
      <c r="AU376" s="75"/>
    </row>
    <row r="377" spans="2:47" ht="15" thickBot="1" x14ac:dyDescent="0.35">
      <c r="B377" s="41">
        <f t="shared" si="108"/>
        <v>3460</v>
      </c>
      <c r="C377" s="8">
        <f t="shared" si="109"/>
        <v>34.6</v>
      </c>
      <c r="D377" s="73">
        <f t="shared" si="95"/>
        <v>46.277500000000003</v>
      </c>
      <c r="E377" s="29">
        <f t="shared" si="98"/>
        <v>2565.6099381420208</v>
      </c>
      <c r="F377" s="29">
        <f t="shared" si="102"/>
        <v>7.4150576246879609</v>
      </c>
      <c r="G377" s="29">
        <f t="shared" si="110"/>
        <v>9.9176395730201481</v>
      </c>
      <c r="H377" s="17">
        <f t="shared" si="111"/>
        <v>3431.5032922649448</v>
      </c>
      <c r="I377" s="29">
        <f t="shared" si="103"/>
        <v>2.2250485660981263</v>
      </c>
      <c r="J377" s="29">
        <f t="shared" si="104"/>
        <v>13.949340071223991</v>
      </c>
      <c r="K377" s="32">
        <f>IF((D376+L376+M376-AL376)/($C$21+$C$22)&gt;$C$8,$C$8,(D376+L376+M376-AL376)/($C$21+$C$22))</f>
        <v>1400</v>
      </c>
      <c r="L377" s="97">
        <f t="shared" si="96"/>
        <v>0</v>
      </c>
      <c r="M377" s="96">
        <f t="shared" si="97"/>
        <v>0</v>
      </c>
      <c r="N377" s="98">
        <f t="shared" si="105"/>
        <v>1.7382597742038917</v>
      </c>
      <c r="O377" s="100">
        <f t="shared" si="99"/>
        <v>4.2266987561397071</v>
      </c>
      <c r="P377" s="104">
        <f t="shared" si="106"/>
        <v>18.880500609176615</v>
      </c>
      <c r="Q377" s="102">
        <f t="shared" si="112"/>
        <v>2.8886093440366814E-2</v>
      </c>
      <c r="R377" s="106">
        <f>K377-U377</f>
        <v>0</v>
      </c>
      <c r="S377" s="106">
        <f>IF(K377-H376&lt;0,0,K377-H376)</f>
        <v>0</v>
      </c>
      <c r="T377" s="106">
        <f t="shared" si="100"/>
        <v>98.365381490613771</v>
      </c>
      <c r="U377" s="107">
        <f>IF(S377&gt;0,0,IF(U376+(F377-AL377/$C$23)*$C$22/($C$21+$C$22)&gt;$C$8,$C$8,IF(V377=$C$8,U376+(F377-AL377/$C$23)*$C$22/$C$21,U376+(F377-AL377/$C$23)*$C$22/($C$21+$C$22))))</f>
        <v>1400</v>
      </c>
      <c r="V377" s="107">
        <f>IF(S377=0,IF(V376+(F377-AL377/$C$23)*$C$22/($C$21+$C$22)&gt;$C$8,$C$8,V376+(F377-AL377/$C$23)*$C$22/($C$21+$C$22)),E377)</f>
        <v>1400</v>
      </c>
      <c r="W377" s="203">
        <f>IF(S377&gt;0,0,IF(W376+AL377/$C$23&gt;$F$23,$F$23,W376+AL377/$C$23))</f>
        <v>1.6346185093862227</v>
      </c>
      <c r="X377" s="105" t="str">
        <f>IF(R377=0,"-",IF(U377=0,FORECAST($C$8,Инклинометрия!$B$2:$B$152,Инклинометрия!$A$2:$A$152),FORECAST(R377,Инклинометрия!$B$2:$B$152,Инклинометрия!$A$2:$A$152)))</f>
        <v>-</v>
      </c>
      <c r="Y377" s="105" t="str">
        <f>IF(R377=0,"-",IF(U377=0,FORECAST($C$8-R377,Инклинометрия!$B$2:$B$152,Инклинометрия!$A$2:$A$152),0))</f>
        <v>-</v>
      </c>
      <c r="Z377" s="105" t="str">
        <f>IF(S377=0,"-",FORECAST($C$8,Инклинометрия!$B$2:$B$152,Инклинометрия!$A$2:$A$152))</f>
        <v>-</v>
      </c>
      <c r="AA377" s="105" t="str">
        <f>IF(S377=0,"-",FORECAST($C$8-S377,Инклинометрия!$B$2:$B$152,Инклинометрия!$A$2:$A$152))</f>
        <v>-</v>
      </c>
      <c r="AB377" s="105">
        <f>IF(T377=0,"-",FORECAST($C$6,Инклинометрия!$B$2:$B$152,Инклинометрия!$A$2:$A$152))</f>
        <v>1425</v>
      </c>
      <c r="AC377" s="105">
        <f>IF(R377=0,FORECAST($C$6-T377,Инклинометрия!$B$2:$B$152,Инклинометрия!$A$2:$A$152),FORECAST($C$8,Инклинометрия!$B$2:$B$152,Инклинометрия!$A$2:$A$152))</f>
        <v>1331.5528875839168</v>
      </c>
      <c r="AD377" s="107">
        <f>IF(U377=0,"-",FORECAST($C$8,Инклинометрия!$B$2:$B$152,Инклинометрия!$A$2:$A$152))</f>
        <v>1330</v>
      </c>
      <c r="AE377" s="107">
        <f>IF(U377=0,"-",FORECAST($C$8-U377,Инклинометрия!$B$2:$B$152,Инклинометрия!$A$2:$A$152))</f>
        <v>0</v>
      </c>
      <c r="AF377" s="107">
        <f>FORECAST($C$8-S377,Инклинометрия!$B$2:$B$152,Инклинометрия!$A$2:$A$152)</f>
        <v>1330</v>
      </c>
      <c r="AG377" s="107">
        <f>FORECAST($C$8-(S377+V377),Инклинометрия!$B$2:$B$152,Инклинометрия!$A$2:$A$152)</f>
        <v>0</v>
      </c>
      <c r="AH377" s="107">
        <f>IF(W377=0,"-",FORECAST($C$8+W377,Инклинометрия!$B$2:$B$152,Инклинометрия!$A$2:$A$152))</f>
        <v>1331.5528875839168</v>
      </c>
      <c r="AI377" s="107">
        <f>IF(W377=0,"-",FORECAST($C$8,Инклинометрия!$B$2:$B$152,Инклинометрия!$A$2:$A$152))</f>
        <v>1330</v>
      </c>
      <c r="AK377" s="122">
        <f>2*PI()*$C$5*(AT376-AT375)/(LN(AN376/$I$9)*$I$8/$I$7+LN($I$10/AN376)*$I$8/$I$7)</f>
        <v>0</v>
      </c>
      <c r="AL377" s="67">
        <f>AK377*(B377-B376)</f>
        <v>0</v>
      </c>
      <c r="AM377" s="23">
        <f t="shared" si="113"/>
        <v>4.3059540056097682E-2</v>
      </c>
      <c r="AN377" s="26">
        <f>AN376+AK377*(B377-B376)/(2*PI()*$C$5*AN376*$I$11)</f>
        <v>0.12986115207059001</v>
      </c>
      <c r="AO377" s="87">
        <f t="shared" si="107"/>
        <v>111242.59539450394</v>
      </c>
      <c r="AP377" s="87">
        <f>IF(R377+U377&lt;$C$8,0,32*$G$13/$C$12^2*($I$8*R377+$I$6*U377)+32*$G$14/($C$14^2-$C$13^2)*($I$8*S377+$I$6*V377))</f>
        <v>9917.5953945039291</v>
      </c>
      <c r="AQ377" s="66">
        <f>R377*$C$11*$C$9+U377*$C$11*$C$10</f>
        <v>14695380</v>
      </c>
      <c r="AR377" s="66">
        <f>S377*$C$11*$C$9+V377*$C$11*$C$10</f>
        <v>14695380</v>
      </c>
      <c r="AS377" s="87">
        <f>$C$11*(T377*$C$9+W377*$C$10)</f>
        <v>789129.61404581123</v>
      </c>
      <c r="AT377" s="45">
        <f t="shared" si="101"/>
        <v>15595752.209440315</v>
      </c>
      <c r="AU377" s="75"/>
    </row>
    <row r="378" spans="2:47" ht="15" thickBot="1" x14ac:dyDescent="0.35">
      <c r="B378" s="41">
        <f t="shared" si="108"/>
        <v>3470</v>
      </c>
      <c r="C378" s="8">
        <f t="shared" si="109"/>
        <v>34.700000000000003</v>
      </c>
      <c r="D378" s="73">
        <f t="shared" si="95"/>
        <v>46.411250000000003</v>
      </c>
      <c r="E378" s="29">
        <f t="shared" si="98"/>
        <v>2573.0249957667088</v>
      </c>
      <c r="F378" s="29">
        <f t="shared" si="102"/>
        <v>7.4150576246879609</v>
      </c>
      <c r="G378" s="29">
        <f t="shared" si="110"/>
        <v>9.9176395730201481</v>
      </c>
      <c r="H378" s="17">
        <f t="shared" si="111"/>
        <v>3441.4209318379649</v>
      </c>
      <c r="I378" s="29">
        <f t="shared" si="103"/>
        <v>2.2250485660981263</v>
      </c>
      <c r="J378" s="29">
        <f t="shared" si="104"/>
        <v>13.949340071223991</v>
      </c>
      <c r="K378" s="32">
        <f>IF((D377+L377+M377-AL377)/($C$21+$C$22)&gt;$C$8,$C$8,(D377+L377+M377-AL377)/($C$21+$C$22))</f>
        <v>1400</v>
      </c>
      <c r="L378" s="97">
        <f t="shared" si="96"/>
        <v>0</v>
      </c>
      <c r="M378" s="96">
        <f t="shared" si="97"/>
        <v>0</v>
      </c>
      <c r="N378" s="98">
        <f t="shared" si="105"/>
        <v>1.7382597742038917</v>
      </c>
      <c r="O378" s="100">
        <f t="shared" si="99"/>
        <v>4.2266987561397071</v>
      </c>
      <c r="P378" s="104">
        <f t="shared" si="106"/>
        <v>18.880500609176615</v>
      </c>
      <c r="Q378" s="102">
        <f t="shared" si="112"/>
        <v>2.8886093440366814E-2</v>
      </c>
      <c r="R378" s="106">
        <f>K378-U378</f>
        <v>0</v>
      </c>
      <c r="S378" s="106">
        <f>IF(K378-H377&lt;0,0,K378-H377)</f>
        <v>0</v>
      </c>
      <c r="T378" s="106">
        <f t="shared" si="100"/>
        <v>98.365381490613771</v>
      </c>
      <c r="U378" s="107">
        <f>IF(S378&gt;0,0,IF(U377+(F378-AL378/$C$23)*$C$22/($C$21+$C$22)&gt;$C$8,$C$8,IF(V378=$C$8,U377+(F378-AL378/$C$23)*$C$22/$C$21,U377+(F378-AL378/$C$23)*$C$22/($C$21+$C$22))))</f>
        <v>1400</v>
      </c>
      <c r="V378" s="107">
        <f>IF(S378=0,IF(V377+(F378-AL378/$C$23)*$C$22/($C$21+$C$22)&gt;$C$8,$C$8,V377+(F378-AL378/$C$23)*$C$22/($C$21+$C$22)),E378)</f>
        <v>1400</v>
      </c>
      <c r="W378" s="203">
        <f>IF(S378&gt;0,0,IF(W377+AL378/$C$23&gt;$F$23,$F$23,W377+AL378/$C$23))</f>
        <v>1.6346185093862227</v>
      </c>
      <c r="X378" s="105" t="str">
        <f>IF(R378=0,"-",IF(U378=0,FORECAST($C$8,Инклинометрия!$B$2:$B$152,Инклинометрия!$A$2:$A$152),FORECAST(R378,Инклинометрия!$B$2:$B$152,Инклинометрия!$A$2:$A$152)))</f>
        <v>-</v>
      </c>
      <c r="Y378" s="105" t="str">
        <f>IF(R378=0,"-",IF(U378=0,FORECAST($C$8-R378,Инклинометрия!$B$2:$B$152,Инклинометрия!$A$2:$A$152),0))</f>
        <v>-</v>
      </c>
      <c r="Z378" s="105" t="str">
        <f>IF(S378=0,"-",FORECAST($C$8,Инклинометрия!$B$2:$B$152,Инклинометрия!$A$2:$A$152))</f>
        <v>-</v>
      </c>
      <c r="AA378" s="105" t="str">
        <f>IF(S378=0,"-",FORECAST($C$8-S378,Инклинометрия!$B$2:$B$152,Инклинометрия!$A$2:$A$152))</f>
        <v>-</v>
      </c>
      <c r="AB378" s="105">
        <f>IF(T378=0,"-",FORECAST($C$6,Инклинометрия!$B$2:$B$152,Инклинометрия!$A$2:$A$152))</f>
        <v>1425</v>
      </c>
      <c r="AC378" s="105">
        <f>IF(R378=0,FORECAST($C$6-T378,Инклинометрия!$B$2:$B$152,Инклинометрия!$A$2:$A$152),FORECAST($C$8,Инклинометрия!$B$2:$B$152,Инклинометрия!$A$2:$A$152))</f>
        <v>1331.5528875839168</v>
      </c>
      <c r="AD378" s="107">
        <f>IF(U378=0,"-",FORECAST($C$8,Инклинометрия!$B$2:$B$152,Инклинометрия!$A$2:$A$152))</f>
        <v>1330</v>
      </c>
      <c r="AE378" s="107">
        <f>IF(U378=0,"-",FORECAST($C$8-U378,Инклинометрия!$B$2:$B$152,Инклинометрия!$A$2:$A$152))</f>
        <v>0</v>
      </c>
      <c r="AF378" s="107">
        <f>FORECAST($C$8-S378,Инклинометрия!$B$2:$B$152,Инклинометрия!$A$2:$A$152)</f>
        <v>1330</v>
      </c>
      <c r="AG378" s="107">
        <f>FORECAST($C$8-(S378+V378),Инклинометрия!$B$2:$B$152,Инклинометрия!$A$2:$A$152)</f>
        <v>0</v>
      </c>
      <c r="AH378" s="107">
        <f>IF(W378=0,"-",FORECAST($C$8+W378,Инклинометрия!$B$2:$B$152,Инклинометрия!$A$2:$A$152))</f>
        <v>1331.5528875839168</v>
      </c>
      <c r="AI378" s="107">
        <f>IF(W378=0,"-",FORECAST($C$8,Инклинометрия!$B$2:$B$152,Инклинометрия!$A$2:$A$152))</f>
        <v>1330</v>
      </c>
      <c r="AK378" s="122">
        <f>2*PI()*$C$5*(AT377-AT376)/(LN(AN377/$I$9)*$I$8/$I$7+LN($I$10/AN377)*$I$8/$I$7)</f>
        <v>0</v>
      </c>
      <c r="AL378" s="67">
        <f>AK378*(B378-B377)</f>
        <v>0</v>
      </c>
      <c r="AM378" s="23">
        <f t="shared" si="113"/>
        <v>4.3059540056097682E-2</v>
      </c>
      <c r="AN378" s="26">
        <f>AN377+AK378*(B378-B377)/(2*PI()*$C$5*AN377*$I$11)</f>
        <v>0.12986115207059001</v>
      </c>
      <c r="AO378" s="87">
        <f t="shared" si="107"/>
        <v>111242.59539450394</v>
      </c>
      <c r="AP378" s="87">
        <f>IF(R378+U378&lt;$C$8,0,32*$G$13/$C$12^2*($I$8*R378+$I$6*U378)+32*$G$14/($C$14^2-$C$13^2)*($I$8*S378+$I$6*V378))</f>
        <v>9917.5953945039291</v>
      </c>
      <c r="AQ378" s="66">
        <f>R378*$C$11*$C$9+U378*$C$11*$C$10</f>
        <v>14695380</v>
      </c>
      <c r="AR378" s="66">
        <f>S378*$C$11*$C$9+V378*$C$11*$C$10</f>
        <v>14695380</v>
      </c>
      <c r="AS378" s="87">
        <f>$C$11*(T378*$C$9+W378*$C$10)</f>
        <v>789129.61404581123</v>
      </c>
      <c r="AT378" s="45">
        <f t="shared" si="101"/>
        <v>15595752.209440315</v>
      </c>
      <c r="AU378" s="75"/>
    </row>
    <row r="379" spans="2:47" ht="15" thickBot="1" x14ac:dyDescent="0.35">
      <c r="B379" s="41">
        <f t="shared" si="108"/>
        <v>3480</v>
      </c>
      <c r="C379" s="8">
        <f t="shared" si="109"/>
        <v>34.800000000000004</v>
      </c>
      <c r="D379" s="73">
        <f t="shared" si="95"/>
        <v>46.545000000000009</v>
      </c>
      <c r="E379" s="29">
        <f t="shared" si="98"/>
        <v>2580.4400533913968</v>
      </c>
      <c r="F379" s="29">
        <f t="shared" si="102"/>
        <v>7.4150576246879609</v>
      </c>
      <c r="G379" s="29">
        <f t="shared" si="110"/>
        <v>9.9176395730201481</v>
      </c>
      <c r="H379" s="17">
        <f t="shared" si="111"/>
        <v>3451.338571410985</v>
      </c>
      <c r="I379" s="29">
        <f t="shared" si="103"/>
        <v>2.2250485660981263</v>
      </c>
      <c r="J379" s="29">
        <f t="shared" si="104"/>
        <v>13.949340071223991</v>
      </c>
      <c r="K379" s="32">
        <f>IF((D378+L378+M378-AL378)/($C$21+$C$22)&gt;$C$8,$C$8,(D378+L378+M378-AL378)/($C$21+$C$22))</f>
        <v>1400</v>
      </c>
      <c r="L379" s="97">
        <f t="shared" si="96"/>
        <v>0</v>
      </c>
      <c r="M379" s="96">
        <f t="shared" si="97"/>
        <v>0</v>
      </c>
      <c r="N379" s="98">
        <f t="shared" si="105"/>
        <v>1.7382597742038917</v>
      </c>
      <c r="O379" s="100">
        <f t="shared" si="99"/>
        <v>4.2266987561397071</v>
      </c>
      <c r="P379" s="104">
        <f t="shared" si="106"/>
        <v>18.880500609176615</v>
      </c>
      <c r="Q379" s="102">
        <f t="shared" si="112"/>
        <v>2.8886093440366814E-2</v>
      </c>
      <c r="R379" s="106">
        <f>K379-U379</f>
        <v>0</v>
      </c>
      <c r="S379" s="106">
        <f>IF(K379-H378&lt;0,0,K379-H378)</f>
        <v>0</v>
      </c>
      <c r="T379" s="106">
        <f t="shared" si="100"/>
        <v>98.365381490613771</v>
      </c>
      <c r="U379" s="107">
        <f>IF(S379&gt;0,0,IF(U378+(F379-AL379/$C$23)*$C$22/($C$21+$C$22)&gt;$C$8,$C$8,IF(V379=$C$8,U378+(F379-AL379/$C$23)*$C$22/$C$21,U378+(F379-AL379/$C$23)*$C$22/($C$21+$C$22))))</f>
        <v>1400</v>
      </c>
      <c r="V379" s="107">
        <f>IF(S379=0,IF(V378+(F379-AL379/$C$23)*$C$22/($C$21+$C$22)&gt;$C$8,$C$8,V378+(F379-AL379/$C$23)*$C$22/($C$21+$C$22)),E379)</f>
        <v>1400</v>
      </c>
      <c r="W379" s="203">
        <f>IF(S379&gt;0,0,IF(W378+AL379/$C$23&gt;$F$23,$F$23,W378+AL379/$C$23))</f>
        <v>1.6346185093862227</v>
      </c>
      <c r="X379" s="105" t="str">
        <f>IF(R379=0,"-",IF(U379=0,FORECAST($C$8,Инклинометрия!$B$2:$B$152,Инклинометрия!$A$2:$A$152),FORECAST(R379,Инклинометрия!$B$2:$B$152,Инклинометрия!$A$2:$A$152)))</f>
        <v>-</v>
      </c>
      <c r="Y379" s="105" t="str">
        <f>IF(R379=0,"-",IF(U379=0,FORECAST($C$8-R379,Инклинометрия!$B$2:$B$152,Инклинометрия!$A$2:$A$152),0))</f>
        <v>-</v>
      </c>
      <c r="Z379" s="105" t="str">
        <f>IF(S379=0,"-",FORECAST($C$8,Инклинометрия!$B$2:$B$152,Инклинометрия!$A$2:$A$152))</f>
        <v>-</v>
      </c>
      <c r="AA379" s="105" t="str">
        <f>IF(S379=0,"-",FORECAST($C$8-S379,Инклинометрия!$B$2:$B$152,Инклинометрия!$A$2:$A$152))</f>
        <v>-</v>
      </c>
      <c r="AB379" s="105">
        <f>IF(T379=0,"-",FORECAST($C$6,Инклинометрия!$B$2:$B$152,Инклинометрия!$A$2:$A$152))</f>
        <v>1425</v>
      </c>
      <c r="AC379" s="105">
        <f>IF(R379=0,FORECAST($C$6-T379,Инклинометрия!$B$2:$B$152,Инклинометрия!$A$2:$A$152),FORECAST($C$8,Инклинометрия!$B$2:$B$152,Инклинометрия!$A$2:$A$152))</f>
        <v>1331.5528875839168</v>
      </c>
      <c r="AD379" s="107">
        <f>IF(U379=0,"-",FORECAST($C$8,Инклинометрия!$B$2:$B$152,Инклинометрия!$A$2:$A$152))</f>
        <v>1330</v>
      </c>
      <c r="AE379" s="107">
        <f>IF(U379=0,"-",FORECAST($C$8-U379,Инклинометрия!$B$2:$B$152,Инклинометрия!$A$2:$A$152))</f>
        <v>0</v>
      </c>
      <c r="AF379" s="107">
        <f>FORECAST($C$8-S379,Инклинометрия!$B$2:$B$152,Инклинометрия!$A$2:$A$152)</f>
        <v>1330</v>
      </c>
      <c r="AG379" s="107">
        <f>FORECAST($C$8-(S379+V379),Инклинометрия!$B$2:$B$152,Инклинометрия!$A$2:$A$152)</f>
        <v>0</v>
      </c>
      <c r="AH379" s="107">
        <f>IF(W379=0,"-",FORECAST($C$8+W379,Инклинометрия!$B$2:$B$152,Инклинометрия!$A$2:$A$152))</f>
        <v>1331.5528875839168</v>
      </c>
      <c r="AI379" s="107">
        <f>IF(W379=0,"-",FORECAST($C$8,Инклинометрия!$B$2:$B$152,Инклинометрия!$A$2:$A$152))</f>
        <v>1330</v>
      </c>
      <c r="AK379" s="122">
        <f>2*PI()*$C$5*(AT378-AT377)/(LN(AN378/$I$9)*$I$8/$I$7+LN($I$10/AN378)*$I$8/$I$7)</f>
        <v>0</v>
      </c>
      <c r="AL379" s="67">
        <f>AK379*(B379-B378)</f>
        <v>0</v>
      </c>
      <c r="AM379" s="23">
        <f t="shared" si="113"/>
        <v>4.3059540056097682E-2</v>
      </c>
      <c r="AN379" s="26">
        <f>AN378+AK379*(B379-B378)/(2*PI()*$C$5*AN378*$I$11)</f>
        <v>0.12986115207059001</v>
      </c>
      <c r="AO379" s="87">
        <f t="shared" si="107"/>
        <v>111242.59539450394</v>
      </c>
      <c r="AP379" s="87">
        <f>IF(R379+U379&lt;$C$8,0,32*$G$13/$C$12^2*($I$8*R379+$I$6*U379)+32*$G$14/($C$14^2-$C$13^2)*($I$8*S379+$I$6*V379))</f>
        <v>9917.5953945039291</v>
      </c>
      <c r="AQ379" s="66">
        <f>R379*$C$11*$C$9+U379*$C$11*$C$10</f>
        <v>14695380</v>
      </c>
      <c r="AR379" s="66">
        <f>S379*$C$11*$C$9+V379*$C$11*$C$10</f>
        <v>14695380</v>
      </c>
      <c r="AS379" s="87">
        <f>$C$11*(T379*$C$9+W379*$C$10)</f>
        <v>789129.61404581123</v>
      </c>
      <c r="AT379" s="45">
        <f t="shared" si="101"/>
        <v>15595752.209440315</v>
      </c>
      <c r="AU379" s="75"/>
    </row>
    <row r="380" spans="2:47" ht="15" thickBot="1" x14ac:dyDescent="0.35">
      <c r="B380" s="41">
        <f t="shared" si="108"/>
        <v>3490</v>
      </c>
      <c r="C380" s="8">
        <f t="shared" si="109"/>
        <v>34.9</v>
      </c>
      <c r="D380" s="73">
        <f t="shared" si="95"/>
        <v>46.678750000000001</v>
      </c>
      <c r="E380" s="29">
        <f t="shared" si="98"/>
        <v>2587.8551110160843</v>
      </c>
      <c r="F380" s="29">
        <f t="shared" si="102"/>
        <v>7.4150576246875062</v>
      </c>
      <c r="G380" s="29">
        <f t="shared" si="110"/>
        <v>9.9176395730195388</v>
      </c>
      <c r="H380" s="17">
        <f t="shared" si="111"/>
        <v>3461.2562109840046</v>
      </c>
      <c r="I380" s="29">
        <f t="shared" si="103"/>
        <v>2.2250485660981263</v>
      </c>
      <c r="J380" s="29">
        <f t="shared" si="104"/>
        <v>13.949340071223562</v>
      </c>
      <c r="K380" s="32">
        <f>IF((D379+L379+M379-AL379)/($C$21+$C$22)&gt;$C$8,$C$8,(D379+L379+M379-AL379)/($C$21+$C$22))</f>
        <v>1400</v>
      </c>
      <c r="L380" s="97">
        <f t="shared" si="96"/>
        <v>0</v>
      </c>
      <c r="M380" s="96">
        <f t="shared" si="97"/>
        <v>0</v>
      </c>
      <c r="N380" s="98">
        <f t="shared" si="105"/>
        <v>1.7382597742038917</v>
      </c>
      <c r="O380" s="100">
        <f t="shared" si="99"/>
        <v>4.2266987561397071</v>
      </c>
      <c r="P380" s="104">
        <f t="shared" si="106"/>
        <v>18.880500609176615</v>
      </c>
      <c r="Q380" s="102">
        <f t="shared" si="112"/>
        <v>2.8886093440366814E-2</v>
      </c>
      <c r="R380" s="106">
        <f>K380-U380</f>
        <v>0</v>
      </c>
      <c r="S380" s="106">
        <f>IF(K380-H379&lt;0,0,K380-H379)</f>
        <v>0</v>
      </c>
      <c r="T380" s="106">
        <f t="shared" si="100"/>
        <v>98.365381490613771</v>
      </c>
      <c r="U380" s="107">
        <f>IF(S380&gt;0,0,IF(U379+(F380-AL380/$C$23)*$C$22/($C$21+$C$22)&gt;$C$8,$C$8,IF(V380=$C$8,U379+(F380-AL380/$C$23)*$C$22/$C$21,U379+(F380-AL380/$C$23)*$C$22/($C$21+$C$22))))</f>
        <v>1400</v>
      </c>
      <c r="V380" s="107">
        <f>IF(S380=0,IF(V379+(F380-AL380/$C$23)*$C$22/($C$21+$C$22)&gt;$C$8,$C$8,V379+(F380-AL380/$C$23)*$C$22/($C$21+$C$22)),E380)</f>
        <v>1400</v>
      </c>
      <c r="W380" s="203">
        <f>IF(S380&gt;0,0,IF(W379+AL380/$C$23&gt;$F$23,$F$23,W379+AL380/$C$23))</f>
        <v>1.6346185093862227</v>
      </c>
      <c r="X380" s="105" t="str">
        <f>IF(R380=0,"-",IF(U380=0,FORECAST($C$8,Инклинометрия!$B$2:$B$152,Инклинометрия!$A$2:$A$152),FORECAST(R380,Инклинометрия!$B$2:$B$152,Инклинометрия!$A$2:$A$152)))</f>
        <v>-</v>
      </c>
      <c r="Y380" s="105" t="str">
        <f>IF(R380=0,"-",IF(U380=0,FORECAST($C$8-R380,Инклинометрия!$B$2:$B$152,Инклинометрия!$A$2:$A$152),0))</f>
        <v>-</v>
      </c>
      <c r="Z380" s="105" t="str">
        <f>IF(S380=0,"-",FORECAST($C$8,Инклинометрия!$B$2:$B$152,Инклинометрия!$A$2:$A$152))</f>
        <v>-</v>
      </c>
      <c r="AA380" s="105" t="str">
        <f>IF(S380=0,"-",FORECAST($C$8-S380,Инклинометрия!$B$2:$B$152,Инклинометрия!$A$2:$A$152))</f>
        <v>-</v>
      </c>
      <c r="AB380" s="105">
        <f>IF(T380=0,"-",FORECAST($C$6,Инклинометрия!$B$2:$B$152,Инклинометрия!$A$2:$A$152))</f>
        <v>1425</v>
      </c>
      <c r="AC380" s="105">
        <f>IF(R380=0,FORECAST($C$6-T380,Инклинометрия!$B$2:$B$152,Инклинометрия!$A$2:$A$152),FORECAST($C$8,Инклинометрия!$B$2:$B$152,Инклинометрия!$A$2:$A$152))</f>
        <v>1331.5528875839168</v>
      </c>
      <c r="AD380" s="107">
        <f>IF(U380=0,"-",FORECAST($C$8,Инклинометрия!$B$2:$B$152,Инклинометрия!$A$2:$A$152))</f>
        <v>1330</v>
      </c>
      <c r="AE380" s="107">
        <f>IF(U380=0,"-",FORECAST($C$8-U380,Инклинометрия!$B$2:$B$152,Инклинометрия!$A$2:$A$152))</f>
        <v>0</v>
      </c>
      <c r="AF380" s="107">
        <f>FORECAST($C$8-S380,Инклинометрия!$B$2:$B$152,Инклинометрия!$A$2:$A$152)</f>
        <v>1330</v>
      </c>
      <c r="AG380" s="107">
        <f>FORECAST($C$8-(S380+V380),Инклинометрия!$B$2:$B$152,Инклинометрия!$A$2:$A$152)</f>
        <v>0</v>
      </c>
      <c r="AH380" s="107">
        <f>IF(W380=0,"-",FORECAST($C$8+W380,Инклинометрия!$B$2:$B$152,Инклинометрия!$A$2:$A$152))</f>
        <v>1331.5528875839168</v>
      </c>
      <c r="AI380" s="107">
        <f>IF(W380=0,"-",FORECAST($C$8,Инклинометрия!$B$2:$B$152,Инклинометрия!$A$2:$A$152))</f>
        <v>1330</v>
      </c>
      <c r="AK380" s="122">
        <f>2*PI()*$C$5*(AT379-AT378)/(LN(AN379/$I$9)*$I$8/$I$7+LN($I$10/AN379)*$I$8/$I$7)</f>
        <v>0</v>
      </c>
      <c r="AL380" s="67">
        <f>AK380*(B380-B379)</f>
        <v>0</v>
      </c>
      <c r="AM380" s="23">
        <f t="shared" si="113"/>
        <v>4.3059540056097682E-2</v>
      </c>
      <c r="AN380" s="26">
        <f>AN379+AK380*(B380-B379)/(2*PI()*$C$5*AN379*$I$11)</f>
        <v>0.12986115207059001</v>
      </c>
      <c r="AO380" s="87">
        <f t="shared" si="107"/>
        <v>111242.59539450394</v>
      </c>
      <c r="AP380" s="87">
        <f>IF(R380+U380&lt;$C$8,0,32*$G$13/$C$12^2*($I$8*R380+$I$6*U380)+32*$G$14/($C$14^2-$C$13^2)*($I$8*S380+$I$6*V380))</f>
        <v>9917.5953945039291</v>
      </c>
      <c r="AQ380" s="66">
        <f>R380*$C$11*$C$9+U380*$C$11*$C$10</f>
        <v>14695380</v>
      </c>
      <c r="AR380" s="66">
        <f>S380*$C$11*$C$9+V380*$C$11*$C$10</f>
        <v>14695380</v>
      </c>
      <c r="AS380" s="87">
        <f>$C$11*(T380*$C$9+W380*$C$10)</f>
        <v>789129.61404581123</v>
      </c>
      <c r="AT380" s="45">
        <f t="shared" si="101"/>
        <v>15595752.209440315</v>
      </c>
      <c r="AU380" s="75"/>
    </row>
    <row r="381" spans="2:47" ht="15" thickBot="1" x14ac:dyDescent="0.35">
      <c r="B381" s="41">
        <f t="shared" si="108"/>
        <v>3500</v>
      </c>
      <c r="C381" s="8">
        <f t="shared" si="109"/>
        <v>35</v>
      </c>
      <c r="D381" s="73">
        <f t="shared" si="95"/>
        <v>46.8125</v>
      </c>
      <c r="E381" s="29">
        <f t="shared" si="98"/>
        <v>2595.2701686407722</v>
      </c>
      <c r="F381" s="29">
        <f t="shared" si="102"/>
        <v>7.4150576246879609</v>
      </c>
      <c r="G381" s="29">
        <f t="shared" si="110"/>
        <v>9.9176395730201481</v>
      </c>
      <c r="H381" s="17">
        <f t="shared" si="111"/>
        <v>3471.1738505570247</v>
      </c>
      <c r="I381" s="29">
        <f t="shared" si="103"/>
        <v>2.2250485660981263</v>
      </c>
      <c r="J381" s="29">
        <f t="shared" si="104"/>
        <v>13.949340071223991</v>
      </c>
      <c r="K381" s="32">
        <f>IF((D380+L380+M380-AL380)/($C$21+$C$22)&gt;$C$8,$C$8,(D380+L380+M380-AL380)/($C$21+$C$22))</f>
        <v>1400</v>
      </c>
      <c r="L381" s="97">
        <f t="shared" si="96"/>
        <v>0</v>
      </c>
      <c r="M381" s="96">
        <f t="shared" si="97"/>
        <v>0</v>
      </c>
      <c r="N381" s="98">
        <f t="shared" si="105"/>
        <v>1.7382597742038917</v>
      </c>
      <c r="O381" s="100">
        <f t="shared" si="99"/>
        <v>4.2266987561397071</v>
      </c>
      <c r="P381" s="104">
        <f t="shared" si="106"/>
        <v>18.880500609176615</v>
      </c>
      <c r="Q381" s="102">
        <f t="shared" si="112"/>
        <v>2.8886093440366814E-2</v>
      </c>
      <c r="R381" s="106">
        <f>K381-U381</f>
        <v>0</v>
      </c>
      <c r="S381" s="106">
        <f>IF(K381-H380&lt;0,0,K381-H380)</f>
        <v>0</v>
      </c>
      <c r="T381" s="106">
        <f t="shared" si="100"/>
        <v>98.365381490613771</v>
      </c>
      <c r="U381" s="107">
        <f>IF(S381&gt;0,0,IF(U380+(F381-AL381/$C$23)*$C$22/($C$21+$C$22)&gt;$C$8,$C$8,IF(V381=$C$8,U380+(F381-AL381/$C$23)*$C$22/$C$21,U380+(F381-AL381/$C$23)*$C$22/($C$21+$C$22))))</f>
        <v>1400</v>
      </c>
      <c r="V381" s="107">
        <f>IF(S381=0,IF(V380+(F381-AL381/$C$23)*$C$22/($C$21+$C$22)&gt;$C$8,$C$8,V380+(F381-AL381/$C$23)*$C$22/($C$21+$C$22)),E381)</f>
        <v>1400</v>
      </c>
      <c r="W381" s="203">
        <f>IF(S381&gt;0,0,IF(W380+AL381/$C$23&gt;$F$23,$F$23,W380+AL381/$C$23))</f>
        <v>1.6346185093862227</v>
      </c>
      <c r="X381" s="105" t="str">
        <f>IF(R381=0,"-",IF(U381=0,FORECAST($C$8,Инклинометрия!$B$2:$B$152,Инклинометрия!$A$2:$A$152),FORECAST(R381,Инклинометрия!$B$2:$B$152,Инклинометрия!$A$2:$A$152)))</f>
        <v>-</v>
      </c>
      <c r="Y381" s="105" t="str">
        <f>IF(R381=0,"-",IF(U381=0,FORECAST($C$8-R381,Инклинометрия!$B$2:$B$152,Инклинометрия!$A$2:$A$152),0))</f>
        <v>-</v>
      </c>
      <c r="Z381" s="105" t="str">
        <f>IF(S381=0,"-",FORECAST($C$8,Инклинометрия!$B$2:$B$152,Инклинометрия!$A$2:$A$152))</f>
        <v>-</v>
      </c>
      <c r="AA381" s="105" t="str">
        <f>IF(S381=0,"-",FORECAST($C$8-S381,Инклинометрия!$B$2:$B$152,Инклинометрия!$A$2:$A$152))</f>
        <v>-</v>
      </c>
      <c r="AB381" s="105">
        <f>IF(T381=0,"-",FORECAST($C$6,Инклинометрия!$B$2:$B$152,Инклинометрия!$A$2:$A$152))</f>
        <v>1425</v>
      </c>
      <c r="AC381" s="105">
        <f>IF(R381=0,FORECAST($C$6-T381,Инклинометрия!$B$2:$B$152,Инклинометрия!$A$2:$A$152),FORECAST($C$8,Инклинометрия!$B$2:$B$152,Инклинометрия!$A$2:$A$152))</f>
        <v>1331.5528875839168</v>
      </c>
      <c r="AD381" s="107">
        <f>IF(U381=0,"-",FORECAST($C$8,Инклинометрия!$B$2:$B$152,Инклинометрия!$A$2:$A$152))</f>
        <v>1330</v>
      </c>
      <c r="AE381" s="107">
        <f>IF(U381=0,"-",FORECAST($C$8-U381,Инклинометрия!$B$2:$B$152,Инклинометрия!$A$2:$A$152))</f>
        <v>0</v>
      </c>
      <c r="AF381" s="107">
        <f>FORECAST($C$8-S381,Инклинометрия!$B$2:$B$152,Инклинометрия!$A$2:$A$152)</f>
        <v>1330</v>
      </c>
      <c r="AG381" s="107">
        <f>FORECAST($C$8-(S381+V381),Инклинометрия!$B$2:$B$152,Инклинометрия!$A$2:$A$152)</f>
        <v>0</v>
      </c>
      <c r="AH381" s="107">
        <f>IF(W381=0,"-",FORECAST($C$8+W381,Инклинометрия!$B$2:$B$152,Инклинометрия!$A$2:$A$152))</f>
        <v>1331.5528875839168</v>
      </c>
      <c r="AI381" s="107">
        <f>IF(W381=0,"-",FORECAST($C$8,Инклинометрия!$B$2:$B$152,Инклинометрия!$A$2:$A$152))</f>
        <v>1330</v>
      </c>
      <c r="AK381" s="122">
        <f>2*PI()*$C$5*(AT380-AT379)/(LN(AN380/$I$9)*$I$8/$I$7+LN($I$10/AN380)*$I$8/$I$7)</f>
        <v>0</v>
      </c>
      <c r="AL381" s="67">
        <f>AK381*(B381-B380)</f>
        <v>0</v>
      </c>
      <c r="AM381" s="23">
        <f t="shared" si="113"/>
        <v>4.3059540056097682E-2</v>
      </c>
      <c r="AN381" s="26">
        <f>AN380+AK381*(B381-B380)/(2*PI()*$C$5*AN380*$I$11)</f>
        <v>0.12986115207059001</v>
      </c>
      <c r="AO381" s="87">
        <f t="shared" si="107"/>
        <v>111242.59539450394</v>
      </c>
      <c r="AP381" s="87">
        <f>IF(R381+U381&lt;$C$8,0,32*$G$13/$C$12^2*($I$8*R381+$I$6*U381)+32*$G$14/($C$14^2-$C$13^2)*($I$8*S381+$I$6*V381))</f>
        <v>9917.5953945039291</v>
      </c>
      <c r="AQ381" s="66">
        <f>R381*$C$11*$C$9+U381*$C$11*$C$10</f>
        <v>14695380</v>
      </c>
      <c r="AR381" s="66">
        <f>S381*$C$11*$C$9+V381*$C$11*$C$10</f>
        <v>14695380</v>
      </c>
      <c r="AS381" s="87">
        <f>$C$11*(T381*$C$9+W381*$C$10)</f>
        <v>789129.61404581123</v>
      </c>
      <c r="AT381" s="45">
        <f t="shared" si="101"/>
        <v>15595752.209440315</v>
      </c>
      <c r="AU381" s="75"/>
    </row>
    <row r="382" spans="2:47" ht="15" thickBot="1" x14ac:dyDescent="0.35">
      <c r="B382" s="41">
        <f t="shared" si="108"/>
        <v>3510</v>
      </c>
      <c r="C382" s="8">
        <f t="shared" si="109"/>
        <v>35.1</v>
      </c>
      <c r="D382" s="73">
        <f t="shared" si="95"/>
        <v>46.946249999999999</v>
      </c>
      <c r="E382" s="29">
        <f t="shared" si="98"/>
        <v>2602.6852262654602</v>
      </c>
      <c r="F382" s="29">
        <f t="shared" si="102"/>
        <v>7.4150576246879609</v>
      </c>
      <c r="G382" s="29">
        <f t="shared" si="110"/>
        <v>9.9176395730201481</v>
      </c>
      <c r="H382" s="17">
        <f t="shared" si="111"/>
        <v>3481.0914901300448</v>
      </c>
      <c r="I382" s="29">
        <f t="shared" si="103"/>
        <v>2.2250485660981263</v>
      </c>
      <c r="J382" s="29">
        <f t="shared" si="104"/>
        <v>13.949340071223991</v>
      </c>
      <c r="K382" s="32">
        <f>IF((D381+L381+M381-AL381)/($C$21+$C$22)&gt;$C$8,$C$8,(D381+L381+M381-AL381)/($C$21+$C$22))</f>
        <v>1400</v>
      </c>
      <c r="L382" s="97">
        <f t="shared" si="96"/>
        <v>0</v>
      </c>
      <c r="M382" s="96">
        <f t="shared" si="97"/>
        <v>0</v>
      </c>
      <c r="N382" s="98">
        <f t="shared" si="105"/>
        <v>1.7382597742038917</v>
      </c>
      <c r="O382" s="100">
        <f t="shared" si="99"/>
        <v>4.2266987561397071</v>
      </c>
      <c r="P382" s="104">
        <f t="shared" si="106"/>
        <v>18.880500609176615</v>
      </c>
      <c r="Q382" s="102">
        <f t="shared" si="112"/>
        <v>2.8886093440366814E-2</v>
      </c>
      <c r="R382" s="106">
        <f>K382-U382</f>
        <v>0</v>
      </c>
      <c r="S382" s="106">
        <f>IF(K382-H381&lt;0,0,K382-H381)</f>
        <v>0</v>
      </c>
      <c r="T382" s="106">
        <f t="shared" si="100"/>
        <v>98.365381490613771</v>
      </c>
      <c r="U382" s="107">
        <f>IF(S382&gt;0,0,IF(U381+(F382-AL382/$C$23)*$C$22/($C$21+$C$22)&gt;$C$8,$C$8,IF(V382=$C$8,U381+(F382-AL382/$C$23)*$C$22/$C$21,U381+(F382-AL382/$C$23)*$C$22/($C$21+$C$22))))</f>
        <v>1400</v>
      </c>
      <c r="V382" s="107">
        <f>IF(S382=0,IF(V381+(F382-AL382/$C$23)*$C$22/($C$21+$C$22)&gt;$C$8,$C$8,V381+(F382-AL382/$C$23)*$C$22/($C$21+$C$22)),E382)</f>
        <v>1400</v>
      </c>
      <c r="W382" s="203">
        <f>IF(S382&gt;0,0,IF(W381+AL382/$C$23&gt;$F$23,$F$23,W381+AL382/$C$23))</f>
        <v>1.6346185093862227</v>
      </c>
      <c r="X382" s="105" t="str">
        <f>IF(R382=0,"-",IF(U382=0,FORECAST($C$8,Инклинометрия!$B$2:$B$152,Инклинометрия!$A$2:$A$152),FORECAST(R382,Инклинометрия!$B$2:$B$152,Инклинометрия!$A$2:$A$152)))</f>
        <v>-</v>
      </c>
      <c r="Y382" s="105" t="str">
        <f>IF(R382=0,"-",IF(U382=0,FORECAST($C$8-R382,Инклинометрия!$B$2:$B$152,Инклинометрия!$A$2:$A$152),0))</f>
        <v>-</v>
      </c>
      <c r="Z382" s="105" t="str">
        <f>IF(S382=0,"-",FORECAST($C$8,Инклинометрия!$B$2:$B$152,Инклинометрия!$A$2:$A$152))</f>
        <v>-</v>
      </c>
      <c r="AA382" s="105" t="str">
        <f>IF(S382=0,"-",FORECAST($C$8-S382,Инклинометрия!$B$2:$B$152,Инклинометрия!$A$2:$A$152))</f>
        <v>-</v>
      </c>
      <c r="AB382" s="105">
        <f>IF(T382=0,"-",FORECAST($C$6,Инклинометрия!$B$2:$B$152,Инклинометрия!$A$2:$A$152))</f>
        <v>1425</v>
      </c>
      <c r="AC382" s="105">
        <f>IF(R382=0,FORECAST($C$6-T382,Инклинометрия!$B$2:$B$152,Инклинометрия!$A$2:$A$152),FORECAST($C$8,Инклинометрия!$B$2:$B$152,Инклинометрия!$A$2:$A$152))</f>
        <v>1331.5528875839168</v>
      </c>
      <c r="AD382" s="107">
        <f>IF(U382=0,"-",FORECAST($C$8,Инклинометрия!$B$2:$B$152,Инклинометрия!$A$2:$A$152))</f>
        <v>1330</v>
      </c>
      <c r="AE382" s="107">
        <f>IF(U382=0,"-",FORECAST($C$8-U382,Инклинометрия!$B$2:$B$152,Инклинометрия!$A$2:$A$152))</f>
        <v>0</v>
      </c>
      <c r="AF382" s="107">
        <f>FORECAST($C$8-S382,Инклинометрия!$B$2:$B$152,Инклинометрия!$A$2:$A$152)</f>
        <v>1330</v>
      </c>
      <c r="AG382" s="107">
        <f>FORECAST($C$8-(S382+V382),Инклинометрия!$B$2:$B$152,Инклинометрия!$A$2:$A$152)</f>
        <v>0</v>
      </c>
      <c r="AH382" s="107">
        <f>IF(W382=0,"-",FORECAST($C$8+W382,Инклинометрия!$B$2:$B$152,Инклинометрия!$A$2:$A$152))</f>
        <v>1331.5528875839168</v>
      </c>
      <c r="AI382" s="107">
        <f>IF(W382=0,"-",FORECAST($C$8,Инклинометрия!$B$2:$B$152,Инклинометрия!$A$2:$A$152))</f>
        <v>1330</v>
      </c>
      <c r="AK382" s="122">
        <f>2*PI()*$C$5*(AT381-AT380)/(LN(AN381/$I$9)*$I$8/$I$7+LN($I$10/AN381)*$I$8/$I$7)</f>
        <v>0</v>
      </c>
      <c r="AL382" s="67">
        <f>AK382*(B382-B381)</f>
        <v>0</v>
      </c>
      <c r="AM382" s="23">
        <f t="shared" si="113"/>
        <v>4.3059540056097682E-2</v>
      </c>
      <c r="AN382" s="26">
        <f>AN381+AK382*(B382-B381)/(2*PI()*$C$5*AN381*$I$11)</f>
        <v>0.12986115207059001</v>
      </c>
      <c r="AO382" s="87">
        <f t="shared" si="107"/>
        <v>111242.59539450394</v>
      </c>
      <c r="AP382" s="87">
        <f>IF(R382+U382&lt;$C$8,0,32*$G$13/$C$12^2*($I$8*R382+$I$6*U382)+32*$G$14/($C$14^2-$C$13^2)*($I$8*S382+$I$6*V382))</f>
        <v>9917.5953945039291</v>
      </c>
      <c r="AQ382" s="66">
        <f>R382*$C$11*$C$9+U382*$C$11*$C$10</f>
        <v>14695380</v>
      </c>
      <c r="AR382" s="66">
        <f>S382*$C$11*$C$9+V382*$C$11*$C$10</f>
        <v>14695380</v>
      </c>
      <c r="AS382" s="87">
        <f>$C$11*(T382*$C$9+W382*$C$10)</f>
        <v>789129.61404581123</v>
      </c>
      <c r="AT382" s="45">
        <f t="shared" si="101"/>
        <v>15595752.209440315</v>
      </c>
      <c r="AU382" s="75"/>
    </row>
    <row r="383" spans="2:47" ht="15" thickBot="1" x14ac:dyDescent="0.35">
      <c r="B383" s="41">
        <f t="shared" si="108"/>
        <v>3520</v>
      </c>
      <c r="C383" s="8">
        <f t="shared" si="109"/>
        <v>35.200000000000003</v>
      </c>
      <c r="D383" s="73">
        <f t="shared" si="95"/>
        <v>47.08</v>
      </c>
      <c r="E383" s="29">
        <f t="shared" si="98"/>
        <v>2610.1002838901481</v>
      </c>
      <c r="F383" s="29">
        <f t="shared" si="102"/>
        <v>7.4150576246879609</v>
      </c>
      <c r="G383" s="29">
        <f t="shared" si="110"/>
        <v>9.9176395730201481</v>
      </c>
      <c r="H383" s="17">
        <f t="shared" si="111"/>
        <v>3491.0091297030649</v>
      </c>
      <c r="I383" s="29">
        <f t="shared" si="103"/>
        <v>2.2250485660981263</v>
      </c>
      <c r="J383" s="29">
        <f t="shared" si="104"/>
        <v>13.949340071223991</v>
      </c>
      <c r="K383" s="32">
        <f>IF((D382+L382+M382-AL382)/($C$21+$C$22)&gt;$C$8,$C$8,(D382+L382+M382-AL382)/($C$21+$C$22))</f>
        <v>1400</v>
      </c>
      <c r="L383" s="97">
        <f t="shared" si="96"/>
        <v>0</v>
      </c>
      <c r="M383" s="96">
        <f t="shared" si="97"/>
        <v>0</v>
      </c>
      <c r="N383" s="98">
        <f t="shared" si="105"/>
        <v>1.7382597742038917</v>
      </c>
      <c r="O383" s="100">
        <f t="shared" si="99"/>
        <v>4.2266987561397071</v>
      </c>
      <c r="P383" s="104">
        <f t="shared" si="106"/>
        <v>18.880500609176615</v>
      </c>
      <c r="Q383" s="102">
        <f t="shared" si="112"/>
        <v>2.8886093440366814E-2</v>
      </c>
      <c r="R383" s="106">
        <f>K383-U383</f>
        <v>0</v>
      </c>
      <c r="S383" s="106">
        <f>IF(K383-H382&lt;0,0,K383-H382)</f>
        <v>0</v>
      </c>
      <c r="T383" s="106">
        <f t="shared" si="100"/>
        <v>98.365381490613771</v>
      </c>
      <c r="U383" s="107">
        <f>IF(S383&gt;0,0,IF(U382+(F383-AL383/$C$23)*$C$22/($C$21+$C$22)&gt;$C$8,$C$8,IF(V383=$C$8,U382+(F383-AL383/$C$23)*$C$22/$C$21,U382+(F383-AL383/$C$23)*$C$22/($C$21+$C$22))))</f>
        <v>1400</v>
      </c>
      <c r="V383" s="107">
        <f>IF(S383=0,IF(V382+(F383-AL383/$C$23)*$C$22/($C$21+$C$22)&gt;$C$8,$C$8,V382+(F383-AL383/$C$23)*$C$22/($C$21+$C$22)),E383)</f>
        <v>1400</v>
      </c>
      <c r="W383" s="203">
        <f>IF(S383&gt;0,0,IF(W382+AL383/$C$23&gt;$F$23,$F$23,W382+AL383/$C$23))</f>
        <v>1.6346185093862227</v>
      </c>
      <c r="X383" s="105" t="str">
        <f>IF(R383=0,"-",IF(U383=0,FORECAST($C$8,Инклинометрия!$B$2:$B$152,Инклинометрия!$A$2:$A$152),FORECAST(R383,Инклинометрия!$B$2:$B$152,Инклинометрия!$A$2:$A$152)))</f>
        <v>-</v>
      </c>
      <c r="Y383" s="105" t="str">
        <f>IF(R383=0,"-",IF(U383=0,FORECAST($C$8-R383,Инклинометрия!$B$2:$B$152,Инклинометрия!$A$2:$A$152),0))</f>
        <v>-</v>
      </c>
      <c r="Z383" s="105" t="str">
        <f>IF(S383=0,"-",FORECAST($C$8,Инклинометрия!$B$2:$B$152,Инклинометрия!$A$2:$A$152))</f>
        <v>-</v>
      </c>
      <c r="AA383" s="105" t="str">
        <f>IF(S383=0,"-",FORECAST($C$8-S383,Инклинометрия!$B$2:$B$152,Инклинометрия!$A$2:$A$152))</f>
        <v>-</v>
      </c>
      <c r="AB383" s="105">
        <f>IF(T383=0,"-",FORECAST($C$6,Инклинометрия!$B$2:$B$152,Инклинометрия!$A$2:$A$152))</f>
        <v>1425</v>
      </c>
      <c r="AC383" s="105">
        <f>IF(R383=0,FORECAST($C$6-T383,Инклинометрия!$B$2:$B$152,Инклинометрия!$A$2:$A$152),FORECAST($C$8,Инклинометрия!$B$2:$B$152,Инклинометрия!$A$2:$A$152))</f>
        <v>1331.5528875839168</v>
      </c>
      <c r="AD383" s="107">
        <f>IF(U383=0,"-",FORECAST($C$8,Инклинометрия!$B$2:$B$152,Инклинометрия!$A$2:$A$152))</f>
        <v>1330</v>
      </c>
      <c r="AE383" s="107">
        <f>IF(U383=0,"-",FORECAST($C$8-U383,Инклинометрия!$B$2:$B$152,Инклинометрия!$A$2:$A$152))</f>
        <v>0</v>
      </c>
      <c r="AF383" s="107">
        <f>FORECAST($C$8-S383,Инклинометрия!$B$2:$B$152,Инклинометрия!$A$2:$A$152)</f>
        <v>1330</v>
      </c>
      <c r="AG383" s="107">
        <f>FORECAST($C$8-(S383+V383),Инклинометрия!$B$2:$B$152,Инклинометрия!$A$2:$A$152)</f>
        <v>0</v>
      </c>
      <c r="AH383" s="107">
        <f>IF(W383=0,"-",FORECAST($C$8+W383,Инклинометрия!$B$2:$B$152,Инклинометрия!$A$2:$A$152))</f>
        <v>1331.5528875839168</v>
      </c>
      <c r="AI383" s="107">
        <f>IF(W383=0,"-",FORECAST($C$8,Инклинометрия!$B$2:$B$152,Инклинометрия!$A$2:$A$152))</f>
        <v>1330</v>
      </c>
      <c r="AK383" s="122">
        <f>2*PI()*$C$5*(AT382-AT381)/(LN(AN382/$I$9)*$I$8/$I$7+LN($I$10/AN382)*$I$8/$I$7)</f>
        <v>0</v>
      </c>
      <c r="AL383" s="67">
        <f>AK383*(B383-B382)</f>
        <v>0</v>
      </c>
      <c r="AM383" s="23">
        <f t="shared" si="113"/>
        <v>4.3059540056097682E-2</v>
      </c>
      <c r="AN383" s="26">
        <f>AN382+AK383*(B383-B382)/(2*PI()*$C$5*AN382*$I$11)</f>
        <v>0.12986115207059001</v>
      </c>
      <c r="AO383" s="87">
        <f t="shared" si="107"/>
        <v>111242.59539450394</v>
      </c>
      <c r="AP383" s="87">
        <f>IF(R383+U383&lt;$C$8,0,32*$G$13/$C$12^2*($I$8*R383+$I$6*U383)+32*$G$14/($C$14^2-$C$13^2)*($I$8*S383+$I$6*V383))</f>
        <v>9917.5953945039291</v>
      </c>
      <c r="AQ383" s="66">
        <f>R383*$C$11*$C$9+U383*$C$11*$C$10</f>
        <v>14695380</v>
      </c>
      <c r="AR383" s="66">
        <f>S383*$C$11*$C$9+V383*$C$11*$C$10</f>
        <v>14695380</v>
      </c>
      <c r="AS383" s="87">
        <f>$C$11*(T383*$C$9+W383*$C$10)</f>
        <v>789129.61404581123</v>
      </c>
      <c r="AT383" s="45">
        <f t="shared" si="101"/>
        <v>15595752.209440315</v>
      </c>
      <c r="AU383" s="75"/>
    </row>
    <row r="384" spans="2:47" ht="15" thickBot="1" x14ac:dyDescent="0.35">
      <c r="B384" s="41">
        <f t="shared" si="108"/>
        <v>3530</v>
      </c>
      <c r="C384" s="8">
        <f t="shared" si="109"/>
        <v>35.300000000000004</v>
      </c>
      <c r="D384" s="73">
        <f t="shared" si="95"/>
        <v>47.213750000000012</v>
      </c>
      <c r="E384" s="29">
        <f t="shared" si="98"/>
        <v>2617.5153415148366</v>
      </c>
      <c r="F384" s="29">
        <f t="shared" si="102"/>
        <v>7.4150576246884157</v>
      </c>
      <c r="G384" s="29">
        <f t="shared" si="110"/>
        <v>9.9176395730207556</v>
      </c>
      <c r="H384" s="17">
        <f t="shared" si="111"/>
        <v>3500.9267692760855</v>
      </c>
      <c r="I384" s="29">
        <f t="shared" si="103"/>
        <v>2.2250485660981263</v>
      </c>
      <c r="J384" s="29">
        <f t="shared" si="104"/>
        <v>13.949340071224418</v>
      </c>
      <c r="K384" s="32">
        <f>IF((D383+L383+M383-AL383)/($C$21+$C$22)&gt;$C$8,$C$8,(D383+L383+M383-AL383)/($C$21+$C$22))</f>
        <v>1400</v>
      </c>
      <c r="L384" s="97">
        <f t="shared" si="96"/>
        <v>0</v>
      </c>
      <c r="M384" s="96">
        <f t="shared" si="97"/>
        <v>0</v>
      </c>
      <c r="N384" s="98">
        <f t="shared" si="105"/>
        <v>1.7382597742038917</v>
      </c>
      <c r="O384" s="100">
        <f t="shared" si="99"/>
        <v>4.2266987561397071</v>
      </c>
      <c r="P384" s="104">
        <f t="shared" si="106"/>
        <v>18.880500609176615</v>
      </c>
      <c r="Q384" s="102">
        <f t="shared" si="112"/>
        <v>2.8886093440366814E-2</v>
      </c>
      <c r="R384" s="106">
        <f>K384-U384</f>
        <v>0</v>
      </c>
      <c r="S384" s="106">
        <f>IF(K384-H383&lt;0,0,K384-H383)</f>
        <v>0</v>
      </c>
      <c r="T384" s="106">
        <f t="shared" si="100"/>
        <v>98.365381490613771</v>
      </c>
      <c r="U384" s="107">
        <f>IF(S384&gt;0,0,IF(U383+(F384-AL384/$C$23)*$C$22/($C$21+$C$22)&gt;$C$8,$C$8,IF(V384=$C$8,U383+(F384-AL384/$C$23)*$C$22/$C$21,U383+(F384-AL384/$C$23)*$C$22/($C$21+$C$22))))</f>
        <v>1400</v>
      </c>
      <c r="V384" s="107">
        <f>IF(S384=0,IF(V383+(F384-AL384/$C$23)*$C$22/($C$21+$C$22)&gt;$C$8,$C$8,V383+(F384-AL384/$C$23)*$C$22/($C$21+$C$22)),E384)</f>
        <v>1400</v>
      </c>
      <c r="W384" s="203">
        <f>IF(S384&gt;0,0,IF(W383+AL384/$C$23&gt;$F$23,$F$23,W383+AL384/$C$23))</f>
        <v>1.6346185093862227</v>
      </c>
      <c r="X384" s="105" t="str">
        <f>IF(R384=0,"-",IF(U384=0,FORECAST($C$8,Инклинометрия!$B$2:$B$152,Инклинометрия!$A$2:$A$152),FORECAST(R384,Инклинометрия!$B$2:$B$152,Инклинометрия!$A$2:$A$152)))</f>
        <v>-</v>
      </c>
      <c r="Y384" s="105" t="str">
        <f>IF(R384=0,"-",IF(U384=0,FORECAST($C$8-R384,Инклинометрия!$B$2:$B$152,Инклинометрия!$A$2:$A$152),0))</f>
        <v>-</v>
      </c>
      <c r="Z384" s="105" t="str">
        <f>IF(S384=0,"-",FORECAST($C$8,Инклинометрия!$B$2:$B$152,Инклинометрия!$A$2:$A$152))</f>
        <v>-</v>
      </c>
      <c r="AA384" s="105" t="str">
        <f>IF(S384=0,"-",FORECAST($C$8-S384,Инклинометрия!$B$2:$B$152,Инклинометрия!$A$2:$A$152))</f>
        <v>-</v>
      </c>
      <c r="AB384" s="105">
        <f>IF(T384=0,"-",FORECAST($C$6,Инклинометрия!$B$2:$B$152,Инклинометрия!$A$2:$A$152))</f>
        <v>1425</v>
      </c>
      <c r="AC384" s="105">
        <f>IF(R384=0,FORECAST($C$6-T384,Инклинометрия!$B$2:$B$152,Инклинометрия!$A$2:$A$152),FORECAST($C$8,Инклинометрия!$B$2:$B$152,Инклинометрия!$A$2:$A$152))</f>
        <v>1331.5528875839168</v>
      </c>
      <c r="AD384" s="107">
        <f>IF(U384=0,"-",FORECAST($C$8,Инклинометрия!$B$2:$B$152,Инклинометрия!$A$2:$A$152))</f>
        <v>1330</v>
      </c>
      <c r="AE384" s="107">
        <f>IF(U384=0,"-",FORECAST($C$8-U384,Инклинометрия!$B$2:$B$152,Инклинометрия!$A$2:$A$152))</f>
        <v>0</v>
      </c>
      <c r="AF384" s="107">
        <f>FORECAST($C$8-S384,Инклинометрия!$B$2:$B$152,Инклинометрия!$A$2:$A$152)</f>
        <v>1330</v>
      </c>
      <c r="AG384" s="107">
        <f>FORECAST($C$8-(S384+V384),Инклинометрия!$B$2:$B$152,Инклинометрия!$A$2:$A$152)</f>
        <v>0</v>
      </c>
      <c r="AH384" s="107">
        <f>IF(W384=0,"-",FORECAST($C$8+W384,Инклинометрия!$B$2:$B$152,Инклинометрия!$A$2:$A$152))</f>
        <v>1331.5528875839168</v>
      </c>
      <c r="AI384" s="107">
        <f>IF(W384=0,"-",FORECAST($C$8,Инклинометрия!$B$2:$B$152,Инклинометрия!$A$2:$A$152))</f>
        <v>1330</v>
      </c>
      <c r="AK384" s="122">
        <f>2*PI()*$C$5*(AT383-AT382)/(LN(AN383/$I$9)*$I$8/$I$7+LN($I$10/AN383)*$I$8/$I$7)</f>
        <v>0</v>
      </c>
      <c r="AL384" s="67">
        <f>AK384*(B384-B383)</f>
        <v>0</v>
      </c>
      <c r="AM384" s="23">
        <f t="shared" si="113"/>
        <v>4.3059540056097682E-2</v>
      </c>
      <c r="AN384" s="26">
        <f>AN383+AK384*(B384-B383)/(2*PI()*$C$5*AN383*$I$11)</f>
        <v>0.12986115207059001</v>
      </c>
      <c r="AO384" s="87">
        <f t="shared" si="107"/>
        <v>111242.59539450394</v>
      </c>
      <c r="AP384" s="87">
        <f>IF(R384+U384&lt;$C$8,0,32*$G$13/$C$12^2*($I$8*R384+$I$6*U384)+32*$G$14/($C$14^2-$C$13^2)*($I$8*S384+$I$6*V384))</f>
        <v>9917.5953945039291</v>
      </c>
      <c r="AQ384" s="66">
        <f>R384*$C$11*$C$9+U384*$C$11*$C$10</f>
        <v>14695380</v>
      </c>
      <c r="AR384" s="66">
        <f>S384*$C$11*$C$9+V384*$C$11*$C$10</f>
        <v>14695380</v>
      </c>
      <c r="AS384" s="87">
        <f>$C$11*(T384*$C$9+W384*$C$10)</f>
        <v>789129.61404581123</v>
      </c>
      <c r="AT384" s="45">
        <f t="shared" si="101"/>
        <v>15595752.209440315</v>
      </c>
      <c r="AU384" s="75"/>
    </row>
    <row r="385" spans="2:47" ht="15" thickBot="1" x14ac:dyDescent="0.35">
      <c r="B385" s="41">
        <f t="shared" si="108"/>
        <v>3540</v>
      </c>
      <c r="C385" s="8">
        <f t="shared" si="109"/>
        <v>35.4</v>
      </c>
      <c r="D385" s="73">
        <f t="shared" si="95"/>
        <v>47.347499999999997</v>
      </c>
      <c r="E385" s="29">
        <f t="shared" si="98"/>
        <v>2624.9303991395241</v>
      </c>
      <c r="F385" s="29">
        <f t="shared" si="102"/>
        <v>7.4150576246875062</v>
      </c>
      <c r="G385" s="29">
        <f t="shared" si="110"/>
        <v>9.9176395730195388</v>
      </c>
      <c r="H385" s="17">
        <f t="shared" si="111"/>
        <v>3510.8444088491051</v>
      </c>
      <c r="I385" s="29">
        <f t="shared" si="103"/>
        <v>2.2250485660981263</v>
      </c>
      <c r="J385" s="29">
        <f t="shared" si="104"/>
        <v>13.949340071223562</v>
      </c>
      <c r="K385" s="32">
        <f>IF((D384+L384+M384-AL384)/($C$21+$C$22)&gt;$C$8,$C$8,(D384+L384+M384-AL384)/($C$21+$C$22))</f>
        <v>1400</v>
      </c>
      <c r="L385" s="97">
        <f t="shared" si="96"/>
        <v>0</v>
      </c>
      <c r="M385" s="96">
        <f t="shared" si="97"/>
        <v>0</v>
      </c>
      <c r="N385" s="98">
        <f t="shared" si="105"/>
        <v>1.7382597742038917</v>
      </c>
      <c r="O385" s="100">
        <f t="shared" si="99"/>
        <v>4.2266987561397071</v>
      </c>
      <c r="P385" s="104">
        <f t="shared" si="106"/>
        <v>18.880500609176615</v>
      </c>
      <c r="Q385" s="102">
        <f t="shared" si="112"/>
        <v>2.8886093440366814E-2</v>
      </c>
      <c r="R385" s="106">
        <f>K385-U385</f>
        <v>0</v>
      </c>
      <c r="S385" s="106">
        <f>IF(K385-H384&lt;0,0,K385-H384)</f>
        <v>0</v>
      </c>
      <c r="T385" s="106">
        <f t="shared" si="100"/>
        <v>98.365381490613771</v>
      </c>
      <c r="U385" s="107">
        <f>IF(S385&gt;0,0,IF(U384+(F385-AL385/$C$23)*$C$22/($C$21+$C$22)&gt;$C$8,$C$8,IF(V385=$C$8,U384+(F385-AL385/$C$23)*$C$22/$C$21,U384+(F385-AL385/$C$23)*$C$22/($C$21+$C$22))))</f>
        <v>1400</v>
      </c>
      <c r="V385" s="107">
        <f>IF(S385=0,IF(V384+(F385-AL385/$C$23)*$C$22/($C$21+$C$22)&gt;$C$8,$C$8,V384+(F385-AL385/$C$23)*$C$22/($C$21+$C$22)),E385)</f>
        <v>1400</v>
      </c>
      <c r="W385" s="203">
        <f>IF(S385&gt;0,0,IF(W384+AL385/$C$23&gt;$F$23,$F$23,W384+AL385/$C$23))</f>
        <v>1.6346185093862227</v>
      </c>
      <c r="X385" s="105" t="str">
        <f>IF(R385=0,"-",IF(U385=0,FORECAST($C$8,Инклинометрия!$B$2:$B$152,Инклинометрия!$A$2:$A$152),FORECAST(R385,Инклинометрия!$B$2:$B$152,Инклинометрия!$A$2:$A$152)))</f>
        <v>-</v>
      </c>
      <c r="Y385" s="105" t="str">
        <f>IF(R385=0,"-",IF(U385=0,FORECAST($C$8-R385,Инклинометрия!$B$2:$B$152,Инклинометрия!$A$2:$A$152),0))</f>
        <v>-</v>
      </c>
      <c r="Z385" s="105" t="str">
        <f>IF(S385=0,"-",FORECAST($C$8,Инклинометрия!$B$2:$B$152,Инклинометрия!$A$2:$A$152))</f>
        <v>-</v>
      </c>
      <c r="AA385" s="105" t="str">
        <f>IF(S385=0,"-",FORECAST($C$8-S385,Инклинометрия!$B$2:$B$152,Инклинометрия!$A$2:$A$152))</f>
        <v>-</v>
      </c>
      <c r="AB385" s="105">
        <f>IF(T385=0,"-",FORECAST($C$6,Инклинометрия!$B$2:$B$152,Инклинометрия!$A$2:$A$152))</f>
        <v>1425</v>
      </c>
      <c r="AC385" s="105">
        <f>IF(R385=0,FORECAST($C$6-T385,Инклинометрия!$B$2:$B$152,Инклинометрия!$A$2:$A$152),FORECAST($C$8,Инклинометрия!$B$2:$B$152,Инклинометрия!$A$2:$A$152))</f>
        <v>1331.5528875839168</v>
      </c>
      <c r="AD385" s="107">
        <f>IF(U385=0,"-",FORECAST($C$8,Инклинометрия!$B$2:$B$152,Инклинометрия!$A$2:$A$152))</f>
        <v>1330</v>
      </c>
      <c r="AE385" s="107">
        <f>IF(U385=0,"-",FORECAST($C$8-U385,Инклинометрия!$B$2:$B$152,Инклинометрия!$A$2:$A$152))</f>
        <v>0</v>
      </c>
      <c r="AF385" s="107">
        <f>FORECAST($C$8-S385,Инклинометрия!$B$2:$B$152,Инклинометрия!$A$2:$A$152)</f>
        <v>1330</v>
      </c>
      <c r="AG385" s="107">
        <f>FORECAST($C$8-(S385+V385),Инклинометрия!$B$2:$B$152,Инклинометрия!$A$2:$A$152)</f>
        <v>0</v>
      </c>
      <c r="AH385" s="107">
        <f>IF(W385=0,"-",FORECAST($C$8+W385,Инклинометрия!$B$2:$B$152,Инклинометрия!$A$2:$A$152))</f>
        <v>1331.5528875839168</v>
      </c>
      <c r="AI385" s="107">
        <f>IF(W385=0,"-",FORECAST($C$8,Инклинометрия!$B$2:$B$152,Инклинометрия!$A$2:$A$152))</f>
        <v>1330</v>
      </c>
      <c r="AK385" s="122">
        <f>2*PI()*$C$5*(AT384-AT383)/(LN(AN384/$I$9)*$I$8/$I$7+LN($I$10/AN384)*$I$8/$I$7)</f>
        <v>0</v>
      </c>
      <c r="AL385" s="67">
        <f>AK385*(B385-B384)</f>
        <v>0</v>
      </c>
      <c r="AM385" s="23">
        <f t="shared" si="113"/>
        <v>4.3059540056097682E-2</v>
      </c>
      <c r="AN385" s="26">
        <f>AN384+AK385*(B385-B384)/(2*PI()*$C$5*AN384*$I$11)</f>
        <v>0.12986115207059001</v>
      </c>
      <c r="AO385" s="87">
        <f t="shared" si="107"/>
        <v>111242.59539450394</v>
      </c>
      <c r="AP385" s="87">
        <f>IF(R385+U385&lt;$C$8,0,32*$G$13/$C$12^2*($I$8*R385+$I$6*U385)+32*$G$14/($C$14^2-$C$13^2)*($I$8*S385+$I$6*V385))</f>
        <v>9917.5953945039291</v>
      </c>
      <c r="AQ385" s="66">
        <f>R385*$C$11*$C$9+U385*$C$11*$C$10</f>
        <v>14695380</v>
      </c>
      <c r="AR385" s="66">
        <f>S385*$C$11*$C$9+V385*$C$11*$C$10</f>
        <v>14695380</v>
      </c>
      <c r="AS385" s="87">
        <f>$C$11*(T385*$C$9+W385*$C$10)</f>
        <v>789129.61404581123</v>
      </c>
      <c r="AT385" s="45">
        <f t="shared" si="101"/>
        <v>15595752.209440315</v>
      </c>
      <c r="AU385" s="75"/>
    </row>
    <row r="386" spans="2:47" ht="15" thickBot="1" x14ac:dyDescent="0.35">
      <c r="B386" s="41">
        <f t="shared" si="108"/>
        <v>3550</v>
      </c>
      <c r="C386" s="8">
        <f t="shared" si="109"/>
        <v>35.5</v>
      </c>
      <c r="D386" s="73">
        <f t="shared" si="95"/>
        <v>47.481250000000003</v>
      </c>
      <c r="E386" s="29">
        <f t="shared" si="98"/>
        <v>2632.345456764212</v>
      </c>
      <c r="F386" s="29">
        <f t="shared" si="102"/>
        <v>7.4150576246879609</v>
      </c>
      <c r="G386" s="29">
        <f t="shared" si="110"/>
        <v>9.9176395730201481</v>
      </c>
      <c r="H386" s="17">
        <f t="shared" si="111"/>
        <v>3520.7620484221252</v>
      </c>
      <c r="I386" s="29">
        <f t="shared" si="103"/>
        <v>2.2250485660981263</v>
      </c>
      <c r="J386" s="29">
        <f t="shared" si="104"/>
        <v>13.949340071223991</v>
      </c>
      <c r="K386" s="32">
        <f>IF((D385+L385+M385-AL385)/($C$21+$C$22)&gt;$C$8,$C$8,(D385+L385+M385-AL385)/($C$21+$C$22))</f>
        <v>1400</v>
      </c>
      <c r="L386" s="97">
        <f t="shared" si="96"/>
        <v>0</v>
      </c>
      <c r="M386" s="96">
        <f t="shared" si="97"/>
        <v>0</v>
      </c>
      <c r="N386" s="98">
        <f t="shared" si="105"/>
        <v>1.7382597742038917</v>
      </c>
      <c r="O386" s="100">
        <f t="shared" si="99"/>
        <v>4.2266987561397071</v>
      </c>
      <c r="P386" s="104">
        <f t="shared" si="106"/>
        <v>18.880500609176615</v>
      </c>
      <c r="Q386" s="102">
        <f t="shared" si="112"/>
        <v>2.8886093440366814E-2</v>
      </c>
      <c r="R386" s="106">
        <f>K386-U386</f>
        <v>0</v>
      </c>
      <c r="S386" s="106">
        <f>IF(K386-H385&lt;0,0,K386-H385)</f>
        <v>0</v>
      </c>
      <c r="T386" s="106">
        <f t="shared" si="100"/>
        <v>98.365381490613771</v>
      </c>
      <c r="U386" s="107">
        <f>IF(S386&gt;0,0,IF(U385+(F386-AL386/$C$23)*$C$22/($C$21+$C$22)&gt;$C$8,$C$8,IF(V386=$C$8,U385+(F386-AL386/$C$23)*$C$22/$C$21,U385+(F386-AL386/$C$23)*$C$22/($C$21+$C$22))))</f>
        <v>1400</v>
      </c>
      <c r="V386" s="107">
        <f>IF(S386=0,IF(V385+(F386-AL386/$C$23)*$C$22/($C$21+$C$22)&gt;$C$8,$C$8,V385+(F386-AL386/$C$23)*$C$22/($C$21+$C$22)),E386)</f>
        <v>1400</v>
      </c>
      <c r="W386" s="203">
        <f>IF(S386&gt;0,0,IF(W385+AL386/$C$23&gt;$F$23,$F$23,W385+AL386/$C$23))</f>
        <v>1.6346185093862227</v>
      </c>
      <c r="X386" s="105" t="str">
        <f>IF(R386=0,"-",IF(U386=0,FORECAST($C$8,Инклинометрия!$B$2:$B$152,Инклинометрия!$A$2:$A$152),FORECAST(R386,Инклинометрия!$B$2:$B$152,Инклинометрия!$A$2:$A$152)))</f>
        <v>-</v>
      </c>
      <c r="Y386" s="105" t="str">
        <f>IF(R386=0,"-",IF(U386=0,FORECAST($C$8-R386,Инклинометрия!$B$2:$B$152,Инклинометрия!$A$2:$A$152),0))</f>
        <v>-</v>
      </c>
      <c r="Z386" s="105" t="str">
        <f>IF(S386=0,"-",FORECAST($C$8,Инклинометрия!$B$2:$B$152,Инклинометрия!$A$2:$A$152))</f>
        <v>-</v>
      </c>
      <c r="AA386" s="105" t="str">
        <f>IF(S386=0,"-",FORECAST($C$8-S386,Инклинометрия!$B$2:$B$152,Инклинометрия!$A$2:$A$152))</f>
        <v>-</v>
      </c>
      <c r="AB386" s="105">
        <f>IF(T386=0,"-",FORECAST($C$6,Инклинометрия!$B$2:$B$152,Инклинометрия!$A$2:$A$152))</f>
        <v>1425</v>
      </c>
      <c r="AC386" s="105">
        <f>IF(R386=0,FORECAST($C$6-T386,Инклинометрия!$B$2:$B$152,Инклинометрия!$A$2:$A$152),FORECAST($C$8,Инклинометрия!$B$2:$B$152,Инклинометрия!$A$2:$A$152))</f>
        <v>1331.5528875839168</v>
      </c>
      <c r="AD386" s="107">
        <f>IF(U386=0,"-",FORECAST($C$8,Инклинометрия!$B$2:$B$152,Инклинометрия!$A$2:$A$152))</f>
        <v>1330</v>
      </c>
      <c r="AE386" s="107">
        <f>IF(U386=0,"-",FORECAST($C$8-U386,Инклинометрия!$B$2:$B$152,Инклинометрия!$A$2:$A$152))</f>
        <v>0</v>
      </c>
      <c r="AF386" s="107">
        <f>FORECAST($C$8-S386,Инклинометрия!$B$2:$B$152,Инклинометрия!$A$2:$A$152)</f>
        <v>1330</v>
      </c>
      <c r="AG386" s="107">
        <f>FORECAST($C$8-(S386+V386),Инклинометрия!$B$2:$B$152,Инклинометрия!$A$2:$A$152)</f>
        <v>0</v>
      </c>
      <c r="AH386" s="107">
        <f>IF(W386=0,"-",FORECAST($C$8+W386,Инклинометрия!$B$2:$B$152,Инклинометрия!$A$2:$A$152))</f>
        <v>1331.5528875839168</v>
      </c>
      <c r="AI386" s="107">
        <f>IF(W386=0,"-",FORECAST($C$8,Инклинометрия!$B$2:$B$152,Инклинометрия!$A$2:$A$152))</f>
        <v>1330</v>
      </c>
      <c r="AK386" s="122">
        <f>2*PI()*$C$5*(AT385-AT384)/(LN(AN385/$I$9)*$I$8/$I$7+LN($I$10/AN385)*$I$8/$I$7)</f>
        <v>0</v>
      </c>
      <c r="AL386" s="67">
        <f>AK386*(B386-B385)</f>
        <v>0</v>
      </c>
      <c r="AM386" s="23">
        <f t="shared" si="113"/>
        <v>4.3059540056097682E-2</v>
      </c>
      <c r="AN386" s="26">
        <f>AN385+AK386*(B386-B385)/(2*PI()*$C$5*AN385*$I$11)</f>
        <v>0.12986115207059001</v>
      </c>
      <c r="AO386" s="87">
        <f t="shared" si="107"/>
        <v>111242.59539450394</v>
      </c>
      <c r="AP386" s="87">
        <f>IF(R386+U386&lt;$C$8,0,32*$G$13/$C$12^2*($I$8*R386+$I$6*U386)+32*$G$14/($C$14^2-$C$13^2)*($I$8*S386+$I$6*V386))</f>
        <v>9917.5953945039291</v>
      </c>
      <c r="AQ386" s="66">
        <f>R386*$C$11*$C$9+U386*$C$11*$C$10</f>
        <v>14695380</v>
      </c>
      <c r="AR386" s="66">
        <f>S386*$C$11*$C$9+V386*$C$11*$C$10</f>
        <v>14695380</v>
      </c>
      <c r="AS386" s="87">
        <f>$C$11*(T386*$C$9+W386*$C$10)</f>
        <v>789129.61404581123</v>
      </c>
      <c r="AT386" s="45">
        <f t="shared" si="101"/>
        <v>15595752.209440315</v>
      </c>
      <c r="AU386" s="75"/>
    </row>
    <row r="387" spans="2:47" ht="15" thickBot="1" x14ac:dyDescent="0.35">
      <c r="B387" s="41">
        <f t="shared" si="108"/>
        <v>3560</v>
      </c>
      <c r="C387" s="8">
        <f t="shared" si="109"/>
        <v>35.6</v>
      </c>
      <c r="D387" s="73">
        <f t="shared" si="95"/>
        <v>47.615000000000002</v>
      </c>
      <c r="E387" s="29">
        <f t="shared" si="98"/>
        <v>2639.7605143889</v>
      </c>
      <c r="F387" s="29">
        <f t="shared" si="102"/>
        <v>7.4150576246879609</v>
      </c>
      <c r="G387" s="29">
        <f t="shared" si="110"/>
        <v>9.9176395730201481</v>
      </c>
      <c r="H387" s="17">
        <f t="shared" si="111"/>
        <v>3530.6796879951453</v>
      </c>
      <c r="I387" s="29">
        <f t="shared" si="103"/>
        <v>2.2250485660981263</v>
      </c>
      <c r="J387" s="29">
        <f t="shared" si="104"/>
        <v>13.949340071223991</v>
      </c>
      <c r="K387" s="32">
        <f>IF((D386+L386+M386-AL386)/($C$21+$C$22)&gt;$C$8,$C$8,(D386+L386+M386-AL386)/($C$21+$C$22))</f>
        <v>1400</v>
      </c>
      <c r="L387" s="97">
        <f t="shared" si="96"/>
        <v>0</v>
      </c>
      <c r="M387" s="96">
        <f t="shared" si="97"/>
        <v>0</v>
      </c>
      <c r="N387" s="98">
        <f t="shared" si="105"/>
        <v>1.7382597742038917</v>
      </c>
      <c r="O387" s="100">
        <f t="shared" si="99"/>
        <v>4.2266987561397071</v>
      </c>
      <c r="P387" s="104">
        <f t="shared" si="106"/>
        <v>18.880500609176615</v>
      </c>
      <c r="Q387" s="102">
        <f t="shared" si="112"/>
        <v>2.8886093440366814E-2</v>
      </c>
      <c r="R387" s="106">
        <f>K387-U387</f>
        <v>0</v>
      </c>
      <c r="S387" s="106">
        <f>IF(K387-H386&lt;0,0,K387-H386)</f>
        <v>0</v>
      </c>
      <c r="T387" s="106">
        <f t="shared" si="100"/>
        <v>98.365381490613771</v>
      </c>
      <c r="U387" s="107">
        <f>IF(S387&gt;0,0,IF(U386+(F387-AL387/$C$23)*$C$22/($C$21+$C$22)&gt;$C$8,$C$8,IF(V387=$C$8,U386+(F387-AL387/$C$23)*$C$22/$C$21,U386+(F387-AL387/$C$23)*$C$22/($C$21+$C$22))))</f>
        <v>1400</v>
      </c>
      <c r="V387" s="107">
        <f>IF(S387=0,IF(V386+(F387-AL387/$C$23)*$C$22/($C$21+$C$22)&gt;$C$8,$C$8,V386+(F387-AL387/$C$23)*$C$22/($C$21+$C$22)),E387)</f>
        <v>1400</v>
      </c>
      <c r="W387" s="203">
        <f>IF(S387&gt;0,0,IF(W386+AL387/$C$23&gt;$F$23,$F$23,W386+AL387/$C$23))</f>
        <v>1.6346185093862227</v>
      </c>
      <c r="X387" s="105" t="str">
        <f>IF(R387=0,"-",IF(U387=0,FORECAST($C$8,Инклинометрия!$B$2:$B$152,Инклинометрия!$A$2:$A$152),FORECAST(R387,Инклинометрия!$B$2:$B$152,Инклинометрия!$A$2:$A$152)))</f>
        <v>-</v>
      </c>
      <c r="Y387" s="105" t="str">
        <f>IF(R387=0,"-",IF(U387=0,FORECAST($C$8-R387,Инклинометрия!$B$2:$B$152,Инклинометрия!$A$2:$A$152),0))</f>
        <v>-</v>
      </c>
      <c r="Z387" s="105" t="str">
        <f>IF(S387=0,"-",FORECAST($C$8,Инклинометрия!$B$2:$B$152,Инклинометрия!$A$2:$A$152))</f>
        <v>-</v>
      </c>
      <c r="AA387" s="105" t="str">
        <f>IF(S387=0,"-",FORECAST($C$8-S387,Инклинометрия!$B$2:$B$152,Инклинометрия!$A$2:$A$152))</f>
        <v>-</v>
      </c>
      <c r="AB387" s="105">
        <f>IF(T387=0,"-",FORECAST($C$6,Инклинометрия!$B$2:$B$152,Инклинометрия!$A$2:$A$152))</f>
        <v>1425</v>
      </c>
      <c r="AC387" s="105">
        <f>IF(R387=0,FORECAST($C$6-T387,Инклинометрия!$B$2:$B$152,Инклинометрия!$A$2:$A$152),FORECAST($C$8,Инклинометрия!$B$2:$B$152,Инклинометрия!$A$2:$A$152))</f>
        <v>1331.5528875839168</v>
      </c>
      <c r="AD387" s="107">
        <f>IF(U387=0,"-",FORECAST($C$8,Инклинометрия!$B$2:$B$152,Инклинометрия!$A$2:$A$152))</f>
        <v>1330</v>
      </c>
      <c r="AE387" s="107">
        <f>IF(U387=0,"-",FORECAST($C$8-U387,Инклинометрия!$B$2:$B$152,Инклинометрия!$A$2:$A$152))</f>
        <v>0</v>
      </c>
      <c r="AF387" s="107">
        <f>FORECAST($C$8-S387,Инклинометрия!$B$2:$B$152,Инклинометрия!$A$2:$A$152)</f>
        <v>1330</v>
      </c>
      <c r="AG387" s="107">
        <f>FORECAST($C$8-(S387+V387),Инклинометрия!$B$2:$B$152,Инклинометрия!$A$2:$A$152)</f>
        <v>0</v>
      </c>
      <c r="AH387" s="107">
        <f>IF(W387=0,"-",FORECAST($C$8+W387,Инклинометрия!$B$2:$B$152,Инклинометрия!$A$2:$A$152))</f>
        <v>1331.5528875839168</v>
      </c>
      <c r="AI387" s="107">
        <f>IF(W387=0,"-",FORECAST($C$8,Инклинометрия!$B$2:$B$152,Инклинометрия!$A$2:$A$152))</f>
        <v>1330</v>
      </c>
      <c r="AK387" s="122">
        <f>2*PI()*$C$5*(AT386-AT385)/(LN(AN386/$I$9)*$I$8/$I$7+LN($I$10/AN386)*$I$8/$I$7)</f>
        <v>0</v>
      </c>
      <c r="AL387" s="67">
        <f>AK387*(B387-B386)</f>
        <v>0</v>
      </c>
      <c r="AM387" s="23">
        <f t="shared" si="113"/>
        <v>4.3059540056097682E-2</v>
      </c>
      <c r="AN387" s="26">
        <f>AN386+AK387*(B387-B386)/(2*PI()*$C$5*AN386*$I$11)</f>
        <v>0.12986115207059001</v>
      </c>
      <c r="AO387" s="87">
        <f t="shared" si="107"/>
        <v>111242.59539450394</v>
      </c>
      <c r="AP387" s="87">
        <f>IF(R387+U387&lt;$C$8,0,32*$G$13/$C$12^2*($I$8*R387+$I$6*U387)+32*$G$14/($C$14^2-$C$13^2)*($I$8*S387+$I$6*V387))</f>
        <v>9917.5953945039291</v>
      </c>
      <c r="AQ387" s="66">
        <f>R387*$C$11*$C$9+U387*$C$11*$C$10</f>
        <v>14695380</v>
      </c>
      <c r="AR387" s="66">
        <f>S387*$C$11*$C$9+V387*$C$11*$C$10</f>
        <v>14695380</v>
      </c>
      <c r="AS387" s="87">
        <f>$C$11*(T387*$C$9+W387*$C$10)</f>
        <v>789129.61404581123</v>
      </c>
      <c r="AT387" s="45">
        <f t="shared" si="101"/>
        <v>15595752.209440315</v>
      </c>
      <c r="AU387" s="75"/>
    </row>
    <row r="388" spans="2:47" ht="15" thickBot="1" x14ac:dyDescent="0.35">
      <c r="B388" s="41">
        <f t="shared" si="108"/>
        <v>3570</v>
      </c>
      <c r="C388" s="8">
        <f t="shared" si="109"/>
        <v>35.700000000000003</v>
      </c>
      <c r="D388" s="73">
        <f t="shared" si="95"/>
        <v>47.748750000000001</v>
      </c>
      <c r="E388" s="29">
        <f t="shared" si="98"/>
        <v>2647.175572013588</v>
      </c>
      <c r="F388" s="29">
        <f t="shared" si="102"/>
        <v>7.4150576246879609</v>
      </c>
      <c r="G388" s="29">
        <f t="shared" si="110"/>
        <v>9.9176395730201481</v>
      </c>
      <c r="H388" s="17">
        <f t="shared" si="111"/>
        <v>3540.5973275681654</v>
      </c>
      <c r="I388" s="29">
        <f t="shared" si="103"/>
        <v>2.2250485660981263</v>
      </c>
      <c r="J388" s="29">
        <f t="shared" si="104"/>
        <v>13.949340071223991</v>
      </c>
      <c r="K388" s="32">
        <f>IF((D387+L387+M387-AL387)/($C$21+$C$22)&gt;$C$8,$C$8,(D387+L387+M387-AL387)/($C$21+$C$22))</f>
        <v>1400</v>
      </c>
      <c r="L388" s="97">
        <f t="shared" si="96"/>
        <v>0</v>
      </c>
      <c r="M388" s="96">
        <f t="shared" si="97"/>
        <v>0</v>
      </c>
      <c r="N388" s="98">
        <f t="shared" si="105"/>
        <v>1.7382597742038917</v>
      </c>
      <c r="O388" s="100">
        <f t="shared" si="99"/>
        <v>4.2266987561397071</v>
      </c>
      <c r="P388" s="104">
        <f t="shared" si="106"/>
        <v>18.880500609176615</v>
      </c>
      <c r="Q388" s="102">
        <f t="shared" si="112"/>
        <v>2.8886093440366814E-2</v>
      </c>
      <c r="R388" s="106">
        <f>K388-U388</f>
        <v>0</v>
      </c>
      <c r="S388" s="106">
        <f>IF(K388-H387&lt;0,0,K388-H387)</f>
        <v>0</v>
      </c>
      <c r="T388" s="106">
        <f t="shared" si="100"/>
        <v>98.365381490613771</v>
      </c>
      <c r="U388" s="107">
        <f>IF(S388&gt;0,0,IF(U387+(F388-AL388/$C$23)*$C$22/($C$21+$C$22)&gt;$C$8,$C$8,IF(V388=$C$8,U387+(F388-AL388/$C$23)*$C$22/$C$21,U387+(F388-AL388/$C$23)*$C$22/($C$21+$C$22))))</f>
        <v>1400</v>
      </c>
      <c r="V388" s="107">
        <f>IF(S388=0,IF(V387+(F388-AL388/$C$23)*$C$22/($C$21+$C$22)&gt;$C$8,$C$8,V387+(F388-AL388/$C$23)*$C$22/($C$21+$C$22)),E388)</f>
        <v>1400</v>
      </c>
      <c r="W388" s="203">
        <f>IF(S388&gt;0,0,IF(W387+AL388/$C$23&gt;$F$23,$F$23,W387+AL388/$C$23))</f>
        <v>1.6346185093862227</v>
      </c>
      <c r="X388" s="105" t="str">
        <f>IF(R388=0,"-",IF(U388=0,FORECAST($C$8,Инклинометрия!$B$2:$B$152,Инклинометрия!$A$2:$A$152),FORECAST(R388,Инклинометрия!$B$2:$B$152,Инклинометрия!$A$2:$A$152)))</f>
        <v>-</v>
      </c>
      <c r="Y388" s="105" t="str">
        <f>IF(R388=0,"-",IF(U388=0,FORECAST($C$8-R388,Инклинометрия!$B$2:$B$152,Инклинометрия!$A$2:$A$152),0))</f>
        <v>-</v>
      </c>
      <c r="Z388" s="105" t="str">
        <f>IF(S388=0,"-",FORECAST($C$8,Инклинометрия!$B$2:$B$152,Инклинометрия!$A$2:$A$152))</f>
        <v>-</v>
      </c>
      <c r="AA388" s="105" t="str">
        <f>IF(S388=0,"-",FORECAST($C$8-S388,Инклинометрия!$B$2:$B$152,Инклинометрия!$A$2:$A$152))</f>
        <v>-</v>
      </c>
      <c r="AB388" s="105">
        <f>IF(T388=0,"-",FORECAST($C$6,Инклинометрия!$B$2:$B$152,Инклинометрия!$A$2:$A$152))</f>
        <v>1425</v>
      </c>
      <c r="AC388" s="105">
        <f>IF(R388=0,FORECAST($C$6-T388,Инклинометрия!$B$2:$B$152,Инклинометрия!$A$2:$A$152),FORECAST($C$8,Инклинометрия!$B$2:$B$152,Инклинометрия!$A$2:$A$152))</f>
        <v>1331.5528875839168</v>
      </c>
      <c r="AD388" s="107">
        <f>IF(U388=0,"-",FORECAST($C$8,Инклинометрия!$B$2:$B$152,Инклинометрия!$A$2:$A$152))</f>
        <v>1330</v>
      </c>
      <c r="AE388" s="107">
        <f>IF(U388=0,"-",FORECAST($C$8-U388,Инклинометрия!$B$2:$B$152,Инклинометрия!$A$2:$A$152))</f>
        <v>0</v>
      </c>
      <c r="AF388" s="107">
        <f>FORECAST($C$8-S388,Инклинометрия!$B$2:$B$152,Инклинометрия!$A$2:$A$152)</f>
        <v>1330</v>
      </c>
      <c r="AG388" s="107">
        <f>FORECAST($C$8-(S388+V388),Инклинометрия!$B$2:$B$152,Инклинометрия!$A$2:$A$152)</f>
        <v>0</v>
      </c>
      <c r="AH388" s="107">
        <f>IF(W388=0,"-",FORECAST($C$8+W388,Инклинометрия!$B$2:$B$152,Инклинометрия!$A$2:$A$152))</f>
        <v>1331.5528875839168</v>
      </c>
      <c r="AI388" s="107">
        <f>IF(W388=0,"-",FORECAST($C$8,Инклинометрия!$B$2:$B$152,Инклинометрия!$A$2:$A$152))</f>
        <v>1330</v>
      </c>
      <c r="AK388" s="122">
        <f>2*PI()*$C$5*(AT387-AT386)/(LN(AN387/$I$9)*$I$8/$I$7+LN($I$10/AN387)*$I$8/$I$7)</f>
        <v>0</v>
      </c>
      <c r="AL388" s="67">
        <f>AK388*(B388-B387)</f>
        <v>0</v>
      </c>
      <c r="AM388" s="23">
        <f t="shared" si="113"/>
        <v>4.3059540056097682E-2</v>
      </c>
      <c r="AN388" s="26">
        <f>AN387+AK388*(B388-B387)/(2*PI()*$C$5*AN387*$I$11)</f>
        <v>0.12986115207059001</v>
      </c>
      <c r="AO388" s="87">
        <f t="shared" si="107"/>
        <v>111242.59539450394</v>
      </c>
      <c r="AP388" s="87">
        <f>IF(R388+U388&lt;$C$8,0,32*$G$13/$C$12^2*($I$8*R388+$I$6*U388)+32*$G$14/($C$14^2-$C$13^2)*($I$8*S388+$I$6*V388))</f>
        <v>9917.5953945039291</v>
      </c>
      <c r="AQ388" s="66">
        <f>R388*$C$11*$C$9+U388*$C$11*$C$10</f>
        <v>14695380</v>
      </c>
      <c r="AR388" s="66">
        <f>S388*$C$11*$C$9+V388*$C$11*$C$10</f>
        <v>14695380</v>
      </c>
      <c r="AS388" s="87">
        <f>$C$11*(T388*$C$9+W388*$C$10)</f>
        <v>789129.61404581123</v>
      </c>
      <c r="AT388" s="45">
        <f t="shared" si="101"/>
        <v>15595752.209440315</v>
      </c>
      <c r="AU388" s="75"/>
    </row>
    <row r="389" spans="2:47" ht="15" thickBot="1" x14ac:dyDescent="0.35">
      <c r="B389" s="41">
        <f t="shared" si="108"/>
        <v>3580</v>
      </c>
      <c r="C389" s="8">
        <f t="shared" si="109"/>
        <v>35.800000000000004</v>
      </c>
      <c r="D389" s="73">
        <f t="shared" si="95"/>
        <v>47.882500000000007</v>
      </c>
      <c r="E389" s="29">
        <f t="shared" si="98"/>
        <v>2654.5906296382759</v>
      </c>
      <c r="F389" s="29">
        <f t="shared" si="102"/>
        <v>7.4150576246879609</v>
      </c>
      <c r="G389" s="29">
        <f t="shared" si="110"/>
        <v>9.9176395730201481</v>
      </c>
      <c r="H389" s="17">
        <f t="shared" si="111"/>
        <v>3550.5149671411855</v>
      </c>
      <c r="I389" s="29">
        <f t="shared" si="103"/>
        <v>2.2250485660981263</v>
      </c>
      <c r="J389" s="29">
        <f t="shared" si="104"/>
        <v>13.949340071223991</v>
      </c>
      <c r="K389" s="32">
        <f>IF((D388+L388+M388-AL388)/($C$21+$C$22)&gt;$C$8,$C$8,(D388+L388+M388-AL388)/($C$21+$C$22))</f>
        <v>1400</v>
      </c>
      <c r="L389" s="97">
        <f t="shared" si="96"/>
        <v>0</v>
      </c>
      <c r="M389" s="96">
        <f t="shared" si="97"/>
        <v>0</v>
      </c>
      <c r="N389" s="98">
        <f t="shared" si="105"/>
        <v>1.7382597742038917</v>
      </c>
      <c r="O389" s="100">
        <f t="shared" si="99"/>
        <v>4.2266987561397071</v>
      </c>
      <c r="P389" s="104">
        <f t="shared" si="106"/>
        <v>18.880500609176615</v>
      </c>
      <c r="Q389" s="102">
        <f t="shared" si="112"/>
        <v>2.8886093440366814E-2</v>
      </c>
      <c r="R389" s="106">
        <f>K389-U389</f>
        <v>0</v>
      </c>
      <c r="S389" s="106">
        <f>IF(K389-H388&lt;0,0,K389-H388)</f>
        <v>0</v>
      </c>
      <c r="T389" s="106">
        <f t="shared" si="100"/>
        <v>98.365381490613771</v>
      </c>
      <c r="U389" s="107">
        <f>IF(S389&gt;0,0,IF(U388+(F389-AL389/$C$23)*$C$22/($C$21+$C$22)&gt;$C$8,$C$8,IF(V389=$C$8,U388+(F389-AL389/$C$23)*$C$22/$C$21,U388+(F389-AL389/$C$23)*$C$22/($C$21+$C$22))))</f>
        <v>1400</v>
      </c>
      <c r="V389" s="107">
        <f>IF(S389=0,IF(V388+(F389-AL389/$C$23)*$C$22/($C$21+$C$22)&gt;$C$8,$C$8,V388+(F389-AL389/$C$23)*$C$22/($C$21+$C$22)),E389)</f>
        <v>1400</v>
      </c>
      <c r="W389" s="203">
        <f>IF(S389&gt;0,0,IF(W388+AL389/$C$23&gt;$F$23,$F$23,W388+AL389/$C$23))</f>
        <v>1.6346185093862227</v>
      </c>
      <c r="X389" s="105" t="str">
        <f>IF(R389=0,"-",IF(U389=0,FORECAST($C$8,Инклинометрия!$B$2:$B$152,Инклинометрия!$A$2:$A$152),FORECAST(R389,Инклинометрия!$B$2:$B$152,Инклинометрия!$A$2:$A$152)))</f>
        <v>-</v>
      </c>
      <c r="Y389" s="105" t="str">
        <f>IF(R389=0,"-",IF(U389=0,FORECAST($C$8-R389,Инклинометрия!$B$2:$B$152,Инклинометрия!$A$2:$A$152),0))</f>
        <v>-</v>
      </c>
      <c r="Z389" s="105" t="str">
        <f>IF(S389=0,"-",FORECAST($C$8,Инклинометрия!$B$2:$B$152,Инклинометрия!$A$2:$A$152))</f>
        <v>-</v>
      </c>
      <c r="AA389" s="105" t="str">
        <f>IF(S389=0,"-",FORECAST($C$8-S389,Инклинометрия!$B$2:$B$152,Инклинометрия!$A$2:$A$152))</f>
        <v>-</v>
      </c>
      <c r="AB389" s="105">
        <f>IF(T389=0,"-",FORECAST($C$6,Инклинометрия!$B$2:$B$152,Инклинометрия!$A$2:$A$152))</f>
        <v>1425</v>
      </c>
      <c r="AC389" s="105">
        <f>IF(R389=0,FORECAST($C$6-T389,Инклинометрия!$B$2:$B$152,Инклинометрия!$A$2:$A$152),FORECAST($C$8,Инклинометрия!$B$2:$B$152,Инклинометрия!$A$2:$A$152))</f>
        <v>1331.5528875839168</v>
      </c>
      <c r="AD389" s="107">
        <f>IF(U389=0,"-",FORECAST($C$8,Инклинометрия!$B$2:$B$152,Инклинометрия!$A$2:$A$152))</f>
        <v>1330</v>
      </c>
      <c r="AE389" s="107">
        <f>IF(U389=0,"-",FORECAST($C$8-U389,Инклинометрия!$B$2:$B$152,Инклинометрия!$A$2:$A$152))</f>
        <v>0</v>
      </c>
      <c r="AF389" s="107">
        <f>FORECAST($C$8-S389,Инклинометрия!$B$2:$B$152,Инклинометрия!$A$2:$A$152)</f>
        <v>1330</v>
      </c>
      <c r="AG389" s="107">
        <f>FORECAST($C$8-(S389+V389),Инклинометрия!$B$2:$B$152,Инклинометрия!$A$2:$A$152)</f>
        <v>0</v>
      </c>
      <c r="AH389" s="107">
        <f>IF(W389=0,"-",FORECAST($C$8+W389,Инклинометрия!$B$2:$B$152,Инклинометрия!$A$2:$A$152))</f>
        <v>1331.5528875839168</v>
      </c>
      <c r="AI389" s="107">
        <f>IF(W389=0,"-",FORECAST($C$8,Инклинометрия!$B$2:$B$152,Инклинометрия!$A$2:$A$152))</f>
        <v>1330</v>
      </c>
      <c r="AK389" s="122">
        <f>2*PI()*$C$5*(AT388-AT387)/(LN(AN388/$I$9)*$I$8/$I$7+LN($I$10/AN388)*$I$8/$I$7)</f>
        <v>0</v>
      </c>
      <c r="AL389" s="67">
        <f>AK389*(B389-B388)</f>
        <v>0</v>
      </c>
      <c r="AM389" s="23">
        <f t="shared" si="113"/>
        <v>4.3059540056097682E-2</v>
      </c>
      <c r="AN389" s="26">
        <f>AN388+AK389*(B389-B388)/(2*PI()*$C$5*AN388*$I$11)</f>
        <v>0.12986115207059001</v>
      </c>
      <c r="AO389" s="87">
        <f t="shared" si="107"/>
        <v>111242.59539450394</v>
      </c>
      <c r="AP389" s="87">
        <f>IF(R389+U389&lt;$C$8,0,32*$G$13/$C$12^2*($I$8*R389+$I$6*U389)+32*$G$14/($C$14^2-$C$13^2)*($I$8*S389+$I$6*V389))</f>
        <v>9917.5953945039291</v>
      </c>
      <c r="AQ389" s="66">
        <f>R389*$C$11*$C$9+U389*$C$11*$C$10</f>
        <v>14695380</v>
      </c>
      <c r="AR389" s="66">
        <f>S389*$C$11*$C$9+V389*$C$11*$C$10</f>
        <v>14695380</v>
      </c>
      <c r="AS389" s="87">
        <f>$C$11*(T389*$C$9+W389*$C$10)</f>
        <v>789129.61404581123</v>
      </c>
      <c r="AT389" s="45">
        <f t="shared" si="101"/>
        <v>15595752.209440315</v>
      </c>
      <c r="AU389" s="75"/>
    </row>
    <row r="390" spans="2:47" ht="15" thickBot="1" x14ac:dyDescent="0.35">
      <c r="B390" s="41">
        <f t="shared" si="108"/>
        <v>3590</v>
      </c>
      <c r="C390" s="8">
        <f t="shared" si="109"/>
        <v>35.9</v>
      </c>
      <c r="D390" s="73">
        <f t="shared" si="95"/>
        <v>48.016249999999999</v>
      </c>
      <c r="E390" s="29">
        <f t="shared" si="98"/>
        <v>2662.0056872629634</v>
      </c>
      <c r="F390" s="29">
        <f t="shared" si="102"/>
        <v>7.4150576246875062</v>
      </c>
      <c r="G390" s="29">
        <f t="shared" si="110"/>
        <v>9.9176395730195388</v>
      </c>
      <c r="H390" s="17">
        <f t="shared" si="111"/>
        <v>3560.4326067142051</v>
      </c>
      <c r="I390" s="29">
        <f t="shared" si="103"/>
        <v>2.2250485660981263</v>
      </c>
      <c r="J390" s="29">
        <f t="shared" si="104"/>
        <v>13.949340071223562</v>
      </c>
      <c r="K390" s="32">
        <f>IF((D389+L389+M389-AL389)/($C$21+$C$22)&gt;$C$8,$C$8,(D389+L389+M389-AL389)/($C$21+$C$22))</f>
        <v>1400</v>
      </c>
      <c r="L390" s="97">
        <f t="shared" si="96"/>
        <v>0</v>
      </c>
      <c r="M390" s="96">
        <f t="shared" si="97"/>
        <v>0</v>
      </c>
      <c r="N390" s="98">
        <f t="shared" si="105"/>
        <v>1.7382597742038917</v>
      </c>
      <c r="O390" s="100">
        <f t="shared" si="99"/>
        <v>4.2266987561397071</v>
      </c>
      <c r="P390" s="104">
        <f t="shared" si="106"/>
        <v>18.880500609176615</v>
      </c>
      <c r="Q390" s="102">
        <f t="shared" si="112"/>
        <v>2.8886093440366814E-2</v>
      </c>
      <c r="R390" s="106">
        <f>K390-U390</f>
        <v>0</v>
      </c>
      <c r="S390" s="106">
        <f>IF(K390-H389&lt;0,0,K390-H389)</f>
        <v>0</v>
      </c>
      <c r="T390" s="106">
        <f t="shared" si="100"/>
        <v>98.365381490613771</v>
      </c>
      <c r="U390" s="107">
        <f>IF(S390&gt;0,0,IF(U389+(F390-AL390/$C$23)*$C$22/($C$21+$C$22)&gt;$C$8,$C$8,IF(V390=$C$8,U389+(F390-AL390/$C$23)*$C$22/$C$21,U389+(F390-AL390/$C$23)*$C$22/($C$21+$C$22))))</f>
        <v>1400</v>
      </c>
      <c r="V390" s="107">
        <f>IF(S390=0,IF(V389+(F390-AL390/$C$23)*$C$22/($C$21+$C$22)&gt;$C$8,$C$8,V389+(F390-AL390/$C$23)*$C$22/($C$21+$C$22)),E390)</f>
        <v>1400</v>
      </c>
      <c r="W390" s="203">
        <f>IF(S390&gt;0,0,IF(W389+AL390/$C$23&gt;$F$23,$F$23,W389+AL390/$C$23))</f>
        <v>1.6346185093862227</v>
      </c>
      <c r="X390" s="105" t="str">
        <f>IF(R390=0,"-",IF(U390=0,FORECAST($C$8,Инклинометрия!$B$2:$B$152,Инклинометрия!$A$2:$A$152),FORECAST(R390,Инклинометрия!$B$2:$B$152,Инклинометрия!$A$2:$A$152)))</f>
        <v>-</v>
      </c>
      <c r="Y390" s="105" t="str">
        <f>IF(R390=0,"-",IF(U390=0,FORECAST($C$8-R390,Инклинометрия!$B$2:$B$152,Инклинометрия!$A$2:$A$152),0))</f>
        <v>-</v>
      </c>
      <c r="Z390" s="105" t="str">
        <f>IF(S390=0,"-",FORECAST($C$8,Инклинометрия!$B$2:$B$152,Инклинометрия!$A$2:$A$152))</f>
        <v>-</v>
      </c>
      <c r="AA390" s="105" t="str">
        <f>IF(S390=0,"-",FORECAST($C$8-S390,Инклинометрия!$B$2:$B$152,Инклинометрия!$A$2:$A$152))</f>
        <v>-</v>
      </c>
      <c r="AB390" s="105">
        <f>IF(T390=0,"-",FORECAST($C$6,Инклинометрия!$B$2:$B$152,Инклинометрия!$A$2:$A$152))</f>
        <v>1425</v>
      </c>
      <c r="AC390" s="105">
        <f>IF(R390=0,FORECAST($C$6-T390,Инклинометрия!$B$2:$B$152,Инклинометрия!$A$2:$A$152),FORECAST($C$8,Инклинометрия!$B$2:$B$152,Инклинометрия!$A$2:$A$152))</f>
        <v>1331.5528875839168</v>
      </c>
      <c r="AD390" s="107">
        <f>IF(U390=0,"-",FORECAST($C$8,Инклинометрия!$B$2:$B$152,Инклинометрия!$A$2:$A$152))</f>
        <v>1330</v>
      </c>
      <c r="AE390" s="107">
        <f>IF(U390=0,"-",FORECAST($C$8-U390,Инклинометрия!$B$2:$B$152,Инклинометрия!$A$2:$A$152))</f>
        <v>0</v>
      </c>
      <c r="AF390" s="107">
        <f>FORECAST($C$8-S390,Инклинометрия!$B$2:$B$152,Инклинометрия!$A$2:$A$152)</f>
        <v>1330</v>
      </c>
      <c r="AG390" s="107">
        <f>FORECAST($C$8-(S390+V390),Инклинометрия!$B$2:$B$152,Инклинометрия!$A$2:$A$152)</f>
        <v>0</v>
      </c>
      <c r="AH390" s="107">
        <f>IF(W390=0,"-",FORECAST($C$8+W390,Инклинометрия!$B$2:$B$152,Инклинометрия!$A$2:$A$152))</f>
        <v>1331.5528875839168</v>
      </c>
      <c r="AI390" s="107">
        <f>IF(W390=0,"-",FORECAST($C$8,Инклинометрия!$B$2:$B$152,Инклинометрия!$A$2:$A$152))</f>
        <v>1330</v>
      </c>
      <c r="AK390" s="122">
        <f>2*PI()*$C$5*(AT389-AT388)/(LN(AN389/$I$9)*$I$8/$I$7+LN($I$10/AN389)*$I$8/$I$7)</f>
        <v>0</v>
      </c>
      <c r="AL390" s="67">
        <f>AK390*(B390-B389)</f>
        <v>0</v>
      </c>
      <c r="AM390" s="23">
        <f t="shared" si="113"/>
        <v>4.3059540056097682E-2</v>
      </c>
      <c r="AN390" s="26">
        <f>AN389+AK390*(B390-B389)/(2*PI()*$C$5*AN389*$I$11)</f>
        <v>0.12986115207059001</v>
      </c>
      <c r="AO390" s="87">
        <f t="shared" si="107"/>
        <v>111242.59539450394</v>
      </c>
      <c r="AP390" s="87">
        <f>IF(R390+U390&lt;$C$8,0,32*$G$13/$C$12^2*($I$8*R390+$I$6*U390)+32*$G$14/($C$14^2-$C$13^2)*($I$8*S390+$I$6*V390))</f>
        <v>9917.5953945039291</v>
      </c>
      <c r="AQ390" s="66">
        <f>R390*$C$11*$C$9+U390*$C$11*$C$10</f>
        <v>14695380</v>
      </c>
      <c r="AR390" s="66">
        <f>S390*$C$11*$C$9+V390*$C$11*$C$10</f>
        <v>14695380</v>
      </c>
      <c r="AS390" s="87">
        <f>$C$11*(T390*$C$9+W390*$C$10)</f>
        <v>789129.61404581123</v>
      </c>
      <c r="AT390" s="45">
        <f t="shared" si="101"/>
        <v>15595752.209440315</v>
      </c>
      <c r="AU390" s="75"/>
    </row>
    <row r="391" spans="2:47" ht="15" thickBot="1" x14ac:dyDescent="0.35">
      <c r="B391" s="41">
        <f t="shared" si="108"/>
        <v>3600</v>
      </c>
      <c r="C391" s="8">
        <f t="shared" si="109"/>
        <v>36</v>
      </c>
      <c r="D391" s="73">
        <f t="shared" si="95"/>
        <v>48.15</v>
      </c>
      <c r="E391" s="29">
        <f t="shared" si="98"/>
        <v>2669.4207448876514</v>
      </c>
      <c r="F391" s="29">
        <f t="shared" si="102"/>
        <v>7.4150576246879609</v>
      </c>
      <c r="G391" s="29">
        <f t="shared" si="110"/>
        <v>9.9176395730201481</v>
      </c>
      <c r="H391" s="17">
        <f t="shared" si="111"/>
        <v>3570.3502462872252</v>
      </c>
      <c r="I391" s="29">
        <f t="shared" si="103"/>
        <v>2.2250485660981263</v>
      </c>
      <c r="J391" s="29">
        <f t="shared" si="104"/>
        <v>13.949340071223991</v>
      </c>
      <c r="K391" s="32">
        <f>IF((D390+L390+M390-AL390)/($C$21+$C$22)&gt;$C$8,$C$8,(D390+L390+M390-AL390)/($C$21+$C$22))</f>
        <v>1400</v>
      </c>
      <c r="L391" s="97">
        <f t="shared" si="96"/>
        <v>0</v>
      </c>
      <c r="M391" s="96">
        <f t="shared" si="97"/>
        <v>0</v>
      </c>
      <c r="N391" s="98">
        <f t="shared" si="105"/>
        <v>1.7382597742038917</v>
      </c>
      <c r="O391" s="100">
        <f t="shared" si="99"/>
        <v>4.2266987561397071</v>
      </c>
      <c r="P391" s="104">
        <f t="shared" si="106"/>
        <v>18.880500609176615</v>
      </c>
      <c r="Q391" s="102">
        <f t="shared" si="112"/>
        <v>2.8886093440366814E-2</v>
      </c>
      <c r="R391" s="106">
        <f>K391-U391</f>
        <v>0</v>
      </c>
      <c r="S391" s="106">
        <f>IF(K391-H390&lt;0,0,K391-H390)</f>
        <v>0</v>
      </c>
      <c r="T391" s="106">
        <f t="shared" si="100"/>
        <v>98.365381490613771</v>
      </c>
      <c r="U391" s="107">
        <f>IF(S391&gt;0,0,IF(U390+(F391-AL391/$C$23)*$C$22/($C$21+$C$22)&gt;$C$8,$C$8,IF(V391=$C$8,U390+(F391-AL391/$C$23)*$C$22/$C$21,U390+(F391-AL391/$C$23)*$C$22/($C$21+$C$22))))</f>
        <v>1400</v>
      </c>
      <c r="V391" s="107">
        <f>IF(S391=0,IF(V390+(F391-AL391/$C$23)*$C$22/($C$21+$C$22)&gt;$C$8,$C$8,V390+(F391-AL391/$C$23)*$C$22/($C$21+$C$22)),E391)</f>
        <v>1400</v>
      </c>
      <c r="W391" s="203">
        <f>IF(S391&gt;0,0,IF(W390+AL391/$C$23&gt;$F$23,$F$23,W390+AL391/$C$23))</f>
        <v>1.6346185093862227</v>
      </c>
      <c r="X391" s="105" t="str">
        <f>IF(R391=0,"-",IF(U391=0,FORECAST($C$8,Инклинометрия!$B$2:$B$152,Инклинометрия!$A$2:$A$152),FORECAST(R391,Инклинометрия!$B$2:$B$152,Инклинометрия!$A$2:$A$152)))</f>
        <v>-</v>
      </c>
      <c r="Y391" s="105" t="str">
        <f>IF(R391=0,"-",IF(U391=0,FORECAST($C$8-R391,Инклинометрия!$B$2:$B$152,Инклинометрия!$A$2:$A$152),0))</f>
        <v>-</v>
      </c>
      <c r="Z391" s="105" t="str">
        <f>IF(S391=0,"-",FORECAST($C$8,Инклинометрия!$B$2:$B$152,Инклинометрия!$A$2:$A$152))</f>
        <v>-</v>
      </c>
      <c r="AA391" s="105" t="str">
        <f>IF(S391=0,"-",FORECAST($C$8-S391,Инклинометрия!$B$2:$B$152,Инклинометрия!$A$2:$A$152))</f>
        <v>-</v>
      </c>
      <c r="AB391" s="105">
        <f>IF(T391=0,"-",FORECAST($C$6,Инклинометрия!$B$2:$B$152,Инклинометрия!$A$2:$A$152))</f>
        <v>1425</v>
      </c>
      <c r="AC391" s="105">
        <f>IF(R391=0,FORECAST($C$6-T391,Инклинометрия!$B$2:$B$152,Инклинометрия!$A$2:$A$152),FORECAST($C$8,Инклинометрия!$B$2:$B$152,Инклинометрия!$A$2:$A$152))</f>
        <v>1331.5528875839168</v>
      </c>
      <c r="AD391" s="107">
        <f>IF(U391=0,"-",FORECAST($C$8,Инклинометрия!$B$2:$B$152,Инклинометрия!$A$2:$A$152))</f>
        <v>1330</v>
      </c>
      <c r="AE391" s="107">
        <f>IF(U391=0,"-",FORECAST($C$8-U391,Инклинометрия!$B$2:$B$152,Инклинометрия!$A$2:$A$152))</f>
        <v>0</v>
      </c>
      <c r="AF391" s="107">
        <f>FORECAST($C$8-S391,Инклинометрия!$B$2:$B$152,Инклинометрия!$A$2:$A$152)</f>
        <v>1330</v>
      </c>
      <c r="AG391" s="107">
        <f>FORECAST($C$8-(S391+V391),Инклинометрия!$B$2:$B$152,Инклинометрия!$A$2:$A$152)</f>
        <v>0</v>
      </c>
      <c r="AH391" s="107">
        <f>IF(W391=0,"-",FORECAST($C$8+W391,Инклинометрия!$B$2:$B$152,Инклинометрия!$A$2:$A$152))</f>
        <v>1331.5528875839168</v>
      </c>
      <c r="AI391" s="107">
        <f>IF(W391=0,"-",FORECAST($C$8,Инклинометрия!$B$2:$B$152,Инклинометрия!$A$2:$A$152))</f>
        <v>1330</v>
      </c>
      <c r="AK391" s="122">
        <f>2*PI()*$C$5*(AT390-AT389)/(LN(AN390/$I$9)*$I$8/$I$7+LN($I$10/AN390)*$I$8/$I$7)</f>
        <v>0</v>
      </c>
      <c r="AL391" s="67">
        <f>AK391*(B391-B390)</f>
        <v>0</v>
      </c>
      <c r="AM391" s="23">
        <f t="shared" si="113"/>
        <v>4.3059540056097682E-2</v>
      </c>
      <c r="AN391" s="26">
        <f>AN390+AK391*(B391-B390)/(2*PI()*$C$5*AN390*$I$11)</f>
        <v>0.12986115207059001</v>
      </c>
      <c r="AO391" s="87">
        <f t="shared" si="107"/>
        <v>111242.59539450394</v>
      </c>
      <c r="AP391" s="87">
        <f>IF(R391+U391&lt;$C$8,0,32*$G$13/$C$12^2*($I$8*R391+$I$6*U391)+32*$G$14/($C$14^2-$C$13^2)*($I$8*S391+$I$6*V391))</f>
        <v>9917.5953945039291</v>
      </c>
      <c r="AQ391" s="66">
        <f>R391*$C$11*$C$9+U391*$C$11*$C$10</f>
        <v>14695380</v>
      </c>
      <c r="AR391" s="66">
        <f>S391*$C$11*$C$9+V391*$C$11*$C$10</f>
        <v>14695380</v>
      </c>
      <c r="AS391" s="87">
        <f>$C$11*(T391*$C$9+W391*$C$10)</f>
        <v>789129.61404581123</v>
      </c>
      <c r="AT391" s="45">
        <f t="shared" si="101"/>
        <v>15595752.209440315</v>
      </c>
      <c r="AU391" s="75"/>
    </row>
    <row r="392" spans="2:47" ht="15" thickBot="1" x14ac:dyDescent="0.35">
      <c r="B392" s="41">
        <f t="shared" si="108"/>
        <v>3610</v>
      </c>
      <c r="C392" s="8">
        <f t="shared" si="109"/>
        <v>36.1</v>
      </c>
      <c r="D392" s="73">
        <f t="shared" si="95"/>
        <v>48.283749999999998</v>
      </c>
      <c r="E392" s="29">
        <f t="shared" si="98"/>
        <v>2676.8358025123393</v>
      </c>
      <c r="F392" s="29">
        <f t="shared" si="102"/>
        <v>7.4150576246879609</v>
      </c>
      <c r="G392" s="29">
        <f t="shared" si="110"/>
        <v>9.9176395730201481</v>
      </c>
      <c r="H392" s="17">
        <f t="shared" si="111"/>
        <v>3580.2678858602453</v>
      </c>
      <c r="I392" s="29">
        <f t="shared" si="103"/>
        <v>2.2250485660981263</v>
      </c>
      <c r="J392" s="29">
        <f t="shared" si="104"/>
        <v>13.949340071223991</v>
      </c>
      <c r="K392" s="32">
        <f>IF((D391+L391+M391-AL391)/($C$21+$C$22)&gt;$C$8,$C$8,(D391+L391+M391-AL391)/($C$21+$C$22))</f>
        <v>1400</v>
      </c>
      <c r="L392" s="97">
        <f t="shared" si="96"/>
        <v>0</v>
      </c>
      <c r="M392" s="96">
        <f t="shared" si="97"/>
        <v>0</v>
      </c>
      <c r="N392" s="98">
        <f t="shared" si="105"/>
        <v>1.7382597742038917</v>
      </c>
      <c r="O392" s="100">
        <f t="shared" si="99"/>
        <v>4.2266987561397071</v>
      </c>
      <c r="P392" s="104">
        <f t="shared" si="106"/>
        <v>18.880500609176615</v>
      </c>
      <c r="Q392" s="102">
        <f t="shared" si="112"/>
        <v>2.8886093440366814E-2</v>
      </c>
      <c r="R392" s="106">
        <f>K392-U392</f>
        <v>0</v>
      </c>
      <c r="S392" s="106">
        <f>IF(K392-H391&lt;0,0,K392-H391)</f>
        <v>0</v>
      </c>
      <c r="T392" s="106">
        <f t="shared" si="100"/>
        <v>98.365381490613771</v>
      </c>
      <c r="U392" s="107">
        <f>IF(S392&gt;0,0,IF(U391+(F392-AL392/$C$23)*$C$22/($C$21+$C$22)&gt;$C$8,$C$8,IF(V392=$C$8,U391+(F392-AL392/$C$23)*$C$22/$C$21,U391+(F392-AL392/$C$23)*$C$22/($C$21+$C$22))))</f>
        <v>1400</v>
      </c>
      <c r="V392" s="107">
        <f>IF(S392=0,IF(V391+(F392-AL392/$C$23)*$C$22/($C$21+$C$22)&gt;$C$8,$C$8,V391+(F392-AL392/$C$23)*$C$22/($C$21+$C$22)),E392)</f>
        <v>1400</v>
      </c>
      <c r="W392" s="203">
        <f>IF(S392&gt;0,0,IF(W391+AL392/$C$23&gt;$F$23,$F$23,W391+AL392/$C$23))</f>
        <v>1.6346185093862227</v>
      </c>
      <c r="X392" s="105" t="str">
        <f>IF(R392=0,"-",IF(U392=0,FORECAST($C$8,Инклинометрия!$B$2:$B$152,Инклинометрия!$A$2:$A$152),FORECAST(R392,Инклинометрия!$B$2:$B$152,Инклинометрия!$A$2:$A$152)))</f>
        <v>-</v>
      </c>
      <c r="Y392" s="105" t="str">
        <f>IF(R392=0,"-",IF(U392=0,FORECAST($C$8-R392,Инклинометрия!$B$2:$B$152,Инклинометрия!$A$2:$A$152),0))</f>
        <v>-</v>
      </c>
      <c r="Z392" s="105" t="str">
        <f>IF(S392=0,"-",FORECAST($C$8,Инклинометрия!$B$2:$B$152,Инклинометрия!$A$2:$A$152))</f>
        <v>-</v>
      </c>
      <c r="AA392" s="105" t="str">
        <f>IF(S392=0,"-",FORECAST($C$8-S392,Инклинометрия!$B$2:$B$152,Инклинометрия!$A$2:$A$152))</f>
        <v>-</v>
      </c>
      <c r="AB392" s="105">
        <f>IF(T392=0,"-",FORECAST($C$6,Инклинометрия!$B$2:$B$152,Инклинометрия!$A$2:$A$152))</f>
        <v>1425</v>
      </c>
      <c r="AC392" s="105">
        <f>IF(R392=0,FORECAST($C$6-T392,Инклинометрия!$B$2:$B$152,Инклинометрия!$A$2:$A$152),FORECAST($C$8,Инклинометрия!$B$2:$B$152,Инклинометрия!$A$2:$A$152))</f>
        <v>1331.5528875839168</v>
      </c>
      <c r="AD392" s="107">
        <f>IF(U392=0,"-",FORECAST($C$8,Инклинометрия!$B$2:$B$152,Инклинометрия!$A$2:$A$152))</f>
        <v>1330</v>
      </c>
      <c r="AE392" s="107">
        <f>IF(U392=0,"-",FORECAST($C$8-U392,Инклинометрия!$B$2:$B$152,Инклинометрия!$A$2:$A$152))</f>
        <v>0</v>
      </c>
      <c r="AF392" s="107">
        <f>FORECAST($C$8-S392,Инклинометрия!$B$2:$B$152,Инклинометрия!$A$2:$A$152)</f>
        <v>1330</v>
      </c>
      <c r="AG392" s="107">
        <f>FORECAST($C$8-(S392+V392),Инклинометрия!$B$2:$B$152,Инклинометрия!$A$2:$A$152)</f>
        <v>0</v>
      </c>
      <c r="AH392" s="107">
        <f>IF(W392=0,"-",FORECAST($C$8+W392,Инклинометрия!$B$2:$B$152,Инклинометрия!$A$2:$A$152))</f>
        <v>1331.5528875839168</v>
      </c>
      <c r="AI392" s="107">
        <f>IF(W392=0,"-",FORECAST($C$8,Инклинометрия!$B$2:$B$152,Инклинометрия!$A$2:$A$152))</f>
        <v>1330</v>
      </c>
      <c r="AK392" s="122">
        <f>2*PI()*$C$5*(AT391-AT390)/(LN(AN391/$I$9)*$I$8/$I$7+LN($I$10/AN391)*$I$8/$I$7)</f>
        <v>0</v>
      </c>
      <c r="AL392" s="67">
        <f>AK392*(B392-B391)</f>
        <v>0</v>
      </c>
      <c r="AM392" s="23">
        <f t="shared" si="113"/>
        <v>4.3059540056097682E-2</v>
      </c>
      <c r="AN392" s="26">
        <f>AN391+AK392*(B392-B391)/(2*PI()*$C$5*AN391*$I$11)</f>
        <v>0.12986115207059001</v>
      </c>
      <c r="AO392" s="87">
        <f t="shared" si="107"/>
        <v>111242.59539450394</v>
      </c>
      <c r="AP392" s="87">
        <f>IF(R392+U392&lt;$C$8,0,32*$G$13/$C$12^2*($I$8*R392+$I$6*U392)+32*$G$14/($C$14^2-$C$13^2)*($I$8*S392+$I$6*V392))</f>
        <v>9917.5953945039291</v>
      </c>
      <c r="AQ392" s="66">
        <f>R392*$C$11*$C$9+U392*$C$11*$C$10</f>
        <v>14695380</v>
      </c>
      <c r="AR392" s="66">
        <f>S392*$C$11*$C$9+V392*$C$11*$C$10</f>
        <v>14695380</v>
      </c>
      <c r="AS392" s="87">
        <f>$C$11*(T392*$C$9+W392*$C$10)</f>
        <v>789129.61404581123</v>
      </c>
      <c r="AT392" s="45">
        <f t="shared" si="101"/>
        <v>15595752.209440315</v>
      </c>
      <c r="AU392" s="75"/>
    </row>
    <row r="393" spans="2:47" ht="15" thickBot="1" x14ac:dyDescent="0.35">
      <c r="B393" s="41">
        <f t="shared" si="108"/>
        <v>3620</v>
      </c>
      <c r="C393" s="8">
        <f t="shared" si="109"/>
        <v>36.200000000000003</v>
      </c>
      <c r="D393" s="73">
        <f t="shared" si="95"/>
        <v>48.417499999999997</v>
      </c>
      <c r="E393" s="29">
        <f t="shared" si="98"/>
        <v>2684.2508601370278</v>
      </c>
      <c r="F393" s="29">
        <f t="shared" si="102"/>
        <v>7.4150576246884157</v>
      </c>
      <c r="G393" s="29">
        <f t="shared" si="110"/>
        <v>9.9176395730207556</v>
      </c>
      <c r="H393" s="17">
        <f t="shared" si="111"/>
        <v>3590.1855254332659</v>
      </c>
      <c r="I393" s="29">
        <f t="shared" si="103"/>
        <v>2.2250485660981263</v>
      </c>
      <c r="J393" s="29">
        <f t="shared" si="104"/>
        <v>13.949340071224418</v>
      </c>
      <c r="K393" s="32">
        <f>IF((D392+L392+M392-AL392)/($C$21+$C$22)&gt;$C$8,$C$8,(D392+L392+M392-AL392)/($C$21+$C$22))</f>
        <v>1400</v>
      </c>
      <c r="L393" s="97">
        <f t="shared" si="96"/>
        <v>0</v>
      </c>
      <c r="M393" s="96">
        <f t="shared" si="97"/>
        <v>0</v>
      </c>
      <c r="N393" s="98">
        <f t="shared" si="105"/>
        <v>1.7382597742038917</v>
      </c>
      <c r="O393" s="100">
        <f t="shared" si="99"/>
        <v>4.2266987561397071</v>
      </c>
      <c r="P393" s="104">
        <f t="shared" si="106"/>
        <v>18.880500609176615</v>
      </c>
      <c r="Q393" s="102">
        <f t="shared" si="112"/>
        <v>2.8886093440366814E-2</v>
      </c>
      <c r="R393" s="106">
        <f>K393-U393</f>
        <v>0</v>
      </c>
      <c r="S393" s="106">
        <f>IF(K393-H392&lt;0,0,K393-H392)</f>
        <v>0</v>
      </c>
      <c r="T393" s="106">
        <f t="shared" si="100"/>
        <v>98.365381490613771</v>
      </c>
      <c r="U393" s="107">
        <f>IF(S393&gt;0,0,IF(U392+(F393-AL393/$C$23)*$C$22/($C$21+$C$22)&gt;$C$8,$C$8,IF(V393=$C$8,U392+(F393-AL393/$C$23)*$C$22/$C$21,U392+(F393-AL393/$C$23)*$C$22/($C$21+$C$22))))</f>
        <v>1400</v>
      </c>
      <c r="V393" s="107">
        <f>IF(S393=0,IF(V392+(F393-AL393/$C$23)*$C$22/($C$21+$C$22)&gt;$C$8,$C$8,V392+(F393-AL393/$C$23)*$C$22/($C$21+$C$22)),E393)</f>
        <v>1400</v>
      </c>
      <c r="W393" s="203">
        <f>IF(S393&gt;0,0,IF(W392+AL393/$C$23&gt;$F$23,$F$23,W392+AL393/$C$23))</f>
        <v>1.6346185093862227</v>
      </c>
      <c r="X393" s="105" t="str">
        <f>IF(R393=0,"-",IF(U393=0,FORECAST($C$8,Инклинометрия!$B$2:$B$152,Инклинометрия!$A$2:$A$152),FORECAST(R393,Инклинометрия!$B$2:$B$152,Инклинометрия!$A$2:$A$152)))</f>
        <v>-</v>
      </c>
      <c r="Y393" s="105" t="str">
        <f>IF(R393=0,"-",IF(U393=0,FORECAST($C$8-R393,Инклинометрия!$B$2:$B$152,Инклинометрия!$A$2:$A$152),0))</f>
        <v>-</v>
      </c>
      <c r="Z393" s="105" t="str">
        <f>IF(S393=0,"-",FORECAST($C$8,Инклинометрия!$B$2:$B$152,Инклинометрия!$A$2:$A$152))</f>
        <v>-</v>
      </c>
      <c r="AA393" s="105" t="str">
        <f>IF(S393=0,"-",FORECAST($C$8-S393,Инклинометрия!$B$2:$B$152,Инклинометрия!$A$2:$A$152))</f>
        <v>-</v>
      </c>
      <c r="AB393" s="105">
        <f>IF(T393=0,"-",FORECAST($C$6,Инклинометрия!$B$2:$B$152,Инклинометрия!$A$2:$A$152))</f>
        <v>1425</v>
      </c>
      <c r="AC393" s="105">
        <f>IF(R393=0,FORECAST($C$6-T393,Инклинометрия!$B$2:$B$152,Инклинометрия!$A$2:$A$152),FORECAST($C$8,Инклинометрия!$B$2:$B$152,Инклинометрия!$A$2:$A$152))</f>
        <v>1331.5528875839168</v>
      </c>
      <c r="AD393" s="107">
        <f>IF(U393=0,"-",FORECAST($C$8,Инклинометрия!$B$2:$B$152,Инклинометрия!$A$2:$A$152))</f>
        <v>1330</v>
      </c>
      <c r="AE393" s="107">
        <f>IF(U393=0,"-",FORECAST($C$8-U393,Инклинометрия!$B$2:$B$152,Инклинометрия!$A$2:$A$152))</f>
        <v>0</v>
      </c>
      <c r="AF393" s="107">
        <f>FORECAST($C$8-S393,Инклинометрия!$B$2:$B$152,Инклинометрия!$A$2:$A$152)</f>
        <v>1330</v>
      </c>
      <c r="AG393" s="107">
        <f>FORECAST($C$8-(S393+V393),Инклинометрия!$B$2:$B$152,Инклинометрия!$A$2:$A$152)</f>
        <v>0</v>
      </c>
      <c r="AH393" s="107">
        <f>IF(W393=0,"-",FORECAST($C$8+W393,Инклинометрия!$B$2:$B$152,Инклинометрия!$A$2:$A$152))</f>
        <v>1331.5528875839168</v>
      </c>
      <c r="AI393" s="107">
        <f>IF(W393=0,"-",FORECAST($C$8,Инклинометрия!$B$2:$B$152,Инклинометрия!$A$2:$A$152))</f>
        <v>1330</v>
      </c>
      <c r="AK393" s="122">
        <f>2*PI()*$C$5*(AT392-AT391)/(LN(AN392/$I$9)*$I$8/$I$7+LN($I$10/AN392)*$I$8/$I$7)</f>
        <v>0</v>
      </c>
      <c r="AL393" s="67">
        <f>AK393*(B393-B392)</f>
        <v>0</v>
      </c>
      <c r="AM393" s="23">
        <f t="shared" si="113"/>
        <v>4.3059540056097682E-2</v>
      </c>
      <c r="AN393" s="26">
        <f>AN392+AK393*(B393-B392)/(2*PI()*$C$5*AN392*$I$11)</f>
        <v>0.12986115207059001</v>
      </c>
      <c r="AO393" s="87">
        <f t="shared" si="107"/>
        <v>111242.59539450394</v>
      </c>
      <c r="AP393" s="87">
        <f>IF(R393+U393&lt;$C$8,0,32*$G$13/$C$12^2*($I$8*R393+$I$6*U393)+32*$G$14/($C$14^2-$C$13^2)*($I$8*S393+$I$6*V393))</f>
        <v>9917.5953945039291</v>
      </c>
      <c r="AQ393" s="66">
        <f>R393*$C$11*$C$9+U393*$C$11*$C$10</f>
        <v>14695380</v>
      </c>
      <c r="AR393" s="66">
        <f>S393*$C$11*$C$9+V393*$C$11*$C$10</f>
        <v>14695380</v>
      </c>
      <c r="AS393" s="87">
        <f>$C$11*(T393*$C$9+W393*$C$10)</f>
        <v>789129.61404581123</v>
      </c>
      <c r="AT393" s="45">
        <f t="shared" si="101"/>
        <v>15595752.209440315</v>
      </c>
      <c r="AU393" s="75"/>
    </row>
    <row r="394" spans="2:47" ht="15" thickBot="1" x14ac:dyDescent="0.35">
      <c r="B394" s="41">
        <f t="shared" si="108"/>
        <v>3630</v>
      </c>
      <c r="C394" s="8">
        <f t="shared" si="109"/>
        <v>36.300000000000004</v>
      </c>
      <c r="D394" s="73">
        <f t="shared" si="95"/>
        <v>48.55125000000001</v>
      </c>
      <c r="E394" s="29">
        <f t="shared" si="98"/>
        <v>2691.6659177617157</v>
      </c>
      <c r="F394" s="29">
        <f t="shared" si="102"/>
        <v>7.4150576246879609</v>
      </c>
      <c r="G394" s="29">
        <f t="shared" si="110"/>
        <v>9.9176395730201481</v>
      </c>
      <c r="H394" s="17">
        <f t="shared" si="111"/>
        <v>3600.103165006286</v>
      </c>
      <c r="I394" s="29">
        <f t="shared" si="103"/>
        <v>2.2250485660981263</v>
      </c>
      <c r="J394" s="29">
        <f t="shared" si="104"/>
        <v>13.949340071223991</v>
      </c>
      <c r="K394" s="32">
        <f>IF((D393+L393+M393-AL393)/($C$21+$C$22)&gt;$C$8,$C$8,(D393+L393+M393-AL393)/($C$21+$C$22))</f>
        <v>1400</v>
      </c>
      <c r="L394" s="97">
        <f t="shared" si="96"/>
        <v>0</v>
      </c>
      <c r="M394" s="96">
        <f t="shared" si="97"/>
        <v>0</v>
      </c>
      <c r="N394" s="98">
        <f t="shared" si="105"/>
        <v>1.7382597742038917</v>
      </c>
      <c r="O394" s="100">
        <f t="shared" si="99"/>
        <v>4.2266987561397071</v>
      </c>
      <c r="P394" s="104">
        <f t="shared" si="106"/>
        <v>18.880500609176615</v>
      </c>
      <c r="Q394" s="102">
        <f t="shared" si="112"/>
        <v>2.8886093440366814E-2</v>
      </c>
      <c r="R394" s="106">
        <f>K394-U394</f>
        <v>0</v>
      </c>
      <c r="S394" s="106">
        <f>IF(K394-H393&lt;0,0,K394-H393)</f>
        <v>0</v>
      </c>
      <c r="T394" s="106">
        <f t="shared" si="100"/>
        <v>98.365381490613771</v>
      </c>
      <c r="U394" s="107">
        <f>IF(S394&gt;0,0,IF(U393+(F394-AL394/$C$23)*$C$22/($C$21+$C$22)&gt;$C$8,$C$8,IF(V394=$C$8,U393+(F394-AL394/$C$23)*$C$22/$C$21,U393+(F394-AL394/$C$23)*$C$22/($C$21+$C$22))))</f>
        <v>1400</v>
      </c>
      <c r="V394" s="107">
        <f>IF(S394=0,IF(V393+(F394-AL394/$C$23)*$C$22/($C$21+$C$22)&gt;$C$8,$C$8,V393+(F394-AL394/$C$23)*$C$22/($C$21+$C$22)),E394)</f>
        <v>1400</v>
      </c>
      <c r="W394" s="203">
        <f>IF(S394&gt;0,0,IF(W393+AL394/$C$23&gt;$F$23,$F$23,W393+AL394/$C$23))</f>
        <v>1.6346185093862227</v>
      </c>
      <c r="X394" s="105" t="str">
        <f>IF(R394=0,"-",IF(U394=0,FORECAST($C$8,Инклинометрия!$B$2:$B$152,Инклинометрия!$A$2:$A$152),FORECAST(R394,Инклинометрия!$B$2:$B$152,Инклинометрия!$A$2:$A$152)))</f>
        <v>-</v>
      </c>
      <c r="Y394" s="105" t="str">
        <f>IF(R394=0,"-",IF(U394=0,FORECAST($C$8-R394,Инклинометрия!$B$2:$B$152,Инклинометрия!$A$2:$A$152),0))</f>
        <v>-</v>
      </c>
      <c r="Z394" s="105" t="str">
        <f>IF(S394=0,"-",FORECAST($C$8,Инклинометрия!$B$2:$B$152,Инклинометрия!$A$2:$A$152))</f>
        <v>-</v>
      </c>
      <c r="AA394" s="105" t="str">
        <f>IF(S394=0,"-",FORECAST($C$8-S394,Инклинометрия!$B$2:$B$152,Инклинометрия!$A$2:$A$152))</f>
        <v>-</v>
      </c>
      <c r="AB394" s="105">
        <f>IF(T394=0,"-",FORECAST($C$6,Инклинометрия!$B$2:$B$152,Инклинометрия!$A$2:$A$152))</f>
        <v>1425</v>
      </c>
      <c r="AC394" s="105">
        <f>IF(R394=0,FORECAST($C$6-T394,Инклинометрия!$B$2:$B$152,Инклинометрия!$A$2:$A$152),FORECAST($C$8,Инклинометрия!$B$2:$B$152,Инклинометрия!$A$2:$A$152))</f>
        <v>1331.5528875839168</v>
      </c>
      <c r="AD394" s="107">
        <f>IF(U394=0,"-",FORECAST($C$8,Инклинометрия!$B$2:$B$152,Инклинометрия!$A$2:$A$152))</f>
        <v>1330</v>
      </c>
      <c r="AE394" s="107">
        <f>IF(U394=0,"-",FORECAST($C$8-U394,Инклинометрия!$B$2:$B$152,Инклинометрия!$A$2:$A$152))</f>
        <v>0</v>
      </c>
      <c r="AF394" s="107">
        <f>FORECAST($C$8-S394,Инклинометрия!$B$2:$B$152,Инклинометрия!$A$2:$A$152)</f>
        <v>1330</v>
      </c>
      <c r="AG394" s="107">
        <f>FORECAST($C$8-(S394+V394),Инклинометрия!$B$2:$B$152,Инклинометрия!$A$2:$A$152)</f>
        <v>0</v>
      </c>
      <c r="AH394" s="107">
        <f>IF(W394=0,"-",FORECAST($C$8+W394,Инклинометрия!$B$2:$B$152,Инклинометрия!$A$2:$A$152))</f>
        <v>1331.5528875839168</v>
      </c>
      <c r="AI394" s="107">
        <f>IF(W394=0,"-",FORECAST($C$8,Инклинометрия!$B$2:$B$152,Инклинометрия!$A$2:$A$152))</f>
        <v>1330</v>
      </c>
      <c r="AK394" s="122">
        <f>2*PI()*$C$5*(AT393-AT392)/(LN(AN393/$I$9)*$I$8/$I$7+LN($I$10/AN393)*$I$8/$I$7)</f>
        <v>0</v>
      </c>
      <c r="AL394" s="67">
        <f>AK394*(B394-B393)</f>
        <v>0</v>
      </c>
      <c r="AM394" s="23">
        <f t="shared" si="113"/>
        <v>4.3059540056097682E-2</v>
      </c>
      <c r="AN394" s="26">
        <f>AN393+AK394*(B394-B393)/(2*PI()*$C$5*AN393*$I$11)</f>
        <v>0.12986115207059001</v>
      </c>
      <c r="AO394" s="87">
        <f t="shared" si="107"/>
        <v>111242.59539450394</v>
      </c>
      <c r="AP394" s="87">
        <f>IF(R394+U394&lt;$C$8,0,32*$G$13/$C$12^2*($I$8*R394+$I$6*U394)+32*$G$14/($C$14^2-$C$13^2)*($I$8*S394+$I$6*V394))</f>
        <v>9917.5953945039291</v>
      </c>
      <c r="AQ394" s="66">
        <f>R394*$C$11*$C$9+U394*$C$11*$C$10</f>
        <v>14695380</v>
      </c>
      <c r="AR394" s="66">
        <f>S394*$C$11*$C$9+V394*$C$11*$C$10</f>
        <v>14695380</v>
      </c>
      <c r="AS394" s="87">
        <f>$C$11*(T394*$C$9+W394*$C$10)</f>
        <v>789129.61404581123</v>
      </c>
      <c r="AT394" s="45">
        <f t="shared" si="101"/>
        <v>15595752.209440315</v>
      </c>
      <c r="AU394" s="75"/>
    </row>
    <row r="395" spans="2:47" ht="15" thickBot="1" x14ac:dyDescent="0.35">
      <c r="B395" s="41">
        <f t="shared" si="108"/>
        <v>3640</v>
      </c>
      <c r="C395" s="8">
        <f t="shared" si="109"/>
        <v>36.4</v>
      </c>
      <c r="D395" s="73">
        <f t="shared" si="95"/>
        <v>48.685000000000002</v>
      </c>
      <c r="E395" s="29">
        <f t="shared" si="98"/>
        <v>2699.0809753864032</v>
      </c>
      <c r="F395" s="29">
        <f t="shared" si="102"/>
        <v>7.4150576246875062</v>
      </c>
      <c r="G395" s="29">
        <f t="shared" si="110"/>
        <v>9.9176395730195388</v>
      </c>
      <c r="H395" s="17">
        <f t="shared" si="111"/>
        <v>3610.0208045793056</v>
      </c>
      <c r="I395" s="29">
        <f t="shared" si="103"/>
        <v>2.2250485660981263</v>
      </c>
      <c r="J395" s="29">
        <f t="shared" si="104"/>
        <v>13.949340071223562</v>
      </c>
      <c r="K395" s="32">
        <f>IF((D394+L394+M394-AL394)/($C$21+$C$22)&gt;$C$8,$C$8,(D394+L394+M394-AL394)/($C$21+$C$22))</f>
        <v>1400</v>
      </c>
      <c r="L395" s="97">
        <f t="shared" si="96"/>
        <v>0</v>
      </c>
      <c r="M395" s="96">
        <f t="shared" si="97"/>
        <v>0</v>
      </c>
      <c r="N395" s="98">
        <f t="shared" si="105"/>
        <v>1.7382597742038917</v>
      </c>
      <c r="O395" s="100">
        <f t="shared" si="99"/>
        <v>4.2266987561397071</v>
      </c>
      <c r="P395" s="104">
        <f t="shared" si="106"/>
        <v>18.880500609176615</v>
      </c>
      <c r="Q395" s="102">
        <f t="shared" si="112"/>
        <v>2.8886093440366814E-2</v>
      </c>
      <c r="R395" s="106">
        <f>K395-U395</f>
        <v>0</v>
      </c>
      <c r="S395" s="106">
        <f>IF(K395-H394&lt;0,0,K395-H394)</f>
        <v>0</v>
      </c>
      <c r="T395" s="106">
        <f t="shared" si="100"/>
        <v>98.365381490613771</v>
      </c>
      <c r="U395" s="107">
        <f>IF(S395&gt;0,0,IF(U394+(F395-AL395/$C$23)*$C$22/($C$21+$C$22)&gt;$C$8,$C$8,IF(V395=$C$8,U394+(F395-AL395/$C$23)*$C$22/$C$21,U394+(F395-AL395/$C$23)*$C$22/($C$21+$C$22))))</f>
        <v>1400</v>
      </c>
      <c r="V395" s="107">
        <f>IF(S395=0,IF(V394+(F395-AL395/$C$23)*$C$22/($C$21+$C$22)&gt;$C$8,$C$8,V394+(F395-AL395/$C$23)*$C$22/($C$21+$C$22)),E395)</f>
        <v>1400</v>
      </c>
      <c r="W395" s="203">
        <f>IF(S395&gt;0,0,IF(W394+AL395/$C$23&gt;$F$23,$F$23,W394+AL395/$C$23))</f>
        <v>1.6346185093862227</v>
      </c>
      <c r="X395" s="105" t="str">
        <f>IF(R395=0,"-",IF(U395=0,FORECAST($C$8,Инклинометрия!$B$2:$B$152,Инклинометрия!$A$2:$A$152),FORECAST(R395,Инклинометрия!$B$2:$B$152,Инклинометрия!$A$2:$A$152)))</f>
        <v>-</v>
      </c>
      <c r="Y395" s="105" t="str">
        <f>IF(R395=0,"-",IF(U395=0,FORECAST($C$8-R395,Инклинометрия!$B$2:$B$152,Инклинометрия!$A$2:$A$152),0))</f>
        <v>-</v>
      </c>
      <c r="Z395" s="105" t="str">
        <f>IF(S395=0,"-",FORECAST($C$8,Инклинометрия!$B$2:$B$152,Инклинометрия!$A$2:$A$152))</f>
        <v>-</v>
      </c>
      <c r="AA395" s="105" t="str">
        <f>IF(S395=0,"-",FORECAST($C$8-S395,Инклинометрия!$B$2:$B$152,Инклинометрия!$A$2:$A$152))</f>
        <v>-</v>
      </c>
      <c r="AB395" s="105">
        <f>IF(T395=0,"-",FORECAST($C$6,Инклинометрия!$B$2:$B$152,Инклинометрия!$A$2:$A$152))</f>
        <v>1425</v>
      </c>
      <c r="AC395" s="105">
        <f>IF(R395=0,FORECAST($C$6-T395,Инклинометрия!$B$2:$B$152,Инклинометрия!$A$2:$A$152),FORECAST($C$8,Инклинометрия!$B$2:$B$152,Инклинометрия!$A$2:$A$152))</f>
        <v>1331.5528875839168</v>
      </c>
      <c r="AD395" s="107">
        <f>IF(U395=0,"-",FORECAST($C$8,Инклинометрия!$B$2:$B$152,Инклинометрия!$A$2:$A$152))</f>
        <v>1330</v>
      </c>
      <c r="AE395" s="107">
        <f>IF(U395=0,"-",FORECAST($C$8-U395,Инклинометрия!$B$2:$B$152,Инклинометрия!$A$2:$A$152))</f>
        <v>0</v>
      </c>
      <c r="AF395" s="107">
        <f>FORECAST($C$8-S395,Инклинометрия!$B$2:$B$152,Инклинометрия!$A$2:$A$152)</f>
        <v>1330</v>
      </c>
      <c r="AG395" s="107">
        <f>FORECAST($C$8-(S395+V395),Инклинометрия!$B$2:$B$152,Инклинометрия!$A$2:$A$152)</f>
        <v>0</v>
      </c>
      <c r="AH395" s="107">
        <f>IF(W395=0,"-",FORECAST($C$8+W395,Инклинометрия!$B$2:$B$152,Инклинометрия!$A$2:$A$152))</f>
        <v>1331.5528875839168</v>
      </c>
      <c r="AI395" s="107">
        <f>IF(W395=0,"-",FORECAST($C$8,Инклинометрия!$B$2:$B$152,Инклинометрия!$A$2:$A$152))</f>
        <v>1330</v>
      </c>
      <c r="AK395" s="122">
        <f>2*PI()*$C$5*(AT394-AT393)/(LN(AN394/$I$9)*$I$8/$I$7+LN($I$10/AN394)*$I$8/$I$7)</f>
        <v>0</v>
      </c>
      <c r="AL395" s="67">
        <f>AK395*(B395-B394)</f>
        <v>0</v>
      </c>
      <c r="AM395" s="23">
        <f t="shared" si="113"/>
        <v>4.3059540056097682E-2</v>
      </c>
      <c r="AN395" s="26">
        <f>AN394+AK395*(B395-B394)/(2*PI()*$C$5*AN394*$I$11)</f>
        <v>0.12986115207059001</v>
      </c>
      <c r="AO395" s="87">
        <f t="shared" si="107"/>
        <v>111242.59539450394</v>
      </c>
      <c r="AP395" s="87">
        <f>IF(R395+U395&lt;$C$8,0,32*$G$13/$C$12^2*($I$8*R395+$I$6*U395)+32*$G$14/($C$14^2-$C$13^2)*($I$8*S395+$I$6*V395))</f>
        <v>9917.5953945039291</v>
      </c>
      <c r="AQ395" s="66">
        <f>R395*$C$11*$C$9+U395*$C$11*$C$10</f>
        <v>14695380</v>
      </c>
      <c r="AR395" s="66">
        <f>S395*$C$11*$C$9+V395*$C$11*$C$10</f>
        <v>14695380</v>
      </c>
      <c r="AS395" s="87">
        <f>$C$11*(T395*$C$9+W395*$C$10)</f>
        <v>789129.61404581123</v>
      </c>
      <c r="AT395" s="45">
        <f t="shared" si="101"/>
        <v>15595752.209440315</v>
      </c>
      <c r="AU395" s="75"/>
    </row>
    <row r="396" spans="2:47" ht="15" thickBot="1" x14ac:dyDescent="0.35">
      <c r="B396" s="41">
        <f t="shared" si="108"/>
        <v>3650</v>
      </c>
      <c r="C396" s="8">
        <f t="shared" si="109"/>
        <v>36.5</v>
      </c>
      <c r="D396" s="73">
        <f t="shared" si="95"/>
        <v>48.818750000000001</v>
      </c>
      <c r="E396" s="29">
        <f t="shared" si="98"/>
        <v>2706.4960330110912</v>
      </c>
      <c r="F396" s="29">
        <f t="shared" si="102"/>
        <v>7.4150576246879609</v>
      </c>
      <c r="G396" s="29">
        <f t="shared" si="110"/>
        <v>9.9176395730201481</v>
      </c>
      <c r="H396" s="17">
        <f t="shared" si="111"/>
        <v>3619.9384441523257</v>
      </c>
      <c r="I396" s="29">
        <f t="shared" si="103"/>
        <v>2.2250485660981263</v>
      </c>
      <c r="J396" s="29">
        <f t="shared" si="104"/>
        <v>13.949340071223991</v>
      </c>
      <c r="K396" s="32">
        <f>IF((D395+L395+M395-AL395)/($C$21+$C$22)&gt;$C$8,$C$8,(D395+L395+M395-AL395)/($C$21+$C$22))</f>
        <v>1400</v>
      </c>
      <c r="L396" s="97">
        <f t="shared" si="96"/>
        <v>0</v>
      </c>
      <c r="M396" s="96">
        <f t="shared" si="97"/>
        <v>0</v>
      </c>
      <c r="N396" s="98">
        <f t="shared" si="105"/>
        <v>1.7382597742038917</v>
      </c>
      <c r="O396" s="100">
        <f t="shared" si="99"/>
        <v>4.2266987561397071</v>
      </c>
      <c r="P396" s="104">
        <f t="shared" si="106"/>
        <v>18.880500609176615</v>
      </c>
      <c r="Q396" s="102">
        <f t="shared" si="112"/>
        <v>2.8886093440366814E-2</v>
      </c>
      <c r="R396" s="106">
        <f>K396-U396</f>
        <v>0</v>
      </c>
      <c r="S396" s="106">
        <f>IF(K396-H395&lt;0,0,K396-H395)</f>
        <v>0</v>
      </c>
      <c r="T396" s="106">
        <f t="shared" si="100"/>
        <v>98.365381490613771</v>
      </c>
      <c r="U396" s="107">
        <f>IF(S396&gt;0,0,IF(U395+(F396-AL396/$C$23)*$C$22/($C$21+$C$22)&gt;$C$8,$C$8,IF(V396=$C$8,U395+(F396-AL396/$C$23)*$C$22/$C$21,U395+(F396-AL396/$C$23)*$C$22/($C$21+$C$22))))</f>
        <v>1400</v>
      </c>
      <c r="V396" s="107">
        <f>IF(S396=0,IF(V395+(F396-AL396/$C$23)*$C$22/($C$21+$C$22)&gt;$C$8,$C$8,V395+(F396-AL396/$C$23)*$C$22/($C$21+$C$22)),E396)</f>
        <v>1400</v>
      </c>
      <c r="W396" s="203">
        <f>IF(S396&gt;0,0,IF(W395+AL396/$C$23&gt;$F$23,$F$23,W395+AL396/$C$23))</f>
        <v>1.6346185093862227</v>
      </c>
      <c r="X396" s="105" t="str">
        <f>IF(R396=0,"-",IF(U396=0,FORECAST($C$8,Инклинометрия!$B$2:$B$152,Инклинометрия!$A$2:$A$152),FORECAST(R396,Инклинометрия!$B$2:$B$152,Инклинометрия!$A$2:$A$152)))</f>
        <v>-</v>
      </c>
      <c r="Y396" s="105" t="str">
        <f>IF(R396=0,"-",IF(U396=0,FORECAST($C$8-R396,Инклинометрия!$B$2:$B$152,Инклинометрия!$A$2:$A$152),0))</f>
        <v>-</v>
      </c>
      <c r="Z396" s="105" t="str">
        <f>IF(S396=0,"-",FORECAST($C$8,Инклинометрия!$B$2:$B$152,Инклинометрия!$A$2:$A$152))</f>
        <v>-</v>
      </c>
      <c r="AA396" s="105" t="str">
        <f>IF(S396=0,"-",FORECAST($C$8-S396,Инклинометрия!$B$2:$B$152,Инклинометрия!$A$2:$A$152))</f>
        <v>-</v>
      </c>
      <c r="AB396" s="105">
        <f>IF(T396=0,"-",FORECAST($C$6,Инклинометрия!$B$2:$B$152,Инклинометрия!$A$2:$A$152))</f>
        <v>1425</v>
      </c>
      <c r="AC396" s="105">
        <f>IF(R396=0,FORECAST($C$6-T396,Инклинометрия!$B$2:$B$152,Инклинометрия!$A$2:$A$152),FORECAST($C$8,Инклинометрия!$B$2:$B$152,Инклинометрия!$A$2:$A$152))</f>
        <v>1331.5528875839168</v>
      </c>
      <c r="AD396" s="107">
        <f>IF(U396=0,"-",FORECAST($C$8,Инклинометрия!$B$2:$B$152,Инклинометрия!$A$2:$A$152))</f>
        <v>1330</v>
      </c>
      <c r="AE396" s="107">
        <f>IF(U396=0,"-",FORECAST($C$8-U396,Инклинометрия!$B$2:$B$152,Инклинометрия!$A$2:$A$152))</f>
        <v>0</v>
      </c>
      <c r="AF396" s="107">
        <f>FORECAST($C$8-S396,Инклинометрия!$B$2:$B$152,Инклинометрия!$A$2:$A$152)</f>
        <v>1330</v>
      </c>
      <c r="AG396" s="107">
        <f>FORECAST($C$8-(S396+V396),Инклинометрия!$B$2:$B$152,Инклинометрия!$A$2:$A$152)</f>
        <v>0</v>
      </c>
      <c r="AH396" s="107">
        <f>IF(W396=0,"-",FORECAST($C$8+W396,Инклинометрия!$B$2:$B$152,Инклинометрия!$A$2:$A$152))</f>
        <v>1331.5528875839168</v>
      </c>
      <c r="AI396" s="107">
        <f>IF(W396=0,"-",FORECAST($C$8,Инклинометрия!$B$2:$B$152,Инклинометрия!$A$2:$A$152))</f>
        <v>1330</v>
      </c>
      <c r="AK396" s="122">
        <f>2*PI()*$C$5*(AT395-AT394)/(LN(AN395/$I$9)*$I$8/$I$7+LN($I$10/AN395)*$I$8/$I$7)</f>
        <v>0</v>
      </c>
      <c r="AL396" s="67">
        <f>AK396*(B396-B395)</f>
        <v>0</v>
      </c>
      <c r="AM396" s="23">
        <f t="shared" si="113"/>
        <v>4.3059540056097682E-2</v>
      </c>
      <c r="AN396" s="26">
        <f>AN395+AK396*(B396-B395)/(2*PI()*$C$5*AN395*$I$11)</f>
        <v>0.12986115207059001</v>
      </c>
      <c r="AO396" s="87">
        <f t="shared" si="107"/>
        <v>111242.59539450394</v>
      </c>
      <c r="AP396" s="87">
        <f>IF(R396+U396&lt;$C$8,0,32*$G$13/$C$12^2*($I$8*R396+$I$6*U396)+32*$G$14/($C$14^2-$C$13^2)*($I$8*S396+$I$6*V396))</f>
        <v>9917.5953945039291</v>
      </c>
      <c r="AQ396" s="66">
        <f>R396*$C$11*$C$9+U396*$C$11*$C$10</f>
        <v>14695380</v>
      </c>
      <c r="AR396" s="66">
        <f>S396*$C$11*$C$9+V396*$C$11*$C$10</f>
        <v>14695380</v>
      </c>
      <c r="AS396" s="87">
        <f>$C$11*(T396*$C$9+W396*$C$10)</f>
        <v>789129.61404581123</v>
      </c>
      <c r="AT396" s="45">
        <f t="shared" si="101"/>
        <v>15595752.209440315</v>
      </c>
      <c r="AU396" s="75"/>
    </row>
    <row r="397" spans="2:47" ht="15" thickBot="1" x14ac:dyDescent="0.35">
      <c r="B397" s="41">
        <f t="shared" si="108"/>
        <v>3660</v>
      </c>
      <c r="C397" s="8">
        <f t="shared" si="109"/>
        <v>36.6</v>
      </c>
      <c r="D397" s="73">
        <f t="shared" si="95"/>
        <v>48.952500000000001</v>
      </c>
      <c r="E397" s="29">
        <f t="shared" si="98"/>
        <v>2713.9110906357791</v>
      </c>
      <c r="F397" s="29">
        <f t="shared" si="102"/>
        <v>7.4150576246879609</v>
      </c>
      <c r="G397" s="29">
        <f t="shared" si="110"/>
        <v>9.9176395730201481</v>
      </c>
      <c r="H397" s="17">
        <f t="shared" si="111"/>
        <v>3629.8560837253458</v>
      </c>
      <c r="I397" s="29">
        <f t="shared" si="103"/>
        <v>2.2250485660981263</v>
      </c>
      <c r="J397" s="29">
        <f t="shared" si="104"/>
        <v>13.949340071223991</v>
      </c>
      <c r="K397" s="32">
        <f>IF((D396+L396+M396-AL396)/($C$21+$C$22)&gt;$C$8,$C$8,(D396+L396+M396-AL396)/($C$21+$C$22))</f>
        <v>1400</v>
      </c>
      <c r="L397" s="97">
        <f t="shared" si="96"/>
        <v>0</v>
      </c>
      <c r="M397" s="96">
        <f t="shared" si="97"/>
        <v>0</v>
      </c>
      <c r="N397" s="98">
        <f t="shared" si="105"/>
        <v>1.7382597742038917</v>
      </c>
      <c r="O397" s="100">
        <f t="shared" si="99"/>
        <v>4.2266987561397071</v>
      </c>
      <c r="P397" s="104">
        <f t="shared" si="106"/>
        <v>18.880500609176615</v>
      </c>
      <c r="Q397" s="102">
        <f t="shared" si="112"/>
        <v>2.8886093440366814E-2</v>
      </c>
      <c r="R397" s="106">
        <f>K397-U397</f>
        <v>0</v>
      </c>
      <c r="S397" s="106">
        <f>IF(K397-H396&lt;0,0,K397-H396)</f>
        <v>0</v>
      </c>
      <c r="T397" s="106">
        <f t="shared" si="100"/>
        <v>98.365381490613771</v>
      </c>
      <c r="U397" s="107">
        <f>IF(S397&gt;0,0,IF(U396+(F397-AL397/$C$23)*$C$22/($C$21+$C$22)&gt;$C$8,$C$8,IF(V397=$C$8,U396+(F397-AL397/$C$23)*$C$22/$C$21,U396+(F397-AL397/$C$23)*$C$22/($C$21+$C$22))))</f>
        <v>1400</v>
      </c>
      <c r="V397" s="107">
        <f>IF(S397=0,IF(V396+(F397-AL397/$C$23)*$C$22/($C$21+$C$22)&gt;$C$8,$C$8,V396+(F397-AL397/$C$23)*$C$22/($C$21+$C$22)),E397)</f>
        <v>1400</v>
      </c>
      <c r="W397" s="203">
        <f>IF(S397&gt;0,0,IF(W396+AL397/$C$23&gt;$F$23,$F$23,W396+AL397/$C$23))</f>
        <v>1.6346185093862227</v>
      </c>
      <c r="X397" s="105" t="str">
        <f>IF(R397=0,"-",IF(U397=0,FORECAST($C$8,Инклинометрия!$B$2:$B$152,Инклинометрия!$A$2:$A$152),FORECAST(R397,Инклинометрия!$B$2:$B$152,Инклинометрия!$A$2:$A$152)))</f>
        <v>-</v>
      </c>
      <c r="Y397" s="105" t="str">
        <f>IF(R397=0,"-",IF(U397=0,FORECAST($C$8-R397,Инклинометрия!$B$2:$B$152,Инклинометрия!$A$2:$A$152),0))</f>
        <v>-</v>
      </c>
      <c r="Z397" s="105" t="str">
        <f>IF(S397=0,"-",FORECAST($C$8,Инклинометрия!$B$2:$B$152,Инклинометрия!$A$2:$A$152))</f>
        <v>-</v>
      </c>
      <c r="AA397" s="105" t="str">
        <f>IF(S397=0,"-",FORECAST($C$8-S397,Инклинометрия!$B$2:$B$152,Инклинометрия!$A$2:$A$152))</f>
        <v>-</v>
      </c>
      <c r="AB397" s="105">
        <f>IF(T397=0,"-",FORECAST($C$6,Инклинометрия!$B$2:$B$152,Инклинометрия!$A$2:$A$152))</f>
        <v>1425</v>
      </c>
      <c r="AC397" s="105">
        <f>IF(R397=0,FORECAST($C$6-T397,Инклинометрия!$B$2:$B$152,Инклинометрия!$A$2:$A$152),FORECAST($C$8,Инклинометрия!$B$2:$B$152,Инклинометрия!$A$2:$A$152))</f>
        <v>1331.5528875839168</v>
      </c>
      <c r="AD397" s="107">
        <f>IF(U397=0,"-",FORECAST($C$8,Инклинометрия!$B$2:$B$152,Инклинометрия!$A$2:$A$152))</f>
        <v>1330</v>
      </c>
      <c r="AE397" s="107">
        <f>IF(U397=0,"-",FORECAST($C$8-U397,Инклинометрия!$B$2:$B$152,Инклинометрия!$A$2:$A$152))</f>
        <v>0</v>
      </c>
      <c r="AF397" s="107">
        <f>FORECAST($C$8-S397,Инклинометрия!$B$2:$B$152,Инклинометрия!$A$2:$A$152)</f>
        <v>1330</v>
      </c>
      <c r="AG397" s="107">
        <f>FORECAST($C$8-(S397+V397),Инклинометрия!$B$2:$B$152,Инклинометрия!$A$2:$A$152)</f>
        <v>0</v>
      </c>
      <c r="AH397" s="107">
        <f>IF(W397=0,"-",FORECAST($C$8+W397,Инклинометрия!$B$2:$B$152,Инклинометрия!$A$2:$A$152))</f>
        <v>1331.5528875839168</v>
      </c>
      <c r="AI397" s="107">
        <f>IF(W397=0,"-",FORECAST($C$8,Инклинометрия!$B$2:$B$152,Инклинометрия!$A$2:$A$152))</f>
        <v>1330</v>
      </c>
      <c r="AK397" s="122">
        <f>2*PI()*$C$5*(AT396-AT395)/(LN(AN396/$I$9)*$I$8/$I$7+LN($I$10/AN396)*$I$8/$I$7)</f>
        <v>0</v>
      </c>
      <c r="AL397" s="67">
        <f>AK397*(B397-B396)</f>
        <v>0</v>
      </c>
      <c r="AM397" s="23">
        <f t="shared" si="113"/>
        <v>4.3059540056097682E-2</v>
      </c>
      <c r="AN397" s="26">
        <f>AN396+AK397*(B397-B396)/(2*PI()*$C$5*AN396*$I$11)</f>
        <v>0.12986115207059001</v>
      </c>
      <c r="AO397" s="87">
        <f t="shared" si="107"/>
        <v>111242.59539450394</v>
      </c>
      <c r="AP397" s="87">
        <f>IF(R397+U397&lt;$C$8,0,32*$G$13/$C$12^2*($I$8*R397+$I$6*U397)+32*$G$14/($C$14^2-$C$13^2)*($I$8*S397+$I$6*V397))</f>
        <v>9917.5953945039291</v>
      </c>
      <c r="AQ397" s="66">
        <f>R397*$C$11*$C$9+U397*$C$11*$C$10</f>
        <v>14695380</v>
      </c>
      <c r="AR397" s="66">
        <f>S397*$C$11*$C$9+V397*$C$11*$C$10</f>
        <v>14695380</v>
      </c>
      <c r="AS397" s="87">
        <f>$C$11*(T397*$C$9+W397*$C$10)</f>
        <v>789129.61404581123</v>
      </c>
      <c r="AT397" s="45">
        <f t="shared" si="101"/>
        <v>15595752.209440315</v>
      </c>
      <c r="AU397" s="75"/>
    </row>
    <row r="398" spans="2:47" ht="15" thickBot="1" x14ac:dyDescent="0.35">
      <c r="B398" s="41">
        <f t="shared" si="108"/>
        <v>3670</v>
      </c>
      <c r="C398" s="8">
        <f t="shared" si="109"/>
        <v>36.700000000000003</v>
      </c>
      <c r="D398" s="73">
        <f t="shared" si="95"/>
        <v>49.08625</v>
      </c>
      <c r="E398" s="29">
        <f t="shared" si="98"/>
        <v>2721.3261482604671</v>
      </c>
      <c r="F398" s="29">
        <f t="shared" si="102"/>
        <v>7.4150576246879609</v>
      </c>
      <c r="G398" s="29">
        <f t="shared" si="110"/>
        <v>9.9176395730201481</v>
      </c>
      <c r="H398" s="17">
        <f t="shared" si="111"/>
        <v>3639.7737232983659</v>
      </c>
      <c r="I398" s="29">
        <f t="shared" si="103"/>
        <v>2.2250485660981263</v>
      </c>
      <c r="J398" s="29">
        <f t="shared" si="104"/>
        <v>13.949340071223991</v>
      </c>
      <c r="K398" s="32">
        <f>IF((D397+L397+M397-AL397)/($C$21+$C$22)&gt;$C$8,$C$8,(D397+L397+M397-AL397)/($C$21+$C$22))</f>
        <v>1400</v>
      </c>
      <c r="L398" s="97">
        <f t="shared" si="96"/>
        <v>0</v>
      </c>
      <c r="M398" s="96">
        <f t="shared" si="97"/>
        <v>0</v>
      </c>
      <c r="N398" s="98">
        <f t="shared" si="105"/>
        <v>1.7382597742038917</v>
      </c>
      <c r="O398" s="100">
        <f t="shared" si="99"/>
        <v>4.2266987561397071</v>
      </c>
      <c r="P398" s="104">
        <f t="shared" si="106"/>
        <v>18.880500609176615</v>
      </c>
      <c r="Q398" s="102">
        <f t="shared" si="112"/>
        <v>2.8886093440366814E-2</v>
      </c>
      <c r="R398" s="106">
        <f>K398-U398</f>
        <v>0</v>
      </c>
      <c r="S398" s="106">
        <f>IF(K398-H397&lt;0,0,K398-H397)</f>
        <v>0</v>
      </c>
      <c r="T398" s="106">
        <f t="shared" si="100"/>
        <v>98.365381490613771</v>
      </c>
      <c r="U398" s="107">
        <f>IF(S398&gt;0,0,IF(U397+(F398-AL398/$C$23)*$C$22/($C$21+$C$22)&gt;$C$8,$C$8,IF(V398=$C$8,U397+(F398-AL398/$C$23)*$C$22/$C$21,U397+(F398-AL398/$C$23)*$C$22/($C$21+$C$22))))</f>
        <v>1400</v>
      </c>
      <c r="V398" s="107">
        <f>IF(S398=0,IF(V397+(F398-AL398/$C$23)*$C$22/($C$21+$C$22)&gt;$C$8,$C$8,V397+(F398-AL398/$C$23)*$C$22/($C$21+$C$22)),E398)</f>
        <v>1400</v>
      </c>
      <c r="W398" s="203">
        <f>IF(S398&gt;0,0,IF(W397+AL398/$C$23&gt;$F$23,$F$23,W397+AL398/$C$23))</f>
        <v>1.6346185093862227</v>
      </c>
      <c r="X398" s="105" t="str">
        <f>IF(R398=0,"-",IF(U398=0,FORECAST($C$8,Инклинометрия!$B$2:$B$152,Инклинометрия!$A$2:$A$152),FORECAST(R398,Инклинометрия!$B$2:$B$152,Инклинометрия!$A$2:$A$152)))</f>
        <v>-</v>
      </c>
      <c r="Y398" s="105" t="str">
        <f>IF(R398=0,"-",IF(U398=0,FORECAST($C$8-R398,Инклинометрия!$B$2:$B$152,Инклинометрия!$A$2:$A$152),0))</f>
        <v>-</v>
      </c>
      <c r="Z398" s="105" t="str">
        <f>IF(S398=0,"-",FORECAST($C$8,Инклинометрия!$B$2:$B$152,Инклинометрия!$A$2:$A$152))</f>
        <v>-</v>
      </c>
      <c r="AA398" s="105" t="str">
        <f>IF(S398=0,"-",FORECAST($C$8-S398,Инклинометрия!$B$2:$B$152,Инклинометрия!$A$2:$A$152))</f>
        <v>-</v>
      </c>
      <c r="AB398" s="105">
        <f>IF(T398=0,"-",FORECAST($C$6,Инклинометрия!$B$2:$B$152,Инклинометрия!$A$2:$A$152))</f>
        <v>1425</v>
      </c>
      <c r="AC398" s="105">
        <f>IF(R398=0,FORECAST($C$6-T398,Инклинометрия!$B$2:$B$152,Инклинометрия!$A$2:$A$152),FORECAST($C$8,Инклинометрия!$B$2:$B$152,Инклинометрия!$A$2:$A$152))</f>
        <v>1331.5528875839168</v>
      </c>
      <c r="AD398" s="107">
        <f>IF(U398=0,"-",FORECAST($C$8,Инклинометрия!$B$2:$B$152,Инклинометрия!$A$2:$A$152))</f>
        <v>1330</v>
      </c>
      <c r="AE398" s="107">
        <f>IF(U398=0,"-",FORECAST($C$8-U398,Инклинометрия!$B$2:$B$152,Инклинометрия!$A$2:$A$152))</f>
        <v>0</v>
      </c>
      <c r="AF398" s="107">
        <f>FORECAST($C$8-S398,Инклинометрия!$B$2:$B$152,Инклинометрия!$A$2:$A$152)</f>
        <v>1330</v>
      </c>
      <c r="AG398" s="107">
        <f>FORECAST($C$8-(S398+V398),Инклинометрия!$B$2:$B$152,Инклинометрия!$A$2:$A$152)</f>
        <v>0</v>
      </c>
      <c r="AH398" s="107">
        <f>IF(W398=0,"-",FORECAST($C$8+W398,Инклинометрия!$B$2:$B$152,Инклинометрия!$A$2:$A$152))</f>
        <v>1331.5528875839168</v>
      </c>
      <c r="AI398" s="107">
        <f>IF(W398=0,"-",FORECAST($C$8,Инклинометрия!$B$2:$B$152,Инклинометрия!$A$2:$A$152))</f>
        <v>1330</v>
      </c>
      <c r="AK398" s="122">
        <f>2*PI()*$C$5*(AT397-AT396)/(LN(AN397/$I$9)*$I$8/$I$7+LN($I$10/AN397)*$I$8/$I$7)</f>
        <v>0</v>
      </c>
      <c r="AL398" s="67">
        <f>AK398*(B398-B397)</f>
        <v>0</v>
      </c>
      <c r="AM398" s="23">
        <f t="shared" si="113"/>
        <v>4.3059540056097682E-2</v>
      </c>
      <c r="AN398" s="26">
        <f>AN397+AK398*(B398-B397)/(2*PI()*$C$5*AN397*$I$11)</f>
        <v>0.12986115207059001</v>
      </c>
      <c r="AO398" s="87">
        <f t="shared" si="107"/>
        <v>111242.59539450394</v>
      </c>
      <c r="AP398" s="87">
        <f>IF(R398+U398&lt;$C$8,0,32*$G$13/$C$12^2*($I$8*R398+$I$6*U398)+32*$G$14/($C$14^2-$C$13^2)*($I$8*S398+$I$6*V398))</f>
        <v>9917.5953945039291</v>
      </c>
      <c r="AQ398" s="66">
        <f>R398*$C$11*$C$9+U398*$C$11*$C$10</f>
        <v>14695380</v>
      </c>
      <c r="AR398" s="66">
        <f>S398*$C$11*$C$9+V398*$C$11*$C$10</f>
        <v>14695380</v>
      </c>
      <c r="AS398" s="87">
        <f>$C$11*(T398*$C$9+W398*$C$10)</f>
        <v>789129.61404581123</v>
      </c>
      <c r="AT398" s="45">
        <f t="shared" si="101"/>
        <v>15595752.209440315</v>
      </c>
      <c r="AU398" s="75"/>
    </row>
    <row r="399" spans="2:47" ht="15" thickBot="1" x14ac:dyDescent="0.35">
      <c r="B399" s="41">
        <f t="shared" si="108"/>
        <v>3680</v>
      </c>
      <c r="C399" s="8">
        <f t="shared" si="109"/>
        <v>36.800000000000004</v>
      </c>
      <c r="D399" s="73">
        <f t="shared" si="95"/>
        <v>49.220000000000006</v>
      </c>
      <c r="E399" s="29">
        <f t="shared" si="98"/>
        <v>2728.7412058851551</v>
      </c>
      <c r="F399" s="29">
        <f t="shared" si="102"/>
        <v>7.4150576246879609</v>
      </c>
      <c r="G399" s="29">
        <f t="shared" si="110"/>
        <v>9.9176395730201481</v>
      </c>
      <c r="H399" s="17">
        <f t="shared" si="111"/>
        <v>3649.691362871386</v>
      </c>
      <c r="I399" s="29">
        <f t="shared" si="103"/>
        <v>2.2250485660981263</v>
      </c>
      <c r="J399" s="29">
        <f t="shared" si="104"/>
        <v>13.949340071223991</v>
      </c>
      <c r="K399" s="32">
        <f>IF((D398+L398+M398-AL398)/($C$21+$C$22)&gt;$C$8,$C$8,(D398+L398+M398-AL398)/($C$21+$C$22))</f>
        <v>1400</v>
      </c>
      <c r="L399" s="97">
        <f t="shared" si="96"/>
        <v>0</v>
      </c>
      <c r="M399" s="96">
        <f t="shared" si="97"/>
        <v>0</v>
      </c>
      <c r="N399" s="98">
        <f t="shared" si="105"/>
        <v>1.7382597742038917</v>
      </c>
      <c r="O399" s="100">
        <f t="shared" si="99"/>
        <v>4.2266987561397071</v>
      </c>
      <c r="P399" s="104">
        <f t="shared" si="106"/>
        <v>18.880500609176615</v>
      </c>
      <c r="Q399" s="102">
        <f t="shared" si="112"/>
        <v>2.8886093440366814E-2</v>
      </c>
      <c r="R399" s="106">
        <f>K399-U399</f>
        <v>0</v>
      </c>
      <c r="S399" s="106">
        <f>IF(K399-H398&lt;0,0,K399-H398)</f>
        <v>0</v>
      </c>
      <c r="T399" s="106">
        <f t="shared" si="100"/>
        <v>98.365381490613771</v>
      </c>
      <c r="U399" s="107">
        <f>IF(S399&gt;0,0,IF(U398+(F399-AL399/$C$23)*$C$22/($C$21+$C$22)&gt;$C$8,$C$8,IF(V399=$C$8,U398+(F399-AL399/$C$23)*$C$22/$C$21,U398+(F399-AL399/$C$23)*$C$22/($C$21+$C$22))))</f>
        <v>1400</v>
      </c>
      <c r="V399" s="107">
        <f>IF(S399=0,IF(V398+(F399-AL399/$C$23)*$C$22/($C$21+$C$22)&gt;$C$8,$C$8,V398+(F399-AL399/$C$23)*$C$22/($C$21+$C$22)),E399)</f>
        <v>1400</v>
      </c>
      <c r="W399" s="203">
        <f>IF(S399&gt;0,0,IF(W398+AL399/$C$23&gt;$F$23,$F$23,W398+AL399/$C$23))</f>
        <v>1.6346185093862227</v>
      </c>
      <c r="X399" s="105" t="str">
        <f>IF(R399=0,"-",IF(U399=0,FORECAST($C$8,Инклинометрия!$B$2:$B$152,Инклинометрия!$A$2:$A$152),FORECAST(R399,Инклинометрия!$B$2:$B$152,Инклинометрия!$A$2:$A$152)))</f>
        <v>-</v>
      </c>
      <c r="Y399" s="105" t="str">
        <f>IF(R399=0,"-",IF(U399=0,FORECAST($C$8-R399,Инклинометрия!$B$2:$B$152,Инклинометрия!$A$2:$A$152),0))</f>
        <v>-</v>
      </c>
      <c r="Z399" s="105" t="str">
        <f>IF(S399=0,"-",FORECAST($C$8,Инклинометрия!$B$2:$B$152,Инклинометрия!$A$2:$A$152))</f>
        <v>-</v>
      </c>
      <c r="AA399" s="105" t="str">
        <f>IF(S399=0,"-",FORECAST($C$8-S399,Инклинометрия!$B$2:$B$152,Инклинометрия!$A$2:$A$152))</f>
        <v>-</v>
      </c>
      <c r="AB399" s="105">
        <f>IF(T399=0,"-",FORECAST($C$6,Инклинометрия!$B$2:$B$152,Инклинометрия!$A$2:$A$152))</f>
        <v>1425</v>
      </c>
      <c r="AC399" s="105">
        <f>IF(R399=0,FORECAST($C$6-T399,Инклинометрия!$B$2:$B$152,Инклинометрия!$A$2:$A$152),FORECAST($C$8,Инклинометрия!$B$2:$B$152,Инклинометрия!$A$2:$A$152))</f>
        <v>1331.5528875839168</v>
      </c>
      <c r="AD399" s="107">
        <f>IF(U399=0,"-",FORECAST($C$8,Инклинометрия!$B$2:$B$152,Инклинометрия!$A$2:$A$152))</f>
        <v>1330</v>
      </c>
      <c r="AE399" s="107">
        <f>IF(U399=0,"-",FORECAST($C$8-U399,Инклинометрия!$B$2:$B$152,Инклинометрия!$A$2:$A$152))</f>
        <v>0</v>
      </c>
      <c r="AF399" s="107">
        <f>FORECAST($C$8-S399,Инклинометрия!$B$2:$B$152,Инклинометрия!$A$2:$A$152)</f>
        <v>1330</v>
      </c>
      <c r="AG399" s="107">
        <f>FORECAST($C$8-(S399+V399),Инклинометрия!$B$2:$B$152,Инклинометрия!$A$2:$A$152)</f>
        <v>0</v>
      </c>
      <c r="AH399" s="107">
        <f>IF(W399=0,"-",FORECAST($C$8+W399,Инклинометрия!$B$2:$B$152,Инклинометрия!$A$2:$A$152))</f>
        <v>1331.5528875839168</v>
      </c>
      <c r="AI399" s="107">
        <f>IF(W399=0,"-",FORECAST($C$8,Инклинометрия!$B$2:$B$152,Инклинометрия!$A$2:$A$152))</f>
        <v>1330</v>
      </c>
      <c r="AK399" s="122">
        <f>2*PI()*$C$5*(AT398-AT397)/(LN(AN398/$I$9)*$I$8/$I$7+LN($I$10/AN398)*$I$8/$I$7)</f>
        <v>0</v>
      </c>
      <c r="AL399" s="67">
        <f>AK399*(B399-B398)</f>
        <v>0</v>
      </c>
      <c r="AM399" s="23">
        <f t="shared" si="113"/>
        <v>4.3059540056097682E-2</v>
      </c>
      <c r="AN399" s="26">
        <f>AN398+AK399*(B399-B398)/(2*PI()*$C$5*AN398*$I$11)</f>
        <v>0.12986115207059001</v>
      </c>
      <c r="AO399" s="87">
        <f t="shared" si="107"/>
        <v>111242.59539450394</v>
      </c>
      <c r="AP399" s="87">
        <f>IF(R399+U399&lt;$C$8,0,32*$G$13/$C$12^2*($I$8*R399+$I$6*U399)+32*$G$14/($C$14^2-$C$13^2)*($I$8*S399+$I$6*V399))</f>
        <v>9917.5953945039291</v>
      </c>
      <c r="AQ399" s="66">
        <f>R399*$C$11*$C$9+U399*$C$11*$C$10</f>
        <v>14695380</v>
      </c>
      <c r="AR399" s="66">
        <f>S399*$C$11*$C$9+V399*$C$11*$C$10</f>
        <v>14695380</v>
      </c>
      <c r="AS399" s="87">
        <f>$C$11*(T399*$C$9+W399*$C$10)</f>
        <v>789129.61404581123</v>
      </c>
      <c r="AT399" s="45">
        <f t="shared" si="101"/>
        <v>15595752.209440315</v>
      </c>
      <c r="AU399" s="75"/>
    </row>
    <row r="400" spans="2:47" ht="15" thickBot="1" x14ac:dyDescent="0.35">
      <c r="B400" s="41">
        <f t="shared" si="108"/>
        <v>3690</v>
      </c>
      <c r="C400" s="8">
        <f t="shared" si="109"/>
        <v>36.9</v>
      </c>
      <c r="D400" s="73">
        <f t="shared" si="95"/>
        <v>49.353749999999998</v>
      </c>
      <c r="E400" s="29">
        <f t="shared" si="98"/>
        <v>2736.1562635098426</v>
      </c>
      <c r="F400" s="29">
        <f t="shared" si="102"/>
        <v>7.4150576246875062</v>
      </c>
      <c r="G400" s="29">
        <f t="shared" si="110"/>
        <v>9.9176395730195388</v>
      </c>
      <c r="H400" s="17">
        <f t="shared" si="111"/>
        <v>3659.6090024444056</v>
      </c>
      <c r="I400" s="29">
        <f t="shared" si="103"/>
        <v>2.2250485660981263</v>
      </c>
      <c r="J400" s="29">
        <f t="shared" si="104"/>
        <v>13.949340071223562</v>
      </c>
      <c r="K400" s="32">
        <f>IF((D399+L399+M399-AL399)/($C$21+$C$22)&gt;$C$8,$C$8,(D399+L399+M399-AL399)/($C$21+$C$22))</f>
        <v>1400</v>
      </c>
      <c r="L400" s="97">
        <f t="shared" si="96"/>
        <v>0</v>
      </c>
      <c r="M400" s="96">
        <f t="shared" si="97"/>
        <v>0</v>
      </c>
      <c r="N400" s="98">
        <f t="shared" si="105"/>
        <v>1.7382597742038917</v>
      </c>
      <c r="O400" s="100">
        <f t="shared" si="99"/>
        <v>4.2266987561397071</v>
      </c>
      <c r="P400" s="104">
        <f t="shared" si="106"/>
        <v>18.880500609176615</v>
      </c>
      <c r="Q400" s="102">
        <f t="shared" si="112"/>
        <v>2.8886093440366814E-2</v>
      </c>
      <c r="R400" s="106">
        <f>K400-U400</f>
        <v>0</v>
      </c>
      <c r="S400" s="106">
        <f>IF(K400-H399&lt;0,0,K400-H399)</f>
        <v>0</v>
      </c>
      <c r="T400" s="106">
        <f t="shared" si="100"/>
        <v>98.365381490613771</v>
      </c>
      <c r="U400" s="107">
        <f>IF(S400&gt;0,0,IF(U399+(F400-AL400/$C$23)*$C$22/($C$21+$C$22)&gt;$C$8,$C$8,IF(V400=$C$8,U399+(F400-AL400/$C$23)*$C$22/$C$21,U399+(F400-AL400/$C$23)*$C$22/($C$21+$C$22))))</f>
        <v>1400</v>
      </c>
      <c r="V400" s="107">
        <f>IF(S400=0,IF(V399+(F400-AL400/$C$23)*$C$22/($C$21+$C$22)&gt;$C$8,$C$8,V399+(F400-AL400/$C$23)*$C$22/($C$21+$C$22)),E400)</f>
        <v>1400</v>
      </c>
      <c r="W400" s="203">
        <f>IF(S400&gt;0,0,IF(W399+AL400/$C$23&gt;$F$23,$F$23,W399+AL400/$C$23))</f>
        <v>1.6346185093862227</v>
      </c>
      <c r="X400" s="105" t="str">
        <f>IF(R400=0,"-",IF(U400=0,FORECAST($C$8,Инклинометрия!$B$2:$B$152,Инклинометрия!$A$2:$A$152),FORECAST(R400,Инклинометрия!$B$2:$B$152,Инклинометрия!$A$2:$A$152)))</f>
        <v>-</v>
      </c>
      <c r="Y400" s="105" t="str">
        <f>IF(R400=0,"-",IF(U400=0,FORECAST($C$8-R400,Инклинометрия!$B$2:$B$152,Инклинометрия!$A$2:$A$152),0))</f>
        <v>-</v>
      </c>
      <c r="Z400" s="105" t="str">
        <f>IF(S400=0,"-",FORECAST($C$8,Инклинометрия!$B$2:$B$152,Инклинометрия!$A$2:$A$152))</f>
        <v>-</v>
      </c>
      <c r="AA400" s="105" t="str">
        <f>IF(S400=0,"-",FORECAST($C$8-S400,Инклинометрия!$B$2:$B$152,Инклинометрия!$A$2:$A$152))</f>
        <v>-</v>
      </c>
      <c r="AB400" s="105">
        <f>IF(T400=0,"-",FORECAST($C$6,Инклинометрия!$B$2:$B$152,Инклинометрия!$A$2:$A$152))</f>
        <v>1425</v>
      </c>
      <c r="AC400" s="105">
        <f>IF(R400=0,FORECAST($C$6-T400,Инклинометрия!$B$2:$B$152,Инклинометрия!$A$2:$A$152),FORECAST($C$8,Инклинометрия!$B$2:$B$152,Инклинометрия!$A$2:$A$152))</f>
        <v>1331.5528875839168</v>
      </c>
      <c r="AD400" s="107">
        <f>IF(U400=0,"-",FORECAST($C$8,Инклинометрия!$B$2:$B$152,Инклинометрия!$A$2:$A$152))</f>
        <v>1330</v>
      </c>
      <c r="AE400" s="107">
        <f>IF(U400=0,"-",FORECAST($C$8-U400,Инклинометрия!$B$2:$B$152,Инклинометрия!$A$2:$A$152))</f>
        <v>0</v>
      </c>
      <c r="AF400" s="107">
        <f>FORECAST($C$8-S400,Инклинометрия!$B$2:$B$152,Инклинометрия!$A$2:$A$152)</f>
        <v>1330</v>
      </c>
      <c r="AG400" s="107">
        <f>FORECAST($C$8-(S400+V400),Инклинометрия!$B$2:$B$152,Инклинометрия!$A$2:$A$152)</f>
        <v>0</v>
      </c>
      <c r="AH400" s="107">
        <f>IF(W400=0,"-",FORECAST($C$8+W400,Инклинометрия!$B$2:$B$152,Инклинометрия!$A$2:$A$152))</f>
        <v>1331.5528875839168</v>
      </c>
      <c r="AI400" s="107">
        <f>IF(W400=0,"-",FORECAST($C$8,Инклинометрия!$B$2:$B$152,Инклинометрия!$A$2:$A$152))</f>
        <v>1330</v>
      </c>
      <c r="AK400" s="122">
        <f>2*PI()*$C$5*(AT399-AT398)/(LN(AN399/$I$9)*$I$8/$I$7+LN($I$10/AN399)*$I$8/$I$7)</f>
        <v>0</v>
      </c>
      <c r="AL400" s="67">
        <f>AK400*(B400-B399)</f>
        <v>0</v>
      </c>
      <c r="AM400" s="23">
        <f t="shared" si="113"/>
        <v>4.3059540056097682E-2</v>
      </c>
      <c r="AN400" s="26">
        <f>AN399+AK400*(B400-B399)/(2*PI()*$C$5*AN399*$I$11)</f>
        <v>0.12986115207059001</v>
      </c>
      <c r="AO400" s="87">
        <f t="shared" si="107"/>
        <v>111242.59539450394</v>
      </c>
      <c r="AP400" s="87">
        <f>IF(R400+U400&lt;$C$8,0,32*$G$13/$C$12^2*($I$8*R400+$I$6*U400)+32*$G$14/($C$14^2-$C$13^2)*($I$8*S400+$I$6*V400))</f>
        <v>9917.5953945039291</v>
      </c>
      <c r="AQ400" s="66">
        <f>R400*$C$11*$C$9+U400*$C$11*$C$10</f>
        <v>14695380</v>
      </c>
      <c r="AR400" s="66">
        <f>S400*$C$11*$C$9+V400*$C$11*$C$10</f>
        <v>14695380</v>
      </c>
      <c r="AS400" s="87">
        <f>$C$11*(T400*$C$9+W400*$C$10)</f>
        <v>789129.61404581123</v>
      </c>
      <c r="AT400" s="45">
        <f t="shared" si="101"/>
        <v>15595752.209440315</v>
      </c>
      <c r="AU400" s="75"/>
    </row>
    <row r="401" spans="2:47" ht="15" thickBot="1" x14ac:dyDescent="0.35">
      <c r="B401" s="41">
        <f t="shared" si="108"/>
        <v>3700</v>
      </c>
      <c r="C401" s="8">
        <f t="shared" si="109"/>
        <v>37</v>
      </c>
      <c r="D401" s="73">
        <f t="shared" si="95"/>
        <v>49.487499999999997</v>
      </c>
      <c r="E401" s="29">
        <f t="shared" si="98"/>
        <v>2743.5713211345305</v>
      </c>
      <c r="F401" s="29">
        <f t="shared" si="102"/>
        <v>7.4150576246879609</v>
      </c>
      <c r="G401" s="29">
        <f t="shared" si="110"/>
        <v>9.9176395730201481</v>
      </c>
      <c r="H401" s="17">
        <f t="shared" si="111"/>
        <v>3669.5266420174257</v>
      </c>
      <c r="I401" s="29">
        <f t="shared" si="103"/>
        <v>2.2250485660981263</v>
      </c>
      <c r="J401" s="29">
        <f t="shared" si="104"/>
        <v>13.949340071223991</v>
      </c>
      <c r="K401" s="32">
        <f>IF((D400+L400+M400-AL400)/($C$21+$C$22)&gt;$C$8,$C$8,(D400+L400+M400-AL400)/($C$21+$C$22))</f>
        <v>1400</v>
      </c>
      <c r="L401" s="97">
        <f t="shared" si="96"/>
        <v>0</v>
      </c>
      <c r="M401" s="96">
        <f t="shared" si="97"/>
        <v>0</v>
      </c>
      <c r="N401" s="98">
        <f t="shared" si="105"/>
        <v>1.7382597742038917</v>
      </c>
      <c r="O401" s="100">
        <f t="shared" si="99"/>
        <v>4.2266987561397071</v>
      </c>
      <c r="P401" s="104">
        <f t="shared" si="106"/>
        <v>18.880500609176615</v>
      </c>
      <c r="Q401" s="102">
        <f t="shared" si="112"/>
        <v>2.8886093440366814E-2</v>
      </c>
      <c r="R401" s="106">
        <f>K401-U401</f>
        <v>0</v>
      </c>
      <c r="S401" s="106">
        <f>IF(K401-H400&lt;0,0,K401-H400)</f>
        <v>0</v>
      </c>
      <c r="T401" s="106">
        <f t="shared" si="100"/>
        <v>98.365381490613771</v>
      </c>
      <c r="U401" s="107">
        <f>IF(S401&gt;0,0,IF(U400+(F401-AL401/$C$23)*$C$22/($C$21+$C$22)&gt;$C$8,$C$8,IF(V401=$C$8,U400+(F401-AL401/$C$23)*$C$22/$C$21,U400+(F401-AL401/$C$23)*$C$22/($C$21+$C$22))))</f>
        <v>1400</v>
      </c>
      <c r="V401" s="107">
        <f>IF(S401=0,IF(V400+(F401-AL401/$C$23)*$C$22/($C$21+$C$22)&gt;$C$8,$C$8,V400+(F401-AL401/$C$23)*$C$22/($C$21+$C$22)),E401)</f>
        <v>1400</v>
      </c>
      <c r="W401" s="203">
        <f>IF(S401&gt;0,0,IF(W400+AL401/$C$23&gt;$F$23,$F$23,W400+AL401/$C$23))</f>
        <v>1.6346185093862227</v>
      </c>
      <c r="X401" s="105" t="str">
        <f>IF(R401=0,"-",IF(U401=0,FORECAST($C$8,Инклинометрия!$B$2:$B$152,Инклинометрия!$A$2:$A$152),FORECAST(R401,Инклинометрия!$B$2:$B$152,Инклинометрия!$A$2:$A$152)))</f>
        <v>-</v>
      </c>
      <c r="Y401" s="105" t="str">
        <f>IF(R401=0,"-",IF(U401=0,FORECAST($C$8-R401,Инклинометрия!$B$2:$B$152,Инклинометрия!$A$2:$A$152),0))</f>
        <v>-</v>
      </c>
      <c r="Z401" s="105" t="str">
        <f>IF(S401=0,"-",FORECAST($C$8,Инклинометрия!$B$2:$B$152,Инклинометрия!$A$2:$A$152))</f>
        <v>-</v>
      </c>
      <c r="AA401" s="105" t="str">
        <f>IF(S401=0,"-",FORECAST($C$8-S401,Инклинометрия!$B$2:$B$152,Инклинометрия!$A$2:$A$152))</f>
        <v>-</v>
      </c>
      <c r="AB401" s="105">
        <f>IF(T401=0,"-",FORECAST($C$6,Инклинометрия!$B$2:$B$152,Инклинометрия!$A$2:$A$152))</f>
        <v>1425</v>
      </c>
      <c r="AC401" s="105">
        <f>IF(R401=0,FORECAST($C$6-T401,Инклинометрия!$B$2:$B$152,Инклинометрия!$A$2:$A$152),FORECAST($C$8,Инклинометрия!$B$2:$B$152,Инклинометрия!$A$2:$A$152))</f>
        <v>1331.5528875839168</v>
      </c>
      <c r="AD401" s="107">
        <f>IF(U401=0,"-",FORECAST($C$8,Инклинометрия!$B$2:$B$152,Инклинометрия!$A$2:$A$152))</f>
        <v>1330</v>
      </c>
      <c r="AE401" s="107">
        <f>IF(U401=0,"-",FORECAST($C$8-U401,Инклинометрия!$B$2:$B$152,Инклинометрия!$A$2:$A$152))</f>
        <v>0</v>
      </c>
      <c r="AF401" s="107">
        <f>FORECAST($C$8-S401,Инклинометрия!$B$2:$B$152,Инклинометрия!$A$2:$A$152)</f>
        <v>1330</v>
      </c>
      <c r="AG401" s="107">
        <f>FORECAST($C$8-(S401+V401),Инклинометрия!$B$2:$B$152,Инклинометрия!$A$2:$A$152)</f>
        <v>0</v>
      </c>
      <c r="AH401" s="107">
        <f>IF(W401=0,"-",FORECAST($C$8+W401,Инклинометрия!$B$2:$B$152,Инклинометрия!$A$2:$A$152))</f>
        <v>1331.5528875839168</v>
      </c>
      <c r="AI401" s="107">
        <f>IF(W401=0,"-",FORECAST($C$8,Инклинометрия!$B$2:$B$152,Инклинометрия!$A$2:$A$152))</f>
        <v>1330</v>
      </c>
      <c r="AK401" s="122">
        <f>2*PI()*$C$5*(AT400-AT399)/(LN(AN400/$I$9)*$I$8/$I$7+LN($I$10/AN400)*$I$8/$I$7)</f>
        <v>0</v>
      </c>
      <c r="AL401" s="67">
        <f>AK401*(B401-B400)</f>
        <v>0</v>
      </c>
      <c r="AM401" s="23">
        <f t="shared" si="113"/>
        <v>4.3059540056097682E-2</v>
      </c>
      <c r="AN401" s="26">
        <f>AN400+AK401*(B401-B400)/(2*PI()*$C$5*AN400*$I$11)</f>
        <v>0.12986115207059001</v>
      </c>
      <c r="AO401" s="87">
        <f t="shared" si="107"/>
        <v>111242.59539450394</v>
      </c>
      <c r="AP401" s="87">
        <f>IF(R401+U401&lt;$C$8,0,32*$G$13/$C$12^2*($I$8*R401+$I$6*U401)+32*$G$14/($C$14^2-$C$13^2)*($I$8*S401+$I$6*V401))</f>
        <v>9917.5953945039291</v>
      </c>
      <c r="AQ401" s="66">
        <f>R401*$C$11*$C$9+U401*$C$11*$C$10</f>
        <v>14695380</v>
      </c>
      <c r="AR401" s="66">
        <f>S401*$C$11*$C$9+V401*$C$11*$C$10</f>
        <v>14695380</v>
      </c>
      <c r="AS401" s="87">
        <f>$C$11*(T401*$C$9+W401*$C$10)</f>
        <v>789129.61404581123</v>
      </c>
      <c r="AT401" s="45">
        <f t="shared" si="101"/>
        <v>15595752.209440315</v>
      </c>
      <c r="AU401" s="75"/>
    </row>
    <row r="402" spans="2:47" ht="15" thickBot="1" x14ac:dyDescent="0.35">
      <c r="B402" s="41">
        <f t="shared" si="108"/>
        <v>3710</v>
      </c>
      <c r="C402" s="8">
        <f t="shared" si="109"/>
        <v>37.1</v>
      </c>
      <c r="D402" s="73">
        <f t="shared" si="95"/>
        <v>49.621250000000003</v>
      </c>
      <c r="E402" s="29">
        <f t="shared" si="98"/>
        <v>2750.986378759219</v>
      </c>
      <c r="F402" s="29">
        <f t="shared" si="102"/>
        <v>7.4150576246884157</v>
      </c>
      <c r="G402" s="29">
        <f t="shared" si="110"/>
        <v>9.9176395730207556</v>
      </c>
      <c r="H402" s="17">
        <f t="shared" si="111"/>
        <v>3679.4442815904463</v>
      </c>
      <c r="I402" s="29">
        <f t="shared" si="103"/>
        <v>2.2250485660981263</v>
      </c>
      <c r="J402" s="29">
        <f t="shared" si="104"/>
        <v>13.949340071224418</v>
      </c>
      <c r="K402" s="32">
        <f>IF((D401+L401+M401-AL401)/($C$21+$C$22)&gt;$C$8,$C$8,(D401+L401+M401-AL401)/($C$21+$C$22))</f>
        <v>1400</v>
      </c>
      <c r="L402" s="97">
        <f t="shared" si="96"/>
        <v>0</v>
      </c>
      <c r="M402" s="96">
        <f t="shared" si="97"/>
        <v>0</v>
      </c>
      <c r="N402" s="98">
        <f t="shared" si="105"/>
        <v>1.7382597742038917</v>
      </c>
      <c r="O402" s="100">
        <f t="shared" si="99"/>
        <v>4.2266987561397071</v>
      </c>
      <c r="P402" s="104">
        <f t="shared" si="106"/>
        <v>18.880500609176615</v>
      </c>
      <c r="Q402" s="102">
        <f t="shared" si="112"/>
        <v>2.8886093440366814E-2</v>
      </c>
      <c r="R402" s="106">
        <f>K402-U402</f>
        <v>0</v>
      </c>
      <c r="S402" s="106">
        <f>IF(K402-H401&lt;0,0,K402-H401)</f>
        <v>0</v>
      </c>
      <c r="T402" s="106">
        <f t="shared" si="100"/>
        <v>98.365381490613771</v>
      </c>
      <c r="U402" s="107">
        <f>IF(S402&gt;0,0,IF(U401+(F402-AL402/$C$23)*$C$22/($C$21+$C$22)&gt;$C$8,$C$8,IF(V402=$C$8,U401+(F402-AL402/$C$23)*$C$22/$C$21,U401+(F402-AL402/$C$23)*$C$22/($C$21+$C$22))))</f>
        <v>1400</v>
      </c>
      <c r="V402" s="107">
        <f>IF(S402=0,IF(V401+(F402-AL402/$C$23)*$C$22/($C$21+$C$22)&gt;$C$8,$C$8,V401+(F402-AL402/$C$23)*$C$22/($C$21+$C$22)),E402)</f>
        <v>1400</v>
      </c>
      <c r="W402" s="203">
        <f>IF(S402&gt;0,0,IF(W401+AL402/$C$23&gt;$F$23,$F$23,W401+AL402/$C$23))</f>
        <v>1.6346185093862227</v>
      </c>
      <c r="X402" s="105" t="str">
        <f>IF(R402=0,"-",IF(U402=0,FORECAST($C$8,Инклинометрия!$B$2:$B$152,Инклинометрия!$A$2:$A$152),FORECAST(R402,Инклинометрия!$B$2:$B$152,Инклинометрия!$A$2:$A$152)))</f>
        <v>-</v>
      </c>
      <c r="Y402" s="105" t="str">
        <f>IF(R402=0,"-",IF(U402=0,FORECAST($C$8-R402,Инклинометрия!$B$2:$B$152,Инклинометрия!$A$2:$A$152),0))</f>
        <v>-</v>
      </c>
      <c r="Z402" s="105" t="str">
        <f>IF(S402=0,"-",FORECAST($C$8,Инклинометрия!$B$2:$B$152,Инклинометрия!$A$2:$A$152))</f>
        <v>-</v>
      </c>
      <c r="AA402" s="105" t="str">
        <f>IF(S402=0,"-",FORECAST($C$8-S402,Инклинометрия!$B$2:$B$152,Инклинометрия!$A$2:$A$152))</f>
        <v>-</v>
      </c>
      <c r="AB402" s="105">
        <f>IF(T402=0,"-",FORECAST($C$6,Инклинометрия!$B$2:$B$152,Инклинометрия!$A$2:$A$152))</f>
        <v>1425</v>
      </c>
      <c r="AC402" s="105">
        <f>IF(R402=0,FORECAST($C$6-T402,Инклинометрия!$B$2:$B$152,Инклинометрия!$A$2:$A$152),FORECAST($C$8,Инклинометрия!$B$2:$B$152,Инклинометрия!$A$2:$A$152))</f>
        <v>1331.5528875839168</v>
      </c>
      <c r="AD402" s="107">
        <f>IF(U402=0,"-",FORECAST($C$8,Инклинометрия!$B$2:$B$152,Инклинометрия!$A$2:$A$152))</f>
        <v>1330</v>
      </c>
      <c r="AE402" s="107">
        <f>IF(U402=0,"-",FORECAST($C$8-U402,Инклинометрия!$B$2:$B$152,Инклинометрия!$A$2:$A$152))</f>
        <v>0</v>
      </c>
      <c r="AF402" s="107">
        <f>FORECAST($C$8-S402,Инклинометрия!$B$2:$B$152,Инклинометрия!$A$2:$A$152)</f>
        <v>1330</v>
      </c>
      <c r="AG402" s="107">
        <f>FORECAST($C$8-(S402+V402),Инклинометрия!$B$2:$B$152,Инклинометрия!$A$2:$A$152)</f>
        <v>0</v>
      </c>
      <c r="AH402" s="107">
        <f>IF(W402=0,"-",FORECAST($C$8+W402,Инклинометрия!$B$2:$B$152,Инклинометрия!$A$2:$A$152))</f>
        <v>1331.5528875839168</v>
      </c>
      <c r="AI402" s="107">
        <f>IF(W402=0,"-",FORECAST($C$8,Инклинометрия!$B$2:$B$152,Инклинометрия!$A$2:$A$152))</f>
        <v>1330</v>
      </c>
      <c r="AK402" s="122">
        <f>2*PI()*$C$5*(AT401-AT400)/(LN(AN401/$I$9)*$I$8/$I$7+LN($I$10/AN401)*$I$8/$I$7)</f>
        <v>0</v>
      </c>
      <c r="AL402" s="67">
        <f>AK402*(B402-B401)</f>
        <v>0</v>
      </c>
      <c r="AM402" s="23">
        <f t="shared" si="113"/>
        <v>4.3059540056097682E-2</v>
      </c>
      <c r="AN402" s="26">
        <f>AN401+AK402*(B402-B401)/(2*PI()*$C$5*AN401*$I$11)</f>
        <v>0.12986115207059001</v>
      </c>
      <c r="AO402" s="87">
        <f t="shared" si="107"/>
        <v>111242.59539450394</v>
      </c>
      <c r="AP402" s="87">
        <f>IF(R402+U402&lt;$C$8,0,32*$G$13/$C$12^2*($I$8*R402+$I$6*U402)+32*$G$14/($C$14^2-$C$13^2)*($I$8*S402+$I$6*V402))</f>
        <v>9917.5953945039291</v>
      </c>
      <c r="AQ402" s="66">
        <f>R402*$C$11*$C$9+U402*$C$11*$C$10</f>
        <v>14695380</v>
      </c>
      <c r="AR402" s="66">
        <f>S402*$C$11*$C$9+V402*$C$11*$C$10</f>
        <v>14695380</v>
      </c>
      <c r="AS402" s="87">
        <f>$C$11*(T402*$C$9+W402*$C$10)</f>
        <v>789129.61404581123</v>
      </c>
      <c r="AT402" s="45">
        <f t="shared" si="101"/>
        <v>15595752.209440315</v>
      </c>
      <c r="AU402" s="75"/>
    </row>
    <row r="403" spans="2:47" ht="15" thickBot="1" x14ac:dyDescent="0.35">
      <c r="B403" s="41">
        <f t="shared" si="108"/>
        <v>3720</v>
      </c>
      <c r="C403" s="8">
        <f t="shared" si="109"/>
        <v>37.200000000000003</v>
      </c>
      <c r="D403" s="73">
        <f t="shared" si="95"/>
        <v>49.755000000000003</v>
      </c>
      <c r="E403" s="29">
        <f t="shared" si="98"/>
        <v>2758.4014363839069</v>
      </c>
      <c r="F403" s="29">
        <f t="shared" si="102"/>
        <v>7.4150576246879609</v>
      </c>
      <c r="G403" s="29">
        <f t="shared" si="110"/>
        <v>9.9176395730201481</v>
      </c>
      <c r="H403" s="17">
        <f t="shared" si="111"/>
        <v>3689.3619211634664</v>
      </c>
      <c r="I403" s="29">
        <f t="shared" si="103"/>
        <v>2.2250485660981263</v>
      </c>
      <c r="J403" s="29">
        <f t="shared" si="104"/>
        <v>13.949340071223991</v>
      </c>
      <c r="K403" s="32">
        <f>IF((D402+L402+M402-AL402)/($C$21+$C$22)&gt;$C$8,$C$8,(D402+L402+M402-AL402)/($C$21+$C$22))</f>
        <v>1400</v>
      </c>
      <c r="L403" s="97">
        <f t="shared" si="96"/>
        <v>0</v>
      </c>
      <c r="M403" s="96">
        <f t="shared" si="97"/>
        <v>0</v>
      </c>
      <c r="N403" s="98">
        <f t="shared" si="105"/>
        <v>1.7382597742038917</v>
      </c>
      <c r="O403" s="100">
        <f t="shared" si="99"/>
        <v>4.2266987561397071</v>
      </c>
      <c r="P403" s="104">
        <f t="shared" si="106"/>
        <v>18.880500609176615</v>
      </c>
      <c r="Q403" s="102">
        <f t="shared" si="112"/>
        <v>2.8886093440366814E-2</v>
      </c>
      <c r="R403" s="106">
        <f>K403-U403</f>
        <v>0</v>
      </c>
      <c r="S403" s="106">
        <f>IF(K403-H402&lt;0,0,K403-H402)</f>
        <v>0</v>
      </c>
      <c r="T403" s="106">
        <f t="shared" si="100"/>
        <v>98.365381490613771</v>
      </c>
      <c r="U403" s="107">
        <f>IF(S403&gt;0,0,IF(U402+(F403-AL403/$C$23)*$C$22/($C$21+$C$22)&gt;$C$8,$C$8,IF(V403=$C$8,U402+(F403-AL403/$C$23)*$C$22/$C$21,U402+(F403-AL403/$C$23)*$C$22/($C$21+$C$22))))</f>
        <v>1400</v>
      </c>
      <c r="V403" s="107">
        <f>IF(S403=0,IF(V402+(F403-AL403/$C$23)*$C$22/($C$21+$C$22)&gt;$C$8,$C$8,V402+(F403-AL403/$C$23)*$C$22/($C$21+$C$22)),E403)</f>
        <v>1400</v>
      </c>
      <c r="W403" s="203">
        <f>IF(S403&gt;0,0,IF(W402+AL403/$C$23&gt;$F$23,$F$23,W402+AL403/$C$23))</f>
        <v>1.6346185093862227</v>
      </c>
      <c r="X403" s="105" t="str">
        <f>IF(R403=0,"-",IF(U403=0,FORECAST($C$8,Инклинометрия!$B$2:$B$152,Инклинометрия!$A$2:$A$152),FORECAST(R403,Инклинометрия!$B$2:$B$152,Инклинометрия!$A$2:$A$152)))</f>
        <v>-</v>
      </c>
      <c r="Y403" s="105" t="str">
        <f>IF(R403=0,"-",IF(U403=0,FORECAST($C$8-R403,Инклинометрия!$B$2:$B$152,Инклинометрия!$A$2:$A$152),0))</f>
        <v>-</v>
      </c>
      <c r="Z403" s="105" t="str">
        <f>IF(S403=0,"-",FORECAST($C$8,Инклинометрия!$B$2:$B$152,Инклинометрия!$A$2:$A$152))</f>
        <v>-</v>
      </c>
      <c r="AA403" s="105" t="str">
        <f>IF(S403=0,"-",FORECAST($C$8-S403,Инклинометрия!$B$2:$B$152,Инклинометрия!$A$2:$A$152))</f>
        <v>-</v>
      </c>
      <c r="AB403" s="105">
        <f>IF(T403=0,"-",FORECAST($C$6,Инклинометрия!$B$2:$B$152,Инклинометрия!$A$2:$A$152))</f>
        <v>1425</v>
      </c>
      <c r="AC403" s="105">
        <f>IF(R403=0,FORECAST($C$6-T403,Инклинометрия!$B$2:$B$152,Инклинометрия!$A$2:$A$152),FORECAST($C$8,Инклинометрия!$B$2:$B$152,Инклинометрия!$A$2:$A$152))</f>
        <v>1331.5528875839168</v>
      </c>
      <c r="AD403" s="107">
        <f>IF(U403=0,"-",FORECAST($C$8,Инклинометрия!$B$2:$B$152,Инклинометрия!$A$2:$A$152))</f>
        <v>1330</v>
      </c>
      <c r="AE403" s="107">
        <f>IF(U403=0,"-",FORECAST($C$8-U403,Инклинометрия!$B$2:$B$152,Инклинометрия!$A$2:$A$152))</f>
        <v>0</v>
      </c>
      <c r="AF403" s="107">
        <f>FORECAST($C$8-S403,Инклинометрия!$B$2:$B$152,Инклинометрия!$A$2:$A$152)</f>
        <v>1330</v>
      </c>
      <c r="AG403" s="107">
        <f>FORECAST($C$8-(S403+V403),Инклинометрия!$B$2:$B$152,Инклинометрия!$A$2:$A$152)</f>
        <v>0</v>
      </c>
      <c r="AH403" s="107">
        <f>IF(W403=0,"-",FORECAST($C$8+W403,Инклинометрия!$B$2:$B$152,Инклинометрия!$A$2:$A$152))</f>
        <v>1331.5528875839168</v>
      </c>
      <c r="AI403" s="107">
        <f>IF(W403=0,"-",FORECAST($C$8,Инклинометрия!$B$2:$B$152,Инклинометрия!$A$2:$A$152))</f>
        <v>1330</v>
      </c>
      <c r="AK403" s="122">
        <f>2*PI()*$C$5*(AT402-AT401)/(LN(AN402/$I$9)*$I$8/$I$7+LN($I$10/AN402)*$I$8/$I$7)</f>
        <v>0</v>
      </c>
      <c r="AL403" s="67">
        <f>AK403*(B403-B402)</f>
        <v>0</v>
      </c>
      <c r="AM403" s="23">
        <f t="shared" si="113"/>
        <v>4.3059540056097682E-2</v>
      </c>
      <c r="AN403" s="26">
        <f>AN402+AK403*(B403-B402)/(2*PI()*$C$5*AN402*$I$11)</f>
        <v>0.12986115207059001</v>
      </c>
      <c r="AO403" s="87">
        <f t="shared" si="107"/>
        <v>111242.59539450394</v>
      </c>
      <c r="AP403" s="87">
        <f>IF(R403+U403&lt;$C$8,0,32*$G$13/$C$12^2*($I$8*R403+$I$6*U403)+32*$G$14/($C$14^2-$C$13^2)*($I$8*S403+$I$6*V403))</f>
        <v>9917.5953945039291</v>
      </c>
      <c r="AQ403" s="66">
        <f>R403*$C$11*$C$9+U403*$C$11*$C$10</f>
        <v>14695380</v>
      </c>
      <c r="AR403" s="66">
        <f>S403*$C$11*$C$9+V403*$C$11*$C$10</f>
        <v>14695380</v>
      </c>
      <c r="AS403" s="87">
        <f>$C$11*(T403*$C$9+W403*$C$10)</f>
        <v>789129.61404581123</v>
      </c>
      <c r="AT403" s="45">
        <f t="shared" si="101"/>
        <v>15595752.209440315</v>
      </c>
      <c r="AU403" s="75"/>
    </row>
    <row r="404" spans="2:47" ht="15" thickBot="1" x14ac:dyDescent="0.35">
      <c r="B404" s="41">
        <f t="shared" si="108"/>
        <v>3730</v>
      </c>
      <c r="C404" s="8">
        <f t="shared" si="109"/>
        <v>37.300000000000004</v>
      </c>
      <c r="D404" s="73">
        <f t="shared" si="95"/>
        <v>49.888750000000009</v>
      </c>
      <c r="E404" s="29">
        <f t="shared" si="98"/>
        <v>2765.8164940085949</v>
      </c>
      <c r="F404" s="29">
        <f t="shared" si="102"/>
        <v>7.4150576246879609</v>
      </c>
      <c r="G404" s="29">
        <f t="shared" si="110"/>
        <v>9.9176395730201481</v>
      </c>
      <c r="H404" s="17">
        <f t="shared" si="111"/>
        <v>3699.2795607364865</v>
      </c>
      <c r="I404" s="29">
        <f t="shared" si="103"/>
        <v>2.2250485660981263</v>
      </c>
      <c r="J404" s="29">
        <f t="shared" si="104"/>
        <v>13.949340071223991</v>
      </c>
      <c r="K404" s="32">
        <f>IF((D403+L403+M403-AL403)/($C$21+$C$22)&gt;$C$8,$C$8,(D403+L403+M403-AL403)/($C$21+$C$22))</f>
        <v>1400</v>
      </c>
      <c r="L404" s="97">
        <f t="shared" si="96"/>
        <v>0</v>
      </c>
      <c r="M404" s="96">
        <f t="shared" si="97"/>
        <v>0</v>
      </c>
      <c r="N404" s="98">
        <f t="shared" si="105"/>
        <v>1.7382597742038917</v>
      </c>
      <c r="O404" s="100">
        <f t="shared" si="99"/>
        <v>4.2266987561397071</v>
      </c>
      <c r="P404" s="104">
        <f t="shared" si="106"/>
        <v>18.880500609176615</v>
      </c>
      <c r="Q404" s="102">
        <f t="shared" si="112"/>
        <v>2.8886093440366814E-2</v>
      </c>
      <c r="R404" s="106">
        <f>K404-U404</f>
        <v>0</v>
      </c>
      <c r="S404" s="106">
        <f>IF(K404-H403&lt;0,0,K404-H403)</f>
        <v>0</v>
      </c>
      <c r="T404" s="106">
        <f t="shared" si="100"/>
        <v>98.365381490613771</v>
      </c>
      <c r="U404" s="107">
        <f>IF(S404&gt;0,0,IF(U403+(F404-AL404/$C$23)*$C$22/($C$21+$C$22)&gt;$C$8,$C$8,IF(V404=$C$8,U403+(F404-AL404/$C$23)*$C$22/$C$21,U403+(F404-AL404/$C$23)*$C$22/($C$21+$C$22))))</f>
        <v>1400</v>
      </c>
      <c r="V404" s="107">
        <f>IF(S404=0,IF(V403+(F404-AL404/$C$23)*$C$22/($C$21+$C$22)&gt;$C$8,$C$8,V403+(F404-AL404/$C$23)*$C$22/($C$21+$C$22)),E404)</f>
        <v>1400</v>
      </c>
      <c r="W404" s="203">
        <f>IF(S404&gt;0,0,IF(W403+AL404/$C$23&gt;$F$23,$F$23,W403+AL404/$C$23))</f>
        <v>1.6346185093862227</v>
      </c>
      <c r="X404" s="105" t="str">
        <f>IF(R404=0,"-",IF(U404=0,FORECAST($C$8,Инклинометрия!$B$2:$B$152,Инклинометрия!$A$2:$A$152),FORECAST(R404,Инклинометрия!$B$2:$B$152,Инклинометрия!$A$2:$A$152)))</f>
        <v>-</v>
      </c>
      <c r="Y404" s="105" t="str">
        <f>IF(R404=0,"-",IF(U404=0,FORECAST($C$8-R404,Инклинометрия!$B$2:$B$152,Инклинометрия!$A$2:$A$152),0))</f>
        <v>-</v>
      </c>
      <c r="Z404" s="105" t="str">
        <f>IF(S404=0,"-",FORECAST($C$8,Инклинометрия!$B$2:$B$152,Инклинометрия!$A$2:$A$152))</f>
        <v>-</v>
      </c>
      <c r="AA404" s="105" t="str">
        <f>IF(S404=0,"-",FORECAST($C$8-S404,Инклинометрия!$B$2:$B$152,Инклинометрия!$A$2:$A$152))</f>
        <v>-</v>
      </c>
      <c r="AB404" s="105">
        <f>IF(T404=0,"-",FORECAST($C$6,Инклинометрия!$B$2:$B$152,Инклинометрия!$A$2:$A$152))</f>
        <v>1425</v>
      </c>
      <c r="AC404" s="105">
        <f>IF(R404=0,FORECAST($C$6-T404,Инклинометрия!$B$2:$B$152,Инклинометрия!$A$2:$A$152),FORECAST($C$8,Инклинометрия!$B$2:$B$152,Инклинометрия!$A$2:$A$152))</f>
        <v>1331.5528875839168</v>
      </c>
      <c r="AD404" s="107">
        <f>IF(U404=0,"-",FORECAST($C$8,Инклинометрия!$B$2:$B$152,Инклинометрия!$A$2:$A$152))</f>
        <v>1330</v>
      </c>
      <c r="AE404" s="107">
        <f>IF(U404=0,"-",FORECAST($C$8-U404,Инклинометрия!$B$2:$B$152,Инклинометрия!$A$2:$A$152))</f>
        <v>0</v>
      </c>
      <c r="AF404" s="107">
        <f>FORECAST($C$8-S404,Инклинометрия!$B$2:$B$152,Инклинометрия!$A$2:$A$152)</f>
        <v>1330</v>
      </c>
      <c r="AG404" s="107">
        <f>FORECAST($C$8-(S404+V404),Инклинометрия!$B$2:$B$152,Инклинометрия!$A$2:$A$152)</f>
        <v>0</v>
      </c>
      <c r="AH404" s="107">
        <f>IF(W404=0,"-",FORECAST($C$8+W404,Инклинометрия!$B$2:$B$152,Инклинометрия!$A$2:$A$152))</f>
        <v>1331.5528875839168</v>
      </c>
      <c r="AI404" s="107">
        <f>IF(W404=0,"-",FORECAST($C$8,Инклинометрия!$B$2:$B$152,Инклинометрия!$A$2:$A$152))</f>
        <v>1330</v>
      </c>
      <c r="AK404" s="122">
        <f>2*PI()*$C$5*(AT403-AT402)/(LN(AN403/$I$9)*$I$8/$I$7+LN($I$10/AN403)*$I$8/$I$7)</f>
        <v>0</v>
      </c>
      <c r="AL404" s="67">
        <f>AK404*(B404-B403)</f>
        <v>0</v>
      </c>
      <c r="AM404" s="23">
        <f t="shared" si="113"/>
        <v>4.3059540056097682E-2</v>
      </c>
      <c r="AN404" s="26">
        <f>AN403+AK404*(B404-B403)/(2*PI()*$C$5*AN403*$I$11)</f>
        <v>0.12986115207059001</v>
      </c>
      <c r="AO404" s="87">
        <f t="shared" si="107"/>
        <v>111242.59539450394</v>
      </c>
      <c r="AP404" s="87">
        <f>IF(R404+U404&lt;$C$8,0,32*$G$13/$C$12^2*($I$8*R404+$I$6*U404)+32*$G$14/($C$14^2-$C$13^2)*($I$8*S404+$I$6*V404))</f>
        <v>9917.5953945039291</v>
      </c>
      <c r="AQ404" s="66">
        <f>R404*$C$11*$C$9+U404*$C$11*$C$10</f>
        <v>14695380</v>
      </c>
      <c r="AR404" s="66">
        <f>S404*$C$11*$C$9+V404*$C$11*$C$10</f>
        <v>14695380</v>
      </c>
      <c r="AS404" s="87">
        <f>$C$11*(T404*$C$9+W404*$C$10)</f>
        <v>789129.61404581123</v>
      </c>
      <c r="AT404" s="45">
        <f t="shared" si="101"/>
        <v>15595752.209440315</v>
      </c>
      <c r="AU404" s="75"/>
    </row>
    <row r="405" spans="2:47" ht="15" thickBot="1" x14ac:dyDescent="0.35">
      <c r="B405" s="41">
        <f t="shared" si="108"/>
        <v>3740</v>
      </c>
      <c r="C405" s="8">
        <f t="shared" si="109"/>
        <v>37.4</v>
      </c>
      <c r="D405" s="73">
        <f t="shared" si="95"/>
        <v>50.022500000000001</v>
      </c>
      <c r="E405" s="29">
        <f t="shared" si="98"/>
        <v>2773.2315516332824</v>
      </c>
      <c r="F405" s="29">
        <f t="shared" si="102"/>
        <v>7.4150576246875062</v>
      </c>
      <c r="G405" s="29">
        <f t="shared" si="110"/>
        <v>9.9176395730195388</v>
      </c>
      <c r="H405" s="17">
        <f t="shared" si="111"/>
        <v>3709.1972003095061</v>
      </c>
      <c r="I405" s="29">
        <f t="shared" si="103"/>
        <v>2.2250485660981263</v>
      </c>
      <c r="J405" s="29">
        <f t="shared" si="104"/>
        <v>13.949340071223562</v>
      </c>
      <c r="K405" s="32">
        <f>IF((D404+L404+M404-AL404)/($C$21+$C$22)&gt;$C$8,$C$8,(D404+L404+M404-AL404)/($C$21+$C$22))</f>
        <v>1400</v>
      </c>
      <c r="L405" s="97">
        <f t="shared" si="96"/>
        <v>0</v>
      </c>
      <c r="M405" s="96">
        <f t="shared" si="97"/>
        <v>0</v>
      </c>
      <c r="N405" s="98">
        <f t="shared" si="105"/>
        <v>1.7382597742038917</v>
      </c>
      <c r="O405" s="100">
        <f t="shared" si="99"/>
        <v>4.2266987561397071</v>
      </c>
      <c r="P405" s="104">
        <f t="shared" si="106"/>
        <v>18.880500609176615</v>
      </c>
      <c r="Q405" s="102">
        <f t="shared" si="112"/>
        <v>2.8886093440366814E-2</v>
      </c>
      <c r="R405" s="106">
        <f>K405-U405</f>
        <v>0</v>
      </c>
      <c r="S405" s="106">
        <f>IF(K405-H404&lt;0,0,K405-H404)</f>
        <v>0</v>
      </c>
      <c r="T405" s="106">
        <f t="shared" si="100"/>
        <v>98.365381490613771</v>
      </c>
      <c r="U405" s="107">
        <f>IF(S405&gt;0,0,IF(U404+(F405-AL405/$C$23)*$C$22/($C$21+$C$22)&gt;$C$8,$C$8,IF(V405=$C$8,U404+(F405-AL405/$C$23)*$C$22/$C$21,U404+(F405-AL405/$C$23)*$C$22/($C$21+$C$22))))</f>
        <v>1400</v>
      </c>
      <c r="V405" s="107">
        <f>IF(S405=0,IF(V404+(F405-AL405/$C$23)*$C$22/($C$21+$C$22)&gt;$C$8,$C$8,V404+(F405-AL405/$C$23)*$C$22/($C$21+$C$22)),E405)</f>
        <v>1400</v>
      </c>
      <c r="W405" s="203">
        <f>IF(S405&gt;0,0,IF(W404+AL405/$C$23&gt;$F$23,$F$23,W404+AL405/$C$23))</f>
        <v>1.6346185093862227</v>
      </c>
      <c r="X405" s="105" t="str">
        <f>IF(R405=0,"-",IF(U405=0,FORECAST($C$8,Инклинометрия!$B$2:$B$152,Инклинометрия!$A$2:$A$152),FORECAST(R405,Инклинометрия!$B$2:$B$152,Инклинометрия!$A$2:$A$152)))</f>
        <v>-</v>
      </c>
      <c r="Y405" s="105" t="str">
        <f>IF(R405=0,"-",IF(U405=0,FORECAST($C$8-R405,Инклинометрия!$B$2:$B$152,Инклинометрия!$A$2:$A$152),0))</f>
        <v>-</v>
      </c>
      <c r="Z405" s="105" t="str">
        <f>IF(S405=0,"-",FORECAST($C$8,Инклинометрия!$B$2:$B$152,Инклинометрия!$A$2:$A$152))</f>
        <v>-</v>
      </c>
      <c r="AA405" s="105" t="str">
        <f>IF(S405=0,"-",FORECAST($C$8-S405,Инклинометрия!$B$2:$B$152,Инклинометрия!$A$2:$A$152))</f>
        <v>-</v>
      </c>
      <c r="AB405" s="105">
        <f>IF(T405=0,"-",FORECAST($C$6,Инклинометрия!$B$2:$B$152,Инклинометрия!$A$2:$A$152))</f>
        <v>1425</v>
      </c>
      <c r="AC405" s="105">
        <f>IF(R405=0,FORECAST($C$6-T405,Инклинометрия!$B$2:$B$152,Инклинометрия!$A$2:$A$152),FORECAST($C$8,Инклинометрия!$B$2:$B$152,Инклинометрия!$A$2:$A$152))</f>
        <v>1331.5528875839168</v>
      </c>
      <c r="AD405" s="107">
        <f>IF(U405=0,"-",FORECAST($C$8,Инклинометрия!$B$2:$B$152,Инклинометрия!$A$2:$A$152))</f>
        <v>1330</v>
      </c>
      <c r="AE405" s="107">
        <f>IF(U405=0,"-",FORECAST($C$8-U405,Инклинометрия!$B$2:$B$152,Инклинометрия!$A$2:$A$152))</f>
        <v>0</v>
      </c>
      <c r="AF405" s="107">
        <f>FORECAST($C$8-S405,Инклинометрия!$B$2:$B$152,Инклинометрия!$A$2:$A$152)</f>
        <v>1330</v>
      </c>
      <c r="AG405" s="107">
        <f>FORECAST($C$8-(S405+V405),Инклинометрия!$B$2:$B$152,Инклинометрия!$A$2:$A$152)</f>
        <v>0</v>
      </c>
      <c r="AH405" s="107">
        <f>IF(W405=0,"-",FORECAST($C$8+W405,Инклинометрия!$B$2:$B$152,Инклинометрия!$A$2:$A$152))</f>
        <v>1331.5528875839168</v>
      </c>
      <c r="AI405" s="107">
        <f>IF(W405=0,"-",FORECAST($C$8,Инклинометрия!$B$2:$B$152,Инклинометрия!$A$2:$A$152))</f>
        <v>1330</v>
      </c>
      <c r="AK405" s="122">
        <f>2*PI()*$C$5*(AT404-AT403)/(LN(AN404/$I$9)*$I$8/$I$7+LN($I$10/AN404)*$I$8/$I$7)</f>
        <v>0</v>
      </c>
      <c r="AL405" s="67">
        <f>AK405*(B405-B404)</f>
        <v>0</v>
      </c>
      <c r="AM405" s="23">
        <f t="shared" si="113"/>
        <v>4.3059540056097682E-2</v>
      </c>
      <c r="AN405" s="26">
        <f>AN404+AK405*(B405-B404)/(2*PI()*$C$5*AN404*$I$11)</f>
        <v>0.12986115207059001</v>
      </c>
      <c r="AO405" s="87">
        <f t="shared" si="107"/>
        <v>111242.59539450394</v>
      </c>
      <c r="AP405" s="87">
        <f>IF(R405+U405&lt;$C$8,0,32*$G$13/$C$12^2*($I$8*R405+$I$6*U405)+32*$G$14/($C$14^2-$C$13^2)*($I$8*S405+$I$6*V405))</f>
        <v>9917.5953945039291</v>
      </c>
      <c r="AQ405" s="66">
        <f>R405*$C$11*$C$9+U405*$C$11*$C$10</f>
        <v>14695380</v>
      </c>
      <c r="AR405" s="66">
        <f>S405*$C$11*$C$9+V405*$C$11*$C$10</f>
        <v>14695380</v>
      </c>
      <c r="AS405" s="87">
        <f>$C$11*(T405*$C$9+W405*$C$10)</f>
        <v>789129.61404581123</v>
      </c>
      <c r="AT405" s="45">
        <f t="shared" si="101"/>
        <v>15595752.209440315</v>
      </c>
      <c r="AU405" s="75"/>
    </row>
    <row r="406" spans="2:47" ht="15" thickBot="1" x14ac:dyDescent="0.35">
      <c r="B406" s="41">
        <f t="shared" si="108"/>
        <v>3750</v>
      </c>
      <c r="C406" s="8">
        <f t="shared" si="109"/>
        <v>37.5</v>
      </c>
      <c r="D406" s="73">
        <f t="shared" si="95"/>
        <v>50.15625</v>
      </c>
      <c r="E406" s="29">
        <f t="shared" si="98"/>
        <v>2780.6466092579703</v>
      </c>
      <c r="F406" s="29">
        <f t="shared" si="102"/>
        <v>7.4150576246879609</v>
      </c>
      <c r="G406" s="29">
        <f t="shared" si="110"/>
        <v>9.9176395730201481</v>
      </c>
      <c r="H406" s="17">
        <f t="shared" si="111"/>
        <v>3719.1148398825262</v>
      </c>
      <c r="I406" s="29">
        <f t="shared" si="103"/>
        <v>2.2250485660981263</v>
      </c>
      <c r="J406" s="29">
        <f t="shared" si="104"/>
        <v>13.949340071223991</v>
      </c>
      <c r="K406" s="32">
        <f>IF((D405+L405+M405-AL405)/($C$21+$C$22)&gt;$C$8,$C$8,(D405+L405+M405-AL405)/($C$21+$C$22))</f>
        <v>1400</v>
      </c>
      <c r="L406" s="97">
        <f t="shared" si="96"/>
        <v>0</v>
      </c>
      <c r="M406" s="96">
        <f t="shared" si="97"/>
        <v>0</v>
      </c>
      <c r="N406" s="98">
        <f t="shared" si="105"/>
        <v>1.7382597742038917</v>
      </c>
      <c r="O406" s="100">
        <f t="shared" si="99"/>
        <v>4.2266987561397071</v>
      </c>
      <c r="P406" s="104">
        <f t="shared" si="106"/>
        <v>18.880500609176615</v>
      </c>
      <c r="Q406" s="102">
        <f t="shared" si="112"/>
        <v>2.8886093440366814E-2</v>
      </c>
      <c r="R406" s="106">
        <f>K406-U406</f>
        <v>0</v>
      </c>
      <c r="S406" s="106">
        <f>IF(K406-H405&lt;0,0,K406-H405)</f>
        <v>0</v>
      </c>
      <c r="T406" s="106">
        <f t="shared" si="100"/>
        <v>98.365381490613771</v>
      </c>
      <c r="U406" s="107">
        <f>IF(S406&gt;0,0,IF(U405+(F406-AL406/$C$23)*$C$22/($C$21+$C$22)&gt;$C$8,$C$8,IF(V406=$C$8,U405+(F406-AL406/$C$23)*$C$22/$C$21,U405+(F406-AL406/$C$23)*$C$22/($C$21+$C$22))))</f>
        <v>1400</v>
      </c>
      <c r="V406" s="107">
        <f>IF(S406=0,IF(V405+(F406-AL406/$C$23)*$C$22/($C$21+$C$22)&gt;$C$8,$C$8,V405+(F406-AL406/$C$23)*$C$22/($C$21+$C$22)),E406)</f>
        <v>1400</v>
      </c>
      <c r="W406" s="203">
        <f>IF(S406&gt;0,0,IF(W405+AL406/$C$23&gt;$F$23,$F$23,W405+AL406/$C$23))</f>
        <v>1.6346185093862227</v>
      </c>
      <c r="X406" s="105" t="str">
        <f>IF(R406=0,"-",IF(U406=0,FORECAST($C$8,Инклинометрия!$B$2:$B$152,Инклинометрия!$A$2:$A$152),FORECAST(R406,Инклинометрия!$B$2:$B$152,Инклинометрия!$A$2:$A$152)))</f>
        <v>-</v>
      </c>
      <c r="Y406" s="105" t="str">
        <f>IF(R406=0,"-",IF(U406=0,FORECAST($C$8-R406,Инклинометрия!$B$2:$B$152,Инклинометрия!$A$2:$A$152),0))</f>
        <v>-</v>
      </c>
      <c r="Z406" s="105" t="str">
        <f>IF(S406=0,"-",FORECAST($C$8,Инклинометрия!$B$2:$B$152,Инклинометрия!$A$2:$A$152))</f>
        <v>-</v>
      </c>
      <c r="AA406" s="105" t="str">
        <f>IF(S406=0,"-",FORECAST($C$8-S406,Инклинометрия!$B$2:$B$152,Инклинометрия!$A$2:$A$152))</f>
        <v>-</v>
      </c>
      <c r="AB406" s="105">
        <f>IF(T406=0,"-",FORECAST($C$6,Инклинометрия!$B$2:$B$152,Инклинометрия!$A$2:$A$152))</f>
        <v>1425</v>
      </c>
      <c r="AC406" s="105">
        <f>IF(R406=0,FORECAST($C$6-T406,Инклинометрия!$B$2:$B$152,Инклинометрия!$A$2:$A$152),FORECAST($C$8,Инклинометрия!$B$2:$B$152,Инклинометрия!$A$2:$A$152))</f>
        <v>1331.5528875839168</v>
      </c>
      <c r="AD406" s="107">
        <f>IF(U406=0,"-",FORECAST($C$8,Инклинометрия!$B$2:$B$152,Инклинометрия!$A$2:$A$152))</f>
        <v>1330</v>
      </c>
      <c r="AE406" s="107">
        <f>IF(U406=0,"-",FORECAST($C$8-U406,Инклинометрия!$B$2:$B$152,Инклинометрия!$A$2:$A$152))</f>
        <v>0</v>
      </c>
      <c r="AF406" s="107">
        <f>FORECAST($C$8-S406,Инклинометрия!$B$2:$B$152,Инклинометрия!$A$2:$A$152)</f>
        <v>1330</v>
      </c>
      <c r="AG406" s="107">
        <f>FORECAST($C$8-(S406+V406),Инклинометрия!$B$2:$B$152,Инклинометрия!$A$2:$A$152)</f>
        <v>0</v>
      </c>
      <c r="AH406" s="107">
        <f>IF(W406=0,"-",FORECAST($C$8+W406,Инклинометрия!$B$2:$B$152,Инклинометрия!$A$2:$A$152))</f>
        <v>1331.5528875839168</v>
      </c>
      <c r="AI406" s="107">
        <f>IF(W406=0,"-",FORECAST($C$8,Инклинометрия!$B$2:$B$152,Инклинометрия!$A$2:$A$152))</f>
        <v>1330</v>
      </c>
      <c r="AK406" s="122">
        <f>2*PI()*$C$5*(AT405-AT404)/(LN(AN405/$I$9)*$I$8/$I$7+LN($I$10/AN405)*$I$8/$I$7)</f>
        <v>0</v>
      </c>
      <c r="AL406" s="67">
        <f>AK406*(B406-B405)</f>
        <v>0</v>
      </c>
      <c r="AM406" s="23">
        <f t="shared" si="113"/>
        <v>4.3059540056097682E-2</v>
      </c>
      <c r="AN406" s="26">
        <f>AN405+AK406*(B406-B405)/(2*PI()*$C$5*AN405*$I$11)</f>
        <v>0.12986115207059001</v>
      </c>
      <c r="AO406" s="87">
        <f t="shared" si="107"/>
        <v>111242.59539450394</v>
      </c>
      <c r="AP406" s="87">
        <f>IF(R406+U406&lt;$C$8,0,32*$G$13/$C$12^2*($I$8*R406+$I$6*U406)+32*$G$14/($C$14^2-$C$13^2)*($I$8*S406+$I$6*V406))</f>
        <v>9917.5953945039291</v>
      </c>
      <c r="AQ406" s="66">
        <f>R406*$C$11*$C$9+U406*$C$11*$C$10</f>
        <v>14695380</v>
      </c>
      <c r="AR406" s="66">
        <f>S406*$C$11*$C$9+V406*$C$11*$C$10</f>
        <v>14695380</v>
      </c>
      <c r="AS406" s="87">
        <f>$C$11*(T406*$C$9+W406*$C$10)</f>
        <v>789129.61404581123</v>
      </c>
      <c r="AT406" s="45">
        <f t="shared" si="101"/>
        <v>15595752.209440315</v>
      </c>
      <c r="AU406" s="75"/>
    </row>
    <row r="407" spans="2:47" ht="15" thickBot="1" x14ac:dyDescent="0.35">
      <c r="B407" s="41">
        <f t="shared" si="108"/>
        <v>3760</v>
      </c>
      <c r="C407" s="8">
        <f t="shared" si="109"/>
        <v>37.6</v>
      </c>
      <c r="D407" s="73">
        <f t="shared" si="95"/>
        <v>50.29</v>
      </c>
      <c r="E407" s="29">
        <f t="shared" si="98"/>
        <v>2788.0616668826583</v>
      </c>
      <c r="F407" s="29">
        <f t="shared" si="102"/>
        <v>7.4150576246879609</v>
      </c>
      <c r="G407" s="29">
        <f t="shared" si="110"/>
        <v>9.9176395730201481</v>
      </c>
      <c r="H407" s="17">
        <f t="shared" si="111"/>
        <v>3729.0324794555463</v>
      </c>
      <c r="I407" s="29">
        <f t="shared" si="103"/>
        <v>2.2250485660981263</v>
      </c>
      <c r="J407" s="29">
        <f t="shared" si="104"/>
        <v>13.949340071223991</v>
      </c>
      <c r="K407" s="32">
        <f>IF((D406+L406+M406-AL406)/($C$21+$C$22)&gt;$C$8,$C$8,(D406+L406+M406-AL406)/($C$21+$C$22))</f>
        <v>1400</v>
      </c>
      <c r="L407" s="97">
        <f t="shared" si="96"/>
        <v>0</v>
      </c>
      <c r="M407" s="96">
        <f t="shared" si="97"/>
        <v>0</v>
      </c>
      <c r="N407" s="98">
        <f t="shared" si="105"/>
        <v>1.7382597742038917</v>
      </c>
      <c r="O407" s="100">
        <f t="shared" si="99"/>
        <v>4.2266987561397071</v>
      </c>
      <c r="P407" s="104">
        <f t="shared" si="106"/>
        <v>18.880500609176615</v>
      </c>
      <c r="Q407" s="102">
        <f t="shared" si="112"/>
        <v>2.8886093440366814E-2</v>
      </c>
      <c r="R407" s="106">
        <f>K407-U407</f>
        <v>0</v>
      </c>
      <c r="S407" s="106">
        <f>IF(K407-H406&lt;0,0,K407-H406)</f>
        <v>0</v>
      </c>
      <c r="T407" s="106">
        <f t="shared" si="100"/>
        <v>98.365381490613771</v>
      </c>
      <c r="U407" s="107">
        <f>IF(S407&gt;0,0,IF(U406+(F407-AL407/$C$23)*$C$22/($C$21+$C$22)&gt;$C$8,$C$8,IF(V407=$C$8,U406+(F407-AL407/$C$23)*$C$22/$C$21,U406+(F407-AL407/$C$23)*$C$22/($C$21+$C$22))))</f>
        <v>1400</v>
      </c>
      <c r="V407" s="107">
        <f>IF(S407=0,IF(V406+(F407-AL407/$C$23)*$C$22/($C$21+$C$22)&gt;$C$8,$C$8,V406+(F407-AL407/$C$23)*$C$22/($C$21+$C$22)),E407)</f>
        <v>1400</v>
      </c>
      <c r="W407" s="203">
        <f>IF(S407&gt;0,0,IF(W406+AL407/$C$23&gt;$F$23,$F$23,W406+AL407/$C$23))</f>
        <v>1.6346185093862227</v>
      </c>
      <c r="X407" s="105" t="str">
        <f>IF(R407=0,"-",IF(U407=0,FORECAST($C$8,Инклинометрия!$B$2:$B$152,Инклинометрия!$A$2:$A$152),FORECAST(R407,Инклинометрия!$B$2:$B$152,Инклинометрия!$A$2:$A$152)))</f>
        <v>-</v>
      </c>
      <c r="Y407" s="105" t="str">
        <f>IF(R407=0,"-",IF(U407=0,FORECAST($C$8-R407,Инклинометрия!$B$2:$B$152,Инклинометрия!$A$2:$A$152),0))</f>
        <v>-</v>
      </c>
      <c r="Z407" s="105" t="str">
        <f>IF(S407=0,"-",FORECAST($C$8,Инклинометрия!$B$2:$B$152,Инклинометрия!$A$2:$A$152))</f>
        <v>-</v>
      </c>
      <c r="AA407" s="105" t="str">
        <f>IF(S407=0,"-",FORECAST($C$8-S407,Инклинометрия!$B$2:$B$152,Инклинометрия!$A$2:$A$152))</f>
        <v>-</v>
      </c>
      <c r="AB407" s="105">
        <f>IF(T407=0,"-",FORECAST($C$6,Инклинометрия!$B$2:$B$152,Инклинометрия!$A$2:$A$152))</f>
        <v>1425</v>
      </c>
      <c r="AC407" s="105">
        <f>IF(R407=0,FORECAST($C$6-T407,Инклинометрия!$B$2:$B$152,Инклинометрия!$A$2:$A$152),FORECAST($C$8,Инклинометрия!$B$2:$B$152,Инклинометрия!$A$2:$A$152))</f>
        <v>1331.5528875839168</v>
      </c>
      <c r="AD407" s="107">
        <f>IF(U407=0,"-",FORECAST($C$8,Инклинометрия!$B$2:$B$152,Инклинометрия!$A$2:$A$152))</f>
        <v>1330</v>
      </c>
      <c r="AE407" s="107">
        <f>IF(U407=0,"-",FORECAST($C$8-U407,Инклинометрия!$B$2:$B$152,Инклинометрия!$A$2:$A$152))</f>
        <v>0</v>
      </c>
      <c r="AF407" s="107">
        <f>FORECAST($C$8-S407,Инклинометрия!$B$2:$B$152,Инклинометрия!$A$2:$A$152)</f>
        <v>1330</v>
      </c>
      <c r="AG407" s="107">
        <f>FORECAST($C$8-(S407+V407),Инклинометрия!$B$2:$B$152,Инклинометрия!$A$2:$A$152)</f>
        <v>0</v>
      </c>
      <c r="AH407" s="107">
        <f>IF(W407=0,"-",FORECAST($C$8+W407,Инклинометрия!$B$2:$B$152,Инклинометрия!$A$2:$A$152))</f>
        <v>1331.5528875839168</v>
      </c>
      <c r="AI407" s="107">
        <f>IF(W407=0,"-",FORECAST($C$8,Инклинометрия!$B$2:$B$152,Инклинометрия!$A$2:$A$152))</f>
        <v>1330</v>
      </c>
      <c r="AK407" s="122">
        <f>2*PI()*$C$5*(AT406-AT405)/(LN(AN406/$I$9)*$I$8/$I$7+LN($I$10/AN406)*$I$8/$I$7)</f>
        <v>0</v>
      </c>
      <c r="AL407" s="67">
        <f>AK407*(B407-B406)</f>
        <v>0</v>
      </c>
      <c r="AM407" s="23">
        <f t="shared" si="113"/>
        <v>4.3059540056097682E-2</v>
      </c>
      <c r="AN407" s="26">
        <f>AN406+AK407*(B407-B406)/(2*PI()*$C$5*AN406*$I$11)</f>
        <v>0.12986115207059001</v>
      </c>
      <c r="AO407" s="87">
        <f t="shared" si="107"/>
        <v>111242.59539450394</v>
      </c>
      <c r="AP407" s="87">
        <f>IF(R407+U407&lt;$C$8,0,32*$G$13/$C$12^2*($I$8*R407+$I$6*U407)+32*$G$14/($C$14^2-$C$13^2)*($I$8*S407+$I$6*V407))</f>
        <v>9917.5953945039291</v>
      </c>
      <c r="AQ407" s="66">
        <f>R407*$C$11*$C$9+U407*$C$11*$C$10</f>
        <v>14695380</v>
      </c>
      <c r="AR407" s="66">
        <f>S407*$C$11*$C$9+V407*$C$11*$C$10</f>
        <v>14695380</v>
      </c>
      <c r="AS407" s="87">
        <f>$C$11*(T407*$C$9+W407*$C$10)</f>
        <v>789129.61404581123</v>
      </c>
      <c r="AT407" s="45">
        <f t="shared" si="101"/>
        <v>15595752.209440315</v>
      </c>
      <c r="AU407" s="75"/>
    </row>
    <row r="408" spans="2:47" ht="15" thickBot="1" x14ac:dyDescent="0.35">
      <c r="B408" s="41">
        <f t="shared" si="108"/>
        <v>3770</v>
      </c>
      <c r="C408" s="8">
        <f t="shared" si="109"/>
        <v>37.700000000000003</v>
      </c>
      <c r="D408" s="73">
        <f t="shared" si="95"/>
        <v>50.423749999999998</v>
      </c>
      <c r="E408" s="29">
        <f t="shared" si="98"/>
        <v>2795.4767245073463</v>
      </c>
      <c r="F408" s="29">
        <f t="shared" si="102"/>
        <v>7.4150576246879609</v>
      </c>
      <c r="G408" s="29">
        <f t="shared" si="110"/>
        <v>9.9176395730201481</v>
      </c>
      <c r="H408" s="17">
        <f t="shared" si="111"/>
        <v>3738.9501190285664</v>
      </c>
      <c r="I408" s="29">
        <f t="shared" si="103"/>
        <v>2.2250485660981263</v>
      </c>
      <c r="J408" s="29">
        <f t="shared" si="104"/>
        <v>13.949340071223991</v>
      </c>
      <c r="K408" s="32">
        <f>IF((D407+L407+M407-AL407)/($C$21+$C$22)&gt;$C$8,$C$8,(D407+L407+M407-AL407)/($C$21+$C$22))</f>
        <v>1400</v>
      </c>
      <c r="L408" s="97">
        <f t="shared" si="96"/>
        <v>0</v>
      </c>
      <c r="M408" s="96">
        <f t="shared" si="97"/>
        <v>0</v>
      </c>
      <c r="N408" s="98">
        <f t="shared" si="105"/>
        <v>1.7382597742038917</v>
      </c>
      <c r="O408" s="100">
        <f t="shared" si="99"/>
        <v>4.2266987561397071</v>
      </c>
      <c r="P408" s="104">
        <f t="shared" si="106"/>
        <v>18.880500609176615</v>
      </c>
      <c r="Q408" s="102">
        <f t="shared" si="112"/>
        <v>2.8886093440366814E-2</v>
      </c>
      <c r="R408" s="106">
        <f>K408-U408</f>
        <v>0</v>
      </c>
      <c r="S408" s="106">
        <f>IF(K408-H407&lt;0,0,K408-H407)</f>
        <v>0</v>
      </c>
      <c r="T408" s="106">
        <f t="shared" si="100"/>
        <v>98.365381490613771</v>
      </c>
      <c r="U408" s="107">
        <f>IF(S408&gt;0,0,IF(U407+(F408-AL408/$C$23)*$C$22/($C$21+$C$22)&gt;$C$8,$C$8,IF(V408=$C$8,U407+(F408-AL408/$C$23)*$C$22/$C$21,U407+(F408-AL408/$C$23)*$C$22/($C$21+$C$22))))</f>
        <v>1400</v>
      </c>
      <c r="V408" s="107">
        <f>IF(S408=0,IF(V407+(F408-AL408/$C$23)*$C$22/($C$21+$C$22)&gt;$C$8,$C$8,V407+(F408-AL408/$C$23)*$C$22/($C$21+$C$22)),E408)</f>
        <v>1400</v>
      </c>
      <c r="W408" s="203">
        <f>IF(S408&gt;0,0,IF(W407+AL408/$C$23&gt;$F$23,$F$23,W407+AL408/$C$23))</f>
        <v>1.6346185093862227</v>
      </c>
      <c r="X408" s="105" t="str">
        <f>IF(R408=0,"-",IF(U408=0,FORECAST($C$8,Инклинометрия!$B$2:$B$152,Инклинометрия!$A$2:$A$152),FORECAST(R408,Инклинометрия!$B$2:$B$152,Инклинометрия!$A$2:$A$152)))</f>
        <v>-</v>
      </c>
      <c r="Y408" s="105" t="str">
        <f>IF(R408=0,"-",IF(U408=0,FORECAST($C$8-R408,Инклинометрия!$B$2:$B$152,Инклинометрия!$A$2:$A$152),0))</f>
        <v>-</v>
      </c>
      <c r="Z408" s="105" t="str">
        <f>IF(S408=0,"-",FORECAST($C$8,Инклинометрия!$B$2:$B$152,Инклинометрия!$A$2:$A$152))</f>
        <v>-</v>
      </c>
      <c r="AA408" s="105" t="str">
        <f>IF(S408=0,"-",FORECAST($C$8-S408,Инклинометрия!$B$2:$B$152,Инклинометрия!$A$2:$A$152))</f>
        <v>-</v>
      </c>
      <c r="AB408" s="105">
        <f>IF(T408=0,"-",FORECAST($C$6,Инклинометрия!$B$2:$B$152,Инклинометрия!$A$2:$A$152))</f>
        <v>1425</v>
      </c>
      <c r="AC408" s="105">
        <f>IF(R408=0,FORECAST($C$6-T408,Инклинометрия!$B$2:$B$152,Инклинометрия!$A$2:$A$152),FORECAST($C$8,Инклинометрия!$B$2:$B$152,Инклинометрия!$A$2:$A$152))</f>
        <v>1331.5528875839168</v>
      </c>
      <c r="AD408" s="107">
        <f>IF(U408=0,"-",FORECAST($C$8,Инклинометрия!$B$2:$B$152,Инклинометрия!$A$2:$A$152))</f>
        <v>1330</v>
      </c>
      <c r="AE408" s="107">
        <f>IF(U408=0,"-",FORECAST($C$8-U408,Инклинометрия!$B$2:$B$152,Инклинометрия!$A$2:$A$152))</f>
        <v>0</v>
      </c>
      <c r="AF408" s="107">
        <f>FORECAST($C$8-S408,Инклинометрия!$B$2:$B$152,Инклинометрия!$A$2:$A$152)</f>
        <v>1330</v>
      </c>
      <c r="AG408" s="107">
        <f>FORECAST($C$8-(S408+V408),Инклинометрия!$B$2:$B$152,Инклинометрия!$A$2:$A$152)</f>
        <v>0</v>
      </c>
      <c r="AH408" s="107">
        <f>IF(W408=0,"-",FORECAST($C$8+W408,Инклинометрия!$B$2:$B$152,Инклинометрия!$A$2:$A$152))</f>
        <v>1331.5528875839168</v>
      </c>
      <c r="AI408" s="107">
        <f>IF(W408=0,"-",FORECAST($C$8,Инклинометрия!$B$2:$B$152,Инклинометрия!$A$2:$A$152))</f>
        <v>1330</v>
      </c>
      <c r="AK408" s="122">
        <f>2*PI()*$C$5*(AT407-AT406)/(LN(AN407/$I$9)*$I$8/$I$7+LN($I$10/AN407)*$I$8/$I$7)</f>
        <v>0</v>
      </c>
      <c r="AL408" s="67">
        <f>AK408*(B408-B407)</f>
        <v>0</v>
      </c>
      <c r="AM408" s="23">
        <f t="shared" si="113"/>
        <v>4.3059540056097682E-2</v>
      </c>
      <c r="AN408" s="26">
        <f>AN407+AK408*(B408-B407)/(2*PI()*$C$5*AN407*$I$11)</f>
        <v>0.12986115207059001</v>
      </c>
      <c r="AO408" s="87">
        <f t="shared" si="107"/>
        <v>111242.59539450394</v>
      </c>
      <c r="AP408" s="87">
        <f>IF(R408+U408&lt;$C$8,0,32*$G$13/$C$12^2*($I$8*R408+$I$6*U408)+32*$G$14/($C$14^2-$C$13^2)*($I$8*S408+$I$6*V408))</f>
        <v>9917.5953945039291</v>
      </c>
      <c r="AQ408" s="66">
        <f>R408*$C$11*$C$9+U408*$C$11*$C$10</f>
        <v>14695380</v>
      </c>
      <c r="AR408" s="66">
        <f>S408*$C$11*$C$9+V408*$C$11*$C$10</f>
        <v>14695380</v>
      </c>
      <c r="AS408" s="87">
        <f>$C$11*(T408*$C$9+W408*$C$10)</f>
        <v>789129.61404581123</v>
      </c>
      <c r="AT408" s="45">
        <f t="shared" si="101"/>
        <v>15595752.209440315</v>
      </c>
      <c r="AU408" s="75"/>
    </row>
    <row r="409" spans="2:47" ht="15" thickBot="1" x14ac:dyDescent="0.35">
      <c r="B409" s="41">
        <f t="shared" si="108"/>
        <v>3780</v>
      </c>
      <c r="C409" s="8">
        <f t="shared" si="109"/>
        <v>37.800000000000004</v>
      </c>
      <c r="D409" s="73">
        <f t="shared" si="95"/>
        <v>50.557500000000012</v>
      </c>
      <c r="E409" s="29">
        <f t="shared" si="98"/>
        <v>2802.8917821320342</v>
      </c>
      <c r="F409" s="29">
        <f t="shared" si="102"/>
        <v>7.4150576246879609</v>
      </c>
      <c r="G409" s="29">
        <f t="shared" si="110"/>
        <v>9.9176395730201481</v>
      </c>
      <c r="H409" s="17">
        <f t="shared" si="111"/>
        <v>3748.8677586015865</v>
      </c>
      <c r="I409" s="29">
        <f t="shared" si="103"/>
        <v>2.2250485660981263</v>
      </c>
      <c r="J409" s="29">
        <f t="shared" si="104"/>
        <v>13.949340071223991</v>
      </c>
      <c r="K409" s="32">
        <f>IF((D408+L408+M408-AL408)/($C$21+$C$22)&gt;$C$8,$C$8,(D408+L408+M408-AL408)/($C$21+$C$22))</f>
        <v>1400</v>
      </c>
      <c r="L409" s="97">
        <f t="shared" si="96"/>
        <v>0</v>
      </c>
      <c r="M409" s="96">
        <f t="shared" si="97"/>
        <v>0</v>
      </c>
      <c r="N409" s="98">
        <f t="shared" si="105"/>
        <v>1.7382597742038917</v>
      </c>
      <c r="O409" s="100">
        <f t="shared" si="99"/>
        <v>4.2266987561397071</v>
      </c>
      <c r="P409" s="104">
        <f t="shared" si="106"/>
        <v>18.880500609176615</v>
      </c>
      <c r="Q409" s="102">
        <f t="shared" si="112"/>
        <v>2.8886093440366814E-2</v>
      </c>
      <c r="R409" s="106">
        <f>K409-U409</f>
        <v>0</v>
      </c>
      <c r="S409" s="106">
        <f>IF(K409-H408&lt;0,0,K409-H408)</f>
        <v>0</v>
      </c>
      <c r="T409" s="106">
        <f t="shared" si="100"/>
        <v>98.365381490613771</v>
      </c>
      <c r="U409" s="107">
        <f>IF(S409&gt;0,0,IF(U408+(F409-AL409/$C$23)*$C$22/($C$21+$C$22)&gt;$C$8,$C$8,IF(V409=$C$8,U408+(F409-AL409/$C$23)*$C$22/$C$21,U408+(F409-AL409/$C$23)*$C$22/($C$21+$C$22))))</f>
        <v>1400</v>
      </c>
      <c r="V409" s="107">
        <f>IF(S409=0,IF(V408+(F409-AL409/$C$23)*$C$22/($C$21+$C$22)&gt;$C$8,$C$8,V408+(F409-AL409/$C$23)*$C$22/($C$21+$C$22)),E409)</f>
        <v>1400</v>
      </c>
      <c r="W409" s="203">
        <f>IF(S409&gt;0,0,IF(W408+AL409/$C$23&gt;$F$23,$F$23,W408+AL409/$C$23))</f>
        <v>1.6346185093862227</v>
      </c>
      <c r="X409" s="105" t="str">
        <f>IF(R409=0,"-",IF(U409=0,FORECAST($C$8,Инклинометрия!$B$2:$B$152,Инклинометрия!$A$2:$A$152),FORECAST(R409,Инклинометрия!$B$2:$B$152,Инклинометрия!$A$2:$A$152)))</f>
        <v>-</v>
      </c>
      <c r="Y409" s="105" t="str">
        <f>IF(R409=0,"-",IF(U409=0,FORECAST($C$8-R409,Инклинометрия!$B$2:$B$152,Инклинометрия!$A$2:$A$152),0))</f>
        <v>-</v>
      </c>
      <c r="Z409" s="105" t="str">
        <f>IF(S409=0,"-",FORECAST($C$8,Инклинометрия!$B$2:$B$152,Инклинометрия!$A$2:$A$152))</f>
        <v>-</v>
      </c>
      <c r="AA409" s="105" t="str">
        <f>IF(S409=0,"-",FORECAST($C$8-S409,Инклинометрия!$B$2:$B$152,Инклинометрия!$A$2:$A$152))</f>
        <v>-</v>
      </c>
      <c r="AB409" s="105">
        <f>IF(T409=0,"-",FORECAST($C$6,Инклинометрия!$B$2:$B$152,Инклинометрия!$A$2:$A$152))</f>
        <v>1425</v>
      </c>
      <c r="AC409" s="105">
        <f>IF(R409=0,FORECAST($C$6-T409,Инклинометрия!$B$2:$B$152,Инклинометрия!$A$2:$A$152),FORECAST($C$8,Инклинометрия!$B$2:$B$152,Инклинометрия!$A$2:$A$152))</f>
        <v>1331.5528875839168</v>
      </c>
      <c r="AD409" s="107">
        <f>IF(U409=0,"-",FORECAST($C$8,Инклинометрия!$B$2:$B$152,Инклинометрия!$A$2:$A$152))</f>
        <v>1330</v>
      </c>
      <c r="AE409" s="107">
        <f>IF(U409=0,"-",FORECAST($C$8-U409,Инклинометрия!$B$2:$B$152,Инклинометрия!$A$2:$A$152))</f>
        <v>0</v>
      </c>
      <c r="AF409" s="107">
        <f>FORECAST($C$8-S409,Инклинометрия!$B$2:$B$152,Инклинометрия!$A$2:$A$152)</f>
        <v>1330</v>
      </c>
      <c r="AG409" s="107">
        <f>FORECAST($C$8-(S409+V409),Инклинометрия!$B$2:$B$152,Инклинометрия!$A$2:$A$152)</f>
        <v>0</v>
      </c>
      <c r="AH409" s="107">
        <f>IF(W409=0,"-",FORECAST($C$8+W409,Инклинометрия!$B$2:$B$152,Инклинометрия!$A$2:$A$152))</f>
        <v>1331.5528875839168</v>
      </c>
      <c r="AI409" s="107">
        <f>IF(W409=0,"-",FORECAST($C$8,Инклинометрия!$B$2:$B$152,Инклинометрия!$A$2:$A$152))</f>
        <v>1330</v>
      </c>
      <c r="AK409" s="122">
        <f>2*PI()*$C$5*(AT408-AT407)/(LN(AN408/$I$9)*$I$8/$I$7+LN($I$10/AN408)*$I$8/$I$7)</f>
        <v>0</v>
      </c>
      <c r="AL409" s="67">
        <f>AK409*(B409-B408)</f>
        <v>0</v>
      </c>
      <c r="AM409" s="23">
        <f t="shared" si="113"/>
        <v>4.3059540056097682E-2</v>
      </c>
      <c r="AN409" s="26">
        <f>AN408+AK409*(B409-B408)/(2*PI()*$C$5*AN408*$I$11)</f>
        <v>0.12986115207059001</v>
      </c>
      <c r="AO409" s="87">
        <f t="shared" si="107"/>
        <v>111242.59539450394</v>
      </c>
      <c r="AP409" s="87">
        <f>IF(R409+U409&lt;$C$8,0,32*$G$13/$C$12^2*($I$8*R409+$I$6*U409)+32*$G$14/($C$14^2-$C$13^2)*($I$8*S409+$I$6*V409))</f>
        <v>9917.5953945039291</v>
      </c>
      <c r="AQ409" s="66">
        <f>R409*$C$11*$C$9+U409*$C$11*$C$10</f>
        <v>14695380</v>
      </c>
      <c r="AR409" s="66">
        <f>S409*$C$11*$C$9+V409*$C$11*$C$10</f>
        <v>14695380</v>
      </c>
      <c r="AS409" s="87">
        <f>$C$11*(T409*$C$9+W409*$C$10)</f>
        <v>789129.61404581123</v>
      </c>
      <c r="AT409" s="45">
        <f t="shared" si="101"/>
        <v>15595752.209440315</v>
      </c>
      <c r="AU409" s="75"/>
    </row>
    <row r="410" spans="2:47" ht="15" thickBot="1" x14ac:dyDescent="0.35">
      <c r="B410" s="41">
        <f t="shared" si="108"/>
        <v>3790</v>
      </c>
      <c r="C410" s="8">
        <f t="shared" si="109"/>
        <v>37.9</v>
      </c>
      <c r="D410" s="73">
        <f t="shared" si="95"/>
        <v>50.691249999999997</v>
      </c>
      <c r="E410" s="29">
        <f t="shared" si="98"/>
        <v>2810.3068397567217</v>
      </c>
      <c r="F410" s="29">
        <f t="shared" si="102"/>
        <v>7.4150576246875062</v>
      </c>
      <c r="G410" s="29">
        <f t="shared" si="110"/>
        <v>9.9176395730195388</v>
      </c>
      <c r="H410" s="17">
        <f t="shared" si="111"/>
        <v>3758.7853981746061</v>
      </c>
      <c r="I410" s="29">
        <f t="shared" si="103"/>
        <v>2.2250485660981263</v>
      </c>
      <c r="J410" s="29">
        <f t="shared" si="104"/>
        <v>13.949340071223562</v>
      </c>
      <c r="K410" s="32">
        <f>IF((D409+L409+M409-AL409)/($C$21+$C$22)&gt;$C$8,$C$8,(D409+L409+M409-AL409)/($C$21+$C$22))</f>
        <v>1400</v>
      </c>
      <c r="L410" s="97">
        <f t="shared" si="96"/>
        <v>0</v>
      </c>
      <c r="M410" s="96">
        <f t="shared" si="97"/>
        <v>0</v>
      </c>
      <c r="N410" s="98">
        <f t="shared" si="105"/>
        <v>1.7382597742038917</v>
      </c>
      <c r="O410" s="100">
        <f t="shared" si="99"/>
        <v>4.2266987561397071</v>
      </c>
      <c r="P410" s="104">
        <f t="shared" si="106"/>
        <v>18.880500609176615</v>
      </c>
      <c r="Q410" s="102">
        <f t="shared" si="112"/>
        <v>2.8886093440366814E-2</v>
      </c>
      <c r="R410" s="106">
        <f>K410-U410</f>
        <v>0</v>
      </c>
      <c r="S410" s="106">
        <f>IF(K410-H409&lt;0,0,K410-H409)</f>
        <v>0</v>
      </c>
      <c r="T410" s="106">
        <f t="shared" si="100"/>
        <v>98.365381490613771</v>
      </c>
      <c r="U410" s="107">
        <f>IF(S410&gt;0,0,IF(U409+(F410-AL410/$C$23)*$C$22/($C$21+$C$22)&gt;$C$8,$C$8,IF(V410=$C$8,U409+(F410-AL410/$C$23)*$C$22/$C$21,U409+(F410-AL410/$C$23)*$C$22/($C$21+$C$22))))</f>
        <v>1400</v>
      </c>
      <c r="V410" s="107">
        <f>IF(S410=0,IF(V409+(F410-AL410/$C$23)*$C$22/($C$21+$C$22)&gt;$C$8,$C$8,V409+(F410-AL410/$C$23)*$C$22/($C$21+$C$22)),E410)</f>
        <v>1400</v>
      </c>
      <c r="W410" s="203">
        <f>IF(S410&gt;0,0,IF(W409+AL410/$C$23&gt;$F$23,$F$23,W409+AL410/$C$23))</f>
        <v>1.6346185093862227</v>
      </c>
      <c r="X410" s="105" t="str">
        <f>IF(R410=0,"-",IF(U410=0,FORECAST($C$8,Инклинометрия!$B$2:$B$152,Инклинометрия!$A$2:$A$152),FORECAST(R410,Инклинометрия!$B$2:$B$152,Инклинометрия!$A$2:$A$152)))</f>
        <v>-</v>
      </c>
      <c r="Y410" s="105" t="str">
        <f>IF(R410=0,"-",IF(U410=0,FORECAST($C$8-R410,Инклинометрия!$B$2:$B$152,Инклинометрия!$A$2:$A$152),0))</f>
        <v>-</v>
      </c>
      <c r="Z410" s="105" t="str">
        <f>IF(S410=0,"-",FORECAST($C$8,Инклинометрия!$B$2:$B$152,Инклинометрия!$A$2:$A$152))</f>
        <v>-</v>
      </c>
      <c r="AA410" s="105" t="str">
        <f>IF(S410=0,"-",FORECAST($C$8-S410,Инклинометрия!$B$2:$B$152,Инклинометрия!$A$2:$A$152))</f>
        <v>-</v>
      </c>
      <c r="AB410" s="105">
        <f>IF(T410=0,"-",FORECAST($C$6,Инклинометрия!$B$2:$B$152,Инклинометрия!$A$2:$A$152))</f>
        <v>1425</v>
      </c>
      <c r="AC410" s="105">
        <f>IF(R410=0,FORECAST($C$6-T410,Инклинометрия!$B$2:$B$152,Инклинометрия!$A$2:$A$152),FORECAST($C$8,Инклинометрия!$B$2:$B$152,Инклинометрия!$A$2:$A$152))</f>
        <v>1331.5528875839168</v>
      </c>
      <c r="AD410" s="107">
        <f>IF(U410=0,"-",FORECAST($C$8,Инклинометрия!$B$2:$B$152,Инклинометрия!$A$2:$A$152))</f>
        <v>1330</v>
      </c>
      <c r="AE410" s="107">
        <f>IF(U410=0,"-",FORECAST($C$8-U410,Инклинометрия!$B$2:$B$152,Инклинометрия!$A$2:$A$152))</f>
        <v>0</v>
      </c>
      <c r="AF410" s="107">
        <f>FORECAST($C$8-S410,Инклинометрия!$B$2:$B$152,Инклинометрия!$A$2:$A$152)</f>
        <v>1330</v>
      </c>
      <c r="AG410" s="107">
        <f>FORECAST($C$8-(S410+V410),Инклинометрия!$B$2:$B$152,Инклинометрия!$A$2:$A$152)</f>
        <v>0</v>
      </c>
      <c r="AH410" s="107">
        <f>IF(W410=0,"-",FORECAST($C$8+W410,Инклинометрия!$B$2:$B$152,Инклинометрия!$A$2:$A$152))</f>
        <v>1331.5528875839168</v>
      </c>
      <c r="AI410" s="107">
        <f>IF(W410=0,"-",FORECAST($C$8,Инклинометрия!$B$2:$B$152,Инклинометрия!$A$2:$A$152))</f>
        <v>1330</v>
      </c>
      <c r="AK410" s="122">
        <f>2*PI()*$C$5*(AT409-AT408)/(LN(AN409/$I$9)*$I$8/$I$7+LN($I$10/AN409)*$I$8/$I$7)</f>
        <v>0</v>
      </c>
      <c r="AL410" s="67">
        <f>AK410*(B410-B409)</f>
        <v>0</v>
      </c>
      <c r="AM410" s="23">
        <f t="shared" si="113"/>
        <v>4.3059540056097682E-2</v>
      </c>
      <c r="AN410" s="26">
        <f>AN409+AK410*(B410-B409)/(2*PI()*$C$5*AN409*$I$11)</f>
        <v>0.12986115207059001</v>
      </c>
      <c r="AO410" s="87">
        <f t="shared" si="107"/>
        <v>111242.59539450394</v>
      </c>
      <c r="AP410" s="87">
        <f>IF(R410+U410&lt;$C$8,0,32*$G$13/$C$12^2*($I$8*R410+$I$6*U410)+32*$G$14/($C$14^2-$C$13^2)*($I$8*S410+$I$6*V410))</f>
        <v>9917.5953945039291</v>
      </c>
      <c r="AQ410" s="66">
        <f>R410*$C$11*$C$9+U410*$C$11*$C$10</f>
        <v>14695380</v>
      </c>
      <c r="AR410" s="66">
        <f>S410*$C$11*$C$9+V410*$C$11*$C$10</f>
        <v>14695380</v>
      </c>
      <c r="AS410" s="87">
        <f>$C$11*(T410*$C$9+W410*$C$10)</f>
        <v>789129.61404581123</v>
      </c>
      <c r="AT410" s="45">
        <f t="shared" si="101"/>
        <v>15595752.209440315</v>
      </c>
      <c r="AU410" s="75"/>
    </row>
    <row r="411" spans="2:47" ht="15" thickBot="1" x14ac:dyDescent="0.35">
      <c r="B411" s="41">
        <f t="shared" si="108"/>
        <v>3800</v>
      </c>
      <c r="C411" s="8">
        <f t="shared" si="109"/>
        <v>38</v>
      </c>
      <c r="D411" s="73">
        <f t="shared" si="95"/>
        <v>50.825000000000003</v>
      </c>
      <c r="E411" s="29">
        <f t="shared" si="98"/>
        <v>2817.7218973814101</v>
      </c>
      <c r="F411" s="29">
        <f t="shared" si="102"/>
        <v>7.4150576246884157</v>
      </c>
      <c r="G411" s="29">
        <f t="shared" si="110"/>
        <v>9.9176395730207556</v>
      </c>
      <c r="H411" s="17">
        <f t="shared" si="111"/>
        <v>3768.7030377476267</v>
      </c>
      <c r="I411" s="29">
        <f t="shared" si="103"/>
        <v>2.2250485660981263</v>
      </c>
      <c r="J411" s="29">
        <f t="shared" si="104"/>
        <v>13.949340071224418</v>
      </c>
      <c r="K411" s="32">
        <f>IF((D410+L410+M410-AL410)/($C$21+$C$22)&gt;$C$8,$C$8,(D410+L410+M410-AL410)/($C$21+$C$22))</f>
        <v>1400</v>
      </c>
      <c r="L411" s="97">
        <f t="shared" si="96"/>
        <v>0</v>
      </c>
      <c r="M411" s="96">
        <f t="shared" si="97"/>
        <v>0</v>
      </c>
      <c r="N411" s="98">
        <f t="shared" si="105"/>
        <v>1.7382597742038917</v>
      </c>
      <c r="O411" s="100">
        <f t="shared" si="99"/>
        <v>4.2266987561397071</v>
      </c>
      <c r="P411" s="104">
        <f t="shared" si="106"/>
        <v>18.880500609176615</v>
      </c>
      <c r="Q411" s="102">
        <f t="shared" si="112"/>
        <v>2.8886093440366814E-2</v>
      </c>
      <c r="R411" s="106">
        <f>K411-U411</f>
        <v>0</v>
      </c>
      <c r="S411" s="106">
        <f>IF(K411-H410&lt;0,0,K411-H410)</f>
        <v>0</v>
      </c>
      <c r="T411" s="106">
        <f t="shared" si="100"/>
        <v>98.365381490613771</v>
      </c>
      <c r="U411" s="107">
        <f>IF(S411&gt;0,0,IF(U410+(F411-AL411/$C$23)*$C$22/($C$21+$C$22)&gt;$C$8,$C$8,IF(V411=$C$8,U410+(F411-AL411/$C$23)*$C$22/$C$21,U410+(F411-AL411/$C$23)*$C$22/($C$21+$C$22))))</f>
        <v>1400</v>
      </c>
      <c r="V411" s="107">
        <f>IF(S411=0,IF(V410+(F411-AL411/$C$23)*$C$22/($C$21+$C$22)&gt;$C$8,$C$8,V410+(F411-AL411/$C$23)*$C$22/($C$21+$C$22)),E411)</f>
        <v>1400</v>
      </c>
      <c r="W411" s="203">
        <f>IF(S411&gt;0,0,IF(W410+AL411/$C$23&gt;$F$23,$F$23,W410+AL411/$C$23))</f>
        <v>1.6346185093862227</v>
      </c>
      <c r="X411" s="105" t="str">
        <f>IF(R411=0,"-",IF(U411=0,FORECAST($C$8,Инклинометрия!$B$2:$B$152,Инклинометрия!$A$2:$A$152),FORECAST(R411,Инклинометрия!$B$2:$B$152,Инклинометрия!$A$2:$A$152)))</f>
        <v>-</v>
      </c>
      <c r="Y411" s="105" t="str">
        <f>IF(R411=0,"-",IF(U411=0,FORECAST($C$8-R411,Инклинометрия!$B$2:$B$152,Инклинометрия!$A$2:$A$152),0))</f>
        <v>-</v>
      </c>
      <c r="Z411" s="105" t="str">
        <f>IF(S411=0,"-",FORECAST($C$8,Инклинометрия!$B$2:$B$152,Инклинометрия!$A$2:$A$152))</f>
        <v>-</v>
      </c>
      <c r="AA411" s="105" t="str">
        <f>IF(S411=0,"-",FORECAST($C$8-S411,Инклинометрия!$B$2:$B$152,Инклинометрия!$A$2:$A$152))</f>
        <v>-</v>
      </c>
      <c r="AB411" s="105">
        <f>IF(T411=0,"-",FORECAST($C$6,Инклинометрия!$B$2:$B$152,Инклинометрия!$A$2:$A$152))</f>
        <v>1425</v>
      </c>
      <c r="AC411" s="105">
        <f>IF(R411=0,FORECAST($C$6-T411,Инклинометрия!$B$2:$B$152,Инклинометрия!$A$2:$A$152),FORECAST($C$8,Инклинометрия!$B$2:$B$152,Инклинометрия!$A$2:$A$152))</f>
        <v>1331.5528875839168</v>
      </c>
      <c r="AD411" s="107">
        <f>IF(U411=0,"-",FORECAST($C$8,Инклинометрия!$B$2:$B$152,Инклинометрия!$A$2:$A$152))</f>
        <v>1330</v>
      </c>
      <c r="AE411" s="107">
        <f>IF(U411=0,"-",FORECAST($C$8-U411,Инклинометрия!$B$2:$B$152,Инклинометрия!$A$2:$A$152))</f>
        <v>0</v>
      </c>
      <c r="AF411" s="107">
        <f>FORECAST($C$8-S411,Инклинометрия!$B$2:$B$152,Инклинометрия!$A$2:$A$152)</f>
        <v>1330</v>
      </c>
      <c r="AG411" s="107">
        <f>FORECAST($C$8-(S411+V411),Инклинометрия!$B$2:$B$152,Инклинометрия!$A$2:$A$152)</f>
        <v>0</v>
      </c>
      <c r="AH411" s="107">
        <f>IF(W411=0,"-",FORECAST($C$8+W411,Инклинометрия!$B$2:$B$152,Инклинометрия!$A$2:$A$152))</f>
        <v>1331.5528875839168</v>
      </c>
      <c r="AI411" s="107">
        <f>IF(W411=0,"-",FORECAST($C$8,Инклинометрия!$B$2:$B$152,Инклинометрия!$A$2:$A$152))</f>
        <v>1330</v>
      </c>
      <c r="AK411" s="122">
        <f>2*PI()*$C$5*(AT410-AT409)/(LN(AN410/$I$9)*$I$8/$I$7+LN($I$10/AN410)*$I$8/$I$7)</f>
        <v>0</v>
      </c>
      <c r="AL411" s="67">
        <f>AK411*(B411-B410)</f>
        <v>0</v>
      </c>
      <c r="AM411" s="23">
        <f t="shared" si="113"/>
        <v>4.3059540056097682E-2</v>
      </c>
      <c r="AN411" s="26">
        <f>AN410+AK411*(B411-B410)/(2*PI()*$C$5*AN410*$I$11)</f>
        <v>0.12986115207059001</v>
      </c>
      <c r="AO411" s="87">
        <f t="shared" si="107"/>
        <v>111242.59539450394</v>
      </c>
      <c r="AP411" s="87">
        <f>IF(R411+U411&lt;$C$8,0,32*$G$13/$C$12^2*($I$8*R411+$I$6*U411)+32*$G$14/($C$14^2-$C$13^2)*($I$8*S411+$I$6*V411))</f>
        <v>9917.5953945039291</v>
      </c>
      <c r="AQ411" s="66">
        <f>R411*$C$11*$C$9+U411*$C$11*$C$10</f>
        <v>14695380</v>
      </c>
      <c r="AR411" s="66">
        <f>S411*$C$11*$C$9+V411*$C$11*$C$10</f>
        <v>14695380</v>
      </c>
      <c r="AS411" s="87">
        <f>$C$11*(T411*$C$9+W411*$C$10)</f>
        <v>789129.61404581123</v>
      </c>
      <c r="AT411" s="45">
        <f t="shared" si="101"/>
        <v>15595752.209440315</v>
      </c>
      <c r="AU411" s="75"/>
    </row>
    <row r="412" spans="2:47" ht="15" thickBot="1" x14ac:dyDescent="0.35">
      <c r="B412" s="41">
        <f t="shared" si="108"/>
        <v>3810</v>
      </c>
      <c r="C412" s="8">
        <f t="shared" si="109"/>
        <v>38.1</v>
      </c>
      <c r="D412" s="73">
        <f t="shared" si="95"/>
        <v>50.958750000000002</v>
      </c>
      <c r="E412" s="29">
        <f t="shared" si="98"/>
        <v>2825.1369550060981</v>
      </c>
      <c r="F412" s="29">
        <f t="shared" si="102"/>
        <v>7.4150576246879609</v>
      </c>
      <c r="G412" s="29">
        <f t="shared" si="110"/>
        <v>9.9176395730201481</v>
      </c>
      <c r="H412" s="17">
        <f t="shared" si="111"/>
        <v>3778.6206773206468</v>
      </c>
      <c r="I412" s="29">
        <f t="shared" si="103"/>
        <v>2.2250485660981263</v>
      </c>
      <c r="J412" s="29">
        <f t="shared" si="104"/>
        <v>13.949340071223991</v>
      </c>
      <c r="K412" s="32">
        <f>IF((D411+L411+M411-AL411)/($C$21+$C$22)&gt;$C$8,$C$8,(D411+L411+M411-AL411)/($C$21+$C$22))</f>
        <v>1400</v>
      </c>
      <c r="L412" s="97">
        <f t="shared" si="96"/>
        <v>0</v>
      </c>
      <c r="M412" s="96">
        <f t="shared" si="97"/>
        <v>0</v>
      </c>
      <c r="N412" s="98">
        <f t="shared" si="105"/>
        <v>1.7382597742038917</v>
      </c>
      <c r="O412" s="100">
        <f t="shared" si="99"/>
        <v>4.2266987561397071</v>
      </c>
      <c r="P412" s="104">
        <f t="shared" si="106"/>
        <v>18.880500609176615</v>
      </c>
      <c r="Q412" s="102">
        <f t="shared" si="112"/>
        <v>2.8886093440366814E-2</v>
      </c>
      <c r="R412" s="106">
        <f>K412-U412</f>
        <v>0</v>
      </c>
      <c r="S412" s="106">
        <f>IF(K412-H411&lt;0,0,K412-H411)</f>
        <v>0</v>
      </c>
      <c r="T412" s="106">
        <f t="shared" si="100"/>
        <v>98.365381490613771</v>
      </c>
      <c r="U412" s="107">
        <f>IF(S412&gt;0,0,IF(U411+(F412-AL412/$C$23)*$C$22/($C$21+$C$22)&gt;$C$8,$C$8,IF(V412=$C$8,U411+(F412-AL412/$C$23)*$C$22/$C$21,U411+(F412-AL412/$C$23)*$C$22/($C$21+$C$22))))</f>
        <v>1400</v>
      </c>
      <c r="V412" s="107">
        <f>IF(S412=0,IF(V411+(F412-AL412/$C$23)*$C$22/($C$21+$C$22)&gt;$C$8,$C$8,V411+(F412-AL412/$C$23)*$C$22/($C$21+$C$22)),E412)</f>
        <v>1400</v>
      </c>
      <c r="W412" s="203">
        <f>IF(S412&gt;0,0,IF(W411+AL412/$C$23&gt;$F$23,$F$23,W411+AL412/$C$23))</f>
        <v>1.6346185093862227</v>
      </c>
      <c r="X412" s="105" t="str">
        <f>IF(R412=0,"-",IF(U412=0,FORECAST($C$8,Инклинометрия!$B$2:$B$152,Инклинометрия!$A$2:$A$152),FORECAST(R412,Инклинометрия!$B$2:$B$152,Инклинометрия!$A$2:$A$152)))</f>
        <v>-</v>
      </c>
      <c r="Y412" s="105" t="str">
        <f>IF(R412=0,"-",IF(U412=0,FORECAST($C$8-R412,Инклинометрия!$B$2:$B$152,Инклинометрия!$A$2:$A$152),0))</f>
        <v>-</v>
      </c>
      <c r="Z412" s="105" t="str">
        <f>IF(S412=0,"-",FORECAST($C$8,Инклинометрия!$B$2:$B$152,Инклинометрия!$A$2:$A$152))</f>
        <v>-</v>
      </c>
      <c r="AA412" s="105" t="str">
        <f>IF(S412=0,"-",FORECAST($C$8-S412,Инклинометрия!$B$2:$B$152,Инклинометрия!$A$2:$A$152))</f>
        <v>-</v>
      </c>
      <c r="AB412" s="105">
        <f>IF(T412=0,"-",FORECAST($C$6,Инклинометрия!$B$2:$B$152,Инклинометрия!$A$2:$A$152))</f>
        <v>1425</v>
      </c>
      <c r="AC412" s="105">
        <f>IF(R412=0,FORECAST($C$6-T412,Инклинометрия!$B$2:$B$152,Инклинометрия!$A$2:$A$152),FORECAST($C$8,Инклинометрия!$B$2:$B$152,Инклинометрия!$A$2:$A$152))</f>
        <v>1331.5528875839168</v>
      </c>
      <c r="AD412" s="107">
        <f>IF(U412=0,"-",FORECAST($C$8,Инклинометрия!$B$2:$B$152,Инклинометрия!$A$2:$A$152))</f>
        <v>1330</v>
      </c>
      <c r="AE412" s="107">
        <f>IF(U412=0,"-",FORECAST($C$8-U412,Инклинометрия!$B$2:$B$152,Инклинометрия!$A$2:$A$152))</f>
        <v>0</v>
      </c>
      <c r="AF412" s="107">
        <f>FORECAST($C$8-S412,Инклинометрия!$B$2:$B$152,Инклинометрия!$A$2:$A$152)</f>
        <v>1330</v>
      </c>
      <c r="AG412" s="107">
        <f>FORECAST($C$8-(S412+V412),Инклинометрия!$B$2:$B$152,Инклинометрия!$A$2:$A$152)</f>
        <v>0</v>
      </c>
      <c r="AH412" s="107">
        <f>IF(W412=0,"-",FORECAST($C$8+W412,Инклинометрия!$B$2:$B$152,Инклинометрия!$A$2:$A$152))</f>
        <v>1331.5528875839168</v>
      </c>
      <c r="AI412" s="107">
        <f>IF(W412=0,"-",FORECAST($C$8,Инклинометрия!$B$2:$B$152,Инклинометрия!$A$2:$A$152))</f>
        <v>1330</v>
      </c>
      <c r="AK412" s="122">
        <f>2*PI()*$C$5*(AT411-AT410)/(LN(AN411/$I$9)*$I$8/$I$7+LN($I$10/AN411)*$I$8/$I$7)</f>
        <v>0</v>
      </c>
      <c r="AL412" s="67">
        <f>AK412*(B412-B411)</f>
        <v>0</v>
      </c>
      <c r="AM412" s="23">
        <f t="shared" si="113"/>
        <v>4.3059540056097682E-2</v>
      </c>
      <c r="AN412" s="26">
        <f>AN411+AK412*(B412-B411)/(2*PI()*$C$5*AN411*$I$11)</f>
        <v>0.12986115207059001</v>
      </c>
      <c r="AO412" s="87">
        <f t="shared" si="107"/>
        <v>111242.59539450394</v>
      </c>
      <c r="AP412" s="87">
        <f>IF(R412+U412&lt;$C$8,0,32*$G$13/$C$12^2*($I$8*R412+$I$6*U412)+32*$G$14/($C$14^2-$C$13^2)*($I$8*S412+$I$6*V412))</f>
        <v>9917.5953945039291</v>
      </c>
      <c r="AQ412" s="66">
        <f>R412*$C$11*$C$9+U412*$C$11*$C$10</f>
        <v>14695380</v>
      </c>
      <c r="AR412" s="66">
        <f>S412*$C$11*$C$9+V412*$C$11*$C$10</f>
        <v>14695380</v>
      </c>
      <c r="AS412" s="87">
        <f>$C$11*(T412*$C$9+W412*$C$10)</f>
        <v>789129.61404581123</v>
      </c>
      <c r="AT412" s="45">
        <f t="shared" si="101"/>
        <v>15595752.209440315</v>
      </c>
      <c r="AU412" s="75"/>
    </row>
    <row r="413" spans="2:47" ht="15" thickBot="1" x14ac:dyDescent="0.35">
      <c r="B413" s="41">
        <f t="shared" si="108"/>
        <v>3820</v>
      </c>
      <c r="C413" s="8">
        <f t="shared" si="109"/>
        <v>38.200000000000003</v>
      </c>
      <c r="D413" s="73">
        <f t="shared" si="95"/>
        <v>51.092500000000001</v>
      </c>
      <c r="E413" s="29">
        <f t="shared" si="98"/>
        <v>2832.5520126307861</v>
      </c>
      <c r="F413" s="29">
        <f t="shared" si="102"/>
        <v>7.4150576246879609</v>
      </c>
      <c r="G413" s="29">
        <f t="shared" si="110"/>
        <v>9.9176395730201481</v>
      </c>
      <c r="H413" s="17">
        <f t="shared" si="111"/>
        <v>3788.5383168936669</v>
      </c>
      <c r="I413" s="29">
        <f t="shared" si="103"/>
        <v>2.2250485660981263</v>
      </c>
      <c r="J413" s="29">
        <f t="shared" si="104"/>
        <v>13.949340071223991</v>
      </c>
      <c r="K413" s="32">
        <f>IF((D412+L412+M412-AL412)/($C$21+$C$22)&gt;$C$8,$C$8,(D412+L412+M412-AL412)/($C$21+$C$22))</f>
        <v>1400</v>
      </c>
      <c r="L413" s="97">
        <f t="shared" si="96"/>
        <v>0</v>
      </c>
      <c r="M413" s="96">
        <f t="shared" si="97"/>
        <v>0</v>
      </c>
      <c r="N413" s="98">
        <f t="shared" si="105"/>
        <v>1.7382597742038917</v>
      </c>
      <c r="O413" s="100">
        <f t="shared" si="99"/>
        <v>4.2266987561397071</v>
      </c>
      <c r="P413" s="104">
        <f t="shared" si="106"/>
        <v>18.880500609176615</v>
      </c>
      <c r="Q413" s="102">
        <f t="shared" si="112"/>
        <v>2.8886093440366814E-2</v>
      </c>
      <c r="R413" s="106">
        <f>K413-U413</f>
        <v>0</v>
      </c>
      <c r="S413" s="106">
        <f>IF(K413-H412&lt;0,0,K413-H412)</f>
        <v>0</v>
      </c>
      <c r="T413" s="106">
        <f t="shared" si="100"/>
        <v>98.365381490613771</v>
      </c>
      <c r="U413" s="107">
        <f>IF(S413&gt;0,0,IF(U412+(F413-AL413/$C$23)*$C$22/($C$21+$C$22)&gt;$C$8,$C$8,IF(V413=$C$8,U412+(F413-AL413/$C$23)*$C$22/$C$21,U412+(F413-AL413/$C$23)*$C$22/($C$21+$C$22))))</f>
        <v>1400</v>
      </c>
      <c r="V413" s="107">
        <f>IF(S413=0,IF(V412+(F413-AL413/$C$23)*$C$22/($C$21+$C$22)&gt;$C$8,$C$8,V412+(F413-AL413/$C$23)*$C$22/($C$21+$C$22)),E413)</f>
        <v>1400</v>
      </c>
      <c r="W413" s="203">
        <f>IF(S413&gt;0,0,IF(W412+AL413/$C$23&gt;$F$23,$F$23,W412+AL413/$C$23))</f>
        <v>1.6346185093862227</v>
      </c>
      <c r="X413" s="105" t="str">
        <f>IF(R413=0,"-",IF(U413=0,FORECAST($C$8,Инклинометрия!$B$2:$B$152,Инклинометрия!$A$2:$A$152),FORECAST(R413,Инклинометрия!$B$2:$B$152,Инклинометрия!$A$2:$A$152)))</f>
        <v>-</v>
      </c>
      <c r="Y413" s="105" t="str">
        <f>IF(R413=0,"-",IF(U413=0,FORECAST($C$8-R413,Инклинометрия!$B$2:$B$152,Инклинометрия!$A$2:$A$152),0))</f>
        <v>-</v>
      </c>
      <c r="Z413" s="105" t="str">
        <f>IF(S413=0,"-",FORECAST($C$8,Инклинометрия!$B$2:$B$152,Инклинометрия!$A$2:$A$152))</f>
        <v>-</v>
      </c>
      <c r="AA413" s="105" t="str">
        <f>IF(S413=0,"-",FORECAST($C$8-S413,Инклинометрия!$B$2:$B$152,Инклинометрия!$A$2:$A$152))</f>
        <v>-</v>
      </c>
      <c r="AB413" s="105">
        <f>IF(T413=0,"-",FORECAST($C$6,Инклинометрия!$B$2:$B$152,Инклинометрия!$A$2:$A$152))</f>
        <v>1425</v>
      </c>
      <c r="AC413" s="105">
        <f>IF(R413=0,FORECAST($C$6-T413,Инклинометрия!$B$2:$B$152,Инклинометрия!$A$2:$A$152),FORECAST($C$8,Инклинометрия!$B$2:$B$152,Инклинометрия!$A$2:$A$152))</f>
        <v>1331.5528875839168</v>
      </c>
      <c r="AD413" s="107">
        <f>IF(U413=0,"-",FORECAST($C$8,Инклинометрия!$B$2:$B$152,Инклинометрия!$A$2:$A$152))</f>
        <v>1330</v>
      </c>
      <c r="AE413" s="107">
        <f>IF(U413=0,"-",FORECAST($C$8-U413,Инклинометрия!$B$2:$B$152,Инклинометрия!$A$2:$A$152))</f>
        <v>0</v>
      </c>
      <c r="AF413" s="107">
        <f>FORECAST($C$8-S413,Инклинометрия!$B$2:$B$152,Инклинометрия!$A$2:$A$152)</f>
        <v>1330</v>
      </c>
      <c r="AG413" s="107">
        <f>FORECAST($C$8-(S413+V413),Инклинометрия!$B$2:$B$152,Инклинометрия!$A$2:$A$152)</f>
        <v>0</v>
      </c>
      <c r="AH413" s="107">
        <f>IF(W413=0,"-",FORECAST($C$8+W413,Инклинометрия!$B$2:$B$152,Инклинометрия!$A$2:$A$152))</f>
        <v>1331.5528875839168</v>
      </c>
      <c r="AI413" s="107">
        <f>IF(W413=0,"-",FORECAST($C$8,Инклинометрия!$B$2:$B$152,Инклинометрия!$A$2:$A$152))</f>
        <v>1330</v>
      </c>
      <c r="AK413" s="122">
        <f>2*PI()*$C$5*(AT412-AT411)/(LN(AN412/$I$9)*$I$8/$I$7+LN($I$10/AN412)*$I$8/$I$7)</f>
        <v>0</v>
      </c>
      <c r="AL413" s="67">
        <f>AK413*(B413-B412)</f>
        <v>0</v>
      </c>
      <c r="AM413" s="23">
        <f t="shared" si="113"/>
        <v>4.3059540056097682E-2</v>
      </c>
      <c r="AN413" s="26">
        <f>AN412+AK413*(B413-B412)/(2*PI()*$C$5*AN412*$I$11)</f>
        <v>0.12986115207059001</v>
      </c>
      <c r="AO413" s="87">
        <f t="shared" si="107"/>
        <v>111242.59539450394</v>
      </c>
      <c r="AP413" s="87">
        <f>IF(R413+U413&lt;$C$8,0,32*$G$13/$C$12^2*($I$8*R413+$I$6*U413)+32*$G$14/($C$14^2-$C$13^2)*($I$8*S413+$I$6*V413))</f>
        <v>9917.5953945039291</v>
      </c>
      <c r="AQ413" s="66">
        <f>R413*$C$11*$C$9+U413*$C$11*$C$10</f>
        <v>14695380</v>
      </c>
      <c r="AR413" s="66">
        <f>S413*$C$11*$C$9+V413*$C$11*$C$10</f>
        <v>14695380</v>
      </c>
      <c r="AS413" s="87">
        <f>$C$11*(T413*$C$9+W413*$C$10)</f>
        <v>789129.61404581123</v>
      </c>
      <c r="AT413" s="45">
        <f t="shared" si="101"/>
        <v>15595752.209440315</v>
      </c>
      <c r="AU413" s="75"/>
    </row>
    <row r="414" spans="2:47" ht="15" thickBot="1" x14ac:dyDescent="0.35">
      <c r="B414" s="41">
        <f t="shared" si="108"/>
        <v>3830</v>
      </c>
      <c r="C414" s="8">
        <f t="shared" si="109"/>
        <v>38.300000000000004</v>
      </c>
      <c r="D414" s="73">
        <f t="shared" si="95"/>
        <v>51.226250000000007</v>
      </c>
      <c r="E414" s="29">
        <f t="shared" si="98"/>
        <v>2839.967070255474</v>
      </c>
      <c r="F414" s="29">
        <f t="shared" si="102"/>
        <v>7.4150576246879609</v>
      </c>
      <c r="G414" s="29">
        <f t="shared" si="110"/>
        <v>9.9176395730201481</v>
      </c>
      <c r="H414" s="17">
        <f t="shared" si="111"/>
        <v>3798.455956466687</v>
      </c>
      <c r="I414" s="29">
        <f t="shared" si="103"/>
        <v>2.2250485660981263</v>
      </c>
      <c r="J414" s="29">
        <f t="shared" si="104"/>
        <v>13.949340071223991</v>
      </c>
      <c r="K414" s="32">
        <f>IF((D413+L413+M413-AL413)/($C$21+$C$22)&gt;$C$8,$C$8,(D413+L413+M413-AL413)/($C$21+$C$22))</f>
        <v>1400</v>
      </c>
      <c r="L414" s="97">
        <f t="shared" si="96"/>
        <v>0</v>
      </c>
      <c r="M414" s="96">
        <f t="shared" si="97"/>
        <v>0</v>
      </c>
      <c r="N414" s="98">
        <f t="shared" si="105"/>
        <v>1.7382597742038917</v>
      </c>
      <c r="O414" s="100">
        <f t="shared" si="99"/>
        <v>4.2266987561397071</v>
      </c>
      <c r="P414" s="104">
        <f t="shared" si="106"/>
        <v>18.880500609176615</v>
      </c>
      <c r="Q414" s="102">
        <f t="shared" si="112"/>
        <v>2.8886093440366814E-2</v>
      </c>
      <c r="R414" s="106">
        <f>K414-U414</f>
        <v>0</v>
      </c>
      <c r="S414" s="106">
        <f>IF(K414-H413&lt;0,0,K414-H413)</f>
        <v>0</v>
      </c>
      <c r="T414" s="106">
        <f t="shared" si="100"/>
        <v>98.365381490613771</v>
      </c>
      <c r="U414" s="107">
        <f>IF(S414&gt;0,0,IF(U413+(F414-AL414/$C$23)*$C$22/($C$21+$C$22)&gt;$C$8,$C$8,IF(V414=$C$8,U413+(F414-AL414/$C$23)*$C$22/$C$21,U413+(F414-AL414/$C$23)*$C$22/($C$21+$C$22))))</f>
        <v>1400</v>
      </c>
      <c r="V414" s="107">
        <f>IF(S414=0,IF(V413+(F414-AL414/$C$23)*$C$22/($C$21+$C$22)&gt;$C$8,$C$8,V413+(F414-AL414/$C$23)*$C$22/($C$21+$C$22)),E414)</f>
        <v>1400</v>
      </c>
      <c r="W414" s="203">
        <f>IF(S414&gt;0,0,IF(W413+AL414/$C$23&gt;$F$23,$F$23,W413+AL414/$C$23))</f>
        <v>1.6346185093862227</v>
      </c>
      <c r="X414" s="105" t="str">
        <f>IF(R414=0,"-",IF(U414=0,FORECAST($C$8,Инклинометрия!$B$2:$B$152,Инклинометрия!$A$2:$A$152),FORECAST(R414,Инклинометрия!$B$2:$B$152,Инклинометрия!$A$2:$A$152)))</f>
        <v>-</v>
      </c>
      <c r="Y414" s="105" t="str">
        <f>IF(R414=0,"-",IF(U414=0,FORECAST($C$8-R414,Инклинометрия!$B$2:$B$152,Инклинометрия!$A$2:$A$152),0))</f>
        <v>-</v>
      </c>
      <c r="Z414" s="105" t="str">
        <f>IF(S414=0,"-",FORECAST($C$8,Инклинометрия!$B$2:$B$152,Инклинометрия!$A$2:$A$152))</f>
        <v>-</v>
      </c>
      <c r="AA414" s="105" t="str">
        <f>IF(S414=0,"-",FORECAST($C$8-S414,Инклинометрия!$B$2:$B$152,Инклинометрия!$A$2:$A$152))</f>
        <v>-</v>
      </c>
      <c r="AB414" s="105">
        <f>IF(T414=0,"-",FORECAST($C$6,Инклинометрия!$B$2:$B$152,Инклинометрия!$A$2:$A$152))</f>
        <v>1425</v>
      </c>
      <c r="AC414" s="105">
        <f>IF(R414=0,FORECAST($C$6-T414,Инклинометрия!$B$2:$B$152,Инклинометрия!$A$2:$A$152),FORECAST($C$8,Инклинометрия!$B$2:$B$152,Инклинометрия!$A$2:$A$152))</f>
        <v>1331.5528875839168</v>
      </c>
      <c r="AD414" s="107">
        <f>IF(U414=0,"-",FORECAST($C$8,Инклинометрия!$B$2:$B$152,Инклинометрия!$A$2:$A$152))</f>
        <v>1330</v>
      </c>
      <c r="AE414" s="107">
        <f>IF(U414=0,"-",FORECAST($C$8-U414,Инклинометрия!$B$2:$B$152,Инклинометрия!$A$2:$A$152))</f>
        <v>0</v>
      </c>
      <c r="AF414" s="107">
        <f>FORECAST($C$8-S414,Инклинометрия!$B$2:$B$152,Инклинометрия!$A$2:$A$152)</f>
        <v>1330</v>
      </c>
      <c r="AG414" s="107">
        <f>FORECAST($C$8-(S414+V414),Инклинометрия!$B$2:$B$152,Инклинометрия!$A$2:$A$152)</f>
        <v>0</v>
      </c>
      <c r="AH414" s="107">
        <f>IF(W414=0,"-",FORECAST($C$8+W414,Инклинометрия!$B$2:$B$152,Инклинометрия!$A$2:$A$152))</f>
        <v>1331.5528875839168</v>
      </c>
      <c r="AI414" s="107">
        <f>IF(W414=0,"-",FORECAST($C$8,Инклинометрия!$B$2:$B$152,Инклинометрия!$A$2:$A$152))</f>
        <v>1330</v>
      </c>
      <c r="AK414" s="122">
        <f>2*PI()*$C$5*(AT413-AT412)/(LN(AN413/$I$9)*$I$8/$I$7+LN($I$10/AN413)*$I$8/$I$7)</f>
        <v>0</v>
      </c>
      <c r="AL414" s="67">
        <f>AK414*(B414-B413)</f>
        <v>0</v>
      </c>
      <c r="AM414" s="23">
        <f t="shared" si="113"/>
        <v>4.3059540056097682E-2</v>
      </c>
      <c r="AN414" s="26">
        <f>AN413+AK414*(B414-B413)/(2*PI()*$C$5*AN413*$I$11)</f>
        <v>0.12986115207059001</v>
      </c>
      <c r="AO414" s="87">
        <f t="shared" si="107"/>
        <v>111242.59539450394</v>
      </c>
      <c r="AP414" s="87">
        <f>IF(R414+U414&lt;$C$8,0,32*$G$13/$C$12^2*($I$8*R414+$I$6*U414)+32*$G$14/($C$14^2-$C$13^2)*($I$8*S414+$I$6*V414))</f>
        <v>9917.5953945039291</v>
      </c>
      <c r="AQ414" s="66">
        <f>R414*$C$11*$C$9+U414*$C$11*$C$10</f>
        <v>14695380</v>
      </c>
      <c r="AR414" s="66">
        <f>S414*$C$11*$C$9+V414*$C$11*$C$10</f>
        <v>14695380</v>
      </c>
      <c r="AS414" s="87">
        <f>$C$11*(T414*$C$9+W414*$C$10)</f>
        <v>789129.61404581123</v>
      </c>
      <c r="AT414" s="45">
        <f t="shared" si="101"/>
        <v>15595752.209440315</v>
      </c>
      <c r="AU414" s="75"/>
    </row>
    <row r="415" spans="2:47" ht="15" thickBot="1" x14ac:dyDescent="0.35">
      <c r="B415" s="41">
        <f t="shared" si="108"/>
        <v>3840</v>
      </c>
      <c r="C415" s="8">
        <f t="shared" si="109"/>
        <v>38.4</v>
      </c>
      <c r="D415" s="73">
        <f t="shared" ref="D415:D478" si="114">C415*$C$10/$C$9</f>
        <v>51.36</v>
      </c>
      <c r="E415" s="29">
        <f t="shared" si="98"/>
        <v>2847.3821278801615</v>
      </c>
      <c r="F415" s="29">
        <f t="shared" si="102"/>
        <v>7.4150576246875062</v>
      </c>
      <c r="G415" s="29">
        <f t="shared" si="110"/>
        <v>9.9176395730195388</v>
      </c>
      <c r="H415" s="17">
        <f t="shared" si="111"/>
        <v>3808.3735960397066</v>
      </c>
      <c r="I415" s="29">
        <f t="shared" si="103"/>
        <v>2.2250485660981263</v>
      </c>
      <c r="J415" s="29">
        <f t="shared" si="104"/>
        <v>13.949340071223562</v>
      </c>
      <c r="K415" s="32">
        <f>IF((D414+L414+M414-AL414)/($C$21+$C$22)&gt;$C$8,$C$8,(D414+L414+M414-AL414)/($C$21+$C$22))</f>
        <v>1400</v>
      </c>
      <c r="L415" s="97">
        <f t="shared" ref="L415:L478" si="115">R415*$C$21</f>
        <v>0</v>
      </c>
      <c r="M415" s="96">
        <f t="shared" ref="M415:M478" si="116">S415*PI()*($C$14^2-$C$13^2)/4</f>
        <v>0</v>
      </c>
      <c r="N415" s="98">
        <f t="shared" si="105"/>
        <v>1.7382597742038917</v>
      </c>
      <c r="O415" s="100">
        <f t="shared" si="99"/>
        <v>4.2266987561397071</v>
      </c>
      <c r="P415" s="104">
        <f t="shared" si="106"/>
        <v>18.880500609176615</v>
      </c>
      <c r="Q415" s="102">
        <f t="shared" si="112"/>
        <v>2.8886093440366814E-2</v>
      </c>
      <c r="R415" s="106">
        <f>K415-U415</f>
        <v>0</v>
      </c>
      <c r="S415" s="106">
        <f>IF(K415-H414&lt;0,0,K415-H414)</f>
        <v>0</v>
      </c>
      <c r="T415" s="106">
        <f t="shared" si="100"/>
        <v>98.365381490613771</v>
      </c>
      <c r="U415" s="107">
        <f>IF(S415&gt;0,0,IF(U414+(F415-AL415/$C$23)*$C$22/($C$21+$C$22)&gt;$C$8,$C$8,IF(V415=$C$8,U414+(F415-AL415/$C$23)*$C$22/$C$21,U414+(F415-AL415/$C$23)*$C$22/($C$21+$C$22))))</f>
        <v>1400</v>
      </c>
      <c r="V415" s="107">
        <f>IF(S415=0,IF(V414+(F415-AL415/$C$23)*$C$22/($C$21+$C$22)&gt;$C$8,$C$8,V414+(F415-AL415/$C$23)*$C$22/($C$21+$C$22)),E415)</f>
        <v>1400</v>
      </c>
      <c r="W415" s="203">
        <f>IF(S415&gt;0,0,IF(W414+AL415/$C$23&gt;$F$23,$F$23,W414+AL415/$C$23))</f>
        <v>1.6346185093862227</v>
      </c>
      <c r="X415" s="105" t="str">
        <f>IF(R415=0,"-",IF(U415=0,FORECAST($C$8,Инклинометрия!$B$2:$B$152,Инклинометрия!$A$2:$A$152),FORECAST(R415,Инклинометрия!$B$2:$B$152,Инклинометрия!$A$2:$A$152)))</f>
        <v>-</v>
      </c>
      <c r="Y415" s="105" t="str">
        <f>IF(R415=0,"-",IF(U415=0,FORECAST($C$8-R415,Инклинометрия!$B$2:$B$152,Инклинометрия!$A$2:$A$152),0))</f>
        <v>-</v>
      </c>
      <c r="Z415" s="105" t="str">
        <f>IF(S415=0,"-",FORECAST($C$8,Инклинометрия!$B$2:$B$152,Инклинометрия!$A$2:$A$152))</f>
        <v>-</v>
      </c>
      <c r="AA415" s="105" t="str">
        <f>IF(S415=0,"-",FORECAST($C$8-S415,Инклинометрия!$B$2:$B$152,Инклинометрия!$A$2:$A$152))</f>
        <v>-</v>
      </c>
      <c r="AB415" s="105">
        <f>IF(T415=0,"-",FORECAST($C$6,Инклинометрия!$B$2:$B$152,Инклинометрия!$A$2:$A$152))</f>
        <v>1425</v>
      </c>
      <c r="AC415" s="105">
        <f>IF(R415=0,FORECAST($C$6-T415,Инклинометрия!$B$2:$B$152,Инклинометрия!$A$2:$A$152),FORECAST($C$8,Инклинометрия!$B$2:$B$152,Инклинометрия!$A$2:$A$152))</f>
        <v>1331.5528875839168</v>
      </c>
      <c r="AD415" s="107">
        <f>IF(U415=0,"-",FORECAST($C$8,Инклинометрия!$B$2:$B$152,Инклинометрия!$A$2:$A$152))</f>
        <v>1330</v>
      </c>
      <c r="AE415" s="107">
        <f>IF(U415=0,"-",FORECAST($C$8-U415,Инклинометрия!$B$2:$B$152,Инклинометрия!$A$2:$A$152))</f>
        <v>0</v>
      </c>
      <c r="AF415" s="107">
        <f>FORECAST($C$8-S415,Инклинометрия!$B$2:$B$152,Инклинометрия!$A$2:$A$152)</f>
        <v>1330</v>
      </c>
      <c r="AG415" s="107">
        <f>FORECAST($C$8-(S415+V415),Инклинометрия!$B$2:$B$152,Инклинометрия!$A$2:$A$152)</f>
        <v>0</v>
      </c>
      <c r="AH415" s="107">
        <f>IF(W415=0,"-",FORECAST($C$8+W415,Инклинометрия!$B$2:$B$152,Инклинометрия!$A$2:$A$152))</f>
        <v>1331.5528875839168</v>
      </c>
      <c r="AI415" s="107">
        <f>IF(W415=0,"-",FORECAST($C$8,Инклинометрия!$B$2:$B$152,Инклинометрия!$A$2:$A$152))</f>
        <v>1330</v>
      </c>
      <c r="AK415" s="122">
        <f>2*PI()*$C$5*(AT414-AT413)/(LN(AN414/$I$9)*$I$8/$I$7+LN($I$10/AN414)*$I$8/$I$7)</f>
        <v>0</v>
      </c>
      <c r="AL415" s="67">
        <f>AK415*(B415-B414)</f>
        <v>0</v>
      </c>
      <c r="AM415" s="23">
        <f t="shared" si="113"/>
        <v>4.3059540056097682E-2</v>
      </c>
      <c r="AN415" s="26">
        <f>AN414+AK415*(B415-B414)/(2*PI()*$C$5*AN414*$I$11)</f>
        <v>0.12986115207059001</v>
      </c>
      <c r="AO415" s="87">
        <f t="shared" si="107"/>
        <v>111242.59539450394</v>
      </c>
      <c r="AP415" s="87">
        <f>IF(R415+U415&lt;$C$8,0,32*$G$13/$C$12^2*($I$8*R415+$I$6*U415)+32*$G$14/($C$14^2-$C$13^2)*($I$8*S415+$I$6*V415))</f>
        <v>9917.5953945039291</v>
      </c>
      <c r="AQ415" s="66">
        <f>R415*$C$11*$C$9+U415*$C$11*$C$10</f>
        <v>14695380</v>
      </c>
      <c r="AR415" s="66">
        <f>S415*$C$11*$C$9+V415*$C$11*$C$10</f>
        <v>14695380</v>
      </c>
      <c r="AS415" s="87">
        <f>$C$11*(T415*$C$9+W415*$C$10)</f>
        <v>789129.61404581123</v>
      </c>
      <c r="AT415" s="45">
        <f t="shared" si="101"/>
        <v>15595752.209440315</v>
      </c>
      <c r="AU415" s="75"/>
    </row>
    <row r="416" spans="2:47" ht="15" thickBot="1" x14ac:dyDescent="0.35">
      <c r="B416" s="41">
        <f t="shared" si="108"/>
        <v>3850</v>
      </c>
      <c r="C416" s="8">
        <f t="shared" si="109"/>
        <v>38.5</v>
      </c>
      <c r="D416" s="73">
        <f t="shared" si="114"/>
        <v>51.493749999999999</v>
      </c>
      <c r="E416" s="29">
        <f t="shared" ref="E416:E479" si="117">C416/$C$22</f>
        <v>2854.7971855048495</v>
      </c>
      <c r="F416" s="29">
        <f t="shared" si="102"/>
        <v>7.4150576246879609</v>
      </c>
      <c r="G416" s="29">
        <f t="shared" si="110"/>
        <v>9.9176395730201481</v>
      </c>
      <c r="H416" s="17">
        <f t="shared" si="111"/>
        <v>3818.2912356127267</v>
      </c>
      <c r="I416" s="29">
        <f t="shared" si="103"/>
        <v>2.2250485660981263</v>
      </c>
      <c r="J416" s="29">
        <f t="shared" si="104"/>
        <v>13.949340071223991</v>
      </c>
      <c r="K416" s="32">
        <f>IF((D415+L415+M415-AL415)/($C$21+$C$22)&gt;$C$8,$C$8,(D415+L415+M415-AL415)/($C$21+$C$22))</f>
        <v>1400</v>
      </c>
      <c r="L416" s="97">
        <f t="shared" si="115"/>
        <v>0</v>
      </c>
      <c r="M416" s="96">
        <f t="shared" si="116"/>
        <v>0</v>
      </c>
      <c r="N416" s="98">
        <f t="shared" si="105"/>
        <v>1.7382597742038917</v>
      </c>
      <c r="O416" s="100">
        <f t="shared" ref="O416:O479" si="118">U416*$C$21</f>
        <v>4.2266987561397071</v>
      </c>
      <c r="P416" s="104">
        <f t="shared" si="106"/>
        <v>18.880500609176615</v>
      </c>
      <c r="Q416" s="102">
        <f t="shared" si="112"/>
        <v>2.8886093440366814E-2</v>
      </c>
      <c r="R416" s="106">
        <f>K416-U416</f>
        <v>0</v>
      </c>
      <c r="S416" s="106">
        <f>IF(K416-H415&lt;0,0,K416-H415)</f>
        <v>0</v>
      </c>
      <c r="T416" s="106">
        <f t="shared" ref="T416:T479" si="119">IF(S416&gt;0,$C$6-$C$8,IF($C$6-$C$8-W416&lt;0,0,$C$6-$C$8-W416))</f>
        <v>98.365381490613771</v>
      </c>
      <c r="U416" s="107">
        <f>IF(S416&gt;0,0,IF(U415+(F416-AL416/$C$23)*$C$22/($C$21+$C$22)&gt;$C$8,$C$8,IF(V416=$C$8,U415+(F416-AL416/$C$23)*$C$22/$C$21,U415+(F416-AL416/$C$23)*$C$22/($C$21+$C$22))))</f>
        <v>1400</v>
      </c>
      <c r="V416" s="107">
        <f>IF(S416=0,IF(V415+(F416-AL416/$C$23)*$C$22/($C$21+$C$22)&gt;$C$8,$C$8,V415+(F416-AL416/$C$23)*$C$22/($C$21+$C$22)),E416)</f>
        <v>1400</v>
      </c>
      <c r="W416" s="203">
        <f>IF(S416&gt;0,0,IF(W415+AL416/$C$23&gt;$F$23,$F$23,W415+AL416/$C$23))</f>
        <v>1.6346185093862227</v>
      </c>
      <c r="X416" s="105" t="str">
        <f>IF(R416=0,"-",IF(U416=0,FORECAST($C$8,Инклинометрия!$B$2:$B$152,Инклинометрия!$A$2:$A$152),FORECAST(R416,Инклинометрия!$B$2:$B$152,Инклинометрия!$A$2:$A$152)))</f>
        <v>-</v>
      </c>
      <c r="Y416" s="105" t="str">
        <f>IF(R416=0,"-",IF(U416=0,FORECAST($C$8-R416,Инклинометрия!$B$2:$B$152,Инклинометрия!$A$2:$A$152),0))</f>
        <v>-</v>
      </c>
      <c r="Z416" s="105" t="str">
        <f>IF(S416=0,"-",FORECAST($C$8,Инклинометрия!$B$2:$B$152,Инклинометрия!$A$2:$A$152))</f>
        <v>-</v>
      </c>
      <c r="AA416" s="105" t="str">
        <f>IF(S416=0,"-",FORECAST($C$8-S416,Инклинометрия!$B$2:$B$152,Инклинометрия!$A$2:$A$152))</f>
        <v>-</v>
      </c>
      <c r="AB416" s="105">
        <f>IF(T416=0,"-",FORECAST($C$6,Инклинометрия!$B$2:$B$152,Инклинометрия!$A$2:$A$152))</f>
        <v>1425</v>
      </c>
      <c r="AC416" s="105">
        <f>IF(R416=0,FORECAST($C$6-T416,Инклинометрия!$B$2:$B$152,Инклинометрия!$A$2:$A$152),FORECAST($C$8,Инклинометрия!$B$2:$B$152,Инклинометрия!$A$2:$A$152))</f>
        <v>1331.5528875839168</v>
      </c>
      <c r="AD416" s="107">
        <f>IF(U416=0,"-",FORECAST($C$8,Инклинометрия!$B$2:$B$152,Инклинометрия!$A$2:$A$152))</f>
        <v>1330</v>
      </c>
      <c r="AE416" s="107">
        <f>IF(U416=0,"-",FORECAST($C$8-U416,Инклинометрия!$B$2:$B$152,Инклинометрия!$A$2:$A$152))</f>
        <v>0</v>
      </c>
      <c r="AF416" s="107">
        <f>FORECAST($C$8-S416,Инклинометрия!$B$2:$B$152,Инклинометрия!$A$2:$A$152)</f>
        <v>1330</v>
      </c>
      <c r="AG416" s="107">
        <f>FORECAST($C$8-(S416+V416),Инклинометрия!$B$2:$B$152,Инклинометрия!$A$2:$A$152)</f>
        <v>0</v>
      </c>
      <c r="AH416" s="107">
        <f>IF(W416=0,"-",FORECAST($C$8+W416,Инклинометрия!$B$2:$B$152,Инклинометрия!$A$2:$A$152))</f>
        <v>1331.5528875839168</v>
      </c>
      <c r="AI416" s="107">
        <f>IF(W416=0,"-",FORECAST($C$8,Инклинометрия!$B$2:$B$152,Инклинометрия!$A$2:$A$152))</f>
        <v>1330</v>
      </c>
      <c r="AK416" s="122">
        <f>2*PI()*$C$5*(AT415-AT414)/(LN(AN415/$I$9)*$I$8/$I$7+LN($I$10/AN415)*$I$8/$I$7)</f>
        <v>0</v>
      </c>
      <c r="AL416" s="67">
        <f>AK416*(B416-B415)</f>
        <v>0</v>
      </c>
      <c r="AM416" s="23">
        <f t="shared" si="113"/>
        <v>4.3059540056097682E-2</v>
      </c>
      <c r="AN416" s="26">
        <f>AN415+AK416*(B416-B415)/(2*PI()*$C$5*AN415*$I$11)</f>
        <v>0.12986115207059001</v>
      </c>
      <c r="AO416" s="87">
        <f t="shared" si="107"/>
        <v>111242.59539450394</v>
      </c>
      <c r="AP416" s="87">
        <f>IF(R416+U416&lt;$C$8,0,32*$G$13/$C$12^2*($I$8*R416+$I$6*U416)+32*$G$14/($C$14^2-$C$13^2)*($I$8*S416+$I$6*V416))</f>
        <v>9917.5953945039291</v>
      </c>
      <c r="AQ416" s="66">
        <f>R416*$C$11*$C$9+U416*$C$11*$C$10</f>
        <v>14695380</v>
      </c>
      <c r="AR416" s="66">
        <f>S416*$C$11*$C$9+V416*$C$11*$C$10</f>
        <v>14695380</v>
      </c>
      <c r="AS416" s="87">
        <f>$C$11*(T416*$C$9+W416*$C$10)</f>
        <v>789129.61404581123</v>
      </c>
      <c r="AT416" s="45">
        <f t="shared" ref="AT416:AT479" si="120">SUM(AR416,AS416,AO416)</f>
        <v>15595752.209440315</v>
      </c>
      <c r="AU416" s="75"/>
    </row>
    <row r="417" spans="2:47" ht="15" thickBot="1" x14ac:dyDescent="0.35">
      <c r="B417" s="41">
        <f t="shared" si="108"/>
        <v>3860</v>
      </c>
      <c r="C417" s="8">
        <f t="shared" si="109"/>
        <v>38.6</v>
      </c>
      <c r="D417" s="73">
        <f t="shared" si="114"/>
        <v>51.627499999999998</v>
      </c>
      <c r="E417" s="29">
        <f t="shared" si="117"/>
        <v>2862.2122431295375</v>
      </c>
      <c r="F417" s="29">
        <f t="shared" ref="F417:F480" si="121">E417-E416</f>
        <v>7.4150576246879609</v>
      </c>
      <c r="G417" s="29">
        <f t="shared" si="110"/>
        <v>9.9176395730201481</v>
      </c>
      <c r="H417" s="17">
        <f t="shared" si="111"/>
        <v>3828.2088751857468</v>
      </c>
      <c r="I417" s="29">
        <f t="shared" ref="I417:I480" si="122">SQRT(2*$C$11*($C$10-$C$9)/$C$10)</f>
        <v>2.2250485660981263</v>
      </c>
      <c r="J417" s="29">
        <f t="shared" ref="J417:J480" si="123">SQRT(2*$C$11*G417)</f>
        <v>13.949340071223991</v>
      </c>
      <c r="K417" s="32">
        <f>IF((D416+L416+M416-AL416)/($C$21+$C$22)&gt;$C$8,$C$8,(D416+L416+M416-AL416)/($C$21+$C$22))</f>
        <v>1400</v>
      </c>
      <c r="L417" s="97">
        <f t="shared" si="115"/>
        <v>0</v>
      </c>
      <c r="M417" s="96">
        <f t="shared" si="116"/>
        <v>0</v>
      </c>
      <c r="N417" s="98">
        <f t="shared" ref="N417:N480" si="124">T417*PI()*$C$14^2/4</f>
        <v>1.7382597742038917</v>
      </c>
      <c r="O417" s="100">
        <f t="shared" si="118"/>
        <v>4.2266987561397071</v>
      </c>
      <c r="P417" s="104">
        <f t="shared" ref="P417:P480" si="125">V417*$C$22</f>
        <v>18.880500609176615</v>
      </c>
      <c r="Q417" s="102">
        <f t="shared" si="112"/>
        <v>2.8886093440366814E-2</v>
      </c>
      <c r="R417" s="106">
        <f>K417-U417</f>
        <v>0</v>
      </c>
      <c r="S417" s="106">
        <f>IF(K417-H416&lt;0,0,K417-H416)</f>
        <v>0</v>
      </c>
      <c r="T417" s="106">
        <f t="shared" si="119"/>
        <v>98.365381490613771</v>
      </c>
      <c r="U417" s="107">
        <f>IF(S417&gt;0,0,IF(U416+(F417-AL417/$C$23)*$C$22/($C$21+$C$22)&gt;$C$8,$C$8,IF(V417=$C$8,U416+(F417-AL417/$C$23)*$C$22/$C$21,U416+(F417-AL417/$C$23)*$C$22/($C$21+$C$22))))</f>
        <v>1400</v>
      </c>
      <c r="V417" s="107">
        <f>IF(S417=0,IF(V416+(F417-AL417/$C$23)*$C$22/($C$21+$C$22)&gt;$C$8,$C$8,V416+(F417-AL417/$C$23)*$C$22/($C$21+$C$22)),E417)</f>
        <v>1400</v>
      </c>
      <c r="W417" s="203">
        <f>IF(S417&gt;0,0,IF(W416+AL417/$C$23&gt;$F$23,$F$23,W416+AL417/$C$23))</f>
        <v>1.6346185093862227</v>
      </c>
      <c r="X417" s="105" t="str">
        <f>IF(R417=0,"-",IF(U417=0,FORECAST($C$8,Инклинометрия!$B$2:$B$152,Инклинометрия!$A$2:$A$152),FORECAST(R417,Инклинометрия!$B$2:$B$152,Инклинометрия!$A$2:$A$152)))</f>
        <v>-</v>
      </c>
      <c r="Y417" s="105" t="str">
        <f>IF(R417=0,"-",IF(U417=0,FORECAST($C$8-R417,Инклинометрия!$B$2:$B$152,Инклинометрия!$A$2:$A$152),0))</f>
        <v>-</v>
      </c>
      <c r="Z417" s="105" t="str">
        <f>IF(S417=0,"-",FORECAST($C$8,Инклинометрия!$B$2:$B$152,Инклинометрия!$A$2:$A$152))</f>
        <v>-</v>
      </c>
      <c r="AA417" s="105" t="str">
        <f>IF(S417=0,"-",FORECAST($C$8-S417,Инклинометрия!$B$2:$B$152,Инклинометрия!$A$2:$A$152))</f>
        <v>-</v>
      </c>
      <c r="AB417" s="105">
        <f>IF(T417=0,"-",FORECAST($C$6,Инклинометрия!$B$2:$B$152,Инклинометрия!$A$2:$A$152))</f>
        <v>1425</v>
      </c>
      <c r="AC417" s="105">
        <f>IF(R417=0,FORECAST($C$6-T417,Инклинометрия!$B$2:$B$152,Инклинометрия!$A$2:$A$152),FORECAST($C$8,Инклинометрия!$B$2:$B$152,Инклинометрия!$A$2:$A$152))</f>
        <v>1331.5528875839168</v>
      </c>
      <c r="AD417" s="107">
        <f>IF(U417=0,"-",FORECAST($C$8,Инклинометрия!$B$2:$B$152,Инклинометрия!$A$2:$A$152))</f>
        <v>1330</v>
      </c>
      <c r="AE417" s="107">
        <f>IF(U417=0,"-",FORECAST($C$8-U417,Инклинометрия!$B$2:$B$152,Инклинометрия!$A$2:$A$152))</f>
        <v>0</v>
      </c>
      <c r="AF417" s="107">
        <f>FORECAST($C$8-S417,Инклинометрия!$B$2:$B$152,Инклинометрия!$A$2:$A$152)</f>
        <v>1330</v>
      </c>
      <c r="AG417" s="107">
        <f>FORECAST($C$8-(S417+V417),Инклинометрия!$B$2:$B$152,Инклинометрия!$A$2:$A$152)</f>
        <v>0</v>
      </c>
      <c r="AH417" s="107">
        <f>IF(W417=0,"-",FORECAST($C$8+W417,Инклинометрия!$B$2:$B$152,Инклинометрия!$A$2:$A$152))</f>
        <v>1331.5528875839168</v>
      </c>
      <c r="AI417" s="107">
        <f>IF(W417=0,"-",FORECAST($C$8,Инклинометрия!$B$2:$B$152,Инклинометрия!$A$2:$A$152))</f>
        <v>1330</v>
      </c>
      <c r="AK417" s="122">
        <f>2*PI()*$C$5*(AT416-AT415)/(LN(AN416/$I$9)*$I$8/$I$7+LN($I$10/AN416)*$I$8/$I$7)</f>
        <v>0</v>
      </c>
      <c r="AL417" s="67">
        <f>AK417*(B417-B416)</f>
        <v>0</v>
      </c>
      <c r="AM417" s="23">
        <f t="shared" si="113"/>
        <v>4.3059540056097682E-2</v>
      </c>
      <c r="AN417" s="26">
        <f>AN416+AK417*(B417-B416)/(2*PI()*$C$5*AN416*$I$11)</f>
        <v>0.12986115207059001</v>
      </c>
      <c r="AO417" s="87">
        <f t="shared" ref="AO417:AO480" si="126">101325+AP417</f>
        <v>111242.59539450394</v>
      </c>
      <c r="AP417" s="87">
        <f>IF(R417+U417&lt;$C$8,0,32*$G$13/$C$12^2*($I$8*R417+$I$6*U417)+32*$G$14/($C$14^2-$C$13^2)*($I$8*S417+$I$6*V417))</f>
        <v>9917.5953945039291</v>
      </c>
      <c r="AQ417" s="66">
        <f>R417*$C$11*$C$9+U417*$C$11*$C$10</f>
        <v>14695380</v>
      </c>
      <c r="AR417" s="66">
        <f>S417*$C$11*$C$9+V417*$C$11*$C$10</f>
        <v>14695380</v>
      </c>
      <c r="AS417" s="87">
        <f>$C$11*(T417*$C$9+W417*$C$10)</f>
        <v>789129.61404581123</v>
      </c>
      <c r="AT417" s="45">
        <f t="shared" si="120"/>
        <v>15595752.209440315</v>
      </c>
      <c r="AU417" s="75"/>
    </row>
    <row r="418" spans="2:47" ht="15" thickBot="1" x14ac:dyDescent="0.35">
      <c r="B418" s="41">
        <f t="shared" ref="B418:B481" si="127">B417+$C$26</f>
        <v>3870</v>
      </c>
      <c r="C418" s="8">
        <f t="shared" ref="C418:C481" si="128">$C$16*B418</f>
        <v>38.700000000000003</v>
      </c>
      <c r="D418" s="73">
        <f t="shared" si="114"/>
        <v>51.761249999999997</v>
      </c>
      <c r="E418" s="29">
        <f t="shared" si="117"/>
        <v>2869.6273007542254</v>
      </c>
      <c r="F418" s="29">
        <f t="shared" si="121"/>
        <v>7.4150576246879609</v>
      </c>
      <c r="G418" s="29">
        <f t="shared" ref="G418:G481" si="129">F418*$C$10/$C$9</f>
        <v>9.9176395730201481</v>
      </c>
      <c r="H418" s="17">
        <f t="shared" ref="H418:H481" si="130">H417+G418</f>
        <v>3838.1265147587669</v>
      </c>
      <c r="I418" s="29">
        <f t="shared" si="122"/>
        <v>2.2250485660981263</v>
      </c>
      <c r="J418" s="29">
        <f t="shared" si="123"/>
        <v>13.949340071223991</v>
      </c>
      <c r="K418" s="32">
        <f>IF((D417+L417+M417-AL417)/($C$21+$C$22)&gt;$C$8,$C$8,(D417+L417+M417-AL417)/($C$21+$C$22))</f>
        <v>1400</v>
      </c>
      <c r="L418" s="97">
        <f t="shared" si="115"/>
        <v>0</v>
      </c>
      <c r="M418" s="96">
        <f t="shared" si="116"/>
        <v>0</v>
      </c>
      <c r="N418" s="98">
        <f t="shared" si="124"/>
        <v>1.7382597742038917</v>
      </c>
      <c r="O418" s="100">
        <f t="shared" si="118"/>
        <v>4.2266987561397071</v>
      </c>
      <c r="P418" s="104">
        <f t="shared" si="125"/>
        <v>18.880500609176615</v>
      </c>
      <c r="Q418" s="102">
        <f t="shared" ref="Q418:Q481" si="131">W418*$C$23</f>
        <v>2.8886093440366814E-2</v>
      </c>
      <c r="R418" s="106">
        <f>K418-U418</f>
        <v>0</v>
      </c>
      <c r="S418" s="106">
        <f>IF(K418-H417&lt;0,0,K418-H417)</f>
        <v>0</v>
      </c>
      <c r="T418" s="106">
        <f t="shared" si="119"/>
        <v>98.365381490613771</v>
      </c>
      <c r="U418" s="107">
        <f>IF(S418&gt;0,0,IF(U417+(F418-AL418/$C$23)*$C$22/($C$21+$C$22)&gt;$C$8,$C$8,IF(V418=$C$8,U417+(F418-AL418/$C$23)*$C$22/$C$21,U417+(F418-AL418/$C$23)*$C$22/($C$21+$C$22))))</f>
        <v>1400</v>
      </c>
      <c r="V418" s="107">
        <f>IF(S418=0,IF(V417+(F418-AL418/$C$23)*$C$22/($C$21+$C$22)&gt;$C$8,$C$8,V417+(F418-AL418/$C$23)*$C$22/($C$21+$C$22)),E418)</f>
        <v>1400</v>
      </c>
      <c r="W418" s="203">
        <f>IF(S418&gt;0,0,IF(W417+AL418/$C$23&gt;$F$23,$F$23,W417+AL418/$C$23))</f>
        <v>1.6346185093862227</v>
      </c>
      <c r="X418" s="105" t="str">
        <f>IF(R418=0,"-",IF(U418=0,FORECAST($C$8,Инклинометрия!$B$2:$B$152,Инклинометрия!$A$2:$A$152),FORECAST(R418,Инклинометрия!$B$2:$B$152,Инклинометрия!$A$2:$A$152)))</f>
        <v>-</v>
      </c>
      <c r="Y418" s="105" t="str">
        <f>IF(R418=0,"-",IF(U418=0,FORECAST($C$8-R418,Инклинометрия!$B$2:$B$152,Инклинометрия!$A$2:$A$152),0))</f>
        <v>-</v>
      </c>
      <c r="Z418" s="105" t="str">
        <f>IF(S418=0,"-",FORECAST($C$8,Инклинометрия!$B$2:$B$152,Инклинометрия!$A$2:$A$152))</f>
        <v>-</v>
      </c>
      <c r="AA418" s="105" t="str">
        <f>IF(S418=0,"-",FORECAST($C$8-S418,Инклинометрия!$B$2:$B$152,Инклинометрия!$A$2:$A$152))</f>
        <v>-</v>
      </c>
      <c r="AB418" s="105">
        <f>IF(T418=0,"-",FORECAST($C$6,Инклинометрия!$B$2:$B$152,Инклинометрия!$A$2:$A$152))</f>
        <v>1425</v>
      </c>
      <c r="AC418" s="105">
        <f>IF(R418=0,FORECAST($C$6-T418,Инклинометрия!$B$2:$B$152,Инклинометрия!$A$2:$A$152),FORECAST($C$8,Инклинометрия!$B$2:$B$152,Инклинометрия!$A$2:$A$152))</f>
        <v>1331.5528875839168</v>
      </c>
      <c r="AD418" s="107">
        <f>IF(U418=0,"-",FORECAST($C$8,Инклинометрия!$B$2:$B$152,Инклинометрия!$A$2:$A$152))</f>
        <v>1330</v>
      </c>
      <c r="AE418" s="107">
        <f>IF(U418=0,"-",FORECAST($C$8-U418,Инклинометрия!$B$2:$B$152,Инклинометрия!$A$2:$A$152))</f>
        <v>0</v>
      </c>
      <c r="AF418" s="107">
        <f>FORECAST($C$8-S418,Инклинометрия!$B$2:$B$152,Инклинометрия!$A$2:$A$152)</f>
        <v>1330</v>
      </c>
      <c r="AG418" s="107">
        <f>FORECAST($C$8-(S418+V418),Инклинометрия!$B$2:$B$152,Инклинометрия!$A$2:$A$152)</f>
        <v>0</v>
      </c>
      <c r="AH418" s="107">
        <f>IF(W418=0,"-",FORECAST($C$8+W418,Инклинометрия!$B$2:$B$152,Инклинометрия!$A$2:$A$152))</f>
        <v>1331.5528875839168</v>
      </c>
      <c r="AI418" s="107">
        <f>IF(W418=0,"-",FORECAST($C$8,Инклинометрия!$B$2:$B$152,Инклинометрия!$A$2:$A$152))</f>
        <v>1330</v>
      </c>
      <c r="AK418" s="122">
        <f>2*PI()*$C$5*(AT417-AT416)/(LN(AN417/$I$9)*$I$8/$I$7+LN($I$10/AN417)*$I$8/$I$7)</f>
        <v>0</v>
      </c>
      <c r="AL418" s="67">
        <f>AK418*(B418-B417)</f>
        <v>0</v>
      </c>
      <c r="AM418" s="23">
        <f t="shared" si="113"/>
        <v>4.3059540056097682E-2</v>
      </c>
      <c r="AN418" s="26">
        <f>AN417+AK418*(B418-B417)/(2*PI()*$C$5*AN417*$I$11)</f>
        <v>0.12986115207059001</v>
      </c>
      <c r="AO418" s="87">
        <f t="shared" si="126"/>
        <v>111242.59539450394</v>
      </c>
      <c r="AP418" s="87">
        <f>IF(R418+U418&lt;$C$8,0,32*$G$13/$C$12^2*($I$8*R418+$I$6*U418)+32*$G$14/($C$14^2-$C$13^2)*($I$8*S418+$I$6*V418))</f>
        <v>9917.5953945039291</v>
      </c>
      <c r="AQ418" s="66">
        <f>R418*$C$11*$C$9+U418*$C$11*$C$10</f>
        <v>14695380</v>
      </c>
      <c r="AR418" s="66">
        <f>S418*$C$11*$C$9+V418*$C$11*$C$10</f>
        <v>14695380</v>
      </c>
      <c r="AS418" s="87">
        <f>$C$11*(T418*$C$9+W418*$C$10)</f>
        <v>789129.61404581123</v>
      </c>
      <c r="AT418" s="45">
        <f t="shared" si="120"/>
        <v>15595752.209440315</v>
      </c>
      <c r="AU418" s="75"/>
    </row>
    <row r="419" spans="2:47" ht="15" thickBot="1" x14ac:dyDescent="0.35">
      <c r="B419" s="41">
        <f t="shared" si="127"/>
        <v>3880</v>
      </c>
      <c r="C419" s="8">
        <f t="shared" si="128"/>
        <v>38.800000000000004</v>
      </c>
      <c r="D419" s="73">
        <f t="shared" si="114"/>
        <v>51.89500000000001</v>
      </c>
      <c r="E419" s="29">
        <f t="shared" si="117"/>
        <v>2877.0423583789138</v>
      </c>
      <c r="F419" s="29">
        <f t="shared" si="121"/>
        <v>7.4150576246884157</v>
      </c>
      <c r="G419" s="29">
        <f t="shared" si="129"/>
        <v>9.9176395730207556</v>
      </c>
      <c r="H419" s="17">
        <f t="shared" si="130"/>
        <v>3848.0441543317875</v>
      </c>
      <c r="I419" s="29">
        <f t="shared" si="122"/>
        <v>2.2250485660981263</v>
      </c>
      <c r="J419" s="29">
        <f t="shared" si="123"/>
        <v>13.949340071224418</v>
      </c>
      <c r="K419" s="32">
        <f>IF((D418+L418+M418-AL418)/($C$21+$C$22)&gt;$C$8,$C$8,(D418+L418+M418-AL418)/($C$21+$C$22))</f>
        <v>1400</v>
      </c>
      <c r="L419" s="97">
        <f t="shared" si="115"/>
        <v>0</v>
      </c>
      <c r="M419" s="96">
        <f t="shared" si="116"/>
        <v>0</v>
      </c>
      <c r="N419" s="98">
        <f t="shared" si="124"/>
        <v>1.7382597742038917</v>
      </c>
      <c r="O419" s="100">
        <f t="shared" si="118"/>
        <v>4.2266987561397071</v>
      </c>
      <c r="P419" s="104">
        <f t="shared" si="125"/>
        <v>18.880500609176615</v>
      </c>
      <c r="Q419" s="102">
        <f t="shared" si="131"/>
        <v>2.8886093440366814E-2</v>
      </c>
      <c r="R419" s="106">
        <f>K419-U419</f>
        <v>0</v>
      </c>
      <c r="S419" s="106">
        <f>IF(K419-H418&lt;0,0,K419-H418)</f>
        <v>0</v>
      </c>
      <c r="T419" s="106">
        <f t="shared" si="119"/>
        <v>98.365381490613771</v>
      </c>
      <c r="U419" s="107">
        <f>IF(S419&gt;0,0,IF(U418+(F419-AL419/$C$23)*$C$22/($C$21+$C$22)&gt;$C$8,$C$8,IF(V419=$C$8,U418+(F419-AL419/$C$23)*$C$22/$C$21,U418+(F419-AL419/$C$23)*$C$22/($C$21+$C$22))))</f>
        <v>1400</v>
      </c>
      <c r="V419" s="107">
        <f>IF(S419=0,IF(V418+(F419-AL419/$C$23)*$C$22/($C$21+$C$22)&gt;$C$8,$C$8,V418+(F419-AL419/$C$23)*$C$22/($C$21+$C$22)),E419)</f>
        <v>1400</v>
      </c>
      <c r="W419" s="203">
        <f>IF(S419&gt;0,0,IF(W418+AL419/$C$23&gt;$F$23,$F$23,W418+AL419/$C$23))</f>
        <v>1.6346185093862227</v>
      </c>
      <c r="X419" s="105" t="str">
        <f>IF(R419=0,"-",IF(U419=0,FORECAST($C$8,Инклинометрия!$B$2:$B$152,Инклинометрия!$A$2:$A$152),FORECAST(R419,Инклинометрия!$B$2:$B$152,Инклинометрия!$A$2:$A$152)))</f>
        <v>-</v>
      </c>
      <c r="Y419" s="105" t="str">
        <f>IF(R419=0,"-",IF(U419=0,FORECAST($C$8-R419,Инклинометрия!$B$2:$B$152,Инклинометрия!$A$2:$A$152),0))</f>
        <v>-</v>
      </c>
      <c r="Z419" s="105" t="str">
        <f>IF(S419=0,"-",FORECAST($C$8,Инклинометрия!$B$2:$B$152,Инклинометрия!$A$2:$A$152))</f>
        <v>-</v>
      </c>
      <c r="AA419" s="105" t="str">
        <f>IF(S419=0,"-",FORECAST($C$8-S419,Инклинометрия!$B$2:$B$152,Инклинометрия!$A$2:$A$152))</f>
        <v>-</v>
      </c>
      <c r="AB419" s="105">
        <f>IF(T419=0,"-",FORECAST($C$6,Инклинометрия!$B$2:$B$152,Инклинометрия!$A$2:$A$152))</f>
        <v>1425</v>
      </c>
      <c r="AC419" s="105">
        <f>IF(R419=0,FORECAST($C$6-T419,Инклинометрия!$B$2:$B$152,Инклинометрия!$A$2:$A$152),FORECAST($C$8,Инклинометрия!$B$2:$B$152,Инклинометрия!$A$2:$A$152))</f>
        <v>1331.5528875839168</v>
      </c>
      <c r="AD419" s="107">
        <f>IF(U419=0,"-",FORECAST($C$8,Инклинометрия!$B$2:$B$152,Инклинометрия!$A$2:$A$152))</f>
        <v>1330</v>
      </c>
      <c r="AE419" s="107">
        <f>IF(U419=0,"-",FORECAST($C$8-U419,Инклинометрия!$B$2:$B$152,Инклинометрия!$A$2:$A$152))</f>
        <v>0</v>
      </c>
      <c r="AF419" s="107">
        <f>FORECAST($C$8-S419,Инклинометрия!$B$2:$B$152,Инклинометрия!$A$2:$A$152)</f>
        <v>1330</v>
      </c>
      <c r="AG419" s="107">
        <f>FORECAST($C$8-(S419+V419),Инклинометрия!$B$2:$B$152,Инклинометрия!$A$2:$A$152)</f>
        <v>0</v>
      </c>
      <c r="AH419" s="107">
        <f>IF(W419=0,"-",FORECAST($C$8+W419,Инклинометрия!$B$2:$B$152,Инклинометрия!$A$2:$A$152))</f>
        <v>1331.5528875839168</v>
      </c>
      <c r="AI419" s="107">
        <f>IF(W419=0,"-",FORECAST($C$8,Инклинометрия!$B$2:$B$152,Инклинометрия!$A$2:$A$152))</f>
        <v>1330</v>
      </c>
      <c r="AK419" s="122">
        <f>2*PI()*$C$5*(AT418-AT417)/(LN(AN418/$I$9)*$I$8/$I$7+LN($I$10/AN418)*$I$8/$I$7)</f>
        <v>0</v>
      </c>
      <c r="AL419" s="67">
        <f>AK419*(B419-B418)</f>
        <v>0</v>
      </c>
      <c r="AM419" s="23">
        <f t="shared" si="113"/>
        <v>4.3059540056097682E-2</v>
      </c>
      <c r="AN419" s="26">
        <f>AN418+AK419*(B419-B418)/(2*PI()*$C$5*AN418*$I$11)</f>
        <v>0.12986115207059001</v>
      </c>
      <c r="AO419" s="87">
        <f t="shared" si="126"/>
        <v>111242.59539450394</v>
      </c>
      <c r="AP419" s="87">
        <f>IF(R419+U419&lt;$C$8,0,32*$G$13/$C$12^2*($I$8*R419+$I$6*U419)+32*$G$14/($C$14^2-$C$13^2)*($I$8*S419+$I$6*V419))</f>
        <v>9917.5953945039291</v>
      </c>
      <c r="AQ419" s="66">
        <f>R419*$C$11*$C$9+U419*$C$11*$C$10</f>
        <v>14695380</v>
      </c>
      <c r="AR419" s="66">
        <f>S419*$C$11*$C$9+V419*$C$11*$C$10</f>
        <v>14695380</v>
      </c>
      <c r="AS419" s="87">
        <f>$C$11*(T419*$C$9+W419*$C$10)</f>
        <v>789129.61404581123</v>
      </c>
      <c r="AT419" s="45">
        <f t="shared" si="120"/>
        <v>15595752.209440315</v>
      </c>
      <c r="AU419" s="75"/>
    </row>
    <row r="420" spans="2:47" ht="15" thickBot="1" x14ac:dyDescent="0.35">
      <c r="B420" s="41">
        <f t="shared" si="127"/>
        <v>3890</v>
      </c>
      <c r="C420" s="8">
        <f t="shared" si="128"/>
        <v>38.9</v>
      </c>
      <c r="D420" s="73">
        <f t="shared" si="114"/>
        <v>52.028750000000002</v>
      </c>
      <c r="E420" s="29">
        <f t="shared" si="117"/>
        <v>2884.4574160036013</v>
      </c>
      <c r="F420" s="29">
        <f t="shared" si="121"/>
        <v>7.4150576246875062</v>
      </c>
      <c r="G420" s="29">
        <f t="shared" si="129"/>
        <v>9.9176395730195388</v>
      </c>
      <c r="H420" s="17">
        <f t="shared" si="130"/>
        <v>3857.9617939048071</v>
      </c>
      <c r="I420" s="29">
        <f t="shared" si="122"/>
        <v>2.2250485660981263</v>
      </c>
      <c r="J420" s="29">
        <f t="shared" si="123"/>
        <v>13.949340071223562</v>
      </c>
      <c r="K420" s="32">
        <f>IF((D419+L419+M419-AL419)/($C$21+$C$22)&gt;$C$8,$C$8,(D419+L419+M419-AL419)/($C$21+$C$22))</f>
        <v>1400</v>
      </c>
      <c r="L420" s="97">
        <f t="shared" si="115"/>
        <v>0</v>
      </c>
      <c r="M420" s="96">
        <f t="shared" si="116"/>
        <v>0</v>
      </c>
      <c r="N420" s="98">
        <f t="shared" si="124"/>
        <v>1.7382597742038917</v>
      </c>
      <c r="O420" s="100">
        <f t="shared" si="118"/>
        <v>4.2266987561397071</v>
      </c>
      <c r="P420" s="104">
        <f t="shared" si="125"/>
        <v>18.880500609176615</v>
      </c>
      <c r="Q420" s="102">
        <f t="shared" si="131"/>
        <v>2.8886093440366814E-2</v>
      </c>
      <c r="R420" s="106">
        <f>K420-U420</f>
        <v>0</v>
      </c>
      <c r="S420" s="106">
        <f>IF(K420-H419&lt;0,0,K420-H419)</f>
        <v>0</v>
      </c>
      <c r="T420" s="106">
        <f t="shared" si="119"/>
        <v>98.365381490613771</v>
      </c>
      <c r="U420" s="107">
        <f>IF(S420&gt;0,0,IF(U419+(F420-AL420/$C$23)*$C$22/($C$21+$C$22)&gt;$C$8,$C$8,IF(V420=$C$8,U419+(F420-AL420/$C$23)*$C$22/$C$21,U419+(F420-AL420/$C$23)*$C$22/($C$21+$C$22))))</f>
        <v>1400</v>
      </c>
      <c r="V420" s="107">
        <f>IF(S420=0,IF(V419+(F420-AL420/$C$23)*$C$22/($C$21+$C$22)&gt;$C$8,$C$8,V419+(F420-AL420/$C$23)*$C$22/($C$21+$C$22)),E420)</f>
        <v>1400</v>
      </c>
      <c r="W420" s="203">
        <f>IF(S420&gt;0,0,IF(W419+AL420/$C$23&gt;$F$23,$F$23,W419+AL420/$C$23))</f>
        <v>1.6346185093862227</v>
      </c>
      <c r="X420" s="105" t="str">
        <f>IF(R420=0,"-",IF(U420=0,FORECAST($C$8,Инклинометрия!$B$2:$B$152,Инклинометрия!$A$2:$A$152),FORECAST(R420,Инклинометрия!$B$2:$B$152,Инклинометрия!$A$2:$A$152)))</f>
        <v>-</v>
      </c>
      <c r="Y420" s="105" t="str">
        <f>IF(R420=0,"-",IF(U420=0,FORECAST($C$8-R420,Инклинометрия!$B$2:$B$152,Инклинометрия!$A$2:$A$152),0))</f>
        <v>-</v>
      </c>
      <c r="Z420" s="105" t="str">
        <f>IF(S420=0,"-",FORECAST($C$8,Инклинометрия!$B$2:$B$152,Инклинометрия!$A$2:$A$152))</f>
        <v>-</v>
      </c>
      <c r="AA420" s="105" t="str">
        <f>IF(S420=0,"-",FORECAST($C$8-S420,Инклинометрия!$B$2:$B$152,Инклинометрия!$A$2:$A$152))</f>
        <v>-</v>
      </c>
      <c r="AB420" s="105">
        <f>IF(T420=0,"-",FORECAST($C$6,Инклинометрия!$B$2:$B$152,Инклинометрия!$A$2:$A$152))</f>
        <v>1425</v>
      </c>
      <c r="AC420" s="105">
        <f>IF(R420=0,FORECAST($C$6-T420,Инклинометрия!$B$2:$B$152,Инклинометрия!$A$2:$A$152),FORECAST($C$8,Инклинометрия!$B$2:$B$152,Инклинометрия!$A$2:$A$152))</f>
        <v>1331.5528875839168</v>
      </c>
      <c r="AD420" s="107">
        <f>IF(U420=0,"-",FORECAST($C$8,Инклинометрия!$B$2:$B$152,Инклинометрия!$A$2:$A$152))</f>
        <v>1330</v>
      </c>
      <c r="AE420" s="107">
        <f>IF(U420=0,"-",FORECAST($C$8-U420,Инклинометрия!$B$2:$B$152,Инклинометрия!$A$2:$A$152))</f>
        <v>0</v>
      </c>
      <c r="AF420" s="107">
        <f>FORECAST($C$8-S420,Инклинометрия!$B$2:$B$152,Инклинометрия!$A$2:$A$152)</f>
        <v>1330</v>
      </c>
      <c r="AG420" s="107">
        <f>FORECAST($C$8-(S420+V420),Инклинометрия!$B$2:$B$152,Инклинометрия!$A$2:$A$152)</f>
        <v>0</v>
      </c>
      <c r="AH420" s="107">
        <f>IF(W420=0,"-",FORECAST($C$8+W420,Инклинометрия!$B$2:$B$152,Инклинометрия!$A$2:$A$152))</f>
        <v>1331.5528875839168</v>
      </c>
      <c r="AI420" s="107">
        <f>IF(W420=0,"-",FORECAST($C$8,Инклинометрия!$B$2:$B$152,Инклинометрия!$A$2:$A$152))</f>
        <v>1330</v>
      </c>
      <c r="AK420" s="122">
        <f>2*PI()*$C$5*(AT419-AT418)/(LN(AN419/$I$9)*$I$8/$I$7+LN($I$10/AN419)*$I$8/$I$7)</f>
        <v>0</v>
      </c>
      <c r="AL420" s="67">
        <f>AK420*(B420-B419)</f>
        <v>0</v>
      </c>
      <c r="AM420" s="23">
        <f t="shared" si="113"/>
        <v>4.3059540056097682E-2</v>
      </c>
      <c r="AN420" s="26">
        <f>AN419+AK420*(B420-B419)/(2*PI()*$C$5*AN419*$I$11)</f>
        <v>0.12986115207059001</v>
      </c>
      <c r="AO420" s="87">
        <f t="shared" si="126"/>
        <v>111242.59539450394</v>
      </c>
      <c r="AP420" s="87">
        <f>IF(R420+U420&lt;$C$8,0,32*$G$13/$C$12^2*($I$8*R420+$I$6*U420)+32*$G$14/($C$14^2-$C$13^2)*($I$8*S420+$I$6*V420))</f>
        <v>9917.5953945039291</v>
      </c>
      <c r="AQ420" s="66">
        <f>R420*$C$11*$C$9+U420*$C$11*$C$10</f>
        <v>14695380</v>
      </c>
      <c r="AR420" s="66">
        <f>S420*$C$11*$C$9+V420*$C$11*$C$10</f>
        <v>14695380</v>
      </c>
      <c r="AS420" s="87">
        <f>$C$11*(T420*$C$9+W420*$C$10)</f>
        <v>789129.61404581123</v>
      </c>
      <c r="AT420" s="45">
        <f t="shared" si="120"/>
        <v>15595752.209440315</v>
      </c>
      <c r="AU420" s="75"/>
    </row>
    <row r="421" spans="2:47" ht="15" thickBot="1" x14ac:dyDescent="0.35">
      <c r="B421" s="41">
        <f t="shared" si="127"/>
        <v>3900</v>
      </c>
      <c r="C421" s="8">
        <f t="shared" si="128"/>
        <v>39</v>
      </c>
      <c r="D421" s="73">
        <f t="shared" si="114"/>
        <v>52.162500000000001</v>
      </c>
      <c r="E421" s="29">
        <f t="shared" si="117"/>
        <v>2891.8724736282893</v>
      </c>
      <c r="F421" s="29">
        <f t="shared" si="121"/>
        <v>7.4150576246879609</v>
      </c>
      <c r="G421" s="29">
        <f t="shared" si="129"/>
        <v>9.9176395730201481</v>
      </c>
      <c r="H421" s="17">
        <f t="shared" si="130"/>
        <v>3867.8794334778272</v>
      </c>
      <c r="I421" s="29">
        <f t="shared" si="122"/>
        <v>2.2250485660981263</v>
      </c>
      <c r="J421" s="29">
        <f t="shared" si="123"/>
        <v>13.949340071223991</v>
      </c>
      <c r="K421" s="32">
        <f>IF((D420+L420+M420-AL420)/($C$21+$C$22)&gt;$C$8,$C$8,(D420+L420+M420-AL420)/($C$21+$C$22))</f>
        <v>1400</v>
      </c>
      <c r="L421" s="97">
        <f t="shared" si="115"/>
        <v>0</v>
      </c>
      <c r="M421" s="96">
        <f t="shared" si="116"/>
        <v>0</v>
      </c>
      <c r="N421" s="98">
        <f t="shared" si="124"/>
        <v>1.7382597742038917</v>
      </c>
      <c r="O421" s="100">
        <f t="shared" si="118"/>
        <v>4.2266987561397071</v>
      </c>
      <c r="P421" s="104">
        <f t="shared" si="125"/>
        <v>18.880500609176615</v>
      </c>
      <c r="Q421" s="102">
        <f t="shared" si="131"/>
        <v>2.8886093440366814E-2</v>
      </c>
      <c r="R421" s="106">
        <f>K421-U421</f>
        <v>0</v>
      </c>
      <c r="S421" s="106">
        <f>IF(K421-H420&lt;0,0,K421-H420)</f>
        <v>0</v>
      </c>
      <c r="T421" s="106">
        <f t="shared" si="119"/>
        <v>98.365381490613771</v>
      </c>
      <c r="U421" s="107">
        <f>IF(S421&gt;0,0,IF(U420+(F421-AL421/$C$23)*$C$22/($C$21+$C$22)&gt;$C$8,$C$8,IF(V421=$C$8,U420+(F421-AL421/$C$23)*$C$22/$C$21,U420+(F421-AL421/$C$23)*$C$22/($C$21+$C$22))))</f>
        <v>1400</v>
      </c>
      <c r="V421" s="107">
        <f>IF(S421=0,IF(V420+(F421-AL421/$C$23)*$C$22/($C$21+$C$22)&gt;$C$8,$C$8,V420+(F421-AL421/$C$23)*$C$22/($C$21+$C$22)),E421)</f>
        <v>1400</v>
      </c>
      <c r="W421" s="203">
        <f>IF(S421&gt;0,0,IF(W420+AL421/$C$23&gt;$F$23,$F$23,W420+AL421/$C$23))</f>
        <v>1.6346185093862227</v>
      </c>
      <c r="X421" s="105" t="str">
        <f>IF(R421=0,"-",IF(U421=0,FORECAST($C$8,Инклинометрия!$B$2:$B$152,Инклинометрия!$A$2:$A$152),FORECAST(R421,Инклинометрия!$B$2:$B$152,Инклинометрия!$A$2:$A$152)))</f>
        <v>-</v>
      </c>
      <c r="Y421" s="105" t="str">
        <f>IF(R421=0,"-",IF(U421=0,FORECAST($C$8-R421,Инклинометрия!$B$2:$B$152,Инклинометрия!$A$2:$A$152),0))</f>
        <v>-</v>
      </c>
      <c r="Z421" s="105" t="str">
        <f>IF(S421=0,"-",FORECAST($C$8,Инклинометрия!$B$2:$B$152,Инклинометрия!$A$2:$A$152))</f>
        <v>-</v>
      </c>
      <c r="AA421" s="105" t="str">
        <f>IF(S421=0,"-",FORECAST($C$8-S421,Инклинометрия!$B$2:$B$152,Инклинометрия!$A$2:$A$152))</f>
        <v>-</v>
      </c>
      <c r="AB421" s="105">
        <f>IF(T421=0,"-",FORECAST($C$6,Инклинометрия!$B$2:$B$152,Инклинометрия!$A$2:$A$152))</f>
        <v>1425</v>
      </c>
      <c r="AC421" s="105">
        <f>IF(R421=0,FORECAST($C$6-T421,Инклинометрия!$B$2:$B$152,Инклинометрия!$A$2:$A$152),FORECAST($C$8,Инклинометрия!$B$2:$B$152,Инклинометрия!$A$2:$A$152))</f>
        <v>1331.5528875839168</v>
      </c>
      <c r="AD421" s="107">
        <f>IF(U421=0,"-",FORECAST($C$8,Инклинометрия!$B$2:$B$152,Инклинометрия!$A$2:$A$152))</f>
        <v>1330</v>
      </c>
      <c r="AE421" s="107">
        <f>IF(U421=0,"-",FORECAST($C$8-U421,Инклинометрия!$B$2:$B$152,Инклинометрия!$A$2:$A$152))</f>
        <v>0</v>
      </c>
      <c r="AF421" s="107">
        <f>FORECAST($C$8-S421,Инклинометрия!$B$2:$B$152,Инклинометрия!$A$2:$A$152)</f>
        <v>1330</v>
      </c>
      <c r="AG421" s="107">
        <f>FORECAST($C$8-(S421+V421),Инклинометрия!$B$2:$B$152,Инклинометрия!$A$2:$A$152)</f>
        <v>0</v>
      </c>
      <c r="AH421" s="107">
        <f>IF(W421=0,"-",FORECAST($C$8+W421,Инклинометрия!$B$2:$B$152,Инклинометрия!$A$2:$A$152))</f>
        <v>1331.5528875839168</v>
      </c>
      <c r="AI421" s="107">
        <f>IF(W421=0,"-",FORECAST($C$8,Инклинометрия!$B$2:$B$152,Инклинометрия!$A$2:$A$152))</f>
        <v>1330</v>
      </c>
      <c r="AK421" s="122">
        <f>2*PI()*$C$5*(AT420-AT419)/(LN(AN420/$I$9)*$I$8/$I$7+LN($I$10/AN420)*$I$8/$I$7)</f>
        <v>0</v>
      </c>
      <c r="AL421" s="67">
        <f>AK421*(B421-B420)</f>
        <v>0</v>
      </c>
      <c r="AM421" s="23">
        <f t="shared" si="113"/>
        <v>4.3059540056097682E-2</v>
      </c>
      <c r="AN421" s="26">
        <f>AN420+AK421*(B421-B420)/(2*PI()*$C$5*AN420*$I$11)</f>
        <v>0.12986115207059001</v>
      </c>
      <c r="AO421" s="87">
        <f t="shared" si="126"/>
        <v>111242.59539450394</v>
      </c>
      <c r="AP421" s="87">
        <f>IF(R421+U421&lt;$C$8,0,32*$G$13/$C$12^2*($I$8*R421+$I$6*U421)+32*$G$14/($C$14^2-$C$13^2)*($I$8*S421+$I$6*V421))</f>
        <v>9917.5953945039291</v>
      </c>
      <c r="AQ421" s="66">
        <f>R421*$C$11*$C$9+U421*$C$11*$C$10</f>
        <v>14695380</v>
      </c>
      <c r="AR421" s="66">
        <f>S421*$C$11*$C$9+V421*$C$11*$C$10</f>
        <v>14695380</v>
      </c>
      <c r="AS421" s="87">
        <f>$C$11*(T421*$C$9+W421*$C$10)</f>
        <v>789129.61404581123</v>
      </c>
      <c r="AT421" s="45">
        <f t="shared" si="120"/>
        <v>15595752.209440315</v>
      </c>
      <c r="AU421" s="75"/>
    </row>
    <row r="422" spans="2:47" ht="15" thickBot="1" x14ac:dyDescent="0.35">
      <c r="B422" s="41">
        <f t="shared" si="127"/>
        <v>3910</v>
      </c>
      <c r="C422" s="8">
        <f t="shared" si="128"/>
        <v>39.1</v>
      </c>
      <c r="D422" s="73">
        <f t="shared" si="114"/>
        <v>52.296250000000001</v>
      </c>
      <c r="E422" s="29">
        <f t="shared" si="117"/>
        <v>2899.2875312529773</v>
      </c>
      <c r="F422" s="29">
        <f t="shared" si="121"/>
        <v>7.4150576246879609</v>
      </c>
      <c r="G422" s="29">
        <f t="shared" si="129"/>
        <v>9.9176395730201481</v>
      </c>
      <c r="H422" s="17">
        <f t="shared" si="130"/>
        <v>3877.7970730508473</v>
      </c>
      <c r="I422" s="29">
        <f t="shared" si="122"/>
        <v>2.2250485660981263</v>
      </c>
      <c r="J422" s="29">
        <f t="shared" si="123"/>
        <v>13.949340071223991</v>
      </c>
      <c r="K422" s="32">
        <f>IF((D421+L421+M421-AL421)/($C$21+$C$22)&gt;$C$8,$C$8,(D421+L421+M421-AL421)/($C$21+$C$22))</f>
        <v>1400</v>
      </c>
      <c r="L422" s="97">
        <f t="shared" si="115"/>
        <v>0</v>
      </c>
      <c r="M422" s="96">
        <f t="shared" si="116"/>
        <v>0</v>
      </c>
      <c r="N422" s="98">
        <f t="shared" si="124"/>
        <v>1.7382597742038917</v>
      </c>
      <c r="O422" s="100">
        <f t="shared" si="118"/>
        <v>4.2266987561397071</v>
      </c>
      <c r="P422" s="104">
        <f t="shared" si="125"/>
        <v>18.880500609176615</v>
      </c>
      <c r="Q422" s="102">
        <f t="shared" si="131"/>
        <v>2.8886093440366814E-2</v>
      </c>
      <c r="R422" s="106">
        <f>K422-U422</f>
        <v>0</v>
      </c>
      <c r="S422" s="106">
        <f>IF(K422-H421&lt;0,0,K422-H421)</f>
        <v>0</v>
      </c>
      <c r="T422" s="106">
        <f t="shared" si="119"/>
        <v>98.365381490613771</v>
      </c>
      <c r="U422" s="107">
        <f>IF(S422&gt;0,0,IF(U421+(F422-AL422/$C$23)*$C$22/($C$21+$C$22)&gt;$C$8,$C$8,IF(V422=$C$8,U421+(F422-AL422/$C$23)*$C$22/$C$21,U421+(F422-AL422/$C$23)*$C$22/($C$21+$C$22))))</f>
        <v>1400</v>
      </c>
      <c r="V422" s="107">
        <f>IF(S422=0,IF(V421+(F422-AL422/$C$23)*$C$22/($C$21+$C$22)&gt;$C$8,$C$8,V421+(F422-AL422/$C$23)*$C$22/($C$21+$C$22)),E422)</f>
        <v>1400</v>
      </c>
      <c r="W422" s="203">
        <f>IF(S422&gt;0,0,IF(W421+AL422/$C$23&gt;$F$23,$F$23,W421+AL422/$C$23))</f>
        <v>1.6346185093862227</v>
      </c>
      <c r="X422" s="105" t="str">
        <f>IF(R422=0,"-",IF(U422=0,FORECAST($C$8,Инклинометрия!$B$2:$B$152,Инклинометрия!$A$2:$A$152),FORECAST(R422,Инклинометрия!$B$2:$B$152,Инклинометрия!$A$2:$A$152)))</f>
        <v>-</v>
      </c>
      <c r="Y422" s="105" t="str">
        <f>IF(R422=0,"-",IF(U422=0,FORECAST($C$8-R422,Инклинометрия!$B$2:$B$152,Инклинометрия!$A$2:$A$152),0))</f>
        <v>-</v>
      </c>
      <c r="Z422" s="105" t="str">
        <f>IF(S422=0,"-",FORECAST($C$8,Инклинометрия!$B$2:$B$152,Инклинометрия!$A$2:$A$152))</f>
        <v>-</v>
      </c>
      <c r="AA422" s="105" t="str">
        <f>IF(S422=0,"-",FORECAST($C$8-S422,Инклинометрия!$B$2:$B$152,Инклинометрия!$A$2:$A$152))</f>
        <v>-</v>
      </c>
      <c r="AB422" s="105">
        <f>IF(T422=0,"-",FORECAST($C$6,Инклинометрия!$B$2:$B$152,Инклинометрия!$A$2:$A$152))</f>
        <v>1425</v>
      </c>
      <c r="AC422" s="105">
        <f>IF(R422=0,FORECAST($C$6-T422,Инклинометрия!$B$2:$B$152,Инклинометрия!$A$2:$A$152),FORECAST($C$8,Инклинометрия!$B$2:$B$152,Инклинометрия!$A$2:$A$152))</f>
        <v>1331.5528875839168</v>
      </c>
      <c r="AD422" s="107">
        <f>IF(U422=0,"-",FORECAST($C$8,Инклинометрия!$B$2:$B$152,Инклинометрия!$A$2:$A$152))</f>
        <v>1330</v>
      </c>
      <c r="AE422" s="107">
        <f>IF(U422=0,"-",FORECAST($C$8-U422,Инклинометрия!$B$2:$B$152,Инклинометрия!$A$2:$A$152))</f>
        <v>0</v>
      </c>
      <c r="AF422" s="107">
        <f>FORECAST($C$8-S422,Инклинометрия!$B$2:$B$152,Инклинометрия!$A$2:$A$152)</f>
        <v>1330</v>
      </c>
      <c r="AG422" s="107">
        <f>FORECAST($C$8-(S422+V422),Инклинометрия!$B$2:$B$152,Инклинометрия!$A$2:$A$152)</f>
        <v>0</v>
      </c>
      <c r="AH422" s="107">
        <f>IF(W422=0,"-",FORECAST($C$8+W422,Инклинометрия!$B$2:$B$152,Инклинометрия!$A$2:$A$152))</f>
        <v>1331.5528875839168</v>
      </c>
      <c r="AI422" s="107">
        <f>IF(W422=0,"-",FORECAST($C$8,Инклинометрия!$B$2:$B$152,Инклинометрия!$A$2:$A$152))</f>
        <v>1330</v>
      </c>
      <c r="AK422" s="122">
        <f>2*PI()*$C$5*(AT421-AT420)/(LN(AN421/$I$9)*$I$8/$I$7+LN($I$10/AN421)*$I$8/$I$7)</f>
        <v>0</v>
      </c>
      <c r="AL422" s="67">
        <f>AK422*(B422-B421)</f>
        <v>0</v>
      </c>
      <c r="AM422" s="23">
        <f t="shared" si="113"/>
        <v>4.3059540056097682E-2</v>
      </c>
      <c r="AN422" s="26">
        <f>AN421+AK422*(B422-B421)/(2*PI()*$C$5*AN421*$I$11)</f>
        <v>0.12986115207059001</v>
      </c>
      <c r="AO422" s="87">
        <f t="shared" si="126"/>
        <v>111242.59539450394</v>
      </c>
      <c r="AP422" s="87">
        <f>IF(R422+U422&lt;$C$8,0,32*$G$13/$C$12^2*($I$8*R422+$I$6*U422)+32*$G$14/($C$14^2-$C$13^2)*($I$8*S422+$I$6*V422))</f>
        <v>9917.5953945039291</v>
      </c>
      <c r="AQ422" s="66">
        <f>R422*$C$11*$C$9+U422*$C$11*$C$10</f>
        <v>14695380</v>
      </c>
      <c r="AR422" s="66">
        <f>S422*$C$11*$C$9+V422*$C$11*$C$10</f>
        <v>14695380</v>
      </c>
      <c r="AS422" s="87">
        <f>$C$11*(T422*$C$9+W422*$C$10)</f>
        <v>789129.61404581123</v>
      </c>
      <c r="AT422" s="45">
        <f t="shared" si="120"/>
        <v>15595752.209440315</v>
      </c>
      <c r="AU422" s="75"/>
    </row>
    <row r="423" spans="2:47" ht="15" thickBot="1" x14ac:dyDescent="0.35">
      <c r="B423" s="41">
        <f t="shared" si="127"/>
        <v>3920</v>
      </c>
      <c r="C423" s="8">
        <f t="shared" si="128"/>
        <v>39.200000000000003</v>
      </c>
      <c r="D423" s="73">
        <f t="shared" si="114"/>
        <v>52.43</v>
      </c>
      <c r="E423" s="29">
        <f t="shared" si="117"/>
        <v>2906.7025888776652</v>
      </c>
      <c r="F423" s="29">
        <f t="shared" si="121"/>
        <v>7.4150576246879609</v>
      </c>
      <c r="G423" s="29">
        <f t="shared" si="129"/>
        <v>9.9176395730201481</v>
      </c>
      <c r="H423" s="17">
        <f t="shared" si="130"/>
        <v>3887.7147126238674</v>
      </c>
      <c r="I423" s="29">
        <f t="shared" si="122"/>
        <v>2.2250485660981263</v>
      </c>
      <c r="J423" s="29">
        <f t="shared" si="123"/>
        <v>13.949340071223991</v>
      </c>
      <c r="K423" s="32">
        <f>IF((D422+L422+M422-AL422)/($C$21+$C$22)&gt;$C$8,$C$8,(D422+L422+M422-AL422)/($C$21+$C$22))</f>
        <v>1400</v>
      </c>
      <c r="L423" s="97">
        <f t="shared" si="115"/>
        <v>0</v>
      </c>
      <c r="M423" s="96">
        <f t="shared" si="116"/>
        <v>0</v>
      </c>
      <c r="N423" s="98">
        <f t="shared" si="124"/>
        <v>1.7382597742038917</v>
      </c>
      <c r="O423" s="100">
        <f t="shared" si="118"/>
        <v>4.2266987561397071</v>
      </c>
      <c r="P423" s="104">
        <f t="shared" si="125"/>
        <v>18.880500609176615</v>
      </c>
      <c r="Q423" s="102">
        <f t="shared" si="131"/>
        <v>2.8886093440366814E-2</v>
      </c>
      <c r="R423" s="106">
        <f>K423-U423</f>
        <v>0</v>
      </c>
      <c r="S423" s="106">
        <f>IF(K423-H422&lt;0,0,K423-H422)</f>
        <v>0</v>
      </c>
      <c r="T423" s="106">
        <f t="shared" si="119"/>
        <v>98.365381490613771</v>
      </c>
      <c r="U423" s="107">
        <f>IF(S423&gt;0,0,IF(U422+(F423-AL423/$C$23)*$C$22/($C$21+$C$22)&gt;$C$8,$C$8,IF(V423=$C$8,U422+(F423-AL423/$C$23)*$C$22/$C$21,U422+(F423-AL423/$C$23)*$C$22/($C$21+$C$22))))</f>
        <v>1400</v>
      </c>
      <c r="V423" s="107">
        <f>IF(S423=0,IF(V422+(F423-AL423/$C$23)*$C$22/($C$21+$C$22)&gt;$C$8,$C$8,V422+(F423-AL423/$C$23)*$C$22/($C$21+$C$22)),E423)</f>
        <v>1400</v>
      </c>
      <c r="W423" s="203">
        <f>IF(S423&gt;0,0,IF(W422+AL423/$C$23&gt;$F$23,$F$23,W422+AL423/$C$23))</f>
        <v>1.6346185093862227</v>
      </c>
      <c r="X423" s="105" t="str">
        <f>IF(R423=0,"-",IF(U423=0,FORECAST($C$8,Инклинометрия!$B$2:$B$152,Инклинометрия!$A$2:$A$152),FORECAST(R423,Инклинометрия!$B$2:$B$152,Инклинометрия!$A$2:$A$152)))</f>
        <v>-</v>
      </c>
      <c r="Y423" s="105" t="str">
        <f>IF(R423=0,"-",IF(U423=0,FORECAST($C$8-R423,Инклинометрия!$B$2:$B$152,Инклинометрия!$A$2:$A$152),0))</f>
        <v>-</v>
      </c>
      <c r="Z423" s="105" t="str">
        <f>IF(S423=0,"-",FORECAST($C$8,Инклинометрия!$B$2:$B$152,Инклинометрия!$A$2:$A$152))</f>
        <v>-</v>
      </c>
      <c r="AA423" s="105" t="str">
        <f>IF(S423=0,"-",FORECAST($C$8-S423,Инклинометрия!$B$2:$B$152,Инклинометрия!$A$2:$A$152))</f>
        <v>-</v>
      </c>
      <c r="AB423" s="105">
        <f>IF(T423=0,"-",FORECAST($C$6,Инклинометрия!$B$2:$B$152,Инклинометрия!$A$2:$A$152))</f>
        <v>1425</v>
      </c>
      <c r="AC423" s="105">
        <f>IF(R423=0,FORECAST($C$6-T423,Инклинометрия!$B$2:$B$152,Инклинометрия!$A$2:$A$152),FORECAST($C$8,Инклинометрия!$B$2:$B$152,Инклинометрия!$A$2:$A$152))</f>
        <v>1331.5528875839168</v>
      </c>
      <c r="AD423" s="107">
        <f>IF(U423=0,"-",FORECAST($C$8,Инклинометрия!$B$2:$B$152,Инклинометрия!$A$2:$A$152))</f>
        <v>1330</v>
      </c>
      <c r="AE423" s="107">
        <f>IF(U423=0,"-",FORECAST($C$8-U423,Инклинометрия!$B$2:$B$152,Инклинометрия!$A$2:$A$152))</f>
        <v>0</v>
      </c>
      <c r="AF423" s="107">
        <f>FORECAST($C$8-S423,Инклинометрия!$B$2:$B$152,Инклинометрия!$A$2:$A$152)</f>
        <v>1330</v>
      </c>
      <c r="AG423" s="107">
        <f>FORECAST($C$8-(S423+V423),Инклинометрия!$B$2:$B$152,Инклинометрия!$A$2:$A$152)</f>
        <v>0</v>
      </c>
      <c r="AH423" s="107">
        <f>IF(W423=0,"-",FORECAST($C$8+W423,Инклинометрия!$B$2:$B$152,Инклинометрия!$A$2:$A$152))</f>
        <v>1331.5528875839168</v>
      </c>
      <c r="AI423" s="107">
        <f>IF(W423=0,"-",FORECAST($C$8,Инклинометрия!$B$2:$B$152,Инклинометрия!$A$2:$A$152))</f>
        <v>1330</v>
      </c>
      <c r="AK423" s="122">
        <f>2*PI()*$C$5*(AT422-AT421)/(LN(AN422/$I$9)*$I$8/$I$7+LN($I$10/AN422)*$I$8/$I$7)</f>
        <v>0</v>
      </c>
      <c r="AL423" s="67">
        <f>AK423*(B423-B422)</f>
        <v>0</v>
      </c>
      <c r="AM423" s="23">
        <f t="shared" si="113"/>
        <v>4.3059540056097682E-2</v>
      </c>
      <c r="AN423" s="26">
        <f>AN422+AK423*(B423-B422)/(2*PI()*$C$5*AN422*$I$11)</f>
        <v>0.12986115207059001</v>
      </c>
      <c r="AO423" s="87">
        <f t="shared" si="126"/>
        <v>111242.59539450394</v>
      </c>
      <c r="AP423" s="87">
        <f>IF(R423+U423&lt;$C$8,0,32*$G$13/$C$12^2*($I$8*R423+$I$6*U423)+32*$G$14/($C$14^2-$C$13^2)*($I$8*S423+$I$6*V423))</f>
        <v>9917.5953945039291</v>
      </c>
      <c r="AQ423" s="66">
        <f>R423*$C$11*$C$9+U423*$C$11*$C$10</f>
        <v>14695380</v>
      </c>
      <c r="AR423" s="66">
        <f>S423*$C$11*$C$9+V423*$C$11*$C$10</f>
        <v>14695380</v>
      </c>
      <c r="AS423" s="87">
        <f>$C$11*(T423*$C$9+W423*$C$10)</f>
        <v>789129.61404581123</v>
      </c>
      <c r="AT423" s="45">
        <f t="shared" si="120"/>
        <v>15595752.209440315</v>
      </c>
      <c r="AU423" s="75"/>
    </row>
    <row r="424" spans="2:47" ht="15" thickBot="1" x14ac:dyDescent="0.35">
      <c r="B424" s="41">
        <f t="shared" si="127"/>
        <v>3930</v>
      </c>
      <c r="C424" s="8">
        <f t="shared" si="128"/>
        <v>39.300000000000004</v>
      </c>
      <c r="D424" s="73">
        <f t="shared" si="114"/>
        <v>52.563750000000006</v>
      </c>
      <c r="E424" s="29">
        <f t="shared" si="117"/>
        <v>2914.1176465023532</v>
      </c>
      <c r="F424" s="29">
        <f t="shared" si="121"/>
        <v>7.4150576246879609</v>
      </c>
      <c r="G424" s="29">
        <f t="shared" si="129"/>
        <v>9.9176395730201481</v>
      </c>
      <c r="H424" s="17">
        <f t="shared" si="130"/>
        <v>3897.6323521968875</v>
      </c>
      <c r="I424" s="29">
        <f t="shared" si="122"/>
        <v>2.2250485660981263</v>
      </c>
      <c r="J424" s="29">
        <f t="shared" si="123"/>
        <v>13.949340071223991</v>
      </c>
      <c r="K424" s="32">
        <f>IF((D423+L423+M423-AL423)/($C$21+$C$22)&gt;$C$8,$C$8,(D423+L423+M423-AL423)/($C$21+$C$22))</f>
        <v>1400</v>
      </c>
      <c r="L424" s="97">
        <f t="shared" si="115"/>
        <v>0</v>
      </c>
      <c r="M424" s="96">
        <f t="shared" si="116"/>
        <v>0</v>
      </c>
      <c r="N424" s="98">
        <f t="shared" si="124"/>
        <v>1.7382597742038917</v>
      </c>
      <c r="O424" s="100">
        <f t="shared" si="118"/>
        <v>4.2266987561397071</v>
      </c>
      <c r="P424" s="104">
        <f t="shared" si="125"/>
        <v>18.880500609176615</v>
      </c>
      <c r="Q424" s="102">
        <f t="shared" si="131"/>
        <v>2.8886093440366814E-2</v>
      </c>
      <c r="R424" s="106">
        <f>K424-U424</f>
        <v>0</v>
      </c>
      <c r="S424" s="106">
        <f>IF(K424-H423&lt;0,0,K424-H423)</f>
        <v>0</v>
      </c>
      <c r="T424" s="106">
        <f t="shared" si="119"/>
        <v>98.365381490613771</v>
      </c>
      <c r="U424" s="107">
        <f>IF(S424&gt;0,0,IF(U423+(F424-AL424/$C$23)*$C$22/($C$21+$C$22)&gt;$C$8,$C$8,IF(V424=$C$8,U423+(F424-AL424/$C$23)*$C$22/$C$21,U423+(F424-AL424/$C$23)*$C$22/($C$21+$C$22))))</f>
        <v>1400</v>
      </c>
      <c r="V424" s="107">
        <f>IF(S424=0,IF(V423+(F424-AL424/$C$23)*$C$22/($C$21+$C$22)&gt;$C$8,$C$8,V423+(F424-AL424/$C$23)*$C$22/($C$21+$C$22)),E424)</f>
        <v>1400</v>
      </c>
      <c r="W424" s="203">
        <f>IF(S424&gt;0,0,IF(W423+AL424/$C$23&gt;$F$23,$F$23,W423+AL424/$C$23))</f>
        <v>1.6346185093862227</v>
      </c>
      <c r="X424" s="105" t="str">
        <f>IF(R424=0,"-",IF(U424=0,FORECAST($C$8,Инклинометрия!$B$2:$B$152,Инклинометрия!$A$2:$A$152),FORECAST(R424,Инклинометрия!$B$2:$B$152,Инклинометрия!$A$2:$A$152)))</f>
        <v>-</v>
      </c>
      <c r="Y424" s="105" t="str">
        <f>IF(R424=0,"-",IF(U424=0,FORECAST($C$8-R424,Инклинометрия!$B$2:$B$152,Инклинометрия!$A$2:$A$152),0))</f>
        <v>-</v>
      </c>
      <c r="Z424" s="105" t="str">
        <f>IF(S424=0,"-",FORECAST($C$8,Инклинометрия!$B$2:$B$152,Инклинометрия!$A$2:$A$152))</f>
        <v>-</v>
      </c>
      <c r="AA424" s="105" t="str">
        <f>IF(S424=0,"-",FORECAST($C$8-S424,Инклинометрия!$B$2:$B$152,Инклинометрия!$A$2:$A$152))</f>
        <v>-</v>
      </c>
      <c r="AB424" s="105">
        <f>IF(T424=0,"-",FORECAST($C$6,Инклинометрия!$B$2:$B$152,Инклинометрия!$A$2:$A$152))</f>
        <v>1425</v>
      </c>
      <c r="AC424" s="105">
        <f>IF(R424=0,FORECAST($C$6-T424,Инклинометрия!$B$2:$B$152,Инклинометрия!$A$2:$A$152),FORECAST($C$8,Инклинометрия!$B$2:$B$152,Инклинометрия!$A$2:$A$152))</f>
        <v>1331.5528875839168</v>
      </c>
      <c r="AD424" s="107">
        <f>IF(U424=0,"-",FORECAST($C$8,Инклинометрия!$B$2:$B$152,Инклинометрия!$A$2:$A$152))</f>
        <v>1330</v>
      </c>
      <c r="AE424" s="107">
        <f>IF(U424=0,"-",FORECAST($C$8-U424,Инклинометрия!$B$2:$B$152,Инклинометрия!$A$2:$A$152))</f>
        <v>0</v>
      </c>
      <c r="AF424" s="107">
        <f>FORECAST($C$8-S424,Инклинометрия!$B$2:$B$152,Инклинометрия!$A$2:$A$152)</f>
        <v>1330</v>
      </c>
      <c r="AG424" s="107">
        <f>FORECAST($C$8-(S424+V424),Инклинометрия!$B$2:$B$152,Инклинометрия!$A$2:$A$152)</f>
        <v>0</v>
      </c>
      <c r="AH424" s="107">
        <f>IF(W424=0,"-",FORECAST($C$8+W424,Инклинометрия!$B$2:$B$152,Инклинометрия!$A$2:$A$152))</f>
        <v>1331.5528875839168</v>
      </c>
      <c r="AI424" s="107">
        <f>IF(W424=0,"-",FORECAST($C$8,Инклинометрия!$B$2:$B$152,Инклинометрия!$A$2:$A$152))</f>
        <v>1330</v>
      </c>
      <c r="AK424" s="122">
        <f>2*PI()*$C$5*(AT423-AT422)/(LN(AN423/$I$9)*$I$8/$I$7+LN($I$10/AN423)*$I$8/$I$7)</f>
        <v>0</v>
      </c>
      <c r="AL424" s="67">
        <f>AK424*(B424-B423)</f>
        <v>0</v>
      </c>
      <c r="AM424" s="23">
        <f t="shared" si="113"/>
        <v>4.3059540056097682E-2</v>
      </c>
      <c r="AN424" s="26">
        <f>AN423+AK424*(B424-B423)/(2*PI()*$C$5*AN423*$I$11)</f>
        <v>0.12986115207059001</v>
      </c>
      <c r="AO424" s="87">
        <f t="shared" si="126"/>
        <v>111242.59539450394</v>
      </c>
      <c r="AP424" s="87">
        <f>IF(R424+U424&lt;$C$8,0,32*$G$13/$C$12^2*($I$8*R424+$I$6*U424)+32*$G$14/($C$14^2-$C$13^2)*($I$8*S424+$I$6*V424))</f>
        <v>9917.5953945039291</v>
      </c>
      <c r="AQ424" s="66">
        <f>R424*$C$11*$C$9+U424*$C$11*$C$10</f>
        <v>14695380</v>
      </c>
      <c r="AR424" s="66">
        <f>S424*$C$11*$C$9+V424*$C$11*$C$10</f>
        <v>14695380</v>
      </c>
      <c r="AS424" s="87">
        <f>$C$11*(T424*$C$9+W424*$C$10)</f>
        <v>789129.61404581123</v>
      </c>
      <c r="AT424" s="45">
        <f t="shared" si="120"/>
        <v>15595752.209440315</v>
      </c>
      <c r="AU424" s="75"/>
    </row>
    <row r="425" spans="2:47" ht="15" thickBot="1" x14ac:dyDescent="0.35">
      <c r="B425" s="41">
        <f t="shared" si="127"/>
        <v>3940</v>
      </c>
      <c r="C425" s="8">
        <f t="shared" si="128"/>
        <v>39.4</v>
      </c>
      <c r="D425" s="73">
        <f t="shared" si="114"/>
        <v>52.697499999999998</v>
      </c>
      <c r="E425" s="29">
        <f t="shared" si="117"/>
        <v>2921.5327041270407</v>
      </c>
      <c r="F425" s="29">
        <f t="shared" si="121"/>
        <v>7.4150576246875062</v>
      </c>
      <c r="G425" s="29">
        <f t="shared" si="129"/>
        <v>9.9176395730195388</v>
      </c>
      <c r="H425" s="17">
        <f t="shared" si="130"/>
        <v>3907.5499917699071</v>
      </c>
      <c r="I425" s="29">
        <f t="shared" si="122"/>
        <v>2.2250485660981263</v>
      </c>
      <c r="J425" s="29">
        <f t="shared" si="123"/>
        <v>13.949340071223562</v>
      </c>
      <c r="K425" s="32">
        <f>IF((D424+L424+M424-AL424)/($C$21+$C$22)&gt;$C$8,$C$8,(D424+L424+M424-AL424)/($C$21+$C$22))</f>
        <v>1400</v>
      </c>
      <c r="L425" s="97">
        <f t="shared" si="115"/>
        <v>0</v>
      </c>
      <c r="M425" s="96">
        <f t="shared" si="116"/>
        <v>0</v>
      </c>
      <c r="N425" s="98">
        <f t="shared" si="124"/>
        <v>1.7382597742038917</v>
      </c>
      <c r="O425" s="100">
        <f t="shared" si="118"/>
        <v>4.2266987561397071</v>
      </c>
      <c r="P425" s="104">
        <f t="shared" si="125"/>
        <v>18.880500609176615</v>
      </c>
      <c r="Q425" s="102">
        <f t="shared" si="131"/>
        <v>2.8886093440366814E-2</v>
      </c>
      <c r="R425" s="106">
        <f>K425-U425</f>
        <v>0</v>
      </c>
      <c r="S425" s="106">
        <f>IF(K425-H424&lt;0,0,K425-H424)</f>
        <v>0</v>
      </c>
      <c r="T425" s="106">
        <f t="shared" si="119"/>
        <v>98.365381490613771</v>
      </c>
      <c r="U425" s="107">
        <f>IF(S425&gt;0,0,IF(U424+(F425-AL425/$C$23)*$C$22/($C$21+$C$22)&gt;$C$8,$C$8,IF(V425=$C$8,U424+(F425-AL425/$C$23)*$C$22/$C$21,U424+(F425-AL425/$C$23)*$C$22/($C$21+$C$22))))</f>
        <v>1400</v>
      </c>
      <c r="V425" s="107">
        <f>IF(S425=0,IF(V424+(F425-AL425/$C$23)*$C$22/($C$21+$C$22)&gt;$C$8,$C$8,V424+(F425-AL425/$C$23)*$C$22/($C$21+$C$22)),E425)</f>
        <v>1400</v>
      </c>
      <c r="W425" s="203">
        <f>IF(S425&gt;0,0,IF(W424+AL425/$C$23&gt;$F$23,$F$23,W424+AL425/$C$23))</f>
        <v>1.6346185093862227</v>
      </c>
      <c r="X425" s="105" t="str">
        <f>IF(R425=0,"-",IF(U425=0,FORECAST($C$8,Инклинометрия!$B$2:$B$152,Инклинометрия!$A$2:$A$152),FORECAST(R425,Инклинометрия!$B$2:$B$152,Инклинометрия!$A$2:$A$152)))</f>
        <v>-</v>
      </c>
      <c r="Y425" s="105" t="str">
        <f>IF(R425=0,"-",IF(U425=0,FORECAST($C$8-R425,Инклинометрия!$B$2:$B$152,Инклинометрия!$A$2:$A$152),0))</f>
        <v>-</v>
      </c>
      <c r="Z425" s="105" t="str">
        <f>IF(S425=0,"-",FORECAST($C$8,Инклинометрия!$B$2:$B$152,Инклинометрия!$A$2:$A$152))</f>
        <v>-</v>
      </c>
      <c r="AA425" s="105" t="str">
        <f>IF(S425=0,"-",FORECAST($C$8-S425,Инклинометрия!$B$2:$B$152,Инклинометрия!$A$2:$A$152))</f>
        <v>-</v>
      </c>
      <c r="AB425" s="105">
        <f>IF(T425=0,"-",FORECAST($C$6,Инклинометрия!$B$2:$B$152,Инклинометрия!$A$2:$A$152))</f>
        <v>1425</v>
      </c>
      <c r="AC425" s="105">
        <f>IF(R425=0,FORECAST($C$6-T425,Инклинометрия!$B$2:$B$152,Инклинометрия!$A$2:$A$152),FORECAST($C$8,Инклинометрия!$B$2:$B$152,Инклинометрия!$A$2:$A$152))</f>
        <v>1331.5528875839168</v>
      </c>
      <c r="AD425" s="107">
        <f>IF(U425=0,"-",FORECAST($C$8,Инклинометрия!$B$2:$B$152,Инклинометрия!$A$2:$A$152))</f>
        <v>1330</v>
      </c>
      <c r="AE425" s="107">
        <f>IF(U425=0,"-",FORECAST($C$8-U425,Инклинометрия!$B$2:$B$152,Инклинометрия!$A$2:$A$152))</f>
        <v>0</v>
      </c>
      <c r="AF425" s="107">
        <f>FORECAST($C$8-S425,Инклинометрия!$B$2:$B$152,Инклинометрия!$A$2:$A$152)</f>
        <v>1330</v>
      </c>
      <c r="AG425" s="107">
        <f>FORECAST($C$8-(S425+V425),Инклинометрия!$B$2:$B$152,Инклинометрия!$A$2:$A$152)</f>
        <v>0</v>
      </c>
      <c r="AH425" s="107">
        <f>IF(W425=0,"-",FORECAST($C$8+W425,Инклинометрия!$B$2:$B$152,Инклинометрия!$A$2:$A$152))</f>
        <v>1331.5528875839168</v>
      </c>
      <c r="AI425" s="107">
        <f>IF(W425=0,"-",FORECAST($C$8,Инклинометрия!$B$2:$B$152,Инклинометрия!$A$2:$A$152))</f>
        <v>1330</v>
      </c>
      <c r="AK425" s="122">
        <f>2*PI()*$C$5*(AT424-AT423)/(LN(AN424/$I$9)*$I$8/$I$7+LN($I$10/AN424)*$I$8/$I$7)</f>
        <v>0</v>
      </c>
      <c r="AL425" s="67">
        <f>AK425*(B425-B424)</f>
        <v>0</v>
      </c>
      <c r="AM425" s="23">
        <f t="shared" ref="AM425:AM488" si="132">AL425+AM424</f>
        <v>4.3059540056097682E-2</v>
      </c>
      <c r="AN425" s="26">
        <f>AN424+AK425*(B425-B424)/(2*PI()*$C$5*AN424*$I$11)</f>
        <v>0.12986115207059001</v>
      </c>
      <c r="AO425" s="87">
        <f t="shared" si="126"/>
        <v>111242.59539450394</v>
      </c>
      <c r="AP425" s="87">
        <f>IF(R425+U425&lt;$C$8,0,32*$G$13/$C$12^2*($I$8*R425+$I$6*U425)+32*$G$14/($C$14^2-$C$13^2)*($I$8*S425+$I$6*V425))</f>
        <v>9917.5953945039291</v>
      </c>
      <c r="AQ425" s="66">
        <f>R425*$C$11*$C$9+U425*$C$11*$C$10</f>
        <v>14695380</v>
      </c>
      <c r="AR425" s="66">
        <f>S425*$C$11*$C$9+V425*$C$11*$C$10</f>
        <v>14695380</v>
      </c>
      <c r="AS425" s="87">
        <f>$C$11*(T425*$C$9+W425*$C$10)</f>
        <v>789129.61404581123</v>
      </c>
      <c r="AT425" s="45">
        <f t="shared" si="120"/>
        <v>15595752.209440315</v>
      </c>
      <c r="AU425" s="75"/>
    </row>
    <row r="426" spans="2:47" ht="15" thickBot="1" x14ac:dyDescent="0.35">
      <c r="B426" s="41">
        <f t="shared" si="127"/>
        <v>3950</v>
      </c>
      <c r="C426" s="8">
        <f t="shared" si="128"/>
        <v>39.5</v>
      </c>
      <c r="D426" s="73">
        <f t="shared" si="114"/>
        <v>52.831249999999997</v>
      </c>
      <c r="E426" s="29">
        <f t="shared" si="117"/>
        <v>2928.9477617517286</v>
      </c>
      <c r="F426" s="29">
        <f t="shared" si="121"/>
        <v>7.4150576246879609</v>
      </c>
      <c r="G426" s="29">
        <f t="shared" si="129"/>
        <v>9.9176395730201481</v>
      </c>
      <c r="H426" s="17">
        <f t="shared" si="130"/>
        <v>3917.4676313429272</v>
      </c>
      <c r="I426" s="29">
        <f t="shared" si="122"/>
        <v>2.2250485660981263</v>
      </c>
      <c r="J426" s="29">
        <f t="shared" si="123"/>
        <v>13.949340071223991</v>
      </c>
      <c r="K426" s="32">
        <f>IF((D425+L425+M425-AL425)/($C$21+$C$22)&gt;$C$8,$C$8,(D425+L425+M425-AL425)/($C$21+$C$22))</f>
        <v>1400</v>
      </c>
      <c r="L426" s="97">
        <f t="shared" si="115"/>
        <v>0</v>
      </c>
      <c r="M426" s="96">
        <f t="shared" si="116"/>
        <v>0</v>
      </c>
      <c r="N426" s="98">
        <f t="shared" si="124"/>
        <v>1.7382597742038917</v>
      </c>
      <c r="O426" s="100">
        <f t="shared" si="118"/>
        <v>4.2266987561397071</v>
      </c>
      <c r="P426" s="104">
        <f t="shared" si="125"/>
        <v>18.880500609176615</v>
      </c>
      <c r="Q426" s="102">
        <f t="shared" si="131"/>
        <v>2.8886093440366814E-2</v>
      </c>
      <c r="R426" s="106">
        <f>K426-U426</f>
        <v>0</v>
      </c>
      <c r="S426" s="106">
        <f>IF(K426-H425&lt;0,0,K426-H425)</f>
        <v>0</v>
      </c>
      <c r="T426" s="106">
        <f t="shared" si="119"/>
        <v>98.365381490613771</v>
      </c>
      <c r="U426" s="107">
        <f>IF(S426&gt;0,0,IF(U425+(F426-AL426/$C$23)*$C$22/($C$21+$C$22)&gt;$C$8,$C$8,IF(V426=$C$8,U425+(F426-AL426/$C$23)*$C$22/$C$21,U425+(F426-AL426/$C$23)*$C$22/($C$21+$C$22))))</f>
        <v>1400</v>
      </c>
      <c r="V426" s="107">
        <f>IF(S426=0,IF(V425+(F426-AL426/$C$23)*$C$22/($C$21+$C$22)&gt;$C$8,$C$8,V425+(F426-AL426/$C$23)*$C$22/($C$21+$C$22)),E426)</f>
        <v>1400</v>
      </c>
      <c r="W426" s="203">
        <f>IF(S426&gt;0,0,IF(W425+AL426/$C$23&gt;$F$23,$F$23,W425+AL426/$C$23))</f>
        <v>1.6346185093862227</v>
      </c>
      <c r="X426" s="105" t="str">
        <f>IF(R426=0,"-",IF(U426=0,FORECAST($C$8,Инклинометрия!$B$2:$B$152,Инклинометрия!$A$2:$A$152),FORECAST(R426,Инклинометрия!$B$2:$B$152,Инклинометрия!$A$2:$A$152)))</f>
        <v>-</v>
      </c>
      <c r="Y426" s="105" t="str">
        <f>IF(R426=0,"-",IF(U426=0,FORECAST($C$8-R426,Инклинометрия!$B$2:$B$152,Инклинометрия!$A$2:$A$152),0))</f>
        <v>-</v>
      </c>
      <c r="Z426" s="105" t="str">
        <f>IF(S426=0,"-",FORECAST($C$8,Инклинометрия!$B$2:$B$152,Инклинометрия!$A$2:$A$152))</f>
        <v>-</v>
      </c>
      <c r="AA426" s="105" t="str">
        <f>IF(S426=0,"-",FORECAST($C$8-S426,Инклинометрия!$B$2:$B$152,Инклинометрия!$A$2:$A$152))</f>
        <v>-</v>
      </c>
      <c r="AB426" s="105">
        <f>IF(T426=0,"-",FORECAST($C$6,Инклинометрия!$B$2:$B$152,Инклинометрия!$A$2:$A$152))</f>
        <v>1425</v>
      </c>
      <c r="AC426" s="105">
        <f>IF(R426=0,FORECAST($C$6-T426,Инклинометрия!$B$2:$B$152,Инклинометрия!$A$2:$A$152),FORECAST($C$8,Инклинометрия!$B$2:$B$152,Инклинометрия!$A$2:$A$152))</f>
        <v>1331.5528875839168</v>
      </c>
      <c r="AD426" s="107">
        <f>IF(U426=0,"-",FORECAST($C$8,Инклинометрия!$B$2:$B$152,Инклинометрия!$A$2:$A$152))</f>
        <v>1330</v>
      </c>
      <c r="AE426" s="107">
        <f>IF(U426=0,"-",FORECAST($C$8-U426,Инклинометрия!$B$2:$B$152,Инклинометрия!$A$2:$A$152))</f>
        <v>0</v>
      </c>
      <c r="AF426" s="107">
        <f>FORECAST($C$8-S426,Инклинометрия!$B$2:$B$152,Инклинометрия!$A$2:$A$152)</f>
        <v>1330</v>
      </c>
      <c r="AG426" s="107">
        <f>FORECAST($C$8-(S426+V426),Инклинометрия!$B$2:$B$152,Инклинометрия!$A$2:$A$152)</f>
        <v>0</v>
      </c>
      <c r="AH426" s="107">
        <f>IF(W426=0,"-",FORECAST($C$8+W426,Инклинометрия!$B$2:$B$152,Инклинометрия!$A$2:$A$152))</f>
        <v>1331.5528875839168</v>
      </c>
      <c r="AI426" s="107">
        <f>IF(W426=0,"-",FORECAST($C$8,Инклинометрия!$B$2:$B$152,Инклинометрия!$A$2:$A$152))</f>
        <v>1330</v>
      </c>
      <c r="AK426" s="122">
        <f>2*PI()*$C$5*(AT425-AT424)/(LN(AN425/$I$9)*$I$8/$I$7+LN($I$10/AN425)*$I$8/$I$7)</f>
        <v>0</v>
      </c>
      <c r="AL426" s="67">
        <f>AK426*(B426-B425)</f>
        <v>0</v>
      </c>
      <c r="AM426" s="23">
        <f t="shared" si="132"/>
        <v>4.3059540056097682E-2</v>
      </c>
      <c r="AN426" s="26">
        <f>AN425+AK426*(B426-B425)/(2*PI()*$C$5*AN425*$I$11)</f>
        <v>0.12986115207059001</v>
      </c>
      <c r="AO426" s="87">
        <f t="shared" si="126"/>
        <v>111242.59539450394</v>
      </c>
      <c r="AP426" s="87">
        <f>IF(R426+U426&lt;$C$8,0,32*$G$13/$C$12^2*($I$8*R426+$I$6*U426)+32*$G$14/($C$14^2-$C$13^2)*($I$8*S426+$I$6*V426))</f>
        <v>9917.5953945039291</v>
      </c>
      <c r="AQ426" s="66">
        <f>R426*$C$11*$C$9+U426*$C$11*$C$10</f>
        <v>14695380</v>
      </c>
      <c r="AR426" s="66">
        <f>S426*$C$11*$C$9+V426*$C$11*$C$10</f>
        <v>14695380</v>
      </c>
      <c r="AS426" s="87">
        <f>$C$11*(T426*$C$9+W426*$C$10)</f>
        <v>789129.61404581123</v>
      </c>
      <c r="AT426" s="45">
        <f t="shared" si="120"/>
        <v>15595752.209440315</v>
      </c>
      <c r="AU426" s="75"/>
    </row>
    <row r="427" spans="2:47" ht="15" thickBot="1" x14ac:dyDescent="0.35">
      <c r="B427" s="41">
        <f t="shared" si="127"/>
        <v>3960</v>
      </c>
      <c r="C427" s="8">
        <f t="shared" si="128"/>
        <v>39.6</v>
      </c>
      <c r="D427" s="73">
        <f t="shared" si="114"/>
        <v>52.965000000000003</v>
      </c>
      <c r="E427" s="29">
        <f t="shared" si="117"/>
        <v>2936.3628193764166</v>
      </c>
      <c r="F427" s="29">
        <f t="shared" si="121"/>
        <v>7.4150576246879609</v>
      </c>
      <c r="G427" s="29">
        <f t="shared" si="129"/>
        <v>9.9176395730201481</v>
      </c>
      <c r="H427" s="17">
        <f t="shared" si="130"/>
        <v>3927.3852709159473</v>
      </c>
      <c r="I427" s="29">
        <f t="shared" si="122"/>
        <v>2.2250485660981263</v>
      </c>
      <c r="J427" s="29">
        <f t="shared" si="123"/>
        <v>13.949340071223991</v>
      </c>
      <c r="K427" s="32">
        <f>IF((D426+L426+M426-AL426)/($C$21+$C$22)&gt;$C$8,$C$8,(D426+L426+M426-AL426)/($C$21+$C$22))</f>
        <v>1400</v>
      </c>
      <c r="L427" s="97">
        <f t="shared" si="115"/>
        <v>0</v>
      </c>
      <c r="M427" s="96">
        <f t="shared" si="116"/>
        <v>0</v>
      </c>
      <c r="N427" s="98">
        <f t="shared" si="124"/>
        <v>1.7382597742038917</v>
      </c>
      <c r="O427" s="100">
        <f t="shared" si="118"/>
        <v>4.2266987561397071</v>
      </c>
      <c r="P427" s="104">
        <f t="shared" si="125"/>
        <v>18.880500609176615</v>
      </c>
      <c r="Q427" s="102">
        <f t="shared" si="131"/>
        <v>2.8886093440366814E-2</v>
      </c>
      <c r="R427" s="106">
        <f>K427-U427</f>
        <v>0</v>
      </c>
      <c r="S427" s="106">
        <f>IF(K427-H426&lt;0,0,K427-H426)</f>
        <v>0</v>
      </c>
      <c r="T427" s="106">
        <f t="shared" si="119"/>
        <v>98.365381490613771</v>
      </c>
      <c r="U427" s="107">
        <f>IF(S427&gt;0,0,IF(U426+(F427-AL427/$C$23)*$C$22/($C$21+$C$22)&gt;$C$8,$C$8,IF(V427=$C$8,U426+(F427-AL427/$C$23)*$C$22/$C$21,U426+(F427-AL427/$C$23)*$C$22/($C$21+$C$22))))</f>
        <v>1400</v>
      </c>
      <c r="V427" s="107">
        <f>IF(S427=0,IF(V426+(F427-AL427/$C$23)*$C$22/($C$21+$C$22)&gt;$C$8,$C$8,V426+(F427-AL427/$C$23)*$C$22/($C$21+$C$22)),E427)</f>
        <v>1400</v>
      </c>
      <c r="W427" s="203">
        <f>IF(S427&gt;0,0,IF(W426+AL427/$C$23&gt;$F$23,$F$23,W426+AL427/$C$23))</f>
        <v>1.6346185093862227</v>
      </c>
      <c r="X427" s="105" t="str">
        <f>IF(R427=0,"-",IF(U427=0,FORECAST($C$8,Инклинометрия!$B$2:$B$152,Инклинометрия!$A$2:$A$152),FORECAST(R427,Инклинометрия!$B$2:$B$152,Инклинометрия!$A$2:$A$152)))</f>
        <v>-</v>
      </c>
      <c r="Y427" s="105" t="str">
        <f>IF(R427=0,"-",IF(U427=0,FORECAST($C$8-R427,Инклинометрия!$B$2:$B$152,Инклинометрия!$A$2:$A$152),0))</f>
        <v>-</v>
      </c>
      <c r="Z427" s="105" t="str">
        <f>IF(S427=0,"-",FORECAST($C$8,Инклинометрия!$B$2:$B$152,Инклинометрия!$A$2:$A$152))</f>
        <v>-</v>
      </c>
      <c r="AA427" s="105" t="str">
        <f>IF(S427=0,"-",FORECAST($C$8-S427,Инклинометрия!$B$2:$B$152,Инклинометрия!$A$2:$A$152))</f>
        <v>-</v>
      </c>
      <c r="AB427" s="105">
        <f>IF(T427=0,"-",FORECAST($C$6,Инклинометрия!$B$2:$B$152,Инклинометрия!$A$2:$A$152))</f>
        <v>1425</v>
      </c>
      <c r="AC427" s="105">
        <f>IF(R427=0,FORECAST($C$6-T427,Инклинометрия!$B$2:$B$152,Инклинометрия!$A$2:$A$152),FORECAST($C$8,Инклинометрия!$B$2:$B$152,Инклинометрия!$A$2:$A$152))</f>
        <v>1331.5528875839168</v>
      </c>
      <c r="AD427" s="107">
        <f>IF(U427=0,"-",FORECAST($C$8,Инклинометрия!$B$2:$B$152,Инклинометрия!$A$2:$A$152))</f>
        <v>1330</v>
      </c>
      <c r="AE427" s="107">
        <f>IF(U427=0,"-",FORECAST($C$8-U427,Инклинометрия!$B$2:$B$152,Инклинометрия!$A$2:$A$152))</f>
        <v>0</v>
      </c>
      <c r="AF427" s="107">
        <f>FORECAST($C$8-S427,Инклинометрия!$B$2:$B$152,Инклинометрия!$A$2:$A$152)</f>
        <v>1330</v>
      </c>
      <c r="AG427" s="107">
        <f>FORECAST($C$8-(S427+V427),Инклинометрия!$B$2:$B$152,Инклинометрия!$A$2:$A$152)</f>
        <v>0</v>
      </c>
      <c r="AH427" s="107">
        <f>IF(W427=0,"-",FORECAST($C$8+W427,Инклинометрия!$B$2:$B$152,Инклинометрия!$A$2:$A$152))</f>
        <v>1331.5528875839168</v>
      </c>
      <c r="AI427" s="107">
        <f>IF(W427=0,"-",FORECAST($C$8,Инклинометрия!$B$2:$B$152,Инклинометрия!$A$2:$A$152))</f>
        <v>1330</v>
      </c>
      <c r="AK427" s="122">
        <f>2*PI()*$C$5*(AT426-AT425)/(LN(AN426/$I$9)*$I$8/$I$7+LN($I$10/AN426)*$I$8/$I$7)</f>
        <v>0</v>
      </c>
      <c r="AL427" s="67">
        <f>AK427*(B427-B426)</f>
        <v>0</v>
      </c>
      <c r="AM427" s="23">
        <f t="shared" si="132"/>
        <v>4.3059540056097682E-2</v>
      </c>
      <c r="AN427" s="26">
        <f>AN426+AK427*(B427-B426)/(2*PI()*$C$5*AN426*$I$11)</f>
        <v>0.12986115207059001</v>
      </c>
      <c r="AO427" s="87">
        <f t="shared" si="126"/>
        <v>111242.59539450394</v>
      </c>
      <c r="AP427" s="87">
        <f>IF(R427+U427&lt;$C$8,0,32*$G$13/$C$12^2*($I$8*R427+$I$6*U427)+32*$G$14/($C$14^2-$C$13^2)*($I$8*S427+$I$6*V427))</f>
        <v>9917.5953945039291</v>
      </c>
      <c r="AQ427" s="66">
        <f>R427*$C$11*$C$9+U427*$C$11*$C$10</f>
        <v>14695380</v>
      </c>
      <c r="AR427" s="66">
        <f>S427*$C$11*$C$9+V427*$C$11*$C$10</f>
        <v>14695380</v>
      </c>
      <c r="AS427" s="87">
        <f>$C$11*(T427*$C$9+W427*$C$10)</f>
        <v>789129.61404581123</v>
      </c>
      <c r="AT427" s="45">
        <f t="shared" si="120"/>
        <v>15595752.209440315</v>
      </c>
      <c r="AU427" s="75"/>
    </row>
    <row r="428" spans="2:47" ht="15" thickBot="1" x14ac:dyDescent="0.35">
      <c r="B428" s="41">
        <f t="shared" si="127"/>
        <v>3970</v>
      </c>
      <c r="C428" s="8">
        <f t="shared" si="128"/>
        <v>39.700000000000003</v>
      </c>
      <c r="D428" s="73">
        <f t="shared" si="114"/>
        <v>53.098750000000003</v>
      </c>
      <c r="E428" s="29">
        <f t="shared" si="117"/>
        <v>2943.777877001105</v>
      </c>
      <c r="F428" s="29">
        <f t="shared" si="121"/>
        <v>7.4150576246884157</v>
      </c>
      <c r="G428" s="29">
        <f t="shared" si="129"/>
        <v>9.9176395730207556</v>
      </c>
      <c r="H428" s="17">
        <f t="shared" si="130"/>
        <v>3937.3029104889679</v>
      </c>
      <c r="I428" s="29">
        <f t="shared" si="122"/>
        <v>2.2250485660981263</v>
      </c>
      <c r="J428" s="29">
        <f t="shared" si="123"/>
        <v>13.949340071224418</v>
      </c>
      <c r="K428" s="32">
        <f>IF((D427+L427+M427-AL427)/($C$21+$C$22)&gt;$C$8,$C$8,(D427+L427+M427-AL427)/($C$21+$C$22))</f>
        <v>1400</v>
      </c>
      <c r="L428" s="97">
        <f t="shared" si="115"/>
        <v>0</v>
      </c>
      <c r="M428" s="96">
        <f t="shared" si="116"/>
        <v>0</v>
      </c>
      <c r="N428" s="98">
        <f t="shared" si="124"/>
        <v>1.7382597742038917</v>
      </c>
      <c r="O428" s="100">
        <f t="shared" si="118"/>
        <v>4.2266987561397071</v>
      </c>
      <c r="P428" s="104">
        <f t="shared" si="125"/>
        <v>18.880500609176615</v>
      </c>
      <c r="Q428" s="102">
        <f t="shared" si="131"/>
        <v>2.8886093440366814E-2</v>
      </c>
      <c r="R428" s="106">
        <f>K428-U428</f>
        <v>0</v>
      </c>
      <c r="S428" s="106">
        <f>IF(K428-H427&lt;0,0,K428-H427)</f>
        <v>0</v>
      </c>
      <c r="T428" s="106">
        <f t="shared" si="119"/>
        <v>98.365381490613771</v>
      </c>
      <c r="U428" s="107">
        <f>IF(S428&gt;0,0,IF(U427+(F428-AL428/$C$23)*$C$22/($C$21+$C$22)&gt;$C$8,$C$8,IF(V428=$C$8,U427+(F428-AL428/$C$23)*$C$22/$C$21,U427+(F428-AL428/$C$23)*$C$22/($C$21+$C$22))))</f>
        <v>1400</v>
      </c>
      <c r="V428" s="107">
        <f>IF(S428=0,IF(V427+(F428-AL428/$C$23)*$C$22/($C$21+$C$22)&gt;$C$8,$C$8,V427+(F428-AL428/$C$23)*$C$22/($C$21+$C$22)),E428)</f>
        <v>1400</v>
      </c>
      <c r="W428" s="203">
        <f>IF(S428&gt;0,0,IF(W427+AL428/$C$23&gt;$F$23,$F$23,W427+AL428/$C$23))</f>
        <v>1.6346185093862227</v>
      </c>
      <c r="X428" s="105" t="str">
        <f>IF(R428=0,"-",IF(U428=0,FORECAST($C$8,Инклинометрия!$B$2:$B$152,Инклинометрия!$A$2:$A$152),FORECAST(R428,Инклинометрия!$B$2:$B$152,Инклинометрия!$A$2:$A$152)))</f>
        <v>-</v>
      </c>
      <c r="Y428" s="105" t="str">
        <f>IF(R428=0,"-",IF(U428=0,FORECAST($C$8-R428,Инклинометрия!$B$2:$B$152,Инклинометрия!$A$2:$A$152),0))</f>
        <v>-</v>
      </c>
      <c r="Z428" s="105" t="str">
        <f>IF(S428=0,"-",FORECAST($C$8,Инклинометрия!$B$2:$B$152,Инклинометрия!$A$2:$A$152))</f>
        <v>-</v>
      </c>
      <c r="AA428" s="105" t="str">
        <f>IF(S428=0,"-",FORECAST($C$8-S428,Инклинометрия!$B$2:$B$152,Инклинометрия!$A$2:$A$152))</f>
        <v>-</v>
      </c>
      <c r="AB428" s="105">
        <f>IF(T428=0,"-",FORECAST($C$6,Инклинометрия!$B$2:$B$152,Инклинометрия!$A$2:$A$152))</f>
        <v>1425</v>
      </c>
      <c r="AC428" s="105">
        <f>IF(R428=0,FORECAST($C$6-T428,Инклинометрия!$B$2:$B$152,Инклинометрия!$A$2:$A$152),FORECAST($C$8,Инклинометрия!$B$2:$B$152,Инклинометрия!$A$2:$A$152))</f>
        <v>1331.5528875839168</v>
      </c>
      <c r="AD428" s="107">
        <f>IF(U428=0,"-",FORECAST($C$8,Инклинометрия!$B$2:$B$152,Инклинометрия!$A$2:$A$152))</f>
        <v>1330</v>
      </c>
      <c r="AE428" s="107">
        <f>IF(U428=0,"-",FORECAST($C$8-U428,Инклинометрия!$B$2:$B$152,Инклинометрия!$A$2:$A$152))</f>
        <v>0</v>
      </c>
      <c r="AF428" s="107">
        <f>FORECAST($C$8-S428,Инклинометрия!$B$2:$B$152,Инклинометрия!$A$2:$A$152)</f>
        <v>1330</v>
      </c>
      <c r="AG428" s="107">
        <f>FORECAST($C$8-(S428+V428),Инклинометрия!$B$2:$B$152,Инклинометрия!$A$2:$A$152)</f>
        <v>0</v>
      </c>
      <c r="AH428" s="107">
        <f>IF(W428=0,"-",FORECAST($C$8+W428,Инклинометрия!$B$2:$B$152,Инклинометрия!$A$2:$A$152))</f>
        <v>1331.5528875839168</v>
      </c>
      <c r="AI428" s="107">
        <f>IF(W428=0,"-",FORECAST($C$8,Инклинометрия!$B$2:$B$152,Инклинометрия!$A$2:$A$152))</f>
        <v>1330</v>
      </c>
      <c r="AK428" s="122">
        <f>2*PI()*$C$5*(AT427-AT426)/(LN(AN427/$I$9)*$I$8/$I$7+LN($I$10/AN427)*$I$8/$I$7)</f>
        <v>0</v>
      </c>
      <c r="AL428" s="67">
        <f>AK428*(B428-B427)</f>
        <v>0</v>
      </c>
      <c r="AM428" s="23">
        <f t="shared" si="132"/>
        <v>4.3059540056097682E-2</v>
      </c>
      <c r="AN428" s="26">
        <f>AN427+AK428*(B428-B427)/(2*PI()*$C$5*AN427*$I$11)</f>
        <v>0.12986115207059001</v>
      </c>
      <c r="AO428" s="87">
        <f t="shared" si="126"/>
        <v>111242.59539450394</v>
      </c>
      <c r="AP428" s="87">
        <f>IF(R428+U428&lt;$C$8,0,32*$G$13/$C$12^2*($I$8*R428+$I$6*U428)+32*$G$14/($C$14^2-$C$13^2)*($I$8*S428+$I$6*V428))</f>
        <v>9917.5953945039291</v>
      </c>
      <c r="AQ428" s="66">
        <f>R428*$C$11*$C$9+U428*$C$11*$C$10</f>
        <v>14695380</v>
      </c>
      <c r="AR428" s="66">
        <f>S428*$C$11*$C$9+V428*$C$11*$C$10</f>
        <v>14695380</v>
      </c>
      <c r="AS428" s="87">
        <f>$C$11*(T428*$C$9+W428*$C$10)</f>
        <v>789129.61404581123</v>
      </c>
      <c r="AT428" s="45">
        <f t="shared" si="120"/>
        <v>15595752.209440315</v>
      </c>
      <c r="AU428" s="75"/>
    </row>
    <row r="429" spans="2:47" ht="15" thickBot="1" x14ac:dyDescent="0.35">
      <c r="B429" s="41">
        <f t="shared" si="127"/>
        <v>3980</v>
      </c>
      <c r="C429" s="8">
        <f t="shared" si="128"/>
        <v>39.800000000000004</v>
      </c>
      <c r="D429" s="73">
        <f t="shared" si="114"/>
        <v>53.232500000000009</v>
      </c>
      <c r="E429" s="29">
        <f t="shared" si="117"/>
        <v>2951.192934625793</v>
      </c>
      <c r="F429" s="29">
        <f t="shared" si="121"/>
        <v>7.4150576246879609</v>
      </c>
      <c r="G429" s="29">
        <f t="shared" si="129"/>
        <v>9.9176395730201481</v>
      </c>
      <c r="H429" s="17">
        <f t="shared" si="130"/>
        <v>3947.220550061988</v>
      </c>
      <c r="I429" s="29">
        <f t="shared" si="122"/>
        <v>2.2250485660981263</v>
      </c>
      <c r="J429" s="29">
        <f t="shared" si="123"/>
        <v>13.949340071223991</v>
      </c>
      <c r="K429" s="32">
        <f>IF((D428+L428+M428-AL428)/($C$21+$C$22)&gt;$C$8,$C$8,(D428+L428+M428-AL428)/($C$21+$C$22))</f>
        <v>1400</v>
      </c>
      <c r="L429" s="97">
        <f t="shared" si="115"/>
        <v>0</v>
      </c>
      <c r="M429" s="96">
        <f t="shared" si="116"/>
        <v>0</v>
      </c>
      <c r="N429" s="98">
        <f t="shared" si="124"/>
        <v>1.7382597742038917</v>
      </c>
      <c r="O429" s="100">
        <f t="shared" si="118"/>
        <v>4.2266987561397071</v>
      </c>
      <c r="P429" s="104">
        <f t="shared" si="125"/>
        <v>18.880500609176615</v>
      </c>
      <c r="Q429" s="102">
        <f t="shared" si="131"/>
        <v>2.8886093440366814E-2</v>
      </c>
      <c r="R429" s="106">
        <f>K429-U429</f>
        <v>0</v>
      </c>
      <c r="S429" s="106">
        <f>IF(K429-H428&lt;0,0,K429-H428)</f>
        <v>0</v>
      </c>
      <c r="T429" s="106">
        <f t="shared" si="119"/>
        <v>98.365381490613771</v>
      </c>
      <c r="U429" s="107">
        <f>IF(S429&gt;0,0,IF(U428+(F429-AL429/$C$23)*$C$22/($C$21+$C$22)&gt;$C$8,$C$8,IF(V429=$C$8,U428+(F429-AL429/$C$23)*$C$22/$C$21,U428+(F429-AL429/$C$23)*$C$22/($C$21+$C$22))))</f>
        <v>1400</v>
      </c>
      <c r="V429" s="107">
        <f>IF(S429=0,IF(V428+(F429-AL429/$C$23)*$C$22/($C$21+$C$22)&gt;$C$8,$C$8,V428+(F429-AL429/$C$23)*$C$22/($C$21+$C$22)),E429)</f>
        <v>1400</v>
      </c>
      <c r="W429" s="203">
        <f>IF(S429&gt;0,0,IF(W428+AL429/$C$23&gt;$F$23,$F$23,W428+AL429/$C$23))</f>
        <v>1.6346185093862227</v>
      </c>
      <c r="X429" s="105" t="str">
        <f>IF(R429=0,"-",IF(U429=0,FORECAST($C$8,Инклинометрия!$B$2:$B$152,Инклинометрия!$A$2:$A$152),FORECAST(R429,Инклинометрия!$B$2:$B$152,Инклинометрия!$A$2:$A$152)))</f>
        <v>-</v>
      </c>
      <c r="Y429" s="105" t="str">
        <f>IF(R429=0,"-",IF(U429=0,FORECAST($C$8-R429,Инклинометрия!$B$2:$B$152,Инклинометрия!$A$2:$A$152),0))</f>
        <v>-</v>
      </c>
      <c r="Z429" s="105" t="str">
        <f>IF(S429=0,"-",FORECAST($C$8,Инклинометрия!$B$2:$B$152,Инклинометрия!$A$2:$A$152))</f>
        <v>-</v>
      </c>
      <c r="AA429" s="105" t="str">
        <f>IF(S429=0,"-",FORECAST($C$8-S429,Инклинометрия!$B$2:$B$152,Инклинометрия!$A$2:$A$152))</f>
        <v>-</v>
      </c>
      <c r="AB429" s="105">
        <f>IF(T429=0,"-",FORECAST($C$6,Инклинометрия!$B$2:$B$152,Инклинометрия!$A$2:$A$152))</f>
        <v>1425</v>
      </c>
      <c r="AC429" s="105">
        <f>IF(R429=0,FORECAST($C$6-T429,Инклинометрия!$B$2:$B$152,Инклинометрия!$A$2:$A$152),FORECAST($C$8,Инклинометрия!$B$2:$B$152,Инклинометрия!$A$2:$A$152))</f>
        <v>1331.5528875839168</v>
      </c>
      <c r="AD429" s="107">
        <f>IF(U429=0,"-",FORECAST($C$8,Инклинометрия!$B$2:$B$152,Инклинометрия!$A$2:$A$152))</f>
        <v>1330</v>
      </c>
      <c r="AE429" s="107">
        <f>IF(U429=0,"-",FORECAST($C$8-U429,Инклинометрия!$B$2:$B$152,Инклинометрия!$A$2:$A$152))</f>
        <v>0</v>
      </c>
      <c r="AF429" s="107">
        <f>FORECAST($C$8-S429,Инклинометрия!$B$2:$B$152,Инклинометрия!$A$2:$A$152)</f>
        <v>1330</v>
      </c>
      <c r="AG429" s="107">
        <f>FORECAST($C$8-(S429+V429),Инклинометрия!$B$2:$B$152,Инклинометрия!$A$2:$A$152)</f>
        <v>0</v>
      </c>
      <c r="AH429" s="107">
        <f>IF(W429=0,"-",FORECAST($C$8+W429,Инклинометрия!$B$2:$B$152,Инклинометрия!$A$2:$A$152))</f>
        <v>1331.5528875839168</v>
      </c>
      <c r="AI429" s="107">
        <f>IF(W429=0,"-",FORECAST($C$8,Инклинометрия!$B$2:$B$152,Инклинометрия!$A$2:$A$152))</f>
        <v>1330</v>
      </c>
      <c r="AK429" s="122">
        <f>2*PI()*$C$5*(AT428-AT427)/(LN(AN428/$I$9)*$I$8/$I$7+LN($I$10/AN428)*$I$8/$I$7)</f>
        <v>0</v>
      </c>
      <c r="AL429" s="67">
        <f>AK429*(B429-B428)</f>
        <v>0</v>
      </c>
      <c r="AM429" s="23">
        <f t="shared" si="132"/>
        <v>4.3059540056097682E-2</v>
      </c>
      <c r="AN429" s="26">
        <f>AN428+AK429*(B429-B428)/(2*PI()*$C$5*AN428*$I$11)</f>
        <v>0.12986115207059001</v>
      </c>
      <c r="AO429" s="87">
        <f t="shared" si="126"/>
        <v>111242.59539450394</v>
      </c>
      <c r="AP429" s="87">
        <f>IF(R429+U429&lt;$C$8,0,32*$G$13/$C$12^2*($I$8*R429+$I$6*U429)+32*$G$14/($C$14^2-$C$13^2)*($I$8*S429+$I$6*V429))</f>
        <v>9917.5953945039291</v>
      </c>
      <c r="AQ429" s="66">
        <f>R429*$C$11*$C$9+U429*$C$11*$C$10</f>
        <v>14695380</v>
      </c>
      <c r="AR429" s="66">
        <f>S429*$C$11*$C$9+V429*$C$11*$C$10</f>
        <v>14695380</v>
      </c>
      <c r="AS429" s="87">
        <f>$C$11*(T429*$C$9+W429*$C$10)</f>
        <v>789129.61404581123</v>
      </c>
      <c r="AT429" s="45">
        <f t="shared" si="120"/>
        <v>15595752.209440315</v>
      </c>
      <c r="AU429" s="75"/>
    </row>
    <row r="430" spans="2:47" ht="15" thickBot="1" x14ac:dyDescent="0.35">
      <c r="B430" s="41">
        <f t="shared" si="127"/>
        <v>3990</v>
      </c>
      <c r="C430" s="8">
        <f t="shared" si="128"/>
        <v>39.9</v>
      </c>
      <c r="D430" s="73">
        <f t="shared" si="114"/>
        <v>53.366250000000001</v>
      </c>
      <c r="E430" s="29">
        <f t="shared" si="117"/>
        <v>2958.6079922504805</v>
      </c>
      <c r="F430" s="29">
        <f t="shared" si="121"/>
        <v>7.4150576246875062</v>
      </c>
      <c r="G430" s="29">
        <f t="shared" si="129"/>
        <v>9.9176395730195388</v>
      </c>
      <c r="H430" s="17">
        <f t="shared" si="130"/>
        <v>3957.1381896350076</v>
      </c>
      <c r="I430" s="29">
        <f t="shared" si="122"/>
        <v>2.2250485660981263</v>
      </c>
      <c r="J430" s="29">
        <f t="shared" si="123"/>
        <v>13.949340071223562</v>
      </c>
      <c r="K430" s="32">
        <f>IF((D429+L429+M429-AL429)/($C$21+$C$22)&gt;$C$8,$C$8,(D429+L429+M429-AL429)/($C$21+$C$22))</f>
        <v>1400</v>
      </c>
      <c r="L430" s="97">
        <f t="shared" si="115"/>
        <v>0</v>
      </c>
      <c r="M430" s="96">
        <f t="shared" si="116"/>
        <v>0</v>
      </c>
      <c r="N430" s="98">
        <f t="shared" si="124"/>
        <v>1.7382597742038917</v>
      </c>
      <c r="O430" s="100">
        <f t="shared" si="118"/>
        <v>4.2266987561397071</v>
      </c>
      <c r="P430" s="104">
        <f t="shared" si="125"/>
        <v>18.880500609176615</v>
      </c>
      <c r="Q430" s="102">
        <f t="shared" si="131"/>
        <v>2.8886093440366814E-2</v>
      </c>
      <c r="R430" s="106">
        <f>K430-U430</f>
        <v>0</v>
      </c>
      <c r="S430" s="106">
        <f>IF(K430-H429&lt;0,0,K430-H429)</f>
        <v>0</v>
      </c>
      <c r="T430" s="106">
        <f t="shared" si="119"/>
        <v>98.365381490613771</v>
      </c>
      <c r="U430" s="107">
        <f>IF(S430&gt;0,0,IF(U429+(F430-AL430/$C$23)*$C$22/($C$21+$C$22)&gt;$C$8,$C$8,IF(V430=$C$8,U429+(F430-AL430/$C$23)*$C$22/$C$21,U429+(F430-AL430/$C$23)*$C$22/($C$21+$C$22))))</f>
        <v>1400</v>
      </c>
      <c r="V430" s="107">
        <f>IF(S430=0,IF(V429+(F430-AL430/$C$23)*$C$22/($C$21+$C$22)&gt;$C$8,$C$8,V429+(F430-AL430/$C$23)*$C$22/($C$21+$C$22)),E430)</f>
        <v>1400</v>
      </c>
      <c r="W430" s="203">
        <f>IF(S430&gt;0,0,IF(W429+AL430/$C$23&gt;$F$23,$F$23,W429+AL430/$C$23))</f>
        <v>1.6346185093862227</v>
      </c>
      <c r="X430" s="105" t="str">
        <f>IF(R430=0,"-",IF(U430=0,FORECAST($C$8,Инклинометрия!$B$2:$B$152,Инклинометрия!$A$2:$A$152),FORECAST(R430,Инклинометрия!$B$2:$B$152,Инклинометрия!$A$2:$A$152)))</f>
        <v>-</v>
      </c>
      <c r="Y430" s="105" t="str">
        <f>IF(R430=0,"-",IF(U430=0,FORECAST($C$8-R430,Инклинометрия!$B$2:$B$152,Инклинометрия!$A$2:$A$152),0))</f>
        <v>-</v>
      </c>
      <c r="Z430" s="105" t="str">
        <f>IF(S430=0,"-",FORECAST($C$8,Инклинометрия!$B$2:$B$152,Инклинометрия!$A$2:$A$152))</f>
        <v>-</v>
      </c>
      <c r="AA430" s="105" t="str">
        <f>IF(S430=0,"-",FORECAST($C$8-S430,Инклинометрия!$B$2:$B$152,Инклинометрия!$A$2:$A$152))</f>
        <v>-</v>
      </c>
      <c r="AB430" s="105">
        <f>IF(T430=0,"-",FORECAST($C$6,Инклинометрия!$B$2:$B$152,Инклинометрия!$A$2:$A$152))</f>
        <v>1425</v>
      </c>
      <c r="AC430" s="105">
        <f>IF(R430=0,FORECAST($C$6-T430,Инклинометрия!$B$2:$B$152,Инклинометрия!$A$2:$A$152),FORECAST($C$8,Инклинометрия!$B$2:$B$152,Инклинометрия!$A$2:$A$152))</f>
        <v>1331.5528875839168</v>
      </c>
      <c r="AD430" s="107">
        <f>IF(U430=0,"-",FORECAST($C$8,Инклинометрия!$B$2:$B$152,Инклинометрия!$A$2:$A$152))</f>
        <v>1330</v>
      </c>
      <c r="AE430" s="107">
        <f>IF(U430=0,"-",FORECAST($C$8-U430,Инклинометрия!$B$2:$B$152,Инклинометрия!$A$2:$A$152))</f>
        <v>0</v>
      </c>
      <c r="AF430" s="107">
        <f>FORECAST($C$8-S430,Инклинометрия!$B$2:$B$152,Инклинометрия!$A$2:$A$152)</f>
        <v>1330</v>
      </c>
      <c r="AG430" s="107">
        <f>FORECAST($C$8-(S430+V430),Инклинометрия!$B$2:$B$152,Инклинометрия!$A$2:$A$152)</f>
        <v>0</v>
      </c>
      <c r="AH430" s="107">
        <f>IF(W430=0,"-",FORECAST($C$8+W430,Инклинометрия!$B$2:$B$152,Инклинометрия!$A$2:$A$152))</f>
        <v>1331.5528875839168</v>
      </c>
      <c r="AI430" s="107">
        <f>IF(W430=0,"-",FORECAST($C$8,Инклинометрия!$B$2:$B$152,Инклинометрия!$A$2:$A$152))</f>
        <v>1330</v>
      </c>
      <c r="AK430" s="122">
        <f>2*PI()*$C$5*(AT429-AT428)/(LN(AN429/$I$9)*$I$8/$I$7+LN($I$10/AN429)*$I$8/$I$7)</f>
        <v>0</v>
      </c>
      <c r="AL430" s="67">
        <f>AK430*(B430-B429)</f>
        <v>0</v>
      </c>
      <c r="AM430" s="23">
        <f t="shared" si="132"/>
        <v>4.3059540056097682E-2</v>
      </c>
      <c r="AN430" s="26">
        <f>AN429+AK430*(B430-B429)/(2*PI()*$C$5*AN429*$I$11)</f>
        <v>0.12986115207059001</v>
      </c>
      <c r="AO430" s="87">
        <f t="shared" si="126"/>
        <v>111242.59539450394</v>
      </c>
      <c r="AP430" s="87">
        <f>IF(R430+U430&lt;$C$8,0,32*$G$13/$C$12^2*($I$8*R430+$I$6*U430)+32*$G$14/($C$14^2-$C$13^2)*($I$8*S430+$I$6*V430))</f>
        <v>9917.5953945039291</v>
      </c>
      <c r="AQ430" s="66">
        <f>R430*$C$11*$C$9+U430*$C$11*$C$10</f>
        <v>14695380</v>
      </c>
      <c r="AR430" s="66">
        <f>S430*$C$11*$C$9+V430*$C$11*$C$10</f>
        <v>14695380</v>
      </c>
      <c r="AS430" s="87">
        <f>$C$11*(T430*$C$9+W430*$C$10)</f>
        <v>789129.61404581123</v>
      </c>
      <c r="AT430" s="45">
        <f t="shared" si="120"/>
        <v>15595752.209440315</v>
      </c>
      <c r="AU430" s="75"/>
    </row>
    <row r="431" spans="2:47" ht="15" thickBot="1" x14ac:dyDescent="0.35">
      <c r="B431" s="41">
        <f t="shared" si="127"/>
        <v>4000</v>
      </c>
      <c r="C431" s="8">
        <f t="shared" si="128"/>
        <v>40</v>
      </c>
      <c r="D431" s="73">
        <f t="shared" si="114"/>
        <v>53.5</v>
      </c>
      <c r="E431" s="29">
        <f t="shared" si="117"/>
        <v>2966.0230498751685</v>
      </c>
      <c r="F431" s="29">
        <f t="shared" si="121"/>
        <v>7.4150576246879609</v>
      </c>
      <c r="G431" s="29">
        <f t="shared" si="129"/>
        <v>9.9176395730201481</v>
      </c>
      <c r="H431" s="17">
        <f t="shared" si="130"/>
        <v>3967.0558292080277</v>
      </c>
      <c r="I431" s="29">
        <f t="shared" si="122"/>
        <v>2.2250485660981263</v>
      </c>
      <c r="J431" s="29">
        <f t="shared" si="123"/>
        <v>13.949340071223991</v>
      </c>
      <c r="K431" s="32">
        <f>IF((D430+L430+M430-AL430)/($C$21+$C$22)&gt;$C$8,$C$8,(D430+L430+M430-AL430)/($C$21+$C$22))</f>
        <v>1400</v>
      </c>
      <c r="L431" s="97">
        <f t="shared" si="115"/>
        <v>0</v>
      </c>
      <c r="M431" s="96">
        <f t="shared" si="116"/>
        <v>0</v>
      </c>
      <c r="N431" s="98">
        <f t="shared" si="124"/>
        <v>1.7382597742038917</v>
      </c>
      <c r="O431" s="100">
        <f t="shared" si="118"/>
        <v>4.2266987561397071</v>
      </c>
      <c r="P431" s="104">
        <f t="shared" si="125"/>
        <v>18.880500609176615</v>
      </c>
      <c r="Q431" s="102">
        <f t="shared" si="131"/>
        <v>2.8886093440366814E-2</v>
      </c>
      <c r="R431" s="106">
        <f>K431-U431</f>
        <v>0</v>
      </c>
      <c r="S431" s="106">
        <f>IF(K431-H430&lt;0,0,K431-H430)</f>
        <v>0</v>
      </c>
      <c r="T431" s="106">
        <f t="shared" si="119"/>
        <v>98.365381490613771</v>
      </c>
      <c r="U431" s="107">
        <f>IF(S431&gt;0,0,IF(U430+(F431-AL431/$C$23)*$C$22/($C$21+$C$22)&gt;$C$8,$C$8,IF(V431=$C$8,U430+(F431-AL431/$C$23)*$C$22/$C$21,U430+(F431-AL431/$C$23)*$C$22/($C$21+$C$22))))</f>
        <v>1400</v>
      </c>
      <c r="V431" s="107">
        <f>IF(S431=0,IF(V430+(F431-AL431/$C$23)*$C$22/($C$21+$C$22)&gt;$C$8,$C$8,V430+(F431-AL431/$C$23)*$C$22/($C$21+$C$22)),E431)</f>
        <v>1400</v>
      </c>
      <c r="W431" s="203">
        <f>IF(S431&gt;0,0,IF(W430+AL431/$C$23&gt;$F$23,$F$23,W430+AL431/$C$23))</f>
        <v>1.6346185093862227</v>
      </c>
      <c r="X431" s="105" t="str">
        <f>IF(R431=0,"-",IF(U431=0,FORECAST($C$8,Инклинометрия!$B$2:$B$152,Инклинометрия!$A$2:$A$152),FORECAST(R431,Инклинометрия!$B$2:$B$152,Инклинометрия!$A$2:$A$152)))</f>
        <v>-</v>
      </c>
      <c r="Y431" s="105" t="str">
        <f>IF(R431=0,"-",IF(U431=0,FORECAST($C$8-R431,Инклинометрия!$B$2:$B$152,Инклинометрия!$A$2:$A$152),0))</f>
        <v>-</v>
      </c>
      <c r="Z431" s="105" t="str">
        <f>IF(S431=0,"-",FORECAST($C$8,Инклинометрия!$B$2:$B$152,Инклинометрия!$A$2:$A$152))</f>
        <v>-</v>
      </c>
      <c r="AA431" s="105" t="str">
        <f>IF(S431=0,"-",FORECAST($C$8-S431,Инклинометрия!$B$2:$B$152,Инклинометрия!$A$2:$A$152))</f>
        <v>-</v>
      </c>
      <c r="AB431" s="105">
        <f>IF(T431=0,"-",FORECAST($C$6,Инклинометрия!$B$2:$B$152,Инклинометрия!$A$2:$A$152))</f>
        <v>1425</v>
      </c>
      <c r="AC431" s="105">
        <f>IF(R431=0,FORECAST($C$6-T431,Инклинометрия!$B$2:$B$152,Инклинометрия!$A$2:$A$152),FORECAST($C$8,Инклинометрия!$B$2:$B$152,Инклинометрия!$A$2:$A$152))</f>
        <v>1331.5528875839168</v>
      </c>
      <c r="AD431" s="107">
        <f>IF(U431=0,"-",FORECAST($C$8,Инклинометрия!$B$2:$B$152,Инклинометрия!$A$2:$A$152))</f>
        <v>1330</v>
      </c>
      <c r="AE431" s="107">
        <f>IF(U431=0,"-",FORECAST($C$8-U431,Инклинометрия!$B$2:$B$152,Инклинометрия!$A$2:$A$152))</f>
        <v>0</v>
      </c>
      <c r="AF431" s="107">
        <f>FORECAST($C$8-S431,Инклинометрия!$B$2:$B$152,Инклинометрия!$A$2:$A$152)</f>
        <v>1330</v>
      </c>
      <c r="AG431" s="107">
        <f>FORECAST($C$8-(S431+V431),Инклинометрия!$B$2:$B$152,Инклинометрия!$A$2:$A$152)</f>
        <v>0</v>
      </c>
      <c r="AH431" s="107">
        <f>IF(W431=0,"-",FORECAST($C$8+W431,Инклинометрия!$B$2:$B$152,Инклинометрия!$A$2:$A$152))</f>
        <v>1331.5528875839168</v>
      </c>
      <c r="AI431" s="107">
        <f>IF(W431=0,"-",FORECAST($C$8,Инклинометрия!$B$2:$B$152,Инклинометрия!$A$2:$A$152))</f>
        <v>1330</v>
      </c>
      <c r="AK431" s="122">
        <f>2*PI()*$C$5*(AT430-AT429)/(LN(AN430/$I$9)*$I$8/$I$7+LN($I$10/AN430)*$I$8/$I$7)</f>
        <v>0</v>
      </c>
      <c r="AL431" s="67">
        <f>AK431*(B431-B430)</f>
        <v>0</v>
      </c>
      <c r="AM431" s="23">
        <f t="shared" si="132"/>
        <v>4.3059540056097682E-2</v>
      </c>
      <c r="AN431" s="26">
        <f>AN430+AK431*(B431-B430)/(2*PI()*$C$5*AN430*$I$11)</f>
        <v>0.12986115207059001</v>
      </c>
      <c r="AO431" s="87">
        <f t="shared" si="126"/>
        <v>111242.59539450394</v>
      </c>
      <c r="AP431" s="87">
        <f>IF(R431+U431&lt;$C$8,0,32*$G$13/$C$12^2*($I$8*R431+$I$6*U431)+32*$G$14/($C$14^2-$C$13^2)*($I$8*S431+$I$6*V431))</f>
        <v>9917.5953945039291</v>
      </c>
      <c r="AQ431" s="66">
        <f>R431*$C$11*$C$9+U431*$C$11*$C$10</f>
        <v>14695380</v>
      </c>
      <c r="AR431" s="66">
        <f>S431*$C$11*$C$9+V431*$C$11*$C$10</f>
        <v>14695380</v>
      </c>
      <c r="AS431" s="87">
        <f>$C$11*(T431*$C$9+W431*$C$10)</f>
        <v>789129.61404581123</v>
      </c>
      <c r="AT431" s="45">
        <f t="shared" si="120"/>
        <v>15595752.209440315</v>
      </c>
      <c r="AU431" s="75"/>
    </row>
    <row r="432" spans="2:47" ht="15" thickBot="1" x14ac:dyDescent="0.35">
      <c r="B432" s="41">
        <f t="shared" si="127"/>
        <v>4010</v>
      </c>
      <c r="C432" s="8">
        <f t="shared" si="128"/>
        <v>40.1</v>
      </c>
      <c r="D432" s="73">
        <f t="shared" si="114"/>
        <v>53.633749999999999</v>
      </c>
      <c r="E432" s="29">
        <f t="shared" si="117"/>
        <v>2973.4381074998564</v>
      </c>
      <c r="F432" s="29">
        <f t="shared" si="121"/>
        <v>7.4150576246879609</v>
      </c>
      <c r="G432" s="29">
        <f t="shared" si="129"/>
        <v>9.9176395730201481</v>
      </c>
      <c r="H432" s="17">
        <f t="shared" si="130"/>
        <v>3976.9734687810478</v>
      </c>
      <c r="I432" s="29">
        <f t="shared" si="122"/>
        <v>2.2250485660981263</v>
      </c>
      <c r="J432" s="29">
        <f t="shared" si="123"/>
        <v>13.949340071223991</v>
      </c>
      <c r="K432" s="32">
        <f>IF((D431+L431+M431-AL431)/($C$21+$C$22)&gt;$C$8,$C$8,(D431+L431+M431-AL431)/($C$21+$C$22))</f>
        <v>1400</v>
      </c>
      <c r="L432" s="97">
        <f t="shared" si="115"/>
        <v>0</v>
      </c>
      <c r="M432" s="96">
        <f t="shared" si="116"/>
        <v>0</v>
      </c>
      <c r="N432" s="98">
        <f t="shared" si="124"/>
        <v>1.7382597742038917</v>
      </c>
      <c r="O432" s="100">
        <f t="shared" si="118"/>
        <v>4.2266987561397071</v>
      </c>
      <c r="P432" s="104">
        <f t="shared" si="125"/>
        <v>18.880500609176615</v>
      </c>
      <c r="Q432" s="102">
        <f t="shared" si="131"/>
        <v>2.8886093440366814E-2</v>
      </c>
      <c r="R432" s="106">
        <f>K432-U432</f>
        <v>0</v>
      </c>
      <c r="S432" s="106">
        <f>IF(K432-H431&lt;0,0,K432-H431)</f>
        <v>0</v>
      </c>
      <c r="T432" s="106">
        <f t="shared" si="119"/>
        <v>98.365381490613771</v>
      </c>
      <c r="U432" s="107">
        <f>IF(S432&gt;0,0,IF(U431+(F432-AL432/$C$23)*$C$22/($C$21+$C$22)&gt;$C$8,$C$8,IF(V432=$C$8,U431+(F432-AL432/$C$23)*$C$22/$C$21,U431+(F432-AL432/$C$23)*$C$22/($C$21+$C$22))))</f>
        <v>1400</v>
      </c>
      <c r="V432" s="107">
        <f>IF(S432=0,IF(V431+(F432-AL432/$C$23)*$C$22/($C$21+$C$22)&gt;$C$8,$C$8,V431+(F432-AL432/$C$23)*$C$22/($C$21+$C$22)),E432)</f>
        <v>1400</v>
      </c>
      <c r="W432" s="203">
        <f>IF(S432&gt;0,0,IF(W431+AL432/$C$23&gt;$F$23,$F$23,W431+AL432/$C$23))</f>
        <v>1.6346185093862227</v>
      </c>
      <c r="X432" s="105" t="str">
        <f>IF(R432=0,"-",IF(U432=0,FORECAST($C$8,Инклинометрия!$B$2:$B$152,Инклинометрия!$A$2:$A$152),FORECAST(R432,Инклинометрия!$B$2:$B$152,Инклинометрия!$A$2:$A$152)))</f>
        <v>-</v>
      </c>
      <c r="Y432" s="105" t="str">
        <f>IF(R432=0,"-",IF(U432=0,FORECAST($C$8-R432,Инклинометрия!$B$2:$B$152,Инклинометрия!$A$2:$A$152),0))</f>
        <v>-</v>
      </c>
      <c r="Z432" s="105" t="str">
        <f>IF(S432=0,"-",FORECAST($C$8,Инклинометрия!$B$2:$B$152,Инклинометрия!$A$2:$A$152))</f>
        <v>-</v>
      </c>
      <c r="AA432" s="105" t="str">
        <f>IF(S432=0,"-",FORECAST($C$8-S432,Инклинометрия!$B$2:$B$152,Инклинометрия!$A$2:$A$152))</f>
        <v>-</v>
      </c>
      <c r="AB432" s="105">
        <f>IF(T432=0,"-",FORECAST($C$6,Инклинометрия!$B$2:$B$152,Инклинометрия!$A$2:$A$152))</f>
        <v>1425</v>
      </c>
      <c r="AC432" s="105">
        <f>IF(R432=0,FORECAST($C$6-T432,Инклинометрия!$B$2:$B$152,Инклинометрия!$A$2:$A$152),FORECAST($C$8,Инклинометрия!$B$2:$B$152,Инклинометрия!$A$2:$A$152))</f>
        <v>1331.5528875839168</v>
      </c>
      <c r="AD432" s="107">
        <f>IF(U432=0,"-",FORECAST($C$8,Инклинометрия!$B$2:$B$152,Инклинометрия!$A$2:$A$152))</f>
        <v>1330</v>
      </c>
      <c r="AE432" s="107">
        <f>IF(U432=0,"-",FORECAST($C$8-U432,Инклинометрия!$B$2:$B$152,Инклинометрия!$A$2:$A$152))</f>
        <v>0</v>
      </c>
      <c r="AF432" s="107">
        <f>FORECAST($C$8-S432,Инклинометрия!$B$2:$B$152,Инклинометрия!$A$2:$A$152)</f>
        <v>1330</v>
      </c>
      <c r="AG432" s="107">
        <f>FORECAST($C$8-(S432+V432),Инклинометрия!$B$2:$B$152,Инклинометрия!$A$2:$A$152)</f>
        <v>0</v>
      </c>
      <c r="AH432" s="107">
        <f>IF(W432=0,"-",FORECAST($C$8+W432,Инклинометрия!$B$2:$B$152,Инклинометрия!$A$2:$A$152))</f>
        <v>1331.5528875839168</v>
      </c>
      <c r="AI432" s="107">
        <f>IF(W432=0,"-",FORECAST($C$8,Инклинометрия!$B$2:$B$152,Инклинометрия!$A$2:$A$152))</f>
        <v>1330</v>
      </c>
      <c r="AK432" s="122">
        <f>2*PI()*$C$5*(AT431-AT430)/(LN(AN431/$I$9)*$I$8/$I$7+LN($I$10/AN431)*$I$8/$I$7)</f>
        <v>0</v>
      </c>
      <c r="AL432" s="67">
        <f>AK432*(B432-B431)</f>
        <v>0</v>
      </c>
      <c r="AM432" s="23">
        <f t="shared" si="132"/>
        <v>4.3059540056097682E-2</v>
      </c>
      <c r="AN432" s="26">
        <f>AN431+AK432*(B432-B431)/(2*PI()*$C$5*AN431*$I$11)</f>
        <v>0.12986115207059001</v>
      </c>
      <c r="AO432" s="87">
        <f t="shared" si="126"/>
        <v>111242.59539450394</v>
      </c>
      <c r="AP432" s="87">
        <f>IF(R432+U432&lt;$C$8,0,32*$G$13/$C$12^2*($I$8*R432+$I$6*U432)+32*$G$14/($C$14^2-$C$13^2)*($I$8*S432+$I$6*V432))</f>
        <v>9917.5953945039291</v>
      </c>
      <c r="AQ432" s="66">
        <f>R432*$C$11*$C$9+U432*$C$11*$C$10</f>
        <v>14695380</v>
      </c>
      <c r="AR432" s="66">
        <f>S432*$C$11*$C$9+V432*$C$11*$C$10</f>
        <v>14695380</v>
      </c>
      <c r="AS432" s="87">
        <f>$C$11*(T432*$C$9+W432*$C$10)</f>
        <v>789129.61404581123</v>
      </c>
      <c r="AT432" s="45">
        <f t="shared" si="120"/>
        <v>15595752.209440315</v>
      </c>
      <c r="AU432" s="75"/>
    </row>
    <row r="433" spans="2:47" ht="15" thickBot="1" x14ac:dyDescent="0.35">
      <c r="B433" s="41">
        <f t="shared" si="127"/>
        <v>4020</v>
      </c>
      <c r="C433" s="8">
        <f t="shared" si="128"/>
        <v>40.200000000000003</v>
      </c>
      <c r="D433" s="73">
        <f t="shared" si="114"/>
        <v>53.767499999999998</v>
      </c>
      <c r="E433" s="29">
        <f t="shared" si="117"/>
        <v>2980.8531651245444</v>
      </c>
      <c r="F433" s="29">
        <f t="shared" si="121"/>
        <v>7.4150576246879609</v>
      </c>
      <c r="G433" s="29">
        <f t="shared" si="129"/>
        <v>9.9176395730201481</v>
      </c>
      <c r="H433" s="17">
        <f t="shared" si="130"/>
        <v>3986.8911083540679</v>
      </c>
      <c r="I433" s="29">
        <f t="shared" si="122"/>
        <v>2.2250485660981263</v>
      </c>
      <c r="J433" s="29">
        <f t="shared" si="123"/>
        <v>13.949340071223991</v>
      </c>
      <c r="K433" s="32">
        <f>IF((D432+L432+M432-AL432)/($C$21+$C$22)&gt;$C$8,$C$8,(D432+L432+M432-AL432)/($C$21+$C$22))</f>
        <v>1400</v>
      </c>
      <c r="L433" s="97">
        <f t="shared" si="115"/>
        <v>0</v>
      </c>
      <c r="M433" s="96">
        <f t="shared" si="116"/>
        <v>0</v>
      </c>
      <c r="N433" s="98">
        <f t="shared" si="124"/>
        <v>1.7382597742038917</v>
      </c>
      <c r="O433" s="100">
        <f t="shared" si="118"/>
        <v>4.2266987561397071</v>
      </c>
      <c r="P433" s="104">
        <f t="shared" si="125"/>
        <v>18.880500609176615</v>
      </c>
      <c r="Q433" s="102">
        <f t="shared" si="131"/>
        <v>2.8886093440366814E-2</v>
      </c>
      <c r="R433" s="106">
        <f>K433-U433</f>
        <v>0</v>
      </c>
      <c r="S433" s="106">
        <f>IF(K433-H432&lt;0,0,K433-H432)</f>
        <v>0</v>
      </c>
      <c r="T433" s="106">
        <f t="shared" si="119"/>
        <v>98.365381490613771</v>
      </c>
      <c r="U433" s="107">
        <f>IF(S433&gt;0,0,IF(U432+(F433-AL433/$C$23)*$C$22/($C$21+$C$22)&gt;$C$8,$C$8,IF(V433=$C$8,U432+(F433-AL433/$C$23)*$C$22/$C$21,U432+(F433-AL433/$C$23)*$C$22/($C$21+$C$22))))</f>
        <v>1400</v>
      </c>
      <c r="V433" s="107">
        <f>IF(S433=0,IF(V432+(F433-AL433/$C$23)*$C$22/($C$21+$C$22)&gt;$C$8,$C$8,V432+(F433-AL433/$C$23)*$C$22/($C$21+$C$22)),E433)</f>
        <v>1400</v>
      </c>
      <c r="W433" s="203">
        <f>IF(S433&gt;0,0,IF(W432+AL433/$C$23&gt;$F$23,$F$23,W432+AL433/$C$23))</f>
        <v>1.6346185093862227</v>
      </c>
      <c r="X433" s="105" t="str">
        <f>IF(R433=0,"-",IF(U433=0,FORECAST($C$8,Инклинометрия!$B$2:$B$152,Инклинометрия!$A$2:$A$152),FORECAST(R433,Инклинометрия!$B$2:$B$152,Инклинометрия!$A$2:$A$152)))</f>
        <v>-</v>
      </c>
      <c r="Y433" s="105" t="str">
        <f>IF(R433=0,"-",IF(U433=0,FORECAST($C$8-R433,Инклинометрия!$B$2:$B$152,Инклинометрия!$A$2:$A$152),0))</f>
        <v>-</v>
      </c>
      <c r="Z433" s="105" t="str">
        <f>IF(S433=0,"-",FORECAST($C$8,Инклинометрия!$B$2:$B$152,Инклинометрия!$A$2:$A$152))</f>
        <v>-</v>
      </c>
      <c r="AA433" s="105" t="str">
        <f>IF(S433=0,"-",FORECAST($C$8-S433,Инклинометрия!$B$2:$B$152,Инклинометрия!$A$2:$A$152))</f>
        <v>-</v>
      </c>
      <c r="AB433" s="105">
        <f>IF(T433=0,"-",FORECAST($C$6,Инклинометрия!$B$2:$B$152,Инклинометрия!$A$2:$A$152))</f>
        <v>1425</v>
      </c>
      <c r="AC433" s="105">
        <f>IF(R433=0,FORECAST($C$6-T433,Инклинометрия!$B$2:$B$152,Инклинометрия!$A$2:$A$152),FORECAST($C$8,Инклинометрия!$B$2:$B$152,Инклинометрия!$A$2:$A$152))</f>
        <v>1331.5528875839168</v>
      </c>
      <c r="AD433" s="107">
        <f>IF(U433=0,"-",FORECAST($C$8,Инклинометрия!$B$2:$B$152,Инклинометрия!$A$2:$A$152))</f>
        <v>1330</v>
      </c>
      <c r="AE433" s="107">
        <f>IF(U433=0,"-",FORECAST($C$8-U433,Инклинометрия!$B$2:$B$152,Инклинометрия!$A$2:$A$152))</f>
        <v>0</v>
      </c>
      <c r="AF433" s="107">
        <f>FORECAST($C$8-S433,Инклинометрия!$B$2:$B$152,Инклинометрия!$A$2:$A$152)</f>
        <v>1330</v>
      </c>
      <c r="AG433" s="107">
        <f>FORECAST($C$8-(S433+V433),Инклинометрия!$B$2:$B$152,Инклинометрия!$A$2:$A$152)</f>
        <v>0</v>
      </c>
      <c r="AH433" s="107">
        <f>IF(W433=0,"-",FORECAST($C$8+W433,Инклинометрия!$B$2:$B$152,Инклинометрия!$A$2:$A$152))</f>
        <v>1331.5528875839168</v>
      </c>
      <c r="AI433" s="107">
        <f>IF(W433=0,"-",FORECAST($C$8,Инклинометрия!$B$2:$B$152,Инклинометрия!$A$2:$A$152))</f>
        <v>1330</v>
      </c>
      <c r="AK433" s="122">
        <f>2*PI()*$C$5*(AT432-AT431)/(LN(AN432/$I$9)*$I$8/$I$7+LN($I$10/AN432)*$I$8/$I$7)</f>
        <v>0</v>
      </c>
      <c r="AL433" s="67">
        <f>AK433*(B433-B432)</f>
        <v>0</v>
      </c>
      <c r="AM433" s="23">
        <f t="shared" si="132"/>
        <v>4.3059540056097682E-2</v>
      </c>
      <c r="AN433" s="26">
        <f>AN432+AK433*(B433-B432)/(2*PI()*$C$5*AN432*$I$11)</f>
        <v>0.12986115207059001</v>
      </c>
      <c r="AO433" s="87">
        <f t="shared" si="126"/>
        <v>111242.59539450394</v>
      </c>
      <c r="AP433" s="87">
        <f>IF(R433+U433&lt;$C$8,0,32*$G$13/$C$12^2*($I$8*R433+$I$6*U433)+32*$G$14/($C$14^2-$C$13^2)*($I$8*S433+$I$6*V433))</f>
        <v>9917.5953945039291</v>
      </c>
      <c r="AQ433" s="66">
        <f>R433*$C$11*$C$9+U433*$C$11*$C$10</f>
        <v>14695380</v>
      </c>
      <c r="AR433" s="66">
        <f>S433*$C$11*$C$9+V433*$C$11*$C$10</f>
        <v>14695380</v>
      </c>
      <c r="AS433" s="87">
        <f>$C$11*(T433*$C$9+W433*$C$10)</f>
        <v>789129.61404581123</v>
      </c>
      <c r="AT433" s="45">
        <f t="shared" si="120"/>
        <v>15595752.209440315</v>
      </c>
      <c r="AU433" s="75"/>
    </row>
    <row r="434" spans="2:47" ht="15" thickBot="1" x14ac:dyDescent="0.35">
      <c r="B434" s="41">
        <f t="shared" si="127"/>
        <v>4030</v>
      </c>
      <c r="C434" s="8">
        <f t="shared" si="128"/>
        <v>40.300000000000004</v>
      </c>
      <c r="D434" s="73">
        <f t="shared" si="114"/>
        <v>53.901250000000012</v>
      </c>
      <c r="E434" s="29">
        <f t="shared" si="117"/>
        <v>2988.2682227492323</v>
      </c>
      <c r="F434" s="29">
        <f t="shared" si="121"/>
        <v>7.4150576246879609</v>
      </c>
      <c r="G434" s="29">
        <f t="shared" si="129"/>
        <v>9.9176395730201481</v>
      </c>
      <c r="H434" s="17">
        <f t="shared" si="130"/>
        <v>3996.808747927088</v>
      </c>
      <c r="I434" s="29">
        <f t="shared" si="122"/>
        <v>2.2250485660981263</v>
      </c>
      <c r="J434" s="29">
        <f t="shared" si="123"/>
        <v>13.949340071223991</v>
      </c>
      <c r="K434" s="32">
        <f>IF((D433+L433+M433-AL433)/($C$21+$C$22)&gt;$C$8,$C$8,(D433+L433+M433-AL433)/($C$21+$C$22))</f>
        <v>1400</v>
      </c>
      <c r="L434" s="97">
        <f t="shared" si="115"/>
        <v>0</v>
      </c>
      <c r="M434" s="96">
        <f t="shared" si="116"/>
        <v>0</v>
      </c>
      <c r="N434" s="98">
        <f t="shared" si="124"/>
        <v>1.7382597742038917</v>
      </c>
      <c r="O434" s="100">
        <f t="shared" si="118"/>
        <v>4.2266987561397071</v>
      </c>
      <c r="P434" s="104">
        <f t="shared" si="125"/>
        <v>18.880500609176615</v>
      </c>
      <c r="Q434" s="102">
        <f t="shared" si="131"/>
        <v>2.8886093440366814E-2</v>
      </c>
      <c r="R434" s="106">
        <f>K434-U434</f>
        <v>0</v>
      </c>
      <c r="S434" s="106">
        <f>IF(K434-H433&lt;0,0,K434-H433)</f>
        <v>0</v>
      </c>
      <c r="T434" s="106">
        <f t="shared" si="119"/>
        <v>98.365381490613771</v>
      </c>
      <c r="U434" s="107">
        <f>IF(S434&gt;0,0,IF(U433+(F434-AL434/$C$23)*$C$22/($C$21+$C$22)&gt;$C$8,$C$8,IF(V434=$C$8,U433+(F434-AL434/$C$23)*$C$22/$C$21,U433+(F434-AL434/$C$23)*$C$22/($C$21+$C$22))))</f>
        <v>1400</v>
      </c>
      <c r="V434" s="107">
        <f>IF(S434=0,IF(V433+(F434-AL434/$C$23)*$C$22/($C$21+$C$22)&gt;$C$8,$C$8,V433+(F434-AL434/$C$23)*$C$22/($C$21+$C$22)),E434)</f>
        <v>1400</v>
      </c>
      <c r="W434" s="203">
        <f>IF(S434&gt;0,0,IF(W433+AL434/$C$23&gt;$F$23,$F$23,W433+AL434/$C$23))</f>
        <v>1.6346185093862227</v>
      </c>
      <c r="X434" s="105" t="str">
        <f>IF(R434=0,"-",IF(U434=0,FORECAST($C$8,Инклинометрия!$B$2:$B$152,Инклинометрия!$A$2:$A$152),FORECAST(R434,Инклинометрия!$B$2:$B$152,Инклинометрия!$A$2:$A$152)))</f>
        <v>-</v>
      </c>
      <c r="Y434" s="105" t="str">
        <f>IF(R434=0,"-",IF(U434=0,FORECAST($C$8-R434,Инклинометрия!$B$2:$B$152,Инклинометрия!$A$2:$A$152),0))</f>
        <v>-</v>
      </c>
      <c r="Z434" s="105" t="str">
        <f>IF(S434=0,"-",FORECAST($C$8,Инклинометрия!$B$2:$B$152,Инклинометрия!$A$2:$A$152))</f>
        <v>-</v>
      </c>
      <c r="AA434" s="105" t="str">
        <f>IF(S434=0,"-",FORECAST($C$8-S434,Инклинометрия!$B$2:$B$152,Инклинометрия!$A$2:$A$152))</f>
        <v>-</v>
      </c>
      <c r="AB434" s="105">
        <f>IF(T434=0,"-",FORECAST($C$6,Инклинометрия!$B$2:$B$152,Инклинометрия!$A$2:$A$152))</f>
        <v>1425</v>
      </c>
      <c r="AC434" s="105">
        <f>IF(R434=0,FORECAST($C$6-T434,Инклинометрия!$B$2:$B$152,Инклинометрия!$A$2:$A$152),FORECAST($C$8,Инклинометрия!$B$2:$B$152,Инклинометрия!$A$2:$A$152))</f>
        <v>1331.5528875839168</v>
      </c>
      <c r="AD434" s="107">
        <f>IF(U434=0,"-",FORECAST($C$8,Инклинометрия!$B$2:$B$152,Инклинометрия!$A$2:$A$152))</f>
        <v>1330</v>
      </c>
      <c r="AE434" s="107">
        <f>IF(U434=0,"-",FORECAST($C$8-U434,Инклинометрия!$B$2:$B$152,Инклинометрия!$A$2:$A$152))</f>
        <v>0</v>
      </c>
      <c r="AF434" s="107">
        <f>FORECAST($C$8-S434,Инклинометрия!$B$2:$B$152,Инклинометрия!$A$2:$A$152)</f>
        <v>1330</v>
      </c>
      <c r="AG434" s="107">
        <f>FORECAST($C$8-(S434+V434),Инклинометрия!$B$2:$B$152,Инклинометрия!$A$2:$A$152)</f>
        <v>0</v>
      </c>
      <c r="AH434" s="107">
        <f>IF(W434=0,"-",FORECAST($C$8+W434,Инклинометрия!$B$2:$B$152,Инклинометрия!$A$2:$A$152))</f>
        <v>1331.5528875839168</v>
      </c>
      <c r="AI434" s="107">
        <f>IF(W434=0,"-",FORECAST($C$8,Инклинометрия!$B$2:$B$152,Инклинометрия!$A$2:$A$152))</f>
        <v>1330</v>
      </c>
      <c r="AK434" s="122">
        <f>2*PI()*$C$5*(AT433-AT432)/(LN(AN433/$I$9)*$I$8/$I$7+LN($I$10/AN433)*$I$8/$I$7)</f>
        <v>0</v>
      </c>
      <c r="AL434" s="67">
        <f>AK434*(B434-B433)</f>
        <v>0</v>
      </c>
      <c r="AM434" s="23">
        <f t="shared" si="132"/>
        <v>4.3059540056097682E-2</v>
      </c>
      <c r="AN434" s="26">
        <f>AN433+AK434*(B434-B433)/(2*PI()*$C$5*AN433*$I$11)</f>
        <v>0.12986115207059001</v>
      </c>
      <c r="AO434" s="87">
        <f t="shared" si="126"/>
        <v>111242.59539450394</v>
      </c>
      <c r="AP434" s="87">
        <f>IF(R434+U434&lt;$C$8,0,32*$G$13/$C$12^2*($I$8*R434+$I$6*U434)+32*$G$14/($C$14^2-$C$13^2)*($I$8*S434+$I$6*V434))</f>
        <v>9917.5953945039291</v>
      </c>
      <c r="AQ434" s="66">
        <f>R434*$C$11*$C$9+U434*$C$11*$C$10</f>
        <v>14695380</v>
      </c>
      <c r="AR434" s="66">
        <f>S434*$C$11*$C$9+V434*$C$11*$C$10</f>
        <v>14695380</v>
      </c>
      <c r="AS434" s="87">
        <f>$C$11*(T434*$C$9+W434*$C$10)</f>
        <v>789129.61404581123</v>
      </c>
      <c r="AT434" s="45">
        <f t="shared" si="120"/>
        <v>15595752.209440315</v>
      </c>
      <c r="AU434" s="75"/>
    </row>
    <row r="435" spans="2:47" ht="15" thickBot="1" x14ac:dyDescent="0.35">
      <c r="B435" s="41">
        <f t="shared" si="127"/>
        <v>4040</v>
      </c>
      <c r="C435" s="8">
        <f t="shared" si="128"/>
        <v>40.4</v>
      </c>
      <c r="D435" s="73">
        <f t="shared" si="114"/>
        <v>54.034999999999997</v>
      </c>
      <c r="E435" s="29">
        <f t="shared" si="117"/>
        <v>2995.6832803739198</v>
      </c>
      <c r="F435" s="29">
        <f t="shared" si="121"/>
        <v>7.4150576246875062</v>
      </c>
      <c r="G435" s="29">
        <f t="shared" si="129"/>
        <v>9.9176395730195388</v>
      </c>
      <c r="H435" s="17">
        <f t="shared" si="130"/>
        <v>4006.7263875001076</v>
      </c>
      <c r="I435" s="29">
        <f t="shared" si="122"/>
        <v>2.2250485660981263</v>
      </c>
      <c r="J435" s="29">
        <f t="shared" si="123"/>
        <v>13.949340071223562</v>
      </c>
      <c r="K435" s="32">
        <f>IF((D434+L434+M434-AL434)/($C$21+$C$22)&gt;$C$8,$C$8,(D434+L434+M434-AL434)/($C$21+$C$22))</f>
        <v>1400</v>
      </c>
      <c r="L435" s="97">
        <f t="shared" si="115"/>
        <v>0</v>
      </c>
      <c r="M435" s="96">
        <f t="shared" si="116"/>
        <v>0</v>
      </c>
      <c r="N435" s="98">
        <f t="shared" si="124"/>
        <v>1.7382597742038917</v>
      </c>
      <c r="O435" s="100">
        <f t="shared" si="118"/>
        <v>4.2266987561397071</v>
      </c>
      <c r="P435" s="104">
        <f t="shared" si="125"/>
        <v>18.880500609176615</v>
      </c>
      <c r="Q435" s="102">
        <f t="shared" si="131"/>
        <v>2.8886093440366814E-2</v>
      </c>
      <c r="R435" s="106">
        <f>K435-U435</f>
        <v>0</v>
      </c>
      <c r="S435" s="106">
        <f>IF(K435-H434&lt;0,0,K435-H434)</f>
        <v>0</v>
      </c>
      <c r="T435" s="106">
        <f t="shared" si="119"/>
        <v>98.365381490613771</v>
      </c>
      <c r="U435" s="107">
        <f>IF(S435&gt;0,0,IF(U434+(F435-AL435/$C$23)*$C$22/($C$21+$C$22)&gt;$C$8,$C$8,IF(V435=$C$8,U434+(F435-AL435/$C$23)*$C$22/$C$21,U434+(F435-AL435/$C$23)*$C$22/($C$21+$C$22))))</f>
        <v>1400</v>
      </c>
      <c r="V435" s="107">
        <f>IF(S435=0,IF(V434+(F435-AL435/$C$23)*$C$22/($C$21+$C$22)&gt;$C$8,$C$8,V434+(F435-AL435/$C$23)*$C$22/($C$21+$C$22)),E435)</f>
        <v>1400</v>
      </c>
      <c r="W435" s="203">
        <f>IF(S435&gt;0,0,IF(W434+AL435/$C$23&gt;$F$23,$F$23,W434+AL435/$C$23))</f>
        <v>1.6346185093862227</v>
      </c>
      <c r="X435" s="105" t="str">
        <f>IF(R435=0,"-",IF(U435=0,FORECAST($C$8,Инклинометрия!$B$2:$B$152,Инклинометрия!$A$2:$A$152),FORECAST(R435,Инклинометрия!$B$2:$B$152,Инклинометрия!$A$2:$A$152)))</f>
        <v>-</v>
      </c>
      <c r="Y435" s="105" t="str">
        <f>IF(R435=0,"-",IF(U435=0,FORECAST($C$8-R435,Инклинометрия!$B$2:$B$152,Инклинометрия!$A$2:$A$152),0))</f>
        <v>-</v>
      </c>
      <c r="Z435" s="105" t="str">
        <f>IF(S435=0,"-",FORECAST($C$8,Инклинометрия!$B$2:$B$152,Инклинометрия!$A$2:$A$152))</f>
        <v>-</v>
      </c>
      <c r="AA435" s="105" t="str">
        <f>IF(S435=0,"-",FORECAST($C$8-S435,Инклинометрия!$B$2:$B$152,Инклинометрия!$A$2:$A$152))</f>
        <v>-</v>
      </c>
      <c r="AB435" s="105">
        <f>IF(T435=0,"-",FORECAST($C$6,Инклинометрия!$B$2:$B$152,Инклинометрия!$A$2:$A$152))</f>
        <v>1425</v>
      </c>
      <c r="AC435" s="105">
        <f>IF(R435=0,FORECAST($C$6-T435,Инклинометрия!$B$2:$B$152,Инклинометрия!$A$2:$A$152),FORECAST($C$8,Инклинометрия!$B$2:$B$152,Инклинометрия!$A$2:$A$152))</f>
        <v>1331.5528875839168</v>
      </c>
      <c r="AD435" s="107">
        <f>IF(U435=0,"-",FORECAST($C$8,Инклинометрия!$B$2:$B$152,Инклинометрия!$A$2:$A$152))</f>
        <v>1330</v>
      </c>
      <c r="AE435" s="107">
        <f>IF(U435=0,"-",FORECAST($C$8-U435,Инклинометрия!$B$2:$B$152,Инклинометрия!$A$2:$A$152))</f>
        <v>0</v>
      </c>
      <c r="AF435" s="107">
        <f>FORECAST($C$8-S435,Инклинометрия!$B$2:$B$152,Инклинометрия!$A$2:$A$152)</f>
        <v>1330</v>
      </c>
      <c r="AG435" s="107">
        <f>FORECAST($C$8-(S435+V435),Инклинометрия!$B$2:$B$152,Инклинометрия!$A$2:$A$152)</f>
        <v>0</v>
      </c>
      <c r="AH435" s="107">
        <f>IF(W435=0,"-",FORECAST($C$8+W435,Инклинометрия!$B$2:$B$152,Инклинометрия!$A$2:$A$152))</f>
        <v>1331.5528875839168</v>
      </c>
      <c r="AI435" s="107">
        <f>IF(W435=0,"-",FORECAST($C$8,Инклинометрия!$B$2:$B$152,Инклинометрия!$A$2:$A$152))</f>
        <v>1330</v>
      </c>
      <c r="AK435" s="122">
        <f>2*PI()*$C$5*(AT434-AT433)/(LN(AN434/$I$9)*$I$8/$I$7+LN($I$10/AN434)*$I$8/$I$7)</f>
        <v>0</v>
      </c>
      <c r="AL435" s="67">
        <f>AK435*(B435-B434)</f>
        <v>0</v>
      </c>
      <c r="AM435" s="23">
        <f t="shared" si="132"/>
        <v>4.3059540056097682E-2</v>
      </c>
      <c r="AN435" s="26">
        <f>AN434+AK435*(B435-B434)/(2*PI()*$C$5*AN434*$I$11)</f>
        <v>0.12986115207059001</v>
      </c>
      <c r="AO435" s="87">
        <f t="shared" si="126"/>
        <v>111242.59539450394</v>
      </c>
      <c r="AP435" s="87">
        <f>IF(R435+U435&lt;$C$8,0,32*$G$13/$C$12^2*($I$8*R435+$I$6*U435)+32*$G$14/($C$14^2-$C$13^2)*($I$8*S435+$I$6*V435))</f>
        <v>9917.5953945039291</v>
      </c>
      <c r="AQ435" s="66">
        <f>R435*$C$11*$C$9+U435*$C$11*$C$10</f>
        <v>14695380</v>
      </c>
      <c r="AR435" s="66">
        <f>S435*$C$11*$C$9+V435*$C$11*$C$10</f>
        <v>14695380</v>
      </c>
      <c r="AS435" s="87">
        <f>$C$11*(T435*$C$9+W435*$C$10)</f>
        <v>789129.61404581123</v>
      </c>
      <c r="AT435" s="45">
        <f t="shared" si="120"/>
        <v>15595752.209440315</v>
      </c>
      <c r="AU435" s="75"/>
    </row>
    <row r="436" spans="2:47" ht="15" thickBot="1" x14ac:dyDescent="0.35">
      <c r="B436" s="41">
        <f t="shared" si="127"/>
        <v>4050</v>
      </c>
      <c r="C436" s="8">
        <f t="shared" si="128"/>
        <v>40.5</v>
      </c>
      <c r="D436" s="73">
        <f t="shared" si="114"/>
        <v>54.168750000000003</v>
      </c>
      <c r="E436" s="29">
        <f t="shared" si="117"/>
        <v>3003.0983379986078</v>
      </c>
      <c r="F436" s="29">
        <f t="shared" si="121"/>
        <v>7.4150576246879609</v>
      </c>
      <c r="G436" s="29">
        <f t="shared" si="129"/>
        <v>9.9176395730201481</v>
      </c>
      <c r="H436" s="17">
        <f t="shared" si="130"/>
        <v>4016.6440270731277</v>
      </c>
      <c r="I436" s="29">
        <f t="shared" si="122"/>
        <v>2.2250485660981263</v>
      </c>
      <c r="J436" s="29">
        <f t="shared" si="123"/>
        <v>13.949340071223991</v>
      </c>
      <c r="K436" s="32">
        <f>IF((D435+L435+M435-AL435)/($C$21+$C$22)&gt;$C$8,$C$8,(D435+L435+M435-AL435)/($C$21+$C$22))</f>
        <v>1400</v>
      </c>
      <c r="L436" s="97">
        <f t="shared" si="115"/>
        <v>0</v>
      </c>
      <c r="M436" s="96">
        <f t="shared" si="116"/>
        <v>0</v>
      </c>
      <c r="N436" s="98">
        <f t="shared" si="124"/>
        <v>1.7382597742038917</v>
      </c>
      <c r="O436" s="100">
        <f t="shared" si="118"/>
        <v>4.2266987561397071</v>
      </c>
      <c r="P436" s="104">
        <f t="shared" si="125"/>
        <v>18.880500609176615</v>
      </c>
      <c r="Q436" s="102">
        <f t="shared" si="131"/>
        <v>2.8886093440366814E-2</v>
      </c>
      <c r="R436" s="106">
        <f>K436-U436</f>
        <v>0</v>
      </c>
      <c r="S436" s="106">
        <f>IF(K436-H435&lt;0,0,K436-H435)</f>
        <v>0</v>
      </c>
      <c r="T436" s="106">
        <f t="shared" si="119"/>
        <v>98.365381490613771</v>
      </c>
      <c r="U436" s="107">
        <f>IF(S436&gt;0,0,IF(U435+(F436-AL436/$C$23)*$C$22/($C$21+$C$22)&gt;$C$8,$C$8,IF(V436=$C$8,U435+(F436-AL436/$C$23)*$C$22/$C$21,U435+(F436-AL436/$C$23)*$C$22/($C$21+$C$22))))</f>
        <v>1400</v>
      </c>
      <c r="V436" s="107">
        <f>IF(S436=0,IF(V435+(F436-AL436/$C$23)*$C$22/($C$21+$C$22)&gt;$C$8,$C$8,V435+(F436-AL436/$C$23)*$C$22/($C$21+$C$22)),E436)</f>
        <v>1400</v>
      </c>
      <c r="W436" s="203">
        <f>IF(S436&gt;0,0,IF(W435+AL436/$C$23&gt;$F$23,$F$23,W435+AL436/$C$23))</f>
        <v>1.6346185093862227</v>
      </c>
      <c r="X436" s="105" t="str">
        <f>IF(R436=0,"-",IF(U436=0,FORECAST($C$8,Инклинометрия!$B$2:$B$152,Инклинометрия!$A$2:$A$152),FORECAST(R436,Инклинометрия!$B$2:$B$152,Инклинометрия!$A$2:$A$152)))</f>
        <v>-</v>
      </c>
      <c r="Y436" s="105" t="str">
        <f>IF(R436=0,"-",IF(U436=0,FORECAST($C$8-R436,Инклинометрия!$B$2:$B$152,Инклинометрия!$A$2:$A$152),0))</f>
        <v>-</v>
      </c>
      <c r="Z436" s="105" t="str">
        <f>IF(S436=0,"-",FORECAST($C$8,Инклинометрия!$B$2:$B$152,Инклинометрия!$A$2:$A$152))</f>
        <v>-</v>
      </c>
      <c r="AA436" s="105" t="str">
        <f>IF(S436=0,"-",FORECAST($C$8-S436,Инклинометрия!$B$2:$B$152,Инклинометрия!$A$2:$A$152))</f>
        <v>-</v>
      </c>
      <c r="AB436" s="105">
        <f>IF(T436=0,"-",FORECAST($C$6,Инклинометрия!$B$2:$B$152,Инклинометрия!$A$2:$A$152))</f>
        <v>1425</v>
      </c>
      <c r="AC436" s="105">
        <f>IF(R436=0,FORECAST($C$6-T436,Инклинометрия!$B$2:$B$152,Инклинометрия!$A$2:$A$152),FORECAST($C$8,Инклинометрия!$B$2:$B$152,Инклинометрия!$A$2:$A$152))</f>
        <v>1331.5528875839168</v>
      </c>
      <c r="AD436" s="107">
        <f>IF(U436=0,"-",FORECAST($C$8,Инклинометрия!$B$2:$B$152,Инклинометрия!$A$2:$A$152))</f>
        <v>1330</v>
      </c>
      <c r="AE436" s="107">
        <f>IF(U436=0,"-",FORECAST($C$8-U436,Инклинометрия!$B$2:$B$152,Инклинометрия!$A$2:$A$152))</f>
        <v>0</v>
      </c>
      <c r="AF436" s="107">
        <f>FORECAST($C$8-S436,Инклинометрия!$B$2:$B$152,Инклинометрия!$A$2:$A$152)</f>
        <v>1330</v>
      </c>
      <c r="AG436" s="107">
        <f>FORECAST($C$8-(S436+V436),Инклинометрия!$B$2:$B$152,Инклинометрия!$A$2:$A$152)</f>
        <v>0</v>
      </c>
      <c r="AH436" s="107">
        <f>IF(W436=0,"-",FORECAST($C$8+W436,Инклинометрия!$B$2:$B$152,Инклинометрия!$A$2:$A$152))</f>
        <v>1331.5528875839168</v>
      </c>
      <c r="AI436" s="107">
        <f>IF(W436=0,"-",FORECAST($C$8,Инклинометрия!$B$2:$B$152,Инклинометрия!$A$2:$A$152))</f>
        <v>1330</v>
      </c>
      <c r="AK436" s="122">
        <f>2*PI()*$C$5*(AT435-AT434)/(LN(AN435/$I$9)*$I$8/$I$7+LN($I$10/AN435)*$I$8/$I$7)</f>
        <v>0</v>
      </c>
      <c r="AL436" s="67">
        <f>AK436*(B436-B435)</f>
        <v>0</v>
      </c>
      <c r="AM436" s="23">
        <f t="shared" si="132"/>
        <v>4.3059540056097682E-2</v>
      </c>
      <c r="AN436" s="26">
        <f>AN435+AK436*(B436-B435)/(2*PI()*$C$5*AN435*$I$11)</f>
        <v>0.12986115207059001</v>
      </c>
      <c r="AO436" s="87">
        <f t="shared" si="126"/>
        <v>111242.59539450394</v>
      </c>
      <c r="AP436" s="87">
        <f>IF(R436+U436&lt;$C$8,0,32*$G$13/$C$12^2*($I$8*R436+$I$6*U436)+32*$G$14/($C$14^2-$C$13^2)*($I$8*S436+$I$6*V436))</f>
        <v>9917.5953945039291</v>
      </c>
      <c r="AQ436" s="66">
        <f>R436*$C$11*$C$9+U436*$C$11*$C$10</f>
        <v>14695380</v>
      </c>
      <c r="AR436" s="66">
        <f>S436*$C$11*$C$9+V436*$C$11*$C$10</f>
        <v>14695380</v>
      </c>
      <c r="AS436" s="87">
        <f>$C$11*(T436*$C$9+W436*$C$10)</f>
        <v>789129.61404581123</v>
      </c>
      <c r="AT436" s="45">
        <f t="shared" si="120"/>
        <v>15595752.209440315</v>
      </c>
      <c r="AU436" s="75"/>
    </row>
    <row r="437" spans="2:47" ht="15" thickBot="1" x14ac:dyDescent="0.35">
      <c r="B437" s="41">
        <f t="shared" si="127"/>
        <v>4060</v>
      </c>
      <c r="C437" s="8">
        <f t="shared" si="128"/>
        <v>40.6</v>
      </c>
      <c r="D437" s="73">
        <f t="shared" si="114"/>
        <v>54.302500000000002</v>
      </c>
      <c r="E437" s="29">
        <f t="shared" si="117"/>
        <v>3010.5133956232958</v>
      </c>
      <c r="F437" s="29">
        <f t="shared" si="121"/>
        <v>7.4150576246879609</v>
      </c>
      <c r="G437" s="29">
        <f t="shared" si="129"/>
        <v>9.9176395730201481</v>
      </c>
      <c r="H437" s="17">
        <f t="shared" si="130"/>
        <v>4026.5616666461478</v>
      </c>
      <c r="I437" s="29">
        <f t="shared" si="122"/>
        <v>2.2250485660981263</v>
      </c>
      <c r="J437" s="29">
        <f t="shared" si="123"/>
        <v>13.949340071223991</v>
      </c>
      <c r="K437" s="32">
        <f>IF((D436+L436+M436-AL436)/($C$21+$C$22)&gt;$C$8,$C$8,(D436+L436+M436-AL436)/($C$21+$C$22))</f>
        <v>1400</v>
      </c>
      <c r="L437" s="97">
        <f t="shared" si="115"/>
        <v>0</v>
      </c>
      <c r="M437" s="96">
        <f t="shared" si="116"/>
        <v>0</v>
      </c>
      <c r="N437" s="98">
        <f t="shared" si="124"/>
        <v>1.7382597742038917</v>
      </c>
      <c r="O437" s="100">
        <f t="shared" si="118"/>
        <v>4.2266987561397071</v>
      </c>
      <c r="P437" s="104">
        <f t="shared" si="125"/>
        <v>18.880500609176615</v>
      </c>
      <c r="Q437" s="102">
        <f t="shared" si="131"/>
        <v>2.8886093440366814E-2</v>
      </c>
      <c r="R437" s="106">
        <f>K437-U437</f>
        <v>0</v>
      </c>
      <c r="S437" s="106">
        <f>IF(K437-H436&lt;0,0,K437-H436)</f>
        <v>0</v>
      </c>
      <c r="T437" s="106">
        <f t="shared" si="119"/>
        <v>98.365381490613771</v>
      </c>
      <c r="U437" s="107">
        <f>IF(S437&gt;0,0,IF(U436+(F437-AL437/$C$23)*$C$22/($C$21+$C$22)&gt;$C$8,$C$8,IF(V437=$C$8,U436+(F437-AL437/$C$23)*$C$22/$C$21,U436+(F437-AL437/$C$23)*$C$22/($C$21+$C$22))))</f>
        <v>1400</v>
      </c>
      <c r="V437" s="107">
        <f>IF(S437=0,IF(V436+(F437-AL437/$C$23)*$C$22/($C$21+$C$22)&gt;$C$8,$C$8,V436+(F437-AL437/$C$23)*$C$22/($C$21+$C$22)),E437)</f>
        <v>1400</v>
      </c>
      <c r="W437" s="203">
        <f>IF(S437&gt;0,0,IF(W436+AL437/$C$23&gt;$F$23,$F$23,W436+AL437/$C$23))</f>
        <v>1.6346185093862227</v>
      </c>
      <c r="X437" s="105" t="str">
        <f>IF(R437=0,"-",IF(U437=0,FORECAST($C$8,Инклинометрия!$B$2:$B$152,Инклинометрия!$A$2:$A$152),FORECAST(R437,Инклинометрия!$B$2:$B$152,Инклинометрия!$A$2:$A$152)))</f>
        <v>-</v>
      </c>
      <c r="Y437" s="105" t="str">
        <f>IF(R437=0,"-",IF(U437=0,FORECAST($C$8-R437,Инклинометрия!$B$2:$B$152,Инклинометрия!$A$2:$A$152),0))</f>
        <v>-</v>
      </c>
      <c r="Z437" s="105" t="str">
        <f>IF(S437=0,"-",FORECAST($C$8,Инклинометрия!$B$2:$B$152,Инклинометрия!$A$2:$A$152))</f>
        <v>-</v>
      </c>
      <c r="AA437" s="105" t="str">
        <f>IF(S437=0,"-",FORECAST($C$8-S437,Инклинометрия!$B$2:$B$152,Инклинометрия!$A$2:$A$152))</f>
        <v>-</v>
      </c>
      <c r="AB437" s="105">
        <f>IF(T437=0,"-",FORECAST($C$6,Инклинометрия!$B$2:$B$152,Инклинометрия!$A$2:$A$152))</f>
        <v>1425</v>
      </c>
      <c r="AC437" s="105">
        <f>IF(R437=0,FORECAST($C$6-T437,Инклинометрия!$B$2:$B$152,Инклинометрия!$A$2:$A$152),FORECAST($C$8,Инклинометрия!$B$2:$B$152,Инклинометрия!$A$2:$A$152))</f>
        <v>1331.5528875839168</v>
      </c>
      <c r="AD437" s="107">
        <f>IF(U437=0,"-",FORECAST($C$8,Инклинометрия!$B$2:$B$152,Инклинометрия!$A$2:$A$152))</f>
        <v>1330</v>
      </c>
      <c r="AE437" s="107">
        <f>IF(U437=0,"-",FORECAST($C$8-U437,Инклинометрия!$B$2:$B$152,Инклинометрия!$A$2:$A$152))</f>
        <v>0</v>
      </c>
      <c r="AF437" s="107">
        <f>FORECAST($C$8-S437,Инклинометрия!$B$2:$B$152,Инклинометрия!$A$2:$A$152)</f>
        <v>1330</v>
      </c>
      <c r="AG437" s="107">
        <f>FORECAST($C$8-(S437+V437),Инклинометрия!$B$2:$B$152,Инклинометрия!$A$2:$A$152)</f>
        <v>0</v>
      </c>
      <c r="AH437" s="107">
        <f>IF(W437=0,"-",FORECAST($C$8+W437,Инклинометрия!$B$2:$B$152,Инклинометрия!$A$2:$A$152))</f>
        <v>1331.5528875839168</v>
      </c>
      <c r="AI437" s="107">
        <f>IF(W437=0,"-",FORECAST($C$8,Инклинометрия!$B$2:$B$152,Инклинометрия!$A$2:$A$152))</f>
        <v>1330</v>
      </c>
      <c r="AK437" s="122">
        <f>2*PI()*$C$5*(AT436-AT435)/(LN(AN436/$I$9)*$I$8/$I$7+LN($I$10/AN436)*$I$8/$I$7)</f>
        <v>0</v>
      </c>
      <c r="AL437" s="67">
        <f>AK437*(B437-B436)</f>
        <v>0</v>
      </c>
      <c r="AM437" s="23">
        <f t="shared" si="132"/>
        <v>4.3059540056097682E-2</v>
      </c>
      <c r="AN437" s="26">
        <f>AN436+AK437*(B437-B436)/(2*PI()*$C$5*AN436*$I$11)</f>
        <v>0.12986115207059001</v>
      </c>
      <c r="AO437" s="87">
        <f t="shared" si="126"/>
        <v>111242.59539450394</v>
      </c>
      <c r="AP437" s="87">
        <f>IF(R437+U437&lt;$C$8,0,32*$G$13/$C$12^2*($I$8*R437+$I$6*U437)+32*$G$14/($C$14^2-$C$13^2)*($I$8*S437+$I$6*V437))</f>
        <v>9917.5953945039291</v>
      </c>
      <c r="AQ437" s="66">
        <f>R437*$C$11*$C$9+U437*$C$11*$C$10</f>
        <v>14695380</v>
      </c>
      <c r="AR437" s="66">
        <f>S437*$C$11*$C$9+V437*$C$11*$C$10</f>
        <v>14695380</v>
      </c>
      <c r="AS437" s="87">
        <f>$C$11*(T437*$C$9+W437*$C$10)</f>
        <v>789129.61404581123</v>
      </c>
      <c r="AT437" s="45">
        <f t="shared" si="120"/>
        <v>15595752.209440315</v>
      </c>
      <c r="AU437" s="75"/>
    </row>
    <row r="438" spans="2:47" ht="15" thickBot="1" x14ac:dyDescent="0.35">
      <c r="B438" s="41">
        <f t="shared" si="127"/>
        <v>4070</v>
      </c>
      <c r="C438" s="8">
        <f t="shared" si="128"/>
        <v>40.700000000000003</v>
      </c>
      <c r="D438" s="73">
        <f t="shared" si="114"/>
        <v>54.436250000000001</v>
      </c>
      <c r="E438" s="29">
        <f t="shared" si="117"/>
        <v>3017.9284532479842</v>
      </c>
      <c r="F438" s="29">
        <f t="shared" si="121"/>
        <v>7.4150576246884157</v>
      </c>
      <c r="G438" s="29">
        <f t="shared" si="129"/>
        <v>9.9176395730207556</v>
      </c>
      <c r="H438" s="17">
        <f t="shared" si="130"/>
        <v>4036.4793062191684</v>
      </c>
      <c r="I438" s="29">
        <f t="shared" si="122"/>
        <v>2.2250485660981263</v>
      </c>
      <c r="J438" s="29">
        <f t="shared" si="123"/>
        <v>13.949340071224418</v>
      </c>
      <c r="K438" s="32">
        <f>IF((D437+L437+M437-AL437)/($C$21+$C$22)&gt;$C$8,$C$8,(D437+L437+M437-AL437)/($C$21+$C$22))</f>
        <v>1400</v>
      </c>
      <c r="L438" s="97">
        <f t="shared" si="115"/>
        <v>0</v>
      </c>
      <c r="M438" s="96">
        <f t="shared" si="116"/>
        <v>0</v>
      </c>
      <c r="N438" s="98">
        <f t="shared" si="124"/>
        <v>1.7382597742038917</v>
      </c>
      <c r="O438" s="100">
        <f t="shared" si="118"/>
        <v>4.2266987561397071</v>
      </c>
      <c r="P438" s="104">
        <f t="shared" si="125"/>
        <v>18.880500609176615</v>
      </c>
      <c r="Q438" s="102">
        <f t="shared" si="131"/>
        <v>2.8886093440366814E-2</v>
      </c>
      <c r="R438" s="106">
        <f>K438-U438</f>
        <v>0</v>
      </c>
      <c r="S438" s="106">
        <f>IF(K438-H437&lt;0,0,K438-H437)</f>
        <v>0</v>
      </c>
      <c r="T438" s="106">
        <f t="shared" si="119"/>
        <v>98.365381490613771</v>
      </c>
      <c r="U438" s="107">
        <f>IF(S438&gt;0,0,IF(U437+(F438-AL438/$C$23)*$C$22/($C$21+$C$22)&gt;$C$8,$C$8,IF(V438=$C$8,U437+(F438-AL438/$C$23)*$C$22/$C$21,U437+(F438-AL438/$C$23)*$C$22/($C$21+$C$22))))</f>
        <v>1400</v>
      </c>
      <c r="V438" s="107">
        <f>IF(S438=0,IF(V437+(F438-AL438/$C$23)*$C$22/($C$21+$C$22)&gt;$C$8,$C$8,V437+(F438-AL438/$C$23)*$C$22/($C$21+$C$22)),E438)</f>
        <v>1400</v>
      </c>
      <c r="W438" s="203">
        <f>IF(S438&gt;0,0,IF(W437+AL438/$C$23&gt;$F$23,$F$23,W437+AL438/$C$23))</f>
        <v>1.6346185093862227</v>
      </c>
      <c r="X438" s="105" t="str">
        <f>IF(R438=0,"-",IF(U438=0,FORECAST($C$8,Инклинометрия!$B$2:$B$152,Инклинометрия!$A$2:$A$152),FORECAST(R438,Инклинометрия!$B$2:$B$152,Инклинометрия!$A$2:$A$152)))</f>
        <v>-</v>
      </c>
      <c r="Y438" s="105" t="str">
        <f>IF(R438=0,"-",IF(U438=0,FORECAST($C$8-R438,Инклинометрия!$B$2:$B$152,Инклинометрия!$A$2:$A$152),0))</f>
        <v>-</v>
      </c>
      <c r="Z438" s="105" t="str">
        <f>IF(S438=0,"-",FORECAST($C$8,Инклинометрия!$B$2:$B$152,Инклинометрия!$A$2:$A$152))</f>
        <v>-</v>
      </c>
      <c r="AA438" s="105" t="str">
        <f>IF(S438=0,"-",FORECAST($C$8-S438,Инклинометрия!$B$2:$B$152,Инклинометрия!$A$2:$A$152))</f>
        <v>-</v>
      </c>
      <c r="AB438" s="105">
        <f>IF(T438=0,"-",FORECAST($C$6,Инклинометрия!$B$2:$B$152,Инклинометрия!$A$2:$A$152))</f>
        <v>1425</v>
      </c>
      <c r="AC438" s="105">
        <f>IF(R438=0,FORECAST($C$6-T438,Инклинометрия!$B$2:$B$152,Инклинометрия!$A$2:$A$152),FORECAST($C$8,Инклинометрия!$B$2:$B$152,Инклинометрия!$A$2:$A$152))</f>
        <v>1331.5528875839168</v>
      </c>
      <c r="AD438" s="107">
        <f>IF(U438=0,"-",FORECAST($C$8,Инклинометрия!$B$2:$B$152,Инклинометрия!$A$2:$A$152))</f>
        <v>1330</v>
      </c>
      <c r="AE438" s="107">
        <f>IF(U438=0,"-",FORECAST($C$8-U438,Инклинометрия!$B$2:$B$152,Инклинометрия!$A$2:$A$152))</f>
        <v>0</v>
      </c>
      <c r="AF438" s="107">
        <f>FORECAST($C$8-S438,Инклинометрия!$B$2:$B$152,Инклинометрия!$A$2:$A$152)</f>
        <v>1330</v>
      </c>
      <c r="AG438" s="107">
        <f>FORECAST($C$8-(S438+V438),Инклинометрия!$B$2:$B$152,Инклинометрия!$A$2:$A$152)</f>
        <v>0</v>
      </c>
      <c r="AH438" s="107">
        <f>IF(W438=0,"-",FORECAST($C$8+W438,Инклинометрия!$B$2:$B$152,Инклинометрия!$A$2:$A$152))</f>
        <v>1331.5528875839168</v>
      </c>
      <c r="AI438" s="107">
        <f>IF(W438=0,"-",FORECAST($C$8,Инклинометрия!$B$2:$B$152,Инклинометрия!$A$2:$A$152))</f>
        <v>1330</v>
      </c>
      <c r="AK438" s="122">
        <f>2*PI()*$C$5*(AT437-AT436)/(LN(AN437/$I$9)*$I$8/$I$7+LN($I$10/AN437)*$I$8/$I$7)</f>
        <v>0</v>
      </c>
      <c r="AL438" s="67">
        <f>AK438*(B438-B437)</f>
        <v>0</v>
      </c>
      <c r="AM438" s="23">
        <f t="shared" si="132"/>
        <v>4.3059540056097682E-2</v>
      </c>
      <c r="AN438" s="26">
        <f>AN437+AK438*(B438-B437)/(2*PI()*$C$5*AN437*$I$11)</f>
        <v>0.12986115207059001</v>
      </c>
      <c r="AO438" s="87">
        <f t="shared" si="126"/>
        <v>111242.59539450394</v>
      </c>
      <c r="AP438" s="87">
        <f>IF(R438+U438&lt;$C$8,0,32*$G$13/$C$12^2*($I$8*R438+$I$6*U438)+32*$G$14/($C$14^2-$C$13^2)*($I$8*S438+$I$6*V438))</f>
        <v>9917.5953945039291</v>
      </c>
      <c r="AQ438" s="66">
        <f>R438*$C$11*$C$9+U438*$C$11*$C$10</f>
        <v>14695380</v>
      </c>
      <c r="AR438" s="66">
        <f>S438*$C$11*$C$9+V438*$C$11*$C$10</f>
        <v>14695380</v>
      </c>
      <c r="AS438" s="87">
        <f>$C$11*(T438*$C$9+W438*$C$10)</f>
        <v>789129.61404581123</v>
      </c>
      <c r="AT438" s="45">
        <f t="shared" si="120"/>
        <v>15595752.209440315</v>
      </c>
      <c r="AU438" s="75"/>
    </row>
    <row r="439" spans="2:47" ht="15" thickBot="1" x14ac:dyDescent="0.35">
      <c r="B439" s="41">
        <f t="shared" si="127"/>
        <v>4080</v>
      </c>
      <c r="C439" s="8">
        <f t="shared" si="128"/>
        <v>40.800000000000004</v>
      </c>
      <c r="D439" s="73">
        <f t="shared" si="114"/>
        <v>54.570000000000007</v>
      </c>
      <c r="E439" s="29">
        <f t="shared" si="117"/>
        <v>3025.3435108726721</v>
      </c>
      <c r="F439" s="29">
        <f t="shared" si="121"/>
        <v>7.4150576246879609</v>
      </c>
      <c r="G439" s="29">
        <f t="shared" si="129"/>
        <v>9.9176395730201481</v>
      </c>
      <c r="H439" s="17">
        <f t="shared" si="130"/>
        <v>4046.3969457921885</v>
      </c>
      <c r="I439" s="29">
        <f t="shared" si="122"/>
        <v>2.2250485660981263</v>
      </c>
      <c r="J439" s="29">
        <f t="shared" si="123"/>
        <v>13.949340071223991</v>
      </c>
      <c r="K439" s="32">
        <f>IF((D438+L438+M438-AL438)/($C$21+$C$22)&gt;$C$8,$C$8,(D438+L438+M438-AL438)/($C$21+$C$22))</f>
        <v>1400</v>
      </c>
      <c r="L439" s="97">
        <f t="shared" si="115"/>
        <v>0</v>
      </c>
      <c r="M439" s="96">
        <f t="shared" si="116"/>
        <v>0</v>
      </c>
      <c r="N439" s="98">
        <f t="shared" si="124"/>
        <v>1.7382597742038917</v>
      </c>
      <c r="O439" s="100">
        <f t="shared" si="118"/>
        <v>4.2266987561397071</v>
      </c>
      <c r="P439" s="104">
        <f t="shared" si="125"/>
        <v>18.880500609176615</v>
      </c>
      <c r="Q439" s="102">
        <f t="shared" si="131"/>
        <v>2.8886093440366814E-2</v>
      </c>
      <c r="R439" s="106">
        <f>K439-U439</f>
        <v>0</v>
      </c>
      <c r="S439" s="106">
        <f>IF(K439-H438&lt;0,0,K439-H438)</f>
        <v>0</v>
      </c>
      <c r="T439" s="106">
        <f t="shared" si="119"/>
        <v>98.365381490613771</v>
      </c>
      <c r="U439" s="107">
        <f>IF(S439&gt;0,0,IF(U438+(F439-AL439/$C$23)*$C$22/($C$21+$C$22)&gt;$C$8,$C$8,IF(V439=$C$8,U438+(F439-AL439/$C$23)*$C$22/$C$21,U438+(F439-AL439/$C$23)*$C$22/($C$21+$C$22))))</f>
        <v>1400</v>
      </c>
      <c r="V439" s="107">
        <f>IF(S439=0,IF(V438+(F439-AL439/$C$23)*$C$22/($C$21+$C$22)&gt;$C$8,$C$8,V438+(F439-AL439/$C$23)*$C$22/($C$21+$C$22)),E439)</f>
        <v>1400</v>
      </c>
      <c r="W439" s="203">
        <f>IF(S439&gt;0,0,IF(W438+AL439/$C$23&gt;$F$23,$F$23,W438+AL439/$C$23))</f>
        <v>1.6346185093862227</v>
      </c>
      <c r="X439" s="105" t="str">
        <f>IF(R439=0,"-",IF(U439=0,FORECAST($C$8,Инклинометрия!$B$2:$B$152,Инклинометрия!$A$2:$A$152),FORECAST(R439,Инклинометрия!$B$2:$B$152,Инклинометрия!$A$2:$A$152)))</f>
        <v>-</v>
      </c>
      <c r="Y439" s="105" t="str">
        <f>IF(R439=0,"-",IF(U439=0,FORECAST($C$8-R439,Инклинометрия!$B$2:$B$152,Инклинометрия!$A$2:$A$152),0))</f>
        <v>-</v>
      </c>
      <c r="Z439" s="105" t="str">
        <f>IF(S439=0,"-",FORECAST($C$8,Инклинометрия!$B$2:$B$152,Инклинометрия!$A$2:$A$152))</f>
        <v>-</v>
      </c>
      <c r="AA439" s="105" t="str">
        <f>IF(S439=0,"-",FORECAST($C$8-S439,Инклинометрия!$B$2:$B$152,Инклинометрия!$A$2:$A$152))</f>
        <v>-</v>
      </c>
      <c r="AB439" s="105">
        <f>IF(T439=0,"-",FORECAST($C$6,Инклинометрия!$B$2:$B$152,Инклинометрия!$A$2:$A$152))</f>
        <v>1425</v>
      </c>
      <c r="AC439" s="105">
        <f>IF(R439=0,FORECAST($C$6-T439,Инклинометрия!$B$2:$B$152,Инклинометрия!$A$2:$A$152),FORECAST($C$8,Инклинометрия!$B$2:$B$152,Инклинометрия!$A$2:$A$152))</f>
        <v>1331.5528875839168</v>
      </c>
      <c r="AD439" s="107">
        <f>IF(U439=0,"-",FORECAST($C$8,Инклинометрия!$B$2:$B$152,Инклинометрия!$A$2:$A$152))</f>
        <v>1330</v>
      </c>
      <c r="AE439" s="107">
        <f>IF(U439=0,"-",FORECAST($C$8-U439,Инклинометрия!$B$2:$B$152,Инклинометрия!$A$2:$A$152))</f>
        <v>0</v>
      </c>
      <c r="AF439" s="107">
        <f>FORECAST($C$8-S439,Инклинометрия!$B$2:$B$152,Инклинометрия!$A$2:$A$152)</f>
        <v>1330</v>
      </c>
      <c r="AG439" s="107">
        <f>FORECAST($C$8-(S439+V439),Инклинометрия!$B$2:$B$152,Инклинометрия!$A$2:$A$152)</f>
        <v>0</v>
      </c>
      <c r="AH439" s="107">
        <f>IF(W439=0,"-",FORECAST($C$8+W439,Инклинометрия!$B$2:$B$152,Инклинометрия!$A$2:$A$152))</f>
        <v>1331.5528875839168</v>
      </c>
      <c r="AI439" s="107">
        <f>IF(W439=0,"-",FORECAST($C$8,Инклинометрия!$B$2:$B$152,Инклинометрия!$A$2:$A$152))</f>
        <v>1330</v>
      </c>
      <c r="AK439" s="122">
        <f>2*PI()*$C$5*(AT438-AT437)/(LN(AN438/$I$9)*$I$8/$I$7+LN($I$10/AN438)*$I$8/$I$7)</f>
        <v>0</v>
      </c>
      <c r="AL439" s="67">
        <f>AK439*(B439-B438)</f>
        <v>0</v>
      </c>
      <c r="AM439" s="23">
        <f t="shared" si="132"/>
        <v>4.3059540056097682E-2</v>
      </c>
      <c r="AN439" s="26">
        <f>AN438+AK439*(B439-B438)/(2*PI()*$C$5*AN438*$I$11)</f>
        <v>0.12986115207059001</v>
      </c>
      <c r="AO439" s="87">
        <f t="shared" si="126"/>
        <v>111242.59539450394</v>
      </c>
      <c r="AP439" s="87">
        <f>IF(R439+U439&lt;$C$8,0,32*$G$13/$C$12^2*($I$8*R439+$I$6*U439)+32*$G$14/($C$14^2-$C$13^2)*($I$8*S439+$I$6*V439))</f>
        <v>9917.5953945039291</v>
      </c>
      <c r="AQ439" s="66">
        <f>R439*$C$11*$C$9+U439*$C$11*$C$10</f>
        <v>14695380</v>
      </c>
      <c r="AR439" s="66">
        <f>S439*$C$11*$C$9+V439*$C$11*$C$10</f>
        <v>14695380</v>
      </c>
      <c r="AS439" s="87">
        <f>$C$11*(T439*$C$9+W439*$C$10)</f>
        <v>789129.61404581123</v>
      </c>
      <c r="AT439" s="45">
        <f t="shared" si="120"/>
        <v>15595752.209440315</v>
      </c>
      <c r="AU439" s="75"/>
    </row>
    <row r="440" spans="2:47" ht="15" thickBot="1" x14ac:dyDescent="0.35">
      <c r="B440" s="41">
        <f t="shared" si="127"/>
        <v>4090</v>
      </c>
      <c r="C440" s="8">
        <f t="shared" si="128"/>
        <v>40.9</v>
      </c>
      <c r="D440" s="73">
        <f t="shared" si="114"/>
        <v>54.703749999999999</v>
      </c>
      <c r="E440" s="29">
        <f t="shared" si="117"/>
        <v>3032.7585684973596</v>
      </c>
      <c r="F440" s="29">
        <f t="shared" si="121"/>
        <v>7.4150576246875062</v>
      </c>
      <c r="G440" s="29">
        <f t="shared" si="129"/>
        <v>9.9176395730195388</v>
      </c>
      <c r="H440" s="17">
        <f t="shared" si="130"/>
        <v>4056.3145853652081</v>
      </c>
      <c r="I440" s="29">
        <f t="shared" si="122"/>
        <v>2.2250485660981263</v>
      </c>
      <c r="J440" s="29">
        <f t="shared" si="123"/>
        <v>13.949340071223562</v>
      </c>
      <c r="K440" s="32">
        <f>IF((D439+L439+M439-AL439)/($C$21+$C$22)&gt;$C$8,$C$8,(D439+L439+M439-AL439)/($C$21+$C$22))</f>
        <v>1400</v>
      </c>
      <c r="L440" s="97">
        <f t="shared" si="115"/>
        <v>0</v>
      </c>
      <c r="M440" s="96">
        <f t="shared" si="116"/>
        <v>0</v>
      </c>
      <c r="N440" s="98">
        <f t="shared" si="124"/>
        <v>1.7382597742038917</v>
      </c>
      <c r="O440" s="100">
        <f t="shared" si="118"/>
        <v>4.2266987561397071</v>
      </c>
      <c r="P440" s="104">
        <f t="shared" si="125"/>
        <v>18.880500609176615</v>
      </c>
      <c r="Q440" s="102">
        <f t="shared" si="131"/>
        <v>2.8886093440366814E-2</v>
      </c>
      <c r="R440" s="106">
        <f>K440-U440</f>
        <v>0</v>
      </c>
      <c r="S440" s="106">
        <f>IF(K440-H439&lt;0,0,K440-H439)</f>
        <v>0</v>
      </c>
      <c r="T440" s="106">
        <f t="shared" si="119"/>
        <v>98.365381490613771</v>
      </c>
      <c r="U440" s="107">
        <f>IF(S440&gt;0,0,IF(U439+(F440-AL440/$C$23)*$C$22/($C$21+$C$22)&gt;$C$8,$C$8,IF(V440=$C$8,U439+(F440-AL440/$C$23)*$C$22/$C$21,U439+(F440-AL440/$C$23)*$C$22/($C$21+$C$22))))</f>
        <v>1400</v>
      </c>
      <c r="V440" s="107">
        <f>IF(S440=0,IF(V439+(F440-AL440/$C$23)*$C$22/($C$21+$C$22)&gt;$C$8,$C$8,V439+(F440-AL440/$C$23)*$C$22/($C$21+$C$22)),E440)</f>
        <v>1400</v>
      </c>
      <c r="W440" s="203">
        <f>IF(S440&gt;0,0,IF(W439+AL440/$C$23&gt;$F$23,$F$23,W439+AL440/$C$23))</f>
        <v>1.6346185093862227</v>
      </c>
      <c r="X440" s="105" t="str">
        <f>IF(R440=0,"-",IF(U440=0,FORECAST($C$8,Инклинометрия!$B$2:$B$152,Инклинометрия!$A$2:$A$152),FORECAST(R440,Инклинометрия!$B$2:$B$152,Инклинометрия!$A$2:$A$152)))</f>
        <v>-</v>
      </c>
      <c r="Y440" s="105" t="str">
        <f>IF(R440=0,"-",IF(U440=0,FORECAST($C$8-R440,Инклинометрия!$B$2:$B$152,Инклинометрия!$A$2:$A$152),0))</f>
        <v>-</v>
      </c>
      <c r="Z440" s="105" t="str">
        <f>IF(S440=0,"-",FORECAST($C$8,Инклинометрия!$B$2:$B$152,Инклинометрия!$A$2:$A$152))</f>
        <v>-</v>
      </c>
      <c r="AA440" s="105" t="str">
        <f>IF(S440=0,"-",FORECAST($C$8-S440,Инклинометрия!$B$2:$B$152,Инклинометрия!$A$2:$A$152))</f>
        <v>-</v>
      </c>
      <c r="AB440" s="105">
        <f>IF(T440=0,"-",FORECAST($C$6,Инклинометрия!$B$2:$B$152,Инклинометрия!$A$2:$A$152))</f>
        <v>1425</v>
      </c>
      <c r="AC440" s="105">
        <f>IF(R440=0,FORECAST($C$6-T440,Инклинометрия!$B$2:$B$152,Инклинометрия!$A$2:$A$152),FORECAST($C$8,Инклинометрия!$B$2:$B$152,Инклинометрия!$A$2:$A$152))</f>
        <v>1331.5528875839168</v>
      </c>
      <c r="AD440" s="107">
        <f>IF(U440=0,"-",FORECAST($C$8,Инклинометрия!$B$2:$B$152,Инклинометрия!$A$2:$A$152))</f>
        <v>1330</v>
      </c>
      <c r="AE440" s="107">
        <f>IF(U440=0,"-",FORECAST($C$8-U440,Инклинометрия!$B$2:$B$152,Инклинометрия!$A$2:$A$152))</f>
        <v>0</v>
      </c>
      <c r="AF440" s="107">
        <f>FORECAST($C$8-S440,Инклинометрия!$B$2:$B$152,Инклинометрия!$A$2:$A$152)</f>
        <v>1330</v>
      </c>
      <c r="AG440" s="107">
        <f>FORECAST($C$8-(S440+V440),Инклинометрия!$B$2:$B$152,Инклинометрия!$A$2:$A$152)</f>
        <v>0</v>
      </c>
      <c r="AH440" s="107">
        <f>IF(W440=0,"-",FORECAST($C$8+W440,Инклинометрия!$B$2:$B$152,Инклинометрия!$A$2:$A$152))</f>
        <v>1331.5528875839168</v>
      </c>
      <c r="AI440" s="107">
        <f>IF(W440=0,"-",FORECAST($C$8,Инклинометрия!$B$2:$B$152,Инклинометрия!$A$2:$A$152))</f>
        <v>1330</v>
      </c>
      <c r="AK440" s="122">
        <f>2*PI()*$C$5*(AT439-AT438)/(LN(AN439/$I$9)*$I$8/$I$7+LN($I$10/AN439)*$I$8/$I$7)</f>
        <v>0</v>
      </c>
      <c r="AL440" s="67">
        <f>AK440*(B440-B439)</f>
        <v>0</v>
      </c>
      <c r="AM440" s="23">
        <f t="shared" si="132"/>
        <v>4.3059540056097682E-2</v>
      </c>
      <c r="AN440" s="26">
        <f>AN439+AK440*(B440-B439)/(2*PI()*$C$5*AN439*$I$11)</f>
        <v>0.12986115207059001</v>
      </c>
      <c r="AO440" s="87">
        <f t="shared" si="126"/>
        <v>111242.59539450394</v>
      </c>
      <c r="AP440" s="87">
        <f>IF(R440+U440&lt;$C$8,0,32*$G$13/$C$12^2*($I$8*R440+$I$6*U440)+32*$G$14/($C$14^2-$C$13^2)*($I$8*S440+$I$6*V440))</f>
        <v>9917.5953945039291</v>
      </c>
      <c r="AQ440" s="66">
        <f>R440*$C$11*$C$9+U440*$C$11*$C$10</f>
        <v>14695380</v>
      </c>
      <c r="AR440" s="66">
        <f>S440*$C$11*$C$9+V440*$C$11*$C$10</f>
        <v>14695380</v>
      </c>
      <c r="AS440" s="87">
        <f>$C$11*(T440*$C$9+W440*$C$10)</f>
        <v>789129.61404581123</v>
      </c>
      <c r="AT440" s="45">
        <f t="shared" si="120"/>
        <v>15595752.209440315</v>
      </c>
      <c r="AU440" s="75"/>
    </row>
    <row r="441" spans="2:47" ht="15" thickBot="1" x14ac:dyDescent="0.35">
      <c r="B441" s="41">
        <f t="shared" si="127"/>
        <v>4100</v>
      </c>
      <c r="C441" s="8">
        <f t="shared" si="128"/>
        <v>41</v>
      </c>
      <c r="D441" s="73">
        <f t="shared" si="114"/>
        <v>54.837499999999999</v>
      </c>
      <c r="E441" s="29">
        <f t="shared" si="117"/>
        <v>3040.1736261220476</v>
      </c>
      <c r="F441" s="29">
        <f t="shared" si="121"/>
        <v>7.4150576246879609</v>
      </c>
      <c r="G441" s="29">
        <f t="shared" si="129"/>
        <v>9.9176395730201481</v>
      </c>
      <c r="H441" s="17">
        <f t="shared" si="130"/>
        <v>4066.2322249382282</v>
      </c>
      <c r="I441" s="29">
        <f t="shared" si="122"/>
        <v>2.2250485660981263</v>
      </c>
      <c r="J441" s="29">
        <f t="shared" si="123"/>
        <v>13.949340071223991</v>
      </c>
      <c r="K441" s="32">
        <f>IF((D440+L440+M440-AL440)/($C$21+$C$22)&gt;$C$8,$C$8,(D440+L440+M440-AL440)/($C$21+$C$22))</f>
        <v>1400</v>
      </c>
      <c r="L441" s="97">
        <f t="shared" si="115"/>
        <v>0</v>
      </c>
      <c r="M441" s="96">
        <f t="shared" si="116"/>
        <v>0</v>
      </c>
      <c r="N441" s="98">
        <f t="shared" si="124"/>
        <v>1.7382597742038917</v>
      </c>
      <c r="O441" s="100">
        <f t="shared" si="118"/>
        <v>4.2266987561397071</v>
      </c>
      <c r="P441" s="104">
        <f t="shared" si="125"/>
        <v>18.880500609176615</v>
      </c>
      <c r="Q441" s="102">
        <f t="shared" si="131"/>
        <v>2.8886093440366814E-2</v>
      </c>
      <c r="R441" s="106">
        <f>K441-U441</f>
        <v>0</v>
      </c>
      <c r="S441" s="106">
        <f>IF(K441-H440&lt;0,0,K441-H440)</f>
        <v>0</v>
      </c>
      <c r="T441" s="106">
        <f t="shared" si="119"/>
        <v>98.365381490613771</v>
      </c>
      <c r="U441" s="107">
        <f>IF(S441&gt;0,0,IF(U440+(F441-AL441/$C$23)*$C$22/($C$21+$C$22)&gt;$C$8,$C$8,IF(V441=$C$8,U440+(F441-AL441/$C$23)*$C$22/$C$21,U440+(F441-AL441/$C$23)*$C$22/($C$21+$C$22))))</f>
        <v>1400</v>
      </c>
      <c r="V441" s="107">
        <f>IF(S441=0,IF(V440+(F441-AL441/$C$23)*$C$22/($C$21+$C$22)&gt;$C$8,$C$8,V440+(F441-AL441/$C$23)*$C$22/($C$21+$C$22)),E441)</f>
        <v>1400</v>
      </c>
      <c r="W441" s="203">
        <f>IF(S441&gt;0,0,IF(W440+AL441/$C$23&gt;$F$23,$F$23,W440+AL441/$C$23))</f>
        <v>1.6346185093862227</v>
      </c>
      <c r="X441" s="105" t="str">
        <f>IF(R441=0,"-",IF(U441=0,FORECAST($C$8,Инклинометрия!$B$2:$B$152,Инклинометрия!$A$2:$A$152),FORECAST(R441,Инклинометрия!$B$2:$B$152,Инклинометрия!$A$2:$A$152)))</f>
        <v>-</v>
      </c>
      <c r="Y441" s="105" t="str">
        <f>IF(R441=0,"-",IF(U441=0,FORECAST($C$8-R441,Инклинометрия!$B$2:$B$152,Инклинометрия!$A$2:$A$152),0))</f>
        <v>-</v>
      </c>
      <c r="Z441" s="105" t="str">
        <f>IF(S441=0,"-",FORECAST($C$8,Инклинометрия!$B$2:$B$152,Инклинометрия!$A$2:$A$152))</f>
        <v>-</v>
      </c>
      <c r="AA441" s="105" t="str">
        <f>IF(S441=0,"-",FORECAST($C$8-S441,Инклинометрия!$B$2:$B$152,Инклинометрия!$A$2:$A$152))</f>
        <v>-</v>
      </c>
      <c r="AB441" s="105">
        <f>IF(T441=0,"-",FORECAST($C$6,Инклинометрия!$B$2:$B$152,Инклинометрия!$A$2:$A$152))</f>
        <v>1425</v>
      </c>
      <c r="AC441" s="105">
        <f>IF(R441=0,FORECAST($C$6-T441,Инклинометрия!$B$2:$B$152,Инклинометрия!$A$2:$A$152),FORECAST($C$8,Инклинометрия!$B$2:$B$152,Инклинометрия!$A$2:$A$152))</f>
        <v>1331.5528875839168</v>
      </c>
      <c r="AD441" s="107">
        <f>IF(U441=0,"-",FORECAST($C$8,Инклинометрия!$B$2:$B$152,Инклинометрия!$A$2:$A$152))</f>
        <v>1330</v>
      </c>
      <c r="AE441" s="107">
        <f>IF(U441=0,"-",FORECAST($C$8-U441,Инклинометрия!$B$2:$B$152,Инклинометрия!$A$2:$A$152))</f>
        <v>0</v>
      </c>
      <c r="AF441" s="107">
        <f>FORECAST($C$8-S441,Инклинометрия!$B$2:$B$152,Инклинометрия!$A$2:$A$152)</f>
        <v>1330</v>
      </c>
      <c r="AG441" s="107">
        <f>FORECAST($C$8-(S441+V441),Инклинометрия!$B$2:$B$152,Инклинометрия!$A$2:$A$152)</f>
        <v>0</v>
      </c>
      <c r="AH441" s="107">
        <f>IF(W441=0,"-",FORECAST($C$8+W441,Инклинометрия!$B$2:$B$152,Инклинометрия!$A$2:$A$152))</f>
        <v>1331.5528875839168</v>
      </c>
      <c r="AI441" s="107">
        <f>IF(W441=0,"-",FORECAST($C$8,Инклинометрия!$B$2:$B$152,Инклинометрия!$A$2:$A$152))</f>
        <v>1330</v>
      </c>
      <c r="AK441" s="122">
        <f>2*PI()*$C$5*(AT440-AT439)/(LN(AN440/$I$9)*$I$8/$I$7+LN($I$10/AN440)*$I$8/$I$7)</f>
        <v>0</v>
      </c>
      <c r="AL441" s="67">
        <f>AK441*(B441-B440)</f>
        <v>0</v>
      </c>
      <c r="AM441" s="23">
        <f t="shared" si="132"/>
        <v>4.3059540056097682E-2</v>
      </c>
      <c r="AN441" s="26">
        <f>AN440+AK441*(B441-B440)/(2*PI()*$C$5*AN440*$I$11)</f>
        <v>0.12986115207059001</v>
      </c>
      <c r="AO441" s="87">
        <f t="shared" si="126"/>
        <v>111242.59539450394</v>
      </c>
      <c r="AP441" s="87">
        <f>IF(R441+U441&lt;$C$8,0,32*$G$13/$C$12^2*($I$8*R441+$I$6*U441)+32*$G$14/($C$14^2-$C$13^2)*($I$8*S441+$I$6*V441))</f>
        <v>9917.5953945039291</v>
      </c>
      <c r="AQ441" s="66">
        <f>R441*$C$11*$C$9+U441*$C$11*$C$10</f>
        <v>14695380</v>
      </c>
      <c r="AR441" s="66">
        <f>S441*$C$11*$C$9+V441*$C$11*$C$10</f>
        <v>14695380</v>
      </c>
      <c r="AS441" s="87">
        <f>$C$11*(T441*$C$9+W441*$C$10)</f>
        <v>789129.61404581123</v>
      </c>
      <c r="AT441" s="45">
        <f t="shared" si="120"/>
        <v>15595752.209440315</v>
      </c>
      <c r="AU441" s="75"/>
    </row>
    <row r="442" spans="2:47" ht="15" thickBot="1" x14ac:dyDescent="0.35">
      <c r="B442" s="41">
        <f t="shared" si="127"/>
        <v>4110</v>
      </c>
      <c r="C442" s="8">
        <f t="shared" si="128"/>
        <v>41.1</v>
      </c>
      <c r="D442" s="73">
        <f t="shared" si="114"/>
        <v>54.971249999999998</v>
      </c>
      <c r="E442" s="29">
        <f t="shared" si="117"/>
        <v>3047.5886837467356</v>
      </c>
      <c r="F442" s="29">
        <f t="shared" si="121"/>
        <v>7.4150576246879609</v>
      </c>
      <c r="G442" s="29">
        <f t="shared" si="129"/>
        <v>9.9176395730201481</v>
      </c>
      <c r="H442" s="17">
        <f t="shared" si="130"/>
        <v>4076.1498645112483</v>
      </c>
      <c r="I442" s="29">
        <f t="shared" si="122"/>
        <v>2.2250485660981263</v>
      </c>
      <c r="J442" s="29">
        <f t="shared" si="123"/>
        <v>13.949340071223991</v>
      </c>
      <c r="K442" s="32">
        <f>IF((D441+L441+M441-AL441)/($C$21+$C$22)&gt;$C$8,$C$8,(D441+L441+M441-AL441)/($C$21+$C$22))</f>
        <v>1400</v>
      </c>
      <c r="L442" s="97">
        <f t="shared" si="115"/>
        <v>0</v>
      </c>
      <c r="M442" s="96">
        <f t="shared" si="116"/>
        <v>0</v>
      </c>
      <c r="N442" s="98">
        <f t="shared" si="124"/>
        <v>1.7382597742038917</v>
      </c>
      <c r="O442" s="100">
        <f t="shared" si="118"/>
        <v>4.2266987561397071</v>
      </c>
      <c r="P442" s="104">
        <f t="shared" si="125"/>
        <v>18.880500609176615</v>
      </c>
      <c r="Q442" s="102">
        <f t="shared" si="131"/>
        <v>2.8886093440366814E-2</v>
      </c>
      <c r="R442" s="106">
        <f>K442-U442</f>
        <v>0</v>
      </c>
      <c r="S442" s="106">
        <f>IF(K442-H441&lt;0,0,K442-H441)</f>
        <v>0</v>
      </c>
      <c r="T442" s="106">
        <f t="shared" si="119"/>
        <v>98.365381490613771</v>
      </c>
      <c r="U442" s="107">
        <f>IF(S442&gt;0,0,IF(U441+(F442-AL442/$C$23)*$C$22/($C$21+$C$22)&gt;$C$8,$C$8,IF(V442=$C$8,U441+(F442-AL442/$C$23)*$C$22/$C$21,U441+(F442-AL442/$C$23)*$C$22/($C$21+$C$22))))</f>
        <v>1400</v>
      </c>
      <c r="V442" s="107">
        <f>IF(S442=0,IF(V441+(F442-AL442/$C$23)*$C$22/($C$21+$C$22)&gt;$C$8,$C$8,V441+(F442-AL442/$C$23)*$C$22/($C$21+$C$22)),E442)</f>
        <v>1400</v>
      </c>
      <c r="W442" s="203">
        <f>IF(S442&gt;0,0,IF(W441+AL442/$C$23&gt;$F$23,$F$23,W441+AL442/$C$23))</f>
        <v>1.6346185093862227</v>
      </c>
      <c r="X442" s="105" t="str">
        <f>IF(R442=0,"-",IF(U442=0,FORECAST($C$8,Инклинометрия!$B$2:$B$152,Инклинометрия!$A$2:$A$152),FORECAST(R442,Инклинометрия!$B$2:$B$152,Инклинометрия!$A$2:$A$152)))</f>
        <v>-</v>
      </c>
      <c r="Y442" s="105" t="str">
        <f>IF(R442=0,"-",IF(U442=0,FORECAST($C$8-R442,Инклинометрия!$B$2:$B$152,Инклинометрия!$A$2:$A$152),0))</f>
        <v>-</v>
      </c>
      <c r="Z442" s="105" t="str">
        <f>IF(S442=0,"-",FORECAST($C$8,Инклинометрия!$B$2:$B$152,Инклинометрия!$A$2:$A$152))</f>
        <v>-</v>
      </c>
      <c r="AA442" s="105" t="str">
        <f>IF(S442=0,"-",FORECAST($C$8-S442,Инклинометрия!$B$2:$B$152,Инклинометрия!$A$2:$A$152))</f>
        <v>-</v>
      </c>
      <c r="AB442" s="105">
        <f>IF(T442=0,"-",FORECAST($C$6,Инклинометрия!$B$2:$B$152,Инклинометрия!$A$2:$A$152))</f>
        <v>1425</v>
      </c>
      <c r="AC442" s="105">
        <f>IF(R442=0,FORECAST($C$6-T442,Инклинометрия!$B$2:$B$152,Инклинометрия!$A$2:$A$152),FORECAST($C$8,Инклинометрия!$B$2:$B$152,Инклинометрия!$A$2:$A$152))</f>
        <v>1331.5528875839168</v>
      </c>
      <c r="AD442" s="107">
        <f>IF(U442=0,"-",FORECAST($C$8,Инклинометрия!$B$2:$B$152,Инклинометрия!$A$2:$A$152))</f>
        <v>1330</v>
      </c>
      <c r="AE442" s="107">
        <f>IF(U442=0,"-",FORECAST($C$8-U442,Инклинометрия!$B$2:$B$152,Инклинометрия!$A$2:$A$152))</f>
        <v>0</v>
      </c>
      <c r="AF442" s="107">
        <f>FORECAST($C$8-S442,Инклинометрия!$B$2:$B$152,Инклинометрия!$A$2:$A$152)</f>
        <v>1330</v>
      </c>
      <c r="AG442" s="107">
        <f>FORECAST($C$8-(S442+V442),Инклинометрия!$B$2:$B$152,Инклинометрия!$A$2:$A$152)</f>
        <v>0</v>
      </c>
      <c r="AH442" s="107">
        <f>IF(W442=0,"-",FORECAST($C$8+W442,Инклинометрия!$B$2:$B$152,Инклинометрия!$A$2:$A$152))</f>
        <v>1331.5528875839168</v>
      </c>
      <c r="AI442" s="107">
        <f>IF(W442=0,"-",FORECAST($C$8,Инклинометрия!$B$2:$B$152,Инклинометрия!$A$2:$A$152))</f>
        <v>1330</v>
      </c>
      <c r="AK442" s="122">
        <f>2*PI()*$C$5*(AT441-AT440)/(LN(AN441/$I$9)*$I$8/$I$7+LN($I$10/AN441)*$I$8/$I$7)</f>
        <v>0</v>
      </c>
      <c r="AL442" s="67">
        <f>AK442*(B442-B441)</f>
        <v>0</v>
      </c>
      <c r="AM442" s="23">
        <f t="shared" si="132"/>
        <v>4.3059540056097682E-2</v>
      </c>
      <c r="AN442" s="26">
        <f>AN441+AK442*(B442-B441)/(2*PI()*$C$5*AN441*$I$11)</f>
        <v>0.12986115207059001</v>
      </c>
      <c r="AO442" s="87">
        <f t="shared" si="126"/>
        <v>111242.59539450394</v>
      </c>
      <c r="AP442" s="87">
        <f>IF(R442+U442&lt;$C$8,0,32*$G$13/$C$12^2*($I$8*R442+$I$6*U442)+32*$G$14/($C$14^2-$C$13^2)*($I$8*S442+$I$6*V442))</f>
        <v>9917.5953945039291</v>
      </c>
      <c r="AQ442" s="66">
        <f>R442*$C$11*$C$9+U442*$C$11*$C$10</f>
        <v>14695380</v>
      </c>
      <c r="AR442" s="66">
        <f>S442*$C$11*$C$9+V442*$C$11*$C$10</f>
        <v>14695380</v>
      </c>
      <c r="AS442" s="87">
        <f>$C$11*(T442*$C$9+W442*$C$10)</f>
        <v>789129.61404581123</v>
      </c>
      <c r="AT442" s="45">
        <f t="shared" si="120"/>
        <v>15595752.209440315</v>
      </c>
      <c r="AU442" s="75"/>
    </row>
    <row r="443" spans="2:47" ht="15" thickBot="1" x14ac:dyDescent="0.35">
      <c r="B443" s="41">
        <f t="shared" si="127"/>
        <v>4120</v>
      </c>
      <c r="C443" s="8">
        <f t="shared" si="128"/>
        <v>41.2</v>
      </c>
      <c r="D443" s="73">
        <f t="shared" si="114"/>
        <v>55.104999999999997</v>
      </c>
      <c r="E443" s="29">
        <f t="shared" si="117"/>
        <v>3055.0037413714235</v>
      </c>
      <c r="F443" s="29">
        <f t="shared" si="121"/>
        <v>7.4150576246879609</v>
      </c>
      <c r="G443" s="29">
        <f t="shared" si="129"/>
        <v>9.9176395730201481</v>
      </c>
      <c r="H443" s="17">
        <f t="shared" si="130"/>
        <v>4086.0675040842684</v>
      </c>
      <c r="I443" s="29">
        <f t="shared" si="122"/>
        <v>2.2250485660981263</v>
      </c>
      <c r="J443" s="29">
        <f t="shared" si="123"/>
        <v>13.949340071223991</v>
      </c>
      <c r="K443" s="32">
        <f>IF((D442+L442+M442-AL442)/($C$21+$C$22)&gt;$C$8,$C$8,(D442+L442+M442-AL442)/($C$21+$C$22))</f>
        <v>1400</v>
      </c>
      <c r="L443" s="97">
        <f t="shared" si="115"/>
        <v>0</v>
      </c>
      <c r="M443" s="96">
        <f t="shared" si="116"/>
        <v>0</v>
      </c>
      <c r="N443" s="98">
        <f t="shared" si="124"/>
        <v>1.7382597742038917</v>
      </c>
      <c r="O443" s="100">
        <f t="shared" si="118"/>
        <v>4.2266987561397071</v>
      </c>
      <c r="P443" s="104">
        <f t="shared" si="125"/>
        <v>18.880500609176615</v>
      </c>
      <c r="Q443" s="102">
        <f t="shared" si="131"/>
        <v>2.8886093440366814E-2</v>
      </c>
      <c r="R443" s="106">
        <f>K443-U443</f>
        <v>0</v>
      </c>
      <c r="S443" s="106">
        <f>IF(K443-H442&lt;0,0,K443-H442)</f>
        <v>0</v>
      </c>
      <c r="T443" s="106">
        <f t="shared" si="119"/>
        <v>98.365381490613771</v>
      </c>
      <c r="U443" s="107">
        <f>IF(S443&gt;0,0,IF(U442+(F443-AL443/$C$23)*$C$22/($C$21+$C$22)&gt;$C$8,$C$8,IF(V443=$C$8,U442+(F443-AL443/$C$23)*$C$22/$C$21,U442+(F443-AL443/$C$23)*$C$22/($C$21+$C$22))))</f>
        <v>1400</v>
      </c>
      <c r="V443" s="107">
        <f>IF(S443=0,IF(V442+(F443-AL443/$C$23)*$C$22/($C$21+$C$22)&gt;$C$8,$C$8,V442+(F443-AL443/$C$23)*$C$22/($C$21+$C$22)),E443)</f>
        <v>1400</v>
      </c>
      <c r="W443" s="203">
        <f>IF(S443&gt;0,0,IF(W442+AL443/$C$23&gt;$F$23,$F$23,W442+AL443/$C$23))</f>
        <v>1.6346185093862227</v>
      </c>
      <c r="X443" s="105" t="str">
        <f>IF(R443=0,"-",IF(U443=0,FORECAST($C$8,Инклинометрия!$B$2:$B$152,Инклинометрия!$A$2:$A$152),FORECAST(R443,Инклинометрия!$B$2:$B$152,Инклинометрия!$A$2:$A$152)))</f>
        <v>-</v>
      </c>
      <c r="Y443" s="105" t="str">
        <f>IF(R443=0,"-",IF(U443=0,FORECAST($C$8-R443,Инклинометрия!$B$2:$B$152,Инклинометрия!$A$2:$A$152),0))</f>
        <v>-</v>
      </c>
      <c r="Z443" s="105" t="str">
        <f>IF(S443=0,"-",FORECAST($C$8,Инклинометрия!$B$2:$B$152,Инклинометрия!$A$2:$A$152))</f>
        <v>-</v>
      </c>
      <c r="AA443" s="105" t="str">
        <f>IF(S443=0,"-",FORECAST($C$8-S443,Инклинометрия!$B$2:$B$152,Инклинометрия!$A$2:$A$152))</f>
        <v>-</v>
      </c>
      <c r="AB443" s="105">
        <f>IF(T443=0,"-",FORECAST($C$6,Инклинометрия!$B$2:$B$152,Инклинометрия!$A$2:$A$152))</f>
        <v>1425</v>
      </c>
      <c r="AC443" s="105">
        <f>IF(R443=0,FORECAST($C$6-T443,Инклинометрия!$B$2:$B$152,Инклинометрия!$A$2:$A$152),FORECAST($C$8,Инклинометрия!$B$2:$B$152,Инклинометрия!$A$2:$A$152))</f>
        <v>1331.5528875839168</v>
      </c>
      <c r="AD443" s="107">
        <f>IF(U443=0,"-",FORECAST($C$8,Инклинометрия!$B$2:$B$152,Инклинометрия!$A$2:$A$152))</f>
        <v>1330</v>
      </c>
      <c r="AE443" s="107">
        <f>IF(U443=0,"-",FORECAST($C$8-U443,Инклинометрия!$B$2:$B$152,Инклинометрия!$A$2:$A$152))</f>
        <v>0</v>
      </c>
      <c r="AF443" s="107">
        <f>FORECAST($C$8-S443,Инклинометрия!$B$2:$B$152,Инклинометрия!$A$2:$A$152)</f>
        <v>1330</v>
      </c>
      <c r="AG443" s="107">
        <f>FORECAST($C$8-(S443+V443),Инклинометрия!$B$2:$B$152,Инклинометрия!$A$2:$A$152)</f>
        <v>0</v>
      </c>
      <c r="AH443" s="107">
        <f>IF(W443=0,"-",FORECAST($C$8+W443,Инклинометрия!$B$2:$B$152,Инклинометрия!$A$2:$A$152))</f>
        <v>1331.5528875839168</v>
      </c>
      <c r="AI443" s="107">
        <f>IF(W443=0,"-",FORECAST($C$8,Инклинометрия!$B$2:$B$152,Инклинометрия!$A$2:$A$152))</f>
        <v>1330</v>
      </c>
      <c r="AK443" s="122">
        <f>2*PI()*$C$5*(AT442-AT441)/(LN(AN442/$I$9)*$I$8/$I$7+LN($I$10/AN442)*$I$8/$I$7)</f>
        <v>0</v>
      </c>
      <c r="AL443" s="67">
        <f>AK443*(B443-B442)</f>
        <v>0</v>
      </c>
      <c r="AM443" s="23">
        <f t="shared" si="132"/>
        <v>4.3059540056097682E-2</v>
      </c>
      <c r="AN443" s="26">
        <f>AN442+AK443*(B443-B442)/(2*PI()*$C$5*AN442*$I$11)</f>
        <v>0.12986115207059001</v>
      </c>
      <c r="AO443" s="87">
        <f t="shared" si="126"/>
        <v>111242.59539450394</v>
      </c>
      <c r="AP443" s="87">
        <f>IF(R443+U443&lt;$C$8,0,32*$G$13/$C$12^2*($I$8*R443+$I$6*U443)+32*$G$14/($C$14^2-$C$13^2)*($I$8*S443+$I$6*V443))</f>
        <v>9917.5953945039291</v>
      </c>
      <c r="AQ443" s="66">
        <f>R443*$C$11*$C$9+U443*$C$11*$C$10</f>
        <v>14695380</v>
      </c>
      <c r="AR443" s="66">
        <f>S443*$C$11*$C$9+V443*$C$11*$C$10</f>
        <v>14695380</v>
      </c>
      <c r="AS443" s="87">
        <f>$C$11*(T443*$C$9+W443*$C$10)</f>
        <v>789129.61404581123</v>
      </c>
      <c r="AT443" s="45">
        <f t="shared" si="120"/>
        <v>15595752.209440315</v>
      </c>
      <c r="AU443" s="75"/>
    </row>
    <row r="444" spans="2:47" ht="15" thickBot="1" x14ac:dyDescent="0.35">
      <c r="B444" s="41">
        <f t="shared" si="127"/>
        <v>4130</v>
      </c>
      <c r="C444" s="8">
        <f t="shared" si="128"/>
        <v>41.300000000000004</v>
      </c>
      <c r="D444" s="73">
        <f t="shared" si="114"/>
        <v>55.23875000000001</v>
      </c>
      <c r="E444" s="29">
        <f t="shared" si="117"/>
        <v>3062.4187989961115</v>
      </c>
      <c r="F444" s="29">
        <f t="shared" si="121"/>
        <v>7.4150576246879609</v>
      </c>
      <c r="G444" s="29">
        <f t="shared" si="129"/>
        <v>9.9176395730201481</v>
      </c>
      <c r="H444" s="17">
        <f t="shared" si="130"/>
        <v>4095.9851436572885</v>
      </c>
      <c r="I444" s="29">
        <f t="shared" si="122"/>
        <v>2.2250485660981263</v>
      </c>
      <c r="J444" s="29">
        <f t="shared" si="123"/>
        <v>13.949340071223991</v>
      </c>
      <c r="K444" s="32">
        <f>IF((D443+L443+M443-AL443)/($C$21+$C$22)&gt;$C$8,$C$8,(D443+L443+M443-AL443)/($C$21+$C$22))</f>
        <v>1400</v>
      </c>
      <c r="L444" s="97">
        <f t="shared" si="115"/>
        <v>0</v>
      </c>
      <c r="M444" s="96">
        <f t="shared" si="116"/>
        <v>0</v>
      </c>
      <c r="N444" s="98">
        <f t="shared" si="124"/>
        <v>1.7382597742038917</v>
      </c>
      <c r="O444" s="100">
        <f t="shared" si="118"/>
        <v>4.2266987561397071</v>
      </c>
      <c r="P444" s="104">
        <f t="shared" si="125"/>
        <v>18.880500609176615</v>
      </c>
      <c r="Q444" s="102">
        <f t="shared" si="131"/>
        <v>2.8886093440366814E-2</v>
      </c>
      <c r="R444" s="106">
        <f>K444-U444</f>
        <v>0</v>
      </c>
      <c r="S444" s="106">
        <f>IF(K444-H443&lt;0,0,K444-H443)</f>
        <v>0</v>
      </c>
      <c r="T444" s="106">
        <f t="shared" si="119"/>
        <v>98.365381490613771</v>
      </c>
      <c r="U444" s="107">
        <f>IF(S444&gt;0,0,IF(U443+(F444-AL444/$C$23)*$C$22/($C$21+$C$22)&gt;$C$8,$C$8,IF(V444=$C$8,U443+(F444-AL444/$C$23)*$C$22/$C$21,U443+(F444-AL444/$C$23)*$C$22/($C$21+$C$22))))</f>
        <v>1400</v>
      </c>
      <c r="V444" s="107">
        <f>IF(S444=0,IF(V443+(F444-AL444/$C$23)*$C$22/($C$21+$C$22)&gt;$C$8,$C$8,V443+(F444-AL444/$C$23)*$C$22/($C$21+$C$22)),E444)</f>
        <v>1400</v>
      </c>
      <c r="W444" s="203">
        <f>IF(S444&gt;0,0,IF(W443+AL444/$C$23&gt;$F$23,$F$23,W443+AL444/$C$23))</f>
        <v>1.6346185093862227</v>
      </c>
      <c r="X444" s="105" t="str">
        <f>IF(R444=0,"-",IF(U444=0,FORECAST($C$8,Инклинометрия!$B$2:$B$152,Инклинометрия!$A$2:$A$152),FORECAST(R444,Инклинометрия!$B$2:$B$152,Инклинометрия!$A$2:$A$152)))</f>
        <v>-</v>
      </c>
      <c r="Y444" s="105" t="str">
        <f>IF(R444=0,"-",IF(U444=0,FORECAST($C$8-R444,Инклинометрия!$B$2:$B$152,Инклинометрия!$A$2:$A$152),0))</f>
        <v>-</v>
      </c>
      <c r="Z444" s="105" t="str">
        <f>IF(S444=0,"-",FORECAST($C$8,Инклинометрия!$B$2:$B$152,Инклинометрия!$A$2:$A$152))</f>
        <v>-</v>
      </c>
      <c r="AA444" s="105" t="str">
        <f>IF(S444=0,"-",FORECAST($C$8-S444,Инклинометрия!$B$2:$B$152,Инклинометрия!$A$2:$A$152))</f>
        <v>-</v>
      </c>
      <c r="AB444" s="105">
        <f>IF(T444=0,"-",FORECAST($C$6,Инклинометрия!$B$2:$B$152,Инклинометрия!$A$2:$A$152))</f>
        <v>1425</v>
      </c>
      <c r="AC444" s="105">
        <f>IF(R444=0,FORECAST($C$6-T444,Инклинометрия!$B$2:$B$152,Инклинометрия!$A$2:$A$152),FORECAST($C$8,Инклинометрия!$B$2:$B$152,Инклинометрия!$A$2:$A$152))</f>
        <v>1331.5528875839168</v>
      </c>
      <c r="AD444" s="107">
        <f>IF(U444=0,"-",FORECAST($C$8,Инклинометрия!$B$2:$B$152,Инклинометрия!$A$2:$A$152))</f>
        <v>1330</v>
      </c>
      <c r="AE444" s="107">
        <f>IF(U444=0,"-",FORECAST($C$8-U444,Инклинометрия!$B$2:$B$152,Инклинометрия!$A$2:$A$152))</f>
        <v>0</v>
      </c>
      <c r="AF444" s="107">
        <f>FORECAST($C$8-S444,Инклинометрия!$B$2:$B$152,Инклинометрия!$A$2:$A$152)</f>
        <v>1330</v>
      </c>
      <c r="AG444" s="107">
        <f>FORECAST($C$8-(S444+V444),Инклинометрия!$B$2:$B$152,Инклинометрия!$A$2:$A$152)</f>
        <v>0</v>
      </c>
      <c r="AH444" s="107">
        <f>IF(W444=0,"-",FORECAST($C$8+W444,Инклинометрия!$B$2:$B$152,Инклинометрия!$A$2:$A$152))</f>
        <v>1331.5528875839168</v>
      </c>
      <c r="AI444" s="107">
        <f>IF(W444=0,"-",FORECAST($C$8,Инклинометрия!$B$2:$B$152,Инклинометрия!$A$2:$A$152))</f>
        <v>1330</v>
      </c>
      <c r="AK444" s="122">
        <f>2*PI()*$C$5*(AT443-AT442)/(LN(AN443/$I$9)*$I$8/$I$7+LN($I$10/AN443)*$I$8/$I$7)</f>
        <v>0</v>
      </c>
      <c r="AL444" s="67">
        <f>AK444*(B444-B443)</f>
        <v>0</v>
      </c>
      <c r="AM444" s="23">
        <f t="shared" si="132"/>
        <v>4.3059540056097682E-2</v>
      </c>
      <c r="AN444" s="26">
        <f>AN443+AK444*(B444-B443)/(2*PI()*$C$5*AN443*$I$11)</f>
        <v>0.12986115207059001</v>
      </c>
      <c r="AO444" s="87">
        <f t="shared" si="126"/>
        <v>111242.59539450394</v>
      </c>
      <c r="AP444" s="87">
        <f>IF(R444+U444&lt;$C$8,0,32*$G$13/$C$12^2*($I$8*R444+$I$6*U444)+32*$G$14/($C$14^2-$C$13^2)*($I$8*S444+$I$6*V444))</f>
        <v>9917.5953945039291</v>
      </c>
      <c r="AQ444" s="66">
        <f>R444*$C$11*$C$9+U444*$C$11*$C$10</f>
        <v>14695380</v>
      </c>
      <c r="AR444" s="66">
        <f>S444*$C$11*$C$9+V444*$C$11*$C$10</f>
        <v>14695380</v>
      </c>
      <c r="AS444" s="87">
        <f>$C$11*(T444*$C$9+W444*$C$10)</f>
        <v>789129.61404581123</v>
      </c>
      <c r="AT444" s="45">
        <f t="shared" si="120"/>
        <v>15595752.209440315</v>
      </c>
      <c r="AU444" s="75"/>
    </row>
    <row r="445" spans="2:47" ht="15" thickBot="1" x14ac:dyDescent="0.35">
      <c r="B445" s="41">
        <f t="shared" si="127"/>
        <v>4140</v>
      </c>
      <c r="C445" s="8">
        <f t="shared" si="128"/>
        <v>41.4</v>
      </c>
      <c r="D445" s="73">
        <f t="shared" si="114"/>
        <v>55.372500000000002</v>
      </c>
      <c r="E445" s="29">
        <f t="shared" si="117"/>
        <v>3069.833856620799</v>
      </c>
      <c r="F445" s="29">
        <f t="shared" si="121"/>
        <v>7.4150576246875062</v>
      </c>
      <c r="G445" s="29">
        <f t="shared" si="129"/>
        <v>9.9176395730195388</v>
      </c>
      <c r="H445" s="17">
        <f t="shared" si="130"/>
        <v>4105.9027832303082</v>
      </c>
      <c r="I445" s="29">
        <f t="shared" si="122"/>
        <v>2.2250485660981263</v>
      </c>
      <c r="J445" s="29">
        <f t="shared" si="123"/>
        <v>13.949340071223562</v>
      </c>
      <c r="K445" s="32">
        <f>IF((D444+L444+M444-AL444)/($C$21+$C$22)&gt;$C$8,$C$8,(D444+L444+M444-AL444)/($C$21+$C$22))</f>
        <v>1400</v>
      </c>
      <c r="L445" s="97">
        <f t="shared" si="115"/>
        <v>0</v>
      </c>
      <c r="M445" s="96">
        <f t="shared" si="116"/>
        <v>0</v>
      </c>
      <c r="N445" s="98">
        <f t="shared" si="124"/>
        <v>1.7382597742038917</v>
      </c>
      <c r="O445" s="100">
        <f t="shared" si="118"/>
        <v>4.2266987561397071</v>
      </c>
      <c r="P445" s="104">
        <f t="shared" si="125"/>
        <v>18.880500609176615</v>
      </c>
      <c r="Q445" s="102">
        <f t="shared" si="131"/>
        <v>2.8886093440366814E-2</v>
      </c>
      <c r="R445" s="106">
        <f>K445-U445</f>
        <v>0</v>
      </c>
      <c r="S445" s="106">
        <f>IF(K445-H444&lt;0,0,K445-H444)</f>
        <v>0</v>
      </c>
      <c r="T445" s="106">
        <f t="shared" si="119"/>
        <v>98.365381490613771</v>
      </c>
      <c r="U445" s="107">
        <f>IF(S445&gt;0,0,IF(U444+(F445-AL445/$C$23)*$C$22/($C$21+$C$22)&gt;$C$8,$C$8,IF(V445=$C$8,U444+(F445-AL445/$C$23)*$C$22/$C$21,U444+(F445-AL445/$C$23)*$C$22/($C$21+$C$22))))</f>
        <v>1400</v>
      </c>
      <c r="V445" s="107">
        <f>IF(S445=0,IF(V444+(F445-AL445/$C$23)*$C$22/($C$21+$C$22)&gt;$C$8,$C$8,V444+(F445-AL445/$C$23)*$C$22/($C$21+$C$22)),E445)</f>
        <v>1400</v>
      </c>
      <c r="W445" s="203">
        <f>IF(S445&gt;0,0,IF(W444+AL445/$C$23&gt;$F$23,$F$23,W444+AL445/$C$23))</f>
        <v>1.6346185093862227</v>
      </c>
      <c r="X445" s="105" t="str">
        <f>IF(R445=0,"-",IF(U445=0,FORECAST($C$8,Инклинометрия!$B$2:$B$152,Инклинометрия!$A$2:$A$152),FORECAST(R445,Инклинометрия!$B$2:$B$152,Инклинометрия!$A$2:$A$152)))</f>
        <v>-</v>
      </c>
      <c r="Y445" s="105" t="str">
        <f>IF(R445=0,"-",IF(U445=0,FORECAST($C$8-R445,Инклинометрия!$B$2:$B$152,Инклинометрия!$A$2:$A$152),0))</f>
        <v>-</v>
      </c>
      <c r="Z445" s="105" t="str">
        <f>IF(S445=0,"-",FORECAST($C$8,Инклинометрия!$B$2:$B$152,Инклинометрия!$A$2:$A$152))</f>
        <v>-</v>
      </c>
      <c r="AA445" s="105" t="str">
        <f>IF(S445=0,"-",FORECAST($C$8-S445,Инклинометрия!$B$2:$B$152,Инклинометрия!$A$2:$A$152))</f>
        <v>-</v>
      </c>
      <c r="AB445" s="105">
        <f>IF(T445=0,"-",FORECAST($C$6,Инклинометрия!$B$2:$B$152,Инклинометрия!$A$2:$A$152))</f>
        <v>1425</v>
      </c>
      <c r="AC445" s="105">
        <f>IF(R445=0,FORECAST($C$6-T445,Инклинометрия!$B$2:$B$152,Инклинометрия!$A$2:$A$152),FORECAST($C$8,Инклинометрия!$B$2:$B$152,Инклинометрия!$A$2:$A$152))</f>
        <v>1331.5528875839168</v>
      </c>
      <c r="AD445" s="107">
        <f>IF(U445=0,"-",FORECAST($C$8,Инклинометрия!$B$2:$B$152,Инклинометрия!$A$2:$A$152))</f>
        <v>1330</v>
      </c>
      <c r="AE445" s="107">
        <f>IF(U445=0,"-",FORECAST($C$8-U445,Инклинометрия!$B$2:$B$152,Инклинометрия!$A$2:$A$152))</f>
        <v>0</v>
      </c>
      <c r="AF445" s="107">
        <f>FORECAST($C$8-S445,Инклинометрия!$B$2:$B$152,Инклинометрия!$A$2:$A$152)</f>
        <v>1330</v>
      </c>
      <c r="AG445" s="107">
        <f>FORECAST($C$8-(S445+V445),Инклинометрия!$B$2:$B$152,Инклинометрия!$A$2:$A$152)</f>
        <v>0</v>
      </c>
      <c r="AH445" s="107">
        <f>IF(W445=0,"-",FORECAST($C$8+W445,Инклинометрия!$B$2:$B$152,Инклинометрия!$A$2:$A$152))</f>
        <v>1331.5528875839168</v>
      </c>
      <c r="AI445" s="107">
        <f>IF(W445=0,"-",FORECAST($C$8,Инклинометрия!$B$2:$B$152,Инклинометрия!$A$2:$A$152))</f>
        <v>1330</v>
      </c>
      <c r="AK445" s="122">
        <f>2*PI()*$C$5*(AT444-AT443)/(LN(AN444/$I$9)*$I$8/$I$7+LN($I$10/AN444)*$I$8/$I$7)</f>
        <v>0</v>
      </c>
      <c r="AL445" s="67">
        <f>AK445*(B445-B444)</f>
        <v>0</v>
      </c>
      <c r="AM445" s="23">
        <f t="shared" si="132"/>
        <v>4.3059540056097682E-2</v>
      </c>
      <c r="AN445" s="26">
        <f>AN444+AK445*(B445-B444)/(2*PI()*$C$5*AN444*$I$11)</f>
        <v>0.12986115207059001</v>
      </c>
      <c r="AO445" s="87">
        <f t="shared" si="126"/>
        <v>111242.59539450394</v>
      </c>
      <c r="AP445" s="87">
        <f>IF(R445+U445&lt;$C$8,0,32*$G$13/$C$12^2*($I$8*R445+$I$6*U445)+32*$G$14/($C$14^2-$C$13^2)*($I$8*S445+$I$6*V445))</f>
        <v>9917.5953945039291</v>
      </c>
      <c r="AQ445" s="66">
        <f>R445*$C$11*$C$9+U445*$C$11*$C$10</f>
        <v>14695380</v>
      </c>
      <c r="AR445" s="66">
        <f>S445*$C$11*$C$9+V445*$C$11*$C$10</f>
        <v>14695380</v>
      </c>
      <c r="AS445" s="87">
        <f>$C$11*(T445*$C$9+W445*$C$10)</f>
        <v>789129.61404581123</v>
      </c>
      <c r="AT445" s="45">
        <f t="shared" si="120"/>
        <v>15595752.209440315</v>
      </c>
      <c r="AU445" s="75"/>
    </row>
    <row r="446" spans="2:47" ht="15" thickBot="1" x14ac:dyDescent="0.35">
      <c r="B446" s="41">
        <f t="shared" si="127"/>
        <v>4150</v>
      </c>
      <c r="C446" s="8">
        <f t="shared" si="128"/>
        <v>41.5</v>
      </c>
      <c r="D446" s="73">
        <f t="shared" si="114"/>
        <v>55.506250000000001</v>
      </c>
      <c r="E446" s="29">
        <f t="shared" si="117"/>
        <v>3077.248914245487</v>
      </c>
      <c r="F446" s="29">
        <f t="shared" si="121"/>
        <v>7.4150576246879609</v>
      </c>
      <c r="G446" s="29">
        <f t="shared" si="129"/>
        <v>9.9176395730201481</v>
      </c>
      <c r="H446" s="17">
        <f t="shared" si="130"/>
        <v>4115.8204228033283</v>
      </c>
      <c r="I446" s="29">
        <f t="shared" si="122"/>
        <v>2.2250485660981263</v>
      </c>
      <c r="J446" s="29">
        <f t="shared" si="123"/>
        <v>13.949340071223991</v>
      </c>
      <c r="K446" s="32">
        <f>IF((D445+L445+M445-AL445)/($C$21+$C$22)&gt;$C$8,$C$8,(D445+L445+M445-AL445)/($C$21+$C$22))</f>
        <v>1400</v>
      </c>
      <c r="L446" s="97">
        <f t="shared" si="115"/>
        <v>0</v>
      </c>
      <c r="M446" s="96">
        <f t="shared" si="116"/>
        <v>0</v>
      </c>
      <c r="N446" s="98">
        <f t="shared" si="124"/>
        <v>1.7382597742038917</v>
      </c>
      <c r="O446" s="100">
        <f t="shared" si="118"/>
        <v>4.2266987561397071</v>
      </c>
      <c r="P446" s="104">
        <f t="shared" si="125"/>
        <v>18.880500609176615</v>
      </c>
      <c r="Q446" s="102">
        <f t="shared" si="131"/>
        <v>2.8886093440366814E-2</v>
      </c>
      <c r="R446" s="106">
        <f>K446-U446</f>
        <v>0</v>
      </c>
      <c r="S446" s="106">
        <f>IF(K446-H445&lt;0,0,K446-H445)</f>
        <v>0</v>
      </c>
      <c r="T446" s="106">
        <f t="shared" si="119"/>
        <v>98.365381490613771</v>
      </c>
      <c r="U446" s="107">
        <f>IF(S446&gt;0,0,IF(U445+(F446-AL446/$C$23)*$C$22/($C$21+$C$22)&gt;$C$8,$C$8,IF(V446=$C$8,U445+(F446-AL446/$C$23)*$C$22/$C$21,U445+(F446-AL446/$C$23)*$C$22/($C$21+$C$22))))</f>
        <v>1400</v>
      </c>
      <c r="V446" s="107">
        <f>IF(S446=0,IF(V445+(F446-AL446/$C$23)*$C$22/($C$21+$C$22)&gt;$C$8,$C$8,V445+(F446-AL446/$C$23)*$C$22/($C$21+$C$22)),E446)</f>
        <v>1400</v>
      </c>
      <c r="W446" s="203">
        <f>IF(S446&gt;0,0,IF(W445+AL446/$C$23&gt;$F$23,$F$23,W445+AL446/$C$23))</f>
        <v>1.6346185093862227</v>
      </c>
      <c r="X446" s="105" t="str">
        <f>IF(R446=0,"-",IF(U446=0,FORECAST($C$8,Инклинометрия!$B$2:$B$152,Инклинометрия!$A$2:$A$152),FORECAST(R446,Инклинометрия!$B$2:$B$152,Инклинометрия!$A$2:$A$152)))</f>
        <v>-</v>
      </c>
      <c r="Y446" s="105" t="str">
        <f>IF(R446=0,"-",IF(U446=0,FORECAST($C$8-R446,Инклинометрия!$B$2:$B$152,Инклинометрия!$A$2:$A$152),0))</f>
        <v>-</v>
      </c>
      <c r="Z446" s="105" t="str">
        <f>IF(S446=0,"-",FORECAST($C$8,Инклинометрия!$B$2:$B$152,Инклинометрия!$A$2:$A$152))</f>
        <v>-</v>
      </c>
      <c r="AA446" s="105" t="str">
        <f>IF(S446=0,"-",FORECAST($C$8-S446,Инклинометрия!$B$2:$B$152,Инклинометрия!$A$2:$A$152))</f>
        <v>-</v>
      </c>
      <c r="AB446" s="105">
        <f>IF(T446=0,"-",FORECAST($C$6,Инклинометрия!$B$2:$B$152,Инклинометрия!$A$2:$A$152))</f>
        <v>1425</v>
      </c>
      <c r="AC446" s="105">
        <f>IF(R446=0,FORECAST($C$6-T446,Инклинометрия!$B$2:$B$152,Инклинометрия!$A$2:$A$152),FORECAST($C$8,Инклинометрия!$B$2:$B$152,Инклинометрия!$A$2:$A$152))</f>
        <v>1331.5528875839168</v>
      </c>
      <c r="AD446" s="107">
        <f>IF(U446=0,"-",FORECAST($C$8,Инклинометрия!$B$2:$B$152,Инклинометрия!$A$2:$A$152))</f>
        <v>1330</v>
      </c>
      <c r="AE446" s="107">
        <f>IF(U446=0,"-",FORECAST($C$8-U446,Инклинометрия!$B$2:$B$152,Инклинометрия!$A$2:$A$152))</f>
        <v>0</v>
      </c>
      <c r="AF446" s="107">
        <f>FORECAST($C$8-S446,Инклинометрия!$B$2:$B$152,Инклинометрия!$A$2:$A$152)</f>
        <v>1330</v>
      </c>
      <c r="AG446" s="107">
        <f>FORECAST($C$8-(S446+V446),Инклинометрия!$B$2:$B$152,Инклинометрия!$A$2:$A$152)</f>
        <v>0</v>
      </c>
      <c r="AH446" s="107">
        <f>IF(W446=0,"-",FORECAST($C$8+W446,Инклинометрия!$B$2:$B$152,Инклинометрия!$A$2:$A$152))</f>
        <v>1331.5528875839168</v>
      </c>
      <c r="AI446" s="107">
        <f>IF(W446=0,"-",FORECAST($C$8,Инклинометрия!$B$2:$B$152,Инклинометрия!$A$2:$A$152))</f>
        <v>1330</v>
      </c>
      <c r="AK446" s="122">
        <f>2*PI()*$C$5*(AT445-AT444)/(LN(AN445/$I$9)*$I$8/$I$7+LN($I$10/AN445)*$I$8/$I$7)</f>
        <v>0</v>
      </c>
      <c r="AL446" s="67">
        <f>AK446*(B446-B445)</f>
        <v>0</v>
      </c>
      <c r="AM446" s="23">
        <f t="shared" si="132"/>
        <v>4.3059540056097682E-2</v>
      </c>
      <c r="AN446" s="26">
        <f>AN445+AK446*(B446-B445)/(2*PI()*$C$5*AN445*$I$11)</f>
        <v>0.12986115207059001</v>
      </c>
      <c r="AO446" s="87">
        <f t="shared" si="126"/>
        <v>111242.59539450394</v>
      </c>
      <c r="AP446" s="87">
        <f>IF(R446+U446&lt;$C$8,0,32*$G$13/$C$12^2*($I$8*R446+$I$6*U446)+32*$G$14/($C$14^2-$C$13^2)*($I$8*S446+$I$6*V446))</f>
        <v>9917.5953945039291</v>
      </c>
      <c r="AQ446" s="66">
        <f>R446*$C$11*$C$9+U446*$C$11*$C$10</f>
        <v>14695380</v>
      </c>
      <c r="AR446" s="66">
        <f>S446*$C$11*$C$9+V446*$C$11*$C$10</f>
        <v>14695380</v>
      </c>
      <c r="AS446" s="87">
        <f>$C$11*(T446*$C$9+W446*$C$10)</f>
        <v>789129.61404581123</v>
      </c>
      <c r="AT446" s="45">
        <f t="shared" si="120"/>
        <v>15595752.209440315</v>
      </c>
      <c r="AU446" s="75"/>
    </row>
    <row r="447" spans="2:47" ht="15" thickBot="1" x14ac:dyDescent="0.35">
      <c r="B447" s="41">
        <f t="shared" si="127"/>
        <v>4160</v>
      </c>
      <c r="C447" s="8">
        <f t="shared" si="128"/>
        <v>41.6</v>
      </c>
      <c r="D447" s="73">
        <f t="shared" si="114"/>
        <v>55.64</v>
      </c>
      <c r="E447" s="29">
        <f t="shared" si="117"/>
        <v>3084.6639718701754</v>
      </c>
      <c r="F447" s="29">
        <f t="shared" si="121"/>
        <v>7.4150576246884157</v>
      </c>
      <c r="G447" s="29">
        <f t="shared" si="129"/>
        <v>9.9176395730207556</v>
      </c>
      <c r="H447" s="17">
        <f t="shared" si="130"/>
        <v>4125.7380623763493</v>
      </c>
      <c r="I447" s="29">
        <f t="shared" si="122"/>
        <v>2.2250485660981263</v>
      </c>
      <c r="J447" s="29">
        <f t="shared" si="123"/>
        <v>13.949340071224418</v>
      </c>
      <c r="K447" s="32">
        <f>IF((D446+L446+M446-AL446)/($C$21+$C$22)&gt;$C$8,$C$8,(D446+L446+M446-AL446)/($C$21+$C$22))</f>
        <v>1400</v>
      </c>
      <c r="L447" s="97">
        <f t="shared" si="115"/>
        <v>0</v>
      </c>
      <c r="M447" s="96">
        <f t="shared" si="116"/>
        <v>0</v>
      </c>
      <c r="N447" s="98">
        <f t="shared" si="124"/>
        <v>1.7382597742038917</v>
      </c>
      <c r="O447" s="100">
        <f t="shared" si="118"/>
        <v>4.2266987561397071</v>
      </c>
      <c r="P447" s="104">
        <f t="shared" si="125"/>
        <v>18.880500609176615</v>
      </c>
      <c r="Q447" s="102">
        <f t="shared" si="131"/>
        <v>2.8886093440366814E-2</v>
      </c>
      <c r="R447" s="106">
        <f>K447-U447</f>
        <v>0</v>
      </c>
      <c r="S447" s="106">
        <f>IF(K447-H446&lt;0,0,K447-H446)</f>
        <v>0</v>
      </c>
      <c r="T447" s="106">
        <f t="shared" si="119"/>
        <v>98.365381490613771</v>
      </c>
      <c r="U447" s="107">
        <f>IF(S447&gt;0,0,IF(U446+(F447-AL447/$C$23)*$C$22/($C$21+$C$22)&gt;$C$8,$C$8,IF(V447=$C$8,U446+(F447-AL447/$C$23)*$C$22/$C$21,U446+(F447-AL447/$C$23)*$C$22/($C$21+$C$22))))</f>
        <v>1400</v>
      </c>
      <c r="V447" s="107">
        <f>IF(S447=0,IF(V446+(F447-AL447/$C$23)*$C$22/($C$21+$C$22)&gt;$C$8,$C$8,V446+(F447-AL447/$C$23)*$C$22/($C$21+$C$22)),E447)</f>
        <v>1400</v>
      </c>
      <c r="W447" s="203">
        <f>IF(S447&gt;0,0,IF(W446+AL447/$C$23&gt;$F$23,$F$23,W446+AL447/$C$23))</f>
        <v>1.6346185093862227</v>
      </c>
      <c r="X447" s="105" t="str">
        <f>IF(R447=0,"-",IF(U447=0,FORECAST($C$8,Инклинометрия!$B$2:$B$152,Инклинометрия!$A$2:$A$152),FORECAST(R447,Инклинометрия!$B$2:$B$152,Инклинометрия!$A$2:$A$152)))</f>
        <v>-</v>
      </c>
      <c r="Y447" s="105" t="str">
        <f>IF(R447=0,"-",IF(U447=0,FORECAST($C$8-R447,Инклинометрия!$B$2:$B$152,Инклинометрия!$A$2:$A$152),0))</f>
        <v>-</v>
      </c>
      <c r="Z447" s="105" t="str">
        <f>IF(S447=0,"-",FORECAST($C$8,Инклинометрия!$B$2:$B$152,Инклинометрия!$A$2:$A$152))</f>
        <v>-</v>
      </c>
      <c r="AA447" s="105" t="str">
        <f>IF(S447=0,"-",FORECAST($C$8-S447,Инклинометрия!$B$2:$B$152,Инклинометрия!$A$2:$A$152))</f>
        <v>-</v>
      </c>
      <c r="AB447" s="105">
        <f>IF(T447=0,"-",FORECAST($C$6,Инклинометрия!$B$2:$B$152,Инклинометрия!$A$2:$A$152))</f>
        <v>1425</v>
      </c>
      <c r="AC447" s="105">
        <f>IF(R447=0,FORECAST($C$6-T447,Инклинометрия!$B$2:$B$152,Инклинометрия!$A$2:$A$152),FORECAST($C$8,Инклинометрия!$B$2:$B$152,Инклинометрия!$A$2:$A$152))</f>
        <v>1331.5528875839168</v>
      </c>
      <c r="AD447" s="107">
        <f>IF(U447=0,"-",FORECAST($C$8,Инклинометрия!$B$2:$B$152,Инклинометрия!$A$2:$A$152))</f>
        <v>1330</v>
      </c>
      <c r="AE447" s="107">
        <f>IF(U447=0,"-",FORECAST($C$8-U447,Инклинометрия!$B$2:$B$152,Инклинометрия!$A$2:$A$152))</f>
        <v>0</v>
      </c>
      <c r="AF447" s="107">
        <f>FORECAST($C$8-S447,Инклинометрия!$B$2:$B$152,Инклинометрия!$A$2:$A$152)</f>
        <v>1330</v>
      </c>
      <c r="AG447" s="107">
        <f>FORECAST($C$8-(S447+V447),Инклинометрия!$B$2:$B$152,Инклинометрия!$A$2:$A$152)</f>
        <v>0</v>
      </c>
      <c r="AH447" s="107">
        <f>IF(W447=0,"-",FORECAST($C$8+W447,Инклинометрия!$B$2:$B$152,Инклинометрия!$A$2:$A$152))</f>
        <v>1331.5528875839168</v>
      </c>
      <c r="AI447" s="107">
        <f>IF(W447=0,"-",FORECAST($C$8,Инклинометрия!$B$2:$B$152,Инклинометрия!$A$2:$A$152))</f>
        <v>1330</v>
      </c>
      <c r="AK447" s="122">
        <f>2*PI()*$C$5*(AT446-AT445)/(LN(AN446/$I$9)*$I$8/$I$7+LN($I$10/AN446)*$I$8/$I$7)</f>
        <v>0</v>
      </c>
      <c r="AL447" s="67">
        <f>AK447*(B447-B446)</f>
        <v>0</v>
      </c>
      <c r="AM447" s="23">
        <f t="shared" si="132"/>
        <v>4.3059540056097682E-2</v>
      </c>
      <c r="AN447" s="26">
        <f>AN446+AK447*(B447-B446)/(2*PI()*$C$5*AN446*$I$11)</f>
        <v>0.12986115207059001</v>
      </c>
      <c r="AO447" s="87">
        <f t="shared" si="126"/>
        <v>111242.59539450394</v>
      </c>
      <c r="AP447" s="87">
        <f>IF(R447+U447&lt;$C$8,0,32*$G$13/$C$12^2*($I$8*R447+$I$6*U447)+32*$G$14/($C$14^2-$C$13^2)*($I$8*S447+$I$6*V447))</f>
        <v>9917.5953945039291</v>
      </c>
      <c r="AQ447" s="66">
        <f>R447*$C$11*$C$9+U447*$C$11*$C$10</f>
        <v>14695380</v>
      </c>
      <c r="AR447" s="66">
        <f>S447*$C$11*$C$9+V447*$C$11*$C$10</f>
        <v>14695380</v>
      </c>
      <c r="AS447" s="87">
        <f>$C$11*(T447*$C$9+W447*$C$10)</f>
        <v>789129.61404581123</v>
      </c>
      <c r="AT447" s="45">
        <f t="shared" si="120"/>
        <v>15595752.209440315</v>
      </c>
      <c r="AU447" s="75"/>
    </row>
    <row r="448" spans="2:47" ht="15" thickBot="1" x14ac:dyDescent="0.35">
      <c r="B448" s="41">
        <f t="shared" si="127"/>
        <v>4170</v>
      </c>
      <c r="C448" s="8">
        <f t="shared" si="128"/>
        <v>41.7</v>
      </c>
      <c r="D448" s="73">
        <f t="shared" si="114"/>
        <v>55.77375</v>
      </c>
      <c r="E448" s="29">
        <f t="shared" si="117"/>
        <v>3092.0790294948633</v>
      </c>
      <c r="F448" s="29">
        <f t="shared" si="121"/>
        <v>7.4150576246879609</v>
      </c>
      <c r="G448" s="29">
        <f t="shared" si="129"/>
        <v>9.9176395730201481</v>
      </c>
      <c r="H448" s="17">
        <f t="shared" si="130"/>
        <v>4135.6557019493694</v>
      </c>
      <c r="I448" s="29">
        <f t="shared" si="122"/>
        <v>2.2250485660981263</v>
      </c>
      <c r="J448" s="29">
        <f t="shared" si="123"/>
        <v>13.949340071223991</v>
      </c>
      <c r="K448" s="32">
        <f>IF((D447+L447+M447-AL447)/($C$21+$C$22)&gt;$C$8,$C$8,(D447+L447+M447-AL447)/($C$21+$C$22))</f>
        <v>1400</v>
      </c>
      <c r="L448" s="97">
        <f t="shared" si="115"/>
        <v>0</v>
      </c>
      <c r="M448" s="96">
        <f t="shared" si="116"/>
        <v>0</v>
      </c>
      <c r="N448" s="98">
        <f t="shared" si="124"/>
        <v>1.7382597742038917</v>
      </c>
      <c r="O448" s="100">
        <f t="shared" si="118"/>
        <v>4.2266987561397071</v>
      </c>
      <c r="P448" s="104">
        <f t="shared" si="125"/>
        <v>18.880500609176615</v>
      </c>
      <c r="Q448" s="102">
        <f t="shared" si="131"/>
        <v>2.8886093440366814E-2</v>
      </c>
      <c r="R448" s="106">
        <f>K448-U448</f>
        <v>0</v>
      </c>
      <c r="S448" s="106">
        <f>IF(K448-H447&lt;0,0,K448-H447)</f>
        <v>0</v>
      </c>
      <c r="T448" s="106">
        <f t="shared" si="119"/>
        <v>98.365381490613771</v>
      </c>
      <c r="U448" s="107">
        <f>IF(S448&gt;0,0,IF(U447+(F448-AL448/$C$23)*$C$22/($C$21+$C$22)&gt;$C$8,$C$8,IF(V448=$C$8,U447+(F448-AL448/$C$23)*$C$22/$C$21,U447+(F448-AL448/$C$23)*$C$22/($C$21+$C$22))))</f>
        <v>1400</v>
      </c>
      <c r="V448" s="107">
        <f>IF(S448=0,IF(V447+(F448-AL448/$C$23)*$C$22/($C$21+$C$22)&gt;$C$8,$C$8,V447+(F448-AL448/$C$23)*$C$22/($C$21+$C$22)),E448)</f>
        <v>1400</v>
      </c>
      <c r="W448" s="203">
        <f>IF(S448&gt;0,0,IF(W447+AL448/$C$23&gt;$F$23,$F$23,W447+AL448/$C$23))</f>
        <v>1.6346185093862227</v>
      </c>
      <c r="X448" s="105" t="str">
        <f>IF(R448=0,"-",IF(U448=0,FORECAST($C$8,Инклинометрия!$B$2:$B$152,Инклинометрия!$A$2:$A$152),FORECAST(R448,Инклинометрия!$B$2:$B$152,Инклинометрия!$A$2:$A$152)))</f>
        <v>-</v>
      </c>
      <c r="Y448" s="105" t="str">
        <f>IF(R448=0,"-",IF(U448=0,FORECAST($C$8-R448,Инклинометрия!$B$2:$B$152,Инклинометрия!$A$2:$A$152),0))</f>
        <v>-</v>
      </c>
      <c r="Z448" s="105" t="str">
        <f>IF(S448=0,"-",FORECAST($C$8,Инклинометрия!$B$2:$B$152,Инклинометрия!$A$2:$A$152))</f>
        <v>-</v>
      </c>
      <c r="AA448" s="105" t="str">
        <f>IF(S448=0,"-",FORECAST($C$8-S448,Инклинометрия!$B$2:$B$152,Инклинометрия!$A$2:$A$152))</f>
        <v>-</v>
      </c>
      <c r="AB448" s="105">
        <f>IF(T448=0,"-",FORECAST($C$6,Инклинометрия!$B$2:$B$152,Инклинометрия!$A$2:$A$152))</f>
        <v>1425</v>
      </c>
      <c r="AC448" s="105">
        <f>IF(R448=0,FORECAST($C$6-T448,Инклинометрия!$B$2:$B$152,Инклинометрия!$A$2:$A$152),FORECAST($C$8,Инклинометрия!$B$2:$B$152,Инклинометрия!$A$2:$A$152))</f>
        <v>1331.5528875839168</v>
      </c>
      <c r="AD448" s="107">
        <f>IF(U448=0,"-",FORECAST($C$8,Инклинометрия!$B$2:$B$152,Инклинометрия!$A$2:$A$152))</f>
        <v>1330</v>
      </c>
      <c r="AE448" s="107">
        <f>IF(U448=0,"-",FORECAST($C$8-U448,Инклинометрия!$B$2:$B$152,Инклинометрия!$A$2:$A$152))</f>
        <v>0</v>
      </c>
      <c r="AF448" s="107">
        <f>FORECAST($C$8-S448,Инклинометрия!$B$2:$B$152,Инклинометрия!$A$2:$A$152)</f>
        <v>1330</v>
      </c>
      <c r="AG448" s="107">
        <f>FORECAST($C$8-(S448+V448),Инклинометрия!$B$2:$B$152,Инклинометрия!$A$2:$A$152)</f>
        <v>0</v>
      </c>
      <c r="AH448" s="107">
        <f>IF(W448=0,"-",FORECAST($C$8+W448,Инклинометрия!$B$2:$B$152,Инклинометрия!$A$2:$A$152))</f>
        <v>1331.5528875839168</v>
      </c>
      <c r="AI448" s="107">
        <f>IF(W448=0,"-",FORECAST($C$8,Инклинометрия!$B$2:$B$152,Инклинометрия!$A$2:$A$152))</f>
        <v>1330</v>
      </c>
      <c r="AK448" s="122">
        <f>2*PI()*$C$5*(AT447-AT446)/(LN(AN447/$I$9)*$I$8/$I$7+LN($I$10/AN447)*$I$8/$I$7)</f>
        <v>0</v>
      </c>
      <c r="AL448" s="67">
        <f>AK448*(B448-B447)</f>
        <v>0</v>
      </c>
      <c r="AM448" s="23">
        <f t="shared" si="132"/>
        <v>4.3059540056097682E-2</v>
      </c>
      <c r="AN448" s="26">
        <f>AN447+AK448*(B448-B447)/(2*PI()*$C$5*AN447*$I$11)</f>
        <v>0.12986115207059001</v>
      </c>
      <c r="AO448" s="87">
        <f t="shared" si="126"/>
        <v>111242.59539450394</v>
      </c>
      <c r="AP448" s="87">
        <f>IF(R448+U448&lt;$C$8,0,32*$G$13/$C$12^2*($I$8*R448+$I$6*U448)+32*$G$14/($C$14^2-$C$13^2)*($I$8*S448+$I$6*V448))</f>
        <v>9917.5953945039291</v>
      </c>
      <c r="AQ448" s="66">
        <f>R448*$C$11*$C$9+U448*$C$11*$C$10</f>
        <v>14695380</v>
      </c>
      <c r="AR448" s="66">
        <f>S448*$C$11*$C$9+V448*$C$11*$C$10</f>
        <v>14695380</v>
      </c>
      <c r="AS448" s="87">
        <f>$C$11*(T448*$C$9+W448*$C$10)</f>
        <v>789129.61404581123</v>
      </c>
      <c r="AT448" s="45">
        <f t="shared" si="120"/>
        <v>15595752.209440315</v>
      </c>
      <c r="AU448" s="75"/>
    </row>
    <row r="449" spans="2:47" ht="15" thickBot="1" x14ac:dyDescent="0.35">
      <c r="B449" s="41">
        <f t="shared" si="127"/>
        <v>4180</v>
      </c>
      <c r="C449" s="8">
        <f t="shared" si="128"/>
        <v>41.800000000000004</v>
      </c>
      <c r="D449" s="73">
        <f t="shared" si="114"/>
        <v>55.907500000000006</v>
      </c>
      <c r="E449" s="29">
        <f t="shared" si="117"/>
        <v>3099.4940871195513</v>
      </c>
      <c r="F449" s="29">
        <f t="shared" si="121"/>
        <v>7.4150576246879609</v>
      </c>
      <c r="G449" s="29">
        <f t="shared" si="129"/>
        <v>9.9176395730201481</v>
      </c>
      <c r="H449" s="17">
        <f t="shared" si="130"/>
        <v>4145.5733415223895</v>
      </c>
      <c r="I449" s="29">
        <f t="shared" si="122"/>
        <v>2.2250485660981263</v>
      </c>
      <c r="J449" s="29">
        <f t="shared" si="123"/>
        <v>13.949340071223991</v>
      </c>
      <c r="K449" s="32">
        <f>IF((D448+L448+M448-AL448)/($C$21+$C$22)&gt;$C$8,$C$8,(D448+L448+M448-AL448)/($C$21+$C$22))</f>
        <v>1400</v>
      </c>
      <c r="L449" s="97">
        <f t="shared" si="115"/>
        <v>0</v>
      </c>
      <c r="M449" s="96">
        <f t="shared" si="116"/>
        <v>0</v>
      </c>
      <c r="N449" s="98">
        <f t="shared" si="124"/>
        <v>1.7382597742038917</v>
      </c>
      <c r="O449" s="100">
        <f t="shared" si="118"/>
        <v>4.2266987561397071</v>
      </c>
      <c r="P449" s="104">
        <f t="shared" si="125"/>
        <v>18.880500609176615</v>
      </c>
      <c r="Q449" s="102">
        <f t="shared" si="131"/>
        <v>2.8886093440366814E-2</v>
      </c>
      <c r="R449" s="106">
        <f>K449-U449</f>
        <v>0</v>
      </c>
      <c r="S449" s="106">
        <f>IF(K449-H448&lt;0,0,K449-H448)</f>
        <v>0</v>
      </c>
      <c r="T449" s="106">
        <f t="shared" si="119"/>
        <v>98.365381490613771</v>
      </c>
      <c r="U449" s="107">
        <f>IF(S449&gt;0,0,IF(U448+(F449-AL449/$C$23)*$C$22/($C$21+$C$22)&gt;$C$8,$C$8,IF(V449=$C$8,U448+(F449-AL449/$C$23)*$C$22/$C$21,U448+(F449-AL449/$C$23)*$C$22/($C$21+$C$22))))</f>
        <v>1400</v>
      </c>
      <c r="V449" s="107">
        <f>IF(S449=0,IF(V448+(F449-AL449/$C$23)*$C$22/($C$21+$C$22)&gt;$C$8,$C$8,V448+(F449-AL449/$C$23)*$C$22/($C$21+$C$22)),E449)</f>
        <v>1400</v>
      </c>
      <c r="W449" s="203">
        <f>IF(S449&gt;0,0,IF(W448+AL449/$C$23&gt;$F$23,$F$23,W448+AL449/$C$23))</f>
        <v>1.6346185093862227</v>
      </c>
      <c r="X449" s="105" t="str">
        <f>IF(R449=0,"-",IF(U449=0,FORECAST($C$8,Инклинометрия!$B$2:$B$152,Инклинометрия!$A$2:$A$152),FORECAST(R449,Инклинометрия!$B$2:$B$152,Инклинометрия!$A$2:$A$152)))</f>
        <v>-</v>
      </c>
      <c r="Y449" s="105" t="str">
        <f>IF(R449=0,"-",IF(U449=0,FORECAST($C$8-R449,Инклинометрия!$B$2:$B$152,Инклинометрия!$A$2:$A$152),0))</f>
        <v>-</v>
      </c>
      <c r="Z449" s="105" t="str">
        <f>IF(S449=0,"-",FORECAST($C$8,Инклинометрия!$B$2:$B$152,Инклинометрия!$A$2:$A$152))</f>
        <v>-</v>
      </c>
      <c r="AA449" s="105" t="str">
        <f>IF(S449=0,"-",FORECAST($C$8-S449,Инклинометрия!$B$2:$B$152,Инклинометрия!$A$2:$A$152))</f>
        <v>-</v>
      </c>
      <c r="AB449" s="105">
        <f>IF(T449=0,"-",FORECAST($C$6,Инклинометрия!$B$2:$B$152,Инклинометрия!$A$2:$A$152))</f>
        <v>1425</v>
      </c>
      <c r="AC449" s="105">
        <f>IF(R449=0,FORECAST($C$6-T449,Инклинометрия!$B$2:$B$152,Инклинометрия!$A$2:$A$152),FORECAST($C$8,Инклинометрия!$B$2:$B$152,Инклинометрия!$A$2:$A$152))</f>
        <v>1331.5528875839168</v>
      </c>
      <c r="AD449" s="107">
        <f>IF(U449=0,"-",FORECAST($C$8,Инклинометрия!$B$2:$B$152,Инклинометрия!$A$2:$A$152))</f>
        <v>1330</v>
      </c>
      <c r="AE449" s="107">
        <f>IF(U449=0,"-",FORECAST($C$8-U449,Инклинометрия!$B$2:$B$152,Инклинометрия!$A$2:$A$152))</f>
        <v>0</v>
      </c>
      <c r="AF449" s="107">
        <f>FORECAST($C$8-S449,Инклинометрия!$B$2:$B$152,Инклинометрия!$A$2:$A$152)</f>
        <v>1330</v>
      </c>
      <c r="AG449" s="107">
        <f>FORECAST($C$8-(S449+V449),Инклинометрия!$B$2:$B$152,Инклинометрия!$A$2:$A$152)</f>
        <v>0</v>
      </c>
      <c r="AH449" s="107">
        <f>IF(W449=0,"-",FORECAST($C$8+W449,Инклинометрия!$B$2:$B$152,Инклинометрия!$A$2:$A$152))</f>
        <v>1331.5528875839168</v>
      </c>
      <c r="AI449" s="107">
        <f>IF(W449=0,"-",FORECAST($C$8,Инклинометрия!$B$2:$B$152,Инклинометрия!$A$2:$A$152))</f>
        <v>1330</v>
      </c>
      <c r="AK449" s="122">
        <f>2*PI()*$C$5*(AT448-AT447)/(LN(AN448/$I$9)*$I$8/$I$7+LN($I$10/AN448)*$I$8/$I$7)</f>
        <v>0</v>
      </c>
      <c r="AL449" s="67">
        <f>AK449*(B449-B448)</f>
        <v>0</v>
      </c>
      <c r="AM449" s="23">
        <f t="shared" si="132"/>
        <v>4.3059540056097682E-2</v>
      </c>
      <c r="AN449" s="26">
        <f>AN448+AK449*(B449-B448)/(2*PI()*$C$5*AN448*$I$11)</f>
        <v>0.12986115207059001</v>
      </c>
      <c r="AO449" s="87">
        <f t="shared" si="126"/>
        <v>111242.59539450394</v>
      </c>
      <c r="AP449" s="87">
        <f>IF(R449+U449&lt;$C$8,0,32*$G$13/$C$12^2*($I$8*R449+$I$6*U449)+32*$G$14/($C$14^2-$C$13^2)*($I$8*S449+$I$6*V449))</f>
        <v>9917.5953945039291</v>
      </c>
      <c r="AQ449" s="66">
        <f>R449*$C$11*$C$9+U449*$C$11*$C$10</f>
        <v>14695380</v>
      </c>
      <c r="AR449" s="66">
        <f>S449*$C$11*$C$9+V449*$C$11*$C$10</f>
        <v>14695380</v>
      </c>
      <c r="AS449" s="87">
        <f>$C$11*(T449*$C$9+W449*$C$10)</f>
        <v>789129.61404581123</v>
      </c>
      <c r="AT449" s="45">
        <f t="shared" si="120"/>
        <v>15595752.209440315</v>
      </c>
      <c r="AU449" s="75"/>
    </row>
    <row r="450" spans="2:47" ht="15" thickBot="1" x14ac:dyDescent="0.35">
      <c r="B450" s="41">
        <f t="shared" si="127"/>
        <v>4190</v>
      </c>
      <c r="C450" s="8">
        <f t="shared" si="128"/>
        <v>41.9</v>
      </c>
      <c r="D450" s="73">
        <f t="shared" si="114"/>
        <v>56.041249999999998</v>
      </c>
      <c r="E450" s="29">
        <f t="shared" si="117"/>
        <v>3106.9091447442388</v>
      </c>
      <c r="F450" s="29">
        <f t="shared" si="121"/>
        <v>7.4150576246875062</v>
      </c>
      <c r="G450" s="29">
        <f t="shared" si="129"/>
        <v>9.9176395730195388</v>
      </c>
      <c r="H450" s="17">
        <f t="shared" si="130"/>
        <v>4155.4909810954086</v>
      </c>
      <c r="I450" s="29">
        <f t="shared" si="122"/>
        <v>2.2250485660981263</v>
      </c>
      <c r="J450" s="29">
        <f t="shared" si="123"/>
        <v>13.949340071223562</v>
      </c>
      <c r="K450" s="32">
        <f>IF((D449+L449+M449-AL449)/($C$21+$C$22)&gt;$C$8,$C$8,(D449+L449+M449-AL449)/($C$21+$C$22))</f>
        <v>1400</v>
      </c>
      <c r="L450" s="97">
        <f t="shared" si="115"/>
        <v>0</v>
      </c>
      <c r="M450" s="96">
        <f t="shared" si="116"/>
        <v>0</v>
      </c>
      <c r="N450" s="98">
        <f t="shared" si="124"/>
        <v>1.7382597742038917</v>
      </c>
      <c r="O450" s="100">
        <f t="shared" si="118"/>
        <v>4.2266987561397071</v>
      </c>
      <c r="P450" s="104">
        <f t="shared" si="125"/>
        <v>18.880500609176615</v>
      </c>
      <c r="Q450" s="102">
        <f t="shared" si="131"/>
        <v>2.8886093440366814E-2</v>
      </c>
      <c r="R450" s="106">
        <f>K450-U450</f>
        <v>0</v>
      </c>
      <c r="S450" s="106">
        <f>IF(K450-H449&lt;0,0,K450-H449)</f>
        <v>0</v>
      </c>
      <c r="T450" s="106">
        <f t="shared" si="119"/>
        <v>98.365381490613771</v>
      </c>
      <c r="U450" s="107">
        <f>IF(S450&gt;0,0,IF(U449+(F450-AL450/$C$23)*$C$22/($C$21+$C$22)&gt;$C$8,$C$8,IF(V450=$C$8,U449+(F450-AL450/$C$23)*$C$22/$C$21,U449+(F450-AL450/$C$23)*$C$22/($C$21+$C$22))))</f>
        <v>1400</v>
      </c>
      <c r="V450" s="107">
        <f>IF(S450=0,IF(V449+(F450-AL450/$C$23)*$C$22/($C$21+$C$22)&gt;$C$8,$C$8,V449+(F450-AL450/$C$23)*$C$22/($C$21+$C$22)),E450)</f>
        <v>1400</v>
      </c>
      <c r="W450" s="203">
        <f>IF(S450&gt;0,0,IF(W449+AL450/$C$23&gt;$F$23,$F$23,W449+AL450/$C$23))</f>
        <v>1.6346185093862227</v>
      </c>
      <c r="X450" s="105" t="str">
        <f>IF(R450=0,"-",IF(U450=0,FORECAST($C$8,Инклинометрия!$B$2:$B$152,Инклинометрия!$A$2:$A$152),FORECAST(R450,Инклинометрия!$B$2:$B$152,Инклинометрия!$A$2:$A$152)))</f>
        <v>-</v>
      </c>
      <c r="Y450" s="105" t="str">
        <f>IF(R450=0,"-",IF(U450=0,FORECAST($C$8-R450,Инклинометрия!$B$2:$B$152,Инклинометрия!$A$2:$A$152),0))</f>
        <v>-</v>
      </c>
      <c r="Z450" s="105" t="str">
        <f>IF(S450=0,"-",FORECAST($C$8,Инклинометрия!$B$2:$B$152,Инклинометрия!$A$2:$A$152))</f>
        <v>-</v>
      </c>
      <c r="AA450" s="105" t="str">
        <f>IF(S450=0,"-",FORECAST($C$8-S450,Инклинометрия!$B$2:$B$152,Инклинометрия!$A$2:$A$152))</f>
        <v>-</v>
      </c>
      <c r="AB450" s="105">
        <f>IF(T450=0,"-",FORECAST($C$6,Инклинометрия!$B$2:$B$152,Инклинометрия!$A$2:$A$152))</f>
        <v>1425</v>
      </c>
      <c r="AC450" s="105">
        <f>IF(R450=0,FORECAST($C$6-T450,Инклинометрия!$B$2:$B$152,Инклинометрия!$A$2:$A$152),FORECAST($C$8,Инклинометрия!$B$2:$B$152,Инклинометрия!$A$2:$A$152))</f>
        <v>1331.5528875839168</v>
      </c>
      <c r="AD450" s="107">
        <f>IF(U450=0,"-",FORECAST($C$8,Инклинометрия!$B$2:$B$152,Инклинометрия!$A$2:$A$152))</f>
        <v>1330</v>
      </c>
      <c r="AE450" s="107">
        <f>IF(U450=0,"-",FORECAST($C$8-U450,Инклинометрия!$B$2:$B$152,Инклинометрия!$A$2:$A$152))</f>
        <v>0</v>
      </c>
      <c r="AF450" s="107">
        <f>FORECAST($C$8-S450,Инклинометрия!$B$2:$B$152,Инклинометрия!$A$2:$A$152)</f>
        <v>1330</v>
      </c>
      <c r="AG450" s="107">
        <f>FORECAST($C$8-(S450+V450),Инклинометрия!$B$2:$B$152,Инклинометрия!$A$2:$A$152)</f>
        <v>0</v>
      </c>
      <c r="AH450" s="107">
        <f>IF(W450=0,"-",FORECAST($C$8+W450,Инклинометрия!$B$2:$B$152,Инклинометрия!$A$2:$A$152))</f>
        <v>1331.5528875839168</v>
      </c>
      <c r="AI450" s="107">
        <f>IF(W450=0,"-",FORECAST($C$8,Инклинометрия!$B$2:$B$152,Инклинометрия!$A$2:$A$152))</f>
        <v>1330</v>
      </c>
      <c r="AK450" s="122">
        <f>2*PI()*$C$5*(AT449-AT448)/(LN(AN449/$I$9)*$I$8/$I$7+LN($I$10/AN449)*$I$8/$I$7)</f>
        <v>0</v>
      </c>
      <c r="AL450" s="67">
        <f>AK450*(B450-B449)</f>
        <v>0</v>
      </c>
      <c r="AM450" s="23">
        <f t="shared" si="132"/>
        <v>4.3059540056097682E-2</v>
      </c>
      <c r="AN450" s="26">
        <f>AN449+AK450*(B450-B449)/(2*PI()*$C$5*AN449*$I$11)</f>
        <v>0.12986115207059001</v>
      </c>
      <c r="AO450" s="87">
        <f t="shared" si="126"/>
        <v>111242.59539450394</v>
      </c>
      <c r="AP450" s="87">
        <f>IF(R450+U450&lt;$C$8,0,32*$G$13/$C$12^2*($I$8*R450+$I$6*U450)+32*$G$14/($C$14^2-$C$13^2)*($I$8*S450+$I$6*V450))</f>
        <v>9917.5953945039291</v>
      </c>
      <c r="AQ450" s="66">
        <f>R450*$C$11*$C$9+U450*$C$11*$C$10</f>
        <v>14695380</v>
      </c>
      <c r="AR450" s="66">
        <f>S450*$C$11*$C$9+V450*$C$11*$C$10</f>
        <v>14695380</v>
      </c>
      <c r="AS450" s="87">
        <f>$C$11*(T450*$C$9+W450*$C$10)</f>
        <v>789129.61404581123</v>
      </c>
      <c r="AT450" s="45">
        <f t="shared" si="120"/>
        <v>15595752.209440315</v>
      </c>
      <c r="AU450" s="75"/>
    </row>
    <row r="451" spans="2:47" ht="15" thickBot="1" x14ac:dyDescent="0.35">
      <c r="B451" s="41">
        <f t="shared" si="127"/>
        <v>4200</v>
      </c>
      <c r="C451" s="8">
        <f t="shared" si="128"/>
        <v>42</v>
      </c>
      <c r="D451" s="73">
        <f t="shared" si="114"/>
        <v>56.174999999999997</v>
      </c>
      <c r="E451" s="29">
        <f t="shared" si="117"/>
        <v>3114.3242023689268</v>
      </c>
      <c r="F451" s="29">
        <f t="shared" si="121"/>
        <v>7.4150576246879609</v>
      </c>
      <c r="G451" s="29">
        <f t="shared" si="129"/>
        <v>9.9176395730201481</v>
      </c>
      <c r="H451" s="17">
        <f t="shared" si="130"/>
        <v>4165.4086206684287</v>
      </c>
      <c r="I451" s="29">
        <f t="shared" si="122"/>
        <v>2.2250485660981263</v>
      </c>
      <c r="J451" s="29">
        <f t="shared" si="123"/>
        <v>13.949340071223991</v>
      </c>
      <c r="K451" s="32">
        <f>IF((D450+L450+M450-AL450)/($C$21+$C$22)&gt;$C$8,$C$8,(D450+L450+M450-AL450)/($C$21+$C$22))</f>
        <v>1400</v>
      </c>
      <c r="L451" s="97">
        <f t="shared" si="115"/>
        <v>0</v>
      </c>
      <c r="M451" s="96">
        <f t="shared" si="116"/>
        <v>0</v>
      </c>
      <c r="N451" s="98">
        <f t="shared" si="124"/>
        <v>1.7382597742038917</v>
      </c>
      <c r="O451" s="100">
        <f t="shared" si="118"/>
        <v>4.2266987561397071</v>
      </c>
      <c r="P451" s="104">
        <f t="shared" si="125"/>
        <v>18.880500609176615</v>
      </c>
      <c r="Q451" s="102">
        <f t="shared" si="131"/>
        <v>2.8886093440366814E-2</v>
      </c>
      <c r="R451" s="106">
        <f>K451-U451</f>
        <v>0</v>
      </c>
      <c r="S451" s="106">
        <f>IF(K451-H450&lt;0,0,K451-H450)</f>
        <v>0</v>
      </c>
      <c r="T451" s="106">
        <f t="shared" si="119"/>
        <v>98.365381490613771</v>
      </c>
      <c r="U451" s="107">
        <f>IF(S451&gt;0,0,IF(U450+(F451-AL451/$C$23)*$C$22/($C$21+$C$22)&gt;$C$8,$C$8,IF(V451=$C$8,U450+(F451-AL451/$C$23)*$C$22/$C$21,U450+(F451-AL451/$C$23)*$C$22/($C$21+$C$22))))</f>
        <v>1400</v>
      </c>
      <c r="V451" s="107">
        <f>IF(S451=0,IF(V450+(F451-AL451/$C$23)*$C$22/($C$21+$C$22)&gt;$C$8,$C$8,V450+(F451-AL451/$C$23)*$C$22/($C$21+$C$22)),E451)</f>
        <v>1400</v>
      </c>
      <c r="W451" s="203">
        <f>IF(S451&gt;0,0,IF(W450+AL451/$C$23&gt;$F$23,$F$23,W450+AL451/$C$23))</f>
        <v>1.6346185093862227</v>
      </c>
      <c r="X451" s="105" t="str">
        <f>IF(R451=0,"-",IF(U451=0,FORECAST($C$8,Инклинометрия!$B$2:$B$152,Инклинометрия!$A$2:$A$152),FORECAST(R451,Инклинометрия!$B$2:$B$152,Инклинометрия!$A$2:$A$152)))</f>
        <v>-</v>
      </c>
      <c r="Y451" s="105" t="str">
        <f>IF(R451=0,"-",IF(U451=0,FORECAST($C$8-R451,Инклинометрия!$B$2:$B$152,Инклинометрия!$A$2:$A$152),0))</f>
        <v>-</v>
      </c>
      <c r="Z451" s="105" t="str">
        <f>IF(S451=0,"-",FORECAST($C$8,Инклинометрия!$B$2:$B$152,Инклинометрия!$A$2:$A$152))</f>
        <v>-</v>
      </c>
      <c r="AA451" s="105" t="str">
        <f>IF(S451=0,"-",FORECAST($C$8-S451,Инклинометрия!$B$2:$B$152,Инклинометрия!$A$2:$A$152))</f>
        <v>-</v>
      </c>
      <c r="AB451" s="105">
        <f>IF(T451=0,"-",FORECAST($C$6,Инклинометрия!$B$2:$B$152,Инклинометрия!$A$2:$A$152))</f>
        <v>1425</v>
      </c>
      <c r="AC451" s="105">
        <f>IF(R451=0,FORECAST($C$6-T451,Инклинометрия!$B$2:$B$152,Инклинометрия!$A$2:$A$152),FORECAST($C$8,Инклинометрия!$B$2:$B$152,Инклинометрия!$A$2:$A$152))</f>
        <v>1331.5528875839168</v>
      </c>
      <c r="AD451" s="107">
        <f>IF(U451=0,"-",FORECAST($C$8,Инклинометрия!$B$2:$B$152,Инклинометрия!$A$2:$A$152))</f>
        <v>1330</v>
      </c>
      <c r="AE451" s="107">
        <f>IF(U451=0,"-",FORECAST($C$8-U451,Инклинометрия!$B$2:$B$152,Инклинометрия!$A$2:$A$152))</f>
        <v>0</v>
      </c>
      <c r="AF451" s="107">
        <f>FORECAST($C$8-S451,Инклинометрия!$B$2:$B$152,Инклинометрия!$A$2:$A$152)</f>
        <v>1330</v>
      </c>
      <c r="AG451" s="107">
        <f>FORECAST($C$8-(S451+V451),Инклинометрия!$B$2:$B$152,Инклинометрия!$A$2:$A$152)</f>
        <v>0</v>
      </c>
      <c r="AH451" s="107">
        <f>IF(W451=0,"-",FORECAST($C$8+W451,Инклинометрия!$B$2:$B$152,Инклинометрия!$A$2:$A$152))</f>
        <v>1331.5528875839168</v>
      </c>
      <c r="AI451" s="107">
        <f>IF(W451=0,"-",FORECAST($C$8,Инклинометрия!$B$2:$B$152,Инклинометрия!$A$2:$A$152))</f>
        <v>1330</v>
      </c>
      <c r="AK451" s="122">
        <f>2*PI()*$C$5*(AT450-AT449)/(LN(AN450/$I$9)*$I$8/$I$7+LN($I$10/AN450)*$I$8/$I$7)</f>
        <v>0</v>
      </c>
      <c r="AL451" s="67">
        <f>AK451*(B451-B450)</f>
        <v>0</v>
      </c>
      <c r="AM451" s="23">
        <f t="shared" si="132"/>
        <v>4.3059540056097682E-2</v>
      </c>
      <c r="AN451" s="26">
        <f>AN450+AK451*(B451-B450)/(2*PI()*$C$5*AN450*$I$11)</f>
        <v>0.12986115207059001</v>
      </c>
      <c r="AO451" s="87">
        <f t="shared" si="126"/>
        <v>111242.59539450394</v>
      </c>
      <c r="AP451" s="87">
        <f>IF(R451+U451&lt;$C$8,0,32*$G$13/$C$12^2*($I$8*R451+$I$6*U451)+32*$G$14/($C$14^2-$C$13^2)*($I$8*S451+$I$6*V451))</f>
        <v>9917.5953945039291</v>
      </c>
      <c r="AQ451" s="66">
        <f>R451*$C$11*$C$9+U451*$C$11*$C$10</f>
        <v>14695380</v>
      </c>
      <c r="AR451" s="66">
        <f>S451*$C$11*$C$9+V451*$C$11*$C$10</f>
        <v>14695380</v>
      </c>
      <c r="AS451" s="87">
        <f>$C$11*(T451*$C$9+W451*$C$10)</f>
        <v>789129.61404581123</v>
      </c>
      <c r="AT451" s="45">
        <f t="shared" si="120"/>
        <v>15595752.209440315</v>
      </c>
      <c r="AU451" s="75"/>
    </row>
    <row r="452" spans="2:47" ht="15" thickBot="1" x14ac:dyDescent="0.35">
      <c r="B452" s="41">
        <f t="shared" si="127"/>
        <v>4210</v>
      </c>
      <c r="C452" s="8">
        <f t="shared" si="128"/>
        <v>42.1</v>
      </c>
      <c r="D452" s="73">
        <f t="shared" si="114"/>
        <v>56.308750000000003</v>
      </c>
      <c r="E452" s="29">
        <f t="shared" si="117"/>
        <v>3121.7392599936147</v>
      </c>
      <c r="F452" s="29">
        <f t="shared" si="121"/>
        <v>7.4150576246879609</v>
      </c>
      <c r="G452" s="29">
        <f t="shared" si="129"/>
        <v>9.9176395730201481</v>
      </c>
      <c r="H452" s="17">
        <f t="shared" si="130"/>
        <v>4175.3262602414488</v>
      </c>
      <c r="I452" s="29">
        <f t="shared" si="122"/>
        <v>2.2250485660981263</v>
      </c>
      <c r="J452" s="29">
        <f t="shared" si="123"/>
        <v>13.949340071223991</v>
      </c>
      <c r="K452" s="32">
        <f>IF((D451+L451+M451-AL451)/($C$21+$C$22)&gt;$C$8,$C$8,(D451+L451+M451-AL451)/($C$21+$C$22))</f>
        <v>1400</v>
      </c>
      <c r="L452" s="97">
        <f t="shared" si="115"/>
        <v>0</v>
      </c>
      <c r="M452" s="96">
        <f t="shared" si="116"/>
        <v>0</v>
      </c>
      <c r="N452" s="98">
        <f t="shared" si="124"/>
        <v>1.7382597742038917</v>
      </c>
      <c r="O452" s="100">
        <f t="shared" si="118"/>
        <v>4.2266987561397071</v>
      </c>
      <c r="P452" s="104">
        <f t="shared" si="125"/>
        <v>18.880500609176615</v>
      </c>
      <c r="Q452" s="102">
        <f t="shared" si="131"/>
        <v>2.8886093440366814E-2</v>
      </c>
      <c r="R452" s="106">
        <f>K452-U452</f>
        <v>0</v>
      </c>
      <c r="S452" s="106">
        <f>IF(K452-H451&lt;0,0,K452-H451)</f>
        <v>0</v>
      </c>
      <c r="T452" s="106">
        <f t="shared" si="119"/>
        <v>98.365381490613771</v>
      </c>
      <c r="U452" s="107">
        <f>IF(S452&gt;0,0,IF(U451+(F452-AL452/$C$23)*$C$22/($C$21+$C$22)&gt;$C$8,$C$8,IF(V452=$C$8,U451+(F452-AL452/$C$23)*$C$22/$C$21,U451+(F452-AL452/$C$23)*$C$22/($C$21+$C$22))))</f>
        <v>1400</v>
      </c>
      <c r="V452" s="107">
        <f>IF(S452=0,IF(V451+(F452-AL452/$C$23)*$C$22/($C$21+$C$22)&gt;$C$8,$C$8,V451+(F452-AL452/$C$23)*$C$22/($C$21+$C$22)),E452)</f>
        <v>1400</v>
      </c>
      <c r="W452" s="203">
        <f>IF(S452&gt;0,0,IF(W451+AL452/$C$23&gt;$F$23,$F$23,W451+AL452/$C$23))</f>
        <v>1.6346185093862227</v>
      </c>
      <c r="X452" s="105" t="str">
        <f>IF(R452=0,"-",IF(U452=0,FORECAST($C$8,Инклинометрия!$B$2:$B$152,Инклинометрия!$A$2:$A$152),FORECAST(R452,Инклинометрия!$B$2:$B$152,Инклинометрия!$A$2:$A$152)))</f>
        <v>-</v>
      </c>
      <c r="Y452" s="105" t="str">
        <f>IF(R452=0,"-",IF(U452=0,FORECAST($C$8-R452,Инклинометрия!$B$2:$B$152,Инклинометрия!$A$2:$A$152),0))</f>
        <v>-</v>
      </c>
      <c r="Z452" s="105" t="str">
        <f>IF(S452=0,"-",FORECAST($C$8,Инклинометрия!$B$2:$B$152,Инклинометрия!$A$2:$A$152))</f>
        <v>-</v>
      </c>
      <c r="AA452" s="105" t="str">
        <f>IF(S452=0,"-",FORECAST($C$8-S452,Инклинометрия!$B$2:$B$152,Инклинометрия!$A$2:$A$152))</f>
        <v>-</v>
      </c>
      <c r="AB452" s="105">
        <f>IF(T452=0,"-",FORECAST($C$6,Инклинометрия!$B$2:$B$152,Инклинометрия!$A$2:$A$152))</f>
        <v>1425</v>
      </c>
      <c r="AC452" s="105">
        <f>IF(R452=0,FORECAST($C$6-T452,Инклинометрия!$B$2:$B$152,Инклинометрия!$A$2:$A$152),FORECAST($C$8,Инклинометрия!$B$2:$B$152,Инклинометрия!$A$2:$A$152))</f>
        <v>1331.5528875839168</v>
      </c>
      <c r="AD452" s="107">
        <f>IF(U452=0,"-",FORECAST($C$8,Инклинометрия!$B$2:$B$152,Инклинометрия!$A$2:$A$152))</f>
        <v>1330</v>
      </c>
      <c r="AE452" s="107">
        <f>IF(U452=0,"-",FORECAST($C$8-U452,Инклинометрия!$B$2:$B$152,Инклинометрия!$A$2:$A$152))</f>
        <v>0</v>
      </c>
      <c r="AF452" s="107">
        <f>FORECAST($C$8-S452,Инклинометрия!$B$2:$B$152,Инклинометрия!$A$2:$A$152)</f>
        <v>1330</v>
      </c>
      <c r="AG452" s="107">
        <f>FORECAST($C$8-(S452+V452),Инклинометрия!$B$2:$B$152,Инклинометрия!$A$2:$A$152)</f>
        <v>0</v>
      </c>
      <c r="AH452" s="107">
        <f>IF(W452=0,"-",FORECAST($C$8+W452,Инклинометрия!$B$2:$B$152,Инклинометрия!$A$2:$A$152))</f>
        <v>1331.5528875839168</v>
      </c>
      <c r="AI452" s="107">
        <f>IF(W452=0,"-",FORECAST($C$8,Инклинометрия!$B$2:$B$152,Инклинометрия!$A$2:$A$152))</f>
        <v>1330</v>
      </c>
      <c r="AK452" s="122">
        <f>2*PI()*$C$5*(AT451-AT450)/(LN(AN451/$I$9)*$I$8/$I$7+LN($I$10/AN451)*$I$8/$I$7)</f>
        <v>0</v>
      </c>
      <c r="AL452" s="67">
        <f>AK452*(B452-B451)</f>
        <v>0</v>
      </c>
      <c r="AM452" s="23">
        <f t="shared" si="132"/>
        <v>4.3059540056097682E-2</v>
      </c>
      <c r="AN452" s="26">
        <f>AN451+AK452*(B452-B451)/(2*PI()*$C$5*AN451*$I$11)</f>
        <v>0.12986115207059001</v>
      </c>
      <c r="AO452" s="87">
        <f t="shared" si="126"/>
        <v>111242.59539450394</v>
      </c>
      <c r="AP452" s="87">
        <f>IF(R452+U452&lt;$C$8,0,32*$G$13/$C$12^2*($I$8*R452+$I$6*U452)+32*$G$14/($C$14^2-$C$13^2)*($I$8*S452+$I$6*V452))</f>
        <v>9917.5953945039291</v>
      </c>
      <c r="AQ452" s="66">
        <f>R452*$C$11*$C$9+U452*$C$11*$C$10</f>
        <v>14695380</v>
      </c>
      <c r="AR452" s="66">
        <f>S452*$C$11*$C$9+V452*$C$11*$C$10</f>
        <v>14695380</v>
      </c>
      <c r="AS452" s="87">
        <f>$C$11*(T452*$C$9+W452*$C$10)</f>
        <v>789129.61404581123</v>
      </c>
      <c r="AT452" s="45">
        <f t="shared" si="120"/>
        <v>15595752.209440315</v>
      </c>
      <c r="AU452" s="75"/>
    </row>
    <row r="453" spans="2:47" ht="15" thickBot="1" x14ac:dyDescent="0.35">
      <c r="B453" s="41">
        <f t="shared" si="127"/>
        <v>4220</v>
      </c>
      <c r="C453" s="8">
        <f t="shared" si="128"/>
        <v>42.2</v>
      </c>
      <c r="D453" s="73">
        <f t="shared" si="114"/>
        <v>56.442500000000003</v>
      </c>
      <c r="E453" s="29">
        <f t="shared" si="117"/>
        <v>3129.1543176183027</v>
      </c>
      <c r="F453" s="29">
        <f t="shared" si="121"/>
        <v>7.4150576246879609</v>
      </c>
      <c r="G453" s="29">
        <f t="shared" si="129"/>
        <v>9.9176395730201481</v>
      </c>
      <c r="H453" s="17">
        <f t="shared" si="130"/>
        <v>4185.2438998144689</v>
      </c>
      <c r="I453" s="29">
        <f t="shared" si="122"/>
        <v>2.2250485660981263</v>
      </c>
      <c r="J453" s="29">
        <f t="shared" si="123"/>
        <v>13.949340071223991</v>
      </c>
      <c r="K453" s="32">
        <f>IF((D452+L452+M452-AL452)/($C$21+$C$22)&gt;$C$8,$C$8,(D452+L452+M452-AL452)/($C$21+$C$22))</f>
        <v>1400</v>
      </c>
      <c r="L453" s="97">
        <f t="shared" si="115"/>
        <v>0</v>
      </c>
      <c r="M453" s="96">
        <f t="shared" si="116"/>
        <v>0</v>
      </c>
      <c r="N453" s="98">
        <f t="shared" si="124"/>
        <v>1.7382597742038917</v>
      </c>
      <c r="O453" s="100">
        <f t="shared" si="118"/>
        <v>4.2266987561397071</v>
      </c>
      <c r="P453" s="104">
        <f t="shared" si="125"/>
        <v>18.880500609176615</v>
      </c>
      <c r="Q453" s="102">
        <f t="shared" si="131"/>
        <v>2.8886093440366814E-2</v>
      </c>
      <c r="R453" s="106">
        <f>K453-U453</f>
        <v>0</v>
      </c>
      <c r="S453" s="106">
        <f>IF(K453-H452&lt;0,0,K453-H452)</f>
        <v>0</v>
      </c>
      <c r="T453" s="106">
        <f t="shared" si="119"/>
        <v>98.365381490613771</v>
      </c>
      <c r="U453" s="107">
        <f>IF(S453&gt;0,0,IF(U452+(F453-AL453/$C$23)*$C$22/($C$21+$C$22)&gt;$C$8,$C$8,IF(V453=$C$8,U452+(F453-AL453/$C$23)*$C$22/$C$21,U452+(F453-AL453/$C$23)*$C$22/($C$21+$C$22))))</f>
        <v>1400</v>
      </c>
      <c r="V453" s="107">
        <f>IF(S453=0,IF(V452+(F453-AL453/$C$23)*$C$22/($C$21+$C$22)&gt;$C$8,$C$8,V452+(F453-AL453/$C$23)*$C$22/($C$21+$C$22)),E453)</f>
        <v>1400</v>
      </c>
      <c r="W453" s="203">
        <f>IF(S453&gt;0,0,IF(W452+AL453/$C$23&gt;$F$23,$F$23,W452+AL453/$C$23))</f>
        <v>1.6346185093862227</v>
      </c>
      <c r="X453" s="105" t="str">
        <f>IF(R453=0,"-",IF(U453=0,FORECAST($C$8,Инклинометрия!$B$2:$B$152,Инклинометрия!$A$2:$A$152),FORECAST(R453,Инклинометрия!$B$2:$B$152,Инклинометрия!$A$2:$A$152)))</f>
        <v>-</v>
      </c>
      <c r="Y453" s="105" t="str">
        <f>IF(R453=0,"-",IF(U453=0,FORECAST($C$8-R453,Инклинометрия!$B$2:$B$152,Инклинометрия!$A$2:$A$152),0))</f>
        <v>-</v>
      </c>
      <c r="Z453" s="105" t="str">
        <f>IF(S453=0,"-",FORECAST($C$8,Инклинометрия!$B$2:$B$152,Инклинометрия!$A$2:$A$152))</f>
        <v>-</v>
      </c>
      <c r="AA453" s="105" t="str">
        <f>IF(S453=0,"-",FORECAST($C$8-S453,Инклинометрия!$B$2:$B$152,Инклинометрия!$A$2:$A$152))</f>
        <v>-</v>
      </c>
      <c r="AB453" s="105">
        <f>IF(T453=0,"-",FORECAST($C$6,Инклинометрия!$B$2:$B$152,Инклинометрия!$A$2:$A$152))</f>
        <v>1425</v>
      </c>
      <c r="AC453" s="105">
        <f>IF(R453=0,FORECAST($C$6-T453,Инклинометрия!$B$2:$B$152,Инклинометрия!$A$2:$A$152),FORECAST($C$8,Инклинометрия!$B$2:$B$152,Инклинометрия!$A$2:$A$152))</f>
        <v>1331.5528875839168</v>
      </c>
      <c r="AD453" s="107">
        <f>IF(U453=0,"-",FORECAST($C$8,Инклинометрия!$B$2:$B$152,Инклинометрия!$A$2:$A$152))</f>
        <v>1330</v>
      </c>
      <c r="AE453" s="107">
        <f>IF(U453=0,"-",FORECAST($C$8-U453,Инклинометрия!$B$2:$B$152,Инклинометрия!$A$2:$A$152))</f>
        <v>0</v>
      </c>
      <c r="AF453" s="107">
        <f>FORECAST($C$8-S453,Инклинометрия!$B$2:$B$152,Инклинометрия!$A$2:$A$152)</f>
        <v>1330</v>
      </c>
      <c r="AG453" s="107">
        <f>FORECAST($C$8-(S453+V453),Инклинометрия!$B$2:$B$152,Инклинометрия!$A$2:$A$152)</f>
        <v>0</v>
      </c>
      <c r="AH453" s="107">
        <f>IF(W453=0,"-",FORECAST($C$8+W453,Инклинометрия!$B$2:$B$152,Инклинометрия!$A$2:$A$152))</f>
        <v>1331.5528875839168</v>
      </c>
      <c r="AI453" s="107">
        <f>IF(W453=0,"-",FORECAST($C$8,Инклинометрия!$B$2:$B$152,Инклинометрия!$A$2:$A$152))</f>
        <v>1330</v>
      </c>
      <c r="AK453" s="122">
        <f>2*PI()*$C$5*(AT452-AT451)/(LN(AN452/$I$9)*$I$8/$I$7+LN($I$10/AN452)*$I$8/$I$7)</f>
        <v>0</v>
      </c>
      <c r="AL453" s="67">
        <f>AK453*(B453-B452)</f>
        <v>0</v>
      </c>
      <c r="AM453" s="23">
        <f t="shared" si="132"/>
        <v>4.3059540056097682E-2</v>
      </c>
      <c r="AN453" s="26">
        <f>AN452+AK453*(B453-B452)/(2*PI()*$C$5*AN452*$I$11)</f>
        <v>0.12986115207059001</v>
      </c>
      <c r="AO453" s="87">
        <f t="shared" si="126"/>
        <v>111242.59539450394</v>
      </c>
      <c r="AP453" s="87">
        <f>IF(R453+U453&lt;$C$8,0,32*$G$13/$C$12^2*($I$8*R453+$I$6*U453)+32*$G$14/($C$14^2-$C$13^2)*($I$8*S453+$I$6*V453))</f>
        <v>9917.5953945039291</v>
      </c>
      <c r="AQ453" s="66">
        <f>R453*$C$11*$C$9+U453*$C$11*$C$10</f>
        <v>14695380</v>
      </c>
      <c r="AR453" s="66">
        <f>S453*$C$11*$C$9+V453*$C$11*$C$10</f>
        <v>14695380</v>
      </c>
      <c r="AS453" s="87">
        <f>$C$11*(T453*$C$9+W453*$C$10)</f>
        <v>789129.61404581123</v>
      </c>
      <c r="AT453" s="45">
        <f t="shared" si="120"/>
        <v>15595752.209440315</v>
      </c>
      <c r="AU453" s="75"/>
    </row>
    <row r="454" spans="2:47" ht="15" thickBot="1" x14ac:dyDescent="0.35">
      <c r="B454" s="41">
        <f t="shared" si="127"/>
        <v>4230</v>
      </c>
      <c r="C454" s="8">
        <f t="shared" si="128"/>
        <v>42.300000000000004</v>
      </c>
      <c r="D454" s="73">
        <f t="shared" si="114"/>
        <v>56.576250000000009</v>
      </c>
      <c r="E454" s="29">
        <f t="shared" si="117"/>
        <v>3136.5693752429906</v>
      </c>
      <c r="F454" s="29">
        <f t="shared" si="121"/>
        <v>7.4150576246879609</v>
      </c>
      <c r="G454" s="29">
        <f t="shared" si="129"/>
        <v>9.9176395730201481</v>
      </c>
      <c r="H454" s="17">
        <f t="shared" si="130"/>
        <v>4195.161539387489</v>
      </c>
      <c r="I454" s="29">
        <f t="shared" si="122"/>
        <v>2.2250485660981263</v>
      </c>
      <c r="J454" s="29">
        <f t="shared" si="123"/>
        <v>13.949340071223991</v>
      </c>
      <c r="K454" s="32">
        <f>IF((D453+L453+M453-AL453)/($C$21+$C$22)&gt;$C$8,$C$8,(D453+L453+M453-AL453)/($C$21+$C$22))</f>
        <v>1400</v>
      </c>
      <c r="L454" s="97">
        <f t="shared" si="115"/>
        <v>0</v>
      </c>
      <c r="M454" s="96">
        <f t="shared" si="116"/>
        <v>0</v>
      </c>
      <c r="N454" s="98">
        <f t="shared" si="124"/>
        <v>1.7382597742038917</v>
      </c>
      <c r="O454" s="100">
        <f t="shared" si="118"/>
        <v>4.2266987561397071</v>
      </c>
      <c r="P454" s="104">
        <f t="shared" si="125"/>
        <v>18.880500609176615</v>
      </c>
      <c r="Q454" s="102">
        <f t="shared" si="131"/>
        <v>2.8886093440366814E-2</v>
      </c>
      <c r="R454" s="106">
        <f>K454-U454</f>
        <v>0</v>
      </c>
      <c r="S454" s="106">
        <f>IF(K454-H453&lt;0,0,K454-H453)</f>
        <v>0</v>
      </c>
      <c r="T454" s="106">
        <f t="shared" si="119"/>
        <v>98.365381490613771</v>
      </c>
      <c r="U454" s="107">
        <f>IF(S454&gt;0,0,IF(U453+(F454-AL454/$C$23)*$C$22/($C$21+$C$22)&gt;$C$8,$C$8,IF(V454=$C$8,U453+(F454-AL454/$C$23)*$C$22/$C$21,U453+(F454-AL454/$C$23)*$C$22/($C$21+$C$22))))</f>
        <v>1400</v>
      </c>
      <c r="V454" s="107">
        <f>IF(S454=0,IF(V453+(F454-AL454/$C$23)*$C$22/($C$21+$C$22)&gt;$C$8,$C$8,V453+(F454-AL454/$C$23)*$C$22/($C$21+$C$22)),E454)</f>
        <v>1400</v>
      </c>
      <c r="W454" s="203">
        <f>IF(S454&gt;0,0,IF(W453+AL454/$C$23&gt;$F$23,$F$23,W453+AL454/$C$23))</f>
        <v>1.6346185093862227</v>
      </c>
      <c r="X454" s="105" t="str">
        <f>IF(R454=0,"-",IF(U454=0,FORECAST($C$8,Инклинометрия!$B$2:$B$152,Инклинометрия!$A$2:$A$152),FORECAST(R454,Инклинометрия!$B$2:$B$152,Инклинометрия!$A$2:$A$152)))</f>
        <v>-</v>
      </c>
      <c r="Y454" s="105" t="str">
        <f>IF(R454=0,"-",IF(U454=0,FORECAST($C$8-R454,Инклинометрия!$B$2:$B$152,Инклинометрия!$A$2:$A$152),0))</f>
        <v>-</v>
      </c>
      <c r="Z454" s="105" t="str">
        <f>IF(S454=0,"-",FORECAST($C$8,Инклинометрия!$B$2:$B$152,Инклинометрия!$A$2:$A$152))</f>
        <v>-</v>
      </c>
      <c r="AA454" s="105" t="str">
        <f>IF(S454=0,"-",FORECAST($C$8-S454,Инклинометрия!$B$2:$B$152,Инклинометрия!$A$2:$A$152))</f>
        <v>-</v>
      </c>
      <c r="AB454" s="105">
        <f>IF(T454=0,"-",FORECAST($C$6,Инклинометрия!$B$2:$B$152,Инклинометрия!$A$2:$A$152))</f>
        <v>1425</v>
      </c>
      <c r="AC454" s="105">
        <f>IF(R454=0,FORECAST($C$6-T454,Инклинометрия!$B$2:$B$152,Инклинометрия!$A$2:$A$152),FORECAST($C$8,Инклинометрия!$B$2:$B$152,Инклинометрия!$A$2:$A$152))</f>
        <v>1331.5528875839168</v>
      </c>
      <c r="AD454" s="107">
        <f>IF(U454=0,"-",FORECAST($C$8,Инклинометрия!$B$2:$B$152,Инклинометрия!$A$2:$A$152))</f>
        <v>1330</v>
      </c>
      <c r="AE454" s="107">
        <f>IF(U454=0,"-",FORECAST($C$8-U454,Инклинометрия!$B$2:$B$152,Инклинометрия!$A$2:$A$152))</f>
        <v>0</v>
      </c>
      <c r="AF454" s="107">
        <f>FORECAST($C$8-S454,Инклинометрия!$B$2:$B$152,Инклинометрия!$A$2:$A$152)</f>
        <v>1330</v>
      </c>
      <c r="AG454" s="107">
        <f>FORECAST($C$8-(S454+V454),Инклинометрия!$B$2:$B$152,Инклинометрия!$A$2:$A$152)</f>
        <v>0</v>
      </c>
      <c r="AH454" s="107">
        <f>IF(W454=0,"-",FORECAST($C$8+W454,Инклинометрия!$B$2:$B$152,Инклинометрия!$A$2:$A$152))</f>
        <v>1331.5528875839168</v>
      </c>
      <c r="AI454" s="107">
        <f>IF(W454=0,"-",FORECAST($C$8,Инклинометрия!$B$2:$B$152,Инклинометрия!$A$2:$A$152))</f>
        <v>1330</v>
      </c>
      <c r="AK454" s="122">
        <f>2*PI()*$C$5*(AT453-AT452)/(LN(AN453/$I$9)*$I$8/$I$7+LN($I$10/AN453)*$I$8/$I$7)</f>
        <v>0</v>
      </c>
      <c r="AL454" s="67">
        <f>AK454*(B454-B453)</f>
        <v>0</v>
      </c>
      <c r="AM454" s="23">
        <f t="shared" si="132"/>
        <v>4.3059540056097682E-2</v>
      </c>
      <c r="AN454" s="26">
        <f>AN453+AK454*(B454-B453)/(2*PI()*$C$5*AN453*$I$11)</f>
        <v>0.12986115207059001</v>
      </c>
      <c r="AO454" s="87">
        <f t="shared" si="126"/>
        <v>111242.59539450394</v>
      </c>
      <c r="AP454" s="87">
        <f>IF(R454+U454&lt;$C$8,0,32*$G$13/$C$12^2*($I$8*R454+$I$6*U454)+32*$G$14/($C$14^2-$C$13^2)*($I$8*S454+$I$6*V454))</f>
        <v>9917.5953945039291</v>
      </c>
      <c r="AQ454" s="66">
        <f>R454*$C$11*$C$9+U454*$C$11*$C$10</f>
        <v>14695380</v>
      </c>
      <c r="AR454" s="66">
        <f>S454*$C$11*$C$9+V454*$C$11*$C$10</f>
        <v>14695380</v>
      </c>
      <c r="AS454" s="87">
        <f>$C$11*(T454*$C$9+W454*$C$10)</f>
        <v>789129.61404581123</v>
      </c>
      <c r="AT454" s="45">
        <f t="shared" si="120"/>
        <v>15595752.209440315</v>
      </c>
      <c r="AU454" s="75"/>
    </row>
    <row r="455" spans="2:47" ht="15" thickBot="1" x14ac:dyDescent="0.35">
      <c r="B455" s="41">
        <f t="shared" si="127"/>
        <v>4240</v>
      </c>
      <c r="C455" s="8">
        <f t="shared" si="128"/>
        <v>42.4</v>
      </c>
      <c r="D455" s="73">
        <f t="shared" si="114"/>
        <v>56.71</v>
      </c>
      <c r="E455" s="29">
        <f t="shared" si="117"/>
        <v>3143.9844328676782</v>
      </c>
      <c r="F455" s="29">
        <f t="shared" si="121"/>
        <v>7.4150576246875062</v>
      </c>
      <c r="G455" s="29">
        <f t="shared" si="129"/>
        <v>9.9176395730195388</v>
      </c>
      <c r="H455" s="17">
        <f t="shared" si="130"/>
        <v>4205.0791789605082</v>
      </c>
      <c r="I455" s="29">
        <f t="shared" si="122"/>
        <v>2.2250485660981263</v>
      </c>
      <c r="J455" s="29">
        <f t="shared" si="123"/>
        <v>13.949340071223562</v>
      </c>
      <c r="K455" s="32">
        <f>IF((D454+L454+M454-AL454)/($C$21+$C$22)&gt;$C$8,$C$8,(D454+L454+M454-AL454)/($C$21+$C$22))</f>
        <v>1400</v>
      </c>
      <c r="L455" s="97">
        <f t="shared" si="115"/>
        <v>0</v>
      </c>
      <c r="M455" s="96">
        <f t="shared" si="116"/>
        <v>0</v>
      </c>
      <c r="N455" s="98">
        <f t="shared" si="124"/>
        <v>1.7382597742038917</v>
      </c>
      <c r="O455" s="100">
        <f t="shared" si="118"/>
        <v>4.2266987561397071</v>
      </c>
      <c r="P455" s="104">
        <f t="shared" si="125"/>
        <v>18.880500609176615</v>
      </c>
      <c r="Q455" s="102">
        <f t="shared" si="131"/>
        <v>2.8886093440366814E-2</v>
      </c>
      <c r="R455" s="106">
        <f>K455-U455</f>
        <v>0</v>
      </c>
      <c r="S455" s="106">
        <f>IF(K455-H454&lt;0,0,K455-H454)</f>
        <v>0</v>
      </c>
      <c r="T455" s="106">
        <f t="shared" si="119"/>
        <v>98.365381490613771</v>
      </c>
      <c r="U455" s="107">
        <f>IF(S455&gt;0,0,IF(U454+(F455-AL455/$C$23)*$C$22/($C$21+$C$22)&gt;$C$8,$C$8,IF(V455=$C$8,U454+(F455-AL455/$C$23)*$C$22/$C$21,U454+(F455-AL455/$C$23)*$C$22/($C$21+$C$22))))</f>
        <v>1400</v>
      </c>
      <c r="V455" s="107">
        <f>IF(S455=0,IF(V454+(F455-AL455/$C$23)*$C$22/($C$21+$C$22)&gt;$C$8,$C$8,V454+(F455-AL455/$C$23)*$C$22/($C$21+$C$22)),E455)</f>
        <v>1400</v>
      </c>
      <c r="W455" s="203">
        <f>IF(S455&gt;0,0,IF(W454+AL455/$C$23&gt;$F$23,$F$23,W454+AL455/$C$23))</f>
        <v>1.6346185093862227</v>
      </c>
      <c r="X455" s="105" t="str">
        <f>IF(R455=0,"-",IF(U455=0,FORECAST($C$8,Инклинометрия!$B$2:$B$152,Инклинометрия!$A$2:$A$152),FORECAST(R455,Инклинометрия!$B$2:$B$152,Инклинометрия!$A$2:$A$152)))</f>
        <v>-</v>
      </c>
      <c r="Y455" s="105" t="str">
        <f>IF(R455=0,"-",IF(U455=0,FORECAST($C$8-R455,Инклинометрия!$B$2:$B$152,Инклинометрия!$A$2:$A$152),0))</f>
        <v>-</v>
      </c>
      <c r="Z455" s="105" t="str">
        <f>IF(S455=0,"-",FORECAST($C$8,Инклинометрия!$B$2:$B$152,Инклинометрия!$A$2:$A$152))</f>
        <v>-</v>
      </c>
      <c r="AA455" s="105" t="str">
        <f>IF(S455=0,"-",FORECAST($C$8-S455,Инклинометрия!$B$2:$B$152,Инклинометрия!$A$2:$A$152))</f>
        <v>-</v>
      </c>
      <c r="AB455" s="105">
        <f>IF(T455=0,"-",FORECAST($C$6,Инклинометрия!$B$2:$B$152,Инклинометрия!$A$2:$A$152))</f>
        <v>1425</v>
      </c>
      <c r="AC455" s="105">
        <f>IF(R455=0,FORECAST($C$6-T455,Инклинометрия!$B$2:$B$152,Инклинометрия!$A$2:$A$152),FORECAST($C$8,Инклинометрия!$B$2:$B$152,Инклинометрия!$A$2:$A$152))</f>
        <v>1331.5528875839168</v>
      </c>
      <c r="AD455" s="107">
        <f>IF(U455=0,"-",FORECAST($C$8,Инклинометрия!$B$2:$B$152,Инклинометрия!$A$2:$A$152))</f>
        <v>1330</v>
      </c>
      <c r="AE455" s="107">
        <f>IF(U455=0,"-",FORECAST($C$8-U455,Инклинометрия!$B$2:$B$152,Инклинометрия!$A$2:$A$152))</f>
        <v>0</v>
      </c>
      <c r="AF455" s="107">
        <f>FORECAST($C$8-S455,Инклинометрия!$B$2:$B$152,Инклинометрия!$A$2:$A$152)</f>
        <v>1330</v>
      </c>
      <c r="AG455" s="107">
        <f>FORECAST($C$8-(S455+V455),Инклинометрия!$B$2:$B$152,Инклинометрия!$A$2:$A$152)</f>
        <v>0</v>
      </c>
      <c r="AH455" s="107">
        <f>IF(W455=0,"-",FORECAST($C$8+W455,Инклинометрия!$B$2:$B$152,Инклинометрия!$A$2:$A$152))</f>
        <v>1331.5528875839168</v>
      </c>
      <c r="AI455" s="107">
        <f>IF(W455=0,"-",FORECAST($C$8,Инклинометрия!$B$2:$B$152,Инклинометрия!$A$2:$A$152))</f>
        <v>1330</v>
      </c>
      <c r="AK455" s="122">
        <f>2*PI()*$C$5*(AT454-AT453)/(LN(AN454/$I$9)*$I$8/$I$7+LN($I$10/AN454)*$I$8/$I$7)</f>
        <v>0</v>
      </c>
      <c r="AL455" s="67">
        <f>AK455*(B455-B454)</f>
        <v>0</v>
      </c>
      <c r="AM455" s="23">
        <f t="shared" si="132"/>
        <v>4.3059540056097682E-2</v>
      </c>
      <c r="AN455" s="26">
        <f>AN454+AK455*(B455-B454)/(2*PI()*$C$5*AN454*$I$11)</f>
        <v>0.12986115207059001</v>
      </c>
      <c r="AO455" s="87">
        <f t="shared" si="126"/>
        <v>111242.59539450394</v>
      </c>
      <c r="AP455" s="87">
        <f>IF(R455+U455&lt;$C$8,0,32*$G$13/$C$12^2*($I$8*R455+$I$6*U455)+32*$G$14/($C$14^2-$C$13^2)*($I$8*S455+$I$6*V455))</f>
        <v>9917.5953945039291</v>
      </c>
      <c r="AQ455" s="66">
        <f>R455*$C$11*$C$9+U455*$C$11*$C$10</f>
        <v>14695380</v>
      </c>
      <c r="AR455" s="66">
        <f>S455*$C$11*$C$9+V455*$C$11*$C$10</f>
        <v>14695380</v>
      </c>
      <c r="AS455" s="87">
        <f>$C$11*(T455*$C$9+W455*$C$10)</f>
        <v>789129.61404581123</v>
      </c>
      <c r="AT455" s="45">
        <f t="shared" si="120"/>
        <v>15595752.209440315</v>
      </c>
      <c r="AU455" s="75"/>
    </row>
    <row r="456" spans="2:47" ht="15" thickBot="1" x14ac:dyDescent="0.35">
      <c r="B456" s="41">
        <f t="shared" si="127"/>
        <v>4250</v>
      </c>
      <c r="C456" s="8">
        <f t="shared" si="128"/>
        <v>42.5</v>
      </c>
      <c r="D456" s="73">
        <f t="shared" si="114"/>
        <v>56.84375</v>
      </c>
      <c r="E456" s="29">
        <f t="shared" si="117"/>
        <v>3151.3994904923666</v>
      </c>
      <c r="F456" s="29">
        <f t="shared" si="121"/>
        <v>7.4150576246884157</v>
      </c>
      <c r="G456" s="29">
        <f t="shared" si="129"/>
        <v>9.9176395730207556</v>
      </c>
      <c r="H456" s="17">
        <f t="shared" si="130"/>
        <v>4214.9968185335292</v>
      </c>
      <c r="I456" s="29">
        <f t="shared" si="122"/>
        <v>2.2250485660981263</v>
      </c>
      <c r="J456" s="29">
        <f t="shared" si="123"/>
        <v>13.949340071224418</v>
      </c>
      <c r="K456" s="32">
        <f>IF((D455+L455+M455-AL455)/($C$21+$C$22)&gt;$C$8,$C$8,(D455+L455+M455-AL455)/($C$21+$C$22))</f>
        <v>1400</v>
      </c>
      <c r="L456" s="97">
        <f t="shared" si="115"/>
        <v>0</v>
      </c>
      <c r="M456" s="96">
        <f t="shared" si="116"/>
        <v>0</v>
      </c>
      <c r="N456" s="98">
        <f t="shared" si="124"/>
        <v>1.7382597742038917</v>
      </c>
      <c r="O456" s="100">
        <f t="shared" si="118"/>
        <v>4.2266987561397071</v>
      </c>
      <c r="P456" s="104">
        <f t="shared" si="125"/>
        <v>18.880500609176615</v>
      </c>
      <c r="Q456" s="102">
        <f t="shared" si="131"/>
        <v>2.8886093440366814E-2</v>
      </c>
      <c r="R456" s="106">
        <f>K456-U456</f>
        <v>0</v>
      </c>
      <c r="S456" s="106">
        <f>IF(K456-H455&lt;0,0,K456-H455)</f>
        <v>0</v>
      </c>
      <c r="T456" s="106">
        <f t="shared" si="119"/>
        <v>98.365381490613771</v>
      </c>
      <c r="U456" s="107">
        <f>IF(S456&gt;0,0,IF(U455+(F456-AL456/$C$23)*$C$22/($C$21+$C$22)&gt;$C$8,$C$8,IF(V456=$C$8,U455+(F456-AL456/$C$23)*$C$22/$C$21,U455+(F456-AL456/$C$23)*$C$22/($C$21+$C$22))))</f>
        <v>1400</v>
      </c>
      <c r="V456" s="107">
        <f>IF(S456=0,IF(V455+(F456-AL456/$C$23)*$C$22/($C$21+$C$22)&gt;$C$8,$C$8,V455+(F456-AL456/$C$23)*$C$22/($C$21+$C$22)),E456)</f>
        <v>1400</v>
      </c>
      <c r="W456" s="203">
        <f>IF(S456&gt;0,0,IF(W455+AL456/$C$23&gt;$F$23,$F$23,W455+AL456/$C$23))</f>
        <v>1.6346185093862227</v>
      </c>
      <c r="X456" s="105" t="str">
        <f>IF(R456=0,"-",IF(U456=0,FORECAST($C$8,Инклинометрия!$B$2:$B$152,Инклинометрия!$A$2:$A$152),FORECAST(R456,Инклинометрия!$B$2:$B$152,Инклинометрия!$A$2:$A$152)))</f>
        <v>-</v>
      </c>
      <c r="Y456" s="105" t="str">
        <f>IF(R456=0,"-",IF(U456=0,FORECAST($C$8-R456,Инклинометрия!$B$2:$B$152,Инклинометрия!$A$2:$A$152),0))</f>
        <v>-</v>
      </c>
      <c r="Z456" s="105" t="str">
        <f>IF(S456=0,"-",FORECAST($C$8,Инклинометрия!$B$2:$B$152,Инклинометрия!$A$2:$A$152))</f>
        <v>-</v>
      </c>
      <c r="AA456" s="105" t="str">
        <f>IF(S456=0,"-",FORECAST($C$8-S456,Инклинометрия!$B$2:$B$152,Инклинометрия!$A$2:$A$152))</f>
        <v>-</v>
      </c>
      <c r="AB456" s="105">
        <f>IF(T456=0,"-",FORECAST($C$6,Инклинометрия!$B$2:$B$152,Инклинометрия!$A$2:$A$152))</f>
        <v>1425</v>
      </c>
      <c r="AC456" s="105">
        <f>IF(R456=0,FORECAST($C$6-T456,Инклинометрия!$B$2:$B$152,Инклинометрия!$A$2:$A$152),FORECAST($C$8,Инклинометрия!$B$2:$B$152,Инклинометрия!$A$2:$A$152))</f>
        <v>1331.5528875839168</v>
      </c>
      <c r="AD456" s="107">
        <f>IF(U456=0,"-",FORECAST($C$8,Инклинометрия!$B$2:$B$152,Инклинометрия!$A$2:$A$152))</f>
        <v>1330</v>
      </c>
      <c r="AE456" s="107">
        <f>IF(U456=0,"-",FORECAST($C$8-U456,Инклинометрия!$B$2:$B$152,Инклинометрия!$A$2:$A$152))</f>
        <v>0</v>
      </c>
      <c r="AF456" s="107">
        <f>FORECAST($C$8-S456,Инклинометрия!$B$2:$B$152,Инклинометрия!$A$2:$A$152)</f>
        <v>1330</v>
      </c>
      <c r="AG456" s="107">
        <f>FORECAST($C$8-(S456+V456),Инклинометрия!$B$2:$B$152,Инклинометрия!$A$2:$A$152)</f>
        <v>0</v>
      </c>
      <c r="AH456" s="107">
        <f>IF(W456=0,"-",FORECAST($C$8+W456,Инклинометрия!$B$2:$B$152,Инклинометрия!$A$2:$A$152))</f>
        <v>1331.5528875839168</v>
      </c>
      <c r="AI456" s="107">
        <f>IF(W456=0,"-",FORECAST($C$8,Инклинометрия!$B$2:$B$152,Инклинометрия!$A$2:$A$152))</f>
        <v>1330</v>
      </c>
      <c r="AK456" s="122">
        <f>2*PI()*$C$5*(AT455-AT454)/(LN(AN455/$I$9)*$I$8/$I$7+LN($I$10/AN455)*$I$8/$I$7)</f>
        <v>0</v>
      </c>
      <c r="AL456" s="67">
        <f>AK456*(B456-B455)</f>
        <v>0</v>
      </c>
      <c r="AM456" s="23">
        <f t="shared" si="132"/>
        <v>4.3059540056097682E-2</v>
      </c>
      <c r="AN456" s="26">
        <f>AN455+AK456*(B456-B455)/(2*PI()*$C$5*AN455*$I$11)</f>
        <v>0.12986115207059001</v>
      </c>
      <c r="AO456" s="87">
        <f t="shared" si="126"/>
        <v>111242.59539450394</v>
      </c>
      <c r="AP456" s="87">
        <f>IF(R456+U456&lt;$C$8,0,32*$G$13/$C$12^2*($I$8*R456+$I$6*U456)+32*$G$14/($C$14^2-$C$13^2)*($I$8*S456+$I$6*V456))</f>
        <v>9917.5953945039291</v>
      </c>
      <c r="AQ456" s="66">
        <f>R456*$C$11*$C$9+U456*$C$11*$C$10</f>
        <v>14695380</v>
      </c>
      <c r="AR456" s="66">
        <f>S456*$C$11*$C$9+V456*$C$11*$C$10</f>
        <v>14695380</v>
      </c>
      <c r="AS456" s="87">
        <f>$C$11*(T456*$C$9+W456*$C$10)</f>
        <v>789129.61404581123</v>
      </c>
      <c r="AT456" s="45">
        <f t="shared" si="120"/>
        <v>15595752.209440315</v>
      </c>
      <c r="AU456" s="75"/>
    </row>
    <row r="457" spans="2:47" ht="15" thickBot="1" x14ac:dyDescent="0.35">
      <c r="B457" s="41">
        <f t="shared" si="127"/>
        <v>4260</v>
      </c>
      <c r="C457" s="8">
        <f t="shared" si="128"/>
        <v>42.6</v>
      </c>
      <c r="D457" s="73">
        <f t="shared" si="114"/>
        <v>56.977499999999999</v>
      </c>
      <c r="E457" s="29">
        <f t="shared" si="117"/>
        <v>3158.8145481170545</v>
      </c>
      <c r="F457" s="29">
        <f t="shared" si="121"/>
        <v>7.4150576246879609</v>
      </c>
      <c r="G457" s="29">
        <f t="shared" si="129"/>
        <v>9.9176395730201481</v>
      </c>
      <c r="H457" s="17">
        <f t="shared" si="130"/>
        <v>4224.9144581065493</v>
      </c>
      <c r="I457" s="29">
        <f t="shared" si="122"/>
        <v>2.2250485660981263</v>
      </c>
      <c r="J457" s="29">
        <f t="shared" si="123"/>
        <v>13.949340071223991</v>
      </c>
      <c r="K457" s="32">
        <f>IF((D456+L456+M456-AL456)/($C$21+$C$22)&gt;$C$8,$C$8,(D456+L456+M456-AL456)/($C$21+$C$22))</f>
        <v>1400</v>
      </c>
      <c r="L457" s="97">
        <f t="shared" si="115"/>
        <v>0</v>
      </c>
      <c r="M457" s="96">
        <f t="shared" si="116"/>
        <v>0</v>
      </c>
      <c r="N457" s="98">
        <f t="shared" si="124"/>
        <v>1.7382597742038917</v>
      </c>
      <c r="O457" s="100">
        <f t="shared" si="118"/>
        <v>4.2266987561397071</v>
      </c>
      <c r="P457" s="104">
        <f t="shared" si="125"/>
        <v>18.880500609176615</v>
      </c>
      <c r="Q457" s="102">
        <f t="shared" si="131"/>
        <v>2.8886093440366814E-2</v>
      </c>
      <c r="R457" s="106">
        <f>K457-U457</f>
        <v>0</v>
      </c>
      <c r="S457" s="106">
        <f>IF(K457-H456&lt;0,0,K457-H456)</f>
        <v>0</v>
      </c>
      <c r="T457" s="106">
        <f t="shared" si="119"/>
        <v>98.365381490613771</v>
      </c>
      <c r="U457" s="107">
        <f>IF(S457&gt;0,0,IF(U456+(F457-AL457/$C$23)*$C$22/($C$21+$C$22)&gt;$C$8,$C$8,IF(V457=$C$8,U456+(F457-AL457/$C$23)*$C$22/$C$21,U456+(F457-AL457/$C$23)*$C$22/($C$21+$C$22))))</f>
        <v>1400</v>
      </c>
      <c r="V457" s="107">
        <f>IF(S457=0,IF(V456+(F457-AL457/$C$23)*$C$22/($C$21+$C$22)&gt;$C$8,$C$8,V456+(F457-AL457/$C$23)*$C$22/($C$21+$C$22)),E457)</f>
        <v>1400</v>
      </c>
      <c r="W457" s="203">
        <f>IF(S457&gt;0,0,IF(W456+AL457/$C$23&gt;$F$23,$F$23,W456+AL457/$C$23))</f>
        <v>1.6346185093862227</v>
      </c>
      <c r="X457" s="105" t="str">
        <f>IF(R457=0,"-",IF(U457=0,FORECAST($C$8,Инклинометрия!$B$2:$B$152,Инклинометрия!$A$2:$A$152),FORECAST(R457,Инклинометрия!$B$2:$B$152,Инклинометрия!$A$2:$A$152)))</f>
        <v>-</v>
      </c>
      <c r="Y457" s="105" t="str">
        <f>IF(R457=0,"-",IF(U457=0,FORECAST($C$8-R457,Инклинометрия!$B$2:$B$152,Инклинометрия!$A$2:$A$152),0))</f>
        <v>-</v>
      </c>
      <c r="Z457" s="105" t="str">
        <f>IF(S457=0,"-",FORECAST($C$8,Инклинометрия!$B$2:$B$152,Инклинометрия!$A$2:$A$152))</f>
        <v>-</v>
      </c>
      <c r="AA457" s="105" t="str">
        <f>IF(S457=0,"-",FORECAST($C$8-S457,Инклинометрия!$B$2:$B$152,Инклинометрия!$A$2:$A$152))</f>
        <v>-</v>
      </c>
      <c r="AB457" s="105">
        <f>IF(T457=0,"-",FORECAST($C$6,Инклинометрия!$B$2:$B$152,Инклинометрия!$A$2:$A$152))</f>
        <v>1425</v>
      </c>
      <c r="AC457" s="105">
        <f>IF(R457=0,FORECAST($C$6-T457,Инклинометрия!$B$2:$B$152,Инклинометрия!$A$2:$A$152),FORECAST($C$8,Инклинометрия!$B$2:$B$152,Инклинометрия!$A$2:$A$152))</f>
        <v>1331.5528875839168</v>
      </c>
      <c r="AD457" s="107">
        <f>IF(U457=0,"-",FORECAST($C$8,Инклинометрия!$B$2:$B$152,Инклинометрия!$A$2:$A$152))</f>
        <v>1330</v>
      </c>
      <c r="AE457" s="107">
        <f>IF(U457=0,"-",FORECAST($C$8-U457,Инклинометрия!$B$2:$B$152,Инклинометрия!$A$2:$A$152))</f>
        <v>0</v>
      </c>
      <c r="AF457" s="107">
        <f>FORECAST($C$8-S457,Инклинометрия!$B$2:$B$152,Инклинометрия!$A$2:$A$152)</f>
        <v>1330</v>
      </c>
      <c r="AG457" s="107">
        <f>FORECAST($C$8-(S457+V457),Инклинометрия!$B$2:$B$152,Инклинометрия!$A$2:$A$152)</f>
        <v>0</v>
      </c>
      <c r="AH457" s="107">
        <f>IF(W457=0,"-",FORECAST($C$8+W457,Инклинометрия!$B$2:$B$152,Инклинометрия!$A$2:$A$152))</f>
        <v>1331.5528875839168</v>
      </c>
      <c r="AI457" s="107">
        <f>IF(W457=0,"-",FORECAST($C$8,Инклинометрия!$B$2:$B$152,Инклинометрия!$A$2:$A$152))</f>
        <v>1330</v>
      </c>
      <c r="AK457" s="122">
        <f>2*PI()*$C$5*(AT456-AT455)/(LN(AN456/$I$9)*$I$8/$I$7+LN($I$10/AN456)*$I$8/$I$7)</f>
        <v>0</v>
      </c>
      <c r="AL457" s="67">
        <f>AK457*(B457-B456)</f>
        <v>0</v>
      </c>
      <c r="AM457" s="23">
        <f t="shared" si="132"/>
        <v>4.3059540056097682E-2</v>
      </c>
      <c r="AN457" s="26">
        <f>AN456+AK457*(B457-B456)/(2*PI()*$C$5*AN456*$I$11)</f>
        <v>0.12986115207059001</v>
      </c>
      <c r="AO457" s="87">
        <f t="shared" si="126"/>
        <v>111242.59539450394</v>
      </c>
      <c r="AP457" s="87">
        <f>IF(R457+U457&lt;$C$8,0,32*$G$13/$C$12^2*($I$8*R457+$I$6*U457)+32*$G$14/($C$14^2-$C$13^2)*($I$8*S457+$I$6*V457))</f>
        <v>9917.5953945039291</v>
      </c>
      <c r="AQ457" s="66">
        <f>R457*$C$11*$C$9+U457*$C$11*$C$10</f>
        <v>14695380</v>
      </c>
      <c r="AR457" s="66">
        <f>S457*$C$11*$C$9+V457*$C$11*$C$10</f>
        <v>14695380</v>
      </c>
      <c r="AS457" s="87">
        <f>$C$11*(T457*$C$9+W457*$C$10)</f>
        <v>789129.61404581123</v>
      </c>
      <c r="AT457" s="45">
        <f t="shared" si="120"/>
        <v>15595752.209440315</v>
      </c>
      <c r="AU457" s="75"/>
    </row>
    <row r="458" spans="2:47" ht="15" thickBot="1" x14ac:dyDescent="0.35">
      <c r="B458" s="41">
        <f t="shared" si="127"/>
        <v>4270</v>
      </c>
      <c r="C458" s="8">
        <f t="shared" si="128"/>
        <v>42.7</v>
      </c>
      <c r="D458" s="73">
        <f t="shared" si="114"/>
        <v>57.111249999999998</v>
      </c>
      <c r="E458" s="29">
        <f t="shared" si="117"/>
        <v>3166.2296057417425</v>
      </c>
      <c r="F458" s="29">
        <f t="shared" si="121"/>
        <v>7.4150576246879609</v>
      </c>
      <c r="G458" s="29">
        <f t="shared" si="129"/>
        <v>9.9176395730201481</v>
      </c>
      <c r="H458" s="17">
        <f t="shared" si="130"/>
        <v>4234.8320976795694</v>
      </c>
      <c r="I458" s="29">
        <f t="shared" si="122"/>
        <v>2.2250485660981263</v>
      </c>
      <c r="J458" s="29">
        <f t="shared" si="123"/>
        <v>13.949340071223991</v>
      </c>
      <c r="K458" s="32">
        <f>IF((D457+L457+M457-AL457)/($C$21+$C$22)&gt;$C$8,$C$8,(D457+L457+M457-AL457)/($C$21+$C$22))</f>
        <v>1400</v>
      </c>
      <c r="L458" s="97">
        <f t="shared" si="115"/>
        <v>0</v>
      </c>
      <c r="M458" s="96">
        <f t="shared" si="116"/>
        <v>0</v>
      </c>
      <c r="N458" s="98">
        <f t="shared" si="124"/>
        <v>1.7382597742038917</v>
      </c>
      <c r="O458" s="100">
        <f t="shared" si="118"/>
        <v>4.2266987561397071</v>
      </c>
      <c r="P458" s="104">
        <f t="shared" si="125"/>
        <v>18.880500609176615</v>
      </c>
      <c r="Q458" s="102">
        <f t="shared" si="131"/>
        <v>2.8886093440366814E-2</v>
      </c>
      <c r="R458" s="106">
        <f>K458-U458</f>
        <v>0</v>
      </c>
      <c r="S458" s="106">
        <f>IF(K458-H457&lt;0,0,K458-H457)</f>
        <v>0</v>
      </c>
      <c r="T458" s="106">
        <f t="shared" si="119"/>
        <v>98.365381490613771</v>
      </c>
      <c r="U458" s="107">
        <f>IF(S458&gt;0,0,IF(U457+(F458-AL458/$C$23)*$C$22/($C$21+$C$22)&gt;$C$8,$C$8,IF(V458=$C$8,U457+(F458-AL458/$C$23)*$C$22/$C$21,U457+(F458-AL458/$C$23)*$C$22/($C$21+$C$22))))</f>
        <v>1400</v>
      </c>
      <c r="V458" s="107">
        <f>IF(S458=0,IF(V457+(F458-AL458/$C$23)*$C$22/($C$21+$C$22)&gt;$C$8,$C$8,V457+(F458-AL458/$C$23)*$C$22/($C$21+$C$22)),E458)</f>
        <v>1400</v>
      </c>
      <c r="W458" s="203">
        <f>IF(S458&gt;0,0,IF(W457+AL458/$C$23&gt;$F$23,$F$23,W457+AL458/$C$23))</f>
        <v>1.6346185093862227</v>
      </c>
      <c r="X458" s="105" t="str">
        <f>IF(R458=0,"-",IF(U458=0,FORECAST($C$8,Инклинометрия!$B$2:$B$152,Инклинометрия!$A$2:$A$152),FORECAST(R458,Инклинометрия!$B$2:$B$152,Инклинометрия!$A$2:$A$152)))</f>
        <v>-</v>
      </c>
      <c r="Y458" s="105" t="str">
        <f>IF(R458=0,"-",IF(U458=0,FORECAST($C$8-R458,Инклинометрия!$B$2:$B$152,Инклинометрия!$A$2:$A$152),0))</f>
        <v>-</v>
      </c>
      <c r="Z458" s="105" t="str">
        <f>IF(S458=0,"-",FORECAST($C$8,Инклинометрия!$B$2:$B$152,Инклинометрия!$A$2:$A$152))</f>
        <v>-</v>
      </c>
      <c r="AA458" s="105" t="str">
        <f>IF(S458=0,"-",FORECAST($C$8-S458,Инклинометрия!$B$2:$B$152,Инклинометрия!$A$2:$A$152))</f>
        <v>-</v>
      </c>
      <c r="AB458" s="105">
        <f>IF(T458=0,"-",FORECAST($C$6,Инклинометрия!$B$2:$B$152,Инклинометрия!$A$2:$A$152))</f>
        <v>1425</v>
      </c>
      <c r="AC458" s="105">
        <f>IF(R458=0,FORECAST($C$6-T458,Инклинометрия!$B$2:$B$152,Инклинометрия!$A$2:$A$152),FORECAST($C$8,Инклинометрия!$B$2:$B$152,Инклинометрия!$A$2:$A$152))</f>
        <v>1331.5528875839168</v>
      </c>
      <c r="AD458" s="107">
        <f>IF(U458=0,"-",FORECAST($C$8,Инклинометрия!$B$2:$B$152,Инклинометрия!$A$2:$A$152))</f>
        <v>1330</v>
      </c>
      <c r="AE458" s="107">
        <f>IF(U458=0,"-",FORECAST($C$8-U458,Инклинометрия!$B$2:$B$152,Инклинометрия!$A$2:$A$152))</f>
        <v>0</v>
      </c>
      <c r="AF458" s="107">
        <f>FORECAST($C$8-S458,Инклинометрия!$B$2:$B$152,Инклинометрия!$A$2:$A$152)</f>
        <v>1330</v>
      </c>
      <c r="AG458" s="107">
        <f>FORECAST($C$8-(S458+V458),Инклинометрия!$B$2:$B$152,Инклинометрия!$A$2:$A$152)</f>
        <v>0</v>
      </c>
      <c r="AH458" s="107">
        <f>IF(W458=0,"-",FORECAST($C$8+W458,Инклинометрия!$B$2:$B$152,Инклинометрия!$A$2:$A$152))</f>
        <v>1331.5528875839168</v>
      </c>
      <c r="AI458" s="107">
        <f>IF(W458=0,"-",FORECAST($C$8,Инклинометрия!$B$2:$B$152,Инклинометрия!$A$2:$A$152))</f>
        <v>1330</v>
      </c>
      <c r="AK458" s="122">
        <f>2*PI()*$C$5*(AT457-AT456)/(LN(AN457/$I$9)*$I$8/$I$7+LN($I$10/AN457)*$I$8/$I$7)</f>
        <v>0</v>
      </c>
      <c r="AL458" s="67">
        <f>AK458*(B458-B457)</f>
        <v>0</v>
      </c>
      <c r="AM458" s="23">
        <f t="shared" si="132"/>
        <v>4.3059540056097682E-2</v>
      </c>
      <c r="AN458" s="26">
        <f>AN457+AK458*(B458-B457)/(2*PI()*$C$5*AN457*$I$11)</f>
        <v>0.12986115207059001</v>
      </c>
      <c r="AO458" s="87">
        <f t="shared" si="126"/>
        <v>111242.59539450394</v>
      </c>
      <c r="AP458" s="87">
        <f>IF(R458+U458&lt;$C$8,0,32*$G$13/$C$12^2*($I$8*R458+$I$6*U458)+32*$G$14/($C$14^2-$C$13^2)*($I$8*S458+$I$6*V458))</f>
        <v>9917.5953945039291</v>
      </c>
      <c r="AQ458" s="66">
        <f>R458*$C$11*$C$9+U458*$C$11*$C$10</f>
        <v>14695380</v>
      </c>
      <c r="AR458" s="66">
        <f>S458*$C$11*$C$9+V458*$C$11*$C$10</f>
        <v>14695380</v>
      </c>
      <c r="AS458" s="87">
        <f>$C$11*(T458*$C$9+W458*$C$10)</f>
        <v>789129.61404581123</v>
      </c>
      <c r="AT458" s="45">
        <f t="shared" si="120"/>
        <v>15595752.209440315</v>
      </c>
      <c r="AU458" s="75"/>
    </row>
    <row r="459" spans="2:47" ht="15" thickBot="1" x14ac:dyDescent="0.35">
      <c r="B459" s="41">
        <f t="shared" si="127"/>
        <v>4280</v>
      </c>
      <c r="C459" s="8">
        <f t="shared" si="128"/>
        <v>42.800000000000004</v>
      </c>
      <c r="D459" s="73">
        <f t="shared" si="114"/>
        <v>57.245000000000012</v>
      </c>
      <c r="E459" s="29">
        <f t="shared" si="117"/>
        <v>3173.6446633664304</v>
      </c>
      <c r="F459" s="29">
        <f t="shared" si="121"/>
        <v>7.4150576246879609</v>
      </c>
      <c r="G459" s="29">
        <f t="shared" si="129"/>
        <v>9.9176395730201481</v>
      </c>
      <c r="H459" s="17">
        <f t="shared" si="130"/>
        <v>4244.7497372525895</v>
      </c>
      <c r="I459" s="29">
        <f t="shared" si="122"/>
        <v>2.2250485660981263</v>
      </c>
      <c r="J459" s="29">
        <f t="shared" si="123"/>
        <v>13.949340071223991</v>
      </c>
      <c r="K459" s="32">
        <f>IF((D458+L458+M458-AL458)/($C$21+$C$22)&gt;$C$8,$C$8,(D458+L458+M458-AL458)/($C$21+$C$22))</f>
        <v>1400</v>
      </c>
      <c r="L459" s="97">
        <f t="shared" si="115"/>
        <v>0</v>
      </c>
      <c r="M459" s="96">
        <f t="shared" si="116"/>
        <v>0</v>
      </c>
      <c r="N459" s="98">
        <f t="shared" si="124"/>
        <v>1.7382597742038917</v>
      </c>
      <c r="O459" s="100">
        <f t="shared" si="118"/>
        <v>4.2266987561397071</v>
      </c>
      <c r="P459" s="104">
        <f t="shared" si="125"/>
        <v>18.880500609176615</v>
      </c>
      <c r="Q459" s="102">
        <f t="shared" si="131"/>
        <v>2.8886093440366814E-2</v>
      </c>
      <c r="R459" s="106">
        <f>K459-U459</f>
        <v>0</v>
      </c>
      <c r="S459" s="106">
        <f>IF(K459-H458&lt;0,0,K459-H458)</f>
        <v>0</v>
      </c>
      <c r="T459" s="106">
        <f t="shared" si="119"/>
        <v>98.365381490613771</v>
      </c>
      <c r="U459" s="107">
        <f>IF(S459&gt;0,0,IF(U458+(F459-AL459/$C$23)*$C$22/($C$21+$C$22)&gt;$C$8,$C$8,IF(V459=$C$8,U458+(F459-AL459/$C$23)*$C$22/$C$21,U458+(F459-AL459/$C$23)*$C$22/($C$21+$C$22))))</f>
        <v>1400</v>
      </c>
      <c r="V459" s="107">
        <f>IF(S459=0,IF(V458+(F459-AL459/$C$23)*$C$22/($C$21+$C$22)&gt;$C$8,$C$8,V458+(F459-AL459/$C$23)*$C$22/($C$21+$C$22)),E459)</f>
        <v>1400</v>
      </c>
      <c r="W459" s="203">
        <f>IF(S459&gt;0,0,IF(W458+AL459/$C$23&gt;$F$23,$F$23,W458+AL459/$C$23))</f>
        <v>1.6346185093862227</v>
      </c>
      <c r="X459" s="105" t="str">
        <f>IF(R459=0,"-",IF(U459=0,FORECAST($C$8,Инклинометрия!$B$2:$B$152,Инклинометрия!$A$2:$A$152),FORECAST(R459,Инклинометрия!$B$2:$B$152,Инклинометрия!$A$2:$A$152)))</f>
        <v>-</v>
      </c>
      <c r="Y459" s="105" t="str">
        <f>IF(R459=0,"-",IF(U459=0,FORECAST($C$8-R459,Инклинометрия!$B$2:$B$152,Инклинометрия!$A$2:$A$152),0))</f>
        <v>-</v>
      </c>
      <c r="Z459" s="105" t="str">
        <f>IF(S459=0,"-",FORECAST($C$8,Инклинометрия!$B$2:$B$152,Инклинометрия!$A$2:$A$152))</f>
        <v>-</v>
      </c>
      <c r="AA459" s="105" t="str">
        <f>IF(S459=0,"-",FORECAST($C$8-S459,Инклинометрия!$B$2:$B$152,Инклинометрия!$A$2:$A$152))</f>
        <v>-</v>
      </c>
      <c r="AB459" s="105">
        <f>IF(T459=0,"-",FORECAST($C$6,Инклинометрия!$B$2:$B$152,Инклинометрия!$A$2:$A$152))</f>
        <v>1425</v>
      </c>
      <c r="AC459" s="105">
        <f>IF(R459=0,FORECAST($C$6-T459,Инклинометрия!$B$2:$B$152,Инклинометрия!$A$2:$A$152),FORECAST($C$8,Инклинометрия!$B$2:$B$152,Инклинометрия!$A$2:$A$152))</f>
        <v>1331.5528875839168</v>
      </c>
      <c r="AD459" s="107">
        <f>IF(U459=0,"-",FORECAST($C$8,Инклинометрия!$B$2:$B$152,Инклинометрия!$A$2:$A$152))</f>
        <v>1330</v>
      </c>
      <c r="AE459" s="107">
        <f>IF(U459=0,"-",FORECAST($C$8-U459,Инклинометрия!$B$2:$B$152,Инклинометрия!$A$2:$A$152))</f>
        <v>0</v>
      </c>
      <c r="AF459" s="107">
        <f>FORECAST($C$8-S459,Инклинометрия!$B$2:$B$152,Инклинометрия!$A$2:$A$152)</f>
        <v>1330</v>
      </c>
      <c r="AG459" s="107">
        <f>FORECAST($C$8-(S459+V459),Инклинометрия!$B$2:$B$152,Инклинометрия!$A$2:$A$152)</f>
        <v>0</v>
      </c>
      <c r="AH459" s="107">
        <f>IF(W459=0,"-",FORECAST($C$8+W459,Инклинометрия!$B$2:$B$152,Инклинометрия!$A$2:$A$152))</f>
        <v>1331.5528875839168</v>
      </c>
      <c r="AI459" s="107">
        <f>IF(W459=0,"-",FORECAST($C$8,Инклинометрия!$B$2:$B$152,Инклинометрия!$A$2:$A$152))</f>
        <v>1330</v>
      </c>
      <c r="AK459" s="122">
        <f>2*PI()*$C$5*(AT458-AT457)/(LN(AN458/$I$9)*$I$8/$I$7+LN($I$10/AN458)*$I$8/$I$7)</f>
        <v>0</v>
      </c>
      <c r="AL459" s="67">
        <f>AK459*(B459-B458)</f>
        <v>0</v>
      </c>
      <c r="AM459" s="23">
        <f t="shared" si="132"/>
        <v>4.3059540056097682E-2</v>
      </c>
      <c r="AN459" s="26">
        <f>AN458+AK459*(B459-B458)/(2*PI()*$C$5*AN458*$I$11)</f>
        <v>0.12986115207059001</v>
      </c>
      <c r="AO459" s="87">
        <f t="shared" si="126"/>
        <v>111242.59539450394</v>
      </c>
      <c r="AP459" s="87">
        <f>IF(R459+U459&lt;$C$8,0,32*$G$13/$C$12^2*($I$8*R459+$I$6*U459)+32*$G$14/($C$14^2-$C$13^2)*($I$8*S459+$I$6*V459))</f>
        <v>9917.5953945039291</v>
      </c>
      <c r="AQ459" s="66">
        <f>R459*$C$11*$C$9+U459*$C$11*$C$10</f>
        <v>14695380</v>
      </c>
      <c r="AR459" s="66">
        <f>S459*$C$11*$C$9+V459*$C$11*$C$10</f>
        <v>14695380</v>
      </c>
      <c r="AS459" s="87">
        <f>$C$11*(T459*$C$9+W459*$C$10)</f>
        <v>789129.61404581123</v>
      </c>
      <c r="AT459" s="45">
        <f t="shared" si="120"/>
        <v>15595752.209440315</v>
      </c>
      <c r="AU459" s="75"/>
    </row>
    <row r="460" spans="2:47" ht="15" thickBot="1" x14ac:dyDescent="0.35">
      <c r="B460" s="41">
        <f t="shared" si="127"/>
        <v>4290</v>
      </c>
      <c r="C460" s="8">
        <f t="shared" si="128"/>
        <v>42.9</v>
      </c>
      <c r="D460" s="73">
        <f t="shared" si="114"/>
        <v>57.378749999999997</v>
      </c>
      <c r="E460" s="29">
        <f t="shared" si="117"/>
        <v>3181.059720991118</v>
      </c>
      <c r="F460" s="29">
        <f t="shared" si="121"/>
        <v>7.4150576246875062</v>
      </c>
      <c r="G460" s="29">
        <f t="shared" si="129"/>
        <v>9.9176395730195388</v>
      </c>
      <c r="H460" s="17">
        <f t="shared" si="130"/>
        <v>4254.6673768256087</v>
      </c>
      <c r="I460" s="29">
        <f t="shared" si="122"/>
        <v>2.2250485660981263</v>
      </c>
      <c r="J460" s="29">
        <f t="shared" si="123"/>
        <v>13.949340071223562</v>
      </c>
      <c r="K460" s="32">
        <f>IF((D459+L459+M459-AL459)/($C$21+$C$22)&gt;$C$8,$C$8,(D459+L459+M459-AL459)/($C$21+$C$22))</f>
        <v>1400</v>
      </c>
      <c r="L460" s="97">
        <f t="shared" si="115"/>
        <v>0</v>
      </c>
      <c r="M460" s="96">
        <f t="shared" si="116"/>
        <v>0</v>
      </c>
      <c r="N460" s="98">
        <f t="shared" si="124"/>
        <v>1.7382597742038917</v>
      </c>
      <c r="O460" s="100">
        <f t="shared" si="118"/>
        <v>4.2266987561397071</v>
      </c>
      <c r="P460" s="104">
        <f t="shared" si="125"/>
        <v>18.880500609176615</v>
      </c>
      <c r="Q460" s="102">
        <f t="shared" si="131"/>
        <v>2.8886093440366814E-2</v>
      </c>
      <c r="R460" s="106">
        <f>K460-U460</f>
        <v>0</v>
      </c>
      <c r="S460" s="106">
        <f>IF(K460-H459&lt;0,0,K460-H459)</f>
        <v>0</v>
      </c>
      <c r="T460" s="106">
        <f t="shared" si="119"/>
        <v>98.365381490613771</v>
      </c>
      <c r="U460" s="107">
        <f>IF(S460&gt;0,0,IF(U459+(F460-AL460/$C$23)*$C$22/($C$21+$C$22)&gt;$C$8,$C$8,IF(V460=$C$8,U459+(F460-AL460/$C$23)*$C$22/$C$21,U459+(F460-AL460/$C$23)*$C$22/($C$21+$C$22))))</f>
        <v>1400</v>
      </c>
      <c r="V460" s="107">
        <f>IF(S460=0,IF(V459+(F460-AL460/$C$23)*$C$22/($C$21+$C$22)&gt;$C$8,$C$8,V459+(F460-AL460/$C$23)*$C$22/($C$21+$C$22)),E460)</f>
        <v>1400</v>
      </c>
      <c r="W460" s="203">
        <f>IF(S460&gt;0,0,IF(W459+AL460/$C$23&gt;$F$23,$F$23,W459+AL460/$C$23))</f>
        <v>1.6346185093862227</v>
      </c>
      <c r="X460" s="105" t="str">
        <f>IF(R460=0,"-",IF(U460=0,FORECAST($C$8,Инклинометрия!$B$2:$B$152,Инклинометрия!$A$2:$A$152),FORECAST(R460,Инклинометрия!$B$2:$B$152,Инклинометрия!$A$2:$A$152)))</f>
        <v>-</v>
      </c>
      <c r="Y460" s="105" t="str">
        <f>IF(R460=0,"-",IF(U460=0,FORECAST($C$8-R460,Инклинометрия!$B$2:$B$152,Инклинометрия!$A$2:$A$152),0))</f>
        <v>-</v>
      </c>
      <c r="Z460" s="105" t="str">
        <f>IF(S460=0,"-",FORECAST($C$8,Инклинометрия!$B$2:$B$152,Инклинометрия!$A$2:$A$152))</f>
        <v>-</v>
      </c>
      <c r="AA460" s="105" t="str">
        <f>IF(S460=0,"-",FORECAST($C$8-S460,Инклинометрия!$B$2:$B$152,Инклинометрия!$A$2:$A$152))</f>
        <v>-</v>
      </c>
      <c r="AB460" s="105">
        <f>IF(T460=0,"-",FORECAST($C$6,Инклинометрия!$B$2:$B$152,Инклинометрия!$A$2:$A$152))</f>
        <v>1425</v>
      </c>
      <c r="AC460" s="105">
        <f>IF(R460=0,FORECAST($C$6-T460,Инклинометрия!$B$2:$B$152,Инклинометрия!$A$2:$A$152),FORECAST($C$8,Инклинометрия!$B$2:$B$152,Инклинометрия!$A$2:$A$152))</f>
        <v>1331.5528875839168</v>
      </c>
      <c r="AD460" s="107">
        <f>IF(U460=0,"-",FORECAST($C$8,Инклинометрия!$B$2:$B$152,Инклинометрия!$A$2:$A$152))</f>
        <v>1330</v>
      </c>
      <c r="AE460" s="107">
        <f>IF(U460=0,"-",FORECAST($C$8-U460,Инклинометрия!$B$2:$B$152,Инклинометрия!$A$2:$A$152))</f>
        <v>0</v>
      </c>
      <c r="AF460" s="107">
        <f>FORECAST($C$8-S460,Инклинометрия!$B$2:$B$152,Инклинометрия!$A$2:$A$152)</f>
        <v>1330</v>
      </c>
      <c r="AG460" s="107">
        <f>FORECAST($C$8-(S460+V460),Инклинометрия!$B$2:$B$152,Инклинометрия!$A$2:$A$152)</f>
        <v>0</v>
      </c>
      <c r="AH460" s="107">
        <f>IF(W460=0,"-",FORECAST($C$8+W460,Инклинометрия!$B$2:$B$152,Инклинометрия!$A$2:$A$152))</f>
        <v>1331.5528875839168</v>
      </c>
      <c r="AI460" s="107">
        <f>IF(W460=0,"-",FORECAST($C$8,Инклинометрия!$B$2:$B$152,Инклинометрия!$A$2:$A$152))</f>
        <v>1330</v>
      </c>
      <c r="AK460" s="122">
        <f>2*PI()*$C$5*(AT459-AT458)/(LN(AN459/$I$9)*$I$8/$I$7+LN($I$10/AN459)*$I$8/$I$7)</f>
        <v>0</v>
      </c>
      <c r="AL460" s="67">
        <f>AK460*(B460-B459)</f>
        <v>0</v>
      </c>
      <c r="AM460" s="23">
        <f t="shared" si="132"/>
        <v>4.3059540056097682E-2</v>
      </c>
      <c r="AN460" s="26">
        <f>AN459+AK460*(B460-B459)/(2*PI()*$C$5*AN459*$I$11)</f>
        <v>0.12986115207059001</v>
      </c>
      <c r="AO460" s="87">
        <f t="shared" si="126"/>
        <v>111242.59539450394</v>
      </c>
      <c r="AP460" s="87">
        <f>IF(R460+U460&lt;$C$8,0,32*$G$13/$C$12^2*($I$8*R460+$I$6*U460)+32*$G$14/($C$14^2-$C$13^2)*($I$8*S460+$I$6*V460))</f>
        <v>9917.5953945039291</v>
      </c>
      <c r="AQ460" s="66">
        <f>R460*$C$11*$C$9+U460*$C$11*$C$10</f>
        <v>14695380</v>
      </c>
      <c r="AR460" s="66">
        <f>S460*$C$11*$C$9+V460*$C$11*$C$10</f>
        <v>14695380</v>
      </c>
      <c r="AS460" s="87">
        <f>$C$11*(T460*$C$9+W460*$C$10)</f>
        <v>789129.61404581123</v>
      </c>
      <c r="AT460" s="45">
        <f t="shared" si="120"/>
        <v>15595752.209440315</v>
      </c>
      <c r="AU460" s="75"/>
    </row>
    <row r="461" spans="2:47" ht="15" thickBot="1" x14ac:dyDescent="0.35">
      <c r="B461" s="41">
        <f t="shared" si="127"/>
        <v>4300</v>
      </c>
      <c r="C461" s="8">
        <f t="shared" si="128"/>
        <v>43</v>
      </c>
      <c r="D461" s="73">
        <f t="shared" si="114"/>
        <v>57.512500000000003</v>
      </c>
      <c r="E461" s="29">
        <f t="shared" si="117"/>
        <v>3188.4747786158059</v>
      </c>
      <c r="F461" s="29">
        <f t="shared" si="121"/>
        <v>7.4150576246879609</v>
      </c>
      <c r="G461" s="29">
        <f t="shared" si="129"/>
        <v>9.9176395730201481</v>
      </c>
      <c r="H461" s="17">
        <f t="shared" si="130"/>
        <v>4264.5850163986288</v>
      </c>
      <c r="I461" s="29">
        <f t="shared" si="122"/>
        <v>2.2250485660981263</v>
      </c>
      <c r="J461" s="29">
        <f t="shared" si="123"/>
        <v>13.949340071223991</v>
      </c>
      <c r="K461" s="32">
        <f>IF((D460+L460+M460-AL460)/($C$21+$C$22)&gt;$C$8,$C$8,(D460+L460+M460-AL460)/($C$21+$C$22))</f>
        <v>1400</v>
      </c>
      <c r="L461" s="97">
        <f t="shared" si="115"/>
        <v>0</v>
      </c>
      <c r="M461" s="96">
        <f t="shared" si="116"/>
        <v>0</v>
      </c>
      <c r="N461" s="98">
        <f t="shared" si="124"/>
        <v>1.7382597742038917</v>
      </c>
      <c r="O461" s="100">
        <f t="shared" si="118"/>
        <v>4.2266987561397071</v>
      </c>
      <c r="P461" s="104">
        <f t="shared" si="125"/>
        <v>18.880500609176615</v>
      </c>
      <c r="Q461" s="102">
        <f t="shared" si="131"/>
        <v>2.8886093440366814E-2</v>
      </c>
      <c r="R461" s="106">
        <f>K461-U461</f>
        <v>0</v>
      </c>
      <c r="S461" s="106">
        <f>IF(K461-H460&lt;0,0,K461-H460)</f>
        <v>0</v>
      </c>
      <c r="T461" s="106">
        <f t="shared" si="119"/>
        <v>98.365381490613771</v>
      </c>
      <c r="U461" s="107">
        <f>IF(S461&gt;0,0,IF(U460+(F461-AL461/$C$23)*$C$22/($C$21+$C$22)&gt;$C$8,$C$8,IF(V461=$C$8,U460+(F461-AL461/$C$23)*$C$22/$C$21,U460+(F461-AL461/$C$23)*$C$22/($C$21+$C$22))))</f>
        <v>1400</v>
      </c>
      <c r="V461" s="107">
        <f>IF(S461=0,IF(V460+(F461-AL461/$C$23)*$C$22/($C$21+$C$22)&gt;$C$8,$C$8,V460+(F461-AL461/$C$23)*$C$22/($C$21+$C$22)),E461)</f>
        <v>1400</v>
      </c>
      <c r="W461" s="203">
        <f>IF(S461&gt;0,0,IF(W460+AL461/$C$23&gt;$F$23,$F$23,W460+AL461/$C$23))</f>
        <v>1.6346185093862227</v>
      </c>
      <c r="X461" s="105" t="str">
        <f>IF(R461=0,"-",IF(U461=0,FORECAST($C$8,Инклинометрия!$B$2:$B$152,Инклинометрия!$A$2:$A$152),FORECAST(R461,Инклинометрия!$B$2:$B$152,Инклинометрия!$A$2:$A$152)))</f>
        <v>-</v>
      </c>
      <c r="Y461" s="105" t="str">
        <f>IF(R461=0,"-",IF(U461=0,FORECAST($C$8-R461,Инклинометрия!$B$2:$B$152,Инклинометрия!$A$2:$A$152),0))</f>
        <v>-</v>
      </c>
      <c r="Z461" s="105" t="str">
        <f>IF(S461=0,"-",FORECAST($C$8,Инклинометрия!$B$2:$B$152,Инклинометрия!$A$2:$A$152))</f>
        <v>-</v>
      </c>
      <c r="AA461" s="105" t="str">
        <f>IF(S461=0,"-",FORECAST($C$8-S461,Инклинометрия!$B$2:$B$152,Инклинометрия!$A$2:$A$152))</f>
        <v>-</v>
      </c>
      <c r="AB461" s="105">
        <f>IF(T461=0,"-",FORECAST($C$6,Инклинометрия!$B$2:$B$152,Инклинометрия!$A$2:$A$152))</f>
        <v>1425</v>
      </c>
      <c r="AC461" s="105">
        <f>IF(R461=0,FORECAST($C$6-T461,Инклинометрия!$B$2:$B$152,Инклинометрия!$A$2:$A$152),FORECAST($C$8,Инклинометрия!$B$2:$B$152,Инклинометрия!$A$2:$A$152))</f>
        <v>1331.5528875839168</v>
      </c>
      <c r="AD461" s="107">
        <f>IF(U461=0,"-",FORECAST($C$8,Инклинометрия!$B$2:$B$152,Инклинометрия!$A$2:$A$152))</f>
        <v>1330</v>
      </c>
      <c r="AE461" s="107">
        <f>IF(U461=0,"-",FORECAST($C$8-U461,Инклинометрия!$B$2:$B$152,Инклинометрия!$A$2:$A$152))</f>
        <v>0</v>
      </c>
      <c r="AF461" s="107">
        <f>FORECAST($C$8-S461,Инклинометрия!$B$2:$B$152,Инклинометрия!$A$2:$A$152)</f>
        <v>1330</v>
      </c>
      <c r="AG461" s="107">
        <f>FORECAST($C$8-(S461+V461),Инклинометрия!$B$2:$B$152,Инклинометрия!$A$2:$A$152)</f>
        <v>0</v>
      </c>
      <c r="AH461" s="107">
        <f>IF(W461=0,"-",FORECAST($C$8+W461,Инклинометрия!$B$2:$B$152,Инклинометрия!$A$2:$A$152))</f>
        <v>1331.5528875839168</v>
      </c>
      <c r="AI461" s="107">
        <f>IF(W461=0,"-",FORECAST($C$8,Инклинометрия!$B$2:$B$152,Инклинометрия!$A$2:$A$152))</f>
        <v>1330</v>
      </c>
      <c r="AK461" s="122">
        <f>2*PI()*$C$5*(AT460-AT459)/(LN(AN460/$I$9)*$I$8/$I$7+LN($I$10/AN460)*$I$8/$I$7)</f>
        <v>0</v>
      </c>
      <c r="AL461" s="67">
        <f>AK461*(B461-B460)</f>
        <v>0</v>
      </c>
      <c r="AM461" s="23">
        <f t="shared" si="132"/>
        <v>4.3059540056097682E-2</v>
      </c>
      <c r="AN461" s="26">
        <f>AN460+AK461*(B461-B460)/(2*PI()*$C$5*AN460*$I$11)</f>
        <v>0.12986115207059001</v>
      </c>
      <c r="AO461" s="87">
        <f t="shared" si="126"/>
        <v>111242.59539450394</v>
      </c>
      <c r="AP461" s="87">
        <f>IF(R461+U461&lt;$C$8,0,32*$G$13/$C$12^2*($I$8*R461+$I$6*U461)+32*$G$14/($C$14^2-$C$13^2)*($I$8*S461+$I$6*V461))</f>
        <v>9917.5953945039291</v>
      </c>
      <c r="AQ461" s="66">
        <f>R461*$C$11*$C$9+U461*$C$11*$C$10</f>
        <v>14695380</v>
      </c>
      <c r="AR461" s="66">
        <f>S461*$C$11*$C$9+V461*$C$11*$C$10</f>
        <v>14695380</v>
      </c>
      <c r="AS461" s="87">
        <f>$C$11*(T461*$C$9+W461*$C$10)</f>
        <v>789129.61404581123</v>
      </c>
      <c r="AT461" s="45">
        <f t="shared" si="120"/>
        <v>15595752.209440315</v>
      </c>
      <c r="AU461" s="75"/>
    </row>
    <row r="462" spans="2:47" ht="15" thickBot="1" x14ac:dyDescent="0.35">
      <c r="B462" s="41">
        <f t="shared" si="127"/>
        <v>4310</v>
      </c>
      <c r="C462" s="8">
        <f t="shared" si="128"/>
        <v>43.1</v>
      </c>
      <c r="D462" s="73">
        <f t="shared" si="114"/>
        <v>57.646250000000002</v>
      </c>
      <c r="E462" s="29">
        <f t="shared" si="117"/>
        <v>3195.8898362404939</v>
      </c>
      <c r="F462" s="29">
        <f t="shared" si="121"/>
        <v>7.4150576246879609</v>
      </c>
      <c r="G462" s="29">
        <f t="shared" si="129"/>
        <v>9.9176395730201481</v>
      </c>
      <c r="H462" s="17">
        <f t="shared" si="130"/>
        <v>4274.5026559716489</v>
      </c>
      <c r="I462" s="29">
        <f t="shared" si="122"/>
        <v>2.2250485660981263</v>
      </c>
      <c r="J462" s="29">
        <f t="shared" si="123"/>
        <v>13.949340071223991</v>
      </c>
      <c r="K462" s="32">
        <f>IF((D461+L461+M461-AL461)/($C$21+$C$22)&gt;$C$8,$C$8,(D461+L461+M461-AL461)/($C$21+$C$22))</f>
        <v>1400</v>
      </c>
      <c r="L462" s="97">
        <f t="shared" si="115"/>
        <v>0</v>
      </c>
      <c r="M462" s="96">
        <f t="shared" si="116"/>
        <v>0</v>
      </c>
      <c r="N462" s="98">
        <f t="shared" si="124"/>
        <v>1.7382597742038917</v>
      </c>
      <c r="O462" s="100">
        <f t="shared" si="118"/>
        <v>4.2266987561397071</v>
      </c>
      <c r="P462" s="104">
        <f t="shared" si="125"/>
        <v>18.880500609176615</v>
      </c>
      <c r="Q462" s="102">
        <f t="shared" si="131"/>
        <v>2.8886093440366814E-2</v>
      </c>
      <c r="R462" s="106">
        <f>K462-U462</f>
        <v>0</v>
      </c>
      <c r="S462" s="106">
        <f>IF(K462-H461&lt;0,0,K462-H461)</f>
        <v>0</v>
      </c>
      <c r="T462" s="106">
        <f t="shared" si="119"/>
        <v>98.365381490613771</v>
      </c>
      <c r="U462" s="107">
        <f>IF(S462&gt;0,0,IF(U461+(F462-AL462/$C$23)*$C$22/($C$21+$C$22)&gt;$C$8,$C$8,IF(V462=$C$8,U461+(F462-AL462/$C$23)*$C$22/$C$21,U461+(F462-AL462/$C$23)*$C$22/($C$21+$C$22))))</f>
        <v>1400</v>
      </c>
      <c r="V462" s="107">
        <f>IF(S462=0,IF(V461+(F462-AL462/$C$23)*$C$22/($C$21+$C$22)&gt;$C$8,$C$8,V461+(F462-AL462/$C$23)*$C$22/($C$21+$C$22)),E462)</f>
        <v>1400</v>
      </c>
      <c r="W462" s="203">
        <f>IF(S462&gt;0,0,IF(W461+AL462/$C$23&gt;$F$23,$F$23,W461+AL462/$C$23))</f>
        <v>1.6346185093862227</v>
      </c>
      <c r="X462" s="105" t="str">
        <f>IF(R462=0,"-",IF(U462=0,FORECAST($C$8,Инклинометрия!$B$2:$B$152,Инклинометрия!$A$2:$A$152),FORECAST(R462,Инклинометрия!$B$2:$B$152,Инклинометрия!$A$2:$A$152)))</f>
        <v>-</v>
      </c>
      <c r="Y462" s="105" t="str">
        <f>IF(R462=0,"-",IF(U462=0,FORECAST($C$8-R462,Инклинометрия!$B$2:$B$152,Инклинометрия!$A$2:$A$152),0))</f>
        <v>-</v>
      </c>
      <c r="Z462" s="105" t="str">
        <f>IF(S462=0,"-",FORECAST($C$8,Инклинометрия!$B$2:$B$152,Инклинометрия!$A$2:$A$152))</f>
        <v>-</v>
      </c>
      <c r="AA462" s="105" t="str">
        <f>IF(S462=0,"-",FORECAST($C$8-S462,Инклинометрия!$B$2:$B$152,Инклинометрия!$A$2:$A$152))</f>
        <v>-</v>
      </c>
      <c r="AB462" s="105">
        <f>IF(T462=0,"-",FORECAST($C$6,Инклинометрия!$B$2:$B$152,Инклинометрия!$A$2:$A$152))</f>
        <v>1425</v>
      </c>
      <c r="AC462" s="105">
        <f>IF(R462=0,FORECAST($C$6-T462,Инклинометрия!$B$2:$B$152,Инклинометрия!$A$2:$A$152),FORECAST($C$8,Инклинометрия!$B$2:$B$152,Инклинометрия!$A$2:$A$152))</f>
        <v>1331.5528875839168</v>
      </c>
      <c r="AD462" s="107">
        <f>IF(U462=0,"-",FORECAST($C$8,Инклинометрия!$B$2:$B$152,Инклинометрия!$A$2:$A$152))</f>
        <v>1330</v>
      </c>
      <c r="AE462" s="107">
        <f>IF(U462=0,"-",FORECAST($C$8-U462,Инклинометрия!$B$2:$B$152,Инклинометрия!$A$2:$A$152))</f>
        <v>0</v>
      </c>
      <c r="AF462" s="107">
        <f>FORECAST($C$8-S462,Инклинометрия!$B$2:$B$152,Инклинометрия!$A$2:$A$152)</f>
        <v>1330</v>
      </c>
      <c r="AG462" s="107">
        <f>FORECAST($C$8-(S462+V462),Инклинометрия!$B$2:$B$152,Инклинометрия!$A$2:$A$152)</f>
        <v>0</v>
      </c>
      <c r="AH462" s="107">
        <f>IF(W462=0,"-",FORECAST($C$8+W462,Инклинометрия!$B$2:$B$152,Инклинометрия!$A$2:$A$152))</f>
        <v>1331.5528875839168</v>
      </c>
      <c r="AI462" s="107">
        <f>IF(W462=0,"-",FORECAST($C$8,Инклинометрия!$B$2:$B$152,Инклинометрия!$A$2:$A$152))</f>
        <v>1330</v>
      </c>
      <c r="AK462" s="122">
        <f>2*PI()*$C$5*(AT461-AT460)/(LN(AN461/$I$9)*$I$8/$I$7+LN($I$10/AN461)*$I$8/$I$7)</f>
        <v>0</v>
      </c>
      <c r="AL462" s="67">
        <f>AK462*(B462-B461)</f>
        <v>0</v>
      </c>
      <c r="AM462" s="23">
        <f t="shared" si="132"/>
        <v>4.3059540056097682E-2</v>
      </c>
      <c r="AN462" s="26">
        <f>AN461+AK462*(B462-B461)/(2*PI()*$C$5*AN461*$I$11)</f>
        <v>0.12986115207059001</v>
      </c>
      <c r="AO462" s="87">
        <f t="shared" si="126"/>
        <v>111242.59539450394</v>
      </c>
      <c r="AP462" s="87">
        <f>IF(R462+U462&lt;$C$8,0,32*$G$13/$C$12^2*($I$8*R462+$I$6*U462)+32*$G$14/($C$14^2-$C$13^2)*($I$8*S462+$I$6*V462))</f>
        <v>9917.5953945039291</v>
      </c>
      <c r="AQ462" s="66">
        <f>R462*$C$11*$C$9+U462*$C$11*$C$10</f>
        <v>14695380</v>
      </c>
      <c r="AR462" s="66">
        <f>S462*$C$11*$C$9+V462*$C$11*$C$10</f>
        <v>14695380</v>
      </c>
      <c r="AS462" s="87">
        <f>$C$11*(T462*$C$9+W462*$C$10)</f>
        <v>789129.61404581123</v>
      </c>
      <c r="AT462" s="45">
        <f t="shared" si="120"/>
        <v>15595752.209440315</v>
      </c>
      <c r="AU462" s="75"/>
    </row>
    <row r="463" spans="2:47" ht="15" thickBot="1" x14ac:dyDescent="0.35">
      <c r="B463" s="41">
        <f t="shared" si="127"/>
        <v>4320</v>
      </c>
      <c r="C463" s="8">
        <f t="shared" si="128"/>
        <v>43.2</v>
      </c>
      <c r="D463" s="73">
        <f t="shared" si="114"/>
        <v>57.78</v>
      </c>
      <c r="E463" s="29">
        <f t="shared" si="117"/>
        <v>3203.3048938651818</v>
      </c>
      <c r="F463" s="29">
        <f t="shared" si="121"/>
        <v>7.4150576246879609</v>
      </c>
      <c r="G463" s="29">
        <f t="shared" si="129"/>
        <v>9.9176395730201481</v>
      </c>
      <c r="H463" s="17">
        <f t="shared" si="130"/>
        <v>4284.420295544669</v>
      </c>
      <c r="I463" s="29">
        <f t="shared" si="122"/>
        <v>2.2250485660981263</v>
      </c>
      <c r="J463" s="29">
        <f t="shared" si="123"/>
        <v>13.949340071223991</v>
      </c>
      <c r="K463" s="32">
        <f>IF((D462+L462+M462-AL462)/($C$21+$C$22)&gt;$C$8,$C$8,(D462+L462+M462-AL462)/($C$21+$C$22))</f>
        <v>1400</v>
      </c>
      <c r="L463" s="97">
        <f t="shared" si="115"/>
        <v>0</v>
      </c>
      <c r="M463" s="96">
        <f t="shared" si="116"/>
        <v>0</v>
      </c>
      <c r="N463" s="98">
        <f t="shared" si="124"/>
        <v>1.7382597742038917</v>
      </c>
      <c r="O463" s="100">
        <f t="shared" si="118"/>
        <v>4.2266987561397071</v>
      </c>
      <c r="P463" s="104">
        <f t="shared" si="125"/>
        <v>18.880500609176615</v>
      </c>
      <c r="Q463" s="102">
        <f t="shared" si="131"/>
        <v>2.8886093440366814E-2</v>
      </c>
      <c r="R463" s="106">
        <f>K463-U463</f>
        <v>0</v>
      </c>
      <c r="S463" s="106">
        <f>IF(K463-H462&lt;0,0,K463-H462)</f>
        <v>0</v>
      </c>
      <c r="T463" s="106">
        <f t="shared" si="119"/>
        <v>98.365381490613771</v>
      </c>
      <c r="U463" s="107">
        <f>IF(S463&gt;0,0,IF(U462+(F463-AL463/$C$23)*$C$22/($C$21+$C$22)&gt;$C$8,$C$8,IF(V463=$C$8,U462+(F463-AL463/$C$23)*$C$22/$C$21,U462+(F463-AL463/$C$23)*$C$22/($C$21+$C$22))))</f>
        <v>1400</v>
      </c>
      <c r="V463" s="107">
        <f>IF(S463=0,IF(V462+(F463-AL463/$C$23)*$C$22/($C$21+$C$22)&gt;$C$8,$C$8,V462+(F463-AL463/$C$23)*$C$22/($C$21+$C$22)),E463)</f>
        <v>1400</v>
      </c>
      <c r="W463" s="203">
        <f>IF(S463&gt;0,0,IF(W462+AL463/$C$23&gt;$F$23,$F$23,W462+AL463/$C$23))</f>
        <v>1.6346185093862227</v>
      </c>
      <c r="X463" s="105" t="str">
        <f>IF(R463=0,"-",IF(U463=0,FORECAST($C$8,Инклинометрия!$B$2:$B$152,Инклинометрия!$A$2:$A$152),FORECAST(R463,Инклинометрия!$B$2:$B$152,Инклинометрия!$A$2:$A$152)))</f>
        <v>-</v>
      </c>
      <c r="Y463" s="105" t="str">
        <f>IF(R463=0,"-",IF(U463=0,FORECAST($C$8-R463,Инклинометрия!$B$2:$B$152,Инклинометрия!$A$2:$A$152),0))</f>
        <v>-</v>
      </c>
      <c r="Z463" s="105" t="str">
        <f>IF(S463=0,"-",FORECAST($C$8,Инклинометрия!$B$2:$B$152,Инклинометрия!$A$2:$A$152))</f>
        <v>-</v>
      </c>
      <c r="AA463" s="105" t="str">
        <f>IF(S463=0,"-",FORECAST($C$8-S463,Инклинометрия!$B$2:$B$152,Инклинометрия!$A$2:$A$152))</f>
        <v>-</v>
      </c>
      <c r="AB463" s="105">
        <f>IF(T463=0,"-",FORECAST($C$6,Инклинометрия!$B$2:$B$152,Инклинометрия!$A$2:$A$152))</f>
        <v>1425</v>
      </c>
      <c r="AC463" s="105">
        <f>IF(R463=0,FORECAST($C$6-T463,Инклинометрия!$B$2:$B$152,Инклинометрия!$A$2:$A$152),FORECAST($C$8,Инклинометрия!$B$2:$B$152,Инклинометрия!$A$2:$A$152))</f>
        <v>1331.5528875839168</v>
      </c>
      <c r="AD463" s="107">
        <f>IF(U463=0,"-",FORECAST($C$8,Инклинометрия!$B$2:$B$152,Инклинометрия!$A$2:$A$152))</f>
        <v>1330</v>
      </c>
      <c r="AE463" s="107">
        <f>IF(U463=0,"-",FORECAST($C$8-U463,Инклинометрия!$B$2:$B$152,Инклинометрия!$A$2:$A$152))</f>
        <v>0</v>
      </c>
      <c r="AF463" s="107">
        <f>FORECAST($C$8-S463,Инклинометрия!$B$2:$B$152,Инклинометрия!$A$2:$A$152)</f>
        <v>1330</v>
      </c>
      <c r="AG463" s="107">
        <f>FORECAST($C$8-(S463+V463),Инклинометрия!$B$2:$B$152,Инклинометрия!$A$2:$A$152)</f>
        <v>0</v>
      </c>
      <c r="AH463" s="107">
        <f>IF(W463=0,"-",FORECAST($C$8+W463,Инклинометрия!$B$2:$B$152,Инклинометрия!$A$2:$A$152))</f>
        <v>1331.5528875839168</v>
      </c>
      <c r="AI463" s="107">
        <f>IF(W463=0,"-",FORECAST($C$8,Инклинометрия!$B$2:$B$152,Инклинометрия!$A$2:$A$152))</f>
        <v>1330</v>
      </c>
      <c r="AK463" s="122">
        <f>2*PI()*$C$5*(AT462-AT461)/(LN(AN462/$I$9)*$I$8/$I$7+LN($I$10/AN462)*$I$8/$I$7)</f>
        <v>0</v>
      </c>
      <c r="AL463" s="67">
        <f>AK463*(B463-B462)</f>
        <v>0</v>
      </c>
      <c r="AM463" s="23">
        <f t="shared" si="132"/>
        <v>4.3059540056097682E-2</v>
      </c>
      <c r="AN463" s="26">
        <f>AN462+AK463*(B463-B462)/(2*PI()*$C$5*AN462*$I$11)</f>
        <v>0.12986115207059001</v>
      </c>
      <c r="AO463" s="87">
        <f t="shared" si="126"/>
        <v>111242.59539450394</v>
      </c>
      <c r="AP463" s="87">
        <f>IF(R463+U463&lt;$C$8,0,32*$G$13/$C$12^2*($I$8*R463+$I$6*U463)+32*$G$14/($C$14^2-$C$13^2)*($I$8*S463+$I$6*V463))</f>
        <v>9917.5953945039291</v>
      </c>
      <c r="AQ463" s="66">
        <f>R463*$C$11*$C$9+U463*$C$11*$C$10</f>
        <v>14695380</v>
      </c>
      <c r="AR463" s="66">
        <f>S463*$C$11*$C$9+V463*$C$11*$C$10</f>
        <v>14695380</v>
      </c>
      <c r="AS463" s="87">
        <f>$C$11*(T463*$C$9+W463*$C$10)</f>
        <v>789129.61404581123</v>
      </c>
      <c r="AT463" s="45">
        <f t="shared" si="120"/>
        <v>15595752.209440315</v>
      </c>
      <c r="AU463" s="75"/>
    </row>
    <row r="464" spans="2:47" ht="15" thickBot="1" x14ac:dyDescent="0.35">
      <c r="B464" s="41">
        <f t="shared" si="127"/>
        <v>4330</v>
      </c>
      <c r="C464" s="8">
        <f t="shared" si="128"/>
        <v>43.300000000000004</v>
      </c>
      <c r="D464" s="73">
        <f t="shared" si="114"/>
        <v>57.913750000000007</v>
      </c>
      <c r="E464" s="29">
        <f t="shared" si="117"/>
        <v>3210.7199514898703</v>
      </c>
      <c r="F464" s="29">
        <f t="shared" si="121"/>
        <v>7.4150576246884157</v>
      </c>
      <c r="G464" s="29">
        <f t="shared" si="129"/>
        <v>9.9176395730207556</v>
      </c>
      <c r="H464" s="17">
        <f t="shared" si="130"/>
        <v>4294.33793511769</v>
      </c>
      <c r="I464" s="29">
        <f t="shared" si="122"/>
        <v>2.2250485660981263</v>
      </c>
      <c r="J464" s="29">
        <f t="shared" si="123"/>
        <v>13.949340071224418</v>
      </c>
      <c r="K464" s="32">
        <f>IF((D463+L463+M463-AL463)/($C$21+$C$22)&gt;$C$8,$C$8,(D463+L463+M463-AL463)/($C$21+$C$22))</f>
        <v>1400</v>
      </c>
      <c r="L464" s="97">
        <f t="shared" si="115"/>
        <v>0</v>
      </c>
      <c r="M464" s="96">
        <f t="shared" si="116"/>
        <v>0</v>
      </c>
      <c r="N464" s="98">
        <f t="shared" si="124"/>
        <v>1.7382597742038917</v>
      </c>
      <c r="O464" s="100">
        <f t="shared" si="118"/>
        <v>4.2266987561397071</v>
      </c>
      <c r="P464" s="104">
        <f t="shared" si="125"/>
        <v>18.880500609176615</v>
      </c>
      <c r="Q464" s="102">
        <f t="shared" si="131"/>
        <v>2.8886093440366814E-2</v>
      </c>
      <c r="R464" s="106">
        <f>K464-U464</f>
        <v>0</v>
      </c>
      <c r="S464" s="106">
        <f>IF(K464-H463&lt;0,0,K464-H463)</f>
        <v>0</v>
      </c>
      <c r="T464" s="106">
        <f t="shared" si="119"/>
        <v>98.365381490613771</v>
      </c>
      <c r="U464" s="107">
        <f>IF(S464&gt;0,0,IF(U463+(F464-AL464/$C$23)*$C$22/($C$21+$C$22)&gt;$C$8,$C$8,IF(V464=$C$8,U463+(F464-AL464/$C$23)*$C$22/$C$21,U463+(F464-AL464/$C$23)*$C$22/($C$21+$C$22))))</f>
        <v>1400</v>
      </c>
      <c r="V464" s="107">
        <f>IF(S464=0,IF(V463+(F464-AL464/$C$23)*$C$22/($C$21+$C$22)&gt;$C$8,$C$8,V463+(F464-AL464/$C$23)*$C$22/($C$21+$C$22)),E464)</f>
        <v>1400</v>
      </c>
      <c r="W464" s="203">
        <f>IF(S464&gt;0,0,IF(W463+AL464/$C$23&gt;$F$23,$F$23,W463+AL464/$C$23))</f>
        <v>1.6346185093862227</v>
      </c>
      <c r="X464" s="105" t="str">
        <f>IF(R464=0,"-",IF(U464=0,FORECAST($C$8,Инклинометрия!$B$2:$B$152,Инклинометрия!$A$2:$A$152),FORECAST(R464,Инклинометрия!$B$2:$B$152,Инклинометрия!$A$2:$A$152)))</f>
        <v>-</v>
      </c>
      <c r="Y464" s="105" t="str">
        <f>IF(R464=0,"-",IF(U464=0,FORECAST($C$8-R464,Инклинометрия!$B$2:$B$152,Инклинометрия!$A$2:$A$152),0))</f>
        <v>-</v>
      </c>
      <c r="Z464" s="105" t="str">
        <f>IF(S464=0,"-",FORECAST($C$8,Инклинометрия!$B$2:$B$152,Инклинометрия!$A$2:$A$152))</f>
        <v>-</v>
      </c>
      <c r="AA464" s="105" t="str">
        <f>IF(S464=0,"-",FORECAST($C$8-S464,Инклинометрия!$B$2:$B$152,Инклинометрия!$A$2:$A$152))</f>
        <v>-</v>
      </c>
      <c r="AB464" s="105">
        <f>IF(T464=0,"-",FORECAST($C$6,Инклинометрия!$B$2:$B$152,Инклинометрия!$A$2:$A$152))</f>
        <v>1425</v>
      </c>
      <c r="AC464" s="105">
        <f>IF(R464=0,FORECAST($C$6-T464,Инклинометрия!$B$2:$B$152,Инклинометрия!$A$2:$A$152),FORECAST($C$8,Инклинометрия!$B$2:$B$152,Инклинометрия!$A$2:$A$152))</f>
        <v>1331.5528875839168</v>
      </c>
      <c r="AD464" s="107">
        <f>IF(U464=0,"-",FORECAST($C$8,Инклинометрия!$B$2:$B$152,Инклинометрия!$A$2:$A$152))</f>
        <v>1330</v>
      </c>
      <c r="AE464" s="107">
        <f>IF(U464=0,"-",FORECAST($C$8-U464,Инклинометрия!$B$2:$B$152,Инклинометрия!$A$2:$A$152))</f>
        <v>0</v>
      </c>
      <c r="AF464" s="107">
        <f>FORECAST($C$8-S464,Инклинометрия!$B$2:$B$152,Инклинометрия!$A$2:$A$152)</f>
        <v>1330</v>
      </c>
      <c r="AG464" s="107">
        <f>FORECAST($C$8-(S464+V464),Инклинометрия!$B$2:$B$152,Инклинометрия!$A$2:$A$152)</f>
        <v>0</v>
      </c>
      <c r="AH464" s="107">
        <f>IF(W464=0,"-",FORECAST($C$8+W464,Инклинометрия!$B$2:$B$152,Инклинометрия!$A$2:$A$152))</f>
        <v>1331.5528875839168</v>
      </c>
      <c r="AI464" s="107">
        <f>IF(W464=0,"-",FORECAST($C$8,Инклинометрия!$B$2:$B$152,Инклинометрия!$A$2:$A$152))</f>
        <v>1330</v>
      </c>
      <c r="AK464" s="122">
        <f>2*PI()*$C$5*(AT463-AT462)/(LN(AN463/$I$9)*$I$8/$I$7+LN($I$10/AN463)*$I$8/$I$7)</f>
        <v>0</v>
      </c>
      <c r="AL464" s="67">
        <f>AK464*(B464-B463)</f>
        <v>0</v>
      </c>
      <c r="AM464" s="23">
        <f t="shared" si="132"/>
        <v>4.3059540056097682E-2</v>
      </c>
      <c r="AN464" s="26">
        <f>AN463+AK464*(B464-B463)/(2*PI()*$C$5*AN463*$I$11)</f>
        <v>0.12986115207059001</v>
      </c>
      <c r="AO464" s="87">
        <f t="shared" si="126"/>
        <v>111242.59539450394</v>
      </c>
      <c r="AP464" s="87">
        <f>IF(R464+U464&lt;$C$8,0,32*$G$13/$C$12^2*($I$8*R464+$I$6*U464)+32*$G$14/($C$14^2-$C$13^2)*($I$8*S464+$I$6*V464))</f>
        <v>9917.5953945039291</v>
      </c>
      <c r="AQ464" s="66">
        <f>R464*$C$11*$C$9+U464*$C$11*$C$10</f>
        <v>14695380</v>
      </c>
      <c r="AR464" s="66">
        <f>S464*$C$11*$C$9+V464*$C$11*$C$10</f>
        <v>14695380</v>
      </c>
      <c r="AS464" s="87">
        <f>$C$11*(T464*$C$9+W464*$C$10)</f>
        <v>789129.61404581123</v>
      </c>
      <c r="AT464" s="45">
        <f t="shared" si="120"/>
        <v>15595752.209440315</v>
      </c>
      <c r="AU464" s="75"/>
    </row>
    <row r="465" spans="2:47" ht="15" thickBot="1" x14ac:dyDescent="0.35">
      <c r="B465" s="41">
        <f t="shared" si="127"/>
        <v>4340</v>
      </c>
      <c r="C465" s="8">
        <f t="shared" si="128"/>
        <v>43.4</v>
      </c>
      <c r="D465" s="73">
        <f t="shared" si="114"/>
        <v>58.047499999999999</v>
      </c>
      <c r="E465" s="29">
        <f t="shared" si="117"/>
        <v>3218.1350091145578</v>
      </c>
      <c r="F465" s="29">
        <f t="shared" si="121"/>
        <v>7.4150576246875062</v>
      </c>
      <c r="G465" s="29">
        <f t="shared" si="129"/>
        <v>9.9176395730195388</v>
      </c>
      <c r="H465" s="17">
        <f t="shared" si="130"/>
        <v>4304.2555746907092</v>
      </c>
      <c r="I465" s="29">
        <f t="shared" si="122"/>
        <v>2.2250485660981263</v>
      </c>
      <c r="J465" s="29">
        <f t="shared" si="123"/>
        <v>13.949340071223562</v>
      </c>
      <c r="K465" s="32">
        <f>IF((D464+L464+M464-AL464)/($C$21+$C$22)&gt;$C$8,$C$8,(D464+L464+M464-AL464)/($C$21+$C$22))</f>
        <v>1400</v>
      </c>
      <c r="L465" s="97">
        <f t="shared" si="115"/>
        <v>0</v>
      </c>
      <c r="M465" s="96">
        <f t="shared" si="116"/>
        <v>0</v>
      </c>
      <c r="N465" s="98">
        <f t="shared" si="124"/>
        <v>1.7382597742038917</v>
      </c>
      <c r="O465" s="100">
        <f t="shared" si="118"/>
        <v>4.2266987561397071</v>
      </c>
      <c r="P465" s="104">
        <f t="shared" si="125"/>
        <v>18.880500609176615</v>
      </c>
      <c r="Q465" s="102">
        <f t="shared" si="131"/>
        <v>2.8886093440366814E-2</v>
      </c>
      <c r="R465" s="106">
        <f>K465-U465</f>
        <v>0</v>
      </c>
      <c r="S465" s="106">
        <f>IF(K465-H464&lt;0,0,K465-H464)</f>
        <v>0</v>
      </c>
      <c r="T465" s="106">
        <f t="shared" si="119"/>
        <v>98.365381490613771</v>
      </c>
      <c r="U465" s="107">
        <f>IF(S465&gt;0,0,IF(U464+(F465-AL465/$C$23)*$C$22/($C$21+$C$22)&gt;$C$8,$C$8,IF(V465=$C$8,U464+(F465-AL465/$C$23)*$C$22/$C$21,U464+(F465-AL465/$C$23)*$C$22/($C$21+$C$22))))</f>
        <v>1400</v>
      </c>
      <c r="V465" s="107">
        <f>IF(S465=0,IF(V464+(F465-AL465/$C$23)*$C$22/($C$21+$C$22)&gt;$C$8,$C$8,V464+(F465-AL465/$C$23)*$C$22/($C$21+$C$22)),E465)</f>
        <v>1400</v>
      </c>
      <c r="W465" s="203">
        <f>IF(S465&gt;0,0,IF(W464+AL465/$C$23&gt;$F$23,$F$23,W464+AL465/$C$23))</f>
        <v>1.6346185093862227</v>
      </c>
      <c r="X465" s="105" t="str">
        <f>IF(R465=0,"-",IF(U465=0,FORECAST($C$8,Инклинометрия!$B$2:$B$152,Инклинометрия!$A$2:$A$152),FORECAST(R465,Инклинометрия!$B$2:$B$152,Инклинометрия!$A$2:$A$152)))</f>
        <v>-</v>
      </c>
      <c r="Y465" s="105" t="str">
        <f>IF(R465=0,"-",IF(U465=0,FORECAST($C$8-R465,Инклинометрия!$B$2:$B$152,Инклинометрия!$A$2:$A$152),0))</f>
        <v>-</v>
      </c>
      <c r="Z465" s="105" t="str">
        <f>IF(S465=0,"-",FORECAST($C$8,Инклинометрия!$B$2:$B$152,Инклинометрия!$A$2:$A$152))</f>
        <v>-</v>
      </c>
      <c r="AA465" s="105" t="str">
        <f>IF(S465=0,"-",FORECAST($C$8-S465,Инклинометрия!$B$2:$B$152,Инклинометрия!$A$2:$A$152))</f>
        <v>-</v>
      </c>
      <c r="AB465" s="105">
        <f>IF(T465=0,"-",FORECAST($C$6,Инклинометрия!$B$2:$B$152,Инклинометрия!$A$2:$A$152))</f>
        <v>1425</v>
      </c>
      <c r="AC465" s="105">
        <f>IF(R465=0,FORECAST($C$6-T465,Инклинометрия!$B$2:$B$152,Инклинометрия!$A$2:$A$152),FORECAST($C$8,Инклинометрия!$B$2:$B$152,Инклинометрия!$A$2:$A$152))</f>
        <v>1331.5528875839168</v>
      </c>
      <c r="AD465" s="107">
        <f>IF(U465=0,"-",FORECAST($C$8,Инклинометрия!$B$2:$B$152,Инклинометрия!$A$2:$A$152))</f>
        <v>1330</v>
      </c>
      <c r="AE465" s="107">
        <f>IF(U465=0,"-",FORECAST($C$8-U465,Инклинометрия!$B$2:$B$152,Инклинометрия!$A$2:$A$152))</f>
        <v>0</v>
      </c>
      <c r="AF465" s="107">
        <f>FORECAST($C$8-S465,Инклинометрия!$B$2:$B$152,Инклинометрия!$A$2:$A$152)</f>
        <v>1330</v>
      </c>
      <c r="AG465" s="107">
        <f>FORECAST($C$8-(S465+V465),Инклинометрия!$B$2:$B$152,Инклинометрия!$A$2:$A$152)</f>
        <v>0</v>
      </c>
      <c r="AH465" s="107">
        <f>IF(W465=0,"-",FORECAST($C$8+W465,Инклинометрия!$B$2:$B$152,Инклинометрия!$A$2:$A$152))</f>
        <v>1331.5528875839168</v>
      </c>
      <c r="AI465" s="107">
        <f>IF(W465=0,"-",FORECAST($C$8,Инклинометрия!$B$2:$B$152,Инклинометрия!$A$2:$A$152))</f>
        <v>1330</v>
      </c>
      <c r="AK465" s="122">
        <f>2*PI()*$C$5*(AT464-AT463)/(LN(AN464/$I$9)*$I$8/$I$7+LN($I$10/AN464)*$I$8/$I$7)</f>
        <v>0</v>
      </c>
      <c r="AL465" s="67">
        <f>AK465*(B465-B464)</f>
        <v>0</v>
      </c>
      <c r="AM465" s="23">
        <f t="shared" si="132"/>
        <v>4.3059540056097682E-2</v>
      </c>
      <c r="AN465" s="26">
        <f>AN464+AK465*(B465-B464)/(2*PI()*$C$5*AN464*$I$11)</f>
        <v>0.12986115207059001</v>
      </c>
      <c r="AO465" s="87">
        <f t="shared" si="126"/>
        <v>111242.59539450394</v>
      </c>
      <c r="AP465" s="87">
        <f>IF(R465+U465&lt;$C$8,0,32*$G$13/$C$12^2*($I$8*R465+$I$6*U465)+32*$G$14/($C$14^2-$C$13^2)*($I$8*S465+$I$6*V465))</f>
        <v>9917.5953945039291</v>
      </c>
      <c r="AQ465" s="66">
        <f>R465*$C$11*$C$9+U465*$C$11*$C$10</f>
        <v>14695380</v>
      </c>
      <c r="AR465" s="66">
        <f>S465*$C$11*$C$9+V465*$C$11*$C$10</f>
        <v>14695380</v>
      </c>
      <c r="AS465" s="87">
        <f>$C$11*(T465*$C$9+W465*$C$10)</f>
        <v>789129.61404581123</v>
      </c>
      <c r="AT465" s="45">
        <f t="shared" si="120"/>
        <v>15595752.209440315</v>
      </c>
      <c r="AU465" s="75"/>
    </row>
    <row r="466" spans="2:47" ht="15" thickBot="1" x14ac:dyDescent="0.35">
      <c r="B466" s="41">
        <f t="shared" si="127"/>
        <v>4350</v>
      </c>
      <c r="C466" s="8">
        <f t="shared" si="128"/>
        <v>43.5</v>
      </c>
      <c r="D466" s="73">
        <f t="shared" si="114"/>
        <v>58.181249999999999</v>
      </c>
      <c r="E466" s="29">
        <f t="shared" si="117"/>
        <v>3225.5500667392457</v>
      </c>
      <c r="F466" s="29">
        <f t="shared" si="121"/>
        <v>7.4150576246879609</v>
      </c>
      <c r="G466" s="29">
        <f t="shared" si="129"/>
        <v>9.9176395730201481</v>
      </c>
      <c r="H466" s="17">
        <f t="shared" si="130"/>
        <v>4314.1732142637293</v>
      </c>
      <c r="I466" s="29">
        <f t="shared" si="122"/>
        <v>2.2250485660981263</v>
      </c>
      <c r="J466" s="29">
        <f t="shared" si="123"/>
        <v>13.949340071223991</v>
      </c>
      <c r="K466" s="32">
        <f>IF((D465+L465+M465-AL465)/($C$21+$C$22)&gt;$C$8,$C$8,(D465+L465+M465-AL465)/($C$21+$C$22))</f>
        <v>1400</v>
      </c>
      <c r="L466" s="97">
        <f t="shared" si="115"/>
        <v>0</v>
      </c>
      <c r="M466" s="96">
        <f t="shared" si="116"/>
        <v>0</v>
      </c>
      <c r="N466" s="98">
        <f t="shared" si="124"/>
        <v>1.7382597742038917</v>
      </c>
      <c r="O466" s="100">
        <f t="shared" si="118"/>
        <v>4.2266987561397071</v>
      </c>
      <c r="P466" s="104">
        <f t="shared" si="125"/>
        <v>18.880500609176615</v>
      </c>
      <c r="Q466" s="102">
        <f t="shared" si="131"/>
        <v>2.8886093440366814E-2</v>
      </c>
      <c r="R466" s="106">
        <f>K466-U466</f>
        <v>0</v>
      </c>
      <c r="S466" s="106">
        <f>IF(K466-H465&lt;0,0,K466-H465)</f>
        <v>0</v>
      </c>
      <c r="T466" s="106">
        <f t="shared" si="119"/>
        <v>98.365381490613771</v>
      </c>
      <c r="U466" s="107">
        <f>IF(S466&gt;0,0,IF(U465+(F466-AL466/$C$23)*$C$22/($C$21+$C$22)&gt;$C$8,$C$8,IF(V466=$C$8,U465+(F466-AL466/$C$23)*$C$22/$C$21,U465+(F466-AL466/$C$23)*$C$22/($C$21+$C$22))))</f>
        <v>1400</v>
      </c>
      <c r="V466" s="107">
        <f>IF(S466=0,IF(V465+(F466-AL466/$C$23)*$C$22/($C$21+$C$22)&gt;$C$8,$C$8,V465+(F466-AL466/$C$23)*$C$22/($C$21+$C$22)),E466)</f>
        <v>1400</v>
      </c>
      <c r="W466" s="203">
        <f>IF(S466&gt;0,0,IF(W465+AL466/$C$23&gt;$F$23,$F$23,W465+AL466/$C$23))</f>
        <v>1.6346185093862227</v>
      </c>
      <c r="X466" s="105" t="str">
        <f>IF(R466=0,"-",IF(U466=0,FORECAST($C$8,Инклинометрия!$B$2:$B$152,Инклинометрия!$A$2:$A$152),FORECAST(R466,Инклинометрия!$B$2:$B$152,Инклинометрия!$A$2:$A$152)))</f>
        <v>-</v>
      </c>
      <c r="Y466" s="105" t="str">
        <f>IF(R466=0,"-",IF(U466=0,FORECAST($C$8-R466,Инклинометрия!$B$2:$B$152,Инклинометрия!$A$2:$A$152),0))</f>
        <v>-</v>
      </c>
      <c r="Z466" s="105" t="str">
        <f>IF(S466=0,"-",FORECAST($C$8,Инклинометрия!$B$2:$B$152,Инклинометрия!$A$2:$A$152))</f>
        <v>-</v>
      </c>
      <c r="AA466" s="105" t="str">
        <f>IF(S466=0,"-",FORECAST($C$8-S466,Инклинометрия!$B$2:$B$152,Инклинометрия!$A$2:$A$152))</f>
        <v>-</v>
      </c>
      <c r="AB466" s="105">
        <f>IF(T466=0,"-",FORECAST($C$6,Инклинометрия!$B$2:$B$152,Инклинометрия!$A$2:$A$152))</f>
        <v>1425</v>
      </c>
      <c r="AC466" s="105">
        <f>IF(R466=0,FORECAST($C$6-T466,Инклинометрия!$B$2:$B$152,Инклинометрия!$A$2:$A$152),FORECAST($C$8,Инклинометрия!$B$2:$B$152,Инклинометрия!$A$2:$A$152))</f>
        <v>1331.5528875839168</v>
      </c>
      <c r="AD466" s="107">
        <f>IF(U466=0,"-",FORECAST($C$8,Инклинометрия!$B$2:$B$152,Инклинометрия!$A$2:$A$152))</f>
        <v>1330</v>
      </c>
      <c r="AE466" s="107">
        <f>IF(U466=0,"-",FORECAST($C$8-U466,Инклинометрия!$B$2:$B$152,Инклинометрия!$A$2:$A$152))</f>
        <v>0</v>
      </c>
      <c r="AF466" s="107">
        <f>FORECAST($C$8-S466,Инклинометрия!$B$2:$B$152,Инклинометрия!$A$2:$A$152)</f>
        <v>1330</v>
      </c>
      <c r="AG466" s="107">
        <f>FORECAST($C$8-(S466+V466),Инклинометрия!$B$2:$B$152,Инклинометрия!$A$2:$A$152)</f>
        <v>0</v>
      </c>
      <c r="AH466" s="107">
        <f>IF(W466=0,"-",FORECAST($C$8+W466,Инклинометрия!$B$2:$B$152,Инклинометрия!$A$2:$A$152))</f>
        <v>1331.5528875839168</v>
      </c>
      <c r="AI466" s="107">
        <f>IF(W466=0,"-",FORECAST($C$8,Инклинометрия!$B$2:$B$152,Инклинометрия!$A$2:$A$152))</f>
        <v>1330</v>
      </c>
      <c r="AK466" s="122">
        <f>2*PI()*$C$5*(AT465-AT464)/(LN(AN465/$I$9)*$I$8/$I$7+LN($I$10/AN465)*$I$8/$I$7)</f>
        <v>0</v>
      </c>
      <c r="AL466" s="67">
        <f>AK466*(B466-B465)</f>
        <v>0</v>
      </c>
      <c r="AM466" s="23">
        <f t="shared" si="132"/>
        <v>4.3059540056097682E-2</v>
      </c>
      <c r="AN466" s="26">
        <f>AN465+AK466*(B466-B465)/(2*PI()*$C$5*AN465*$I$11)</f>
        <v>0.12986115207059001</v>
      </c>
      <c r="AO466" s="87">
        <f t="shared" si="126"/>
        <v>111242.59539450394</v>
      </c>
      <c r="AP466" s="87">
        <f>IF(R466+U466&lt;$C$8,0,32*$G$13/$C$12^2*($I$8*R466+$I$6*U466)+32*$G$14/($C$14^2-$C$13^2)*($I$8*S466+$I$6*V466))</f>
        <v>9917.5953945039291</v>
      </c>
      <c r="AQ466" s="66">
        <f>R466*$C$11*$C$9+U466*$C$11*$C$10</f>
        <v>14695380</v>
      </c>
      <c r="AR466" s="66">
        <f>S466*$C$11*$C$9+V466*$C$11*$C$10</f>
        <v>14695380</v>
      </c>
      <c r="AS466" s="87">
        <f>$C$11*(T466*$C$9+W466*$C$10)</f>
        <v>789129.61404581123</v>
      </c>
      <c r="AT466" s="45">
        <f t="shared" si="120"/>
        <v>15595752.209440315</v>
      </c>
      <c r="AU466" s="75"/>
    </row>
    <row r="467" spans="2:47" ht="15" thickBot="1" x14ac:dyDescent="0.35">
      <c r="B467" s="41">
        <f t="shared" si="127"/>
        <v>4360</v>
      </c>
      <c r="C467" s="8">
        <f t="shared" si="128"/>
        <v>43.6</v>
      </c>
      <c r="D467" s="73">
        <f t="shared" si="114"/>
        <v>58.314999999999998</v>
      </c>
      <c r="E467" s="29">
        <f t="shared" si="117"/>
        <v>3232.9651243639337</v>
      </c>
      <c r="F467" s="29">
        <f t="shared" si="121"/>
        <v>7.4150576246879609</v>
      </c>
      <c r="G467" s="29">
        <f t="shared" si="129"/>
        <v>9.9176395730201481</v>
      </c>
      <c r="H467" s="17">
        <f t="shared" si="130"/>
        <v>4324.0908538367494</v>
      </c>
      <c r="I467" s="29">
        <f t="shared" si="122"/>
        <v>2.2250485660981263</v>
      </c>
      <c r="J467" s="29">
        <f t="shared" si="123"/>
        <v>13.949340071223991</v>
      </c>
      <c r="K467" s="32">
        <f>IF((D466+L466+M466-AL466)/($C$21+$C$22)&gt;$C$8,$C$8,(D466+L466+M466-AL466)/($C$21+$C$22))</f>
        <v>1400</v>
      </c>
      <c r="L467" s="97">
        <f t="shared" si="115"/>
        <v>0</v>
      </c>
      <c r="M467" s="96">
        <f t="shared" si="116"/>
        <v>0</v>
      </c>
      <c r="N467" s="98">
        <f t="shared" si="124"/>
        <v>1.7382597742038917</v>
      </c>
      <c r="O467" s="100">
        <f t="shared" si="118"/>
        <v>4.2266987561397071</v>
      </c>
      <c r="P467" s="104">
        <f t="shared" si="125"/>
        <v>18.880500609176615</v>
      </c>
      <c r="Q467" s="102">
        <f t="shared" si="131"/>
        <v>2.8886093440366814E-2</v>
      </c>
      <c r="R467" s="106">
        <f>K467-U467</f>
        <v>0</v>
      </c>
      <c r="S467" s="106">
        <f>IF(K467-H466&lt;0,0,K467-H466)</f>
        <v>0</v>
      </c>
      <c r="T467" s="106">
        <f t="shared" si="119"/>
        <v>98.365381490613771</v>
      </c>
      <c r="U467" s="107">
        <f>IF(S467&gt;0,0,IF(U466+(F467-AL467/$C$23)*$C$22/($C$21+$C$22)&gt;$C$8,$C$8,IF(V467=$C$8,U466+(F467-AL467/$C$23)*$C$22/$C$21,U466+(F467-AL467/$C$23)*$C$22/($C$21+$C$22))))</f>
        <v>1400</v>
      </c>
      <c r="V467" s="107">
        <f>IF(S467=0,IF(V466+(F467-AL467/$C$23)*$C$22/($C$21+$C$22)&gt;$C$8,$C$8,V466+(F467-AL467/$C$23)*$C$22/($C$21+$C$22)),E467)</f>
        <v>1400</v>
      </c>
      <c r="W467" s="203">
        <f>IF(S467&gt;0,0,IF(W466+AL467/$C$23&gt;$F$23,$F$23,W466+AL467/$C$23))</f>
        <v>1.6346185093862227</v>
      </c>
      <c r="X467" s="105" t="str">
        <f>IF(R467=0,"-",IF(U467=0,FORECAST($C$8,Инклинометрия!$B$2:$B$152,Инклинометрия!$A$2:$A$152),FORECAST(R467,Инклинометрия!$B$2:$B$152,Инклинометрия!$A$2:$A$152)))</f>
        <v>-</v>
      </c>
      <c r="Y467" s="105" t="str">
        <f>IF(R467=0,"-",IF(U467=0,FORECAST($C$8-R467,Инклинометрия!$B$2:$B$152,Инклинометрия!$A$2:$A$152),0))</f>
        <v>-</v>
      </c>
      <c r="Z467" s="105" t="str">
        <f>IF(S467=0,"-",FORECAST($C$8,Инклинометрия!$B$2:$B$152,Инклинометрия!$A$2:$A$152))</f>
        <v>-</v>
      </c>
      <c r="AA467" s="105" t="str">
        <f>IF(S467=0,"-",FORECAST($C$8-S467,Инклинометрия!$B$2:$B$152,Инклинометрия!$A$2:$A$152))</f>
        <v>-</v>
      </c>
      <c r="AB467" s="105">
        <f>IF(T467=0,"-",FORECAST($C$6,Инклинометрия!$B$2:$B$152,Инклинометрия!$A$2:$A$152))</f>
        <v>1425</v>
      </c>
      <c r="AC467" s="105">
        <f>IF(R467=0,FORECAST($C$6-T467,Инклинометрия!$B$2:$B$152,Инклинометрия!$A$2:$A$152),FORECAST($C$8,Инклинометрия!$B$2:$B$152,Инклинометрия!$A$2:$A$152))</f>
        <v>1331.5528875839168</v>
      </c>
      <c r="AD467" s="107">
        <f>IF(U467=0,"-",FORECAST($C$8,Инклинометрия!$B$2:$B$152,Инклинометрия!$A$2:$A$152))</f>
        <v>1330</v>
      </c>
      <c r="AE467" s="107">
        <f>IF(U467=0,"-",FORECAST($C$8-U467,Инклинометрия!$B$2:$B$152,Инклинометрия!$A$2:$A$152))</f>
        <v>0</v>
      </c>
      <c r="AF467" s="107">
        <f>FORECAST($C$8-S467,Инклинометрия!$B$2:$B$152,Инклинометрия!$A$2:$A$152)</f>
        <v>1330</v>
      </c>
      <c r="AG467" s="107">
        <f>FORECAST($C$8-(S467+V467),Инклинометрия!$B$2:$B$152,Инклинометрия!$A$2:$A$152)</f>
        <v>0</v>
      </c>
      <c r="AH467" s="107">
        <f>IF(W467=0,"-",FORECAST($C$8+W467,Инклинометрия!$B$2:$B$152,Инклинометрия!$A$2:$A$152))</f>
        <v>1331.5528875839168</v>
      </c>
      <c r="AI467" s="107">
        <f>IF(W467=0,"-",FORECAST($C$8,Инклинометрия!$B$2:$B$152,Инклинометрия!$A$2:$A$152))</f>
        <v>1330</v>
      </c>
      <c r="AK467" s="122">
        <f>2*PI()*$C$5*(AT466-AT465)/(LN(AN466/$I$9)*$I$8/$I$7+LN($I$10/AN466)*$I$8/$I$7)</f>
        <v>0</v>
      </c>
      <c r="AL467" s="67">
        <f>AK467*(B467-B466)</f>
        <v>0</v>
      </c>
      <c r="AM467" s="23">
        <f t="shared" si="132"/>
        <v>4.3059540056097682E-2</v>
      </c>
      <c r="AN467" s="26">
        <f>AN466+AK467*(B467-B466)/(2*PI()*$C$5*AN466*$I$11)</f>
        <v>0.12986115207059001</v>
      </c>
      <c r="AO467" s="87">
        <f t="shared" si="126"/>
        <v>111242.59539450394</v>
      </c>
      <c r="AP467" s="87">
        <f>IF(R467+U467&lt;$C$8,0,32*$G$13/$C$12^2*($I$8*R467+$I$6*U467)+32*$G$14/($C$14^2-$C$13^2)*($I$8*S467+$I$6*V467))</f>
        <v>9917.5953945039291</v>
      </c>
      <c r="AQ467" s="66">
        <f>R467*$C$11*$C$9+U467*$C$11*$C$10</f>
        <v>14695380</v>
      </c>
      <c r="AR467" s="66">
        <f>S467*$C$11*$C$9+V467*$C$11*$C$10</f>
        <v>14695380</v>
      </c>
      <c r="AS467" s="87">
        <f>$C$11*(T467*$C$9+W467*$C$10)</f>
        <v>789129.61404581123</v>
      </c>
      <c r="AT467" s="45">
        <f t="shared" si="120"/>
        <v>15595752.209440315</v>
      </c>
      <c r="AU467" s="75"/>
    </row>
    <row r="468" spans="2:47" ht="15" thickBot="1" x14ac:dyDescent="0.35">
      <c r="B468" s="41">
        <f t="shared" si="127"/>
        <v>4370</v>
      </c>
      <c r="C468" s="8">
        <f t="shared" si="128"/>
        <v>43.7</v>
      </c>
      <c r="D468" s="73">
        <f t="shared" si="114"/>
        <v>58.448749999999997</v>
      </c>
      <c r="E468" s="29">
        <f t="shared" si="117"/>
        <v>3240.3801819886216</v>
      </c>
      <c r="F468" s="29">
        <f t="shared" si="121"/>
        <v>7.4150576246879609</v>
      </c>
      <c r="G468" s="29">
        <f t="shared" si="129"/>
        <v>9.9176395730201481</v>
      </c>
      <c r="H468" s="17">
        <f t="shared" si="130"/>
        <v>4334.0084934097695</v>
      </c>
      <c r="I468" s="29">
        <f t="shared" si="122"/>
        <v>2.2250485660981263</v>
      </c>
      <c r="J468" s="29">
        <f t="shared" si="123"/>
        <v>13.949340071223991</v>
      </c>
      <c r="K468" s="32">
        <f>IF((D467+L467+M467-AL467)/($C$21+$C$22)&gt;$C$8,$C$8,(D467+L467+M467-AL467)/($C$21+$C$22))</f>
        <v>1400</v>
      </c>
      <c r="L468" s="97">
        <f t="shared" si="115"/>
        <v>0</v>
      </c>
      <c r="M468" s="96">
        <f t="shared" si="116"/>
        <v>0</v>
      </c>
      <c r="N468" s="98">
        <f t="shared" si="124"/>
        <v>1.7382597742038917</v>
      </c>
      <c r="O468" s="100">
        <f t="shared" si="118"/>
        <v>4.2266987561397071</v>
      </c>
      <c r="P468" s="104">
        <f t="shared" si="125"/>
        <v>18.880500609176615</v>
      </c>
      <c r="Q468" s="102">
        <f t="shared" si="131"/>
        <v>2.8886093440366814E-2</v>
      </c>
      <c r="R468" s="106">
        <f>K468-U468</f>
        <v>0</v>
      </c>
      <c r="S468" s="106">
        <f>IF(K468-H467&lt;0,0,K468-H467)</f>
        <v>0</v>
      </c>
      <c r="T468" s="106">
        <f t="shared" si="119"/>
        <v>98.365381490613771</v>
      </c>
      <c r="U468" s="107">
        <f>IF(S468&gt;0,0,IF(U467+(F468-AL468/$C$23)*$C$22/($C$21+$C$22)&gt;$C$8,$C$8,IF(V468=$C$8,U467+(F468-AL468/$C$23)*$C$22/$C$21,U467+(F468-AL468/$C$23)*$C$22/($C$21+$C$22))))</f>
        <v>1400</v>
      </c>
      <c r="V468" s="107">
        <f>IF(S468=0,IF(V467+(F468-AL468/$C$23)*$C$22/($C$21+$C$22)&gt;$C$8,$C$8,V467+(F468-AL468/$C$23)*$C$22/($C$21+$C$22)),E468)</f>
        <v>1400</v>
      </c>
      <c r="W468" s="203">
        <f>IF(S468&gt;0,0,IF(W467+AL468/$C$23&gt;$F$23,$F$23,W467+AL468/$C$23))</f>
        <v>1.6346185093862227</v>
      </c>
      <c r="X468" s="105" t="str">
        <f>IF(R468=0,"-",IF(U468=0,FORECAST($C$8,Инклинометрия!$B$2:$B$152,Инклинометрия!$A$2:$A$152),FORECAST(R468,Инклинометрия!$B$2:$B$152,Инклинометрия!$A$2:$A$152)))</f>
        <v>-</v>
      </c>
      <c r="Y468" s="105" t="str">
        <f>IF(R468=0,"-",IF(U468=0,FORECAST($C$8-R468,Инклинометрия!$B$2:$B$152,Инклинометрия!$A$2:$A$152),0))</f>
        <v>-</v>
      </c>
      <c r="Z468" s="105" t="str">
        <f>IF(S468=0,"-",FORECAST($C$8,Инклинометрия!$B$2:$B$152,Инклинометрия!$A$2:$A$152))</f>
        <v>-</v>
      </c>
      <c r="AA468" s="105" t="str">
        <f>IF(S468=0,"-",FORECAST($C$8-S468,Инклинометрия!$B$2:$B$152,Инклинометрия!$A$2:$A$152))</f>
        <v>-</v>
      </c>
      <c r="AB468" s="105">
        <f>IF(T468=0,"-",FORECAST($C$6,Инклинометрия!$B$2:$B$152,Инклинометрия!$A$2:$A$152))</f>
        <v>1425</v>
      </c>
      <c r="AC468" s="105">
        <f>IF(R468=0,FORECAST($C$6-T468,Инклинометрия!$B$2:$B$152,Инклинометрия!$A$2:$A$152),FORECAST($C$8,Инклинометрия!$B$2:$B$152,Инклинометрия!$A$2:$A$152))</f>
        <v>1331.5528875839168</v>
      </c>
      <c r="AD468" s="107">
        <f>IF(U468=0,"-",FORECAST($C$8,Инклинометрия!$B$2:$B$152,Инклинометрия!$A$2:$A$152))</f>
        <v>1330</v>
      </c>
      <c r="AE468" s="107">
        <f>IF(U468=0,"-",FORECAST($C$8-U468,Инклинометрия!$B$2:$B$152,Инклинометрия!$A$2:$A$152))</f>
        <v>0</v>
      </c>
      <c r="AF468" s="107">
        <f>FORECAST($C$8-S468,Инклинометрия!$B$2:$B$152,Инклинометрия!$A$2:$A$152)</f>
        <v>1330</v>
      </c>
      <c r="AG468" s="107">
        <f>FORECAST($C$8-(S468+V468),Инклинометрия!$B$2:$B$152,Инклинометрия!$A$2:$A$152)</f>
        <v>0</v>
      </c>
      <c r="AH468" s="107">
        <f>IF(W468=0,"-",FORECAST($C$8+W468,Инклинометрия!$B$2:$B$152,Инклинометрия!$A$2:$A$152))</f>
        <v>1331.5528875839168</v>
      </c>
      <c r="AI468" s="107">
        <f>IF(W468=0,"-",FORECAST($C$8,Инклинометрия!$B$2:$B$152,Инклинометрия!$A$2:$A$152))</f>
        <v>1330</v>
      </c>
      <c r="AK468" s="122">
        <f>2*PI()*$C$5*(AT467-AT466)/(LN(AN467/$I$9)*$I$8/$I$7+LN($I$10/AN467)*$I$8/$I$7)</f>
        <v>0</v>
      </c>
      <c r="AL468" s="67">
        <f>AK468*(B468-B467)</f>
        <v>0</v>
      </c>
      <c r="AM468" s="23">
        <f t="shared" si="132"/>
        <v>4.3059540056097682E-2</v>
      </c>
      <c r="AN468" s="26">
        <f>AN467+AK468*(B468-B467)/(2*PI()*$C$5*AN467*$I$11)</f>
        <v>0.12986115207059001</v>
      </c>
      <c r="AO468" s="87">
        <f t="shared" si="126"/>
        <v>111242.59539450394</v>
      </c>
      <c r="AP468" s="87">
        <f>IF(R468+U468&lt;$C$8,0,32*$G$13/$C$12^2*($I$8*R468+$I$6*U468)+32*$G$14/($C$14^2-$C$13^2)*($I$8*S468+$I$6*V468))</f>
        <v>9917.5953945039291</v>
      </c>
      <c r="AQ468" s="66">
        <f>R468*$C$11*$C$9+U468*$C$11*$C$10</f>
        <v>14695380</v>
      </c>
      <c r="AR468" s="66">
        <f>S468*$C$11*$C$9+V468*$C$11*$C$10</f>
        <v>14695380</v>
      </c>
      <c r="AS468" s="87">
        <f>$C$11*(T468*$C$9+W468*$C$10)</f>
        <v>789129.61404581123</v>
      </c>
      <c r="AT468" s="45">
        <f t="shared" si="120"/>
        <v>15595752.209440315</v>
      </c>
      <c r="AU468" s="75"/>
    </row>
    <row r="469" spans="2:47" ht="15" thickBot="1" x14ac:dyDescent="0.35">
      <c r="B469" s="41">
        <f t="shared" si="127"/>
        <v>4380</v>
      </c>
      <c r="C469" s="8">
        <f t="shared" si="128"/>
        <v>43.800000000000004</v>
      </c>
      <c r="D469" s="73">
        <f t="shared" si="114"/>
        <v>58.58250000000001</v>
      </c>
      <c r="E469" s="29">
        <f t="shared" si="117"/>
        <v>3247.7952396133096</v>
      </c>
      <c r="F469" s="29">
        <f t="shared" si="121"/>
        <v>7.4150576246879609</v>
      </c>
      <c r="G469" s="29">
        <f t="shared" si="129"/>
        <v>9.9176395730201481</v>
      </c>
      <c r="H469" s="17">
        <f t="shared" si="130"/>
        <v>4343.9261329827896</v>
      </c>
      <c r="I469" s="29">
        <f t="shared" si="122"/>
        <v>2.2250485660981263</v>
      </c>
      <c r="J469" s="29">
        <f t="shared" si="123"/>
        <v>13.949340071223991</v>
      </c>
      <c r="K469" s="32">
        <f>IF((D468+L468+M468-AL468)/($C$21+$C$22)&gt;$C$8,$C$8,(D468+L468+M468-AL468)/($C$21+$C$22))</f>
        <v>1400</v>
      </c>
      <c r="L469" s="97">
        <f t="shared" si="115"/>
        <v>0</v>
      </c>
      <c r="M469" s="96">
        <f t="shared" si="116"/>
        <v>0</v>
      </c>
      <c r="N469" s="98">
        <f t="shared" si="124"/>
        <v>1.7382597742038917</v>
      </c>
      <c r="O469" s="100">
        <f t="shared" si="118"/>
        <v>4.2266987561397071</v>
      </c>
      <c r="P469" s="104">
        <f t="shared" si="125"/>
        <v>18.880500609176615</v>
      </c>
      <c r="Q469" s="102">
        <f t="shared" si="131"/>
        <v>2.8886093440366814E-2</v>
      </c>
      <c r="R469" s="106">
        <f>K469-U469</f>
        <v>0</v>
      </c>
      <c r="S469" s="106">
        <f>IF(K469-H468&lt;0,0,K469-H468)</f>
        <v>0</v>
      </c>
      <c r="T469" s="106">
        <f t="shared" si="119"/>
        <v>98.365381490613771</v>
      </c>
      <c r="U469" s="107">
        <f>IF(S469&gt;0,0,IF(U468+(F469-AL469/$C$23)*$C$22/($C$21+$C$22)&gt;$C$8,$C$8,IF(V469=$C$8,U468+(F469-AL469/$C$23)*$C$22/$C$21,U468+(F469-AL469/$C$23)*$C$22/($C$21+$C$22))))</f>
        <v>1400</v>
      </c>
      <c r="V469" s="107">
        <f>IF(S469=0,IF(V468+(F469-AL469/$C$23)*$C$22/($C$21+$C$22)&gt;$C$8,$C$8,V468+(F469-AL469/$C$23)*$C$22/($C$21+$C$22)),E469)</f>
        <v>1400</v>
      </c>
      <c r="W469" s="203">
        <f>IF(S469&gt;0,0,IF(W468+AL469/$C$23&gt;$F$23,$F$23,W468+AL469/$C$23))</f>
        <v>1.6346185093862227</v>
      </c>
      <c r="X469" s="105" t="str">
        <f>IF(R469=0,"-",IF(U469=0,FORECAST($C$8,Инклинометрия!$B$2:$B$152,Инклинометрия!$A$2:$A$152),FORECAST(R469,Инклинометрия!$B$2:$B$152,Инклинометрия!$A$2:$A$152)))</f>
        <v>-</v>
      </c>
      <c r="Y469" s="105" t="str">
        <f>IF(R469=0,"-",IF(U469=0,FORECAST($C$8-R469,Инклинометрия!$B$2:$B$152,Инклинометрия!$A$2:$A$152),0))</f>
        <v>-</v>
      </c>
      <c r="Z469" s="105" t="str">
        <f>IF(S469=0,"-",FORECAST($C$8,Инклинометрия!$B$2:$B$152,Инклинометрия!$A$2:$A$152))</f>
        <v>-</v>
      </c>
      <c r="AA469" s="105" t="str">
        <f>IF(S469=0,"-",FORECAST($C$8-S469,Инклинометрия!$B$2:$B$152,Инклинометрия!$A$2:$A$152))</f>
        <v>-</v>
      </c>
      <c r="AB469" s="105">
        <f>IF(T469=0,"-",FORECAST($C$6,Инклинометрия!$B$2:$B$152,Инклинометрия!$A$2:$A$152))</f>
        <v>1425</v>
      </c>
      <c r="AC469" s="105">
        <f>IF(R469=0,FORECAST($C$6-T469,Инклинометрия!$B$2:$B$152,Инклинометрия!$A$2:$A$152),FORECAST($C$8,Инклинометрия!$B$2:$B$152,Инклинометрия!$A$2:$A$152))</f>
        <v>1331.5528875839168</v>
      </c>
      <c r="AD469" s="107">
        <f>IF(U469=0,"-",FORECAST($C$8,Инклинометрия!$B$2:$B$152,Инклинометрия!$A$2:$A$152))</f>
        <v>1330</v>
      </c>
      <c r="AE469" s="107">
        <f>IF(U469=0,"-",FORECAST($C$8-U469,Инклинометрия!$B$2:$B$152,Инклинометрия!$A$2:$A$152))</f>
        <v>0</v>
      </c>
      <c r="AF469" s="107">
        <f>FORECAST($C$8-S469,Инклинометрия!$B$2:$B$152,Инклинометрия!$A$2:$A$152)</f>
        <v>1330</v>
      </c>
      <c r="AG469" s="107">
        <f>FORECAST($C$8-(S469+V469),Инклинометрия!$B$2:$B$152,Инклинометрия!$A$2:$A$152)</f>
        <v>0</v>
      </c>
      <c r="AH469" s="107">
        <f>IF(W469=0,"-",FORECAST($C$8+W469,Инклинометрия!$B$2:$B$152,Инклинометрия!$A$2:$A$152))</f>
        <v>1331.5528875839168</v>
      </c>
      <c r="AI469" s="107">
        <f>IF(W469=0,"-",FORECAST($C$8,Инклинометрия!$B$2:$B$152,Инклинометрия!$A$2:$A$152))</f>
        <v>1330</v>
      </c>
      <c r="AK469" s="122">
        <f>2*PI()*$C$5*(AT468-AT467)/(LN(AN468/$I$9)*$I$8/$I$7+LN($I$10/AN468)*$I$8/$I$7)</f>
        <v>0</v>
      </c>
      <c r="AL469" s="67">
        <f>AK469*(B469-B468)</f>
        <v>0</v>
      </c>
      <c r="AM469" s="23">
        <f t="shared" si="132"/>
        <v>4.3059540056097682E-2</v>
      </c>
      <c r="AN469" s="26">
        <f>AN468+AK469*(B469-B468)/(2*PI()*$C$5*AN468*$I$11)</f>
        <v>0.12986115207059001</v>
      </c>
      <c r="AO469" s="87">
        <f t="shared" si="126"/>
        <v>111242.59539450394</v>
      </c>
      <c r="AP469" s="87">
        <f>IF(R469+U469&lt;$C$8,0,32*$G$13/$C$12^2*($I$8*R469+$I$6*U469)+32*$G$14/($C$14^2-$C$13^2)*($I$8*S469+$I$6*V469))</f>
        <v>9917.5953945039291</v>
      </c>
      <c r="AQ469" s="66">
        <f>R469*$C$11*$C$9+U469*$C$11*$C$10</f>
        <v>14695380</v>
      </c>
      <c r="AR469" s="66">
        <f>S469*$C$11*$C$9+V469*$C$11*$C$10</f>
        <v>14695380</v>
      </c>
      <c r="AS469" s="87">
        <f>$C$11*(T469*$C$9+W469*$C$10)</f>
        <v>789129.61404581123</v>
      </c>
      <c r="AT469" s="45">
        <f t="shared" si="120"/>
        <v>15595752.209440315</v>
      </c>
      <c r="AU469" s="75"/>
    </row>
    <row r="470" spans="2:47" ht="15" thickBot="1" x14ac:dyDescent="0.35">
      <c r="B470" s="41">
        <f t="shared" si="127"/>
        <v>4390</v>
      </c>
      <c r="C470" s="8">
        <f t="shared" si="128"/>
        <v>43.9</v>
      </c>
      <c r="D470" s="73">
        <f t="shared" si="114"/>
        <v>58.716250000000002</v>
      </c>
      <c r="E470" s="29">
        <f t="shared" si="117"/>
        <v>3255.2102972379971</v>
      </c>
      <c r="F470" s="29">
        <f t="shared" si="121"/>
        <v>7.4150576246875062</v>
      </c>
      <c r="G470" s="29">
        <f t="shared" si="129"/>
        <v>9.9176395730195388</v>
      </c>
      <c r="H470" s="17">
        <f t="shared" si="130"/>
        <v>4353.8437725558088</v>
      </c>
      <c r="I470" s="29">
        <f t="shared" si="122"/>
        <v>2.2250485660981263</v>
      </c>
      <c r="J470" s="29">
        <f t="shared" si="123"/>
        <v>13.949340071223562</v>
      </c>
      <c r="K470" s="32">
        <f>IF((D469+L469+M469-AL469)/($C$21+$C$22)&gt;$C$8,$C$8,(D469+L469+M469-AL469)/($C$21+$C$22))</f>
        <v>1400</v>
      </c>
      <c r="L470" s="97">
        <f t="shared" si="115"/>
        <v>0</v>
      </c>
      <c r="M470" s="96">
        <f t="shared" si="116"/>
        <v>0</v>
      </c>
      <c r="N470" s="98">
        <f t="shared" si="124"/>
        <v>1.7382597742038917</v>
      </c>
      <c r="O470" s="100">
        <f t="shared" si="118"/>
        <v>4.2266987561397071</v>
      </c>
      <c r="P470" s="104">
        <f t="shared" si="125"/>
        <v>18.880500609176615</v>
      </c>
      <c r="Q470" s="102">
        <f t="shared" si="131"/>
        <v>2.8886093440366814E-2</v>
      </c>
      <c r="R470" s="106">
        <f>K470-U470</f>
        <v>0</v>
      </c>
      <c r="S470" s="106">
        <f>IF(K470-H469&lt;0,0,K470-H469)</f>
        <v>0</v>
      </c>
      <c r="T470" s="106">
        <f t="shared" si="119"/>
        <v>98.365381490613771</v>
      </c>
      <c r="U470" s="107">
        <f>IF(S470&gt;0,0,IF(U469+(F470-AL470/$C$23)*$C$22/($C$21+$C$22)&gt;$C$8,$C$8,IF(V470=$C$8,U469+(F470-AL470/$C$23)*$C$22/$C$21,U469+(F470-AL470/$C$23)*$C$22/($C$21+$C$22))))</f>
        <v>1400</v>
      </c>
      <c r="V470" s="107">
        <f>IF(S470=0,IF(V469+(F470-AL470/$C$23)*$C$22/($C$21+$C$22)&gt;$C$8,$C$8,V469+(F470-AL470/$C$23)*$C$22/($C$21+$C$22)),E470)</f>
        <v>1400</v>
      </c>
      <c r="W470" s="203">
        <f>IF(S470&gt;0,0,IF(W469+AL470/$C$23&gt;$F$23,$F$23,W469+AL470/$C$23))</f>
        <v>1.6346185093862227</v>
      </c>
      <c r="X470" s="105" t="str">
        <f>IF(R470=0,"-",IF(U470=0,FORECAST($C$8,Инклинометрия!$B$2:$B$152,Инклинометрия!$A$2:$A$152),FORECAST(R470,Инклинометрия!$B$2:$B$152,Инклинометрия!$A$2:$A$152)))</f>
        <v>-</v>
      </c>
      <c r="Y470" s="105" t="str">
        <f>IF(R470=0,"-",IF(U470=0,FORECAST($C$8-R470,Инклинометрия!$B$2:$B$152,Инклинометрия!$A$2:$A$152),0))</f>
        <v>-</v>
      </c>
      <c r="Z470" s="105" t="str">
        <f>IF(S470=0,"-",FORECAST($C$8,Инклинометрия!$B$2:$B$152,Инклинометрия!$A$2:$A$152))</f>
        <v>-</v>
      </c>
      <c r="AA470" s="105" t="str">
        <f>IF(S470=0,"-",FORECAST($C$8-S470,Инклинометрия!$B$2:$B$152,Инклинометрия!$A$2:$A$152))</f>
        <v>-</v>
      </c>
      <c r="AB470" s="105">
        <f>IF(T470=0,"-",FORECAST($C$6,Инклинометрия!$B$2:$B$152,Инклинометрия!$A$2:$A$152))</f>
        <v>1425</v>
      </c>
      <c r="AC470" s="105">
        <f>IF(R470=0,FORECAST($C$6-T470,Инклинометрия!$B$2:$B$152,Инклинометрия!$A$2:$A$152),FORECAST($C$8,Инклинометрия!$B$2:$B$152,Инклинометрия!$A$2:$A$152))</f>
        <v>1331.5528875839168</v>
      </c>
      <c r="AD470" s="107">
        <f>IF(U470=0,"-",FORECAST($C$8,Инклинометрия!$B$2:$B$152,Инклинометрия!$A$2:$A$152))</f>
        <v>1330</v>
      </c>
      <c r="AE470" s="107">
        <f>IF(U470=0,"-",FORECAST($C$8-U470,Инклинометрия!$B$2:$B$152,Инклинометрия!$A$2:$A$152))</f>
        <v>0</v>
      </c>
      <c r="AF470" s="107">
        <f>FORECAST($C$8-S470,Инклинометрия!$B$2:$B$152,Инклинометрия!$A$2:$A$152)</f>
        <v>1330</v>
      </c>
      <c r="AG470" s="107">
        <f>FORECAST($C$8-(S470+V470),Инклинометрия!$B$2:$B$152,Инклинометрия!$A$2:$A$152)</f>
        <v>0</v>
      </c>
      <c r="AH470" s="107">
        <f>IF(W470=0,"-",FORECAST($C$8+W470,Инклинометрия!$B$2:$B$152,Инклинометрия!$A$2:$A$152))</f>
        <v>1331.5528875839168</v>
      </c>
      <c r="AI470" s="107">
        <f>IF(W470=0,"-",FORECAST($C$8,Инклинометрия!$B$2:$B$152,Инклинометрия!$A$2:$A$152))</f>
        <v>1330</v>
      </c>
      <c r="AK470" s="122">
        <f>2*PI()*$C$5*(AT469-AT468)/(LN(AN469/$I$9)*$I$8/$I$7+LN($I$10/AN469)*$I$8/$I$7)</f>
        <v>0</v>
      </c>
      <c r="AL470" s="67">
        <f>AK470*(B470-B469)</f>
        <v>0</v>
      </c>
      <c r="AM470" s="23">
        <f t="shared" si="132"/>
        <v>4.3059540056097682E-2</v>
      </c>
      <c r="AN470" s="26">
        <f>AN469+AK470*(B470-B469)/(2*PI()*$C$5*AN469*$I$11)</f>
        <v>0.12986115207059001</v>
      </c>
      <c r="AO470" s="87">
        <f t="shared" si="126"/>
        <v>111242.59539450394</v>
      </c>
      <c r="AP470" s="87">
        <f>IF(R470+U470&lt;$C$8,0,32*$G$13/$C$12^2*($I$8*R470+$I$6*U470)+32*$G$14/($C$14^2-$C$13^2)*($I$8*S470+$I$6*V470))</f>
        <v>9917.5953945039291</v>
      </c>
      <c r="AQ470" s="66">
        <f>R470*$C$11*$C$9+U470*$C$11*$C$10</f>
        <v>14695380</v>
      </c>
      <c r="AR470" s="66">
        <f>S470*$C$11*$C$9+V470*$C$11*$C$10</f>
        <v>14695380</v>
      </c>
      <c r="AS470" s="87">
        <f>$C$11*(T470*$C$9+W470*$C$10)</f>
        <v>789129.61404581123</v>
      </c>
      <c r="AT470" s="45">
        <f t="shared" si="120"/>
        <v>15595752.209440315</v>
      </c>
      <c r="AU470" s="75"/>
    </row>
    <row r="471" spans="2:47" ht="15" thickBot="1" x14ac:dyDescent="0.35">
      <c r="B471" s="41">
        <f t="shared" si="127"/>
        <v>4400</v>
      </c>
      <c r="C471" s="8">
        <f t="shared" si="128"/>
        <v>44</v>
      </c>
      <c r="D471" s="73">
        <f t="shared" si="114"/>
        <v>58.85</v>
      </c>
      <c r="E471" s="29">
        <f t="shared" si="117"/>
        <v>3262.6253548626851</v>
      </c>
      <c r="F471" s="29">
        <f t="shared" si="121"/>
        <v>7.4150576246879609</v>
      </c>
      <c r="G471" s="29">
        <f t="shared" si="129"/>
        <v>9.9176395730201481</v>
      </c>
      <c r="H471" s="17">
        <f t="shared" si="130"/>
        <v>4363.7614121288289</v>
      </c>
      <c r="I471" s="29">
        <f t="shared" si="122"/>
        <v>2.2250485660981263</v>
      </c>
      <c r="J471" s="29">
        <f t="shared" si="123"/>
        <v>13.949340071223991</v>
      </c>
      <c r="K471" s="32">
        <f>IF((D470+L470+M470-AL470)/($C$21+$C$22)&gt;$C$8,$C$8,(D470+L470+M470-AL470)/($C$21+$C$22))</f>
        <v>1400</v>
      </c>
      <c r="L471" s="97">
        <f t="shared" si="115"/>
        <v>0</v>
      </c>
      <c r="M471" s="96">
        <f t="shared" si="116"/>
        <v>0</v>
      </c>
      <c r="N471" s="98">
        <f t="shared" si="124"/>
        <v>1.7382597742038917</v>
      </c>
      <c r="O471" s="100">
        <f t="shared" si="118"/>
        <v>4.2266987561397071</v>
      </c>
      <c r="P471" s="104">
        <f t="shared" si="125"/>
        <v>18.880500609176615</v>
      </c>
      <c r="Q471" s="102">
        <f t="shared" si="131"/>
        <v>2.8886093440366814E-2</v>
      </c>
      <c r="R471" s="106">
        <f>K471-U471</f>
        <v>0</v>
      </c>
      <c r="S471" s="106">
        <f>IF(K471-H470&lt;0,0,K471-H470)</f>
        <v>0</v>
      </c>
      <c r="T471" s="106">
        <f t="shared" si="119"/>
        <v>98.365381490613771</v>
      </c>
      <c r="U471" s="107">
        <f>IF(S471&gt;0,0,IF(U470+(F471-AL471/$C$23)*$C$22/($C$21+$C$22)&gt;$C$8,$C$8,IF(V471=$C$8,U470+(F471-AL471/$C$23)*$C$22/$C$21,U470+(F471-AL471/$C$23)*$C$22/($C$21+$C$22))))</f>
        <v>1400</v>
      </c>
      <c r="V471" s="107">
        <f>IF(S471=0,IF(V470+(F471-AL471/$C$23)*$C$22/($C$21+$C$22)&gt;$C$8,$C$8,V470+(F471-AL471/$C$23)*$C$22/($C$21+$C$22)),E471)</f>
        <v>1400</v>
      </c>
      <c r="W471" s="203">
        <f>IF(S471&gt;0,0,IF(W470+AL471/$C$23&gt;$F$23,$F$23,W470+AL471/$C$23))</f>
        <v>1.6346185093862227</v>
      </c>
      <c r="X471" s="105" t="str">
        <f>IF(R471=0,"-",IF(U471=0,FORECAST($C$8,Инклинометрия!$B$2:$B$152,Инклинометрия!$A$2:$A$152),FORECAST(R471,Инклинометрия!$B$2:$B$152,Инклинометрия!$A$2:$A$152)))</f>
        <v>-</v>
      </c>
      <c r="Y471" s="105" t="str">
        <f>IF(R471=0,"-",IF(U471=0,FORECAST($C$8-R471,Инклинометрия!$B$2:$B$152,Инклинометрия!$A$2:$A$152),0))</f>
        <v>-</v>
      </c>
      <c r="Z471" s="105" t="str">
        <f>IF(S471=0,"-",FORECAST($C$8,Инклинометрия!$B$2:$B$152,Инклинометрия!$A$2:$A$152))</f>
        <v>-</v>
      </c>
      <c r="AA471" s="105" t="str">
        <f>IF(S471=0,"-",FORECAST($C$8-S471,Инклинометрия!$B$2:$B$152,Инклинометрия!$A$2:$A$152))</f>
        <v>-</v>
      </c>
      <c r="AB471" s="105">
        <f>IF(T471=0,"-",FORECAST($C$6,Инклинометрия!$B$2:$B$152,Инклинометрия!$A$2:$A$152))</f>
        <v>1425</v>
      </c>
      <c r="AC471" s="105">
        <f>IF(R471=0,FORECAST($C$6-T471,Инклинометрия!$B$2:$B$152,Инклинометрия!$A$2:$A$152),FORECAST($C$8,Инклинометрия!$B$2:$B$152,Инклинометрия!$A$2:$A$152))</f>
        <v>1331.5528875839168</v>
      </c>
      <c r="AD471" s="107">
        <f>IF(U471=0,"-",FORECAST($C$8,Инклинометрия!$B$2:$B$152,Инклинометрия!$A$2:$A$152))</f>
        <v>1330</v>
      </c>
      <c r="AE471" s="107">
        <f>IF(U471=0,"-",FORECAST($C$8-U471,Инклинометрия!$B$2:$B$152,Инклинометрия!$A$2:$A$152))</f>
        <v>0</v>
      </c>
      <c r="AF471" s="107">
        <f>FORECAST($C$8-S471,Инклинометрия!$B$2:$B$152,Инклинометрия!$A$2:$A$152)</f>
        <v>1330</v>
      </c>
      <c r="AG471" s="107">
        <f>FORECAST($C$8-(S471+V471),Инклинометрия!$B$2:$B$152,Инклинометрия!$A$2:$A$152)</f>
        <v>0</v>
      </c>
      <c r="AH471" s="107">
        <f>IF(W471=0,"-",FORECAST($C$8+W471,Инклинометрия!$B$2:$B$152,Инклинометрия!$A$2:$A$152))</f>
        <v>1331.5528875839168</v>
      </c>
      <c r="AI471" s="107">
        <f>IF(W471=0,"-",FORECAST($C$8,Инклинометрия!$B$2:$B$152,Инклинометрия!$A$2:$A$152))</f>
        <v>1330</v>
      </c>
      <c r="AK471" s="122">
        <f>2*PI()*$C$5*(AT470-AT469)/(LN(AN470/$I$9)*$I$8/$I$7+LN($I$10/AN470)*$I$8/$I$7)</f>
        <v>0</v>
      </c>
      <c r="AL471" s="67">
        <f>AK471*(B471-B470)</f>
        <v>0</v>
      </c>
      <c r="AM471" s="23">
        <f t="shared" si="132"/>
        <v>4.3059540056097682E-2</v>
      </c>
      <c r="AN471" s="26">
        <f>AN470+AK471*(B471-B470)/(2*PI()*$C$5*AN470*$I$11)</f>
        <v>0.12986115207059001</v>
      </c>
      <c r="AO471" s="87">
        <f t="shared" si="126"/>
        <v>111242.59539450394</v>
      </c>
      <c r="AP471" s="87">
        <f>IF(R471+U471&lt;$C$8,0,32*$G$13/$C$12^2*($I$8*R471+$I$6*U471)+32*$G$14/($C$14^2-$C$13^2)*($I$8*S471+$I$6*V471))</f>
        <v>9917.5953945039291</v>
      </c>
      <c r="AQ471" s="66">
        <f>R471*$C$11*$C$9+U471*$C$11*$C$10</f>
        <v>14695380</v>
      </c>
      <c r="AR471" s="66">
        <f>S471*$C$11*$C$9+V471*$C$11*$C$10</f>
        <v>14695380</v>
      </c>
      <c r="AS471" s="87">
        <f>$C$11*(T471*$C$9+W471*$C$10)</f>
        <v>789129.61404581123</v>
      </c>
      <c r="AT471" s="45">
        <f t="shared" si="120"/>
        <v>15595752.209440315</v>
      </c>
      <c r="AU471" s="75"/>
    </row>
    <row r="472" spans="2:47" ht="15" thickBot="1" x14ac:dyDescent="0.35">
      <c r="B472" s="41">
        <f t="shared" si="127"/>
        <v>4410</v>
      </c>
      <c r="C472" s="8">
        <f t="shared" si="128"/>
        <v>44.1</v>
      </c>
      <c r="D472" s="73">
        <f t="shared" si="114"/>
        <v>58.983750000000001</v>
      </c>
      <c r="E472" s="29">
        <f t="shared" si="117"/>
        <v>3270.040412487373</v>
      </c>
      <c r="F472" s="29">
        <f t="shared" si="121"/>
        <v>7.4150576246879609</v>
      </c>
      <c r="G472" s="29">
        <f t="shared" si="129"/>
        <v>9.9176395730201481</v>
      </c>
      <c r="H472" s="17">
        <f t="shared" si="130"/>
        <v>4373.6790517018489</v>
      </c>
      <c r="I472" s="29">
        <f t="shared" si="122"/>
        <v>2.2250485660981263</v>
      </c>
      <c r="J472" s="29">
        <f t="shared" si="123"/>
        <v>13.949340071223991</v>
      </c>
      <c r="K472" s="32">
        <f>IF((D471+L471+M471-AL471)/($C$21+$C$22)&gt;$C$8,$C$8,(D471+L471+M471-AL471)/($C$21+$C$22))</f>
        <v>1400</v>
      </c>
      <c r="L472" s="97">
        <f t="shared" si="115"/>
        <v>0</v>
      </c>
      <c r="M472" s="96">
        <f t="shared" si="116"/>
        <v>0</v>
      </c>
      <c r="N472" s="98">
        <f t="shared" si="124"/>
        <v>1.7382597742038917</v>
      </c>
      <c r="O472" s="100">
        <f t="shared" si="118"/>
        <v>4.2266987561397071</v>
      </c>
      <c r="P472" s="104">
        <f t="shared" si="125"/>
        <v>18.880500609176615</v>
      </c>
      <c r="Q472" s="102">
        <f t="shared" si="131"/>
        <v>2.8886093440366814E-2</v>
      </c>
      <c r="R472" s="106">
        <f>K472-U472</f>
        <v>0</v>
      </c>
      <c r="S472" s="106">
        <f>IF(K472-H471&lt;0,0,K472-H471)</f>
        <v>0</v>
      </c>
      <c r="T472" s="106">
        <f t="shared" si="119"/>
        <v>98.365381490613771</v>
      </c>
      <c r="U472" s="107">
        <f>IF(S472&gt;0,0,IF(U471+(F472-AL472/$C$23)*$C$22/($C$21+$C$22)&gt;$C$8,$C$8,IF(V472=$C$8,U471+(F472-AL472/$C$23)*$C$22/$C$21,U471+(F472-AL472/$C$23)*$C$22/($C$21+$C$22))))</f>
        <v>1400</v>
      </c>
      <c r="V472" s="107">
        <f>IF(S472=0,IF(V471+(F472-AL472/$C$23)*$C$22/($C$21+$C$22)&gt;$C$8,$C$8,V471+(F472-AL472/$C$23)*$C$22/($C$21+$C$22)),E472)</f>
        <v>1400</v>
      </c>
      <c r="W472" s="203">
        <f>IF(S472&gt;0,0,IF(W471+AL472/$C$23&gt;$F$23,$F$23,W471+AL472/$C$23))</f>
        <v>1.6346185093862227</v>
      </c>
      <c r="X472" s="105" t="str">
        <f>IF(R472=0,"-",IF(U472=0,FORECAST($C$8,Инклинометрия!$B$2:$B$152,Инклинометрия!$A$2:$A$152),FORECAST(R472,Инклинометрия!$B$2:$B$152,Инклинометрия!$A$2:$A$152)))</f>
        <v>-</v>
      </c>
      <c r="Y472" s="105" t="str">
        <f>IF(R472=0,"-",IF(U472=0,FORECAST($C$8-R472,Инклинометрия!$B$2:$B$152,Инклинометрия!$A$2:$A$152),0))</f>
        <v>-</v>
      </c>
      <c r="Z472" s="105" t="str">
        <f>IF(S472=0,"-",FORECAST($C$8,Инклинометрия!$B$2:$B$152,Инклинометрия!$A$2:$A$152))</f>
        <v>-</v>
      </c>
      <c r="AA472" s="105" t="str">
        <f>IF(S472=0,"-",FORECAST($C$8-S472,Инклинометрия!$B$2:$B$152,Инклинометрия!$A$2:$A$152))</f>
        <v>-</v>
      </c>
      <c r="AB472" s="105">
        <f>IF(T472=0,"-",FORECAST($C$6,Инклинометрия!$B$2:$B$152,Инклинометрия!$A$2:$A$152))</f>
        <v>1425</v>
      </c>
      <c r="AC472" s="105">
        <f>IF(R472=0,FORECAST($C$6-T472,Инклинометрия!$B$2:$B$152,Инклинометрия!$A$2:$A$152),FORECAST($C$8,Инклинометрия!$B$2:$B$152,Инклинометрия!$A$2:$A$152))</f>
        <v>1331.5528875839168</v>
      </c>
      <c r="AD472" s="107">
        <f>IF(U472=0,"-",FORECAST($C$8,Инклинометрия!$B$2:$B$152,Инклинометрия!$A$2:$A$152))</f>
        <v>1330</v>
      </c>
      <c r="AE472" s="107">
        <f>IF(U472=0,"-",FORECAST($C$8-U472,Инклинометрия!$B$2:$B$152,Инклинометрия!$A$2:$A$152))</f>
        <v>0</v>
      </c>
      <c r="AF472" s="107">
        <f>FORECAST($C$8-S472,Инклинометрия!$B$2:$B$152,Инклинометрия!$A$2:$A$152)</f>
        <v>1330</v>
      </c>
      <c r="AG472" s="107">
        <f>FORECAST($C$8-(S472+V472),Инклинометрия!$B$2:$B$152,Инклинометрия!$A$2:$A$152)</f>
        <v>0</v>
      </c>
      <c r="AH472" s="107">
        <f>IF(W472=0,"-",FORECAST($C$8+W472,Инклинометрия!$B$2:$B$152,Инклинометрия!$A$2:$A$152))</f>
        <v>1331.5528875839168</v>
      </c>
      <c r="AI472" s="107">
        <f>IF(W472=0,"-",FORECAST($C$8,Инклинометрия!$B$2:$B$152,Инклинометрия!$A$2:$A$152))</f>
        <v>1330</v>
      </c>
      <c r="AK472" s="122">
        <f>2*PI()*$C$5*(AT471-AT470)/(LN(AN471/$I$9)*$I$8/$I$7+LN($I$10/AN471)*$I$8/$I$7)</f>
        <v>0</v>
      </c>
      <c r="AL472" s="67">
        <f>AK472*(B472-B471)</f>
        <v>0</v>
      </c>
      <c r="AM472" s="23">
        <f t="shared" si="132"/>
        <v>4.3059540056097682E-2</v>
      </c>
      <c r="AN472" s="26">
        <f>AN471+AK472*(B472-B471)/(2*PI()*$C$5*AN471*$I$11)</f>
        <v>0.12986115207059001</v>
      </c>
      <c r="AO472" s="87">
        <f t="shared" si="126"/>
        <v>111242.59539450394</v>
      </c>
      <c r="AP472" s="87">
        <f>IF(R472+U472&lt;$C$8,0,32*$G$13/$C$12^2*($I$8*R472+$I$6*U472)+32*$G$14/($C$14^2-$C$13^2)*($I$8*S472+$I$6*V472))</f>
        <v>9917.5953945039291</v>
      </c>
      <c r="AQ472" s="66">
        <f>R472*$C$11*$C$9+U472*$C$11*$C$10</f>
        <v>14695380</v>
      </c>
      <c r="AR472" s="66">
        <f>S472*$C$11*$C$9+V472*$C$11*$C$10</f>
        <v>14695380</v>
      </c>
      <c r="AS472" s="87">
        <f>$C$11*(T472*$C$9+W472*$C$10)</f>
        <v>789129.61404581123</v>
      </c>
      <c r="AT472" s="45">
        <f t="shared" si="120"/>
        <v>15595752.209440315</v>
      </c>
      <c r="AU472" s="75"/>
    </row>
    <row r="473" spans="2:47" ht="15" thickBot="1" x14ac:dyDescent="0.35">
      <c r="B473" s="41">
        <f t="shared" si="127"/>
        <v>4420</v>
      </c>
      <c r="C473" s="8">
        <f t="shared" si="128"/>
        <v>44.2</v>
      </c>
      <c r="D473" s="73">
        <f t="shared" si="114"/>
        <v>59.1175</v>
      </c>
      <c r="E473" s="29">
        <f t="shared" si="117"/>
        <v>3277.4554701120614</v>
      </c>
      <c r="F473" s="29">
        <f t="shared" si="121"/>
        <v>7.4150576246884157</v>
      </c>
      <c r="G473" s="29">
        <f t="shared" si="129"/>
        <v>9.9176395730207556</v>
      </c>
      <c r="H473" s="17">
        <f t="shared" si="130"/>
        <v>4383.59669127487</v>
      </c>
      <c r="I473" s="29">
        <f t="shared" si="122"/>
        <v>2.2250485660981263</v>
      </c>
      <c r="J473" s="29">
        <f t="shared" si="123"/>
        <v>13.949340071224418</v>
      </c>
      <c r="K473" s="32">
        <f>IF((D472+L472+M472-AL472)/($C$21+$C$22)&gt;$C$8,$C$8,(D472+L472+M472-AL472)/($C$21+$C$22))</f>
        <v>1400</v>
      </c>
      <c r="L473" s="97">
        <f t="shared" si="115"/>
        <v>0</v>
      </c>
      <c r="M473" s="96">
        <f t="shared" si="116"/>
        <v>0</v>
      </c>
      <c r="N473" s="98">
        <f t="shared" si="124"/>
        <v>1.7382597742038917</v>
      </c>
      <c r="O473" s="100">
        <f t="shared" si="118"/>
        <v>4.2266987561397071</v>
      </c>
      <c r="P473" s="104">
        <f t="shared" si="125"/>
        <v>18.880500609176615</v>
      </c>
      <c r="Q473" s="102">
        <f t="shared" si="131"/>
        <v>2.8886093440366814E-2</v>
      </c>
      <c r="R473" s="106">
        <f>K473-U473</f>
        <v>0</v>
      </c>
      <c r="S473" s="106">
        <f>IF(K473-H472&lt;0,0,K473-H472)</f>
        <v>0</v>
      </c>
      <c r="T473" s="106">
        <f t="shared" si="119"/>
        <v>98.365381490613771</v>
      </c>
      <c r="U473" s="107">
        <f>IF(S473&gt;0,0,IF(U472+(F473-AL473/$C$23)*$C$22/($C$21+$C$22)&gt;$C$8,$C$8,IF(V473=$C$8,U472+(F473-AL473/$C$23)*$C$22/$C$21,U472+(F473-AL473/$C$23)*$C$22/($C$21+$C$22))))</f>
        <v>1400</v>
      </c>
      <c r="V473" s="107">
        <f>IF(S473=0,IF(V472+(F473-AL473/$C$23)*$C$22/($C$21+$C$22)&gt;$C$8,$C$8,V472+(F473-AL473/$C$23)*$C$22/($C$21+$C$22)),E473)</f>
        <v>1400</v>
      </c>
      <c r="W473" s="203">
        <f>IF(S473&gt;0,0,IF(W472+AL473/$C$23&gt;$F$23,$F$23,W472+AL473/$C$23))</f>
        <v>1.6346185093862227</v>
      </c>
      <c r="X473" s="105" t="str">
        <f>IF(R473=0,"-",IF(U473=0,FORECAST($C$8,Инклинометрия!$B$2:$B$152,Инклинометрия!$A$2:$A$152),FORECAST(R473,Инклинометрия!$B$2:$B$152,Инклинометрия!$A$2:$A$152)))</f>
        <v>-</v>
      </c>
      <c r="Y473" s="105" t="str">
        <f>IF(R473=0,"-",IF(U473=0,FORECAST($C$8-R473,Инклинометрия!$B$2:$B$152,Инклинометрия!$A$2:$A$152),0))</f>
        <v>-</v>
      </c>
      <c r="Z473" s="105" t="str">
        <f>IF(S473=0,"-",FORECAST($C$8,Инклинометрия!$B$2:$B$152,Инклинометрия!$A$2:$A$152))</f>
        <v>-</v>
      </c>
      <c r="AA473" s="105" t="str">
        <f>IF(S473=0,"-",FORECAST($C$8-S473,Инклинометрия!$B$2:$B$152,Инклинометрия!$A$2:$A$152))</f>
        <v>-</v>
      </c>
      <c r="AB473" s="105">
        <f>IF(T473=0,"-",FORECAST($C$6,Инклинометрия!$B$2:$B$152,Инклинометрия!$A$2:$A$152))</f>
        <v>1425</v>
      </c>
      <c r="AC473" s="105">
        <f>IF(R473=0,FORECAST($C$6-T473,Инклинометрия!$B$2:$B$152,Инклинометрия!$A$2:$A$152),FORECAST($C$8,Инклинометрия!$B$2:$B$152,Инклинометрия!$A$2:$A$152))</f>
        <v>1331.5528875839168</v>
      </c>
      <c r="AD473" s="107">
        <f>IF(U473=0,"-",FORECAST($C$8,Инклинометрия!$B$2:$B$152,Инклинометрия!$A$2:$A$152))</f>
        <v>1330</v>
      </c>
      <c r="AE473" s="107">
        <f>IF(U473=0,"-",FORECAST($C$8-U473,Инклинометрия!$B$2:$B$152,Инклинометрия!$A$2:$A$152))</f>
        <v>0</v>
      </c>
      <c r="AF473" s="107">
        <f>FORECAST($C$8-S473,Инклинометрия!$B$2:$B$152,Инклинометрия!$A$2:$A$152)</f>
        <v>1330</v>
      </c>
      <c r="AG473" s="107">
        <f>FORECAST($C$8-(S473+V473),Инклинометрия!$B$2:$B$152,Инклинометрия!$A$2:$A$152)</f>
        <v>0</v>
      </c>
      <c r="AH473" s="107">
        <f>IF(W473=0,"-",FORECAST($C$8+W473,Инклинометрия!$B$2:$B$152,Инклинометрия!$A$2:$A$152))</f>
        <v>1331.5528875839168</v>
      </c>
      <c r="AI473" s="107">
        <f>IF(W473=0,"-",FORECAST($C$8,Инклинометрия!$B$2:$B$152,Инклинометрия!$A$2:$A$152))</f>
        <v>1330</v>
      </c>
      <c r="AK473" s="122">
        <f>2*PI()*$C$5*(AT472-AT471)/(LN(AN472/$I$9)*$I$8/$I$7+LN($I$10/AN472)*$I$8/$I$7)</f>
        <v>0</v>
      </c>
      <c r="AL473" s="67">
        <f>AK473*(B473-B472)</f>
        <v>0</v>
      </c>
      <c r="AM473" s="23">
        <f t="shared" si="132"/>
        <v>4.3059540056097682E-2</v>
      </c>
      <c r="AN473" s="26">
        <f>AN472+AK473*(B473-B472)/(2*PI()*$C$5*AN472*$I$11)</f>
        <v>0.12986115207059001</v>
      </c>
      <c r="AO473" s="87">
        <f t="shared" si="126"/>
        <v>111242.59539450394</v>
      </c>
      <c r="AP473" s="87">
        <f>IF(R473+U473&lt;$C$8,0,32*$G$13/$C$12^2*($I$8*R473+$I$6*U473)+32*$G$14/($C$14^2-$C$13^2)*($I$8*S473+$I$6*V473))</f>
        <v>9917.5953945039291</v>
      </c>
      <c r="AQ473" s="66">
        <f>R473*$C$11*$C$9+U473*$C$11*$C$10</f>
        <v>14695380</v>
      </c>
      <c r="AR473" s="66">
        <f>S473*$C$11*$C$9+V473*$C$11*$C$10</f>
        <v>14695380</v>
      </c>
      <c r="AS473" s="87">
        <f>$C$11*(T473*$C$9+W473*$C$10)</f>
        <v>789129.61404581123</v>
      </c>
      <c r="AT473" s="45">
        <f t="shared" si="120"/>
        <v>15595752.209440315</v>
      </c>
      <c r="AU473" s="75"/>
    </row>
    <row r="474" spans="2:47" ht="15" thickBot="1" x14ac:dyDescent="0.35">
      <c r="B474" s="41">
        <f t="shared" si="127"/>
        <v>4430</v>
      </c>
      <c r="C474" s="8">
        <f t="shared" si="128"/>
        <v>44.300000000000004</v>
      </c>
      <c r="D474" s="73">
        <f t="shared" si="114"/>
        <v>59.251250000000006</v>
      </c>
      <c r="E474" s="29">
        <f t="shared" si="117"/>
        <v>3284.8705277367494</v>
      </c>
      <c r="F474" s="29">
        <f t="shared" si="121"/>
        <v>7.4150576246879609</v>
      </c>
      <c r="G474" s="29">
        <f t="shared" si="129"/>
        <v>9.9176395730201481</v>
      </c>
      <c r="H474" s="17">
        <f t="shared" si="130"/>
        <v>4393.5143308478901</v>
      </c>
      <c r="I474" s="29">
        <f t="shared" si="122"/>
        <v>2.2250485660981263</v>
      </c>
      <c r="J474" s="29">
        <f t="shared" si="123"/>
        <v>13.949340071223991</v>
      </c>
      <c r="K474" s="32">
        <f>IF((D473+L473+M473-AL473)/($C$21+$C$22)&gt;$C$8,$C$8,(D473+L473+M473-AL473)/($C$21+$C$22))</f>
        <v>1400</v>
      </c>
      <c r="L474" s="97">
        <f t="shared" si="115"/>
        <v>0</v>
      </c>
      <c r="M474" s="96">
        <f t="shared" si="116"/>
        <v>0</v>
      </c>
      <c r="N474" s="98">
        <f t="shared" si="124"/>
        <v>1.7382597742038917</v>
      </c>
      <c r="O474" s="100">
        <f t="shared" si="118"/>
        <v>4.2266987561397071</v>
      </c>
      <c r="P474" s="104">
        <f t="shared" si="125"/>
        <v>18.880500609176615</v>
      </c>
      <c r="Q474" s="102">
        <f t="shared" si="131"/>
        <v>2.8886093440366814E-2</v>
      </c>
      <c r="R474" s="106">
        <f>K474-U474</f>
        <v>0</v>
      </c>
      <c r="S474" s="106">
        <f>IF(K474-H473&lt;0,0,K474-H473)</f>
        <v>0</v>
      </c>
      <c r="T474" s="106">
        <f t="shared" si="119"/>
        <v>98.365381490613771</v>
      </c>
      <c r="U474" s="107">
        <f>IF(S474&gt;0,0,IF(U473+(F474-AL474/$C$23)*$C$22/($C$21+$C$22)&gt;$C$8,$C$8,IF(V474=$C$8,U473+(F474-AL474/$C$23)*$C$22/$C$21,U473+(F474-AL474/$C$23)*$C$22/($C$21+$C$22))))</f>
        <v>1400</v>
      </c>
      <c r="V474" s="107">
        <f>IF(S474=0,IF(V473+(F474-AL474/$C$23)*$C$22/($C$21+$C$22)&gt;$C$8,$C$8,V473+(F474-AL474/$C$23)*$C$22/($C$21+$C$22)),E474)</f>
        <v>1400</v>
      </c>
      <c r="W474" s="203">
        <f>IF(S474&gt;0,0,IF(W473+AL474/$C$23&gt;$F$23,$F$23,W473+AL474/$C$23))</f>
        <v>1.6346185093862227</v>
      </c>
      <c r="X474" s="105" t="str">
        <f>IF(R474=0,"-",IF(U474=0,FORECAST($C$8,Инклинометрия!$B$2:$B$152,Инклинометрия!$A$2:$A$152),FORECAST(R474,Инклинометрия!$B$2:$B$152,Инклинометрия!$A$2:$A$152)))</f>
        <v>-</v>
      </c>
      <c r="Y474" s="105" t="str">
        <f>IF(R474=0,"-",IF(U474=0,FORECAST($C$8-R474,Инклинометрия!$B$2:$B$152,Инклинометрия!$A$2:$A$152),0))</f>
        <v>-</v>
      </c>
      <c r="Z474" s="105" t="str">
        <f>IF(S474=0,"-",FORECAST($C$8,Инклинометрия!$B$2:$B$152,Инклинометрия!$A$2:$A$152))</f>
        <v>-</v>
      </c>
      <c r="AA474" s="105" t="str">
        <f>IF(S474=0,"-",FORECAST($C$8-S474,Инклинометрия!$B$2:$B$152,Инклинометрия!$A$2:$A$152))</f>
        <v>-</v>
      </c>
      <c r="AB474" s="105">
        <f>IF(T474=0,"-",FORECAST($C$6,Инклинометрия!$B$2:$B$152,Инклинометрия!$A$2:$A$152))</f>
        <v>1425</v>
      </c>
      <c r="AC474" s="105">
        <f>IF(R474=0,FORECAST($C$6-T474,Инклинометрия!$B$2:$B$152,Инклинометрия!$A$2:$A$152),FORECAST($C$8,Инклинометрия!$B$2:$B$152,Инклинометрия!$A$2:$A$152))</f>
        <v>1331.5528875839168</v>
      </c>
      <c r="AD474" s="107">
        <f>IF(U474=0,"-",FORECAST($C$8,Инклинометрия!$B$2:$B$152,Инклинометрия!$A$2:$A$152))</f>
        <v>1330</v>
      </c>
      <c r="AE474" s="107">
        <f>IF(U474=0,"-",FORECAST($C$8-U474,Инклинометрия!$B$2:$B$152,Инклинометрия!$A$2:$A$152))</f>
        <v>0</v>
      </c>
      <c r="AF474" s="107">
        <f>FORECAST($C$8-S474,Инклинометрия!$B$2:$B$152,Инклинометрия!$A$2:$A$152)</f>
        <v>1330</v>
      </c>
      <c r="AG474" s="107">
        <f>FORECAST($C$8-(S474+V474),Инклинометрия!$B$2:$B$152,Инклинометрия!$A$2:$A$152)</f>
        <v>0</v>
      </c>
      <c r="AH474" s="107">
        <f>IF(W474=0,"-",FORECAST($C$8+W474,Инклинометрия!$B$2:$B$152,Инклинометрия!$A$2:$A$152))</f>
        <v>1331.5528875839168</v>
      </c>
      <c r="AI474" s="107">
        <f>IF(W474=0,"-",FORECAST($C$8,Инклинометрия!$B$2:$B$152,Инклинометрия!$A$2:$A$152))</f>
        <v>1330</v>
      </c>
      <c r="AK474" s="122">
        <f>2*PI()*$C$5*(AT473-AT472)/(LN(AN473/$I$9)*$I$8/$I$7+LN($I$10/AN473)*$I$8/$I$7)</f>
        <v>0</v>
      </c>
      <c r="AL474" s="67">
        <f>AK474*(B474-B473)</f>
        <v>0</v>
      </c>
      <c r="AM474" s="23">
        <f t="shared" si="132"/>
        <v>4.3059540056097682E-2</v>
      </c>
      <c r="AN474" s="26">
        <f>AN473+AK474*(B474-B473)/(2*PI()*$C$5*AN473*$I$11)</f>
        <v>0.12986115207059001</v>
      </c>
      <c r="AO474" s="87">
        <f t="shared" si="126"/>
        <v>111242.59539450394</v>
      </c>
      <c r="AP474" s="87">
        <f>IF(R474+U474&lt;$C$8,0,32*$G$13/$C$12^2*($I$8*R474+$I$6*U474)+32*$G$14/($C$14^2-$C$13^2)*($I$8*S474+$I$6*V474))</f>
        <v>9917.5953945039291</v>
      </c>
      <c r="AQ474" s="66">
        <f>R474*$C$11*$C$9+U474*$C$11*$C$10</f>
        <v>14695380</v>
      </c>
      <c r="AR474" s="66">
        <f>S474*$C$11*$C$9+V474*$C$11*$C$10</f>
        <v>14695380</v>
      </c>
      <c r="AS474" s="87">
        <f>$C$11*(T474*$C$9+W474*$C$10)</f>
        <v>789129.61404581123</v>
      </c>
      <c r="AT474" s="45">
        <f t="shared" si="120"/>
        <v>15595752.209440315</v>
      </c>
      <c r="AU474" s="75"/>
    </row>
    <row r="475" spans="2:47" ht="15" thickBot="1" x14ac:dyDescent="0.35">
      <c r="B475" s="41">
        <f t="shared" si="127"/>
        <v>4440</v>
      </c>
      <c r="C475" s="8">
        <f t="shared" si="128"/>
        <v>44.4</v>
      </c>
      <c r="D475" s="73">
        <f t="shared" si="114"/>
        <v>59.384999999999998</v>
      </c>
      <c r="E475" s="29">
        <f t="shared" si="117"/>
        <v>3292.2855853614369</v>
      </c>
      <c r="F475" s="29">
        <f t="shared" si="121"/>
        <v>7.4150576246875062</v>
      </c>
      <c r="G475" s="29">
        <f t="shared" si="129"/>
        <v>9.9176395730195388</v>
      </c>
      <c r="H475" s="17">
        <f t="shared" si="130"/>
        <v>4403.4319704209092</v>
      </c>
      <c r="I475" s="29">
        <f t="shared" si="122"/>
        <v>2.2250485660981263</v>
      </c>
      <c r="J475" s="29">
        <f t="shared" si="123"/>
        <v>13.949340071223562</v>
      </c>
      <c r="K475" s="32">
        <f>IF((D474+L474+M474-AL474)/($C$21+$C$22)&gt;$C$8,$C$8,(D474+L474+M474-AL474)/($C$21+$C$22))</f>
        <v>1400</v>
      </c>
      <c r="L475" s="97">
        <f t="shared" si="115"/>
        <v>0</v>
      </c>
      <c r="M475" s="96">
        <f t="shared" si="116"/>
        <v>0</v>
      </c>
      <c r="N475" s="98">
        <f t="shared" si="124"/>
        <v>1.7382597742038917</v>
      </c>
      <c r="O475" s="100">
        <f t="shared" si="118"/>
        <v>4.2266987561397071</v>
      </c>
      <c r="P475" s="104">
        <f t="shared" si="125"/>
        <v>18.880500609176615</v>
      </c>
      <c r="Q475" s="102">
        <f t="shared" si="131"/>
        <v>2.8886093440366814E-2</v>
      </c>
      <c r="R475" s="106">
        <f>K475-U475</f>
        <v>0</v>
      </c>
      <c r="S475" s="106">
        <f>IF(K475-H474&lt;0,0,K475-H474)</f>
        <v>0</v>
      </c>
      <c r="T475" s="106">
        <f t="shared" si="119"/>
        <v>98.365381490613771</v>
      </c>
      <c r="U475" s="107">
        <f>IF(S475&gt;0,0,IF(U474+(F475-AL475/$C$23)*$C$22/($C$21+$C$22)&gt;$C$8,$C$8,IF(V475=$C$8,U474+(F475-AL475/$C$23)*$C$22/$C$21,U474+(F475-AL475/$C$23)*$C$22/($C$21+$C$22))))</f>
        <v>1400</v>
      </c>
      <c r="V475" s="107">
        <f>IF(S475=0,IF(V474+(F475-AL475/$C$23)*$C$22/($C$21+$C$22)&gt;$C$8,$C$8,V474+(F475-AL475/$C$23)*$C$22/($C$21+$C$22)),E475)</f>
        <v>1400</v>
      </c>
      <c r="W475" s="203">
        <f>IF(S475&gt;0,0,IF(W474+AL475/$C$23&gt;$F$23,$F$23,W474+AL475/$C$23))</f>
        <v>1.6346185093862227</v>
      </c>
      <c r="X475" s="105" t="str">
        <f>IF(R475=0,"-",IF(U475=0,FORECAST($C$8,Инклинометрия!$B$2:$B$152,Инклинометрия!$A$2:$A$152),FORECAST(R475,Инклинометрия!$B$2:$B$152,Инклинометрия!$A$2:$A$152)))</f>
        <v>-</v>
      </c>
      <c r="Y475" s="105" t="str">
        <f>IF(R475=0,"-",IF(U475=0,FORECAST($C$8-R475,Инклинометрия!$B$2:$B$152,Инклинометрия!$A$2:$A$152),0))</f>
        <v>-</v>
      </c>
      <c r="Z475" s="105" t="str">
        <f>IF(S475=0,"-",FORECAST($C$8,Инклинометрия!$B$2:$B$152,Инклинометрия!$A$2:$A$152))</f>
        <v>-</v>
      </c>
      <c r="AA475" s="105" t="str">
        <f>IF(S475=0,"-",FORECAST($C$8-S475,Инклинометрия!$B$2:$B$152,Инклинометрия!$A$2:$A$152))</f>
        <v>-</v>
      </c>
      <c r="AB475" s="105">
        <f>IF(T475=0,"-",FORECAST($C$6,Инклинометрия!$B$2:$B$152,Инклинометрия!$A$2:$A$152))</f>
        <v>1425</v>
      </c>
      <c r="AC475" s="105">
        <f>IF(R475=0,FORECAST($C$6-T475,Инклинометрия!$B$2:$B$152,Инклинометрия!$A$2:$A$152),FORECAST($C$8,Инклинометрия!$B$2:$B$152,Инклинометрия!$A$2:$A$152))</f>
        <v>1331.5528875839168</v>
      </c>
      <c r="AD475" s="107">
        <f>IF(U475=0,"-",FORECAST($C$8,Инклинометрия!$B$2:$B$152,Инклинометрия!$A$2:$A$152))</f>
        <v>1330</v>
      </c>
      <c r="AE475" s="107">
        <f>IF(U475=0,"-",FORECAST($C$8-U475,Инклинометрия!$B$2:$B$152,Инклинометрия!$A$2:$A$152))</f>
        <v>0</v>
      </c>
      <c r="AF475" s="107">
        <f>FORECAST($C$8-S475,Инклинометрия!$B$2:$B$152,Инклинометрия!$A$2:$A$152)</f>
        <v>1330</v>
      </c>
      <c r="AG475" s="107">
        <f>FORECAST($C$8-(S475+V475),Инклинометрия!$B$2:$B$152,Инклинометрия!$A$2:$A$152)</f>
        <v>0</v>
      </c>
      <c r="AH475" s="107">
        <f>IF(W475=0,"-",FORECAST($C$8+W475,Инклинометрия!$B$2:$B$152,Инклинометрия!$A$2:$A$152))</f>
        <v>1331.5528875839168</v>
      </c>
      <c r="AI475" s="107">
        <f>IF(W475=0,"-",FORECAST($C$8,Инклинометрия!$B$2:$B$152,Инклинометрия!$A$2:$A$152))</f>
        <v>1330</v>
      </c>
      <c r="AK475" s="122">
        <f>2*PI()*$C$5*(AT474-AT473)/(LN(AN474/$I$9)*$I$8/$I$7+LN($I$10/AN474)*$I$8/$I$7)</f>
        <v>0</v>
      </c>
      <c r="AL475" s="67">
        <f>AK475*(B475-B474)</f>
        <v>0</v>
      </c>
      <c r="AM475" s="23">
        <f t="shared" si="132"/>
        <v>4.3059540056097682E-2</v>
      </c>
      <c r="AN475" s="26">
        <f>AN474+AK475*(B475-B474)/(2*PI()*$C$5*AN474*$I$11)</f>
        <v>0.12986115207059001</v>
      </c>
      <c r="AO475" s="87">
        <f t="shared" si="126"/>
        <v>111242.59539450394</v>
      </c>
      <c r="AP475" s="87">
        <f>IF(R475+U475&lt;$C$8,0,32*$G$13/$C$12^2*($I$8*R475+$I$6*U475)+32*$G$14/($C$14^2-$C$13^2)*($I$8*S475+$I$6*V475))</f>
        <v>9917.5953945039291</v>
      </c>
      <c r="AQ475" s="66">
        <f>R475*$C$11*$C$9+U475*$C$11*$C$10</f>
        <v>14695380</v>
      </c>
      <c r="AR475" s="66">
        <f>S475*$C$11*$C$9+V475*$C$11*$C$10</f>
        <v>14695380</v>
      </c>
      <c r="AS475" s="87">
        <f>$C$11*(T475*$C$9+W475*$C$10)</f>
        <v>789129.61404581123</v>
      </c>
      <c r="AT475" s="45">
        <f t="shared" si="120"/>
        <v>15595752.209440315</v>
      </c>
      <c r="AU475" s="75"/>
    </row>
    <row r="476" spans="2:47" ht="15" thickBot="1" x14ac:dyDescent="0.35">
      <c r="B476" s="41">
        <f t="shared" si="127"/>
        <v>4450</v>
      </c>
      <c r="C476" s="8">
        <f t="shared" si="128"/>
        <v>44.5</v>
      </c>
      <c r="D476" s="73">
        <f t="shared" si="114"/>
        <v>59.518749999999997</v>
      </c>
      <c r="E476" s="29">
        <f t="shared" si="117"/>
        <v>3299.7006429861249</v>
      </c>
      <c r="F476" s="29">
        <f t="shared" si="121"/>
        <v>7.4150576246879609</v>
      </c>
      <c r="G476" s="29">
        <f t="shared" si="129"/>
        <v>9.9176395730201481</v>
      </c>
      <c r="H476" s="17">
        <f t="shared" si="130"/>
        <v>4413.3496099939293</v>
      </c>
      <c r="I476" s="29">
        <f t="shared" si="122"/>
        <v>2.2250485660981263</v>
      </c>
      <c r="J476" s="29">
        <f t="shared" si="123"/>
        <v>13.949340071223991</v>
      </c>
      <c r="K476" s="32">
        <f>IF((D475+L475+M475-AL475)/($C$21+$C$22)&gt;$C$8,$C$8,(D475+L475+M475-AL475)/($C$21+$C$22))</f>
        <v>1400</v>
      </c>
      <c r="L476" s="97">
        <f t="shared" si="115"/>
        <v>0</v>
      </c>
      <c r="M476" s="96">
        <f t="shared" si="116"/>
        <v>0</v>
      </c>
      <c r="N476" s="98">
        <f t="shared" si="124"/>
        <v>1.7382597742038917</v>
      </c>
      <c r="O476" s="100">
        <f t="shared" si="118"/>
        <v>4.2266987561397071</v>
      </c>
      <c r="P476" s="104">
        <f t="shared" si="125"/>
        <v>18.880500609176615</v>
      </c>
      <c r="Q476" s="102">
        <f t="shared" si="131"/>
        <v>2.8886093440366814E-2</v>
      </c>
      <c r="R476" s="106">
        <f>K476-U476</f>
        <v>0</v>
      </c>
      <c r="S476" s="106">
        <f>IF(K476-H475&lt;0,0,K476-H475)</f>
        <v>0</v>
      </c>
      <c r="T476" s="106">
        <f t="shared" si="119"/>
        <v>98.365381490613771</v>
      </c>
      <c r="U476" s="107">
        <f>IF(S476&gt;0,0,IF(U475+(F476-AL476/$C$23)*$C$22/($C$21+$C$22)&gt;$C$8,$C$8,IF(V476=$C$8,U475+(F476-AL476/$C$23)*$C$22/$C$21,U475+(F476-AL476/$C$23)*$C$22/($C$21+$C$22))))</f>
        <v>1400</v>
      </c>
      <c r="V476" s="107">
        <f>IF(S476=0,IF(V475+(F476-AL476/$C$23)*$C$22/($C$21+$C$22)&gt;$C$8,$C$8,V475+(F476-AL476/$C$23)*$C$22/($C$21+$C$22)),E476)</f>
        <v>1400</v>
      </c>
      <c r="W476" s="203">
        <f>IF(S476&gt;0,0,IF(W475+AL476/$C$23&gt;$F$23,$F$23,W475+AL476/$C$23))</f>
        <v>1.6346185093862227</v>
      </c>
      <c r="X476" s="105" t="str">
        <f>IF(R476=0,"-",IF(U476=0,FORECAST($C$8,Инклинометрия!$B$2:$B$152,Инклинометрия!$A$2:$A$152),FORECAST(R476,Инклинометрия!$B$2:$B$152,Инклинометрия!$A$2:$A$152)))</f>
        <v>-</v>
      </c>
      <c r="Y476" s="105" t="str">
        <f>IF(R476=0,"-",IF(U476=0,FORECAST($C$8-R476,Инклинометрия!$B$2:$B$152,Инклинометрия!$A$2:$A$152),0))</f>
        <v>-</v>
      </c>
      <c r="Z476" s="105" t="str">
        <f>IF(S476=0,"-",FORECAST($C$8,Инклинометрия!$B$2:$B$152,Инклинометрия!$A$2:$A$152))</f>
        <v>-</v>
      </c>
      <c r="AA476" s="105" t="str">
        <f>IF(S476=0,"-",FORECAST($C$8-S476,Инклинометрия!$B$2:$B$152,Инклинометрия!$A$2:$A$152))</f>
        <v>-</v>
      </c>
      <c r="AB476" s="105">
        <f>IF(T476=0,"-",FORECAST($C$6,Инклинометрия!$B$2:$B$152,Инклинометрия!$A$2:$A$152))</f>
        <v>1425</v>
      </c>
      <c r="AC476" s="105">
        <f>IF(R476=0,FORECAST($C$6-T476,Инклинометрия!$B$2:$B$152,Инклинометрия!$A$2:$A$152),FORECAST($C$8,Инклинометрия!$B$2:$B$152,Инклинометрия!$A$2:$A$152))</f>
        <v>1331.5528875839168</v>
      </c>
      <c r="AD476" s="107">
        <f>IF(U476=0,"-",FORECAST($C$8,Инклинометрия!$B$2:$B$152,Инклинометрия!$A$2:$A$152))</f>
        <v>1330</v>
      </c>
      <c r="AE476" s="107">
        <f>IF(U476=0,"-",FORECAST($C$8-U476,Инклинометрия!$B$2:$B$152,Инклинометрия!$A$2:$A$152))</f>
        <v>0</v>
      </c>
      <c r="AF476" s="107">
        <f>FORECAST($C$8-S476,Инклинометрия!$B$2:$B$152,Инклинометрия!$A$2:$A$152)</f>
        <v>1330</v>
      </c>
      <c r="AG476" s="107">
        <f>FORECAST($C$8-(S476+V476),Инклинометрия!$B$2:$B$152,Инклинометрия!$A$2:$A$152)</f>
        <v>0</v>
      </c>
      <c r="AH476" s="107">
        <f>IF(W476=0,"-",FORECAST($C$8+W476,Инклинометрия!$B$2:$B$152,Инклинометрия!$A$2:$A$152))</f>
        <v>1331.5528875839168</v>
      </c>
      <c r="AI476" s="107">
        <f>IF(W476=0,"-",FORECAST($C$8,Инклинометрия!$B$2:$B$152,Инклинометрия!$A$2:$A$152))</f>
        <v>1330</v>
      </c>
      <c r="AK476" s="122">
        <f>2*PI()*$C$5*(AT475-AT474)/(LN(AN475/$I$9)*$I$8/$I$7+LN($I$10/AN475)*$I$8/$I$7)</f>
        <v>0</v>
      </c>
      <c r="AL476" s="67">
        <f>AK476*(B476-B475)</f>
        <v>0</v>
      </c>
      <c r="AM476" s="23">
        <f t="shared" si="132"/>
        <v>4.3059540056097682E-2</v>
      </c>
      <c r="AN476" s="26">
        <f>AN475+AK476*(B476-B475)/(2*PI()*$C$5*AN475*$I$11)</f>
        <v>0.12986115207059001</v>
      </c>
      <c r="AO476" s="87">
        <f t="shared" si="126"/>
        <v>111242.59539450394</v>
      </c>
      <c r="AP476" s="87">
        <f>IF(R476+U476&lt;$C$8,0,32*$G$13/$C$12^2*($I$8*R476+$I$6*U476)+32*$G$14/($C$14^2-$C$13^2)*($I$8*S476+$I$6*V476))</f>
        <v>9917.5953945039291</v>
      </c>
      <c r="AQ476" s="66">
        <f>R476*$C$11*$C$9+U476*$C$11*$C$10</f>
        <v>14695380</v>
      </c>
      <c r="AR476" s="66">
        <f>S476*$C$11*$C$9+V476*$C$11*$C$10</f>
        <v>14695380</v>
      </c>
      <c r="AS476" s="87">
        <f>$C$11*(T476*$C$9+W476*$C$10)</f>
        <v>789129.61404581123</v>
      </c>
      <c r="AT476" s="45">
        <f t="shared" si="120"/>
        <v>15595752.209440315</v>
      </c>
      <c r="AU476" s="75"/>
    </row>
    <row r="477" spans="2:47" ht="15" thickBot="1" x14ac:dyDescent="0.35">
      <c r="B477" s="41">
        <f t="shared" si="127"/>
        <v>4460</v>
      </c>
      <c r="C477" s="8">
        <f t="shared" si="128"/>
        <v>44.6</v>
      </c>
      <c r="D477" s="73">
        <f t="shared" si="114"/>
        <v>59.652500000000003</v>
      </c>
      <c r="E477" s="29">
        <f t="shared" si="117"/>
        <v>3307.1157006108128</v>
      </c>
      <c r="F477" s="29">
        <f t="shared" si="121"/>
        <v>7.4150576246879609</v>
      </c>
      <c r="G477" s="29">
        <f t="shared" si="129"/>
        <v>9.9176395730201481</v>
      </c>
      <c r="H477" s="17">
        <f t="shared" si="130"/>
        <v>4423.2672495669494</v>
      </c>
      <c r="I477" s="29">
        <f t="shared" si="122"/>
        <v>2.2250485660981263</v>
      </c>
      <c r="J477" s="29">
        <f t="shared" si="123"/>
        <v>13.949340071223991</v>
      </c>
      <c r="K477" s="32">
        <f>IF((D476+L476+M476-AL476)/($C$21+$C$22)&gt;$C$8,$C$8,(D476+L476+M476-AL476)/($C$21+$C$22))</f>
        <v>1400</v>
      </c>
      <c r="L477" s="97">
        <f t="shared" si="115"/>
        <v>0</v>
      </c>
      <c r="M477" s="96">
        <f t="shared" si="116"/>
        <v>0</v>
      </c>
      <c r="N477" s="98">
        <f t="shared" si="124"/>
        <v>1.7382597742038917</v>
      </c>
      <c r="O477" s="100">
        <f t="shared" si="118"/>
        <v>4.2266987561397071</v>
      </c>
      <c r="P477" s="104">
        <f t="shared" si="125"/>
        <v>18.880500609176615</v>
      </c>
      <c r="Q477" s="102">
        <f t="shared" si="131"/>
        <v>2.8886093440366814E-2</v>
      </c>
      <c r="R477" s="106">
        <f>K477-U477</f>
        <v>0</v>
      </c>
      <c r="S477" s="106">
        <f>IF(K477-H476&lt;0,0,K477-H476)</f>
        <v>0</v>
      </c>
      <c r="T477" s="106">
        <f t="shared" si="119"/>
        <v>98.365381490613771</v>
      </c>
      <c r="U477" s="107">
        <f>IF(S477&gt;0,0,IF(U476+(F477-AL477/$C$23)*$C$22/($C$21+$C$22)&gt;$C$8,$C$8,IF(V477=$C$8,U476+(F477-AL477/$C$23)*$C$22/$C$21,U476+(F477-AL477/$C$23)*$C$22/($C$21+$C$22))))</f>
        <v>1400</v>
      </c>
      <c r="V477" s="107">
        <f>IF(S477=0,IF(V476+(F477-AL477/$C$23)*$C$22/($C$21+$C$22)&gt;$C$8,$C$8,V476+(F477-AL477/$C$23)*$C$22/($C$21+$C$22)),E477)</f>
        <v>1400</v>
      </c>
      <c r="W477" s="203">
        <f>IF(S477&gt;0,0,IF(W476+AL477/$C$23&gt;$F$23,$F$23,W476+AL477/$C$23))</f>
        <v>1.6346185093862227</v>
      </c>
      <c r="X477" s="105" t="str">
        <f>IF(R477=0,"-",IF(U477=0,FORECAST($C$8,Инклинометрия!$B$2:$B$152,Инклинометрия!$A$2:$A$152),FORECAST(R477,Инклинометрия!$B$2:$B$152,Инклинометрия!$A$2:$A$152)))</f>
        <v>-</v>
      </c>
      <c r="Y477" s="105" t="str">
        <f>IF(R477=0,"-",IF(U477=0,FORECAST($C$8-R477,Инклинометрия!$B$2:$B$152,Инклинометрия!$A$2:$A$152),0))</f>
        <v>-</v>
      </c>
      <c r="Z477" s="105" t="str">
        <f>IF(S477=0,"-",FORECAST($C$8,Инклинометрия!$B$2:$B$152,Инклинометрия!$A$2:$A$152))</f>
        <v>-</v>
      </c>
      <c r="AA477" s="105" t="str">
        <f>IF(S477=0,"-",FORECAST($C$8-S477,Инклинометрия!$B$2:$B$152,Инклинометрия!$A$2:$A$152))</f>
        <v>-</v>
      </c>
      <c r="AB477" s="105">
        <f>IF(T477=0,"-",FORECAST($C$6,Инклинометрия!$B$2:$B$152,Инклинометрия!$A$2:$A$152))</f>
        <v>1425</v>
      </c>
      <c r="AC477" s="105">
        <f>IF(R477=0,FORECAST($C$6-T477,Инклинометрия!$B$2:$B$152,Инклинометрия!$A$2:$A$152),FORECAST($C$8,Инклинометрия!$B$2:$B$152,Инклинометрия!$A$2:$A$152))</f>
        <v>1331.5528875839168</v>
      </c>
      <c r="AD477" s="107">
        <f>IF(U477=0,"-",FORECAST($C$8,Инклинометрия!$B$2:$B$152,Инклинометрия!$A$2:$A$152))</f>
        <v>1330</v>
      </c>
      <c r="AE477" s="107">
        <f>IF(U477=0,"-",FORECAST($C$8-U477,Инклинометрия!$B$2:$B$152,Инклинометрия!$A$2:$A$152))</f>
        <v>0</v>
      </c>
      <c r="AF477" s="107">
        <f>FORECAST($C$8-S477,Инклинометрия!$B$2:$B$152,Инклинометрия!$A$2:$A$152)</f>
        <v>1330</v>
      </c>
      <c r="AG477" s="107">
        <f>FORECAST($C$8-(S477+V477),Инклинометрия!$B$2:$B$152,Инклинометрия!$A$2:$A$152)</f>
        <v>0</v>
      </c>
      <c r="AH477" s="107">
        <f>IF(W477=0,"-",FORECAST($C$8+W477,Инклинометрия!$B$2:$B$152,Инклинометрия!$A$2:$A$152))</f>
        <v>1331.5528875839168</v>
      </c>
      <c r="AI477" s="107">
        <f>IF(W477=0,"-",FORECAST($C$8,Инклинометрия!$B$2:$B$152,Инклинометрия!$A$2:$A$152))</f>
        <v>1330</v>
      </c>
      <c r="AK477" s="122">
        <f>2*PI()*$C$5*(AT476-AT475)/(LN(AN476/$I$9)*$I$8/$I$7+LN($I$10/AN476)*$I$8/$I$7)</f>
        <v>0</v>
      </c>
      <c r="AL477" s="67">
        <f>AK477*(B477-B476)</f>
        <v>0</v>
      </c>
      <c r="AM477" s="23">
        <f t="shared" si="132"/>
        <v>4.3059540056097682E-2</v>
      </c>
      <c r="AN477" s="26">
        <f>AN476+AK477*(B477-B476)/(2*PI()*$C$5*AN476*$I$11)</f>
        <v>0.12986115207059001</v>
      </c>
      <c r="AO477" s="87">
        <f t="shared" si="126"/>
        <v>111242.59539450394</v>
      </c>
      <c r="AP477" s="87">
        <f>IF(R477+U477&lt;$C$8,0,32*$G$13/$C$12^2*($I$8*R477+$I$6*U477)+32*$G$14/($C$14^2-$C$13^2)*($I$8*S477+$I$6*V477))</f>
        <v>9917.5953945039291</v>
      </c>
      <c r="AQ477" s="66">
        <f>R477*$C$11*$C$9+U477*$C$11*$C$10</f>
        <v>14695380</v>
      </c>
      <c r="AR477" s="66">
        <f>S477*$C$11*$C$9+V477*$C$11*$C$10</f>
        <v>14695380</v>
      </c>
      <c r="AS477" s="87">
        <f>$C$11*(T477*$C$9+W477*$C$10)</f>
        <v>789129.61404581123</v>
      </c>
      <c r="AT477" s="45">
        <f t="shared" si="120"/>
        <v>15595752.209440315</v>
      </c>
      <c r="AU477" s="75"/>
    </row>
    <row r="478" spans="2:47" ht="15" thickBot="1" x14ac:dyDescent="0.35">
      <c r="B478" s="41">
        <f t="shared" si="127"/>
        <v>4470</v>
      </c>
      <c r="C478" s="8">
        <f t="shared" si="128"/>
        <v>44.7</v>
      </c>
      <c r="D478" s="73">
        <f t="shared" si="114"/>
        <v>59.786250000000003</v>
      </c>
      <c r="E478" s="29">
        <f t="shared" si="117"/>
        <v>3314.5307582355008</v>
      </c>
      <c r="F478" s="29">
        <f t="shared" si="121"/>
        <v>7.4150576246879609</v>
      </c>
      <c r="G478" s="29">
        <f t="shared" si="129"/>
        <v>9.9176395730201481</v>
      </c>
      <c r="H478" s="17">
        <f t="shared" si="130"/>
        <v>4433.1848891399695</v>
      </c>
      <c r="I478" s="29">
        <f t="shared" si="122"/>
        <v>2.2250485660981263</v>
      </c>
      <c r="J478" s="29">
        <f t="shared" si="123"/>
        <v>13.949340071223991</v>
      </c>
      <c r="K478" s="32">
        <f>IF((D477+L477+M477-AL477)/($C$21+$C$22)&gt;$C$8,$C$8,(D477+L477+M477-AL477)/($C$21+$C$22))</f>
        <v>1400</v>
      </c>
      <c r="L478" s="97">
        <f t="shared" si="115"/>
        <v>0</v>
      </c>
      <c r="M478" s="96">
        <f t="shared" si="116"/>
        <v>0</v>
      </c>
      <c r="N478" s="98">
        <f t="shared" si="124"/>
        <v>1.7382597742038917</v>
      </c>
      <c r="O478" s="100">
        <f t="shared" si="118"/>
        <v>4.2266987561397071</v>
      </c>
      <c r="P478" s="104">
        <f t="shared" si="125"/>
        <v>18.880500609176615</v>
      </c>
      <c r="Q478" s="102">
        <f t="shared" si="131"/>
        <v>2.8886093440366814E-2</v>
      </c>
      <c r="R478" s="106">
        <f>K478-U478</f>
        <v>0</v>
      </c>
      <c r="S478" s="106">
        <f>IF(K478-H477&lt;0,0,K478-H477)</f>
        <v>0</v>
      </c>
      <c r="T478" s="106">
        <f t="shared" si="119"/>
        <v>98.365381490613771</v>
      </c>
      <c r="U478" s="107">
        <f>IF(S478&gt;0,0,IF(U477+(F478-AL478/$C$23)*$C$22/($C$21+$C$22)&gt;$C$8,$C$8,IF(V478=$C$8,U477+(F478-AL478/$C$23)*$C$22/$C$21,U477+(F478-AL478/$C$23)*$C$22/($C$21+$C$22))))</f>
        <v>1400</v>
      </c>
      <c r="V478" s="107">
        <f>IF(S478=0,IF(V477+(F478-AL478/$C$23)*$C$22/($C$21+$C$22)&gt;$C$8,$C$8,V477+(F478-AL478/$C$23)*$C$22/($C$21+$C$22)),E478)</f>
        <v>1400</v>
      </c>
      <c r="W478" s="203">
        <f>IF(S478&gt;0,0,IF(W477+AL478/$C$23&gt;$F$23,$F$23,W477+AL478/$C$23))</f>
        <v>1.6346185093862227</v>
      </c>
      <c r="X478" s="105" t="str">
        <f>IF(R478=0,"-",IF(U478=0,FORECAST($C$8,Инклинометрия!$B$2:$B$152,Инклинометрия!$A$2:$A$152),FORECAST(R478,Инклинометрия!$B$2:$B$152,Инклинометрия!$A$2:$A$152)))</f>
        <v>-</v>
      </c>
      <c r="Y478" s="105" t="str">
        <f>IF(R478=0,"-",IF(U478=0,FORECAST($C$8-R478,Инклинометрия!$B$2:$B$152,Инклинометрия!$A$2:$A$152),0))</f>
        <v>-</v>
      </c>
      <c r="Z478" s="105" t="str">
        <f>IF(S478=0,"-",FORECAST($C$8,Инклинометрия!$B$2:$B$152,Инклинометрия!$A$2:$A$152))</f>
        <v>-</v>
      </c>
      <c r="AA478" s="105" t="str">
        <f>IF(S478=0,"-",FORECAST($C$8-S478,Инклинометрия!$B$2:$B$152,Инклинометрия!$A$2:$A$152))</f>
        <v>-</v>
      </c>
      <c r="AB478" s="105">
        <f>IF(T478=0,"-",FORECAST($C$6,Инклинометрия!$B$2:$B$152,Инклинометрия!$A$2:$A$152))</f>
        <v>1425</v>
      </c>
      <c r="AC478" s="105">
        <f>IF(R478=0,FORECAST($C$6-T478,Инклинометрия!$B$2:$B$152,Инклинометрия!$A$2:$A$152),FORECAST($C$8,Инклинометрия!$B$2:$B$152,Инклинометрия!$A$2:$A$152))</f>
        <v>1331.5528875839168</v>
      </c>
      <c r="AD478" s="107">
        <f>IF(U478=0,"-",FORECAST($C$8,Инклинометрия!$B$2:$B$152,Инклинометрия!$A$2:$A$152))</f>
        <v>1330</v>
      </c>
      <c r="AE478" s="107">
        <f>IF(U478=0,"-",FORECAST($C$8-U478,Инклинометрия!$B$2:$B$152,Инклинометрия!$A$2:$A$152))</f>
        <v>0</v>
      </c>
      <c r="AF478" s="107">
        <f>FORECAST($C$8-S478,Инклинометрия!$B$2:$B$152,Инклинометрия!$A$2:$A$152)</f>
        <v>1330</v>
      </c>
      <c r="AG478" s="107">
        <f>FORECAST($C$8-(S478+V478),Инклинометрия!$B$2:$B$152,Инклинометрия!$A$2:$A$152)</f>
        <v>0</v>
      </c>
      <c r="AH478" s="107">
        <f>IF(W478=0,"-",FORECAST($C$8+W478,Инклинометрия!$B$2:$B$152,Инклинометрия!$A$2:$A$152))</f>
        <v>1331.5528875839168</v>
      </c>
      <c r="AI478" s="107">
        <f>IF(W478=0,"-",FORECAST($C$8,Инклинометрия!$B$2:$B$152,Инклинометрия!$A$2:$A$152))</f>
        <v>1330</v>
      </c>
      <c r="AK478" s="122">
        <f>2*PI()*$C$5*(AT477-AT476)/(LN(AN477/$I$9)*$I$8/$I$7+LN($I$10/AN477)*$I$8/$I$7)</f>
        <v>0</v>
      </c>
      <c r="AL478" s="67">
        <f>AK478*(B478-B477)</f>
        <v>0</v>
      </c>
      <c r="AM478" s="23">
        <f t="shared" si="132"/>
        <v>4.3059540056097682E-2</v>
      </c>
      <c r="AN478" s="26">
        <f>AN477+AK478*(B478-B477)/(2*PI()*$C$5*AN477*$I$11)</f>
        <v>0.12986115207059001</v>
      </c>
      <c r="AO478" s="87">
        <f t="shared" si="126"/>
        <v>111242.59539450394</v>
      </c>
      <c r="AP478" s="87">
        <f>IF(R478+U478&lt;$C$8,0,32*$G$13/$C$12^2*($I$8*R478+$I$6*U478)+32*$G$14/($C$14^2-$C$13^2)*($I$8*S478+$I$6*V478))</f>
        <v>9917.5953945039291</v>
      </c>
      <c r="AQ478" s="66">
        <f>R478*$C$11*$C$9+U478*$C$11*$C$10</f>
        <v>14695380</v>
      </c>
      <c r="AR478" s="66">
        <f>S478*$C$11*$C$9+V478*$C$11*$C$10</f>
        <v>14695380</v>
      </c>
      <c r="AS478" s="87">
        <f>$C$11*(T478*$C$9+W478*$C$10)</f>
        <v>789129.61404581123</v>
      </c>
      <c r="AT478" s="45">
        <f t="shared" si="120"/>
        <v>15595752.209440315</v>
      </c>
      <c r="AU478" s="75"/>
    </row>
    <row r="479" spans="2:47" ht="15" thickBot="1" x14ac:dyDescent="0.35">
      <c r="B479" s="41">
        <f t="shared" si="127"/>
        <v>4480</v>
      </c>
      <c r="C479" s="8">
        <f t="shared" si="128"/>
        <v>44.800000000000004</v>
      </c>
      <c r="D479" s="73">
        <f t="shared" ref="D479:D542" si="133">C479*$C$10/$C$9</f>
        <v>59.920000000000009</v>
      </c>
      <c r="E479" s="29">
        <f t="shared" si="117"/>
        <v>3321.9458158601888</v>
      </c>
      <c r="F479" s="29">
        <f t="shared" si="121"/>
        <v>7.4150576246879609</v>
      </c>
      <c r="G479" s="29">
        <f t="shared" si="129"/>
        <v>9.9176395730201481</v>
      </c>
      <c r="H479" s="17">
        <f t="shared" si="130"/>
        <v>4443.1025287129896</v>
      </c>
      <c r="I479" s="29">
        <f t="shared" si="122"/>
        <v>2.2250485660981263</v>
      </c>
      <c r="J479" s="29">
        <f t="shared" si="123"/>
        <v>13.949340071223991</v>
      </c>
      <c r="K479" s="32">
        <f>IF((D478+L478+M478-AL478)/($C$21+$C$22)&gt;$C$8,$C$8,(D478+L478+M478-AL478)/($C$21+$C$22))</f>
        <v>1400</v>
      </c>
      <c r="L479" s="97">
        <f t="shared" ref="L479:L542" si="134">R479*$C$21</f>
        <v>0</v>
      </c>
      <c r="M479" s="96">
        <f t="shared" ref="M479:M542" si="135">S479*PI()*($C$14^2-$C$13^2)/4</f>
        <v>0</v>
      </c>
      <c r="N479" s="98">
        <f t="shared" si="124"/>
        <v>1.7382597742038917</v>
      </c>
      <c r="O479" s="100">
        <f t="shared" si="118"/>
        <v>4.2266987561397071</v>
      </c>
      <c r="P479" s="104">
        <f t="shared" si="125"/>
        <v>18.880500609176615</v>
      </c>
      <c r="Q479" s="102">
        <f t="shared" si="131"/>
        <v>2.8886093440366814E-2</v>
      </c>
      <c r="R479" s="106">
        <f>K479-U479</f>
        <v>0</v>
      </c>
      <c r="S479" s="106">
        <f>IF(K479-H478&lt;0,0,K479-H478)</f>
        <v>0</v>
      </c>
      <c r="T479" s="106">
        <f t="shared" si="119"/>
        <v>98.365381490613771</v>
      </c>
      <c r="U479" s="107">
        <f>IF(S479&gt;0,0,IF(U478+(F479-AL479/$C$23)*$C$22/($C$21+$C$22)&gt;$C$8,$C$8,IF(V479=$C$8,U478+(F479-AL479/$C$23)*$C$22/$C$21,U478+(F479-AL479/$C$23)*$C$22/($C$21+$C$22))))</f>
        <v>1400</v>
      </c>
      <c r="V479" s="107">
        <f>IF(S479=0,IF(V478+(F479-AL479/$C$23)*$C$22/($C$21+$C$22)&gt;$C$8,$C$8,V478+(F479-AL479/$C$23)*$C$22/($C$21+$C$22)),E479)</f>
        <v>1400</v>
      </c>
      <c r="W479" s="203">
        <f>IF(S479&gt;0,0,IF(W478+AL479/$C$23&gt;$F$23,$F$23,W478+AL479/$C$23))</f>
        <v>1.6346185093862227</v>
      </c>
      <c r="X479" s="105" t="str">
        <f>IF(R479=0,"-",IF(U479=0,FORECAST($C$8,Инклинометрия!$B$2:$B$152,Инклинометрия!$A$2:$A$152),FORECAST(R479,Инклинометрия!$B$2:$B$152,Инклинометрия!$A$2:$A$152)))</f>
        <v>-</v>
      </c>
      <c r="Y479" s="105" t="str">
        <f>IF(R479=0,"-",IF(U479=0,FORECAST($C$8-R479,Инклинометрия!$B$2:$B$152,Инклинометрия!$A$2:$A$152),0))</f>
        <v>-</v>
      </c>
      <c r="Z479" s="105" t="str">
        <f>IF(S479=0,"-",FORECAST($C$8,Инклинометрия!$B$2:$B$152,Инклинометрия!$A$2:$A$152))</f>
        <v>-</v>
      </c>
      <c r="AA479" s="105" t="str">
        <f>IF(S479=0,"-",FORECAST($C$8-S479,Инклинометрия!$B$2:$B$152,Инклинометрия!$A$2:$A$152))</f>
        <v>-</v>
      </c>
      <c r="AB479" s="105">
        <f>IF(T479=0,"-",FORECAST($C$6,Инклинометрия!$B$2:$B$152,Инклинометрия!$A$2:$A$152))</f>
        <v>1425</v>
      </c>
      <c r="AC479" s="105">
        <f>IF(R479=0,FORECAST($C$6-T479,Инклинометрия!$B$2:$B$152,Инклинометрия!$A$2:$A$152),FORECAST($C$8,Инклинометрия!$B$2:$B$152,Инклинометрия!$A$2:$A$152))</f>
        <v>1331.5528875839168</v>
      </c>
      <c r="AD479" s="107">
        <f>IF(U479=0,"-",FORECAST($C$8,Инклинометрия!$B$2:$B$152,Инклинометрия!$A$2:$A$152))</f>
        <v>1330</v>
      </c>
      <c r="AE479" s="107">
        <f>IF(U479=0,"-",FORECAST($C$8-U479,Инклинометрия!$B$2:$B$152,Инклинометрия!$A$2:$A$152))</f>
        <v>0</v>
      </c>
      <c r="AF479" s="107">
        <f>FORECAST($C$8-S479,Инклинометрия!$B$2:$B$152,Инклинометрия!$A$2:$A$152)</f>
        <v>1330</v>
      </c>
      <c r="AG479" s="107">
        <f>FORECAST($C$8-(S479+V479),Инклинометрия!$B$2:$B$152,Инклинометрия!$A$2:$A$152)</f>
        <v>0</v>
      </c>
      <c r="AH479" s="107">
        <f>IF(W479=0,"-",FORECAST($C$8+W479,Инклинометрия!$B$2:$B$152,Инклинометрия!$A$2:$A$152))</f>
        <v>1331.5528875839168</v>
      </c>
      <c r="AI479" s="107">
        <f>IF(W479=0,"-",FORECAST($C$8,Инклинометрия!$B$2:$B$152,Инклинометрия!$A$2:$A$152))</f>
        <v>1330</v>
      </c>
      <c r="AK479" s="122">
        <f>2*PI()*$C$5*(AT478-AT477)/(LN(AN478/$I$9)*$I$8/$I$7+LN($I$10/AN478)*$I$8/$I$7)</f>
        <v>0</v>
      </c>
      <c r="AL479" s="67">
        <f>AK479*(B479-B478)</f>
        <v>0</v>
      </c>
      <c r="AM479" s="23">
        <f t="shared" si="132"/>
        <v>4.3059540056097682E-2</v>
      </c>
      <c r="AN479" s="26">
        <f>AN478+AK479*(B479-B478)/(2*PI()*$C$5*AN478*$I$11)</f>
        <v>0.12986115207059001</v>
      </c>
      <c r="AO479" s="87">
        <f t="shared" si="126"/>
        <v>111242.59539450394</v>
      </c>
      <c r="AP479" s="87">
        <f>IF(R479+U479&lt;$C$8,0,32*$G$13/$C$12^2*($I$8*R479+$I$6*U479)+32*$G$14/($C$14^2-$C$13^2)*($I$8*S479+$I$6*V479))</f>
        <v>9917.5953945039291</v>
      </c>
      <c r="AQ479" s="66">
        <f>R479*$C$11*$C$9+U479*$C$11*$C$10</f>
        <v>14695380</v>
      </c>
      <c r="AR479" s="66">
        <f>S479*$C$11*$C$9+V479*$C$11*$C$10</f>
        <v>14695380</v>
      </c>
      <c r="AS479" s="87">
        <f>$C$11*(T479*$C$9+W479*$C$10)</f>
        <v>789129.61404581123</v>
      </c>
      <c r="AT479" s="45">
        <f t="shared" si="120"/>
        <v>15595752.209440315</v>
      </c>
      <c r="AU479" s="75"/>
    </row>
    <row r="480" spans="2:47" ht="15" thickBot="1" x14ac:dyDescent="0.35">
      <c r="B480" s="41">
        <f t="shared" si="127"/>
        <v>4490</v>
      </c>
      <c r="C480" s="8">
        <f t="shared" si="128"/>
        <v>44.9</v>
      </c>
      <c r="D480" s="73">
        <f t="shared" si="133"/>
        <v>60.053750000000001</v>
      </c>
      <c r="E480" s="29">
        <f t="shared" ref="E480:E543" si="136">C480/$C$22</f>
        <v>3329.3608734848763</v>
      </c>
      <c r="F480" s="29">
        <f t="shared" si="121"/>
        <v>7.4150576246875062</v>
      </c>
      <c r="G480" s="29">
        <f t="shared" si="129"/>
        <v>9.9176395730195388</v>
      </c>
      <c r="H480" s="17">
        <f t="shared" si="130"/>
        <v>4453.0201682860088</v>
      </c>
      <c r="I480" s="29">
        <f t="shared" si="122"/>
        <v>2.2250485660981263</v>
      </c>
      <c r="J480" s="29">
        <f t="shared" si="123"/>
        <v>13.949340071223562</v>
      </c>
      <c r="K480" s="32">
        <f>IF((D479+L479+M479-AL479)/($C$21+$C$22)&gt;$C$8,$C$8,(D479+L479+M479-AL479)/($C$21+$C$22))</f>
        <v>1400</v>
      </c>
      <c r="L480" s="97">
        <f t="shared" si="134"/>
        <v>0</v>
      </c>
      <c r="M480" s="96">
        <f t="shared" si="135"/>
        <v>0</v>
      </c>
      <c r="N480" s="98">
        <f t="shared" si="124"/>
        <v>1.7382597742038917</v>
      </c>
      <c r="O480" s="100">
        <f t="shared" ref="O480:O543" si="137">U480*$C$21</f>
        <v>4.2266987561397071</v>
      </c>
      <c r="P480" s="104">
        <f t="shared" si="125"/>
        <v>18.880500609176615</v>
      </c>
      <c r="Q480" s="102">
        <f t="shared" si="131"/>
        <v>2.8886093440366814E-2</v>
      </c>
      <c r="R480" s="106">
        <f>K480-U480</f>
        <v>0</v>
      </c>
      <c r="S480" s="106">
        <f>IF(K480-H479&lt;0,0,K480-H479)</f>
        <v>0</v>
      </c>
      <c r="T480" s="106">
        <f t="shared" ref="T480:T543" si="138">IF(S480&gt;0,$C$6-$C$8,IF($C$6-$C$8-W480&lt;0,0,$C$6-$C$8-W480))</f>
        <v>98.365381490613771</v>
      </c>
      <c r="U480" s="107">
        <f>IF(S480&gt;0,0,IF(U479+(F480-AL480/$C$23)*$C$22/($C$21+$C$22)&gt;$C$8,$C$8,IF(V480=$C$8,U479+(F480-AL480/$C$23)*$C$22/$C$21,U479+(F480-AL480/$C$23)*$C$22/($C$21+$C$22))))</f>
        <v>1400</v>
      </c>
      <c r="V480" s="107">
        <f>IF(S480=0,IF(V479+(F480-AL480/$C$23)*$C$22/($C$21+$C$22)&gt;$C$8,$C$8,V479+(F480-AL480/$C$23)*$C$22/($C$21+$C$22)),E480)</f>
        <v>1400</v>
      </c>
      <c r="W480" s="203">
        <f>IF(S480&gt;0,0,IF(W479+AL480/$C$23&gt;$F$23,$F$23,W479+AL480/$C$23))</f>
        <v>1.6346185093862227</v>
      </c>
      <c r="X480" s="105" t="str">
        <f>IF(R480=0,"-",IF(U480=0,FORECAST($C$8,Инклинометрия!$B$2:$B$152,Инклинометрия!$A$2:$A$152),FORECAST(R480,Инклинометрия!$B$2:$B$152,Инклинометрия!$A$2:$A$152)))</f>
        <v>-</v>
      </c>
      <c r="Y480" s="105" t="str">
        <f>IF(R480=0,"-",IF(U480=0,FORECAST($C$8-R480,Инклинометрия!$B$2:$B$152,Инклинометрия!$A$2:$A$152),0))</f>
        <v>-</v>
      </c>
      <c r="Z480" s="105" t="str">
        <f>IF(S480=0,"-",FORECAST($C$8,Инклинометрия!$B$2:$B$152,Инклинометрия!$A$2:$A$152))</f>
        <v>-</v>
      </c>
      <c r="AA480" s="105" t="str">
        <f>IF(S480=0,"-",FORECAST($C$8-S480,Инклинометрия!$B$2:$B$152,Инклинометрия!$A$2:$A$152))</f>
        <v>-</v>
      </c>
      <c r="AB480" s="105">
        <f>IF(T480=0,"-",FORECAST($C$6,Инклинометрия!$B$2:$B$152,Инклинометрия!$A$2:$A$152))</f>
        <v>1425</v>
      </c>
      <c r="AC480" s="105">
        <f>IF(R480=0,FORECAST($C$6-T480,Инклинометрия!$B$2:$B$152,Инклинометрия!$A$2:$A$152),FORECAST($C$8,Инклинометрия!$B$2:$B$152,Инклинометрия!$A$2:$A$152))</f>
        <v>1331.5528875839168</v>
      </c>
      <c r="AD480" s="107">
        <f>IF(U480=0,"-",FORECAST($C$8,Инклинометрия!$B$2:$B$152,Инклинометрия!$A$2:$A$152))</f>
        <v>1330</v>
      </c>
      <c r="AE480" s="107">
        <f>IF(U480=0,"-",FORECAST($C$8-U480,Инклинометрия!$B$2:$B$152,Инклинометрия!$A$2:$A$152))</f>
        <v>0</v>
      </c>
      <c r="AF480" s="107">
        <f>FORECAST($C$8-S480,Инклинометрия!$B$2:$B$152,Инклинометрия!$A$2:$A$152)</f>
        <v>1330</v>
      </c>
      <c r="AG480" s="107">
        <f>FORECAST($C$8-(S480+V480),Инклинометрия!$B$2:$B$152,Инклинометрия!$A$2:$A$152)</f>
        <v>0</v>
      </c>
      <c r="AH480" s="107">
        <f>IF(W480=0,"-",FORECAST($C$8+W480,Инклинометрия!$B$2:$B$152,Инклинометрия!$A$2:$A$152))</f>
        <v>1331.5528875839168</v>
      </c>
      <c r="AI480" s="107">
        <f>IF(W480=0,"-",FORECAST($C$8,Инклинометрия!$B$2:$B$152,Инклинометрия!$A$2:$A$152))</f>
        <v>1330</v>
      </c>
      <c r="AK480" s="122">
        <f>2*PI()*$C$5*(AT479-AT478)/(LN(AN479/$I$9)*$I$8/$I$7+LN($I$10/AN479)*$I$8/$I$7)</f>
        <v>0</v>
      </c>
      <c r="AL480" s="67">
        <f>AK480*(B480-B479)</f>
        <v>0</v>
      </c>
      <c r="AM480" s="23">
        <f t="shared" si="132"/>
        <v>4.3059540056097682E-2</v>
      </c>
      <c r="AN480" s="26">
        <f>AN479+AK480*(B480-B479)/(2*PI()*$C$5*AN479*$I$11)</f>
        <v>0.12986115207059001</v>
      </c>
      <c r="AO480" s="87">
        <f t="shared" si="126"/>
        <v>111242.59539450394</v>
      </c>
      <c r="AP480" s="87">
        <f>IF(R480+U480&lt;$C$8,0,32*$G$13/$C$12^2*($I$8*R480+$I$6*U480)+32*$G$14/($C$14^2-$C$13^2)*($I$8*S480+$I$6*V480))</f>
        <v>9917.5953945039291</v>
      </c>
      <c r="AQ480" s="66">
        <f>R480*$C$11*$C$9+U480*$C$11*$C$10</f>
        <v>14695380</v>
      </c>
      <c r="AR480" s="66">
        <f>S480*$C$11*$C$9+V480*$C$11*$C$10</f>
        <v>14695380</v>
      </c>
      <c r="AS480" s="87">
        <f>$C$11*(T480*$C$9+W480*$C$10)</f>
        <v>789129.61404581123</v>
      </c>
      <c r="AT480" s="45">
        <f t="shared" ref="AT480:AT543" si="139">SUM(AR480,AS480,AO480)</f>
        <v>15595752.209440315</v>
      </c>
      <c r="AU480" s="75"/>
    </row>
    <row r="481" spans="2:47" ht="15" thickBot="1" x14ac:dyDescent="0.35">
      <c r="B481" s="41">
        <f t="shared" si="127"/>
        <v>4500</v>
      </c>
      <c r="C481" s="8">
        <f t="shared" si="128"/>
        <v>45</v>
      </c>
      <c r="D481" s="73">
        <f t="shared" si="133"/>
        <v>60.1875</v>
      </c>
      <c r="E481" s="29">
        <f t="shared" si="136"/>
        <v>3336.7759311095642</v>
      </c>
      <c r="F481" s="29">
        <f t="shared" ref="F481:F544" si="140">E481-E480</f>
        <v>7.4150576246879609</v>
      </c>
      <c r="G481" s="29">
        <f t="shared" si="129"/>
        <v>9.9176395730201481</v>
      </c>
      <c r="H481" s="17">
        <f t="shared" si="130"/>
        <v>4462.9378078590289</v>
      </c>
      <c r="I481" s="29">
        <f t="shared" ref="I481:I544" si="141">SQRT(2*$C$11*($C$10-$C$9)/$C$10)</f>
        <v>2.2250485660981263</v>
      </c>
      <c r="J481" s="29">
        <f t="shared" ref="J481:J544" si="142">SQRT(2*$C$11*G481)</f>
        <v>13.949340071223991</v>
      </c>
      <c r="K481" s="32">
        <f>IF((D480+L480+M480-AL480)/($C$21+$C$22)&gt;$C$8,$C$8,(D480+L480+M480-AL480)/($C$21+$C$22))</f>
        <v>1400</v>
      </c>
      <c r="L481" s="97">
        <f t="shared" si="134"/>
        <v>0</v>
      </c>
      <c r="M481" s="96">
        <f t="shared" si="135"/>
        <v>0</v>
      </c>
      <c r="N481" s="98">
        <f t="shared" ref="N481:N544" si="143">T481*PI()*$C$14^2/4</f>
        <v>1.7382597742038917</v>
      </c>
      <c r="O481" s="100">
        <f t="shared" si="137"/>
        <v>4.2266987561397071</v>
      </c>
      <c r="P481" s="104">
        <f t="shared" ref="P481:P544" si="144">V481*$C$22</f>
        <v>18.880500609176615</v>
      </c>
      <c r="Q481" s="102">
        <f t="shared" si="131"/>
        <v>2.8886093440366814E-2</v>
      </c>
      <c r="R481" s="106">
        <f>K481-U481</f>
        <v>0</v>
      </c>
      <c r="S481" s="106">
        <f>IF(K481-H480&lt;0,0,K481-H480)</f>
        <v>0</v>
      </c>
      <c r="T481" s="106">
        <f t="shared" si="138"/>
        <v>98.365381490613771</v>
      </c>
      <c r="U481" s="107">
        <f>IF(S481&gt;0,0,IF(U480+(F481-AL481/$C$23)*$C$22/($C$21+$C$22)&gt;$C$8,$C$8,IF(V481=$C$8,U480+(F481-AL481/$C$23)*$C$22/$C$21,U480+(F481-AL481/$C$23)*$C$22/($C$21+$C$22))))</f>
        <v>1400</v>
      </c>
      <c r="V481" s="107">
        <f>IF(S481=0,IF(V480+(F481-AL481/$C$23)*$C$22/($C$21+$C$22)&gt;$C$8,$C$8,V480+(F481-AL481/$C$23)*$C$22/($C$21+$C$22)),E481)</f>
        <v>1400</v>
      </c>
      <c r="W481" s="203">
        <f>IF(S481&gt;0,0,IF(W480+AL481/$C$23&gt;$F$23,$F$23,W480+AL481/$C$23))</f>
        <v>1.6346185093862227</v>
      </c>
      <c r="X481" s="105" t="str">
        <f>IF(R481=0,"-",IF(U481=0,FORECAST($C$8,Инклинометрия!$B$2:$B$152,Инклинометрия!$A$2:$A$152),FORECAST(R481,Инклинометрия!$B$2:$B$152,Инклинометрия!$A$2:$A$152)))</f>
        <v>-</v>
      </c>
      <c r="Y481" s="105" t="str">
        <f>IF(R481=0,"-",IF(U481=0,FORECAST($C$8-R481,Инклинометрия!$B$2:$B$152,Инклинометрия!$A$2:$A$152),0))</f>
        <v>-</v>
      </c>
      <c r="Z481" s="105" t="str">
        <f>IF(S481=0,"-",FORECAST($C$8,Инклинометрия!$B$2:$B$152,Инклинометрия!$A$2:$A$152))</f>
        <v>-</v>
      </c>
      <c r="AA481" s="105" t="str">
        <f>IF(S481=0,"-",FORECAST($C$8-S481,Инклинометрия!$B$2:$B$152,Инклинометрия!$A$2:$A$152))</f>
        <v>-</v>
      </c>
      <c r="AB481" s="105">
        <f>IF(T481=0,"-",FORECAST($C$6,Инклинометрия!$B$2:$B$152,Инклинометрия!$A$2:$A$152))</f>
        <v>1425</v>
      </c>
      <c r="AC481" s="105">
        <f>IF(R481=0,FORECAST($C$6-T481,Инклинометрия!$B$2:$B$152,Инклинометрия!$A$2:$A$152),FORECAST($C$8,Инклинометрия!$B$2:$B$152,Инклинометрия!$A$2:$A$152))</f>
        <v>1331.5528875839168</v>
      </c>
      <c r="AD481" s="107">
        <f>IF(U481=0,"-",FORECAST($C$8,Инклинометрия!$B$2:$B$152,Инклинометрия!$A$2:$A$152))</f>
        <v>1330</v>
      </c>
      <c r="AE481" s="107">
        <f>IF(U481=0,"-",FORECAST($C$8-U481,Инклинометрия!$B$2:$B$152,Инклинометрия!$A$2:$A$152))</f>
        <v>0</v>
      </c>
      <c r="AF481" s="107">
        <f>FORECAST($C$8-S481,Инклинометрия!$B$2:$B$152,Инклинометрия!$A$2:$A$152)</f>
        <v>1330</v>
      </c>
      <c r="AG481" s="107">
        <f>FORECAST($C$8-(S481+V481),Инклинометрия!$B$2:$B$152,Инклинометрия!$A$2:$A$152)</f>
        <v>0</v>
      </c>
      <c r="AH481" s="107">
        <f>IF(W481=0,"-",FORECAST($C$8+W481,Инклинометрия!$B$2:$B$152,Инклинометрия!$A$2:$A$152))</f>
        <v>1331.5528875839168</v>
      </c>
      <c r="AI481" s="107">
        <f>IF(W481=0,"-",FORECAST($C$8,Инклинометрия!$B$2:$B$152,Инклинометрия!$A$2:$A$152))</f>
        <v>1330</v>
      </c>
      <c r="AK481" s="122">
        <f>2*PI()*$C$5*(AT480-AT479)/(LN(AN480/$I$9)*$I$8/$I$7+LN($I$10/AN480)*$I$8/$I$7)</f>
        <v>0</v>
      </c>
      <c r="AL481" s="67">
        <f>AK481*(B481-B480)</f>
        <v>0</v>
      </c>
      <c r="AM481" s="23">
        <f t="shared" si="132"/>
        <v>4.3059540056097682E-2</v>
      </c>
      <c r="AN481" s="26">
        <f>AN480+AK481*(B481-B480)/(2*PI()*$C$5*AN480*$I$11)</f>
        <v>0.12986115207059001</v>
      </c>
      <c r="AO481" s="87">
        <f t="shared" ref="AO481:AO544" si="145">101325+AP481</f>
        <v>111242.59539450394</v>
      </c>
      <c r="AP481" s="87">
        <f>IF(R481+U481&lt;$C$8,0,32*$G$13/$C$12^2*($I$8*R481+$I$6*U481)+32*$G$14/($C$14^2-$C$13^2)*($I$8*S481+$I$6*V481))</f>
        <v>9917.5953945039291</v>
      </c>
      <c r="AQ481" s="66">
        <f>R481*$C$11*$C$9+U481*$C$11*$C$10</f>
        <v>14695380</v>
      </c>
      <c r="AR481" s="66">
        <f>S481*$C$11*$C$9+V481*$C$11*$C$10</f>
        <v>14695380</v>
      </c>
      <c r="AS481" s="87">
        <f>$C$11*(T481*$C$9+W481*$C$10)</f>
        <v>789129.61404581123</v>
      </c>
      <c r="AT481" s="45">
        <f t="shared" si="139"/>
        <v>15595752.209440315</v>
      </c>
      <c r="AU481" s="75"/>
    </row>
    <row r="482" spans="2:47" ht="15" thickBot="1" x14ac:dyDescent="0.35">
      <c r="B482" s="41">
        <f t="shared" ref="B482:B545" si="146">B481+$C$26</f>
        <v>4510</v>
      </c>
      <c r="C482" s="8">
        <f t="shared" ref="C482:C545" si="147">$C$16*B482</f>
        <v>45.1</v>
      </c>
      <c r="D482" s="73">
        <f t="shared" si="133"/>
        <v>60.321249999999999</v>
      </c>
      <c r="E482" s="29">
        <f t="shared" si="136"/>
        <v>3344.1909887342526</v>
      </c>
      <c r="F482" s="29">
        <f t="shared" si="140"/>
        <v>7.4150576246884157</v>
      </c>
      <c r="G482" s="29">
        <f t="shared" ref="G482:G545" si="148">F482*$C$10/$C$9</f>
        <v>9.9176395730207556</v>
      </c>
      <c r="H482" s="17">
        <f t="shared" ref="H482:H545" si="149">H481+G482</f>
        <v>4472.8554474320499</v>
      </c>
      <c r="I482" s="29">
        <f t="shared" si="141"/>
        <v>2.2250485660981263</v>
      </c>
      <c r="J482" s="29">
        <f t="shared" si="142"/>
        <v>13.949340071224418</v>
      </c>
      <c r="K482" s="32">
        <f>IF((D481+L481+M481-AL481)/($C$21+$C$22)&gt;$C$8,$C$8,(D481+L481+M481-AL481)/($C$21+$C$22))</f>
        <v>1400</v>
      </c>
      <c r="L482" s="97">
        <f t="shared" si="134"/>
        <v>0</v>
      </c>
      <c r="M482" s="96">
        <f t="shared" si="135"/>
        <v>0</v>
      </c>
      <c r="N482" s="98">
        <f t="shared" si="143"/>
        <v>1.7382597742038917</v>
      </c>
      <c r="O482" s="100">
        <f t="shared" si="137"/>
        <v>4.2266987561397071</v>
      </c>
      <c r="P482" s="104">
        <f t="shared" si="144"/>
        <v>18.880500609176615</v>
      </c>
      <c r="Q482" s="102">
        <f t="shared" ref="Q482:Q545" si="150">W482*$C$23</f>
        <v>2.8886093440366814E-2</v>
      </c>
      <c r="R482" s="106">
        <f>K482-U482</f>
        <v>0</v>
      </c>
      <c r="S482" s="106">
        <f>IF(K482-H481&lt;0,0,K482-H481)</f>
        <v>0</v>
      </c>
      <c r="T482" s="106">
        <f t="shared" si="138"/>
        <v>98.365381490613771</v>
      </c>
      <c r="U482" s="107">
        <f>IF(S482&gt;0,0,IF(U481+(F482-AL482/$C$23)*$C$22/($C$21+$C$22)&gt;$C$8,$C$8,IF(V482=$C$8,U481+(F482-AL482/$C$23)*$C$22/$C$21,U481+(F482-AL482/$C$23)*$C$22/($C$21+$C$22))))</f>
        <v>1400</v>
      </c>
      <c r="V482" s="107">
        <f>IF(S482=0,IF(V481+(F482-AL482/$C$23)*$C$22/($C$21+$C$22)&gt;$C$8,$C$8,V481+(F482-AL482/$C$23)*$C$22/($C$21+$C$22)),E482)</f>
        <v>1400</v>
      </c>
      <c r="W482" s="203">
        <f>IF(S482&gt;0,0,IF(W481+AL482/$C$23&gt;$F$23,$F$23,W481+AL482/$C$23))</f>
        <v>1.6346185093862227</v>
      </c>
      <c r="X482" s="105" t="str">
        <f>IF(R482=0,"-",IF(U482=0,FORECAST($C$8,Инклинометрия!$B$2:$B$152,Инклинометрия!$A$2:$A$152),FORECAST(R482,Инклинометрия!$B$2:$B$152,Инклинометрия!$A$2:$A$152)))</f>
        <v>-</v>
      </c>
      <c r="Y482" s="105" t="str">
        <f>IF(R482=0,"-",IF(U482=0,FORECAST($C$8-R482,Инклинометрия!$B$2:$B$152,Инклинометрия!$A$2:$A$152),0))</f>
        <v>-</v>
      </c>
      <c r="Z482" s="105" t="str">
        <f>IF(S482=0,"-",FORECAST($C$8,Инклинометрия!$B$2:$B$152,Инклинометрия!$A$2:$A$152))</f>
        <v>-</v>
      </c>
      <c r="AA482" s="105" t="str">
        <f>IF(S482=0,"-",FORECAST($C$8-S482,Инклинометрия!$B$2:$B$152,Инклинометрия!$A$2:$A$152))</f>
        <v>-</v>
      </c>
      <c r="AB482" s="105">
        <f>IF(T482=0,"-",FORECAST($C$6,Инклинометрия!$B$2:$B$152,Инклинометрия!$A$2:$A$152))</f>
        <v>1425</v>
      </c>
      <c r="AC482" s="105">
        <f>IF(R482=0,FORECAST($C$6-T482,Инклинометрия!$B$2:$B$152,Инклинометрия!$A$2:$A$152),FORECAST($C$8,Инклинометрия!$B$2:$B$152,Инклинометрия!$A$2:$A$152))</f>
        <v>1331.5528875839168</v>
      </c>
      <c r="AD482" s="107">
        <f>IF(U482=0,"-",FORECAST($C$8,Инклинометрия!$B$2:$B$152,Инклинометрия!$A$2:$A$152))</f>
        <v>1330</v>
      </c>
      <c r="AE482" s="107">
        <f>IF(U482=0,"-",FORECAST($C$8-U482,Инклинометрия!$B$2:$B$152,Инклинометрия!$A$2:$A$152))</f>
        <v>0</v>
      </c>
      <c r="AF482" s="107">
        <f>FORECAST($C$8-S482,Инклинометрия!$B$2:$B$152,Инклинометрия!$A$2:$A$152)</f>
        <v>1330</v>
      </c>
      <c r="AG482" s="107">
        <f>FORECAST($C$8-(S482+V482),Инклинометрия!$B$2:$B$152,Инклинометрия!$A$2:$A$152)</f>
        <v>0</v>
      </c>
      <c r="AH482" s="107">
        <f>IF(W482=0,"-",FORECAST($C$8+W482,Инклинометрия!$B$2:$B$152,Инклинометрия!$A$2:$A$152))</f>
        <v>1331.5528875839168</v>
      </c>
      <c r="AI482" s="107">
        <f>IF(W482=0,"-",FORECAST($C$8,Инклинометрия!$B$2:$B$152,Инклинометрия!$A$2:$A$152))</f>
        <v>1330</v>
      </c>
      <c r="AK482" s="122">
        <f>2*PI()*$C$5*(AT481-AT480)/(LN(AN481/$I$9)*$I$8/$I$7+LN($I$10/AN481)*$I$8/$I$7)</f>
        <v>0</v>
      </c>
      <c r="AL482" s="67">
        <f>AK482*(B482-B481)</f>
        <v>0</v>
      </c>
      <c r="AM482" s="23">
        <f t="shared" si="132"/>
        <v>4.3059540056097682E-2</v>
      </c>
      <c r="AN482" s="26">
        <f>AN481+AK482*(B482-B481)/(2*PI()*$C$5*AN481*$I$11)</f>
        <v>0.12986115207059001</v>
      </c>
      <c r="AO482" s="87">
        <f t="shared" si="145"/>
        <v>111242.59539450394</v>
      </c>
      <c r="AP482" s="87">
        <f>IF(R482+U482&lt;$C$8,0,32*$G$13/$C$12^2*($I$8*R482+$I$6*U482)+32*$G$14/($C$14^2-$C$13^2)*($I$8*S482+$I$6*V482))</f>
        <v>9917.5953945039291</v>
      </c>
      <c r="AQ482" s="66">
        <f>R482*$C$11*$C$9+U482*$C$11*$C$10</f>
        <v>14695380</v>
      </c>
      <c r="AR482" s="66">
        <f>S482*$C$11*$C$9+V482*$C$11*$C$10</f>
        <v>14695380</v>
      </c>
      <c r="AS482" s="87">
        <f>$C$11*(T482*$C$9+W482*$C$10)</f>
        <v>789129.61404581123</v>
      </c>
      <c r="AT482" s="45">
        <f t="shared" si="139"/>
        <v>15595752.209440315</v>
      </c>
      <c r="AU482" s="75"/>
    </row>
    <row r="483" spans="2:47" ht="15" thickBot="1" x14ac:dyDescent="0.35">
      <c r="B483" s="41">
        <f t="shared" si="146"/>
        <v>4520</v>
      </c>
      <c r="C483" s="8">
        <f t="shared" si="147"/>
        <v>45.2</v>
      </c>
      <c r="D483" s="73">
        <f t="shared" si="133"/>
        <v>60.454999999999998</v>
      </c>
      <c r="E483" s="29">
        <f t="shared" si="136"/>
        <v>3351.6060463589406</v>
      </c>
      <c r="F483" s="29">
        <f t="shared" si="140"/>
        <v>7.4150576246879609</v>
      </c>
      <c r="G483" s="29">
        <f t="shared" si="148"/>
        <v>9.9176395730201481</v>
      </c>
      <c r="H483" s="17">
        <f t="shared" si="149"/>
        <v>4482.77308700507</v>
      </c>
      <c r="I483" s="29">
        <f t="shared" si="141"/>
        <v>2.2250485660981263</v>
      </c>
      <c r="J483" s="29">
        <f t="shared" si="142"/>
        <v>13.949340071223991</v>
      </c>
      <c r="K483" s="32">
        <f>IF((D482+L482+M482-AL482)/($C$21+$C$22)&gt;$C$8,$C$8,(D482+L482+M482-AL482)/($C$21+$C$22))</f>
        <v>1400</v>
      </c>
      <c r="L483" s="97">
        <f t="shared" si="134"/>
        <v>0</v>
      </c>
      <c r="M483" s="96">
        <f t="shared" si="135"/>
        <v>0</v>
      </c>
      <c r="N483" s="98">
        <f t="shared" si="143"/>
        <v>1.7382597742038917</v>
      </c>
      <c r="O483" s="100">
        <f t="shared" si="137"/>
        <v>4.2266987561397071</v>
      </c>
      <c r="P483" s="104">
        <f t="shared" si="144"/>
        <v>18.880500609176615</v>
      </c>
      <c r="Q483" s="102">
        <f t="shared" si="150"/>
        <v>2.8886093440366814E-2</v>
      </c>
      <c r="R483" s="106">
        <f>K483-U483</f>
        <v>0</v>
      </c>
      <c r="S483" s="106">
        <f>IF(K483-H482&lt;0,0,K483-H482)</f>
        <v>0</v>
      </c>
      <c r="T483" s="106">
        <f t="shared" si="138"/>
        <v>98.365381490613771</v>
      </c>
      <c r="U483" s="107">
        <f>IF(S483&gt;0,0,IF(U482+(F483-AL483/$C$23)*$C$22/($C$21+$C$22)&gt;$C$8,$C$8,IF(V483=$C$8,U482+(F483-AL483/$C$23)*$C$22/$C$21,U482+(F483-AL483/$C$23)*$C$22/($C$21+$C$22))))</f>
        <v>1400</v>
      </c>
      <c r="V483" s="107">
        <f>IF(S483=0,IF(V482+(F483-AL483/$C$23)*$C$22/($C$21+$C$22)&gt;$C$8,$C$8,V482+(F483-AL483/$C$23)*$C$22/($C$21+$C$22)),E483)</f>
        <v>1400</v>
      </c>
      <c r="W483" s="203">
        <f>IF(S483&gt;0,0,IF(W482+AL483/$C$23&gt;$F$23,$F$23,W482+AL483/$C$23))</f>
        <v>1.6346185093862227</v>
      </c>
      <c r="X483" s="105" t="str">
        <f>IF(R483=0,"-",IF(U483=0,FORECAST($C$8,Инклинометрия!$B$2:$B$152,Инклинометрия!$A$2:$A$152),FORECAST(R483,Инклинометрия!$B$2:$B$152,Инклинометрия!$A$2:$A$152)))</f>
        <v>-</v>
      </c>
      <c r="Y483" s="105" t="str">
        <f>IF(R483=0,"-",IF(U483=0,FORECAST($C$8-R483,Инклинометрия!$B$2:$B$152,Инклинометрия!$A$2:$A$152),0))</f>
        <v>-</v>
      </c>
      <c r="Z483" s="105" t="str">
        <f>IF(S483=0,"-",FORECAST($C$8,Инклинометрия!$B$2:$B$152,Инклинометрия!$A$2:$A$152))</f>
        <v>-</v>
      </c>
      <c r="AA483" s="105" t="str">
        <f>IF(S483=0,"-",FORECAST($C$8-S483,Инклинометрия!$B$2:$B$152,Инклинометрия!$A$2:$A$152))</f>
        <v>-</v>
      </c>
      <c r="AB483" s="105">
        <f>IF(T483=0,"-",FORECAST($C$6,Инклинометрия!$B$2:$B$152,Инклинометрия!$A$2:$A$152))</f>
        <v>1425</v>
      </c>
      <c r="AC483" s="105">
        <f>IF(R483=0,FORECAST($C$6-T483,Инклинометрия!$B$2:$B$152,Инклинометрия!$A$2:$A$152),FORECAST($C$8,Инклинометрия!$B$2:$B$152,Инклинометрия!$A$2:$A$152))</f>
        <v>1331.5528875839168</v>
      </c>
      <c r="AD483" s="107">
        <f>IF(U483=0,"-",FORECAST($C$8,Инклинометрия!$B$2:$B$152,Инклинометрия!$A$2:$A$152))</f>
        <v>1330</v>
      </c>
      <c r="AE483" s="107">
        <f>IF(U483=0,"-",FORECAST($C$8-U483,Инклинометрия!$B$2:$B$152,Инклинометрия!$A$2:$A$152))</f>
        <v>0</v>
      </c>
      <c r="AF483" s="107">
        <f>FORECAST($C$8-S483,Инклинометрия!$B$2:$B$152,Инклинометрия!$A$2:$A$152)</f>
        <v>1330</v>
      </c>
      <c r="AG483" s="107">
        <f>FORECAST($C$8-(S483+V483),Инклинометрия!$B$2:$B$152,Инклинометрия!$A$2:$A$152)</f>
        <v>0</v>
      </c>
      <c r="AH483" s="107">
        <f>IF(W483=0,"-",FORECAST($C$8+W483,Инклинометрия!$B$2:$B$152,Инклинометрия!$A$2:$A$152))</f>
        <v>1331.5528875839168</v>
      </c>
      <c r="AI483" s="107">
        <f>IF(W483=0,"-",FORECAST($C$8,Инклинометрия!$B$2:$B$152,Инклинометрия!$A$2:$A$152))</f>
        <v>1330</v>
      </c>
      <c r="AK483" s="122">
        <f>2*PI()*$C$5*(AT482-AT481)/(LN(AN482/$I$9)*$I$8/$I$7+LN($I$10/AN482)*$I$8/$I$7)</f>
        <v>0</v>
      </c>
      <c r="AL483" s="67">
        <f>AK483*(B483-B482)</f>
        <v>0</v>
      </c>
      <c r="AM483" s="23">
        <f t="shared" si="132"/>
        <v>4.3059540056097682E-2</v>
      </c>
      <c r="AN483" s="26">
        <f>AN482+AK483*(B483-B482)/(2*PI()*$C$5*AN482*$I$11)</f>
        <v>0.12986115207059001</v>
      </c>
      <c r="AO483" s="87">
        <f t="shared" si="145"/>
        <v>111242.59539450394</v>
      </c>
      <c r="AP483" s="87">
        <f>IF(R483+U483&lt;$C$8,0,32*$G$13/$C$12^2*($I$8*R483+$I$6*U483)+32*$G$14/($C$14^2-$C$13^2)*($I$8*S483+$I$6*V483))</f>
        <v>9917.5953945039291</v>
      </c>
      <c r="AQ483" s="66">
        <f>R483*$C$11*$C$9+U483*$C$11*$C$10</f>
        <v>14695380</v>
      </c>
      <c r="AR483" s="66">
        <f>S483*$C$11*$C$9+V483*$C$11*$C$10</f>
        <v>14695380</v>
      </c>
      <c r="AS483" s="87">
        <f>$C$11*(T483*$C$9+W483*$C$10)</f>
        <v>789129.61404581123</v>
      </c>
      <c r="AT483" s="45">
        <f t="shared" si="139"/>
        <v>15595752.209440315</v>
      </c>
      <c r="AU483" s="75"/>
    </row>
    <row r="484" spans="2:47" ht="15" thickBot="1" x14ac:dyDescent="0.35">
      <c r="B484" s="41">
        <f t="shared" si="146"/>
        <v>4530</v>
      </c>
      <c r="C484" s="8">
        <f t="shared" si="147"/>
        <v>45.300000000000004</v>
      </c>
      <c r="D484" s="73">
        <f t="shared" si="133"/>
        <v>60.588750000000012</v>
      </c>
      <c r="E484" s="29">
        <f t="shared" si="136"/>
        <v>3359.0211039836286</v>
      </c>
      <c r="F484" s="29">
        <f t="shared" si="140"/>
        <v>7.4150576246879609</v>
      </c>
      <c r="G484" s="29">
        <f t="shared" si="148"/>
        <v>9.9176395730201481</v>
      </c>
      <c r="H484" s="17">
        <f t="shared" si="149"/>
        <v>4492.6907265780901</v>
      </c>
      <c r="I484" s="29">
        <f t="shared" si="141"/>
        <v>2.2250485660981263</v>
      </c>
      <c r="J484" s="29">
        <f t="shared" si="142"/>
        <v>13.949340071223991</v>
      </c>
      <c r="K484" s="32">
        <f>IF((D483+L483+M483-AL483)/($C$21+$C$22)&gt;$C$8,$C$8,(D483+L483+M483-AL483)/($C$21+$C$22))</f>
        <v>1400</v>
      </c>
      <c r="L484" s="97">
        <f t="shared" si="134"/>
        <v>0</v>
      </c>
      <c r="M484" s="96">
        <f t="shared" si="135"/>
        <v>0</v>
      </c>
      <c r="N484" s="98">
        <f t="shared" si="143"/>
        <v>1.7382597742038917</v>
      </c>
      <c r="O484" s="100">
        <f t="shared" si="137"/>
        <v>4.2266987561397071</v>
      </c>
      <c r="P484" s="104">
        <f t="shared" si="144"/>
        <v>18.880500609176615</v>
      </c>
      <c r="Q484" s="102">
        <f t="shared" si="150"/>
        <v>2.8886093440366814E-2</v>
      </c>
      <c r="R484" s="106">
        <f>K484-U484</f>
        <v>0</v>
      </c>
      <c r="S484" s="106">
        <f>IF(K484-H483&lt;0,0,K484-H483)</f>
        <v>0</v>
      </c>
      <c r="T484" s="106">
        <f t="shared" si="138"/>
        <v>98.365381490613771</v>
      </c>
      <c r="U484" s="107">
        <f>IF(S484&gt;0,0,IF(U483+(F484-AL484/$C$23)*$C$22/($C$21+$C$22)&gt;$C$8,$C$8,IF(V484=$C$8,U483+(F484-AL484/$C$23)*$C$22/$C$21,U483+(F484-AL484/$C$23)*$C$22/($C$21+$C$22))))</f>
        <v>1400</v>
      </c>
      <c r="V484" s="107">
        <f>IF(S484=0,IF(V483+(F484-AL484/$C$23)*$C$22/($C$21+$C$22)&gt;$C$8,$C$8,V483+(F484-AL484/$C$23)*$C$22/($C$21+$C$22)),E484)</f>
        <v>1400</v>
      </c>
      <c r="W484" s="203">
        <f>IF(S484&gt;0,0,IF(W483+AL484/$C$23&gt;$F$23,$F$23,W483+AL484/$C$23))</f>
        <v>1.6346185093862227</v>
      </c>
      <c r="X484" s="105" t="str">
        <f>IF(R484=0,"-",IF(U484=0,FORECAST($C$8,Инклинометрия!$B$2:$B$152,Инклинометрия!$A$2:$A$152),FORECAST(R484,Инклинометрия!$B$2:$B$152,Инклинометрия!$A$2:$A$152)))</f>
        <v>-</v>
      </c>
      <c r="Y484" s="105" t="str">
        <f>IF(R484=0,"-",IF(U484=0,FORECAST($C$8-R484,Инклинометрия!$B$2:$B$152,Инклинометрия!$A$2:$A$152),0))</f>
        <v>-</v>
      </c>
      <c r="Z484" s="105" t="str">
        <f>IF(S484=0,"-",FORECAST($C$8,Инклинометрия!$B$2:$B$152,Инклинометрия!$A$2:$A$152))</f>
        <v>-</v>
      </c>
      <c r="AA484" s="105" t="str">
        <f>IF(S484=0,"-",FORECAST($C$8-S484,Инклинометрия!$B$2:$B$152,Инклинометрия!$A$2:$A$152))</f>
        <v>-</v>
      </c>
      <c r="AB484" s="105">
        <f>IF(T484=0,"-",FORECAST($C$6,Инклинометрия!$B$2:$B$152,Инклинометрия!$A$2:$A$152))</f>
        <v>1425</v>
      </c>
      <c r="AC484" s="105">
        <f>IF(R484=0,FORECAST($C$6-T484,Инклинометрия!$B$2:$B$152,Инклинометрия!$A$2:$A$152),FORECAST($C$8,Инклинометрия!$B$2:$B$152,Инклинометрия!$A$2:$A$152))</f>
        <v>1331.5528875839168</v>
      </c>
      <c r="AD484" s="107">
        <f>IF(U484=0,"-",FORECAST($C$8,Инклинометрия!$B$2:$B$152,Инклинометрия!$A$2:$A$152))</f>
        <v>1330</v>
      </c>
      <c r="AE484" s="107">
        <f>IF(U484=0,"-",FORECAST($C$8-U484,Инклинометрия!$B$2:$B$152,Инклинометрия!$A$2:$A$152))</f>
        <v>0</v>
      </c>
      <c r="AF484" s="107">
        <f>FORECAST($C$8-S484,Инклинометрия!$B$2:$B$152,Инклинометрия!$A$2:$A$152)</f>
        <v>1330</v>
      </c>
      <c r="AG484" s="107">
        <f>FORECAST($C$8-(S484+V484),Инклинометрия!$B$2:$B$152,Инклинометрия!$A$2:$A$152)</f>
        <v>0</v>
      </c>
      <c r="AH484" s="107">
        <f>IF(W484=0,"-",FORECAST($C$8+W484,Инклинометрия!$B$2:$B$152,Инклинометрия!$A$2:$A$152))</f>
        <v>1331.5528875839168</v>
      </c>
      <c r="AI484" s="107">
        <f>IF(W484=0,"-",FORECAST($C$8,Инклинометрия!$B$2:$B$152,Инклинометрия!$A$2:$A$152))</f>
        <v>1330</v>
      </c>
      <c r="AK484" s="122">
        <f>2*PI()*$C$5*(AT483-AT482)/(LN(AN483/$I$9)*$I$8/$I$7+LN($I$10/AN483)*$I$8/$I$7)</f>
        <v>0</v>
      </c>
      <c r="AL484" s="67">
        <f>AK484*(B484-B483)</f>
        <v>0</v>
      </c>
      <c r="AM484" s="23">
        <f t="shared" si="132"/>
        <v>4.3059540056097682E-2</v>
      </c>
      <c r="AN484" s="26">
        <f>AN483+AK484*(B484-B483)/(2*PI()*$C$5*AN483*$I$11)</f>
        <v>0.12986115207059001</v>
      </c>
      <c r="AO484" s="87">
        <f t="shared" si="145"/>
        <v>111242.59539450394</v>
      </c>
      <c r="AP484" s="87">
        <f>IF(R484+U484&lt;$C$8,0,32*$G$13/$C$12^2*($I$8*R484+$I$6*U484)+32*$G$14/($C$14^2-$C$13^2)*($I$8*S484+$I$6*V484))</f>
        <v>9917.5953945039291</v>
      </c>
      <c r="AQ484" s="66">
        <f>R484*$C$11*$C$9+U484*$C$11*$C$10</f>
        <v>14695380</v>
      </c>
      <c r="AR484" s="66">
        <f>S484*$C$11*$C$9+V484*$C$11*$C$10</f>
        <v>14695380</v>
      </c>
      <c r="AS484" s="87">
        <f>$C$11*(T484*$C$9+W484*$C$10)</f>
        <v>789129.61404581123</v>
      </c>
      <c r="AT484" s="45">
        <f t="shared" si="139"/>
        <v>15595752.209440315</v>
      </c>
      <c r="AU484" s="75"/>
    </row>
    <row r="485" spans="2:47" ht="15" thickBot="1" x14ac:dyDescent="0.35">
      <c r="B485" s="41">
        <f t="shared" si="146"/>
        <v>4540</v>
      </c>
      <c r="C485" s="8">
        <f t="shared" si="147"/>
        <v>45.4</v>
      </c>
      <c r="D485" s="73">
        <f t="shared" si="133"/>
        <v>60.722499999999997</v>
      </c>
      <c r="E485" s="29">
        <f t="shared" si="136"/>
        <v>3366.4361616083161</v>
      </c>
      <c r="F485" s="29">
        <f t="shared" si="140"/>
        <v>7.4150576246875062</v>
      </c>
      <c r="G485" s="29">
        <f t="shared" si="148"/>
        <v>9.9176395730195388</v>
      </c>
      <c r="H485" s="17">
        <f t="shared" si="149"/>
        <v>4502.6083661511093</v>
      </c>
      <c r="I485" s="29">
        <f t="shared" si="141"/>
        <v>2.2250485660981263</v>
      </c>
      <c r="J485" s="29">
        <f t="shared" si="142"/>
        <v>13.949340071223562</v>
      </c>
      <c r="K485" s="32">
        <f>IF((D484+L484+M484-AL484)/($C$21+$C$22)&gt;$C$8,$C$8,(D484+L484+M484-AL484)/($C$21+$C$22))</f>
        <v>1400</v>
      </c>
      <c r="L485" s="97">
        <f t="shared" si="134"/>
        <v>0</v>
      </c>
      <c r="M485" s="96">
        <f t="shared" si="135"/>
        <v>0</v>
      </c>
      <c r="N485" s="98">
        <f t="shared" si="143"/>
        <v>1.7382597742038917</v>
      </c>
      <c r="O485" s="100">
        <f t="shared" si="137"/>
        <v>4.2266987561397071</v>
      </c>
      <c r="P485" s="104">
        <f t="shared" si="144"/>
        <v>18.880500609176615</v>
      </c>
      <c r="Q485" s="102">
        <f t="shared" si="150"/>
        <v>2.8886093440366814E-2</v>
      </c>
      <c r="R485" s="106">
        <f>K485-U485</f>
        <v>0</v>
      </c>
      <c r="S485" s="106">
        <f>IF(K485-H484&lt;0,0,K485-H484)</f>
        <v>0</v>
      </c>
      <c r="T485" s="106">
        <f t="shared" si="138"/>
        <v>98.365381490613771</v>
      </c>
      <c r="U485" s="107">
        <f>IF(S485&gt;0,0,IF(U484+(F485-AL485/$C$23)*$C$22/($C$21+$C$22)&gt;$C$8,$C$8,IF(V485=$C$8,U484+(F485-AL485/$C$23)*$C$22/$C$21,U484+(F485-AL485/$C$23)*$C$22/($C$21+$C$22))))</f>
        <v>1400</v>
      </c>
      <c r="V485" s="107">
        <f>IF(S485=0,IF(V484+(F485-AL485/$C$23)*$C$22/($C$21+$C$22)&gt;$C$8,$C$8,V484+(F485-AL485/$C$23)*$C$22/($C$21+$C$22)),E485)</f>
        <v>1400</v>
      </c>
      <c r="W485" s="203">
        <f>IF(S485&gt;0,0,IF(W484+AL485/$C$23&gt;$F$23,$F$23,W484+AL485/$C$23))</f>
        <v>1.6346185093862227</v>
      </c>
      <c r="X485" s="105" t="str">
        <f>IF(R485=0,"-",IF(U485=0,FORECAST($C$8,Инклинометрия!$B$2:$B$152,Инклинометрия!$A$2:$A$152),FORECAST(R485,Инклинометрия!$B$2:$B$152,Инклинометрия!$A$2:$A$152)))</f>
        <v>-</v>
      </c>
      <c r="Y485" s="105" t="str">
        <f>IF(R485=0,"-",IF(U485=0,FORECAST($C$8-R485,Инклинометрия!$B$2:$B$152,Инклинометрия!$A$2:$A$152),0))</f>
        <v>-</v>
      </c>
      <c r="Z485" s="105" t="str">
        <f>IF(S485=0,"-",FORECAST($C$8,Инклинометрия!$B$2:$B$152,Инклинометрия!$A$2:$A$152))</f>
        <v>-</v>
      </c>
      <c r="AA485" s="105" t="str">
        <f>IF(S485=0,"-",FORECAST($C$8-S485,Инклинометрия!$B$2:$B$152,Инклинометрия!$A$2:$A$152))</f>
        <v>-</v>
      </c>
      <c r="AB485" s="105">
        <f>IF(T485=0,"-",FORECAST($C$6,Инклинометрия!$B$2:$B$152,Инклинометрия!$A$2:$A$152))</f>
        <v>1425</v>
      </c>
      <c r="AC485" s="105">
        <f>IF(R485=0,FORECAST($C$6-T485,Инклинометрия!$B$2:$B$152,Инклинометрия!$A$2:$A$152),FORECAST($C$8,Инклинометрия!$B$2:$B$152,Инклинометрия!$A$2:$A$152))</f>
        <v>1331.5528875839168</v>
      </c>
      <c r="AD485" s="107">
        <f>IF(U485=0,"-",FORECAST($C$8,Инклинометрия!$B$2:$B$152,Инклинометрия!$A$2:$A$152))</f>
        <v>1330</v>
      </c>
      <c r="AE485" s="107">
        <f>IF(U485=0,"-",FORECAST($C$8-U485,Инклинометрия!$B$2:$B$152,Инклинометрия!$A$2:$A$152))</f>
        <v>0</v>
      </c>
      <c r="AF485" s="107">
        <f>FORECAST($C$8-S485,Инклинометрия!$B$2:$B$152,Инклинометрия!$A$2:$A$152)</f>
        <v>1330</v>
      </c>
      <c r="AG485" s="107">
        <f>FORECAST($C$8-(S485+V485),Инклинометрия!$B$2:$B$152,Инклинометрия!$A$2:$A$152)</f>
        <v>0</v>
      </c>
      <c r="AH485" s="107">
        <f>IF(W485=0,"-",FORECAST($C$8+W485,Инклинометрия!$B$2:$B$152,Инклинометрия!$A$2:$A$152))</f>
        <v>1331.5528875839168</v>
      </c>
      <c r="AI485" s="107">
        <f>IF(W485=0,"-",FORECAST($C$8,Инклинометрия!$B$2:$B$152,Инклинометрия!$A$2:$A$152))</f>
        <v>1330</v>
      </c>
      <c r="AK485" s="122">
        <f>2*PI()*$C$5*(AT484-AT483)/(LN(AN484/$I$9)*$I$8/$I$7+LN($I$10/AN484)*$I$8/$I$7)</f>
        <v>0</v>
      </c>
      <c r="AL485" s="67">
        <f>AK485*(B485-B484)</f>
        <v>0</v>
      </c>
      <c r="AM485" s="23">
        <f t="shared" si="132"/>
        <v>4.3059540056097682E-2</v>
      </c>
      <c r="AN485" s="26">
        <f>AN484+AK485*(B485-B484)/(2*PI()*$C$5*AN484*$I$11)</f>
        <v>0.12986115207059001</v>
      </c>
      <c r="AO485" s="87">
        <f t="shared" si="145"/>
        <v>111242.59539450394</v>
      </c>
      <c r="AP485" s="87">
        <f>IF(R485+U485&lt;$C$8,0,32*$G$13/$C$12^2*($I$8*R485+$I$6*U485)+32*$G$14/($C$14^2-$C$13^2)*($I$8*S485+$I$6*V485))</f>
        <v>9917.5953945039291</v>
      </c>
      <c r="AQ485" s="66">
        <f>R485*$C$11*$C$9+U485*$C$11*$C$10</f>
        <v>14695380</v>
      </c>
      <c r="AR485" s="66">
        <f>S485*$C$11*$C$9+V485*$C$11*$C$10</f>
        <v>14695380</v>
      </c>
      <c r="AS485" s="87">
        <f>$C$11*(T485*$C$9+W485*$C$10)</f>
        <v>789129.61404581123</v>
      </c>
      <c r="AT485" s="45">
        <f t="shared" si="139"/>
        <v>15595752.209440315</v>
      </c>
      <c r="AU485" s="75"/>
    </row>
    <row r="486" spans="2:47" ht="15" thickBot="1" x14ac:dyDescent="0.35">
      <c r="B486" s="41">
        <f t="shared" si="146"/>
        <v>4550</v>
      </c>
      <c r="C486" s="8">
        <f t="shared" si="147"/>
        <v>45.5</v>
      </c>
      <c r="D486" s="73">
        <f t="shared" si="133"/>
        <v>60.856250000000003</v>
      </c>
      <c r="E486" s="29">
        <f t="shared" si="136"/>
        <v>3373.851219233004</v>
      </c>
      <c r="F486" s="29">
        <f t="shared" si="140"/>
        <v>7.4150576246879609</v>
      </c>
      <c r="G486" s="29">
        <f t="shared" si="148"/>
        <v>9.9176395730201481</v>
      </c>
      <c r="H486" s="17">
        <f t="shared" si="149"/>
        <v>4512.5260057241294</v>
      </c>
      <c r="I486" s="29">
        <f t="shared" si="141"/>
        <v>2.2250485660981263</v>
      </c>
      <c r="J486" s="29">
        <f t="shared" si="142"/>
        <v>13.949340071223991</v>
      </c>
      <c r="K486" s="32">
        <f>IF((D485+L485+M485-AL485)/($C$21+$C$22)&gt;$C$8,$C$8,(D485+L485+M485-AL485)/($C$21+$C$22))</f>
        <v>1400</v>
      </c>
      <c r="L486" s="97">
        <f t="shared" si="134"/>
        <v>0</v>
      </c>
      <c r="M486" s="96">
        <f t="shared" si="135"/>
        <v>0</v>
      </c>
      <c r="N486" s="98">
        <f t="shared" si="143"/>
        <v>1.7382597742038917</v>
      </c>
      <c r="O486" s="100">
        <f t="shared" si="137"/>
        <v>4.2266987561397071</v>
      </c>
      <c r="P486" s="104">
        <f t="shared" si="144"/>
        <v>18.880500609176615</v>
      </c>
      <c r="Q486" s="102">
        <f t="shared" si="150"/>
        <v>2.8886093440366814E-2</v>
      </c>
      <c r="R486" s="106">
        <f>K486-U486</f>
        <v>0</v>
      </c>
      <c r="S486" s="106">
        <f>IF(K486-H485&lt;0,0,K486-H485)</f>
        <v>0</v>
      </c>
      <c r="T486" s="106">
        <f t="shared" si="138"/>
        <v>98.365381490613771</v>
      </c>
      <c r="U486" s="107">
        <f>IF(S486&gt;0,0,IF(U485+(F486-AL486/$C$23)*$C$22/($C$21+$C$22)&gt;$C$8,$C$8,IF(V486=$C$8,U485+(F486-AL486/$C$23)*$C$22/$C$21,U485+(F486-AL486/$C$23)*$C$22/($C$21+$C$22))))</f>
        <v>1400</v>
      </c>
      <c r="V486" s="107">
        <f>IF(S486=0,IF(V485+(F486-AL486/$C$23)*$C$22/($C$21+$C$22)&gt;$C$8,$C$8,V485+(F486-AL486/$C$23)*$C$22/($C$21+$C$22)),E486)</f>
        <v>1400</v>
      </c>
      <c r="W486" s="203">
        <f>IF(S486&gt;0,0,IF(W485+AL486/$C$23&gt;$F$23,$F$23,W485+AL486/$C$23))</f>
        <v>1.6346185093862227</v>
      </c>
      <c r="X486" s="105" t="str">
        <f>IF(R486=0,"-",IF(U486=0,FORECAST($C$8,Инклинометрия!$B$2:$B$152,Инклинометрия!$A$2:$A$152),FORECAST(R486,Инклинометрия!$B$2:$B$152,Инклинометрия!$A$2:$A$152)))</f>
        <v>-</v>
      </c>
      <c r="Y486" s="105" t="str">
        <f>IF(R486=0,"-",IF(U486=0,FORECAST($C$8-R486,Инклинометрия!$B$2:$B$152,Инклинометрия!$A$2:$A$152),0))</f>
        <v>-</v>
      </c>
      <c r="Z486" s="105" t="str">
        <f>IF(S486=0,"-",FORECAST($C$8,Инклинометрия!$B$2:$B$152,Инклинометрия!$A$2:$A$152))</f>
        <v>-</v>
      </c>
      <c r="AA486" s="105" t="str">
        <f>IF(S486=0,"-",FORECAST($C$8-S486,Инклинометрия!$B$2:$B$152,Инклинометрия!$A$2:$A$152))</f>
        <v>-</v>
      </c>
      <c r="AB486" s="105">
        <f>IF(T486=0,"-",FORECAST($C$6,Инклинометрия!$B$2:$B$152,Инклинометрия!$A$2:$A$152))</f>
        <v>1425</v>
      </c>
      <c r="AC486" s="105">
        <f>IF(R486=0,FORECAST($C$6-T486,Инклинометрия!$B$2:$B$152,Инклинометрия!$A$2:$A$152),FORECAST($C$8,Инклинометрия!$B$2:$B$152,Инклинометрия!$A$2:$A$152))</f>
        <v>1331.5528875839168</v>
      </c>
      <c r="AD486" s="107">
        <f>IF(U486=0,"-",FORECAST($C$8,Инклинометрия!$B$2:$B$152,Инклинометрия!$A$2:$A$152))</f>
        <v>1330</v>
      </c>
      <c r="AE486" s="107">
        <f>IF(U486=0,"-",FORECAST($C$8-U486,Инклинометрия!$B$2:$B$152,Инклинометрия!$A$2:$A$152))</f>
        <v>0</v>
      </c>
      <c r="AF486" s="107">
        <f>FORECAST($C$8-S486,Инклинометрия!$B$2:$B$152,Инклинометрия!$A$2:$A$152)</f>
        <v>1330</v>
      </c>
      <c r="AG486" s="107">
        <f>FORECAST($C$8-(S486+V486),Инклинометрия!$B$2:$B$152,Инклинометрия!$A$2:$A$152)</f>
        <v>0</v>
      </c>
      <c r="AH486" s="107">
        <f>IF(W486=0,"-",FORECAST($C$8+W486,Инклинометрия!$B$2:$B$152,Инклинометрия!$A$2:$A$152))</f>
        <v>1331.5528875839168</v>
      </c>
      <c r="AI486" s="107">
        <f>IF(W486=0,"-",FORECAST($C$8,Инклинометрия!$B$2:$B$152,Инклинометрия!$A$2:$A$152))</f>
        <v>1330</v>
      </c>
      <c r="AK486" s="122">
        <f>2*PI()*$C$5*(AT485-AT484)/(LN(AN485/$I$9)*$I$8/$I$7+LN($I$10/AN485)*$I$8/$I$7)</f>
        <v>0</v>
      </c>
      <c r="AL486" s="67">
        <f>AK486*(B486-B485)</f>
        <v>0</v>
      </c>
      <c r="AM486" s="23">
        <f t="shared" si="132"/>
        <v>4.3059540056097682E-2</v>
      </c>
      <c r="AN486" s="26">
        <f>AN485+AK486*(B486-B485)/(2*PI()*$C$5*AN485*$I$11)</f>
        <v>0.12986115207059001</v>
      </c>
      <c r="AO486" s="87">
        <f t="shared" si="145"/>
        <v>111242.59539450394</v>
      </c>
      <c r="AP486" s="87">
        <f>IF(R486+U486&lt;$C$8,0,32*$G$13/$C$12^2*($I$8*R486+$I$6*U486)+32*$G$14/($C$14^2-$C$13^2)*($I$8*S486+$I$6*V486))</f>
        <v>9917.5953945039291</v>
      </c>
      <c r="AQ486" s="66">
        <f>R486*$C$11*$C$9+U486*$C$11*$C$10</f>
        <v>14695380</v>
      </c>
      <c r="AR486" s="66">
        <f>S486*$C$11*$C$9+V486*$C$11*$C$10</f>
        <v>14695380</v>
      </c>
      <c r="AS486" s="87">
        <f>$C$11*(T486*$C$9+W486*$C$10)</f>
        <v>789129.61404581123</v>
      </c>
      <c r="AT486" s="45">
        <f t="shared" si="139"/>
        <v>15595752.209440315</v>
      </c>
      <c r="AU486" s="75"/>
    </row>
    <row r="487" spans="2:47" ht="15" thickBot="1" x14ac:dyDescent="0.35">
      <c r="B487" s="41">
        <f t="shared" si="146"/>
        <v>4560</v>
      </c>
      <c r="C487" s="8">
        <f t="shared" si="147"/>
        <v>45.6</v>
      </c>
      <c r="D487" s="73">
        <f t="shared" si="133"/>
        <v>60.99</v>
      </c>
      <c r="E487" s="29">
        <f t="shared" si="136"/>
        <v>3381.266276857692</v>
      </c>
      <c r="F487" s="29">
        <f t="shared" si="140"/>
        <v>7.4150576246879609</v>
      </c>
      <c r="G487" s="29">
        <f t="shared" si="148"/>
        <v>9.9176395730201481</v>
      </c>
      <c r="H487" s="17">
        <f t="shared" si="149"/>
        <v>4522.4436452971495</v>
      </c>
      <c r="I487" s="29">
        <f t="shared" si="141"/>
        <v>2.2250485660981263</v>
      </c>
      <c r="J487" s="29">
        <f t="shared" si="142"/>
        <v>13.949340071223991</v>
      </c>
      <c r="K487" s="32">
        <f>IF((D486+L486+M486-AL486)/($C$21+$C$22)&gt;$C$8,$C$8,(D486+L486+M486-AL486)/($C$21+$C$22))</f>
        <v>1400</v>
      </c>
      <c r="L487" s="97">
        <f t="shared" si="134"/>
        <v>0</v>
      </c>
      <c r="M487" s="96">
        <f t="shared" si="135"/>
        <v>0</v>
      </c>
      <c r="N487" s="98">
        <f t="shared" si="143"/>
        <v>1.7382597742038917</v>
      </c>
      <c r="O487" s="100">
        <f t="shared" si="137"/>
        <v>4.2266987561397071</v>
      </c>
      <c r="P487" s="104">
        <f t="shared" si="144"/>
        <v>18.880500609176615</v>
      </c>
      <c r="Q487" s="102">
        <f t="shared" si="150"/>
        <v>2.8886093440366814E-2</v>
      </c>
      <c r="R487" s="106">
        <f>K487-U487</f>
        <v>0</v>
      </c>
      <c r="S487" s="106">
        <f>IF(K487-H486&lt;0,0,K487-H486)</f>
        <v>0</v>
      </c>
      <c r="T487" s="106">
        <f t="shared" si="138"/>
        <v>98.365381490613771</v>
      </c>
      <c r="U487" s="107">
        <f>IF(S487&gt;0,0,IF(U486+(F487-AL487/$C$23)*$C$22/($C$21+$C$22)&gt;$C$8,$C$8,IF(V487=$C$8,U486+(F487-AL487/$C$23)*$C$22/$C$21,U486+(F487-AL487/$C$23)*$C$22/($C$21+$C$22))))</f>
        <v>1400</v>
      </c>
      <c r="V487" s="107">
        <f>IF(S487=0,IF(V486+(F487-AL487/$C$23)*$C$22/($C$21+$C$22)&gt;$C$8,$C$8,V486+(F487-AL487/$C$23)*$C$22/($C$21+$C$22)),E487)</f>
        <v>1400</v>
      </c>
      <c r="W487" s="203">
        <f>IF(S487&gt;0,0,IF(W486+AL487/$C$23&gt;$F$23,$F$23,W486+AL487/$C$23))</f>
        <v>1.6346185093862227</v>
      </c>
      <c r="X487" s="105" t="str">
        <f>IF(R487=0,"-",IF(U487=0,FORECAST($C$8,Инклинометрия!$B$2:$B$152,Инклинометрия!$A$2:$A$152),FORECAST(R487,Инклинометрия!$B$2:$B$152,Инклинометрия!$A$2:$A$152)))</f>
        <v>-</v>
      </c>
      <c r="Y487" s="105" t="str">
        <f>IF(R487=0,"-",IF(U487=0,FORECAST($C$8-R487,Инклинометрия!$B$2:$B$152,Инклинометрия!$A$2:$A$152),0))</f>
        <v>-</v>
      </c>
      <c r="Z487" s="105" t="str">
        <f>IF(S487=0,"-",FORECAST($C$8,Инклинометрия!$B$2:$B$152,Инклинометрия!$A$2:$A$152))</f>
        <v>-</v>
      </c>
      <c r="AA487" s="105" t="str">
        <f>IF(S487=0,"-",FORECAST($C$8-S487,Инклинометрия!$B$2:$B$152,Инклинометрия!$A$2:$A$152))</f>
        <v>-</v>
      </c>
      <c r="AB487" s="105">
        <f>IF(T487=0,"-",FORECAST($C$6,Инклинометрия!$B$2:$B$152,Инклинометрия!$A$2:$A$152))</f>
        <v>1425</v>
      </c>
      <c r="AC487" s="105">
        <f>IF(R487=0,FORECAST($C$6-T487,Инклинометрия!$B$2:$B$152,Инклинометрия!$A$2:$A$152),FORECAST($C$8,Инклинометрия!$B$2:$B$152,Инклинометрия!$A$2:$A$152))</f>
        <v>1331.5528875839168</v>
      </c>
      <c r="AD487" s="107">
        <f>IF(U487=0,"-",FORECAST($C$8,Инклинометрия!$B$2:$B$152,Инклинометрия!$A$2:$A$152))</f>
        <v>1330</v>
      </c>
      <c r="AE487" s="107">
        <f>IF(U487=0,"-",FORECAST($C$8-U487,Инклинометрия!$B$2:$B$152,Инклинометрия!$A$2:$A$152))</f>
        <v>0</v>
      </c>
      <c r="AF487" s="107">
        <f>FORECAST($C$8-S487,Инклинометрия!$B$2:$B$152,Инклинометрия!$A$2:$A$152)</f>
        <v>1330</v>
      </c>
      <c r="AG487" s="107">
        <f>FORECAST($C$8-(S487+V487),Инклинометрия!$B$2:$B$152,Инклинометрия!$A$2:$A$152)</f>
        <v>0</v>
      </c>
      <c r="AH487" s="107">
        <f>IF(W487=0,"-",FORECAST($C$8+W487,Инклинометрия!$B$2:$B$152,Инклинометрия!$A$2:$A$152))</f>
        <v>1331.5528875839168</v>
      </c>
      <c r="AI487" s="107">
        <f>IF(W487=0,"-",FORECAST($C$8,Инклинометрия!$B$2:$B$152,Инклинометрия!$A$2:$A$152))</f>
        <v>1330</v>
      </c>
      <c r="AK487" s="122">
        <f>2*PI()*$C$5*(AT486-AT485)/(LN(AN486/$I$9)*$I$8/$I$7+LN($I$10/AN486)*$I$8/$I$7)</f>
        <v>0</v>
      </c>
      <c r="AL487" s="67">
        <f>AK487*(B487-B486)</f>
        <v>0</v>
      </c>
      <c r="AM487" s="23">
        <f t="shared" si="132"/>
        <v>4.3059540056097682E-2</v>
      </c>
      <c r="AN487" s="26">
        <f>AN486+AK487*(B487-B486)/(2*PI()*$C$5*AN486*$I$11)</f>
        <v>0.12986115207059001</v>
      </c>
      <c r="AO487" s="87">
        <f t="shared" si="145"/>
        <v>111242.59539450394</v>
      </c>
      <c r="AP487" s="87">
        <f>IF(R487+U487&lt;$C$8,0,32*$G$13/$C$12^2*($I$8*R487+$I$6*U487)+32*$G$14/($C$14^2-$C$13^2)*($I$8*S487+$I$6*V487))</f>
        <v>9917.5953945039291</v>
      </c>
      <c r="AQ487" s="66">
        <f>R487*$C$11*$C$9+U487*$C$11*$C$10</f>
        <v>14695380</v>
      </c>
      <c r="AR487" s="66">
        <f>S487*$C$11*$C$9+V487*$C$11*$C$10</f>
        <v>14695380</v>
      </c>
      <c r="AS487" s="87">
        <f>$C$11*(T487*$C$9+W487*$C$10)</f>
        <v>789129.61404581123</v>
      </c>
      <c r="AT487" s="45">
        <f t="shared" si="139"/>
        <v>15595752.209440315</v>
      </c>
      <c r="AU487" s="75"/>
    </row>
    <row r="488" spans="2:47" ht="15" thickBot="1" x14ac:dyDescent="0.35">
      <c r="B488" s="41">
        <f t="shared" si="146"/>
        <v>4570</v>
      </c>
      <c r="C488" s="8">
        <f t="shared" si="147"/>
        <v>45.7</v>
      </c>
      <c r="D488" s="73">
        <f t="shared" si="133"/>
        <v>61.123750000000001</v>
      </c>
      <c r="E488" s="29">
        <f t="shared" si="136"/>
        <v>3388.68133448238</v>
      </c>
      <c r="F488" s="29">
        <f t="shared" si="140"/>
        <v>7.4150576246879609</v>
      </c>
      <c r="G488" s="29">
        <f t="shared" si="148"/>
        <v>9.9176395730201481</v>
      </c>
      <c r="H488" s="17">
        <f t="shared" si="149"/>
        <v>4532.3612848701696</v>
      </c>
      <c r="I488" s="29">
        <f t="shared" si="141"/>
        <v>2.2250485660981263</v>
      </c>
      <c r="J488" s="29">
        <f t="shared" si="142"/>
        <v>13.949340071223991</v>
      </c>
      <c r="K488" s="32">
        <f>IF((D487+L487+M487-AL487)/($C$21+$C$22)&gt;$C$8,$C$8,(D487+L487+M487-AL487)/($C$21+$C$22))</f>
        <v>1400</v>
      </c>
      <c r="L488" s="97">
        <f t="shared" si="134"/>
        <v>0</v>
      </c>
      <c r="M488" s="96">
        <f t="shared" si="135"/>
        <v>0</v>
      </c>
      <c r="N488" s="98">
        <f t="shared" si="143"/>
        <v>1.7382597742038917</v>
      </c>
      <c r="O488" s="100">
        <f t="shared" si="137"/>
        <v>4.2266987561397071</v>
      </c>
      <c r="P488" s="104">
        <f t="shared" si="144"/>
        <v>18.880500609176615</v>
      </c>
      <c r="Q488" s="102">
        <f t="shared" si="150"/>
        <v>2.8886093440366814E-2</v>
      </c>
      <c r="R488" s="106">
        <f>K488-U488</f>
        <v>0</v>
      </c>
      <c r="S488" s="106">
        <f>IF(K488-H487&lt;0,0,K488-H487)</f>
        <v>0</v>
      </c>
      <c r="T488" s="106">
        <f t="shared" si="138"/>
        <v>98.365381490613771</v>
      </c>
      <c r="U488" s="107">
        <f>IF(S488&gt;0,0,IF(U487+(F488-AL488/$C$23)*$C$22/($C$21+$C$22)&gt;$C$8,$C$8,IF(V488=$C$8,U487+(F488-AL488/$C$23)*$C$22/$C$21,U487+(F488-AL488/$C$23)*$C$22/($C$21+$C$22))))</f>
        <v>1400</v>
      </c>
      <c r="V488" s="107">
        <f>IF(S488=0,IF(V487+(F488-AL488/$C$23)*$C$22/($C$21+$C$22)&gt;$C$8,$C$8,V487+(F488-AL488/$C$23)*$C$22/($C$21+$C$22)),E488)</f>
        <v>1400</v>
      </c>
      <c r="W488" s="203">
        <f>IF(S488&gt;0,0,IF(W487+AL488/$C$23&gt;$F$23,$F$23,W487+AL488/$C$23))</f>
        <v>1.6346185093862227</v>
      </c>
      <c r="X488" s="105" t="str">
        <f>IF(R488=0,"-",IF(U488=0,FORECAST($C$8,Инклинометрия!$B$2:$B$152,Инклинометрия!$A$2:$A$152),FORECAST(R488,Инклинометрия!$B$2:$B$152,Инклинометрия!$A$2:$A$152)))</f>
        <v>-</v>
      </c>
      <c r="Y488" s="105" t="str">
        <f>IF(R488=0,"-",IF(U488=0,FORECAST($C$8-R488,Инклинометрия!$B$2:$B$152,Инклинометрия!$A$2:$A$152),0))</f>
        <v>-</v>
      </c>
      <c r="Z488" s="105" t="str">
        <f>IF(S488=0,"-",FORECAST($C$8,Инклинометрия!$B$2:$B$152,Инклинометрия!$A$2:$A$152))</f>
        <v>-</v>
      </c>
      <c r="AA488" s="105" t="str">
        <f>IF(S488=0,"-",FORECAST($C$8-S488,Инклинометрия!$B$2:$B$152,Инклинометрия!$A$2:$A$152))</f>
        <v>-</v>
      </c>
      <c r="AB488" s="105">
        <f>IF(T488=0,"-",FORECAST($C$6,Инклинометрия!$B$2:$B$152,Инклинометрия!$A$2:$A$152))</f>
        <v>1425</v>
      </c>
      <c r="AC488" s="105">
        <f>IF(R488=0,FORECAST($C$6-T488,Инклинометрия!$B$2:$B$152,Инклинометрия!$A$2:$A$152),FORECAST($C$8,Инклинометрия!$B$2:$B$152,Инклинометрия!$A$2:$A$152))</f>
        <v>1331.5528875839168</v>
      </c>
      <c r="AD488" s="107">
        <f>IF(U488=0,"-",FORECAST($C$8,Инклинометрия!$B$2:$B$152,Инклинометрия!$A$2:$A$152))</f>
        <v>1330</v>
      </c>
      <c r="AE488" s="107">
        <f>IF(U488=0,"-",FORECAST($C$8-U488,Инклинометрия!$B$2:$B$152,Инклинометрия!$A$2:$A$152))</f>
        <v>0</v>
      </c>
      <c r="AF488" s="107">
        <f>FORECAST($C$8-S488,Инклинометрия!$B$2:$B$152,Инклинометрия!$A$2:$A$152)</f>
        <v>1330</v>
      </c>
      <c r="AG488" s="107">
        <f>FORECAST($C$8-(S488+V488),Инклинометрия!$B$2:$B$152,Инклинометрия!$A$2:$A$152)</f>
        <v>0</v>
      </c>
      <c r="AH488" s="107">
        <f>IF(W488=0,"-",FORECAST($C$8+W488,Инклинометрия!$B$2:$B$152,Инклинометрия!$A$2:$A$152))</f>
        <v>1331.5528875839168</v>
      </c>
      <c r="AI488" s="107">
        <f>IF(W488=0,"-",FORECAST($C$8,Инклинометрия!$B$2:$B$152,Инклинометрия!$A$2:$A$152))</f>
        <v>1330</v>
      </c>
      <c r="AK488" s="122">
        <f>2*PI()*$C$5*(AT487-AT486)/(LN(AN487/$I$9)*$I$8/$I$7+LN($I$10/AN487)*$I$8/$I$7)</f>
        <v>0</v>
      </c>
      <c r="AL488" s="67">
        <f>AK488*(B488-B487)</f>
        <v>0</v>
      </c>
      <c r="AM488" s="23">
        <f t="shared" si="132"/>
        <v>4.3059540056097682E-2</v>
      </c>
      <c r="AN488" s="26">
        <f>AN487+AK488*(B488-B487)/(2*PI()*$C$5*AN487*$I$11)</f>
        <v>0.12986115207059001</v>
      </c>
      <c r="AO488" s="87">
        <f t="shared" si="145"/>
        <v>111242.59539450394</v>
      </c>
      <c r="AP488" s="87">
        <f>IF(R488+U488&lt;$C$8,0,32*$G$13/$C$12^2*($I$8*R488+$I$6*U488)+32*$G$14/($C$14^2-$C$13^2)*($I$8*S488+$I$6*V488))</f>
        <v>9917.5953945039291</v>
      </c>
      <c r="AQ488" s="66">
        <f>R488*$C$11*$C$9+U488*$C$11*$C$10</f>
        <v>14695380</v>
      </c>
      <c r="AR488" s="66">
        <f>S488*$C$11*$C$9+V488*$C$11*$C$10</f>
        <v>14695380</v>
      </c>
      <c r="AS488" s="87">
        <f>$C$11*(T488*$C$9+W488*$C$10)</f>
        <v>789129.61404581123</v>
      </c>
      <c r="AT488" s="45">
        <f t="shared" si="139"/>
        <v>15595752.209440315</v>
      </c>
      <c r="AU488" s="75"/>
    </row>
    <row r="489" spans="2:47" ht="15" thickBot="1" x14ac:dyDescent="0.35">
      <c r="B489" s="41">
        <f t="shared" si="146"/>
        <v>4580</v>
      </c>
      <c r="C489" s="8">
        <f t="shared" si="147"/>
        <v>45.800000000000004</v>
      </c>
      <c r="D489" s="73">
        <f t="shared" si="133"/>
        <v>61.257500000000007</v>
      </c>
      <c r="E489" s="29">
        <f t="shared" si="136"/>
        <v>3396.0963921070679</v>
      </c>
      <c r="F489" s="29">
        <f t="shared" si="140"/>
        <v>7.4150576246879609</v>
      </c>
      <c r="G489" s="29">
        <f t="shared" si="148"/>
        <v>9.9176395730201481</v>
      </c>
      <c r="H489" s="17">
        <f t="shared" si="149"/>
        <v>4542.2789244431897</v>
      </c>
      <c r="I489" s="29">
        <f t="shared" si="141"/>
        <v>2.2250485660981263</v>
      </c>
      <c r="J489" s="29">
        <f t="shared" si="142"/>
        <v>13.949340071223991</v>
      </c>
      <c r="K489" s="32">
        <f>IF((D488+L488+M488-AL488)/($C$21+$C$22)&gt;$C$8,$C$8,(D488+L488+M488-AL488)/($C$21+$C$22))</f>
        <v>1400</v>
      </c>
      <c r="L489" s="97">
        <f t="shared" si="134"/>
        <v>0</v>
      </c>
      <c r="M489" s="96">
        <f t="shared" si="135"/>
        <v>0</v>
      </c>
      <c r="N489" s="98">
        <f t="shared" si="143"/>
        <v>1.7382597742038917</v>
      </c>
      <c r="O489" s="100">
        <f t="shared" si="137"/>
        <v>4.2266987561397071</v>
      </c>
      <c r="P489" s="104">
        <f t="shared" si="144"/>
        <v>18.880500609176615</v>
      </c>
      <c r="Q489" s="102">
        <f t="shared" si="150"/>
        <v>2.8886093440366814E-2</v>
      </c>
      <c r="R489" s="106">
        <f>K489-U489</f>
        <v>0</v>
      </c>
      <c r="S489" s="106">
        <f>IF(K489-H488&lt;0,0,K489-H488)</f>
        <v>0</v>
      </c>
      <c r="T489" s="106">
        <f t="shared" si="138"/>
        <v>98.365381490613771</v>
      </c>
      <c r="U489" s="107">
        <f>IF(S489&gt;0,0,IF(U488+(F489-AL489/$C$23)*$C$22/($C$21+$C$22)&gt;$C$8,$C$8,IF(V489=$C$8,U488+(F489-AL489/$C$23)*$C$22/$C$21,U488+(F489-AL489/$C$23)*$C$22/($C$21+$C$22))))</f>
        <v>1400</v>
      </c>
      <c r="V489" s="107">
        <f>IF(S489=0,IF(V488+(F489-AL489/$C$23)*$C$22/($C$21+$C$22)&gt;$C$8,$C$8,V488+(F489-AL489/$C$23)*$C$22/($C$21+$C$22)),E489)</f>
        <v>1400</v>
      </c>
      <c r="W489" s="203">
        <f>IF(S489&gt;0,0,IF(W488+AL489/$C$23&gt;$F$23,$F$23,W488+AL489/$C$23))</f>
        <v>1.6346185093862227</v>
      </c>
      <c r="X489" s="105" t="str">
        <f>IF(R489=0,"-",IF(U489=0,FORECAST($C$8,Инклинометрия!$B$2:$B$152,Инклинометрия!$A$2:$A$152),FORECAST(R489,Инклинометрия!$B$2:$B$152,Инклинометрия!$A$2:$A$152)))</f>
        <v>-</v>
      </c>
      <c r="Y489" s="105" t="str">
        <f>IF(R489=0,"-",IF(U489=0,FORECAST($C$8-R489,Инклинометрия!$B$2:$B$152,Инклинометрия!$A$2:$A$152),0))</f>
        <v>-</v>
      </c>
      <c r="Z489" s="105" t="str">
        <f>IF(S489=0,"-",FORECAST($C$8,Инклинометрия!$B$2:$B$152,Инклинометрия!$A$2:$A$152))</f>
        <v>-</v>
      </c>
      <c r="AA489" s="105" t="str">
        <f>IF(S489=0,"-",FORECAST($C$8-S489,Инклинометрия!$B$2:$B$152,Инклинометрия!$A$2:$A$152))</f>
        <v>-</v>
      </c>
      <c r="AB489" s="105">
        <f>IF(T489=0,"-",FORECAST($C$6,Инклинометрия!$B$2:$B$152,Инклинометрия!$A$2:$A$152))</f>
        <v>1425</v>
      </c>
      <c r="AC489" s="105">
        <f>IF(R489=0,FORECAST($C$6-T489,Инклинометрия!$B$2:$B$152,Инклинометрия!$A$2:$A$152),FORECAST($C$8,Инклинометрия!$B$2:$B$152,Инклинометрия!$A$2:$A$152))</f>
        <v>1331.5528875839168</v>
      </c>
      <c r="AD489" s="107">
        <f>IF(U489=0,"-",FORECAST($C$8,Инклинометрия!$B$2:$B$152,Инклинометрия!$A$2:$A$152))</f>
        <v>1330</v>
      </c>
      <c r="AE489" s="107">
        <f>IF(U489=0,"-",FORECAST($C$8-U489,Инклинометрия!$B$2:$B$152,Инклинометрия!$A$2:$A$152))</f>
        <v>0</v>
      </c>
      <c r="AF489" s="107">
        <f>FORECAST($C$8-S489,Инклинометрия!$B$2:$B$152,Инклинометрия!$A$2:$A$152)</f>
        <v>1330</v>
      </c>
      <c r="AG489" s="107">
        <f>FORECAST($C$8-(S489+V489),Инклинометрия!$B$2:$B$152,Инклинометрия!$A$2:$A$152)</f>
        <v>0</v>
      </c>
      <c r="AH489" s="107">
        <f>IF(W489=0,"-",FORECAST($C$8+W489,Инклинометрия!$B$2:$B$152,Инклинометрия!$A$2:$A$152))</f>
        <v>1331.5528875839168</v>
      </c>
      <c r="AI489" s="107">
        <f>IF(W489=0,"-",FORECAST($C$8,Инклинометрия!$B$2:$B$152,Инклинометрия!$A$2:$A$152))</f>
        <v>1330</v>
      </c>
      <c r="AK489" s="122">
        <f>2*PI()*$C$5*(AT488-AT487)/(LN(AN488/$I$9)*$I$8/$I$7+LN($I$10/AN488)*$I$8/$I$7)</f>
        <v>0</v>
      </c>
      <c r="AL489" s="67">
        <f>AK489*(B489-B488)</f>
        <v>0</v>
      </c>
      <c r="AM489" s="23">
        <f t="shared" ref="AM489:AM552" si="151">AL489+AM488</f>
        <v>4.3059540056097682E-2</v>
      </c>
      <c r="AN489" s="26">
        <f>AN488+AK489*(B489-B488)/(2*PI()*$C$5*AN488*$I$11)</f>
        <v>0.12986115207059001</v>
      </c>
      <c r="AO489" s="87">
        <f t="shared" si="145"/>
        <v>111242.59539450394</v>
      </c>
      <c r="AP489" s="87">
        <f>IF(R489+U489&lt;$C$8,0,32*$G$13/$C$12^2*($I$8*R489+$I$6*U489)+32*$G$14/($C$14^2-$C$13^2)*($I$8*S489+$I$6*V489))</f>
        <v>9917.5953945039291</v>
      </c>
      <c r="AQ489" s="66">
        <f>R489*$C$11*$C$9+U489*$C$11*$C$10</f>
        <v>14695380</v>
      </c>
      <c r="AR489" s="66">
        <f>S489*$C$11*$C$9+V489*$C$11*$C$10</f>
        <v>14695380</v>
      </c>
      <c r="AS489" s="87">
        <f>$C$11*(T489*$C$9+W489*$C$10)</f>
        <v>789129.61404581123</v>
      </c>
      <c r="AT489" s="45">
        <f t="shared" si="139"/>
        <v>15595752.209440315</v>
      </c>
      <c r="AU489" s="75"/>
    </row>
    <row r="490" spans="2:47" ht="15" thickBot="1" x14ac:dyDescent="0.35">
      <c r="B490" s="41">
        <f t="shared" si="146"/>
        <v>4590</v>
      </c>
      <c r="C490" s="8">
        <f t="shared" si="147"/>
        <v>45.9</v>
      </c>
      <c r="D490" s="73">
        <f t="shared" si="133"/>
        <v>61.391249999999999</v>
      </c>
      <c r="E490" s="29">
        <f t="shared" si="136"/>
        <v>3403.5114497317554</v>
      </c>
      <c r="F490" s="29">
        <f t="shared" si="140"/>
        <v>7.4150576246875062</v>
      </c>
      <c r="G490" s="29">
        <f t="shared" si="148"/>
        <v>9.9176395730195388</v>
      </c>
      <c r="H490" s="17">
        <f t="shared" si="149"/>
        <v>4552.1965640162089</v>
      </c>
      <c r="I490" s="29">
        <f t="shared" si="141"/>
        <v>2.2250485660981263</v>
      </c>
      <c r="J490" s="29">
        <f t="shared" si="142"/>
        <v>13.949340071223562</v>
      </c>
      <c r="K490" s="32">
        <f>IF((D489+L489+M489-AL489)/($C$21+$C$22)&gt;$C$8,$C$8,(D489+L489+M489-AL489)/($C$21+$C$22))</f>
        <v>1400</v>
      </c>
      <c r="L490" s="97">
        <f t="shared" si="134"/>
        <v>0</v>
      </c>
      <c r="M490" s="96">
        <f t="shared" si="135"/>
        <v>0</v>
      </c>
      <c r="N490" s="98">
        <f t="shared" si="143"/>
        <v>1.7382597742038917</v>
      </c>
      <c r="O490" s="100">
        <f t="shared" si="137"/>
        <v>4.2266987561397071</v>
      </c>
      <c r="P490" s="104">
        <f t="shared" si="144"/>
        <v>18.880500609176615</v>
      </c>
      <c r="Q490" s="102">
        <f t="shared" si="150"/>
        <v>2.8886093440366814E-2</v>
      </c>
      <c r="R490" s="106">
        <f>K490-U490</f>
        <v>0</v>
      </c>
      <c r="S490" s="106">
        <f>IF(K490-H489&lt;0,0,K490-H489)</f>
        <v>0</v>
      </c>
      <c r="T490" s="106">
        <f t="shared" si="138"/>
        <v>98.365381490613771</v>
      </c>
      <c r="U490" s="107">
        <f>IF(S490&gt;0,0,IF(U489+(F490-AL490/$C$23)*$C$22/($C$21+$C$22)&gt;$C$8,$C$8,IF(V490=$C$8,U489+(F490-AL490/$C$23)*$C$22/$C$21,U489+(F490-AL490/$C$23)*$C$22/($C$21+$C$22))))</f>
        <v>1400</v>
      </c>
      <c r="V490" s="107">
        <f>IF(S490=0,IF(V489+(F490-AL490/$C$23)*$C$22/($C$21+$C$22)&gt;$C$8,$C$8,V489+(F490-AL490/$C$23)*$C$22/($C$21+$C$22)),E490)</f>
        <v>1400</v>
      </c>
      <c r="W490" s="203">
        <f>IF(S490&gt;0,0,IF(W489+AL490/$C$23&gt;$F$23,$F$23,W489+AL490/$C$23))</f>
        <v>1.6346185093862227</v>
      </c>
      <c r="X490" s="105" t="str">
        <f>IF(R490=0,"-",IF(U490=0,FORECAST($C$8,Инклинометрия!$B$2:$B$152,Инклинометрия!$A$2:$A$152),FORECAST(R490,Инклинометрия!$B$2:$B$152,Инклинометрия!$A$2:$A$152)))</f>
        <v>-</v>
      </c>
      <c r="Y490" s="105" t="str">
        <f>IF(R490=0,"-",IF(U490=0,FORECAST($C$8-R490,Инклинометрия!$B$2:$B$152,Инклинометрия!$A$2:$A$152),0))</f>
        <v>-</v>
      </c>
      <c r="Z490" s="105" t="str">
        <f>IF(S490=0,"-",FORECAST($C$8,Инклинометрия!$B$2:$B$152,Инклинометрия!$A$2:$A$152))</f>
        <v>-</v>
      </c>
      <c r="AA490" s="105" t="str">
        <f>IF(S490=0,"-",FORECAST($C$8-S490,Инклинометрия!$B$2:$B$152,Инклинометрия!$A$2:$A$152))</f>
        <v>-</v>
      </c>
      <c r="AB490" s="105">
        <f>IF(T490=0,"-",FORECAST($C$6,Инклинометрия!$B$2:$B$152,Инклинометрия!$A$2:$A$152))</f>
        <v>1425</v>
      </c>
      <c r="AC490" s="105">
        <f>IF(R490=0,FORECAST($C$6-T490,Инклинометрия!$B$2:$B$152,Инклинометрия!$A$2:$A$152),FORECAST($C$8,Инклинометрия!$B$2:$B$152,Инклинометрия!$A$2:$A$152))</f>
        <v>1331.5528875839168</v>
      </c>
      <c r="AD490" s="107">
        <f>IF(U490=0,"-",FORECAST($C$8,Инклинометрия!$B$2:$B$152,Инклинометрия!$A$2:$A$152))</f>
        <v>1330</v>
      </c>
      <c r="AE490" s="107">
        <f>IF(U490=0,"-",FORECAST($C$8-U490,Инклинометрия!$B$2:$B$152,Инклинометрия!$A$2:$A$152))</f>
        <v>0</v>
      </c>
      <c r="AF490" s="107">
        <f>FORECAST($C$8-S490,Инклинометрия!$B$2:$B$152,Инклинометрия!$A$2:$A$152)</f>
        <v>1330</v>
      </c>
      <c r="AG490" s="107">
        <f>FORECAST($C$8-(S490+V490),Инклинометрия!$B$2:$B$152,Инклинометрия!$A$2:$A$152)</f>
        <v>0</v>
      </c>
      <c r="AH490" s="107">
        <f>IF(W490=0,"-",FORECAST($C$8+W490,Инклинометрия!$B$2:$B$152,Инклинометрия!$A$2:$A$152))</f>
        <v>1331.5528875839168</v>
      </c>
      <c r="AI490" s="107">
        <f>IF(W490=0,"-",FORECAST($C$8,Инклинометрия!$B$2:$B$152,Инклинометрия!$A$2:$A$152))</f>
        <v>1330</v>
      </c>
      <c r="AK490" s="122">
        <f>2*PI()*$C$5*(AT489-AT488)/(LN(AN489/$I$9)*$I$8/$I$7+LN($I$10/AN489)*$I$8/$I$7)</f>
        <v>0</v>
      </c>
      <c r="AL490" s="67">
        <f>AK490*(B490-B489)</f>
        <v>0</v>
      </c>
      <c r="AM490" s="23">
        <f t="shared" si="151"/>
        <v>4.3059540056097682E-2</v>
      </c>
      <c r="AN490" s="26">
        <f>AN489+AK490*(B490-B489)/(2*PI()*$C$5*AN489*$I$11)</f>
        <v>0.12986115207059001</v>
      </c>
      <c r="AO490" s="87">
        <f t="shared" si="145"/>
        <v>111242.59539450394</v>
      </c>
      <c r="AP490" s="87">
        <f>IF(R490+U490&lt;$C$8,0,32*$G$13/$C$12^2*($I$8*R490+$I$6*U490)+32*$G$14/($C$14^2-$C$13^2)*($I$8*S490+$I$6*V490))</f>
        <v>9917.5953945039291</v>
      </c>
      <c r="AQ490" s="66">
        <f>R490*$C$11*$C$9+U490*$C$11*$C$10</f>
        <v>14695380</v>
      </c>
      <c r="AR490" s="66">
        <f>S490*$C$11*$C$9+V490*$C$11*$C$10</f>
        <v>14695380</v>
      </c>
      <c r="AS490" s="87">
        <f>$C$11*(T490*$C$9+W490*$C$10)</f>
        <v>789129.61404581123</v>
      </c>
      <c r="AT490" s="45">
        <f t="shared" si="139"/>
        <v>15595752.209440315</v>
      </c>
      <c r="AU490" s="75"/>
    </row>
    <row r="491" spans="2:47" ht="15" thickBot="1" x14ac:dyDescent="0.35">
      <c r="B491" s="41">
        <f t="shared" si="146"/>
        <v>4600</v>
      </c>
      <c r="C491" s="8">
        <f t="shared" si="147"/>
        <v>46</v>
      </c>
      <c r="D491" s="73">
        <f t="shared" si="133"/>
        <v>61.524999999999999</v>
      </c>
      <c r="E491" s="29">
        <f t="shared" si="136"/>
        <v>3410.9265073564434</v>
      </c>
      <c r="F491" s="29">
        <f t="shared" si="140"/>
        <v>7.4150576246879609</v>
      </c>
      <c r="G491" s="29">
        <f t="shared" si="148"/>
        <v>9.9176395730201481</v>
      </c>
      <c r="H491" s="17">
        <f t="shared" si="149"/>
        <v>4562.114203589229</v>
      </c>
      <c r="I491" s="29">
        <f t="shared" si="141"/>
        <v>2.2250485660981263</v>
      </c>
      <c r="J491" s="29">
        <f t="shared" si="142"/>
        <v>13.949340071223991</v>
      </c>
      <c r="K491" s="32">
        <f>IF((D490+L490+M490-AL490)/($C$21+$C$22)&gt;$C$8,$C$8,(D490+L490+M490-AL490)/($C$21+$C$22))</f>
        <v>1400</v>
      </c>
      <c r="L491" s="97">
        <f t="shared" si="134"/>
        <v>0</v>
      </c>
      <c r="M491" s="96">
        <f t="shared" si="135"/>
        <v>0</v>
      </c>
      <c r="N491" s="98">
        <f t="shared" si="143"/>
        <v>1.7382597742038917</v>
      </c>
      <c r="O491" s="100">
        <f t="shared" si="137"/>
        <v>4.2266987561397071</v>
      </c>
      <c r="P491" s="104">
        <f t="shared" si="144"/>
        <v>18.880500609176615</v>
      </c>
      <c r="Q491" s="102">
        <f t="shared" si="150"/>
        <v>2.8886093440366814E-2</v>
      </c>
      <c r="R491" s="106">
        <f>K491-U491</f>
        <v>0</v>
      </c>
      <c r="S491" s="106">
        <f>IF(K491-H490&lt;0,0,K491-H490)</f>
        <v>0</v>
      </c>
      <c r="T491" s="106">
        <f t="shared" si="138"/>
        <v>98.365381490613771</v>
      </c>
      <c r="U491" s="107">
        <f>IF(S491&gt;0,0,IF(U490+(F491-AL491/$C$23)*$C$22/($C$21+$C$22)&gt;$C$8,$C$8,IF(V491=$C$8,U490+(F491-AL491/$C$23)*$C$22/$C$21,U490+(F491-AL491/$C$23)*$C$22/($C$21+$C$22))))</f>
        <v>1400</v>
      </c>
      <c r="V491" s="107">
        <f>IF(S491=0,IF(V490+(F491-AL491/$C$23)*$C$22/($C$21+$C$22)&gt;$C$8,$C$8,V490+(F491-AL491/$C$23)*$C$22/($C$21+$C$22)),E491)</f>
        <v>1400</v>
      </c>
      <c r="W491" s="203">
        <f>IF(S491&gt;0,0,IF(W490+AL491/$C$23&gt;$F$23,$F$23,W490+AL491/$C$23))</f>
        <v>1.6346185093862227</v>
      </c>
      <c r="X491" s="105" t="str">
        <f>IF(R491=0,"-",IF(U491=0,FORECAST($C$8,Инклинометрия!$B$2:$B$152,Инклинометрия!$A$2:$A$152),FORECAST(R491,Инклинометрия!$B$2:$B$152,Инклинометрия!$A$2:$A$152)))</f>
        <v>-</v>
      </c>
      <c r="Y491" s="105" t="str">
        <f>IF(R491=0,"-",IF(U491=0,FORECAST($C$8-R491,Инклинометрия!$B$2:$B$152,Инклинометрия!$A$2:$A$152),0))</f>
        <v>-</v>
      </c>
      <c r="Z491" s="105" t="str">
        <f>IF(S491=0,"-",FORECAST($C$8,Инклинометрия!$B$2:$B$152,Инклинометрия!$A$2:$A$152))</f>
        <v>-</v>
      </c>
      <c r="AA491" s="105" t="str">
        <f>IF(S491=0,"-",FORECAST($C$8-S491,Инклинометрия!$B$2:$B$152,Инклинометрия!$A$2:$A$152))</f>
        <v>-</v>
      </c>
      <c r="AB491" s="105">
        <f>IF(T491=0,"-",FORECAST($C$6,Инклинометрия!$B$2:$B$152,Инклинометрия!$A$2:$A$152))</f>
        <v>1425</v>
      </c>
      <c r="AC491" s="105">
        <f>IF(R491=0,FORECAST($C$6-T491,Инклинометрия!$B$2:$B$152,Инклинометрия!$A$2:$A$152),FORECAST($C$8,Инклинометрия!$B$2:$B$152,Инклинометрия!$A$2:$A$152))</f>
        <v>1331.5528875839168</v>
      </c>
      <c r="AD491" s="107">
        <f>IF(U491=0,"-",FORECAST($C$8,Инклинометрия!$B$2:$B$152,Инклинометрия!$A$2:$A$152))</f>
        <v>1330</v>
      </c>
      <c r="AE491" s="107">
        <f>IF(U491=0,"-",FORECAST($C$8-U491,Инклинометрия!$B$2:$B$152,Инклинометрия!$A$2:$A$152))</f>
        <v>0</v>
      </c>
      <c r="AF491" s="107">
        <f>FORECAST($C$8-S491,Инклинометрия!$B$2:$B$152,Инклинометрия!$A$2:$A$152)</f>
        <v>1330</v>
      </c>
      <c r="AG491" s="107">
        <f>FORECAST($C$8-(S491+V491),Инклинометрия!$B$2:$B$152,Инклинометрия!$A$2:$A$152)</f>
        <v>0</v>
      </c>
      <c r="AH491" s="107">
        <f>IF(W491=0,"-",FORECAST($C$8+W491,Инклинометрия!$B$2:$B$152,Инклинометрия!$A$2:$A$152))</f>
        <v>1331.5528875839168</v>
      </c>
      <c r="AI491" s="107">
        <f>IF(W491=0,"-",FORECAST($C$8,Инклинометрия!$B$2:$B$152,Инклинометрия!$A$2:$A$152))</f>
        <v>1330</v>
      </c>
      <c r="AK491" s="122">
        <f>2*PI()*$C$5*(AT490-AT489)/(LN(AN490/$I$9)*$I$8/$I$7+LN($I$10/AN490)*$I$8/$I$7)</f>
        <v>0</v>
      </c>
      <c r="AL491" s="67">
        <f>AK491*(B491-B490)</f>
        <v>0</v>
      </c>
      <c r="AM491" s="23">
        <f t="shared" si="151"/>
        <v>4.3059540056097682E-2</v>
      </c>
      <c r="AN491" s="26">
        <f>AN490+AK491*(B491-B490)/(2*PI()*$C$5*AN490*$I$11)</f>
        <v>0.12986115207059001</v>
      </c>
      <c r="AO491" s="87">
        <f t="shared" si="145"/>
        <v>111242.59539450394</v>
      </c>
      <c r="AP491" s="87">
        <f>IF(R491+U491&lt;$C$8,0,32*$G$13/$C$12^2*($I$8*R491+$I$6*U491)+32*$G$14/($C$14^2-$C$13^2)*($I$8*S491+$I$6*V491))</f>
        <v>9917.5953945039291</v>
      </c>
      <c r="AQ491" s="66">
        <f>R491*$C$11*$C$9+U491*$C$11*$C$10</f>
        <v>14695380</v>
      </c>
      <c r="AR491" s="66">
        <f>S491*$C$11*$C$9+V491*$C$11*$C$10</f>
        <v>14695380</v>
      </c>
      <c r="AS491" s="87">
        <f>$C$11*(T491*$C$9+W491*$C$10)</f>
        <v>789129.61404581123</v>
      </c>
      <c r="AT491" s="45">
        <f t="shared" si="139"/>
        <v>15595752.209440315</v>
      </c>
      <c r="AU491" s="75"/>
    </row>
    <row r="492" spans="2:47" ht="15" thickBot="1" x14ac:dyDescent="0.35">
      <c r="B492" s="41">
        <f t="shared" si="146"/>
        <v>4610</v>
      </c>
      <c r="C492" s="8">
        <f t="shared" si="147"/>
        <v>46.1</v>
      </c>
      <c r="D492" s="73">
        <f t="shared" si="133"/>
        <v>61.658749999999998</v>
      </c>
      <c r="E492" s="29">
        <f t="shared" si="136"/>
        <v>3418.3415649811318</v>
      </c>
      <c r="F492" s="29">
        <f t="shared" si="140"/>
        <v>7.4150576246884157</v>
      </c>
      <c r="G492" s="29">
        <f t="shared" si="148"/>
        <v>9.9176395730207556</v>
      </c>
      <c r="H492" s="17">
        <f t="shared" si="149"/>
        <v>4572.03184316225</v>
      </c>
      <c r="I492" s="29">
        <f t="shared" si="141"/>
        <v>2.2250485660981263</v>
      </c>
      <c r="J492" s="29">
        <f t="shared" si="142"/>
        <v>13.949340071224418</v>
      </c>
      <c r="K492" s="32">
        <f>IF((D491+L491+M491-AL491)/($C$21+$C$22)&gt;$C$8,$C$8,(D491+L491+M491-AL491)/($C$21+$C$22))</f>
        <v>1400</v>
      </c>
      <c r="L492" s="97">
        <f t="shared" si="134"/>
        <v>0</v>
      </c>
      <c r="M492" s="96">
        <f t="shared" si="135"/>
        <v>0</v>
      </c>
      <c r="N492" s="98">
        <f t="shared" si="143"/>
        <v>1.7382597742038917</v>
      </c>
      <c r="O492" s="100">
        <f t="shared" si="137"/>
        <v>4.2266987561397071</v>
      </c>
      <c r="P492" s="104">
        <f t="shared" si="144"/>
        <v>18.880500609176615</v>
      </c>
      <c r="Q492" s="102">
        <f t="shared" si="150"/>
        <v>2.8886093440366814E-2</v>
      </c>
      <c r="R492" s="106">
        <f>K492-U492</f>
        <v>0</v>
      </c>
      <c r="S492" s="106">
        <f>IF(K492-H491&lt;0,0,K492-H491)</f>
        <v>0</v>
      </c>
      <c r="T492" s="106">
        <f t="shared" si="138"/>
        <v>98.365381490613771</v>
      </c>
      <c r="U492" s="107">
        <f>IF(S492&gt;0,0,IF(U491+(F492-AL492/$C$23)*$C$22/($C$21+$C$22)&gt;$C$8,$C$8,IF(V492=$C$8,U491+(F492-AL492/$C$23)*$C$22/$C$21,U491+(F492-AL492/$C$23)*$C$22/($C$21+$C$22))))</f>
        <v>1400</v>
      </c>
      <c r="V492" s="107">
        <f>IF(S492=0,IF(V491+(F492-AL492/$C$23)*$C$22/($C$21+$C$22)&gt;$C$8,$C$8,V491+(F492-AL492/$C$23)*$C$22/($C$21+$C$22)),E492)</f>
        <v>1400</v>
      </c>
      <c r="W492" s="203">
        <f>IF(S492&gt;0,0,IF(W491+AL492/$C$23&gt;$F$23,$F$23,W491+AL492/$C$23))</f>
        <v>1.6346185093862227</v>
      </c>
      <c r="X492" s="105" t="str">
        <f>IF(R492=0,"-",IF(U492=0,FORECAST($C$8,Инклинометрия!$B$2:$B$152,Инклинометрия!$A$2:$A$152),FORECAST(R492,Инклинометрия!$B$2:$B$152,Инклинометрия!$A$2:$A$152)))</f>
        <v>-</v>
      </c>
      <c r="Y492" s="105" t="str">
        <f>IF(R492=0,"-",IF(U492=0,FORECAST($C$8-R492,Инклинометрия!$B$2:$B$152,Инклинометрия!$A$2:$A$152),0))</f>
        <v>-</v>
      </c>
      <c r="Z492" s="105" t="str">
        <f>IF(S492=0,"-",FORECAST($C$8,Инклинометрия!$B$2:$B$152,Инклинометрия!$A$2:$A$152))</f>
        <v>-</v>
      </c>
      <c r="AA492" s="105" t="str">
        <f>IF(S492=0,"-",FORECAST($C$8-S492,Инклинометрия!$B$2:$B$152,Инклинометрия!$A$2:$A$152))</f>
        <v>-</v>
      </c>
      <c r="AB492" s="105">
        <f>IF(T492=0,"-",FORECAST($C$6,Инклинометрия!$B$2:$B$152,Инклинометрия!$A$2:$A$152))</f>
        <v>1425</v>
      </c>
      <c r="AC492" s="105">
        <f>IF(R492=0,FORECAST($C$6-T492,Инклинометрия!$B$2:$B$152,Инклинометрия!$A$2:$A$152),FORECAST($C$8,Инклинометрия!$B$2:$B$152,Инклинометрия!$A$2:$A$152))</f>
        <v>1331.5528875839168</v>
      </c>
      <c r="AD492" s="107">
        <f>IF(U492=0,"-",FORECAST($C$8,Инклинометрия!$B$2:$B$152,Инклинометрия!$A$2:$A$152))</f>
        <v>1330</v>
      </c>
      <c r="AE492" s="107">
        <f>IF(U492=0,"-",FORECAST($C$8-U492,Инклинометрия!$B$2:$B$152,Инклинометрия!$A$2:$A$152))</f>
        <v>0</v>
      </c>
      <c r="AF492" s="107">
        <f>FORECAST($C$8-S492,Инклинометрия!$B$2:$B$152,Инклинометрия!$A$2:$A$152)</f>
        <v>1330</v>
      </c>
      <c r="AG492" s="107">
        <f>FORECAST($C$8-(S492+V492),Инклинометрия!$B$2:$B$152,Инклинометрия!$A$2:$A$152)</f>
        <v>0</v>
      </c>
      <c r="AH492" s="107">
        <f>IF(W492=0,"-",FORECAST($C$8+W492,Инклинометрия!$B$2:$B$152,Инклинометрия!$A$2:$A$152))</f>
        <v>1331.5528875839168</v>
      </c>
      <c r="AI492" s="107">
        <f>IF(W492=0,"-",FORECAST($C$8,Инклинометрия!$B$2:$B$152,Инклинометрия!$A$2:$A$152))</f>
        <v>1330</v>
      </c>
      <c r="AK492" s="122">
        <f>2*PI()*$C$5*(AT491-AT490)/(LN(AN491/$I$9)*$I$8/$I$7+LN($I$10/AN491)*$I$8/$I$7)</f>
        <v>0</v>
      </c>
      <c r="AL492" s="67">
        <f>AK492*(B492-B491)</f>
        <v>0</v>
      </c>
      <c r="AM492" s="23">
        <f t="shared" si="151"/>
        <v>4.3059540056097682E-2</v>
      </c>
      <c r="AN492" s="26">
        <f>AN491+AK492*(B492-B491)/(2*PI()*$C$5*AN491*$I$11)</f>
        <v>0.12986115207059001</v>
      </c>
      <c r="AO492" s="87">
        <f t="shared" si="145"/>
        <v>111242.59539450394</v>
      </c>
      <c r="AP492" s="87">
        <f>IF(R492+U492&lt;$C$8,0,32*$G$13/$C$12^2*($I$8*R492+$I$6*U492)+32*$G$14/($C$14^2-$C$13^2)*($I$8*S492+$I$6*V492))</f>
        <v>9917.5953945039291</v>
      </c>
      <c r="AQ492" s="66">
        <f>R492*$C$11*$C$9+U492*$C$11*$C$10</f>
        <v>14695380</v>
      </c>
      <c r="AR492" s="66">
        <f>S492*$C$11*$C$9+V492*$C$11*$C$10</f>
        <v>14695380</v>
      </c>
      <c r="AS492" s="87">
        <f>$C$11*(T492*$C$9+W492*$C$10)</f>
        <v>789129.61404581123</v>
      </c>
      <c r="AT492" s="45">
        <f t="shared" si="139"/>
        <v>15595752.209440315</v>
      </c>
      <c r="AU492" s="75"/>
    </row>
    <row r="493" spans="2:47" ht="15" thickBot="1" x14ac:dyDescent="0.35">
      <c r="B493" s="41">
        <f t="shared" si="146"/>
        <v>4620</v>
      </c>
      <c r="C493" s="8">
        <f t="shared" si="147"/>
        <v>46.2</v>
      </c>
      <c r="D493" s="73">
        <f t="shared" si="133"/>
        <v>61.792499999999997</v>
      </c>
      <c r="E493" s="29">
        <f t="shared" si="136"/>
        <v>3425.7566226058198</v>
      </c>
      <c r="F493" s="29">
        <f t="shared" si="140"/>
        <v>7.4150576246879609</v>
      </c>
      <c r="G493" s="29">
        <f t="shared" si="148"/>
        <v>9.9176395730201481</v>
      </c>
      <c r="H493" s="17">
        <f t="shared" si="149"/>
        <v>4581.9494827352701</v>
      </c>
      <c r="I493" s="29">
        <f t="shared" si="141"/>
        <v>2.2250485660981263</v>
      </c>
      <c r="J493" s="29">
        <f t="shared" si="142"/>
        <v>13.949340071223991</v>
      </c>
      <c r="K493" s="32">
        <f>IF((D492+L492+M492-AL492)/($C$21+$C$22)&gt;$C$8,$C$8,(D492+L492+M492-AL492)/($C$21+$C$22))</f>
        <v>1400</v>
      </c>
      <c r="L493" s="97">
        <f t="shared" si="134"/>
        <v>0</v>
      </c>
      <c r="M493" s="96">
        <f t="shared" si="135"/>
        <v>0</v>
      </c>
      <c r="N493" s="98">
        <f t="shared" si="143"/>
        <v>1.7382597742038917</v>
      </c>
      <c r="O493" s="100">
        <f t="shared" si="137"/>
        <v>4.2266987561397071</v>
      </c>
      <c r="P493" s="104">
        <f t="shared" si="144"/>
        <v>18.880500609176615</v>
      </c>
      <c r="Q493" s="102">
        <f t="shared" si="150"/>
        <v>2.8886093440366814E-2</v>
      </c>
      <c r="R493" s="106">
        <f>K493-U493</f>
        <v>0</v>
      </c>
      <c r="S493" s="106">
        <f>IF(K493-H492&lt;0,0,K493-H492)</f>
        <v>0</v>
      </c>
      <c r="T493" s="106">
        <f t="shared" si="138"/>
        <v>98.365381490613771</v>
      </c>
      <c r="U493" s="107">
        <f>IF(S493&gt;0,0,IF(U492+(F493-AL493/$C$23)*$C$22/($C$21+$C$22)&gt;$C$8,$C$8,IF(V493=$C$8,U492+(F493-AL493/$C$23)*$C$22/$C$21,U492+(F493-AL493/$C$23)*$C$22/($C$21+$C$22))))</f>
        <v>1400</v>
      </c>
      <c r="V493" s="107">
        <f>IF(S493=0,IF(V492+(F493-AL493/$C$23)*$C$22/($C$21+$C$22)&gt;$C$8,$C$8,V492+(F493-AL493/$C$23)*$C$22/($C$21+$C$22)),E493)</f>
        <v>1400</v>
      </c>
      <c r="W493" s="203">
        <f>IF(S493&gt;0,0,IF(W492+AL493/$C$23&gt;$F$23,$F$23,W492+AL493/$C$23))</f>
        <v>1.6346185093862227</v>
      </c>
      <c r="X493" s="105" t="str">
        <f>IF(R493=0,"-",IF(U493=0,FORECAST($C$8,Инклинометрия!$B$2:$B$152,Инклинометрия!$A$2:$A$152),FORECAST(R493,Инклинометрия!$B$2:$B$152,Инклинометрия!$A$2:$A$152)))</f>
        <v>-</v>
      </c>
      <c r="Y493" s="105" t="str">
        <f>IF(R493=0,"-",IF(U493=0,FORECAST($C$8-R493,Инклинометрия!$B$2:$B$152,Инклинометрия!$A$2:$A$152),0))</f>
        <v>-</v>
      </c>
      <c r="Z493" s="105" t="str">
        <f>IF(S493=0,"-",FORECAST($C$8,Инклинометрия!$B$2:$B$152,Инклинометрия!$A$2:$A$152))</f>
        <v>-</v>
      </c>
      <c r="AA493" s="105" t="str">
        <f>IF(S493=0,"-",FORECAST($C$8-S493,Инклинометрия!$B$2:$B$152,Инклинометрия!$A$2:$A$152))</f>
        <v>-</v>
      </c>
      <c r="AB493" s="105">
        <f>IF(T493=0,"-",FORECAST($C$6,Инклинометрия!$B$2:$B$152,Инклинометрия!$A$2:$A$152))</f>
        <v>1425</v>
      </c>
      <c r="AC493" s="105">
        <f>IF(R493=0,FORECAST($C$6-T493,Инклинометрия!$B$2:$B$152,Инклинометрия!$A$2:$A$152),FORECAST($C$8,Инклинометрия!$B$2:$B$152,Инклинометрия!$A$2:$A$152))</f>
        <v>1331.5528875839168</v>
      </c>
      <c r="AD493" s="107">
        <f>IF(U493=0,"-",FORECAST($C$8,Инклинометрия!$B$2:$B$152,Инклинометрия!$A$2:$A$152))</f>
        <v>1330</v>
      </c>
      <c r="AE493" s="107">
        <f>IF(U493=0,"-",FORECAST($C$8-U493,Инклинометрия!$B$2:$B$152,Инклинометрия!$A$2:$A$152))</f>
        <v>0</v>
      </c>
      <c r="AF493" s="107">
        <f>FORECAST($C$8-S493,Инклинометрия!$B$2:$B$152,Инклинометрия!$A$2:$A$152)</f>
        <v>1330</v>
      </c>
      <c r="AG493" s="107">
        <f>FORECAST($C$8-(S493+V493),Инклинометрия!$B$2:$B$152,Инклинометрия!$A$2:$A$152)</f>
        <v>0</v>
      </c>
      <c r="AH493" s="107">
        <f>IF(W493=0,"-",FORECAST($C$8+W493,Инклинометрия!$B$2:$B$152,Инклинометрия!$A$2:$A$152))</f>
        <v>1331.5528875839168</v>
      </c>
      <c r="AI493" s="107">
        <f>IF(W493=0,"-",FORECAST($C$8,Инклинометрия!$B$2:$B$152,Инклинометрия!$A$2:$A$152))</f>
        <v>1330</v>
      </c>
      <c r="AK493" s="122">
        <f>2*PI()*$C$5*(AT492-AT491)/(LN(AN492/$I$9)*$I$8/$I$7+LN($I$10/AN492)*$I$8/$I$7)</f>
        <v>0</v>
      </c>
      <c r="AL493" s="67">
        <f>AK493*(B493-B492)</f>
        <v>0</v>
      </c>
      <c r="AM493" s="23">
        <f t="shared" si="151"/>
        <v>4.3059540056097682E-2</v>
      </c>
      <c r="AN493" s="26">
        <f>AN492+AK493*(B493-B492)/(2*PI()*$C$5*AN492*$I$11)</f>
        <v>0.12986115207059001</v>
      </c>
      <c r="AO493" s="87">
        <f t="shared" si="145"/>
        <v>111242.59539450394</v>
      </c>
      <c r="AP493" s="87">
        <f>IF(R493+U493&lt;$C$8,0,32*$G$13/$C$12^2*($I$8*R493+$I$6*U493)+32*$G$14/($C$14^2-$C$13^2)*($I$8*S493+$I$6*V493))</f>
        <v>9917.5953945039291</v>
      </c>
      <c r="AQ493" s="66">
        <f>R493*$C$11*$C$9+U493*$C$11*$C$10</f>
        <v>14695380</v>
      </c>
      <c r="AR493" s="66">
        <f>S493*$C$11*$C$9+V493*$C$11*$C$10</f>
        <v>14695380</v>
      </c>
      <c r="AS493" s="87">
        <f>$C$11*(T493*$C$9+W493*$C$10)</f>
        <v>789129.61404581123</v>
      </c>
      <c r="AT493" s="45">
        <f t="shared" si="139"/>
        <v>15595752.209440315</v>
      </c>
      <c r="AU493" s="75"/>
    </row>
    <row r="494" spans="2:47" ht="15" thickBot="1" x14ac:dyDescent="0.35">
      <c r="B494" s="41">
        <f t="shared" si="146"/>
        <v>4630</v>
      </c>
      <c r="C494" s="8">
        <f t="shared" si="147"/>
        <v>46.300000000000004</v>
      </c>
      <c r="D494" s="73">
        <f t="shared" si="133"/>
        <v>61.92625000000001</v>
      </c>
      <c r="E494" s="29">
        <f t="shared" si="136"/>
        <v>3433.1716802305077</v>
      </c>
      <c r="F494" s="29">
        <f t="shared" si="140"/>
        <v>7.4150576246879609</v>
      </c>
      <c r="G494" s="29">
        <f t="shared" si="148"/>
        <v>9.9176395730201481</v>
      </c>
      <c r="H494" s="17">
        <f t="shared" si="149"/>
        <v>4591.8671223082902</v>
      </c>
      <c r="I494" s="29">
        <f t="shared" si="141"/>
        <v>2.2250485660981263</v>
      </c>
      <c r="J494" s="29">
        <f t="shared" si="142"/>
        <v>13.949340071223991</v>
      </c>
      <c r="K494" s="32">
        <f>IF((D493+L493+M493-AL493)/($C$21+$C$22)&gt;$C$8,$C$8,(D493+L493+M493-AL493)/($C$21+$C$22))</f>
        <v>1400</v>
      </c>
      <c r="L494" s="97">
        <f t="shared" si="134"/>
        <v>0</v>
      </c>
      <c r="M494" s="96">
        <f t="shared" si="135"/>
        <v>0</v>
      </c>
      <c r="N494" s="98">
        <f t="shared" si="143"/>
        <v>1.7382597742038917</v>
      </c>
      <c r="O494" s="100">
        <f t="shared" si="137"/>
        <v>4.2266987561397071</v>
      </c>
      <c r="P494" s="104">
        <f t="shared" si="144"/>
        <v>18.880500609176615</v>
      </c>
      <c r="Q494" s="102">
        <f t="shared" si="150"/>
        <v>2.8886093440366814E-2</v>
      </c>
      <c r="R494" s="106">
        <f>K494-U494</f>
        <v>0</v>
      </c>
      <c r="S494" s="106">
        <f>IF(K494-H493&lt;0,0,K494-H493)</f>
        <v>0</v>
      </c>
      <c r="T494" s="106">
        <f t="shared" si="138"/>
        <v>98.365381490613771</v>
      </c>
      <c r="U494" s="107">
        <f>IF(S494&gt;0,0,IF(U493+(F494-AL494/$C$23)*$C$22/($C$21+$C$22)&gt;$C$8,$C$8,IF(V494=$C$8,U493+(F494-AL494/$C$23)*$C$22/$C$21,U493+(F494-AL494/$C$23)*$C$22/($C$21+$C$22))))</f>
        <v>1400</v>
      </c>
      <c r="V494" s="107">
        <f>IF(S494=0,IF(V493+(F494-AL494/$C$23)*$C$22/($C$21+$C$22)&gt;$C$8,$C$8,V493+(F494-AL494/$C$23)*$C$22/($C$21+$C$22)),E494)</f>
        <v>1400</v>
      </c>
      <c r="W494" s="203">
        <f>IF(S494&gt;0,0,IF(W493+AL494/$C$23&gt;$F$23,$F$23,W493+AL494/$C$23))</f>
        <v>1.6346185093862227</v>
      </c>
      <c r="X494" s="105" t="str">
        <f>IF(R494=0,"-",IF(U494=0,FORECAST($C$8,Инклинометрия!$B$2:$B$152,Инклинометрия!$A$2:$A$152),FORECAST(R494,Инклинометрия!$B$2:$B$152,Инклинометрия!$A$2:$A$152)))</f>
        <v>-</v>
      </c>
      <c r="Y494" s="105" t="str">
        <f>IF(R494=0,"-",IF(U494=0,FORECAST($C$8-R494,Инклинометрия!$B$2:$B$152,Инклинометрия!$A$2:$A$152),0))</f>
        <v>-</v>
      </c>
      <c r="Z494" s="105" t="str">
        <f>IF(S494=0,"-",FORECAST($C$8,Инклинометрия!$B$2:$B$152,Инклинометрия!$A$2:$A$152))</f>
        <v>-</v>
      </c>
      <c r="AA494" s="105" t="str">
        <f>IF(S494=0,"-",FORECAST($C$8-S494,Инклинометрия!$B$2:$B$152,Инклинометрия!$A$2:$A$152))</f>
        <v>-</v>
      </c>
      <c r="AB494" s="105">
        <f>IF(T494=0,"-",FORECAST($C$6,Инклинометрия!$B$2:$B$152,Инклинометрия!$A$2:$A$152))</f>
        <v>1425</v>
      </c>
      <c r="AC494" s="105">
        <f>IF(R494=0,FORECAST($C$6-T494,Инклинометрия!$B$2:$B$152,Инклинометрия!$A$2:$A$152),FORECAST($C$8,Инклинометрия!$B$2:$B$152,Инклинометрия!$A$2:$A$152))</f>
        <v>1331.5528875839168</v>
      </c>
      <c r="AD494" s="107">
        <f>IF(U494=0,"-",FORECAST($C$8,Инклинометрия!$B$2:$B$152,Инклинометрия!$A$2:$A$152))</f>
        <v>1330</v>
      </c>
      <c r="AE494" s="107">
        <f>IF(U494=0,"-",FORECAST($C$8-U494,Инклинометрия!$B$2:$B$152,Инклинометрия!$A$2:$A$152))</f>
        <v>0</v>
      </c>
      <c r="AF494" s="107">
        <f>FORECAST($C$8-S494,Инклинометрия!$B$2:$B$152,Инклинометрия!$A$2:$A$152)</f>
        <v>1330</v>
      </c>
      <c r="AG494" s="107">
        <f>FORECAST($C$8-(S494+V494),Инклинометрия!$B$2:$B$152,Инклинометрия!$A$2:$A$152)</f>
        <v>0</v>
      </c>
      <c r="AH494" s="107">
        <f>IF(W494=0,"-",FORECAST($C$8+W494,Инклинометрия!$B$2:$B$152,Инклинометрия!$A$2:$A$152))</f>
        <v>1331.5528875839168</v>
      </c>
      <c r="AI494" s="107">
        <f>IF(W494=0,"-",FORECAST($C$8,Инклинометрия!$B$2:$B$152,Инклинометрия!$A$2:$A$152))</f>
        <v>1330</v>
      </c>
      <c r="AK494" s="122">
        <f>2*PI()*$C$5*(AT493-AT492)/(LN(AN493/$I$9)*$I$8/$I$7+LN($I$10/AN493)*$I$8/$I$7)</f>
        <v>0</v>
      </c>
      <c r="AL494" s="67">
        <f>AK494*(B494-B493)</f>
        <v>0</v>
      </c>
      <c r="AM494" s="23">
        <f t="shared" si="151"/>
        <v>4.3059540056097682E-2</v>
      </c>
      <c r="AN494" s="26">
        <f>AN493+AK494*(B494-B493)/(2*PI()*$C$5*AN493*$I$11)</f>
        <v>0.12986115207059001</v>
      </c>
      <c r="AO494" s="87">
        <f t="shared" si="145"/>
        <v>111242.59539450394</v>
      </c>
      <c r="AP494" s="87">
        <f>IF(R494+U494&lt;$C$8,0,32*$G$13/$C$12^2*($I$8*R494+$I$6*U494)+32*$G$14/($C$14^2-$C$13^2)*($I$8*S494+$I$6*V494))</f>
        <v>9917.5953945039291</v>
      </c>
      <c r="AQ494" s="66">
        <f>R494*$C$11*$C$9+U494*$C$11*$C$10</f>
        <v>14695380</v>
      </c>
      <c r="AR494" s="66">
        <f>S494*$C$11*$C$9+V494*$C$11*$C$10</f>
        <v>14695380</v>
      </c>
      <c r="AS494" s="87">
        <f>$C$11*(T494*$C$9+W494*$C$10)</f>
        <v>789129.61404581123</v>
      </c>
      <c r="AT494" s="45">
        <f t="shared" si="139"/>
        <v>15595752.209440315</v>
      </c>
      <c r="AU494" s="75"/>
    </row>
    <row r="495" spans="2:47" ht="15" thickBot="1" x14ac:dyDescent="0.35">
      <c r="B495" s="41">
        <f t="shared" si="146"/>
        <v>4640</v>
      </c>
      <c r="C495" s="8">
        <f t="shared" si="147"/>
        <v>46.4</v>
      </c>
      <c r="D495" s="73">
        <f t="shared" si="133"/>
        <v>62.06</v>
      </c>
      <c r="E495" s="29">
        <f t="shared" si="136"/>
        <v>3440.5867378551952</v>
      </c>
      <c r="F495" s="29">
        <f t="shared" si="140"/>
        <v>7.4150576246875062</v>
      </c>
      <c r="G495" s="29">
        <f t="shared" si="148"/>
        <v>9.9176395730195388</v>
      </c>
      <c r="H495" s="17">
        <f t="shared" si="149"/>
        <v>4601.7847618813094</v>
      </c>
      <c r="I495" s="29">
        <f t="shared" si="141"/>
        <v>2.2250485660981263</v>
      </c>
      <c r="J495" s="29">
        <f t="shared" si="142"/>
        <v>13.949340071223562</v>
      </c>
      <c r="K495" s="32">
        <f>IF((D494+L494+M494-AL494)/($C$21+$C$22)&gt;$C$8,$C$8,(D494+L494+M494-AL494)/($C$21+$C$22))</f>
        <v>1400</v>
      </c>
      <c r="L495" s="97">
        <f t="shared" si="134"/>
        <v>0</v>
      </c>
      <c r="M495" s="96">
        <f t="shared" si="135"/>
        <v>0</v>
      </c>
      <c r="N495" s="98">
        <f t="shared" si="143"/>
        <v>1.7382597742038917</v>
      </c>
      <c r="O495" s="100">
        <f t="shared" si="137"/>
        <v>4.2266987561397071</v>
      </c>
      <c r="P495" s="104">
        <f t="shared" si="144"/>
        <v>18.880500609176615</v>
      </c>
      <c r="Q495" s="102">
        <f t="shared" si="150"/>
        <v>2.8886093440366814E-2</v>
      </c>
      <c r="R495" s="106">
        <f>K495-U495</f>
        <v>0</v>
      </c>
      <c r="S495" s="106">
        <f>IF(K495-H494&lt;0,0,K495-H494)</f>
        <v>0</v>
      </c>
      <c r="T495" s="106">
        <f t="shared" si="138"/>
        <v>98.365381490613771</v>
      </c>
      <c r="U495" s="107">
        <f>IF(S495&gt;0,0,IF(U494+(F495-AL495/$C$23)*$C$22/($C$21+$C$22)&gt;$C$8,$C$8,IF(V495=$C$8,U494+(F495-AL495/$C$23)*$C$22/$C$21,U494+(F495-AL495/$C$23)*$C$22/($C$21+$C$22))))</f>
        <v>1400</v>
      </c>
      <c r="V495" s="107">
        <f>IF(S495=0,IF(V494+(F495-AL495/$C$23)*$C$22/($C$21+$C$22)&gt;$C$8,$C$8,V494+(F495-AL495/$C$23)*$C$22/($C$21+$C$22)),E495)</f>
        <v>1400</v>
      </c>
      <c r="W495" s="203">
        <f>IF(S495&gt;0,0,IF(W494+AL495/$C$23&gt;$F$23,$F$23,W494+AL495/$C$23))</f>
        <v>1.6346185093862227</v>
      </c>
      <c r="X495" s="105" t="str">
        <f>IF(R495=0,"-",IF(U495=0,FORECAST($C$8,Инклинометрия!$B$2:$B$152,Инклинометрия!$A$2:$A$152),FORECAST(R495,Инклинометрия!$B$2:$B$152,Инклинометрия!$A$2:$A$152)))</f>
        <v>-</v>
      </c>
      <c r="Y495" s="105" t="str">
        <f>IF(R495=0,"-",IF(U495=0,FORECAST($C$8-R495,Инклинометрия!$B$2:$B$152,Инклинометрия!$A$2:$A$152),0))</f>
        <v>-</v>
      </c>
      <c r="Z495" s="105" t="str">
        <f>IF(S495=0,"-",FORECAST($C$8,Инклинометрия!$B$2:$B$152,Инклинометрия!$A$2:$A$152))</f>
        <v>-</v>
      </c>
      <c r="AA495" s="105" t="str">
        <f>IF(S495=0,"-",FORECAST($C$8-S495,Инклинометрия!$B$2:$B$152,Инклинометрия!$A$2:$A$152))</f>
        <v>-</v>
      </c>
      <c r="AB495" s="105">
        <f>IF(T495=0,"-",FORECAST($C$6,Инклинометрия!$B$2:$B$152,Инклинометрия!$A$2:$A$152))</f>
        <v>1425</v>
      </c>
      <c r="AC495" s="105">
        <f>IF(R495=0,FORECAST($C$6-T495,Инклинометрия!$B$2:$B$152,Инклинометрия!$A$2:$A$152),FORECAST($C$8,Инклинометрия!$B$2:$B$152,Инклинометрия!$A$2:$A$152))</f>
        <v>1331.5528875839168</v>
      </c>
      <c r="AD495" s="107">
        <f>IF(U495=0,"-",FORECAST($C$8,Инклинометрия!$B$2:$B$152,Инклинометрия!$A$2:$A$152))</f>
        <v>1330</v>
      </c>
      <c r="AE495" s="107">
        <f>IF(U495=0,"-",FORECAST($C$8-U495,Инклинометрия!$B$2:$B$152,Инклинометрия!$A$2:$A$152))</f>
        <v>0</v>
      </c>
      <c r="AF495" s="107">
        <f>FORECAST($C$8-S495,Инклинометрия!$B$2:$B$152,Инклинометрия!$A$2:$A$152)</f>
        <v>1330</v>
      </c>
      <c r="AG495" s="107">
        <f>FORECAST($C$8-(S495+V495),Инклинометрия!$B$2:$B$152,Инклинометрия!$A$2:$A$152)</f>
        <v>0</v>
      </c>
      <c r="AH495" s="107">
        <f>IF(W495=0,"-",FORECAST($C$8+W495,Инклинометрия!$B$2:$B$152,Инклинометрия!$A$2:$A$152))</f>
        <v>1331.5528875839168</v>
      </c>
      <c r="AI495" s="107">
        <f>IF(W495=0,"-",FORECAST($C$8,Инклинометрия!$B$2:$B$152,Инклинометрия!$A$2:$A$152))</f>
        <v>1330</v>
      </c>
      <c r="AK495" s="122">
        <f>2*PI()*$C$5*(AT494-AT493)/(LN(AN494/$I$9)*$I$8/$I$7+LN($I$10/AN494)*$I$8/$I$7)</f>
        <v>0</v>
      </c>
      <c r="AL495" s="67">
        <f>AK495*(B495-B494)</f>
        <v>0</v>
      </c>
      <c r="AM495" s="23">
        <f t="shared" si="151"/>
        <v>4.3059540056097682E-2</v>
      </c>
      <c r="AN495" s="26">
        <f>AN494+AK495*(B495-B494)/(2*PI()*$C$5*AN494*$I$11)</f>
        <v>0.12986115207059001</v>
      </c>
      <c r="AO495" s="87">
        <f t="shared" si="145"/>
        <v>111242.59539450394</v>
      </c>
      <c r="AP495" s="87">
        <f>IF(R495+U495&lt;$C$8,0,32*$G$13/$C$12^2*($I$8*R495+$I$6*U495)+32*$G$14/($C$14^2-$C$13^2)*($I$8*S495+$I$6*V495))</f>
        <v>9917.5953945039291</v>
      </c>
      <c r="AQ495" s="66">
        <f>R495*$C$11*$C$9+U495*$C$11*$C$10</f>
        <v>14695380</v>
      </c>
      <c r="AR495" s="66">
        <f>S495*$C$11*$C$9+V495*$C$11*$C$10</f>
        <v>14695380</v>
      </c>
      <c r="AS495" s="87">
        <f>$C$11*(T495*$C$9+W495*$C$10)</f>
        <v>789129.61404581123</v>
      </c>
      <c r="AT495" s="45">
        <f t="shared" si="139"/>
        <v>15595752.209440315</v>
      </c>
      <c r="AU495" s="75"/>
    </row>
    <row r="496" spans="2:47" ht="15" thickBot="1" x14ac:dyDescent="0.35">
      <c r="B496" s="41">
        <f t="shared" si="146"/>
        <v>4650</v>
      </c>
      <c r="C496" s="8">
        <f t="shared" si="147"/>
        <v>46.5</v>
      </c>
      <c r="D496" s="73">
        <f t="shared" si="133"/>
        <v>62.193750000000001</v>
      </c>
      <c r="E496" s="29">
        <f t="shared" si="136"/>
        <v>3448.0017954798832</v>
      </c>
      <c r="F496" s="29">
        <f t="shared" si="140"/>
        <v>7.4150576246879609</v>
      </c>
      <c r="G496" s="29">
        <f t="shared" si="148"/>
        <v>9.9176395730201481</v>
      </c>
      <c r="H496" s="17">
        <f t="shared" si="149"/>
        <v>4611.7024014543294</v>
      </c>
      <c r="I496" s="29">
        <f t="shared" si="141"/>
        <v>2.2250485660981263</v>
      </c>
      <c r="J496" s="29">
        <f t="shared" si="142"/>
        <v>13.949340071223991</v>
      </c>
      <c r="K496" s="32">
        <f>IF((D495+L495+M495-AL495)/($C$21+$C$22)&gt;$C$8,$C$8,(D495+L495+M495-AL495)/($C$21+$C$22))</f>
        <v>1400</v>
      </c>
      <c r="L496" s="97">
        <f t="shared" si="134"/>
        <v>0</v>
      </c>
      <c r="M496" s="96">
        <f t="shared" si="135"/>
        <v>0</v>
      </c>
      <c r="N496" s="98">
        <f t="shared" si="143"/>
        <v>1.7382597742038917</v>
      </c>
      <c r="O496" s="100">
        <f t="shared" si="137"/>
        <v>4.2266987561397071</v>
      </c>
      <c r="P496" s="104">
        <f t="shared" si="144"/>
        <v>18.880500609176615</v>
      </c>
      <c r="Q496" s="102">
        <f t="shared" si="150"/>
        <v>2.8886093440366814E-2</v>
      </c>
      <c r="R496" s="106">
        <f>K496-U496</f>
        <v>0</v>
      </c>
      <c r="S496" s="106">
        <f>IF(K496-H495&lt;0,0,K496-H495)</f>
        <v>0</v>
      </c>
      <c r="T496" s="106">
        <f t="shared" si="138"/>
        <v>98.365381490613771</v>
      </c>
      <c r="U496" s="107">
        <f>IF(S496&gt;0,0,IF(U495+(F496-AL496/$C$23)*$C$22/($C$21+$C$22)&gt;$C$8,$C$8,IF(V496=$C$8,U495+(F496-AL496/$C$23)*$C$22/$C$21,U495+(F496-AL496/$C$23)*$C$22/($C$21+$C$22))))</f>
        <v>1400</v>
      </c>
      <c r="V496" s="107">
        <f>IF(S496=0,IF(V495+(F496-AL496/$C$23)*$C$22/($C$21+$C$22)&gt;$C$8,$C$8,V495+(F496-AL496/$C$23)*$C$22/($C$21+$C$22)),E496)</f>
        <v>1400</v>
      </c>
      <c r="W496" s="203">
        <f>IF(S496&gt;0,0,IF(W495+AL496/$C$23&gt;$F$23,$F$23,W495+AL496/$C$23))</f>
        <v>1.6346185093862227</v>
      </c>
      <c r="X496" s="105" t="str">
        <f>IF(R496=0,"-",IF(U496=0,FORECAST($C$8,Инклинометрия!$B$2:$B$152,Инклинометрия!$A$2:$A$152),FORECAST(R496,Инклинометрия!$B$2:$B$152,Инклинометрия!$A$2:$A$152)))</f>
        <v>-</v>
      </c>
      <c r="Y496" s="105" t="str">
        <f>IF(R496=0,"-",IF(U496=0,FORECAST($C$8-R496,Инклинометрия!$B$2:$B$152,Инклинометрия!$A$2:$A$152),0))</f>
        <v>-</v>
      </c>
      <c r="Z496" s="105" t="str">
        <f>IF(S496=0,"-",FORECAST($C$8,Инклинометрия!$B$2:$B$152,Инклинометрия!$A$2:$A$152))</f>
        <v>-</v>
      </c>
      <c r="AA496" s="105" t="str">
        <f>IF(S496=0,"-",FORECAST($C$8-S496,Инклинометрия!$B$2:$B$152,Инклинометрия!$A$2:$A$152))</f>
        <v>-</v>
      </c>
      <c r="AB496" s="105">
        <f>IF(T496=0,"-",FORECAST($C$6,Инклинометрия!$B$2:$B$152,Инклинометрия!$A$2:$A$152))</f>
        <v>1425</v>
      </c>
      <c r="AC496" s="105">
        <f>IF(R496=0,FORECAST($C$6-T496,Инклинометрия!$B$2:$B$152,Инклинометрия!$A$2:$A$152),FORECAST($C$8,Инклинометрия!$B$2:$B$152,Инклинометрия!$A$2:$A$152))</f>
        <v>1331.5528875839168</v>
      </c>
      <c r="AD496" s="107">
        <f>IF(U496=0,"-",FORECAST($C$8,Инклинометрия!$B$2:$B$152,Инклинометрия!$A$2:$A$152))</f>
        <v>1330</v>
      </c>
      <c r="AE496" s="107">
        <f>IF(U496=0,"-",FORECAST($C$8-U496,Инклинометрия!$B$2:$B$152,Инклинометрия!$A$2:$A$152))</f>
        <v>0</v>
      </c>
      <c r="AF496" s="107">
        <f>FORECAST($C$8-S496,Инклинометрия!$B$2:$B$152,Инклинометрия!$A$2:$A$152)</f>
        <v>1330</v>
      </c>
      <c r="AG496" s="107">
        <f>FORECAST($C$8-(S496+V496),Инклинометрия!$B$2:$B$152,Инклинометрия!$A$2:$A$152)</f>
        <v>0</v>
      </c>
      <c r="AH496" s="107">
        <f>IF(W496=0,"-",FORECAST($C$8+W496,Инклинометрия!$B$2:$B$152,Инклинометрия!$A$2:$A$152))</f>
        <v>1331.5528875839168</v>
      </c>
      <c r="AI496" s="107">
        <f>IF(W496=0,"-",FORECAST($C$8,Инклинометрия!$B$2:$B$152,Инклинометрия!$A$2:$A$152))</f>
        <v>1330</v>
      </c>
      <c r="AK496" s="122">
        <f>2*PI()*$C$5*(AT495-AT494)/(LN(AN495/$I$9)*$I$8/$I$7+LN($I$10/AN495)*$I$8/$I$7)</f>
        <v>0</v>
      </c>
      <c r="AL496" s="67">
        <f>AK496*(B496-B495)</f>
        <v>0</v>
      </c>
      <c r="AM496" s="23">
        <f t="shared" si="151"/>
        <v>4.3059540056097682E-2</v>
      </c>
      <c r="AN496" s="26">
        <f>AN495+AK496*(B496-B495)/(2*PI()*$C$5*AN495*$I$11)</f>
        <v>0.12986115207059001</v>
      </c>
      <c r="AO496" s="87">
        <f t="shared" si="145"/>
        <v>111242.59539450394</v>
      </c>
      <c r="AP496" s="87">
        <f>IF(R496+U496&lt;$C$8,0,32*$G$13/$C$12^2*($I$8*R496+$I$6*U496)+32*$G$14/($C$14^2-$C$13^2)*($I$8*S496+$I$6*V496))</f>
        <v>9917.5953945039291</v>
      </c>
      <c r="AQ496" s="66">
        <f>R496*$C$11*$C$9+U496*$C$11*$C$10</f>
        <v>14695380</v>
      </c>
      <c r="AR496" s="66">
        <f>S496*$C$11*$C$9+V496*$C$11*$C$10</f>
        <v>14695380</v>
      </c>
      <c r="AS496" s="87">
        <f>$C$11*(T496*$C$9+W496*$C$10)</f>
        <v>789129.61404581123</v>
      </c>
      <c r="AT496" s="45">
        <f t="shared" si="139"/>
        <v>15595752.209440315</v>
      </c>
      <c r="AU496" s="75"/>
    </row>
    <row r="497" spans="2:47" ht="15" thickBot="1" x14ac:dyDescent="0.35">
      <c r="B497" s="41">
        <f t="shared" si="146"/>
        <v>4660</v>
      </c>
      <c r="C497" s="8">
        <f t="shared" si="147"/>
        <v>46.6</v>
      </c>
      <c r="D497" s="73">
        <f t="shared" si="133"/>
        <v>62.327500000000001</v>
      </c>
      <c r="E497" s="29">
        <f t="shared" si="136"/>
        <v>3455.4168531045711</v>
      </c>
      <c r="F497" s="29">
        <f t="shared" si="140"/>
        <v>7.4150576246879609</v>
      </c>
      <c r="G497" s="29">
        <f t="shared" si="148"/>
        <v>9.9176395730201481</v>
      </c>
      <c r="H497" s="17">
        <f t="shared" si="149"/>
        <v>4621.6200410273495</v>
      </c>
      <c r="I497" s="29">
        <f t="shared" si="141"/>
        <v>2.2250485660981263</v>
      </c>
      <c r="J497" s="29">
        <f t="shared" si="142"/>
        <v>13.949340071223991</v>
      </c>
      <c r="K497" s="32">
        <f>IF((D496+L496+M496-AL496)/($C$21+$C$22)&gt;$C$8,$C$8,(D496+L496+M496-AL496)/($C$21+$C$22))</f>
        <v>1400</v>
      </c>
      <c r="L497" s="97">
        <f t="shared" si="134"/>
        <v>0</v>
      </c>
      <c r="M497" s="96">
        <f t="shared" si="135"/>
        <v>0</v>
      </c>
      <c r="N497" s="98">
        <f t="shared" si="143"/>
        <v>1.7382597742038917</v>
      </c>
      <c r="O497" s="100">
        <f t="shared" si="137"/>
        <v>4.2266987561397071</v>
      </c>
      <c r="P497" s="104">
        <f t="shared" si="144"/>
        <v>18.880500609176615</v>
      </c>
      <c r="Q497" s="102">
        <f t="shared" si="150"/>
        <v>2.8886093440366814E-2</v>
      </c>
      <c r="R497" s="106">
        <f>K497-U497</f>
        <v>0</v>
      </c>
      <c r="S497" s="106">
        <f>IF(K497-H496&lt;0,0,K497-H496)</f>
        <v>0</v>
      </c>
      <c r="T497" s="106">
        <f t="shared" si="138"/>
        <v>98.365381490613771</v>
      </c>
      <c r="U497" s="107">
        <f>IF(S497&gt;0,0,IF(U496+(F497-AL497/$C$23)*$C$22/($C$21+$C$22)&gt;$C$8,$C$8,IF(V497=$C$8,U496+(F497-AL497/$C$23)*$C$22/$C$21,U496+(F497-AL497/$C$23)*$C$22/($C$21+$C$22))))</f>
        <v>1400</v>
      </c>
      <c r="V497" s="107">
        <f>IF(S497=0,IF(V496+(F497-AL497/$C$23)*$C$22/($C$21+$C$22)&gt;$C$8,$C$8,V496+(F497-AL497/$C$23)*$C$22/($C$21+$C$22)),E497)</f>
        <v>1400</v>
      </c>
      <c r="W497" s="203">
        <f>IF(S497&gt;0,0,IF(W496+AL497/$C$23&gt;$F$23,$F$23,W496+AL497/$C$23))</f>
        <v>1.6346185093862227</v>
      </c>
      <c r="X497" s="105" t="str">
        <f>IF(R497=0,"-",IF(U497=0,FORECAST($C$8,Инклинометрия!$B$2:$B$152,Инклинометрия!$A$2:$A$152),FORECAST(R497,Инклинометрия!$B$2:$B$152,Инклинометрия!$A$2:$A$152)))</f>
        <v>-</v>
      </c>
      <c r="Y497" s="105" t="str">
        <f>IF(R497=0,"-",IF(U497=0,FORECAST($C$8-R497,Инклинометрия!$B$2:$B$152,Инклинометрия!$A$2:$A$152),0))</f>
        <v>-</v>
      </c>
      <c r="Z497" s="105" t="str">
        <f>IF(S497=0,"-",FORECAST($C$8,Инклинометрия!$B$2:$B$152,Инклинометрия!$A$2:$A$152))</f>
        <v>-</v>
      </c>
      <c r="AA497" s="105" t="str">
        <f>IF(S497=0,"-",FORECAST($C$8-S497,Инклинометрия!$B$2:$B$152,Инклинометрия!$A$2:$A$152))</f>
        <v>-</v>
      </c>
      <c r="AB497" s="105">
        <f>IF(T497=0,"-",FORECAST($C$6,Инклинометрия!$B$2:$B$152,Инклинометрия!$A$2:$A$152))</f>
        <v>1425</v>
      </c>
      <c r="AC497" s="105">
        <f>IF(R497=0,FORECAST($C$6-T497,Инклинометрия!$B$2:$B$152,Инклинометрия!$A$2:$A$152),FORECAST($C$8,Инклинометрия!$B$2:$B$152,Инклинометрия!$A$2:$A$152))</f>
        <v>1331.5528875839168</v>
      </c>
      <c r="AD497" s="107">
        <f>IF(U497=0,"-",FORECAST($C$8,Инклинометрия!$B$2:$B$152,Инклинометрия!$A$2:$A$152))</f>
        <v>1330</v>
      </c>
      <c r="AE497" s="107">
        <f>IF(U497=0,"-",FORECAST($C$8-U497,Инклинометрия!$B$2:$B$152,Инклинометрия!$A$2:$A$152))</f>
        <v>0</v>
      </c>
      <c r="AF497" s="107">
        <f>FORECAST($C$8-S497,Инклинометрия!$B$2:$B$152,Инклинометрия!$A$2:$A$152)</f>
        <v>1330</v>
      </c>
      <c r="AG497" s="107">
        <f>FORECAST($C$8-(S497+V497),Инклинометрия!$B$2:$B$152,Инклинометрия!$A$2:$A$152)</f>
        <v>0</v>
      </c>
      <c r="AH497" s="107">
        <f>IF(W497=0,"-",FORECAST($C$8+W497,Инклинометрия!$B$2:$B$152,Инклинометрия!$A$2:$A$152))</f>
        <v>1331.5528875839168</v>
      </c>
      <c r="AI497" s="107">
        <f>IF(W497=0,"-",FORECAST($C$8,Инклинометрия!$B$2:$B$152,Инклинометрия!$A$2:$A$152))</f>
        <v>1330</v>
      </c>
      <c r="AK497" s="122">
        <f>2*PI()*$C$5*(AT496-AT495)/(LN(AN496/$I$9)*$I$8/$I$7+LN($I$10/AN496)*$I$8/$I$7)</f>
        <v>0</v>
      </c>
      <c r="AL497" s="67">
        <f>AK497*(B497-B496)</f>
        <v>0</v>
      </c>
      <c r="AM497" s="23">
        <f t="shared" si="151"/>
        <v>4.3059540056097682E-2</v>
      </c>
      <c r="AN497" s="26">
        <f>AN496+AK497*(B497-B496)/(2*PI()*$C$5*AN496*$I$11)</f>
        <v>0.12986115207059001</v>
      </c>
      <c r="AO497" s="87">
        <f t="shared" si="145"/>
        <v>111242.59539450394</v>
      </c>
      <c r="AP497" s="87">
        <f>IF(R497+U497&lt;$C$8,0,32*$G$13/$C$12^2*($I$8*R497+$I$6*U497)+32*$G$14/($C$14^2-$C$13^2)*($I$8*S497+$I$6*V497))</f>
        <v>9917.5953945039291</v>
      </c>
      <c r="AQ497" s="66">
        <f>R497*$C$11*$C$9+U497*$C$11*$C$10</f>
        <v>14695380</v>
      </c>
      <c r="AR497" s="66">
        <f>S497*$C$11*$C$9+V497*$C$11*$C$10</f>
        <v>14695380</v>
      </c>
      <c r="AS497" s="87">
        <f>$C$11*(T497*$C$9+W497*$C$10)</f>
        <v>789129.61404581123</v>
      </c>
      <c r="AT497" s="45">
        <f t="shared" si="139"/>
        <v>15595752.209440315</v>
      </c>
      <c r="AU497" s="75"/>
    </row>
    <row r="498" spans="2:47" ht="15" thickBot="1" x14ac:dyDescent="0.35">
      <c r="B498" s="41">
        <f t="shared" si="146"/>
        <v>4670</v>
      </c>
      <c r="C498" s="8">
        <f t="shared" si="147"/>
        <v>46.7</v>
      </c>
      <c r="D498" s="73">
        <f t="shared" si="133"/>
        <v>62.46125</v>
      </c>
      <c r="E498" s="29">
        <f t="shared" si="136"/>
        <v>3462.8319107292591</v>
      </c>
      <c r="F498" s="29">
        <f t="shared" si="140"/>
        <v>7.4150576246879609</v>
      </c>
      <c r="G498" s="29">
        <f t="shared" si="148"/>
        <v>9.9176395730201481</v>
      </c>
      <c r="H498" s="17">
        <f t="shared" si="149"/>
        <v>4631.5376806003696</v>
      </c>
      <c r="I498" s="29">
        <f t="shared" si="141"/>
        <v>2.2250485660981263</v>
      </c>
      <c r="J498" s="29">
        <f t="shared" si="142"/>
        <v>13.949340071223991</v>
      </c>
      <c r="K498" s="32">
        <f>IF((D497+L497+M497-AL497)/($C$21+$C$22)&gt;$C$8,$C$8,(D497+L497+M497-AL497)/($C$21+$C$22))</f>
        <v>1400</v>
      </c>
      <c r="L498" s="97">
        <f t="shared" si="134"/>
        <v>0</v>
      </c>
      <c r="M498" s="96">
        <f t="shared" si="135"/>
        <v>0</v>
      </c>
      <c r="N498" s="98">
        <f t="shared" si="143"/>
        <v>1.7382597742038917</v>
      </c>
      <c r="O498" s="100">
        <f t="shared" si="137"/>
        <v>4.2266987561397071</v>
      </c>
      <c r="P498" s="104">
        <f t="shared" si="144"/>
        <v>18.880500609176615</v>
      </c>
      <c r="Q498" s="102">
        <f t="shared" si="150"/>
        <v>2.8886093440366814E-2</v>
      </c>
      <c r="R498" s="106">
        <f>K498-U498</f>
        <v>0</v>
      </c>
      <c r="S498" s="106">
        <f>IF(K498-H497&lt;0,0,K498-H497)</f>
        <v>0</v>
      </c>
      <c r="T498" s="106">
        <f t="shared" si="138"/>
        <v>98.365381490613771</v>
      </c>
      <c r="U498" s="107">
        <f>IF(S498&gt;0,0,IF(U497+(F498-AL498/$C$23)*$C$22/($C$21+$C$22)&gt;$C$8,$C$8,IF(V498=$C$8,U497+(F498-AL498/$C$23)*$C$22/$C$21,U497+(F498-AL498/$C$23)*$C$22/($C$21+$C$22))))</f>
        <v>1400</v>
      </c>
      <c r="V498" s="107">
        <f>IF(S498=0,IF(V497+(F498-AL498/$C$23)*$C$22/($C$21+$C$22)&gt;$C$8,$C$8,V497+(F498-AL498/$C$23)*$C$22/($C$21+$C$22)),E498)</f>
        <v>1400</v>
      </c>
      <c r="W498" s="203">
        <f>IF(S498&gt;0,0,IF(W497+AL498/$C$23&gt;$F$23,$F$23,W497+AL498/$C$23))</f>
        <v>1.6346185093862227</v>
      </c>
      <c r="X498" s="105" t="str">
        <f>IF(R498=0,"-",IF(U498=0,FORECAST($C$8,Инклинометрия!$B$2:$B$152,Инклинометрия!$A$2:$A$152),FORECAST(R498,Инклинометрия!$B$2:$B$152,Инклинометрия!$A$2:$A$152)))</f>
        <v>-</v>
      </c>
      <c r="Y498" s="105" t="str">
        <f>IF(R498=0,"-",IF(U498=0,FORECAST($C$8-R498,Инклинометрия!$B$2:$B$152,Инклинометрия!$A$2:$A$152),0))</f>
        <v>-</v>
      </c>
      <c r="Z498" s="105" t="str">
        <f>IF(S498=0,"-",FORECAST($C$8,Инклинометрия!$B$2:$B$152,Инклинометрия!$A$2:$A$152))</f>
        <v>-</v>
      </c>
      <c r="AA498" s="105" t="str">
        <f>IF(S498=0,"-",FORECAST($C$8-S498,Инклинометрия!$B$2:$B$152,Инклинометрия!$A$2:$A$152))</f>
        <v>-</v>
      </c>
      <c r="AB498" s="105">
        <f>IF(T498=0,"-",FORECAST($C$6,Инклинометрия!$B$2:$B$152,Инклинометрия!$A$2:$A$152))</f>
        <v>1425</v>
      </c>
      <c r="AC498" s="105">
        <f>IF(R498=0,FORECAST($C$6-T498,Инклинометрия!$B$2:$B$152,Инклинометрия!$A$2:$A$152),FORECAST($C$8,Инклинометрия!$B$2:$B$152,Инклинометрия!$A$2:$A$152))</f>
        <v>1331.5528875839168</v>
      </c>
      <c r="AD498" s="107">
        <f>IF(U498=0,"-",FORECAST($C$8,Инклинометрия!$B$2:$B$152,Инклинометрия!$A$2:$A$152))</f>
        <v>1330</v>
      </c>
      <c r="AE498" s="107">
        <f>IF(U498=0,"-",FORECAST($C$8-U498,Инклинометрия!$B$2:$B$152,Инклинометрия!$A$2:$A$152))</f>
        <v>0</v>
      </c>
      <c r="AF498" s="107">
        <f>FORECAST($C$8-S498,Инклинометрия!$B$2:$B$152,Инклинометрия!$A$2:$A$152)</f>
        <v>1330</v>
      </c>
      <c r="AG498" s="107">
        <f>FORECAST($C$8-(S498+V498),Инклинометрия!$B$2:$B$152,Инклинометрия!$A$2:$A$152)</f>
        <v>0</v>
      </c>
      <c r="AH498" s="107">
        <f>IF(W498=0,"-",FORECAST($C$8+W498,Инклинометрия!$B$2:$B$152,Инклинометрия!$A$2:$A$152))</f>
        <v>1331.5528875839168</v>
      </c>
      <c r="AI498" s="107">
        <f>IF(W498=0,"-",FORECAST($C$8,Инклинометрия!$B$2:$B$152,Инклинометрия!$A$2:$A$152))</f>
        <v>1330</v>
      </c>
      <c r="AK498" s="122">
        <f>2*PI()*$C$5*(AT497-AT496)/(LN(AN497/$I$9)*$I$8/$I$7+LN($I$10/AN497)*$I$8/$I$7)</f>
        <v>0</v>
      </c>
      <c r="AL498" s="67">
        <f>AK498*(B498-B497)</f>
        <v>0</v>
      </c>
      <c r="AM498" s="23">
        <f t="shared" si="151"/>
        <v>4.3059540056097682E-2</v>
      </c>
      <c r="AN498" s="26">
        <f>AN497+AK498*(B498-B497)/(2*PI()*$C$5*AN497*$I$11)</f>
        <v>0.12986115207059001</v>
      </c>
      <c r="AO498" s="87">
        <f t="shared" si="145"/>
        <v>111242.59539450394</v>
      </c>
      <c r="AP498" s="87">
        <f>IF(R498+U498&lt;$C$8,0,32*$G$13/$C$12^2*($I$8*R498+$I$6*U498)+32*$G$14/($C$14^2-$C$13^2)*($I$8*S498+$I$6*V498))</f>
        <v>9917.5953945039291</v>
      </c>
      <c r="AQ498" s="66">
        <f>R498*$C$11*$C$9+U498*$C$11*$C$10</f>
        <v>14695380</v>
      </c>
      <c r="AR498" s="66">
        <f>S498*$C$11*$C$9+V498*$C$11*$C$10</f>
        <v>14695380</v>
      </c>
      <c r="AS498" s="87">
        <f>$C$11*(T498*$C$9+W498*$C$10)</f>
        <v>789129.61404581123</v>
      </c>
      <c r="AT498" s="45">
        <f t="shared" si="139"/>
        <v>15595752.209440315</v>
      </c>
      <c r="AU498" s="75"/>
    </row>
    <row r="499" spans="2:47" ht="15" thickBot="1" x14ac:dyDescent="0.35">
      <c r="B499" s="41">
        <f t="shared" si="146"/>
        <v>4680</v>
      </c>
      <c r="C499" s="8">
        <f t="shared" si="147"/>
        <v>46.800000000000004</v>
      </c>
      <c r="D499" s="73">
        <f t="shared" si="133"/>
        <v>62.595000000000006</v>
      </c>
      <c r="E499" s="29">
        <f t="shared" si="136"/>
        <v>3470.2469683539471</v>
      </c>
      <c r="F499" s="29">
        <f t="shared" si="140"/>
        <v>7.4150576246879609</v>
      </c>
      <c r="G499" s="29">
        <f t="shared" si="148"/>
        <v>9.9176395730201481</v>
      </c>
      <c r="H499" s="17">
        <f t="shared" si="149"/>
        <v>4641.4553201733897</v>
      </c>
      <c r="I499" s="29">
        <f t="shared" si="141"/>
        <v>2.2250485660981263</v>
      </c>
      <c r="J499" s="29">
        <f t="shared" si="142"/>
        <v>13.949340071223991</v>
      </c>
      <c r="K499" s="32">
        <f>IF((D498+L498+M498-AL498)/($C$21+$C$22)&gt;$C$8,$C$8,(D498+L498+M498-AL498)/($C$21+$C$22))</f>
        <v>1400</v>
      </c>
      <c r="L499" s="97">
        <f t="shared" si="134"/>
        <v>0</v>
      </c>
      <c r="M499" s="96">
        <f t="shared" si="135"/>
        <v>0</v>
      </c>
      <c r="N499" s="98">
        <f t="shared" si="143"/>
        <v>1.7382597742038917</v>
      </c>
      <c r="O499" s="100">
        <f t="shared" si="137"/>
        <v>4.2266987561397071</v>
      </c>
      <c r="P499" s="104">
        <f t="shared" si="144"/>
        <v>18.880500609176615</v>
      </c>
      <c r="Q499" s="102">
        <f t="shared" si="150"/>
        <v>2.8886093440366814E-2</v>
      </c>
      <c r="R499" s="106">
        <f>K499-U499</f>
        <v>0</v>
      </c>
      <c r="S499" s="106">
        <f>IF(K499-H498&lt;0,0,K499-H498)</f>
        <v>0</v>
      </c>
      <c r="T499" s="106">
        <f t="shared" si="138"/>
        <v>98.365381490613771</v>
      </c>
      <c r="U499" s="107">
        <f>IF(S499&gt;0,0,IF(U498+(F499-AL499/$C$23)*$C$22/($C$21+$C$22)&gt;$C$8,$C$8,IF(V499=$C$8,U498+(F499-AL499/$C$23)*$C$22/$C$21,U498+(F499-AL499/$C$23)*$C$22/($C$21+$C$22))))</f>
        <v>1400</v>
      </c>
      <c r="V499" s="107">
        <f>IF(S499=0,IF(V498+(F499-AL499/$C$23)*$C$22/($C$21+$C$22)&gt;$C$8,$C$8,V498+(F499-AL499/$C$23)*$C$22/($C$21+$C$22)),E499)</f>
        <v>1400</v>
      </c>
      <c r="W499" s="203">
        <f>IF(S499&gt;0,0,IF(W498+AL499/$C$23&gt;$F$23,$F$23,W498+AL499/$C$23))</f>
        <v>1.6346185093862227</v>
      </c>
      <c r="X499" s="105" t="str">
        <f>IF(R499=0,"-",IF(U499=0,FORECAST($C$8,Инклинометрия!$B$2:$B$152,Инклинометрия!$A$2:$A$152),FORECAST(R499,Инклинометрия!$B$2:$B$152,Инклинометрия!$A$2:$A$152)))</f>
        <v>-</v>
      </c>
      <c r="Y499" s="105" t="str">
        <f>IF(R499=0,"-",IF(U499=0,FORECAST($C$8-R499,Инклинометрия!$B$2:$B$152,Инклинометрия!$A$2:$A$152),0))</f>
        <v>-</v>
      </c>
      <c r="Z499" s="105" t="str">
        <f>IF(S499=0,"-",FORECAST($C$8,Инклинометрия!$B$2:$B$152,Инклинометрия!$A$2:$A$152))</f>
        <v>-</v>
      </c>
      <c r="AA499" s="105" t="str">
        <f>IF(S499=0,"-",FORECAST($C$8-S499,Инклинометрия!$B$2:$B$152,Инклинометрия!$A$2:$A$152))</f>
        <v>-</v>
      </c>
      <c r="AB499" s="105">
        <f>IF(T499=0,"-",FORECAST($C$6,Инклинометрия!$B$2:$B$152,Инклинометрия!$A$2:$A$152))</f>
        <v>1425</v>
      </c>
      <c r="AC499" s="105">
        <f>IF(R499=0,FORECAST($C$6-T499,Инклинометрия!$B$2:$B$152,Инклинометрия!$A$2:$A$152),FORECAST($C$8,Инклинометрия!$B$2:$B$152,Инклинометрия!$A$2:$A$152))</f>
        <v>1331.5528875839168</v>
      </c>
      <c r="AD499" s="107">
        <f>IF(U499=0,"-",FORECAST($C$8,Инклинометрия!$B$2:$B$152,Инклинометрия!$A$2:$A$152))</f>
        <v>1330</v>
      </c>
      <c r="AE499" s="107">
        <f>IF(U499=0,"-",FORECAST($C$8-U499,Инклинометрия!$B$2:$B$152,Инклинометрия!$A$2:$A$152))</f>
        <v>0</v>
      </c>
      <c r="AF499" s="107">
        <f>FORECAST($C$8-S499,Инклинометрия!$B$2:$B$152,Инклинометрия!$A$2:$A$152)</f>
        <v>1330</v>
      </c>
      <c r="AG499" s="107">
        <f>FORECAST($C$8-(S499+V499),Инклинометрия!$B$2:$B$152,Инклинометрия!$A$2:$A$152)</f>
        <v>0</v>
      </c>
      <c r="AH499" s="107">
        <f>IF(W499=0,"-",FORECAST($C$8+W499,Инклинометрия!$B$2:$B$152,Инклинометрия!$A$2:$A$152))</f>
        <v>1331.5528875839168</v>
      </c>
      <c r="AI499" s="107">
        <f>IF(W499=0,"-",FORECAST($C$8,Инклинометрия!$B$2:$B$152,Инклинометрия!$A$2:$A$152))</f>
        <v>1330</v>
      </c>
      <c r="AK499" s="122">
        <f>2*PI()*$C$5*(AT498-AT497)/(LN(AN498/$I$9)*$I$8/$I$7+LN($I$10/AN498)*$I$8/$I$7)</f>
        <v>0</v>
      </c>
      <c r="AL499" s="67">
        <f>AK499*(B499-B498)</f>
        <v>0</v>
      </c>
      <c r="AM499" s="23">
        <f t="shared" si="151"/>
        <v>4.3059540056097682E-2</v>
      </c>
      <c r="AN499" s="26">
        <f>AN498+AK499*(B499-B498)/(2*PI()*$C$5*AN498*$I$11)</f>
        <v>0.12986115207059001</v>
      </c>
      <c r="AO499" s="87">
        <f t="shared" si="145"/>
        <v>111242.59539450394</v>
      </c>
      <c r="AP499" s="87">
        <f>IF(R499+U499&lt;$C$8,0,32*$G$13/$C$12^2*($I$8*R499+$I$6*U499)+32*$G$14/($C$14^2-$C$13^2)*($I$8*S499+$I$6*V499))</f>
        <v>9917.5953945039291</v>
      </c>
      <c r="AQ499" s="66">
        <f>R499*$C$11*$C$9+U499*$C$11*$C$10</f>
        <v>14695380</v>
      </c>
      <c r="AR499" s="66">
        <f>S499*$C$11*$C$9+V499*$C$11*$C$10</f>
        <v>14695380</v>
      </c>
      <c r="AS499" s="87">
        <f>$C$11*(T499*$C$9+W499*$C$10)</f>
        <v>789129.61404581123</v>
      </c>
      <c r="AT499" s="45">
        <f t="shared" si="139"/>
        <v>15595752.209440315</v>
      </c>
      <c r="AU499" s="75"/>
    </row>
    <row r="500" spans="2:47" ht="15" thickBot="1" x14ac:dyDescent="0.35">
      <c r="B500" s="41">
        <f t="shared" si="146"/>
        <v>4690</v>
      </c>
      <c r="C500" s="8">
        <f t="shared" si="147"/>
        <v>46.9</v>
      </c>
      <c r="D500" s="73">
        <f t="shared" si="133"/>
        <v>62.728749999999998</v>
      </c>
      <c r="E500" s="29">
        <f t="shared" si="136"/>
        <v>3477.6620259786346</v>
      </c>
      <c r="F500" s="29">
        <f t="shared" si="140"/>
        <v>7.4150576246875062</v>
      </c>
      <c r="G500" s="29">
        <f t="shared" si="148"/>
        <v>9.9176395730195388</v>
      </c>
      <c r="H500" s="17">
        <f t="shared" si="149"/>
        <v>4651.3729597464089</v>
      </c>
      <c r="I500" s="29">
        <f t="shared" si="141"/>
        <v>2.2250485660981263</v>
      </c>
      <c r="J500" s="29">
        <f t="shared" si="142"/>
        <v>13.949340071223562</v>
      </c>
      <c r="K500" s="32">
        <f>IF((D499+L499+M499-AL499)/($C$21+$C$22)&gt;$C$8,$C$8,(D499+L499+M499-AL499)/($C$21+$C$22))</f>
        <v>1400</v>
      </c>
      <c r="L500" s="97">
        <f t="shared" si="134"/>
        <v>0</v>
      </c>
      <c r="M500" s="96">
        <f t="shared" si="135"/>
        <v>0</v>
      </c>
      <c r="N500" s="98">
        <f t="shared" si="143"/>
        <v>1.7382597742038917</v>
      </c>
      <c r="O500" s="100">
        <f t="shared" si="137"/>
        <v>4.2266987561397071</v>
      </c>
      <c r="P500" s="104">
        <f t="shared" si="144"/>
        <v>18.880500609176615</v>
      </c>
      <c r="Q500" s="102">
        <f t="shared" si="150"/>
        <v>2.8886093440366814E-2</v>
      </c>
      <c r="R500" s="106">
        <f>K500-U500</f>
        <v>0</v>
      </c>
      <c r="S500" s="106">
        <f>IF(K500-H499&lt;0,0,K500-H499)</f>
        <v>0</v>
      </c>
      <c r="T500" s="106">
        <f t="shared" si="138"/>
        <v>98.365381490613771</v>
      </c>
      <c r="U500" s="107">
        <f>IF(S500&gt;0,0,IF(U499+(F500-AL500/$C$23)*$C$22/($C$21+$C$22)&gt;$C$8,$C$8,IF(V500=$C$8,U499+(F500-AL500/$C$23)*$C$22/$C$21,U499+(F500-AL500/$C$23)*$C$22/($C$21+$C$22))))</f>
        <v>1400</v>
      </c>
      <c r="V500" s="107">
        <f>IF(S500=0,IF(V499+(F500-AL500/$C$23)*$C$22/($C$21+$C$22)&gt;$C$8,$C$8,V499+(F500-AL500/$C$23)*$C$22/($C$21+$C$22)),E500)</f>
        <v>1400</v>
      </c>
      <c r="W500" s="203">
        <f>IF(S500&gt;0,0,IF(W499+AL500/$C$23&gt;$F$23,$F$23,W499+AL500/$C$23))</f>
        <v>1.6346185093862227</v>
      </c>
      <c r="X500" s="105" t="str">
        <f>IF(R500=0,"-",IF(U500=0,FORECAST($C$8,Инклинометрия!$B$2:$B$152,Инклинометрия!$A$2:$A$152),FORECAST(R500,Инклинометрия!$B$2:$B$152,Инклинометрия!$A$2:$A$152)))</f>
        <v>-</v>
      </c>
      <c r="Y500" s="105" t="str">
        <f>IF(R500=0,"-",IF(U500=0,FORECAST($C$8-R500,Инклинометрия!$B$2:$B$152,Инклинометрия!$A$2:$A$152),0))</f>
        <v>-</v>
      </c>
      <c r="Z500" s="105" t="str">
        <f>IF(S500=0,"-",FORECAST($C$8,Инклинометрия!$B$2:$B$152,Инклинометрия!$A$2:$A$152))</f>
        <v>-</v>
      </c>
      <c r="AA500" s="105" t="str">
        <f>IF(S500=0,"-",FORECAST($C$8-S500,Инклинометрия!$B$2:$B$152,Инклинометрия!$A$2:$A$152))</f>
        <v>-</v>
      </c>
      <c r="AB500" s="105">
        <f>IF(T500=0,"-",FORECAST($C$6,Инклинометрия!$B$2:$B$152,Инклинометрия!$A$2:$A$152))</f>
        <v>1425</v>
      </c>
      <c r="AC500" s="105">
        <f>IF(R500=0,FORECAST($C$6-T500,Инклинометрия!$B$2:$B$152,Инклинометрия!$A$2:$A$152),FORECAST($C$8,Инклинометрия!$B$2:$B$152,Инклинометрия!$A$2:$A$152))</f>
        <v>1331.5528875839168</v>
      </c>
      <c r="AD500" s="107">
        <f>IF(U500=0,"-",FORECAST($C$8,Инклинометрия!$B$2:$B$152,Инклинометрия!$A$2:$A$152))</f>
        <v>1330</v>
      </c>
      <c r="AE500" s="107">
        <f>IF(U500=0,"-",FORECAST($C$8-U500,Инклинометрия!$B$2:$B$152,Инклинометрия!$A$2:$A$152))</f>
        <v>0</v>
      </c>
      <c r="AF500" s="107">
        <f>FORECAST($C$8-S500,Инклинометрия!$B$2:$B$152,Инклинометрия!$A$2:$A$152)</f>
        <v>1330</v>
      </c>
      <c r="AG500" s="107">
        <f>FORECAST($C$8-(S500+V500),Инклинометрия!$B$2:$B$152,Инклинометрия!$A$2:$A$152)</f>
        <v>0</v>
      </c>
      <c r="AH500" s="107">
        <f>IF(W500=0,"-",FORECAST($C$8+W500,Инклинометрия!$B$2:$B$152,Инклинометрия!$A$2:$A$152))</f>
        <v>1331.5528875839168</v>
      </c>
      <c r="AI500" s="107">
        <f>IF(W500=0,"-",FORECAST($C$8,Инклинометрия!$B$2:$B$152,Инклинометрия!$A$2:$A$152))</f>
        <v>1330</v>
      </c>
      <c r="AK500" s="122">
        <f>2*PI()*$C$5*(AT499-AT498)/(LN(AN499/$I$9)*$I$8/$I$7+LN($I$10/AN499)*$I$8/$I$7)</f>
        <v>0</v>
      </c>
      <c r="AL500" s="67">
        <f>AK500*(B500-B499)</f>
        <v>0</v>
      </c>
      <c r="AM500" s="23">
        <f t="shared" si="151"/>
        <v>4.3059540056097682E-2</v>
      </c>
      <c r="AN500" s="26">
        <f>AN499+AK500*(B500-B499)/(2*PI()*$C$5*AN499*$I$11)</f>
        <v>0.12986115207059001</v>
      </c>
      <c r="AO500" s="87">
        <f t="shared" si="145"/>
        <v>111242.59539450394</v>
      </c>
      <c r="AP500" s="87">
        <f>IF(R500+U500&lt;$C$8,0,32*$G$13/$C$12^2*($I$8*R500+$I$6*U500)+32*$G$14/($C$14^2-$C$13^2)*($I$8*S500+$I$6*V500))</f>
        <v>9917.5953945039291</v>
      </c>
      <c r="AQ500" s="66">
        <f>R500*$C$11*$C$9+U500*$C$11*$C$10</f>
        <v>14695380</v>
      </c>
      <c r="AR500" s="66">
        <f>S500*$C$11*$C$9+V500*$C$11*$C$10</f>
        <v>14695380</v>
      </c>
      <c r="AS500" s="87">
        <f>$C$11*(T500*$C$9+W500*$C$10)</f>
        <v>789129.61404581123</v>
      </c>
      <c r="AT500" s="45">
        <f t="shared" si="139"/>
        <v>15595752.209440315</v>
      </c>
      <c r="AU500" s="75"/>
    </row>
    <row r="501" spans="2:47" ht="15" thickBot="1" x14ac:dyDescent="0.35">
      <c r="B501" s="41">
        <f t="shared" si="146"/>
        <v>4700</v>
      </c>
      <c r="C501" s="8">
        <f t="shared" si="147"/>
        <v>47</v>
      </c>
      <c r="D501" s="73">
        <f t="shared" si="133"/>
        <v>62.862499999999997</v>
      </c>
      <c r="E501" s="29">
        <f t="shared" si="136"/>
        <v>3485.077083603323</v>
      </c>
      <c r="F501" s="29">
        <f t="shared" si="140"/>
        <v>7.4150576246884157</v>
      </c>
      <c r="G501" s="29">
        <f t="shared" si="148"/>
        <v>9.9176395730207556</v>
      </c>
      <c r="H501" s="17">
        <f t="shared" si="149"/>
        <v>4661.2905993194299</v>
      </c>
      <c r="I501" s="29">
        <f t="shared" si="141"/>
        <v>2.2250485660981263</v>
      </c>
      <c r="J501" s="29">
        <f t="shared" si="142"/>
        <v>13.949340071224418</v>
      </c>
      <c r="K501" s="32">
        <f>IF((D500+L500+M500-AL500)/($C$21+$C$22)&gt;$C$8,$C$8,(D500+L500+M500-AL500)/($C$21+$C$22))</f>
        <v>1400</v>
      </c>
      <c r="L501" s="97">
        <f t="shared" si="134"/>
        <v>0</v>
      </c>
      <c r="M501" s="96">
        <f t="shared" si="135"/>
        <v>0</v>
      </c>
      <c r="N501" s="98">
        <f t="shared" si="143"/>
        <v>1.7382597742038917</v>
      </c>
      <c r="O501" s="100">
        <f t="shared" si="137"/>
        <v>4.2266987561397071</v>
      </c>
      <c r="P501" s="104">
        <f t="shared" si="144"/>
        <v>18.880500609176615</v>
      </c>
      <c r="Q501" s="102">
        <f t="shared" si="150"/>
        <v>2.8886093440366814E-2</v>
      </c>
      <c r="R501" s="106">
        <f>K501-U501</f>
        <v>0</v>
      </c>
      <c r="S501" s="106">
        <f>IF(K501-H500&lt;0,0,K501-H500)</f>
        <v>0</v>
      </c>
      <c r="T501" s="106">
        <f t="shared" si="138"/>
        <v>98.365381490613771</v>
      </c>
      <c r="U501" s="107">
        <f>IF(S501&gt;0,0,IF(U500+(F501-AL501/$C$23)*$C$22/($C$21+$C$22)&gt;$C$8,$C$8,IF(V501=$C$8,U500+(F501-AL501/$C$23)*$C$22/$C$21,U500+(F501-AL501/$C$23)*$C$22/($C$21+$C$22))))</f>
        <v>1400</v>
      </c>
      <c r="V501" s="107">
        <f>IF(S501=0,IF(V500+(F501-AL501/$C$23)*$C$22/($C$21+$C$22)&gt;$C$8,$C$8,V500+(F501-AL501/$C$23)*$C$22/($C$21+$C$22)),E501)</f>
        <v>1400</v>
      </c>
      <c r="W501" s="203">
        <f>IF(S501&gt;0,0,IF(W500+AL501/$C$23&gt;$F$23,$F$23,W500+AL501/$C$23))</f>
        <v>1.6346185093862227</v>
      </c>
      <c r="X501" s="105" t="str">
        <f>IF(R501=0,"-",IF(U501=0,FORECAST($C$8,Инклинометрия!$B$2:$B$152,Инклинометрия!$A$2:$A$152),FORECAST(R501,Инклинометрия!$B$2:$B$152,Инклинометрия!$A$2:$A$152)))</f>
        <v>-</v>
      </c>
      <c r="Y501" s="105" t="str">
        <f>IF(R501=0,"-",IF(U501=0,FORECAST($C$8-R501,Инклинометрия!$B$2:$B$152,Инклинометрия!$A$2:$A$152),0))</f>
        <v>-</v>
      </c>
      <c r="Z501" s="105" t="str">
        <f>IF(S501=0,"-",FORECAST($C$8,Инклинометрия!$B$2:$B$152,Инклинометрия!$A$2:$A$152))</f>
        <v>-</v>
      </c>
      <c r="AA501" s="105" t="str">
        <f>IF(S501=0,"-",FORECAST($C$8-S501,Инклинометрия!$B$2:$B$152,Инклинометрия!$A$2:$A$152))</f>
        <v>-</v>
      </c>
      <c r="AB501" s="105">
        <f>IF(T501=0,"-",FORECAST($C$6,Инклинометрия!$B$2:$B$152,Инклинометрия!$A$2:$A$152))</f>
        <v>1425</v>
      </c>
      <c r="AC501" s="105">
        <f>IF(R501=0,FORECAST($C$6-T501,Инклинометрия!$B$2:$B$152,Инклинометрия!$A$2:$A$152),FORECAST($C$8,Инклинометрия!$B$2:$B$152,Инклинометрия!$A$2:$A$152))</f>
        <v>1331.5528875839168</v>
      </c>
      <c r="AD501" s="107">
        <f>IF(U501=0,"-",FORECAST($C$8,Инклинометрия!$B$2:$B$152,Инклинометрия!$A$2:$A$152))</f>
        <v>1330</v>
      </c>
      <c r="AE501" s="107">
        <f>IF(U501=0,"-",FORECAST($C$8-U501,Инклинометрия!$B$2:$B$152,Инклинометрия!$A$2:$A$152))</f>
        <v>0</v>
      </c>
      <c r="AF501" s="107">
        <f>FORECAST($C$8-S501,Инклинометрия!$B$2:$B$152,Инклинометрия!$A$2:$A$152)</f>
        <v>1330</v>
      </c>
      <c r="AG501" s="107">
        <f>FORECAST($C$8-(S501+V501),Инклинометрия!$B$2:$B$152,Инклинометрия!$A$2:$A$152)</f>
        <v>0</v>
      </c>
      <c r="AH501" s="107">
        <f>IF(W501=0,"-",FORECAST($C$8+W501,Инклинометрия!$B$2:$B$152,Инклинометрия!$A$2:$A$152))</f>
        <v>1331.5528875839168</v>
      </c>
      <c r="AI501" s="107">
        <f>IF(W501=0,"-",FORECAST($C$8,Инклинометрия!$B$2:$B$152,Инклинометрия!$A$2:$A$152))</f>
        <v>1330</v>
      </c>
      <c r="AK501" s="122">
        <f>2*PI()*$C$5*(AT500-AT499)/(LN(AN500/$I$9)*$I$8/$I$7+LN($I$10/AN500)*$I$8/$I$7)</f>
        <v>0</v>
      </c>
      <c r="AL501" s="67">
        <f>AK501*(B501-B500)</f>
        <v>0</v>
      </c>
      <c r="AM501" s="23">
        <f t="shared" si="151"/>
        <v>4.3059540056097682E-2</v>
      </c>
      <c r="AN501" s="26">
        <f>AN500+AK501*(B501-B500)/(2*PI()*$C$5*AN500*$I$11)</f>
        <v>0.12986115207059001</v>
      </c>
      <c r="AO501" s="87">
        <f t="shared" si="145"/>
        <v>111242.59539450394</v>
      </c>
      <c r="AP501" s="87">
        <f>IF(R501+U501&lt;$C$8,0,32*$G$13/$C$12^2*($I$8*R501+$I$6*U501)+32*$G$14/($C$14^2-$C$13^2)*($I$8*S501+$I$6*V501))</f>
        <v>9917.5953945039291</v>
      </c>
      <c r="AQ501" s="66">
        <f>R501*$C$11*$C$9+U501*$C$11*$C$10</f>
        <v>14695380</v>
      </c>
      <c r="AR501" s="66">
        <f>S501*$C$11*$C$9+V501*$C$11*$C$10</f>
        <v>14695380</v>
      </c>
      <c r="AS501" s="87">
        <f>$C$11*(T501*$C$9+W501*$C$10)</f>
        <v>789129.61404581123</v>
      </c>
      <c r="AT501" s="45">
        <f t="shared" si="139"/>
        <v>15595752.209440315</v>
      </c>
      <c r="AU501" s="75"/>
    </row>
    <row r="502" spans="2:47" ht="15" thickBot="1" x14ac:dyDescent="0.35">
      <c r="B502" s="41">
        <f t="shared" si="146"/>
        <v>4710</v>
      </c>
      <c r="C502" s="8">
        <f t="shared" si="147"/>
        <v>47.1</v>
      </c>
      <c r="D502" s="73">
        <f t="shared" si="133"/>
        <v>62.996250000000003</v>
      </c>
      <c r="E502" s="29">
        <f t="shared" si="136"/>
        <v>3492.492141228011</v>
      </c>
      <c r="F502" s="29">
        <f t="shared" si="140"/>
        <v>7.4150576246879609</v>
      </c>
      <c r="G502" s="29">
        <f t="shared" si="148"/>
        <v>9.9176395730201481</v>
      </c>
      <c r="H502" s="17">
        <f t="shared" si="149"/>
        <v>4671.20823889245</v>
      </c>
      <c r="I502" s="29">
        <f t="shared" si="141"/>
        <v>2.2250485660981263</v>
      </c>
      <c r="J502" s="29">
        <f t="shared" si="142"/>
        <v>13.949340071223991</v>
      </c>
      <c r="K502" s="32">
        <f>IF((D501+L501+M501-AL501)/($C$21+$C$22)&gt;$C$8,$C$8,(D501+L501+M501-AL501)/($C$21+$C$22))</f>
        <v>1400</v>
      </c>
      <c r="L502" s="97">
        <f t="shared" si="134"/>
        <v>0</v>
      </c>
      <c r="M502" s="96">
        <f t="shared" si="135"/>
        <v>0</v>
      </c>
      <c r="N502" s="98">
        <f t="shared" si="143"/>
        <v>1.7382597742038917</v>
      </c>
      <c r="O502" s="100">
        <f t="shared" si="137"/>
        <v>4.2266987561397071</v>
      </c>
      <c r="P502" s="104">
        <f t="shared" si="144"/>
        <v>18.880500609176615</v>
      </c>
      <c r="Q502" s="102">
        <f t="shared" si="150"/>
        <v>2.8886093440366814E-2</v>
      </c>
      <c r="R502" s="106">
        <f>K502-U502</f>
        <v>0</v>
      </c>
      <c r="S502" s="106">
        <f>IF(K502-H501&lt;0,0,K502-H501)</f>
        <v>0</v>
      </c>
      <c r="T502" s="106">
        <f t="shared" si="138"/>
        <v>98.365381490613771</v>
      </c>
      <c r="U502" s="107">
        <f>IF(S502&gt;0,0,IF(U501+(F502-AL502/$C$23)*$C$22/($C$21+$C$22)&gt;$C$8,$C$8,IF(V502=$C$8,U501+(F502-AL502/$C$23)*$C$22/$C$21,U501+(F502-AL502/$C$23)*$C$22/($C$21+$C$22))))</f>
        <v>1400</v>
      </c>
      <c r="V502" s="107">
        <f>IF(S502=0,IF(V501+(F502-AL502/$C$23)*$C$22/($C$21+$C$22)&gt;$C$8,$C$8,V501+(F502-AL502/$C$23)*$C$22/($C$21+$C$22)),E502)</f>
        <v>1400</v>
      </c>
      <c r="W502" s="203">
        <f>IF(S502&gt;0,0,IF(W501+AL502/$C$23&gt;$F$23,$F$23,W501+AL502/$C$23))</f>
        <v>1.6346185093862227</v>
      </c>
      <c r="X502" s="105" t="str">
        <f>IF(R502=0,"-",IF(U502=0,FORECAST($C$8,Инклинометрия!$B$2:$B$152,Инклинометрия!$A$2:$A$152),FORECAST(R502,Инклинометрия!$B$2:$B$152,Инклинометрия!$A$2:$A$152)))</f>
        <v>-</v>
      </c>
      <c r="Y502" s="105" t="str">
        <f>IF(R502=0,"-",IF(U502=0,FORECAST($C$8-R502,Инклинометрия!$B$2:$B$152,Инклинометрия!$A$2:$A$152),0))</f>
        <v>-</v>
      </c>
      <c r="Z502" s="105" t="str">
        <f>IF(S502=0,"-",FORECAST($C$8,Инклинометрия!$B$2:$B$152,Инклинометрия!$A$2:$A$152))</f>
        <v>-</v>
      </c>
      <c r="AA502" s="105" t="str">
        <f>IF(S502=0,"-",FORECAST($C$8-S502,Инклинометрия!$B$2:$B$152,Инклинометрия!$A$2:$A$152))</f>
        <v>-</v>
      </c>
      <c r="AB502" s="105">
        <f>IF(T502=0,"-",FORECAST($C$6,Инклинометрия!$B$2:$B$152,Инклинометрия!$A$2:$A$152))</f>
        <v>1425</v>
      </c>
      <c r="AC502" s="105">
        <f>IF(R502=0,FORECAST($C$6-T502,Инклинометрия!$B$2:$B$152,Инклинометрия!$A$2:$A$152),FORECAST($C$8,Инклинометрия!$B$2:$B$152,Инклинометрия!$A$2:$A$152))</f>
        <v>1331.5528875839168</v>
      </c>
      <c r="AD502" s="107">
        <f>IF(U502=0,"-",FORECAST($C$8,Инклинометрия!$B$2:$B$152,Инклинометрия!$A$2:$A$152))</f>
        <v>1330</v>
      </c>
      <c r="AE502" s="107">
        <f>IF(U502=0,"-",FORECAST($C$8-U502,Инклинометрия!$B$2:$B$152,Инклинометрия!$A$2:$A$152))</f>
        <v>0</v>
      </c>
      <c r="AF502" s="107">
        <f>FORECAST($C$8-S502,Инклинометрия!$B$2:$B$152,Инклинометрия!$A$2:$A$152)</f>
        <v>1330</v>
      </c>
      <c r="AG502" s="107">
        <f>FORECAST($C$8-(S502+V502),Инклинометрия!$B$2:$B$152,Инклинометрия!$A$2:$A$152)</f>
        <v>0</v>
      </c>
      <c r="AH502" s="107">
        <f>IF(W502=0,"-",FORECAST($C$8+W502,Инклинометрия!$B$2:$B$152,Инклинометрия!$A$2:$A$152))</f>
        <v>1331.5528875839168</v>
      </c>
      <c r="AI502" s="107">
        <f>IF(W502=0,"-",FORECAST($C$8,Инклинометрия!$B$2:$B$152,Инклинометрия!$A$2:$A$152))</f>
        <v>1330</v>
      </c>
      <c r="AK502" s="122">
        <f>2*PI()*$C$5*(AT501-AT500)/(LN(AN501/$I$9)*$I$8/$I$7+LN($I$10/AN501)*$I$8/$I$7)</f>
        <v>0</v>
      </c>
      <c r="AL502" s="67">
        <f>AK502*(B502-B501)</f>
        <v>0</v>
      </c>
      <c r="AM502" s="23">
        <f t="shared" si="151"/>
        <v>4.3059540056097682E-2</v>
      </c>
      <c r="AN502" s="26">
        <f>AN501+AK502*(B502-B501)/(2*PI()*$C$5*AN501*$I$11)</f>
        <v>0.12986115207059001</v>
      </c>
      <c r="AO502" s="87">
        <f t="shared" si="145"/>
        <v>111242.59539450394</v>
      </c>
      <c r="AP502" s="87">
        <f>IF(R502+U502&lt;$C$8,0,32*$G$13/$C$12^2*($I$8*R502+$I$6*U502)+32*$G$14/($C$14^2-$C$13^2)*($I$8*S502+$I$6*V502))</f>
        <v>9917.5953945039291</v>
      </c>
      <c r="AQ502" s="66">
        <f>R502*$C$11*$C$9+U502*$C$11*$C$10</f>
        <v>14695380</v>
      </c>
      <c r="AR502" s="66">
        <f>S502*$C$11*$C$9+V502*$C$11*$C$10</f>
        <v>14695380</v>
      </c>
      <c r="AS502" s="87">
        <f>$C$11*(T502*$C$9+W502*$C$10)</f>
        <v>789129.61404581123</v>
      </c>
      <c r="AT502" s="45">
        <f t="shared" si="139"/>
        <v>15595752.209440315</v>
      </c>
      <c r="AU502" s="75"/>
    </row>
    <row r="503" spans="2:47" ht="15" thickBot="1" x14ac:dyDescent="0.35">
      <c r="B503" s="41">
        <f t="shared" si="146"/>
        <v>4720</v>
      </c>
      <c r="C503" s="8">
        <f t="shared" si="147"/>
        <v>47.2</v>
      </c>
      <c r="D503" s="73">
        <f t="shared" si="133"/>
        <v>63.13</v>
      </c>
      <c r="E503" s="29">
        <f t="shared" si="136"/>
        <v>3499.9071988526989</v>
      </c>
      <c r="F503" s="29">
        <f t="shared" si="140"/>
        <v>7.4150576246879609</v>
      </c>
      <c r="G503" s="29">
        <f t="shared" si="148"/>
        <v>9.9176395730201481</v>
      </c>
      <c r="H503" s="17">
        <f t="shared" si="149"/>
        <v>4681.1258784654701</v>
      </c>
      <c r="I503" s="29">
        <f t="shared" si="141"/>
        <v>2.2250485660981263</v>
      </c>
      <c r="J503" s="29">
        <f t="shared" si="142"/>
        <v>13.949340071223991</v>
      </c>
      <c r="K503" s="32">
        <f>IF((D502+L502+M502-AL502)/($C$21+$C$22)&gt;$C$8,$C$8,(D502+L502+M502-AL502)/($C$21+$C$22))</f>
        <v>1400</v>
      </c>
      <c r="L503" s="97">
        <f t="shared" si="134"/>
        <v>0</v>
      </c>
      <c r="M503" s="96">
        <f t="shared" si="135"/>
        <v>0</v>
      </c>
      <c r="N503" s="98">
        <f t="shared" si="143"/>
        <v>1.7382597742038917</v>
      </c>
      <c r="O503" s="100">
        <f t="shared" si="137"/>
        <v>4.2266987561397071</v>
      </c>
      <c r="P503" s="104">
        <f t="shared" si="144"/>
        <v>18.880500609176615</v>
      </c>
      <c r="Q503" s="102">
        <f t="shared" si="150"/>
        <v>2.8886093440366814E-2</v>
      </c>
      <c r="R503" s="106">
        <f>K503-U503</f>
        <v>0</v>
      </c>
      <c r="S503" s="106">
        <f>IF(K503-H502&lt;0,0,K503-H502)</f>
        <v>0</v>
      </c>
      <c r="T503" s="106">
        <f t="shared" si="138"/>
        <v>98.365381490613771</v>
      </c>
      <c r="U503" s="107">
        <f>IF(S503&gt;0,0,IF(U502+(F503-AL503/$C$23)*$C$22/($C$21+$C$22)&gt;$C$8,$C$8,IF(V503=$C$8,U502+(F503-AL503/$C$23)*$C$22/$C$21,U502+(F503-AL503/$C$23)*$C$22/($C$21+$C$22))))</f>
        <v>1400</v>
      </c>
      <c r="V503" s="107">
        <f>IF(S503=0,IF(V502+(F503-AL503/$C$23)*$C$22/($C$21+$C$22)&gt;$C$8,$C$8,V502+(F503-AL503/$C$23)*$C$22/($C$21+$C$22)),E503)</f>
        <v>1400</v>
      </c>
      <c r="W503" s="203">
        <f>IF(S503&gt;0,0,IF(W502+AL503/$C$23&gt;$F$23,$F$23,W502+AL503/$C$23))</f>
        <v>1.6346185093862227</v>
      </c>
      <c r="X503" s="105" t="str">
        <f>IF(R503=0,"-",IF(U503=0,FORECAST($C$8,Инклинометрия!$B$2:$B$152,Инклинометрия!$A$2:$A$152),FORECAST(R503,Инклинометрия!$B$2:$B$152,Инклинометрия!$A$2:$A$152)))</f>
        <v>-</v>
      </c>
      <c r="Y503" s="105" t="str">
        <f>IF(R503=0,"-",IF(U503=0,FORECAST($C$8-R503,Инклинометрия!$B$2:$B$152,Инклинометрия!$A$2:$A$152),0))</f>
        <v>-</v>
      </c>
      <c r="Z503" s="105" t="str">
        <f>IF(S503=0,"-",FORECAST($C$8,Инклинометрия!$B$2:$B$152,Инклинометрия!$A$2:$A$152))</f>
        <v>-</v>
      </c>
      <c r="AA503" s="105" t="str">
        <f>IF(S503=0,"-",FORECAST($C$8-S503,Инклинометрия!$B$2:$B$152,Инклинометрия!$A$2:$A$152))</f>
        <v>-</v>
      </c>
      <c r="AB503" s="105">
        <f>IF(T503=0,"-",FORECAST($C$6,Инклинометрия!$B$2:$B$152,Инклинометрия!$A$2:$A$152))</f>
        <v>1425</v>
      </c>
      <c r="AC503" s="105">
        <f>IF(R503=0,FORECAST($C$6-T503,Инклинометрия!$B$2:$B$152,Инклинометрия!$A$2:$A$152),FORECAST($C$8,Инклинометрия!$B$2:$B$152,Инклинометрия!$A$2:$A$152))</f>
        <v>1331.5528875839168</v>
      </c>
      <c r="AD503" s="107">
        <f>IF(U503=0,"-",FORECAST($C$8,Инклинометрия!$B$2:$B$152,Инклинометрия!$A$2:$A$152))</f>
        <v>1330</v>
      </c>
      <c r="AE503" s="107">
        <f>IF(U503=0,"-",FORECAST($C$8-U503,Инклинометрия!$B$2:$B$152,Инклинометрия!$A$2:$A$152))</f>
        <v>0</v>
      </c>
      <c r="AF503" s="107">
        <f>FORECAST($C$8-S503,Инклинометрия!$B$2:$B$152,Инклинометрия!$A$2:$A$152)</f>
        <v>1330</v>
      </c>
      <c r="AG503" s="107">
        <f>FORECAST($C$8-(S503+V503),Инклинометрия!$B$2:$B$152,Инклинометрия!$A$2:$A$152)</f>
        <v>0</v>
      </c>
      <c r="AH503" s="107">
        <f>IF(W503=0,"-",FORECAST($C$8+W503,Инклинометрия!$B$2:$B$152,Инклинометрия!$A$2:$A$152))</f>
        <v>1331.5528875839168</v>
      </c>
      <c r="AI503" s="107">
        <f>IF(W503=0,"-",FORECAST($C$8,Инклинометрия!$B$2:$B$152,Инклинометрия!$A$2:$A$152))</f>
        <v>1330</v>
      </c>
      <c r="AK503" s="122">
        <f>2*PI()*$C$5*(AT502-AT501)/(LN(AN502/$I$9)*$I$8/$I$7+LN($I$10/AN502)*$I$8/$I$7)</f>
        <v>0</v>
      </c>
      <c r="AL503" s="67">
        <f>AK503*(B503-B502)</f>
        <v>0</v>
      </c>
      <c r="AM503" s="23">
        <f t="shared" si="151"/>
        <v>4.3059540056097682E-2</v>
      </c>
      <c r="AN503" s="26">
        <f>AN502+AK503*(B503-B502)/(2*PI()*$C$5*AN502*$I$11)</f>
        <v>0.12986115207059001</v>
      </c>
      <c r="AO503" s="87">
        <f t="shared" si="145"/>
        <v>111242.59539450394</v>
      </c>
      <c r="AP503" s="87">
        <f>IF(R503+U503&lt;$C$8,0,32*$G$13/$C$12^2*($I$8*R503+$I$6*U503)+32*$G$14/($C$14^2-$C$13^2)*($I$8*S503+$I$6*V503))</f>
        <v>9917.5953945039291</v>
      </c>
      <c r="AQ503" s="66">
        <f>R503*$C$11*$C$9+U503*$C$11*$C$10</f>
        <v>14695380</v>
      </c>
      <c r="AR503" s="66">
        <f>S503*$C$11*$C$9+V503*$C$11*$C$10</f>
        <v>14695380</v>
      </c>
      <c r="AS503" s="87">
        <f>$C$11*(T503*$C$9+W503*$C$10)</f>
        <v>789129.61404581123</v>
      </c>
      <c r="AT503" s="45">
        <f t="shared" si="139"/>
        <v>15595752.209440315</v>
      </c>
      <c r="AU503" s="75"/>
    </row>
    <row r="504" spans="2:47" ht="15" thickBot="1" x14ac:dyDescent="0.35">
      <c r="B504" s="41">
        <f t="shared" si="146"/>
        <v>4730</v>
      </c>
      <c r="C504" s="8">
        <f t="shared" si="147"/>
        <v>47.300000000000004</v>
      </c>
      <c r="D504" s="73">
        <f t="shared" si="133"/>
        <v>63.263750000000009</v>
      </c>
      <c r="E504" s="29">
        <f t="shared" si="136"/>
        <v>3507.3222564773869</v>
      </c>
      <c r="F504" s="29">
        <f t="shared" si="140"/>
        <v>7.4150576246879609</v>
      </c>
      <c r="G504" s="29">
        <f t="shared" si="148"/>
        <v>9.9176395730201481</v>
      </c>
      <c r="H504" s="17">
        <f t="shared" si="149"/>
        <v>4691.0435180384902</v>
      </c>
      <c r="I504" s="29">
        <f t="shared" si="141"/>
        <v>2.2250485660981263</v>
      </c>
      <c r="J504" s="29">
        <f t="shared" si="142"/>
        <v>13.949340071223991</v>
      </c>
      <c r="K504" s="32">
        <f>IF((D503+L503+M503-AL503)/($C$21+$C$22)&gt;$C$8,$C$8,(D503+L503+M503-AL503)/($C$21+$C$22))</f>
        <v>1400</v>
      </c>
      <c r="L504" s="97">
        <f t="shared" si="134"/>
        <v>0</v>
      </c>
      <c r="M504" s="96">
        <f t="shared" si="135"/>
        <v>0</v>
      </c>
      <c r="N504" s="98">
        <f t="shared" si="143"/>
        <v>1.7382597742038917</v>
      </c>
      <c r="O504" s="100">
        <f t="shared" si="137"/>
        <v>4.2266987561397071</v>
      </c>
      <c r="P504" s="104">
        <f t="shared" si="144"/>
        <v>18.880500609176615</v>
      </c>
      <c r="Q504" s="102">
        <f t="shared" si="150"/>
        <v>2.8886093440366814E-2</v>
      </c>
      <c r="R504" s="106">
        <f>K504-U504</f>
        <v>0</v>
      </c>
      <c r="S504" s="106">
        <f>IF(K504-H503&lt;0,0,K504-H503)</f>
        <v>0</v>
      </c>
      <c r="T504" s="106">
        <f t="shared" si="138"/>
        <v>98.365381490613771</v>
      </c>
      <c r="U504" s="107">
        <f>IF(S504&gt;0,0,IF(U503+(F504-AL504/$C$23)*$C$22/($C$21+$C$22)&gt;$C$8,$C$8,IF(V504=$C$8,U503+(F504-AL504/$C$23)*$C$22/$C$21,U503+(F504-AL504/$C$23)*$C$22/($C$21+$C$22))))</f>
        <v>1400</v>
      </c>
      <c r="V504" s="107">
        <f>IF(S504=0,IF(V503+(F504-AL504/$C$23)*$C$22/($C$21+$C$22)&gt;$C$8,$C$8,V503+(F504-AL504/$C$23)*$C$22/($C$21+$C$22)),E504)</f>
        <v>1400</v>
      </c>
      <c r="W504" s="203">
        <f>IF(S504&gt;0,0,IF(W503+AL504/$C$23&gt;$F$23,$F$23,W503+AL504/$C$23))</f>
        <v>1.6346185093862227</v>
      </c>
      <c r="X504" s="105" t="str">
        <f>IF(R504=0,"-",IF(U504=0,FORECAST($C$8,Инклинометрия!$B$2:$B$152,Инклинометрия!$A$2:$A$152),FORECAST(R504,Инклинометрия!$B$2:$B$152,Инклинометрия!$A$2:$A$152)))</f>
        <v>-</v>
      </c>
      <c r="Y504" s="105" t="str">
        <f>IF(R504=0,"-",IF(U504=0,FORECAST($C$8-R504,Инклинометрия!$B$2:$B$152,Инклинометрия!$A$2:$A$152),0))</f>
        <v>-</v>
      </c>
      <c r="Z504" s="105" t="str">
        <f>IF(S504=0,"-",FORECAST($C$8,Инклинометрия!$B$2:$B$152,Инклинометрия!$A$2:$A$152))</f>
        <v>-</v>
      </c>
      <c r="AA504" s="105" t="str">
        <f>IF(S504=0,"-",FORECAST($C$8-S504,Инклинометрия!$B$2:$B$152,Инклинометрия!$A$2:$A$152))</f>
        <v>-</v>
      </c>
      <c r="AB504" s="105">
        <f>IF(T504=0,"-",FORECAST($C$6,Инклинометрия!$B$2:$B$152,Инклинометрия!$A$2:$A$152))</f>
        <v>1425</v>
      </c>
      <c r="AC504" s="105">
        <f>IF(R504=0,FORECAST($C$6-T504,Инклинометрия!$B$2:$B$152,Инклинометрия!$A$2:$A$152),FORECAST($C$8,Инклинометрия!$B$2:$B$152,Инклинометрия!$A$2:$A$152))</f>
        <v>1331.5528875839168</v>
      </c>
      <c r="AD504" s="107">
        <f>IF(U504=0,"-",FORECAST($C$8,Инклинометрия!$B$2:$B$152,Инклинометрия!$A$2:$A$152))</f>
        <v>1330</v>
      </c>
      <c r="AE504" s="107">
        <f>IF(U504=0,"-",FORECAST($C$8-U504,Инклинометрия!$B$2:$B$152,Инклинометрия!$A$2:$A$152))</f>
        <v>0</v>
      </c>
      <c r="AF504" s="107">
        <f>FORECAST($C$8-S504,Инклинометрия!$B$2:$B$152,Инклинометрия!$A$2:$A$152)</f>
        <v>1330</v>
      </c>
      <c r="AG504" s="107">
        <f>FORECAST($C$8-(S504+V504),Инклинометрия!$B$2:$B$152,Инклинометрия!$A$2:$A$152)</f>
        <v>0</v>
      </c>
      <c r="AH504" s="107">
        <f>IF(W504=0,"-",FORECAST($C$8+W504,Инклинометрия!$B$2:$B$152,Инклинометрия!$A$2:$A$152))</f>
        <v>1331.5528875839168</v>
      </c>
      <c r="AI504" s="107">
        <f>IF(W504=0,"-",FORECAST($C$8,Инклинометрия!$B$2:$B$152,Инклинометрия!$A$2:$A$152))</f>
        <v>1330</v>
      </c>
      <c r="AK504" s="122">
        <f>2*PI()*$C$5*(AT503-AT502)/(LN(AN503/$I$9)*$I$8/$I$7+LN($I$10/AN503)*$I$8/$I$7)</f>
        <v>0</v>
      </c>
      <c r="AL504" s="67">
        <f>AK504*(B504-B503)</f>
        <v>0</v>
      </c>
      <c r="AM504" s="23">
        <f t="shared" si="151"/>
        <v>4.3059540056097682E-2</v>
      </c>
      <c r="AN504" s="26">
        <f>AN503+AK504*(B504-B503)/(2*PI()*$C$5*AN503*$I$11)</f>
        <v>0.12986115207059001</v>
      </c>
      <c r="AO504" s="87">
        <f t="shared" si="145"/>
        <v>111242.59539450394</v>
      </c>
      <c r="AP504" s="87">
        <f>IF(R504+U504&lt;$C$8,0,32*$G$13/$C$12^2*($I$8*R504+$I$6*U504)+32*$G$14/($C$14^2-$C$13^2)*($I$8*S504+$I$6*V504))</f>
        <v>9917.5953945039291</v>
      </c>
      <c r="AQ504" s="66">
        <f>R504*$C$11*$C$9+U504*$C$11*$C$10</f>
        <v>14695380</v>
      </c>
      <c r="AR504" s="66">
        <f>S504*$C$11*$C$9+V504*$C$11*$C$10</f>
        <v>14695380</v>
      </c>
      <c r="AS504" s="87">
        <f>$C$11*(T504*$C$9+W504*$C$10)</f>
        <v>789129.61404581123</v>
      </c>
      <c r="AT504" s="45">
        <f t="shared" si="139"/>
        <v>15595752.209440315</v>
      </c>
      <c r="AU504" s="75"/>
    </row>
    <row r="505" spans="2:47" ht="15" thickBot="1" x14ac:dyDescent="0.35">
      <c r="B505" s="41">
        <f t="shared" si="146"/>
        <v>4740</v>
      </c>
      <c r="C505" s="8">
        <f t="shared" si="147"/>
        <v>47.4</v>
      </c>
      <c r="D505" s="73">
        <f t="shared" si="133"/>
        <v>63.397500000000001</v>
      </c>
      <c r="E505" s="29">
        <f t="shared" si="136"/>
        <v>3514.7373141020744</v>
      </c>
      <c r="F505" s="29">
        <f t="shared" si="140"/>
        <v>7.4150576246875062</v>
      </c>
      <c r="G505" s="29">
        <f t="shared" si="148"/>
        <v>9.9176395730195388</v>
      </c>
      <c r="H505" s="17">
        <f t="shared" si="149"/>
        <v>4700.9611576115094</v>
      </c>
      <c r="I505" s="29">
        <f t="shared" si="141"/>
        <v>2.2250485660981263</v>
      </c>
      <c r="J505" s="29">
        <f t="shared" si="142"/>
        <v>13.949340071223562</v>
      </c>
      <c r="K505" s="32">
        <f>IF((D504+L504+M504-AL504)/($C$21+$C$22)&gt;$C$8,$C$8,(D504+L504+M504-AL504)/($C$21+$C$22))</f>
        <v>1400</v>
      </c>
      <c r="L505" s="97">
        <f t="shared" si="134"/>
        <v>0</v>
      </c>
      <c r="M505" s="96">
        <f t="shared" si="135"/>
        <v>0</v>
      </c>
      <c r="N505" s="98">
        <f t="shared" si="143"/>
        <v>1.7382597742038917</v>
      </c>
      <c r="O505" s="100">
        <f t="shared" si="137"/>
        <v>4.2266987561397071</v>
      </c>
      <c r="P505" s="104">
        <f t="shared" si="144"/>
        <v>18.880500609176615</v>
      </c>
      <c r="Q505" s="102">
        <f t="shared" si="150"/>
        <v>2.8886093440366814E-2</v>
      </c>
      <c r="R505" s="106">
        <f>K505-U505</f>
        <v>0</v>
      </c>
      <c r="S505" s="106">
        <f>IF(K505-H504&lt;0,0,K505-H504)</f>
        <v>0</v>
      </c>
      <c r="T505" s="106">
        <f t="shared" si="138"/>
        <v>98.365381490613771</v>
      </c>
      <c r="U505" s="107">
        <f>IF(S505&gt;0,0,IF(U504+(F505-AL505/$C$23)*$C$22/($C$21+$C$22)&gt;$C$8,$C$8,IF(V505=$C$8,U504+(F505-AL505/$C$23)*$C$22/$C$21,U504+(F505-AL505/$C$23)*$C$22/($C$21+$C$22))))</f>
        <v>1400</v>
      </c>
      <c r="V505" s="107">
        <f>IF(S505=0,IF(V504+(F505-AL505/$C$23)*$C$22/($C$21+$C$22)&gt;$C$8,$C$8,V504+(F505-AL505/$C$23)*$C$22/($C$21+$C$22)),E505)</f>
        <v>1400</v>
      </c>
      <c r="W505" s="203">
        <f>IF(S505&gt;0,0,IF(W504+AL505/$C$23&gt;$F$23,$F$23,W504+AL505/$C$23))</f>
        <v>1.6346185093862227</v>
      </c>
      <c r="X505" s="105" t="str">
        <f>IF(R505=0,"-",IF(U505=0,FORECAST($C$8,Инклинометрия!$B$2:$B$152,Инклинометрия!$A$2:$A$152),FORECAST(R505,Инклинометрия!$B$2:$B$152,Инклинометрия!$A$2:$A$152)))</f>
        <v>-</v>
      </c>
      <c r="Y505" s="105" t="str">
        <f>IF(R505=0,"-",IF(U505=0,FORECAST($C$8-R505,Инклинометрия!$B$2:$B$152,Инклинометрия!$A$2:$A$152),0))</f>
        <v>-</v>
      </c>
      <c r="Z505" s="105" t="str">
        <f>IF(S505=0,"-",FORECAST($C$8,Инклинометрия!$B$2:$B$152,Инклинометрия!$A$2:$A$152))</f>
        <v>-</v>
      </c>
      <c r="AA505" s="105" t="str">
        <f>IF(S505=0,"-",FORECAST($C$8-S505,Инклинометрия!$B$2:$B$152,Инклинометрия!$A$2:$A$152))</f>
        <v>-</v>
      </c>
      <c r="AB505" s="105">
        <f>IF(T505=0,"-",FORECAST($C$6,Инклинометрия!$B$2:$B$152,Инклинометрия!$A$2:$A$152))</f>
        <v>1425</v>
      </c>
      <c r="AC505" s="105">
        <f>IF(R505=0,FORECAST($C$6-T505,Инклинометрия!$B$2:$B$152,Инклинометрия!$A$2:$A$152),FORECAST($C$8,Инклинометрия!$B$2:$B$152,Инклинометрия!$A$2:$A$152))</f>
        <v>1331.5528875839168</v>
      </c>
      <c r="AD505" s="107">
        <f>IF(U505=0,"-",FORECAST($C$8,Инклинометрия!$B$2:$B$152,Инклинометрия!$A$2:$A$152))</f>
        <v>1330</v>
      </c>
      <c r="AE505" s="107">
        <f>IF(U505=0,"-",FORECAST($C$8-U505,Инклинометрия!$B$2:$B$152,Инклинометрия!$A$2:$A$152))</f>
        <v>0</v>
      </c>
      <c r="AF505" s="107">
        <f>FORECAST($C$8-S505,Инклинометрия!$B$2:$B$152,Инклинометрия!$A$2:$A$152)</f>
        <v>1330</v>
      </c>
      <c r="AG505" s="107">
        <f>FORECAST($C$8-(S505+V505),Инклинометрия!$B$2:$B$152,Инклинометрия!$A$2:$A$152)</f>
        <v>0</v>
      </c>
      <c r="AH505" s="107">
        <f>IF(W505=0,"-",FORECAST($C$8+W505,Инклинометрия!$B$2:$B$152,Инклинометрия!$A$2:$A$152))</f>
        <v>1331.5528875839168</v>
      </c>
      <c r="AI505" s="107">
        <f>IF(W505=0,"-",FORECAST($C$8,Инклинометрия!$B$2:$B$152,Инклинометрия!$A$2:$A$152))</f>
        <v>1330</v>
      </c>
      <c r="AK505" s="122">
        <f>2*PI()*$C$5*(AT504-AT503)/(LN(AN504/$I$9)*$I$8/$I$7+LN($I$10/AN504)*$I$8/$I$7)</f>
        <v>0</v>
      </c>
      <c r="AL505" s="67">
        <f>AK505*(B505-B504)</f>
        <v>0</v>
      </c>
      <c r="AM505" s="23">
        <f t="shared" si="151"/>
        <v>4.3059540056097682E-2</v>
      </c>
      <c r="AN505" s="26">
        <f>AN504+AK505*(B505-B504)/(2*PI()*$C$5*AN504*$I$11)</f>
        <v>0.12986115207059001</v>
      </c>
      <c r="AO505" s="87">
        <f t="shared" si="145"/>
        <v>111242.59539450394</v>
      </c>
      <c r="AP505" s="87">
        <f>IF(R505+U505&lt;$C$8,0,32*$G$13/$C$12^2*($I$8*R505+$I$6*U505)+32*$G$14/($C$14^2-$C$13^2)*($I$8*S505+$I$6*V505))</f>
        <v>9917.5953945039291</v>
      </c>
      <c r="AQ505" s="66">
        <f>R505*$C$11*$C$9+U505*$C$11*$C$10</f>
        <v>14695380</v>
      </c>
      <c r="AR505" s="66">
        <f>S505*$C$11*$C$9+V505*$C$11*$C$10</f>
        <v>14695380</v>
      </c>
      <c r="AS505" s="87">
        <f>$C$11*(T505*$C$9+W505*$C$10)</f>
        <v>789129.61404581123</v>
      </c>
      <c r="AT505" s="45">
        <f t="shared" si="139"/>
        <v>15595752.209440315</v>
      </c>
      <c r="AU505" s="75"/>
    </row>
    <row r="506" spans="2:47" ht="15" thickBot="1" x14ac:dyDescent="0.35">
      <c r="B506" s="41">
        <f t="shared" si="146"/>
        <v>4750</v>
      </c>
      <c r="C506" s="8">
        <f t="shared" si="147"/>
        <v>47.5</v>
      </c>
      <c r="D506" s="73">
        <f t="shared" si="133"/>
        <v>63.53125</v>
      </c>
      <c r="E506" s="29">
        <f t="shared" si="136"/>
        <v>3522.1523717267623</v>
      </c>
      <c r="F506" s="29">
        <f t="shared" si="140"/>
        <v>7.4150576246879609</v>
      </c>
      <c r="G506" s="29">
        <f t="shared" si="148"/>
        <v>9.9176395730201481</v>
      </c>
      <c r="H506" s="17">
        <f t="shared" si="149"/>
        <v>4710.8787971845295</v>
      </c>
      <c r="I506" s="29">
        <f t="shared" si="141"/>
        <v>2.2250485660981263</v>
      </c>
      <c r="J506" s="29">
        <f t="shared" si="142"/>
        <v>13.949340071223991</v>
      </c>
      <c r="K506" s="32">
        <f>IF((D505+L505+M505-AL505)/($C$21+$C$22)&gt;$C$8,$C$8,(D505+L505+M505-AL505)/($C$21+$C$22))</f>
        <v>1400</v>
      </c>
      <c r="L506" s="97">
        <f t="shared" si="134"/>
        <v>0</v>
      </c>
      <c r="M506" s="96">
        <f t="shared" si="135"/>
        <v>0</v>
      </c>
      <c r="N506" s="98">
        <f t="shared" si="143"/>
        <v>1.7382597742038917</v>
      </c>
      <c r="O506" s="100">
        <f t="shared" si="137"/>
        <v>4.2266987561397071</v>
      </c>
      <c r="P506" s="104">
        <f t="shared" si="144"/>
        <v>18.880500609176615</v>
      </c>
      <c r="Q506" s="102">
        <f t="shared" si="150"/>
        <v>2.8886093440366814E-2</v>
      </c>
      <c r="R506" s="106">
        <f>K506-U506</f>
        <v>0</v>
      </c>
      <c r="S506" s="106">
        <f>IF(K506-H505&lt;0,0,K506-H505)</f>
        <v>0</v>
      </c>
      <c r="T506" s="106">
        <f t="shared" si="138"/>
        <v>98.365381490613771</v>
      </c>
      <c r="U506" s="107">
        <f>IF(S506&gt;0,0,IF(U505+(F506-AL506/$C$23)*$C$22/($C$21+$C$22)&gt;$C$8,$C$8,IF(V506=$C$8,U505+(F506-AL506/$C$23)*$C$22/$C$21,U505+(F506-AL506/$C$23)*$C$22/($C$21+$C$22))))</f>
        <v>1400</v>
      </c>
      <c r="V506" s="107">
        <f>IF(S506=0,IF(V505+(F506-AL506/$C$23)*$C$22/($C$21+$C$22)&gt;$C$8,$C$8,V505+(F506-AL506/$C$23)*$C$22/($C$21+$C$22)),E506)</f>
        <v>1400</v>
      </c>
      <c r="W506" s="203">
        <f>IF(S506&gt;0,0,IF(W505+AL506/$C$23&gt;$F$23,$F$23,W505+AL506/$C$23))</f>
        <v>1.6346185093862227</v>
      </c>
      <c r="X506" s="105" t="str">
        <f>IF(R506=0,"-",IF(U506=0,FORECAST($C$8,Инклинометрия!$B$2:$B$152,Инклинометрия!$A$2:$A$152),FORECAST(R506,Инклинометрия!$B$2:$B$152,Инклинометрия!$A$2:$A$152)))</f>
        <v>-</v>
      </c>
      <c r="Y506" s="105" t="str">
        <f>IF(R506=0,"-",IF(U506=0,FORECAST($C$8-R506,Инклинометрия!$B$2:$B$152,Инклинометрия!$A$2:$A$152),0))</f>
        <v>-</v>
      </c>
      <c r="Z506" s="105" t="str">
        <f>IF(S506=0,"-",FORECAST($C$8,Инклинометрия!$B$2:$B$152,Инклинометрия!$A$2:$A$152))</f>
        <v>-</v>
      </c>
      <c r="AA506" s="105" t="str">
        <f>IF(S506=0,"-",FORECAST($C$8-S506,Инклинометрия!$B$2:$B$152,Инклинометрия!$A$2:$A$152))</f>
        <v>-</v>
      </c>
      <c r="AB506" s="105">
        <f>IF(T506=0,"-",FORECAST($C$6,Инклинометрия!$B$2:$B$152,Инклинометрия!$A$2:$A$152))</f>
        <v>1425</v>
      </c>
      <c r="AC506" s="105">
        <f>IF(R506=0,FORECAST($C$6-T506,Инклинометрия!$B$2:$B$152,Инклинометрия!$A$2:$A$152),FORECAST($C$8,Инклинометрия!$B$2:$B$152,Инклинометрия!$A$2:$A$152))</f>
        <v>1331.5528875839168</v>
      </c>
      <c r="AD506" s="107">
        <f>IF(U506=0,"-",FORECAST($C$8,Инклинометрия!$B$2:$B$152,Инклинометрия!$A$2:$A$152))</f>
        <v>1330</v>
      </c>
      <c r="AE506" s="107">
        <f>IF(U506=0,"-",FORECAST($C$8-U506,Инклинометрия!$B$2:$B$152,Инклинометрия!$A$2:$A$152))</f>
        <v>0</v>
      </c>
      <c r="AF506" s="107">
        <f>FORECAST($C$8-S506,Инклинометрия!$B$2:$B$152,Инклинометрия!$A$2:$A$152)</f>
        <v>1330</v>
      </c>
      <c r="AG506" s="107">
        <f>FORECAST($C$8-(S506+V506),Инклинометрия!$B$2:$B$152,Инклинометрия!$A$2:$A$152)</f>
        <v>0</v>
      </c>
      <c r="AH506" s="107">
        <f>IF(W506=0,"-",FORECAST($C$8+W506,Инклинометрия!$B$2:$B$152,Инклинометрия!$A$2:$A$152))</f>
        <v>1331.5528875839168</v>
      </c>
      <c r="AI506" s="107">
        <f>IF(W506=0,"-",FORECAST($C$8,Инклинометрия!$B$2:$B$152,Инклинометрия!$A$2:$A$152))</f>
        <v>1330</v>
      </c>
      <c r="AK506" s="122">
        <f>2*PI()*$C$5*(AT505-AT504)/(LN(AN505/$I$9)*$I$8/$I$7+LN($I$10/AN505)*$I$8/$I$7)</f>
        <v>0</v>
      </c>
      <c r="AL506" s="67">
        <f>AK506*(B506-B505)</f>
        <v>0</v>
      </c>
      <c r="AM506" s="23">
        <f t="shared" si="151"/>
        <v>4.3059540056097682E-2</v>
      </c>
      <c r="AN506" s="26">
        <f>AN505+AK506*(B506-B505)/(2*PI()*$C$5*AN505*$I$11)</f>
        <v>0.12986115207059001</v>
      </c>
      <c r="AO506" s="87">
        <f t="shared" si="145"/>
        <v>111242.59539450394</v>
      </c>
      <c r="AP506" s="87">
        <f>IF(R506+U506&lt;$C$8,0,32*$G$13/$C$12^2*($I$8*R506+$I$6*U506)+32*$G$14/($C$14^2-$C$13^2)*($I$8*S506+$I$6*V506))</f>
        <v>9917.5953945039291</v>
      </c>
      <c r="AQ506" s="66">
        <f>R506*$C$11*$C$9+U506*$C$11*$C$10</f>
        <v>14695380</v>
      </c>
      <c r="AR506" s="66">
        <f>S506*$C$11*$C$9+V506*$C$11*$C$10</f>
        <v>14695380</v>
      </c>
      <c r="AS506" s="87">
        <f>$C$11*(T506*$C$9+W506*$C$10)</f>
        <v>789129.61404581123</v>
      </c>
      <c r="AT506" s="45">
        <f t="shared" si="139"/>
        <v>15595752.209440315</v>
      </c>
      <c r="AU506" s="75"/>
    </row>
    <row r="507" spans="2:47" ht="15" thickBot="1" x14ac:dyDescent="0.35">
      <c r="B507" s="41">
        <f t="shared" si="146"/>
        <v>4760</v>
      </c>
      <c r="C507" s="8">
        <f t="shared" si="147"/>
        <v>47.6</v>
      </c>
      <c r="D507" s="73">
        <f t="shared" si="133"/>
        <v>63.664999999999999</v>
      </c>
      <c r="E507" s="29">
        <f t="shared" si="136"/>
        <v>3529.5674293514503</v>
      </c>
      <c r="F507" s="29">
        <f t="shared" si="140"/>
        <v>7.4150576246879609</v>
      </c>
      <c r="G507" s="29">
        <f t="shared" si="148"/>
        <v>9.9176395730201481</v>
      </c>
      <c r="H507" s="17">
        <f t="shared" si="149"/>
        <v>4720.7964367575496</v>
      </c>
      <c r="I507" s="29">
        <f t="shared" si="141"/>
        <v>2.2250485660981263</v>
      </c>
      <c r="J507" s="29">
        <f t="shared" si="142"/>
        <v>13.949340071223991</v>
      </c>
      <c r="K507" s="32">
        <f>IF((D506+L506+M506-AL506)/($C$21+$C$22)&gt;$C$8,$C$8,(D506+L506+M506-AL506)/($C$21+$C$22))</f>
        <v>1400</v>
      </c>
      <c r="L507" s="97">
        <f t="shared" si="134"/>
        <v>0</v>
      </c>
      <c r="M507" s="96">
        <f t="shared" si="135"/>
        <v>0</v>
      </c>
      <c r="N507" s="98">
        <f t="shared" si="143"/>
        <v>1.7382597742038917</v>
      </c>
      <c r="O507" s="100">
        <f t="shared" si="137"/>
        <v>4.2266987561397071</v>
      </c>
      <c r="P507" s="104">
        <f t="shared" si="144"/>
        <v>18.880500609176615</v>
      </c>
      <c r="Q507" s="102">
        <f t="shared" si="150"/>
        <v>2.8886093440366814E-2</v>
      </c>
      <c r="R507" s="106">
        <f>K507-U507</f>
        <v>0</v>
      </c>
      <c r="S507" s="106">
        <f>IF(K507-H506&lt;0,0,K507-H506)</f>
        <v>0</v>
      </c>
      <c r="T507" s="106">
        <f t="shared" si="138"/>
        <v>98.365381490613771</v>
      </c>
      <c r="U507" s="107">
        <f>IF(S507&gt;0,0,IF(U506+(F507-AL507/$C$23)*$C$22/($C$21+$C$22)&gt;$C$8,$C$8,IF(V507=$C$8,U506+(F507-AL507/$C$23)*$C$22/$C$21,U506+(F507-AL507/$C$23)*$C$22/($C$21+$C$22))))</f>
        <v>1400</v>
      </c>
      <c r="V507" s="107">
        <f>IF(S507=0,IF(V506+(F507-AL507/$C$23)*$C$22/($C$21+$C$22)&gt;$C$8,$C$8,V506+(F507-AL507/$C$23)*$C$22/($C$21+$C$22)),E507)</f>
        <v>1400</v>
      </c>
      <c r="W507" s="203">
        <f>IF(S507&gt;0,0,IF(W506+AL507/$C$23&gt;$F$23,$F$23,W506+AL507/$C$23))</f>
        <v>1.6346185093862227</v>
      </c>
      <c r="X507" s="105" t="str">
        <f>IF(R507=0,"-",IF(U507=0,FORECAST($C$8,Инклинометрия!$B$2:$B$152,Инклинометрия!$A$2:$A$152),FORECAST(R507,Инклинометрия!$B$2:$B$152,Инклинометрия!$A$2:$A$152)))</f>
        <v>-</v>
      </c>
      <c r="Y507" s="105" t="str">
        <f>IF(R507=0,"-",IF(U507=0,FORECAST($C$8-R507,Инклинометрия!$B$2:$B$152,Инклинометрия!$A$2:$A$152),0))</f>
        <v>-</v>
      </c>
      <c r="Z507" s="105" t="str">
        <f>IF(S507=0,"-",FORECAST($C$8,Инклинометрия!$B$2:$B$152,Инклинометрия!$A$2:$A$152))</f>
        <v>-</v>
      </c>
      <c r="AA507" s="105" t="str">
        <f>IF(S507=0,"-",FORECAST($C$8-S507,Инклинометрия!$B$2:$B$152,Инклинометрия!$A$2:$A$152))</f>
        <v>-</v>
      </c>
      <c r="AB507" s="105">
        <f>IF(T507=0,"-",FORECAST($C$6,Инклинометрия!$B$2:$B$152,Инклинометрия!$A$2:$A$152))</f>
        <v>1425</v>
      </c>
      <c r="AC507" s="105">
        <f>IF(R507=0,FORECAST($C$6-T507,Инклинометрия!$B$2:$B$152,Инклинометрия!$A$2:$A$152),FORECAST($C$8,Инклинометрия!$B$2:$B$152,Инклинометрия!$A$2:$A$152))</f>
        <v>1331.5528875839168</v>
      </c>
      <c r="AD507" s="107">
        <f>IF(U507=0,"-",FORECAST($C$8,Инклинометрия!$B$2:$B$152,Инклинометрия!$A$2:$A$152))</f>
        <v>1330</v>
      </c>
      <c r="AE507" s="107">
        <f>IF(U507=0,"-",FORECAST($C$8-U507,Инклинометрия!$B$2:$B$152,Инклинометрия!$A$2:$A$152))</f>
        <v>0</v>
      </c>
      <c r="AF507" s="107">
        <f>FORECAST($C$8-S507,Инклинометрия!$B$2:$B$152,Инклинометрия!$A$2:$A$152)</f>
        <v>1330</v>
      </c>
      <c r="AG507" s="107">
        <f>FORECAST($C$8-(S507+V507),Инклинометрия!$B$2:$B$152,Инклинометрия!$A$2:$A$152)</f>
        <v>0</v>
      </c>
      <c r="AH507" s="107">
        <f>IF(W507=0,"-",FORECAST($C$8+W507,Инклинометрия!$B$2:$B$152,Инклинометрия!$A$2:$A$152))</f>
        <v>1331.5528875839168</v>
      </c>
      <c r="AI507" s="107">
        <f>IF(W507=0,"-",FORECAST($C$8,Инклинометрия!$B$2:$B$152,Инклинометрия!$A$2:$A$152))</f>
        <v>1330</v>
      </c>
      <c r="AK507" s="122">
        <f>2*PI()*$C$5*(AT506-AT505)/(LN(AN506/$I$9)*$I$8/$I$7+LN($I$10/AN506)*$I$8/$I$7)</f>
        <v>0</v>
      </c>
      <c r="AL507" s="67">
        <f>AK507*(B507-B506)</f>
        <v>0</v>
      </c>
      <c r="AM507" s="23">
        <f t="shared" si="151"/>
        <v>4.3059540056097682E-2</v>
      </c>
      <c r="AN507" s="26">
        <f>AN506+AK507*(B507-B506)/(2*PI()*$C$5*AN506*$I$11)</f>
        <v>0.12986115207059001</v>
      </c>
      <c r="AO507" s="87">
        <f t="shared" si="145"/>
        <v>111242.59539450394</v>
      </c>
      <c r="AP507" s="87">
        <f>IF(R507+U507&lt;$C$8,0,32*$G$13/$C$12^2*($I$8*R507+$I$6*U507)+32*$G$14/($C$14^2-$C$13^2)*($I$8*S507+$I$6*V507))</f>
        <v>9917.5953945039291</v>
      </c>
      <c r="AQ507" s="66">
        <f>R507*$C$11*$C$9+U507*$C$11*$C$10</f>
        <v>14695380</v>
      </c>
      <c r="AR507" s="66">
        <f>S507*$C$11*$C$9+V507*$C$11*$C$10</f>
        <v>14695380</v>
      </c>
      <c r="AS507" s="87">
        <f>$C$11*(T507*$C$9+W507*$C$10)</f>
        <v>789129.61404581123</v>
      </c>
      <c r="AT507" s="45">
        <f t="shared" si="139"/>
        <v>15595752.209440315</v>
      </c>
      <c r="AU507" s="75"/>
    </row>
    <row r="508" spans="2:47" ht="15" thickBot="1" x14ac:dyDescent="0.35">
      <c r="B508" s="41">
        <f t="shared" si="146"/>
        <v>4770</v>
      </c>
      <c r="C508" s="8">
        <f t="shared" si="147"/>
        <v>47.7</v>
      </c>
      <c r="D508" s="73">
        <f t="shared" si="133"/>
        <v>63.798749999999998</v>
      </c>
      <c r="E508" s="29">
        <f t="shared" si="136"/>
        <v>3536.9824869761383</v>
      </c>
      <c r="F508" s="29">
        <f t="shared" si="140"/>
        <v>7.4150576246879609</v>
      </c>
      <c r="G508" s="29">
        <f t="shared" si="148"/>
        <v>9.9176395730201481</v>
      </c>
      <c r="H508" s="17">
        <f t="shared" si="149"/>
        <v>4730.7140763305697</v>
      </c>
      <c r="I508" s="29">
        <f t="shared" si="141"/>
        <v>2.2250485660981263</v>
      </c>
      <c r="J508" s="29">
        <f t="shared" si="142"/>
        <v>13.949340071223991</v>
      </c>
      <c r="K508" s="32">
        <f>IF((D507+L507+M507-AL507)/($C$21+$C$22)&gt;$C$8,$C$8,(D507+L507+M507-AL507)/($C$21+$C$22))</f>
        <v>1400</v>
      </c>
      <c r="L508" s="97">
        <f t="shared" si="134"/>
        <v>0</v>
      </c>
      <c r="M508" s="96">
        <f t="shared" si="135"/>
        <v>0</v>
      </c>
      <c r="N508" s="98">
        <f t="shared" si="143"/>
        <v>1.7382597742038917</v>
      </c>
      <c r="O508" s="100">
        <f t="shared" si="137"/>
        <v>4.2266987561397071</v>
      </c>
      <c r="P508" s="104">
        <f t="shared" si="144"/>
        <v>18.880500609176615</v>
      </c>
      <c r="Q508" s="102">
        <f t="shared" si="150"/>
        <v>2.8886093440366814E-2</v>
      </c>
      <c r="R508" s="106">
        <f>K508-U508</f>
        <v>0</v>
      </c>
      <c r="S508" s="106">
        <f>IF(K508-H507&lt;0,0,K508-H507)</f>
        <v>0</v>
      </c>
      <c r="T508" s="106">
        <f t="shared" si="138"/>
        <v>98.365381490613771</v>
      </c>
      <c r="U508" s="107">
        <f>IF(S508&gt;0,0,IF(U507+(F508-AL508/$C$23)*$C$22/($C$21+$C$22)&gt;$C$8,$C$8,IF(V508=$C$8,U507+(F508-AL508/$C$23)*$C$22/$C$21,U507+(F508-AL508/$C$23)*$C$22/($C$21+$C$22))))</f>
        <v>1400</v>
      </c>
      <c r="V508" s="107">
        <f>IF(S508=0,IF(V507+(F508-AL508/$C$23)*$C$22/($C$21+$C$22)&gt;$C$8,$C$8,V507+(F508-AL508/$C$23)*$C$22/($C$21+$C$22)),E508)</f>
        <v>1400</v>
      </c>
      <c r="W508" s="203">
        <f>IF(S508&gt;0,0,IF(W507+AL508/$C$23&gt;$F$23,$F$23,W507+AL508/$C$23))</f>
        <v>1.6346185093862227</v>
      </c>
      <c r="X508" s="105" t="str">
        <f>IF(R508=0,"-",IF(U508=0,FORECAST($C$8,Инклинометрия!$B$2:$B$152,Инклинометрия!$A$2:$A$152),FORECAST(R508,Инклинометрия!$B$2:$B$152,Инклинометрия!$A$2:$A$152)))</f>
        <v>-</v>
      </c>
      <c r="Y508" s="105" t="str">
        <f>IF(R508=0,"-",IF(U508=0,FORECAST($C$8-R508,Инклинометрия!$B$2:$B$152,Инклинометрия!$A$2:$A$152),0))</f>
        <v>-</v>
      </c>
      <c r="Z508" s="105" t="str">
        <f>IF(S508=0,"-",FORECAST($C$8,Инклинометрия!$B$2:$B$152,Инклинометрия!$A$2:$A$152))</f>
        <v>-</v>
      </c>
      <c r="AA508" s="105" t="str">
        <f>IF(S508=0,"-",FORECAST($C$8-S508,Инклинометрия!$B$2:$B$152,Инклинометрия!$A$2:$A$152))</f>
        <v>-</v>
      </c>
      <c r="AB508" s="105">
        <f>IF(T508=0,"-",FORECAST($C$6,Инклинометрия!$B$2:$B$152,Инклинометрия!$A$2:$A$152))</f>
        <v>1425</v>
      </c>
      <c r="AC508" s="105">
        <f>IF(R508=0,FORECAST($C$6-T508,Инклинометрия!$B$2:$B$152,Инклинометрия!$A$2:$A$152),FORECAST($C$8,Инклинометрия!$B$2:$B$152,Инклинометрия!$A$2:$A$152))</f>
        <v>1331.5528875839168</v>
      </c>
      <c r="AD508" s="107">
        <f>IF(U508=0,"-",FORECAST($C$8,Инклинометрия!$B$2:$B$152,Инклинометрия!$A$2:$A$152))</f>
        <v>1330</v>
      </c>
      <c r="AE508" s="107">
        <f>IF(U508=0,"-",FORECAST($C$8-U508,Инклинометрия!$B$2:$B$152,Инклинометрия!$A$2:$A$152))</f>
        <v>0</v>
      </c>
      <c r="AF508" s="107">
        <f>FORECAST($C$8-S508,Инклинометрия!$B$2:$B$152,Инклинометрия!$A$2:$A$152)</f>
        <v>1330</v>
      </c>
      <c r="AG508" s="107">
        <f>FORECAST($C$8-(S508+V508),Инклинометрия!$B$2:$B$152,Инклинометрия!$A$2:$A$152)</f>
        <v>0</v>
      </c>
      <c r="AH508" s="107">
        <f>IF(W508=0,"-",FORECAST($C$8+W508,Инклинометрия!$B$2:$B$152,Инклинометрия!$A$2:$A$152))</f>
        <v>1331.5528875839168</v>
      </c>
      <c r="AI508" s="107">
        <f>IF(W508=0,"-",FORECAST($C$8,Инклинометрия!$B$2:$B$152,Инклинометрия!$A$2:$A$152))</f>
        <v>1330</v>
      </c>
      <c r="AK508" s="122">
        <f>2*PI()*$C$5*(AT507-AT506)/(LN(AN507/$I$9)*$I$8/$I$7+LN($I$10/AN507)*$I$8/$I$7)</f>
        <v>0</v>
      </c>
      <c r="AL508" s="67">
        <f>AK508*(B508-B507)</f>
        <v>0</v>
      </c>
      <c r="AM508" s="23">
        <f t="shared" si="151"/>
        <v>4.3059540056097682E-2</v>
      </c>
      <c r="AN508" s="26">
        <f>AN507+AK508*(B508-B507)/(2*PI()*$C$5*AN507*$I$11)</f>
        <v>0.12986115207059001</v>
      </c>
      <c r="AO508" s="87">
        <f t="shared" si="145"/>
        <v>111242.59539450394</v>
      </c>
      <c r="AP508" s="87">
        <f>IF(R508+U508&lt;$C$8,0,32*$G$13/$C$12^2*($I$8*R508+$I$6*U508)+32*$G$14/($C$14^2-$C$13^2)*($I$8*S508+$I$6*V508))</f>
        <v>9917.5953945039291</v>
      </c>
      <c r="AQ508" s="66">
        <f>R508*$C$11*$C$9+U508*$C$11*$C$10</f>
        <v>14695380</v>
      </c>
      <c r="AR508" s="66">
        <f>S508*$C$11*$C$9+V508*$C$11*$C$10</f>
        <v>14695380</v>
      </c>
      <c r="AS508" s="87">
        <f>$C$11*(T508*$C$9+W508*$C$10)</f>
        <v>789129.61404581123</v>
      </c>
      <c r="AT508" s="45">
        <f t="shared" si="139"/>
        <v>15595752.209440315</v>
      </c>
      <c r="AU508" s="75"/>
    </row>
    <row r="509" spans="2:47" ht="15" thickBot="1" x14ac:dyDescent="0.35">
      <c r="B509" s="41">
        <f t="shared" si="146"/>
        <v>4780</v>
      </c>
      <c r="C509" s="8">
        <f t="shared" si="147"/>
        <v>47.800000000000004</v>
      </c>
      <c r="D509" s="73">
        <f t="shared" si="133"/>
        <v>63.932500000000012</v>
      </c>
      <c r="E509" s="29">
        <f t="shared" si="136"/>
        <v>3544.3975446008267</v>
      </c>
      <c r="F509" s="29">
        <f t="shared" si="140"/>
        <v>7.4150576246884157</v>
      </c>
      <c r="G509" s="29">
        <f t="shared" si="148"/>
        <v>9.9176395730207556</v>
      </c>
      <c r="H509" s="17">
        <f t="shared" si="149"/>
        <v>4740.6317159035907</v>
      </c>
      <c r="I509" s="29">
        <f t="shared" si="141"/>
        <v>2.2250485660981263</v>
      </c>
      <c r="J509" s="29">
        <f t="shared" si="142"/>
        <v>13.949340071224418</v>
      </c>
      <c r="K509" s="32">
        <f>IF((D508+L508+M508-AL508)/($C$21+$C$22)&gt;$C$8,$C$8,(D508+L508+M508-AL508)/($C$21+$C$22))</f>
        <v>1400</v>
      </c>
      <c r="L509" s="97">
        <f t="shared" si="134"/>
        <v>0</v>
      </c>
      <c r="M509" s="96">
        <f t="shared" si="135"/>
        <v>0</v>
      </c>
      <c r="N509" s="98">
        <f t="shared" si="143"/>
        <v>1.7382597742038917</v>
      </c>
      <c r="O509" s="100">
        <f t="shared" si="137"/>
        <v>4.2266987561397071</v>
      </c>
      <c r="P509" s="104">
        <f t="shared" si="144"/>
        <v>18.880500609176615</v>
      </c>
      <c r="Q509" s="102">
        <f t="shared" si="150"/>
        <v>2.8886093440366814E-2</v>
      </c>
      <c r="R509" s="106">
        <f>K509-U509</f>
        <v>0</v>
      </c>
      <c r="S509" s="106">
        <f>IF(K509-H508&lt;0,0,K509-H508)</f>
        <v>0</v>
      </c>
      <c r="T509" s="106">
        <f t="shared" si="138"/>
        <v>98.365381490613771</v>
      </c>
      <c r="U509" s="107">
        <f>IF(S509&gt;0,0,IF(U508+(F509-AL509/$C$23)*$C$22/($C$21+$C$22)&gt;$C$8,$C$8,IF(V509=$C$8,U508+(F509-AL509/$C$23)*$C$22/$C$21,U508+(F509-AL509/$C$23)*$C$22/($C$21+$C$22))))</f>
        <v>1400</v>
      </c>
      <c r="V509" s="107">
        <f>IF(S509=0,IF(V508+(F509-AL509/$C$23)*$C$22/($C$21+$C$22)&gt;$C$8,$C$8,V508+(F509-AL509/$C$23)*$C$22/($C$21+$C$22)),E509)</f>
        <v>1400</v>
      </c>
      <c r="W509" s="203">
        <f>IF(S509&gt;0,0,IF(W508+AL509/$C$23&gt;$F$23,$F$23,W508+AL509/$C$23))</f>
        <v>1.6346185093862227</v>
      </c>
      <c r="X509" s="105" t="str">
        <f>IF(R509=0,"-",IF(U509=0,FORECAST($C$8,Инклинометрия!$B$2:$B$152,Инклинометрия!$A$2:$A$152),FORECAST(R509,Инклинометрия!$B$2:$B$152,Инклинометрия!$A$2:$A$152)))</f>
        <v>-</v>
      </c>
      <c r="Y509" s="105" t="str">
        <f>IF(R509=0,"-",IF(U509=0,FORECAST($C$8-R509,Инклинометрия!$B$2:$B$152,Инклинометрия!$A$2:$A$152),0))</f>
        <v>-</v>
      </c>
      <c r="Z509" s="105" t="str">
        <f>IF(S509=0,"-",FORECAST($C$8,Инклинометрия!$B$2:$B$152,Инклинометрия!$A$2:$A$152))</f>
        <v>-</v>
      </c>
      <c r="AA509" s="105" t="str">
        <f>IF(S509=0,"-",FORECAST($C$8-S509,Инклинометрия!$B$2:$B$152,Инклинометрия!$A$2:$A$152))</f>
        <v>-</v>
      </c>
      <c r="AB509" s="105">
        <f>IF(T509=0,"-",FORECAST($C$6,Инклинометрия!$B$2:$B$152,Инклинометрия!$A$2:$A$152))</f>
        <v>1425</v>
      </c>
      <c r="AC509" s="105">
        <f>IF(R509=0,FORECAST($C$6-T509,Инклинометрия!$B$2:$B$152,Инклинометрия!$A$2:$A$152),FORECAST($C$8,Инклинометрия!$B$2:$B$152,Инклинометрия!$A$2:$A$152))</f>
        <v>1331.5528875839168</v>
      </c>
      <c r="AD509" s="107">
        <f>IF(U509=0,"-",FORECAST($C$8,Инклинометрия!$B$2:$B$152,Инклинометрия!$A$2:$A$152))</f>
        <v>1330</v>
      </c>
      <c r="AE509" s="107">
        <f>IF(U509=0,"-",FORECAST($C$8-U509,Инклинометрия!$B$2:$B$152,Инклинометрия!$A$2:$A$152))</f>
        <v>0</v>
      </c>
      <c r="AF509" s="107">
        <f>FORECAST($C$8-S509,Инклинометрия!$B$2:$B$152,Инклинометрия!$A$2:$A$152)</f>
        <v>1330</v>
      </c>
      <c r="AG509" s="107">
        <f>FORECAST($C$8-(S509+V509),Инклинометрия!$B$2:$B$152,Инклинометрия!$A$2:$A$152)</f>
        <v>0</v>
      </c>
      <c r="AH509" s="107">
        <f>IF(W509=0,"-",FORECAST($C$8+W509,Инклинометрия!$B$2:$B$152,Инклинометрия!$A$2:$A$152))</f>
        <v>1331.5528875839168</v>
      </c>
      <c r="AI509" s="107">
        <f>IF(W509=0,"-",FORECAST($C$8,Инклинометрия!$B$2:$B$152,Инклинометрия!$A$2:$A$152))</f>
        <v>1330</v>
      </c>
      <c r="AK509" s="122">
        <f>2*PI()*$C$5*(AT508-AT507)/(LN(AN508/$I$9)*$I$8/$I$7+LN($I$10/AN508)*$I$8/$I$7)</f>
        <v>0</v>
      </c>
      <c r="AL509" s="67">
        <f>AK509*(B509-B508)</f>
        <v>0</v>
      </c>
      <c r="AM509" s="23">
        <f t="shared" si="151"/>
        <v>4.3059540056097682E-2</v>
      </c>
      <c r="AN509" s="26">
        <f>AN508+AK509*(B509-B508)/(2*PI()*$C$5*AN508*$I$11)</f>
        <v>0.12986115207059001</v>
      </c>
      <c r="AO509" s="87">
        <f t="shared" si="145"/>
        <v>111242.59539450394</v>
      </c>
      <c r="AP509" s="87">
        <f>IF(R509+U509&lt;$C$8,0,32*$G$13/$C$12^2*($I$8*R509+$I$6*U509)+32*$G$14/($C$14^2-$C$13^2)*($I$8*S509+$I$6*V509))</f>
        <v>9917.5953945039291</v>
      </c>
      <c r="AQ509" s="66">
        <f>R509*$C$11*$C$9+U509*$C$11*$C$10</f>
        <v>14695380</v>
      </c>
      <c r="AR509" s="66">
        <f>S509*$C$11*$C$9+V509*$C$11*$C$10</f>
        <v>14695380</v>
      </c>
      <c r="AS509" s="87">
        <f>$C$11*(T509*$C$9+W509*$C$10)</f>
        <v>789129.61404581123</v>
      </c>
      <c r="AT509" s="45">
        <f t="shared" si="139"/>
        <v>15595752.209440315</v>
      </c>
      <c r="AU509" s="75"/>
    </row>
    <row r="510" spans="2:47" ht="15" thickBot="1" x14ac:dyDescent="0.35">
      <c r="B510" s="41">
        <f t="shared" si="146"/>
        <v>4790</v>
      </c>
      <c r="C510" s="8">
        <f t="shared" si="147"/>
        <v>47.9</v>
      </c>
      <c r="D510" s="73">
        <f t="shared" si="133"/>
        <v>64.066249999999997</v>
      </c>
      <c r="E510" s="29">
        <f t="shared" si="136"/>
        <v>3551.8126022255142</v>
      </c>
      <c r="F510" s="29">
        <f t="shared" si="140"/>
        <v>7.4150576246875062</v>
      </c>
      <c r="G510" s="29">
        <f t="shared" si="148"/>
        <v>9.9176395730195388</v>
      </c>
      <c r="H510" s="17">
        <f t="shared" si="149"/>
        <v>4750.5493554766099</v>
      </c>
      <c r="I510" s="29">
        <f t="shared" si="141"/>
        <v>2.2250485660981263</v>
      </c>
      <c r="J510" s="29">
        <f t="shared" si="142"/>
        <v>13.949340071223562</v>
      </c>
      <c r="K510" s="32">
        <f>IF((D509+L509+M509-AL509)/($C$21+$C$22)&gt;$C$8,$C$8,(D509+L509+M509-AL509)/($C$21+$C$22))</f>
        <v>1400</v>
      </c>
      <c r="L510" s="97">
        <f t="shared" si="134"/>
        <v>0</v>
      </c>
      <c r="M510" s="96">
        <f t="shared" si="135"/>
        <v>0</v>
      </c>
      <c r="N510" s="98">
        <f t="shared" si="143"/>
        <v>1.7382597742038917</v>
      </c>
      <c r="O510" s="100">
        <f t="shared" si="137"/>
        <v>4.2266987561397071</v>
      </c>
      <c r="P510" s="104">
        <f t="shared" si="144"/>
        <v>18.880500609176615</v>
      </c>
      <c r="Q510" s="102">
        <f t="shared" si="150"/>
        <v>2.8886093440366814E-2</v>
      </c>
      <c r="R510" s="106">
        <f>K510-U510</f>
        <v>0</v>
      </c>
      <c r="S510" s="106">
        <f>IF(K510-H509&lt;0,0,K510-H509)</f>
        <v>0</v>
      </c>
      <c r="T510" s="106">
        <f t="shared" si="138"/>
        <v>98.365381490613771</v>
      </c>
      <c r="U510" s="107">
        <f>IF(S510&gt;0,0,IF(U509+(F510-AL510/$C$23)*$C$22/($C$21+$C$22)&gt;$C$8,$C$8,IF(V510=$C$8,U509+(F510-AL510/$C$23)*$C$22/$C$21,U509+(F510-AL510/$C$23)*$C$22/($C$21+$C$22))))</f>
        <v>1400</v>
      </c>
      <c r="V510" s="107">
        <f>IF(S510=0,IF(V509+(F510-AL510/$C$23)*$C$22/($C$21+$C$22)&gt;$C$8,$C$8,V509+(F510-AL510/$C$23)*$C$22/($C$21+$C$22)),E510)</f>
        <v>1400</v>
      </c>
      <c r="W510" s="203">
        <f>IF(S510&gt;0,0,IF(W509+AL510/$C$23&gt;$F$23,$F$23,W509+AL510/$C$23))</f>
        <v>1.6346185093862227</v>
      </c>
      <c r="X510" s="105" t="str">
        <f>IF(R510=0,"-",IF(U510=0,FORECAST($C$8,Инклинометрия!$B$2:$B$152,Инклинометрия!$A$2:$A$152),FORECAST(R510,Инклинометрия!$B$2:$B$152,Инклинометрия!$A$2:$A$152)))</f>
        <v>-</v>
      </c>
      <c r="Y510" s="105" t="str">
        <f>IF(R510=0,"-",IF(U510=0,FORECAST($C$8-R510,Инклинометрия!$B$2:$B$152,Инклинометрия!$A$2:$A$152),0))</f>
        <v>-</v>
      </c>
      <c r="Z510" s="105" t="str">
        <f>IF(S510=0,"-",FORECAST($C$8,Инклинометрия!$B$2:$B$152,Инклинометрия!$A$2:$A$152))</f>
        <v>-</v>
      </c>
      <c r="AA510" s="105" t="str">
        <f>IF(S510=0,"-",FORECAST($C$8-S510,Инклинометрия!$B$2:$B$152,Инклинометрия!$A$2:$A$152))</f>
        <v>-</v>
      </c>
      <c r="AB510" s="105">
        <f>IF(T510=0,"-",FORECAST($C$6,Инклинометрия!$B$2:$B$152,Инклинометрия!$A$2:$A$152))</f>
        <v>1425</v>
      </c>
      <c r="AC510" s="105">
        <f>IF(R510=0,FORECAST($C$6-T510,Инклинометрия!$B$2:$B$152,Инклинометрия!$A$2:$A$152),FORECAST($C$8,Инклинометрия!$B$2:$B$152,Инклинометрия!$A$2:$A$152))</f>
        <v>1331.5528875839168</v>
      </c>
      <c r="AD510" s="107">
        <f>IF(U510=0,"-",FORECAST($C$8,Инклинометрия!$B$2:$B$152,Инклинометрия!$A$2:$A$152))</f>
        <v>1330</v>
      </c>
      <c r="AE510" s="107">
        <f>IF(U510=0,"-",FORECAST($C$8-U510,Инклинометрия!$B$2:$B$152,Инклинометрия!$A$2:$A$152))</f>
        <v>0</v>
      </c>
      <c r="AF510" s="107">
        <f>FORECAST($C$8-S510,Инклинометрия!$B$2:$B$152,Инклинометрия!$A$2:$A$152)</f>
        <v>1330</v>
      </c>
      <c r="AG510" s="107">
        <f>FORECAST($C$8-(S510+V510),Инклинометрия!$B$2:$B$152,Инклинометрия!$A$2:$A$152)</f>
        <v>0</v>
      </c>
      <c r="AH510" s="107">
        <f>IF(W510=0,"-",FORECAST($C$8+W510,Инклинометрия!$B$2:$B$152,Инклинометрия!$A$2:$A$152))</f>
        <v>1331.5528875839168</v>
      </c>
      <c r="AI510" s="107">
        <f>IF(W510=0,"-",FORECAST($C$8,Инклинометрия!$B$2:$B$152,Инклинометрия!$A$2:$A$152))</f>
        <v>1330</v>
      </c>
      <c r="AK510" s="122">
        <f>2*PI()*$C$5*(AT509-AT508)/(LN(AN509/$I$9)*$I$8/$I$7+LN($I$10/AN509)*$I$8/$I$7)</f>
        <v>0</v>
      </c>
      <c r="AL510" s="67">
        <f>AK510*(B510-B509)</f>
        <v>0</v>
      </c>
      <c r="AM510" s="23">
        <f t="shared" si="151"/>
        <v>4.3059540056097682E-2</v>
      </c>
      <c r="AN510" s="26">
        <f>AN509+AK510*(B510-B509)/(2*PI()*$C$5*AN509*$I$11)</f>
        <v>0.12986115207059001</v>
      </c>
      <c r="AO510" s="87">
        <f t="shared" si="145"/>
        <v>111242.59539450394</v>
      </c>
      <c r="AP510" s="87">
        <f>IF(R510+U510&lt;$C$8,0,32*$G$13/$C$12^2*($I$8*R510+$I$6*U510)+32*$G$14/($C$14^2-$C$13^2)*($I$8*S510+$I$6*V510))</f>
        <v>9917.5953945039291</v>
      </c>
      <c r="AQ510" s="66">
        <f>R510*$C$11*$C$9+U510*$C$11*$C$10</f>
        <v>14695380</v>
      </c>
      <c r="AR510" s="66">
        <f>S510*$C$11*$C$9+V510*$C$11*$C$10</f>
        <v>14695380</v>
      </c>
      <c r="AS510" s="87">
        <f>$C$11*(T510*$C$9+W510*$C$10)</f>
        <v>789129.61404581123</v>
      </c>
      <c r="AT510" s="45">
        <f t="shared" si="139"/>
        <v>15595752.209440315</v>
      </c>
      <c r="AU510" s="75"/>
    </row>
    <row r="511" spans="2:47" ht="15" thickBot="1" x14ac:dyDescent="0.35">
      <c r="B511" s="41">
        <f t="shared" si="146"/>
        <v>4800</v>
      </c>
      <c r="C511" s="8">
        <f t="shared" si="147"/>
        <v>48</v>
      </c>
      <c r="D511" s="73">
        <f t="shared" si="133"/>
        <v>64.2</v>
      </c>
      <c r="E511" s="29">
        <f t="shared" si="136"/>
        <v>3559.2276598502021</v>
      </c>
      <c r="F511" s="29">
        <f t="shared" si="140"/>
        <v>7.4150576246879609</v>
      </c>
      <c r="G511" s="29">
        <f t="shared" si="148"/>
        <v>9.9176395730201481</v>
      </c>
      <c r="H511" s="17">
        <f t="shared" si="149"/>
        <v>4760.46699504963</v>
      </c>
      <c r="I511" s="29">
        <f t="shared" si="141"/>
        <v>2.2250485660981263</v>
      </c>
      <c r="J511" s="29">
        <f t="shared" si="142"/>
        <v>13.949340071223991</v>
      </c>
      <c r="K511" s="32">
        <f>IF((D510+L510+M510-AL510)/($C$21+$C$22)&gt;$C$8,$C$8,(D510+L510+M510-AL510)/($C$21+$C$22))</f>
        <v>1400</v>
      </c>
      <c r="L511" s="97">
        <f t="shared" si="134"/>
        <v>0</v>
      </c>
      <c r="M511" s="96">
        <f t="shared" si="135"/>
        <v>0</v>
      </c>
      <c r="N511" s="98">
        <f t="shared" si="143"/>
        <v>1.7382597742038917</v>
      </c>
      <c r="O511" s="100">
        <f t="shared" si="137"/>
        <v>4.2266987561397071</v>
      </c>
      <c r="P511" s="104">
        <f t="shared" si="144"/>
        <v>18.880500609176615</v>
      </c>
      <c r="Q511" s="102">
        <f t="shared" si="150"/>
        <v>2.8886093440366814E-2</v>
      </c>
      <c r="R511" s="106">
        <f>K511-U511</f>
        <v>0</v>
      </c>
      <c r="S511" s="106">
        <f>IF(K511-H510&lt;0,0,K511-H510)</f>
        <v>0</v>
      </c>
      <c r="T511" s="106">
        <f t="shared" si="138"/>
        <v>98.365381490613771</v>
      </c>
      <c r="U511" s="107">
        <f>IF(S511&gt;0,0,IF(U510+(F511-AL511/$C$23)*$C$22/($C$21+$C$22)&gt;$C$8,$C$8,IF(V511=$C$8,U510+(F511-AL511/$C$23)*$C$22/$C$21,U510+(F511-AL511/$C$23)*$C$22/($C$21+$C$22))))</f>
        <v>1400</v>
      </c>
      <c r="V511" s="107">
        <f>IF(S511=0,IF(V510+(F511-AL511/$C$23)*$C$22/($C$21+$C$22)&gt;$C$8,$C$8,V510+(F511-AL511/$C$23)*$C$22/($C$21+$C$22)),E511)</f>
        <v>1400</v>
      </c>
      <c r="W511" s="203">
        <f>IF(S511&gt;0,0,IF(W510+AL511/$C$23&gt;$F$23,$F$23,W510+AL511/$C$23))</f>
        <v>1.6346185093862227</v>
      </c>
      <c r="X511" s="105" t="str">
        <f>IF(R511=0,"-",IF(U511=0,FORECAST($C$8,Инклинометрия!$B$2:$B$152,Инклинометрия!$A$2:$A$152),FORECAST(R511,Инклинометрия!$B$2:$B$152,Инклинометрия!$A$2:$A$152)))</f>
        <v>-</v>
      </c>
      <c r="Y511" s="105" t="str">
        <f>IF(R511=0,"-",IF(U511=0,FORECAST($C$8-R511,Инклинометрия!$B$2:$B$152,Инклинометрия!$A$2:$A$152),0))</f>
        <v>-</v>
      </c>
      <c r="Z511" s="105" t="str">
        <f>IF(S511=0,"-",FORECAST($C$8,Инклинометрия!$B$2:$B$152,Инклинометрия!$A$2:$A$152))</f>
        <v>-</v>
      </c>
      <c r="AA511" s="105" t="str">
        <f>IF(S511=0,"-",FORECAST($C$8-S511,Инклинометрия!$B$2:$B$152,Инклинометрия!$A$2:$A$152))</f>
        <v>-</v>
      </c>
      <c r="AB511" s="105">
        <f>IF(T511=0,"-",FORECAST($C$6,Инклинометрия!$B$2:$B$152,Инклинометрия!$A$2:$A$152))</f>
        <v>1425</v>
      </c>
      <c r="AC511" s="105">
        <f>IF(R511=0,FORECAST($C$6-T511,Инклинометрия!$B$2:$B$152,Инклинометрия!$A$2:$A$152),FORECAST($C$8,Инклинометрия!$B$2:$B$152,Инклинометрия!$A$2:$A$152))</f>
        <v>1331.5528875839168</v>
      </c>
      <c r="AD511" s="107">
        <f>IF(U511=0,"-",FORECAST($C$8,Инклинометрия!$B$2:$B$152,Инклинометрия!$A$2:$A$152))</f>
        <v>1330</v>
      </c>
      <c r="AE511" s="107">
        <f>IF(U511=0,"-",FORECAST($C$8-U511,Инклинометрия!$B$2:$B$152,Инклинометрия!$A$2:$A$152))</f>
        <v>0</v>
      </c>
      <c r="AF511" s="107">
        <f>FORECAST($C$8-S511,Инклинометрия!$B$2:$B$152,Инклинометрия!$A$2:$A$152)</f>
        <v>1330</v>
      </c>
      <c r="AG511" s="107">
        <f>FORECAST($C$8-(S511+V511),Инклинометрия!$B$2:$B$152,Инклинометрия!$A$2:$A$152)</f>
        <v>0</v>
      </c>
      <c r="AH511" s="107">
        <f>IF(W511=0,"-",FORECAST($C$8+W511,Инклинометрия!$B$2:$B$152,Инклинометрия!$A$2:$A$152))</f>
        <v>1331.5528875839168</v>
      </c>
      <c r="AI511" s="107">
        <f>IF(W511=0,"-",FORECAST($C$8,Инклинометрия!$B$2:$B$152,Инклинометрия!$A$2:$A$152))</f>
        <v>1330</v>
      </c>
      <c r="AK511" s="122">
        <f>2*PI()*$C$5*(AT510-AT509)/(LN(AN510/$I$9)*$I$8/$I$7+LN($I$10/AN510)*$I$8/$I$7)</f>
        <v>0</v>
      </c>
      <c r="AL511" s="67">
        <f>AK511*(B511-B510)</f>
        <v>0</v>
      </c>
      <c r="AM511" s="23">
        <f t="shared" si="151"/>
        <v>4.3059540056097682E-2</v>
      </c>
      <c r="AN511" s="26">
        <f>AN510+AK511*(B511-B510)/(2*PI()*$C$5*AN510*$I$11)</f>
        <v>0.12986115207059001</v>
      </c>
      <c r="AO511" s="87">
        <f t="shared" si="145"/>
        <v>111242.59539450394</v>
      </c>
      <c r="AP511" s="87">
        <f>IF(R511+U511&lt;$C$8,0,32*$G$13/$C$12^2*($I$8*R511+$I$6*U511)+32*$G$14/($C$14^2-$C$13^2)*($I$8*S511+$I$6*V511))</f>
        <v>9917.5953945039291</v>
      </c>
      <c r="AQ511" s="66">
        <f>R511*$C$11*$C$9+U511*$C$11*$C$10</f>
        <v>14695380</v>
      </c>
      <c r="AR511" s="66">
        <f>S511*$C$11*$C$9+V511*$C$11*$C$10</f>
        <v>14695380</v>
      </c>
      <c r="AS511" s="87">
        <f>$C$11*(T511*$C$9+W511*$C$10)</f>
        <v>789129.61404581123</v>
      </c>
      <c r="AT511" s="45">
        <f t="shared" si="139"/>
        <v>15595752.209440315</v>
      </c>
      <c r="AU511" s="75"/>
    </row>
    <row r="512" spans="2:47" ht="15" thickBot="1" x14ac:dyDescent="0.35">
      <c r="B512" s="41">
        <f t="shared" si="146"/>
        <v>4810</v>
      </c>
      <c r="C512" s="8">
        <f t="shared" si="147"/>
        <v>48.1</v>
      </c>
      <c r="D512" s="73">
        <f t="shared" si="133"/>
        <v>64.333749999999995</v>
      </c>
      <c r="E512" s="29">
        <f t="shared" si="136"/>
        <v>3566.6427174748901</v>
      </c>
      <c r="F512" s="29">
        <f t="shared" si="140"/>
        <v>7.4150576246879609</v>
      </c>
      <c r="G512" s="29">
        <f t="shared" si="148"/>
        <v>9.9176395730201481</v>
      </c>
      <c r="H512" s="17">
        <f t="shared" si="149"/>
        <v>4770.3846346226501</v>
      </c>
      <c r="I512" s="29">
        <f t="shared" si="141"/>
        <v>2.2250485660981263</v>
      </c>
      <c r="J512" s="29">
        <f t="shared" si="142"/>
        <v>13.949340071223991</v>
      </c>
      <c r="K512" s="32">
        <f>IF((D511+L511+M511-AL511)/($C$21+$C$22)&gt;$C$8,$C$8,(D511+L511+M511-AL511)/($C$21+$C$22))</f>
        <v>1400</v>
      </c>
      <c r="L512" s="97">
        <f t="shared" si="134"/>
        <v>0</v>
      </c>
      <c r="M512" s="96">
        <f t="shared" si="135"/>
        <v>0</v>
      </c>
      <c r="N512" s="98">
        <f t="shared" si="143"/>
        <v>1.7382597742038917</v>
      </c>
      <c r="O512" s="100">
        <f t="shared" si="137"/>
        <v>4.2266987561397071</v>
      </c>
      <c r="P512" s="104">
        <f t="shared" si="144"/>
        <v>18.880500609176615</v>
      </c>
      <c r="Q512" s="102">
        <f t="shared" si="150"/>
        <v>2.8886093440366814E-2</v>
      </c>
      <c r="R512" s="106">
        <f>K512-U512</f>
        <v>0</v>
      </c>
      <c r="S512" s="106">
        <f>IF(K512-H511&lt;0,0,K512-H511)</f>
        <v>0</v>
      </c>
      <c r="T512" s="106">
        <f t="shared" si="138"/>
        <v>98.365381490613771</v>
      </c>
      <c r="U512" s="107">
        <f>IF(S512&gt;0,0,IF(U511+(F512-AL512/$C$23)*$C$22/($C$21+$C$22)&gt;$C$8,$C$8,IF(V512=$C$8,U511+(F512-AL512/$C$23)*$C$22/$C$21,U511+(F512-AL512/$C$23)*$C$22/($C$21+$C$22))))</f>
        <v>1400</v>
      </c>
      <c r="V512" s="107">
        <f>IF(S512=0,IF(V511+(F512-AL512/$C$23)*$C$22/($C$21+$C$22)&gt;$C$8,$C$8,V511+(F512-AL512/$C$23)*$C$22/($C$21+$C$22)),E512)</f>
        <v>1400</v>
      </c>
      <c r="W512" s="203">
        <f>IF(S512&gt;0,0,IF(W511+AL512/$C$23&gt;$F$23,$F$23,W511+AL512/$C$23))</f>
        <v>1.6346185093862227</v>
      </c>
      <c r="X512" s="105" t="str">
        <f>IF(R512=0,"-",IF(U512=0,FORECAST($C$8,Инклинометрия!$B$2:$B$152,Инклинометрия!$A$2:$A$152),FORECAST(R512,Инклинометрия!$B$2:$B$152,Инклинометрия!$A$2:$A$152)))</f>
        <v>-</v>
      </c>
      <c r="Y512" s="105" t="str">
        <f>IF(R512=0,"-",IF(U512=0,FORECAST($C$8-R512,Инклинометрия!$B$2:$B$152,Инклинометрия!$A$2:$A$152),0))</f>
        <v>-</v>
      </c>
      <c r="Z512" s="105" t="str">
        <f>IF(S512=0,"-",FORECAST($C$8,Инклинометрия!$B$2:$B$152,Инклинометрия!$A$2:$A$152))</f>
        <v>-</v>
      </c>
      <c r="AA512" s="105" t="str">
        <f>IF(S512=0,"-",FORECAST($C$8-S512,Инклинометрия!$B$2:$B$152,Инклинометрия!$A$2:$A$152))</f>
        <v>-</v>
      </c>
      <c r="AB512" s="105">
        <f>IF(T512=0,"-",FORECAST($C$6,Инклинометрия!$B$2:$B$152,Инклинометрия!$A$2:$A$152))</f>
        <v>1425</v>
      </c>
      <c r="AC512" s="105">
        <f>IF(R512=0,FORECAST($C$6-T512,Инклинометрия!$B$2:$B$152,Инклинометрия!$A$2:$A$152),FORECAST($C$8,Инклинометрия!$B$2:$B$152,Инклинометрия!$A$2:$A$152))</f>
        <v>1331.5528875839168</v>
      </c>
      <c r="AD512" s="107">
        <f>IF(U512=0,"-",FORECAST($C$8,Инклинометрия!$B$2:$B$152,Инклинометрия!$A$2:$A$152))</f>
        <v>1330</v>
      </c>
      <c r="AE512" s="107">
        <f>IF(U512=0,"-",FORECAST($C$8-U512,Инклинометрия!$B$2:$B$152,Инклинометрия!$A$2:$A$152))</f>
        <v>0</v>
      </c>
      <c r="AF512" s="107">
        <f>FORECAST($C$8-S512,Инклинометрия!$B$2:$B$152,Инклинометрия!$A$2:$A$152)</f>
        <v>1330</v>
      </c>
      <c r="AG512" s="107">
        <f>FORECAST($C$8-(S512+V512),Инклинометрия!$B$2:$B$152,Инклинометрия!$A$2:$A$152)</f>
        <v>0</v>
      </c>
      <c r="AH512" s="107">
        <f>IF(W512=0,"-",FORECAST($C$8+W512,Инклинометрия!$B$2:$B$152,Инклинометрия!$A$2:$A$152))</f>
        <v>1331.5528875839168</v>
      </c>
      <c r="AI512" s="107">
        <f>IF(W512=0,"-",FORECAST($C$8,Инклинометрия!$B$2:$B$152,Инклинометрия!$A$2:$A$152))</f>
        <v>1330</v>
      </c>
      <c r="AK512" s="122">
        <f>2*PI()*$C$5*(AT511-AT510)/(LN(AN511/$I$9)*$I$8/$I$7+LN($I$10/AN511)*$I$8/$I$7)</f>
        <v>0</v>
      </c>
      <c r="AL512" s="67">
        <f>AK512*(B512-B511)</f>
        <v>0</v>
      </c>
      <c r="AM512" s="23">
        <f t="shared" si="151"/>
        <v>4.3059540056097682E-2</v>
      </c>
      <c r="AN512" s="26">
        <f>AN511+AK512*(B512-B511)/(2*PI()*$C$5*AN511*$I$11)</f>
        <v>0.12986115207059001</v>
      </c>
      <c r="AO512" s="87">
        <f t="shared" si="145"/>
        <v>111242.59539450394</v>
      </c>
      <c r="AP512" s="87">
        <f>IF(R512+U512&lt;$C$8,0,32*$G$13/$C$12^2*($I$8*R512+$I$6*U512)+32*$G$14/($C$14^2-$C$13^2)*($I$8*S512+$I$6*V512))</f>
        <v>9917.5953945039291</v>
      </c>
      <c r="AQ512" s="66">
        <f>R512*$C$11*$C$9+U512*$C$11*$C$10</f>
        <v>14695380</v>
      </c>
      <c r="AR512" s="66">
        <f>S512*$C$11*$C$9+V512*$C$11*$C$10</f>
        <v>14695380</v>
      </c>
      <c r="AS512" s="87">
        <f>$C$11*(T512*$C$9+W512*$C$10)</f>
        <v>789129.61404581123</v>
      </c>
      <c r="AT512" s="45">
        <f t="shared" si="139"/>
        <v>15595752.209440315</v>
      </c>
      <c r="AU512" s="75"/>
    </row>
    <row r="513" spans="2:47" ht="15" thickBot="1" x14ac:dyDescent="0.35">
      <c r="B513" s="41">
        <f t="shared" si="146"/>
        <v>4820</v>
      </c>
      <c r="C513" s="8">
        <f t="shared" si="147"/>
        <v>48.2</v>
      </c>
      <c r="D513" s="73">
        <f t="shared" si="133"/>
        <v>64.467500000000001</v>
      </c>
      <c r="E513" s="29">
        <f t="shared" si="136"/>
        <v>3574.0577750995781</v>
      </c>
      <c r="F513" s="29">
        <f t="shared" si="140"/>
        <v>7.4150576246879609</v>
      </c>
      <c r="G513" s="29">
        <f t="shared" si="148"/>
        <v>9.9176395730201481</v>
      </c>
      <c r="H513" s="17">
        <f t="shared" si="149"/>
        <v>4780.3022741956702</v>
      </c>
      <c r="I513" s="29">
        <f t="shared" si="141"/>
        <v>2.2250485660981263</v>
      </c>
      <c r="J513" s="29">
        <f t="shared" si="142"/>
        <v>13.949340071223991</v>
      </c>
      <c r="K513" s="32">
        <f>IF((D512+L512+M512-AL512)/($C$21+$C$22)&gt;$C$8,$C$8,(D512+L512+M512-AL512)/($C$21+$C$22))</f>
        <v>1400</v>
      </c>
      <c r="L513" s="97">
        <f t="shared" si="134"/>
        <v>0</v>
      </c>
      <c r="M513" s="96">
        <f t="shared" si="135"/>
        <v>0</v>
      </c>
      <c r="N513" s="98">
        <f t="shared" si="143"/>
        <v>1.7382597742038917</v>
      </c>
      <c r="O513" s="100">
        <f t="shared" si="137"/>
        <v>4.2266987561397071</v>
      </c>
      <c r="P513" s="104">
        <f t="shared" si="144"/>
        <v>18.880500609176615</v>
      </c>
      <c r="Q513" s="102">
        <f t="shared" si="150"/>
        <v>2.8886093440366814E-2</v>
      </c>
      <c r="R513" s="106">
        <f>K513-U513</f>
        <v>0</v>
      </c>
      <c r="S513" s="106">
        <f>IF(K513-H512&lt;0,0,K513-H512)</f>
        <v>0</v>
      </c>
      <c r="T513" s="106">
        <f t="shared" si="138"/>
        <v>98.365381490613771</v>
      </c>
      <c r="U513" s="107">
        <f>IF(S513&gt;0,0,IF(U512+(F513-AL513/$C$23)*$C$22/($C$21+$C$22)&gt;$C$8,$C$8,IF(V513=$C$8,U512+(F513-AL513/$C$23)*$C$22/$C$21,U512+(F513-AL513/$C$23)*$C$22/($C$21+$C$22))))</f>
        <v>1400</v>
      </c>
      <c r="V513" s="107">
        <f>IF(S513=0,IF(V512+(F513-AL513/$C$23)*$C$22/($C$21+$C$22)&gt;$C$8,$C$8,V512+(F513-AL513/$C$23)*$C$22/($C$21+$C$22)),E513)</f>
        <v>1400</v>
      </c>
      <c r="W513" s="203">
        <f>IF(S513&gt;0,0,IF(W512+AL513/$C$23&gt;$F$23,$F$23,W512+AL513/$C$23))</f>
        <v>1.6346185093862227</v>
      </c>
      <c r="X513" s="105" t="str">
        <f>IF(R513=0,"-",IF(U513=0,FORECAST($C$8,Инклинометрия!$B$2:$B$152,Инклинометрия!$A$2:$A$152),FORECAST(R513,Инклинометрия!$B$2:$B$152,Инклинометрия!$A$2:$A$152)))</f>
        <v>-</v>
      </c>
      <c r="Y513" s="105" t="str">
        <f>IF(R513=0,"-",IF(U513=0,FORECAST($C$8-R513,Инклинометрия!$B$2:$B$152,Инклинометрия!$A$2:$A$152),0))</f>
        <v>-</v>
      </c>
      <c r="Z513" s="105" t="str">
        <f>IF(S513=0,"-",FORECAST($C$8,Инклинометрия!$B$2:$B$152,Инклинометрия!$A$2:$A$152))</f>
        <v>-</v>
      </c>
      <c r="AA513" s="105" t="str">
        <f>IF(S513=0,"-",FORECAST($C$8-S513,Инклинометрия!$B$2:$B$152,Инклинометрия!$A$2:$A$152))</f>
        <v>-</v>
      </c>
      <c r="AB513" s="105">
        <f>IF(T513=0,"-",FORECAST($C$6,Инклинометрия!$B$2:$B$152,Инклинометрия!$A$2:$A$152))</f>
        <v>1425</v>
      </c>
      <c r="AC513" s="105">
        <f>IF(R513=0,FORECAST($C$6-T513,Инклинометрия!$B$2:$B$152,Инклинометрия!$A$2:$A$152),FORECAST($C$8,Инклинометрия!$B$2:$B$152,Инклинометрия!$A$2:$A$152))</f>
        <v>1331.5528875839168</v>
      </c>
      <c r="AD513" s="107">
        <f>IF(U513=0,"-",FORECAST($C$8,Инклинометрия!$B$2:$B$152,Инклинометрия!$A$2:$A$152))</f>
        <v>1330</v>
      </c>
      <c r="AE513" s="107">
        <f>IF(U513=0,"-",FORECAST($C$8-U513,Инклинометрия!$B$2:$B$152,Инклинометрия!$A$2:$A$152))</f>
        <v>0</v>
      </c>
      <c r="AF513" s="107">
        <f>FORECAST($C$8-S513,Инклинометрия!$B$2:$B$152,Инклинометрия!$A$2:$A$152)</f>
        <v>1330</v>
      </c>
      <c r="AG513" s="107">
        <f>FORECAST($C$8-(S513+V513),Инклинометрия!$B$2:$B$152,Инклинометрия!$A$2:$A$152)</f>
        <v>0</v>
      </c>
      <c r="AH513" s="107">
        <f>IF(W513=0,"-",FORECAST($C$8+W513,Инклинометрия!$B$2:$B$152,Инклинометрия!$A$2:$A$152))</f>
        <v>1331.5528875839168</v>
      </c>
      <c r="AI513" s="107">
        <f>IF(W513=0,"-",FORECAST($C$8,Инклинометрия!$B$2:$B$152,Инклинометрия!$A$2:$A$152))</f>
        <v>1330</v>
      </c>
      <c r="AK513" s="122">
        <f>2*PI()*$C$5*(AT512-AT511)/(LN(AN512/$I$9)*$I$8/$I$7+LN($I$10/AN512)*$I$8/$I$7)</f>
        <v>0</v>
      </c>
      <c r="AL513" s="67">
        <f>AK513*(B513-B512)</f>
        <v>0</v>
      </c>
      <c r="AM513" s="23">
        <f t="shared" si="151"/>
        <v>4.3059540056097682E-2</v>
      </c>
      <c r="AN513" s="26">
        <f>AN512+AK513*(B513-B512)/(2*PI()*$C$5*AN512*$I$11)</f>
        <v>0.12986115207059001</v>
      </c>
      <c r="AO513" s="87">
        <f t="shared" si="145"/>
        <v>111242.59539450394</v>
      </c>
      <c r="AP513" s="87">
        <f>IF(R513+U513&lt;$C$8,0,32*$G$13/$C$12^2*($I$8*R513+$I$6*U513)+32*$G$14/($C$14^2-$C$13^2)*($I$8*S513+$I$6*V513))</f>
        <v>9917.5953945039291</v>
      </c>
      <c r="AQ513" s="66">
        <f>R513*$C$11*$C$9+U513*$C$11*$C$10</f>
        <v>14695380</v>
      </c>
      <c r="AR513" s="66">
        <f>S513*$C$11*$C$9+V513*$C$11*$C$10</f>
        <v>14695380</v>
      </c>
      <c r="AS513" s="87">
        <f>$C$11*(T513*$C$9+W513*$C$10)</f>
        <v>789129.61404581123</v>
      </c>
      <c r="AT513" s="45">
        <f t="shared" si="139"/>
        <v>15595752.209440315</v>
      </c>
      <c r="AU513" s="75"/>
    </row>
    <row r="514" spans="2:47" ht="15" thickBot="1" x14ac:dyDescent="0.35">
      <c r="B514" s="41">
        <f t="shared" si="146"/>
        <v>4830</v>
      </c>
      <c r="C514" s="8">
        <f t="shared" si="147"/>
        <v>48.300000000000004</v>
      </c>
      <c r="D514" s="73">
        <f t="shared" si="133"/>
        <v>64.601250000000007</v>
      </c>
      <c r="E514" s="29">
        <f t="shared" si="136"/>
        <v>3581.472832724266</v>
      </c>
      <c r="F514" s="29">
        <f t="shared" si="140"/>
        <v>7.4150576246879609</v>
      </c>
      <c r="G514" s="29">
        <f t="shared" si="148"/>
        <v>9.9176395730201481</v>
      </c>
      <c r="H514" s="17">
        <f t="shared" si="149"/>
        <v>4790.2199137686903</v>
      </c>
      <c r="I514" s="29">
        <f t="shared" si="141"/>
        <v>2.2250485660981263</v>
      </c>
      <c r="J514" s="29">
        <f t="shared" si="142"/>
        <v>13.949340071223991</v>
      </c>
      <c r="K514" s="32">
        <f>IF((D513+L513+M513-AL513)/($C$21+$C$22)&gt;$C$8,$C$8,(D513+L513+M513-AL513)/($C$21+$C$22))</f>
        <v>1400</v>
      </c>
      <c r="L514" s="97">
        <f t="shared" si="134"/>
        <v>0</v>
      </c>
      <c r="M514" s="96">
        <f t="shared" si="135"/>
        <v>0</v>
      </c>
      <c r="N514" s="98">
        <f t="shared" si="143"/>
        <v>1.7382597742038917</v>
      </c>
      <c r="O514" s="100">
        <f t="shared" si="137"/>
        <v>4.2266987561397071</v>
      </c>
      <c r="P514" s="104">
        <f t="shared" si="144"/>
        <v>18.880500609176615</v>
      </c>
      <c r="Q514" s="102">
        <f t="shared" si="150"/>
        <v>2.8886093440366814E-2</v>
      </c>
      <c r="R514" s="106">
        <f>K514-U514</f>
        <v>0</v>
      </c>
      <c r="S514" s="106">
        <f>IF(K514-H513&lt;0,0,K514-H513)</f>
        <v>0</v>
      </c>
      <c r="T514" s="106">
        <f t="shared" si="138"/>
        <v>98.365381490613771</v>
      </c>
      <c r="U514" s="107">
        <f>IF(S514&gt;0,0,IF(U513+(F514-AL514/$C$23)*$C$22/($C$21+$C$22)&gt;$C$8,$C$8,IF(V514=$C$8,U513+(F514-AL514/$C$23)*$C$22/$C$21,U513+(F514-AL514/$C$23)*$C$22/($C$21+$C$22))))</f>
        <v>1400</v>
      </c>
      <c r="V514" s="107">
        <f>IF(S514=0,IF(V513+(F514-AL514/$C$23)*$C$22/($C$21+$C$22)&gt;$C$8,$C$8,V513+(F514-AL514/$C$23)*$C$22/($C$21+$C$22)),E514)</f>
        <v>1400</v>
      </c>
      <c r="W514" s="203">
        <f>IF(S514&gt;0,0,IF(W513+AL514/$C$23&gt;$F$23,$F$23,W513+AL514/$C$23))</f>
        <v>1.6346185093862227</v>
      </c>
      <c r="X514" s="105" t="str">
        <f>IF(R514=0,"-",IF(U514=0,FORECAST($C$8,Инклинометрия!$B$2:$B$152,Инклинометрия!$A$2:$A$152),FORECAST(R514,Инклинометрия!$B$2:$B$152,Инклинометрия!$A$2:$A$152)))</f>
        <v>-</v>
      </c>
      <c r="Y514" s="105" t="str">
        <f>IF(R514=0,"-",IF(U514=0,FORECAST($C$8-R514,Инклинометрия!$B$2:$B$152,Инклинометрия!$A$2:$A$152),0))</f>
        <v>-</v>
      </c>
      <c r="Z514" s="105" t="str">
        <f>IF(S514=0,"-",FORECAST($C$8,Инклинометрия!$B$2:$B$152,Инклинометрия!$A$2:$A$152))</f>
        <v>-</v>
      </c>
      <c r="AA514" s="105" t="str">
        <f>IF(S514=0,"-",FORECAST($C$8-S514,Инклинометрия!$B$2:$B$152,Инклинометрия!$A$2:$A$152))</f>
        <v>-</v>
      </c>
      <c r="AB514" s="105">
        <f>IF(T514=0,"-",FORECAST($C$6,Инклинометрия!$B$2:$B$152,Инклинометрия!$A$2:$A$152))</f>
        <v>1425</v>
      </c>
      <c r="AC514" s="105">
        <f>IF(R514=0,FORECAST($C$6-T514,Инклинометрия!$B$2:$B$152,Инклинометрия!$A$2:$A$152),FORECAST($C$8,Инклинометрия!$B$2:$B$152,Инклинометрия!$A$2:$A$152))</f>
        <v>1331.5528875839168</v>
      </c>
      <c r="AD514" s="107">
        <f>IF(U514=0,"-",FORECAST($C$8,Инклинометрия!$B$2:$B$152,Инклинометрия!$A$2:$A$152))</f>
        <v>1330</v>
      </c>
      <c r="AE514" s="107">
        <f>IF(U514=0,"-",FORECAST($C$8-U514,Инклинометрия!$B$2:$B$152,Инклинометрия!$A$2:$A$152))</f>
        <v>0</v>
      </c>
      <c r="AF514" s="107">
        <f>FORECAST($C$8-S514,Инклинометрия!$B$2:$B$152,Инклинометрия!$A$2:$A$152)</f>
        <v>1330</v>
      </c>
      <c r="AG514" s="107">
        <f>FORECAST($C$8-(S514+V514),Инклинометрия!$B$2:$B$152,Инклинометрия!$A$2:$A$152)</f>
        <v>0</v>
      </c>
      <c r="AH514" s="107">
        <f>IF(W514=0,"-",FORECAST($C$8+W514,Инклинометрия!$B$2:$B$152,Инклинометрия!$A$2:$A$152))</f>
        <v>1331.5528875839168</v>
      </c>
      <c r="AI514" s="107">
        <f>IF(W514=0,"-",FORECAST($C$8,Инклинометрия!$B$2:$B$152,Инклинометрия!$A$2:$A$152))</f>
        <v>1330</v>
      </c>
      <c r="AK514" s="122">
        <f>2*PI()*$C$5*(AT513-AT512)/(LN(AN513/$I$9)*$I$8/$I$7+LN($I$10/AN513)*$I$8/$I$7)</f>
        <v>0</v>
      </c>
      <c r="AL514" s="67">
        <f>AK514*(B514-B513)</f>
        <v>0</v>
      </c>
      <c r="AM514" s="23">
        <f t="shared" si="151"/>
        <v>4.3059540056097682E-2</v>
      </c>
      <c r="AN514" s="26">
        <f>AN513+AK514*(B514-B513)/(2*PI()*$C$5*AN513*$I$11)</f>
        <v>0.12986115207059001</v>
      </c>
      <c r="AO514" s="87">
        <f t="shared" si="145"/>
        <v>111242.59539450394</v>
      </c>
      <c r="AP514" s="87">
        <f>IF(R514+U514&lt;$C$8,0,32*$G$13/$C$12^2*($I$8*R514+$I$6*U514)+32*$G$14/($C$14^2-$C$13^2)*($I$8*S514+$I$6*V514))</f>
        <v>9917.5953945039291</v>
      </c>
      <c r="AQ514" s="66">
        <f>R514*$C$11*$C$9+U514*$C$11*$C$10</f>
        <v>14695380</v>
      </c>
      <c r="AR514" s="66">
        <f>S514*$C$11*$C$9+V514*$C$11*$C$10</f>
        <v>14695380</v>
      </c>
      <c r="AS514" s="87">
        <f>$C$11*(T514*$C$9+W514*$C$10)</f>
        <v>789129.61404581123</v>
      </c>
      <c r="AT514" s="45">
        <f t="shared" si="139"/>
        <v>15595752.209440315</v>
      </c>
      <c r="AU514" s="75"/>
    </row>
    <row r="515" spans="2:47" ht="15" thickBot="1" x14ac:dyDescent="0.35">
      <c r="B515" s="41">
        <f t="shared" si="146"/>
        <v>4840</v>
      </c>
      <c r="C515" s="8">
        <f t="shared" si="147"/>
        <v>48.4</v>
      </c>
      <c r="D515" s="73">
        <f t="shared" si="133"/>
        <v>64.734999999999999</v>
      </c>
      <c r="E515" s="29">
        <f t="shared" si="136"/>
        <v>3588.8878903489535</v>
      </c>
      <c r="F515" s="29">
        <f t="shared" si="140"/>
        <v>7.4150576246875062</v>
      </c>
      <c r="G515" s="29">
        <f t="shared" si="148"/>
        <v>9.9176395730195388</v>
      </c>
      <c r="H515" s="17">
        <f t="shared" si="149"/>
        <v>4800.1375533417095</v>
      </c>
      <c r="I515" s="29">
        <f t="shared" si="141"/>
        <v>2.2250485660981263</v>
      </c>
      <c r="J515" s="29">
        <f t="shared" si="142"/>
        <v>13.949340071223562</v>
      </c>
      <c r="K515" s="32">
        <f>IF((D514+L514+M514-AL514)/($C$21+$C$22)&gt;$C$8,$C$8,(D514+L514+M514-AL514)/($C$21+$C$22))</f>
        <v>1400</v>
      </c>
      <c r="L515" s="97">
        <f t="shared" si="134"/>
        <v>0</v>
      </c>
      <c r="M515" s="96">
        <f t="shared" si="135"/>
        <v>0</v>
      </c>
      <c r="N515" s="98">
        <f t="shared" si="143"/>
        <v>1.7382597742038917</v>
      </c>
      <c r="O515" s="100">
        <f t="shared" si="137"/>
        <v>4.2266987561397071</v>
      </c>
      <c r="P515" s="104">
        <f t="shared" si="144"/>
        <v>18.880500609176615</v>
      </c>
      <c r="Q515" s="102">
        <f t="shared" si="150"/>
        <v>2.8886093440366814E-2</v>
      </c>
      <c r="R515" s="106">
        <f>K515-U515</f>
        <v>0</v>
      </c>
      <c r="S515" s="106">
        <f>IF(K515-H514&lt;0,0,K515-H514)</f>
        <v>0</v>
      </c>
      <c r="T515" s="106">
        <f t="shared" si="138"/>
        <v>98.365381490613771</v>
      </c>
      <c r="U515" s="107">
        <f>IF(S515&gt;0,0,IF(U514+(F515-AL515/$C$23)*$C$22/($C$21+$C$22)&gt;$C$8,$C$8,IF(V515=$C$8,U514+(F515-AL515/$C$23)*$C$22/$C$21,U514+(F515-AL515/$C$23)*$C$22/($C$21+$C$22))))</f>
        <v>1400</v>
      </c>
      <c r="V515" s="107">
        <f>IF(S515=0,IF(V514+(F515-AL515/$C$23)*$C$22/($C$21+$C$22)&gt;$C$8,$C$8,V514+(F515-AL515/$C$23)*$C$22/($C$21+$C$22)),E515)</f>
        <v>1400</v>
      </c>
      <c r="W515" s="203">
        <f>IF(S515&gt;0,0,IF(W514+AL515/$C$23&gt;$F$23,$F$23,W514+AL515/$C$23))</f>
        <v>1.6346185093862227</v>
      </c>
      <c r="X515" s="105" t="str">
        <f>IF(R515=0,"-",IF(U515=0,FORECAST($C$8,Инклинометрия!$B$2:$B$152,Инклинометрия!$A$2:$A$152),FORECAST(R515,Инклинометрия!$B$2:$B$152,Инклинометрия!$A$2:$A$152)))</f>
        <v>-</v>
      </c>
      <c r="Y515" s="105" t="str">
        <f>IF(R515=0,"-",IF(U515=0,FORECAST($C$8-R515,Инклинометрия!$B$2:$B$152,Инклинометрия!$A$2:$A$152),0))</f>
        <v>-</v>
      </c>
      <c r="Z515" s="105" t="str">
        <f>IF(S515=0,"-",FORECAST($C$8,Инклинометрия!$B$2:$B$152,Инклинометрия!$A$2:$A$152))</f>
        <v>-</v>
      </c>
      <c r="AA515" s="105" t="str">
        <f>IF(S515=0,"-",FORECAST($C$8-S515,Инклинометрия!$B$2:$B$152,Инклинометрия!$A$2:$A$152))</f>
        <v>-</v>
      </c>
      <c r="AB515" s="105">
        <f>IF(T515=0,"-",FORECAST($C$6,Инклинометрия!$B$2:$B$152,Инклинометрия!$A$2:$A$152))</f>
        <v>1425</v>
      </c>
      <c r="AC515" s="105">
        <f>IF(R515=0,FORECAST($C$6-T515,Инклинометрия!$B$2:$B$152,Инклинометрия!$A$2:$A$152),FORECAST($C$8,Инклинометрия!$B$2:$B$152,Инклинометрия!$A$2:$A$152))</f>
        <v>1331.5528875839168</v>
      </c>
      <c r="AD515" s="107">
        <f>IF(U515=0,"-",FORECAST($C$8,Инклинометрия!$B$2:$B$152,Инклинометрия!$A$2:$A$152))</f>
        <v>1330</v>
      </c>
      <c r="AE515" s="107">
        <f>IF(U515=0,"-",FORECAST($C$8-U515,Инклинометрия!$B$2:$B$152,Инклинометрия!$A$2:$A$152))</f>
        <v>0</v>
      </c>
      <c r="AF515" s="107">
        <f>FORECAST($C$8-S515,Инклинометрия!$B$2:$B$152,Инклинометрия!$A$2:$A$152)</f>
        <v>1330</v>
      </c>
      <c r="AG515" s="107">
        <f>FORECAST($C$8-(S515+V515),Инклинометрия!$B$2:$B$152,Инклинометрия!$A$2:$A$152)</f>
        <v>0</v>
      </c>
      <c r="AH515" s="107">
        <f>IF(W515=0,"-",FORECAST($C$8+W515,Инклинометрия!$B$2:$B$152,Инклинометрия!$A$2:$A$152))</f>
        <v>1331.5528875839168</v>
      </c>
      <c r="AI515" s="107">
        <f>IF(W515=0,"-",FORECAST($C$8,Инклинометрия!$B$2:$B$152,Инклинометрия!$A$2:$A$152))</f>
        <v>1330</v>
      </c>
      <c r="AK515" s="122">
        <f>2*PI()*$C$5*(AT514-AT513)/(LN(AN514/$I$9)*$I$8/$I$7+LN($I$10/AN514)*$I$8/$I$7)</f>
        <v>0</v>
      </c>
      <c r="AL515" s="67">
        <f>AK515*(B515-B514)</f>
        <v>0</v>
      </c>
      <c r="AM515" s="23">
        <f t="shared" si="151"/>
        <v>4.3059540056097682E-2</v>
      </c>
      <c r="AN515" s="26">
        <f>AN514+AK515*(B515-B514)/(2*PI()*$C$5*AN514*$I$11)</f>
        <v>0.12986115207059001</v>
      </c>
      <c r="AO515" s="87">
        <f t="shared" si="145"/>
        <v>111242.59539450394</v>
      </c>
      <c r="AP515" s="87">
        <f>IF(R515+U515&lt;$C$8,0,32*$G$13/$C$12^2*($I$8*R515+$I$6*U515)+32*$G$14/($C$14^2-$C$13^2)*($I$8*S515+$I$6*V515))</f>
        <v>9917.5953945039291</v>
      </c>
      <c r="AQ515" s="66">
        <f>R515*$C$11*$C$9+U515*$C$11*$C$10</f>
        <v>14695380</v>
      </c>
      <c r="AR515" s="66">
        <f>S515*$C$11*$C$9+V515*$C$11*$C$10</f>
        <v>14695380</v>
      </c>
      <c r="AS515" s="87">
        <f>$C$11*(T515*$C$9+W515*$C$10)</f>
        <v>789129.61404581123</v>
      </c>
      <c r="AT515" s="45">
        <f t="shared" si="139"/>
        <v>15595752.209440315</v>
      </c>
      <c r="AU515" s="75"/>
    </row>
    <row r="516" spans="2:47" ht="15" thickBot="1" x14ac:dyDescent="0.35">
      <c r="B516" s="41">
        <f t="shared" si="146"/>
        <v>4850</v>
      </c>
      <c r="C516" s="8">
        <f t="shared" si="147"/>
        <v>48.5</v>
      </c>
      <c r="D516" s="73">
        <f t="shared" si="133"/>
        <v>64.868750000000006</v>
      </c>
      <c r="E516" s="29">
        <f t="shared" si="136"/>
        <v>3596.3029479736415</v>
      </c>
      <c r="F516" s="29">
        <f t="shared" si="140"/>
        <v>7.4150576246879609</v>
      </c>
      <c r="G516" s="29">
        <f t="shared" si="148"/>
        <v>9.9176395730201481</v>
      </c>
      <c r="H516" s="17">
        <f t="shared" si="149"/>
        <v>4810.0551929147296</v>
      </c>
      <c r="I516" s="29">
        <f t="shared" si="141"/>
        <v>2.2250485660981263</v>
      </c>
      <c r="J516" s="29">
        <f t="shared" si="142"/>
        <v>13.949340071223991</v>
      </c>
      <c r="K516" s="32">
        <f>IF((D515+L515+M515-AL515)/($C$21+$C$22)&gt;$C$8,$C$8,(D515+L515+M515-AL515)/($C$21+$C$22))</f>
        <v>1400</v>
      </c>
      <c r="L516" s="97">
        <f t="shared" si="134"/>
        <v>0</v>
      </c>
      <c r="M516" s="96">
        <f t="shared" si="135"/>
        <v>0</v>
      </c>
      <c r="N516" s="98">
        <f t="shared" si="143"/>
        <v>1.7382597742038917</v>
      </c>
      <c r="O516" s="100">
        <f t="shared" si="137"/>
        <v>4.2266987561397071</v>
      </c>
      <c r="P516" s="104">
        <f t="shared" si="144"/>
        <v>18.880500609176615</v>
      </c>
      <c r="Q516" s="102">
        <f t="shared" si="150"/>
        <v>2.8886093440366814E-2</v>
      </c>
      <c r="R516" s="106">
        <f>K516-U516</f>
        <v>0</v>
      </c>
      <c r="S516" s="106">
        <f>IF(K516-H515&lt;0,0,K516-H515)</f>
        <v>0</v>
      </c>
      <c r="T516" s="106">
        <f t="shared" si="138"/>
        <v>98.365381490613771</v>
      </c>
      <c r="U516" s="107">
        <f>IF(S516&gt;0,0,IF(U515+(F516-AL516/$C$23)*$C$22/($C$21+$C$22)&gt;$C$8,$C$8,IF(V516=$C$8,U515+(F516-AL516/$C$23)*$C$22/$C$21,U515+(F516-AL516/$C$23)*$C$22/($C$21+$C$22))))</f>
        <v>1400</v>
      </c>
      <c r="V516" s="107">
        <f>IF(S516=0,IF(V515+(F516-AL516/$C$23)*$C$22/($C$21+$C$22)&gt;$C$8,$C$8,V515+(F516-AL516/$C$23)*$C$22/($C$21+$C$22)),E516)</f>
        <v>1400</v>
      </c>
      <c r="W516" s="203">
        <f>IF(S516&gt;0,0,IF(W515+AL516/$C$23&gt;$F$23,$F$23,W515+AL516/$C$23))</f>
        <v>1.6346185093862227</v>
      </c>
      <c r="X516" s="105" t="str">
        <f>IF(R516=0,"-",IF(U516=0,FORECAST($C$8,Инклинометрия!$B$2:$B$152,Инклинометрия!$A$2:$A$152),FORECAST(R516,Инклинометрия!$B$2:$B$152,Инклинометрия!$A$2:$A$152)))</f>
        <v>-</v>
      </c>
      <c r="Y516" s="105" t="str">
        <f>IF(R516=0,"-",IF(U516=0,FORECAST($C$8-R516,Инклинометрия!$B$2:$B$152,Инклинометрия!$A$2:$A$152),0))</f>
        <v>-</v>
      </c>
      <c r="Z516" s="105" t="str">
        <f>IF(S516=0,"-",FORECAST($C$8,Инклинометрия!$B$2:$B$152,Инклинометрия!$A$2:$A$152))</f>
        <v>-</v>
      </c>
      <c r="AA516" s="105" t="str">
        <f>IF(S516=0,"-",FORECAST($C$8-S516,Инклинометрия!$B$2:$B$152,Инклинометрия!$A$2:$A$152))</f>
        <v>-</v>
      </c>
      <c r="AB516" s="105">
        <f>IF(T516=0,"-",FORECAST($C$6,Инклинометрия!$B$2:$B$152,Инклинометрия!$A$2:$A$152))</f>
        <v>1425</v>
      </c>
      <c r="AC516" s="105">
        <f>IF(R516=0,FORECAST($C$6-T516,Инклинометрия!$B$2:$B$152,Инклинометрия!$A$2:$A$152),FORECAST($C$8,Инклинометрия!$B$2:$B$152,Инклинометрия!$A$2:$A$152))</f>
        <v>1331.5528875839168</v>
      </c>
      <c r="AD516" s="107">
        <f>IF(U516=0,"-",FORECAST($C$8,Инклинометрия!$B$2:$B$152,Инклинометрия!$A$2:$A$152))</f>
        <v>1330</v>
      </c>
      <c r="AE516" s="107">
        <f>IF(U516=0,"-",FORECAST($C$8-U516,Инклинометрия!$B$2:$B$152,Инклинометрия!$A$2:$A$152))</f>
        <v>0</v>
      </c>
      <c r="AF516" s="107">
        <f>FORECAST($C$8-S516,Инклинометрия!$B$2:$B$152,Инклинометрия!$A$2:$A$152)</f>
        <v>1330</v>
      </c>
      <c r="AG516" s="107">
        <f>FORECAST($C$8-(S516+V516),Инклинометрия!$B$2:$B$152,Инклинометрия!$A$2:$A$152)</f>
        <v>0</v>
      </c>
      <c r="AH516" s="107">
        <f>IF(W516=0,"-",FORECAST($C$8+W516,Инклинометрия!$B$2:$B$152,Инклинометрия!$A$2:$A$152))</f>
        <v>1331.5528875839168</v>
      </c>
      <c r="AI516" s="107">
        <f>IF(W516=0,"-",FORECAST($C$8,Инклинометрия!$B$2:$B$152,Инклинометрия!$A$2:$A$152))</f>
        <v>1330</v>
      </c>
      <c r="AK516" s="122">
        <f>2*PI()*$C$5*(AT515-AT514)/(LN(AN515/$I$9)*$I$8/$I$7+LN($I$10/AN515)*$I$8/$I$7)</f>
        <v>0</v>
      </c>
      <c r="AL516" s="67">
        <f>AK516*(B516-B515)</f>
        <v>0</v>
      </c>
      <c r="AM516" s="23">
        <f t="shared" si="151"/>
        <v>4.3059540056097682E-2</v>
      </c>
      <c r="AN516" s="26">
        <f>AN515+AK516*(B516-B515)/(2*PI()*$C$5*AN515*$I$11)</f>
        <v>0.12986115207059001</v>
      </c>
      <c r="AO516" s="87">
        <f t="shared" si="145"/>
        <v>111242.59539450394</v>
      </c>
      <c r="AP516" s="87">
        <f>IF(R516+U516&lt;$C$8,0,32*$G$13/$C$12^2*($I$8*R516+$I$6*U516)+32*$G$14/($C$14^2-$C$13^2)*($I$8*S516+$I$6*V516))</f>
        <v>9917.5953945039291</v>
      </c>
      <c r="AQ516" s="66">
        <f>R516*$C$11*$C$9+U516*$C$11*$C$10</f>
        <v>14695380</v>
      </c>
      <c r="AR516" s="66">
        <f>S516*$C$11*$C$9+V516*$C$11*$C$10</f>
        <v>14695380</v>
      </c>
      <c r="AS516" s="87">
        <f>$C$11*(T516*$C$9+W516*$C$10)</f>
        <v>789129.61404581123</v>
      </c>
      <c r="AT516" s="45">
        <f t="shared" si="139"/>
        <v>15595752.209440315</v>
      </c>
      <c r="AU516" s="75"/>
    </row>
    <row r="517" spans="2:47" ht="15" thickBot="1" x14ac:dyDescent="0.35">
      <c r="B517" s="41">
        <f t="shared" si="146"/>
        <v>4860</v>
      </c>
      <c r="C517" s="8">
        <f t="shared" si="147"/>
        <v>48.6</v>
      </c>
      <c r="D517" s="73">
        <f t="shared" si="133"/>
        <v>65.002499999999998</v>
      </c>
      <c r="E517" s="29">
        <f t="shared" si="136"/>
        <v>3603.7180055983295</v>
      </c>
      <c r="F517" s="29">
        <f t="shared" si="140"/>
        <v>7.4150576246879609</v>
      </c>
      <c r="G517" s="29">
        <f t="shared" si="148"/>
        <v>9.9176395730201481</v>
      </c>
      <c r="H517" s="17">
        <f t="shared" si="149"/>
        <v>4819.9728324877497</v>
      </c>
      <c r="I517" s="29">
        <f t="shared" si="141"/>
        <v>2.2250485660981263</v>
      </c>
      <c r="J517" s="29">
        <f t="shared" si="142"/>
        <v>13.949340071223991</v>
      </c>
      <c r="K517" s="32">
        <f>IF((D516+L516+M516-AL516)/($C$21+$C$22)&gt;$C$8,$C$8,(D516+L516+M516-AL516)/($C$21+$C$22))</f>
        <v>1400</v>
      </c>
      <c r="L517" s="97">
        <f t="shared" si="134"/>
        <v>0</v>
      </c>
      <c r="M517" s="96">
        <f t="shared" si="135"/>
        <v>0</v>
      </c>
      <c r="N517" s="98">
        <f t="shared" si="143"/>
        <v>1.7382597742038917</v>
      </c>
      <c r="O517" s="100">
        <f t="shared" si="137"/>
        <v>4.2266987561397071</v>
      </c>
      <c r="P517" s="104">
        <f t="shared" si="144"/>
        <v>18.880500609176615</v>
      </c>
      <c r="Q517" s="102">
        <f t="shared" si="150"/>
        <v>2.8886093440366814E-2</v>
      </c>
      <c r="R517" s="106">
        <f>K517-U517</f>
        <v>0</v>
      </c>
      <c r="S517" s="106">
        <f>IF(K517-H516&lt;0,0,K517-H516)</f>
        <v>0</v>
      </c>
      <c r="T517" s="106">
        <f t="shared" si="138"/>
        <v>98.365381490613771</v>
      </c>
      <c r="U517" s="107">
        <f>IF(S517&gt;0,0,IF(U516+(F517-AL517/$C$23)*$C$22/($C$21+$C$22)&gt;$C$8,$C$8,IF(V517=$C$8,U516+(F517-AL517/$C$23)*$C$22/$C$21,U516+(F517-AL517/$C$23)*$C$22/($C$21+$C$22))))</f>
        <v>1400</v>
      </c>
      <c r="V517" s="107">
        <f>IF(S517=0,IF(V516+(F517-AL517/$C$23)*$C$22/($C$21+$C$22)&gt;$C$8,$C$8,V516+(F517-AL517/$C$23)*$C$22/($C$21+$C$22)),E517)</f>
        <v>1400</v>
      </c>
      <c r="W517" s="203">
        <f>IF(S517&gt;0,0,IF(W516+AL517/$C$23&gt;$F$23,$F$23,W516+AL517/$C$23))</f>
        <v>1.6346185093862227</v>
      </c>
      <c r="X517" s="105" t="str">
        <f>IF(R517=0,"-",IF(U517=0,FORECAST($C$8,Инклинометрия!$B$2:$B$152,Инклинометрия!$A$2:$A$152),FORECAST(R517,Инклинометрия!$B$2:$B$152,Инклинометрия!$A$2:$A$152)))</f>
        <v>-</v>
      </c>
      <c r="Y517" s="105" t="str">
        <f>IF(R517=0,"-",IF(U517=0,FORECAST($C$8-R517,Инклинометрия!$B$2:$B$152,Инклинометрия!$A$2:$A$152),0))</f>
        <v>-</v>
      </c>
      <c r="Z517" s="105" t="str">
        <f>IF(S517=0,"-",FORECAST($C$8,Инклинометрия!$B$2:$B$152,Инклинометрия!$A$2:$A$152))</f>
        <v>-</v>
      </c>
      <c r="AA517" s="105" t="str">
        <f>IF(S517=0,"-",FORECAST($C$8-S517,Инклинометрия!$B$2:$B$152,Инклинометрия!$A$2:$A$152))</f>
        <v>-</v>
      </c>
      <c r="AB517" s="105">
        <f>IF(T517=0,"-",FORECAST($C$6,Инклинометрия!$B$2:$B$152,Инклинометрия!$A$2:$A$152))</f>
        <v>1425</v>
      </c>
      <c r="AC517" s="105">
        <f>IF(R517=0,FORECAST($C$6-T517,Инклинометрия!$B$2:$B$152,Инклинометрия!$A$2:$A$152),FORECAST($C$8,Инклинометрия!$B$2:$B$152,Инклинометрия!$A$2:$A$152))</f>
        <v>1331.5528875839168</v>
      </c>
      <c r="AD517" s="107">
        <f>IF(U517=0,"-",FORECAST($C$8,Инклинометрия!$B$2:$B$152,Инклинометрия!$A$2:$A$152))</f>
        <v>1330</v>
      </c>
      <c r="AE517" s="107">
        <f>IF(U517=0,"-",FORECAST($C$8-U517,Инклинометрия!$B$2:$B$152,Инклинометрия!$A$2:$A$152))</f>
        <v>0</v>
      </c>
      <c r="AF517" s="107">
        <f>FORECAST($C$8-S517,Инклинометрия!$B$2:$B$152,Инклинометрия!$A$2:$A$152)</f>
        <v>1330</v>
      </c>
      <c r="AG517" s="107">
        <f>FORECAST($C$8-(S517+V517),Инклинометрия!$B$2:$B$152,Инклинометрия!$A$2:$A$152)</f>
        <v>0</v>
      </c>
      <c r="AH517" s="107">
        <f>IF(W517=0,"-",FORECAST($C$8+W517,Инклинометрия!$B$2:$B$152,Инклинометрия!$A$2:$A$152))</f>
        <v>1331.5528875839168</v>
      </c>
      <c r="AI517" s="107">
        <f>IF(W517=0,"-",FORECAST($C$8,Инклинометрия!$B$2:$B$152,Инклинометрия!$A$2:$A$152))</f>
        <v>1330</v>
      </c>
      <c r="AK517" s="122">
        <f>2*PI()*$C$5*(AT516-AT515)/(LN(AN516/$I$9)*$I$8/$I$7+LN($I$10/AN516)*$I$8/$I$7)</f>
        <v>0</v>
      </c>
      <c r="AL517" s="67">
        <f>AK517*(B517-B516)</f>
        <v>0</v>
      </c>
      <c r="AM517" s="23">
        <f t="shared" si="151"/>
        <v>4.3059540056097682E-2</v>
      </c>
      <c r="AN517" s="26">
        <f>AN516+AK517*(B517-B516)/(2*PI()*$C$5*AN516*$I$11)</f>
        <v>0.12986115207059001</v>
      </c>
      <c r="AO517" s="87">
        <f t="shared" si="145"/>
        <v>111242.59539450394</v>
      </c>
      <c r="AP517" s="87">
        <f>IF(R517+U517&lt;$C$8,0,32*$G$13/$C$12^2*($I$8*R517+$I$6*U517)+32*$G$14/($C$14^2-$C$13^2)*($I$8*S517+$I$6*V517))</f>
        <v>9917.5953945039291</v>
      </c>
      <c r="AQ517" s="66">
        <f>R517*$C$11*$C$9+U517*$C$11*$C$10</f>
        <v>14695380</v>
      </c>
      <c r="AR517" s="66">
        <f>S517*$C$11*$C$9+V517*$C$11*$C$10</f>
        <v>14695380</v>
      </c>
      <c r="AS517" s="87">
        <f>$C$11*(T517*$C$9+W517*$C$10)</f>
        <v>789129.61404581123</v>
      </c>
      <c r="AT517" s="45">
        <f t="shared" si="139"/>
        <v>15595752.209440315</v>
      </c>
      <c r="AU517" s="75"/>
    </row>
    <row r="518" spans="2:47" ht="15" thickBot="1" x14ac:dyDescent="0.35">
      <c r="B518" s="41">
        <f t="shared" si="146"/>
        <v>4870</v>
      </c>
      <c r="C518" s="8">
        <f t="shared" si="147"/>
        <v>48.7</v>
      </c>
      <c r="D518" s="73">
        <f t="shared" si="133"/>
        <v>65.136250000000004</v>
      </c>
      <c r="E518" s="29">
        <f t="shared" si="136"/>
        <v>3611.1330632230179</v>
      </c>
      <c r="F518" s="29">
        <f t="shared" si="140"/>
        <v>7.4150576246884157</v>
      </c>
      <c r="G518" s="29">
        <f t="shared" si="148"/>
        <v>9.9176395730207556</v>
      </c>
      <c r="H518" s="17">
        <f t="shared" si="149"/>
        <v>4829.8904720607707</v>
      </c>
      <c r="I518" s="29">
        <f t="shared" si="141"/>
        <v>2.2250485660981263</v>
      </c>
      <c r="J518" s="29">
        <f t="shared" si="142"/>
        <v>13.949340071224418</v>
      </c>
      <c r="K518" s="32">
        <f>IF((D517+L517+M517-AL517)/($C$21+$C$22)&gt;$C$8,$C$8,(D517+L517+M517-AL517)/($C$21+$C$22))</f>
        <v>1400</v>
      </c>
      <c r="L518" s="97">
        <f t="shared" si="134"/>
        <v>0</v>
      </c>
      <c r="M518" s="96">
        <f t="shared" si="135"/>
        <v>0</v>
      </c>
      <c r="N518" s="98">
        <f t="shared" si="143"/>
        <v>1.7382597742038917</v>
      </c>
      <c r="O518" s="100">
        <f t="shared" si="137"/>
        <v>4.2266987561397071</v>
      </c>
      <c r="P518" s="104">
        <f t="shared" si="144"/>
        <v>18.880500609176615</v>
      </c>
      <c r="Q518" s="102">
        <f t="shared" si="150"/>
        <v>2.8886093440366814E-2</v>
      </c>
      <c r="R518" s="106">
        <f>K518-U518</f>
        <v>0</v>
      </c>
      <c r="S518" s="106">
        <f>IF(K518-H517&lt;0,0,K518-H517)</f>
        <v>0</v>
      </c>
      <c r="T518" s="106">
        <f t="shared" si="138"/>
        <v>98.365381490613771</v>
      </c>
      <c r="U518" s="107">
        <f>IF(S518&gt;0,0,IF(U517+(F518-AL518/$C$23)*$C$22/($C$21+$C$22)&gt;$C$8,$C$8,IF(V518=$C$8,U517+(F518-AL518/$C$23)*$C$22/$C$21,U517+(F518-AL518/$C$23)*$C$22/($C$21+$C$22))))</f>
        <v>1400</v>
      </c>
      <c r="V518" s="107">
        <f>IF(S518=0,IF(V517+(F518-AL518/$C$23)*$C$22/($C$21+$C$22)&gt;$C$8,$C$8,V517+(F518-AL518/$C$23)*$C$22/($C$21+$C$22)),E518)</f>
        <v>1400</v>
      </c>
      <c r="W518" s="203">
        <f>IF(S518&gt;0,0,IF(W517+AL518/$C$23&gt;$F$23,$F$23,W517+AL518/$C$23))</f>
        <v>1.6346185093862227</v>
      </c>
      <c r="X518" s="105" t="str">
        <f>IF(R518=0,"-",IF(U518=0,FORECAST($C$8,Инклинометрия!$B$2:$B$152,Инклинометрия!$A$2:$A$152),FORECAST(R518,Инклинометрия!$B$2:$B$152,Инклинометрия!$A$2:$A$152)))</f>
        <v>-</v>
      </c>
      <c r="Y518" s="105" t="str">
        <f>IF(R518=0,"-",IF(U518=0,FORECAST($C$8-R518,Инклинометрия!$B$2:$B$152,Инклинометрия!$A$2:$A$152),0))</f>
        <v>-</v>
      </c>
      <c r="Z518" s="105" t="str">
        <f>IF(S518=0,"-",FORECAST($C$8,Инклинометрия!$B$2:$B$152,Инклинометрия!$A$2:$A$152))</f>
        <v>-</v>
      </c>
      <c r="AA518" s="105" t="str">
        <f>IF(S518=0,"-",FORECAST($C$8-S518,Инклинометрия!$B$2:$B$152,Инклинометрия!$A$2:$A$152))</f>
        <v>-</v>
      </c>
      <c r="AB518" s="105">
        <f>IF(T518=0,"-",FORECAST($C$6,Инклинометрия!$B$2:$B$152,Инклинометрия!$A$2:$A$152))</f>
        <v>1425</v>
      </c>
      <c r="AC518" s="105">
        <f>IF(R518=0,FORECAST($C$6-T518,Инклинометрия!$B$2:$B$152,Инклинометрия!$A$2:$A$152),FORECAST($C$8,Инклинометрия!$B$2:$B$152,Инклинометрия!$A$2:$A$152))</f>
        <v>1331.5528875839168</v>
      </c>
      <c r="AD518" s="107">
        <f>IF(U518=0,"-",FORECAST($C$8,Инклинометрия!$B$2:$B$152,Инклинометрия!$A$2:$A$152))</f>
        <v>1330</v>
      </c>
      <c r="AE518" s="107">
        <f>IF(U518=0,"-",FORECAST($C$8-U518,Инклинометрия!$B$2:$B$152,Инклинометрия!$A$2:$A$152))</f>
        <v>0</v>
      </c>
      <c r="AF518" s="107">
        <f>FORECAST($C$8-S518,Инклинометрия!$B$2:$B$152,Инклинометрия!$A$2:$A$152)</f>
        <v>1330</v>
      </c>
      <c r="AG518" s="107">
        <f>FORECAST($C$8-(S518+V518),Инклинометрия!$B$2:$B$152,Инклинометрия!$A$2:$A$152)</f>
        <v>0</v>
      </c>
      <c r="AH518" s="107">
        <f>IF(W518=0,"-",FORECAST($C$8+W518,Инклинометрия!$B$2:$B$152,Инклинометрия!$A$2:$A$152))</f>
        <v>1331.5528875839168</v>
      </c>
      <c r="AI518" s="107">
        <f>IF(W518=0,"-",FORECAST($C$8,Инклинометрия!$B$2:$B$152,Инклинометрия!$A$2:$A$152))</f>
        <v>1330</v>
      </c>
      <c r="AK518" s="122">
        <f>2*PI()*$C$5*(AT517-AT516)/(LN(AN517/$I$9)*$I$8/$I$7+LN($I$10/AN517)*$I$8/$I$7)</f>
        <v>0</v>
      </c>
      <c r="AL518" s="67">
        <f>AK518*(B518-B517)</f>
        <v>0</v>
      </c>
      <c r="AM518" s="23">
        <f t="shared" si="151"/>
        <v>4.3059540056097682E-2</v>
      </c>
      <c r="AN518" s="26">
        <f>AN517+AK518*(B518-B517)/(2*PI()*$C$5*AN517*$I$11)</f>
        <v>0.12986115207059001</v>
      </c>
      <c r="AO518" s="87">
        <f t="shared" si="145"/>
        <v>111242.59539450394</v>
      </c>
      <c r="AP518" s="87">
        <f>IF(R518+U518&lt;$C$8,0,32*$G$13/$C$12^2*($I$8*R518+$I$6*U518)+32*$G$14/($C$14^2-$C$13^2)*($I$8*S518+$I$6*V518))</f>
        <v>9917.5953945039291</v>
      </c>
      <c r="AQ518" s="66">
        <f>R518*$C$11*$C$9+U518*$C$11*$C$10</f>
        <v>14695380</v>
      </c>
      <c r="AR518" s="66">
        <f>S518*$C$11*$C$9+V518*$C$11*$C$10</f>
        <v>14695380</v>
      </c>
      <c r="AS518" s="87">
        <f>$C$11*(T518*$C$9+W518*$C$10)</f>
        <v>789129.61404581123</v>
      </c>
      <c r="AT518" s="45">
        <f t="shared" si="139"/>
        <v>15595752.209440315</v>
      </c>
      <c r="AU518" s="75"/>
    </row>
    <row r="519" spans="2:47" ht="15" thickBot="1" x14ac:dyDescent="0.35">
      <c r="B519" s="41">
        <f t="shared" si="146"/>
        <v>4880</v>
      </c>
      <c r="C519" s="8">
        <f t="shared" si="147"/>
        <v>48.800000000000004</v>
      </c>
      <c r="D519" s="73">
        <f t="shared" si="133"/>
        <v>65.27000000000001</v>
      </c>
      <c r="E519" s="29">
        <f t="shared" si="136"/>
        <v>3618.5481208477058</v>
      </c>
      <c r="F519" s="29">
        <f t="shared" si="140"/>
        <v>7.4150576246879609</v>
      </c>
      <c r="G519" s="29">
        <f t="shared" si="148"/>
        <v>9.9176395730201481</v>
      </c>
      <c r="H519" s="17">
        <f t="shared" si="149"/>
        <v>4839.8081116337908</v>
      </c>
      <c r="I519" s="29">
        <f t="shared" si="141"/>
        <v>2.2250485660981263</v>
      </c>
      <c r="J519" s="29">
        <f t="shared" si="142"/>
        <v>13.949340071223991</v>
      </c>
      <c r="K519" s="32">
        <f>IF((D518+L518+M518-AL518)/($C$21+$C$22)&gt;$C$8,$C$8,(D518+L518+M518-AL518)/($C$21+$C$22))</f>
        <v>1400</v>
      </c>
      <c r="L519" s="97">
        <f t="shared" si="134"/>
        <v>0</v>
      </c>
      <c r="M519" s="96">
        <f t="shared" si="135"/>
        <v>0</v>
      </c>
      <c r="N519" s="98">
        <f t="shared" si="143"/>
        <v>1.7382597742038917</v>
      </c>
      <c r="O519" s="100">
        <f t="shared" si="137"/>
        <v>4.2266987561397071</v>
      </c>
      <c r="P519" s="104">
        <f t="shared" si="144"/>
        <v>18.880500609176615</v>
      </c>
      <c r="Q519" s="102">
        <f t="shared" si="150"/>
        <v>2.8886093440366814E-2</v>
      </c>
      <c r="R519" s="106">
        <f>K519-U519</f>
        <v>0</v>
      </c>
      <c r="S519" s="106">
        <f>IF(K519-H518&lt;0,0,K519-H518)</f>
        <v>0</v>
      </c>
      <c r="T519" s="106">
        <f t="shared" si="138"/>
        <v>98.365381490613771</v>
      </c>
      <c r="U519" s="107">
        <f>IF(S519&gt;0,0,IF(U518+(F519-AL519/$C$23)*$C$22/($C$21+$C$22)&gt;$C$8,$C$8,IF(V519=$C$8,U518+(F519-AL519/$C$23)*$C$22/$C$21,U518+(F519-AL519/$C$23)*$C$22/($C$21+$C$22))))</f>
        <v>1400</v>
      </c>
      <c r="V519" s="107">
        <f>IF(S519=0,IF(V518+(F519-AL519/$C$23)*$C$22/($C$21+$C$22)&gt;$C$8,$C$8,V518+(F519-AL519/$C$23)*$C$22/($C$21+$C$22)),E519)</f>
        <v>1400</v>
      </c>
      <c r="W519" s="203">
        <f>IF(S519&gt;0,0,IF(W518+AL519/$C$23&gt;$F$23,$F$23,W518+AL519/$C$23))</f>
        <v>1.6346185093862227</v>
      </c>
      <c r="X519" s="105" t="str">
        <f>IF(R519=0,"-",IF(U519=0,FORECAST($C$8,Инклинометрия!$B$2:$B$152,Инклинометрия!$A$2:$A$152),FORECAST(R519,Инклинометрия!$B$2:$B$152,Инклинометрия!$A$2:$A$152)))</f>
        <v>-</v>
      </c>
      <c r="Y519" s="105" t="str">
        <f>IF(R519=0,"-",IF(U519=0,FORECAST($C$8-R519,Инклинометрия!$B$2:$B$152,Инклинометрия!$A$2:$A$152),0))</f>
        <v>-</v>
      </c>
      <c r="Z519" s="105" t="str">
        <f>IF(S519=0,"-",FORECAST($C$8,Инклинометрия!$B$2:$B$152,Инклинометрия!$A$2:$A$152))</f>
        <v>-</v>
      </c>
      <c r="AA519" s="105" t="str">
        <f>IF(S519=0,"-",FORECAST($C$8-S519,Инклинометрия!$B$2:$B$152,Инклинометрия!$A$2:$A$152))</f>
        <v>-</v>
      </c>
      <c r="AB519" s="105">
        <f>IF(T519=0,"-",FORECAST($C$6,Инклинометрия!$B$2:$B$152,Инклинометрия!$A$2:$A$152))</f>
        <v>1425</v>
      </c>
      <c r="AC519" s="105">
        <f>IF(R519=0,FORECAST($C$6-T519,Инклинометрия!$B$2:$B$152,Инклинометрия!$A$2:$A$152),FORECAST($C$8,Инклинометрия!$B$2:$B$152,Инклинометрия!$A$2:$A$152))</f>
        <v>1331.5528875839168</v>
      </c>
      <c r="AD519" s="107">
        <f>IF(U519=0,"-",FORECAST($C$8,Инклинометрия!$B$2:$B$152,Инклинометрия!$A$2:$A$152))</f>
        <v>1330</v>
      </c>
      <c r="AE519" s="107">
        <f>IF(U519=0,"-",FORECAST($C$8-U519,Инклинометрия!$B$2:$B$152,Инклинометрия!$A$2:$A$152))</f>
        <v>0</v>
      </c>
      <c r="AF519" s="107">
        <f>FORECAST($C$8-S519,Инклинометрия!$B$2:$B$152,Инклинометрия!$A$2:$A$152)</f>
        <v>1330</v>
      </c>
      <c r="AG519" s="107">
        <f>FORECAST($C$8-(S519+V519),Инклинометрия!$B$2:$B$152,Инклинометрия!$A$2:$A$152)</f>
        <v>0</v>
      </c>
      <c r="AH519" s="107">
        <f>IF(W519=0,"-",FORECAST($C$8+W519,Инклинометрия!$B$2:$B$152,Инклинометрия!$A$2:$A$152))</f>
        <v>1331.5528875839168</v>
      </c>
      <c r="AI519" s="107">
        <f>IF(W519=0,"-",FORECAST($C$8,Инклинометрия!$B$2:$B$152,Инклинометрия!$A$2:$A$152))</f>
        <v>1330</v>
      </c>
      <c r="AK519" s="122">
        <f>2*PI()*$C$5*(AT518-AT517)/(LN(AN518/$I$9)*$I$8/$I$7+LN($I$10/AN518)*$I$8/$I$7)</f>
        <v>0</v>
      </c>
      <c r="AL519" s="67">
        <f>AK519*(B519-B518)</f>
        <v>0</v>
      </c>
      <c r="AM519" s="23">
        <f t="shared" si="151"/>
        <v>4.3059540056097682E-2</v>
      </c>
      <c r="AN519" s="26">
        <f>AN518+AK519*(B519-B518)/(2*PI()*$C$5*AN518*$I$11)</f>
        <v>0.12986115207059001</v>
      </c>
      <c r="AO519" s="87">
        <f t="shared" si="145"/>
        <v>111242.59539450394</v>
      </c>
      <c r="AP519" s="87">
        <f>IF(R519+U519&lt;$C$8,0,32*$G$13/$C$12^2*($I$8*R519+$I$6*U519)+32*$G$14/($C$14^2-$C$13^2)*($I$8*S519+$I$6*V519))</f>
        <v>9917.5953945039291</v>
      </c>
      <c r="AQ519" s="66">
        <f>R519*$C$11*$C$9+U519*$C$11*$C$10</f>
        <v>14695380</v>
      </c>
      <c r="AR519" s="66">
        <f>S519*$C$11*$C$9+V519*$C$11*$C$10</f>
        <v>14695380</v>
      </c>
      <c r="AS519" s="87">
        <f>$C$11*(T519*$C$9+W519*$C$10)</f>
        <v>789129.61404581123</v>
      </c>
      <c r="AT519" s="45">
        <f t="shared" si="139"/>
        <v>15595752.209440315</v>
      </c>
      <c r="AU519" s="75"/>
    </row>
    <row r="520" spans="2:47" ht="15" thickBot="1" x14ac:dyDescent="0.35">
      <c r="B520" s="41">
        <f t="shared" si="146"/>
        <v>4890</v>
      </c>
      <c r="C520" s="8">
        <f t="shared" si="147"/>
        <v>48.9</v>
      </c>
      <c r="D520" s="73">
        <f t="shared" si="133"/>
        <v>65.403750000000002</v>
      </c>
      <c r="E520" s="29">
        <f t="shared" si="136"/>
        <v>3625.9631784723933</v>
      </c>
      <c r="F520" s="29">
        <f t="shared" si="140"/>
        <v>7.4150576246875062</v>
      </c>
      <c r="G520" s="29">
        <f t="shared" si="148"/>
        <v>9.9176395730195388</v>
      </c>
      <c r="H520" s="17">
        <f t="shared" si="149"/>
        <v>4849.7257512068099</v>
      </c>
      <c r="I520" s="29">
        <f t="shared" si="141"/>
        <v>2.2250485660981263</v>
      </c>
      <c r="J520" s="29">
        <f t="shared" si="142"/>
        <v>13.949340071223562</v>
      </c>
      <c r="K520" s="32">
        <f>IF((D519+L519+M519-AL519)/($C$21+$C$22)&gt;$C$8,$C$8,(D519+L519+M519-AL519)/($C$21+$C$22))</f>
        <v>1400</v>
      </c>
      <c r="L520" s="97">
        <f t="shared" si="134"/>
        <v>0</v>
      </c>
      <c r="M520" s="96">
        <f t="shared" si="135"/>
        <v>0</v>
      </c>
      <c r="N520" s="98">
        <f t="shared" si="143"/>
        <v>1.7382597742038917</v>
      </c>
      <c r="O520" s="100">
        <f t="shared" si="137"/>
        <v>4.2266987561397071</v>
      </c>
      <c r="P520" s="104">
        <f t="shared" si="144"/>
        <v>18.880500609176615</v>
      </c>
      <c r="Q520" s="102">
        <f t="shared" si="150"/>
        <v>2.8886093440366814E-2</v>
      </c>
      <c r="R520" s="106">
        <f>K520-U520</f>
        <v>0</v>
      </c>
      <c r="S520" s="106">
        <f>IF(K520-H519&lt;0,0,K520-H519)</f>
        <v>0</v>
      </c>
      <c r="T520" s="106">
        <f t="shared" si="138"/>
        <v>98.365381490613771</v>
      </c>
      <c r="U520" s="107">
        <f>IF(S520&gt;0,0,IF(U519+(F520-AL520/$C$23)*$C$22/($C$21+$C$22)&gt;$C$8,$C$8,IF(V520=$C$8,U519+(F520-AL520/$C$23)*$C$22/$C$21,U519+(F520-AL520/$C$23)*$C$22/($C$21+$C$22))))</f>
        <v>1400</v>
      </c>
      <c r="V520" s="107">
        <f>IF(S520=0,IF(V519+(F520-AL520/$C$23)*$C$22/($C$21+$C$22)&gt;$C$8,$C$8,V519+(F520-AL520/$C$23)*$C$22/($C$21+$C$22)),E520)</f>
        <v>1400</v>
      </c>
      <c r="W520" s="203">
        <f>IF(S520&gt;0,0,IF(W519+AL520/$C$23&gt;$F$23,$F$23,W519+AL520/$C$23))</f>
        <v>1.6346185093862227</v>
      </c>
      <c r="X520" s="105" t="str">
        <f>IF(R520=0,"-",IF(U520=0,FORECAST($C$8,Инклинометрия!$B$2:$B$152,Инклинометрия!$A$2:$A$152),FORECAST(R520,Инклинометрия!$B$2:$B$152,Инклинометрия!$A$2:$A$152)))</f>
        <v>-</v>
      </c>
      <c r="Y520" s="105" t="str">
        <f>IF(R520=0,"-",IF(U520=0,FORECAST($C$8-R520,Инклинометрия!$B$2:$B$152,Инклинометрия!$A$2:$A$152),0))</f>
        <v>-</v>
      </c>
      <c r="Z520" s="105" t="str">
        <f>IF(S520=0,"-",FORECAST($C$8,Инклинометрия!$B$2:$B$152,Инклинометрия!$A$2:$A$152))</f>
        <v>-</v>
      </c>
      <c r="AA520" s="105" t="str">
        <f>IF(S520=0,"-",FORECAST($C$8-S520,Инклинометрия!$B$2:$B$152,Инклинометрия!$A$2:$A$152))</f>
        <v>-</v>
      </c>
      <c r="AB520" s="105">
        <f>IF(T520=0,"-",FORECAST($C$6,Инклинометрия!$B$2:$B$152,Инклинометрия!$A$2:$A$152))</f>
        <v>1425</v>
      </c>
      <c r="AC520" s="105">
        <f>IF(R520=0,FORECAST($C$6-T520,Инклинометрия!$B$2:$B$152,Инклинометрия!$A$2:$A$152),FORECAST($C$8,Инклинометрия!$B$2:$B$152,Инклинометрия!$A$2:$A$152))</f>
        <v>1331.5528875839168</v>
      </c>
      <c r="AD520" s="107">
        <f>IF(U520=0,"-",FORECAST($C$8,Инклинометрия!$B$2:$B$152,Инклинометрия!$A$2:$A$152))</f>
        <v>1330</v>
      </c>
      <c r="AE520" s="107">
        <f>IF(U520=0,"-",FORECAST($C$8-U520,Инклинометрия!$B$2:$B$152,Инклинометрия!$A$2:$A$152))</f>
        <v>0</v>
      </c>
      <c r="AF520" s="107">
        <f>FORECAST($C$8-S520,Инклинометрия!$B$2:$B$152,Инклинометрия!$A$2:$A$152)</f>
        <v>1330</v>
      </c>
      <c r="AG520" s="107">
        <f>FORECAST($C$8-(S520+V520),Инклинометрия!$B$2:$B$152,Инклинометрия!$A$2:$A$152)</f>
        <v>0</v>
      </c>
      <c r="AH520" s="107">
        <f>IF(W520=0,"-",FORECAST($C$8+W520,Инклинометрия!$B$2:$B$152,Инклинометрия!$A$2:$A$152))</f>
        <v>1331.5528875839168</v>
      </c>
      <c r="AI520" s="107">
        <f>IF(W520=0,"-",FORECAST($C$8,Инклинометрия!$B$2:$B$152,Инклинометрия!$A$2:$A$152))</f>
        <v>1330</v>
      </c>
      <c r="AK520" s="122">
        <f>2*PI()*$C$5*(AT519-AT518)/(LN(AN519/$I$9)*$I$8/$I$7+LN($I$10/AN519)*$I$8/$I$7)</f>
        <v>0</v>
      </c>
      <c r="AL520" s="67">
        <f>AK520*(B520-B519)</f>
        <v>0</v>
      </c>
      <c r="AM520" s="23">
        <f t="shared" si="151"/>
        <v>4.3059540056097682E-2</v>
      </c>
      <c r="AN520" s="26">
        <f>AN519+AK520*(B520-B519)/(2*PI()*$C$5*AN519*$I$11)</f>
        <v>0.12986115207059001</v>
      </c>
      <c r="AO520" s="87">
        <f t="shared" si="145"/>
        <v>111242.59539450394</v>
      </c>
      <c r="AP520" s="87">
        <f>IF(R520+U520&lt;$C$8,0,32*$G$13/$C$12^2*($I$8*R520+$I$6*U520)+32*$G$14/($C$14^2-$C$13^2)*($I$8*S520+$I$6*V520))</f>
        <v>9917.5953945039291</v>
      </c>
      <c r="AQ520" s="66">
        <f>R520*$C$11*$C$9+U520*$C$11*$C$10</f>
        <v>14695380</v>
      </c>
      <c r="AR520" s="66">
        <f>S520*$C$11*$C$9+V520*$C$11*$C$10</f>
        <v>14695380</v>
      </c>
      <c r="AS520" s="87">
        <f>$C$11*(T520*$C$9+W520*$C$10)</f>
        <v>789129.61404581123</v>
      </c>
      <c r="AT520" s="45">
        <f t="shared" si="139"/>
        <v>15595752.209440315</v>
      </c>
      <c r="AU520" s="75"/>
    </row>
    <row r="521" spans="2:47" ht="15" thickBot="1" x14ac:dyDescent="0.35">
      <c r="B521" s="41">
        <f t="shared" si="146"/>
        <v>4900</v>
      </c>
      <c r="C521" s="8">
        <f t="shared" si="147"/>
        <v>49</v>
      </c>
      <c r="D521" s="73">
        <f t="shared" si="133"/>
        <v>65.537499999999994</v>
      </c>
      <c r="E521" s="29">
        <f t="shared" si="136"/>
        <v>3633.3782360970813</v>
      </c>
      <c r="F521" s="29">
        <f t="shared" si="140"/>
        <v>7.4150576246879609</v>
      </c>
      <c r="G521" s="29">
        <f t="shared" si="148"/>
        <v>9.9176395730201481</v>
      </c>
      <c r="H521" s="17">
        <f t="shared" si="149"/>
        <v>4859.64339077983</v>
      </c>
      <c r="I521" s="29">
        <f t="shared" si="141"/>
        <v>2.2250485660981263</v>
      </c>
      <c r="J521" s="29">
        <f t="shared" si="142"/>
        <v>13.949340071223991</v>
      </c>
      <c r="K521" s="32">
        <f>IF((D520+L520+M520-AL520)/($C$21+$C$22)&gt;$C$8,$C$8,(D520+L520+M520-AL520)/($C$21+$C$22))</f>
        <v>1400</v>
      </c>
      <c r="L521" s="97">
        <f t="shared" si="134"/>
        <v>0</v>
      </c>
      <c r="M521" s="96">
        <f t="shared" si="135"/>
        <v>0</v>
      </c>
      <c r="N521" s="98">
        <f t="shared" si="143"/>
        <v>1.7382597742038917</v>
      </c>
      <c r="O521" s="100">
        <f t="shared" si="137"/>
        <v>4.2266987561397071</v>
      </c>
      <c r="P521" s="104">
        <f t="shared" si="144"/>
        <v>18.880500609176615</v>
      </c>
      <c r="Q521" s="102">
        <f t="shared" si="150"/>
        <v>2.8886093440366814E-2</v>
      </c>
      <c r="R521" s="106">
        <f>K521-U521</f>
        <v>0</v>
      </c>
      <c r="S521" s="106">
        <f>IF(K521-H520&lt;0,0,K521-H520)</f>
        <v>0</v>
      </c>
      <c r="T521" s="106">
        <f t="shared" si="138"/>
        <v>98.365381490613771</v>
      </c>
      <c r="U521" s="107">
        <f>IF(S521&gt;0,0,IF(U520+(F521-AL521/$C$23)*$C$22/($C$21+$C$22)&gt;$C$8,$C$8,IF(V521=$C$8,U520+(F521-AL521/$C$23)*$C$22/$C$21,U520+(F521-AL521/$C$23)*$C$22/($C$21+$C$22))))</f>
        <v>1400</v>
      </c>
      <c r="V521" s="107">
        <f>IF(S521=0,IF(V520+(F521-AL521/$C$23)*$C$22/($C$21+$C$22)&gt;$C$8,$C$8,V520+(F521-AL521/$C$23)*$C$22/($C$21+$C$22)),E521)</f>
        <v>1400</v>
      </c>
      <c r="W521" s="203">
        <f>IF(S521&gt;0,0,IF(W520+AL521/$C$23&gt;$F$23,$F$23,W520+AL521/$C$23))</f>
        <v>1.6346185093862227</v>
      </c>
      <c r="X521" s="105" t="str">
        <f>IF(R521=0,"-",IF(U521=0,FORECAST($C$8,Инклинометрия!$B$2:$B$152,Инклинометрия!$A$2:$A$152),FORECAST(R521,Инклинометрия!$B$2:$B$152,Инклинометрия!$A$2:$A$152)))</f>
        <v>-</v>
      </c>
      <c r="Y521" s="105" t="str">
        <f>IF(R521=0,"-",IF(U521=0,FORECAST($C$8-R521,Инклинометрия!$B$2:$B$152,Инклинометрия!$A$2:$A$152),0))</f>
        <v>-</v>
      </c>
      <c r="Z521" s="105" t="str">
        <f>IF(S521=0,"-",FORECAST($C$8,Инклинометрия!$B$2:$B$152,Инклинометрия!$A$2:$A$152))</f>
        <v>-</v>
      </c>
      <c r="AA521" s="105" t="str">
        <f>IF(S521=0,"-",FORECAST($C$8-S521,Инклинометрия!$B$2:$B$152,Инклинометрия!$A$2:$A$152))</f>
        <v>-</v>
      </c>
      <c r="AB521" s="105">
        <f>IF(T521=0,"-",FORECAST($C$6,Инклинометрия!$B$2:$B$152,Инклинометрия!$A$2:$A$152))</f>
        <v>1425</v>
      </c>
      <c r="AC521" s="105">
        <f>IF(R521=0,FORECAST($C$6-T521,Инклинометрия!$B$2:$B$152,Инклинометрия!$A$2:$A$152),FORECAST($C$8,Инклинометрия!$B$2:$B$152,Инклинометрия!$A$2:$A$152))</f>
        <v>1331.5528875839168</v>
      </c>
      <c r="AD521" s="107">
        <f>IF(U521=0,"-",FORECAST($C$8,Инклинометрия!$B$2:$B$152,Инклинометрия!$A$2:$A$152))</f>
        <v>1330</v>
      </c>
      <c r="AE521" s="107">
        <f>IF(U521=0,"-",FORECAST($C$8-U521,Инклинометрия!$B$2:$B$152,Инклинометрия!$A$2:$A$152))</f>
        <v>0</v>
      </c>
      <c r="AF521" s="107">
        <f>FORECAST($C$8-S521,Инклинометрия!$B$2:$B$152,Инклинометрия!$A$2:$A$152)</f>
        <v>1330</v>
      </c>
      <c r="AG521" s="107">
        <f>FORECAST($C$8-(S521+V521),Инклинометрия!$B$2:$B$152,Инклинометрия!$A$2:$A$152)</f>
        <v>0</v>
      </c>
      <c r="AH521" s="107">
        <f>IF(W521=0,"-",FORECAST($C$8+W521,Инклинометрия!$B$2:$B$152,Инклинометрия!$A$2:$A$152))</f>
        <v>1331.5528875839168</v>
      </c>
      <c r="AI521" s="107">
        <f>IF(W521=0,"-",FORECAST($C$8,Инклинометрия!$B$2:$B$152,Инклинометрия!$A$2:$A$152))</f>
        <v>1330</v>
      </c>
      <c r="AK521" s="122">
        <f>2*PI()*$C$5*(AT520-AT519)/(LN(AN520/$I$9)*$I$8/$I$7+LN($I$10/AN520)*$I$8/$I$7)</f>
        <v>0</v>
      </c>
      <c r="AL521" s="67">
        <f>AK521*(B521-B520)</f>
        <v>0</v>
      </c>
      <c r="AM521" s="23">
        <f t="shared" si="151"/>
        <v>4.3059540056097682E-2</v>
      </c>
      <c r="AN521" s="26">
        <f>AN520+AK521*(B521-B520)/(2*PI()*$C$5*AN520*$I$11)</f>
        <v>0.12986115207059001</v>
      </c>
      <c r="AO521" s="87">
        <f t="shared" si="145"/>
        <v>111242.59539450394</v>
      </c>
      <c r="AP521" s="87">
        <f>IF(R521+U521&lt;$C$8,0,32*$G$13/$C$12^2*($I$8*R521+$I$6*U521)+32*$G$14/($C$14^2-$C$13^2)*($I$8*S521+$I$6*V521))</f>
        <v>9917.5953945039291</v>
      </c>
      <c r="AQ521" s="66">
        <f>R521*$C$11*$C$9+U521*$C$11*$C$10</f>
        <v>14695380</v>
      </c>
      <c r="AR521" s="66">
        <f>S521*$C$11*$C$9+V521*$C$11*$C$10</f>
        <v>14695380</v>
      </c>
      <c r="AS521" s="87">
        <f>$C$11*(T521*$C$9+W521*$C$10)</f>
        <v>789129.61404581123</v>
      </c>
      <c r="AT521" s="45">
        <f t="shared" si="139"/>
        <v>15595752.209440315</v>
      </c>
      <c r="AU521" s="75"/>
    </row>
    <row r="522" spans="2:47" ht="15" thickBot="1" x14ac:dyDescent="0.35">
      <c r="B522" s="41">
        <f t="shared" si="146"/>
        <v>4910</v>
      </c>
      <c r="C522" s="8">
        <f t="shared" si="147"/>
        <v>49.1</v>
      </c>
      <c r="D522" s="73">
        <f t="shared" si="133"/>
        <v>65.671250000000001</v>
      </c>
      <c r="E522" s="29">
        <f t="shared" si="136"/>
        <v>3640.7932937217693</v>
      </c>
      <c r="F522" s="29">
        <f t="shared" si="140"/>
        <v>7.4150576246879609</v>
      </c>
      <c r="G522" s="29">
        <f t="shared" si="148"/>
        <v>9.9176395730201481</v>
      </c>
      <c r="H522" s="17">
        <f t="shared" si="149"/>
        <v>4869.5610303528501</v>
      </c>
      <c r="I522" s="29">
        <f t="shared" si="141"/>
        <v>2.2250485660981263</v>
      </c>
      <c r="J522" s="29">
        <f t="shared" si="142"/>
        <v>13.949340071223991</v>
      </c>
      <c r="K522" s="32">
        <f>IF((D521+L521+M521-AL521)/($C$21+$C$22)&gt;$C$8,$C$8,(D521+L521+M521-AL521)/($C$21+$C$22))</f>
        <v>1400</v>
      </c>
      <c r="L522" s="97">
        <f t="shared" si="134"/>
        <v>0</v>
      </c>
      <c r="M522" s="96">
        <f t="shared" si="135"/>
        <v>0</v>
      </c>
      <c r="N522" s="98">
        <f t="shared" si="143"/>
        <v>1.7382597742038917</v>
      </c>
      <c r="O522" s="100">
        <f t="shared" si="137"/>
        <v>4.2266987561397071</v>
      </c>
      <c r="P522" s="104">
        <f t="shared" si="144"/>
        <v>18.880500609176615</v>
      </c>
      <c r="Q522" s="102">
        <f t="shared" si="150"/>
        <v>2.8886093440366814E-2</v>
      </c>
      <c r="R522" s="106">
        <f>K522-U522</f>
        <v>0</v>
      </c>
      <c r="S522" s="106">
        <f>IF(K522-H521&lt;0,0,K522-H521)</f>
        <v>0</v>
      </c>
      <c r="T522" s="106">
        <f t="shared" si="138"/>
        <v>98.365381490613771</v>
      </c>
      <c r="U522" s="107">
        <f>IF(S522&gt;0,0,IF(U521+(F522-AL522/$C$23)*$C$22/($C$21+$C$22)&gt;$C$8,$C$8,IF(V522=$C$8,U521+(F522-AL522/$C$23)*$C$22/$C$21,U521+(F522-AL522/$C$23)*$C$22/($C$21+$C$22))))</f>
        <v>1400</v>
      </c>
      <c r="V522" s="107">
        <f>IF(S522=0,IF(V521+(F522-AL522/$C$23)*$C$22/($C$21+$C$22)&gt;$C$8,$C$8,V521+(F522-AL522/$C$23)*$C$22/($C$21+$C$22)),E522)</f>
        <v>1400</v>
      </c>
      <c r="W522" s="203">
        <f>IF(S522&gt;0,0,IF(W521+AL522/$C$23&gt;$F$23,$F$23,W521+AL522/$C$23))</f>
        <v>1.6346185093862227</v>
      </c>
      <c r="X522" s="105" t="str">
        <f>IF(R522=0,"-",IF(U522=0,FORECAST($C$8,Инклинометрия!$B$2:$B$152,Инклинометрия!$A$2:$A$152),FORECAST(R522,Инклинометрия!$B$2:$B$152,Инклинометрия!$A$2:$A$152)))</f>
        <v>-</v>
      </c>
      <c r="Y522" s="105" t="str">
        <f>IF(R522=0,"-",IF(U522=0,FORECAST($C$8-R522,Инклинометрия!$B$2:$B$152,Инклинометрия!$A$2:$A$152),0))</f>
        <v>-</v>
      </c>
      <c r="Z522" s="105" t="str">
        <f>IF(S522=0,"-",FORECAST($C$8,Инклинометрия!$B$2:$B$152,Инклинометрия!$A$2:$A$152))</f>
        <v>-</v>
      </c>
      <c r="AA522" s="105" t="str">
        <f>IF(S522=0,"-",FORECAST($C$8-S522,Инклинометрия!$B$2:$B$152,Инклинометрия!$A$2:$A$152))</f>
        <v>-</v>
      </c>
      <c r="AB522" s="105">
        <f>IF(T522=0,"-",FORECAST($C$6,Инклинометрия!$B$2:$B$152,Инклинометрия!$A$2:$A$152))</f>
        <v>1425</v>
      </c>
      <c r="AC522" s="105">
        <f>IF(R522=0,FORECAST($C$6-T522,Инклинометрия!$B$2:$B$152,Инклинометрия!$A$2:$A$152),FORECAST($C$8,Инклинометрия!$B$2:$B$152,Инклинометрия!$A$2:$A$152))</f>
        <v>1331.5528875839168</v>
      </c>
      <c r="AD522" s="107">
        <f>IF(U522=0,"-",FORECAST($C$8,Инклинометрия!$B$2:$B$152,Инклинометрия!$A$2:$A$152))</f>
        <v>1330</v>
      </c>
      <c r="AE522" s="107">
        <f>IF(U522=0,"-",FORECAST($C$8-U522,Инклинометрия!$B$2:$B$152,Инклинометрия!$A$2:$A$152))</f>
        <v>0</v>
      </c>
      <c r="AF522" s="107">
        <f>FORECAST($C$8-S522,Инклинометрия!$B$2:$B$152,Инклинометрия!$A$2:$A$152)</f>
        <v>1330</v>
      </c>
      <c r="AG522" s="107">
        <f>FORECAST($C$8-(S522+V522),Инклинометрия!$B$2:$B$152,Инклинометрия!$A$2:$A$152)</f>
        <v>0</v>
      </c>
      <c r="AH522" s="107">
        <f>IF(W522=0,"-",FORECAST($C$8+W522,Инклинометрия!$B$2:$B$152,Инклинометрия!$A$2:$A$152))</f>
        <v>1331.5528875839168</v>
      </c>
      <c r="AI522" s="107">
        <f>IF(W522=0,"-",FORECAST($C$8,Инклинометрия!$B$2:$B$152,Инклинометрия!$A$2:$A$152))</f>
        <v>1330</v>
      </c>
      <c r="AK522" s="122">
        <f>2*PI()*$C$5*(AT521-AT520)/(LN(AN521/$I$9)*$I$8/$I$7+LN($I$10/AN521)*$I$8/$I$7)</f>
        <v>0</v>
      </c>
      <c r="AL522" s="67">
        <f>AK522*(B522-B521)</f>
        <v>0</v>
      </c>
      <c r="AM522" s="23">
        <f t="shared" si="151"/>
        <v>4.3059540056097682E-2</v>
      </c>
      <c r="AN522" s="26">
        <f>AN521+AK522*(B522-B521)/(2*PI()*$C$5*AN521*$I$11)</f>
        <v>0.12986115207059001</v>
      </c>
      <c r="AO522" s="87">
        <f t="shared" si="145"/>
        <v>111242.59539450394</v>
      </c>
      <c r="AP522" s="87">
        <f>IF(R522+U522&lt;$C$8,0,32*$G$13/$C$12^2*($I$8*R522+$I$6*U522)+32*$G$14/($C$14^2-$C$13^2)*($I$8*S522+$I$6*V522))</f>
        <v>9917.5953945039291</v>
      </c>
      <c r="AQ522" s="66">
        <f>R522*$C$11*$C$9+U522*$C$11*$C$10</f>
        <v>14695380</v>
      </c>
      <c r="AR522" s="66">
        <f>S522*$C$11*$C$9+V522*$C$11*$C$10</f>
        <v>14695380</v>
      </c>
      <c r="AS522" s="87">
        <f>$C$11*(T522*$C$9+W522*$C$10)</f>
        <v>789129.61404581123</v>
      </c>
      <c r="AT522" s="45">
        <f t="shared" si="139"/>
        <v>15595752.209440315</v>
      </c>
      <c r="AU522" s="75"/>
    </row>
    <row r="523" spans="2:47" ht="15" thickBot="1" x14ac:dyDescent="0.35">
      <c r="B523" s="41">
        <f t="shared" si="146"/>
        <v>4920</v>
      </c>
      <c r="C523" s="8">
        <f t="shared" si="147"/>
        <v>49.2</v>
      </c>
      <c r="D523" s="73">
        <f t="shared" si="133"/>
        <v>65.805000000000007</v>
      </c>
      <c r="E523" s="29">
        <f t="shared" si="136"/>
        <v>3648.2083513464572</v>
      </c>
      <c r="F523" s="29">
        <f t="shared" si="140"/>
        <v>7.4150576246879609</v>
      </c>
      <c r="G523" s="29">
        <f t="shared" si="148"/>
        <v>9.9176395730201481</v>
      </c>
      <c r="H523" s="17">
        <f t="shared" si="149"/>
        <v>4879.4786699258702</v>
      </c>
      <c r="I523" s="29">
        <f t="shared" si="141"/>
        <v>2.2250485660981263</v>
      </c>
      <c r="J523" s="29">
        <f t="shared" si="142"/>
        <v>13.949340071223991</v>
      </c>
      <c r="K523" s="32">
        <f>IF((D522+L522+M522-AL522)/($C$21+$C$22)&gt;$C$8,$C$8,(D522+L522+M522-AL522)/($C$21+$C$22))</f>
        <v>1400</v>
      </c>
      <c r="L523" s="97">
        <f t="shared" si="134"/>
        <v>0</v>
      </c>
      <c r="M523" s="96">
        <f t="shared" si="135"/>
        <v>0</v>
      </c>
      <c r="N523" s="98">
        <f t="shared" si="143"/>
        <v>1.7382597742038917</v>
      </c>
      <c r="O523" s="100">
        <f t="shared" si="137"/>
        <v>4.2266987561397071</v>
      </c>
      <c r="P523" s="104">
        <f t="shared" si="144"/>
        <v>18.880500609176615</v>
      </c>
      <c r="Q523" s="102">
        <f t="shared" si="150"/>
        <v>2.8886093440366814E-2</v>
      </c>
      <c r="R523" s="106">
        <f>K523-U523</f>
        <v>0</v>
      </c>
      <c r="S523" s="106">
        <f>IF(K523-H522&lt;0,0,K523-H522)</f>
        <v>0</v>
      </c>
      <c r="T523" s="106">
        <f t="shared" si="138"/>
        <v>98.365381490613771</v>
      </c>
      <c r="U523" s="107">
        <f>IF(S523&gt;0,0,IF(U522+(F523-AL523/$C$23)*$C$22/($C$21+$C$22)&gt;$C$8,$C$8,IF(V523=$C$8,U522+(F523-AL523/$C$23)*$C$22/$C$21,U522+(F523-AL523/$C$23)*$C$22/($C$21+$C$22))))</f>
        <v>1400</v>
      </c>
      <c r="V523" s="107">
        <f>IF(S523=0,IF(V522+(F523-AL523/$C$23)*$C$22/($C$21+$C$22)&gt;$C$8,$C$8,V522+(F523-AL523/$C$23)*$C$22/($C$21+$C$22)),E523)</f>
        <v>1400</v>
      </c>
      <c r="W523" s="203">
        <f>IF(S523&gt;0,0,IF(W522+AL523/$C$23&gt;$F$23,$F$23,W522+AL523/$C$23))</f>
        <v>1.6346185093862227</v>
      </c>
      <c r="X523" s="105" t="str">
        <f>IF(R523=0,"-",IF(U523=0,FORECAST($C$8,Инклинометрия!$B$2:$B$152,Инклинометрия!$A$2:$A$152),FORECAST(R523,Инклинометрия!$B$2:$B$152,Инклинометрия!$A$2:$A$152)))</f>
        <v>-</v>
      </c>
      <c r="Y523" s="105" t="str">
        <f>IF(R523=0,"-",IF(U523=0,FORECAST($C$8-R523,Инклинометрия!$B$2:$B$152,Инклинометрия!$A$2:$A$152),0))</f>
        <v>-</v>
      </c>
      <c r="Z523" s="105" t="str">
        <f>IF(S523=0,"-",FORECAST($C$8,Инклинометрия!$B$2:$B$152,Инклинометрия!$A$2:$A$152))</f>
        <v>-</v>
      </c>
      <c r="AA523" s="105" t="str">
        <f>IF(S523=0,"-",FORECAST($C$8-S523,Инклинометрия!$B$2:$B$152,Инклинометрия!$A$2:$A$152))</f>
        <v>-</v>
      </c>
      <c r="AB523" s="105">
        <f>IF(T523=0,"-",FORECAST($C$6,Инклинометрия!$B$2:$B$152,Инклинометрия!$A$2:$A$152))</f>
        <v>1425</v>
      </c>
      <c r="AC523" s="105">
        <f>IF(R523=0,FORECAST($C$6-T523,Инклинометрия!$B$2:$B$152,Инклинометрия!$A$2:$A$152),FORECAST($C$8,Инклинометрия!$B$2:$B$152,Инклинометрия!$A$2:$A$152))</f>
        <v>1331.5528875839168</v>
      </c>
      <c r="AD523" s="107">
        <f>IF(U523=0,"-",FORECAST($C$8,Инклинометрия!$B$2:$B$152,Инклинометрия!$A$2:$A$152))</f>
        <v>1330</v>
      </c>
      <c r="AE523" s="107">
        <f>IF(U523=0,"-",FORECAST($C$8-U523,Инклинометрия!$B$2:$B$152,Инклинометрия!$A$2:$A$152))</f>
        <v>0</v>
      </c>
      <c r="AF523" s="107">
        <f>FORECAST($C$8-S523,Инклинометрия!$B$2:$B$152,Инклинометрия!$A$2:$A$152)</f>
        <v>1330</v>
      </c>
      <c r="AG523" s="107">
        <f>FORECAST($C$8-(S523+V523),Инклинометрия!$B$2:$B$152,Инклинометрия!$A$2:$A$152)</f>
        <v>0</v>
      </c>
      <c r="AH523" s="107">
        <f>IF(W523=0,"-",FORECAST($C$8+W523,Инклинометрия!$B$2:$B$152,Инклинометрия!$A$2:$A$152))</f>
        <v>1331.5528875839168</v>
      </c>
      <c r="AI523" s="107">
        <f>IF(W523=0,"-",FORECAST($C$8,Инклинометрия!$B$2:$B$152,Инклинометрия!$A$2:$A$152))</f>
        <v>1330</v>
      </c>
      <c r="AK523" s="122">
        <f>2*PI()*$C$5*(AT522-AT521)/(LN(AN522/$I$9)*$I$8/$I$7+LN($I$10/AN522)*$I$8/$I$7)</f>
        <v>0</v>
      </c>
      <c r="AL523" s="67">
        <f>AK523*(B523-B522)</f>
        <v>0</v>
      </c>
      <c r="AM523" s="23">
        <f t="shared" si="151"/>
        <v>4.3059540056097682E-2</v>
      </c>
      <c r="AN523" s="26">
        <f>AN522+AK523*(B523-B522)/(2*PI()*$C$5*AN522*$I$11)</f>
        <v>0.12986115207059001</v>
      </c>
      <c r="AO523" s="87">
        <f t="shared" si="145"/>
        <v>111242.59539450394</v>
      </c>
      <c r="AP523" s="87">
        <f>IF(R523+U523&lt;$C$8,0,32*$G$13/$C$12^2*($I$8*R523+$I$6*U523)+32*$G$14/($C$14^2-$C$13^2)*($I$8*S523+$I$6*V523))</f>
        <v>9917.5953945039291</v>
      </c>
      <c r="AQ523" s="66">
        <f>R523*$C$11*$C$9+U523*$C$11*$C$10</f>
        <v>14695380</v>
      </c>
      <c r="AR523" s="66">
        <f>S523*$C$11*$C$9+V523*$C$11*$C$10</f>
        <v>14695380</v>
      </c>
      <c r="AS523" s="87">
        <f>$C$11*(T523*$C$9+W523*$C$10)</f>
        <v>789129.61404581123</v>
      </c>
      <c r="AT523" s="45">
        <f t="shared" si="139"/>
        <v>15595752.209440315</v>
      </c>
      <c r="AU523" s="75"/>
    </row>
    <row r="524" spans="2:47" ht="15" thickBot="1" x14ac:dyDescent="0.35">
      <c r="B524" s="41">
        <f t="shared" si="146"/>
        <v>4930</v>
      </c>
      <c r="C524" s="8">
        <f t="shared" si="147"/>
        <v>49.300000000000004</v>
      </c>
      <c r="D524" s="73">
        <f t="shared" si="133"/>
        <v>65.938750000000013</v>
      </c>
      <c r="E524" s="29">
        <f t="shared" si="136"/>
        <v>3655.6234089711452</v>
      </c>
      <c r="F524" s="29">
        <f t="shared" si="140"/>
        <v>7.4150576246879609</v>
      </c>
      <c r="G524" s="29">
        <f t="shared" si="148"/>
        <v>9.9176395730201481</v>
      </c>
      <c r="H524" s="17">
        <f t="shared" si="149"/>
        <v>4889.3963094988903</v>
      </c>
      <c r="I524" s="29">
        <f t="shared" si="141"/>
        <v>2.2250485660981263</v>
      </c>
      <c r="J524" s="29">
        <f t="shared" si="142"/>
        <v>13.949340071223991</v>
      </c>
      <c r="K524" s="32">
        <f>IF((D523+L523+M523-AL523)/($C$21+$C$22)&gt;$C$8,$C$8,(D523+L523+M523-AL523)/($C$21+$C$22))</f>
        <v>1400</v>
      </c>
      <c r="L524" s="97">
        <f t="shared" si="134"/>
        <v>0</v>
      </c>
      <c r="M524" s="96">
        <f t="shared" si="135"/>
        <v>0</v>
      </c>
      <c r="N524" s="98">
        <f t="shared" si="143"/>
        <v>1.7382597742038917</v>
      </c>
      <c r="O524" s="100">
        <f t="shared" si="137"/>
        <v>4.2266987561397071</v>
      </c>
      <c r="P524" s="104">
        <f t="shared" si="144"/>
        <v>18.880500609176615</v>
      </c>
      <c r="Q524" s="102">
        <f t="shared" si="150"/>
        <v>2.8886093440366814E-2</v>
      </c>
      <c r="R524" s="106">
        <f>K524-U524</f>
        <v>0</v>
      </c>
      <c r="S524" s="106">
        <f>IF(K524-H523&lt;0,0,K524-H523)</f>
        <v>0</v>
      </c>
      <c r="T524" s="106">
        <f t="shared" si="138"/>
        <v>98.365381490613771</v>
      </c>
      <c r="U524" s="107">
        <f>IF(S524&gt;0,0,IF(U523+(F524-AL524/$C$23)*$C$22/($C$21+$C$22)&gt;$C$8,$C$8,IF(V524=$C$8,U523+(F524-AL524/$C$23)*$C$22/$C$21,U523+(F524-AL524/$C$23)*$C$22/($C$21+$C$22))))</f>
        <v>1400</v>
      </c>
      <c r="V524" s="107">
        <f>IF(S524=0,IF(V523+(F524-AL524/$C$23)*$C$22/($C$21+$C$22)&gt;$C$8,$C$8,V523+(F524-AL524/$C$23)*$C$22/($C$21+$C$22)),E524)</f>
        <v>1400</v>
      </c>
      <c r="W524" s="203">
        <f>IF(S524&gt;0,0,IF(W523+AL524/$C$23&gt;$F$23,$F$23,W523+AL524/$C$23))</f>
        <v>1.6346185093862227</v>
      </c>
      <c r="X524" s="105" t="str">
        <f>IF(R524=0,"-",IF(U524=0,FORECAST($C$8,Инклинометрия!$B$2:$B$152,Инклинометрия!$A$2:$A$152),FORECAST(R524,Инклинометрия!$B$2:$B$152,Инклинометрия!$A$2:$A$152)))</f>
        <v>-</v>
      </c>
      <c r="Y524" s="105" t="str">
        <f>IF(R524=0,"-",IF(U524=0,FORECAST($C$8-R524,Инклинометрия!$B$2:$B$152,Инклинометрия!$A$2:$A$152),0))</f>
        <v>-</v>
      </c>
      <c r="Z524" s="105" t="str">
        <f>IF(S524=0,"-",FORECAST($C$8,Инклинометрия!$B$2:$B$152,Инклинометрия!$A$2:$A$152))</f>
        <v>-</v>
      </c>
      <c r="AA524" s="105" t="str">
        <f>IF(S524=0,"-",FORECAST($C$8-S524,Инклинометрия!$B$2:$B$152,Инклинометрия!$A$2:$A$152))</f>
        <v>-</v>
      </c>
      <c r="AB524" s="105">
        <f>IF(T524=0,"-",FORECAST($C$6,Инклинометрия!$B$2:$B$152,Инклинометрия!$A$2:$A$152))</f>
        <v>1425</v>
      </c>
      <c r="AC524" s="105">
        <f>IF(R524=0,FORECAST($C$6-T524,Инклинометрия!$B$2:$B$152,Инклинометрия!$A$2:$A$152),FORECAST($C$8,Инклинометрия!$B$2:$B$152,Инклинометрия!$A$2:$A$152))</f>
        <v>1331.5528875839168</v>
      </c>
      <c r="AD524" s="107">
        <f>IF(U524=0,"-",FORECAST($C$8,Инклинометрия!$B$2:$B$152,Инклинометрия!$A$2:$A$152))</f>
        <v>1330</v>
      </c>
      <c r="AE524" s="107">
        <f>IF(U524=0,"-",FORECAST($C$8-U524,Инклинометрия!$B$2:$B$152,Инклинометрия!$A$2:$A$152))</f>
        <v>0</v>
      </c>
      <c r="AF524" s="107">
        <f>FORECAST($C$8-S524,Инклинометрия!$B$2:$B$152,Инклинометрия!$A$2:$A$152)</f>
        <v>1330</v>
      </c>
      <c r="AG524" s="107">
        <f>FORECAST($C$8-(S524+V524),Инклинометрия!$B$2:$B$152,Инклинометрия!$A$2:$A$152)</f>
        <v>0</v>
      </c>
      <c r="AH524" s="107">
        <f>IF(W524=0,"-",FORECAST($C$8+W524,Инклинометрия!$B$2:$B$152,Инклинометрия!$A$2:$A$152))</f>
        <v>1331.5528875839168</v>
      </c>
      <c r="AI524" s="107">
        <f>IF(W524=0,"-",FORECAST($C$8,Инклинометрия!$B$2:$B$152,Инклинометрия!$A$2:$A$152))</f>
        <v>1330</v>
      </c>
      <c r="AK524" s="122">
        <f>2*PI()*$C$5*(AT523-AT522)/(LN(AN523/$I$9)*$I$8/$I$7+LN($I$10/AN523)*$I$8/$I$7)</f>
        <v>0</v>
      </c>
      <c r="AL524" s="67">
        <f>AK524*(B524-B523)</f>
        <v>0</v>
      </c>
      <c r="AM524" s="23">
        <f t="shared" si="151"/>
        <v>4.3059540056097682E-2</v>
      </c>
      <c r="AN524" s="26">
        <f>AN523+AK524*(B524-B523)/(2*PI()*$C$5*AN523*$I$11)</f>
        <v>0.12986115207059001</v>
      </c>
      <c r="AO524" s="87">
        <f t="shared" si="145"/>
        <v>111242.59539450394</v>
      </c>
      <c r="AP524" s="87">
        <f>IF(R524+U524&lt;$C$8,0,32*$G$13/$C$12^2*($I$8*R524+$I$6*U524)+32*$G$14/($C$14^2-$C$13^2)*($I$8*S524+$I$6*V524))</f>
        <v>9917.5953945039291</v>
      </c>
      <c r="AQ524" s="66">
        <f>R524*$C$11*$C$9+U524*$C$11*$C$10</f>
        <v>14695380</v>
      </c>
      <c r="AR524" s="66">
        <f>S524*$C$11*$C$9+V524*$C$11*$C$10</f>
        <v>14695380</v>
      </c>
      <c r="AS524" s="87">
        <f>$C$11*(T524*$C$9+W524*$C$10)</f>
        <v>789129.61404581123</v>
      </c>
      <c r="AT524" s="45">
        <f t="shared" si="139"/>
        <v>15595752.209440315</v>
      </c>
      <c r="AU524" s="75"/>
    </row>
    <row r="525" spans="2:47" ht="15" thickBot="1" x14ac:dyDescent="0.35">
      <c r="B525" s="41">
        <f t="shared" si="146"/>
        <v>4940</v>
      </c>
      <c r="C525" s="8">
        <f t="shared" si="147"/>
        <v>49.4</v>
      </c>
      <c r="D525" s="73">
        <f t="shared" si="133"/>
        <v>66.072500000000005</v>
      </c>
      <c r="E525" s="29">
        <f t="shared" si="136"/>
        <v>3663.0384665958327</v>
      </c>
      <c r="F525" s="29">
        <f t="shared" si="140"/>
        <v>7.4150576246875062</v>
      </c>
      <c r="G525" s="29">
        <f t="shared" si="148"/>
        <v>9.9176395730195388</v>
      </c>
      <c r="H525" s="17">
        <f t="shared" si="149"/>
        <v>4899.3139490719095</v>
      </c>
      <c r="I525" s="29">
        <f t="shared" si="141"/>
        <v>2.2250485660981263</v>
      </c>
      <c r="J525" s="29">
        <f t="shared" si="142"/>
        <v>13.949340071223562</v>
      </c>
      <c r="K525" s="32">
        <f>IF((D524+L524+M524-AL524)/($C$21+$C$22)&gt;$C$8,$C$8,(D524+L524+M524-AL524)/($C$21+$C$22))</f>
        <v>1400</v>
      </c>
      <c r="L525" s="97">
        <f t="shared" si="134"/>
        <v>0</v>
      </c>
      <c r="M525" s="96">
        <f t="shared" si="135"/>
        <v>0</v>
      </c>
      <c r="N525" s="98">
        <f t="shared" si="143"/>
        <v>1.7382597742038917</v>
      </c>
      <c r="O525" s="100">
        <f t="shared" si="137"/>
        <v>4.2266987561397071</v>
      </c>
      <c r="P525" s="104">
        <f t="shared" si="144"/>
        <v>18.880500609176615</v>
      </c>
      <c r="Q525" s="102">
        <f t="shared" si="150"/>
        <v>2.8886093440366814E-2</v>
      </c>
      <c r="R525" s="106">
        <f>K525-U525</f>
        <v>0</v>
      </c>
      <c r="S525" s="106">
        <f>IF(K525-H524&lt;0,0,K525-H524)</f>
        <v>0</v>
      </c>
      <c r="T525" s="106">
        <f t="shared" si="138"/>
        <v>98.365381490613771</v>
      </c>
      <c r="U525" s="107">
        <f>IF(S525&gt;0,0,IF(U524+(F525-AL525/$C$23)*$C$22/($C$21+$C$22)&gt;$C$8,$C$8,IF(V525=$C$8,U524+(F525-AL525/$C$23)*$C$22/$C$21,U524+(F525-AL525/$C$23)*$C$22/($C$21+$C$22))))</f>
        <v>1400</v>
      </c>
      <c r="V525" s="107">
        <f>IF(S525=0,IF(V524+(F525-AL525/$C$23)*$C$22/($C$21+$C$22)&gt;$C$8,$C$8,V524+(F525-AL525/$C$23)*$C$22/($C$21+$C$22)),E525)</f>
        <v>1400</v>
      </c>
      <c r="W525" s="203">
        <f>IF(S525&gt;0,0,IF(W524+AL525/$C$23&gt;$F$23,$F$23,W524+AL525/$C$23))</f>
        <v>1.6346185093862227</v>
      </c>
      <c r="X525" s="105" t="str">
        <f>IF(R525=0,"-",IF(U525=0,FORECAST($C$8,Инклинометрия!$B$2:$B$152,Инклинометрия!$A$2:$A$152),FORECAST(R525,Инклинометрия!$B$2:$B$152,Инклинометрия!$A$2:$A$152)))</f>
        <v>-</v>
      </c>
      <c r="Y525" s="105" t="str">
        <f>IF(R525=0,"-",IF(U525=0,FORECAST($C$8-R525,Инклинометрия!$B$2:$B$152,Инклинометрия!$A$2:$A$152),0))</f>
        <v>-</v>
      </c>
      <c r="Z525" s="105" t="str">
        <f>IF(S525=0,"-",FORECAST($C$8,Инклинометрия!$B$2:$B$152,Инклинометрия!$A$2:$A$152))</f>
        <v>-</v>
      </c>
      <c r="AA525" s="105" t="str">
        <f>IF(S525=0,"-",FORECAST($C$8-S525,Инклинометрия!$B$2:$B$152,Инклинометрия!$A$2:$A$152))</f>
        <v>-</v>
      </c>
      <c r="AB525" s="105">
        <f>IF(T525=0,"-",FORECAST($C$6,Инклинометрия!$B$2:$B$152,Инклинометрия!$A$2:$A$152))</f>
        <v>1425</v>
      </c>
      <c r="AC525" s="105">
        <f>IF(R525=0,FORECAST($C$6-T525,Инклинометрия!$B$2:$B$152,Инклинометрия!$A$2:$A$152),FORECAST($C$8,Инклинометрия!$B$2:$B$152,Инклинометрия!$A$2:$A$152))</f>
        <v>1331.5528875839168</v>
      </c>
      <c r="AD525" s="107">
        <f>IF(U525=0,"-",FORECAST($C$8,Инклинометрия!$B$2:$B$152,Инклинометрия!$A$2:$A$152))</f>
        <v>1330</v>
      </c>
      <c r="AE525" s="107">
        <f>IF(U525=0,"-",FORECAST($C$8-U525,Инклинометрия!$B$2:$B$152,Инклинометрия!$A$2:$A$152))</f>
        <v>0</v>
      </c>
      <c r="AF525" s="107">
        <f>FORECAST($C$8-S525,Инклинометрия!$B$2:$B$152,Инклинометрия!$A$2:$A$152)</f>
        <v>1330</v>
      </c>
      <c r="AG525" s="107">
        <f>FORECAST($C$8-(S525+V525),Инклинометрия!$B$2:$B$152,Инклинометрия!$A$2:$A$152)</f>
        <v>0</v>
      </c>
      <c r="AH525" s="107">
        <f>IF(W525=0,"-",FORECAST($C$8+W525,Инклинометрия!$B$2:$B$152,Инклинометрия!$A$2:$A$152))</f>
        <v>1331.5528875839168</v>
      </c>
      <c r="AI525" s="107">
        <f>IF(W525=0,"-",FORECAST($C$8,Инклинометрия!$B$2:$B$152,Инклинометрия!$A$2:$A$152))</f>
        <v>1330</v>
      </c>
      <c r="AK525" s="122">
        <f>2*PI()*$C$5*(AT524-AT523)/(LN(AN524/$I$9)*$I$8/$I$7+LN($I$10/AN524)*$I$8/$I$7)</f>
        <v>0</v>
      </c>
      <c r="AL525" s="67">
        <f>AK525*(B525-B524)</f>
        <v>0</v>
      </c>
      <c r="AM525" s="23">
        <f t="shared" si="151"/>
        <v>4.3059540056097682E-2</v>
      </c>
      <c r="AN525" s="26">
        <f>AN524+AK525*(B525-B524)/(2*PI()*$C$5*AN524*$I$11)</f>
        <v>0.12986115207059001</v>
      </c>
      <c r="AO525" s="87">
        <f t="shared" si="145"/>
        <v>111242.59539450394</v>
      </c>
      <c r="AP525" s="87">
        <f>IF(R525+U525&lt;$C$8,0,32*$G$13/$C$12^2*($I$8*R525+$I$6*U525)+32*$G$14/($C$14^2-$C$13^2)*($I$8*S525+$I$6*V525))</f>
        <v>9917.5953945039291</v>
      </c>
      <c r="AQ525" s="66">
        <f>R525*$C$11*$C$9+U525*$C$11*$C$10</f>
        <v>14695380</v>
      </c>
      <c r="AR525" s="66">
        <f>S525*$C$11*$C$9+V525*$C$11*$C$10</f>
        <v>14695380</v>
      </c>
      <c r="AS525" s="87">
        <f>$C$11*(T525*$C$9+W525*$C$10)</f>
        <v>789129.61404581123</v>
      </c>
      <c r="AT525" s="45">
        <f t="shared" si="139"/>
        <v>15595752.209440315</v>
      </c>
      <c r="AU525" s="75"/>
    </row>
    <row r="526" spans="2:47" ht="15" thickBot="1" x14ac:dyDescent="0.35">
      <c r="B526" s="41">
        <f t="shared" si="146"/>
        <v>4950</v>
      </c>
      <c r="C526" s="8">
        <f t="shared" si="147"/>
        <v>49.5</v>
      </c>
      <c r="D526" s="73">
        <f t="shared" si="133"/>
        <v>66.206249999999997</v>
      </c>
      <c r="E526" s="29">
        <f t="shared" si="136"/>
        <v>3670.4535242205206</v>
      </c>
      <c r="F526" s="29">
        <f t="shared" si="140"/>
        <v>7.4150576246879609</v>
      </c>
      <c r="G526" s="29">
        <f t="shared" si="148"/>
        <v>9.9176395730201481</v>
      </c>
      <c r="H526" s="17">
        <f t="shared" si="149"/>
        <v>4909.2315886449296</v>
      </c>
      <c r="I526" s="29">
        <f t="shared" si="141"/>
        <v>2.2250485660981263</v>
      </c>
      <c r="J526" s="29">
        <f t="shared" si="142"/>
        <v>13.949340071223991</v>
      </c>
      <c r="K526" s="32">
        <f>IF((D525+L525+M525-AL525)/($C$21+$C$22)&gt;$C$8,$C$8,(D525+L525+M525-AL525)/($C$21+$C$22))</f>
        <v>1400</v>
      </c>
      <c r="L526" s="97">
        <f t="shared" si="134"/>
        <v>0</v>
      </c>
      <c r="M526" s="96">
        <f t="shared" si="135"/>
        <v>0</v>
      </c>
      <c r="N526" s="98">
        <f t="shared" si="143"/>
        <v>1.7382597742038917</v>
      </c>
      <c r="O526" s="100">
        <f t="shared" si="137"/>
        <v>4.2266987561397071</v>
      </c>
      <c r="P526" s="104">
        <f t="shared" si="144"/>
        <v>18.880500609176615</v>
      </c>
      <c r="Q526" s="102">
        <f t="shared" si="150"/>
        <v>2.8886093440366814E-2</v>
      </c>
      <c r="R526" s="106">
        <f>K526-U526</f>
        <v>0</v>
      </c>
      <c r="S526" s="106">
        <f>IF(K526-H525&lt;0,0,K526-H525)</f>
        <v>0</v>
      </c>
      <c r="T526" s="106">
        <f t="shared" si="138"/>
        <v>98.365381490613771</v>
      </c>
      <c r="U526" s="107">
        <f>IF(S526&gt;0,0,IF(U525+(F526-AL526/$C$23)*$C$22/($C$21+$C$22)&gt;$C$8,$C$8,IF(V526=$C$8,U525+(F526-AL526/$C$23)*$C$22/$C$21,U525+(F526-AL526/$C$23)*$C$22/($C$21+$C$22))))</f>
        <v>1400</v>
      </c>
      <c r="V526" s="107">
        <f>IF(S526=0,IF(V525+(F526-AL526/$C$23)*$C$22/($C$21+$C$22)&gt;$C$8,$C$8,V525+(F526-AL526/$C$23)*$C$22/($C$21+$C$22)),E526)</f>
        <v>1400</v>
      </c>
      <c r="W526" s="203">
        <f>IF(S526&gt;0,0,IF(W525+AL526/$C$23&gt;$F$23,$F$23,W525+AL526/$C$23))</f>
        <v>1.6346185093862227</v>
      </c>
      <c r="X526" s="105" t="str">
        <f>IF(R526=0,"-",IF(U526=0,FORECAST($C$8,Инклинометрия!$B$2:$B$152,Инклинометрия!$A$2:$A$152),FORECAST(R526,Инклинометрия!$B$2:$B$152,Инклинометрия!$A$2:$A$152)))</f>
        <v>-</v>
      </c>
      <c r="Y526" s="105" t="str">
        <f>IF(R526=0,"-",IF(U526=0,FORECAST($C$8-R526,Инклинометрия!$B$2:$B$152,Инклинометрия!$A$2:$A$152),0))</f>
        <v>-</v>
      </c>
      <c r="Z526" s="105" t="str">
        <f>IF(S526=0,"-",FORECAST($C$8,Инклинометрия!$B$2:$B$152,Инклинометрия!$A$2:$A$152))</f>
        <v>-</v>
      </c>
      <c r="AA526" s="105" t="str">
        <f>IF(S526=0,"-",FORECAST($C$8-S526,Инклинометрия!$B$2:$B$152,Инклинометрия!$A$2:$A$152))</f>
        <v>-</v>
      </c>
      <c r="AB526" s="105">
        <f>IF(T526=0,"-",FORECAST($C$6,Инклинометрия!$B$2:$B$152,Инклинометрия!$A$2:$A$152))</f>
        <v>1425</v>
      </c>
      <c r="AC526" s="105">
        <f>IF(R526=0,FORECAST($C$6-T526,Инклинометрия!$B$2:$B$152,Инклинометрия!$A$2:$A$152),FORECAST($C$8,Инклинометрия!$B$2:$B$152,Инклинометрия!$A$2:$A$152))</f>
        <v>1331.5528875839168</v>
      </c>
      <c r="AD526" s="107">
        <f>IF(U526=0,"-",FORECAST($C$8,Инклинометрия!$B$2:$B$152,Инклинометрия!$A$2:$A$152))</f>
        <v>1330</v>
      </c>
      <c r="AE526" s="107">
        <f>IF(U526=0,"-",FORECAST($C$8-U526,Инклинометрия!$B$2:$B$152,Инклинометрия!$A$2:$A$152))</f>
        <v>0</v>
      </c>
      <c r="AF526" s="107">
        <f>FORECAST($C$8-S526,Инклинометрия!$B$2:$B$152,Инклинометрия!$A$2:$A$152)</f>
        <v>1330</v>
      </c>
      <c r="AG526" s="107">
        <f>FORECAST($C$8-(S526+V526),Инклинометрия!$B$2:$B$152,Инклинометрия!$A$2:$A$152)</f>
        <v>0</v>
      </c>
      <c r="AH526" s="107">
        <f>IF(W526=0,"-",FORECAST($C$8+W526,Инклинометрия!$B$2:$B$152,Инклинометрия!$A$2:$A$152))</f>
        <v>1331.5528875839168</v>
      </c>
      <c r="AI526" s="107">
        <f>IF(W526=0,"-",FORECAST($C$8,Инклинометрия!$B$2:$B$152,Инклинометрия!$A$2:$A$152))</f>
        <v>1330</v>
      </c>
      <c r="AK526" s="122">
        <f>2*PI()*$C$5*(AT525-AT524)/(LN(AN525/$I$9)*$I$8/$I$7+LN($I$10/AN525)*$I$8/$I$7)</f>
        <v>0</v>
      </c>
      <c r="AL526" s="67">
        <f>AK526*(B526-B525)</f>
        <v>0</v>
      </c>
      <c r="AM526" s="23">
        <f t="shared" si="151"/>
        <v>4.3059540056097682E-2</v>
      </c>
      <c r="AN526" s="26">
        <f>AN525+AK526*(B526-B525)/(2*PI()*$C$5*AN525*$I$11)</f>
        <v>0.12986115207059001</v>
      </c>
      <c r="AO526" s="87">
        <f t="shared" si="145"/>
        <v>111242.59539450394</v>
      </c>
      <c r="AP526" s="87">
        <f>IF(R526+U526&lt;$C$8,0,32*$G$13/$C$12^2*($I$8*R526+$I$6*U526)+32*$G$14/($C$14^2-$C$13^2)*($I$8*S526+$I$6*V526))</f>
        <v>9917.5953945039291</v>
      </c>
      <c r="AQ526" s="66">
        <f>R526*$C$11*$C$9+U526*$C$11*$C$10</f>
        <v>14695380</v>
      </c>
      <c r="AR526" s="66">
        <f>S526*$C$11*$C$9+V526*$C$11*$C$10</f>
        <v>14695380</v>
      </c>
      <c r="AS526" s="87">
        <f>$C$11*(T526*$C$9+W526*$C$10)</f>
        <v>789129.61404581123</v>
      </c>
      <c r="AT526" s="45">
        <f t="shared" si="139"/>
        <v>15595752.209440315</v>
      </c>
      <c r="AU526" s="75"/>
    </row>
    <row r="527" spans="2:47" ht="15" thickBot="1" x14ac:dyDescent="0.35">
      <c r="B527" s="41">
        <f t="shared" si="146"/>
        <v>4960</v>
      </c>
      <c r="C527" s="8">
        <f t="shared" si="147"/>
        <v>49.6</v>
      </c>
      <c r="D527" s="73">
        <f t="shared" si="133"/>
        <v>66.34</v>
      </c>
      <c r="E527" s="29">
        <f t="shared" si="136"/>
        <v>3677.8685818452091</v>
      </c>
      <c r="F527" s="29">
        <f t="shared" si="140"/>
        <v>7.4150576246884157</v>
      </c>
      <c r="G527" s="29">
        <f t="shared" si="148"/>
        <v>9.9176395730207556</v>
      </c>
      <c r="H527" s="17">
        <f t="shared" si="149"/>
        <v>4919.1492282179506</v>
      </c>
      <c r="I527" s="29">
        <f t="shared" si="141"/>
        <v>2.2250485660981263</v>
      </c>
      <c r="J527" s="29">
        <f t="shared" si="142"/>
        <v>13.949340071224418</v>
      </c>
      <c r="K527" s="32">
        <f>IF((D526+L526+M526-AL526)/($C$21+$C$22)&gt;$C$8,$C$8,(D526+L526+M526-AL526)/($C$21+$C$22))</f>
        <v>1400</v>
      </c>
      <c r="L527" s="97">
        <f t="shared" si="134"/>
        <v>0</v>
      </c>
      <c r="M527" s="96">
        <f t="shared" si="135"/>
        <v>0</v>
      </c>
      <c r="N527" s="98">
        <f t="shared" si="143"/>
        <v>1.7382597742038917</v>
      </c>
      <c r="O527" s="100">
        <f t="shared" si="137"/>
        <v>4.2266987561397071</v>
      </c>
      <c r="P527" s="104">
        <f t="shared" si="144"/>
        <v>18.880500609176615</v>
      </c>
      <c r="Q527" s="102">
        <f t="shared" si="150"/>
        <v>2.8886093440366814E-2</v>
      </c>
      <c r="R527" s="106">
        <f>K527-U527</f>
        <v>0</v>
      </c>
      <c r="S527" s="106">
        <f>IF(K527-H526&lt;0,0,K527-H526)</f>
        <v>0</v>
      </c>
      <c r="T527" s="106">
        <f t="shared" si="138"/>
        <v>98.365381490613771</v>
      </c>
      <c r="U527" s="107">
        <f>IF(S527&gt;0,0,IF(U526+(F527-AL527/$C$23)*$C$22/($C$21+$C$22)&gt;$C$8,$C$8,IF(V527=$C$8,U526+(F527-AL527/$C$23)*$C$22/$C$21,U526+(F527-AL527/$C$23)*$C$22/($C$21+$C$22))))</f>
        <v>1400</v>
      </c>
      <c r="V527" s="107">
        <f>IF(S527=0,IF(V526+(F527-AL527/$C$23)*$C$22/($C$21+$C$22)&gt;$C$8,$C$8,V526+(F527-AL527/$C$23)*$C$22/($C$21+$C$22)),E527)</f>
        <v>1400</v>
      </c>
      <c r="W527" s="203">
        <f>IF(S527&gt;0,0,IF(W526+AL527/$C$23&gt;$F$23,$F$23,W526+AL527/$C$23))</f>
        <v>1.6346185093862227</v>
      </c>
      <c r="X527" s="105" t="str">
        <f>IF(R527=0,"-",IF(U527=0,FORECAST($C$8,Инклинометрия!$B$2:$B$152,Инклинометрия!$A$2:$A$152),FORECAST(R527,Инклинометрия!$B$2:$B$152,Инклинометрия!$A$2:$A$152)))</f>
        <v>-</v>
      </c>
      <c r="Y527" s="105" t="str">
        <f>IF(R527=0,"-",IF(U527=0,FORECAST($C$8-R527,Инклинометрия!$B$2:$B$152,Инклинометрия!$A$2:$A$152),0))</f>
        <v>-</v>
      </c>
      <c r="Z527" s="105" t="str">
        <f>IF(S527=0,"-",FORECAST($C$8,Инклинометрия!$B$2:$B$152,Инклинометрия!$A$2:$A$152))</f>
        <v>-</v>
      </c>
      <c r="AA527" s="105" t="str">
        <f>IF(S527=0,"-",FORECAST($C$8-S527,Инклинометрия!$B$2:$B$152,Инклинометрия!$A$2:$A$152))</f>
        <v>-</v>
      </c>
      <c r="AB527" s="105">
        <f>IF(T527=0,"-",FORECAST($C$6,Инклинометрия!$B$2:$B$152,Инклинометрия!$A$2:$A$152))</f>
        <v>1425</v>
      </c>
      <c r="AC527" s="105">
        <f>IF(R527=0,FORECAST($C$6-T527,Инклинометрия!$B$2:$B$152,Инклинометрия!$A$2:$A$152),FORECAST($C$8,Инклинометрия!$B$2:$B$152,Инклинометрия!$A$2:$A$152))</f>
        <v>1331.5528875839168</v>
      </c>
      <c r="AD527" s="107">
        <f>IF(U527=0,"-",FORECAST($C$8,Инклинометрия!$B$2:$B$152,Инклинометрия!$A$2:$A$152))</f>
        <v>1330</v>
      </c>
      <c r="AE527" s="107">
        <f>IF(U527=0,"-",FORECAST($C$8-U527,Инклинометрия!$B$2:$B$152,Инклинометрия!$A$2:$A$152))</f>
        <v>0</v>
      </c>
      <c r="AF527" s="107">
        <f>FORECAST($C$8-S527,Инклинометрия!$B$2:$B$152,Инклинометрия!$A$2:$A$152)</f>
        <v>1330</v>
      </c>
      <c r="AG527" s="107">
        <f>FORECAST($C$8-(S527+V527),Инклинометрия!$B$2:$B$152,Инклинометрия!$A$2:$A$152)</f>
        <v>0</v>
      </c>
      <c r="AH527" s="107">
        <f>IF(W527=0,"-",FORECAST($C$8+W527,Инклинометрия!$B$2:$B$152,Инклинометрия!$A$2:$A$152))</f>
        <v>1331.5528875839168</v>
      </c>
      <c r="AI527" s="107">
        <f>IF(W527=0,"-",FORECAST($C$8,Инклинометрия!$B$2:$B$152,Инклинометрия!$A$2:$A$152))</f>
        <v>1330</v>
      </c>
      <c r="AK527" s="122">
        <f>2*PI()*$C$5*(AT526-AT525)/(LN(AN526/$I$9)*$I$8/$I$7+LN($I$10/AN526)*$I$8/$I$7)</f>
        <v>0</v>
      </c>
      <c r="AL527" s="67">
        <f>AK527*(B527-B526)</f>
        <v>0</v>
      </c>
      <c r="AM527" s="23">
        <f t="shared" si="151"/>
        <v>4.3059540056097682E-2</v>
      </c>
      <c r="AN527" s="26">
        <f>AN526+AK527*(B527-B526)/(2*PI()*$C$5*AN526*$I$11)</f>
        <v>0.12986115207059001</v>
      </c>
      <c r="AO527" s="87">
        <f t="shared" si="145"/>
        <v>111242.59539450394</v>
      </c>
      <c r="AP527" s="87">
        <f>IF(R527+U527&lt;$C$8,0,32*$G$13/$C$12^2*($I$8*R527+$I$6*U527)+32*$G$14/($C$14^2-$C$13^2)*($I$8*S527+$I$6*V527))</f>
        <v>9917.5953945039291</v>
      </c>
      <c r="AQ527" s="66">
        <f>R527*$C$11*$C$9+U527*$C$11*$C$10</f>
        <v>14695380</v>
      </c>
      <c r="AR527" s="66">
        <f>S527*$C$11*$C$9+V527*$C$11*$C$10</f>
        <v>14695380</v>
      </c>
      <c r="AS527" s="87">
        <f>$C$11*(T527*$C$9+W527*$C$10)</f>
        <v>789129.61404581123</v>
      </c>
      <c r="AT527" s="45">
        <f t="shared" si="139"/>
        <v>15595752.209440315</v>
      </c>
      <c r="AU527" s="75"/>
    </row>
    <row r="528" spans="2:47" ht="15" thickBot="1" x14ac:dyDescent="0.35">
      <c r="B528" s="41">
        <f t="shared" si="146"/>
        <v>4970</v>
      </c>
      <c r="C528" s="8">
        <f t="shared" si="147"/>
        <v>49.7</v>
      </c>
      <c r="D528" s="73">
        <f t="shared" si="133"/>
        <v>66.473749999999995</v>
      </c>
      <c r="E528" s="29">
        <f t="shared" si="136"/>
        <v>3685.283639469897</v>
      </c>
      <c r="F528" s="29">
        <f t="shared" si="140"/>
        <v>7.4150576246879609</v>
      </c>
      <c r="G528" s="29">
        <f t="shared" si="148"/>
        <v>9.9176395730201481</v>
      </c>
      <c r="H528" s="17">
        <f t="shared" si="149"/>
        <v>4929.0668677909707</v>
      </c>
      <c r="I528" s="29">
        <f t="shared" si="141"/>
        <v>2.2250485660981263</v>
      </c>
      <c r="J528" s="29">
        <f t="shared" si="142"/>
        <v>13.949340071223991</v>
      </c>
      <c r="K528" s="32">
        <f>IF((D527+L527+M527-AL527)/($C$21+$C$22)&gt;$C$8,$C$8,(D527+L527+M527-AL527)/($C$21+$C$22))</f>
        <v>1400</v>
      </c>
      <c r="L528" s="97">
        <f t="shared" si="134"/>
        <v>0</v>
      </c>
      <c r="M528" s="96">
        <f t="shared" si="135"/>
        <v>0</v>
      </c>
      <c r="N528" s="98">
        <f t="shared" si="143"/>
        <v>1.7382597742038917</v>
      </c>
      <c r="O528" s="100">
        <f t="shared" si="137"/>
        <v>4.2266987561397071</v>
      </c>
      <c r="P528" s="104">
        <f t="shared" si="144"/>
        <v>18.880500609176615</v>
      </c>
      <c r="Q528" s="102">
        <f t="shared" si="150"/>
        <v>2.8886093440366814E-2</v>
      </c>
      <c r="R528" s="106">
        <f>K528-U528</f>
        <v>0</v>
      </c>
      <c r="S528" s="106">
        <f>IF(K528-H527&lt;0,0,K528-H527)</f>
        <v>0</v>
      </c>
      <c r="T528" s="106">
        <f t="shared" si="138"/>
        <v>98.365381490613771</v>
      </c>
      <c r="U528" s="107">
        <f>IF(S528&gt;0,0,IF(U527+(F528-AL528/$C$23)*$C$22/($C$21+$C$22)&gt;$C$8,$C$8,IF(V528=$C$8,U527+(F528-AL528/$C$23)*$C$22/$C$21,U527+(F528-AL528/$C$23)*$C$22/($C$21+$C$22))))</f>
        <v>1400</v>
      </c>
      <c r="V528" s="107">
        <f>IF(S528=0,IF(V527+(F528-AL528/$C$23)*$C$22/($C$21+$C$22)&gt;$C$8,$C$8,V527+(F528-AL528/$C$23)*$C$22/($C$21+$C$22)),E528)</f>
        <v>1400</v>
      </c>
      <c r="W528" s="203">
        <f>IF(S528&gt;0,0,IF(W527+AL528/$C$23&gt;$F$23,$F$23,W527+AL528/$C$23))</f>
        <v>1.6346185093862227</v>
      </c>
      <c r="X528" s="105" t="str">
        <f>IF(R528=0,"-",IF(U528=0,FORECAST($C$8,Инклинометрия!$B$2:$B$152,Инклинометрия!$A$2:$A$152),FORECAST(R528,Инклинометрия!$B$2:$B$152,Инклинометрия!$A$2:$A$152)))</f>
        <v>-</v>
      </c>
      <c r="Y528" s="105" t="str">
        <f>IF(R528=0,"-",IF(U528=0,FORECAST($C$8-R528,Инклинометрия!$B$2:$B$152,Инклинометрия!$A$2:$A$152),0))</f>
        <v>-</v>
      </c>
      <c r="Z528" s="105" t="str">
        <f>IF(S528=0,"-",FORECAST($C$8,Инклинометрия!$B$2:$B$152,Инклинометрия!$A$2:$A$152))</f>
        <v>-</v>
      </c>
      <c r="AA528" s="105" t="str">
        <f>IF(S528=0,"-",FORECAST($C$8-S528,Инклинометрия!$B$2:$B$152,Инклинометрия!$A$2:$A$152))</f>
        <v>-</v>
      </c>
      <c r="AB528" s="105">
        <f>IF(T528=0,"-",FORECAST($C$6,Инклинометрия!$B$2:$B$152,Инклинометрия!$A$2:$A$152))</f>
        <v>1425</v>
      </c>
      <c r="AC528" s="105">
        <f>IF(R528=0,FORECAST($C$6-T528,Инклинометрия!$B$2:$B$152,Инклинометрия!$A$2:$A$152),FORECAST($C$8,Инклинометрия!$B$2:$B$152,Инклинометрия!$A$2:$A$152))</f>
        <v>1331.5528875839168</v>
      </c>
      <c r="AD528" s="107">
        <f>IF(U528=0,"-",FORECAST($C$8,Инклинометрия!$B$2:$B$152,Инклинометрия!$A$2:$A$152))</f>
        <v>1330</v>
      </c>
      <c r="AE528" s="107">
        <f>IF(U528=0,"-",FORECAST($C$8-U528,Инклинометрия!$B$2:$B$152,Инклинометрия!$A$2:$A$152))</f>
        <v>0</v>
      </c>
      <c r="AF528" s="107">
        <f>FORECAST($C$8-S528,Инклинометрия!$B$2:$B$152,Инклинометрия!$A$2:$A$152)</f>
        <v>1330</v>
      </c>
      <c r="AG528" s="107">
        <f>FORECAST($C$8-(S528+V528),Инклинометрия!$B$2:$B$152,Инклинометрия!$A$2:$A$152)</f>
        <v>0</v>
      </c>
      <c r="AH528" s="107">
        <f>IF(W528=0,"-",FORECAST($C$8+W528,Инклинометрия!$B$2:$B$152,Инклинометрия!$A$2:$A$152))</f>
        <v>1331.5528875839168</v>
      </c>
      <c r="AI528" s="107">
        <f>IF(W528=0,"-",FORECAST($C$8,Инклинометрия!$B$2:$B$152,Инклинометрия!$A$2:$A$152))</f>
        <v>1330</v>
      </c>
      <c r="AK528" s="122">
        <f>2*PI()*$C$5*(AT527-AT526)/(LN(AN527/$I$9)*$I$8/$I$7+LN($I$10/AN527)*$I$8/$I$7)</f>
        <v>0</v>
      </c>
      <c r="AL528" s="67">
        <f>AK528*(B528-B527)</f>
        <v>0</v>
      </c>
      <c r="AM528" s="23">
        <f t="shared" si="151"/>
        <v>4.3059540056097682E-2</v>
      </c>
      <c r="AN528" s="26">
        <f>AN527+AK528*(B528-B527)/(2*PI()*$C$5*AN527*$I$11)</f>
        <v>0.12986115207059001</v>
      </c>
      <c r="AO528" s="87">
        <f t="shared" si="145"/>
        <v>111242.59539450394</v>
      </c>
      <c r="AP528" s="87">
        <f>IF(R528+U528&lt;$C$8,0,32*$G$13/$C$12^2*($I$8*R528+$I$6*U528)+32*$G$14/($C$14^2-$C$13^2)*($I$8*S528+$I$6*V528))</f>
        <v>9917.5953945039291</v>
      </c>
      <c r="AQ528" s="66">
        <f>R528*$C$11*$C$9+U528*$C$11*$C$10</f>
        <v>14695380</v>
      </c>
      <c r="AR528" s="66">
        <f>S528*$C$11*$C$9+V528*$C$11*$C$10</f>
        <v>14695380</v>
      </c>
      <c r="AS528" s="87">
        <f>$C$11*(T528*$C$9+W528*$C$10)</f>
        <v>789129.61404581123</v>
      </c>
      <c r="AT528" s="45">
        <f t="shared" si="139"/>
        <v>15595752.209440315</v>
      </c>
      <c r="AU528" s="75"/>
    </row>
    <row r="529" spans="2:47" ht="15" thickBot="1" x14ac:dyDescent="0.35">
      <c r="B529" s="41">
        <f t="shared" si="146"/>
        <v>4980</v>
      </c>
      <c r="C529" s="8">
        <f t="shared" si="147"/>
        <v>49.800000000000004</v>
      </c>
      <c r="D529" s="73">
        <f t="shared" si="133"/>
        <v>66.607500000000016</v>
      </c>
      <c r="E529" s="29">
        <f t="shared" si="136"/>
        <v>3692.698697094585</v>
      </c>
      <c r="F529" s="29">
        <f t="shared" si="140"/>
        <v>7.4150576246879609</v>
      </c>
      <c r="G529" s="29">
        <f t="shared" si="148"/>
        <v>9.9176395730201481</v>
      </c>
      <c r="H529" s="17">
        <f t="shared" si="149"/>
        <v>4938.9845073639908</v>
      </c>
      <c r="I529" s="29">
        <f t="shared" si="141"/>
        <v>2.2250485660981263</v>
      </c>
      <c r="J529" s="29">
        <f t="shared" si="142"/>
        <v>13.949340071223991</v>
      </c>
      <c r="K529" s="32">
        <f>IF((D528+L528+M528-AL528)/($C$21+$C$22)&gt;$C$8,$C$8,(D528+L528+M528-AL528)/($C$21+$C$22))</f>
        <v>1400</v>
      </c>
      <c r="L529" s="97">
        <f t="shared" si="134"/>
        <v>0</v>
      </c>
      <c r="M529" s="96">
        <f t="shared" si="135"/>
        <v>0</v>
      </c>
      <c r="N529" s="98">
        <f t="shared" si="143"/>
        <v>1.7382597742038917</v>
      </c>
      <c r="O529" s="100">
        <f t="shared" si="137"/>
        <v>4.2266987561397071</v>
      </c>
      <c r="P529" s="104">
        <f t="shared" si="144"/>
        <v>18.880500609176615</v>
      </c>
      <c r="Q529" s="102">
        <f t="shared" si="150"/>
        <v>2.8886093440366814E-2</v>
      </c>
      <c r="R529" s="106">
        <f>K529-U529</f>
        <v>0</v>
      </c>
      <c r="S529" s="106">
        <f>IF(K529-H528&lt;0,0,K529-H528)</f>
        <v>0</v>
      </c>
      <c r="T529" s="106">
        <f t="shared" si="138"/>
        <v>98.365381490613771</v>
      </c>
      <c r="U529" s="107">
        <f>IF(S529&gt;0,0,IF(U528+(F529-AL529/$C$23)*$C$22/($C$21+$C$22)&gt;$C$8,$C$8,IF(V529=$C$8,U528+(F529-AL529/$C$23)*$C$22/$C$21,U528+(F529-AL529/$C$23)*$C$22/($C$21+$C$22))))</f>
        <v>1400</v>
      </c>
      <c r="V529" s="107">
        <f>IF(S529=0,IF(V528+(F529-AL529/$C$23)*$C$22/($C$21+$C$22)&gt;$C$8,$C$8,V528+(F529-AL529/$C$23)*$C$22/($C$21+$C$22)),E529)</f>
        <v>1400</v>
      </c>
      <c r="W529" s="203">
        <f>IF(S529&gt;0,0,IF(W528+AL529/$C$23&gt;$F$23,$F$23,W528+AL529/$C$23))</f>
        <v>1.6346185093862227</v>
      </c>
      <c r="X529" s="105" t="str">
        <f>IF(R529=0,"-",IF(U529=0,FORECAST($C$8,Инклинометрия!$B$2:$B$152,Инклинометрия!$A$2:$A$152),FORECAST(R529,Инклинометрия!$B$2:$B$152,Инклинометрия!$A$2:$A$152)))</f>
        <v>-</v>
      </c>
      <c r="Y529" s="105" t="str">
        <f>IF(R529=0,"-",IF(U529=0,FORECAST($C$8-R529,Инклинометрия!$B$2:$B$152,Инклинометрия!$A$2:$A$152),0))</f>
        <v>-</v>
      </c>
      <c r="Z529" s="105" t="str">
        <f>IF(S529=0,"-",FORECAST($C$8,Инклинометрия!$B$2:$B$152,Инклинометрия!$A$2:$A$152))</f>
        <v>-</v>
      </c>
      <c r="AA529" s="105" t="str">
        <f>IF(S529=0,"-",FORECAST($C$8-S529,Инклинометрия!$B$2:$B$152,Инклинометрия!$A$2:$A$152))</f>
        <v>-</v>
      </c>
      <c r="AB529" s="105">
        <f>IF(T529=0,"-",FORECAST($C$6,Инклинометрия!$B$2:$B$152,Инклинометрия!$A$2:$A$152))</f>
        <v>1425</v>
      </c>
      <c r="AC529" s="105">
        <f>IF(R529=0,FORECAST($C$6-T529,Инклинометрия!$B$2:$B$152,Инклинометрия!$A$2:$A$152),FORECAST($C$8,Инклинометрия!$B$2:$B$152,Инклинометрия!$A$2:$A$152))</f>
        <v>1331.5528875839168</v>
      </c>
      <c r="AD529" s="107">
        <f>IF(U529=0,"-",FORECAST($C$8,Инклинометрия!$B$2:$B$152,Инклинометрия!$A$2:$A$152))</f>
        <v>1330</v>
      </c>
      <c r="AE529" s="107">
        <f>IF(U529=0,"-",FORECAST($C$8-U529,Инклинометрия!$B$2:$B$152,Инклинометрия!$A$2:$A$152))</f>
        <v>0</v>
      </c>
      <c r="AF529" s="107">
        <f>FORECAST($C$8-S529,Инклинометрия!$B$2:$B$152,Инклинометрия!$A$2:$A$152)</f>
        <v>1330</v>
      </c>
      <c r="AG529" s="107">
        <f>FORECAST($C$8-(S529+V529),Инклинометрия!$B$2:$B$152,Инклинометрия!$A$2:$A$152)</f>
        <v>0</v>
      </c>
      <c r="AH529" s="107">
        <f>IF(W529=0,"-",FORECAST($C$8+W529,Инклинометрия!$B$2:$B$152,Инклинометрия!$A$2:$A$152))</f>
        <v>1331.5528875839168</v>
      </c>
      <c r="AI529" s="107">
        <f>IF(W529=0,"-",FORECAST($C$8,Инклинометрия!$B$2:$B$152,Инклинометрия!$A$2:$A$152))</f>
        <v>1330</v>
      </c>
      <c r="AK529" s="122">
        <f>2*PI()*$C$5*(AT528-AT527)/(LN(AN528/$I$9)*$I$8/$I$7+LN($I$10/AN528)*$I$8/$I$7)</f>
        <v>0</v>
      </c>
      <c r="AL529" s="67">
        <f>AK529*(B529-B528)</f>
        <v>0</v>
      </c>
      <c r="AM529" s="23">
        <f t="shared" si="151"/>
        <v>4.3059540056097682E-2</v>
      </c>
      <c r="AN529" s="26">
        <f>AN528+AK529*(B529-B528)/(2*PI()*$C$5*AN528*$I$11)</f>
        <v>0.12986115207059001</v>
      </c>
      <c r="AO529" s="87">
        <f t="shared" si="145"/>
        <v>111242.59539450394</v>
      </c>
      <c r="AP529" s="87">
        <f>IF(R529+U529&lt;$C$8,0,32*$G$13/$C$12^2*($I$8*R529+$I$6*U529)+32*$G$14/($C$14^2-$C$13^2)*($I$8*S529+$I$6*V529))</f>
        <v>9917.5953945039291</v>
      </c>
      <c r="AQ529" s="66">
        <f>R529*$C$11*$C$9+U529*$C$11*$C$10</f>
        <v>14695380</v>
      </c>
      <c r="AR529" s="66">
        <f>S529*$C$11*$C$9+V529*$C$11*$C$10</f>
        <v>14695380</v>
      </c>
      <c r="AS529" s="87">
        <f>$C$11*(T529*$C$9+W529*$C$10)</f>
        <v>789129.61404581123</v>
      </c>
      <c r="AT529" s="45">
        <f t="shared" si="139"/>
        <v>15595752.209440315</v>
      </c>
      <c r="AU529" s="75"/>
    </row>
    <row r="530" spans="2:47" ht="15" thickBot="1" x14ac:dyDescent="0.35">
      <c r="B530" s="41">
        <f t="shared" si="146"/>
        <v>4990</v>
      </c>
      <c r="C530" s="8">
        <f t="shared" si="147"/>
        <v>49.9</v>
      </c>
      <c r="D530" s="73">
        <f t="shared" si="133"/>
        <v>66.741249999999994</v>
      </c>
      <c r="E530" s="29">
        <f t="shared" si="136"/>
        <v>3700.1137547192725</v>
      </c>
      <c r="F530" s="29">
        <f t="shared" si="140"/>
        <v>7.4150576246875062</v>
      </c>
      <c r="G530" s="29">
        <f t="shared" si="148"/>
        <v>9.9176395730195388</v>
      </c>
      <c r="H530" s="17">
        <f t="shared" si="149"/>
        <v>4948.90214693701</v>
      </c>
      <c r="I530" s="29">
        <f t="shared" si="141"/>
        <v>2.2250485660981263</v>
      </c>
      <c r="J530" s="29">
        <f t="shared" si="142"/>
        <v>13.949340071223562</v>
      </c>
      <c r="K530" s="32">
        <f>IF((D529+L529+M529-AL529)/($C$21+$C$22)&gt;$C$8,$C$8,(D529+L529+M529-AL529)/($C$21+$C$22))</f>
        <v>1400</v>
      </c>
      <c r="L530" s="97">
        <f t="shared" si="134"/>
        <v>0</v>
      </c>
      <c r="M530" s="96">
        <f t="shared" si="135"/>
        <v>0</v>
      </c>
      <c r="N530" s="98">
        <f t="shared" si="143"/>
        <v>1.7382597742038917</v>
      </c>
      <c r="O530" s="100">
        <f t="shared" si="137"/>
        <v>4.2266987561397071</v>
      </c>
      <c r="P530" s="104">
        <f t="shared" si="144"/>
        <v>18.880500609176615</v>
      </c>
      <c r="Q530" s="102">
        <f t="shared" si="150"/>
        <v>2.8886093440366814E-2</v>
      </c>
      <c r="R530" s="106">
        <f>K530-U530</f>
        <v>0</v>
      </c>
      <c r="S530" s="106">
        <f>IF(K530-H529&lt;0,0,K530-H529)</f>
        <v>0</v>
      </c>
      <c r="T530" s="106">
        <f t="shared" si="138"/>
        <v>98.365381490613771</v>
      </c>
      <c r="U530" s="107">
        <f>IF(S530&gt;0,0,IF(U529+(F530-AL530/$C$23)*$C$22/($C$21+$C$22)&gt;$C$8,$C$8,IF(V530=$C$8,U529+(F530-AL530/$C$23)*$C$22/$C$21,U529+(F530-AL530/$C$23)*$C$22/($C$21+$C$22))))</f>
        <v>1400</v>
      </c>
      <c r="V530" s="107">
        <f>IF(S530=0,IF(V529+(F530-AL530/$C$23)*$C$22/($C$21+$C$22)&gt;$C$8,$C$8,V529+(F530-AL530/$C$23)*$C$22/($C$21+$C$22)),E530)</f>
        <v>1400</v>
      </c>
      <c r="W530" s="203">
        <f>IF(S530&gt;0,0,IF(W529+AL530/$C$23&gt;$F$23,$F$23,W529+AL530/$C$23))</f>
        <v>1.6346185093862227</v>
      </c>
      <c r="X530" s="105" t="str">
        <f>IF(R530=0,"-",IF(U530=0,FORECAST($C$8,Инклинометрия!$B$2:$B$152,Инклинометрия!$A$2:$A$152),FORECAST(R530,Инклинометрия!$B$2:$B$152,Инклинометрия!$A$2:$A$152)))</f>
        <v>-</v>
      </c>
      <c r="Y530" s="105" t="str">
        <f>IF(R530=0,"-",IF(U530=0,FORECAST($C$8-R530,Инклинометрия!$B$2:$B$152,Инклинометрия!$A$2:$A$152),0))</f>
        <v>-</v>
      </c>
      <c r="Z530" s="105" t="str">
        <f>IF(S530=0,"-",FORECAST($C$8,Инклинометрия!$B$2:$B$152,Инклинометрия!$A$2:$A$152))</f>
        <v>-</v>
      </c>
      <c r="AA530" s="105" t="str">
        <f>IF(S530=0,"-",FORECAST($C$8-S530,Инклинометрия!$B$2:$B$152,Инклинометрия!$A$2:$A$152))</f>
        <v>-</v>
      </c>
      <c r="AB530" s="105">
        <f>IF(T530=0,"-",FORECAST($C$6,Инклинометрия!$B$2:$B$152,Инклинометрия!$A$2:$A$152))</f>
        <v>1425</v>
      </c>
      <c r="AC530" s="105">
        <f>IF(R530=0,FORECAST($C$6-T530,Инклинометрия!$B$2:$B$152,Инклинометрия!$A$2:$A$152),FORECAST($C$8,Инклинометрия!$B$2:$B$152,Инклинометрия!$A$2:$A$152))</f>
        <v>1331.5528875839168</v>
      </c>
      <c r="AD530" s="107">
        <f>IF(U530=0,"-",FORECAST($C$8,Инклинометрия!$B$2:$B$152,Инклинометрия!$A$2:$A$152))</f>
        <v>1330</v>
      </c>
      <c r="AE530" s="107">
        <f>IF(U530=0,"-",FORECAST($C$8-U530,Инклинометрия!$B$2:$B$152,Инклинометрия!$A$2:$A$152))</f>
        <v>0</v>
      </c>
      <c r="AF530" s="107">
        <f>FORECAST($C$8-S530,Инклинометрия!$B$2:$B$152,Инклинометрия!$A$2:$A$152)</f>
        <v>1330</v>
      </c>
      <c r="AG530" s="107">
        <f>FORECAST($C$8-(S530+V530),Инклинометрия!$B$2:$B$152,Инклинометрия!$A$2:$A$152)</f>
        <v>0</v>
      </c>
      <c r="AH530" s="107">
        <f>IF(W530=0,"-",FORECAST($C$8+W530,Инклинометрия!$B$2:$B$152,Инклинометрия!$A$2:$A$152))</f>
        <v>1331.5528875839168</v>
      </c>
      <c r="AI530" s="107">
        <f>IF(W530=0,"-",FORECAST($C$8,Инклинометрия!$B$2:$B$152,Инклинометрия!$A$2:$A$152))</f>
        <v>1330</v>
      </c>
      <c r="AK530" s="122">
        <f>2*PI()*$C$5*(AT529-AT528)/(LN(AN529/$I$9)*$I$8/$I$7+LN($I$10/AN529)*$I$8/$I$7)</f>
        <v>0</v>
      </c>
      <c r="AL530" s="67">
        <f>AK530*(B530-B529)</f>
        <v>0</v>
      </c>
      <c r="AM530" s="23">
        <f t="shared" si="151"/>
        <v>4.3059540056097682E-2</v>
      </c>
      <c r="AN530" s="26">
        <f>AN529+AK530*(B530-B529)/(2*PI()*$C$5*AN529*$I$11)</f>
        <v>0.12986115207059001</v>
      </c>
      <c r="AO530" s="87">
        <f t="shared" si="145"/>
        <v>111242.59539450394</v>
      </c>
      <c r="AP530" s="87">
        <f>IF(R530+U530&lt;$C$8,0,32*$G$13/$C$12^2*($I$8*R530+$I$6*U530)+32*$G$14/($C$14^2-$C$13^2)*($I$8*S530+$I$6*V530))</f>
        <v>9917.5953945039291</v>
      </c>
      <c r="AQ530" s="66">
        <f>R530*$C$11*$C$9+U530*$C$11*$C$10</f>
        <v>14695380</v>
      </c>
      <c r="AR530" s="66">
        <f>S530*$C$11*$C$9+V530*$C$11*$C$10</f>
        <v>14695380</v>
      </c>
      <c r="AS530" s="87">
        <f>$C$11*(T530*$C$9+W530*$C$10)</f>
        <v>789129.61404581123</v>
      </c>
      <c r="AT530" s="45">
        <f t="shared" si="139"/>
        <v>15595752.209440315</v>
      </c>
      <c r="AU530" s="75"/>
    </row>
    <row r="531" spans="2:47" ht="15" thickBot="1" x14ac:dyDescent="0.35">
      <c r="B531" s="41">
        <f t="shared" si="146"/>
        <v>5000</v>
      </c>
      <c r="C531" s="8">
        <f t="shared" si="147"/>
        <v>50</v>
      </c>
      <c r="D531" s="73">
        <f t="shared" si="133"/>
        <v>66.875</v>
      </c>
      <c r="E531" s="29">
        <f t="shared" si="136"/>
        <v>3707.5288123439605</v>
      </c>
      <c r="F531" s="29">
        <f t="shared" si="140"/>
        <v>7.4150576246879609</v>
      </c>
      <c r="G531" s="29">
        <f t="shared" si="148"/>
        <v>9.9176395730201481</v>
      </c>
      <c r="H531" s="17">
        <f t="shared" si="149"/>
        <v>4958.8197865100301</v>
      </c>
      <c r="I531" s="29">
        <f t="shared" si="141"/>
        <v>2.2250485660981263</v>
      </c>
      <c r="J531" s="29">
        <f t="shared" si="142"/>
        <v>13.949340071223991</v>
      </c>
      <c r="K531" s="32">
        <f>IF((D530+L530+M530-AL530)/($C$21+$C$22)&gt;$C$8,$C$8,(D530+L530+M530-AL530)/($C$21+$C$22))</f>
        <v>1400</v>
      </c>
      <c r="L531" s="97">
        <f t="shared" si="134"/>
        <v>0</v>
      </c>
      <c r="M531" s="96">
        <f t="shared" si="135"/>
        <v>0</v>
      </c>
      <c r="N531" s="98">
        <f t="shared" si="143"/>
        <v>1.7382597742038917</v>
      </c>
      <c r="O531" s="100">
        <f t="shared" si="137"/>
        <v>4.2266987561397071</v>
      </c>
      <c r="P531" s="104">
        <f t="shared" si="144"/>
        <v>18.880500609176615</v>
      </c>
      <c r="Q531" s="102">
        <f t="shared" si="150"/>
        <v>2.8886093440366814E-2</v>
      </c>
      <c r="R531" s="106">
        <f>K531-U531</f>
        <v>0</v>
      </c>
      <c r="S531" s="106">
        <f>IF(K531-H530&lt;0,0,K531-H530)</f>
        <v>0</v>
      </c>
      <c r="T531" s="106">
        <f t="shared" si="138"/>
        <v>98.365381490613771</v>
      </c>
      <c r="U531" s="107">
        <f>IF(S531&gt;0,0,IF(U530+(F531-AL531/$C$23)*$C$22/($C$21+$C$22)&gt;$C$8,$C$8,IF(V531=$C$8,U530+(F531-AL531/$C$23)*$C$22/$C$21,U530+(F531-AL531/$C$23)*$C$22/($C$21+$C$22))))</f>
        <v>1400</v>
      </c>
      <c r="V531" s="107">
        <f>IF(S531=0,IF(V530+(F531-AL531/$C$23)*$C$22/($C$21+$C$22)&gt;$C$8,$C$8,V530+(F531-AL531/$C$23)*$C$22/($C$21+$C$22)),E531)</f>
        <v>1400</v>
      </c>
      <c r="W531" s="203">
        <f>IF(S531&gt;0,0,IF(W530+AL531/$C$23&gt;$F$23,$F$23,W530+AL531/$C$23))</f>
        <v>1.6346185093862227</v>
      </c>
      <c r="X531" s="105" t="str">
        <f>IF(R531=0,"-",IF(U531=0,FORECAST($C$8,Инклинометрия!$B$2:$B$152,Инклинометрия!$A$2:$A$152),FORECAST(R531,Инклинометрия!$B$2:$B$152,Инклинометрия!$A$2:$A$152)))</f>
        <v>-</v>
      </c>
      <c r="Y531" s="105" t="str">
        <f>IF(R531=0,"-",IF(U531=0,FORECAST($C$8-R531,Инклинометрия!$B$2:$B$152,Инклинометрия!$A$2:$A$152),0))</f>
        <v>-</v>
      </c>
      <c r="Z531" s="105" t="str">
        <f>IF(S531=0,"-",FORECAST($C$8,Инклинометрия!$B$2:$B$152,Инклинометрия!$A$2:$A$152))</f>
        <v>-</v>
      </c>
      <c r="AA531" s="105" t="str">
        <f>IF(S531=0,"-",FORECAST($C$8-S531,Инклинометрия!$B$2:$B$152,Инклинометрия!$A$2:$A$152))</f>
        <v>-</v>
      </c>
      <c r="AB531" s="105">
        <f>IF(T531=0,"-",FORECAST($C$6,Инклинометрия!$B$2:$B$152,Инклинометрия!$A$2:$A$152))</f>
        <v>1425</v>
      </c>
      <c r="AC531" s="105">
        <f>IF(R531=0,FORECAST($C$6-T531,Инклинометрия!$B$2:$B$152,Инклинометрия!$A$2:$A$152),FORECAST($C$8,Инклинометрия!$B$2:$B$152,Инклинометрия!$A$2:$A$152))</f>
        <v>1331.5528875839168</v>
      </c>
      <c r="AD531" s="107">
        <f>IF(U531=0,"-",FORECAST($C$8,Инклинометрия!$B$2:$B$152,Инклинометрия!$A$2:$A$152))</f>
        <v>1330</v>
      </c>
      <c r="AE531" s="107">
        <f>IF(U531=0,"-",FORECAST($C$8-U531,Инклинометрия!$B$2:$B$152,Инклинометрия!$A$2:$A$152))</f>
        <v>0</v>
      </c>
      <c r="AF531" s="107">
        <f>FORECAST($C$8-S531,Инклинометрия!$B$2:$B$152,Инклинометрия!$A$2:$A$152)</f>
        <v>1330</v>
      </c>
      <c r="AG531" s="107">
        <f>FORECAST($C$8-(S531+V531),Инклинометрия!$B$2:$B$152,Инклинометрия!$A$2:$A$152)</f>
        <v>0</v>
      </c>
      <c r="AH531" s="107">
        <f>IF(W531=0,"-",FORECAST($C$8+W531,Инклинометрия!$B$2:$B$152,Инклинометрия!$A$2:$A$152))</f>
        <v>1331.5528875839168</v>
      </c>
      <c r="AI531" s="107">
        <f>IF(W531=0,"-",FORECAST($C$8,Инклинометрия!$B$2:$B$152,Инклинометрия!$A$2:$A$152))</f>
        <v>1330</v>
      </c>
      <c r="AK531" s="122">
        <f>2*PI()*$C$5*(AT530-AT529)/(LN(AN530/$I$9)*$I$8/$I$7+LN($I$10/AN530)*$I$8/$I$7)</f>
        <v>0</v>
      </c>
      <c r="AL531" s="67">
        <f>AK531*(B531-B530)</f>
        <v>0</v>
      </c>
      <c r="AM531" s="23">
        <f t="shared" si="151"/>
        <v>4.3059540056097682E-2</v>
      </c>
      <c r="AN531" s="26">
        <f>AN530+AK531*(B531-B530)/(2*PI()*$C$5*AN530*$I$11)</f>
        <v>0.12986115207059001</v>
      </c>
      <c r="AO531" s="87">
        <f t="shared" si="145"/>
        <v>111242.59539450394</v>
      </c>
      <c r="AP531" s="87">
        <f>IF(R531+U531&lt;$C$8,0,32*$G$13/$C$12^2*($I$8*R531+$I$6*U531)+32*$G$14/($C$14^2-$C$13^2)*($I$8*S531+$I$6*V531))</f>
        <v>9917.5953945039291</v>
      </c>
      <c r="AQ531" s="66">
        <f>R531*$C$11*$C$9+U531*$C$11*$C$10</f>
        <v>14695380</v>
      </c>
      <c r="AR531" s="66">
        <f>S531*$C$11*$C$9+V531*$C$11*$C$10</f>
        <v>14695380</v>
      </c>
      <c r="AS531" s="87">
        <f>$C$11*(T531*$C$9+W531*$C$10)</f>
        <v>789129.61404581123</v>
      </c>
      <c r="AT531" s="45">
        <f t="shared" si="139"/>
        <v>15595752.209440315</v>
      </c>
      <c r="AU531" s="75"/>
    </row>
    <row r="532" spans="2:47" ht="15" thickBot="1" x14ac:dyDescent="0.35">
      <c r="B532" s="41">
        <f t="shared" si="146"/>
        <v>5010</v>
      </c>
      <c r="C532" s="8">
        <f t="shared" si="147"/>
        <v>50.1</v>
      </c>
      <c r="D532" s="73">
        <f t="shared" si="133"/>
        <v>67.008750000000006</v>
      </c>
      <c r="E532" s="29">
        <f t="shared" si="136"/>
        <v>3714.9438699686484</v>
      </c>
      <c r="F532" s="29">
        <f t="shared" si="140"/>
        <v>7.4150576246879609</v>
      </c>
      <c r="G532" s="29">
        <f t="shared" si="148"/>
        <v>9.9176395730201481</v>
      </c>
      <c r="H532" s="17">
        <f t="shared" si="149"/>
        <v>4968.7374260830502</v>
      </c>
      <c r="I532" s="29">
        <f t="shared" si="141"/>
        <v>2.2250485660981263</v>
      </c>
      <c r="J532" s="29">
        <f t="shared" si="142"/>
        <v>13.949340071223991</v>
      </c>
      <c r="K532" s="32">
        <f>IF((D531+L531+M531-AL531)/($C$21+$C$22)&gt;$C$8,$C$8,(D531+L531+M531-AL531)/($C$21+$C$22))</f>
        <v>1400</v>
      </c>
      <c r="L532" s="97">
        <f t="shared" si="134"/>
        <v>0</v>
      </c>
      <c r="M532" s="96">
        <f t="shared" si="135"/>
        <v>0</v>
      </c>
      <c r="N532" s="98">
        <f t="shared" si="143"/>
        <v>1.7382597742038917</v>
      </c>
      <c r="O532" s="100">
        <f t="shared" si="137"/>
        <v>4.2266987561397071</v>
      </c>
      <c r="P532" s="104">
        <f t="shared" si="144"/>
        <v>18.880500609176615</v>
      </c>
      <c r="Q532" s="102">
        <f t="shared" si="150"/>
        <v>2.8886093440366814E-2</v>
      </c>
      <c r="R532" s="106">
        <f>K532-U532</f>
        <v>0</v>
      </c>
      <c r="S532" s="106">
        <f>IF(K532-H531&lt;0,0,K532-H531)</f>
        <v>0</v>
      </c>
      <c r="T532" s="106">
        <f t="shared" si="138"/>
        <v>98.365381490613771</v>
      </c>
      <c r="U532" s="107">
        <f>IF(S532&gt;0,0,IF(U531+(F532-AL532/$C$23)*$C$22/($C$21+$C$22)&gt;$C$8,$C$8,IF(V532=$C$8,U531+(F532-AL532/$C$23)*$C$22/$C$21,U531+(F532-AL532/$C$23)*$C$22/($C$21+$C$22))))</f>
        <v>1400</v>
      </c>
      <c r="V532" s="107">
        <f>IF(S532=0,IF(V531+(F532-AL532/$C$23)*$C$22/($C$21+$C$22)&gt;$C$8,$C$8,V531+(F532-AL532/$C$23)*$C$22/($C$21+$C$22)),E532)</f>
        <v>1400</v>
      </c>
      <c r="W532" s="203">
        <f>IF(S532&gt;0,0,IF(W531+AL532/$C$23&gt;$F$23,$F$23,W531+AL532/$C$23))</f>
        <v>1.6346185093862227</v>
      </c>
      <c r="X532" s="105" t="str">
        <f>IF(R532=0,"-",IF(U532=0,FORECAST($C$8,Инклинометрия!$B$2:$B$152,Инклинометрия!$A$2:$A$152),FORECAST(R532,Инклинометрия!$B$2:$B$152,Инклинометрия!$A$2:$A$152)))</f>
        <v>-</v>
      </c>
      <c r="Y532" s="105" t="str">
        <f>IF(R532=0,"-",IF(U532=0,FORECAST($C$8-R532,Инклинометрия!$B$2:$B$152,Инклинометрия!$A$2:$A$152),0))</f>
        <v>-</v>
      </c>
      <c r="Z532" s="105" t="str">
        <f>IF(S532=0,"-",FORECAST($C$8,Инклинометрия!$B$2:$B$152,Инклинометрия!$A$2:$A$152))</f>
        <v>-</v>
      </c>
      <c r="AA532" s="105" t="str">
        <f>IF(S532=0,"-",FORECAST($C$8-S532,Инклинометрия!$B$2:$B$152,Инклинометрия!$A$2:$A$152))</f>
        <v>-</v>
      </c>
      <c r="AB532" s="105">
        <f>IF(T532=0,"-",FORECAST($C$6,Инклинометрия!$B$2:$B$152,Инклинометрия!$A$2:$A$152))</f>
        <v>1425</v>
      </c>
      <c r="AC532" s="105">
        <f>IF(R532=0,FORECAST($C$6-T532,Инклинометрия!$B$2:$B$152,Инклинометрия!$A$2:$A$152),FORECAST($C$8,Инклинометрия!$B$2:$B$152,Инклинометрия!$A$2:$A$152))</f>
        <v>1331.5528875839168</v>
      </c>
      <c r="AD532" s="107">
        <f>IF(U532=0,"-",FORECAST($C$8,Инклинометрия!$B$2:$B$152,Инклинометрия!$A$2:$A$152))</f>
        <v>1330</v>
      </c>
      <c r="AE532" s="107">
        <f>IF(U532=0,"-",FORECAST($C$8-U532,Инклинометрия!$B$2:$B$152,Инклинометрия!$A$2:$A$152))</f>
        <v>0</v>
      </c>
      <c r="AF532" s="107">
        <f>FORECAST($C$8-S532,Инклинометрия!$B$2:$B$152,Инклинометрия!$A$2:$A$152)</f>
        <v>1330</v>
      </c>
      <c r="AG532" s="107">
        <f>FORECAST($C$8-(S532+V532),Инклинометрия!$B$2:$B$152,Инклинометрия!$A$2:$A$152)</f>
        <v>0</v>
      </c>
      <c r="AH532" s="107">
        <f>IF(W532=0,"-",FORECAST($C$8+W532,Инклинометрия!$B$2:$B$152,Инклинометрия!$A$2:$A$152))</f>
        <v>1331.5528875839168</v>
      </c>
      <c r="AI532" s="107">
        <f>IF(W532=0,"-",FORECAST($C$8,Инклинометрия!$B$2:$B$152,Инклинометрия!$A$2:$A$152))</f>
        <v>1330</v>
      </c>
      <c r="AK532" s="122">
        <f>2*PI()*$C$5*(AT531-AT530)/(LN(AN531/$I$9)*$I$8/$I$7+LN($I$10/AN531)*$I$8/$I$7)</f>
        <v>0</v>
      </c>
      <c r="AL532" s="67">
        <f>AK532*(B532-B531)</f>
        <v>0</v>
      </c>
      <c r="AM532" s="23">
        <f t="shared" si="151"/>
        <v>4.3059540056097682E-2</v>
      </c>
      <c r="AN532" s="26">
        <f>AN531+AK532*(B532-B531)/(2*PI()*$C$5*AN531*$I$11)</f>
        <v>0.12986115207059001</v>
      </c>
      <c r="AO532" s="87">
        <f t="shared" si="145"/>
        <v>111242.59539450394</v>
      </c>
      <c r="AP532" s="87">
        <f>IF(R532+U532&lt;$C$8,0,32*$G$13/$C$12^2*($I$8*R532+$I$6*U532)+32*$G$14/($C$14^2-$C$13^2)*($I$8*S532+$I$6*V532))</f>
        <v>9917.5953945039291</v>
      </c>
      <c r="AQ532" s="66">
        <f>R532*$C$11*$C$9+U532*$C$11*$C$10</f>
        <v>14695380</v>
      </c>
      <c r="AR532" s="66">
        <f>S532*$C$11*$C$9+V532*$C$11*$C$10</f>
        <v>14695380</v>
      </c>
      <c r="AS532" s="87">
        <f>$C$11*(T532*$C$9+W532*$C$10)</f>
        <v>789129.61404581123</v>
      </c>
      <c r="AT532" s="45">
        <f t="shared" si="139"/>
        <v>15595752.209440315</v>
      </c>
      <c r="AU532" s="75"/>
    </row>
    <row r="533" spans="2:47" ht="15" thickBot="1" x14ac:dyDescent="0.35">
      <c r="B533" s="41">
        <f t="shared" si="146"/>
        <v>5020</v>
      </c>
      <c r="C533" s="8">
        <f t="shared" si="147"/>
        <v>50.2</v>
      </c>
      <c r="D533" s="73">
        <f t="shared" si="133"/>
        <v>67.142499999999998</v>
      </c>
      <c r="E533" s="29">
        <f t="shared" si="136"/>
        <v>3722.3589275933364</v>
      </c>
      <c r="F533" s="29">
        <f t="shared" si="140"/>
        <v>7.4150576246879609</v>
      </c>
      <c r="G533" s="29">
        <f t="shared" si="148"/>
        <v>9.9176395730201481</v>
      </c>
      <c r="H533" s="17">
        <f t="shared" si="149"/>
        <v>4978.6550656560703</v>
      </c>
      <c r="I533" s="29">
        <f t="shared" si="141"/>
        <v>2.2250485660981263</v>
      </c>
      <c r="J533" s="29">
        <f t="shared" si="142"/>
        <v>13.949340071223991</v>
      </c>
      <c r="K533" s="32">
        <f>IF((D532+L532+M532-AL532)/($C$21+$C$22)&gt;$C$8,$C$8,(D532+L532+M532-AL532)/($C$21+$C$22))</f>
        <v>1400</v>
      </c>
      <c r="L533" s="97">
        <f t="shared" si="134"/>
        <v>0</v>
      </c>
      <c r="M533" s="96">
        <f t="shared" si="135"/>
        <v>0</v>
      </c>
      <c r="N533" s="98">
        <f t="shared" si="143"/>
        <v>1.7382597742038917</v>
      </c>
      <c r="O533" s="100">
        <f t="shared" si="137"/>
        <v>4.2266987561397071</v>
      </c>
      <c r="P533" s="104">
        <f t="shared" si="144"/>
        <v>18.880500609176615</v>
      </c>
      <c r="Q533" s="102">
        <f t="shared" si="150"/>
        <v>2.8886093440366814E-2</v>
      </c>
      <c r="R533" s="106">
        <f>K533-U533</f>
        <v>0</v>
      </c>
      <c r="S533" s="106">
        <f>IF(K533-H532&lt;0,0,K533-H532)</f>
        <v>0</v>
      </c>
      <c r="T533" s="106">
        <f t="shared" si="138"/>
        <v>98.365381490613771</v>
      </c>
      <c r="U533" s="107">
        <f>IF(S533&gt;0,0,IF(U532+(F533-AL533/$C$23)*$C$22/($C$21+$C$22)&gt;$C$8,$C$8,IF(V533=$C$8,U532+(F533-AL533/$C$23)*$C$22/$C$21,U532+(F533-AL533/$C$23)*$C$22/($C$21+$C$22))))</f>
        <v>1400</v>
      </c>
      <c r="V533" s="107">
        <f>IF(S533=0,IF(V532+(F533-AL533/$C$23)*$C$22/($C$21+$C$22)&gt;$C$8,$C$8,V532+(F533-AL533/$C$23)*$C$22/($C$21+$C$22)),E533)</f>
        <v>1400</v>
      </c>
      <c r="W533" s="203">
        <f>IF(S533&gt;0,0,IF(W532+AL533/$C$23&gt;$F$23,$F$23,W532+AL533/$C$23))</f>
        <v>1.6346185093862227</v>
      </c>
      <c r="X533" s="105" t="str">
        <f>IF(R533=0,"-",IF(U533=0,FORECAST($C$8,Инклинометрия!$B$2:$B$152,Инклинометрия!$A$2:$A$152),FORECAST(R533,Инклинометрия!$B$2:$B$152,Инклинометрия!$A$2:$A$152)))</f>
        <v>-</v>
      </c>
      <c r="Y533" s="105" t="str">
        <f>IF(R533=0,"-",IF(U533=0,FORECAST($C$8-R533,Инклинометрия!$B$2:$B$152,Инклинометрия!$A$2:$A$152),0))</f>
        <v>-</v>
      </c>
      <c r="Z533" s="105" t="str">
        <f>IF(S533=0,"-",FORECAST($C$8,Инклинометрия!$B$2:$B$152,Инклинометрия!$A$2:$A$152))</f>
        <v>-</v>
      </c>
      <c r="AA533" s="105" t="str">
        <f>IF(S533=0,"-",FORECAST($C$8-S533,Инклинометрия!$B$2:$B$152,Инклинометрия!$A$2:$A$152))</f>
        <v>-</v>
      </c>
      <c r="AB533" s="105">
        <f>IF(T533=0,"-",FORECAST($C$6,Инклинометрия!$B$2:$B$152,Инклинометрия!$A$2:$A$152))</f>
        <v>1425</v>
      </c>
      <c r="AC533" s="105">
        <f>IF(R533=0,FORECAST($C$6-T533,Инклинометрия!$B$2:$B$152,Инклинометрия!$A$2:$A$152),FORECAST($C$8,Инклинометрия!$B$2:$B$152,Инклинометрия!$A$2:$A$152))</f>
        <v>1331.5528875839168</v>
      </c>
      <c r="AD533" s="107">
        <f>IF(U533=0,"-",FORECAST($C$8,Инклинометрия!$B$2:$B$152,Инклинометрия!$A$2:$A$152))</f>
        <v>1330</v>
      </c>
      <c r="AE533" s="107">
        <f>IF(U533=0,"-",FORECAST($C$8-U533,Инклинометрия!$B$2:$B$152,Инклинометрия!$A$2:$A$152))</f>
        <v>0</v>
      </c>
      <c r="AF533" s="107">
        <f>FORECAST($C$8-S533,Инклинометрия!$B$2:$B$152,Инклинометрия!$A$2:$A$152)</f>
        <v>1330</v>
      </c>
      <c r="AG533" s="107">
        <f>FORECAST($C$8-(S533+V533),Инклинометрия!$B$2:$B$152,Инклинометрия!$A$2:$A$152)</f>
        <v>0</v>
      </c>
      <c r="AH533" s="107">
        <f>IF(W533=0,"-",FORECAST($C$8+W533,Инклинометрия!$B$2:$B$152,Инклинометрия!$A$2:$A$152))</f>
        <v>1331.5528875839168</v>
      </c>
      <c r="AI533" s="107">
        <f>IF(W533=0,"-",FORECAST($C$8,Инклинометрия!$B$2:$B$152,Инклинометрия!$A$2:$A$152))</f>
        <v>1330</v>
      </c>
      <c r="AK533" s="122">
        <f>2*PI()*$C$5*(AT532-AT531)/(LN(AN532/$I$9)*$I$8/$I$7+LN($I$10/AN532)*$I$8/$I$7)</f>
        <v>0</v>
      </c>
      <c r="AL533" s="67">
        <f>AK533*(B533-B532)</f>
        <v>0</v>
      </c>
      <c r="AM533" s="23">
        <f t="shared" si="151"/>
        <v>4.3059540056097682E-2</v>
      </c>
      <c r="AN533" s="26">
        <f>AN532+AK533*(B533-B532)/(2*PI()*$C$5*AN532*$I$11)</f>
        <v>0.12986115207059001</v>
      </c>
      <c r="AO533" s="87">
        <f t="shared" si="145"/>
        <v>111242.59539450394</v>
      </c>
      <c r="AP533" s="87">
        <f>IF(R533+U533&lt;$C$8,0,32*$G$13/$C$12^2*($I$8*R533+$I$6*U533)+32*$G$14/($C$14^2-$C$13^2)*($I$8*S533+$I$6*V533))</f>
        <v>9917.5953945039291</v>
      </c>
      <c r="AQ533" s="66">
        <f>R533*$C$11*$C$9+U533*$C$11*$C$10</f>
        <v>14695380</v>
      </c>
      <c r="AR533" s="66">
        <f>S533*$C$11*$C$9+V533*$C$11*$C$10</f>
        <v>14695380</v>
      </c>
      <c r="AS533" s="87">
        <f>$C$11*(T533*$C$9+W533*$C$10)</f>
        <v>789129.61404581123</v>
      </c>
      <c r="AT533" s="45">
        <f t="shared" si="139"/>
        <v>15595752.209440315</v>
      </c>
      <c r="AU533" s="75"/>
    </row>
    <row r="534" spans="2:47" ht="15" thickBot="1" x14ac:dyDescent="0.35">
      <c r="B534" s="41">
        <f t="shared" si="146"/>
        <v>5030</v>
      </c>
      <c r="C534" s="8">
        <f t="shared" si="147"/>
        <v>50.300000000000004</v>
      </c>
      <c r="D534" s="73">
        <f t="shared" si="133"/>
        <v>67.276250000000005</v>
      </c>
      <c r="E534" s="29">
        <f t="shared" si="136"/>
        <v>3729.7739852180243</v>
      </c>
      <c r="F534" s="29">
        <f t="shared" si="140"/>
        <v>7.4150576246879609</v>
      </c>
      <c r="G534" s="29">
        <f t="shared" si="148"/>
        <v>9.9176395730201481</v>
      </c>
      <c r="H534" s="17">
        <f t="shared" si="149"/>
        <v>4988.5727052290904</v>
      </c>
      <c r="I534" s="29">
        <f t="shared" si="141"/>
        <v>2.2250485660981263</v>
      </c>
      <c r="J534" s="29">
        <f t="shared" si="142"/>
        <v>13.949340071223991</v>
      </c>
      <c r="K534" s="32">
        <f>IF((D533+L533+M533-AL533)/($C$21+$C$22)&gt;$C$8,$C$8,(D533+L533+M533-AL533)/($C$21+$C$22))</f>
        <v>1400</v>
      </c>
      <c r="L534" s="97">
        <f t="shared" si="134"/>
        <v>0</v>
      </c>
      <c r="M534" s="96">
        <f t="shared" si="135"/>
        <v>0</v>
      </c>
      <c r="N534" s="98">
        <f t="shared" si="143"/>
        <v>1.7382597742038917</v>
      </c>
      <c r="O534" s="100">
        <f t="shared" si="137"/>
        <v>4.2266987561397071</v>
      </c>
      <c r="P534" s="104">
        <f t="shared" si="144"/>
        <v>18.880500609176615</v>
      </c>
      <c r="Q534" s="102">
        <f t="shared" si="150"/>
        <v>2.8886093440366814E-2</v>
      </c>
      <c r="R534" s="106">
        <f>K534-U534</f>
        <v>0</v>
      </c>
      <c r="S534" s="106">
        <f>IF(K534-H533&lt;0,0,K534-H533)</f>
        <v>0</v>
      </c>
      <c r="T534" s="106">
        <f t="shared" si="138"/>
        <v>98.365381490613771</v>
      </c>
      <c r="U534" s="107">
        <f>IF(S534&gt;0,0,IF(U533+(F534-AL534/$C$23)*$C$22/($C$21+$C$22)&gt;$C$8,$C$8,IF(V534=$C$8,U533+(F534-AL534/$C$23)*$C$22/$C$21,U533+(F534-AL534/$C$23)*$C$22/($C$21+$C$22))))</f>
        <v>1400</v>
      </c>
      <c r="V534" s="107">
        <f>IF(S534=0,IF(V533+(F534-AL534/$C$23)*$C$22/($C$21+$C$22)&gt;$C$8,$C$8,V533+(F534-AL534/$C$23)*$C$22/($C$21+$C$22)),E534)</f>
        <v>1400</v>
      </c>
      <c r="W534" s="203">
        <f>IF(S534&gt;0,0,IF(W533+AL534/$C$23&gt;$F$23,$F$23,W533+AL534/$C$23))</f>
        <v>1.6346185093862227</v>
      </c>
      <c r="X534" s="105" t="str">
        <f>IF(R534=0,"-",IF(U534=0,FORECAST($C$8,Инклинометрия!$B$2:$B$152,Инклинометрия!$A$2:$A$152),FORECAST(R534,Инклинометрия!$B$2:$B$152,Инклинометрия!$A$2:$A$152)))</f>
        <v>-</v>
      </c>
      <c r="Y534" s="105" t="str">
        <f>IF(R534=0,"-",IF(U534=0,FORECAST($C$8-R534,Инклинометрия!$B$2:$B$152,Инклинометрия!$A$2:$A$152),0))</f>
        <v>-</v>
      </c>
      <c r="Z534" s="105" t="str">
        <f>IF(S534=0,"-",FORECAST($C$8,Инклинометрия!$B$2:$B$152,Инклинометрия!$A$2:$A$152))</f>
        <v>-</v>
      </c>
      <c r="AA534" s="105" t="str">
        <f>IF(S534=0,"-",FORECAST($C$8-S534,Инклинометрия!$B$2:$B$152,Инклинометрия!$A$2:$A$152))</f>
        <v>-</v>
      </c>
      <c r="AB534" s="105">
        <f>IF(T534=0,"-",FORECAST($C$6,Инклинометрия!$B$2:$B$152,Инклинометрия!$A$2:$A$152))</f>
        <v>1425</v>
      </c>
      <c r="AC534" s="105">
        <f>IF(R534=0,FORECAST($C$6-T534,Инклинометрия!$B$2:$B$152,Инклинометрия!$A$2:$A$152),FORECAST($C$8,Инклинометрия!$B$2:$B$152,Инклинометрия!$A$2:$A$152))</f>
        <v>1331.5528875839168</v>
      </c>
      <c r="AD534" s="107">
        <f>IF(U534=0,"-",FORECAST($C$8,Инклинометрия!$B$2:$B$152,Инклинометрия!$A$2:$A$152))</f>
        <v>1330</v>
      </c>
      <c r="AE534" s="107">
        <f>IF(U534=0,"-",FORECAST($C$8-U534,Инклинометрия!$B$2:$B$152,Инклинометрия!$A$2:$A$152))</f>
        <v>0</v>
      </c>
      <c r="AF534" s="107">
        <f>FORECAST($C$8-S534,Инклинометрия!$B$2:$B$152,Инклинометрия!$A$2:$A$152)</f>
        <v>1330</v>
      </c>
      <c r="AG534" s="107">
        <f>FORECAST($C$8-(S534+V534),Инклинометрия!$B$2:$B$152,Инклинометрия!$A$2:$A$152)</f>
        <v>0</v>
      </c>
      <c r="AH534" s="107">
        <f>IF(W534=0,"-",FORECAST($C$8+W534,Инклинометрия!$B$2:$B$152,Инклинометрия!$A$2:$A$152))</f>
        <v>1331.5528875839168</v>
      </c>
      <c r="AI534" s="107">
        <f>IF(W534=0,"-",FORECAST($C$8,Инклинометрия!$B$2:$B$152,Инклинометрия!$A$2:$A$152))</f>
        <v>1330</v>
      </c>
      <c r="AK534" s="122">
        <f>2*PI()*$C$5*(AT533-AT532)/(LN(AN533/$I$9)*$I$8/$I$7+LN($I$10/AN533)*$I$8/$I$7)</f>
        <v>0</v>
      </c>
      <c r="AL534" s="67">
        <f>AK534*(B534-B533)</f>
        <v>0</v>
      </c>
      <c r="AM534" s="23">
        <f t="shared" si="151"/>
        <v>4.3059540056097682E-2</v>
      </c>
      <c r="AN534" s="26">
        <f>AN533+AK534*(B534-B533)/(2*PI()*$C$5*AN533*$I$11)</f>
        <v>0.12986115207059001</v>
      </c>
      <c r="AO534" s="87">
        <f t="shared" si="145"/>
        <v>111242.59539450394</v>
      </c>
      <c r="AP534" s="87">
        <f>IF(R534+U534&lt;$C$8,0,32*$G$13/$C$12^2*($I$8*R534+$I$6*U534)+32*$G$14/($C$14^2-$C$13^2)*($I$8*S534+$I$6*V534))</f>
        <v>9917.5953945039291</v>
      </c>
      <c r="AQ534" s="66">
        <f>R534*$C$11*$C$9+U534*$C$11*$C$10</f>
        <v>14695380</v>
      </c>
      <c r="AR534" s="66">
        <f>S534*$C$11*$C$9+V534*$C$11*$C$10</f>
        <v>14695380</v>
      </c>
      <c r="AS534" s="87">
        <f>$C$11*(T534*$C$9+W534*$C$10)</f>
        <v>789129.61404581123</v>
      </c>
      <c r="AT534" s="45">
        <f t="shared" si="139"/>
        <v>15595752.209440315</v>
      </c>
      <c r="AU534" s="75"/>
    </row>
    <row r="535" spans="2:47" ht="15" thickBot="1" x14ac:dyDescent="0.35">
      <c r="B535" s="41">
        <f t="shared" si="146"/>
        <v>5040</v>
      </c>
      <c r="C535" s="8">
        <f t="shared" si="147"/>
        <v>50.4</v>
      </c>
      <c r="D535" s="73">
        <f t="shared" si="133"/>
        <v>67.41</v>
      </c>
      <c r="E535" s="29">
        <f t="shared" si="136"/>
        <v>3737.1890428427118</v>
      </c>
      <c r="F535" s="29">
        <f t="shared" si="140"/>
        <v>7.4150576246875062</v>
      </c>
      <c r="G535" s="29">
        <f t="shared" si="148"/>
        <v>9.9176395730195388</v>
      </c>
      <c r="H535" s="17">
        <f t="shared" si="149"/>
        <v>4998.4903448021096</v>
      </c>
      <c r="I535" s="29">
        <f t="shared" si="141"/>
        <v>2.2250485660981263</v>
      </c>
      <c r="J535" s="29">
        <f t="shared" si="142"/>
        <v>13.949340071223562</v>
      </c>
      <c r="K535" s="32">
        <f>IF((D534+L534+M534-AL534)/($C$21+$C$22)&gt;$C$8,$C$8,(D534+L534+M534-AL534)/($C$21+$C$22))</f>
        <v>1400</v>
      </c>
      <c r="L535" s="97">
        <f t="shared" si="134"/>
        <v>0</v>
      </c>
      <c r="M535" s="96">
        <f t="shared" si="135"/>
        <v>0</v>
      </c>
      <c r="N535" s="98">
        <f t="shared" si="143"/>
        <v>1.7382597742038917</v>
      </c>
      <c r="O535" s="100">
        <f t="shared" si="137"/>
        <v>4.2266987561397071</v>
      </c>
      <c r="P535" s="104">
        <f t="shared" si="144"/>
        <v>18.880500609176615</v>
      </c>
      <c r="Q535" s="102">
        <f t="shared" si="150"/>
        <v>2.8886093440366814E-2</v>
      </c>
      <c r="R535" s="106">
        <f>K535-U535</f>
        <v>0</v>
      </c>
      <c r="S535" s="106">
        <f>IF(K535-H534&lt;0,0,K535-H534)</f>
        <v>0</v>
      </c>
      <c r="T535" s="106">
        <f t="shared" si="138"/>
        <v>98.365381490613771</v>
      </c>
      <c r="U535" s="107">
        <f>IF(S535&gt;0,0,IF(U534+(F535-AL535/$C$23)*$C$22/($C$21+$C$22)&gt;$C$8,$C$8,IF(V535=$C$8,U534+(F535-AL535/$C$23)*$C$22/$C$21,U534+(F535-AL535/$C$23)*$C$22/($C$21+$C$22))))</f>
        <v>1400</v>
      </c>
      <c r="V535" s="107">
        <f>IF(S535=0,IF(V534+(F535-AL535/$C$23)*$C$22/($C$21+$C$22)&gt;$C$8,$C$8,V534+(F535-AL535/$C$23)*$C$22/($C$21+$C$22)),E535)</f>
        <v>1400</v>
      </c>
      <c r="W535" s="203">
        <f>IF(S535&gt;0,0,IF(W534+AL535/$C$23&gt;$F$23,$F$23,W534+AL535/$C$23))</f>
        <v>1.6346185093862227</v>
      </c>
      <c r="X535" s="105" t="str">
        <f>IF(R535=0,"-",IF(U535=0,FORECAST($C$8,Инклинометрия!$B$2:$B$152,Инклинометрия!$A$2:$A$152),FORECAST(R535,Инклинометрия!$B$2:$B$152,Инклинометрия!$A$2:$A$152)))</f>
        <v>-</v>
      </c>
      <c r="Y535" s="105" t="str">
        <f>IF(R535=0,"-",IF(U535=0,FORECAST($C$8-R535,Инклинометрия!$B$2:$B$152,Инклинометрия!$A$2:$A$152),0))</f>
        <v>-</v>
      </c>
      <c r="Z535" s="105" t="str">
        <f>IF(S535=0,"-",FORECAST($C$8,Инклинометрия!$B$2:$B$152,Инклинометрия!$A$2:$A$152))</f>
        <v>-</v>
      </c>
      <c r="AA535" s="105" t="str">
        <f>IF(S535=0,"-",FORECAST($C$8-S535,Инклинометрия!$B$2:$B$152,Инклинометрия!$A$2:$A$152))</f>
        <v>-</v>
      </c>
      <c r="AB535" s="105">
        <f>IF(T535=0,"-",FORECAST($C$6,Инклинометрия!$B$2:$B$152,Инклинометрия!$A$2:$A$152))</f>
        <v>1425</v>
      </c>
      <c r="AC535" s="105">
        <f>IF(R535=0,FORECAST($C$6-T535,Инклинометрия!$B$2:$B$152,Инклинометрия!$A$2:$A$152),FORECAST($C$8,Инклинометрия!$B$2:$B$152,Инклинометрия!$A$2:$A$152))</f>
        <v>1331.5528875839168</v>
      </c>
      <c r="AD535" s="107">
        <f>IF(U535=0,"-",FORECAST($C$8,Инклинометрия!$B$2:$B$152,Инклинометрия!$A$2:$A$152))</f>
        <v>1330</v>
      </c>
      <c r="AE535" s="107">
        <f>IF(U535=0,"-",FORECAST($C$8-U535,Инклинометрия!$B$2:$B$152,Инклинометрия!$A$2:$A$152))</f>
        <v>0</v>
      </c>
      <c r="AF535" s="107">
        <f>FORECAST($C$8-S535,Инклинометрия!$B$2:$B$152,Инклинометрия!$A$2:$A$152)</f>
        <v>1330</v>
      </c>
      <c r="AG535" s="107">
        <f>FORECAST($C$8-(S535+V535),Инклинометрия!$B$2:$B$152,Инклинометрия!$A$2:$A$152)</f>
        <v>0</v>
      </c>
      <c r="AH535" s="107">
        <f>IF(W535=0,"-",FORECAST($C$8+W535,Инклинометрия!$B$2:$B$152,Инклинометрия!$A$2:$A$152))</f>
        <v>1331.5528875839168</v>
      </c>
      <c r="AI535" s="107">
        <f>IF(W535=0,"-",FORECAST($C$8,Инклинометрия!$B$2:$B$152,Инклинометрия!$A$2:$A$152))</f>
        <v>1330</v>
      </c>
      <c r="AK535" s="206">
        <f>2*PI()*$C$5*(AT534-AT533)/(LN(AN534/$I$9)*$I$8/$I$7+LN($I$10/AN534)*$I$8/$I$7)</f>
        <v>0</v>
      </c>
      <c r="AL535" s="67">
        <f>AK535*(B535-B534)</f>
        <v>0</v>
      </c>
      <c r="AM535" s="23">
        <f t="shared" si="151"/>
        <v>4.3059540056097682E-2</v>
      </c>
      <c r="AN535" s="26">
        <f>AN534+AK535*(B535-B534)/(2*PI()*$C$5*AN534*$I$11)</f>
        <v>0.12986115207059001</v>
      </c>
      <c r="AO535" s="87">
        <f t="shared" si="145"/>
        <v>111242.59539450394</v>
      </c>
      <c r="AP535" s="87">
        <f>IF(R535+U535&lt;$C$8,0,32*$G$13/$C$12^2*($I$8*R535+$I$6*U535)+32*$G$14/($C$14^2-$C$13^2)*($I$8*S535+$I$6*V535))</f>
        <v>9917.5953945039291</v>
      </c>
      <c r="AQ535" s="66">
        <f>R535*$C$11*$C$9+U535*$C$11*$C$10</f>
        <v>14695380</v>
      </c>
      <c r="AR535" s="66">
        <f>S535*$C$11*$C$9+V535*$C$11*$C$10</f>
        <v>14695380</v>
      </c>
      <c r="AS535" s="87">
        <f>$C$11*(T535*$C$9+W535*$C$10)</f>
        <v>789129.61404581123</v>
      </c>
      <c r="AT535" s="45">
        <f t="shared" si="139"/>
        <v>15595752.209440315</v>
      </c>
      <c r="AU535" s="75"/>
    </row>
    <row r="536" spans="2:47" ht="15" thickBot="1" x14ac:dyDescent="0.35">
      <c r="B536" s="41">
        <f t="shared" si="146"/>
        <v>5050</v>
      </c>
      <c r="C536" s="8">
        <f t="shared" si="147"/>
        <v>50.5</v>
      </c>
      <c r="D536" s="73">
        <f t="shared" si="133"/>
        <v>67.543750000000003</v>
      </c>
      <c r="E536" s="29">
        <f t="shared" si="136"/>
        <v>3744.6041004674003</v>
      </c>
      <c r="F536" s="29">
        <f t="shared" si="140"/>
        <v>7.4150576246884157</v>
      </c>
      <c r="G536" s="29">
        <f t="shared" si="148"/>
        <v>9.9176395730207556</v>
      </c>
      <c r="H536" s="17">
        <f t="shared" si="149"/>
        <v>5008.4079843751306</v>
      </c>
      <c r="I536" s="29">
        <f t="shared" si="141"/>
        <v>2.2250485660981263</v>
      </c>
      <c r="J536" s="29">
        <f t="shared" si="142"/>
        <v>13.949340071224418</v>
      </c>
      <c r="K536" s="32">
        <f>IF((D535+L535+M535-AL535)/($C$21+$C$22)&gt;$C$8,$C$8,(D535+L535+M535-AL535)/($C$21+$C$22))</f>
        <v>1400</v>
      </c>
      <c r="L536" s="97">
        <f t="shared" si="134"/>
        <v>0</v>
      </c>
      <c r="M536" s="96">
        <f t="shared" si="135"/>
        <v>0</v>
      </c>
      <c r="N536" s="98">
        <f t="shared" si="143"/>
        <v>1.7382597742038917</v>
      </c>
      <c r="O536" s="100">
        <f t="shared" si="137"/>
        <v>4.2266987561397071</v>
      </c>
      <c r="P536" s="104">
        <f t="shared" si="144"/>
        <v>18.880500609176615</v>
      </c>
      <c r="Q536" s="102">
        <f t="shared" si="150"/>
        <v>2.8886093440366814E-2</v>
      </c>
      <c r="R536" s="106">
        <f>K536-U536</f>
        <v>0</v>
      </c>
      <c r="S536" s="106">
        <f>IF(K536-H535&lt;0,0,K536-H535)</f>
        <v>0</v>
      </c>
      <c r="T536" s="106">
        <f t="shared" si="138"/>
        <v>98.365381490613771</v>
      </c>
      <c r="U536" s="107">
        <f>IF(S536&gt;0,0,IF(U535+(F536-AL536/$C$23)*$C$22/($C$21+$C$22)&gt;$C$8,$C$8,IF(V536=$C$8,U535+(F536-AL536/$C$23)*$C$22/$C$21,U535+(F536-AL536/$C$23)*$C$22/($C$21+$C$22))))</f>
        <v>1400</v>
      </c>
      <c r="V536" s="107">
        <f>IF(S536=0,IF(V535+(F536-AL536/$C$23)*$C$22/($C$21+$C$22)&gt;$C$8,$C$8,V535+(F536-AL536/$C$23)*$C$22/($C$21+$C$22)),E536)</f>
        <v>1400</v>
      </c>
      <c r="W536" s="203">
        <f>IF(S536&gt;0,0,IF(W535+AL536/$C$23&gt;$F$23,$F$23,W535+AL536/$C$23))</f>
        <v>1.6346185093862227</v>
      </c>
      <c r="X536" s="105" t="str">
        <f>IF(R536=0,"-",IF(U536=0,FORECAST($C$8,Инклинометрия!$B$2:$B$152,Инклинометрия!$A$2:$A$152),FORECAST(R536,Инклинометрия!$B$2:$B$152,Инклинометрия!$A$2:$A$152)))</f>
        <v>-</v>
      </c>
      <c r="Y536" s="105" t="str">
        <f>IF(R536=0,"-",IF(U536=0,FORECAST($C$8-R536,Инклинометрия!$B$2:$B$152,Инклинометрия!$A$2:$A$152),0))</f>
        <v>-</v>
      </c>
      <c r="Z536" s="105" t="str">
        <f>IF(S536=0,"-",FORECAST($C$8,Инклинометрия!$B$2:$B$152,Инклинометрия!$A$2:$A$152))</f>
        <v>-</v>
      </c>
      <c r="AA536" s="105" t="str">
        <f>IF(S536=0,"-",FORECAST($C$8-S536,Инклинометрия!$B$2:$B$152,Инклинометрия!$A$2:$A$152))</f>
        <v>-</v>
      </c>
      <c r="AB536" s="105">
        <f>IF(T536=0,"-",FORECAST($C$6,Инклинометрия!$B$2:$B$152,Инклинометрия!$A$2:$A$152))</f>
        <v>1425</v>
      </c>
      <c r="AC536" s="105">
        <f>IF(R536=0,FORECAST($C$6-T536,Инклинометрия!$B$2:$B$152,Инклинометрия!$A$2:$A$152),FORECAST($C$8,Инклинометрия!$B$2:$B$152,Инклинометрия!$A$2:$A$152))</f>
        <v>1331.5528875839168</v>
      </c>
      <c r="AD536" s="107">
        <f>IF(U536=0,"-",FORECAST($C$8,Инклинометрия!$B$2:$B$152,Инклинометрия!$A$2:$A$152))</f>
        <v>1330</v>
      </c>
      <c r="AE536" s="107">
        <f>IF(U536=0,"-",FORECAST($C$8-U536,Инклинометрия!$B$2:$B$152,Инклинометрия!$A$2:$A$152))</f>
        <v>0</v>
      </c>
      <c r="AF536" s="107">
        <f>FORECAST($C$8-S536,Инклинометрия!$B$2:$B$152,Инклинометрия!$A$2:$A$152)</f>
        <v>1330</v>
      </c>
      <c r="AG536" s="107">
        <f>FORECAST($C$8-(S536+V536),Инклинометрия!$B$2:$B$152,Инклинометрия!$A$2:$A$152)</f>
        <v>0</v>
      </c>
      <c r="AH536" s="107">
        <f>IF(W536=0,"-",FORECAST($C$8+W536,Инклинометрия!$B$2:$B$152,Инклинометрия!$A$2:$A$152))</f>
        <v>1331.5528875839168</v>
      </c>
      <c r="AI536" s="107">
        <f>IF(W536=0,"-",FORECAST($C$8,Инклинометрия!$B$2:$B$152,Инклинометрия!$A$2:$A$152))</f>
        <v>1330</v>
      </c>
      <c r="AK536" s="122">
        <f>2*PI()*$C$5*(AT535-AT534)/(LN(AN535/$I$9)*$I$8/$I$7+LN($I$10/AN535)*$I$8/$I$7)</f>
        <v>0</v>
      </c>
      <c r="AL536" s="67">
        <f>AK536*(B536-B535)</f>
        <v>0</v>
      </c>
      <c r="AM536" s="23">
        <f t="shared" si="151"/>
        <v>4.3059540056097682E-2</v>
      </c>
      <c r="AN536" s="26">
        <f>AN535+AK536*(B536-B535)/(2*PI()*$C$5*AN535*$I$11)</f>
        <v>0.12986115207059001</v>
      </c>
      <c r="AO536" s="87">
        <f t="shared" si="145"/>
        <v>111242.59539450394</v>
      </c>
      <c r="AP536" s="87">
        <f>IF(R536+U536&lt;$C$8,0,32*$G$13/$C$12^2*($I$8*R536+$I$6*U536)+32*$G$14/($C$14^2-$C$13^2)*($I$8*S536+$I$6*V536))</f>
        <v>9917.5953945039291</v>
      </c>
      <c r="AQ536" s="66">
        <f>R536*$C$11*$C$9+U536*$C$11*$C$10</f>
        <v>14695380</v>
      </c>
      <c r="AR536" s="66">
        <f>S536*$C$11*$C$9+V536*$C$11*$C$10</f>
        <v>14695380</v>
      </c>
      <c r="AS536" s="87">
        <f>$C$11*(T536*$C$9+W536*$C$10)</f>
        <v>789129.61404581123</v>
      </c>
      <c r="AT536" s="45">
        <f t="shared" si="139"/>
        <v>15595752.209440315</v>
      </c>
      <c r="AU536" s="75"/>
    </row>
    <row r="537" spans="2:47" ht="15" thickBot="1" x14ac:dyDescent="0.35">
      <c r="B537" s="41">
        <f t="shared" si="146"/>
        <v>5060</v>
      </c>
      <c r="C537" s="8">
        <f t="shared" si="147"/>
        <v>50.6</v>
      </c>
      <c r="D537" s="73">
        <f t="shared" si="133"/>
        <v>67.677499999999995</v>
      </c>
      <c r="E537" s="29">
        <f t="shared" si="136"/>
        <v>3752.0191580920882</v>
      </c>
      <c r="F537" s="29">
        <f t="shared" si="140"/>
        <v>7.4150576246879609</v>
      </c>
      <c r="G537" s="29">
        <f t="shared" si="148"/>
        <v>9.9176395730201481</v>
      </c>
      <c r="H537" s="17">
        <f t="shared" si="149"/>
        <v>5018.3256239481507</v>
      </c>
      <c r="I537" s="29">
        <f t="shared" si="141"/>
        <v>2.2250485660981263</v>
      </c>
      <c r="J537" s="29">
        <f t="shared" si="142"/>
        <v>13.949340071223991</v>
      </c>
      <c r="K537" s="32">
        <f>IF((D536+L536+M536-AL536)/($C$21+$C$22)&gt;$C$8,$C$8,(D536+L536+M536-AL536)/($C$21+$C$22))</f>
        <v>1400</v>
      </c>
      <c r="L537" s="97">
        <f t="shared" si="134"/>
        <v>0</v>
      </c>
      <c r="M537" s="96">
        <f t="shared" si="135"/>
        <v>0</v>
      </c>
      <c r="N537" s="98">
        <f t="shared" si="143"/>
        <v>1.7382597742038917</v>
      </c>
      <c r="O537" s="100">
        <f t="shared" si="137"/>
        <v>4.2266987561397071</v>
      </c>
      <c r="P537" s="104">
        <f t="shared" si="144"/>
        <v>18.880500609176615</v>
      </c>
      <c r="Q537" s="102">
        <f t="shared" si="150"/>
        <v>2.8886093440366814E-2</v>
      </c>
      <c r="R537" s="106">
        <f>K537-U537</f>
        <v>0</v>
      </c>
      <c r="S537" s="106">
        <f>IF(K537-H536&lt;0,0,K537-H536)</f>
        <v>0</v>
      </c>
      <c r="T537" s="106">
        <f t="shared" si="138"/>
        <v>98.365381490613771</v>
      </c>
      <c r="U537" s="107">
        <f>IF(S537&gt;0,0,IF(U536+(F537-AL537/$C$23)*$C$22/($C$21+$C$22)&gt;$C$8,$C$8,IF(V537=$C$8,U536+(F537-AL537/$C$23)*$C$22/$C$21,U536+(F537-AL537/$C$23)*$C$22/($C$21+$C$22))))</f>
        <v>1400</v>
      </c>
      <c r="V537" s="107">
        <f>IF(S537=0,IF(V536+(F537-AL537/$C$23)*$C$22/($C$21+$C$22)&gt;$C$8,$C$8,V536+(F537-AL537/$C$23)*$C$22/($C$21+$C$22)),E537)</f>
        <v>1400</v>
      </c>
      <c r="W537" s="203">
        <f>IF(S537&gt;0,0,IF(W536+AL537/$C$23&gt;$F$23,$F$23,W536+AL537/$C$23))</f>
        <v>1.6346185093862227</v>
      </c>
      <c r="X537" s="105" t="str">
        <f>IF(R537=0,"-",IF(U537=0,FORECAST($C$8,Инклинометрия!$B$2:$B$152,Инклинометрия!$A$2:$A$152),FORECAST(R537,Инклинометрия!$B$2:$B$152,Инклинометрия!$A$2:$A$152)))</f>
        <v>-</v>
      </c>
      <c r="Y537" s="105" t="str">
        <f>IF(R537=0,"-",IF(U537=0,FORECAST($C$8-R537,Инклинометрия!$B$2:$B$152,Инклинометрия!$A$2:$A$152),0))</f>
        <v>-</v>
      </c>
      <c r="Z537" s="105" t="str">
        <f>IF(S537=0,"-",FORECAST($C$8,Инклинометрия!$B$2:$B$152,Инклинометрия!$A$2:$A$152))</f>
        <v>-</v>
      </c>
      <c r="AA537" s="105" t="str">
        <f>IF(S537=0,"-",FORECAST($C$8-S537,Инклинометрия!$B$2:$B$152,Инклинометрия!$A$2:$A$152))</f>
        <v>-</v>
      </c>
      <c r="AB537" s="105">
        <f>IF(T537=0,"-",FORECAST($C$6,Инклинометрия!$B$2:$B$152,Инклинометрия!$A$2:$A$152))</f>
        <v>1425</v>
      </c>
      <c r="AC537" s="105">
        <f>IF(R537=0,FORECAST($C$6-T537,Инклинометрия!$B$2:$B$152,Инклинометрия!$A$2:$A$152),FORECAST($C$8,Инклинометрия!$B$2:$B$152,Инклинометрия!$A$2:$A$152))</f>
        <v>1331.5528875839168</v>
      </c>
      <c r="AD537" s="107">
        <f>IF(U537=0,"-",FORECAST($C$8,Инклинометрия!$B$2:$B$152,Инклинометрия!$A$2:$A$152))</f>
        <v>1330</v>
      </c>
      <c r="AE537" s="107">
        <f>IF(U537=0,"-",FORECAST($C$8-U537,Инклинометрия!$B$2:$B$152,Инклинометрия!$A$2:$A$152))</f>
        <v>0</v>
      </c>
      <c r="AF537" s="107">
        <f>FORECAST($C$8-S537,Инклинометрия!$B$2:$B$152,Инклинометрия!$A$2:$A$152)</f>
        <v>1330</v>
      </c>
      <c r="AG537" s="107">
        <f>FORECAST($C$8-(S537+V537),Инклинометрия!$B$2:$B$152,Инклинометрия!$A$2:$A$152)</f>
        <v>0</v>
      </c>
      <c r="AH537" s="107">
        <f>IF(W537=0,"-",FORECAST($C$8+W537,Инклинометрия!$B$2:$B$152,Инклинометрия!$A$2:$A$152))</f>
        <v>1331.5528875839168</v>
      </c>
      <c r="AI537" s="107">
        <f>IF(W537=0,"-",FORECAST($C$8,Инклинометрия!$B$2:$B$152,Инклинометрия!$A$2:$A$152))</f>
        <v>1330</v>
      </c>
      <c r="AK537" s="122">
        <f>2*PI()*$C$5*(AT536-AT535)/(LN(AN536/$I$9)*$I$8/$I$7+LN($I$10/AN536)*$I$8/$I$7)</f>
        <v>0</v>
      </c>
      <c r="AL537" s="67">
        <f>AK537*(B537-B536)</f>
        <v>0</v>
      </c>
      <c r="AM537" s="23">
        <f t="shared" si="151"/>
        <v>4.3059540056097682E-2</v>
      </c>
      <c r="AN537" s="26">
        <f>AN536+AK537*(B537-B536)/(2*PI()*$C$5*AN536*$I$11)</f>
        <v>0.12986115207059001</v>
      </c>
      <c r="AO537" s="87">
        <f t="shared" si="145"/>
        <v>111242.59539450394</v>
      </c>
      <c r="AP537" s="87">
        <f>IF(R537+U537&lt;$C$8,0,32*$G$13/$C$12^2*($I$8*R537+$I$6*U537)+32*$G$14/($C$14^2-$C$13^2)*($I$8*S537+$I$6*V537))</f>
        <v>9917.5953945039291</v>
      </c>
      <c r="AQ537" s="66">
        <f>R537*$C$11*$C$9+U537*$C$11*$C$10</f>
        <v>14695380</v>
      </c>
      <c r="AR537" s="66">
        <f>S537*$C$11*$C$9+V537*$C$11*$C$10</f>
        <v>14695380</v>
      </c>
      <c r="AS537" s="87">
        <f>$C$11*(T537*$C$9+W537*$C$10)</f>
        <v>789129.61404581123</v>
      </c>
      <c r="AT537" s="45">
        <f t="shared" si="139"/>
        <v>15595752.209440315</v>
      </c>
      <c r="AU537" s="75"/>
    </row>
    <row r="538" spans="2:47" ht="15" thickBot="1" x14ac:dyDescent="0.35">
      <c r="B538" s="41">
        <f t="shared" si="146"/>
        <v>5070</v>
      </c>
      <c r="C538" s="8">
        <f t="shared" si="147"/>
        <v>50.7</v>
      </c>
      <c r="D538" s="73">
        <f t="shared" si="133"/>
        <v>67.811250000000001</v>
      </c>
      <c r="E538" s="29">
        <f t="shared" si="136"/>
        <v>3759.4342157167762</v>
      </c>
      <c r="F538" s="29">
        <f t="shared" si="140"/>
        <v>7.4150576246879609</v>
      </c>
      <c r="G538" s="29">
        <f t="shared" si="148"/>
        <v>9.9176395730201481</v>
      </c>
      <c r="H538" s="17">
        <f t="shared" si="149"/>
        <v>5028.2432635211708</v>
      </c>
      <c r="I538" s="29">
        <f t="shared" si="141"/>
        <v>2.2250485660981263</v>
      </c>
      <c r="J538" s="29">
        <f t="shared" si="142"/>
        <v>13.949340071223991</v>
      </c>
      <c r="K538" s="32">
        <f>IF((D537+L537+M537-AL537)/($C$21+$C$22)&gt;$C$8,$C$8,(D537+L537+M537-AL537)/($C$21+$C$22))</f>
        <v>1400</v>
      </c>
      <c r="L538" s="97">
        <f t="shared" si="134"/>
        <v>0</v>
      </c>
      <c r="M538" s="96">
        <f t="shared" si="135"/>
        <v>0</v>
      </c>
      <c r="N538" s="98">
        <f t="shared" si="143"/>
        <v>1.7382597742038917</v>
      </c>
      <c r="O538" s="100">
        <f t="shared" si="137"/>
        <v>4.2266987561397071</v>
      </c>
      <c r="P538" s="104">
        <f t="shared" si="144"/>
        <v>18.880500609176615</v>
      </c>
      <c r="Q538" s="102">
        <f t="shared" si="150"/>
        <v>2.8886093440366814E-2</v>
      </c>
      <c r="R538" s="106">
        <f>K538-U538</f>
        <v>0</v>
      </c>
      <c r="S538" s="106">
        <f>IF(K538-H537&lt;0,0,K538-H537)</f>
        <v>0</v>
      </c>
      <c r="T538" s="106">
        <f t="shared" si="138"/>
        <v>98.365381490613771</v>
      </c>
      <c r="U538" s="107">
        <f>IF(S538&gt;0,0,IF(U537+(F538-AL538/$C$23)*$C$22/($C$21+$C$22)&gt;$C$8,$C$8,IF(V538=$C$8,U537+(F538-AL538/$C$23)*$C$22/$C$21,U537+(F538-AL538/$C$23)*$C$22/($C$21+$C$22))))</f>
        <v>1400</v>
      </c>
      <c r="V538" s="107">
        <f>IF(S538=0,IF(V537+(F538-AL538/$C$23)*$C$22/($C$21+$C$22)&gt;$C$8,$C$8,V537+(F538-AL538/$C$23)*$C$22/($C$21+$C$22)),E538)</f>
        <v>1400</v>
      </c>
      <c r="W538" s="203">
        <f>IF(S538&gt;0,0,IF(W537+AL538/$C$23&gt;$F$23,$F$23,W537+AL538/$C$23))</f>
        <v>1.6346185093862227</v>
      </c>
      <c r="X538" s="105" t="str">
        <f>IF(R538=0,"-",IF(U538=0,FORECAST($C$8,Инклинометрия!$B$2:$B$152,Инклинометрия!$A$2:$A$152),FORECAST(R538,Инклинометрия!$B$2:$B$152,Инклинометрия!$A$2:$A$152)))</f>
        <v>-</v>
      </c>
      <c r="Y538" s="105" t="str">
        <f>IF(R538=0,"-",IF(U538=0,FORECAST($C$8-R538,Инклинометрия!$B$2:$B$152,Инклинометрия!$A$2:$A$152),0))</f>
        <v>-</v>
      </c>
      <c r="Z538" s="105" t="str">
        <f>IF(S538=0,"-",FORECAST($C$8,Инклинометрия!$B$2:$B$152,Инклинометрия!$A$2:$A$152))</f>
        <v>-</v>
      </c>
      <c r="AA538" s="105" t="str">
        <f>IF(S538=0,"-",FORECAST($C$8-S538,Инклинометрия!$B$2:$B$152,Инклинометрия!$A$2:$A$152))</f>
        <v>-</v>
      </c>
      <c r="AB538" s="105">
        <f>IF(T538=0,"-",FORECAST($C$6,Инклинометрия!$B$2:$B$152,Инклинометрия!$A$2:$A$152))</f>
        <v>1425</v>
      </c>
      <c r="AC538" s="105">
        <f>IF(R538=0,FORECAST($C$6-T538,Инклинометрия!$B$2:$B$152,Инклинометрия!$A$2:$A$152),FORECAST($C$8,Инклинометрия!$B$2:$B$152,Инклинометрия!$A$2:$A$152))</f>
        <v>1331.5528875839168</v>
      </c>
      <c r="AD538" s="107">
        <f>IF(U538=0,"-",FORECAST($C$8,Инклинометрия!$B$2:$B$152,Инклинометрия!$A$2:$A$152))</f>
        <v>1330</v>
      </c>
      <c r="AE538" s="107">
        <f>IF(U538=0,"-",FORECAST($C$8-U538,Инклинометрия!$B$2:$B$152,Инклинометрия!$A$2:$A$152))</f>
        <v>0</v>
      </c>
      <c r="AF538" s="107">
        <f>FORECAST($C$8-S538,Инклинометрия!$B$2:$B$152,Инклинометрия!$A$2:$A$152)</f>
        <v>1330</v>
      </c>
      <c r="AG538" s="107">
        <f>FORECAST($C$8-(S538+V538),Инклинометрия!$B$2:$B$152,Инклинометрия!$A$2:$A$152)</f>
        <v>0</v>
      </c>
      <c r="AH538" s="107">
        <f>IF(W538=0,"-",FORECAST($C$8+W538,Инклинометрия!$B$2:$B$152,Инклинометрия!$A$2:$A$152))</f>
        <v>1331.5528875839168</v>
      </c>
      <c r="AI538" s="107">
        <f>IF(W538=0,"-",FORECAST($C$8,Инклинометрия!$B$2:$B$152,Инклинометрия!$A$2:$A$152))</f>
        <v>1330</v>
      </c>
      <c r="AK538" s="122">
        <f>2*PI()*$C$5*(AT537-AT536)/(LN(AN537/$I$9)*$I$8/$I$7+LN($I$10/AN537)*$I$8/$I$7)</f>
        <v>0</v>
      </c>
      <c r="AL538" s="67">
        <f>AK538*(B538-B537)</f>
        <v>0</v>
      </c>
      <c r="AM538" s="23">
        <f t="shared" si="151"/>
        <v>4.3059540056097682E-2</v>
      </c>
      <c r="AN538" s="26">
        <f>AN537+AK538*(B538-B537)/(2*PI()*$C$5*AN537*$I$11)</f>
        <v>0.12986115207059001</v>
      </c>
      <c r="AO538" s="87">
        <f t="shared" si="145"/>
        <v>111242.59539450394</v>
      </c>
      <c r="AP538" s="87">
        <f>IF(R538+U538&lt;$C$8,0,32*$G$13/$C$12^2*($I$8*R538+$I$6*U538)+32*$G$14/($C$14^2-$C$13^2)*($I$8*S538+$I$6*V538))</f>
        <v>9917.5953945039291</v>
      </c>
      <c r="AQ538" s="66">
        <f>R538*$C$11*$C$9+U538*$C$11*$C$10</f>
        <v>14695380</v>
      </c>
      <c r="AR538" s="66">
        <f>S538*$C$11*$C$9+V538*$C$11*$C$10</f>
        <v>14695380</v>
      </c>
      <c r="AS538" s="87">
        <f>$C$11*(T538*$C$9+W538*$C$10)</f>
        <v>789129.61404581123</v>
      </c>
      <c r="AT538" s="45">
        <f t="shared" si="139"/>
        <v>15595752.209440315</v>
      </c>
      <c r="AU538" s="75"/>
    </row>
    <row r="539" spans="2:47" ht="15" thickBot="1" x14ac:dyDescent="0.35">
      <c r="B539" s="41">
        <f t="shared" si="146"/>
        <v>5080</v>
      </c>
      <c r="C539" s="8">
        <f t="shared" si="147"/>
        <v>50.800000000000004</v>
      </c>
      <c r="D539" s="73">
        <f t="shared" si="133"/>
        <v>67.945000000000007</v>
      </c>
      <c r="E539" s="29">
        <f t="shared" si="136"/>
        <v>3766.8492733414641</v>
      </c>
      <c r="F539" s="29">
        <f t="shared" si="140"/>
        <v>7.4150576246879609</v>
      </c>
      <c r="G539" s="29">
        <f t="shared" si="148"/>
        <v>9.9176395730201481</v>
      </c>
      <c r="H539" s="17">
        <f t="shared" si="149"/>
        <v>5038.1609030941909</v>
      </c>
      <c r="I539" s="29">
        <f t="shared" si="141"/>
        <v>2.2250485660981263</v>
      </c>
      <c r="J539" s="29">
        <f t="shared" si="142"/>
        <v>13.949340071223991</v>
      </c>
      <c r="K539" s="32">
        <f>IF((D538+L538+M538-AL538)/($C$21+$C$22)&gt;$C$8,$C$8,(D538+L538+M538-AL538)/($C$21+$C$22))</f>
        <v>1400</v>
      </c>
      <c r="L539" s="97">
        <f t="shared" si="134"/>
        <v>0</v>
      </c>
      <c r="M539" s="96">
        <f t="shared" si="135"/>
        <v>0</v>
      </c>
      <c r="N539" s="98">
        <f t="shared" si="143"/>
        <v>1.7382597742038917</v>
      </c>
      <c r="O539" s="100">
        <f t="shared" si="137"/>
        <v>4.2266987561397071</v>
      </c>
      <c r="P539" s="104">
        <f t="shared" si="144"/>
        <v>18.880500609176615</v>
      </c>
      <c r="Q539" s="102">
        <f t="shared" si="150"/>
        <v>2.8886093440366814E-2</v>
      </c>
      <c r="R539" s="106">
        <f>K539-U539</f>
        <v>0</v>
      </c>
      <c r="S539" s="106">
        <f>IF(K539-H538&lt;0,0,K539-H538)</f>
        <v>0</v>
      </c>
      <c r="T539" s="106">
        <f t="shared" si="138"/>
        <v>98.365381490613771</v>
      </c>
      <c r="U539" s="107">
        <f>IF(S539&gt;0,0,IF(U538+(F539-AL539/$C$23)*$C$22/($C$21+$C$22)&gt;$C$8,$C$8,IF(V539=$C$8,U538+(F539-AL539/$C$23)*$C$22/$C$21,U538+(F539-AL539/$C$23)*$C$22/($C$21+$C$22))))</f>
        <v>1400</v>
      </c>
      <c r="V539" s="107">
        <f>IF(S539=0,IF(V538+(F539-AL539/$C$23)*$C$22/($C$21+$C$22)&gt;$C$8,$C$8,V538+(F539-AL539/$C$23)*$C$22/($C$21+$C$22)),E539)</f>
        <v>1400</v>
      </c>
      <c r="W539" s="203">
        <f>IF(S539&gt;0,0,IF(W538+AL539/$C$23&gt;$F$23,$F$23,W538+AL539/$C$23))</f>
        <v>1.6346185093862227</v>
      </c>
      <c r="X539" s="105" t="str">
        <f>IF(R539=0,"-",IF(U539=0,FORECAST($C$8,Инклинометрия!$B$2:$B$152,Инклинометрия!$A$2:$A$152),FORECAST(R539,Инклинометрия!$B$2:$B$152,Инклинометрия!$A$2:$A$152)))</f>
        <v>-</v>
      </c>
      <c r="Y539" s="105" t="str">
        <f>IF(R539=0,"-",IF(U539=0,FORECAST($C$8-R539,Инклинометрия!$B$2:$B$152,Инклинометрия!$A$2:$A$152),0))</f>
        <v>-</v>
      </c>
      <c r="Z539" s="105" t="str">
        <f>IF(S539=0,"-",FORECAST($C$8,Инклинометрия!$B$2:$B$152,Инклинометрия!$A$2:$A$152))</f>
        <v>-</v>
      </c>
      <c r="AA539" s="105" t="str">
        <f>IF(S539=0,"-",FORECAST($C$8-S539,Инклинометрия!$B$2:$B$152,Инклинометрия!$A$2:$A$152))</f>
        <v>-</v>
      </c>
      <c r="AB539" s="105">
        <f>IF(T539=0,"-",FORECAST($C$6,Инклинометрия!$B$2:$B$152,Инклинометрия!$A$2:$A$152))</f>
        <v>1425</v>
      </c>
      <c r="AC539" s="105">
        <f>IF(R539=0,FORECAST($C$6-T539,Инклинометрия!$B$2:$B$152,Инклинометрия!$A$2:$A$152),FORECAST($C$8,Инклинометрия!$B$2:$B$152,Инклинометрия!$A$2:$A$152))</f>
        <v>1331.5528875839168</v>
      </c>
      <c r="AD539" s="107">
        <f>IF(U539=0,"-",FORECAST($C$8,Инклинометрия!$B$2:$B$152,Инклинометрия!$A$2:$A$152))</f>
        <v>1330</v>
      </c>
      <c r="AE539" s="107">
        <f>IF(U539=0,"-",FORECAST($C$8-U539,Инклинометрия!$B$2:$B$152,Инклинометрия!$A$2:$A$152))</f>
        <v>0</v>
      </c>
      <c r="AF539" s="107">
        <f>FORECAST($C$8-S539,Инклинометрия!$B$2:$B$152,Инклинометрия!$A$2:$A$152)</f>
        <v>1330</v>
      </c>
      <c r="AG539" s="107">
        <f>FORECAST($C$8-(S539+V539),Инклинометрия!$B$2:$B$152,Инклинометрия!$A$2:$A$152)</f>
        <v>0</v>
      </c>
      <c r="AH539" s="107">
        <f>IF(W539=0,"-",FORECAST($C$8+W539,Инклинометрия!$B$2:$B$152,Инклинометрия!$A$2:$A$152))</f>
        <v>1331.5528875839168</v>
      </c>
      <c r="AI539" s="107">
        <f>IF(W539=0,"-",FORECAST($C$8,Инклинометрия!$B$2:$B$152,Инклинометрия!$A$2:$A$152))</f>
        <v>1330</v>
      </c>
      <c r="AK539" s="122">
        <f>2*PI()*$C$5*(AT538-AT537)/(LN(AN538/$I$9)*$I$8/$I$7+LN($I$10/AN538)*$I$8/$I$7)</f>
        <v>0</v>
      </c>
      <c r="AL539" s="67">
        <f>AK539*(B539-B538)</f>
        <v>0</v>
      </c>
      <c r="AM539" s="23">
        <f t="shared" si="151"/>
        <v>4.3059540056097682E-2</v>
      </c>
      <c r="AN539" s="26">
        <f>AN538+AK539*(B539-B538)/(2*PI()*$C$5*AN538*$I$11)</f>
        <v>0.12986115207059001</v>
      </c>
      <c r="AO539" s="87">
        <f t="shared" si="145"/>
        <v>111242.59539450394</v>
      </c>
      <c r="AP539" s="87">
        <f>IF(R539+U539&lt;$C$8,0,32*$G$13/$C$12^2*($I$8*R539+$I$6*U539)+32*$G$14/($C$14^2-$C$13^2)*($I$8*S539+$I$6*V539))</f>
        <v>9917.5953945039291</v>
      </c>
      <c r="AQ539" s="66">
        <f>R539*$C$11*$C$9+U539*$C$11*$C$10</f>
        <v>14695380</v>
      </c>
      <c r="AR539" s="66">
        <f>S539*$C$11*$C$9+V539*$C$11*$C$10</f>
        <v>14695380</v>
      </c>
      <c r="AS539" s="87">
        <f>$C$11*(T539*$C$9+W539*$C$10)</f>
        <v>789129.61404581123</v>
      </c>
      <c r="AT539" s="45">
        <f t="shared" si="139"/>
        <v>15595752.209440315</v>
      </c>
      <c r="AU539" s="75"/>
    </row>
    <row r="540" spans="2:47" ht="15" thickBot="1" x14ac:dyDescent="0.35">
      <c r="B540" s="41">
        <f t="shared" si="146"/>
        <v>5090</v>
      </c>
      <c r="C540" s="8">
        <f t="shared" si="147"/>
        <v>50.9</v>
      </c>
      <c r="D540" s="73">
        <f t="shared" si="133"/>
        <v>68.078749999999999</v>
      </c>
      <c r="E540" s="29">
        <f t="shared" si="136"/>
        <v>3774.2643309661516</v>
      </c>
      <c r="F540" s="29">
        <f t="shared" si="140"/>
        <v>7.4150576246875062</v>
      </c>
      <c r="G540" s="29">
        <f t="shared" si="148"/>
        <v>9.9176395730195388</v>
      </c>
      <c r="H540" s="17">
        <f t="shared" si="149"/>
        <v>5048.0785426672101</v>
      </c>
      <c r="I540" s="29">
        <f t="shared" si="141"/>
        <v>2.2250485660981263</v>
      </c>
      <c r="J540" s="29">
        <f t="shared" si="142"/>
        <v>13.949340071223562</v>
      </c>
      <c r="K540" s="32">
        <f>IF((D539+L539+M539-AL539)/($C$21+$C$22)&gt;$C$8,$C$8,(D539+L539+M539-AL539)/($C$21+$C$22))</f>
        <v>1400</v>
      </c>
      <c r="L540" s="97">
        <f t="shared" si="134"/>
        <v>0</v>
      </c>
      <c r="M540" s="96">
        <f t="shared" si="135"/>
        <v>0</v>
      </c>
      <c r="N540" s="98">
        <f t="shared" si="143"/>
        <v>1.7382597742038917</v>
      </c>
      <c r="O540" s="100">
        <f t="shared" si="137"/>
        <v>4.2266987561397071</v>
      </c>
      <c r="P540" s="104">
        <f t="shared" si="144"/>
        <v>18.880500609176615</v>
      </c>
      <c r="Q540" s="102">
        <f t="shared" si="150"/>
        <v>2.8886093440366814E-2</v>
      </c>
      <c r="R540" s="106">
        <f>K540-U540</f>
        <v>0</v>
      </c>
      <c r="S540" s="106">
        <f>IF(K540-H539&lt;0,0,K540-H539)</f>
        <v>0</v>
      </c>
      <c r="T540" s="106">
        <f t="shared" si="138"/>
        <v>98.365381490613771</v>
      </c>
      <c r="U540" s="107">
        <f>IF(S540&gt;0,0,IF(U539+(F540-AL540/$C$23)*$C$22/($C$21+$C$22)&gt;$C$8,$C$8,IF(V540=$C$8,U539+(F540-AL540/$C$23)*$C$22/$C$21,U539+(F540-AL540/$C$23)*$C$22/($C$21+$C$22))))</f>
        <v>1400</v>
      </c>
      <c r="V540" s="107">
        <f>IF(S540=0,IF(V539+(F540-AL540/$C$23)*$C$22/($C$21+$C$22)&gt;$C$8,$C$8,V539+(F540-AL540/$C$23)*$C$22/($C$21+$C$22)),E540)</f>
        <v>1400</v>
      </c>
      <c r="W540" s="203">
        <f>IF(S540&gt;0,0,IF(W539+AL540/$C$23&gt;$F$23,$F$23,W539+AL540/$C$23))</f>
        <v>1.6346185093862227</v>
      </c>
      <c r="X540" s="105" t="str">
        <f>IF(R540=0,"-",IF(U540=0,FORECAST($C$8,Инклинометрия!$B$2:$B$152,Инклинометрия!$A$2:$A$152),FORECAST(R540,Инклинометрия!$B$2:$B$152,Инклинометрия!$A$2:$A$152)))</f>
        <v>-</v>
      </c>
      <c r="Y540" s="105" t="str">
        <f>IF(R540=0,"-",IF(U540=0,FORECAST($C$8-R540,Инклинометрия!$B$2:$B$152,Инклинометрия!$A$2:$A$152),0))</f>
        <v>-</v>
      </c>
      <c r="Z540" s="105" t="str">
        <f>IF(S540=0,"-",FORECAST($C$8,Инклинометрия!$B$2:$B$152,Инклинометрия!$A$2:$A$152))</f>
        <v>-</v>
      </c>
      <c r="AA540" s="105" t="str">
        <f>IF(S540=0,"-",FORECAST($C$8-S540,Инклинометрия!$B$2:$B$152,Инклинометрия!$A$2:$A$152))</f>
        <v>-</v>
      </c>
      <c r="AB540" s="105">
        <f>IF(T540=0,"-",FORECAST($C$6,Инклинометрия!$B$2:$B$152,Инклинометрия!$A$2:$A$152))</f>
        <v>1425</v>
      </c>
      <c r="AC540" s="105">
        <f>IF(R540=0,FORECAST($C$6-T540,Инклинометрия!$B$2:$B$152,Инклинометрия!$A$2:$A$152),FORECAST($C$8,Инклинометрия!$B$2:$B$152,Инклинометрия!$A$2:$A$152))</f>
        <v>1331.5528875839168</v>
      </c>
      <c r="AD540" s="107">
        <f>IF(U540=0,"-",FORECAST($C$8,Инклинометрия!$B$2:$B$152,Инклинометрия!$A$2:$A$152))</f>
        <v>1330</v>
      </c>
      <c r="AE540" s="107">
        <f>IF(U540=0,"-",FORECAST($C$8-U540,Инклинометрия!$B$2:$B$152,Инклинометрия!$A$2:$A$152))</f>
        <v>0</v>
      </c>
      <c r="AF540" s="107">
        <f>FORECAST($C$8-S540,Инклинометрия!$B$2:$B$152,Инклинометрия!$A$2:$A$152)</f>
        <v>1330</v>
      </c>
      <c r="AG540" s="107">
        <f>FORECAST($C$8-(S540+V540),Инклинометрия!$B$2:$B$152,Инклинометрия!$A$2:$A$152)</f>
        <v>0</v>
      </c>
      <c r="AH540" s="107">
        <f>IF(W540=0,"-",FORECAST($C$8+W540,Инклинометрия!$B$2:$B$152,Инклинометрия!$A$2:$A$152))</f>
        <v>1331.5528875839168</v>
      </c>
      <c r="AI540" s="107">
        <f>IF(W540=0,"-",FORECAST($C$8,Инклинометрия!$B$2:$B$152,Инклинометрия!$A$2:$A$152))</f>
        <v>1330</v>
      </c>
      <c r="AK540" s="122">
        <f>2*PI()*$C$5*(AT539-AT538)/(LN(AN539/$I$9)*$I$8/$I$7+LN($I$10/AN539)*$I$8/$I$7)</f>
        <v>0</v>
      </c>
      <c r="AL540" s="67">
        <f>AK540*(B540-B539)</f>
        <v>0</v>
      </c>
      <c r="AM540" s="23">
        <f t="shared" si="151"/>
        <v>4.3059540056097682E-2</v>
      </c>
      <c r="AN540" s="26">
        <f>AN539+AK540*(B540-B539)/(2*PI()*$C$5*AN539*$I$11)</f>
        <v>0.12986115207059001</v>
      </c>
      <c r="AO540" s="87">
        <f t="shared" si="145"/>
        <v>111242.59539450394</v>
      </c>
      <c r="AP540" s="87">
        <f>IF(R540+U540&lt;$C$8,0,32*$G$13/$C$12^2*($I$8*R540+$I$6*U540)+32*$G$14/($C$14^2-$C$13^2)*($I$8*S540+$I$6*V540))</f>
        <v>9917.5953945039291</v>
      </c>
      <c r="AQ540" s="66">
        <f>R540*$C$11*$C$9+U540*$C$11*$C$10</f>
        <v>14695380</v>
      </c>
      <c r="AR540" s="66">
        <f>S540*$C$11*$C$9+V540*$C$11*$C$10</f>
        <v>14695380</v>
      </c>
      <c r="AS540" s="87">
        <f>$C$11*(T540*$C$9+W540*$C$10)</f>
        <v>789129.61404581123</v>
      </c>
      <c r="AT540" s="45">
        <f t="shared" si="139"/>
        <v>15595752.209440315</v>
      </c>
      <c r="AU540" s="75"/>
    </row>
    <row r="541" spans="2:47" ht="15" thickBot="1" x14ac:dyDescent="0.35">
      <c r="B541" s="41">
        <f t="shared" si="146"/>
        <v>5100</v>
      </c>
      <c r="C541" s="8">
        <f t="shared" si="147"/>
        <v>51</v>
      </c>
      <c r="D541" s="73">
        <f t="shared" si="133"/>
        <v>68.212500000000006</v>
      </c>
      <c r="E541" s="29">
        <f t="shared" si="136"/>
        <v>3781.6793885908396</v>
      </c>
      <c r="F541" s="29">
        <f t="shared" si="140"/>
        <v>7.4150576246879609</v>
      </c>
      <c r="G541" s="29">
        <f t="shared" si="148"/>
        <v>9.9176395730201481</v>
      </c>
      <c r="H541" s="17">
        <f t="shared" si="149"/>
        <v>5057.9961822402302</v>
      </c>
      <c r="I541" s="29">
        <f t="shared" si="141"/>
        <v>2.2250485660981263</v>
      </c>
      <c r="J541" s="29">
        <f t="shared" si="142"/>
        <v>13.949340071223991</v>
      </c>
      <c r="K541" s="32">
        <f>IF((D540+L540+M540-AL540)/($C$21+$C$22)&gt;$C$8,$C$8,(D540+L540+M540-AL540)/($C$21+$C$22))</f>
        <v>1400</v>
      </c>
      <c r="L541" s="97">
        <f t="shared" si="134"/>
        <v>0</v>
      </c>
      <c r="M541" s="96">
        <f t="shared" si="135"/>
        <v>0</v>
      </c>
      <c r="N541" s="98">
        <f t="shared" si="143"/>
        <v>1.7382597742038917</v>
      </c>
      <c r="O541" s="100">
        <f t="shared" si="137"/>
        <v>4.2266987561397071</v>
      </c>
      <c r="P541" s="104">
        <f t="shared" si="144"/>
        <v>18.880500609176615</v>
      </c>
      <c r="Q541" s="102">
        <f t="shared" si="150"/>
        <v>2.8886093440366814E-2</v>
      </c>
      <c r="R541" s="106">
        <f>K541-U541</f>
        <v>0</v>
      </c>
      <c r="S541" s="106">
        <f>IF(K541-H540&lt;0,0,K541-H540)</f>
        <v>0</v>
      </c>
      <c r="T541" s="106">
        <f t="shared" si="138"/>
        <v>98.365381490613771</v>
      </c>
      <c r="U541" s="107">
        <f>IF(S541&gt;0,0,IF(U540+(F541-AL541/$C$23)*$C$22/($C$21+$C$22)&gt;$C$8,$C$8,IF(V541=$C$8,U540+(F541-AL541/$C$23)*$C$22/$C$21,U540+(F541-AL541/$C$23)*$C$22/($C$21+$C$22))))</f>
        <v>1400</v>
      </c>
      <c r="V541" s="107">
        <f>IF(S541=0,IF(V540+(F541-AL541/$C$23)*$C$22/($C$21+$C$22)&gt;$C$8,$C$8,V540+(F541-AL541/$C$23)*$C$22/($C$21+$C$22)),E541)</f>
        <v>1400</v>
      </c>
      <c r="W541" s="203">
        <f>IF(S541&gt;0,0,IF(W540+AL541/$C$23&gt;$F$23,$F$23,W540+AL541/$C$23))</f>
        <v>1.6346185093862227</v>
      </c>
      <c r="X541" s="105" t="str">
        <f>IF(R541=0,"-",IF(U541=0,FORECAST($C$8,Инклинометрия!$B$2:$B$152,Инклинометрия!$A$2:$A$152),FORECAST(R541,Инклинометрия!$B$2:$B$152,Инклинометрия!$A$2:$A$152)))</f>
        <v>-</v>
      </c>
      <c r="Y541" s="105" t="str">
        <f>IF(R541=0,"-",IF(U541=0,FORECAST($C$8-R541,Инклинометрия!$B$2:$B$152,Инклинометрия!$A$2:$A$152),0))</f>
        <v>-</v>
      </c>
      <c r="Z541" s="105" t="str">
        <f>IF(S541=0,"-",FORECAST($C$8,Инклинометрия!$B$2:$B$152,Инклинометрия!$A$2:$A$152))</f>
        <v>-</v>
      </c>
      <c r="AA541" s="105" t="str">
        <f>IF(S541=0,"-",FORECAST($C$8-S541,Инклинометрия!$B$2:$B$152,Инклинометрия!$A$2:$A$152))</f>
        <v>-</v>
      </c>
      <c r="AB541" s="105">
        <f>IF(T541=0,"-",FORECAST($C$6,Инклинометрия!$B$2:$B$152,Инклинометрия!$A$2:$A$152))</f>
        <v>1425</v>
      </c>
      <c r="AC541" s="105">
        <f>IF(R541=0,FORECAST($C$6-T541,Инклинометрия!$B$2:$B$152,Инклинометрия!$A$2:$A$152),FORECAST($C$8,Инклинометрия!$B$2:$B$152,Инклинометрия!$A$2:$A$152))</f>
        <v>1331.5528875839168</v>
      </c>
      <c r="AD541" s="107">
        <f>IF(U541=0,"-",FORECAST($C$8,Инклинометрия!$B$2:$B$152,Инклинометрия!$A$2:$A$152))</f>
        <v>1330</v>
      </c>
      <c r="AE541" s="107">
        <f>IF(U541=0,"-",FORECAST($C$8-U541,Инклинометрия!$B$2:$B$152,Инклинометрия!$A$2:$A$152))</f>
        <v>0</v>
      </c>
      <c r="AF541" s="107">
        <f>FORECAST($C$8-S541,Инклинометрия!$B$2:$B$152,Инклинометрия!$A$2:$A$152)</f>
        <v>1330</v>
      </c>
      <c r="AG541" s="107">
        <f>FORECAST($C$8-(S541+V541),Инклинометрия!$B$2:$B$152,Инклинометрия!$A$2:$A$152)</f>
        <v>0</v>
      </c>
      <c r="AH541" s="107">
        <f>IF(W541=0,"-",FORECAST($C$8+W541,Инклинометрия!$B$2:$B$152,Инклинометрия!$A$2:$A$152))</f>
        <v>1331.5528875839168</v>
      </c>
      <c r="AI541" s="107">
        <f>IF(W541=0,"-",FORECAST($C$8,Инклинометрия!$B$2:$B$152,Инклинометрия!$A$2:$A$152))</f>
        <v>1330</v>
      </c>
      <c r="AK541" s="122">
        <f>2*PI()*$C$5*(AT540-AT539)/(LN(AN540/$I$9)*$I$8/$I$7+LN($I$10/AN540)*$I$8/$I$7)</f>
        <v>0</v>
      </c>
      <c r="AL541" s="67">
        <f>AK541*(B541-B540)</f>
        <v>0</v>
      </c>
      <c r="AM541" s="23">
        <f t="shared" si="151"/>
        <v>4.3059540056097682E-2</v>
      </c>
      <c r="AN541" s="26">
        <f>AN540+AK541*(B541-B540)/(2*PI()*$C$5*AN540*$I$11)</f>
        <v>0.12986115207059001</v>
      </c>
      <c r="AO541" s="87">
        <f t="shared" si="145"/>
        <v>111242.59539450394</v>
      </c>
      <c r="AP541" s="87">
        <f>IF(R541+U541&lt;$C$8,0,32*$G$13/$C$12^2*($I$8*R541+$I$6*U541)+32*$G$14/($C$14^2-$C$13^2)*($I$8*S541+$I$6*V541))</f>
        <v>9917.5953945039291</v>
      </c>
      <c r="AQ541" s="66">
        <f>R541*$C$11*$C$9+U541*$C$11*$C$10</f>
        <v>14695380</v>
      </c>
      <c r="AR541" s="66">
        <f>S541*$C$11*$C$9+V541*$C$11*$C$10</f>
        <v>14695380</v>
      </c>
      <c r="AS541" s="87">
        <f>$C$11*(T541*$C$9+W541*$C$10)</f>
        <v>789129.61404581123</v>
      </c>
      <c r="AT541" s="45">
        <f t="shared" si="139"/>
        <v>15595752.209440315</v>
      </c>
      <c r="AU541" s="75"/>
    </row>
    <row r="542" spans="2:47" ht="15" thickBot="1" x14ac:dyDescent="0.35">
      <c r="B542" s="41">
        <f t="shared" si="146"/>
        <v>5110</v>
      </c>
      <c r="C542" s="8">
        <f t="shared" si="147"/>
        <v>51.1</v>
      </c>
      <c r="D542" s="73">
        <f t="shared" si="133"/>
        <v>68.346249999999998</v>
      </c>
      <c r="E542" s="29">
        <f t="shared" si="136"/>
        <v>3789.0944462155276</v>
      </c>
      <c r="F542" s="29">
        <f t="shared" si="140"/>
        <v>7.4150576246879609</v>
      </c>
      <c r="G542" s="29">
        <f t="shared" si="148"/>
        <v>9.9176395730201481</v>
      </c>
      <c r="H542" s="17">
        <f t="shared" si="149"/>
        <v>5067.9138218132503</v>
      </c>
      <c r="I542" s="29">
        <f t="shared" si="141"/>
        <v>2.2250485660981263</v>
      </c>
      <c r="J542" s="29">
        <f t="shared" si="142"/>
        <v>13.949340071223991</v>
      </c>
      <c r="K542" s="32">
        <f>IF((D541+L541+M541-AL541)/($C$21+$C$22)&gt;$C$8,$C$8,(D541+L541+M541-AL541)/($C$21+$C$22))</f>
        <v>1400</v>
      </c>
      <c r="L542" s="97">
        <f t="shared" si="134"/>
        <v>0</v>
      </c>
      <c r="M542" s="96">
        <f t="shared" si="135"/>
        <v>0</v>
      </c>
      <c r="N542" s="98">
        <f t="shared" si="143"/>
        <v>1.7382597742038917</v>
      </c>
      <c r="O542" s="100">
        <f t="shared" si="137"/>
        <v>4.2266987561397071</v>
      </c>
      <c r="P542" s="104">
        <f t="shared" si="144"/>
        <v>18.880500609176615</v>
      </c>
      <c r="Q542" s="102">
        <f t="shared" si="150"/>
        <v>2.8886093440366814E-2</v>
      </c>
      <c r="R542" s="106">
        <f>K542-U542</f>
        <v>0</v>
      </c>
      <c r="S542" s="106">
        <f>IF(K542-H541&lt;0,0,K542-H541)</f>
        <v>0</v>
      </c>
      <c r="T542" s="106">
        <f t="shared" si="138"/>
        <v>98.365381490613771</v>
      </c>
      <c r="U542" s="107">
        <f>IF(S542&gt;0,0,IF(U541+(F542-AL542/$C$23)*$C$22/($C$21+$C$22)&gt;$C$8,$C$8,IF(V542=$C$8,U541+(F542-AL542/$C$23)*$C$22/$C$21,U541+(F542-AL542/$C$23)*$C$22/($C$21+$C$22))))</f>
        <v>1400</v>
      </c>
      <c r="V542" s="107">
        <f>IF(S542=0,IF(V541+(F542-AL542/$C$23)*$C$22/($C$21+$C$22)&gt;$C$8,$C$8,V541+(F542-AL542/$C$23)*$C$22/($C$21+$C$22)),E542)</f>
        <v>1400</v>
      </c>
      <c r="W542" s="203">
        <f>IF(S542&gt;0,0,IF(W541+AL542/$C$23&gt;$F$23,$F$23,W541+AL542/$C$23))</f>
        <v>1.6346185093862227</v>
      </c>
      <c r="X542" s="105" t="str">
        <f>IF(R542=0,"-",IF(U542=0,FORECAST($C$8,Инклинометрия!$B$2:$B$152,Инклинометрия!$A$2:$A$152),FORECAST(R542,Инклинометрия!$B$2:$B$152,Инклинометрия!$A$2:$A$152)))</f>
        <v>-</v>
      </c>
      <c r="Y542" s="105" t="str">
        <f>IF(R542=0,"-",IF(U542=0,FORECAST($C$8-R542,Инклинометрия!$B$2:$B$152,Инклинометрия!$A$2:$A$152),0))</f>
        <v>-</v>
      </c>
      <c r="Z542" s="105" t="str">
        <f>IF(S542=0,"-",FORECAST($C$8,Инклинометрия!$B$2:$B$152,Инклинометрия!$A$2:$A$152))</f>
        <v>-</v>
      </c>
      <c r="AA542" s="105" t="str">
        <f>IF(S542=0,"-",FORECAST($C$8-S542,Инклинометрия!$B$2:$B$152,Инклинометрия!$A$2:$A$152))</f>
        <v>-</v>
      </c>
      <c r="AB542" s="105">
        <f>IF(T542=0,"-",FORECAST($C$6,Инклинометрия!$B$2:$B$152,Инклинометрия!$A$2:$A$152))</f>
        <v>1425</v>
      </c>
      <c r="AC542" s="105">
        <f>IF(R542=0,FORECAST($C$6-T542,Инклинометрия!$B$2:$B$152,Инклинометрия!$A$2:$A$152),FORECAST($C$8,Инклинометрия!$B$2:$B$152,Инклинометрия!$A$2:$A$152))</f>
        <v>1331.5528875839168</v>
      </c>
      <c r="AD542" s="107">
        <f>IF(U542=0,"-",FORECAST($C$8,Инклинометрия!$B$2:$B$152,Инклинометрия!$A$2:$A$152))</f>
        <v>1330</v>
      </c>
      <c r="AE542" s="107">
        <f>IF(U542=0,"-",FORECAST($C$8-U542,Инклинометрия!$B$2:$B$152,Инклинометрия!$A$2:$A$152))</f>
        <v>0</v>
      </c>
      <c r="AF542" s="107">
        <f>FORECAST($C$8-S542,Инклинометрия!$B$2:$B$152,Инклинометрия!$A$2:$A$152)</f>
        <v>1330</v>
      </c>
      <c r="AG542" s="107">
        <f>FORECAST($C$8-(S542+V542),Инклинометрия!$B$2:$B$152,Инклинометрия!$A$2:$A$152)</f>
        <v>0</v>
      </c>
      <c r="AH542" s="107">
        <f>IF(W542=0,"-",FORECAST($C$8+W542,Инклинометрия!$B$2:$B$152,Инклинометрия!$A$2:$A$152))</f>
        <v>1331.5528875839168</v>
      </c>
      <c r="AI542" s="107">
        <f>IF(W542=0,"-",FORECAST($C$8,Инклинометрия!$B$2:$B$152,Инклинометрия!$A$2:$A$152))</f>
        <v>1330</v>
      </c>
      <c r="AK542" s="122">
        <f>2*PI()*$C$5*(AT541-AT540)/(LN(AN541/$I$9)*$I$8/$I$7+LN($I$10/AN541)*$I$8/$I$7)</f>
        <v>0</v>
      </c>
      <c r="AL542" s="67">
        <f>AK542*(B542-B541)</f>
        <v>0</v>
      </c>
      <c r="AM542" s="23">
        <f t="shared" si="151"/>
        <v>4.3059540056097682E-2</v>
      </c>
      <c r="AN542" s="26">
        <f>AN541+AK542*(B542-B541)/(2*PI()*$C$5*AN541*$I$11)</f>
        <v>0.12986115207059001</v>
      </c>
      <c r="AO542" s="87">
        <f t="shared" si="145"/>
        <v>111242.59539450394</v>
      </c>
      <c r="AP542" s="87">
        <f>IF(R542+U542&lt;$C$8,0,32*$G$13/$C$12^2*($I$8*R542+$I$6*U542)+32*$G$14/($C$14^2-$C$13^2)*($I$8*S542+$I$6*V542))</f>
        <v>9917.5953945039291</v>
      </c>
      <c r="AQ542" s="66">
        <f>R542*$C$11*$C$9+U542*$C$11*$C$10</f>
        <v>14695380</v>
      </c>
      <c r="AR542" s="66">
        <f>S542*$C$11*$C$9+V542*$C$11*$C$10</f>
        <v>14695380</v>
      </c>
      <c r="AS542" s="87">
        <f>$C$11*(T542*$C$9+W542*$C$10)</f>
        <v>789129.61404581123</v>
      </c>
      <c r="AT542" s="45">
        <f t="shared" si="139"/>
        <v>15595752.209440315</v>
      </c>
      <c r="AU542" s="75"/>
    </row>
    <row r="543" spans="2:47" ht="15" thickBot="1" x14ac:dyDescent="0.35">
      <c r="B543" s="41">
        <f t="shared" si="146"/>
        <v>5120</v>
      </c>
      <c r="C543" s="8">
        <f t="shared" si="147"/>
        <v>51.2</v>
      </c>
      <c r="D543" s="73">
        <f t="shared" ref="D543:D606" si="152">C543*$C$10/$C$9</f>
        <v>68.48</v>
      </c>
      <c r="E543" s="29">
        <f t="shared" si="136"/>
        <v>3796.5095038402155</v>
      </c>
      <c r="F543" s="29">
        <f t="shared" si="140"/>
        <v>7.4150576246879609</v>
      </c>
      <c r="G543" s="29">
        <f t="shared" si="148"/>
        <v>9.9176395730201481</v>
      </c>
      <c r="H543" s="17">
        <f t="shared" si="149"/>
        <v>5077.8314613862703</v>
      </c>
      <c r="I543" s="29">
        <f t="shared" si="141"/>
        <v>2.2250485660981263</v>
      </c>
      <c r="J543" s="29">
        <f t="shared" si="142"/>
        <v>13.949340071223991</v>
      </c>
      <c r="K543" s="32">
        <f>IF((D542+L542+M542-AL542)/($C$21+$C$22)&gt;$C$8,$C$8,(D542+L542+M542-AL542)/($C$21+$C$22))</f>
        <v>1400</v>
      </c>
      <c r="L543" s="97">
        <f t="shared" ref="L543:L606" si="153">R543*$C$21</f>
        <v>0</v>
      </c>
      <c r="M543" s="96">
        <f t="shared" ref="M543:M606" si="154">S543*PI()*($C$14^2-$C$13^2)/4</f>
        <v>0</v>
      </c>
      <c r="N543" s="98">
        <f t="shared" si="143"/>
        <v>1.7382597742038917</v>
      </c>
      <c r="O543" s="100">
        <f t="shared" si="137"/>
        <v>4.2266987561397071</v>
      </c>
      <c r="P543" s="104">
        <f t="shared" si="144"/>
        <v>18.880500609176615</v>
      </c>
      <c r="Q543" s="102">
        <f t="shared" si="150"/>
        <v>2.8886093440366814E-2</v>
      </c>
      <c r="R543" s="106">
        <f>K543-U543</f>
        <v>0</v>
      </c>
      <c r="S543" s="106">
        <f>IF(K543-H542&lt;0,0,K543-H542)</f>
        <v>0</v>
      </c>
      <c r="T543" s="106">
        <f t="shared" si="138"/>
        <v>98.365381490613771</v>
      </c>
      <c r="U543" s="107">
        <f>IF(S543&gt;0,0,IF(U542+(F543-AL543/$C$23)*$C$22/($C$21+$C$22)&gt;$C$8,$C$8,IF(V543=$C$8,U542+(F543-AL543/$C$23)*$C$22/$C$21,U542+(F543-AL543/$C$23)*$C$22/($C$21+$C$22))))</f>
        <v>1400</v>
      </c>
      <c r="V543" s="107">
        <f>IF(S543=0,IF(V542+(F543-AL543/$C$23)*$C$22/($C$21+$C$22)&gt;$C$8,$C$8,V542+(F543-AL543/$C$23)*$C$22/($C$21+$C$22)),E543)</f>
        <v>1400</v>
      </c>
      <c r="W543" s="203">
        <f>IF(S543&gt;0,0,IF(W542+AL543/$C$23&gt;$F$23,$F$23,W542+AL543/$C$23))</f>
        <v>1.6346185093862227</v>
      </c>
      <c r="X543" s="105" t="str">
        <f>IF(R543=0,"-",IF(U543=0,FORECAST($C$8,Инклинометрия!$B$2:$B$152,Инклинометрия!$A$2:$A$152),FORECAST(R543,Инклинометрия!$B$2:$B$152,Инклинометрия!$A$2:$A$152)))</f>
        <v>-</v>
      </c>
      <c r="Y543" s="105" t="str">
        <f>IF(R543=0,"-",IF(U543=0,FORECAST($C$8-R543,Инклинометрия!$B$2:$B$152,Инклинометрия!$A$2:$A$152),0))</f>
        <v>-</v>
      </c>
      <c r="Z543" s="105" t="str">
        <f>IF(S543=0,"-",FORECAST($C$8,Инклинометрия!$B$2:$B$152,Инклинометрия!$A$2:$A$152))</f>
        <v>-</v>
      </c>
      <c r="AA543" s="105" t="str">
        <f>IF(S543=0,"-",FORECAST($C$8-S543,Инклинометрия!$B$2:$B$152,Инклинометрия!$A$2:$A$152))</f>
        <v>-</v>
      </c>
      <c r="AB543" s="105">
        <f>IF(T543=0,"-",FORECAST($C$6,Инклинометрия!$B$2:$B$152,Инклинометрия!$A$2:$A$152))</f>
        <v>1425</v>
      </c>
      <c r="AC543" s="105">
        <f>IF(R543=0,FORECAST($C$6-T543,Инклинометрия!$B$2:$B$152,Инклинометрия!$A$2:$A$152),FORECAST($C$8,Инклинометрия!$B$2:$B$152,Инклинометрия!$A$2:$A$152))</f>
        <v>1331.5528875839168</v>
      </c>
      <c r="AD543" s="107">
        <f>IF(U543=0,"-",FORECAST($C$8,Инклинометрия!$B$2:$B$152,Инклинометрия!$A$2:$A$152))</f>
        <v>1330</v>
      </c>
      <c r="AE543" s="107">
        <f>IF(U543=0,"-",FORECAST($C$8-U543,Инклинометрия!$B$2:$B$152,Инклинометрия!$A$2:$A$152))</f>
        <v>0</v>
      </c>
      <c r="AF543" s="107">
        <f>FORECAST($C$8-S543,Инклинометрия!$B$2:$B$152,Инклинометрия!$A$2:$A$152)</f>
        <v>1330</v>
      </c>
      <c r="AG543" s="107">
        <f>FORECAST($C$8-(S543+V543),Инклинометрия!$B$2:$B$152,Инклинометрия!$A$2:$A$152)</f>
        <v>0</v>
      </c>
      <c r="AH543" s="107">
        <f>IF(W543=0,"-",FORECAST($C$8+W543,Инклинометрия!$B$2:$B$152,Инклинометрия!$A$2:$A$152))</f>
        <v>1331.5528875839168</v>
      </c>
      <c r="AI543" s="107">
        <f>IF(W543=0,"-",FORECAST($C$8,Инклинометрия!$B$2:$B$152,Инклинометрия!$A$2:$A$152))</f>
        <v>1330</v>
      </c>
      <c r="AK543" s="122">
        <f>2*PI()*$C$5*(AT542-AT541)/(LN(AN542/$I$9)*$I$8/$I$7+LN($I$10/AN542)*$I$8/$I$7)</f>
        <v>0</v>
      </c>
      <c r="AL543" s="67">
        <f>AK543*(B543-B542)</f>
        <v>0</v>
      </c>
      <c r="AM543" s="23">
        <f t="shared" si="151"/>
        <v>4.3059540056097682E-2</v>
      </c>
      <c r="AN543" s="26">
        <f>AN542+AK543*(B543-B542)/(2*PI()*$C$5*AN542*$I$11)</f>
        <v>0.12986115207059001</v>
      </c>
      <c r="AO543" s="87">
        <f t="shared" si="145"/>
        <v>111242.59539450394</v>
      </c>
      <c r="AP543" s="87">
        <f>IF(R543+U543&lt;$C$8,0,32*$G$13/$C$12^2*($I$8*R543+$I$6*U543)+32*$G$14/($C$14^2-$C$13^2)*($I$8*S543+$I$6*V543))</f>
        <v>9917.5953945039291</v>
      </c>
      <c r="AQ543" s="66">
        <f>R543*$C$11*$C$9+U543*$C$11*$C$10</f>
        <v>14695380</v>
      </c>
      <c r="AR543" s="66">
        <f>S543*$C$11*$C$9+V543*$C$11*$C$10</f>
        <v>14695380</v>
      </c>
      <c r="AS543" s="87">
        <f>$C$11*(T543*$C$9+W543*$C$10)</f>
        <v>789129.61404581123</v>
      </c>
      <c r="AT543" s="45">
        <f t="shared" si="139"/>
        <v>15595752.209440315</v>
      </c>
      <c r="AU543" s="75"/>
    </row>
    <row r="544" spans="2:47" ht="15" thickBot="1" x14ac:dyDescent="0.35">
      <c r="B544" s="41">
        <f t="shared" si="146"/>
        <v>5130</v>
      </c>
      <c r="C544" s="8">
        <f t="shared" si="147"/>
        <v>51.300000000000004</v>
      </c>
      <c r="D544" s="73">
        <f t="shared" si="152"/>
        <v>68.61375000000001</v>
      </c>
      <c r="E544" s="29">
        <f t="shared" ref="E544:E607" si="155">C544/$C$22</f>
        <v>3803.9245614649039</v>
      </c>
      <c r="F544" s="29">
        <f t="shared" si="140"/>
        <v>7.4150576246884157</v>
      </c>
      <c r="G544" s="29">
        <f t="shared" si="148"/>
        <v>9.9176395730207556</v>
      </c>
      <c r="H544" s="17">
        <f t="shared" si="149"/>
        <v>5087.7491009592914</v>
      </c>
      <c r="I544" s="29">
        <f t="shared" si="141"/>
        <v>2.2250485660981263</v>
      </c>
      <c r="J544" s="29">
        <f t="shared" si="142"/>
        <v>13.949340071224418</v>
      </c>
      <c r="K544" s="32">
        <f>IF((D543+L543+M543-AL543)/($C$21+$C$22)&gt;$C$8,$C$8,(D543+L543+M543-AL543)/($C$21+$C$22))</f>
        <v>1400</v>
      </c>
      <c r="L544" s="97">
        <f t="shared" si="153"/>
        <v>0</v>
      </c>
      <c r="M544" s="96">
        <f t="shared" si="154"/>
        <v>0</v>
      </c>
      <c r="N544" s="98">
        <f t="shared" si="143"/>
        <v>1.7382597742038917</v>
      </c>
      <c r="O544" s="100">
        <f t="shared" ref="O544:O607" si="156">U544*$C$21</f>
        <v>4.2266987561397071</v>
      </c>
      <c r="P544" s="104">
        <f t="shared" si="144"/>
        <v>18.880500609176615</v>
      </c>
      <c r="Q544" s="102">
        <f t="shared" si="150"/>
        <v>2.8886093440366814E-2</v>
      </c>
      <c r="R544" s="106">
        <f>K544-U544</f>
        <v>0</v>
      </c>
      <c r="S544" s="106">
        <f>IF(K544-H543&lt;0,0,K544-H543)</f>
        <v>0</v>
      </c>
      <c r="T544" s="106">
        <f t="shared" ref="T544:T607" si="157">IF(S544&gt;0,$C$6-$C$8,IF($C$6-$C$8-W544&lt;0,0,$C$6-$C$8-W544))</f>
        <v>98.365381490613771</v>
      </c>
      <c r="U544" s="107">
        <f>IF(S544&gt;0,0,IF(U543+(F544-AL544/$C$23)*$C$22/($C$21+$C$22)&gt;$C$8,$C$8,IF(V544=$C$8,U543+(F544-AL544/$C$23)*$C$22/$C$21,U543+(F544-AL544/$C$23)*$C$22/($C$21+$C$22))))</f>
        <v>1400</v>
      </c>
      <c r="V544" s="107">
        <f>IF(S544=0,IF(V543+(F544-AL544/$C$23)*$C$22/($C$21+$C$22)&gt;$C$8,$C$8,V543+(F544-AL544/$C$23)*$C$22/($C$21+$C$22)),E544)</f>
        <v>1400</v>
      </c>
      <c r="W544" s="203">
        <f>IF(S544&gt;0,0,IF(W543+AL544/$C$23&gt;$F$23,$F$23,W543+AL544/$C$23))</f>
        <v>1.6346185093862227</v>
      </c>
      <c r="X544" s="105" t="str">
        <f>IF(R544=0,"-",IF(U544=0,FORECAST($C$8,Инклинометрия!$B$2:$B$152,Инклинометрия!$A$2:$A$152),FORECAST(R544,Инклинометрия!$B$2:$B$152,Инклинометрия!$A$2:$A$152)))</f>
        <v>-</v>
      </c>
      <c r="Y544" s="105" t="str">
        <f>IF(R544=0,"-",IF(U544=0,FORECAST($C$8-R544,Инклинометрия!$B$2:$B$152,Инклинометрия!$A$2:$A$152),0))</f>
        <v>-</v>
      </c>
      <c r="Z544" s="105" t="str">
        <f>IF(S544=0,"-",FORECAST($C$8,Инклинометрия!$B$2:$B$152,Инклинометрия!$A$2:$A$152))</f>
        <v>-</v>
      </c>
      <c r="AA544" s="105" t="str">
        <f>IF(S544=0,"-",FORECAST($C$8-S544,Инклинометрия!$B$2:$B$152,Инклинометрия!$A$2:$A$152))</f>
        <v>-</v>
      </c>
      <c r="AB544" s="105">
        <f>IF(T544=0,"-",FORECAST($C$6,Инклинометрия!$B$2:$B$152,Инклинометрия!$A$2:$A$152))</f>
        <v>1425</v>
      </c>
      <c r="AC544" s="105">
        <f>IF(R544=0,FORECAST($C$6-T544,Инклинометрия!$B$2:$B$152,Инклинометрия!$A$2:$A$152),FORECAST($C$8,Инклинометрия!$B$2:$B$152,Инклинометрия!$A$2:$A$152))</f>
        <v>1331.5528875839168</v>
      </c>
      <c r="AD544" s="107">
        <f>IF(U544=0,"-",FORECAST($C$8,Инклинометрия!$B$2:$B$152,Инклинометрия!$A$2:$A$152))</f>
        <v>1330</v>
      </c>
      <c r="AE544" s="107">
        <f>IF(U544=0,"-",FORECAST($C$8-U544,Инклинометрия!$B$2:$B$152,Инклинометрия!$A$2:$A$152))</f>
        <v>0</v>
      </c>
      <c r="AF544" s="107">
        <f>FORECAST($C$8-S544,Инклинометрия!$B$2:$B$152,Инклинометрия!$A$2:$A$152)</f>
        <v>1330</v>
      </c>
      <c r="AG544" s="107">
        <f>FORECAST($C$8-(S544+V544),Инклинометрия!$B$2:$B$152,Инклинометрия!$A$2:$A$152)</f>
        <v>0</v>
      </c>
      <c r="AH544" s="107">
        <f>IF(W544=0,"-",FORECAST($C$8+W544,Инклинометрия!$B$2:$B$152,Инклинометрия!$A$2:$A$152))</f>
        <v>1331.5528875839168</v>
      </c>
      <c r="AI544" s="107">
        <f>IF(W544=0,"-",FORECAST($C$8,Инклинометрия!$B$2:$B$152,Инклинометрия!$A$2:$A$152))</f>
        <v>1330</v>
      </c>
      <c r="AK544" s="122">
        <f>2*PI()*$C$5*(AT543-AT542)/(LN(AN543/$I$9)*$I$8/$I$7+LN($I$10/AN543)*$I$8/$I$7)</f>
        <v>0</v>
      </c>
      <c r="AL544" s="67">
        <f>AK544*(B544-B543)</f>
        <v>0</v>
      </c>
      <c r="AM544" s="23">
        <f t="shared" si="151"/>
        <v>4.3059540056097682E-2</v>
      </c>
      <c r="AN544" s="26">
        <f>AN543+AK544*(B544-B543)/(2*PI()*$C$5*AN543*$I$11)</f>
        <v>0.12986115207059001</v>
      </c>
      <c r="AO544" s="87">
        <f t="shared" si="145"/>
        <v>111242.59539450394</v>
      </c>
      <c r="AP544" s="87">
        <f>IF(R544+U544&lt;$C$8,0,32*$G$13/$C$12^2*($I$8*R544+$I$6*U544)+32*$G$14/($C$14^2-$C$13^2)*($I$8*S544+$I$6*V544))</f>
        <v>9917.5953945039291</v>
      </c>
      <c r="AQ544" s="66">
        <f>R544*$C$11*$C$9+U544*$C$11*$C$10</f>
        <v>14695380</v>
      </c>
      <c r="AR544" s="66">
        <f>S544*$C$11*$C$9+V544*$C$11*$C$10</f>
        <v>14695380</v>
      </c>
      <c r="AS544" s="87">
        <f>$C$11*(T544*$C$9+W544*$C$10)</f>
        <v>789129.61404581123</v>
      </c>
      <c r="AT544" s="45">
        <f t="shared" ref="AT544:AT607" si="158">SUM(AR544,AS544,AO544)</f>
        <v>15595752.209440315</v>
      </c>
      <c r="AU544" s="75"/>
    </row>
    <row r="545" spans="2:47" ht="15" thickBot="1" x14ac:dyDescent="0.35">
      <c r="B545" s="41">
        <f t="shared" si="146"/>
        <v>5140</v>
      </c>
      <c r="C545" s="8">
        <f t="shared" si="147"/>
        <v>51.4</v>
      </c>
      <c r="D545" s="73">
        <f t="shared" si="152"/>
        <v>68.747500000000002</v>
      </c>
      <c r="E545" s="29">
        <f t="shared" si="155"/>
        <v>3811.3396190895915</v>
      </c>
      <c r="F545" s="29">
        <f t="shared" ref="F545:F608" si="159">E545-E544</f>
        <v>7.4150576246875062</v>
      </c>
      <c r="G545" s="29">
        <f t="shared" si="148"/>
        <v>9.9176395730195388</v>
      </c>
      <c r="H545" s="17">
        <f t="shared" si="149"/>
        <v>5097.6667405323105</v>
      </c>
      <c r="I545" s="29">
        <f t="shared" ref="I545:I608" si="160">SQRT(2*$C$11*($C$10-$C$9)/$C$10)</f>
        <v>2.2250485660981263</v>
      </c>
      <c r="J545" s="29">
        <f t="shared" ref="J545:J608" si="161">SQRT(2*$C$11*G545)</f>
        <v>13.949340071223562</v>
      </c>
      <c r="K545" s="32">
        <f>IF((D544+L544+M544-AL544)/($C$21+$C$22)&gt;$C$8,$C$8,(D544+L544+M544-AL544)/($C$21+$C$22))</f>
        <v>1400</v>
      </c>
      <c r="L545" s="97">
        <f t="shared" si="153"/>
        <v>0</v>
      </c>
      <c r="M545" s="96">
        <f t="shared" si="154"/>
        <v>0</v>
      </c>
      <c r="N545" s="98">
        <f t="shared" ref="N545:N608" si="162">T545*PI()*$C$14^2/4</f>
        <v>1.7382597742038917</v>
      </c>
      <c r="O545" s="100">
        <f t="shared" si="156"/>
        <v>4.2266987561397071</v>
      </c>
      <c r="P545" s="104">
        <f t="shared" ref="P545:P608" si="163">V545*$C$22</f>
        <v>18.880500609176615</v>
      </c>
      <c r="Q545" s="102">
        <f t="shared" si="150"/>
        <v>2.8886093440366814E-2</v>
      </c>
      <c r="R545" s="106">
        <f>K545-U545</f>
        <v>0</v>
      </c>
      <c r="S545" s="106">
        <f>IF(K545-H544&lt;0,0,K545-H544)</f>
        <v>0</v>
      </c>
      <c r="T545" s="106">
        <f t="shared" si="157"/>
        <v>98.365381490613771</v>
      </c>
      <c r="U545" s="107">
        <f>IF(S545&gt;0,0,IF(U544+(F545-AL545/$C$23)*$C$22/($C$21+$C$22)&gt;$C$8,$C$8,IF(V545=$C$8,U544+(F545-AL545/$C$23)*$C$22/$C$21,U544+(F545-AL545/$C$23)*$C$22/($C$21+$C$22))))</f>
        <v>1400</v>
      </c>
      <c r="V545" s="107">
        <f>IF(S545=0,IF(V544+(F545-AL545/$C$23)*$C$22/($C$21+$C$22)&gt;$C$8,$C$8,V544+(F545-AL545/$C$23)*$C$22/($C$21+$C$22)),E545)</f>
        <v>1400</v>
      </c>
      <c r="W545" s="203">
        <f>IF(S545&gt;0,0,IF(W544+AL545/$C$23&gt;$F$23,$F$23,W544+AL545/$C$23))</f>
        <v>1.6346185093862227</v>
      </c>
      <c r="X545" s="105" t="str">
        <f>IF(R545=0,"-",IF(U545=0,FORECAST($C$8,Инклинометрия!$B$2:$B$152,Инклинометрия!$A$2:$A$152),FORECAST(R545,Инклинометрия!$B$2:$B$152,Инклинометрия!$A$2:$A$152)))</f>
        <v>-</v>
      </c>
      <c r="Y545" s="105" t="str">
        <f>IF(R545=0,"-",IF(U545=0,FORECAST($C$8-R545,Инклинометрия!$B$2:$B$152,Инклинометрия!$A$2:$A$152),0))</f>
        <v>-</v>
      </c>
      <c r="Z545" s="105" t="str">
        <f>IF(S545=0,"-",FORECAST($C$8,Инклинометрия!$B$2:$B$152,Инклинометрия!$A$2:$A$152))</f>
        <v>-</v>
      </c>
      <c r="AA545" s="105" t="str">
        <f>IF(S545=0,"-",FORECAST($C$8-S545,Инклинометрия!$B$2:$B$152,Инклинометрия!$A$2:$A$152))</f>
        <v>-</v>
      </c>
      <c r="AB545" s="105">
        <f>IF(T545=0,"-",FORECAST($C$6,Инклинометрия!$B$2:$B$152,Инклинометрия!$A$2:$A$152))</f>
        <v>1425</v>
      </c>
      <c r="AC545" s="105">
        <f>IF(R545=0,FORECAST($C$6-T545,Инклинометрия!$B$2:$B$152,Инклинометрия!$A$2:$A$152),FORECAST($C$8,Инклинометрия!$B$2:$B$152,Инклинометрия!$A$2:$A$152))</f>
        <v>1331.5528875839168</v>
      </c>
      <c r="AD545" s="107">
        <f>IF(U545=0,"-",FORECAST($C$8,Инклинометрия!$B$2:$B$152,Инклинометрия!$A$2:$A$152))</f>
        <v>1330</v>
      </c>
      <c r="AE545" s="107">
        <f>IF(U545=0,"-",FORECAST($C$8-U545,Инклинометрия!$B$2:$B$152,Инклинометрия!$A$2:$A$152))</f>
        <v>0</v>
      </c>
      <c r="AF545" s="107">
        <f>FORECAST($C$8-S545,Инклинометрия!$B$2:$B$152,Инклинометрия!$A$2:$A$152)</f>
        <v>1330</v>
      </c>
      <c r="AG545" s="107">
        <f>FORECAST($C$8-(S545+V545),Инклинометрия!$B$2:$B$152,Инклинометрия!$A$2:$A$152)</f>
        <v>0</v>
      </c>
      <c r="AH545" s="107">
        <f>IF(W545=0,"-",FORECAST($C$8+W545,Инклинометрия!$B$2:$B$152,Инклинометрия!$A$2:$A$152))</f>
        <v>1331.5528875839168</v>
      </c>
      <c r="AI545" s="107">
        <f>IF(W545=0,"-",FORECAST($C$8,Инклинометрия!$B$2:$B$152,Инклинометрия!$A$2:$A$152))</f>
        <v>1330</v>
      </c>
      <c r="AK545" s="122">
        <f>2*PI()*$C$5*(AT544-AT543)/(LN(AN544/$I$9)*$I$8/$I$7+LN($I$10/AN544)*$I$8/$I$7)</f>
        <v>0</v>
      </c>
      <c r="AL545" s="67">
        <f>AK545*(B545-B544)</f>
        <v>0</v>
      </c>
      <c r="AM545" s="23">
        <f t="shared" si="151"/>
        <v>4.3059540056097682E-2</v>
      </c>
      <c r="AN545" s="26">
        <f>AN544+AK545*(B545-B544)/(2*PI()*$C$5*AN544*$I$11)</f>
        <v>0.12986115207059001</v>
      </c>
      <c r="AO545" s="87">
        <f t="shared" ref="AO545:AO608" si="164">101325+AP545</f>
        <v>111242.59539450394</v>
      </c>
      <c r="AP545" s="87">
        <f>IF(R545+U545&lt;$C$8,0,32*$G$13/$C$12^2*($I$8*R545+$I$6*U545)+32*$G$14/($C$14^2-$C$13^2)*($I$8*S545+$I$6*V545))</f>
        <v>9917.5953945039291</v>
      </c>
      <c r="AQ545" s="66">
        <f>R545*$C$11*$C$9+U545*$C$11*$C$10</f>
        <v>14695380</v>
      </c>
      <c r="AR545" s="66">
        <f>S545*$C$11*$C$9+V545*$C$11*$C$10</f>
        <v>14695380</v>
      </c>
      <c r="AS545" s="87">
        <f>$C$11*(T545*$C$9+W545*$C$10)</f>
        <v>789129.61404581123</v>
      </c>
      <c r="AT545" s="45">
        <f t="shared" si="158"/>
        <v>15595752.209440315</v>
      </c>
      <c r="AU545" s="75"/>
    </row>
    <row r="546" spans="2:47" ht="15" thickBot="1" x14ac:dyDescent="0.35">
      <c r="B546" s="41">
        <f t="shared" ref="B546:B609" si="165">B545+$C$26</f>
        <v>5150</v>
      </c>
      <c r="C546" s="8">
        <f t="shared" ref="C546:C609" si="166">$C$16*B546</f>
        <v>51.5</v>
      </c>
      <c r="D546" s="73">
        <f t="shared" si="152"/>
        <v>68.881249999999994</v>
      </c>
      <c r="E546" s="29">
        <f t="shared" si="155"/>
        <v>3818.7546767142794</v>
      </c>
      <c r="F546" s="29">
        <f t="shared" si="159"/>
        <v>7.4150576246879609</v>
      </c>
      <c r="G546" s="29">
        <f t="shared" ref="G546:G609" si="167">F546*$C$10/$C$9</f>
        <v>9.9176395730201481</v>
      </c>
      <c r="H546" s="17">
        <f t="shared" ref="H546:H609" si="168">H545+G546</f>
        <v>5107.5843801053306</v>
      </c>
      <c r="I546" s="29">
        <f t="shared" si="160"/>
        <v>2.2250485660981263</v>
      </c>
      <c r="J546" s="29">
        <f t="shared" si="161"/>
        <v>13.949340071223991</v>
      </c>
      <c r="K546" s="32">
        <f>IF((D545+L545+M545-AL545)/($C$21+$C$22)&gt;$C$8,$C$8,(D545+L545+M545-AL545)/($C$21+$C$22))</f>
        <v>1400</v>
      </c>
      <c r="L546" s="97">
        <f t="shared" si="153"/>
        <v>0</v>
      </c>
      <c r="M546" s="96">
        <f t="shared" si="154"/>
        <v>0</v>
      </c>
      <c r="N546" s="98">
        <f t="shared" si="162"/>
        <v>1.7382597742038917</v>
      </c>
      <c r="O546" s="100">
        <f t="shared" si="156"/>
        <v>4.2266987561397071</v>
      </c>
      <c r="P546" s="104">
        <f t="shared" si="163"/>
        <v>18.880500609176615</v>
      </c>
      <c r="Q546" s="102">
        <f t="shared" ref="Q546:Q609" si="169">W546*$C$23</f>
        <v>2.8886093440366814E-2</v>
      </c>
      <c r="R546" s="106">
        <f>K546-U546</f>
        <v>0</v>
      </c>
      <c r="S546" s="106">
        <f>IF(K546-H545&lt;0,0,K546-H545)</f>
        <v>0</v>
      </c>
      <c r="T546" s="106">
        <f t="shared" si="157"/>
        <v>98.365381490613771</v>
      </c>
      <c r="U546" s="107">
        <f>IF(S546&gt;0,0,IF(U545+(F546-AL546/$C$23)*$C$22/($C$21+$C$22)&gt;$C$8,$C$8,IF(V546=$C$8,U545+(F546-AL546/$C$23)*$C$22/$C$21,U545+(F546-AL546/$C$23)*$C$22/($C$21+$C$22))))</f>
        <v>1400</v>
      </c>
      <c r="V546" s="107">
        <f>IF(S546=0,IF(V545+(F546-AL546/$C$23)*$C$22/($C$21+$C$22)&gt;$C$8,$C$8,V545+(F546-AL546/$C$23)*$C$22/($C$21+$C$22)),E546)</f>
        <v>1400</v>
      </c>
      <c r="W546" s="203">
        <f>IF(S546&gt;0,0,IF(W545+AL546/$C$23&gt;$F$23,$F$23,W545+AL546/$C$23))</f>
        <v>1.6346185093862227</v>
      </c>
      <c r="X546" s="105" t="str">
        <f>IF(R546=0,"-",IF(U546=0,FORECAST($C$8,Инклинометрия!$B$2:$B$152,Инклинометрия!$A$2:$A$152),FORECAST(R546,Инклинометрия!$B$2:$B$152,Инклинометрия!$A$2:$A$152)))</f>
        <v>-</v>
      </c>
      <c r="Y546" s="105" t="str">
        <f>IF(R546=0,"-",IF(U546=0,FORECAST($C$8-R546,Инклинометрия!$B$2:$B$152,Инклинометрия!$A$2:$A$152),0))</f>
        <v>-</v>
      </c>
      <c r="Z546" s="105" t="str">
        <f>IF(S546=0,"-",FORECAST($C$8,Инклинометрия!$B$2:$B$152,Инклинометрия!$A$2:$A$152))</f>
        <v>-</v>
      </c>
      <c r="AA546" s="105" t="str">
        <f>IF(S546=0,"-",FORECAST($C$8-S546,Инклинометрия!$B$2:$B$152,Инклинометрия!$A$2:$A$152))</f>
        <v>-</v>
      </c>
      <c r="AB546" s="105">
        <f>IF(T546=0,"-",FORECAST($C$6,Инклинометрия!$B$2:$B$152,Инклинометрия!$A$2:$A$152))</f>
        <v>1425</v>
      </c>
      <c r="AC546" s="105">
        <f>IF(R546=0,FORECAST($C$6-T546,Инклинометрия!$B$2:$B$152,Инклинометрия!$A$2:$A$152),FORECAST($C$8,Инклинометрия!$B$2:$B$152,Инклинометрия!$A$2:$A$152))</f>
        <v>1331.5528875839168</v>
      </c>
      <c r="AD546" s="107">
        <f>IF(U546=0,"-",FORECAST($C$8,Инклинометрия!$B$2:$B$152,Инклинометрия!$A$2:$A$152))</f>
        <v>1330</v>
      </c>
      <c r="AE546" s="107">
        <f>IF(U546=0,"-",FORECAST($C$8-U546,Инклинометрия!$B$2:$B$152,Инклинометрия!$A$2:$A$152))</f>
        <v>0</v>
      </c>
      <c r="AF546" s="107">
        <f>FORECAST($C$8-S546,Инклинометрия!$B$2:$B$152,Инклинометрия!$A$2:$A$152)</f>
        <v>1330</v>
      </c>
      <c r="AG546" s="107">
        <f>FORECAST($C$8-(S546+V546),Инклинометрия!$B$2:$B$152,Инклинометрия!$A$2:$A$152)</f>
        <v>0</v>
      </c>
      <c r="AH546" s="107">
        <f>IF(W546=0,"-",FORECAST($C$8+W546,Инклинометрия!$B$2:$B$152,Инклинометрия!$A$2:$A$152))</f>
        <v>1331.5528875839168</v>
      </c>
      <c r="AI546" s="107">
        <f>IF(W546=0,"-",FORECAST($C$8,Инклинометрия!$B$2:$B$152,Инклинометрия!$A$2:$A$152))</f>
        <v>1330</v>
      </c>
      <c r="AK546" s="122">
        <f>2*PI()*$C$5*(AT545-AT544)/(LN(AN545/$I$9)*$I$8/$I$7+LN($I$10/AN545)*$I$8/$I$7)</f>
        <v>0</v>
      </c>
      <c r="AL546" s="67">
        <f>AK546*(B546-B545)</f>
        <v>0</v>
      </c>
      <c r="AM546" s="23">
        <f t="shared" si="151"/>
        <v>4.3059540056097682E-2</v>
      </c>
      <c r="AN546" s="26">
        <f>AN545+AK546*(B546-B545)/(2*PI()*$C$5*AN545*$I$11)</f>
        <v>0.12986115207059001</v>
      </c>
      <c r="AO546" s="87">
        <f t="shared" si="164"/>
        <v>111242.59539450394</v>
      </c>
      <c r="AP546" s="87">
        <f>IF(R546+U546&lt;$C$8,0,32*$G$13/$C$12^2*($I$8*R546+$I$6*U546)+32*$G$14/($C$14^2-$C$13^2)*($I$8*S546+$I$6*V546))</f>
        <v>9917.5953945039291</v>
      </c>
      <c r="AQ546" s="66">
        <f>R546*$C$11*$C$9+U546*$C$11*$C$10</f>
        <v>14695380</v>
      </c>
      <c r="AR546" s="66">
        <f>S546*$C$11*$C$9+V546*$C$11*$C$10</f>
        <v>14695380</v>
      </c>
      <c r="AS546" s="87">
        <f>$C$11*(T546*$C$9+W546*$C$10)</f>
        <v>789129.61404581123</v>
      </c>
      <c r="AT546" s="45">
        <f t="shared" si="158"/>
        <v>15595752.209440315</v>
      </c>
      <c r="AU546" s="75"/>
    </row>
    <row r="547" spans="2:47" ht="15" thickBot="1" x14ac:dyDescent="0.35">
      <c r="B547" s="41">
        <f t="shared" si="165"/>
        <v>5160</v>
      </c>
      <c r="C547" s="8">
        <f t="shared" si="166"/>
        <v>51.6</v>
      </c>
      <c r="D547" s="73">
        <f t="shared" si="152"/>
        <v>69.015000000000001</v>
      </c>
      <c r="E547" s="29">
        <f t="shared" si="155"/>
        <v>3826.1697343389674</v>
      </c>
      <c r="F547" s="29">
        <f t="shared" si="159"/>
        <v>7.4150576246879609</v>
      </c>
      <c r="G547" s="29">
        <f t="shared" si="167"/>
        <v>9.9176395730201481</v>
      </c>
      <c r="H547" s="17">
        <f t="shared" si="168"/>
        <v>5117.5020196783507</v>
      </c>
      <c r="I547" s="29">
        <f t="shared" si="160"/>
        <v>2.2250485660981263</v>
      </c>
      <c r="J547" s="29">
        <f t="shared" si="161"/>
        <v>13.949340071223991</v>
      </c>
      <c r="K547" s="32">
        <f>IF((D546+L546+M546-AL546)/($C$21+$C$22)&gt;$C$8,$C$8,(D546+L546+M546-AL546)/($C$21+$C$22))</f>
        <v>1400</v>
      </c>
      <c r="L547" s="97">
        <f t="shared" si="153"/>
        <v>0</v>
      </c>
      <c r="M547" s="96">
        <f t="shared" si="154"/>
        <v>0</v>
      </c>
      <c r="N547" s="98">
        <f t="shared" si="162"/>
        <v>1.7382597742038917</v>
      </c>
      <c r="O547" s="100">
        <f t="shared" si="156"/>
        <v>4.2266987561397071</v>
      </c>
      <c r="P547" s="104">
        <f t="shared" si="163"/>
        <v>18.880500609176615</v>
      </c>
      <c r="Q547" s="102">
        <f t="shared" si="169"/>
        <v>2.8886093440366814E-2</v>
      </c>
      <c r="R547" s="106">
        <f>K547-U547</f>
        <v>0</v>
      </c>
      <c r="S547" s="106">
        <f>IF(K547-H546&lt;0,0,K547-H546)</f>
        <v>0</v>
      </c>
      <c r="T547" s="106">
        <f t="shared" si="157"/>
        <v>98.365381490613771</v>
      </c>
      <c r="U547" s="107">
        <f>IF(S547&gt;0,0,IF(U546+(F547-AL547/$C$23)*$C$22/($C$21+$C$22)&gt;$C$8,$C$8,IF(V547=$C$8,U546+(F547-AL547/$C$23)*$C$22/$C$21,U546+(F547-AL547/$C$23)*$C$22/($C$21+$C$22))))</f>
        <v>1400</v>
      </c>
      <c r="V547" s="107">
        <f>IF(S547=0,IF(V546+(F547-AL547/$C$23)*$C$22/($C$21+$C$22)&gt;$C$8,$C$8,V546+(F547-AL547/$C$23)*$C$22/($C$21+$C$22)),E547)</f>
        <v>1400</v>
      </c>
      <c r="W547" s="203">
        <f>IF(S547&gt;0,0,IF(W546+AL547/$C$23&gt;$F$23,$F$23,W546+AL547/$C$23))</f>
        <v>1.6346185093862227</v>
      </c>
      <c r="X547" s="105" t="str">
        <f>IF(R547=0,"-",IF(U547=0,FORECAST($C$8,Инклинометрия!$B$2:$B$152,Инклинометрия!$A$2:$A$152),FORECAST(R547,Инклинометрия!$B$2:$B$152,Инклинометрия!$A$2:$A$152)))</f>
        <v>-</v>
      </c>
      <c r="Y547" s="105" t="str">
        <f>IF(R547=0,"-",IF(U547=0,FORECAST($C$8-R547,Инклинометрия!$B$2:$B$152,Инклинометрия!$A$2:$A$152),0))</f>
        <v>-</v>
      </c>
      <c r="Z547" s="105" t="str">
        <f>IF(S547=0,"-",FORECAST($C$8,Инклинометрия!$B$2:$B$152,Инклинометрия!$A$2:$A$152))</f>
        <v>-</v>
      </c>
      <c r="AA547" s="105" t="str">
        <f>IF(S547=0,"-",FORECAST($C$8-S547,Инклинометрия!$B$2:$B$152,Инклинометрия!$A$2:$A$152))</f>
        <v>-</v>
      </c>
      <c r="AB547" s="105">
        <f>IF(T547=0,"-",FORECAST($C$6,Инклинометрия!$B$2:$B$152,Инклинометрия!$A$2:$A$152))</f>
        <v>1425</v>
      </c>
      <c r="AC547" s="105">
        <f>IF(R547=0,FORECAST($C$6-T547,Инклинометрия!$B$2:$B$152,Инклинометрия!$A$2:$A$152),FORECAST($C$8,Инклинометрия!$B$2:$B$152,Инклинометрия!$A$2:$A$152))</f>
        <v>1331.5528875839168</v>
      </c>
      <c r="AD547" s="107">
        <f>IF(U547=0,"-",FORECAST($C$8,Инклинометрия!$B$2:$B$152,Инклинометрия!$A$2:$A$152))</f>
        <v>1330</v>
      </c>
      <c r="AE547" s="107">
        <f>IF(U547=0,"-",FORECAST($C$8-U547,Инклинометрия!$B$2:$B$152,Инклинометрия!$A$2:$A$152))</f>
        <v>0</v>
      </c>
      <c r="AF547" s="107">
        <f>FORECAST($C$8-S547,Инклинометрия!$B$2:$B$152,Инклинометрия!$A$2:$A$152)</f>
        <v>1330</v>
      </c>
      <c r="AG547" s="107">
        <f>FORECAST($C$8-(S547+V547),Инклинометрия!$B$2:$B$152,Инклинометрия!$A$2:$A$152)</f>
        <v>0</v>
      </c>
      <c r="AH547" s="107">
        <f>IF(W547=0,"-",FORECAST($C$8+W547,Инклинометрия!$B$2:$B$152,Инклинометрия!$A$2:$A$152))</f>
        <v>1331.5528875839168</v>
      </c>
      <c r="AI547" s="107">
        <f>IF(W547=0,"-",FORECAST($C$8,Инклинометрия!$B$2:$B$152,Инклинометрия!$A$2:$A$152))</f>
        <v>1330</v>
      </c>
      <c r="AK547" s="122">
        <f>2*PI()*$C$5*(AT546-AT545)/(LN(AN546/$I$9)*$I$8/$I$7+LN($I$10/AN546)*$I$8/$I$7)</f>
        <v>0</v>
      </c>
      <c r="AL547" s="67">
        <f>AK547*(B547-B546)</f>
        <v>0</v>
      </c>
      <c r="AM547" s="23">
        <f t="shared" si="151"/>
        <v>4.3059540056097682E-2</v>
      </c>
      <c r="AN547" s="26">
        <f>AN546+AK547*(B547-B546)/(2*PI()*$C$5*AN546*$I$11)</f>
        <v>0.12986115207059001</v>
      </c>
      <c r="AO547" s="87">
        <f t="shared" si="164"/>
        <v>111242.59539450394</v>
      </c>
      <c r="AP547" s="87">
        <f>IF(R547+U547&lt;$C$8,0,32*$G$13/$C$12^2*($I$8*R547+$I$6*U547)+32*$G$14/($C$14^2-$C$13^2)*($I$8*S547+$I$6*V547))</f>
        <v>9917.5953945039291</v>
      </c>
      <c r="AQ547" s="66">
        <f>R547*$C$11*$C$9+U547*$C$11*$C$10</f>
        <v>14695380</v>
      </c>
      <c r="AR547" s="66">
        <f>S547*$C$11*$C$9+V547*$C$11*$C$10</f>
        <v>14695380</v>
      </c>
      <c r="AS547" s="87">
        <f>$C$11*(T547*$C$9+W547*$C$10)</f>
        <v>789129.61404581123</v>
      </c>
      <c r="AT547" s="45">
        <f t="shared" si="158"/>
        <v>15595752.209440315</v>
      </c>
      <c r="AU547" s="75"/>
    </row>
    <row r="548" spans="2:47" ht="15" thickBot="1" x14ac:dyDescent="0.35">
      <c r="B548" s="41">
        <f t="shared" si="165"/>
        <v>5170</v>
      </c>
      <c r="C548" s="8">
        <f t="shared" si="166"/>
        <v>51.7</v>
      </c>
      <c r="D548" s="73">
        <f t="shared" si="152"/>
        <v>69.148750000000007</v>
      </c>
      <c r="E548" s="29">
        <f t="shared" si="155"/>
        <v>3833.5847919636553</v>
      </c>
      <c r="F548" s="29">
        <f t="shared" si="159"/>
        <v>7.4150576246879609</v>
      </c>
      <c r="G548" s="29">
        <f t="shared" si="167"/>
        <v>9.9176395730201481</v>
      </c>
      <c r="H548" s="17">
        <f t="shared" si="168"/>
        <v>5127.4196592513708</v>
      </c>
      <c r="I548" s="29">
        <f t="shared" si="160"/>
        <v>2.2250485660981263</v>
      </c>
      <c r="J548" s="29">
        <f t="shared" si="161"/>
        <v>13.949340071223991</v>
      </c>
      <c r="K548" s="32">
        <f>IF((D547+L547+M547-AL547)/($C$21+$C$22)&gt;$C$8,$C$8,(D547+L547+M547-AL547)/($C$21+$C$22))</f>
        <v>1400</v>
      </c>
      <c r="L548" s="97">
        <f t="shared" si="153"/>
        <v>0</v>
      </c>
      <c r="M548" s="96">
        <f t="shared" si="154"/>
        <v>0</v>
      </c>
      <c r="N548" s="98">
        <f t="shared" si="162"/>
        <v>1.7382597742038917</v>
      </c>
      <c r="O548" s="100">
        <f t="shared" si="156"/>
        <v>4.2266987561397071</v>
      </c>
      <c r="P548" s="104">
        <f t="shared" si="163"/>
        <v>18.880500609176615</v>
      </c>
      <c r="Q548" s="102">
        <f t="shared" si="169"/>
        <v>2.8886093440366814E-2</v>
      </c>
      <c r="R548" s="106">
        <f>K548-U548</f>
        <v>0</v>
      </c>
      <c r="S548" s="106">
        <f>IF(K548-H547&lt;0,0,K548-H547)</f>
        <v>0</v>
      </c>
      <c r="T548" s="106">
        <f t="shared" si="157"/>
        <v>98.365381490613771</v>
      </c>
      <c r="U548" s="107">
        <f>IF(S548&gt;0,0,IF(U547+(F548-AL548/$C$23)*$C$22/($C$21+$C$22)&gt;$C$8,$C$8,IF(V548=$C$8,U547+(F548-AL548/$C$23)*$C$22/$C$21,U547+(F548-AL548/$C$23)*$C$22/($C$21+$C$22))))</f>
        <v>1400</v>
      </c>
      <c r="V548" s="107">
        <f>IF(S548=0,IF(V547+(F548-AL548/$C$23)*$C$22/($C$21+$C$22)&gt;$C$8,$C$8,V547+(F548-AL548/$C$23)*$C$22/($C$21+$C$22)),E548)</f>
        <v>1400</v>
      </c>
      <c r="W548" s="203">
        <f>IF(S548&gt;0,0,IF(W547+AL548/$C$23&gt;$F$23,$F$23,W547+AL548/$C$23))</f>
        <v>1.6346185093862227</v>
      </c>
      <c r="X548" s="105" t="str">
        <f>IF(R548=0,"-",IF(U548=0,FORECAST($C$8,Инклинометрия!$B$2:$B$152,Инклинометрия!$A$2:$A$152),FORECAST(R548,Инклинометрия!$B$2:$B$152,Инклинометрия!$A$2:$A$152)))</f>
        <v>-</v>
      </c>
      <c r="Y548" s="105" t="str">
        <f>IF(R548=0,"-",IF(U548=0,FORECAST($C$8-R548,Инклинометрия!$B$2:$B$152,Инклинометрия!$A$2:$A$152),0))</f>
        <v>-</v>
      </c>
      <c r="Z548" s="105" t="str">
        <f>IF(S548=0,"-",FORECAST($C$8,Инклинометрия!$B$2:$B$152,Инклинометрия!$A$2:$A$152))</f>
        <v>-</v>
      </c>
      <c r="AA548" s="105" t="str">
        <f>IF(S548=0,"-",FORECAST($C$8-S548,Инклинометрия!$B$2:$B$152,Инклинометрия!$A$2:$A$152))</f>
        <v>-</v>
      </c>
      <c r="AB548" s="105">
        <f>IF(T548=0,"-",FORECAST($C$6,Инклинометрия!$B$2:$B$152,Инклинометрия!$A$2:$A$152))</f>
        <v>1425</v>
      </c>
      <c r="AC548" s="105">
        <f>IF(R548=0,FORECAST($C$6-T548,Инклинометрия!$B$2:$B$152,Инклинометрия!$A$2:$A$152),FORECAST($C$8,Инклинометрия!$B$2:$B$152,Инклинометрия!$A$2:$A$152))</f>
        <v>1331.5528875839168</v>
      </c>
      <c r="AD548" s="107">
        <f>IF(U548=0,"-",FORECAST($C$8,Инклинометрия!$B$2:$B$152,Инклинометрия!$A$2:$A$152))</f>
        <v>1330</v>
      </c>
      <c r="AE548" s="107">
        <f>IF(U548=0,"-",FORECAST($C$8-U548,Инклинометрия!$B$2:$B$152,Инклинометрия!$A$2:$A$152))</f>
        <v>0</v>
      </c>
      <c r="AF548" s="107">
        <f>FORECAST($C$8-S548,Инклинометрия!$B$2:$B$152,Инклинометрия!$A$2:$A$152)</f>
        <v>1330</v>
      </c>
      <c r="AG548" s="107">
        <f>FORECAST($C$8-(S548+V548),Инклинометрия!$B$2:$B$152,Инклинометрия!$A$2:$A$152)</f>
        <v>0</v>
      </c>
      <c r="AH548" s="107">
        <f>IF(W548=0,"-",FORECAST($C$8+W548,Инклинометрия!$B$2:$B$152,Инклинометрия!$A$2:$A$152))</f>
        <v>1331.5528875839168</v>
      </c>
      <c r="AI548" s="107">
        <f>IF(W548=0,"-",FORECAST($C$8,Инклинометрия!$B$2:$B$152,Инклинометрия!$A$2:$A$152))</f>
        <v>1330</v>
      </c>
      <c r="AK548" s="122">
        <f>2*PI()*$C$5*(AT547-AT546)/(LN(AN547/$I$9)*$I$8/$I$7+LN($I$10/AN547)*$I$8/$I$7)</f>
        <v>0</v>
      </c>
      <c r="AL548" s="67">
        <f>AK548*(B548-B547)</f>
        <v>0</v>
      </c>
      <c r="AM548" s="23">
        <f t="shared" si="151"/>
        <v>4.3059540056097682E-2</v>
      </c>
      <c r="AN548" s="26">
        <f>AN547+AK548*(B548-B547)/(2*PI()*$C$5*AN547*$I$11)</f>
        <v>0.12986115207059001</v>
      </c>
      <c r="AO548" s="87">
        <f t="shared" si="164"/>
        <v>111242.59539450394</v>
      </c>
      <c r="AP548" s="87">
        <f>IF(R548+U548&lt;$C$8,0,32*$G$13/$C$12^2*($I$8*R548+$I$6*U548)+32*$G$14/($C$14^2-$C$13^2)*($I$8*S548+$I$6*V548))</f>
        <v>9917.5953945039291</v>
      </c>
      <c r="AQ548" s="66">
        <f>R548*$C$11*$C$9+U548*$C$11*$C$10</f>
        <v>14695380</v>
      </c>
      <c r="AR548" s="66">
        <f>S548*$C$11*$C$9+V548*$C$11*$C$10</f>
        <v>14695380</v>
      </c>
      <c r="AS548" s="87">
        <f>$C$11*(T548*$C$9+W548*$C$10)</f>
        <v>789129.61404581123</v>
      </c>
      <c r="AT548" s="45">
        <f t="shared" si="158"/>
        <v>15595752.209440315</v>
      </c>
      <c r="AU548" s="75"/>
    </row>
    <row r="549" spans="2:47" ht="15" thickBot="1" x14ac:dyDescent="0.35">
      <c r="B549" s="41">
        <f t="shared" si="165"/>
        <v>5180</v>
      </c>
      <c r="C549" s="8">
        <f t="shared" si="166"/>
        <v>51.800000000000004</v>
      </c>
      <c r="D549" s="73">
        <f t="shared" si="152"/>
        <v>69.282500000000013</v>
      </c>
      <c r="E549" s="29">
        <f t="shared" si="155"/>
        <v>3840.9998495883433</v>
      </c>
      <c r="F549" s="29">
        <f t="shared" si="159"/>
        <v>7.4150576246879609</v>
      </c>
      <c r="G549" s="29">
        <f t="shared" si="167"/>
        <v>9.9176395730201481</v>
      </c>
      <c r="H549" s="17">
        <f t="shared" si="168"/>
        <v>5137.3372988243909</v>
      </c>
      <c r="I549" s="29">
        <f t="shared" si="160"/>
        <v>2.2250485660981263</v>
      </c>
      <c r="J549" s="29">
        <f t="shared" si="161"/>
        <v>13.949340071223991</v>
      </c>
      <c r="K549" s="32">
        <f>IF((D548+L548+M548-AL548)/($C$21+$C$22)&gt;$C$8,$C$8,(D548+L548+M548-AL548)/($C$21+$C$22))</f>
        <v>1400</v>
      </c>
      <c r="L549" s="97">
        <f t="shared" si="153"/>
        <v>0</v>
      </c>
      <c r="M549" s="96">
        <f t="shared" si="154"/>
        <v>0</v>
      </c>
      <c r="N549" s="98">
        <f t="shared" si="162"/>
        <v>1.7382597742038917</v>
      </c>
      <c r="O549" s="100">
        <f t="shared" si="156"/>
        <v>4.2266987561397071</v>
      </c>
      <c r="P549" s="104">
        <f t="shared" si="163"/>
        <v>18.880500609176615</v>
      </c>
      <c r="Q549" s="102">
        <f t="shared" si="169"/>
        <v>2.8886093440366814E-2</v>
      </c>
      <c r="R549" s="106">
        <f>K549-U549</f>
        <v>0</v>
      </c>
      <c r="S549" s="106">
        <f>IF(K549-H548&lt;0,0,K549-H548)</f>
        <v>0</v>
      </c>
      <c r="T549" s="106">
        <f t="shared" si="157"/>
        <v>98.365381490613771</v>
      </c>
      <c r="U549" s="107">
        <f>IF(S549&gt;0,0,IF(U548+(F549-AL549/$C$23)*$C$22/($C$21+$C$22)&gt;$C$8,$C$8,IF(V549=$C$8,U548+(F549-AL549/$C$23)*$C$22/$C$21,U548+(F549-AL549/$C$23)*$C$22/($C$21+$C$22))))</f>
        <v>1400</v>
      </c>
      <c r="V549" s="107">
        <f>IF(S549=0,IF(V548+(F549-AL549/$C$23)*$C$22/($C$21+$C$22)&gt;$C$8,$C$8,V548+(F549-AL549/$C$23)*$C$22/($C$21+$C$22)),E549)</f>
        <v>1400</v>
      </c>
      <c r="W549" s="203">
        <f>IF(S549&gt;0,0,IF(W548+AL549/$C$23&gt;$F$23,$F$23,W548+AL549/$C$23))</f>
        <v>1.6346185093862227</v>
      </c>
      <c r="X549" s="105" t="str">
        <f>IF(R549=0,"-",IF(U549=0,FORECAST($C$8,Инклинометрия!$B$2:$B$152,Инклинометрия!$A$2:$A$152),FORECAST(R549,Инклинометрия!$B$2:$B$152,Инклинометрия!$A$2:$A$152)))</f>
        <v>-</v>
      </c>
      <c r="Y549" s="105" t="str">
        <f>IF(R549=0,"-",IF(U549=0,FORECAST($C$8-R549,Инклинометрия!$B$2:$B$152,Инклинометрия!$A$2:$A$152),0))</f>
        <v>-</v>
      </c>
      <c r="Z549" s="105" t="str">
        <f>IF(S549=0,"-",FORECAST($C$8,Инклинометрия!$B$2:$B$152,Инклинометрия!$A$2:$A$152))</f>
        <v>-</v>
      </c>
      <c r="AA549" s="105" t="str">
        <f>IF(S549=0,"-",FORECAST($C$8-S549,Инклинометрия!$B$2:$B$152,Инклинометрия!$A$2:$A$152))</f>
        <v>-</v>
      </c>
      <c r="AB549" s="105">
        <f>IF(T549=0,"-",FORECAST($C$6,Инклинометрия!$B$2:$B$152,Инклинометрия!$A$2:$A$152))</f>
        <v>1425</v>
      </c>
      <c r="AC549" s="105">
        <f>IF(R549=0,FORECAST($C$6-T549,Инклинометрия!$B$2:$B$152,Инклинометрия!$A$2:$A$152),FORECAST($C$8,Инклинометрия!$B$2:$B$152,Инклинометрия!$A$2:$A$152))</f>
        <v>1331.5528875839168</v>
      </c>
      <c r="AD549" s="107">
        <f>IF(U549=0,"-",FORECAST($C$8,Инклинометрия!$B$2:$B$152,Инклинометрия!$A$2:$A$152))</f>
        <v>1330</v>
      </c>
      <c r="AE549" s="107">
        <f>IF(U549=0,"-",FORECAST($C$8-U549,Инклинометрия!$B$2:$B$152,Инклинометрия!$A$2:$A$152))</f>
        <v>0</v>
      </c>
      <c r="AF549" s="107">
        <f>FORECAST($C$8-S549,Инклинометрия!$B$2:$B$152,Инклинометрия!$A$2:$A$152)</f>
        <v>1330</v>
      </c>
      <c r="AG549" s="107">
        <f>FORECAST($C$8-(S549+V549),Инклинометрия!$B$2:$B$152,Инклинометрия!$A$2:$A$152)</f>
        <v>0</v>
      </c>
      <c r="AH549" s="107">
        <f>IF(W549=0,"-",FORECAST($C$8+W549,Инклинометрия!$B$2:$B$152,Инклинометрия!$A$2:$A$152))</f>
        <v>1331.5528875839168</v>
      </c>
      <c r="AI549" s="107">
        <f>IF(W549=0,"-",FORECAST($C$8,Инклинометрия!$B$2:$B$152,Инклинометрия!$A$2:$A$152))</f>
        <v>1330</v>
      </c>
      <c r="AK549" s="122">
        <f>2*PI()*$C$5*(AT548-AT547)/(LN(AN548/$I$9)*$I$8/$I$7+LN($I$10/AN548)*$I$8/$I$7)</f>
        <v>0</v>
      </c>
      <c r="AL549" s="67">
        <f>AK549*(B549-B548)</f>
        <v>0</v>
      </c>
      <c r="AM549" s="23">
        <f t="shared" si="151"/>
        <v>4.3059540056097682E-2</v>
      </c>
      <c r="AN549" s="26">
        <f>AN548+AK549*(B549-B548)/(2*PI()*$C$5*AN548*$I$11)</f>
        <v>0.12986115207059001</v>
      </c>
      <c r="AO549" s="87">
        <f t="shared" si="164"/>
        <v>111242.59539450394</v>
      </c>
      <c r="AP549" s="87">
        <f>IF(R549+U549&lt;$C$8,0,32*$G$13/$C$12^2*($I$8*R549+$I$6*U549)+32*$G$14/($C$14^2-$C$13^2)*($I$8*S549+$I$6*V549))</f>
        <v>9917.5953945039291</v>
      </c>
      <c r="AQ549" s="66">
        <f>R549*$C$11*$C$9+U549*$C$11*$C$10</f>
        <v>14695380</v>
      </c>
      <c r="AR549" s="66">
        <f>S549*$C$11*$C$9+V549*$C$11*$C$10</f>
        <v>14695380</v>
      </c>
      <c r="AS549" s="87">
        <f>$C$11*(T549*$C$9+W549*$C$10)</f>
        <v>789129.61404581123</v>
      </c>
      <c r="AT549" s="45">
        <f t="shared" si="158"/>
        <v>15595752.209440315</v>
      </c>
      <c r="AU549" s="75"/>
    </row>
    <row r="550" spans="2:47" ht="15" thickBot="1" x14ac:dyDescent="0.35">
      <c r="B550" s="41">
        <f t="shared" si="165"/>
        <v>5190</v>
      </c>
      <c r="C550" s="8">
        <f t="shared" si="166"/>
        <v>51.9</v>
      </c>
      <c r="D550" s="73">
        <f t="shared" si="152"/>
        <v>69.416250000000005</v>
      </c>
      <c r="E550" s="29">
        <f t="shared" si="155"/>
        <v>3848.4149072130308</v>
      </c>
      <c r="F550" s="29">
        <f t="shared" si="159"/>
        <v>7.4150576246875062</v>
      </c>
      <c r="G550" s="29">
        <f t="shared" si="167"/>
        <v>9.9176395730195388</v>
      </c>
      <c r="H550" s="17">
        <f t="shared" si="168"/>
        <v>5147.2549383974101</v>
      </c>
      <c r="I550" s="29">
        <f t="shared" si="160"/>
        <v>2.2250485660981263</v>
      </c>
      <c r="J550" s="29">
        <f t="shared" si="161"/>
        <v>13.949340071223562</v>
      </c>
      <c r="K550" s="32">
        <f>IF((D549+L549+M549-AL549)/($C$21+$C$22)&gt;$C$8,$C$8,(D549+L549+M549-AL549)/($C$21+$C$22))</f>
        <v>1400</v>
      </c>
      <c r="L550" s="97">
        <f t="shared" si="153"/>
        <v>0</v>
      </c>
      <c r="M550" s="96">
        <f t="shared" si="154"/>
        <v>0</v>
      </c>
      <c r="N550" s="98">
        <f t="shared" si="162"/>
        <v>1.7382597742038917</v>
      </c>
      <c r="O550" s="100">
        <f t="shared" si="156"/>
        <v>4.2266987561397071</v>
      </c>
      <c r="P550" s="104">
        <f t="shared" si="163"/>
        <v>18.880500609176615</v>
      </c>
      <c r="Q550" s="102">
        <f t="shared" si="169"/>
        <v>2.8886093440366814E-2</v>
      </c>
      <c r="R550" s="106">
        <f>K550-U550</f>
        <v>0</v>
      </c>
      <c r="S550" s="106">
        <f>IF(K550-H549&lt;0,0,K550-H549)</f>
        <v>0</v>
      </c>
      <c r="T550" s="106">
        <f t="shared" si="157"/>
        <v>98.365381490613771</v>
      </c>
      <c r="U550" s="107">
        <f>IF(S550&gt;0,0,IF(U549+(F550-AL550/$C$23)*$C$22/($C$21+$C$22)&gt;$C$8,$C$8,IF(V550=$C$8,U549+(F550-AL550/$C$23)*$C$22/$C$21,U549+(F550-AL550/$C$23)*$C$22/($C$21+$C$22))))</f>
        <v>1400</v>
      </c>
      <c r="V550" s="107">
        <f>IF(S550=0,IF(V549+(F550-AL550/$C$23)*$C$22/($C$21+$C$22)&gt;$C$8,$C$8,V549+(F550-AL550/$C$23)*$C$22/($C$21+$C$22)),E550)</f>
        <v>1400</v>
      </c>
      <c r="W550" s="203">
        <f>IF(S550&gt;0,0,IF(W549+AL550/$C$23&gt;$F$23,$F$23,W549+AL550/$C$23))</f>
        <v>1.6346185093862227</v>
      </c>
      <c r="X550" s="105" t="str">
        <f>IF(R550=0,"-",IF(U550=0,FORECAST($C$8,Инклинометрия!$B$2:$B$152,Инклинометрия!$A$2:$A$152),FORECAST(R550,Инклинометрия!$B$2:$B$152,Инклинометрия!$A$2:$A$152)))</f>
        <v>-</v>
      </c>
      <c r="Y550" s="105" t="str">
        <f>IF(R550=0,"-",IF(U550=0,FORECAST($C$8-R550,Инклинометрия!$B$2:$B$152,Инклинометрия!$A$2:$A$152),0))</f>
        <v>-</v>
      </c>
      <c r="Z550" s="105" t="str">
        <f>IF(S550=0,"-",FORECAST($C$8,Инклинометрия!$B$2:$B$152,Инклинометрия!$A$2:$A$152))</f>
        <v>-</v>
      </c>
      <c r="AA550" s="105" t="str">
        <f>IF(S550=0,"-",FORECAST($C$8-S550,Инклинометрия!$B$2:$B$152,Инклинометрия!$A$2:$A$152))</f>
        <v>-</v>
      </c>
      <c r="AB550" s="105">
        <f>IF(T550=0,"-",FORECAST($C$6,Инклинометрия!$B$2:$B$152,Инклинометрия!$A$2:$A$152))</f>
        <v>1425</v>
      </c>
      <c r="AC550" s="105">
        <f>IF(R550=0,FORECAST($C$6-T550,Инклинометрия!$B$2:$B$152,Инклинометрия!$A$2:$A$152),FORECAST($C$8,Инклинометрия!$B$2:$B$152,Инклинометрия!$A$2:$A$152))</f>
        <v>1331.5528875839168</v>
      </c>
      <c r="AD550" s="107">
        <f>IF(U550=0,"-",FORECAST($C$8,Инклинометрия!$B$2:$B$152,Инклинометрия!$A$2:$A$152))</f>
        <v>1330</v>
      </c>
      <c r="AE550" s="107">
        <f>IF(U550=0,"-",FORECAST($C$8-U550,Инклинометрия!$B$2:$B$152,Инклинометрия!$A$2:$A$152))</f>
        <v>0</v>
      </c>
      <c r="AF550" s="107">
        <f>FORECAST($C$8-S550,Инклинометрия!$B$2:$B$152,Инклинометрия!$A$2:$A$152)</f>
        <v>1330</v>
      </c>
      <c r="AG550" s="107">
        <f>FORECAST($C$8-(S550+V550),Инклинометрия!$B$2:$B$152,Инклинометрия!$A$2:$A$152)</f>
        <v>0</v>
      </c>
      <c r="AH550" s="107">
        <f>IF(W550=0,"-",FORECAST($C$8+W550,Инклинометрия!$B$2:$B$152,Инклинометрия!$A$2:$A$152))</f>
        <v>1331.5528875839168</v>
      </c>
      <c r="AI550" s="107">
        <f>IF(W550=0,"-",FORECAST($C$8,Инклинометрия!$B$2:$B$152,Инклинометрия!$A$2:$A$152))</f>
        <v>1330</v>
      </c>
      <c r="AK550" s="122">
        <f>2*PI()*$C$5*(AT549-AT548)/(LN(AN549/$I$9)*$I$8/$I$7+LN($I$10/AN549)*$I$8/$I$7)</f>
        <v>0</v>
      </c>
      <c r="AL550" s="67">
        <f>AK550*(B550-B549)</f>
        <v>0</v>
      </c>
      <c r="AM550" s="23">
        <f t="shared" si="151"/>
        <v>4.3059540056097682E-2</v>
      </c>
      <c r="AN550" s="26">
        <f>AN549+AK550*(B550-B549)/(2*PI()*$C$5*AN549*$I$11)</f>
        <v>0.12986115207059001</v>
      </c>
      <c r="AO550" s="87">
        <f t="shared" si="164"/>
        <v>111242.59539450394</v>
      </c>
      <c r="AP550" s="87">
        <f>IF(R550+U550&lt;$C$8,0,32*$G$13/$C$12^2*($I$8*R550+$I$6*U550)+32*$G$14/($C$14^2-$C$13^2)*($I$8*S550+$I$6*V550))</f>
        <v>9917.5953945039291</v>
      </c>
      <c r="AQ550" s="66">
        <f>R550*$C$11*$C$9+U550*$C$11*$C$10</f>
        <v>14695380</v>
      </c>
      <c r="AR550" s="66">
        <f>S550*$C$11*$C$9+V550*$C$11*$C$10</f>
        <v>14695380</v>
      </c>
      <c r="AS550" s="87">
        <f>$C$11*(T550*$C$9+W550*$C$10)</f>
        <v>789129.61404581123</v>
      </c>
      <c r="AT550" s="45">
        <f t="shared" si="158"/>
        <v>15595752.209440315</v>
      </c>
      <c r="AU550" s="75"/>
    </row>
    <row r="551" spans="2:47" ht="15" thickBot="1" x14ac:dyDescent="0.35">
      <c r="B551" s="41">
        <f t="shared" si="165"/>
        <v>5200</v>
      </c>
      <c r="C551" s="8">
        <f t="shared" si="166"/>
        <v>52</v>
      </c>
      <c r="D551" s="73">
        <f t="shared" si="152"/>
        <v>69.55</v>
      </c>
      <c r="E551" s="29">
        <f t="shared" si="155"/>
        <v>3855.8299648377188</v>
      </c>
      <c r="F551" s="29">
        <f t="shared" si="159"/>
        <v>7.4150576246879609</v>
      </c>
      <c r="G551" s="29">
        <f t="shared" si="167"/>
        <v>9.9176395730201481</v>
      </c>
      <c r="H551" s="17">
        <f t="shared" si="168"/>
        <v>5157.1725779704302</v>
      </c>
      <c r="I551" s="29">
        <f t="shared" si="160"/>
        <v>2.2250485660981263</v>
      </c>
      <c r="J551" s="29">
        <f t="shared" si="161"/>
        <v>13.949340071223991</v>
      </c>
      <c r="K551" s="32">
        <f>IF((D550+L550+M550-AL550)/($C$21+$C$22)&gt;$C$8,$C$8,(D550+L550+M550-AL550)/($C$21+$C$22))</f>
        <v>1400</v>
      </c>
      <c r="L551" s="97">
        <f t="shared" si="153"/>
        <v>0</v>
      </c>
      <c r="M551" s="96">
        <f t="shared" si="154"/>
        <v>0</v>
      </c>
      <c r="N551" s="98">
        <f t="shared" si="162"/>
        <v>1.7382597742038917</v>
      </c>
      <c r="O551" s="100">
        <f t="shared" si="156"/>
        <v>4.2266987561397071</v>
      </c>
      <c r="P551" s="104">
        <f t="shared" si="163"/>
        <v>18.880500609176615</v>
      </c>
      <c r="Q551" s="102">
        <f t="shared" si="169"/>
        <v>2.8886093440366814E-2</v>
      </c>
      <c r="R551" s="106">
        <f>K551-U551</f>
        <v>0</v>
      </c>
      <c r="S551" s="106">
        <f>IF(K551-H550&lt;0,0,K551-H550)</f>
        <v>0</v>
      </c>
      <c r="T551" s="106">
        <f t="shared" si="157"/>
        <v>98.365381490613771</v>
      </c>
      <c r="U551" s="107">
        <f>IF(S551&gt;0,0,IF(U550+(F551-AL551/$C$23)*$C$22/($C$21+$C$22)&gt;$C$8,$C$8,IF(V551=$C$8,U550+(F551-AL551/$C$23)*$C$22/$C$21,U550+(F551-AL551/$C$23)*$C$22/($C$21+$C$22))))</f>
        <v>1400</v>
      </c>
      <c r="V551" s="107">
        <f>IF(S551=0,IF(V550+(F551-AL551/$C$23)*$C$22/($C$21+$C$22)&gt;$C$8,$C$8,V550+(F551-AL551/$C$23)*$C$22/($C$21+$C$22)),E551)</f>
        <v>1400</v>
      </c>
      <c r="W551" s="203">
        <f>IF(S551&gt;0,0,IF(W550+AL551/$C$23&gt;$F$23,$F$23,W550+AL551/$C$23))</f>
        <v>1.6346185093862227</v>
      </c>
      <c r="X551" s="105" t="str">
        <f>IF(R551=0,"-",IF(U551=0,FORECAST($C$8,Инклинометрия!$B$2:$B$152,Инклинометрия!$A$2:$A$152),FORECAST(R551,Инклинометрия!$B$2:$B$152,Инклинометрия!$A$2:$A$152)))</f>
        <v>-</v>
      </c>
      <c r="Y551" s="105" t="str">
        <f>IF(R551=0,"-",IF(U551=0,FORECAST($C$8-R551,Инклинометрия!$B$2:$B$152,Инклинометрия!$A$2:$A$152),0))</f>
        <v>-</v>
      </c>
      <c r="Z551" s="105" t="str">
        <f>IF(S551=0,"-",FORECAST($C$8,Инклинометрия!$B$2:$B$152,Инклинометрия!$A$2:$A$152))</f>
        <v>-</v>
      </c>
      <c r="AA551" s="105" t="str">
        <f>IF(S551=0,"-",FORECAST($C$8-S551,Инклинометрия!$B$2:$B$152,Инклинометрия!$A$2:$A$152))</f>
        <v>-</v>
      </c>
      <c r="AB551" s="105">
        <f>IF(T551=0,"-",FORECAST($C$6,Инклинометрия!$B$2:$B$152,Инклинометрия!$A$2:$A$152))</f>
        <v>1425</v>
      </c>
      <c r="AC551" s="105">
        <f>IF(R551=0,FORECAST($C$6-T551,Инклинометрия!$B$2:$B$152,Инклинометрия!$A$2:$A$152),FORECAST($C$8,Инклинометрия!$B$2:$B$152,Инклинометрия!$A$2:$A$152))</f>
        <v>1331.5528875839168</v>
      </c>
      <c r="AD551" s="107">
        <f>IF(U551=0,"-",FORECAST($C$8,Инклинометрия!$B$2:$B$152,Инклинометрия!$A$2:$A$152))</f>
        <v>1330</v>
      </c>
      <c r="AE551" s="107">
        <f>IF(U551=0,"-",FORECAST($C$8-U551,Инклинометрия!$B$2:$B$152,Инклинометрия!$A$2:$A$152))</f>
        <v>0</v>
      </c>
      <c r="AF551" s="107">
        <f>FORECAST($C$8-S551,Инклинометрия!$B$2:$B$152,Инклинометрия!$A$2:$A$152)</f>
        <v>1330</v>
      </c>
      <c r="AG551" s="107">
        <f>FORECAST($C$8-(S551+V551),Инклинометрия!$B$2:$B$152,Инклинометрия!$A$2:$A$152)</f>
        <v>0</v>
      </c>
      <c r="AH551" s="107">
        <f>IF(W551=0,"-",FORECAST($C$8+W551,Инклинометрия!$B$2:$B$152,Инклинометрия!$A$2:$A$152))</f>
        <v>1331.5528875839168</v>
      </c>
      <c r="AI551" s="107">
        <f>IF(W551=0,"-",FORECAST($C$8,Инклинометрия!$B$2:$B$152,Инклинометрия!$A$2:$A$152))</f>
        <v>1330</v>
      </c>
      <c r="AK551" s="122">
        <f>2*PI()*$C$5*(AT550-AT549)/(LN(AN550/$I$9)*$I$8/$I$7+LN($I$10/AN550)*$I$8/$I$7)</f>
        <v>0</v>
      </c>
      <c r="AL551" s="67">
        <f>AK551*(B551-B550)</f>
        <v>0</v>
      </c>
      <c r="AM551" s="23">
        <f t="shared" si="151"/>
        <v>4.3059540056097682E-2</v>
      </c>
      <c r="AN551" s="26">
        <f>AN550+AK551*(B551-B550)/(2*PI()*$C$5*AN550*$I$11)</f>
        <v>0.12986115207059001</v>
      </c>
      <c r="AO551" s="87">
        <f t="shared" si="164"/>
        <v>111242.59539450394</v>
      </c>
      <c r="AP551" s="87">
        <f>IF(R551+U551&lt;$C$8,0,32*$G$13/$C$12^2*($I$8*R551+$I$6*U551)+32*$G$14/($C$14^2-$C$13^2)*($I$8*S551+$I$6*V551))</f>
        <v>9917.5953945039291</v>
      </c>
      <c r="AQ551" s="66">
        <f>R551*$C$11*$C$9+U551*$C$11*$C$10</f>
        <v>14695380</v>
      </c>
      <c r="AR551" s="66">
        <f>S551*$C$11*$C$9+V551*$C$11*$C$10</f>
        <v>14695380</v>
      </c>
      <c r="AS551" s="87">
        <f>$C$11*(T551*$C$9+W551*$C$10)</f>
        <v>789129.61404581123</v>
      </c>
      <c r="AT551" s="45">
        <f t="shared" si="158"/>
        <v>15595752.209440315</v>
      </c>
      <c r="AU551" s="75"/>
    </row>
    <row r="552" spans="2:47" ht="15" thickBot="1" x14ac:dyDescent="0.35">
      <c r="B552" s="41">
        <f t="shared" si="165"/>
        <v>5210</v>
      </c>
      <c r="C552" s="8">
        <f t="shared" si="166"/>
        <v>52.1</v>
      </c>
      <c r="D552" s="73">
        <f t="shared" si="152"/>
        <v>69.683750000000003</v>
      </c>
      <c r="E552" s="29">
        <f t="shared" si="155"/>
        <v>3863.2450224624067</v>
      </c>
      <c r="F552" s="29">
        <f t="shared" si="159"/>
        <v>7.4150576246879609</v>
      </c>
      <c r="G552" s="29">
        <f t="shared" si="167"/>
        <v>9.9176395730201481</v>
      </c>
      <c r="H552" s="17">
        <f t="shared" si="168"/>
        <v>5167.0902175434503</v>
      </c>
      <c r="I552" s="29">
        <f t="shared" si="160"/>
        <v>2.2250485660981263</v>
      </c>
      <c r="J552" s="29">
        <f t="shared" si="161"/>
        <v>13.949340071223991</v>
      </c>
      <c r="K552" s="32">
        <f>IF((D551+L551+M551-AL551)/($C$21+$C$22)&gt;$C$8,$C$8,(D551+L551+M551-AL551)/($C$21+$C$22))</f>
        <v>1400</v>
      </c>
      <c r="L552" s="97">
        <f t="shared" si="153"/>
        <v>0</v>
      </c>
      <c r="M552" s="96">
        <f t="shared" si="154"/>
        <v>0</v>
      </c>
      <c r="N552" s="98">
        <f t="shared" si="162"/>
        <v>1.7382597742038917</v>
      </c>
      <c r="O552" s="100">
        <f t="shared" si="156"/>
        <v>4.2266987561397071</v>
      </c>
      <c r="P552" s="104">
        <f t="shared" si="163"/>
        <v>18.880500609176615</v>
      </c>
      <c r="Q552" s="102">
        <f t="shared" si="169"/>
        <v>2.8886093440366814E-2</v>
      </c>
      <c r="R552" s="106">
        <f>K552-U552</f>
        <v>0</v>
      </c>
      <c r="S552" s="106">
        <f>IF(K552-H551&lt;0,0,K552-H551)</f>
        <v>0</v>
      </c>
      <c r="T552" s="106">
        <f t="shared" si="157"/>
        <v>98.365381490613771</v>
      </c>
      <c r="U552" s="107">
        <f>IF(S552&gt;0,0,IF(U551+(F552-AL552/$C$23)*$C$22/($C$21+$C$22)&gt;$C$8,$C$8,IF(V552=$C$8,U551+(F552-AL552/$C$23)*$C$22/$C$21,U551+(F552-AL552/$C$23)*$C$22/($C$21+$C$22))))</f>
        <v>1400</v>
      </c>
      <c r="V552" s="107">
        <f>IF(S552=0,IF(V551+(F552-AL552/$C$23)*$C$22/($C$21+$C$22)&gt;$C$8,$C$8,V551+(F552-AL552/$C$23)*$C$22/($C$21+$C$22)),E552)</f>
        <v>1400</v>
      </c>
      <c r="W552" s="203">
        <f>IF(S552&gt;0,0,IF(W551+AL552/$C$23&gt;$F$23,$F$23,W551+AL552/$C$23))</f>
        <v>1.6346185093862227</v>
      </c>
      <c r="X552" s="105" t="str">
        <f>IF(R552=0,"-",IF(U552=0,FORECAST($C$8,Инклинометрия!$B$2:$B$152,Инклинометрия!$A$2:$A$152),FORECAST(R552,Инклинометрия!$B$2:$B$152,Инклинометрия!$A$2:$A$152)))</f>
        <v>-</v>
      </c>
      <c r="Y552" s="105" t="str">
        <f>IF(R552=0,"-",IF(U552=0,FORECAST($C$8-R552,Инклинометрия!$B$2:$B$152,Инклинометрия!$A$2:$A$152),0))</f>
        <v>-</v>
      </c>
      <c r="Z552" s="105" t="str">
        <f>IF(S552=0,"-",FORECAST($C$8,Инклинометрия!$B$2:$B$152,Инклинометрия!$A$2:$A$152))</f>
        <v>-</v>
      </c>
      <c r="AA552" s="105" t="str">
        <f>IF(S552=0,"-",FORECAST($C$8-S552,Инклинометрия!$B$2:$B$152,Инклинометрия!$A$2:$A$152))</f>
        <v>-</v>
      </c>
      <c r="AB552" s="105">
        <f>IF(T552=0,"-",FORECAST($C$6,Инклинометрия!$B$2:$B$152,Инклинометрия!$A$2:$A$152))</f>
        <v>1425</v>
      </c>
      <c r="AC552" s="105">
        <f>IF(R552=0,FORECAST($C$6-T552,Инклинометрия!$B$2:$B$152,Инклинометрия!$A$2:$A$152),FORECAST($C$8,Инклинометрия!$B$2:$B$152,Инклинометрия!$A$2:$A$152))</f>
        <v>1331.5528875839168</v>
      </c>
      <c r="AD552" s="107">
        <f>IF(U552=0,"-",FORECAST($C$8,Инклинометрия!$B$2:$B$152,Инклинометрия!$A$2:$A$152))</f>
        <v>1330</v>
      </c>
      <c r="AE552" s="107">
        <f>IF(U552=0,"-",FORECAST($C$8-U552,Инклинометрия!$B$2:$B$152,Инклинометрия!$A$2:$A$152))</f>
        <v>0</v>
      </c>
      <c r="AF552" s="107">
        <f>FORECAST($C$8-S552,Инклинометрия!$B$2:$B$152,Инклинометрия!$A$2:$A$152)</f>
        <v>1330</v>
      </c>
      <c r="AG552" s="107">
        <f>FORECAST($C$8-(S552+V552),Инклинометрия!$B$2:$B$152,Инклинометрия!$A$2:$A$152)</f>
        <v>0</v>
      </c>
      <c r="AH552" s="107">
        <f>IF(W552=0,"-",FORECAST($C$8+W552,Инклинометрия!$B$2:$B$152,Инклинометрия!$A$2:$A$152))</f>
        <v>1331.5528875839168</v>
      </c>
      <c r="AI552" s="107">
        <f>IF(W552=0,"-",FORECAST($C$8,Инклинометрия!$B$2:$B$152,Инклинометрия!$A$2:$A$152))</f>
        <v>1330</v>
      </c>
      <c r="AK552" s="122">
        <f>2*PI()*$C$5*(AT551-AT550)/(LN(AN551/$I$9)*$I$8/$I$7+LN($I$10/AN551)*$I$8/$I$7)</f>
        <v>0</v>
      </c>
      <c r="AL552" s="67">
        <f>AK552*(B552-B551)</f>
        <v>0</v>
      </c>
      <c r="AM552" s="23">
        <f t="shared" si="151"/>
        <v>4.3059540056097682E-2</v>
      </c>
      <c r="AN552" s="26">
        <f>AN551+AK552*(B552-B551)/(2*PI()*$C$5*AN551*$I$11)</f>
        <v>0.12986115207059001</v>
      </c>
      <c r="AO552" s="87">
        <f t="shared" si="164"/>
        <v>111242.59539450394</v>
      </c>
      <c r="AP552" s="87">
        <f>IF(R552+U552&lt;$C$8,0,32*$G$13/$C$12^2*($I$8*R552+$I$6*U552)+32*$G$14/($C$14^2-$C$13^2)*($I$8*S552+$I$6*V552))</f>
        <v>9917.5953945039291</v>
      </c>
      <c r="AQ552" s="66">
        <f>R552*$C$11*$C$9+U552*$C$11*$C$10</f>
        <v>14695380</v>
      </c>
      <c r="AR552" s="66">
        <f>S552*$C$11*$C$9+V552*$C$11*$C$10</f>
        <v>14695380</v>
      </c>
      <c r="AS552" s="87">
        <f>$C$11*(T552*$C$9+W552*$C$10)</f>
        <v>789129.61404581123</v>
      </c>
      <c r="AT552" s="45">
        <f t="shared" si="158"/>
        <v>15595752.209440315</v>
      </c>
      <c r="AU552" s="75"/>
    </row>
    <row r="553" spans="2:47" ht="15" thickBot="1" x14ac:dyDescent="0.35">
      <c r="B553" s="41">
        <f t="shared" si="165"/>
        <v>5220</v>
      </c>
      <c r="C553" s="8">
        <f t="shared" si="166"/>
        <v>52.2</v>
      </c>
      <c r="D553" s="73">
        <f t="shared" si="152"/>
        <v>69.817499999999995</v>
      </c>
      <c r="E553" s="29">
        <f t="shared" si="155"/>
        <v>3870.6600800870947</v>
      </c>
      <c r="F553" s="29">
        <f t="shared" si="159"/>
        <v>7.4150576246879609</v>
      </c>
      <c r="G553" s="29">
        <f t="shared" si="167"/>
        <v>9.9176395730201481</v>
      </c>
      <c r="H553" s="17">
        <f t="shared" si="168"/>
        <v>5177.0078571164704</v>
      </c>
      <c r="I553" s="29">
        <f t="shared" si="160"/>
        <v>2.2250485660981263</v>
      </c>
      <c r="J553" s="29">
        <f t="shared" si="161"/>
        <v>13.949340071223991</v>
      </c>
      <c r="K553" s="32">
        <f>IF((D552+L552+M552-AL552)/($C$21+$C$22)&gt;$C$8,$C$8,(D552+L552+M552-AL552)/($C$21+$C$22))</f>
        <v>1400</v>
      </c>
      <c r="L553" s="97">
        <f t="shared" si="153"/>
        <v>0</v>
      </c>
      <c r="M553" s="96">
        <f t="shared" si="154"/>
        <v>0</v>
      </c>
      <c r="N553" s="98">
        <f t="shared" si="162"/>
        <v>1.7382597742038917</v>
      </c>
      <c r="O553" s="100">
        <f t="shared" si="156"/>
        <v>4.2266987561397071</v>
      </c>
      <c r="P553" s="104">
        <f t="shared" si="163"/>
        <v>18.880500609176615</v>
      </c>
      <c r="Q553" s="102">
        <f t="shared" si="169"/>
        <v>2.8886093440366814E-2</v>
      </c>
      <c r="R553" s="106">
        <f>K553-U553</f>
        <v>0</v>
      </c>
      <c r="S553" s="106">
        <f>IF(K553-H552&lt;0,0,K553-H552)</f>
        <v>0</v>
      </c>
      <c r="T553" s="106">
        <f t="shared" si="157"/>
        <v>98.365381490613771</v>
      </c>
      <c r="U553" s="107">
        <f>IF(S553&gt;0,0,IF(U552+(F553-AL553/$C$23)*$C$22/($C$21+$C$22)&gt;$C$8,$C$8,IF(V553=$C$8,U552+(F553-AL553/$C$23)*$C$22/$C$21,U552+(F553-AL553/$C$23)*$C$22/($C$21+$C$22))))</f>
        <v>1400</v>
      </c>
      <c r="V553" s="107">
        <f>IF(S553=0,IF(V552+(F553-AL553/$C$23)*$C$22/($C$21+$C$22)&gt;$C$8,$C$8,V552+(F553-AL553/$C$23)*$C$22/($C$21+$C$22)),E553)</f>
        <v>1400</v>
      </c>
      <c r="W553" s="203">
        <f>IF(S553&gt;0,0,IF(W552+AL553/$C$23&gt;$F$23,$F$23,W552+AL553/$C$23))</f>
        <v>1.6346185093862227</v>
      </c>
      <c r="X553" s="105" t="str">
        <f>IF(R553=0,"-",IF(U553=0,FORECAST($C$8,Инклинометрия!$B$2:$B$152,Инклинометрия!$A$2:$A$152),FORECAST(R553,Инклинометрия!$B$2:$B$152,Инклинометрия!$A$2:$A$152)))</f>
        <v>-</v>
      </c>
      <c r="Y553" s="105" t="str">
        <f>IF(R553=0,"-",IF(U553=0,FORECAST($C$8-R553,Инклинометрия!$B$2:$B$152,Инклинометрия!$A$2:$A$152),0))</f>
        <v>-</v>
      </c>
      <c r="Z553" s="105" t="str">
        <f>IF(S553=0,"-",FORECAST($C$8,Инклинометрия!$B$2:$B$152,Инклинометрия!$A$2:$A$152))</f>
        <v>-</v>
      </c>
      <c r="AA553" s="105" t="str">
        <f>IF(S553=0,"-",FORECAST($C$8-S553,Инклинометрия!$B$2:$B$152,Инклинометрия!$A$2:$A$152))</f>
        <v>-</v>
      </c>
      <c r="AB553" s="105">
        <f>IF(T553=0,"-",FORECAST($C$6,Инклинометрия!$B$2:$B$152,Инклинометрия!$A$2:$A$152))</f>
        <v>1425</v>
      </c>
      <c r="AC553" s="105">
        <f>IF(R553=0,FORECAST($C$6-T553,Инклинометрия!$B$2:$B$152,Инклинометрия!$A$2:$A$152),FORECAST($C$8,Инклинометрия!$B$2:$B$152,Инклинометрия!$A$2:$A$152))</f>
        <v>1331.5528875839168</v>
      </c>
      <c r="AD553" s="107">
        <f>IF(U553=0,"-",FORECAST($C$8,Инклинометрия!$B$2:$B$152,Инклинометрия!$A$2:$A$152))</f>
        <v>1330</v>
      </c>
      <c r="AE553" s="107">
        <f>IF(U553=0,"-",FORECAST($C$8-U553,Инклинометрия!$B$2:$B$152,Инклинометрия!$A$2:$A$152))</f>
        <v>0</v>
      </c>
      <c r="AF553" s="107">
        <f>FORECAST($C$8-S553,Инклинометрия!$B$2:$B$152,Инклинометрия!$A$2:$A$152)</f>
        <v>1330</v>
      </c>
      <c r="AG553" s="107">
        <f>FORECAST($C$8-(S553+V553),Инклинометрия!$B$2:$B$152,Инклинометрия!$A$2:$A$152)</f>
        <v>0</v>
      </c>
      <c r="AH553" s="107">
        <f>IF(W553=0,"-",FORECAST($C$8+W553,Инклинометрия!$B$2:$B$152,Инклинометрия!$A$2:$A$152))</f>
        <v>1331.5528875839168</v>
      </c>
      <c r="AI553" s="107">
        <f>IF(W553=0,"-",FORECAST($C$8,Инклинометрия!$B$2:$B$152,Инклинометрия!$A$2:$A$152))</f>
        <v>1330</v>
      </c>
      <c r="AK553" s="122">
        <f>2*PI()*$C$5*(AT552-AT551)/(LN(AN552/$I$9)*$I$8/$I$7+LN($I$10/AN552)*$I$8/$I$7)</f>
        <v>0</v>
      </c>
      <c r="AL553" s="67">
        <f>AK553*(B553-B552)</f>
        <v>0</v>
      </c>
      <c r="AM553" s="23">
        <f t="shared" ref="AM553:AM616" si="170">AL553+AM552</f>
        <v>4.3059540056097682E-2</v>
      </c>
      <c r="AN553" s="26">
        <f>AN552+AK553*(B553-B552)/(2*PI()*$C$5*AN552*$I$11)</f>
        <v>0.12986115207059001</v>
      </c>
      <c r="AO553" s="87">
        <f t="shared" si="164"/>
        <v>111242.59539450394</v>
      </c>
      <c r="AP553" s="87">
        <f>IF(R553+U553&lt;$C$8,0,32*$G$13/$C$12^2*($I$8*R553+$I$6*U553)+32*$G$14/($C$14^2-$C$13^2)*($I$8*S553+$I$6*V553))</f>
        <v>9917.5953945039291</v>
      </c>
      <c r="AQ553" s="66">
        <f>R553*$C$11*$C$9+U553*$C$11*$C$10</f>
        <v>14695380</v>
      </c>
      <c r="AR553" s="66">
        <f>S553*$C$11*$C$9+V553*$C$11*$C$10</f>
        <v>14695380</v>
      </c>
      <c r="AS553" s="87">
        <f>$C$11*(T553*$C$9+W553*$C$10)</f>
        <v>789129.61404581123</v>
      </c>
      <c r="AT553" s="45">
        <f t="shared" si="158"/>
        <v>15595752.209440315</v>
      </c>
      <c r="AU553" s="75"/>
    </row>
    <row r="554" spans="2:47" ht="15" thickBot="1" x14ac:dyDescent="0.35">
      <c r="B554" s="41">
        <f t="shared" si="165"/>
        <v>5230</v>
      </c>
      <c r="C554" s="8">
        <f t="shared" si="166"/>
        <v>52.300000000000004</v>
      </c>
      <c r="D554" s="73">
        <f t="shared" si="152"/>
        <v>69.951250000000016</v>
      </c>
      <c r="E554" s="29">
        <f t="shared" si="155"/>
        <v>3878.0751377117831</v>
      </c>
      <c r="F554" s="29">
        <f t="shared" si="159"/>
        <v>7.4150576246884157</v>
      </c>
      <c r="G554" s="29">
        <f t="shared" si="167"/>
        <v>9.9176395730207556</v>
      </c>
      <c r="H554" s="17">
        <f t="shared" si="168"/>
        <v>5186.9254966894914</v>
      </c>
      <c r="I554" s="29">
        <f t="shared" si="160"/>
        <v>2.2250485660981263</v>
      </c>
      <c r="J554" s="29">
        <f t="shared" si="161"/>
        <v>13.949340071224418</v>
      </c>
      <c r="K554" s="32">
        <f>IF((D553+L553+M553-AL553)/($C$21+$C$22)&gt;$C$8,$C$8,(D553+L553+M553-AL553)/($C$21+$C$22))</f>
        <v>1400</v>
      </c>
      <c r="L554" s="97">
        <f t="shared" si="153"/>
        <v>0</v>
      </c>
      <c r="M554" s="96">
        <f t="shared" si="154"/>
        <v>0</v>
      </c>
      <c r="N554" s="98">
        <f t="shared" si="162"/>
        <v>1.7382597742038917</v>
      </c>
      <c r="O554" s="100">
        <f t="shared" si="156"/>
        <v>4.2266987561397071</v>
      </c>
      <c r="P554" s="104">
        <f t="shared" si="163"/>
        <v>18.880500609176615</v>
      </c>
      <c r="Q554" s="102">
        <f t="shared" si="169"/>
        <v>2.8886093440366814E-2</v>
      </c>
      <c r="R554" s="106">
        <f>K554-U554</f>
        <v>0</v>
      </c>
      <c r="S554" s="106">
        <f>IF(K554-H553&lt;0,0,K554-H553)</f>
        <v>0</v>
      </c>
      <c r="T554" s="106">
        <f t="shared" si="157"/>
        <v>98.365381490613771</v>
      </c>
      <c r="U554" s="107">
        <f>IF(S554&gt;0,0,IF(U553+(F554-AL554/$C$23)*$C$22/($C$21+$C$22)&gt;$C$8,$C$8,IF(V554=$C$8,U553+(F554-AL554/$C$23)*$C$22/$C$21,U553+(F554-AL554/$C$23)*$C$22/($C$21+$C$22))))</f>
        <v>1400</v>
      </c>
      <c r="V554" s="107">
        <f>IF(S554=0,IF(V553+(F554-AL554/$C$23)*$C$22/($C$21+$C$22)&gt;$C$8,$C$8,V553+(F554-AL554/$C$23)*$C$22/($C$21+$C$22)),E554)</f>
        <v>1400</v>
      </c>
      <c r="W554" s="203">
        <f>IF(S554&gt;0,0,IF(W553+AL554/$C$23&gt;$F$23,$F$23,W553+AL554/$C$23))</f>
        <v>1.6346185093862227</v>
      </c>
      <c r="X554" s="105" t="str">
        <f>IF(R554=0,"-",IF(U554=0,FORECAST($C$8,Инклинометрия!$B$2:$B$152,Инклинометрия!$A$2:$A$152),FORECAST(R554,Инклинометрия!$B$2:$B$152,Инклинометрия!$A$2:$A$152)))</f>
        <v>-</v>
      </c>
      <c r="Y554" s="105" t="str">
        <f>IF(R554=0,"-",IF(U554=0,FORECAST($C$8-R554,Инклинометрия!$B$2:$B$152,Инклинометрия!$A$2:$A$152),0))</f>
        <v>-</v>
      </c>
      <c r="Z554" s="105" t="str">
        <f>IF(S554=0,"-",FORECAST($C$8,Инклинометрия!$B$2:$B$152,Инклинометрия!$A$2:$A$152))</f>
        <v>-</v>
      </c>
      <c r="AA554" s="105" t="str">
        <f>IF(S554=0,"-",FORECAST($C$8-S554,Инклинометрия!$B$2:$B$152,Инклинометрия!$A$2:$A$152))</f>
        <v>-</v>
      </c>
      <c r="AB554" s="105">
        <f>IF(T554=0,"-",FORECAST($C$6,Инклинометрия!$B$2:$B$152,Инклинометрия!$A$2:$A$152))</f>
        <v>1425</v>
      </c>
      <c r="AC554" s="105">
        <f>IF(R554=0,FORECAST($C$6-T554,Инклинометрия!$B$2:$B$152,Инклинометрия!$A$2:$A$152),FORECAST($C$8,Инклинометрия!$B$2:$B$152,Инклинометрия!$A$2:$A$152))</f>
        <v>1331.5528875839168</v>
      </c>
      <c r="AD554" s="107">
        <f>IF(U554=0,"-",FORECAST($C$8,Инклинометрия!$B$2:$B$152,Инклинометрия!$A$2:$A$152))</f>
        <v>1330</v>
      </c>
      <c r="AE554" s="107">
        <f>IF(U554=0,"-",FORECAST($C$8-U554,Инклинометрия!$B$2:$B$152,Инклинометрия!$A$2:$A$152))</f>
        <v>0</v>
      </c>
      <c r="AF554" s="107">
        <f>FORECAST($C$8-S554,Инклинометрия!$B$2:$B$152,Инклинометрия!$A$2:$A$152)</f>
        <v>1330</v>
      </c>
      <c r="AG554" s="107">
        <f>FORECAST($C$8-(S554+V554),Инклинометрия!$B$2:$B$152,Инклинометрия!$A$2:$A$152)</f>
        <v>0</v>
      </c>
      <c r="AH554" s="107">
        <f>IF(W554=0,"-",FORECAST($C$8+W554,Инклинометрия!$B$2:$B$152,Инклинометрия!$A$2:$A$152))</f>
        <v>1331.5528875839168</v>
      </c>
      <c r="AI554" s="107">
        <f>IF(W554=0,"-",FORECAST($C$8,Инклинометрия!$B$2:$B$152,Инклинометрия!$A$2:$A$152))</f>
        <v>1330</v>
      </c>
      <c r="AK554" s="122">
        <f>2*PI()*$C$5*(AT553-AT552)/(LN(AN553/$I$9)*$I$8/$I$7+LN($I$10/AN553)*$I$8/$I$7)</f>
        <v>0</v>
      </c>
      <c r="AL554" s="67">
        <f>AK554*(B554-B553)</f>
        <v>0</v>
      </c>
      <c r="AM554" s="23">
        <f t="shared" si="170"/>
        <v>4.3059540056097682E-2</v>
      </c>
      <c r="AN554" s="26">
        <f>AN553+AK554*(B554-B553)/(2*PI()*$C$5*AN553*$I$11)</f>
        <v>0.12986115207059001</v>
      </c>
      <c r="AO554" s="87">
        <f t="shared" si="164"/>
        <v>111242.59539450394</v>
      </c>
      <c r="AP554" s="87">
        <f>IF(R554+U554&lt;$C$8,0,32*$G$13/$C$12^2*($I$8*R554+$I$6*U554)+32*$G$14/($C$14^2-$C$13^2)*($I$8*S554+$I$6*V554))</f>
        <v>9917.5953945039291</v>
      </c>
      <c r="AQ554" s="66">
        <f>R554*$C$11*$C$9+U554*$C$11*$C$10</f>
        <v>14695380</v>
      </c>
      <c r="AR554" s="66">
        <f>S554*$C$11*$C$9+V554*$C$11*$C$10</f>
        <v>14695380</v>
      </c>
      <c r="AS554" s="87">
        <f>$C$11*(T554*$C$9+W554*$C$10)</f>
        <v>789129.61404581123</v>
      </c>
      <c r="AT554" s="45">
        <f t="shared" si="158"/>
        <v>15595752.209440315</v>
      </c>
      <c r="AU554" s="75"/>
    </row>
    <row r="555" spans="2:47" ht="15" thickBot="1" x14ac:dyDescent="0.35">
      <c r="B555" s="41">
        <f t="shared" si="165"/>
        <v>5240</v>
      </c>
      <c r="C555" s="8">
        <f t="shared" si="166"/>
        <v>52.4</v>
      </c>
      <c r="D555" s="73">
        <f t="shared" si="152"/>
        <v>70.084999999999994</v>
      </c>
      <c r="E555" s="29">
        <f t="shared" si="155"/>
        <v>3885.4901953364706</v>
      </c>
      <c r="F555" s="29">
        <f t="shared" si="159"/>
        <v>7.4150576246875062</v>
      </c>
      <c r="G555" s="29">
        <f t="shared" si="167"/>
        <v>9.9176395730195388</v>
      </c>
      <c r="H555" s="17">
        <f t="shared" si="168"/>
        <v>5196.8431362625106</v>
      </c>
      <c r="I555" s="29">
        <f t="shared" si="160"/>
        <v>2.2250485660981263</v>
      </c>
      <c r="J555" s="29">
        <f t="shared" si="161"/>
        <v>13.949340071223562</v>
      </c>
      <c r="K555" s="32">
        <f>IF((D554+L554+M554-AL554)/($C$21+$C$22)&gt;$C$8,$C$8,(D554+L554+M554-AL554)/($C$21+$C$22))</f>
        <v>1400</v>
      </c>
      <c r="L555" s="97">
        <f t="shared" si="153"/>
        <v>0</v>
      </c>
      <c r="M555" s="96">
        <f t="shared" si="154"/>
        <v>0</v>
      </c>
      <c r="N555" s="98">
        <f t="shared" si="162"/>
        <v>1.7382597742038917</v>
      </c>
      <c r="O555" s="100">
        <f t="shared" si="156"/>
        <v>4.2266987561397071</v>
      </c>
      <c r="P555" s="104">
        <f t="shared" si="163"/>
        <v>18.880500609176615</v>
      </c>
      <c r="Q555" s="102">
        <f t="shared" si="169"/>
        <v>2.8886093440366814E-2</v>
      </c>
      <c r="R555" s="106">
        <f>K555-U555</f>
        <v>0</v>
      </c>
      <c r="S555" s="106">
        <f>IF(K555-H554&lt;0,0,K555-H554)</f>
        <v>0</v>
      </c>
      <c r="T555" s="106">
        <f t="shared" si="157"/>
        <v>98.365381490613771</v>
      </c>
      <c r="U555" s="107">
        <f>IF(S555&gt;0,0,IF(U554+(F555-AL555/$C$23)*$C$22/($C$21+$C$22)&gt;$C$8,$C$8,IF(V555=$C$8,U554+(F555-AL555/$C$23)*$C$22/$C$21,U554+(F555-AL555/$C$23)*$C$22/($C$21+$C$22))))</f>
        <v>1400</v>
      </c>
      <c r="V555" s="107">
        <f>IF(S555=0,IF(V554+(F555-AL555/$C$23)*$C$22/($C$21+$C$22)&gt;$C$8,$C$8,V554+(F555-AL555/$C$23)*$C$22/($C$21+$C$22)),E555)</f>
        <v>1400</v>
      </c>
      <c r="W555" s="203">
        <f>IF(S555&gt;0,0,IF(W554+AL555/$C$23&gt;$F$23,$F$23,W554+AL555/$C$23))</f>
        <v>1.6346185093862227</v>
      </c>
      <c r="X555" s="105" t="str">
        <f>IF(R555=0,"-",IF(U555=0,FORECAST($C$8,Инклинометрия!$B$2:$B$152,Инклинометрия!$A$2:$A$152),FORECAST(R555,Инклинометрия!$B$2:$B$152,Инклинометрия!$A$2:$A$152)))</f>
        <v>-</v>
      </c>
      <c r="Y555" s="105" t="str">
        <f>IF(R555=0,"-",IF(U555=0,FORECAST($C$8-R555,Инклинометрия!$B$2:$B$152,Инклинометрия!$A$2:$A$152),0))</f>
        <v>-</v>
      </c>
      <c r="Z555" s="105" t="str">
        <f>IF(S555=0,"-",FORECAST($C$8,Инклинометрия!$B$2:$B$152,Инклинометрия!$A$2:$A$152))</f>
        <v>-</v>
      </c>
      <c r="AA555" s="105" t="str">
        <f>IF(S555=0,"-",FORECAST($C$8-S555,Инклинометрия!$B$2:$B$152,Инклинометрия!$A$2:$A$152))</f>
        <v>-</v>
      </c>
      <c r="AB555" s="105">
        <f>IF(T555=0,"-",FORECAST($C$6,Инклинометрия!$B$2:$B$152,Инклинометрия!$A$2:$A$152))</f>
        <v>1425</v>
      </c>
      <c r="AC555" s="105">
        <f>IF(R555=0,FORECAST($C$6-T555,Инклинометрия!$B$2:$B$152,Инклинометрия!$A$2:$A$152),FORECAST($C$8,Инклинометрия!$B$2:$B$152,Инклинометрия!$A$2:$A$152))</f>
        <v>1331.5528875839168</v>
      </c>
      <c r="AD555" s="107">
        <f>IF(U555=0,"-",FORECAST($C$8,Инклинометрия!$B$2:$B$152,Инклинометрия!$A$2:$A$152))</f>
        <v>1330</v>
      </c>
      <c r="AE555" s="107">
        <f>IF(U555=0,"-",FORECAST($C$8-U555,Инклинометрия!$B$2:$B$152,Инклинометрия!$A$2:$A$152))</f>
        <v>0</v>
      </c>
      <c r="AF555" s="107">
        <f>FORECAST($C$8-S555,Инклинометрия!$B$2:$B$152,Инклинометрия!$A$2:$A$152)</f>
        <v>1330</v>
      </c>
      <c r="AG555" s="107">
        <f>FORECAST($C$8-(S555+V555),Инклинометрия!$B$2:$B$152,Инклинометрия!$A$2:$A$152)</f>
        <v>0</v>
      </c>
      <c r="AH555" s="107">
        <f>IF(W555=0,"-",FORECAST($C$8+W555,Инклинометрия!$B$2:$B$152,Инклинометрия!$A$2:$A$152))</f>
        <v>1331.5528875839168</v>
      </c>
      <c r="AI555" s="107">
        <f>IF(W555=0,"-",FORECAST($C$8,Инклинометрия!$B$2:$B$152,Инклинометрия!$A$2:$A$152))</f>
        <v>1330</v>
      </c>
      <c r="AK555" s="122">
        <f>2*PI()*$C$5*(AT554-AT553)/(LN(AN554/$I$9)*$I$8/$I$7+LN($I$10/AN554)*$I$8/$I$7)</f>
        <v>0</v>
      </c>
      <c r="AL555" s="67">
        <f>AK555*(B555-B554)</f>
        <v>0</v>
      </c>
      <c r="AM555" s="23">
        <f t="shared" si="170"/>
        <v>4.3059540056097682E-2</v>
      </c>
      <c r="AN555" s="26">
        <f>AN554+AK555*(B555-B554)/(2*PI()*$C$5*AN554*$I$11)</f>
        <v>0.12986115207059001</v>
      </c>
      <c r="AO555" s="87">
        <f t="shared" si="164"/>
        <v>111242.59539450394</v>
      </c>
      <c r="AP555" s="87">
        <f>IF(R555+U555&lt;$C$8,0,32*$G$13/$C$12^2*($I$8*R555+$I$6*U555)+32*$G$14/($C$14^2-$C$13^2)*($I$8*S555+$I$6*V555))</f>
        <v>9917.5953945039291</v>
      </c>
      <c r="AQ555" s="66">
        <f>R555*$C$11*$C$9+U555*$C$11*$C$10</f>
        <v>14695380</v>
      </c>
      <c r="AR555" s="66">
        <f>S555*$C$11*$C$9+V555*$C$11*$C$10</f>
        <v>14695380</v>
      </c>
      <c r="AS555" s="87">
        <f>$C$11*(T555*$C$9+W555*$C$10)</f>
        <v>789129.61404581123</v>
      </c>
      <c r="AT555" s="45">
        <f t="shared" si="158"/>
        <v>15595752.209440315</v>
      </c>
      <c r="AU555" s="75"/>
    </row>
    <row r="556" spans="2:47" ht="15" thickBot="1" x14ac:dyDescent="0.35">
      <c r="B556" s="41">
        <f t="shared" si="165"/>
        <v>5250</v>
      </c>
      <c r="C556" s="8">
        <f t="shared" si="166"/>
        <v>52.5</v>
      </c>
      <c r="D556" s="73">
        <f t="shared" si="152"/>
        <v>70.21875</v>
      </c>
      <c r="E556" s="29">
        <f t="shared" si="155"/>
        <v>3892.9052529611586</v>
      </c>
      <c r="F556" s="29">
        <f t="shared" si="159"/>
        <v>7.4150576246879609</v>
      </c>
      <c r="G556" s="29">
        <f t="shared" si="167"/>
        <v>9.9176395730201481</v>
      </c>
      <c r="H556" s="17">
        <f t="shared" si="168"/>
        <v>5206.7607758355307</v>
      </c>
      <c r="I556" s="29">
        <f t="shared" si="160"/>
        <v>2.2250485660981263</v>
      </c>
      <c r="J556" s="29">
        <f t="shared" si="161"/>
        <v>13.949340071223991</v>
      </c>
      <c r="K556" s="32">
        <f>IF((D555+L555+M555-AL555)/($C$21+$C$22)&gt;$C$8,$C$8,(D555+L555+M555-AL555)/($C$21+$C$22))</f>
        <v>1400</v>
      </c>
      <c r="L556" s="97">
        <f t="shared" si="153"/>
        <v>0</v>
      </c>
      <c r="M556" s="96">
        <f t="shared" si="154"/>
        <v>0</v>
      </c>
      <c r="N556" s="98">
        <f t="shared" si="162"/>
        <v>1.7382597742038917</v>
      </c>
      <c r="O556" s="100">
        <f t="shared" si="156"/>
        <v>4.2266987561397071</v>
      </c>
      <c r="P556" s="104">
        <f t="shared" si="163"/>
        <v>18.880500609176615</v>
      </c>
      <c r="Q556" s="102">
        <f t="shared" si="169"/>
        <v>2.8886093440366814E-2</v>
      </c>
      <c r="R556" s="106">
        <f>K556-U556</f>
        <v>0</v>
      </c>
      <c r="S556" s="106">
        <f>IF(K556-H555&lt;0,0,K556-H555)</f>
        <v>0</v>
      </c>
      <c r="T556" s="106">
        <f t="shared" si="157"/>
        <v>98.365381490613771</v>
      </c>
      <c r="U556" s="107">
        <f>IF(S556&gt;0,0,IF(U555+(F556-AL556/$C$23)*$C$22/($C$21+$C$22)&gt;$C$8,$C$8,IF(V556=$C$8,U555+(F556-AL556/$C$23)*$C$22/$C$21,U555+(F556-AL556/$C$23)*$C$22/($C$21+$C$22))))</f>
        <v>1400</v>
      </c>
      <c r="V556" s="107">
        <f>IF(S556=0,IF(V555+(F556-AL556/$C$23)*$C$22/($C$21+$C$22)&gt;$C$8,$C$8,V555+(F556-AL556/$C$23)*$C$22/($C$21+$C$22)),E556)</f>
        <v>1400</v>
      </c>
      <c r="W556" s="203">
        <f>IF(S556&gt;0,0,IF(W555+AL556/$C$23&gt;$F$23,$F$23,W555+AL556/$C$23))</f>
        <v>1.6346185093862227</v>
      </c>
      <c r="X556" s="105" t="str">
        <f>IF(R556=0,"-",IF(U556=0,FORECAST($C$8,Инклинометрия!$B$2:$B$152,Инклинометрия!$A$2:$A$152),FORECAST(R556,Инклинометрия!$B$2:$B$152,Инклинометрия!$A$2:$A$152)))</f>
        <v>-</v>
      </c>
      <c r="Y556" s="105" t="str">
        <f>IF(R556=0,"-",IF(U556=0,FORECAST($C$8-R556,Инклинометрия!$B$2:$B$152,Инклинометрия!$A$2:$A$152),0))</f>
        <v>-</v>
      </c>
      <c r="Z556" s="105" t="str">
        <f>IF(S556=0,"-",FORECAST($C$8,Инклинометрия!$B$2:$B$152,Инклинометрия!$A$2:$A$152))</f>
        <v>-</v>
      </c>
      <c r="AA556" s="105" t="str">
        <f>IF(S556=0,"-",FORECAST($C$8-S556,Инклинометрия!$B$2:$B$152,Инклинометрия!$A$2:$A$152))</f>
        <v>-</v>
      </c>
      <c r="AB556" s="105">
        <f>IF(T556=0,"-",FORECAST($C$6,Инклинометрия!$B$2:$B$152,Инклинометрия!$A$2:$A$152))</f>
        <v>1425</v>
      </c>
      <c r="AC556" s="105">
        <f>IF(R556=0,FORECAST($C$6-T556,Инклинометрия!$B$2:$B$152,Инклинометрия!$A$2:$A$152),FORECAST($C$8,Инклинометрия!$B$2:$B$152,Инклинометрия!$A$2:$A$152))</f>
        <v>1331.5528875839168</v>
      </c>
      <c r="AD556" s="107">
        <f>IF(U556=0,"-",FORECAST($C$8,Инклинометрия!$B$2:$B$152,Инклинометрия!$A$2:$A$152))</f>
        <v>1330</v>
      </c>
      <c r="AE556" s="107">
        <f>IF(U556=0,"-",FORECAST($C$8-U556,Инклинометрия!$B$2:$B$152,Инклинометрия!$A$2:$A$152))</f>
        <v>0</v>
      </c>
      <c r="AF556" s="107">
        <f>FORECAST($C$8-S556,Инклинометрия!$B$2:$B$152,Инклинометрия!$A$2:$A$152)</f>
        <v>1330</v>
      </c>
      <c r="AG556" s="107">
        <f>FORECAST($C$8-(S556+V556),Инклинометрия!$B$2:$B$152,Инклинометрия!$A$2:$A$152)</f>
        <v>0</v>
      </c>
      <c r="AH556" s="107">
        <f>IF(W556=0,"-",FORECAST($C$8+W556,Инклинометрия!$B$2:$B$152,Инклинометрия!$A$2:$A$152))</f>
        <v>1331.5528875839168</v>
      </c>
      <c r="AI556" s="107">
        <f>IF(W556=0,"-",FORECAST($C$8,Инклинометрия!$B$2:$B$152,Инклинометрия!$A$2:$A$152))</f>
        <v>1330</v>
      </c>
      <c r="AK556" s="122">
        <f>2*PI()*$C$5*(AT555-AT554)/(LN(AN555/$I$9)*$I$8/$I$7+LN($I$10/AN555)*$I$8/$I$7)</f>
        <v>0</v>
      </c>
      <c r="AL556" s="67">
        <f>AK556*(B556-B555)</f>
        <v>0</v>
      </c>
      <c r="AM556" s="23">
        <f t="shared" si="170"/>
        <v>4.3059540056097682E-2</v>
      </c>
      <c r="AN556" s="26">
        <f>AN555+AK556*(B556-B555)/(2*PI()*$C$5*AN555*$I$11)</f>
        <v>0.12986115207059001</v>
      </c>
      <c r="AO556" s="87">
        <f t="shared" si="164"/>
        <v>111242.59539450394</v>
      </c>
      <c r="AP556" s="87">
        <f>IF(R556+U556&lt;$C$8,0,32*$G$13/$C$12^2*($I$8*R556+$I$6*U556)+32*$G$14/($C$14^2-$C$13^2)*($I$8*S556+$I$6*V556))</f>
        <v>9917.5953945039291</v>
      </c>
      <c r="AQ556" s="66">
        <f>R556*$C$11*$C$9+U556*$C$11*$C$10</f>
        <v>14695380</v>
      </c>
      <c r="AR556" s="66">
        <f>S556*$C$11*$C$9+V556*$C$11*$C$10</f>
        <v>14695380</v>
      </c>
      <c r="AS556" s="87">
        <f>$C$11*(T556*$C$9+W556*$C$10)</f>
        <v>789129.61404581123</v>
      </c>
      <c r="AT556" s="45">
        <f t="shared" si="158"/>
        <v>15595752.209440315</v>
      </c>
      <c r="AU556" s="75"/>
    </row>
    <row r="557" spans="2:47" ht="15" thickBot="1" x14ac:dyDescent="0.35">
      <c r="B557" s="41">
        <f t="shared" si="165"/>
        <v>5260</v>
      </c>
      <c r="C557" s="8">
        <f t="shared" si="166"/>
        <v>52.6</v>
      </c>
      <c r="D557" s="73">
        <f t="shared" si="152"/>
        <v>70.352500000000006</v>
      </c>
      <c r="E557" s="29">
        <f t="shared" si="155"/>
        <v>3900.3203105858465</v>
      </c>
      <c r="F557" s="29">
        <f t="shared" si="159"/>
        <v>7.4150576246879609</v>
      </c>
      <c r="G557" s="29">
        <f t="shared" si="167"/>
        <v>9.9176395730201481</v>
      </c>
      <c r="H557" s="17">
        <f t="shared" si="168"/>
        <v>5216.6784154085508</v>
      </c>
      <c r="I557" s="29">
        <f t="shared" si="160"/>
        <v>2.2250485660981263</v>
      </c>
      <c r="J557" s="29">
        <f t="shared" si="161"/>
        <v>13.949340071223991</v>
      </c>
      <c r="K557" s="32">
        <f>IF((D556+L556+M556-AL556)/($C$21+$C$22)&gt;$C$8,$C$8,(D556+L556+M556-AL556)/($C$21+$C$22))</f>
        <v>1400</v>
      </c>
      <c r="L557" s="97">
        <f t="shared" si="153"/>
        <v>0</v>
      </c>
      <c r="M557" s="96">
        <f t="shared" si="154"/>
        <v>0</v>
      </c>
      <c r="N557" s="98">
        <f t="shared" si="162"/>
        <v>1.7382597742038917</v>
      </c>
      <c r="O557" s="100">
        <f t="shared" si="156"/>
        <v>4.2266987561397071</v>
      </c>
      <c r="P557" s="104">
        <f t="shared" si="163"/>
        <v>18.880500609176615</v>
      </c>
      <c r="Q557" s="102">
        <f t="shared" si="169"/>
        <v>2.8886093440366814E-2</v>
      </c>
      <c r="R557" s="106">
        <f>K557-U557</f>
        <v>0</v>
      </c>
      <c r="S557" s="106">
        <f>IF(K557-H556&lt;0,0,K557-H556)</f>
        <v>0</v>
      </c>
      <c r="T557" s="106">
        <f t="shared" si="157"/>
        <v>98.365381490613771</v>
      </c>
      <c r="U557" s="107">
        <f>IF(S557&gt;0,0,IF(U556+(F557-AL557/$C$23)*$C$22/($C$21+$C$22)&gt;$C$8,$C$8,IF(V557=$C$8,U556+(F557-AL557/$C$23)*$C$22/$C$21,U556+(F557-AL557/$C$23)*$C$22/($C$21+$C$22))))</f>
        <v>1400</v>
      </c>
      <c r="V557" s="107">
        <f>IF(S557=0,IF(V556+(F557-AL557/$C$23)*$C$22/($C$21+$C$22)&gt;$C$8,$C$8,V556+(F557-AL557/$C$23)*$C$22/($C$21+$C$22)),E557)</f>
        <v>1400</v>
      </c>
      <c r="W557" s="203">
        <f>IF(S557&gt;0,0,IF(W556+AL557/$C$23&gt;$F$23,$F$23,W556+AL557/$C$23))</f>
        <v>1.6346185093862227</v>
      </c>
      <c r="X557" s="105" t="str">
        <f>IF(R557=0,"-",IF(U557=0,FORECAST($C$8,Инклинометрия!$B$2:$B$152,Инклинометрия!$A$2:$A$152),FORECAST(R557,Инклинометрия!$B$2:$B$152,Инклинометрия!$A$2:$A$152)))</f>
        <v>-</v>
      </c>
      <c r="Y557" s="105" t="str">
        <f>IF(R557=0,"-",IF(U557=0,FORECAST($C$8-R557,Инклинометрия!$B$2:$B$152,Инклинометрия!$A$2:$A$152),0))</f>
        <v>-</v>
      </c>
      <c r="Z557" s="105" t="str">
        <f>IF(S557=0,"-",FORECAST($C$8,Инклинометрия!$B$2:$B$152,Инклинометрия!$A$2:$A$152))</f>
        <v>-</v>
      </c>
      <c r="AA557" s="105" t="str">
        <f>IF(S557=0,"-",FORECAST($C$8-S557,Инклинометрия!$B$2:$B$152,Инклинометрия!$A$2:$A$152))</f>
        <v>-</v>
      </c>
      <c r="AB557" s="105">
        <f>IF(T557=0,"-",FORECAST($C$6,Инклинометрия!$B$2:$B$152,Инклинометрия!$A$2:$A$152))</f>
        <v>1425</v>
      </c>
      <c r="AC557" s="105">
        <f>IF(R557=0,FORECAST($C$6-T557,Инклинометрия!$B$2:$B$152,Инклинометрия!$A$2:$A$152),FORECAST($C$8,Инклинометрия!$B$2:$B$152,Инклинометрия!$A$2:$A$152))</f>
        <v>1331.5528875839168</v>
      </c>
      <c r="AD557" s="107">
        <f>IF(U557=0,"-",FORECAST($C$8,Инклинометрия!$B$2:$B$152,Инклинометрия!$A$2:$A$152))</f>
        <v>1330</v>
      </c>
      <c r="AE557" s="107">
        <f>IF(U557=0,"-",FORECAST($C$8-U557,Инклинометрия!$B$2:$B$152,Инклинометрия!$A$2:$A$152))</f>
        <v>0</v>
      </c>
      <c r="AF557" s="107">
        <f>FORECAST($C$8-S557,Инклинометрия!$B$2:$B$152,Инклинометрия!$A$2:$A$152)</f>
        <v>1330</v>
      </c>
      <c r="AG557" s="107">
        <f>FORECAST($C$8-(S557+V557),Инклинометрия!$B$2:$B$152,Инклинометрия!$A$2:$A$152)</f>
        <v>0</v>
      </c>
      <c r="AH557" s="107">
        <f>IF(W557=0,"-",FORECAST($C$8+W557,Инклинометрия!$B$2:$B$152,Инклинометрия!$A$2:$A$152))</f>
        <v>1331.5528875839168</v>
      </c>
      <c r="AI557" s="107">
        <f>IF(W557=0,"-",FORECAST($C$8,Инклинометрия!$B$2:$B$152,Инклинометрия!$A$2:$A$152))</f>
        <v>1330</v>
      </c>
      <c r="AK557" s="122">
        <f>2*PI()*$C$5*(AT556-AT555)/(LN(AN556/$I$9)*$I$8/$I$7+LN($I$10/AN556)*$I$8/$I$7)</f>
        <v>0</v>
      </c>
      <c r="AL557" s="67">
        <f>AK557*(B557-B556)</f>
        <v>0</v>
      </c>
      <c r="AM557" s="23">
        <f t="shared" si="170"/>
        <v>4.3059540056097682E-2</v>
      </c>
      <c r="AN557" s="26">
        <f>AN556+AK557*(B557-B556)/(2*PI()*$C$5*AN556*$I$11)</f>
        <v>0.12986115207059001</v>
      </c>
      <c r="AO557" s="87">
        <f t="shared" si="164"/>
        <v>111242.59539450394</v>
      </c>
      <c r="AP557" s="87">
        <f>IF(R557+U557&lt;$C$8,0,32*$G$13/$C$12^2*($I$8*R557+$I$6*U557)+32*$G$14/($C$14^2-$C$13^2)*($I$8*S557+$I$6*V557))</f>
        <v>9917.5953945039291</v>
      </c>
      <c r="AQ557" s="66">
        <f>R557*$C$11*$C$9+U557*$C$11*$C$10</f>
        <v>14695380</v>
      </c>
      <c r="AR557" s="66">
        <f>S557*$C$11*$C$9+V557*$C$11*$C$10</f>
        <v>14695380</v>
      </c>
      <c r="AS557" s="87">
        <f>$C$11*(T557*$C$9+W557*$C$10)</f>
        <v>789129.61404581123</v>
      </c>
      <c r="AT557" s="45">
        <f t="shared" si="158"/>
        <v>15595752.209440315</v>
      </c>
      <c r="AU557" s="75"/>
    </row>
    <row r="558" spans="2:47" ht="15" thickBot="1" x14ac:dyDescent="0.35">
      <c r="B558" s="41">
        <f t="shared" si="165"/>
        <v>5270</v>
      </c>
      <c r="C558" s="8">
        <f t="shared" si="166"/>
        <v>52.7</v>
      </c>
      <c r="D558" s="73">
        <f t="shared" si="152"/>
        <v>70.486249999999998</v>
      </c>
      <c r="E558" s="29">
        <f t="shared" si="155"/>
        <v>3907.7353682105345</v>
      </c>
      <c r="F558" s="29">
        <f t="shared" si="159"/>
        <v>7.4150576246879609</v>
      </c>
      <c r="G558" s="29">
        <f t="shared" si="167"/>
        <v>9.9176395730201481</v>
      </c>
      <c r="H558" s="17">
        <f t="shared" si="168"/>
        <v>5226.5960549815709</v>
      </c>
      <c r="I558" s="29">
        <f t="shared" si="160"/>
        <v>2.2250485660981263</v>
      </c>
      <c r="J558" s="29">
        <f t="shared" si="161"/>
        <v>13.949340071223991</v>
      </c>
      <c r="K558" s="32">
        <f>IF((D557+L557+M557-AL557)/($C$21+$C$22)&gt;$C$8,$C$8,(D557+L557+M557-AL557)/($C$21+$C$22))</f>
        <v>1400</v>
      </c>
      <c r="L558" s="97">
        <f t="shared" si="153"/>
        <v>0</v>
      </c>
      <c r="M558" s="96">
        <f t="shared" si="154"/>
        <v>0</v>
      </c>
      <c r="N558" s="98">
        <f t="shared" si="162"/>
        <v>1.7382597742038917</v>
      </c>
      <c r="O558" s="100">
        <f t="shared" si="156"/>
        <v>4.2266987561397071</v>
      </c>
      <c r="P558" s="104">
        <f t="shared" si="163"/>
        <v>18.880500609176615</v>
      </c>
      <c r="Q558" s="102">
        <f t="shared" si="169"/>
        <v>2.8886093440366814E-2</v>
      </c>
      <c r="R558" s="106">
        <f>K558-U558</f>
        <v>0</v>
      </c>
      <c r="S558" s="106">
        <f>IF(K558-H557&lt;0,0,K558-H557)</f>
        <v>0</v>
      </c>
      <c r="T558" s="106">
        <f t="shared" si="157"/>
        <v>98.365381490613771</v>
      </c>
      <c r="U558" s="107">
        <f>IF(S558&gt;0,0,IF(U557+(F558-AL558/$C$23)*$C$22/($C$21+$C$22)&gt;$C$8,$C$8,IF(V558=$C$8,U557+(F558-AL558/$C$23)*$C$22/$C$21,U557+(F558-AL558/$C$23)*$C$22/($C$21+$C$22))))</f>
        <v>1400</v>
      </c>
      <c r="V558" s="107">
        <f>IF(S558=0,IF(V557+(F558-AL558/$C$23)*$C$22/($C$21+$C$22)&gt;$C$8,$C$8,V557+(F558-AL558/$C$23)*$C$22/($C$21+$C$22)),E558)</f>
        <v>1400</v>
      </c>
      <c r="W558" s="203">
        <f>IF(S558&gt;0,0,IF(W557+AL558/$C$23&gt;$F$23,$F$23,W557+AL558/$C$23))</f>
        <v>1.6346185093862227</v>
      </c>
      <c r="X558" s="105" t="str">
        <f>IF(R558=0,"-",IF(U558=0,FORECAST($C$8,Инклинометрия!$B$2:$B$152,Инклинометрия!$A$2:$A$152),FORECAST(R558,Инклинометрия!$B$2:$B$152,Инклинометрия!$A$2:$A$152)))</f>
        <v>-</v>
      </c>
      <c r="Y558" s="105" t="str">
        <f>IF(R558=0,"-",IF(U558=0,FORECAST($C$8-R558,Инклинометрия!$B$2:$B$152,Инклинометрия!$A$2:$A$152),0))</f>
        <v>-</v>
      </c>
      <c r="Z558" s="105" t="str">
        <f>IF(S558=0,"-",FORECAST($C$8,Инклинометрия!$B$2:$B$152,Инклинометрия!$A$2:$A$152))</f>
        <v>-</v>
      </c>
      <c r="AA558" s="105" t="str">
        <f>IF(S558=0,"-",FORECAST($C$8-S558,Инклинометрия!$B$2:$B$152,Инклинометрия!$A$2:$A$152))</f>
        <v>-</v>
      </c>
      <c r="AB558" s="105">
        <f>IF(T558=0,"-",FORECAST($C$6,Инклинометрия!$B$2:$B$152,Инклинометрия!$A$2:$A$152))</f>
        <v>1425</v>
      </c>
      <c r="AC558" s="105">
        <f>IF(R558=0,FORECAST($C$6-T558,Инклинометрия!$B$2:$B$152,Инклинометрия!$A$2:$A$152),FORECAST($C$8,Инклинометрия!$B$2:$B$152,Инклинометрия!$A$2:$A$152))</f>
        <v>1331.5528875839168</v>
      </c>
      <c r="AD558" s="107">
        <f>IF(U558=0,"-",FORECAST($C$8,Инклинометрия!$B$2:$B$152,Инклинометрия!$A$2:$A$152))</f>
        <v>1330</v>
      </c>
      <c r="AE558" s="107">
        <f>IF(U558=0,"-",FORECAST($C$8-U558,Инклинометрия!$B$2:$B$152,Инклинометрия!$A$2:$A$152))</f>
        <v>0</v>
      </c>
      <c r="AF558" s="107">
        <f>FORECAST($C$8-S558,Инклинометрия!$B$2:$B$152,Инклинометрия!$A$2:$A$152)</f>
        <v>1330</v>
      </c>
      <c r="AG558" s="107">
        <f>FORECAST($C$8-(S558+V558),Инклинометрия!$B$2:$B$152,Инклинометрия!$A$2:$A$152)</f>
        <v>0</v>
      </c>
      <c r="AH558" s="107">
        <f>IF(W558=0,"-",FORECAST($C$8+W558,Инклинометрия!$B$2:$B$152,Инклинометрия!$A$2:$A$152))</f>
        <v>1331.5528875839168</v>
      </c>
      <c r="AI558" s="107">
        <f>IF(W558=0,"-",FORECAST($C$8,Инклинометрия!$B$2:$B$152,Инклинометрия!$A$2:$A$152))</f>
        <v>1330</v>
      </c>
      <c r="AK558" s="122">
        <f>2*PI()*$C$5*(AT557-AT556)/(LN(AN557/$I$9)*$I$8/$I$7+LN($I$10/AN557)*$I$8/$I$7)</f>
        <v>0</v>
      </c>
      <c r="AL558" s="67">
        <f>AK558*(B558-B557)</f>
        <v>0</v>
      </c>
      <c r="AM558" s="23">
        <f t="shared" si="170"/>
        <v>4.3059540056097682E-2</v>
      </c>
      <c r="AN558" s="26">
        <f>AN557+AK558*(B558-B557)/(2*PI()*$C$5*AN557*$I$11)</f>
        <v>0.12986115207059001</v>
      </c>
      <c r="AO558" s="87">
        <f t="shared" si="164"/>
        <v>111242.59539450394</v>
      </c>
      <c r="AP558" s="87">
        <f>IF(R558+U558&lt;$C$8,0,32*$G$13/$C$12^2*($I$8*R558+$I$6*U558)+32*$G$14/($C$14^2-$C$13^2)*($I$8*S558+$I$6*V558))</f>
        <v>9917.5953945039291</v>
      </c>
      <c r="AQ558" s="66">
        <f>R558*$C$11*$C$9+U558*$C$11*$C$10</f>
        <v>14695380</v>
      </c>
      <c r="AR558" s="66">
        <f>S558*$C$11*$C$9+V558*$C$11*$C$10</f>
        <v>14695380</v>
      </c>
      <c r="AS558" s="87">
        <f>$C$11*(T558*$C$9+W558*$C$10)</f>
        <v>789129.61404581123</v>
      </c>
      <c r="AT558" s="45">
        <f t="shared" si="158"/>
        <v>15595752.209440315</v>
      </c>
      <c r="AU558" s="75"/>
    </row>
    <row r="559" spans="2:47" ht="15" thickBot="1" x14ac:dyDescent="0.35">
      <c r="B559" s="41">
        <f t="shared" si="165"/>
        <v>5280</v>
      </c>
      <c r="C559" s="8">
        <f t="shared" si="166"/>
        <v>52.800000000000004</v>
      </c>
      <c r="D559" s="73">
        <f t="shared" si="152"/>
        <v>70.62</v>
      </c>
      <c r="E559" s="29">
        <f t="shared" si="155"/>
        <v>3915.1504258352224</v>
      </c>
      <c r="F559" s="29">
        <f t="shared" si="159"/>
        <v>7.4150576246879609</v>
      </c>
      <c r="G559" s="29">
        <f t="shared" si="167"/>
        <v>9.9176395730201481</v>
      </c>
      <c r="H559" s="17">
        <f t="shared" si="168"/>
        <v>5236.513694554591</v>
      </c>
      <c r="I559" s="29">
        <f t="shared" si="160"/>
        <v>2.2250485660981263</v>
      </c>
      <c r="J559" s="29">
        <f t="shared" si="161"/>
        <v>13.949340071223991</v>
      </c>
      <c r="K559" s="32">
        <f>IF((D558+L558+M558-AL558)/($C$21+$C$22)&gt;$C$8,$C$8,(D558+L558+M558-AL558)/($C$21+$C$22))</f>
        <v>1400</v>
      </c>
      <c r="L559" s="97">
        <f t="shared" si="153"/>
        <v>0</v>
      </c>
      <c r="M559" s="96">
        <f t="shared" si="154"/>
        <v>0</v>
      </c>
      <c r="N559" s="98">
        <f t="shared" si="162"/>
        <v>1.7382597742038917</v>
      </c>
      <c r="O559" s="100">
        <f t="shared" si="156"/>
        <v>4.2266987561397071</v>
      </c>
      <c r="P559" s="104">
        <f t="shared" si="163"/>
        <v>18.880500609176615</v>
      </c>
      <c r="Q559" s="102">
        <f t="shared" si="169"/>
        <v>2.8886093440366814E-2</v>
      </c>
      <c r="R559" s="106">
        <f>K559-U559</f>
        <v>0</v>
      </c>
      <c r="S559" s="106">
        <f>IF(K559-H558&lt;0,0,K559-H558)</f>
        <v>0</v>
      </c>
      <c r="T559" s="106">
        <f t="shared" si="157"/>
        <v>98.365381490613771</v>
      </c>
      <c r="U559" s="107">
        <f>IF(S559&gt;0,0,IF(U558+(F559-AL559/$C$23)*$C$22/($C$21+$C$22)&gt;$C$8,$C$8,IF(V559=$C$8,U558+(F559-AL559/$C$23)*$C$22/$C$21,U558+(F559-AL559/$C$23)*$C$22/($C$21+$C$22))))</f>
        <v>1400</v>
      </c>
      <c r="V559" s="107">
        <f>IF(S559=0,IF(V558+(F559-AL559/$C$23)*$C$22/($C$21+$C$22)&gt;$C$8,$C$8,V558+(F559-AL559/$C$23)*$C$22/($C$21+$C$22)),E559)</f>
        <v>1400</v>
      </c>
      <c r="W559" s="203">
        <f>IF(S559&gt;0,0,IF(W558+AL559/$C$23&gt;$F$23,$F$23,W558+AL559/$C$23))</f>
        <v>1.6346185093862227</v>
      </c>
      <c r="X559" s="105" t="str">
        <f>IF(R559=0,"-",IF(U559=0,FORECAST($C$8,Инклинометрия!$B$2:$B$152,Инклинометрия!$A$2:$A$152),FORECAST(R559,Инклинометрия!$B$2:$B$152,Инклинометрия!$A$2:$A$152)))</f>
        <v>-</v>
      </c>
      <c r="Y559" s="105" t="str">
        <f>IF(R559=0,"-",IF(U559=0,FORECAST($C$8-R559,Инклинометрия!$B$2:$B$152,Инклинометрия!$A$2:$A$152),0))</f>
        <v>-</v>
      </c>
      <c r="Z559" s="105" t="str">
        <f>IF(S559=0,"-",FORECAST($C$8,Инклинометрия!$B$2:$B$152,Инклинометрия!$A$2:$A$152))</f>
        <v>-</v>
      </c>
      <c r="AA559" s="105" t="str">
        <f>IF(S559=0,"-",FORECAST($C$8-S559,Инклинометрия!$B$2:$B$152,Инклинометрия!$A$2:$A$152))</f>
        <v>-</v>
      </c>
      <c r="AB559" s="105">
        <f>IF(T559=0,"-",FORECAST($C$6,Инклинометрия!$B$2:$B$152,Инклинометрия!$A$2:$A$152))</f>
        <v>1425</v>
      </c>
      <c r="AC559" s="105">
        <f>IF(R559=0,FORECAST($C$6-T559,Инклинометрия!$B$2:$B$152,Инклинометрия!$A$2:$A$152),FORECAST($C$8,Инклинометрия!$B$2:$B$152,Инклинометрия!$A$2:$A$152))</f>
        <v>1331.5528875839168</v>
      </c>
      <c r="AD559" s="107">
        <f>IF(U559=0,"-",FORECAST($C$8,Инклинометрия!$B$2:$B$152,Инклинометрия!$A$2:$A$152))</f>
        <v>1330</v>
      </c>
      <c r="AE559" s="107">
        <f>IF(U559=0,"-",FORECAST($C$8-U559,Инклинометрия!$B$2:$B$152,Инклинометрия!$A$2:$A$152))</f>
        <v>0</v>
      </c>
      <c r="AF559" s="107">
        <f>FORECAST($C$8-S559,Инклинометрия!$B$2:$B$152,Инклинометрия!$A$2:$A$152)</f>
        <v>1330</v>
      </c>
      <c r="AG559" s="107">
        <f>FORECAST($C$8-(S559+V559),Инклинометрия!$B$2:$B$152,Инклинометрия!$A$2:$A$152)</f>
        <v>0</v>
      </c>
      <c r="AH559" s="107">
        <f>IF(W559=0,"-",FORECAST($C$8+W559,Инклинометрия!$B$2:$B$152,Инклинометрия!$A$2:$A$152))</f>
        <v>1331.5528875839168</v>
      </c>
      <c r="AI559" s="107">
        <f>IF(W559=0,"-",FORECAST($C$8,Инклинометрия!$B$2:$B$152,Инклинометрия!$A$2:$A$152))</f>
        <v>1330</v>
      </c>
      <c r="AK559" s="122">
        <f>2*PI()*$C$5*(AT558-AT557)/(LN(AN558/$I$9)*$I$8/$I$7+LN($I$10/AN558)*$I$8/$I$7)</f>
        <v>0</v>
      </c>
      <c r="AL559" s="67">
        <f>AK559*(B559-B558)</f>
        <v>0</v>
      </c>
      <c r="AM559" s="23">
        <f t="shared" si="170"/>
        <v>4.3059540056097682E-2</v>
      </c>
      <c r="AN559" s="26">
        <f>AN558+AK559*(B559-B558)/(2*PI()*$C$5*AN558*$I$11)</f>
        <v>0.12986115207059001</v>
      </c>
      <c r="AO559" s="87">
        <f t="shared" si="164"/>
        <v>111242.59539450394</v>
      </c>
      <c r="AP559" s="87">
        <f>IF(R559+U559&lt;$C$8,0,32*$G$13/$C$12^2*($I$8*R559+$I$6*U559)+32*$G$14/($C$14^2-$C$13^2)*($I$8*S559+$I$6*V559))</f>
        <v>9917.5953945039291</v>
      </c>
      <c r="AQ559" s="66">
        <f>R559*$C$11*$C$9+U559*$C$11*$C$10</f>
        <v>14695380</v>
      </c>
      <c r="AR559" s="66">
        <f>S559*$C$11*$C$9+V559*$C$11*$C$10</f>
        <v>14695380</v>
      </c>
      <c r="AS559" s="87">
        <f>$C$11*(T559*$C$9+W559*$C$10)</f>
        <v>789129.61404581123</v>
      </c>
      <c r="AT559" s="45">
        <f t="shared" si="158"/>
        <v>15595752.209440315</v>
      </c>
      <c r="AU559" s="75"/>
    </row>
    <row r="560" spans="2:47" ht="15" thickBot="1" x14ac:dyDescent="0.35">
      <c r="B560" s="41">
        <f t="shared" si="165"/>
        <v>5290</v>
      </c>
      <c r="C560" s="8">
        <f t="shared" si="166"/>
        <v>52.9</v>
      </c>
      <c r="D560" s="73">
        <f t="shared" si="152"/>
        <v>70.753749999999997</v>
      </c>
      <c r="E560" s="29">
        <f t="shared" si="155"/>
        <v>3922.56548345991</v>
      </c>
      <c r="F560" s="29">
        <f t="shared" si="159"/>
        <v>7.4150576246875062</v>
      </c>
      <c r="G560" s="29">
        <f t="shared" si="167"/>
        <v>9.9176395730195388</v>
      </c>
      <c r="H560" s="17">
        <f t="shared" si="168"/>
        <v>5246.4313341276102</v>
      </c>
      <c r="I560" s="29">
        <f t="shared" si="160"/>
        <v>2.2250485660981263</v>
      </c>
      <c r="J560" s="29">
        <f t="shared" si="161"/>
        <v>13.949340071223562</v>
      </c>
      <c r="K560" s="32">
        <f>IF((D559+L559+M559-AL559)/($C$21+$C$22)&gt;$C$8,$C$8,(D559+L559+M559-AL559)/($C$21+$C$22))</f>
        <v>1400</v>
      </c>
      <c r="L560" s="97">
        <f t="shared" si="153"/>
        <v>0</v>
      </c>
      <c r="M560" s="96">
        <f t="shared" si="154"/>
        <v>0</v>
      </c>
      <c r="N560" s="98">
        <f t="shared" si="162"/>
        <v>1.7382597742038917</v>
      </c>
      <c r="O560" s="100">
        <f t="shared" si="156"/>
        <v>4.2266987561397071</v>
      </c>
      <c r="P560" s="104">
        <f t="shared" si="163"/>
        <v>18.880500609176615</v>
      </c>
      <c r="Q560" s="102">
        <f t="shared" si="169"/>
        <v>2.8886093440366814E-2</v>
      </c>
      <c r="R560" s="106">
        <f>K560-U560</f>
        <v>0</v>
      </c>
      <c r="S560" s="106">
        <f>IF(K560-H559&lt;0,0,K560-H559)</f>
        <v>0</v>
      </c>
      <c r="T560" s="106">
        <f t="shared" si="157"/>
        <v>98.365381490613771</v>
      </c>
      <c r="U560" s="107">
        <f>IF(S560&gt;0,0,IF(U559+(F560-AL560/$C$23)*$C$22/($C$21+$C$22)&gt;$C$8,$C$8,IF(V560=$C$8,U559+(F560-AL560/$C$23)*$C$22/$C$21,U559+(F560-AL560/$C$23)*$C$22/($C$21+$C$22))))</f>
        <v>1400</v>
      </c>
      <c r="V560" s="107">
        <f>IF(S560=0,IF(V559+(F560-AL560/$C$23)*$C$22/($C$21+$C$22)&gt;$C$8,$C$8,V559+(F560-AL560/$C$23)*$C$22/($C$21+$C$22)),E560)</f>
        <v>1400</v>
      </c>
      <c r="W560" s="203">
        <f>IF(S560&gt;0,0,IF(W559+AL560/$C$23&gt;$F$23,$F$23,W559+AL560/$C$23))</f>
        <v>1.6346185093862227</v>
      </c>
      <c r="X560" s="105" t="str">
        <f>IF(R560=0,"-",IF(U560=0,FORECAST($C$8,Инклинометрия!$B$2:$B$152,Инклинометрия!$A$2:$A$152),FORECAST(R560,Инклинометрия!$B$2:$B$152,Инклинометрия!$A$2:$A$152)))</f>
        <v>-</v>
      </c>
      <c r="Y560" s="105" t="str">
        <f>IF(R560=0,"-",IF(U560=0,FORECAST($C$8-R560,Инклинометрия!$B$2:$B$152,Инклинометрия!$A$2:$A$152),0))</f>
        <v>-</v>
      </c>
      <c r="Z560" s="105" t="str">
        <f>IF(S560=0,"-",FORECAST($C$8,Инклинометрия!$B$2:$B$152,Инклинометрия!$A$2:$A$152))</f>
        <v>-</v>
      </c>
      <c r="AA560" s="105" t="str">
        <f>IF(S560=0,"-",FORECAST($C$8-S560,Инклинометрия!$B$2:$B$152,Инклинометрия!$A$2:$A$152))</f>
        <v>-</v>
      </c>
      <c r="AB560" s="105">
        <f>IF(T560=0,"-",FORECAST($C$6,Инклинометрия!$B$2:$B$152,Инклинометрия!$A$2:$A$152))</f>
        <v>1425</v>
      </c>
      <c r="AC560" s="105">
        <f>IF(R560=0,FORECAST($C$6-T560,Инклинометрия!$B$2:$B$152,Инклинометрия!$A$2:$A$152),FORECAST($C$8,Инклинометрия!$B$2:$B$152,Инклинометрия!$A$2:$A$152))</f>
        <v>1331.5528875839168</v>
      </c>
      <c r="AD560" s="107">
        <f>IF(U560=0,"-",FORECAST($C$8,Инклинометрия!$B$2:$B$152,Инклинометрия!$A$2:$A$152))</f>
        <v>1330</v>
      </c>
      <c r="AE560" s="107">
        <f>IF(U560=0,"-",FORECAST($C$8-U560,Инклинометрия!$B$2:$B$152,Инклинометрия!$A$2:$A$152))</f>
        <v>0</v>
      </c>
      <c r="AF560" s="107">
        <f>FORECAST($C$8-S560,Инклинометрия!$B$2:$B$152,Инклинометрия!$A$2:$A$152)</f>
        <v>1330</v>
      </c>
      <c r="AG560" s="107">
        <f>FORECAST($C$8-(S560+V560),Инклинометрия!$B$2:$B$152,Инклинометрия!$A$2:$A$152)</f>
        <v>0</v>
      </c>
      <c r="AH560" s="107">
        <f>IF(W560=0,"-",FORECAST($C$8+W560,Инклинометрия!$B$2:$B$152,Инклинометрия!$A$2:$A$152))</f>
        <v>1331.5528875839168</v>
      </c>
      <c r="AI560" s="107">
        <f>IF(W560=0,"-",FORECAST($C$8,Инклинометрия!$B$2:$B$152,Инклинометрия!$A$2:$A$152))</f>
        <v>1330</v>
      </c>
      <c r="AK560" s="122">
        <f>2*PI()*$C$5*(AT559-AT558)/(LN(AN559/$I$9)*$I$8/$I$7+LN($I$10/AN559)*$I$8/$I$7)</f>
        <v>0</v>
      </c>
      <c r="AL560" s="67">
        <f>AK560*(B560-B559)</f>
        <v>0</v>
      </c>
      <c r="AM560" s="23">
        <f t="shared" si="170"/>
        <v>4.3059540056097682E-2</v>
      </c>
      <c r="AN560" s="26">
        <f>AN559+AK560*(B560-B559)/(2*PI()*$C$5*AN559*$I$11)</f>
        <v>0.12986115207059001</v>
      </c>
      <c r="AO560" s="87">
        <f t="shared" si="164"/>
        <v>111242.59539450394</v>
      </c>
      <c r="AP560" s="87">
        <f>IF(R560+U560&lt;$C$8,0,32*$G$13/$C$12^2*($I$8*R560+$I$6*U560)+32*$G$14/($C$14^2-$C$13^2)*($I$8*S560+$I$6*V560))</f>
        <v>9917.5953945039291</v>
      </c>
      <c r="AQ560" s="66">
        <f>R560*$C$11*$C$9+U560*$C$11*$C$10</f>
        <v>14695380</v>
      </c>
      <c r="AR560" s="66">
        <f>S560*$C$11*$C$9+V560*$C$11*$C$10</f>
        <v>14695380</v>
      </c>
      <c r="AS560" s="87">
        <f>$C$11*(T560*$C$9+W560*$C$10)</f>
        <v>789129.61404581123</v>
      </c>
      <c r="AT560" s="45">
        <f t="shared" si="158"/>
        <v>15595752.209440315</v>
      </c>
      <c r="AU560" s="75"/>
    </row>
    <row r="561" spans="2:47" ht="15" thickBot="1" x14ac:dyDescent="0.35">
      <c r="B561" s="41">
        <f t="shared" si="165"/>
        <v>5300</v>
      </c>
      <c r="C561" s="8">
        <f t="shared" si="166"/>
        <v>53</v>
      </c>
      <c r="D561" s="73">
        <f t="shared" si="152"/>
        <v>70.887500000000003</v>
      </c>
      <c r="E561" s="29">
        <f t="shared" si="155"/>
        <v>3929.9805410845979</v>
      </c>
      <c r="F561" s="29">
        <f t="shared" si="159"/>
        <v>7.4150576246879609</v>
      </c>
      <c r="G561" s="29">
        <f t="shared" si="167"/>
        <v>9.9176395730201481</v>
      </c>
      <c r="H561" s="17">
        <f t="shared" si="168"/>
        <v>5256.3489737006303</v>
      </c>
      <c r="I561" s="29">
        <f t="shared" si="160"/>
        <v>2.2250485660981263</v>
      </c>
      <c r="J561" s="29">
        <f t="shared" si="161"/>
        <v>13.949340071223991</v>
      </c>
      <c r="K561" s="32">
        <f>IF((D560+L560+M560-AL560)/($C$21+$C$22)&gt;$C$8,$C$8,(D560+L560+M560-AL560)/($C$21+$C$22))</f>
        <v>1400</v>
      </c>
      <c r="L561" s="97">
        <f t="shared" si="153"/>
        <v>0</v>
      </c>
      <c r="M561" s="96">
        <f t="shared" si="154"/>
        <v>0</v>
      </c>
      <c r="N561" s="98">
        <f t="shared" si="162"/>
        <v>1.7382597742038917</v>
      </c>
      <c r="O561" s="100">
        <f t="shared" si="156"/>
        <v>4.2266987561397071</v>
      </c>
      <c r="P561" s="104">
        <f t="shared" si="163"/>
        <v>18.880500609176615</v>
      </c>
      <c r="Q561" s="102">
        <f t="shared" si="169"/>
        <v>2.8886093440366814E-2</v>
      </c>
      <c r="R561" s="106">
        <f>K561-U561</f>
        <v>0</v>
      </c>
      <c r="S561" s="106">
        <f>IF(K561-H560&lt;0,0,K561-H560)</f>
        <v>0</v>
      </c>
      <c r="T561" s="106">
        <f t="shared" si="157"/>
        <v>98.365381490613771</v>
      </c>
      <c r="U561" s="107">
        <f>IF(S561&gt;0,0,IF(U560+(F561-AL561/$C$23)*$C$22/($C$21+$C$22)&gt;$C$8,$C$8,IF(V561=$C$8,U560+(F561-AL561/$C$23)*$C$22/$C$21,U560+(F561-AL561/$C$23)*$C$22/($C$21+$C$22))))</f>
        <v>1400</v>
      </c>
      <c r="V561" s="107">
        <f>IF(S561=0,IF(V560+(F561-AL561/$C$23)*$C$22/($C$21+$C$22)&gt;$C$8,$C$8,V560+(F561-AL561/$C$23)*$C$22/($C$21+$C$22)),E561)</f>
        <v>1400</v>
      </c>
      <c r="W561" s="203">
        <f>IF(S561&gt;0,0,IF(W560+AL561/$C$23&gt;$F$23,$F$23,W560+AL561/$C$23))</f>
        <v>1.6346185093862227</v>
      </c>
      <c r="X561" s="105" t="str">
        <f>IF(R561=0,"-",IF(U561=0,FORECAST($C$8,Инклинометрия!$B$2:$B$152,Инклинометрия!$A$2:$A$152),FORECAST(R561,Инклинометрия!$B$2:$B$152,Инклинометрия!$A$2:$A$152)))</f>
        <v>-</v>
      </c>
      <c r="Y561" s="105" t="str">
        <f>IF(R561=0,"-",IF(U561=0,FORECAST($C$8-R561,Инклинометрия!$B$2:$B$152,Инклинометрия!$A$2:$A$152),0))</f>
        <v>-</v>
      </c>
      <c r="Z561" s="105" t="str">
        <f>IF(S561=0,"-",FORECAST($C$8,Инклинометрия!$B$2:$B$152,Инклинометрия!$A$2:$A$152))</f>
        <v>-</v>
      </c>
      <c r="AA561" s="105" t="str">
        <f>IF(S561=0,"-",FORECAST($C$8-S561,Инклинометрия!$B$2:$B$152,Инклинометрия!$A$2:$A$152))</f>
        <v>-</v>
      </c>
      <c r="AB561" s="105">
        <f>IF(T561=0,"-",FORECAST($C$6,Инклинометрия!$B$2:$B$152,Инклинометрия!$A$2:$A$152))</f>
        <v>1425</v>
      </c>
      <c r="AC561" s="105">
        <f>IF(R561=0,FORECAST($C$6-T561,Инклинометрия!$B$2:$B$152,Инклинометрия!$A$2:$A$152),FORECAST($C$8,Инклинометрия!$B$2:$B$152,Инклинометрия!$A$2:$A$152))</f>
        <v>1331.5528875839168</v>
      </c>
      <c r="AD561" s="107">
        <f>IF(U561=0,"-",FORECAST($C$8,Инклинометрия!$B$2:$B$152,Инклинометрия!$A$2:$A$152))</f>
        <v>1330</v>
      </c>
      <c r="AE561" s="107">
        <f>IF(U561=0,"-",FORECAST($C$8-U561,Инклинометрия!$B$2:$B$152,Инклинометрия!$A$2:$A$152))</f>
        <v>0</v>
      </c>
      <c r="AF561" s="107">
        <f>FORECAST($C$8-S561,Инклинометрия!$B$2:$B$152,Инклинометрия!$A$2:$A$152)</f>
        <v>1330</v>
      </c>
      <c r="AG561" s="107">
        <f>FORECAST($C$8-(S561+V561),Инклинометрия!$B$2:$B$152,Инклинометрия!$A$2:$A$152)</f>
        <v>0</v>
      </c>
      <c r="AH561" s="107">
        <f>IF(W561=0,"-",FORECAST($C$8+W561,Инклинометрия!$B$2:$B$152,Инклинометрия!$A$2:$A$152))</f>
        <v>1331.5528875839168</v>
      </c>
      <c r="AI561" s="107">
        <f>IF(W561=0,"-",FORECAST($C$8,Инклинометрия!$B$2:$B$152,Инклинометрия!$A$2:$A$152))</f>
        <v>1330</v>
      </c>
      <c r="AK561" s="122">
        <f>2*PI()*$C$5*(AT560-AT559)/(LN(AN560/$I$9)*$I$8/$I$7+LN($I$10/AN560)*$I$8/$I$7)</f>
        <v>0</v>
      </c>
      <c r="AL561" s="67">
        <f>AK561*(B561-B560)</f>
        <v>0</v>
      </c>
      <c r="AM561" s="23">
        <f t="shared" si="170"/>
        <v>4.3059540056097682E-2</v>
      </c>
      <c r="AN561" s="26">
        <f>AN560+AK561*(B561-B560)/(2*PI()*$C$5*AN560*$I$11)</f>
        <v>0.12986115207059001</v>
      </c>
      <c r="AO561" s="87">
        <f t="shared" si="164"/>
        <v>111242.59539450394</v>
      </c>
      <c r="AP561" s="87">
        <f>IF(R561+U561&lt;$C$8,0,32*$G$13/$C$12^2*($I$8*R561+$I$6*U561)+32*$G$14/($C$14^2-$C$13^2)*($I$8*S561+$I$6*V561))</f>
        <v>9917.5953945039291</v>
      </c>
      <c r="AQ561" s="66">
        <f>R561*$C$11*$C$9+U561*$C$11*$C$10</f>
        <v>14695380</v>
      </c>
      <c r="AR561" s="66">
        <f>S561*$C$11*$C$9+V561*$C$11*$C$10</f>
        <v>14695380</v>
      </c>
      <c r="AS561" s="87">
        <f>$C$11*(T561*$C$9+W561*$C$10)</f>
        <v>789129.61404581123</v>
      </c>
      <c r="AT561" s="45">
        <f t="shared" si="158"/>
        <v>15595752.209440315</v>
      </c>
      <c r="AU561" s="75"/>
    </row>
    <row r="562" spans="2:47" ht="15" thickBot="1" x14ac:dyDescent="0.35">
      <c r="B562" s="41">
        <f t="shared" si="165"/>
        <v>5310</v>
      </c>
      <c r="C562" s="8">
        <f t="shared" si="166"/>
        <v>53.1</v>
      </c>
      <c r="D562" s="73">
        <f t="shared" si="152"/>
        <v>71.021249999999995</v>
      </c>
      <c r="E562" s="29">
        <f t="shared" si="155"/>
        <v>3937.3955987092859</v>
      </c>
      <c r="F562" s="29">
        <f t="shared" si="159"/>
        <v>7.4150576246879609</v>
      </c>
      <c r="G562" s="29">
        <f t="shared" si="167"/>
        <v>9.9176395730201481</v>
      </c>
      <c r="H562" s="17">
        <f t="shared" si="168"/>
        <v>5266.2666132736504</v>
      </c>
      <c r="I562" s="29">
        <f t="shared" si="160"/>
        <v>2.2250485660981263</v>
      </c>
      <c r="J562" s="29">
        <f t="shared" si="161"/>
        <v>13.949340071223991</v>
      </c>
      <c r="K562" s="32">
        <f>IF((D561+L561+M561-AL561)/($C$21+$C$22)&gt;$C$8,$C$8,(D561+L561+M561-AL561)/($C$21+$C$22))</f>
        <v>1400</v>
      </c>
      <c r="L562" s="97">
        <f t="shared" si="153"/>
        <v>0</v>
      </c>
      <c r="M562" s="96">
        <f t="shared" si="154"/>
        <v>0</v>
      </c>
      <c r="N562" s="98">
        <f t="shared" si="162"/>
        <v>1.7382597742038917</v>
      </c>
      <c r="O562" s="100">
        <f t="shared" si="156"/>
        <v>4.2266987561397071</v>
      </c>
      <c r="P562" s="104">
        <f t="shared" si="163"/>
        <v>18.880500609176615</v>
      </c>
      <c r="Q562" s="102">
        <f t="shared" si="169"/>
        <v>2.8886093440366814E-2</v>
      </c>
      <c r="R562" s="106">
        <f>K562-U562</f>
        <v>0</v>
      </c>
      <c r="S562" s="106">
        <f>IF(K562-H561&lt;0,0,K562-H561)</f>
        <v>0</v>
      </c>
      <c r="T562" s="106">
        <f t="shared" si="157"/>
        <v>98.365381490613771</v>
      </c>
      <c r="U562" s="107">
        <f>IF(S562&gt;0,0,IF(U561+(F562-AL562/$C$23)*$C$22/($C$21+$C$22)&gt;$C$8,$C$8,IF(V562=$C$8,U561+(F562-AL562/$C$23)*$C$22/$C$21,U561+(F562-AL562/$C$23)*$C$22/($C$21+$C$22))))</f>
        <v>1400</v>
      </c>
      <c r="V562" s="107">
        <f>IF(S562=0,IF(V561+(F562-AL562/$C$23)*$C$22/($C$21+$C$22)&gt;$C$8,$C$8,V561+(F562-AL562/$C$23)*$C$22/($C$21+$C$22)),E562)</f>
        <v>1400</v>
      </c>
      <c r="W562" s="203">
        <f>IF(S562&gt;0,0,IF(W561+AL562/$C$23&gt;$F$23,$F$23,W561+AL562/$C$23))</f>
        <v>1.6346185093862227</v>
      </c>
      <c r="X562" s="105" t="str">
        <f>IF(R562=0,"-",IF(U562=0,FORECAST($C$8,Инклинометрия!$B$2:$B$152,Инклинометрия!$A$2:$A$152),FORECAST(R562,Инклинометрия!$B$2:$B$152,Инклинометрия!$A$2:$A$152)))</f>
        <v>-</v>
      </c>
      <c r="Y562" s="105" t="str">
        <f>IF(R562=0,"-",IF(U562=0,FORECAST($C$8-R562,Инклинометрия!$B$2:$B$152,Инклинометрия!$A$2:$A$152),0))</f>
        <v>-</v>
      </c>
      <c r="Z562" s="105" t="str">
        <f>IF(S562=0,"-",FORECAST($C$8,Инклинометрия!$B$2:$B$152,Инклинометрия!$A$2:$A$152))</f>
        <v>-</v>
      </c>
      <c r="AA562" s="105" t="str">
        <f>IF(S562=0,"-",FORECAST($C$8-S562,Инклинометрия!$B$2:$B$152,Инклинометрия!$A$2:$A$152))</f>
        <v>-</v>
      </c>
      <c r="AB562" s="105">
        <f>IF(T562=0,"-",FORECAST($C$6,Инклинометрия!$B$2:$B$152,Инклинометрия!$A$2:$A$152))</f>
        <v>1425</v>
      </c>
      <c r="AC562" s="105">
        <f>IF(R562=0,FORECAST($C$6-T562,Инклинометрия!$B$2:$B$152,Инклинометрия!$A$2:$A$152),FORECAST($C$8,Инклинометрия!$B$2:$B$152,Инклинометрия!$A$2:$A$152))</f>
        <v>1331.5528875839168</v>
      </c>
      <c r="AD562" s="107">
        <f>IF(U562=0,"-",FORECAST($C$8,Инклинометрия!$B$2:$B$152,Инклинометрия!$A$2:$A$152))</f>
        <v>1330</v>
      </c>
      <c r="AE562" s="107">
        <f>IF(U562=0,"-",FORECAST($C$8-U562,Инклинометрия!$B$2:$B$152,Инклинометрия!$A$2:$A$152))</f>
        <v>0</v>
      </c>
      <c r="AF562" s="107">
        <f>FORECAST($C$8-S562,Инклинометрия!$B$2:$B$152,Инклинометрия!$A$2:$A$152)</f>
        <v>1330</v>
      </c>
      <c r="AG562" s="107">
        <f>FORECAST($C$8-(S562+V562),Инклинометрия!$B$2:$B$152,Инклинометрия!$A$2:$A$152)</f>
        <v>0</v>
      </c>
      <c r="AH562" s="107">
        <f>IF(W562=0,"-",FORECAST($C$8+W562,Инклинометрия!$B$2:$B$152,Инклинометрия!$A$2:$A$152))</f>
        <v>1331.5528875839168</v>
      </c>
      <c r="AI562" s="107">
        <f>IF(W562=0,"-",FORECAST($C$8,Инклинометрия!$B$2:$B$152,Инклинометрия!$A$2:$A$152))</f>
        <v>1330</v>
      </c>
      <c r="AK562" s="122">
        <f>2*PI()*$C$5*(AT561-AT560)/(LN(AN561/$I$9)*$I$8/$I$7+LN($I$10/AN561)*$I$8/$I$7)</f>
        <v>0</v>
      </c>
      <c r="AL562" s="67">
        <f>AK562*(B562-B561)</f>
        <v>0</v>
      </c>
      <c r="AM562" s="23">
        <f t="shared" si="170"/>
        <v>4.3059540056097682E-2</v>
      </c>
      <c r="AN562" s="26">
        <f>AN561+AK562*(B562-B561)/(2*PI()*$C$5*AN561*$I$11)</f>
        <v>0.12986115207059001</v>
      </c>
      <c r="AO562" s="87">
        <f t="shared" si="164"/>
        <v>111242.59539450394</v>
      </c>
      <c r="AP562" s="87">
        <f>IF(R562+U562&lt;$C$8,0,32*$G$13/$C$12^2*($I$8*R562+$I$6*U562)+32*$G$14/($C$14^2-$C$13^2)*($I$8*S562+$I$6*V562))</f>
        <v>9917.5953945039291</v>
      </c>
      <c r="AQ562" s="66">
        <f>R562*$C$11*$C$9+U562*$C$11*$C$10</f>
        <v>14695380</v>
      </c>
      <c r="AR562" s="66">
        <f>S562*$C$11*$C$9+V562*$C$11*$C$10</f>
        <v>14695380</v>
      </c>
      <c r="AS562" s="87">
        <f>$C$11*(T562*$C$9+W562*$C$10)</f>
        <v>789129.61404581123</v>
      </c>
      <c r="AT562" s="45">
        <f t="shared" si="158"/>
        <v>15595752.209440315</v>
      </c>
      <c r="AU562" s="75"/>
    </row>
    <row r="563" spans="2:47" ht="15" thickBot="1" x14ac:dyDescent="0.35">
      <c r="B563" s="41">
        <f t="shared" si="165"/>
        <v>5320</v>
      </c>
      <c r="C563" s="8">
        <f t="shared" si="166"/>
        <v>53.2</v>
      </c>
      <c r="D563" s="73">
        <f t="shared" si="152"/>
        <v>71.155000000000001</v>
      </c>
      <c r="E563" s="29">
        <f t="shared" si="155"/>
        <v>3944.8106563339743</v>
      </c>
      <c r="F563" s="29">
        <f t="shared" si="159"/>
        <v>7.4150576246884157</v>
      </c>
      <c r="G563" s="29">
        <f t="shared" si="167"/>
        <v>9.9176395730207556</v>
      </c>
      <c r="H563" s="17">
        <f t="shared" si="168"/>
        <v>5276.1842528466714</v>
      </c>
      <c r="I563" s="29">
        <f t="shared" si="160"/>
        <v>2.2250485660981263</v>
      </c>
      <c r="J563" s="29">
        <f t="shared" si="161"/>
        <v>13.949340071224418</v>
      </c>
      <c r="K563" s="32">
        <f>IF((D562+L562+M562-AL562)/($C$21+$C$22)&gt;$C$8,$C$8,(D562+L562+M562-AL562)/($C$21+$C$22))</f>
        <v>1400</v>
      </c>
      <c r="L563" s="97">
        <f t="shared" si="153"/>
        <v>0</v>
      </c>
      <c r="M563" s="96">
        <f t="shared" si="154"/>
        <v>0</v>
      </c>
      <c r="N563" s="98">
        <f t="shared" si="162"/>
        <v>1.7382597742038917</v>
      </c>
      <c r="O563" s="100">
        <f t="shared" si="156"/>
        <v>4.2266987561397071</v>
      </c>
      <c r="P563" s="104">
        <f t="shared" si="163"/>
        <v>18.880500609176615</v>
      </c>
      <c r="Q563" s="102">
        <f t="shared" si="169"/>
        <v>2.8886093440366814E-2</v>
      </c>
      <c r="R563" s="106">
        <f>K563-U563</f>
        <v>0</v>
      </c>
      <c r="S563" s="106">
        <f>IF(K563-H562&lt;0,0,K563-H562)</f>
        <v>0</v>
      </c>
      <c r="T563" s="106">
        <f t="shared" si="157"/>
        <v>98.365381490613771</v>
      </c>
      <c r="U563" s="107">
        <f>IF(S563&gt;0,0,IF(U562+(F563-AL563/$C$23)*$C$22/($C$21+$C$22)&gt;$C$8,$C$8,IF(V563=$C$8,U562+(F563-AL563/$C$23)*$C$22/$C$21,U562+(F563-AL563/$C$23)*$C$22/($C$21+$C$22))))</f>
        <v>1400</v>
      </c>
      <c r="V563" s="107">
        <f>IF(S563=0,IF(V562+(F563-AL563/$C$23)*$C$22/($C$21+$C$22)&gt;$C$8,$C$8,V562+(F563-AL563/$C$23)*$C$22/($C$21+$C$22)),E563)</f>
        <v>1400</v>
      </c>
      <c r="W563" s="203">
        <f>IF(S563&gt;0,0,IF(W562+AL563/$C$23&gt;$F$23,$F$23,W562+AL563/$C$23))</f>
        <v>1.6346185093862227</v>
      </c>
      <c r="X563" s="105" t="str">
        <f>IF(R563=0,"-",IF(U563=0,FORECAST($C$8,Инклинометрия!$B$2:$B$152,Инклинометрия!$A$2:$A$152),FORECAST(R563,Инклинометрия!$B$2:$B$152,Инклинометрия!$A$2:$A$152)))</f>
        <v>-</v>
      </c>
      <c r="Y563" s="105" t="str">
        <f>IF(R563=0,"-",IF(U563=0,FORECAST($C$8-R563,Инклинометрия!$B$2:$B$152,Инклинометрия!$A$2:$A$152),0))</f>
        <v>-</v>
      </c>
      <c r="Z563" s="105" t="str">
        <f>IF(S563=0,"-",FORECAST($C$8,Инклинометрия!$B$2:$B$152,Инклинометрия!$A$2:$A$152))</f>
        <v>-</v>
      </c>
      <c r="AA563" s="105" t="str">
        <f>IF(S563=0,"-",FORECAST($C$8-S563,Инклинометрия!$B$2:$B$152,Инклинометрия!$A$2:$A$152))</f>
        <v>-</v>
      </c>
      <c r="AB563" s="105">
        <f>IF(T563=0,"-",FORECAST($C$6,Инклинометрия!$B$2:$B$152,Инклинометрия!$A$2:$A$152))</f>
        <v>1425</v>
      </c>
      <c r="AC563" s="105">
        <f>IF(R563=0,FORECAST($C$6-T563,Инклинометрия!$B$2:$B$152,Инклинометрия!$A$2:$A$152),FORECAST($C$8,Инклинометрия!$B$2:$B$152,Инклинометрия!$A$2:$A$152))</f>
        <v>1331.5528875839168</v>
      </c>
      <c r="AD563" s="107">
        <f>IF(U563=0,"-",FORECAST($C$8,Инклинометрия!$B$2:$B$152,Инклинометрия!$A$2:$A$152))</f>
        <v>1330</v>
      </c>
      <c r="AE563" s="107">
        <f>IF(U563=0,"-",FORECAST($C$8-U563,Инклинометрия!$B$2:$B$152,Инклинометрия!$A$2:$A$152))</f>
        <v>0</v>
      </c>
      <c r="AF563" s="107">
        <f>FORECAST($C$8-S563,Инклинометрия!$B$2:$B$152,Инклинометрия!$A$2:$A$152)</f>
        <v>1330</v>
      </c>
      <c r="AG563" s="107">
        <f>FORECAST($C$8-(S563+V563),Инклинометрия!$B$2:$B$152,Инклинометрия!$A$2:$A$152)</f>
        <v>0</v>
      </c>
      <c r="AH563" s="107">
        <f>IF(W563=0,"-",FORECAST($C$8+W563,Инклинометрия!$B$2:$B$152,Инклинометрия!$A$2:$A$152))</f>
        <v>1331.5528875839168</v>
      </c>
      <c r="AI563" s="107">
        <f>IF(W563=0,"-",FORECAST($C$8,Инклинометрия!$B$2:$B$152,Инклинометрия!$A$2:$A$152))</f>
        <v>1330</v>
      </c>
      <c r="AK563" s="122">
        <f>2*PI()*$C$5*(AT562-AT561)/(LN(AN562/$I$9)*$I$8/$I$7+LN($I$10/AN562)*$I$8/$I$7)</f>
        <v>0</v>
      </c>
      <c r="AL563" s="67">
        <f>AK563*(B563-B562)</f>
        <v>0</v>
      </c>
      <c r="AM563" s="23">
        <f t="shared" si="170"/>
        <v>4.3059540056097682E-2</v>
      </c>
      <c r="AN563" s="26">
        <f>AN562+AK563*(B563-B562)/(2*PI()*$C$5*AN562*$I$11)</f>
        <v>0.12986115207059001</v>
      </c>
      <c r="AO563" s="87">
        <f t="shared" si="164"/>
        <v>111242.59539450394</v>
      </c>
      <c r="AP563" s="87">
        <f>IF(R563+U563&lt;$C$8,0,32*$G$13/$C$12^2*($I$8*R563+$I$6*U563)+32*$G$14/($C$14^2-$C$13^2)*($I$8*S563+$I$6*V563))</f>
        <v>9917.5953945039291</v>
      </c>
      <c r="AQ563" s="66">
        <f>R563*$C$11*$C$9+U563*$C$11*$C$10</f>
        <v>14695380</v>
      </c>
      <c r="AR563" s="66">
        <f>S563*$C$11*$C$9+V563*$C$11*$C$10</f>
        <v>14695380</v>
      </c>
      <c r="AS563" s="87">
        <f>$C$11*(T563*$C$9+W563*$C$10)</f>
        <v>789129.61404581123</v>
      </c>
      <c r="AT563" s="45">
        <f t="shared" si="158"/>
        <v>15595752.209440315</v>
      </c>
      <c r="AU563" s="75"/>
    </row>
    <row r="564" spans="2:47" ht="15" thickBot="1" x14ac:dyDescent="0.35">
      <c r="B564" s="41">
        <f t="shared" si="165"/>
        <v>5330</v>
      </c>
      <c r="C564" s="8">
        <f t="shared" si="166"/>
        <v>53.300000000000004</v>
      </c>
      <c r="D564" s="73">
        <f t="shared" si="152"/>
        <v>71.288750000000007</v>
      </c>
      <c r="E564" s="29">
        <f t="shared" si="155"/>
        <v>3952.2257139586623</v>
      </c>
      <c r="F564" s="29">
        <f t="shared" si="159"/>
        <v>7.4150576246879609</v>
      </c>
      <c r="G564" s="29">
        <f t="shared" si="167"/>
        <v>9.9176395730201481</v>
      </c>
      <c r="H564" s="17">
        <f t="shared" si="168"/>
        <v>5286.1018924196915</v>
      </c>
      <c r="I564" s="29">
        <f t="shared" si="160"/>
        <v>2.2250485660981263</v>
      </c>
      <c r="J564" s="29">
        <f t="shared" si="161"/>
        <v>13.949340071223991</v>
      </c>
      <c r="K564" s="32">
        <f>IF((D563+L563+M563-AL563)/($C$21+$C$22)&gt;$C$8,$C$8,(D563+L563+M563-AL563)/($C$21+$C$22))</f>
        <v>1400</v>
      </c>
      <c r="L564" s="97">
        <f t="shared" si="153"/>
        <v>0</v>
      </c>
      <c r="M564" s="96">
        <f t="shared" si="154"/>
        <v>0</v>
      </c>
      <c r="N564" s="98">
        <f t="shared" si="162"/>
        <v>1.7382597742038917</v>
      </c>
      <c r="O564" s="100">
        <f t="shared" si="156"/>
        <v>4.2266987561397071</v>
      </c>
      <c r="P564" s="104">
        <f t="shared" si="163"/>
        <v>18.880500609176615</v>
      </c>
      <c r="Q564" s="102">
        <f t="shared" si="169"/>
        <v>2.8886093440366814E-2</v>
      </c>
      <c r="R564" s="106">
        <f>K564-U564</f>
        <v>0</v>
      </c>
      <c r="S564" s="106">
        <f>IF(K564-H563&lt;0,0,K564-H563)</f>
        <v>0</v>
      </c>
      <c r="T564" s="106">
        <f t="shared" si="157"/>
        <v>98.365381490613771</v>
      </c>
      <c r="U564" s="107">
        <f>IF(S564&gt;0,0,IF(U563+(F564-AL564/$C$23)*$C$22/($C$21+$C$22)&gt;$C$8,$C$8,IF(V564=$C$8,U563+(F564-AL564/$C$23)*$C$22/$C$21,U563+(F564-AL564/$C$23)*$C$22/($C$21+$C$22))))</f>
        <v>1400</v>
      </c>
      <c r="V564" s="107">
        <f>IF(S564=0,IF(V563+(F564-AL564/$C$23)*$C$22/($C$21+$C$22)&gt;$C$8,$C$8,V563+(F564-AL564/$C$23)*$C$22/($C$21+$C$22)),E564)</f>
        <v>1400</v>
      </c>
      <c r="W564" s="203">
        <f>IF(S564&gt;0,0,IF(W563+AL564/$C$23&gt;$F$23,$F$23,W563+AL564/$C$23))</f>
        <v>1.6346185093862227</v>
      </c>
      <c r="X564" s="105" t="str">
        <f>IF(R564=0,"-",IF(U564=0,FORECAST($C$8,Инклинометрия!$B$2:$B$152,Инклинометрия!$A$2:$A$152),FORECAST(R564,Инклинометрия!$B$2:$B$152,Инклинометрия!$A$2:$A$152)))</f>
        <v>-</v>
      </c>
      <c r="Y564" s="105" t="str">
        <f>IF(R564=0,"-",IF(U564=0,FORECAST($C$8-R564,Инклинометрия!$B$2:$B$152,Инклинометрия!$A$2:$A$152),0))</f>
        <v>-</v>
      </c>
      <c r="Z564" s="105" t="str">
        <f>IF(S564=0,"-",FORECAST($C$8,Инклинометрия!$B$2:$B$152,Инклинометрия!$A$2:$A$152))</f>
        <v>-</v>
      </c>
      <c r="AA564" s="105" t="str">
        <f>IF(S564=0,"-",FORECAST($C$8-S564,Инклинометрия!$B$2:$B$152,Инклинометрия!$A$2:$A$152))</f>
        <v>-</v>
      </c>
      <c r="AB564" s="105">
        <f>IF(T564=0,"-",FORECAST($C$6,Инклинометрия!$B$2:$B$152,Инклинометрия!$A$2:$A$152))</f>
        <v>1425</v>
      </c>
      <c r="AC564" s="105">
        <f>IF(R564=0,FORECAST($C$6-T564,Инклинометрия!$B$2:$B$152,Инклинометрия!$A$2:$A$152),FORECAST($C$8,Инклинометрия!$B$2:$B$152,Инклинометрия!$A$2:$A$152))</f>
        <v>1331.5528875839168</v>
      </c>
      <c r="AD564" s="107">
        <f>IF(U564=0,"-",FORECAST($C$8,Инклинометрия!$B$2:$B$152,Инклинометрия!$A$2:$A$152))</f>
        <v>1330</v>
      </c>
      <c r="AE564" s="107">
        <f>IF(U564=0,"-",FORECAST($C$8-U564,Инклинометрия!$B$2:$B$152,Инклинометрия!$A$2:$A$152))</f>
        <v>0</v>
      </c>
      <c r="AF564" s="107">
        <f>FORECAST($C$8-S564,Инклинометрия!$B$2:$B$152,Инклинометрия!$A$2:$A$152)</f>
        <v>1330</v>
      </c>
      <c r="AG564" s="107">
        <f>FORECAST($C$8-(S564+V564),Инклинометрия!$B$2:$B$152,Инклинометрия!$A$2:$A$152)</f>
        <v>0</v>
      </c>
      <c r="AH564" s="107">
        <f>IF(W564=0,"-",FORECAST($C$8+W564,Инклинометрия!$B$2:$B$152,Инклинометрия!$A$2:$A$152))</f>
        <v>1331.5528875839168</v>
      </c>
      <c r="AI564" s="107">
        <f>IF(W564=0,"-",FORECAST($C$8,Инклинометрия!$B$2:$B$152,Инклинометрия!$A$2:$A$152))</f>
        <v>1330</v>
      </c>
      <c r="AK564" s="122">
        <f>2*PI()*$C$5*(AT563-AT562)/(LN(AN563/$I$9)*$I$8/$I$7+LN($I$10/AN563)*$I$8/$I$7)</f>
        <v>0</v>
      </c>
      <c r="AL564" s="67">
        <f>AK564*(B564-B563)</f>
        <v>0</v>
      </c>
      <c r="AM564" s="23">
        <f t="shared" si="170"/>
        <v>4.3059540056097682E-2</v>
      </c>
      <c r="AN564" s="26">
        <f>AN563+AK564*(B564-B563)/(2*PI()*$C$5*AN563*$I$11)</f>
        <v>0.12986115207059001</v>
      </c>
      <c r="AO564" s="87">
        <f t="shared" si="164"/>
        <v>111242.59539450394</v>
      </c>
      <c r="AP564" s="87">
        <f>IF(R564+U564&lt;$C$8,0,32*$G$13/$C$12^2*($I$8*R564+$I$6*U564)+32*$G$14/($C$14^2-$C$13^2)*($I$8*S564+$I$6*V564))</f>
        <v>9917.5953945039291</v>
      </c>
      <c r="AQ564" s="66">
        <f>R564*$C$11*$C$9+U564*$C$11*$C$10</f>
        <v>14695380</v>
      </c>
      <c r="AR564" s="66">
        <f>S564*$C$11*$C$9+V564*$C$11*$C$10</f>
        <v>14695380</v>
      </c>
      <c r="AS564" s="87">
        <f>$C$11*(T564*$C$9+W564*$C$10)</f>
        <v>789129.61404581123</v>
      </c>
      <c r="AT564" s="45">
        <f t="shared" si="158"/>
        <v>15595752.209440315</v>
      </c>
      <c r="AU564" s="75"/>
    </row>
    <row r="565" spans="2:47" ht="15" thickBot="1" x14ac:dyDescent="0.35">
      <c r="B565" s="41">
        <f t="shared" si="165"/>
        <v>5340</v>
      </c>
      <c r="C565" s="8">
        <f t="shared" si="166"/>
        <v>53.4</v>
      </c>
      <c r="D565" s="73">
        <f t="shared" si="152"/>
        <v>71.422499999999999</v>
      </c>
      <c r="E565" s="29">
        <f t="shared" si="155"/>
        <v>3959.6407715833498</v>
      </c>
      <c r="F565" s="29">
        <f t="shared" si="159"/>
        <v>7.4150576246875062</v>
      </c>
      <c r="G565" s="29">
        <f t="shared" si="167"/>
        <v>9.9176395730195388</v>
      </c>
      <c r="H565" s="17">
        <f t="shared" si="168"/>
        <v>5296.0195319927107</v>
      </c>
      <c r="I565" s="29">
        <f t="shared" si="160"/>
        <v>2.2250485660981263</v>
      </c>
      <c r="J565" s="29">
        <f t="shared" si="161"/>
        <v>13.949340071223562</v>
      </c>
      <c r="K565" s="32">
        <f>IF((D564+L564+M564-AL564)/($C$21+$C$22)&gt;$C$8,$C$8,(D564+L564+M564-AL564)/($C$21+$C$22))</f>
        <v>1400</v>
      </c>
      <c r="L565" s="97">
        <f t="shared" si="153"/>
        <v>0</v>
      </c>
      <c r="M565" s="96">
        <f t="shared" si="154"/>
        <v>0</v>
      </c>
      <c r="N565" s="98">
        <f t="shared" si="162"/>
        <v>1.7382597742038917</v>
      </c>
      <c r="O565" s="100">
        <f t="shared" si="156"/>
        <v>4.2266987561397071</v>
      </c>
      <c r="P565" s="104">
        <f t="shared" si="163"/>
        <v>18.880500609176615</v>
      </c>
      <c r="Q565" s="102">
        <f t="shared" si="169"/>
        <v>2.8886093440366814E-2</v>
      </c>
      <c r="R565" s="106">
        <f>K565-U565</f>
        <v>0</v>
      </c>
      <c r="S565" s="106">
        <f>IF(K565-H564&lt;0,0,K565-H564)</f>
        <v>0</v>
      </c>
      <c r="T565" s="106">
        <f t="shared" si="157"/>
        <v>98.365381490613771</v>
      </c>
      <c r="U565" s="107">
        <f>IF(S565&gt;0,0,IF(U564+(F565-AL565/$C$23)*$C$22/($C$21+$C$22)&gt;$C$8,$C$8,IF(V565=$C$8,U564+(F565-AL565/$C$23)*$C$22/$C$21,U564+(F565-AL565/$C$23)*$C$22/($C$21+$C$22))))</f>
        <v>1400</v>
      </c>
      <c r="V565" s="107">
        <f>IF(S565=0,IF(V564+(F565-AL565/$C$23)*$C$22/($C$21+$C$22)&gt;$C$8,$C$8,V564+(F565-AL565/$C$23)*$C$22/($C$21+$C$22)),E565)</f>
        <v>1400</v>
      </c>
      <c r="W565" s="203">
        <f>IF(S565&gt;0,0,IF(W564+AL565/$C$23&gt;$F$23,$F$23,W564+AL565/$C$23))</f>
        <v>1.6346185093862227</v>
      </c>
      <c r="X565" s="105" t="str">
        <f>IF(R565=0,"-",IF(U565=0,FORECAST($C$8,Инклинометрия!$B$2:$B$152,Инклинометрия!$A$2:$A$152),FORECAST(R565,Инклинометрия!$B$2:$B$152,Инклинометрия!$A$2:$A$152)))</f>
        <v>-</v>
      </c>
      <c r="Y565" s="105" t="str">
        <f>IF(R565=0,"-",IF(U565=0,FORECAST($C$8-R565,Инклинометрия!$B$2:$B$152,Инклинометрия!$A$2:$A$152),0))</f>
        <v>-</v>
      </c>
      <c r="Z565" s="105" t="str">
        <f>IF(S565=0,"-",FORECAST($C$8,Инклинометрия!$B$2:$B$152,Инклинометрия!$A$2:$A$152))</f>
        <v>-</v>
      </c>
      <c r="AA565" s="105" t="str">
        <f>IF(S565=0,"-",FORECAST($C$8-S565,Инклинометрия!$B$2:$B$152,Инклинометрия!$A$2:$A$152))</f>
        <v>-</v>
      </c>
      <c r="AB565" s="105">
        <f>IF(T565=0,"-",FORECAST($C$6,Инклинометрия!$B$2:$B$152,Инклинометрия!$A$2:$A$152))</f>
        <v>1425</v>
      </c>
      <c r="AC565" s="105">
        <f>IF(R565=0,FORECAST($C$6-T565,Инклинометрия!$B$2:$B$152,Инклинометрия!$A$2:$A$152),FORECAST($C$8,Инклинометрия!$B$2:$B$152,Инклинометрия!$A$2:$A$152))</f>
        <v>1331.5528875839168</v>
      </c>
      <c r="AD565" s="107">
        <f>IF(U565=0,"-",FORECAST($C$8,Инклинометрия!$B$2:$B$152,Инклинометрия!$A$2:$A$152))</f>
        <v>1330</v>
      </c>
      <c r="AE565" s="107">
        <f>IF(U565=0,"-",FORECAST($C$8-U565,Инклинометрия!$B$2:$B$152,Инклинометрия!$A$2:$A$152))</f>
        <v>0</v>
      </c>
      <c r="AF565" s="107">
        <f>FORECAST($C$8-S565,Инклинометрия!$B$2:$B$152,Инклинометрия!$A$2:$A$152)</f>
        <v>1330</v>
      </c>
      <c r="AG565" s="107">
        <f>FORECAST($C$8-(S565+V565),Инклинометрия!$B$2:$B$152,Инклинометрия!$A$2:$A$152)</f>
        <v>0</v>
      </c>
      <c r="AH565" s="107">
        <f>IF(W565=0,"-",FORECAST($C$8+W565,Инклинометрия!$B$2:$B$152,Инклинометрия!$A$2:$A$152))</f>
        <v>1331.5528875839168</v>
      </c>
      <c r="AI565" s="107">
        <f>IF(W565=0,"-",FORECAST($C$8,Инклинометрия!$B$2:$B$152,Инклинометрия!$A$2:$A$152))</f>
        <v>1330</v>
      </c>
      <c r="AK565" s="122">
        <f>2*PI()*$C$5*(AT564-AT563)/(LN(AN564/$I$9)*$I$8/$I$7+LN($I$10/AN564)*$I$8/$I$7)</f>
        <v>0</v>
      </c>
      <c r="AL565" s="67">
        <f>AK565*(B565-B564)</f>
        <v>0</v>
      </c>
      <c r="AM565" s="23">
        <f t="shared" si="170"/>
        <v>4.3059540056097682E-2</v>
      </c>
      <c r="AN565" s="26">
        <f>AN564+AK565*(B565-B564)/(2*PI()*$C$5*AN564*$I$11)</f>
        <v>0.12986115207059001</v>
      </c>
      <c r="AO565" s="87">
        <f t="shared" si="164"/>
        <v>111242.59539450394</v>
      </c>
      <c r="AP565" s="87">
        <f>IF(R565+U565&lt;$C$8,0,32*$G$13/$C$12^2*($I$8*R565+$I$6*U565)+32*$G$14/($C$14^2-$C$13^2)*($I$8*S565+$I$6*V565))</f>
        <v>9917.5953945039291</v>
      </c>
      <c r="AQ565" s="66">
        <f>R565*$C$11*$C$9+U565*$C$11*$C$10</f>
        <v>14695380</v>
      </c>
      <c r="AR565" s="66">
        <f>S565*$C$11*$C$9+V565*$C$11*$C$10</f>
        <v>14695380</v>
      </c>
      <c r="AS565" s="87">
        <f>$C$11*(T565*$C$9+W565*$C$10)</f>
        <v>789129.61404581123</v>
      </c>
      <c r="AT565" s="45">
        <f t="shared" si="158"/>
        <v>15595752.209440315</v>
      </c>
      <c r="AU565" s="75"/>
    </row>
    <row r="566" spans="2:47" ht="15" thickBot="1" x14ac:dyDescent="0.35">
      <c r="B566" s="41">
        <f t="shared" si="165"/>
        <v>5350</v>
      </c>
      <c r="C566" s="8">
        <f t="shared" si="166"/>
        <v>53.5</v>
      </c>
      <c r="D566" s="73">
        <f t="shared" si="152"/>
        <v>71.556250000000006</v>
      </c>
      <c r="E566" s="29">
        <f t="shared" si="155"/>
        <v>3967.0558292080377</v>
      </c>
      <c r="F566" s="29">
        <f t="shared" si="159"/>
        <v>7.4150576246879609</v>
      </c>
      <c r="G566" s="29">
        <f t="shared" si="167"/>
        <v>9.9176395730201481</v>
      </c>
      <c r="H566" s="17">
        <f t="shared" si="168"/>
        <v>5305.9371715657308</v>
      </c>
      <c r="I566" s="29">
        <f t="shared" si="160"/>
        <v>2.2250485660981263</v>
      </c>
      <c r="J566" s="29">
        <f t="shared" si="161"/>
        <v>13.949340071223991</v>
      </c>
      <c r="K566" s="32">
        <f>IF((D565+L565+M565-AL565)/($C$21+$C$22)&gt;$C$8,$C$8,(D565+L565+M565-AL565)/($C$21+$C$22))</f>
        <v>1400</v>
      </c>
      <c r="L566" s="97">
        <f t="shared" si="153"/>
        <v>0</v>
      </c>
      <c r="M566" s="96">
        <f t="shared" si="154"/>
        <v>0</v>
      </c>
      <c r="N566" s="98">
        <f t="shared" si="162"/>
        <v>1.7382597742038917</v>
      </c>
      <c r="O566" s="100">
        <f t="shared" si="156"/>
        <v>4.2266987561397071</v>
      </c>
      <c r="P566" s="104">
        <f t="shared" si="163"/>
        <v>18.880500609176615</v>
      </c>
      <c r="Q566" s="102">
        <f t="shared" si="169"/>
        <v>2.8886093440366814E-2</v>
      </c>
      <c r="R566" s="106">
        <f>K566-U566</f>
        <v>0</v>
      </c>
      <c r="S566" s="106">
        <f>IF(K566-H565&lt;0,0,K566-H565)</f>
        <v>0</v>
      </c>
      <c r="T566" s="106">
        <f t="shared" si="157"/>
        <v>98.365381490613771</v>
      </c>
      <c r="U566" s="107">
        <f>IF(S566&gt;0,0,IF(U565+(F566-AL566/$C$23)*$C$22/($C$21+$C$22)&gt;$C$8,$C$8,IF(V566=$C$8,U565+(F566-AL566/$C$23)*$C$22/$C$21,U565+(F566-AL566/$C$23)*$C$22/($C$21+$C$22))))</f>
        <v>1400</v>
      </c>
      <c r="V566" s="107">
        <f>IF(S566=0,IF(V565+(F566-AL566/$C$23)*$C$22/($C$21+$C$22)&gt;$C$8,$C$8,V565+(F566-AL566/$C$23)*$C$22/($C$21+$C$22)),E566)</f>
        <v>1400</v>
      </c>
      <c r="W566" s="203">
        <f>IF(S566&gt;0,0,IF(W565+AL566/$C$23&gt;$F$23,$F$23,W565+AL566/$C$23))</f>
        <v>1.6346185093862227</v>
      </c>
      <c r="X566" s="105" t="str">
        <f>IF(R566=0,"-",IF(U566=0,FORECAST($C$8,Инклинометрия!$B$2:$B$152,Инклинометрия!$A$2:$A$152),FORECAST(R566,Инклинометрия!$B$2:$B$152,Инклинометрия!$A$2:$A$152)))</f>
        <v>-</v>
      </c>
      <c r="Y566" s="105" t="str">
        <f>IF(R566=0,"-",IF(U566=0,FORECAST($C$8-R566,Инклинометрия!$B$2:$B$152,Инклинометрия!$A$2:$A$152),0))</f>
        <v>-</v>
      </c>
      <c r="Z566" s="105" t="str">
        <f>IF(S566=0,"-",FORECAST($C$8,Инклинометрия!$B$2:$B$152,Инклинометрия!$A$2:$A$152))</f>
        <v>-</v>
      </c>
      <c r="AA566" s="105" t="str">
        <f>IF(S566=0,"-",FORECAST($C$8-S566,Инклинометрия!$B$2:$B$152,Инклинометрия!$A$2:$A$152))</f>
        <v>-</v>
      </c>
      <c r="AB566" s="105">
        <f>IF(T566=0,"-",FORECAST($C$6,Инклинометрия!$B$2:$B$152,Инклинометрия!$A$2:$A$152))</f>
        <v>1425</v>
      </c>
      <c r="AC566" s="105">
        <f>IF(R566=0,FORECAST($C$6-T566,Инклинометрия!$B$2:$B$152,Инклинометрия!$A$2:$A$152),FORECAST($C$8,Инклинометрия!$B$2:$B$152,Инклинометрия!$A$2:$A$152))</f>
        <v>1331.5528875839168</v>
      </c>
      <c r="AD566" s="107">
        <f>IF(U566=0,"-",FORECAST($C$8,Инклинометрия!$B$2:$B$152,Инклинометрия!$A$2:$A$152))</f>
        <v>1330</v>
      </c>
      <c r="AE566" s="107">
        <f>IF(U566=0,"-",FORECAST($C$8-U566,Инклинометрия!$B$2:$B$152,Инклинометрия!$A$2:$A$152))</f>
        <v>0</v>
      </c>
      <c r="AF566" s="107">
        <f>FORECAST($C$8-S566,Инклинометрия!$B$2:$B$152,Инклинометрия!$A$2:$A$152)</f>
        <v>1330</v>
      </c>
      <c r="AG566" s="107">
        <f>FORECAST($C$8-(S566+V566),Инклинометрия!$B$2:$B$152,Инклинометрия!$A$2:$A$152)</f>
        <v>0</v>
      </c>
      <c r="AH566" s="107">
        <f>IF(W566=0,"-",FORECAST($C$8+W566,Инклинометрия!$B$2:$B$152,Инклинометрия!$A$2:$A$152))</f>
        <v>1331.5528875839168</v>
      </c>
      <c r="AI566" s="107">
        <f>IF(W566=0,"-",FORECAST($C$8,Инклинометрия!$B$2:$B$152,Инклинометрия!$A$2:$A$152))</f>
        <v>1330</v>
      </c>
      <c r="AK566" s="122">
        <f>2*PI()*$C$5*(AT565-AT564)/(LN(AN565/$I$9)*$I$8/$I$7+LN($I$10/AN565)*$I$8/$I$7)</f>
        <v>0</v>
      </c>
      <c r="AL566" s="67">
        <f>AK566*(B566-B565)</f>
        <v>0</v>
      </c>
      <c r="AM566" s="23">
        <f t="shared" si="170"/>
        <v>4.3059540056097682E-2</v>
      </c>
      <c r="AN566" s="26">
        <f>AN565+AK566*(B566-B565)/(2*PI()*$C$5*AN565*$I$11)</f>
        <v>0.12986115207059001</v>
      </c>
      <c r="AO566" s="87">
        <f t="shared" si="164"/>
        <v>111242.59539450394</v>
      </c>
      <c r="AP566" s="87">
        <f>IF(R566+U566&lt;$C$8,0,32*$G$13/$C$12^2*($I$8*R566+$I$6*U566)+32*$G$14/($C$14^2-$C$13^2)*($I$8*S566+$I$6*V566))</f>
        <v>9917.5953945039291</v>
      </c>
      <c r="AQ566" s="66">
        <f>R566*$C$11*$C$9+U566*$C$11*$C$10</f>
        <v>14695380</v>
      </c>
      <c r="AR566" s="66">
        <f>S566*$C$11*$C$9+V566*$C$11*$C$10</f>
        <v>14695380</v>
      </c>
      <c r="AS566" s="87">
        <f>$C$11*(T566*$C$9+W566*$C$10)</f>
        <v>789129.61404581123</v>
      </c>
      <c r="AT566" s="45">
        <f t="shared" si="158"/>
        <v>15595752.209440315</v>
      </c>
      <c r="AU566" s="75"/>
    </row>
    <row r="567" spans="2:47" ht="15" thickBot="1" x14ac:dyDescent="0.35">
      <c r="B567" s="41">
        <f t="shared" si="165"/>
        <v>5360</v>
      </c>
      <c r="C567" s="8">
        <f t="shared" si="166"/>
        <v>53.6</v>
      </c>
      <c r="D567" s="73">
        <f t="shared" si="152"/>
        <v>71.69</v>
      </c>
      <c r="E567" s="29">
        <f t="shared" si="155"/>
        <v>3974.4708868327257</v>
      </c>
      <c r="F567" s="29">
        <f t="shared" si="159"/>
        <v>7.4150576246879609</v>
      </c>
      <c r="G567" s="29">
        <f t="shared" si="167"/>
        <v>9.9176395730201481</v>
      </c>
      <c r="H567" s="17">
        <f t="shared" si="168"/>
        <v>5315.8548111387508</v>
      </c>
      <c r="I567" s="29">
        <f t="shared" si="160"/>
        <v>2.2250485660981263</v>
      </c>
      <c r="J567" s="29">
        <f t="shared" si="161"/>
        <v>13.949340071223991</v>
      </c>
      <c r="K567" s="32">
        <f>IF((D566+L566+M566-AL566)/($C$21+$C$22)&gt;$C$8,$C$8,(D566+L566+M566-AL566)/($C$21+$C$22))</f>
        <v>1400</v>
      </c>
      <c r="L567" s="97">
        <f t="shared" si="153"/>
        <v>0</v>
      </c>
      <c r="M567" s="96">
        <f t="shared" si="154"/>
        <v>0</v>
      </c>
      <c r="N567" s="98">
        <f t="shared" si="162"/>
        <v>1.7382597742038917</v>
      </c>
      <c r="O567" s="100">
        <f t="shared" si="156"/>
        <v>4.2266987561397071</v>
      </c>
      <c r="P567" s="104">
        <f t="shared" si="163"/>
        <v>18.880500609176615</v>
      </c>
      <c r="Q567" s="102">
        <f t="shared" si="169"/>
        <v>2.8886093440366814E-2</v>
      </c>
      <c r="R567" s="106">
        <f>K567-U567</f>
        <v>0</v>
      </c>
      <c r="S567" s="106">
        <f>IF(K567-H566&lt;0,0,K567-H566)</f>
        <v>0</v>
      </c>
      <c r="T567" s="106">
        <f t="shared" si="157"/>
        <v>98.365381490613771</v>
      </c>
      <c r="U567" s="107">
        <f>IF(S567&gt;0,0,IF(U566+(F567-AL567/$C$23)*$C$22/($C$21+$C$22)&gt;$C$8,$C$8,IF(V567=$C$8,U566+(F567-AL567/$C$23)*$C$22/$C$21,U566+(F567-AL567/$C$23)*$C$22/($C$21+$C$22))))</f>
        <v>1400</v>
      </c>
      <c r="V567" s="107">
        <f>IF(S567=0,IF(V566+(F567-AL567/$C$23)*$C$22/($C$21+$C$22)&gt;$C$8,$C$8,V566+(F567-AL567/$C$23)*$C$22/($C$21+$C$22)),E567)</f>
        <v>1400</v>
      </c>
      <c r="W567" s="203">
        <f>IF(S567&gt;0,0,IF(W566+AL567/$C$23&gt;$F$23,$F$23,W566+AL567/$C$23))</f>
        <v>1.6346185093862227</v>
      </c>
      <c r="X567" s="105" t="str">
        <f>IF(R567=0,"-",IF(U567=0,FORECAST($C$8,Инклинометрия!$B$2:$B$152,Инклинометрия!$A$2:$A$152),FORECAST(R567,Инклинометрия!$B$2:$B$152,Инклинометрия!$A$2:$A$152)))</f>
        <v>-</v>
      </c>
      <c r="Y567" s="105" t="str">
        <f>IF(R567=0,"-",IF(U567=0,FORECAST($C$8-R567,Инклинометрия!$B$2:$B$152,Инклинометрия!$A$2:$A$152),0))</f>
        <v>-</v>
      </c>
      <c r="Z567" s="105" t="str">
        <f>IF(S567=0,"-",FORECAST($C$8,Инклинометрия!$B$2:$B$152,Инклинометрия!$A$2:$A$152))</f>
        <v>-</v>
      </c>
      <c r="AA567" s="105" t="str">
        <f>IF(S567=0,"-",FORECAST($C$8-S567,Инклинометрия!$B$2:$B$152,Инклинометрия!$A$2:$A$152))</f>
        <v>-</v>
      </c>
      <c r="AB567" s="105">
        <f>IF(T567=0,"-",FORECAST($C$6,Инклинометрия!$B$2:$B$152,Инклинометрия!$A$2:$A$152))</f>
        <v>1425</v>
      </c>
      <c r="AC567" s="105">
        <f>IF(R567=0,FORECAST($C$6-T567,Инклинометрия!$B$2:$B$152,Инклинометрия!$A$2:$A$152),FORECAST($C$8,Инклинометрия!$B$2:$B$152,Инклинометрия!$A$2:$A$152))</f>
        <v>1331.5528875839168</v>
      </c>
      <c r="AD567" s="107">
        <f>IF(U567=0,"-",FORECAST($C$8,Инклинометрия!$B$2:$B$152,Инклинометрия!$A$2:$A$152))</f>
        <v>1330</v>
      </c>
      <c r="AE567" s="107">
        <f>IF(U567=0,"-",FORECAST($C$8-U567,Инклинометрия!$B$2:$B$152,Инклинометрия!$A$2:$A$152))</f>
        <v>0</v>
      </c>
      <c r="AF567" s="107">
        <f>FORECAST($C$8-S567,Инклинометрия!$B$2:$B$152,Инклинометрия!$A$2:$A$152)</f>
        <v>1330</v>
      </c>
      <c r="AG567" s="107">
        <f>FORECAST($C$8-(S567+V567),Инклинометрия!$B$2:$B$152,Инклинометрия!$A$2:$A$152)</f>
        <v>0</v>
      </c>
      <c r="AH567" s="107">
        <f>IF(W567=0,"-",FORECAST($C$8+W567,Инклинометрия!$B$2:$B$152,Инклинометрия!$A$2:$A$152))</f>
        <v>1331.5528875839168</v>
      </c>
      <c r="AI567" s="107">
        <f>IF(W567=0,"-",FORECAST($C$8,Инклинометрия!$B$2:$B$152,Инклинометрия!$A$2:$A$152))</f>
        <v>1330</v>
      </c>
      <c r="AK567" s="122">
        <f>2*PI()*$C$5*(AT566-AT565)/(LN(AN566/$I$9)*$I$8/$I$7+LN($I$10/AN566)*$I$8/$I$7)</f>
        <v>0</v>
      </c>
      <c r="AL567" s="67">
        <f>AK567*(B567-B566)</f>
        <v>0</v>
      </c>
      <c r="AM567" s="23">
        <f t="shared" si="170"/>
        <v>4.3059540056097682E-2</v>
      </c>
      <c r="AN567" s="26">
        <f>AN566+AK567*(B567-B566)/(2*PI()*$C$5*AN566*$I$11)</f>
        <v>0.12986115207059001</v>
      </c>
      <c r="AO567" s="87">
        <f t="shared" si="164"/>
        <v>111242.59539450394</v>
      </c>
      <c r="AP567" s="87">
        <f>IF(R567+U567&lt;$C$8,0,32*$G$13/$C$12^2*($I$8*R567+$I$6*U567)+32*$G$14/($C$14^2-$C$13^2)*($I$8*S567+$I$6*V567))</f>
        <v>9917.5953945039291</v>
      </c>
      <c r="AQ567" s="66">
        <f>R567*$C$11*$C$9+U567*$C$11*$C$10</f>
        <v>14695380</v>
      </c>
      <c r="AR567" s="66">
        <f>S567*$C$11*$C$9+V567*$C$11*$C$10</f>
        <v>14695380</v>
      </c>
      <c r="AS567" s="87">
        <f>$C$11*(T567*$C$9+W567*$C$10)</f>
        <v>789129.61404581123</v>
      </c>
      <c r="AT567" s="45">
        <f t="shared" si="158"/>
        <v>15595752.209440315</v>
      </c>
      <c r="AU567" s="75"/>
    </row>
    <row r="568" spans="2:47" ht="15" thickBot="1" x14ac:dyDescent="0.35">
      <c r="B568" s="41">
        <f t="shared" si="165"/>
        <v>5370</v>
      </c>
      <c r="C568" s="8">
        <f t="shared" si="166"/>
        <v>53.7</v>
      </c>
      <c r="D568" s="73">
        <f t="shared" si="152"/>
        <v>71.823750000000004</v>
      </c>
      <c r="E568" s="29">
        <f t="shared" si="155"/>
        <v>3981.8859444574136</v>
      </c>
      <c r="F568" s="29">
        <f t="shared" si="159"/>
        <v>7.4150576246879609</v>
      </c>
      <c r="G568" s="29">
        <f t="shared" si="167"/>
        <v>9.9176395730201481</v>
      </c>
      <c r="H568" s="17">
        <f t="shared" si="168"/>
        <v>5325.7724507117709</v>
      </c>
      <c r="I568" s="29">
        <f t="shared" si="160"/>
        <v>2.2250485660981263</v>
      </c>
      <c r="J568" s="29">
        <f t="shared" si="161"/>
        <v>13.949340071223991</v>
      </c>
      <c r="K568" s="32">
        <f>IF((D567+L567+M567-AL567)/($C$21+$C$22)&gt;$C$8,$C$8,(D567+L567+M567-AL567)/($C$21+$C$22))</f>
        <v>1400</v>
      </c>
      <c r="L568" s="97">
        <f t="shared" si="153"/>
        <v>0</v>
      </c>
      <c r="M568" s="96">
        <f t="shared" si="154"/>
        <v>0</v>
      </c>
      <c r="N568" s="98">
        <f t="shared" si="162"/>
        <v>1.7382597742038917</v>
      </c>
      <c r="O568" s="100">
        <f t="shared" si="156"/>
        <v>4.2266987561397071</v>
      </c>
      <c r="P568" s="104">
        <f t="shared" si="163"/>
        <v>18.880500609176615</v>
      </c>
      <c r="Q568" s="102">
        <f t="shared" si="169"/>
        <v>2.8886093440366814E-2</v>
      </c>
      <c r="R568" s="106">
        <f>K568-U568</f>
        <v>0</v>
      </c>
      <c r="S568" s="106">
        <f>IF(K568-H567&lt;0,0,K568-H567)</f>
        <v>0</v>
      </c>
      <c r="T568" s="106">
        <f t="shared" si="157"/>
        <v>98.365381490613771</v>
      </c>
      <c r="U568" s="107">
        <f>IF(S568&gt;0,0,IF(U567+(F568-AL568/$C$23)*$C$22/($C$21+$C$22)&gt;$C$8,$C$8,IF(V568=$C$8,U567+(F568-AL568/$C$23)*$C$22/$C$21,U567+(F568-AL568/$C$23)*$C$22/($C$21+$C$22))))</f>
        <v>1400</v>
      </c>
      <c r="V568" s="107">
        <f>IF(S568=0,IF(V567+(F568-AL568/$C$23)*$C$22/($C$21+$C$22)&gt;$C$8,$C$8,V567+(F568-AL568/$C$23)*$C$22/($C$21+$C$22)),E568)</f>
        <v>1400</v>
      </c>
      <c r="W568" s="203">
        <f>IF(S568&gt;0,0,IF(W567+AL568/$C$23&gt;$F$23,$F$23,W567+AL568/$C$23))</f>
        <v>1.6346185093862227</v>
      </c>
      <c r="X568" s="105" t="str">
        <f>IF(R568=0,"-",IF(U568=0,FORECAST($C$8,Инклинометрия!$B$2:$B$152,Инклинометрия!$A$2:$A$152),FORECAST(R568,Инклинометрия!$B$2:$B$152,Инклинометрия!$A$2:$A$152)))</f>
        <v>-</v>
      </c>
      <c r="Y568" s="105" t="str">
        <f>IF(R568=0,"-",IF(U568=0,FORECAST($C$8-R568,Инклинометрия!$B$2:$B$152,Инклинометрия!$A$2:$A$152),0))</f>
        <v>-</v>
      </c>
      <c r="Z568" s="105" t="str">
        <f>IF(S568=0,"-",FORECAST($C$8,Инклинометрия!$B$2:$B$152,Инклинометрия!$A$2:$A$152))</f>
        <v>-</v>
      </c>
      <c r="AA568" s="105" t="str">
        <f>IF(S568=0,"-",FORECAST($C$8-S568,Инклинометрия!$B$2:$B$152,Инклинометрия!$A$2:$A$152))</f>
        <v>-</v>
      </c>
      <c r="AB568" s="105">
        <f>IF(T568=0,"-",FORECAST($C$6,Инклинометрия!$B$2:$B$152,Инклинометрия!$A$2:$A$152))</f>
        <v>1425</v>
      </c>
      <c r="AC568" s="105">
        <f>IF(R568=0,FORECAST($C$6-T568,Инклинометрия!$B$2:$B$152,Инклинометрия!$A$2:$A$152),FORECAST($C$8,Инклинометрия!$B$2:$B$152,Инклинометрия!$A$2:$A$152))</f>
        <v>1331.5528875839168</v>
      </c>
      <c r="AD568" s="107">
        <f>IF(U568=0,"-",FORECAST($C$8,Инклинометрия!$B$2:$B$152,Инклинометрия!$A$2:$A$152))</f>
        <v>1330</v>
      </c>
      <c r="AE568" s="107">
        <f>IF(U568=0,"-",FORECAST($C$8-U568,Инклинометрия!$B$2:$B$152,Инклинометрия!$A$2:$A$152))</f>
        <v>0</v>
      </c>
      <c r="AF568" s="107">
        <f>FORECAST($C$8-S568,Инклинометрия!$B$2:$B$152,Инклинометрия!$A$2:$A$152)</f>
        <v>1330</v>
      </c>
      <c r="AG568" s="107">
        <f>FORECAST($C$8-(S568+V568),Инклинометрия!$B$2:$B$152,Инклинометрия!$A$2:$A$152)</f>
        <v>0</v>
      </c>
      <c r="AH568" s="107">
        <f>IF(W568=0,"-",FORECAST($C$8+W568,Инклинометрия!$B$2:$B$152,Инклинометрия!$A$2:$A$152))</f>
        <v>1331.5528875839168</v>
      </c>
      <c r="AI568" s="107">
        <f>IF(W568=0,"-",FORECAST($C$8,Инклинометрия!$B$2:$B$152,Инклинометрия!$A$2:$A$152))</f>
        <v>1330</v>
      </c>
      <c r="AK568" s="122">
        <f>2*PI()*$C$5*(AT567-AT566)/(LN(AN567/$I$9)*$I$8/$I$7+LN($I$10/AN567)*$I$8/$I$7)</f>
        <v>0</v>
      </c>
      <c r="AL568" s="67">
        <f>AK568*(B568-B567)</f>
        <v>0</v>
      </c>
      <c r="AM568" s="23">
        <f t="shared" si="170"/>
        <v>4.3059540056097682E-2</v>
      </c>
      <c r="AN568" s="26">
        <f>AN567+AK568*(B568-B567)/(2*PI()*$C$5*AN567*$I$11)</f>
        <v>0.12986115207059001</v>
      </c>
      <c r="AO568" s="87">
        <f t="shared" si="164"/>
        <v>111242.59539450394</v>
      </c>
      <c r="AP568" s="87">
        <f>IF(R568+U568&lt;$C$8,0,32*$G$13/$C$12^2*($I$8*R568+$I$6*U568)+32*$G$14/($C$14^2-$C$13^2)*($I$8*S568+$I$6*V568))</f>
        <v>9917.5953945039291</v>
      </c>
      <c r="AQ568" s="66">
        <f>R568*$C$11*$C$9+U568*$C$11*$C$10</f>
        <v>14695380</v>
      </c>
      <c r="AR568" s="66">
        <f>S568*$C$11*$C$9+V568*$C$11*$C$10</f>
        <v>14695380</v>
      </c>
      <c r="AS568" s="87">
        <f>$C$11*(T568*$C$9+W568*$C$10)</f>
        <v>789129.61404581123</v>
      </c>
      <c r="AT568" s="45">
        <f t="shared" si="158"/>
        <v>15595752.209440315</v>
      </c>
      <c r="AU568" s="75"/>
    </row>
    <row r="569" spans="2:47" ht="15" thickBot="1" x14ac:dyDescent="0.35">
      <c r="B569" s="41">
        <f t="shared" si="165"/>
        <v>5380</v>
      </c>
      <c r="C569" s="8">
        <f t="shared" si="166"/>
        <v>53.800000000000004</v>
      </c>
      <c r="D569" s="73">
        <f t="shared" si="152"/>
        <v>71.95750000000001</v>
      </c>
      <c r="E569" s="29">
        <f t="shared" si="155"/>
        <v>3989.3010020821016</v>
      </c>
      <c r="F569" s="29">
        <f t="shared" si="159"/>
        <v>7.4150576246879609</v>
      </c>
      <c r="G569" s="29">
        <f t="shared" si="167"/>
        <v>9.9176395730201481</v>
      </c>
      <c r="H569" s="17">
        <f t="shared" si="168"/>
        <v>5335.690090284791</v>
      </c>
      <c r="I569" s="29">
        <f t="shared" si="160"/>
        <v>2.2250485660981263</v>
      </c>
      <c r="J569" s="29">
        <f t="shared" si="161"/>
        <v>13.949340071223991</v>
      </c>
      <c r="K569" s="32">
        <f>IF((D568+L568+M568-AL568)/($C$21+$C$22)&gt;$C$8,$C$8,(D568+L568+M568-AL568)/($C$21+$C$22))</f>
        <v>1400</v>
      </c>
      <c r="L569" s="97">
        <f t="shared" si="153"/>
        <v>0</v>
      </c>
      <c r="M569" s="96">
        <f t="shared" si="154"/>
        <v>0</v>
      </c>
      <c r="N569" s="98">
        <f t="shared" si="162"/>
        <v>1.7382597742038917</v>
      </c>
      <c r="O569" s="100">
        <f t="shared" si="156"/>
        <v>4.2266987561397071</v>
      </c>
      <c r="P569" s="104">
        <f t="shared" si="163"/>
        <v>18.880500609176615</v>
      </c>
      <c r="Q569" s="102">
        <f t="shared" si="169"/>
        <v>2.8886093440366814E-2</v>
      </c>
      <c r="R569" s="106">
        <f>K569-U569</f>
        <v>0</v>
      </c>
      <c r="S569" s="106">
        <f>IF(K569-H568&lt;0,0,K569-H568)</f>
        <v>0</v>
      </c>
      <c r="T569" s="106">
        <f t="shared" si="157"/>
        <v>98.365381490613771</v>
      </c>
      <c r="U569" s="107">
        <f>IF(S569&gt;0,0,IF(U568+(F569-AL569/$C$23)*$C$22/($C$21+$C$22)&gt;$C$8,$C$8,IF(V569=$C$8,U568+(F569-AL569/$C$23)*$C$22/$C$21,U568+(F569-AL569/$C$23)*$C$22/($C$21+$C$22))))</f>
        <v>1400</v>
      </c>
      <c r="V569" s="107">
        <f>IF(S569=0,IF(V568+(F569-AL569/$C$23)*$C$22/($C$21+$C$22)&gt;$C$8,$C$8,V568+(F569-AL569/$C$23)*$C$22/($C$21+$C$22)),E569)</f>
        <v>1400</v>
      </c>
      <c r="W569" s="203">
        <f>IF(S569&gt;0,0,IF(W568+AL569/$C$23&gt;$F$23,$F$23,W568+AL569/$C$23))</f>
        <v>1.6346185093862227</v>
      </c>
      <c r="X569" s="105" t="str">
        <f>IF(R569=0,"-",IF(U569=0,FORECAST($C$8,Инклинометрия!$B$2:$B$152,Инклинометрия!$A$2:$A$152),FORECAST(R569,Инклинометрия!$B$2:$B$152,Инклинометрия!$A$2:$A$152)))</f>
        <v>-</v>
      </c>
      <c r="Y569" s="105" t="str">
        <f>IF(R569=0,"-",IF(U569=0,FORECAST($C$8-R569,Инклинометрия!$B$2:$B$152,Инклинометрия!$A$2:$A$152),0))</f>
        <v>-</v>
      </c>
      <c r="Z569" s="105" t="str">
        <f>IF(S569=0,"-",FORECAST($C$8,Инклинометрия!$B$2:$B$152,Инклинометрия!$A$2:$A$152))</f>
        <v>-</v>
      </c>
      <c r="AA569" s="105" t="str">
        <f>IF(S569=0,"-",FORECAST($C$8-S569,Инклинометрия!$B$2:$B$152,Инклинометрия!$A$2:$A$152))</f>
        <v>-</v>
      </c>
      <c r="AB569" s="105">
        <f>IF(T569=0,"-",FORECAST($C$6,Инклинометрия!$B$2:$B$152,Инклинометрия!$A$2:$A$152))</f>
        <v>1425</v>
      </c>
      <c r="AC569" s="105">
        <f>IF(R569=0,FORECAST($C$6-T569,Инклинометрия!$B$2:$B$152,Инклинометрия!$A$2:$A$152),FORECAST($C$8,Инклинометрия!$B$2:$B$152,Инклинометрия!$A$2:$A$152))</f>
        <v>1331.5528875839168</v>
      </c>
      <c r="AD569" s="107">
        <f>IF(U569=0,"-",FORECAST($C$8,Инклинометрия!$B$2:$B$152,Инклинометрия!$A$2:$A$152))</f>
        <v>1330</v>
      </c>
      <c r="AE569" s="107">
        <f>IF(U569=0,"-",FORECAST($C$8-U569,Инклинометрия!$B$2:$B$152,Инклинометрия!$A$2:$A$152))</f>
        <v>0</v>
      </c>
      <c r="AF569" s="107">
        <f>FORECAST($C$8-S569,Инклинометрия!$B$2:$B$152,Инклинометрия!$A$2:$A$152)</f>
        <v>1330</v>
      </c>
      <c r="AG569" s="107">
        <f>FORECAST($C$8-(S569+V569),Инклинометрия!$B$2:$B$152,Инклинометрия!$A$2:$A$152)</f>
        <v>0</v>
      </c>
      <c r="AH569" s="107">
        <f>IF(W569=0,"-",FORECAST($C$8+W569,Инклинометрия!$B$2:$B$152,Инклинометрия!$A$2:$A$152))</f>
        <v>1331.5528875839168</v>
      </c>
      <c r="AI569" s="107">
        <f>IF(W569=0,"-",FORECAST($C$8,Инклинометрия!$B$2:$B$152,Инклинометрия!$A$2:$A$152))</f>
        <v>1330</v>
      </c>
      <c r="AK569" s="122">
        <f>2*PI()*$C$5*(AT568-AT567)/(LN(AN568/$I$9)*$I$8/$I$7+LN($I$10/AN568)*$I$8/$I$7)</f>
        <v>0</v>
      </c>
      <c r="AL569" s="67">
        <f>AK569*(B569-B568)</f>
        <v>0</v>
      </c>
      <c r="AM569" s="23">
        <f t="shared" si="170"/>
        <v>4.3059540056097682E-2</v>
      </c>
      <c r="AN569" s="26">
        <f>AN568+AK569*(B569-B568)/(2*PI()*$C$5*AN568*$I$11)</f>
        <v>0.12986115207059001</v>
      </c>
      <c r="AO569" s="87">
        <f t="shared" si="164"/>
        <v>111242.59539450394</v>
      </c>
      <c r="AP569" s="87">
        <f>IF(R569+U569&lt;$C$8,0,32*$G$13/$C$12^2*($I$8*R569+$I$6*U569)+32*$G$14/($C$14^2-$C$13^2)*($I$8*S569+$I$6*V569))</f>
        <v>9917.5953945039291</v>
      </c>
      <c r="AQ569" s="66">
        <f>R569*$C$11*$C$9+U569*$C$11*$C$10</f>
        <v>14695380</v>
      </c>
      <c r="AR569" s="66">
        <f>S569*$C$11*$C$9+V569*$C$11*$C$10</f>
        <v>14695380</v>
      </c>
      <c r="AS569" s="87">
        <f>$C$11*(T569*$C$9+W569*$C$10)</f>
        <v>789129.61404581123</v>
      </c>
      <c r="AT569" s="45">
        <f t="shared" si="158"/>
        <v>15595752.209440315</v>
      </c>
      <c r="AU569" s="75"/>
    </row>
    <row r="570" spans="2:47" ht="15" thickBot="1" x14ac:dyDescent="0.35">
      <c r="B570" s="41">
        <f t="shared" si="165"/>
        <v>5390</v>
      </c>
      <c r="C570" s="8">
        <f t="shared" si="166"/>
        <v>53.9</v>
      </c>
      <c r="D570" s="73">
        <f t="shared" si="152"/>
        <v>72.091250000000002</v>
      </c>
      <c r="E570" s="29">
        <f t="shared" si="155"/>
        <v>3996.7160597067891</v>
      </c>
      <c r="F570" s="29">
        <f t="shared" si="159"/>
        <v>7.4150576246875062</v>
      </c>
      <c r="G570" s="29">
        <f t="shared" si="167"/>
        <v>9.9176395730195388</v>
      </c>
      <c r="H570" s="17">
        <f t="shared" si="168"/>
        <v>5345.6077298578102</v>
      </c>
      <c r="I570" s="29">
        <f t="shared" si="160"/>
        <v>2.2250485660981263</v>
      </c>
      <c r="J570" s="29">
        <f t="shared" si="161"/>
        <v>13.949340071223562</v>
      </c>
      <c r="K570" s="32">
        <f>IF((D569+L569+M569-AL569)/($C$21+$C$22)&gt;$C$8,$C$8,(D569+L569+M569-AL569)/($C$21+$C$22))</f>
        <v>1400</v>
      </c>
      <c r="L570" s="97">
        <f t="shared" si="153"/>
        <v>0</v>
      </c>
      <c r="M570" s="96">
        <f t="shared" si="154"/>
        <v>0</v>
      </c>
      <c r="N570" s="98">
        <f t="shared" si="162"/>
        <v>1.7382597742038917</v>
      </c>
      <c r="O570" s="100">
        <f t="shared" si="156"/>
        <v>4.2266987561397071</v>
      </c>
      <c r="P570" s="104">
        <f t="shared" si="163"/>
        <v>18.880500609176615</v>
      </c>
      <c r="Q570" s="102">
        <f t="shared" si="169"/>
        <v>2.8886093440366814E-2</v>
      </c>
      <c r="R570" s="106">
        <f>K570-U570</f>
        <v>0</v>
      </c>
      <c r="S570" s="106">
        <f>IF(K570-H569&lt;0,0,K570-H569)</f>
        <v>0</v>
      </c>
      <c r="T570" s="106">
        <f t="shared" si="157"/>
        <v>98.365381490613771</v>
      </c>
      <c r="U570" s="107">
        <f>IF(S570&gt;0,0,IF(U569+(F570-AL570/$C$23)*$C$22/($C$21+$C$22)&gt;$C$8,$C$8,IF(V570=$C$8,U569+(F570-AL570/$C$23)*$C$22/$C$21,U569+(F570-AL570/$C$23)*$C$22/($C$21+$C$22))))</f>
        <v>1400</v>
      </c>
      <c r="V570" s="107">
        <f>IF(S570=0,IF(V569+(F570-AL570/$C$23)*$C$22/($C$21+$C$22)&gt;$C$8,$C$8,V569+(F570-AL570/$C$23)*$C$22/($C$21+$C$22)),E570)</f>
        <v>1400</v>
      </c>
      <c r="W570" s="203">
        <f>IF(S570&gt;0,0,IF(W569+AL570/$C$23&gt;$F$23,$F$23,W569+AL570/$C$23))</f>
        <v>1.6346185093862227</v>
      </c>
      <c r="X570" s="105" t="str">
        <f>IF(R570=0,"-",IF(U570=0,FORECAST($C$8,Инклинометрия!$B$2:$B$152,Инклинометрия!$A$2:$A$152),FORECAST(R570,Инклинометрия!$B$2:$B$152,Инклинометрия!$A$2:$A$152)))</f>
        <v>-</v>
      </c>
      <c r="Y570" s="105" t="str">
        <f>IF(R570=0,"-",IF(U570=0,FORECAST($C$8-R570,Инклинометрия!$B$2:$B$152,Инклинометрия!$A$2:$A$152),0))</f>
        <v>-</v>
      </c>
      <c r="Z570" s="105" t="str">
        <f>IF(S570=0,"-",FORECAST($C$8,Инклинометрия!$B$2:$B$152,Инклинометрия!$A$2:$A$152))</f>
        <v>-</v>
      </c>
      <c r="AA570" s="105" t="str">
        <f>IF(S570=0,"-",FORECAST($C$8-S570,Инклинометрия!$B$2:$B$152,Инклинометрия!$A$2:$A$152))</f>
        <v>-</v>
      </c>
      <c r="AB570" s="105">
        <f>IF(T570=0,"-",FORECAST($C$6,Инклинометрия!$B$2:$B$152,Инклинометрия!$A$2:$A$152))</f>
        <v>1425</v>
      </c>
      <c r="AC570" s="105">
        <f>IF(R570=0,FORECAST($C$6-T570,Инклинометрия!$B$2:$B$152,Инклинометрия!$A$2:$A$152),FORECAST($C$8,Инклинометрия!$B$2:$B$152,Инклинометрия!$A$2:$A$152))</f>
        <v>1331.5528875839168</v>
      </c>
      <c r="AD570" s="107">
        <f>IF(U570=0,"-",FORECAST($C$8,Инклинометрия!$B$2:$B$152,Инклинометрия!$A$2:$A$152))</f>
        <v>1330</v>
      </c>
      <c r="AE570" s="107">
        <f>IF(U570=0,"-",FORECAST($C$8-U570,Инклинометрия!$B$2:$B$152,Инклинометрия!$A$2:$A$152))</f>
        <v>0</v>
      </c>
      <c r="AF570" s="107">
        <f>FORECAST($C$8-S570,Инклинометрия!$B$2:$B$152,Инклинометрия!$A$2:$A$152)</f>
        <v>1330</v>
      </c>
      <c r="AG570" s="107">
        <f>FORECAST($C$8-(S570+V570),Инклинометрия!$B$2:$B$152,Инклинометрия!$A$2:$A$152)</f>
        <v>0</v>
      </c>
      <c r="AH570" s="107">
        <f>IF(W570=0,"-",FORECAST($C$8+W570,Инклинометрия!$B$2:$B$152,Инклинометрия!$A$2:$A$152))</f>
        <v>1331.5528875839168</v>
      </c>
      <c r="AI570" s="107">
        <f>IF(W570=0,"-",FORECAST($C$8,Инклинометрия!$B$2:$B$152,Инклинометрия!$A$2:$A$152))</f>
        <v>1330</v>
      </c>
      <c r="AK570" s="122">
        <f>2*PI()*$C$5*(AT569-AT568)/(LN(AN569/$I$9)*$I$8/$I$7+LN($I$10/AN569)*$I$8/$I$7)</f>
        <v>0</v>
      </c>
      <c r="AL570" s="67">
        <f>AK570*(B570-B569)</f>
        <v>0</v>
      </c>
      <c r="AM570" s="23">
        <f t="shared" si="170"/>
        <v>4.3059540056097682E-2</v>
      </c>
      <c r="AN570" s="26">
        <f>AN569+AK570*(B570-B569)/(2*PI()*$C$5*AN569*$I$11)</f>
        <v>0.12986115207059001</v>
      </c>
      <c r="AO570" s="87">
        <f t="shared" si="164"/>
        <v>111242.59539450394</v>
      </c>
      <c r="AP570" s="87">
        <f>IF(R570+U570&lt;$C$8,0,32*$G$13/$C$12^2*($I$8*R570+$I$6*U570)+32*$G$14/($C$14^2-$C$13^2)*($I$8*S570+$I$6*V570))</f>
        <v>9917.5953945039291</v>
      </c>
      <c r="AQ570" s="66">
        <f>R570*$C$11*$C$9+U570*$C$11*$C$10</f>
        <v>14695380</v>
      </c>
      <c r="AR570" s="66">
        <f>S570*$C$11*$C$9+V570*$C$11*$C$10</f>
        <v>14695380</v>
      </c>
      <c r="AS570" s="87">
        <f>$C$11*(T570*$C$9+W570*$C$10)</f>
        <v>789129.61404581123</v>
      </c>
      <c r="AT570" s="45">
        <f t="shared" si="158"/>
        <v>15595752.209440315</v>
      </c>
      <c r="AU570" s="75"/>
    </row>
    <row r="571" spans="2:47" ht="15" thickBot="1" x14ac:dyDescent="0.35">
      <c r="B571" s="41">
        <f t="shared" si="165"/>
        <v>5400</v>
      </c>
      <c r="C571" s="8">
        <f t="shared" si="166"/>
        <v>54</v>
      </c>
      <c r="D571" s="73">
        <f t="shared" si="152"/>
        <v>72.224999999999994</v>
      </c>
      <c r="E571" s="29">
        <f t="shared" si="155"/>
        <v>4004.1311173314771</v>
      </c>
      <c r="F571" s="29">
        <f t="shared" si="159"/>
        <v>7.4150576246879609</v>
      </c>
      <c r="G571" s="29">
        <f t="shared" si="167"/>
        <v>9.9176395730201481</v>
      </c>
      <c r="H571" s="17">
        <f t="shared" si="168"/>
        <v>5355.5253694308303</v>
      </c>
      <c r="I571" s="29">
        <f t="shared" si="160"/>
        <v>2.2250485660981263</v>
      </c>
      <c r="J571" s="29">
        <f t="shared" si="161"/>
        <v>13.949340071223991</v>
      </c>
      <c r="K571" s="32">
        <f>IF((D570+L570+M570-AL570)/($C$21+$C$22)&gt;$C$8,$C$8,(D570+L570+M570-AL570)/($C$21+$C$22))</f>
        <v>1400</v>
      </c>
      <c r="L571" s="97">
        <f t="shared" si="153"/>
        <v>0</v>
      </c>
      <c r="M571" s="96">
        <f t="shared" si="154"/>
        <v>0</v>
      </c>
      <c r="N571" s="98">
        <f t="shared" si="162"/>
        <v>1.7382597742038917</v>
      </c>
      <c r="O571" s="100">
        <f t="shared" si="156"/>
        <v>4.2266987561397071</v>
      </c>
      <c r="P571" s="104">
        <f t="shared" si="163"/>
        <v>18.880500609176615</v>
      </c>
      <c r="Q571" s="102">
        <f t="shared" si="169"/>
        <v>2.8886093440366814E-2</v>
      </c>
      <c r="R571" s="106">
        <f>K571-U571</f>
        <v>0</v>
      </c>
      <c r="S571" s="106">
        <f>IF(K571-H570&lt;0,0,K571-H570)</f>
        <v>0</v>
      </c>
      <c r="T571" s="106">
        <f t="shared" si="157"/>
        <v>98.365381490613771</v>
      </c>
      <c r="U571" s="107">
        <f>IF(S571&gt;0,0,IF(U570+(F571-AL571/$C$23)*$C$22/($C$21+$C$22)&gt;$C$8,$C$8,IF(V571=$C$8,U570+(F571-AL571/$C$23)*$C$22/$C$21,U570+(F571-AL571/$C$23)*$C$22/($C$21+$C$22))))</f>
        <v>1400</v>
      </c>
      <c r="V571" s="107">
        <f>IF(S571=0,IF(V570+(F571-AL571/$C$23)*$C$22/($C$21+$C$22)&gt;$C$8,$C$8,V570+(F571-AL571/$C$23)*$C$22/($C$21+$C$22)),E571)</f>
        <v>1400</v>
      </c>
      <c r="W571" s="203">
        <f>IF(S571&gt;0,0,IF(W570+AL571/$C$23&gt;$F$23,$F$23,W570+AL571/$C$23))</f>
        <v>1.6346185093862227</v>
      </c>
      <c r="X571" s="105" t="str">
        <f>IF(R571=0,"-",IF(U571=0,FORECAST($C$8,Инклинометрия!$B$2:$B$152,Инклинометрия!$A$2:$A$152),FORECAST(R571,Инклинометрия!$B$2:$B$152,Инклинометрия!$A$2:$A$152)))</f>
        <v>-</v>
      </c>
      <c r="Y571" s="105" t="str">
        <f>IF(R571=0,"-",IF(U571=0,FORECAST($C$8-R571,Инклинометрия!$B$2:$B$152,Инклинометрия!$A$2:$A$152),0))</f>
        <v>-</v>
      </c>
      <c r="Z571" s="105" t="str">
        <f>IF(S571=0,"-",FORECAST($C$8,Инклинометрия!$B$2:$B$152,Инклинометрия!$A$2:$A$152))</f>
        <v>-</v>
      </c>
      <c r="AA571" s="105" t="str">
        <f>IF(S571=0,"-",FORECAST($C$8-S571,Инклинометрия!$B$2:$B$152,Инклинометрия!$A$2:$A$152))</f>
        <v>-</v>
      </c>
      <c r="AB571" s="105">
        <f>IF(T571=0,"-",FORECAST($C$6,Инклинометрия!$B$2:$B$152,Инклинометрия!$A$2:$A$152))</f>
        <v>1425</v>
      </c>
      <c r="AC571" s="105">
        <f>IF(R571=0,FORECAST($C$6-T571,Инклинометрия!$B$2:$B$152,Инклинометрия!$A$2:$A$152),FORECAST($C$8,Инклинометрия!$B$2:$B$152,Инклинометрия!$A$2:$A$152))</f>
        <v>1331.5528875839168</v>
      </c>
      <c r="AD571" s="107">
        <f>IF(U571=0,"-",FORECAST($C$8,Инклинометрия!$B$2:$B$152,Инклинометрия!$A$2:$A$152))</f>
        <v>1330</v>
      </c>
      <c r="AE571" s="107">
        <f>IF(U571=0,"-",FORECAST($C$8-U571,Инклинометрия!$B$2:$B$152,Инклинометрия!$A$2:$A$152))</f>
        <v>0</v>
      </c>
      <c r="AF571" s="107">
        <f>FORECAST($C$8-S571,Инклинометрия!$B$2:$B$152,Инклинометрия!$A$2:$A$152)</f>
        <v>1330</v>
      </c>
      <c r="AG571" s="107">
        <f>FORECAST($C$8-(S571+V571),Инклинометрия!$B$2:$B$152,Инклинометрия!$A$2:$A$152)</f>
        <v>0</v>
      </c>
      <c r="AH571" s="107">
        <f>IF(W571=0,"-",FORECAST($C$8+W571,Инклинометрия!$B$2:$B$152,Инклинометрия!$A$2:$A$152))</f>
        <v>1331.5528875839168</v>
      </c>
      <c r="AI571" s="107">
        <f>IF(W571=0,"-",FORECAST($C$8,Инклинометрия!$B$2:$B$152,Инклинометрия!$A$2:$A$152))</f>
        <v>1330</v>
      </c>
      <c r="AK571" s="122">
        <f>2*PI()*$C$5*(AT570-AT569)/(LN(AN570/$I$9)*$I$8/$I$7+LN($I$10/AN570)*$I$8/$I$7)</f>
        <v>0</v>
      </c>
      <c r="AL571" s="67">
        <f>AK571*(B571-B570)</f>
        <v>0</v>
      </c>
      <c r="AM571" s="23">
        <f t="shared" si="170"/>
        <v>4.3059540056097682E-2</v>
      </c>
      <c r="AN571" s="26">
        <f>AN570+AK571*(B571-B570)/(2*PI()*$C$5*AN570*$I$11)</f>
        <v>0.12986115207059001</v>
      </c>
      <c r="AO571" s="87">
        <f t="shared" si="164"/>
        <v>111242.59539450394</v>
      </c>
      <c r="AP571" s="87">
        <f>IF(R571+U571&lt;$C$8,0,32*$G$13/$C$12^2*($I$8*R571+$I$6*U571)+32*$G$14/($C$14^2-$C$13^2)*($I$8*S571+$I$6*V571))</f>
        <v>9917.5953945039291</v>
      </c>
      <c r="AQ571" s="66">
        <f>R571*$C$11*$C$9+U571*$C$11*$C$10</f>
        <v>14695380</v>
      </c>
      <c r="AR571" s="66">
        <f>S571*$C$11*$C$9+V571*$C$11*$C$10</f>
        <v>14695380</v>
      </c>
      <c r="AS571" s="87">
        <f>$C$11*(T571*$C$9+W571*$C$10)</f>
        <v>789129.61404581123</v>
      </c>
      <c r="AT571" s="45">
        <f t="shared" si="158"/>
        <v>15595752.209440315</v>
      </c>
      <c r="AU571" s="75"/>
    </row>
    <row r="572" spans="2:47" ht="15" thickBot="1" x14ac:dyDescent="0.35">
      <c r="B572" s="41">
        <f t="shared" si="165"/>
        <v>5410</v>
      </c>
      <c r="C572" s="8">
        <f t="shared" si="166"/>
        <v>54.1</v>
      </c>
      <c r="D572" s="73">
        <f t="shared" si="152"/>
        <v>72.358750000000001</v>
      </c>
      <c r="E572" s="29">
        <f t="shared" si="155"/>
        <v>4011.5461749561655</v>
      </c>
      <c r="F572" s="29">
        <f t="shared" si="159"/>
        <v>7.4150576246884157</v>
      </c>
      <c r="G572" s="29">
        <f t="shared" si="167"/>
        <v>9.9176395730207556</v>
      </c>
      <c r="H572" s="17">
        <f t="shared" si="168"/>
        <v>5365.4430090038513</v>
      </c>
      <c r="I572" s="29">
        <f t="shared" si="160"/>
        <v>2.2250485660981263</v>
      </c>
      <c r="J572" s="29">
        <f t="shared" si="161"/>
        <v>13.949340071224418</v>
      </c>
      <c r="K572" s="32">
        <f>IF((D571+L571+M571-AL571)/($C$21+$C$22)&gt;$C$8,$C$8,(D571+L571+M571-AL571)/($C$21+$C$22))</f>
        <v>1400</v>
      </c>
      <c r="L572" s="97">
        <f t="shared" si="153"/>
        <v>0</v>
      </c>
      <c r="M572" s="96">
        <f t="shared" si="154"/>
        <v>0</v>
      </c>
      <c r="N572" s="98">
        <f t="shared" si="162"/>
        <v>1.7382597742038917</v>
      </c>
      <c r="O572" s="100">
        <f t="shared" si="156"/>
        <v>4.2266987561397071</v>
      </c>
      <c r="P572" s="104">
        <f t="shared" si="163"/>
        <v>18.880500609176615</v>
      </c>
      <c r="Q572" s="102">
        <f t="shared" si="169"/>
        <v>2.8886093440366814E-2</v>
      </c>
      <c r="R572" s="106">
        <f>K572-U572</f>
        <v>0</v>
      </c>
      <c r="S572" s="106">
        <f>IF(K572-H571&lt;0,0,K572-H571)</f>
        <v>0</v>
      </c>
      <c r="T572" s="106">
        <f t="shared" si="157"/>
        <v>98.365381490613771</v>
      </c>
      <c r="U572" s="107">
        <f>IF(S572&gt;0,0,IF(U571+(F572-AL572/$C$23)*$C$22/($C$21+$C$22)&gt;$C$8,$C$8,IF(V572=$C$8,U571+(F572-AL572/$C$23)*$C$22/$C$21,U571+(F572-AL572/$C$23)*$C$22/($C$21+$C$22))))</f>
        <v>1400</v>
      </c>
      <c r="V572" s="107">
        <f>IF(S572=0,IF(V571+(F572-AL572/$C$23)*$C$22/($C$21+$C$22)&gt;$C$8,$C$8,V571+(F572-AL572/$C$23)*$C$22/($C$21+$C$22)),E572)</f>
        <v>1400</v>
      </c>
      <c r="W572" s="203">
        <f>IF(S572&gt;0,0,IF(W571+AL572/$C$23&gt;$F$23,$F$23,W571+AL572/$C$23))</f>
        <v>1.6346185093862227</v>
      </c>
      <c r="X572" s="105" t="str">
        <f>IF(R572=0,"-",IF(U572=0,FORECAST($C$8,Инклинометрия!$B$2:$B$152,Инклинометрия!$A$2:$A$152),FORECAST(R572,Инклинометрия!$B$2:$B$152,Инклинометрия!$A$2:$A$152)))</f>
        <v>-</v>
      </c>
      <c r="Y572" s="105" t="str">
        <f>IF(R572=0,"-",IF(U572=0,FORECAST($C$8-R572,Инклинометрия!$B$2:$B$152,Инклинометрия!$A$2:$A$152),0))</f>
        <v>-</v>
      </c>
      <c r="Z572" s="105" t="str">
        <f>IF(S572=0,"-",FORECAST($C$8,Инклинометрия!$B$2:$B$152,Инклинометрия!$A$2:$A$152))</f>
        <v>-</v>
      </c>
      <c r="AA572" s="105" t="str">
        <f>IF(S572=0,"-",FORECAST($C$8-S572,Инклинометрия!$B$2:$B$152,Инклинометрия!$A$2:$A$152))</f>
        <v>-</v>
      </c>
      <c r="AB572" s="105">
        <f>IF(T572=0,"-",FORECAST($C$6,Инклинометрия!$B$2:$B$152,Инклинометрия!$A$2:$A$152))</f>
        <v>1425</v>
      </c>
      <c r="AC572" s="105">
        <f>IF(R572=0,FORECAST($C$6-T572,Инклинометрия!$B$2:$B$152,Инклинометрия!$A$2:$A$152),FORECAST($C$8,Инклинометрия!$B$2:$B$152,Инклинометрия!$A$2:$A$152))</f>
        <v>1331.5528875839168</v>
      </c>
      <c r="AD572" s="107">
        <f>IF(U572=0,"-",FORECAST($C$8,Инклинометрия!$B$2:$B$152,Инклинометрия!$A$2:$A$152))</f>
        <v>1330</v>
      </c>
      <c r="AE572" s="107">
        <f>IF(U572=0,"-",FORECAST($C$8-U572,Инклинометрия!$B$2:$B$152,Инклинометрия!$A$2:$A$152))</f>
        <v>0</v>
      </c>
      <c r="AF572" s="107">
        <f>FORECAST($C$8-S572,Инклинометрия!$B$2:$B$152,Инклинометрия!$A$2:$A$152)</f>
        <v>1330</v>
      </c>
      <c r="AG572" s="107">
        <f>FORECAST($C$8-(S572+V572),Инклинометрия!$B$2:$B$152,Инклинометрия!$A$2:$A$152)</f>
        <v>0</v>
      </c>
      <c r="AH572" s="107">
        <f>IF(W572=0,"-",FORECAST($C$8+W572,Инклинометрия!$B$2:$B$152,Инклинометрия!$A$2:$A$152))</f>
        <v>1331.5528875839168</v>
      </c>
      <c r="AI572" s="107">
        <f>IF(W572=0,"-",FORECAST($C$8,Инклинометрия!$B$2:$B$152,Инклинометрия!$A$2:$A$152))</f>
        <v>1330</v>
      </c>
      <c r="AK572" s="122">
        <f>2*PI()*$C$5*(AT571-AT570)/(LN(AN571/$I$9)*$I$8/$I$7+LN($I$10/AN571)*$I$8/$I$7)</f>
        <v>0</v>
      </c>
      <c r="AL572" s="67">
        <f>AK572*(B572-B571)</f>
        <v>0</v>
      </c>
      <c r="AM572" s="23">
        <f t="shared" si="170"/>
        <v>4.3059540056097682E-2</v>
      </c>
      <c r="AN572" s="26">
        <f>AN571+AK572*(B572-B571)/(2*PI()*$C$5*AN571*$I$11)</f>
        <v>0.12986115207059001</v>
      </c>
      <c r="AO572" s="87">
        <f t="shared" si="164"/>
        <v>111242.59539450394</v>
      </c>
      <c r="AP572" s="87">
        <f>IF(R572+U572&lt;$C$8,0,32*$G$13/$C$12^2*($I$8*R572+$I$6*U572)+32*$G$14/($C$14^2-$C$13^2)*($I$8*S572+$I$6*V572))</f>
        <v>9917.5953945039291</v>
      </c>
      <c r="AQ572" s="66">
        <f>R572*$C$11*$C$9+U572*$C$11*$C$10</f>
        <v>14695380</v>
      </c>
      <c r="AR572" s="66">
        <f>S572*$C$11*$C$9+V572*$C$11*$C$10</f>
        <v>14695380</v>
      </c>
      <c r="AS572" s="87">
        <f>$C$11*(T572*$C$9+W572*$C$10)</f>
        <v>789129.61404581123</v>
      </c>
      <c r="AT572" s="45">
        <f t="shared" si="158"/>
        <v>15595752.209440315</v>
      </c>
      <c r="AU572" s="75"/>
    </row>
    <row r="573" spans="2:47" ht="15" thickBot="1" x14ac:dyDescent="0.35">
      <c r="B573" s="41">
        <f t="shared" si="165"/>
        <v>5420</v>
      </c>
      <c r="C573" s="8">
        <f t="shared" si="166"/>
        <v>54.2</v>
      </c>
      <c r="D573" s="73">
        <f t="shared" si="152"/>
        <v>72.492500000000007</v>
      </c>
      <c r="E573" s="29">
        <f t="shared" si="155"/>
        <v>4018.9612325808534</v>
      </c>
      <c r="F573" s="29">
        <f t="shared" si="159"/>
        <v>7.4150576246879609</v>
      </c>
      <c r="G573" s="29">
        <f t="shared" si="167"/>
        <v>9.9176395730201481</v>
      </c>
      <c r="H573" s="17">
        <f t="shared" si="168"/>
        <v>5375.3606485768714</v>
      </c>
      <c r="I573" s="29">
        <f t="shared" si="160"/>
        <v>2.2250485660981263</v>
      </c>
      <c r="J573" s="29">
        <f t="shared" si="161"/>
        <v>13.949340071223991</v>
      </c>
      <c r="K573" s="32">
        <f>IF((D572+L572+M572-AL572)/($C$21+$C$22)&gt;$C$8,$C$8,(D572+L572+M572-AL572)/($C$21+$C$22))</f>
        <v>1400</v>
      </c>
      <c r="L573" s="97">
        <f t="shared" si="153"/>
        <v>0</v>
      </c>
      <c r="M573" s="96">
        <f t="shared" si="154"/>
        <v>0</v>
      </c>
      <c r="N573" s="98">
        <f t="shared" si="162"/>
        <v>1.7382597742038917</v>
      </c>
      <c r="O573" s="100">
        <f t="shared" si="156"/>
        <v>4.2266987561397071</v>
      </c>
      <c r="P573" s="104">
        <f t="shared" si="163"/>
        <v>18.880500609176615</v>
      </c>
      <c r="Q573" s="102">
        <f t="shared" si="169"/>
        <v>2.8886093440366814E-2</v>
      </c>
      <c r="R573" s="106">
        <f>K573-U573</f>
        <v>0</v>
      </c>
      <c r="S573" s="106">
        <f>IF(K573-H572&lt;0,0,K573-H572)</f>
        <v>0</v>
      </c>
      <c r="T573" s="106">
        <f t="shared" si="157"/>
        <v>98.365381490613771</v>
      </c>
      <c r="U573" s="107">
        <f>IF(S573&gt;0,0,IF(U572+(F573-AL573/$C$23)*$C$22/($C$21+$C$22)&gt;$C$8,$C$8,IF(V573=$C$8,U572+(F573-AL573/$C$23)*$C$22/$C$21,U572+(F573-AL573/$C$23)*$C$22/($C$21+$C$22))))</f>
        <v>1400</v>
      </c>
      <c r="V573" s="107">
        <f>IF(S573=0,IF(V572+(F573-AL573/$C$23)*$C$22/($C$21+$C$22)&gt;$C$8,$C$8,V572+(F573-AL573/$C$23)*$C$22/($C$21+$C$22)),E573)</f>
        <v>1400</v>
      </c>
      <c r="W573" s="203">
        <f>IF(S573&gt;0,0,IF(W572+AL573/$C$23&gt;$F$23,$F$23,W572+AL573/$C$23))</f>
        <v>1.6346185093862227</v>
      </c>
      <c r="X573" s="105" t="str">
        <f>IF(R573=0,"-",IF(U573=0,FORECAST($C$8,Инклинометрия!$B$2:$B$152,Инклинометрия!$A$2:$A$152),FORECAST(R573,Инклинометрия!$B$2:$B$152,Инклинометрия!$A$2:$A$152)))</f>
        <v>-</v>
      </c>
      <c r="Y573" s="105" t="str">
        <f>IF(R573=0,"-",IF(U573=0,FORECAST($C$8-R573,Инклинометрия!$B$2:$B$152,Инклинометрия!$A$2:$A$152),0))</f>
        <v>-</v>
      </c>
      <c r="Z573" s="105" t="str">
        <f>IF(S573=0,"-",FORECAST($C$8,Инклинометрия!$B$2:$B$152,Инклинометрия!$A$2:$A$152))</f>
        <v>-</v>
      </c>
      <c r="AA573" s="105" t="str">
        <f>IF(S573=0,"-",FORECAST($C$8-S573,Инклинометрия!$B$2:$B$152,Инклинометрия!$A$2:$A$152))</f>
        <v>-</v>
      </c>
      <c r="AB573" s="105">
        <f>IF(T573=0,"-",FORECAST($C$6,Инклинометрия!$B$2:$B$152,Инклинометрия!$A$2:$A$152))</f>
        <v>1425</v>
      </c>
      <c r="AC573" s="105">
        <f>IF(R573=0,FORECAST($C$6-T573,Инклинометрия!$B$2:$B$152,Инклинометрия!$A$2:$A$152),FORECAST($C$8,Инклинометрия!$B$2:$B$152,Инклинометрия!$A$2:$A$152))</f>
        <v>1331.5528875839168</v>
      </c>
      <c r="AD573" s="107">
        <f>IF(U573=0,"-",FORECAST($C$8,Инклинометрия!$B$2:$B$152,Инклинометрия!$A$2:$A$152))</f>
        <v>1330</v>
      </c>
      <c r="AE573" s="107">
        <f>IF(U573=0,"-",FORECAST($C$8-U573,Инклинометрия!$B$2:$B$152,Инклинометрия!$A$2:$A$152))</f>
        <v>0</v>
      </c>
      <c r="AF573" s="107">
        <f>FORECAST($C$8-S573,Инклинометрия!$B$2:$B$152,Инклинометрия!$A$2:$A$152)</f>
        <v>1330</v>
      </c>
      <c r="AG573" s="107">
        <f>FORECAST($C$8-(S573+V573),Инклинометрия!$B$2:$B$152,Инклинометрия!$A$2:$A$152)</f>
        <v>0</v>
      </c>
      <c r="AH573" s="107">
        <f>IF(W573=0,"-",FORECAST($C$8+W573,Инклинометрия!$B$2:$B$152,Инклинометрия!$A$2:$A$152))</f>
        <v>1331.5528875839168</v>
      </c>
      <c r="AI573" s="107">
        <f>IF(W573=0,"-",FORECAST($C$8,Инклинометрия!$B$2:$B$152,Инклинометрия!$A$2:$A$152))</f>
        <v>1330</v>
      </c>
      <c r="AK573" s="122">
        <f>2*PI()*$C$5*(AT572-AT571)/(LN(AN572/$I$9)*$I$8/$I$7+LN($I$10/AN572)*$I$8/$I$7)</f>
        <v>0</v>
      </c>
      <c r="AL573" s="67">
        <f>AK573*(B573-B572)</f>
        <v>0</v>
      </c>
      <c r="AM573" s="23">
        <f t="shared" si="170"/>
        <v>4.3059540056097682E-2</v>
      </c>
      <c r="AN573" s="26">
        <f>AN572+AK573*(B573-B572)/(2*PI()*$C$5*AN572*$I$11)</f>
        <v>0.12986115207059001</v>
      </c>
      <c r="AO573" s="87">
        <f t="shared" si="164"/>
        <v>111242.59539450394</v>
      </c>
      <c r="AP573" s="87">
        <f>IF(R573+U573&lt;$C$8,0,32*$G$13/$C$12^2*($I$8*R573+$I$6*U573)+32*$G$14/($C$14^2-$C$13^2)*($I$8*S573+$I$6*V573))</f>
        <v>9917.5953945039291</v>
      </c>
      <c r="AQ573" s="66">
        <f>R573*$C$11*$C$9+U573*$C$11*$C$10</f>
        <v>14695380</v>
      </c>
      <c r="AR573" s="66">
        <f>S573*$C$11*$C$9+V573*$C$11*$C$10</f>
        <v>14695380</v>
      </c>
      <c r="AS573" s="87">
        <f>$C$11*(T573*$C$9+W573*$C$10)</f>
        <v>789129.61404581123</v>
      </c>
      <c r="AT573" s="45">
        <f t="shared" si="158"/>
        <v>15595752.209440315</v>
      </c>
      <c r="AU573" s="75"/>
    </row>
    <row r="574" spans="2:47" ht="15" thickBot="1" x14ac:dyDescent="0.35">
      <c r="B574" s="41">
        <f t="shared" si="165"/>
        <v>5430</v>
      </c>
      <c r="C574" s="8">
        <f t="shared" si="166"/>
        <v>54.300000000000004</v>
      </c>
      <c r="D574" s="73">
        <f t="shared" si="152"/>
        <v>72.626250000000013</v>
      </c>
      <c r="E574" s="29">
        <f t="shared" si="155"/>
        <v>4026.3762902055414</v>
      </c>
      <c r="F574" s="29">
        <f t="shared" si="159"/>
        <v>7.4150576246879609</v>
      </c>
      <c r="G574" s="29">
        <f t="shared" si="167"/>
        <v>9.9176395730201481</v>
      </c>
      <c r="H574" s="17">
        <f t="shared" si="168"/>
        <v>5385.2782881498915</v>
      </c>
      <c r="I574" s="29">
        <f t="shared" si="160"/>
        <v>2.2250485660981263</v>
      </c>
      <c r="J574" s="29">
        <f t="shared" si="161"/>
        <v>13.949340071223991</v>
      </c>
      <c r="K574" s="32">
        <f>IF((D573+L573+M573-AL573)/($C$21+$C$22)&gt;$C$8,$C$8,(D573+L573+M573-AL573)/($C$21+$C$22))</f>
        <v>1400</v>
      </c>
      <c r="L574" s="97">
        <f t="shared" si="153"/>
        <v>0</v>
      </c>
      <c r="M574" s="96">
        <f t="shared" si="154"/>
        <v>0</v>
      </c>
      <c r="N574" s="98">
        <f t="shared" si="162"/>
        <v>1.7382597742038917</v>
      </c>
      <c r="O574" s="100">
        <f t="shared" si="156"/>
        <v>4.2266987561397071</v>
      </c>
      <c r="P574" s="104">
        <f t="shared" si="163"/>
        <v>18.880500609176615</v>
      </c>
      <c r="Q574" s="102">
        <f t="shared" si="169"/>
        <v>2.8886093440366814E-2</v>
      </c>
      <c r="R574" s="106">
        <f>K574-U574</f>
        <v>0</v>
      </c>
      <c r="S574" s="106">
        <f>IF(K574-H573&lt;0,0,K574-H573)</f>
        <v>0</v>
      </c>
      <c r="T574" s="106">
        <f t="shared" si="157"/>
        <v>98.365381490613771</v>
      </c>
      <c r="U574" s="107">
        <f>IF(S574&gt;0,0,IF(U573+(F574-AL574/$C$23)*$C$22/($C$21+$C$22)&gt;$C$8,$C$8,IF(V574=$C$8,U573+(F574-AL574/$C$23)*$C$22/$C$21,U573+(F574-AL574/$C$23)*$C$22/($C$21+$C$22))))</f>
        <v>1400</v>
      </c>
      <c r="V574" s="107">
        <f>IF(S574=0,IF(V573+(F574-AL574/$C$23)*$C$22/($C$21+$C$22)&gt;$C$8,$C$8,V573+(F574-AL574/$C$23)*$C$22/($C$21+$C$22)),E574)</f>
        <v>1400</v>
      </c>
      <c r="W574" s="203">
        <f>IF(S574&gt;0,0,IF(W573+AL574/$C$23&gt;$F$23,$F$23,W573+AL574/$C$23))</f>
        <v>1.6346185093862227</v>
      </c>
      <c r="X574" s="105" t="str">
        <f>IF(R574=0,"-",IF(U574=0,FORECAST($C$8,Инклинометрия!$B$2:$B$152,Инклинометрия!$A$2:$A$152),FORECAST(R574,Инклинометрия!$B$2:$B$152,Инклинометрия!$A$2:$A$152)))</f>
        <v>-</v>
      </c>
      <c r="Y574" s="105" t="str">
        <f>IF(R574=0,"-",IF(U574=0,FORECAST($C$8-R574,Инклинометрия!$B$2:$B$152,Инклинометрия!$A$2:$A$152),0))</f>
        <v>-</v>
      </c>
      <c r="Z574" s="105" t="str">
        <f>IF(S574=0,"-",FORECAST($C$8,Инклинометрия!$B$2:$B$152,Инклинометрия!$A$2:$A$152))</f>
        <v>-</v>
      </c>
      <c r="AA574" s="105" t="str">
        <f>IF(S574=0,"-",FORECAST($C$8-S574,Инклинометрия!$B$2:$B$152,Инклинометрия!$A$2:$A$152))</f>
        <v>-</v>
      </c>
      <c r="AB574" s="105">
        <f>IF(T574=0,"-",FORECAST($C$6,Инклинометрия!$B$2:$B$152,Инклинометрия!$A$2:$A$152))</f>
        <v>1425</v>
      </c>
      <c r="AC574" s="105">
        <f>IF(R574=0,FORECAST($C$6-T574,Инклинометрия!$B$2:$B$152,Инклинометрия!$A$2:$A$152),FORECAST($C$8,Инклинометрия!$B$2:$B$152,Инклинометрия!$A$2:$A$152))</f>
        <v>1331.5528875839168</v>
      </c>
      <c r="AD574" s="107">
        <f>IF(U574=0,"-",FORECAST($C$8,Инклинометрия!$B$2:$B$152,Инклинометрия!$A$2:$A$152))</f>
        <v>1330</v>
      </c>
      <c r="AE574" s="107">
        <f>IF(U574=0,"-",FORECAST($C$8-U574,Инклинометрия!$B$2:$B$152,Инклинометрия!$A$2:$A$152))</f>
        <v>0</v>
      </c>
      <c r="AF574" s="107">
        <f>FORECAST($C$8-S574,Инклинометрия!$B$2:$B$152,Инклинометрия!$A$2:$A$152)</f>
        <v>1330</v>
      </c>
      <c r="AG574" s="107">
        <f>FORECAST($C$8-(S574+V574),Инклинометрия!$B$2:$B$152,Инклинометрия!$A$2:$A$152)</f>
        <v>0</v>
      </c>
      <c r="AH574" s="107">
        <f>IF(W574=0,"-",FORECAST($C$8+W574,Инклинометрия!$B$2:$B$152,Инклинометрия!$A$2:$A$152))</f>
        <v>1331.5528875839168</v>
      </c>
      <c r="AI574" s="107">
        <f>IF(W574=0,"-",FORECAST($C$8,Инклинометрия!$B$2:$B$152,Инклинометрия!$A$2:$A$152))</f>
        <v>1330</v>
      </c>
      <c r="AK574" s="122">
        <f>2*PI()*$C$5*(AT573-AT572)/(LN(AN573/$I$9)*$I$8/$I$7+LN($I$10/AN573)*$I$8/$I$7)</f>
        <v>0</v>
      </c>
      <c r="AL574" s="67">
        <f>AK574*(B574-B573)</f>
        <v>0</v>
      </c>
      <c r="AM574" s="23">
        <f t="shared" si="170"/>
        <v>4.3059540056097682E-2</v>
      </c>
      <c r="AN574" s="26">
        <f>AN573+AK574*(B574-B573)/(2*PI()*$C$5*AN573*$I$11)</f>
        <v>0.12986115207059001</v>
      </c>
      <c r="AO574" s="87">
        <f t="shared" si="164"/>
        <v>111242.59539450394</v>
      </c>
      <c r="AP574" s="87">
        <f>IF(R574+U574&lt;$C$8,0,32*$G$13/$C$12^2*($I$8*R574+$I$6*U574)+32*$G$14/($C$14^2-$C$13^2)*($I$8*S574+$I$6*V574))</f>
        <v>9917.5953945039291</v>
      </c>
      <c r="AQ574" s="66">
        <f>R574*$C$11*$C$9+U574*$C$11*$C$10</f>
        <v>14695380</v>
      </c>
      <c r="AR574" s="66">
        <f>S574*$C$11*$C$9+V574*$C$11*$C$10</f>
        <v>14695380</v>
      </c>
      <c r="AS574" s="87">
        <f>$C$11*(T574*$C$9+W574*$C$10)</f>
        <v>789129.61404581123</v>
      </c>
      <c r="AT574" s="45">
        <f t="shared" si="158"/>
        <v>15595752.209440315</v>
      </c>
      <c r="AU574" s="75"/>
    </row>
    <row r="575" spans="2:47" ht="15" thickBot="1" x14ac:dyDescent="0.35">
      <c r="B575" s="41">
        <f t="shared" si="165"/>
        <v>5440</v>
      </c>
      <c r="C575" s="8">
        <f t="shared" si="166"/>
        <v>54.4</v>
      </c>
      <c r="D575" s="73">
        <f t="shared" si="152"/>
        <v>72.760000000000005</v>
      </c>
      <c r="E575" s="29">
        <f t="shared" si="155"/>
        <v>4033.7913478302289</v>
      </c>
      <c r="F575" s="29">
        <f t="shared" si="159"/>
        <v>7.4150576246875062</v>
      </c>
      <c r="G575" s="29">
        <f t="shared" si="167"/>
        <v>9.9176395730195388</v>
      </c>
      <c r="H575" s="17">
        <f t="shared" si="168"/>
        <v>5395.1959277229107</v>
      </c>
      <c r="I575" s="29">
        <f t="shared" si="160"/>
        <v>2.2250485660981263</v>
      </c>
      <c r="J575" s="29">
        <f t="shared" si="161"/>
        <v>13.949340071223562</v>
      </c>
      <c r="K575" s="32">
        <f>IF((D574+L574+M574-AL574)/($C$21+$C$22)&gt;$C$8,$C$8,(D574+L574+M574-AL574)/($C$21+$C$22))</f>
        <v>1400</v>
      </c>
      <c r="L575" s="97">
        <f t="shared" si="153"/>
        <v>0</v>
      </c>
      <c r="M575" s="96">
        <f t="shared" si="154"/>
        <v>0</v>
      </c>
      <c r="N575" s="98">
        <f t="shared" si="162"/>
        <v>1.7382597742038917</v>
      </c>
      <c r="O575" s="100">
        <f t="shared" si="156"/>
        <v>4.2266987561397071</v>
      </c>
      <c r="P575" s="104">
        <f t="shared" si="163"/>
        <v>18.880500609176615</v>
      </c>
      <c r="Q575" s="102">
        <f t="shared" si="169"/>
        <v>2.8886093440366814E-2</v>
      </c>
      <c r="R575" s="106">
        <f>K575-U575</f>
        <v>0</v>
      </c>
      <c r="S575" s="106">
        <f>IF(K575-H574&lt;0,0,K575-H574)</f>
        <v>0</v>
      </c>
      <c r="T575" s="106">
        <f t="shared" si="157"/>
        <v>98.365381490613771</v>
      </c>
      <c r="U575" s="107">
        <f>IF(S575&gt;0,0,IF(U574+(F575-AL575/$C$23)*$C$22/($C$21+$C$22)&gt;$C$8,$C$8,IF(V575=$C$8,U574+(F575-AL575/$C$23)*$C$22/$C$21,U574+(F575-AL575/$C$23)*$C$22/($C$21+$C$22))))</f>
        <v>1400</v>
      </c>
      <c r="V575" s="107">
        <f>IF(S575=0,IF(V574+(F575-AL575/$C$23)*$C$22/($C$21+$C$22)&gt;$C$8,$C$8,V574+(F575-AL575/$C$23)*$C$22/($C$21+$C$22)),E575)</f>
        <v>1400</v>
      </c>
      <c r="W575" s="203">
        <f>IF(S575&gt;0,0,IF(W574+AL575/$C$23&gt;$F$23,$F$23,W574+AL575/$C$23))</f>
        <v>1.6346185093862227</v>
      </c>
      <c r="X575" s="105" t="str">
        <f>IF(R575=0,"-",IF(U575=0,FORECAST($C$8,Инклинометрия!$B$2:$B$152,Инклинометрия!$A$2:$A$152),FORECAST(R575,Инклинометрия!$B$2:$B$152,Инклинометрия!$A$2:$A$152)))</f>
        <v>-</v>
      </c>
      <c r="Y575" s="105" t="str">
        <f>IF(R575=0,"-",IF(U575=0,FORECAST($C$8-R575,Инклинометрия!$B$2:$B$152,Инклинометрия!$A$2:$A$152),0))</f>
        <v>-</v>
      </c>
      <c r="Z575" s="105" t="str">
        <f>IF(S575=0,"-",FORECAST($C$8,Инклинометрия!$B$2:$B$152,Инклинометрия!$A$2:$A$152))</f>
        <v>-</v>
      </c>
      <c r="AA575" s="105" t="str">
        <f>IF(S575=0,"-",FORECAST($C$8-S575,Инклинометрия!$B$2:$B$152,Инклинометрия!$A$2:$A$152))</f>
        <v>-</v>
      </c>
      <c r="AB575" s="105">
        <f>IF(T575=0,"-",FORECAST($C$6,Инклинометрия!$B$2:$B$152,Инклинометрия!$A$2:$A$152))</f>
        <v>1425</v>
      </c>
      <c r="AC575" s="105">
        <f>IF(R575=0,FORECAST($C$6-T575,Инклинометрия!$B$2:$B$152,Инклинометрия!$A$2:$A$152),FORECAST($C$8,Инклинометрия!$B$2:$B$152,Инклинометрия!$A$2:$A$152))</f>
        <v>1331.5528875839168</v>
      </c>
      <c r="AD575" s="107">
        <f>IF(U575=0,"-",FORECAST($C$8,Инклинометрия!$B$2:$B$152,Инклинометрия!$A$2:$A$152))</f>
        <v>1330</v>
      </c>
      <c r="AE575" s="107">
        <f>IF(U575=0,"-",FORECAST($C$8-U575,Инклинометрия!$B$2:$B$152,Инклинометрия!$A$2:$A$152))</f>
        <v>0</v>
      </c>
      <c r="AF575" s="107">
        <f>FORECAST($C$8-S575,Инклинометрия!$B$2:$B$152,Инклинометрия!$A$2:$A$152)</f>
        <v>1330</v>
      </c>
      <c r="AG575" s="107">
        <f>FORECAST($C$8-(S575+V575),Инклинометрия!$B$2:$B$152,Инклинометрия!$A$2:$A$152)</f>
        <v>0</v>
      </c>
      <c r="AH575" s="107">
        <f>IF(W575=0,"-",FORECAST($C$8+W575,Инклинометрия!$B$2:$B$152,Инклинометрия!$A$2:$A$152))</f>
        <v>1331.5528875839168</v>
      </c>
      <c r="AI575" s="107">
        <f>IF(W575=0,"-",FORECAST($C$8,Инклинометрия!$B$2:$B$152,Инклинометрия!$A$2:$A$152))</f>
        <v>1330</v>
      </c>
      <c r="AK575" s="122">
        <f>2*PI()*$C$5*(AT574-AT573)/(LN(AN574/$I$9)*$I$8/$I$7+LN($I$10/AN574)*$I$8/$I$7)</f>
        <v>0</v>
      </c>
      <c r="AL575" s="67">
        <f>AK575*(B575-B574)</f>
        <v>0</v>
      </c>
      <c r="AM575" s="23">
        <f t="shared" si="170"/>
        <v>4.3059540056097682E-2</v>
      </c>
      <c r="AN575" s="26">
        <f>AN574+AK575*(B575-B574)/(2*PI()*$C$5*AN574*$I$11)</f>
        <v>0.12986115207059001</v>
      </c>
      <c r="AO575" s="87">
        <f t="shared" si="164"/>
        <v>111242.59539450394</v>
      </c>
      <c r="AP575" s="87">
        <f>IF(R575+U575&lt;$C$8,0,32*$G$13/$C$12^2*($I$8*R575+$I$6*U575)+32*$G$14/($C$14^2-$C$13^2)*($I$8*S575+$I$6*V575))</f>
        <v>9917.5953945039291</v>
      </c>
      <c r="AQ575" s="66">
        <f>R575*$C$11*$C$9+U575*$C$11*$C$10</f>
        <v>14695380</v>
      </c>
      <c r="AR575" s="66">
        <f>S575*$C$11*$C$9+V575*$C$11*$C$10</f>
        <v>14695380</v>
      </c>
      <c r="AS575" s="87">
        <f>$C$11*(T575*$C$9+W575*$C$10)</f>
        <v>789129.61404581123</v>
      </c>
      <c r="AT575" s="45">
        <f t="shared" si="158"/>
        <v>15595752.209440315</v>
      </c>
      <c r="AU575" s="75"/>
    </row>
    <row r="576" spans="2:47" ht="15" thickBot="1" x14ac:dyDescent="0.35">
      <c r="B576" s="41">
        <f t="shared" si="165"/>
        <v>5450</v>
      </c>
      <c r="C576" s="8">
        <f t="shared" si="166"/>
        <v>54.5</v>
      </c>
      <c r="D576" s="73">
        <f t="shared" si="152"/>
        <v>72.893749999999997</v>
      </c>
      <c r="E576" s="29">
        <f t="shared" si="155"/>
        <v>4041.2064054549169</v>
      </c>
      <c r="F576" s="29">
        <f t="shared" si="159"/>
        <v>7.4150576246879609</v>
      </c>
      <c r="G576" s="29">
        <f t="shared" si="167"/>
        <v>9.9176395730201481</v>
      </c>
      <c r="H576" s="17">
        <f t="shared" si="168"/>
        <v>5405.1135672959308</v>
      </c>
      <c r="I576" s="29">
        <f t="shared" si="160"/>
        <v>2.2250485660981263</v>
      </c>
      <c r="J576" s="29">
        <f t="shared" si="161"/>
        <v>13.949340071223991</v>
      </c>
      <c r="K576" s="32">
        <f>IF((D575+L575+M575-AL575)/($C$21+$C$22)&gt;$C$8,$C$8,(D575+L575+M575-AL575)/($C$21+$C$22))</f>
        <v>1400</v>
      </c>
      <c r="L576" s="97">
        <f t="shared" si="153"/>
        <v>0</v>
      </c>
      <c r="M576" s="96">
        <f t="shared" si="154"/>
        <v>0</v>
      </c>
      <c r="N576" s="98">
        <f t="shared" si="162"/>
        <v>1.7382597742038917</v>
      </c>
      <c r="O576" s="100">
        <f t="shared" si="156"/>
        <v>4.2266987561397071</v>
      </c>
      <c r="P576" s="104">
        <f t="shared" si="163"/>
        <v>18.880500609176615</v>
      </c>
      <c r="Q576" s="102">
        <f t="shared" si="169"/>
        <v>2.8886093440366814E-2</v>
      </c>
      <c r="R576" s="106">
        <f>K576-U576</f>
        <v>0</v>
      </c>
      <c r="S576" s="106">
        <f>IF(K576-H575&lt;0,0,K576-H575)</f>
        <v>0</v>
      </c>
      <c r="T576" s="106">
        <f t="shared" si="157"/>
        <v>98.365381490613771</v>
      </c>
      <c r="U576" s="107">
        <f>IF(S576&gt;0,0,IF(U575+(F576-AL576/$C$23)*$C$22/($C$21+$C$22)&gt;$C$8,$C$8,IF(V576=$C$8,U575+(F576-AL576/$C$23)*$C$22/$C$21,U575+(F576-AL576/$C$23)*$C$22/($C$21+$C$22))))</f>
        <v>1400</v>
      </c>
      <c r="V576" s="107">
        <f>IF(S576=0,IF(V575+(F576-AL576/$C$23)*$C$22/($C$21+$C$22)&gt;$C$8,$C$8,V575+(F576-AL576/$C$23)*$C$22/($C$21+$C$22)),E576)</f>
        <v>1400</v>
      </c>
      <c r="W576" s="203">
        <f>IF(S576&gt;0,0,IF(W575+AL576/$C$23&gt;$F$23,$F$23,W575+AL576/$C$23))</f>
        <v>1.6346185093862227</v>
      </c>
      <c r="X576" s="105" t="str">
        <f>IF(R576=0,"-",IF(U576=0,FORECAST($C$8,Инклинометрия!$B$2:$B$152,Инклинометрия!$A$2:$A$152),FORECAST(R576,Инклинометрия!$B$2:$B$152,Инклинометрия!$A$2:$A$152)))</f>
        <v>-</v>
      </c>
      <c r="Y576" s="105" t="str">
        <f>IF(R576=0,"-",IF(U576=0,FORECAST($C$8-R576,Инклинометрия!$B$2:$B$152,Инклинометрия!$A$2:$A$152),0))</f>
        <v>-</v>
      </c>
      <c r="Z576" s="105" t="str">
        <f>IF(S576=0,"-",FORECAST($C$8,Инклинометрия!$B$2:$B$152,Инклинометрия!$A$2:$A$152))</f>
        <v>-</v>
      </c>
      <c r="AA576" s="105" t="str">
        <f>IF(S576=0,"-",FORECAST($C$8-S576,Инклинометрия!$B$2:$B$152,Инклинометрия!$A$2:$A$152))</f>
        <v>-</v>
      </c>
      <c r="AB576" s="105">
        <f>IF(T576=0,"-",FORECAST($C$6,Инклинометрия!$B$2:$B$152,Инклинометрия!$A$2:$A$152))</f>
        <v>1425</v>
      </c>
      <c r="AC576" s="105">
        <f>IF(R576=0,FORECAST($C$6-T576,Инклинометрия!$B$2:$B$152,Инклинометрия!$A$2:$A$152),FORECAST($C$8,Инклинометрия!$B$2:$B$152,Инклинометрия!$A$2:$A$152))</f>
        <v>1331.5528875839168</v>
      </c>
      <c r="AD576" s="107">
        <f>IF(U576=0,"-",FORECAST($C$8,Инклинометрия!$B$2:$B$152,Инклинометрия!$A$2:$A$152))</f>
        <v>1330</v>
      </c>
      <c r="AE576" s="107">
        <f>IF(U576=0,"-",FORECAST($C$8-U576,Инклинометрия!$B$2:$B$152,Инклинометрия!$A$2:$A$152))</f>
        <v>0</v>
      </c>
      <c r="AF576" s="107">
        <f>FORECAST($C$8-S576,Инклинометрия!$B$2:$B$152,Инклинометрия!$A$2:$A$152)</f>
        <v>1330</v>
      </c>
      <c r="AG576" s="107">
        <f>FORECAST($C$8-(S576+V576),Инклинометрия!$B$2:$B$152,Инклинометрия!$A$2:$A$152)</f>
        <v>0</v>
      </c>
      <c r="AH576" s="107">
        <f>IF(W576=0,"-",FORECAST($C$8+W576,Инклинометрия!$B$2:$B$152,Инклинометрия!$A$2:$A$152))</f>
        <v>1331.5528875839168</v>
      </c>
      <c r="AI576" s="107">
        <f>IF(W576=0,"-",FORECAST($C$8,Инклинометрия!$B$2:$B$152,Инклинометрия!$A$2:$A$152))</f>
        <v>1330</v>
      </c>
      <c r="AK576" s="122">
        <f>2*PI()*$C$5*(AT575-AT574)/(LN(AN575/$I$9)*$I$8/$I$7+LN($I$10/AN575)*$I$8/$I$7)</f>
        <v>0</v>
      </c>
      <c r="AL576" s="67">
        <f>AK576*(B576-B575)</f>
        <v>0</v>
      </c>
      <c r="AM576" s="23">
        <f t="shared" si="170"/>
        <v>4.3059540056097682E-2</v>
      </c>
      <c r="AN576" s="26">
        <f>AN575+AK576*(B576-B575)/(2*PI()*$C$5*AN575*$I$11)</f>
        <v>0.12986115207059001</v>
      </c>
      <c r="AO576" s="87">
        <f t="shared" si="164"/>
        <v>111242.59539450394</v>
      </c>
      <c r="AP576" s="87">
        <f>IF(R576+U576&lt;$C$8,0,32*$G$13/$C$12^2*($I$8*R576+$I$6*U576)+32*$G$14/($C$14^2-$C$13^2)*($I$8*S576+$I$6*V576))</f>
        <v>9917.5953945039291</v>
      </c>
      <c r="AQ576" s="66">
        <f>R576*$C$11*$C$9+U576*$C$11*$C$10</f>
        <v>14695380</v>
      </c>
      <c r="AR576" s="66">
        <f>S576*$C$11*$C$9+V576*$C$11*$C$10</f>
        <v>14695380</v>
      </c>
      <c r="AS576" s="87">
        <f>$C$11*(T576*$C$9+W576*$C$10)</f>
        <v>789129.61404581123</v>
      </c>
      <c r="AT576" s="45">
        <f t="shared" si="158"/>
        <v>15595752.209440315</v>
      </c>
      <c r="AU576" s="75"/>
    </row>
    <row r="577" spans="2:47" ht="15" thickBot="1" x14ac:dyDescent="0.35">
      <c r="B577" s="41">
        <f t="shared" si="165"/>
        <v>5460</v>
      </c>
      <c r="C577" s="8">
        <f t="shared" si="166"/>
        <v>54.6</v>
      </c>
      <c r="D577" s="73">
        <f t="shared" si="152"/>
        <v>73.027500000000003</v>
      </c>
      <c r="E577" s="29">
        <f t="shared" si="155"/>
        <v>4048.6214630796048</v>
      </c>
      <c r="F577" s="29">
        <f t="shared" si="159"/>
        <v>7.4150576246879609</v>
      </c>
      <c r="G577" s="29">
        <f t="shared" si="167"/>
        <v>9.9176395730201481</v>
      </c>
      <c r="H577" s="17">
        <f t="shared" si="168"/>
        <v>5415.0312068689509</v>
      </c>
      <c r="I577" s="29">
        <f t="shared" si="160"/>
        <v>2.2250485660981263</v>
      </c>
      <c r="J577" s="29">
        <f t="shared" si="161"/>
        <v>13.949340071223991</v>
      </c>
      <c r="K577" s="32">
        <f>IF((D576+L576+M576-AL576)/($C$21+$C$22)&gt;$C$8,$C$8,(D576+L576+M576-AL576)/($C$21+$C$22))</f>
        <v>1400</v>
      </c>
      <c r="L577" s="97">
        <f t="shared" si="153"/>
        <v>0</v>
      </c>
      <c r="M577" s="96">
        <f t="shared" si="154"/>
        <v>0</v>
      </c>
      <c r="N577" s="98">
        <f t="shared" si="162"/>
        <v>1.7382597742038917</v>
      </c>
      <c r="O577" s="100">
        <f t="shared" si="156"/>
        <v>4.2266987561397071</v>
      </c>
      <c r="P577" s="104">
        <f t="shared" si="163"/>
        <v>18.880500609176615</v>
      </c>
      <c r="Q577" s="102">
        <f t="shared" si="169"/>
        <v>2.8886093440366814E-2</v>
      </c>
      <c r="R577" s="106">
        <f>K577-U577</f>
        <v>0</v>
      </c>
      <c r="S577" s="106">
        <f>IF(K577-H576&lt;0,0,K577-H576)</f>
        <v>0</v>
      </c>
      <c r="T577" s="106">
        <f t="shared" si="157"/>
        <v>98.365381490613771</v>
      </c>
      <c r="U577" s="107">
        <f>IF(S577&gt;0,0,IF(U576+(F577-AL577/$C$23)*$C$22/($C$21+$C$22)&gt;$C$8,$C$8,IF(V577=$C$8,U576+(F577-AL577/$C$23)*$C$22/$C$21,U576+(F577-AL577/$C$23)*$C$22/($C$21+$C$22))))</f>
        <v>1400</v>
      </c>
      <c r="V577" s="107">
        <f>IF(S577=0,IF(V576+(F577-AL577/$C$23)*$C$22/($C$21+$C$22)&gt;$C$8,$C$8,V576+(F577-AL577/$C$23)*$C$22/($C$21+$C$22)),E577)</f>
        <v>1400</v>
      </c>
      <c r="W577" s="203">
        <f>IF(S577&gt;0,0,IF(W576+AL577/$C$23&gt;$F$23,$F$23,W576+AL577/$C$23))</f>
        <v>1.6346185093862227</v>
      </c>
      <c r="X577" s="105" t="str">
        <f>IF(R577=0,"-",IF(U577=0,FORECAST($C$8,Инклинометрия!$B$2:$B$152,Инклинометрия!$A$2:$A$152),FORECAST(R577,Инклинометрия!$B$2:$B$152,Инклинометрия!$A$2:$A$152)))</f>
        <v>-</v>
      </c>
      <c r="Y577" s="105" t="str">
        <f>IF(R577=0,"-",IF(U577=0,FORECAST($C$8-R577,Инклинометрия!$B$2:$B$152,Инклинометрия!$A$2:$A$152),0))</f>
        <v>-</v>
      </c>
      <c r="Z577" s="105" t="str">
        <f>IF(S577=0,"-",FORECAST($C$8,Инклинометрия!$B$2:$B$152,Инклинометрия!$A$2:$A$152))</f>
        <v>-</v>
      </c>
      <c r="AA577" s="105" t="str">
        <f>IF(S577=0,"-",FORECAST($C$8-S577,Инклинометрия!$B$2:$B$152,Инклинометрия!$A$2:$A$152))</f>
        <v>-</v>
      </c>
      <c r="AB577" s="105">
        <f>IF(T577=0,"-",FORECAST($C$6,Инклинометрия!$B$2:$B$152,Инклинометрия!$A$2:$A$152))</f>
        <v>1425</v>
      </c>
      <c r="AC577" s="105">
        <f>IF(R577=0,FORECAST($C$6-T577,Инклинометрия!$B$2:$B$152,Инклинометрия!$A$2:$A$152),FORECAST($C$8,Инклинометрия!$B$2:$B$152,Инклинометрия!$A$2:$A$152))</f>
        <v>1331.5528875839168</v>
      </c>
      <c r="AD577" s="107">
        <f>IF(U577=0,"-",FORECAST($C$8,Инклинометрия!$B$2:$B$152,Инклинометрия!$A$2:$A$152))</f>
        <v>1330</v>
      </c>
      <c r="AE577" s="107">
        <f>IF(U577=0,"-",FORECAST($C$8-U577,Инклинометрия!$B$2:$B$152,Инклинометрия!$A$2:$A$152))</f>
        <v>0</v>
      </c>
      <c r="AF577" s="107">
        <f>FORECAST($C$8-S577,Инклинометрия!$B$2:$B$152,Инклинометрия!$A$2:$A$152)</f>
        <v>1330</v>
      </c>
      <c r="AG577" s="107">
        <f>FORECAST($C$8-(S577+V577),Инклинометрия!$B$2:$B$152,Инклинометрия!$A$2:$A$152)</f>
        <v>0</v>
      </c>
      <c r="AH577" s="107">
        <f>IF(W577=0,"-",FORECAST($C$8+W577,Инклинометрия!$B$2:$B$152,Инклинометрия!$A$2:$A$152))</f>
        <v>1331.5528875839168</v>
      </c>
      <c r="AI577" s="107">
        <f>IF(W577=0,"-",FORECAST($C$8,Инклинометрия!$B$2:$B$152,Инклинометрия!$A$2:$A$152))</f>
        <v>1330</v>
      </c>
      <c r="AK577" s="122">
        <f>2*PI()*$C$5*(AT576-AT575)/(LN(AN576/$I$9)*$I$8/$I$7+LN($I$10/AN576)*$I$8/$I$7)</f>
        <v>0</v>
      </c>
      <c r="AL577" s="67">
        <f>AK577*(B577-B576)</f>
        <v>0</v>
      </c>
      <c r="AM577" s="23">
        <f t="shared" si="170"/>
        <v>4.3059540056097682E-2</v>
      </c>
      <c r="AN577" s="26">
        <f>AN576+AK577*(B577-B576)/(2*PI()*$C$5*AN576*$I$11)</f>
        <v>0.12986115207059001</v>
      </c>
      <c r="AO577" s="87">
        <f t="shared" si="164"/>
        <v>111242.59539450394</v>
      </c>
      <c r="AP577" s="87">
        <f>IF(R577+U577&lt;$C$8,0,32*$G$13/$C$12^2*($I$8*R577+$I$6*U577)+32*$G$14/($C$14^2-$C$13^2)*($I$8*S577+$I$6*V577))</f>
        <v>9917.5953945039291</v>
      </c>
      <c r="AQ577" s="66">
        <f>R577*$C$11*$C$9+U577*$C$11*$C$10</f>
        <v>14695380</v>
      </c>
      <c r="AR577" s="66">
        <f>S577*$C$11*$C$9+V577*$C$11*$C$10</f>
        <v>14695380</v>
      </c>
      <c r="AS577" s="87">
        <f>$C$11*(T577*$C$9+W577*$C$10)</f>
        <v>789129.61404581123</v>
      </c>
      <c r="AT577" s="45">
        <f t="shared" si="158"/>
        <v>15595752.209440315</v>
      </c>
      <c r="AU577" s="75"/>
    </row>
    <row r="578" spans="2:47" ht="15" thickBot="1" x14ac:dyDescent="0.35">
      <c r="B578" s="41">
        <f t="shared" si="165"/>
        <v>5470</v>
      </c>
      <c r="C578" s="8">
        <f t="shared" si="166"/>
        <v>54.7</v>
      </c>
      <c r="D578" s="73">
        <f t="shared" si="152"/>
        <v>73.161249999999995</v>
      </c>
      <c r="E578" s="29">
        <f t="shared" si="155"/>
        <v>4056.0365207042928</v>
      </c>
      <c r="F578" s="29">
        <f t="shared" si="159"/>
        <v>7.4150576246879609</v>
      </c>
      <c r="G578" s="29">
        <f t="shared" si="167"/>
        <v>9.9176395730201481</v>
      </c>
      <c r="H578" s="17">
        <f t="shared" si="168"/>
        <v>5424.948846441971</v>
      </c>
      <c r="I578" s="29">
        <f t="shared" si="160"/>
        <v>2.2250485660981263</v>
      </c>
      <c r="J578" s="29">
        <f t="shared" si="161"/>
        <v>13.949340071223991</v>
      </c>
      <c r="K578" s="32">
        <f>IF((D577+L577+M577-AL577)/($C$21+$C$22)&gt;$C$8,$C$8,(D577+L577+M577-AL577)/($C$21+$C$22))</f>
        <v>1400</v>
      </c>
      <c r="L578" s="97">
        <f t="shared" si="153"/>
        <v>0</v>
      </c>
      <c r="M578" s="96">
        <f t="shared" si="154"/>
        <v>0</v>
      </c>
      <c r="N578" s="98">
        <f t="shared" si="162"/>
        <v>1.7382597742038917</v>
      </c>
      <c r="O578" s="100">
        <f t="shared" si="156"/>
        <v>4.2266987561397071</v>
      </c>
      <c r="P578" s="104">
        <f t="shared" si="163"/>
        <v>18.880500609176615</v>
      </c>
      <c r="Q578" s="102">
        <f t="shared" si="169"/>
        <v>2.8886093440366814E-2</v>
      </c>
      <c r="R578" s="106">
        <f>K578-U578</f>
        <v>0</v>
      </c>
      <c r="S578" s="106">
        <f>IF(K578-H577&lt;0,0,K578-H577)</f>
        <v>0</v>
      </c>
      <c r="T578" s="106">
        <f t="shared" si="157"/>
        <v>98.365381490613771</v>
      </c>
      <c r="U578" s="107">
        <f>IF(S578&gt;0,0,IF(U577+(F578-AL578/$C$23)*$C$22/($C$21+$C$22)&gt;$C$8,$C$8,IF(V578=$C$8,U577+(F578-AL578/$C$23)*$C$22/$C$21,U577+(F578-AL578/$C$23)*$C$22/($C$21+$C$22))))</f>
        <v>1400</v>
      </c>
      <c r="V578" s="107">
        <f>IF(S578=0,IF(V577+(F578-AL578/$C$23)*$C$22/($C$21+$C$22)&gt;$C$8,$C$8,V577+(F578-AL578/$C$23)*$C$22/($C$21+$C$22)),E578)</f>
        <v>1400</v>
      </c>
      <c r="W578" s="203">
        <f>IF(S578&gt;0,0,IF(W577+AL578/$C$23&gt;$F$23,$F$23,W577+AL578/$C$23))</f>
        <v>1.6346185093862227</v>
      </c>
      <c r="X578" s="105" t="str">
        <f>IF(R578=0,"-",IF(U578=0,FORECAST($C$8,Инклинометрия!$B$2:$B$152,Инклинометрия!$A$2:$A$152),FORECAST(R578,Инклинометрия!$B$2:$B$152,Инклинометрия!$A$2:$A$152)))</f>
        <v>-</v>
      </c>
      <c r="Y578" s="105" t="str">
        <f>IF(R578=0,"-",IF(U578=0,FORECAST($C$8-R578,Инклинометрия!$B$2:$B$152,Инклинометрия!$A$2:$A$152),0))</f>
        <v>-</v>
      </c>
      <c r="Z578" s="105" t="str">
        <f>IF(S578=0,"-",FORECAST($C$8,Инклинометрия!$B$2:$B$152,Инклинометрия!$A$2:$A$152))</f>
        <v>-</v>
      </c>
      <c r="AA578" s="105" t="str">
        <f>IF(S578=0,"-",FORECAST($C$8-S578,Инклинометрия!$B$2:$B$152,Инклинометрия!$A$2:$A$152))</f>
        <v>-</v>
      </c>
      <c r="AB578" s="105">
        <f>IF(T578=0,"-",FORECAST($C$6,Инклинометрия!$B$2:$B$152,Инклинометрия!$A$2:$A$152))</f>
        <v>1425</v>
      </c>
      <c r="AC578" s="105">
        <f>IF(R578=0,FORECAST($C$6-T578,Инклинометрия!$B$2:$B$152,Инклинометрия!$A$2:$A$152),FORECAST($C$8,Инклинометрия!$B$2:$B$152,Инклинометрия!$A$2:$A$152))</f>
        <v>1331.5528875839168</v>
      </c>
      <c r="AD578" s="107">
        <f>IF(U578=0,"-",FORECAST($C$8,Инклинометрия!$B$2:$B$152,Инклинометрия!$A$2:$A$152))</f>
        <v>1330</v>
      </c>
      <c r="AE578" s="107">
        <f>IF(U578=0,"-",FORECAST($C$8-U578,Инклинометрия!$B$2:$B$152,Инклинометрия!$A$2:$A$152))</f>
        <v>0</v>
      </c>
      <c r="AF578" s="107">
        <f>FORECAST($C$8-S578,Инклинометрия!$B$2:$B$152,Инклинометрия!$A$2:$A$152)</f>
        <v>1330</v>
      </c>
      <c r="AG578" s="107">
        <f>FORECAST($C$8-(S578+V578),Инклинометрия!$B$2:$B$152,Инклинометрия!$A$2:$A$152)</f>
        <v>0</v>
      </c>
      <c r="AH578" s="107">
        <f>IF(W578=0,"-",FORECAST($C$8+W578,Инклинометрия!$B$2:$B$152,Инклинометрия!$A$2:$A$152))</f>
        <v>1331.5528875839168</v>
      </c>
      <c r="AI578" s="107">
        <f>IF(W578=0,"-",FORECAST($C$8,Инклинометрия!$B$2:$B$152,Инклинометрия!$A$2:$A$152))</f>
        <v>1330</v>
      </c>
      <c r="AK578" s="122">
        <f>2*PI()*$C$5*(AT577-AT576)/(LN(AN577/$I$9)*$I$8/$I$7+LN($I$10/AN577)*$I$8/$I$7)</f>
        <v>0</v>
      </c>
      <c r="AL578" s="67">
        <f>AK578*(B578-B577)</f>
        <v>0</v>
      </c>
      <c r="AM578" s="23">
        <f t="shared" si="170"/>
        <v>4.3059540056097682E-2</v>
      </c>
      <c r="AN578" s="26">
        <f>AN577+AK578*(B578-B577)/(2*PI()*$C$5*AN577*$I$11)</f>
        <v>0.12986115207059001</v>
      </c>
      <c r="AO578" s="87">
        <f t="shared" si="164"/>
        <v>111242.59539450394</v>
      </c>
      <c r="AP578" s="87">
        <f>IF(R578+U578&lt;$C$8,0,32*$G$13/$C$12^2*($I$8*R578+$I$6*U578)+32*$G$14/($C$14^2-$C$13^2)*($I$8*S578+$I$6*V578))</f>
        <v>9917.5953945039291</v>
      </c>
      <c r="AQ578" s="66">
        <f>R578*$C$11*$C$9+U578*$C$11*$C$10</f>
        <v>14695380</v>
      </c>
      <c r="AR578" s="66">
        <f>S578*$C$11*$C$9+V578*$C$11*$C$10</f>
        <v>14695380</v>
      </c>
      <c r="AS578" s="87">
        <f>$C$11*(T578*$C$9+W578*$C$10)</f>
        <v>789129.61404581123</v>
      </c>
      <c r="AT578" s="45">
        <f t="shared" si="158"/>
        <v>15595752.209440315</v>
      </c>
      <c r="AU578" s="75"/>
    </row>
    <row r="579" spans="2:47" ht="15" thickBot="1" x14ac:dyDescent="0.35">
      <c r="B579" s="41">
        <f t="shared" si="165"/>
        <v>5480</v>
      </c>
      <c r="C579" s="8">
        <f t="shared" si="166"/>
        <v>54.800000000000004</v>
      </c>
      <c r="D579" s="73">
        <f t="shared" si="152"/>
        <v>73.295000000000016</v>
      </c>
      <c r="E579" s="29">
        <f t="shared" si="155"/>
        <v>4063.4515783289808</v>
      </c>
      <c r="F579" s="29">
        <f t="shared" si="159"/>
        <v>7.4150576246879609</v>
      </c>
      <c r="G579" s="29">
        <f t="shared" si="167"/>
        <v>9.9176395730201481</v>
      </c>
      <c r="H579" s="17">
        <f t="shared" si="168"/>
        <v>5434.8664860149911</v>
      </c>
      <c r="I579" s="29">
        <f t="shared" si="160"/>
        <v>2.2250485660981263</v>
      </c>
      <c r="J579" s="29">
        <f t="shared" si="161"/>
        <v>13.949340071223991</v>
      </c>
      <c r="K579" s="32">
        <f>IF((D578+L578+M578-AL578)/($C$21+$C$22)&gt;$C$8,$C$8,(D578+L578+M578-AL578)/($C$21+$C$22))</f>
        <v>1400</v>
      </c>
      <c r="L579" s="97">
        <f t="shared" si="153"/>
        <v>0</v>
      </c>
      <c r="M579" s="96">
        <f t="shared" si="154"/>
        <v>0</v>
      </c>
      <c r="N579" s="98">
        <f t="shared" si="162"/>
        <v>1.7382597742038917</v>
      </c>
      <c r="O579" s="100">
        <f t="shared" si="156"/>
        <v>4.2266987561397071</v>
      </c>
      <c r="P579" s="104">
        <f t="shared" si="163"/>
        <v>18.880500609176615</v>
      </c>
      <c r="Q579" s="102">
        <f t="shared" si="169"/>
        <v>2.8886093440366814E-2</v>
      </c>
      <c r="R579" s="106">
        <f>K579-U579</f>
        <v>0</v>
      </c>
      <c r="S579" s="106">
        <f>IF(K579-H578&lt;0,0,K579-H578)</f>
        <v>0</v>
      </c>
      <c r="T579" s="106">
        <f t="shared" si="157"/>
        <v>98.365381490613771</v>
      </c>
      <c r="U579" s="107">
        <f>IF(S579&gt;0,0,IF(U578+(F579-AL579/$C$23)*$C$22/($C$21+$C$22)&gt;$C$8,$C$8,IF(V579=$C$8,U578+(F579-AL579/$C$23)*$C$22/$C$21,U578+(F579-AL579/$C$23)*$C$22/($C$21+$C$22))))</f>
        <v>1400</v>
      </c>
      <c r="V579" s="107">
        <f>IF(S579=0,IF(V578+(F579-AL579/$C$23)*$C$22/($C$21+$C$22)&gt;$C$8,$C$8,V578+(F579-AL579/$C$23)*$C$22/($C$21+$C$22)),E579)</f>
        <v>1400</v>
      </c>
      <c r="W579" s="203">
        <f>IF(S579&gt;0,0,IF(W578+AL579/$C$23&gt;$F$23,$F$23,W578+AL579/$C$23))</f>
        <v>1.6346185093862227</v>
      </c>
      <c r="X579" s="105" t="str">
        <f>IF(R579=0,"-",IF(U579=0,FORECAST($C$8,Инклинометрия!$B$2:$B$152,Инклинометрия!$A$2:$A$152),FORECAST(R579,Инклинометрия!$B$2:$B$152,Инклинометрия!$A$2:$A$152)))</f>
        <v>-</v>
      </c>
      <c r="Y579" s="105" t="str">
        <f>IF(R579=0,"-",IF(U579=0,FORECAST($C$8-R579,Инклинометрия!$B$2:$B$152,Инклинометрия!$A$2:$A$152),0))</f>
        <v>-</v>
      </c>
      <c r="Z579" s="105" t="str">
        <f>IF(S579=0,"-",FORECAST($C$8,Инклинометрия!$B$2:$B$152,Инклинометрия!$A$2:$A$152))</f>
        <v>-</v>
      </c>
      <c r="AA579" s="105" t="str">
        <f>IF(S579=0,"-",FORECAST($C$8-S579,Инклинометрия!$B$2:$B$152,Инклинометрия!$A$2:$A$152))</f>
        <v>-</v>
      </c>
      <c r="AB579" s="105">
        <f>IF(T579=0,"-",FORECAST($C$6,Инклинометрия!$B$2:$B$152,Инклинометрия!$A$2:$A$152))</f>
        <v>1425</v>
      </c>
      <c r="AC579" s="105">
        <f>IF(R579=0,FORECAST($C$6-T579,Инклинометрия!$B$2:$B$152,Инклинометрия!$A$2:$A$152),FORECAST($C$8,Инклинометрия!$B$2:$B$152,Инклинометрия!$A$2:$A$152))</f>
        <v>1331.5528875839168</v>
      </c>
      <c r="AD579" s="107">
        <f>IF(U579=0,"-",FORECAST($C$8,Инклинометрия!$B$2:$B$152,Инклинометрия!$A$2:$A$152))</f>
        <v>1330</v>
      </c>
      <c r="AE579" s="107">
        <f>IF(U579=0,"-",FORECAST($C$8-U579,Инклинометрия!$B$2:$B$152,Инклинометрия!$A$2:$A$152))</f>
        <v>0</v>
      </c>
      <c r="AF579" s="107">
        <f>FORECAST($C$8-S579,Инклинометрия!$B$2:$B$152,Инклинометрия!$A$2:$A$152)</f>
        <v>1330</v>
      </c>
      <c r="AG579" s="107">
        <f>FORECAST($C$8-(S579+V579),Инклинометрия!$B$2:$B$152,Инклинометрия!$A$2:$A$152)</f>
        <v>0</v>
      </c>
      <c r="AH579" s="107">
        <f>IF(W579=0,"-",FORECAST($C$8+W579,Инклинометрия!$B$2:$B$152,Инклинометрия!$A$2:$A$152))</f>
        <v>1331.5528875839168</v>
      </c>
      <c r="AI579" s="107">
        <f>IF(W579=0,"-",FORECAST($C$8,Инклинометрия!$B$2:$B$152,Инклинометрия!$A$2:$A$152))</f>
        <v>1330</v>
      </c>
      <c r="AK579" s="122">
        <f>2*PI()*$C$5*(AT578-AT577)/(LN(AN578/$I$9)*$I$8/$I$7+LN($I$10/AN578)*$I$8/$I$7)</f>
        <v>0</v>
      </c>
      <c r="AL579" s="67">
        <f>AK579*(B579-B578)</f>
        <v>0</v>
      </c>
      <c r="AM579" s="23">
        <f t="shared" si="170"/>
        <v>4.3059540056097682E-2</v>
      </c>
      <c r="AN579" s="26">
        <f>AN578+AK579*(B579-B578)/(2*PI()*$C$5*AN578*$I$11)</f>
        <v>0.12986115207059001</v>
      </c>
      <c r="AO579" s="87">
        <f t="shared" si="164"/>
        <v>111242.59539450394</v>
      </c>
      <c r="AP579" s="87">
        <f>IF(R579+U579&lt;$C$8,0,32*$G$13/$C$12^2*($I$8*R579+$I$6*U579)+32*$G$14/($C$14^2-$C$13^2)*($I$8*S579+$I$6*V579))</f>
        <v>9917.5953945039291</v>
      </c>
      <c r="AQ579" s="66">
        <f>R579*$C$11*$C$9+U579*$C$11*$C$10</f>
        <v>14695380</v>
      </c>
      <c r="AR579" s="66">
        <f>S579*$C$11*$C$9+V579*$C$11*$C$10</f>
        <v>14695380</v>
      </c>
      <c r="AS579" s="87">
        <f>$C$11*(T579*$C$9+W579*$C$10)</f>
        <v>789129.61404581123</v>
      </c>
      <c r="AT579" s="45">
        <f t="shared" si="158"/>
        <v>15595752.209440315</v>
      </c>
      <c r="AU579" s="75"/>
    </row>
    <row r="580" spans="2:47" ht="15" thickBot="1" x14ac:dyDescent="0.35">
      <c r="B580" s="41">
        <f t="shared" si="165"/>
        <v>5490</v>
      </c>
      <c r="C580" s="8">
        <f t="shared" si="166"/>
        <v>54.9</v>
      </c>
      <c r="D580" s="73">
        <f t="shared" si="152"/>
        <v>73.428749999999994</v>
      </c>
      <c r="E580" s="29">
        <f t="shared" si="155"/>
        <v>4070.8666359536683</v>
      </c>
      <c r="F580" s="29">
        <f t="shared" si="159"/>
        <v>7.4150576246875062</v>
      </c>
      <c r="G580" s="29">
        <f t="shared" si="167"/>
        <v>9.9176395730195388</v>
      </c>
      <c r="H580" s="17">
        <f t="shared" si="168"/>
        <v>5444.7841255880103</v>
      </c>
      <c r="I580" s="29">
        <f t="shared" si="160"/>
        <v>2.2250485660981263</v>
      </c>
      <c r="J580" s="29">
        <f t="shared" si="161"/>
        <v>13.949340071223562</v>
      </c>
      <c r="K580" s="32">
        <f>IF((D579+L579+M579-AL579)/($C$21+$C$22)&gt;$C$8,$C$8,(D579+L579+M579-AL579)/($C$21+$C$22))</f>
        <v>1400</v>
      </c>
      <c r="L580" s="97">
        <f t="shared" si="153"/>
        <v>0</v>
      </c>
      <c r="M580" s="96">
        <f t="shared" si="154"/>
        <v>0</v>
      </c>
      <c r="N580" s="98">
        <f t="shared" si="162"/>
        <v>1.7382597742038917</v>
      </c>
      <c r="O580" s="100">
        <f t="shared" si="156"/>
        <v>4.2266987561397071</v>
      </c>
      <c r="P580" s="104">
        <f t="shared" si="163"/>
        <v>18.880500609176615</v>
      </c>
      <c r="Q580" s="102">
        <f t="shared" si="169"/>
        <v>2.8886093440366814E-2</v>
      </c>
      <c r="R580" s="106">
        <f>K580-U580</f>
        <v>0</v>
      </c>
      <c r="S580" s="106">
        <f>IF(K580-H579&lt;0,0,K580-H579)</f>
        <v>0</v>
      </c>
      <c r="T580" s="106">
        <f t="shared" si="157"/>
        <v>98.365381490613771</v>
      </c>
      <c r="U580" s="107">
        <f>IF(S580&gt;0,0,IF(U579+(F580-AL580/$C$23)*$C$22/($C$21+$C$22)&gt;$C$8,$C$8,IF(V580=$C$8,U579+(F580-AL580/$C$23)*$C$22/$C$21,U579+(F580-AL580/$C$23)*$C$22/($C$21+$C$22))))</f>
        <v>1400</v>
      </c>
      <c r="V580" s="107">
        <f>IF(S580=0,IF(V579+(F580-AL580/$C$23)*$C$22/($C$21+$C$22)&gt;$C$8,$C$8,V579+(F580-AL580/$C$23)*$C$22/($C$21+$C$22)),E580)</f>
        <v>1400</v>
      </c>
      <c r="W580" s="203">
        <f>IF(S580&gt;0,0,IF(W579+AL580/$C$23&gt;$F$23,$F$23,W579+AL580/$C$23))</f>
        <v>1.6346185093862227</v>
      </c>
      <c r="X580" s="105" t="str">
        <f>IF(R580=0,"-",IF(U580=0,FORECAST($C$8,Инклинометрия!$B$2:$B$152,Инклинометрия!$A$2:$A$152),FORECAST(R580,Инклинометрия!$B$2:$B$152,Инклинометрия!$A$2:$A$152)))</f>
        <v>-</v>
      </c>
      <c r="Y580" s="105" t="str">
        <f>IF(R580=0,"-",IF(U580=0,FORECAST($C$8-R580,Инклинометрия!$B$2:$B$152,Инклинометрия!$A$2:$A$152),0))</f>
        <v>-</v>
      </c>
      <c r="Z580" s="105" t="str">
        <f>IF(S580=0,"-",FORECAST($C$8,Инклинометрия!$B$2:$B$152,Инклинометрия!$A$2:$A$152))</f>
        <v>-</v>
      </c>
      <c r="AA580" s="105" t="str">
        <f>IF(S580=0,"-",FORECAST($C$8-S580,Инклинометрия!$B$2:$B$152,Инклинометрия!$A$2:$A$152))</f>
        <v>-</v>
      </c>
      <c r="AB580" s="105">
        <f>IF(T580=0,"-",FORECAST($C$6,Инклинометрия!$B$2:$B$152,Инклинометрия!$A$2:$A$152))</f>
        <v>1425</v>
      </c>
      <c r="AC580" s="105">
        <f>IF(R580=0,FORECAST($C$6-T580,Инклинометрия!$B$2:$B$152,Инклинометрия!$A$2:$A$152),FORECAST($C$8,Инклинометрия!$B$2:$B$152,Инклинометрия!$A$2:$A$152))</f>
        <v>1331.5528875839168</v>
      </c>
      <c r="AD580" s="107">
        <f>IF(U580=0,"-",FORECAST($C$8,Инклинометрия!$B$2:$B$152,Инклинометрия!$A$2:$A$152))</f>
        <v>1330</v>
      </c>
      <c r="AE580" s="107">
        <f>IF(U580=0,"-",FORECAST($C$8-U580,Инклинометрия!$B$2:$B$152,Инклинометрия!$A$2:$A$152))</f>
        <v>0</v>
      </c>
      <c r="AF580" s="107">
        <f>FORECAST($C$8-S580,Инклинометрия!$B$2:$B$152,Инклинометрия!$A$2:$A$152)</f>
        <v>1330</v>
      </c>
      <c r="AG580" s="107">
        <f>FORECAST($C$8-(S580+V580),Инклинометрия!$B$2:$B$152,Инклинометрия!$A$2:$A$152)</f>
        <v>0</v>
      </c>
      <c r="AH580" s="107">
        <f>IF(W580=0,"-",FORECAST($C$8+W580,Инклинометрия!$B$2:$B$152,Инклинометрия!$A$2:$A$152))</f>
        <v>1331.5528875839168</v>
      </c>
      <c r="AI580" s="107">
        <f>IF(W580=0,"-",FORECAST($C$8,Инклинометрия!$B$2:$B$152,Инклинометрия!$A$2:$A$152))</f>
        <v>1330</v>
      </c>
      <c r="AK580" s="122">
        <f>2*PI()*$C$5*(AT579-AT578)/(LN(AN579/$I$9)*$I$8/$I$7+LN($I$10/AN579)*$I$8/$I$7)</f>
        <v>0</v>
      </c>
      <c r="AL580" s="67">
        <f>AK580*(B580-B579)</f>
        <v>0</v>
      </c>
      <c r="AM580" s="23">
        <f t="shared" si="170"/>
        <v>4.3059540056097682E-2</v>
      </c>
      <c r="AN580" s="26">
        <f>AN579+AK580*(B580-B579)/(2*PI()*$C$5*AN579*$I$11)</f>
        <v>0.12986115207059001</v>
      </c>
      <c r="AO580" s="87">
        <f t="shared" si="164"/>
        <v>111242.59539450394</v>
      </c>
      <c r="AP580" s="87">
        <f>IF(R580+U580&lt;$C$8,0,32*$G$13/$C$12^2*($I$8*R580+$I$6*U580)+32*$G$14/($C$14^2-$C$13^2)*($I$8*S580+$I$6*V580))</f>
        <v>9917.5953945039291</v>
      </c>
      <c r="AQ580" s="66">
        <f>R580*$C$11*$C$9+U580*$C$11*$C$10</f>
        <v>14695380</v>
      </c>
      <c r="AR580" s="66">
        <f>S580*$C$11*$C$9+V580*$C$11*$C$10</f>
        <v>14695380</v>
      </c>
      <c r="AS580" s="87">
        <f>$C$11*(T580*$C$9+W580*$C$10)</f>
        <v>789129.61404581123</v>
      </c>
      <c r="AT580" s="45">
        <f t="shared" si="158"/>
        <v>15595752.209440315</v>
      </c>
      <c r="AU580" s="75"/>
    </row>
    <row r="581" spans="2:47" ht="15" thickBot="1" x14ac:dyDescent="0.35">
      <c r="B581" s="41">
        <f t="shared" si="165"/>
        <v>5500</v>
      </c>
      <c r="C581" s="8">
        <f t="shared" si="166"/>
        <v>55</v>
      </c>
      <c r="D581" s="73">
        <f t="shared" si="152"/>
        <v>73.5625</v>
      </c>
      <c r="E581" s="29">
        <f t="shared" si="155"/>
        <v>4078.2816935783567</v>
      </c>
      <c r="F581" s="29">
        <f t="shared" si="159"/>
        <v>7.4150576246884157</v>
      </c>
      <c r="G581" s="29">
        <f t="shared" si="167"/>
        <v>9.9176395730207556</v>
      </c>
      <c r="H581" s="17">
        <f t="shared" si="168"/>
        <v>5454.7017651610313</v>
      </c>
      <c r="I581" s="29">
        <f t="shared" si="160"/>
        <v>2.2250485660981263</v>
      </c>
      <c r="J581" s="29">
        <f t="shared" si="161"/>
        <v>13.949340071224418</v>
      </c>
      <c r="K581" s="32">
        <f>IF((D580+L580+M580-AL580)/($C$21+$C$22)&gt;$C$8,$C$8,(D580+L580+M580-AL580)/($C$21+$C$22))</f>
        <v>1400</v>
      </c>
      <c r="L581" s="97">
        <f t="shared" si="153"/>
        <v>0</v>
      </c>
      <c r="M581" s="96">
        <f t="shared" si="154"/>
        <v>0</v>
      </c>
      <c r="N581" s="98">
        <f t="shared" si="162"/>
        <v>1.7382597742038917</v>
      </c>
      <c r="O581" s="100">
        <f t="shared" si="156"/>
        <v>4.2266987561397071</v>
      </c>
      <c r="P581" s="104">
        <f t="shared" si="163"/>
        <v>18.880500609176615</v>
      </c>
      <c r="Q581" s="102">
        <f t="shared" si="169"/>
        <v>2.8886093440366814E-2</v>
      </c>
      <c r="R581" s="106">
        <f>K581-U581</f>
        <v>0</v>
      </c>
      <c r="S581" s="106">
        <f>IF(K581-H580&lt;0,0,K581-H580)</f>
        <v>0</v>
      </c>
      <c r="T581" s="106">
        <f t="shared" si="157"/>
        <v>98.365381490613771</v>
      </c>
      <c r="U581" s="107">
        <f>IF(S581&gt;0,0,IF(U580+(F581-AL581/$C$23)*$C$22/($C$21+$C$22)&gt;$C$8,$C$8,IF(V581=$C$8,U580+(F581-AL581/$C$23)*$C$22/$C$21,U580+(F581-AL581/$C$23)*$C$22/($C$21+$C$22))))</f>
        <v>1400</v>
      </c>
      <c r="V581" s="107">
        <f>IF(S581=0,IF(V580+(F581-AL581/$C$23)*$C$22/($C$21+$C$22)&gt;$C$8,$C$8,V580+(F581-AL581/$C$23)*$C$22/($C$21+$C$22)),E581)</f>
        <v>1400</v>
      </c>
      <c r="W581" s="203">
        <f>IF(S581&gt;0,0,IF(W580+AL581/$C$23&gt;$F$23,$F$23,W580+AL581/$C$23))</f>
        <v>1.6346185093862227</v>
      </c>
      <c r="X581" s="105" t="str">
        <f>IF(R581=0,"-",IF(U581=0,FORECAST($C$8,Инклинометрия!$B$2:$B$152,Инклинометрия!$A$2:$A$152),FORECAST(R581,Инклинометрия!$B$2:$B$152,Инклинометрия!$A$2:$A$152)))</f>
        <v>-</v>
      </c>
      <c r="Y581" s="105" t="str">
        <f>IF(R581=0,"-",IF(U581=0,FORECAST($C$8-R581,Инклинометрия!$B$2:$B$152,Инклинометрия!$A$2:$A$152),0))</f>
        <v>-</v>
      </c>
      <c r="Z581" s="105" t="str">
        <f>IF(S581=0,"-",FORECAST($C$8,Инклинометрия!$B$2:$B$152,Инклинометрия!$A$2:$A$152))</f>
        <v>-</v>
      </c>
      <c r="AA581" s="105" t="str">
        <f>IF(S581=0,"-",FORECAST($C$8-S581,Инклинометрия!$B$2:$B$152,Инклинометрия!$A$2:$A$152))</f>
        <v>-</v>
      </c>
      <c r="AB581" s="105">
        <f>IF(T581=0,"-",FORECAST($C$6,Инклинометрия!$B$2:$B$152,Инклинометрия!$A$2:$A$152))</f>
        <v>1425</v>
      </c>
      <c r="AC581" s="105">
        <f>IF(R581=0,FORECAST($C$6-T581,Инклинометрия!$B$2:$B$152,Инклинометрия!$A$2:$A$152),FORECAST($C$8,Инклинометрия!$B$2:$B$152,Инклинометрия!$A$2:$A$152))</f>
        <v>1331.5528875839168</v>
      </c>
      <c r="AD581" s="107">
        <f>IF(U581=0,"-",FORECAST($C$8,Инклинометрия!$B$2:$B$152,Инклинометрия!$A$2:$A$152))</f>
        <v>1330</v>
      </c>
      <c r="AE581" s="107">
        <f>IF(U581=0,"-",FORECAST($C$8-U581,Инклинометрия!$B$2:$B$152,Инклинометрия!$A$2:$A$152))</f>
        <v>0</v>
      </c>
      <c r="AF581" s="107">
        <f>FORECAST($C$8-S581,Инклинометрия!$B$2:$B$152,Инклинометрия!$A$2:$A$152)</f>
        <v>1330</v>
      </c>
      <c r="AG581" s="107">
        <f>FORECAST($C$8-(S581+V581),Инклинометрия!$B$2:$B$152,Инклинометрия!$A$2:$A$152)</f>
        <v>0</v>
      </c>
      <c r="AH581" s="107">
        <f>IF(W581=0,"-",FORECAST($C$8+W581,Инклинометрия!$B$2:$B$152,Инклинометрия!$A$2:$A$152))</f>
        <v>1331.5528875839168</v>
      </c>
      <c r="AI581" s="107">
        <f>IF(W581=0,"-",FORECAST($C$8,Инклинометрия!$B$2:$B$152,Инклинометрия!$A$2:$A$152))</f>
        <v>1330</v>
      </c>
      <c r="AK581" s="122">
        <f>2*PI()*$C$5*(AT580-AT579)/(LN(AN580/$I$9)*$I$8/$I$7+LN($I$10/AN580)*$I$8/$I$7)</f>
        <v>0</v>
      </c>
      <c r="AL581" s="67">
        <f>AK581*(B581-B580)</f>
        <v>0</v>
      </c>
      <c r="AM581" s="23">
        <f t="shared" si="170"/>
        <v>4.3059540056097682E-2</v>
      </c>
      <c r="AN581" s="26">
        <f>AN580+AK581*(B581-B580)/(2*PI()*$C$5*AN580*$I$11)</f>
        <v>0.12986115207059001</v>
      </c>
      <c r="AO581" s="87">
        <f t="shared" si="164"/>
        <v>111242.59539450394</v>
      </c>
      <c r="AP581" s="87">
        <f>IF(R581+U581&lt;$C$8,0,32*$G$13/$C$12^2*($I$8*R581+$I$6*U581)+32*$G$14/($C$14^2-$C$13^2)*($I$8*S581+$I$6*V581))</f>
        <v>9917.5953945039291</v>
      </c>
      <c r="AQ581" s="66">
        <f>R581*$C$11*$C$9+U581*$C$11*$C$10</f>
        <v>14695380</v>
      </c>
      <c r="AR581" s="66">
        <f>S581*$C$11*$C$9+V581*$C$11*$C$10</f>
        <v>14695380</v>
      </c>
      <c r="AS581" s="87">
        <f>$C$11*(T581*$C$9+W581*$C$10)</f>
        <v>789129.61404581123</v>
      </c>
      <c r="AT581" s="45">
        <f t="shared" si="158"/>
        <v>15595752.209440315</v>
      </c>
      <c r="AU581" s="75"/>
    </row>
    <row r="582" spans="2:47" ht="15" thickBot="1" x14ac:dyDescent="0.35">
      <c r="B582" s="41">
        <f t="shared" si="165"/>
        <v>5510</v>
      </c>
      <c r="C582" s="8">
        <f t="shared" si="166"/>
        <v>55.1</v>
      </c>
      <c r="D582" s="73">
        <f t="shared" si="152"/>
        <v>73.696250000000006</v>
      </c>
      <c r="E582" s="29">
        <f t="shared" si="155"/>
        <v>4085.6967512030446</v>
      </c>
      <c r="F582" s="29">
        <f t="shared" si="159"/>
        <v>7.4150576246879609</v>
      </c>
      <c r="G582" s="29">
        <f t="shared" si="167"/>
        <v>9.9176395730201481</v>
      </c>
      <c r="H582" s="17">
        <f t="shared" si="168"/>
        <v>5464.6194047340514</v>
      </c>
      <c r="I582" s="29">
        <f t="shared" si="160"/>
        <v>2.2250485660981263</v>
      </c>
      <c r="J582" s="29">
        <f t="shared" si="161"/>
        <v>13.949340071223991</v>
      </c>
      <c r="K582" s="32">
        <f>IF((D581+L581+M581-AL581)/($C$21+$C$22)&gt;$C$8,$C$8,(D581+L581+M581-AL581)/($C$21+$C$22))</f>
        <v>1400</v>
      </c>
      <c r="L582" s="97">
        <f t="shared" si="153"/>
        <v>0</v>
      </c>
      <c r="M582" s="96">
        <f t="shared" si="154"/>
        <v>0</v>
      </c>
      <c r="N582" s="98">
        <f t="shared" si="162"/>
        <v>1.7382597742038917</v>
      </c>
      <c r="O582" s="100">
        <f t="shared" si="156"/>
        <v>4.2266987561397071</v>
      </c>
      <c r="P582" s="104">
        <f t="shared" si="163"/>
        <v>18.880500609176615</v>
      </c>
      <c r="Q582" s="102">
        <f t="shared" si="169"/>
        <v>2.8886093440366814E-2</v>
      </c>
      <c r="R582" s="106">
        <f>K582-U582</f>
        <v>0</v>
      </c>
      <c r="S582" s="106">
        <f>IF(K582-H581&lt;0,0,K582-H581)</f>
        <v>0</v>
      </c>
      <c r="T582" s="106">
        <f t="shared" si="157"/>
        <v>98.365381490613771</v>
      </c>
      <c r="U582" s="107">
        <f>IF(S582&gt;0,0,IF(U581+(F582-AL582/$C$23)*$C$22/($C$21+$C$22)&gt;$C$8,$C$8,IF(V582=$C$8,U581+(F582-AL582/$C$23)*$C$22/$C$21,U581+(F582-AL582/$C$23)*$C$22/($C$21+$C$22))))</f>
        <v>1400</v>
      </c>
      <c r="V582" s="107">
        <f>IF(S582=0,IF(V581+(F582-AL582/$C$23)*$C$22/($C$21+$C$22)&gt;$C$8,$C$8,V581+(F582-AL582/$C$23)*$C$22/($C$21+$C$22)),E582)</f>
        <v>1400</v>
      </c>
      <c r="W582" s="203">
        <f>IF(S582&gt;0,0,IF(W581+AL582/$C$23&gt;$F$23,$F$23,W581+AL582/$C$23))</f>
        <v>1.6346185093862227</v>
      </c>
      <c r="X582" s="105" t="str">
        <f>IF(R582=0,"-",IF(U582=0,FORECAST($C$8,Инклинометрия!$B$2:$B$152,Инклинометрия!$A$2:$A$152),FORECAST(R582,Инклинометрия!$B$2:$B$152,Инклинометрия!$A$2:$A$152)))</f>
        <v>-</v>
      </c>
      <c r="Y582" s="105" t="str">
        <f>IF(R582=0,"-",IF(U582=0,FORECAST($C$8-R582,Инклинометрия!$B$2:$B$152,Инклинометрия!$A$2:$A$152),0))</f>
        <v>-</v>
      </c>
      <c r="Z582" s="105" t="str">
        <f>IF(S582=0,"-",FORECAST($C$8,Инклинометрия!$B$2:$B$152,Инклинометрия!$A$2:$A$152))</f>
        <v>-</v>
      </c>
      <c r="AA582" s="105" t="str">
        <f>IF(S582=0,"-",FORECAST($C$8-S582,Инклинометрия!$B$2:$B$152,Инклинометрия!$A$2:$A$152))</f>
        <v>-</v>
      </c>
      <c r="AB582" s="105">
        <f>IF(T582=0,"-",FORECAST($C$6,Инклинометрия!$B$2:$B$152,Инклинометрия!$A$2:$A$152))</f>
        <v>1425</v>
      </c>
      <c r="AC582" s="105">
        <f>IF(R582=0,FORECAST($C$6-T582,Инклинометрия!$B$2:$B$152,Инклинометрия!$A$2:$A$152),FORECAST($C$8,Инклинометрия!$B$2:$B$152,Инклинометрия!$A$2:$A$152))</f>
        <v>1331.5528875839168</v>
      </c>
      <c r="AD582" s="107">
        <f>IF(U582=0,"-",FORECAST($C$8,Инклинометрия!$B$2:$B$152,Инклинометрия!$A$2:$A$152))</f>
        <v>1330</v>
      </c>
      <c r="AE582" s="107">
        <f>IF(U582=0,"-",FORECAST($C$8-U582,Инклинометрия!$B$2:$B$152,Инклинометрия!$A$2:$A$152))</f>
        <v>0</v>
      </c>
      <c r="AF582" s="107">
        <f>FORECAST($C$8-S582,Инклинометрия!$B$2:$B$152,Инклинометрия!$A$2:$A$152)</f>
        <v>1330</v>
      </c>
      <c r="AG582" s="107">
        <f>FORECAST($C$8-(S582+V582),Инклинометрия!$B$2:$B$152,Инклинометрия!$A$2:$A$152)</f>
        <v>0</v>
      </c>
      <c r="AH582" s="107">
        <f>IF(W582=0,"-",FORECAST($C$8+W582,Инклинометрия!$B$2:$B$152,Инклинометрия!$A$2:$A$152))</f>
        <v>1331.5528875839168</v>
      </c>
      <c r="AI582" s="107">
        <f>IF(W582=0,"-",FORECAST($C$8,Инклинометрия!$B$2:$B$152,Инклинометрия!$A$2:$A$152))</f>
        <v>1330</v>
      </c>
      <c r="AK582" s="122">
        <f>2*PI()*$C$5*(AT581-AT580)/(LN(AN581/$I$9)*$I$8/$I$7+LN($I$10/AN581)*$I$8/$I$7)</f>
        <v>0</v>
      </c>
      <c r="AL582" s="67">
        <f>AK582*(B582-B581)</f>
        <v>0</v>
      </c>
      <c r="AM582" s="23">
        <f t="shared" si="170"/>
        <v>4.3059540056097682E-2</v>
      </c>
      <c r="AN582" s="26">
        <f>AN581+AK582*(B582-B581)/(2*PI()*$C$5*AN581*$I$11)</f>
        <v>0.12986115207059001</v>
      </c>
      <c r="AO582" s="87">
        <f t="shared" si="164"/>
        <v>111242.59539450394</v>
      </c>
      <c r="AP582" s="87">
        <f>IF(R582+U582&lt;$C$8,0,32*$G$13/$C$12^2*($I$8*R582+$I$6*U582)+32*$G$14/($C$14^2-$C$13^2)*($I$8*S582+$I$6*V582))</f>
        <v>9917.5953945039291</v>
      </c>
      <c r="AQ582" s="66">
        <f>R582*$C$11*$C$9+U582*$C$11*$C$10</f>
        <v>14695380</v>
      </c>
      <c r="AR582" s="66">
        <f>S582*$C$11*$C$9+V582*$C$11*$C$10</f>
        <v>14695380</v>
      </c>
      <c r="AS582" s="87">
        <f>$C$11*(T582*$C$9+W582*$C$10)</f>
        <v>789129.61404581123</v>
      </c>
      <c r="AT582" s="45">
        <f t="shared" si="158"/>
        <v>15595752.209440315</v>
      </c>
      <c r="AU582" s="75"/>
    </row>
    <row r="583" spans="2:47" ht="15" thickBot="1" x14ac:dyDescent="0.35">
      <c r="B583" s="41">
        <f t="shared" si="165"/>
        <v>5520</v>
      </c>
      <c r="C583" s="8">
        <f t="shared" si="166"/>
        <v>55.2</v>
      </c>
      <c r="D583" s="73">
        <f t="shared" si="152"/>
        <v>73.83</v>
      </c>
      <c r="E583" s="29">
        <f t="shared" si="155"/>
        <v>4093.1118088277326</v>
      </c>
      <c r="F583" s="29">
        <f t="shared" si="159"/>
        <v>7.4150576246879609</v>
      </c>
      <c r="G583" s="29">
        <f t="shared" si="167"/>
        <v>9.9176395730201481</v>
      </c>
      <c r="H583" s="17">
        <f t="shared" si="168"/>
        <v>5474.5370443070715</v>
      </c>
      <c r="I583" s="29">
        <f t="shared" si="160"/>
        <v>2.2250485660981263</v>
      </c>
      <c r="J583" s="29">
        <f t="shared" si="161"/>
        <v>13.949340071223991</v>
      </c>
      <c r="K583" s="32">
        <f>IF((D582+L582+M582-AL582)/($C$21+$C$22)&gt;$C$8,$C$8,(D582+L582+M582-AL582)/($C$21+$C$22))</f>
        <v>1400</v>
      </c>
      <c r="L583" s="97">
        <f t="shared" si="153"/>
        <v>0</v>
      </c>
      <c r="M583" s="96">
        <f t="shared" si="154"/>
        <v>0</v>
      </c>
      <c r="N583" s="98">
        <f t="shared" si="162"/>
        <v>1.7382597742038917</v>
      </c>
      <c r="O583" s="100">
        <f t="shared" si="156"/>
        <v>4.2266987561397071</v>
      </c>
      <c r="P583" s="104">
        <f t="shared" si="163"/>
        <v>18.880500609176615</v>
      </c>
      <c r="Q583" s="102">
        <f t="shared" si="169"/>
        <v>2.8886093440366814E-2</v>
      </c>
      <c r="R583" s="106">
        <f>K583-U583</f>
        <v>0</v>
      </c>
      <c r="S583" s="106">
        <f>IF(K583-H582&lt;0,0,K583-H582)</f>
        <v>0</v>
      </c>
      <c r="T583" s="106">
        <f t="shared" si="157"/>
        <v>98.365381490613771</v>
      </c>
      <c r="U583" s="107">
        <f>IF(S583&gt;0,0,IF(U582+(F583-AL583/$C$23)*$C$22/($C$21+$C$22)&gt;$C$8,$C$8,IF(V583=$C$8,U582+(F583-AL583/$C$23)*$C$22/$C$21,U582+(F583-AL583/$C$23)*$C$22/($C$21+$C$22))))</f>
        <v>1400</v>
      </c>
      <c r="V583" s="107">
        <f>IF(S583=0,IF(V582+(F583-AL583/$C$23)*$C$22/($C$21+$C$22)&gt;$C$8,$C$8,V582+(F583-AL583/$C$23)*$C$22/($C$21+$C$22)),E583)</f>
        <v>1400</v>
      </c>
      <c r="W583" s="203">
        <f>IF(S583&gt;0,0,IF(W582+AL583/$C$23&gt;$F$23,$F$23,W582+AL583/$C$23))</f>
        <v>1.6346185093862227</v>
      </c>
      <c r="X583" s="105" t="str">
        <f>IF(R583=0,"-",IF(U583=0,FORECAST($C$8,Инклинометрия!$B$2:$B$152,Инклинометрия!$A$2:$A$152),FORECAST(R583,Инклинометрия!$B$2:$B$152,Инклинометрия!$A$2:$A$152)))</f>
        <v>-</v>
      </c>
      <c r="Y583" s="105" t="str">
        <f>IF(R583=0,"-",IF(U583=0,FORECAST($C$8-R583,Инклинометрия!$B$2:$B$152,Инклинометрия!$A$2:$A$152),0))</f>
        <v>-</v>
      </c>
      <c r="Z583" s="105" t="str">
        <f>IF(S583=0,"-",FORECAST($C$8,Инклинометрия!$B$2:$B$152,Инклинометрия!$A$2:$A$152))</f>
        <v>-</v>
      </c>
      <c r="AA583" s="105" t="str">
        <f>IF(S583=0,"-",FORECAST($C$8-S583,Инклинометрия!$B$2:$B$152,Инклинометрия!$A$2:$A$152))</f>
        <v>-</v>
      </c>
      <c r="AB583" s="105">
        <f>IF(T583=0,"-",FORECAST($C$6,Инклинометрия!$B$2:$B$152,Инклинометрия!$A$2:$A$152))</f>
        <v>1425</v>
      </c>
      <c r="AC583" s="105">
        <f>IF(R583=0,FORECAST($C$6-T583,Инклинометрия!$B$2:$B$152,Инклинометрия!$A$2:$A$152),FORECAST($C$8,Инклинометрия!$B$2:$B$152,Инклинометрия!$A$2:$A$152))</f>
        <v>1331.5528875839168</v>
      </c>
      <c r="AD583" s="107">
        <f>IF(U583=0,"-",FORECAST($C$8,Инклинометрия!$B$2:$B$152,Инклинометрия!$A$2:$A$152))</f>
        <v>1330</v>
      </c>
      <c r="AE583" s="107">
        <f>IF(U583=0,"-",FORECAST($C$8-U583,Инклинометрия!$B$2:$B$152,Инклинометрия!$A$2:$A$152))</f>
        <v>0</v>
      </c>
      <c r="AF583" s="107">
        <f>FORECAST($C$8-S583,Инклинометрия!$B$2:$B$152,Инклинометрия!$A$2:$A$152)</f>
        <v>1330</v>
      </c>
      <c r="AG583" s="107">
        <f>FORECAST($C$8-(S583+V583),Инклинометрия!$B$2:$B$152,Инклинометрия!$A$2:$A$152)</f>
        <v>0</v>
      </c>
      <c r="AH583" s="107">
        <f>IF(W583=0,"-",FORECAST($C$8+W583,Инклинометрия!$B$2:$B$152,Инклинометрия!$A$2:$A$152))</f>
        <v>1331.5528875839168</v>
      </c>
      <c r="AI583" s="107">
        <f>IF(W583=0,"-",FORECAST($C$8,Инклинометрия!$B$2:$B$152,Инклинометрия!$A$2:$A$152))</f>
        <v>1330</v>
      </c>
      <c r="AK583" s="122">
        <f>2*PI()*$C$5*(AT582-AT581)/(LN(AN582/$I$9)*$I$8/$I$7+LN($I$10/AN582)*$I$8/$I$7)</f>
        <v>0</v>
      </c>
      <c r="AL583" s="67">
        <f>AK583*(B583-B582)</f>
        <v>0</v>
      </c>
      <c r="AM583" s="23">
        <f t="shared" si="170"/>
        <v>4.3059540056097682E-2</v>
      </c>
      <c r="AN583" s="26">
        <f>AN582+AK583*(B583-B582)/(2*PI()*$C$5*AN582*$I$11)</f>
        <v>0.12986115207059001</v>
      </c>
      <c r="AO583" s="87">
        <f t="shared" si="164"/>
        <v>111242.59539450394</v>
      </c>
      <c r="AP583" s="87">
        <f>IF(R583+U583&lt;$C$8,0,32*$G$13/$C$12^2*($I$8*R583+$I$6*U583)+32*$G$14/($C$14^2-$C$13^2)*($I$8*S583+$I$6*V583))</f>
        <v>9917.5953945039291</v>
      </c>
      <c r="AQ583" s="66">
        <f>R583*$C$11*$C$9+U583*$C$11*$C$10</f>
        <v>14695380</v>
      </c>
      <c r="AR583" s="66">
        <f>S583*$C$11*$C$9+V583*$C$11*$C$10</f>
        <v>14695380</v>
      </c>
      <c r="AS583" s="87">
        <f>$C$11*(T583*$C$9+W583*$C$10)</f>
        <v>789129.61404581123</v>
      </c>
      <c r="AT583" s="45">
        <f t="shared" si="158"/>
        <v>15595752.209440315</v>
      </c>
      <c r="AU583" s="75"/>
    </row>
    <row r="584" spans="2:47" ht="15" thickBot="1" x14ac:dyDescent="0.35">
      <c r="B584" s="41">
        <f t="shared" si="165"/>
        <v>5530</v>
      </c>
      <c r="C584" s="8">
        <f t="shared" si="166"/>
        <v>55.300000000000004</v>
      </c>
      <c r="D584" s="73">
        <f t="shared" si="152"/>
        <v>73.963750000000005</v>
      </c>
      <c r="E584" s="29">
        <f t="shared" si="155"/>
        <v>4100.5268664524201</v>
      </c>
      <c r="F584" s="29">
        <f t="shared" si="159"/>
        <v>7.4150576246875062</v>
      </c>
      <c r="G584" s="29">
        <f t="shared" si="167"/>
        <v>9.9176395730195388</v>
      </c>
      <c r="H584" s="17">
        <f t="shared" si="168"/>
        <v>5484.4546838800907</v>
      </c>
      <c r="I584" s="29">
        <f t="shared" si="160"/>
        <v>2.2250485660981263</v>
      </c>
      <c r="J584" s="29">
        <f t="shared" si="161"/>
        <v>13.949340071223562</v>
      </c>
      <c r="K584" s="32">
        <f>IF((D583+L583+M583-AL583)/($C$21+$C$22)&gt;$C$8,$C$8,(D583+L583+M583-AL583)/($C$21+$C$22))</f>
        <v>1400</v>
      </c>
      <c r="L584" s="97">
        <f t="shared" si="153"/>
        <v>0</v>
      </c>
      <c r="M584" s="96">
        <f t="shared" si="154"/>
        <v>0</v>
      </c>
      <c r="N584" s="98">
        <f t="shared" si="162"/>
        <v>1.7382597742038917</v>
      </c>
      <c r="O584" s="100">
        <f t="shared" si="156"/>
        <v>4.2266987561397071</v>
      </c>
      <c r="P584" s="104">
        <f t="shared" si="163"/>
        <v>18.880500609176615</v>
      </c>
      <c r="Q584" s="102">
        <f t="shared" si="169"/>
        <v>2.8886093440366814E-2</v>
      </c>
      <c r="R584" s="106">
        <f>K584-U584</f>
        <v>0</v>
      </c>
      <c r="S584" s="106">
        <f>IF(K584-H583&lt;0,0,K584-H583)</f>
        <v>0</v>
      </c>
      <c r="T584" s="106">
        <f t="shared" si="157"/>
        <v>98.365381490613771</v>
      </c>
      <c r="U584" s="107">
        <f>IF(S584&gt;0,0,IF(U583+(F584-AL584/$C$23)*$C$22/($C$21+$C$22)&gt;$C$8,$C$8,IF(V584=$C$8,U583+(F584-AL584/$C$23)*$C$22/$C$21,U583+(F584-AL584/$C$23)*$C$22/($C$21+$C$22))))</f>
        <v>1400</v>
      </c>
      <c r="V584" s="107">
        <f>IF(S584=0,IF(V583+(F584-AL584/$C$23)*$C$22/($C$21+$C$22)&gt;$C$8,$C$8,V583+(F584-AL584/$C$23)*$C$22/($C$21+$C$22)),E584)</f>
        <v>1400</v>
      </c>
      <c r="W584" s="203">
        <f>IF(S584&gt;0,0,IF(W583+AL584/$C$23&gt;$F$23,$F$23,W583+AL584/$C$23))</f>
        <v>1.6346185093862227</v>
      </c>
      <c r="X584" s="105" t="str">
        <f>IF(R584=0,"-",IF(U584=0,FORECAST($C$8,Инклинометрия!$B$2:$B$152,Инклинометрия!$A$2:$A$152),FORECAST(R584,Инклинометрия!$B$2:$B$152,Инклинометрия!$A$2:$A$152)))</f>
        <v>-</v>
      </c>
      <c r="Y584" s="105" t="str">
        <f>IF(R584=0,"-",IF(U584=0,FORECAST($C$8-R584,Инклинометрия!$B$2:$B$152,Инклинометрия!$A$2:$A$152),0))</f>
        <v>-</v>
      </c>
      <c r="Z584" s="105" t="str">
        <f>IF(S584=0,"-",FORECAST($C$8,Инклинометрия!$B$2:$B$152,Инклинометрия!$A$2:$A$152))</f>
        <v>-</v>
      </c>
      <c r="AA584" s="105" t="str">
        <f>IF(S584=0,"-",FORECAST($C$8-S584,Инклинометрия!$B$2:$B$152,Инклинометрия!$A$2:$A$152))</f>
        <v>-</v>
      </c>
      <c r="AB584" s="105">
        <f>IF(T584=0,"-",FORECAST($C$6,Инклинометрия!$B$2:$B$152,Инклинометрия!$A$2:$A$152))</f>
        <v>1425</v>
      </c>
      <c r="AC584" s="105">
        <f>IF(R584=0,FORECAST($C$6-T584,Инклинометрия!$B$2:$B$152,Инклинометрия!$A$2:$A$152),FORECAST($C$8,Инклинометрия!$B$2:$B$152,Инклинометрия!$A$2:$A$152))</f>
        <v>1331.5528875839168</v>
      </c>
      <c r="AD584" s="107">
        <f>IF(U584=0,"-",FORECAST($C$8,Инклинометрия!$B$2:$B$152,Инклинометрия!$A$2:$A$152))</f>
        <v>1330</v>
      </c>
      <c r="AE584" s="107">
        <f>IF(U584=0,"-",FORECAST($C$8-U584,Инклинометрия!$B$2:$B$152,Инклинометрия!$A$2:$A$152))</f>
        <v>0</v>
      </c>
      <c r="AF584" s="107">
        <f>FORECAST($C$8-S584,Инклинометрия!$B$2:$B$152,Инклинометрия!$A$2:$A$152)</f>
        <v>1330</v>
      </c>
      <c r="AG584" s="107">
        <f>FORECAST($C$8-(S584+V584),Инклинометрия!$B$2:$B$152,Инклинометрия!$A$2:$A$152)</f>
        <v>0</v>
      </c>
      <c r="AH584" s="107">
        <f>IF(W584=0,"-",FORECAST($C$8+W584,Инклинометрия!$B$2:$B$152,Инклинометрия!$A$2:$A$152))</f>
        <v>1331.5528875839168</v>
      </c>
      <c r="AI584" s="107">
        <f>IF(W584=0,"-",FORECAST($C$8,Инклинометрия!$B$2:$B$152,Инклинометрия!$A$2:$A$152))</f>
        <v>1330</v>
      </c>
      <c r="AK584" s="122">
        <f>2*PI()*$C$5*(AT583-AT582)/(LN(AN583/$I$9)*$I$8/$I$7+LN($I$10/AN583)*$I$8/$I$7)</f>
        <v>0</v>
      </c>
      <c r="AL584" s="67">
        <f>AK584*(B584-B583)</f>
        <v>0</v>
      </c>
      <c r="AM584" s="23">
        <f t="shared" si="170"/>
        <v>4.3059540056097682E-2</v>
      </c>
      <c r="AN584" s="26">
        <f>AN583+AK584*(B584-B583)/(2*PI()*$C$5*AN583*$I$11)</f>
        <v>0.12986115207059001</v>
      </c>
      <c r="AO584" s="87">
        <f t="shared" si="164"/>
        <v>111242.59539450394</v>
      </c>
      <c r="AP584" s="87">
        <f>IF(R584+U584&lt;$C$8,0,32*$G$13/$C$12^2*($I$8*R584+$I$6*U584)+32*$G$14/($C$14^2-$C$13^2)*($I$8*S584+$I$6*V584))</f>
        <v>9917.5953945039291</v>
      </c>
      <c r="AQ584" s="66">
        <f>R584*$C$11*$C$9+U584*$C$11*$C$10</f>
        <v>14695380</v>
      </c>
      <c r="AR584" s="66">
        <f>S584*$C$11*$C$9+V584*$C$11*$C$10</f>
        <v>14695380</v>
      </c>
      <c r="AS584" s="87">
        <f>$C$11*(T584*$C$9+W584*$C$10)</f>
        <v>789129.61404581123</v>
      </c>
      <c r="AT584" s="45">
        <f t="shared" si="158"/>
        <v>15595752.209440315</v>
      </c>
      <c r="AU584" s="75"/>
    </row>
    <row r="585" spans="2:47" ht="15" thickBot="1" x14ac:dyDescent="0.35">
      <c r="B585" s="41">
        <f t="shared" si="165"/>
        <v>5540</v>
      </c>
      <c r="C585" s="8">
        <f t="shared" si="166"/>
        <v>55.4</v>
      </c>
      <c r="D585" s="73">
        <f t="shared" si="152"/>
        <v>74.097499999999997</v>
      </c>
      <c r="E585" s="29">
        <f t="shared" si="155"/>
        <v>4107.9419240771076</v>
      </c>
      <c r="F585" s="29">
        <f t="shared" si="159"/>
        <v>7.4150576246875062</v>
      </c>
      <c r="G585" s="29">
        <f t="shared" si="167"/>
        <v>9.9176395730195388</v>
      </c>
      <c r="H585" s="17">
        <f t="shared" si="168"/>
        <v>5494.3723234531099</v>
      </c>
      <c r="I585" s="29">
        <f t="shared" si="160"/>
        <v>2.2250485660981263</v>
      </c>
      <c r="J585" s="29">
        <f t="shared" si="161"/>
        <v>13.949340071223562</v>
      </c>
      <c r="K585" s="32">
        <f>IF((D584+L584+M584-AL584)/($C$21+$C$22)&gt;$C$8,$C$8,(D584+L584+M584-AL584)/($C$21+$C$22))</f>
        <v>1400</v>
      </c>
      <c r="L585" s="97">
        <f t="shared" si="153"/>
        <v>0</v>
      </c>
      <c r="M585" s="96">
        <f t="shared" si="154"/>
        <v>0</v>
      </c>
      <c r="N585" s="98">
        <f t="shared" si="162"/>
        <v>1.7382597742038917</v>
      </c>
      <c r="O585" s="100">
        <f t="shared" si="156"/>
        <v>4.2266987561397071</v>
      </c>
      <c r="P585" s="104">
        <f t="shared" si="163"/>
        <v>18.880500609176615</v>
      </c>
      <c r="Q585" s="102">
        <f t="shared" si="169"/>
        <v>2.8886093440366814E-2</v>
      </c>
      <c r="R585" s="106">
        <f>K585-U585</f>
        <v>0</v>
      </c>
      <c r="S585" s="106">
        <f>IF(K585-H584&lt;0,0,K585-H584)</f>
        <v>0</v>
      </c>
      <c r="T585" s="106">
        <f t="shared" si="157"/>
        <v>98.365381490613771</v>
      </c>
      <c r="U585" s="107">
        <f>IF(S585&gt;0,0,IF(U584+(F585-AL585/$C$23)*$C$22/($C$21+$C$22)&gt;$C$8,$C$8,IF(V585=$C$8,U584+(F585-AL585/$C$23)*$C$22/$C$21,U584+(F585-AL585/$C$23)*$C$22/($C$21+$C$22))))</f>
        <v>1400</v>
      </c>
      <c r="V585" s="107">
        <f>IF(S585=0,IF(V584+(F585-AL585/$C$23)*$C$22/($C$21+$C$22)&gt;$C$8,$C$8,V584+(F585-AL585/$C$23)*$C$22/($C$21+$C$22)),E585)</f>
        <v>1400</v>
      </c>
      <c r="W585" s="203">
        <f>IF(S585&gt;0,0,IF(W584+AL585/$C$23&gt;$F$23,$F$23,W584+AL585/$C$23))</f>
        <v>1.6346185093862227</v>
      </c>
      <c r="X585" s="105" t="str">
        <f>IF(R585=0,"-",IF(U585=0,FORECAST($C$8,Инклинометрия!$B$2:$B$152,Инклинометрия!$A$2:$A$152),FORECAST(R585,Инклинометрия!$B$2:$B$152,Инклинометрия!$A$2:$A$152)))</f>
        <v>-</v>
      </c>
      <c r="Y585" s="105" t="str">
        <f>IF(R585=0,"-",IF(U585=0,FORECAST($C$8-R585,Инклинометрия!$B$2:$B$152,Инклинометрия!$A$2:$A$152),0))</f>
        <v>-</v>
      </c>
      <c r="Z585" s="105" t="str">
        <f>IF(S585=0,"-",FORECAST($C$8,Инклинометрия!$B$2:$B$152,Инклинометрия!$A$2:$A$152))</f>
        <v>-</v>
      </c>
      <c r="AA585" s="105" t="str">
        <f>IF(S585=0,"-",FORECAST($C$8-S585,Инклинометрия!$B$2:$B$152,Инклинометрия!$A$2:$A$152))</f>
        <v>-</v>
      </c>
      <c r="AB585" s="105">
        <f>IF(T585=0,"-",FORECAST($C$6,Инклинометрия!$B$2:$B$152,Инклинометрия!$A$2:$A$152))</f>
        <v>1425</v>
      </c>
      <c r="AC585" s="105">
        <f>IF(R585=0,FORECAST($C$6-T585,Инклинометрия!$B$2:$B$152,Инклинометрия!$A$2:$A$152),FORECAST($C$8,Инклинометрия!$B$2:$B$152,Инклинометрия!$A$2:$A$152))</f>
        <v>1331.5528875839168</v>
      </c>
      <c r="AD585" s="107">
        <f>IF(U585=0,"-",FORECAST($C$8,Инклинометрия!$B$2:$B$152,Инклинометрия!$A$2:$A$152))</f>
        <v>1330</v>
      </c>
      <c r="AE585" s="107">
        <f>IF(U585=0,"-",FORECAST($C$8-U585,Инклинометрия!$B$2:$B$152,Инклинометрия!$A$2:$A$152))</f>
        <v>0</v>
      </c>
      <c r="AF585" s="107">
        <f>FORECAST($C$8-S585,Инклинометрия!$B$2:$B$152,Инклинометрия!$A$2:$A$152)</f>
        <v>1330</v>
      </c>
      <c r="AG585" s="107">
        <f>FORECAST($C$8-(S585+V585),Инклинометрия!$B$2:$B$152,Инклинометрия!$A$2:$A$152)</f>
        <v>0</v>
      </c>
      <c r="AH585" s="107">
        <f>IF(W585=0,"-",FORECAST($C$8+W585,Инклинометрия!$B$2:$B$152,Инклинометрия!$A$2:$A$152))</f>
        <v>1331.5528875839168</v>
      </c>
      <c r="AI585" s="107">
        <f>IF(W585=0,"-",FORECAST($C$8,Инклинометрия!$B$2:$B$152,Инклинометрия!$A$2:$A$152))</f>
        <v>1330</v>
      </c>
      <c r="AK585" s="122">
        <f>2*PI()*$C$5*(AT584-AT583)/(LN(AN584/$I$9)*$I$8/$I$7+LN($I$10/AN584)*$I$8/$I$7)</f>
        <v>0</v>
      </c>
      <c r="AL585" s="67">
        <f>AK585*(B585-B584)</f>
        <v>0</v>
      </c>
      <c r="AM585" s="23">
        <f t="shared" si="170"/>
        <v>4.3059540056097682E-2</v>
      </c>
      <c r="AN585" s="26">
        <f>AN584+AK585*(B585-B584)/(2*PI()*$C$5*AN584*$I$11)</f>
        <v>0.12986115207059001</v>
      </c>
      <c r="AO585" s="87">
        <f t="shared" si="164"/>
        <v>111242.59539450394</v>
      </c>
      <c r="AP585" s="87">
        <f>IF(R585+U585&lt;$C$8,0,32*$G$13/$C$12^2*($I$8*R585+$I$6*U585)+32*$G$14/($C$14^2-$C$13^2)*($I$8*S585+$I$6*V585))</f>
        <v>9917.5953945039291</v>
      </c>
      <c r="AQ585" s="66">
        <f>R585*$C$11*$C$9+U585*$C$11*$C$10</f>
        <v>14695380</v>
      </c>
      <c r="AR585" s="66">
        <f>S585*$C$11*$C$9+V585*$C$11*$C$10</f>
        <v>14695380</v>
      </c>
      <c r="AS585" s="87">
        <f>$C$11*(T585*$C$9+W585*$C$10)</f>
        <v>789129.61404581123</v>
      </c>
      <c r="AT585" s="45">
        <f t="shared" si="158"/>
        <v>15595752.209440315</v>
      </c>
      <c r="AU585" s="75"/>
    </row>
    <row r="586" spans="2:47" ht="15" thickBot="1" x14ac:dyDescent="0.35">
      <c r="B586" s="41">
        <f t="shared" si="165"/>
        <v>5550</v>
      </c>
      <c r="C586" s="8">
        <f t="shared" si="166"/>
        <v>55.5</v>
      </c>
      <c r="D586" s="73">
        <f t="shared" si="152"/>
        <v>74.231250000000003</v>
      </c>
      <c r="E586" s="29">
        <f t="shared" si="155"/>
        <v>4115.356981701796</v>
      </c>
      <c r="F586" s="29">
        <f t="shared" si="159"/>
        <v>7.4150576246884157</v>
      </c>
      <c r="G586" s="29">
        <f t="shared" si="167"/>
        <v>9.9176395730207556</v>
      </c>
      <c r="H586" s="17">
        <f t="shared" si="168"/>
        <v>5504.2899630261309</v>
      </c>
      <c r="I586" s="29">
        <f t="shared" si="160"/>
        <v>2.2250485660981263</v>
      </c>
      <c r="J586" s="29">
        <f t="shared" si="161"/>
        <v>13.949340071224418</v>
      </c>
      <c r="K586" s="32">
        <f>IF((D585+L585+M585-AL585)/($C$21+$C$22)&gt;$C$8,$C$8,(D585+L585+M585-AL585)/($C$21+$C$22))</f>
        <v>1400</v>
      </c>
      <c r="L586" s="97">
        <f t="shared" si="153"/>
        <v>0</v>
      </c>
      <c r="M586" s="96">
        <f t="shared" si="154"/>
        <v>0</v>
      </c>
      <c r="N586" s="98">
        <f t="shared" si="162"/>
        <v>1.7382597742038917</v>
      </c>
      <c r="O586" s="100">
        <f t="shared" si="156"/>
        <v>4.2266987561397071</v>
      </c>
      <c r="P586" s="104">
        <f t="shared" si="163"/>
        <v>18.880500609176615</v>
      </c>
      <c r="Q586" s="102">
        <f t="shared" si="169"/>
        <v>2.8886093440366814E-2</v>
      </c>
      <c r="R586" s="106">
        <f>K586-U586</f>
        <v>0</v>
      </c>
      <c r="S586" s="106">
        <f>IF(K586-H585&lt;0,0,K586-H585)</f>
        <v>0</v>
      </c>
      <c r="T586" s="106">
        <f t="shared" si="157"/>
        <v>98.365381490613771</v>
      </c>
      <c r="U586" s="107">
        <f>IF(S586&gt;0,0,IF(U585+(F586-AL586/$C$23)*$C$22/($C$21+$C$22)&gt;$C$8,$C$8,IF(V586=$C$8,U585+(F586-AL586/$C$23)*$C$22/$C$21,U585+(F586-AL586/$C$23)*$C$22/($C$21+$C$22))))</f>
        <v>1400</v>
      </c>
      <c r="V586" s="107">
        <f>IF(S586=0,IF(V585+(F586-AL586/$C$23)*$C$22/($C$21+$C$22)&gt;$C$8,$C$8,V585+(F586-AL586/$C$23)*$C$22/($C$21+$C$22)),E586)</f>
        <v>1400</v>
      </c>
      <c r="W586" s="203">
        <f>IF(S586&gt;0,0,IF(W585+AL586/$C$23&gt;$F$23,$F$23,W585+AL586/$C$23))</f>
        <v>1.6346185093862227</v>
      </c>
      <c r="X586" s="105" t="str">
        <f>IF(R586=0,"-",IF(U586=0,FORECAST($C$8,Инклинометрия!$B$2:$B$152,Инклинометрия!$A$2:$A$152),FORECAST(R586,Инклинометрия!$B$2:$B$152,Инклинометрия!$A$2:$A$152)))</f>
        <v>-</v>
      </c>
      <c r="Y586" s="105" t="str">
        <f>IF(R586=0,"-",IF(U586=0,FORECAST($C$8-R586,Инклинометрия!$B$2:$B$152,Инклинометрия!$A$2:$A$152),0))</f>
        <v>-</v>
      </c>
      <c r="Z586" s="105" t="str">
        <f>IF(S586=0,"-",FORECAST($C$8,Инклинометрия!$B$2:$B$152,Инклинометрия!$A$2:$A$152))</f>
        <v>-</v>
      </c>
      <c r="AA586" s="105" t="str">
        <f>IF(S586=0,"-",FORECAST($C$8-S586,Инклинометрия!$B$2:$B$152,Инклинометрия!$A$2:$A$152))</f>
        <v>-</v>
      </c>
      <c r="AB586" s="105">
        <f>IF(T586=0,"-",FORECAST($C$6,Инклинометрия!$B$2:$B$152,Инклинометрия!$A$2:$A$152))</f>
        <v>1425</v>
      </c>
      <c r="AC586" s="105">
        <f>IF(R586=0,FORECAST($C$6-T586,Инклинометрия!$B$2:$B$152,Инклинометрия!$A$2:$A$152),FORECAST($C$8,Инклинометрия!$B$2:$B$152,Инклинометрия!$A$2:$A$152))</f>
        <v>1331.5528875839168</v>
      </c>
      <c r="AD586" s="107">
        <f>IF(U586=0,"-",FORECAST($C$8,Инклинометрия!$B$2:$B$152,Инклинометрия!$A$2:$A$152))</f>
        <v>1330</v>
      </c>
      <c r="AE586" s="107">
        <f>IF(U586=0,"-",FORECAST($C$8-U586,Инклинометрия!$B$2:$B$152,Инклинометрия!$A$2:$A$152))</f>
        <v>0</v>
      </c>
      <c r="AF586" s="107">
        <f>FORECAST($C$8-S586,Инклинометрия!$B$2:$B$152,Инклинометрия!$A$2:$A$152)</f>
        <v>1330</v>
      </c>
      <c r="AG586" s="107">
        <f>FORECAST($C$8-(S586+V586),Инклинометрия!$B$2:$B$152,Инклинометрия!$A$2:$A$152)</f>
        <v>0</v>
      </c>
      <c r="AH586" s="107">
        <f>IF(W586=0,"-",FORECAST($C$8+W586,Инклинометрия!$B$2:$B$152,Инклинометрия!$A$2:$A$152))</f>
        <v>1331.5528875839168</v>
      </c>
      <c r="AI586" s="107">
        <f>IF(W586=0,"-",FORECAST($C$8,Инклинометрия!$B$2:$B$152,Инклинометрия!$A$2:$A$152))</f>
        <v>1330</v>
      </c>
      <c r="AK586" s="122">
        <f>2*PI()*$C$5*(AT585-AT584)/(LN(AN585/$I$9)*$I$8/$I$7+LN($I$10/AN585)*$I$8/$I$7)</f>
        <v>0</v>
      </c>
      <c r="AL586" s="67">
        <f>AK586*(B586-B585)</f>
        <v>0</v>
      </c>
      <c r="AM586" s="23">
        <f t="shared" si="170"/>
        <v>4.3059540056097682E-2</v>
      </c>
      <c r="AN586" s="26">
        <f>AN585+AK586*(B586-B585)/(2*PI()*$C$5*AN585*$I$11)</f>
        <v>0.12986115207059001</v>
      </c>
      <c r="AO586" s="87">
        <f t="shared" si="164"/>
        <v>111242.59539450394</v>
      </c>
      <c r="AP586" s="87">
        <f>IF(R586+U586&lt;$C$8,0,32*$G$13/$C$12^2*($I$8*R586+$I$6*U586)+32*$G$14/($C$14^2-$C$13^2)*($I$8*S586+$I$6*V586))</f>
        <v>9917.5953945039291</v>
      </c>
      <c r="AQ586" s="66">
        <f>R586*$C$11*$C$9+U586*$C$11*$C$10</f>
        <v>14695380</v>
      </c>
      <c r="AR586" s="66">
        <f>S586*$C$11*$C$9+V586*$C$11*$C$10</f>
        <v>14695380</v>
      </c>
      <c r="AS586" s="87">
        <f>$C$11*(T586*$C$9+W586*$C$10)</f>
        <v>789129.61404581123</v>
      </c>
      <c r="AT586" s="45">
        <f t="shared" si="158"/>
        <v>15595752.209440315</v>
      </c>
      <c r="AU586" s="75"/>
    </row>
    <row r="587" spans="2:47" ht="15" thickBot="1" x14ac:dyDescent="0.35">
      <c r="B587" s="41">
        <f t="shared" si="165"/>
        <v>5560</v>
      </c>
      <c r="C587" s="8">
        <f t="shared" si="166"/>
        <v>55.6</v>
      </c>
      <c r="D587" s="73">
        <f t="shared" si="152"/>
        <v>74.364999999999995</v>
      </c>
      <c r="E587" s="29">
        <f t="shared" si="155"/>
        <v>4122.7720393264844</v>
      </c>
      <c r="F587" s="29">
        <f t="shared" si="159"/>
        <v>7.4150576246884157</v>
      </c>
      <c r="G587" s="29">
        <f t="shared" si="167"/>
        <v>9.9176395730207556</v>
      </c>
      <c r="H587" s="17">
        <f t="shared" si="168"/>
        <v>5514.2076025991519</v>
      </c>
      <c r="I587" s="29">
        <f t="shared" si="160"/>
        <v>2.2250485660981263</v>
      </c>
      <c r="J587" s="29">
        <f t="shared" si="161"/>
        <v>13.949340071224418</v>
      </c>
      <c r="K587" s="32">
        <f>IF((D586+L586+M586-AL586)/($C$21+$C$22)&gt;$C$8,$C$8,(D586+L586+M586-AL586)/($C$21+$C$22))</f>
        <v>1400</v>
      </c>
      <c r="L587" s="97">
        <f t="shared" si="153"/>
        <v>0</v>
      </c>
      <c r="M587" s="96">
        <f t="shared" si="154"/>
        <v>0</v>
      </c>
      <c r="N587" s="98">
        <f t="shared" si="162"/>
        <v>1.7382597742038917</v>
      </c>
      <c r="O587" s="100">
        <f t="shared" si="156"/>
        <v>4.2266987561397071</v>
      </c>
      <c r="P587" s="104">
        <f t="shared" si="163"/>
        <v>18.880500609176615</v>
      </c>
      <c r="Q587" s="102">
        <f t="shared" si="169"/>
        <v>2.8886093440366814E-2</v>
      </c>
      <c r="R587" s="106">
        <f>K587-U587</f>
        <v>0</v>
      </c>
      <c r="S587" s="106">
        <f>IF(K587-H586&lt;0,0,K587-H586)</f>
        <v>0</v>
      </c>
      <c r="T587" s="106">
        <f t="shared" si="157"/>
        <v>98.365381490613771</v>
      </c>
      <c r="U587" s="107">
        <f>IF(S587&gt;0,0,IF(U586+(F587-AL587/$C$23)*$C$22/($C$21+$C$22)&gt;$C$8,$C$8,IF(V587=$C$8,U586+(F587-AL587/$C$23)*$C$22/$C$21,U586+(F587-AL587/$C$23)*$C$22/($C$21+$C$22))))</f>
        <v>1400</v>
      </c>
      <c r="V587" s="107">
        <f>IF(S587=0,IF(V586+(F587-AL587/$C$23)*$C$22/($C$21+$C$22)&gt;$C$8,$C$8,V586+(F587-AL587/$C$23)*$C$22/($C$21+$C$22)),E587)</f>
        <v>1400</v>
      </c>
      <c r="W587" s="203">
        <f>IF(S587&gt;0,0,IF(W586+AL587/$C$23&gt;$F$23,$F$23,W586+AL587/$C$23))</f>
        <v>1.6346185093862227</v>
      </c>
      <c r="X587" s="105" t="str">
        <f>IF(R587=0,"-",IF(U587=0,FORECAST($C$8,Инклинометрия!$B$2:$B$152,Инклинометрия!$A$2:$A$152),FORECAST(R587,Инклинометрия!$B$2:$B$152,Инклинометрия!$A$2:$A$152)))</f>
        <v>-</v>
      </c>
      <c r="Y587" s="105" t="str">
        <f>IF(R587=0,"-",IF(U587=0,FORECAST($C$8-R587,Инклинометрия!$B$2:$B$152,Инклинометрия!$A$2:$A$152),0))</f>
        <v>-</v>
      </c>
      <c r="Z587" s="105" t="str">
        <f>IF(S587=0,"-",FORECAST($C$8,Инклинометрия!$B$2:$B$152,Инклинометрия!$A$2:$A$152))</f>
        <v>-</v>
      </c>
      <c r="AA587" s="105" t="str">
        <f>IF(S587=0,"-",FORECAST($C$8-S587,Инклинометрия!$B$2:$B$152,Инклинометрия!$A$2:$A$152))</f>
        <v>-</v>
      </c>
      <c r="AB587" s="105">
        <f>IF(T587=0,"-",FORECAST($C$6,Инклинометрия!$B$2:$B$152,Инклинометрия!$A$2:$A$152))</f>
        <v>1425</v>
      </c>
      <c r="AC587" s="105">
        <f>IF(R587=0,FORECAST($C$6-T587,Инклинометрия!$B$2:$B$152,Инклинометрия!$A$2:$A$152),FORECAST($C$8,Инклинометрия!$B$2:$B$152,Инклинометрия!$A$2:$A$152))</f>
        <v>1331.5528875839168</v>
      </c>
      <c r="AD587" s="107">
        <f>IF(U587=0,"-",FORECAST($C$8,Инклинометрия!$B$2:$B$152,Инклинометрия!$A$2:$A$152))</f>
        <v>1330</v>
      </c>
      <c r="AE587" s="107">
        <f>IF(U587=0,"-",FORECAST($C$8-U587,Инклинометрия!$B$2:$B$152,Инклинометрия!$A$2:$A$152))</f>
        <v>0</v>
      </c>
      <c r="AF587" s="107">
        <f>FORECAST($C$8-S587,Инклинометрия!$B$2:$B$152,Инклинометрия!$A$2:$A$152)</f>
        <v>1330</v>
      </c>
      <c r="AG587" s="107">
        <f>FORECAST($C$8-(S587+V587),Инклинометрия!$B$2:$B$152,Инклинометрия!$A$2:$A$152)</f>
        <v>0</v>
      </c>
      <c r="AH587" s="107">
        <f>IF(W587=0,"-",FORECAST($C$8+W587,Инклинометрия!$B$2:$B$152,Инклинометрия!$A$2:$A$152))</f>
        <v>1331.5528875839168</v>
      </c>
      <c r="AI587" s="107">
        <f>IF(W587=0,"-",FORECAST($C$8,Инклинометрия!$B$2:$B$152,Инклинометрия!$A$2:$A$152))</f>
        <v>1330</v>
      </c>
      <c r="AK587" s="122">
        <f>2*PI()*$C$5*(AT586-AT585)/(LN(AN586/$I$9)*$I$8/$I$7+LN($I$10/AN586)*$I$8/$I$7)</f>
        <v>0</v>
      </c>
      <c r="AL587" s="67">
        <f>AK587*(B587-B586)</f>
        <v>0</v>
      </c>
      <c r="AM587" s="23">
        <f t="shared" si="170"/>
        <v>4.3059540056097682E-2</v>
      </c>
      <c r="AN587" s="26">
        <f>AN586+AK587*(B587-B586)/(2*PI()*$C$5*AN586*$I$11)</f>
        <v>0.12986115207059001</v>
      </c>
      <c r="AO587" s="87">
        <f t="shared" si="164"/>
        <v>111242.59539450394</v>
      </c>
      <c r="AP587" s="87">
        <f>IF(R587+U587&lt;$C$8,0,32*$G$13/$C$12^2*($I$8*R587+$I$6*U587)+32*$G$14/($C$14^2-$C$13^2)*($I$8*S587+$I$6*V587))</f>
        <v>9917.5953945039291</v>
      </c>
      <c r="AQ587" s="66">
        <f>R587*$C$11*$C$9+U587*$C$11*$C$10</f>
        <v>14695380</v>
      </c>
      <c r="AR587" s="66">
        <f>S587*$C$11*$C$9+V587*$C$11*$C$10</f>
        <v>14695380</v>
      </c>
      <c r="AS587" s="87">
        <f>$C$11*(T587*$C$9+W587*$C$10)</f>
        <v>789129.61404581123</v>
      </c>
      <c r="AT587" s="45">
        <f t="shared" si="158"/>
        <v>15595752.209440315</v>
      </c>
      <c r="AU587" s="75"/>
    </row>
    <row r="588" spans="2:47" ht="15" thickBot="1" x14ac:dyDescent="0.35">
      <c r="B588" s="41">
        <f t="shared" si="165"/>
        <v>5570</v>
      </c>
      <c r="C588" s="8">
        <f t="shared" si="166"/>
        <v>55.7</v>
      </c>
      <c r="D588" s="73">
        <f t="shared" si="152"/>
        <v>74.498750000000001</v>
      </c>
      <c r="E588" s="29">
        <f t="shared" si="155"/>
        <v>4130.187096951172</v>
      </c>
      <c r="F588" s="29">
        <f t="shared" si="159"/>
        <v>7.4150576246875062</v>
      </c>
      <c r="G588" s="29">
        <f t="shared" si="167"/>
        <v>9.9176395730195388</v>
      </c>
      <c r="H588" s="17">
        <f t="shared" si="168"/>
        <v>5524.1252421721711</v>
      </c>
      <c r="I588" s="29">
        <f t="shared" si="160"/>
        <v>2.2250485660981263</v>
      </c>
      <c r="J588" s="29">
        <f t="shared" si="161"/>
        <v>13.949340071223562</v>
      </c>
      <c r="K588" s="32">
        <f>IF((D587+L587+M587-AL587)/($C$21+$C$22)&gt;$C$8,$C$8,(D587+L587+M587-AL587)/($C$21+$C$22))</f>
        <v>1400</v>
      </c>
      <c r="L588" s="97">
        <f t="shared" si="153"/>
        <v>0</v>
      </c>
      <c r="M588" s="96">
        <f t="shared" si="154"/>
        <v>0</v>
      </c>
      <c r="N588" s="98">
        <f t="shared" si="162"/>
        <v>1.7382597742038917</v>
      </c>
      <c r="O588" s="100">
        <f t="shared" si="156"/>
        <v>4.2266987561397071</v>
      </c>
      <c r="P588" s="104">
        <f t="shared" si="163"/>
        <v>18.880500609176615</v>
      </c>
      <c r="Q588" s="102">
        <f t="shared" si="169"/>
        <v>2.8886093440366814E-2</v>
      </c>
      <c r="R588" s="106">
        <f>K588-U588</f>
        <v>0</v>
      </c>
      <c r="S588" s="106">
        <f>IF(K588-H587&lt;0,0,K588-H587)</f>
        <v>0</v>
      </c>
      <c r="T588" s="106">
        <f t="shared" si="157"/>
        <v>98.365381490613771</v>
      </c>
      <c r="U588" s="107">
        <f>IF(S588&gt;0,0,IF(U587+(F588-AL588/$C$23)*$C$22/($C$21+$C$22)&gt;$C$8,$C$8,IF(V588=$C$8,U587+(F588-AL588/$C$23)*$C$22/$C$21,U587+(F588-AL588/$C$23)*$C$22/($C$21+$C$22))))</f>
        <v>1400</v>
      </c>
      <c r="V588" s="107">
        <f>IF(S588=0,IF(V587+(F588-AL588/$C$23)*$C$22/($C$21+$C$22)&gt;$C$8,$C$8,V587+(F588-AL588/$C$23)*$C$22/($C$21+$C$22)),E588)</f>
        <v>1400</v>
      </c>
      <c r="W588" s="203">
        <f>IF(S588&gt;0,0,IF(W587+AL588/$C$23&gt;$F$23,$F$23,W587+AL588/$C$23))</f>
        <v>1.6346185093862227</v>
      </c>
      <c r="X588" s="105" t="str">
        <f>IF(R588=0,"-",IF(U588=0,FORECAST($C$8,Инклинометрия!$B$2:$B$152,Инклинометрия!$A$2:$A$152),FORECAST(R588,Инклинометрия!$B$2:$B$152,Инклинометрия!$A$2:$A$152)))</f>
        <v>-</v>
      </c>
      <c r="Y588" s="105" t="str">
        <f>IF(R588=0,"-",IF(U588=0,FORECAST($C$8-R588,Инклинометрия!$B$2:$B$152,Инклинометрия!$A$2:$A$152),0))</f>
        <v>-</v>
      </c>
      <c r="Z588" s="105" t="str">
        <f>IF(S588=0,"-",FORECAST($C$8,Инклинометрия!$B$2:$B$152,Инклинометрия!$A$2:$A$152))</f>
        <v>-</v>
      </c>
      <c r="AA588" s="105" t="str">
        <f>IF(S588=0,"-",FORECAST($C$8-S588,Инклинометрия!$B$2:$B$152,Инклинометрия!$A$2:$A$152))</f>
        <v>-</v>
      </c>
      <c r="AB588" s="105">
        <f>IF(T588=0,"-",FORECAST($C$6,Инклинометрия!$B$2:$B$152,Инклинометрия!$A$2:$A$152))</f>
        <v>1425</v>
      </c>
      <c r="AC588" s="105">
        <f>IF(R588=0,FORECAST($C$6-T588,Инклинометрия!$B$2:$B$152,Инклинометрия!$A$2:$A$152),FORECAST($C$8,Инклинометрия!$B$2:$B$152,Инклинометрия!$A$2:$A$152))</f>
        <v>1331.5528875839168</v>
      </c>
      <c r="AD588" s="107">
        <f>IF(U588=0,"-",FORECAST($C$8,Инклинометрия!$B$2:$B$152,Инклинометрия!$A$2:$A$152))</f>
        <v>1330</v>
      </c>
      <c r="AE588" s="107">
        <f>IF(U588=0,"-",FORECAST($C$8-U588,Инклинометрия!$B$2:$B$152,Инклинометрия!$A$2:$A$152))</f>
        <v>0</v>
      </c>
      <c r="AF588" s="107">
        <f>FORECAST($C$8-S588,Инклинометрия!$B$2:$B$152,Инклинометрия!$A$2:$A$152)</f>
        <v>1330</v>
      </c>
      <c r="AG588" s="107">
        <f>FORECAST($C$8-(S588+V588),Инклинометрия!$B$2:$B$152,Инклинометрия!$A$2:$A$152)</f>
        <v>0</v>
      </c>
      <c r="AH588" s="107">
        <f>IF(W588=0,"-",FORECAST($C$8+W588,Инклинометрия!$B$2:$B$152,Инклинометрия!$A$2:$A$152))</f>
        <v>1331.5528875839168</v>
      </c>
      <c r="AI588" s="107">
        <f>IF(W588=0,"-",FORECAST($C$8,Инклинометрия!$B$2:$B$152,Инклинометрия!$A$2:$A$152))</f>
        <v>1330</v>
      </c>
      <c r="AK588" s="122">
        <f>2*PI()*$C$5*(AT587-AT586)/(LN(AN587/$I$9)*$I$8/$I$7+LN($I$10/AN587)*$I$8/$I$7)</f>
        <v>0</v>
      </c>
      <c r="AL588" s="67">
        <f>AK588*(B588-B587)</f>
        <v>0</v>
      </c>
      <c r="AM588" s="23">
        <f t="shared" si="170"/>
        <v>4.3059540056097682E-2</v>
      </c>
      <c r="AN588" s="26">
        <f>AN587+AK588*(B588-B587)/(2*PI()*$C$5*AN587*$I$11)</f>
        <v>0.12986115207059001</v>
      </c>
      <c r="AO588" s="87">
        <f t="shared" si="164"/>
        <v>111242.59539450394</v>
      </c>
      <c r="AP588" s="87">
        <f>IF(R588+U588&lt;$C$8,0,32*$G$13/$C$12^2*($I$8*R588+$I$6*U588)+32*$G$14/($C$14^2-$C$13^2)*($I$8*S588+$I$6*V588))</f>
        <v>9917.5953945039291</v>
      </c>
      <c r="AQ588" s="66">
        <f>R588*$C$11*$C$9+U588*$C$11*$C$10</f>
        <v>14695380</v>
      </c>
      <c r="AR588" s="66">
        <f>S588*$C$11*$C$9+V588*$C$11*$C$10</f>
        <v>14695380</v>
      </c>
      <c r="AS588" s="87">
        <f>$C$11*(T588*$C$9+W588*$C$10)</f>
        <v>789129.61404581123</v>
      </c>
      <c r="AT588" s="45">
        <f t="shared" si="158"/>
        <v>15595752.209440315</v>
      </c>
      <c r="AU588" s="75"/>
    </row>
    <row r="589" spans="2:47" ht="15" thickBot="1" x14ac:dyDescent="0.35">
      <c r="B589" s="41">
        <f t="shared" si="165"/>
        <v>5580</v>
      </c>
      <c r="C589" s="8">
        <f t="shared" si="166"/>
        <v>55.800000000000004</v>
      </c>
      <c r="D589" s="73">
        <f t="shared" si="152"/>
        <v>74.632500000000007</v>
      </c>
      <c r="E589" s="29">
        <f t="shared" si="155"/>
        <v>4137.6021545758604</v>
      </c>
      <c r="F589" s="29">
        <f t="shared" si="159"/>
        <v>7.4150576246884157</v>
      </c>
      <c r="G589" s="29">
        <f t="shared" si="167"/>
        <v>9.9176395730207556</v>
      </c>
      <c r="H589" s="17">
        <f t="shared" si="168"/>
        <v>5534.0428817451921</v>
      </c>
      <c r="I589" s="29">
        <f t="shared" si="160"/>
        <v>2.2250485660981263</v>
      </c>
      <c r="J589" s="29">
        <f t="shared" si="161"/>
        <v>13.949340071224418</v>
      </c>
      <c r="K589" s="32">
        <f>IF((D588+L588+M588-AL588)/($C$21+$C$22)&gt;$C$8,$C$8,(D588+L588+M588-AL588)/($C$21+$C$22))</f>
        <v>1400</v>
      </c>
      <c r="L589" s="97">
        <f t="shared" si="153"/>
        <v>0</v>
      </c>
      <c r="M589" s="96">
        <f t="shared" si="154"/>
        <v>0</v>
      </c>
      <c r="N589" s="98">
        <f t="shared" si="162"/>
        <v>1.7382597742038917</v>
      </c>
      <c r="O589" s="100">
        <f t="shared" si="156"/>
        <v>4.2266987561397071</v>
      </c>
      <c r="P589" s="104">
        <f t="shared" si="163"/>
        <v>18.880500609176615</v>
      </c>
      <c r="Q589" s="102">
        <f t="shared" si="169"/>
        <v>2.8886093440366814E-2</v>
      </c>
      <c r="R589" s="106">
        <f>K589-U589</f>
        <v>0</v>
      </c>
      <c r="S589" s="106">
        <f>IF(K589-H588&lt;0,0,K589-H588)</f>
        <v>0</v>
      </c>
      <c r="T589" s="106">
        <f t="shared" si="157"/>
        <v>98.365381490613771</v>
      </c>
      <c r="U589" s="107">
        <f>IF(S589&gt;0,0,IF(U588+(F589-AL589/$C$23)*$C$22/($C$21+$C$22)&gt;$C$8,$C$8,IF(V589=$C$8,U588+(F589-AL589/$C$23)*$C$22/$C$21,U588+(F589-AL589/$C$23)*$C$22/($C$21+$C$22))))</f>
        <v>1400</v>
      </c>
      <c r="V589" s="107">
        <f>IF(S589=0,IF(V588+(F589-AL589/$C$23)*$C$22/($C$21+$C$22)&gt;$C$8,$C$8,V588+(F589-AL589/$C$23)*$C$22/($C$21+$C$22)),E589)</f>
        <v>1400</v>
      </c>
      <c r="W589" s="203">
        <f>IF(S589&gt;0,0,IF(W588+AL589/$C$23&gt;$F$23,$F$23,W588+AL589/$C$23))</f>
        <v>1.6346185093862227</v>
      </c>
      <c r="X589" s="105" t="str">
        <f>IF(R589=0,"-",IF(U589=0,FORECAST($C$8,Инклинометрия!$B$2:$B$152,Инклинометрия!$A$2:$A$152),FORECAST(R589,Инклинометрия!$B$2:$B$152,Инклинометрия!$A$2:$A$152)))</f>
        <v>-</v>
      </c>
      <c r="Y589" s="105" t="str">
        <f>IF(R589=0,"-",IF(U589=0,FORECAST($C$8-R589,Инклинометрия!$B$2:$B$152,Инклинометрия!$A$2:$A$152),0))</f>
        <v>-</v>
      </c>
      <c r="Z589" s="105" t="str">
        <f>IF(S589=0,"-",FORECAST($C$8,Инклинометрия!$B$2:$B$152,Инклинометрия!$A$2:$A$152))</f>
        <v>-</v>
      </c>
      <c r="AA589" s="105" t="str">
        <f>IF(S589=0,"-",FORECAST($C$8-S589,Инклинометрия!$B$2:$B$152,Инклинометрия!$A$2:$A$152))</f>
        <v>-</v>
      </c>
      <c r="AB589" s="105">
        <f>IF(T589=0,"-",FORECAST($C$6,Инклинометрия!$B$2:$B$152,Инклинометрия!$A$2:$A$152))</f>
        <v>1425</v>
      </c>
      <c r="AC589" s="105">
        <f>IF(R589=0,FORECAST($C$6-T589,Инклинометрия!$B$2:$B$152,Инклинометрия!$A$2:$A$152),FORECAST($C$8,Инклинометрия!$B$2:$B$152,Инклинометрия!$A$2:$A$152))</f>
        <v>1331.5528875839168</v>
      </c>
      <c r="AD589" s="107">
        <f>IF(U589=0,"-",FORECAST($C$8,Инклинометрия!$B$2:$B$152,Инклинометрия!$A$2:$A$152))</f>
        <v>1330</v>
      </c>
      <c r="AE589" s="107">
        <f>IF(U589=0,"-",FORECAST($C$8-U589,Инклинометрия!$B$2:$B$152,Инклинометрия!$A$2:$A$152))</f>
        <v>0</v>
      </c>
      <c r="AF589" s="107">
        <f>FORECAST($C$8-S589,Инклинометрия!$B$2:$B$152,Инклинометрия!$A$2:$A$152)</f>
        <v>1330</v>
      </c>
      <c r="AG589" s="107">
        <f>FORECAST($C$8-(S589+V589),Инклинометрия!$B$2:$B$152,Инклинометрия!$A$2:$A$152)</f>
        <v>0</v>
      </c>
      <c r="AH589" s="107">
        <f>IF(W589=0,"-",FORECAST($C$8+W589,Инклинометрия!$B$2:$B$152,Инклинометрия!$A$2:$A$152))</f>
        <v>1331.5528875839168</v>
      </c>
      <c r="AI589" s="107">
        <f>IF(W589=0,"-",FORECAST($C$8,Инклинометрия!$B$2:$B$152,Инклинометрия!$A$2:$A$152))</f>
        <v>1330</v>
      </c>
      <c r="AK589" s="122">
        <f>2*PI()*$C$5*(AT588-AT587)/(LN(AN588/$I$9)*$I$8/$I$7+LN($I$10/AN588)*$I$8/$I$7)</f>
        <v>0</v>
      </c>
      <c r="AL589" s="67">
        <f>AK589*(B589-B588)</f>
        <v>0</v>
      </c>
      <c r="AM589" s="23">
        <f t="shared" si="170"/>
        <v>4.3059540056097682E-2</v>
      </c>
      <c r="AN589" s="26">
        <f>AN588+AK589*(B589-B588)/(2*PI()*$C$5*AN588*$I$11)</f>
        <v>0.12986115207059001</v>
      </c>
      <c r="AO589" s="87">
        <f t="shared" si="164"/>
        <v>111242.59539450394</v>
      </c>
      <c r="AP589" s="87">
        <f>IF(R589+U589&lt;$C$8,0,32*$G$13/$C$12^2*($I$8*R589+$I$6*U589)+32*$G$14/($C$14^2-$C$13^2)*($I$8*S589+$I$6*V589))</f>
        <v>9917.5953945039291</v>
      </c>
      <c r="AQ589" s="66">
        <f>R589*$C$11*$C$9+U589*$C$11*$C$10</f>
        <v>14695380</v>
      </c>
      <c r="AR589" s="66">
        <f>S589*$C$11*$C$9+V589*$C$11*$C$10</f>
        <v>14695380</v>
      </c>
      <c r="AS589" s="87">
        <f>$C$11*(T589*$C$9+W589*$C$10)</f>
        <v>789129.61404581123</v>
      </c>
      <c r="AT589" s="45">
        <f t="shared" si="158"/>
        <v>15595752.209440315</v>
      </c>
      <c r="AU589" s="75"/>
    </row>
    <row r="590" spans="2:47" ht="15" thickBot="1" x14ac:dyDescent="0.35">
      <c r="B590" s="41">
        <f t="shared" si="165"/>
        <v>5590</v>
      </c>
      <c r="C590" s="8">
        <f t="shared" si="166"/>
        <v>55.9</v>
      </c>
      <c r="D590" s="73">
        <f t="shared" si="152"/>
        <v>74.766249999999999</v>
      </c>
      <c r="E590" s="29">
        <f t="shared" si="155"/>
        <v>4145.0172122005479</v>
      </c>
      <c r="F590" s="29">
        <f t="shared" si="159"/>
        <v>7.4150576246875062</v>
      </c>
      <c r="G590" s="29">
        <f t="shared" si="167"/>
        <v>9.9176395730195388</v>
      </c>
      <c r="H590" s="17">
        <f t="shared" si="168"/>
        <v>5543.9605213182112</v>
      </c>
      <c r="I590" s="29">
        <f t="shared" si="160"/>
        <v>2.2250485660981263</v>
      </c>
      <c r="J590" s="29">
        <f t="shared" si="161"/>
        <v>13.949340071223562</v>
      </c>
      <c r="K590" s="32">
        <f>IF((D589+L589+M589-AL589)/($C$21+$C$22)&gt;$C$8,$C$8,(D589+L589+M589-AL589)/($C$21+$C$22))</f>
        <v>1400</v>
      </c>
      <c r="L590" s="97">
        <f t="shared" si="153"/>
        <v>0</v>
      </c>
      <c r="M590" s="96">
        <f t="shared" si="154"/>
        <v>0</v>
      </c>
      <c r="N590" s="98">
        <f t="shared" si="162"/>
        <v>1.7382597742038917</v>
      </c>
      <c r="O590" s="100">
        <f t="shared" si="156"/>
        <v>4.2266987561397071</v>
      </c>
      <c r="P590" s="104">
        <f t="shared" si="163"/>
        <v>18.880500609176615</v>
      </c>
      <c r="Q590" s="102">
        <f t="shared" si="169"/>
        <v>2.8886093440366814E-2</v>
      </c>
      <c r="R590" s="106">
        <f>K590-U590</f>
        <v>0</v>
      </c>
      <c r="S590" s="106">
        <f>IF(K590-H589&lt;0,0,K590-H589)</f>
        <v>0</v>
      </c>
      <c r="T590" s="106">
        <f t="shared" si="157"/>
        <v>98.365381490613771</v>
      </c>
      <c r="U590" s="107">
        <f>IF(S590&gt;0,0,IF(U589+(F590-AL590/$C$23)*$C$22/($C$21+$C$22)&gt;$C$8,$C$8,IF(V590=$C$8,U589+(F590-AL590/$C$23)*$C$22/$C$21,U589+(F590-AL590/$C$23)*$C$22/($C$21+$C$22))))</f>
        <v>1400</v>
      </c>
      <c r="V590" s="107">
        <f>IF(S590=0,IF(V589+(F590-AL590/$C$23)*$C$22/($C$21+$C$22)&gt;$C$8,$C$8,V589+(F590-AL590/$C$23)*$C$22/($C$21+$C$22)),E590)</f>
        <v>1400</v>
      </c>
      <c r="W590" s="203">
        <f>IF(S590&gt;0,0,IF(W589+AL590/$C$23&gt;$F$23,$F$23,W589+AL590/$C$23))</f>
        <v>1.6346185093862227</v>
      </c>
      <c r="X590" s="105" t="str">
        <f>IF(R590=0,"-",IF(U590=0,FORECAST($C$8,Инклинометрия!$B$2:$B$152,Инклинометрия!$A$2:$A$152),FORECAST(R590,Инклинометрия!$B$2:$B$152,Инклинометрия!$A$2:$A$152)))</f>
        <v>-</v>
      </c>
      <c r="Y590" s="105" t="str">
        <f>IF(R590=0,"-",IF(U590=0,FORECAST($C$8-R590,Инклинометрия!$B$2:$B$152,Инклинометрия!$A$2:$A$152),0))</f>
        <v>-</v>
      </c>
      <c r="Z590" s="105" t="str">
        <f>IF(S590=0,"-",FORECAST($C$8,Инклинометрия!$B$2:$B$152,Инклинометрия!$A$2:$A$152))</f>
        <v>-</v>
      </c>
      <c r="AA590" s="105" t="str">
        <f>IF(S590=0,"-",FORECAST($C$8-S590,Инклинометрия!$B$2:$B$152,Инклинометрия!$A$2:$A$152))</f>
        <v>-</v>
      </c>
      <c r="AB590" s="105">
        <f>IF(T590=0,"-",FORECAST($C$6,Инклинометрия!$B$2:$B$152,Инклинометрия!$A$2:$A$152))</f>
        <v>1425</v>
      </c>
      <c r="AC590" s="105">
        <f>IF(R590=0,FORECAST($C$6-T590,Инклинометрия!$B$2:$B$152,Инклинометрия!$A$2:$A$152),FORECAST($C$8,Инклинометрия!$B$2:$B$152,Инклинометрия!$A$2:$A$152))</f>
        <v>1331.5528875839168</v>
      </c>
      <c r="AD590" s="107">
        <f>IF(U590=0,"-",FORECAST($C$8,Инклинометрия!$B$2:$B$152,Инклинометрия!$A$2:$A$152))</f>
        <v>1330</v>
      </c>
      <c r="AE590" s="107">
        <f>IF(U590=0,"-",FORECAST($C$8-U590,Инклинометрия!$B$2:$B$152,Инклинометрия!$A$2:$A$152))</f>
        <v>0</v>
      </c>
      <c r="AF590" s="107">
        <f>FORECAST($C$8-S590,Инклинометрия!$B$2:$B$152,Инклинометрия!$A$2:$A$152)</f>
        <v>1330</v>
      </c>
      <c r="AG590" s="107">
        <f>FORECAST($C$8-(S590+V590),Инклинометрия!$B$2:$B$152,Инклинометрия!$A$2:$A$152)</f>
        <v>0</v>
      </c>
      <c r="AH590" s="107">
        <f>IF(W590=0,"-",FORECAST($C$8+W590,Инклинометрия!$B$2:$B$152,Инклинометрия!$A$2:$A$152))</f>
        <v>1331.5528875839168</v>
      </c>
      <c r="AI590" s="107">
        <f>IF(W590=0,"-",FORECAST($C$8,Инклинометрия!$B$2:$B$152,Инклинометрия!$A$2:$A$152))</f>
        <v>1330</v>
      </c>
      <c r="AK590" s="122">
        <f>2*PI()*$C$5*(AT589-AT588)/(LN(AN589/$I$9)*$I$8/$I$7+LN($I$10/AN589)*$I$8/$I$7)</f>
        <v>0</v>
      </c>
      <c r="AL590" s="67">
        <f>AK590*(B590-B589)</f>
        <v>0</v>
      </c>
      <c r="AM590" s="23">
        <f t="shared" si="170"/>
        <v>4.3059540056097682E-2</v>
      </c>
      <c r="AN590" s="26">
        <f>AN589+AK590*(B590-B589)/(2*PI()*$C$5*AN589*$I$11)</f>
        <v>0.12986115207059001</v>
      </c>
      <c r="AO590" s="87">
        <f t="shared" si="164"/>
        <v>111242.59539450394</v>
      </c>
      <c r="AP590" s="87">
        <f>IF(R590+U590&lt;$C$8,0,32*$G$13/$C$12^2*($I$8*R590+$I$6*U590)+32*$G$14/($C$14^2-$C$13^2)*($I$8*S590+$I$6*V590))</f>
        <v>9917.5953945039291</v>
      </c>
      <c r="AQ590" s="66">
        <f>R590*$C$11*$C$9+U590*$C$11*$C$10</f>
        <v>14695380</v>
      </c>
      <c r="AR590" s="66">
        <f>S590*$C$11*$C$9+V590*$C$11*$C$10</f>
        <v>14695380</v>
      </c>
      <c r="AS590" s="87">
        <f>$C$11*(T590*$C$9+W590*$C$10)</f>
        <v>789129.61404581123</v>
      </c>
      <c r="AT590" s="45">
        <f t="shared" si="158"/>
        <v>15595752.209440315</v>
      </c>
      <c r="AU590" s="75"/>
    </row>
    <row r="591" spans="2:47" ht="15" thickBot="1" x14ac:dyDescent="0.35">
      <c r="B591" s="41">
        <f t="shared" si="165"/>
        <v>5600</v>
      </c>
      <c r="C591" s="8">
        <f t="shared" si="166"/>
        <v>56</v>
      </c>
      <c r="D591" s="73">
        <f t="shared" si="152"/>
        <v>74.900000000000006</v>
      </c>
      <c r="E591" s="29">
        <f t="shared" si="155"/>
        <v>4152.4322698252354</v>
      </c>
      <c r="F591" s="29">
        <f t="shared" si="159"/>
        <v>7.4150576246875062</v>
      </c>
      <c r="G591" s="29">
        <f t="shared" si="167"/>
        <v>9.9176395730195388</v>
      </c>
      <c r="H591" s="17">
        <f t="shared" si="168"/>
        <v>5553.8781608912304</v>
      </c>
      <c r="I591" s="29">
        <f t="shared" si="160"/>
        <v>2.2250485660981263</v>
      </c>
      <c r="J591" s="29">
        <f t="shared" si="161"/>
        <v>13.949340071223562</v>
      </c>
      <c r="K591" s="32">
        <f>IF((D590+L590+M590-AL590)/($C$21+$C$22)&gt;$C$8,$C$8,(D590+L590+M590-AL590)/($C$21+$C$22))</f>
        <v>1400</v>
      </c>
      <c r="L591" s="97">
        <f t="shared" si="153"/>
        <v>0</v>
      </c>
      <c r="M591" s="96">
        <f t="shared" si="154"/>
        <v>0</v>
      </c>
      <c r="N591" s="98">
        <f t="shared" si="162"/>
        <v>1.7382597742038917</v>
      </c>
      <c r="O591" s="100">
        <f t="shared" si="156"/>
        <v>4.2266987561397071</v>
      </c>
      <c r="P591" s="104">
        <f t="shared" si="163"/>
        <v>18.880500609176615</v>
      </c>
      <c r="Q591" s="102">
        <f t="shared" si="169"/>
        <v>2.8886093440366814E-2</v>
      </c>
      <c r="R591" s="106">
        <f>K591-U591</f>
        <v>0</v>
      </c>
      <c r="S591" s="106">
        <f>IF(K591-H590&lt;0,0,K591-H590)</f>
        <v>0</v>
      </c>
      <c r="T591" s="106">
        <f t="shared" si="157"/>
        <v>98.365381490613771</v>
      </c>
      <c r="U591" s="107">
        <f>IF(S591&gt;0,0,IF(U590+(F591-AL591/$C$23)*$C$22/($C$21+$C$22)&gt;$C$8,$C$8,IF(V591=$C$8,U590+(F591-AL591/$C$23)*$C$22/$C$21,U590+(F591-AL591/$C$23)*$C$22/($C$21+$C$22))))</f>
        <v>1400</v>
      </c>
      <c r="V591" s="107">
        <f>IF(S591=0,IF(V590+(F591-AL591/$C$23)*$C$22/($C$21+$C$22)&gt;$C$8,$C$8,V590+(F591-AL591/$C$23)*$C$22/($C$21+$C$22)),E591)</f>
        <v>1400</v>
      </c>
      <c r="W591" s="203">
        <f>IF(S591&gt;0,0,IF(W590+AL591/$C$23&gt;$F$23,$F$23,W590+AL591/$C$23))</f>
        <v>1.6346185093862227</v>
      </c>
      <c r="X591" s="105" t="str">
        <f>IF(R591=0,"-",IF(U591=0,FORECAST($C$8,Инклинометрия!$B$2:$B$152,Инклинометрия!$A$2:$A$152),FORECAST(R591,Инклинометрия!$B$2:$B$152,Инклинометрия!$A$2:$A$152)))</f>
        <v>-</v>
      </c>
      <c r="Y591" s="105" t="str">
        <f>IF(R591=0,"-",IF(U591=0,FORECAST($C$8-R591,Инклинометрия!$B$2:$B$152,Инклинометрия!$A$2:$A$152),0))</f>
        <v>-</v>
      </c>
      <c r="Z591" s="105" t="str">
        <f>IF(S591=0,"-",FORECAST($C$8,Инклинометрия!$B$2:$B$152,Инклинометрия!$A$2:$A$152))</f>
        <v>-</v>
      </c>
      <c r="AA591" s="105" t="str">
        <f>IF(S591=0,"-",FORECAST($C$8-S591,Инклинометрия!$B$2:$B$152,Инклинометрия!$A$2:$A$152))</f>
        <v>-</v>
      </c>
      <c r="AB591" s="105">
        <f>IF(T591=0,"-",FORECAST($C$6,Инклинометрия!$B$2:$B$152,Инклинометрия!$A$2:$A$152))</f>
        <v>1425</v>
      </c>
      <c r="AC591" s="105">
        <f>IF(R591=0,FORECAST($C$6-T591,Инклинометрия!$B$2:$B$152,Инклинометрия!$A$2:$A$152),FORECAST($C$8,Инклинометрия!$B$2:$B$152,Инклинометрия!$A$2:$A$152))</f>
        <v>1331.5528875839168</v>
      </c>
      <c r="AD591" s="107">
        <f>IF(U591=0,"-",FORECAST($C$8,Инклинометрия!$B$2:$B$152,Инклинометрия!$A$2:$A$152))</f>
        <v>1330</v>
      </c>
      <c r="AE591" s="107">
        <f>IF(U591=0,"-",FORECAST($C$8-U591,Инклинометрия!$B$2:$B$152,Инклинометрия!$A$2:$A$152))</f>
        <v>0</v>
      </c>
      <c r="AF591" s="107">
        <f>FORECAST($C$8-S591,Инклинометрия!$B$2:$B$152,Инклинометрия!$A$2:$A$152)</f>
        <v>1330</v>
      </c>
      <c r="AG591" s="107">
        <f>FORECAST($C$8-(S591+V591),Инклинометрия!$B$2:$B$152,Инклинометрия!$A$2:$A$152)</f>
        <v>0</v>
      </c>
      <c r="AH591" s="107">
        <f>IF(W591=0,"-",FORECAST($C$8+W591,Инклинометрия!$B$2:$B$152,Инклинометрия!$A$2:$A$152))</f>
        <v>1331.5528875839168</v>
      </c>
      <c r="AI591" s="107">
        <f>IF(W591=0,"-",FORECAST($C$8,Инклинометрия!$B$2:$B$152,Инклинометрия!$A$2:$A$152))</f>
        <v>1330</v>
      </c>
      <c r="AK591" s="122">
        <f>2*PI()*$C$5*(AT590-AT589)/(LN(AN590/$I$9)*$I$8/$I$7+LN($I$10/AN590)*$I$8/$I$7)</f>
        <v>0</v>
      </c>
      <c r="AL591" s="67">
        <f>AK591*(B591-B590)</f>
        <v>0</v>
      </c>
      <c r="AM591" s="23">
        <f t="shared" si="170"/>
        <v>4.3059540056097682E-2</v>
      </c>
      <c r="AN591" s="26">
        <f>AN590+AK591*(B591-B590)/(2*PI()*$C$5*AN590*$I$11)</f>
        <v>0.12986115207059001</v>
      </c>
      <c r="AO591" s="87">
        <f t="shared" si="164"/>
        <v>111242.59539450394</v>
      </c>
      <c r="AP591" s="87">
        <f>IF(R591+U591&lt;$C$8,0,32*$G$13/$C$12^2*($I$8*R591+$I$6*U591)+32*$G$14/($C$14^2-$C$13^2)*($I$8*S591+$I$6*V591))</f>
        <v>9917.5953945039291</v>
      </c>
      <c r="AQ591" s="66">
        <f>R591*$C$11*$C$9+U591*$C$11*$C$10</f>
        <v>14695380</v>
      </c>
      <c r="AR591" s="66">
        <f>S591*$C$11*$C$9+V591*$C$11*$C$10</f>
        <v>14695380</v>
      </c>
      <c r="AS591" s="87">
        <f>$C$11*(T591*$C$9+W591*$C$10)</f>
        <v>789129.61404581123</v>
      </c>
      <c r="AT591" s="45">
        <f t="shared" si="158"/>
        <v>15595752.209440315</v>
      </c>
      <c r="AU591" s="75"/>
    </row>
    <row r="592" spans="2:47" ht="15" thickBot="1" x14ac:dyDescent="0.35">
      <c r="B592" s="41">
        <f t="shared" si="165"/>
        <v>5610</v>
      </c>
      <c r="C592" s="8">
        <f t="shared" si="166"/>
        <v>56.1</v>
      </c>
      <c r="D592" s="73">
        <f t="shared" si="152"/>
        <v>75.033749999999998</v>
      </c>
      <c r="E592" s="29">
        <f t="shared" si="155"/>
        <v>4159.8473274499238</v>
      </c>
      <c r="F592" s="29">
        <f t="shared" si="159"/>
        <v>7.4150576246884157</v>
      </c>
      <c r="G592" s="29">
        <f t="shared" si="167"/>
        <v>9.9176395730207556</v>
      </c>
      <c r="H592" s="17">
        <f t="shared" si="168"/>
        <v>5563.7958004642514</v>
      </c>
      <c r="I592" s="29">
        <f t="shared" si="160"/>
        <v>2.2250485660981263</v>
      </c>
      <c r="J592" s="29">
        <f t="shared" si="161"/>
        <v>13.949340071224418</v>
      </c>
      <c r="K592" s="32">
        <f>IF((D591+L591+M591-AL591)/($C$21+$C$22)&gt;$C$8,$C$8,(D591+L591+M591-AL591)/($C$21+$C$22))</f>
        <v>1400</v>
      </c>
      <c r="L592" s="97">
        <f t="shared" si="153"/>
        <v>0</v>
      </c>
      <c r="M592" s="96">
        <f t="shared" si="154"/>
        <v>0</v>
      </c>
      <c r="N592" s="98">
        <f t="shared" si="162"/>
        <v>1.7382597742038917</v>
      </c>
      <c r="O592" s="100">
        <f t="shared" si="156"/>
        <v>4.2266987561397071</v>
      </c>
      <c r="P592" s="104">
        <f t="shared" si="163"/>
        <v>18.880500609176615</v>
      </c>
      <c r="Q592" s="102">
        <f t="shared" si="169"/>
        <v>2.8886093440366814E-2</v>
      </c>
      <c r="R592" s="106">
        <f>K592-U592</f>
        <v>0</v>
      </c>
      <c r="S592" s="106">
        <f>IF(K592-H591&lt;0,0,K592-H591)</f>
        <v>0</v>
      </c>
      <c r="T592" s="106">
        <f t="shared" si="157"/>
        <v>98.365381490613771</v>
      </c>
      <c r="U592" s="107">
        <f>IF(S592&gt;0,0,IF(U591+(F592-AL592/$C$23)*$C$22/($C$21+$C$22)&gt;$C$8,$C$8,IF(V592=$C$8,U591+(F592-AL592/$C$23)*$C$22/$C$21,U591+(F592-AL592/$C$23)*$C$22/($C$21+$C$22))))</f>
        <v>1400</v>
      </c>
      <c r="V592" s="107">
        <f>IF(S592=0,IF(V591+(F592-AL592/$C$23)*$C$22/($C$21+$C$22)&gt;$C$8,$C$8,V591+(F592-AL592/$C$23)*$C$22/($C$21+$C$22)),E592)</f>
        <v>1400</v>
      </c>
      <c r="W592" s="203">
        <f>IF(S592&gt;0,0,IF(W591+AL592/$C$23&gt;$F$23,$F$23,W591+AL592/$C$23))</f>
        <v>1.6346185093862227</v>
      </c>
      <c r="X592" s="105" t="str">
        <f>IF(R592=0,"-",IF(U592=0,FORECAST($C$8,Инклинометрия!$B$2:$B$152,Инклинометрия!$A$2:$A$152),FORECAST(R592,Инклинометрия!$B$2:$B$152,Инклинометрия!$A$2:$A$152)))</f>
        <v>-</v>
      </c>
      <c r="Y592" s="105" t="str">
        <f>IF(R592=0,"-",IF(U592=0,FORECAST($C$8-R592,Инклинометрия!$B$2:$B$152,Инклинометрия!$A$2:$A$152),0))</f>
        <v>-</v>
      </c>
      <c r="Z592" s="105" t="str">
        <f>IF(S592=0,"-",FORECAST($C$8,Инклинометрия!$B$2:$B$152,Инклинометрия!$A$2:$A$152))</f>
        <v>-</v>
      </c>
      <c r="AA592" s="105" t="str">
        <f>IF(S592=0,"-",FORECAST($C$8-S592,Инклинометрия!$B$2:$B$152,Инклинометрия!$A$2:$A$152))</f>
        <v>-</v>
      </c>
      <c r="AB592" s="105">
        <f>IF(T592=0,"-",FORECAST($C$6,Инклинометрия!$B$2:$B$152,Инклинометрия!$A$2:$A$152))</f>
        <v>1425</v>
      </c>
      <c r="AC592" s="105">
        <f>IF(R592=0,FORECAST($C$6-T592,Инклинометрия!$B$2:$B$152,Инклинометрия!$A$2:$A$152),FORECAST($C$8,Инклинометрия!$B$2:$B$152,Инклинометрия!$A$2:$A$152))</f>
        <v>1331.5528875839168</v>
      </c>
      <c r="AD592" s="107">
        <f>IF(U592=0,"-",FORECAST($C$8,Инклинометрия!$B$2:$B$152,Инклинометрия!$A$2:$A$152))</f>
        <v>1330</v>
      </c>
      <c r="AE592" s="107">
        <f>IF(U592=0,"-",FORECAST($C$8-U592,Инклинометрия!$B$2:$B$152,Инклинометрия!$A$2:$A$152))</f>
        <v>0</v>
      </c>
      <c r="AF592" s="107">
        <f>FORECAST($C$8-S592,Инклинометрия!$B$2:$B$152,Инклинометрия!$A$2:$A$152)</f>
        <v>1330</v>
      </c>
      <c r="AG592" s="107">
        <f>FORECAST($C$8-(S592+V592),Инклинометрия!$B$2:$B$152,Инклинометрия!$A$2:$A$152)</f>
        <v>0</v>
      </c>
      <c r="AH592" s="107">
        <f>IF(W592=0,"-",FORECAST($C$8+W592,Инклинометрия!$B$2:$B$152,Инклинометрия!$A$2:$A$152))</f>
        <v>1331.5528875839168</v>
      </c>
      <c r="AI592" s="107">
        <f>IF(W592=0,"-",FORECAST($C$8,Инклинометрия!$B$2:$B$152,Инклинометрия!$A$2:$A$152))</f>
        <v>1330</v>
      </c>
      <c r="AK592" s="122">
        <f>2*PI()*$C$5*(AT591-AT590)/(LN(AN591/$I$9)*$I$8/$I$7+LN($I$10/AN591)*$I$8/$I$7)</f>
        <v>0</v>
      </c>
      <c r="AL592" s="67">
        <f>AK592*(B592-B591)</f>
        <v>0</v>
      </c>
      <c r="AM592" s="23">
        <f t="shared" si="170"/>
        <v>4.3059540056097682E-2</v>
      </c>
      <c r="AN592" s="26">
        <f>AN591+AK592*(B592-B591)/(2*PI()*$C$5*AN591*$I$11)</f>
        <v>0.12986115207059001</v>
      </c>
      <c r="AO592" s="87">
        <f t="shared" si="164"/>
        <v>111242.59539450394</v>
      </c>
      <c r="AP592" s="87">
        <f>IF(R592+U592&lt;$C$8,0,32*$G$13/$C$12^2*($I$8*R592+$I$6*U592)+32*$G$14/($C$14^2-$C$13^2)*($I$8*S592+$I$6*V592))</f>
        <v>9917.5953945039291</v>
      </c>
      <c r="AQ592" s="66">
        <f>R592*$C$11*$C$9+U592*$C$11*$C$10</f>
        <v>14695380</v>
      </c>
      <c r="AR592" s="66">
        <f>S592*$C$11*$C$9+V592*$C$11*$C$10</f>
        <v>14695380</v>
      </c>
      <c r="AS592" s="87">
        <f>$C$11*(T592*$C$9+W592*$C$10)</f>
        <v>789129.61404581123</v>
      </c>
      <c r="AT592" s="45">
        <f t="shared" si="158"/>
        <v>15595752.209440315</v>
      </c>
      <c r="AU592" s="75"/>
    </row>
    <row r="593" spans="2:47" ht="15" thickBot="1" x14ac:dyDescent="0.35">
      <c r="B593" s="41">
        <f t="shared" si="165"/>
        <v>5620</v>
      </c>
      <c r="C593" s="8">
        <f t="shared" si="166"/>
        <v>56.2</v>
      </c>
      <c r="D593" s="73">
        <f t="shared" si="152"/>
        <v>75.167500000000004</v>
      </c>
      <c r="E593" s="29">
        <f t="shared" si="155"/>
        <v>4167.2623850746113</v>
      </c>
      <c r="F593" s="29">
        <f t="shared" si="159"/>
        <v>7.4150576246875062</v>
      </c>
      <c r="G593" s="29">
        <f t="shared" si="167"/>
        <v>9.9176395730195388</v>
      </c>
      <c r="H593" s="17">
        <f t="shared" si="168"/>
        <v>5573.7134400372706</v>
      </c>
      <c r="I593" s="29">
        <f t="shared" si="160"/>
        <v>2.2250485660981263</v>
      </c>
      <c r="J593" s="29">
        <f t="shared" si="161"/>
        <v>13.949340071223562</v>
      </c>
      <c r="K593" s="32">
        <f>IF((D592+L592+M592-AL592)/($C$21+$C$22)&gt;$C$8,$C$8,(D592+L592+M592-AL592)/($C$21+$C$22))</f>
        <v>1400</v>
      </c>
      <c r="L593" s="97">
        <f t="shared" si="153"/>
        <v>0</v>
      </c>
      <c r="M593" s="96">
        <f t="shared" si="154"/>
        <v>0</v>
      </c>
      <c r="N593" s="98">
        <f t="shared" si="162"/>
        <v>1.7382597742038917</v>
      </c>
      <c r="O593" s="100">
        <f t="shared" si="156"/>
        <v>4.2266987561397071</v>
      </c>
      <c r="P593" s="104">
        <f t="shared" si="163"/>
        <v>18.880500609176615</v>
      </c>
      <c r="Q593" s="102">
        <f t="shared" si="169"/>
        <v>2.8886093440366814E-2</v>
      </c>
      <c r="R593" s="106">
        <f>K593-U593</f>
        <v>0</v>
      </c>
      <c r="S593" s="106">
        <f>IF(K593-H592&lt;0,0,K593-H592)</f>
        <v>0</v>
      </c>
      <c r="T593" s="106">
        <f t="shared" si="157"/>
        <v>98.365381490613771</v>
      </c>
      <c r="U593" s="107">
        <f>IF(S593&gt;0,0,IF(U592+(F593-AL593/$C$23)*$C$22/($C$21+$C$22)&gt;$C$8,$C$8,IF(V593=$C$8,U592+(F593-AL593/$C$23)*$C$22/$C$21,U592+(F593-AL593/$C$23)*$C$22/($C$21+$C$22))))</f>
        <v>1400</v>
      </c>
      <c r="V593" s="107">
        <f>IF(S593=0,IF(V592+(F593-AL593/$C$23)*$C$22/($C$21+$C$22)&gt;$C$8,$C$8,V592+(F593-AL593/$C$23)*$C$22/($C$21+$C$22)),E593)</f>
        <v>1400</v>
      </c>
      <c r="W593" s="203">
        <f>IF(S593&gt;0,0,IF(W592+AL593/$C$23&gt;$F$23,$F$23,W592+AL593/$C$23))</f>
        <v>1.6346185093862227</v>
      </c>
      <c r="X593" s="105" t="str">
        <f>IF(R593=0,"-",IF(U593=0,FORECAST($C$8,Инклинометрия!$B$2:$B$152,Инклинометрия!$A$2:$A$152),FORECAST(R593,Инклинометрия!$B$2:$B$152,Инклинометрия!$A$2:$A$152)))</f>
        <v>-</v>
      </c>
      <c r="Y593" s="105" t="str">
        <f>IF(R593=0,"-",IF(U593=0,FORECAST($C$8-R593,Инклинометрия!$B$2:$B$152,Инклинометрия!$A$2:$A$152),0))</f>
        <v>-</v>
      </c>
      <c r="Z593" s="105" t="str">
        <f>IF(S593=0,"-",FORECAST($C$8,Инклинометрия!$B$2:$B$152,Инклинометрия!$A$2:$A$152))</f>
        <v>-</v>
      </c>
      <c r="AA593" s="105" t="str">
        <f>IF(S593=0,"-",FORECAST($C$8-S593,Инклинометрия!$B$2:$B$152,Инклинометрия!$A$2:$A$152))</f>
        <v>-</v>
      </c>
      <c r="AB593" s="105">
        <f>IF(T593=0,"-",FORECAST($C$6,Инклинометрия!$B$2:$B$152,Инклинометрия!$A$2:$A$152))</f>
        <v>1425</v>
      </c>
      <c r="AC593" s="105">
        <f>IF(R593=0,FORECAST($C$6-T593,Инклинометрия!$B$2:$B$152,Инклинометрия!$A$2:$A$152),FORECAST($C$8,Инклинометрия!$B$2:$B$152,Инклинометрия!$A$2:$A$152))</f>
        <v>1331.5528875839168</v>
      </c>
      <c r="AD593" s="107">
        <f>IF(U593=0,"-",FORECAST($C$8,Инклинометрия!$B$2:$B$152,Инклинометрия!$A$2:$A$152))</f>
        <v>1330</v>
      </c>
      <c r="AE593" s="107">
        <f>IF(U593=0,"-",FORECAST($C$8-U593,Инклинометрия!$B$2:$B$152,Инклинометрия!$A$2:$A$152))</f>
        <v>0</v>
      </c>
      <c r="AF593" s="107">
        <f>FORECAST($C$8-S593,Инклинометрия!$B$2:$B$152,Инклинометрия!$A$2:$A$152)</f>
        <v>1330</v>
      </c>
      <c r="AG593" s="107">
        <f>FORECAST($C$8-(S593+V593),Инклинометрия!$B$2:$B$152,Инклинометрия!$A$2:$A$152)</f>
        <v>0</v>
      </c>
      <c r="AH593" s="107">
        <f>IF(W593=0,"-",FORECAST($C$8+W593,Инклинометрия!$B$2:$B$152,Инклинометрия!$A$2:$A$152))</f>
        <v>1331.5528875839168</v>
      </c>
      <c r="AI593" s="107">
        <f>IF(W593=0,"-",FORECAST($C$8,Инклинометрия!$B$2:$B$152,Инклинометрия!$A$2:$A$152))</f>
        <v>1330</v>
      </c>
      <c r="AK593" s="122">
        <f>2*PI()*$C$5*(AT592-AT591)/(LN(AN592/$I$9)*$I$8/$I$7+LN($I$10/AN592)*$I$8/$I$7)</f>
        <v>0</v>
      </c>
      <c r="AL593" s="67">
        <f>AK593*(B593-B592)</f>
        <v>0</v>
      </c>
      <c r="AM593" s="23">
        <f t="shared" si="170"/>
        <v>4.3059540056097682E-2</v>
      </c>
      <c r="AN593" s="26">
        <f>AN592+AK593*(B593-B592)/(2*PI()*$C$5*AN592*$I$11)</f>
        <v>0.12986115207059001</v>
      </c>
      <c r="AO593" s="87">
        <f t="shared" si="164"/>
        <v>111242.59539450394</v>
      </c>
      <c r="AP593" s="87">
        <f>IF(R593+U593&lt;$C$8,0,32*$G$13/$C$12^2*($I$8*R593+$I$6*U593)+32*$G$14/($C$14^2-$C$13^2)*($I$8*S593+$I$6*V593))</f>
        <v>9917.5953945039291</v>
      </c>
      <c r="AQ593" s="66">
        <f>R593*$C$11*$C$9+U593*$C$11*$C$10</f>
        <v>14695380</v>
      </c>
      <c r="AR593" s="66">
        <f>S593*$C$11*$C$9+V593*$C$11*$C$10</f>
        <v>14695380</v>
      </c>
      <c r="AS593" s="87">
        <f>$C$11*(T593*$C$9+W593*$C$10)</f>
        <v>789129.61404581123</v>
      </c>
      <c r="AT593" s="45">
        <f t="shared" si="158"/>
        <v>15595752.209440315</v>
      </c>
      <c r="AU593" s="75"/>
    </row>
    <row r="594" spans="2:47" ht="15" thickBot="1" x14ac:dyDescent="0.35">
      <c r="B594" s="41">
        <f t="shared" si="165"/>
        <v>5630</v>
      </c>
      <c r="C594" s="8">
        <f t="shared" si="166"/>
        <v>56.300000000000004</v>
      </c>
      <c r="D594" s="73">
        <f t="shared" si="152"/>
        <v>75.30125000000001</v>
      </c>
      <c r="E594" s="29">
        <f t="shared" si="155"/>
        <v>4174.6774426992997</v>
      </c>
      <c r="F594" s="29">
        <f t="shared" si="159"/>
        <v>7.4150576246884157</v>
      </c>
      <c r="G594" s="29">
        <f t="shared" si="167"/>
        <v>9.9176395730207556</v>
      </c>
      <c r="H594" s="17">
        <f t="shared" si="168"/>
        <v>5583.6310796102916</v>
      </c>
      <c r="I594" s="29">
        <f t="shared" si="160"/>
        <v>2.2250485660981263</v>
      </c>
      <c r="J594" s="29">
        <f t="shared" si="161"/>
        <v>13.949340071224418</v>
      </c>
      <c r="K594" s="32">
        <f>IF((D593+L593+M593-AL593)/($C$21+$C$22)&gt;$C$8,$C$8,(D593+L593+M593-AL593)/($C$21+$C$22))</f>
        <v>1400</v>
      </c>
      <c r="L594" s="97">
        <f t="shared" si="153"/>
        <v>0</v>
      </c>
      <c r="M594" s="96">
        <f t="shared" si="154"/>
        <v>0</v>
      </c>
      <c r="N594" s="98">
        <f t="shared" si="162"/>
        <v>1.7382597742038917</v>
      </c>
      <c r="O594" s="100">
        <f t="shared" si="156"/>
        <v>4.2266987561397071</v>
      </c>
      <c r="P594" s="104">
        <f t="shared" si="163"/>
        <v>18.880500609176615</v>
      </c>
      <c r="Q594" s="102">
        <f t="shared" si="169"/>
        <v>2.8886093440366814E-2</v>
      </c>
      <c r="R594" s="106">
        <f>K594-U594</f>
        <v>0</v>
      </c>
      <c r="S594" s="106">
        <f>IF(K594-H593&lt;0,0,K594-H593)</f>
        <v>0</v>
      </c>
      <c r="T594" s="106">
        <f t="shared" si="157"/>
        <v>98.365381490613771</v>
      </c>
      <c r="U594" s="107">
        <f>IF(S594&gt;0,0,IF(U593+(F594-AL594/$C$23)*$C$22/($C$21+$C$22)&gt;$C$8,$C$8,IF(V594=$C$8,U593+(F594-AL594/$C$23)*$C$22/$C$21,U593+(F594-AL594/$C$23)*$C$22/($C$21+$C$22))))</f>
        <v>1400</v>
      </c>
      <c r="V594" s="107">
        <f>IF(S594=0,IF(V593+(F594-AL594/$C$23)*$C$22/($C$21+$C$22)&gt;$C$8,$C$8,V593+(F594-AL594/$C$23)*$C$22/($C$21+$C$22)),E594)</f>
        <v>1400</v>
      </c>
      <c r="W594" s="203">
        <f>IF(S594&gt;0,0,IF(W593+AL594/$C$23&gt;$F$23,$F$23,W593+AL594/$C$23))</f>
        <v>1.6346185093862227</v>
      </c>
      <c r="X594" s="105" t="str">
        <f>IF(R594=0,"-",IF(U594=0,FORECAST($C$8,Инклинометрия!$B$2:$B$152,Инклинометрия!$A$2:$A$152),FORECAST(R594,Инклинометрия!$B$2:$B$152,Инклинометрия!$A$2:$A$152)))</f>
        <v>-</v>
      </c>
      <c r="Y594" s="105" t="str">
        <f>IF(R594=0,"-",IF(U594=0,FORECAST($C$8-R594,Инклинометрия!$B$2:$B$152,Инклинометрия!$A$2:$A$152),0))</f>
        <v>-</v>
      </c>
      <c r="Z594" s="105" t="str">
        <f>IF(S594=0,"-",FORECAST($C$8,Инклинометрия!$B$2:$B$152,Инклинометрия!$A$2:$A$152))</f>
        <v>-</v>
      </c>
      <c r="AA594" s="105" t="str">
        <f>IF(S594=0,"-",FORECAST($C$8-S594,Инклинометрия!$B$2:$B$152,Инклинометрия!$A$2:$A$152))</f>
        <v>-</v>
      </c>
      <c r="AB594" s="105">
        <f>IF(T594=0,"-",FORECAST($C$6,Инклинометрия!$B$2:$B$152,Инклинометрия!$A$2:$A$152))</f>
        <v>1425</v>
      </c>
      <c r="AC594" s="105">
        <f>IF(R594=0,FORECAST($C$6-T594,Инклинометрия!$B$2:$B$152,Инклинометрия!$A$2:$A$152),FORECAST($C$8,Инклинометрия!$B$2:$B$152,Инклинометрия!$A$2:$A$152))</f>
        <v>1331.5528875839168</v>
      </c>
      <c r="AD594" s="107">
        <f>IF(U594=0,"-",FORECAST($C$8,Инклинометрия!$B$2:$B$152,Инклинометрия!$A$2:$A$152))</f>
        <v>1330</v>
      </c>
      <c r="AE594" s="107">
        <f>IF(U594=0,"-",FORECAST($C$8-U594,Инклинометрия!$B$2:$B$152,Инклинометрия!$A$2:$A$152))</f>
        <v>0</v>
      </c>
      <c r="AF594" s="107">
        <f>FORECAST($C$8-S594,Инклинометрия!$B$2:$B$152,Инклинометрия!$A$2:$A$152)</f>
        <v>1330</v>
      </c>
      <c r="AG594" s="107">
        <f>FORECAST($C$8-(S594+V594),Инклинометрия!$B$2:$B$152,Инклинометрия!$A$2:$A$152)</f>
        <v>0</v>
      </c>
      <c r="AH594" s="107">
        <f>IF(W594=0,"-",FORECAST($C$8+W594,Инклинометрия!$B$2:$B$152,Инклинометрия!$A$2:$A$152))</f>
        <v>1331.5528875839168</v>
      </c>
      <c r="AI594" s="107">
        <f>IF(W594=0,"-",FORECAST($C$8,Инклинометрия!$B$2:$B$152,Инклинометрия!$A$2:$A$152))</f>
        <v>1330</v>
      </c>
      <c r="AK594" s="122">
        <f>2*PI()*$C$5*(AT593-AT592)/(LN(AN593/$I$9)*$I$8/$I$7+LN($I$10/AN593)*$I$8/$I$7)</f>
        <v>0</v>
      </c>
      <c r="AL594" s="67">
        <f>AK594*(B594-B593)</f>
        <v>0</v>
      </c>
      <c r="AM594" s="23">
        <f t="shared" si="170"/>
        <v>4.3059540056097682E-2</v>
      </c>
      <c r="AN594" s="26">
        <f>AN593+AK594*(B594-B593)/(2*PI()*$C$5*AN593*$I$11)</f>
        <v>0.12986115207059001</v>
      </c>
      <c r="AO594" s="87">
        <f t="shared" si="164"/>
        <v>111242.59539450394</v>
      </c>
      <c r="AP594" s="87">
        <f>IF(R594+U594&lt;$C$8,0,32*$G$13/$C$12^2*($I$8*R594+$I$6*U594)+32*$G$14/($C$14^2-$C$13^2)*($I$8*S594+$I$6*V594))</f>
        <v>9917.5953945039291</v>
      </c>
      <c r="AQ594" s="66">
        <f>R594*$C$11*$C$9+U594*$C$11*$C$10</f>
        <v>14695380</v>
      </c>
      <c r="AR594" s="66">
        <f>S594*$C$11*$C$9+V594*$C$11*$C$10</f>
        <v>14695380</v>
      </c>
      <c r="AS594" s="87">
        <f>$C$11*(T594*$C$9+W594*$C$10)</f>
        <v>789129.61404581123</v>
      </c>
      <c r="AT594" s="45">
        <f t="shared" si="158"/>
        <v>15595752.209440315</v>
      </c>
      <c r="AU594" s="75"/>
    </row>
    <row r="595" spans="2:47" ht="15" thickBot="1" x14ac:dyDescent="0.35">
      <c r="B595" s="41">
        <f t="shared" si="165"/>
        <v>5640</v>
      </c>
      <c r="C595" s="8">
        <f t="shared" si="166"/>
        <v>56.4</v>
      </c>
      <c r="D595" s="73">
        <f t="shared" si="152"/>
        <v>75.435000000000002</v>
      </c>
      <c r="E595" s="29">
        <f t="shared" si="155"/>
        <v>4182.0925003239872</v>
      </c>
      <c r="F595" s="29">
        <f t="shared" si="159"/>
        <v>7.4150576246875062</v>
      </c>
      <c r="G595" s="29">
        <f t="shared" si="167"/>
        <v>9.9176395730195388</v>
      </c>
      <c r="H595" s="17">
        <f t="shared" si="168"/>
        <v>5593.5487191833108</v>
      </c>
      <c r="I595" s="29">
        <f t="shared" si="160"/>
        <v>2.2250485660981263</v>
      </c>
      <c r="J595" s="29">
        <f t="shared" si="161"/>
        <v>13.949340071223562</v>
      </c>
      <c r="K595" s="32">
        <f>IF((D594+L594+M594-AL594)/($C$21+$C$22)&gt;$C$8,$C$8,(D594+L594+M594-AL594)/($C$21+$C$22))</f>
        <v>1400</v>
      </c>
      <c r="L595" s="97">
        <f t="shared" si="153"/>
        <v>0</v>
      </c>
      <c r="M595" s="96">
        <f t="shared" si="154"/>
        <v>0</v>
      </c>
      <c r="N595" s="98">
        <f t="shared" si="162"/>
        <v>1.7382597742038917</v>
      </c>
      <c r="O595" s="100">
        <f t="shared" si="156"/>
        <v>4.2266987561397071</v>
      </c>
      <c r="P595" s="104">
        <f t="shared" si="163"/>
        <v>18.880500609176615</v>
      </c>
      <c r="Q595" s="102">
        <f t="shared" si="169"/>
        <v>2.8886093440366814E-2</v>
      </c>
      <c r="R595" s="106">
        <f>K595-U595</f>
        <v>0</v>
      </c>
      <c r="S595" s="106">
        <f>IF(K595-H594&lt;0,0,K595-H594)</f>
        <v>0</v>
      </c>
      <c r="T595" s="106">
        <f t="shared" si="157"/>
        <v>98.365381490613771</v>
      </c>
      <c r="U595" s="107">
        <f>IF(S595&gt;0,0,IF(U594+(F595-AL595/$C$23)*$C$22/($C$21+$C$22)&gt;$C$8,$C$8,IF(V595=$C$8,U594+(F595-AL595/$C$23)*$C$22/$C$21,U594+(F595-AL595/$C$23)*$C$22/($C$21+$C$22))))</f>
        <v>1400</v>
      </c>
      <c r="V595" s="107">
        <f>IF(S595=0,IF(V594+(F595-AL595/$C$23)*$C$22/($C$21+$C$22)&gt;$C$8,$C$8,V594+(F595-AL595/$C$23)*$C$22/($C$21+$C$22)),E595)</f>
        <v>1400</v>
      </c>
      <c r="W595" s="203">
        <f>IF(S595&gt;0,0,IF(W594+AL595/$C$23&gt;$F$23,$F$23,W594+AL595/$C$23))</f>
        <v>1.6346185093862227</v>
      </c>
      <c r="X595" s="105" t="str">
        <f>IF(R595=0,"-",IF(U595=0,FORECAST($C$8,Инклинометрия!$B$2:$B$152,Инклинометрия!$A$2:$A$152),FORECAST(R595,Инклинометрия!$B$2:$B$152,Инклинометрия!$A$2:$A$152)))</f>
        <v>-</v>
      </c>
      <c r="Y595" s="105" t="str">
        <f>IF(R595=0,"-",IF(U595=0,FORECAST($C$8-R595,Инклинометрия!$B$2:$B$152,Инклинометрия!$A$2:$A$152),0))</f>
        <v>-</v>
      </c>
      <c r="Z595" s="105" t="str">
        <f>IF(S595=0,"-",FORECAST($C$8,Инклинометрия!$B$2:$B$152,Инклинометрия!$A$2:$A$152))</f>
        <v>-</v>
      </c>
      <c r="AA595" s="105" t="str">
        <f>IF(S595=0,"-",FORECAST($C$8-S595,Инклинометрия!$B$2:$B$152,Инклинометрия!$A$2:$A$152))</f>
        <v>-</v>
      </c>
      <c r="AB595" s="105">
        <f>IF(T595=0,"-",FORECAST($C$6,Инклинометрия!$B$2:$B$152,Инклинометрия!$A$2:$A$152))</f>
        <v>1425</v>
      </c>
      <c r="AC595" s="105">
        <f>IF(R595=0,FORECAST($C$6-T595,Инклинометрия!$B$2:$B$152,Инклинометрия!$A$2:$A$152),FORECAST($C$8,Инклинометрия!$B$2:$B$152,Инклинометрия!$A$2:$A$152))</f>
        <v>1331.5528875839168</v>
      </c>
      <c r="AD595" s="107">
        <f>IF(U595=0,"-",FORECAST($C$8,Инклинометрия!$B$2:$B$152,Инклинометрия!$A$2:$A$152))</f>
        <v>1330</v>
      </c>
      <c r="AE595" s="107">
        <f>IF(U595=0,"-",FORECAST($C$8-U595,Инклинометрия!$B$2:$B$152,Инклинометрия!$A$2:$A$152))</f>
        <v>0</v>
      </c>
      <c r="AF595" s="107">
        <f>FORECAST($C$8-S595,Инклинометрия!$B$2:$B$152,Инклинометрия!$A$2:$A$152)</f>
        <v>1330</v>
      </c>
      <c r="AG595" s="107">
        <f>FORECAST($C$8-(S595+V595),Инклинометрия!$B$2:$B$152,Инклинометрия!$A$2:$A$152)</f>
        <v>0</v>
      </c>
      <c r="AH595" s="107">
        <f>IF(W595=0,"-",FORECAST($C$8+W595,Инклинометрия!$B$2:$B$152,Инклинометрия!$A$2:$A$152))</f>
        <v>1331.5528875839168</v>
      </c>
      <c r="AI595" s="107">
        <f>IF(W595=0,"-",FORECAST($C$8,Инклинометрия!$B$2:$B$152,Инклинометрия!$A$2:$A$152))</f>
        <v>1330</v>
      </c>
      <c r="AK595" s="122">
        <f>2*PI()*$C$5*(AT594-AT593)/(LN(AN594/$I$9)*$I$8/$I$7+LN($I$10/AN594)*$I$8/$I$7)</f>
        <v>0</v>
      </c>
      <c r="AL595" s="67">
        <f>AK595*(B595-B594)</f>
        <v>0</v>
      </c>
      <c r="AM595" s="23">
        <f t="shared" si="170"/>
        <v>4.3059540056097682E-2</v>
      </c>
      <c r="AN595" s="26">
        <f>AN594+AK595*(B595-B594)/(2*PI()*$C$5*AN594*$I$11)</f>
        <v>0.12986115207059001</v>
      </c>
      <c r="AO595" s="87">
        <f t="shared" si="164"/>
        <v>111242.59539450394</v>
      </c>
      <c r="AP595" s="87">
        <f>IF(R595+U595&lt;$C$8,0,32*$G$13/$C$12^2*($I$8*R595+$I$6*U595)+32*$G$14/($C$14^2-$C$13^2)*($I$8*S595+$I$6*V595))</f>
        <v>9917.5953945039291</v>
      </c>
      <c r="AQ595" s="66">
        <f>R595*$C$11*$C$9+U595*$C$11*$C$10</f>
        <v>14695380</v>
      </c>
      <c r="AR595" s="66">
        <f>S595*$C$11*$C$9+V595*$C$11*$C$10</f>
        <v>14695380</v>
      </c>
      <c r="AS595" s="87">
        <f>$C$11*(T595*$C$9+W595*$C$10)</f>
        <v>789129.61404581123</v>
      </c>
      <c r="AT595" s="45">
        <f t="shared" si="158"/>
        <v>15595752.209440315</v>
      </c>
      <c r="AU595" s="75"/>
    </row>
    <row r="596" spans="2:47" ht="15" thickBot="1" x14ac:dyDescent="0.35">
      <c r="B596" s="41">
        <f t="shared" si="165"/>
        <v>5650</v>
      </c>
      <c r="C596" s="8">
        <f t="shared" si="166"/>
        <v>56.5</v>
      </c>
      <c r="D596" s="73">
        <f t="shared" si="152"/>
        <v>75.568749999999994</v>
      </c>
      <c r="E596" s="29">
        <f t="shared" si="155"/>
        <v>4189.5075579486756</v>
      </c>
      <c r="F596" s="29">
        <f t="shared" si="159"/>
        <v>7.4150576246884157</v>
      </c>
      <c r="G596" s="29">
        <f t="shared" si="167"/>
        <v>9.9176395730207556</v>
      </c>
      <c r="H596" s="17">
        <f t="shared" si="168"/>
        <v>5603.4663587563318</v>
      </c>
      <c r="I596" s="29">
        <f t="shared" si="160"/>
        <v>2.2250485660981263</v>
      </c>
      <c r="J596" s="29">
        <f t="shared" si="161"/>
        <v>13.949340071224418</v>
      </c>
      <c r="K596" s="32">
        <f>IF((D595+L595+M595-AL595)/($C$21+$C$22)&gt;$C$8,$C$8,(D595+L595+M595-AL595)/($C$21+$C$22))</f>
        <v>1400</v>
      </c>
      <c r="L596" s="97">
        <f t="shared" si="153"/>
        <v>0</v>
      </c>
      <c r="M596" s="96">
        <f t="shared" si="154"/>
        <v>0</v>
      </c>
      <c r="N596" s="98">
        <f t="shared" si="162"/>
        <v>1.7382597742038917</v>
      </c>
      <c r="O596" s="100">
        <f t="shared" si="156"/>
        <v>4.2266987561397071</v>
      </c>
      <c r="P596" s="104">
        <f t="shared" si="163"/>
        <v>18.880500609176615</v>
      </c>
      <c r="Q596" s="102">
        <f t="shared" si="169"/>
        <v>2.8886093440366814E-2</v>
      </c>
      <c r="R596" s="106">
        <f>K596-U596</f>
        <v>0</v>
      </c>
      <c r="S596" s="106">
        <f>IF(K596-H595&lt;0,0,K596-H595)</f>
        <v>0</v>
      </c>
      <c r="T596" s="106">
        <f t="shared" si="157"/>
        <v>98.365381490613771</v>
      </c>
      <c r="U596" s="107">
        <f>IF(S596&gt;0,0,IF(U595+(F596-AL596/$C$23)*$C$22/($C$21+$C$22)&gt;$C$8,$C$8,IF(V596=$C$8,U595+(F596-AL596/$C$23)*$C$22/$C$21,U595+(F596-AL596/$C$23)*$C$22/($C$21+$C$22))))</f>
        <v>1400</v>
      </c>
      <c r="V596" s="107">
        <f>IF(S596=0,IF(V595+(F596-AL596/$C$23)*$C$22/($C$21+$C$22)&gt;$C$8,$C$8,V595+(F596-AL596/$C$23)*$C$22/($C$21+$C$22)),E596)</f>
        <v>1400</v>
      </c>
      <c r="W596" s="203">
        <f>IF(S596&gt;0,0,IF(W595+AL596/$C$23&gt;$F$23,$F$23,W595+AL596/$C$23))</f>
        <v>1.6346185093862227</v>
      </c>
      <c r="X596" s="105" t="str">
        <f>IF(R596=0,"-",IF(U596=0,FORECAST($C$8,Инклинометрия!$B$2:$B$152,Инклинометрия!$A$2:$A$152),FORECAST(R596,Инклинометрия!$B$2:$B$152,Инклинометрия!$A$2:$A$152)))</f>
        <v>-</v>
      </c>
      <c r="Y596" s="105" t="str">
        <f>IF(R596=0,"-",IF(U596=0,FORECAST($C$8-R596,Инклинометрия!$B$2:$B$152,Инклинометрия!$A$2:$A$152),0))</f>
        <v>-</v>
      </c>
      <c r="Z596" s="105" t="str">
        <f>IF(S596=0,"-",FORECAST($C$8,Инклинометрия!$B$2:$B$152,Инклинометрия!$A$2:$A$152))</f>
        <v>-</v>
      </c>
      <c r="AA596" s="105" t="str">
        <f>IF(S596=0,"-",FORECAST($C$8-S596,Инклинометрия!$B$2:$B$152,Инклинометрия!$A$2:$A$152))</f>
        <v>-</v>
      </c>
      <c r="AB596" s="105">
        <f>IF(T596=0,"-",FORECAST($C$6,Инклинометрия!$B$2:$B$152,Инклинометрия!$A$2:$A$152))</f>
        <v>1425</v>
      </c>
      <c r="AC596" s="105">
        <f>IF(R596=0,FORECAST($C$6-T596,Инклинометрия!$B$2:$B$152,Инклинометрия!$A$2:$A$152),FORECAST($C$8,Инклинометрия!$B$2:$B$152,Инклинометрия!$A$2:$A$152))</f>
        <v>1331.5528875839168</v>
      </c>
      <c r="AD596" s="107">
        <f>IF(U596=0,"-",FORECAST($C$8,Инклинометрия!$B$2:$B$152,Инклинометрия!$A$2:$A$152))</f>
        <v>1330</v>
      </c>
      <c r="AE596" s="107">
        <f>IF(U596=0,"-",FORECAST($C$8-U596,Инклинометрия!$B$2:$B$152,Инклинометрия!$A$2:$A$152))</f>
        <v>0</v>
      </c>
      <c r="AF596" s="107">
        <f>FORECAST($C$8-S596,Инклинометрия!$B$2:$B$152,Инклинометрия!$A$2:$A$152)</f>
        <v>1330</v>
      </c>
      <c r="AG596" s="107">
        <f>FORECAST($C$8-(S596+V596),Инклинометрия!$B$2:$B$152,Инклинометрия!$A$2:$A$152)</f>
        <v>0</v>
      </c>
      <c r="AH596" s="107">
        <f>IF(W596=0,"-",FORECAST($C$8+W596,Инклинометрия!$B$2:$B$152,Инклинометрия!$A$2:$A$152))</f>
        <v>1331.5528875839168</v>
      </c>
      <c r="AI596" s="107">
        <f>IF(W596=0,"-",FORECAST($C$8,Инклинометрия!$B$2:$B$152,Инклинометрия!$A$2:$A$152))</f>
        <v>1330</v>
      </c>
      <c r="AK596" s="122">
        <f>2*PI()*$C$5*(AT595-AT594)/(LN(AN595/$I$9)*$I$8/$I$7+LN($I$10/AN595)*$I$8/$I$7)</f>
        <v>0</v>
      </c>
      <c r="AL596" s="67">
        <f>AK596*(B596-B595)</f>
        <v>0</v>
      </c>
      <c r="AM596" s="23">
        <f t="shared" si="170"/>
        <v>4.3059540056097682E-2</v>
      </c>
      <c r="AN596" s="26">
        <f>AN595+AK596*(B596-B595)/(2*PI()*$C$5*AN595*$I$11)</f>
        <v>0.12986115207059001</v>
      </c>
      <c r="AO596" s="87">
        <f t="shared" si="164"/>
        <v>111242.59539450394</v>
      </c>
      <c r="AP596" s="87">
        <f>IF(R596+U596&lt;$C$8,0,32*$G$13/$C$12^2*($I$8*R596+$I$6*U596)+32*$G$14/($C$14^2-$C$13^2)*($I$8*S596+$I$6*V596))</f>
        <v>9917.5953945039291</v>
      </c>
      <c r="AQ596" s="66">
        <f>R596*$C$11*$C$9+U596*$C$11*$C$10</f>
        <v>14695380</v>
      </c>
      <c r="AR596" s="66">
        <f>S596*$C$11*$C$9+V596*$C$11*$C$10</f>
        <v>14695380</v>
      </c>
      <c r="AS596" s="87">
        <f>$C$11*(T596*$C$9+W596*$C$10)</f>
        <v>789129.61404581123</v>
      </c>
      <c r="AT596" s="45">
        <f t="shared" si="158"/>
        <v>15595752.209440315</v>
      </c>
      <c r="AU596" s="75"/>
    </row>
    <row r="597" spans="2:47" ht="15" thickBot="1" x14ac:dyDescent="0.35">
      <c r="B597" s="41">
        <f t="shared" si="165"/>
        <v>5660</v>
      </c>
      <c r="C597" s="8">
        <f t="shared" si="166"/>
        <v>56.6</v>
      </c>
      <c r="D597" s="73">
        <f t="shared" si="152"/>
        <v>75.702500000000001</v>
      </c>
      <c r="E597" s="29">
        <f t="shared" si="155"/>
        <v>4196.9226155733631</v>
      </c>
      <c r="F597" s="29">
        <f t="shared" si="159"/>
        <v>7.4150576246875062</v>
      </c>
      <c r="G597" s="29">
        <f t="shared" si="167"/>
        <v>9.9176395730195388</v>
      </c>
      <c r="H597" s="17">
        <f t="shared" si="168"/>
        <v>5613.383998329351</v>
      </c>
      <c r="I597" s="29">
        <f t="shared" si="160"/>
        <v>2.2250485660981263</v>
      </c>
      <c r="J597" s="29">
        <f t="shared" si="161"/>
        <v>13.949340071223562</v>
      </c>
      <c r="K597" s="32">
        <f>IF((D596+L596+M596-AL596)/($C$21+$C$22)&gt;$C$8,$C$8,(D596+L596+M596-AL596)/($C$21+$C$22))</f>
        <v>1400</v>
      </c>
      <c r="L597" s="97">
        <f t="shared" si="153"/>
        <v>0</v>
      </c>
      <c r="M597" s="96">
        <f t="shared" si="154"/>
        <v>0</v>
      </c>
      <c r="N597" s="98">
        <f t="shared" si="162"/>
        <v>1.7382597742038917</v>
      </c>
      <c r="O597" s="100">
        <f t="shared" si="156"/>
        <v>4.2266987561397071</v>
      </c>
      <c r="P597" s="104">
        <f t="shared" si="163"/>
        <v>18.880500609176615</v>
      </c>
      <c r="Q597" s="102">
        <f t="shared" si="169"/>
        <v>2.8886093440366814E-2</v>
      </c>
      <c r="R597" s="106">
        <f>K597-U597</f>
        <v>0</v>
      </c>
      <c r="S597" s="106">
        <f>IF(K597-H596&lt;0,0,K597-H596)</f>
        <v>0</v>
      </c>
      <c r="T597" s="106">
        <f t="shared" si="157"/>
        <v>98.365381490613771</v>
      </c>
      <c r="U597" s="107">
        <f>IF(S597&gt;0,0,IF(U596+(F597-AL597/$C$23)*$C$22/($C$21+$C$22)&gt;$C$8,$C$8,IF(V597=$C$8,U596+(F597-AL597/$C$23)*$C$22/$C$21,U596+(F597-AL597/$C$23)*$C$22/($C$21+$C$22))))</f>
        <v>1400</v>
      </c>
      <c r="V597" s="107">
        <f>IF(S597=0,IF(V596+(F597-AL597/$C$23)*$C$22/($C$21+$C$22)&gt;$C$8,$C$8,V596+(F597-AL597/$C$23)*$C$22/($C$21+$C$22)),E597)</f>
        <v>1400</v>
      </c>
      <c r="W597" s="203">
        <f>IF(S597&gt;0,0,IF(W596+AL597/$C$23&gt;$F$23,$F$23,W596+AL597/$C$23))</f>
        <v>1.6346185093862227</v>
      </c>
      <c r="X597" s="105" t="str">
        <f>IF(R597=0,"-",IF(U597=0,FORECAST($C$8,Инклинометрия!$B$2:$B$152,Инклинометрия!$A$2:$A$152),FORECAST(R597,Инклинометрия!$B$2:$B$152,Инклинометрия!$A$2:$A$152)))</f>
        <v>-</v>
      </c>
      <c r="Y597" s="105" t="str">
        <f>IF(R597=0,"-",IF(U597=0,FORECAST($C$8-R597,Инклинометрия!$B$2:$B$152,Инклинометрия!$A$2:$A$152),0))</f>
        <v>-</v>
      </c>
      <c r="Z597" s="105" t="str">
        <f>IF(S597=0,"-",FORECAST($C$8,Инклинометрия!$B$2:$B$152,Инклинометрия!$A$2:$A$152))</f>
        <v>-</v>
      </c>
      <c r="AA597" s="105" t="str">
        <f>IF(S597=0,"-",FORECAST($C$8-S597,Инклинометрия!$B$2:$B$152,Инклинометрия!$A$2:$A$152))</f>
        <v>-</v>
      </c>
      <c r="AB597" s="105">
        <f>IF(T597=0,"-",FORECAST($C$6,Инклинометрия!$B$2:$B$152,Инклинометрия!$A$2:$A$152))</f>
        <v>1425</v>
      </c>
      <c r="AC597" s="105">
        <f>IF(R597=0,FORECAST($C$6-T597,Инклинометрия!$B$2:$B$152,Инклинометрия!$A$2:$A$152),FORECAST($C$8,Инклинометрия!$B$2:$B$152,Инклинометрия!$A$2:$A$152))</f>
        <v>1331.5528875839168</v>
      </c>
      <c r="AD597" s="107">
        <f>IF(U597=0,"-",FORECAST($C$8,Инклинометрия!$B$2:$B$152,Инклинометрия!$A$2:$A$152))</f>
        <v>1330</v>
      </c>
      <c r="AE597" s="107">
        <f>IF(U597=0,"-",FORECAST($C$8-U597,Инклинометрия!$B$2:$B$152,Инклинометрия!$A$2:$A$152))</f>
        <v>0</v>
      </c>
      <c r="AF597" s="107">
        <f>FORECAST($C$8-S597,Инклинометрия!$B$2:$B$152,Инклинометрия!$A$2:$A$152)</f>
        <v>1330</v>
      </c>
      <c r="AG597" s="107">
        <f>FORECAST($C$8-(S597+V597),Инклинометрия!$B$2:$B$152,Инклинометрия!$A$2:$A$152)</f>
        <v>0</v>
      </c>
      <c r="AH597" s="107">
        <f>IF(W597=0,"-",FORECAST($C$8+W597,Инклинометрия!$B$2:$B$152,Инклинометрия!$A$2:$A$152))</f>
        <v>1331.5528875839168</v>
      </c>
      <c r="AI597" s="107">
        <f>IF(W597=0,"-",FORECAST($C$8,Инклинометрия!$B$2:$B$152,Инклинометрия!$A$2:$A$152))</f>
        <v>1330</v>
      </c>
      <c r="AK597" s="122">
        <f>2*PI()*$C$5*(AT596-AT595)/(LN(AN596/$I$9)*$I$8/$I$7+LN($I$10/AN596)*$I$8/$I$7)</f>
        <v>0</v>
      </c>
      <c r="AL597" s="67">
        <f>AK597*(B597-B596)</f>
        <v>0</v>
      </c>
      <c r="AM597" s="23">
        <f t="shared" si="170"/>
        <v>4.3059540056097682E-2</v>
      </c>
      <c r="AN597" s="26">
        <f>AN596+AK597*(B597-B596)/(2*PI()*$C$5*AN596*$I$11)</f>
        <v>0.12986115207059001</v>
      </c>
      <c r="AO597" s="87">
        <f t="shared" si="164"/>
        <v>111242.59539450394</v>
      </c>
      <c r="AP597" s="87">
        <f>IF(R597+U597&lt;$C$8,0,32*$G$13/$C$12^2*($I$8*R597+$I$6*U597)+32*$G$14/($C$14^2-$C$13^2)*($I$8*S597+$I$6*V597))</f>
        <v>9917.5953945039291</v>
      </c>
      <c r="AQ597" s="66">
        <f>R597*$C$11*$C$9+U597*$C$11*$C$10</f>
        <v>14695380</v>
      </c>
      <c r="AR597" s="66">
        <f>S597*$C$11*$C$9+V597*$C$11*$C$10</f>
        <v>14695380</v>
      </c>
      <c r="AS597" s="87">
        <f>$C$11*(T597*$C$9+W597*$C$10)</f>
        <v>789129.61404581123</v>
      </c>
      <c r="AT597" s="45">
        <f t="shared" si="158"/>
        <v>15595752.209440315</v>
      </c>
      <c r="AU597" s="75"/>
    </row>
    <row r="598" spans="2:47" ht="15" thickBot="1" x14ac:dyDescent="0.35">
      <c r="B598" s="41">
        <f t="shared" si="165"/>
        <v>5670</v>
      </c>
      <c r="C598" s="8">
        <f t="shared" si="166"/>
        <v>56.7</v>
      </c>
      <c r="D598" s="73">
        <f t="shared" si="152"/>
        <v>75.836250000000007</v>
      </c>
      <c r="E598" s="29">
        <f t="shared" si="155"/>
        <v>4204.3376731980516</v>
      </c>
      <c r="F598" s="29">
        <f t="shared" si="159"/>
        <v>7.4150576246884157</v>
      </c>
      <c r="G598" s="29">
        <f t="shared" si="167"/>
        <v>9.9176395730207556</v>
      </c>
      <c r="H598" s="17">
        <f t="shared" si="168"/>
        <v>5623.301637902372</v>
      </c>
      <c r="I598" s="29">
        <f t="shared" si="160"/>
        <v>2.2250485660981263</v>
      </c>
      <c r="J598" s="29">
        <f t="shared" si="161"/>
        <v>13.949340071224418</v>
      </c>
      <c r="K598" s="32">
        <f>IF((D597+L597+M597-AL597)/($C$21+$C$22)&gt;$C$8,$C$8,(D597+L597+M597-AL597)/($C$21+$C$22))</f>
        <v>1400</v>
      </c>
      <c r="L598" s="97">
        <f t="shared" si="153"/>
        <v>0</v>
      </c>
      <c r="M598" s="96">
        <f t="shared" si="154"/>
        <v>0</v>
      </c>
      <c r="N598" s="98">
        <f t="shared" si="162"/>
        <v>1.7382597742038917</v>
      </c>
      <c r="O598" s="100">
        <f t="shared" si="156"/>
        <v>4.2266987561397071</v>
      </c>
      <c r="P598" s="104">
        <f t="shared" si="163"/>
        <v>18.880500609176615</v>
      </c>
      <c r="Q598" s="102">
        <f t="shared" si="169"/>
        <v>2.8886093440366814E-2</v>
      </c>
      <c r="R598" s="106">
        <f>K598-U598</f>
        <v>0</v>
      </c>
      <c r="S598" s="106">
        <f>IF(K598-H597&lt;0,0,K598-H597)</f>
        <v>0</v>
      </c>
      <c r="T598" s="106">
        <f t="shared" si="157"/>
        <v>98.365381490613771</v>
      </c>
      <c r="U598" s="107">
        <f>IF(S598&gt;0,0,IF(U597+(F598-AL598/$C$23)*$C$22/($C$21+$C$22)&gt;$C$8,$C$8,IF(V598=$C$8,U597+(F598-AL598/$C$23)*$C$22/$C$21,U597+(F598-AL598/$C$23)*$C$22/($C$21+$C$22))))</f>
        <v>1400</v>
      </c>
      <c r="V598" s="107">
        <f>IF(S598=0,IF(V597+(F598-AL598/$C$23)*$C$22/($C$21+$C$22)&gt;$C$8,$C$8,V597+(F598-AL598/$C$23)*$C$22/($C$21+$C$22)),E598)</f>
        <v>1400</v>
      </c>
      <c r="W598" s="203">
        <f>IF(S598&gt;0,0,IF(W597+AL598/$C$23&gt;$F$23,$F$23,W597+AL598/$C$23))</f>
        <v>1.6346185093862227</v>
      </c>
      <c r="X598" s="105" t="str">
        <f>IF(R598=0,"-",IF(U598=0,FORECAST($C$8,Инклинометрия!$B$2:$B$152,Инклинометрия!$A$2:$A$152),FORECAST(R598,Инклинометрия!$B$2:$B$152,Инклинометрия!$A$2:$A$152)))</f>
        <v>-</v>
      </c>
      <c r="Y598" s="105" t="str">
        <f>IF(R598=0,"-",IF(U598=0,FORECAST($C$8-R598,Инклинометрия!$B$2:$B$152,Инклинометрия!$A$2:$A$152),0))</f>
        <v>-</v>
      </c>
      <c r="Z598" s="105" t="str">
        <f>IF(S598=0,"-",FORECAST($C$8,Инклинометрия!$B$2:$B$152,Инклинометрия!$A$2:$A$152))</f>
        <v>-</v>
      </c>
      <c r="AA598" s="105" t="str">
        <f>IF(S598=0,"-",FORECAST($C$8-S598,Инклинометрия!$B$2:$B$152,Инклинометрия!$A$2:$A$152))</f>
        <v>-</v>
      </c>
      <c r="AB598" s="105">
        <f>IF(T598=0,"-",FORECAST($C$6,Инклинометрия!$B$2:$B$152,Инклинометрия!$A$2:$A$152))</f>
        <v>1425</v>
      </c>
      <c r="AC598" s="105">
        <f>IF(R598=0,FORECAST($C$6-T598,Инклинометрия!$B$2:$B$152,Инклинометрия!$A$2:$A$152),FORECAST($C$8,Инклинометрия!$B$2:$B$152,Инклинометрия!$A$2:$A$152))</f>
        <v>1331.5528875839168</v>
      </c>
      <c r="AD598" s="107">
        <f>IF(U598=0,"-",FORECAST($C$8,Инклинометрия!$B$2:$B$152,Инклинометрия!$A$2:$A$152))</f>
        <v>1330</v>
      </c>
      <c r="AE598" s="107">
        <f>IF(U598=0,"-",FORECAST($C$8-U598,Инклинометрия!$B$2:$B$152,Инклинометрия!$A$2:$A$152))</f>
        <v>0</v>
      </c>
      <c r="AF598" s="107">
        <f>FORECAST($C$8-S598,Инклинометрия!$B$2:$B$152,Инклинометрия!$A$2:$A$152)</f>
        <v>1330</v>
      </c>
      <c r="AG598" s="107">
        <f>FORECAST($C$8-(S598+V598),Инклинометрия!$B$2:$B$152,Инклинометрия!$A$2:$A$152)</f>
        <v>0</v>
      </c>
      <c r="AH598" s="107">
        <f>IF(W598=0,"-",FORECAST($C$8+W598,Инклинометрия!$B$2:$B$152,Инклинометрия!$A$2:$A$152))</f>
        <v>1331.5528875839168</v>
      </c>
      <c r="AI598" s="107">
        <f>IF(W598=0,"-",FORECAST($C$8,Инклинометрия!$B$2:$B$152,Инклинометрия!$A$2:$A$152))</f>
        <v>1330</v>
      </c>
      <c r="AK598" s="122">
        <f>2*PI()*$C$5*(AT597-AT596)/(LN(AN597/$I$9)*$I$8/$I$7+LN($I$10/AN597)*$I$8/$I$7)</f>
        <v>0</v>
      </c>
      <c r="AL598" s="67">
        <f>AK598*(B598-B597)</f>
        <v>0</v>
      </c>
      <c r="AM598" s="23">
        <f t="shared" si="170"/>
        <v>4.3059540056097682E-2</v>
      </c>
      <c r="AN598" s="26">
        <f>AN597+AK598*(B598-B597)/(2*PI()*$C$5*AN597*$I$11)</f>
        <v>0.12986115207059001</v>
      </c>
      <c r="AO598" s="87">
        <f t="shared" si="164"/>
        <v>111242.59539450394</v>
      </c>
      <c r="AP598" s="87">
        <f>IF(R598+U598&lt;$C$8,0,32*$G$13/$C$12^2*($I$8*R598+$I$6*U598)+32*$G$14/($C$14^2-$C$13^2)*($I$8*S598+$I$6*V598))</f>
        <v>9917.5953945039291</v>
      </c>
      <c r="AQ598" s="66">
        <f>R598*$C$11*$C$9+U598*$C$11*$C$10</f>
        <v>14695380</v>
      </c>
      <c r="AR598" s="66">
        <f>S598*$C$11*$C$9+V598*$C$11*$C$10</f>
        <v>14695380</v>
      </c>
      <c r="AS598" s="87">
        <f>$C$11*(T598*$C$9+W598*$C$10)</f>
        <v>789129.61404581123</v>
      </c>
      <c r="AT598" s="45">
        <f t="shared" si="158"/>
        <v>15595752.209440315</v>
      </c>
      <c r="AU598" s="75"/>
    </row>
    <row r="599" spans="2:47" ht="15" thickBot="1" x14ac:dyDescent="0.35">
      <c r="B599" s="41">
        <f t="shared" si="165"/>
        <v>5680</v>
      </c>
      <c r="C599" s="8">
        <f t="shared" si="166"/>
        <v>56.800000000000004</v>
      </c>
      <c r="D599" s="73">
        <f t="shared" si="152"/>
        <v>75.970000000000013</v>
      </c>
      <c r="E599" s="29">
        <f t="shared" si="155"/>
        <v>4211.7527308227391</v>
      </c>
      <c r="F599" s="29">
        <f t="shared" si="159"/>
        <v>7.4150576246875062</v>
      </c>
      <c r="G599" s="29">
        <f t="shared" si="167"/>
        <v>9.9176395730195388</v>
      </c>
      <c r="H599" s="17">
        <f t="shared" si="168"/>
        <v>5633.2192774753912</v>
      </c>
      <c r="I599" s="29">
        <f t="shared" si="160"/>
        <v>2.2250485660981263</v>
      </c>
      <c r="J599" s="29">
        <f t="shared" si="161"/>
        <v>13.949340071223562</v>
      </c>
      <c r="K599" s="32">
        <f>IF((D598+L598+M598-AL598)/($C$21+$C$22)&gt;$C$8,$C$8,(D598+L598+M598-AL598)/($C$21+$C$22))</f>
        <v>1400</v>
      </c>
      <c r="L599" s="97">
        <f t="shared" si="153"/>
        <v>0</v>
      </c>
      <c r="M599" s="96">
        <f t="shared" si="154"/>
        <v>0</v>
      </c>
      <c r="N599" s="98">
        <f t="shared" si="162"/>
        <v>1.7382597742038917</v>
      </c>
      <c r="O599" s="100">
        <f t="shared" si="156"/>
        <v>4.2266987561397071</v>
      </c>
      <c r="P599" s="104">
        <f t="shared" si="163"/>
        <v>18.880500609176615</v>
      </c>
      <c r="Q599" s="102">
        <f t="shared" si="169"/>
        <v>2.8886093440366814E-2</v>
      </c>
      <c r="R599" s="106">
        <f>K599-U599</f>
        <v>0</v>
      </c>
      <c r="S599" s="106">
        <f>IF(K599-H598&lt;0,0,K599-H598)</f>
        <v>0</v>
      </c>
      <c r="T599" s="106">
        <f t="shared" si="157"/>
        <v>98.365381490613771</v>
      </c>
      <c r="U599" s="107">
        <f>IF(S599&gt;0,0,IF(U598+(F599-AL599/$C$23)*$C$22/($C$21+$C$22)&gt;$C$8,$C$8,IF(V599=$C$8,U598+(F599-AL599/$C$23)*$C$22/$C$21,U598+(F599-AL599/$C$23)*$C$22/($C$21+$C$22))))</f>
        <v>1400</v>
      </c>
      <c r="V599" s="107">
        <f>IF(S599=0,IF(V598+(F599-AL599/$C$23)*$C$22/($C$21+$C$22)&gt;$C$8,$C$8,V598+(F599-AL599/$C$23)*$C$22/($C$21+$C$22)),E599)</f>
        <v>1400</v>
      </c>
      <c r="W599" s="203">
        <f>IF(S599&gt;0,0,IF(W598+AL599/$C$23&gt;$F$23,$F$23,W598+AL599/$C$23))</f>
        <v>1.6346185093862227</v>
      </c>
      <c r="X599" s="105" t="str">
        <f>IF(R599=0,"-",IF(U599=0,FORECAST($C$8,Инклинометрия!$B$2:$B$152,Инклинометрия!$A$2:$A$152),FORECAST(R599,Инклинометрия!$B$2:$B$152,Инклинометрия!$A$2:$A$152)))</f>
        <v>-</v>
      </c>
      <c r="Y599" s="105" t="str">
        <f>IF(R599=0,"-",IF(U599=0,FORECAST($C$8-R599,Инклинометрия!$B$2:$B$152,Инклинометрия!$A$2:$A$152),0))</f>
        <v>-</v>
      </c>
      <c r="Z599" s="105" t="str">
        <f>IF(S599=0,"-",FORECAST($C$8,Инклинометрия!$B$2:$B$152,Инклинометрия!$A$2:$A$152))</f>
        <v>-</v>
      </c>
      <c r="AA599" s="105" t="str">
        <f>IF(S599=0,"-",FORECAST($C$8-S599,Инклинометрия!$B$2:$B$152,Инклинометрия!$A$2:$A$152))</f>
        <v>-</v>
      </c>
      <c r="AB599" s="105">
        <f>IF(T599=0,"-",FORECAST($C$6,Инклинометрия!$B$2:$B$152,Инклинометрия!$A$2:$A$152))</f>
        <v>1425</v>
      </c>
      <c r="AC599" s="105">
        <f>IF(R599=0,FORECAST($C$6-T599,Инклинометрия!$B$2:$B$152,Инклинометрия!$A$2:$A$152),FORECAST($C$8,Инклинометрия!$B$2:$B$152,Инклинометрия!$A$2:$A$152))</f>
        <v>1331.5528875839168</v>
      </c>
      <c r="AD599" s="107">
        <f>IF(U599=0,"-",FORECAST($C$8,Инклинометрия!$B$2:$B$152,Инклинометрия!$A$2:$A$152))</f>
        <v>1330</v>
      </c>
      <c r="AE599" s="107">
        <f>IF(U599=0,"-",FORECAST($C$8-U599,Инклинометрия!$B$2:$B$152,Инклинометрия!$A$2:$A$152))</f>
        <v>0</v>
      </c>
      <c r="AF599" s="107">
        <f>FORECAST($C$8-S599,Инклинометрия!$B$2:$B$152,Инклинометрия!$A$2:$A$152)</f>
        <v>1330</v>
      </c>
      <c r="AG599" s="107">
        <f>FORECAST($C$8-(S599+V599),Инклинометрия!$B$2:$B$152,Инклинометрия!$A$2:$A$152)</f>
        <v>0</v>
      </c>
      <c r="AH599" s="107">
        <f>IF(W599=0,"-",FORECAST($C$8+W599,Инклинометрия!$B$2:$B$152,Инклинометрия!$A$2:$A$152))</f>
        <v>1331.5528875839168</v>
      </c>
      <c r="AI599" s="107">
        <f>IF(W599=0,"-",FORECAST($C$8,Инклинометрия!$B$2:$B$152,Инклинометрия!$A$2:$A$152))</f>
        <v>1330</v>
      </c>
      <c r="AK599" s="122">
        <f>2*PI()*$C$5*(AT598-AT597)/(LN(AN598/$I$9)*$I$8/$I$7+LN($I$10/AN598)*$I$8/$I$7)</f>
        <v>0</v>
      </c>
      <c r="AL599" s="67">
        <f>AK599*(B599-B598)</f>
        <v>0</v>
      </c>
      <c r="AM599" s="23">
        <f t="shared" si="170"/>
        <v>4.3059540056097682E-2</v>
      </c>
      <c r="AN599" s="26">
        <f>AN598+AK599*(B599-B598)/(2*PI()*$C$5*AN598*$I$11)</f>
        <v>0.12986115207059001</v>
      </c>
      <c r="AO599" s="87">
        <f t="shared" si="164"/>
        <v>111242.59539450394</v>
      </c>
      <c r="AP599" s="87">
        <f>IF(R599+U599&lt;$C$8,0,32*$G$13/$C$12^2*($I$8*R599+$I$6*U599)+32*$G$14/($C$14^2-$C$13^2)*($I$8*S599+$I$6*V599))</f>
        <v>9917.5953945039291</v>
      </c>
      <c r="AQ599" s="66">
        <f>R599*$C$11*$C$9+U599*$C$11*$C$10</f>
        <v>14695380</v>
      </c>
      <c r="AR599" s="66">
        <f>S599*$C$11*$C$9+V599*$C$11*$C$10</f>
        <v>14695380</v>
      </c>
      <c r="AS599" s="87">
        <f>$C$11*(T599*$C$9+W599*$C$10)</f>
        <v>789129.61404581123</v>
      </c>
      <c r="AT599" s="45">
        <f t="shared" si="158"/>
        <v>15595752.209440315</v>
      </c>
      <c r="AU599" s="75"/>
    </row>
    <row r="600" spans="2:47" ht="15" thickBot="1" x14ac:dyDescent="0.35">
      <c r="B600" s="41">
        <f t="shared" si="165"/>
        <v>5690</v>
      </c>
      <c r="C600" s="8">
        <f t="shared" si="166"/>
        <v>56.9</v>
      </c>
      <c r="D600" s="73">
        <f t="shared" si="152"/>
        <v>76.103750000000005</v>
      </c>
      <c r="E600" s="29">
        <f t="shared" si="155"/>
        <v>4219.1677884474266</v>
      </c>
      <c r="F600" s="29">
        <f t="shared" si="159"/>
        <v>7.4150576246875062</v>
      </c>
      <c r="G600" s="29">
        <f t="shared" si="167"/>
        <v>9.9176395730195388</v>
      </c>
      <c r="H600" s="17">
        <f t="shared" si="168"/>
        <v>5643.1369170484104</v>
      </c>
      <c r="I600" s="29">
        <f t="shared" si="160"/>
        <v>2.2250485660981263</v>
      </c>
      <c r="J600" s="29">
        <f t="shared" si="161"/>
        <v>13.949340071223562</v>
      </c>
      <c r="K600" s="32">
        <f>IF((D599+L599+M599-AL599)/($C$21+$C$22)&gt;$C$8,$C$8,(D599+L599+M599-AL599)/($C$21+$C$22))</f>
        <v>1400</v>
      </c>
      <c r="L600" s="97">
        <f t="shared" si="153"/>
        <v>0</v>
      </c>
      <c r="M600" s="96">
        <f t="shared" si="154"/>
        <v>0</v>
      </c>
      <c r="N600" s="98">
        <f t="shared" si="162"/>
        <v>1.7382597742038917</v>
      </c>
      <c r="O600" s="100">
        <f t="shared" si="156"/>
        <v>4.2266987561397071</v>
      </c>
      <c r="P600" s="104">
        <f t="shared" si="163"/>
        <v>18.880500609176615</v>
      </c>
      <c r="Q600" s="102">
        <f t="shared" si="169"/>
        <v>2.8886093440366814E-2</v>
      </c>
      <c r="R600" s="106">
        <f>K600-U600</f>
        <v>0</v>
      </c>
      <c r="S600" s="106">
        <f>IF(K600-H599&lt;0,0,K600-H599)</f>
        <v>0</v>
      </c>
      <c r="T600" s="106">
        <f t="shared" si="157"/>
        <v>98.365381490613771</v>
      </c>
      <c r="U600" s="107">
        <f>IF(S600&gt;0,0,IF(U599+(F600-AL600/$C$23)*$C$22/($C$21+$C$22)&gt;$C$8,$C$8,IF(V600=$C$8,U599+(F600-AL600/$C$23)*$C$22/$C$21,U599+(F600-AL600/$C$23)*$C$22/($C$21+$C$22))))</f>
        <v>1400</v>
      </c>
      <c r="V600" s="107">
        <f>IF(S600=0,IF(V599+(F600-AL600/$C$23)*$C$22/($C$21+$C$22)&gt;$C$8,$C$8,V599+(F600-AL600/$C$23)*$C$22/($C$21+$C$22)),E600)</f>
        <v>1400</v>
      </c>
      <c r="W600" s="203">
        <f>IF(S600&gt;0,0,IF(W599+AL600/$C$23&gt;$F$23,$F$23,W599+AL600/$C$23))</f>
        <v>1.6346185093862227</v>
      </c>
      <c r="X600" s="105" t="str">
        <f>IF(R600=0,"-",IF(U600=0,FORECAST($C$8,Инклинометрия!$B$2:$B$152,Инклинометрия!$A$2:$A$152),FORECAST(R600,Инклинометрия!$B$2:$B$152,Инклинометрия!$A$2:$A$152)))</f>
        <v>-</v>
      </c>
      <c r="Y600" s="105" t="str">
        <f>IF(R600=0,"-",IF(U600=0,FORECAST($C$8-R600,Инклинометрия!$B$2:$B$152,Инклинометрия!$A$2:$A$152),0))</f>
        <v>-</v>
      </c>
      <c r="Z600" s="105" t="str">
        <f>IF(S600=0,"-",FORECAST($C$8,Инклинометрия!$B$2:$B$152,Инклинометрия!$A$2:$A$152))</f>
        <v>-</v>
      </c>
      <c r="AA600" s="105" t="str">
        <f>IF(S600=0,"-",FORECAST($C$8-S600,Инклинометрия!$B$2:$B$152,Инклинометрия!$A$2:$A$152))</f>
        <v>-</v>
      </c>
      <c r="AB600" s="105">
        <f>IF(T600=0,"-",FORECAST($C$6,Инклинометрия!$B$2:$B$152,Инклинометрия!$A$2:$A$152))</f>
        <v>1425</v>
      </c>
      <c r="AC600" s="105">
        <f>IF(R600=0,FORECAST($C$6-T600,Инклинометрия!$B$2:$B$152,Инклинометрия!$A$2:$A$152),FORECAST($C$8,Инклинометрия!$B$2:$B$152,Инклинометрия!$A$2:$A$152))</f>
        <v>1331.5528875839168</v>
      </c>
      <c r="AD600" s="107">
        <f>IF(U600=0,"-",FORECAST($C$8,Инклинометрия!$B$2:$B$152,Инклинометрия!$A$2:$A$152))</f>
        <v>1330</v>
      </c>
      <c r="AE600" s="107">
        <f>IF(U600=0,"-",FORECAST($C$8-U600,Инклинометрия!$B$2:$B$152,Инклинометрия!$A$2:$A$152))</f>
        <v>0</v>
      </c>
      <c r="AF600" s="107">
        <f>FORECAST($C$8-S600,Инклинометрия!$B$2:$B$152,Инклинометрия!$A$2:$A$152)</f>
        <v>1330</v>
      </c>
      <c r="AG600" s="107">
        <f>FORECAST($C$8-(S600+V600),Инклинометрия!$B$2:$B$152,Инклинометрия!$A$2:$A$152)</f>
        <v>0</v>
      </c>
      <c r="AH600" s="107">
        <f>IF(W600=0,"-",FORECAST($C$8+W600,Инклинометрия!$B$2:$B$152,Инклинометрия!$A$2:$A$152))</f>
        <v>1331.5528875839168</v>
      </c>
      <c r="AI600" s="107">
        <f>IF(W600=0,"-",FORECAST($C$8,Инклинометрия!$B$2:$B$152,Инклинометрия!$A$2:$A$152))</f>
        <v>1330</v>
      </c>
      <c r="AK600" s="122">
        <f>2*PI()*$C$5*(AT599-AT598)/(LN(AN599/$I$9)*$I$8/$I$7+LN($I$10/AN599)*$I$8/$I$7)</f>
        <v>0</v>
      </c>
      <c r="AL600" s="67">
        <f>AK600*(B600-B599)</f>
        <v>0</v>
      </c>
      <c r="AM600" s="23">
        <f t="shared" si="170"/>
        <v>4.3059540056097682E-2</v>
      </c>
      <c r="AN600" s="26">
        <f>AN599+AK600*(B600-B599)/(2*PI()*$C$5*AN599*$I$11)</f>
        <v>0.12986115207059001</v>
      </c>
      <c r="AO600" s="87">
        <f t="shared" si="164"/>
        <v>111242.59539450394</v>
      </c>
      <c r="AP600" s="87">
        <f>IF(R600+U600&lt;$C$8,0,32*$G$13/$C$12^2*($I$8*R600+$I$6*U600)+32*$G$14/($C$14^2-$C$13^2)*($I$8*S600+$I$6*V600))</f>
        <v>9917.5953945039291</v>
      </c>
      <c r="AQ600" s="66">
        <f>R600*$C$11*$C$9+U600*$C$11*$C$10</f>
        <v>14695380</v>
      </c>
      <c r="AR600" s="66">
        <f>S600*$C$11*$C$9+V600*$C$11*$C$10</f>
        <v>14695380</v>
      </c>
      <c r="AS600" s="87">
        <f>$C$11*(T600*$C$9+W600*$C$10)</f>
        <v>789129.61404581123</v>
      </c>
      <c r="AT600" s="45">
        <f t="shared" si="158"/>
        <v>15595752.209440315</v>
      </c>
      <c r="AU600" s="75"/>
    </row>
    <row r="601" spans="2:47" ht="15" thickBot="1" x14ac:dyDescent="0.35">
      <c r="B601" s="41">
        <f t="shared" si="165"/>
        <v>5700</v>
      </c>
      <c r="C601" s="8">
        <f t="shared" si="166"/>
        <v>57</v>
      </c>
      <c r="D601" s="73">
        <f t="shared" si="152"/>
        <v>76.237499999999997</v>
      </c>
      <c r="E601" s="29">
        <f t="shared" si="155"/>
        <v>4226.582846072115</v>
      </c>
      <c r="F601" s="29">
        <f t="shared" si="159"/>
        <v>7.4150576246884157</v>
      </c>
      <c r="G601" s="29">
        <f t="shared" si="167"/>
        <v>9.9176395730207556</v>
      </c>
      <c r="H601" s="17">
        <f t="shared" si="168"/>
        <v>5653.0545566214314</v>
      </c>
      <c r="I601" s="29">
        <f t="shared" si="160"/>
        <v>2.2250485660981263</v>
      </c>
      <c r="J601" s="29">
        <f t="shared" si="161"/>
        <v>13.949340071224418</v>
      </c>
      <c r="K601" s="32">
        <f>IF((D600+L600+M600-AL600)/($C$21+$C$22)&gt;$C$8,$C$8,(D600+L600+M600-AL600)/($C$21+$C$22))</f>
        <v>1400</v>
      </c>
      <c r="L601" s="97">
        <f t="shared" si="153"/>
        <v>0</v>
      </c>
      <c r="M601" s="96">
        <f t="shared" si="154"/>
        <v>0</v>
      </c>
      <c r="N601" s="98">
        <f t="shared" si="162"/>
        <v>1.7382597742038917</v>
      </c>
      <c r="O601" s="100">
        <f t="shared" si="156"/>
        <v>4.2266987561397071</v>
      </c>
      <c r="P601" s="104">
        <f t="shared" si="163"/>
        <v>18.880500609176615</v>
      </c>
      <c r="Q601" s="102">
        <f t="shared" si="169"/>
        <v>2.8886093440366814E-2</v>
      </c>
      <c r="R601" s="106">
        <f>K601-U601</f>
        <v>0</v>
      </c>
      <c r="S601" s="106">
        <f>IF(K601-H600&lt;0,0,K601-H600)</f>
        <v>0</v>
      </c>
      <c r="T601" s="106">
        <f t="shared" si="157"/>
        <v>98.365381490613771</v>
      </c>
      <c r="U601" s="107">
        <f>IF(S601&gt;0,0,IF(U600+(F601-AL601/$C$23)*$C$22/($C$21+$C$22)&gt;$C$8,$C$8,IF(V601=$C$8,U600+(F601-AL601/$C$23)*$C$22/$C$21,U600+(F601-AL601/$C$23)*$C$22/($C$21+$C$22))))</f>
        <v>1400</v>
      </c>
      <c r="V601" s="107">
        <f>IF(S601=0,IF(V600+(F601-AL601/$C$23)*$C$22/($C$21+$C$22)&gt;$C$8,$C$8,V600+(F601-AL601/$C$23)*$C$22/($C$21+$C$22)),E601)</f>
        <v>1400</v>
      </c>
      <c r="W601" s="203">
        <f>IF(S601&gt;0,0,IF(W600+AL601/$C$23&gt;$F$23,$F$23,W600+AL601/$C$23))</f>
        <v>1.6346185093862227</v>
      </c>
      <c r="X601" s="105" t="str">
        <f>IF(R601=0,"-",IF(U601=0,FORECAST($C$8,Инклинометрия!$B$2:$B$152,Инклинометрия!$A$2:$A$152),FORECAST(R601,Инклинометрия!$B$2:$B$152,Инклинометрия!$A$2:$A$152)))</f>
        <v>-</v>
      </c>
      <c r="Y601" s="105" t="str">
        <f>IF(R601=0,"-",IF(U601=0,FORECAST($C$8-R601,Инклинометрия!$B$2:$B$152,Инклинометрия!$A$2:$A$152),0))</f>
        <v>-</v>
      </c>
      <c r="Z601" s="105" t="str">
        <f>IF(S601=0,"-",FORECAST($C$8,Инклинометрия!$B$2:$B$152,Инклинометрия!$A$2:$A$152))</f>
        <v>-</v>
      </c>
      <c r="AA601" s="105" t="str">
        <f>IF(S601=0,"-",FORECAST($C$8-S601,Инклинометрия!$B$2:$B$152,Инклинометрия!$A$2:$A$152))</f>
        <v>-</v>
      </c>
      <c r="AB601" s="105">
        <f>IF(T601=0,"-",FORECAST($C$6,Инклинометрия!$B$2:$B$152,Инклинометрия!$A$2:$A$152))</f>
        <v>1425</v>
      </c>
      <c r="AC601" s="105">
        <f>IF(R601=0,FORECAST($C$6-T601,Инклинометрия!$B$2:$B$152,Инклинометрия!$A$2:$A$152),FORECAST($C$8,Инклинометрия!$B$2:$B$152,Инклинометрия!$A$2:$A$152))</f>
        <v>1331.5528875839168</v>
      </c>
      <c r="AD601" s="107">
        <f>IF(U601=0,"-",FORECAST($C$8,Инклинометрия!$B$2:$B$152,Инклинометрия!$A$2:$A$152))</f>
        <v>1330</v>
      </c>
      <c r="AE601" s="107">
        <f>IF(U601=0,"-",FORECAST($C$8-U601,Инклинометрия!$B$2:$B$152,Инклинометрия!$A$2:$A$152))</f>
        <v>0</v>
      </c>
      <c r="AF601" s="107">
        <f>FORECAST($C$8-S601,Инклинометрия!$B$2:$B$152,Инклинометрия!$A$2:$A$152)</f>
        <v>1330</v>
      </c>
      <c r="AG601" s="107">
        <f>FORECAST($C$8-(S601+V601),Инклинометрия!$B$2:$B$152,Инклинометрия!$A$2:$A$152)</f>
        <v>0</v>
      </c>
      <c r="AH601" s="107">
        <f>IF(W601=0,"-",FORECAST($C$8+W601,Инклинометрия!$B$2:$B$152,Инклинометрия!$A$2:$A$152))</f>
        <v>1331.5528875839168</v>
      </c>
      <c r="AI601" s="107">
        <f>IF(W601=0,"-",FORECAST($C$8,Инклинометрия!$B$2:$B$152,Инклинометрия!$A$2:$A$152))</f>
        <v>1330</v>
      </c>
      <c r="AK601" s="122">
        <f>2*PI()*$C$5*(AT600-AT599)/(LN(AN600/$I$9)*$I$8/$I$7+LN($I$10/AN600)*$I$8/$I$7)</f>
        <v>0</v>
      </c>
      <c r="AL601" s="67">
        <f>AK601*(B601-B600)</f>
        <v>0</v>
      </c>
      <c r="AM601" s="23">
        <f t="shared" si="170"/>
        <v>4.3059540056097682E-2</v>
      </c>
      <c r="AN601" s="26">
        <f>AN600+AK601*(B601-B600)/(2*PI()*$C$5*AN600*$I$11)</f>
        <v>0.12986115207059001</v>
      </c>
      <c r="AO601" s="87">
        <f t="shared" si="164"/>
        <v>111242.59539450394</v>
      </c>
      <c r="AP601" s="87">
        <f>IF(R601+U601&lt;$C$8,0,32*$G$13/$C$12^2*($I$8*R601+$I$6*U601)+32*$G$14/($C$14^2-$C$13^2)*($I$8*S601+$I$6*V601))</f>
        <v>9917.5953945039291</v>
      </c>
      <c r="AQ601" s="66">
        <f>R601*$C$11*$C$9+U601*$C$11*$C$10</f>
        <v>14695380</v>
      </c>
      <c r="AR601" s="66">
        <f>S601*$C$11*$C$9+V601*$C$11*$C$10</f>
        <v>14695380</v>
      </c>
      <c r="AS601" s="87">
        <f>$C$11*(T601*$C$9+W601*$C$10)</f>
        <v>789129.61404581123</v>
      </c>
      <c r="AT601" s="45">
        <f t="shared" si="158"/>
        <v>15595752.209440315</v>
      </c>
      <c r="AU601" s="75"/>
    </row>
    <row r="602" spans="2:47" ht="15" thickBot="1" x14ac:dyDescent="0.35">
      <c r="B602" s="41">
        <f t="shared" si="165"/>
        <v>5710</v>
      </c>
      <c r="C602" s="8">
        <f t="shared" si="166"/>
        <v>57.1</v>
      </c>
      <c r="D602" s="73">
        <f t="shared" si="152"/>
        <v>76.371250000000003</v>
      </c>
      <c r="E602" s="29">
        <f t="shared" si="155"/>
        <v>4233.9979036968025</v>
      </c>
      <c r="F602" s="29">
        <f t="shared" si="159"/>
        <v>7.4150576246875062</v>
      </c>
      <c r="G602" s="29">
        <f t="shared" si="167"/>
        <v>9.9176395730195388</v>
      </c>
      <c r="H602" s="17">
        <f t="shared" si="168"/>
        <v>5662.9721961944506</v>
      </c>
      <c r="I602" s="29">
        <f t="shared" si="160"/>
        <v>2.2250485660981263</v>
      </c>
      <c r="J602" s="29">
        <f t="shared" si="161"/>
        <v>13.949340071223562</v>
      </c>
      <c r="K602" s="32">
        <f>IF((D601+L601+M601-AL601)/($C$21+$C$22)&gt;$C$8,$C$8,(D601+L601+M601-AL601)/($C$21+$C$22))</f>
        <v>1400</v>
      </c>
      <c r="L602" s="97">
        <f t="shared" si="153"/>
        <v>0</v>
      </c>
      <c r="M602" s="96">
        <f t="shared" si="154"/>
        <v>0</v>
      </c>
      <c r="N602" s="98">
        <f t="shared" si="162"/>
        <v>1.7382597742038917</v>
      </c>
      <c r="O602" s="100">
        <f t="shared" si="156"/>
        <v>4.2266987561397071</v>
      </c>
      <c r="P602" s="104">
        <f t="shared" si="163"/>
        <v>18.880500609176615</v>
      </c>
      <c r="Q602" s="102">
        <f t="shared" si="169"/>
        <v>2.8886093440366814E-2</v>
      </c>
      <c r="R602" s="106">
        <f>K602-U602</f>
        <v>0</v>
      </c>
      <c r="S602" s="106">
        <f>IF(K602-H601&lt;0,0,K602-H601)</f>
        <v>0</v>
      </c>
      <c r="T602" s="106">
        <f t="shared" si="157"/>
        <v>98.365381490613771</v>
      </c>
      <c r="U602" s="107">
        <f>IF(S602&gt;0,0,IF(U601+(F602-AL602/$C$23)*$C$22/($C$21+$C$22)&gt;$C$8,$C$8,IF(V602=$C$8,U601+(F602-AL602/$C$23)*$C$22/$C$21,U601+(F602-AL602/$C$23)*$C$22/($C$21+$C$22))))</f>
        <v>1400</v>
      </c>
      <c r="V602" s="107">
        <f>IF(S602=0,IF(V601+(F602-AL602/$C$23)*$C$22/($C$21+$C$22)&gt;$C$8,$C$8,V601+(F602-AL602/$C$23)*$C$22/($C$21+$C$22)),E602)</f>
        <v>1400</v>
      </c>
      <c r="W602" s="203">
        <f>IF(S602&gt;0,0,IF(W601+AL602/$C$23&gt;$F$23,$F$23,W601+AL602/$C$23))</f>
        <v>1.6346185093862227</v>
      </c>
      <c r="X602" s="105" t="str">
        <f>IF(R602=0,"-",IF(U602=0,FORECAST($C$8,Инклинометрия!$B$2:$B$152,Инклинометрия!$A$2:$A$152),FORECAST(R602,Инклинометрия!$B$2:$B$152,Инклинометрия!$A$2:$A$152)))</f>
        <v>-</v>
      </c>
      <c r="Y602" s="105" t="str">
        <f>IF(R602=0,"-",IF(U602=0,FORECAST($C$8-R602,Инклинометрия!$B$2:$B$152,Инклинометрия!$A$2:$A$152),0))</f>
        <v>-</v>
      </c>
      <c r="Z602" s="105" t="str">
        <f>IF(S602=0,"-",FORECAST($C$8,Инклинометрия!$B$2:$B$152,Инклинометрия!$A$2:$A$152))</f>
        <v>-</v>
      </c>
      <c r="AA602" s="105" t="str">
        <f>IF(S602=0,"-",FORECAST($C$8-S602,Инклинометрия!$B$2:$B$152,Инклинометрия!$A$2:$A$152))</f>
        <v>-</v>
      </c>
      <c r="AB602" s="105">
        <f>IF(T602=0,"-",FORECAST($C$6,Инклинометрия!$B$2:$B$152,Инклинометрия!$A$2:$A$152))</f>
        <v>1425</v>
      </c>
      <c r="AC602" s="105">
        <f>IF(R602=0,FORECAST($C$6-T602,Инклинометрия!$B$2:$B$152,Инклинометрия!$A$2:$A$152),FORECAST($C$8,Инклинометрия!$B$2:$B$152,Инклинометрия!$A$2:$A$152))</f>
        <v>1331.5528875839168</v>
      </c>
      <c r="AD602" s="107">
        <f>IF(U602=0,"-",FORECAST($C$8,Инклинометрия!$B$2:$B$152,Инклинометрия!$A$2:$A$152))</f>
        <v>1330</v>
      </c>
      <c r="AE602" s="107">
        <f>IF(U602=0,"-",FORECAST($C$8-U602,Инклинометрия!$B$2:$B$152,Инклинометрия!$A$2:$A$152))</f>
        <v>0</v>
      </c>
      <c r="AF602" s="107">
        <f>FORECAST($C$8-S602,Инклинометрия!$B$2:$B$152,Инклинометрия!$A$2:$A$152)</f>
        <v>1330</v>
      </c>
      <c r="AG602" s="107">
        <f>FORECAST($C$8-(S602+V602),Инклинометрия!$B$2:$B$152,Инклинометрия!$A$2:$A$152)</f>
        <v>0</v>
      </c>
      <c r="AH602" s="107">
        <f>IF(W602=0,"-",FORECAST($C$8+W602,Инклинометрия!$B$2:$B$152,Инклинометрия!$A$2:$A$152))</f>
        <v>1331.5528875839168</v>
      </c>
      <c r="AI602" s="107">
        <f>IF(W602=0,"-",FORECAST($C$8,Инклинометрия!$B$2:$B$152,Инклинометрия!$A$2:$A$152))</f>
        <v>1330</v>
      </c>
      <c r="AK602" s="122">
        <f>2*PI()*$C$5*(AT601-AT600)/(LN(AN601/$I$9)*$I$8/$I$7+LN($I$10/AN601)*$I$8/$I$7)</f>
        <v>0</v>
      </c>
      <c r="AL602" s="67">
        <f>AK602*(B602-B601)</f>
        <v>0</v>
      </c>
      <c r="AM602" s="23">
        <f t="shared" si="170"/>
        <v>4.3059540056097682E-2</v>
      </c>
      <c r="AN602" s="26">
        <f>AN601+AK602*(B602-B601)/(2*PI()*$C$5*AN601*$I$11)</f>
        <v>0.12986115207059001</v>
      </c>
      <c r="AO602" s="87">
        <f t="shared" si="164"/>
        <v>111242.59539450394</v>
      </c>
      <c r="AP602" s="87">
        <f>IF(R602+U602&lt;$C$8,0,32*$G$13/$C$12^2*($I$8*R602+$I$6*U602)+32*$G$14/($C$14^2-$C$13^2)*($I$8*S602+$I$6*V602))</f>
        <v>9917.5953945039291</v>
      </c>
      <c r="AQ602" s="66">
        <f>R602*$C$11*$C$9+U602*$C$11*$C$10</f>
        <v>14695380</v>
      </c>
      <c r="AR602" s="66">
        <f>S602*$C$11*$C$9+V602*$C$11*$C$10</f>
        <v>14695380</v>
      </c>
      <c r="AS602" s="87">
        <f>$C$11*(T602*$C$9+W602*$C$10)</f>
        <v>789129.61404581123</v>
      </c>
      <c r="AT602" s="45">
        <f t="shared" si="158"/>
        <v>15595752.209440315</v>
      </c>
      <c r="AU602" s="75"/>
    </row>
    <row r="603" spans="2:47" ht="15" thickBot="1" x14ac:dyDescent="0.35">
      <c r="B603" s="41">
        <f t="shared" si="165"/>
        <v>5720</v>
      </c>
      <c r="C603" s="8">
        <f t="shared" si="166"/>
        <v>57.2</v>
      </c>
      <c r="D603" s="73">
        <f t="shared" si="152"/>
        <v>76.504999999999995</v>
      </c>
      <c r="E603" s="29">
        <f t="shared" si="155"/>
        <v>4241.4129613214909</v>
      </c>
      <c r="F603" s="29">
        <f t="shared" si="159"/>
        <v>7.4150576246884157</v>
      </c>
      <c r="G603" s="29">
        <f t="shared" si="167"/>
        <v>9.9176395730207556</v>
      </c>
      <c r="H603" s="17">
        <f t="shared" si="168"/>
        <v>5672.8898357674716</v>
      </c>
      <c r="I603" s="29">
        <f t="shared" si="160"/>
        <v>2.2250485660981263</v>
      </c>
      <c r="J603" s="29">
        <f t="shared" si="161"/>
        <v>13.949340071224418</v>
      </c>
      <c r="K603" s="32">
        <f>IF((D602+L602+M602-AL602)/($C$21+$C$22)&gt;$C$8,$C$8,(D602+L602+M602-AL602)/($C$21+$C$22))</f>
        <v>1400</v>
      </c>
      <c r="L603" s="97">
        <f t="shared" si="153"/>
        <v>0</v>
      </c>
      <c r="M603" s="96">
        <f t="shared" si="154"/>
        <v>0</v>
      </c>
      <c r="N603" s="98">
        <f t="shared" si="162"/>
        <v>1.7382597742038917</v>
      </c>
      <c r="O603" s="100">
        <f t="shared" si="156"/>
        <v>4.2266987561397071</v>
      </c>
      <c r="P603" s="104">
        <f t="shared" si="163"/>
        <v>18.880500609176615</v>
      </c>
      <c r="Q603" s="102">
        <f t="shared" si="169"/>
        <v>2.8886093440366814E-2</v>
      </c>
      <c r="R603" s="106">
        <f>K603-U603</f>
        <v>0</v>
      </c>
      <c r="S603" s="106">
        <f>IF(K603-H602&lt;0,0,K603-H602)</f>
        <v>0</v>
      </c>
      <c r="T603" s="106">
        <f t="shared" si="157"/>
        <v>98.365381490613771</v>
      </c>
      <c r="U603" s="107">
        <f>IF(S603&gt;0,0,IF(U602+(F603-AL603/$C$23)*$C$22/($C$21+$C$22)&gt;$C$8,$C$8,IF(V603=$C$8,U602+(F603-AL603/$C$23)*$C$22/$C$21,U602+(F603-AL603/$C$23)*$C$22/($C$21+$C$22))))</f>
        <v>1400</v>
      </c>
      <c r="V603" s="107">
        <f>IF(S603=0,IF(V602+(F603-AL603/$C$23)*$C$22/($C$21+$C$22)&gt;$C$8,$C$8,V602+(F603-AL603/$C$23)*$C$22/($C$21+$C$22)),E603)</f>
        <v>1400</v>
      </c>
      <c r="W603" s="203">
        <f>IF(S603&gt;0,0,IF(W602+AL603/$C$23&gt;$F$23,$F$23,W602+AL603/$C$23))</f>
        <v>1.6346185093862227</v>
      </c>
      <c r="X603" s="105" t="str">
        <f>IF(R603=0,"-",IF(U603=0,FORECAST($C$8,Инклинометрия!$B$2:$B$152,Инклинометрия!$A$2:$A$152),FORECAST(R603,Инклинометрия!$B$2:$B$152,Инклинометрия!$A$2:$A$152)))</f>
        <v>-</v>
      </c>
      <c r="Y603" s="105" t="str">
        <f>IF(R603=0,"-",IF(U603=0,FORECAST($C$8-R603,Инклинометрия!$B$2:$B$152,Инклинометрия!$A$2:$A$152),0))</f>
        <v>-</v>
      </c>
      <c r="Z603" s="105" t="str">
        <f>IF(S603=0,"-",FORECAST($C$8,Инклинометрия!$B$2:$B$152,Инклинометрия!$A$2:$A$152))</f>
        <v>-</v>
      </c>
      <c r="AA603" s="105" t="str">
        <f>IF(S603=0,"-",FORECAST($C$8-S603,Инклинометрия!$B$2:$B$152,Инклинометрия!$A$2:$A$152))</f>
        <v>-</v>
      </c>
      <c r="AB603" s="105">
        <f>IF(T603=0,"-",FORECAST($C$6,Инклинометрия!$B$2:$B$152,Инклинометрия!$A$2:$A$152))</f>
        <v>1425</v>
      </c>
      <c r="AC603" s="105">
        <f>IF(R603=0,FORECAST($C$6-T603,Инклинометрия!$B$2:$B$152,Инклинометрия!$A$2:$A$152),FORECAST($C$8,Инклинометрия!$B$2:$B$152,Инклинометрия!$A$2:$A$152))</f>
        <v>1331.5528875839168</v>
      </c>
      <c r="AD603" s="107">
        <f>IF(U603=0,"-",FORECAST($C$8,Инклинометрия!$B$2:$B$152,Инклинометрия!$A$2:$A$152))</f>
        <v>1330</v>
      </c>
      <c r="AE603" s="107">
        <f>IF(U603=0,"-",FORECAST($C$8-U603,Инклинометрия!$B$2:$B$152,Инклинометрия!$A$2:$A$152))</f>
        <v>0</v>
      </c>
      <c r="AF603" s="107">
        <f>FORECAST($C$8-S603,Инклинометрия!$B$2:$B$152,Инклинометрия!$A$2:$A$152)</f>
        <v>1330</v>
      </c>
      <c r="AG603" s="107">
        <f>FORECAST($C$8-(S603+V603),Инклинометрия!$B$2:$B$152,Инклинометрия!$A$2:$A$152)</f>
        <v>0</v>
      </c>
      <c r="AH603" s="107">
        <f>IF(W603=0,"-",FORECAST($C$8+W603,Инклинометрия!$B$2:$B$152,Инклинометрия!$A$2:$A$152))</f>
        <v>1331.5528875839168</v>
      </c>
      <c r="AI603" s="107">
        <f>IF(W603=0,"-",FORECAST($C$8,Инклинометрия!$B$2:$B$152,Инклинометрия!$A$2:$A$152))</f>
        <v>1330</v>
      </c>
      <c r="AK603" s="122">
        <f>2*PI()*$C$5*(AT602-AT601)/(LN(AN602/$I$9)*$I$8/$I$7+LN($I$10/AN602)*$I$8/$I$7)</f>
        <v>0</v>
      </c>
      <c r="AL603" s="67">
        <f>AK603*(B603-B602)</f>
        <v>0</v>
      </c>
      <c r="AM603" s="23">
        <f t="shared" si="170"/>
        <v>4.3059540056097682E-2</v>
      </c>
      <c r="AN603" s="26">
        <f>AN602+AK603*(B603-B602)/(2*PI()*$C$5*AN602*$I$11)</f>
        <v>0.12986115207059001</v>
      </c>
      <c r="AO603" s="87">
        <f t="shared" si="164"/>
        <v>111242.59539450394</v>
      </c>
      <c r="AP603" s="87">
        <f>IF(R603+U603&lt;$C$8,0,32*$G$13/$C$12^2*($I$8*R603+$I$6*U603)+32*$G$14/($C$14^2-$C$13^2)*($I$8*S603+$I$6*V603))</f>
        <v>9917.5953945039291</v>
      </c>
      <c r="AQ603" s="66">
        <f>R603*$C$11*$C$9+U603*$C$11*$C$10</f>
        <v>14695380</v>
      </c>
      <c r="AR603" s="66">
        <f>S603*$C$11*$C$9+V603*$C$11*$C$10</f>
        <v>14695380</v>
      </c>
      <c r="AS603" s="87">
        <f>$C$11*(T603*$C$9+W603*$C$10)</f>
        <v>789129.61404581123</v>
      </c>
      <c r="AT603" s="45">
        <f t="shared" si="158"/>
        <v>15595752.209440315</v>
      </c>
      <c r="AU603" s="75"/>
    </row>
    <row r="604" spans="2:47" ht="15" thickBot="1" x14ac:dyDescent="0.35">
      <c r="B604" s="41">
        <f t="shared" si="165"/>
        <v>5730</v>
      </c>
      <c r="C604" s="8">
        <f t="shared" si="166"/>
        <v>57.300000000000004</v>
      </c>
      <c r="D604" s="73">
        <f t="shared" si="152"/>
        <v>76.638750000000016</v>
      </c>
      <c r="E604" s="29">
        <f t="shared" si="155"/>
        <v>4248.8280189461793</v>
      </c>
      <c r="F604" s="29">
        <f t="shared" si="159"/>
        <v>7.4150576246884157</v>
      </c>
      <c r="G604" s="29">
        <f t="shared" si="167"/>
        <v>9.9176395730207556</v>
      </c>
      <c r="H604" s="17">
        <f t="shared" si="168"/>
        <v>5682.8074753404926</v>
      </c>
      <c r="I604" s="29">
        <f t="shared" si="160"/>
        <v>2.2250485660981263</v>
      </c>
      <c r="J604" s="29">
        <f t="shared" si="161"/>
        <v>13.949340071224418</v>
      </c>
      <c r="K604" s="32">
        <f>IF((D603+L603+M603-AL603)/($C$21+$C$22)&gt;$C$8,$C$8,(D603+L603+M603-AL603)/($C$21+$C$22))</f>
        <v>1400</v>
      </c>
      <c r="L604" s="97">
        <f t="shared" si="153"/>
        <v>0</v>
      </c>
      <c r="M604" s="96">
        <f t="shared" si="154"/>
        <v>0</v>
      </c>
      <c r="N604" s="98">
        <f t="shared" si="162"/>
        <v>1.7382597742038917</v>
      </c>
      <c r="O604" s="100">
        <f t="shared" si="156"/>
        <v>4.2266987561397071</v>
      </c>
      <c r="P604" s="104">
        <f t="shared" si="163"/>
        <v>18.880500609176615</v>
      </c>
      <c r="Q604" s="102">
        <f t="shared" si="169"/>
        <v>2.8886093440366814E-2</v>
      </c>
      <c r="R604" s="106">
        <f>K604-U604</f>
        <v>0</v>
      </c>
      <c r="S604" s="106">
        <f>IF(K604-H603&lt;0,0,K604-H603)</f>
        <v>0</v>
      </c>
      <c r="T604" s="106">
        <f t="shared" si="157"/>
        <v>98.365381490613771</v>
      </c>
      <c r="U604" s="107">
        <f>IF(S604&gt;0,0,IF(U603+(F604-AL604/$C$23)*$C$22/($C$21+$C$22)&gt;$C$8,$C$8,IF(V604=$C$8,U603+(F604-AL604/$C$23)*$C$22/$C$21,U603+(F604-AL604/$C$23)*$C$22/($C$21+$C$22))))</f>
        <v>1400</v>
      </c>
      <c r="V604" s="107">
        <f>IF(S604=0,IF(V603+(F604-AL604/$C$23)*$C$22/($C$21+$C$22)&gt;$C$8,$C$8,V603+(F604-AL604/$C$23)*$C$22/($C$21+$C$22)),E604)</f>
        <v>1400</v>
      </c>
      <c r="W604" s="203">
        <f>IF(S604&gt;0,0,IF(W603+AL604/$C$23&gt;$F$23,$F$23,W603+AL604/$C$23))</f>
        <v>1.6346185093862227</v>
      </c>
      <c r="X604" s="105" t="str">
        <f>IF(R604=0,"-",IF(U604=0,FORECAST($C$8,Инклинометрия!$B$2:$B$152,Инклинометрия!$A$2:$A$152),FORECAST(R604,Инклинометрия!$B$2:$B$152,Инклинометрия!$A$2:$A$152)))</f>
        <v>-</v>
      </c>
      <c r="Y604" s="105" t="str">
        <f>IF(R604=0,"-",IF(U604=0,FORECAST($C$8-R604,Инклинометрия!$B$2:$B$152,Инклинометрия!$A$2:$A$152),0))</f>
        <v>-</v>
      </c>
      <c r="Z604" s="105" t="str">
        <f>IF(S604=0,"-",FORECAST($C$8,Инклинометрия!$B$2:$B$152,Инклинометрия!$A$2:$A$152))</f>
        <v>-</v>
      </c>
      <c r="AA604" s="105" t="str">
        <f>IF(S604=0,"-",FORECAST($C$8-S604,Инклинометрия!$B$2:$B$152,Инклинометрия!$A$2:$A$152))</f>
        <v>-</v>
      </c>
      <c r="AB604" s="105">
        <f>IF(T604=0,"-",FORECAST($C$6,Инклинометрия!$B$2:$B$152,Инклинометрия!$A$2:$A$152))</f>
        <v>1425</v>
      </c>
      <c r="AC604" s="105">
        <f>IF(R604=0,FORECAST($C$6-T604,Инклинометрия!$B$2:$B$152,Инклинометрия!$A$2:$A$152),FORECAST($C$8,Инклинометрия!$B$2:$B$152,Инклинометрия!$A$2:$A$152))</f>
        <v>1331.5528875839168</v>
      </c>
      <c r="AD604" s="107">
        <f>IF(U604=0,"-",FORECAST($C$8,Инклинометрия!$B$2:$B$152,Инклинометрия!$A$2:$A$152))</f>
        <v>1330</v>
      </c>
      <c r="AE604" s="107">
        <f>IF(U604=0,"-",FORECAST($C$8-U604,Инклинометрия!$B$2:$B$152,Инклинометрия!$A$2:$A$152))</f>
        <v>0</v>
      </c>
      <c r="AF604" s="107">
        <f>FORECAST($C$8-S604,Инклинометрия!$B$2:$B$152,Инклинометрия!$A$2:$A$152)</f>
        <v>1330</v>
      </c>
      <c r="AG604" s="107">
        <f>FORECAST($C$8-(S604+V604),Инклинометрия!$B$2:$B$152,Инклинометрия!$A$2:$A$152)</f>
        <v>0</v>
      </c>
      <c r="AH604" s="107">
        <f>IF(W604=0,"-",FORECAST($C$8+W604,Инклинометрия!$B$2:$B$152,Инклинометрия!$A$2:$A$152))</f>
        <v>1331.5528875839168</v>
      </c>
      <c r="AI604" s="107">
        <f>IF(W604=0,"-",FORECAST($C$8,Инклинометрия!$B$2:$B$152,Инклинометрия!$A$2:$A$152))</f>
        <v>1330</v>
      </c>
      <c r="AK604" s="122">
        <f>2*PI()*$C$5*(AT603-AT602)/(LN(AN603/$I$9)*$I$8/$I$7+LN($I$10/AN603)*$I$8/$I$7)</f>
        <v>0</v>
      </c>
      <c r="AL604" s="67">
        <f>AK604*(B604-B603)</f>
        <v>0</v>
      </c>
      <c r="AM604" s="23">
        <f t="shared" si="170"/>
        <v>4.3059540056097682E-2</v>
      </c>
      <c r="AN604" s="26">
        <f>AN603+AK604*(B604-B603)/(2*PI()*$C$5*AN603*$I$11)</f>
        <v>0.12986115207059001</v>
      </c>
      <c r="AO604" s="87">
        <f t="shared" si="164"/>
        <v>111242.59539450394</v>
      </c>
      <c r="AP604" s="87">
        <f>IF(R604+U604&lt;$C$8,0,32*$G$13/$C$12^2*($I$8*R604+$I$6*U604)+32*$G$14/($C$14^2-$C$13^2)*($I$8*S604+$I$6*V604))</f>
        <v>9917.5953945039291</v>
      </c>
      <c r="AQ604" s="66">
        <f>R604*$C$11*$C$9+U604*$C$11*$C$10</f>
        <v>14695380</v>
      </c>
      <c r="AR604" s="66">
        <f>S604*$C$11*$C$9+V604*$C$11*$C$10</f>
        <v>14695380</v>
      </c>
      <c r="AS604" s="87">
        <f>$C$11*(T604*$C$9+W604*$C$10)</f>
        <v>789129.61404581123</v>
      </c>
      <c r="AT604" s="45">
        <f t="shared" si="158"/>
        <v>15595752.209440315</v>
      </c>
      <c r="AU604" s="75"/>
    </row>
    <row r="605" spans="2:47" ht="15" thickBot="1" x14ac:dyDescent="0.35">
      <c r="B605" s="41">
        <f t="shared" si="165"/>
        <v>5740</v>
      </c>
      <c r="C605" s="8">
        <f t="shared" si="166"/>
        <v>57.4</v>
      </c>
      <c r="D605" s="73">
        <f t="shared" si="152"/>
        <v>76.772499999999994</v>
      </c>
      <c r="E605" s="29">
        <f t="shared" si="155"/>
        <v>4256.2430765708668</v>
      </c>
      <c r="F605" s="29">
        <f t="shared" si="159"/>
        <v>7.4150576246875062</v>
      </c>
      <c r="G605" s="29">
        <f t="shared" si="167"/>
        <v>9.9176395730195388</v>
      </c>
      <c r="H605" s="17">
        <f t="shared" si="168"/>
        <v>5692.7251149135118</v>
      </c>
      <c r="I605" s="29">
        <f t="shared" si="160"/>
        <v>2.2250485660981263</v>
      </c>
      <c r="J605" s="29">
        <f t="shared" si="161"/>
        <v>13.949340071223562</v>
      </c>
      <c r="K605" s="32">
        <f>IF((D604+L604+M604-AL604)/($C$21+$C$22)&gt;$C$8,$C$8,(D604+L604+M604-AL604)/($C$21+$C$22))</f>
        <v>1400</v>
      </c>
      <c r="L605" s="97">
        <f t="shared" si="153"/>
        <v>0</v>
      </c>
      <c r="M605" s="96">
        <f t="shared" si="154"/>
        <v>0</v>
      </c>
      <c r="N605" s="98">
        <f t="shared" si="162"/>
        <v>1.7382597742038917</v>
      </c>
      <c r="O605" s="100">
        <f t="shared" si="156"/>
        <v>4.2266987561397071</v>
      </c>
      <c r="P605" s="104">
        <f t="shared" si="163"/>
        <v>18.880500609176615</v>
      </c>
      <c r="Q605" s="102">
        <f t="shared" si="169"/>
        <v>2.8886093440366814E-2</v>
      </c>
      <c r="R605" s="106">
        <f>K605-U605</f>
        <v>0</v>
      </c>
      <c r="S605" s="106">
        <f>IF(K605-H604&lt;0,0,K605-H604)</f>
        <v>0</v>
      </c>
      <c r="T605" s="106">
        <f t="shared" si="157"/>
        <v>98.365381490613771</v>
      </c>
      <c r="U605" s="107">
        <f>IF(S605&gt;0,0,IF(U604+(F605-AL605/$C$23)*$C$22/($C$21+$C$22)&gt;$C$8,$C$8,IF(V605=$C$8,U604+(F605-AL605/$C$23)*$C$22/$C$21,U604+(F605-AL605/$C$23)*$C$22/($C$21+$C$22))))</f>
        <v>1400</v>
      </c>
      <c r="V605" s="107">
        <f>IF(S605=0,IF(V604+(F605-AL605/$C$23)*$C$22/($C$21+$C$22)&gt;$C$8,$C$8,V604+(F605-AL605/$C$23)*$C$22/($C$21+$C$22)),E605)</f>
        <v>1400</v>
      </c>
      <c r="W605" s="203">
        <f>IF(S605&gt;0,0,IF(W604+AL605/$C$23&gt;$F$23,$F$23,W604+AL605/$C$23))</f>
        <v>1.6346185093862227</v>
      </c>
      <c r="X605" s="105" t="str">
        <f>IF(R605=0,"-",IF(U605=0,FORECAST($C$8,Инклинометрия!$B$2:$B$152,Инклинометрия!$A$2:$A$152),FORECAST(R605,Инклинометрия!$B$2:$B$152,Инклинометрия!$A$2:$A$152)))</f>
        <v>-</v>
      </c>
      <c r="Y605" s="105" t="str">
        <f>IF(R605=0,"-",IF(U605=0,FORECAST($C$8-R605,Инклинометрия!$B$2:$B$152,Инклинометрия!$A$2:$A$152),0))</f>
        <v>-</v>
      </c>
      <c r="Z605" s="105" t="str">
        <f>IF(S605=0,"-",FORECAST($C$8,Инклинометрия!$B$2:$B$152,Инклинометрия!$A$2:$A$152))</f>
        <v>-</v>
      </c>
      <c r="AA605" s="105" t="str">
        <f>IF(S605=0,"-",FORECAST($C$8-S605,Инклинометрия!$B$2:$B$152,Инклинометрия!$A$2:$A$152))</f>
        <v>-</v>
      </c>
      <c r="AB605" s="105">
        <f>IF(T605=0,"-",FORECAST($C$6,Инклинометрия!$B$2:$B$152,Инклинометрия!$A$2:$A$152))</f>
        <v>1425</v>
      </c>
      <c r="AC605" s="105">
        <f>IF(R605=0,FORECAST($C$6-T605,Инклинометрия!$B$2:$B$152,Инклинометрия!$A$2:$A$152),FORECAST($C$8,Инклинометрия!$B$2:$B$152,Инклинометрия!$A$2:$A$152))</f>
        <v>1331.5528875839168</v>
      </c>
      <c r="AD605" s="107">
        <f>IF(U605=0,"-",FORECAST($C$8,Инклинометрия!$B$2:$B$152,Инклинометрия!$A$2:$A$152))</f>
        <v>1330</v>
      </c>
      <c r="AE605" s="107">
        <f>IF(U605=0,"-",FORECAST($C$8-U605,Инклинометрия!$B$2:$B$152,Инклинометрия!$A$2:$A$152))</f>
        <v>0</v>
      </c>
      <c r="AF605" s="107">
        <f>FORECAST($C$8-S605,Инклинометрия!$B$2:$B$152,Инклинометрия!$A$2:$A$152)</f>
        <v>1330</v>
      </c>
      <c r="AG605" s="107">
        <f>FORECAST($C$8-(S605+V605),Инклинометрия!$B$2:$B$152,Инклинометрия!$A$2:$A$152)</f>
        <v>0</v>
      </c>
      <c r="AH605" s="107">
        <f>IF(W605=0,"-",FORECAST($C$8+W605,Инклинометрия!$B$2:$B$152,Инклинометрия!$A$2:$A$152))</f>
        <v>1331.5528875839168</v>
      </c>
      <c r="AI605" s="107">
        <f>IF(W605=0,"-",FORECAST($C$8,Инклинометрия!$B$2:$B$152,Инклинометрия!$A$2:$A$152))</f>
        <v>1330</v>
      </c>
      <c r="AK605" s="122">
        <f>2*PI()*$C$5*(AT604-AT603)/(LN(AN604/$I$9)*$I$8/$I$7+LN($I$10/AN604)*$I$8/$I$7)</f>
        <v>0</v>
      </c>
      <c r="AL605" s="67">
        <f>AK605*(B605-B604)</f>
        <v>0</v>
      </c>
      <c r="AM605" s="23">
        <f t="shared" si="170"/>
        <v>4.3059540056097682E-2</v>
      </c>
      <c r="AN605" s="26">
        <f>AN604+AK605*(B605-B604)/(2*PI()*$C$5*AN604*$I$11)</f>
        <v>0.12986115207059001</v>
      </c>
      <c r="AO605" s="87">
        <f t="shared" si="164"/>
        <v>111242.59539450394</v>
      </c>
      <c r="AP605" s="87">
        <f>IF(R605+U605&lt;$C$8,0,32*$G$13/$C$12^2*($I$8*R605+$I$6*U605)+32*$G$14/($C$14^2-$C$13^2)*($I$8*S605+$I$6*V605))</f>
        <v>9917.5953945039291</v>
      </c>
      <c r="AQ605" s="66">
        <f>R605*$C$11*$C$9+U605*$C$11*$C$10</f>
        <v>14695380</v>
      </c>
      <c r="AR605" s="66">
        <f>S605*$C$11*$C$9+V605*$C$11*$C$10</f>
        <v>14695380</v>
      </c>
      <c r="AS605" s="87">
        <f>$C$11*(T605*$C$9+W605*$C$10)</f>
        <v>789129.61404581123</v>
      </c>
      <c r="AT605" s="45">
        <f t="shared" si="158"/>
        <v>15595752.209440315</v>
      </c>
      <c r="AU605" s="75"/>
    </row>
    <row r="606" spans="2:47" ht="15" thickBot="1" x14ac:dyDescent="0.35">
      <c r="B606" s="41">
        <f t="shared" si="165"/>
        <v>5750</v>
      </c>
      <c r="C606" s="8">
        <f t="shared" si="166"/>
        <v>57.5</v>
      </c>
      <c r="D606" s="73">
        <f t="shared" si="152"/>
        <v>76.90625</v>
      </c>
      <c r="E606" s="29">
        <f t="shared" si="155"/>
        <v>4263.6581341955543</v>
      </c>
      <c r="F606" s="29">
        <f t="shared" si="159"/>
        <v>7.4150576246875062</v>
      </c>
      <c r="G606" s="29">
        <f t="shared" si="167"/>
        <v>9.9176395730195388</v>
      </c>
      <c r="H606" s="17">
        <f t="shared" si="168"/>
        <v>5702.642754486531</v>
      </c>
      <c r="I606" s="29">
        <f t="shared" si="160"/>
        <v>2.2250485660981263</v>
      </c>
      <c r="J606" s="29">
        <f t="shared" si="161"/>
        <v>13.949340071223562</v>
      </c>
      <c r="K606" s="32">
        <f>IF((D605+L605+M605-AL605)/($C$21+$C$22)&gt;$C$8,$C$8,(D605+L605+M605-AL605)/($C$21+$C$22))</f>
        <v>1400</v>
      </c>
      <c r="L606" s="97">
        <f t="shared" si="153"/>
        <v>0</v>
      </c>
      <c r="M606" s="96">
        <f t="shared" si="154"/>
        <v>0</v>
      </c>
      <c r="N606" s="98">
        <f t="shared" si="162"/>
        <v>1.7382597742038917</v>
      </c>
      <c r="O606" s="100">
        <f t="shared" si="156"/>
        <v>4.2266987561397071</v>
      </c>
      <c r="P606" s="104">
        <f t="shared" si="163"/>
        <v>18.880500609176615</v>
      </c>
      <c r="Q606" s="102">
        <f t="shared" si="169"/>
        <v>2.8886093440366814E-2</v>
      </c>
      <c r="R606" s="106">
        <f>K606-U606</f>
        <v>0</v>
      </c>
      <c r="S606" s="106">
        <f>IF(K606-H605&lt;0,0,K606-H605)</f>
        <v>0</v>
      </c>
      <c r="T606" s="106">
        <f t="shared" si="157"/>
        <v>98.365381490613771</v>
      </c>
      <c r="U606" s="107">
        <f>IF(S606&gt;0,0,IF(U605+(F606-AL606/$C$23)*$C$22/($C$21+$C$22)&gt;$C$8,$C$8,IF(V606=$C$8,U605+(F606-AL606/$C$23)*$C$22/$C$21,U605+(F606-AL606/$C$23)*$C$22/($C$21+$C$22))))</f>
        <v>1400</v>
      </c>
      <c r="V606" s="107">
        <f>IF(S606=0,IF(V605+(F606-AL606/$C$23)*$C$22/($C$21+$C$22)&gt;$C$8,$C$8,V605+(F606-AL606/$C$23)*$C$22/($C$21+$C$22)),E606)</f>
        <v>1400</v>
      </c>
      <c r="W606" s="203">
        <f>IF(S606&gt;0,0,IF(W605+AL606/$C$23&gt;$F$23,$F$23,W605+AL606/$C$23))</f>
        <v>1.6346185093862227</v>
      </c>
      <c r="X606" s="105" t="str">
        <f>IF(R606=0,"-",IF(U606=0,FORECAST($C$8,Инклинометрия!$B$2:$B$152,Инклинометрия!$A$2:$A$152),FORECAST(R606,Инклинометрия!$B$2:$B$152,Инклинометрия!$A$2:$A$152)))</f>
        <v>-</v>
      </c>
      <c r="Y606" s="105" t="str">
        <f>IF(R606=0,"-",IF(U606=0,FORECAST($C$8-R606,Инклинометрия!$B$2:$B$152,Инклинометрия!$A$2:$A$152),0))</f>
        <v>-</v>
      </c>
      <c r="Z606" s="105" t="str">
        <f>IF(S606=0,"-",FORECAST($C$8,Инклинометрия!$B$2:$B$152,Инклинометрия!$A$2:$A$152))</f>
        <v>-</v>
      </c>
      <c r="AA606" s="105" t="str">
        <f>IF(S606=0,"-",FORECAST($C$8-S606,Инклинометрия!$B$2:$B$152,Инклинометрия!$A$2:$A$152))</f>
        <v>-</v>
      </c>
      <c r="AB606" s="105">
        <f>IF(T606=0,"-",FORECAST($C$6,Инклинометрия!$B$2:$B$152,Инклинометрия!$A$2:$A$152))</f>
        <v>1425</v>
      </c>
      <c r="AC606" s="105">
        <f>IF(R606=0,FORECAST($C$6-T606,Инклинометрия!$B$2:$B$152,Инклинометрия!$A$2:$A$152),FORECAST($C$8,Инклинометрия!$B$2:$B$152,Инклинометрия!$A$2:$A$152))</f>
        <v>1331.5528875839168</v>
      </c>
      <c r="AD606" s="107">
        <f>IF(U606=0,"-",FORECAST($C$8,Инклинометрия!$B$2:$B$152,Инклинометрия!$A$2:$A$152))</f>
        <v>1330</v>
      </c>
      <c r="AE606" s="107">
        <f>IF(U606=0,"-",FORECAST($C$8-U606,Инклинометрия!$B$2:$B$152,Инклинометрия!$A$2:$A$152))</f>
        <v>0</v>
      </c>
      <c r="AF606" s="107">
        <f>FORECAST($C$8-S606,Инклинометрия!$B$2:$B$152,Инклинометрия!$A$2:$A$152)</f>
        <v>1330</v>
      </c>
      <c r="AG606" s="107">
        <f>FORECAST($C$8-(S606+V606),Инклинометрия!$B$2:$B$152,Инклинометрия!$A$2:$A$152)</f>
        <v>0</v>
      </c>
      <c r="AH606" s="107">
        <f>IF(W606=0,"-",FORECAST($C$8+W606,Инклинометрия!$B$2:$B$152,Инклинометрия!$A$2:$A$152))</f>
        <v>1331.5528875839168</v>
      </c>
      <c r="AI606" s="107">
        <f>IF(W606=0,"-",FORECAST($C$8,Инклинометрия!$B$2:$B$152,Инклинометрия!$A$2:$A$152))</f>
        <v>1330</v>
      </c>
      <c r="AK606" s="122">
        <f>2*PI()*$C$5*(AT605-AT604)/(LN(AN605/$I$9)*$I$8/$I$7+LN($I$10/AN605)*$I$8/$I$7)</f>
        <v>0</v>
      </c>
      <c r="AL606" s="67">
        <f>AK606*(B606-B605)</f>
        <v>0</v>
      </c>
      <c r="AM606" s="23">
        <f t="shared" si="170"/>
        <v>4.3059540056097682E-2</v>
      </c>
      <c r="AN606" s="26">
        <f>AN605+AK606*(B606-B605)/(2*PI()*$C$5*AN605*$I$11)</f>
        <v>0.12986115207059001</v>
      </c>
      <c r="AO606" s="87">
        <f t="shared" si="164"/>
        <v>111242.59539450394</v>
      </c>
      <c r="AP606" s="87">
        <f>IF(R606+U606&lt;$C$8,0,32*$G$13/$C$12^2*($I$8*R606+$I$6*U606)+32*$G$14/($C$14^2-$C$13^2)*($I$8*S606+$I$6*V606))</f>
        <v>9917.5953945039291</v>
      </c>
      <c r="AQ606" s="66">
        <f>R606*$C$11*$C$9+U606*$C$11*$C$10</f>
        <v>14695380</v>
      </c>
      <c r="AR606" s="66">
        <f>S606*$C$11*$C$9+V606*$C$11*$C$10</f>
        <v>14695380</v>
      </c>
      <c r="AS606" s="87">
        <f>$C$11*(T606*$C$9+W606*$C$10)</f>
        <v>789129.61404581123</v>
      </c>
      <c r="AT606" s="45">
        <f t="shared" si="158"/>
        <v>15595752.209440315</v>
      </c>
      <c r="AU606" s="75"/>
    </row>
    <row r="607" spans="2:47" ht="15" thickBot="1" x14ac:dyDescent="0.35">
      <c r="B607" s="41">
        <f t="shared" si="165"/>
        <v>5760</v>
      </c>
      <c r="C607" s="8">
        <f t="shared" si="166"/>
        <v>57.6</v>
      </c>
      <c r="D607" s="73">
        <f t="shared" ref="D607:D670" si="171">C607*$C$10/$C$9</f>
        <v>77.040000000000006</v>
      </c>
      <c r="E607" s="29">
        <f t="shared" si="155"/>
        <v>4271.0731918202428</v>
      </c>
      <c r="F607" s="29">
        <f t="shared" si="159"/>
        <v>7.4150576246884157</v>
      </c>
      <c r="G607" s="29">
        <f t="shared" si="167"/>
        <v>9.9176395730207556</v>
      </c>
      <c r="H607" s="17">
        <f t="shared" si="168"/>
        <v>5712.560394059552</v>
      </c>
      <c r="I607" s="29">
        <f t="shared" si="160"/>
        <v>2.2250485660981263</v>
      </c>
      <c r="J607" s="29">
        <f t="shared" si="161"/>
        <v>13.949340071224418</v>
      </c>
      <c r="K607" s="32">
        <f>IF((D606+L606+M606-AL606)/($C$21+$C$22)&gt;$C$8,$C$8,(D606+L606+M606-AL606)/($C$21+$C$22))</f>
        <v>1400</v>
      </c>
      <c r="L607" s="97">
        <f t="shared" ref="L607:L670" si="172">R607*$C$21</f>
        <v>0</v>
      </c>
      <c r="M607" s="96">
        <f t="shared" ref="M607:M670" si="173">S607*PI()*($C$14^2-$C$13^2)/4</f>
        <v>0</v>
      </c>
      <c r="N607" s="98">
        <f t="shared" si="162"/>
        <v>1.7382597742038917</v>
      </c>
      <c r="O607" s="100">
        <f t="shared" si="156"/>
        <v>4.2266987561397071</v>
      </c>
      <c r="P607" s="104">
        <f t="shared" si="163"/>
        <v>18.880500609176615</v>
      </c>
      <c r="Q607" s="102">
        <f t="shared" si="169"/>
        <v>2.8886093440366814E-2</v>
      </c>
      <c r="R607" s="106">
        <f>K607-U607</f>
        <v>0</v>
      </c>
      <c r="S607" s="106">
        <f>IF(K607-H606&lt;0,0,K607-H606)</f>
        <v>0</v>
      </c>
      <c r="T607" s="106">
        <f t="shared" si="157"/>
        <v>98.365381490613771</v>
      </c>
      <c r="U607" s="107">
        <f>IF(S607&gt;0,0,IF(U606+(F607-AL607/$C$23)*$C$22/($C$21+$C$22)&gt;$C$8,$C$8,IF(V607=$C$8,U606+(F607-AL607/$C$23)*$C$22/$C$21,U606+(F607-AL607/$C$23)*$C$22/($C$21+$C$22))))</f>
        <v>1400</v>
      </c>
      <c r="V607" s="107">
        <f>IF(S607=0,IF(V606+(F607-AL607/$C$23)*$C$22/($C$21+$C$22)&gt;$C$8,$C$8,V606+(F607-AL607/$C$23)*$C$22/($C$21+$C$22)),E607)</f>
        <v>1400</v>
      </c>
      <c r="W607" s="203">
        <f>IF(S607&gt;0,0,IF(W606+AL607/$C$23&gt;$F$23,$F$23,W606+AL607/$C$23))</f>
        <v>1.6346185093862227</v>
      </c>
      <c r="X607" s="105" t="str">
        <f>IF(R607=0,"-",IF(U607=0,FORECAST($C$8,Инклинометрия!$B$2:$B$152,Инклинометрия!$A$2:$A$152),FORECAST(R607,Инклинометрия!$B$2:$B$152,Инклинометрия!$A$2:$A$152)))</f>
        <v>-</v>
      </c>
      <c r="Y607" s="105" t="str">
        <f>IF(R607=0,"-",IF(U607=0,FORECAST($C$8-R607,Инклинометрия!$B$2:$B$152,Инклинометрия!$A$2:$A$152),0))</f>
        <v>-</v>
      </c>
      <c r="Z607" s="105" t="str">
        <f>IF(S607=0,"-",FORECAST($C$8,Инклинометрия!$B$2:$B$152,Инклинометрия!$A$2:$A$152))</f>
        <v>-</v>
      </c>
      <c r="AA607" s="105" t="str">
        <f>IF(S607=0,"-",FORECAST($C$8-S607,Инклинометрия!$B$2:$B$152,Инклинометрия!$A$2:$A$152))</f>
        <v>-</v>
      </c>
      <c r="AB607" s="105">
        <f>IF(T607=0,"-",FORECAST($C$6,Инклинометрия!$B$2:$B$152,Инклинометрия!$A$2:$A$152))</f>
        <v>1425</v>
      </c>
      <c r="AC607" s="105">
        <f>IF(R607=0,FORECAST($C$6-T607,Инклинометрия!$B$2:$B$152,Инклинометрия!$A$2:$A$152),FORECAST($C$8,Инклинометрия!$B$2:$B$152,Инклинометрия!$A$2:$A$152))</f>
        <v>1331.5528875839168</v>
      </c>
      <c r="AD607" s="107">
        <f>IF(U607=0,"-",FORECAST($C$8,Инклинометрия!$B$2:$B$152,Инклинометрия!$A$2:$A$152))</f>
        <v>1330</v>
      </c>
      <c r="AE607" s="107">
        <f>IF(U607=0,"-",FORECAST($C$8-U607,Инклинометрия!$B$2:$B$152,Инклинометрия!$A$2:$A$152))</f>
        <v>0</v>
      </c>
      <c r="AF607" s="107">
        <f>FORECAST($C$8-S607,Инклинометрия!$B$2:$B$152,Инклинометрия!$A$2:$A$152)</f>
        <v>1330</v>
      </c>
      <c r="AG607" s="107">
        <f>FORECAST($C$8-(S607+V607),Инклинометрия!$B$2:$B$152,Инклинометрия!$A$2:$A$152)</f>
        <v>0</v>
      </c>
      <c r="AH607" s="107">
        <f>IF(W607=0,"-",FORECAST($C$8+W607,Инклинометрия!$B$2:$B$152,Инклинометрия!$A$2:$A$152))</f>
        <v>1331.5528875839168</v>
      </c>
      <c r="AI607" s="107">
        <f>IF(W607=0,"-",FORECAST($C$8,Инклинометрия!$B$2:$B$152,Инклинометрия!$A$2:$A$152))</f>
        <v>1330</v>
      </c>
      <c r="AK607" s="122">
        <f>2*PI()*$C$5*(AT606-AT605)/(LN(AN606/$I$9)*$I$8/$I$7+LN($I$10/AN606)*$I$8/$I$7)</f>
        <v>0</v>
      </c>
      <c r="AL607" s="67">
        <f>AK607*(B607-B606)</f>
        <v>0</v>
      </c>
      <c r="AM607" s="23">
        <f t="shared" si="170"/>
        <v>4.3059540056097682E-2</v>
      </c>
      <c r="AN607" s="26">
        <f>AN606+AK607*(B607-B606)/(2*PI()*$C$5*AN606*$I$11)</f>
        <v>0.12986115207059001</v>
      </c>
      <c r="AO607" s="87">
        <f t="shared" si="164"/>
        <v>111242.59539450394</v>
      </c>
      <c r="AP607" s="87">
        <f>IF(R607+U607&lt;$C$8,0,32*$G$13/$C$12^2*($I$8*R607+$I$6*U607)+32*$G$14/($C$14^2-$C$13^2)*($I$8*S607+$I$6*V607))</f>
        <v>9917.5953945039291</v>
      </c>
      <c r="AQ607" s="66">
        <f>R607*$C$11*$C$9+U607*$C$11*$C$10</f>
        <v>14695380</v>
      </c>
      <c r="AR607" s="66">
        <f>S607*$C$11*$C$9+V607*$C$11*$C$10</f>
        <v>14695380</v>
      </c>
      <c r="AS607" s="87">
        <f>$C$11*(T607*$C$9+W607*$C$10)</f>
        <v>789129.61404581123</v>
      </c>
      <c r="AT607" s="45">
        <f t="shared" si="158"/>
        <v>15595752.209440315</v>
      </c>
      <c r="AU607" s="75"/>
    </row>
    <row r="608" spans="2:47" ht="15" thickBot="1" x14ac:dyDescent="0.35">
      <c r="B608" s="41">
        <f t="shared" si="165"/>
        <v>5770</v>
      </c>
      <c r="C608" s="8">
        <f t="shared" si="166"/>
        <v>57.7</v>
      </c>
      <c r="D608" s="73">
        <f t="shared" si="171"/>
        <v>77.173749999999998</v>
      </c>
      <c r="E608" s="29">
        <f t="shared" ref="E608:E671" si="174">C608/$C$22</f>
        <v>4278.4882494449303</v>
      </c>
      <c r="F608" s="29">
        <f t="shared" si="159"/>
        <v>7.4150576246875062</v>
      </c>
      <c r="G608" s="29">
        <f t="shared" si="167"/>
        <v>9.9176395730195388</v>
      </c>
      <c r="H608" s="17">
        <f t="shared" si="168"/>
        <v>5722.4780336325712</v>
      </c>
      <c r="I608" s="29">
        <f t="shared" si="160"/>
        <v>2.2250485660981263</v>
      </c>
      <c r="J608" s="29">
        <f t="shared" si="161"/>
        <v>13.949340071223562</v>
      </c>
      <c r="K608" s="32">
        <f>IF((D607+L607+M607-AL607)/($C$21+$C$22)&gt;$C$8,$C$8,(D607+L607+M607-AL607)/($C$21+$C$22))</f>
        <v>1400</v>
      </c>
      <c r="L608" s="97">
        <f t="shared" si="172"/>
        <v>0</v>
      </c>
      <c r="M608" s="96">
        <f t="shared" si="173"/>
        <v>0</v>
      </c>
      <c r="N608" s="98">
        <f t="shared" si="162"/>
        <v>1.7382597742038917</v>
      </c>
      <c r="O608" s="100">
        <f t="shared" ref="O608:O671" si="175">U608*$C$21</f>
        <v>4.2266987561397071</v>
      </c>
      <c r="P608" s="104">
        <f t="shared" si="163"/>
        <v>18.880500609176615</v>
      </c>
      <c r="Q608" s="102">
        <f t="shared" si="169"/>
        <v>2.8886093440366814E-2</v>
      </c>
      <c r="R608" s="106">
        <f>K608-U608</f>
        <v>0</v>
      </c>
      <c r="S608" s="106">
        <f>IF(K608-H607&lt;0,0,K608-H607)</f>
        <v>0</v>
      </c>
      <c r="T608" s="106">
        <f t="shared" ref="T608:T671" si="176">IF(S608&gt;0,$C$6-$C$8,IF($C$6-$C$8-W608&lt;0,0,$C$6-$C$8-W608))</f>
        <v>98.365381490613771</v>
      </c>
      <c r="U608" s="107">
        <f>IF(S608&gt;0,0,IF(U607+(F608-AL608/$C$23)*$C$22/($C$21+$C$22)&gt;$C$8,$C$8,IF(V608=$C$8,U607+(F608-AL608/$C$23)*$C$22/$C$21,U607+(F608-AL608/$C$23)*$C$22/($C$21+$C$22))))</f>
        <v>1400</v>
      </c>
      <c r="V608" s="107">
        <f>IF(S608=0,IF(V607+(F608-AL608/$C$23)*$C$22/($C$21+$C$22)&gt;$C$8,$C$8,V607+(F608-AL608/$C$23)*$C$22/($C$21+$C$22)),E608)</f>
        <v>1400</v>
      </c>
      <c r="W608" s="203">
        <f>IF(S608&gt;0,0,IF(W607+AL608/$C$23&gt;$F$23,$F$23,W607+AL608/$C$23))</f>
        <v>1.6346185093862227</v>
      </c>
      <c r="X608" s="105" t="str">
        <f>IF(R608=0,"-",IF(U608=0,FORECAST($C$8,Инклинометрия!$B$2:$B$152,Инклинометрия!$A$2:$A$152),FORECAST(R608,Инклинометрия!$B$2:$B$152,Инклинометрия!$A$2:$A$152)))</f>
        <v>-</v>
      </c>
      <c r="Y608" s="105" t="str">
        <f>IF(R608=0,"-",IF(U608=0,FORECAST($C$8-R608,Инклинометрия!$B$2:$B$152,Инклинометрия!$A$2:$A$152),0))</f>
        <v>-</v>
      </c>
      <c r="Z608" s="105" t="str">
        <f>IF(S608=0,"-",FORECAST($C$8,Инклинометрия!$B$2:$B$152,Инклинометрия!$A$2:$A$152))</f>
        <v>-</v>
      </c>
      <c r="AA608" s="105" t="str">
        <f>IF(S608=0,"-",FORECAST($C$8-S608,Инклинометрия!$B$2:$B$152,Инклинометрия!$A$2:$A$152))</f>
        <v>-</v>
      </c>
      <c r="AB608" s="105">
        <f>IF(T608=0,"-",FORECAST($C$6,Инклинометрия!$B$2:$B$152,Инклинометрия!$A$2:$A$152))</f>
        <v>1425</v>
      </c>
      <c r="AC608" s="105">
        <f>IF(R608=0,FORECAST($C$6-T608,Инклинометрия!$B$2:$B$152,Инклинометрия!$A$2:$A$152),FORECAST($C$8,Инклинометрия!$B$2:$B$152,Инклинометрия!$A$2:$A$152))</f>
        <v>1331.5528875839168</v>
      </c>
      <c r="AD608" s="107">
        <f>IF(U608=0,"-",FORECAST($C$8,Инклинометрия!$B$2:$B$152,Инклинометрия!$A$2:$A$152))</f>
        <v>1330</v>
      </c>
      <c r="AE608" s="107">
        <f>IF(U608=0,"-",FORECAST($C$8-U608,Инклинометрия!$B$2:$B$152,Инклинометрия!$A$2:$A$152))</f>
        <v>0</v>
      </c>
      <c r="AF608" s="107">
        <f>FORECAST($C$8-S608,Инклинометрия!$B$2:$B$152,Инклинометрия!$A$2:$A$152)</f>
        <v>1330</v>
      </c>
      <c r="AG608" s="107">
        <f>FORECAST($C$8-(S608+V608),Инклинометрия!$B$2:$B$152,Инклинометрия!$A$2:$A$152)</f>
        <v>0</v>
      </c>
      <c r="AH608" s="107">
        <f>IF(W608=0,"-",FORECAST($C$8+W608,Инклинометрия!$B$2:$B$152,Инклинометрия!$A$2:$A$152))</f>
        <v>1331.5528875839168</v>
      </c>
      <c r="AI608" s="107">
        <f>IF(W608=0,"-",FORECAST($C$8,Инклинометрия!$B$2:$B$152,Инклинометрия!$A$2:$A$152))</f>
        <v>1330</v>
      </c>
      <c r="AK608" s="122">
        <f>2*PI()*$C$5*(AT607-AT606)/(LN(AN607/$I$9)*$I$8/$I$7+LN($I$10/AN607)*$I$8/$I$7)</f>
        <v>0</v>
      </c>
      <c r="AL608" s="67">
        <f>AK608*(B608-B607)</f>
        <v>0</v>
      </c>
      <c r="AM608" s="23">
        <f t="shared" si="170"/>
        <v>4.3059540056097682E-2</v>
      </c>
      <c r="AN608" s="26">
        <f>AN607+AK608*(B608-B607)/(2*PI()*$C$5*AN607*$I$11)</f>
        <v>0.12986115207059001</v>
      </c>
      <c r="AO608" s="87">
        <f t="shared" si="164"/>
        <v>111242.59539450394</v>
      </c>
      <c r="AP608" s="87">
        <f>IF(R608+U608&lt;$C$8,0,32*$G$13/$C$12^2*($I$8*R608+$I$6*U608)+32*$G$14/($C$14^2-$C$13^2)*($I$8*S608+$I$6*V608))</f>
        <v>9917.5953945039291</v>
      </c>
      <c r="AQ608" s="66">
        <f>R608*$C$11*$C$9+U608*$C$11*$C$10</f>
        <v>14695380</v>
      </c>
      <c r="AR608" s="66">
        <f>S608*$C$11*$C$9+V608*$C$11*$C$10</f>
        <v>14695380</v>
      </c>
      <c r="AS608" s="87">
        <f>$C$11*(T608*$C$9+W608*$C$10)</f>
        <v>789129.61404581123</v>
      </c>
      <c r="AT608" s="45">
        <f t="shared" ref="AT608:AT671" si="177">SUM(AR608,AS608,AO608)</f>
        <v>15595752.209440315</v>
      </c>
      <c r="AU608" s="75"/>
    </row>
    <row r="609" spans="2:47" ht="15" thickBot="1" x14ac:dyDescent="0.35">
      <c r="B609" s="41">
        <f t="shared" si="165"/>
        <v>5780</v>
      </c>
      <c r="C609" s="8">
        <f t="shared" si="166"/>
        <v>57.800000000000004</v>
      </c>
      <c r="D609" s="73">
        <f t="shared" si="171"/>
        <v>77.307500000000005</v>
      </c>
      <c r="E609" s="29">
        <f t="shared" si="174"/>
        <v>4285.9033070696187</v>
      </c>
      <c r="F609" s="29">
        <f t="shared" ref="F609:F672" si="178">E609-E608</f>
        <v>7.4150576246884157</v>
      </c>
      <c r="G609" s="29">
        <f t="shared" si="167"/>
        <v>9.9176395730207556</v>
      </c>
      <c r="H609" s="17">
        <f t="shared" si="168"/>
        <v>5732.3956732055922</v>
      </c>
      <c r="I609" s="29">
        <f t="shared" ref="I609:I672" si="179">SQRT(2*$C$11*($C$10-$C$9)/$C$10)</f>
        <v>2.2250485660981263</v>
      </c>
      <c r="J609" s="29">
        <f t="shared" ref="J609:J672" si="180">SQRT(2*$C$11*G609)</f>
        <v>13.949340071224418</v>
      </c>
      <c r="K609" s="32">
        <f>IF((D608+L608+M608-AL608)/($C$21+$C$22)&gt;$C$8,$C$8,(D608+L608+M608-AL608)/($C$21+$C$22))</f>
        <v>1400</v>
      </c>
      <c r="L609" s="97">
        <f t="shared" si="172"/>
        <v>0</v>
      </c>
      <c r="M609" s="96">
        <f t="shared" si="173"/>
        <v>0</v>
      </c>
      <c r="N609" s="98">
        <f t="shared" ref="N609:N672" si="181">T609*PI()*$C$14^2/4</f>
        <v>1.7382597742038917</v>
      </c>
      <c r="O609" s="100">
        <f t="shared" si="175"/>
        <v>4.2266987561397071</v>
      </c>
      <c r="P609" s="104">
        <f t="shared" ref="P609:P672" si="182">V609*$C$22</f>
        <v>18.880500609176615</v>
      </c>
      <c r="Q609" s="102">
        <f t="shared" si="169"/>
        <v>2.8886093440366814E-2</v>
      </c>
      <c r="R609" s="106">
        <f>K609-U609</f>
        <v>0</v>
      </c>
      <c r="S609" s="106">
        <f>IF(K609-H608&lt;0,0,K609-H608)</f>
        <v>0</v>
      </c>
      <c r="T609" s="106">
        <f t="shared" si="176"/>
        <v>98.365381490613771</v>
      </c>
      <c r="U609" s="107">
        <f>IF(S609&gt;0,0,IF(U608+(F609-AL609/$C$23)*$C$22/($C$21+$C$22)&gt;$C$8,$C$8,IF(V609=$C$8,U608+(F609-AL609/$C$23)*$C$22/$C$21,U608+(F609-AL609/$C$23)*$C$22/($C$21+$C$22))))</f>
        <v>1400</v>
      </c>
      <c r="V609" s="107">
        <f>IF(S609=0,IF(V608+(F609-AL609/$C$23)*$C$22/($C$21+$C$22)&gt;$C$8,$C$8,V608+(F609-AL609/$C$23)*$C$22/($C$21+$C$22)),E609)</f>
        <v>1400</v>
      </c>
      <c r="W609" s="203">
        <f>IF(S609&gt;0,0,IF(W608+AL609/$C$23&gt;$F$23,$F$23,W608+AL609/$C$23))</f>
        <v>1.6346185093862227</v>
      </c>
      <c r="X609" s="105" t="str">
        <f>IF(R609=0,"-",IF(U609=0,FORECAST($C$8,Инклинометрия!$B$2:$B$152,Инклинометрия!$A$2:$A$152),FORECAST(R609,Инклинометрия!$B$2:$B$152,Инклинометрия!$A$2:$A$152)))</f>
        <v>-</v>
      </c>
      <c r="Y609" s="105" t="str">
        <f>IF(R609=0,"-",IF(U609=0,FORECAST($C$8-R609,Инклинометрия!$B$2:$B$152,Инклинометрия!$A$2:$A$152),0))</f>
        <v>-</v>
      </c>
      <c r="Z609" s="105" t="str">
        <f>IF(S609=0,"-",FORECAST($C$8,Инклинометрия!$B$2:$B$152,Инклинометрия!$A$2:$A$152))</f>
        <v>-</v>
      </c>
      <c r="AA609" s="105" t="str">
        <f>IF(S609=0,"-",FORECAST($C$8-S609,Инклинометрия!$B$2:$B$152,Инклинометрия!$A$2:$A$152))</f>
        <v>-</v>
      </c>
      <c r="AB609" s="105">
        <f>IF(T609=0,"-",FORECAST($C$6,Инклинометрия!$B$2:$B$152,Инклинометрия!$A$2:$A$152))</f>
        <v>1425</v>
      </c>
      <c r="AC609" s="105">
        <f>IF(R609=0,FORECAST($C$6-T609,Инклинометрия!$B$2:$B$152,Инклинометрия!$A$2:$A$152),FORECAST($C$8,Инклинометрия!$B$2:$B$152,Инклинометрия!$A$2:$A$152))</f>
        <v>1331.5528875839168</v>
      </c>
      <c r="AD609" s="107">
        <f>IF(U609=0,"-",FORECAST($C$8,Инклинометрия!$B$2:$B$152,Инклинометрия!$A$2:$A$152))</f>
        <v>1330</v>
      </c>
      <c r="AE609" s="107">
        <f>IF(U609=0,"-",FORECAST($C$8-U609,Инклинометрия!$B$2:$B$152,Инклинометрия!$A$2:$A$152))</f>
        <v>0</v>
      </c>
      <c r="AF609" s="107">
        <f>FORECAST($C$8-S609,Инклинометрия!$B$2:$B$152,Инклинометрия!$A$2:$A$152)</f>
        <v>1330</v>
      </c>
      <c r="AG609" s="107">
        <f>FORECAST($C$8-(S609+V609),Инклинометрия!$B$2:$B$152,Инклинометрия!$A$2:$A$152)</f>
        <v>0</v>
      </c>
      <c r="AH609" s="107">
        <f>IF(W609=0,"-",FORECAST($C$8+W609,Инклинометрия!$B$2:$B$152,Инклинометрия!$A$2:$A$152))</f>
        <v>1331.5528875839168</v>
      </c>
      <c r="AI609" s="107">
        <f>IF(W609=0,"-",FORECAST($C$8,Инклинометрия!$B$2:$B$152,Инклинометрия!$A$2:$A$152))</f>
        <v>1330</v>
      </c>
      <c r="AK609" s="122">
        <f>2*PI()*$C$5*(AT608-AT607)/(LN(AN608/$I$9)*$I$8/$I$7+LN($I$10/AN608)*$I$8/$I$7)</f>
        <v>0</v>
      </c>
      <c r="AL609" s="67">
        <f>AK609*(B609-B608)</f>
        <v>0</v>
      </c>
      <c r="AM609" s="23">
        <f t="shared" si="170"/>
        <v>4.3059540056097682E-2</v>
      </c>
      <c r="AN609" s="26">
        <f>AN608+AK609*(B609-B608)/(2*PI()*$C$5*AN608*$I$11)</f>
        <v>0.12986115207059001</v>
      </c>
      <c r="AO609" s="87">
        <f t="shared" ref="AO609:AO672" si="183">101325+AP609</f>
        <v>111242.59539450394</v>
      </c>
      <c r="AP609" s="87">
        <f>IF(R609+U609&lt;$C$8,0,32*$G$13/$C$12^2*($I$8*R609+$I$6*U609)+32*$G$14/($C$14^2-$C$13^2)*($I$8*S609+$I$6*V609))</f>
        <v>9917.5953945039291</v>
      </c>
      <c r="AQ609" s="66">
        <f>R609*$C$11*$C$9+U609*$C$11*$C$10</f>
        <v>14695380</v>
      </c>
      <c r="AR609" s="66">
        <f>S609*$C$11*$C$9+V609*$C$11*$C$10</f>
        <v>14695380</v>
      </c>
      <c r="AS609" s="87">
        <f>$C$11*(T609*$C$9+W609*$C$10)</f>
        <v>789129.61404581123</v>
      </c>
      <c r="AT609" s="45">
        <f t="shared" si="177"/>
        <v>15595752.209440315</v>
      </c>
      <c r="AU609" s="75"/>
    </row>
    <row r="610" spans="2:47" ht="15" thickBot="1" x14ac:dyDescent="0.35">
      <c r="B610" s="41">
        <f t="shared" ref="B610:B673" si="184">B609+$C$26</f>
        <v>5790</v>
      </c>
      <c r="C610" s="8">
        <f t="shared" ref="C610:C673" si="185">$C$16*B610</f>
        <v>57.9</v>
      </c>
      <c r="D610" s="73">
        <f t="shared" si="171"/>
        <v>77.441249999999997</v>
      </c>
      <c r="E610" s="29">
        <f t="shared" si="174"/>
        <v>4293.3183646943062</v>
      </c>
      <c r="F610" s="29">
        <f t="shared" si="178"/>
        <v>7.4150576246875062</v>
      </c>
      <c r="G610" s="29">
        <f t="shared" ref="G610:G673" si="186">F610*$C$10/$C$9</f>
        <v>9.9176395730195388</v>
      </c>
      <c r="H610" s="17">
        <f t="shared" ref="H610:H673" si="187">H609+G610</f>
        <v>5742.3133127786114</v>
      </c>
      <c r="I610" s="29">
        <f t="shared" si="179"/>
        <v>2.2250485660981263</v>
      </c>
      <c r="J610" s="29">
        <f t="shared" si="180"/>
        <v>13.949340071223562</v>
      </c>
      <c r="K610" s="32">
        <f>IF((D609+L609+M609-AL609)/($C$21+$C$22)&gt;$C$8,$C$8,(D609+L609+M609-AL609)/($C$21+$C$22))</f>
        <v>1400</v>
      </c>
      <c r="L610" s="97">
        <f t="shared" si="172"/>
        <v>0</v>
      </c>
      <c r="M610" s="96">
        <f t="shared" si="173"/>
        <v>0</v>
      </c>
      <c r="N610" s="98">
        <f t="shared" si="181"/>
        <v>1.7382597742038917</v>
      </c>
      <c r="O610" s="100">
        <f t="shared" si="175"/>
        <v>4.2266987561397071</v>
      </c>
      <c r="P610" s="104">
        <f t="shared" si="182"/>
        <v>18.880500609176615</v>
      </c>
      <c r="Q610" s="102">
        <f t="shared" ref="Q610:Q673" si="188">W610*$C$23</f>
        <v>2.8886093440366814E-2</v>
      </c>
      <c r="R610" s="106">
        <f>K610-U610</f>
        <v>0</v>
      </c>
      <c r="S610" s="106">
        <f>IF(K610-H609&lt;0,0,K610-H609)</f>
        <v>0</v>
      </c>
      <c r="T610" s="106">
        <f t="shared" si="176"/>
        <v>98.365381490613771</v>
      </c>
      <c r="U610" s="107">
        <f>IF(S610&gt;0,0,IF(U609+(F610-AL610/$C$23)*$C$22/($C$21+$C$22)&gt;$C$8,$C$8,IF(V610=$C$8,U609+(F610-AL610/$C$23)*$C$22/$C$21,U609+(F610-AL610/$C$23)*$C$22/($C$21+$C$22))))</f>
        <v>1400</v>
      </c>
      <c r="V610" s="107">
        <f>IF(S610=0,IF(V609+(F610-AL610/$C$23)*$C$22/($C$21+$C$22)&gt;$C$8,$C$8,V609+(F610-AL610/$C$23)*$C$22/($C$21+$C$22)),E610)</f>
        <v>1400</v>
      </c>
      <c r="W610" s="203">
        <f>IF(S610&gt;0,0,IF(W609+AL610/$C$23&gt;$F$23,$F$23,W609+AL610/$C$23))</f>
        <v>1.6346185093862227</v>
      </c>
      <c r="X610" s="105" t="str">
        <f>IF(R610=0,"-",IF(U610=0,FORECAST($C$8,Инклинометрия!$B$2:$B$152,Инклинометрия!$A$2:$A$152),FORECAST(R610,Инклинометрия!$B$2:$B$152,Инклинометрия!$A$2:$A$152)))</f>
        <v>-</v>
      </c>
      <c r="Y610" s="105" t="str">
        <f>IF(R610=0,"-",IF(U610=0,FORECAST($C$8-R610,Инклинометрия!$B$2:$B$152,Инклинометрия!$A$2:$A$152),0))</f>
        <v>-</v>
      </c>
      <c r="Z610" s="105" t="str">
        <f>IF(S610=0,"-",FORECAST($C$8,Инклинометрия!$B$2:$B$152,Инклинометрия!$A$2:$A$152))</f>
        <v>-</v>
      </c>
      <c r="AA610" s="105" t="str">
        <f>IF(S610=0,"-",FORECAST($C$8-S610,Инклинометрия!$B$2:$B$152,Инклинометрия!$A$2:$A$152))</f>
        <v>-</v>
      </c>
      <c r="AB610" s="105">
        <f>IF(T610=0,"-",FORECAST($C$6,Инклинометрия!$B$2:$B$152,Инклинометрия!$A$2:$A$152))</f>
        <v>1425</v>
      </c>
      <c r="AC610" s="105">
        <f>IF(R610=0,FORECAST($C$6-T610,Инклинометрия!$B$2:$B$152,Инклинометрия!$A$2:$A$152),FORECAST($C$8,Инклинометрия!$B$2:$B$152,Инклинометрия!$A$2:$A$152))</f>
        <v>1331.5528875839168</v>
      </c>
      <c r="AD610" s="107">
        <f>IF(U610=0,"-",FORECAST($C$8,Инклинометрия!$B$2:$B$152,Инклинометрия!$A$2:$A$152))</f>
        <v>1330</v>
      </c>
      <c r="AE610" s="107">
        <f>IF(U610=0,"-",FORECAST($C$8-U610,Инклинометрия!$B$2:$B$152,Инклинометрия!$A$2:$A$152))</f>
        <v>0</v>
      </c>
      <c r="AF610" s="107">
        <f>FORECAST($C$8-S610,Инклинометрия!$B$2:$B$152,Инклинометрия!$A$2:$A$152)</f>
        <v>1330</v>
      </c>
      <c r="AG610" s="107">
        <f>FORECAST($C$8-(S610+V610),Инклинометрия!$B$2:$B$152,Инклинометрия!$A$2:$A$152)</f>
        <v>0</v>
      </c>
      <c r="AH610" s="107">
        <f>IF(W610=0,"-",FORECAST($C$8+W610,Инклинометрия!$B$2:$B$152,Инклинометрия!$A$2:$A$152))</f>
        <v>1331.5528875839168</v>
      </c>
      <c r="AI610" s="107">
        <f>IF(W610=0,"-",FORECAST($C$8,Инклинометрия!$B$2:$B$152,Инклинометрия!$A$2:$A$152))</f>
        <v>1330</v>
      </c>
      <c r="AK610" s="122">
        <f>2*PI()*$C$5*(AT609-AT608)/(LN(AN609/$I$9)*$I$8/$I$7+LN($I$10/AN609)*$I$8/$I$7)</f>
        <v>0</v>
      </c>
      <c r="AL610" s="67">
        <f>AK610*(B610-B609)</f>
        <v>0</v>
      </c>
      <c r="AM610" s="23">
        <f t="shared" si="170"/>
        <v>4.3059540056097682E-2</v>
      </c>
      <c r="AN610" s="26">
        <f>AN609+AK610*(B610-B609)/(2*PI()*$C$5*AN609*$I$11)</f>
        <v>0.12986115207059001</v>
      </c>
      <c r="AO610" s="87">
        <f t="shared" si="183"/>
        <v>111242.59539450394</v>
      </c>
      <c r="AP610" s="87">
        <f>IF(R610+U610&lt;$C$8,0,32*$G$13/$C$12^2*($I$8*R610+$I$6*U610)+32*$G$14/($C$14^2-$C$13^2)*($I$8*S610+$I$6*V610))</f>
        <v>9917.5953945039291</v>
      </c>
      <c r="AQ610" s="66">
        <f>R610*$C$11*$C$9+U610*$C$11*$C$10</f>
        <v>14695380</v>
      </c>
      <c r="AR610" s="66">
        <f>S610*$C$11*$C$9+V610*$C$11*$C$10</f>
        <v>14695380</v>
      </c>
      <c r="AS610" s="87">
        <f>$C$11*(T610*$C$9+W610*$C$10)</f>
        <v>789129.61404581123</v>
      </c>
      <c r="AT610" s="45">
        <f t="shared" si="177"/>
        <v>15595752.209440315</v>
      </c>
      <c r="AU610" s="75"/>
    </row>
    <row r="611" spans="2:47" ht="15" thickBot="1" x14ac:dyDescent="0.35">
      <c r="B611" s="41">
        <f t="shared" si="184"/>
        <v>5800</v>
      </c>
      <c r="C611" s="8">
        <f t="shared" si="185"/>
        <v>58</v>
      </c>
      <c r="D611" s="73">
        <f t="shared" si="171"/>
        <v>77.575000000000003</v>
      </c>
      <c r="E611" s="29">
        <f t="shared" si="174"/>
        <v>4300.7334223189937</v>
      </c>
      <c r="F611" s="29">
        <f t="shared" si="178"/>
        <v>7.4150576246875062</v>
      </c>
      <c r="G611" s="29">
        <f t="shared" si="186"/>
        <v>9.9176395730195388</v>
      </c>
      <c r="H611" s="17">
        <f t="shared" si="187"/>
        <v>5752.2309523516305</v>
      </c>
      <c r="I611" s="29">
        <f t="shared" si="179"/>
        <v>2.2250485660981263</v>
      </c>
      <c r="J611" s="29">
        <f t="shared" si="180"/>
        <v>13.949340071223562</v>
      </c>
      <c r="K611" s="32">
        <f>IF((D610+L610+M610-AL610)/($C$21+$C$22)&gt;$C$8,$C$8,(D610+L610+M610-AL610)/($C$21+$C$22))</f>
        <v>1400</v>
      </c>
      <c r="L611" s="97">
        <f t="shared" si="172"/>
        <v>0</v>
      </c>
      <c r="M611" s="96">
        <f t="shared" si="173"/>
        <v>0</v>
      </c>
      <c r="N611" s="98">
        <f t="shared" si="181"/>
        <v>1.7382597742038917</v>
      </c>
      <c r="O611" s="100">
        <f t="shared" si="175"/>
        <v>4.2266987561397071</v>
      </c>
      <c r="P611" s="104">
        <f t="shared" si="182"/>
        <v>18.880500609176615</v>
      </c>
      <c r="Q611" s="102">
        <f t="shared" si="188"/>
        <v>2.8886093440366814E-2</v>
      </c>
      <c r="R611" s="106">
        <f>K611-U611</f>
        <v>0</v>
      </c>
      <c r="S611" s="106">
        <f>IF(K611-H610&lt;0,0,K611-H610)</f>
        <v>0</v>
      </c>
      <c r="T611" s="106">
        <f t="shared" si="176"/>
        <v>98.365381490613771</v>
      </c>
      <c r="U611" s="107">
        <f>IF(S611&gt;0,0,IF(U610+(F611-AL611/$C$23)*$C$22/($C$21+$C$22)&gt;$C$8,$C$8,IF(V611=$C$8,U610+(F611-AL611/$C$23)*$C$22/$C$21,U610+(F611-AL611/$C$23)*$C$22/($C$21+$C$22))))</f>
        <v>1400</v>
      </c>
      <c r="V611" s="107">
        <f>IF(S611=0,IF(V610+(F611-AL611/$C$23)*$C$22/($C$21+$C$22)&gt;$C$8,$C$8,V610+(F611-AL611/$C$23)*$C$22/($C$21+$C$22)),E611)</f>
        <v>1400</v>
      </c>
      <c r="W611" s="203">
        <f>IF(S611&gt;0,0,IF(W610+AL611/$C$23&gt;$F$23,$F$23,W610+AL611/$C$23))</f>
        <v>1.6346185093862227</v>
      </c>
      <c r="X611" s="105" t="str">
        <f>IF(R611=0,"-",IF(U611=0,FORECAST($C$8,Инклинометрия!$B$2:$B$152,Инклинометрия!$A$2:$A$152),FORECAST(R611,Инклинометрия!$B$2:$B$152,Инклинометрия!$A$2:$A$152)))</f>
        <v>-</v>
      </c>
      <c r="Y611" s="105" t="str">
        <f>IF(R611=0,"-",IF(U611=0,FORECAST($C$8-R611,Инклинометрия!$B$2:$B$152,Инклинометрия!$A$2:$A$152),0))</f>
        <v>-</v>
      </c>
      <c r="Z611" s="105" t="str">
        <f>IF(S611=0,"-",FORECAST($C$8,Инклинометрия!$B$2:$B$152,Инклинометрия!$A$2:$A$152))</f>
        <v>-</v>
      </c>
      <c r="AA611" s="105" t="str">
        <f>IF(S611=0,"-",FORECAST($C$8-S611,Инклинометрия!$B$2:$B$152,Инклинометрия!$A$2:$A$152))</f>
        <v>-</v>
      </c>
      <c r="AB611" s="105">
        <f>IF(T611=0,"-",FORECAST($C$6,Инклинометрия!$B$2:$B$152,Инклинометрия!$A$2:$A$152))</f>
        <v>1425</v>
      </c>
      <c r="AC611" s="105">
        <f>IF(R611=0,FORECAST($C$6-T611,Инклинометрия!$B$2:$B$152,Инклинометрия!$A$2:$A$152),FORECAST($C$8,Инклинометрия!$B$2:$B$152,Инклинометрия!$A$2:$A$152))</f>
        <v>1331.5528875839168</v>
      </c>
      <c r="AD611" s="107">
        <f>IF(U611=0,"-",FORECAST($C$8,Инклинометрия!$B$2:$B$152,Инклинометрия!$A$2:$A$152))</f>
        <v>1330</v>
      </c>
      <c r="AE611" s="107">
        <f>IF(U611=0,"-",FORECAST($C$8-U611,Инклинометрия!$B$2:$B$152,Инклинометрия!$A$2:$A$152))</f>
        <v>0</v>
      </c>
      <c r="AF611" s="107">
        <f>FORECAST($C$8-S611,Инклинометрия!$B$2:$B$152,Инклинометрия!$A$2:$A$152)</f>
        <v>1330</v>
      </c>
      <c r="AG611" s="107">
        <f>FORECAST($C$8-(S611+V611),Инклинометрия!$B$2:$B$152,Инклинометрия!$A$2:$A$152)</f>
        <v>0</v>
      </c>
      <c r="AH611" s="107">
        <f>IF(W611=0,"-",FORECAST($C$8+W611,Инклинометрия!$B$2:$B$152,Инклинометрия!$A$2:$A$152))</f>
        <v>1331.5528875839168</v>
      </c>
      <c r="AI611" s="107">
        <f>IF(W611=0,"-",FORECAST($C$8,Инклинометрия!$B$2:$B$152,Инклинометрия!$A$2:$A$152))</f>
        <v>1330</v>
      </c>
      <c r="AK611" s="122">
        <f>2*PI()*$C$5*(AT610-AT609)/(LN(AN610/$I$9)*$I$8/$I$7+LN($I$10/AN610)*$I$8/$I$7)</f>
        <v>0</v>
      </c>
      <c r="AL611" s="67">
        <f>AK611*(B611-B610)</f>
        <v>0</v>
      </c>
      <c r="AM611" s="23">
        <f t="shared" si="170"/>
        <v>4.3059540056097682E-2</v>
      </c>
      <c r="AN611" s="26">
        <f>AN610+AK611*(B611-B610)/(2*PI()*$C$5*AN610*$I$11)</f>
        <v>0.12986115207059001</v>
      </c>
      <c r="AO611" s="87">
        <f t="shared" si="183"/>
        <v>111242.59539450394</v>
      </c>
      <c r="AP611" s="87">
        <f>IF(R611+U611&lt;$C$8,0,32*$G$13/$C$12^2*($I$8*R611+$I$6*U611)+32*$G$14/($C$14^2-$C$13^2)*($I$8*S611+$I$6*V611))</f>
        <v>9917.5953945039291</v>
      </c>
      <c r="AQ611" s="66">
        <f>R611*$C$11*$C$9+U611*$C$11*$C$10</f>
        <v>14695380</v>
      </c>
      <c r="AR611" s="66">
        <f>S611*$C$11*$C$9+V611*$C$11*$C$10</f>
        <v>14695380</v>
      </c>
      <c r="AS611" s="87">
        <f>$C$11*(T611*$C$9+W611*$C$10)</f>
        <v>789129.61404581123</v>
      </c>
      <c r="AT611" s="45">
        <f t="shared" si="177"/>
        <v>15595752.209440315</v>
      </c>
      <c r="AU611" s="75"/>
    </row>
    <row r="612" spans="2:47" ht="15" thickBot="1" x14ac:dyDescent="0.35">
      <c r="B612" s="41">
        <f t="shared" si="184"/>
        <v>5810</v>
      </c>
      <c r="C612" s="8">
        <f t="shared" si="185"/>
        <v>58.1</v>
      </c>
      <c r="D612" s="73">
        <f t="shared" si="171"/>
        <v>77.708749999999995</v>
      </c>
      <c r="E612" s="29">
        <f t="shared" si="174"/>
        <v>4308.1484799436821</v>
      </c>
      <c r="F612" s="29">
        <f t="shared" si="178"/>
        <v>7.4150576246884157</v>
      </c>
      <c r="G612" s="29">
        <f t="shared" si="186"/>
        <v>9.9176395730207556</v>
      </c>
      <c r="H612" s="17">
        <f t="shared" si="187"/>
        <v>5762.1485919246516</v>
      </c>
      <c r="I612" s="29">
        <f t="shared" si="179"/>
        <v>2.2250485660981263</v>
      </c>
      <c r="J612" s="29">
        <f t="shared" si="180"/>
        <v>13.949340071224418</v>
      </c>
      <c r="K612" s="32">
        <f>IF((D611+L611+M611-AL611)/($C$21+$C$22)&gt;$C$8,$C$8,(D611+L611+M611-AL611)/($C$21+$C$22))</f>
        <v>1400</v>
      </c>
      <c r="L612" s="97">
        <f t="shared" si="172"/>
        <v>0</v>
      </c>
      <c r="M612" s="96">
        <f t="shared" si="173"/>
        <v>0</v>
      </c>
      <c r="N612" s="98">
        <f t="shared" si="181"/>
        <v>1.7382597742038917</v>
      </c>
      <c r="O612" s="100">
        <f t="shared" si="175"/>
        <v>4.2266987561397071</v>
      </c>
      <c r="P612" s="104">
        <f t="shared" si="182"/>
        <v>18.880500609176615</v>
      </c>
      <c r="Q612" s="102">
        <f t="shared" si="188"/>
        <v>2.8886093440366814E-2</v>
      </c>
      <c r="R612" s="106">
        <f>K612-U612</f>
        <v>0</v>
      </c>
      <c r="S612" s="106">
        <f>IF(K612-H611&lt;0,0,K612-H611)</f>
        <v>0</v>
      </c>
      <c r="T612" s="106">
        <f t="shared" si="176"/>
        <v>98.365381490613771</v>
      </c>
      <c r="U612" s="107">
        <f>IF(S612&gt;0,0,IF(U611+(F612-AL612/$C$23)*$C$22/($C$21+$C$22)&gt;$C$8,$C$8,IF(V612=$C$8,U611+(F612-AL612/$C$23)*$C$22/$C$21,U611+(F612-AL612/$C$23)*$C$22/($C$21+$C$22))))</f>
        <v>1400</v>
      </c>
      <c r="V612" s="107">
        <f>IF(S612=0,IF(V611+(F612-AL612/$C$23)*$C$22/($C$21+$C$22)&gt;$C$8,$C$8,V611+(F612-AL612/$C$23)*$C$22/($C$21+$C$22)),E612)</f>
        <v>1400</v>
      </c>
      <c r="W612" s="203">
        <f>IF(S612&gt;0,0,IF(W611+AL612/$C$23&gt;$F$23,$F$23,W611+AL612/$C$23))</f>
        <v>1.6346185093862227</v>
      </c>
      <c r="X612" s="105" t="str">
        <f>IF(R612=0,"-",IF(U612=0,FORECAST($C$8,Инклинометрия!$B$2:$B$152,Инклинометрия!$A$2:$A$152),FORECAST(R612,Инклинометрия!$B$2:$B$152,Инклинометрия!$A$2:$A$152)))</f>
        <v>-</v>
      </c>
      <c r="Y612" s="105" t="str">
        <f>IF(R612=0,"-",IF(U612=0,FORECAST($C$8-R612,Инклинометрия!$B$2:$B$152,Инклинометрия!$A$2:$A$152),0))</f>
        <v>-</v>
      </c>
      <c r="Z612" s="105" t="str">
        <f>IF(S612=0,"-",FORECAST($C$8,Инклинометрия!$B$2:$B$152,Инклинометрия!$A$2:$A$152))</f>
        <v>-</v>
      </c>
      <c r="AA612" s="105" t="str">
        <f>IF(S612=0,"-",FORECAST($C$8-S612,Инклинометрия!$B$2:$B$152,Инклинометрия!$A$2:$A$152))</f>
        <v>-</v>
      </c>
      <c r="AB612" s="105">
        <f>IF(T612=0,"-",FORECAST($C$6,Инклинометрия!$B$2:$B$152,Инклинометрия!$A$2:$A$152))</f>
        <v>1425</v>
      </c>
      <c r="AC612" s="105">
        <f>IF(R612=0,FORECAST($C$6-T612,Инклинометрия!$B$2:$B$152,Инклинометрия!$A$2:$A$152),FORECAST($C$8,Инклинометрия!$B$2:$B$152,Инклинометрия!$A$2:$A$152))</f>
        <v>1331.5528875839168</v>
      </c>
      <c r="AD612" s="107">
        <f>IF(U612=0,"-",FORECAST($C$8,Инклинометрия!$B$2:$B$152,Инклинометрия!$A$2:$A$152))</f>
        <v>1330</v>
      </c>
      <c r="AE612" s="107">
        <f>IF(U612=0,"-",FORECAST($C$8-U612,Инклинометрия!$B$2:$B$152,Инклинометрия!$A$2:$A$152))</f>
        <v>0</v>
      </c>
      <c r="AF612" s="107">
        <f>FORECAST($C$8-S612,Инклинометрия!$B$2:$B$152,Инклинометрия!$A$2:$A$152)</f>
        <v>1330</v>
      </c>
      <c r="AG612" s="107">
        <f>FORECAST($C$8-(S612+V612),Инклинометрия!$B$2:$B$152,Инклинометрия!$A$2:$A$152)</f>
        <v>0</v>
      </c>
      <c r="AH612" s="107">
        <f>IF(W612=0,"-",FORECAST($C$8+W612,Инклинометрия!$B$2:$B$152,Инклинометрия!$A$2:$A$152))</f>
        <v>1331.5528875839168</v>
      </c>
      <c r="AI612" s="107">
        <f>IF(W612=0,"-",FORECAST($C$8,Инклинометрия!$B$2:$B$152,Инклинометрия!$A$2:$A$152))</f>
        <v>1330</v>
      </c>
      <c r="AK612" s="122">
        <f>2*PI()*$C$5*(AT611-AT610)/(LN(AN611/$I$9)*$I$8/$I$7+LN($I$10/AN611)*$I$8/$I$7)</f>
        <v>0</v>
      </c>
      <c r="AL612" s="67">
        <f>AK612*(B612-B611)</f>
        <v>0</v>
      </c>
      <c r="AM612" s="23">
        <f t="shared" si="170"/>
        <v>4.3059540056097682E-2</v>
      </c>
      <c r="AN612" s="26">
        <f>AN611+AK612*(B612-B611)/(2*PI()*$C$5*AN611*$I$11)</f>
        <v>0.12986115207059001</v>
      </c>
      <c r="AO612" s="87">
        <f t="shared" si="183"/>
        <v>111242.59539450394</v>
      </c>
      <c r="AP612" s="87">
        <f>IF(R612+U612&lt;$C$8,0,32*$G$13/$C$12^2*($I$8*R612+$I$6*U612)+32*$G$14/($C$14^2-$C$13^2)*($I$8*S612+$I$6*V612))</f>
        <v>9917.5953945039291</v>
      </c>
      <c r="AQ612" s="66">
        <f>R612*$C$11*$C$9+U612*$C$11*$C$10</f>
        <v>14695380</v>
      </c>
      <c r="AR612" s="66">
        <f>S612*$C$11*$C$9+V612*$C$11*$C$10</f>
        <v>14695380</v>
      </c>
      <c r="AS612" s="87">
        <f>$C$11*(T612*$C$9+W612*$C$10)</f>
        <v>789129.61404581123</v>
      </c>
      <c r="AT612" s="45">
        <f t="shared" si="177"/>
        <v>15595752.209440315</v>
      </c>
      <c r="AU612" s="75"/>
    </row>
    <row r="613" spans="2:47" ht="15" thickBot="1" x14ac:dyDescent="0.35">
      <c r="B613" s="41">
        <f t="shared" si="184"/>
        <v>5820</v>
      </c>
      <c r="C613" s="8">
        <f t="shared" si="185"/>
        <v>58.2</v>
      </c>
      <c r="D613" s="73">
        <f t="shared" si="171"/>
        <v>77.842500000000001</v>
      </c>
      <c r="E613" s="29">
        <f t="shared" si="174"/>
        <v>4315.5635375683705</v>
      </c>
      <c r="F613" s="29">
        <f t="shared" si="178"/>
        <v>7.4150576246884157</v>
      </c>
      <c r="G613" s="29">
        <f t="shared" si="186"/>
        <v>9.9176395730207556</v>
      </c>
      <c r="H613" s="17">
        <f t="shared" si="187"/>
        <v>5772.0662314976726</v>
      </c>
      <c r="I613" s="29">
        <f t="shared" si="179"/>
        <v>2.2250485660981263</v>
      </c>
      <c r="J613" s="29">
        <f t="shared" si="180"/>
        <v>13.949340071224418</v>
      </c>
      <c r="K613" s="32">
        <f>IF((D612+L612+M612-AL612)/($C$21+$C$22)&gt;$C$8,$C$8,(D612+L612+M612-AL612)/($C$21+$C$22))</f>
        <v>1400</v>
      </c>
      <c r="L613" s="97">
        <f t="shared" si="172"/>
        <v>0</v>
      </c>
      <c r="M613" s="96">
        <f t="shared" si="173"/>
        <v>0</v>
      </c>
      <c r="N613" s="98">
        <f t="shared" si="181"/>
        <v>1.7382597742038917</v>
      </c>
      <c r="O613" s="100">
        <f t="shared" si="175"/>
        <v>4.2266987561397071</v>
      </c>
      <c r="P613" s="104">
        <f t="shared" si="182"/>
        <v>18.880500609176615</v>
      </c>
      <c r="Q613" s="102">
        <f t="shared" si="188"/>
        <v>2.8886093440366814E-2</v>
      </c>
      <c r="R613" s="106">
        <f>K613-U613</f>
        <v>0</v>
      </c>
      <c r="S613" s="106">
        <f>IF(K613-H612&lt;0,0,K613-H612)</f>
        <v>0</v>
      </c>
      <c r="T613" s="106">
        <f t="shared" si="176"/>
        <v>98.365381490613771</v>
      </c>
      <c r="U613" s="107">
        <f>IF(S613&gt;0,0,IF(U612+(F613-AL613/$C$23)*$C$22/($C$21+$C$22)&gt;$C$8,$C$8,IF(V613=$C$8,U612+(F613-AL613/$C$23)*$C$22/$C$21,U612+(F613-AL613/$C$23)*$C$22/($C$21+$C$22))))</f>
        <v>1400</v>
      </c>
      <c r="V613" s="107">
        <f>IF(S613=0,IF(V612+(F613-AL613/$C$23)*$C$22/($C$21+$C$22)&gt;$C$8,$C$8,V612+(F613-AL613/$C$23)*$C$22/($C$21+$C$22)),E613)</f>
        <v>1400</v>
      </c>
      <c r="W613" s="203">
        <f>IF(S613&gt;0,0,IF(W612+AL613/$C$23&gt;$F$23,$F$23,W612+AL613/$C$23))</f>
        <v>1.6346185093862227</v>
      </c>
      <c r="X613" s="105" t="str">
        <f>IF(R613=0,"-",IF(U613=0,FORECAST($C$8,Инклинометрия!$B$2:$B$152,Инклинометрия!$A$2:$A$152),FORECAST(R613,Инклинометрия!$B$2:$B$152,Инклинометрия!$A$2:$A$152)))</f>
        <v>-</v>
      </c>
      <c r="Y613" s="105" t="str">
        <f>IF(R613=0,"-",IF(U613=0,FORECAST($C$8-R613,Инклинометрия!$B$2:$B$152,Инклинометрия!$A$2:$A$152),0))</f>
        <v>-</v>
      </c>
      <c r="Z613" s="105" t="str">
        <f>IF(S613=0,"-",FORECAST($C$8,Инклинометрия!$B$2:$B$152,Инклинометрия!$A$2:$A$152))</f>
        <v>-</v>
      </c>
      <c r="AA613" s="105" t="str">
        <f>IF(S613=0,"-",FORECAST($C$8-S613,Инклинометрия!$B$2:$B$152,Инклинометрия!$A$2:$A$152))</f>
        <v>-</v>
      </c>
      <c r="AB613" s="105">
        <f>IF(T613=0,"-",FORECAST($C$6,Инклинометрия!$B$2:$B$152,Инклинометрия!$A$2:$A$152))</f>
        <v>1425</v>
      </c>
      <c r="AC613" s="105">
        <f>IF(R613=0,FORECAST($C$6-T613,Инклинометрия!$B$2:$B$152,Инклинометрия!$A$2:$A$152),FORECAST($C$8,Инклинометрия!$B$2:$B$152,Инклинометрия!$A$2:$A$152))</f>
        <v>1331.5528875839168</v>
      </c>
      <c r="AD613" s="107">
        <f>IF(U613=0,"-",FORECAST($C$8,Инклинометрия!$B$2:$B$152,Инклинометрия!$A$2:$A$152))</f>
        <v>1330</v>
      </c>
      <c r="AE613" s="107">
        <f>IF(U613=0,"-",FORECAST($C$8-U613,Инклинометрия!$B$2:$B$152,Инклинометрия!$A$2:$A$152))</f>
        <v>0</v>
      </c>
      <c r="AF613" s="107">
        <f>FORECAST($C$8-S613,Инклинометрия!$B$2:$B$152,Инклинометрия!$A$2:$A$152)</f>
        <v>1330</v>
      </c>
      <c r="AG613" s="107">
        <f>FORECAST($C$8-(S613+V613),Инклинометрия!$B$2:$B$152,Инклинометрия!$A$2:$A$152)</f>
        <v>0</v>
      </c>
      <c r="AH613" s="107">
        <f>IF(W613=0,"-",FORECAST($C$8+W613,Инклинометрия!$B$2:$B$152,Инклинометрия!$A$2:$A$152))</f>
        <v>1331.5528875839168</v>
      </c>
      <c r="AI613" s="107">
        <f>IF(W613=0,"-",FORECAST($C$8,Инклинометрия!$B$2:$B$152,Инклинометрия!$A$2:$A$152))</f>
        <v>1330</v>
      </c>
      <c r="AK613" s="122">
        <f>2*PI()*$C$5*(AT612-AT611)/(LN(AN612/$I$9)*$I$8/$I$7+LN($I$10/AN612)*$I$8/$I$7)</f>
        <v>0</v>
      </c>
      <c r="AL613" s="67">
        <f>AK613*(B613-B612)</f>
        <v>0</v>
      </c>
      <c r="AM613" s="23">
        <f t="shared" si="170"/>
        <v>4.3059540056097682E-2</v>
      </c>
      <c r="AN613" s="26">
        <f>AN612+AK613*(B613-B612)/(2*PI()*$C$5*AN612*$I$11)</f>
        <v>0.12986115207059001</v>
      </c>
      <c r="AO613" s="87">
        <f t="shared" si="183"/>
        <v>111242.59539450394</v>
      </c>
      <c r="AP613" s="87">
        <f>IF(R613+U613&lt;$C$8,0,32*$G$13/$C$12^2*($I$8*R613+$I$6*U613)+32*$G$14/($C$14^2-$C$13^2)*($I$8*S613+$I$6*V613))</f>
        <v>9917.5953945039291</v>
      </c>
      <c r="AQ613" s="66">
        <f>R613*$C$11*$C$9+U613*$C$11*$C$10</f>
        <v>14695380</v>
      </c>
      <c r="AR613" s="66">
        <f>S613*$C$11*$C$9+V613*$C$11*$C$10</f>
        <v>14695380</v>
      </c>
      <c r="AS613" s="87">
        <f>$C$11*(T613*$C$9+W613*$C$10)</f>
        <v>789129.61404581123</v>
      </c>
      <c r="AT613" s="45">
        <f t="shared" si="177"/>
        <v>15595752.209440315</v>
      </c>
      <c r="AU613" s="75"/>
    </row>
    <row r="614" spans="2:47" ht="15" thickBot="1" x14ac:dyDescent="0.35">
      <c r="B614" s="41">
        <f t="shared" si="184"/>
        <v>5830</v>
      </c>
      <c r="C614" s="8">
        <f t="shared" si="185"/>
        <v>58.300000000000004</v>
      </c>
      <c r="D614" s="73">
        <f t="shared" si="171"/>
        <v>77.976250000000007</v>
      </c>
      <c r="E614" s="29">
        <f t="shared" si="174"/>
        <v>4322.978595193058</v>
      </c>
      <c r="F614" s="29">
        <f t="shared" si="178"/>
        <v>7.4150576246875062</v>
      </c>
      <c r="G614" s="29">
        <f t="shared" si="186"/>
        <v>9.9176395730195388</v>
      </c>
      <c r="H614" s="17">
        <f t="shared" si="187"/>
        <v>5781.9838710706917</v>
      </c>
      <c r="I614" s="29">
        <f t="shared" si="179"/>
        <v>2.2250485660981263</v>
      </c>
      <c r="J614" s="29">
        <f t="shared" si="180"/>
        <v>13.949340071223562</v>
      </c>
      <c r="K614" s="32">
        <f>IF((D613+L613+M613-AL613)/($C$21+$C$22)&gt;$C$8,$C$8,(D613+L613+M613-AL613)/($C$21+$C$22))</f>
        <v>1400</v>
      </c>
      <c r="L614" s="97">
        <f t="shared" si="172"/>
        <v>0</v>
      </c>
      <c r="M614" s="96">
        <f t="shared" si="173"/>
        <v>0</v>
      </c>
      <c r="N614" s="98">
        <f t="shared" si="181"/>
        <v>1.7382597742038917</v>
      </c>
      <c r="O614" s="100">
        <f t="shared" si="175"/>
        <v>4.2266987561397071</v>
      </c>
      <c r="P614" s="104">
        <f t="shared" si="182"/>
        <v>18.880500609176615</v>
      </c>
      <c r="Q614" s="102">
        <f t="shared" si="188"/>
        <v>2.8886093440366814E-2</v>
      </c>
      <c r="R614" s="106">
        <f>K614-U614</f>
        <v>0</v>
      </c>
      <c r="S614" s="106">
        <f>IF(K614-H613&lt;0,0,K614-H613)</f>
        <v>0</v>
      </c>
      <c r="T614" s="106">
        <f t="shared" si="176"/>
        <v>98.365381490613771</v>
      </c>
      <c r="U614" s="107">
        <f>IF(S614&gt;0,0,IF(U613+(F614-AL614/$C$23)*$C$22/($C$21+$C$22)&gt;$C$8,$C$8,IF(V614=$C$8,U613+(F614-AL614/$C$23)*$C$22/$C$21,U613+(F614-AL614/$C$23)*$C$22/($C$21+$C$22))))</f>
        <v>1400</v>
      </c>
      <c r="V614" s="107">
        <f>IF(S614=0,IF(V613+(F614-AL614/$C$23)*$C$22/($C$21+$C$22)&gt;$C$8,$C$8,V613+(F614-AL614/$C$23)*$C$22/($C$21+$C$22)),E614)</f>
        <v>1400</v>
      </c>
      <c r="W614" s="203">
        <f>IF(S614&gt;0,0,IF(W613+AL614/$C$23&gt;$F$23,$F$23,W613+AL614/$C$23))</f>
        <v>1.6346185093862227</v>
      </c>
      <c r="X614" s="105" t="str">
        <f>IF(R614=0,"-",IF(U614=0,FORECAST($C$8,Инклинометрия!$B$2:$B$152,Инклинометрия!$A$2:$A$152),FORECAST(R614,Инклинометрия!$B$2:$B$152,Инклинометрия!$A$2:$A$152)))</f>
        <v>-</v>
      </c>
      <c r="Y614" s="105" t="str">
        <f>IF(R614=0,"-",IF(U614=0,FORECAST($C$8-R614,Инклинометрия!$B$2:$B$152,Инклинометрия!$A$2:$A$152),0))</f>
        <v>-</v>
      </c>
      <c r="Z614" s="105" t="str">
        <f>IF(S614=0,"-",FORECAST($C$8,Инклинометрия!$B$2:$B$152,Инклинометрия!$A$2:$A$152))</f>
        <v>-</v>
      </c>
      <c r="AA614" s="105" t="str">
        <f>IF(S614=0,"-",FORECAST($C$8-S614,Инклинометрия!$B$2:$B$152,Инклинометрия!$A$2:$A$152))</f>
        <v>-</v>
      </c>
      <c r="AB614" s="105">
        <f>IF(T614=0,"-",FORECAST($C$6,Инклинометрия!$B$2:$B$152,Инклинометрия!$A$2:$A$152))</f>
        <v>1425</v>
      </c>
      <c r="AC614" s="105">
        <f>IF(R614=0,FORECAST($C$6-T614,Инклинометрия!$B$2:$B$152,Инклинометрия!$A$2:$A$152),FORECAST($C$8,Инклинометрия!$B$2:$B$152,Инклинометрия!$A$2:$A$152))</f>
        <v>1331.5528875839168</v>
      </c>
      <c r="AD614" s="107">
        <f>IF(U614=0,"-",FORECAST($C$8,Инклинометрия!$B$2:$B$152,Инклинометрия!$A$2:$A$152))</f>
        <v>1330</v>
      </c>
      <c r="AE614" s="107">
        <f>IF(U614=0,"-",FORECAST($C$8-U614,Инклинометрия!$B$2:$B$152,Инклинометрия!$A$2:$A$152))</f>
        <v>0</v>
      </c>
      <c r="AF614" s="107">
        <f>FORECAST($C$8-S614,Инклинометрия!$B$2:$B$152,Инклинометрия!$A$2:$A$152)</f>
        <v>1330</v>
      </c>
      <c r="AG614" s="107">
        <f>FORECAST($C$8-(S614+V614),Инклинометрия!$B$2:$B$152,Инклинометрия!$A$2:$A$152)</f>
        <v>0</v>
      </c>
      <c r="AH614" s="107">
        <f>IF(W614=0,"-",FORECAST($C$8+W614,Инклинометрия!$B$2:$B$152,Инклинометрия!$A$2:$A$152))</f>
        <v>1331.5528875839168</v>
      </c>
      <c r="AI614" s="107">
        <f>IF(W614=0,"-",FORECAST($C$8,Инклинометрия!$B$2:$B$152,Инклинометрия!$A$2:$A$152))</f>
        <v>1330</v>
      </c>
      <c r="AK614" s="122">
        <f>2*PI()*$C$5*(AT613-AT612)/(LN(AN613/$I$9)*$I$8/$I$7+LN($I$10/AN613)*$I$8/$I$7)</f>
        <v>0</v>
      </c>
      <c r="AL614" s="67">
        <f>AK614*(B614-B613)</f>
        <v>0</v>
      </c>
      <c r="AM614" s="23">
        <f t="shared" si="170"/>
        <v>4.3059540056097682E-2</v>
      </c>
      <c r="AN614" s="26">
        <f>AN613+AK614*(B614-B613)/(2*PI()*$C$5*AN613*$I$11)</f>
        <v>0.12986115207059001</v>
      </c>
      <c r="AO614" s="87">
        <f t="shared" si="183"/>
        <v>111242.59539450394</v>
      </c>
      <c r="AP614" s="87">
        <f>IF(R614+U614&lt;$C$8,0,32*$G$13/$C$12^2*($I$8*R614+$I$6*U614)+32*$G$14/($C$14^2-$C$13^2)*($I$8*S614+$I$6*V614))</f>
        <v>9917.5953945039291</v>
      </c>
      <c r="AQ614" s="66">
        <f>R614*$C$11*$C$9+U614*$C$11*$C$10</f>
        <v>14695380</v>
      </c>
      <c r="AR614" s="66">
        <f>S614*$C$11*$C$9+V614*$C$11*$C$10</f>
        <v>14695380</v>
      </c>
      <c r="AS614" s="87">
        <f>$C$11*(T614*$C$9+W614*$C$10)</f>
        <v>789129.61404581123</v>
      </c>
      <c r="AT614" s="45">
        <f t="shared" si="177"/>
        <v>15595752.209440315</v>
      </c>
      <c r="AU614" s="75"/>
    </row>
    <row r="615" spans="2:47" ht="15" thickBot="1" x14ac:dyDescent="0.35">
      <c r="B615" s="41">
        <f t="shared" si="184"/>
        <v>5840</v>
      </c>
      <c r="C615" s="8">
        <f t="shared" si="185"/>
        <v>58.4</v>
      </c>
      <c r="D615" s="73">
        <f t="shared" si="171"/>
        <v>78.11</v>
      </c>
      <c r="E615" s="29">
        <f t="shared" si="174"/>
        <v>4330.3936528177455</v>
      </c>
      <c r="F615" s="29">
        <f t="shared" si="178"/>
        <v>7.4150576246875062</v>
      </c>
      <c r="G615" s="29">
        <f t="shared" si="186"/>
        <v>9.9176395730195388</v>
      </c>
      <c r="H615" s="17">
        <f t="shared" si="187"/>
        <v>5791.9015106437109</v>
      </c>
      <c r="I615" s="29">
        <f t="shared" si="179"/>
        <v>2.2250485660981263</v>
      </c>
      <c r="J615" s="29">
        <f t="shared" si="180"/>
        <v>13.949340071223562</v>
      </c>
      <c r="K615" s="32">
        <f>IF((D614+L614+M614-AL614)/($C$21+$C$22)&gt;$C$8,$C$8,(D614+L614+M614-AL614)/($C$21+$C$22))</f>
        <v>1400</v>
      </c>
      <c r="L615" s="97">
        <f t="shared" si="172"/>
        <v>0</v>
      </c>
      <c r="M615" s="96">
        <f t="shared" si="173"/>
        <v>0</v>
      </c>
      <c r="N615" s="98">
        <f t="shared" si="181"/>
        <v>1.7382597742038917</v>
      </c>
      <c r="O615" s="100">
        <f t="shared" si="175"/>
        <v>4.2266987561397071</v>
      </c>
      <c r="P615" s="104">
        <f t="shared" si="182"/>
        <v>18.880500609176615</v>
      </c>
      <c r="Q615" s="102">
        <f t="shared" si="188"/>
        <v>2.8886093440366814E-2</v>
      </c>
      <c r="R615" s="106">
        <f>K615-U615</f>
        <v>0</v>
      </c>
      <c r="S615" s="106">
        <f>IF(K615-H614&lt;0,0,K615-H614)</f>
        <v>0</v>
      </c>
      <c r="T615" s="106">
        <f t="shared" si="176"/>
        <v>98.365381490613771</v>
      </c>
      <c r="U615" s="107">
        <f>IF(S615&gt;0,0,IF(U614+(F615-AL615/$C$23)*$C$22/($C$21+$C$22)&gt;$C$8,$C$8,IF(V615=$C$8,U614+(F615-AL615/$C$23)*$C$22/$C$21,U614+(F615-AL615/$C$23)*$C$22/($C$21+$C$22))))</f>
        <v>1400</v>
      </c>
      <c r="V615" s="107">
        <f>IF(S615=0,IF(V614+(F615-AL615/$C$23)*$C$22/($C$21+$C$22)&gt;$C$8,$C$8,V614+(F615-AL615/$C$23)*$C$22/($C$21+$C$22)),E615)</f>
        <v>1400</v>
      </c>
      <c r="W615" s="203">
        <f>IF(S615&gt;0,0,IF(W614+AL615/$C$23&gt;$F$23,$F$23,W614+AL615/$C$23))</f>
        <v>1.6346185093862227</v>
      </c>
      <c r="X615" s="105" t="str">
        <f>IF(R615=0,"-",IF(U615=0,FORECAST($C$8,Инклинометрия!$B$2:$B$152,Инклинометрия!$A$2:$A$152),FORECAST(R615,Инклинометрия!$B$2:$B$152,Инклинометрия!$A$2:$A$152)))</f>
        <v>-</v>
      </c>
      <c r="Y615" s="105" t="str">
        <f>IF(R615=0,"-",IF(U615=0,FORECAST($C$8-R615,Инклинометрия!$B$2:$B$152,Инклинометрия!$A$2:$A$152),0))</f>
        <v>-</v>
      </c>
      <c r="Z615" s="105" t="str">
        <f>IF(S615=0,"-",FORECAST($C$8,Инклинометрия!$B$2:$B$152,Инклинометрия!$A$2:$A$152))</f>
        <v>-</v>
      </c>
      <c r="AA615" s="105" t="str">
        <f>IF(S615=0,"-",FORECAST($C$8-S615,Инклинометрия!$B$2:$B$152,Инклинометрия!$A$2:$A$152))</f>
        <v>-</v>
      </c>
      <c r="AB615" s="105">
        <f>IF(T615=0,"-",FORECAST($C$6,Инклинометрия!$B$2:$B$152,Инклинометрия!$A$2:$A$152))</f>
        <v>1425</v>
      </c>
      <c r="AC615" s="105">
        <f>IF(R615=0,FORECAST($C$6-T615,Инклинометрия!$B$2:$B$152,Инклинометрия!$A$2:$A$152),FORECAST($C$8,Инклинометрия!$B$2:$B$152,Инклинометрия!$A$2:$A$152))</f>
        <v>1331.5528875839168</v>
      </c>
      <c r="AD615" s="107">
        <f>IF(U615=0,"-",FORECAST($C$8,Инклинометрия!$B$2:$B$152,Инклинометрия!$A$2:$A$152))</f>
        <v>1330</v>
      </c>
      <c r="AE615" s="107">
        <f>IF(U615=0,"-",FORECAST($C$8-U615,Инклинометрия!$B$2:$B$152,Инклинометрия!$A$2:$A$152))</f>
        <v>0</v>
      </c>
      <c r="AF615" s="107">
        <f>FORECAST($C$8-S615,Инклинометрия!$B$2:$B$152,Инклинометрия!$A$2:$A$152)</f>
        <v>1330</v>
      </c>
      <c r="AG615" s="107">
        <f>FORECAST($C$8-(S615+V615),Инклинометрия!$B$2:$B$152,Инклинометрия!$A$2:$A$152)</f>
        <v>0</v>
      </c>
      <c r="AH615" s="107">
        <f>IF(W615=0,"-",FORECAST($C$8+W615,Инклинометрия!$B$2:$B$152,Инклинометрия!$A$2:$A$152))</f>
        <v>1331.5528875839168</v>
      </c>
      <c r="AI615" s="107">
        <f>IF(W615=0,"-",FORECAST($C$8,Инклинометрия!$B$2:$B$152,Инклинометрия!$A$2:$A$152))</f>
        <v>1330</v>
      </c>
      <c r="AK615" s="122">
        <f>2*PI()*$C$5*(AT614-AT613)/(LN(AN614/$I$9)*$I$8/$I$7+LN($I$10/AN614)*$I$8/$I$7)</f>
        <v>0</v>
      </c>
      <c r="AL615" s="67">
        <f>AK615*(B615-B614)</f>
        <v>0</v>
      </c>
      <c r="AM615" s="23">
        <f t="shared" si="170"/>
        <v>4.3059540056097682E-2</v>
      </c>
      <c r="AN615" s="26">
        <f>AN614+AK615*(B615-B614)/(2*PI()*$C$5*AN614*$I$11)</f>
        <v>0.12986115207059001</v>
      </c>
      <c r="AO615" s="87">
        <f t="shared" si="183"/>
        <v>111242.59539450394</v>
      </c>
      <c r="AP615" s="87">
        <f>IF(R615+U615&lt;$C$8,0,32*$G$13/$C$12^2*($I$8*R615+$I$6*U615)+32*$G$14/($C$14^2-$C$13^2)*($I$8*S615+$I$6*V615))</f>
        <v>9917.5953945039291</v>
      </c>
      <c r="AQ615" s="66">
        <f>R615*$C$11*$C$9+U615*$C$11*$C$10</f>
        <v>14695380</v>
      </c>
      <c r="AR615" s="66">
        <f>S615*$C$11*$C$9+V615*$C$11*$C$10</f>
        <v>14695380</v>
      </c>
      <c r="AS615" s="87">
        <f>$C$11*(T615*$C$9+W615*$C$10)</f>
        <v>789129.61404581123</v>
      </c>
      <c r="AT615" s="45">
        <f t="shared" si="177"/>
        <v>15595752.209440315</v>
      </c>
      <c r="AU615" s="75"/>
    </row>
    <row r="616" spans="2:47" ht="15" thickBot="1" x14ac:dyDescent="0.35">
      <c r="B616" s="41">
        <f t="shared" si="184"/>
        <v>5850</v>
      </c>
      <c r="C616" s="8">
        <f t="shared" si="185"/>
        <v>58.5</v>
      </c>
      <c r="D616" s="73">
        <f t="shared" si="171"/>
        <v>78.243750000000006</v>
      </c>
      <c r="E616" s="29">
        <f t="shared" si="174"/>
        <v>4337.8087104424339</v>
      </c>
      <c r="F616" s="29">
        <f t="shared" si="178"/>
        <v>7.4150576246884157</v>
      </c>
      <c r="G616" s="29">
        <f t="shared" si="186"/>
        <v>9.9176395730207556</v>
      </c>
      <c r="H616" s="17">
        <f t="shared" si="187"/>
        <v>5801.8191502167319</v>
      </c>
      <c r="I616" s="29">
        <f t="shared" si="179"/>
        <v>2.2250485660981263</v>
      </c>
      <c r="J616" s="29">
        <f t="shared" si="180"/>
        <v>13.949340071224418</v>
      </c>
      <c r="K616" s="32">
        <f>IF((D615+L615+M615-AL615)/($C$21+$C$22)&gt;$C$8,$C$8,(D615+L615+M615-AL615)/($C$21+$C$22))</f>
        <v>1400</v>
      </c>
      <c r="L616" s="97">
        <f t="shared" si="172"/>
        <v>0</v>
      </c>
      <c r="M616" s="96">
        <f t="shared" si="173"/>
        <v>0</v>
      </c>
      <c r="N616" s="98">
        <f t="shared" si="181"/>
        <v>1.7382597742038917</v>
      </c>
      <c r="O616" s="100">
        <f t="shared" si="175"/>
        <v>4.2266987561397071</v>
      </c>
      <c r="P616" s="104">
        <f t="shared" si="182"/>
        <v>18.880500609176615</v>
      </c>
      <c r="Q616" s="102">
        <f t="shared" si="188"/>
        <v>2.8886093440366814E-2</v>
      </c>
      <c r="R616" s="106">
        <f>K616-U616</f>
        <v>0</v>
      </c>
      <c r="S616" s="106">
        <f>IF(K616-H615&lt;0,0,K616-H615)</f>
        <v>0</v>
      </c>
      <c r="T616" s="106">
        <f t="shared" si="176"/>
        <v>98.365381490613771</v>
      </c>
      <c r="U616" s="107">
        <f>IF(S616&gt;0,0,IF(U615+(F616-AL616/$C$23)*$C$22/($C$21+$C$22)&gt;$C$8,$C$8,IF(V616=$C$8,U615+(F616-AL616/$C$23)*$C$22/$C$21,U615+(F616-AL616/$C$23)*$C$22/($C$21+$C$22))))</f>
        <v>1400</v>
      </c>
      <c r="V616" s="107">
        <f>IF(S616=0,IF(V615+(F616-AL616/$C$23)*$C$22/($C$21+$C$22)&gt;$C$8,$C$8,V615+(F616-AL616/$C$23)*$C$22/($C$21+$C$22)),E616)</f>
        <v>1400</v>
      </c>
      <c r="W616" s="203">
        <f>IF(S616&gt;0,0,IF(W615+AL616/$C$23&gt;$F$23,$F$23,W615+AL616/$C$23))</f>
        <v>1.6346185093862227</v>
      </c>
      <c r="X616" s="105" t="str">
        <f>IF(R616=0,"-",IF(U616=0,FORECAST($C$8,Инклинометрия!$B$2:$B$152,Инклинометрия!$A$2:$A$152),FORECAST(R616,Инклинометрия!$B$2:$B$152,Инклинометрия!$A$2:$A$152)))</f>
        <v>-</v>
      </c>
      <c r="Y616" s="105" t="str">
        <f>IF(R616=0,"-",IF(U616=0,FORECAST($C$8-R616,Инклинометрия!$B$2:$B$152,Инклинометрия!$A$2:$A$152),0))</f>
        <v>-</v>
      </c>
      <c r="Z616" s="105" t="str">
        <f>IF(S616=0,"-",FORECAST($C$8,Инклинометрия!$B$2:$B$152,Инклинометрия!$A$2:$A$152))</f>
        <v>-</v>
      </c>
      <c r="AA616" s="105" t="str">
        <f>IF(S616=0,"-",FORECAST($C$8-S616,Инклинометрия!$B$2:$B$152,Инклинометрия!$A$2:$A$152))</f>
        <v>-</v>
      </c>
      <c r="AB616" s="105">
        <f>IF(T616=0,"-",FORECAST($C$6,Инклинометрия!$B$2:$B$152,Инклинометрия!$A$2:$A$152))</f>
        <v>1425</v>
      </c>
      <c r="AC616" s="105">
        <f>IF(R616=0,FORECAST($C$6-T616,Инклинометрия!$B$2:$B$152,Инклинометрия!$A$2:$A$152),FORECAST($C$8,Инклинометрия!$B$2:$B$152,Инклинометрия!$A$2:$A$152))</f>
        <v>1331.5528875839168</v>
      </c>
      <c r="AD616" s="107">
        <f>IF(U616=0,"-",FORECAST($C$8,Инклинометрия!$B$2:$B$152,Инклинометрия!$A$2:$A$152))</f>
        <v>1330</v>
      </c>
      <c r="AE616" s="107">
        <f>IF(U616=0,"-",FORECAST($C$8-U616,Инклинометрия!$B$2:$B$152,Инклинометрия!$A$2:$A$152))</f>
        <v>0</v>
      </c>
      <c r="AF616" s="107">
        <f>FORECAST($C$8-S616,Инклинометрия!$B$2:$B$152,Инклинометрия!$A$2:$A$152)</f>
        <v>1330</v>
      </c>
      <c r="AG616" s="107">
        <f>FORECAST($C$8-(S616+V616),Инклинометрия!$B$2:$B$152,Инклинометрия!$A$2:$A$152)</f>
        <v>0</v>
      </c>
      <c r="AH616" s="107">
        <f>IF(W616=0,"-",FORECAST($C$8+W616,Инклинометрия!$B$2:$B$152,Инклинометрия!$A$2:$A$152))</f>
        <v>1331.5528875839168</v>
      </c>
      <c r="AI616" s="107">
        <f>IF(W616=0,"-",FORECAST($C$8,Инклинометрия!$B$2:$B$152,Инклинометрия!$A$2:$A$152))</f>
        <v>1330</v>
      </c>
      <c r="AK616" s="122">
        <f>2*PI()*$C$5*(AT615-AT614)/(LN(AN615/$I$9)*$I$8/$I$7+LN($I$10/AN615)*$I$8/$I$7)</f>
        <v>0</v>
      </c>
      <c r="AL616" s="67">
        <f>AK616*(B616-B615)</f>
        <v>0</v>
      </c>
      <c r="AM616" s="23">
        <f t="shared" si="170"/>
        <v>4.3059540056097682E-2</v>
      </c>
      <c r="AN616" s="26">
        <f>AN615+AK616*(B616-B615)/(2*PI()*$C$5*AN615*$I$11)</f>
        <v>0.12986115207059001</v>
      </c>
      <c r="AO616" s="87">
        <f t="shared" si="183"/>
        <v>111242.59539450394</v>
      </c>
      <c r="AP616" s="87">
        <f>IF(R616+U616&lt;$C$8,0,32*$G$13/$C$12^2*($I$8*R616+$I$6*U616)+32*$G$14/($C$14^2-$C$13^2)*($I$8*S616+$I$6*V616))</f>
        <v>9917.5953945039291</v>
      </c>
      <c r="AQ616" s="66">
        <f>R616*$C$11*$C$9+U616*$C$11*$C$10</f>
        <v>14695380</v>
      </c>
      <c r="AR616" s="66">
        <f>S616*$C$11*$C$9+V616*$C$11*$C$10</f>
        <v>14695380</v>
      </c>
      <c r="AS616" s="87">
        <f>$C$11*(T616*$C$9+W616*$C$10)</f>
        <v>789129.61404581123</v>
      </c>
      <c r="AT616" s="45">
        <f t="shared" si="177"/>
        <v>15595752.209440315</v>
      </c>
      <c r="AU616" s="75"/>
    </row>
    <row r="617" spans="2:47" ht="15" thickBot="1" x14ac:dyDescent="0.35">
      <c r="B617" s="41">
        <f t="shared" si="184"/>
        <v>5860</v>
      </c>
      <c r="C617" s="8">
        <f t="shared" si="185"/>
        <v>58.6</v>
      </c>
      <c r="D617" s="73">
        <f t="shared" si="171"/>
        <v>78.377499999999998</v>
      </c>
      <c r="E617" s="29">
        <f t="shared" si="174"/>
        <v>4345.2237680671215</v>
      </c>
      <c r="F617" s="29">
        <f t="shared" si="178"/>
        <v>7.4150576246875062</v>
      </c>
      <c r="G617" s="29">
        <f t="shared" si="186"/>
        <v>9.9176395730195388</v>
      </c>
      <c r="H617" s="17">
        <f t="shared" si="187"/>
        <v>5811.7367897897511</v>
      </c>
      <c r="I617" s="29">
        <f t="shared" si="179"/>
        <v>2.2250485660981263</v>
      </c>
      <c r="J617" s="29">
        <f t="shared" si="180"/>
        <v>13.949340071223562</v>
      </c>
      <c r="K617" s="32">
        <f>IF((D616+L616+M616-AL616)/($C$21+$C$22)&gt;$C$8,$C$8,(D616+L616+M616-AL616)/($C$21+$C$22))</f>
        <v>1400</v>
      </c>
      <c r="L617" s="97">
        <f t="shared" si="172"/>
        <v>0</v>
      </c>
      <c r="M617" s="96">
        <f t="shared" si="173"/>
        <v>0</v>
      </c>
      <c r="N617" s="98">
        <f t="shared" si="181"/>
        <v>1.7382597742038917</v>
      </c>
      <c r="O617" s="100">
        <f t="shared" si="175"/>
        <v>4.2266987561397071</v>
      </c>
      <c r="P617" s="104">
        <f t="shared" si="182"/>
        <v>18.880500609176615</v>
      </c>
      <c r="Q617" s="102">
        <f t="shared" si="188"/>
        <v>2.8886093440366814E-2</v>
      </c>
      <c r="R617" s="106">
        <f>K617-U617</f>
        <v>0</v>
      </c>
      <c r="S617" s="106">
        <f>IF(K617-H616&lt;0,0,K617-H616)</f>
        <v>0</v>
      </c>
      <c r="T617" s="106">
        <f t="shared" si="176"/>
        <v>98.365381490613771</v>
      </c>
      <c r="U617" s="107">
        <f>IF(S617&gt;0,0,IF(U616+(F617-AL617/$C$23)*$C$22/($C$21+$C$22)&gt;$C$8,$C$8,IF(V617=$C$8,U616+(F617-AL617/$C$23)*$C$22/$C$21,U616+(F617-AL617/$C$23)*$C$22/($C$21+$C$22))))</f>
        <v>1400</v>
      </c>
      <c r="V617" s="107">
        <f>IF(S617=0,IF(V616+(F617-AL617/$C$23)*$C$22/($C$21+$C$22)&gt;$C$8,$C$8,V616+(F617-AL617/$C$23)*$C$22/($C$21+$C$22)),E617)</f>
        <v>1400</v>
      </c>
      <c r="W617" s="203">
        <f>IF(S617&gt;0,0,IF(W616+AL617/$C$23&gt;$F$23,$F$23,W616+AL617/$C$23))</f>
        <v>1.6346185093862227</v>
      </c>
      <c r="X617" s="105" t="str">
        <f>IF(R617=0,"-",IF(U617=0,FORECAST($C$8,Инклинометрия!$B$2:$B$152,Инклинометрия!$A$2:$A$152),FORECAST(R617,Инклинометрия!$B$2:$B$152,Инклинометрия!$A$2:$A$152)))</f>
        <v>-</v>
      </c>
      <c r="Y617" s="105" t="str">
        <f>IF(R617=0,"-",IF(U617=0,FORECAST($C$8-R617,Инклинометрия!$B$2:$B$152,Инклинометрия!$A$2:$A$152),0))</f>
        <v>-</v>
      </c>
      <c r="Z617" s="105" t="str">
        <f>IF(S617=0,"-",FORECAST($C$8,Инклинометрия!$B$2:$B$152,Инклинометрия!$A$2:$A$152))</f>
        <v>-</v>
      </c>
      <c r="AA617" s="105" t="str">
        <f>IF(S617=0,"-",FORECAST($C$8-S617,Инклинометрия!$B$2:$B$152,Инклинометрия!$A$2:$A$152))</f>
        <v>-</v>
      </c>
      <c r="AB617" s="105">
        <f>IF(T617=0,"-",FORECAST($C$6,Инклинометрия!$B$2:$B$152,Инклинометрия!$A$2:$A$152))</f>
        <v>1425</v>
      </c>
      <c r="AC617" s="105">
        <f>IF(R617=0,FORECAST($C$6-T617,Инклинометрия!$B$2:$B$152,Инклинометрия!$A$2:$A$152),FORECAST($C$8,Инклинометрия!$B$2:$B$152,Инклинометрия!$A$2:$A$152))</f>
        <v>1331.5528875839168</v>
      </c>
      <c r="AD617" s="107">
        <f>IF(U617=0,"-",FORECAST($C$8,Инклинометрия!$B$2:$B$152,Инклинометрия!$A$2:$A$152))</f>
        <v>1330</v>
      </c>
      <c r="AE617" s="107">
        <f>IF(U617=0,"-",FORECAST($C$8-U617,Инклинометрия!$B$2:$B$152,Инклинометрия!$A$2:$A$152))</f>
        <v>0</v>
      </c>
      <c r="AF617" s="107">
        <f>FORECAST($C$8-S617,Инклинометрия!$B$2:$B$152,Инклинометрия!$A$2:$A$152)</f>
        <v>1330</v>
      </c>
      <c r="AG617" s="107">
        <f>FORECAST($C$8-(S617+V617),Инклинометрия!$B$2:$B$152,Инклинометрия!$A$2:$A$152)</f>
        <v>0</v>
      </c>
      <c r="AH617" s="107">
        <f>IF(W617=0,"-",FORECAST($C$8+W617,Инклинометрия!$B$2:$B$152,Инклинометрия!$A$2:$A$152))</f>
        <v>1331.5528875839168</v>
      </c>
      <c r="AI617" s="107">
        <f>IF(W617=0,"-",FORECAST($C$8,Инклинометрия!$B$2:$B$152,Инклинометрия!$A$2:$A$152))</f>
        <v>1330</v>
      </c>
      <c r="AK617" s="122">
        <f>2*PI()*$C$5*(AT616-AT615)/(LN(AN616/$I$9)*$I$8/$I$7+LN($I$10/AN616)*$I$8/$I$7)</f>
        <v>0</v>
      </c>
      <c r="AL617" s="67">
        <f>AK617*(B617-B616)</f>
        <v>0</v>
      </c>
      <c r="AM617" s="23">
        <f t="shared" ref="AM617:AM680" si="189">AL617+AM616</f>
        <v>4.3059540056097682E-2</v>
      </c>
      <c r="AN617" s="26">
        <f>AN616+AK617*(B617-B616)/(2*PI()*$C$5*AN616*$I$11)</f>
        <v>0.12986115207059001</v>
      </c>
      <c r="AO617" s="87">
        <f t="shared" si="183"/>
        <v>111242.59539450394</v>
      </c>
      <c r="AP617" s="87">
        <f>IF(R617+U617&lt;$C$8,0,32*$G$13/$C$12^2*($I$8*R617+$I$6*U617)+32*$G$14/($C$14^2-$C$13^2)*($I$8*S617+$I$6*V617))</f>
        <v>9917.5953945039291</v>
      </c>
      <c r="AQ617" s="66">
        <f>R617*$C$11*$C$9+U617*$C$11*$C$10</f>
        <v>14695380</v>
      </c>
      <c r="AR617" s="66">
        <f>S617*$C$11*$C$9+V617*$C$11*$C$10</f>
        <v>14695380</v>
      </c>
      <c r="AS617" s="87">
        <f>$C$11*(T617*$C$9+W617*$C$10)</f>
        <v>789129.61404581123</v>
      </c>
      <c r="AT617" s="45">
        <f t="shared" si="177"/>
        <v>15595752.209440315</v>
      </c>
      <c r="AU617" s="75"/>
    </row>
    <row r="618" spans="2:47" ht="15" thickBot="1" x14ac:dyDescent="0.35">
      <c r="B618" s="41">
        <f t="shared" si="184"/>
        <v>5870</v>
      </c>
      <c r="C618" s="8">
        <f t="shared" si="185"/>
        <v>58.7</v>
      </c>
      <c r="D618" s="73">
        <f t="shared" si="171"/>
        <v>78.511250000000004</v>
      </c>
      <c r="E618" s="29">
        <f t="shared" si="174"/>
        <v>4352.6388256918099</v>
      </c>
      <c r="F618" s="29">
        <f t="shared" si="178"/>
        <v>7.4150576246884157</v>
      </c>
      <c r="G618" s="29">
        <f t="shared" si="186"/>
        <v>9.9176395730207556</v>
      </c>
      <c r="H618" s="17">
        <f t="shared" si="187"/>
        <v>5821.6544293627721</v>
      </c>
      <c r="I618" s="29">
        <f t="shared" si="179"/>
        <v>2.2250485660981263</v>
      </c>
      <c r="J618" s="29">
        <f t="shared" si="180"/>
        <v>13.949340071224418</v>
      </c>
      <c r="K618" s="32">
        <f>IF((D617+L617+M617-AL617)/($C$21+$C$22)&gt;$C$8,$C$8,(D617+L617+M617-AL617)/($C$21+$C$22))</f>
        <v>1400</v>
      </c>
      <c r="L618" s="97">
        <f t="shared" si="172"/>
        <v>0</v>
      </c>
      <c r="M618" s="96">
        <f t="shared" si="173"/>
        <v>0</v>
      </c>
      <c r="N618" s="98">
        <f t="shared" si="181"/>
        <v>1.7382597742038917</v>
      </c>
      <c r="O618" s="100">
        <f t="shared" si="175"/>
        <v>4.2266987561397071</v>
      </c>
      <c r="P618" s="104">
        <f t="shared" si="182"/>
        <v>18.880500609176615</v>
      </c>
      <c r="Q618" s="102">
        <f t="shared" si="188"/>
        <v>2.8886093440366814E-2</v>
      </c>
      <c r="R618" s="106">
        <f>K618-U618</f>
        <v>0</v>
      </c>
      <c r="S618" s="106">
        <f>IF(K618-H617&lt;0,0,K618-H617)</f>
        <v>0</v>
      </c>
      <c r="T618" s="106">
        <f t="shared" si="176"/>
        <v>98.365381490613771</v>
      </c>
      <c r="U618" s="107">
        <f>IF(S618&gt;0,0,IF(U617+(F618-AL618/$C$23)*$C$22/($C$21+$C$22)&gt;$C$8,$C$8,IF(V618=$C$8,U617+(F618-AL618/$C$23)*$C$22/$C$21,U617+(F618-AL618/$C$23)*$C$22/($C$21+$C$22))))</f>
        <v>1400</v>
      </c>
      <c r="V618" s="107">
        <f>IF(S618=0,IF(V617+(F618-AL618/$C$23)*$C$22/($C$21+$C$22)&gt;$C$8,$C$8,V617+(F618-AL618/$C$23)*$C$22/($C$21+$C$22)),E618)</f>
        <v>1400</v>
      </c>
      <c r="W618" s="203">
        <f>IF(S618&gt;0,0,IF(W617+AL618/$C$23&gt;$F$23,$F$23,W617+AL618/$C$23))</f>
        <v>1.6346185093862227</v>
      </c>
      <c r="X618" s="105" t="str">
        <f>IF(R618=0,"-",IF(U618=0,FORECAST($C$8,Инклинометрия!$B$2:$B$152,Инклинометрия!$A$2:$A$152),FORECAST(R618,Инклинометрия!$B$2:$B$152,Инклинометрия!$A$2:$A$152)))</f>
        <v>-</v>
      </c>
      <c r="Y618" s="105" t="str">
        <f>IF(R618=0,"-",IF(U618=0,FORECAST($C$8-R618,Инклинометрия!$B$2:$B$152,Инклинометрия!$A$2:$A$152),0))</f>
        <v>-</v>
      </c>
      <c r="Z618" s="105" t="str">
        <f>IF(S618=0,"-",FORECAST($C$8,Инклинометрия!$B$2:$B$152,Инклинометрия!$A$2:$A$152))</f>
        <v>-</v>
      </c>
      <c r="AA618" s="105" t="str">
        <f>IF(S618=0,"-",FORECAST($C$8-S618,Инклинометрия!$B$2:$B$152,Инклинометрия!$A$2:$A$152))</f>
        <v>-</v>
      </c>
      <c r="AB618" s="105">
        <f>IF(T618=0,"-",FORECAST($C$6,Инклинометрия!$B$2:$B$152,Инклинометрия!$A$2:$A$152))</f>
        <v>1425</v>
      </c>
      <c r="AC618" s="105">
        <f>IF(R618=0,FORECAST($C$6-T618,Инклинометрия!$B$2:$B$152,Инклинометрия!$A$2:$A$152),FORECAST($C$8,Инклинометрия!$B$2:$B$152,Инклинометрия!$A$2:$A$152))</f>
        <v>1331.5528875839168</v>
      </c>
      <c r="AD618" s="107">
        <f>IF(U618=0,"-",FORECAST($C$8,Инклинометрия!$B$2:$B$152,Инклинометрия!$A$2:$A$152))</f>
        <v>1330</v>
      </c>
      <c r="AE618" s="107">
        <f>IF(U618=0,"-",FORECAST($C$8-U618,Инклинометрия!$B$2:$B$152,Инклинометрия!$A$2:$A$152))</f>
        <v>0</v>
      </c>
      <c r="AF618" s="107">
        <f>FORECAST($C$8-S618,Инклинометрия!$B$2:$B$152,Инклинометрия!$A$2:$A$152)</f>
        <v>1330</v>
      </c>
      <c r="AG618" s="107">
        <f>FORECAST($C$8-(S618+V618),Инклинометрия!$B$2:$B$152,Инклинометрия!$A$2:$A$152)</f>
        <v>0</v>
      </c>
      <c r="AH618" s="107">
        <f>IF(W618=0,"-",FORECAST($C$8+W618,Инклинометрия!$B$2:$B$152,Инклинометрия!$A$2:$A$152))</f>
        <v>1331.5528875839168</v>
      </c>
      <c r="AI618" s="107">
        <f>IF(W618=0,"-",FORECAST($C$8,Инклинометрия!$B$2:$B$152,Инклинометрия!$A$2:$A$152))</f>
        <v>1330</v>
      </c>
      <c r="AK618" s="122">
        <f>2*PI()*$C$5*(AT617-AT616)/(LN(AN617/$I$9)*$I$8/$I$7+LN($I$10/AN617)*$I$8/$I$7)</f>
        <v>0</v>
      </c>
      <c r="AL618" s="67">
        <f>AK618*(B618-B617)</f>
        <v>0</v>
      </c>
      <c r="AM618" s="23">
        <f t="shared" si="189"/>
        <v>4.3059540056097682E-2</v>
      </c>
      <c r="AN618" s="26">
        <f>AN617+AK618*(B618-B617)/(2*PI()*$C$5*AN617*$I$11)</f>
        <v>0.12986115207059001</v>
      </c>
      <c r="AO618" s="87">
        <f t="shared" si="183"/>
        <v>111242.59539450394</v>
      </c>
      <c r="AP618" s="87">
        <f>IF(R618+U618&lt;$C$8,0,32*$G$13/$C$12^2*($I$8*R618+$I$6*U618)+32*$G$14/($C$14^2-$C$13^2)*($I$8*S618+$I$6*V618))</f>
        <v>9917.5953945039291</v>
      </c>
      <c r="AQ618" s="66">
        <f>R618*$C$11*$C$9+U618*$C$11*$C$10</f>
        <v>14695380</v>
      </c>
      <c r="AR618" s="66">
        <f>S618*$C$11*$C$9+V618*$C$11*$C$10</f>
        <v>14695380</v>
      </c>
      <c r="AS618" s="87">
        <f>$C$11*(T618*$C$9+W618*$C$10)</f>
        <v>789129.61404581123</v>
      </c>
      <c r="AT618" s="45">
        <f t="shared" si="177"/>
        <v>15595752.209440315</v>
      </c>
      <c r="AU618" s="75"/>
    </row>
    <row r="619" spans="2:47" ht="15" thickBot="1" x14ac:dyDescent="0.35">
      <c r="B619" s="41">
        <f t="shared" si="184"/>
        <v>5880</v>
      </c>
      <c r="C619" s="8">
        <f t="shared" si="185"/>
        <v>58.800000000000004</v>
      </c>
      <c r="D619" s="73">
        <f t="shared" si="171"/>
        <v>78.64500000000001</v>
      </c>
      <c r="E619" s="29">
        <f t="shared" si="174"/>
        <v>4360.0538833164974</v>
      </c>
      <c r="F619" s="29">
        <f t="shared" si="178"/>
        <v>7.4150576246875062</v>
      </c>
      <c r="G619" s="29">
        <f t="shared" si="186"/>
        <v>9.9176395730195388</v>
      </c>
      <c r="H619" s="17">
        <f t="shared" si="187"/>
        <v>5831.5720689357913</v>
      </c>
      <c r="I619" s="29">
        <f t="shared" si="179"/>
        <v>2.2250485660981263</v>
      </c>
      <c r="J619" s="29">
        <f t="shared" si="180"/>
        <v>13.949340071223562</v>
      </c>
      <c r="K619" s="32">
        <f>IF((D618+L618+M618-AL618)/($C$21+$C$22)&gt;$C$8,$C$8,(D618+L618+M618-AL618)/($C$21+$C$22))</f>
        <v>1400</v>
      </c>
      <c r="L619" s="97">
        <f t="shared" si="172"/>
        <v>0</v>
      </c>
      <c r="M619" s="96">
        <f t="shared" si="173"/>
        <v>0</v>
      </c>
      <c r="N619" s="98">
        <f t="shared" si="181"/>
        <v>1.7382597742038917</v>
      </c>
      <c r="O619" s="100">
        <f t="shared" si="175"/>
        <v>4.2266987561397071</v>
      </c>
      <c r="P619" s="104">
        <f t="shared" si="182"/>
        <v>18.880500609176615</v>
      </c>
      <c r="Q619" s="102">
        <f t="shared" si="188"/>
        <v>2.8886093440366814E-2</v>
      </c>
      <c r="R619" s="106">
        <f>K619-U619</f>
        <v>0</v>
      </c>
      <c r="S619" s="106">
        <f>IF(K619-H618&lt;0,0,K619-H618)</f>
        <v>0</v>
      </c>
      <c r="T619" s="106">
        <f t="shared" si="176"/>
        <v>98.365381490613771</v>
      </c>
      <c r="U619" s="107">
        <f>IF(S619&gt;0,0,IF(U618+(F619-AL619/$C$23)*$C$22/($C$21+$C$22)&gt;$C$8,$C$8,IF(V619=$C$8,U618+(F619-AL619/$C$23)*$C$22/$C$21,U618+(F619-AL619/$C$23)*$C$22/($C$21+$C$22))))</f>
        <v>1400</v>
      </c>
      <c r="V619" s="107">
        <f>IF(S619=0,IF(V618+(F619-AL619/$C$23)*$C$22/($C$21+$C$22)&gt;$C$8,$C$8,V618+(F619-AL619/$C$23)*$C$22/($C$21+$C$22)),E619)</f>
        <v>1400</v>
      </c>
      <c r="W619" s="203">
        <f>IF(S619&gt;0,0,IF(W618+AL619/$C$23&gt;$F$23,$F$23,W618+AL619/$C$23))</f>
        <v>1.6346185093862227</v>
      </c>
      <c r="X619" s="105" t="str">
        <f>IF(R619=0,"-",IF(U619=0,FORECAST($C$8,Инклинометрия!$B$2:$B$152,Инклинометрия!$A$2:$A$152),FORECAST(R619,Инклинометрия!$B$2:$B$152,Инклинометрия!$A$2:$A$152)))</f>
        <v>-</v>
      </c>
      <c r="Y619" s="105" t="str">
        <f>IF(R619=0,"-",IF(U619=0,FORECAST($C$8-R619,Инклинометрия!$B$2:$B$152,Инклинометрия!$A$2:$A$152),0))</f>
        <v>-</v>
      </c>
      <c r="Z619" s="105" t="str">
        <f>IF(S619=0,"-",FORECAST($C$8,Инклинометрия!$B$2:$B$152,Инклинометрия!$A$2:$A$152))</f>
        <v>-</v>
      </c>
      <c r="AA619" s="105" t="str">
        <f>IF(S619=0,"-",FORECAST($C$8-S619,Инклинометрия!$B$2:$B$152,Инклинометрия!$A$2:$A$152))</f>
        <v>-</v>
      </c>
      <c r="AB619" s="105">
        <f>IF(T619=0,"-",FORECAST($C$6,Инклинометрия!$B$2:$B$152,Инклинометрия!$A$2:$A$152))</f>
        <v>1425</v>
      </c>
      <c r="AC619" s="105">
        <f>IF(R619=0,FORECAST($C$6-T619,Инклинометрия!$B$2:$B$152,Инклинометрия!$A$2:$A$152),FORECAST($C$8,Инклинометрия!$B$2:$B$152,Инклинометрия!$A$2:$A$152))</f>
        <v>1331.5528875839168</v>
      </c>
      <c r="AD619" s="107">
        <f>IF(U619=0,"-",FORECAST($C$8,Инклинометрия!$B$2:$B$152,Инклинометрия!$A$2:$A$152))</f>
        <v>1330</v>
      </c>
      <c r="AE619" s="107">
        <f>IF(U619=0,"-",FORECAST($C$8-U619,Инклинометрия!$B$2:$B$152,Инклинометрия!$A$2:$A$152))</f>
        <v>0</v>
      </c>
      <c r="AF619" s="107">
        <f>FORECAST($C$8-S619,Инклинометрия!$B$2:$B$152,Инклинометрия!$A$2:$A$152)</f>
        <v>1330</v>
      </c>
      <c r="AG619" s="107">
        <f>FORECAST($C$8-(S619+V619),Инклинометрия!$B$2:$B$152,Инклинометрия!$A$2:$A$152)</f>
        <v>0</v>
      </c>
      <c r="AH619" s="107">
        <f>IF(W619=0,"-",FORECAST($C$8+W619,Инклинометрия!$B$2:$B$152,Инклинометрия!$A$2:$A$152))</f>
        <v>1331.5528875839168</v>
      </c>
      <c r="AI619" s="107">
        <f>IF(W619=0,"-",FORECAST($C$8,Инклинометрия!$B$2:$B$152,Инклинометрия!$A$2:$A$152))</f>
        <v>1330</v>
      </c>
      <c r="AK619" s="122">
        <f>2*PI()*$C$5*(AT618-AT617)/(LN(AN618/$I$9)*$I$8/$I$7+LN($I$10/AN618)*$I$8/$I$7)</f>
        <v>0</v>
      </c>
      <c r="AL619" s="67">
        <f>AK619*(B619-B618)</f>
        <v>0</v>
      </c>
      <c r="AM619" s="23">
        <f t="shared" si="189"/>
        <v>4.3059540056097682E-2</v>
      </c>
      <c r="AN619" s="26">
        <f>AN618+AK619*(B619-B618)/(2*PI()*$C$5*AN618*$I$11)</f>
        <v>0.12986115207059001</v>
      </c>
      <c r="AO619" s="87">
        <f t="shared" si="183"/>
        <v>111242.59539450394</v>
      </c>
      <c r="AP619" s="87">
        <f>IF(R619+U619&lt;$C$8,0,32*$G$13/$C$12^2*($I$8*R619+$I$6*U619)+32*$G$14/($C$14^2-$C$13^2)*($I$8*S619+$I$6*V619))</f>
        <v>9917.5953945039291</v>
      </c>
      <c r="AQ619" s="66">
        <f>R619*$C$11*$C$9+U619*$C$11*$C$10</f>
        <v>14695380</v>
      </c>
      <c r="AR619" s="66">
        <f>S619*$C$11*$C$9+V619*$C$11*$C$10</f>
        <v>14695380</v>
      </c>
      <c r="AS619" s="87">
        <f>$C$11*(T619*$C$9+W619*$C$10)</f>
        <v>789129.61404581123</v>
      </c>
      <c r="AT619" s="45">
        <f t="shared" si="177"/>
        <v>15595752.209440315</v>
      </c>
      <c r="AU619" s="75"/>
    </row>
    <row r="620" spans="2:47" ht="15" thickBot="1" x14ac:dyDescent="0.35">
      <c r="B620" s="41">
        <f t="shared" si="184"/>
        <v>5890</v>
      </c>
      <c r="C620" s="8">
        <f t="shared" si="185"/>
        <v>58.9</v>
      </c>
      <c r="D620" s="73">
        <f t="shared" si="171"/>
        <v>78.778750000000002</v>
      </c>
      <c r="E620" s="29">
        <f t="shared" si="174"/>
        <v>4367.4689409411849</v>
      </c>
      <c r="F620" s="29">
        <f t="shared" si="178"/>
        <v>7.4150576246875062</v>
      </c>
      <c r="G620" s="29">
        <f t="shared" si="186"/>
        <v>9.9176395730195388</v>
      </c>
      <c r="H620" s="17">
        <f t="shared" si="187"/>
        <v>5841.4897085088105</v>
      </c>
      <c r="I620" s="29">
        <f t="shared" si="179"/>
        <v>2.2250485660981263</v>
      </c>
      <c r="J620" s="29">
        <f t="shared" si="180"/>
        <v>13.949340071223562</v>
      </c>
      <c r="K620" s="32">
        <f>IF((D619+L619+M619-AL619)/($C$21+$C$22)&gt;$C$8,$C$8,(D619+L619+M619-AL619)/($C$21+$C$22))</f>
        <v>1400</v>
      </c>
      <c r="L620" s="97">
        <f t="shared" si="172"/>
        <v>0</v>
      </c>
      <c r="M620" s="96">
        <f t="shared" si="173"/>
        <v>0</v>
      </c>
      <c r="N620" s="98">
        <f t="shared" si="181"/>
        <v>1.7382597742038917</v>
      </c>
      <c r="O620" s="100">
        <f t="shared" si="175"/>
        <v>4.2266987561397071</v>
      </c>
      <c r="P620" s="104">
        <f t="shared" si="182"/>
        <v>18.880500609176615</v>
      </c>
      <c r="Q620" s="102">
        <f t="shared" si="188"/>
        <v>2.8886093440366814E-2</v>
      </c>
      <c r="R620" s="106">
        <f>K620-U620</f>
        <v>0</v>
      </c>
      <c r="S620" s="106">
        <f>IF(K620-H619&lt;0,0,K620-H619)</f>
        <v>0</v>
      </c>
      <c r="T620" s="106">
        <f t="shared" si="176"/>
        <v>98.365381490613771</v>
      </c>
      <c r="U620" s="107">
        <f>IF(S620&gt;0,0,IF(U619+(F620-AL620/$C$23)*$C$22/($C$21+$C$22)&gt;$C$8,$C$8,IF(V620=$C$8,U619+(F620-AL620/$C$23)*$C$22/$C$21,U619+(F620-AL620/$C$23)*$C$22/($C$21+$C$22))))</f>
        <v>1400</v>
      </c>
      <c r="V620" s="107">
        <f>IF(S620=0,IF(V619+(F620-AL620/$C$23)*$C$22/($C$21+$C$22)&gt;$C$8,$C$8,V619+(F620-AL620/$C$23)*$C$22/($C$21+$C$22)),E620)</f>
        <v>1400</v>
      </c>
      <c r="W620" s="203">
        <f>IF(S620&gt;0,0,IF(W619+AL620/$C$23&gt;$F$23,$F$23,W619+AL620/$C$23))</f>
        <v>1.6346185093862227</v>
      </c>
      <c r="X620" s="105" t="str">
        <f>IF(R620=0,"-",IF(U620=0,FORECAST($C$8,Инклинометрия!$B$2:$B$152,Инклинометрия!$A$2:$A$152),FORECAST(R620,Инклинометрия!$B$2:$B$152,Инклинометрия!$A$2:$A$152)))</f>
        <v>-</v>
      </c>
      <c r="Y620" s="105" t="str">
        <f>IF(R620=0,"-",IF(U620=0,FORECAST($C$8-R620,Инклинометрия!$B$2:$B$152,Инклинометрия!$A$2:$A$152),0))</f>
        <v>-</v>
      </c>
      <c r="Z620" s="105" t="str">
        <f>IF(S620=0,"-",FORECAST($C$8,Инклинометрия!$B$2:$B$152,Инклинометрия!$A$2:$A$152))</f>
        <v>-</v>
      </c>
      <c r="AA620" s="105" t="str">
        <f>IF(S620=0,"-",FORECAST($C$8-S620,Инклинометрия!$B$2:$B$152,Инклинометрия!$A$2:$A$152))</f>
        <v>-</v>
      </c>
      <c r="AB620" s="105">
        <f>IF(T620=0,"-",FORECAST($C$6,Инклинометрия!$B$2:$B$152,Инклинометрия!$A$2:$A$152))</f>
        <v>1425</v>
      </c>
      <c r="AC620" s="105">
        <f>IF(R620=0,FORECAST($C$6-T620,Инклинометрия!$B$2:$B$152,Инклинометрия!$A$2:$A$152),FORECAST($C$8,Инклинометрия!$B$2:$B$152,Инклинометрия!$A$2:$A$152))</f>
        <v>1331.5528875839168</v>
      </c>
      <c r="AD620" s="107">
        <f>IF(U620=0,"-",FORECAST($C$8,Инклинометрия!$B$2:$B$152,Инклинометрия!$A$2:$A$152))</f>
        <v>1330</v>
      </c>
      <c r="AE620" s="107">
        <f>IF(U620=0,"-",FORECAST($C$8-U620,Инклинометрия!$B$2:$B$152,Инклинометрия!$A$2:$A$152))</f>
        <v>0</v>
      </c>
      <c r="AF620" s="107">
        <f>FORECAST($C$8-S620,Инклинометрия!$B$2:$B$152,Инклинометрия!$A$2:$A$152)</f>
        <v>1330</v>
      </c>
      <c r="AG620" s="107">
        <f>FORECAST($C$8-(S620+V620),Инклинометрия!$B$2:$B$152,Инклинометрия!$A$2:$A$152)</f>
        <v>0</v>
      </c>
      <c r="AH620" s="107">
        <f>IF(W620=0,"-",FORECAST($C$8+W620,Инклинометрия!$B$2:$B$152,Инклинометрия!$A$2:$A$152))</f>
        <v>1331.5528875839168</v>
      </c>
      <c r="AI620" s="107">
        <f>IF(W620=0,"-",FORECAST($C$8,Инклинометрия!$B$2:$B$152,Инклинометрия!$A$2:$A$152))</f>
        <v>1330</v>
      </c>
      <c r="AK620" s="122">
        <f>2*PI()*$C$5*(AT619-AT618)/(LN(AN619/$I$9)*$I$8/$I$7+LN($I$10/AN619)*$I$8/$I$7)</f>
        <v>0</v>
      </c>
      <c r="AL620" s="67">
        <f>AK620*(B620-B619)</f>
        <v>0</v>
      </c>
      <c r="AM620" s="23">
        <f t="shared" si="189"/>
        <v>4.3059540056097682E-2</v>
      </c>
      <c r="AN620" s="26">
        <f>AN619+AK620*(B620-B619)/(2*PI()*$C$5*AN619*$I$11)</f>
        <v>0.12986115207059001</v>
      </c>
      <c r="AO620" s="87">
        <f t="shared" si="183"/>
        <v>111242.59539450394</v>
      </c>
      <c r="AP620" s="87">
        <f>IF(R620+U620&lt;$C$8,0,32*$G$13/$C$12^2*($I$8*R620+$I$6*U620)+32*$G$14/($C$14^2-$C$13^2)*($I$8*S620+$I$6*V620))</f>
        <v>9917.5953945039291</v>
      </c>
      <c r="AQ620" s="66">
        <f>R620*$C$11*$C$9+U620*$C$11*$C$10</f>
        <v>14695380</v>
      </c>
      <c r="AR620" s="66">
        <f>S620*$C$11*$C$9+V620*$C$11*$C$10</f>
        <v>14695380</v>
      </c>
      <c r="AS620" s="87">
        <f>$C$11*(T620*$C$9+W620*$C$10)</f>
        <v>789129.61404581123</v>
      </c>
      <c r="AT620" s="45">
        <f t="shared" si="177"/>
        <v>15595752.209440315</v>
      </c>
      <c r="AU620" s="75"/>
    </row>
    <row r="621" spans="2:47" ht="15" thickBot="1" x14ac:dyDescent="0.35">
      <c r="B621" s="41">
        <f t="shared" si="184"/>
        <v>5900</v>
      </c>
      <c r="C621" s="8">
        <f t="shared" si="185"/>
        <v>59</v>
      </c>
      <c r="D621" s="73">
        <f t="shared" si="171"/>
        <v>78.912499999999994</v>
      </c>
      <c r="E621" s="29">
        <f t="shared" si="174"/>
        <v>4374.8839985658733</v>
      </c>
      <c r="F621" s="29">
        <f t="shared" si="178"/>
        <v>7.4150576246884157</v>
      </c>
      <c r="G621" s="29">
        <f t="shared" si="186"/>
        <v>9.9176395730207556</v>
      </c>
      <c r="H621" s="17">
        <f t="shared" si="187"/>
        <v>5851.4073480818315</v>
      </c>
      <c r="I621" s="29">
        <f t="shared" si="179"/>
        <v>2.2250485660981263</v>
      </c>
      <c r="J621" s="29">
        <f t="shared" si="180"/>
        <v>13.949340071224418</v>
      </c>
      <c r="K621" s="32">
        <f>IF((D620+L620+M620-AL620)/($C$21+$C$22)&gt;$C$8,$C$8,(D620+L620+M620-AL620)/($C$21+$C$22))</f>
        <v>1400</v>
      </c>
      <c r="L621" s="97">
        <f t="shared" si="172"/>
        <v>0</v>
      </c>
      <c r="M621" s="96">
        <f t="shared" si="173"/>
        <v>0</v>
      </c>
      <c r="N621" s="98">
        <f t="shared" si="181"/>
        <v>1.7382597742038917</v>
      </c>
      <c r="O621" s="100">
        <f t="shared" si="175"/>
        <v>4.2266987561397071</v>
      </c>
      <c r="P621" s="104">
        <f t="shared" si="182"/>
        <v>18.880500609176615</v>
      </c>
      <c r="Q621" s="102">
        <f t="shared" si="188"/>
        <v>2.8886093440366814E-2</v>
      </c>
      <c r="R621" s="106">
        <f>K621-U621</f>
        <v>0</v>
      </c>
      <c r="S621" s="106">
        <f>IF(K621-H620&lt;0,0,K621-H620)</f>
        <v>0</v>
      </c>
      <c r="T621" s="106">
        <f t="shared" si="176"/>
        <v>98.365381490613771</v>
      </c>
      <c r="U621" s="107">
        <f>IF(S621&gt;0,0,IF(U620+(F621-AL621/$C$23)*$C$22/($C$21+$C$22)&gt;$C$8,$C$8,IF(V621=$C$8,U620+(F621-AL621/$C$23)*$C$22/$C$21,U620+(F621-AL621/$C$23)*$C$22/($C$21+$C$22))))</f>
        <v>1400</v>
      </c>
      <c r="V621" s="107">
        <f>IF(S621=0,IF(V620+(F621-AL621/$C$23)*$C$22/($C$21+$C$22)&gt;$C$8,$C$8,V620+(F621-AL621/$C$23)*$C$22/($C$21+$C$22)),E621)</f>
        <v>1400</v>
      </c>
      <c r="W621" s="203">
        <f>IF(S621&gt;0,0,IF(W620+AL621/$C$23&gt;$F$23,$F$23,W620+AL621/$C$23))</f>
        <v>1.6346185093862227</v>
      </c>
      <c r="X621" s="105" t="str">
        <f>IF(R621=0,"-",IF(U621=0,FORECAST($C$8,Инклинометрия!$B$2:$B$152,Инклинометрия!$A$2:$A$152),FORECAST(R621,Инклинометрия!$B$2:$B$152,Инклинометрия!$A$2:$A$152)))</f>
        <v>-</v>
      </c>
      <c r="Y621" s="105" t="str">
        <f>IF(R621=0,"-",IF(U621=0,FORECAST($C$8-R621,Инклинометрия!$B$2:$B$152,Инклинометрия!$A$2:$A$152),0))</f>
        <v>-</v>
      </c>
      <c r="Z621" s="105" t="str">
        <f>IF(S621=0,"-",FORECAST($C$8,Инклинометрия!$B$2:$B$152,Инклинометрия!$A$2:$A$152))</f>
        <v>-</v>
      </c>
      <c r="AA621" s="105" t="str">
        <f>IF(S621=0,"-",FORECAST($C$8-S621,Инклинометрия!$B$2:$B$152,Инклинометрия!$A$2:$A$152))</f>
        <v>-</v>
      </c>
      <c r="AB621" s="105">
        <f>IF(T621=0,"-",FORECAST($C$6,Инклинометрия!$B$2:$B$152,Инклинометрия!$A$2:$A$152))</f>
        <v>1425</v>
      </c>
      <c r="AC621" s="105">
        <f>IF(R621=0,FORECAST($C$6-T621,Инклинометрия!$B$2:$B$152,Инклинометрия!$A$2:$A$152),FORECAST($C$8,Инклинометрия!$B$2:$B$152,Инклинометрия!$A$2:$A$152))</f>
        <v>1331.5528875839168</v>
      </c>
      <c r="AD621" s="107">
        <f>IF(U621=0,"-",FORECAST($C$8,Инклинометрия!$B$2:$B$152,Инклинометрия!$A$2:$A$152))</f>
        <v>1330</v>
      </c>
      <c r="AE621" s="107">
        <f>IF(U621=0,"-",FORECAST($C$8-U621,Инклинометрия!$B$2:$B$152,Инклинометрия!$A$2:$A$152))</f>
        <v>0</v>
      </c>
      <c r="AF621" s="107">
        <f>FORECAST($C$8-S621,Инклинометрия!$B$2:$B$152,Инклинометрия!$A$2:$A$152)</f>
        <v>1330</v>
      </c>
      <c r="AG621" s="107">
        <f>FORECAST($C$8-(S621+V621),Инклинометрия!$B$2:$B$152,Инклинометрия!$A$2:$A$152)</f>
        <v>0</v>
      </c>
      <c r="AH621" s="107">
        <f>IF(W621=0,"-",FORECAST($C$8+W621,Инклинометрия!$B$2:$B$152,Инклинометрия!$A$2:$A$152))</f>
        <v>1331.5528875839168</v>
      </c>
      <c r="AI621" s="107">
        <f>IF(W621=0,"-",FORECAST($C$8,Инклинометрия!$B$2:$B$152,Инклинометрия!$A$2:$A$152))</f>
        <v>1330</v>
      </c>
      <c r="AK621" s="122">
        <f>2*PI()*$C$5*(AT620-AT619)/(LN(AN620/$I$9)*$I$8/$I$7+LN($I$10/AN620)*$I$8/$I$7)</f>
        <v>0</v>
      </c>
      <c r="AL621" s="67">
        <f>AK621*(B621-B620)</f>
        <v>0</v>
      </c>
      <c r="AM621" s="23">
        <f t="shared" si="189"/>
        <v>4.3059540056097682E-2</v>
      </c>
      <c r="AN621" s="26">
        <f>AN620+AK621*(B621-B620)/(2*PI()*$C$5*AN620*$I$11)</f>
        <v>0.12986115207059001</v>
      </c>
      <c r="AO621" s="87">
        <f t="shared" si="183"/>
        <v>111242.59539450394</v>
      </c>
      <c r="AP621" s="87">
        <f>IF(R621+U621&lt;$C$8,0,32*$G$13/$C$12^2*($I$8*R621+$I$6*U621)+32*$G$14/($C$14^2-$C$13^2)*($I$8*S621+$I$6*V621))</f>
        <v>9917.5953945039291</v>
      </c>
      <c r="AQ621" s="66">
        <f>R621*$C$11*$C$9+U621*$C$11*$C$10</f>
        <v>14695380</v>
      </c>
      <c r="AR621" s="66">
        <f>S621*$C$11*$C$9+V621*$C$11*$C$10</f>
        <v>14695380</v>
      </c>
      <c r="AS621" s="87">
        <f>$C$11*(T621*$C$9+W621*$C$10)</f>
        <v>789129.61404581123</v>
      </c>
      <c r="AT621" s="45">
        <f t="shared" si="177"/>
        <v>15595752.209440315</v>
      </c>
      <c r="AU621" s="75"/>
    </row>
    <row r="622" spans="2:47" ht="15" thickBot="1" x14ac:dyDescent="0.35">
      <c r="B622" s="41">
        <f t="shared" si="184"/>
        <v>5910</v>
      </c>
      <c r="C622" s="8">
        <f t="shared" si="185"/>
        <v>59.1</v>
      </c>
      <c r="D622" s="73">
        <f t="shared" si="171"/>
        <v>79.046250000000001</v>
      </c>
      <c r="E622" s="29">
        <f t="shared" si="174"/>
        <v>4382.2990561905617</v>
      </c>
      <c r="F622" s="29">
        <f t="shared" si="178"/>
        <v>7.4150576246884157</v>
      </c>
      <c r="G622" s="29">
        <f t="shared" si="186"/>
        <v>9.9176395730207556</v>
      </c>
      <c r="H622" s="17">
        <f t="shared" si="187"/>
        <v>5861.3249876548525</v>
      </c>
      <c r="I622" s="29">
        <f t="shared" si="179"/>
        <v>2.2250485660981263</v>
      </c>
      <c r="J622" s="29">
        <f t="shared" si="180"/>
        <v>13.949340071224418</v>
      </c>
      <c r="K622" s="32">
        <f>IF((D621+L621+M621-AL621)/($C$21+$C$22)&gt;$C$8,$C$8,(D621+L621+M621-AL621)/($C$21+$C$22))</f>
        <v>1400</v>
      </c>
      <c r="L622" s="97">
        <f t="shared" si="172"/>
        <v>0</v>
      </c>
      <c r="M622" s="96">
        <f t="shared" si="173"/>
        <v>0</v>
      </c>
      <c r="N622" s="98">
        <f t="shared" si="181"/>
        <v>1.7382597742038917</v>
      </c>
      <c r="O622" s="100">
        <f t="shared" si="175"/>
        <v>4.2266987561397071</v>
      </c>
      <c r="P622" s="104">
        <f t="shared" si="182"/>
        <v>18.880500609176615</v>
      </c>
      <c r="Q622" s="102">
        <f t="shared" si="188"/>
        <v>2.8886093440366814E-2</v>
      </c>
      <c r="R622" s="106">
        <f>K622-U622</f>
        <v>0</v>
      </c>
      <c r="S622" s="106">
        <f>IF(K622-H621&lt;0,0,K622-H621)</f>
        <v>0</v>
      </c>
      <c r="T622" s="106">
        <f t="shared" si="176"/>
        <v>98.365381490613771</v>
      </c>
      <c r="U622" s="107">
        <f>IF(S622&gt;0,0,IF(U621+(F622-AL622/$C$23)*$C$22/($C$21+$C$22)&gt;$C$8,$C$8,IF(V622=$C$8,U621+(F622-AL622/$C$23)*$C$22/$C$21,U621+(F622-AL622/$C$23)*$C$22/($C$21+$C$22))))</f>
        <v>1400</v>
      </c>
      <c r="V622" s="107">
        <f>IF(S622=0,IF(V621+(F622-AL622/$C$23)*$C$22/($C$21+$C$22)&gt;$C$8,$C$8,V621+(F622-AL622/$C$23)*$C$22/($C$21+$C$22)),E622)</f>
        <v>1400</v>
      </c>
      <c r="W622" s="203">
        <f>IF(S622&gt;0,0,IF(W621+AL622/$C$23&gt;$F$23,$F$23,W621+AL622/$C$23))</f>
        <v>1.6346185093862227</v>
      </c>
      <c r="X622" s="105" t="str">
        <f>IF(R622=0,"-",IF(U622=0,FORECAST($C$8,Инклинометрия!$B$2:$B$152,Инклинометрия!$A$2:$A$152),FORECAST(R622,Инклинометрия!$B$2:$B$152,Инклинометрия!$A$2:$A$152)))</f>
        <v>-</v>
      </c>
      <c r="Y622" s="105" t="str">
        <f>IF(R622=0,"-",IF(U622=0,FORECAST($C$8-R622,Инклинометрия!$B$2:$B$152,Инклинометрия!$A$2:$A$152),0))</f>
        <v>-</v>
      </c>
      <c r="Z622" s="105" t="str">
        <f>IF(S622=0,"-",FORECAST($C$8,Инклинометрия!$B$2:$B$152,Инклинометрия!$A$2:$A$152))</f>
        <v>-</v>
      </c>
      <c r="AA622" s="105" t="str">
        <f>IF(S622=0,"-",FORECAST($C$8-S622,Инклинометрия!$B$2:$B$152,Инклинометрия!$A$2:$A$152))</f>
        <v>-</v>
      </c>
      <c r="AB622" s="105">
        <f>IF(T622=0,"-",FORECAST($C$6,Инклинометрия!$B$2:$B$152,Инклинометрия!$A$2:$A$152))</f>
        <v>1425</v>
      </c>
      <c r="AC622" s="105">
        <f>IF(R622=0,FORECAST($C$6-T622,Инклинометрия!$B$2:$B$152,Инклинометрия!$A$2:$A$152),FORECAST($C$8,Инклинометрия!$B$2:$B$152,Инклинометрия!$A$2:$A$152))</f>
        <v>1331.5528875839168</v>
      </c>
      <c r="AD622" s="107">
        <f>IF(U622=0,"-",FORECAST($C$8,Инклинометрия!$B$2:$B$152,Инклинометрия!$A$2:$A$152))</f>
        <v>1330</v>
      </c>
      <c r="AE622" s="107">
        <f>IF(U622=0,"-",FORECAST($C$8-U622,Инклинометрия!$B$2:$B$152,Инклинометрия!$A$2:$A$152))</f>
        <v>0</v>
      </c>
      <c r="AF622" s="107">
        <f>FORECAST($C$8-S622,Инклинометрия!$B$2:$B$152,Инклинометрия!$A$2:$A$152)</f>
        <v>1330</v>
      </c>
      <c r="AG622" s="107">
        <f>FORECAST($C$8-(S622+V622),Инклинометрия!$B$2:$B$152,Инклинометрия!$A$2:$A$152)</f>
        <v>0</v>
      </c>
      <c r="AH622" s="107">
        <f>IF(W622=0,"-",FORECAST($C$8+W622,Инклинометрия!$B$2:$B$152,Инклинометрия!$A$2:$A$152))</f>
        <v>1331.5528875839168</v>
      </c>
      <c r="AI622" s="107">
        <f>IF(W622=0,"-",FORECAST($C$8,Инклинометрия!$B$2:$B$152,Инклинометрия!$A$2:$A$152))</f>
        <v>1330</v>
      </c>
      <c r="AK622" s="122">
        <f>2*PI()*$C$5*(AT621-AT620)/(LN(AN621/$I$9)*$I$8/$I$7+LN($I$10/AN621)*$I$8/$I$7)</f>
        <v>0</v>
      </c>
      <c r="AL622" s="67">
        <f>AK622*(B622-B621)</f>
        <v>0</v>
      </c>
      <c r="AM622" s="23">
        <f t="shared" si="189"/>
        <v>4.3059540056097682E-2</v>
      </c>
      <c r="AN622" s="26">
        <f>AN621+AK622*(B622-B621)/(2*PI()*$C$5*AN621*$I$11)</f>
        <v>0.12986115207059001</v>
      </c>
      <c r="AO622" s="87">
        <f t="shared" si="183"/>
        <v>111242.59539450394</v>
      </c>
      <c r="AP622" s="87">
        <f>IF(R622+U622&lt;$C$8,0,32*$G$13/$C$12^2*($I$8*R622+$I$6*U622)+32*$G$14/($C$14^2-$C$13^2)*($I$8*S622+$I$6*V622))</f>
        <v>9917.5953945039291</v>
      </c>
      <c r="AQ622" s="66">
        <f>R622*$C$11*$C$9+U622*$C$11*$C$10</f>
        <v>14695380</v>
      </c>
      <c r="AR622" s="66">
        <f>S622*$C$11*$C$9+V622*$C$11*$C$10</f>
        <v>14695380</v>
      </c>
      <c r="AS622" s="87">
        <f>$C$11*(T622*$C$9+W622*$C$10)</f>
        <v>789129.61404581123</v>
      </c>
      <c r="AT622" s="45">
        <f t="shared" si="177"/>
        <v>15595752.209440315</v>
      </c>
      <c r="AU622" s="75"/>
    </row>
    <row r="623" spans="2:47" ht="15" thickBot="1" x14ac:dyDescent="0.35">
      <c r="B623" s="41">
        <f t="shared" si="184"/>
        <v>5920</v>
      </c>
      <c r="C623" s="8">
        <f t="shared" si="185"/>
        <v>59.2</v>
      </c>
      <c r="D623" s="73">
        <f t="shared" si="171"/>
        <v>79.180000000000007</v>
      </c>
      <c r="E623" s="29">
        <f t="shared" si="174"/>
        <v>4389.7141138152492</v>
      </c>
      <c r="F623" s="29">
        <f t="shared" si="178"/>
        <v>7.4150576246875062</v>
      </c>
      <c r="G623" s="29">
        <f t="shared" si="186"/>
        <v>9.9176395730195388</v>
      </c>
      <c r="H623" s="17">
        <f t="shared" si="187"/>
        <v>5871.2426272278717</v>
      </c>
      <c r="I623" s="29">
        <f t="shared" si="179"/>
        <v>2.2250485660981263</v>
      </c>
      <c r="J623" s="29">
        <f t="shared" si="180"/>
        <v>13.949340071223562</v>
      </c>
      <c r="K623" s="32">
        <f>IF((D622+L622+M622-AL622)/($C$21+$C$22)&gt;$C$8,$C$8,(D622+L622+M622-AL622)/($C$21+$C$22))</f>
        <v>1400</v>
      </c>
      <c r="L623" s="97">
        <f t="shared" si="172"/>
        <v>0</v>
      </c>
      <c r="M623" s="96">
        <f t="shared" si="173"/>
        <v>0</v>
      </c>
      <c r="N623" s="98">
        <f t="shared" si="181"/>
        <v>1.7382597742038917</v>
      </c>
      <c r="O623" s="100">
        <f t="shared" si="175"/>
        <v>4.2266987561397071</v>
      </c>
      <c r="P623" s="104">
        <f t="shared" si="182"/>
        <v>18.880500609176615</v>
      </c>
      <c r="Q623" s="102">
        <f t="shared" si="188"/>
        <v>2.8886093440366814E-2</v>
      </c>
      <c r="R623" s="106">
        <f>K623-U623</f>
        <v>0</v>
      </c>
      <c r="S623" s="106">
        <f>IF(K623-H622&lt;0,0,K623-H622)</f>
        <v>0</v>
      </c>
      <c r="T623" s="106">
        <f t="shared" si="176"/>
        <v>98.365381490613771</v>
      </c>
      <c r="U623" s="107">
        <f>IF(S623&gt;0,0,IF(U622+(F623-AL623/$C$23)*$C$22/($C$21+$C$22)&gt;$C$8,$C$8,IF(V623=$C$8,U622+(F623-AL623/$C$23)*$C$22/$C$21,U622+(F623-AL623/$C$23)*$C$22/($C$21+$C$22))))</f>
        <v>1400</v>
      </c>
      <c r="V623" s="107">
        <f>IF(S623=0,IF(V622+(F623-AL623/$C$23)*$C$22/($C$21+$C$22)&gt;$C$8,$C$8,V622+(F623-AL623/$C$23)*$C$22/($C$21+$C$22)),E623)</f>
        <v>1400</v>
      </c>
      <c r="W623" s="203">
        <f>IF(S623&gt;0,0,IF(W622+AL623/$C$23&gt;$F$23,$F$23,W622+AL623/$C$23))</f>
        <v>1.6346185093862227</v>
      </c>
      <c r="X623" s="105" t="str">
        <f>IF(R623=0,"-",IF(U623=0,FORECAST($C$8,Инклинометрия!$B$2:$B$152,Инклинометрия!$A$2:$A$152),FORECAST(R623,Инклинометрия!$B$2:$B$152,Инклинометрия!$A$2:$A$152)))</f>
        <v>-</v>
      </c>
      <c r="Y623" s="105" t="str">
        <f>IF(R623=0,"-",IF(U623=0,FORECAST($C$8-R623,Инклинометрия!$B$2:$B$152,Инклинометрия!$A$2:$A$152),0))</f>
        <v>-</v>
      </c>
      <c r="Z623" s="105" t="str">
        <f>IF(S623=0,"-",FORECAST($C$8,Инклинометрия!$B$2:$B$152,Инклинометрия!$A$2:$A$152))</f>
        <v>-</v>
      </c>
      <c r="AA623" s="105" t="str">
        <f>IF(S623=0,"-",FORECAST($C$8-S623,Инклинометрия!$B$2:$B$152,Инклинометрия!$A$2:$A$152))</f>
        <v>-</v>
      </c>
      <c r="AB623" s="105">
        <f>IF(T623=0,"-",FORECAST($C$6,Инклинометрия!$B$2:$B$152,Инклинометрия!$A$2:$A$152))</f>
        <v>1425</v>
      </c>
      <c r="AC623" s="105">
        <f>IF(R623=0,FORECAST($C$6-T623,Инклинометрия!$B$2:$B$152,Инклинометрия!$A$2:$A$152),FORECAST($C$8,Инклинометрия!$B$2:$B$152,Инклинометрия!$A$2:$A$152))</f>
        <v>1331.5528875839168</v>
      </c>
      <c r="AD623" s="107">
        <f>IF(U623=0,"-",FORECAST($C$8,Инклинометрия!$B$2:$B$152,Инклинометрия!$A$2:$A$152))</f>
        <v>1330</v>
      </c>
      <c r="AE623" s="107">
        <f>IF(U623=0,"-",FORECAST($C$8-U623,Инклинометрия!$B$2:$B$152,Инклинометрия!$A$2:$A$152))</f>
        <v>0</v>
      </c>
      <c r="AF623" s="107">
        <f>FORECAST($C$8-S623,Инклинометрия!$B$2:$B$152,Инклинометрия!$A$2:$A$152)</f>
        <v>1330</v>
      </c>
      <c r="AG623" s="107">
        <f>FORECAST($C$8-(S623+V623),Инклинометрия!$B$2:$B$152,Инклинометрия!$A$2:$A$152)</f>
        <v>0</v>
      </c>
      <c r="AH623" s="107">
        <f>IF(W623=0,"-",FORECAST($C$8+W623,Инклинометрия!$B$2:$B$152,Инклинометрия!$A$2:$A$152))</f>
        <v>1331.5528875839168</v>
      </c>
      <c r="AI623" s="107">
        <f>IF(W623=0,"-",FORECAST($C$8,Инклинометрия!$B$2:$B$152,Инклинометрия!$A$2:$A$152))</f>
        <v>1330</v>
      </c>
      <c r="AK623" s="122">
        <f>2*PI()*$C$5*(AT622-AT621)/(LN(AN622/$I$9)*$I$8/$I$7+LN($I$10/AN622)*$I$8/$I$7)</f>
        <v>0</v>
      </c>
      <c r="AL623" s="67">
        <f>AK623*(B623-B622)</f>
        <v>0</v>
      </c>
      <c r="AM623" s="23">
        <f t="shared" si="189"/>
        <v>4.3059540056097682E-2</v>
      </c>
      <c r="AN623" s="26">
        <f>AN622+AK623*(B623-B622)/(2*PI()*$C$5*AN622*$I$11)</f>
        <v>0.12986115207059001</v>
      </c>
      <c r="AO623" s="87">
        <f t="shared" si="183"/>
        <v>111242.59539450394</v>
      </c>
      <c r="AP623" s="87">
        <f>IF(R623+U623&lt;$C$8,0,32*$G$13/$C$12^2*($I$8*R623+$I$6*U623)+32*$G$14/($C$14^2-$C$13^2)*($I$8*S623+$I$6*V623))</f>
        <v>9917.5953945039291</v>
      </c>
      <c r="AQ623" s="66">
        <f>R623*$C$11*$C$9+U623*$C$11*$C$10</f>
        <v>14695380</v>
      </c>
      <c r="AR623" s="66">
        <f>S623*$C$11*$C$9+V623*$C$11*$C$10</f>
        <v>14695380</v>
      </c>
      <c r="AS623" s="87">
        <f>$C$11*(T623*$C$9+W623*$C$10)</f>
        <v>789129.61404581123</v>
      </c>
      <c r="AT623" s="45">
        <f t="shared" si="177"/>
        <v>15595752.209440315</v>
      </c>
      <c r="AU623" s="75"/>
    </row>
    <row r="624" spans="2:47" ht="15" thickBot="1" x14ac:dyDescent="0.35">
      <c r="B624" s="41">
        <f t="shared" si="184"/>
        <v>5930</v>
      </c>
      <c r="C624" s="8">
        <f t="shared" si="185"/>
        <v>59.300000000000004</v>
      </c>
      <c r="D624" s="73">
        <f t="shared" si="171"/>
        <v>79.313750000000013</v>
      </c>
      <c r="E624" s="29">
        <f t="shared" si="174"/>
        <v>4397.1291714399376</v>
      </c>
      <c r="F624" s="29">
        <f t="shared" si="178"/>
        <v>7.4150576246884157</v>
      </c>
      <c r="G624" s="29">
        <f t="shared" si="186"/>
        <v>9.9176395730207556</v>
      </c>
      <c r="H624" s="17">
        <f t="shared" si="187"/>
        <v>5881.1602668008927</v>
      </c>
      <c r="I624" s="29">
        <f t="shared" si="179"/>
        <v>2.2250485660981263</v>
      </c>
      <c r="J624" s="29">
        <f t="shared" si="180"/>
        <v>13.949340071224418</v>
      </c>
      <c r="K624" s="32">
        <f>IF((D623+L623+M623-AL623)/($C$21+$C$22)&gt;$C$8,$C$8,(D623+L623+M623-AL623)/($C$21+$C$22))</f>
        <v>1400</v>
      </c>
      <c r="L624" s="97">
        <f t="shared" si="172"/>
        <v>0</v>
      </c>
      <c r="M624" s="96">
        <f t="shared" si="173"/>
        <v>0</v>
      </c>
      <c r="N624" s="98">
        <f t="shared" si="181"/>
        <v>1.7382597742038917</v>
      </c>
      <c r="O624" s="100">
        <f t="shared" si="175"/>
        <v>4.2266987561397071</v>
      </c>
      <c r="P624" s="104">
        <f t="shared" si="182"/>
        <v>18.880500609176615</v>
      </c>
      <c r="Q624" s="102">
        <f t="shared" si="188"/>
        <v>2.8886093440366814E-2</v>
      </c>
      <c r="R624" s="106">
        <f>K624-U624</f>
        <v>0</v>
      </c>
      <c r="S624" s="106">
        <f>IF(K624-H623&lt;0,0,K624-H623)</f>
        <v>0</v>
      </c>
      <c r="T624" s="106">
        <f t="shared" si="176"/>
        <v>98.365381490613771</v>
      </c>
      <c r="U624" s="107">
        <f>IF(S624&gt;0,0,IF(U623+(F624-AL624/$C$23)*$C$22/($C$21+$C$22)&gt;$C$8,$C$8,IF(V624=$C$8,U623+(F624-AL624/$C$23)*$C$22/$C$21,U623+(F624-AL624/$C$23)*$C$22/($C$21+$C$22))))</f>
        <v>1400</v>
      </c>
      <c r="V624" s="107">
        <f>IF(S624=0,IF(V623+(F624-AL624/$C$23)*$C$22/($C$21+$C$22)&gt;$C$8,$C$8,V623+(F624-AL624/$C$23)*$C$22/($C$21+$C$22)),E624)</f>
        <v>1400</v>
      </c>
      <c r="W624" s="203">
        <f>IF(S624&gt;0,0,IF(W623+AL624/$C$23&gt;$F$23,$F$23,W623+AL624/$C$23))</f>
        <v>1.6346185093862227</v>
      </c>
      <c r="X624" s="105" t="str">
        <f>IF(R624=0,"-",IF(U624=0,FORECAST($C$8,Инклинометрия!$B$2:$B$152,Инклинометрия!$A$2:$A$152),FORECAST(R624,Инклинометрия!$B$2:$B$152,Инклинометрия!$A$2:$A$152)))</f>
        <v>-</v>
      </c>
      <c r="Y624" s="105" t="str">
        <f>IF(R624=0,"-",IF(U624=0,FORECAST($C$8-R624,Инклинометрия!$B$2:$B$152,Инклинометрия!$A$2:$A$152),0))</f>
        <v>-</v>
      </c>
      <c r="Z624" s="105" t="str">
        <f>IF(S624=0,"-",FORECAST($C$8,Инклинометрия!$B$2:$B$152,Инклинометрия!$A$2:$A$152))</f>
        <v>-</v>
      </c>
      <c r="AA624" s="105" t="str">
        <f>IF(S624=0,"-",FORECAST($C$8-S624,Инклинометрия!$B$2:$B$152,Инклинометрия!$A$2:$A$152))</f>
        <v>-</v>
      </c>
      <c r="AB624" s="105">
        <f>IF(T624=0,"-",FORECAST($C$6,Инклинометрия!$B$2:$B$152,Инклинометрия!$A$2:$A$152))</f>
        <v>1425</v>
      </c>
      <c r="AC624" s="105">
        <f>IF(R624=0,FORECAST($C$6-T624,Инклинометрия!$B$2:$B$152,Инклинометрия!$A$2:$A$152),FORECAST($C$8,Инклинометрия!$B$2:$B$152,Инклинометрия!$A$2:$A$152))</f>
        <v>1331.5528875839168</v>
      </c>
      <c r="AD624" s="107">
        <f>IF(U624=0,"-",FORECAST($C$8,Инклинометрия!$B$2:$B$152,Инклинометрия!$A$2:$A$152))</f>
        <v>1330</v>
      </c>
      <c r="AE624" s="107">
        <f>IF(U624=0,"-",FORECAST($C$8-U624,Инклинометрия!$B$2:$B$152,Инклинометрия!$A$2:$A$152))</f>
        <v>0</v>
      </c>
      <c r="AF624" s="107">
        <f>FORECAST($C$8-S624,Инклинометрия!$B$2:$B$152,Инклинометрия!$A$2:$A$152)</f>
        <v>1330</v>
      </c>
      <c r="AG624" s="107">
        <f>FORECAST($C$8-(S624+V624),Инклинометрия!$B$2:$B$152,Инклинометрия!$A$2:$A$152)</f>
        <v>0</v>
      </c>
      <c r="AH624" s="107">
        <f>IF(W624=0,"-",FORECAST($C$8+W624,Инклинометрия!$B$2:$B$152,Инклинометрия!$A$2:$A$152))</f>
        <v>1331.5528875839168</v>
      </c>
      <c r="AI624" s="107">
        <f>IF(W624=0,"-",FORECAST($C$8,Инклинометрия!$B$2:$B$152,Инклинометрия!$A$2:$A$152))</f>
        <v>1330</v>
      </c>
      <c r="AK624" s="122">
        <f>2*PI()*$C$5*(AT623-AT622)/(LN(AN623/$I$9)*$I$8/$I$7+LN($I$10/AN623)*$I$8/$I$7)</f>
        <v>0</v>
      </c>
      <c r="AL624" s="67">
        <f>AK624*(B624-B623)</f>
        <v>0</v>
      </c>
      <c r="AM624" s="23">
        <f t="shared" si="189"/>
        <v>4.3059540056097682E-2</v>
      </c>
      <c r="AN624" s="26">
        <f>AN623+AK624*(B624-B623)/(2*PI()*$C$5*AN623*$I$11)</f>
        <v>0.12986115207059001</v>
      </c>
      <c r="AO624" s="87">
        <f t="shared" si="183"/>
        <v>111242.59539450394</v>
      </c>
      <c r="AP624" s="87">
        <f>IF(R624+U624&lt;$C$8,0,32*$G$13/$C$12^2*($I$8*R624+$I$6*U624)+32*$G$14/($C$14^2-$C$13^2)*($I$8*S624+$I$6*V624))</f>
        <v>9917.5953945039291</v>
      </c>
      <c r="AQ624" s="66">
        <f>R624*$C$11*$C$9+U624*$C$11*$C$10</f>
        <v>14695380</v>
      </c>
      <c r="AR624" s="66">
        <f>S624*$C$11*$C$9+V624*$C$11*$C$10</f>
        <v>14695380</v>
      </c>
      <c r="AS624" s="87">
        <f>$C$11*(T624*$C$9+W624*$C$10)</f>
        <v>789129.61404581123</v>
      </c>
      <c r="AT624" s="45">
        <f t="shared" si="177"/>
        <v>15595752.209440315</v>
      </c>
      <c r="AU624" s="75"/>
    </row>
    <row r="625" spans="2:47" ht="15" thickBot="1" x14ac:dyDescent="0.35">
      <c r="B625" s="41">
        <f t="shared" si="184"/>
        <v>5940</v>
      </c>
      <c r="C625" s="8">
        <f t="shared" si="185"/>
        <v>59.4</v>
      </c>
      <c r="D625" s="73">
        <f t="shared" si="171"/>
        <v>79.447500000000005</v>
      </c>
      <c r="E625" s="29">
        <f t="shared" si="174"/>
        <v>4404.5442290646251</v>
      </c>
      <c r="F625" s="29">
        <f t="shared" si="178"/>
        <v>7.4150576246875062</v>
      </c>
      <c r="G625" s="29">
        <f t="shared" si="186"/>
        <v>9.9176395730195388</v>
      </c>
      <c r="H625" s="17">
        <f t="shared" si="187"/>
        <v>5891.0779063739119</v>
      </c>
      <c r="I625" s="29">
        <f t="shared" si="179"/>
        <v>2.2250485660981263</v>
      </c>
      <c r="J625" s="29">
        <f t="shared" si="180"/>
        <v>13.949340071223562</v>
      </c>
      <c r="K625" s="32">
        <f>IF((D624+L624+M624-AL624)/($C$21+$C$22)&gt;$C$8,$C$8,(D624+L624+M624-AL624)/($C$21+$C$22))</f>
        <v>1400</v>
      </c>
      <c r="L625" s="97">
        <f t="shared" si="172"/>
        <v>0</v>
      </c>
      <c r="M625" s="96">
        <f t="shared" si="173"/>
        <v>0</v>
      </c>
      <c r="N625" s="98">
        <f t="shared" si="181"/>
        <v>1.7382597742038917</v>
      </c>
      <c r="O625" s="100">
        <f t="shared" si="175"/>
        <v>4.2266987561397071</v>
      </c>
      <c r="P625" s="104">
        <f t="shared" si="182"/>
        <v>18.880500609176615</v>
      </c>
      <c r="Q625" s="102">
        <f t="shared" si="188"/>
        <v>2.8886093440366814E-2</v>
      </c>
      <c r="R625" s="106">
        <f>K625-U625</f>
        <v>0</v>
      </c>
      <c r="S625" s="106">
        <f>IF(K625-H624&lt;0,0,K625-H624)</f>
        <v>0</v>
      </c>
      <c r="T625" s="106">
        <f t="shared" si="176"/>
        <v>98.365381490613771</v>
      </c>
      <c r="U625" s="107">
        <f>IF(S625&gt;0,0,IF(U624+(F625-AL625/$C$23)*$C$22/($C$21+$C$22)&gt;$C$8,$C$8,IF(V625=$C$8,U624+(F625-AL625/$C$23)*$C$22/$C$21,U624+(F625-AL625/$C$23)*$C$22/($C$21+$C$22))))</f>
        <v>1400</v>
      </c>
      <c r="V625" s="107">
        <f>IF(S625=0,IF(V624+(F625-AL625/$C$23)*$C$22/($C$21+$C$22)&gt;$C$8,$C$8,V624+(F625-AL625/$C$23)*$C$22/($C$21+$C$22)),E625)</f>
        <v>1400</v>
      </c>
      <c r="W625" s="203">
        <f>IF(S625&gt;0,0,IF(W624+AL625/$C$23&gt;$F$23,$F$23,W624+AL625/$C$23))</f>
        <v>1.6346185093862227</v>
      </c>
      <c r="X625" s="105" t="str">
        <f>IF(R625=0,"-",IF(U625=0,FORECAST($C$8,Инклинометрия!$B$2:$B$152,Инклинометрия!$A$2:$A$152),FORECAST(R625,Инклинометрия!$B$2:$B$152,Инклинометрия!$A$2:$A$152)))</f>
        <v>-</v>
      </c>
      <c r="Y625" s="105" t="str">
        <f>IF(R625=0,"-",IF(U625=0,FORECAST($C$8-R625,Инклинометрия!$B$2:$B$152,Инклинометрия!$A$2:$A$152),0))</f>
        <v>-</v>
      </c>
      <c r="Z625" s="105" t="str">
        <f>IF(S625=0,"-",FORECAST($C$8,Инклинометрия!$B$2:$B$152,Инклинометрия!$A$2:$A$152))</f>
        <v>-</v>
      </c>
      <c r="AA625" s="105" t="str">
        <f>IF(S625=0,"-",FORECAST($C$8-S625,Инклинометрия!$B$2:$B$152,Инклинометрия!$A$2:$A$152))</f>
        <v>-</v>
      </c>
      <c r="AB625" s="105">
        <f>IF(T625=0,"-",FORECAST($C$6,Инклинометрия!$B$2:$B$152,Инклинометрия!$A$2:$A$152))</f>
        <v>1425</v>
      </c>
      <c r="AC625" s="105">
        <f>IF(R625=0,FORECAST($C$6-T625,Инклинометрия!$B$2:$B$152,Инклинометрия!$A$2:$A$152),FORECAST($C$8,Инклинометрия!$B$2:$B$152,Инклинометрия!$A$2:$A$152))</f>
        <v>1331.5528875839168</v>
      </c>
      <c r="AD625" s="107">
        <f>IF(U625=0,"-",FORECAST($C$8,Инклинометрия!$B$2:$B$152,Инклинометрия!$A$2:$A$152))</f>
        <v>1330</v>
      </c>
      <c r="AE625" s="107">
        <f>IF(U625=0,"-",FORECAST($C$8-U625,Инклинометрия!$B$2:$B$152,Инклинометрия!$A$2:$A$152))</f>
        <v>0</v>
      </c>
      <c r="AF625" s="107">
        <f>FORECAST($C$8-S625,Инклинометрия!$B$2:$B$152,Инклинометрия!$A$2:$A$152)</f>
        <v>1330</v>
      </c>
      <c r="AG625" s="107">
        <f>FORECAST($C$8-(S625+V625),Инклинометрия!$B$2:$B$152,Инклинометрия!$A$2:$A$152)</f>
        <v>0</v>
      </c>
      <c r="AH625" s="107">
        <f>IF(W625=0,"-",FORECAST($C$8+W625,Инклинометрия!$B$2:$B$152,Инклинометрия!$A$2:$A$152))</f>
        <v>1331.5528875839168</v>
      </c>
      <c r="AI625" s="107">
        <f>IF(W625=0,"-",FORECAST($C$8,Инклинометрия!$B$2:$B$152,Инклинометрия!$A$2:$A$152))</f>
        <v>1330</v>
      </c>
      <c r="AK625" s="122">
        <f>2*PI()*$C$5*(AT624-AT623)/(LN(AN624/$I$9)*$I$8/$I$7+LN($I$10/AN624)*$I$8/$I$7)</f>
        <v>0</v>
      </c>
      <c r="AL625" s="67">
        <f>AK625*(B625-B624)</f>
        <v>0</v>
      </c>
      <c r="AM625" s="23">
        <f t="shared" si="189"/>
        <v>4.3059540056097682E-2</v>
      </c>
      <c r="AN625" s="26">
        <f>AN624+AK625*(B625-B624)/(2*PI()*$C$5*AN624*$I$11)</f>
        <v>0.12986115207059001</v>
      </c>
      <c r="AO625" s="87">
        <f t="shared" si="183"/>
        <v>111242.59539450394</v>
      </c>
      <c r="AP625" s="87">
        <f>IF(R625+U625&lt;$C$8,0,32*$G$13/$C$12^2*($I$8*R625+$I$6*U625)+32*$G$14/($C$14^2-$C$13^2)*($I$8*S625+$I$6*V625))</f>
        <v>9917.5953945039291</v>
      </c>
      <c r="AQ625" s="66">
        <f>R625*$C$11*$C$9+U625*$C$11*$C$10</f>
        <v>14695380</v>
      </c>
      <c r="AR625" s="66">
        <f>S625*$C$11*$C$9+V625*$C$11*$C$10</f>
        <v>14695380</v>
      </c>
      <c r="AS625" s="87">
        <f>$C$11*(T625*$C$9+W625*$C$10)</f>
        <v>789129.61404581123</v>
      </c>
      <c r="AT625" s="45">
        <f t="shared" si="177"/>
        <v>15595752.209440315</v>
      </c>
      <c r="AU625" s="75"/>
    </row>
    <row r="626" spans="2:47" ht="15" thickBot="1" x14ac:dyDescent="0.35">
      <c r="B626" s="41">
        <f t="shared" si="184"/>
        <v>5950</v>
      </c>
      <c r="C626" s="8">
        <f t="shared" si="185"/>
        <v>59.5</v>
      </c>
      <c r="D626" s="73">
        <f t="shared" si="171"/>
        <v>79.581249999999997</v>
      </c>
      <c r="E626" s="29">
        <f t="shared" si="174"/>
        <v>4411.9592866893126</v>
      </c>
      <c r="F626" s="29">
        <f t="shared" si="178"/>
        <v>7.4150576246875062</v>
      </c>
      <c r="G626" s="29">
        <f t="shared" si="186"/>
        <v>9.9176395730195388</v>
      </c>
      <c r="H626" s="17">
        <f t="shared" si="187"/>
        <v>5900.9955459469311</v>
      </c>
      <c r="I626" s="29">
        <f t="shared" si="179"/>
        <v>2.2250485660981263</v>
      </c>
      <c r="J626" s="29">
        <f t="shared" si="180"/>
        <v>13.949340071223562</v>
      </c>
      <c r="K626" s="32">
        <f>IF((D625+L625+M625-AL625)/($C$21+$C$22)&gt;$C$8,$C$8,(D625+L625+M625-AL625)/($C$21+$C$22))</f>
        <v>1400</v>
      </c>
      <c r="L626" s="97">
        <f t="shared" si="172"/>
        <v>0</v>
      </c>
      <c r="M626" s="96">
        <f t="shared" si="173"/>
        <v>0</v>
      </c>
      <c r="N626" s="98">
        <f t="shared" si="181"/>
        <v>1.7382597742038917</v>
      </c>
      <c r="O626" s="100">
        <f t="shared" si="175"/>
        <v>4.2266987561397071</v>
      </c>
      <c r="P626" s="104">
        <f t="shared" si="182"/>
        <v>18.880500609176615</v>
      </c>
      <c r="Q626" s="102">
        <f t="shared" si="188"/>
        <v>2.8886093440366814E-2</v>
      </c>
      <c r="R626" s="106">
        <f>K626-U626</f>
        <v>0</v>
      </c>
      <c r="S626" s="106">
        <f>IF(K626-H625&lt;0,0,K626-H625)</f>
        <v>0</v>
      </c>
      <c r="T626" s="106">
        <f t="shared" si="176"/>
        <v>98.365381490613771</v>
      </c>
      <c r="U626" s="107">
        <f>IF(S626&gt;0,0,IF(U625+(F626-AL626/$C$23)*$C$22/($C$21+$C$22)&gt;$C$8,$C$8,IF(V626=$C$8,U625+(F626-AL626/$C$23)*$C$22/$C$21,U625+(F626-AL626/$C$23)*$C$22/($C$21+$C$22))))</f>
        <v>1400</v>
      </c>
      <c r="V626" s="107">
        <f>IF(S626=0,IF(V625+(F626-AL626/$C$23)*$C$22/($C$21+$C$22)&gt;$C$8,$C$8,V625+(F626-AL626/$C$23)*$C$22/($C$21+$C$22)),E626)</f>
        <v>1400</v>
      </c>
      <c r="W626" s="203">
        <f>IF(S626&gt;0,0,IF(W625+AL626/$C$23&gt;$F$23,$F$23,W625+AL626/$C$23))</f>
        <v>1.6346185093862227</v>
      </c>
      <c r="X626" s="105" t="str">
        <f>IF(R626=0,"-",IF(U626=0,FORECAST($C$8,Инклинометрия!$B$2:$B$152,Инклинометрия!$A$2:$A$152),FORECAST(R626,Инклинометрия!$B$2:$B$152,Инклинометрия!$A$2:$A$152)))</f>
        <v>-</v>
      </c>
      <c r="Y626" s="105" t="str">
        <f>IF(R626=0,"-",IF(U626=0,FORECAST($C$8-R626,Инклинометрия!$B$2:$B$152,Инклинометрия!$A$2:$A$152),0))</f>
        <v>-</v>
      </c>
      <c r="Z626" s="105" t="str">
        <f>IF(S626=0,"-",FORECAST($C$8,Инклинометрия!$B$2:$B$152,Инклинометрия!$A$2:$A$152))</f>
        <v>-</v>
      </c>
      <c r="AA626" s="105" t="str">
        <f>IF(S626=0,"-",FORECAST($C$8-S626,Инклинометрия!$B$2:$B$152,Инклинометрия!$A$2:$A$152))</f>
        <v>-</v>
      </c>
      <c r="AB626" s="105">
        <f>IF(T626=0,"-",FORECAST($C$6,Инклинометрия!$B$2:$B$152,Инклинометрия!$A$2:$A$152))</f>
        <v>1425</v>
      </c>
      <c r="AC626" s="105">
        <f>IF(R626=0,FORECAST($C$6-T626,Инклинометрия!$B$2:$B$152,Инклинометрия!$A$2:$A$152),FORECAST($C$8,Инклинометрия!$B$2:$B$152,Инклинометрия!$A$2:$A$152))</f>
        <v>1331.5528875839168</v>
      </c>
      <c r="AD626" s="107">
        <f>IF(U626=0,"-",FORECAST($C$8,Инклинометрия!$B$2:$B$152,Инклинометрия!$A$2:$A$152))</f>
        <v>1330</v>
      </c>
      <c r="AE626" s="107">
        <f>IF(U626=0,"-",FORECAST($C$8-U626,Инклинометрия!$B$2:$B$152,Инклинометрия!$A$2:$A$152))</f>
        <v>0</v>
      </c>
      <c r="AF626" s="107">
        <f>FORECAST($C$8-S626,Инклинометрия!$B$2:$B$152,Инклинометрия!$A$2:$A$152)</f>
        <v>1330</v>
      </c>
      <c r="AG626" s="107">
        <f>FORECAST($C$8-(S626+V626),Инклинометрия!$B$2:$B$152,Инклинометрия!$A$2:$A$152)</f>
        <v>0</v>
      </c>
      <c r="AH626" s="107">
        <f>IF(W626=0,"-",FORECAST($C$8+W626,Инклинометрия!$B$2:$B$152,Инклинометрия!$A$2:$A$152))</f>
        <v>1331.5528875839168</v>
      </c>
      <c r="AI626" s="107">
        <f>IF(W626=0,"-",FORECAST($C$8,Инклинометрия!$B$2:$B$152,Инклинометрия!$A$2:$A$152))</f>
        <v>1330</v>
      </c>
      <c r="AK626" s="122">
        <f>2*PI()*$C$5*(AT625-AT624)/(LN(AN625/$I$9)*$I$8/$I$7+LN($I$10/AN625)*$I$8/$I$7)</f>
        <v>0</v>
      </c>
      <c r="AL626" s="67">
        <f>AK626*(B626-B625)</f>
        <v>0</v>
      </c>
      <c r="AM626" s="23">
        <f t="shared" si="189"/>
        <v>4.3059540056097682E-2</v>
      </c>
      <c r="AN626" s="26">
        <f>AN625+AK626*(B626-B625)/(2*PI()*$C$5*AN625*$I$11)</f>
        <v>0.12986115207059001</v>
      </c>
      <c r="AO626" s="87">
        <f t="shared" si="183"/>
        <v>111242.59539450394</v>
      </c>
      <c r="AP626" s="87">
        <f>IF(R626+U626&lt;$C$8,0,32*$G$13/$C$12^2*($I$8*R626+$I$6*U626)+32*$G$14/($C$14^2-$C$13^2)*($I$8*S626+$I$6*V626))</f>
        <v>9917.5953945039291</v>
      </c>
      <c r="AQ626" s="66">
        <f>R626*$C$11*$C$9+U626*$C$11*$C$10</f>
        <v>14695380</v>
      </c>
      <c r="AR626" s="66">
        <f>S626*$C$11*$C$9+V626*$C$11*$C$10</f>
        <v>14695380</v>
      </c>
      <c r="AS626" s="87">
        <f>$C$11*(T626*$C$9+W626*$C$10)</f>
        <v>789129.61404581123</v>
      </c>
      <c r="AT626" s="45">
        <f t="shared" si="177"/>
        <v>15595752.209440315</v>
      </c>
      <c r="AU626" s="75"/>
    </row>
    <row r="627" spans="2:47" ht="15" thickBot="1" x14ac:dyDescent="0.35">
      <c r="B627" s="41">
        <f t="shared" si="184"/>
        <v>5960</v>
      </c>
      <c r="C627" s="8">
        <f t="shared" si="185"/>
        <v>59.6</v>
      </c>
      <c r="D627" s="73">
        <f t="shared" si="171"/>
        <v>79.715000000000003</v>
      </c>
      <c r="E627" s="29">
        <f t="shared" si="174"/>
        <v>4419.3743443140011</v>
      </c>
      <c r="F627" s="29">
        <f t="shared" si="178"/>
        <v>7.4150576246884157</v>
      </c>
      <c r="G627" s="29">
        <f t="shared" si="186"/>
        <v>9.9176395730207556</v>
      </c>
      <c r="H627" s="17">
        <f t="shared" si="187"/>
        <v>5910.9131855199521</v>
      </c>
      <c r="I627" s="29">
        <f t="shared" si="179"/>
        <v>2.2250485660981263</v>
      </c>
      <c r="J627" s="29">
        <f t="shared" si="180"/>
        <v>13.949340071224418</v>
      </c>
      <c r="K627" s="32">
        <f>IF((D626+L626+M626-AL626)/($C$21+$C$22)&gt;$C$8,$C$8,(D626+L626+M626-AL626)/($C$21+$C$22))</f>
        <v>1400</v>
      </c>
      <c r="L627" s="97">
        <f t="shared" si="172"/>
        <v>0</v>
      </c>
      <c r="M627" s="96">
        <f t="shared" si="173"/>
        <v>0</v>
      </c>
      <c r="N627" s="98">
        <f t="shared" si="181"/>
        <v>1.7382597742038917</v>
      </c>
      <c r="O627" s="100">
        <f t="shared" si="175"/>
        <v>4.2266987561397071</v>
      </c>
      <c r="P627" s="104">
        <f t="shared" si="182"/>
        <v>18.880500609176615</v>
      </c>
      <c r="Q627" s="102">
        <f t="shared" si="188"/>
        <v>2.8886093440366814E-2</v>
      </c>
      <c r="R627" s="106">
        <f>K627-U627</f>
        <v>0</v>
      </c>
      <c r="S627" s="106">
        <f>IF(K627-H626&lt;0,0,K627-H626)</f>
        <v>0</v>
      </c>
      <c r="T627" s="106">
        <f t="shared" si="176"/>
        <v>98.365381490613771</v>
      </c>
      <c r="U627" s="107">
        <f>IF(S627&gt;0,0,IF(U626+(F627-AL627/$C$23)*$C$22/($C$21+$C$22)&gt;$C$8,$C$8,IF(V627=$C$8,U626+(F627-AL627/$C$23)*$C$22/$C$21,U626+(F627-AL627/$C$23)*$C$22/($C$21+$C$22))))</f>
        <v>1400</v>
      </c>
      <c r="V627" s="107">
        <f>IF(S627=0,IF(V626+(F627-AL627/$C$23)*$C$22/($C$21+$C$22)&gt;$C$8,$C$8,V626+(F627-AL627/$C$23)*$C$22/($C$21+$C$22)),E627)</f>
        <v>1400</v>
      </c>
      <c r="W627" s="203">
        <f>IF(S627&gt;0,0,IF(W626+AL627/$C$23&gt;$F$23,$F$23,W626+AL627/$C$23))</f>
        <v>1.6346185093862227</v>
      </c>
      <c r="X627" s="105" t="str">
        <f>IF(R627=0,"-",IF(U627=0,FORECAST($C$8,Инклинометрия!$B$2:$B$152,Инклинометрия!$A$2:$A$152),FORECAST(R627,Инклинометрия!$B$2:$B$152,Инклинометрия!$A$2:$A$152)))</f>
        <v>-</v>
      </c>
      <c r="Y627" s="105" t="str">
        <f>IF(R627=0,"-",IF(U627=0,FORECAST($C$8-R627,Инклинометрия!$B$2:$B$152,Инклинометрия!$A$2:$A$152),0))</f>
        <v>-</v>
      </c>
      <c r="Z627" s="105" t="str">
        <f>IF(S627=0,"-",FORECAST($C$8,Инклинометрия!$B$2:$B$152,Инклинометрия!$A$2:$A$152))</f>
        <v>-</v>
      </c>
      <c r="AA627" s="105" t="str">
        <f>IF(S627=0,"-",FORECAST($C$8-S627,Инклинометрия!$B$2:$B$152,Инклинометрия!$A$2:$A$152))</f>
        <v>-</v>
      </c>
      <c r="AB627" s="105">
        <f>IF(T627=0,"-",FORECAST($C$6,Инклинометрия!$B$2:$B$152,Инклинометрия!$A$2:$A$152))</f>
        <v>1425</v>
      </c>
      <c r="AC627" s="105">
        <f>IF(R627=0,FORECAST($C$6-T627,Инклинометрия!$B$2:$B$152,Инклинометрия!$A$2:$A$152),FORECAST($C$8,Инклинометрия!$B$2:$B$152,Инклинометрия!$A$2:$A$152))</f>
        <v>1331.5528875839168</v>
      </c>
      <c r="AD627" s="107">
        <f>IF(U627=0,"-",FORECAST($C$8,Инклинометрия!$B$2:$B$152,Инклинометрия!$A$2:$A$152))</f>
        <v>1330</v>
      </c>
      <c r="AE627" s="107">
        <f>IF(U627=0,"-",FORECAST($C$8-U627,Инклинометрия!$B$2:$B$152,Инклинометрия!$A$2:$A$152))</f>
        <v>0</v>
      </c>
      <c r="AF627" s="107">
        <f>FORECAST($C$8-S627,Инклинометрия!$B$2:$B$152,Инклинометрия!$A$2:$A$152)</f>
        <v>1330</v>
      </c>
      <c r="AG627" s="107">
        <f>FORECAST($C$8-(S627+V627),Инклинометрия!$B$2:$B$152,Инклинометрия!$A$2:$A$152)</f>
        <v>0</v>
      </c>
      <c r="AH627" s="107">
        <f>IF(W627=0,"-",FORECAST($C$8+W627,Инклинометрия!$B$2:$B$152,Инклинометрия!$A$2:$A$152))</f>
        <v>1331.5528875839168</v>
      </c>
      <c r="AI627" s="107">
        <f>IF(W627=0,"-",FORECAST($C$8,Инклинометрия!$B$2:$B$152,Инклинометрия!$A$2:$A$152))</f>
        <v>1330</v>
      </c>
      <c r="AK627" s="122">
        <f>2*PI()*$C$5*(AT626-AT625)/(LN(AN626/$I$9)*$I$8/$I$7+LN($I$10/AN626)*$I$8/$I$7)</f>
        <v>0</v>
      </c>
      <c r="AL627" s="67">
        <f>AK627*(B627-B626)</f>
        <v>0</v>
      </c>
      <c r="AM627" s="23">
        <f t="shared" si="189"/>
        <v>4.3059540056097682E-2</v>
      </c>
      <c r="AN627" s="26">
        <f>AN626+AK627*(B627-B626)/(2*PI()*$C$5*AN626*$I$11)</f>
        <v>0.12986115207059001</v>
      </c>
      <c r="AO627" s="87">
        <f t="shared" si="183"/>
        <v>111242.59539450394</v>
      </c>
      <c r="AP627" s="87">
        <f>IF(R627+U627&lt;$C$8,0,32*$G$13/$C$12^2*($I$8*R627+$I$6*U627)+32*$G$14/($C$14^2-$C$13^2)*($I$8*S627+$I$6*V627))</f>
        <v>9917.5953945039291</v>
      </c>
      <c r="AQ627" s="66">
        <f>R627*$C$11*$C$9+U627*$C$11*$C$10</f>
        <v>14695380</v>
      </c>
      <c r="AR627" s="66">
        <f>S627*$C$11*$C$9+V627*$C$11*$C$10</f>
        <v>14695380</v>
      </c>
      <c r="AS627" s="87">
        <f>$C$11*(T627*$C$9+W627*$C$10)</f>
        <v>789129.61404581123</v>
      </c>
      <c r="AT627" s="45">
        <f t="shared" si="177"/>
        <v>15595752.209440315</v>
      </c>
      <c r="AU627" s="75"/>
    </row>
    <row r="628" spans="2:47" ht="15" thickBot="1" x14ac:dyDescent="0.35">
      <c r="B628" s="41">
        <f t="shared" si="184"/>
        <v>5970</v>
      </c>
      <c r="C628" s="8">
        <f t="shared" si="185"/>
        <v>59.7</v>
      </c>
      <c r="D628" s="73">
        <f t="shared" si="171"/>
        <v>79.848749999999995</v>
      </c>
      <c r="E628" s="29">
        <f t="shared" si="174"/>
        <v>4426.7894019386886</v>
      </c>
      <c r="F628" s="29">
        <f t="shared" si="178"/>
        <v>7.4150576246875062</v>
      </c>
      <c r="G628" s="29">
        <f t="shared" si="186"/>
        <v>9.9176395730195388</v>
      </c>
      <c r="H628" s="17">
        <f t="shared" si="187"/>
        <v>5920.8308250929713</v>
      </c>
      <c r="I628" s="29">
        <f t="shared" si="179"/>
        <v>2.2250485660981263</v>
      </c>
      <c r="J628" s="29">
        <f t="shared" si="180"/>
        <v>13.949340071223562</v>
      </c>
      <c r="K628" s="32">
        <f>IF((D627+L627+M627-AL627)/($C$21+$C$22)&gt;$C$8,$C$8,(D627+L627+M627-AL627)/($C$21+$C$22))</f>
        <v>1400</v>
      </c>
      <c r="L628" s="97">
        <f t="shared" si="172"/>
        <v>0</v>
      </c>
      <c r="M628" s="96">
        <f t="shared" si="173"/>
        <v>0</v>
      </c>
      <c r="N628" s="98">
        <f t="shared" si="181"/>
        <v>1.7382597742038917</v>
      </c>
      <c r="O628" s="100">
        <f t="shared" si="175"/>
        <v>4.2266987561397071</v>
      </c>
      <c r="P628" s="104">
        <f t="shared" si="182"/>
        <v>18.880500609176615</v>
      </c>
      <c r="Q628" s="102">
        <f t="shared" si="188"/>
        <v>2.8886093440366814E-2</v>
      </c>
      <c r="R628" s="106">
        <f>K628-U628</f>
        <v>0</v>
      </c>
      <c r="S628" s="106">
        <f>IF(K628-H627&lt;0,0,K628-H627)</f>
        <v>0</v>
      </c>
      <c r="T628" s="106">
        <f t="shared" si="176"/>
        <v>98.365381490613771</v>
      </c>
      <c r="U628" s="107">
        <f>IF(S628&gt;0,0,IF(U627+(F628-AL628/$C$23)*$C$22/($C$21+$C$22)&gt;$C$8,$C$8,IF(V628=$C$8,U627+(F628-AL628/$C$23)*$C$22/$C$21,U627+(F628-AL628/$C$23)*$C$22/($C$21+$C$22))))</f>
        <v>1400</v>
      </c>
      <c r="V628" s="107">
        <f>IF(S628=0,IF(V627+(F628-AL628/$C$23)*$C$22/($C$21+$C$22)&gt;$C$8,$C$8,V627+(F628-AL628/$C$23)*$C$22/($C$21+$C$22)),E628)</f>
        <v>1400</v>
      </c>
      <c r="W628" s="203">
        <f>IF(S628&gt;0,0,IF(W627+AL628/$C$23&gt;$F$23,$F$23,W627+AL628/$C$23))</f>
        <v>1.6346185093862227</v>
      </c>
      <c r="X628" s="105" t="str">
        <f>IF(R628=0,"-",IF(U628=0,FORECAST($C$8,Инклинометрия!$B$2:$B$152,Инклинометрия!$A$2:$A$152),FORECAST(R628,Инклинометрия!$B$2:$B$152,Инклинометрия!$A$2:$A$152)))</f>
        <v>-</v>
      </c>
      <c r="Y628" s="105" t="str">
        <f>IF(R628=0,"-",IF(U628=0,FORECAST($C$8-R628,Инклинометрия!$B$2:$B$152,Инклинометрия!$A$2:$A$152),0))</f>
        <v>-</v>
      </c>
      <c r="Z628" s="105" t="str">
        <f>IF(S628=0,"-",FORECAST($C$8,Инклинометрия!$B$2:$B$152,Инклинометрия!$A$2:$A$152))</f>
        <v>-</v>
      </c>
      <c r="AA628" s="105" t="str">
        <f>IF(S628=0,"-",FORECAST($C$8-S628,Инклинометрия!$B$2:$B$152,Инклинометрия!$A$2:$A$152))</f>
        <v>-</v>
      </c>
      <c r="AB628" s="105">
        <f>IF(T628=0,"-",FORECAST($C$6,Инклинометрия!$B$2:$B$152,Инклинометрия!$A$2:$A$152))</f>
        <v>1425</v>
      </c>
      <c r="AC628" s="105">
        <f>IF(R628=0,FORECAST($C$6-T628,Инклинометрия!$B$2:$B$152,Инклинометрия!$A$2:$A$152),FORECAST($C$8,Инклинометрия!$B$2:$B$152,Инклинометрия!$A$2:$A$152))</f>
        <v>1331.5528875839168</v>
      </c>
      <c r="AD628" s="107">
        <f>IF(U628=0,"-",FORECAST($C$8,Инклинометрия!$B$2:$B$152,Инклинометрия!$A$2:$A$152))</f>
        <v>1330</v>
      </c>
      <c r="AE628" s="107">
        <f>IF(U628=0,"-",FORECAST($C$8-U628,Инклинометрия!$B$2:$B$152,Инклинометрия!$A$2:$A$152))</f>
        <v>0</v>
      </c>
      <c r="AF628" s="107">
        <f>FORECAST($C$8-S628,Инклинометрия!$B$2:$B$152,Инклинометрия!$A$2:$A$152)</f>
        <v>1330</v>
      </c>
      <c r="AG628" s="107">
        <f>FORECAST($C$8-(S628+V628),Инклинометрия!$B$2:$B$152,Инклинометрия!$A$2:$A$152)</f>
        <v>0</v>
      </c>
      <c r="AH628" s="107">
        <f>IF(W628=0,"-",FORECAST($C$8+W628,Инклинометрия!$B$2:$B$152,Инклинометрия!$A$2:$A$152))</f>
        <v>1331.5528875839168</v>
      </c>
      <c r="AI628" s="107">
        <f>IF(W628=0,"-",FORECAST($C$8,Инклинометрия!$B$2:$B$152,Инклинометрия!$A$2:$A$152))</f>
        <v>1330</v>
      </c>
      <c r="AK628" s="122">
        <f>2*PI()*$C$5*(AT627-AT626)/(LN(AN627/$I$9)*$I$8/$I$7+LN($I$10/AN627)*$I$8/$I$7)</f>
        <v>0</v>
      </c>
      <c r="AL628" s="67">
        <f>AK628*(B628-B627)</f>
        <v>0</v>
      </c>
      <c r="AM628" s="23">
        <f t="shared" si="189"/>
        <v>4.3059540056097682E-2</v>
      </c>
      <c r="AN628" s="26">
        <f>AN627+AK628*(B628-B627)/(2*PI()*$C$5*AN627*$I$11)</f>
        <v>0.12986115207059001</v>
      </c>
      <c r="AO628" s="87">
        <f t="shared" si="183"/>
        <v>111242.59539450394</v>
      </c>
      <c r="AP628" s="87">
        <f>IF(R628+U628&lt;$C$8,0,32*$G$13/$C$12^2*($I$8*R628+$I$6*U628)+32*$G$14/($C$14^2-$C$13^2)*($I$8*S628+$I$6*V628))</f>
        <v>9917.5953945039291</v>
      </c>
      <c r="AQ628" s="66">
        <f>R628*$C$11*$C$9+U628*$C$11*$C$10</f>
        <v>14695380</v>
      </c>
      <c r="AR628" s="66">
        <f>S628*$C$11*$C$9+V628*$C$11*$C$10</f>
        <v>14695380</v>
      </c>
      <c r="AS628" s="87">
        <f>$C$11*(T628*$C$9+W628*$C$10)</f>
        <v>789129.61404581123</v>
      </c>
      <c r="AT628" s="45">
        <f t="shared" si="177"/>
        <v>15595752.209440315</v>
      </c>
      <c r="AU628" s="75"/>
    </row>
    <row r="629" spans="2:47" ht="15" thickBot="1" x14ac:dyDescent="0.35">
      <c r="B629" s="41">
        <f t="shared" si="184"/>
        <v>5980</v>
      </c>
      <c r="C629" s="8">
        <f t="shared" si="185"/>
        <v>59.800000000000004</v>
      </c>
      <c r="D629" s="73">
        <f t="shared" si="171"/>
        <v>79.982500000000016</v>
      </c>
      <c r="E629" s="29">
        <f t="shared" si="174"/>
        <v>4434.204459563377</v>
      </c>
      <c r="F629" s="29">
        <f t="shared" si="178"/>
        <v>7.4150576246884157</v>
      </c>
      <c r="G629" s="29">
        <f t="shared" si="186"/>
        <v>9.9176395730207556</v>
      </c>
      <c r="H629" s="17">
        <f t="shared" si="187"/>
        <v>5930.7484646659923</v>
      </c>
      <c r="I629" s="29">
        <f t="shared" si="179"/>
        <v>2.2250485660981263</v>
      </c>
      <c r="J629" s="29">
        <f t="shared" si="180"/>
        <v>13.949340071224418</v>
      </c>
      <c r="K629" s="32">
        <f>IF((D628+L628+M628-AL628)/($C$21+$C$22)&gt;$C$8,$C$8,(D628+L628+M628-AL628)/($C$21+$C$22))</f>
        <v>1400</v>
      </c>
      <c r="L629" s="97">
        <f t="shared" si="172"/>
        <v>0</v>
      </c>
      <c r="M629" s="96">
        <f t="shared" si="173"/>
        <v>0</v>
      </c>
      <c r="N629" s="98">
        <f t="shared" si="181"/>
        <v>1.7382597742038917</v>
      </c>
      <c r="O629" s="100">
        <f t="shared" si="175"/>
        <v>4.2266987561397071</v>
      </c>
      <c r="P629" s="104">
        <f t="shared" si="182"/>
        <v>18.880500609176615</v>
      </c>
      <c r="Q629" s="102">
        <f t="shared" si="188"/>
        <v>2.8886093440366814E-2</v>
      </c>
      <c r="R629" s="106">
        <f>K629-U629</f>
        <v>0</v>
      </c>
      <c r="S629" s="106">
        <f>IF(K629-H628&lt;0,0,K629-H628)</f>
        <v>0</v>
      </c>
      <c r="T629" s="106">
        <f t="shared" si="176"/>
        <v>98.365381490613771</v>
      </c>
      <c r="U629" s="107">
        <f>IF(S629&gt;0,0,IF(U628+(F629-AL629/$C$23)*$C$22/($C$21+$C$22)&gt;$C$8,$C$8,IF(V629=$C$8,U628+(F629-AL629/$C$23)*$C$22/$C$21,U628+(F629-AL629/$C$23)*$C$22/($C$21+$C$22))))</f>
        <v>1400</v>
      </c>
      <c r="V629" s="107">
        <f>IF(S629=0,IF(V628+(F629-AL629/$C$23)*$C$22/($C$21+$C$22)&gt;$C$8,$C$8,V628+(F629-AL629/$C$23)*$C$22/($C$21+$C$22)),E629)</f>
        <v>1400</v>
      </c>
      <c r="W629" s="203">
        <f>IF(S629&gt;0,0,IF(W628+AL629/$C$23&gt;$F$23,$F$23,W628+AL629/$C$23))</f>
        <v>1.6346185093862227</v>
      </c>
      <c r="X629" s="105" t="str">
        <f>IF(R629=0,"-",IF(U629=0,FORECAST($C$8,Инклинометрия!$B$2:$B$152,Инклинометрия!$A$2:$A$152),FORECAST(R629,Инклинометрия!$B$2:$B$152,Инклинометрия!$A$2:$A$152)))</f>
        <v>-</v>
      </c>
      <c r="Y629" s="105" t="str">
        <f>IF(R629=0,"-",IF(U629=0,FORECAST($C$8-R629,Инклинометрия!$B$2:$B$152,Инклинометрия!$A$2:$A$152),0))</f>
        <v>-</v>
      </c>
      <c r="Z629" s="105" t="str">
        <f>IF(S629=0,"-",FORECAST($C$8,Инклинометрия!$B$2:$B$152,Инклинометрия!$A$2:$A$152))</f>
        <v>-</v>
      </c>
      <c r="AA629" s="105" t="str">
        <f>IF(S629=0,"-",FORECAST($C$8-S629,Инклинометрия!$B$2:$B$152,Инклинометрия!$A$2:$A$152))</f>
        <v>-</v>
      </c>
      <c r="AB629" s="105">
        <f>IF(T629=0,"-",FORECAST($C$6,Инклинометрия!$B$2:$B$152,Инклинометрия!$A$2:$A$152))</f>
        <v>1425</v>
      </c>
      <c r="AC629" s="105">
        <f>IF(R629=0,FORECAST($C$6-T629,Инклинометрия!$B$2:$B$152,Инклинометрия!$A$2:$A$152),FORECAST($C$8,Инклинометрия!$B$2:$B$152,Инклинометрия!$A$2:$A$152))</f>
        <v>1331.5528875839168</v>
      </c>
      <c r="AD629" s="107">
        <f>IF(U629=0,"-",FORECAST($C$8,Инклинометрия!$B$2:$B$152,Инклинометрия!$A$2:$A$152))</f>
        <v>1330</v>
      </c>
      <c r="AE629" s="107">
        <f>IF(U629=0,"-",FORECAST($C$8-U629,Инклинометрия!$B$2:$B$152,Инклинометрия!$A$2:$A$152))</f>
        <v>0</v>
      </c>
      <c r="AF629" s="107">
        <f>FORECAST($C$8-S629,Инклинометрия!$B$2:$B$152,Инклинометрия!$A$2:$A$152)</f>
        <v>1330</v>
      </c>
      <c r="AG629" s="107">
        <f>FORECAST($C$8-(S629+V629),Инклинометрия!$B$2:$B$152,Инклинометрия!$A$2:$A$152)</f>
        <v>0</v>
      </c>
      <c r="AH629" s="107">
        <f>IF(W629=0,"-",FORECAST($C$8+W629,Инклинометрия!$B$2:$B$152,Инклинометрия!$A$2:$A$152))</f>
        <v>1331.5528875839168</v>
      </c>
      <c r="AI629" s="107">
        <f>IF(W629=0,"-",FORECAST($C$8,Инклинометрия!$B$2:$B$152,Инклинометрия!$A$2:$A$152))</f>
        <v>1330</v>
      </c>
      <c r="AK629" s="122">
        <f>2*PI()*$C$5*(AT628-AT627)/(LN(AN628/$I$9)*$I$8/$I$7+LN($I$10/AN628)*$I$8/$I$7)</f>
        <v>0</v>
      </c>
      <c r="AL629" s="67">
        <f>AK629*(B629-B628)</f>
        <v>0</v>
      </c>
      <c r="AM629" s="23">
        <f t="shared" si="189"/>
        <v>4.3059540056097682E-2</v>
      </c>
      <c r="AN629" s="26">
        <f>AN628+AK629*(B629-B628)/(2*PI()*$C$5*AN628*$I$11)</f>
        <v>0.12986115207059001</v>
      </c>
      <c r="AO629" s="87">
        <f t="shared" si="183"/>
        <v>111242.59539450394</v>
      </c>
      <c r="AP629" s="87">
        <f>IF(R629+U629&lt;$C$8,0,32*$G$13/$C$12^2*($I$8*R629+$I$6*U629)+32*$G$14/($C$14^2-$C$13^2)*($I$8*S629+$I$6*V629))</f>
        <v>9917.5953945039291</v>
      </c>
      <c r="AQ629" s="66">
        <f>R629*$C$11*$C$9+U629*$C$11*$C$10</f>
        <v>14695380</v>
      </c>
      <c r="AR629" s="66">
        <f>S629*$C$11*$C$9+V629*$C$11*$C$10</f>
        <v>14695380</v>
      </c>
      <c r="AS629" s="87">
        <f>$C$11*(T629*$C$9+W629*$C$10)</f>
        <v>789129.61404581123</v>
      </c>
      <c r="AT629" s="45">
        <f t="shared" si="177"/>
        <v>15595752.209440315</v>
      </c>
      <c r="AU629" s="75"/>
    </row>
    <row r="630" spans="2:47" ht="15" thickBot="1" x14ac:dyDescent="0.35">
      <c r="B630" s="41">
        <f t="shared" si="184"/>
        <v>5990</v>
      </c>
      <c r="C630" s="8">
        <f t="shared" si="185"/>
        <v>59.9</v>
      </c>
      <c r="D630" s="73">
        <f t="shared" si="171"/>
        <v>80.116249999999994</v>
      </c>
      <c r="E630" s="29">
        <f t="shared" si="174"/>
        <v>4441.6195171880645</v>
      </c>
      <c r="F630" s="29">
        <f t="shared" si="178"/>
        <v>7.4150576246875062</v>
      </c>
      <c r="G630" s="29">
        <f t="shared" si="186"/>
        <v>9.9176395730195388</v>
      </c>
      <c r="H630" s="17">
        <f t="shared" si="187"/>
        <v>5940.6661042390115</v>
      </c>
      <c r="I630" s="29">
        <f t="shared" si="179"/>
        <v>2.2250485660981263</v>
      </c>
      <c r="J630" s="29">
        <f t="shared" si="180"/>
        <v>13.949340071223562</v>
      </c>
      <c r="K630" s="32">
        <f>IF((D629+L629+M629-AL629)/($C$21+$C$22)&gt;$C$8,$C$8,(D629+L629+M629-AL629)/($C$21+$C$22))</f>
        <v>1400</v>
      </c>
      <c r="L630" s="97">
        <f t="shared" si="172"/>
        <v>0</v>
      </c>
      <c r="M630" s="96">
        <f t="shared" si="173"/>
        <v>0</v>
      </c>
      <c r="N630" s="98">
        <f t="shared" si="181"/>
        <v>1.7382597742038917</v>
      </c>
      <c r="O630" s="100">
        <f t="shared" si="175"/>
        <v>4.2266987561397071</v>
      </c>
      <c r="P630" s="104">
        <f t="shared" si="182"/>
        <v>18.880500609176615</v>
      </c>
      <c r="Q630" s="102">
        <f t="shared" si="188"/>
        <v>2.8886093440366814E-2</v>
      </c>
      <c r="R630" s="106">
        <f>K630-U630</f>
        <v>0</v>
      </c>
      <c r="S630" s="106">
        <f>IF(K630-H629&lt;0,0,K630-H629)</f>
        <v>0</v>
      </c>
      <c r="T630" s="106">
        <f t="shared" si="176"/>
        <v>98.365381490613771</v>
      </c>
      <c r="U630" s="107">
        <f>IF(S630&gt;0,0,IF(U629+(F630-AL630/$C$23)*$C$22/($C$21+$C$22)&gt;$C$8,$C$8,IF(V630=$C$8,U629+(F630-AL630/$C$23)*$C$22/$C$21,U629+(F630-AL630/$C$23)*$C$22/($C$21+$C$22))))</f>
        <v>1400</v>
      </c>
      <c r="V630" s="107">
        <f>IF(S630=0,IF(V629+(F630-AL630/$C$23)*$C$22/($C$21+$C$22)&gt;$C$8,$C$8,V629+(F630-AL630/$C$23)*$C$22/($C$21+$C$22)),E630)</f>
        <v>1400</v>
      </c>
      <c r="W630" s="203">
        <f>IF(S630&gt;0,0,IF(W629+AL630/$C$23&gt;$F$23,$F$23,W629+AL630/$C$23))</f>
        <v>1.6346185093862227</v>
      </c>
      <c r="X630" s="105" t="str">
        <f>IF(R630=0,"-",IF(U630=0,FORECAST($C$8,Инклинометрия!$B$2:$B$152,Инклинометрия!$A$2:$A$152),FORECAST(R630,Инклинометрия!$B$2:$B$152,Инклинометрия!$A$2:$A$152)))</f>
        <v>-</v>
      </c>
      <c r="Y630" s="105" t="str">
        <f>IF(R630=0,"-",IF(U630=0,FORECAST($C$8-R630,Инклинометрия!$B$2:$B$152,Инклинометрия!$A$2:$A$152),0))</f>
        <v>-</v>
      </c>
      <c r="Z630" s="105" t="str">
        <f>IF(S630=0,"-",FORECAST($C$8,Инклинометрия!$B$2:$B$152,Инклинометрия!$A$2:$A$152))</f>
        <v>-</v>
      </c>
      <c r="AA630" s="105" t="str">
        <f>IF(S630=0,"-",FORECAST($C$8-S630,Инклинометрия!$B$2:$B$152,Инклинометрия!$A$2:$A$152))</f>
        <v>-</v>
      </c>
      <c r="AB630" s="105">
        <f>IF(T630=0,"-",FORECAST($C$6,Инклинометрия!$B$2:$B$152,Инклинометрия!$A$2:$A$152))</f>
        <v>1425</v>
      </c>
      <c r="AC630" s="105">
        <f>IF(R630=0,FORECAST($C$6-T630,Инклинометрия!$B$2:$B$152,Инклинометрия!$A$2:$A$152),FORECAST($C$8,Инклинометрия!$B$2:$B$152,Инклинометрия!$A$2:$A$152))</f>
        <v>1331.5528875839168</v>
      </c>
      <c r="AD630" s="107">
        <f>IF(U630=0,"-",FORECAST($C$8,Инклинометрия!$B$2:$B$152,Инклинометрия!$A$2:$A$152))</f>
        <v>1330</v>
      </c>
      <c r="AE630" s="107">
        <f>IF(U630=0,"-",FORECAST($C$8-U630,Инклинометрия!$B$2:$B$152,Инклинометрия!$A$2:$A$152))</f>
        <v>0</v>
      </c>
      <c r="AF630" s="107">
        <f>FORECAST($C$8-S630,Инклинометрия!$B$2:$B$152,Инклинометрия!$A$2:$A$152)</f>
        <v>1330</v>
      </c>
      <c r="AG630" s="107">
        <f>FORECAST($C$8-(S630+V630),Инклинометрия!$B$2:$B$152,Инклинометрия!$A$2:$A$152)</f>
        <v>0</v>
      </c>
      <c r="AH630" s="107">
        <f>IF(W630=0,"-",FORECAST($C$8+W630,Инклинометрия!$B$2:$B$152,Инклинометрия!$A$2:$A$152))</f>
        <v>1331.5528875839168</v>
      </c>
      <c r="AI630" s="107">
        <f>IF(W630=0,"-",FORECAST($C$8,Инклинометрия!$B$2:$B$152,Инклинометрия!$A$2:$A$152))</f>
        <v>1330</v>
      </c>
      <c r="AK630" s="122">
        <f>2*PI()*$C$5*(AT629-AT628)/(LN(AN629/$I$9)*$I$8/$I$7+LN($I$10/AN629)*$I$8/$I$7)</f>
        <v>0</v>
      </c>
      <c r="AL630" s="67">
        <f>AK630*(B630-B629)</f>
        <v>0</v>
      </c>
      <c r="AM630" s="23">
        <f t="shared" si="189"/>
        <v>4.3059540056097682E-2</v>
      </c>
      <c r="AN630" s="26">
        <f>AN629+AK630*(B630-B629)/(2*PI()*$C$5*AN629*$I$11)</f>
        <v>0.12986115207059001</v>
      </c>
      <c r="AO630" s="87">
        <f t="shared" si="183"/>
        <v>111242.59539450394</v>
      </c>
      <c r="AP630" s="87">
        <f>IF(R630+U630&lt;$C$8,0,32*$G$13/$C$12^2*($I$8*R630+$I$6*U630)+32*$G$14/($C$14^2-$C$13^2)*($I$8*S630+$I$6*V630))</f>
        <v>9917.5953945039291</v>
      </c>
      <c r="AQ630" s="66">
        <f>R630*$C$11*$C$9+U630*$C$11*$C$10</f>
        <v>14695380</v>
      </c>
      <c r="AR630" s="66">
        <f>S630*$C$11*$C$9+V630*$C$11*$C$10</f>
        <v>14695380</v>
      </c>
      <c r="AS630" s="87">
        <f>$C$11*(T630*$C$9+W630*$C$10)</f>
        <v>789129.61404581123</v>
      </c>
      <c r="AT630" s="45">
        <f t="shared" si="177"/>
        <v>15595752.209440315</v>
      </c>
      <c r="AU630" s="75"/>
    </row>
    <row r="631" spans="2:47" ht="15" thickBot="1" x14ac:dyDescent="0.35">
      <c r="B631" s="41">
        <f t="shared" si="184"/>
        <v>6000</v>
      </c>
      <c r="C631" s="8">
        <f t="shared" si="185"/>
        <v>60</v>
      </c>
      <c r="D631" s="73">
        <f t="shared" si="171"/>
        <v>80.25</v>
      </c>
      <c r="E631" s="29">
        <f t="shared" si="174"/>
        <v>4449.0345748127529</v>
      </c>
      <c r="F631" s="29">
        <f t="shared" si="178"/>
        <v>7.4150576246884157</v>
      </c>
      <c r="G631" s="29">
        <f t="shared" si="186"/>
        <v>9.9176395730207556</v>
      </c>
      <c r="H631" s="17">
        <f t="shared" si="187"/>
        <v>5950.5837438120325</v>
      </c>
      <c r="I631" s="29">
        <f t="shared" si="179"/>
        <v>2.2250485660981263</v>
      </c>
      <c r="J631" s="29">
        <f t="shared" si="180"/>
        <v>13.949340071224418</v>
      </c>
      <c r="K631" s="32">
        <f>IF((D630+L630+M630-AL630)/($C$21+$C$22)&gt;$C$8,$C$8,(D630+L630+M630-AL630)/($C$21+$C$22))</f>
        <v>1400</v>
      </c>
      <c r="L631" s="97">
        <f t="shared" si="172"/>
        <v>0</v>
      </c>
      <c r="M631" s="96">
        <f t="shared" si="173"/>
        <v>0</v>
      </c>
      <c r="N631" s="98">
        <f t="shared" si="181"/>
        <v>1.7382597742038917</v>
      </c>
      <c r="O631" s="100">
        <f t="shared" si="175"/>
        <v>4.2266987561397071</v>
      </c>
      <c r="P631" s="104">
        <f t="shared" si="182"/>
        <v>18.880500609176615</v>
      </c>
      <c r="Q631" s="102">
        <f t="shared" si="188"/>
        <v>2.8886093440366814E-2</v>
      </c>
      <c r="R631" s="106">
        <f>K631-U631</f>
        <v>0</v>
      </c>
      <c r="S631" s="106">
        <f>IF(K631-H630&lt;0,0,K631-H630)</f>
        <v>0</v>
      </c>
      <c r="T631" s="106">
        <f t="shared" si="176"/>
        <v>98.365381490613771</v>
      </c>
      <c r="U631" s="107">
        <f>IF(S631&gt;0,0,IF(U630+(F631-AL631/$C$23)*$C$22/($C$21+$C$22)&gt;$C$8,$C$8,IF(V631=$C$8,U630+(F631-AL631/$C$23)*$C$22/$C$21,U630+(F631-AL631/$C$23)*$C$22/($C$21+$C$22))))</f>
        <v>1400</v>
      </c>
      <c r="V631" s="107">
        <f>IF(S631=0,IF(V630+(F631-AL631/$C$23)*$C$22/($C$21+$C$22)&gt;$C$8,$C$8,V630+(F631-AL631/$C$23)*$C$22/($C$21+$C$22)),E631)</f>
        <v>1400</v>
      </c>
      <c r="W631" s="203">
        <f>IF(S631&gt;0,0,IF(W630+AL631/$C$23&gt;$F$23,$F$23,W630+AL631/$C$23))</f>
        <v>1.6346185093862227</v>
      </c>
      <c r="X631" s="105" t="str">
        <f>IF(R631=0,"-",IF(U631=0,FORECAST($C$8,Инклинометрия!$B$2:$B$152,Инклинометрия!$A$2:$A$152),FORECAST(R631,Инклинометрия!$B$2:$B$152,Инклинометрия!$A$2:$A$152)))</f>
        <v>-</v>
      </c>
      <c r="Y631" s="105" t="str">
        <f>IF(R631=0,"-",IF(U631=0,FORECAST($C$8-R631,Инклинометрия!$B$2:$B$152,Инклинометрия!$A$2:$A$152),0))</f>
        <v>-</v>
      </c>
      <c r="Z631" s="105" t="str">
        <f>IF(S631=0,"-",FORECAST($C$8,Инклинометрия!$B$2:$B$152,Инклинометрия!$A$2:$A$152))</f>
        <v>-</v>
      </c>
      <c r="AA631" s="105" t="str">
        <f>IF(S631=0,"-",FORECAST($C$8-S631,Инклинометрия!$B$2:$B$152,Инклинометрия!$A$2:$A$152))</f>
        <v>-</v>
      </c>
      <c r="AB631" s="105">
        <f>IF(T631=0,"-",FORECAST($C$6,Инклинометрия!$B$2:$B$152,Инклинометрия!$A$2:$A$152))</f>
        <v>1425</v>
      </c>
      <c r="AC631" s="105">
        <f>IF(R631=0,FORECAST($C$6-T631,Инклинометрия!$B$2:$B$152,Инклинометрия!$A$2:$A$152),FORECAST($C$8,Инклинометрия!$B$2:$B$152,Инклинометрия!$A$2:$A$152))</f>
        <v>1331.5528875839168</v>
      </c>
      <c r="AD631" s="107">
        <f>IF(U631=0,"-",FORECAST($C$8,Инклинометрия!$B$2:$B$152,Инклинометрия!$A$2:$A$152))</f>
        <v>1330</v>
      </c>
      <c r="AE631" s="107">
        <f>IF(U631=0,"-",FORECAST($C$8-U631,Инклинометрия!$B$2:$B$152,Инклинометрия!$A$2:$A$152))</f>
        <v>0</v>
      </c>
      <c r="AF631" s="107">
        <f>FORECAST($C$8-S631,Инклинометрия!$B$2:$B$152,Инклинометрия!$A$2:$A$152)</f>
        <v>1330</v>
      </c>
      <c r="AG631" s="107">
        <f>FORECAST($C$8-(S631+V631),Инклинометрия!$B$2:$B$152,Инклинометрия!$A$2:$A$152)</f>
        <v>0</v>
      </c>
      <c r="AH631" s="107">
        <f>IF(W631=0,"-",FORECAST($C$8+W631,Инклинометрия!$B$2:$B$152,Инклинометрия!$A$2:$A$152))</f>
        <v>1331.5528875839168</v>
      </c>
      <c r="AI631" s="107">
        <f>IF(W631=0,"-",FORECAST($C$8,Инклинометрия!$B$2:$B$152,Инклинометрия!$A$2:$A$152))</f>
        <v>1330</v>
      </c>
      <c r="AK631" s="122">
        <f>2*PI()*$C$5*(AT630-AT629)/(LN(AN630/$I$9)*$I$8/$I$7+LN($I$10/AN630)*$I$8/$I$7)</f>
        <v>0</v>
      </c>
      <c r="AL631" s="67">
        <f>AK631*(B631-B630)</f>
        <v>0</v>
      </c>
      <c r="AM631" s="23">
        <f t="shared" si="189"/>
        <v>4.3059540056097682E-2</v>
      </c>
      <c r="AN631" s="26">
        <f>AN630+AK631*(B631-B630)/(2*PI()*$C$5*AN630*$I$11)</f>
        <v>0.12986115207059001</v>
      </c>
      <c r="AO631" s="87">
        <f t="shared" si="183"/>
        <v>111242.59539450394</v>
      </c>
      <c r="AP631" s="87">
        <f>IF(R631+U631&lt;$C$8,0,32*$G$13/$C$12^2*($I$8*R631+$I$6*U631)+32*$G$14/($C$14^2-$C$13^2)*($I$8*S631+$I$6*V631))</f>
        <v>9917.5953945039291</v>
      </c>
      <c r="AQ631" s="66">
        <f>R631*$C$11*$C$9+U631*$C$11*$C$10</f>
        <v>14695380</v>
      </c>
      <c r="AR631" s="66">
        <f>S631*$C$11*$C$9+V631*$C$11*$C$10</f>
        <v>14695380</v>
      </c>
      <c r="AS631" s="87">
        <f>$C$11*(T631*$C$9+W631*$C$10)</f>
        <v>789129.61404581123</v>
      </c>
      <c r="AT631" s="45">
        <f t="shared" si="177"/>
        <v>15595752.209440315</v>
      </c>
      <c r="AU631" s="75"/>
    </row>
    <row r="632" spans="2:47" ht="15" thickBot="1" x14ac:dyDescent="0.35">
      <c r="B632" s="41">
        <f t="shared" si="184"/>
        <v>6010</v>
      </c>
      <c r="C632" s="8">
        <f t="shared" si="185"/>
        <v>60.1</v>
      </c>
      <c r="D632" s="73">
        <f t="shared" si="171"/>
        <v>80.383750000000006</v>
      </c>
      <c r="E632" s="29">
        <f t="shared" si="174"/>
        <v>4456.4496324374404</v>
      </c>
      <c r="F632" s="29">
        <f t="shared" si="178"/>
        <v>7.4150576246875062</v>
      </c>
      <c r="G632" s="29">
        <f t="shared" si="186"/>
        <v>9.9176395730195388</v>
      </c>
      <c r="H632" s="17">
        <f t="shared" si="187"/>
        <v>5960.5013833850517</v>
      </c>
      <c r="I632" s="29">
        <f t="shared" si="179"/>
        <v>2.2250485660981263</v>
      </c>
      <c r="J632" s="29">
        <f t="shared" si="180"/>
        <v>13.949340071223562</v>
      </c>
      <c r="K632" s="32">
        <f>IF((D631+L631+M631-AL631)/($C$21+$C$22)&gt;$C$8,$C$8,(D631+L631+M631-AL631)/($C$21+$C$22))</f>
        <v>1400</v>
      </c>
      <c r="L632" s="97">
        <f t="shared" si="172"/>
        <v>0</v>
      </c>
      <c r="M632" s="96">
        <f t="shared" si="173"/>
        <v>0</v>
      </c>
      <c r="N632" s="98">
        <f t="shared" si="181"/>
        <v>1.7382597742038917</v>
      </c>
      <c r="O632" s="100">
        <f t="shared" si="175"/>
        <v>4.2266987561397071</v>
      </c>
      <c r="P632" s="104">
        <f t="shared" si="182"/>
        <v>18.880500609176615</v>
      </c>
      <c r="Q632" s="102">
        <f t="shared" si="188"/>
        <v>2.8886093440366814E-2</v>
      </c>
      <c r="R632" s="106">
        <f>K632-U632</f>
        <v>0</v>
      </c>
      <c r="S632" s="106">
        <f>IF(K632-H631&lt;0,0,K632-H631)</f>
        <v>0</v>
      </c>
      <c r="T632" s="106">
        <f t="shared" si="176"/>
        <v>98.365381490613771</v>
      </c>
      <c r="U632" s="107">
        <f>IF(S632&gt;0,0,IF(U631+(F632-AL632/$C$23)*$C$22/($C$21+$C$22)&gt;$C$8,$C$8,IF(V632=$C$8,U631+(F632-AL632/$C$23)*$C$22/$C$21,U631+(F632-AL632/$C$23)*$C$22/($C$21+$C$22))))</f>
        <v>1400</v>
      </c>
      <c r="V632" s="107">
        <f>IF(S632=0,IF(V631+(F632-AL632/$C$23)*$C$22/($C$21+$C$22)&gt;$C$8,$C$8,V631+(F632-AL632/$C$23)*$C$22/($C$21+$C$22)),E632)</f>
        <v>1400</v>
      </c>
      <c r="W632" s="203">
        <f>IF(S632&gt;0,0,IF(W631+AL632/$C$23&gt;$F$23,$F$23,W631+AL632/$C$23))</f>
        <v>1.6346185093862227</v>
      </c>
      <c r="X632" s="105" t="str">
        <f>IF(R632=0,"-",IF(U632=0,FORECAST($C$8,Инклинометрия!$B$2:$B$152,Инклинометрия!$A$2:$A$152),FORECAST(R632,Инклинометрия!$B$2:$B$152,Инклинометрия!$A$2:$A$152)))</f>
        <v>-</v>
      </c>
      <c r="Y632" s="105" t="str">
        <f>IF(R632=0,"-",IF(U632=0,FORECAST($C$8-R632,Инклинометрия!$B$2:$B$152,Инклинометрия!$A$2:$A$152),0))</f>
        <v>-</v>
      </c>
      <c r="Z632" s="105" t="str">
        <f>IF(S632=0,"-",FORECAST($C$8,Инклинометрия!$B$2:$B$152,Инклинометрия!$A$2:$A$152))</f>
        <v>-</v>
      </c>
      <c r="AA632" s="105" t="str">
        <f>IF(S632=0,"-",FORECAST($C$8-S632,Инклинометрия!$B$2:$B$152,Инклинометрия!$A$2:$A$152))</f>
        <v>-</v>
      </c>
      <c r="AB632" s="105">
        <f>IF(T632=0,"-",FORECAST($C$6,Инклинометрия!$B$2:$B$152,Инклинометрия!$A$2:$A$152))</f>
        <v>1425</v>
      </c>
      <c r="AC632" s="105">
        <f>IF(R632=0,FORECAST($C$6-T632,Инклинометрия!$B$2:$B$152,Инклинометрия!$A$2:$A$152),FORECAST($C$8,Инклинометрия!$B$2:$B$152,Инклинометрия!$A$2:$A$152))</f>
        <v>1331.5528875839168</v>
      </c>
      <c r="AD632" s="107">
        <f>IF(U632=0,"-",FORECAST($C$8,Инклинометрия!$B$2:$B$152,Инклинометрия!$A$2:$A$152))</f>
        <v>1330</v>
      </c>
      <c r="AE632" s="107">
        <f>IF(U632=0,"-",FORECAST($C$8-U632,Инклинометрия!$B$2:$B$152,Инклинометрия!$A$2:$A$152))</f>
        <v>0</v>
      </c>
      <c r="AF632" s="107">
        <f>FORECAST($C$8-S632,Инклинометрия!$B$2:$B$152,Инклинометрия!$A$2:$A$152)</f>
        <v>1330</v>
      </c>
      <c r="AG632" s="107">
        <f>FORECAST($C$8-(S632+V632),Инклинометрия!$B$2:$B$152,Инклинометрия!$A$2:$A$152)</f>
        <v>0</v>
      </c>
      <c r="AH632" s="107">
        <f>IF(W632=0,"-",FORECAST($C$8+W632,Инклинометрия!$B$2:$B$152,Инклинометрия!$A$2:$A$152))</f>
        <v>1331.5528875839168</v>
      </c>
      <c r="AI632" s="107">
        <f>IF(W632=0,"-",FORECAST($C$8,Инклинометрия!$B$2:$B$152,Инклинометрия!$A$2:$A$152))</f>
        <v>1330</v>
      </c>
      <c r="AK632" s="122">
        <f>2*PI()*$C$5*(AT631-AT630)/(LN(AN631/$I$9)*$I$8/$I$7+LN($I$10/AN631)*$I$8/$I$7)</f>
        <v>0</v>
      </c>
      <c r="AL632" s="67">
        <f>AK632*(B632-B631)</f>
        <v>0</v>
      </c>
      <c r="AM632" s="23">
        <f t="shared" si="189"/>
        <v>4.3059540056097682E-2</v>
      </c>
      <c r="AN632" s="26">
        <f>AN631+AK632*(B632-B631)/(2*PI()*$C$5*AN631*$I$11)</f>
        <v>0.12986115207059001</v>
      </c>
      <c r="AO632" s="87">
        <f t="shared" si="183"/>
        <v>111242.59539450394</v>
      </c>
      <c r="AP632" s="87">
        <f>IF(R632+U632&lt;$C$8,0,32*$G$13/$C$12^2*($I$8*R632+$I$6*U632)+32*$G$14/($C$14^2-$C$13^2)*($I$8*S632+$I$6*V632))</f>
        <v>9917.5953945039291</v>
      </c>
      <c r="AQ632" s="66">
        <f>R632*$C$11*$C$9+U632*$C$11*$C$10</f>
        <v>14695380</v>
      </c>
      <c r="AR632" s="66">
        <f>S632*$C$11*$C$9+V632*$C$11*$C$10</f>
        <v>14695380</v>
      </c>
      <c r="AS632" s="87">
        <f>$C$11*(T632*$C$9+W632*$C$10)</f>
        <v>789129.61404581123</v>
      </c>
      <c r="AT632" s="45">
        <f t="shared" si="177"/>
        <v>15595752.209440315</v>
      </c>
      <c r="AU632" s="75"/>
    </row>
    <row r="633" spans="2:47" ht="15" thickBot="1" x14ac:dyDescent="0.35">
      <c r="B633" s="41">
        <f t="shared" si="184"/>
        <v>6020</v>
      </c>
      <c r="C633" s="8">
        <f t="shared" si="185"/>
        <v>60.2</v>
      </c>
      <c r="D633" s="73">
        <f t="shared" si="171"/>
        <v>80.517499999999998</v>
      </c>
      <c r="E633" s="29">
        <f t="shared" si="174"/>
        <v>4463.8646900621288</v>
      </c>
      <c r="F633" s="29">
        <f t="shared" si="178"/>
        <v>7.4150576246884157</v>
      </c>
      <c r="G633" s="29">
        <f t="shared" si="186"/>
        <v>9.9176395730207556</v>
      </c>
      <c r="H633" s="17">
        <f t="shared" si="187"/>
        <v>5970.4190229580727</v>
      </c>
      <c r="I633" s="29">
        <f t="shared" si="179"/>
        <v>2.2250485660981263</v>
      </c>
      <c r="J633" s="29">
        <f t="shared" si="180"/>
        <v>13.949340071224418</v>
      </c>
      <c r="K633" s="32">
        <f>IF((D632+L632+M632-AL632)/($C$21+$C$22)&gt;$C$8,$C$8,(D632+L632+M632-AL632)/($C$21+$C$22))</f>
        <v>1400</v>
      </c>
      <c r="L633" s="97">
        <f t="shared" si="172"/>
        <v>0</v>
      </c>
      <c r="M633" s="96">
        <f t="shared" si="173"/>
        <v>0</v>
      </c>
      <c r="N633" s="98">
        <f t="shared" si="181"/>
        <v>1.7382597742038917</v>
      </c>
      <c r="O633" s="100">
        <f t="shared" si="175"/>
        <v>4.2266987561397071</v>
      </c>
      <c r="P633" s="104">
        <f t="shared" si="182"/>
        <v>18.880500609176615</v>
      </c>
      <c r="Q633" s="102">
        <f t="shared" si="188"/>
        <v>2.8886093440366814E-2</v>
      </c>
      <c r="R633" s="106">
        <f>K633-U633</f>
        <v>0</v>
      </c>
      <c r="S633" s="106">
        <f>IF(K633-H632&lt;0,0,K633-H632)</f>
        <v>0</v>
      </c>
      <c r="T633" s="106">
        <f t="shared" si="176"/>
        <v>98.365381490613771</v>
      </c>
      <c r="U633" s="107">
        <f>IF(S633&gt;0,0,IF(U632+(F633-AL633/$C$23)*$C$22/($C$21+$C$22)&gt;$C$8,$C$8,IF(V633=$C$8,U632+(F633-AL633/$C$23)*$C$22/$C$21,U632+(F633-AL633/$C$23)*$C$22/($C$21+$C$22))))</f>
        <v>1400</v>
      </c>
      <c r="V633" s="107">
        <f>IF(S633=0,IF(V632+(F633-AL633/$C$23)*$C$22/($C$21+$C$22)&gt;$C$8,$C$8,V632+(F633-AL633/$C$23)*$C$22/($C$21+$C$22)),E633)</f>
        <v>1400</v>
      </c>
      <c r="W633" s="203">
        <f>IF(S633&gt;0,0,IF(W632+AL633/$C$23&gt;$F$23,$F$23,W632+AL633/$C$23))</f>
        <v>1.6346185093862227</v>
      </c>
      <c r="X633" s="105" t="str">
        <f>IF(R633=0,"-",IF(U633=0,FORECAST($C$8,Инклинометрия!$B$2:$B$152,Инклинометрия!$A$2:$A$152),FORECAST(R633,Инклинометрия!$B$2:$B$152,Инклинометрия!$A$2:$A$152)))</f>
        <v>-</v>
      </c>
      <c r="Y633" s="105" t="str">
        <f>IF(R633=0,"-",IF(U633=0,FORECAST($C$8-R633,Инклинометрия!$B$2:$B$152,Инклинометрия!$A$2:$A$152),0))</f>
        <v>-</v>
      </c>
      <c r="Z633" s="105" t="str">
        <f>IF(S633=0,"-",FORECAST($C$8,Инклинометрия!$B$2:$B$152,Инклинометрия!$A$2:$A$152))</f>
        <v>-</v>
      </c>
      <c r="AA633" s="105" t="str">
        <f>IF(S633=0,"-",FORECAST($C$8-S633,Инклинометрия!$B$2:$B$152,Инклинометрия!$A$2:$A$152))</f>
        <v>-</v>
      </c>
      <c r="AB633" s="105">
        <f>IF(T633=0,"-",FORECAST($C$6,Инклинометрия!$B$2:$B$152,Инклинометрия!$A$2:$A$152))</f>
        <v>1425</v>
      </c>
      <c r="AC633" s="105">
        <f>IF(R633=0,FORECAST($C$6-T633,Инклинометрия!$B$2:$B$152,Инклинометрия!$A$2:$A$152),FORECAST($C$8,Инклинометрия!$B$2:$B$152,Инклинометрия!$A$2:$A$152))</f>
        <v>1331.5528875839168</v>
      </c>
      <c r="AD633" s="107">
        <f>IF(U633=0,"-",FORECAST($C$8,Инклинометрия!$B$2:$B$152,Инклинометрия!$A$2:$A$152))</f>
        <v>1330</v>
      </c>
      <c r="AE633" s="107">
        <f>IF(U633=0,"-",FORECAST($C$8-U633,Инклинометрия!$B$2:$B$152,Инклинометрия!$A$2:$A$152))</f>
        <v>0</v>
      </c>
      <c r="AF633" s="107">
        <f>FORECAST($C$8-S633,Инклинометрия!$B$2:$B$152,Инклинометрия!$A$2:$A$152)</f>
        <v>1330</v>
      </c>
      <c r="AG633" s="107">
        <f>FORECAST($C$8-(S633+V633),Инклинометрия!$B$2:$B$152,Инклинометрия!$A$2:$A$152)</f>
        <v>0</v>
      </c>
      <c r="AH633" s="107">
        <f>IF(W633=0,"-",FORECAST($C$8+W633,Инклинометрия!$B$2:$B$152,Инклинометрия!$A$2:$A$152))</f>
        <v>1331.5528875839168</v>
      </c>
      <c r="AI633" s="107">
        <f>IF(W633=0,"-",FORECAST($C$8,Инклинометрия!$B$2:$B$152,Инклинометрия!$A$2:$A$152))</f>
        <v>1330</v>
      </c>
      <c r="AK633" s="122">
        <f>2*PI()*$C$5*(AT632-AT631)/(LN(AN632/$I$9)*$I$8/$I$7+LN($I$10/AN632)*$I$8/$I$7)</f>
        <v>0</v>
      </c>
      <c r="AL633" s="67">
        <f>AK633*(B633-B632)</f>
        <v>0</v>
      </c>
      <c r="AM633" s="23">
        <f t="shared" si="189"/>
        <v>4.3059540056097682E-2</v>
      </c>
      <c r="AN633" s="26">
        <f>AN632+AK633*(B633-B632)/(2*PI()*$C$5*AN632*$I$11)</f>
        <v>0.12986115207059001</v>
      </c>
      <c r="AO633" s="87">
        <f t="shared" si="183"/>
        <v>111242.59539450394</v>
      </c>
      <c r="AP633" s="87">
        <f>IF(R633+U633&lt;$C$8,0,32*$G$13/$C$12^2*($I$8*R633+$I$6*U633)+32*$G$14/($C$14^2-$C$13^2)*($I$8*S633+$I$6*V633))</f>
        <v>9917.5953945039291</v>
      </c>
      <c r="AQ633" s="66">
        <f>R633*$C$11*$C$9+U633*$C$11*$C$10</f>
        <v>14695380</v>
      </c>
      <c r="AR633" s="66">
        <f>S633*$C$11*$C$9+V633*$C$11*$C$10</f>
        <v>14695380</v>
      </c>
      <c r="AS633" s="87">
        <f>$C$11*(T633*$C$9+W633*$C$10)</f>
        <v>789129.61404581123</v>
      </c>
      <c r="AT633" s="45">
        <f t="shared" si="177"/>
        <v>15595752.209440315</v>
      </c>
      <c r="AU633" s="75"/>
    </row>
    <row r="634" spans="2:47" ht="15" thickBot="1" x14ac:dyDescent="0.35">
      <c r="B634" s="41">
        <f t="shared" si="184"/>
        <v>6030</v>
      </c>
      <c r="C634" s="8">
        <f t="shared" si="185"/>
        <v>60.300000000000004</v>
      </c>
      <c r="D634" s="73">
        <f t="shared" si="171"/>
        <v>80.651250000000005</v>
      </c>
      <c r="E634" s="29">
        <f t="shared" si="174"/>
        <v>4471.2797476868163</v>
      </c>
      <c r="F634" s="29">
        <f t="shared" si="178"/>
        <v>7.4150576246875062</v>
      </c>
      <c r="G634" s="29">
        <f t="shared" si="186"/>
        <v>9.9176395730195388</v>
      </c>
      <c r="H634" s="17">
        <f t="shared" si="187"/>
        <v>5980.3366625310919</v>
      </c>
      <c r="I634" s="29">
        <f t="shared" si="179"/>
        <v>2.2250485660981263</v>
      </c>
      <c r="J634" s="29">
        <f t="shared" si="180"/>
        <v>13.949340071223562</v>
      </c>
      <c r="K634" s="32">
        <f>IF((D633+L633+M633-AL633)/($C$21+$C$22)&gt;$C$8,$C$8,(D633+L633+M633-AL633)/($C$21+$C$22))</f>
        <v>1400</v>
      </c>
      <c r="L634" s="97">
        <f t="shared" si="172"/>
        <v>0</v>
      </c>
      <c r="M634" s="96">
        <f t="shared" si="173"/>
        <v>0</v>
      </c>
      <c r="N634" s="98">
        <f t="shared" si="181"/>
        <v>1.7382597742038917</v>
      </c>
      <c r="O634" s="100">
        <f t="shared" si="175"/>
        <v>4.2266987561397071</v>
      </c>
      <c r="P634" s="104">
        <f t="shared" si="182"/>
        <v>18.880500609176615</v>
      </c>
      <c r="Q634" s="102">
        <f t="shared" si="188"/>
        <v>2.8886093440366814E-2</v>
      </c>
      <c r="R634" s="106">
        <f>K634-U634</f>
        <v>0</v>
      </c>
      <c r="S634" s="106">
        <f>IF(K634-H633&lt;0,0,K634-H633)</f>
        <v>0</v>
      </c>
      <c r="T634" s="106">
        <f t="shared" si="176"/>
        <v>98.365381490613771</v>
      </c>
      <c r="U634" s="107">
        <f>IF(S634&gt;0,0,IF(U633+(F634-AL634/$C$23)*$C$22/($C$21+$C$22)&gt;$C$8,$C$8,IF(V634=$C$8,U633+(F634-AL634/$C$23)*$C$22/$C$21,U633+(F634-AL634/$C$23)*$C$22/($C$21+$C$22))))</f>
        <v>1400</v>
      </c>
      <c r="V634" s="107">
        <f>IF(S634=0,IF(V633+(F634-AL634/$C$23)*$C$22/($C$21+$C$22)&gt;$C$8,$C$8,V633+(F634-AL634/$C$23)*$C$22/($C$21+$C$22)),E634)</f>
        <v>1400</v>
      </c>
      <c r="W634" s="203">
        <f>IF(S634&gt;0,0,IF(W633+AL634/$C$23&gt;$F$23,$F$23,W633+AL634/$C$23))</f>
        <v>1.6346185093862227</v>
      </c>
      <c r="X634" s="105" t="str">
        <f>IF(R634=0,"-",IF(U634=0,FORECAST($C$8,Инклинометрия!$B$2:$B$152,Инклинометрия!$A$2:$A$152),FORECAST(R634,Инклинометрия!$B$2:$B$152,Инклинометрия!$A$2:$A$152)))</f>
        <v>-</v>
      </c>
      <c r="Y634" s="105" t="str">
        <f>IF(R634=0,"-",IF(U634=0,FORECAST($C$8-R634,Инклинометрия!$B$2:$B$152,Инклинометрия!$A$2:$A$152),0))</f>
        <v>-</v>
      </c>
      <c r="Z634" s="105" t="str">
        <f>IF(S634=0,"-",FORECAST($C$8,Инклинометрия!$B$2:$B$152,Инклинометрия!$A$2:$A$152))</f>
        <v>-</v>
      </c>
      <c r="AA634" s="105" t="str">
        <f>IF(S634=0,"-",FORECAST($C$8-S634,Инклинометрия!$B$2:$B$152,Инклинометрия!$A$2:$A$152))</f>
        <v>-</v>
      </c>
      <c r="AB634" s="105">
        <f>IF(T634=0,"-",FORECAST($C$6,Инклинометрия!$B$2:$B$152,Инклинометрия!$A$2:$A$152))</f>
        <v>1425</v>
      </c>
      <c r="AC634" s="105">
        <f>IF(R634=0,FORECAST($C$6-T634,Инклинометрия!$B$2:$B$152,Инклинометрия!$A$2:$A$152),FORECAST($C$8,Инклинометрия!$B$2:$B$152,Инклинометрия!$A$2:$A$152))</f>
        <v>1331.5528875839168</v>
      </c>
      <c r="AD634" s="107">
        <f>IF(U634=0,"-",FORECAST($C$8,Инклинометрия!$B$2:$B$152,Инклинометрия!$A$2:$A$152))</f>
        <v>1330</v>
      </c>
      <c r="AE634" s="107">
        <f>IF(U634=0,"-",FORECAST($C$8-U634,Инклинометрия!$B$2:$B$152,Инклинометрия!$A$2:$A$152))</f>
        <v>0</v>
      </c>
      <c r="AF634" s="107">
        <f>FORECAST($C$8-S634,Инклинометрия!$B$2:$B$152,Инклинометрия!$A$2:$A$152)</f>
        <v>1330</v>
      </c>
      <c r="AG634" s="107">
        <f>FORECAST($C$8-(S634+V634),Инклинометрия!$B$2:$B$152,Инклинометрия!$A$2:$A$152)</f>
        <v>0</v>
      </c>
      <c r="AH634" s="107">
        <f>IF(W634=0,"-",FORECAST($C$8+W634,Инклинометрия!$B$2:$B$152,Инклинометрия!$A$2:$A$152))</f>
        <v>1331.5528875839168</v>
      </c>
      <c r="AI634" s="107">
        <f>IF(W634=0,"-",FORECAST($C$8,Инклинометрия!$B$2:$B$152,Инклинометрия!$A$2:$A$152))</f>
        <v>1330</v>
      </c>
      <c r="AK634" s="122">
        <f>2*PI()*$C$5*(AT633-AT632)/(LN(AN633/$I$9)*$I$8/$I$7+LN($I$10/AN633)*$I$8/$I$7)</f>
        <v>0</v>
      </c>
      <c r="AL634" s="67">
        <f>AK634*(B634-B633)</f>
        <v>0</v>
      </c>
      <c r="AM634" s="23">
        <f t="shared" si="189"/>
        <v>4.3059540056097682E-2</v>
      </c>
      <c r="AN634" s="26">
        <f>AN633+AK634*(B634-B633)/(2*PI()*$C$5*AN633*$I$11)</f>
        <v>0.12986115207059001</v>
      </c>
      <c r="AO634" s="87">
        <f t="shared" si="183"/>
        <v>111242.59539450394</v>
      </c>
      <c r="AP634" s="87">
        <f>IF(R634+U634&lt;$C$8,0,32*$G$13/$C$12^2*($I$8*R634+$I$6*U634)+32*$G$14/($C$14^2-$C$13^2)*($I$8*S634+$I$6*V634))</f>
        <v>9917.5953945039291</v>
      </c>
      <c r="AQ634" s="66">
        <f>R634*$C$11*$C$9+U634*$C$11*$C$10</f>
        <v>14695380</v>
      </c>
      <c r="AR634" s="66">
        <f>S634*$C$11*$C$9+V634*$C$11*$C$10</f>
        <v>14695380</v>
      </c>
      <c r="AS634" s="87">
        <f>$C$11*(T634*$C$9+W634*$C$10)</f>
        <v>789129.61404581123</v>
      </c>
      <c r="AT634" s="45">
        <f t="shared" si="177"/>
        <v>15595752.209440315</v>
      </c>
      <c r="AU634" s="75"/>
    </row>
    <row r="635" spans="2:47" ht="15" thickBot="1" x14ac:dyDescent="0.35">
      <c r="B635" s="41">
        <f t="shared" si="184"/>
        <v>6040</v>
      </c>
      <c r="C635" s="8">
        <f t="shared" si="185"/>
        <v>60.4</v>
      </c>
      <c r="D635" s="73">
        <f t="shared" si="171"/>
        <v>80.784999999999997</v>
      </c>
      <c r="E635" s="29">
        <f t="shared" si="174"/>
        <v>4478.6948053115038</v>
      </c>
      <c r="F635" s="29">
        <f t="shared" si="178"/>
        <v>7.4150576246875062</v>
      </c>
      <c r="G635" s="29">
        <f t="shared" si="186"/>
        <v>9.9176395730195388</v>
      </c>
      <c r="H635" s="17">
        <f t="shared" si="187"/>
        <v>5990.254302104111</v>
      </c>
      <c r="I635" s="29">
        <f t="shared" si="179"/>
        <v>2.2250485660981263</v>
      </c>
      <c r="J635" s="29">
        <f t="shared" si="180"/>
        <v>13.949340071223562</v>
      </c>
      <c r="K635" s="32">
        <f>IF((D634+L634+M634-AL634)/($C$21+$C$22)&gt;$C$8,$C$8,(D634+L634+M634-AL634)/($C$21+$C$22))</f>
        <v>1400</v>
      </c>
      <c r="L635" s="97">
        <f t="shared" si="172"/>
        <v>0</v>
      </c>
      <c r="M635" s="96">
        <f t="shared" si="173"/>
        <v>0</v>
      </c>
      <c r="N635" s="98">
        <f t="shared" si="181"/>
        <v>1.7382597742038917</v>
      </c>
      <c r="O635" s="100">
        <f t="shared" si="175"/>
        <v>4.2266987561397071</v>
      </c>
      <c r="P635" s="104">
        <f t="shared" si="182"/>
        <v>18.880500609176615</v>
      </c>
      <c r="Q635" s="102">
        <f t="shared" si="188"/>
        <v>2.8886093440366814E-2</v>
      </c>
      <c r="R635" s="106">
        <f>K635-U635</f>
        <v>0</v>
      </c>
      <c r="S635" s="106">
        <f>IF(K635-H634&lt;0,0,K635-H634)</f>
        <v>0</v>
      </c>
      <c r="T635" s="106">
        <f t="shared" si="176"/>
        <v>98.365381490613771</v>
      </c>
      <c r="U635" s="107">
        <f>IF(S635&gt;0,0,IF(U634+(F635-AL635/$C$23)*$C$22/($C$21+$C$22)&gt;$C$8,$C$8,IF(V635=$C$8,U634+(F635-AL635/$C$23)*$C$22/$C$21,U634+(F635-AL635/$C$23)*$C$22/($C$21+$C$22))))</f>
        <v>1400</v>
      </c>
      <c r="V635" s="107">
        <f>IF(S635=0,IF(V634+(F635-AL635/$C$23)*$C$22/($C$21+$C$22)&gt;$C$8,$C$8,V634+(F635-AL635/$C$23)*$C$22/($C$21+$C$22)),E635)</f>
        <v>1400</v>
      </c>
      <c r="W635" s="203">
        <f>IF(S635&gt;0,0,IF(W634+AL635/$C$23&gt;$F$23,$F$23,W634+AL635/$C$23))</f>
        <v>1.6346185093862227</v>
      </c>
      <c r="X635" s="105" t="str">
        <f>IF(R635=0,"-",IF(U635=0,FORECAST($C$8,Инклинометрия!$B$2:$B$152,Инклинометрия!$A$2:$A$152),FORECAST(R635,Инклинометрия!$B$2:$B$152,Инклинометрия!$A$2:$A$152)))</f>
        <v>-</v>
      </c>
      <c r="Y635" s="105" t="str">
        <f>IF(R635=0,"-",IF(U635=0,FORECAST($C$8-R635,Инклинометрия!$B$2:$B$152,Инклинометрия!$A$2:$A$152),0))</f>
        <v>-</v>
      </c>
      <c r="Z635" s="105" t="str">
        <f>IF(S635=0,"-",FORECAST($C$8,Инклинометрия!$B$2:$B$152,Инклинометрия!$A$2:$A$152))</f>
        <v>-</v>
      </c>
      <c r="AA635" s="105" t="str">
        <f>IF(S635=0,"-",FORECAST($C$8-S635,Инклинометрия!$B$2:$B$152,Инклинометрия!$A$2:$A$152))</f>
        <v>-</v>
      </c>
      <c r="AB635" s="105">
        <f>IF(T635=0,"-",FORECAST($C$6,Инклинометрия!$B$2:$B$152,Инклинометрия!$A$2:$A$152))</f>
        <v>1425</v>
      </c>
      <c r="AC635" s="105">
        <f>IF(R635=0,FORECAST($C$6-T635,Инклинометрия!$B$2:$B$152,Инклинометрия!$A$2:$A$152),FORECAST($C$8,Инклинометрия!$B$2:$B$152,Инклинометрия!$A$2:$A$152))</f>
        <v>1331.5528875839168</v>
      </c>
      <c r="AD635" s="107">
        <f>IF(U635=0,"-",FORECAST($C$8,Инклинометрия!$B$2:$B$152,Инклинометрия!$A$2:$A$152))</f>
        <v>1330</v>
      </c>
      <c r="AE635" s="107">
        <f>IF(U635=0,"-",FORECAST($C$8-U635,Инклинометрия!$B$2:$B$152,Инклинометрия!$A$2:$A$152))</f>
        <v>0</v>
      </c>
      <c r="AF635" s="107">
        <f>FORECAST($C$8-S635,Инклинометрия!$B$2:$B$152,Инклинометрия!$A$2:$A$152)</f>
        <v>1330</v>
      </c>
      <c r="AG635" s="107">
        <f>FORECAST($C$8-(S635+V635),Инклинометрия!$B$2:$B$152,Инклинометрия!$A$2:$A$152)</f>
        <v>0</v>
      </c>
      <c r="AH635" s="107">
        <f>IF(W635=0,"-",FORECAST($C$8+W635,Инклинометрия!$B$2:$B$152,Инклинометрия!$A$2:$A$152))</f>
        <v>1331.5528875839168</v>
      </c>
      <c r="AI635" s="107">
        <f>IF(W635=0,"-",FORECAST($C$8,Инклинометрия!$B$2:$B$152,Инклинометрия!$A$2:$A$152))</f>
        <v>1330</v>
      </c>
      <c r="AK635" s="122">
        <f>2*PI()*$C$5*(AT634-AT633)/(LN(AN634/$I$9)*$I$8/$I$7+LN($I$10/AN634)*$I$8/$I$7)</f>
        <v>0</v>
      </c>
      <c r="AL635" s="67">
        <f>AK635*(B635-B634)</f>
        <v>0</v>
      </c>
      <c r="AM635" s="23">
        <f t="shared" si="189"/>
        <v>4.3059540056097682E-2</v>
      </c>
      <c r="AN635" s="26">
        <f>AN634+AK635*(B635-B634)/(2*PI()*$C$5*AN634*$I$11)</f>
        <v>0.12986115207059001</v>
      </c>
      <c r="AO635" s="87">
        <f t="shared" si="183"/>
        <v>111242.59539450394</v>
      </c>
      <c r="AP635" s="87">
        <f>IF(R635+U635&lt;$C$8,0,32*$G$13/$C$12^2*($I$8*R635+$I$6*U635)+32*$G$14/($C$14^2-$C$13^2)*($I$8*S635+$I$6*V635))</f>
        <v>9917.5953945039291</v>
      </c>
      <c r="AQ635" s="66">
        <f>R635*$C$11*$C$9+U635*$C$11*$C$10</f>
        <v>14695380</v>
      </c>
      <c r="AR635" s="66">
        <f>S635*$C$11*$C$9+V635*$C$11*$C$10</f>
        <v>14695380</v>
      </c>
      <c r="AS635" s="87">
        <f>$C$11*(T635*$C$9+W635*$C$10)</f>
        <v>789129.61404581123</v>
      </c>
      <c r="AT635" s="45">
        <f t="shared" si="177"/>
        <v>15595752.209440315</v>
      </c>
      <c r="AU635" s="75"/>
    </row>
    <row r="636" spans="2:47" ht="15" thickBot="1" x14ac:dyDescent="0.35">
      <c r="B636" s="41">
        <f t="shared" si="184"/>
        <v>6050</v>
      </c>
      <c r="C636" s="8">
        <f t="shared" si="185"/>
        <v>60.5</v>
      </c>
      <c r="D636" s="73">
        <f t="shared" si="171"/>
        <v>80.918750000000003</v>
      </c>
      <c r="E636" s="29">
        <f t="shared" si="174"/>
        <v>4486.1098629361923</v>
      </c>
      <c r="F636" s="29">
        <f t="shared" si="178"/>
        <v>7.4150576246884157</v>
      </c>
      <c r="G636" s="29">
        <f t="shared" si="186"/>
        <v>9.9176395730207556</v>
      </c>
      <c r="H636" s="17">
        <f t="shared" si="187"/>
        <v>6000.1719416771321</v>
      </c>
      <c r="I636" s="29">
        <f t="shared" si="179"/>
        <v>2.2250485660981263</v>
      </c>
      <c r="J636" s="29">
        <f t="shared" si="180"/>
        <v>13.949340071224418</v>
      </c>
      <c r="K636" s="32">
        <f>IF((D635+L635+M635-AL635)/($C$21+$C$22)&gt;$C$8,$C$8,(D635+L635+M635-AL635)/($C$21+$C$22))</f>
        <v>1400</v>
      </c>
      <c r="L636" s="97">
        <f t="shared" si="172"/>
        <v>0</v>
      </c>
      <c r="M636" s="96">
        <f t="shared" si="173"/>
        <v>0</v>
      </c>
      <c r="N636" s="98">
        <f t="shared" si="181"/>
        <v>1.7382597742038917</v>
      </c>
      <c r="O636" s="100">
        <f t="shared" si="175"/>
        <v>4.2266987561397071</v>
      </c>
      <c r="P636" s="104">
        <f t="shared" si="182"/>
        <v>18.880500609176615</v>
      </c>
      <c r="Q636" s="102">
        <f t="shared" si="188"/>
        <v>2.8886093440366814E-2</v>
      </c>
      <c r="R636" s="106">
        <f>K636-U636</f>
        <v>0</v>
      </c>
      <c r="S636" s="106">
        <f>IF(K636-H635&lt;0,0,K636-H635)</f>
        <v>0</v>
      </c>
      <c r="T636" s="106">
        <f t="shared" si="176"/>
        <v>98.365381490613771</v>
      </c>
      <c r="U636" s="107">
        <f>IF(S636&gt;0,0,IF(U635+(F636-AL636/$C$23)*$C$22/($C$21+$C$22)&gt;$C$8,$C$8,IF(V636=$C$8,U635+(F636-AL636/$C$23)*$C$22/$C$21,U635+(F636-AL636/$C$23)*$C$22/($C$21+$C$22))))</f>
        <v>1400</v>
      </c>
      <c r="V636" s="107">
        <f>IF(S636=0,IF(V635+(F636-AL636/$C$23)*$C$22/($C$21+$C$22)&gt;$C$8,$C$8,V635+(F636-AL636/$C$23)*$C$22/($C$21+$C$22)),E636)</f>
        <v>1400</v>
      </c>
      <c r="W636" s="203">
        <f>IF(S636&gt;0,0,IF(W635+AL636/$C$23&gt;$F$23,$F$23,W635+AL636/$C$23))</f>
        <v>1.6346185093862227</v>
      </c>
      <c r="X636" s="105" t="str">
        <f>IF(R636=0,"-",IF(U636=0,FORECAST($C$8,Инклинометрия!$B$2:$B$152,Инклинометрия!$A$2:$A$152),FORECAST(R636,Инклинометрия!$B$2:$B$152,Инклинометрия!$A$2:$A$152)))</f>
        <v>-</v>
      </c>
      <c r="Y636" s="105" t="str">
        <f>IF(R636=0,"-",IF(U636=0,FORECAST($C$8-R636,Инклинометрия!$B$2:$B$152,Инклинометрия!$A$2:$A$152),0))</f>
        <v>-</v>
      </c>
      <c r="Z636" s="105" t="str">
        <f>IF(S636=0,"-",FORECAST($C$8,Инклинометрия!$B$2:$B$152,Инклинометрия!$A$2:$A$152))</f>
        <v>-</v>
      </c>
      <c r="AA636" s="105" t="str">
        <f>IF(S636=0,"-",FORECAST($C$8-S636,Инклинометрия!$B$2:$B$152,Инклинометрия!$A$2:$A$152))</f>
        <v>-</v>
      </c>
      <c r="AB636" s="105">
        <f>IF(T636=0,"-",FORECAST($C$6,Инклинометрия!$B$2:$B$152,Инклинометрия!$A$2:$A$152))</f>
        <v>1425</v>
      </c>
      <c r="AC636" s="105">
        <f>IF(R636=0,FORECAST($C$6-T636,Инклинометрия!$B$2:$B$152,Инклинометрия!$A$2:$A$152),FORECAST($C$8,Инклинометрия!$B$2:$B$152,Инклинометрия!$A$2:$A$152))</f>
        <v>1331.5528875839168</v>
      </c>
      <c r="AD636" s="107">
        <f>IF(U636=0,"-",FORECAST($C$8,Инклинометрия!$B$2:$B$152,Инклинометрия!$A$2:$A$152))</f>
        <v>1330</v>
      </c>
      <c r="AE636" s="107">
        <f>IF(U636=0,"-",FORECAST($C$8-U636,Инклинометрия!$B$2:$B$152,Инклинометрия!$A$2:$A$152))</f>
        <v>0</v>
      </c>
      <c r="AF636" s="107">
        <f>FORECAST($C$8-S636,Инклинометрия!$B$2:$B$152,Инклинометрия!$A$2:$A$152)</f>
        <v>1330</v>
      </c>
      <c r="AG636" s="107">
        <f>FORECAST($C$8-(S636+V636),Инклинометрия!$B$2:$B$152,Инклинометрия!$A$2:$A$152)</f>
        <v>0</v>
      </c>
      <c r="AH636" s="107">
        <f>IF(W636=0,"-",FORECAST($C$8+W636,Инклинометрия!$B$2:$B$152,Инклинометрия!$A$2:$A$152))</f>
        <v>1331.5528875839168</v>
      </c>
      <c r="AI636" s="107">
        <f>IF(W636=0,"-",FORECAST($C$8,Инклинометрия!$B$2:$B$152,Инклинометрия!$A$2:$A$152))</f>
        <v>1330</v>
      </c>
      <c r="AK636" s="122">
        <f>2*PI()*$C$5*(AT635-AT634)/(LN(AN635/$I$9)*$I$8/$I$7+LN($I$10/AN635)*$I$8/$I$7)</f>
        <v>0</v>
      </c>
      <c r="AL636" s="67">
        <f>AK636*(B636-B635)</f>
        <v>0</v>
      </c>
      <c r="AM636" s="23">
        <f t="shared" si="189"/>
        <v>4.3059540056097682E-2</v>
      </c>
      <c r="AN636" s="26">
        <f>AN635+AK636*(B636-B635)/(2*PI()*$C$5*AN635*$I$11)</f>
        <v>0.12986115207059001</v>
      </c>
      <c r="AO636" s="87">
        <f t="shared" si="183"/>
        <v>111242.59539450394</v>
      </c>
      <c r="AP636" s="87">
        <f>IF(R636+U636&lt;$C$8,0,32*$G$13/$C$12^2*($I$8*R636+$I$6*U636)+32*$G$14/($C$14^2-$C$13^2)*($I$8*S636+$I$6*V636))</f>
        <v>9917.5953945039291</v>
      </c>
      <c r="AQ636" s="66">
        <f>R636*$C$11*$C$9+U636*$C$11*$C$10</f>
        <v>14695380</v>
      </c>
      <c r="AR636" s="66">
        <f>S636*$C$11*$C$9+V636*$C$11*$C$10</f>
        <v>14695380</v>
      </c>
      <c r="AS636" s="87">
        <f>$C$11*(T636*$C$9+W636*$C$10)</f>
        <v>789129.61404581123</v>
      </c>
      <c r="AT636" s="45">
        <f t="shared" si="177"/>
        <v>15595752.209440315</v>
      </c>
      <c r="AU636" s="75"/>
    </row>
    <row r="637" spans="2:47" ht="15" thickBot="1" x14ac:dyDescent="0.35">
      <c r="B637" s="41">
        <f t="shared" si="184"/>
        <v>6060</v>
      </c>
      <c r="C637" s="8">
        <f t="shared" si="185"/>
        <v>60.6</v>
      </c>
      <c r="D637" s="73">
        <f t="shared" si="171"/>
        <v>81.052499999999995</v>
      </c>
      <c r="E637" s="29">
        <f t="shared" si="174"/>
        <v>4493.5249205608798</v>
      </c>
      <c r="F637" s="29">
        <f t="shared" si="178"/>
        <v>7.4150576246875062</v>
      </c>
      <c r="G637" s="29">
        <f t="shared" si="186"/>
        <v>9.9176395730195388</v>
      </c>
      <c r="H637" s="17">
        <f t="shared" si="187"/>
        <v>6010.0895812501512</v>
      </c>
      <c r="I637" s="29">
        <f t="shared" si="179"/>
        <v>2.2250485660981263</v>
      </c>
      <c r="J637" s="29">
        <f t="shared" si="180"/>
        <v>13.949340071223562</v>
      </c>
      <c r="K637" s="32">
        <f>IF((D636+L636+M636-AL636)/($C$21+$C$22)&gt;$C$8,$C$8,(D636+L636+M636-AL636)/($C$21+$C$22))</f>
        <v>1400</v>
      </c>
      <c r="L637" s="97">
        <f t="shared" si="172"/>
        <v>0</v>
      </c>
      <c r="M637" s="96">
        <f t="shared" si="173"/>
        <v>0</v>
      </c>
      <c r="N637" s="98">
        <f t="shared" si="181"/>
        <v>1.7382597742038917</v>
      </c>
      <c r="O637" s="100">
        <f t="shared" si="175"/>
        <v>4.2266987561397071</v>
      </c>
      <c r="P637" s="104">
        <f t="shared" si="182"/>
        <v>18.880500609176615</v>
      </c>
      <c r="Q637" s="102">
        <f t="shared" si="188"/>
        <v>2.8886093440366814E-2</v>
      </c>
      <c r="R637" s="106">
        <f>K637-U637</f>
        <v>0</v>
      </c>
      <c r="S637" s="106">
        <f>IF(K637-H636&lt;0,0,K637-H636)</f>
        <v>0</v>
      </c>
      <c r="T637" s="106">
        <f t="shared" si="176"/>
        <v>98.365381490613771</v>
      </c>
      <c r="U637" s="107">
        <f>IF(S637&gt;0,0,IF(U636+(F637-AL637/$C$23)*$C$22/($C$21+$C$22)&gt;$C$8,$C$8,IF(V637=$C$8,U636+(F637-AL637/$C$23)*$C$22/$C$21,U636+(F637-AL637/$C$23)*$C$22/($C$21+$C$22))))</f>
        <v>1400</v>
      </c>
      <c r="V637" s="107">
        <f>IF(S637=0,IF(V636+(F637-AL637/$C$23)*$C$22/($C$21+$C$22)&gt;$C$8,$C$8,V636+(F637-AL637/$C$23)*$C$22/($C$21+$C$22)),E637)</f>
        <v>1400</v>
      </c>
      <c r="W637" s="203">
        <f>IF(S637&gt;0,0,IF(W636+AL637/$C$23&gt;$F$23,$F$23,W636+AL637/$C$23))</f>
        <v>1.6346185093862227</v>
      </c>
      <c r="X637" s="105" t="str">
        <f>IF(R637=0,"-",IF(U637=0,FORECAST($C$8,Инклинометрия!$B$2:$B$152,Инклинометрия!$A$2:$A$152),FORECAST(R637,Инклинометрия!$B$2:$B$152,Инклинометрия!$A$2:$A$152)))</f>
        <v>-</v>
      </c>
      <c r="Y637" s="105" t="str">
        <f>IF(R637=0,"-",IF(U637=0,FORECAST($C$8-R637,Инклинометрия!$B$2:$B$152,Инклинометрия!$A$2:$A$152),0))</f>
        <v>-</v>
      </c>
      <c r="Z637" s="105" t="str">
        <f>IF(S637=0,"-",FORECAST($C$8,Инклинометрия!$B$2:$B$152,Инклинометрия!$A$2:$A$152))</f>
        <v>-</v>
      </c>
      <c r="AA637" s="105" t="str">
        <f>IF(S637=0,"-",FORECAST($C$8-S637,Инклинометрия!$B$2:$B$152,Инклинометрия!$A$2:$A$152))</f>
        <v>-</v>
      </c>
      <c r="AB637" s="105">
        <f>IF(T637=0,"-",FORECAST($C$6,Инклинометрия!$B$2:$B$152,Инклинометрия!$A$2:$A$152))</f>
        <v>1425</v>
      </c>
      <c r="AC637" s="105">
        <f>IF(R637=0,FORECAST($C$6-T637,Инклинометрия!$B$2:$B$152,Инклинометрия!$A$2:$A$152),FORECAST($C$8,Инклинометрия!$B$2:$B$152,Инклинометрия!$A$2:$A$152))</f>
        <v>1331.5528875839168</v>
      </c>
      <c r="AD637" s="107">
        <f>IF(U637=0,"-",FORECAST($C$8,Инклинометрия!$B$2:$B$152,Инклинометрия!$A$2:$A$152))</f>
        <v>1330</v>
      </c>
      <c r="AE637" s="107">
        <f>IF(U637=0,"-",FORECAST($C$8-U637,Инклинометрия!$B$2:$B$152,Инклинометрия!$A$2:$A$152))</f>
        <v>0</v>
      </c>
      <c r="AF637" s="107">
        <f>FORECAST($C$8-S637,Инклинометрия!$B$2:$B$152,Инклинометрия!$A$2:$A$152)</f>
        <v>1330</v>
      </c>
      <c r="AG637" s="107">
        <f>FORECAST($C$8-(S637+V637),Инклинометрия!$B$2:$B$152,Инклинометрия!$A$2:$A$152)</f>
        <v>0</v>
      </c>
      <c r="AH637" s="107">
        <f>IF(W637=0,"-",FORECAST($C$8+W637,Инклинометрия!$B$2:$B$152,Инклинометрия!$A$2:$A$152))</f>
        <v>1331.5528875839168</v>
      </c>
      <c r="AI637" s="107">
        <f>IF(W637=0,"-",FORECAST($C$8,Инклинометрия!$B$2:$B$152,Инклинометрия!$A$2:$A$152))</f>
        <v>1330</v>
      </c>
      <c r="AK637" s="122">
        <f>2*PI()*$C$5*(AT636-AT635)/(LN(AN636/$I$9)*$I$8/$I$7+LN($I$10/AN636)*$I$8/$I$7)</f>
        <v>0</v>
      </c>
      <c r="AL637" s="67">
        <f>AK637*(B637-B636)</f>
        <v>0</v>
      </c>
      <c r="AM637" s="23">
        <f t="shared" si="189"/>
        <v>4.3059540056097682E-2</v>
      </c>
      <c r="AN637" s="26">
        <f>AN636+AK637*(B637-B636)/(2*PI()*$C$5*AN636*$I$11)</f>
        <v>0.12986115207059001</v>
      </c>
      <c r="AO637" s="87">
        <f t="shared" si="183"/>
        <v>111242.59539450394</v>
      </c>
      <c r="AP637" s="87">
        <f>IF(R637+U637&lt;$C$8,0,32*$G$13/$C$12^2*($I$8*R637+$I$6*U637)+32*$G$14/($C$14^2-$C$13^2)*($I$8*S637+$I$6*V637))</f>
        <v>9917.5953945039291</v>
      </c>
      <c r="AQ637" s="66">
        <f>R637*$C$11*$C$9+U637*$C$11*$C$10</f>
        <v>14695380</v>
      </c>
      <c r="AR637" s="66">
        <f>S637*$C$11*$C$9+V637*$C$11*$C$10</f>
        <v>14695380</v>
      </c>
      <c r="AS637" s="87">
        <f>$C$11*(T637*$C$9+W637*$C$10)</f>
        <v>789129.61404581123</v>
      </c>
      <c r="AT637" s="45">
        <f t="shared" si="177"/>
        <v>15595752.209440315</v>
      </c>
      <c r="AU637" s="75"/>
    </row>
    <row r="638" spans="2:47" ht="15" thickBot="1" x14ac:dyDescent="0.35">
      <c r="B638" s="41">
        <f t="shared" si="184"/>
        <v>6070</v>
      </c>
      <c r="C638" s="8">
        <f t="shared" si="185"/>
        <v>60.7</v>
      </c>
      <c r="D638" s="73">
        <f t="shared" si="171"/>
        <v>81.186250000000001</v>
      </c>
      <c r="E638" s="29">
        <f t="shared" si="174"/>
        <v>4500.9399781855682</v>
      </c>
      <c r="F638" s="29">
        <f t="shared" si="178"/>
        <v>7.4150576246884157</v>
      </c>
      <c r="G638" s="29">
        <f t="shared" si="186"/>
        <v>9.9176395730207556</v>
      </c>
      <c r="H638" s="17">
        <f t="shared" si="187"/>
        <v>6020.0072208231722</v>
      </c>
      <c r="I638" s="29">
        <f t="shared" si="179"/>
        <v>2.2250485660981263</v>
      </c>
      <c r="J638" s="29">
        <f t="shared" si="180"/>
        <v>13.949340071224418</v>
      </c>
      <c r="K638" s="32">
        <f>IF((D637+L637+M637-AL637)/($C$21+$C$22)&gt;$C$8,$C$8,(D637+L637+M637-AL637)/($C$21+$C$22))</f>
        <v>1400</v>
      </c>
      <c r="L638" s="97">
        <f t="shared" si="172"/>
        <v>0</v>
      </c>
      <c r="M638" s="96">
        <f t="shared" si="173"/>
        <v>0</v>
      </c>
      <c r="N638" s="98">
        <f t="shared" si="181"/>
        <v>1.7382597742038917</v>
      </c>
      <c r="O638" s="100">
        <f t="shared" si="175"/>
        <v>4.2266987561397071</v>
      </c>
      <c r="P638" s="104">
        <f t="shared" si="182"/>
        <v>18.880500609176615</v>
      </c>
      <c r="Q638" s="102">
        <f t="shared" si="188"/>
        <v>2.8886093440366814E-2</v>
      </c>
      <c r="R638" s="106">
        <f>K638-U638</f>
        <v>0</v>
      </c>
      <c r="S638" s="106">
        <f>IF(K638-H637&lt;0,0,K638-H637)</f>
        <v>0</v>
      </c>
      <c r="T638" s="106">
        <f t="shared" si="176"/>
        <v>98.365381490613771</v>
      </c>
      <c r="U638" s="107">
        <f>IF(S638&gt;0,0,IF(U637+(F638-AL638/$C$23)*$C$22/($C$21+$C$22)&gt;$C$8,$C$8,IF(V638=$C$8,U637+(F638-AL638/$C$23)*$C$22/$C$21,U637+(F638-AL638/$C$23)*$C$22/($C$21+$C$22))))</f>
        <v>1400</v>
      </c>
      <c r="V638" s="107">
        <f>IF(S638=0,IF(V637+(F638-AL638/$C$23)*$C$22/($C$21+$C$22)&gt;$C$8,$C$8,V637+(F638-AL638/$C$23)*$C$22/($C$21+$C$22)),E638)</f>
        <v>1400</v>
      </c>
      <c r="W638" s="203">
        <f>IF(S638&gt;0,0,IF(W637+AL638/$C$23&gt;$F$23,$F$23,W637+AL638/$C$23))</f>
        <v>1.6346185093862227</v>
      </c>
      <c r="X638" s="105" t="str">
        <f>IF(R638=0,"-",IF(U638=0,FORECAST($C$8,Инклинометрия!$B$2:$B$152,Инклинометрия!$A$2:$A$152),FORECAST(R638,Инклинометрия!$B$2:$B$152,Инклинометрия!$A$2:$A$152)))</f>
        <v>-</v>
      </c>
      <c r="Y638" s="105" t="str">
        <f>IF(R638=0,"-",IF(U638=0,FORECAST($C$8-R638,Инклинометрия!$B$2:$B$152,Инклинометрия!$A$2:$A$152),0))</f>
        <v>-</v>
      </c>
      <c r="Z638" s="105" t="str">
        <f>IF(S638=0,"-",FORECAST($C$8,Инклинометрия!$B$2:$B$152,Инклинометрия!$A$2:$A$152))</f>
        <v>-</v>
      </c>
      <c r="AA638" s="105" t="str">
        <f>IF(S638=0,"-",FORECAST($C$8-S638,Инклинометрия!$B$2:$B$152,Инклинометрия!$A$2:$A$152))</f>
        <v>-</v>
      </c>
      <c r="AB638" s="105">
        <f>IF(T638=0,"-",FORECAST($C$6,Инклинометрия!$B$2:$B$152,Инклинометрия!$A$2:$A$152))</f>
        <v>1425</v>
      </c>
      <c r="AC638" s="105">
        <f>IF(R638=0,FORECAST($C$6-T638,Инклинометрия!$B$2:$B$152,Инклинометрия!$A$2:$A$152),FORECAST($C$8,Инклинометрия!$B$2:$B$152,Инклинометрия!$A$2:$A$152))</f>
        <v>1331.5528875839168</v>
      </c>
      <c r="AD638" s="107">
        <f>IF(U638=0,"-",FORECAST($C$8,Инклинометрия!$B$2:$B$152,Инклинометрия!$A$2:$A$152))</f>
        <v>1330</v>
      </c>
      <c r="AE638" s="107">
        <f>IF(U638=0,"-",FORECAST($C$8-U638,Инклинометрия!$B$2:$B$152,Инклинометрия!$A$2:$A$152))</f>
        <v>0</v>
      </c>
      <c r="AF638" s="107">
        <f>FORECAST($C$8-S638,Инклинометрия!$B$2:$B$152,Инклинометрия!$A$2:$A$152)</f>
        <v>1330</v>
      </c>
      <c r="AG638" s="107">
        <f>FORECAST($C$8-(S638+V638),Инклинометрия!$B$2:$B$152,Инклинометрия!$A$2:$A$152)</f>
        <v>0</v>
      </c>
      <c r="AH638" s="107">
        <f>IF(W638=0,"-",FORECAST($C$8+W638,Инклинометрия!$B$2:$B$152,Инклинометрия!$A$2:$A$152))</f>
        <v>1331.5528875839168</v>
      </c>
      <c r="AI638" s="107">
        <f>IF(W638=0,"-",FORECAST($C$8,Инклинометрия!$B$2:$B$152,Инклинометрия!$A$2:$A$152))</f>
        <v>1330</v>
      </c>
      <c r="AK638" s="122">
        <f>2*PI()*$C$5*(AT637-AT636)/(LN(AN637/$I$9)*$I$8/$I$7+LN($I$10/AN637)*$I$8/$I$7)</f>
        <v>0</v>
      </c>
      <c r="AL638" s="67">
        <f>AK638*(B638-B637)</f>
        <v>0</v>
      </c>
      <c r="AM638" s="23">
        <f t="shared" si="189"/>
        <v>4.3059540056097682E-2</v>
      </c>
      <c r="AN638" s="26">
        <f>AN637+AK638*(B638-B637)/(2*PI()*$C$5*AN637*$I$11)</f>
        <v>0.12986115207059001</v>
      </c>
      <c r="AO638" s="87">
        <f t="shared" si="183"/>
        <v>111242.59539450394</v>
      </c>
      <c r="AP638" s="87">
        <f>IF(R638+U638&lt;$C$8,0,32*$G$13/$C$12^2*($I$8*R638+$I$6*U638)+32*$G$14/($C$14^2-$C$13^2)*($I$8*S638+$I$6*V638))</f>
        <v>9917.5953945039291</v>
      </c>
      <c r="AQ638" s="66">
        <f>R638*$C$11*$C$9+U638*$C$11*$C$10</f>
        <v>14695380</v>
      </c>
      <c r="AR638" s="66">
        <f>S638*$C$11*$C$9+V638*$C$11*$C$10</f>
        <v>14695380</v>
      </c>
      <c r="AS638" s="87">
        <f>$C$11*(T638*$C$9+W638*$C$10)</f>
        <v>789129.61404581123</v>
      </c>
      <c r="AT638" s="45">
        <f t="shared" si="177"/>
        <v>15595752.209440315</v>
      </c>
      <c r="AU638" s="75"/>
    </row>
    <row r="639" spans="2:47" ht="15" thickBot="1" x14ac:dyDescent="0.35">
      <c r="B639" s="41">
        <f t="shared" si="184"/>
        <v>6080</v>
      </c>
      <c r="C639" s="8">
        <f t="shared" si="185"/>
        <v>60.800000000000004</v>
      </c>
      <c r="D639" s="73">
        <f t="shared" si="171"/>
        <v>81.320000000000007</v>
      </c>
      <c r="E639" s="29">
        <f t="shared" si="174"/>
        <v>4508.3550358102566</v>
      </c>
      <c r="F639" s="29">
        <f t="shared" si="178"/>
        <v>7.4150576246884157</v>
      </c>
      <c r="G639" s="29">
        <f t="shared" si="186"/>
        <v>9.9176395730207556</v>
      </c>
      <c r="H639" s="17">
        <f t="shared" si="187"/>
        <v>6029.9248603961933</v>
      </c>
      <c r="I639" s="29">
        <f t="shared" si="179"/>
        <v>2.2250485660981263</v>
      </c>
      <c r="J639" s="29">
        <f t="shared" si="180"/>
        <v>13.949340071224418</v>
      </c>
      <c r="K639" s="32">
        <f>IF((D638+L638+M638-AL638)/($C$21+$C$22)&gt;$C$8,$C$8,(D638+L638+M638-AL638)/($C$21+$C$22))</f>
        <v>1400</v>
      </c>
      <c r="L639" s="97">
        <f t="shared" si="172"/>
        <v>0</v>
      </c>
      <c r="M639" s="96">
        <f t="shared" si="173"/>
        <v>0</v>
      </c>
      <c r="N639" s="98">
        <f t="shared" si="181"/>
        <v>1.7382597742038917</v>
      </c>
      <c r="O639" s="100">
        <f t="shared" si="175"/>
        <v>4.2266987561397071</v>
      </c>
      <c r="P639" s="104">
        <f t="shared" si="182"/>
        <v>18.880500609176615</v>
      </c>
      <c r="Q639" s="102">
        <f t="shared" si="188"/>
        <v>2.8886093440366814E-2</v>
      </c>
      <c r="R639" s="106">
        <f>K639-U639</f>
        <v>0</v>
      </c>
      <c r="S639" s="106">
        <f>IF(K639-H638&lt;0,0,K639-H638)</f>
        <v>0</v>
      </c>
      <c r="T639" s="106">
        <f t="shared" si="176"/>
        <v>98.365381490613771</v>
      </c>
      <c r="U639" s="107">
        <f>IF(S639&gt;0,0,IF(U638+(F639-AL639/$C$23)*$C$22/($C$21+$C$22)&gt;$C$8,$C$8,IF(V639=$C$8,U638+(F639-AL639/$C$23)*$C$22/$C$21,U638+(F639-AL639/$C$23)*$C$22/($C$21+$C$22))))</f>
        <v>1400</v>
      </c>
      <c r="V639" s="107">
        <f>IF(S639=0,IF(V638+(F639-AL639/$C$23)*$C$22/($C$21+$C$22)&gt;$C$8,$C$8,V638+(F639-AL639/$C$23)*$C$22/($C$21+$C$22)),E639)</f>
        <v>1400</v>
      </c>
      <c r="W639" s="203">
        <f>IF(S639&gt;0,0,IF(W638+AL639/$C$23&gt;$F$23,$F$23,W638+AL639/$C$23))</f>
        <v>1.6346185093862227</v>
      </c>
      <c r="X639" s="105" t="str">
        <f>IF(R639=0,"-",IF(U639=0,FORECAST($C$8,Инклинометрия!$B$2:$B$152,Инклинометрия!$A$2:$A$152),FORECAST(R639,Инклинометрия!$B$2:$B$152,Инклинометрия!$A$2:$A$152)))</f>
        <v>-</v>
      </c>
      <c r="Y639" s="105" t="str">
        <f>IF(R639=0,"-",IF(U639=0,FORECAST($C$8-R639,Инклинометрия!$B$2:$B$152,Инклинометрия!$A$2:$A$152),0))</f>
        <v>-</v>
      </c>
      <c r="Z639" s="105" t="str">
        <f>IF(S639=0,"-",FORECAST($C$8,Инклинометрия!$B$2:$B$152,Инклинометрия!$A$2:$A$152))</f>
        <v>-</v>
      </c>
      <c r="AA639" s="105" t="str">
        <f>IF(S639=0,"-",FORECAST($C$8-S639,Инклинометрия!$B$2:$B$152,Инклинометрия!$A$2:$A$152))</f>
        <v>-</v>
      </c>
      <c r="AB639" s="105">
        <f>IF(T639=0,"-",FORECAST($C$6,Инклинометрия!$B$2:$B$152,Инклинометрия!$A$2:$A$152))</f>
        <v>1425</v>
      </c>
      <c r="AC639" s="105">
        <f>IF(R639=0,FORECAST($C$6-T639,Инклинометрия!$B$2:$B$152,Инклинометрия!$A$2:$A$152),FORECAST($C$8,Инклинометрия!$B$2:$B$152,Инклинометрия!$A$2:$A$152))</f>
        <v>1331.5528875839168</v>
      </c>
      <c r="AD639" s="107">
        <f>IF(U639=0,"-",FORECAST($C$8,Инклинометрия!$B$2:$B$152,Инклинометрия!$A$2:$A$152))</f>
        <v>1330</v>
      </c>
      <c r="AE639" s="107">
        <f>IF(U639=0,"-",FORECAST($C$8-U639,Инклинометрия!$B$2:$B$152,Инклинометрия!$A$2:$A$152))</f>
        <v>0</v>
      </c>
      <c r="AF639" s="107">
        <f>FORECAST($C$8-S639,Инклинометрия!$B$2:$B$152,Инклинометрия!$A$2:$A$152)</f>
        <v>1330</v>
      </c>
      <c r="AG639" s="107">
        <f>FORECAST($C$8-(S639+V639),Инклинометрия!$B$2:$B$152,Инклинометрия!$A$2:$A$152)</f>
        <v>0</v>
      </c>
      <c r="AH639" s="107">
        <f>IF(W639=0,"-",FORECAST($C$8+W639,Инклинометрия!$B$2:$B$152,Инклинометрия!$A$2:$A$152))</f>
        <v>1331.5528875839168</v>
      </c>
      <c r="AI639" s="107">
        <f>IF(W639=0,"-",FORECAST($C$8,Инклинометрия!$B$2:$B$152,Инклинометрия!$A$2:$A$152))</f>
        <v>1330</v>
      </c>
      <c r="AK639" s="122">
        <f>2*PI()*$C$5*(AT638-AT637)/(LN(AN638/$I$9)*$I$8/$I$7+LN($I$10/AN638)*$I$8/$I$7)</f>
        <v>0</v>
      </c>
      <c r="AL639" s="67">
        <f>AK639*(B639-B638)</f>
        <v>0</v>
      </c>
      <c r="AM639" s="23">
        <f t="shared" si="189"/>
        <v>4.3059540056097682E-2</v>
      </c>
      <c r="AN639" s="26">
        <f>AN638+AK639*(B639-B638)/(2*PI()*$C$5*AN638*$I$11)</f>
        <v>0.12986115207059001</v>
      </c>
      <c r="AO639" s="87">
        <f t="shared" si="183"/>
        <v>111242.59539450394</v>
      </c>
      <c r="AP639" s="87">
        <f>IF(R639+U639&lt;$C$8,0,32*$G$13/$C$12^2*($I$8*R639+$I$6*U639)+32*$G$14/($C$14^2-$C$13^2)*($I$8*S639+$I$6*V639))</f>
        <v>9917.5953945039291</v>
      </c>
      <c r="AQ639" s="66">
        <f>R639*$C$11*$C$9+U639*$C$11*$C$10</f>
        <v>14695380</v>
      </c>
      <c r="AR639" s="66">
        <f>S639*$C$11*$C$9+V639*$C$11*$C$10</f>
        <v>14695380</v>
      </c>
      <c r="AS639" s="87">
        <f>$C$11*(T639*$C$9+W639*$C$10)</f>
        <v>789129.61404581123</v>
      </c>
      <c r="AT639" s="45">
        <f t="shared" si="177"/>
        <v>15595752.209440315</v>
      </c>
      <c r="AU639" s="75"/>
    </row>
    <row r="640" spans="2:47" ht="15" thickBot="1" x14ac:dyDescent="0.35">
      <c r="B640" s="41">
        <f t="shared" si="184"/>
        <v>6090</v>
      </c>
      <c r="C640" s="8">
        <f t="shared" si="185"/>
        <v>60.9</v>
      </c>
      <c r="D640" s="73">
        <f t="shared" si="171"/>
        <v>81.453749999999999</v>
      </c>
      <c r="E640" s="29">
        <f t="shared" si="174"/>
        <v>4515.7700934349441</v>
      </c>
      <c r="F640" s="29">
        <f t="shared" si="178"/>
        <v>7.4150576246875062</v>
      </c>
      <c r="G640" s="29">
        <f t="shared" si="186"/>
        <v>9.9176395730195388</v>
      </c>
      <c r="H640" s="17">
        <f t="shared" si="187"/>
        <v>6039.8424999692124</v>
      </c>
      <c r="I640" s="29">
        <f t="shared" si="179"/>
        <v>2.2250485660981263</v>
      </c>
      <c r="J640" s="29">
        <f t="shared" si="180"/>
        <v>13.949340071223562</v>
      </c>
      <c r="K640" s="32">
        <f>IF((D639+L639+M639-AL639)/($C$21+$C$22)&gt;$C$8,$C$8,(D639+L639+M639-AL639)/($C$21+$C$22))</f>
        <v>1400</v>
      </c>
      <c r="L640" s="97">
        <f t="shared" si="172"/>
        <v>0</v>
      </c>
      <c r="M640" s="96">
        <f t="shared" si="173"/>
        <v>0</v>
      </c>
      <c r="N640" s="98">
        <f t="shared" si="181"/>
        <v>1.7382597742038917</v>
      </c>
      <c r="O640" s="100">
        <f t="shared" si="175"/>
        <v>4.2266987561397071</v>
      </c>
      <c r="P640" s="104">
        <f t="shared" si="182"/>
        <v>18.880500609176615</v>
      </c>
      <c r="Q640" s="102">
        <f t="shared" si="188"/>
        <v>2.8886093440366814E-2</v>
      </c>
      <c r="R640" s="106">
        <f>K640-U640</f>
        <v>0</v>
      </c>
      <c r="S640" s="106">
        <f>IF(K640-H639&lt;0,0,K640-H639)</f>
        <v>0</v>
      </c>
      <c r="T640" s="106">
        <f t="shared" si="176"/>
        <v>98.365381490613771</v>
      </c>
      <c r="U640" s="107">
        <f>IF(S640&gt;0,0,IF(U639+(F640-AL640/$C$23)*$C$22/($C$21+$C$22)&gt;$C$8,$C$8,IF(V640=$C$8,U639+(F640-AL640/$C$23)*$C$22/$C$21,U639+(F640-AL640/$C$23)*$C$22/($C$21+$C$22))))</f>
        <v>1400</v>
      </c>
      <c r="V640" s="107">
        <f>IF(S640=0,IF(V639+(F640-AL640/$C$23)*$C$22/($C$21+$C$22)&gt;$C$8,$C$8,V639+(F640-AL640/$C$23)*$C$22/($C$21+$C$22)),E640)</f>
        <v>1400</v>
      </c>
      <c r="W640" s="203">
        <f>IF(S640&gt;0,0,IF(W639+AL640/$C$23&gt;$F$23,$F$23,W639+AL640/$C$23))</f>
        <v>1.6346185093862227</v>
      </c>
      <c r="X640" s="105" t="str">
        <f>IF(R640=0,"-",IF(U640=0,FORECAST($C$8,Инклинометрия!$B$2:$B$152,Инклинометрия!$A$2:$A$152),FORECAST(R640,Инклинометрия!$B$2:$B$152,Инклинометрия!$A$2:$A$152)))</f>
        <v>-</v>
      </c>
      <c r="Y640" s="105" t="str">
        <f>IF(R640=0,"-",IF(U640=0,FORECAST($C$8-R640,Инклинометрия!$B$2:$B$152,Инклинометрия!$A$2:$A$152),0))</f>
        <v>-</v>
      </c>
      <c r="Z640" s="105" t="str">
        <f>IF(S640=0,"-",FORECAST($C$8,Инклинометрия!$B$2:$B$152,Инклинометрия!$A$2:$A$152))</f>
        <v>-</v>
      </c>
      <c r="AA640" s="105" t="str">
        <f>IF(S640=0,"-",FORECAST($C$8-S640,Инклинометрия!$B$2:$B$152,Инклинометрия!$A$2:$A$152))</f>
        <v>-</v>
      </c>
      <c r="AB640" s="105">
        <f>IF(T640=0,"-",FORECAST($C$6,Инклинометрия!$B$2:$B$152,Инклинометрия!$A$2:$A$152))</f>
        <v>1425</v>
      </c>
      <c r="AC640" s="105">
        <f>IF(R640=0,FORECAST($C$6-T640,Инклинометрия!$B$2:$B$152,Инклинометрия!$A$2:$A$152),FORECAST($C$8,Инклинометрия!$B$2:$B$152,Инклинометрия!$A$2:$A$152))</f>
        <v>1331.5528875839168</v>
      </c>
      <c r="AD640" s="107">
        <f>IF(U640=0,"-",FORECAST($C$8,Инклинометрия!$B$2:$B$152,Инклинометрия!$A$2:$A$152))</f>
        <v>1330</v>
      </c>
      <c r="AE640" s="107">
        <f>IF(U640=0,"-",FORECAST($C$8-U640,Инклинометрия!$B$2:$B$152,Инклинометрия!$A$2:$A$152))</f>
        <v>0</v>
      </c>
      <c r="AF640" s="107">
        <f>FORECAST($C$8-S640,Инклинометрия!$B$2:$B$152,Инклинометрия!$A$2:$A$152)</f>
        <v>1330</v>
      </c>
      <c r="AG640" s="107">
        <f>FORECAST($C$8-(S640+V640),Инклинометрия!$B$2:$B$152,Инклинометрия!$A$2:$A$152)</f>
        <v>0</v>
      </c>
      <c r="AH640" s="107">
        <f>IF(W640=0,"-",FORECAST($C$8+W640,Инклинометрия!$B$2:$B$152,Инклинометрия!$A$2:$A$152))</f>
        <v>1331.5528875839168</v>
      </c>
      <c r="AI640" s="107">
        <f>IF(W640=0,"-",FORECAST($C$8,Инклинометрия!$B$2:$B$152,Инклинометрия!$A$2:$A$152))</f>
        <v>1330</v>
      </c>
      <c r="AK640" s="122">
        <f>2*PI()*$C$5*(AT639-AT638)/(LN(AN639/$I$9)*$I$8/$I$7+LN($I$10/AN639)*$I$8/$I$7)</f>
        <v>0</v>
      </c>
      <c r="AL640" s="67">
        <f>AK640*(B640-B639)</f>
        <v>0</v>
      </c>
      <c r="AM640" s="23">
        <f t="shared" si="189"/>
        <v>4.3059540056097682E-2</v>
      </c>
      <c r="AN640" s="26">
        <f>AN639+AK640*(B640-B639)/(2*PI()*$C$5*AN639*$I$11)</f>
        <v>0.12986115207059001</v>
      </c>
      <c r="AO640" s="87">
        <f t="shared" si="183"/>
        <v>111242.59539450394</v>
      </c>
      <c r="AP640" s="87">
        <f>IF(R640+U640&lt;$C$8,0,32*$G$13/$C$12^2*($I$8*R640+$I$6*U640)+32*$G$14/($C$14^2-$C$13^2)*($I$8*S640+$I$6*V640))</f>
        <v>9917.5953945039291</v>
      </c>
      <c r="AQ640" s="66">
        <f>R640*$C$11*$C$9+U640*$C$11*$C$10</f>
        <v>14695380</v>
      </c>
      <c r="AR640" s="66">
        <f>S640*$C$11*$C$9+V640*$C$11*$C$10</f>
        <v>14695380</v>
      </c>
      <c r="AS640" s="87">
        <f>$C$11*(T640*$C$9+W640*$C$10)</f>
        <v>789129.61404581123</v>
      </c>
      <c r="AT640" s="45">
        <f t="shared" si="177"/>
        <v>15595752.209440315</v>
      </c>
      <c r="AU640" s="75"/>
    </row>
    <row r="641" spans="2:47" ht="15" thickBot="1" x14ac:dyDescent="0.35">
      <c r="B641" s="41">
        <f t="shared" si="184"/>
        <v>6100</v>
      </c>
      <c r="C641" s="8">
        <f t="shared" si="185"/>
        <v>61</v>
      </c>
      <c r="D641" s="73">
        <f t="shared" si="171"/>
        <v>81.587500000000006</v>
      </c>
      <c r="E641" s="29">
        <f t="shared" si="174"/>
        <v>4523.1851510596316</v>
      </c>
      <c r="F641" s="29">
        <f t="shared" si="178"/>
        <v>7.4150576246875062</v>
      </c>
      <c r="G641" s="29">
        <f t="shared" si="186"/>
        <v>9.9176395730195388</v>
      </c>
      <c r="H641" s="17">
        <f t="shared" si="187"/>
        <v>6049.7601395422316</v>
      </c>
      <c r="I641" s="29">
        <f t="shared" si="179"/>
        <v>2.2250485660981263</v>
      </c>
      <c r="J641" s="29">
        <f t="shared" si="180"/>
        <v>13.949340071223562</v>
      </c>
      <c r="K641" s="32">
        <f>IF((D640+L640+M640-AL640)/($C$21+$C$22)&gt;$C$8,$C$8,(D640+L640+M640-AL640)/($C$21+$C$22))</f>
        <v>1400</v>
      </c>
      <c r="L641" s="97">
        <f t="shared" si="172"/>
        <v>0</v>
      </c>
      <c r="M641" s="96">
        <f t="shared" si="173"/>
        <v>0</v>
      </c>
      <c r="N641" s="98">
        <f t="shared" si="181"/>
        <v>1.7382597742038917</v>
      </c>
      <c r="O641" s="100">
        <f t="shared" si="175"/>
        <v>4.2266987561397071</v>
      </c>
      <c r="P641" s="104">
        <f t="shared" si="182"/>
        <v>18.880500609176615</v>
      </c>
      <c r="Q641" s="102">
        <f t="shared" si="188"/>
        <v>2.8886093440366814E-2</v>
      </c>
      <c r="R641" s="106">
        <f>K641-U641</f>
        <v>0</v>
      </c>
      <c r="S641" s="106">
        <f>IF(K641-H640&lt;0,0,K641-H640)</f>
        <v>0</v>
      </c>
      <c r="T641" s="106">
        <f t="shared" si="176"/>
        <v>98.365381490613771</v>
      </c>
      <c r="U641" s="107">
        <f>IF(S641&gt;0,0,IF(U640+(F641-AL641/$C$23)*$C$22/($C$21+$C$22)&gt;$C$8,$C$8,IF(V641=$C$8,U640+(F641-AL641/$C$23)*$C$22/$C$21,U640+(F641-AL641/$C$23)*$C$22/($C$21+$C$22))))</f>
        <v>1400</v>
      </c>
      <c r="V641" s="107">
        <f>IF(S641=0,IF(V640+(F641-AL641/$C$23)*$C$22/($C$21+$C$22)&gt;$C$8,$C$8,V640+(F641-AL641/$C$23)*$C$22/($C$21+$C$22)),E641)</f>
        <v>1400</v>
      </c>
      <c r="W641" s="203">
        <f>IF(S641&gt;0,0,IF(W640+AL641/$C$23&gt;$F$23,$F$23,W640+AL641/$C$23))</f>
        <v>1.6346185093862227</v>
      </c>
      <c r="X641" s="105" t="str">
        <f>IF(R641=0,"-",IF(U641=0,FORECAST($C$8,Инклинометрия!$B$2:$B$152,Инклинометрия!$A$2:$A$152),FORECAST(R641,Инклинометрия!$B$2:$B$152,Инклинометрия!$A$2:$A$152)))</f>
        <v>-</v>
      </c>
      <c r="Y641" s="105" t="str">
        <f>IF(R641=0,"-",IF(U641=0,FORECAST($C$8-R641,Инклинометрия!$B$2:$B$152,Инклинометрия!$A$2:$A$152),0))</f>
        <v>-</v>
      </c>
      <c r="Z641" s="105" t="str">
        <f>IF(S641=0,"-",FORECAST($C$8,Инклинометрия!$B$2:$B$152,Инклинометрия!$A$2:$A$152))</f>
        <v>-</v>
      </c>
      <c r="AA641" s="105" t="str">
        <f>IF(S641=0,"-",FORECAST($C$8-S641,Инклинометрия!$B$2:$B$152,Инклинометрия!$A$2:$A$152))</f>
        <v>-</v>
      </c>
      <c r="AB641" s="105">
        <f>IF(T641=0,"-",FORECAST($C$6,Инклинометрия!$B$2:$B$152,Инклинометрия!$A$2:$A$152))</f>
        <v>1425</v>
      </c>
      <c r="AC641" s="105">
        <f>IF(R641=0,FORECAST($C$6-T641,Инклинометрия!$B$2:$B$152,Инклинометрия!$A$2:$A$152),FORECAST($C$8,Инклинометрия!$B$2:$B$152,Инклинометрия!$A$2:$A$152))</f>
        <v>1331.5528875839168</v>
      </c>
      <c r="AD641" s="107">
        <f>IF(U641=0,"-",FORECAST($C$8,Инклинометрия!$B$2:$B$152,Инклинометрия!$A$2:$A$152))</f>
        <v>1330</v>
      </c>
      <c r="AE641" s="107">
        <f>IF(U641=0,"-",FORECAST($C$8-U641,Инклинометрия!$B$2:$B$152,Инклинометрия!$A$2:$A$152))</f>
        <v>0</v>
      </c>
      <c r="AF641" s="107">
        <f>FORECAST($C$8-S641,Инклинометрия!$B$2:$B$152,Инклинометрия!$A$2:$A$152)</f>
        <v>1330</v>
      </c>
      <c r="AG641" s="107">
        <f>FORECAST($C$8-(S641+V641),Инклинометрия!$B$2:$B$152,Инклинометрия!$A$2:$A$152)</f>
        <v>0</v>
      </c>
      <c r="AH641" s="107">
        <f>IF(W641=0,"-",FORECAST($C$8+W641,Инклинометрия!$B$2:$B$152,Инклинометрия!$A$2:$A$152))</f>
        <v>1331.5528875839168</v>
      </c>
      <c r="AI641" s="107">
        <f>IF(W641=0,"-",FORECAST($C$8,Инклинометрия!$B$2:$B$152,Инклинометрия!$A$2:$A$152))</f>
        <v>1330</v>
      </c>
      <c r="AK641" s="122">
        <f>2*PI()*$C$5*(AT640-AT639)/(LN(AN640/$I$9)*$I$8/$I$7+LN($I$10/AN640)*$I$8/$I$7)</f>
        <v>0</v>
      </c>
      <c r="AL641" s="67">
        <f>AK641*(B641-B640)</f>
        <v>0</v>
      </c>
      <c r="AM641" s="23">
        <f t="shared" si="189"/>
        <v>4.3059540056097682E-2</v>
      </c>
      <c r="AN641" s="26">
        <f>AN640+AK641*(B641-B640)/(2*PI()*$C$5*AN640*$I$11)</f>
        <v>0.12986115207059001</v>
      </c>
      <c r="AO641" s="87">
        <f t="shared" si="183"/>
        <v>111242.59539450394</v>
      </c>
      <c r="AP641" s="87">
        <f>IF(R641+U641&lt;$C$8,0,32*$G$13/$C$12^2*($I$8*R641+$I$6*U641)+32*$G$14/($C$14^2-$C$13^2)*($I$8*S641+$I$6*V641))</f>
        <v>9917.5953945039291</v>
      </c>
      <c r="AQ641" s="66">
        <f>R641*$C$11*$C$9+U641*$C$11*$C$10</f>
        <v>14695380</v>
      </c>
      <c r="AR641" s="66">
        <f>S641*$C$11*$C$9+V641*$C$11*$C$10</f>
        <v>14695380</v>
      </c>
      <c r="AS641" s="87">
        <f>$C$11*(T641*$C$9+W641*$C$10)</f>
        <v>789129.61404581123</v>
      </c>
      <c r="AT641" s="45">
        <f t="shared" si="177"/>
        <v>15595752.209440315</v>
      </c>
      <c r="AU641" s="75"/>
    </row>
    <row r="642" spans="2:47" ht="15" thickBot="1" x14ac:dyDescent="0.35">
      <c r="B642" s="41">
        <f t="shared" si="184"/>
        <v>6110</v>
      </c>
      <c r="C642" s="8">
        <f t="shared" si="185"/>
        <v>61.1</v>
      </c>
      <c r="D642" s="73">
        <f t="shared" si="171"/>
        <v>81.721249999999998</v>
      </c>
      <c r="E642" s="29">
        <f t="shared" si="174"/>
        <v>4530.60020868432</v>
      </c>
      <c r="F642" s="29">
        <f t="shared" si="178"/>
        <v>7.4150576246884157</v>
      </c>
      <c r="G642" s="29">
        <f t="shared" si="186"/>
        <v>9.9176395730207556</v>
      </c>
      <c r="H642" s="17">
        <f t="shared" si="187"/>
        <v>6059.6777791152526</v>
      </c>
      <c r="I642" s="29">
        <f t="shared" si="179"/>
        <v>2.2250485660981263</v>
      </c>
      <c r="J642" s="29">
        <f t="shared" si="180"/>
        <v>13.949340071224418</v>
      </c>
      <c r="K642" s="32">
        <f>IF((D641+L641+M641-AL641)/($C$21+$C$22)&gt;$C$8,$C$8,(D641+L641+M641-AL641)/($C$21+$C$22))</f>
        <v>1400</v>
      </c>
      <c r="L642" s="97">
        <f t="shared" si="172"/>
        <v>0</v>
      </c>
      <c r="M642" s="96">
        <f t="shared" si="173"/>
        <v>0</v>
      </c>
      <c r="N642" s="98">
        <f t="shared" si="181"/>
        <v>1.7382597742038917</v>
      </c>
      <c r="O642" s="100">
        <f t="shared" si="175"/>
        <v>4.2266987561397071</v>
      </c>
      <c r="P642" s="104">
        <f t="shared" si="182"/>
        <v>18.880500609176615</v>
      </c>
      <c r="Q642" s="102">
        <f t="shared" si="188"/>
        <v>2.8886093440366814E-2</v>
      </c>
      <c r="R642" s="106">
        <f>K642-U642</f>
        <v>0</v>
      </c>
      <c r="S642" s="106">
        <f>IF(K642-H641&lt;0,0,K642-H641)</f>
        <v>0</v>
      </c>
      <c r="T642" s="106">
        <f t="shared" si="176"/>
        <v>98.365381490613771</v>
      </c>
      <c r="U642" s="107">
        <f>IF(S642&gt;0,0,IF(U641+(F642-AL642/$C$23)*$C$22/($C$21+$C$22)&gt;$C$8,$C$8,IF(V642=$C$8,U641+(F642-AL642/$C$23)*$C$22/$C$21,U641+(F642-AL642/$C$23)*$C$22/($C$21+$C$22))))</f>
        <v>1400</v>
      </c>
      <c r="V642" s="107">
        <f>IF(S642=0,IF(V641+(F642-AL642/$C$23)*$C$22/($C$21+$C$22)&gt;$C$8,$C$8,V641+(F642-AL642/$C$23)*$C$22/($C$21+$C$22)),E642)</f>
        <v>1400</v>
      </c>
      <c r="W642" s="203">
        <f>IF(S642&gt;0,0,IF(W641+AL642/$C$23&gt;$F$23,$F$23,W641+AL642/$C$23))</f>
        <v>1.6346185093862227</v>
      </c>
      <c r="X642" s="105" t="str">
        <f>IF(R642=0,"-",IF(U642=0,FORECAST($C$8,Инклинометрия!$B$2:$B$152,Инклинометрия!$A$2:$A$152),FORECAST(R642,Инклинометрия!$B$2:$B$152,Инклинометрия!$A$2:$A$152)))</f>
        <v>-</v>
      </c>
      <c r="Y642" s="105" t="str">
        <f>IF(R642=0,"-",IF(U642=0,FORECAST($C$8-R642,Инклинометрия!$B$2:$B$152,Инклинометрия!$A$2:$A$152),0))</f>
        <v>-</v>
      </c>
      <c r="Z642" s="105" t="str">
        <f>IF(S642=0,"-",FORECAST($C$8,Инклинометрия!$B$2:$B$152,Инклинометрия!$A$2:$A$152))</f>
        <v>-</v>
      </c>
      <c r="AA642" s="105" t="str">
        <f>IF(S642=0,"-",FORECAST($C$8-S642,Инклинометрия!$B$2:$B$152,Инклинометрия!$A$2:$A$152))</f>
        <v>-</v>
      </c>
      <c r="AB642" s="105">
        <f>IF(T642=0,"-",FORECAST($C$6,Инклинометрия!$B$2:$B$152,Инклинометрия!$A$2:$A$152))</f>
        <v>1425</v>
      </c>
      <c r="AC642" s="105">
        <f>IF(R642=0,FORECAST($C$6-T642,Инклинометрия!$B$2:$B$152,Инклинометрия!$A$2:$A$152),FORECAST($C$8,Инклинометрия!$B$2:$B$152,Инклинометрия!$A$2:$A$152))</f>
        <v>1331.5528875839168</v>
      </c>
      <c r="AD642" s="107">
        <f>IF(U642=0,"-",FORECAST($C$8,Инклинометрия!$B$2:$B$152,Инклинометрия!$A$2:$A$152))</f>
        <v>1330</v>
      </c>
      <c r="AE642" s="107">
        <f>IF(U642=0,"-",FORECAST($C$8-U642,Инклинометрия!$B$2:$B$152,Инклинометрия!$A$2:$A$152))</f>
        <v>0</v>
      </c>
      <c r="AF642" s="107">
        <f>FORECAST($C$8-S642,Инклинометрия!$B$2:$B$152,Инклинометрия!$A$2:$A$152)</f>
        <v>1330</v>
      </c>
      <c r="AG642" s="107">
        <f>FORECAST($C$8-(S642+V642),Инклинометрия!$B$2:$B$152,Инклинометрия!$A$2:$A$152)</f>
        <v>0</v>
      </c>
      <c r="AH642" s="107">
        <f>IF(W642=0,"-",FORECAST($C$8+W642,Инклинометрия!$B$2:$B$152,Инклинометрия!$A$2:$A$152))</f>
        <v>1331.5528875839168</v>
      </c>
      <c r="AI642" s="107">
        <f>IF(W642=0,"-",FORECAST($C$8,Инклинометрия!$B$2:$B$152,Инклинометрия!$A$2:$A$152))</f>
        <v>1330</v>
      </c>
      <c r="AK642" s="122">
        <f>2*PI()*$C$5*(AT641-AT640)/(LN(AN641/$I$9)*$I$8/$I$7+LN($I$10/AN641)*$I$8/$I$7)</f>
        <v>0</v>
      </c>
      <c r="AL642" s="67">
        <f>AK642*(B642-B641)</f>
        <v>0</v>
      </c>
      <c r="AM642" s="23">
        <f t="shared" si="189"/>
        <v>4.3059540056097682E-2</v>
      </c>
      <c r="AN642" s="26">
        <f>AN641+AK642*(B642-B641)/(2*PI()*$C$5*AN641*$I$11)</f>
        <v>0.12986115207059001</v>
      </c>
      <c r="AO642" s="87">
        <f t="shared" si="183"/>
        <v>111242.59539450394</v>
      </c>
      <c r="AP642" s="87">
        <f>IF(R642+U642&lt;$C$8,0,32*$G$13/$C$12^2*($I$8*R642+$I$6*U642)+32*$G$14/($C$14^2-$C$13^2)*($I$8*S642+$I$6*V642))</f>
        <v>9917.5953945039291</v>
      </c>
      <c r="AQ642" s="66">
        <f>R642*$C$11*$C$9+U642*$C$11*$C$10</f>
        <v>14695380</v>
      </c>
      <c r="AR642" s="66">
        <f>S642*$C$11*$C$9+V642*$C$11*$C$10</f>
        <v>14695380</v>
      </c>
      <c r="AS642" s="87">
        <f>$C$11*(T642*$C$9+W642*$C$10)</f>
        <v>789129.61404581123</v>
      </c>
      <c r="AT642" s="45">
        <f t="shared" si="177"/>
        <v>15595752.209440315</v>
      </c>
      <c r="AU642" s="75"/>
    </row>
    <row r="643" spans="2:47" ht="15" thickBot="1" x14ac:dyDescent="0.35">
      <c r="B643" s="41">
        <f t="shared" si="184"/>
        <v>6120</v>
      </c>
      <c r="C643" s="8">
        <f t="shared" si="185"/>
        <v>61.2</v>
      </c>
      <c r="D643" s="73">
        <f t="shared" si="171"/>
        <v>81.855000000000004</v>
      </c>
      <c r="E643" s="29">
        <f t="shared" si="174"/>
        <v>4538.0152663090075</v>
      </c>
      <c r="F643" s="29">
        <f t="shared" si="178"/>
        <v>7.4150576246875062</v>
      </c>
      <c r="G643" s="29">
        <f t="shared" si="186"/>
        <v>9.9176395730195388</v>
      </c>
      <c r="H643" s="17">
        <f t="shared" si="187"/>
        <v>6069.5954186882718</v>
      </c>
      <c r="I643" s="29">
        <f t="shared" si="179"/>
        <v>2.2250485660981263</v>
      </c>
      <c r="J643" s="29">
        <f t="shared" si="180"/>
        <v>13.949340071223562</v>
      </c>
      <c r="K643" s="32">
        <f>IF((D642+L642+M642-AL642)/($C$21+$C$22)&gt;$C$8,$C$8,(D642+L642+M642-AL642)/($C$21+$C$22))</f>
        <v>1400</v>
      </c>
      <c r="L643" s="97">
        <f t="shared" si="172"/>
        <v>0</v>
      </c>
      <c r="M643" s="96">
        <f t="shared" si="173"/>
        <v>0</v>
      </c>
      <c r="N643" s="98">
        <f t="shared" si="181"/>
        <v>1.7382597742038917</v>
      </c>
      <c r="O643" s="100">
        <f t="shared" si="175"/>
        <v>4.2266987561397071</v>
      </c>
      <c r="P643" s="104">
        <f t="shared" si="182"/>
        <v>18.880500609176615</v>
      </c>
      <c r="Q643" s="102">
        <f t="shared" si="188"/>
        <v>2.8886093440366814E-2</v>
      </c>
      <c r="R643" s="106">
        <f>K643-U643</f>
        <v>0</v>
      </c>
      <c r="S643" s="106">
        <f>IF(K643-H642&lt;0,0,K643-H642)</f>
        <v>0</v>
      </c>
      <c r="T643" s="106">
        <f t="shared" si="176"/>
        <v>98.365381490613771</v>
      </c>
      <c r="U643" s="107">
        <f>IF(S643&gt;0,0,IF(U642+(F643-AL643/$C$23)*$C$22/($C$21+$C$22)&gt;$C$8,$C$8,IF(V643=$C$8,U642+(F643-AL643/$C$23)*$C$22/$C$21,U642+(F643-AL643/$C$23)*$C$22/($C$21+$C$22))))</f>
        <v>1400</v>
      </c>
      <c r="V643" s="107">
        <f>IF(S643=0,IF(V642+(F643-AL643/$C$23)*$C$22/($C$21+$C$22)&gt;$C$8,$C$8,V642+(F643-AL643/$C$23)*$C$22/($C$21+$C$22)),E643)</f>
        <v>1400</v>
      </c>
      <c r="W643" s="203">
        <f>IF(S643&gt;0,0,IF(W642+AL643/$C$23&gt;$F$23,$F$23,W642+AL643/$C$23))</f>
        <v>1.6346185093862227</v>
      </c>
      <c r="X643" s="105" t="str">
        <f>IF(R643=0,"-",IF(U643=0,FORECAST($C$8,Инклинометрия!$B$2:$B$152,Инклинометрия!$A$2:$A$152),FORECAST(R643,Инклинометрия!$B$2:$B$152,Инклинометрия!$A$2:$A$152)))</f>
        <v>-</v>
      </c>
      <c r="Y643" s="105" t="str">
        <f>IF(R643=0,"-",IF(U643=0,FORECAST($C$8-R643,Инклинометрия!$B$2:$B$152,Инклинометрия!$A$2:$A$152),0))</f>
        <v>-</v>
      </c>
      <c r="Z643" s="105" t="str">
        <f>IF(S643=0,"-",FORECAST($C$8,Инклинометрия!$B$2:$B$152,Инклинометрия!$A$2:$A$152))</f>
        <v>-</v>
      </c>
      <c r="AA643" s="105" t="str">
        <f>IF(S643=0,"-",FORECAST($C$8-S643,Инклинометрия!$B$2:$B$152,Инклинометрия!$A$2:$A$152))</f>
        <v>-</v>
      </c>
      <c r="AB643" s="105">
        <f>IF(T643=0,"-",FORECAST($C$6,Инклинометрия!$B$2:$B$152,Инклинометрия!$A$2:$A$152))</f>
        <v>1425</v>
      </c>
      <c r="AC643" s="105">
        <f>IF(R643=0,FORECAST($C$6-T643,Инклинометрия!$B$2:$B$152,Инклинометрия!$A$2:$A$152),FORECAST($C$8,Инклинометрия!$B$2:$B$152,Инклинометрия!$A$2:$A$152))</f>
        <v>1331.5528875839168</v>
      </c>
      <c r="AD643" s="107">
        <f>IF(U643=0,"-",FORECAST($C$8,Инклинометрия!$B$2:$B$152,Инклинометрия!$A$2:$A$152))</f>
        <v>1330</v>
      </c>
      <c r="AE643" s="107">
        <f>IF(U643=0,"-",FORECAST($C$8-U643,Инклинометрия!$B$2:$B$152,Инклинометрия!$A$2:$A$152))</f>
        <v>0</v>
      </c>
      <c r="AF643" s="107">
        <f>FORECAST($C$8-S643,Инклинометрия!$B$2:$B$152,Инклинометрия!$A$2:$A$152)</f>
        <v>1330</v>
      </c>
      <c r="AG643" s="107">
        <f>FORECAST($C$8-(S643+V643),Инклинометрия!$B$2:$B$152,Инклинометрия!$A$2:$A$152)</f>
        <v>0</v>
      </c>
      <c r="AH643" s="107">
        <f>IF(W643=0,"-",FORECAST($C$8+W643,Инклинометрия!$B$2:$B$152,Инклинометрия!$A$2:$A$152))</f>
        <v>1331.5528875839168</v>
      </c>
      <c r="AI643" s="107">
        <f>IF(W643=0,"-",FORECAST($C$8,Инклинометрия!$B$2:$B$152,Инклинометрия!$A$2:$A$152))</f>
        <v>1330</v>
      </c>
      <c r="AK643" s="122">
        <f>2*PI()*$C$5*(AT642-AT641)/(LN(AN642/$I$9)*$I$8/$I$7+LN($I$10/AN642)*$I$8/$I$7)</f>
        <v>0</v>
      </c>
      <c r="AL643" s="67">
        <f>AK643*(B643-B642)</f>
        <v>0</v>
      </c>
      <c r="AM643" s="23">
        <f t="shared" si="189"/>
        <v>4.3059540056097682E-2</v>
      </c>
      <c r="AN643" s="26">
        <f>AN642+AK643*(B643-B642)/(2*PI()*$C$5*AN642*$I$11)</f>
        <v>0.12986115207059001</v>
      </c>
      <c r="AO643" s="87">
        <f t="shared" si="183"/>
        <v>111242.59539450394</v>
      </c>
      <c r="AP643" s="87">
        <f>IF(R643+U643&lt;$C$8,0,32*$G$13/$C$12^2*($I$8*R643+$I$6*U643)+32*$G$14/($C$14^2-$C$13^2)*($I$8*S643+$I$6*V643))</f>
        <v>9917.5953945039291</v>
      </c>
      <c r="AQ643" s="66">
        <f>R643*$C$11*$C$9+U643*$C$11*$C$10</f>
        <v>14695380</v>
      </c>
      <c r="AR643" s="66">
        <f>S643*$C$11*$C$9+V643*$C$11*$C$10</f>
        <v>14695380</v>
      </c>
      <c r="AS643" s="87">
        <f>$C$11*(T643*$C$9+W643*$C$10)</f>
        <v>789129.61404581123</v>
      </c>
      <c r="AT643" s="45">
        <f t="shared" si="177"/>
        <v>15595752.209440315</v>
      </c>
      <c r="AU643" s="75"/>
    </row>
    <row r="644" spans="2:47" ht="15" thickBot="1" x14ac:dyDescent="0.35">
      <c r="B644" s="41">
        <f t="shared" si="184"/>
        <v>6130</v>
      </c>
      <c r="C644" s="8">
        <f t="shared" si="185"/>
        <v>61.300000000000004</v>
      </c>
      <c r="D644" s="73">
        <f t="shared" si="171"/>
        <v>81.988749999999996</v>
      </c>
      <c r="E644" s="29">
        <f t="shared" si="174"/>
        <v>4545.4303239336959</v>
      </c>
      <c r="F644" s="29">
        <f t="shared" si="178"/>
        <v>7.4150576246884157</v>
      </c>
      <c r="G644" s="29">
        <f t="shared" si="186"/>
        <v>9.9176395730207556</v>
      </c>
      <c r="H644" s="17">
        <f t="shared" si="187"/>
        <v>6079.5130582612928</v>
      </c>
      <c r="I644" s="29">
        <f t="shared" si="179"/>
        <v>2.2250485660981263</v>
      </c>
      <c r="J644" s="29">
        <f t="shared" si="180"/>
        <v>13.949340071224418</v>
      </c>
      <c r="K644" s="32">
        <f>IF((D643+L643+M643-AL643)/($C$21+$C$22)&gt;$C$8,$C$8,(D643+L643+M643-AL643)/($C$21+$C$22))</f>
        <v>1400</v>
      </c>
      <c r="L644" s="97">
        <f t="shared" si="172"/>
        <v>0</v>
      </c>
      <c r="M644" s="96">
        <f t="shared" si="173"/>
        <v>0</v>
      </c>
      <c r="N644" s="98">
        <f t="shared" si="181"/>
        <v>1.7382597742038917</v>
      </c>
      <c r="O644" s="100">
        <f t="shared" si="175"/>
        <v>4.2266987561397071</v>
      </c>
      <c r="P644" s="104">
        <f t="shared" si="182"/>
        <v>18.880500609176615</v>
      </c>
      <c r="Q644" s="102">
        <f t="shared" si="188"/>
        <v>2.8886093440366814E-2</v>
      </c>
      <c r="R644" s="106">
        <f>K644-U644</f>
        <v>0</v>
      </c>
      <c r="S644" s="106">
        <f>IF(K644-H643&lt;0,0,K644-H643)</f>
        <v>0</v>
      </c>
      <c r="T644" s="106">
        <f t="shared" si="176"/>
        <v>98.365381490613771</v>
      </c>
      <c r="U644" s="107">
        <f>IF(S644&gt;0,0,IF(U643+(F644-AL644/$C$23)*$C$22/($C$21+$C$22)&gt;$C$8,$C$8,IF(V644=$C$8,U643+(F644-AL644/$C$23)*$C$22/$C$21,U643+(F644-AL644/$C$23)*$C$22/($C$21+$C$22))))</f>
        <v>1400</v>
      </c>
      <c r="V644" s="107">
        <f>IF(S644=0,IF(V643+(F644-AL644/$C$23)*$C$22/($C$21+$C$22)&gt;$C$8,$C$8,V643+(F644-AL644/$C$23)*$C$22/($C$21+$C$22)),E644)</f>
        <v>1400</v>
      </c>
      <c r="W644" s="203">
        <f>IF(S644&gt;0,0,IF(W643+AL644/$C$23&gt;$F$23,$F$23,W643+AL644/$C$23))</f>
        <v>1.6346185093862227</v>
      </c>
      <c r="X644" s="105" t="str">
        <f>IF(R644=0,"-",IF(U644=0,FORECAST($C$8,Инклинометрия!$B$2:$B$152,Инклинометрия!$A$2:$A$152),FORECAST(R644,Инклинометрия!$B$2:$B$152,Инклинометрия!$A$2:$A$152)))</f>
        <v>-</v>
      </c>
      <c r="Y644" s="105" t="str">
        <f>IF(R644=0,"-",IF(U644=0,FORECAST($C$8-R644,Инклинометрия!$B$2:$B$152,Инклинометрия!$A$2:$A$152),0))</f>
        <v>-</v>
      </c>
      <c r="Z644" s="105" t="str">
        <f>IF(S644=0,"-",FORECAST($C$8,Инклинометрия!$B$2:$B$152,Инклинометрия!$A$2:$A$152))</f>
        <v>-</v>
      </c>
      <c r="AA644" s="105" t="str">
        <f>IF(S644=0,"-",FORECAST($C$8-S644,Инклинометрия!$B$2:$B$152,Инклинометрия!$A$2:$A$152))</f>
        <v>-</v>
      </c>
      <c r="AB644" s="105">
        <f>IF(T644=0,"-",FORECAST($C$6,Инклинометрия!$B$2:$B$152,Инклинометрия!$A$2:$A$152))</f>
        <v>1425</v>
      </c>
      <c r="AC644" s="105">
        <f>IF(R644=0,FORECAST($C$6-T644,Инклинометрия!$B$2:$B$152,Инклинометрия!$A$2:$A$152),FORECAST($C$8,Инклинометрия!$B$2:$B$152,Инклинометрия!$A$2:$A$152))</f>
        <v>1331.5528875839168</v>
      </c>
      <c r="AD644" s="107">
        <f>IF(U644=0,"-",FORECAST($C$8,Инклинометрия!$B$2:$B$152,Инклинометрия!$A$2:$A$152))</f>
        <v>1330</v>
      </c>
      <c r="AE644" s="107">
        <f>IF(U644=0,"-",FORECAST($C$8-U644,Инклинометрия!$B$2:$B$152,Инклинометрия!$A$2:$A$152))</f>
        <v>0</v>
      </c>
      <c r="AF644" s="107">
        <f>FORECAST($C$8-S644,Инклинометрия!$B$2:$B$152,Инклинометрия!$A$2:$A$152)</f>
        <v>1330</v>
      </c>
      <c r="AG644" s="107">
        <f>FORECAST($C$8-(S644+V644),Инклинометрия!$B$2:$B$152,Инклинометрия!$A$2:$A$152)</f>
        <v>0</v>
      </c>
      <c r="AH644" s="107">
        <f>IF(W644=0,"-",FORECAST($C$8+W644,Инклинометрия!$B$2:$B$152,Инклинометрия!$A$2:$A$152))</f>
        <v>1331.5528875839168</v>
      </c>
      <c r="AI644" s="107">
        <f>IF(W644=0,"-",FORECAST($C$8,Инклинометрия!$B$2:$B$152,Инклинометрия!$A$2:$A$152))</f>
        <v>1330</v>
      </c>
      <c r="AK644" s="122">
        <f>2*PI()*$C$5*(AT643-AT642)/(LN(AN643/$I$9)*$I$8/$I$7+LN($I$10/AN643)*$I$8/$I$7)</f>
        <v>0</v>
      </c>
      <c r="AL644" s="67">
        <f>AK644*(B644-B643)</f>
        <v>0</v>
      </c>
      <c r="AM644" s="23">
        <f t="shared" si="189"/>
        <v>4.3059540056097682E-2</v>
      </c>
      <c r="AN644" s="26">
        <f>AN643+AK644*(B644-B643)/(2*PI()*$C$5*AN643*$I$11)</f>
        <v>0.12986115207059001</v>
      </c>
      <c r="AO644" s="87">
        <f t="shared" si="183"/>
        <v>111242.59539450394</v>
      </c>
      <c r="AP644" s="87">
        <f>IF(R644+U644&lt;$C$8,0,32*$G$13/$C$12^2*($I$8*R644+$I$6*U644)+32*$G$14/($C$14^2-$C$13^2)*($I$8*S644+$I$6*V644))</f>
        <v>9917.5953945039291</v>
      </c>
      <c r="AQ644" s="66">
        <f>R644*$C$11*$C$9+U644*$C$11*$C$10</f>
        <v>14695380</v>
      </c>
      <c r="AR644" s="66">
        <f>S644*$C$11*$C$9+V644*$C$11*$C$10</f>
        <v>14695380</v>
      </c>
      <c r="AS644" s="87">
        <f>$C$11*(T644*$C$9+W644*$C$10)</f>
        <v>789129.61404581123</v>
      </c>
      <c r="AT644" s="45">
        <f t="shared" si="177"/>
        <v>15595752.209440315</v>
      </c>
      <c r="AU644" s="75"/>
    </row>
    <row r="645" spans="2:47" ht="15" thickBot="1" x14ac:dyDescent="0.35">
      <c r="B645" s="41">
        <f t="shared" si="184"/>
        <v>6140</v>
      </c>
      <c r="C645" s="8">
        <f t="shared" si="185"/>
        <v>61.4</v>
      </c>
      <c r="D645" s="73">
        <f t="shared" si="171"/>
        <v>82.122500000000002</v>
      </c>
      <c r="E645" s="29">
        <f t="shared" si="174"/>
        <v>4552.8453815583835</v>
      </c>
      <c r="F645" s="29">
        <f t="shared" si="178"/>
        <v>7.4150576246875062</v>
      </c>
      <c r="G645" s="29">
        <f t="shared" si="186"/>
        <v>9.9176395730195388</v>
      </c>
      <c r="H645" s="17">
        <f t="shared" si="187"/>
        <v>6089.430697834312</v>
      </c>
      <c r="I645" s="29">
        <f t="shared" si="179"/>
        <v>2.2250485660981263</v>
      </c>
      <c r="J645" s="29">
        <f t="shared" si="180"/>
        <v>13.949340071223562</v>
      </c>
      <c r="K645" s="32">
        <f>IF((D644+L644+M644-AL644)/($C$21+$C$22)&gt;$C$8,$C$8,(D644+L644+M644-AL644)/($C$21+$C$22))</f>
        <v>1400</v>
      </c>
      <c r="L645" s="97">
        <f t="shared" si="172"/>
        <v>0</v>
      </c>
      <c r="M645" s="96">
        <f t="shared" si="173"/>
        <v>0</v>
      </c>
      <c r="N645" s="98">
        <f t="shared" si="181"/>
        <v>1.7382597742038917</v>
      </c>
      <c r="O645" s="100">
        <f t="shared" si="175"/>
        <v>4.2266987561397071</v>
      </c>
      <c r="P645" s="104">
        <f t="shared" si="182"/>
        <v>18.880500609176615</v>
      </c>
      <c r="Q645" s="102">
        <f t="shared" si="188"/>
        <v>2.8886093440366814E-2</v>
      </c>
      <c r="R645" s="106">
        <f>K645-U645</f>
        <v>0</v>
      </c>
      <c r="S645" s="106">
        <f>IF(K645-H644&lt;0,0,K645-H644)</f>
        <v>0</v>
      </c>
      <c r="T645" s="106">
        <f t="shared" si="176"/>
        <v>98.365381490613771</v>
      </c>
      <c r="U645" s="107">
        <f>IF(S645&gt;0,0,IF(U644+(F645-AL645/$C$23)*$C$22/($C$21+$C$22)&gt;$C$8,$C$8,IF(V645=$C$8,U644+(F645-AL645/$C$23)*$C$22/$C$21,U644+(F645-AL645/$C$23)*$C$22/($C$21+$C$22))))</f>
        <v>1400</v>
      </c>
      <c r="V645" s="107">
        <f>IF(S645=0,IF(V644+(F645-AL645/$C$23)*$C$22/($C$21+$C$22)&gt;$C$8,$C$8,V644+(F645-AL645/$C$23)*$C$22/($C$21+$C$22)),E645)</f>
        <v>1400</v>
      </c>
      <c r="W645" s="203">
        <f>IF(S645&gt;0,0,IF(W644+AL645/$C$23&gt;$F$23,$F$23,W644+AL645/$C$23))</f>
        <v>1.6346185093862227</v>
      </c>
      <c r="X645" s="105" t="str">
        <f>IF(R645=0,"-",IF(U645=0,FORECAST($C$8,Инклинометрия!$B$2:$B$152,Инклинометрия!$A$2:$A$152),FORECAST(R645,Инклинометрия!$B$2:$B$152,Инклинометрия!$A$2:$A$152)))</f>
        <v>-</v>
      </c>
      <c r="Y645" s="105" t="str">
        <f>IF(R645=0,"-",IF(U645=0,FORECAST($C$8-R645,Инклинометрия!$B$2:$B$152,Инклинометрия!$A$2:$A$152),0))</f>
        <v>-</v>
      </c>
      <c r="Z645" s="105" t="str">
        <f>IF(S645=0,"-",FORECAST($C$8,Инклинометрия!$B$2:$B$152,Инклинометрия!$A$2:$A$152))</f>
        <v>-</v>
      </c>
      <c r="AA645" s="105" t="str">
        <f>IF(S645=0,"-",FORECAST($C$8-S645,Инклинометрия!$B$2:$B$152,Инклинометрия!$A$2:$A$152))</f>
        <v>-</v>
      </c>
      <c r="AB645" s="105">
        <f>IF(T645=0,"-",FORECAST($C$6,Инклинометрия!$B$2:$B$152,Инклинометрия!$A$2:$A$152))</f>
        <v>1425</v>
      </c>
      <c r="AC645" s="105">
        <f>IF(R645=0,FORECAST($C$6-T645,Инклинометрия!$B$2:$B$152,Инклинометрия!$A$2:$A$152),FORECAST($C$8,Инклинометрия!$B$2:$B$152,Инклинометрия!$A$2:$A$152))</f>
        <v>1331.5528875839168</v>
      </c>
      <c r="AD645" s="107">
        <f>IF(U645=0,"-",FORECAST($C$8,Инклинометрия!$B$2:$B$152,Инклинометрия!$A$2:$A$152))</f>
        <v>1330</v>
      </c>
      <c r="AE645" s="107">
        <f>IF(U645=0,"-",FORECAST($C$8-U645,Инклинометрия!$B$2:$B$152,Инклинометрия!$A$2:$A$152))</f>
        <v>0</v>
      </c>
      <c r="AF645" s="107">
        <f>FORECAST($C$8-S645,Инклинометрия!$B$2:$B$152,Инклинометрия!$A$2:$A$152)</f>
        <v>1330</v>
      </c>
      <c r="AG645" s="107">
        <f>FORECAST($C$8-(S645+V645),Инклинометрия!$B$2:$B$152,Инклинометрия!$A$2:$A$152)</f>
        <v>0</v>
      </c>
      <c r="AH645" s="107">
        <f>IF(W645=0,"-",FORECAST($C$8+W645,Инклинометрия!$B$2:$B$152,Инклинометрия!$A$2:$A$152))</f>
        <v>1331.5528875839168</v>
      </c>
      <c r="AI645" s="107">
        <f>IF(W645=0,"-",FORECAST($C$8,Инклинометрия!$B$2:$B$152,Инклинометрия!$A$2:$A$152))</f>
        <v>1330</v>
      </c>
      <c r="AK645" s="122">
        <f>2*PI()*$C$5*(AT644-AT643)/(LN(AN644/$I$9)*$I$8/$I$7+LN($I$10/AN644)*$I$8/$I$7)</f>
        <v>0</v>
      </c>
      <c r="AL645" s="67">
        <f>AK645*(B645-B644)</f>
        <v>0</v>
      </c>
      <c r="AM645" s="23">
        <f t="shared" si="189"/>
        <v>4.3059540056097682E-2</v>
      </c>
      <c r="AN645" s="26">
        <f>AN644+AK645*(B645-B644)/(2*PI()*$C$5*AN644*$I$11)</f>
        <v>0.12986115207059001</v>
      </c>
      <c r="AO645" s="87">
        <f t="shared" si="183"/>
        <v>111242.59539450394</v>
      </c>
      <c r="AP645" s="87">
        <f>IF(R645+U645&lt;$C$8,0,32*$G$13/$C$12^2*($I$8*R645+$I$6*U645)+32*$G$14/($C$14^2-$C$13^2)*($I$8*S645+$I$6*V645))</f>
        <v>9917.5953945039291</v>
      </c>
      <c r="AQ645" s="66">
        <f>R645*$C$11*$C$9+U645*$C$11*$C$10</f>
        <v>14695380</v>
      </c>
      <c r="AR645" s="66">
        <f>S645*$C$11*$C$9+V645*$C$11*$C$10</f>
        <v>14695380</v>
      </c>
      <c r="AS645" s="87">
        <f>$C$11*(T645*$C$9+W645*$C$10)</f>
        <v>789129.61404581123</v>
      </c>
      <c r="AT645" s="45">
        <f t="shared" si="177"/>
        <v>15595752.209440315</v>
      </c>
      <c r="AU645" s="75"/>
    </row>
    <row r="646" spans="2:47" ht="15" thickBot="1" x14ac:dyDescent="0.35">
      <c r="B646" s="41">
        <f t="shared" si="184"/>
        <v>6150</v>
      </c>
      <c r="C646" s="8">
        <f t="shared" si="185"/>
        <v>61.5</v>
      </c>
      <c r="D646" s="73">
        <f t="shared" si="171"/>
        <v>82.256249999999994</v>
      </c>
      <c r="E646" s="29">
        <f t="shared" si="174"/>
        <v>4560.260439183071</v>
      </c>
      <c r="F646" s="29">
        <f t="shared" si="178"/>
        <v>7.4150576246875062</v>
      </c>
      <c r="G646" s="29">
        <f t="shared" si="186"/>
        <v>9.9176395730195388</v>
      </c>
      <c r="H646" s="17">
        <f t="shared" si="187"/>
        <v>6099.3483374073312</v>
      </c>
      <c r="I646" s="29">
        <f t="shared" si="179"/>
        <v>2.2250485660981263</v>
      </c>
      <c r="J646" s="29">
        <f t="shared" si="180"/>
        <v>13.949340071223562</v>
      </c>
      <c r="K646" s="32">
        <f>IF((D645+L645+M645-AL645)/($C$21+$C$22)&gt;$C$8,$C$8,(D645+L645+M645-AL645)/($C$21+$C$22))</f>
        <v>1400</v>
      </c>
      <c r="L646" s="97">
        <f t="shared" si="172"/>
        <v>0</v>
      </c>
      <c r="M646" s="96">
        <f t="shared" si="173"/>
        <v>0</v>
      </c>
      <c r="N646" s="98">
        <f t="shared" si="181"/>
        <v>1.7382597742038917</v>
      </c>
      <c r="O646" s="100">
        <f t="shared" si="175"/>
        <v>4.2266987561397071</v>
      </c>
      <c r="P646" s="104">
        <f t="shared" si="182"/>
        <v>18.880500609176615</v>
      </c>
      <c r="Q646" s="102">
        <f t="shared" si="188"/>
        <v>2.8886093440366814E-2</v>
      </c>
      <c r="R646" s="106">
        <f>K646-U646</f>
        <v>0</v>
      </c>
      <c r="S646" s="106">
        <f>IF(K646-H645&lt;0,0,K646-H645)</f>
        <v>0</v>
      </c>
      <c r="T646" s="106">
        <f t="shared" si="176"/>
        <v>98.365381490613771</v>
      </c>
      <c r="U646" s="107">
        <f>IF(S646&gt;0,0,IF(U645+(F646-AL646/$C$23)*$C$22/($C$21+$C$22)&gt;$C$8,$C$8,IF(V646=$C$8,U645+(F646-AL646/$C$23)*$C$22/$C$21,U645+(F646-AL646/$C$23)*$C$22/($C$21+$C$22))))</f>
        <v>1400</v>
      </c>
      <c r="V646" s="107">
        <f>IF(S646=0,IF(V645+(F646-AL646/$C$23)*$C$22/($C$21+$C$22)&gt;$C$8,$C$8,V645+(F646-AL646/$C$23)*$C$22/($C$21+$C$22)),E646)</f>
        <v>1400</v>
      </c>
      <c r="W646" s="203">
        <f>IF(S646&gt;0,0,IF(W645+AL646/$C$23&gt;$F$23,$F$23,W645+AL646/$C$23))</f>
        <v>1.6346185093862227</v>
      </c>
      <c r="X646" s="105" t="str">
        <f>IF(R646=0,"-",IF(U646=0,FORECAST($C$8,Инклинометрия!$B$2:$B$152,Инклинометрия!$A$2:$A$152),FORECAST(R646,Инклинометрия!$B$2:$B$152,Инклинометрия!$A$2:$A$152)))</f>
        <v>-</v>
      </c>
      <c r="Y646" s="105" t="str">
        <f>IF(R646=0,"-",IF(U646=0,FORECAST($C$8-R646,Инклинометрия!$B$2:$B$152,Инклинометрия!$A$2:$A$152),0))</f>
        <v>-</v>
      </c>
      <c r="Z646" s="105" t="str">
        <f>IF(S646=0,"-",FORECAST($C$8,Инклинометрия!$B$2:$B$152,Инклинометрия!$A$2:$A$152))</f>
        <v>-</v>
      </c>
      <c r="AA646" s="105" t="str">
        <f>IF(S646=0,"-",FORECAST($C$8-S646,Инклинометрия!$B$2:$B$152,Инклинометрия!$A$2:$A$152))</f>
        <v>-</v>
      </c>
      <c r="AB646" s="105">
        <f>IF(T646=0,"-",FORECAST($C$6,Инклинометрия!$B$2:$B$152,Инклинометрия!$A$2:$A$152))</f>
        <v>1425</v>
      </c>
      <c r="AC646" s="105">
        <f>IF(R646=0,FORECAST($C$6-T646,Инклинометрия!$B$2:$B$152,Инклинометрия!$A$2:$A$152),FORECAST($C$8,Инклинометрия!$B$2:$B$152,Инклинометрия!$A$2:$A$152))</f>
        <v>1331.5528875839168</v>
      </c>
      <c r="AD646" s="107">
        <f>IF(U646=0,"-",FORECAST($C$8,Инклинометрия!$B$2:$B$152,Инклинометрия!$A$2:$A$152))</f>
        <v>1330</v>
      </c>
      <c r="AE646" s="107">
        <f>IF(U646=0,"-",FORECAST($C$8-U646,Инклинометрия!$B$2:$B$152,Инклинометрия!$A$2:$A$152))</f>
        <v>0</v>
      </c>
      <c r="AF646" s="107">
        <f>FORECAST($C$8-S646,Инклинометрия!$B$2:$B$152,Инклинометрия!$A$2:$A$152)</f>
        <v>1330</v>
      </c>
      <c r="AG646" s="107">
        <f>FORECAST($C$8-(S646+V646),Инклинометрия!$B$2:$B$152,Инклинометрия!$A$2:$A$152)</f>
        <v>0</v>
      </c>
      <c r="AH646" s="107">
        <f>IF(W646=0,"-",FORECAST($C$8+W646,Инклинометрия!$B$2:$B$152,Инклинометрия!$A$2:$A$152))</f>
        <v>1331.5528875839168</v>
      </c>
      <c r="AI646" s="107">
        <f>IF(W646=0,"-",FORECAST($C$8,Инклинометрия!$B$2:$B$152,Инклинометрия!$A$2:$A$152))</f>
        <v>1330</v>
      </c>
      <c r="AK646" s="122">
        <f>2*PI()*$C$5*(AT645-AT644)/(LN(AN645/$I$9)*$I$8/$I$7+LN($I$10/AN645)*$I$8/$I$7)</f>
        <v>0</v>
      </c>
      <c r="AL646" s="67">
        <f>AK646*(B646-B645)</f>
        <v>0</v>
      </c>
      <c r="AM646" s="23">
        <f t="shared" si="189"/>
        <v>4.3059540056097682E-2</v>
      </c>
      <c r="AN646" s="26">
        <f>AN645+AK646*(B646-B645)/(2*PI()*$C$5*AN645*$I$11)</f>
        <v>0.12986115207059001</v>
      </c>
      <c r="AO646" s="87">
        <f t="shared" si="183"/>
        <v>111242.59539450394</v>
      </c>
      <c r="AP646" s="87">
        <f>IF(R646+U646&lt;$C$8,0,32*$G$13/$C$12^2*($I$8*R646+$I$6*U646)+32*$G$14/($C$14^2-$C$13^2)*($I$8*S646+$I$6*V646))</f>
        <v>9917.5953945039291</v>
      </c>
      <c r="AQ646" s="66">
        <f>R646*$C$11*$C$9+U646*$C$11*$C$10</f>
        <v>14695380</v>
      </c>
      <c r="AR646" s="66">
        <f>S646*$C$11*$C$9+V646*$C$11*$C$10</f>
        <v>14695380</v>
      </c>
      <c r="AS646" s="87">
        <f>$C$11*(T646*$C$9+W646*$C$10)</f>
        <v>789129.61404581123</v>
      </c>
      <c r="AT646" s="45">
        <f t="shared" si="177"/>
        <v>15595752.209440315</v>
      </c>
      <c r="AU646" s="75"/>
    </row>
    <row r="647" spans="2:47" ht="15" thickBot="1" x14ac:dyDescent="0.35">
      <c r="B647" s="41">
        <f t="shared" si="184"/>
        <v>6160</v>
      </c>
      <c r="C647" s="8">
        <f t="shared" si="185"/>
        <v>61.6</v>
      </c>
      <c r="D647" s="73">
        <f t="shared" si="171"/>
        <v>82.39</v>
      </c>
      <c r="E647" s="29">
        <f t="shared" si="174"/>
        <v>4567.6754968077594</v>
      </c>
      <c r="F647" s="29">
        <f t="shared" si="178"/>
        <v>7.4150576246884157</v>
      </c>
      <c r="G647" s="29">
        <f t="shared" si="186"/>
        <v>9.9176395730207556</v>
      </c>
      <c r="H647" s="17">
        <f t="shared" si="187"/>
        <v>6109.2659769803522</v>
      </c>
      <c r="I647" s="29">
        <f t="shared" si="179"/>
        <v>2.2250485660981263</v>
      </c>
      <c r="J647" s="29">
        <f t="shared" si="180"/>
        <v>13.949340071224418</v>
      </c>
      <c r="K647" s="32">
        <f>IF((D646+L646+M646-AL646)/($C$21+$C$22)&gt;$C$8,$C$8,(D646+L646+M646-AL646)/($C$21+$C$22))</f>
        <v>1400</v>
      </c>
      <c r="L647" s="97">
        <f t="shared" si="172"/>
        <v>0</v>
      </c>
      <c r="M647" s="96">
        <f t="shared" si="173"/>
        <v>0</v>
      </c>
      <c r="N647" s="98">
        <f t="shared" si="181"/>
        <v>1.7382597742038917</v>
      </c>
      <c r="O647" s="100">
        <f t="shared" si="175"/>
        <v>4.2266987561397071</v>
      </c>
      <c r="P647" s="104">
        <f t="shared" si="182"/>
        <v>18.880500609176615</v>
      </c>
      <c r="Q647" s="102">
        <f t="shared" si="188"/>
        <v>2.8886093440366814E-2</v>
      </c>
      <c r="R647" s="106">
        <f>K647-U647</f>
        <v>0</v>
      </c>
      <c r="S647" s="106">
        <f>IF(K647-H646&lt;0,0,K647-H646)</f>
        <v>0</v>
      </c>
      <c r="T647" s="106">
        <f t="shared" si="176"/>
        <v>98.365381490613771</v>
      </c>
      <c r="U647" s="107">
        <f>IF(S647&gt;0,0,IF(U646+(F647-AL647/$C$23)*$C$22/($C$21+$C$22)&gt;$C$8,$C$8,IF(V647=$C$8,U646+(F647-AL647/$C$23)*$C$22/$C$21,U646+(F647-AL647/$C$23)*$C$22/($C$21+$C$22))))</f>
        <v>1400</v>
      </c>
      <c r="V647" s="107">
        <f>IF(S647=0,IF(V646+(F647-AL647/$C$23)*$C$22/($C$21+$C$22)&gt;$C$8,$C$8,V646+(F647-AL647/$C$23)*$C$22/($C$21+$C$22)),E647)</f>
        <v>1400</v>
      </c>
      <c r="W647" s="203">
        <f>IF(S647&gt;0,0,IF(W646+AL647/$C$23&gt;$F$23,$F$23,W646+AL647/$C$23))</f>
        <v>1.6346185093862227</v>
      </c>
      <c r="X647" s="105" t="str">
        <f>IF(R647=0,"-",IF(U647=0,FORECAST($C$8,Инклинометрия!$B$2:$B$152,Инклинометрия!$A$2:$A$152),FORECAST(R647,Инклинометрия!$B$2:$B$152,Инклинометрия!$A$2:$A$152)))</f>
        <v>-</v>
      </c>
      <c r="Y647" s="105" t="str">
        <f>IF(R647=0,"-",IF(U647=0,FORECAST($C$8-R647,Инклинометрия!$B$2:$B$152,Инклинометрия!$A$2:$A$152),0))</f>
        <v>-</v>
      </c>
      <c r="Z647" s="105" t="str">
        <f>IF(S647=0,"-",FORECAST($C$8,Инклинометрия!$B$2:$B$152,Инклинометрия!$A$2:$A$152))</f>
        <v>-</v>
      </c>
      <c r="AA647" s="105" t="str">
        <f>IF(S647=0,"-",FORECAST($C$8-S647,Инклинометрия!$B$2:$B$152,Инклинометрия!$A$2:$A$152))</f>
        <v>-</v>
      </c>
      <c r="AB647" s="105">
        <f>IF(T647=0,"-",FORECAST($C$6,Инклинометрия!$B$2:$B$152,Инклинометрия!$A$2:$A$152))</f>
        <v>1425</v>
      </c>
      <c r="AC647" s="105">
        <f>IF(R647=0,FORECAST($C$6-T647,Инклинометрия!$B$2:$B$152,Инклинометрия!$A$2:$A$152),FORECAST($C$8,Инклинометрия!$B$2:$B$152,Инклинометрия!$A$2:$A$152))</f>
        <v>1331.5528875839168</v>
      </c>
      <c r="AD647" s="107">
        <f>IF(U647=0,"-",FORECAST($C$8,Инклинометрия!$B$2:$B$152,Инклинометрия!$A$2:$A$152))</f>
        <v>1330</v>
      </c>
      <c r="AE647" s="107">
        <f>IF(U647=0,"-",FORECAST($C$8-U647,Инклинометрия!$B$2:$B$152,Инклинометрия!$A$2:$A$152))</f>
        <v>0</v>
      </c>
      <c r="AF647" s="107">
        <f>FORECAST($C$8-S647,Инклинометрия!$B$2:$B$152,Инклинометрия!$A$2:$A$152)</f>
        <v>1330</v>
      </c>
      <c r="AG647" s="107">
        <f>FORECAST($C$8-(S647+V647),Инклинометрия!$B$2:$B$152,Инклинометрия!$A$2:$A$152)</f>
        <v>0</v>
      </c>
      <c r="AH647" s="107">
        <f>IF(W647=0,"-",FORECAST($C$8+W647,Инклинометрия!$B$2:$B$152,Инклинометрия!$A$2:$A$152))</f>
        <v>1331.5528875839168</v>
      </c>
      <c r="AI647" s="107">
        <f>IF(W647=0,"-",FORECAST($C$8,Инклинометрия!$B$2:$B$152,Инклинометрия!$A$2:$A$152))</f>
        <v>1330</v>
      </c>
      <c r="AK647" s="122">
        <f>2*PI()*$C$5*(AT646-AT645)/(LN(AN646/$I$9)*$I$8/$I$7+LN($I$10/AN646)*$I$8/$I$7)</f>
        <v>0</v>
      </c>
      <c r="AL647" s="67">
        <f>AK647*(B647-B646)</f>
        <v>0</v>
      </c>
      <c r="AM647" s="23">
        <f t="shared" si="189"/>
        <v>4.3059540056097682E-2</v>
      </c>
      <c r="AN647" s="26">
        <f>AN646+AK647*(B647-B646)/(2*PI()*$C$5*AN646*$I$11)</f>
        <v>0.12986115207059001</v>
      </c>
      <c r="AO647" s="87">
        <f t="shared" si="183"/>
        <v>111242.59539450394</v>
      </c>
      <c r="AP647" s="87">
        <f>IF(R647+U647&lt;$C$8,0,32*$G$13/$C$12^2*($I$8*R647+$I$6*U647)+32*$G$14/($C$14^2-$C$13^2)*($I$8*S647+$I$6*V647))</f>
        <v>9917.5953945039291</v>
      </c>
      <c r="AQ647" s="66">
        <f>R647*$C$11*$C$9+U647*$C$11*$C$10</f>
        <v>14695380</v>
      </c>
      <c r="AR647" s="66">
        <f>S647*$C$11*$C$9+V647*$C$11*$C$10</f>
        <v>14695380</v>
      </c>
      <c r="AS647" s="87">
        <f>$C$11*(T647*$C$9+W647*$C$10)</f>
        <v>789129.61404581123</v>
      </c>
      <c r="AT647" s="45">
        <f t="shared" si="177"/>
        <v>15595752.209440315</v>
      </c>
      <c r="AU647" s="75"/>
    </row>
    <row r="648" spans="2:47" ht="15" thickBot="1" x14ac:dyDescent="0.35">
      <c r="B648" s="41">
        <f t="shared" si="184"/>
        <v>6170</v>
      </c>
      <c r="C648" s="8">
        <f t="shared" si="185"/>
        <v>61.7</v>
      </c>
      <c r="D648" s="73">
        <f t="shared" si="171"/>
        <v>82.523750000000007</v>
      </c>
      <c r="E648" s="29">
        <f t="shared" si="174"/>
        <v>4575.0905544324478</v>
      </c>
      <c r="F648" s="29">
        <f t="shared" si="178"/>
        <v>7.4150576246884157</v>
      </c>
      <c r="G648" s="29">
        <f t="shared" si="186"/>
        <v>9.9176395730207556</v>
      </c>
      <c r="H648" s="17">
        <f t="shared" si="187"/>
        <v>6119.1836165533732</v>
      </c>
      <c r="I648" s="29">
        <f t="shared" si="179"/>
        <v>2.2250485660981263</v>
      </c>
      <c r="J648" s="29">
        <f t="shared" si="180"/>
        <v>13.949340071224418</v>
      </c>
      <c r="K648" s="32">
        <f>IF((D647+L647+M647-AL647)/($C$21+$C$22)&gt;$C$8,$C$8,(D647+L647+M647-AL647)/($C$21+$C$22))</f>
        <v>1400</v>
      </c>
      <c r="L648" s="97">
        <f t="shared" si="172"/>
        <v>0</v>
      </c>
      <c r="M648" s="96">
        <f t="shared" si="173"/>
        <v>0</v>
      </c>
      <c r="N648" s="98">
        <f t="shared" si="181"/>
        <v>1.7382597742038917</v>
      </c>
      <c r="O648" s="100">
        <f t="shared" si="175"/>
        <v>4.2266987561397071</v>
      </c>
      <c r="P648" s="104">
        <f t="shared" si="182"/>
        <v>18.880500609176615</v>
      </c>
      <c r="Q648" s="102">
        <f t="shared" si="188"/>
        <v>2.8886093440366814E-2</v>
      </c>
      <c r="R648" s="106">
        <f>K648-U648</f>
        <v>0</v>
      </c>
      <c r="S648" s="106">
        <f>IF(K648-H647&lt;0,0,K648-H647)</f>
        <v>0</v>
      </c>
      <c r="T648" s="106">
        <f t="shared" si="176"/>
        <v>98.365381490613771</v>
      </c>
      <c r="U648" s="107">
        <f>IF(S648&gt;0,0,IF(U647+(F648-AL648/$C$23)*$C$22/($C$21+$C$22)&gt;$C$8,$C$8,IF(V648=$C$8,U647+(F648-AL648/$C$23)*$C$22/$C$21,U647+(F648-AL648/$C$23)*$C$22/($C$21+$C$22))))</f>
        <v>1400</v>
      </c>
      <c r="V648" s="107">
        <f>IF(S648=0,IF(V647+(F648-AL648/$C$23)*$C$22/($C$21+$C$22)&gt;$C$8,$C$8,V647+(F648-AL648/$C$23)*$C$22/($C$21+$C$22)),E648)</f>
        <v>1400</v>
      </c>
      <c r="W648" s="203">
        <f>IF(S648&gt;0,0,IF(W647+AL648/$C$23&gt;$F$23,$F$23,W647+AL648/$C$23))</f>
        <v>1.6346185093862227</v>
      </c>
      <c r="X648" s="105" t="str">
        <f>IF(R648=0,"-",IF(U648=0,FORECAST($C$8,Инклинометрия!$B$2:$B$152,Инклинометрия!$A$2:$A$152),FORECAST(R648,Инклинометрия!$B$2:$B$152,Инклинометрия!$A$2:$A$152)))</f>
        <v>-</v>
      </c>
      <c r="Y648" s="105" t="str">
        <f>IF(R648=0,"-",IF(U648=0,FORECAST($C$8-R648,Инклинометрия!$B$2:$B$152,Инклинометрия!$A$2:$A$152),0))</f>
        <v>-</v>
      </c>
      <c r="Z648" s="105" t="str">
        <f>IF(S648=0,"-",FORECAST($C$8,Инклинометрия!$B$2:$B$152,Инклинометрия!$A$2:$A$152))</f>
        <v>-</v>
      </c>
      <c r="AA648" s="105" t="str">
        <f>IF(S648=0,"-",FORECAST($C$8-S648,Инклинометрия!$B$2:$B$152,Инклинометрия!$A$2:$A$152))</f>
        <v>-</v>
      </c>
      <c r="AB648" s="105">
        <f>IF(T648=0,"-",FORECAST($C$6,Инклинометрия!$B$2:$B$152,Инклинометрия!$A$2:$A$152))</f>
        <v>1425</v>
      </c>
      <c r="AC648" s="105">
        <f>IF(R648=0,FORECAST($C$6-T648,Инклинометрия!$B$2:$B$152,Инклинометрия!$A$2:$A$152),FORECAST($C$8,Инклинометрия!$B$2:$B$152,Инклинометрия!$A$2:$A$152))</f>
        <v>1331.5528875839168</v>
      </c>
      <c r="AD648" s="107">
        <f>IF(U648=0,"-",FORECAST($C$8,Инклинометрия!$B$2:$B$152,Инклинометрия!$A$2:$A$152))</f>
        <v>1330</v>
      </c>
      <c r="AE648" s="107">
        <f>IF(U648=0,"-",FORECAST($C$8-U648,Инклинометрия!$B$2:$B$152,Инклинометрия!$A$2:$A$152))</f>
        <v>0</v>
      </c>
      <c r="AF648" s="107">
        <f>FORECAST($C$8-S648,Инклинометрия!$B$2:$B$152,Инклинометрия!$A$2:$A$152)</f>
        <v>1330</v>
      </c>
      <c r="AG648" s="107">
        <f>FORECAST($C$8-(S648+V648),Инклинометрия!$B$2:$B$152,Инклинометрия!$A$2:$A$152)</f>
        <v>0</v>
      </c>
      <c r="AH648" s="107">
        <f>IF(W648=0,"-",FORECAST($C$8+W648,Инклинометрия!$B$2:$B$152,Инклинометрия!$A$2:$A$152))</f>
        <v>1331.5528875839168</v>
      </c>
      <c r="AI648" s="107">
        <f>IF(W648=0,"-",FORECAST($C$8,Инклинометрия!$B$2:$B$152,Инклинометрия!$A$2:$A$152))</f>
        <v>1330</v>
      </c>
      <c r="AK648" s="122">
        <f>2*PI()*$C$5*(AT647-AT646)/(LN(AN647/$I$9)*$I$8/$I$7+LN($I$10/AN647)*$I$8/$I$7)</f>
        <v>0</v>
      </c>
      <c r="AL648" s="67">
        <f>AK648*(B648-B647)</f>
        <v>0</v>
      </c>
      <c r="AM648" s="23">
        <f t="shared" si="189"/>
        <v>4.3059540056097682E-2</v>
      </c>
      <c r="AN648" s="26">
        <f>AN647+AK648*(B648-B647)/(2*PI()*$C$5*AN647*$I$11)</f>
        <v>0.12986115207059001</v>
      </c>
      <c r="AO648" s="87">
        <f t="shared" si="183"/>
        <v>111242.59539450394</v>
      </c>
      <c r="AP648" s="87">
        <f>IF(R648+U648&lt;$C$8,0,32*$G$13/$C$12^2*($I$8*R648+$I$6*U648)+32*$G$14/($C$14^2-$C$13^2)*($I$8*S648+$I$6*V648))</f>
        <v>9917.5953945039291</v>
      </c>
      <c r="AQ648" s="66">
        <f>R648*$C$11*$C$9+U648*$C$11*$C$10</f>
        <v>14695380</v>
      </c>
      <c r="AR648" s="66">
        <f>S648*$C$11*$C$9+V648*$C$11*$C$10</f>
        <v>14695380</v>
      </c>
      <c r="AS648" s="87">
        <f>$C$11*(T648*$C$9+W648*$C$10)</f>
        <v>789129.61404581123</v>
      </c>
      <c r="AT648" s="45">
        <f t="shared" si="177"/>
        <v>15595752.209440315</v>
      </c>
      <c r="AU648" s="75"/>
    </row>
    <row r="649" spans="2:47" ht="15" thickBot="1" x14ac:dyDescent="0.35">
      <c r="B649" s="41">
        <f t="shared" si="184"/>
        <v>6180</v>
      </c>
      <c r="C649" s="8">
        <f t="shared" si="185"/>
        <v>61.800000000000004</v>
      </c>
      <c r="D649" s="73">
        <f t="shared" si="171"/>
        <v>82.657499999999999</v>
      </c>
      <c r="E649" s="29">
        <f t="shared" si="174"/>
        <v>4582.5056120571353</v>
      </c>
      <c r="F649" s="29">
        <f t="shared" si="178"/>
        <v>7.4150576246875062</v>
      </c>
      <c r="G649" s="29">
        <f t="shared" si="186"/>
        <v>9.9176395730195388</v>
      </c>
      <c r="H649" s="17">
        <f t="shared" si="187"/>
        <v>6129.1012561263924</v>
      </c>
      <c r="I649" s="29">
        <f t="shared" si="179"/>
        <v>2.2250485660981263</v>
      </c>
      <c r="J649" s="29">
        <f t="shared" si="180"/>
        <v>13.949340071223562</v>
      </c>
      <c r="K649" s="32">
        <f>IF((D648+L648+M648-AL648)/($C$21+$C$22)&gt;$C$8,$C$8,(D648+L648+M648-AL648)/($C$21+$C$22))</f>
        <v>1400</v>
      </c>
      <c r="L649" s="97">
        <f t="shared" si="172"/>
        <v>0</v>
      </c>
      <c r="M649" s="96">
        <f t="shared" si="173"/>
        <v>0</v>
      </c>
      <c r="N649" s="98">
        <f t="shared" si="181"/>
        <v>1.7382597742038917</v>
      </c>
      <c r="O649" s="100">
        <f t="shared" si="175"/>
        <v>4.2266987561397071</v>
      </c>
      <c r="P649" s="104">
        <f t="shared" si="182"/>
        <v>18.880500609176615</v>
      </c>
      <c r="Q649" s="102">
        <f t="shared" si="188"/>
        <v>2.8886093440366814E-2</v>
      </c>
      <c r="R649" s="106">
        <f>K649-U649</f>
        <v>0</v>
      </c>
      <c r="S649" s="106">
        <f>IF(K649-H648&lt;0,0,K649-H648)</f>
        <v>0</v>
      </c>
      <c r="T649" s="106">
        <f t="shared" si="176"/>
        <v>98.365381490613771</v>
      </c>
      <c r="U649" s="107">
        <f>IF(S649&gt;0,0,IF(U648+(F649-AL649/$C$23)*$C$22/($C$21+$C$22)&gt;$C$8,$C$8,IF(V649=$C$8,U648+(F649-AL649/$C$23)*$C$22/$C$21,U648+(F649-AL649/$C$23)*$C$22/($C$21+$C$22))))</f>
        <v>1400</v>
      </c>
      <c r="V649" s="107">
        <f>IF(S649=0,IF(V648+(F649-AL649/$C$23)*$C$22/($C$21+$C$22)&gt;$C$8,$C$8,V648+(F649-AL649/$C$23)*$C$22/($C$21+$C$22)),E649)</f>
        <v>1400</v>
      </c>
      <c r="W649" s="203">
        <f>IF(S649&gt;0,0,IF(W648+AL649/$C$23&gt;$F$23,$F$23,W648+AL649/$C$23))</f>
        <v>1.6346185093862227</v>
      </c>
      <c r="X649" s="105" t="str">
        <f>IF(R649=0,"-",IF(U649=0,FORECAST($C$8,Инклинометрия!$B$2:$B$152,Инклинометрия!$A$2:$A$152),FORECAST(R649,Инклинометрия!$B$2:$B$152,Инклинометрия!$A$2:$A$152)))</f>
        <v>-</v>
      </c>
      <c r="Y649" s="105" t="str">
        <f>IF(R649=0,"-",IF(U649=0,FORECAST($C$8-R649,Инклинометрия!$B$2:$B$152,Инклинометрия!$A$2:$A$152),0))</f>
        <v>-</v>
      </c>
      <c r="Z649" s="105" t="str">
        <f>IF(S649=0,"-",FORECAST($C$8,Инклинометрия!$B$2:$B$152,Инклинометрия!$A$2:$A$152))</f>
        <v>-</v>
      </c>
      <c r="AA649" s="105" t="str">
        <f>IF(S649=0,"-",FORECAST($C$8-S649,Инклинометрия!$B$2:$B$152,Инклинометрия!$A$2:$A$152))</f>
        <v>-</v>
      </c>
      <c r="AB649" s="105">
        <f>IF(T649=0,"-",FORECAST($C$6,Инклинометрия!$B$2:$B$152,Инклинометрия!$A$2:$A$152))</f>
        <v>1425</v>
      </c>
      <c r="AC649" s="105">
        <f>IF(R649=0,FORECAST($C$6-T649,Инклинометрия!$B$2:$B$152,Инклинометрия!$A$2:$A$152),FORECAST($C$8,Инклинометрия!$B$2:$B$152,Инклинометрия!$A$2:$A$152))</f>
        <v>1331.5528875839168</v>
      </c>
      <c r="AD649" s="107">
        <f>IF(U649=0,"-",FORECAST($C$8,Инклинометрия!$B$2:$B$152,Инклинометрия!$A$2:$A$152))</f>
        <v>1330</v>
      </c>
      <c r="AE649" s="107">
        <f>IF(U649=0,"-",FORECAST($C$8-U649,Инклинометрия!$B$2:$B$152,Инклинометрия!$A$2:$A$152))</f>
        <v>0</v>
      </c>
      <c r="AF649" s="107">
        <f>FORECAST($C$8-S649,Инклинометрия!$B$2:$B$152,Инклинометрия!$A$2:$A$152)</f>
        <v>1330</v>
      </c>
      <c r="AG649" s="107">
        <f>FORECAST($C$8-(S649+V649),Инклинометрия!$B$2:$B$152,Инклинометрия!$A$2:$A$152)</f>
        <v>0</v>
      </c>
      <c r="AH649" s="107">
        <f>IF(W649=0,"-",FORECAST($C$8+W649,Инклинометрия!$B$2:$B$152,Инклинометрия!$A$2:$A$152))</f>
        <v>1331.5528875839168</v>
      </c>
      <c r="AI649" s="107">
        <f>IF(W649=0,"-",FORECAST($C$8,Инклинометрия!$B$2:$B$152,Инклинометрия!$A$2:$A$152))</f>
        <v>1330</v>
      </c>
      <c r="AK649" s="122">
        <f>2*PI()*$C$5*(AT648-AT647)/(LN(AN648/$I$9)*$I$8/$I$7+LN($I$10/AN648)*$I$8/$I$7)</f>
        <v>0</v>
      </c>
      <c r="AL649" s="67">
        <f>AK649*(B649-B648)</f>
        <v>0</v>
      </c>
      <c r="AM649" s="23">
        <f t="shared" si="189"/>
        <v>4.3059540056097682E-2</v>
      </c>
      <c r="AN649" s="26">
        <f>AN648+AK649*(B649-B648)/(2*PI()*$C$5*AN648*$I$11)</f>
        <v>0.12986115207059001</v>
      </c>
      <c r="AO649" s="87">
        <f t="shared" si="183"/>
        <v>111242.59539450394</v>
      </c>
      <c r="AP649" s="87">
        <f>IF(R649+U649&lt;$C$8,0,32*$G$13/$C$12^2*($I$8*R649+$I$6*U649)+32*$G$14/($C$14^2-$C$13^2)*($I$8*S649+$I$6*V649))</f>
        <v>9917.5953945039291</v>
      </c>
      <c r="AQ649" s="66">
        <f>R649*$C$11*$C$9+U649*$C$11*$C$10</f>
        <v>14695380</v>
      </c>
      <c r="AR649" s="66">
        <f>S649*$C$11*$C$9+V649*$C$11*$C$10</f>
        <v>14695380</v>
      </c>
      <c r="AS649" s="87">
        <f>$C$11*(T649*$C$9+W649*$C$10)</f>
        <v>789129.61404581123</v>
      </c>
      <c r="AT649" s="45">
        <f t="shared" si="177"/>
        <v>15595752.209440315</v>
      </c>
      <c r="AU649" s="75"/>
    </row>
    <row r="650" spans="2:47" ht="15" thickBot="1" x14ac:dyDescent="0.35">
      <c r="B650" s="41">
        <f t="shared" si="184"/>
        <v>6190</v>
      </c>
      <c r="C650" s="8">
        <f t="shared" si="185"/>
        <v>61.9</v>
      </c>
      <c r="D650" s="73">
        <f t="shared" si="171"/>
        <v>82.791250000000005</v>
      </c>
      <c r="E650" s="29">
        <f t="shared" si="174"/>
        <v>4589.9206696818228</v>
      </c>
      <c r="F650" s="29">
        <f t="shared" si="178"/>
        <v>7.4150576246875062</v>
      </c>
      <c r="G650" s="29">
        <f t="shared" si="186"/>
        <v>9.9176395730195388</v>
      </c>
      <c r="H650" s="17">
        <f t="shared" si="187"/>
        <v>6139.0188956994116</v>
      </c>
      <c r="I650" s="29">
        <f t="shared" si="179"/>
        <v>2.2250485660981263</v>
      </c>
      <c r="J650" s="29">
        <f t="shared" si="180"/>
        <v>13.949340071223562</v>
      </c>
      <c r="K650" s="32">
        <f>IF((D649+L649+M649-AL649)/($C$21+$C$22)&gt;$C$8,$C$8,(D649+L649+M649-AL649)/($C$21+$C$22))</f>
        <v>1400</v>
      </c>
      <c r="L650" s="97">
        <f t="shared" si="172"/>
        <v>0</v>
      </c>
      <c r="M650" s="96">
        <f t="shared" si="173"/>
        <v>0</v>
      </c>
      <c r="N650" s="98">
        <f t="shared" si="181"/>
        <v>1.7382597742038917</v>
      </c>
      <c r="O650" s="100">
        <f t="shared" si="175"/>
        <v>4.2266987561397071</v>
      </c>
      <c r="P650" s="104">
        <f t="shared" si="182"/>
        <v>18.880500609176615</v>
      </c>
      <c r="Q650" s="102">
        <f t="shared" si="188"/>
        <v>2.8886093440366814E-2</v>
      </c>
      <c r="R650" s="106">
        <f>K650-U650</f>
        <v>0</v>
      </c>
      <c r="S650" s="106">
        <f>IF(K650-H649&lt;0,0,K650-H649)</f>
        <v>0</v>
      </c>
      <c r="T650" s="106">
        <f t="shared" si="176"/>
        <v>98.365381490613771</v>
      </c>
      <c r="U650" s="107">
        <f>IF(S650&gt;0,0,IF(U649+(F650-AL650/$C$23)*$C$22/($C$21+$C$22)&gt;$C$8,$C$8,IF(V650=$C$8,U649+(F650-AL650/$C$23)*$C$22/$C$21,U649+(F650-AL650/$C$23)*$C$22/($C$21+$C$22))))</f>
        <v>1400</v>
      </c>
      <c r="V650" s="107">
        <f>IF(S650=0,IF(V649+(F650-AL650/$C$23)*$C$22/($C$21+$C$22)&gt;$C$8,$C$8,V649+(F650-AL650/$C$23)*$C$22/($C$21+$C$22)),E650)</f>
        <v>1400</v>
      </c>
      <c r="W650" s="203">
        <f>IF(S650&gt;0,0,IF(W649+AL650/$C$23&gt;$F$23,$F$23,W649+AL650/$C$23))</f>
        <v>1.6346185093862227</v>
      </c>
      <c r="X650" s="105" t="str">
        <f>IF(R650=0,"-",IF(U650=0,FORECAST($C$8,Инклинометрия!$B$2:$B$152,Инклинометрия!$A$2:$A$152),FORECAST(R650,Инклинометрия!$B$2:$B$152,Инклинометрия!$A$2:$A$152)))</f>
        <v>-</v>
      </c>
      <c r="Y650" s="105" t="str">
        <f>IF(R650=0,"-",IF(U650=0,FORECAST($C$8-R650,Инклинометрия!$B$2:$B$152,Инклинометрия!$A$2:$A$152),0))</f>
        <v>-</v>
      </c>
      <c r="Z650" s="105" t="str">
        <f>IF(S650=0,"-",FORECAST($C$8,Инклинометрия!$B$2:$B$152,Инклинометрия!$A$2:$A$152))</f>
        <v>-</v>
      </c>
      <c r="AA650" s="105" t="str">
        <f>IF(S650=0,"-",FORECAST($C$8-S650,Инклинометрия!$B$2:$B$152,Инклинометрия!$A$2:$A$152))</f>
        <v>-</v>
      </c>
      <c r="AB650" s="105">
        <f>IF(T650=0,"-",FORECAST($C$6,Инклинометрия!$B$2:$B$152,Инклинометрия!$A$2:$A$152))</f>
        <v>1425</v>
      </c>
      <c r="AC650" s="105">
        <f>IF(R650=0,FORECAST($C$6-T650,Инклинометрия!$B$2:$B$152,Инклинометрия!$A$2:$A$152),FORECAST($C$8,Инклинометрия!$B$2:$B$152,Инклинометрия!$A$2:$A$152))</f>
        <v>1331.5528875839168</v>
      </c>
      <c r="AD650" s="107">
        <f>IF(U650=0,"-",FORECAST($C$8,Инклинометрия!$B$2:$B$152,Инклинометрия!$A$2:$A$152))</f>
        <v>1330</v>
      </c>
      <c r="AE650" s="107">
        <f>IF(U650=0,"-",FORECAST($C$8-U650,Инклинометрия!$B$2:$B$152,Инклинометрия!$A$2:$A$152))</f>
        <v>0</v>
      </c>
      <c r="AF650" s="107">
        <f>FORECAST($C$8-S650,Инклинометрия!$B$2:$B$152,Инклинометрия!$A$2:$A$152)</f>
        <v>1330</v>
      </c>
      <c r="AG650" s="107">
        <f>FORECAST($C$8-(S650+V650),Инклинометрия!$B$2:$B$152,Инклинометрия!$A$2:$A$152)</f>
        <v>0</v>
      </c>
      <c r="AH650" s="107">
        <f>IF(W650=0,"-",FORECAST($C$8+W650,Инклинометрия!$B$2:$B$152,Инклинометрия!$A$2:$A$152))</f>
        <v>1331.5528875839168</v>
      </c>
      <c r="AI650" s="107">
        <f>IF(W650=0,"-",FORECAST($C$8,Инклинометрия!$B$2:$B$152,Инклинометрия!$A$2:$A$152))</f>
        <v>1330</v>
      </c>
      <c r="AK650" s="122">
        <f>2*PI()*$C$5*(AT649-AT648)/(LN(AN649/$I$9)*$I$8/$I$7+LN($I$10/AN649)*$I$8/$I$7)</f>
        <v>0</v>
      </c>
      <c r="AL650" s="67">
        <f>AK650*(B650-B649)</f>
        <v>0</v>
      </c>
      <c r="AM650" s="23">
        <f t="shared" si="189"/>
        <v>4.3059540056097682E-2</v>
      </c>
      <c r="AN650" s="26">
        <f>AN649+AK650*(B650-B649)/(2*PI()*$C$5*AN649*$I$11)</f>
        <v>0.12986115207059001</v>
      </c>
      <c r="AO650" s="87">
        <f t="shared" si="183"/>
        <v>111242.59539450394</v>
      </c>
      <c r="AP650" s="87">
        <f>IF(R650+U650&lt;$C$8,0,32*$G$13/$C$12^2*($I$8*R650+$I$6*U650)+32*$G$14/($C$14^2-$C$13^2)*($I$8*S650+$I$6*V650))</f>
        <v>9917.5953945039291</v>
      </c>
      <c r="AQ650" s="66">
        <f>R650*$C$11*$C$9+U650*$C$11*$C$10</f>
        <v>14695380</v>
      </c>
      <c r="AR650" s="66">
        <f>S650*$C$11*$C$9+V650*$C$11*$C$10</f>
        <v>14695380</v>
      </c>
      <c r="AS650" s="87">
        <f>$C$11*(T650*$C$9+W650*$C$10)</f>
        <v>789129.61404581123</v>
      </c>
      <c r="AT650" s="45">
        <f t="shared" si="177"/>
        <v>15595752.209440315</v>
      </c>
      <c r="AU650" s="75"/>
    </row>
    <row r="651" spans="2:47" ht="15" thickBot="1" x14ac:dyDescent="0.35">
      <c r="B651" s="41">
        <f t="shared" si="184"/>
        <v>6200</v>
      </c>
      <c r="C651" s="8">
        <f t="shared" si="185"/>
        <v>62</v>
      </c>
      <c r="D651" s="73">
        <f t="shared" si="171"/>
        <v>82.924999999999997</v>
      </c>
      <c r="E651" s="29">
        <f t="shared" si="174"/>
        <v>4597.3357273065112</v>
      </c>
      <c r="F651" s="29">
        <f t="shared" si="178"/>
        <v>7.4150576246884157</v>
      </c>
      <c r="G651" s="29">
        <f t="shared" si="186"/>
        <v>9.9176395730207556</v>
      </c>
      <c r="H651" s="17">
        <f t="shared" si="187"/>
        <v>6148.9365352724326</v>
      </c>
      <c r="I651" s="29">
        <f t="shared" si="179"/>
        <v>2.2250485660981263</v>
      </c>
      <c r="J651" s="29">
        <f t="shared" si="180"/>
        <v>13.949340071224418</v>
      </c>
      <c r="K651" s="32">
        <f>IF((D650+L650+M650-AL650)/($C$21+$C$22)&gt;$C$8,$C$8,(D650+L650+M650-AL650)/($C$21+$C$22))</f>
        <v>1400</v>
      </c>
      <c r="L651" s="97">
        <f t="shared" si="172"/>
        <v>0</v>
      </c>
      <c r="M651" s="96">
        <f t="shared" si="173"/>
        <v>0</v>
      </c>
      <c r="N651" s="98">
        <f t="shared" si="181"/>
        <v>1.7382597742038917</v>
      </c>
      <c r="O651" s="100">
        <f t="shared" si="175"/>
        <v>4.2266987561397071</v>
      </c>
      <c r="P651" s="104">
        <f t="shared" si="182"/>
        <v>18.880500609176615</v>
      </c>
      <c r="Q651" s="102">
        <f t="shared" si="188"/>
        <v>2.8886093440366814E-2</v>
      </c>
      <c r="R651" s="106">
        <f>K651-U651</f>
        <v>0</v>
      </c>
      <c r="S651" s="106">
        <f>IF(K651-H650&lt;0,0,K651-H650)</f>
        <v>0</v>
      </c>
      <c r="T651" s="106">
        <f t="shared" si="176"/>
        <v>98.365381490613771</v>
      </c>
      <c r="U651" s="107">
        <f>IF(S651&gt;0,0,IF(U650+(F651-AL651/$C$23)*$C$22/($C$21+$C$22)&gt;$C$8,$C$8,IF(V651=$C$8,U650+(F651-AL651/$C$23)*$C$22/$C$21,U650+(F651-AL651/$C$23)*$C$22/($C$21+$C$22))))</f>
        <v>1400</v>
      </c>
      <c r="V651" s="107">
        <f>IF(S651=0,IF(V650+(F651-AL651/$C$23)*$C$22/($C$21+$C$22)&gt;$C$8,$C$8,V650+(F651-AL651/$C$23)*$C$22/($C$21+$C$22)),E651)</f>
        <v>1400</v>
      </c>
      <c r="W651" s="203">
        <f>IF(S651&gt;0,0,IF(W650+AL651/$C$23&gt;$F$23,$F$23,W650+AL651/$C$23))</f>
        <v>1.6346185093862227</v>
      </c>
      <c r="X651" s="105" t="str">
        <f>IF(R651=0,"-",IF(U651=0,FORECAST($C$8,Инклинометрия!$B$2:$B$152,Инклинометрия!$A$2:$A$152),FORECAST(R651,Инклинометрия!$B$2:$B$152,Инклинометрия!$A$2:$A$152)))</f>
        <v>-</v>
      </c>
      <c r="Y651" s="105" t="str">
        <f>IF(R651=0,"-",IF(U651=0,FORECAST($C$8-R651,Инклинометрия!$B$2:$B$152,Инклинометрия!$A$2:$A$152),0))</f>
        <v>-</v>
      </c>
      <c r="Z651" s="105" t="str">
        <f>IF(S651=0,"-",FORECAST($C$8,Инклинометрия!$B$2:$B$152,Инклинометрия!$A$2:$A$152))</f>
        <v>-</v>
      </c>
      <c r="AA651" s="105" t="str">
        <f>IF(S651=0,"-",FORECAST($C$8-S651,Инклинометрия!$B$2:$B$152,Инклинометрия!$A$2:$A$152))</f>
        <v>-</v>
      </c>
      <c r="AB651" s="105">
        <f>IF(T651=0,"-",FORECAST($C$6,Инклинометрия!$B$2:$B$152,Инклинометрия!$A$2:$A$152))</f>
        <v>1425</v>
      </c>
      <c r="AC651" s="105">
        <f>IF(R651=0,FORECAST($C$6-T651,Инклинометрия!$B$2:$B$152,Инклинометрия!$A$2:$A$152),FORECAST($C$8,Инклинометрия!$B$2:$B$152,Инклинометрия!$A$2:$A$152))</f>
        <v>1331.5528875839168</v>
      </c>
      <c r="AD651" s="107">
        <f>IF(U651=0,"-",FORECAST($C$8,Инклинометрия!$B$2:$B$152,Инклинометрия!$A$2:$A$152))</f>
        <v>1330</v>
      </c>
      <c r="AE651" s="107">
        <f>IF(U651=0,"-",FORECAST($C$8-U651,Инклинометрия!$B$2:$B$152,Инклинометрия!$A$2:$A$152))</f>
        <v>0</v>
      </c>
      <c r="AF651" s="107">
        <f>FORECAST($C$8-S651,Инклинометрия!$B$2:$B$152,Инклинометрия!$A$2:$A$152)</f>
        <v>1330</v>
      </c>
      <c r="AG651" s="107">
        <f>FORECAST($C$8-(S651+V651),Инклинометрия!$B$2:$B$152,Инклинометрия!$A$2:$A$152)</f>
        <v>0</v>
      </c>
      <c r="AH651" s="107">
        <f>IF(W651=0,"-",FORECAST($C$8+W651,Инклинометрия!$B$2:$B$152,Инклинометрия!$A$2:$A$152))</f>
        <v>1331.5528875839168</v>
      </c>
      <c r="AI651" s="107">
        <f>IF(W651=0,"-",FORECAST($C$8,Инклинометрия!$B$2:$B$152,Инклинометрия!$A$2:$A$152))</f>
        <v>1330</v>
      </c>
      <c r="AK651" s="122">
        <f>2*PI()*$C$5*(AT650-AT649)/(LN(AN650/$I$9)*$I$8/$I$7+LN($I$10/AN650)*$I$8/$I$7)</f>
        <v>0</v>
      </c>
      <c r="AL651" s="67">
        <f>AK651*(B651-B650)</f>
        <v>0</v>
      </c>
      <c r="AM651" s="23">
        <f t="shared" si="189"/>
        <v>4.3059540056097682E-2</v>
      </c>
      <c r="AN651" s="26">
        <f>AN650+AK651*(B651-B650)/(2*PI()*$C$5*AN650*$I$11)</f>
        <v>0.12986115207059001</v>
      </c>
      <c r="AO651" s="87">
        <f t="shared" si="183"/>
        <v>111242.59539450394</v>
      </c>
      <c r="AP651" s="87">
        <f>IF(R651+U651&lt;$C$8,0,32*$G$13/$C$12^2*($I$8*R651+$I$6*U651)+32*$G$14/($C$14^2-$C$13^2)*($I$8*S651+$I$6*V651))</f>
        <v>9917.5953945039291</v>
      </c>
      <c r="AQ651" s="66">
        <f>R651*$C$11*$C$9+U651*$C$11*$C$10</f>
        <v>14695380</v>
      </c>
      <c r="AR651" s="66">
        <f>S651*$C$11*$C$9+V651*$C$11*$C$10</f>
        <v>14695380</v>
      </c>
      <c r="AS651" s="87">
        <f>$C$11*(T651*$C$9+W651*$C$10)</f>
        <v>789129.61404581123</v>
      </c>
      <c r="AT651" s="45">
        <f t="shared" si="177"/>
        <v>15595752.209440315</v>
      </c>
      <c r="AU651" s="75"/>
    </row>
    <row r="652" spans="2:47" ht="15" thickBot="1" x14ac:dyDescent="0.35">
      <c r="B652" s="41">
        <f t="shared" si="184"/>
        <v>6210</v>
      </c>
      <c r="C652" s="8">
        <f t="shared" si="185"/>
        <v>62.1</v>
      </c>
      <c r="D652" s="73">
        <f t="shared" si="171"/>
        <v>83.058750000000003</v>
      </c>
      <c r="E652" s="29">
        <f t="shared" si="174"/>
        <v>4604.7507849311987</v>
      </c>
      <c r="F652" s="29">
        <f t="shared" si="178"/>
        <v>7.4150576246875062</v>
      </c>
      <c r="G652" s="29">
        <f t="shared" si="186"/>
        <v>9.9176395730195388</v>
      </c>
      <c r="H652" s="17">
        <f t="shared" si="187"/>
        <v>6158.8541748454518</v>
      </c>
      <c r="I652" s="29">
        <f t="shared" si="179"/>
        <v>2.2250485660981263</v>
      </c>
      <c r="J652" s="29">
        <f t="shared" si="180"/>
        <v>13.949340071223562</v>
      </c>
      <c r="K652" s="32">
        <f>IF((D651+L651+M651-AL651)/($C$21+$C$22)&gt;$C$8,$C$8,(D651+L651+M651-AL651)/($C$21+$C$22))</f>
        <v>1400</v>
      </c>
      <c r="L652" s="97">
        <f t="shared" si="172"/>
        <v>0</v>
      </c>
      <c r="M652" s="96">
        <f t="shared" si="173"/>
        <v>0</v>
      </c>
      <c r="N652" s="98">
        <f t="shared" si="181"/>
        <v>1.7382597742038917</v>
      </c>
      <c r="O652" s="100">
        <f t="shared" si="175"/>
        <v>4.2266987561397071</v>
      </c>
      <c r="P652" s="104">
        <f t="shared" si="182"/>
        <v>18.880500609176615</v>
      </c>
      <c r="Q652" s="102">
        <f t="shared" si="188"/>
        <v>2.8886093440366814E-2</v>
      </c>
      <c r="R652" s="106">
        <f>K652-U652</f>
        <v>0</v>
      </c>
      <c r="S652" s="106">
        <f>IF(K652-H651&lt;0,0,K652-H651)</f>
        <v>0</v>
      </c>
      <c r="T652" s="106">
        <f t="shared" si="176"/>
        <v>98.365381490613771</v>
      </c>
      <c r="U652" s="107">
        <f>IF(S652&gt;0,0,IF(U651+(F652-AL652/$C$23)*$C$22/($C$21+$C$22)&gt;$C$8,$C$8,IF(V652=$C$8,U651+(F652-AL652/$C$23)*$C$22/$C$21,U651+(F652-AL652/$C$23)*$C$22/($C$21+$C$22))))</f>
        <v>1400</v>
      </c>
      <c r="V652" s="107">
        <f>IF(S652=0,IF(V651+(F652-AL652/$C$23)*$C$22/($C$21+$C$22)&gt;$C$8,$C$8,V651+(F652-AL652/$C$23)*$C$22/($C$21+$C$22)),E652)</f>
        <v>1400</v>
      </c>
      <c r="W652" s="203">
        <f>IF(S652&gt;0,0,IF(W651+AL652/$C$23&gt;$F$23,$F$23,W651+AL652/$C$23))</f>
        <v>1.6346185093862227</v>
      </c>
      <c r="X652" s="105" t="str">
        <f>IF(R652=0,"-",IF(U652=0,FORECAST($C$8,Инклинометрия!$B$2:$B$152,Инклинометрия!$A$2:$A$152),FORECAST(R652,Инклинометрия!$B$2:$B$152,Инклинометрия!$A$2:$A$152)))</f>
        <v>-</v>
      </c>
      <c r="Y652" s="105" t="str">
        <f>IF(R652=0,"-",IF(U652=0,FORECAST($C$8-R652,Инклинометрия!$B$2:$B$152,Инклинометрия!$A$2:$A$152),0))</f>
        <v>-</v>
      </c>
      <c r="Z652" s="105" t="str">
        <f>IF(S652=0,"-",FORECAST($C$8,Инклинометрия!$B$2:$B$152,Инклинометрия!$A$2:$A$152))</f>
        <v>-</v>
      </c>
      <c r="AA652" s="105" t="str">
        <f>IF(S652=0,"-",FORECAST($C$8-S652,Инклинометрия!$B$2:$B$152,Инклинометрия!$A$2:$A$152))</f>
        <v>-</v>
      </c>
      <c r="AB652" s="105">
        <f>IF(T652=0,"-",FORECAST($C$6,Инклинометрия!$B$2:$B$152,Инклинометрия!$A$2:$A$152))</f>
        <v>1425</v>
      </c>
      <c r="AC652" s="105">
        <f>IF(R652=0,FORECAST($C$6-T652,Инклинометрия!$B$2:$B$152,Инклинометрия!$A$2:$A$152),FORECAST($C$8,Инклинометрия!$B$2:$B$152,Инклинометрия!$A$2:$A$152))</f>
        <v>1331.5528875839168</v>
      </c>
      <c r="AD652" s="107">
        <f>IF(U652=0,"-",FORECAST($C$8,Инклинометрия!$B$2:$B$152,Инклинометрия!$A$2:$A$152))</f>
        <v>1330</v>
      </c>
      <c r="AE652" s="107">
        <f>IF(U652=0,"-",FORECAST($C$8-U652,Инклинометрия!$B$2:$B$152,Инклинометрия!$A$2:$A$152))</f>
        <v>0</v>
      </c>
      <c r="AF652" s="107">
        <f>FORECAST($C$8-S652,Инклинометрия!$B$2:$B$152,Инклинометрия!$A$2:$A$152)</f>
        <v>1330</v>
      </c>
      <c r="AG652" s="107">
        <f>FORECAST($C$8-(S652+V652),Инклинометрия!$B$2:$B$152,Инклинометрия!$A$2:$A$152)</f>
        <v>0</v>
      </c>
      <c r="AH652" s="107">
        <f>IF(W652=0,"-",FORECAST($C$8+W652,Инклинометрия!$B$2:$B$152,Инклинометрия!$A$2:$A$152))</f>
        <v>1331.5528875839168</v>
      </c>
      <c r="AI652" s="107">
        <f>IF(W652=0,"-",FORECAST($C$8,Инклинометрия!$B$2:$B$152,Инклинометрия!$A$2:$A$152))</f>
        <v>1330</v>
      </c>
      <c r="AK652" s="122">
        <f>2*PI()*$C$5*(AT651-AT650)/(LN(AN651/$I$9)*$I$8/$I$7+LN($I$10/AN651)*$I$8/$I$7)</f>
        <v>0</v>
      </c>
      <c r="AL652" s="67">
        <f>AK652*(B652-B651)</f>
        <v>0</v>
      </c>
      <c r="AM652" s="23">
        <f t="shared" si="189"/>
        <v>4.3059540056097682E-2</v>
      </c>
      <c r="AN652" s="26">
        <f>AN651+AK652*(B652-B651)/(2*PI()*$C$5*AN651*$I$11)</f>
        <v>0.12986115207059001</v>
      </c>
      <c r="AO652" s="87">
        <f t="shared" si="183"/>
        <v>111242.59539450394</v>
      </c>
      <c r="AP652" s="87">
        <f>IF(R652+U652&lt;$C$8,0,32*$G$13/$C$12^2*($I$8*R652+$I$6*U652)+32*$G$14/($C$14^2-$C$13^2)*($I$8*S652+$I$6*V652))</f>
        <v>9917.5953945039291</v>
      </c>
      <c r="AQ652" s="66">
        <f>R652*$C$11*$C$9+U652*$C$11*$C$10</f>
        <v>14695380</v>
      </c>
      <c r="AR652" s="66">
        <f>S652*$C$11*$C$9+V652*$C$11*$C$10</f>
        <v>14695380</v>
      </c>
      <c r="AS652" s="87">
        <f>$C$11*(T652*$C$9+W652*$C$10)</f>
        <v>789129.61404581123</v>
      </c>
      <c r="AT652" s="45">
        <f t="shared" si="177"/>
        <v>15595752.209440315</v>
      </c>
      <c r="AU652" s="75"/>
    </row>
    <row r="653" spans="2:47" ht="15" thickBot="1" x14ac:dyDescent="0.35">
      <c r="B653" s="41">
        <f t="shared" si="184"/>
        <v>6220</v>
      </c>
      <c r="C653" s="8">
        <f t="shared" si="185"/>
        <v>62.2</v>
      </c>
      <c r="D653" s="73">
        <f t="shared" si="171"/>
        <v>83.192499999999995</v>
      </c>
      <c r="E653" s="29">
        <f t="shared" si="174"/>
        <v>4612.1658425558871</v>
      </c>
      <c r="F653" s="29">
        <f t="shared" si="178"/>
        <v>7.4150576246884157</v>
      </c>
      <c r="G653" s="29">
        <f t="shared" si="186"/>
        <v>9.9176395730207556</v>
      </c>
      <c r="H653" s="17">
        <f t="shared" si="187"/>
        <v>6168.7718144184728</v>
      </c>
      <c r="I653" s="29">
        <f t="shared" si="179"/>
        <v>2.2250485660981263</v>
      </c>
      <c r="J653" s="29">
        <f t="shared" si="180"/>
        <v>13.949340071224418</v>
      </c>
      <c r="K653" s="32">
        <f>IF((D652+L652+M652-AL652)/($C$21+$C$22)&gt;$C$8,$C$8,(D652+L652+M652-AL652)/($C$21+$C$22))</f>
        <v>1400</v>
      </c>
      <c r="L653" s="97">
        <f t="shared" si="172"/>
        <v>0</v>
      </c>
      <c r="M653" s="96">
        <f t="shared" si="173"/>
        <v>0</v>
      </c>
      <c r="N653" s="98">
        <f t="shared" si="181"/>
        <v>1.7382597742038917</v>
      </c>
      <c r="O653" s="100">
        <f t="shared" si="175"/>
        <v>4.2266987561397071</v>
      </c>
      <c r="P653" s="104">
        <f t="shared" si="182"/>
        <v>18.880500609176615</v>
      </c>
      <c r="Q653" s="102">
        <f t="shared" si="188"/>
        <v>2.8886093440366814E-2</v>
      </c>
      <c r="R653" s="106">
        <f>K653-U653</f>
        <v>0</v>
      </c>
      <c r="S653" s="106">
        <f>IF(K653-H652&lt;0,0,K653-H652)</f>
        <v>0</v>
      </c>
      <c r="T653" s="106">
        <f t="shared" si="176"/>
        <v>98.365381490613771</v>
      </c>
      <c r="U653" s="107">
        <f>IF(S653&gt;0,0,IF(U652+(F653-AL653/$C$23)*$C$22/($C$21+$C$22)&gt;$C$8,$C$8,IF(V653=$C$8,U652+(F653-AL653/$C$23)*$C$22/$C$21,U652+(F653-AL653/$C$23)*$C$22/($C$21+$C$22))))</f>
        <v>1400</v>
      </c>
      <c r="V653" s="107">
        <f>IF(S653=0,IF(V652+(F653-AL653/$C$23)*$C$22/($C$21+$C$22)&gt;$C$8,$C$8,V652+(F653-AL653/$C$23)*$C$22/($C$21+$C$22)),E653)</f>
        <v>1400</v>
      </c>
      <c r="W653" s="203">
        <f>IF(S653&gt;0,0,IF(W652+AL653/$C$23&gt;$F$23,$F$23,W652+AL653/$C$23))</f>
        <v>1.6346185093862227</v>
      </c>
      <c r="X653" s="105" t="str">
        <f>IF(R653=0,"-",IF(U653=0,FORECAST($C$8,Инклинометрия!$B$2:$B$152,Инклинометрия!$A$2:$A$152),FORECAST(R653,Инклинометрия!$B$2:$B$152,Инклинометрия!$A$2:$A$152)))</f>
        <v>-</v>
      </c>
      <c r="Y653" s="105" t="str">
        <f>IF(R653=0,"-",IF(U653=0,FORECAST($C$8-R653,Инклинометрия!$B$2:$B$152,Инклинометрия!$A$2:$A$152),0))</f>
        <v>-</v>
      </c>
      <c r="Z653" s="105" t="str">
        <f>IF(S653=0,"-",FORECAST($C$8,Инклинометрия!$B$2:$B$152,Инклинометрия!$A$2:$A$152))</f>
        <v>-</v>
      </c>
      <c r="AA653" s="105" t="str">
        <f>IF(S653=0,"-",FORECAST($C$8-S653,Инклинометрия!$B$2:$B$152,Инклинометрия!$A$2:$A$152))</f>
        <v>-</v>
      </c>
      <c r="AB653" s="105">
        <f>IF(T653=0,"-",FORECAST($C$6,Инклинометрия!$B$2:$B$152,Инклинометрия!$A$2:$A$152))</f>
        <v>1425</v>
      </c>
      <c r="AC653" s="105">
        <f>IF(R653=0,FORECAST($C$6-T653,Инклинометрия!$B$2:$B$152,Инклинометрия!$A$2:$A$152),FORECAST($C$8,Инклинометрия!$B$2:$B$152,Инклинометрия!$A$2:$A$152))</f>
        <v>1331.5528875839168</v>
      </c>
      <c r="AD653" s="107">
        <f>IF(U653=0,"-",FORECAST($C$8,Инклинометрия!$B$2:$B$152,Инклинометрия!$A$2:$A$152))</f>
        <v>1330</v>
      </c>
      <c r="AE653" s="107">
        <f>IF(U653=0,"-",FORECAST($C$8-U653,Инклинометрия!$B$2:$B$152,Инклинометрия!$A$2:$A$152))</f>
        <v>0</v>
      </c>
      <c r="AF653" s="107">
        <f>FORECAST($C$8-S653,Инклинометрия!$B$2:$B$152,Инклинометрия!$A$2:$A$152)</f>
        <v>1330</v>
      </c>
      <c r="AG653" s="107">
        <f>FORECAST($C$8-(S653+V653),Инклинометрия!$B$2:$B$152,Инклинометрия!$A$2:$A$152)</f>
        <v>0</v>
      </c>
      <c r="AH653" s="107">
        <f>IF(W653=0,"-",FORECAST($C$8+W653,Инклинометрия!$B$2:$B$152,Инклинометрия!$A$2:$A$152))</f>
        <v>1331.5528875839168</v>
      </c>
      <c r="AI653" s="107">
        <f>IF(W653=0,"-",FORECAST($C$8,Инклинометрия!$B$2:$B$152,Инклинометрия!$A$2:$A$152))</f>
        <v>1330</v>
      </c>
      <c r="AK653" s="122">
        <f>2*PI()*$C$5*(AT652-AT651)/(LN(AN652/$I$9)*$I$8/$I$7+LN($I$10/AN652)*$I$8/$I$7)</f>
        <v>0</v>
      </c>
      <c r="AL653" s="67">
        <f>AK653*(B653-B652)</f>
        <v>0</v>
      </c>
      <c r="AM653" s="23">
        <f t="shared" si="189"/>
        <v>4.3059540056097682E-2</v>
      </c>
      <c r="AN653" s="26">
        <f>AN652+AK653*(B653-B652)/(2*PI()*$C$5*AN652*$I$11)</f>
        <v>0.12986115207059001</v>
      </c>
      <c r="AO653" s="87">
        <f t="shared" si="183"/>
        <v>111242.59539450394</v>
      </c>
      <c r="AP653" s="87">
        <f>IF(R653+U653&lt;$C$8,0,32*$G$13/$C$12^2*($I$8*R653+$I$6*U653)+32*$G$14/($C$14^2-$C$13^2)*($I$8*S653+$I$6*V653))</f>
        <v>9917.5953945039291</v>
      </c>
      <c r="AQ653" s="66">
        <f>R653*$C$11*$C$9+U653*$C$11*$C$10</f>
        <v>14695380</v>
      </c>
      <c r="AR653" s="66">
        <f>S653*$C$11*$C$9+V653*$C$11*$C$10</f>
        <v>14695380</v>
      </c>
      <c r="AS653" s="87">
        <f>$C$11*(T653*$C$9+W653*$C$10)</f>
        <v>789129.61404581123</v>
      </c>
      <c r="AT653" s="45">
        <f t="shared" si="177"/>
        <v>15595752.209440315</v>
      </c>
      <c r="AU653" s="75"/>
    </row>
    <row r="654" spans="2:47" ht="15" thickBot="1" x14ac:dyDescent="0.35">
      <c r="B654" s="41">
        <f t="shared" si="184"/>
        <v>6230</v>
      </c>
      <c r="C654" s="8">
        <f t="shared" si="185"/>
        <v>62.300000000000004</v>
      </c>
      <c r="D654" s="73">
        <f t="shared" si="171"/>
        <v>83.326250000000002</v>
      </c>
      <c r="E654" s="29">
        <f t="shared" si="174"/>
        <v>4619.5809001805746</v>
      </c>
      <c r="F654" s="29">
        <f t="shared" si="178"/>
        <v>7.4150576246875062</v>
      </c>
      <c r="G654" s="29">
        <f t="shared" si="186"/>
        <v>9.9176395730195388</v>
      </c>
      <c r="H654" s="17">
        <f t="shared" si="187"/>
        <v>6178.689453991492</v>
      </c>
      <c r="I654" s="29">
        <f t="shared" si="179"/>
        <v>2.2250485660981263</v>
      </c>
      <c r="J654" s="29">
        <f t="shared" si="180"/>
        <v>13.949340071223562</v>
      </c>
      <c r="K654" s="32">
        <f>IF((D653+L653+M653-AL653)/($C$21+$C$22)&gt;$C$8,$C$8,(D653+L653+M653-AL653)/($C$21+$C$22))</f>
        <v>1400</v>
      </c>
      <c r="L654" s="97">
        <f t="shared" si="172"/>
        <v>0</v>
      </c>
      <c r="M654" s="96">
        <f t="shared" si="173"/>
        <v>0</v>
      </c>
      <c r="N654" s="98">
        <f t="shared" si="181"/>
        <v>1.7382597742038917</v>
      </c>
      <c r="O654" s="100">
        <f t="shared" si="175"/>
        <v>4.2266987561397071</v>
      </c>
      <c r="P654" s="104">
        <f t="shared" si="182"/>
        <v>18.880500609176615</v>
      </c>
      <c r="Q654" s="102">
        <f t="shared" si="188"/>
        <v>2.8886093440366814E-2</v>
      </c>
      <c r="R654" s="106">
        <f>K654-U654</f>
        <v>0</v>
      </c>
      <c r="S654" s="106">
        <f>IF(K654-H653&lt;0,0,K654-H653)</f>
        <v>0</v>
      </c>
      <c r="T654" s="106">
        <f t="shared" si="176"/>
        <v>98.365381490613771</v>
      </c>
      <c r="U654" s="107">
        <f>IF(S654&gt;0,0,IF(U653+(F654-AL654/$C$23)*$C$22/($C$21+$C$22)&gt;$C$8,$C$8,IF(V654=$C$8,U653+(F654-AL654/$C$23)*$C$22/$C$21,U653+(F654-AL654/$C$23)*$C$22/($C$21+$C$22))))</f>
        <v>1400</v>
      </c>
      <c r="V654" s="107">
        <f>IF(S654=0,IF(V653+(F654-AL654/$C$23)*$C$22/($C$21+$C$22)&gt;$C$8,$C$8,V653+(F654-AL654/$C$23)*$C$22/($C$21+$C$22)),E654)</f>
        <v>1400</v>
      </c>
      <c r="W654" s="203">
        <f>IF(S654&gt;0,0,IF(W653+AL654/$C$23&gt;$F$23,$F$23,W653+AL654/$C$23))</f>
        <v>1.6346185093862227</v>
      </c>
      <c r="X654" s="105" t="str">
        <f>IF(R654=0,"-",IF(U654=0,FORECAST($C$8,Инклинометрия!$B$2:$B$152,Инклинометрия!$A$2:$A$152),FORECAST(R654,Инклинометрия!$B$2:$B$152,Инклинометрия!$A$2:$A$152)))</f>
        <v>-</v>
      </c>
      <c r="Y654" s="105" t="str">
        <f>IF(R654=0,"-",IF(U654=0,FORECAST($C$8-R654,Инклинометрия!$B$2:$B$152,Инклинометрия!$A$2:$A$152),0))</f>
        <v>-</v>
      </c>
      <c r="Z654" s="105" t="str">
        <f>IF(S654=0,"-",FORECAST($C$8,Инклинометрия!$B$2:$B$152,Инклинометрия!$A$2:$A$152))</f>
        <v>-</v>
      </c>
      <c r="AA654" s="105" t="str">
        <f>IF(S654=0,"-",FORECAST($C$8-S654,Инклинометрия!$B$2:$B$152,Инклинометрия!$A$2:$A$152))</f>
        <v>-</v>
      </c>
      <c r="AB654" s="105">
        <f>IF(T654=0,"-",FORECAST($C$6,Инклинометрия!$B$2:$B$152,Инклинометрия!$A$2:$A$152))</f>
        <v>1425</v>
      </c>
      <c r="AC654" s="105">
        <f>IF(R654=0,FORECAST($C$6-T654,Инклинометрия!$B$2:$B$152,Инклинометрия!$A$2:$A$152),FORECAST($C$8,Инклинометрия!$B$2:$B$152,Инклинометрия!$A$2:$A$152))</f>
        <v>1331.5528875839168</v>
      </c>
      <c r="AD654" s="107">
        <f>IF(U654=0,"-",FORECAST($C$8,Инклинометрия!$B$2:$B$152,Инклинометрия!$A$2:$A$152))</f>
        <v>1330</v>
      </c>
      <c r="AE654" s="107">
        <f>IF(U654=0,"-",FORECAST($C$8-U654,Инклинометрия!$B$2:$B$152,Инклинометрия!$A$2:$A$152))</f>
        <v>0</v>
      </c>
      <c r="AF654" s="107">
        <f>FORECAST($C$8-S654,Инклинометрия!$B$2:$B$152,Инклинометрия!$A$2:$A$152)</f>
        <v>1330</v>
      </c>
      <c r="AG654" s="107">
        <f>FORECAST($C$8-(S654+V654),Инклинометрия!$B$2:$B$152,Инклинометрия!$A$2:$A$152)</f>
        <v>0</v>
      </c>
      <c r="AH654" s="107">
        <f>IF(W654=0,"-",FORECAST($C$8+W654,Инклинометрия!$B$2:$B$152,Инклинометрия!$A$2:$A$152))</f>
        <v>1331.5528875839168</v>
      </c>
      <c r="AI654" s="107">
        <f>IF(W654=0,"-",FORECAST($C$8,Инклинометрия!$B$2:$B$152,Инклинометрия!$A$2:$A$152))</f>
        <v>1330</v>
      </c>
      <c r="AK654" s="122">
        <f>2*PI()*$C$5*(AT653-AT652)/(LN(AN653/$I$9)*$I$8/$I$7+LN($I$10/AN653)*$I$8/$I$7)</f>
        <v>0</v>
      </c>
      <c r="AL654" s="67">
        <f>AK654*(B654-B653)</f>
        <v>0</v>
      </c>
      <c r="AM654" s="23">
        <f t="shared" si="189"/>
        <v>4.3059540056097682E-2</v>
      </c>
      <c r="AN654" s="26">
        <f>AN653+AK654*(B654-B653)/(2*PI()*$C$5*AN653*$I$11)</f>
        <v>0.12986115207059001</v>
      </c>
      <c r="AO654" s="87">
        <f t="shared" si="183"/>
        <v>111242.59539450394</v>
      </c>
      <c r="AP654" s="87">
        <f>IF(R654+U654&lt;$C$8,0,32*$G$13/$C$12^2*($I$8*R654+$I$6*U654)+32*$G$14/($C$14^2-$C$13^2)*($I$8*S654+$I$6*V654))</f>
        <v>9917.5953945039291</v>
      </c>
      <c r="AQ654" s="66">
        <f>R654*$C$11*$C$9+U654*$C$11*$C$10</f>
        <v>14695380</v>
      </c>
      <c r="AR654" s="66">
        <f>S654*$C$11*$C$9+V654*$C$11*$C$10</f>
        <v>14695380</v>
      </c>
      <c r="AS654" s="87">
        <f>$C$11*(T654*$C$9+W654*$C$10)</f>
        <v>789129.61404581123</v>
      </c>
      <c r="AT654" s="45">
        <f t="shared" si="177"/>
        <v>15595752.209440315</v>
      </c>
      <c r="AU654" s="75"/>
    </row>
    <row r="655" spans="2:47" ht="15" thickBot="1" x14ac:dyDescent="0.35">
      <c r="B655" s="41">
        <f t="shared" si="184"/>
        <v>6240</v>
      </c>
      <c r="C655" s="8">
        <f t="shared" si="185"/>
        <v>62.4</v>
      </c>
      <c r="D655" s="73">
        <f t="shared" si="171"/>
        <v>83.46</v>
      </c>
      <c r="E655" s="29">
        <f t="shared" si="174"/>
        <v>4626.9959578052622</v>
      </c>
      <c r="F655" s="29">
        <f t="shared" si="178"/>
        <v>7.4150576246875062</v>
      </c>
      <c r="G655" s="29">
        <f t="shared" si="186"/>
        <v>9.9176395730195388</v>
      </c>
      <c r="H655" s="17">
        <f t="shared" si="187"/>
        <v>6188.6070935645112</v>
      </c>
      <c r="I655" s="29">
        <f t="shared" si="179"/>
        <v>2.2250485660981263</v>
      </c>
      <c r="J655" s="29">
        <f t="shared" si="180"/>
        <v>13.949340071223562</v>
      </c>
      <c r="K655" s="32">
        <f>IF((D654+L654+M654-AL654)/($C$21+$C$22)&gt;$C$8,$C$8,(D654+L654+M654-AL654)/($C$21+$C$22))</f>
        <v>1400</v>
      </c>
      <c r="L655" s="97">
        <f t="shared" si="172"/>
        <v>0</v>
      </c>
      <c r="M655" s="96">
        <f t="shared" si="173"/>
        <v>0</v>
      </c>
      <c r="N655" s="98">
        <f t="shared" si="181"/>
        <v>1.7382597742038917</v>
      </c>
      <c r="O655" s="100">
        <f t="shared" si="175"/>
        <v>4.2266987561397071</v>
      </c>
      <c r="P655" s="104">
        <f t="shared" si="182"/>
        <v>18.880500609176615</v>
      </c>
      <c r="Q655" s="102">
        <f t="shared" si="188"/>
        <v>2.8886093440366814E-2</v>
      </c>
      <c r="R655" s="106">
        <f>K655-U655</f>
        <v>0</v>
      </c>
      <c r="S655" s="106">
        <f>IF(K655-H654&lt;0,0,K655-H654)</f>
        <v>0</v>
      </c>
      <c r="T655" s="106">
        <f t="shared" si="176"/>
        <v>98.365381490613771</v>
      </c>
      <c r="U655" s="107">
        <f>IF(S655&gt;0,0,IF(U654+(F655-AL655/$C$23)*$C$22/($C$21+$C$22)&gt;$C$8,$C$8,IF(V655=$C$8,U654+(F655-AL655/$C$23)*$C$22/$C$21,U654+(F655-AL655/$C$23)*$C$22/($C$21+$C$22))))</f>
        <v>1400</v>
      </c>
      <c r="V655" s="107">
        <f>IF(S655=0,IF(V654+(F655-AL655/$C$23)*$C$22/($C$21+$C$22)&gt;$C$8,$C$8,V654+(F655-AL655/$C$23)*$C$22/($C$21+$C$22)),E655)</f>
        <v>1400</v>
      </c>
      <c r="W655" s="203">
        <f>IF(S655&gt;0,0,IF(W654+AL655/$C$23&gt;$F$23,$F$23,W654+AL655/$C$23))</f>
        <v>1.6346185093862227</v>
      </c>
      <c r="X655" s="105" t="str">
        <f>IF(R655=0,"-",IF(U655=0,FORECAST($C$8,Инклинометрия!$B$2:$B$152,Инклинометрия!$A$2:$A$152),FORECAST(R655,Инклинометрия!$B$2:$B$152,Инклинометрия!$A$2:$A$152)))</f>
        <v>-</v>
      </c>
      <c r="Y655" s="105" t="str">
        <f>IF(R655=0,"-",IF(U655=0,FORECAST($C$8-R655,Инклинометрия!$B$2:$B$152,Инклинометрия!$A$2:$A$152),0))</f>
        <v>-</v>
      </c>
      <c r="Z655" s="105" t="str">
        <f>IF(S655=0,"-",FORECAST($C$8,Инклинометрия!$B$2:$B$152,Инклинометрия!$A$2:$A$152))</f>
        <v>-</v>
      </c>
      <c r="AA655" s="105" t="str">
        <f>IF(S655=0,"-",FORECAST($C$8-S655,Инклинометрия!$B$2:$B$152,Инклинометрия!$A$2:$A$152))</f>
        <v>-</v>
      </c>
      <c r="AB655" s="105">
        <f>IF(T655=0,"-",FORECAST($C$6,Инклинометрия!$B$2:$B$152,Инклинометрия!$A$2:$A$152))</f>
        <v>1425</v>
      </c>
      <c r="AC655" s="105">
        <f>IF(R655=0,FORECAST($C$6-T655,Инклинометрия!$B$2:$B$152,Инклинометрия!$A$2:$A$152),FORECAST($C$8,Инклинометрия!$B$2:$B$152,Инклинометрия!$A$2:$A$152))</f>
        <v>1331.5528875839168</v>
      </c>
      <c r="AD655" s="107">
        <f>IF(U655=0,"-",FORECAST($C$8,Инклинометрия!$B$2:$B$152,Инклинометрия!$A$2:$A$152))</f>
        <v>1330</v>
      </c>
      <c r="AE655" s="107">
        <f>IF(U655=0,"-",FORECAST($C$8-U655,Инклинометрия!$B$2:$B$152,Инклинометрия!$A$2:$A$152))</f>
        <v>0</v>
      </c>
      <c r="AF655" s="107">
        <f>FORECAST($C$8-S655,Инклинометрия!$B$2:$B$152,Инклинометрия!$A$2:$A$152)</f>
        <v>1330</v>
      </c>
      <c r="AG655" s="107">
        <f>FORECAST($C$8-(S655+V655),Инклинометрия!$B$2:$B$152,Инклинометрия!$A$2:$A$152)</f>
        <v>0</v>
      </c>
      <c r="AH655" s="107">
        <f>IF(W655=0,"-",FORECAST($C$8+W655,Инклинометрия!$B$2:$B$152,Инклинометрия!$A$2:$A$152))</f>
        <v>1331.5528875839168</v>
      </c>
      <c r="AI655" s="107">
        <f>IF(W655=0,"-",FORECAST($C$8,Инклинометрия!$B$2:$B$152,Инклинометрия!$A$2:$A$152))</f>
        <v>1330</v>
      </c>
      <c r="AK655" s="122">
        <f>2*PI()*$C$5*(AT654-AT653)/(LN(AN654/$I$9)*$I$8/$I$7+LN($I$10/AN654)*$I$8/$I$7)</f>
        <v>0</v>
      </c>
      <c r="AL655" s="67">
        <f>AK655*(B655-B654)</f>
        <v>0</v>
      </c>
      <c r="AM655" s="23">
        <f t="shared" si="189"/>
        <v>4.3059540056097682E-2</v>
      </c>
      <c r="AN655" s="26">
        <f>AN654+AK655*(B655-B654)/(2*PI()*$C$5*AN654*$I$11)</f>
        <v>0.12986115207059001</v>
      </c>
      <c r="AO655" s="87">
        <f t="shared" si="183"/>
        <v>111242.59539450394</v>
      </c>
      <c r="AP655" s="87">
        <f>IF(R655+U655&lt;$C$8,0,32*$G$13/$C$12^2*($I$8*R655+$I$6*U655)+32*$G$14/($C$14^2-$C$13^2)*($I$8*S655+$I$6*V655))</f>
        <v>9917.5953945039291</v>
      </c>
      <c r="AQ655" s="66">
        <f>R655*$C$11*$C$9+U655*$C$11*$C$10</f>
        <v>14695380</v>
      </c>
      <c r="AR655" s="66">
        <f>S655*$C$11*$C$9+V655*$C$11*$C$10</f>
        <v>14695380</v>
      </c>
      <c r="AS655" s="87">
        <f>$C$11*(T655*$C$9+W655*$C$10)</f>
        <v>789129.61404581123</v>
      </c>
      <c r="AT655" s="45">
        <f t="shared" si="177"/>
        <v>15595752.209440315</v>
      </c>
      <c r="AU655" s="75"/>
    </row>
    <row r="656" spans="2:47" ht="15" thickBot="1" x14ac:dyDescent="0.35">
      <c r="B656" s="41">
        <f t="shared" si="184"/>
        <v>6250</v>
      </c>
      <c r="C656" s="8">
        <f t="shared" si="185"/>
        <v>62.5</v>
      </c>
      <c r="D656" s="73">
        <f t="shared" si="171"/>
        <v>83.59375</v>
      </c>
      <c r="E656" s="29">
        <f t="shared" si="174"/>
        <v>4634.4110154299506</v>
      </c>
      <c r="F656" s="29">
        <f t="shared" si="178"/>
        <v>7.4150576246884157</v>
      </c>
      <c r="G656" s="29">
        <f t="shared" si="186"/>
        <v>9.9176395730207556</v>
      </c>
      <c r="H656" s="17">
        <f t="shared" si="187"/>
        <v>6198.5247331375322</v>
      </c>
      <c r="I656" s="29">
        <f t="shared" si="179"/>
        <v>2.2250485660981263</v>
      </c>
      <c r="J656" s="29">
        <f t="shared" si="180"/>
        <v>13.949340071224418</v>
      </c>
      <c r="K656" s="32">
        <f>IF((D655+L655+M655-AL655)/($C$21+$C$22)&gt;$C$8,$C$8,(D655+L655+M655-AL655)/($C$21+$C$22))</f>
        <v>1400</v>
      </c>
      <c r="L656" s="97">
        <f t="shared" si="172"/>
        <v>0</v>
      </c>
      <c r="M656" s="96">
        <f t="shared" si="173"/>
        <v>0</v>
      </c>
      <c r="N656" s="98">
        <f t="shared" si="181"/>
        <v>1.7382597742038917</v>
      </c>
      <c r="O656" s="100">
        <f t="shared" si="175"/>
        <v>4.2266987561397071</v>
      </c>
      <c r="P656" s="104">
        <f t="shared" si="182"/>
        <v>18.880500609176615</v>
      </c>
      <c r="Q656" s="102">
        <f t="shared" si="188"/>
        <v>2.8886093440366814E-2</v>
      </c>
      <c r="R656" s="106">
        <f>K656-U656</f>
        <v>0</v>
      </c>
      <c r="S656" s="106">
        <f>IF(K656-H655&lt;0,0,K656-H655)</f>
        <v>0</v>
      </c>
      <c r="T656" s="106">
        <f t="shared" si="176"/>
        <v>98.365381490613771</v>
      </c>
      <c r="U656" s="107">
        <f>IF(S656&gt;0,0,IF(U655+(F656-AL656/$C$23)*$C$22/($C$21+$C$22)&gt;$C$8,$C$8,IF(V656=$C$8,U655+(F656-AL656/$C$23)*$C$22/$C$21,U655+(F656-AL656/$C$23)*$C$22/($C$21+$C$22))))</f>
        <v>1400</v>
      </c>
      <c r="V656" s="107">
        <f>IF(S656=0,IF(V655+(F656-AL656/$C$23)*$C$22/($C$21+$C$22)&gt;$C$8,$C$8,V655+(F656-AL656/$C$23)*$C$22/($C$21+$C$22)),E656)</f>
        <v>1400</v>
      </c>
      <c r="W656" s="203">
        <f>IF(S656&gt;0,0,IF(W655+AL656/$C$23&gt;$F$23,$F$23,W655+AL656/$C$23))</f>
        <v>1.6346185093862227</v>
      </c>
      <c r="X656" s="105" t="str">
        <f>IF(R656=0,"-",IF(U656=0,FORECAST($C$8,Инклинометрия!$B$2:$B$152,Инклинометрия!$A$2:$A$152),FORECAST(R656,Инклинометрия!$B$2:$B$152,Инклинометрия!$A$2:$A$152)))</f>
        <v>-</v>
      </c>
      <c r="Y656" s="105" t="str">
        <f>IF(R656=0,"-",IF(U656=0,FORECAST($C$8-R656,Инклинометрия!$B$2:$B$152,Инклинометрия!$A$2:$A$152),0))</f>
        <v>-</v>
      </c>
      <c r="Z656" s="105" t="str">
        <f>IF(S656=0,"-",FORECAST($C$8,Инклинометрия!$B$2:$B$152,Инклинометрия!$A$2:$A$152))</f>
        <v>-</v>
      </c>
      <c r="AA656" s="105" t="str">
        <f>IF(S656=0,"-",FORECAST($C$8-S656,Инклинометрия!$B$2:$B$152,Инклинометрия!$A$2:$A$152))</f>
        <v>-</v>
      </c>
      <c r="AB656" s="105">
        <f>IF(T656=0,"-",FORECAST($C$6,Инклинометрия!$B$2:$B$152,Инклинометрия!$A$2:$A$152))</f>
        <v>1425</v>
      </c>
      <c r="AC656" s="105">
        <f>IF(R656=0,FORECAST($C$6-T656,Инклинометрия!$B$2:$B$152,Инклинометрия!$A$2:$A$152),FORECAST($C$8,Инклинометрия!$B$2:$B$152,Инклинометрия!$A$2:$A$152))</f>
        <v>1331.5528875839168</v>
      </c>
      <c r="AD656" s="107">
        <f>IF(U656=0,"-",FORECAST($C$8,Инклинометрия!$B$2:$B$152,Инклинометрия!$A$2:$A$152))</f>
        <v>1330</v>
      </c>
      <c r="AE656" s="107">
        <f>IF(U656=0,"-",FORECAST($C$8-U656,Инклинометрия!$B$2:$B$152,Инклинометрия!$A$2:$A$152))</f>
        <v>0</v>
      </c>
      <c r="AF656" s="107">
        <f>FORECAST($C$8-S656,Инклинометрия!$B$2:$B$152,Инклинометрия!$A$2:$A$152)</f>
        <v>1330</v>
      </c>
      <c r="AG656" s="107">
        <f>FORECAST($C$8-(S656+V656),Инклинометрия!$B$2:$B$152,Инклинометрия!$A$2:$A$152)</f>
        <v>0</v>
      </c>
      <c r="AH656" s="107">
        <f>IF(W656=0,"-",FORECAST($C$8+W656,Инклинометрия!$B$2:$B$152,Инклинометрия!$A$2:$A$152))</f>
        <v>1331.5528875839168</v>
      </c>
      <c r="AI656" s="107">
        <f>IF(W656=0,"-",FORECAST($C$8,Инклинометрия!$B$2:$B$152,Инклинометрия!$A$2:$A$152))</f>
        <v>1330</v>
      </c>
      <c r="AK656" s="122">
        <f>2*PI()*$C$5*(AT655-AT654)/(LN(AN655/$I$9)*$I$8/$I$7+LN($I$10/AN655)*$I$8/$I$7)</f>
        <v>0</v>
      </c>
      <c r="AL656" s="67">
        <f>AK656*(B656-B655)</f>
        <v>0</v>
      </c>
      <c r="AM656" s="23">
        <f t="shared" si="189"/>
        <v>4.3059540056097682E-2</v>
      </c>
      <c r="AN656" s="26">
        <f>AN655+AK656*(B656-B655)/(2*PI()*$C$5*AN655*$I$11)</f>
        <v>0.12986115207059001</v>
      </c>
      <c r="AO656" s="87">
        <f t="shared" si="183"/>
        <v>111242.59539450394</v>
      </c>
      <c r="AP656" s="87">
        <f>IF(R656+U656&lt;$C$8,0,32*$G$13/$C$12^2*($I$8*R656+$I$6*U656)+32*$G$14/($C$14^2-$C$13^2)*($I$8*S656+$I$6*V656))</f>
        <v>9917.5953945039291</v>
      </c>
      <c r="AQ656" s="66">
        <f>R656*$C$11*$C$9+U656*$C$11*$C$10</f>
        <v>14695380</v>
      </c>
      <c r="AR656" s="66">
        <f>S656*$C$11*$C$9+V656*$C$11*$C$10</f>
        <v>14695380</v>
      </c>
      <c r="AS656" s="87">
        <f>$C$11*(T656*$C$9+W656*$C$10)</f>
        <v>789129.61404581123</v>
      </c>
      <c r="AT656" s="45">
        <f t="shared" si="177"/>
        <v>15595752.209440315</v>
      </c>
      <c r="AU656" s="75"/>
    </row>
    <row r="657" spans="2:47" ht="15" thickBot="1" x14ac:dyDescent="0.35">
      <c r="B657" s="41">
        <f t="shared" si="184"/>
        <v>6260</v>
      </c>
      <c r="C657" s="8">
        <f t="shared" si="185"/>
        <v>62.6</v>
      </c>
      <c r="D657" s="73">
        <f t="shared" si="171"/>
        <v>83.727500000000006</v>
      </c>
      <c r="E657" s="29">
        <f t="shared" si="174"/>
        <v>4641.826073054639</v>
      </c>
      <c r="F657" s="29">
        <f t="shared" si="178"/>
        <v>7.4150576246884157</v>
      </c>
      <c r="G657" s="29">
        <f t="shared" si="186"/>
        <v>9.9176395730207556</v>
      </c>
      <c r="H657" s="17">
        <f t="shared" si="187"/>
        <v>6208.4423727105532</v>
      </c>
      <c r="I657" s="29">
        <f t="shared" si="179"/>
        <v>2.2250485660981263</v>
      </c>
      <c r="J657" s="29">
        <f t="shared" si="180"/>
        <v>13.949340071224418</v>
      </c>
      <c r="K657" s="32">
        <f>IF((D656+L656+M656-AL656)/($C$21+$C$22)&gt;$C$8,$C$8,(D656+L656+M656-AL656)/($C$21+$C$22))</f>
        <v>1400</v>
      </c>
      <c r="L657" s="97">
        <f t="shared" si="172"/>
        <v>0</v>
      </c>
      <c r="M657" s="96">
        <f t="shared" si="173"/>
        <v>0</v>
      </c>
      <c r="N657" s="98">
        <f t="shared" si="181"/>
        <v>1.7382597742038917</v>
      </c>
      <c r="O657" s="100">
        <f t="shared" si="175"/>
        <v>4.2266987561397071</v>
      </c>
      <c r="P657" s="104">
        <f t="shared" si="182"/>
        <v>18.880500609176615</v>
      </c>
      <c r="Q657" s="102">
        <f t="shared" si="188"/>
        <v>2.8886093440366814E-2</v>
      </c>
      <c r="R657" s="106">
        <f>K657-U657</f>
        <v>0</v>
      </c>
      <c r="S657" s="106">
        <f>IF(K657-H656&lt;0,0,K657-H656)</f>
        <v>0</v>
      </c>
      <c r="T657" s="106">
        <f t="shared" si="176"/>
        <v>98.365381490613771</v>
      </c>
      <c r="U657" s="107">
        <f>IF(S657&gt;0,0,IF(U656+(F657-AL657/$C$23)*$C$22/($C$21+$C$22)&gt;$C$8,$C$8,IF(V657=$C$8,U656+(F657-AL657/$C$23)*$C$22/$C$21,U656+(F657-AL657/$C$23)*$C$22/($C$21+$C$22))))</f>
        <v>1400</v>
      </c>
      <c r="V657" s="107">
        <f>IF(S657=0,IF(V656+(F657-AL657/$C$23)*$C$22/($C$21+$C$22)&gt;$C$8,$C$8,V656+(F657-AL657/$C$23)*$C$22/($C$21+$C$22)),E657)</f>
        <v>1400</v>
      </c>
      <c r="W657" s="203">
        <f>IF(S657&gt;0,0,IF(W656+AL657/$C$23&gt;$F$23,$F$23,W656+AL657/$C$23))</f>
        <v>1.6346185093862227</v>
      </c>
      <c r="X657" s="105" t="str">
        <f>IF(R657=0,"-",IF(U657=0,FORECAST($C$8,Инклинометрия!$B$2:$B$152,Инклинометрия!$A$2:$A$152),FORECAST(R657,Инклинометрия!$B$2:$B$152,Инклинометрия!$A$2:$A$152)))</f>
        <v>-</v>
      </c>
      <c r="Y657" s="105" t="str">
        <f>IF(R657=0,"-",IF(U657=0,FORECAST($C$8-R657,Инклинометрия!$B$2:$B$152,Инклинометрия!$A$2:$A$152),0))</f>
        <v>-</v>
      </c>
      <c r="Z657" s="105" t="str">
        <f>IF(S657=0,"-",FORECAST($C$8,Инклинометрия!$B$2:$B$152,Инклинометрия!$A$2:$A$152))</f>
        <v>-</v>
      </c>
      <c r="AA657" s="105" t="str">
        <f>IF(S657=0,"-",FORECAST($C$8-S657,Инклинометрия!$B$2:$B$152,Инклинометрия!$A$2:$A$152))</f>
        <v>-</v>
      </c>
      <c r="AB657" s="105">
        <f>IF(T657=0,"-",FORECAST($C$6,Инклинометрия!$B$2:$B$152,Инклинометрия!$A$2:$A$152))</f>
        <v>1425</v>
      </c>
      <c r="AC657" s="105">
        <f>IF(R657=0,FORECAST($C$6-T657,Инклинометрия!$B$2:$B$152,Инклинометрия!$A$2:$A$152),FORECAST($C$8,Инклинометрия!$B$2:$B$152,Инклинометрия!$A$2:$A$152))</f>
        <v>1331.5528875839168</v>
      </c>
      <c r="AD657" s="107">
        <f>IF(U657=0,"-",FORECAST($C$8,Инклинометрия!$B$2:$B$152,Инклинометрия!$A$2:$A$152))</f>
        <v>1330</v>
      </c>
      <c r="AE657" s="107">
        <f>IF(U657=0,"-",FORECAST($C$8-U657,Инклинометрия!$B$2:$B$152,Инклинометрия!$A$2:$A$152))</f>
        <v>0</v>
      </c>
      <c r="AF657" s="107">
        <f>FORECAST($C$8-S657,Инклинометрия!$B$2:$B$152,Инклинометрия!$A$2:$A$152)</f>
        <v>1330</v>
      </c>
      <c r="AG657" s="107">
        <f>FORECAST($C$8-(S657+V657),Инклинометрия!$B$2:$B$152,Инклинометрия!$A$2:$A$152)</f>
        <v>0</v>
      </c>
      <c r="AH657" s="107">
        <f>IF(W657=0,"-",FORECAST($C$8+W657,Инклинометрия!$B$2:$B$152,Инклинометрия!$A$2:$A$152))</f>
        <v>1331.5528875839168</v>
      </c>
      <c r="AI657" s="107">
        <f>IF(W657=0,"-",FORECAST($C$8,Инклинометрия!$B$2:$B$152,Инклинометрия!$A$2:$A$152))</f>
        <v>1330</v>
      </c>
      <c r="AK657" s="122">
        <f>2*PI()*$C$5*(AT656-AT655)/(LN(AN656/$I$9)*$I$8/$I$7+LN($I$10/AN656)*$I$8/$I$7)</f>
        <v>0</v>
      </c>
      <c r="AL657" s="67">
        <f>AK657*(B657-B656)</f>
        <v>0</v>
      </c>
      <c r="AM657" s="23">
        <f t="shared" si="189"/>
        <v>4.3059540056097682E-2</v>
      </c>
      <c r="AN657" s="26">
        <f>AN656+AK657*(B657-B656)/(2*PI()*$C$5*AN656*$I$11)</f>
        <v>0.12986115207059001</v>
      </c>
      <c r="AO657" s="87">
        <f t="shared" si="183"/>
        <v>111242.59539450394</v>
      </c>
      <c r="AP657" s="87">
        <f>IF(R657+U657&lt;$C$8,0,32*$G$13/$C$12^2*($I$8*R657+$I$6*U657)+32*$G$14/($C$14^2-$C$13^2)*($I$8*S657+$I$6*V657))</f>
        <v>9917.5953945039291</v>
      </c>
      <c r="AQ657" s="66">
        <f>R657*$C$11*$C$9+U657*$C$11*$C$10</f>
        <v>14695380</v>
      </c>
      <c r="AR657" s="66">
        <f>S657*$C$11*$C$9+V657*$C$11*$C$10</f>
        <v>14695380</v>
      </c>
      <c r="AS657" s="87">
        <f>$C$11*(T657*$C$9+W657*$C$10)</f>
        <v>789129.61404581123</v>
      </c>
      <c r="AT657" s="45">
        <f t="shared" si="177"/>
        <v>15595752.209440315</v>
      </c>
      <c r="AU657" s="75"/>
    </row>
    <row r="658" spans="2:47" ht="15" thickBot="1" x14ac:dyDescent="0.35">
      <c r="B658" s="41">
        <f t="shared" si="184"/>
        <v>6270</v>
      </c>
      <c r="C658" s="8">
        <f t="shared" si="185"/>
        <v>62.7</v>
      </c>
      <c r="D658" s="73">
        <f t="shared" si="171"/>
        <v>83.861249999999998</v>
      </c>
      <c r="E658" s="29">
        <f t="shared" si="174"/>
        <v>4649.2411306793265</v>
      </c>
      <c r="F658" s="29">
        <f t="shared" si="178"/>
        <v>7.4150576246875062</v>
      </c>
      <c r="G658" s="29">
        <f t="shared" si="186"/>
        <v>9.9176395730195388</v>
      </c>
      <c r="H658" s="17">
        <f t="shared" si="187"/>
        <v>6218.3600122835724</v>
      </c>
      <c r="I658" s="29">
        <f t="shared" si="179"/>
        <v>2.2250485660981263</v>
      </c>
      <c r="J658" s="29">
        <f t="shared" si="180"/>
        <v>13.949340071223562</v>
      </c>
      <c r="K658" s="32">
        <f>IF((D657+L657+M657-AL657)/($C$21+$C$22)&gt;$C$8,$C$8,(D657+L657+M657-AL657)/($C$21+$C$22))</f>
        <v>1400</v>
      </c>
      <c r="L658" s="97">
        <f t="shared" si="172"/>
        <v>0</v>
      </c>
      <c r="M658" s="96">
        <f t="shared" si="173"/>
        <v>0</v>
      </c>
      <c r="N658" s="98">
        <f t="shared" si="181"/>
        <v>1.7382597742038917</v>
      </c>
      <c r="O658" s="100">
        <f t="shared" si="175"/>
        <v>4.2266987561397071</v>
      </c>
      <c r="P658" s="104">
        <f t="shared" si="182"/>
        <v>18.880500609176615</v>
      </c>
      <c r="Q658" s="102">
        <f t="shared" si="188"/>
        <v>2.8886093440366814E-2</v>
      </c>
      <c r="R658" s="106">
        <f>K658-U658</f>
        <v>0</v>
      </c>
      <c r="S658" s="106">
        <f>IF(K658-H657&lt;0,0,K658-H657)</f>
        <v>0</v>
      </c>
      <c r="T658" s="106">
        <f t="shared" si="176"/>
        <v>98.365381490613771</v>
      </c>
      <c r="U658" s="107">
        <f>IF(S658&gt;0,0,IF(U657+(F658-AL658/$C$23)*$C$22/($C$21+$C$22)&gt;$C$8,$C$8,IF(V658=$C$8,U657+(F658-AL658/$C$23)*$C$22/$C$21,U657+(F658-AL658/$C$23)*$C$22/($C$21+$C$22))))</f>
        <v>1400</v>
      </c>
      <c r="V658" s="107">
        <f>IF(S658=0,IF(V657+(F658-AL658/$C$23)*$C$22/($C$21+$C$22)&gt;$C$8,$C$8,V657+(F658-AL658/$C$23)*$C$22/($C$21+$C$22)),E658)</f>
        <v>1400</v>
      </c>
      <c r="W658" s="203">
        <f>IF(S658&gt;0,0,IF(W657+AL658/$C$23&gt;$F$23,$F$23,W657+AL658/$C$23))</f>
        <v>1.6346185093862227</v>
      </c>
      <c r="X658" s="105" t="str">
        <f>IF(R658=0,"-",IF(U658=0,FORECAST($C$8,Инклинометрия!$B$2:$B$152,Инклинометрия!$A$2:$A$152),FORECAST(R658,Инклинометрия!$B$2:$B$152,Инклинометрия!$A$2:$A$152)))</f>
        <v>-</v>
      </c>
      <c r="Y658" s="105" t="str">
        <f>IF(R658=0,"-",IF(U658=0,FORECAST($C$8-R658,Инклинометрия!$B$2:$B$152,Инклинометрия!$A$2:$A$152),0))</f>
        <v>-</v>
      </c>
      <c r="Z658" s="105" t="str">
        <f>IF(S658=0,"-",FORECAST($C$8,Инклинометрия!$B$2:$B$152,Инклинометрия!$A$2:$A$152))</f>
        <v>-</v>
      </c>
      <c r="AA658" s="105" t="str">
        <f>IF(S658=0,"-",FORECAST($C$8-S658,Инклинометрия!$B$2:$B$152,Инклинометрия!$A$2:$A$152))</f>
        <v>-</v>
      </c>
      <c r="AB658" s="105">
        <f>IF(T658=0,"-",FORECAST($C$6,Инклинометрия!$B$2:$B$152,Инклинометрия!$A$2:$A$152))</f>
        <v>1425</v>
      </c>
      <c r="AC658" s="105">
        <f>IF(R658=0,FORECAST($C$6-T658,Инклинометрия!$B$2:$B$152,Инклинометрия!$A$2:$A$152),FORECAST($C$8,Инклинометрия!$B$2:$B$152,Инклинометрия!$A$2:$A$152))</f>
        <v>1331.5528875839168</v>
      </c>
      <c r="AD658" s="107">
        <f>IF(U658=0,"-",FORECAST($C$8,Инклинометрия!$B$2:$B$152,Инклинометрия!$A$2:$A$152))</f>
        <v>1330</v>
      </c>
      <c r="AE658" s="107">
        <f>IF(U658=0,"-",FORECAST($C$8-U658,Инклинометрия!$B$2:$B$152,Инклинометрия!$A$2:$A$152))</f>
        <v>0</v>
      </c>
      <c r="AF658" s="107">
        <f>FORECAST($C$8-S658,Инклинометрия!$B$2:$B$152,Инклинометрия!$A$2:$A$152)</f>
        <v>1330</v>
      </c>
      <c r="AG658" s="107">
        <f>FORECAST($C$8-(S658+V658),Инклинометрия!$B$2:$B$152,Инклинометрия!$A$2:$A$152)</f>
        <v>0</v>
      </c>
      <c r="AH658" s="107">
        <f>IF(W658=0,"-",FORECAST($C$8+W658,Инклинометрия!$B$2:$B$152,Инклинометрия!$A$2:$A$152))</f>
        <v>1331.5528875839168</v>
      </c>
      <c r="AI658" s="107">
        <f>IF(W658=0,"-",FORECAST($C$8,Инклинометрия!$B$2:$B$152,Инклинометрия!$A$2:$A$152))</f>
        <v>1330</v>
      </c>
      <c r="AK658" s="122">
        <f>2*PI()*$C$5*(AT657-AT656)/(LN(AN657/$I$9)*$I$8/$I$7+LN($I$10/AN657)*$I$8/$I$7)</f>
        <v>0</v>
      </c>
      <c r="AL658" s="67">
        <f>AK658*(B658-B657)</f>
        <v>0</v>
      </c>
      <c r="AM658" s="23">
        <f t="shared" si="189"/>
        <v>4.3059540056097682E-2</v>
      </c>
      <c r="AN658" s="26">
        <f>AN657+AK658*(B658-B657)/(2*PI()*$C$5*AN657*$I$11)</f>
        <v>0.12986115207059001</v>
      </c>
      <c r="AO658" s="87">
        <f t="shared" si="183"/>
        <v>111242.59539450394</v>
      </c>
      <c r="AP658" s="87">
        <f>IF(R658+U658&lt;$C$8,0,32*$G$13/$C$12^2*($I$8*R658+$I$6*U658)+32*$G$14/($C$14^2-$C$13^2)*($I$8*S658+$I$6*V658))</f>
        <v>9917.5953945039291</v>
      </c>
      <c r="AQ658" s="66">
        <f>R658*$C$11*$C$9+U658*$C$11*$C$10</f>
        <v>14695380</v>
      </c>
      <c r="AR658" s="66">
        <f>S658*$C$11*$C$9+V658*$C$11*$C$10</f>
        <v>14695380</v>
      </c>
      <c r="AS658" s="87">
        <f>$C$11*(T658*$C$9+W658*$C$10)</f>
        <v>789129.61404581123</v>
      </c>
      <c r="AT658" s="45">
        <f t="shared" si="177"/>
        <v>15595752.209440315</v>
      </c>
      <c r="AU658" s="75"/>
    </row>
    <row r="659" spans="2:47" ht="15" thickBot="1" x14ac:dyDescent="0.35">
      <c r="B659" s="41">
        <f t="shared" si="184"/>
        <v>6280</v>
      </c>
      <c r="C659" s="8">
        <f t="shared" si="185"/>
        <v>62.800000000000004</v>
      </c>
      <c r="D659" s="73">
        <f t="shared" si="171"/>
        <v>83.995000000000005</v>
      </c>
      <c r="E659" s="29">
        <f t="shared" si="174"/>
        <v>4656.6561883040149</v>
      </c>
      <c r="F659" s="29">
        <f t="shared" si="178"/>
        <v>7.4150576246884157</v>
      </c>
      <c r="G659" s="29">
        <f t="shared" si="186"/>
        <v>9.9176395730207556</v>
      </c>
      <c r="H659" s="17">
        <f t="shared" si="187"/>
        <v>6228.2776518565934</v>
      </c>
      <c r="I659" s="29">
        <f t="shared" si="179"/>
        <v>2.2250485660981263</v>
      </c>
      <c r="J659" s="29">
        <f t="shared" si="180"/>
        <v>13.949340071224418</v>
      </c>
      <c r="K659" s="32">
        <f>IF((D658+L658+M658-AL658)/($C$21+$C$22)&gt;$C$8,$C$8,(D658+L658+M658-AL658)/($C$21+$C$22))</f>
        <v>1400</v>
      </c>
      <c r="L659" s="97">
        <f t="shared" si="172"/>
        <v>0</v>
      </c>
      <c r="M659" s="96">
        <f t="shared" si="173"/>
        <v>0</v>
      </c>
      <c r="N659" s="98">
        <f t="shared" si="181"/>
        <v>1.7382597742038917</v>
      </c>
      <c r="O659" s="100">
        <f t="shared" si="175"/>
        <v>4.2266987561397071</v>
      </c>
      <c r="P659" s="104">
        <f t="shared" si="182"/>
        <v>18.880500609176615</v>
      </c>
      <c r="Q659" s="102">
        <f t="shared" si="188"/>
        <v>2.8886093440366814E-2</v>
      </c>
      <c r="R659" s="106">
        <f>K659-U659</f>
        <v>0</v>
      </c>
      <c r="S659" s="106">
        <f>IF(K659-H658&lt;0,0,K659-H658)</f>
        <v>0</v>
      </c>
      <c r="T659" s="106">
        <f t="shared" si="176"/>
        <v>98.365381490613771</v>
      </c>
      <c r="U659" s="107">
        <f>IF(S659&gt;0,0,IF(U658+(F659-AL659/$C$23)*$C$22/($C$21+$C$22)&gt;$C$8,$C$8,IF(V659=$C$8,U658+(F659-AL659/$C$23)*$C$22/$C$21,U658+(F659-AL659/$C$23)*$C$22/($C$21+$C$22))))</f>
        <v>1400</v>
      </c>
      <c r="V659" s="107">
        <f>IF(S659=0,IF(V658+(F659-AL659/$C$23)*$C$22/($C$21+$C$22)&gt;$C$8,$C$8,V658+(F659-AL659/$C$23)*$C$22/($C$21+$C$22)),E659)</f>
        <v>1400</v>
      </c>
      <c r="W659" s="203">
        <f>IF(S659&gt;0,0,IF(W658+AL659/$C$23&gt;$F$23,$F$23,W658+AL659/$C$23))</f>
        <v>1.6346185093862227</v>
      </c>
      <c r="X659" s="105" t="str">
        <f>IF(R659=0,"-",IF(U659=0,FORECAST($C$8,Инклинометрия!$B$2:$B$152,Инклинометрия!$A$2:$A$152),FORECAST(R659,Инклинометрия!$B$2:$B$152,Инклинометрия!$A$2:$A$152)))</f>
        <v>-</v>
      </c>
      <c r="Y659" s="105" t="str">
        <f>IF(R659=0,"-",IF(U659=0,FORECAST($C$8-R659,Инклинометрия!$B$2:$B$152,Инклинометрия!$A$2:$A$152),0))</f>
        <v>-</v>
      </c>
      <c r="Z659" s="105" t="str">
        <f>IF(S659=0,"-",FORECAST($C$8,Инклинометрия!$B$2:$B$152,Инклинометрия!$A$2:$A$152))</f>
        <v>-</v>
      </c>
      <c r="AA659" s="105" t="str">
        <f>IF(S659=0,"-",FORECAST($C$8-S659,Инклинометрия!$B$2:$B$152,Инклинометрия!$A$2:$A$152))</f>
        <v>-</v>
      </c>
      <c r="AB659" s="105">
        <f>IF(T659=0,"-",FORECAST($C$6,Инклинометрия!$B$2:$B$152,Инклинометрия!$A$2:$A$152))</f>
        <v>1425</v>
      </c>
      <c r="AC659" s="105">
        <f>IF(R659=0,FORECAST($C$6-T659,Инклинометрия!$B$2:$B$152,Инклинометрия!$A$2:$A$152),FORECAST($C$8,Инклинометрия!$B$2:$B$152,Инклинометрия!$A$2:$A$152))</f>
        <v>1331.5528875839168</v>
      </c>
      <c r="AD659" s="107">
        <f>IF(U659=0,"-",FORECAST($C$8,Инклинометрия!$B$2:$B$152,Инклинометрия!$A$2:$A$152))</f>
        <v>1330</v>
      </c>
      <c r="AE659" s="107">
        <f>IF(U659=0,"-",FORECAST($C$8-U659,Инклинометрия!$B$2:$B$152,Инклинометрия!$A$2:$A$152))</f>
        <v>0</v>
      </c>
      <c r="AF659" s="107">
        <f>FORECAST($C$8-S659,Инклинометрия!$B$2:$B$152,Инклинометрия!$A$2:$A$152)</f>
        <v>1330</v>
      </c>
      <c r="AG659" s="107">
        <f>FORECAST($C$8-(S659+V659),Инклинометрия!$B$2:$B$152,Инклинометрия!$A$2:$A$152)</f>
        <v>0</v>
      </c>
      <c r="AH659" s="107">
        <f>IF(W659=0,"-",FORECAST($C$8+W659,Инклинометрия!$B$2:$B$152,Инклинометрия!$A$2:$A$152))</f>
        <v>1331.5528875839168</v>
      </c>
      <c r="AI659" s="107">
        <f>IF(W659=0,"-",FORECAST($C$8,Инклинометрия!$B$2:$B$152,Инклинометрия!$A$2:$A$152))</f>
        <v>1330</v>
      </c>
      <c r="AK659" s="122">
        <f>2*PI()*$C$5*(AT658-AT657)/(LN(AN658/$I$9)*$I$8/$I$7+LN($I$10/AN658)*$I$8/$I$7)</f>
        <v>0</v>
      </c>
      <c r="AL659" s="67">
        <f>AK659*(B659-B658)</f>
        <v>0</v>
      </c>
      <c r="AM659" s="23">
        <f t="shared" si="189"/>
        <v>4.3059540056097682E-2</v>
      </c>
      <c r="AN659" s="26">
        <f>AN658+AK659*(B659-B658)/(2*PI()*$C$5*AN658*$I$11)</f>
        <v>0.12986115207059001</v>
      </c>
      <c r="AO659" s="87">
        <f t="shared" si="183"/>
        <v>111242.59539450394</v>
      </c>
      <c r="AP659" s="87">
        <f>IF(R659+U659&lt;$C$8,0,32*$G$13/$C$12^2*($I$8*R659+$I$6*U659)+32*$G$14/($C$14^2-$C$13^2)*($I$8*S659+$I$6*V659))</f>
        <v>9917.5953945039291</v>
      </c>
      <c r="AQ659" s="66">
        <f>R659*$C$11*$C$9+U659*$C$11*$C$10</f>
        <v>14695380</v>
      </c>
      <c r="AR659" s="66">
        <f>S659*$C$11*$C$9+V659*$C$11*$C$10</f>
        <v>14695380</v>
      </c>
      <c r="AS659" s="87">
        <f>$C$11*(T659*$C$9+W659*$C$10)</f>
        <v>789129.61404581123</v>
      </c>
      <c r="AT659" s="45">
        <f t="shared" si="177"/>
        <v>15595752.209440315</v>
      </c>
      <c r="AU659" s="75"/>
    </row>
    <row r="660" spans="2:47" ht="15" thickBot="1" x14ac:dyDescent="0.35">
      <c r="B660" s="41">
        <f t="shared" si="184"/>
        <v>6290</v>
      </c>
      <c r="C660" s="8">
        <f t="shared" si="185"/>
        <v>62.9</v>
      </c>
      <c r="D660" s="73">
        <f t="shared" si="171"/>
        <v>84.128749999999997</v>
      </c>
      <c r="E660" s="29">
        <f t="shared" si="174"/>
        <v>4664.0712459287024</v>
      </c>
      <c r="F660" s="29">
        <f t="shared" si="178"/>
        <v>7.4150576246875062</v>
      </c>
      <c r="G660" s="29">
        <f t="shared" si="186"/>
        <v>9.9176395730195388</v>
      </c>
      <c r="H660" s="17">
        <f t="shared" si="187"/>
        <v>6238.1952914296126</v>
      </c>
      <c r="I660" s="29">
        <f t="shared" si="179"/>
        <v>2.2250485660981263</v>
      </c>
      <c r="J660" s="29">
        <f t="shared" si="180"/>
        <v>13.949340071223562</v>
      </c>
      <c r="K660" s="32">
        <f>IF((D659+L659+M659-AL659)/($C$21+$C$22)&gt;$C$8,$C$8,(D659+L659+M659-AL659)/($C$21+$C$22))</f>
        <v>1400</v>
      </c>
      <c r="L660" s="97">
        <f t="shared" si="172"/>
        <v>0</v>
      </c>
      <c r="M660" s="96">
        <f t="shared" si="173"/>
        <v>0</v>
      </c>
      <c r="N660" s="98">
        <f t="shared" si="181"/>
        <v>1.7382597742038917</v>
      </c>
      <c r="O660" s="100">
        <f t="shared" si="175"/>
        <v>4.2266987561397071</v>
      </c>
      <c r="P660" s="104">
        <f t="shared" si="182"/>
        <v>18.880500609176615</v>
      </c>
      <c r="Q660" s="102">
        <f t="shared" si="188"/>
        <v>2.8886093440366814E-2</v>
      </c>
      <c r="R660" s="106">
        <f>K660-U660</f>
        <v>0</v>
      </c>
      <c r="S660" s="106">
        <f>IF(K660-H659&lt;0,0,K660-H659)</f>
        <v>0</v>
      </c>
      <c r="T660" s="106">
        <f t="shared" si="176"/>
        <v>98.365381490613771</v>
      </c>
      <c r="U660" s="107">
        <f>IF(S660&gt;0,0,IF(U659+(F660-AL660/$C$23)*$C$22/($C$21+$C$22)&gt;$C$8,$C$8,IF(V660=$C$8,U659+(F660-AL660/$C$23)*$C$22/$C$21,U659+(F660-AL660/$C$23)*$C$22/($C$21+$C$22))))</f>
        <v>1400</v>
      </c>
      <c r="V660" s="107">
        <f>IF(S660=0,IF(V659+(F660-AL660/$C$23)*$C$22/($C$21+$C$22)&gt;$C$8,$C$8,V659+(F660-AL660/$C$23)*$C$22/($C$21+$C$22)),E660)</f>
        <v>1400</v>
      </c>
      <c r="W660" s="203">
        <f>IF(S660&gt;0,0,IF(W659+AL660/$C$23&gt;$F$23,$F$23,W659+AL660/$C$23))</f>
        <v>1.6346185093862227</v>
      </c>
      <c r="X660" s="105" t="str">
        <f>IF(R660=0,"-",IF(U660=0,FORECAST($C$8,Инклинометрия!$B$2:$B$152,Инклинометрия!$A$2:$A$152),FORECAST(R660,Инклинометрия!$B$2:$B$152,Инклинометрия!$A$2:$A$152)))</f>
        <v>-</v>
      </c>
      <c r="Y660" s="105" t="str">
        <f>IF(R660=0,"-",IF(U660=0,FORECAST($C$8-R660,Инклинометрия!$B$2:$B$152,Инклинометрия!$A$2:$A$152),0))</f>
        <v>-</v>
      </c>
      <c r="Z660" s="105" t="str">
        <f>IF(S660=0,"-",FORECAST($C$8,Инклинометрия!$B$2:$B$152,Инклинометрия!$A$2:$A$152))</f>
        <v>-</v>
      </c>
      <c r="AA660" s="105" t="str">
        <f>IF(S660=0,"-",FORECAST($C$8-S660,Инклинометрия!$B$2:$B$152,Инклинометрия!$A$2:$A$152))</f>
        <v>-</v>
      </c>
      <c r="AB660" s="105">
        <f>IF(T660=0,"-",FORECAST($C$6,Инклинометрия!$B$2:$B$152,Инклинометрия!$A$2:$A$152))</f>
        <v>1425</v>
      </c>
      <c r="AC660" s="105">
        <f>IF(R660=0,FORECAST($C$6-T660,Инклинометрия!$B$2:$B$152,Инклинометрия!$A$2:$A$152),FORECAST($C$8,Инклинометрия!$B$2:$B$152,Инклинометрия!$A$2:$A$152))</f>
        <v>1331.5528875839168</v>
      </c>
      <c r="AD660" s="107">
        <f>IF(U660=0,"-",FORECAST($C$8,Инклинометрия!$B$2:$B$152,Инклинометрия!$A$2:$A$152))</f>
        <v>1330</v>
      </c>
      <c r="AE660" s="107">
        <f>IF(U660=0,"-",FORECAST($C$8-U660,Инклинометрия!$B$2:$B$152,Инклинометрия!$A$2:$A$152))</f>
        <v>0</v>
      </c>
      <c r="AF660" s="107">
        <f>FORECAST($C$8-S660,Инклинометрия!$B$2:$B$152,Инклинометрия!$A$2:$A$152)</f>
        <v>1330</v>
      </c>
      <c r="AG660" s="107">
        <f>FORECAST($C$8-(S660+V660),Инклинометрия!$B$2:$B$152,Инклинометрия!$A$2:$A$152)</f>
        <v>0</v>
      </c>
      <c r="AH660" s="107">
        <f>IF(W660=0,"-",FORECAST($C$8+W660,Инклинометрия!$B$2:$B$152,Инклинометрия!$A$2:$A$152))</f>
        <v>1331.5528875839168</v>
      </c>
      <c r="AI660" s="107">
        <f>IF(W660=0,"-",FORECAST($C$8,Инклинометрия!$B$2:$B$152,Инклинометрия!$A$2:$A$152))</f>
        <v>1330</v>
      </c>
      <c r="AK660" s="122">
        <f>2*PI()*$C$5*(AT659-AT658)/(LN(AN659/$I$9)*$I$8/$I$7+LN($I$10/AN659)*$I$8/$I$7)</f>
        <v>0</v>
      </c>
      <c r="AL660" s="67">
        <f>AK660*(B660-B659)</f>
        <v>0</v>
      </c>
      <c r="AM660" s="23">
        <f t="shared" si="189"/>
        <v>4.3059540056097682E-2</v>
      </c>
      <c r="AN660" s="26">
        <f>AN659+AK660*(B660-B659)/(2*PI()*$C$5*AN659*$I$11)</f>
        <v>0.12986115207059001</v>
      </c>
      <c r="AO660" s="87">
        <f t="shared" si="183"/>
        <v>111242.59539450394</v>
      </c>
      <c r="AP660" s="87">
        <f>IF(R660+U660&lt;$C$8,0,32*$G$13/$C$12^2*($I$8*R660+$I$6*U660)+32*$G$14/($C$14^2-$C$13^2)*($I$8*S660+$I$6*V660))</f>
        <v>9917.5953945039291</v>
      </c>
      <c r="AQ660" s="66">
        <f>R660*$C$11*$C$9+U660*$C$11*$C$10</f>
        <v>14695380</v>
      </c>
      <c r="AR660" s="66">
        <f>S660*$C$11*$C$9+V660*$C$11*$C$10</f>
        <v>14695380</v>
      </c>
      <c r="AS660" s="87">
        <f>$C$11*(T660*$C$9+W660*$C$10)</f>
        <v>789129.61404581123</v>
      </c>
      <c r="AT660" s="45">
        <f t="shared" si="177"/>
        <v>15595752.209440315</v>
      </c>
      <c r="AU660" s="75"/>
    </row>
    <row r="661" spans="2:47" ht="15" thickBot="1" x14ac:dyDescent="0.35">
      <c r="B661" s="41">
        <f t="shared" si="184"/>
        <v>6300</v>
      </c>
      <c r="C661" s="8">
        <f t="shared" si="185"/>
        <v>63</v>
      </c>
      <c r="D661" s="73">
        <f t="shared" si="171"/>
        <v>84.262500000000003</v>
      </c>
      <c r="E661" s="29">
        <f t="shared" si="174"/>
        <v>4671.4863035533899</v>
      </c>
      <c r="F661" s="29">
        <f t="shared" si="178"/>
        <v>7.4150576246875062</v>
      </c>
      <c r="G661" s="29">
        <f t="shared" si="186"/>
        <v>9.9176395730195388</v>
      </c>
      <c r="H661" s="17">
        <f t="shared" si="187"/>
        <v>6248.1129310026317</v>
      </c>
      <c r="I661" s="29">
        <f t="shared" si="179"/>
        <v>2.2250485660981263</v>
      </c>
      <c r="J661" s="29">
        <f t="shared" si="180"/>
        <v>13.949340071223562</v>
      </c>
      <c r="K661" s="32">
        <f>IF((D660+L660+M660-AL660)/($C$21+$C$22)&gt;$C$8,$C$8,(D660+L660+M660-AL660)/($C$21+$C$22))</f>
        <v>1400</v>
      </c>
      <c r="L661" s="97">
        <f t="shared" si="172"/>
        <v>0</v>
      </c>
      <c r="M661" s="96">
        <f t="shared" si="173"/>
        <v>0</v>
      </c>
      <c r="N661" s="98">
        <f t="shared" si="181"/>
        <v>1.7382597742038917</v>
      </c>
      <c r="O661" s="100">
        <f t="shared" si="175"/>
        <v>4.2266987561397071</v>
      </c>
      <c r="P661" s="104">
        <f t="shared" si="182"/>
        <v>18.880500609176615</v>
      </c>
      <c r="Q661" s="102">
        <f t="shared" si="188"/>
        <v>2.8886093440366814E-2</v>
      </c>
      <c r="R661" s="106">
        <f>K661-U661</f>
        <v>0</v>
      </c>
      <c r="S661" s="106">
        <f>IF(K661-H660&lt;0,0,K661-H660)</f>
        <v>0</v>
      </c>
      <c r="T661" s="106">
        <f t="shared" si="176"/>
        <v>98.365381490613771</v>
      </c>
      <c r="U661" s="107">
        <f>IF(S661&gt;0,0,IF(U660+(F661-AL661/$C$23)*$C$22/($C$21+$C$22)&gt;$C$8,$C$8,IF(V661=$C$8,U660+(F661-AL661/$C$23)*$C$22/$C$21,U660+(F661-AL661/$C$23)*$C$22/($C$21+$C$22))))</f>
        <v>1400</v>
      </c>
      <c r="V661" s="107">
        <f>IF(S661=0,IF(V660+(F661-AL661/$C$23)*$C$22/($C$21+$C$22)&gt;$C$8,$C$8,V660+(F661-AL661/$C$23)*$C$22/($C$21+$C$22)),E661)</f>
        <v>1400</v>
      </c>
      <c r="W661" s="203">
        <f>IF(S661&gt;0,0,IF(W660+AL661/$C$23&gt;$F$23,$F$23,W660+AL661/$C$23))</f>
        <v>1.6346185093862227</v>
      </c>
      <c r="X661" s="105" t="str">
        <f>IF(R661=0,"-",IF(U661=0,FORECAST($C$8,Инклинометрия!$B$2:$B$152,Инклинометрия!$A$2:$A$152),FORECAST(R661,Инклинометрия!$B$2:$B$152,Инклинометрия!$A$2:$A$152)))</f>
        <v>-</v>
      </c>
      <c r="Y661" s="105" t="str">
        <f>IF(R661=0,"-",IF(U661=0,FORECAST($C$8-R661,Инклинометрия!$B$2:$B$152,Инклинометрия!$A$2:$A$152),0))</f>
        <v>-</v>
      </c>
      <c r="Z661" s="105" t="str">
        <f>IF(S661=0,"-",FORECAST($C$8,Инклинометрия!$B$2:$B$152,Инклинометрия!$A$2:$A$152))</f>
        <v>-</v>
      </c>
      <c r="AA661" s="105" t="str">
        <f>IF(S661=0,"-",FORECAST($C$8-S661,Инклинометрия!$B$2:$B$152,Инклинометрия!$A$2:$A$152))</f>
        <v>-</v>
      </c>
      <c r="AB661" s="105">
        <f>IF(T661=0,"-",FORECAST($C$6,Инклинометрия!$B$2:$B$152,Инклинометрия!$A$2:$A$152))</f>
        <v>1425</v>
      </c>
      <c r="AC661" s="105">
        <f>IF(R661=0,FORECAST($C$6-T661,Инклинометрия!$B$2:$B$152,Инклинометрия!$A$2:$A$152),FORECAST($C$8,Инклинометрия!$B$2:$B$152,Инклинометрия!$A$2:$A$152))</f>
        <v>1331.5528875839168</v>
      </c>
      <c r="AD661" s="107">
        <f>IF(U661=0,"-",FORECAST($C$8,Инклинометрия!$B$2:$B$152,Инклинометрия!$A$2:$A$152))</f>
        <v>1330</v>
      </c>
      <c r="AE661" s="107">
        <f>IF(U661=0,"-",FORECAST($C$8-U661,Инклинометрия!$B$2:$B$152,Инклинометрия!$A$2:$A$152))</f>
        <v>0</v>
      </c>
      <c r="AF661" s="107">
        <f>FORECAST($C$8-S661,Инклинометрия!$B$2:$B$152,Инклинометрия!$A$2:$A$152)</f>
        <v>1330</v>
      </c>
      <c r="AG661" s="107">
        <f>FORECAST($C$8-(S661+V661),Инклинометрия!$B$2:$B$152,Инклинометрия!$A$2:$A$152)</f>
        <v>0</v>
      </c>
      <c r="AH661" s="107">
        <f>IF(W661=0,"-",FORECAST($C$8+W661,Инклинометрия!$B$2:$B$152,Инклинометрия!$A$2:$A$152))</f>
        <v>1331.5528875839168</v>
      </c>
      <c r="AI661" s="107">
        <f>IF(W661=0,"-",FORECAST($C$8,Инклинометрия!$B$2:$B$152,Инклинометрия!$A$2:$A$152))</f>
        <v>1330</v>
      </c>
      <c r="AK661" s="122">
        <f>2*PI()*$C$5*(AT660-AT659)/(LN(AN660/$I$9)*$I$8/$I$7+LN($I$10/AN660)*$I$8/$I$7)</f>
        <v>0</v>
      </c>
      <c r="AL661" s="67">
        <f>AK661*(B661-B660)</f>
        <v>0</v>
      </c>
      <c r="AM661" s="23">
        <f t="shared" si="189"/>
        <v>4.3059540056097682E-2</v>
      </c>
      <c r="AN661" s="26">
        <f>AN660+AK661*(B661-B660)/(2*PI()*$C$5*AN660*$I$11)</f>
        <v>0.12986115207059001</v>
      </c>
      <c r="AO661" s="87">
        <f t="shared" si="183"/>
        <v>111242.59539450394</v>
      </c>
      <c r="AP661" s="87">
        <f>IF(R661+U661&lt;$C$8,0,32*$G$13/$C$12^2*($I$8*R661+$I$6*U661)+32*$G$14/($C$14^2-$C$13^2)*($I$8*S661+$I$6*V661))</f>
        <v>9917.5953945039291</v>
      </c>
      <c r="AQ661" s="66">
        <f>R661*$C$11*$C$9+U661*$C$11*$C$10</f>
        <v>14695380</v>
      </c>
      <c r="AR661" s="66">
        <f>S661*$C$11*$C$9+V661*$C$11*$C$10</f>
        <v>14695380</v>
      </c>
      <c r="AS661" s="87">
        <f>$C$11*(T661*$C$9+W661*$C$10)</f>
        <v>789129.61404581123</v>
      </c>
      <c r="AT661" s="45">
        <f t="shared" si="177"/>
        <v>15595752.209440315</v>
      </c>
      <c r="AU661" s="75"/>
    </row>
    <row r="662" spans="2:47" ht="15" thickBot="1" x14ac:dyDescent="0.35">
      <c r="B662" s="41">
        <f t="shared" si="184"/>
        <v>6310</v>
      </c>
      <c r="C662" s="8">
        <f t="shared" si="185"/>
        <v>63.1</v>
      </c>
      <c r="D662" s="73">
        <f t="shared" si="171"/>
        <v>84.396249999999995</v>
      </c>
      <c r="E662" s="29">
        <f t="shared" si="174"/>
        <v>4678.9013611780783</v>
      </c>
      <c r="F662" s="29">
        <f t="shared" si="178"/>
        <v>7.4150576246884157</v>
      </c>
      <c r="G662" s="29">
        <f t="shared" si="186"/>
        <v>9.9176395730207556</v>
      </c>
      <c r="H662" s="17">
        <f t="shared" si="187"/>
        <v>6258.0305705756527</v>
      </c>
      <c r="I662" s="29">
        <f t="shared" si="179"/>
        <v>2.2250485660981263</v>
      </c>
      <c r="J662" s="29">
        <f t="shared" si="180"/>
        <v>13.949340071224418</v>
      </c>
      <c r="K662" s="32">
        <f>IF((D661+L661+M661-AL661)/($C$21+$C$22)&gt;$C$8,$C$8,(D661+L661+M661-AL661)/($C$21+$C$22))</f>
        <v>1400</v>
      </c>
      <c r="L662" s="97">
        <f t="shared" si="172"/>
        <v>0</v>
      </c>
      <c r="M662" s="96">
        <f t="shared" si="173"/>
        <v>0</v>
      </c>
      <c r="N662" s="98">
        <f t="shared" si="181"/>
        <v>1.7382597742038917</v>
      </c>
      <c r="O662" s="100">
        <f t="shared" si="175"/>
        <v>4.2266987561397071</v>
      </c>
      <c r="P662" s="104">
        <f t="shared" si="182"/>
        <v>18.880500609176615</v>
      </c>
      <c r="Q662" s="102">
        <f t="shared" si="188"/>
        <v>2.8886093440366814E-2</v>
      </c>
      <c r="R662" s="106">
        <f>K662-U662</f>
        <v>0</v>
      </c>
      <c r="S662" s="106">
        <f>IF(K662-H661&lt;0,0,K662-H661)</f>
        <v>0</v>
      </c>
      <c r="T662" s="106">
        <f t="shared" si="176"/>
        <v>98.365381490613771</v>
      </c>
      <c r="U662" s="107">
        <f>IF(S662&gt;0,0,IF(U661+(F662-AL662/$C$23)*$C$22/($C$21+$C$22)&gt;$C$8,$C$8,IF(V662=$C$8,U661+(F662-AL662/$C$23)*$C$22/$C$21,U661+(F662-AL662/$C$23)*$C$22/($C$21+$C$22))))</f>
        <v>1400</v>
      </c>
      <c r="V662" s="107">
        <f>IF(S662=0,IF(V661+(F662-AL662/$C$23)*$C$22/($C$21+$C$22)&gt;$C$8,$C$8,V661+(F662-AL662/$C$23)*$C$22/($C$21+$C$22)),E662)</f>
        <v>1400</v>
      </c>
      <c r="W662" s="203">
        <f>IF(S662&gt;0,0,IF(W661+AL662/$C$23&gt;$F$23,$F$23,W661+AL662/$C$23))</f>
        <v>1.6346185093862227</v>
      </c>
      <c r="X662" s="105" t="str">
        <f>IF(R662=0,"-",IF(U662=0,FORECAST($C$8,Инклинометрия!$B$2:$B$152,Инклинометрия!$A$2:$A$152),FORECAST(R662,Инклинометрия!$B$2:$B$152,Инклинометрия!$A$2:$A$152)))</f>
        <v>-</v>
      </c>
      <c r="Y662" s="105" t="str">
        <f>IF(R662=0,"-",IF(U662=0,FORECAST($C$8-R662,Инклинометрия!$B$2:$B$152,Инклинометрия!$A$2:$A$152),0))</f>
        <v>-</v>
      </c>
      <c r="Z662" s="105" t="str">
        <f>IF(S662=0,"-",FORECAST($C$8,Инклинометрия!$B$2:$B$152,Инклинометрия!$A$2:$A$152))</f>
        <v>-</v>
      </c>
      <c r="AA662" s="105" t="str">
        <f>IF(S662=0,"-",FORECAST($C$8-S662,Инклинометрия!$B$2:$B$152,Инклинометрия!$A$2:$A$152))</f>
        <v>-</v>
      </c>
      <c r="AB662" s="105">
        <f>IF(T662=0,"-",FORECAST($C$6,Инклинометрия!$B$2:$B$152,Инклинометрия!$A$2:$A$152))</f>
        <v>1425</v>
      </c>
      <c r="AC662" s="105">
        <f>IF(R662=0,FORECAST($C$6-T662,Инклинометрия!$B$2:$B$152,Инклинометрия!$A$2:$A$152),FORECAST($C$8,Инклинометрия!$B$2:$B$152,Инклинометрия!$A$2:$A$152))</f>
        <v>1331.5528875839168</v>
      </c>
      <c r="AD662" s="107">
        <f>IF(U662=0,"-",FORECAST($C$8,Инклинометрия!$B$2:$B$152,Инклинометрия!$A$2:$A$152))</f>
        <v>1330</v>
      </c>
      <c r="AE662" s="107">
        <f>IF(U662=0,"-",FORECAST($C$8-U662,Инклинометрия!$B$2:$B$152,Инклинометрия!$A$2:$A$152))</f>
        <v>0</v>
      </c>
      <c r="AF662" s="107">
        <f>FORECAST($C$8-S662,Инклинометрия!$B$2:$B$152,Инклинометрия!$A$2:$A$152)</f>
        <v>1330</v>
      </c>
      <c r="AG662" s="107">
        <f>FORECAST($C$8-(S662+V662),Инклинометрия!$B$2:$B$152,Инклинометрия!$A$2:$A$152)</f>
        <v>0</v>
      </c>
      <c r="AH662" s="107">
        <f>IF(W662=0,"-",FORECAST($C$8+W662,Инклинометрия!$B$2:$B$152,Инклинометрия!$A$2:$A$152))</f>
        <v>1331.5528875839168</v>
      </c>
      <c r="AI662" s="107">
        <f>IF(W662=0,"-",FORECAST($C$8,Инклинометрия!$B$2:$B$152,Инклинометрия!$A$2:$A$152))</f>
        <v>1330</v>
      </c>
      <c r="AK662" s="122">
        <f>2*PI()*$C$5*(AT661-AT660)/(LN(AN661/$I$9)*$I$8/$I$7+LN($I$10/AN661)*$I$8/$I$7)</f>
        <v>0</v>
      </c>
      <c r="AL662" s="67">
        <f>AK662*(B662-B661)</f>
        <v>0</v>
      </c>
      <c r="AM662" s="23">
        <f t="shared" si="189"/>
        <v>4.3059540056097682E-2</v>
      </c>
      <c r="AN662" s="26">
        <f>AN661+AK662*(B662-B661)/(2*PI()*$C$5*AN661*$I$11)</f>
        <v>0.12986115207059001</v>
      </c>
      <c r="AO662" s="87">
        <f t="shared" si="183"/>
        <v>111242.59539450394</v>
      </c>
      <c r="AP662" s="87">
        <f>IF(R662+U662&lt;$C$8,0,32*$G$13/$C$12^2*($I$8*R662+$I$6*U662)+32*$G$14/($C$14^2-$C$13^2)*($I$8*S662+$I$6*V662))</f>
        <v>9917.5953945039291</v>
      </c>
      <c r="AQ662" s="66">
        <f>R662*$C$11*$C$9+U662*$C$11*$C$10</f>
        <v>14695380</v>
      </c>
      <c r="AR662" s="66">
        <f>S662*$C$11*$C$9+V662*$C$11*$C$10</f>
        <v>14695380</v>
      </c>
      <c r="AS662" s="87">
        <f>$C$11*(T662*$C$9+W662*$C$10)</f>
        <v>789129.61404581123</v>
      </c>
      <c r="AT662" s="45">
        <f t="shared" si="177"/>
        <v>15595752.209440315</v>
      </c>
      <c r="AU662" s="75"/>
    </row>
    <row r="663" spans="2:47" ht="15" thickBot="1" x14ac:dyDescent="0.35">
      <c r="B663" s="41">
        <f t="shared" si="184"/>
        <v>6320</v>
      </c>
      <c r="C663" s="8">
        <f t="shared" si="185"/>
        <v>63.2</v>
      </c>
      <c r="D663" s="73">
        <f t="shared" si="171"/>
        <v>84.53</v>
      </c>
      <c r="E663" s="29">
        <f t="shared" si="174"/>
        <v>4686.3164188027658</v>
      </c>
      <c r="F663" s="29">
        <f t="shared" si="178"/>
        <v>7.4150576246875062</v>
      </c>
      <c r="G663" s="29">
        <f t="shared" si="186"/>
        <v>9.9176395730195388</v>
      </c>
      <c r="H663" s="17">
        <f t="shared" si="187"/>
        <v>6267.9482101486719</v>
      </c>
      <c r="I663" s="29">
        <f t="shared" si="179"/>
        <v>2.2250485660981263</v>
      </c>
      <c r="J663" s="29">
        <f t="shared" si="180"/>
        <v>13.949340071223562</v>
      </c>
      <c r="K663" s="32">
        <f>IF((D662+L662+M662-AL662)/($C$21+$C$22)&gt;$C$8,$C$8,(D662+L662+M662-AL662)/($C$21+$C$22))</f>
        <v>1400</v>
      </c>
      <c r="L663" s="97">
        <f t="shared" si="172"/>
        <v>0</v>
      </c>
      <c r="M663" s="96">
        <f t="shared" si="173"/>
        <v>0</v>
      </c>
      <c r="N663" s="98">
        <f t="shared" si="181"/>
        <v>1.7382597742038917</v>
      </c>
      <c r="O663" s="100">
        <f t="shared" si="175"/>
        <v>4.2266987561397071</v>
      </c>
      <c r="P663" s="104">
        <f t="shared" si="182"/>
        <v>18.880500609176615</v>
      </c>
      <c r="Q663" s="102">
        <f t="shared" si="188"/>
        <v>2.8886093440366814E-2</v>
      </c>
      <c r="R663" s="106">
        <f>K663-U663</f>
        <v>0</v>
      </c>
      <c r="S663" s="106">
        <f>IF(K663-H662&lt;0,0,K663-H662)</f>
        <v>0</v>
      </c>
      <c r="T663" s="106">
        <f t="shared" si="176"/>
        <v>98.365381490613771</v>
      </c>
      <c r="U663" s="107">
        <f>IF(S663&gt;0,0,IF(U662+(F663-AL663/$C$23)*$C$22/($C$21+$C$22)&gt;$C$8,$C$8,IF(V663=$C$8,U662+(F663-AL663/$C$23)*$C$22/$C$21,U662+(F663-AL663/$C$23)*$C$22/($C$21+$C$22))))</f>
        <v>1400</v>
      </c>
      <c r="V663" s="107">
        <f>IF(S663=0,IF(V662+(F663-AL663/$C$23)*$C$22/($C$21+$C$22)&gt;$C$8,$C$8,V662+(F663-AL663/$C$23)*$C$22/($C$21+$C$22)),E663)</f>
        <v>1400</v>
      </c>
      <c r="W663" s="203">
        <f>IF(S663&gt;0,0,IF(W662+AL663/$C$23&gt;$F$23,$F$23,W662+AL663/$C$23))</f>
        <v>1.6346185093862227</v>
      </c>
      <c r="X663" s="105" t="str">
        <f>IF(R663=0,"-",IF(U663=0,FORECAST($C$8,Инклинометрия!$B$2:$B$152,Инклинометрия!$A$2:$A$152),FORECAST(R663,Инклинометрия!$B$2:$B$152,Инклинометрия!$A$2:$A$152)))</f>
        <v>-</v>
      </c>
      <c r="Y663" s="105" t="str">
        <f>IF(R663=0,"-",IF(U663=0,FORECAST($C$8-R663,Инклинометрия!$B$2:$B$152,Инклинометрия!$A$2:$A$152),0))</f>
        <v>-</v>
      </c>
      <c r="Z663" s="105" t="str">
        <f>IF(S663=0,"-",FORECAST($C$8,Инклинометрия!$B$2:$B$152,Инклинометрия!$A$2:$A$152))</f>
        <v>-</v>
      </c>
      <c r="AA663" s="105" t="str">
        <f>IF(S663=0,"-",FORECAST($C$8-S663,Инклинометрия!$B$2:$B$152,Инклинометрия!$A$2:$A$152))</f>
        <v>-</v>
      </c>
      <c r="AB663" s="105">
        <f>IF(T663=0,"-",FORECAST($C$6,Инклинометрия!$B$2:$B$152,Инклинометрия!$A$2:$A$152))</f>
        <v>1425</v>
      </c>
      <c r="AC663" s="105">
        <f>IF(R663=0,FORECAST($C$6-T663,Инклинометрия!$B$2:$B$152,Инклинометрия!$A$2:$A$152),FORECAST($C$8,Инклинометрия!$B$2:$B$152,Инклинометрия!$A$2:$A$152))</f>
        <v>1331.5528875839168</v>
      </c>
      <c r="AD663" s="107">
        <f>IF(U663=0,"-",FORECAST($C$8,Инклинометрия!$B$2:$B$152,Инклинометрия!$A$2:$A$152))</f>
        <v>1330</v>
      </c>
      <c r="AE663" s="107">
        <f>IF(U663=0,"-",FORECAST($C$8-U663,Инклинометрия!$B$2:$B$152,Инклинометрия!$A$2:$A$152))</f>
        <v>0</v>
      </c>
      <c r="AF663" s="107">
        <f>FORECAST($C$8-S663,Инклинометрия!$B$2:$B$152,Инклинометрия!$A$2:$A$152)</f>
        <v>1330</v>
      </c>
      <c r="AG663" s="107">
        <f>FORECAST($C$8-(S663+V663),Инклинометрия!$B$2:$B$152,Инклинометрия!$A$2:$A$152)</f>
        <v>0</v>
      </c>
      <c r="AH663" s="107">
        <f>IF(W663=0,"-",FORECAST($C$8+W663,Инклинометрия!$B$2:$B$152,Инклинометрия!$A$2:$A$152))</f>
        <v>1331.5528875839168</v>
      </c>
      <c r="AI663" s="107">
        <f>IF(W663=0,"-",FORECAST($C$8,Инклинометрия!$B$2:$B$152,Инклинометрия!$A$2:$A$152))</f>
        <v>1330</v>
      </c>
      <c r="AK663" s="122">
        <f>2*PI()*$C$5*(AT662-AT661)/(LN(AN662/$I$9)*$I$8/$I$7+LN($I$10/AN662)*$I$8/$I$7)</f>
        <v>0</v>
      </c>
      <c r="AL663" s="67">
        <f>AK663*(B663-B662)</f>
        <v>0</v>
      </c>
      <c r="AM663" s="23">
        <f t="shared" si="189"/>
        <v>4.3059540056097682E-2</v>
      </c>
      <c r="AN663" s="26">
        <f>AN662+AK663*(B663-B662)/(2*PI()*$C$5*AN662*$I$11)</f>
        <v>0.12986115207059001</v>
      </c>
      <c r="AO663" s="87">
        <f t="shared" si="183"/>
        <v>111242.59539450394</v>
      </c>
      <c r="AP663" s="87">
        <f>IF(R663+U663&lt;$C$8,0,32*$G$13/$C$12^2*($I$8*R663+$I$6*U663)+32*$G$14/($C$14^2-$C$13^2)*($I$8*S663+$I$6*V663))</f>
        <v>9917.5953945039291</v>
      </c>
      <c r="AQ663" s="66">
        <f>R663*$C$11*$C$9+U663*$C$11*$C$10</f>
        <v>14695380</v>
      </c>
      <c r="AR663" s="66">
        <f>S663*$C$11*$C$9+V663*$C$11*$C$10</f>
        <v>14695380</v>
      </c>
      <c r="AS663" s="87">
        <f>$C$11*(T663*$C$9+W663*$C$10)</f>
        <v>789129.61404581123</v>
      </c>
      <c r="AT663" s="45">
        <f t="shared" si="177"/>
        <v>15595752.209440315</v>
      </c>
      <c r="AU663" s="75"/>
    </row>
    <row r="664" spans="2:47" ht="15" thickBot="1" x14ac:dyDescent="0.35">
      <c r="B664" s="41">
        <f t="shared" si="184"/>
        <v>6330</v>
      </c>
      <c r="C664" s="8">
        <f t="shared" si="185"/>
        <v>63.300000000000004</v>
      </c>
      <c r="D664" s="73">
        <f t="shared" si="171"/>
        <v>84.663749999999993</v>
      </c>
      <c r="E664" s="29">
        <f t="shared" si="174"/>
        <v>4693.7314764274543</v>
      </c>
      <c r="F664" s="29">
        <f t="shared" si="178"/>
        <v>7.4150576246884157</v>
      </c>
      <c r="G664" s="29">
        <f t="shared" si="186"/>
        <v>9.9176395730207556</v>
      </c>
      <c r="H664" s="17">
        <f t="shared" si="187"/>
        <v>6277.8658497216929</v>
      </c>
      <c r="I664" s="29">
        <f t="shared" si="179"/>
        <v>2.2250485660981263</v>
      </c>
      <c r="J664" s="29">
        <f t="shared" si="180"/>
        <v>13.949340071224418</v>
      </c>
      <c r="K664" s="32">
        <f>IF((D663+L663+M663-AL663)/($C$21+$C$22)&gt;$C$8,$C$8,(D663+L663+M663-AL663)/($C$21+$C$22))</f>
        <v>1400</v>
      </c>
      <c r="L664" s="97">
        <f t="shared" si="172"/>
        <v>0</v>
      </c>
      <c r="M664" s="96">
        <f t="shared" si="173"/>
        <v>0</v>
      </c>
      <c r="N664" s="98">
        <f t="shared" si="181"/>
        <v>1.7382597742038917</v>
      </c>
      <c r="O664" s="100">
        <f t="shared" si="175"/>
        <v>4.2266987561397071</v>
      </c>
      <c r="P664" s="104">
        <f t="shared" si="182"/>
        <v>18.880500609176615</v>
      </c>
      <c r="Q664" s="102">
        <f t="shared" si="188"/>
        <v>2.8886093440366814E-2</v>
      </c>
      <c r="R664" s="106">
        <f>K664-U664</f>
        <v>0</v>
      </c>
      <c r="S664" s="106">
        <f>IF(K664-H663&lt;0,0,K664-H663)</f>
        <v>0</v>
      </c>
      <c r="T664" s="106">
        <f t="shared" si="176"/>
        <v>98.365381490613771</v>
      </c>
      <c r="U664" s="107">
        <f>IF(S664&gt;0,0,IF(U663+(F664-AL664/$C$23)*$C$22/($C$21+$C$22)&gt;$C$8,$C$8,IF(V664=$C$8,U663+(F664-AL664/$C$23)*$C$22/$C$21,U663+(F664-AL664/$C$23)*$C$22/($C$21+$C$22))))</f>
        <v>1400</v>
      </c>
      <c r="V664" s="107">
        <f>IF(S664=0,IF(V663+(F664-AL664/$C$23)*$C$22/($C$21+$C$22)&gt;$C$8,$C$8,V663+(F664-AL664/$C$23)*$C$22/($C$21+$C$22)),E664)</f>
        <v>1400</v>
      </c>
      <c r="W664" s="203">
        <f>IF(S664&gt;0,0,IF(W663+AL664/$C$23&gt;$F$23,$F$23,W663+AL664/$C$23))</f>
        <v>1.6346185093862227</v>
      </c>
      <c r="X664" s="105" t="str">
        <f>IF(R664=0,"-",IF(U664=0,FORECAST($C$8,Инклинометрия!$B$2:$B$152,Инклинометрия!$A$2:$A$152),FORECAST(R664,Инклинометрия!$B$2:$B$152,Инклинометрия!$A$2:$A$152)))</f>
        <v>-</v>
      </c>
      <c r="Y664" s="105" t="str">
        <f>IF(R664=0,"-",IF(U664=0,FORECAST($C$8-R664,Инклинометрия!$B$2:$B$152,Инклинометрия!$A$2:$A$152),0))</f>
        <v>-</v>
      </c>
      <c r="Z664" s="105" t="str">
        <f>IF(S664=0,"-",FORECAST($C$8,Инклинометрия!$B$2:$B$152,Инклинометрия!$A$2:$A$152))</f>
        <v>-</v>
      </c>
      <c r="AA664" s="105" t="str">
        <f>IF(S664=0,"-",FORECAST($C$8-S664,Инклинометрия!$B$2:$B$152,Инклинометрия!$A$2:$A$152))</f>
        <v>-</v>
      </c>
      <c r="AB664" s="105">
        <f>IF(T664=0,"-",FORECAST($C$6,Инклинометрия!$B$2:$B$152,Инклинометрия!$A$2:$A$152))</f>
        <v>1425</v>
      </c>
      <c r="AC664" s="105">
        <f>IF(R664=0,FORECAST($C$6-T664,Инклинометрия!$B$2:$B$152,Инклинометрия!$A$2:$A$152),FORECAST($C$8,Инклинометрия!$B$2:$B$152,Инклинометрия!$A$2:$A$152))</f>
        <v>1331.5528875839168</v>
      </c>
      <c r="AD664" s="107">
        <f>IF(U664=0,"-",FORECAST($C$8,Инклинометрия!$B$2:$B$152,Инклинометрия!$A$2:$A$152))</f>
        <v>1330</v>
      </c>
      <c r="AE664" s="107">
        <f>IF(U664=0,"-",FORECAST($C$8-U664,Инклинометрия!$B$2:$B$152,Инклинометрия!$A$2:$A$152))</f>
        <v>0</v>
      </c>
      <c r="AF664" s="107">
        <f>FORECAST($C$8-S664,Инклинометрия!$B$2:$B$152,Инклинометрия!$A$2:$A$152)</f>
        <v>1330</v>
      </c>
      <c r="AG664" s="107">
        <f>FORECAST($C$8-(S664+V664),Инклинометрия!$B$2:$B$152,Инклинометрия!$A$2:$A$152)</f>
        <v>0</v>
      </c>
      <c r="AH664" s="107">
        <f>IF(W664=0,"-",FORECAST($C$8+W664,Инклинометрия!$B$2:$B$152,Инклинометрия!$A$2:$A$152))</f>
        <v>1331.5528875839168</v>
      </c>
      <c r="AI664" s="107">
        <f>IF(W664=0,"-",FORECAST($C$8,Инклинометрия!$B$2:$B$152,Инклинометрия!$A$2:$A$152))</f>
        <v>1330</v>
      </c>
      <c r="AK664" s="122">
        <f>2*PI()*$C$5*(AT663-AT662)/(LN(AN663/$I$9)*$I$8/$I$7+LN($I$10/AN663)*$I$8/$I$7)</f>
        <v>0</v>
      </c>
      <c r="AL664" s="67">
        <f>AK664*(B664-B663)</f>
        <v>0</v>
      </c>
      <c r="AM664" s="23">
        <f t="shared" si="189"/>
        <v>4.3059540056097682E-2</v>
      </c>
      <c r="AN664" s="26">
        <f>AN663+AK664*(B664-B663)/(2*PI()*$C$5*AN663*$I$11)</f>
        <v>0.12986115207059001</v>
      </c>
      <c r="AO664" s="87">
        <f t="shared" si="183"/>
        <v>111242.59539450394</v>
      </c>
      <c r="AP664" s="87">
        <f>IF(R664+U664&lt;$C$8,0,32*$G$13/$C$12^2*($I$8*R664+$I$6*U664)+32*$G$14/($C$14^2-$C$13^2)*($I$8*S664+$I$6*V664))</f>
        <v>9917.5953945039291</v>
      </c>
      <c r="AQ664" s="66">
        <f>R664*$C$11*$C$9+U664*$C$11*$C$10</f>
        <v>14695380</v>
      </c>
      <c r="AR664" s="66">
        <f>S664*$C$11*$C$9+V664*$C$11*$C$10</f>
        <v>14695380</v>
      </c>
      <c r="AS664" s="87">
        <f>$C$11*(T664*$C$9+W664*$C$10)</f>
        <v>789129.61404581123</v>
      </c>
      <c r="AT664" s="45">
        <f t="shared" si="177"/>
        <v>15595752.209440315</v>
      </c>
      <c r="AU664" s="75"/>
    </row>
    <row r="665" spans="2:47" ht="15" thickBot="1" x14ac:dyDescent="0.35">
      <c r="B665" s="41">
        <f t="shared" si="184"/>
        <v>6340</v>
      </c>
      <c r="C665" s="8">
        <f t="shared" si="185"/>
        <v>63.4</v>
      </c>
      <c r="D665" s="73">
        <f t="shared" si="171"/>
        <v>84.797499999999999</v>
      </c>
      <c r="E665" s="29">
        <f t="shared" si="174"/>
        <v>4701.1465340521418</v>
      </c>
      <c r="F665" s="29">
        <f t="shared" si="178"/>
        <v>7.4150576246875062</v>
      </c>
      <c r="G665" s="29">
        <f t="shared" si="186"/>
        <v>9.9176395730195388</v>
      </c>
      <c r="H665" s="17">
        <f t="shared" si="187"/>
        <v>6287.7834892947121</v>
      </c>
      <c r="I665" s="29">
        <f t="shared" si="179"/>
        <v>2.2250485660981263</v>
      </c>
      <c r="J665" s="29">
        <f t="shared" si="180"/>
        <v>13.949340071223562</v>
      </c>
      <c r="K665" s="32">
        <f>IF((D664+L664+M664-AL664)/($C$21+$C$22)&gt;$C$8,$C$8,(D664+L664+M664-AL664)/($C$21+$C$22))</f>
        <v>1400</v>
      </c>
      <c r="L665" s="97">
        <f t="shared" si="172"/>
        <v>0</v>
      </c>
      <c r="M665" s="96">
        <f t="shared" si="173"/>
        <v>0</v>
      </c>
      <c r="N665" s="98">
        <f t="shared" si="181"/>
        <v>1.7382597742038917</v>
      </c>
      <c r="O665" s="100">
        <f t="shared" si="175"/>
        <v>4.2266987561397071</v>
      </c>
      <c r="P665" s="104">
        <f t="shared" si="182"/>
        <v>18.880500609176615</v>
      </c>
      <c r="Q665" s="102">
        <f t="shared" si="188"/>
        <v>2.8886093440366814E-2</v>
      </c>
      <c r="R665" s="106">
        <f>K665-U665</f>
        <v>0</v>
      </c>
      <c r="S665" s="106">
        <f>IF(K665-H664&lt;0,0,K665-H664)</f>
        <v>0</v>
      </c>
      <c r="T665" s="106">
        <f t="shared" si="176"/>
        <v>98.365381490613771</v>
      </c>
      <c r="U665" s="107">
        <f>IF(S665&gt;0,0,IF(U664+(F665-AL665/$C$23)*$C$22/($C$21+$C$22)&gt;$C$8,$C$8,IF(V665=$C$8,U664+(F665-AL665/$C$23)*$C$22/$C$21,U664+(F665-AL665/$C$23)*$C$22/($C$21+$C$22))))</f>
        <v>1400</v>
      </c>
      <c r="V665" s="107">
        <f>IF(S665=0,IF(V664+(F665-AL665/$C$23)*$C$22/($C$21+$C$22)&gt;$C$8,$C$8,V664+(F665-AL665/$C$23)*$C$22/($C$21+$C$22)),E665)</f>
        <v>1400</v>
      </c>
      <c r="W665" s="203">
        <f>IF(S665&gt;0,0,IF(W664+AL665/$C$23&gt;$F$23,$F$23,W664+AL665/$C$23))</f>
        <v>1.6346185093862227</v>
      </c>
      <c r="X665" s="105" t="str">
        <f>IF(R665=0,"-",IF(U665=0,FORECAST($C$8,Инклинометрия!$B$2:$B$152,Инклинометрия!$A$2:$A$152),FORECAST(R665,Инклинометрия!$B$2:$B$152,Инклинометрия!$A$2:$A$152)))</f>
        <v>-</v>
      </c>
      <c r="Y665" s="105" t="str">
        <f>IF(R665=0,"-",IF(U665=0,FORECAST($C$8-R665,Инклинометрия!$B$2:$B$152,Инклинометрия!$A$2:$A$152),0))</f>
        <v>-</v>
      </c>
      <c r="Z665" s="105" t="str">
        <f>IF(S665=0,"-",FORECAST($C$8,Инклинометрия!$B$2:$B$152,Инклинометрия!$A$2:$A$152))</f>
        <v>-</v>
      </c>
      <c r="AA665" s="105" t="str">
        <f>IF(S665=0,"-",FORECAST($C$8-S665,Инклинометрия!$B$2:$B$152,Инклинометрия!$A$2:$A$152))</f>
        <v>-</v>
      </c>
      <c r="AB665" s="105">
        <f>IF(T665=0,"-",FORECAST($C$6,Инклинометрия!$B$2:$B$152,Инклинометрия!$A$2:$A$152))</f>
        <v>1425</v>
      </c>
      <c r="AC665" s="105">
        <f>IF(R665=0,FORECAST($C$6-T665,Инклинометрия!$B$2:$B$152,Инклинометрия!$A$2:$A$152),FORECAST($C$8,Инклинометрия!$B$2:$B$152,Инклинометрия!$A$2:$A$152))</f>
        <v>1331.5528875839168</v>
      </c>
      <c r="AD665" s="107">
        <f>IF(U665=0,"-",FORECAST($C$8,Инклинометрия!$B$2:$B$152,Инклинометрия!$A$2:$A$152))</f>
        <v>1330</v>
      </c>
      <c r="AE665" s="107">
        <f>IF(U665=0,"-",FORECAST($C$8-U665,Инклинометрия!$B$2:$B$152,Инклинометрия!$A$2:$A$152))</f>
        <v>0</v>
      </c>
      <c r="AF665" s="107">
        <f>FORECAST($C$8-S665,Инклинометрия!$B$2:$B$152,Инклинометрия!$A$2:$A$152)</f>
        <v>1330</v>
      </c>
      <c r="AG665" s="107">
        <f>FORECAST($C$8-(S665+V665),Инклинометрия!$B$2:$B$152,Инклинометрия!$A$2:$A$152)</f>
        <v>0</v>
      </c>
      <c r="AH665" s="107">
        <f>IF(W665=0,"-",FORECAST($C$8+W665,Инклинометрия!$B$2:$B$152,Инклинометрия!$A$2:$A$152))</f>
        <v>1331.5528875839168</v>
      </c>
      <c r="AI665" s="107">
        <f>IF(W665=0,"-",FORECAST($C$8,Инклинометрия!$B$2:$B$152,Инклинометрия!$A$2:$A$152))</f>
        <v>1330</v>
      </c>
      <c r="AK665" s="122">
        <f>2*PI()*$C$5*(AT664-AT663)/(LN(AN664/$I$9)*$I$8/$I$7+LN($I$10/AN664)*$I$8/$I$7)</f>
        <v>0</v>
      </c>
      <c r="AL665" s="67">
        <f>AK665*(B665-B664)</f>
        <v>0</v>
      </c>
      <c r="AM665" s="23">
        <f t="shared" si="189"/>
        <v>4.3059540056097682E-2</v>
      </c>
      <c r="AN665" s="26">
        <f>AN664+AK665*(B665-B664)/(2*PI()*$C$5*AN664*$I$11)</f>
        <v>0.12986115207059001</v>
      </c>
      <c r="AO665" s="87">
        <f t="shared" si="183"/>
        <v>111242.59539450394</v>
      </c>
      <c r="AP665" s="87">
        <f>IF(R665+U665&lt;$C$8,0,32*$G$13/$C$12^2*($I$8*R665+$I$6*U665)+32*$G$14/($C$14^2-$C$13^2)*($I$8*S665+$I$6*V665))</f>
        <v>9917.5953945039291</v>
      </c>
      <c r="AQ665" s="66">
        <f>R665*$C$11*$C$9+U665*$C$11*$C$10</f>
        <v>14695380</v>
      </c>
      <c r="AR665" s="66">
        <f>S665*$C$11*$C$9+V665*$C$11*$C$10</f>
        <v>14695380</v>
      </c>
      <c r="AS665" s="87">
        <f>$C$11*(T665*$C$9+W665*$C$10)</f>
        <v>789129.61404581123</v>
      </c>
      <c r="AT665" s="45">
        <f t="shared" si="177"/>
        <v>15595752.209440315</v>
      </c>
      <c r="AU665" s="75"/>
    </row>
    <row r="666" spans="2:47" ht="15" thickBot="1" x14ac:dyDescent="0.35">
      <c r="B666" s="41">
        <f t="shared" si="184"/>
        <v>6350</v>
      </c>
      <c r="C666" s="8">
        <f t="shared" si="185"/>
        <v>63.5</v>
      </c>
      <c r="D666" s="73">
        <f t="shared" si="171"/>
        <v>84.931250000000006</v>
      </c>
      <c r="E666" s="29">
        <f t="shared" si="174"/>
        <v>4708.5615916768302</v>
      </c>
      <c r="F666" s="29">
        <f t="shared" si="178"/>
        <v>7.4150576246884157</v>
      </c>
      <c r="G666" s="29">
        <f t="shared" si="186"/>
        <v>9.9176395730207556</v>
      </c>
      <c r="H666" s="17">
        <f t="shared" si="187"/>
        <v>6297.7011288677331</v>
      </c>
      <c r="I666" s="29">
        <f t="shared" si="179"/>
        <v>2.2250485660981263</v>
      </c>
      <c r="J666" s="29">
        <f t="shared" si="180"/>
        <v>13.949340071224418</v>
      </c>
      <c r="K666" s="32">
        <f>IF((D665+L665+M665-AL665)/($C$21+$C$22)&gt;$C$8,$C$8,(D665+L665+M665-AL665)/($C$21+$C$22))</f>
        <v>1400</v>
      </c>
      <c r="L666" s="97">
        <f t="shared" si="172"/>
        <v>0</v>
      </c>
      <c r="M666" s="96">
        <f t="shared" si="173"/>
        <v>0</v>
      </c>
      <c r="N666" s="98">
        <f t="shared" si="181"/>
        <v>1.7382597742038917</v>
      </c>
      <c r="O666" s="100">
        <f t="shared" si="175"/>
        <v>4.2266987561397071</v>
      </c>
      <c r="P666" s="104">
        <f t="shared" si="182"/>
        <v>18.880500609176615</v>
      </c>
      <c r="Q666" s="102">
        <f t="shared" si="188"/>
        <v>2.8886093440366814E-2</v>
      </c>
      <c r="R666" s="106">
        <f>K666-U666</f>
        <v>0</v>
      </c>
      <c r="S666" s="106">
        <f>IF(K666-H665&lt;0,0,K666-H665)</f>
        <v>0</v>
      </c>
      <c r="T666" s="106">
        <f t="shared" si="176"/>
        <v>98.365381490613771</v>
      </c>
      <c r="U666" s="107">
        <f>IF(S666&gt;0,0,IF(U665+(F666-AL666/$C$23)*$C$22/($C$21+$C$22)&gt;$C$8,$C$8,IF(V666=$C$8,U665+(F666-AL666/$C$23)*$C$22/$C$21,U665+(F666-AL666/$C$23)*$C$22/($C$21+$C$22))))</f>
        <v>1400</v>
      </c>
      <c r="V666" s="107">
        <f>IF(S666=0,IF(V665+(F666-AL666/$C$23)*$C$22/($C$21+$C$22)&gt;$C$8,$C$8,V665+(F666-AL666/$C$23)*$C$22/($C$21+$C$22)),E666)</f>
        <v>1400</v>
      </c>
      <c r="W666" s="203">
        <f>IF(S666&gt;0,0,IF(W665+AL666/$C$23&gt;$F$23,$F$23,W665+AL666/$C$23))</f>
        <v>1.6346185093862227</v>
      </c>
      <c r="X666" s="105" t="str">
        <f>IF(R666=0,"-",IF(U666=0,FORECAST($C$8,Инклинометрия!$B$2:$B$152,Инклинометрия!$A$2:$A$152),FORECAST(R666,Инклинометрия!$B$2:$B$152,Инклинометрия!$A$2:$A$152)))</f>
        <v>-</v>
      </c>
      <c r="Y666" s="105" t="str">
        <f>IF(R666=0,"-",IF(U666=0,FORECAST($C$8-R666,Инклинометрия!$B$2:$B$152,Инклинометрия!$A$2:$A$152),0))</f>
        <v>-</v>
      </c>
      <c r="Z666" s="105" t="str">
        <f>IF(S666=0,"-",FORECAST($C$8,Инклинометрия!$B$2:$B$152,Инклинометрия!$A$2:$A$152))</f>
        <v>-</v>
      </c>
      <c r="AA666" s="105" t="str">
        <f>IF(S666=0,"-",FORECAST($C$8-S666,Инклинометрия!$B$2:$B$152,Инклинометрия!$A$2:$A$152))</f>
        <v>-</v>
      </c>
      <c r="AB666" s="105">
        <f>IF(T666=0,"-",FORECAST($C$6,Инклинометрия!$B$2:$B$152,Инклинометрия!$A$2:$A$152))</f>
        <v>1425</v>
      </c>
      <c r="AC666" s="105">
        <f>IF(R666=0,FORECAST($C$6-T666,Инклинометрия!$B$2:$B$152,Инклинометрия!$A$2:$A$152),FORECAST($C$8,Инклинометрия!$B$2:$B$152,Инклинометрия!$A$2:$A$152))</f>
        <v>1331.5528875839168</v>
      </c>
      <c r="AD666" s="107">
        <f>IF(U666=0,"-",FORECAST($C$8,Инклинометрия!$B$2:$B$152,Инклинометрия!$A$2:$A$152))</f>
        <v>1330</v>
      </c>
      <c r="AE666" s="107">
        <f>IF(U666=0,"-",FORECAST($C$8-U666,Инклинометрия!$B$2:$B$152,Инклинометрия!$A$2:$A$152))</f>
        <v>0</v>
      </c>
      <c r="AF666" s="107">
        <f>FORECAST($C$8-S666,Инклинометрия!$B$2:$B$152,Инклинометрия!$A$2:$A$152)</f>
        <v>1330</v>
      </c>
      <c r="AG666" s="107">
        <f>FORECAST($C$8-(S666+V666),Инклинометрия!$B$2:$B$152,Инклинометрия!$A$2:$A$152)</f>
        <v>0</v>
      </c>
      <c r="AH666" s="107">
        <f>IF(W666=0,"-",FORECAST($C$8+W666,Инклинометрия!$B$2:$B$152,Инклинометрия!$A$2:$A$152))</f>
        <v>1331.5528875839168</v>
      </c>
      <c r="AI666" s="107">
        <f>IF(W666=0,"-",FORECAST($C$8,Инклинометрия!$B$2:$B$152,Инклинометрия!$A$2:$A$152))</f>
        <v>1330</v>
      </c>
      <c r="AK666" s="122">
        <f>2*PI()*$C$5*(AT665-AT664)/(LN(AN665/$I$9)*$I$8/$I$7+LN($I$10/AN665)*$I$8/$I$7)</f>
        <v>0</v>
      </c>
      <c r="AL666" s="67">
        <f>AK666*(B666-B665)</f>
        <v>0</v>
      </c>
      <c r="AM666" s="23">
        <f t="shared" si="189"/>
        <v>4.3059540056097682E-2</v>
      </c>
      <c r="AN666" s="26">
        <f>AN665+AK666*(B666-B665)/(2*PI()*$C$5*AN665*$I$11)</f>
        <v>0.12986115207059001</v>
      </c>
      <c r="AO666" s="87">
        <f t="shared" si="183"/>
        <v>111242.59539450394</v>
      </c>
      <c r="AP666" s="87">
        <f>IF(R666+U666&lt;$C$8,0,32*$G$13/$C$12^2*($I$8*R666+$I$6*U666)+32*$G$14/($C$14^2-$C$13^2)*($I$8*S666+$I$6*V666))</f>
        <v>9917.5953945039291</v>
      </c>
      <c r="AQ666" s="66">
        <f>R666*$C$11*$C$9+U666*$C$11*$C$10</f>
        <v>14695380</v>
      </c>
      <c r="AR666" s="66">
        <f>S666*$C$11*$C$9+V666*$C$11*$C$10</f>
        <v>14695380</v>
      </c>
      <c r="AS666" s="87">
        <f>$C$11*(T666*$C$9+W666*$C$10)</f>
        <v>789129.61404581123</v>
      </c>
      <c r="AT666" s="45">
        <f t="shared" si="177"/>
        <v>15595752.209440315</v>
      </c>
      <c r="AU666" s="75"/>
    </row>
    <row r="667" spans="2:47" ht="15" thickBot="1" x14ac:dyDescent="0.35">
      <c r="B667" s="41">
        <f t="shared" si="184"/>
        <v>6360</v>
      </c>
      <c r="C667" s="8">
        <f t="shared" si="185"/>
        <v>63.6</v>
      </c>
      <c r="D667" s="73">
        <f t="shared" si="171"/>
        <v>85.064999999999998</v>
      </c>
      <c r="E667" s="29">
        <f t="shared" si="174"/>
        <v>4715.9766493015177</v>
      </c>
      <c r="F667" s="29">
        <f t="shared" si="178"/>
        <v>7.4150576246875062</v>
      </c>
      <c r="G667" s="29">
        <f t="shared" si="186"/>
        <v>9.9176395730195388</v>
      </c>
      <c r="H667" s="17">
        <f t="shared" si="187"/>
        <v>6307.6187684407523</v>
      </c>
      <c r="I667" s="29">
        <f t="shared" si="179"/>
        <v>2.2250485660981263</v>
      </c>
      <c r="J667" s="29">
        <f t="shared" si="180"/>
        <v>13.949340071223562</v>
      </c>
      <c r="K667" s="32">
        <f>IF((D666+L666+M666-AL666)/($C$21+$C$22)&gt;$C$8,$C$8,(D666+L666+M666-AL666)/($C$21+$C$22))</f>
        <v>1400</v>
      </c>
      <c r="L667" s="97">
        <f t="shared" si="172"/>
        <v>0</v>
      </c>
      <c r="M667" s="96">
        <f t="shared" si="173"/>
        <v>0</v>
      </c>
      <c r="N667" s="98">
        <f t="shared" si="181"/>
        <v>1.7382597742038917</v>
      </c>
      <c r="O667" s="100">
        <f t="shared" si="175"/>
        <v>4.2266987561397071</v>
      </c>
      <c r="P667" s="104">
        <f t="shared" si="182"/>
        <v>18.880500609176615</v>
      </c>
      <c r="Q667" s="102">
        <f t="shared" si="188"/>
        <v>2.8886093440366814E-2</v>
      </c>
      <c r="R667" s="106">
        <f>K667-U667</f>
        <v>0</v>
      </c>
      <c r="S667" s="106">
        <f>IF(K667-H666&lt;0,0,K667-H666)</f>
        <v>0</v>
      </c>
      <c r="T667" s="106">
        <f t="shared" si="176"/>
        <v>98.365381490613771</v>
      </c>
      <c r="U667" s="107">
        <f>IF(S667&gt;0,0,IF(U666+(F667-AL667/$C$23)*$C$22/($C$21+$C$22)&gt;$C$8,$C$8,IF(V667=$C$8,U666+(F667-AL667/$C$23)*$C$22/$C$21,U666+(F667-AL667/$C$23)*$C$22/($C$21+$C$22))))</f>
        <v>1400</v>
      </c>
      <c r="V667" s="107">
        <f>IF(S667=0,IF(V666+(F667-AL667/$C$23)*$C$22/($C$21+$C$22)&gt;$C$8,$C$8,V666+(F667-AL667/$C$23)*$C$22/($C$21+$C$22)),E667)</f>
        <v>1400</v>
      </c>
      <c r="W667" s="203">
        <f>IF(S667&gt;0,0,IF(W666+AL667/$C$23&gt;$F$23,$F$23,W666+AL667/$C$23))</f>
        <v>1.6346185093862227</v>
      </c>
      <c r="X667" s="105" t="str">
        <f>IF(R667=0,"-",IF(U667=0,FORECAST($C$8,Инклинометрия!$B$2:$B$152,Инклинометрия!$A$2:$A$152),FORECAST(R667,Инклинометрия!$B$2:$B$152,Инклинометрия!$A$2:$A$152)))</f>
        <v>-</v>
      </c>
      <c r="Y667" s="105" t="str">
        <f>IF(R667=0,"-",IF(U667=0,FORECAST($C$8-R667,Инклинометрия!$B$2:$B$152,Инклинометрия!$A$2:$A$152),0))</f>
        <v>-</v>
      </c>
      <c r="Z667" s="105" t="str">
        <f>IF(S667=0,"-",FORECAST($C$8,Инклинометрия!$B$2:$B$152,Инклинометрия!$A$2:$A$152))</f>
        <v>-</v>
      </c>
      <c r="AA667" s="105" t="str">
        <f>IF(S667=0,"-",FORECAST($C$8-S667,Инклинометрия!$B$2:$B$152,Инклинометрия!$A$2:$A$152))</f>
        <v>-</v>
      </c>
      <c r="AB667" s="105">
        <f>IF(T667=0,"-",FORECAST($C$6,Инклинометрия!$B$2:$B$152,Инклинометрия!$A$2:$A$152))</f>
        <v>1425</v>
      </c>
      <c r="AC667" s="105">
        <f>IF(R667=0,FORECAST($C$6-T667,Инклинометрия!$B$2:$B$152,Инклинометрия!$A$2:$A$152),FORECAST($C$8,Инклинометрия!$B$2:$B$152,Инклинометрия!$A$2:$A$152))</f>
        <v>1331.5528875839168</v>
      </c>
      <c r="AD667" s="107">
        <f>IF(U667=0,"-",FORECAST($C$8,Инклинометрия!$B$2:$B$152,Инклинометрия!$A$2:$A$152))</f>
        <v>1330</v>
      </c>
      <c r="AE667" s="107">
        <f>IF(U667=0,"-",FORECAST($C$8-U667,Инклинометрия!$B$2:$B$152,Инклинометрия!$A$2:$A$152))</f>
        <v>0</v>
      </c>
      <c r="AF667" s="107">
        <f>FORECAST($C$8-S667,Инклинометрия!$B$2:$B$152,Инклинометрия!$A$2:$A$152)</f>
        <v>1330</v>
      </c>
      <c r="AG667" s="107">
        <f>FORECAST($C$8-(S667+V667),Инклинометрия!$B$2:$B$152,Инклинометрия!$A$2:$A$152)</f>
        <v>0</v>
      </c>
      <c r="AH667" s="107">
        <f>IF(W667=0,"-",FORECAST($C$8+W667,Инклинометрия!$B$2:$B$152,Инклинометрия!$A$2:$A$152))</f>
        <v>1331.5528875839168</v>
      </c>
      <c r="AI667" s="107">
        <f>IF(W667=0,"-",FORECAST($C$8,Инклинометрия!$B$2:$B$152,Инклинометрия!$A$2:$A$152))</f>
        <v>1330</v>
      </c>
      <c r="AK667" s="122">
        <f>2*PI()*$C$5*(AT666-AT665)/(LN(AN666/$I$9)*$I$8/$I$7+LN($I$10/AN666)*$I$8/$I$7)</f>
        <v>0</v>
      </c>
      <c r="AL667" s="67">
        <f>AK667*(B667-B666)</f>
        <v>0</v>
      </c>
      <c r="AM667" s="23">
        <f t="shared" si="189"/>
        <v>4.3059540056097682E-2</v>
      </c>
      <c r="AN667" s="26">
        <f>AN666+AK667*(B667-B666)/(2*PI()*$C$5*AN666*$I$11)</f>
        <v>0.12986115207059001</v>
      </c>
      <c r="AO667" s="87">
        <f t="shared" si="183"/>
        <v>111242.59539450394</v>
      </c>
      <c r="AP667" s="87">
        <f>IF(R667+U667&lt;$C$8,0,32*$G$13/$C$12^2*($I$8*R667+$I$6*U667)+32*$G$14/($C$14^2-$C$13^2)*($I$8*S667+$I$6*V667))</f>
        <v>9917.5953945039291</v>
      </c>
      <c r="AQ667" s="66">
        <f>R667*$C$11*$C$9+U667*$C$11*$C$10</f>
        <v>14695380</v>
      </c>
      <c r="AR667" s="66">
        <f>S667*$C$11*$C$9+V667*$C$11*$C$10</f>
        <v>14695380</v>
      </c>
      <c r="AS667" s="87">
        <f>$C$11*(T667*$C$9+W667*$C$10)</f>
        <v>789129.61404581123</v>
      </c>
      <c r="AT667" s="45">
        <f t="shared" si="177"/>
        <v>15595752.209440315</v>
      </c>
      <c r="AU667" s="75"/>
    </row>
    <row r="668" spans="2:47" ht="15" thickBot="1" x14ac:dyDescent="0.35">
      <c r="B668" s="41">
        <f t="shared" si="184"/>
        <v>6370</v>
      </c>
      <c r="C668" s="8">
        <f t="shared" si="185"/>
        <v>63.7</v>
      </c>
      <c r="D668" s="73">
        <f t="shared" si="171"/>
        <v>85.198750000000004</v>
      </c>
      <c r="E668" s="29">
        <f t="shared" si="174"/>
        <v>4723.3917069262061</v>
      </c>
      <c r="F668" s="29">
        <f t="shared" si="178"/>
        <v>7.4150576246884157</v>
      </c>
      <c r="G668" s="29">
        <f t="shared" si="186"/>
        <v>9.9176395730207556</v>
      </c>
      <c r="H668" s="17">
        <f t="shared" si="187"/>
        <v>6317.5364080137733</v>
      </c>
      <c r="I668" s="29">
        <f t="shared" si="179"/>
        <v>2.2250485660981263</v>
      </c>
      <c r="J668" s="29">
        <f t="shared" si="180"/>
        <v>13.949340071224418</v>
      </c>
      <c r="K668" s="32">
        <f>IF((D667+L667+M667-AL667)/($C$21+$C$22)&gt;$C$8,$C$8,(D667+L667+M667-AL667)/($C$21+$C$22))</f>
        <v>1400</v>
      </c>
      <c r="L668" s="97">
        <f t="shared" si="172"/>
        <v>0</v>
      </c>
      <c r="M668" s="96">
        <f t="shared" si="173"/>
        <v>0</v>
      </c>
      <c r="N668" s="98">
        <f t="shared" si="181"/>
        <v>1.7382597742038917</v>
      </c>
      <c r="O668" s="100">
        <f t="shared" si="175"/>
        <v>4.2266987561397071</v>
      </c>
      <c r="P668" s="104">
        <f t="shared" si="182"/>
        <v>18.880500609176615</v>
      </c>
      <c r="Q668" s="102">
        <f t="shared" si="188"/>
        <v>2.8886093440366814E-2</v>
      </c>
      <c r="R668" s="106">
        <f>K668-U668</f>
        <v>0</v>
      </c>
      <c r="S668" s="106">
        <f>IF(K668-H667&lt;0,0,K668-H667)</f>
        <v>0</v>
      </c>
      <c r="T668" s="106">
        <f t="shared" si="176"/>
        <v>98.365381490613771</v>
      </c>
      <c r="U668" s="107">
        <f>IF(S668&gt;0,0,IF(U667+(F668-AL668/$C$23)*$C$22/($C$21+$C$22)&gt;$C$8,$C$8,IF(V668=$C$8,U667+(F668-AL668/$C$23)*$C$22/$C$21,U667+(F668-AL668/$C$23)*$C$22/($C$21+$C$22))))</f>
        <v>1400</v>
      </c>
      <c r="V668" s="107">
        <f>IF(S668=0,IF(V667+(F668-AL668/$C$23)*$C$22/($C$21+$C$22)&gt;$C$8,$C$8,V667+(F668-AL668/$C$23)*$C$22/($C$21+$C$22)),E668)</f>
        <v>1400</v>
      </c>
      <c r="W668" s="203">
        <f>IF(S668&gt;0,0,IF(W667+AL668/$C$23&gt;$F$23,$F$23,W667+AL668/$C$23))</f>
        <v>1.6346185093862227</v>
      </c>
      <c r="X668" s="105" t="str">
        <f>IF(R668=0,"-",IF(U668=0,FORECAST($C$8,Инклинометрия!$B$2:$B$152,Инклинометрия!$A$2:$A$152),FORECAST(R668,Инклинометрия!$B$2:$B$152,Инклинометрия!$A$2:$A$152)))</f>
        <v>-</v>
      </c>
      <c r="Y668" s="105" t="str">
        <f>IF(R668=0,"-",IF(U668=0,FORECAST($C$8-R668,Инклинометрия!$B$2:$B$152,Инклинометрия!$A$2:$A$152),0))</f>
        <v>-</v>
      </c>
      <c r="Z668" s="105" t="str">
        <f>IF(S668=0,"-",FORECAST($C$8,Инклинометрия!$B$2:$B$152,Инклинометрия!$A$2:$A$152))</f>
        <v>-</v>
      </c>
      <c r="AA668" s="105" t="str">
        <f>IF(S668=0,"-",FORECAST($C$8-S668,Инклинометрия!$B$2:$B$152,Инклинометрия!$A$2:$A$152))</f>
        <v>-</v>
      </c>
      <c r="AB668" s="105">
        <f>IF(T668=0,"-",FORECAST($C$6,Инклинометрия!$B$2:$B$152,Инклинометрия!$A$2:$A$152))</f>
        <v>1425</v>
      </c>
      <c r="AC668" s="105">
        <f>IF(R668=0,FORECAST($C$6-T668,Инклинометрия!$B$2:$B$152,Инклинометрия!$A$2:$A$152),FORECAST($C$8,Инклинометрия!$B$2:$B$152,Инклинометрия!$A$2:$A$152))</f>
        <v>1331.5528875839168</v>
      </c>
      <c r="AD668" s="107">
        <f>IF(U668=0,"-",FORECAST($C$8,Инклинометрия!$B$2:$B$152,Инклинометрия!$A$2:$A$152))</f>
        <v>1330</v>
      </c>
      <c r="AE668" s="107">
        <f>IF(U668=0,"-",FORECAST($C$8-U668,Инклинометрия!$B$2:$B$152,Инклинометрия!$A$2:$A$152))</f>
        <v>0</v>
      </c>
      <c r="AF668" s="107">
        <f>FORECAST($C$8-S668,Инклинометрия!$B$2:$B$152,Инклинометрия!$A$2:$A$152)</f>
        <v>1330</v>
      </c>
      <c r="AG668" s="107">
        <f>FORECAST($C$8-(S668+V668),Инклинометрия!$B$2:$B$152,Инклинометрия!$A$2:$A$152)</f>
        <v>0</v>
      </c>
      <c r="AH668" s="107">
        <f>IF(W668=0,"-",FORECAST($C$8+W668,Инклинометрия!$B$2:$B$152,Инклинометрия!$A$2:$A$152))</f>
        <v>1331.5528875839168</v>
      </c>
      <c r="AI668" s="107">
        <f>IF(W668=0,"-",FORECAST($C$8,Инклинометрия!$B$2:$B$152,Инклинометрия!$A$2:$A$152))</f>
        <v>1330</v>
      </c>
      <c r="AK668" s="122">
        <f>2*PI()*$C$5*(AT667-AT666)/(LN(AN667/$I$9)*$I$8/$I$7+LN($I$10/AN667)*$I$8/$I$7)</f>
        <v>0</v>
      </c>
      <c r="AL668" s="67">
        <f>AK668*(B668-B667)</f>
        <v>0</v>
      </c>
      <c r="AM668" s="23">
        <f t="shared" si="189"/>
        <v>4.3059540056097682E-2</v>
      </c>
      <c r="AN668" s="26">
        <f>AN667+AK668*(B668-B667)/(2*PI()*$C$5*AN667*$I$11)</f>
        <v>0.12986115207059001</v>
      </c>
      <c r="AO668" s="87">
        <f t="shared" si="183"/>
        <v>111242.59539450394</v>
      </c>
      <c r="AP668" s="87">
        <f>IF(R668+U668&lt;$C$8,0,32*$G$13/$C$12^2*($I$8*R668+$I$6*U668)+32*$G$14/($C$14^2-$C$13^2)*($I$8*S668+$I$6*V668))</f>
        <v>9917.5953945039291</v>
      </c>
      <c r="AQ668" s="66">
        <f>R668*$C$11*$C$9+U668*$C$11*$C$10</f>
        <v>14695380</v>
      </c>
      <c r="AR668" s="66">
        <f>S668*$C$11*$C$9+V668*$C$11*$C$10</f>
        <v>14695380</v>
      </c>
      <c r="AS668" s="87">
        <f>$C$11*(T668*$C$9+W668*$C$10)</f>
        <v>789129.61404581123</v>
      </c>
      <c r="AT668" s="45">
        <f t="shared" si="177"/>
        <v>15595752.209440315</v>
      </c>
      <c r="AU668" s="75"/>
    </row>
    <row r="669" spans="2:47" ht="15" thickBot="1" x14ac:dyDescent="0.35">
      <c r="B669" s="41">
        <f t="shared" si="184"/>
        <v>6380</v>
      </c>
      <c r="C669" s="8">
        <f t="shared" si="185"/>
        <v>63.800000000000004</v>
      </c>
      <c r="D669" s="73">
        <f t="shared" si="171"/>
        <v>85.332499999999996</v>
      </c>
      <c r="E669" s="29">
        <f t="shared" si="174"/>
        <v>4730.8067645508936</v>
      </c>
      <c r="F669" s="29">
        <f t="shared" si="178"/>
        <v>7.4150576246875062</v>
      </c>
      <c r="G669" s="29">
        <f t="shared" si="186"/>
        <v>9.9176395730195388</v>
      </c>
      <c r="H669" s="17">
        <f t="shared" si="187"/>
        <v>6327.4540475867925</v>
      </c>
      <c r="I669" s="29">
        <f t="shared" si="179"/>
        <v>2.2250485660981263</v>
      </c>
      <c r="J669" s="29">
        <f t="shared" si="180"/>
        <v>13.949340071223562</v>
      </c>
      <c r="K669" s="32">
        <f>IF((D668+L668+M668-AL668)/($C$21+$C$22)&gt;$C$8,$C$8,(D668+L668+M668-AL668)/($C$21+$C$22))</f>
        <v>1400</v>
      </c>
      <c r="L669" s="97">
        <f t="shared" si="172"/>
        <v>0</v>
      </c>
      <c r="M669" s="96">
        <f t="shared" si="173"/>
        <v>0</v>
      </c>
      <c r="N669" s="98">
        <f t="shared" si="181"/>
        <v>1.7382597742038917</v>
      </c>
      <c r="O669" s="100">
        <f t="shared" si="175"/>
        <v>4.2266987561397071</v>
      </c>
      <c r="P669" s="104">
        <f t="shared" si="182"/>
        <v>18.880500609176615</v>
      </c>
      <c r="Q669" s="102">
        <f t="shared" si="188"/>
        <v>2.8886093440366814E-2</v>
      </c>
      <c r="R669" s="106">
        <f>K669-U669</f>
        <v>0</v>
      </c>
      <c r="S669" s="106">
        <f>IF(K669-H668&lt;0,0,K669-H668)</f>
        <v>0</v>
      </c>
      <c r="T669" s="106">
        <f t="shared" si="176"/>
        <v>98.365381490613771</v>
      </c>
      <c r="U669" s="107">
        <f>IF(S669&gt;0,0,IF(U668+(F669-AL669/$C$23)*$C$22/($C$21+$C$22)&gt;$C$8,$C$8,IF(V669=$C$8,U668+(F669-AL669/$C$23)*$C$22/$C$21,U668+(F669-AL669/$C$23)*$C$22/($C$21+$C$22))))</f>
        <v>1400</v>
      </c>
      <c r="V669" s="107">
        <f>IF(S669=0,IF(V668+(F669-AL669/$C$23)*$C$22/($C$21+$C$22)&gt;$C$8,$C$8,V668+(F669-AL669/$C$23)*$C$22/($C$21+$C$22)),E669)</f>
        <v>1400</v>
      </c>
      <c r="W669" s="203">
        <f>IF(S669&gt;0,0,IF(W668+AL669/$C$23&gt;$F$23,$F$23,W668+AL669/$C$23))</f>
        <v>1.6346185093862227</v>
      </c>
      <c r="X669" s="105" t="str">
        <f>IF(R669=0,"-",IF(U669=0,FORECAST($C$8,Инклинометрия!$B$2:$B$152,Инклинометрия!$A$2:$A$152),FORECAST(R669,Инклинометрия!$B$2:$B$152,Инклинометрия!$A$2:$A$152)))</f>
        <v>-</v>
      </c>
      <c r="Y669" s="105" t="str">
        <f>IF(R669=0,"-",IF(U669=0,FORECAST($C$8-R669,Инклинометрия!$B$2:$B$152,Инклинометрия!$A$2:$A$152),0))</f>
        <v>-</v>
      </c>
      <c r="Z669" s="105" t="str">
        <f>IF(S669=0,"-",FORECAST($C$8,Инклинометрия!$B$2:$B$152,Инклинометрия!$A$2:$A$152))</f>
        <v>-</v>
      </c>
      <c r="AA669" s="105" t="str">
        <f>IF(S669=0,"-",FORECAST($C$8-S669,Инклинометрия!$B$2:$B$152,Инклинометрия!$A$2:$A$152))</f>
        <v>-</v>
      </c>
      <c r="AB669" s="105">
        <f>IF(T669=0,"-",FORECAST($C$6,Инклинометрия!$B$2:$B$152,Инклинометрия!$A$2:$A$152))</f>
        <v>1425</v>
      </c>
      <c r="AC669" s="105">
        <f>IF(R669=0,FORECAST($C$6-T669,Инклинометрия!$B$2:$B$152,Инклинометрия!$A$2:$A$152),FORECAST($C$8,Инклинометрия!$B$2:$B$152,Инклинометрия!$A$2:$A$152))</f>
        <v>1331.5528875839168</v>
      </c>
      <c r="AD669" s="107">
        <f>IF(U669=0,"-",FORECAST($C$8,Инклинометрия!$B$2:$B$152,Инклинометрия!$A$2:$A$152))</f>
        <v>1330</v>
      </c>
      <c r="AE669" s="107">
        <f>IF(U669=0,"-",FORECAST($C$8-U669,Инклинометрия!$B$2:$B$152,Инклинометрия!$A$2:$A$152))</f>
        <v>0</v>
      </c>
      <c r="AF669" s="107">
        <f>FORECAST($C$8-S669,Инклинометрия!$B$2:$B$152,Инклинометрия!$A$2:$A$152)</f>
        <v>1330</v>
      </c>
      <c r="AG669" s="107">
        <f>FORECAST($C$8-(S669+V669),Инклинометрия!$B$2:$B$152,Инклинометрия!$A$2:$A$152)</f>
        <v>0</v>
      </c>
      <c r="AH669" s="107">
        <f>IF(W669=0,"-",FORECAST($C$8+W669,Инклинометрия!$B$2:$B$152,Инклинометрия!$A$2:$A$152))</f>
        <v>1331.5528875839168</v>
      </c>
      <c r="AI669" s="107">
        <f>IF(W669=0,"-",FORECAST($C$8,Инклинометрия!$B$2:$B$152,Инклинометрия!$A$2:$A$152))</f>
        <v>1330</v>
      </c>
      <c r="AK669" s="122">
        <f>2*PI()*$C$5*(AT668-AT667)/(LN(AN668/$I$9)*$I$8/$I$7+LN($I$10/AN668)*$I$8/$I$7)</f>
        <v>0</v>
      </c>
      <c r="AL669" s="67">
        <f>AK669*(B669-B668)</f>
        <v>0</v>
      </c>
      <c r="AM669" s="23">
        <f t="shared" si="189"/>
        <v>4.3059540056097682E-2</v>
      </c>
      <c r="AN669" s="26">
        <f>AN668+AK669*(B669-B668)/(2*PI()*$C$5*AN668*$I$11)</f>
        <v>0.12986115207059001</v>
      </c>
      <c r="AO669" s="87">
        <f t="shared" si="183"/>
        <v>111242.59539450394</v>
      </c>
      <c r="AP669" s="87">
        <f>IF(R669+U669&lt;$C$8,0,32*$G$13/$C$12^2*($I$8*R669+$I$6*U669)+32*$G$14/($C$14^2-$C$13^2)*($I$8*S669+$I$6*V669))</f>
        <v>9917.5953945039291</v>
      </c>
      <c r="AQ669" s="66">
        <f>R669*$C$11*$C$9+U669*$C$11*$C$10</f>
        <v>14695380</v>
      </c>
      <c r="AR669" s="66">
        <f>S669*$C$11*$C$9+V669*$C$11*$C$10</f>
        <v>14695380</v>
      </c>
      <c r="AS669" s="87">
        <f>$C$11*(T669*$C$9+W669*$C$10)</f>
        <v>789129.61404581123</v>
      </c>
      <c r="AT669" s="45">
        <f t="shared" si="177"/>
        <v>15595752.209440315</v>
      </c>
      <c r="AU669" s="75"/>
    </row>
    <row r="670" spans="2:47" ht="15" thickBot="1" x14ac:dyDescent="0.35">
      <c r="B670" s="41">
        <f t="shared" si="184"/>
        <v>6390</v>
      </c>
      <c r="C670" s="8">
        <f t="shared" si="185"/>
        <v>63.9</v>
      </c>
      <c r="D670" s="73">
        <f t="shared" si="171"/>
        <v>85.466250000000002</v>
      </c>
      <c r="E670" s="29">
        <f t="shared" si="174"/>
        <v>4738.2218221755811</v>
      </c>
      <c r="F670" s="29">
        <f t="shared" si="178"/>
        <v>7.4150576246875062</v>
      </c>
      <c r="G670" s="29">
        <f t="shared" si="186"/>
        <v>9.9176395730195388</v>
      </c>
      <c r="H670" s="17">
        <f t="shared" si="187"/>
        <v>6337.3716871598117</v>
      </c>
      <c r="I670" s="29">
        <f t="shared" si="179"/>
        <v>2.2250485660981263</v>
      </c>
      <c r="J670" s="29">
        <f t="shared" si="180"/>
        <v>13.949340071223562</v>
      </c>
      <c r="K670" s="32">
        <f>IF((D669+L669+M669-AL669)/($C$21+$C$22)&gt;$C$8,$C$8,(D669+L669+M669-AL669)/($C$21+$C$22))</f>
        <v>1400</v>
      </c>
      <c r="L670" s="97">
        <f t="shared" si="172"/>
        <v>0</v>
      </c>
      <c r="M670" s="96">
        <f t="shared" si="173"/>
        <v>0</v>
      </c>
      <c r="N670" s="98">
        <f t="shared" si="181"/>
        <v>1.7382597742038917</v>
      </c>
      <c r="O670" s="100">
        <f t="shared" si="175"/>
        <v>4.2266987561397071</v>
      </c>
      <c r="P670" s="104">
        <f t="shared" si="182"/>
        <v>18.880500609176615</v>
      </c>
      <c r="Q670" s="102">
        <f t="shared" si="188"/>
        <v>2.8886093440366814E-2</v>
      </c>
      <c r="R670" s="106">
        <f>K670-U670</f>
        <v>0</v>
      </c>
      <c r="S670" s="106">
        <f>IF(K670-H669&lt;0,0,K670-H669)</f>
        <v>0</v>
      </c>
      <c r="T670" s="106">
        <f t="shared" si="176"/>
        <v>98.365381490613771</v>
      </c>
      <c r="U670" s="107">
        <f>IF(S670&gt;0,0,IF(U669+(F670-AL670/$C$23)*$C$22/($C$21+$C$22)&gt;$C$8,$C$8,IF(V670=$C$8,U669+(F670-AL670/$C$23)*$C$22/$C$21,U669+(F670-AL670/$C$23)*$C$22/($C$21+$C$22))))</f>
        <v>1400</v>
      </c>
      <c r="V670" s="107">
        <f>IF(S670=0,IF(V669+(F670-AL670/$C$23)*$C$22/($C$21+$C$22)&gt;$C$8,$C$8,V669+(F670-AL670/$C$23)*$C$22/($C$21+$C$22)),E670)</f>
        <v>1400</v>
      </c>
      <c r="W670" s="203">
        <f>IF(S670&gt;0,0,IF(W669+AL670/$C$23&gt;$F$23,$F$23,W669+AL670/$C$23))</f>
        <v>1.6346185093862227</v>
      </c>
      <c r="X670" s="105" t="str">
        <f>IF(R670=0,"-",IF(U670=0,FORECAST($C$8,Инклинометрия!$B$2:$B$152,Инклинометрия!$A$2:$A$152),FORECAST(R670,Инклинометрия!$B$2:$B$152,Инклинометрия!$A$2:$A$152)))</f>
        <v>-</v>
      </c>
      <c r="Y670" s="105" t="str">
        <f>IF(R670=0,"-",IF(U670=0,FORECAST($C$8-R670,Инклинометрия!$B$2:$B$152,Инклинометрия!$A$2:$A$152),0))</f>
        <v>-</v>
      </c>
      <c r="Z670" s="105" t="str">
        <f>IF(S670=0,"-",FORECAST($C$8,Инклинометрия!$B$2:$B$152,Инклинометрия!$A$2:$A$152))</f>
        <v>-</v>
      </c>
      <c r="AA670" s="105" t="str">
        <f>IF(S670=0,"-",FORECAST($C$8-S670,Инклинометрия!$B$2:$B$152,Инклинометрия!$A$2:$A$152))</f>
        <v>-</v>
      </c>
      <c r="AB670" s="105">
        <f>IF(T670=0,"-",FORECAST($C$6,Инклинометрия!$B$2:$B$152,Инклинометрия!$A$2:$A$152))</f>
        <v>1425</v>
      </c>
      <c r="AC670" s="105">
        <f>IF(R670=0,FORECAST($C$6-T670,Инклинометрия!$B$2:$B$152,Инклинометрия!$A$2:$A$152),FORECAST($C$8,Инклинометрия!$B$2:$B$152,Инклинометрия!$A$2:$A$152))</f>
        <v>1331.5528875839168</v>
      </c>
      <c r="AD670" s="107">
        <f>IF(U670=0,"-",FORECAST($C$8,Инклинометрия!$B$2:$B$152,Инклинометрия!$A$2:$A$152))</f>
        <v>1330</v>
      </c>
      <c r="AE670" s="107">
        <f>IF(U670=0,"-",FORECAST($C$8-U670,Инклинометрия!$B$2:$B$152,Инклинометрия!$A$2:$A$152))</f>
        <v>0</v>
      </c>
      <c r="AF670" s="107">
        <f>FORECAST($C$8-S670,Инклинометрия!$B$2:$B$152,Инклинометрия!$A$2:$A$152)</f>
        <v>1330</v>
      </c>
      <c r="AG670" s="107">
        <f>FORECAST($C$8-(S670+V670),Инклинометрия!$B$2:$B$152,Инклинометрия!$A$2:$A$152)</f>
        <v>0</v>
      </c>
      <c r="AH670" s="107">
        <f>IF(W670=0,"-",FORECAST($C$8+W670,Инклинометрия!$B$2:$B$152,Инклинометрия!$A$2:$A$152))</f>
        <v>1331.5528875839168</v>
      </c>
      <c r="AI670" s="107">
        <f>IF(W670=0,"-",FORECAST($C$8,Инклинометрия!$B$2:$B$152,Инклинометрия!$A$2:$A$152))</f>
        <v>1330</v>
      </c>
      <c r="AK670" s="122">
        <f>2*PI()*$C$5*(AT669-AT668)/(LN(AN669/$I$9)*$I$8/$I$7+LN($I$10/AN669)*$I$8/$I$7)</f>
        <v>0</v>
      </c>
      <c r="AL670" s="67">
        <f>AK670*(B670-B669)</f>
        <v>0</v>
      </c>
      <c r="AM670" s="23">
        <f t="shared" si="189"/>
        <v>4.3059540056097682E-2</v>
      </c>
      <c r="AN670" s="26">
        <f>AN669+AK670*(B670-B669)/(2*PI()*$C$5*AN669*$I$11)</f>
        <v>0.12986115207059001</v>
      </c>
      <c r="AO670" s="87">
        <f t="shared" si="183"/>
        <v>111242.59539450394</v>
      </c>
      <c r="AP670" s="87">
        <f>IF(R670+U670&lt;$C$8,0,32*$G$13/$C$12^2*($I$8*R670+$I$6*U670)+32*$G$14/($C$14^2-$C$13^2)*($I$8*S670+$I$6*V670))</f>
        <v>9917.5953945039291</v>
      </c>
      <c r="AQ670" s="66">
        <f>R670*$C$11*$C$9+U670*$C$11*$C$10</f>
        <v>14695380</v>
      </c>
      <c r="AR670" s="66">
        <f>S670*$C$11*$C$9+V670*$C$11*$C$10</f>
        <v>14695380</v>
      </c>
      <c r="AS670" s="87">
        <f>$C$11*(T670*$C$9+W670*$C$10)</f>
        <v>789129.61404581123</v>
      </c>
      <c r="AT670" s="45">
        <f t="shared" si="177"/>
        <v>15595752.209440315</v>
      </c>
      <c r="AU670" s="75"/>
    </row>
    <row r="671" spans="2:47" ht="15" thickBot="1" x14ac:dyDescent="0.35">
      <c r="B671" s="41">
        <f t="shared" si="184"/>
        <v>6400</v>
      </c>
      <c r="C671" s="8">
        <f t="shared" si="185"/>
        <v>64</v>
      </c>
      <c r="D671" s="73">
        <f t="shared" ref="D671:D734" si="190">C671*$C$10/$C$9</f>
        <v>85.6</v>
      </c>
      <c r="E671" s="29">
        <f t="shared" si="174"/>
        <v>4745.6368798002695</v>
      </c>
      <c r="F671" s="29">
        <f t="shared" si="178"/>
        <v>7.4150576246884157</v>
      </c>
      <c r="G671" s="29">
        <f t="shared" si="186"/>
        <v>9.9176395730207556</v>
      </c>
      <c r="H671" s="17">
        <f t="shared" si="187"/>
        <v>6347.2893267328327</v>
      </c>
      <c r="I671" s="29">
        <f t="shared" si="179"/>
        <v>2.2250485660981263</v>
      </c>
      <c r="J671" s="29">
        <f t="shared" si="180"/>
        <v>13.949340071224418</v>
      </c>
      <c r="K671" s="32">
        <f>IF((D670+L670+M670-AL670)/($C$21+$C$22)&gt;$C$8,$C$8,(D670+L670+M670-AL670)/($C$21+$C$22))</f>
        <v>1400</v>
      </c>
      <c r="L671" s="97">
        <f t="shared" ref="L671:L734" si="191">R671*$C$21</f>
        <v>0</v>
      </c>
      <c r="M671" s="96">
        <f t="shared" ref="M671:M734" si="192">S671*PI()*($C$14^2-$C$13^2)/4</f>
        <v>0</v>
      </c>
      <c r="N671" s="98">
        <f t="shared" si="181"/>
        <v>1.7382597742038917</v>
      </c>
      <c r="O671" s="100">
        <f t="shared" si="175"/>
        <v>4.2266987561397071</v>
      </c>
      <c r="P671" s="104">
        <f t="shared" si="182"/>
        <v>18.880500609176615</v>
      </c>
      <c r="Q671" s="102">
        <f t="shared" si="188"/>
        <v>2.8886093440366814E-2</v>
      </c>
      <c r="R671" s="106">
        <f>K671-U671</f>
        <v>0</v>
      </c>
      <c r="S671" s="106">
        <f>IF(K671-H670&lt;0,0,K671-H670)</f>
        <v>0</v>
      </c>
      <c r="T671" s="106">
        <f t="shared" si="176"/>
        <v>98.365381490613771</v>
      </c>
      <c r="U671" s="107">
        <f>IF(S671&gt;0,0,IF(U670+(F671-AL671/$C$23)*$C$22/($C$21+$C$22)&gt;$C$8,$C$8,IF(V671=$C$8,U670+(F671-AL671/$C$23)*$C$22/$C$21,U670+(F671-AL671/$C$23)*$C$22/($C$21+$C$22))))</f>
        <v>1400</v>
      </c>
      <c r="V671" s="107">
        <f>IF(S671=0,IF(V670+(F671-AL671/$C$23)*$C$22/($C$21+$C$22)&gt;$C$8,$C$8,V670+(F671-AL671/$C$23)*$C$22/($C$21+$C$22)),E671)</f>
        <v>1400</v>
      </c>
      <c r="W671" s="203">
        <f>IF(S671&gt;0,0,IF(W670+AL671/$C$23&gt;$F$23,$F$23,W670+AL671/$C$23))</f>
        <v>1.6346185093862227</v>
      </c>
      <c r="X671" s="105" t="str">
        <f>IF(R671=0,"-",IF(U671=0,FORECAST($C$8,Инклинометрия!$B$2:$B$152,Инклинометрия!$A$2:$A$152),FORECAST(R671,Инклинометрия!$B$2:$B$152,Инклинометрия!$A$2:$A$152)))</f>
        <v>-</v>
      </c>
      <c r="Y671" s="105" t="str">
        <f>IF(R671=0,"-",IF(U671=0,FORECAST($C$8-R671,Инклинометрия!$B$2:$B$152,Инклинометрия!$A$2:$A$152),0))</f>
        <v>-</v>
      </c>
      <c r="Z671" s="105" t="str">
        <f>IF(S671=0,"-",FORECAST($C$8,Инклинометрия!$B$2:$B$152,Инклинометрия!$A$2:$A$152))</f>
        <v>-</v>
      </c>
      <c r="AA671" s="105" t="str">
        <f>IF(S671=0,"-",FORECAST($C$8-S671,Инклинометрия!$B$2:$B$152,Инклинометрия!$A$2:$A$152))</f>
        <v>-</v>
      </c>
      <c r="AB671" s="105">
        <f>IF(T671=0,"-",FORECAST($C$6,Инклинометрия!$B$2:$B$152,Инклинометрия!$A$2:$A$152))</f>
        <v>1425</v>
      </c>
      <c r="AC671" s="105">
        <f>IF(R671=0,FORECAST($C$6-T671,Инклинометрия!$B$2:$B$152,Инклинометрия!$A$2:$A$152),FORECAST($C$8,Инклинометрия!$B$2:$B$152,Инклинометрия!$A$2:$A$152))</f>
        <v>1331.5528875839168</v>
      </c>
      <c r="AD671" s="107">
        <f>IF(U671=0,"-",FORECAST($C$8,Инклинометрия!$B$2:$B$152,Инклинометрия!$A$2:$A$152))</f>
        <v>1330</v>
      </c>
      <c r="AE671" s="107">
        <f>IF(U671=0,"-",FORECAST($C$8-U671,Инклинометрия!$B$2:$B$152,Инклинометрия!$A$2:$A$152))</f>
        <v>0</v>
      </c>
      <c r="AF671" s="107">
        <f>FORECAST($C$8-S671,Инклинометрия!$B$2:$B$152,Инклинометрия!$A$2:$A$152)</f>
        <v>1330</v>
      </c>
      <c r="AG671" s="107">
        <f>FORECAST($C$8-(S671+V671),Инклинометрия!$B$2:$B$152,Инклинометрия!$A$2:$A$152)</f>
        <v>0</v>
      </c>
      <c r="AH671" s="107">
        <f>IF(W671=0,"-",FORECAST($C$8+W671,Инклинометрия!$B$2:$B$152,Инклинометрия!$A$2:$A$152))</f>
        <v>1331.5528875839168</v>
      </c>
      <c r="AI671" s="107">
        <f>IF(W671=0,"-",FORECAST($C$8,Инклинометрия!$B$2:$B$152,Инклинометрия!$A$2:$A$152))</f>
        <v>1330</v>
      </c>
      <c r="AK671" s="122">
        <f>2*PI()*$C$5*(AT670-AT669)/(LN(AN670/$I$9)*$I$8/$I$7+LN($I$10/AN670)*$I$8/$I$7)</f>
        <v>0</v>
      </c>
      <c r="AL671" s="67">
        <f>AK671*(B671-B670)</f>
        <v>0</v>
      </c>
      <c r="AM671" s="23">
        <f t="shared" si="189"/>
        <v>4.3059540056097682E-2</v>
      </c>
      <c r="AN671" s="26">
        <f>AN670+AK671*(B671-B670)/(2*PI()*$C$5*AN670*$I$11)</f>
        <v>0.12986115207059001</v>
      </c>
      <c r="AO671" s="87">
        <f t="shared" si="183"/>
        <v>111242.59539450394</v>
      </c>
      <c r="AP671" s="87">
        <f>IF(R671+U671&lt;$C$8,0,32*$G$13/$C$12^2*($I$8*R671+$I$6*U671)+32*$G$14/($C$14^2-$C$13^2)*($I$8*S671+$I$6*V671))</f>
        <v>9917.5953945039291</v>
      </c>
      <c r="AQ671" s="66">
        <f>R671*$C$11*$C$9+U671*$C$11*$C$10</f>
        <v>14695380</v>
      </c>
      <c r="AR671" s="66">
        <f>S671*$C$11*$C$9+V671*$C$11*$C$10</f>
        <v>14695380</v>
      </c>
      <c r="AS671" s="87">
        <f>$C$11*(T671*$C$9+W671*$C$10)</f>
        <v>789129.61404581123</v>
      </c>
      <c r="AT671" s="45">
        <f t="shared" si="177"/>
        <v>15595752.209440315</v>
      </c>
      <c r="AU671" s="75"/>
    </row>
    <row r="672" spans="2:47" ht="15" thickBot="1" x14ac:dyDescent="0.35">
      <c r="B672" s="41">
        <f t="shared" si="184"/>
        <v>6410</v>
      </c>
      <c r="C672" s="8">
        <f t="shared" si="185"/>
        <v>64.099999999999994</v>
      </c>
      <c r="D672" s="73">
        <f t="shared" si="190"/>
        <v>85.733750000000001</v>
      </c>
      <c r="E672" s="29">
        <f t="shared" ref="E672:E735" si="193">C672/$C$22</f>
        <v>4753.051937424957</v>
      </c>
      <c r="F672" s="29">
        <f t="shared" si="178"/>
        <v>7.4150576246875062</v>
      </c>
      <c r="G672" s="29">
        <f t="shared" si="186"/>
        <v>9.9176395730195388</v>
      </c>
      <c r="H672" s="17">
        <f t="shared" si="187"/>
        <v>6357.2069663058519</v>
      </c>
      <c r="I672" s="29">
        <f t="shared" si="179"/>
        <v>2.2250485660981263</v>
      </c>
      <c r="J672" s="29">
        <f t="shared" si="180"/>
        <v>13.949340071223562</v>
      </c>
      <c r="K672" s="32">
        <f>IF((D671+L671+M671-AL671)/($C$21+$C$22)&gt;$C$8,$C$8,(D671+L671+M671-AL671)/($C$21+$C$22))</f>
        <v>1400</v>
      </c>
      <c r="L672" s="97">
        <f t="shared" si="191"/>
        <v>0</v>
      </c>
      <c r="M672" s="96">
        <f t="shared" si="192"/>
        <v>0</v>
      </c>
      <c r="N672" s="98">
        <f t="shared" si="181"/>
        <v>1.7382597742038917</v>
      </c>
      <c r="O672" s="100">
        <f t="shared" ref="O672:O735" si="194">U672*$C$21</f>
        <v>4.2266987561397071</v>
      </c>
      <c r="P672" s="104">
        <f t="shared" si="182"/>
        <v>18.880500609176615</v>
      </c>
      <c r="Q672" s="102">
        <f t="shared" si="188"/>
        <v>2.8886093440366814E-2</v>
      </c>
      <c r="R672" s="106">
        <f>K672-U672</f>
        <v>0</v>
      </c>
      <c r="S672" s="106">
        <f>IF(K672-H671&lt;0,0,K672-H671)</f>
        <v>0</v>
      </c>
      <c r="T672" s="106">
        <f t="shared" ref="T672:T735" si="195">IF(S672&gt;0,$C$6-$C$8,IF($C$6-$C$8-W672&lt;0,0,$C$6-$C$8-W672))</f>
        <v>98.365381490613771</v>
      </c>
      <c r="U672" s="107">
        <f>IF(S672&gt;0,0,IF(U671+(F672-AL672/$C$23)*$C$22/($C$21+$C$22)&gt;$C$8,$C$8,IF(V672=$C$8,U671+(F672-AL672/$C$23)*$C$22/$C$21,U671+(F672-AL672/$C$23)*$C$22/($C$21+$C$22))))</f>
        <v>1400</v>
      </c>
      <c r="V672" s="107">
        <f>IF(S672=0,IF(V671+(F672-AL672/$C$23)*$C$22/($C$21+$C$22)&gt;$C$8,$C$8,V671+(F672-AL672/$C$23)*$C$22/($C$21+$C$22)),E672)</f>
        <v>1400</v>
      </c>
      <c r="W672" s="203">
        <f>IF(S672&gt;0,0,IF(W671+AL672/$C$23&gt;$F$23,$F$23,W671+AL672/$C$23))</f>
        <v>1.6346185093862227</v>
      </c>
      <c r="X672" s="105" t="str">
        <f>IF(R672=0,"-",IF(U672=0,FORECAST($C$8,Инклинометрия!$B$2:$B$152,Инклинометрия!$A$2:$A$152),FORECAST(R672,Инклинометрия!$B$2:$B$152,Инклинометрия!$A$2:$A$152)))</f>
        <v>-</v>
      </c>
      <c r="Y672" s="105" t="str">
        <f>IF(R672=0,"-",IF(U672=0,FORECAST($C$8-R672,Инклинометрия!$B$2:$B$152,Инклинометрия!$A$2:$A$152),0))</f>
        <v>-</v>
      </c>
      <c r="Z672" s="105" t="str">
        <f>IF(S672=0,"-",FORECAST($C$8,Инклинометрия!$B$2:$B$152,Инклинометрия!$A$2:$A$152))</f>
        <v>-</v>
      </c>
      <c r="AA672" s="105" t="str">
        <f>IF(S672=0,"-",FORECAST($C$8-S672,Инклинометрия!$B$2:$B$152,Инклинометрия!$A$2:$A$152))</f>
        <v>-</v>
      </c>
      <c r="AB672" s="105">
        <f>IF(T672=0,"-",FORECAST($C$6,Инклинометрия!$B$2:$B$152,Инклинометрия!$A$2:$A$152))</f>
        <v>1425</v>
      </c>
      <c r="AC672" s="105">
        <f>IF(R672=0,FORECAST($C$6-T672,Инклинометрия!$B$2:$B$152,Инклинометрия!$A$2:$A$152),FORECAST($C$8,Инклинометрия!$B$2:$B$152,Инклинометрия!$A$2:$A$152))</f>
        <v>1331.5528875839168</v>
      </c>
      <c r="AD672" s="107">
        <f>IF(U672=0,"-",FORECAST($C$8,Инклинометрия!$B$2:$B$152,Инклинометрия!$A$2:$A$152))</f>
        <v>1330</v>
      </c>
      <c r="AE672" s="107">
        <f>IF(U672=0,"-",FORECAST($C$8-U672,Инклинометрия!$B$2:$B$152,Инклинометрия!$A$2:$A$152))</f>
        <v>0</v>
      </c>
      <c r="AF672" s="107">
        <f>FORECAST($C$8-S672,Инклинометрия!$B$2:$B$152,Инклинометрия!$A$2:$A$152)</f>
        <v>1330</v>
      </c>
      <c r="AG672" s="107">
        <f>FORECAST($C$8-(S672+V672),Инклинометрия!$B$2:$B$152,Инклинометрия!$A$2:$A$152)</f>
        <v>0</v>
      </c>
      <c r="AH672" s="107">
        <f>IF(W672=0,"-",FORECAST($C$8+W672,Инклинометрия!$B$2:$B$152,Инклинометрия!$A$2:$A$152))</f>
        <v>1331.5528875839168</v>
      </c>
      <c r="AI672" s="107">
        <f>IF(W672=0,"-",FORECAST($C$8,Инклинометрия!$B$2:$B$152,Инклинометрия!$A$2:$A$152))</f>
        <v>1330</v>
      </c>
      <c r="AK672" s="122">
        <f>2*PI()*$C$5*(AT671-AT670)/(LN(AN671/$I$9)*$I$8/$I$7+LN($I$10/AN671)*$I$8/$I$7)</f>
        <v>0</v>
      </c>
      <c r="AL672" s="67">
        <f>AK672*(B672-B671)</f>
        <v>0</v>
      </c>
      <c r="AM672" s="23">
        <f t="shared" si="189"/>
        <v>4.3059540056097682E-2</v>
      </c>
      <c r="AN672" s="26">
        <f>AN671+AK672*(B672-B671)/(2*PI()*$C$5*AN671*$I$11)</f>
        <v>0.12986115207059001</v>
      </c>
      <c r="AO672" s="87">
        <f t="shared" si="183"/>
        <v>111242.59539450394</v>
      </c>
      <c r="AP672" s="87">
        <f>IF(R672+U672&lt;$C$8,0,32*$G$13/$C$12^2*($I$8*R672+$I$6*U672)+32*$G$14/($C$14^2-$C$13^2)*($I$8*S672+$I$6*V672))</f>
        <v>9917.5953945039291</v>
      </c>
      <c r="AQ672" s="66">
        <f>R672*$C$11*$C$9+U672*$C$11*$C$10</f>
        <v>14695380</v>
      </c>
      <c r="AR672" s="66">
        <f>S672*$C$11*$C$9+V672*$C$11*$C$10</f>
        <v>14695380</v>
      </c>
      <c r="AS672" s="87">
        <f>$C$11*(T672*$C$9+W672*$C$10)</f>
        <v>789129.61404581123</v>
      </c>
      <c r="AT672" s="45">
        <f t="shared" ref="AT672:AT735" si="196">SUM(AR672,AS672,AO672)</f>
        <v>15595752.209440315</v>
      </c>
      <c r="AU672" s="75"/>
    </row>
    <row r="673" spans="2:47" ht="15" thickBot="1" x14ac:dyDescent="0.35">
      <c r="B673" s="41">
        <f t="shared" si="184"/>
        <v>6420</v>
      </c>
      <c r="C673" s="8">
        <f t="shared" si="185"/>
        <v>64.2</v>
      </c>
      <c r="D673" s="73">
        <f t="shared" si="190"/>
        <v>85.867500000000007</v>
      </c>
      <c r="E673" s="29">
        <f t="shared" si="193"/>
        <v>4760.4669950496454</v>
      </c>
      <c r="F673" s="29">
        <f t="shared" ref="F673:F736" si="197">E673-E672</f>
        <v>7.4150576246884157</v>
      </c>
      <c r="G673" s="29">
        <f t="shared" si="186"/>
        <v>9.9176395730207556</v>
      </c>
      <c r="H673" s="17">
        <f t="shared" si="187"/>
        <v>6367.1246058788729</v>
      </c>
      <c r="I673" s="29">
        <f t="shared" ref="I673:I736" si="198">SQRT(2*$C$11*($C$10-$C$9)/$C$10)</f>
        <v>2.2250485660981263</v>
      </c>
      <c r="J673" s="29">
        <f t="shared" ref="J673:J736" si="199">SQRT(2*$C$11*G673)</f>
        <v>13.949340071224418</v>
      </c>
      <c r="K673" s="32">
        <f>IF((D672+L672+M672-AL672)/($C$21+$C$22)&gt;$C$8,$C$8,(D672+L672+M672-AL672)/($C$21+$C$22))</f>
        <v>1400</v>
      </c>
      <c r="L673" s="97">
        <f t="shared" si="191"/>
        <v>0</v>
      </c>
      <c r="M673" s="96">
        <f t="shared" si="192"/>
        <v>0</v>
      </c>
      <c r="N673" s="98">
        <f t="shared" ref="N673:N736" si="200">T673*PI()*$C$14^2/4</f>
        <v>1.7382597742038917</v>
      </c>
      <c r="O673" s="100">
        <f t="shared" si="194"/>
        <v>4.2266987561397071</v>
      </c>
      <c r="P673" s="104">
        <f t="shared" ref="P673:P736" si="201">V673*$C$22</f>
        <v>18.880500609176615</v>
      </c>
      <c r="Q673" s="102">
        <f t="shared" si="188"/>
        <v>2.8886093440366814E-2</v>
      </c>
      <c r="R673" s="106">
        <f>K673-U673</f>
        <v>0</v>
      </c>
      <c r="S673" s="106">
        <f>IF(K673-H672&lt;0,0,K673-H672)</f>
        <v>0</v>
      </c>
      <c r="T673" s="106">
        <f t="shared" si="195"/>
        <v>98.365381490613771</v>
      </c>
      <c r="U673" s="107">
        <f>IF(S673&gt;0,0,IF(U672+(F673-AL673/$C$23)*$C$22/($C$21+$C$22)&gt;$C$8,$C$8,IF(V673=$C$8,U672+(F673-AL673/$C$23)*$C$22/$C$21,U672+(F673-AL673/$C$23)*$C$22/($C$21+$C$22))))</f>
        <v>1400</v>
      </c>
      <c r="V673" s="107">
        <f>IF(S673=0,IF(V672+(F673-AL673/$C$23)*$C$22/($C$21+$C$22)&gt;$C$8,$C$8,V672+(F673-AL673/$C$23)*$C$22/($C$21+$C$22)),E673)</f>
        <v>1400</v>
      </c>
      <c r="W673" s="203">
        <f>IF(S673&gt;0,0,IF(W672+AL673/$C$23&gt;$F$23,$F$23,W672+AL673/$C$23))</f>
        <v>1.6346185093862227</v>
      </c>
      <c r="X673" s="105" t="str">
        <f>IF(R673=0,"-",IF(U673=0,FORECAST($C$8,Инклинометрия!$B$2:$B$152,Инклинометрия!$A$2:$A$152),FORECAST(R673,Инклинометрия!$B$2:$B$152,Инклинометрия!$A$2:$A$152)))</f>
        <v>-</v>
      </c>
      <c r="Y673" s="105" t="str">
        <f>IF(R673=0,"-",IF(U673=0,FORECAST($C$8-R673,Инклинометрия!$B$2:$B$152,Инклинометрия!$A$2:$A$152),0))</f>
        <v>-</v>
      </c>
      <c r="Z673" s="105" t="str">
        <f>IF(S673=0,"-",FORECAST($C$8,Инклинометрия!$B$2:$B$152,Инклинометрия!$A$2:$A$152))</f>
        <v>-</v>
      </c>
      <c r="AA673" s="105" t="str">
        <f>IF(S673=0,"-",FORECAST($C$8-S673,Инклинометрия!$B$2:$B$152,Инклинометрия!$A$2:$A$152))</f>
        <v>-</v>
      </c>
      <c r="AB673" s="105">
        <f>IF(T673=0,"-",FORECAST($C$6,Инклинометрия!$B$2:$B$152,Инклинометрия!$A$2:$A$152))</f>
        <v>1425</v>
      </c>
      <c r="AC673" s="105">
        <f>IF(R673=0,FORECAST($C$6-T673,Инклинометрия!$B$2:$B$152,Инклинометрия!$A$2:$A$152),FORECAST($C$8,Инклинометрия!$B$2:$B$152,Инклинометрия!$A$2:$A$152))</f>
        <v>1331.5528875839168</v>
      </c>
      <c r="AD673" s="107">
        <f>IF(U673=0,"-",FORECAST($C$8,Инклинометрия!$B$2:$B$152,Инклинометрия!$A$2:$A$152))</f>
        <v>1330</v>
      </c>
      <c r="AE673" s="107">
        <f>IF(U673=0,"-",FORECAST($C$8-U673,Инклинометрия!$B$2:$B$152,Инклинометрия!$A$2:$A$152))</f>
        <v>0</v>
      </c>
      <c r="AF673" s="107">
        <f>FORECAST($C$8-S673,Инклинометрия!$B$2:$B$152,Инклинометрия!$A$2:$A$152)</f>
        <v>1330</v>
      </c>
      <c r="AG673" s="107">
        <f>FORECAST($C$8-(S673+V673),Инклинометрия!$B$2:$B$152,Инклинометрия!$A$2:$A$152)</f>
        <v>0</v>
      </c>
      <c r="AH673" s="107">
        <f>IF(W673=0,"-",FORECAST($C$8+W673,Инклинометрия!$B$2:$B$152,Инклинометрия!$A$2:$A$152))</f>
        <v>1331.5528875839168</v>
      </c>
      <c r="AI673" s="107">
        <f>IF(W673=0,"-",FORECAST($C$8,Инклинометрия!$B$2:$B$152,Инклинометрия!$A$2:$A$152))</f>
        <v>1330</v>
      </c>
      <c r="AK673" s="122">
        <f>2*PI()*$C$5*(AT672-AT671)/(LN(AN672/$I$9)*$I$8/$I$7+LN($I$10/AN672)*$I$8/$I$7)</f>
        <v>0</v>
      </c>
      <c r="AL673" s="67">
        <f>AK673*(B673-B672)</f>
        <v>0</v>
      </c>
      <c r="AM673" s="23">
        <f t="shared" si="189"/>
        <v>4.3059540056097682E-2</v>
      </c>
      <c r="AN673" s="26">
        <f>AN672+AK673*(B673-B672)/(2*PI()*$C$5*AN672*$I$11)</f>
        <v>0.12986115207059001</v>
      </c>
      <c r="AO673" s="87">
        <f t="shared" ref="AO673:AO736" si="202">101325+AP673</f>
        <v>111242.59539450394</v>
      </c>
      <c r="AP673" s="87">
        <f>IF(R673+U673&lt;$C$8,0,32*$G$13/$C$12^2*($I$8*R673+$I$6*U673)+32*$G$14/($C$14^2-$C$13^2)*($I$8*S673+$I$6*V673))</f>
        <v>9917.5953945039291</v>
      </c>
      <c r="AQ673" s="66">
        <f>R673*$C$11*$C$9+U673*$C$11*$C$10</f>
        <v>14695380</v>
      </c>
      <c r="AR673" s="66">
        <f>S673*$C$11*$C$9+V673*$C$11*$C$10</f>
        <v>14695380</v>
      </c>
      <c r="AS673" s="87">
        <f>$C$11*(T673*$C$9+W673*$C$10)</f>
        <v>789129.61404581123</v>
      </c>
      <c r="AT673" s="45">
        <f t="shared" si="196"/>
        <v>15595752.209440315</v>
      </c>
      <c r="AU673" s="75"/>
    </row>
    <row r="674" spans="2:47" ht="15" thickBot="1" x14ac:dyDescent="0.35">
      <c r="B674" s="41">
        <f t="shared" ref="B674:B737" si="203">B673+$C$26</f>
        <v>6430</v>
      </c>
      <c r="C674" s="8">
        <f t="shared" ref="C674:C737" si="204">$C$16*B674</f>
        <v>64.3</v>
      </c>
      <c r="D674" s="73">
        <f t="shared" si="190"/>
        <v>86.001249999999999</v>
      </c>
      <c r="E674" s="29">
        <f t="shared" si="193"/>
        <v>4767.882052674333</v>
      </c>
      <c r="F674" s="29">
        <f t="shared" si="197"/>
        <v>7.4150576246875062</v>
      </c>
      <c r="G674" s="29">
        <f t="shared" ref="G674:G737" si="205">F674*$C$10/$C$9</f>
        <v>9.9176395730195388</v>
      </c>
      <c r="H674" s="17">
        <f t="shared" ref="H674:H737" si="206">H673+G674</f>
        <v>6377.0422454518921</v>
      </c>
      <c r="I674" s="29">
        <f t="shared" si="198"/>
        <v>2.2250485660981263</v>
      </c>
      <c r="J674" s="29">
        <f t="shared" si="199"/>
        <v>13.949340071223562</v>
      </c>
      <c r="K674" s="32">
        <f>IF((D673+L673+M673-AL673)/($C$21+$C$22)&gt;$C$8,$C$8,(D673+L673+M673-AL673)/($C$21+$C$22))</f>
        <v>1400</v>
      </c>
      <c r="L674" s="97">
        <f t="shared" si="191"/>
        <v>0</v>
      </c>
      <c r="M674" s="96">
        <f t="shared" si="192"/>
        <v>0</v>
      </c>
      <c r="N674" s="98">
        <f t="shared" si="200"/>
        <v>1.7382597742038917</v>
      </c>
      <c r="O674" s="100">
        <f t="shared" si="194"/>
        <v>4.2266987561397071</v>
      </c>
      <c r="P674" s="104">
        <f t="shared" si="201"/>
        <v>18.880500609176615</v>
      </c>
      <c r="Q674" s="102">
        <f t="shared" ref="Q674:Q737" si="207">W674*$C$23</f>
        <v>2.8886093440366814E-2</v>
      </c>
      <c r="R674" s="106">
        <f>K674-U674</f>
        <v>0</v>
      </c>
      <c r="S674" s="106">
        <f>IF(K674-H673&lt;0,0,K674-H673)</f>
        <v>0</v>
      </c>
      <c r="T674" s="106">
        <f t="shared" si="195"/>
        <v>98.365381490613771</v>
      </c>
      <c r="U674" s="107">
        <f>IF(S674&gt;0,0,IF(U673+(F674-AL674/$C$23)*$C$22/($C$21+$C$22)&gt;$C$8,$C$8,IF(V674=$C$8,U673+(F674-AL674/$C$23)*$C$22/$C$21,U673+(F674-AL674/$C$23)*$C$22/($C$21+$C$22))))</f>
        <v>1400</v>
      </c>
      <c r="V674" s="107">
        <f>IF(S674=0,IF(V673+(F674-AL674/$C$23)*$C$22/($C$21+$C$22)&gt;$C$8,$C$8,V673+(F674-AL674/$C$23)*$C$22/($C$21+$C$22)),E674)</f>
        <v>1400</v>
      </c>
      <c r="W674" s="203">
        <f>IF(S674&gt;0,0,IF(W673+AL674/$C$23&gt;$F$23,$F$23,W673+AL674/$C$23))</f>
        <v>1.6346185093862227</v>
      </c>
      <c r="X674" s="105" t="str">
        <f>IF(R674=0,"-",IF(U674=0,FORECAST($C$8,Инклинометрия!$B$2:$B$152,Инклинометрия!$A$2:$A$152),FORECAST(R674,Инклинометрия!$B$2:$B$152,Инклинометрия!$A$2:$A$152)))</f>
        <v>-</v>
      </c>
      <c r="Y674" s="105" t="str">
        <f>IF(R674=0,"-",IF(U674=0,FORECAST($C$8-R674,Инклинометрия!$B$2:$B$152,Инклинометрия!$A$2:$A$152),0))</f>
        <v>-</v>
      </c>
      <c r="Z674" s="105" t="str">
        <f>IF(S674=0,"-",FORECAST($C$8,Инклинометрия!$B$2:$B$152,Инклинометрия!$A$2:$A$152))</f>
        <v>-</v>
      </c>
      <c r="AA674" s="105" t="str">
        <f>IF(S674=0,"-",FORECAST($C$8-S674,Инклинометрия!$B$2:$B$152,Инклинометрия!$A$2:$A$152))</f>
        <v>-</v>
      </c>
      <c r="AB674" s="105">
        <f>IF(T674=0,"-",FORECAST($C$6,Инклинометрия!$B$2:$B$152,Инклинометрия!$A$2:$A$152))</f>
        <v>1425</v>
      </c>
      <c r="AC674" s="105">
        <f>IF(R674=0,FORECAST($C$6-T674,Инклинометрия!$B$2:$B$152,Инклинометрия!$A$2:$A$152),FORECAST($C$8,Инклинометрия!$B$2:$B$152,Инклинометрия!$A$2:$A$152))</f>
        <v>1331.5528875839168</v>
      </c>
      <c r="AD674" s="107">
        <f>IF(U674=0,"-",FORECAST($C$8,Инклинометрия!$B$2:$B$152,Инклинометрия!$A$2:$A$152))</f>
        <v>1330</v>
      </c>
      <c r="AE674" s="107">
        <f>IF(U674=0,"-",FORECAST($C$8-U674,Инклинометрия!$B$2:$B$152,Инклинометрия!$A$2:$A$152))</f>
        <v>0</v>
      </c>
      <c r="AF674" s="107">
        <f>FORECAST($C$8-S674,Инклинометрия!$B$2:$B$152,Инклинометрия!$A$2:$A$152)</f>
        <v>1330</v>
      </c>
      <c r="AG674" s="107">
        <f>FORECAST($C$8-(S674+V674),Инклинометрия!$B$2:$B$152,Инклинометрия!$A$2:$A$152)</f>
        <v>0</v>
      </c>
      <c r="AH674" s="107">
        <f>IF(W674=0,"-",FORECAST($C$8+W674,Инклинометрия!$B$2:$B$152,Инклинометрия!$A$2:$A$152))</f>
        <v>1331.5528875839168</v>
      </c>
      <c r="AI674" s="107">
        <f>IF(W674=0,"-",FORECAST($C$8,Инклинометрия!$B$2:$B$152,Инклинометрия!$A$2:$A$152))</f>
        <v>1330</v>
      </c>
      <c r="AK674" s="122">
        <f>2*PI()*$C$5*(AT673-AT672)/(LN(AN673/$I$9)*$I$8/$I$7+LN($I$10/AN673)*$I$8/$I$7)</f>
        <v>0</v>
      </c>
      <c r="AL674" s="67">
        <f>AK674*(B674-B673)</f>
        <v>0</v>
      </c>
      <c r="AM674" s="23">
        <f t="shared" si="189"/>
        <v>4.3059540056097682E-2</v>
      </c>
      <c r="AN674" s="26">
        <f>AN673+AK674*(B674-B673)/(2*PI()*$C$5*AN673*$I$11)</f>
        <v>0.12986115207059001</v>
      </c>
      <c r="AO674" s="87">
        <f t="shared" si="202"/>
        <v>111242.59539450394</v>
      </c>
      <c r="AP674" s="87">
        <f>IF(R674+U674&lt;$C$8,0,32*$G$13/$C$12^2*($I$8*R674+$I$6*U674)+32*$G$14/($C$14^2-$C$13^2)*($I$8*S674+$I$6*V674))</f>
        <v>9917.5953945039291</v>
      </c>
      <c r="AQ674" s="66">
        <f>R674*$C$11*$C$9+U674*$C$11*$C$10</f>
        <v>14695380</v>
      </c>
      <c r="AR674" s="66">
        <f>S674*$C$11*$C$9+V674*$C$11*$C$10</f>
        <v>14695380</v>
      </c>
      <c r="AS674" s="87">
        <f>$C$11*(T674*$C$9+W674*$C$10)</f>
        <v>789129.61404581123</v>
      </c>
      <c r="AT674" s="45">
        <f t="shared" si="196"/>
        <v>15595752.209440315</v>
      </c>
      <c r="AU674" s="75"/>
    </row>
    <row r="675" spans="2:47" ht="15" thickBot="1" x14ac:dyDescent="0.35">
      <c r="B675" s="41">
        <f t="shared" si="203"/>
        <v>6440</v>
      </c>
      <c r="C675" s="8">
        <f t="shared" si="204"/>
        <v>64.400000000000006</v>
      </c>
      <c r="D675" s="73">
        <f t="shared" si="190"/>
        <v>86.135000000000005</v>
      </c>
      <c r="E675" s="29">
        <f t="shared" si="193"/>
        <v>4775.2971102990214</v>
      </c>
      <c r="F675" s="29">
        <f t="shared" si="197"/>
        <v>7.4150576246884157</v>
      </c>
      <c r="G675" s="29">
        <f t="shared" si="205"/>
        <v>9.9176395730207556</v>
      </c>
      <c r="H675" s="17">
        <f t="shared" si="206"/>
        <v>6386.9598850249131</v>
      </c>
      <c r="I675" s="29">
        <f t="shared" si="198"/>
        <v>2.2250485660981263</v>
      </c>
      <c r="J675" s="29">
        <f t="shared" si="199"/>
        <v>13.949340071224418</v>
      </c>
      <c r="K675" s="32">
        <f>IF((D674+L674+M674-AL674)/($C$21+$C$22)&gt;$C$8,$C$8,(D674+L674+M674-AL674)/($C$21+$C$22))</f>
        <v>1400</v>
      </c>
      <c r="L675" s="97">
        <f t="shared" si="191"/>
        <v>0</v>
      </c>
      <c r="M675" s="96">
        <f t="shared" si="192"/>
        <v>0</v>
      </c>
      <c r="N675" s="98">
        <f t="shared" si="200"/>
        <v>1.7382597742038917</v>
      </c>
      <c r="O675" s="100">
        <f t="shared" si="194"/>
        <v>4.2266987561397071</v>
      </c>
      <c r="P675" s="104">
        <f t="shared" si="201"/>
        <v>18.880500609176615</v>
      </c>
      <c r="Q675" s="102">
        <f t="shared" si="207"/>
        <v>2.8886093440366814E-2</v>
      </c>
      <c r="R675" s="106">
        <f>K675-U675</f>
        <v>0</v>
      </c>
      <c r="S675" s="106">
        <f>IF(K675-H674&lt;0,0,K675-H674)</f>
        <v>0</v>
      </c>
      <c r="T675" s="106">
        <f t="shared" si="195"/>
        <v>98.365381490613771</v>
      </c>
      <c r="U675" s="107">
        <f>IF(S675&gt;0,0,IF(U674+(F675-AL675/$C$23)*$C$22/($C$21+$C$22)&gt;$C$8,$C$8,IF(V675=$C$8,U674+(F675-AL675/$C$23)*$C$22/$C$21,U674+(F675-AL675/$C$23)*$C$22/($C$21+$C$22))))</f>
        <v>1400</v>
      </c>
      <c r="V675" s="107">
        <f>IF(S675=0,IF(V674+(F675-AL675/$C$23)*$C$22/($C$21+$C$22)&gt;$C$8,$C$8,V674+(F675-AL675/$C$23)*$C$22/($C$21+$C$22)),E675)</f>
        <v>1400</v>
      </c>
      <c r="W675" s="203">
        <f>IF(S675&gt;0,0,IF(W674+AL675/$C$23&gt;$F$23,$F$23,W674+AL675/$C$23))</f>
        <v>1.6346185093862227</v>
      </c>
      <c r="X675" s="105" t="str">
        <f>IF(R675=0,"-",IF(U675=0,FORECAST($C$8,Инклинометрия!$B$2:$B$152,Инклинометрия!$A$2:$A$152),FORECAST(R675,Инклинометрия!$B$2:$B$152,Инклинометрия!$A$2:$A$152)))</f>
        <v>-</v>
      </c>
      <c r="Y675" s="105" t="str">
        <f>IF(R675=0,"-",IF(U675=0,FORECAST($C$8-R675,Инклинометрия!$B$2:$B$152,Инклинометрия!$A$2:$A$152),0))</f>
        <v>-</v>
      </c>
      <c r="Z675" s="105" t="str">
        <f>IF(S675=0,"-",FORECAST($C$8,Инклинометрия!$B$2:$B$152,Инклинометрия!$A$2:$A$152))</f>
        <v>-</v>
      </c>
      <c r="AA675" s="105" t="str">
        <f>IF(S675=0,"-",FORECAST($C$8-S675,Инклинометрия!$B$2:$B$152,Инклинометрия!$A$2:$A$152))</f>
        <v>-</v>
      </c>
      <c r="AB675" s="105">
        <f>IF(T675=0,"-",FORECAST($C$6,Инклинометрия!$B$2:$B$152,Инклинометрия!$A$2:$A$152))</f>
        <v>1425</v>
      </c>
      <c r="AC675" s="105">
        <f>IF(R675=0,FORECAST($C$6-T675,Инклинометрия!$B$2:$B$152,Инклинометрия!$A$2:$A$152),FORECAST($C$8,Инклинометрия!$B$2:$B$152,Инклинометрия!$A$2:$A$152))</f>
        <v>1331.5528875839168</v>
      </c>
      <c r="AD675" s="107">
        <f>IF(U675=0,"-",FORECAST($C$8,Инклинометрия!$B$2:$B$152,Инклинометрия!$A$2:$A$152))</f>
        <v>1330</v>
      </c>
      <c r="AE675" s="107">
        <f>IF(U675=0,"-",FORECAST($C$8-U675,Инклинометрия!$B$2:$B$152,Инклинометрия!$A$2:$A$152))</f>
        <v>0</v>
      </c>
      <c r="AF675" s="107">
        <f>FORECAST($C$8-S675,Инклинометрия!$B$2:$B$152,Инклинометрия!$A$2:$A$152)</f>
        <v>1330</v>
      </c>
      <c r="AG675" s="107">
        <f>FORECAST($C$8-(S675+V675),Инклинометрия!$B$2:$B$152,Инклинометрия!$A$2:$A$152)</f>
        <v>0</v>
      </c>
      <c r="AH675" s="107">
        <f>IF(W675=0,"-",FORECAST($C$8+W675,Инклинометрия!$B$2:$B$152,Инклинометрия!$A$2:$A$152))</f>
        <v>1331.5528875839168</v>
      </c>
      <c r="AI675" s="107">
        <f>IF(W675=0,"-",FORECAST($C$8,Инклинометрия!$B$2:$B$152,Инклинометрия!$A$2:$A$152))</f>
        <v>1330</v>
      </c>
      <c r="AK675" s="122">
        <f>2*PI()*$C$5*(AT674-AT673)/(LN(AN674/$I$9)*$I$8/$I$7+LN($I$10/AN674)*$I$8/$I$7)</f>
        <v>0</v>
      </c>
      <c r="AL675" s="67">
        <f>AK675*(B675-B674)</f>
        <v>0</v>
      </c>
      <c r="AM675" s="23">
        <f t="shared" si="189"/>
        <v>4.3059540056097682E-2</v>
      </c>
      <c r="AN675" s="26">
        <f>AN674+AK675*(B675-B674)/(2*PI()*$C$5*AN674*$I$11)</f>
        <v>0.12986115207059001</v>
      </c>
      <c r="AO675" s="87">
        <f t="shared" si="202"/>
        <v>111242.59539450394</v>
      </c>
      <c r="AP675" s="87">
        <f>IF(R675+U675&lt;$C$8,0,32*$G$13/$C$12^2*($I$8*R675+$I$6*U675)+32*$G$14/($C$14^2-$C$13^2)*($I$8*S675+$I$6*V675))</f>
        <v>9917.5953945039291</v>
      </c>
      <c r="AQ675" s="66">
        <f>R675*$C$11*$C$9+U675*$C$11*$C$10</f>
        <v>14695380</v>
      </c>
      <c r="AR675" s="66">
        <f>S675*$C$11*$C$9+V675*$C$11*$C$10</f>
        <v>14695380</v>
      </c>
      <c r="AS675" s="87">
        <f>$C$11*(T675*$C$9+W675*$C$10)</f>
        <v>789129.61404581123</v>
      </c>
      <c r="AT675" s="45">
        <f t="shared" si="196"/>
        <v>15595752.209440315</v>
      </c>
      <c r="AU675" s="75"/>
    </row>
    <row r="676" spans="2:47" ht="15" thickBot="1" x14ac:dyDescent="0.35">
      <c r="B676" s="41">
        <f t="shared" si="203"/>
        <v>6450</v>
      </c>
      <c r="C676" s="8">
        <f t="shared" si="204"/>
        <v>64.5</v>
      </c>
      <c r="D676" s="73">
        <f t="shared" si="190"/>
        <v>86.268749999999997</v>
      </c>
      <c r="E676" s="29">
        <f t="shared" si="193"/>
        <v>4782.7121679237089</v>
      </c>
      <c r="F676" s="29">
        <f t="shared" si="197"/>
        <v>7.4150576246875062</v>
      </c>
      <c r="G676" s="29">
        <f t="shared" si="205"/>
        <v>9.9176395730195388</v>
      </c>
      <c r="H676" s="17">
        <f t="shared" si="206"/>
        <v>6396.8775245979323</v>
      </c>
      <c r="I676" s="29">
        <f t="shared" si="198"/>
        <v>2.2250485660981263</v>
      </c>
      <c r="J676" s="29">
        <f t="shared" si="199"/>
        <v>13.949340071223562</v>
      </c>
      <c r="K676" s="32">
        <f>IF((D675+L675+M675-AL675)/($C$21+$C$22)&gt;$C$8,$C$8,(D675+L675+M675-AL675)/($C$21+$C$22))</f>
        <v>1400</v>
      </c>
      <c r="L676" s="97">
        <f t="shared" si="191"/>
        <v>0</v>
      </c>
      <c r="M676" s="96">
        <f t="shared" si="192"/>
        <v>0</v>
      </c>
      <c r="N676" s="98">
        <f t="shared" si="200"/>
        <v>1.7382597742038917</v>
      </c>
      <c r="O676" s="100">
        <f t="shared" si="194"/>
        <v>4.2266987561397071</v>
      </c>
      <c r="P676" s="104">
        <f t="shared" si="201"/>
        <v>18.880500609176615</v>
      </c>
      <c r="Q676" s="102">
        <f t="shared" si="207"/>
        <v>2.8886093440366814E-2</v>
      </c>
      <c r="R676" s="106">
        <f>K676-U676</f>
        <v>0</v>
      </c>
      <c r="S676" s="106">
        <f>IF(K676-H675&lt;0,0,K676-H675)</f>
        <v>0</v>
      </c>
      <c r="T676" s="106">
        <f t="shared" si="195"/>
        <v>98.365381490613771</v>
      </c>
      <c r="U676" s="107">
        <f>IF(S676&gt;0,0,IF(U675+(F676-AL676/$C$23)*$C$22/($C$21+$C$22)&gt;$C$8,$C$8,IF(V676=$C$8,U675+(F676-AL676/$C$23)*$C$22/$C$21,U675+(F676-AL676/$C$23)*$C$22/($C$21+$C$22))))</f>
        <v>1400</v>
      </c>
      <c r="V676" s="107">
        <f>IF(S676=0,IF(V675+(F676-AL676/$C$23)*$C$22/($C$21+$C$22)&gt;$C$8,$C$8,V675+(F676-AL676/$C$23)*$C$22/($C$21+$C$22)),E676)</f>
        <v>1400</v>
      </c>
      <c r="W676" s="203">
        <f>IF(S676&gt;0,0,IF(W675+AL676/$C$23&gt;$F$23,$F$23,W675+AL676/$C$23))</f>
        <v>1.6346185093862227</v>
      </c>
      <c r="X676" s="105" t="str">
        <f>IF(R676=0,"-",IF(U676=0,FORECAST($C$8,Инклинометрия!$B$2:$B$152,Инклинометрия!$A$2:$A$152),FORECAST(R676,Инклинометрия!$B$2:$B$152,Инклинометрия!$A$2:$A$152)))</f>
        <v>-</v>
      </c>
      <c r="Y676" s="105" t="str">
        <f>IF(R676=0,"-",IF(U676=0,FORECAST($C$8-R676,Инклинометрия!$B$2:$B$152,Инклинометрия!$A$2:$A$152),0))</f>
        <v>-</v>
      </c>
      <c r="Z676" s="105" t="str">
        <f>IF(S676=0,"-",FORECAST($C$8,Инклинометрия!$B$2:$B$152,Инклинометрия!$A$2:$A$152))</f>
        <v>-</v>
      </c>
      <c r="AA676" s="105" t="str">
        <f>IF(S676=0,"-",FORECAST($C$8-S676,Инклинометрия!$B$2:$B$152,Инклинометрия!$A$2:$A$152))</f>
        <v>-</v>
      </c>
      <c r="AB676" s="105">
        <f>IF(T676=0,"-",FORECAST($C$6,Инклинометрия!$B$2:$B$152,Инклинометрия!$A$2:$A$152))</f>
        <v>1425</v>
      </c>
      <c r="AC676" s="105">
        <f>IF(R676=0,FORECAST($C$6-T676,Инклинометрия!$B$2:$B$152,Инклинометрия!$A$2:$A$152),FORECAST($C$8,Инклинометрия!$B$2:$B$152,Инклинометрия!$A$2:$A$152))</f>
        <v>1331.5528875839168</v>
      </c>
      <c r="AD676" s="107">
        <f>IF(U676=0,"-",FORECAST($C$8,Инклинометрия!$B$2:$B$152,Инклинометрия!$A$2:$A$152))</f>
        <v>1330</v>
      </c>
      <c r="AE676" s="107">
        <f>IF(U676=0,"-",FORECAST($C$8-U676,Инклинометрия!$B$2:$B$152,Инклинометрия!$A$2:$A$152))</f>
        <v>0</v>
      </c>
      <c r="AF676" s="107">
        <f>FORECAST($C$8-S676,Инклинометрия!$B$2:$B$152,Инклинометрия!$A$2:$A$152)</f>
        <v>1330</v>
      </c>
      <c r="AG676" s="107">
        <f>FORECAST($C$8-(S676+V676),Инклинометрия!$B$2:$B$152,Инклинометрия!$A$2:$A$152)</f>
        <v>0</v>
      </c>
      <c r="AH676" s="107">
        <f>IF(W676=0,"-",FORECAST($C$8+W676,Инклинометрия!$B$2:$B$152,Инклинометрия!$A$2:$A$152))</f>
        <v>1331.5528875839168</v>
      </c>
      <c r="AI676" s="107">
        <f>IF(W676=0,"-",FORECAST($C$8,Инклинометрия!$B$2:$B$152,Инклинометрия!$A$2:$A$152))</f>
        <v>1330</v>
      </c>
      <c r="AK676" s="122">
        <f>2*PI()*$C$5*(AT675-AT674)/(LN(AN675/$I$9)*$I$8/$I$7+LN($I$10/AN675)*$I$8/$I$7)</f>
        <v>0</v>
      </c>
      <c r="AL676" s="67">
        <f>AK676*(B676-B675)</f>
        <v>0</v>
      </c>
      <c r="AM676" s="23">
        <f t="shared" si="189"/>
        <v>4.3059540056097682E-2</v>
      </c>
      <c r="AN676" s="26">
        <f>AN675+AK676*(B676-B675)/(2*PI()*$C$5*AN675*$I$11)</f>
        <v>0.12986115207059001</v>
      </c>
      <c r="AO676" s="87">
        <f t="shared" si="202"/>
        <v>111242.59539450394</v>
      </c>
      <c r="AP676" s="87">
        <f>IF(R676+U676&lt;$C$8,0,32*$G$13/$C$12^2*($I$8*R676+$I$6*U676)+32*$G$14/($C$14^2-$C$13^2)*($I$8*S676+$I$6*V676))</f>
        <v>9917.5953945039291</v>
      </c>
      <c r="AQ676" s="66">
        <f>R676*$C$11*$C$9+U676*$C$11*$C$10</f>
        <v>14695380</v>
      </c>
      <c r="AR676" s="66">
        <f>S676*$C$11*$C$9+V676*$C$11*$C$10</f>
        <v>14695380</v>
      </c>
      <c r="AS676" s="87">
        <f>$C$11*(T676*$C$9+W676*$C$10)</f>
        <v>789129.61404581123</v>
      </c>
      <c r="AT676" s="45">
        <f t="shared" si="196"/>
        <v>15595752.209440315</v>
      </c>
      <c r="AU676" s="75"/>
    </row>
    <row r="677" spans="2:47" ht="15" thickBot="1" x14ac:dyDescent="0.35">
      <c r="B677" s="41">
        <f t="shared" si="203"/>
        <v>6460</v>
      </c>
      <c r="C677" s="8">
        <f t="shared" si="204"/>
        <v>64.599999999999994</v>
      </c>
      <c r="D677" s="73">
        <f t="shared" si="190"/>
        <v>86.402500000000003</v>
      </c>
      <c r="E677" s="29">
        <f t="shared" si="193"/>
        <v>4790.1272255483964</v>
      </c>
      <c r="F677" s="29">
        <f t="shared" si="197"/>
        <v>7.4150576246875062</v>
      </c>
      <c r="G677" s="29">
        <f t="shared" si="205"/>
        <v>9.9176395730195388</v>
      </c>
      <c r="H677" s="17">
        <f t="shared" si="206"/>
        <v>6406.7951641709515</v>
      </c>
      <c r="I677" s="29">
        <f t="shared" si="198"/>
        <v>2.2250485660981263</v>
      </c>
      <c r="J677" s="29">
        <f t="shared" si="199"/>
        <v>13.949340071223562</v>
      </c>
      <c r="K677" s="32">
        <f>IF((D676+L676+M676-AL676)/($C$21+$C$22)&gt;$C$8,$C$8,(D676+L676+M676-AL676)/($C$21+$C$22))</f>
        <v>1400</v>
      </c>
      <c r="L677" s="97">
        <f t="shared" si="191"/>
        <v>0</v>
      </c>
      <c r="M677" s="96">
        <f t="shared" si="192"/>
        <v>0</v>
      </c>
      <c r="N677" s="98">
        <f t="shared" si="200"/>
        <v>1.7382597742038917</v>
      </c>
      <c r="O677" s="100">
        <f t="shared" si="194"/>
        <v>4.2266987561397071</v>
      </c>
      <c r="P677" s="104">
        <f t="shared" si="201"/>
        <v>18.880500609176615</v>
      </c>
      <c r="Q677" s="102">
        <f t="shared" si="207"/>
        <v>2.8886093440366814E-2</v>
      </c>
      <c r="R677" s="106">
        <f>K677-U677</f>
        <v>0</v>
      </c>
      <c r="S677" s="106">
        <f>IF(K677-H676&lt;0,0,K677-H676)</f>
        <v>0</v>
      </c>
      <c r="T677" s="106">
        <f t="shared" si="195"/>
        <v>98.365381490613771</v>
      </c>
      <c r="U677" s="107">
        <f>IF(S677&gt;0,0,IF(U676+(F677-AL677/$C$23)*$C$22/($C$21+$C$22)&gt;$C$8,$C$8,IF(V677=$C$8,U676+(F677-AL677/$C$23)*$C$22/$C$21,U676+(F677-AL677/$C$23)*$C$22/($C$21+$C$22))))</f>
        <v>1400</v>
      </c>
      <c r="V677" s="107">
        <f>IF(S677=0,IF(V676+(F677-AL677/$C$23)*$C$22/($C$21+$C$22)&gt;$C$8,$C$8,V676+(F677-AL677/$C$23)*$C$22/($C$21+$C$22)),E677)</f>
        <v>1400</v>
      </c>
      <c r="W677" s="203">
        <f>IF(S677&gt;0,0,IF(W676+AL677/$C$23&gt;$F$23,$F$23,W676+AL677/$C$23))</f>
        <v>1.6346185093862227</v>
      </c>
      <c r="X677" s="105" t="str">
        <f>IF(R677=0,"-",IF(U677=0,FORECAST($C$8,Инклинометрия!$B$2:$B$152,Инклинометрия!$A$2:$A$152),FORECAST(R677,Инклинометрия!$B$2:$B$152,Инклинометрия!$A$2:$A$152)))</f>
        <v>-</v>
      </c>
      <c r="Y677" s="105" t="str">
        <f>IF(R677=0,"-",IF(U677=0,FORECAST($C$8-R677,Инклинометрия!$B$2:$B$152,Инклинометрия!$A$2:$A$152),0))</f>
        <v>-</v>
      </c>
      <c r="Z677" s="105" t="str">
        <f>IF(S677=0,"-",FORECAST($C$8,Инклинометрия!$B$2:$B$152,Инклинометрия!$A$2:$A$152))</f>
        <v>-</v>
      </c>
      <c r="AA677" s="105" t="str">
        <f>IF(S677=0,"-",FORECAST($C$8-S677,Инклинометрия!$B$2:$B$152,Инклинометрия!$A$2:$A$152))</f>
        <v>-</v>
      </c>
      <c r="AB677" s="105">
        <f>IF(T677=0,"-",FORECAST($C$6,Инклинометрия!$B$2:$B$152,Инклинометрия!$A$2:$A$152))</f>
        <v>1425</v>
      </c>
      <c r="AC677" s="105">
        <f>IF(R677=0,FORECAST($C$6-T677,Инклинометрия!$B$2:$B$152,Инклинометрия!$A$2:$A$152),FORECAST($C$8,Инклинометрия!$B$2:$B$152,Инклинометрия!$A$2:$A$152))</f>
        <v>1331.5528875839168</v>
      </c>
      <c r="AD677" s="107">
        <f>IF(U677=0,"-",FORECAST($C$8,Инклинометрия!$B$2:$B$152,Инклинометрия!$A$2:$A$152))</f>
        <v>1330</v>
      </c>
      <c r="AE677" s="107">
        <f>IF(U677=0,"-",FORECAST($C$8-U677,Инклинометрия!$B$2:$B$152,Инклинометрия!$A$2:$A$152))</f>
        <v>0</v>
      </c>
      <c r="AF677" s="107">
        <f>FORECAST($C$8-S677,Инклинометрия!$B$2:$B$152,Инклинометрия!$A$2:$A$152)</f>
        <v>1330</v>
      </c>
      <c r="AG677" s="107">
        <f>FORECAST($C$8-(S677+V677),Инклинометрия!$B$2:$B$152,Инклинометрия!$A$2:$A$152)</f>
        <v>0</v>
      </c>
      <c r="AH677" s="107">
        <f>IF(W677=0,"-",FORECAST($C$8+W677,Инклинометрия!$B$2:$B$152,Инклинометрия!$A$2:$A$152))</f>
        <v>1331.5528875839168</v>
      </c>
      <c r="AI677" s="107">
        <f>IF(W677=0,"-",FORECAST($C$8,Инклинометрия!$B$2:$B$152,Инклинометрия!$A$2:$A$152))</f>
        <v>1330</v>
      </c>
      <c r="AK677" s="122">
        <f>2*PI()*$C$5*(AT676-AT675)/(LN(AN676/$I$9)*$I$8/$I$7+LN($I$10/AN676)*$I$8/$I$7)</f>
        <v>0</v>
      </c>
      <c r="AL677" s="67">
        <f>AK677*(B677-B676)</f>
        <v>0</v>
      </c>
      <c r="AM677" s="23">
        <f t="shared" si="189"/>
        <v>4.3059540056097682E-2</v>
      </c>
      <c r="AN677" s="26">
        <f>AN676+AK677*(B677-B676)/(2*PI()*$C$5*AN676*$I$11)</f>
        <v>0.12986115207059001</v>
      </c>
      <c r="AO677" s="87">
        <f t="shared" si="202"/>
        <v>111242.59539450394</v>
      </c>
      <c r="AP677" s="87">
        <f>IF(R677+U677&lt;$C$8,0,32*$G$13/$C$12^2*($I$8*R677+$I$6*U677)+32*$G$14/($C$14^2-$C$13^2)*($I$8*S677+$I$6*V677))</f>
        <v>9917.5953945039291</v>
      </c>
      <c r="AQ677" s="66">
        <f>R677*$C$11*$C$9+U677*$C$11*$C$10</f>
        <v>14695380</v>
      </c>
      <c r="AR677" s="66">
        <f>S677*$C$11*$C$9+V677*$C$11*$C$10</f>
        <v>14695380</v>
      </c>
      <c r="AS677" s="87">
        <f>$C$11*(T677*$C$9+W677*$C$10)</f>
        <v>789129.61404581123</v>
      </c>
      <c r="AT677" s="45">
        <f t="shared" si="196"/>
        <v>15595752.209440315</v>
      </c>
      <c r="AU677" s="75"/>
    </row>
    <row r="678" spans="2:47" ht="15" thickBot="1" x14ac:dyDescent="0.35">
      <c r="B678" s="41">
        <f t="shared" si="203"/>
        <v>6470</v>
      </c>
      <c r="C678" s="8">
        <f t="shared" si="204"/>
        <v>64.7</v>
      </c>
      <c r="D678" s="73">
        <f t="shared" si="190"/>
        <v>86.536249999999995</v>
      </c>
      <c r="E678" s="29">
        <f t="shared" si="193"/>
        <v>4797.5422831730848</v>
      </c>
      <c r="F678" s="29">
        <f t="shared" si="197"/>
        <v>7.4150576246884157</v>
      </c>
      <c r="G678" s="29">
        <f t="shared" si="205"/>
        <v>9.9176395730207556</v>
      </c>
      <c r="H678" s="17">
        <f t="shared" si="206"/>
        <v>6416.7128037439725</v>
      </c>
      <c r="I678" s="29">
        <f t="shared" si="198"/>
        <v>2.2250485660981263</v>
      </c>
      <c r="J678" s="29">
        <f t="shared" si="199"/>
        <v>13.949340071224418</v>
      </c>
      <c r="K678" s="32">
        <f>IF((D677+L677+M677-AL677)/($C$21+$C$22)&gt;$C$8,$C$8,(D677+L677+M677-AL677)/($C$21+$C$22))</f>
        <v>1400</v>
      </c>
      <c r="L678" s="97">
        <f t="shared" si="191"/>
        <v>0</v>
      </c>
      <c r="M678" s="96">
        <f t="shared" si="192"/>
        <v>0</v>
      </c>
      <c r="N678" s="98">
        <f t="shared" si="200"/>
        <v>1.7382597742038917</v>
      </c>
      <c r="O678" s="100">
        <f t="shared" si="194"/>
        <v>4.2266987561397071</v>
      </c>
      <c r="P678" s="104">
        <f t="shared" si="201"/>
        <v>18.880500609176615</v>
      </c>
      <c r="Q678" s="102">
        <f t="shared" si="207"/>
        <v>2.8886093440366814E-2</v>
      </c>
      <c r="R678" s="106">
        <f>K678-U678</f>
        <v>0</v>
      </c>
      <c r="S678" s="106">
        <f>IF(K678-H677&lt;0,0,K678-H677)</f>
        <v>0</v>
      </c>
      <c r="T678" s="106">
        <f t="shared" si="195"/>
        <v>98.365381490613771</v>
      </c>
      <c r="U678" s="107">
        <f>IF(S678&gt;0,0,IF(U677+(F678-AL678/$C$23)*$C$22/($C$21+$C$22)&gt;$C$8,$C$8,IF(V678=$C$8,U677+(F678-AL678/$C$23)*$C$22/$C$21,U677+(F678-AL678/$C$23)*$C$22/($C$21+$C$22))))</f>
        <v>1400</v>
      </c>
      <c r="V678" s="107">
        <f>IF(S678=0,IF(V677+(F678-AL678/$C$23)*$C$22/($C$21+$C$22)&gt;$C$8,$C$8,V677+(F678-AL678/$C$23)*$C$22/($C$21+$C$22)),E678)</f>
        <v>1400</v>
      </c>
      <c r="W678" s="203">
        <f>IF(S678&gt;0,0,IF(W677+AL678/$C$23&gt;$F$23,$F$23,W677+AL678/$C$23))</f>
        <v>1.6346185093862227</v>
      </c>
      <c r="X678" s="105" t="str">
        <f>IF(R678=0,"-",IF(U678=0,FORECAST($C$8,Инклинометрия!$B$2:$B$152,Инклинометрия!$A$2:$A$152),FORECAST(R678,Инклинометрия!$B$2:$B$152,Инклинометрия!$A$2:$A$152)))</f>
        <v>-</v>
      </c>
      <c r="Y678" s="105" t="str">
        <f>IF(R678=0,"-",IF(U678=0,FORECAST($C$8-R678,Инклинометрия!$B$2:$B$152,Инклинометрия!$A$2:$A$152),0))</f>
        <v>-</v>
      </c>
      <c r="Z678" s="105" t="str">
        <f>IF(S678=0,"-",FORECAST($C$8,Инклинометрия!$B$2:$B$152,Инклинометрия!$A$2:$A$152))</f>
        <v>-</v>
      </c>
      <c r="AA678" s="105" t="str">
        <f>IF(S678=0,"-",FORECAST($C$8-S678,Инклинометрия!$B$2:$B$152,Инклинометрия!$A$2:$A$152))</f>
        <v>-</v>
      </c>
      <c r="AB678" s="105">
        <f>IF(T678=0,"-",FORECAST($C$6,Инклинометрия!$B$2:$B$152,Инклинометрия!$A$2:$A$152))</f>
        <v>1425</v>
      </c>
      <c r="AC678" s="105">
        <f>IF(R678=0,FORECAST($C$6-T678,Инклинометрия!$B$2:$B$152,Инклинометрия!$A$2:$A$152),FORECAST($C$8,Инклинометрия!$B$2:$B$152,Инклинометрия!$A$2:$A$152))</f>
        <v>1331.5528875839168</v>
      </c>
      <c r="AD678" s="107">
        <f>IF(U678=0,"-",FORECAST($C$8,Инклинометрия!$B$2:$B$152,Инклинометрия!$A$2:$A$152))</f>
        <v>1330</v>
      </c>
      <c r="AE678" s="107">
        <f>IF(U678=0,"-",FORECAST($C$8-U678,Инклинометрия!$B$2:$B$152,Инклинометрия!$A$2:$A$152))</f>
        <v>0</v>
      </c>
      <c r="AF678" s="107">
        <f>FORECAST($C$8-S678,Инклинометрия!$B$2:$B$152,Инклинометрия!$A$2:$A$152)</f>
        <v>1330</v>
      </c>
      <c r="AG678" s="107">
        <f>FORECAST($C$8-(S678+V678),Инклинометрия!$B$2:$B$152,Инклинометрия!$A$2:$A$152)</f>
        <v>0</v>
      </c>
      <c r="AH678" s="107">
        <f>IF(W678=0,"-",FORECAST($C$8+W678,Инклинометрия!$B$2:$B$152,Инклинометрия!$A$2:$A$152))</f>
        <v>1331.5528875839168</v>
      </c>
      <c r="AI678" s="107">
        <f>IF(W678=0,"-",FORECAST($C$8,Инклинометрия!$B$2:$B$152,Инклинометрия!$A$2:$A$152))</f>
        <v>1330</v>
      </c>
      <c r="AK678" s="122">
        <f>2*PI()*$C$5*(AT677-AT676)/(LN(AN677/$I$9)*$I$8/$I$7+LN($I$10/AN677)*$I$8/$I$7)</f>
        <v>0</v>
      </c>
      <c r="AL678" s="67">
        <f>AK678*(B678-B677)</f>
        <v>0</v>
      </c>
      <c r="AM678" s="23">
        <f t="shared" si="189"/>
        <v>4.3059540056097682E-2</v>
      </c>
      <c r="AN678" s="26">
        <f>AN677+AK678*(B678-B677)/(2*PI()*$C$5*AN677*$I$11)</f>
        <v>0.12986115207059001</v>
      </c>
      <c r="AO678" s="87">
        <f t="shared" si="202"/>
        <v>111242.59539450394</v>
      </c>
      <c r="AP678" s="87">
        <f>IF(R678+U678&lt;$C$8,0,32*$G$13/$C$12^2*($I$8*R678+$I$6*U678)+32*$G$14/($C$14^2-$C$13^2)*($I$8*S678+$I$6*V678))</f>
        <v>9917.5953945039291</v>
      </c>
      <c r="AQ678" s="66">
        <f>R678*$C$11*$C$9+U678*$C$11*$C$10</f>
        <v>14695380</v>
      </c>
      <c r="AR678" s="66">
        <f>S678*$C$11*$C$9+V678*$C$11*$C$10</f>
        <v>14695380</v>
      </c>
      <c r="AS678" s="87">
        <f>$C$11*(T678*$C$9+W678*$C$10)</f>
        <v>789129.61404581123</v>
      </c>
      <c r="AT678" s="45">
        <f t="shared" si="196"/>
        <v>15595752.209440315</v>
      </c>
      <c r="AU678" s="75"/>
    </row>
    <row r="679" spans="2:47" ht="15" thickBot="1" x14ac:dyDescent="0.35">
      <c r="B679" s="41">
        <f t="shared" si="203"/>
        <v>6480</v>
      </c>
      <c r="C679" s="8">
        <f t="shared" si="204"/>
        <v>64.8</v>
      </c>
      <c r="D679" s="73">
        <f t="shared" si="190"/>
        <v>86.67</v>
      </c>
      <c r="E679" s="29">
        <f t="shared" si="193"/>
        <v>4804.9573407977723</v>
      </c>
      <c r="F679" s="29">
        <f t="shared" si="197"/>
        <v>7.4150576246875062</v>
      </c>
      <c r="G679" s="29">
        <f t="shared" si="205"/>
        <v>9.9176395730195388</v>
      </c>
      <c r="H679" s="17">
        <f t="shared" si="206"/>
        <v>6426.6304433169917</v>
      </c>
      <c r="I679" s="29">
        <f t="shared" si="198"/>
        <v>2.2250485660981263</v>
      </c>
      <c r="J679" s="29">
        <f t="shared" si="199"/>
        <v>13.949340071223562</v>
      </c>
      <c r="K679" s="32">
        <f>IF((D678+L678+M678-AL678)/($C$21+$C$22)&gt;$C$8,$C$8,(D678+L678+M678-AL678)/($C$21+$C$22))</f>
        <v>1400</v>
      </c>
      <c r="L679" s="97">
        <f t="shared" si="191"/>
        <v>0</v>
      </c>
      <c r="M679" s="96">
        <f t="shared" si="192"/>
        <v>0</v>
      </c>
      <c r="N679" s="98">
        <f t="shared" si="200"/>
        <v>1.7382597742038917</v>
      </c>
      <c r="O679" s="100">
        <f t="shared" si="194"/>
        <v>4.2266987561397071</v>
      </c>
      <c r="P679" s="104">
        <f t="shared" si="201"/>
        <v>18.880500609176615</v>
      </c>
      <c r="Q679" s="102">
        <f t="shared" si="207"/>
        <v>2.8886093440366814E-2</v>
      </c>
      <c r="R679" s="106">
        <f>K679-U679</f>
        <v>0</v>
      </c>
      <c r="S679" s="106">
        <f>IF(K679-H678&lt;0,0,K679-H678)</f>
        <v>0</v>
      </c>
      <c r="T679" s="106">
        <f t="shared" si="195"/>
        <v>98.365381490613771</v>
      </c>
      <c r="U679" s="107">
        <f>IF(S679&gt;0,0,IF(U678+(F679-AL679/$C$23)*$C$22/($C$21+$C$22)&gt;$C$8,$C$8,IF(V679=$C$8,U678+(F679-AL679/$C$23)*$C$22/$C$21,U678+(F679-AL679/$C$23)*$C$22/($C$21+$C$22))))</f>
        <v>1400</v>
      </c>
      <c r="V679" s="107">
        <f>IF(S679=0,IF(V678+(F679-AL679/$C$23)*$C$22/($C$21+$C$22)&gt;$C$8,$C$8,V678+(F679-AL679/$C$23)*$C$22/($C$21+$C$22)),E679)</f>
        <v>1400</v>
      </c>
      <c r="W679" s="203">
        <f>IF(S679&gt;0,0,IF(W678+AL679/$C$23&gt;$F$23,$F$23,W678+AL679/$C$23))</f>
        <v>1.6346185093862227</v>
      </c>
      <c r="X679" s="105" t="str">
        <f>IF(R679=0,"-",IF(U679=0,FORECAST($C$8,Инклинометрия!$B$2:$B$152,Инклинометрия!$A$2:$A$152),FORECAST(R679,Инклинометрия!$B$2:$B$152,Инклинометрия!$A$2:$A$152)))</f>
        <v>-</v>
      </c>
      <c r="Y679" s="105" t="str">
        <f>IF(R679=0,"-",IF(U679=0,FORECAST($C$8-R679,Инклинометрия!$B$2:$B$152,Инклинометрия!$A$2:$A$152),0))</f>
        <v>-</v>
      </c>
      <c r="Z679" s="105" t="str">
        <f>IF(S679=0,"-",FORECAST($C$8,Инклинометрия!$B$2:$B$152,Инклинометрия!$A$2:$A$152))</f>
        <v>-</v>
      </c>
      <c r="AA679" s="105" t="str">
        <f>IF(S679=0,"-",FORECAST($C$8-S679,Инклинометрия!$B$2:$B$152,Инклинометрия!$A$2:$A$152))</f>
        <v>-</v>
      </c>
      <c r="AB679" s="105">
        <f>IF(T679=0,"-",FORECAST($C$6,Инклинометрия!$B$2:$B$152,Инклинометрия!$A$2:$A$152))</f>
        <v>1425</v>
      </c>
      <c r="AC679" s="105">
        <f>IF(R679=0,FORECAST($C$6-T679,Инклинометрия!$B$2:$B$152,Инклинометрия!$A$2:$A$152),FORECAST($C$8,Инклинометрия!$B$2:$B$152,Инклинометрия!$A$2:$A$152))</f>
        <v>1331.5528875839168</v>
      </c>
      <c r="AD679" s="107">
        <f>IF(U679=0,"-",FORECAST($C$8,Инклинометрия!$B$2:$B$152,Инклинометрия!$A$2:$A$152))</f>
        <v>1330</v>
      </c>
      <c r="AE679" s="107">
        <f>IF(U679=0,"-",FORECAST($C$8-U679,Инклинометрия!$B$2:$B$152,Инклинометрия!$A$2:$A$152))</f>
        <v>0</v>
      </c>
      <c r="AF679" s="107">
        <f>FORECAST($C$8-S679,Инклинометрия!$B$2:$B$152,Инклинометрия!$A$2:$A$152)</f>
        <v>1330</v>
      </c>
      <c r="AG679" s="107">
        <f>FORECAST($C$8-(S679+V679),Инклинометрия!$B$2:$B$152,Инклинометрия!$A$2:$A$152)</f>
        <v>0</v>
      </c>
      <c r="AH679" s="107">
        <f>IF(W679=0,"-",FORECAST($C$8+W679,Инклинометрия!$B$2:$B$152,Инклинометрия!$A$2:$A$152))</f>
        <v>1331.5528875839168</v>
      </c>
      <c r="AI679" s="107">
        <f>IF(W679=0,"-",FORECAST($C$8,Инклинометрия!$B$2:$B$152,Инклинометрия!$A$2:$A$152))</f>
        <v>1330</v>
      </c>
      <c r="AK679" s="122">
        <f>2*PI()*$C$5*(AT678-AT677)/(LN(AN678/$I$9)*$I$8/$I$7+LN($I$10/AN678)*$I$8/$I$7)</f>
        <v>0</v>
      </c>
      <c r="AL679" s="67">
        <f>AK679*(B679-B678)</f>
        <v>0</v>
      </c>
      <c r="AM679" s="23">
        <f t="shared" si="189"/>
        <v>4.3059540056097682E-2</v>
      </c>
      <c r="AN679" s="26">
        <f>AN678+AK679*(B679-B678)/(2*PI()*$C$5*AN678*$I$11)</f>
        <v>0.12986115207059001</v>
      </c>
      <c r="AO679" s="87">
        <f t="shared" si="202"/>
        <v>111242.59539450394</v>
      </c>
      <c r="AP679" s="87">
        <f>IF(R679+U679&lt;$C$8,0,32*$G$13/$C$12^2*($I$8*R679+$I$6*U679)+32*$G$14/($C$14^2-$C$13^2)*($I$8*S679+$I$6*V679))</f>
        <v>9917.5953945039291</v>
      </c>
      <c r="AQ679" s="66">
        <f>R679*$C$11*$C$9+U679*$C$11*$C$10</f>
        <v>14695380</v>
      </c>
      <c r="AR679" s="66">
        <f>S679*$C$11*$C$9+V679*$C$11*$C$10</f>
        <v>14695380</v>
      </c>
      <c r="AS679" s="87">
        <f>$C$11*(T679*$C$9+W679*$C$10)</f>
        <v>789129.61404581123</v>
      </c>
      <c r="AT679" s="45">
        <f t="shared" si="196"/>
        <v>15595752.209440315</v>
      </c>
      <c r="AU679" s="75"/>
    </row>
    <row r="680" spans="2:47" ht="15" thickBot="1" x14ac:dyDescent="0.35">
      <c r="B680" s="41">
        <f t="shared" si="203"/>
        <v>6490</v>
      </c>
      <c r="C680" s="8">
        <f t="shared" si="204"/>
        <v>64.900000000000006</v>
      </c>
      <c r="D680" s="73">
        <f t="shared" si="190"/>
        <v>86.803749999999994</v>
      </c>
      <c r="E680" s="29">
        <f t="shared" si="193"/>
        <v>4812.3723984224607</v>
      </c>
      <c r="F680" s="29">
        <f t="shared" si="197"/>
        <v>7.4150576246884157</v>
      </c>
      <c r="G680" s="29">
        <f t="shared" si="205"/>
        <v>9.9176395730207556</v>
      </c>
      <c r="H680" s="17">
        <f t="shared" si="206"/>
        <v>6436.5480828900127</v>
      </c>
      <c r="I680" s="29">
        <f t="shared" si="198"/>
        <v>2.2250485660981263</v>
      </c>
      <c r="J680" s="29">
        <f t="shared" si="199"/>
        <v>13.949340071224418</v>
      </c>
      <c r="K680" s="32">
        <f>IF((D679+L679+M679-AL679)/($C$21+$C$22)&gt;$C$8,$C$8,(D679+L679+M679-AL679)/($C$21+$C$22))</f>
        <v>1400</v>
      </c>
      <c r="L680" s="97">
        <f t="shared" si="191"/>
        <v>0</v>
      </c>
      <c r="M680" s="96">
        <f t="shared" si="192"/>
        <v>0</v>
      </c>
      <c r="N680" s="98">
        <f t="shared" si="200"/>
        <v>1.7382597742038917</v>
      </c>
      <c r="O680" s="100">
        <f t="shared" si="194"/>
        <v>4.2266987561397071</v>
      </c>
      <c r="P680" s="104">
        <f t="shared" si="201"/>
        <v>18.880500609176615</v>
      </c>
      <c r="Q680" s="102">
        <f t="shared" si="207"/>
        <v>2.8886093440366814E-2</v>
      </c>
      <c r="R680" s="106">
        <f>K680-U680</f>
        <v>0</v>
      </c>
      <c r="S680" s="106">
        <f>IF(K680-H679&lt;0,0,K680-H679)</f>
        <v>0</v>
      </c>
      <c r="T680" s="106">
        <f t="shared" si="195"/>
        <v>98.365381490613771</v>
      </c>
      <c r="U680" s="107">
        <f>IF(S680&gt;0,0,IF(U679+(F680-AL680/$C$23)*$C$22/($C$21+$C$22)&gt;$C$8,$C$8,IF(V680=$C$8,U679+(F680-AL680/$C$23)*$C$22/$C$21,U679+(F680-AL680/$C$23)*$C$22/($C$21+$C$22))))</f>
        <v>1400</v>
      </c>
      <c r="V680" s="107">
        <f>IF(S680=0,IF(V679+(F680-AL680/$C$23)*$C$22/($C$21+$C$22)&gt;$C$8,$C$8,V679+(F680-AL680/$C$23)*$C$22/($C$21+$C$22)),E680)</f>
        <v>1400</v>
      </c>
      <c r="W680" s="203">
        <f>IF(S680&gt;0,0,IF(W679+AL680/$C$23&gt;$F$23,$F$23,W679+AL680/$C$23))</f>
        <v>1.6346185093862227</v>
      </c>
      <c r="X680" s="105" t="str">
        <f>IF(R680=0,"-",IF(U680=0,FORECAST($C$8,Инклинометрия!$B$2:$B$152,Инклинометрия!$A$2:$A$152),FORECAST(R680,Инклинометрия!$B$2:$B$152,Инклинометрия!$A$2:$A$152)))</f>
        <v>-</v>
      </c>
      <c r="Y680" s="105" t="str">
        <f>IF(R680=0,"-",IF(U680=0,FORECAST($C$8-R680,Инклинометрия!$B$2:$B$152,Инклинометрия!$A$2:$A$152),0))</f>
        <v>-</v>
      </c>
      <c r="Z680" s="105" t="str">
        <f>IF(S680=0,"-",FORECAST($C$8,Инклинометрия!$B$2:$B$152,Инклинометрия!$A$2:$A$152))</f>
        <v>-</v>
      </c>
      <c r="AA680" s="105" t="str">
        <f>IF(S680=0,"-",FORECAST($C$8-S680,Инклинометрия!$B$2:$B$152,Инклинометрия!$A$2:$A$152))</f>
        <v>-</v>
      </c>
      <c r="AB680" s="105">
        <f>IF(T680=0,"-",FORECAST($C$6,Инклинометрия!$B$2:$B$152,Инклинометрия!$A$2:$A$152))</f>
        <v>1425</v>
      </c>
      <c r="AC680" s="105">
        <f>IF(R680=0,FORECAST($C$6-T680,Инклинометрия!$B$2:$B$152,Инклинометрия!$A$2:$A$152),FORECAST($C$8,Инклинометрия!$B$2:$B$152,Инклинометрия!$A$2:$A$152))</f>
        <v>1331.5528875839168</v>
      </c>
      <c r="AD680" s="107">
        <f>IF(U680=0,"-",FORECAST($C$8,Инклинометрия!$B$2:$B$152,Инклинометрия!$A$2:$A$152))</f>
        <v>1330</v>
      </c>
      <c r="AE680" s="107">
        <f>IF(U680=0,"-",FORECAST($C$8-U680,Инклинометрия!$B$2:$B$152,Инклинометрия!$A$2:$A$152))</f>
        <v>0</v>
      </c>
      <c r="AF680" s="107">
        <f>FORECAST($C$8-S680,Инклинометрия!$B$2:$B$152,Инклинометрия!$A$2:$A$152)</f>
        <v>1330</v>
      </c>
      <c r="AG680" s="107">
        <f>FORECAST($C$8-(S680+V680),Инклинометрия!$B$2:$B$152,Инклинометрия!$A$2:$A$152)</f>
        <v>0</v>
      </c>
      <c r="AH680" s="107">
        <f>IF(W680=0,"-",FORECAST($C$8+W680,Инклинометрия!$B$2:$B$152,Инклинометрия!$A$2:$A$152))</f>
        <v>1331.5528875839168</v>
      </c>
      <c r="AI680" s="107">
        <f>IF(W680=0,"-",FORECAST($C$8,Инклинометрия!$B$2:$B$152,Инклинометрия!$A$2:$A$152))</f>
        <v>1330</v>
      </c>
      <c r="AK680" s="122">
        <f>2*PI()*$C$5*(AT679-AT678)/(LN(AN679/$I$9)*$I$8/$I$7+LN($I$10/AN679)*$I$8/$I$7)</f>
        <v>0</v>
      </c>
      <c r="AL680" s="67">
        <f>AK680*(B680-B679)</f>
        <v>0</v>
      </c>
      <c r="AM680" s="23">
        <f t="shared" si="189"/>
        <v>4.3059540056097682E-2</v>
      </c>
      <c r="AN680" s="26">
        <f>AN679+AK680*(B680-B679)/(2*PI()*$C$5*AN679*$I$11)</f>
        <v>0.12986115207059001</v>
      </c>
      <c r="AO680" s="87">
        <f t="shared" si="202"/>
        <v>111242.59539450394</v>
      </c>
      <c r="AP680" s="87">
        <f>IF(R680+U680&lt;$C$8,0,32*$G$13/$C$12^2*($I$8*R680+$I$6*U680)+32*$G$14/($C$14^2-$C$13^2)*($I$8*S680+$I$6*V680))</f>
        <v>9917.5953945039291</v>
      </c>
      <c r="AQ680" s="66">
        <f>R680*$C$11*$C$9+U680*$C$11*$C$10</f>
        <v>14695380</v>
      </c>
      <c r="AR680" s="66">
        <f>S680*$C$11*$C$9+V680*$C$11*$C$10</f>
        <v>14695380</v>
      </c>
      <c r="AS680" s="87">
        <f>$C$11*(T680*$C$9+W680*$C$10)</f>
        <v>789129.61404581123</v>
      </c>
      <c r="AT680" s="45">
        <f t="shared" si="196"/>
        <v>15595752.209440315</v>
      </c>
      <c r="AU680" s="75"/>
    </row>
    <row r="681" spans="2:47" ht="15" thickBot="1" x14ac:dyDescent="0.35">
      <c r="B681" s="41">
        <f t="shared" si="203"/>
        <v>6500</v>
      </c>
      <c r="C681" s="8">
        <f t="shared" si="204"/>
        <v>65</v>
      </c>
      <c r="D681" s="73">
        <f t="shared" si="190"/>
        <v>86.9375</v>
      </c>
      <c r="E681" s="29">
        <f t="shared" si="193"/>
        <v>4819.7874560471482</v>
      </c>
      <c r="F681" s="29">
        <f t="shared" si="197"/>
        <v>7.4150576246875062</v>
      </c>
      <c r="G681" s="29">
        <f t="shared" si="205"/>
        <v>9.9176395730195388</v>
      </c>
      <c r="H681" s="17">
        <f t="shared" si="206"/>
        <v>6446.4657224630319</v>
      </c>
      <c r="I681" s="29">
        <f t="shared" si="198"/>
        <v>2.2250485660981263</v>
      </c>
      <c r="J681" s="29">
        <f t="shared" si="199"/>
        <v>13.949340071223562</v>
      </c>
      <c r="K681" s="32">
        <f>IF((D680+L680+M680-AL680)/($C$21+$C$22)&gt;$C$8,$C$8,(D680+L680+M680-AL680)/($C$21+$C$22))</f>
        <v>1400</v>
      </c>
      <c r="L681" s="97">
        <f t="shared" si="191"/>
        <v>0</v>
      </c>
      <c r="M681" s="96">
        <f t="shared" si="192"/>
        <v>0</v>
      </c>
      <c r="N681" s="98">
        <f t="shared" si="200"/>
        <v>1.7382597742038917</v>
      </c>
      <c r="O681" s="100">
        <f t="shared" si="194"/>
        <v>4.2266987561397071</v>
      </c>
      <c r="P681" s="104">
        <f t="shared" si="201"/>
        <v>18.880500609176615</v>
      </c>
      <c r="Q681" s="102">
        <f t="shared" si="207"/>
        <v>2.8886093440366814E-2</v>
      </c>
      <c r="R681" s="106">
        <f>K681-U681</f>
        <v>0</v>
      </c>
      <c r="S681" s="106">
        <f>IF(K681-H680&lt;0,0,K681-H680)</f>
        <v>0</v>
      </c>
      <c r="T681" s="106">
        <f t="shared" si="195"/>
        <v>98.365381490613771</v>
      </c>
      <c r="U681" s="107">
        <f>IF(S681&gt;0,0,IF(U680+(F681-AL681/$C$23)*$C$22/($C$21+$C$22)&gt;$C$8,$C$8,IF(V681=$C$8,U680+(F681-AL681/$C$23)*$C$22/$C$21,U680+(F681-AL681/$C$23)*$C$22/($C$21+$C$22))))</f>
        <v>1400</v>
      </c>
      <c r="V681" s="107">
        <f>IF(S681=0,IF(V680+(F681-AL681/$C$23)*$C$22/($C$21+$C$22)&gt;$C$8,$C$8,V680+(F681-AL681/$C$23)*$C$22/($C$21+$C$22)),E681)</f>
        <v>1400</v>
      </c>
      <c r="W681" s="203">
        <f>IF(S681&gt;0,0,IF(W680+AL681/$C$23&gt;$F$23,$F$23,W680+AL681/$C$23))</f>
        <v>1.6346185093862227</v>
      </c>
      <c r="X681" s="105" t="str">
        <f>IF(R681=0,"-",IF(U681=0,FORECAST($C$8,Инклинометрия!$B$2:$B$152,Инклинометрия!$A$2:$A$152),FORECAST(R681,Инклинометрия!$B$2:$B$152,Инклинометрия!$A$2:$A$152)))</f>
        <v>-</v>
      </c>
      <c r="Y681" s="105" t="str">
        <f>IF(R681=0,"-",IF(U681=0,FORECAST($C$8-R681,Инклинометрия!$B$2:$B$152,Инклинометрия!$A$2:$A$152),0))</f>
        <v>-</v>
      </c>
      <c r="Z681" s="105" t="str">
        <f>IF(S681=0,"-",FORECAST($C$8,Инклинометрия!$B$2:$B$152,Инклинометрия!$A$2:$A$152))</f>
        <v>-</v>
      </c>
      <c r="AA681" s="105" t="str">
        <f>IF(S681=0,"-",FORECAST($C$8-S681,Инклинометрия!$B$2:$B$152,Инклинометрия!$A$2:$A$152))</f>
        <v>-</v>
      </c>
      <c r="AB681" s="105">
        <f>IF(T681=0,"-",FORECAST($C$6,Инклинометрия!$B$2:$B$152,Инклинометрия!$A$2:$A$152))</f>
        <v>1425</v>
      </c>
      <c r="AC681" s="105">
        <f>IF(R681=0,FORECAST($C$6-T681,Инклинометрия!$B$2:$B$152,Инклинометрия!$A$2:$A$152),FORECAST($C$8,Инклинометрия!$B$2:$B$152,Инклинометрия!$A$2:$A$152))</f>
        <v>1331.5528875839168</v>
      </c>
      <c r="AD681" s="107">
        <f>IF(U681=0,"-",FORECAST($C$8,Инклинометрия!$B$2:$B$152,Инклинометрия!$A$2:$A$152))</f>
        <v>1330</v>
      </c>
      <c r="AE681" s="107">
        <f>IF(U681=0,"-",FORECAST($C$8-U681,Инклинометрия!$B$2:$B$152,Инклинометрия!$A$2:$A$152))</f>
        <v>0</v>
      </c>
      <c r="AF681" s="107">
        <f>FORECAST($C$8-S681,Инклинометрия!$B$2:$B$152,Инклинометрия!$A$2:$A$152)</f>
        <v>1330</v>
      </c>
      <c r="AG681" s="107">
        <f>FORECAST($C$8-(S681+V681),Инклинометрия!$B$2:$B$152,Инклинометрия!$A$2:$A$152)</f>
        <v>0</v>
      </c>
      <c r="AH681" s="107">
        <f>IF(W681=0,"-",FORECAST($C$8+W681,Инклинометрия!$B$2:$B$152,Инклинометрия!$A$2:$A$152))</f>
        <v>1331.5528875839168</v>
      </c>
      <c r="AI681" s="107">
        <f>IF(W681=0,"-",FORECAST($C$8,Инклинометрия!$B$2:$B$152,Инклинометрия!$A$2:$A$152))</f>
        <v>1330</v>
      </c>
      <c r="AK681" s="122">
        <f>2*PI()*$C$5*(AT680-AT679)/(LN(AN680/$I$9)*$I$8/$I$7+LN($I$10/AN680)*$I$8/$I$7)</f>
        <v>0</v>
      </c>
      <c r="AL681" s="67">
        <f>AK681*(B681-B680)</f>
        <v>0</v>
      </c>
      <c r="AM681" s="23">
        <f t="shared" ref="AM681:AM744" si="208">AL681+AM680</f>
        <v>4.3059540056097682E-2</v>
      </c>
      <c r="AN681" s="26">
        <f>AN680+AK681*(B681-B680)/(2*PI()*$C$5*AN680*$I$11)</f>
        <v>0.12986115207059001</v>
      </c>
      <c r="AO681" s="87">
        <f t="shared" si="202"/>
        <v>111242.59539450394</v>
      </c>
      <c r="AP681" s="87">
        <f>IF(R681+U681&lt;$C$8,0,32*$G$13/$C$12^2*($I$8*R681+$I$6*U681)+32*$G$14/($C$14^2-$C$13^2)*($I$8*S681+$I$6*V681))</f>
        <v>9917.5953945039291</v>
      </c>
      <c r="AQ681" s="66">
        <f>R681*$C$11*$C$9+U681*$C$11*$C$10</f>
        <v>14695380</v>
      </c>
      <c r="AR681" s="66">
        <f>S681*$C$11*$C$9+V681*$C$11*$C$10</f>
        <v>14695380</v>
      </c>
      <c r="AS681" s="87">
        <f>$C$11*(T681*$C$9+W681*$C$10)</f>
        <v>789129.61404581123</v>
      </c>
      <c r="AT681" s="45">
        <f t="shared" si="196"/>
        <v>15595752.209440315</v>
      </c>
      <c r="AU681" s="75"/>
    </row>
    <row r="682" spans="2:47" ht="15" thickBot="1" x14ac:dyDescent="0.35">
      <c r="B682" s="41">
        <f t="shared" si="203"/>
        <v>6510</v>
      </c>
      <c r="C682" s="8">
        <f t="shared" si="204"/>
        <v>65.099999999999994</v>
      </c>
      <c r="D682" s="73">
        <f t="shared" si="190"/>
        <v>87.071250000000006</v>
      </c>
      <c r="E682" s="29">
        <f t="shared" si="193"/>
        <v>4827.2025136718357</v>
      </c>
      <c r="F682" s="29">
        <f t="shared" si="197"/>
        <v>7.4150576246875062</v>
      </c>
      <c r="G682" s="29">
        <f t="shared" si="205"/>
        <v>9.9176395730195388</v>
      </c>
      <c r="H682" s="17">
        <f t="shared" si="206"/>
        <v>6456.383362036051</v>
      </c>
      <c r="I682" s="29">
        <f t="shared" si="198"/>
        <v>2.2250485660981263</v>
      </c>
      <c r="J682" s="29">
        <f t="shared" si="199"/>
        <v>13.949340071223562</v>
      </c>
      <c r="K682" s="32">
        <f>IF((D681+L681+M681-AL681)/($C$21+$C$22)&gt;$C$8,$C$8,(D681+L681+M681-AL681)/($C$21+$C$22))</f>
        <v>1400</v>
      </c>
      <c r="L682" s="97">
        <f t="shared" si="191"/>
        <v>0</v>
      </c>
      <c r="M682" s="96">
        <f t="shared" si="192"/>
        <v>0</v>
      </c>
      <c r="N682" s="98">
        <f t="shared" si="200"/>
        <v>1.7382597742038917</v>
      </c>
      <c r="O682" s="100">
        <f t="shared" si="194"/>
        <v>4.2266987561397071</v>
      </c>
      <c r="P682" s="104">
        <f t="shared" si="201"/>
        <v>18.880500609176615</v>
      </c>
      <c r="Q682" s="102">
        <f t="shared" si="207"/>
        <v>2.8886093440366814E-2</v>
      </c>
      <c r="R682" s="106">
        <f>K682-U682</f>
        <v>0</v>
      </c>
      <c r="S682" s="106">
        <f>IF(K682-H681&lt;0,0,K682-H681)</f>
        <v>0</v>
      </c>
      <c r="T682" s="106">
        <f t="shared" si="195"/>
        <v>98.365381490613771</v>
      </c>
      <c r="U682" s="107">
        <f>IF(S682&gt;0,0,IF(U681+(F682-AL682/$C$23)*$C$22/($C$21+$C$22)&gt;$C$8,$C$8,IF(V682=$C$8,U681+(F682-AL682/$C$23)*$C$22/$C$21,U681+(F682-AL682/$C$23)*$C$22/($C$21+$C$22))))</f>
        <v>1400</v>
      </c>
      <c r="V682" s="107">
        <f>IF(S682=0,IF(V681+(F682-AL682/$C$23)*$C$22/($C$21+$C$22)&gt;$C$8,$C$8,V681+(F682-AL682/$C$23)*$C$22/($C$21+$C$22)),E682)</f>
        <v>1400</v>
      </c>
      <c r="W682" s="203">
        <f>IF(S682&gt;0,0,IF(W681+AL682/$C$23&gt;$F$23,$F$23,W681+AL682/$C$23))</f>
        <v>1.6346185093862227</v>
      </c>
      <c r="X682" s="105" t="str">
        <f>IF(R682=0,"-",IF(U682=0,FORECAST($C$8,Инклинометрия!$B$2:$B$152,Инклинометрия!$A$2:$A$152),FORECAST(R682,Инклинометрия!$B$2:$B$152,Инклинометрия!$A$2:$A$152)))</f>
        <v>-</v>
      </c>
      <c r="Y682" s="105" t="str">
        <f>IF(R682=0,"-",IF(U682=0,FORECAST($C$8-R682,Инклинометрия!$B$2:$B$152,Инклинометрия!$A$2:$A$152),0))</f>
        <v>-</v>
      </c>
      <c r="Z682" s="105" t="str">
        <f>IF(S682=0,"-",FORECAST($C$8,Инклинометрия!$B$2:$B$152,Инклинометрия!$A$2:$A$152))</f>
        <v>-</v>
      </c>
      <c r="AA682" s="105" t="str">
        <f>IF(S682=0,"-",FORECAST($C$8-S682,Инклинометрия!$B$2:$B$152,Инклинометрия!$A$2:$A$152))</f>
        <v>-</v>
      </c>
      <c r="AB682" s="105">
        <f>IF(T682=0,"-",FORECAST($C$6,Инклинометрия!$B$2:$B$152,Инклинометрия!$A$2:$A$152))</f>
        <v>1425</v>
      </c>
      <c r="AC682" s="105">
        <f>IF(R682=0,FORECAST($C$6-T682,Инклинометрия!$B$2:$B$152,Инклинометрия!$A$2:$A$152),FORECAST($C$8,Инклинометрия!$B$2:$B$152,Инклинометрия!$A$2:$A$152))</f>
        <v>1331.5528875839168</v>
      </c>
      <c r="AD682" s="107">
        <f>IF(U682=0,"-",FORECAST($C$8,Инклинометрия!$B$2:$B$152,Инклинометрия!$A$2:$A$152))</f>
        <v>1330</v>
      </c>
      <c r="AE682" s="107">
        <f>IF(U682=0,"-",FORECAST($C$8-U682,Инклинометрия!$B$2:$B$152,Инклинометрия!$A$2:$A$152))</f>
        <v>0</v>
      </c>
      <c r="AF682" s="107">
        <f>FORECAST($C$8-S682,Инклинометрия!$B$2:$B$152,Инклинометрия!$A$2:$A$152)</f>
        <v>1330</v>
      </c>
      <c r="AG682" s="107">
        <f>FORECAST($C$8-(S682+V682),Инклинометрия!$B$2:$B$152,Инклинометрия!$A$2:$A$152)</f>
        <v>0</v>
      </c>
      <c r="AH682" s="107">
        <f>IF(W682=0,"-",FORECAST($C$8+W682,Инклинометрия!$B$2:$B$152,Инклинометрия!$A$2:$A$152))</f>
        <v>1331.5528875839168</v>
      </c>
      <c r="AI682" s="107">
        <f>IF(W682=0,"-",FORECAST($C$8,Инклинометрия!$B$2:$B$152,Инклинометрия!$A$2:$A$152))</f>
        <v>1330</v>
      </c>
      <c r="AK682" s="122">
        <f>2*PI()*$C$5*(AT681-AT680)/(LN(AN681/$I$9)*$I$8/$I$7+LN($I$10/AN681)*$I$8/$I$7)</f>
        <v>0</v>
      </c>
      <c r="AL682" s="67">
        <f>AK682*(B682-B681)</f>
        <v>0</v>
      </c>
      <c r="AM682" s="23">
        <f t="shared" si="208"/>
        <v>4.3059540056097682E-2</v>
      </c>
      <c r="AN682" s="26">
        <f>AN681+AK682*(B682-B681)/(2*PI()*$C$5*AN681*$I$11)</f>
        <v>0.12986115207059001</v>
      </c>
      <c r="AO682" s="87">
        <f t="shared" si="202"/>
        <v>111242.59539450394</v>
      </c>
      <c r="AP682" s="87">
        <f>IF(R682+U682&lt;$C$8,0,32*$G$13/$C$12^2*($I$8*R682+$I$6*U682)+32*$G$14/($C$14^2-$C$13^2)*($I$8*S682+$I$6*V682))</f>
        <v>9917.5953945039291</v>
      </c>
      <c r="AQ682" s="66">
        <f>R682*$C$11*$C$9+U682*$C$11*$C$10</f>
        <v>14695380</v>
      </c>
      <c r="AR682" s="66">
        <f>S682*$C$11*$C$9+V682*$C$11*$C$10</f>
        <v>14695380</v>
      </c>
      <c r="AS682" s="87">
        <f>$C$11*(T682*$C$9+W682*$C$10)</f>
        <v>789129.61404581123</v>
      </c>
      <c r="AT682" s="45">
        <f t="shared" si="196"/>
        <v>15595752.209440315</v>
      </c>
      <c r="AU682" s="75"/>
    </row>
    <row r="683" spans="2:47" ht="15" thickBot="1" x14ac:dyDescent="0.35">
      <c r="B683" s="41">
        <f t="shared" si="203"/>
        <v>6520</v>
      </c>
      <c r="C683" s="8">
        <f t="shared" si="204"/>
        <v>65.2</v>
      </c>
      <c r="D683" s="73">
        <f t="shared" si="190"/>
        <v>87.204999999999998</v>
      </c>
      <c r="E683" s="29">
        <f t="shared" si="193"/>
        <v>4834.6175712965251</v>
      </c>
      <c r="F683" s="29">
        <f t="shared" si="197"/>
        <v>7.4150576246893252</v>
      </c>
      <c r="G683" s="29">
        <f t="shared" si="205"/>
        <v>9.9176395730219724</v>
      </c>
      <c r="H683" s="17">
        <f t="shared" si="206"/>
        <v>6466.301001609073</v>
      </c>
      <c r="I683" s="29">
        <f t="shared" si="198"/>
        <v>2.2250485660981263</v>
      </c>
      <c r="J683" s="29">
        <f t="shared" si="199"/>
        <v>13.949340071225274</v>
      </c>
      <c r="K683" s="32">
        <f>IF((D682+L682+M682-AL682)/($C$21+$C$22)&gt;$C$8,$C$8,(D682+L682+M682-AL682)/($C$21+$C$22))</f>
        <v>1400</v>
      </c>
      <c r="L683" s="97">
        <f t="shared" si="191"/>
        <v>0</v>
      </c>
      <c r="M683" s="96">
        <f t="shared" si="192"/>
        <v>0</v>
      </c>
      <c r="N683" s="98">
        <f t="shared" si="200"/>
        <v>1.7382597742038917</v>
      </c>
      <c r="O683" s="100">
        <f t="shared" si="194"/>
        <v>4.2266987561397071</v>
      </c>
      <c r="P683" s="104">
        <f t="shared" si="201"/>
        <v>18.880500609176615</v>
      </c>
      <c r="Q683" s="102">
        <f t="shared" si="207"/>
        <v>2.8886093440366814E-2</v>
      </c>
      <c r="R683" s="106">
        <f>K683-U683</f>
        <v>0</v>
      </c>
      <c r="S683" s="106">
        <f>IF(K683-H682&lt;0,0,K683-H682)</f>
        <v>0</v>
      </c>
      <c r="T683" s="106">
        <f t="shared" si="195"/>
        <v>98.365381490613771</v>
      </c>
      <c r="U683" s="107">
        <f>IF(S683&gt;0,0,IF(U682+(F683-AL683/$C$23)*$C$22/($C$21+$C$22)&gt;$C$8,$C$8,IF(V683=$C$8,U682+(F683-AL683/$C$23)*$C$22/$C$21,U682+(F683-AL683/$C$23)*$C$22/($C$21+$C$22))))</f>
        <v>1400</v>
      </c>
      <c r="V683" s="107">
        <f>IF(S683=0,IF(V682+(F683-AL683/$C$23)*$C$22/($C$21+$C$22)&gt;$C$8,$C$8,V682+(F683-AL683/$C$23)*$C$22/($C$21+$C$22)),E683)</f>
        <v>1400</v>
      </c>
      <c r="W683" s="203">
        <f>IF(S683&gt;0,0,IF(W682+AL683/$C$23&gt;$F$23,$F$23,W682+AL683/$C$23))</f>
        <v>1.6346185093862227</v>
      </c>
      <c r="X683" s="105" t="str">
        <f>IF(R683=0,"-",IF(U683=0,FORECAST($C$8,Инклинометрия!$B$2:$B$152,Инклинометрия!$A$2:$A$152),FORECAST(R683,Инклинометрия!$B$2:$B$152,Инклинометрия!$A$2:$A$152)))</f>
        <v>-</v>
      </c>
      <c r="Y683" s="105" t="str">
        <f>IF(R683=0,"-",IF(U683=0,FORECAST($C$8-R683,Инклинометрия!$B$2:$B$152,Инклинометрия!$A$2:$A$152),0))</f>
        <v>-</v>
      </c>
      <c r="Z683" s="105" t="str">
        <f>IF(S683=0,"-",FORECAST($C$8,Инклинометрия!$B$2:$B$152,Инклинометрия!$A$2:$A$152))</f>
        <v>-</v>
      </c>
      <c r="AA683" s="105" t="str">
        <f>IF(S683=0,"-",FORECAST($C$8-S683,Инклинометрия!$B$2:$B$152,Инклинометрия!$A$2:$A$152))</f>
        <v>-</v>
      </c>
      <c r="AB683" s="105">
        <f>IF(T683=0,"-",FORECAST($C$6,Инклинометрия!$B$2:$B$152,Инклинометрия!$A$2:$A$152))</f>
        <v>1425</v>
      </c>
      <c r="AC683" s="105">
        <f>IF(R683=0,FORECAST($C$6-T683,Инклинометрия!$B$2:$B$152,Инклинометрия!$A$2:$A$152),FORECAST($C$8,Инклинометрия!$B$2:$B$152,Инклинометрия!$A$2:$A$152))</f>
        <v>1331.5528875839168</v>
      </c>
      <c r="AD683" s="107">
        <f>IF(U683=0,"-",FORECAST($C$8,Инклинометрия!$B$2:$B$152,Инклинометрия!$A$2:$A$152))</f>
        <v>1330</v>
      </c>
      <c r="AE683" s="107">
        <f>IF(U683=0,"-",FORECAST($C$8-U683,Инклинометрия!$B$2:$B$152,Инклинометрия!$A$2:$A$152))</f>
        <v>0</v>
      </c>
      <c r="AF683" s="107">
        <f>FORECAST($C$8-S683,Инклинометрия!$B$2:$B$152,Инклинометрия!$A$2:$A$152)</f>
        <v>1330</v>
      </c>
      <c r="AG683" s="107">
        <f>FORECAST($C$8-(S683+V683),Инклинометрия!$B$2:$B$152,Инклинометрия!$A$2:$A$152)</f>
        <v>0</v>
      </c>
      <c r="AH683" s="107">
        <f>IF(W683=0,"-",FORECAST($C$8+W683,Инклинометрия!$B$2:$B$152,Инклинометрия!$A$2:$A$152))</f>
        <v>1331.5528875839168</v>
      </c>
      <c r="AI683" s="107">
        <f>IF(W683=0,"-",FORECAST($C$8,Инклинометрия!$B$2:$B$152,Инклинометрия!$A$2:$A$152))</f>
        <v>1330</v>
      </c>
      <c r="AK683" s="122">
        <f>2*PI()*$C$5*(AT682-AT681)/(LN(AN682/$I$9)*$I$8/$I$7+LN($I$10/AN682)*$I$8/$I$7)</f>
        <v>0</v>
      </c>
      <c r="AL683" s="67">
        <f>AK683*(B683-B682)</f>
        <v>0</v>
      </c>
      <c r="AM683" s="23">
        <f t="shared" si="208"/>
        <v>4.3059540056097682E-2</v>
      </c>
      <c r="AN683" s="26">
        <f>AN682+AK683*(B683-B682)/(2*PI()*$C$5*AN682*$I$11)</f>
        <v>0.12986115207059001</v>
      </c>
      <c r="AO683" s="87">
        <f t="shared" si="202"/>
        <v>111242.59539450394</v>
      </c>
      <c r="AP683" s="87">
        <f>IF(R683+U683&lt;$C$8,0,32*$G$13/$C$12^2*($I$8*R683+$I$6*U683)+32*$G$14/($C$14^2-$C$13^2)*($I$8*S683+$I$6*V683))</f>
        <v>9917.5953945039291</v>
      </c>
      <c r="AQ683" s="66">
        <f>R683*$C$11*$C$9+U683*$C$11*$C$10</f>
        <v>14695380</v>
      </c>
      <c r="AR683" s="66">
        <f>S683*$C$11*$C$9+V683*$C$11*$C$10</f>
        <v>14695380</v>
      </c>
      <c r="AS683" s="87">
        <f>$C$11*(T683*$C$9+W683*$C$10)</f>
        <v>789129.61404581123</v>
      </c>
      <c r="AT683" s="45">
        <f t="shared" si="196"/>
        <v>15595752.209440315</v>
      </c>
      <c r="AU683" s="75"/>
    </row>
    <row r="684" spans="2:47" ht="15" thickBot="1" x14ac:dyDescent="0.35">
      <c r="B684" s="41">
        <f t="shared" si="203"/>
        <v>6530</v>
      </c>
      <c r="C684" s="8">
        <f t="shared" si="204"/>
        <v>65.3</v>
      </c>
      <c r="D684" s="73">
        <f t="shared" si="190"/>
        <v>87.338750000000005</v>
      </c>
      <c r="E684" s="29">
        <f t="shared" si="193"/>
        <v>4842.0326289212126</v>
      </c>
      <c r="F684" s="29">
        <f t="shared" si="197"/>
        <v>7.4150576246875062</v>
      </c>
      <c r="G684" s="29">
        <f t="shared" si="205"/>
        <v>9.9176395730195388</v>
      </c>
      <c r="H684" s="17">
        <f t="shared" si="206"/>
        <v>6476.2186411820921</v>
      </c>
      <c r="I684" s="29">
        <f t="shared" si="198"/>
        <v>2.2250485660981263</v>
      </c>
      <c r="J684" s="29">
        <f t="shared" si="199"/>
        <v>13.949340071223562</v>
      </c>
      <c r="K684" s="32">
        <f>IF((D683+L683+M683-AL683)/($C$21+$C$22)&gt;$C$8,$C$8,(D683+L683+M683-AL683)/($C$21+$C$22))</f>
        <v>1400</v>
      </c>
      <c r="L684" s="97">
        <f t="shared" si="191"/>
        <v>0</v>
      </c>
      <c r="M684" s="96">
        <f t="shared" si="192"/>
        <v>0</v>
      </c>
      <c r="N684" s="98">
        <f t="shared" si="200"/>
        <v>1.7382597742038917</v>
      </c>
      <c r="O684" s="100">
        <f t="shared" si="194"/>
        <v>4.2266987561397071</v>
      </c>
      <c r="P684" s="104">
        <f t="shared" si="201"/>
        <v>18.880500609176615</v>
      </c>
      <c r="Q684" s="102">
        <f t="shared" si="207"/>
        <v>2.8886093440366814E-2</v>
      </c>
      <c r="R684" s="106">
        <f>K684-U684</f>
        <v>0</v>
      </c>
      <c r="S684" s="106">
        <f>IF(K684-H683&lt;0,0,K684-H683)</f>
        <v>0</v>
      </c>
      <c r="T684" s="106">
        <f t="shared" si="195"/>
        <v>98.365381490613771</v>
      </c>
      <c r="U684" s="107">
        <f>IF(S684&gt;0,0,IF(U683+(F684-AL684/$C$23)*$C$22/($C$21+$C$22)&gt;$C$8,$C$8,IF(V684=$C$8,U683+(F684-AL684/$C$23)*$C$22/$C$21,U683+(F684-AL684/$C$23)*$C$22/($C$21+$C$22))))</f>
        <v>1400</v>
      </c>
      <c r="V684" s="107">
        <f>IF(S684=0,IF(V683+(F684-AL684/$C$23)*$C$22/($C$21+$C$22)&gt;$C$8,$C$8,V683+(F684-AL684/$C$23)*$C$22/($C$21+$C$22)),E684)</f>
        <v>1400</v>
      </c>
      <c r="W684" s="203">
        <f>IF(S684&gt;0,0,IF(W683+AL684/$C$23&gt;$F$23,$F$23,W683+AL684/$C$23))</f>
        <v>1.6346185093862227</v>
      </c>
      <c r="X684" s="105" t="str">
        <f>IF(R684=0,"-",IF(U684=0,FORECAST($C$8,Инклинометрия!$B$2:$B$152,Инклинометрия!$A$2:$A$152),FORECAST(R684,Инклинометрия!$B$2:$B$152,Инклинометрия!$A$2:$A$152)))</f>
        <v>-</v>
      </c>
      <c r="Y684" s="105" t="str">
        <f>IF(R684=0,"-",IF(U684=0,FORECAST($C$8-R684,Инклинометрия!$B$2:$B$152,Инклинометрия!$A$2:$A$152),0))</f>
        <v>-</v>
      </c>
      <c r="Z684" s="105" t="str">
        <f>IF(S684=0,"-",FORECAST($C$8,Инклинометрия!$B$2:$B$152,Инклинометрия!$A$2:$A$152))</f>
        <v>-</v>
      </c>
      <c r="AA684" s="105" t="str">
        <f>IF(S684=0,"-",FORECAST($C$8-S684,Инклинометрия!$B$2:$B$152,Инклинометрия!$A$2:$A$152))</f>
        <v>-</v>
      </c>
      <c r="AB684" s="105">
        <f>IF(T684=0,"-",FORECAST($C$6,Инклинометрия!$B$2:$B$152,Инклинометрия!$A$2:$A$152))</f>
        <v>1425</v>
      </c>
      <c r="AC684" s="105">
        <f>IF(R684=0,FORECAST($C$6-T684,Инклинометрия!$B$2:$B$152,Инклинометрия!$A$2:$A$152),FORECAST($C$8,Инклинометрия!$B$2:$B$152,Инклинометрия!$A$2:$A$152))</f>
        <v>1331.5528875839168</v>
      </c>
      <c r="AD684" s="107">
        <f>IF(U684=0,"-",FORECAST($C$8,Инклинометрия!$B$2:$B$152,Инклинометрия!$A$2:$A$152))</f>
        <v>1330</v>
      </c>
      <c r="AE684" s="107">
        <f>IF(U684=0,"-",FORECAST($C$8-U684,Инклинометрия!$B$2:$B$152,Инклинометрия!$A$2:$A$152))</f>
        <v>0</v>
      </c>
      <c r="AF684" s="107">
        <f>FORECAST($C$8-S684,Инклинометрия!$B$2:$B$152,Инклинометрия!$A$2:$A$152)</f>
        <v>1330</v>
      </c>
      <c r="AG684" s="107">
        <f>FORECAST($C$8-(S684+V684),Инклинометрия!$B$2:$B$152,Инклинометрия!$A$2:$A$152)</f>
        <v>0</v>
      </c>
      <c r="AH684" s="107">
        <f>IF(W684=0,"-",FORECAST($C$8+W684,Инклинометрия!$B$2:$B$152,Инклинометрия!$A$2:$A$152))</f>
        <v>1331.5528875839168</v>
      </c>
      <c r="AI684" s="107">
        <f>IF(W684=0,"-",FORECAST($C$8,Инклинометрия!$B$2:$B$152,Инклинометрия!$A$2:$A$152))</f>
        <v>1330</v>
      </c>
      <c r="AK684" s="122">
        <f>2*PI()*$C$5*(AT683-AT682)/(LN(AN683/$I$9)*$I$8/$I$7+LN($I$10/AN683)*$I$8/$I$7)</f>
        <v>0</v>
      </c>
      <c r="AL684" s="67">
        <f>AK684*(B684-B683)</f>
        <v>0</v>
      </c>
      <c r="AM684" s="23">
        <f t="shared" si="208"/>
        <v>4.3059540056097682E-2</v>
      </c>
      <c r="AN684" s="26">
        <f>AN683+AK684*(B684-B683)/(2*PI()*$C$5*AN683*$I$11)</f>
        <v>0.12986115207059001</v>
      </c>
      <c r="AO684" s="87">
        <f t="shared" si="202"/>
        <v>111242.59539450394</v>
      </c>
      <c r="AP684" s="87">
        <f>IF(R684+U684&lt;$C$8,0,32*$G$13/$C$12^2*($I$8*R684+$I$6*U684)+32*$G$14/($C$14^2-$C$13^2)*($I$8*S684+$I$6*V684))</f>
        <v>9917.5953945039291</v>
      </c>
      <c r="AQ684" s="66">
        <f>R684*$C$11*$C$9+U684*$C$11*$C$10</f>
        <v>14695380</v>
      </c>
      <c r="AR684" s="66">
        <f>S684*$C$11*$C$9+V684*$C$11*$C$10</f>
        <v>14695380</v>
      </c>
      <c r="AS684" s="87">
        <f>$C$11*(T684*$C$9+W684*$C$10)</f>
        <v>789129.61404581123</v>
      </c>
      <c r="AT684" s="45">
        <f t="shared" si="196"/>
        <v>15595752.209440315</v>
      </c>
      <c r="AU684" s="75"/>
    </row>
    <row r="685" spans="2:47" ht="15" thickBot="1" x14ac:dyDescent="0.35">
      <c r="B685" s="41">
        <f t="shared" si="203"/>
        <v>6540</v>
      </c>
      <c r="C685" s="8">
        <f t="shared" si="204"/>
        <v>65.400000000000006</v>
      </c>
      <c r="D685" s="73">
        <f t="shared" si="190"/>
        <v>87.472499999999997</v>
      </c>
      <c r="E685" s="29">
        <f t="shared" si="193"/>
        <v>4849.447686545901</v>
      </c>
      <c r="F685" s="29">
        <f t="shared" si="197"/>
        <v>7.4150576246884157</v>
      </c>
      <c r="G685" s="29">
        <f t="shared" si="205"/>
        <v>9.9176395730207556</v>
      </c>
      <c r="H685" s="17">
        <f t="shared" si="206"/>
        <v>6486.1362807551131</v>
      </c>
      <c r="I685" s="29">
        <f t="shared" si="198"/>
        <v>2.2250485660981263</v>
      </c>
      <c r="J685" s="29">
        <f t="shared" si="199"/>
        <v>13.949340071224418</v>
      </c>
      <c r="K685" s="32">
        <f>IF((D684+L684+M684-AL684)/($C$21+$C$22)&gt;$C$8,$C$8,(D684+L684+M684-AL684)/($C$21+$C$22))</f>
        <v>1400</v>
      </c>
      <c r="L685" s="97">
        <f t="shared" si="191"/>
        <v>0</v>
      </c>
      <c r="M685" s="96">
        <f t="shared" si="192"/>
        <v>0</v>
      </c>
      <c r="N685" s="98">
        <f t="shared" si="200"/>
        <v>1.7382597742038917</v>
      </c>
      <c r="O685" s="100">
        <f t="shared" si="194"/>
        <v>4.2266987561397071</v>
      </c>
      <c r="P685" s="104">
        <f t="shared" si="201"/>
        <v>18.880500609176615</v>
      </c>
      <c r="Q685" s="102">
        <f t="shared" si="207"/>
        <v>2.8886093440366814E-2</v>
      </c>
      <c r="R685" s="106">
        <f>K685-U685</f>
        <v>0</v>
      </c>
      <c r="S685" s="106">
        <f>IF(K685-H684&lt;0,0,K685-H684)</f>
        <v>0</v>
      </c>
      <c r="T685" s="106">
        <f t="shared" si="195"/>
        <v>98.365381490613771</v>
      </c>
      <c r="U685" s="107">
        <f>IF(S685&gt;0,0,IF(U684+(F685-AL685/$C$23)*$C$22/($C$21+$C$22)&gt;$C$8,$C$8,IF(V685=$C$8,U684+(F685-AL685/$C$23)*$C$22/$C$21,U684+(F685-AL685/$C$23)*$C$22/($C$21+$C$22))))</f>
        <v>1400</v>
      </c>
      <c r="V685" s="107">
        <f>IF(S685=0,IF(V684+(F685-AL685/$C$23)*$C$22/($C$21+$C$22)&gt;$C$8,$C$8,V684+(F685-AL685/$C$23)*$C$22/($C$21+$C$22)),E685)</f>
        <v>1400</v>
      </c>
      <c r="W685" s="203">
        <f>IF(S685&gt;0,0,IF(W684+AL685/$C$23&gt;$F$23,$F$23,W684+AL685/$C$23))</f>
        <v>1.6346185093862227</v>
      </c>
      <c r="X685" s="105" t="str">
        <f>IF(R685=0,"-",IF(U685=0,FORECAST($C$8,Инклинометрия!$B$2:$B$152,Инклинометрия!$A$2:$A$152),FORECAST(R685,Инклинометрия!$B$2:$B$152,Инклинометрия!$A$2:$A$152)))</f>
        <v>-</v>
      </c>
      <c r="Y685" s="105" t="str">
        <f>IF(R685=0,"-",IF(U685=0,FORECAST($C$8-R685,Инклинометрия!$B$2:$B$152,Инклинометрия!$A$2:$A$152),0))</f>
        <v>-</v>
      </c>
      <c r="Z685" s="105" t="str">
        <f>IF(S685=0,"-",FORECAST($C$8,Инклинометрия!$B$2:$B$152,Инклинометрия!$A$2:$A$152))</f>
        <v>-</v>
      </c>
      <c r="AA685" s="105" t="str">
        <f>IF(S685=0,"-",FORECAST($C$8-S685,Инклинометрия!$B$2:$B$152,Инклинометрия!$A$2:$A$152))</f>
        <v>-</v>
      </c>
      <c r="AB685" s="105">
        <f>IF(T685=0,"-",FORECAST($C$6,Инклинометрия!$B$2:$B$152,Инклинометрия!$A$2:$A$152))</f>
        <v>1425</v>
      </c>
      <c r="AC685" s="105">
        <f>IF(R685=0,FORECAST($C$6-T685,Инклинометрия!$B$2:$B$152,Инклинометрия!$A$2:$A$152),FORECAST($C$8,Инклинометрия!$B$2:$B$152,Инклинометрия!$A$2:$A$152))</f>
        <v>1331.5528875839168</v>
      </c>
      <c r="AD685" s="107">
        <f>IF(U685=0,"-",FORECAST($C$8,Инклинометрия!$B$2:$B$152,Инклинометрия!$A$2:$A$152))</f>
        <v>1330</v>
      </c>
      <c r="AE685" s="107">
        <f>IF(U685=0,"-",FORECAST($C$8-U685,Инклинометрия!$B$2:$B$152,Инклинометрия!$A$2:$A$152))</f>
        <v>0</v>
      </c>
      <c r="AF685" s="107">
        <f>FORECAST($C$8-S685,Инклинометрия!$B$2:$B$152,Инклинометрия!$A$2:$A$152)</f>
        <v>1330</v>
      </c>
      <c r="AG685" s="107">
        <f>FORECAST($C$8-(S685+V685),Инклинометрия!$B$2:$B$152,Инклинометрия!$A$2:$A$152)</f>
        <v>0</v>
      </c>
      <c r="AH685" s="107">
        <f>IF(W685=0,"-",FORECAST($C$8+W685,Инклинометрия!$B$2:$B$152,Инклинометрия!$A$2:$A$152))</f>
        <v>1331.5528875839168</v>
      </c>
      <c r="AI685" s="107">
        <f>IF(W685=0,"-",FORECAST($C$8,Инклинометрия!$B$2:$B$152,Инклинометрия!$A$2:$A$152))</f>
        <v>1330</v>
      </c>
      <c r="AK685" s="122">
        <f>2*PI()*$C$5*(AT684-AT683)/(LN(AN684/$I$9)*$I$8/$I$7+LN($I$10/AN684)*$I$8/$I$7)</f>
        <v>0</v>
      </c>
      <c r="AL685" s="67">
        <f>AK685*(B685-B684)</f>
        <v>0</v>
      </c>
      <c r="AM685" s="23">
        <f t="shared" si="208"/>
        <v>4.3059540056097682E-2</v>
      </c>
      <c r="AN685" s="26">
        <f>AN684+AK685*(B685-B684)/(2*PI()*$C$5*AN684*$I$11)</f>
        <v>0.12986115207059001</v>
      </c>
      <c r="AO685" s="87">
        <f t="shared" si="202"/>
        <v>111242.59539450394</v>
      </c>
      <c r="AP685" s="87">
        <f>IF(R685+U685&lt;$C$8,0,32*$G$13/$C$12^2*($I$8*R685+$I$6*U685)+32*$G$14/($C$14^2-$C$13^2)*($I$8*S685+$I$6*V685))</f>
        <v>9917.5953945039291</v>
      </c>
      <c r="AQ685" s="66">
        <f>R685*$C$11*$C$9+U685*$C$11*$C$10</f>
        <v>14695380</v>
      </c>
      <c r="AR685" s="66">
        <f>S685*$C$11*$C$9+V685*$C$11*$C$10</f>
        <v>14695380</v>
      </c>
      <c r="AS685" s="87">
        <f>$C$11*(T685*$C$9+W685*$C$10)</f>
        <v>789129.61404581123</v>
      </c>
      <c r="AT685" s="45">
        <f t="shared" si="196"/>
        <v>15595752.209440315</v>
      </c>
      <c r="AU685" s="75"/>
    </row>
    <row r="686" spans="2:47" ht="15" thickBot="1" x14ac:dyDescent="0.35">
      <c r="B686" s="41">
        <f t="shared" si="203"/>
        <v>6550</v>
      </c>
      <c r="C686" s="8">
        <f t="shared" si="204"/>
        <v>65.5</v>
      </c>
      <c r="D686" s="73">
        <f t="shared" si="190"/>
        <v>87.606250000000003</v>
      </c>
      <c r="E686" s="29">
        <f t="shared" si="193"/>
        <v>4856.8627441705885</v>
      </c>
      <c r="F686" s="29">
        <f t="shared" si="197"/>
        <v>7.4150576246875062</v>
      </c>
      <c r="G686" s="29">
        <f t="shared" si="205"/>
        <v>9.9176395730195388</v>
      </c>
      <c r="H686" s="17">
        <f t="shared" si="206"/>
        <v>6496.0539203281323</v>
      </c>
      <c r="I686" s="29">
        <f t="shared" si="198"/>
        <v>2.2250485660981263</v>
      </c>
      <c r="J686" s="29">
        <f t="shared" si="199"/>
        <v>13.949340071223562</v>
      </c>
      <c r="K686" s="32">
        <f>IF((D685+L685+M685-AL685)/($C$21+$C$22)&gt;$C$8,$C$8,(D685+L685+M685-AL685)/($C$21+$C$22))</f>
        <v>1400</v>
      </c>
      <c r="L686" s="97">
        <f t="shared" si="191"/>
        <v>0</v>
      </c>
      <c r="M686" s="96">
        <f t="shared" si="192"/>
        <v>0</v>
      </c>
      <c r="N686" s="98">
        <f t="shared" si="200"/>
        <v>1.7382597742038917</v>
      </c>
      <c r="O686" s="100">
        <f t="shared" si="194"/>
        <v>4.2266987561397071</v>
      </c>
      <c r="P686" s="104">
        <f t="shared" si="201"/>
        <v>18.880500609176615</v>
      </c>
      <c r="Q686" s="102">
        <f t="shared" si="207"/>
        <v>2.8886093440366814E-2</v>
      </c>
      <c r="R686" s="106">
        <f>K686-U686</f>
        <v>0</v>
      </c>
      <c r="S686" s="106">
        <f>IF(K686-H685&lt;0,0,K686-H685)</f>
        <v>0</v>
      </c>
      <c r="T686" s="106">
        <f t="shared" si="195"/>
        <v>98.365381490613771</v>
      </c>
      <c r="U686" s="107">
        <f>IF(S686&gt;0,0,IF(U685+(F686-AL686/$C$23)*$C$22/($C$21+$C$22)&gt;$C$8,$C$8,IF(V686=$C$8,U685+(F686-AL686/$C$23)*$C$22/$C$21,U685+(F686-AL686/$C$23)*$C$22/($C$21+$C$22))))</f>
        <v>1400</v>
      </c>
      <c r="V686" s="107">
        <f>IF(S686=0,IF(V685+(F686-AL686/$C$23)*$C$22/($C$21+$C$22)&gt;$C$8,$C$8,V685+(F686-AL686/$C$23)*$C$22/($C$21+$C$22)),E686)</f>
        <v>1400</v>
      </c>
      <c r="W686" s="203">
        <f>IF(S686&gt;0,0,IF(W685+AL686/$C$23&gt;$F$23,$F$23,W685+AL686/$C$23))</f>
        <v>1.6346185093862227</v>
      </c>
      <c r="X686" s="105" t="str">
        <f>IF(R686=0,"-",IF(U686=0,FORECAST($C$8,Инклинометрия!$B$2:$B$152,Инклинометрия!$A$2:$A$152),FORECAST(R686,Инклинометрия!$B$2:$B$152,Инклинометрия!$A$2:$A$152)))</f>
        <v>-</v>
      </c>
      <c r="Y686" s="105" t="str">
        <f>IF(R686=0,"-",IF(U686=0,FORECAST($C$8-R686,Инклинометрия!$B$2:$B$152,Инклинометрия!$A$2:$A$152),0))</f>
        <v>-</v>
      </c>
      <c r="Z686" s="105" t="str">
        <f>IF(S686=0,"-",FORECAST($C$8,Инклинометрия!$B$2:$B$152,Инклинометрия!$A$2:$A$152))</f>
        <v>-</v>
      </c>
      <c r="AA686" s="105" t="str">
        <f>IF(S686=0,"-",FORECAST($C$8-S686,Инклинометрия!$B$2:$B$152,Инклинометрия!$A$2:$A$152))</f>
        <v>-</v>
      </c>
      <c r="AB686" s="105">
        <f>IF(T686=0,"-",FORECAST($C$6,Инклинометрия!$B$2:$B$152,Инклинометрия!$A$2:$A$152))</f>
        <v>1425</v>
      </c>
      <c r="AC686" s="105">
        <f>IF(R686=0,FORECAST($C$6-T686,Инклинометрия!$B$2:$B$152,Инклинометрия!$A$2:$A$152),FORECAST($C$8,Инклинометрия!$B$2:$B$152,Инклинометрия!$A$2:$A$152))</f>
        <v>1331.5528875839168</v>
      </c>
      <c r="AD686" s="107">
        <f>IF(U686=0,"-",FORECAST($C$8,Инклинометрия!$B$2:$B$152,Инклинометрия!$A$2:$A$152))</f>
        <v>1330</v>
      </c>
      <c r="AE686" s="107">
        <f>IF(U686=0,"-",FORECAST($C$8-U686,Инклинометрия!$B$2:$B$152,Инклинометрия!$A$2:$A$152))</f>
        <v>0</v>
      </c>
      <c r="AF686" s="107">
        <f>FORECAST($C$8-S686,Инклинометрия!$B$2:$B$152,Инклинометрия!$A$2:$A$152)</f>
        <v>1330</v>
      </c>
      <c r="AG686" s="107">
        <f>FORECAST($C$8-(S686+V686),Инклинометрия!$B$2:$B$152,Инклинометрия!$A$2:$A$152)</f>
        <v>0</v>
      </c>
      <c r="AH686" s="107">
        <f>IF(W686=0,"-",FORECAST($C$8+W686,Инклинометрия!$B$2:$B$152,Инклинометрия!$A$2:$A$152))</f>
        <v>1331.5528875839168</v>
      </c>
      <c r="AI686" s="107">
        <f>IF(W686=0,"-",FORECAST($C$8,Инклинометрия!$B$2:$B$152,Инклинометрия!$A$2:$A$152))</f>
        <v>1330</v>
      </c>
      <c r="AK686" s="122">
        <f>2*PI()*$C$5*(AT685-AT684)/(LN(AN685/$I$9)*$I$8/$I$7+LN($I$10/AN685)*$I$8/$I$7)</f>
        <v>0</v>
      </c>
      <c r="AL686" s="67">
        <f>AK686*(B686-B685)</f>
        <v>0</v>
      </c>
      <c r="AM686" s="23">
        <f t="shared" si="208"/>
        <v>4.3059540056097682E-2</v>
      </c>
      <c r="AN686" s="26">
        <f>AN685+AK686*(B686-B685)/(2*PI()*$C$5*AN685*$I$11)</f>
        <v>0.12986115207059001</v>
      </c>
      <c r="AO686" s="87">
        <f t="shared" si="202"/>
        <v>111242.59539450394</v>
      </c>
      <c r="AP686" s="87">
        <f>IF(R686+U686&lt;$C$8,0,32*$G$13/$C$12^2*($I$8*R686+$I$6*U686)+32*$G$14/($C$14^2-$C$13^2)*($I$8*S686+$I$6*V686))</f>
        <v>9917.5953945039291</v>
      </c>
      <c r="AQ686" s="66">
        <f>R686*$C$11*$C$9+U686*$C$11*$C$10</f>
        <v>14695380</v>
      </c>
      <c r="AR686" s="66">
        <f>S686*$C$11*$C$9+V686*$C$11*$C$10</f>
        <v>14695380</v>
      </c>
      <c r="AS686" s="87">
        <f>$C$11*(T686*$C$9+W686*$C$10)</f>
        <v>789129.61404581123</v>
      </c>
      <c r="AT686" s="45">
        <f t="shared" si="196"/>
        <v>15595752.209440315</v>
      </c>
      <c r="AU686" s="75"/>
    </row>
    <row r="687" spans="2:47" ht="15" thickBot="1" x14ac:dyDescent="0.35">
      <c r="B687" s="41">
        <f t="shared" si="203"/>
        <v>6560</v>
      </c>
      <c r="C687" s="8">
        <f t="shared" si="204"/>
        <v>65.599999999999994</v>
      </c>
      <c r="D687" s="73">
        <f t="shared" si="190"/>
        <v>87.74</v>
      </c>
      <c r="E687" s="29">
        <f t="shared" si="193"/>
        <v>4864.277801795276</v>
      </c>
      <c r="F687" s="29">
        <f t="shared" si="197"/>
        <v>7.4150576246875062</v>
      </c>
      <c r="G687" s="29">
        <f t="shared" si="205"/>
        <v>9.9176395730195388</v>
      </c>
      <c r="H687" s="17">
        <f t="shared" si="206"/>
        <v>6505.9715599011515</v>
      </c>
      <c r="I687" s="29">
        <f t="shared" si="198"/>
        <v>2.2250485660981263</v>
      </c>
      <c r="J687" s="29">
        <f t="shared" si="199"/>
        <v>13.949340071223562</v>
      </c>
      <c r="K687" s="32">
        <f>IF((D686+L686+M686-AL686)/($C$21+$C$22)&gt;$C$8,$C$8,(D686+L686+M686-AL686)/($C$21+$C$22))</f>
        <v>1400</v>
      </c>
      <c r="L687" s="97">
        <f t="shared" si="191"/>
        <v>0</v>
      </c>
      <c r="M687" s="96">
        <f t="shared" si="192"/>
        <v>0</v>
      </c>
      <c r="N687" s="98">
        <f t="shared" si="200"/>
        <v>1.7382597742038917</v>
      </c>
      <c r="O687" s="100">
        <f t="shared" si="194"/>
        <v>4.2266987561397071</v>
      </c>
      <c r="P687" s="104">
        <f t="shared" si="201"/>
        <v>18.880500609176615</v>
      </c>
      <c r="Q687" s="102">
        <f t="shared" si="207"/>
        <v>2.8886093440366814E-2</v>
      </c>
      <c r="R687" s="106">
        <f>K687-U687</f>
        <v>0</v>
      </c>
      <c r="S687" s="106">
        <f>IF(K687-H686&lt;0,0,K687-H686)</f>
        <v>0</v>
      </c>
      <c r="T687" s="106">
        <f t="shared" si="195"/>
        <v>98.365381490613771</v>
      </c>
      <c r="U687" s="107">
        <f>IF(S687&gt;0,0,IF(U686+(F687-AL687/$C$23)*$C$22/($C$21+$C$22)&gt;$C$8,$C$8,IF(V687=$C$8,U686+(F687-AL687/$C$23)*$C$22/$C$21,U686+(F687-AL687/$C$23)*$C$22/($C$21+$C$22))))</f>
        <v>1400</v>
      </c>
      <c r="V687" s="107">
        <f>IF(S687=0,IF(V686+(F687-AL687/$C$23)*$C$22/($C$21+$C$22)&gt;$C$8,$C$8,V686+(F687-AL687/$C$23)*$C$22/($C$21+$C$22)),E687)</f>
        <v>1400</v>
      </c>
      <c r="W687" s="203">
        <f>IF(S687&gt;0,0,IF(W686+AL687/$C$23&gt;$F$23,$F$23,W686+AL687/$C$23))</f>
        <v>1.6346185093862227</v>
      </c>
      <c r="X687" s="105" t="str">
        <f>IF(R687=0,"-",IF(U687=0,FORECAST($C$8,Инклинометрия!$B$2:$B$152,Инклинометрия!$A$2:$A$152),FORECAST(R687,Инклинометрия!$B$2:$B$152,Инклинометрия!$A$2:$A$152)))</f>
        <v>-</v>
      </c>
      <c r="Y687" s="105" t="str">
        <f>IF(R687=0,"-",IF(U687=0,FORECAST($C$8-R687,Инклинометрия!$B$2:$B$152,Инклинометрия!$A$2:$A$152),0))</f>
        <v>-</v>
      </c>
      <c r="Z687" s="105" t="str">
        <f>IF(S687=0,"-",FORECAST($C$8,Инклинометрия!$B$2:$B$152,Инклинометрия!$A$2:$A$152))</f>
        <v>-</v>
      </c>
      <c r="AA687" s="105" t="str">
        <f>IF(S687=0,"-",FORECAST($C$8-S687,Инклинометрия!$B$2:$B$152,Инклинометрия!$A$2:$A$152))</f>
        <v>-</v>
      </c>
      <c r="AB687" s="105">
        <f>IF(T687=0,"-",FORECAST($C$6,Инклинометрия!$B$2:$B$152,Инклинометрия!$A$2:$A$152))</f>
        <v>1425</v>
      </c>
      <c r="AC687" s="105">
        <f>IF(R687=0,FORECAST($C$6-T687,Инклинометрия!$B$2:$B$152,Инклинометрия!$A$2:$A$152),FORECAST($C$8,Инклинометрия!$B$2:$B$152,Инклинометрия!$A$2:$A$152))</f>
        <v>1331.5528875839168</v>
      </c>
      <c r="AD687" s="107">
        <f>IF(U687=0,"-",FORECAST($C$8,Инклинометрия!$B$2:$B$152,Инклинометрия!$A$2:$A$152))</f>
        <v>1330</v>
      </c>
      <c r="AE687" s="107">
        <f>IF(U687=0,"-",FORECAST($C$8-U687,Инклинометрия!$B$2:$B$152,Инклинометрия!$A$2:$A$152))</f>
        <v>0</v>
      </c>
      <c r="AF687" s="107">
        <f>FORECAST($C$8-S687,Инклинометрия!$B$2:$B$152,Инклинометрия!$A$2:$A$152)</f>
        <v>1330</v>
      </c>
      <c r="AG687" s="107">
        <f>FORECAST($C$8-(S687+V687),Инклинометрия!$B$2:$B$152,Инклинометрия!$A$2:$A$152)</f>
        <v>0</v>
      </c>
      <c r="AH687" s="107">
        <f>IF(W687=0,"-",FORECAST($C$8+W687,Инклинометрия!$B$2:$B$152,Инклинометрия!$A$2:$A$152))</f>
        <v>1331.5528875839168</v>
      </c>
      <c r="AI687" s="107">
        <f>IF(W687=0,"-",FORECAST($C$8,Инклинометрия!$B$2:$B$152,Инклинометрия!$A$2:$A$152))</f>
        <v>1330</v>
      </c>
      <c r="AK687" s="122">
        <f>2*PI()*$C$5*(AT686-AT685)/(LN(AN686/$I$9)*$I$8/$I$7+LN($I$10/AN686)*$I$8/$I$7)</f>
        <v>0</v>
      </c>
      <c r="AL687" s="67">
        <f>AK687*(B687-B686)</f>
        <v>0</v>
      </c>
      <c r="AM687" s="23">
        <f t="shared" si="208"/>
        <v>4.3059540056097682E-2</v>
      </c>
      <c r="AN687" s="26">
        <f>AN686+AK687*(B687-B686)/(2*PI()*$C$5*AN686*$I$11)</f>
        <v>0.12986115207059001</v>
      </c>
      <c r="AO687" s="87">
        <f t="shared" si="202"/>
        <v>111242.59539450394</v>
      </c>
      <c r="AP687" s="87">
        <f>IF(R687+U687&lt;$C$8,0,32*$G$13/$C$12^2*($I$8*R687+$I$6*U687)+32*$G$14/($C$14^2-$C$13^2)*($I$8*S687+$I$6*V687))</f>
        <v>9917.5953945039291</v>
      </c>
      <c r="AQ687" s="66">
        <f>R687*$C$11*$C$9+U687*$C$11*$C$10</f>
        <v>14695380</v>
      </c>
      <c r="AR687" s="66">
        <f>S687*$C$11*$C$9+V687*$C$11*$C$10</f>
        <v>14695380</v>
      </c>
      <c r="AS687" s="87">
        <f>$C$11*(T687*$C$9+W687*$C$10)</f>
        <v>789129.61404581123</v>
      </c>
      <c r="AT687" s="45">
        <f t="shared" si="196"/>
        <v>15595752.209440315</v>
      </c>
      <c r="AU687" s="75"/>
    </row>
    <row r="688" spans="2:47" ht="15" thickBot="1" x14ac:dyDescent="0.35">
      <c r="B688" s="41">
        <f t="shared" si="203"/>
        <v>6570</v>
      </c>
      <c r="C688" s="8">
        <f t="shared" si="204"/>
        <v>65.7</v>
      </c>
      <c r="D688" s="73">
        <f t="shared" si="190"/>
        <v>87.873750000000001</v>
      </c>
      <c r="E688" s="29">
        <f t="shared" si="193"/>
        <v>4871.6928594199644</v>
      </c>
      <c r="F688" s="29">
        <f t="shared" si="197"/>
        <v>7.4150576246884157</v>
      </c>
      <c r="G688" s="29">
        <f t="shared" si="205"/>
        <v>9.9176395730207556</v>
      </c>
      <c r="H688" s="17">
        <f t="shared" si="206"/>
        <v>6515.8891994741725</v>
      </c>
      <c r="I688" s="29">
        <f t="shared" si="198"/>
        <v>2.2250485660981263</v>
      </c>
      <c r="J688" s="29">
        <f t="shared" si="199"/>
        <v>13.949340071224418</v>
      </c>
      <c r="K688" s="32">
        <f>IF((D687+L687+M687-AL687)/($C$21+$C$22)&gt;$C$8,$C$8,(D687+L687+M687-AL687)/($C$21+$C$22))</f>
        <v>1400</v>
      </c>
      <c r="L688" s="97">
        <f t="shared" si="191"/>
        <v>0</v>
      </c>
      <c r="M688" s="96">
        <f t="shared" si="192"/>
        <v>0</v>
      </c>
      <c r="N688" s="98">
        <f t="shared" si="200"/>
        <v>1.7382597742038917</v>
      </c>
      <c r="O688" s="100">
        <f t="shared" si="194"/>
        <v>4.2266987561397071</v>
      </c>
      <c r="P688" s="104">
        <f t="shared" si="201"/>
        <v>18.880500609176615</v>
      </c>
      <c r="Q688" s="102">
        <f t="shared" si="207"/>
        <v>2.8886093440366814E-2</v>
      </c>
      <c r="R688" s="106">
        <f>K688-U688</f>
        <v>0</v>
      </c>
      <c r="S688" s="106">
        <f>IF(K688-H687&lt;0,0,K688-H687)</f>
        <v>0</v>
      </c>
      <c r="T688" s="106">
        <f t="shared" si="195"/>
        <v>98.365381490613771</v>
      </c>
      <c r="U688" s="107">
        <f>IF(S688&gt;0,0,IF(U687+(F688-AL688/$C$23)*$C$22/($C$21+$C$22)&gt;$C$8,$C$8,IF(V688=$C$8,U687+(F688-AL688/$C$23)*$C$22/$C$21,U687+(F688-AL688/$C$23)*$C$22/($C$21+$C$22))))</f>
        <v>1400</v>
      </c>
      <c r="V688" s="107">
        <f>IF(S688=0,IF(V687+(F688-AL688/$C$23)*$C$22/($C$21+$C$22)&gt;$C$8,$C$8,V687+(F688-AL688/$C$23)*$C$22/($C$21+$C$22)),E688)</f>
        <v>1400</v>
      </c>
      <c r="W688" s="203">
        <f>IF(S688&gt;0,0,IF(W687+AL688/$C$23&gt;$F$23,$F$23,W687+AL688/$C$23))</f>
        <v>1.6346185093862227</v>
      </c>
      <c r="X688" s="105" t="str">
        <f>IF(R688=0,"-",IF(U688=0,FORECAST($C$8,Инклинометрия!$B$2:$B$152,Инклинометрия!$A$2:$A$152),FORECAST(R688,Инклинометрия!$B$2:$B$152,Инклинометрия!$A$2:$A$152)))</f>
        <v>-</v>
      </c>
      <c r="Y688" s="105" t="str">
        <f>IF(R688=0,"-",IF(U688=0,FORECAST($C$8-R688,Инклинометрия!$B$2:$B$152,Инклинометрия!$A$2:$A$152),0))</f>
        <v>-</v>
      </c>
      <c r="Z688" s="105" t="str">
        <f>IF(S688=0,"-",FORECAST($C$8,Инклинометрия!$B$2:$B$152,Инклинометрия!$A$2:$A$152))</f>
        <v>-</v>
      </c>
      <c r="AA688" s="105" t="str">
        <f>IF(S688=0,"-",FORECAST($C$8-S688,Инклинометрия!$B$2:$B$152,Инклинометрия!$A$2:$A$152))</f>
        <v>-</v>
      </c>
      <c r="AB688" s="105">
        <f>IF(T688=0,"-",FORECAST($C$6,Инклинометрия!$B$2:$B$152,Инклинометрия!$A$2:$A$152))</f>
        <v>1425</v>
      </c>
      <c r="AC688" s="105">
        <f>IF(R688=0,FORECAST($C$6-T688,Инклинометрия!$B$2:$B$152,Инклинометрия!$A$2:$A$152),FORECAST($C$8,Инклинометрия!$B$2:$B$152,Инклинометрия!$A$2:$A$152))</f>
        <v>1331.5528875839168</v>
      </c>
      <c r="AD688" s="107">
        <f>IF(U688=0,"-",FORECAST($C$8,Инклинометрия!$B$2:$B$152,Инклинометрия!$A$2:$A$152))</f>
        <v>1330</v>
      </c>
      <c r="AE688" s="107">
        <f>IF(U688=0,"-",FORECAST($C$8-U688,Инклинометрия!$B$2:$B$152,Инклинометрия!$A$2:$A$152))</f>
        <v>0</v>
      </c>
      <c r="AF688" s="107">
        <f>FORECAST($C$8-S688,Инклинометрия!$B$2:$B$152,Инклинометрия!$A$2:$A$152)</f>
        <v>1330</v>
      </c>
      <c r="AG688" s="107">
        <f>FORECAST($C$8-(S688+V688),Инклинометрия!$B$2:$B$152,Инклинометрия!$A$2:$A$152)</f>
        <v>0</v>
      </c>
      <c r="AH688" s="107">
        <f>IF(W688=0,"-",FORECAST($C$8+W688,Инклинометрия!$B$2:$B$152,Инклинометрия!$A$2:$A$152))</f>
        <v>1331.5528875839168</v>
      </c>
      <c r="AI688" s="107">
        <f>IF(W688=0,"-",FORECAST($C$8,Инклинометрия!$B$2:$B$152,Инклинометрия!$A$2:$A$152))</f>
        <v>1330</v>
      </c>
      <c r="AK688" s="122">
        <f>2*PI()*$C$5*(AT687-AT686)/(LN(AN687/$I$9)*$I$8/$I$7+LN($I$10/AN687)*$I$8/$I$7)</f>
        <v>0</v>
      </c>
      <c r="AL688" s="67">
        <f>AK688*(B688-B687)</f>
        <v>0</v>
      </c>
      <c r="AM688" s="23">
        <f t="shared" si="208"/>
        <v>4.3059540056097682E-2</v>
      </c>
      <c r="AN688" s="26">
        <f>AN687+AK688*(B688-B687)/(2*PI()*$C$5*AN687*$I$11)</f>
        <v>0.12986115207059001</v>
      </c>
      <c r="AO688" s="87">
        <f t="shared" si="202"/>
        <v>111242.59539450394</v>
      </c>
      <c r="AP688" s="87">
        <f>IF(R688+U688&lt;$C$8,0,32*$G$13/$C$12^2*($I$8*R688+$I$6*U688)+32*$G$14/($C$14^2-$C$13^2)*($I$8*S688+$I$6*V688))</f>
        <v>9917.5953945039291</v>
      </c>
      <c r="AQ688" s="66">
        <f>R688*$C$11*$C$9+U688*$C$11*$C$10</f>
        <v>14695380</v>
      </c>
      <c r="AR688" s="66">
        <f>S688*$C$11*$C$9+V688*$C$11*$C$10</f>
        <v>14695380</v>
      </c>
      <c r="AS688" s="87">
        <f>$C$11*(T688*$C$9+W688*$C$10)</f>
        <v>789129.61404581123</v>
      </c>
      <c r="AT688" s="45">
        <f t="shared" si="196"/>
        <v>15595752.209440315</v>
      </c>
      <c r="AU688" s="75"/>
    </row>
    <row r="689" spans="2:47" ht="15" thickBot="1" x14ac:dyDescent="0.35">
      <c r="B689" s="41">
        <f t="shared" si="203"/>
        <v>6580</v>
      </c>
      <c r="C689" s="8">
        <f t="shared" si="204"/>
        <v>65.8</v>
      </c>
      <c r="D689" s="73">
        <f t="shared" si="190"/>
        <v>88.007499999999993</v>
      </c>
      <c r="E689" s="29">
        <f t="shared" si="193"/>
        <v>4879.1079170446519</v>
      </c>
      <c r="F689" s="29">
        <f t="shared" si="197"/>
        <v>7.4150576246875062</v>
      </c>
      <c r="G689" s="29">
        <f t="shared" si="205"/>
        <v>9.9176395730195388</v>
      </c>
      <c r="H689" s="17">
        <f t="shared" si="206"/>
        <v>6525.8068390471917</v>
      </c>
      <c r="I689" s="29">
        <f t="shared" si="198"/>
        <v>2.2250485660981263</v>
      </c>
      <c r="J689" s="29">
        <f t="shared" si="199"/>
        <v>13.949340071223562</v>
      </c>
      <c r="K689" s="32">
        <f>IF((D688+L688+M688-AL688)/($C$21+$C$22)&gt;$C$8,$C$8,(D688+L688+M688-AL688)/($C$21+$C$22))</f>
        <v>1400</v>
      </c>
      <c r="L689" s="97">
        <f t="shared" si="191"/>
        <v>0</v>
      </c>
      <c r="M689" s="96">
        <f t="shared" si="192"/>
        <v>0</v>
      </c>
      <c r="N689" s="98">
        <f t="shared" si="200"/>
        <v>1.7382597742038917</v>
      </c>
      <c r="O689" s="100">
        <f t="shared" si="194"/>
        <v>4.2266987561397071</v>
      </c>
      <c r="P689" s="104">
        <f t="shared" si="201"/>
        <v>18.880500609176615</v>
      </c>
      <c r="Q689" s="102">
        <f t="shared" si="207"/>
        <v>2.8886093440366814E-2</v>
      </c>
      <c r="R689" s="106">
        <f>K689-U689</f>
        <v>0</v>
      </c>
      <c r="S689" s="106">
        <f>IF(K689-H688&lt;0,0,K689-H688)</f>
        <v>0</v>
      </c>
      <c r="T689" s="106">
        <f t="shared" si="195"/>
        <v>98.365381490613771</v>
      </c>
      <c r="U689" s="107">
        <f>IF(S689&gt;0,0,IF(U688+(F689-AL689/$C$23)*$C$22/($C$21+$C$22)&gt;$C$8,$C$8,IF(V689=$C$8,U688+(F689-AL689/$C$23)*$C$22/$C$21,U688+(F689-AL689/$C$23)*$C$22/($C$21+$C$22))))</f>
        <v>1400</v>
      </c>
      <c r="V689" s="107">
        <f>IF(S689=0,IF(V688+(F689-AL689/$C$23)*$C$22/($C$21+$C$22)&gt;$C$8,$C$8,V688+(F689-AL689/$C$23)*$C$22/($C$21+$C$22)),E689)</f>
        <v>1400</v>
      </c>
      <c r="W689" s="203">
        <f>IF(S689&gt;0,0,IF(W688+AL689/$C$23&gt;$F$23,$F$23,W688+AL689/$C$23))</f>
        <v>1.6346185093862227</v>
      </c>
      <c r="X689" s="105" t="str">
        <f>IF(R689=0,"-",IF(U689=0,FORECAST($C$8,Инклинометрия!$B$2:$B$152,Инклинометрия!$A$2:$A$152),FORECAST(R689,Инклинометрия!$B$2:$B$152,Инклинометрия!$A$2:$A$152)))</f>
        <v>-</v>
      </c>
      <c r="Y689" s="105" t="str">
        <f>IF(R689=0,"-",IF(U689=0,FORECAST($C$8-R689,Инклинометрия!$B$2:$B$152,Инклинометрия!$A$2:$A$152),0))</f>
        <v>-</v>
      </c>
      <c r="Z689" s="105" t="str">
        <f>IF(S689=0,"-",FORECAST($C$8,Инклинометрия!$B$2:$B$152,Инклинометрия!$A$2:$A$152))</f>
        <v>-</v>
      </c>
      <c r="AA689" s="105" t="str">
        <f>IF(S689=0,"-",FORECAST($C$8-S689,Инклинометрия!$B$2:$B$152,Инклинометрия!$A$2:$A$152))</f>
        <v>-</v>
      </c>
      <c r="AB689" s="105">
        <f>IF(T689=0,"-",FORECAST($C$6,Инклинометрия!$B$2:$B$152,Инклинометрия!$A$2:$A$152))</f>
        <v>1425</v>
      </c>
      <c r="AC689" s="105">
        <f>IF(R689=0,FORECAST($C$6-T689,Инклинометрия!$B$2:$B$152,Инклинометрия!$A$2:$A$152),FORECAST($C$8,Инклинометрия!$B$2:$B$152,Инклинометрия!$A$2:$A$152))</f>
        <v>1331.5528875839168</v>
      </c>
      <c r="AD689" s="107">
        <f>IF(U689=0,"-",FORECAST($C$8,Инклинометрия!$B$2:$B$152,Инклинометрия!$A$2:$A$152))</f>
        <v>1330</v>
      </c>
      <c r="AE689" s="107">
        <f>IF(U689=0,"-",FORECAST($C$8-U689,Инклинометрия!$B$2:$B$152,Инклинометрия!$A$2:$A$152))</f>
        <v>0</v>
      </c>
      <c r="AF689" s="107">
        <f>FORECAST($C$8-S689,Инклинометрия!$B$2:$B$152,Инклинометрия!$A$2:$A$152)</f>
        <v>1330</v>
      </c>
      <c r="AG689" s="107">
        <f>FORECAST($C$8-(S689+V689),Инклинометрия!$B$2:$B$152,Инклинометрия!$A$2:$A$152)</f>
        <v>0</v>
      </c>
      <c r="AH689" s="107">
        <f>IF(W689=0,"-",FORECAST($C$8+W689,Инклинометрия!$B$2:$B$152,Инклинометрия!$A$2:$A$152))</f>
        <v>1331.5528875839168</v>
      </c>
      <c r="AI689" s="107">
        <f>IF(W689=0,"-",FORECAST($C$8,Инклинометрия!$B$2:$B$152,Инклинометрия!$A$2:$A$152))</f>
        <v>1330</v>
      </c>
      <c r="AK689" s="122">
        <f>2*PI()*$C$5*(AT688-AT687)/(LN(AN688/$I$9)*$I$8/$I$7+LN($I$10/AN688)*$I$8/$I$7)</f>
        <v>0</v>
      </c>
      <c r="AL689" s="67">
        <f>AK689*(B689-B688)</f>
        <v>0</v>
      </c>
      <c r="AM689" s="23">
        <f t="shared" si="208"/>
        <v>4.3059540056097682E-2</v>
      </c>
      <c r="AN689" s="26">
        <f>AN688+AK689*(B689-B688)/(2*PI()*$C$5*AN688*$I$11)</f>
        <v>0.12986115207059001</v>
      </c>
      <c r="AO689" s="87">
        <f t="shared" si="202"/>
        <v>111242.59539450394</v>
      </c>
      <c r="AP689" s="87">
        <f>IF(R689+U689&lt;$C$8,0,32*$G$13/$C$12^2*($I$8*R689+$I$6*U689)+32*$G$14/($C$14^2-$C$13^2)*($I$8*S689+$I$6*V689))</f>
        <v>9917.5953945039291</v>
      </c>
      <c r="AQ689" s="66">
        <f>R689*$C$11*$C$9+U689*$C$11*$C$10</f>
        <v>14695380</v>
      </c>
      <c r="AR689" s="66">
        <f>S689*$C$11*$C$9+V689*$C$11*$C$10</f>
        <v>14695380</v>
      </c>
      <c r="AS689" s="87">
        <f>$C$11*(T689*$C$9+W689*$C$10)</f>
        <v>789129.61404581123</v>
      </c>
      <c r="AT689" s="45">
        <f t="shared" si="196"/>
        <v>15595752.209440315</v>
      </c>
      <c r="AU689" s="75"/>
    </row>
    <row r="690" spans="2:47" ht="15" thickBot="1" x14ac:dyDescent="0.35">
      <c r="B690" s="41">
        <f t="shared" si="203"/>
        <v>6590</v>
      </c>
      <c r="C690" s="8">
        <f t="shared" si="204"/>
        <v>65.900000000000006</v>
      </c>
      <c r="D690" s="73">
        <f t="shared" si="190"/>
        <v>88.141249999999999</v>
      </c>
      <c r="E690" s="29">
        <f t="shared" si="193"/>
        <v>4886.5229746693403</v>
      </c>
      <c r="F690" s="29">
        <f t="shared" si="197"/>
        <v>7.4150576246884157</v>
      </c>
      <c r="G690" s="29">
        <f t="shared" si="205"/>
        <v>9.9176395730207556</v>
      </c>
      <c r="H690" s="17">
        <f t="shared" si="206"/>
        <v>6535.7244786202127</v>
      </c>
      <c r="I690" s="29">
        <f t="shared" si="198"/>
        <v>2.2250485660981263</v>
      </c>
      <c r="J690" s="29">
        <f t="shared" si="199"/>
        <v>13.949340071224418</v>
      </c>
      <c r="K690" s="32">
        <f>IF((D689+L689+M689-AL689)/($C$21+$C$22)&gt;$C$8,$C$8,(D689+L689+M689-AL689)/($C$21+$C$22))</f>
        <v>1400</v>
      </c>
      <c r="L690" s="97">
        <f t="shared" si="191"/>
        <v>0</v>
      </c>
      <c r="M690" s="96">
        <f t="shared" si="192"/>
        <v>0</v>
      </c>
      <c r="N690" s="98">
        <f t="shared" si="200"/>
        <v>1.7382597742038917</v>
      </c>
      <c r="O690" s="100">
        <f t="shared" si="194"/>
        <v>4.2266987561397071</v>
      </c>
      <c r="P690" s="104">
        <f t="shared" si="201"/>
        <v>18.880500609176615</v>
      </c>
      <c r="Q690" s="102">
        <f t="shared" si="207"/>
        <v>2.8886093440366814E-2</v>
      </c>
      <c r="R690" s="106">
        <f>K690-U690</f>
        <v>0</v>
      </c>
      <c r="S690" s="106">
        <f>IF(K690-H689&lt;0,0,K690-H689)</f>
        <v>0</v>
      </c>
      <c r="T690" s="106">
        <f t="shared" si="195"/>
        <v>98.365381490613771</v>
      </c>
      <c r="U690" s="107">
        <f>IF(S690&gt;0,0,IF(U689+(F690-AL690/$C$23)*$C$22/($C$21+$C$22)&gt;$C$8,$C$8,IF(V690=$C$8,U689+(F690-AL690/$C$23)*$C$22/$C$21,U689+(F690-AL690/$C$23)*$C$22/($C$21+$C$22))))</f>
        <v>1400</v>
      </c>
      <c r="V690" s="107">
        <f>IF(S690=0,IF(V689+(F690-AL690/$C$23)*$C$22/($C$21+$C$22)&gt;$C$8,$C$8,V689+(F690-AL690/$C$23)*$C$22/($C$21+$C$22)),E690)</f>
        <v>1400</v>
      </c>
      <c r="W690" s="203">
        <f>IF(S690&gt;0,0,IF(W689+AL690/$C$23&gt;$F$23,$F$23,W689+AL690/$C$23))</f>
        <v>1.6346185093862227</v>
      </c>
      <c r="X690" s="105" t="str">
        <f>IF(R690=0,"-",IF(U690=0,FORECAST($C$8,Инклинометрия!$B$2:$B$152,Инклинометрия!$A$2:$A$152),FORECAST(R690,Инклинометрия!$B$2:$B$152,Инклинометрия!$A$2:$A$152)))</f>
        <v>-</v>
      </c>
      <c r="Y690" s="105" t="str">
        <f>IF(R690=0,"-",IF(U690=0,FORECAST($C$8-R690,Инклинометрия!$B$2:$B$152,Инклинометрия!$A$2:$A$152),0))</f>
        <v>-</v>
      </c>
      <c r="Z690" s="105" t="str">
        <f>IF(S690=0,"-",FORECAST($C$8,Инклинометрия!$B$2:$B$152,Инклинометрия!$A$2:$A$152))</f>
        <v>-</v>
      </c>
      <c r="AA690" s="105" t="str">
        <f>IF(S690=0,"-",FORECAST($C$8-S690,Инклинометрия!$B$2:$B$152,Инклинометрия!$A$2:$A$152))</f>
        <v>-</v>
      </c>
      <c r="AB690" s="105">
        <f>IF(T690=0,"-",FORECAST($C$6,Инклинометрия!$B$2:$B$152,Инклинометрия!$A$2:$A$152))</f>
        <v>1425</v>
      </c>
      <c r="AC690" s="105">
        <f>IF(R690=0,FORECAST($C$6-T690,Инклинометрия!$B$2:$B$152,Инклинометрия!$A$2:$A$152),FORECAST($C$8,Инклинометрия!$B$2:$B$152,Инклинометрия!$A$2:$A$152))</f>
        <v>1331.5528875839168</v>
      </c>
      <c r="AD690" s="107">
        <f>IF(U690=0,"-",FORECAST($C$8,Инклинометрия!$B$2:$B$152,Инклинометрия!$A$2:$A$152))</f>
        <v>1330</v>
      </c>
      <c r="AE690" s="107">
        <f>IF(U690=0,"-",FORECAST($C$8-U690,Инклинометрия!$B$2:$B$152,Инклинометрия!$A$2:$A$152))</f>
        <v>0</v>
      </c>
      <c r="AF690" s="107">
        <f>FORECAST($C$8-S690,Инклинометрия!$B$2:$B$152,Инклинометрия!$A$2:$A$152)</f>
        <v>1330</v>
      </c>
      <c r="AG690" s="107">
        <f>FORECAST($C$8-(S690+V690),Инклинометрия!$B$2:$B$152,Инклинометрия!$A$2:$A$152)</f>
        <v>0</v>
      </c>
      <c r="AH690" s="107">
        <f>IF(W690=0,"-",FORECAST($C$8+W690,Инклинометрия!$B$2:$B$152,Инклинометрия!$A$2:$A$152))</f>
        <v>1331.5528875839168</v>
      </c>
      <c r="AI690" s="107">
        <f>IF(W690=0,"-",FORECAST($C$8,Инклинометрия!$B$2:$B$152,Инклинометрия!$A$2:$A$152))</f>
        <v>1330</v>
      </c>
      <c r="AK690" s="122">
        <f>2*PI()*$C$5*(AT689-AT688)/(LN(AN689/$I$9)*$I$8/$I$7+LN($I$10/AN689)*$I$8/$I$7)</f>
        <v>0</v>
      </c>
      <c r="AL690" s="67">
        <f>AK690*(B690-B689)</f>
        <v>0</v>
      </c>
      <c r="AM690" s="23">
        <f t="shared" si="208"/>
        <v>4.3059540056097682E-2</v>
      </c>
      <c r="AN690" s="26">
        <f>AN689+AK690*(B690-B689)/(2*PI()*$C$5*AN689*$I$11)</f>
        <v>0.12986115207059001</v>
      </c>
      <c r="AO690" s="87">
        <f t="shared" si="202"/>
        <v>111242.59539450394</v>
      </c>
      <c r="AP690" s="87">
        <f>IF(R690+U690&lt;$C$8,0,32*$G$13/$C$12^2*($I$8*R690+$I$6*U690)+32*$G$14/($C$14^2-$C$13^2)*($I$8*S690+$I$6*V690))</f>
        <v>9917.5953945039291</v>
      </c>
      <c r="AQ690" s="66">
        <f>R690*$C$11*$C$9+U690*$C$11*$C$10</f>
        <v>14695380</v>
      </c>
      <c r="AR690" s="66">
        <f>S690*$C$11*$C$9+V690*$C$11*$C$10</f>
        <v>14695380</v>
      </c>
      <c r="AS690" s="87">
        <f>$C$11*(T690*$C$9+W690*$C$10)</f>
        <v>789129.61404581123</v>
      </c>
      <c r="AT690" s="45">
        <f t="shared" si="196"/>
        <v>15595752.209440315</v>
      </c>
      <c r="AU690" s="75"/>
    </row>
    <row r="691" spans="2:47" ht="15" thickBot="1" x14ac:dyDescent="0.35">
      <c r="B691" s="41">
        <f t="shared" si="203"/>
        <v>6600</v>
      </c>
      <c r="C691" s="8">
        <f t="shared" si="204"/>
        <v>66</v>
      </c>
      <c r="D691" s="73">
        <f t="shared" si="190"/>
        <v>88.275000000000006</v>
      </c>
      <c r="E691" s="29">
        <f t="shared" si="193"/>
        <v>4893.9380322940278</v>
      </c>
      <c r="F691" s="29">
        <f t="shared" si="197"/>
        <v>7.4150576246875062</v>
      </c>
      <c r="G691" s="29">
        <f t="shared" si="205"/>
        <v>9.9176395730195388</v>
      </c>
      <c r="H691" s="17">
        <f t="shared" si="206"/>
        <v>6545.6421181932319</v>
      </c>
      <c r="I691" s="29">
        <f t="shared" si="198"/>
        <v>2.2250485660981263</v>
      </c>
      <c r="J691" s="29">
        <f t="shared" si="199"/>
        <v>13.949340071223562</v>
      </c>
      <c r="K691" s="32">
        <f>IF((D690+L690+M690-AL690)/($C$21+$C$22)&gt;$C$8,$C$8,(D690+L690+M690-AL690)/($C$21+$C$22))</f>
        <v>1400</v>
      </c>
      <c r="L691" s="97">
        <f t="shared" si="191"/>
        <v>0</v>
      </c>
      <c r="M691" s="96">
        <f t="shared" si="192"/>
        <v>0</v>
      </c>
      <c r="N691" s="98">
        <f t="shared" si="200"/>
        <v>1.7382597742038917</v>
      </c>
      <c r="O691" s="100">
        <f t="shared" si="194"/>
        <v>4.2266987561397071</v>
      </c>
      <c r="P691" s="104">
        <f t="shared" si="201"/>
        <v>18.880500609176615</v>
      </c>
      <c r="Q691" s="102">
        <f t="shared" si="207"/>
        <v>2.8886093440366814E-2</v>
      </c>
      <c r="R691" s="106">
        <f>K691-U691</f>
        <v>0</v>
      </c>
      <c r="S691" s="106">
        <f>IF(K691-H690&lt;0,0,K691-H690)</f>
        <v>0</v>
      </c>
      <c r="T691" s="106">
        <f t="shared" si="195"/>
        <v>98.365381490613771</v>
      </c>
      <c r="U691" s="107">
        <f>IF(S691&gt;0,0,IF(U690+(F691-AL691/$C$23)*$C$22/($C$21+$C$22)&gt;$C$8,$C$8,IF(V691=$C$8,U690+(F691-AL691/$C$23)*$C$22/$C$21,U690+(F691-AL691/$C$23)*$C$22/($C$21+$C$22))))</f>
        <v>1400</v>
      </c>
      <c r="V691" s="107">
        <f>IF(S691=0,IF(V690+(F691-AL691/$C$23)*$C$22/($C$21+$C$22)&gt;$C$8,$C$8,V690+(F691-AL691/$C$23)*$C$22/($C$21+$C$22)),E691)</f>
        <v>1400</v>
      </c>
      <c r="W691" s="203">
        <f>IF(S691&gt;0,0,IF(W690+AL691/$C$23&gt;$F$23,$F$23,W690+AL691/$C$23))</f>
        <v>1.6346185093862227</v>
      </c>
      <c r="X691" s="105" t="str">
        <f>IF(R691=0,"-",IF(U691=0,FORECAST($C$8,Инклинометрия!$B$2:$B$152,Инклинометрия!$A$2:$A$152),FORECAST(R691,Инклинометрия!$B$2:$B$152,Инклинометрия!$A$2:$A$152)))</f>
        <v>-</v>
      </c>
      <c r="Y691" s="105" t="str">
        <f>IF(R691=0,"-",IF(U691=0,FORECAST($C$8-R691,Инклинометрия!$B$2:$B$152,Инклинометрия!$A$2:$A$152),0))</f>
        <v>-</v>
      </c>
      <c r="Z691" s="105" t="str">
        <f>IF(S691=0,"-",FORECAST($C$8,Инклинометрия!$B$2:$B$152,Инклинометрия!$A$2:$A$152))</f>
        <v>-</v>
      </c>
      <c r="AA691" s="105" t="str">
        <f>IF(S691=0,"-",FORECAST($C$8-S691,Инклинометрия!$B$2:$B$152,Инклинометрия!$A$2:$A$152))</f>
        <v>-</v>
      </c>
      <c r="AB691" s="105">
        <f>IF(T691=0,"-",FORECAST($C$6,Инклинометрия!$B$2:$B$152,Инклинометрия!$A$2:$A$152))</f>
        <v>1425</v>
      </c>
      <c r="AC691" s="105">
        <f>IF(R691=0,FORECAST($C$6-T691,Инклинометрия!$B$2:$B$152,Инклинометрия!$A$2:$A$152),FORECAST($C$8,Инклинометрия!$B$2:$B$152,Инклинометрия!$A$2:$A$152))</f>
        <v>1331.5528875839168</v>
      </c>
      <c r="AD691" s="107">
        <f>IF(U691=0,"-",FORECAST($C$8,Инклинометрия!$B$2:$B$152,Инклинометрия!$A$2:$A$152))</f>
        <v>1330</v>
      </c>
      <c r="AE691" s="107">
        <f>IF(U691=0,"-",FORECAST($C$8-U691,Инклинометрия!$B$2:$B$152,Инклинометрия!$A$2:$A$152))</f>
        <v>0</v>
      </c>
      <c r="AF691" s="107">
        <f>FORECAST($C$8-S691,Инклинометрия!$B$2:$B$152,Инклинометрия!$A$2:$A$152)</f>
        <v>1330</v>
      </c>
      <c r="AG691" s="107">
        <f>FORECAST($C$8-(S691+V691),Инклинометрия!$B$2:$B$152,Инклинометрия!$A$2:$A$152)</f>
        <v>0</v>
      </c>
      <c r="AH691" s="107">
        <f>IF(W691=0,"-",FORECAST($C$8+W691,Инклинометрия!$B$2:$B$152,Инклинометрия!$A$2:$A$152))</f>
        <v>1331.5528875839168</v>
      </c>
      <c r="AI691" s="107">
        <f>IF(W691=0,"-",FORECAST($C$8,Инклинометрия!$B$2:$B$152,Инклинометрия!$A$2:$A$152))</f>
        <v>1330</v>
      </c>
      <c r="AK691" s="122">
        <f>2*PI()*$C$5*(AT690-AT689)/(LN(AN690/$I$9)*$I$8/$I$7+LN($I$10/AN690)*$I$8/$I$7)</f>
        <v>0</v>
      </c>
      <c r="AL691" s="67">
        <f>AK691*(B691-B690)</f>
        <v>0</v>
      </c>
      <c r="AM691" s="23">
        <f t="shared" si="208"/>
        <v>4.3059540056097682E-2</v>
      </c>
      <c r="AN691" s="26">
        <f>AN690+AK691*(B691-B690)/(2*PI()*$C$5*AN690*$I$11)</f>
        <v>0.12986115207059001</v>
      </c>
      <c r="AO691" s="87">
        <f t="shared" si="202"/>
        <v>111242.59539450394</v>
      </c>
      <c r="AP691" s="87">
        <f>IF(R691+U691&lt;$C$8,0,32*$G$13/$C$12^2*($I$8*R691+$I$6*U691)+32*$G$14/($C$14^2-$C$13^2)*($I$8*S691+$I$6*V691))</f>
        <v>9917.5953945039291</v>
      </c>
      <c r="AQ691" s="66">
        <f>R691*$C$11*$C$9+U691*$C$11*$C$10</f>
        <v>14695380</v>
      </c>
      <c r="AR691" s="66">
        <f>S691*$C$11*$C$9+V691*$C$11*$C$10</f>
        <v>14695380</v>
      </c>
      <c r="AS691" s="87">
        <f>$C$11*(T691*$C$9+W691*$C$10)</f>
        <v>789129.61404581123</v>
      </c>
      <c r="AT691" s="45">
        <f t="shared" si="196"/>
        <v>15595752.209440315</v>
      </c>
      <c r="AU691" s="75"/>
    </row>
    <row r="692" spans="2:47" ht="15" thickBot="1" x14ac:dyDescent="0.35">
      <c r="B692" s="41">
        <f t="shared" si="203"/>
        <v>6610</v>
      </c>
      <c r="C692" s="8">
        <f t="shared" si="204"/>
        <v>66.099999999999994</v>
      </c>
      <c r="D692" s="73">
        <f t="shared" si="190"/>
        <v>88.408749999999998</v>
      </c>
      <c r="E692" s="29">
        <f t="shared" si="193"/>
        <v>4901.3530899187153</v>
      </c>
      <c r="F692" s="29">
        <f t="shared" si="197"/>
        <v>7.4150576246875062</v>
      </c>
      <c r="G692" s="29">
        <f t="shared" si="205"/>
        <v>9.9176395730195388</v>
      </c>
      <c r="H692" s="17">
        <f t="shared" si="206"/>
        <v>6555.5597577662511</v>
      </c>
      <c r="I692" s="29">
        <f t="shared" si="198"/>
        <v>2.2250485660981263</v>
      </c>
      <c r="J692" s="29">
        <f t="shared" si="199"/>
        <v>13.949340071223562</v>
      </c>
      <c r="K692" s="32">
        <f>IF((D691+L691+M691-AL691)/($C$21+$C$22)&gt;$C$8,$C$8,(D691+L691+M691-AL691)/($C$21+$C$22))</f>
        <v>1400</v>
      </c>
      <c r="L692" s="97">
        <f t="shared" si="191"/>
        <v>0</v>
      </c>
      <c r="M692" s="96">
        <f t="shared" si="192"/>
        <v>0</v>
      </c>
      <c r="N692" s="98">
        <f t="shared" si="200"/>
        <v>1.7382597742038917</v>
      </c>
      <c r="O692" s="100">
        <f t="shared" si="194"/>
        <v>4.2266987561397071</v>
      </c>
      <c r="P692" s="104">
        <f t="shared" si="201"/>
        <v>18.880500609176615</v>
      </c>
      <c r="Q692" s="102">
        <f t="shared" si="207"/>
        <v>2.8886093440366814E-2</v>
      </c>
      <c r="R692" s="106">
        <f>K692-U692</f>
        <v>0</v>
      </c>
      <c r="S692" s="106">
        <f>IF(K692-H691&lt;0,0,K692-H691)</f>
        <v>0</v>
      </c>
      <c r="T692" s="106">
        <f t="shared" si="195"/>
        <v>98.365381490613771</v>
      </c>
      <c r="U692" s="107">
        <f>IF(S692&gt;0,0,IF(U691+(F692-AL692/$C$23)*$C$22/($C$21+$C$22)&gt;$C$8,$C$8,IF(V692=$C$8,U691+(F692-AL692/$C$23)*$C$22/$C$21,U691+(F692-AL692/$C$23)*$C$22/($C$21+$C$22))))</f>
        <v>1400</v>
      </c>
      <c r="V692" s="107">
        <f>IF(S692=0,IF(V691+(F692-AL692/$C$23)*$C$22/($C$21+$C$22)&gt;$C$8,$C$8,V691+(F692-AL692/$C$23)*$C$22/($C$21+$C$22)),E692)</f>
        <v>1400</v>
      </c>
      <c r="W692" s="203">
        <f>IF(S692&gt;0,0,IF(W691+AL692/$C$23&gt;$F$23,$F$23,W691+AL692/$C$23))</f>
        <v>1.6346185093862227</v>
      </c>
      <c r="X692" s="105" t="str">
        <f>IF(R692=0,"-",IF(U692=0,FORECAST($C$8,Инклинометрия!$B$2:$B$152,Инклинометрия!$A$2:$A$152),FORECAST(R692,Инклинометрия!$B$2:$B$152,Инклинометрия!$A$2:$A$152)))</f>
        <v>-</v>
      </c>
      <c r="Y692" s="105" t="str">
        <f>IF(R692=0,"-",IF(U692=0,FORECAST($C$8-R692,Инклинометрия!$B$2:$B$152,Инклинометрия!$A$2:$A$152),0))</f>
        <v>-</v>
      </c>
      <c r="Z692" s="105" t="str">
        <f>IF(S692=0,"-",FORECAST($C$8,Инклинометрия!$B$2:$B$152,Инклинометрия!$A$2:$A$152))</f>
        <v>-</v>
      </c>
      <c r="AA692" s="105" t="str">
        <f>IF(S692=0,"-",FORECAST($C$8-S692,Инклинометрия!$B$2:$B$152,Инклинометрия!$A$2:$A$152))</f>
        <v>-</v>
      </c>
      <c r="AB692" s="105">
        <f>IF(T692=0,"-",FORECAST($C$6,Инклинометрия!$B$2:$B$152,Инклинометрия!$A$2:$A$152))</f>
        <v>1425</v>
      </c>
      <c r="AC692" s="105">
        <f>IF(R692=0,FORECAST($C$6-T692,Инклинометрия!$B$2:$B$152,Инклинометрия!$A$2:$A$152),FORECAST($C$8,Инклинометрия!$B$2:$B$152,Инклинометрия!$A$2:$A$152))</f>
        <v>1331.5528875839168</v>
      </c>
      <c r="AD692" s="107">
        <f>IF(U692=0,"-",FORECAST($C$8,Инклинометрия!$B$2:$B$152,Инклинометрия!$A$2:$A$152))</f>
        <v>1330</v>
      </c>
      <c r="AE692" s="107">
        <f>IF(U692=0,"-",FORECAST($C$8-U692,Инклинометрия!$B$2:$B$152,Инклинометрия!$A$2:$A$152))</f>
        <v>0</v>
      </c>
      <c r="AF692" s="107">
        <f>FORECAST($C$8-S692,Инклинометрия!$B$2:$B$152,Инклинометрия!$A$2:$A$152)</f>
        <v>1330</v>
      </c>
      <c r="AG692" s="107">
        <f>FORECAST($C$8-(S692+V692),Инклинометрия!$B$2:$B$152,Инклинометрия!$A$2:$A$152)</f>
        <v>0</v>
      </c>
      <c r="AH692" s="107">
        <f>IF(W692=0,"-",FORECAST($C$8+W692,Инклинометрия!$B$2:$B$152,Инклинометрия!$A$2:$A$152))</f>
        <v>1331.5528875839168</v>
      </c>
      <c r="AI692" s="107">
        <f>IF(W692=0,"-",FORECAST($C$8,Инклинометрия!$B$2:$B$152,Инклинометрия!$A$2:$A$152))</f>
        <v>1330</v>
      </c>
      <c r="AK692" s="122">
        <f>2*PI()*$C$5*(AT691-AT690)/(LN(AN691/$I$9)*$I$8/$I$7+LN($I$10/AN691)*$I$8/$I$7)</f>
        <v>0</v>
      </c>
      <c r="AL692" s="67">
        <f>AK692*(B692-B691)</f>
        <v>0</v>
      </c>
      <c r="AM692" s="23">
        <f t="shared" si="208"/>
        <v>4.3059540056097682E-2</v>
      </c>
      <c r="AN692" s="26">
        <f>AN691+AK692*(B692-B691)/(2*PI()*$C$5*AN691*$I$11)</f>
        <v>0.12986115207059001</v>
      </c>
      <c r="AO692" s="87">
        <f t="shared" si="202"/>
        <v>111242.59539450394</v>
      </c>
      <c r="AP692" s="87">
        <f>IF(R692+U692&lt;$C$8,0,32*$G$13/$C$12^2*($I$8*R692+$I$6*U692)+32*$G$14/($C$14^2-$C$13^2)*($I$8*S692+$I$6*V692))</f>
        <v>9917.5953945039291</v>
      </c>
      <c r="AQ692" s="66">
        <f>R692*$C$11*$C$9+U692*$C$11*$C$10</f>
        <v>14695380</v>
      </c>
      <c r="AR692" s="66">
        <f>S692*$C$11*$C$9+V692*$C$11*$C$10</f>
        <v>14695380</v>
      </c>
      <c r="AS692" s="87">
        <f>$C$11*(T692*$C$9+W692*$C$10)</f>
        <v>789129.61404581123</v>
      </c>
      <c r="AT692" s="45">
        <f t="shared" si="196"/>
        <v>15595752.209440315</v>
      </c>
      <c r="AU692" s="75"/>
    </row>
    <row r="693" spans="2:47" ht="15" thickBot="1" x14ac:dyDescent="0.35">
      <c r="B693" s="41">
        <f t="shared" si="203"/>
        <v>6620</v>
      </c>
      <c r="C693" s="8">
        <f t="shared" si="204"/>
        <v>66.2</v>
      </c>
      <c r="D693" s="73">
        <f t="shared" si="190"/>
        <v>88.542500000000004</v>
      </c>
      <c r="E693" s="29">
        <f t="shared" si="193"/>
        <v>4908.7681475434038</v>
      </c>
      <c r="F693" s="29">
        <f t="shared" si="197"/>
        <v>7.4150576246884157</v>
      </c>
      <c r="G693" s="29">
        <f t="shared" si="205"/>
        <v>9.9176395730207556</v>
      </c>
      <c r="H693" s="17">
        <f t="shared" si="206"/>
        <v>6565.4773973392721</v>
      </c>
      <c r="I693" s="29">
        <f t="shared" si="198"/>
        <v>2.2250485660981263</v>
      </c>
      <c r="J693" s="29">
        <f t="shared" si="199"/>
        <v>13.949340071224418</v>
      </c>
      <c r="K693" s="32">
        <f>IF((D692+L692+M692-AL692)/($C$21+$C$22)&gt;$C$8,$C$8,(D692+L692+M692-AL692)/($C$21+$C$22))</f>
        <v>1400</v>
      </c>
      <c r="L693" s="97">
        <f t="shared" si="191"/>
        <v>0</v>
      </c>
      <c r="M693" s="96">
        <f t="shared" si="192"/>
        <v>0</v>
      </c>
      <c r="N693" s="98">
        <f t="shared" si="200"/>
        <v>1.7382597742038917</v>
      </c>
      <c r="O693" s="100">
        <f t="shared" si="194"/>
        <v>4.2266987561397071</v>
      </c>
      <c r="P693" s="104">
        <f t="shared" si="201"/>
        <v>18.880500609176615</v>
      </c>
      <c r="Q693" s="102">
        <f t="shared" si="207"/>
        <v>2.8886093440366814E-2</v>
      </c>
      <c r="R693" s="106">
        <f>K693-U693</f>
        <v>0</v>
      </c>
      <c r="S693" s="106">
        <f>IF(K693-H692&lt;0,0,K693-H692)</f>
        <v>0</v>
      </c>
      <c r="T693" s="106">
        <f t="shared" si="195"/>
        <v>98.365381490613771</v>
      </c>
      <c r="U693" s="107">
        <f>IF(S693&gt;0,0,IF(U692+(F693-AL693/$C$23)*$C$22/($C$21+$C$22)&gt;$C$8,$C$8,IF(V693=$C$8,U692+(F693-AL693/$C$23)*$C$22/$C$21,U692+(F693-AL693/$C$23)*$C$22/($C$21+$C$22))))</f>
        <v>1400</v>
      </c>
      <c r="V693" s="107">
        <f>IF(S693=0,IF(V692+(F693-AL693/$C$23)*$C$22/($C$21+$C$22)&gt;$C$8,$C$8,V692+(F693-AL693/$C$23)*$C$22/($C$21+$C$22)),E693)</f>
        <v>1400</v>
      </c>
      <c r="W693" s="203">
        <f>IF(S693&gt;0,0,IF(W692+AL693/$C$23&gt;$F$23,$F$23,W692+AL693/$C$23))</f>
        <v>1.6346185093862227</v>
      </c>
      <c r="X693" s="105" t="str">
        <f>IF(R693=0,"-",IF(U693=0,FORECAST($C$8,Инклинометрия!$B$2:$B$152,Инклинометрия!$A$2:$A$152),FORECAST(R693,Инклинометрия!$B$2:$B$152,Инклинометрия!$A$2:$A$152)))</f>
        <v>-</v>
      </c>
      <c r="Y693" s="105" t="str">
        <f>IF(R693=0,"-",IF(U693=0,FORECAST($C$8-R693,Инклинометрия!$B$2:$B$152,Инклинометрия!$A$2:$A$152),0))</f>
        <v>-</v>
      </c>
      <c r="Z693" s="105" t="str">
        <f>IF(S693=0,"-",FORECAST($C$8,Инклинометрия!$B$2:$B$152,Инклинометрия!$A$2:$A$152))</f>
        <v>-</v>
      </c>
      <c r="AA693" s="105" t="str">
        <f>IF(S693=0,"-",FORECAST($C$8-S693,Инклинометрия!$B$2:$B$152,Инклинометрия!$A$2:$A$152))</f>
        <v>-</v>
      </c>
      <c r="AB693" s="105">
        <f>IF(T693=0,"-",FORECAST($C$6,Инклинометрия!$B$2:$B$152,Инклинометрия!$A$2:$A$152))</f>
        <v>1425</v>
      </c>
      <c r="AC693" s="105">
        <f>IF(R693=0,FORECAST($C$6-T693,Инклинометрия!$B$2:$B$152,Инклинометрия!$A$2:$A$152),FORECAST($C$8,Инклинометрия!$B$2:$B$152,Инклинометрия!$A$2:$A$152))</f>
        <v>1331.5528875839168</v>
      </c>
      <c r="AD693" s="107">
        <f>IF(U693=0,"-",FORECAST($C$8,Инклинометрия!$B$2:$B$152,Инклинометрия!$A$2:$A$152))</f>
        <v>1330</v>
      </c>
      <c r="AE693" s="107">
        <f>IF(U693=0,"-",FORECAST($C$8-U693,Инклинометрия!$B$2:$B$152,Инклинометрия!$A$2:$A$152))</f>
        <v>0</v>
      </c>
      <c r="AF693" s="107">
        <f>FORECAST($C$8-S693,Инклинометрия!$B$2:$B$152,Инклинометрия!$A$2:$A$152)</f>
        <v>1330</v>
      </c>
      <c r="AG693" s="107">
        <f>FORECAST($C$8-(S693+V693),Инклинометрия!$B$2:$B$152,Инклинометрия!$A$2:$A$152)</f>
        <v>0</v>
      </c>
      <c r="AH693" s="107">
        <f>IF(W693=0,"-",FORECAST($C$8+W693,Инклинометрия!$B$2:$B$152,Инклинометрия!$A$2:$A$152))</f>
        <v>1331.5528875839168</v>
      </c>
      <c r="AI693" s="107">
        <f>IF(W693=0,"-",FORECAST($C$8,Инклинометрия!$B$2:$B$152,Инклинометрия!$A$2:$A$152))</f>
        <v>1330</v>
      </c>
      <c r="AK693" s="122">
        <f>2*PI()*$C$5*(AT692-AT691)/(LN(AN692/$I$9)*$I$8/$I$7+LN($I$10/AN692)*$I$8/$I$7)</f>
        <v>0</v>
      </c>
      <c r="AL693" s="67">
        <f>AK693*(B693-B692)</f>
        <v>0</v>
      </c>
      <c r="AM693" s="23">
        <f t="shared" si="208"/>
        <v>4.3059540056097682E-2</v>
      </c>
      <c r="AN693" s="26">
        <f>AN692+AK693*(B693-B692)/(2*PI()*$C$5*AN692*$I$11)</f>
        <v>0.12986115207059001</v>
      </c>
      <c r="AO693" s="87">
        <f t="shared" si="202"/>
        <v>111242.59539450394</v>
      </c>
      <c r="AP693" s="87">
        <f>IF(R693+U693&lt;$C$8,0,32*$G$13/$C$12^2*($I$8*R693+$I$6*U693)+32*$G$14/($C$14^2-$C$13^2)*($I$8*S693+$I$6*V693))</f>
        <v>9917.5953945039291</v>
      </c>
      <c r="AQ693" s="66">
        <f>R693*$C$11*$C$9+U693*$C$11*$C$10</f>
        <v>14695380</v>
      </c>
      <c r="AR693" s="66">
        <f>S693*$C$11*$C$9+V693*$C$11*$C$10</f>
        <v>14695380</v>
      </c>
      <c r="AS693" s="87">
        <f>$C$11*(T693*$C$9+W693*$C$10)</f>
        <v>789129.61404581123</v>
      </c>
      <c r="AT693" s="45">
        <f t="shared" si="196"/>
        <v>15595752.209440315</v>
      </c>
      <c r="AU693" s="75"/>
    </row>
    <row r="694" spans="2:47" ht="15" thickBot="1" x14ac:dyDescent="0.35">
      <c r="B694" s="41">
        <f t="shared" si="203"/>
        <v>6630</v>
      </c>
      <c r="C694" s="8">
        <f t="shared" si="204"/>
        <v>66.3</v>
      </c>
      <c r="D694" s="73">
        <f t="shared" si="190"/>
        <v>88.676249999999996</v>
      </c>
      <c r="E694" s="29">
        <f t="shared" si="193"/>
        <v>4916.1832051680913</v>
      </c>
      <c r="F694" s="29">
        <f t="shared" si="197"/>
        <v>7.4150576246875062</v>
      </c>
      <c r="G694" s="29">
        <f t="shared" si="205"/>
        <v>9.9176395730195388</v>
      </c>
      <c r="H694" s="17">
        <f t="shared" si="206"/>
        <v>6575.3950369122913</v>
      </c>
      <c r="I694" s="29">
        <f t="shared" si="198"/>
        <v>2.2250485660981263</v>
      </c>
      <c r="J694" s="29">
        <f t="shared" si="199"/>
        <v>13.949340071223562</v>
      </c>
      <c r="K694" s="32">
        <f>IF((D693+L693+M693-AL693)/($C$21+$C$22)&gt;$C$8,$C$8,(D693+L693+M693-AL693)/($C$21+$C$22))</f>
        <v>1400</v>
      </c>
      <c r="L694" s="97">
        <f t="shared" si="191"/>
        <v>0</v>
      </c>
      <c r="M694" s="96">
        <f t="shared" si="192"/>
        <v>0</v>
      </c>
      <c r="N694" s="98">
        <f t="shared" si="200"/>
        <v>1.7382597742038917</v>
      </c>
      <c r="O694" s="100">
        <f t="shared" si="194"/>
        <v>4.2266987561397071</v>
      </c>
      <c r="P694" s="104">
        <f t="shared" si="201"/>
        <v>18.880500609176615</v>
      </c>
      <c r="Q694" s="102">
        <f t="shared" si="207"/>
        <v>2.8886093440366814E-2</v>
      </c>
      <c r="R694" s="106">
        <f>K694-U694</f>
        <v>0</v>
      </c>
      <c r="S694" s="106">
        <f>IF(K694-H693&lt;0,0,K694-H693)</f>
        <v>0</v>
      </c>
      <c r="T694" s="106">
        <f t="shared" si="195"/>
        <v>98.365381490613771</v>
      </c>
      <c r="U694" s="107">
        <f>IF(S694&gt;0,0,IF(U693+(F694-AL694/$C$23)*$C$22/($C$21+$C$22)&gt;$C$8,$C$8,IF(V694=$C$8,U693+(F694-AL694/$C$23)*$C$22/$C$21,U693+(F694-AL694/$C$23)*$C$22/($C$21+$C$22))))</f>
        <v>1400</v>
      </c>
      <c r="V694" s="107">
        <f>IF(S694=0,IF(V693+(F694-AL694/$C$23)*$C$22/($C$21+$C$22)&gt;$C$8,$C$8,V693+(F694-AL694/$C$23)*$C$22/($C$21+$C$22)),E694)</f>
        <v>1400</v>
      </c>
      <c r="W694" s="203">
        <f>IF(S694&gt;0,0,IF(W693+AL694/$C$23&gt;$F$23,$F$23,W693+AL694/$C$23))</f>
        <v>1.6346185093862227</v>
      </c>
      <c r="X694" s="105" t="str">
        <f>IF(R694=0,"-",IF(U694=0,FORECAST($C$8,Инклинометрия!$B$2:$B$152,Инклинометрия!$A$2:$A$152),FORECAST(R694,Инклинометрия!$B$2:$B$152,Инклинометрия!$A$2:$A$152)))</f>
        <v>-</v>
      </c>
      <c r="Y694" s="105" t="str">
        <f>IF(R694=0,"-",IF(U694=0,FORECAST($C$8-R694,Инклинометрия!$B$2:$B$152,Инклинометрия!$A$2:$A$152),0))</f>
        <v>-</v>
      </c>
      <c r="Z694" s="105" t="str">
        <f>IF(S694=0,"-",FORECAST($C$8,Инклинометрия!$B$2:$B$152,Инклинометрия!$A$2:$A$152))</f>
        <v>-</v>
      </c>
      <c r="AA694" s="105" t="str">
        <f>IF(S694=0,"-",FORECAST($C$8-S694,Инклинометрия!$B$2:$B$152,Инклинометрия!$A$2:$A$152))</f>
        <v>-</v>
      </c>
      <c r="AB694" s="105">
        <f>IF(T694=0,"-",FORECAST($C$6,Инклинометрия!$B$2:$B$152,Инклинометрия!$A$2:$A$152))</f>
        <v>1425</v>
      </c>
      <c r="AC694" s="105">
        <f>IF(R694=0,FORECAST($C$6-T694,Инклинометрия!$B$2:$B$152,Инклинометрия!$A$2:$A$152),FORECAST($C$8,Инклинометрия!$B$2:$B$152,Инклинометрия!$A$2:$A$152))</f>
        <v>1331.5528875839168</v>
      </c>
      <c r="AD694" s="107">
        <f>IF(U694=0,"-",FORECAST($C$8,Инклинометрия!$B$2:$B$152,Инклинометрия!$A$2:$A$152))</f>
        <v>1330</v>
      </c>
      <c r="AE694" s="107">
        <f>IF(U694=0,"-",FORECAST($C$8-U694,Инклинометрия!$B$2:$B$152,Инклинометрия!$A$2:$A$152))</f>
        <v>0</v>
      </c>
      <c r="AF694" s="107">
        <f>FORECAST($C$8-S694,Инклинометрия!$B$2:$B$152,Инклинометрия!$A$2:$A$152)</f>
        <v>1330</v>
      </c>
      <c r="AG694" s="107">
        <f>FORECAST($C$8-(S694+V694),Инклинометрия!$B$2:$B$152,Инклинометрия!$A$2:$A$152)</f>
        <v>0</v>
      </c>
      <c r="AH694" s="107">
        <f>IF(W694=0,"-",FORECAST($C$8+W694,Инклинометрия!$B$2:$B$152,Инклинометрия!$A$2:$A$152))</f>
        <v>1331.5528875839168</v>
      </c>
      <c r="AI694" s="107">
        <f>IF(W694=0,"-",FORECAST($C$8,Инклинометрия!$B$2:$B$152,Инклинометрия!$A$2:$A$152))</f>
        <v>1330</v>
      </c>
      <c r="AK694" s="122">
        <f>2*PI()*$C$5*(AT693-AT692)/(LN(AN693/$I$9)*$I$8/$I$7+LN($I$10/AN693)*$I$8/$I$7)</f>
        <v>0</v>
      </c>
      <c r="AL694" s="67">
        <f>AK694*(B694-B693)</f>
        <v>0</v>
      </c>
      <c r="AM694" s="23">
        <f t="shared" si="208"/>
        <v>4.3059540056097682E-2</v>
      </c>
      <c r="AN694" s="26">
        <f>AN693+AK694*(B694-B693)/(2*PI()*$C$5*AN693*$I$11)</f>
        <v>0.12986115207059001</v>
      </c>
      <c r="AO694" s="87">
        <f t="shared" si="202"/>
        <v>111242.59539450394</v>
      </c>
      <c r="AP694" s="87">
        <f>IF(R694+U694&lt;$C$8,0,32*$G$13/$C$12^2*($I$8*R694+$I$6*U694)+32*$G$14/($C$14^2-$C$13^2)*($I$8*S694+$I$6*V694))</f>
        <v>9917.5953945039291</v>
      </c>
      <c r="AQ694" s="66">
        <f>R694*$C$11*$C$9+U694*$C$11*$C$10</f>
        <v>14695380</v>
      </c>
      <c r="AR694" s="66">
        <f>S694*$C$11*$C$9+V694*$C$11*$C$10</f>
        <v>14695380</v>
      </c>
      <c r="AS694" s="87">
        <f>$C$11*(T694*$C$9+W694*$C$10)</f>
        <v>789129.61404581123</v>
      </c>
      <c r="AT694" s="45">
        <f t="shared" si="196"/>
        <v>15595752.209440315</v>
      </c>
      <c r="AU694" s="75"/>
    </row>
    <row r="695" spans="2:47" ht="15" thickBot="1" x14ac:dyDescent="0.35">
      <c r="B695" s="41">
        <f t="shared" si="203"/>
        <v>6640</v>
      </c>
      <c r="C695" s="8">
        <f t="shared" si="204"/>
        <v>66.400000000000006</v>
      </c>
      <c r="D695" s="73">
        <f t="shared" si="190"/>
        <v>88.81</v>
      </c>
      <c r="E695" s="29">
        <f t="shared" si="193"/>
        <v>4923.5982627927797</v>
      </c>
      <c r="F695" s="29">
        <f t="shared" si="197"/>
        <v>7.4150576246884157</v>
      </c>
      <c r="G695" s="29">
        <f t="shared" si="205"/>
        <v>9.9176395730207556</v>
      </c>
      <c r="H695" s="17">
        <f t="shared" si="206"/>
        <v>6585.3126764853123</v>
      </c>
      <c r="I695" s="29">
        <f t="shared" si="198"/>
        <v>2.2250485660981263</v>
      </c>
      <c r="J695" s="29">
        <f t="shared" si="199"/>
        <v>13.949340071224418</v>
      </c>
      <c r="K695" s="32">
        <f>IF((D694+L694+M694-AL694)/($C$21+$C$22)&gt;$C$8,$C$8,(D694+L694+M694-AL694)/($C$21+$C$22))</f>
        <v>1400</v>
      </c>
      <c r="L695" s="97">
        <f t="shared" si="191"/>
        <v>0</v>
      </c>
      <c r="M695" s="96">
        <f t="shared" si="192"/>
        <v>0</v>
      </c>
      <c r="N695" s="98">
        <f t="shared" si="200"/>
        <v>1.7382597742038917</v>
      </c>
      <c r="O695" s="100">
        <f t="shared" si="194"/>
        <v>4.2266987561397071</v>
      </c>
      <c r="P695" s="104">
        <f t="shared" si="201"/>
        <v>18.880500609176615</v>
      </c>
      <c r="Q695" s="102">
        <f t="shared" si="207"/>
        <v>2.8886093440366814E-2</v>
      </c>
      <c r="R695" s="106">
        <f>K695-U695</f>
        <v>0</v>
      </c>
      <c r="S695" s="106">
        <f>IF(K695-H694&lt;0,0,K695-H694)</f>
        <v>0</v>
      </c>
      <c r="T695" s="106">
        <f t="shared" si="195"/>
        <v>98.365381490613771</v>
      </c>
      <c r="U695" s="107">
        <f>IF(S695&gt;0,0,IF(U694+(F695-AL695/$C$23)*$C$22/($C$21+$C$22)&gt;$C$8,$C$8,IF(V695=$C$8,U694+(F695-AL695/$C$23)*$C$22/$C$21,U694+(F695-AL695/$C$23)*$C$22/($C$21+$C$22))))</f>
        <v>1400</v>
      </c>
      <c r="V695" s="107">
        <f>IF(S695=0,IF(V694+(F695-AL695/$C$23)*$C$22/($C$21+$C$22)&gt;$C$8,$C$8,V694+(F695-AL695/$C$23)*$C$22/($C$21+$C$22)),E695)</f>
        <v>1400</v>
      </c>
      <c r="W695" s="203">
        <f>IF(S695&gt;0,0,IF(W694+AL695/$C$23&gt;$F$23,$F$23,W694+AL695/$C$23))</f>
        <v>1.6346185093862227</v>
      </c>
      <c r="X695" s="105" t="str">
        <f>IF(R695=0,"-",IF(U695=0,FORECAST($C$8,Инклинометрия!$B$2:$B$152,Инклинометрия!$A$2:$A$152),FORECAST(R695,Инклинометрия!$B$2:$B$152,Инклинометрия!$A$2:$A$152)))</f>
        <v>-</v>
      </c>
      <c r="Y695" s="105" t="str">
        <f>IF(R695=0,"-",IF(U695=0,FORECAST($C$8-R695,Инклинометрия!$B$2:$B$152,Инклинометрия!$A$2:$A$152),0))</f>
        <v>-</v>
      </c>
      <c r="Z695" s="105" t="str">
        <f>IF(S695=0,"-",FORECAST($C$8,Инклинометрия!$B$2:$B$152,Инклинометрия!$A$2:$A$152))</f>
        <v>-</v>
      </c>
      <c r="AA695" s="105" t="str">
        <f>IF(S695=0,"-",FORECAST($C$8-S695,Инклинометрия!$B$2:$B$152,Инклинометрия!$A$2:$A$152))</f>
        <v>-</v>
      </c>
      <c r="AB695" s="105">
        <f>IF(T695=0,"-",FORECAST($C$6,Инклинометрия!$B$2:$B$152,Инклинометрия!$A$2:$A$152))</f>
        <v>1425</v>
      </c>
      <c r="AC695" s="105">
        <f>IF(R695=0,FORECAST($C$6-T695,Инклинометрия!$B$2:$B$152,Инклинометрия!$A$2:$A$152),FORECAST($C$8,Инклинометрия!$B$2:$B$152,Инклинометрия!$A$2:$A$152))</f>
        <v>1331.5528875839168</v>
      </c>
      <c r="AD695" s="107">
        <f>IF(U695=0,"-",FORECAST($C$8,Инклинометрия!$B$2:$B$152,Инклинометрия!$A$2:$A$152))</f>
        <v>1330</v>
      </c>
      <c r="AE695" s="107">
        <f>IF(U695=0,"-",FORECAST($C$8-U695,Инклинометрия!$B$2:$B$152,Инклинометрия!$A$2:$A$152))</f>
        <v>0</v>
      </c>
      <c r="AF695" s="107">
        <f>FORECAST($C$8-S695,Инклинометрия!$B$2:$B$152,Инклинометрия!$A$2:$A$152)</f>
        <v>1330</v>
      </c>
      <c r="AG695" s="107">
        <f>FORECAST($C$8-(S695+V695),Инклинометрия!$B$2:$B$152,Инклинометрия!$A$2:$A$152)</f>
        <v>0</v>
      </c>
      <c r="AH695" s="107">
        <f>IF(W695=0,"-",FORECAST($C$8+W695,Инклинометрия!$B$2:$B$152,Инклинометрия!$A$2:$A$152))</f>
        <v>1331.5528875839168</v>
      </c>
      <c r="AI695" s="107">
        <f>IF(W695=0,"-",FORECAST($C$8,Инклинометрия!$B$2:$B$152,Инклинометрия!$A$2:$A$152))</f>
        <v>1330</v>
      </c>
      <c r="AK695" s="122">
        <f>2*PI()*$C$5*(AT694-AT693)/(LN(AN694/$I$9)*$I$8/$I$7+LN($I$10/AN694)*$I$8/$I$7)</f>
        <v>0</v>
      </c>
      <c r="AL695" s="67">
        <f>AK695*(B695-B694)</f>
        <v>0</v>
      </c>
      <c r="AM695" s="23">
        <f t="shared" si="208"/>
        <v>4.3059540056097682E-2</v>
      </c>
      <c r="AN695" s="26">
        <f>AN694+AK695*(B695-B694)/(2*PI()*$C$5*AN694*$I$11)</f>
        <v>0.12986115207059001</v>
      </c>
      <c r="AO695" s="87">
        <f t="shared" si="202"/>
        <v>111242.59539450394</v>
      </c>
      <c r="AP695" s="87">
        <f>IF(R695+U695&lt;$C$8,0,32*$G$13/$C$12^2*($I$8*R695+$I$6*U695)+32*$G$14/($C$14^2-$C$13^2)*($I$8*S695+$I$6*V695))</f>
        <v>9917.5953945039291</v>
      </c>
      <c r="AQ695" s="66">
        <f>R695*$C$11*$C$9+U695*$C$11*$C$10</f>
        <v>14695380</v>
      </c>
      <c r="AR695" s="66">
        <f>S695*$C$11*$C$9+V695*$C$11*$C$10</f>
        <v>14695380</v>
      </c>
      <c r="AS695" s="87">
        <f>$C$11*(T695*$C$9+W695*$C$10)</f>
        <v>789129.61404581123</v>
      </c>
      <c r="AT695" s="45">
        <f t="shared" si="196"/>
        <v>15595752.209440315</v>
      </c>
      <c r="AU695" s="75"/>
    </row>
    <row r="696" spans="2:47" ht="15" thickBot="1" x14ac:dyDescent="0.35">
      <c r="B696" s="41">
        <f t="shared" si="203"/>
        <v>6650</v>
      </c>
      <c r="C696" s="8">
        <f t="shared" si="204"/>
        <v>66.5</v>
      </c>
      <c r="D696" s="73">
        <f t="shared" si="190"/>
        <v>88.943749999999994</v>
      </c>
      <c r="E696" s="29">
        <f t="shared" si="193"/>
        <v>4931.0133204174672</v>
      </c>
      <c r="F696" s="29">
        <f t="shared" si="197"/>
        <v>7.4150576246875062</v>
      </c>
      <c r="G696" s="29">
        <f t="shared" si="205"/>
        <v>9.9176395730195388</v>
      </c>
      <c r="H696" s="17">
        <f t="shared" si="206"/>
        <v>6595.2303160583315</v>
      </c>
      <c r="I696" s="29">
        <f t="shared" si="198"/>
        <v>2.2250485660981263</v>
      </c>
      <c r="J696" s="29">
        <f t="shared" si="199"/>
        <v>13.949340071223562</v>
      </c>
      <c r="K696" s="32">
        <f>IF((D695+L695+M695-AL695)/($C$21+$C$22)&gt;$C$8,$C$8,(D695+L695+M695-AL695)/($C$21+$C$22))</f>
        <v>1400</v>
      </c>
      <c r="L696" s="97">
        <f t="shared" si="191"/>
        <v>0</v>
      </c>
      <c r="M696" s="96">
        <f t="shared" si="192"/>
        <v>0</v>
      </c>
      <c r="N696" s="98">
        <f t="shared" si="200"/>
        <v>1.7382597742038917</v>
      </c>
      <c r="O696" s="100">
        <f t="shared" si="194"/>
        <v>4.2266987561397071</v>
      </c>
      <c r="P696" s="104">
        <f t="shared" si="201"/>
        <v>18.880500609176615</v>
      </c>
      <c r="Q696" s="102">
        <f t="shared" si="207"/>
        <v>2.8886093440366814E-2</v>
      </c>
      <c r="R696" s="106">
        <f>K696-U696</f>
        <v>0</v>
      </c>
      <c r="S696" s="106">
        <f>IF(K696-H695&lt;0,0,K696-H695)</f>
        <v>0</v>
      </c>
      <c r="T696" s="106">
        <f t="shared" si="195"/>
        <v>98.365381490613771</v>
      </c>
      <c r="U696" s="107">
        <f>IF(S696&gt;0,0,IF(U695+(F696-AL696/$C$23)*$C$22/($C$21+$C$22)&gt;$C$8,$C$8,IF(V696=$C$8,U695+(F696-AL696/$C$23)*$C$22/$C$21,U695+(F696-AL696/$C$23)*$C$22/($C$21+$C$22))))</f>
        <v>1400</v>
      </c>
      <c r="V696" s="107">
        <f>IF(S696=0,IF(V695+(F696-AL696/$C$23)*$C$22/($C$21+$C$22)&gt;$C$8,$C$8,V695+(F696-AL696/$C$23)*$C$22/($C$21+$C$22)),E696)</f>
        <v>1400</v>
      </c>
      <c r="W696" s="203">
        <f>IF(S696&gt;0,0,IF(W695+AL696/$C$23&gt;$F$23,$F$23,W695+AL696/$C$23))</f>
        <v>1.6346185093862227</v>
      </c>
      <c r="X696" s="105" t="str">
        <f>IF(R696=0,"-",IF(U696=0,FORECAST($C$8,Инклинометрия!$B$2:$B$152,Инклинометрия!$A$2:$A$152),FORECAST(R696,Инклинометрия!$B$2:$B$152,Инклинометрия!$A$2:$A$152)))</f>
        <v>-</v>
      </c>
      <c r="Y696" s="105" t="str">
        <f>IF(R696=0,"-",IF(U696=0,FORECAST($C$8-R696,Инклинометрия!$B$2:$B$152,Инклинометрия!$A$2:$A$152),0))</f>
        <v>-</v>
      </c>
      <c r="Z696" s="105" t="str">
        <f>IF(S696=0,"-",FORECAST($C$8,Инклинометрия!$B$2:$B$152,Инклинометрия!$A$2:$A$152))</f>
        <v>-</v>
      </c>
      <c r="AA696" s="105" t="str">
        <f>IF(S696=0,"-",FORECAST($C$8-S696,Инклинометрия!$B$2:$B$152,Инклинометрия!$A$2:$A$152))</f>
        <v>-</v>
      </c>
      <c r="AB696" s="105">
        <f>IF(T696=0,"-",FORECAST($C$6,Инклинометрия!$B$2:$B$152,Инклинометрия!$A$2:$A$152))</f>
        <v>1425</v>
      </c>
      <c r="AC696" s="105">
        <f>IF(R696=0,FORECAST($C$6-T696,Инклинометрия!$B$2:$B$152,Инклинометрия!$A$2:$A$152),FORECAST($C$8,Инклинометрия!$B$2:$B$152,Инклинометрия!$A$2:$A$152))</f>
        <v>1331.5528875839168</v>
      </c>
      <c r="AD696" s="107">
        <f>IF(U696=0,"-",FORECAST($C$8,Инклинометрия!$B$2:$B$152,Инклинометрия!$A$2:$A$152))</f>
        <v>1330</v>
      </c>
      <c r="AE696" s="107">
        <f>IF(U696=0,"-",FORECAST($C$8-U696,Инклинометрия!$B$2:$B$152,Инклинометрия!$A$2:$A$152))</f>
        <v>0</v>
      </c>
      <c r="AF696" s="107">
        <f>FORECAST($C$8-S696,Инклинометрия!$B$2:$B$152,Инклинометрия!$A$2:$A$152)</f>
        <v>1330</v>
      </c>
      <c r="AG696" s="107">
        <f>FORECAST($C$8-(S696+V696),Инклинометрия!$B$2:$B$152,Инклинометрия!$A$2:$A$152)</f>
        <v>0</v>
      </c>
      <c r="AH696" s="107">
        <f>IF(W696=0,"-",FORECAST($C$8+W696,Инклинометрия!$B$2:$B$152,Инклинометрия!$A$2:$A$152))</f>
        <v>1331.5528875839168</v>
      </c>
      <c r="AI696" s="107">
        <f>IF(W696=0,"-",FORECAST($C$8,Инклинометрия!$B$2:$B$152,Инклинометрия!$A$2:$A$152))</f>
        <v>1330</v>
      </c>
      <c r="AK696" s="122">
        <f>2*PI()*$C$5*(AT695-AT694)/(LN(AN695/$I$9)*$I$8/$I$7+LN($I$10/AN695)*$I$8/$I$7)</f>
        <v>0</v>
      </c>
      <c r="AL696" s="67">
        <f>AK696*(B696-B695)</f>
        <v>0</v>
      </c>
      <c r="AM696" s="23">
        <f t="shared" si="208"/>
        <v>4.3059540056097682E-2</v>
      </c>
      <c r="AN696" s="26">
        <f>AN695+AK696*(B696-B695)/(2*PI()*$C$5*AN695*$I$11)</f>
        <v>0.12986115207059001</v>
      </c>
      <c r="AO696" s="87">
        <f t="shared" si="202"/>
        <v>111242.59539450394</v>
      </c>
      <c r="AP696" s="87">
        <f>IF(R696+U696&lt;$C$8,0,32*$G$13/$C$12^2*($I$8*R696+$I$6*U696)+32*$G$14/($C$14^2-$C$13^2)*($I$8*S696+$I$6*V696))</f>
        <v>9917.5953945039291</v>
      </c>
      <c r="AQ696" s="66">
        <f>R696*$C$11*$C$9+U696*$C$11*$C$10</f>
        <v>14695380</v>
      </c>
      <c r="AR696" s="66">
        <f>S696*$C$11*$C$9+V696*$C$11*$C$10</f>
        <v>14695380</v>
      </c>
      <c r="AS696" s="87">
        <f>$C$11*(T696*$C$9+W696*$C$10)</f>
        <v>789129.61404581123</v>
      </c>
      <c r="AT696" s="45">
        <f t="shared" si="196"/>
        <v>15595752.209440315</v>
      </c>
      <c r="AU696" s="75"/>
    </row>
    <row r="697" spans="2:47" ht="15" thickBot="1" x14ac:dyDescent="0.35">
      <c r="B697" s="41">
        <f t="shared" si="203"/>
        <v>6660</v>
      </c>
      <c r="C697" s="8">
        <f t="shared" si="204"/>
        <v>66.599999999999994</v>
      </c>
      <c r="D697" s="73">
        <f t="shared" si="190"/>
        <v>89.077500000000001</v>
      </c>
      <c r="E697" s="29">
        <f t="shared" si="193"/>
        <v>4938.4283780421547</v>
      </c>
      <c r="F697" s="29">
        <f t="shared" si="197"/>
        <v>7.4150576246875062</v>
      </c>
      <c r="G697" s="29">
        <f t="shared" si="205"/>
        <v>9.9176395730195388</v>
      </c>
      <c r="H697" s="17">
        <f t="shared" si="206"/>
        <v>6605.1479556313507</v>
      </c>
      <c r="I697" s="29">
        <f t="shared" si="198"/>
        <v>2.2250485660981263</v>
      </c>
      <c r="J697" s="29">
        <f t="shared" si="199"/>
        <v>13.949340071223562</v>
      </c>
      <c r="K697" s="32">
        <f>IF((D696+L696+M696-AL696)/($C$21+$C$22)&gt;$C$8,$C$8,(D696+L696+M696-AL696)/($C$21+$C$22))</f>
        <v>1400</v>
      </c>
      <c r="L697" s="97">
        <f t="shared" si="191"/>
        <v>0</v>
      </c>
      <c r="M697" s="96">
        <f t="shared" si="192"/>
        <v>0</v>
      </c>
      <c r="N697" s="98">
        <f t="shared" si="200"/>
        <v>1.7382597742038917</v>
      </c>
      <c r="O697" s="100">
        <f t="shared" si="194"/>
        <v>4.2266987561397071</v>
      </c>
      <c r="P697" s="104">
        <f t="shared" si="201"/>
        <v>18.880500609176615</v>
      </c>
      <c r="Q697" s="102">
        <f t="shared" si="207"/>
        <v>2.8886093440366814E-2</v>
      </c>
      <c r="R697" s="106">
        <f>K697-U697</f>
        <v>0</v>
      </c>
      <c r="S697" s="106">
        <f>IF(K697-H696&lt;0,0,K697-H696)</f>
        <v>0</v>
      </c>
      <c r="T697" s="106">
        <f t="shared" si="195"/>
        <v>98.365381490613771</v>
      </c>
      <c r="U697" s="107">
        <f>IF(S697&gt;0,0,IF(U696+(F697-AL697/$C$23)*$C$22/($C$21+$C$22)&gt;$C$8,$C$8,IF(V697=$C$8,U696+(F697-AL697/$C$23)*$C$22/$C$21,U696+(F697-AL697/$C$23)*$C$22/($C$21+$C$22))))</f>
        <v>1400</v>
      </c>
      <c r="V697" s="107">
        <f>IF(S697=0,IF(V696+(F697-AL697/$C$23)*$C$22/($C$21+$C$22)&gt;$C$8,$C$8,V696+(F697-AL697/$C$23)*$C$22/($C$21+$C$22)),E697)</f>
        <v>1400</v>
      </c>
      <c r="W697" s="203">
        <f>IF(S697&gt;0,0,IF(W696+AL697/$C$23&gt;$F$23,$F$23,W696+AL697/$C$23))</f>
        <v>1.6346185093862227</v>
      </c>
      <c r="X697" s="105" t="str">
        <f>IF(R697=0,"-",IF(U697=0,FORECAST($C$8,Инклинометрия!$B$2:$B$152,Инклинометрия!$A$2:$A$152),FORECAST(R697,Инклинометрия!$B$2:$B$152,Инклинометрия!$A$2:$A$152)))</f>
        <v>-</v>
      </c>
      <c r="Y697" s="105" t="str">
        <f>IF(R697=0,"-",IF(U697=0,FORECAST($C$8-R697,Инклинометрия!$B$2:$B$152,Инклинометрия!$A$2:$A$152),0))</f>
        <v>-</v>
      </c>
      <c r="Z697" s="105" t="str">
        <f>IF(S697=0,"-",FORECAST($C$8,Инклинометрия!$B$2:$B$152,Инклинометрия!$A$2:$A$152))</f>
        <v>-</v>
      </c>
      <c r="AA697" s="105" t="str">
        <f>IF(S697=0,"-",FORECAST($C$8-S697,Инклинометрия!$B$2:$B$152,Инклинометрия!$A$2:$A$152))</f>
        <v>-</v>
      </c>
      <c r="AB697" s="105">
        <f>IF(T697=0,"-",FORECAST($C$6,Инклинометрия!$B$2:$B$152,Инклинометрия!$A$2:$A$152))</f>
        <v>1425</v>
      </c>
      <c r="AC697" s="105">
        <f>IF(R697=0,FORECAST($C$6-T697,Инклинометрия!$B$2:$B$152,Инклинометрия!$A$2:$A$152),FORECAST($C$8,Инклинометрия!$B$2:$B$152,Инклинометрия!$A$2:$A$152))</f>
        <v>1331.5528875839168</v>
      </c>
      <c r="AD697" s="107">
        <f>IF(U697=0,"-",FORECAST($C$8,Инклинометрия!$B$2:$B$152,Инклинометрия!$A$2:$A$152))</f>
        <v>1330</v>
      </c>
      <c r="AE697" s="107">
        <f>IF(U697=0,"-",FORECAST($C$8-U697,Инклинометрия!$B$2:$B$152,Инклинометрия!$A$2:$A$152))</f>
        <v>0</v>
      </c>
      <c r="AF697" s="107">
        <f>FORECAST($C$8-S697,Инклинометрия!$B$2:$B$152,Инклинометрия!$A$2:$A$152)</f>
        <v>1330</v>
      </c>
      <c r="AG697" s="107">
        <f>FORECAST($C$8-(S697+V697),Инклинометрия!$B$2:$B$152,Инклинометрия!$A$2:$A$152)</f>
        <v>0</v>
      </c>
      <c r="AH697" s="107">
        <f>IF(W697=0,"-",FORECAST($C$8+W697,Инклинометрия!$B$2:$B$152,Инклинометрия!$A$2:$A$152))</f>
        <v>1331.5528875839168</v>
      </c>
      <c r="AI697" s="107">
        <f>IF(W697=0,"-",FORECAST($C$8,Инклинометрия!$B$2:$B$152,Инклинометрия!$A$2:$A$152))</f>
        <v>1330</v>
      </c>
      <c r="AK697" s="122">
        <f>2*PI()*$C$5*(AT696-AT695)/(LN(AN696/$I$9)*$I$8/$I$7+LN($I$10/AN696)*$I$8/$I$7)</f>
        <v>0</v>
      </c>
      <c r="AL697" s="67">
        <f>AK697*(B697-B696)</f>
        <v>0</v>
      </c>
      <c r="AM697" s="23">
        <f t="shared" si="208"/>
        <v>4.3059540056097682E-2</v>
      </c>
      <c r="AN697" s="26">
        <f>AN696+AK697*(B697-B696)/(2*PI()*$C$5*AN696*$I$11)</f>
        <v>0.12986115207059001</v>
      </c>
      <c r="AO697" s="87">
        <f t="shared" si="202"/>
        <v>111242.59539450394</v>
      </c>
      <c r="AP697" s="87">
        <f>IF(R697+U697&lt;$C$8,0,32*$G$13/$C$12^2*($I$8*R697+$I$6*U697)+32*$G$14/($C$14^2-$C$13^2)*($I$8*S697+$I$6*V697))</f>
        <v>9917.5953945039291</v>
      </c>
      <c r="AQ697" s="66">
        <f>R697*$C$11*$C$9+U697*$C$11*$C$10</f>
        <v>14695380</v>
      </c>
      <c r="AR697" s="66">
        <f>S697*$C$11*$C$9+V697*$C$11*$C$10</f>
        <v>14695380</v>
      </c>
      <c r="AS697" s="87">
        <f>$C$11*(T697*$C$9+W697*$C$10)</f>
        <v>789129.61404581123</v>
      </c>
      <c r="AT697" s="45">
        <f t="shared" si="196"/>
        <v>15595752.209440315</v>
      </c>
      <c r="AU697" s="75"/>
    </row>
    <row r="698" spans="2:47" ht="15" thickBot="1" x14ac:dyDescent="0.35">
      <c r="B698" s="41">
        <f t="shared" si="203"/>
        <v>6670</v>
      </c>
      <c r="C698" s="8">
        <f t="shared" si="204"/>
        <v>66.7</v>
      </c>
      <c r="D698" s="73">
        <f t="shared" si="190"/>
        <v>89.211250000000007</v>
      </c>
      <c r="E698" s="29">
        <f t="shared" si="193"/>
        <v>4945.8434356668431</v>
      </c>
      <c r="F698" s="29">
        <f t="shared" si="197"/>
        <v>7.4150576246884157</v>
      </c>
      <c r="G698" s="29">
        <f t="shared" si="205"/>
        <v>9.9176395730207556</v>
      </c>
      <c r="H698" s="17">
        <f t="shared" si="206"/>
        <v>6615.0655952043717</v>
      </c>
      <c r="I698" s="29">
        <f t="shared" si="198"/>
        <v>2.2250485660981263</v>
      </c>
      <c r="J698" s="29">
        <f t="shared" si="199"/>
        <v>13.949340071224418</v>
      </c>
      <c r="K698" s="32">
        <f>IF((D697+L697+M697-AL697)/($C$21+$C$22)&gt;$C$8,$C$8,(D697+L697+M697-AL697)/($C$21+$C$22))</f>
        <v>1400</v>
      </c>
      <c r="L698" s="97">
        <f t="shared" si="191"/>
        <v>0</v>
      </c>
      <c r="M698" s="96">
        <f t="shared" si="192"/>
        <v>0</v>
      </c>
      <c r="N698" s="98">
        <f t="shared" si="200"/>
        <v>1.7382597742038917</v>
      </c>
      <c r="O698" s="100">
        <f t="shared" si="194"/>
        <v>4.2266987561397071</v>
      </c>
      <c r="P698" s="104">
        <f t="shared" si="201"/>
        <v>18.880500609176615</v>
      </c>
      <c r="Q698" s="102">
        <f t="shared" si="207"/>
        <v>2.8886093440366814E-2</v>
      </c>
      <c r="R698" s="106">
        <f>K698-U698</f>
        <v>0</v>
      </c>
      <c r="S698" s="106">
        <f>IF(K698-H697&lt;0,0,K698-H697)</f>
        <v>0</v>
      </c>
      <c r="T698" s="106">
        <f t="shared" si="195"/>
        <v>98.365381490613771</v>
      </c>
      <c r="U698" s="107">
        <f>IF(S698&gt;0,0,IF(U697+(F698-AL698/$C$23)*$C$22/($C$21+$C$22)&gt;$C$8,$C$8,IF(V698=$C$8,U697+(F698-AL698/$C$23)*$C$22/$C$21,U697+(F698-AL698/$C$23)*$C$22/($C$21+$C$22))))</f>
        <v>1400</v>
      </c>
      <c r="V698" s="107">
        <f>IF(S698=0,IF(V697+(F698-AL698/$C$23)*$C$22/($C$21+$C$22)&gt;$C$8,$C$8,V697+(F698-AL698/$C$23)*$C$22/($C$21+$C$22)),E698)</f>
        <v>1400</v>
      </c>
      <c r="W698" s="203">
        <f>IF(S698&gt;0,0,IF(W697+AL698/$C$23&gt;$F$23,$F$23,W697+AL698/$C$23))</f>
        <v>1.6346185093862227</v>
      </c>
      <c r="X698" s="105" t="str">
        <f>IF(R698=0,"-",IF(U698=0,FORECAST($C$8,Инклинометрия!$B$2:$B$152,Инклинометрия!$A$2:$A$152),FORECAST(R698,Инклинометрия!$B$2:$B$152,Инклинометрия!$A$2:$A$152)))</f>
        <v>-</v>
      </c>
      <c r="Y698" s="105" t="str">
        <f>IF(R698=0,"-",IF(U698=0,FORECAST($C$8-R698,Инклинометрия!$B$2:$B$152,Инклинометрия!$A$2:$A$152),0))</f>
        <v>-</v>
      </c>
      <c r="Z698" s="105" t="str">
        <f>IF(S698=0,"-",FORECAST($C$8,Инклинометрия!$B$2:$B$152,Инклинометрия!$A$2:$A$152))</f>
        <v>-</v>
      </c>
      <c r="AA698" s="105" t="str">
        <f>IF(S698=0,"-",FORECAST($C$8-S698,Инклинометрия!$B$2:$B$152,Инклинометрия!$A$2:$A$152))</f>
        <v>-</v>
      </c>
      <c r="AB698" s="105">
        <f>IF(T698=0,"-",FORECAST($C$6,Инклинометрия!$B$2:$B$152,Инклинометрия!$A$2:$A$152))</f>
        <v>1425</v>
      </c>
      <c r="AC698" s="105">
        <f>IF(R698=0,FORECAST($C$6-T698,Инклинометрия!$B$2:$B$152,Инклинометрия!$A$2:$A$152),FORECAST($C$8,Инклинометрия!$B$2:$B$152,Инклинометрия!$A$2:$A$152))</f>
        <v>1331.5528875839168</v>
      </c>
      <c r="AD698" s="107">
        <f>IF(U698=0,"-",FORECAST($C$8,Инклинометрия!$B$2:$B$152,Инклинометрия!$A$2:$A$152))</f>
        <v>1330</v>
      </c>
      <c r="AE698" s="107">
        <f>IF(U698=0,"-",FORECAST($C$8-U698,Инклинометрия!$B$2:$B$152,Инклинометрия!$A$2:$A$152))</f>
        <v>0</v>
      </c>
      <c r="AF698" s="107">
        <f>FORECAST($C$8-S698,Инклинометрия!$B$2:$B$152,Инклинометрия!$A$2:$A$152)</f>
        <v>1330</v>
      </c>
      <c r="AG698" s="107">
        <f>FORECAST($C$8-(S698+V698),Инклинометрия!$B$2:$B$152,Инклинометрия!$A$2:$A$152)</f>
        <v>0</v>
      </c>
      <c r="AH698" s="107">
        <f>IF(W698=0,"-",FORECAST($C$8+W698,Инклинометрия!$B$2:$B$152,Инклинометрия!$A$2:$A$152))</f>
        <v>1331.5528875839168</v>
      </c>
      <c r="AI698" s="107">
        <f>IF(W698=0,"-",FORECAST($C$8,Инклинометрия!$B$2:$B$152,Инклинометрия!$A$2:$A$152))</f>
        <v>1330</v>
      </c>
      <c r="AK698" s="122">
        <f>2*PI()*$C$5*(AT697-AT696)/(LN(AN697/$I$9)*$I$8/$I$7+LN($I$10/AN697)*$I$8/$I$7)</f>
        <v>0</v>
      </c>
      <c r="AL698" s="67">
        <f>AK698*(B698-B697)</f>
        <v>0</v>
      </c>
      <c r="AM698" s="23">
        <f t="shared" si="208"/>
        <v>4.3059540056097682E-2</v>
      </c>
      <c r="AN698" s="26">
        <f>AN697+AK698*(B698-B697)/(2*PI()*$C$5*AN697*$I$11)</f>
        <v>0.12986115207059001</v>
      </c>
      <c r="AO698" s="87">
        <f t="shared" si="202"/>
        <v>111242.59539450394</v>
      </c>
      <c r="AP698" s="87">
        <f>IF(R698+U698&lt;$C$8,0,32*$G$13/$C$12^2*($I$8*R698+$I$6*U698)+32*$G$14/($C$14^2-$C$13^2)*($I$8*S698+$I$6*V698))</f>
        <v>9917.5953945039291</v>
      </c>
      <c r="AQ698" s="66">
        <f>R698*$C$11*$C$9+U698*$C$11*$C$10</f>
        <v>14695380</v>
      </c>
      <c r="AR698" s="66">
        <f>S698*$C$11*$C$9+V698*$C$11*$C$10</f>
        <v>14695380</v>
      </c>
      <c r="AS698" s="87">
        <f>$C$11*(T698*$C$9+W698*$C$10)</f>
        <v>789129.61404581123</v>
      </c>
      <c r="AT698" s="45">
        <f t="shared" si="196"/>
        <v>15595752.209440315</v>
      </c>
      <c r="AU698" s="75"/>
    </row>
    <row r="699" spans="2:47" ht="15" thickBot="1" x14ac:dyDescent="0.35">
      <c r="B699" s="41">
        <f t="shared" si="203"/>
        <v>6680</v>
      </c>
      <c r="C699" s="8">
        <f t="shared" si="204"/>
        <v>66.8</v>
      </c>
      <c r="D699" s="73">
        <f t="shared" si="190"/>
        <v>89.344999999999999</v>
      </c>
      <c r="E699" s="29">
        <f t="shared" si="193"/>
        <v>4953.2584932915306</v>
      </c>
      <c r="F699" s="29">
        <f t="shared" si="197"/>
        <v>7.4150576246875062</v>
      </c>
      <c r="G699" s="29">
        <f t="shared" si="205"/>
        <v>9.9176395730195388</v>
      </c>
      <c r="H699" s="17">
        <f t="shared" si="206"/>
        <v>6624.9832347773909</v>
      </c>
      <c r="I699" s="29">
        <f t="shared" si="198"/>
        <v>2.2250485660981263</v>
      </c>
      <c r="J699" s="29">
        <f t="shared" si="199"/>
        <v>13.949340071223562</v>
      </c>
      <c r="K699" s="32">
        <f>IF((D698+L698+M698-AL698)/($C$21+$C$22)&gt;$C$8,$C$8,(D698+L698+M698-AL698)/($C$21+$C$22))</f>
        <v>1400</v>
      </c>
      <c r="L699" s="97">
        <f t="shared" si="191"/>
        <v>0</v>
      </c>
      <c r="M699" s="96">
        <f t="shared" si="192"/>
        <v>0</v>
      </c>
      <c r="N699" s="98">
        <f t="shared" si="200"/>
        <v>1.7382597742038917</v>
      </c>
      <c r="O699" s="100">
        <f t="shared" si="194"/>
        <v>4.2266987561397071</v>
      </c>
      <c r="P699" s="104">
        <f t="shared" si="201"/>
        <v>18.880500609176615</v>
      </c>
      <c r="Q699" s="102">
        <f t="shared" si="207"/>
        <v>2.8886093440366814E-2</v>
      </c>
      <c r="R699" s="106">
        <f>K699-U699</f>
        <v>0</v>
      </c>
      <c r="S699" s="106">
        <f>IF(K699-H698&lt;0,0,K699-H698)</f>
        <v>0</v>
      </c>
      <c r="T699" s="106">
        <f t="shared" si="195"/>
        <v>98.365381490613771</v>
      </c>
      <c r="U699" s="107">
        <f>IF(S699&gt;0,0,IF(U698+(F699-AL699/$C$23)*$C$22/($C$21+$C$22)&gt;$C$8,$C$8,IF(V699=$C$8,U698+(F699-AL699/$C$23)*$C$22/$C$21,U698+(F699-AL699/$C$23)*$C$22/($C$21+$C$22))))</f>
        <v>1400</v>
      </c>
      <c r="V699" s="107">
        <f>IF(S699=0,IF(V698+(F699-AL699/$C$23)*$C$22/($C$21+$C$22)&gt;$C$8,$C$8,V698+(F699-AL699/$C$23)*$C$22/($C$21+$C$22)),E699)</f>
        <v>1400</v>
      </c>
      <c r="W699" s="203">
        <f>IF(S699&gt;0,0,IF(W698+AL699/$C$23&gt;$F$23,$F$23,W698+AL699/$C$23))</f>
        <v>1.6346185093862227</v>
      </c>
      <c r="X699" s="105" t="str">
        <f>IF(R699=0,"-",IF(U699=0,FORECAST($C$8,Инклинометрия!$B$2:$B$152,Инклинометрия!$A$2:$A$152),FORECAST(R699,Инклинометрия!$B$2:$B$152,Инклинометрия!$A$2:$A$152)))</f>
        <v>-</v>
      </c>
      <c r="Y699" s="105" t="str">
        <f>IF(R699=0,"-",IF(U699=0,FORECAST($C$8-R699,Инклинометрия!$B$2:$B$152,Инклинометрия!$A$2:$A$152),0))</f>
        <v>-</v>
      </c>
      <c r="Z699" s="105" t="str">
        <f>IF(S699=0,"-",FORECAST($C$8,Инклинометрия!$B$2:$B$152,Инклинометрия!$A$2:$A$152))</f>
        <v>-</v>
      </c>
      <c r="AA699" s="105" t="str">
        <f>IF(S699=0,"-",FORECAST($C$8-S699,Инклинометрия!$B$2:$B$152,Инклинометрия!$A$2:$A$152))</f>
        <v>-</v>
      </c>
      <c r="AB699" s="105">
        <f>IF(T699=0,"-",FORECAST($C$6,Инклинометрия!$B$2:$B$152,Инклинометрия!$A$2:$A$152))</f>
        <v>1425</v>
      </c>
      <c r="AC699" s="105">
        <f>IF(R699=0,FORECAST($C$6-T699,Инклинометрия!$B$2:$B$152,Инклинометрия!$A$2:$A$152),FORECAST($C$8,Инклинометрия!$B$2:$B$152,Инклинометрия!$A$2:$A$152))</f>
        <v>1331.5528875839168</v>
      </c>
      <c r="AD699" s="107">
        <f>IF(U699=0,"-",FORECAST($C$8,Инклинометрия!$B$2:$B$152,Инклинометрия!$A$2:$A$152))</f>
        <v>1330</v>
      </c>
      <c r="AE699" s="107">
        <f>IF(U699=0,"-",FORECAST($C$8-U699,Инклинометрия!$B$2:$B$152,Инклинометрия!$A$2:$A$152))</f>
        <v>0</v>
      </c>
      <c r="AF699" s="107">
        <f>FORECAST($C$8-S699,Инклинометрия!$B$2:$B$152,Инклинометрия!$A$2:$A$152)</f>
        <v>1330</v>
      </c>
      <c r="AG699" s="107">
        <f>FORECAST($C$8-(S699+V699),Инклинометрия!$B$2:$B$152,Инклинометрия!$A$2:$A$152)</f>
        <v>0</v>
      </c>
      <c r="AH699" s="107">
        <f>IF(W699=0,"-",FORECAST($C$8+W699,Инклинометрия!$B$2:$B$152,Инклинометрия!$A$2:$A$152))</f>
        <v>1331.5528875839168</v>
      </c>
      <c r="AI699" s="107">
        <f>IF(W699=0,"-",FORECAST($C$8,Инклинометрия!$B$2:$B$152,Инклинометрия!$A$2:$A$152))</f>
        <v>1330</v>
      </c>
      <c r="AK699" s="122">
        <f>2*PI()*$C$5*(AT698-AT697)/(LN(AN698/$I$9)*$I$8/$I$7+LN($I$10/AN698)*$I$8/$I$7)</f>
        <v>0</v>
      </c>
      <c r="AL699" s="67">
        <f>AK699*(B699-B698)</f>
        <v>0</v>
      </c>
      <c r="AM699" s="23">
        <f t="shared" si="208"/>
        <v>4.3059540056097682E-2</v>
      </c>
      <c r="AN699" s="26">
        <f>AN698+AK699*(B699-B698)/(2*PI()*$C$5*AN698*$I$11)</f>
        <v>0.12986115207059001</v>
      </c>
      <c r="AO699" s="87">
        <f t="shared" si="202"/>
        <v>111242.59539450394</v>
      </c>
      <c r="AP699" s="87">
        <f>IF(R699+U699&lt;$C$8,0,32*$G$13/$C$12^2*($I$8*R699+$I$6*U699)+32*$G$14/($C$14^2-$C$13^2)*($I$8*S699+$I$6*V699))</f>
        <v>9917.5953945039291</v>
      </c>
      <c r="AQ699" s="66">
        <f>R699*$C$11*$C$9+U699*$C$11*$C$10</f>
        <v>14695380</v>
      </c>
      <c r="AR699" s="66">
        <f>S699*$C$11*$C$9+V699*$C$11*$C$10</f>
        <v>14695380</v>
      </c>
      <c r="AS699" s="87">
        <f>$C$11*(T699*$C$9+W699*$C$10)</f>
        <v>789129.61404581123</v>
      </c>
      <c r="AT699" s="45">
        <f t="shared" si="196"/>
        <v>15595752.209440315</v>
      </c>
      <c r="AU699" s="75"/>
    </row>
    <row r="700" spans="2:47" ht="15" thickBot="1" x14ac:dyDescent="0.35">
      <c r="B700" s="41">
        <f t="shared" si="203"/>
        <v>6690</v>
      </c>
      <c r="C700" s="8">
        <f t="shared" si="204"/>
        <v>66.900000000000006</v>
      </c>
      <c r="D700" s="73">
        <f t="shared" si="190"/>
        <v>89.478750000000005</v>
      </c>
      <c r="E700" s="29">
        <f t="shared" si="193"/>
        <v>4960.6735509162199</v>
      </c>
      <c r="F700" s="29">
        <f t="shared" si="197"/>
        <v>7.4150576246893252</v>
      </c>
      <c r="G700" s="29">
        <f t="shared" si="205"/>
        <v>9.9176395730219724</v>
      </c>
      <c r="H700" s="17">
        <f t="shared" si="206"/>
        <v>6634.9008743504128</v>
      </c>
      <c r="I700" s="29">
        <f t="shared" si="198"/>
        <v>2.2250485660981263</v>
      </c>
      <c r="J700" s="29">
        <f t="shared" si="199"/>
        <v>13.949340071225274</v>
      </c>
      <c r="K700" s="32">
        <f>IF((D699+L699+M699-AL699)/($C$21+$C$22)&gt;$C$8,$C$8,(D699+L699+M699-AL699)/($C$21+$C$22))</f>
        <v>1400</v>
      </c>
      <c r="L700" s="97">
        <f t="shared" si="191"/>
        <v>0</v>
      </c>
      <c r="M700" s="96">
        <f t="shared" si="192"/>
        <v>0</v>
      </c>
      <c r="N700" s="98">
        <f t="shared" si="200"/>
        <v>1.7382597742038917</v>
      </c>
      <c r="O700" s="100">
        <f t="shared" si="194"/>
        <v>4.2266987561397071</v>
      </c>
      <c r="P700" s="104">
        <f t="shared" si="201"/>
        <v>18.880500609176615</v>
      </c>
      <c r="Q700" s="102">
        <f t="shared" si="207"/>
        <v>2.8886093440366814E-2</v>
      </c>
      <c r="R700" s="106">
        <f>K700-U700</f>
        <v>0</v>
      </c>
      <c r="S700" s="106">
        <f>IF(K700-H699&lt;0,0,K700-H699)</f>
        <v>0</v>
      </c>
      <c r="T700" s="106">
        <f t="shared" si="195"/>
        <v>98.365381490613771</v>
      </c>
      <c r="U700" s="107">
        <f>IF(S700&gt;0,0,IF(U699+(F700-AL700/$C$23)*$C$22/($C$21+$C$22)&gt;$C$8,$C$8,IF(V700=$C$8,U699+(F700-AL700/$C$23)*$C$22/$C$21,U699+(F700-AL700/$C$23)*$C$22/($C$21+$C$22))))</f>
        <v>1400</v>
      </c>
      <c r="V700" s="107">
        <f>IF(S700=0,IF(V699+(F700-AL700/$C$23)*$C$22/($C$21+$C$22)&gt;$C$8,$C$8,V699+(F700-AL700/$C$23)*$C$22/($C$21+$C$22)),E700)</f>
        <v>1400</v>
      </c>
      <c r="W700" s="203">
        <f>IF(S700&gt;0,0,IF(W699+AL700/$C$23&gt;$F$23,$F$23,W699+AL700/$C$23))</f>
        <v>1.6346185093862227</v>
      </c>
      <c r="X700" s="105" t="str">
        <f>IF(R700=0,"-",IF(U700=0,FORECAST($C$8,Инклинометрия!$B$2:$B$152,Инклинометрия!$A$2:$A$152),FORECAST(R700,Инклинометрия!$B$2:$B$152,Инклинометрия!$A$2:$A$152)))</f>
        <v>-</v>
      </c>
      <c r="Y700" s="105" t="str">
        <f>IF(R700=0,"-",IF(U700=0,FORECAST($C$8-R700,Инклинометрия!$B$2:$B$152,Инклинометрия!$A$2:$A$152),0))</f>
        <v>-</v>
      </c>
      <c r="Z700" s="105" t="str">
        <f>IF(S700=0,"-",FORECAST($C$8,Инклинометрия!$B$2:$B$152,Инклинометрия!$A$2:$A$152))</f>
        <v>-</v>
      </c>
      <c r="AA700" s="105" t="str">
        <f>IF(S700=0,"-",FORECAST($C$8-S700,Инклинометрия!$B$2:$B$152,Инклинометрия!$A$2:$A$152))</f>
        <v>-</v>
      </c>
      <c r="AB700" s="105">
        <f>IF(T700=0,"-",FORECAST($C$6,Инклинометрия!$B$2:$B$152,Инклинометрия!$A$2:$A$152))</f>
        <v>1425</v>
      </c>
      <c r="AC700" s="105">
        <f>IF(R700=0,FORECAST($C$6-T700,Инклинометрия!$B$2:$B$152,Инклинометрия!$A$2:$A$152),FORECAST($C$8,Инклинометрия!$B$2:$B$152,Инклинометрия!$A$2:$A$152))</f>
        <v>1331.5528875839168</v>
      </c>
      <c r="AD700" s="107">
        <f>IF(U700=0,"-",FORECAST($C$8,Инклинометрия!$B$2:$B$152,Инклинометрия!$A$2:$A$152))</f>
        <v>1330</v>
      </c>
      <c r="AE700" s="107">
        <f>IF(U700=0,"-",FORECAST($C$8-U700,Инклинометрия!$B$2:$B$152,Инклинометрия!$A$2:$A$152))</f>
        <v>0</v>
      </c>
      <c r="AF700" s="107">
        <f>FORECAST($C$8-S700,Инклинометрия!$B$2:$B$152,Инклинометрия!$A$2:$A$152)</f>
        <v>1330</v>
      </c>
      <c r="AG700" s="107">
        <f>FORECAST($C$8-(S700+V700),Инклинометрия!$B$2:$B$152,Инклинометрия!$A$2:$A$152)</f>
        <v>0</v>
      </c>
      <c r="AH700" s="107">
        <f>IF(W700=0,"-",FORECAST($C$8+W700,Инклинометрия!$B$2:$B$152,Инклинометрия!$A$2:$A$152))</f>
        <v>1331.5528875839168</v>
      </c>
      <c r="AI700" s="107">
        <f>IF(W700=0,"-",FORECAST($C$8,Инклинометрия!$B$2:$B$152,Инклинометрия!$A$2:$A$152))</f>
        <v>1330</v>
      </c>
      <c r="AK700" s="122">
        <f>2*PI()*$C$5*(AT699-AT698)/(LN(AN699/$I$9)*$I$8/$I$7+LN($I$10/AN699)*$I$8/$I$7)</f>
        <v>0</v>
      </c>
      <c r="AL700" s="67">
        <f>AK700*(B700-B699)</f>
        <v>0</v>
      </c>
      <c r="AM700" s="23">
        <f t="shared" si="208"/>
        <v>4.3059540056097682E-2</v>
      </c>
      <c r="AN700" s="26">
        <f>AN699+AK700*(B700-B699)/(2*PI()*$C$5*AN699*$I$11)</f>
        <v>0.12986115207059001</v>
      </c>
      <c r="AO700" s="87">
        <f t="shared" si="202"/>
        <v>111242.59539450394</v>
      </c>
      <c r="AP700" s="87">
        <f>IF(R700+U700&lt;$C$8,0,32*$G$13/$C$12^2*($I$8*R700+$I$6*U700)+32*$G$14/($C$14^2-$C$13^2)*($I$8*S700+$I$6*V700))</f>
        <v>9917.5953945039291</v>
      </c>
      <c r="AQ700" s="66">
        <f>R700*$C$11*$C$9+U700*$C$11*$C$10</f>
        <v>14695380</v>
      </c>
      <c r="AR700" s="66">
        <f>S700*$C$11*$C$9+V700*$C$11*$C$10</f>
        <v>14695380</v>
      </c>
      <c r="AS700" s="87">
        <f>$C$11*(T700*$C$9+W700*$C$10)</f>
        <v>789129.61404581123</v>
      </c>
      <c r="AT700" s="45">
        <f t="shared" si="196"/>
        <v>15595752.209440315</v>
      </c>
      <c r="AU700" s="75"/>
    </row>
    <row r="701" spans="2:47" ht="15" thickBot="1" x14ac:dyDescent="0.35">
      <c r="B701" s="41">
        <f t="shared" si="203"/>
        <v>6700</v>
      </c>
      <c r="C701" s="8">
        <f t="shared" si="204"/>
        <v>67</v>
      </c>
      <c r="D701" s="73">
        <f t="shared" si="190"/>
        <v>89.612499999999997</v>
      </c>
      <c r="E701" s="29">
        <f t="shared" si="193"/>
        <v>4968.0886085409074</v>
      </c>
      <c r="F701" s="29">
        <f t="shared" si="197"/>
        <v>7.4150576246875062</v>
      </c>
      <c r="G701" s="29">
        <f t="shared" si="205"/>
        <v>9.9176395730195388</v>
      </c>
      <c r="H701" s="17">
        <f t="shared" si="206"/>
        <v>6644.818513923432</v>
      </c>
      <c r="I701" s="29">
        <f t="shared" si="198"/>
        <v>2.2250485660981263</v>
      </c>
      <c r="J701" s="29">
        <f t="shared" si="199"/>
        <v>13.949340071223562</v>
      </c>
      <c r="K701" s="32">
        <f>IF((D700+L700+M700-AL700)/($C$21+$C$22)&gt;$C$8,$C$8,(D700+L700+M700-AL700)/($C$21+$C$22))</f>
        <v>1400</v>
      </c>
      <c r="L701" s="97">
        <f t="shared" si="191"/>
        <v>0</v>
      </c>
      <c r="M701" s="96">
        <f t="shared" si="192"/>
        <v>0</v>
      </c>
      <c r="N701" s="98">
        <f t="shared" si="200"/>
        <v>1.7382597742038917</v>
      </c>
      <c r="O701" s="100">
        <f t="shared" si="194"/>
        <v>4.2266987561397071</v>
      </c>
      <c r="P701" s="104">
        <f t="shared" si="201"/>
        <v>18.880500609176615</v>
      </c>
      <c r="Q701" s="102">
        <f t="shared" si="207"/>
        <v>2.8886093440366814E-2</v>
      </c>
      <c r="R701" s="106">
        <f>K701-U701</f>
        <v>0</v>
      </c>
      <c r="S701" s="106">
        <f>IF(K701-H700&lt;0,0,K701-H700)</f>
        <v>0</v>
      </c>
      <c r="T701" s="106">
        <f t="shared" si="195"/>
        <v>98.365381490613771</v>
      </c>
      <c r="U701" s="107">
        <f>IF(S701&gt;0,0,IF(U700+(F701-AL701/$C$23)*$C$22/($C$21+$C$22)&gt;$C$8,$C$8,IF(V701=$C$8,U700+(F701-AL701/$C$23)*$C$22/$C$21,U700+(F701-AL701/$C$23)*$C$22/($C$21+$C$22))))</f>
        <v>1400</v>
      </c>
      <c r="V701" s="107">
        <f>IF(S701=0,IF(V700+(F701-AL701/$C$23)*$C$22/($C$21+$C$22)&gt;$C$8,$C$8,V700+(F701-AL701/$C$23)*$C$22/($C$21+$C$22)),E701)</f>
        <v>1400</v>
      </c>
      <c r="W701" s="203">
        <f>IF(S701&gt;0,0,IF(W700+AL701/$C$23&gt;$F$23,$F$23,W700+AL701/$C$23))</f>
        <v>1.6346185093862227</v>
      </c>
      <c r="X701" s="105" t="str">
        <f>IF(R701=0,"-",IF(U701=0,FORECAST($C$8,Инклинометрия!$B$2:$B$152,Инклинометрия!$A$2:$A$152),FORECAST(R701,Инклинометрия!$B$2:$B$152,Инклинометрия!$A$2:$A$152)))</f>
        <v>-</v>
      </c>
      <c r="Y701" s="105" t="str">
        <f>IF(R701=0,"-",IF(U701=0,FORECAST($C$8-R701,Инклинометрия!$B$2:$B$152,Инклинометрия!$A$2:$A$152),0))</f>
        <v>-</v>
      </c>
      <c r="Z701" s="105" t="str">
        <f>IF(S701=0,"-",FORECAST($C$8,Инклинометрия!$B$2:$B$152,Инклинометрия!$A$2:$A$152))</f>
        <v>-</v>
      </c>
      <c r="AA701" s="105" t="str">
        <f>IF(S701=0,"-",FORECAST($C$8-S701,Инклинометрия!$B$2:$B$152,Инклинометрия!$A$2:$A$152))</f>
        <v>-</v>
      </c>
      <c r="AB701" s="105">
        <f>IF(T701=0,"-",FORECAST($C$6,Инклинометрия!$B$2:$B$152,Инклинометрия!$A$2:$A$152))</f>
        <v>1425</v>
      </c>
      <c r="AC701" s="105">
        <f>IF(R701=0,FORECAST($C$6-T701,Инклинометрия!$B$2:$B$152,Инклинометрия!$A$2:$A$152),FORECAST($C$8,Инклинометрия!$B$2:$B$152,Инклинометрия!$A$2:$A$152))</f>
        <v>1331.5528875839168</v>
      </c>
      <c r="AD701" s="107">
        <f>IF(U701=0,"-",FORECAST($C$8,Инклинометрия!$B$2:$B$152,Инклинометрия!$A$2:$A$152))</f>
        <v>1330</v>
      </c>
      <c r="AE701" s="107">
        <f>IF(U701=0,"-",FORECAST($C$8-U701,Инклинометрия!$B$2:$B$152,Инклинометрия!$A$2:$A$152))</f>
        <v>0</v>
      </c>
      <c r="AF701" s="107">
        <f>FORECAST($C$8-S701,Инклинометрия!$B$2:$B$152,Инклинометрия!$A$2:$A$152)</f>
        <v>1330</v>
      </c>
      <c r="AG701" s="107">
        <f>FORECAST($C$8-(S701+V701),Инклинометрия!$B$2:$B$152,Инклинометрия!$A$2:$A$152)</f>
        <v>0</v>
      </c>
      <c r="AH701" s="107">
        <f>IF(W701=0,"-",FORECAST($C$8+W701,Инклинометрия!$B$2:$B$152,Инклинометрия!$A$2:$A$152))</f>
        <v>1331.5528875839168</v>
      </c>
      <c r="AI701" s="107">
        <f>IF(W701=0,"-",FORECAST($C$8,Инклинометрия!$B$2:$B$152,Инклинометрия!$A$2:$A$152))</f>
        <v>1330</v>
      </c>
      <c r="AK701" s="122">
        <f>2*PI()*$C$5*(AT700-AT699)/(LN(AN700/$I$9)*$I$8/$I$7+LN($I$10/AN700)*$I$8/$I$7)</f>
        <v>0</v>
      </c>
      <c r="AL701" s="67">
        <f>AK701*(B701-B700)</f>
        <v>0</v>
      </c>
      <c r="AM701" s="23">
        <f t="shared" si="208"/>
        <v>4.3059540056097682E-2</v>
      </c>
      <c r="AN701" s="26">
        <f>AN700+AK701*(B701-B700)/(2*PI()*$C$5*AN700*$I$11)</f>
        <v>0.12986115207059001</v>
      </c>
      <c r="AO701" s="87">
        <f t="shared" si="202"/>
        <v>111242.59539450394</v>
      </c>
      <c r="AP701" s="87">
        <f>IF(R701+U701&lt;$C$8,0,32*$G$13/$C$12^2*($I$8*R701+$I$6*U701)+32*$G$14/($C$14^2-$C$13^2)*($I$8*S701+$I$6*V701))</f>
        <v>9917.5953945039291</v>
      </c>
      <c r="AQ701" s="66">
        <f>R701*$C$11*$C$9+U701*$C$11*$C$10</f>
        <v>14695380</v>
      </c>
      <c r="AR701" s="66">
        <f>S701*$C$11*$C$9+V701*$C$11*$C$10</f>
        <v>14695380</v>
      </c>
      <c r="AS701" s="87">
        <f>$C$11*(T701*$C$9+W701*$C$10)</f>
        <v>789129.61404581123</v>
      </c>
      <c r="AT701" s="45">
        <f t="shared" si="196"/>
        <v>15595752.209440315</v>
      </c>
      <c r="AU701" s="75"/>
    </row>
    <row r="702" spans="2:47" ht="15" thickBot="1" x14ac:dyDescent="0.35">
      <c r="B702" s="41">
        <f t="shared" si="203"/>
        <v>6710</v>
      </c>
      <c r="C702" s="8">
        <f t="shared" si="204"/>
        <v>67.099999999999994</v>
      </c>
      <c r="D702" s="73">
        <f t="shared" si="190"/>
        <v>89.746250000000003</v>
      </c>
      <c r="E702" s="29">
        <f t="shared" si="193"/>
        <v>4975.503666165594</v>
      </c>
      <c r="F702" s="29">
        <f t="shared" si="197"/>
        <v>7.4150576246865967</v>
      </c>
      <c r="G702" s="29">
        <f t="shared" si="205"/>
        <v>9.9176395730183238</v>
      </c>
      <c r="H702" s="17">
        <f t="shared" si="206"/>
        <v>6654.7361534964502</v>
      </c>
      <c r="I702" s="29">
        <f t="shared" si="198"/>
        <v>2.2250485660981263</v>
      </c>
      <c r="J702" s="29">
        <f t="shared" si="199"/>
        <v>13.949340071222707</v>
      </c>
      <c r="K702" s="32">
        <f>IF((D701+L701+M701-AL701)/($C$21+$C$22)&gt;$C$8,$C$8,(D701+L701+M701-AL701)/($C$21+$C$22))</f>
        <v>1400</v>
      </c>
      <c r="L702" s="97">
        <f t="shared" si="191"/>
        <v>0</v>
      </c>
      <c r="M702" s="96">
        <f t="shared" si="192"/>
        <v>0</v>
      </c>
      <c r="N702" s="98">
        <f t="shared" si="200"/>
        <v>1.7382597742038917</v>
      </c>
      <c r="O702" s="100">
        <f t="shared" si="194"/>
        <v>4.2266987561397071</v>
      </c>
      <c r="P702" s="104">
        <f t="shared" si="201"/>
        <v>18.880500609176615</v>
      </c>
      <c r="Q702" s="102">
        <f t="shared" si="207"/>
        <v>2.8886093440366814E-2</v>
      </c>
      <c r="R702" s="106">
        <f>K702-U702</f>
        <v>0</v>
      </c>
      <c r="S702" s="106">
        <f>IF(K702-H701&lt;0,0,K702-H701)</f>
        <v>0</v>
      </c>
      <c r="T702" s="106">
        <f t="shared" si="195"/>
        <v>98.365381490613771</v>
      </c>
      <c r="U702" s="107">
        <f>IF(S702&gt;0,0,IF(U701+(F702-AL702/$C$23)*$C$22/($C$21+$C$22)&gt;$C$8,$C$8,IF(V702=$C$8,U701+(F702-AL702/$C$23)*$C$22/$C$21,U701+(F702-AL702/$C$23)*$C$22/($C$21+$C$22))))</f>
        <v>1400</v>
      </c>
      <c r="V702" s="107">
        <f>IF(S702=0,IF(V701+(F702-AL702/$C$23)*$C$22/($C$21+$C$22)&gt;$C$8,$C$8,V701+(F702-AL702/$C$23)*$C$22/($C$21+$C$22)),E702)</f>
        <v>1400</v>
      </c>
      <c r="W702" s="203">
        <f>IF(S702&gt;0,0,IF(W701+AL702/$C$23&gt;$F$23,$F$23,W701+AL702/$C$23))</f>
        <v>1.6346185093862227</v>
      </c>
      <c r="X702" s="105" t="str">
        <f>IF(R702=0,"-",IF(U702=0,FORECAST($C$8,Инклинометрия!$B$2:$B$152,Инклинометрия!$A$2:$A$152),FORECAST(R702,Инклинометрия!$B$2:$B$152,Инклинометрия!$A$2:$A$152)))</f>
        <v>-</v>
      </c>
      <c r="Y702" s="105" t="str">
        <f>IF(R702=0,"-",IF(U702=0,FORECAST($C$8-R702,Инклинометрия!$B$2:$B$152,Инклинометрия!$A$2:$A$152),0))</f>
        <v>-</v>
      </c>
      <c r="Z702" s="105" t="str">
        <f>IF(S702=0,"-",FORECAST($C$8,Инклинометрия!$B$2:$B$152,Инклинометрия!$A$2:$A$152))</f>
        <v>-</v>
      </c>
      <c r="AA702" s="105" t="str">
        <f>IF(S702=0,"-",FORECAST($C$8-S702,Инклинометрия!$B$2:$B$152,Инклинометрия!$A$2:$A$152))</f>
        <v>-</v>
      </c>
      <c r="AB702" s="105">
        <f>IF(T702=0,"-",FORECAST($C$6,Инклинометрия!$B$2:$B$152,Инклинометрия!$A$2:$A$152))</f>
        <v>1425</v>
      </c>
      <c r="AC702" s="105">
        <f>IF(R702=0,FORECAST($C$6-T702,Инклинометрия!$B$2:$B$152,Инклинометрия!$A$2:$A$152),FORECAST($C$8,Инклинометрия!$B$2:$B$152,Инклинометрия!$A$2:$A$152))</f>
        <v>1331.5528875839168</v>
      </c>
      <c r="AD702" s="107">
        <f>IF(U702=0,"-",FORECAST($C$8,Инклинометрия!$B$2:$B$152,Инклинометрия!$A$2:$A$152))</f>
        <v>1330</v>
      </c>
      <c r="AE702" s="107">
        <f>IF(U702=0,"-",FORECAST($C$8-U702,Инклинометрия!$B$2:$B$152,Инклинометрия!$A$2:$A$152))</f>
        <v>0</v>
      </c>
      <c r="AF702" s="107">
        <f>FORECAST($C$8-S702,Инклинометрия!$B$2:$B$152,Инклинометрия!$A$2:$A$152)</f>
        <v>1330</v>
      </c>
      <c r="AG702" s="107">
        <f>FORECAST($C$8-(S702+V702),Инклинометрия!$B$2:$B$152,Инклинометрия!$A$2:$A$152)</f>
        <v>0</v>
      </c>
      <c r="AH702" s="107">
        <f>IF(W702=0,"-",FORECAST($C$8+W702,Инклинометрия!$B$2:$B$152,Инклинометрия!$A$2:$A$152))</f>
        <v>1331.5528875839168</v>
      </c>
      <c r="AI702" s="107">
        <f>IF(W702=0,"-",FORECAST($C$8,Инклинометрия!$B$2:$B$152,Инклинометрия!$A$2:$A$152))</f>
        <v>1330</v>
      </c>
      <c r="AK702" s="122">
        <f>2*PI()*$C$5*(AT701-AT700)/(LN(AN701/$I$9)*$I$8/$I$7+LN($I$10/AN701)*$I$8/$I$7)</f>
        <v>0</v>
      </c>
      <c r="AL702" s="67">
        <f>AK702*(B702-B701)</f>
        <v>0</v>
      </c>
      <c r="AM702" s="23">
        <f t="shared" si="208"/>
        <v>4.3059540056097682E-2</v>
      </c>
      <c r="AN702" s="26">
        <f>AN701+AK702*(B702-B701)/(2*PI()*$C$5*AN701*$I$11)</f>
        <v>0.12986115207059001</v>
      </c>
      <c r="AO702" s="87">
        <f t="shared" si="202"/>
        <v>111242.59539450394</v>
      </c>
      <c r="AP702" s="87">
        <f>IF(R702+U702&lt;$C$8,0,32*$G$13/$C$12^2*($I$8*R702+$I$6*U702)+32*$G$14/($C$14^2-$C$13^2)*($I$8*S702+$I$6*V702))</f>
        <v>9917.5953945039291</v>
      </c>
      <c r="AQ702" s="66">
        <f>R702*$C$11*$C$9+U702*$C$11*$C$10</f>
        <v>14695380</v>
      </c>
      <c r="AR702" s="66">
        <f>S702*$C$11*$C$9+V702*$C$11*$C$10</f>
        <v>14695380</v>
      </c>
      <c r="AS702" s="87">
        <f>$C$11*(T702*$C$9+W702*$C$10)</f>
        <v>789129.61404581123</v>
      </c>
      <c r="AT702" s="45">
        <f t="shared" si="196"/>
        <v>15595752.209440315</v>
      </c>
      <c r="AU702" s="75"/>
    </row>
    <row r="703" spans="2:47" ht="15" thickBot="1" x14ac:dyDescent="0.35">
      <c r="B703" s="41">
        <f t="shared" si="203"/>
        <v>6720</v>
      </c>
      <c r="C703" s="8">
        <f t="shared" si="204"/>
        <v>67.2</v>
      </c>
      <c r="D703" s="73">
        <f t="shared" si="190"/>
        <v>89.88</v>
      </c>
      <c r="E703" s="29">
        <f t="shared" si="193"/>
        <v>4982.9187237902834</v>
      </c>
      <c r="F703" s="29">
        <f t="shared" si="197"/>
        <v>7.4150576246893252</v>
      </c>
      <c r="G703" s="29">
        <f t="shared" si="205"/>
        <v>9.9176395730219724</v>
      </c>
      <c r="H703" s="17">
        <f t="shared" si="206"/>
        <v>6664.6537930694722</v>
      </c>
      <c r="I703" s="29">
        <f t="shared" si="198"/>
        <v>2.2250485660981263</v>
      </c>
      <c r="J703" s="29">
        <f t="shared" si="199"/>
        <v>13.949340071225274</v>
      </c>
      <c r="K703" s="32">
        <f>IF((D702+L702+M702-AL702)/($C$21+$C$22)&gt;$C$8,$C$8,(D702+L702+M702-AL702)/($C$21+$C$22))</f>
        <v>1400</v>
      </c>
      <c r="L703" s="97">
        <f t="shared" si="191"/>
        <v>0</v>
      </c>
      <c r="M703" s="96">
        <f t="shared" si="192"/>
        <v>0</v>
      </c>
      <c r="N703" s="98">
        <f t="shared" si="200"/>
        <v>1.7382597742038917</v>
      </c>
      <c r="O703" s="100">
        <f t="shared" si="194"/>
        <v>4.2266987561397071</v>
      </c>
      <c r="P703" s="104">
        <f t="shared" si="201"/>
        <v>18.880500609176615</v>
      </c>
      <c r="Q703" s="102">
        <f t="shared" si="207"/>
        <v>2.8886093440366814E-2</v>
      </c>
      <c r="R703" s="106">
        <f>K703-U703</f>
        <v>0</v>
      </c>
      <c r="S703" s="106">
        <f>IF(K703-H702&lt;0,0,K703-H702)</f>
        <v>0</v>
      </c>
      <c r="T703" s="106">
        <f t="shared" si="195"/>
        <v>98.365381490613771</v>
      </c>
      <c r="U703" s="107">
        <f>IF(S703&gt;0,0,IF(U702+(F703-AL703/$C$23)*$C$22/($C$21+$C$22)&gt;$C$8,$C$8,IF(V703=$C$8,U702+(F703-AL703/$C$23)*$C$22/$C$21,U702+(F703-AL703/$C$23)*$C$22/($C$21+$C$22))))</f>
        <v>1400</v>
      </c>
      <c r="V703" s="107">
        <f>IF(S703=0,IF(V702+(F703-AL703/$C$23)*$C$22/($C$21+$C$22)&gt;$C$8,$C$8,V702+(F703-AL703/$C$23)*$C$22/($C$21+$C$22)),E703)</f>
        <v>1400</v>
      </c>
      <c r="W703" s="203">
        <f>IF(S703&gt;0,0,IF(W702+AL703/$C$23&gt;$F$23,$F$23,W702+AL703/$C$23))</f>
        <v>1.6346185093862227</v>
      </c>
      <c r="X703" s="105" t="str">
        <f>IF(R703=0,"-",IF(U703=0,FORECAST($C$8,Инклинометрия!$B$2:$B$152,Инклинометрия!$A$2:$A$152),FORECAST(R703,Инклинометрия!$B$2:$B$152,Инклинометрия!$A$2:$A$152)))</f>
        <v>-</v>
      </c>
      <c r="Y703" s="105" t="str">
        <f>IF(R703=0,"-",IF(U703=0,FORECAST($C$8-R703,Инклинометрия!$B$2:$B$152,Инклинометрия!$A$2:$A$152),0))</f>
        <v>-</v>
      </c>
      <c r="Z703" s="105" t="str">
        <f>IF(S703=0,"-",FORECAST($C$8,Инклинометрия!$B$2:$B$152,Инклинометрия!$A$2:$A$152))</f>
        <v>-</v>
      </c>
      <c r="AA703" s="105" t="str">
        <f>IF(S703=0,"-",FORECAST($C$8-S703,Инклинометрия!$B$2:$B$152,Инклинометрия!$A$2:$A$152))</f>
        <v>-</v>
      </c>
      <c r="AB703" s="105">
        <f>IF(T703=0,"-",FORECAST($C$6,Инклинометрия!$B$2:$B$152,Инклинометрия!$A$2:$A$152))</f>
        <v>1425</v>
      </c>
      <c r="AC703" s="105">
        <f>IF(R703=0,FORECAST($C$6-T703,Инклинометрия!$B$2:$B$152,Инклинометрия!$A$2:$A$152),FORECAST($C$8,Инклинометрия!$B$2:$B$152,Инклинометрия!$A$2:$A$152))</f>
        <v>1331.5528875839168</v>
      </c>
      <c r="AD703" s="107">
        <f>IF(U703=0,"-",FORECAST($C$8,Инклинометрия!$B$2:$B$152,Инклинометрия!$A$2:$A$152))</f>
        <v>1330</v>
      </c>
      <c r="AE703" s="107">
        <f>IF(U703=0,"-",FORECAST($C$8-U703,Инклинометрия!$B$2:$B$152,Инклинометрия!$A$2:$A$152))</f>
        <v>0</v>
      </c>
      <c r="AF703" s="107">
        <f>FORECAST($C$8-S703,Инклинометрия!$B$2:$B$152,Инклинометрия!$A$2:$A$152)</f>
        <v>1330</v>
      </c>
      <c r="AG703" s="107">
        <f>FORECAST($C$8-(S703+V703),Инклинометрия!$B$2:$B$152,Инклинометрия!$A$2:$A$152)</f>
        <v>0</v>
      </c>
      <c r="AH703" s="107">
        <f>IF(W703=0,"-",FORECAST($C$8+W703,Инклинометрия!$B$2:$B$152,Инклинометрия!$A$2:$A$152))</f>
        <v>1331.5528875839168</v>
      </c>
      <c r="AI703" s="107">
        <f>IF(W703=0,"-",FORECAST($C$8,Инклинометрия!$B$2:$B$152,Инклинометрия!$A$2:$A$152))</f>
        <v>1330</v>
      </c>
      <c r="AK703" s="122">
        <f>2*PI()*$C$5*(AT702-AT701)/(LN(AN702/$I$9)*$I$8/$I$7+LN($I$10/AN702)*$I$8/$I$7)</f>
        <v>0</v>
      </c>
      <c r="AL703" s="67">
        <f>AK703*(B703-B702)</f>
        <v>0</v>
      </c>
      <c r="AM703" s="23">
        <f t="shared" si="208"/>
        <v>4.3059540056097682E-2</v>
      </c>
      <c r="AN703" s="26">
        <f>AN702+AK703*(B703-B702)/(2*PI()*$C$5*AN702*$I$11)</f>
        <v>0.12986115207059001</v>
      </c>
      <c r="AO703" s="87">
        <f t="shared" si="202"/>
        <v>111242.59539450394</v>
      </c>
      <c r="AP703" s="87">
        <f>IF(R703+U703&lt;$C$8,0,32*$G$13/$C$12^2*($I$8*R703+$I$6*U703)+32*$G$14/($C$14^2-$C$13^2)*($I$8*S703+$I$6*V703))</f>
        <v>9917.5953945039291</v>
      </c>
      <c r="AQ703" s="66">
        <f>R703*$C$11*$C$9+U703*$C$11*$C$10</f>
        <v>14695380</v>
      </c>
      <c r="AR703" s="66">
        <f>S703*$C$11*$C$9+V703*$C$11*$C$10</f>
        <v>14695380</v>
      </c>
      <c r="AS703" s="87">
        <f>$C$11*(T703*$C$9+W703*$C$10)</f>
        <v>789129.61404581123</v>
      </c>
      <c r="AT703" s="45">
        <f t="shared" si="196"/>
        <v>15595752.209440315</v>
      </c>
      <c r="AU703" s="75"/>
    </row>
    <row r="704" spans="2:47" ht="15" thickBot="1" x14ac:dyDescent="0.35">
      <c r="B704" s="41">
        <f t="shared" si="203"/>
        <v>6730</v>
      </c>
      <c r="C704" s="8">
        <f t="shared" si="204"/>
        <v>67.3</v>
      </c>
      <c r="D704" s="73">
        <f t="shared" si="190"/>
        <v>90.013750000000002</v>
      </c>
      <c r="E704" s="29">
        <f t="shared" si="193"/>
        <v>4990.3337814149709</v>
      </c>
      <c r="F704" s="29">
        <f t="shared" si="197"/>
        <v>7.4150576246875062</v>
      </c>
      <c r="G704" s="29">
        <f t="shared" si="205"/>
        <v>9.9176395730195388</v>
      </c>
      <c r="H704" s="17">
        <f t="shared" si="206"/>
        <v>6674.5714326424913</v>
      </c>
      <c r="I704" s="29">
        <f t="shared" si="198"/>
        <v>2.2250485660981263</v>
      </c>
      <c r="J704" s="29">
        <f t="shared" si="199"/>
        <v>13.949340071223562</v>
      </c>
      <c r="K704" s="32">
        <f>IF((D703+L703+M703-AL703)/($C$21+$C$22)&gt;$C$8,$C$8,(D703+L703+M703-AL703)/($C$21+$C$22))</f>
        <v>1400</v>
      </c>
      <c r="L704" s="97">
        <f t="shared" si="191"/>
        <v>0</v>
      </c>
      <c r="M704" s="96">
        <f t="shared" si="192"/>
        <v>0</v>
      </c>
      <c r="N704" s="98">
        <f t="shared" si="200"/>
        <v>1.7382597742038917</v>
      </c>
      <c r="O704" s="100">
        <f t="shared" si="194"/>
        <v>4.2266987561397071</v>
      </c>
      <c r="P704" s="104">
        <f t="shared" si="201"/>
        <v>18.880500609176615</v>
      </c>
      <c r="Q704" s="102">
        <f t="shared" si="207"/>
        <v>2.8886093440366814E-2</v>
      </c>
      <c r="R704" s="106">
        <f>K704-U704</f>
        <v>0</v>
      </c>
      <c r="S704" s="106">
        <f>IF(K704-H703&lt;0,0,K704-H703)</f>
        <v>0</v>
      </c>
      <c r="T704" s="106">
        <f t="shared" si="195"/>
        <v>98.365381490613771</v>
      </c>
      <c r="U704" s="107">
        <f>IF(S704&gt;0,0,IF(U703+(F704-AL704/$C$23)*$C$22/($C$21+$C$22)&gt;$C$8,$C$8,IF(V704=$C$8,U703+(F704-AL704/$C$23)*$C$22/$C$21,U703+(F704-AL704/$C$23)*$C$22/($C$21+$C$22))))</f>
        <v>1400</v>
      </c>
      <c r="V704" s="107">
        <f>IF(S704=0,IF(V703+(F704-AL704/$C$23)*$C$22/($C$21+$C$22)&gt;$C$8,$C$8,V703+(F704-AL704/$C$23)*$C$22/($C$21+$C$22)),E704)</f>
        <v>1400</v>
      </c>
      <c r="W704" s="203">
        <f>IF(S704&gt;0,0,IF(W703+AL704/$C$23&gt;$F$23,$F$23,W703+AL704/$C$23))</f>
        <v>1.6346185093862227</v>
      </c>
      <c r="X704" s="105" t="str">
        <f>IF(R704=0,"-",IF(U704=0,FORECAST($C$8,Инклинометрия!$B$2:$B$152,Инклинометрия!$A$2:$A$152),FORECAST(R704,Инклинометрия!$B$2:$B$152,Инклинометрия!$A$2:$A$152)))</f>
        <v>-</v>
      </c>
      <c r="Y704" s="105" t="str">
        <f>IF(R704=0,"-",IF(U704=0,FORECAST($C$8-R704,Инклинометрия!$B$2:$B$152,Инклинометрия!$A$2:$A$152),0))</f>
        <v>-</v>
      </c>
      <c r="Z704" s="105" t="str">
        <f>IF(S704=0,"-",FORECAST($C$8,Инклинометрия!$B$2:$B$152,Инклинометрия!$A$2:$A$152))</f>
        <v>-</v>
      </c>
      <c r="AA704" s="105" t="str">
        <f>IF(S704=0,"-",FORECAST($C$8-S704,Инклинометрия!$B$2:$B$152,Инклинометрия!$A$2:$A$152))</f>
        <v>-</v>
      </c>
      <c r="AB704" s="105">
        <f>IF(T704=0,"-",FORECAST($C$6,Инклинометрия!$B$2:$B$152,Инклинометрия!$A$2:$A$152))</f>
        <v>1425</v>
      </c>
      <c r="AC704" s="105">
        <f>IF(R704=0,FORECAST($C$6-T704,Инклинометрия!$B$2:$B$152,Инклинометрия!$A$2:$A$152),FORECAST($C$8,Инклинометрия!$B$2:$B$152,Инклинометрия!$A$2:$A$152))</f>
        <v>1331.5528875839168</v>
      </c>
      <c r="AD704" s="107">
        <f>IF(U704=0,"-",FORECAST($C$8,Инклинометрия!$B$2:$B$152,Инклинометрия!$A$2:$A$152))</f>
        <v>1330</v>
      </c>
      <c r="AE704" s="107">
        <f>IF(U704=0,"-",FORECAST($C$8-U704,Инклинометрия!$B$2:$B$152,Инклинометрия!$A$2:$A$152))</f>
        <v>0</v>
      </c>
      <c r="AF704" s="107">
        <f>FORECAST($C$8-S704,Инклинометрия!$B$2:$B$152,Инклинометрия!$A$2:$A$152)</f>
        <v>1330</v>
      </c>
      <c r="AG704" s="107">
        <f>FORECAST($C$8-(S704+V704),Инклинометрия!$B$2:$B$152,Инклинометрия!$A$2:$A$152)</f>
        <v>0</v>
      </c>
      <c r="AH704" s="107">
        <f>IF(W704=0,"-",FORECAST($C$8+W704,Инклинометрия!$B$2:$B$152,Инклинометрия!$A$2:$A$152))</f>
        <v>1331.5528875839168</v>
      </c>
      <c r="AI704" s="107">
        <f>IF(W704=0,"-",FORECAST($C$8,Инклинометрия!$B$2:$B$152,Инклинометрия!$A$2:$A$152))</f>
        <v>1330</v>
      </c>
      <c r="AK704" s="122">
        <f>2*PI()*$C$5*(AT703-AT702)/(LN(AN703/$I$9)*$I$8/$I$7+LN($I$10/AN703)*$I$8/$I$7)</f>
        <v>0</v>
      </c>
      <c r="AL704" s="67">
        <f>AK704*(B704-B703)</f>
        <v>0</v>
      </c>
      <c r="AM704" s="23">
        <f t="shared" si="208"/>
        <v>4.3059540056097682E-2</v>
      </c>
      <c r="AN704" s="26">
        <f>AN703+AK704*(B704-B703)/(2*PI()*$C$5*AN703*$I$11)</f>
        <v>0.12986115207059001</v>
      </c>
      <c r="AO704" s="87">
        <f t="shared" si="202"/>
        <v>111242.59539450394</v>
      </c>
      <c r="AP704" s="87">
        <f>IF(R704+U704&lt;$C$8,0,32*$G$13/$C$12^2*($I$8*R704+$I$6*U704)+32*$G$14/($C$14^2-$C$13^2)*($I$8*S704+$I$6*V704))</f>
        <v>9917.5953945039291</v>
      </c>
      <c r="AQ704" s="66">
        <f>R704*$C$11*$C$9+U704*$C$11*$C$10</f>
        <v>14695380</v>
      </c>
      <c r="AR704" s="66">
        <f>S704*$C$11*$C$9+V704*$C$11*$C$10</f>
        <v>14695380</v>
      </c>
      <c r="AS704" s="87">
        <f>$C$11*(T704*$C$9+W704*$C$10)</f>
        <v>789129.61404581123</v>
      </c>
      <c r="AT704" s="45">
        <f t="shared" si="196"/>
        <v>15595752.209440315</v>
      </c>
      <c r="AU704" s="75"/>
    </row>
    <row r="705" spans="2:47" ht="15" thickBot="1" x14ac:dyDescent="0.35">
      <c r="B705" s="41">
        <f t="shared" si="203"/>
        <v>6740</v>
      </c>
      <c r="C705" s="8">
        <f t="shared" si="204"/>
        <v>67.400000000000006</v>
      </c>
      <c r="D705" s="73">
        <f t="shared" si="190"/>
        <v>90.147499999999994</v>
      </c>
      <c r="E705" s="29">
        <f t="shared" si="193"/>
        <v>4997.7488390396593</v>
      </c>
      <c r="F705" s="29">
        <f t="shared" si="197"/>
        <v>7.4150576246884157</v>
      </c>
      <c r="G705" s="29">
        <f t="shared" si="205"/>
        <v>9.9176395730207556</v>
      </c>
      <c r="H705" s="17">
        <f t="shared" si="206"/>
        <v>6684.4890722155124</v>
      </c>
      <c r="I705" s="29">
        <f t="shared" si="198"/>
        <v>2.2250485660981263</v>
      </c>
      <c r="J705" s="29">
        <f t="shared" si="199"/>
        <v>13.949340071224418</v>
      </c>
      <c r="K705" s="32">
        <f>IF((D704+L704+M704-AL704)/($C$21+$C$22)&gt;$C$8,$C$8,(D704+L704+M704-AL704)/($C$21+$C$22))</f>
        <v>1400</v>
      </c>
      <c r="L705" s="97">
        <f t="shared" si="191"/>
        <v>0</v>
      </c>
      <c r="M705" s="96">
        <f t="shared" si="192"/>
        <v>0</v>
      </c>
      <c r="N705" s="98">
        <f t="shared" si="200"/>
        <v>1.7382597742038917</v>
      </c>
      <c r="O705" s="100">
        <f t="shared" si="194"/>
        <v>4.2266987561397071</v>
      </c>
      <c r="P705" s="104">
        <f t="shared" si="201"/>
        <v>18.880500609176615</v>
      </c>
      <c r="Q705" s="102">
        <f t="shared" si="207"/>
        <v>2.8886093440366814E-2</v>
      </c>
      <c r="R705" s="106">
        <f>K705-U705</f>
        <v>0</v>
      </c>
      <c r="S705" s="106">
        <f>IF(K705-H704&lt;0,0,K705-H704)</f>
        <v>0</v>
      </c>
      <c r="T705" s="106">
        <f t="shared" si="195"/>
        <v>98.365381490613771</v>
      </c>
      <c r="U705" s="107">
        <f>IF(S705&gt;0,0,IF(U704+(F705-AL705/$C$23)*$C$22/($C$21+$C$22)&gt;$C$8,$C$8,IF(V705=$C$8,U704+(F705-AL705/$C$23)*$C$22/$C$21,U704+(F705-AL705/$C$23)*$C$22/($C$21+$C$22))))</f>
        <v>1400</v>
      </c>
      <c r="V705" s="107">
        <f>IF(S705=0,IF(V704+(F705-AL705/$C$23)*$C$22/($C$21+$C$22)&gt;$C$8,$C$8,V704+(F705-AL705/$C$23)*$C$22/($C$21+$C$22)),E705)</f>
        <v>1400</v>
      </c>
      <c r="W705" s="203">
        <f>IF(S705&gt;0,0,IF(W704+AL705/$C$23&gt;$F$23,$F$23,W704+AL705/$C$23))</f>
        <v>1.6346185093862227</v>
      </c>
      <c r="X705" s="105" t="str">
        <f>IF(R705=0,"-",IF(U705=0,FORECAST($C$8,Инклинометрия!$B$2:$B$152,Инклинометрия!$A$2:$A$152),FORECAST(R705,Инклинометрия!$B$2:$B$152,Инклинометрия!$A$2:$A$152)))</f>
        <v>-</v>
      </c>
      <c r="Y705" s="105" t="str">
        <f>IF(R705=0,"-",IF(U705=0,FORECAST($C$8-R705,Инклинометрия!$B$2:$B$152,Инклинометрия!$A$2:$A$152),0))</f>
        <v>-</v>
      </c>
      <c r="Z705" s="105" t="str">
        <f>IF(S705=0,"-",FORECAST($C$8,Инклинометрия!$B$2:$B$152,Инклинометрия!$A$2:$A$152))</f>
        <v>-</v>
      </c>
      <c r="AA705" s="105" t="str">
        <f>IF(S705=0,"-",FORECAST($C$8-S705,Инклинометрия!$B$2:$B$152,Инклинометрия!$A$2:$A$152))</f>
        <v>-</v>
      </c>
      <c r="AB705" s="105">
        <f>IF(T705=0,"-",FORECAST($C$6,Инклинометрия!$B$2:$B$152,Инклинометрия!$A$2:$A$152))</f>
        <v>1425</v>
      </c>
      <c r="AC705" s="105">
        <f>IF(R705=0,FORECAST($C$6-T705,Инклинометрия!$B$2:$B$152,Инклинометрия!$A$2:$A$152),FORECAST($C$8,Инклинометрия!$B$2:$B$152,Инклинометрия!$A$2:$A$152))</f>
        <v>1331.5528875839168</v>
      </c>
      <c r="AD705" s="107">
        <f>IF(U705=0,"-",FORECAST($C$8,Инклинометрия!$B$2:$B$152,Инклинометрия!$A$2:$A$152))</f>
        <v>1330</v>
      </c>
      <c r="AE705" s="107">
        <f>IF(U705=0,"-",FORECAST($C$8-U705,Инклинометрия!$B$2:$B$152,Инклинометрия!$A$2:$A$152))</f>
        <v>0</v>
      </c>
      <c r="AF705" s="107">
        <f>FORECAST($C$8-S705,Инклинометрия!$B$2:$B$152,Инклинометрия!$A$2:$A$152)</f>
        <v>1330</v>
      </c>
      <c r="AG705" s="107">
        <f>FORECAST($C$8-(S705+V705),Инклинометрия!$B$2:$B$152,Инклинометрия!$A$2:$A$152)</f>
        <v>0</v>
      </c>
      <c r="AH705" s="107">
        <f>IF(W705=0,"-",FORECAST($C$8+W705,Инклинометрия!$B$2:$B$152,Инклинометрия!$A$2:$A$152))</f>
        <v>1331.5528875839168</v>
      </c>
      <c r="AI705" s="107">
        <f>IF(W705=0,"-",FORECAST($C$8,Инклинометрия!$B$2:$B$152,Инклинометрия!$A$2:$A$152))</f>
        <v>1330</v>
      </c>
      <c r="AK705" s="122">
        <f>2*PI()*$C$5*(AT704-AT703)/(LN(AN704/$I$9)*$I$8/$I$7+LN($I$10/AN704)*$I$8/$I$7)</f>
        <v>0</v>
      </c>
      <c r="AL705" s="67">
        <f>AK705*(B705-B704)</f>
        <v>0</v>
      </c>
      <c r="AM705" s="23">
        <f t="shared" si="208"/>
        <v>4.3059540056097682E-2</v>
      </c>
      <c r="AN705" s="26">
        <f>AN704+AK705*(B705-B704)/(2*PI()*$C$5*AN704*$I$11)</f>
        <v>0.12986115207059001</v>
      </c>
      <c r="AO705" s="87">
        <f t="shared" si="202"/>
        <v>111242.59539450394</v>
      </c>
      <c r="AP705" s="87">
        <f>IF(R705+U705&lt;$C$8,0,32*$G$13/$C$12^2*($I$8*R705+$I$6*U705)+32*$G$14/($C$14^2-$C$13^2)*($I$8*S705+$I$6*V705))</f>
        <v>9917.5953945039291</v>
      </c>
      <c r="AQ705" s="66">
        <f>R705*$C$11*$C$9+U705*$C$11*$C$10</f>
        <v>14695380</v>
      </c>
      <c r="AR705" s="66">
        <f>S705*$C$11*$C$9+V705*$C$11*$C$10</f>
        <v>14695380</v>
      </c>
      <c r="AS705" s="87">
        <f>$C$11*(T705*$C$9+W705*$C$10)</f>
        <v>789129.61404581123</v>
      </c>
      <c r="AT705" s="45">
        <f t="shared" si="196"/>
        <v>15595752.209440315</v>
      </c>
      <c r="AU705" s="75"/>
    </row>
    <row r="706" spans="2:47" ht="15" thickBot="1" x14ac:dyDescent="0.35">
      <c r="B706" s="41">
        <f t="shared" si="203"/>
        <v>6750</v>
      </c>
      <c r="C706" s="8">
        <f t="shared" si="204"/>
        <v>67.5</v>
      </c>
      <c r="D706" s="73">
        <f t="shared" si="190"/>
        <v>90.28125</v>
      </c>
      <c r="E706" s="29">
        <f t="shared" si="193"/>
        <v>5005.1638966643468</v>
      </c>
      <c r="F706" s="29">
        <f t="shared" si="197"/>
        <v>7.4150576246875062</v>
      </c>
      <c r="G706" s="29">
        <f t="shared" si="205"/>
        <v>9.9176395730195388</v>
      </c>
      <c r="H706" s="17">
        <f t="shared" si="206"/>
        <v>6694.4067117885315</v>
      </c>
      <c r="I706" s="29">
        <f t="shared" si="198"/>
        <v>2.2250485660981263</v>
      </c>
      <c r="J706" s="29">
        <f t="shared" si="199"/>
        <v>13.949340071223562</v>
      </c>
      <c r="K706" s="32">
        <f>IF((D705+L705+M705-AL705)/($C$21+$C$22)&gt;$C$8,$C$8,(D705+L705+M705-AL705)/($C$21+$C$22))</f>
        <v>1400</v>
      </c>
      <c r="L706" s="97">
        <f t="shared" si="191"/>
        <v>0</v>
      </c>
      <c r="M706" s="96">
        <f t="shared" si="192"/>
        <v>0</v>
      </c>
      <c r="N706" s="98">
        <f t="shared" si="200"/>
        <v>1.7382597742038917</v>
      </c>
      <c r="O706" s="100">
        <f t="shared" si="194"/>
        <v>4.2266987561397071</v>
      </c>
      <c r="P706" s="104">
        <f t="shared" si="201"/>
        <v>18.880500609176615</v>
      </c>
      <c r="Q706" s="102">
        <f t="shared" si="207"/>
        <v>2.8886093440366814E-2</v>
      </c>
      <c r="R706" s="106">
        <f>K706-U706</f>
        <v>0</v>
      </c>
      <c r="S706" s="106">
        <f>IF(K706-H705&lt;0,0,K706-H705)</f>
        <v>0</v>
      </c>
      <c r="T706" s="106">
        <f t="shared" si="195"/>
        <v>98.365381490613771</v>
      </c>
      <c r="U706" s="107">
        <f>IF(S706&gt;0,0,IF(U705+(F706-AL706/$C$23)*$C$22/($C$21+$C$22)&gt;$C$8,$C$8,IF(V706=$C$8,U705+(F706-AL706/$C$23)*$C$22/$C$21,U705+(F706-AL706/$C$23)*$C$22/($C$21+$C$22))))</f>
        <v>1400</v>
      </c>
      <c r="V706" s="107">
        <f>IF(S706=0,IF(V705+(F706-AL706/$C$23)*$C$22/($C$21+$C$22)&gt;$C$8,$C$8,V705+(F706-AL706/$C$23)*$C$22/($C$21+$C$22)),E706)</f>
        <v>1400</v>
      </c>
      <c r="W706" s="203">
        <f>IF(S706&gt;0,0,IF(W705+AL706/$C$23&gt;$F$23,$F$23,W705+AL706/$C$23))</f>
        <v>1.6346185093862227</v>
      </c>
      <c r="X706" s="105" t="str">
        <f>IF(R706=0,"-",IF(U706=0,FORECAST($C$8,Инклинометрия!$B$2:$B$152,Инклинометрия!$A$2:$A$152),FORECAST(R706,Инклинометрия!$B$2:$B$152,Инклинометрия!$A$2:$A$152)))</f>
        <v>-</v>
      </c>
      <c r="Y706" s="105" t="str">
        <f>IF(R706=0,"-",IF(U706=0,FORECAST($C$8-R706,Инклинометрия!$B$2:$B$152,Инклинометрия!$A$2:$A$152),0))</f>
        <v>-</v>
      </c>
      <c r="Z706" s="105" t="str">
        <f>IF(S706=0,"-",FORECAST($C$8,Инклинометрия!$B$2:$B$152,Инклинометрия!$A$2:$A$152))</f>
        <v>-</v>
      </c>
      <c r="AA706" s="105" t="str">
        <f>IF(S706=0,"-",FORECAST($C$8-S706,Инклинометрия!$B$2:$B$152,Инклинометрия!$A$2:$A$152))</f>
        <v>-</v>
      </c>
      <c r="AB706" s="105">
        <f>IF(T706=0,"-",FORECAST($C$6,Инклинометрия!$B$2:$B$152,Инклинометрия!$A$2:$A$152))</f>
        <v>1425</v>
      </c>
      <c r="AC706" s="105">
        <f>IF(R706=0,FORECAST($C$6-T706,Инклинометрия!$B$2:$B$152,Инклинометрия!$A$2:$A$152),FORECAST($C$8,Инклинометрия!$B$2:$B$152,Инклинометрия!$A$2:$A$152))</f>
        <v>1331.5528875839168</v>
      </c>
      <c r="AD706" s="107">
        <f>IF(U706=0,"-",FORECAST($C$8,Инклинометрия!$B$2:$B$152,Инклинометрия!$A$2:$A$152))</f>
        <v>1330</v>
      </c>
      <c r="AE706" s="107">
        <f>IF(U706=0,"-",FORECAST($C$8-U706,Инклинометрия!$B$2:$B$152,Инклинометрия!$A$2:$A$152))</f>
        <v>0</v>
      </c>
      <c r="AF706" s="107">
        <f>FORECAST($C$8-S706,Инклинометрия!$B$2:$B$152,Инклинометрия!$A$2:$A$152)</f>
        <v>1330</v>
      </c>
      <c r="AG706" s="107">
        <f>FORECAST($C$8-(S706+V706),Инклинометрия!$B$2:$B$152,Инклинометрия!$A$2:$A$152)</f>
        <v>0</v>
      </c>
      <c r="AH706" s="107">
        <f>IF(W706=0,"-",FORECAST($C$8+W706,Инклинометрия!$B$2:$B$152,Инклинометрия!$A$2:$A$152))</f>
        <v>1331.5528875839168</v>
      </c>
      <c r="AI706" s="107">
        <f>IF(W706=0,"-",FORECAST($C$8,Инклинометрия!$B$2:$B$152,Инклинометрия!$A$2:$A$152))</f>
        <v>1330</v>
      </c>
      <c r="AK706" s="122">
        <f>2*PI()*$C$5*(AT705-AT704)/(LN(AN705/$I$9)*$I$8/$I$7+LN($I$10/AN705)*$I$8/$I$7)</f>
        <v>0</v>
      </c>
      <c r="AL706" s="67">
        <f>AK706*(B706-B705)</f>
        <v>0</v>
      </c>
      <c r="AM706" s="23">
        <f t="shared" si="208"/>
        <v>4.3059540056097682E-2</v>
      </c>
      <c r="AN706" s="26">
        <f>AN705+AK706*(B706-B705)/(2*PI()*$C$5*AN705*$I$11)</f>
        <v>0.12986115207059001</v>
      </c>
      <c r="AO706" s="87">
        <f t="shared" si="202"/>
        <v>111242.59539450394</v>
      </c>
      <c r="AP706" s="87">
        <f>IF(R706+U706&lt;$C$8,0,32*$G$13/$C$12^2*($I$8*R706+$I$6*U706)+32*$G$14/($C$14^2-$C$13^2)*($I$8*S706+$I$6*V706))</f>
        <v>9917.5953945039291</v>
      </c>
      <c r="AQ706" s="66">
        <f>R706*$C$11*$C$9+U706*$C$11*$C$10</f>
        <v>14695380</v>
      </c>
      <c r="AR706" s="66">
        <f>S706*$C$11*$C$9+V706*$C$11*$C$10</f>
        <v>14695380</v>
      </c>
      <c r="AS706" s="87">
        <f>$C$11*(T706*$C$9+W706*$C$10)</f>
        <v>789129.61404581123</v>
      </c>
      <c r="AT706" s="45">
        <f t="shared" si="196"/>
        <v>15595752.209440315</v>
      </c>
      <c r="AU706" s="75"/>
    </row>
    <row r="707" spans="2:47" ht="15" thickBot="1" x14ac:dyDescent="0.35">
      <c r="B707" s="41">
        <f t="shared" si="203"/>
        <v>6760</v>
      </c>
      <c r="C707" s="8">
        <f t="shared" si="204"/>
        <v>67.599999999999994</v>
      </c>
      <c r="D707" s="73">
        <f t="shared" si="190"/>
        <v>90.415000000000006</v>
      </c>
      <c r="E707" s="29">
        <f t="shared" si="193"/>
        <v>5012.5789542890343</v>
      </c>
      <c r="F707" s="29">
        <f t="shared" si="197"/>
        <v>7.4150576246875062</v>
      </c>
      <c r="G707" s="29">
        <f t="shared" si="205"/>
        <v>9.9176395730195388</v>
      </c>
      <c r="H707" s="17">
        <f t="shared" si="206"/>
        <v>6704.3243513615507</v>
      </c>
      <c r="I707" s="29">
        <f t="shared" si="198"/>
        <v>2.2250485660981263</v>
      </c>
      <c r="J707" s="29">
        <f t="shared" si="199"/>
        <v>13.949340071223562</v>
      </c>
      <c r="K707" s="32">
        <f>IF((D706+L706+M706-AL706)/($C$21+$C$22)&gt;$C$8,$C$8,(D706+L706+M706-AL706)/($C$21+$C$22))</f>
        <v>1400</v>
      </c>
      <c r="L707" s="97">
        <f t="shared" si="191"/>
        <v>0</v>
      </c>
      <c r="M707" s="96">
        <f t="shared" si="192"/>
        <v>0</v>
      </c>
      <c r="N707" s="98">
        <f t="shared" si="200"/>
        <v>1.7382597742038917</v>
      </c>
      <c r="O707" s="100">
        <f t="shared" si="194"/>
        <v>4.2266987561397071</v>
      </c>
      <c r="P707" s="104">
        <f t="shared" si="201"/>
        <v>18.880500609176615</v>
      </c>
      <c r="Q707" s="102">
        <f t="shared" si="207"/>
        <v>2.8886093440366814E-2</v>
      </c>
      <c r="R707" s="106">
        <f>K707-U707</f>
        <v>0</v>
      </c>
      <c r="S707" s="106">
        <f>IF(K707-H706&lt;0,0,K707-H706)</f>
        <v>0</v>
      </c>
      <c r="T707" s="106">
        <f t="shared" si="195"/>
        <v>98.365381490613771</v>
      </c>
      <c r="U707" s="107">
        <f>IF(S707&gt;0,0,IF(U706+(F707-AL707/$C$23)*$C$22/($C$21+$C$22)&gt;$C$8,$C$8,IF(V707=$C$8,U706+(F707-AL707/$C$23)*$C$22/$C$21,U706+(F707-AL707/$C$23)*$C$22/($C$21+$C$22))))</f>
        <v>1400</v>
      </c>
      <c r="V707" s="107">
        <f>IF(S707=0,IF(V706+(F707-AL707/$C$23)*$C$22/($C$21+$C$22)&gt;$C$8,$C$8,V706+(F707-AL707/$C$23)*$C$22/($C$21+$C$22)),E707)</f>
        <v>1400</v>
      </c>
      <c r="W707" s="203">
        <f>IF(S707&gt;0,0,IF(W706+AL707/$C$23&gt;$F$23,$F$23,W706+AL707/$C$23))</f>
        <v>1.6346185093862227</v>
      </c>
      <c r="X707" s="105" t="str">
        <f>IF(R707=0,"-",IF(U707=0,FORECAST($C$8,Инклинометрия!$B$2:$B$152,Инклинометрия!$A$2:$A$152),FORECAST(R707,Инклинометрия!$B$2:$B$152,Инклинометрия!$A$2:$A$152)))</f>
        <v>-</v>
      </c>
      <c r="Y707" s="105" t="str">
        <f>IF(R707=0,"-",IF(U707=0,FORECAST($C$8-R707,Инклинометрия!$B$2:$B$152,Инклинометрия!$A$2:$A$152),0))</f>
        <v>-</v>
      </c>
      <c r="Z707" s="105" t="str">
        <f>IF(S707=0,"-",FORECAST($C$8,Инклинометрия!$B$2:$B$152,Инклинометрия!$A$2:$A$152))</f>
        <v>-</v>
      </c>
      <c r="AA707" s="105" t="str">
        <f>IF(S707=0,"-",FORECAST($C$8-S707,Инклинометрия!$B$2:$B$152,Инклинометрия!$A$2:$A$152))</f>
        <v>-</v>
      </c>
      <c r="AB707" s="105">
        <f>IF(T707=0,"-",FORECAST($C$6,Инклинометрия!$B$2:$B$152,Инклинометрия!$A$2:$A$152))</f>
        <v>1425</v>
      </c>
      <c r="AC707" s="105">
        <f>IF(R707=0,FORECAST($C$6-T707,Инклинометрия!$B$2:$B$152,Инклинометрия!$A$2:$A$152),FORECAST($C$8,Инклинометрия!$B$2:$B$152,Инклинометрия!$A$2:$A$152))</f>
        <v>1331.5528875839168</v>
      </c>
      <c r="AD707" s="107">
        <f>IF(U707=0,"-",FORECAST($C$8,Инклинометрия!$B$2:$B$152,Инклинометрия!$A$2:$A$152))</f>
        <v>1330</v>
      </c>
      <c r="AE707" s="107">
        <f>IF(U707=0,"-",FORECAST($C$8-U707,Инклинометрия!$B$2:$B$152,Инклинометрия!$A$2:$A$152))</f>
        <v>0</v>
      </c>
      <c r="AF707" s="107">
        <f>FORECAST($C$8-S707,Инклинометрия!$B$2:$B$152,Инклинометрия!$A$2:$A$152)</f>
        <v>1330</v>
      </c>
      <c r="AG707" s="107">
        <f>FORECAST($C$8-(S707+V707),Инклинометрия!$B$2:$B$152,Инклинометрия!$A$2:$A$152)</f>
        <v>0</v>
      </c>
      <c r="AH707" s="107">
        <f>IF(W707=0,"-",FORECAST($C$8+W707,Инклинометрия!$B$2:$B$152,Инклинометрия!$A$2:$A$152))</f>
        <v>1331.5528875839168</v>
      </c>
      <c r="AI707" s="107">
        <f>IF(W707=0,"-",FORECAST($C$8,Инклинометрия!$B$2:$B$152,Инклинометрия!$A$2:$A$152))</f>
        <v>1330</v>
      </c>
      <c r="AK707" s="122">
        <f>2*PI()*$C$5*(AT706-AT705)/(LN(AN706/$I$9)*$I$8/$I$7+LN($I$10/AN706)*$I$8/$I$7)</f>
        <v>0</v>
      </c>
      <c r="AL707" s="67">
        <f>AK707*(B707-B706)</f>
        <v>0</v>
      </c>
      <c r="AM707" s="23">
        <f t="shared" si="208"/>
        <v>4.3059540056097682E-2</v>
      </c>
      <c r="AN707" s="26">
        <f>AN706+AK707*(B707-B706)/(2*PI()*$C$5*AN706*$I$11)</f>
        <v>0.12986115207059001</v>
      </c>
      <c r="AO707" s="87">
        <f t="shared" si="202"/>
        <v>111242.59539450394</v>
      </c>
      <c r="AP707" s="87">
        <f>IF(R707+U707&lt;$C$8,0,32*$G$13/$C$12^2*($I$8*R707+$I$6*U707)+32*$G$14/($C$14^2-$C$13^2)*($I$8*S707+$I$6*V707))</f>
        <v>9917.5953945039291</v>
      </c>
      <c r="AQ707" s="66">
        <f>R707*$C$11*$C$9+U707*$C$11*$C$10</f>
        <v>14695380</v>
      </c>
      <c r="AR707" s="66">
        <f>S707*$C$11*$C$9+V707*$C$11*$C$10</f>
        <v>14695380</v>
      </c>
      <c r="AS707" s="87">
        <f>$C$11*(T707*$C$9+W707*$C$10)</f>
        <v>789129.61404581123</v>
      </c>
      <c r="AT707" s="45">
        <f t="shared" si="196"/>
        <v>15595752.209440315</v>
      </c>
      <c r="AU707" s="75"/>
    </row>
    <row r="708" spans="2:47" ht="15" thickBot="1" x14ac:dyDescent="0.35">
      <c r="B708" s="41">
        <f t="shared" si="203"/>
        <v>6770</v>
      </c>
      <c r="C708" s="8">
        <f t="shared" si="204"/>
        <v>67.7</v>
      </c>
      <c r="D708" s="73">
        <f t="shared" si="190"/>
        <v>90.548749999999998</v>
      </c>
      <c r="E708" s="29">
        <f t="shared" si="193"/>
        <v>5019.9940119137227</v>
      </c>
      <c r="F708" s="29">
        <f t="shared" si="197"/>
        <v>7.4150576246884157</v>
      </c>
      <c r="G708" s="29">
        <f t="shared" si="205"/>
        <v>9.9176395730207556</v>
      </c>
      <c r="H708" s="17">
        <f t="shared" si="206"/>
        <v>6714.2419909345717</v>
      </c>
      <c r="I708" s="29">
        <f t="shared" si="198"/>
        <v>2.2250485660981263</v>
      </c>
      <c r="J708" s="29">
        <f t="shared" si="199"/>
        <v>13.949340071224418</v>
      </c>
      <c r="K708" s="32">
        <f>IF((D707+L707+M707-AL707)/($C$21+$C$22)&gt;$C$8,$C$8,(D707+L707+M707-AL707)/($C$21+$C$22))</f>
        <v>1400</v>
      </c>
      <c r="L708" s="97">
        <f t="shared" si="191"/>
        <v>0</v>
      </c>
      <c r="M708" s="96">
        <f t="shared" si="192"/>
        <v>0</v>
      </c>
      <c r="N708" s="98">
        <f t="shared" si="200"/>
        <v>1.7382597742038917</v>
      </c>
      <c r="O708" s="100">
        <f t="shared" si="194"/>
        <v>4.2266987561397071</v>
      </c>
      <c r="P708" s="104">
        <f t="shared" si="201"/>
        <v>18.880500609176615</v>
      </c>
      <c r="Q708" s="102">
        <f t="shared" si="207"/>
        <v>2.8886093440366814E-2</v>
      </c>
      <c r="R708" s="106">
        <f>K708-U708</f>
        <v>0</v>
      </c>
      <c r="S708" s="106">
        <f>IF(K708-H707&lt;0,0,K708-H707)</f>
        <v>0</v>
      </c>
      <c r="T708" s="106">
        <f t="shared" si="195"/>
        <v>98.365381490613771</v>
      </c>
      <c r="U708" s="107">
        <f>IF(S708&gt;0,0,IF(U707+(F708-AL708/$C$23)*$C$22/($C$21+$C$22)&gt;$C$8,$C$8,IF(V708=$C$8,U707+(F708-AL708/$C$23)*$C$22/$C$21,U707+(F708-AL708/$C$23)*$C$22/($C$21+$C$22))))</f>
        <v>1400</v>
      </c>
      <c r="V708" s="107">
        <f>IF(S708=0,IF(V707+(F708-AL708/$C$23)*$C$22/($C$21+$C$22)&gt;$C$8,$C$8,V707+(F708-AL708/$C$23)*$C$22/($C$21+$C$22)),E708)</f>
        <v>1400</v>
      </c>
      <c r="W708" s="203">
        <f>IF(S708&gt;0,0,IF(W707+AL708/$C$23&gt;$F$23,$F$23,W707+AL708/$C$23))</f>
        <v>1.6346185093862227</v>
      </c>
      <c r="X708" s="105" t="str">
        <f>IF(R708=0,"-",IF(U708=0,FORECAST($C$8,Инклинометрия!$B$2:$B$152,Инклинометрия!$A$2:$A$152),FORECAST(R708,Инклинометрия!$B$2:$B$152,Инклинометрия!$A$2:$A$152)))</f>
        <v>-</v>
      </c>
      <c r="Y708" s="105" t="str">
        <f>IF(R708=0,"-",IF(U708=0,FORECAST($C$8-R708,Инклинометрия!$B$2:$B$152,Инклинометрия!$A$2:$A$152),0))</f>
        <v>-</v>
      </c>
      <c r="Z708" s="105" t="str">
        <f>IF(S708=0,"-",FORECAST($C$8,Инклинометрия!$B$2:$B$152,Инклинометрия!$A$2:$A$152))</f>
        <v>-</v>
      </c>
      <c r="AA708" s="105" t="str">
        <f>IF(S708=0,"-",FORECAST($C$8-S708,Инклинометрия!$B$2:$B$152,Инклинометрия!$A$2:$A$152))</f>
        <v>-</v>
      </c>
      <c r="AB708" s="105">
        <f>IF(T708=0,"-",FORECAST($C$6,Инклинометрия!$B$2:$B$152,Инклинометрия!$A$2:$A$152))</f>
        <v>1425</v>
      </c>
      <c r="AC708" s="105">
        <f>IF(R708=0,FORECAST($C$6-T708,Инклинометрия!$B$2:$B$152,Инклинометрия!$A$2:$A$152),FORECAST($C$8,Инклинометрия!$B$2:$B$152,Инклинометрия!$A$2:$A$152))</f>
        <v>1331.5528875839168</v>
      </c>
      <c r="AD708" s="107">
        <f>IF(U708=0,"-",FORECAST($C$8,Инклинометрия!$B$2:$B$152,Инклинометрия!$A$2:$A$152))</f>
        <v>1330</v>
      </c>
      <c r="AE708" s="107">
        <f>IF(U708=0,"-",FORECAST($C$8-U708,Инклинометрия!$B$2:$B$152,Инклинометрия!$A$2:$A$152))</f>
        <v>0</v>
      </c>
      <c r="AF708" s="107">
        <f>FORECAST($C$8-S708,Инклинометрия!$B$2:$B$152,Инклинометрия!$A$2:$A$152)</f>
        <v>1330</v>
      </c>
      <c r="AG708" s="107">
        <f>FORECAST($C$8-(S708+V708),Инклинометрия!$B$2:$B$152,Инклинометрия!$A$2:$A$152)</f>
        <v>0</v>
      </c>
      <c r="AH708" s="107">
        <f>IF(W708=0,"-",FORECAST($C$8+W708,Инклинометрия!$B$2:$B$152,Инклинометрия!$A$2:$A$152))</f>
        <v>1331.5528875839168</v>
      </c>
      <c r="AI708" s="107">
        <f>IF(W708=0,"-",FORECAST($C$8,Инклинометрия!$B$2:$B$152,Инклинометрия!$A$2:$A$152))</f>
        <v>1330</v>
      </c>
      <c r="AK708" s="122">
        <f>2*PI()*$C$5*(AT707-AT706)/(LN(AN707/$I$9)*$I$8/$I$7+LN($I$10/AN707)*$I$8/$I$7)</f>
        <v>0</v>
      </c>
      <c r="AL708" s="67">
        <f>AK708*(B708-B707)</f>
        <v>0</v>
      </c>
      <c r="AM708" s="23">
        <f t="shared" si="208"/>
        <v>4.3059540056097682E-2</v>
      </c>
      <c r="AN708" s="26">
        <f>AN707+AK708*(B708-B707)/(2*PI()*$C$5*AN707*$I$11)</f>
        <v>0.12986115207059001</v>
      </c>
      <c r="AO708" s="87">
        <f t="shared" si="202"/>
        <v>111242.59539450394</v>
      </c>
      <c r="AP708" s="87">
        <f>IF(R708+U708&lt;$C$8,0,32*$G$13/$C$12^2*($I$8*R708+$I$6*U708)+32*$G$14/($C$14^2-$C$13^2)*($I$8*S708+$I$6*V708))</f>
        <v>9917.5953945039291</v>
      </c>
      <c r="AQ708" s="66">
        <f>R708*$C$11*$C$9+U708*$C$11*$C$10</f>
        <v>14695380</v>
      </c>
      <c r="AR708" s="66">
        <f>S708*$C$11*$C$9+V708*$C$11*$C$10</f>
        <v>14695380</v>
      </c>
      <c r="AS708" s="87">
        <f>$C$11*(T708*$C$9+W708*$C$10)</f>
        <v>789129.61404581123</v>
      </c>
      <c r="AT708" s="45">
        <f t="shared" si="196"/>
        <v>15595752.209440315</v>
      </c>
      <c r="AU708" s="75"/>
    </row>
    <row r="709" spans="2:47" ht="15" thickBot="1" x14ac:dyDescent="0.35">
      <c r="B709" s="41">
        <f t="shared" si="203"/>
        <v>6780</v>
      </c>
      <c r="C709" s="8">
        <f t="shared" si="204"/>
        <v>67.8</v>
      </c>
      <c r="D709" s="73">
        <f t="shared" si="190"/>
        <v>90.682500000000005</v>
      </c>
      <c r="E709" s="29">
        <f t="shared" si="193"/>
        <v>5027.4090695384102</v>
      </c>
      <c r="F709" s="29">
        <f t="shared" si="197"/>
        <v>7.4150576246875062</v>
      </c>
      <c r="G709" s="29">
        <f t="shared" si="205"/>
        <v>9.9176395730195388</v>
      </c>
      <c r="H709" s="17">
        <f t="shared" si="206"/>
        <v>6724.1596305075909</v>
      </c>
      <c r="I709" s="29">
        <f t="shared" si="198"/>
        <v>2.2250485660981263</v>
      </c>
      <c r="J709" s="29">
        <f t="shared" si="199"/>
        <v>13.949340071223562</v>
      </c>
      <c r="K709" s="32">
        <f>IF((D708+L708+M708-AL708)/($C$21+$C$22)&gt;$C$8,$C$8,(D708+L708+M708-AL708)/($C$21+$C$22))</f>
        <v>1400</v>
      </c>
      <c r="L709" s="97">
        <f t="shared" si="191"/>
        <v>0</v>
      </c>
      <c r="M709" s="96">
        <f t="shared" si="192"/>
        <v>0</v>
      </c>
      <c r="N709" s="98">
        <f t="shared" si="200"/>
        <v>1.7382597742038917</v>
      </c>
      <c r="O709" s="100">
        <f t="shared" si="194"/>
        <v>4.2266987561397071</v>
      </c>
      <c r="P709" s="104">
        <f t="shared" si="201"/>
        <v>18.880500609176615</v>
      </c>
      <c r="Q709" s="102">
        <f t="shared" si="207"/>
        <v>2.8886093440366814E-2</v>
      </c>
      <c r="R709" s="106">
        <f>K709-U709</f>
        <v>0</v>
      </c>
      <c r="S709" s="106">
        <f>IF(K709-H708&lt;0,0,K709-H708)</f>
        <v>0</v>
      </c>
      <c r="T709" s="106">
        <f t="shared" si="195"/>
        <v>98.365381490613771</v>
      </c>
      <c r="U709" s="107">
        <f>IF(S709&gt;0,0,IF(U708+(F709-AL709/$C$23)*$C$22/($C$21+$C$22)&gt;$C$8,$C$8,IF(V709=$C$8,U708+(F709-AL709/$C$23)*$C$22/$C$21,U708+(F709-AL709/$C$23)*$C$22/($C$21+$C$22))))</f>
        <v>1400</v>
      </c>
      <c r="V709" s="107">
        <f>IF(S709=0,IF(V708+(F709-AL709/$C$23)*$C$22/($C$21+$C$22)&gt;$C$8,$C$8,V708+(F709-AL709/$C$23)*$C$22/($C$21+$C$22)),E709)</f>
        <v>1400</v>
      </c>
      <c r="W709" s="203">
        <f>IF(S709&gt;0,0,IF(W708+AL709/$C$23&gt;$F$23,$F$23,W708+AL709/$C$23))</f>
        <v>1.6346185093862227</v>
      </c>
      <c r="X709" s="105" t="str">
        <f>IF(R709=0,"-",IF(U709=0,FORECAST($C$8,Инклинометрия!$B$2:$B$152,Инклинометрия!$A$2:$A$152),FORECAST(R709,Инклинометрия!$B$2:$B$152,Инклинометрия!$A$2:$A$152)))</f>
        <v>-</v>
      </c>
      <c r="Y709" s="105" t="str">
        <f>IF(R709=0,"-",IF(U709=0,FORECAST($C$8-R709,Инклинометрия!$B$2:$B$152,Инклинометрия!$A$2:$A$152),0))</f>
        <v>-</v>
      </c>
      <c r="Z709" s="105" t="str">
        <f>IF(S709=0,"-",FORECAST($C$8,Инклинометрия!$B$2:$B$152,Инклинометрия!$A$2:$A$152))</f>
        <v>-</v>
      </c>
      <c r="AA709" s="105" t="str">
        <f>IF(S709=0,"-",FORECAST($C$8-S709,Инклинометрия!$B$2:$B$152,Инклинометрия!$A$2:$A$152))</f>
        <v>-</v>
      </c>
      <c r="AB709" s="105">
        <f>IF(T709=0,"-",FORECAST($C$6,Инклинометрия!$B$2:$B$152,Инклинометрия!$A$2:$A$152))</f>
        <v>1425</v>
      </c>
      <c r="AC709" s="105">
        <f>IF(R709=0,FORECAST($C$6-T709,Инклинометрия!$B$2:$B$152,Инклинометрия!$A$2:$A$152),FORECAST($C$8,Инклинометрия!$B$2:$B$152,Инклинометрия!$A$2:$A$152))</f>
        <v>1331.5528875839168</v>
      </c>
      <c r="AD709" s="107">
        <f>IF(U709=0,"-",FORECAST($C$8,Инклинометрия!$B$2:$B$152,Инклинометрия!$A$2:$A$152))</f>
        <v>1330</v>
      </c>
      <c r="AE709" s="107">
        <f>IF(U709=0,"-",FORECAST($C$8-U709,Инклинометрия!$B$2:$B$152,Инклинометрия!$A$2:$A$152))</f>
        <v>0</v>
      </c>
      <c r="AF709" s="107">
        <f>FORECAST($C$8-S709,Инклинометрия!$B$2:$B$152,Инклинометрия!$A$2:$A$152)</f>
        <v>1330</v>
      </c>
      <c r="AG709" s="107">
        <f>FORECAST($C$8-(S709+V709),Инклинометрия!$B$2:$B$152,Инклинометрия!$A$2:$A$152)</f>
        <v>0</v>
      </c>
      <c r="AH709" s="107">
        <f>IF(W709=0,"-",FORECAST($C$8+W709,Инклинометрия!$B$2:$B$152,Инклинометрия!$A$2:$A$152))</f>
        <v>1331.5528875839168</v>
      </c>
      <c r="AI709" s="107">
        <f>IF(W709=0,"-",FORECAST($C$8,Инклинометрия!$B$2:$B$152,Инклинометрия!$A$2:$A$152))</f>
        <v>1330</v>
      </c>
      <c r="AK709" s="122">
        <f>2*PI()*$C$5*(AT708-AT707)/(LN(AN708/$I$9)*$I$8/$I$7+LN($I$10/AN708)*$I$8/$I$7)</f>
        <v>0</v>
      </c>
      <c r="AL709" s="67">
        <f>AK709*(B709-B708)</f>
        <v>0</v>
      </c>
      <c r="AM709" s="23">
        <f t="shared" si="208"/>
        <v>4.3059540056097682E-2</v>
      </c>
      <c r="AN709" s="26">
        <f>AN708+AK709*(B709-B708)/(2*PI()*$C$5*AN708*$I$11)</f>
        <v>0.12986115207059001</v>
      </c>
      <c r="AO709" s="87">
        <f t="shared" si="202"/>
        <v>111242.59539450394</v>
      </c>
      <c r="AP709" s="87">
        <f>IF(R709+U709&lt;$C$8,0,32*$G$13/$C$12^2*($I$8*R709+$I$6*U709)+32*$G$14/($C$14^2-$C$13^2)*($I$8*S709+$I$6*V709))</f>
        <v>9917.5953945039291</v>
      </c>
      <c r="AQ709" s="66">
        <f>R709*$C$11*$C$9+U709*$C$11*$C$10</f>
        <v>14695380</v>
      </c>
      <c r="AR709" s="66">
        <f>S709*$C$11*$C$9+V709*$C$11*$C$10</f>
        <v>14695380</v>
      </c>
      <c r="AS709" s="87">
        <f>$C$11*(T709*$C$9+W709*$C$10)</f>
        <v>789129.61404581123</v>
      </c>
      <c r="AT709" s="45">
        <f t="shared" si="196"/>
        <v>15595752.209440315</v>
      </c>
      <c r="AU709" s="75"/>
    </row>
    <row r="710" spans="2:47" ht="15" thickBot="1" x14ac:dyDescent="0.35">
      <c r="B710" s="41">
        <f t="shared" si="203"/>
        <v>6790</v>
      </c>
      <c r="C710" s="8">
        <f t="shared" si="204"/>
        <v>67.900000000000006</v>
      </c>
      <c r="D710" s="73">
        <f t="shared" si="190"/>
        <v>90.816249999999997</v>
      </c>
      <c r="E710" s="29">
        <f t="shared" si="193"/>
        <v>5034.8241271630986</v>
      </c>
      <c r="F710" s="29">
        <f t="shared" si="197"/>
        <v>7.4150576246884157</v>
      </c>
      <c r="G710" s="29">
        <f t="shared" si="205"/>
        <v>9.9176395730207556</v>
      </c>
      <c r="H710" s="17">
        <f t="shared" si="206"/>
        <v>6734.0772700806119</v>
      </c>
      <c r="I710" s="29">
        <f t="shared" si="198"/>
        <v>2.2250485660981263</v>
      </c>
      <c r="J710" s="29">
        <f t="shared" si="199"/>
        <v>13.949340071224418</v>
      </c>
      <c r="K710" s="32">
        <f>IF((D709+L709+M709-AL709)/($C$21+$C$22)&gt;$C$8,$C$8,(D709+L709+M709-AL709)/($C$21+$C$22))</f>
        <v>1400</v>
      </c>
      <c r="L710" s="97">
        <f t="shared" si="191"/>
        <v>0</v>
      </c>
      <c r="M710" s="96">
        <f t="shared" si="192"/>
        <v>0</v>
      </c>
      <c r="N710" s="98">
        <f t="shared" si="200"/>
        <v>1.7382597742038917</v>
      </c>
      <c r="O710" s="100">
        <f t="shared" si="194"/>
        <v>4.2266987561397071</v>
      </c>
      <c r="P710" s="104">
        <f t="shared" si="201"/>
        <v>18.880500609176615</v>
      </c>
      <c r="Q710" s="102">
        <f t="shared" si="207"/>
        <v>2.8886093440366814E-2</v>
      </c>
      <c r="R710" s="106">
        <f>K710-U710</f>
        <v>0</v>
      </c>
      <c r="S710" s="106">
        <f>IF(K710-H709&lt;0,0,K710-H709)</f>
        <v>0</v>
      </c>
      <c r="T710" s="106">
        <f t="shared" si="195"/>
        <v>98.365381490613771</v>
      </c>
      <c r="U710" s="107">
        <f>IF(S710&gt;0,0,IF(U709+(F710-AL710/$C$23)*$C$22/($C$21+$C$22)&gt;$C$8,$C$8,IF(V710=$C$8,U709+(F710-AL710/$C$23)*$C$22/$C$21,U709+(F710-AL710/$C$23)*$C$22/($C$21+$C$22))))</f>
        <v>1400</v>
      </c>
      <c r="V710" s="107">
        <f>IF(S710=0,IF(V709+(F710-AL710/$C$23)*$C$22/($C$21+$C$22)&gt;$C$8,$C$8,V709+(F710-AL710/$C$23)*$C$22/($C$21+$C$22)),E710)</f>
        <v>1400</v>
      </c>
      <c r="W710" s="203">
        <f>IF(S710&gt;0,0,IF(W709+AL710/$C$23&gt;$F$23,$F$23,W709+AL710/$C$23))</f>
        <v>1.6346185093862227</v>
      </c>
      <c r="X710" s="105" t="str">
        <f>IF(R710=0,"-",IF(U710=0,FORECAST($C$8,Инклинометрия!$B$2:$B$152,Инклинометрия!$A$2:$A$152),FORECAST(R710,Инклинометрия!$B$2:$B$152,Инклинометрия!$A$2:$A$152)))</f>
        <v>-</v>
      </c>
      <c r="Y710" s="105" t="str">
        <f>IF(R710=0,"-",IF(U710=0,FORECAST($C$8-R710,Инклинометрия!$B$2:$B$152,Инклинометрия!$A$2:$A$152),0))</f>
        <v>-</v>
      </c>
      <c r="Z710" s="105" t="str">
        <f>IF(S710=0,"-",FORECAST($C$8,Инклинометрия!$B$2:$B$152,Инклинометрия!$A$2:$A$152))</f>
        <v>-</v>
      </c>
      <c r="AA710" s="105" t="str">
        <f>IF(S710=0,"-",FORECAST($C$8-S710,Инклинометрия!$B$2:$B$152,Инклинометрия!$A$2:$A$152))</f>
        <v>-</v>
      </c>
      <c r="AB710" s="105">
        <f>IF(T710=0,"-",FORECAST($C$6,Инклинометрия!$B$2:$B$152,Инклинометрия!$A$2:$A$152))</f>
        <v>1425</v>
      </c>
      <c r="AC710" s="105">
        <f>IF(R710=0,FORECAST($C$6-T710,Инклинометрия!$B$2:$B$152,Инклинометрия!$A$2:$A$152),FORECAST($C$8,Инклинометрия!$B$2:$B$152,Инклинометрия!$A$2:$A$152))</f>
        <v>1331.5528875839168</v>
      </c>
      <c r="AD710" s="107">
        <f>IF(U710=0,"-",FORECAST($C$8,Инклинометрия!$B$2:$B$152,Инклинометрия!$A$2:$A$152))</f>
        <v>1330</v>
      </c>
      <c r="AE710" s="107">
        <f>IF(U710=0,"-",FORECAST($C$8-U710,Инклинометрия!$B$2:$B$152,Инклинометрия!$A$2:$A$152))</f>
        <v>0</v>
      </c>
      <c r="AF710" s="107">
        <f>FORECAST($C$8-S710,Инклинометрия!$B$2:$B$152,Инклинометрия!$A$2:$A$152)</f>
        <v>1330</v>
      </c>
      <c r="AG710" s="107">
        <f>FORECAST($C$8-(S710+V710),Инклинометрия!$B$2:$B$152,Инклинометрия!$A$2:$A$152)</f>
        <v>0</v>
      </c>
      <c r="AH710" s="107">
        <f>IF(W710=0,"-",FORECAST($C$8+W710,Инклинометрия!$B$2:$B$152,Инклинометрия!$A$2:$A$152))</f>
        <v>1331.5528875839168</v>
      </c>
      <c r="AI710" s="107">
        <f>IF(W710=0,"-",FORECAST($C$8,Инклинометрия!$B$2:$B$152,Инклинометрия!$A$2:$A$152))</f>
        <v>1330</v>
      </c>
      <c r="AK710" s="122">
        <f>2*PI()*$C$5*(AT709-AT708)/(LN(AN709/$I$9)*$I$8/$I$7+LN($I$10/AN709)*$I$8/$I$7)</f>
        <v>0</v>
      </c>
      <c r="AL710" s="67">
        <f>AK710*(B710-B709)</f>
        <v>0</v>
      </c>
      <c r="AM710" s="23">
        <f t="shared" si="208"/>
        <v>4.3059540056097682E-2</v>
      </c>
      <c r="AN710" s="26">
        <f>AN709+AK710*(B710-B709)/(2*PI()*$C$5*AN709*$I$11)</f>
        <v>0.12986115207059001</v>
      </c>
      <c r="AO710" s="87">
        <f t="shared" si="202"/>
        <v>111242.59539450394</v>
      </c>
      <c r="AP710" s="87">
        <f>IF(R710+U710&lt;$C$8,0,32*$G$13/$C$12^2*($I$8*R710+$I$6*U710)+32*$G$14/($C$14^2-$C$13^2)*($I$8*S710+$I$6*V710))</f>
        <v>9917.5953945039291</v>
      </c>
      <c r="AQ710" s="66">
        <f>R710*$C$11*$C$9+U710*$C$11*$C$10</f>
        <v>14695380</v>
      </c>
      <c r="AR710" s="66">
        <f>S710*$C$11*$C$9+V710*$C$11*$C$10</f>
        <v>14695380</v>
      </c>
      <c r="AS710" s="87">
        <f>$C$11*(T710*$C$9+W710*$C$10)</f>
        <v>789129.61404581123</v>
      </c>
      <c r="AT710" s="45">
        <f t="shared" si="196"/>
        <v>15595752.209440315</v>
      </c>
      <c r="AU710" s="75"/>
    </row>
    <row r="711" spans="2:47" ht="15" thickBot="1" x14ac:dyDescent="0.35">
      <c r="B711" s="41">
        <f t="shared" si="203"/>
        <v>6800</v>
      </c>
      <c r="C711" s="8">
        <f t="shared" si="204"/>
        <v>68</v>
      </c>
      <c r="D711" s="73">
        <f t="shared" si="190"/>
        <v>90.95</v>
      </c>
      <c r="E711" s="29">
        <f t="shared" si="193"/>
        <v>5042.2391847877861</v>
      </c>
      <c r="F711" s="29">
        <f t="shared" si="197"/>
        <v>7.4150576246875062</v>
      </c>
      <c r="G711" s="29">
        <f t="shared" si="205"/>
        <v>9.9176395730195388</v>
      </c>
      <c r="H711" s="17">
        <f t="shared" si="206"/>
        <v>6743.9949096536311</v>
      </c>
      <c r="I711" s="29">
        <f t="shared" si="198"/>
        <v>2.2250485660981263</v>
      </c>
      <c r="J711" s="29">
        <f t="shared" si="199"/>
        <v>13.949340071223562</v>
      </c>
      <c r="K711" s="32">
        <f>IF((D710+L710+M710-AL710)/($C$21+$C$22)&gt;$C$8,$C$8,(D710+L710+M710-AL710)/($C$21+$C$22))</f>
        <v>1400</v>
      </c>
      <c r="L711" s="97">
        <f t="shared" si="191"/>
        <v>0</v>
      </c>
      <c r="M711" s="96">
        <f t="shared" si="192"/>
        <v>0</v>
      </c>
      <c r="N711" s="98">
        <f t="shared" si="200"/>
        <v>1.7382597742038917</v>
      </c>
      <c r="O711" s="100">
        <f t="shared" si="194"/>
        <v>4.2266987561397071</v>
      </c>
      <c r="P711" s="104">
        <f t="shared" si="201"/>
        <v>18.880500609176615</v>
      </c>
      <c r="Q711" s="102">
        <f t="shared" si="207"/>
        <v>2.8886093440366814E-2</v>
      </c>
      <c r="R711" s="106">
        <f>K711-U711</f>
        <v>0</v>
      </c>
      <c r="S711" s="106">
        <f>IF(K711-H710&lt;0,0,K711-H710)</f>
        <v>0</v>
      </c>
      <c r="T711" s="106">
        <f t="shared" si="195"/>
        <v>98.365381490613771</v>
      </c>
      <c r="U711" s="107">
        <f>IF(S711&gt;0,0,IF(U710+(F711-AL711/$C$23)*$C$22/($C$21+$C$22)&gt;$C$8,$C$8,IF(V711=$C$8,U710+(F711-AL711/$C$23)*$C$22/$C$21,U710+(F711-AL711/$C$23)*$C$22/($C$21+$C$22))))</f>
        <v>1400</v>
      </c>
      <c r="V711" s="107">
        <f>IF(S711=0,IF(V710+(F711-AL711/$C$23)*$C$22/($C$21+$C$22)&gt;$C$8,$C$8,V710+(F711-AL711/$C$23)*$C$22/($C$21+$C$22)),E711)</f>
        <v>1400</v>
      </c>
      <c r="W711" s="203">
        <f>IF(S711&gt;0,0,IF(W710+AL711/$C$23&gt;$F$23,$F$23,W710+AL711/$C$23))</f>
        <v>1.6346185093862227</v>
      </c>
      <c r="X711" s="105" t="str">
        <f>IF(R711=0,"-",IF(U711=0,FORECAST($C$8,Инклинометрия!$B$2:$B$152,Инклинометрия!$A$2:$A$152),FORECAST(R711,Инклинометрия!$B$2:$B$152,Инклинометрия!$A$2:$A$152)))</f>
        <v>-</v>
      </c>
      <c r="Y711" s="105" t="str">
        <f>IF(R711=0,"-",IF(U711=0,FORECAST($C$8-R711,Инклинометрия!$B$2:$B$152,Инклинометрия!$A$2:$A$152),0))</f>
        <v>-</v>
      </c>
      <c r="Z711" s="105" t="str">
        <f>IF(S711=0,"-",FORECAST($C$8,Инклинометрия!$B$2:$B$152,Инклинометрия!$A$2:$A$152))</f>
        <v>-</v>
      </c>
      <c r="AA711" s="105" t="str">
        <f>IF(S711=0,"-",FORECAST($C$8-S711,Инклинометрия!$B$2:$B$152,Инклинометрия!$A$2:$A$152))</f>
        <v>-</v>
      </c>
      <c r="AB711" s="105">
        <f>IF(T711=0,"-",FORECAST($C$6,Инклинометрия!$B$2:$B$152,Инклинометрия!$A$2:$A$152))</f>
        <v>1425</v>
      </c>
      <c r="AC711" s="105">
        <f>IF(R711=0,FORECAST($C$6-T711,Инклинометрия!$B$2:$B$152,Инклинометрия!$A$2:$A$152),FORECAST($C$8,Инклинометрия!$B$2:$B$152,Инклинометрия!$A$2:$A$152))</f>
        <v>1331.5528875839168</v>
      </c>
      <c r="AD711" s="107">
        <f>IF(U711=0,"-",FORECAST($C$8,Инклинометрия!$B$2:$B$152,Инклинометрия!$A$2:$A$152))</f>
        <v>1330</v>
      </c>
      <c r="AE711" s="107">
        <f>IF(U711=0,"-",FORECAST($C$8-U711,Инклинометрия!$B$2:$B$152,Инклинометрия!$A$2:$A$152))</f>
        <v>0</v>
      </c>
      <c r="AF711" s="107">
        <f>FORECAST($C$8-S711,Инклинометрия!$B$2:$B$152,Инклинометрия!$A$2:$A$152)</f>
        <v>1330</v>
      </c>
      <c r="AG711" s="107">
        <f>FORECAST($C$8-(S711+V711),Инклинометрия!$B$2:$B$152,Инклинометрия!$A$2:$A$152)</f>
        <v>0</v>
      </c>
      <c r="AH711" s="107">
        <f>IF(W711=0,"-",FORECAST($C$8+W711,Инклинометрия!$B$2:$B$152,Инклинометрия!$A$2:$A$152))</f>
        <v>1331.5528875839168</v>
      </c>
      <c r="AI711" s="107">
        <f>IF(W711=0,"-",FORECAST($C$8,Инклинометрия!$B$2:$B$152,Инклинометрия!$A$2:$A$152))</f>
        <v>1330</v>
      </c>
      <c r="AK711" s="122">
        <f>2*PI()*$C$5*(AT710-AT709)/(LN(AN710/$I$9)*$I$8/$I$7+LN($I$10/AN710)*$I$8/$I$7)</f>
        <v>0</v>
      </c>
      <c r="AL711" s="67">
        <f>AK711*(B711-B710)</f>
        <v>0</v>
      </c>
      <c r="AM711" s="23">
        <f t="shared" si="208"/>
        <v>4.3059540056097682E-2</v>
      </c>
      <c r="AN711" s="26">
        <f>AN710+AK711*(B711-B710)/(2*PI()*$C$5*AN710*$I$11)</f>
        <v>0.12986115207059001</v>
      </c>
      <c r="AO711" s="87">
        <f t="shared" si="202"/>
        <v>111242.59539450394</v>
      </c>
      <c r="AP711" s="87">
        <f>IF(R711+U711&lt;$C$8,0,32*$G$13/$C$12^2*($I$8*R711+$I$6*U711)+32*$G$14/($C$14^2-$C$13^2)*($I$8*S711+$I$6*V711))</f>
        <v>9917.5953945039291</v>
      </c>
      <c r="AQ711" s="66">
        <f>R711*$C$11*$C$9+U711*$C$11*$C$10</f>
        <v>14695380</v>
      </c>
      <c r="AR711" s="66">
        <f>S711*$C$11*$C$9+V711*$C$11*$C$10</f>
        <v>14695380</v>
      </c>
      <c r="AS711" s="87">
        <f>$C$11*(T711*$C$9+W711*$C$10)</f>
        <v>789129.61404581123</v>
      </c>
      <c r="AT711" s="45">
        <f t="shared" si="196"/>
        <v>15595752.209440315</v>
      </c>
      <c r="AU711" s="75"/>
    </row>
    <row r="712" spans="2:47" ht="15" thickBot="1" x14ac:dyDescent="0.35">
      <c r="B712" s="41">
        <f t="shared" si="203"/>
        <v>6810</v>
      </c>
      <c r="C712" s="8">
        <f t="shared" si="204"/>
        <v>68.099999999999994</v>
      </c>
      <c r="D712" s="73">
        <f t="shared" si="190"/>
        <v>91.083749999999995</v>
      </c>
      <c r="E712" s="29">
        <f t="shared" si="193"/>
        <v>5049.6542424124736</v>
      </c>
      <c r="F712" s="29">
        <f t="shared" si="197"/>
        <v>7.4150576246875062</v>
      </c>
      <c r="G712" s="29">
        <f t="shared" si="205"/>
        <v>9.9176395730195388</v>
      </c>
      <c r="H712" s="17">
        <f t="shared" si="206"/>
        <v>6753.9125492266503</v>
      </c>
      <c r="I712" s="29">
        <f t="shared" si="198"/>
        <v>2.2250485660981263</v>
      </c>
      <c r="J712" s="29">
        <f t="shared" si="199"/>
        <v>13.949340071223562</v>
      </c>
      <c r="K712" s="32">
        <f>IF((D711+L711+M711-AL711)/($C$21+$C$22)&gt;$C$8,$C$8,(D711+L711+M711-AL711)/($C$21+$C$22))</f>
        <v>1400</v>
      </c>
      <c r="L712" s="97">
        <f t="shared" si="191"/>
        <v>0</v>
      </c>
      <c r="M712" s="96">
        <f t="shared" si="192"/>
        <v>0</v>
      </c>
      <c r="N712" s="98">
        <f t="shared" si="200"/>
        <v>1.7382597742038917</v>
      </c>
      <c r="O712" s="100">
        <f t="shared" si="194"/>
        <v>4.2266987561397071</v>
      </c>
      <c r="P712" s="104">
        <f t="shared" si="201"/>
        <v>18.880500609176615</v>
      </c>
      <c r="Q712" s="102">
        <f t="shared" si="207"/>
        <v>2.8886093440366814E-2</v>
      </c>
      <c r="R712" s="106">
        <f>K712-U712</f>
        <v>0</v>
      </c>
      <c r="S712" s="106">
        <f>IF(K712-H711&lt;0,0,K712-H711)</f>
        <v>0</v>
      </c>
      <c r="T712" s="106">
        <f t="shared" si="195"/>
        <v>98.365381490613771</v>
      </c>
      <c r="U712" s="107">
        <f>IF(S712&gt;0,0,IF(U711+(F712-AL712/$C$23)*$C$22/($C$21+$C$22)&gt;$C$8,$C$8,IF(V712=$C$8,U711+(F712-AL712/$C$23)*$C$22/$C$21,U711+(F712-AL712/$C$23)*$C$22/($C$21+$C$22))))</f>
        <v>1400</v>
      </c>
      <c r="V712" s="107">
        <f>IF(S712=0,IF(V711+(F712-AL712/$C$23)*$C$22/($C$21+$C$22)&gt;$C$8,$C$8,V711+(F712-AL712/$C$23)*$C$22/($C$21+$C$22)),E712)</f>
        <v>1400</v>
      </c>
      <c r="W712" s="203">
        <f>IF(S712&gt;0,0,IF(W711+AL712/$C$23&gt;$F$23,$F$23,W711+AL712/$C$23))</f>
        <v>1.6346185093862227</v>
      </c>
      <c r="X712" s="105" t="str">
        <f>IF(R712=0,"-",IF(U712=0,FORECAST($C$8,Инклинометрия!$B$2:$B$152,Инклинометрия!$A$2:$A$152),FORECAST(R712,Инклинометрия!$B$2:$B$152,Инклинометрия!$A$2:$A$152)))</f>
        <v>-</v>
      </c>
      <c r="Y712" s="105" t="str">
        <f>IF(R712=0,"-",IF(U712=0,FORECAST($C$8-R712,Инклинометрия!$B$2:$B$152,Инклинометрия!$A$2:$A$152),0))</f>
        <v>-</v>
      </c>
      <c r="Z712" s="105" t="str">
        <f>IF(S712=0,"-",FORECAST($C$8,Инклинометрия!$B$2:$B$152,Инклинометрия!$A$2:$A$152))</f>
        <v>-</v>
      </c>
      <c r="AA712" s="105" t="str">
        <f>IF(S712=0,"-",FORECAST($C$8-S712,Инклинометрия!$B$2:$B$152,Инклинометрия!$A$2:$A$152))</f>
        <v>-</v>
      </c>
      <c r="AB712" s="105">
        <f>IF(T712=0,"-",FORECAST($C$6,Инклинометрия!$B$2:$B$152,Инклинометрия!$A$2:$A$152))</f>
        <v>1425</v>
      </c>
      <c r="AC712" s="105">
        <f>IF(R712=0,FORECAST($C$6-T712,Инклинометрия!$B$2:$B$152,Инклинометрия!$A$2:$A$152),FORECAST($C$8,Инклинометрия!$B$2:$B$152,Инклинометрия!$A$2:$A$152))</f>
        <v>1331.5528875839168</v>
      </c>
      <c r="AD712" s="107">
        <f>IF(U712=0,"-",FORECAST($C$8,Инклинометрия!$B$2:$B$152,Инклинометрия!$A$2:$A$152))</f>
        <v>1330</v>
      </c>
      <c r="AE712" s="107">
        <f>IF(U712=0,"-",FORECAST($C$8-U712,Инклинометрия!$B$2:$B$152,Инклинометрия!$A$2:$A$152))</f>
        <v>0</v>
      </c>
      <c r="AF712" s="107">
        <f>FORECAST($C$8-S712,Инклинометрия!$B$2:$B$152,Инклинометрия!$A$2:$A$152)</f>
        <v>1330</v>
      </c>
      <c r="AG712" s="107">
        <f>FORECAST($C$8-(S712+V712),Инклинометрия!$B$2:$B$152,Инклинометрия!$A$2:$A$152)</f>
        <v>0</v>
      </c>
      <c r="AH712" s="107">
        <f>IF(W712=0,"-",FORECAST($C$8+W712,Инклинометрия!$B$2:$B$152,Инклинометрия!$A$2:$A$152))</f>
        <v>1331.5528875839168</v>
      </c>
      <c r="AI712" s="107">
        <f>IF(W712=0,"-",FORECAST($C$8,Инклинометрия!$B$2:$B$152,Инклинометрия!$A$2:$A$152))</f>
        <v>1330</v>
      </c>
      <c r="AK712" s="122">
        <f>2*PI()*$C$5*(AT711-AT710)/(LN(AN711/$I$9)*$I$8/$I$7+LN($I$10/AN711)*$I$8/$I$7)</f>
        <v>0</v>
      </c>
      <c r="AL712" s="67">
        <f>AK712*(B712-B711)</f>
        <v>0</v>
      </c>
      <c r="AM712" s="23">
        <f t="shared" si="208"/>
        <v>4.3059540056097682E-2</v>
      </c>
      <c r="AN712" s="26">
        <f>AN711+AK712*(B712-B711)/(2*PI()*$C$5*AN711*$I$11)</f>
        <v>0.12986115207059001</v>
      </c>
      <c r="AO712" s="87">
        <f t="shared" si="202"/>
        <v>111242.59539450394</v>
      </c>
      <c r="AP712" s="87">
        <f>IF(R712+U712&lt;$C$8,0,32*$G$13/$C$12^2*($I$8*R712+$I$6*U712)+32*$G$14/($C$14^2-$C$13^2)*($I$8*S712+$I$6*V712))</f>
        <v>9917.5953945039291</v>
      </c>
      <c r="AQ712" s="66">
        <f>R712*$C$11*$C$9+U712*$C$11*$C$10</f>
        <v>14695380</v>
      </c>
      <c r="AR712" s="66">
        <f>S712*$C$11*$C$9+V712*$C$11*$C$10</f>
        <v>14695380</v>
      </c>
      <c r="AS712" s="87">
        <f>$C$11*(T712*$C$9+W712*$C$10)</f>
        <v>789129.61404581123</v>
      </c>
      <c r="AT712" s="45">
        <f t="shared" si="196"/>
        <v>15595752.209440315</v>
      </c>
      <c r="AU712" s="75"/>
    </row>
    <row r="713" spans="2:47" ht="15" thickBot="1" x14ac:dyDescent="0.35">
      <c r="B713" s="41">
        <f t="shared" si="203"/>
        <v>6820</v>
      </c>
      <c r="C713" s="8">
        <f t="shared" si="204"/>
        <v>68.2</v>
      </c>
      <c r="D713" s="73">
        <f t="shared" si="190"/>
        <v>91.217500000000001</v>
      </c>
      <c r="E713" s="29">
        <f t="shared" si="193"/>
        <v>5057.0693000371621</v>
      </c>
      <c r="F713" s="29">
        <f t="shared" si="197"/>
        <v>7.4150576246884157</v>
      </c>
      <c r="G713" s="29">
        <f t="shared" si="205"/>
        <v>9.9176395730207556</v>
      </c>
      <c r="H713" s="17">
        <f t="shared" si="206"/>
        <v>6763.8301887996713</v>
      </c>
      <c r="I713" s="29">
        <f t="shared" si="198"/>
        <v>2.2250485660981263</v>
      </c>
      <c r="J713" s="29">
        <f t="shared" si="199"/>
        <v>13.949340071224418</v>
      </c>
      <c r="K713" s="32">
        <f>IF((D712+L712+M712-AL712)/($C$21+$C$22)&gt;$C$8,$C$8,(D712+L712+M712-AL712)/($C$21+$C$22))</f>
        <v>1400</v>
      </c>
      <c r="L713" s="97">
        <f t="shared" si="191"/>
        <v>0</v>
      </c>
      <c r="M713" s="96">
        <f t="shared" si="192"/>
        <v>0</v>
      </c>
      <c r="N713" s="98">
        <f t="shared" si="200"/>
        <v>1.7382597742038917</v>
      </c>
      <c r="O713" s="100">
        <f t="shared" si="194"/>
        <v>4.2266987561397071</v>
      </c>
      <c r="P713" s="104">
        <f t="shared" si="201"/>
        <v>18.880500609176615</v>
      </c>
      <c r="Q713" s="102">
        <f t="shared" si="207"/>
        <v>2.8886093440366814E-2</v>
      </c>
      <c r="R713" s="106">
        <f>K713-U713</f>
        <v>0</v>
      </c>
      <c r="S713" s="106">
        <f>IF(K713-H712&lt;0,0,K713-H712)</f>
        <v>0</v>
      </c>
      <c r="T713" s="106">
        <f t="shared" si="195"/>
        <v>98.365381490613771</v>
      </c>
      <c r="U713" s="107">
        <f>IF(S713&gt;0,0,IF(U712+(F713-AL713/$C$23)*$C$22/($C$21+$C$22)&gt;$C$8,$C$8,IF(V713=$C$8,U712+(F713-AL713/$C$23)*$C$22/$C$21,U712+(F713-AL713/$C$23)*$C$22/($C$21+$C$22))))</f>
        <v>1400</v>
      </c>
      <c r="V713" s="107">
        <f>IF(S713=0,IF(V712+(F713-AL713/$C$23)*$C$22/($C$21+$C$22)&gt;$C$8,$C$8,V712+(F713-AL713/$C$23)*$C$22/($C$21+$C$22)),E713)</f>
        <v>1400</v>
      </c>
      <c r="W713" s="203">
        <f>IF(S713&gt;0,0,IF(W712+AL713/$C$23&gt;$F$23,$F$23,W712+AL713/$C$23))</f>
        <v>1.6346185093862227</v>
      </c>
      <c r="X713" s="105" t="str">
        <f>IF(R713=0,"-",IF(U713=0,FORECAST($C$8,Инклинометрия!$B$2:$B$152,Инклинометрия!$A$2:$A$152),FORECAST(R713,Инклинометрия!$B$2:$B$152,Инклинометрия!$A$2:$A$152)))</f>
        <v>-</v>
      </c>
      <c r="Y713" s="105" t="str">
        <f>IF(R713=0,"-",IF(U713=0,FORECAST($C$8-R713,Инклинометрия!$B$2:$B$152,Инклинометрия!$A$2:$A$152),0))</f>
        <v>-</v>
      </c>
      <c r="Z713" s="105" t="str">
        <f>IF(S713=0,"-",FORECAST($C$8,Инклинометрия!$B$2:$B$152,Инклинометрия!$A$2:$A$152))</f>
        <v>-</v>
      </c>
      <c r="AA713" s="105" t="str">
        <f>IF(S713=0,"-",FORECAST($C$8-S713,Инклинометрия!$B$2:$B$152,Инклинометрия!$A$2:$A$152))</f>
        <v>-</v>
      </c>
      <c r="AB713" s="105">
        <f>IF(T713=0,"-",FORECAST($C$6,Инклинометрия!$B$2:$B$152,Инклинометрия!$A$2:$A$152))</f>
        <v>1425</v>
      </c>
      <c r="AC713" s="105">
        <f>IF(R713=0,FORECAST($C$6-T713,Инклинометрия!$B$2:$B$152,Инклинометрия!$A$2:$A$152),FORECAST($C$8,Инклинометрия!$B$2:$B$152,Инклинометрия!$A$2:$A$152))</f>
        <v>1331.5528875839168</v>
      </c>
      <c r="AD713" s="107">
        <f>IF(U713=0,"-",FORECAST($C$8,Инклинометрия!$B$2:$B$152,Инклинометрия!$A$2:$A$152))</f>
        <v>1330</v>
      </c>
      <c r="AE713" s="107">
        <f>IF(U713=0,"-",FORECAST($C$8-U713,Инклинометрия!$B$2:$B$152,Инклинометрия!$A$2:$A$152))</f>
        <v>0</v>
      </c>
      <c r="AF713" s="107">
        <f>FORECAST($C$8-S713,Инклинометрия!$B$2:$B$152,Инклинометрия!$A$2:$A$152)</f>
        <v>1330</v>
      </c>
      <c r="AG713" s="107">
        <f>FORECAST($C$8-(S713+V713),Инклинометрия!$B$2:$B$152,Инклинометрия!$A$2:$A$152)</f>
        <v>0</v>
      </c>
      <c r="AH713" s="107">
        <f>IF(W713=0,"-",FORECAST($C$8+W713,Инклинометрия!$B$2:$B$152,Инклинометрия!$A$2:$A$152))</f>
        <v>1331.5528875839168</v>
      </c>
      <c r="AI713" s="107">
        <f>IF(W713=0,"-",FORECAST($C$8,Инклинометрия!$B$2:$B$152,Инклинометрия!$A$2:$A$152))</f>
        <v>1330</v>
      </c>
      <c r="AK713" s="122">
        <f>2*PI()*$C$5*(AT712-AT711)/(LN(AN712/$I$9)*$I$8/$I$7+LN($I$10/AN712)*$I$8/$I$7)</f>
        <v>0</v>
      </c>
      <c r="AL713" s="67">
        <f>AK713*(B713-B712)</f>
        <v>0</v>
      </c>
      <c r="AM713" s="23">
        <f t="shared" si="208"/>
        <v>4.3059540056097682E-2</v>
      </c>
      <c r="AN713" s="26">
        <f>AN712+AK713*(B713-B712)/(2*PI()*$C$5*AN712*$I$11)</f>
        <v>0.12986115207059001</v>
      </c>
      <c r="AO713" s="87">
        <f t="shared" si="202"/>
        <v>111242.59539450394</v>
      </c>
      <c r="AP713" s="87">
        <f>IF(R713+U713&lt;$C$8,0,32*$G$13/$C$12^2*($I$8*R713+$I$6*U713)+32*$G$14/($C$14^2-$C$13^2)*($I$8*S713+$I$6*V713))</f>
        <v>9917.5953945039291</v>
      </c>
      <c r="AQ713" s="66">
        <f>R713*$C$11*$C$9+U713*$C$11*$C$10</f>
        <v>14695380</v>
      </c>
      <c r="AR713" s="66">
        <f>S713*$C$11*$C$9+V713*$C$11*$C$10</f>
        <v>14695380</v>
      </c>
      <c r="AS713" s="87">
        <f>$C$11*(T713*$C$9+W713*$C$10)</f>
        <v>789129.61404581123</v>
      </c>
      <c r="AT713" s="45">
        <f t="shared" si="196"/>
        <v>15595752.209440315</v>
      </c>
      <c r="AU713" s="75"/>
    </row>
    <row r="714" spans="2:47" ht="15" thickBot="1" x14ac:dyDescent="0.35">
      <c r="B714" s="41">
        <f t="shared" si="203"/>
        <v>6830</v>
      </c>
      <c r="C714" s="8">
        <f t="shared" si="204"/>
        <v>68.3</v>
      </c>
      <c r="D714" s="73">
        <f t="shared" si="190"/>
        <v>91.351249999999993</v>
      </c>
      <c r="E714" s="29">
        <f t="shared" si="193"/>
        <v>5064.4843576618496</v>
      </c>
      <c r="F714" s="29">
        <f t="shared" si="197"/>
        <v>7.4150576246875062</v>
      </c>
      <c r="G714" s="29">
        <f t="shared" si="205"/>
        <v>9.9176395730195388</v>
      </c>
      <c r="H714" s="17">
        <f t="shared" si="206"/>
        <v>6773.7478283726905</v>
      </c>
      <c r="I714" s="29">
        <f t="shared" si="198"/>
        <v>2.2250485660981263</v>
      </c>
      <c r="J714" s="29">
        <f t="shared" si="199"/>
        <v>13.949340071223562</v>
      </c>
      <c r="K714" s="32">
        <f>IF((D713+L713+M713-AL713)/($C$21+$C$22)&gt;$C$8,$C$8,(D713+L713+M713-AL713)/($C$21+$C$22))</f>
        <v>1400</v>
      </c>
      <c r="L714" s="97">
        <f t="shared" si="191"/>
        <v>0</v>
      </c>
      <c r="M714" s="96">
        <f t="shared" si="192"/>
        <v>0</v>
      </c>
      <c r="N714" s="98">
        <f t="shared" si="200"/>
        <v>1.7382597742038917</v>
      </c>
      <c r="O714" s="100">
        <f t="shared" si="194"/>
        <v>4.2266987561397071</v>
      </c>
      <c r="P714" s="104">
        <f t="shared" si="201"/>
        <v>18.880500609176615</v>
      </c>
      <c r="Q714" s="102">
        <f t="shared" si="207"/>
        <v>2.8886093440366814E-2</v>
      </c>
      <c r="R714" s="106">
        <f>K714-U714</f>
        <v>0</v>
      </c>
      <c r="S714" s="106">
        <f>IF(K714-H713&lt;0,0,K714-H713)</f>
        <v>0</v>
      </c>
      <c r="T714" s="106">
        <f t="shared" si="195"/>
        <v>98.365381490613771</v>
      </c>
      <c r="U714" s="107">
        <f>IF(S714&gt;0,0,IF(U713+(F714-AL714/$C$23)*$C$22/($C$21+$C$22)&gt;$C$8,$C$8,IF(V714=$C$8,U713+(F714-AL714/$C$23)*$C$22/$C$21,U713+(F714-AL714/$C$23)*$C$22/($C$21+$C$22))))</f>
        <v>1400</v>
      </c>
      <c r="V714" s="107">
        <f>IF(S714=0,IF(V713+(F714-AL714/$C$23)*$C$22/($C$21+$C$22)&gt;$C$8,$C$8,V713+(F714-AL714/$C$23)*$C$22/($C$21+$C$22)),E714)</f>
        <v>1400</v>
      </c>
      <c r="W714" s="203">
        <f>IF(S714&gt;0,0,IF(W713+AL714/$C$23&gt;$F$23,$F$23,W713+AL714/$C$23))</f>
        <v>1.6346185093862227</v>
      </c>
      <c r="X714" s="105" t="str">
        <f>IF(R714=0,"-",IF(U714=0,FORECAST($C$8,Инклинометрия!$B$2:$B$152,Инклинометрия!$A$2:$A$152),FORECAST(R714,Инклинометрия!$B$2:$B$152,Инклинометрия!$A$2:$A$152)))</f>
        <v>-</v>
      </c>
      <c r="Y714" s="105" t="str">
        <f>IF(R714=0,"-",IF(U714=0,FORECAST($C$8-R714,Инклинометрия!$B$2:$B$152,Инклинометрия!$A$2:$A$152),0))</f>
        <v>-</v>
      </c>
      <c r="Z714" s="105" t="str">
        <f>IF(S714=0,"-",FORECAST($C$8,Инклинометрия!$B$2:$B$152,Инклинометрия!$A$2:$A$152))</f>
        <v>-</v>
      </c>
      <c r="AA714" s="105" t="str">
        <f>IF(S714=0,"-",FORECAST($C$8-S714,Инклинометрия!$B$2:$B$152,Инклинометрия!$A$2:$A$152))</f>
        <v>-</v>
      </c>
      <c r="AB714" s="105">
        <f>IF(T714=0,"-",FORECAST($C$6,Инклинометрия!$B$2:$B$152,Инклинометрия!$A$2:$A$152))</f>
        <v>1425</v>
      </c>
      <c r="AC714" s="105">
        <f>IF(R714=0,FORECAST($C$6-T714,Инклинометрия!$B$2:$B$152,Инклинометрия!$A$2:$A$152),FORECAST($C$8,Инклинометрия!$B$2:$B$152,Инклинометрия!$A$2:$A$152))</f>
        <v>1331.5528875839168</v>
      </c>
      <c r="AD714" s="107">
        <f>IF(U714=0,"-",FORECAST($C$8,Инклинометрия!$B$2:$B$152,Инклинометрия!$A$2:$A$152))</f>
        <v>1330</v>
      </c>
      <c r="AE714" s="107">
        <f>IF(U714=0,"-",FORECAST($C$8-U714,Инклинометрия!$B$2:$B$152,Инклинометрия!$A$2:$A$152))</f>
        <v>0</v>
      </c>
      <c r="AF714" s="107">
        <f>FORECAST($C$8-S714,Инклинометрия!$B$2:$B$152,Инклинометрия!$A$2:$A$152)</f>
        <v>1330</v>
      </c>
      <c r="AG714" s="107">
        <f>FORECAST($C$8-(S714+V714),Инклинометрия!$B$2:$B$152,Инклинометрия!$A$2:$A$152)</f>
        <v>0</v>
      </c>
      <c r="AH714" s="107">
        <f>IF(W714=0,"-",FORECAST($C$8+W714,Инклинометрия!$B$2:$B$152,Инклинометрия!$A$2:$A$152))</f>
        <v>1331.5528875839168</v>
      </c>
      <c r="AI714" s="107">
        <f>IF(W714=0,"-",FORECAST($C$8,Инклинометрия!$B$2:$B$152,Инклинометрия!$A$2:$A$152))</f>
        <v>1330</v>
      </c>
      <c r="AK714" s="122">
        <f>2*PI()*$C$5*(AT713-AT712)/(LN(AN713/$I$9)*$I$8/$I$7+LN($I$10/AN713)*$I$8/$I$7)</f>
        <v>0</v>
      </c>
      <c r="AL714" s="67">
        <f>AK714*(B714-B713)</f>
        <v>0</v>
      </c>
      <c r="AM714" s="23">
        <f t="shared" si="208"/>
        <v>4.3059540056097682E-2</v>
      </c>
      <c r="AN714" s="26">
        <f>AN713+AK714*(B714-B713)/(2*PI()*$C$5*AN713*$I$11)</f>
        <v>0.12986115207059001</v>
      </c>
      <c r="AO714" s="87">
        <f t="shared" si="202"/>
        <v>111242.59539450394</v>
      </c>
      <c r="AP714" s="87">
        <f>IF(R714+U714&lt;$C$8,0,32*$G$13/$C$12^2*($I$8*R714+$I$6*U714)+32*$G$14/($C$14^2-$C$13^2)*($I$8*S714+$I$6*V714))</f>
        <v>9917.5953945039291</v>
      </c>
      <c r="AQ714" s="66">
        <f>R714*$C$11*$C$9+U714*$C$11*$C$10</f>
        <v>14695380</v>
      </c>
      <c r="AR714" s="66">
        <f>S714*$C$11*$C$9+V714*$C$11*$C$10</f>
        <v>14695380</v>
      </c>
      <c r="AS714" s="87">
        <f>$C$11*(T714*$C$9+W714*$C$10)</f>
        <v>789129.61404581123</v>
      </c>
      <c r="AT714" s="45">
        <f t="shared" si="196"/>
        <v>15595752.209440315</v>
      </c>
      <c r="AU714" s="75"/>
    </row>
    <row r="715" spans="2:47" ht="15" thickBot="1" x14ac:dyDescent="0.35">
      <c r="B715" s="41">
        <f t="shared" si="203"/>
        <v>6840</v>
      </c>
      <c r="C715" s="8">
        <f t="shared" si="204"/>
        <v>68.400000000000006</v>
      </c>
      <c r="D715" s="73">
        <f t="shared" si="190"/>
        <v>91.484999999999999</v>
      </c>
      <c r="E715" s="29">
        <f t="shared" si="193"/>
        <v>5071.899415286538</v>
      </c>
      <c r="F715" s="29">
        <f t="shared" si="197"/>
        <v>7.4150576246884157</v>
      </c>
      <c r="G715" s="29">
        <f t="shared" si="205"/>
        <v>9.9176395730207556</v>
      </c>
      <c r="H715" s="17">
        <f t="shared" si="206"/>
        <v>6783.6654679457115</v>
      </c>
      <c r="I715" s="29">
        <f t="shared" si="198"/>
        <v>2.2250485660981263</v>
      </c>
      <c r="J715" s="29">
        <f t="shared" si="199"/>
        <v>13.949340071224418</v>
      </c>
      <c r="K715" s="32">
        <f>IF((D714+L714+M714-AL714)/($C$21+$C$22)&gt;$C$8,$C$8,(D714+L714+M714-AL714)/($C$21+$C$22))</f>
        <v>1400</v>
      </c>
      <c r="L715" s="97">
        <f t="shared" si="191"/>
        <v>0</v>
      </c>
      <c r="M715" s="96">
        <f t="shared" si="192"/>
        <v>0</v>
      </c>
      <c r="N715" s="98">
        <f t="shared" si="200"/>
        <v>1.7382597742038917</v>
      </c>
      <c r="O715" s="100">
        <f t="shared" si="194"/>
        <v>4.2266987561397071</v>
      </c>
      <c r="P715" s="104">
        <f t="shared" si="201"/>
        <v>18.880500609176615</v>
      </c>
      <c r="Q715" s="102">
        <f t="shared" si="207"/>
        <v>2.8886093440366814E-2</v>
      </c>
      <c r="R715" s="106">
        <f>K715-U715</f>
        <v>0</v>
      </c>
      <c r="S715" s="106">
        <f>IF(K715-H714&lt;0,0,K715-H714)</f>
        <v>0</v>
      </c>
      <c r="T715" s="106">
        <f t="shared" si="195"/>
        <v>98.365381490613771</v>
      </c>
      <c r="U715" s="107">
        <f>IF(S715&gt;0,0,IF(U714+(F715-AL715/$C$23)*$C$22/($C$21+$C$22)&gt;$C$8,$C$8,IF(V715=$C$8,U714+(F715-AL715/$C$23)*$C$22/$C$21,U714+(F715-AL715/$C$23)*$C$22/($C$21+$C$22))))</f>
        <v>1400</v>
      </c>
      <c r="V715" s="107">
        <f>IF(S715=0,IF(V714+(F715-AL715/$C$23)*$C$22/($C$21+$C$22)&gt;$C$8,$C$8,V714+(F715-AL715/$C$23)*$C$22/($C$21+$C$22)),E715)</f>
        <v>1400</v>
      </c>
      <c r="W715" s="203">
        <f>IF(S715&gt;0,0,IF(W714+AL715/$C$23&gt;$F$23,$F$23,W714+AL715/$C$23))</f>
        <v>1.6346185093862227</v>
      </c>
      <c r="X715" s="105" t="str">
        <f>IF(R715=0,"-",IF(U715=0,FORECAST($C$8,Инклинометрия!$B$2:$B$152,Инклинометрия!$A$2:$A$152),FORECAST(R715,Инклинометрия!$B$2:$B$152,Инклинометрия!$A$2:$A$152)))</f>
        <v>-</v>
      </c>
      <c r="Y715" s="105" t="str">
        <f>IF(R715=0,"-",IF(U715=0,FORECAST($C$8-R715,Инклинометрия!$B$2:$B$152,Инклинометрия!$A$2:$A$152),0))</f>
        <v>-</v>
      </c>
      <c r="Z715" s="105" t="str">
        <f>IF(S715=0,"-",FORECAST($C$8,Инклинометрия!$B$2:$B$152,Инклинометрия!$A$2:$A$152))</f>
        <v>-</v>
      </c>
      <c r="AA715" s="105" t="str">
        <f>IF(S715=0,"-",FORECAST($C$8-S715,Инклинометрия!$B$2:$B$152,Инклинометрия!$A$2:$A$152))</f>
        <v>-</v>
      </c>
      <c r="AB715" s="105">
        <f>IF(T715=0,"-",FORECAST($C$6,Инклинометрия!$B$2:$B$152,Инклинометрия!$A$2:$A$152))</f>
        <v>1425</v>
      </c>
      <c r="AC715" s="105">
        <f>IF(R715=0,FORECAST($C$6-T715,Инклинометрия!$B$2:$B$152,Инклинометрия!$A$2:$A$152),FORECAST($C$8,Инклинометрия!$B$2:$B$152,Инклинометрия!$A$2:$A$152))</f>
        <v>1331.5528875839168</v>
      </c>
      <c r="AD715" s="107">
        <f>IF(U715=0,"-",FORECAST($C$8,Инклинометрия!$B$2:$B$152,Инклинометрия!$A$2:$A$152))</f>
        <v>1330</v>
      </c>
      <c r="AE715" s="107">
        <f>IF(U715=0,"-",FORECAST($C$8-U715,Инклинометрия!$B$2:$B$152,Инклинометрия!$A$2:$A$152))</f>
        <v>0</v>
      </c>
      <c r="AF715" s="107">
        <f>FORECAST($C$8-S715,Инклинометрия!$B$2:$B$152,Инклинометрия!$A$2:$A$152)</f>
        <v>1330</v>
      </c>
      <c r="AG715" s="107">
        <f>FORECAST($C$8-(S715+V715),Инклинометрия!$B$2:$B$152,Инклинометрия!$A$2:$A$152)</f>
        <v>0</v>
      </c>
      <c r="AH715" s="107">
        <f>IF(W715=0,"-",FORECAST($C$8+W715,Инклинометрия!$B$2:$B$152,Инклинометрия!$A$2:$A$152))</f>
        <v>1331.5528875839168</v>
      </c>
      <c r="AI715" s="107">
        <f>IF(W715=0,"-",FORECAST($C$8,Инклинометрия!$B$2:$B$152,Инклинометрия!$A$2:$A$152))</f>
        <v>1330</v>
      </c>
      <c r="AK715" s="122">
        <f>2*PI()*$C$5*(AT714-AT713)/(LN(AN714/$I$9)*$I$8/$I$7+LN($I$10/AN714)*$I$8/$I$7)</f>
        <v>0</v>
      </c>
      <c r="AL715" s="67">
        <f>AK715*(B715-B714)</f>
        <v>0</v>
      </c>
      <c r="AM715" s="23">
        <f t="shared" si="208"/>
        <v>4.3059540056097682E-2</v>
      </c>
      <c r="AN715" s="26">
        <f>AN714+AK715*(B715-B714)/(2*PI()*$C$5*AN714*$I$11)</f>
        <v>0.12986115207059001</v>
      </c>
      <c r="AO715" s="87">
        <f t="shared" si="202"/>
        <v>111242.59539450394</v>
      </c>
      <c r="AP715" s="87">
        <f>IF(R715+U715&lt;$C$8,0,32*$G$13/$C$12^2*($I$8*R715+$I$6*U715)+32*$G$14/($C$14^2-$C$13^2)*($I$8*S715+$I$6*V715))</f>
        <v>9917.5953945039291</v>
      </c>
      <c r="AQ715" s="66">
        <f>R715*$C$11*$C$9+U715*$C$11*$C$10</f>
        <v>14695380</v>
      </c>
      <c r="AR715" s="66">
        <f>S715*$C$11*$C$9+V715*$C$11*$C$10</f>
        <v>14695380</v>
      </c>
      <c r="AS715" s="87">
        <f>$C$11*(T715*$C$9+W715*$C$10)</f>
        <v>789129.61404581123</v>
      </c>
      <c r="AT715" s="45">
        <f t="shared" si="196"/>
        <v>15595752.209440315</v>
      </c>
      <c r="AU715" s="75"/>
    </row>
    <row r="716" spans="2:47" ht="15" thickBot="1" x14ac:dyDescent="0.35">
      <c r="B716" s="41">
        <f t="shared" si="203"/>
        <v>6850</v>
      </c>
      <c r="C716" s="8">
        <f t="shared" si="204"/>
        <v>68.5</v>
      </c>
      <c r="D716" s="73">
        <f t="shared" si="190"/>
        <v>91.618750000000006</v>
      </c>
      <c r="E716" s="29">
        <f t="shared" si="193"/>
        <v>5079.3144729112255</v>
      </c>
      <c r="F716" s="29">
        <f t="shared" si="197"/>
        <v>7.4150576246875062</v>
      </c>
      <c r="G716" s="29">
        <f t="shared" si="205"/>
        <v>9.9176395730195388</v>
      </c>
      <c r="H716" s="17">
        <f t="shared" si="206"/>
        <v>6793.5831075187307</v>
      </c>
      <c r="I716" s="29">
        <f t="shared" si="198"/>
        <v>2.2250485660981263</v>
      </c>
      <c r="J716" s="29">
        <f t="shared" si="199"/>
        <v>13.949340071223562</v>
      </c>
      <c r="K716" s="32">
        <f>IF((D715+L715+M715-AL715)/($C$21+$C$22)&gt;$C$8,$C$8,(D715+L715+M715-AL715)/($C$21+$C$22))</f>
        <v>1400</v>
      </c>
      <c r="L716" s="97">
        <f t="shared" si="191"/>
        <v>0</v>
      </c>
      <c r="M716" s="96">
        <f t="shared" si="192"/>
        <v>0</v>
      </c>
      <c r="N716" s="98">
        <f t="shared" si="200"/>
        <v>1.7382597742038917</v>
      </c>
      <c r="O716" s="100">
        <f t="shared" si="194"/>
        <v>4.2266987561397071</v>
      </c>
      <c r="P716" s="104">
        <f t="shared" si="201"/>
        <v>18.880500609176615</v>
      </c>
      <c r="Q716" s="102">
        <f t="shared" si="207"/>
        <v>2.8886093440366814E-2</v>
      </c>
      <c r="R716" s="106">
        <f>K716-U716</f>
        <v>0</v>
      </c>
      <c r="S716" s="106">
        <f>IF(K716-H715&lt;0,0,K716-H715)</f>
        <v>0</v>
      </c>
      <c r="T716" s="106">
        <f t="shared" si="195"/>
        <v>98.365381490613771</v>
      </c>
      <c r="U716" s="107">
        <f>IF(S716&gt;0,0,IF(U715+(F716-AL716/$C$23)*$C$22/($C$21+$C$22)&gt;$C$8,$C$8,IF(V716=$C$8,U715+(F716-AL716/$C$23)*$C$22/$C$21,U715+(F716-AL716/$C$23)*$C$22/($C$21+$C$22))))</f>
        <v>1400</v>
      </c>
      <c r="V716" s="107">
        <f>IF(S716=0,IF(V715+(F716-AL716/$C$23)*$C$22/($C$21+$C$22)&gt;$C$8,$C$8,V715+(F716-AL716/$C$23)*$C$22/($C$21+$C$22)),E716)</f>
        <v>1400</v>
      </c>
      <c r="W716" s="203">
        <f>IF(S716&gt;0,0,IF(W715+AL716/$C$23&gt;$F$23,$F$23,W715+AL716/$C$23))</f>
        <v>1.6346185093862227</v>
      </c>
      <c r="X716" s="105" t="str">
        <f>IF(R716=0,"-",IF(U716=0,FORECAST($C$8,Инклинометрия!$B$2:$B$152,Инклинометрия!$A$2:$A$152),FORECAST(R716,Инклинометрия!$B$2:$B$152,Инклинометрия!$A$2:$A$152)))</f>
        <v>-</v>
      </c>
      <c r="Y716" s="105" t="str">
        <f>IF(R716=0,"-",IF(U716=0,FORECAST($C$8-R716,Инклинометрия!$B$2:$B$152,Инклинометрия!$A$2:$A$152),0))</f>
        <v>-</v>
      </c>
      <c r="Z716" s="105" t="str">
        <f>IF(S716=0,"-",FORECAST($C$8,Инклинометрия!$B$2:$B$152,Инклинометрия!$A$2:$A$152))</f>
        <v>-</v>
      </c>
      <c r="AA716" s="105" t="str">
        <f>IF(S716=0,"-",FORECAST($C$8-S716,Инклинометрия!$B$2:$B$152,Инклинометрия!$A$2:$A$152))</f>
        <v>-</v>
      </c>
      <c r="AB716" s="105">
        <f>IF(T716=0,"-",FORECAST($C$6,Инклинометрия!$B$2:$B$152,Инклинометрия!$A$2:$A$152))</f>
        <v>1425</v>
      </c>
      <c r="AC716" s="105">
        <f>IF(R716=0,FORECAST($C$6-T716,Инклинометрия!$B$2:$B$152,Инклинометрия!$A$2:$A$152),FORECAST($C$8,Инклинометрия!$B$2:$B$152,Инклинометрия!$A$2:$A$152))</f>
        <v>1331.5528875839168</v>
      </c>
      <c r="AD716" s="107">
        <f>IF(U716=0,"-",FORECAST($C$8,Инклинометрия!$B$2:$B$152,Инклинометрия!$A$2:$A$152))</f>
        <v>1330</v>
      </c>
      <c r="AE716" s="107">
        <f>IF(U716=0,"-",FORECAST($C$8-U716,Инклинометрия!$B$2:$B$152,Инклинометрия!$A$2:$A$152))</f>
        <v>0</v>
      </c>
      <c r="AF716" s="107">
        <f>FORECAST($C$8-S716,Инклинометрия!$B$2:$B$152,Инклинометрия!$A$2:$A$152)</f>
        <v>1330</v>
      </c>
      <c r="AG716" s="107">
        <f>FORECAST($C$8-(S716+V716),Инклинометрия!$B$2:$B$152,Инклинометрия!$A$2:$A$152)</f>
        <v>0</v>
      </c>
      <c r="AH716" s="107">
        <f>IF(W716=0,"-",FORECAST($C$8+W716,Инклинометрия!$B$2:$B$152,Инклинометрия!$A$2:$A$152))</f>
        <v>1331.5528875839168</v>
      </c>
      <c r="AI716" s="107">
        <f>IF(W716=0,"-",FORECAST($C$8,Инклинометрия!$B$2:$B$152,Инклинометрия!$A$2:$A$152))</f>
        <v>1330</v>
      </c>
      <c r="AK716" s="122">
        <f>2*PI()*$C$5*(AT715-AT714)/(LN(AN715/$I$9)*$I$8/$I$7+LN($I$10/AN715)*$I$8/$I$7)</f>
        <v>0</v>
      </c>
      <c r="AL716" s="67">
        <f>AK716*(B716-B715)</f>
        <v>0</v>
      </c>
      <c r="AM716" s="23">
        <f t="shared" si="208"/>
        <v>4.3059540056097682E-2</v>
      </c>
      <c r="AN716" s="26">
        <f>AN715+AK716*(B716-B715)/(2*PI()*$C$5*AN715*$I$11)</f>
        <v>0.12986115207059001</v>
      </c>
      <c r="AO716" s="87">
        <f t="shared" si="202"/>
        <v>111242.59539450394</v>
      </c>
      <c r="AP716" s="87">
        <f>IF(R716+U716&lt;$C$8,0,32*$G$13/$C$12^2*($I$8*R716+$I$6*U716)+32*$G$14/($C$14^2-$C$13^2)*($I$8*S716+$I$6*V716))</f>
        <v>9917.5953945039291</v>
      </c>
      <c r="AQ716" s="66">
        <f>R716*$C$11*$C$9+U716*$C$11*$C$10</f>
        <v>14695380</v>
      </c>
      <c r="AR716" s="66">
        <f>S716*$C$11*$C$9+V716*$C$11*$C$10</f>
        <v>14695380</v>
      </c>
      <c r="AS716" s="87">
        <f>$C$11*(T716*$C$9+W716*$C$10)</f>
        <v>789129.61404581123</v>
      </c>
      <c r="AT716" s="45">
        <f t="shared" si="196"/>
        <v>15595752.209440315</v>
      </c>
      <c r="AU716" s="75"/>
    </row>
    <row r="717" spans="2:47" ht="15" thickBot="1" x14ac:dyDescent="0.35">
      <c r="B717" s="41">
        <f t="shared" si="203"/>
        <v>6860</v>
      </c>
      <c r="C717" s="8">
        <f t="shared" si="204"/>
        <v>68.600000000000009</v>
      </c>
      <c r="D717" s="73">
        <f t="shared" si="190"/>
        <v>91.752500000000012</v>
      </c>
      <c r="E717" s="29">
        <f t="shared" si="193"/>
        <v>5086.7295305359139</v>
      </c>
      <c r="F717" s="29">
        <f t="shared" si="197"/>
        <v>7.4150576246884157</v>
      </c>
      <c r="G717" s="29">
        <f t="shared" si="205"/>
        <v>9.9176395730207556</v>
      </c>
      <c r="H717" s="17">
        <f t="shared" si="206"/>
        <v>6803.5007470917517</v>
      </c>
      <c r="I717" s="29">
        <f t="shared" si="198"/>
        <v>2.2250485660981263</v>
      </c>
      <c r="J717" s="29">
        <f t="shared" si="199"/>
        <v>13.949340071224418</v>
      </c>
      <c r="K717" s="32">
        <f>IF((D716+L716+M716-AL716)/($C$21+$C$22)&gt;$C$8,$C$8,(D716+L716+M716-AL716)/($C$21+$C$22))</f>
        <v>1400</v>
      </c>
      <c r="L717" s="97">
        <f t="shared" si="191"/>
        <v>0</v>
      </c>
      <c r="M717" s="96">
        <f t="shared" si="192"/>
        <v>0</v>
      </c>
      <c r="N717" s="98">
        <f t="shared" si="200"/>
        <v>1.7382597742038917</v>
      </c>
      <c r="O717" s="100">
        <f t="shared" si="194"/>
        <v>4.2266987561397071</v>
      </c>
      <c r="P717" s="104">
        <f t="shared" si="201"/>
        <v>18.880500609176615</v>
      </c>
      <c r="Q717" s="102">
        <f t="shared" si="207"/>
        <v>2.8886093440366814E-2</v>
      </c>
      <c r="R717" s="106">
        <f>K717-U717</f>
        <v>0</v>
      </c>
      <c r="S717" s="106">
        <f>IF(K717-H716&lt;0,0,K717-H716)</f>
        <v>0</v>
      </c>
      <c r="T717" s="106">
        <f t="shared" si="195"/>
        <v>98.365381490613771</v>
      </c>
      <c r="U717" s="107">
        <f>IF(S717&gt;0,0,IF(U716+(F717-AL717/$C$23)*$C$22/($C$21+$C$22)&gt;$C$8,$C$8,IF(V717=$C$8,U716+(F717-AL717/$C$23)*$C$22/$C$21,U716+(F717-AL717/$C$23)*$C$22/($C$21+$C$22))))</f>
        <v>1400</v>
      </c>
      <c r="V717" s="107">
        <f>IF(S717=0,IF(V716+(F717-AL717/$C$23)*$C$22/($C$21+$C$22)&gt;$C$8,$C$8,V716+(F717-AL717/$C$23)*$C$22/($C$21+$C$22)),E717)</f>
        <v>1400</v>
      </c>
      <c r="W717" s="203">
        <f>IF(S717&gt;0,0,IF(W716+AL717/$C$23&gt;$F$23,$F$23,W716+AL717/$C$23))</f>
        <v>1.6346185093862227</v>
      </c>
      <c r="X717" s="105" t="str">
        <f>IF(R717=0,"-",IF(U717=0,FORECAST($C$8,Инклинометрия!$B$2:$B$152,Инклинометрия!$A$2:$A$152),FORECAST(R717,Инклинометрия!$B$2:$B$152,Инклинометрия!$A$2:$A$152)))</f>
        <v>-</v>
      </c>
      <c r="Y717" s="105" t="str">
        <f>IF(R717=0,"-",IF(U717=0,FORECAST($C$8-R717,Инклинометрия!$B$2:$B$152,Инклинометрия!$A$2:$A$152),0))</f>
        <v>-</v>
      </c>
      <c r="Z717" s="105" t="str">
        <f>IF(S717=0,"-",FORECAST($C$8,Инклинометрия!$B$2:$B$152,Инклинометрия!$A$2:$A$152))</f>
        <v>-</v>
      </c>
      <c r="AA717" s="105" t="str">
        <f>IF(S717=0,"-",FORECAST($C$8-S717,Инклинометрия!$B$2:$B$152,Инклинометрия!$A$2:$A$152))</f>
        <v>-</v>
      </c>
      <c r="AB717" s="105">
        <f>IF(T717=0,"-",FORECAST($C$6,Инклинометрия!$B$2:$B$152,Инклинометрия!$A$2:$A$152))</f>
        <v>1425</v>
      </c>
      <c r="AC717" s="105">
        <f>IF(R717=0,FORECAST($C$6-T717,Инклинометрия!$B$2:$B$152,Инклинометрия!$A$2:$A$152),FORECAST($C$8,Инклинометрия!$B$2:$B$152,Инклинометрия!$A$2:$A$152))</f>
        <v>1331.5528875839168</v>
      </c>
      <c r="AD717" s="107">
        <f>IF(U717=0,"-",FORECAST($C$8,Инклинометрия!$B$2:$B$152,Инклинометрия!$A$2:$A$152))</f>
        <v>1330</v>
      </c>
      <c r="AE717" s="107">
        <f>IF(U717=0,"-",FORECAST($C$8-U717,Инклинометрия!$B$2:$B$152,Инклинометрия!$A$2:$A$152))</f>
        <v>0</v>
      </c>
      <c r="AF717" s="107">
        <f>FORECAST($C$8-S717,Инклинометрия!$B$2:$B$152,Инклинометрия!$A$2:$A$152)</f>
        <v>1330</v>
      </c>
      <c r="AG717" s="107">
        <f>FORECAST($C$8-(S717+V717),Инклинометрия!$B$2:$B$152,Инклинометрия!$A$2:$A$152)</f>
        <v>0</v>
      </c>
      <c r="AH717" s="107">
        <f>IF(W717=0,"-",FORECAST($C$8+W717,Инклинометрия!$B$2:$B$152,Инклинометрия!$A$2:$A$152))</f>
        <v>1331.5528875839168</v>
      </c>
      <c r="AI717" s="107">
        <f>IF(W717=0,"-",FORECAST($C$8,Инклинометрия!$B$2:$B$152,Инклинометрия!$A$2:$A$152))</f>
        <v>1330</v>
      </c>
      <c r="AK717" s="122">
        <f>2*PI()*$C$5*(AT716-AT715)/(LN(AN716/$I$9)*$I$8/$I$7+LN($I$10/AN716)*$I$8/$I$7)</f>
        <v>0</v>
      </c>
      <c r="AL717" s="67">
        <f>AK717*(B717-B716)</f>
        <v>0</v>
      </c>
      <c r="AM717" s="23">
        <f t="shared" si="208"/>
        <v>4.3059540056097682E-2</v>
      </c>
      <c r="AN717" s="26">
        <f>AN716+AK717*(B717-B716)/(2*PI()*$C$5*AN716*$I$11)</f>
        <v>0.12986115207059001</v>
      </c>
      <c r="AO717" s="87">
        <f t="shared" si="202"/>
        <v>111242.59539450394</v>
      </c>
      <c r="AP717" s="87">
        <f>IF(R717+U717&lt;$C$8,0,32*$G$13/$C$12^2*($I$8*R717+$I$6*U717)+32*$G$14/($C$14^2-$C$13^2)*($I$8*S717+$I$6*V717))</f>
        <v>9917.5953945039291</v>
      </c>
      <c r="AQ717" s="66">
        <f>R717*$C$11*$C$9+U717*$C$11*$C$10</f>
        <v>14695380</v>
      </c>
      <c r="AR717" s="66">
        <f>S717*$C$11*$C$9+V717*$C$11*$C$10</f>
        <v>14695380</v>
      </c>
      <c r="AS717" s="87">
        <f>$C$11*(T717*$C$9+W717*$C$10)</f>
        <v>789129.61404581123</v>
      </c>
      <c r="AT717" s="45">
        <f t="shared" si="196"/>
        <v>15595752.209440315</v>
      </c>
      <c r="AU717" s="75"/>
    </row>
    <row r="718" spans="2:47" ht="15" thickBot="1" x14ac:dyDescent="0.35">
      <c r="B718" s="41">
        <f t="shared" si="203"/>
        <v>6870</v>
      </c>
      <c r="C718" s="8">
        <f t="shared" si="204"/>
        <v>68.7</v>
      </c>
      <c r="D718" s="73">
        <f t="shared" si="190"/>
        <v>91.886250000000004</v>
      </c>
      <c r="E718" s="29">
        <f t="shared" si="193"/>
        <v>5094.1445881606014</v>
      </c>
      <c r="F718" s="29">
        <f t="shared" si="197"/>
        <v>7.4150576246875062</v>
      </c>
      <c r="G718" s="29">
        <f t="shared" si="205"/>
        <v>9.9176395730195388</v>
      </c>
      <c r="H718" s="17">
        <f t="shared" si="206"/>
        <v>6813.4183866647709</v>
      </c>
      <c r="I718" s="29">
        <f t="shared" si="198"/>
        <v>2.2250485660981263</v>
      </c>
      <c r="J718" s="29">
        <f t="shared" si="199"/>
        <v>13.949340071223562</v>
      </c>
      <c r="K718" s="32">
        <f>IF((D717+L717+M717-AL717)/($C$21+$C$22)&gt;$C$8,$C$8,(D717+L717+M717-AL717)/($C$21+$C$22))</f>
        <v>1400</v>
      </c>
      <c r="L718" s="97">
        <f t="shared" si="191"/>
        <v>0</v>
      </c>
      <c r="M718" s="96">
        <f t="shared" si="192"/>
        <v>0</v>
      </c>
      <c r="N718" s="98">
        <f t="shared" si="200"/>
        <v>1.7382597742038917</v>
      </c>
      <c r="O718" s="100">
        <f t="shared" si="194"/>
        <v>4.2266987561397071</v>
      </c>
      <c r="P718" s="104">
        <f t="shared" si="201"/>
        <v>18.880500609176615</v>
      </c>
      <c r="Q718" s="102">
        <f t="shared" si="207"/>
        <v>2.8886093440366814E-2</v>
      </c>
      <c r="R718" s="106">
        <f>K718-U718</f>
        <v>0</v>
      </c>
      <c r="S718" s="106">
        <f>IF(K718-H717&lt;0,0,K718-H717)</f>
        <v>0</v>
      </c>
      <c r="T718" s="106">
        <f t="shared" si="195"/>
        <v>98.365381490613771</v>
      </c>
      <c r="U718" s="107">
        <f>IF(S718&gt;0,0,IF(U717+(F718-AL718/$C$23)*$C$22/($C$21+$C$22)&gt;$C$8,$C$8,IF(V718=$C$8,U717+(F718-AL718/$C$23)*$C$22/$C$21,U717+(F718-AL718/$C$23)*$C$22/($C$21+$C$22))))</f>
        <v>1400</v>
      </c>
      <c r="V718" s="107">
        <f>IF(S718=0,IF(V717+(F718-AL718/$C$23)*$C$22/($C$21+$C$22)&gt;$C$8,$C$8,V717+(F718-AL718/$C$23)*$C$22/($C$21+$C$22)),E718)</f>
        <v>1400</v>
      </c>
      <c r="W718" s="203">
        <f>IF(S718&gt;0,0,IF(W717+AL718/$C$23&gt;$F$23,$F$23,W717+AL718/$C$23))</f>
        <v>1.6346185093862227</v>
      </c>
      <c r="X718" s="105" t="str">
        <f>IF(R718=0,"-",IF(U718=0,FORECAST($C$8,Инклинометрия!$B$2:$B$152,Инклинометрия!$A$2:$A$152),FORECAST(R718,Инклинометрия!$B$2:$B$152,Инклинометрия!$A$2:$A$152)))</f>
        <v>-</v>
      </c>
      <c r="Y718" s="105" t="str">
        <f>IF(R718=0,"-",IF(U718=0,FORECAST($C$8-R718,Инклинометрия!$B$2:$B$152,Инклинометрия!$A$2:$A$152),0))</f>
        <v>-</v>
      </c>
      <c r="Z718" s="105" t="str">
        <f>IF(S718=0,"-",FORECAST($C$8,Инклинометрия!$B$2:$B$152,Инклинометрия!$A$2:$A$152))</f>
        <v>-</v>
      </c>
      <c r="AA718" s="105" t="str">
        <f>IF(S718=0,"-",FORECAST($C$8-S718,Инклинометрия!$B$2:$B$152,Инклинометрия!$A$2:$A$152))</f>
        <v>-</v>
      </c>
      <c r="AB718" s="105">
        <f>IF(T718=0,"-",FORECAST($C$6,Инклинометрия!$B$2:$B$152,Инклинометрия!$A$2:$A$152))</f>
        <v>1425</v>
      </c>
      <c r="AC718" s="105">
        <f>IF(R718=0,FORECAST($C$6-T718,Инклинометрия!$B$2:$B$152,Инклинометрия!$A$2:$A$152),FORECAST($C$8,Инклинометрия!$B$2:$B$152,Инклинометрия!$A$2:$A$152))</f>
        <v>1331.5528875839168</v>
      </c>
      <c r="AD718" s="107">
        <f>IF(U718=0,"-",FORECAST($C$8,Инклинометрия!$B$2:$B$152,Инклинометрия!$A$2:$A$152))</f>
        <v>1330</v>
      </c>
      <c r="AE718" s="107">
        <f>IF(U718=0,"-",FORECAST($C$8-U718,Инклинометрия!$B$2:$B$152,Инклинометрия!$A$2:$A$152))</f>
        <v>0</v>
      </c>
      <c r="AF718" s="107">
        <f>FORECAST($C$8-S718,Инклинометрия!$B$2:$B$152,Инклинометрия!$A$2:$A$152)</f>
        <v>1330</v>
      </c>
      <c r="AG718" s="107">
        <f>FORECAST($C$8-(S718+V718),Инклинометрия!$B$2:$B$152,Инклинометрия!$A$2:$A$152)</f>
        <v>0</v>
      </c>
      <c r="AH718" s="107">
        <f>IF(W718=0,"-",FORECAST($C$8+W718,Инклинометрия!$B$2:$B$152,Инклинометрия!$A$2:$A$152))</f>
        <v>1331.5528875839168</v>
      </c>
      <c r="AI718" s="107">
        <f>IF(W718=0,"-",FORECAST($C$8,Инклинометрия!$B$2:$B$152,Инклинометрия!$A$2:$A$152))</f>
        <v>1330</v>
      </c>
      <c r="AK718" s="122">
        <f>2*PI()*$C$5*(AT717-AT716)/(LN(AN717/$I$9)*$I$8/$I$7+LN($I$10/AN717)*$I$8/$I$7)</f>
        <v>0</v>
      </c>
      <c r="AL718" s="67">
        <f>AK718*(B718-B717)</f>
        <v>0</v>
      </c>
      <c r="AM718" s="23">
        <f t="shared" si="208"/>
        <v>4.3059540056097682E-2</v>
      </c>
      <c r="AN718" s="26">
        <f>AN717+AK718*(B718-B717)/(2*PI()*$C$5*AN717*$I$11)</f>
        <v>0.12986115207059001</v>
      </c>
      <c r="AO718" s="87">
        <f t="shared" si="202"/>
        <v>111242.59539450394</v>
      </c>
      <c r="AP718" s="87">
        <f>IF(R718+U718&lt;$C$8,0,32*$G$13/$C$12^2*($I$8*R718+$I$6*U718)+32*$G$14/($C$14^2-$C$13^2)*($I$8*S718+$I$6*V718))</f>
        <v>9917.5953945039291</v>
      </c>
      <c r="AQ718" s="66">
        <f>R718*$C$11*$C$9+U718*$C$11*$C$10</f>
        <v>14695380</v>
      </c>
      <c r="AR718" s="66">
        <f>S718*$C$11*$C$9+V718*$C$11*$C$10</f>
        <v>14695380</v>
      </c>
      <c r="AS718" s="87">
        <f>$C$11*(T718*$C$9+W718*$C$10)</f>
        <v>789129.61404581123</v>
      </c>
      <c r="AT718" s="45">
        <f t="shared" si="196"/>
        <v>15595752.209440315</v>
      </c>
      <c r="AU718" s="75"/>
    </row>
    <row r="719" spans="2:47" ht="15" thickBot="1" x14ac:dyDescent="0.35">
      <c r="B719" s="41">
        <f t="shared" si="203"/>
        <v>6880</v>
      </c>
      <c r="C719" s="8">
        <f t="shared" si="204"/>
        <v>68.8</v>
      </c>
      <c r="D719" s="73">
        <f t="shared" si="190"/>
        <v>92.02</v>
      </c>
      <c r="E719" s="29">
        <f t="shared" si="193"/>
        <v>5101.5596457852889</v>
      </c>
      <c r="F719" s="29">
        <f t="shared" si="197"/>
        <v>7.4150576246875062</v>
      </c>
      <c r="G719" s="29">
        <f t="shared" si="205"/>
        <v>9.9176395730195388</v>
      </c>
      <c r="H719" s="17">
        <f t="shared" si="206"/>
        <v>6823.3360262377901</v>
      </c>
      <c r="I719" s="29">
        <f t="shared" si="198"/>
        <v>2.2250485660981263</v>
      </c>
      <c r="J719" s="29">
        <f t="shared" si="199"/>
        <v>13.949340071223562</v>
      </c>
      <c r="K719" s="32">
        <f>IF((D718+L718+M718-AL718)/($C$21+$C$22)&gt;$C$8,$C$8,(D718+L718+M718-AL718)/($C$21+$C$22))</f>
        <v>1400</v>
      </c>
      <c r="L719" s="97">
        <f t="shared" si="191"/>
        <v>0</v>
      </c>
      <c r="M719" s="96">
        <f t="shared" si="192"/>
        <v>0</v>
      </c>
      <c r="N719" s="98">
        <f t="shared" si="200"/>
        <v>1.7382597742038917</v>
      </c>
      <c r="O719" s="100">
        <f t="shared" si="194"/>
        <v>4.2266987561397071</v>
      </c>
      <c r="P719" s="104">
        <f t="shared" si="201"/>
        <v>18.880500609176615</v>
      </c>
      <c r="Q719" s="102">
        <f t="shared" si="207"/>
        <v>2.8886093440366814E-2</v>
      </c>
      <c r="R719" s="106">
        <f>K719-U719</f>
        <v>0</v>
      </c>
      <c r="S719" s="106">
        <f>IF(K719-H718&lt;0,0,K719-H718)</f>
        <v>0</v>
      </c>
      <c r="T719" s="106">
        <f t="shared" si="195"/>
        <v>98.365381490613771</v>
      </c>
      <c r="U719" s="107">
        <f>IF(S719&gt;0,0,IF(U718+(F719-AL719/$C$23)*$C$22/($C$21+$C$22)&gt;$C$8,$C$8,IF(V719=$C$8,U718+(F719-AL719/$C$23)*$C$22/$C$21,U718+(F719-AL719/$C$23)*$C$22/($C$21+$C$22))))</f>
        <v>1400</v>
      </c>
      <c r="V719" s="107">
        <f>IF(S719=0,IF(V718+(F719-AL719/$C$23)*$C$22/($C$21+$C$22)&gt;$C$8,$C$8,V718+(F719-AL719/$C$23)*$C$22/($C$21+$C$22)),E719)</f>
        <v>1400</v>
      </c>
      <c r="W719" s="203">
        <f>IF(S719&gt;0,0,IF(W718+AL719/$C$23&gt;$F$23,$F$23,W718+AL719/$C$23))</f>
        <v>1.6346185093862227</v>
      </c>
      <c r="X719" s="105" t="str">
        <f>IF(R719=0,"-",IF(U719=0,FORECAST($C$8,Инклинометрия!$B$2:$B$152,Инклинометрия!$A$2:$A$152),FORECAST(R719,Инклинометрия!$B$2:$B$152,Инклинометрия!$A$2:$A$152)))</f>
        <v>-</v>
      </c>
      <c r="Y719" s="105" t="str">
        <f>IF(R719=0,"-",IF(U719=0,FORECAST($C$8-R719,Инклинометрия!$B$2:$B$152,Инклинометрия!$A$2:$A$152),0))</f>
        <v>-</v>
      </c>
      <c r="Z719" s="105" t="str">
        <f>IF(S719=0,"-",FORECAST($C$8,Инклинометрия!$B$2:$B$152,Инклинометрия!$A$2:$A$152))</f>
        <v>-</v>
      </c>
      <c r="AA719" s="105" t="str">
        <f>IF(S719=0,"-",FORECAST($C$8-S719,Инклинометрия!$B$2:$B$152,Инклинометрия!$A$2:$A$152))</f>
        <v>-</v>
      </c>
      <c r="AB719" s="105">
        <f>IF(T719=0,"-",FORECAST($C$6,Инклинометрия!$B$2:$B$152,Инклинометрия!$A$2:$A$152))</f>
        <v>1425</v>
      </c>
      <c r="AC719" s="105">
        <f>IF(R719=0,FORECAST($C$6-T719,Инклинометрия!$B$2:$B$152,Инклинометрия!$A$2:$A$152),FORECAST($C$8,Инклинометрия!$B$2:$B$152,Инклинометрия!$A$2:$A$152))</f>
        <v>1331.5528875839168</v>
      </c>
      <c r="AD719" s="107">
        <f>IF(U719=0,"-",FORECAST($C$8,Инклинометрия!$B$2:$B$152,Инклинометрия!$A$2:$A$152))</f>
        <v>1330</v>
      </c>
      <c r="AE719" s="107">
        <f>IF(U719=0,"-",FORECAST($C$8-U719,Инклинометрия!$B$2:$B$152,Инклинометрия!$A$2:$A$152))</f>
        <v>0</v>
      </c>
      <c r="AF719" s="107">
        <f>FORECAST($C$8-S719,Инклинометрия!$B$2:$B$152,Инклинометрия!$A$2:$A$152)</f>
        <v>1330</v>
      </c>
      <c r="AG719" s="107">
        <f>FORECAST($C$8-(S719+V719),Инклинометрия!$B$2:$B$152,Инклинометрия!$A$2:$A$152)</f>
        <v>0</v>
      </c>
      <c r="AH719" s="107">
        <f>IF(W719=0,"-",FORECAST($C$8+W719,Инклинометрия!$B$2:$B$152,Инклинометрия!$A$2:$A$152))</f>
        <v>1331.5528875839168</v>
      </c>
      <c r="AI719" s="107">
        <f>IF(W719=0,"-",FORECAST($C$8,Инклинометрия!$B$2:$B$152,Инклинометрия!$A$2:$A$152))</f>
        <v>1330</v>
      </c>
      <c r="AK719" s="122">
        <f>2*PI()*$C$5*(AT718-AT717)/(LN(AN718/$I$9)*$I$8/$I$7+LN($I$10/AN718)*$I$8/$I$7)</f>
        <v>0</v>
      </c>
      <c r="AL719" s="67">
        <f>AK719*(B719-B718)</f>
        <v>0</v>
      </c>
      <c r="AM719" s="23">
        <f t="shared" si="208"/>
        <v>4.3059540056097682E-2</v>
      </c>
      <c r="AN719" s="26">
        <f>AN718+AK719*(B719-B718)/(2*PI()*$C$5*AN718*$I$11)</f>
        <v>0.12986115207059001</v>
      </c>
      <c r="AO719" s="87">
        <f t="shared" si="202"/>
        <v>111242.59539450394</v>
      </c>
      <c r="AP719" s="87">
        <f>IF(R719+U719&lt;$C$8,0,32*$G$13/$C$12^2*($I$8*R719+$I$6*U719)+32*$G$14/($C$14^2-$C$13^2)*($I$8*S719+$I$6*V719))</f>
        <v>9917.5953945039291</v>
      </c>
      <c r="AQ719" s="66">
        <f>R719*$C$11*$C$9+U719*$C$11*$C$10</f>
        <v>14695380</v>
      </c>
      <c r="AR719" s="66">
        <f>S719*$C$11*$C$9+V719*$C$11*$C$10</f>
        <v>14695380</v>
      </c>
      <c r="AS719" s="87">
        <f>$C$11*(T719*$C$9+W719*$C$10)</f>
        <v>789129.61404581123</v>
      </c>
      <c r="AT719" s="45">
        <f t="shared" si="196"/>
        <v>15595752.209440315</v>
      </c>
      <c r="AU719" s="75"/>
    </row>
    <row r="720" spans="2:47" ht="15" thickBot="1" x14ac:dyDescent="0.35">
      <c r="B720" s="41">
        <f t="shared" si="203"/>
        <v>6890</v>
      </c>
      <c r="C720" s="8">
        <f t="shared" si="204"/>
        <v>68.900000000000006</v>
      </c>
      <c r="D720" s="73">
        <f t="shared" si="190"/>
        <v>92.153750000000002</v>
      </c>
      <c r="E720" s="29">
        <f t="shared" si="193"/>
        <v>5108.9747034099782</v>
      </c>
      <c r="F720" s="29">
        <f t="shared" si="197"/>
        <v>7.4150576246893252</v>
      </c>
      <c r="G720" s="29">
        <f t="shared" si="205"/>
        <v>9.9176395730219724</v>
      </c>
      <c r="H720" s="17">
        <f t="shared" si="206"/>
        <v>6833.253665810812</v>
      </c>
      <c r="I720" s="29">
        <f t="shared" si="198"/>
        <v>2.2250485660981263</v>
      </c>
      <c r="J720" s="29">
        <f t="shared" si="199"/>
        <v>13.949340071225274</v>
      </c>
      <c r="K720" s="32">
        <f>IF((D719+L719+M719-AL719)/($C$21+$C$22)&gt;$C$8,$C$8,(D719+L719+M719-AL719)/($C$21+$C$22))</f>
        <v>1400</v>
      </c>
      <c r="L720" s="97">
        <f t="shared" si="191"/>
        <v>0</v>
      </c>
      <c r="M720" s="96">
        <f t="shared" si="192"/>
        <v>0</v>
      </c>
      <c r="N720" s="98">
        <f t="shared" si="200"/>
        <v>1.7382597742038917</v>
      </c>
      <c r="O720" s="100">
        <f t="shared" si="194"/>
        <v>4.2266987561397071</v>
      </c>
      <c r="P720" s="104">
        <f t="shared" si="201"/>
        <v>18.880500609176615</v>
      </c>
      <c r="Q720" s="102">
        <f t="shared" si="207"/>
        <v>2.8886093440366814E-2</v>
      </c>
      <c r="R720" s="106">
        <f>K720-U720</f>
        <v>0</v>
      </c>
      <c r="S720" s="106">
        <f>IF(K720-H719&lt;0,0,K720-H719)</f>
        <v>0</v>
      </c>
      <c r="T720" s="106">
        <f t="shared" si="195"/>
        <v>98.365381490613771</v>
      </c>
      <c r="U720" s="107">
        <f>IF(S720&gt;0,0,IF(U719+(F720-AL720/$C$23)*$C$22/($C$21+$C$22)&gt;$C$8,$C$8,IF(V720=$C$8,U719+(F720-AL720/$C$23)*$C$22/$C$21,U719+(F720-AL720/$C$23)*$C$22/($C$21+$C$22))))</f>
        <v>1400</v>
      </c>
      <c r="V720" s="107">
        <f>IF(S720=0,IF(V719+(F720-AL720/$C$23)*$C$22/($C$21+$C$22)&gt;$C$8,$C$8,V719+(F720-AL720/$C$23)*$C$22/($C$21+$C$22)),E720)</f>
        <v>1400</v>
      </c>
      <c r="W720" s="203">
        <f>IF(S720&gt;0,0,IF(W719+AL720/$C$23&gt;$F$23,$F$23,W719+AL720/$C$23))</f>
        <v>1.6346185093862227</v>
      </c>
      <c r="X720" s="105" t="str">
        <f>IF(R720=0,"-",IF(U720=0,FORECAST($C$8,Инклинометрия!$B$2:$B$152,Инклинометрия!$A$2:$A$152),FORECAST(R720,Инклинометрия!$B$2:$B$152,Инклинометрия!$A$2:$A$152)))</f>
        <v>-</v>
      </c>
      <c r="Y720" s="105" t="str">
        <f>IF(R720=0,"-",IF(U720=0,FORECAST($C$8-R720,Инклинометрия!$B$2:$B$152,Инклинометрия!$A$2:$A$152),0))</f>
        <v>-</v>
      </c>
      <c r="Z720" s="105" t="str">
        <f>IF(S720=0,"-",FORECAST($C$8,Инклинометрия!$B$2:$B$152,Инклинометрия!$A$2:$A$152))</f>
        <v>-</v>
      </c>
      <c r="AA720" s="105" t="str">
        <f>IF(S720=0,"-",FORECAST($C$8-S720,Инклинометрия!$B$2:$B$152,Инклинометрия!$A$2:$A$152))</f>
        <v>-</v>
      </c>
      <c r="AB720" s="105">
        <f>IF(T720=0,"-",FORECAST($C$6,Инклинометрия!$B$2:$B$152,Инклинометрия!$A$2:$A$152))</f>
        <v>1425</v>
      </c>
      <c r="AC720" s="105">
        <f>IF(R720=0,FORECAST($C$6-T720,Инклинометрия!$B$2:$B$152,Инклинометрия!$A$2:$A$152),FORECAST($C$8,Инклинометрия!$B$2:$B$152,Инклинометрия!$A$2:$A$152))</f>
        <v>1331.5528875839168</v>
      </c>
      <c r="AD720" s="107">
        <f>IF(U720=0,"-",FORECAST($C$8,Инклинометрия!$B$2:$B$152,Инклинометрия!$A$2:$A$152))</f>
        <v>1330</v>
      </c>
      <c r="AE720" s="107">
        <f>IF(U720=0,"-",FORECAST($C$8-U720,Инклинометрия!$B$2:$B$152,Инклинометрия!$A$2:$A$152))</f>
        <v>0</v>
      </c>
      <c r="AF720" s="107">
        <f>FORECAST($C$8-S720,Инклинометрия!$B$2:$B$152,Инклинометрия!$A$2:$A$152)</f>
        <v>1330</v>
      </c>
      <c r="AG720" s="107">
        <f>FORECAST($C$8-(S720+V720),Инклинометрия!$B$2:$B$152,Инклинометрия!$A$2:$A$152)</f>
        <v>0</v>
      </c>
      <c r="AH720" s="107">
        <f>IF(W720=0,"-",FORECAST($C$8+W720,Инклинометрия!$B$2:$B$152,Инклинометрия!$A$2:$A$152))</f>
        <v>1331.5528875839168</v>
      </c>
      <c r="AI720" s="107">
        <f>IF(W720=0,"-",FORECAST($C$8,Инклинометрия!$B$2:$B$152,Инклинометрия!$A$2:$A$152))</f>
        <v>1330</v>
      </c>
      <c r="AK720" s="122">
        <f>2*PI()*$C$5*(AT719-AT718)/(LN(AN719/$I$9)*$I$8/$I$7+LN($I$10/AN719)*$I$8/$I$7)</f>
        <v>0</v>
      </c>
      <c r="AL720" s="67">
        <f>AK720*(B720-B719)</f>
        <v>0</v>
      </c>
      <c r="AM720" s="23">
        <f t="shared" si="208"/>
        <v>4.3059540056097682E-2</v>
      </c>
      <c r="AN720" s="26">
        <f>AN719+AK720*(B720-B719)/(2*PI()*$C$5*AN719*$I$11)</f>
        <v>0.12986115207059001</v>
      </c>
      <c r="AO720" s="87">
        <f t="shared" si="202"/>
        <v>111242.59539450394</v>
      </c>
      <c r="AP720" s="87">
        <f>IF(R720+U720&lt;$C$8,0,32*$G$13/$C$12^2*($I$8*R720+$I$6*U720)+32*$G$14/($C$14^2-$C$13^2)*($I$8*S720+$I$6*V720))</f>
        <v>9917.5953945039291</v>
      </c>
      <c r="AQ720" s="66">
        <f>R720*$C$11*$C$9+U720*$C$11*$C$10</f>
        <v>14695380</v>
      </c>
      <c r="AR720" s="66">
        <f>S720*$C$11*$C$9+V720*$C$11*$C$10</f>
        <v>14695380</v>
      </c>
      <c r="AS720" s="87">
        <f>$C$11*(T720*$C$9+W720*$C$10)</f>
        <v>789129.61404581123</v>
      </c>
      <c r="AT720" s="45">
        <f t="shared" si="196"/>
        <v>15595752.209440315</v>
      </c>
      <c r="AU720" s="75"/>
    </row>
    <row r="721" spans="2:47" ht="15" thickBot="1" x14ac:dyDescent="0.35">
      <c r="B721" s="41">
        <f t="shared" si="203"/>
        <v>6900</v>
      </c>
      <c r="C721" s="8">
        <f t="shared" si="204"/>
        <v>69</v>
      </c>
      <c r="D721" s="73">
        <f t="shared" si="190"/>
        <v>92.287499999999994</v>
      </c>
      <c r="E721" s="29">
        <f t="shared" si="193"/>
        <v>5116.3897610346658</v>
      </c>
      <c r="F721" s="29">
        <f t="shared" si="197"/>
        <v>7.4150576246875062</v>
      </c>
      <c r="G721" s="29">
        <f t="shared" si="205"/>
        <v>9.9176395730195388</v>
      </c>
      <c r="H721" s="17">
        <f t="shared" si="206"/>
        <v>6843.1713053838312</v>
      </c>
      <c r="I721" s="29">
        <f t="shared" si="198"/>
        <v>2.2250485660981263</v>
      </c>
      <c r="J721" s="29">
        <f t="shared" si="199"/>
        <v>13.949340071223562</v>
      </c>
      <c r="K721" s="32">
        <f>IF((D720+L720+M720-AL720)/($C$21+$C$22)&gt;$C$8,$C$8,(D720+L720+M720-AL720)/($C$21+$C$22))</f>
        <v>1400</v>
      </c>
      <c r="L721" s="97">
        <f t="shared" si="191"/>
        <v>0</v>
      </c>
      <c r="M721" s="96">
        <f t="shared" si="192"/>
        <v>0</v>
      </c>
      <c r="N721" s="98">
        <f t="shared" si="200"/>
        <v>1.7382597742038917</v>
      </c>
      <c r="O721" s="100">
        <f t="shared" si="194"/>
        <v>4.2266987561397071</v>
      </c>
      <c r="P721" s="104">
        <f t="shared" si="201"/>
        <v>18.880500609176615</v>
      </c>
      <c r="Q721" s="102">
        <f t="shared" si="207"/>
        <v>2.8886093440366814E-2</v>
      </c>
      <c r="R721" s="106">
        <f>K721-U721</f>
        <v>0</v>
      </c>
      <c r="S721" s="106">
        <f>IF(K721-H720&lt;0,0,K721-H720)</f>
        <v>0</v>
      </c>
      <c r="T721" s="106">
        <f t="shared" si="195"/>
        <v>98.365381490613771</v>
      </c>
      <c r="U721" s="107">
        <f>IF(S721&gt;0,0,IF(U720+(F721-AL721/$C$23)*$C$22/($C$21+$C$22)&gt;$C$8,$C$8,IF(V721=$C$8,U720+(F721-AL721/$C$23)*$C$22/$C$21,U720+(F721-AL721/$C$23)*$C$22/($C$21+$C$22))))</f>
        <v>1400</v>
      </c>
      <c r="V721" s="107">
        <f>IF(S721=0,IF(V720+(F721-AL721/$C$23)*$C$22/($C$21+$C$22)&gt;$C$8,$C$8,V720+(F721-AL721/$C$23)*$C$22/($C$21+$C$22)),E721)</f>
        <v>1400</v>
      </c>
      <c r="W721" s="203">
        <f>IF(S721&gt;0,0,IF(W720+AL721/$C$23&gt;$F$23,$F$23,W720+AL721/$C$23))</f>
        <v>1.6346185093862227</v>
      </c>
      <c r="X721" s="105" t="str">
        <f>IF(R721=0,"-",IF(U721=0,FORECAST($C$8,Инклинометрия!$B$2:$B$152,Инклинометрия!$A$2:$A$152),FORECAST(R721,Инклинометрия!$B$2:$B$152,Инклинометрия!$A$2:$A$152)))</f>
        <v>-</v>
      </c>
      <c r="Y721" s="105" t="str">
        <f>IF(R721=0,"-",IF(U721=0,FORECAST($C$8-R721,Инклинометрия!$B$2:$B$152,Инклинометрия!$A$2:$A$152),0))</f>
        <v>-</v>
      </c>
      <c r="Z721" s="105" t="str">
        <f>IF(S721=0,"-",FORECAST($C$8,Инклинометрия!$B$2:$B$152,Инклинометрия!$A$2:$A$152))</f>
        <v>-</v>
      </c>
      <c r="AA721" s="105" t="str">
        <f>IF(S721=0,"-",FORECAST($C$8-S721,Инклинометрия!$B$2:$B$152,Инклинометрия!$A$2:$A$152))</f>
        <v>-</v>
      </c>
      <c r="AB721" s="105">
        <f>IF(T721=0,"-",FORECAST($C$6,Инклинометрия!$B$2:$B$152,Инклинометрия!$A$2:$A$152))</f>
        <v>1425</v>
      </c>
      <c r="AC721" s="105">
        <f>IF(R721=0,FORECAST($C$6-T721,Инклинометрия!$B$2:$B$152,Инклинометрия!$A$2:$A$152),FORECAST($C$8,Инклинометрия!$B$2:$B$152,Инклинометрия!$A$2:$A$152))</f>
        <v>1331.5528875839168</v>
      </c>
      <c r="AD721" s="107">
        <f>IF(U721=0,"-",FORECAST($C$8,Инклинометрия!$B$2:$B$152,Инклинометрия!$A$2:$A$152))</f>
        <v>1330</v>
      </c>
      <c r="AE721" s="107">
        <f>IF(U721=0,"-",FORECAST($C$8-U721,Инклинометрия!$B$2:$B$152,Инклинометрия!$A$2:$A$152))</f>
        <v>0</v>
      </c>
      <c r="AF721" s="107">
        <f>FORECAST($C$8-S721,Инклинометрия!$B$2:$B$152,Инклинометрия!$A$2:$A$152)</f>
        <v>1330</v>
      </c>
      <c r="AG721" s="107">
        <f>FORECAST($C$8-(S721+V721),Инклинометрия!$B$2:$B$152,Инклинометрия!$A$2:$A$152)</f>
        <v>0</v>
      </c>
      <c r="AH721" s="107">
        <f>IF(W721=0,"-",FORECAST($C$8+W721,Инклинометрия!$B$2:$B$152,Инклинометрия!$A$2:$A$152))</f>
        <v>1331.5528875839168</v>
      </c>
      <c r="AI721" s="107">
        <f>IF(W721=0,"-",FORECAST($C$8,Инклинометрия!$B$2:$B$152,Инклинометрия!$A$2:$A$152))</f>
        <v>1330</v>
      </c>
      <c r="AK721" s="122">
        <f>2*PI()*$C$5*(AT720-AT719)/(LN(AN720/$I$9)*$I$8/$I$7+LN($I$10/AN720)*$I$8/$I$7)</f>
        <v>0</v>
      </c>
      <c r="AL721" s="67">
        <f>AK721*(B721-B720)</f>
        <v>0</v>
      </c>
      <c r="AM721" s="23">
        <f t="shared" si="208"/>
        <v>4.3059540056097682E-2</v>
      </c>
      <c r="AN721" s="26">
        <f>AN720+AK721*(B721-B720)/(2*PI()*$C$5*AN720*$I$11)</f>
        <v>0.12986115207059001</v>
      </c>
      <c r="AO721" s="87">
        <f t="shared" si="202"/>
        <v>111242.59539450394</v>
      </c>
      <c r="AP721" s="87">
        <f>IF(R721+U721&lt;$C$8,0,32*$G$13/$C$12^2*($I$8*R721+$I$6*U721)+32*$G$14/($C$14^2-$C$13^2)*($I$8*S721+$I$6*V721))</f>
        <v>9917.5953945039291</v>
      </c>
      <c r="AQ721" s="66">
        <f>R721*$C$11*$C$9+U721*$C$11*$C$10</f>
        <v>14695380</v>
      </c>
      <c r="AR721" s="66">
        <f>S721*$C$11*$C$9+V721*$C$11*$C$10</f>
        <v>14695380</v>
      </c>
      <c r="AS721" s="87">
        <f>$C$11*(T721*$C$9+W721*$C$10)</f>
        <v>789129.61404581123</v>
      </c>
      <c r="AT721" s="45">
        <f t="shared" si="196"/>
        <v>15595752.209440315</v>
      </c>
      <c r="AU721" s="75"/>
    </row>
    <row r="722" spans="2:47" ht="15" thickBot="1" x14ac:dyDescent="0.35">
      <c r="B722" s="41">
        <f t="shared" si="203"/>
        <v>6910</v>
      </c>
      <c r="C722" s="8">
        <f t="shared" si="204"/>
        <v>69.100000000000009</v>
      </c>
      <c r="D722" s="73">
        <f t="shared" si="190"/>
        <v>92.421250000000015</v>
      </c>
      <c r="E722" s="29">
        <f t="shared" si="193"/>
        <v>5123.8048186593542</v>
      </c>
      <c r="F722" s="29">
        <f t="shared" si="197"/>
        <v>7.4150576246884157</v>
      </c>
      <c r="G722" s="29">
        <f t="shared" si="205"/>
        <v>9.9176395730207556</v>
      </c>
      <c r="H722" s="17">
        <f t="shared" si="206"/>
        <v>6853.0889449568522</v>
      </c>
      <c r="I722" s="29">
        <f t="shared" si="198"/>
        <v>2.2250485660981263</v>
      </c>
      <c r="J722" s="29">
        <f t="shared" si="199"/>
        <v>13.949340071224418</v>
      </c>
      <c r="K722" s="32">
        <f>IF((D721+L721+M721-AL721)/($C$21+$C$22)&gt;$C$8,$C$8,(D721+L721+M721-AL721)/($C$21+$C$22))</f>
        <v>1400</v>
      </c>
      <c r="L722" s="97">
        <f t="shared" si="191"/>
        <v>0</v>
      </c>
      <c r="M722" s="96">
        <f t="shared" si="192"/>
        <v>0</v>
      </c>
      <c r="N722" s="98">
        <f t="shared" si="200"/>
        <v>1.7382597742038917</v>
      </c>
      <c r="O722" s="100">
        <f t="shared" si="194"/>
        <v>4.2266987561397071</v>
      </c>
      <c r="P722" s="104">
        <f t="shared" si="201"/>
        <v>18.880500609176615</v>
      </c>
      <c r="Q722" s="102">
        <f t="shared" si="207"/>
        <v>2.8886093440366814E-2</v>
      </c>
      <c r="R722" s="106">
        <f>K722-U722</f>
        <v>0</v>
      </c>
      <c r="S722" s="106">
        <f>IF(K722-H721&lt;0,0,K722-H721)</f>
        <v>0</v>
      </c>
      <c r="T722" s="106">
        <f t="shared" si="195"/>
        <v>98.365381490613771</v>
      </c>
      <c r="U722" s="107">
        <f>IF(S722&gt;0,0,IF(U721+(F722-AL722/$C$23)*$C$22/($C$21+$C$22)&gt;$C$8,$C$8,IF(V722=$C$8,U721+(F722-AL722/$C$23)*$C$22/$C$21,U721+(F722-AL722/$C$23)*$C$22/($C$21+$C$22))))</f>
        <v>1400</v>
      </c>
      <c r="V722" s="107">
        <f>IF(S722=0,IF(V721+(F722-AL722/$C$23)*$C$22/($C$21+$C$22)&gt;$C$8,$C$8,V721+(F722-AL722/$C$23)*$C$22/($C$21+$C$22)),E722)</f>
        <v>1400</v>
      </c>
      <c r="W722" s="203">
        <f>IF(S722&gt;0,0,IF(W721+AL722/$C$23&gt;$F$23,$F$23,W721+AL722/$C$23))</f>
        <v>1.6346185093862227</v>
      </c>
      <c r="X722" s="105" t="str">
        <f>IF(R722=0,"-",IF(U722=0,FORECAST($C$8,Инклинометрия!$B$2:$B$152,Инклинометрия!$A$2:$A$152),FORECAST(R722,Инклинометрия!$B$2:$B$152,Инклинометрия!$A$2:$A$152)))</f>
        <v>-</v>
      </c>
      <c r="Y722" s="105" t="str">
        <f>IF(R722=0,"-",IF(U722=0,FORECAST($C$8-R722,Инклинометрия!$B$2:$B$152,Инклинометрия!$A$2:$A$152),0))</f>
        <v>-</v>
      </c>
      <c r="Z722" s="105" t="str">
        <f>IF(S722=0,"-",FORECAST($C$8,Инклинометрия!$B$2:$B$152,Инклинометрия!$A$2:$A$152))</f>
        <v>-</v>
      </c>
      <c r="AA722" s="105" t="str">
        <f>IF(S722=0,"-",FORECAST($C$8-S722,Инклинометрия!$B$2:$B$152,Инклинометрия!$A$2:$A$152))</f>
        <v>-</v>
      </c>
      <c r="AB722" s="105">
        <f>IF(T722=0,"-",FORECAST($C$6,Инклинометрия!$B$2:$B$152,Инклинометрия!$A$2:$A$152))</f>
        <v>1425</v>
      </c>
      <c r="AC722" s="105">
        <f>IF(R722=0,FORECAST($C$6-T722,Инклинометрия!$B$2:$B$152,Инклинометрия!$A$2:$A$152),FORECAST($C$8,Инклинометрия!$B$2:$B$152,Инклинометрия!$A$2:$A$152))</f>
        <v>1331.5528875839168</v>
      </c>
      <c r="AD722" s="107">
        <f>IF(U722=0,"-",FORECAST($C$8,Инклинометрия!$B$2:$B$152,Инклинометрия!$A$2:$A$152))</f>
        <v>1330</v>
      </c>
      <c r="AE722" s="107">
        <f>IF(U722=0,"-",FORECAST($C$8-U722,Инклинометрия!$B$2:$B$152,Инклинометрия!$A$2:$A$152))</f>
        <v>0</v>
      </c>
      <c r="AF722" s="107">
        <f>FORECAST($C$8-S722,Инклинометрия!$B$2:$B$152,Инклинометрия!$A$2:$A$152)</f>
        <v>1330</v>
      </c>
      <c r="AG722" s="107">
        <f>FORECAST($C$8-(S722+V722),Инклинометрия!$B$2:$B$152,Инклинометрия!$A$2:$A$152)</f>
        <v>0</v>
      </c>
      <c r="AH722" s="107">
        <f>IF(W722=0,"-",FORECAST($C$8+W722,Инклинометрия!$B$2:$B$152,Инклинометрия!$A$2:$A$152))</f>
        <v>1331.5528875839168</v>
      </c>
      <c r="AI722" s="107">
        <f>IF(W722=0,"-",FORECAST($C$8,Инклинометрия!$B$2:$B$152,Инклинометрия!$A$2:$A$152))</f>
        <v>1330</v>
      </c>
      <c r="AK722" s="122">
        <f>2*PI()*$C$5*(AT721-AT720)/(LN(AN721/$I$9)*$I$8/$I$7+LN($I$10/AN721)*$I$8/$I$7)</f>
        <v>0</v>
      </c>
      <c r="AL722" s="67">
        <f>AK722*(B722-B721)</f>
        <v>0</v>
      </c>
      <c r="AM722" s="23">
        <f t="shared" si="208"/>
        <v>4.3059540056097682E-2</v>
      </c>
      <c r="AN722" s="26">
        <f>AN721+AK722*(B722-B721)/(2*PI()*$C$5*AN721*$I$11)</f>
        <v>0.12986115207059001</v>
      </c>
      <c r="AO722" s="87">
        <f t="shared" si="202"/>
        <v>111242.59539450394</v>
      </c>
      <c r="AP722" s="87">
        <f>IF(R722+U722&lt;$C$8,0,32*$G$13/$C$12^2*($I$8*R722+$I$6*U722)+32*$G$14/($C$14^2-$C$13^2)*($I$8*S722+$I$6*V722))</f>
        <v>9917.5953945039291</v>
      </c>
      <c r="AQ722" s="66">
        <f>R722*$C$11*$C$9+U722*$C$11*$C$10</f>
        <v>14695380</v>
      </c>
      <c r="AR722" s="66">
        <f>S722*$C$11*$C$9+V722*$C$11*$C$10</f>
        <v>14695380</v>
      </c>
      <c r="AS722" s="87">
        <f>$C$11*(T722*$C$9+W722*$C$10)</f>
        <v>789129.61404581123</v>
      </c>
      <c r="AT722" s="45">
        <f t="shared" si="196"/>
        <v>15595752.209440315</v>
      </c>
      <c r="AU722" s="75"/>
    </row>
    <row r="723" spans="2:47" ht="15" thickBot="1" x14ac:dyDescent="0.35">
      <c r="B723" s="41">
        <f t="shared" si="203"/>
        <v>6920</v>
      </c>
      <c r="C723" s="8">
        <f t="shared" si="204"/>
        <v>69.2</v>
      </c>
      <c r="D723" s="73">
        <f t="shared" si="190"/>
        <v>92.555000000000007</v>
      </c>
      <c r="E723" s="29">
        <f t="shared" si="193"/>
        <v>5131.2198762840417</v>
      </c>
      <c r="F723" s="29">
        <f t="shared" si="197"/>
        <v>7.4150576246875062</v>
      </c>
      <c r="G723" s="29">
        <f t="shared" si="205"/>
        <v>9.9176395730195388</v>
      </c>
      <c r="H723" s="17">
        <f t="shared" si="206"/>
        <v>6863.0065845298714</v>
      </c>
      <c r="I723" s="29">
        <f t="shared" si="198"/>
        <v>2.2250485660981263</v>
      </c>
      <c r="J723" s="29">
        <f t="shared" si="199"/>
        <v>13.949340071223562</v>
      </c>
      <c r="K723" s="32">
        <f>IF((D722+L722+M722-AL722)/($C$21+$C$22)&gt;$C$8,$C$8,(D722+L722+M722-AL722)/($C$21+$C$22))</f>
        <v>1400</v>
      </c>
      <c r="L723" s="97">
        <f t="shared" si="191"/>
        <v>0</v>
      </c>
      <c r="M723" s="96">
        <f t="shared" si="192"/>
        <v>0</v>
      </c>
      <c r="N723" s="98">
        <f t="shared" si="200"/>
        <v>1.7382597742038917</v>
      </c>
      <c r="O723" s="100">
        <f t="shared" si="194"/>
        <v>4.2266987561397071</v>
      </c>
      <c r="P723" s="104">
        <f t="shared" si="201"/>
        <v>18.880500609176615</v>
      </c>
      <c r="Q723" s="102">
        <f t="shared" si="207"/>
        <v>2.8886093440366814E-2</v>
      </c>
      <c r="R723" s="106">
        <f>K723-U723</f>
        <v>0</v>
      </c>
      <c r="S723" s="106">
        <f>IF(K723-H722&lt;0,0,K723-H722)</f>
        <v>0</v>
      </c>
      <c r="T723" s="106">
        <f t="shared" si="195"/>
        <v>98.365381490613771</v>
      </c>
      <c r="U723" s="107">
        <f>IF(S723&gt;0,0,IF(U722+(F723-AL723/$C$23)*$C$22/($C$21+$C$22)&gt;$C$8,$C$8,IF(V723=$C$8,U722+(F723-AL723/$C$23)*$C$22/$C$21,U722+(F723-AL723/$C$23)*$C$22/($C$21+$C$22))))</f>
        <v>1400</v>
      </c>
      <c r="V723" s="107">
        <f>IF(S723=0,IF(V722+(F723-AL723/$C$23)*$C$22/($C$21+$C$22)&gt;$C$8,$C$8,V722+(F723-AL723/$C$23)*$C$22/($C$21+$C$22)),E723)</f>
        <v>1400</v>
      </c>
      <c r="W723" s="203">
        <f>IF(S723&gt;0,0,IF(W722+AL723/$C$23&gt;$F$23,$F$23,W722+AL723/$C$23))</f>
        <v>1.6346185093862227</v>
      </c>
      <c r="X723" s="105" t="str">
        <f>IF(R723=0,"-",IF(U723=0,FORECAST($C$8,Инклинометрия!$B$2:$B$152,Инклинометрия!$A$2:$A$152),FORECAST(R723,Инклинометрия!$B$2:$B$152,Инклинометрия!$A$2:$A$152)))</f>
        <v>-</v>
      </c>
      <c r="Y723" s="105" t="str">
        <f>IF(R723=0,"-",IF(U723=0,FORECAST($C$8-R723,Инклинометрия!$B$2:$B$152,Инклинометрия!$A$2:$A$152),0))</f>
        <v>-</v>
      </c>
      <c r="Z723" s="105" t="str">
        <f>IF(S723=0,"-",FORECAST($C$8,Инклинометрия!$B$2:$B$152,Инклинометрия!$A$2:$A$152))</f>
        <v>-</v>
      </c>
      <c r="AA723" s="105" t="str">
        <f>IF(S723=0,"-",FORECAST($C$8-S723,Инклинометрия!$B$2:$B$152,Инклинометрия!$A$2:$A$152))</f>
        <v>-</v>
      </c>
      <c r="AB723" s="105">
        <f>IF(T723=0,"-",FORECAST($C$6,Инклинометрия!$B$2:$B$152,Инклинометрия!$A$2:$A$152))</f>
        <v>1425</v>
      </c>
      <c r="AC723" s="105">
        <f>IF(R723=0,FORECAST($C$6-T723,Инклинометрия!$B$2:$B$152,Инклинометрия!$A$2:$A$152),FORECAST($C$8,Инклинометрия!$B$2:$B$152,Инклинометрия!$A$2:$A$152))</f>
        <v>1331.5528875839168</v>
      </c>
      <c r="AD723" s="107">
        <f>IF(U723=0,"-",FORECAST($C$8,Инклинометрия!$B$2:$B$152,Инклинометрия!$A$2:$A$152))</f>
        <v>1330</v>
      </c>
      <c r="AE723" s="107">
        <f>IF(U723=0,"-",FORECAST($C$8-U723,Инклинометрия!$B$2:$B$152,Инклинометрия!$A$2:$A$152))</f>
        <v>0</v>
      </c>
      <c r="AF723" s="107">
        <f>FORECAST($C$8-S723,Инклинометрия!$B$2:$B$152,Инклинометрия!$A$2:$A$152)</f>
        <v>1330</v>
      </c>
      <c r="AG723" s="107">
        <f>FORECAST($C$8-(S723+V723),Инклинометрия!$B$2:$B$152,Инклинометрия!$A$2:$A$152)</f>
        <v>0</v>
      </c>
      <c r="AH723" s="107">
        <f>IF(W723=0,"-",FORECAST($C$8+W723,Инклинометрия!$B$2:$B$152,Инклинометрия!$A$2:$A$152))</f>
        <v>1331.5528875839168</v>
      </c>
      <c r="AI723" s="107">
        <f>IF(W723=0,"-",FORECAST($C$8,Инклинометрия!$B$2:$B$152,Инклинометрия!$A$2:$A$152))</f>
        <v>1330</v>
      </c>
      <c r="AK723" s="122">
        <f>2*PI()*$C$5*(AT722-AT721)/(LN(AN722/$I$9)*$I$8/$I$7+LN($I$10/AN722)*$I$8/$I$7)</f>
        <v>0</v>
      </c>
      <c r="AL723" s="67">
        <f>AK723*(B723-B722)</f>
        <v>0</v>
      </c>
      <c r="AM723" s="23">
        <f t="shared" si="208"/>
        <v>4.3059540056097682E-2</v>
      </c>
      <c r="AN723" s="26">
        <f>AN722+AK723*(B723-B722)/(2*PI()*$C$5*AN722*$I$11)</f>
        <v>0.12986115207059001</v>
      </c>
      <c r="AO723" s="87">
        <f t="shared" si="202"/>
        <v>111242.59539450394</v>
      </c>
      <c r="AP723" s="87">
        <f>IF(R723+U723&lt;$C$8,0,32*$G$13/$C$12^2*($I$8*R723+$I$6*U723)+32*$G$14/($C$14^2-$C$13^2)*($I$8*S723+$I$6*V723))</f>
        <v>9917.5953945039291</v>
      </c>
      <c r="AQ723" s="66">
        <f>R723*$C$11*$C$9+U723*$C$11*$C$10</f>
        <v>14695380</v>
      </c>
      <c r="AR723" s="66">
        <f>S723*$C$11*$C$9+V723*$C$11*$C$10</f>
        <v>14695380</v>
      </c>
      <c r="AS723" s="87">
        <f>$C$11*(T723*$C$9+W723*$C$10)</f>
        <v>789129.61404581123</v>
      </c>
      <c r="AT723" s="45">
        <f t="shared" si="196"/>
        <v>15595752.209440315</v>
      </c>
      <c r="AU723" s="75"/>
    </row>
    <row r="724" spans="2:47" ht="15" thickBot="1" x14ac:dyDescent="0.35">
      <c r="B724" s="41">
        <f t="shared" si="203"/>
        <v>6930</v>
      </c>
      <c r="C724" s="8">
        <f t="shared" si="204"/>
        <v>69.3</v>
      </c>
      <c r="D724" s="73">
        <f t="shared" si="190"/>
        <v>92.688749999999999</v>
      </c>
      <c r="E724" s="29">
        <f t="shared" si="193"/>
        <v>5138.6349339087292</v>
      </c>
      <c r="F724" s="29">
        <f t="shared" si="197"/>
        <v>7.4150576246875062</v>
      </c>
      <c r="G724" s="29">
        <f t="shared" si="205"/>
        <v>9.9176395730195388</v>
      </c>
      <c r="H724" s="17">
        <f t="shared" si="206"/>
        <v>6872.9242241028905</v>
      </c>
      <c r="I724" s="29">
        <f t="shared" si="198"/>
        <v>2.2250485660981263</v>
      </c>
      <c r="J724" s="29">
        <f t="shared" si="199"/>
        <v>13.949340071223562</v>
      </c>
      <c r="K724" s="32">
        <f>IF((D723+L723+M723-AL723)/($C$21+$C$22)&gt;$C$8,$C$8,(D723+L723+M723-AL723)/($C$21+$C$22))</f>
        <v>1400</v>
      </c>
      <c r="L724" s="97">
        <f t="shared" si="191"/>
        <v>0</v>
      </c>
      <c r="M724" s="96">
        <f t="shared" si="192"/>
        <v>0</v>
      </c>
      <c r="N724" s="98">
        <f t="shared" si="200"/>
        <v>1.7382597742038917</v>
      </c>
      <c r="O724" s="100">
        <f t="shared" si="194"/>
        <v>4.2266987561397071</v>
      </c>
      <c r="P724" s="104">
        <f t="shared" si="201"/>
        <v>18.880500609176615</v>
      </c>
      <c r="Q724" s="102">
        <f t="shared" si="207"/>
        <v>2.8886093440366814E-2</v>
      </c>
      <c r="R724" s="106">
        <f>K724-U724</f>
        <v>0</v>
      </c>
      <c r="S724" s="106">
        <f>IF(K724-H723&lt;0,0,K724-H723)</f>
        <v>0</v>
      </c>
      <c r="T724" s="106">
        <f t="shared" si="195"/>
        <v>98.365381490613771</v>
      </c>
      <c r="U724" s="107">
        <f>IF(S724&gt;0,0,IF(U723+(F724-AL724/$C$23)*$C$22/($C$21+$C$22)&gt;$C$8,$C$8,IF(V724=$C$8,U723+(F724-AL724/$C$23)*$C$22/$C$21,U723+(F724-AL724/$C$23)*$C$22/($C$21+$C$22))))</f>
        <v>1400</v>
      </c>
      <c r="V724" s="107">
        <f>IF(S724=0,IF(V723+(F724-AL724/$C$23)*$C$22/($C$21+$C$22)&gt;$C$8,$C$8,V723+(F724-AL724/$C$23)*$C$22/($C$21+$C$22)),E724)</f>
        <v>1400</v>
      </c>
      <c r="W724" s="203">
        <f>IF(S724&gt;0,0,IF(W723+AL724/$C$23&gt;$F$23,$F$23,W723+AL724/$C$23))</f>
        <v>1.6346185093862227</v>
      </c>
      <c r="X724" s="105" t="str">
        <f>IF(R724=0,"-",IF(U724=0,FORECAST($C$8,Инклинометрия!$B$2:$B$152,Инклинометрия!$A$2:$A$152),FORECAST(R724,Инклинометрия!$B$2:$B$152,Инклинометрия!$A$2:$A$152)))</f>
        <v>-</v>
      </c>
      <c r="Y724" s="105" t="str">
        <f>IF(R724=0,"-",IF(U724=0,FORECAST($C$8-R724,Инклинометрия!$B$2:$B$152,Инклинометрия!$A$2:$A$152),0))</f>
        <v>-</v>
      </c>
      <c r="Z724" s="105" t="str">
        <f>IF(S724=0,"-",FORECAST($C$8,Инклинометрия!$B$2:$B$152,Инклинометрия!$A$2:$A$152))</f>
        <v>-</v>
      </c>
      <c r="AA724" s="105" t="str">
        <f>IF(S724=0,"-",FORECAST($C$8-S724,Инклинометрия!$B$2:$B$152,Инклинометрия!$A$2:$A$152))</f>
        <v>-</v>
      </c>
      <c r="AB724" s="105">
        <f>IF(T724=0,"-",FORECAST($C$6,Инклинометрия!$B$2:$B$152,Инклинометрия!$A$2:$A$152))</f>
        <v>1425</v>
      </c>
      <c r="AC724" s="105">
        <f>IF(R724=0,FORECAST($C$6-T724,Инклинометрия!$B$2:$B$152,Инклинометрия!$A$2:$A$152),FORECAST($C$8,Инклинометрия!$B$2:$B$152,Инклинометрия!$A$2:$A$152))</f>
        <v>1331.5528875839168</v>
      </c>
      <c r="AD724" s="107">
        <f>IF(U724=0,"-",FORECAST($C$8,Инклинометрия!$B$2:$B$152,Инклинометрия!$A$2:$A$152))</f>
        <v>1330</v>
      </c>
      <c r="AE724" s="107">
        <f>IF(U724=0,"-",FORECAST($C$8-U724,Инклинометрия!$B$2:$B$152,Инклинометрия!$A$2:$A$152))</f>
        <v>0</v>
      </c>
      <c r="AF724" s="107">
        <f>FORECAST($C$8-S724,Инклинометрия!$B$2:$B$152,Инклинометрия!$A$2:$A$152)</f>
        <v>1330</v>
      </c>
      <c r="AG724" s="107">
        <f>FORECAST($C$8-(S724+V724),Инклинометрия!$B$2:$B$152,Инклинометрия!$A$2:$A$152)</f>
        <v>0</v>
      </c>
      <c r="AH724" s="107">
        <f>IF(W724=0,"-",FORECAST($C$8+W724,Инклинометрия!$B$2:$B$152,Инклинометрия!$A$2:$A$152))</f>
        <v>1331.5528875839168</v>
      </c>
      <c r="AI724" s="107">
        <f>IF(W724=0,"-",FORECAST($C$8,Инклинометрия!$B$2:$B$152,Инклинометрия!$A$2:$A$152))</f>
        <v>1330</v>
      </c>
      <c r="AK724" s="122">
        <f>2*PI()*$C$5*(AT723-AT722)/(LN(AN723/$I$9)*$I$8/$I$7+LN($I$10/AN723)*$I$8/$I$7)</f>
        <v>0</v>
      </c>
      <c r="AL724" s="67">
        <f>AK724*(B724-B723)</f>
        <v>0</v>
      </c>
      <c r="AM724" s="23">
        <f t="shared" si="208"/>
        <v>4.3059540056097682E-2</v>
      </c>
      <c r="AN724" s="26">
        <f>AN723+AK724*(B724-B723)/(2*PI()*$C$5*AN723*$I$11)</f>
        <v>0.12986115207059001</v>
      </c>
      <c r="AO724" s="87">
        <f t="shared" si="202"/>
        <v>111242.59539450394</v>
      </c>
      <c r="AP724" s="87">
        <f>IF(R724+U724&lt;$C$8,0,32*$G$13/$C$12^2*($I$8*R724+$I$6*U724)+32*$G$14/($C$14^2-$C$13^2)*($I$8*S724+$I$6*V724))</f>
        <v>9917.5953945039291</v>
      </c>
      <c r="AQ724" s="66">
        <f>R724*$C$11*$C$9+U724*$C$11*$C$10</f>
        <v>14695380</v>
      </c>
      <c r="AR724" s="66">
        <f>S724*$C$11*$C$9+V724*$C$11*$C$10</f>
        <v>14695380</v>
      </c>
      <c r="AS724" s="87">
        <f>$C$11*(T724*$C$9+W724*$C$10)</f>
        <v>789129.61404581123</v>
      </c>
      <c r="AT724" s="45">
        <f t="shared" si="196"/>
        <v>15595752.209440315</v>
      </c>
      <c r="AU724" s="75"/>
    </row>
    <row r="725" spans="2:47" ht="15" thickBot="1" x14ac:dyDescent="0.35">
      <c r="B725" s="41">
        <f t="shared" si="203"/>
        <v>6940</v>
      </c>
      <c r="C725" s="8">
        <f t="shared" si="204"/>
        <v>69.400000000000006</v>
      </c>
      <c r="D725" s="73">
        <f t="shared" si="190"/>
        <v>92.822500000000005</v>
      </c>
      <c r="E725" s="29">
        <f t="shared" si="193"/>
        <v>5146.0499915334176</v>
      </c>
      <c r="F725" s="29">
        <f t="shared" si="197"/>
        <v>7.4150576246884157</v>
      </c>
      <c r="G725" s="29">
        <f t="shared" si="205"/>
        <v>9.9176395730207556</v>
      </c>
      <c r="H725" s="17">
        <f t="shared" si="206"/>
        <v>6882.8418636759116</v>
      </c>
      <c r="I725" s="29">
        <f t="shared" si="198"/>
        <v>2.2250485660981263</v>
      </c>
      <c r="J725" s="29">
        <f t="shared" si="199"/>
        <v>13.949340071224418</v>
      </c>
      <c r="K725" s="32">
        <f>IF((D724+L724+M724-AL724)/($C$21+$C$22)&gt;$C$8,$C$8,(D724+L724+M724-AL724)/($C$21+$C$22))</f>
        <v>1400</v>
      </c>
      <c r="L725" s="97">
        <f t="shared" si="191"/>
        <v>0</v>
      </c>
      <c r="M725" s="96">
        <f t="shared" si="192"/>
        <v>0</v>
      </c>
      <c r="N725" s="98">
        <f t="shared" si="200"/>
        <v>1.7382597742038917</v>
      </c>
      <c r="O725" s="100">
        <f t="shared" si="194"/>
        <v>4.2266987561397071</v>
      </c>
      <c r="P725" s="104">
        <f t="shared" si="201"/>
        <v>18.880500609176615</v>
      </c>
      <c r="Q725" s="102">
        <f t="shared" si="207"/>
        <v>2.8886093440366814E-2</v>
      </c>
      <c r="R725" s="106">
        <f>K725-U725</f>
        <v>0</v>
      </c>
      <c r="S725" s="106">
        <f>IF(K725-H724&lt;0,0,K725-H724)</f>
        <v>0</v>
      </c>
      <c r="T725" s="106">
        <f t="shared" si="195"/>
        <v>98.365381490613771</v>
      </c>
      <c r="U725" s="107">
        <f>IF(S725&gt;0,0,IF(U724+(F725-AL725/$C$23)*$C$22/($C$21+$C$22)&gt;$C$8,$C$8,IF(V725=$C$8,U724+(F725-AL725/$C$23)*$C$22/$C$21,U724+(F725-AL725/$C$23)*$C$22/($C$21+$C$22))))</f>
        <v>1400</v>
      </c>
      <c r="V725" s="107">
        <f>IF(S725=0,IF(V724+(F725-AL725/$C$23)*$C$22/($C$21+$C$22)&gt;$C$8,$C$8,V724+(F725-AL725/$C$23)*$C$22/($C$21+$C$22)),E725)</f>
        <v>1400</v>
      </c>
      <c r="W725" s="203">
        <f>IF(S725&gt;0,0,IF(W724+AL725/$C$23&gt;$F$23,$F$23,W724+AL725/$C$23))</f>
        <v>1.6346185093862227</v>
      </c>
      <c r="X725" s="105" t="str">
        <f>IF(R725=0,"-",IF(U725=0,FORECAST($C$8,Инклинометрия!$B$2:$B$152,Инклинометрия!$A$2:$A$152),FORECAST(R725,Инклинометрия!$B$2:$B$152,Инклинометрия!$A$2:$A$152)))</f>
        <v>-</v>
      </c>
      <c r="Y725" s="105" t="str">
        <f>IF(R725=0,"-",IF(U725=0,FORECAST($C$8-R725,Инклинометрия!$B$2:$B$152,Инклинометрия!$A$2:$A$152),0))</f>
        <v>-</v>
      </c>
      <c r="Z725" s="105" t="str">
        <f>IF(S725=0,"-",FORECAST($C$8,Инклинометрия!$B$2:$B$152,Инклинометрия!$A$2:$A$152))</f>
        <v>-</v>
      </c>
      <c r="AA725" s="105" t="str">
        <f>IF(S725=0,"-",FORECAST($C$8-S725,Инклинометрия!$B$2:$B$152,Инклинометрия!$A$2:$A$152))</f>
        <v>-</v>
      </c>
      <c r="AB725" s="105">
        <f>IF(T725=0,"-",FORECAST($C$6,Инклинометрия!$B$2:$B$152,Инклинометрия!$A$2:$A$152))</f>
        <v>1425</v>
      </c>
      <c r="AC725" s="105">
        <f>IF(R725=0,FORECAST($C$6-T725,Инклинометрия!$B$2:$B$152,Инклинометрия!$A$2:$A$152),FORECAST($C$8,Инклинометрия!$B$2:$B$152,Инклинометрия!$A$2:$A$152))</f>
        <v>1331.5528875839168</v>
      </c>
      <c r="AD725" s="107">
        <f>IF(U725=0,"-",FORECAST($C$8,Инклинометрия!$B$2:$B$152,Инклинометрия!$A$2:$A$152))</f>
        <v>1330</v>
      </c>
      <c r="AE725" s="107">
        <f>IF(U725=0,"-",FORECAST($C$8-U725,Инклинометрия!$B$2:$B$152,Инклинометрия!$A$2:$A$152))</f>
        <v>0</v>
      </c>
      <c r="AF725" s="107">
        <f>FORECAST($C$8-S725,Инклинометрия!$B$2:$B$152,Инклинометрия!$A$2:$A$152)</f>
        <v>1330</v>
      </c>
      <c r="AG725" s="107">
        <f>FORECAST($C$8-(S725+V725),Инклинометрия!$B$2:$B$152,Инклинометрия!$A$2:$A$152)</f>
        <v>0</v>
      </c>
      <c r="AH725" s="107">
        <f>IF(W725=0,"-",FORECAST($C$8+W725,Инклинометрия!$B$2:$B$152,Инклинометрия!$A$2:$A$152))</f>
        <v>1331.5528875839168</v>
      </c>
      <c r="AI725" s="107">
        <f>IF(W725=0,"-",FORECAST($C$8,Инклинометрия!$B$2:$B$152,Инклинометрия!$A$2:$A$152))</f>
        <v>1330</v>
      </c>
      <c r="AK725" s="122">
        <f>2*PI()*$C$5*(AT724-AT723)/(LN(AN724/$I$9)*$I$8/$I$7+LN($I$10/AN724)*$I$8/$I$7)</f>
        <v>0</v>
      </c>
      <c r="AL725" s="67">
        <f>AK725*(B725-B724)</f>
        <v>0</v>
      </c>
      <c r="AM725" s="23">
        <f t="shared" si="208"/>
        <v>4.3059540056097682E-2</v>
      </c>
      <c r="AN725" s="26">
        <f>AN724+AK725*(B725-B724)/(2*PI()*$C$5*AN724*$I$11)</f>
        <v>0.12986115207059001</v>
      </c>
      <c r="AO725" s="87">
        <f t="shared" si="202"/>
        <v>111242.59539450394</v>
      </c>
      <c r="AP725" s="87">
        <f>IF(R725+U725&lt;$C$8,0,32*$G$13/$C$12^2*($I$8*R725+$I$6*U725)+32*$G$14/($C$14^2-$C$13^2)*($I$8*S725+$I$6*V725))</f>
        <v>9917.5953945039291</v>
      </c>
      <c r="AQ725" s="66">
        <f>R725*$C$11*$C$9+U725*$C$11*$C$10</f>
        <v>14695380</v>
      </c>
      <c r="AR725" s="66">
        <f>S725*$C$11*$C$9+V725*$C$11*$C$10</f>
        <v>14695380</v>
      </c>
      <c r="AS725" s="87">
        <f>$C$11*(T725*$C$9+W725*$C$10)</f>
        <v>789129.61404581123</v>
      </c>
      <c r="AT725" s="45">
        <f t="shared" si="196"/>
        <v>15595752.209440315</v>
      </c>
      <c r="AU725" s="75"/>
    </row>
    <row r="726" spans="2:47" ht="15" thickBot="1" x14ac:dyDescent="0.35">
      <c r="B726" s="41">
        <f t="shared" si="203"/>
        <v>6950</v>
      </c>
      <c r="C726" s="8">
        <f t="shared" si="204"/>
        <v>69.5</v>
      </c>
      <c r="D726" s="73">
        <f t="shared" si="190"/>
        <v>92.956249999999997</v>
      </c>
      <c r="E726" s="29">
        <f t="shared" si="193"/>
        <v>5153.4650491581051</v>
      </c>
      <c r="F726" s="29">
        <f t="shared" si="197"/>
        <v>7.4150576246875062</v>
      </c>
      <c r="G726" s="29">
        <f t="shared" si="205"/>
        <v>9.9176395730195388</v>
      </c>
      <c r="H726" s="17">
        <f t="shared" si="206"/>
        <v>6892.7595032489307</v>
      </c>
      <c r="I726" s="29">
        <f t="shared" si="198"/>
        <v>2.2250485660981263</v>
      </c>
      <c r="J726" s="29">
        <f t="shared" si="199"/>
        <v>13.949340071223562</v>
      </c>
      <c r="K726" s="32">
        <f>IF((D725+L725+M725-AL725)/($C$21+$C$22)&gt;$C$8,$C$8,(D725+L725+M725-AL725)/($C$21+$C$22))</f>
        <v>1400</v>
      </c>
      <c r="L726" s="97">
        <f t="shared" si="191"/>
        <v>0</v>
      </c>
      <c r="M726" s="96">
        <f t="shared" si="192"/>
        <v>0</v>
      </c>
      <c r="N726" s="98">
        <f t="shared" si="200"/>
        <v>1.7382597742038917</v>
      </c>
      <c r="O726" s="100">
        <f t="shared" si="194"/>
        <v>4.2266987561397071</v>
      </c>
      <c r="P726" s="104">
        <f t="shared" si="201"/>
        <v>18.880500609176615</v>
      </c>
      <c r="Q726" s="102">
        <f t="shared" si="207"/>
        <v>2.8886093440366814E-2</v>
      </c>
      <c r="R726" s="106">
        <f>K726-U726</f>
        <v>0</v>
      </c>
      <c r="S726" s="106">
        <f>IF(K726-H725&lt;0,0,K726-H725)</f>
        <v>0</v>
      </c>
      <c r="T726" s="106">
        <f t="shared" si="195"/>
        <v>98.365381490613771</v>
      </c>
      <c r="U726" s="107">
        <f>IF(S726&gt;0,0,IF(U725+(F726-AL726/$C$23)*$C$22/($C$21+$C$22)&gt;$C$8,$C$8,IF(V726=$C$8,U725+(F726-AL726/$C$23)*$C$22/$C$21,U725+(F726-AL726/$C$23)*$C$22/($C$21+$C$22))))</f>
        <v>1400</v>
      </c>
      <c r="V726" s="107">
        <f>IF(S726=0,IF(V725+(F726-AL726/$C$23)*$C$22/($C$21+$C$22)&gt;$C$8,$C$8,V725+(F726-AL726/$C$23)*$C$22/($C$21+$C$22)),E726)</f>
        <v>1400</v>
      </c>
      <c r="W726" s="203">
        <f>IF(S726&gt;0,0,IF(W725+AL726/$C$23&gt;$F$23,$F$23,W725+AL726/$C$23))</f>
        <v>1.6346185093862227</v>
      </c>
      <c r="X726" s="105" t="str">
        <f>IF(R726=0,"-",IF(U726=0,FORECAST($C$8,Инклинометрия!$B$2:$B$152,Инклинометрия!$A$2:$A$152),FORECAST(R726,Инклинометрия!$B$2:$B$152,Инклинометрия!$A$2:$A$152)))</f>
        <v>-</v>
      </c>
      <c r="Y726" s="105" t="str">
        <f>IF(R726=0,"-",IF(U726=0,FORECAST($C$8-R726,Инклинометрия!$B$2:$B$152,Инклинометрия!$A$2:$A$152),0))</f>
        <v>-</v>
      </c>
      <c r="Z726" s="105" t="str">
        <f>IF(S726=0,"-",FORECAST($C$8,Инклинометрия!$B$2:$B$152,Инклинометрия!$A$2:$A$152))</f>
        <v>-</v>
      </c>
      <c r="AA726" s="105" t="str">
        <f>IF(S726=0,"-",FORECAST($C$8-S726,Инклинометрия!$B$2:$B$152,Инклинометрия!$A$2:$A$152))</f>
        <v>-</v>
      </c>
      <c r="AB726" s="105">
        <f>IF(T726=0,"-",FORECAST($C$6,Инклинометрия!$B$2:$B$152,Инклинометрия!$A$2:$A$152))</f>
        <v>1425</v>
      </c>
      <c r="AC726" s="105">
        <f>IF(R726=0,FORECAST($C$6-T726,Инклинометрия!$B$2:$B$152,Инклинометрия!$A$2:$A$152),FORECAST($C$8,Инклинометрия!$B$2:$B$152,Инклинометрия!$A$2:$A$152))</f>
        <v>1331.5528875839168</v>
      </c>
      <c r="AD726" s="107">
        <f>IF(U726=0,"-",FORECAST($C$8,Инклинометрия!$B$2:$B$152,Инклинометрия!$A$2:$A$152))</f>
        <v>1330</v>
      </c>
      <c r="AE726" s="107">
        <f>IF(U726=0,"-",FORECAST($C$8-U726,Инклинометрия!$B$2:$B$152,Инклинометрия!$A$2:$A$152))</f>
        <v>0</v>
      </c>
      <c r="AF726" s="107">
        <f>FORECAST($C$8-S726,Инклинометрия!$B$2:$B$152,Инклинометрия!$A$2:$A$152)</f>
        <v>1330</v>
      </c>
      <c r="AG726" s="107">
        <f>FORECAST($C$8-(S726+V726),Инклинометрия!$B$2:$B$152,Инклинометрия!$A$2:$A$152)</f>
        <v>0</v>
      </c>
      <c r="AH726" s="107">
        <f>IF(W726=0,"-",FORECAST($C$8+W726,Инклинометрия!$B$2:$B$152,Инклинометрия!$A$2:$A$152))</f>
        <v>1331.5528875839168</v>
      </c>
      <c r="AI726" s="107">
        <f>IF(W726=0,"-",FORECAST($C$8,Инклинометрия!$B$2:$B$152,Инклинометрия!$A$2:$A$152))</f>
        <v>1330</v>
      </c>
      <c r="AK726" s="122">
        <f>2*PI()*$C$5*(AT725-AT724)/(LN(AN725/$I$9)*$I$8/$I$7+LN($I$10/AN725)*$I$8/$I$7)</f>
        <v>0</v>
      </c>
      <c r="AL726" s="67">
        <f>AK726*(B726-B725)</f>
        <v>0</v>
      </c>
      <c r="AM726" s="23">
        <f t="shared" si="208"/>
        <v>4.3059540056097682E-2</v>
      </c>
      <c r="AN726" s="26">
        <f>AN725+AK726*(B726-B725)/(2*PI()*$C$5*AN725*$I$11)</f>
        <v>0.12986115207059001</v>
      </c>
      <c r="AO726" s="87">
        <f t="shared" si="202"/>
        <v>111242.59539450394</v>
      </c>
      <c r="AP726" s="87">
        <f>IF(R726+U726&lt;$C$8,0,32*$G$13/$C$12^2*($I$8*R726+$I$6*U726)+32*$G$14/($C$14^2-$C$13^2)*($I$8*S726+$I$6*V726))</f>
        <v>9917.5953945039291</v>
      </c>
      <c r="AQ726" s="66">
        <f>R726*$C$11*$C$9+U726*$C$11*$C$10</f>
        <v>14695380</v>
      </c>
      <c r="AR726" s="66">
        <f>S726*$C$11*$C$9+V726*$C$11*$C$10</f>
        <v>14695380</v>
      </c>
      <c r="AS726" s="87">
        <f>$C$11*(T726*$C$9+W726*$C$10)</f>
        <v>789129.61404581123</v>
      </c>
      <c r="AT726" s="45">
        <f t="shared" si="196"/>
        <v>15595752.209440315</v>
      </c>
      <c r="AU726" s="75"/>
    </row>
    <row r="727" spans="2:47" ht="15" thickBot="1" x14ac:dyDescent="0.35">
      <c r="B727" s="41">
        <f t="shared" si="203"/>
        <v>6960</v>
      </c>
      <c r="C727" s="8">
        <f t="shared" si="204"/>
        <v>69.600000000000009</v>
      </c>
      <c r="D727" s="73">
        <f t="shared" si="190"/>
        <v>93.090000000000018</v>
      </c>
      <c r="E727" s="29">
        <f t="shared" si="193"/>
        <v>5160.8801067827935</v>
      </c>
      <c r="F727" s="29">
        <f t="shared" si="197"/>
        <v>7.4150576246884157</v>
      </c>
      <c r="G727" s="29">
        <f t="shared" si="205"/>
        <v>9.9176395730207556</v>
      </c>
      <c r="H727" s="17">
        <f t="shared" si="206"/>
        <v>6902.6771428219517</v>
      </c>
      <c r="I727" s="29">
        <f t="shared" si="198"/>
        <v>2.2250485660981263</v>
      </c>
      <c r="J727" s="29">
        <f t="shared" si="199"/>
        <v>13.949340071224418</v>
      </c>
      <c r="K727" s="32">
        <f>IF((D726+L726+M726-AL726)/($C$21+$C$22)&gt;$C$8,$C$8,(D726+L726+M726-AL726)/($C$21+$C$22))</f>
        <v>1400</v>
      </c>
      <c r="L727" s="97">
        <f t="shared" si="191"/>
        <v>0</v>
      </c>
      <c r="M727" s="96">
        <f t="shared" si="192"/>
        <v>0</v>
      </c>
      <c r="N727" s="98">
        <f t="shared" si="200"/>
        <v>1.7382597742038917</v>
      </c>
      <c r="O727" s="100">
        <f t="shared" si="194"/>
        <v>4.2266987561397071</v>
      </c>
      <c r="P727" s="104">
        <f t="shared" si="201"/>
        <v>18.880500609176615</v>
      </c>
      <c r="Q727" s="102">
        <f t="shared" si="207"/>
        <v>2.8886093440366814E-2</v>
      </c>
      <c r="R727" s="106">
        <f>K727-U727</f>
        <v>0</v>
      </c>
      <c r="S727" s="106">
        <f>IF(K727-H726&lt;0,0,K727-H726)</f>
        <v>0</v>
      </c>
      <c r="T727" s="106">
        <f t="shared" si="195"/>
        <v>98.365381490613771</v>
      </c>
      <c r="U727" s="107">
        <f>IF(S727&gt;0,0,IF(U726+(F727-AL727/$C$23)*$C$22/($C$21+$C$22)&gt;$C$8,$C$8,IF(V727=$C$8,U726+(F727-AL727/$C$23)*$C$22/$C$21,U726+(F727-AL727/$C$23)*$C$22/($C$21+$C$22))))</f>
        <v>1400</v>
      </c>
      <c r="V727" s="107">
        <f>IF(S727=0,IF(V726+(F727-AL727/$C$23)*$C$22/($C$21+$C$22)&gt;$C$8,$C$8,V726+(F727-AL727/$C$23)*$C$22/($C$21+$C$22)),E727)</f>
        <v>1400</v>
      </c>
      <c r="W727" s="203">
        <f>IF(S727&gt;0,0,IF(W726+AL727/$C$23&gt;$F$23,$F$23,W726+AL727/$C$23))</f>
        <v>1.6346185093862227</v>
      </c>
      <c r="X727" s="105" t="str">
        <f>IF(R727=0,"-",IF(U727=0,FORECAST($C$8,Инклинометрия!$B$2:$B$152,Инклинометрия!$A$2:$A$152),FORECAST(R727,Инклинометрия!$B$2:$B$152,Инклинометрия!$A$2:$A$152)))</f>
        <v>-</v>
      </c>
      <c r="Y727" s="105" t="str">
        <f>IF(R727=0,"-",IF(U727=0,FORECAST($C$8-R727,Инклинометрия!$B$2:$B$152,Инклинометрия!$A$2:$A$152),0))</f>
        <v>-</v>
      </c>
      <c r="Z727" s="105" t="str">
        <f>IF(S727=0,"-",FORECAST($C$8,Инклинометрия!$B$2:$B$152,Инклинометрия!$A$2:$A$152))</f>
        <v>-</v>
      </c>
      <c r="AA727" s="105" t="str">
        <f>IF(S727=0,"-",FORECAST($C$8-S727,Инклинометрия!$B$2:$B$152,Инклинометрия!$A$2:$A$152))</f>
        <v>-</v>
      </c>
      <c r="AB727" s="105">
        <f>IF(T727=0,"-",FORECAST($C$6,Инклинометрия!$B$2:$B$152,Инклинометрия!$A$2:$A$152))</f>
        <v>1425</v>
      </c>
      <c r="AC727" s="105">
        <f>IF(R727=0,FORECAST($C$6-T727,Инклинометрия!$B$2:$B$152,Инклинометрия!$A$2:$A$152),FORECAST($C$8,Инклинометрия!$B$2:$B$152,Инклинометрия!$A$2:$A$152))</f>
        <v>1331.5528875839168</v>
      </c>
      <c r="AD727" s="107">
        <f>IF(U727=0,"-",FORECAST($C$8,Инклинометрия!$B$2:$B$152,Инклинометрия!$A$2:$A$152))</f>
        <v>1330</v>
      </c>
      <c r="AE727" s="107">
        <f>IF(U727=0,"-",FORECAST($C$8-U727,Инклинометрия!$B$2:$B$152,Инклинометрия!$A$2:$A$152))</f>
        <v>0</v>
      </c>
      <c r="AF727" s="107">
        <f>FORECAST($C$8-S727,Инклинометрия!$B$2:$B$152,Инклинометрия!$A$2:$A$152)</f>
        <v>1330</v>
      </c>
      <c r="AG727" s="107">
        <f>FORECAST($C$8-(S727+V727),Инклинометрия!$B$2:$B$152,Инклинометрия!$A$2:$A$152)</f>
        <v>0</v>
      </c>
      <c r="AH727" s="107">
        <f>IF(W727=0,"-",FORECAST($C$8+W727,Инклинометрия!$B$2:$B$152,Инклинометрия!$A$2:$A$152))</f>
        <v>1331.5528875839168</v>
      </c>
      <c r="AI727" s="107">
        <f>IF(W727=0,"-",FORECAST($C$8,Инклинометрия!$B$2:$B$152,Инклинометрия!$A$2:$A$152))</f>
        <v>1330</v>
      </c>
      <c r="AK727" s="122">
        <f>2*PI()*$C$5*(AT726-AT725)/(LN(AN726/$I$9)*$I$8/$I$7+LN($I$10/AN726)*$I$8/$I$7)</f>
        <v>0</v>
      </c>
      <c r="AL727" s="67">
        <f>AK727*(B727-B726)</f>
        <v>0</v>
      </c>
      <c r="AM727" s="23">
        <f t="shared" si="208"/>
        <v>4.3059540056097682E-2</v>
      </c>
      <c r="AN727" s="26">
        <f>AN726+AK727*(B727-B726)/(2*PI()*$C$5*AN726*$I$11)</f>
        <v>0.12986115207059001</v>
      </c>
      <c r="AO727" s="87">
        <f t="shared" si="202"/>
        <v>111242.59539450394</v>
      </c>
      <c r="AP727" s="87">
        <f>IF(R727+U727&lt;$C$8,0,32*$G$13/$C$12^2*($I$8*R727+$I$6*U727)+32*$G$14/($C$14^2-$C$13^2)*($I$8*S727+$I$6*V727))</f>
        <v>9917.5953945039291</v>
      </c>
      <c r="AQ727" s="66">
        <f>R727*$C$11*$C$9+U727*$C$11*$C$10</f>
        <v>14695380</v>
      </c>
      <c r="AR727" s="66">
        <f>S727*$C$11*$C$9+V727*$C$11*$C$10</f>
        <v>14695380</v>
      </c>
      <c r="AS727" s="87">
        <f>$C$11*(T727*$C$9+W727*$C$10)</f>
        <v>789129.61404581123</v>
      </c>
      <c r="AT727" s="45">
        <f t="shared" si="196"/>
        <v>15595752.209440315</v>
      </c>
      <c r="AU727" s="75"/>
    </row>
    <row r="728" spans="2:47" ht="15" thickBot="1" x14ac:dyDescent="0.35">
      <c r="B728" s="41">
        <f t="shared" si="203"/>
        <v>6970</v>
      </c>
      <c r="C728" s="8">
        <f t="shared" si="204"/>
        <v>69.7</v>
      </c>
      <c r="D728" s="73">
        <f t="shared" si="190"/>
        <v>93.223749999999995</v>
      </c>
      <c r="E728" s="29">
        <f t="shared" si="193"/>
        <v>5168.295164407481</v>
      </c>
      <c r="F728" s="29">
        <f t="shared" si="197"/>
        <v>7.4150576246875062</v>
      </c>
      <c r="G728" s="29">
        <f t="shared" si="205"/>
        <v>9.9176395730195388</v>
      </c>
      <c r="H728" s="17">
        <f t="shared" si="206"/>
        <v>6912.5947823949709</v>
      </c>
      <c r="I728" s="29">
        <f t="shared" si="198"/>
        <v>2.2250485660981263</v>
      </c>
      <c r="J728" s="29">
        <f t="shared" si="199"/>
        <v>13.949340071223562</v>
      </c>
      <c r="K728" s="32">
        <f>IF((D727+L727+M727-AL727)/($C$21+$C$22)&gt;$C$8,$C$8,(D727+L727+M727-AL727)/($C$21+$C$22))</f>
        <v>1400</v>
      </c>
      <c r="L728" s="97">
        <f t="shared" si="191"/>
        <v>0</v>
      </c>
      <c r="M728" s="96">
        <f t="shared" si="192"/>
        <v>0</v>
      </c>
      <c r="N728" s="98">
        <f t="shared" si="200"/>
        <v>1.7382597742038917</v>
      </c>
      <c r="O728" s="100">
        <f t="shared" si="194"/>
        <v>4.2266987561397071</v>
      </c>
      <c r="P728" s="104">
        <f t="shared" si="201"/>
        <v>18.880500609176615</v>
      </c>
      <c r="Q728" s="102">
        <f t="shared" si="207"/>
        <v>2.8886093440366814E-2</v>
      </c>
      <c r="R728" s="106">
        <f>K728-U728</f>
        <v>0</v>
      </c>
      <c r="S728" s="106">
        <f>IF(K728-H727&lt;0,0,K728-H727)</f>
        <v>0</v>
      </c>
      <c r="T728" s="106">
        <f t="shared" si="195"/>
        <v>98.365381490613771</v>
      </c>
      <c r="U728" s="107">
        <f>IF(S728&gt;0,0,IF(U727+(F728-AL728/$C$23)*$C$22/($C$21+$C$22)&gt;$C$8,$C$8,IF(V728=$C$8,U727+(F728-AL728/$C$23)*$C$22/$C$21,U727+(F728-AL728/$C$23)*$C$22/($C$21+$C$22))))</f>
        <v>1400</v>
      </c>
      <c r="V728" s="107">
        <f>IF(S728=0,IF(V727+(F728-AL728/$C$23)*$C$22/($C$21+$C$22)&gt;$C$8,$C$8,V727+(F728-AL728/$C$23)*$C$22/($C$21+$C$22)),E728)</f>
        <v>1400</v>
      </c>
      <c r="W728" s="203">
        <f>IF(S728&gt;0,0,IF(W727+AL728/$C$23&gt;$F$23,$F$23,W727+AL728/$C$23))</f>
        <v>1.6346185093862227</v>
      </c>
      <c r="X728" s="105" t="str">
        <f>IF(R728=0,"-",IF(U728=0,FORECAST($C$8,Инклинометрия!$B$2:$B$152,Инклинометрия!$A$2:$A$152),FORECAST(R728,Инклинометрия!$B$2:$B$152,Инклинометрия!$A$2:$A$152)))</f>
        <v>-</v>
      </c>
      <c r="Y728" s="105" t="str">
        <f>IF(R728=0,"-",IF(U728=0,FORECAST($C$8-R728,Инклинометрия!$B$2:$B$152,Инклинометрия!$A$2:$A$152),0))</f>
        <v>-</v>
      </c>
      <c r="Z728" s="105" t="str">
        <f>IF(S728=0,"-",FORECAST($C$8,Инклинометрия!$B$2:$B$152,Инклинометрия!$A$2:$A$152))</f>
        <v>-</v>
      </c>
      <c r="AA728" s="105" t="str">
        <f>IF(S728=0,"-",FORECAST($C$8-S728,Инклинометрия!$B$2:$B$152,Инклинометрия!$A$2:$A$152))</f>
        <v>-</v>
      </c>
      <c r="AB728" s="105">
        <f>IF(T728=0,"-",FORECAST($C$6,Инклинометрия!$B$2:$B$152,Инклинометрия!$A$2:$A$152))</f>
        <v>1425</v>
      </c>
      <c r="AC728" s="105">
        <f>IF(R728=0,FORECAST($C$6-T728,Инклинометрия!$B$2:$B$152,Инклинометрия!$A$2:$A$152),FORECAST($C$8,Инклинометрия!$B$2:$B$152,Инклинометрия!$A$2:$A$152))</f>
        <v>1331.5528875839168</v>
      </c>
      <c r="AD728" s="107">
        <f>IF(U728=0,"-",FORECAST($C$8,Инклинометрия!$B$2:$B$152,Инклинометрия!$A$2:$A$152))</f>
        <v>1330</v>
      </c>
      <c r="AE728" s="107">
        <f>IF(U728=0,"-",FORECAST($C$8-U728,Инклинометрия!$B$2:$B$152,Инклинометрия!$A$2:$A$152))</f>
        <v>0</v>
      </c>
      <c r="AF728" s="107">
        <f>FORECAST($C$8-S728,Инклинометрия!$B$2:$B$152,Инклинометрия!$A$2:$A$152)</f>
        <v>1330</v>
      </c>
      <c r="AG728" s="107">
        <f>FORECAST($C$8-(S728+V728),Инклинометрия!$B$2:$B$152,Инклинометрия!$A$2:$A$152)</f>
        <v>0</v>
      </c>
      <c r="AH728" s="107">
        <f>IF(W728=0,"-",FORECAST($C$8+W728,Инклинометрия!$B$2:$B$152,Инклинометрия!$A$2:$A$152))</f>
        <v>1331.5528875839168</v>
      </c>
      <c r="AI728" s="107">
        <f>IF(W728=0,"-",FORECAST($C$8,Инклинометрия!$B$2:$B$152,Инклинометрия!$A$2:$A$152))</f>
        <v>1330</v>
      </c>
      <c r="AK728" s="122">
        <f>2*PI()*$C$5*(AT727-AT726)/(LN(AN727/$I$9)*$I$8/$I$7+LN($I$10/AN727)*$I$8/$I$7)</f>
        <v>0</v>
      </c>
      <c r="AL728" s="67">
        <f>AK728*(B728-B727)</f>
        <v>0</v>
      </c>
      <c r="AM728" s="23">
        <f t="shared" si="208"/>
        <v>4.3059540056097682E-2</v>
      </c>
      <c r="AN728" s="26">
        <f>AN727+AK728*(B728-B727)/(2*PI()*$C$5*AN727*$I$11)</f>
        <v>0.12986115207059001</v>
      </c>
      <c r="AO728" s="87">
        <f t="shared" si="202"/>
        <v>111242.59539450394</v>
      </c>
      <c r="AP728" s="87">
        <f>IF(R728+U728&lt;$C$8,0,32*$G$13/$C$12^2*($I$8*R728+$I$6*U728)+32*$G$14/($C$14^2-$C$13^2)*($I$8*S728+$I$6*V728))</f>
        <v>9917.5953945039291</v>
      </c>
      <c r="AQ728" s="66">
        <f>R728*$C$11*$C$9+U728*$C$11*$C$10</f>
        <v>14695380</v>
      </c>
      <c r="AR728" s="66">
        <f>S728*$C$11*$C$9+V728*$C$11*$C$10</f>
        <v>14695380</v>
      </c>
      <c r="AS728" s="87">
        <f>$C$11*(T728*$C$9+W728*$C$10)</f>
        <v>789129.61404581123</v>
      </c>
      <c r="AT728" s="45">
        <f t="shared" si="196"/>
        <v>15595752.209440315</v>
      </c>
      <c r="AU728" s="75"/>
    </row>
    <row r="729" spans="2:47" ht="15" thickBot="1" x14ac:dyDescent="0.35">
      <c r="B729" s="41">
        <f t="shared" si="203"/>
        <v>6980</v>
      </c>
      <c r="C729" s="8">
        <f t="shared" si="204"/>
        <v>69.8</v>
      </c>
      <c r="D729" s="73">
        <f t="shared" si="190"/>
        <v>93.357500000000002</v>
      </c>
      <c r="E729" s="29">
        <f t="shared" si="193"/>
        <v>5175.7102220321685</v>
      </c>
      <c r="F729" s="29">
        <f t="shared" si="197"/>
        <v>7.4150576246875062</v>
      </c>
      <c r="G729" s="29">
        <f t="shared" si="205"/>
        <v>9.9176395730195388</v>
      </c>
      <c r="H729" s="17">
        <f t="shared" si="206"/>
        <v>6922.5124219679901</v>
      </c>
      <c r="I729" s="29">
        <f t="shared" si="198"/>
        <v>2.2250485660981263</v>
      </c>
      <c r="J729" s="29">
        <f t="shared" si="199"/>
        <v>13.949340071223562</v>
      </c>
      <c r="K729" s="32">
        <f>IF((D728+L728+M728-AL728)/($C$21+$C$22)&gt;$C$8,$C$8,(D728+L728+M728-AL728)/($C$21+$C$22))</f>
        <v>1400</v>
      </c>
      <c r="L729" s="97">
        <f t="shared" si="191"/>
        <v>0</v>
      </c>
      <c r="M729" s="96">
        <f t="shared" si="192"/>
        <v>0</v>
      </c>
      <c r="N729" s="98">
        <f t="shared" si="200"/>
        <v>1.7382597742038917</v>
      </c>
      <c r="O729" s="100">
        <f t="shared" si="194"/>
        <v>4.2266987561397071</v>
      </c>
      <c r="P729" s="104">
        <f t="shared" si="201"/>
        <v>18.880500609176615</v>
      </c>
      <c r="Q729" s="102">
        <f t="shared" si="207"/>
        <v>2.8886093440366814E-2</v>
      </c>
      <c r="R729" s="106">
        <f>K729-U729</f>
        <v>0</v>
      </c>
      <c r="S729" s="106">
        <f>IF(K729-H728&lt;0,0,K729-H728)</f>
        <v>0</v>
      </c>
      <c r="T729" s="106">
        <f t="shared" si="195"/>
        <v>98.365381490613771</v>
      </c>
      <c r="U729" s="107">
        <f>IF(S729&gt;0,0,IF(U728+(F729-AL729/$C$23)*$C$22/($C$21+$C$22)&gt;$C$8,$C$8,IF(V729=$C$8,U728+(F729-AL729/$C$23)*$C$22/$C$21,U728+(F729-AL729/$C$23)*$C$22/($C$21+$C$22))))</f>
        <v>1400</v>
      </c>
      <c r="V729" s="107">
        <f>IF(S729=0,IF(V728+(F729-AL729/$C$23)*$C$22/($C$21+$C$22)&gt;$C$8,$C$8,V728+(F729-AL729/$C$23)*$C$22/($C$21+$C$22)),E729)</f>
        <v>1400</v>
      </c>
      <c r="W729" s="203">
        <f>IF(S729&gt;0,0,IF(W728+AL729/$C$23&gt;$F$23,$F$23,W728+AL729/$C$23))</f>
        <v>1.6346185093862227</v>
      </c>
      <c r="X729" s="105" t="str">
        <f>IF(R729=0,"-",IF(U729=0,FORECAST($C$8,Инклинометрия!$B$2:$B$152,Инклинометрия!$A$2:$A$152),FORECAST(R729,Инклинометрия!$B$2:$B$152,Инклинометрия!$A$2:$A$152)))</f>
        <v>-</v>
      </c>
      <c r="Y729" s="105" t="str">
        <f>IF(R729=0,"-",IF(U729=0,FORECAST($C$8-R729,Инклинометрия!$B$2:$B$152,Инклинометрия!$A$2:$A$152),0))</f>
        <v>-</v>
      </c>
      <c r="Z729" s="105" t="str">
        <f>IF(S729=0,"-",FORECAST($C$8,Инклинометрия!$B$2:$B$152,Инклинометрия!$A$2:$A$152))</f>
        <v>-</v>
      </c>
      <c r="AA729" s="105" t="str">
        <f>IF(S729=0,"-",FORECAST($C$8-S729,Инклинометрия!$B$2:$B$152,Инклинометрия!$A$2:$A$152))</f>
        <v>-</v>
      </c>
      <c r="AB729" s="105">
        <f>IF(T729=0,"-",FORECAST($C$6,Инклинометрия!$B$2:$B$152,Инклинометрия!$A$2:$A$152))</f>
        <v>1425</v>
      </c>
      <c r="AC729" s="105">
        <f>IF(R729=0,FORECAST($C$6-T729,Инклинометрия!$B$2:$B$152,Инклинометрия!$A$2:$A$152),FORECAST($C$8,Инклинометрия!$B$2:$B$152,Инклинометрия!$A$2:$A$152))</f>
        <v>1331.5528875839168</v>
      </c>
      <c r="AD729" s="107">
        <f>IF(U729=0,"-",FORECAST($C$8,Инклинометрия!$B$2:$B$152,Инклинометрия!$A$2:$A$152))</f>
        <v>1330</v>
      </c>
      <c r="AE729" s="107">
        <f>IF(U729=0,"-",FORECAST($C$8-U729,Инклинометрия!$B$2:$B$152,Инклинометрия!$A$2:$A$152))</f>
        <v>0</v>
      </c>
      <c r="AF729" s="107">
        <f>FORECAST($C$8-S729,Инклинометрия!$B$2:$B$152,Инклинометрия!$A$2:$A$152)</f>
        <v>1330</v>
      </c>
      <c r="AG729" s="107">
        <f>FORECAST($C$8-(S729+V729),Инклинометрия!$B$2:$B$152,Инклинометрия!$A$2:$A$152)</f>
        <v>0</v>
      </c>
      <c r="AH729" s="107">
        <f>IF(W729=0,"-",FORECAST($C$8+W729,Инклинометрия!$B$2:$B$152,Инклинометрия!$A$2:$A$152))</f>
        <v>1331.5528875839168</v>
      </c>
      <c r="AI729" s="107">
        <f>IF(W729=0,"-",FORECAST($C$8,Инклинометрия!$B$2:$B$152,Инклинометрия!$A$2:$A$152))</f>
        <v>1330</v>
      </c>
      <c r="AK729" s="122">
        <f>2*PI()*$C$5*(AT728-AT727)/(LN(AN728/$I$9)*$I$8/$I$7+LN($I$10/AN728)*$I$8/$I$7)</f>
        <v>0</v>
      </c>
      <c r="AL729" s="67">
        <f>AK729*(B729-B728)</f>
        <v>0</v>
      </c>
      <c r="AM729" s="23">
        <f t="shared" si="208"/>
        <v>4.3059540056097682E-2</v>
      </c>
      <c r="AN729" s="26">
        <f>AN728+AK729*(B729-B728)/(2*PI()*$C$5*AN728*$I$11)</f>
        <v>0.12986115207059001</v>
      </c>
      <c r="AO729" s="87">
        <f t="shared" si="202"/>
        <v>111242.59539450394</v>
      </c>
      <c r="AP729" s="87">
        <f>IF(R729+U729&lt;$C$8,0,32*$G$13/$C$12^2*($I$8*R729+$I$6*U729)+32*$G$14/($C$14^2-$C$13^2)*($I$8*S729+$I$6*V729))</f>
        <v>9917.5953945039291</v>
      </c>
      <c r="AQ729" s="66">
        <f>R729*$C$11*$C$9+U729*$C$11*$C$10</f>
        <v>14695380</v>
      </c>
      <c r="AR729" s="66">
        <f>S729*$C$11*$C$9+V729*$C$11*$C$10</f>
        <v>14695380</v>
      </c>
      <c r="AS729" s="87">
        <f>$C$11*(T729*$C$9+W729*$C$10)</f>
        <v>789129.61404581123</v>
      </c>
      <c r="AT729" s="45">
        <f t="shared" si="196"/>
        <v>15595752.209440315</v>
      </c>
      <c r="AU729" s="75"/>
    </row>
    <row r="730" spans="2:47" ht="15" thickBot="1" x14ac:dyDescent="0.35">
      <c r="B730" s="41">
        <f t="shared" si="203"/>
        <v>6990</v>
      </c>
      <c r="C730" s="8">
        <f t="shared" si="204"/>
        <v>69.900000000000006</v>
      </c>
      <c r="D730" s="73">
        <f t="shared" si="190"/>
        <v>93.491249999999994</v>
      </c>
      <c r="E730" s="29">
        <f t="shared" si="193"/>
        <v>5183.1252796568569</v>
      </c>
      <c r="F730" s="29">
        <f t="shared" si="197"/>
        <v>7.4150576246884157</v>
      </c>
      <c r="G730" s="29">
        <f t="shared" si="205"/>
        <v>9.9176395730207556</v>
      </c>
      <c r="H730" s="17">
        <f t="shared" si="206"/>
        <v>6932.4300615410111</v>
      </c>
      <c r="I730" s="29">
        <f t="shared" si="198"/>
        <v>2.2250485660981263</v>
      </c>
      <c r="J730" s="29">
        <f t="shared" si="199"/>
        <v>13.949340071224418</v>
      </c>
      <c r="K730" s="32">
        <f>IF((D729+L729+M729-AL729)/($C$21+$C$22)&gt;$C$8,$C$8,(D729+L729+M729-AL729)/($C$21+$C$22))</f>
        <v>1400</v>
      </c>
      <c r="L730" s="97">
        <f t="shared" si="191"/>
        <v>0</v>
      </c>
      <c r="M730" s="96">
        <f t="shared" si="192"/>
        <v>0</v>
      </c>
      <c r="N730" s="98">
        <f t="shared" si="200"/>
        <v>1.7382597742038917</v>
      </c>
      <c r="O730" s="100">
        <f t="shared" si="194"/>
        <v>4.2266987561397071</v>
      </c>
      <c r="P730" s="104">
        <f t="shared" si="201"/>
        <v>18.880500609176615</v>
      </c>
      <c r="Q730" s="102">
        <f t="shared" si="207"/>
        <v>2.8886093440366814E-2</v>
      </c>
      <c r="R730" s="106">
        <f>K730-U730</f>
        <v>0</v>
      </c>
      <c r="S730" s="106">
        <f>IF(K730-H729&lt;0,0,K730-H729)</f>
        <v>0</v>
      </c>
      <c r="T730" s="106">
        <f t="shared" si="195"/>
        <v>98.365381490613771</v>
      </c>
      <c r="U730" s="107">
        <f>IF(S730&gt;0,0,IF(U729+(F730-AL730/$C$23)*$C$22/($C$21+$C$22)&gt;$C$8,$C$8,IF(V730=$C$8,U729+(F730-AL730/$C$23)*$C$22/$C$21,U729+(F730-AL730/$C$23)*$C$22/($C$21+$C$22))))</f>
        <v>1400</v>
      </c>
      <c r="V730" s="107">
        <f>IF(S730=0,IF(V729+(F730-AL730/$C$23)*$C$22/($C$21+$C$22)&gt;$C$8,$C$8,V729+(F730-AL730/$C$23)*$C$22/($C$21+$C$22)),E730)</f>
        <v>1400</v>
      </c>
      <c r="W730" s="203">
        <f>IF(S730&gt;0,0,IF(W729+AL730/$C$23&gt;$F$23,$F$23,W729+AL730/$C$23))</f>
        <v>1.6346185093862227</v>
      </c>
      <c r="X730" s="105" t="str">
        <f>IF(R730=0,"-",IF(U730=0,FORECAST($C$8,Инклинометрия!$B$2:$B$152,Инклинометрия!$A$2:$A$152),FORECAST(R730,Инклинометрия!$B$2:$B$152,Инклинометрия!$A$2:$A$152)))</f>
        <v>-</v>
      </c>
      <c r="Y730" s="105" t="str">
        <f>IF(R730=0,"-",IF(U730=0,FORECAST($C$8-R730,Инклинометрия!$B$2:$B$152,Инклинометрия!$A$2:$A$152),0))</f>
        <v>-</v>
      </c>
      <c r="Z730" s="105" t="str">
        <f>IF(S730=0,"-",FORECAST($C$8,Инклинометрия!$B$2:$B$152,Инклинометрия!$A$2:$A$152))</f>
        <v>-</v>
      </c>
      <c r="AA730" s="105" t="str">
        <f>IF(S730=0,"-",FORECAST($C$8-S730,Инклинометрия!$B$2:$B$152,Инклинометрия!$A$2:$A$152))</f>
        <v>-</v>
      </c>
      <c r="AB730" s="105">
        <f>IF(T730=0,"-",FORECAST($C$6,Инклинометрия!$B$2:$B$152,Инклинометрия!$A$2:$A$152))</f>
        <v>1425</v>
      </c>
      <c r="AC730" s="105">
        <f>IF(R730=0,FORECAST($C$6-T730,Инклинометрия!$B$2:$B$152,Инклинометрия!$A$2:$A$152),FORECAST($C$8,Инклинометрия!$B$2:$B$152,Инклинометрия!$A$2:$A$152))</f>
        <v>1331.5528875839168</v>
      </c>
      <c r="AD730" s="107">
        <f>IF(U730=0,"-",FORECAST($C$8,Инклинометрия!$B$2:$B$152,Инклинометрия!$A$2:$A$152))</f>
        <v>1330</v>
      </c>
      <c r="AE730" s="107">
        <f>IF(U730=0,"-",FORECAST($C$8-U730,Инклинометрия!$B$2:$B$152,Инклинометрия!$A$2:$A$152))</f>
        <v>0</v>
      </c>
      <c r="AF730" s="107">
        <f>FORECAST($C$8-S730,Инклинометрия!$B$2:$B$152,Инклинометрия!$A$2:$A$152)</f>
        <v>1330</v>
      </c>
      <c r="AG730" s="107">
        <f>FORECAST($C$8-(S730+V730),Инклинометрия!$B$2:$B$152,Инклинометрия!$A$2:$A$152)</f>
        <v>0</v>
      </c>
      <c r="AH730" s="107">
        <f>IF(W730=0,"-",FORECAST($C$8+W730,Инклинометрия!$B$2:$B$152,Инклинометрия!$A$2:$A$152))</f>
        <v>1331.5528875839168</v>
      </c>
      <c r="AI730" s="107">
        <f>IF(W730=0,"-",FORECAST($C$8,Инклинометрия!$B$2:$B$152,Инклинометрия!$A$2:$A$152))</f>
        <v>1330</v>
      </c>
      <c r="AK730" s="122">
        <f>2*PI()*$C$5*(AT729-AT728)/(LN(AN729/$I$9)*$I$8/$I$7+LN($I$10/AN729)*$I$8/$I$7)</f>
        <v>0</v>
      </c>
      <c r="AL730" s="67">
        <f>AK730*(B730-B729)</f>
        <v>0</v>
      </c>
      <c r="AM730" s="23">
        <f t="shared" si="208"/>
        <v>4.3059540056097682E-2</v>
      </c>
      <c r="AN730" s="26">
        <f>AN729+AK730*(B730-B729)/(2*PI()*$C$5*AN729*$I$11)</f>
        <v>0.12986115207059001</v>
      </c>
      <c r="AO730" s="87">
        <f t="shared" si="202"/>
        <v>111242.59539450394</v>
      </c>
      <c r="AP730" s="87">
        <f>IF(R730+U730&lt;$C$8,0,32*$G$13/$C$12^2*($I$8*R730+$I$6*U730)+32*$G$14/($C$14^2-$C$13^2)*($I$8*S730+$I$6*V730))</f>
        <v>9917.5953945039291</v>
      </c>
      <c r="AQ730" s="66">
        <f>R730*$C$11*$C$9+U730*$C$11*$C$10</f>
        <v>14695380</v>
      </c>
      <c r="AR730" s="66">
        <f>S730*$C$11*$C$9+V730*$C$11*$C$10</f>
        <v>14695380</v>
      </c>
      <c r="AS730" s="87">
        <f>$C$11*(T730*$C$9+W730*$C$10)</f>
        <v>789129.61404581123</v>
      </c>
      <c r="AT730" s="45">
        <f t="shared" si="196"/>
        <v>15595752.209440315</v>
      </c>
      <c r="AU730" s="75"/>
    </row>
    <row r="731" spans="2:47" ht="15" thickBot="1" x14ac:dyDescent="0.35">
      <c r="B731" s="41">
        <f t="shared" si="203"/>
        <v>7000</v>
      </c>
      <c r="C731" s="8">
        <f t="shared" si="204"/>
        <v>70</v>
      </c>
      <c r="D731" s="73">
        <f t="shared" si="190"/>
        <v>93.625</v>
      </c>
      <c r="E731" s="29">
        <f t="shared" si="193"/>
        <v>5190.5403372815445</v>
      </c>
      <c r="F731" s="29">
        <f t="shared" si="197"/>
        <v>7.4150576246875062</v>
      </c>
      <c r="G731" s="29">
        <f t="shared" si="205"/>
        <v>9.9176395730195388</v>
      </c>
      <c r="H731" s="17">
        <f t="shared" si="206"/>
        <v>6942.3477011140303</v>
      </c>
      <c r="I731" s="29">
        <f t="shared" si="198"/>
        <v>2.2250485660981263</v>
      </c>
      <c r="J731" s="29">
        <f t="shared" si="199"/>
        <v>13.949340071223562</v>
      </c>
      <c r="K731" s="32">
        <f>IF((D730+L730+M730-AL730)/($C$21+$C$22)&gt;$C$8,$C$8,(D730+L730+M730-AL730)/($C$21+$C$22))</f>
        <v>1400</v>
      </c>
      <c r="L731" s="97">
        <f t="shared" si="191"/>
        <v>0</v>
      </c>
      <c r="M731" s="96">
        <f t="shared" si="192"/>
        <v>0</v>
      </c>
      <c r="N731" s="98">
        <f t="shared" si="200"/>
        <v>1.7382597742038917</v>
      </c>
      <c r="O731" s="100">
        <f t="shared" si="194"/>
        <v>4.2266987561397071</v>
      </c>
      <c r="P731" s="104">
        <f t="shared" si="201"/>
        <v>18.880500609176615</v>
      </c>
      <c r="Q731" s="102">
        <f t="shared" si="207"/>
        <v>2.8886093440366814E-2</v>
      </c>
      <c r="R731" s="106">
        <f>K731-U731</f>
        <v>0</v>
      </c>
      <c r="S731" s="106">
        <f>IF(K731-H730&lt;0,0,K731-H730)</f>
        <v>0</v>
      </c>
      <c r="T731" s="106">
        <f t="shared" si="195"/>
        <v>98.365381490613771</v>
      </c>
      <c r="U731" s="107">
        <f>IF(S731&gt;0,0,IF(U730+(F731-AL731/$C$23)*$C$22/($C$21+$C$22)&gt;$C$8,$C$8,IF(V731=$C$8,U730+(F731-AL731/$C$23)*$C$22/$C$21,U730+(F731-AL731/$C$23)*$C$22/($C$21+$C$22))))</f>
        <v>1400</v>
      </c>
      <c r="V731" s="107">
        <f>IF(S731=0,IF(V730+(F731-AL731/$C$23)*$C$22/($C$21+$C$22)&gt;$C$8,$C$8,V730+(F731-AL731/$C$23)*$C$22/($C$21+$C$22)),E731)</f>
        <v>1400</v>
      </c>
      <c r="W731" s="203">
        <f>IF(S731&gt;0,0,IF(W730+AL731/$C$23&gt;$F$23,$F$23,W730+AL731/$C$23))</f>
        <v>1.6346185093862227</v>
      </c>
      <c r="X731" s="105" t="str">
        <f>IF(R731=0,"-",IF(U731=0,FORECAST($C$8,Инклинометрия!$B$2:$B$152,Инклинометрия!$A$2:$A$152),FORECAST(R731,Инклинометрия!$B$2:$B$152,Инклинометрия!$A$2:$A$152)))</f>
        <v>-</v>
      </c>
      <c r="Y731" s="105" t="str">
        <f>IF(R731=0,"-",IF(U731=0,FORECAST($C$8-R731,Инклинометрия!$B$2:$B$152,Инклинометрия!$A$2:$A$152),0))</f>
        <v>-</v>
      </c>
      <c r="Z731" s="105" t="str">
        <f>IF(S731=0,"-",FORECAST($C$8,Инклинометрия!$B$2:$B$152,Инклинометрия!$A$2:$A$152))</f>
        <v>-</v>
      </c>
      <c r="AA731" s="105" t="str">
        <f>IF(S731=0,"-",FORECAST($C$8-S731,Инклинометрия!$B$2:$B$152,Инклинометрия!$A$2:$A$152))</f>
        <v>-</v>
      </c>
      <c r="AB731" s="105">
        <f>IF(T731=0,"-",FORECAST($C$6,Инклинометрия!$B$2:$B$152,Инклинометрия!$A$2:$A$152))</f>
        <v>1425</v>
      </c>
      <c r="AC731" s="105">
        <f>IF(R731=0,FORECAST($C$6-T731,Инклинометрия!$B$2:$B$152,Инклинометрия!$A$2:$A$152),FORECAST($C$8,Инклинометрия!$B$2:$B$152,Инклинометрия!$A$2:$A$152))</f>
        <v>1331.5528875839168</v>
      </c>
      <c r="AD731" s="107">
        <f>IF(U731=0,"-",FORECAST($C$8,Инклинометрия!$B$2:$B$152,Инклинометрия!$A$2:$A$152))</f>
        <v>1330</v>
      </c>
      <c r="AE731" s="107">
        <f>IF(U731=0,"-",FORECAST($C$8-U731,Инклинометрия!$B$2:$B$152,Инклинометрия!$A$2:$A$152))</f>
        <v>0</v>
      </c>
      <c r="AF731" s="107">
        <f>FORECAST($C$8-S731,Инклинометрия!$B$2:$B$152,Инклинометрия!$A$2:$A$152)</f>
        <v>1330</v>
      </c>
      <c r="AG731" s="107">
        <f>FORECAST($C$8-(S731+V731),Инклинометрия!$B$2:$B$152,Инклинометрия!$A$2:$A$152)</f>
        <v>0</v>
      </c>
      <c r="AH731" s="107">
        <f>IF(W731=0,"-",FORECAST($C$8+W731,Инклинометрия!$B$2:$B$152,Инклинометрия!$A$2:$A$152))</f>
        <v>1331.5528875839168</v>
      </c>
      <c r="AI731" s="107">
        <f>IF(W731=0,"-",FORECAST($C$8,Инклинометрия!$B$2:$B$152,Инклинометрия!$A$2:$A$152))</f>
        <v>1330</v>
      </c>
      <c r="AK731" s="122">
        <f>2*PI()*$C$5*(AT730-AT729)/(LN(AN730/$I$9)*$I$8/$I$7+LN($I$10/AN730)*$I$8/$I$7)</f>
        <v>0</v>
      </c>
      <c r="AL731" s="67">
        <f>AK731*(B731-B730)</f>
        <v>0</v>
      </c>
      <c r="AM731" s="23">
        <f t="shared" si="208"/>
        <v>4.3059540056097682E-2</v>
      </c>
      <c r="AN731" s="26">
        <f>AN730+AK731*(B731-B730)/(2*PI()*$C$5*AN730*$I$11)</f>
        <v>0.12986115207059001</v>
      </c>
      <c r="AO731" s="87">
        <f t="shared" si="202"/>
        <v>111242.59539450394</v>
      </c>
      <c r="AP731" s="87">
        <f>IF(R731+U731&lt;$C$8,0,32*$G$13/$C$12^2*($I$8*R731+$I$6*U731)+32*$G$14/($C$14^2-$C$13^2)*($I$8*S731+$I$6*V731))</f>
        <v>9917.5953945039291</v>
      </c>
      <c r="AQ731" s="66">
        <f>R731*$C$11*$C$9+U731*$C$11*$C$10</f>
        <v>14695380</v>
      </c>
      <c r="AR731" s="66">
        <f>S731*$C$11*$C$9+V731*$C$11*$C$10</f>
        <v>14695380</v>
      </c>
      <c r="AS731" s="87">
        <f>$C$11*(T731*$C$9+W731*$C$10)</f>
        <v>789129.61404581123</v>
      </c>
      <c r="AT731" s="45">
        <f t="shared" si="196"/>
        <v>15595752.209440315</v>
      </c>
      <c r="AU731" s="75"/>
    </row>
    <row r="732" spans="2:47" ht="15" thickBot="1" x14ac:dyDescent="0.35">
      <c r="B732" s="41">
        <f t="shared" si="203"/>
        <v>7010</v>
      </c>
      <c r="C732" s="8">
        <f t="shared" si="204"/>
        <v>70.100000000000009</v>
      </c>
      <c r="D732" s="73">
        <f t="shared" si="190"/>
        <v>93.75875000000002</v>
      </c>
      <c r="E732" s="29">
        <f t="shared" si="193"/>
        <v>5197.9553949062329</v>
      </c>
      <c r="F732" s="29">
        <f t="shared" si="197"/>
        <v>7.4150576246884157</v>
      </c>
      <c r="G732" s="29">
        <f t="shared" si="205"/>
        <v>9.9176395730207556</v>
      </c>
      <c r="H732" s="17">
        <f t="shared" si="206"/>
        <v>6952.2653406870513</v>
      </c>
      <c r="I732" s="29">
        <f t="shared" si="198"/>
        <v>2.2250485660981263</v>
      </c>
      <c r="J732" s="29">
        <f t="shared" si="199"/>
        <v>13.949340071224418</v>
      </c>
      <c r="K732" s="32">
        <f>IF((D731+L731+M731-AL731)/($C$21+$C$22)&gt;$C$8,$C$8,(D731+L731+M731-AL731)/($C$21+$C$22))</f>
        <v>1400</v>
      </c>
      <c r="L732" s="97">
        <f t="shared" si="191"/>
        <v>0</v>
      </c>
      <c r="M732" s="96">
        <f t="shared" si="192"/>
        <v>0</v>
      </c>
      <c r="N732" s="98">
        <f t="shared" si="200"/>
        <v>1.7382597742038917</v>
      </c>
      <c r="O732" s="100">
        <f t="shared" si="194"/>
        <v>4.2266987561397071</v>
      </c>
      <c r="P732" s="104">
        <f t="shared" si="201"/>
        <v>18.880500609176615</v>
      </c>
      <c r="Q732" s="102">
        <f t="shared" si="207"/>
        <v>2.8886093440366814E-2</v>
      </c>
      <c r="R732" s="106">
        <f>K732-U732</f>
        <v>0</v>
      </c>
      <c r="S732" s="106">
        <f>IF(K732-H731&lt;0,0,K732-H731)</f>
        <v>0</v>
      </c>
      <c r="T732" s="106">
        <f t="shared" si="195"/>
        <v>98.365381490613771</v>
      </c>
      <c r="U732" s="107">
        <f>IF(S732&gt;0,0,IF(U731+(F732-AL732/$C$23)*$C$22/($C$21+$C$22)&gt;$C$8,$C$8,IF(V732=$C$8,U731+(F732-AL732/$C$23)*$C$22/$C$21,U731+(F732-AL732/$C$23)*$C$22/($C$21+$C$22))))</f>
        <v>1400</v>
      </c>
      <c r="V732" s="107">
        <f>IF(S732=0,IF(V731+(F732-AL732/$C$23)*$C$22/($C$21+$C$22)&gt;$C$8,$C$8,V731+(F732-AL732/$C$23)*$C$22/($C$21+$C$22)),E732)</f>
        <v>1400</v>
      </c>
      <c r="W732" s="203">
        <f>IF(S732&gt;0,0,IF(W731+AL732/$C$23&gt;$F$23,$F$23,W731+AL732/$C$23))</f>
        <v>1.6346185093862227</v>
      </c>
      <c r="X732" s="105" t="str">
        <f>IF(R732=0,"-",IF(U732=0,FORECAST($C$8,Инклинометрия!$B$2:$B$152,Инклинометрия!$A$2:$A$152),FORECAST(R732,Инклинометрия!$B$2:$B$152,Инклинометрия!$A$2:$A$152)))</f>
        <v>-</v>
      </c>
      <c r="Y732" s="105" t="str">
        <f>IF(R732=0,"-",IF(U732=0,FORECAST($C$8-R732,Инклинометрия!$B$2:$B$152,Инклинометрия!$A$2:$A$152),0))</f>
        <v>-</v>
      </c>
      <c r="Z732" s="105" t="str">
        <f>IF(S732=0,"-",FORECAST($C$8,Инклинометрия!$B$2:$B$152,Инклинометрия!$A$2:$A$152))</f>
        <v>-</v>
      </c>
      <c r="AA732" s="105" t="str">
        <f>IF(S732=0,"-",FORECAST($C$8-S732,Инклинометрия!$B$2:$B$152,Инклинометрия!$A$2:$A$152))</f>
        <v>-</v>
      </c>
      <c r="AB732" s="105">
        <f>IF(T732=0,"-",FORECAST($C$6,Инклинометрия!$B$2:$B$152,Инклинометрия!$A$2:$A$152))</f>
        <v>1425</v>
      </c>
      <c r="AC732" s="105">
        <f>IF(R732=0,FORECAST($C$6-T732,Инклинометрия!$B$2:$B$152,Инклинометрия!$A$2:$A$152),FORECAST($C$8,Инклинометрия!$B$2:$B$152,Инклинометрия!$A$2:$A$152))</f>
        <v>1331.5528875839168</v>
      </c>
      <c r="AD732" s="107">
        <f>IF(U732=0,"-",FORECAST($C$8,Инклинометрия!$B$2:$B$152,Инклинометрия!$A$2:$A$152))</f>
        <v>1330</v>
      </c>
      <c r="AE732" s="107">
        <f>IF(U732=0,"-",FORECAST($C$8-U732,Инклинометрия!$B$2:$B$152,Инклинометрия!$A$2:$A$152))</f>
        <v>0</v>
      </c>
      <c r="AF732" s="107">
        <f>FORECAST($C$8-S732,Инклинометрия!$B$2:$B$152,Инклинометрия!$A$2:$A$152)</f>
        <v>1330</v>
      </c>
      <c r="AG732" s="107">
        <f>FORECAST($C$8-(S732+V732),Инклинометрия!$B$2:$B$152,Инклинометрия!$A$2:$A$152)</f>
        <v>0</v>
      </c>
      <c r="AH732" s="107">
        <f>IF(W732=0,"-",FORECAST($C$8+W732,Инклинометрия!$B$2:$B$152,Инклинометрия!$A$2:$A$152))</f>
        <v>1331.5528875839168</v>
      </c>
      <c r="AI732" s="107">
        <f>IF(W732=0,"-",FORECAST($C$8,Инклинометрия!$B$2:$B$152,Инклинометрия!$A$2:$A$152))</f>
        <v>1330</v>
      </c>
      <c r="AK732" s="122">
        <f>2*PI()*$C$5*(AT731-AT730)/(LN(AN731/$I$9)*$I$8/$I$7+LN($I$10/AN731)*$I$8/$I$7)</f>
        <v>0</v>
      </c>
      <c r="AL732" s="67">
        <f>AK732*(B732-B731)</f>
        <v>0</v>
      </c>
      <c r="AM732" s="23">
        <f t="shared" si="208"/>
        <v>4.3059540056097682E-2</v>
      </c>
      <c r="AN732" s="26">
        <f>AN731+AK732*(B732-B731)/(2*PI()*$C$5*AN731*$I$11)</f>
        <v>0.12986115207059001</v>
      </c>
      <c r="AO732" s="87">
        <f t="shared" si="202"/>
        <v>111242.59539450394</v>
      </c>
      <c r="AP732" s="87">
        <f>IF(R732+U732&lt;$C$8,0,32*$G$13/$C$12^2*($I$8*R732+$I$6*U732)+32*$G$14/($C$14^2-$C$13^2)*($I$8*S732+$I$6*V732))</f>
        <v>9917.5953945039291</v>
      </c>
      <c r="AQ732" s="66">
        <f>R732*$C$11*$C$9+U732*$C$11*$C$10</f>
        <v>14695380</v>
      </c>
      <c r="AR732" s="66">
        <f>S732*$C$11*$C$9+V732*$C$11*$C$10</f>
        <v>14695380</v>
      </c>
      <c r="AS732" s="87">
        <f>$C$11*(T732*$C$9+W732*$C$10)</f>
        <v>789129.61404581123</v>
      </c>
      <c r="AT732" s="45">
        <f t="shared" si="196"/>
        <v>15595752.209440315</v>
      </c>
      <c r="AU732" s="75"/>
    </row>
    <row r="733" spans="2:47" ht="15" thickBot="1" x14ac:dyDescent="0.35">
      <c r="B733" s="41">
        <f t="shared" si="203"/>
        <v>7020</v>
      </c>
      <c r="C733" s="8">
        <f t="shared" si="204"/>
        <v>70.2</v>
      </c>
      <c r="D733" s="73">
        <f t="shared" si="190"/>
        <v>93.892499999999998</v>
      </c>
      <c r="E733" s="29">
        <f t="shared" si="193"/>
        <v>5205.3704525309204</v>
      </c>
      <c r="F733" s="29">
        <f t="shared" si="197"/>
        <v>7.4150576246875062</v>
      </c>
      <c r="G733" s="29">
        <f t="shared" si="205"/>
        <v>9.9176395730195388</v>
      </c>
      <c r="H733" s="17">
        <f t="shared" si="206"/>
        <v>6962.1829802600705</v>
      </c>
      <c r="I733" s="29">
        <f t="shared" si="198"/>
        <v>2.2250485660981263</v>
      </c>
      <c r="J733" s="29">
        <f t="shared" si="199"/>
        <v>13.949340071223562</v>
      </c>
      <c r="K733" s="32">
        <f>IF((D732+L732+M732-AL732)/($C$21+$C$22)&gt;$C$8,$C$8,(D732+L732+M732-AL732)/($C$21+$C$22))</f>
        <v>1400</v>
      </c>
      <c r="L733" s="97">
        <f t="shared" si="191"/>
        <v>0</v>
      </c>
      <c r="M733" s="96">
        <f t="shared" si="192"/>
        <v>0</v>
      </c>
      <c r="N733" s="98">
        <f t="shared" si="200"/>
        <v>1.7382597742038917</v>
      </c>
      <c r="O733" s="100">
        <f t="shared" si="194"/>
        <v>4.2266987561397071</v>
      </c>
      <c r="P733" s="104">
        <f t="shared" si="201"/>
        <v>18.880500609176615</v>
      </c>
      <c r="Q733" s="102">
        <f t="shared" si="207"/>
        <v>2.8886093440366814E-2</v>
      </c>
      <c r="R733" s="106">
        <f>K733-U733</f>
        <v>0</v>
      </c>
      <c r="S733" s="106">
        <f>IF(K733-H732&lt;0,0,K733-H732)</f>
        <v>0</v>
      </c>
      <c r="T733" s="106">
        <f t="shared" si="195"/>
        <v>98.365381490613771</v>
      </c>
      <c r="U733" s="107">
        <f>IF(S733&gt;0,0,IF(U732+(F733-AL733/$C$23)*$C$22/($C$21+$C$22)&gt;$C$8,$C$8,IF(V733=$C$8,U732+(F733-AL733/$C$23)*$C$22/$C$21,U732+(F733-AL733/$C$23)*$C$22/($C$21+$C$22))))</f>
        <v>1400</v>
      </c>
      <c r="V733" s="107">
        <f>IF(S733=0,IF(V732+(F733-AL733/$C$23)*$C$22/($C$21+$C$22)&gt;$C$8,$C$8,V732+(F733-AL733/$C$23)*$C$22/($C$21+$C$22)),E733)</f>
        <v>1400</v>
      </c>
      <c r="W733" s="203">
        <f>IF(S733&gt;0,0,IF(W732+AL733/$C$23&gt;$F$23,$F$23,W732+AL733/$C$23))</f>
        <v>1.6346185093862227</v>
      </c>
      <c r="X733" s="105" t="str">
        <f>IF(R733=0,"-",IF(U733=0,FORECAST($C$8,Инклинометрия!$B$2:$B$152,Инклинометрия!$A$2:$A$152),FORECAST(R733,Инклинометрия!$B$2:$B$152,Инклинометрия!$A$2:$A$152)))</f>
        <v>-</v>
      </c>
      <c r="Y733" s="105" t="str">
        <f>IF(R733=0,"-",IF(U733=0,FORECAST($C$8-R733,Инклинометрия!$B$2:$B$152,Инклинометрия!$A$2:$A$152),0))</f>
        <v>-</v>
      </c>
      <c r="Z733" s="105" t="str">
        <f>IF(S733=0,"-",FORECAST($C$8,Инклинометрия!$B$2:$B$152,Инклинометрия!$A$2:$A$152))</f>
        <v>-</v>
      </c>
      <c r="AA733" s="105" t="str">
        <f>IF(S733=0,"-",FORECAST($C$8-S733,Инклинометрия!$B$2:$B$152,Инклинометрия!$A$2:$A$152))</f>
        <v>-</v>
      </c>
      <c r="AB733" s="105">
        <f>IF(T733=0,"-",FORECAST($C$6,Инклинометрия!$B$2:$B$152,Инклинометрия!$A$2:$A$152))</f>
        <v>1425</v>
      </c>
      <c r="AC733" s="105">
        <f>IF(R733=0,FORECAST($C$6-T733,Инклинометрия!$B$2:$B$152,Инклинометрия!$A$2:$A$152),FORECAST($C$8,Инклинометрия!$B$2:$B$152,Инклинометрия!$A$2:$A$152))</f>
        <v>1331.5528875839168</v>
      </c>
      <c r="AD733" s="107">
        <f>IF(U733=0,"-",FORECAST($C$8,Инклинометрия!$B$2:$B$152,Инклинометрия!$A$2:$A$152))</f>
        <v>1330</v>
      </c>
      <c r="AE733" s="107">
        <f>IF(U733=0,"-",FORECAST($C$8-U733,Инклинометрия!$B$2:$B$152,Инклинометрия!$A$2:$A$152))</f>
        <v>0</v>
      </c>
      <c r="AF733" s="107">
        <f>FORECAST($C$8-S733,Инклинометрия!$B$2:$B$152,Инклинометрия!$A$2:$A$152)</f>
        <v>1330</v>
      </c>
      <c r="AG733" s="107">
        <f>FORECAST($C$8-(S733+V733),Инклинометрия!$B$2:$B$152,Инклинометрия!$A$2:$A$152)</f>
        <v>0</v>
      </c>
      <c r="AH733" s="107">
        <f>IF(W733=0,"-",FORECAST($C$8+W733,Инклинометрия!$B$2:$B$152,Инклинометрия!$A$2:$A$152))</f>
        <v>1331.5528875839168</v>
      </c>
      <c r="AI733" s="107">
        <f>IF(W733=0,"-",FORECAST($C$8,Инклинометрия!$B$2:$B$152,Инклинометрия!$A$2:$A$152))</f>
        <v>1330</v>
      </c>
      <c r="AK733" s="122">
        <f>2*PI()*$C$5*(AT732-AT731)/(LN(AN732/$I$9)*$I$8/$I$7+LN($I$10/AN732)*$I$8/$I$7)</f>
        <v>0</v>
      </c>
      <c r="AL733" s="67">
        <f>AK733*(B733-B732)</f>
        <v>0</v>
      </c>
      <c r="AM733" s="23">
        <f t="shared" si="208"/>
        <v>4.3059540056097682E-2</v>
      </c>
      <c r="AN733" s="26">
        <f>AN732+AK733*(B733-B732)/(2*PI()*$C$5*AN732*$I$11)</f>
        <v>0.12986115207059001</v>
      </c>
      <c r="AO733" s="87">
        <f t="shared" si="202"/>
        <v>111242.59539450394</v>
      </c>
      <c r="AP733" s="87">
        <f>IF(R733+U733&lt;$C$8,0,32*$G$13/$C$12^2*($I$8*R733+$I$6*U733)+32*$G$14/($C$14^2-$C$13^2)*($I$8*S733+$I$6*V733))</f>
        <v>9917.5953945039291</v>
      </c>
      <c r="AQ733" s="66">
        <f>R733*$C$11*$C$9+U733*$C$11*$C$10</f>
        <v>14695380</v>
      </c>
      <c r="AR733" s="66">
        <f>S733*$C$11*$C$9+V733*$C$11*$C$10</f>
        <v>14695380</v>
      </c>
      <c r="AS733" s="87">
        <f>$C$11*(T733*$C$9+W733*$C$10)</f>
        <v>789129.61404581123</v>
      </c>
      <c r="AT733" s="45">
        <f t="shared" si="196"/>
        <v>15595752.209440315</v>
      </c>
      <c r="AU733" s="75"/>
    </row>
    <row r="734" spans="2:47" ht="15" thickBot="1" x14ac:dyDescent="0.35">
      <c r="B734" s="41">
        <f t="shared" si="203"/>
        <v>7030</v>
      </c>
      <c r="C734" s="8">
        <f t="shared" si="204"/>
        <v>70.3</v>
      </c>
      <c r="D734" s="73">
        <f t="shared" si="190"/>
        <v>94.026250000000005</v>
      </c>
      <c r="E734" s="29">
        <f t="shared" si="193"/>
        <v>5212.7855101556079</v>
      </c>
      <c r="F734" s="29">
        <f t="shared" si="197"/>
        <v>7.4150576246875062</v>
      </c>
      <c r="G734" s="29">
        <f t="shared" si="205"/>
        <v>9.9176395730195388</v>
      </c>
      <c r="H734" s="17">
        <f t="shared" si="206"/>
        <v>6972.1006198330897</v>
      </c>
      <c r="I734" s="29">
        <f t="shared" si="198"/>
        <v>2.2250485660981263</v>
      </c>
      <c r="J734" s="29">
        <f t="shared" si="199"/>
        <v>13.949340071223562</v>
      </c>
      <c r="K734" s="32">
        <f>IF((D733+L733+M733-AL733)/($C$21+$C$22)&gt;$C$8,$C$8,(D733+L733+M733-AL733)/($C$21+$C$22))</f>
        <v>1400</v>
      </c>
      <c r="L734" s="97">
        <f t="shared" si="191"/>
        <v>0</v>
      </c>
      <c r="M734" s="96">
        <f t="shared" si="192"/>
        <v>0</v>
      </c>
      <c r="N734" s="98">
        <f t="shared" si="200"/>
        <v>1.7382597742038917</v>
      </c>
      <c r="O734" s="100">
        <f t="shared" si="194"/>
        <v>4.2266987561397071</v>
      </c>
      <c r="P734" s="104">
        <f t="shared" si="201"/>
        <v>18.880500609176615</v>
      </c>
      <c r="Q734" s="102">
        <f t="shared" si="207"/>
        <v>2.8886093440366814E-2</v>
      </c>
      <c r="R734" s="106">
        <f>K734-U734</f>
        <v>0</v>
      </c>
      <c r="S734" s="106">
        <f>IF(K734-H733&lt;0,0,K734-H733)</f>
        <v>0</v>
      </c>
      <c r="T734" s="106">
        <f t="shared" si="195"/>
        <v>98.365381490613771</v>
      </c>
      <c r="U734" s="107">
        <f>IF(S734&gt;0,0,IF(U733+(F734-AL734/$C$23)*$C$22/($C$21+$C$22)&gt;$C$8,$C$8,IF(V734=$C$8,U733+(F734-AL734/$C$23)*$C$22/$C$21,U733+(F734-AL734/$C$23)*$C$22/($C$21+$C$22))))</f>
        <v>1400</v>
      </c>
      <c r="V734" s="107">
        <f>IF(S734=0,IF(V733+(F734-AL734/$C$23)*$C$22/($C$21+$C$22)&gt;$C$8,$C$8,V733+(F734-AL734/$C$23)*$C$22/($C$21+$C$22)),E734)</f>
        <v>1400</v>
      </c>
      <c r="W734" s="203">
        <f>IF(S734&gt;0,0,IF(W733+AL734/$C$23&gt;$F$23,$F$23,W733+AL734/$C$23))</f>
        <v>1.6346185093862227</v>
      </c>
      <c r="X734" s="105" t="str">
        <f>IF(R734=0,"-",IF(U734=0,FORECAST($C$8,Инклинометрия!$B$2:$B$152,Инклинометрия!$A$2:$A$152),FORECAST(R734,Инклинометрия!$B$2:$B$152,Инклинометрия!$A$2:$A$152)))</f>
        <v>-</v>
      </c>
      <c r="Y734" s="105" t="str">
        <f>IF(R734=0,"-",IF(U734=0,FORECAST($C$8-R734,Инклинометрия!$B$2:$B$152,Инклинометрия!$A$2:$A$152),0))</f>
        <v>-</v>
      </c>
      <c r="Z734" s="105" t="str">
        <f>IF(S734=0,"-",FORECAST($C$8,Инклинометрия!$B$2:$B$152,Инклинометрия!$A$2:$A$152))</f>
        <v>-</v>
      </c>
      <c r="AA734" s="105" t="str">
        <f>IF(S734=0,"-",FORECAST($C$8-S734,Инклинометрия!$B$2:$B$152,Инклинометрия!$A$2:$A$152))</f>
        <v>-</v>
      </c>
      <c r="AB734" s="105">
        <f>IF(T734=0,"-",FORECAST($C$6,Инклинометрия!$B$2:$B$152,Инклинометрия!$A$2:$A$152))</f>
        <v>1425</v>
      </c>
      <c r="AC734" s="105">
        <f>IF(R734=0,FORECAST($C$6-T734,Инклинометрия!$B$2:$B$152,Инклинометрия!$A$2:$A$152),FORECAST($C$8,Инклинометрия!$B$2:$B$152,Инклинометрия!$A$2:$A$152))</f>
        <v>1331.5528875839168</v>
      </c>
      <c r="AD734" s="107">
        <f>IF(U734=0,"-",FORECAST($C$8,Инклинометрия!$B$2:$B$152,Инклинометрия!$A$2:$A$152))</f>
        <v>1330</v>
      </c>
      <c r="AE734" s="107">
        <f>IF(U734=0,"-",FORECAST($C$8-U734,Инклинометрия!$B$2:$B$152,Инклинометрия!$A$2:$A$152))</f>
        <v>0</v>
      </c>
      <c r="AF734" s="107">
        <f>FORECAST($C$8-S734,Инклинометрия!$B$2:$B$152,Инклинометрия!$A$2:$A$152)</f>
        <v>1330</v>
      </c>
      <c r="AG734" s="107">
        <f>FORECAST($C$8-(S734+V734),Инклинометрия!$B$2:$B$152,Инклинометрия!$A$2:$A$152)</f>
        <v>0</v>
      </c>
      <c r="AH734" s="107">
        <f>IF(W734=0,"-",FORECAST($C$8+W734,Инклинометрия!$B$2:$B$152,Инклинометрия!$A$2:$A$152))</f>
        <v>1331.5528875839168</v>
      </c>
      <c r="AI734" s="107">
        <f>IF(W734=0,"-",FORECAST($C$8,Инклинометрия!$B$2:$B$152,Инклинометрия!$A$2:$A$152))</f>
        <v>1330</v>
      </c>
      <c r="AK734" s="122">
        <f>2*PI()*$C$5*(AT733-AT732)/(LN(AN733/$I$9)*$I$8/$I$7+LN($I$10/AN733)*$I$8/$I$7)</f>
        <v>0</v>
      </c>
      <c r="AL734" s="67">
        <f>AK734*(B734-B733)</f>
        <v>0</v>
      </c>
      <c r="AM734" s="23">
        <f t="shared" si="208"/>
        <v>4.3059540056097682E-2</v>
      </c>
      <c r="AN734" s="26">
        <f>AN733+AK734*(B734-B733)/(2*PI()*$C$5*AN733*$I$11)</f>
        <v>0.12986115207059001</v>
      </c>
      <c r="AO734" s="87">
        <f t="shared" si="202"/>
        <v>111242.59539450394</v>
      </c>
      <c r="AP734" s="87">
        <f>IF(R734+U734&lt;$C$8,0,32*$G$13/$C$12^2*($I$8*R734+$I$6*U734)+32*$G$14/($C$14^2-$C$13^2)*($I$8*S734+$I$6*V734))</f>
        <v>9917.5953945039291</v>
      </c>
      <c r="AQ734" s="66">
        <f>R734*$C$11*$C$9+U734*$C$11*$C$10</f>
        <v>14695380</v>
      </c>
      <c r="AR734" s="66">
        <f>S734*$C$11*$C$9+V734*$C$11*$C$10</f>
        <v>14695380</v>
      </c>
      <c r="AS734" s="87">
        <f>$C$11*(T734*$C$9+W734*$C$10)</f>
        <v>789129.61404581123</v>
      </c>
      <c r="AT734" s="45">
        <f t="shared" si="196"/>
        <v>15595752.209440315</v>
      </c>
      <c r="AU734" s="75"/>
    </row>
    <row r="735" spans="2:47" ht="15" thickBot="1" x14ac:dyDescent="0.35">
      <c r="B735" s="41">
        <f t="shared" si="203"/>
        <v>7040</v>
      </c>
      <c r="C735" s="8">
        <f t="shared" si="204"/>
        <v>70.400000000000006</v>
      </c>
      <c r="D735" s="73">
        <f t="shared" ref="D735:D798" si="209">C735*$C$10/$C$9</f>
        <v>94.16</v>
      </c>
      <c r="E735" s="29">
        <f t="shared" si="193"/>
        <v>5220.2005677802963</v>
      </c>
      <c r="F735" s="29">
        <f t="shared" si="197"/>
        <v>7.4150576246884157</v>
      </c>
      <c r="G735" s="29">
        <f t="shared" si="205"/>
        <v>9.9176395730207556</v>
      </c>
      <c r="H735" s="17">
        <f t="shared" si="206"/>
        <v>6982.0182594061107</v>
      </c>
      <c r="I735" s="29">
        <f t="shared" si="198"/>
        <v>2.2250485660981263</v>
      </c>
      <c r="J735" s="29">
        <f t="shared" si="199"/>
        <v>13.949340071224418</v>
      </c>
      <c r="K735" s="32">
        <f>IF((D734+L734+M734-AL734)/($C$21+$C$22)&gt;$C$8,$C$8,(D734+L734+M734-AL734)/($C$21+$C$22))</f>
        <v>1400</v>
      </c>
      <c r="L735" s="97">
        <f t="shared" ref="L735:L798" si="210">R735*$C$21</f>
        <v>0</v>
      </c>
      <c r="M735" s="96">
        <f t="shared" ref="M735:M798" si="211">S735*PI()*($C$14^2-$C$13^2)/4</f>
        <v>0</v>
      </c>
      <c r="N735" s="98">
        <f t="shared" si="200"/>
        <v>1.7382597742038917</v>
      </c>
      <c r="O735" s="100">
        <f t="shared" si="194"/>
        <v>4.2266987561397071</v>
      </c>
      <c r="P735" s="104">
        <f t="shared" si="201"/>
        <v>18.880500609176615</v>
      </c>
      <c r="Q735" s="102">
        <f t="shared" si="207"/>
        <v>2.8886093440366814E-2</v>
      </c>
      <c r="R735" s="106">
        <f>K735-U735</f>
        <v>0</v>
      </c>
      <c r="S735" s="106">
        <f>IF(K735-H734&lt;0,0,K735-H734)</f>
        <v>0</v>
      </c>
      <c r="T735" s="106">
        <f t="shared" si="195"/>
        <v>98.365381490613771</v>
      </c>
      <c r="U735" s="107">
        <f>IF(S735&gt;0,0,IF(U734+(F735-AL735/$C$23)*$C$22/($C$21+$C$22)&gt;$C$8,$C$8,IF(V735=$C$8,U734+(F735-AL735/$C$23)*$C$22/$C$21,U734+(F735-AL735/$C$23)*$C$22/($C$21+$C$22))))</f>
        <v>1400</v>
      </c>
      <c r="V735" s="107">
        <f>IF(S735=0,IF(V734+(F735-AL735/$C$23)*$C$22/($C$21+$C$22)&gt;$C$8,$C$8,V734+(F735-AL735/$C$23)*$C$22/($C$21+$C$22)),E735)</f>
        <v>1400</v>
      </c>
      <c r="W735" s="203">
        <f>IF(S735&gt;0,0,IF(W734+AL735/$C$23&gt;$F$23,$F$23,W734+AL735/$C$23))</f>
        <v>1.6346185093862227</v>
      </c>
      <c r="X735" s="105" t="str">
        <f>IF(R735=0,"-",IF(U735=0,FORECAST($C$8,Инклинометрия!$B$2:$B$152,Инклинометрия!$A$2:$A$152),FORECAST(R735,Инклинометрия!$B$2:$B$152,Инклинометрия!$A$2:$A$152)))</f>
        <v>-</v>
      </c>
      <c r="Y735" s="105" t="str">
        <f>IF(R735=0,"-",IF(U735=0,FORECAST($C$8-R735,Инклинометрия!$B$2:$B$152,Инклинометрия!$A$2:$A$152),0))</f>
        <v>-</v>
      </c>
      <c r="Z735" s="105" t="str">
        <f>IF(S735=0,"-",FORECAST($C$8,Инклинометрия!$B$2:$B$152,Инклинометрия!$A$2:$A$152))</f>
        <v>-</v>
      </c>
      <c r="AA735" s="105" t="str">
        <f>IF(S735=0,"-",FORECAST($C$8-S735,Инклинометрия!$B$2:$B$152,Инклинометрия!$A$2:$A$152))</f>
        <v>-</v>
      </c>
      <c r="AB735" s="105">
        <f>IF(T735=0,"-",FORECAST($C$6,Инклинометрия!$B$2:$B$152,Инклинометрия!$A$2:$A$152))</f>
        <v>1425</v>
      </c>
      <c r="AC735" s="105">
        <f>IF(R735=0,FORECAST($C$6-T735,Инклинометрия!$B$2:$B$152,Инклинометрия!$A$2:$A$152),FORECAST($C$8,Инклинометрия!$B$2:$B$152,Инклинометрия!$A$2:$A$152))</f>
        <v>1331.5528875839168</v>
      </c>
      <c r="AD735" s="107">
        <f>IF(U735=0,"-",FORECAST($C$8,Инклинометрия!$B$2:$B$152,Инклинометрия!$A$2:$A$152))</f>
        <v>1330</v>
      </c>
      <c r="AE735" s="107">
        <f>IF(U735=0,"-",FORECAST($C$8-U735,Инклинометрия!$B$2:$B$152,Инклинометрия!$A$2:$A$152))</f>
        <v>0</v>
      </c>
      <c r="AF735" s="107">
        <f>FORECAST($C$8-S735,Инклинометрия!$B$2:$B$152,Инклинометрия!$A$2:$A$152)</f>
        <v>1330</v>
      </c>
      <c r="AG735" s="107">
        <f>FORECAST($C$8-(S735+V735),Инклинометрия!$B$2:$B$152,Инклинометрия!$A$2:$A$152)</f>
        <v>0</v>
      </c>
      <c r="AH735" s="107">
        <f>IF(W735=0,"-",FORECAST($C$8+W735,Инклинометрия!$B$2:$B$152,Инклинометрия!$A$2:$A$152))</f>
        <v>1331.5528875839168</v>
      </c>
      <c r="AI735" s="107">
        <f>IF(W735=0,"-",FORECAST($C$8,Инклинометрия!$B$2:$B$152,Инклинометрия!$A$2:$A$152))</f>
        <v>1330</v>
      </c>
      <c r="AK735" s="122">
        <f>2*PI()*$C$5*(AT734-AT733)/(LN(AN734/$I$9)*$I$8/$I$7+LN($I$10/AN734)*$I$8/$I$7)</f>
        <v>0</v>
      </c>
      <c r="AL735" s="67">
        <f>AK735*(B735-B734)</f>
        <v>0</v>
      </c>
      <c r="AM735" s="23">
        <f t="shared" si="208"/>
        <v>4.3059540056097682E-2</v>
      </c>
      <c r="AN735" s="26">
        <f>AN734+AK735*(B735-B734)/(2*PI()*$C$5*AN734*$I$11)</f>
        <v>0.12986115207059001</v>
      </c>
      <c r="AO735" s="87">
        <f t="shared" si="202"/>
        <v>111242.59539450394</v>
      </c>
      <c r="AP735" s="87">
        <f>IF(R735+U735&lt;$C$8,0,32*$G$13/$C$12^2*($I$8*R735+$I$6*U735)+32*$G$14/($C$14^2-$C$13^2)*($I$8*S735+$I$6*V735))</f>
        <v>9917.5953945039291</v>
      </c>
      <c r="AQ735" s="66">
        <f>R735*$C$11*$C$9+U735*$C$11*$C$10</f>
        <v>14695380</v>
      </c>
      <c r="AR735" s="66">
        <f>S735*$C$11*$C$9+V735*$C$11*$C$10</f>
        <v>14695380</v>
      </c>
      <c r="AS735" s="87">
        <f>$C$11*(T735*$C$9+W735*$C$10)</f>
        <v>789129.61404581123</v>
      </c>
      <c r="AT735" s="45">
        <f t="shared" si="196"/>
        <v>15595752.209440315</v>
      </c>
      <c r="AU735" s="75"/>
    </row>
    <row r="736" spans="2:47" ht="15" thickBot="1" x14ac:dyDescent="0.35">
      <c r="B736" s="41">
        <f t="shared" si="203"/>
        <v>7050</v>
      </c>
      <c r="C736" s="8">
        <f t="shared" si="204"/>
        <v>70.5</v>
      </c>
      <c r="D736" s="73">
        <f t="shared" si="209"/>
        <v>94.293750000000003</v>
      </c>
      <c r="E736" s="29">
        <f t="shared" ref="E736:E799" si="212">C736/$C$22</f>
        <v>5227.6156254049838</v>
      </c>
      <c r="F736" s="29">
        <f t="shared" si="197"/>
        <v>7.4150576246875062</v>
      </c>
      <c r="G736" s="29">
        <f t="shared" si="205"/>
        <v>9.9176395730195388</v>
      </c>
      <c r="H736" s="17">
        <f t="shared" si="206"/>
        <v>6991.9358989791299</v>
      </c>
      <c r="I736" s="29">
        <f t="shared" si="198"/>
        <v>2.2250485660981263</v>
      </c>
      <c r="J736" s="29">
        <f t="shared" si="199"/>
        <v>13.949340071223562</v>
      </c>
      <c r="K736" s="32">
        <f>IF((D735+L735+M735-AL735)/($C$21+$C$22)&gt;$C$8,$C$8,(D735+L735+M735-AL735)/($C$21+$C$22))</f>
        <v>1400</v>
      </c>
      <c r="L736" s="97">
        <f t="shared" si="210"/>
        <v>0</v>
      </c>
      <c r="M736" s="96">
        <f t="shared" si="211"/>
        <v>0</v>
      </c>
      <c r="N736" s="98">
        <f t="shared" si="200"/>
        <v>1.7382597742038917</v>
      </c>
      <c r="O736" s="100">
        <f t="shared" ref="O736:O799" si="213">U736*$C$21</f>
        <v>4.2266987561397071</v>
      </c>
      <c r="P736" s="104">
        <f t="shared" si="201"/>
        <v>18.880500609176615</v>
      </c>
      <c r="Q736" s="102">
        <f t="shared" si="207"/>
        <v>2.8886093440366814E-2</v>
      </c>
      <c r="R736" s="106">
        <f>K736-U736</f>
        <v>0</v>
      </c>
      <c r="S736" s="106">
        <f>IF(K736-H735&lt;0,0,K736-H735)</f>
        <v>0</v>
      </c>
      <c r="T736" s="106">
        <f t="shared" ref="T736:T799" si="214">IF(S736&gt;0,$C$6-$C$8,IF($C$6-$C$8-W736&lt;0,0,$C$6-$C$8-W736))</f>
        <v>98.365381490613771</v>
      </c>
      <c r="U736" s="107">
        <f>IF(S736&gt;0,0,IF(U735+(F736-AL736/$C$23)*$C$22/($C$21+$C$22)&gt;$C$8,$C$8,IF(V736=$C$8,U735+(F736-AL736/$C$23)*$C$22/$C$21,U735+(F736-AL736/$C$23)*$C$22/($C$21+$C$22))))</f>
        <v>1400</v>
      </c>
      <c r="V736" s="107">
        <f>IF(S736=0,IF(V735+(F736-AL736/$C$23)*$C$22/($C$21+$C$22)&gt;$C$8,$C$8,V735+(F736-AL736/$C$23)*$C$22/($C$21+$C$22)),E736)</f>
        <v>1400</v>
      </c>
      <c r="W736" s="203">
        <f>IF(S736&gt;0,0,IF(W735+AL736/$C$23&gt;$F$23,$F$23,W735+AL736/$C$23))</f>
        <v>1.6346185093862227</v>
      </c>
      <c r="X736" s="105" t="str">
        <f>IF(R736=0,"-",IF(U736=0,FORECAST($C$8,Инклинометрия!$B$2:$B$152,Инклинометрия!$A$2:$A$152),FORECAST(R736,Инклинометрия!$B$2:$B$152,Инклинометрия!$A$2:$A$152)))</f>
        <v>-</v>
      </c>
      <c r="Y736" s="105" t="str">
        <f>IF(R736=0,"-",IF(U736=0,FORECAST($C$8-R736,Инклинометрия!$B$2:$B$152,Инклинометрия!$A$2:$A$152),0))</f>
        <v>-</v>
      </c>
      <c r="Z736" s="105" t="str">
        <f>IF(S736=0,"-",FORECAST($C$8,Инклинометрия!$B$2:$B$152,Инклинометрия!$A$2:$A$152))</f>
        <v>-</v>
      </c>
      <c r="AA736" s="105" t="str">
        <f>IF(S736=0,"-",FORECAST($C$8-S736,Инклинометрия!$B$2:$B$152,Инклинометрия!$A$2:$A$152))</f>
        <v>-</v>
      </c>
      <c r="AB736" s="105">
        <f>IF(T736=0,"-",FORECAST($C$6,Инклинометрия!$B$2:$B$152,Инклинометрия!$A$2:$A$152))</f>
        <v>1425</v>
      </c>
      <c r="AC736" s="105">
        <f>IF(R736=0,FORECAST($C$6-T736,Инклинометрия!$B$2:$B$152,Инклинометрия!$A$2:$A$152),FORECAST($C$8,Инклинометрия!$B$2:$B$152,Инклинометрия!$A$2:$A$152))</f>
        <v>1331.5528875839168</v>
      </c>
      <c r="AD736" s="107">
        <f>IF(U736=0,"-",FORECAST($C$8,Инклинометрия!$B$2:$B$152,Инклинометрия!$A$2:$A$152))</f>
        <v>1330</v>
      </c>
      <c r="AE736" s="107">
        <f>IF(U736=0,"-",FORECAST($C$8-U736,Инклинометрия!$B$2:$B$152,Инклинометрия!$A$2:$A$152))</f>
        <v>0</v>
      </c>
      <c r="AF736" s="107">
        <f>FORECAST($C$8-S736,Инклинометрия!$B$2:$B$152,Инклинометрия!$A$2:$A$152)</f>
        <v>1330</v>
      </c>
      <c r="AG736" s="107">
        <f>FORECAST($C$8-(S736+V736),Инклинометрия!$B$2:$B$152,Инклинометрия!$A$2:$A$152)</f>
        <v>0</v>
      </c>
      <c r="AH736" s="107">
        <f>IF(W736=0,"-",FORECAST($C$8+W736,Инклинометрия!$B$2:$B$152,Инклинометрия!$A$2:$A$152))</f>
        <v>1331.5528875839168</v>
      </c>
      <c r="AI736" s="107">
        <f>IF(W736=0,"-",FORECAST($C$8,Инклинометрия!$B$2:$B$152,Инклинометрия!$A$2:$A$152))</f>
        <v>1330</v>
      </c>
      <c r="AK736" s="122">
        <f>2*PI()*$C$5*(AT735-AT734)/(LN(AN735/$I$9)*$I$8/$I$7+LN($I$10/AN735)*$I$8/$I$7)</f>
        <v>0</v>
      </c>
      <c r="AL736" s="67">
        <f>AK736*(B736-B735)</f>
        <v>0</v>
      </c>
      <c r="AM736" s="23">
        <f t="shared" si="208"/>
        <v>4.3059540056097682E-2</v>
      </c>
      <c r="AN736" s="26">
        <f>AN735+AK736*(B736-B735)/(2*PI()*$C$5*AN735*$I$11)</f>
        <v>0.12986115207059001</v>
      </c>
      <c r="AO736" s="87">
        <f t="shared" si="202"/>
        <v>111242.59539450394</v>
      </c>
      <c r="AP736" s="87">
        <f>IF(R736+U736&lt;$C$8,0,32*$G$13/$C$12^2*($I$8*R736+$I$6*U736)+32*$G$14/($C$14^2-$C$13^2)*($I$8*S736+$I$6*V736))</f>
        <v>9917.5953945039291</v>
      </c>
      <c r="AQ736" s="66">
        <f>R736*$C$11*$C$9+U736*$C$11*$C$10</f>
        <v>14695380</v>
      </c>
      <c r="AR736" s="66">
        <f>S736*$C$11*$C$9+V736*$C$11*$C$10</f>
        <v>14695380</v>
      </c>
      <c r="AS736" s="87">
        <f>$C$11*(T736*$C$9+W736*$C$10)</f>
        <v>789129.61404581123</v>
      </c>
      <c r="AT736" s="45">
        <f t="shared" ref="AT736:AT799" si="215">SUM(AR736,AS736,AO736)</f>
        <v>15595752.209440315</v>
      </c>
      <c r="AU736" s="75"/>
    </row>
    <row r="737" spans="2:47" ht="15" thickBot="1" x14ac:dyDescent="0.35">
      <c r="B737" s="41">
        <f t="shared" si="203"/>
        <v>7060</v>
      </c>
      <c r="C737" s="8">
        <f t="shared" si="204"/>
        <v>70.600000000000009</v>
      </c>
      <c r="D737" s="73">
        <f t="shared" si="209"/>
        <v>94.427500000000023</v>
      </c>
      <c r="E737" s="29">
        <f t="shared" si="212"/>
        <v>5235.0306830296731</v>
      </c>
      <c r="F737" s="29">
        <f t="shared" ref="F737:F800" si="216">E737-E736</f>
        <v>7.4150576246893252</v>
      </c>
      <c r="G737" s="29">
        <f t="shared" si="205"/>
        <v>9.9176395730219724</v>
      </c>
      <c r="H737" s="17">
        <f t="shared" si="206"/>
        <v>7001.8535385521518</v>
      </c>
      <c r="I737" s="29">
        <f t="shared" ref="I737:I800" si="217">SQRT(2*$C$11*($C$10-$C$9)/$C$10)</f>
        <v>2.2250485660981263</v>
      </c>
      <c r="J737" s="29">
        <f t="shared" ref="J737:J800" si="218">SQRT(2*$C$11*G737)</f>
        <v>13.949340071225274</v>
      </c>
      <c r="K737" s="32">
        <f>IF((D736+L736+M736-AL736)/($C$21+$C$22)&gt;$C$8,$C$8,(D736+L736+M736-AL736)/($C$21+$C$22))</f>
        <v>1400</v>
      </c>
      <c r="L737" s="97">
        <f t="shared" si="210"/>
        <v>0</v>
      </c>
      <c r="M737" s="96">
        <f t="shared" si="211"/>
        <v>0</v>
      </c>
      <c r="N737" s="98">
        <f t="shared" ref="N737:N800" si="219">T737*PI()*$C$14^2/4</f>
        <v>1.7382597742038917</v>
      </c>
      <c r="O737" s="100">
        <f t="shared" si="213"/>
        <v>4.2266987561397071</v>
      </c>
      <c r="P737" s="104">
        <f t="shared" ref="P737:P800" si="220">V737*$C$22</f>
        <v>18.880500609176615</v>
      </c>
      <c r="Q737" s="102">
        <f t="shared" si="207"/>
        <v>2.8886093440366814E-2</v>
      </c>
      <c r="R737" s="106">
        <f>K737-U737</f>
        <v>0</v>
      </c>
      <c r="S737" s="106">
        <f>IF(K737-H736&lt;0,0,K737-H736)</f>
        <v>0</v>
      </c>
      <c r="T737" s="106">
        <f t="shared" si="214"/>
        <v>98.365381490613771</v>
      </c>
      <c r="U737" s="107">
        <f>IF(S737&gt;0,0,IF(U736+(F737-AL737/$C$23)*$C$22/($C$21+$C$22)&gt;$C$8,$C$8,IF(V737=$C$8,U736+(F737-AL737/$C$23)*$C$22/$C$21,U736+(F737-AL737/$C$23)*$C$22/($C$21+$C$22))))</f>
        <v>1400</v>
      </c>
      <c r="V737" s="107">
        <f>IF(S737=0,IF(V736+(F737-AL737/$C$23)*$C$22/($C$21+$C$22)&gt;$C$8,$C$8,V736+(F737-AL737/$C$23)*$C$22/($C$21+$C$22)),E737)</f>
        <v>1400</v>
      </c>
      <c r="W737" s="203">
        <f>IF(S737&gt;0,0,IF(W736+AL737/$C$23&gt;$F$23,$F$23,W736+AL737/$C$23))</f>
        <v>1.6346185093862227</v>
      </c>
      <c r="X737" s="105" t="str">
        <f>IF(R737=0,"-",IF(U737=0,FORECAST($C$8,Инклинометрия!$B$2:$B$152,Инклинометрия!$A$2:$A$152),FORECAST(R737,Инклинометрия!$B$2:$B$152,Инклинометрия!$A$2:$A$152)))</f>
        <v>-</v>
      </c>
      <c r="Y737" s="105" t="str">
        <f>IF(R737=0,"-",IF(U737=0,FORECAST($C$8-R737,Инклинометрия!$B$2:$B$152,Инклинометрия!$A$2:$A$152),0))</f>
        <v>-</v>
      </c>
      <c r="Z737" s="105" t="str">
        <f>IF(S737=0,"-",FORECAST($C$8,Инклинометрия!$B$2:$B$152,Инклинометрия!$A$2:$A$152))</f>
        <v>-</v>
      </c>
      <c r="AA737" s="105" t="str">
        <f>IF(S737=0,"-",FORECAST($C$8-S737,Инклинометрия!$B$2:$B$152,Инклинометрия!$A$2:$A$152))</f>
        <v>-</v>
      </c>
      <c r="AB737" s="105">
        <f>IF(T737=0,"-",FORECAST($C$6,Инклинометрия!$B$2:$B$152,Инклинометрия!$A$2:$A$152))</f>
        <v>1425</v>
      </c>
      <c r="AC737" s="105">
        <f>IF(R737=0,FORECAST($C$6-T737,Инклинометрия!$B$2:$B$152,Инклинометрия!$A$2:$A$152),FORECAST($C$8,Инклинометрия!$B$2:$B$152,Инклинометрия!$A$2:$A$152))</f>
        <v>1331.5528875839168</v>
      </c>
      <c r="AD737" s="107">
        <f>IF(U737=0,"-",FORECAST($C$8,Инклинометрия!$B$2:$B$152,Инклинометрия!$A$2:$A$152))</f>
        <v>1330</v>
      </c>
      <c r="AE737" s="107">
        <f>IF(U737=0,"-",FORECAST($C$8-U737,Инклинометрия!$B$2:$B$152,Инклинометрия!$A$2:$A$152))</f>
        <v>0</v>
      </c>
      <c r="AF737" s="107">
        <f>FORECAST($C$8-S737,Инклинометрия!$B$2:$B$152,Инклинометрия!$A$2:$A$152)</f>
        <v>1330</v>
      </c>
      <c r="AG737" s="107">
        <f>FORECAST($C$8-(S737+V737),Инклинометрия!$B$2:$B$152,Инклинометрия!$A$2:$A$152)</f>
        <v>0</v>
      </c>
      <c r="AH737" s="107">
        <f>IF(W737=0,"-",FORECAST($C$8+W737,Инклинометрия!$B$2:$B$152,Инклинометрия!$A$2:$A$152))</f>
        <v>1331.5528875839168</v>
      </c>
      <c r="AI737" s="107">
        <f>IF(W737=0,"-",FORECAST($C$8,Инклинометрия!$B$2:$B$152,Инклинометрия!$A$2:$A$152))</f>
        <v>1330</v>
      </c>
      <c r="AK737" s="122">
        <f>2*PI()*$C$5*(AT736-AT735)/(LN(AN736/$I$9)*$I$8/$I$7+LN($I$10/AN736)*$I$8/$I$7)</f>
        <v>0</v>
      </c>
      <c r="AL737" s="67">
        <f>AK737*(B737-B736)</f>
        <v>0</v>
      </c>
      <c r="AM737" s="23">
        <f t="shared" si="208"/>
        <v>4.3059540056097682E-2</v>
      </c>
      <c r="AN737" s="26">
        <f>AN736+AK737*(B737-B736)/(2*PI()*$C$5*AN736*$I$11)</f>
        <v>0.12986115207059001</v>
      </c>
      <c r="AO737" s="87">
        <f t="shared" ref="AO737:AO800" si="221">101325+AP737</f>
        <v>111242.59539450394</v>
      </c>
      <c r="AP737" s="87">
        <f>IF(R737+U737&lt;$C$8,0,32*$G$13/$C$12^2*($I$8*R737+$I$6*U737)+32*$G$14/($C$14^2-$C$13^2)*($I$8*S737+$I$6*V737))</f>
        <v>9917.5953945039291</v>
      </c>
      <c r="AQ737" s="66">
        <f>R737*$C$11*$C$9+U737*$C$11*$C$10</f>
        <v>14695380</v>
      </c>
      <c r="AR737" s="66">
        <f>S737*$C$11*$C$9+V737*$C$11*$C$10</f>
        <v>14695380</v>
      </c>
      <c r="AS737" s="87">
        <f>$C$11*(T737*$C$9+W737*$C$10)</f>
        <v>789129.61404581123</v>
      </c>
      <c r="AT737" s="45">
        <f t="shared" si="215"/>
        <v>15595752.209440315</v>
      </c>
      <c r="AU737" s="75"/>
    </row>
    <row r="738" spans="2:47" ht="15" thickBot="1" x14ac:dyDescent="0.35">
      <c r="B738" s="41">
        <f t="shared" ref="B738:B801" si="222">B737+$C$26</f>
        <v>7070</v>
      </c>
      <c r="C738" s="8">
        <f t="shared" ref="C738:C801" si="223">$C$16*B738</f>
        <v>70.7</v>
      </c>
      <c r="D738" s="73">
        <f t="shared" si="209"/>
        <v>94.561250000000001</v>
      </c>
      <c r="E738" s="29">
        <f t="shared" si="212"/>
        <v>5242.4457406543606</v>
      </c>
      <c r="F738" s="29">
        <f t="shared" si="216"/>
        <v>7.4150576246875062</v>
      </c>
      <c r="G738" s="29">
        <f t="shared" ref="G738:G801" si="224">F738*$C$10/$C$9</f>
        <v>9.9176395730195388</v>
      </c>
      <c r="H738" s="17">
        <f t="shared" ref="H738:H801" si="225">H737+G738</f>
        <v>7011.771178125171</v>
      </c>
      <c r="I738" s="29">
        <f t="shared" si="217"/>
        <v>2.2250485660981263</v>
      </c>
      <c r="J738" s="29">
        <f t="shared" si="218"/>
        <v>13.949340071223562</v>
      </c>
      <c r="K738" s="32">
        <f>IF((D737+L737+M737-AL737)/($C$21+$C$22)&gt;$C$8,$C$8,(D737+L737+M737-AL737)/($C$21+$C$22))</f>
        <v>1400</v>
      </c>
      <c r="L738" s="97">
        <f t="shared" si="210"/>
        <v>0</v>
      </c>
      <c r="M738" s="96">
        <f t="shared" si="211"/>
        <v>0</v>
      </c>
      <c r="N738" s="98">
        <f t="shared" si="219"/>
        <v>1.7382597742038917</v>
      </c>
      <c r="O738" s="100">
        <f t="shared" si="213"/>
        <v>4.2266987561397071</v>
      </c>
      <c r="P738" s="104">
        <f t="shared" si="220"/>
        <v>18.880500609176615</v>
      </c>
      <c r="Q738" s="102">
        <f t="shared" ref="Q738:Q801" si="226">W738*$C$23</f>
        <v>2.8886093440366814E-2</v>
      </c>
      <c r="R738" s="106">
        <f>K738-U738</f>
        <v>0</v>
      </c>
      <c r="S738" s="106">
        <f>IF(K738-H737&lt;0,0,K738-H737)</f>
        <v>0</v>
      </c>
      <c r="T738" s="106">
        <f t="shared" si="214"/>
        <v>98.365381490613771</v>
      </c>
      <c r="U738" s="107">
        <f>IF(S738&gt;0,0,IF(U737+(F738-AL738/$C$23)*$C$22/($C$21+$C$22)&gt;$C$8,$C$8,IF(V738=$C$8,U737+(F738-AL738/$C$23)*$C$22/$C$21,U737+(F738-AL738/$C$23)*$C$22/($C$21+$C$22))))</f>
        <v>1400</v>
      </c>
      <c r="V738" s="107">
        <f>IF(S738=0,IF(V737+(F738-AL738/$C$23)*$C$22/($C$21+$C$22)&gt;$C$8,$C$8,V737+(F738-AL738/$C$23)*$C$22/($C$21+$C$22)),E738)</f>
        <v>1400</v>
      </c>
      <c r="W738" s="203">
        <f>IF(S738&gt;0,0,IF(W737+AL738/$C$23&gt;$F$23,$F$23,W737+AL738/$C$23))</f>
        <v>1.6346185093862227</v>
      </c>
      <c r="X738" s="105" t="str">
        <f>IF(R738=0,"-",IF(U738=0,FORECAST($C$8,Инклинометрия!$B$2:$B$152,Инклинометрия!$A$2:$A$152),FORECAST(R738,Инклинометрия!$B$2:$B$152,Инклинометрия!$A$2:$A$152)))</f>
        <v>-</v>
      </c>
      <c r="Y738" s="105" t="str">
        <f>IF(R738=0,"-",IF(U738=0,FORECAST($C$8-R738,Инклинометрия!$B$2:$B$152,Инклинометрия!$A$2:$A$152),0))</f>
        <v>-</v>
      </c>
      <c r="Z738" s="105" t="str">
        <f>IF(S738=0,"-",FORECAST($C$8,Инклинометрия!$B$2:$B$152,Инклинометрия!$A$2:$A$152))</f>
        <v>-</v>
      </c>
      <c r="AA738" s="105" t="str">
        <f>IF(S738=0,"-",FORECAST($C$8-S738,Инклинометрия!$B$2:$B$152,Инклинометрия!$A$2:$A$152))</f>
        <v>-</v>
      </c>
      <c r="AB738" s="105">
        <f>IF(T738=0,"-",FORECAST($C$6,Инклинометрия!$B$2:$B$152,Инклинометрия!$A$2:$A$152))</f>
        <v>1425</v>
      </c>
      <c r="AC738" s="105">
        <f>IF(R738=0,FORECAST($C$6-T738,Инклинометрия!$B$2:$B$152,Инклинометрия!$A$2:$A$152),FORECAST($C$8,Инклинометрия!$B$2:$B$152,Инклинометрия!$A$2:$A$152))</f>
        <v>1331.5528875839168</v>
      </c>
      <c r="AD738" s="107">
        <f>IF(U738=0,"-",FORECAST($C$8,Инклинометрия!$B$2:$B$152,Инклинометрия!$A$2:$A$152))</f>
        <v>1330</v>
      </c>
      <c r="AE738" s="107">
        <f>IF(U738=0,"-",FORECAST($C$8-U738,Инклинометрия!$B$2:$B$152,Инклинометрия!$A$2:$A$152))</f>
        <v>0</v>
      </c>
      <c r="AF738" s="107">
        <f>FORECAST($C$8-S738,Инклинометрия!$B$2:$B$152,Инклинометрия!$A$2:$A$152)</f>
        <v>1330</v>
      </c>
      <c r="AG738" s="107">
        <f>FORECAST($C$8-(S738+V738),Инклинометрия!$B$2:$B$152,Инклинометрия!$A$2:$A$152)</f>
        <v>0</v>
      </c>
      <c r="AH738" s="107">
        <f>IF(W738=0,"-",FORECAST($C$8+W738,Инклинометрия!$B$2:$B$152,Инклинометрия!$A$2:$A$152))</f>
        <v>1331.5528875839168</v>
      </c>
      <c r="AI738" s="107">
        <f>IF(W738=0,"-",FORECAST($C$8,Инклинометрия!$B$2:$B$152,Инклинометрия!$A$2:$A$152))</f>
        <v>1330</v>
      </c>
      <c r="AK738" s="122">
        <f>2*PI()*$C$5*(AT737-AT736)/(LN(AN737/$I$9)*$I$8/$I$7+LN($I$10/AN737)*$I$8/$I$7)</f>
        <v>0</v>
      </c>
      <c r="AL738" s="67">
        <f>AK738*(B738-B737)</f>
        <v>0</v>
      </c>
      <c r="AM738" s="23">
        <f t="shared" si="208"/>
        <v>4.3059540056097682E-2</v>
      </c>
      <c r="AN738" s="26">
        <f>AN737+AK738*(B738-B737)/(2*PI()*$C$5*AN737*$I$11)</f>
        <v>0.12986115207059001</v>
      </c>
      <c r="AO738" s="87">
        <f t="shared" si="221"/>
        <v>111242.59539450394</v>
      </c>
      <c r="AP738" s="87">
        <f>IF(R738+U738&lt;$C$8,0,32*$G$13/$C$12^2*($I$8*R738+$I$6*U738)+32*$G$14/($C$14^2-$C$13^2)*($I$8*S738+$I$6*V738))</f>
        <v>9917.5953945039291</v>
      </c>
      <c r="AQ738" s="66">
        <f>R738*$C$11*$C$9+U738*$C$11*$C$10</f>
        <v>14695380</v>
      </c>
      <c r="AR738" s="66">
        <f>S738*$C$11*$C$9+V738*$C$11*$C$10</f>
        <v>14695380</v>
      </c>
      <c r="AS738" s="87">
        <f>$C$11*(T738*$C$9+W738*$C$10)</f>
        <v>789129.61404581123</v>
      </c>
      <c r="AT738" s="45">
        <f t="shared" si="215"/>
        <v>15595752.209440315</v>
      </c>
      <c r="AU738" s="75"/>
    </row>
    <row r="739" spans="2:47" ht="15" thickBot="1" x14ac:dyDescent="0.35">
      <c r="B739" s="41">
        <f t="shared" si="222"/>
        <v>7080</v>
      </c>
      <c r="C739" s="8">
        <f t="shared" si="223"/>
        <v>70.8</v>
      </c>
      <c r="D739" s="73">
        <f t="shared" si="209"/>
        <v>94.694999999999993</v>
      </c>
      <c r="E739" s="29">
        <f t="shared" si="212"/>
        <v>5249.8607982790481</v>
      </c>
      <c r="F739" s="29">
        <f t="shared" si="216"/>
        <v>7.4150576246875062</v>
      </c>
      <c r="G739" s="29">
        <f t="shared" si="224"/>
        <v>9.9176395730195388</v>
      </c>
      <c r="H739" s="17">
        <f t="shared" si="225"/>
        <v>7021.6888176981902</v>
      </c>
      <c r="I739" s="29">
        <f t="shared" si="217"/>
        <v>2.2250485660981263</v>
      </c>
      <c r="J739" s="29">
        <f t="shared" si="218"/>
        <v>13.949340071223562</v>
      </c>
      <c r="K739" s="32">
        <f>IF((D738+L738+M738-AL738)/($C$21+$C$22)&gt;$C$8,$C$8,(D738+L738+M738-AL738)/($C$21+$C$22))</f>
        <v>1400</v>
      </c>
      <c r="L739" s="97">
        <f t="shared" si="210"/>
        <v>0</v>
      </c>
      <c r="M739" s="96">
        <f t="shared" si="211"/>
        <v>0</v>
      </c>
      <c r="N739" s="98">
        <f t="shared" si="219"/>
        <v>1.7382597742038917</v>
      </c>
      <c r="O739" s="100">
        <f t="shared" si="213"/>
        <v>4.2266987561397071</v>
      </c>
      <c r="P739" s="104">
        <f t="shared" si="220"/>
        <v>18.880500609176615</v>
      </c>
      <c r="Q739" s="102">
        <f t="shared" si="226"/>
        <v>2.8886093440366814E-2</v>
      </c>
      <c r="R739" s="106">
        <f>K739-U739</f>
        <v>0</v>
      </c>
      <c r="S739" s="106">
        <f>IF(K739-H738&lt;0,0,K739-H738)</f>
        <v>0</v>
      </c>
      <c r="T739" s="106">
        <f t="shared" si="214"/>
        <v>98.365381490613771</v>
      </c>
      <c r="U739" s="107">
        <f>IF(S739&gt;0,0,IF(U738+(F739-AL739/$C$23)*$C$22/($C$21+$C$22)&gt;$C$8,$C$8,IF(V739=$C$8,U738+(F739-AL739/$C$23)*$C$22/$C$21,U738+(F739-AL739/$C$23)*$C$22/($C$21+$C$22))))</f>
        <v>1400</v>
      </c>
      <c r="V739" s="107">
        <f>IF(S739=0,IF(V738+(F739-AL739/$C$23)*$C$22/($C$21+$C$22)&gt;$C$8,$C$8,V738+(F739-AL739/$C$23)*$C$22/($C$21+$C$22)),E739)</f>
        <v>1400</v>
      </c>
      <c r="W739" s="203">
        <f>IF(S739&gt;0,0,IF(W738+AL739/$C$23&gt;$F$23,$F$23,W738+AL739/$C$23))</f>
        <v>1.6346185093862227</v>
      </c>
      <c r="X739" s="105" t="str">
        <f>IF(R739=0,"-",IF(U739=0,FORECAST($C$8,Инклинометрия!$B$2:$B$152,Инклинометрия!$A$2:$A$152),FORECAST(R739,Инклинометрия!$B$2:$B$152,Инклинометрия!$A$2:$A$152)))</f>
        <v>-</v>
      </c>
      <c r="Y739" s="105" t="str">
        <f>IF(R739=0,"-",IF(U739=0,FORECAST($C$8-R739,Инклинометрия!$B$2:$B$152,Инклинометрия!$A$2:$A$152),0))</f>
        <v>-</v>
      </c>
      <c r="Z739" s="105" t="str">
        <f>IF(S739=0,"-",FORECAST($C$8,Инклинометрия!$B$2:$B$152,Инклинометрия!$A$2:$A$152))</f>
        <v>-</v>
      </c>
      <c r="AA739" s="105" t="str">
        <f>IF(S739=0,"-",FORECAST($C$8-S739,Инклинометрия!$B$2:$B$152,Инклинометрия!$A$2:$A$152))</f>
        <v>-</v>
      </c>
      <c r="AB739" s="105">
        <f>IF(T739=0,"-",FORECAST($C$6,Инклинометрия!$B$2:$B$152,Инклинометрия!$A$2:$A$152))</f>
        <v>1425</v>
      </c>
      <c r="AC739" s="105">
        <f>IF(R739=0,FORECAST($C$6-T739,Инклинометрия!$B$2:$B$152,Инклинометрия!$A$2:$A$152),FORECAST($C$8,Инклинометрия!$B$2:$B$152,Инклинометрия!$A$2:$A$152))</f>
        <v>1331.5528875839168</v>
      </c>
      <c r="AD739" s="107">
        <f>IF(U739=0,"-",FORECAST($C$8,Инклинометрия!$B$2:$B$152,Инклинометрия!$A$2:$A$152))</f>
        <v>1330</v>
      </c>
      <c r="AE739" s="107">
        <f>IF(U739=0,"-",FORECAST($C$8-U739,Инклинометрия!$B$2:$B$152,Инклинометрия!$A$2:$A$152))</f>
        <v>0</v>
      </c>
      <c r="AF739" s="107">
        <f>FORECAST($C$8-S739,Инклинометрия!$B$2:$B$152,Инклинометрия!$A$2:$A$152)</f>
        <v>1330</v>
      </c>
      <c r="AG739" s="107">
        <f>FORECAST($C$8-(S739+V739),Инклинометрия!$B$2:$B$152,Инклинометрия!$A$2:$A$152)</f>
        <v>0</v>
      </c>
      <c r="AH739" s="107">
        <f>IF(W739=0,"-",FORECAST($C$8+W739,Инклинометрия!$B$2:$B$152,Инклинометрия!$A$2:$A$152))</f>
        <v>1331.5528875839168</v>
      </c>
      <c r="AI739" s="107">
        <f>IF(W739=0,"-",FORECAST($C$8,Инклинометрия!$B$2:$B$152,Инклинометрия!$A$2:$A$152))</f>
        <v>1330</v>
      </c>
      <c r="AK739" s="122">
        <f>2*PI()*$C$5*(AT738-AT737)/(LN(AN738/$I$9)*$I$8/$I$7+LN($I$10/AN738)*$I$8/$I$7)</f>
        <v>0</v>
      </c>
      <c r="AL739" s="67">
        <f>AK739*(B739-B738)</f>
        <v>0</v>
      </c>
      <c r="AM739" s="23">
        <f t="shared" si="208"/>
        <v>4.3059540056097682E-2</v>
      </c>
      <c r="AN739" s="26">
        <f>AN738+AK739*(B739-B738)/(2*PI()*$C$5*AN738*$I$11)</f>
        <v>0.12986115207059001</v>
      </c>
      <c r="AO739" s="87">
        <f t="shared" si="221"/>
        <v>111242.59539450394</v>
      </c>
      <c r="AP739" s="87">
        <f>IF(R739+U739&lt;$C$8,0,32*$G$13/$C$12^2*($I$8*R739+$I$6*U739)+32*$G$14/($C$14^2-$C$13^2)*($I$8*S739+$I$6*V739))</f>
        <v>9917.5953945039291</v>
      </c>
      <c r="AQ739" s="66">
        <f>R739*$C$11*$C$9+U739*$C$11*$C$10</f>
        <v>14695380</v>
      </c>
      <c r="AR739" s="66">
        <f>S739*$C$11*$C$9+V739*$C$11*$C$10</f>
        <v>14695380</v>
      </c>
      <c r="AS739" s="87">
        <f>$C$11*(T739*$C$9+W739*$C$10)</f>
        <v>789129.61404581123</v>
      </c>
      <c r="AT739" s="45">
        <f t="shared" si="215"/>
        <v>15595752.209440315</v>
      </c>
      <c r="AU739" s="75"/>
    </row>
    <row r="740" spans="2:47" ht="15" thickBot="1" x14ac:dyDescent="0.35">
      <c r="B740" s="41">
        <f t="shared" si="222"/>
        <v>7090</v>
      </c>
      <c r="C740" s="8">
        <f t="shared" si="223"/>
        <v>70.900000000000006</v>
      </c>
      <c r="D740" s="73">
        <f t="shared" si="209"/>
        <v>94.828749999999999</v>
      </c>
      <c r="E740" s="29">
        <f t="shared" si="212"/>
        <v>5257.2758559037366</v>
      </c>
      <c r="F740" s="29">
        <f t="shared" si="216"/>
        <v>7.4150576246884157</v>
      </c>
      <c r="G740" s="29">
        <f t="shared" si="224"/>
        <v>9.9176395730207556</v>
      </c>
      <c r="H740" s="17">
        <f t="shared" si="225"/>
        <v>7031.6064572712112</v>
      </c>
      <c r="I740" s="29">
        <f t="shared" si="217"/>
        <v>2.2250485660981263</v>
      </c>
      <c r="J740" s="29">
        <f t="shared" si="218"/>
        <v>13.949340071224418</v>
      </c>
      <c r="K740" s="32">
        <f>IF((D739+L739+M739-AL739)/($C$21+$C$22)&gt;$C$8,$C$8,(D739+L739+M739-AL739)/($C$21+$C$22))</f>
        <v>1400</v>
      </c>
      <c r="L740" s="97">
        <f t="shared" si="210"/>
        <v>0</v>
      </c>
      <c r="M740" s="96">
        <f t="shared" si="211"/>
        <v>0</v>
      </c>
      <c r="N740" s="98">
        <f t="shared" si="219"/>
        <v>1.7382597742038917</v>
      </c>
      <c r="O740" s="100">
        <f t="shared" si="213"/>
        <v>4.2266987561397071</v>
      </c>
      <c r="P740" s="104">
        <f t="shared" si="220"/>
        <v>18.880500609176615</v>
      </c>
      <c r="Q740" s="102">
        <f t="shared" si="226"/>
        <v>2.8886093440366814E-2</v>
      </c>
      <c r="R740" s="106">
        <f>K740-U740</f>
        <v>0</v>
      </c>
      <c r="S740" s="106">
        <f>IF(K740-H739&lt;0,0,K740-H739)</f>
        <v>0</v>
      </c>
      <c r="T740" s="106">
        <f t="shared" si="214"/>
        <v>98.365381490613771</v>
      </c>
      <c r="U740" s="107">
        <f>IF(S740&gt;0,0,IF(U739+(F740-AL740/$C$23)*$C$22/($C$21+$C$22)&gt;$C$8,$C$8,IF(V740=$C$8,U739+(F740-AL740/$C$23)*$C$22/$C$21,U739+(F740-AL740/$C$23)*$C$22/($C$21+$C$22))))</f>
        <v>1400</v>
      </c>
      <c r="V740" s="107">
        <f>IF(S740=0,IF(V739+(F740-AL740/$C$23)*$C$22/($C$21+$C$22)&gt;$C$8,$C$8,V739+(F740-AL740/$C$23)*$C$22/($C$21+$C$22)),E740)</f>
        <v>1400</v>
      </c>
      <c r="W740" s="203">
        <f>IF(S740&gt;0,0,IF(W739+AL740/$C$23&gt;$F$23,$F$23,W739+AL740/$C$23))</f>
        <v>1.6346185093862227</v>
      </c>
      <c r="X740" s="105" t="str">
        <f>IF(R740=0,"-",IF(U740=0,FORECAST($C$8,Инклинометрия!$B$2:$B$152,Инклинометрия!$A$2:$A$152),FORECAST(R740,Инклинометрия!$B$2:$B$152,Инклинометрия!$A$2:$A$152)))</f>
        <v>-</v>
      </c>
      <c r="Y740" s="105" t="str">
        <f>IF(R740=0,"-",IF(U740=0,FORECAST($C$8-R740,Инклинометрия!$B$2:$B$152,Инклинометрия!$A$2:$A$152),0))</f>
        <v>-</v>
      </c>
      <c r="Z740" s="105" t="str">
        <f>IF(S740=0,"-",FORECAST($C$8,Инклинометрия!$B$2:$B$152,Инклинометрия!$A$2:$A$152))</f>
        <v>-</v>
      </c>
      <c r="AA740" s="105" t="str">
        <f>IF(S740=0,"-",FORECAST($C$8-S740,Инклинометрия!$B$2:$B$152,Инклинометрия!$A$2:$A$152))</f>
        <v>-</v>
      </c>
      <c r="AB740" s="105">
        <f>IF(T740=0,"-",FORECAST($C$6,Инклинометрия!$B$2:$B$152,Инклинометрия!$A$2:$A$152))</f>
        <v>1425</v>
      </c>
      <c r="AC740" s="105">
        <f>IF(R740=0,FORECAST($C$6-T740,Инклинометрия!$B$2:$B$152,Инклинометрия!$A$2:$A$152),FORECAST($C$8,Инклинометрия!$B$2:$B$152,Инклинометрия!$A$2:$A$152))</f>
        <v>1331.5528875839168</v>
      </c>
      <c r="AD740" s="107">
        <f>IF(U740=0,"-",FORECAST($C$8,Инклинометрия!$B$2:$B$152,Инклинометрия!$A$2:$A$152))</f>
        <v>1330</v>
      </c>
      <c r="AE740" s="107">
        <f>IF(U740=0,"-",FORECAST($C$8-U740,Инклинометрия!$B$2:$B$152,Инклинометрия!$A$2:$A$152))</f>
        <v>0</v>
      </c>
      <c r="AF740" s="107">
        <f>FORECAST($C$8-S740,Инклинометрия!$B$2:$B$152,Инклинометрия!$A$2:$A$152)</f>
        <v>1330</v>
      </c>
      <c r="AG740" s="107">
        <f>FORECAST($C$8-(S740+V740),Инклинометрия!$B$2:$B$152,Инклинометрия!$A$2:$A$152)</f>
        <v>0</v>
      </c>
      <c r="AH740" s="107">
        <f>IF(W740=0,"-",FORECAST($C$8+W740,Инклинометрия!$B$2:$B$152,Инклинометрия!$A$2:$A$152))</f>
        <v>1331.5528875839168</v>
      </c>
      <c r="AI740" s="107">
        <f>IF(W740=0,"-",FORECAST($C$8,Инклинометрия!$B$2:$B$152,Инклинометрия!$A$2:$A$152))</f>
        <v>1330</v>
      </c>
      <c r="AK740" s="122">
        <f>2*PI()*$C$5*(AT739-AT738)/(LN(AN739/$I$9)*$I$8/$I$7+LN($I$10/AN739)*$I$8/$I$7)</f>
        <v>0</v>
      </c>
      <c r="AL740" s="67">
        <f>AK740*(B740-B739)</f>
        <v>0</v>
      </c>
      <c r="AM740" s="23">
        <f t="shared" si="208"/>
        <v>4.3059540056097682E-2</v>
      </c>
      <c r="AN740" s="26">
        <f>AN739+AK740*(B740-B739)/(2*PI()*$C$5*AN739*$I$11)</f>
        <v>0.12986115207059001</v>
      </c>
      <c r="AO740" s="87">
        <f t="shared" si="221"/>
        <v>111242.59539450394</v>
      </c>
      <c r="AP740" s="87">
        <f>IF(R740+U740&lt;$C$8,0,32*$G$13/$C$12^2*($I$8*R740+$I$6*U740)+32*$G$14/($C$14^2-$C$13^2)*($I$8*S740+$I$6*V740))</f>
        <v>9917.5953945039291</v>
      </c>
      <c r="AQ740" s="66">
        <f>R740*$C$11*$C$9+U740*$C$11*$C$10</f>
        <v>14695380</v>
      </c>
      <c r="AR740" s="66">
        <f>S740*$C$11*$C$9+V740*$C$11*$C$10</f>
        <v>14695380</v>
      </c>
      <c r="AS740" s="87">
        <f>$C$11*(T740*$C$9+W740*$C$10)</f>
        <v>789129.61404581123</v>
      </c>
      <c r="AT740" s="45">
        <f t="shared" si="215"/>
        <v>15595752.209440315</v>
      </c>
      <c r="AU740" s="75"/>
    </row>
    <row r="741" spans="2:47" ht="15" thickBot="1" x14ac:dyDescent="0.35">
      <c r="B741" s="41">
        <f t="shared" si="222"/>
        <v>7100</v>
      </c>
      <c r="C741" s="8">
        <f t="shared" si="223"/>
        <v>71</v>
      </c>
      <c r="D741" s="73">
        <f t="shared" si="209"/>
        <v>94.962500000000006</v>
      </c>
      <c r="E741" s="29">
        <f t="shared" si="212"/>
        <v>5264.6909135284241</v>
      </c>
      <c r="F741" s="29">
        <f t="shared" si="216"/>
        <v>7.4150576246875062</v>
      </c>
      <c r="G741" s="29">
        <f t="shared" si="224"/>
        <v>9.9176395730195388</v>
      </c>
      <c r="H741" s="17">
        <f t="shared" si="225"/>
        <v>7041.5240968442304</v>
      </c>
      <c r="I741" s="29">
        <f t="shared" si="217"/>
        <v>2.2250485660981263</v>
      </c>
      <c r="J741" s="29">
        <f t="shared" si="218"/>
        <v>13.949340071223562</v>
      </c>
      <c r="K741" s="32">
        <f>IF((D740+L740+M740-AL740)/($C$21+$C$22)&gt;$C$8,$C$8,(D740+L740+M740-AL740)/($C$21+$C$22))</f>
        <v>1400</v>
      </c>
      <c r="L741" s="97">
        <f t="shared" si="210"/>
        <v>0</v>
      </c>
      <c r="M741" s="96">
        <f t="shared" si="211"/>
        <v>0</v>
      </c>
      <c r="N741" s="98">
        <f t="shared" si="219"/>
        <v>1.7382597742038917</v>
      </c>
      <c r="O741" s="100">
        <f t="shared" si="213"/>
        <v>4.2266987561397071</v>
      </c>
      <c r="P741" s="104">
        <f t="shared" si="220"/>
        <v>18.880500609176615</v>
      </c>
      <c r="Q741" s="102">
        <f t="shared" si="226"/>
        <v>2.8886093440366814E-2</v>
      </c>
      <c r="R741" s="106">
        <f>K741-U741</f>
        <v>0</v>
      </c>
      <c r="S741" s="106">
        <f>IF(K741-H740&lt;0,0,K741-H740)</f>
        <v>0</v>
      </c>
      <c r="T741" s="106">
        <f t="shared" si="214"/>
        <v>98.365381490613771</v>
      </c>
      <c r="U741" s="107">
        <f>IF(S741&gt;0,0,IF(U740+(F741-AL741/$C$23)*$C$22/($C$21+$C$22)&gt;$C$8,$C$8,IF(V741=$C$8,U740+(F741-AL741/$C$23)*$C$22/$C$21,U740+(F741-AL741/$C$23)*$C$22/($C$21+$C$22))))</f>
        <v>1400</v>
      </c>
      <c r="V741" s="107">
        <f>IF(S741=0,IF(V740+(F741-AL741/$C$23)*$C$22/($C$21+$C$22)&gt;$C$8,$C$8,V740+(F741-AL741/$C$23)*$C$22/($C$21+$C$22)),E741)</f>
        <v>1400</v>
      </c>
      <c r="W741" s="203">
        <f>IF(S741&gt;0,0,IF(W740+AL741/$C$23&gt;$F$23,$F$23,W740+AL741/$C$23))</f>
        <v>1.6346185093862227</v>
      </c>
      <c r="X741" s="105" t="str">
        <f>IF(R741=0,"-",IF(U741=0,FORECAST($C$8,Инклинометрия!$B$2:$B$152,Инклинометрия!$A$2:$A$152),FORECAST(R741,Инклинометрия!$B$2:$B$152,Инклинометрия!$A$2:$A$152)))</f>
        <v>-</v>
      </c>
      <c r="Y741" s="105" t="str">
        <f>IF(R741=0,"-",IF(U741=0,FORECAST($C$8-R741,Инклинометрия!$B$2:$B$152,Инклинометрия!$A$2:$A$152),0))</f>
        <v>-</v>
      </c>
      <c r="Z741" s="105" t="str">
        <f>IF(S741=0,"-",FORECAST($C$8,Инклинометрия!$B$2:$B$152,Инклинометрия!$A$2:$A$152))</f>
        <v>-</v>
      </c>
      <c r="AA741" s="105" t="str">
        <f>IF(S741=0,"-",FORECAST($C$8-S741,Инклинометрия!$B$2:$B$152,Инклинометрия!$A$2:$A$152))</f>
        <v>-</v>
      </c>
      <c r="AB741" s="105">
        <f>IF(T741=0,"-",FORECAST($C$6,Инклинометрия!$B$2:$B$152,Инклинометрия!$A$2:$A$152))</f>
        <v>1425</v>
      </c>
      <c r="AC741" s="105">
        <f>IF(R741=0,FORECAST($C$6-T741,Инклинометрия!$B$2:$B$152,Инклинометрия!$A$2:$A$152),FORECAST($C$8,Инклинометрия!$B$2:$B$152,Инклинометрия!$A$2:$A$152))</f>
        <v>1331.5528875839168</v>
      </c>
      <c r="AD741" s="107">
        <f>IF(U741=0,"-",FORECAST($C$8,Инклинометрия!$B$2:$B$152,Инклинометрия!$A$2:$A$152))</f>
        <v>1330</v>
      </c>
      <c r="AE741" s="107">
        <f>IF(U741=0,"-",FORECAST($C$8-U741,Инклинометрия!$B$2:$B$152,Инклинометрия!$A$2:$A$152))</f>
        <v>0</v>
      </c>
      <c r="AF741" s="107">
        <f>FORECAST($C$8-S741,Инклинометрия!$B$2:$B$152,Инклинометрия!$A$2:$A$152)</f>
        <v>1330</v>
      </c>
      <c r="AG741" s="107">
        <f>FORECAST($C$8-(S741+V741),Инклинометрия!$B$2:$B$152,Инклинометрия!$A$2:$A$152)</f>
        <v>0</v>
      </c>
      <c r="AH741" s="107">
        <f>IF(W741=0,"-",FORECAST($C$8+W741,Инклинометрия!$B$2:$B$152,Инклинометрия!$A$2:$A$152))</f>
        <v>1331.5528875839168</v>
      </c>
      <c r="AI741" s="107">
        <f>IF(W741=0,"-",FORECAST($C$8,Инклинометрия!$B$2:$B$152,Инклинометрия!$A$2:$A$152))</f>
        <v>1330</v>
      </c>
      <c r="AK741" s="122">
        <f>2*PI()*$C$5*(AT740-AT739)/(LN(AN740/$I$9)*$I$8/$I$7+LN($I$10/AN740)*$I$8/$I$7)</f>
        <v>0</v>
      </c>
      <c r="AL741" s="67">
        <f>AK741*(B741-B740)</f>
        <v>0</v>
      </c>
      <c r="AM741" s="23">
        <f t="shared" si="208"/>
        <v>4.3059540056097682E-2</v>
      </c>
      <c r="AN741" s="26">
        <f>AN740+AK741*(B741-B740)/(2*PI()*$C$5*AN740*$I$11)</f>
        <v>0.12986115207059001</v>
      </c>
      <c r="AO741" s="87">
        <f t="shared" si="221"/>
        <v>111242.59539450394</v>
      </c>
      <c r="AP741" s="87">
        <f>IF(R741+U741&lt;$C$8,0,32*$G$13/$C$12^2*($I$8*R741+$I$6*U741)+32*$G$14/($C$14^2-$C$13^2)*($I$8*S741+$I$6*V741))</f>
        <v>9917.5953945039291</v>
      </c>
      <c r="AQ741" s="66">
        <f>R741*$C$11*$C$9+U741*$C$11*$C$10</f>
        <v>14695380</v>
      </c>
      <c r="AR741" s="66">
        <f>S741*$C$11*$C$9+V741*$C$11*$C$10</f>
        <v>14695380</v>
      </c>
      <c r="AS741" s="87">
        <f>$C$11*(T741*$C$9+W741*$C$10)</f>
        <v>789129.61404581123</v>
      </c>
      <c r="AT741" s="45">
        <f t="shared" si="215"/>
        <v>15595752.209440315</v>
      </c>
      <c r="AU741" s="75"/>
    </row>
    <row r="742" spans="2:47" ht="15" thickBot="1" x14ac:dyDescent="0.35">
      <c r="B742" s="41">
        <f t="shared" si="222"/>
        <v>7110</v>
      </c>
      <c r="C742" s="8">
        <f t="shared" si="223"/>
        <v>71.100000000000009</v>
      </c>
      <c r="D742" s="73">
        <f t="shared" si="209"/>
        <v>95.096250000000012</v>
      </c>
      <c r="E742" s="29">
        <f t="shared" si="212"/>
        <v>5272.1059711531125</v>
      </c>
      <c r="F742" s="29">
        <f t="shared" si="216"/>
        <v>7.4150576246884157</v>
      </c>
      <c r="G742" s="29">
        <f t="shared" si="224"/>
        <v>9.9176395730207556</v>
      </c>
      <c r="H742" s="17">
        <f t="shared" si="225"/>
        <v>7051.4417364172514</v>
      </c>
      <c r="I742" s="29">
        <f t="shared" si="217"/>
        <v>2.2250485660981263</v>
      </c>
      <c r="J742" s="29">
        <f t="shared" si="218"/>
        <v>13.949340071224418</v>
      </c>
      <c r="K742" s="32">
        <f>IF((D741+L741+M741-AL741)/($C$21+$C$22)&gt;$C$8,$C$8,(D741+L741+M741-AL741)/($C$21+$C$22))</f>
        <v>1400</v>
      </c>
      <c r="L742" s="97">
        <f t="shared" si="210"/>
        <v>0</v>
      </c>
      <c r="M742" s="96">
        <f t="shared" si="211"/>
        <v>0</v>
      </c>
      <c r="N742" s="98">
        <f t="shared" si="219"/>
        <v>1.7382597742038917</v>
      </c>
      <c r="O742" s="100">
        <f t="shared" si="213"/>
        <v>4.2266987561397071</v>
      </c>
      <c r="P742" s="104">
        <f t="shared" si="220"/>
        <v>18.880500609176615</v>
      </c>
      <c r="Q742" s="102">
        <f t="shared" si="226"/>
        <v>2.8886093440366814E-2</v>
      </c>
      <c r="R742" s="106">
        <f>K742-U742</f>
        <v>0</v>
      </c>
      <c r="S742" s="106">
        <f>IF(K742-H741&lt;0,0,K742-H741)</f>
        <v>0</v>
      </c>
      <c r="T742" s="106">
        <f t="shared" si="214"/>
        <v>98.365381490613771</v>
      </c>
      <c r="U742" s="107">
        <f>IF(S742&gt;0,0,IF(U741+(F742-AL742/$C$23)*$C$22/($C$21+$C$22)&gt;$C$8,$C$8,IF(V742=$C$8,U741+(F742-AL742/$C$23)*$C$22/$C$21,U741+(F742-AL742/$C$23)*$C$22/($C$21+$C$22))))</f>
        <v>1400</v>
      </c>
      <c r="V742" s="107">
        <f>IF(S742=0,IF(V741+(F742-AL742/$C$23)*$C$22/($C$21+$C$22)&gt;$C$8,$C$8,V741+(F742-AL742/$C$23)*$C$22/($C$21+$C$22)),E742)</f>
        <v>1400</v>
      </c>
      <c r="W742" s="203">
        <f>IF(S742&gt;0,0,IF(W741+AL742/$C$23&gt;$F$23,$F$23,W741+AL742/$C$23))</f>
        <v>1.6346185093862227</v>
      </c>
      <c r="X742" s="105" t="str">
        <f>IF(R742=0,"-",IF(U742=0,FORECAST($C$8,Инклинометрия!$B$2:$B$152,Инклинометрия!$A$2:$A$152),FORECAST(R742,Инклинометрия!$B$2:$B$152,Инклинометрия!$A$2:$A$152)))</f>
        <v>-</v>
      </c>
      <c r="Y742" s="105" t="str">
        <f>IF(R742=0,"-",IF(U742=0,FORECAST($C$8-R742,Инклинометрия!$B$2:$B$152,Инклинометрия!$A$2:$A$152),0))</f>
        <v>-</v>
      </c>
      <c r="Z742" s="105" t="str">
        <f>IF(S742=0,"-",FORECAST($C$8,Инклинометрия!$B$2:$B$152,Инклинометрия!$A$2:$A$152))</f>
        <v>-</v>
      </c>
      <c r="AA742" s="105" t="str">
        <f>IF(S742=0,"-",FORECAST($C$8-S742,Инклинометрия!$B$2:$B$152,Инклинометрия!$A$2:$A$152))</f>
        <v>-</v>
      </c>
      <c r="AB742" s="105">
        <f>IF(T742=0,"-",FORECAST($C$6,Инклинометрия!$B$2:$B$152,Инклинометрия!$A$2:$A$152))</f>
        <v>1425</v>
      </c>
      <c r="AC742" s="105">
        <f>IF(R742=0,FORECAST($C$6-T742,Инклинометрия!$B$2:$B$152,Инклинометрия!$A$2:$A$152),FORECAST($C$8,Инклинометрия!$B$2:$B$152,Инклинометрия!$A$2:$A$152))</f>
        <v>1331.5528875839168</v>
      </c>
      <c r="AD742" s="107">
        <f>IF(U742=0,"-",FORECAST($C$8,Инклинометрия!$B$2:$B$152,Инклинометрия!$A$2:$A$152))</f>
        <v>1330</v>
      </c>
      <c r="AE742" s="107">
        <f>IF(U742=0,"-",FORECAST($C$8-U742,Инклинометрия!$B$2:$B$152,Инклинометрия!$A$2:$A$152))</f>
        <v>0</v>
      </c>
      <c r="AF742" s="107">
        <f>FORECAST($C$8-S742,Инклинометрия!$B$2:$B$152,Инклинометрия!$A$2:$A$152)</f>
        <v>1330</v>
      </c>
      <c r="AG742" s="107">
        <f>FORECAST($C$8-(S742+V742),Инклинометрия!$B$2:$B$152,Инклинометрия!$A$2:$A$152)</f>
        <v>0</v>
      </c>
      <c r="AH742" s="107">
        <f>IF(W742=0,"-",FORECAST($C$8+W742,Инклинометрия!$B$2:$B$152,Инклинометрия!$A$2:$A$152))</f>
        <v>1331.5528875839168</v>
      </c>
      <c r="AI742" s="107">
        <f>IF(W742=0,"-",FORECAST($C$8,Инклинометрия!$B$2:$B$152,Инклинометрия!$A$2:$A$152))</f>
        <v>1330</v>
      </c>
      <c r="AK742" s="122">
        <f>2*PI()*$C$5*(AT741-AT740)/(LN(AN741/$I$9)*$I$8/$I$7+LN($I$10/AN741)*$I$8/$I$7)</f>
        <v>0</v>
      </c>
      <c r="AL742" s="67">
        <f>AK742*(B742-B741)</f>
        <v>0</v>
      </c>
      <c r="AM742" s="23">
        <f t="shared" si="208"/>
        <v>4.3059540056097682E-2</v>
      </c>
      <c r="AN742" s="26">
        <f>AN741+AK742*(B742-B741)/(2*PI()*$C$5*AN741*$I$11)</f>
        <v>0.12986115207059001</v>
      </c>
      <c r="AO742" s="87">
        <f t="shared" si="221"/>
        <v>111242.59539450394</v>
      </c>
      <c r="AP742" s="87">
        <f>IF(R742+U742&lt;$C$8,0,32*$G$13/$C$12^2*($I$8*R742+$I$6*U742)+32*$G$14/($C$14^2-$C$13^2)*($I$8*S742+$I$6*V742))</f>
        <v>9917.5953945039291</v>
      </c>
      <c r="AQ742" s="66">
        <f>R742*$C$11*$C$9+U742*$C$11*$C$10</f>
        <v>14695380</v>
      </c>
      <c r="AR742" s="66">
        <f>S742*$C$11*$C$9+V742*$C$11*$C$10</f>
        <v>14695380</v>
      </c>
      <c r="AS742" s="87">
        <f>$C$11*(T742*$C$9+W742*$C$10)</f>
        <v>789129.61404581123</v>
      </c>
      <c r="AT742" s="45">
        <f t="shared" si="215"/>
        <v>15595752.209440315</v>
      </c>
      <c r="AU742" s="75"/>
    </row>
    <row r="743" spans="2:47" ht="15" thickBot="1" x14ac:dyDescent="0.35">
      <c r="B743" s="41">
        <f t="shared" si="222"/>
        <v>7120</v>
      </c>
      <c r="C743" s="8">
        <f t="shared" si="223"/>
        <v>71.2</v>
      </c>
      <c r="D743" s="73">
        <f t="shared" si="209"/>
        <v>95.23</v>
      </c>
      <c r="E743" s="29">
        <f t="shared" si="212"/>
        <v>5279.5210287778</v>
      </c>
      <c r="F743" s="29">
        <f t="shared" si="216"/>
        <v>7.4150576246875062</v>
      </c>
      <c r="G743" s="29">
        <f t="shared" si="224"/>
        <v>9.9176395730195388</v>
      </c>
      <c r="H743" s="17">
        <f t="shared" si="225"/>
        <v>7061.3593759902706</v>
      </c>
      <c r="I743" s="29">
        <f t="shared" si="217"/>
        <v>2.2250485660981263</v>
      </c>
      <c r="J743" s="29">
        <f t="shared" si="218"/>
        <v>13.949340071223562</v>
      </c>
      <c r="K743" s="32">
        <f>IF((D742+L742+M742-AL742)/($C$21+$C$22)&gt;$C$8,$C$8,(D742+L742+M742-AL742)/($C$21+$C$22))</f>
        <v>1400</v>
      </c>
      <c r="L743" s="97">
        <f t="shared" si="210"/>
        <v>0</v>
      </c>
      <c r="M743" s="96">
        <f t="shared" si="211"/>
        <v>0</v>
      </c>
      <c r="N743" s="98">
        <f t="shared" si="219"/>
        <v>1.7382597742038917</v>
      </c>
      <c r="O743" s="100">
        <f t="shared" si="213"/>
        <v>4.2266987561397071</v>
      </c>
      <c r="P743" s="104">
        <f t="shared" si="220"/>
        <v>18.880500609176615</v>
      </c>
      <c r="Q743" s="102">
        <f t="shared" si="226"/>
        <v>2.8886093440366814E-2</v>
      </c>
      <c r="R743" s="106">
        <f>K743-U743</f>
        <v>0</v>
      </c>
      <c r="S743" s="106">
        <f>IF(K743-H742&lt;0,0,K743-H742)</f>
        <v>0</v>
      </c>
      <c r="T743" s="106">
        <f t="shared" si="214"/>
        <v>98.365381490613771</v>
      </c>
      <c r="U743" s="107">
        <f>IF(S743&gt;0,0,IF(U742+(F743-AL743/$C$23)*$C$22/($C$21+$C$22)&gt;$C$8,$C$8,IF(V743=$C$8,U742+(F743-AL743/$C$23)*$C$22/$C$21,U742+(F743-AL743/$C$23)*$C$22/($C$21+$C$22))))</f>
        <v>1400</v>
      </c>
      <c r="V743" s="107">
        <f>IF(S743=0,IF(V742+(F743-AL743/$C$23)*$C$22/($C$21+$C$22)&gt;$C$8,$C$8,V742+(F743-AL743/$C$23)*$C$22/($C$21+$C$22)),E743)</f>
        <v>1400</v>
      </c>
      <c r="W743" s="203">
        <f>IF(S743&gt;0,0,IF(W742+AL743/$C$23&gt;$F$23,$F$23,W742+AL743/$C$23))</f>
        <v>1.6346185093862227</v>
      </c>
      <c r="X743" s="105" t="str">
        <f>IF(R743=0,"-",IF(U743=0,FORECAST($C$8,Инклинометрия!$B$2:$B$152,Инклинометрия!$A$2:$A$152),FORECAST(R743,Инклинометрия!$B$2:$B$152,Инклинометрия!$A$2:$A$152)))</f>
        <v>-</v>
      </c>
      <c r="Y743" s="105" t="str">
        <f>IF(R743=0,"-",IF(U743=0,FORECAST($C$8-R743,Инклинометрия!$B$2:$B$152,Инклинометрия!$A$2:$A$152),0))</f>
        <v>-</v>
      </c>
      <c r="Z743" s="105" t="str">
        <f>IF(S743=0,"-",FORECAST($C$8,Инклинометрия!$B$2:$B$152,Инклинометрия!$A$2:$A$152))</f>
        <v>-</v>
      </c>
      <c r="AA743" s="105" t="str">
        <f>IF(S743=0,"-",FORECAST($C$8-S743,Инклинометрия!$B$2:$B$152,Инклинометрия!$A$2:$A$152))</f>
        <v>-</v>
      </c>
      <c r="AB743" s="105">
        <f>IF(T743=0,"-",FORECAST($C$6,Инклинометрия!$B$2:$B$152,Инклинометрия!$A$2:$A$152))</f>
        <v>1425</v>
      </c>
      <c r="AC743" s="105">
        <f>IF(R743=0,FORECAST($C$6-T743,Инклинометрия!$B$2:$B$152,Инклинометрия!$A$2:$A$152),FORECAST($C$8,Инклинометрия!$B$2:$B$152,Инклинометрия!$A$2:$A$152))</f>
        <v>1331.5528875839168</v>
      </c>
      <c r="AD743" s="107">
        <f>IF(U743=0,"-",FORECAST($C$8,Инклинометрия!$B$2:$B$152,Инклинометрия!$A$2:$A$152))</f>
        <v>1330</v>
      </c>
      <c r="AE743" s="107">
        <f>IF(U743=0,"-",FORECAST($C$8-U743,Инклинометрия!$B$2:$B$152,Инклинометрия!$A$2:$A$152))</f>
        <v>0</v>
      </c>
      <c r="AF743" s="107">
        <f>FORECAST($C$8-S743,Инклинометрия!$B$2:$B$152,Инклинометрия!$A$2:$A$152)</f>
        <v>1330</v>
      </c>
      <c r="AG743" s="107">
        <f>FORECAST($C$8-(S743+V743),Инклинометрия!$B$2:$B$152,Инклинометрия!$A$2:$A$152)</f>
        <v>0</v>
      </c>
      <c r="AH743" s="107">
        <f>IF(W743=0,"-",FORECAST($C$8+W743,Инклинометрия!$B$2:$B$152,Инклинометрия!$A$2:$A$152))</f>
        <v>1331.5528875839168</v>
      </c>
      <c r="AI743" s="107">
        <f>IF(W743=0,"-",FORECAST($C$8,Инклинометрия!$B$2:$B$152,Инклинометрия!$A$2:$A$152))</f>
        <v>1330</v>
      </c>
      <c r="AK743" s="122">
        <f>2*PI()*$C$5*(AT742-AT741)/(LN(AN742/$I$9)*$I$8/$I$7+LN($I$10/AN742)*$I$8/$I$7)</f>
        <v>0</v>
      </c>
      <c r="AL743" s="67">
        <f>AK743*(B743-B742)</f>
        <v>0</v>
      </c>
      <c r="AM743" s="23">
        <f t="shared" si="208"/>
        <v>4.3059540056097682E-2</v>
      </c>
      <c r="AN743" s="26">
        <f>AN742+AK743*(B743-B742)/(2*PI()*$C$5*AN742*$I$11)</f>
        <v>0.12986115207059001</v>
      </c>
      <c r="AO743" s="87">
        <f t="shared" si="221"/>
        <v>111242.59539450394</v>
      </c>
      <c r="AP743" s="87">
        <f>IF(R743+U743&lt;$C$8,0,32*$G$13/$C$12^2*($I$8*R743+$I$6*U743)+32*$G$14/($C$14^2-$C$13^2)*($I$8*S743+$I$6*V743))</f>
        <v>9917.5953945039291</v>
      </c>
      <c r="AQ743" s="66">
        <f>R743*$C$11*$C$9+U743*$C$11*$C$10</f>
        <v>14695380</v>
      </c>
      <c r="AR743" s="66">
        <f>S743*$C$11*$C$9+V743*$C$11*$C$10</f>
        <v>14695380</v>
      </c>
      <c r="AS743" s="87">
        <f>$C$11*(T743*$C$9+W743*$C$10)</f>
        <v>789129.61404581123</v>
      </c>
      <c r="AT743" s="45">
        <f t="shared" si="215"/>
        <v>15595752.209440315</v>
      </c>
      <c r="AU743" s="75"/>
    </row>
    <row r="744" spans="2:47" ht="15" thickBot="1" x14ac:dyDescent="0.35">
      <c r="B744" s="41">
        <f t="shared" si="222"/>
        <v>7130</v>
      </c>
      <c r="C744" s="8">
        <f t="shared" si="223"/>
        <v>71.3</v>
      </c>
      <c r="D744" s="73">
        <f t="shared" si="209"/>
        <v>95.363749999999996</v>
      </c>
      <c r="E744" s="29">
        <f t="shared" si="212"/>
        <v>5286.9360864024875</v>
      </c>
      <c r="F744" s="29">
        <f t="shared" si="216"/>
        <v>7.4150576246875062</v>
      </c>
      <c r="G744" s="29">
        <f t="shared" si="224"/>
        <v>9.9176395730195388</v>
      </c>
      <c r="H744" s="17">
        <f t="shared" si="225"/>
        <v>7071.2770155632898</v>
      </c>
      <c r="I744" s="29">
        <f t="shared" si="217"/>
        <v>2.2250485660981263</v>
      </c>
      <c r="J744" s="29">
        <f t="shared" si="218"/>
        <v>13.949340071223562</v>
      </c>
      <c r="K744" s="32">
        <f>IF((D743+L743+M743-AL743)/($C$21+$C$22)&gt;$C$8,$C$8,(D743+L743+M743-AL743)/($C$21+$C$22))</f>
        <v>1400</v>
      </c>
      <c r="L744" s="97">
        <f t="shared" si="210"/>
        <v>0</v>
      </c>
      <c r="M744" s="96">
        <f t="shared" si="211"/>
        <v>0</v>
      </c>
      <c r="N744" s="98">
        <f t="shared" si="219"/>
        <v>1.7382597742038917</v>
      </c>
      <c r="O744" s="100">
        <f t="shared" si="213"/>
        <v>4.2266987561397071</v>
      </c>
      <c r="P744" s="104">
        <f t="shared" si="220"/>
        <v>18.880500609176615</v>
      </c>
      <c r="Q744" s="102">
        <f t="shared" si="226"/>
        <v>2.8886093440366814E-2</v>
      </c>
      <c r="R744" s="106">
        <f>K744-U744</f>
        <v>0</v>
      </c>
      <c r="S744" s="106">
        <f>IF(K744-H743&lt;0,0,K744-H743)</f>
        <v>0</v>
      </c>
      <c r="T744" s="106">
        <f t="shared" si="214"/>
        <v>98.365381490613771</v>
      </c>
      <c r="U744" s="107">
        <f>IF(S744&gt;0,0,IF(U743+(F744-AL744/$C$23)*$C$22/($C$21+$C$22)&gt;$C$8,$C$8,IF(V744=$C$8,U743+(F744-AL744/$C$23)*$C$22/$C$21,U743+(F744-AL744/$C$23)*$C$22/($C$21+$C$22))))</f>
        <v>1400</v>
      </c>
      <c r="V744" s="107">
        <f>IF(S744=0,IF(V743+(F744-AL744/$C$23)*$C$22/($C$21+$C$22)&gt;$C$8,$C$8,V743+(F744-AL744/$C$23)*$C$22/($C$21+$C$22)),E744)</f>
        <v>1400</v>
      </c>
      <c r="W744" s="203">
        <f>IF(S744&gt;0,0,IF(W743+AL744/$C$23&gt;$F$23,$F$23,W743+AL744/$C$23))</f>
        <v>1.6346185093862227</v>
      </c>
      <c r="X744" s="105" t="str">
        <f>IF(R744=0,"-",IF(U744=0,FORECAST($C$8,Инклинометрия!$B$2:$B$152,Инклинометрия!$A$2:$A$152),FORECAST(R744,Инклинометрия!$B$2:$B$152,Инклинометрия!$A$2:$A$152)))</f>
        <v>-</v>
      </c>
      <c r="Y744" s="105" t="str">
        <f>IF(R744=0,"-",IF(U744=0,FORECAST($C$8-R744,Инклинометрия!$B$2:$B$152,Инклинометрия!$A$2:$A$152),0))</f>
        <v>-</v>
      </c>
      <c r="Z744" s="105" t="str">
        <f>IF(S744=0,"-",FORECAST($C$8,Инклинометрия!$B$2:$B$152,Инклинометрия!$A$2:$A$152))</f>
        <v>-</v>
      </c>
      <c r="AA744" s="105" t="str">
        <f>IF(S744=0,"-",FORECAST($C$8-S744,Инклинометрия!$B$2:$B$152,Инклинометрия!$A$2:$A$152))</f>
        <v>-</v>
      </c>
      <c r="AB744" s="105">
        <f>IF(T744=0,"-",FORECAST($C$6,Инклинометрия!$B$2:$B$152,Инклинометрия!$A$2:$A$152))</f>
        <v>1425</v>
      </c>
      <c r="AC744" s="105">
        <f>IF(R744=0,FORECAST($C$6-T744,Инклинометрия!$B$2:$B$152,Инклинометрия!$A$2:$A$152),FORECAST($C$8,Инклинометрия!$B$2:$B$152,Инклинометрия!$A$2:$A$152))</f>
        <v>1331.5528875839168</v>
      </c>
      <c r="AD744" s="107">
        <f>IF(U744=0,"-",FORECAST($C$8,Инклинометрия!$B$2:$B$152,Инклинометрия!$A$2:$A$152))</f>
        <v>1330</v>
      </c>
      <c r="AE744" s="107">
        <f>IF(U744=0,"-",FORECAST($C$8-U744,Инклинометрия!$B$2:$B$152,Инклинометрия!$A$2:$A$152))</f>
        <v>0</v>
      </c>
      <c r="AF744" s="107">
        <f>FORECAST($C$8-S744,Инклинометрия!$B$2:$B$152,Инклинометрия!$A$2:$A$152)</f>
        <v>1330</v>
      </c>
      <c r="AG744" s="107">
        <f>FORECAST($C$8-(S744+V744),Инклинометрия!$B$2:$B$152,Инклинометрия!$A$2:$A$152)</f>
        <v>0</v>
      </c>
      <c r="AH744" s="107">
        <f>IF(W744=0,"-",FORECAST($C$8+W744,Инклинометрия!$B$2:$B$152,Инклинометрия!$A$2:$A$152))</f>
        <v>1331.5528875839168</v>
      </c>
      <c r="AI744" s="107">
        <f>IF(W744=0,"-",FORECAST($C$8,Инклинометрия!$B$2:$B$152,Инклинометрия!$A$2:$A$152))</f>
        <v>1330</v>
      </c>
      <c r="AK744" s="122">
        <f>2*PI()*$C$5*(AT743-AT742)/(LN(AN743/$I$9)*$I$8/$I$7+LN($I$10/AN743)*$I$8/$I$7)</f>
        <v>0</v>
      </c>
      <c r="AL744" s="67">
        <f>AK744*(B744-B743)</f>
        <v>0</v>
      </c>
      <c r="AM744" s="23">
        <f t="shared" si="208"/>
        <v>4.3059540056097682E-2</v>
      </c>
      <c r="AN744" s="26">
        <f>AN743+AK744*(B744-B743)/(2*PI()*$C$5*AN743*$I$11)</f>
        <v>0.12986115207059001</v>
      </c>
      <c r="AO744" s="87">
        <f t="shared" si="221"/>
        <v>111242.59539450394</v>
      </c>
      <c r="AP744" s="87">
        <f>IF(R744+U744&lt;$C$8,0,32*$G$13/$C$12^2*($I$8*R744+$I$6*U744)+32*$G$14/($C$14^2-$C$13^2)*($I$8*S744+$I$6*V744))</f>
        <v>9917.5953945039291</v>
      </c>
      <c r="AQ744" s="66">
        <f>R744*$C$11*$C$9+U744*$C$11*$C$10</f>
        <v>14695380</v>
      </c>
      <c r="AR744" s="66">
        <f>S744*$C$11*$C$9+V744*$C$11*$C$10</f>
        <v>14695380</v>
      </c>
      <c r="AS744" s="87">
        <f>$C$11*(T744*$C$9+W744*$C$10)</f>
        <v>789129.61404581123</v>
      </c>
      <c r="AT744" s="45">
        <f t="shared" si="215"/>
        <v>15595752.209440315</v>
      </c>
      <c r="AU744" s="75"/>
    </row>
    <row r="745" spans="2:47" ht="15" thickBot="1" x14ac:dyDescent="0.35">
      <c r="B745" s="41">
        <f t="shared" si="222"/>
        <v>7140</v>
      </c>
      <c r="C745" s="8">
        <f t="shared" si="223"/>
        <v>71.400000000000006</v>
      </c>
      <c r="D745" s="73">
        <f t="shared" si="209"/>
        <v>95.497500000000002</v>
      </c>
      <c r="E745" s="29">
        <f t="shared" si="212"/>
        <v>5294.3511440271759</v>
      </c>
      <c r="F745" s="29">
        <f t="shared" si="216"/>
        <v>7.4150576246884157</v>
      </c>
      <c r="G745" s="29">
        <f t="shared" si="224"/>
        <v>9.9176395730207556</v>
      </c>
      <c r="H745" s="17">
        <f t="shared" si="225"/>
        <v>7081.1946551363108</v>
      </c>
      <c r="I745" s="29">
        <f t="shared" si="217"/>
        <v>2.2250485660981263</v>
      </c>
      <c r="J745" s="29">
        <f t="shared" si="218"/>
        <v>13.949340071224418</v>
      </c>
      <c r="K745" s="32">
        <f>IF((D744+L744+M744-AL744)/($C$21+$C$22)&gt;$C$8,$C$8,(D744+L744+M744-AL744)/($C$21+$C$22))</f>
        <v>1400</v>
      </c>
      <c r="L745" s="97">
        <f t="shared" si="210"/>
        <v>0</v>
      </c>
      <c r="M745" s="96">
        <f t="shared" si="211"/>
        <v>0</v>
      </c>
      <c r="N745" s="98">
        <f t="shared" si="219"/>
        <v>1.7382597742038917</v>
      </c>
      <c r="O745" s="100">
        <f t="shared" si="213"/>
        <v>4.2266987561397071</v>
      </c>
      <c r="P745" s="104">
        <f t="shared" si="220"/>
        <v>18.880500609176615</v>
      </c>
      <c r="Q745" s="102">
        <f t="shared" si="226"/>
        <v>2.8886093440366814E-2</v>
      </c>
      <c r="R745" s="106">
        <f>K745-U745</f>
        <v>0</v>
      </c>
      <c r="S745" s="106">
        <f>IF(K745-H744&lt;0,0,K745-H744)</f>
        <v>0</v>
      </c>
      <c r="T745" s="106">
        <f t="shared" si="214"/>
        <v>98.365381490613771</v>
      </c>
      <c r="U745" s="107">
        <f>IF(S745&gt;0,0,IF(U744+(F745-AL745/$C$23)*$C$22/($C$21+$C$22)&gt;$C$8,$C$8,IF(V745=$C$8,U744+(F745-AL745/$C$23)*$C$22/$C$21,U744+(F745-AL745/$C$23)*$C$22/($C$21+$C$22))))</f>
        <v>1400</v>
      </c>
      <c r="V745" s="107">
        <f>IF(S745=0,IF(V744+(F745-AL745/$C$23)*$C$22/($C$21+$C$22)&gt;$C$8,$C$8,V744+(F745-AL745/$C$23)*$C$22/($C$21+$C$22)),E745)</f>
        <v>1400</v>
      </c>
      <c r="W745" s="203">
        <f>IF(S745&gt;0,0,IF(W744+AL745/$C$23&gt;$F$23,$F$23,W744+AL745/$C$23))</f>
        <v>1.6346185093862227</v>
      </c>
      <c r="X745" s="105" t="str">
        <f>IF(R745=0,"-",IF(U745=0,FORECAST($C$8,Инклинометрия!$B$2:$B$152,Инклинометрия!$A$2:$A$152),FORECAST(R745,Инклинометрия!$B$2:$B$152,Инклинометрия!$A$2:$A$152)))</f>
        <v>-</v>
      </c>
      <c r="Y745" s="105" t="str">
        <f>IF(R745=0,"-",IF(U745=0,FORECAST($C$8-R745,Инклинометрия!$B$2:$B$152,Инклинометрия!$A$2:$A$152),0))</f>
        <v>-</v>
      </c>
      <c r="Z745" s="105" t="str">
        <f>IF(S745=0,"-",FORECAST($C$8,Инклинометрия!$B$2:$B$152,Инклинометрия!$A$2:$A$152))</f>
        <v>-</v>
      </c>
      <c r="AA745" s="105" t="str">
        <f>IF(S745=0,"-",FORECAST($C$8-S745,Инклинометрия!$B$2:$B$152,Инклинометрия!$A$2:$A$152))</f>
        <v>-</v>
      </c>
      <c r="AB745" s="105">
        <f>IF(T745=0,"-",FORECAST($C$6,Инклинометрия!$B$2:$B$152,Инклинометрия!$A$2:$A$152))</f>
        <v>1425</v>
      </c>
      <c r="AC745" s="105">
        <f>IF(R745=0,FORECAST($C$6-T745,Инклинометрия!$B$2:$B$152,Инклинометрия!$A$2:$A$152),FORECAST($C$8,Инклинометрия!$B$2:$B$152,Инклинометрия!$A$2:$A$152))</f>
        <v>1331.5528875839168</v>
      </c>
      <c r="AD745" s="107">
        <f>IF(U745=0,"-",FORECAST($C$8,Инклинометрия!$B$2:$B$152,Инклинометрия!$A$2:$A$152))</f>
        <v>1330</v>
      </c>
      <c r="AE745" s="107">
        <f>IF(U745=0,"-",FORECAST($C$8-U745,Инклинометрия!$B$2:$B$152,Инклинометрия!$A$2:$A$152))</f>
        <v>0</v>
      </c>
      <c r="AF745" s="107">
        <f>FORECAST($C$8-S745,Инклинометрия!$B$2:$B$152,Инклинометрия!$A$2:$A$152)</f>
        <v>1330</v>
      </c>
      <c r="AG745" s="107">
        <f>FORECAST($C$8-(S745+V745),Инклинометрия!$B$2:$B$152,Инклинометрия!$A$2:$A$152)</f>
        <v>0</v>
      </c>
      <c r="AH745" s="107">
        <f>IF(W745=0,"-",FORECAST($C$8+W745,Инклинометрия!$B$2:$B$152,Инклинометрия!$A$2:$A$152))</f>
        <v>1331.5528875839168</v>
      </c>
      <c r="AI745" s="107">
        <f>IF(W745=0,"-",FORECAST($C$8,Инклинометрия!$B$2:$B$152,Инклинометрия!$A$2:$A$152))</f>
        <v>1330</v>
      </c>
      <c r="AK745" s="122">
        <f>2*PI()*$C$5*(AT744-AT743)/(LN(AN744/$I$9)*$I$8/$I$7+LN($I$10/AN744)*$I$8/$I$7)</f>
        <v>0</v>
      </c>
      <c r="AL745" s="67">
        <f>AK745*(B745-B744)</f>
        <v>0</v>
      </c>
      <c r="AM745" s="23">
        <f t="shared" ref="AM745:AM808" si="227">AL745+AM744</f>
        <v>4.3059540056097682E-2</v>
      </c>
      <c r="AN745" s="26">
        <f>AN744+AK745*(B745-B744)/(2*PI()*$C$5*AN744*$I$11)</f>
        <v>0.12986115207059001</v>
      </c>
      <c r="AO745" s="87">
        <f t="shared" si="221"/>
        <v>111242.59539450394</v>
      </c>
      <c r="AP745" s="87">
        <f>IF(R745+U745&lt;$C$8,0,32*$G$13/$C$12^2*($I$8*R745+$I$6*U745)+32*$G$14/($C$14^2-$C$13^2)*($I$8*S745+$I$6*V745))</f>
        <v>9917.5953945039291</v>
      </c>
      <c r="AQ745" s="66">
        <f>R745*$C$11*$C$9+U745*$C$11*$C$10</f>
        <v>14695380</v>
      </c>
      <c r="AR745" s="66">
        <f>S745*$C$11*$C$9+V745*$C$11*$C$10</f>
        <v>14695380</v>
      </c>
      <c r="AS745" s="87">
        <f>$C$11*(T745*$C$9+W745*$C$10)</f>
        <v>789129.61404581123</v>
      </c>
      <c r="AT745" s="45">
        <f t="shared" si="215"/>
        <v>15595752.209440315</v>
      </c>
      <c r="AU745" s="75"/>
    </row>
    <row r="746" spans="2:47" ht="15" thickBot="1" x14ac:dyDescent="0.35">
      <c r="B746" s="41">
        <f t="shared" si="222"/>
        <v>7150</v>
      </c>
      <c r="C746" s="8">
        <f t="shared" si="223"/>
        <v>71.5</v>
      </c>
      <c r="D746" s="73">
        <f t="shared" si="209"/>
        <v>95.631249999999994</v>
      </c>
      <c r="E746" s="29">
        <f t="shared" si="212"/>
        <v>5301.7662016518634</v>
      </c>
      <c r="F746" s="29">
        <f t="shared" si="216"/>
        <v>7.4150576246875062</v>
      </c>
      <c r="G746" s="29">
        <f t="shared" si="224"/>
        <v>9.9176395730195388</v>
      </c>
      <c r="H746" s="17">
        <f t="shared" si="225"/>
        <v>7091.1122947093299</v>
      </c>
      <c r="I746" s="29">
        <f t="shared" si="217"/>
        <v>2.2250485660981263</v>
      </c>
      <c r="J746" s="29">
        <f t="shared" si="218"/>
        <v>13.949340071223562</v>
      </c>
      <c r="K746" s="32">
        <f>IF((D745+L745+M745-AL745)/($C$21+$C$22)&gt;$C$8,$C$8,(D745+L745+M745-AL745)/($C$21+$C$22))</f>
        <v>1400</v>
      </c>
      <c r="L746" s="97">
        <f t="shared" si="210"/>
        <v>0</v>
      </c>
      <c r="M746" s="96">
        <f t="shared" si="211"/>
        <v>0</v>
      </c>
      <c r="N746" s="98">
        <f t="shared" si="219"/>
        <v>1.7382597742038917</v>
      </c>
      <c r="O746" s="100">
        <f t="shared" si="213"/>
        <v>4.2266987561397071</v>
      </c>
      <c r="P746" s="104">
        <f t="shared" si="220"/>
        <v>18.880500609176615</v>
      </c>
      <c r="Q746" s="102">
        <f t="shared" si="226"/>
        <v>2.8886093440366814E-2</v>
      </c>
      <c r="R746" s="106">
        <f>K746-U746</f>
        <v>0</v>
      </c>
      <c r="S746" s="106">
        <f>IF(K746-H745&lt;0,0,K746-H745)</f>
        <v>0</v>
      </c>
      <c r="T746" s="106">
        <f t="shared" si="214"/>
        <v>98.365381490613771</v>
      </c>
      <c r="U746" s="107">
        <f>IF(S746&gt;0,0,IF(U745+(F746-AL746/$C$23)*$C$22/($C$21+$C$22)&gt;$C$8,$C$8,IF(V746=$C$8,U745+(F746-AL746/$C$23)*$C$22/$C$21,U745+(F746-AL746/$C$23)*$C$22/($C$21+$C$22))))</f>
        <v>1400</v>
      </c>
      <c r="V746" s="107">
        <f>IF(S746=0,IF(V745+(F746-AL746/$C$23)*$C$22/($C$21+$C$22)&gt;$C$8,$C$8,V745+(F746-AL746/$C$23)*$C$22/($C$21+$C$22)),E746)</f>
        <v>1400</v>
      </c>
      <c r="W746" s="203">
        <f>IF(S746&gt;0,0,IF(W745+AL746/$C$23&gt;$F$23,$F$23,W745+AL746/$C$23))</f>
        <v>1.6346185093862227</v>
      </c>
      <c r="X746" s="105" t="str">
        <f>IF(R746=0,"-",IF(U746=0,FORECAST($C$8,Инклинометрия!$B$2:$B$152,Инклинометрия!$A$2:$A$152),FORECAST(R746,Инклинометрия!$B$2:$B$152,Инклинометрия!$A$2:$A$152)))</f>
        <v>-</v>
      </c>
      <c r="Y746" s="105" t="str">
        <f>IF(R746=0,"-",IF(U746=0,FORECAST($C$8-R746,Инклинометрия!$B$2:$B$152,Инклинометрия!$A$2:$A$152),0))</f>
        <v>-</v>
      </c>
      <c r="Z746" s="105" t="str">
        <f>IF(S746=0,"-",FORECAST($C$8,Инклинометрия!$B$2:$B$152,Инклинометрия!$A$2:$A$152))</f>
        <v>-</v>
      </c>
      <c r="AA746" s="105" t="str">
        <f>IF(S746=0,"-",FORECAST($C$8-S746,Инклинометрия!$B$2:$B$152,Инклинометрия!$A$2:$A$152))</f>
        <v>-</v>
      </c>
      <c r="AB746" s="105">
        <f>IF(T746=0,"-",FORECAST($C$6,Инклинометрия!$B$2:$B$152,Инклинометрия!$A$2:$A$152))</f>
        <v>1425</v>
      </c>
      <c r="AC746" s="105">
        <f>IF(R746=0,FORECAST($C$6-T746,Инклинометрия!$B$2:$B$152,Инклинометрия!$A$2:$A$152),FORECAST($C$8,Инклинометрия!$B$2:$B$152,Инклинометрия!$A$2:$A$152))</f>
        <v>1331.5528875839168</v>
      </c>
      <c r="AD746" s="107">
        <f>IF(U746=0,"-",FORECAST($C$8,Инклинометрия!$B$2:$B$152,Инклинометрия!$A$2:$A$152))</f>
        <v>1330</v>
      </c>
      <c r="AE746" s="107">
        <f>IF(U746=0,"-",FORECAST($C$8-U746,Инклинометрия!$B$2:$B$152,Инклинометрия!$A$2:$A$152))</f>
        <v>0</v>
      </c>
      <c r="AF746" s="107">
        <f>FORECAST($C$8-S746,Инклинометрия!$B$2:$B$152,Инклинометрия!$A$2:$A$152)</f>
        <v>1330</v>
      </c>
      <c r="AG746" s="107">
        <f>FORECAST($C$8-(S746+V746),Инклинометрия!$B$2:$B$152,Инклинометрия!$A$2:$A$152)</f>
        <v>0</v>
      </c>
      <c r="AH746" s="107">
        <f>IF(W746=0,"-",FORECAST($C$8+W746,Инклинометрия!$B$2:$B$152,Инклинометрия!$A$2:$A$152))</f>
        <v>1331.5528875839168</v>
      </c>
      <c r="AI746" s="107">
        <f>IF(W746=0,"-",FORECAST($C$8,Инклинометрия!$B$2:$B$152,Инклинометрия!$A$2:$A$152))</f>
        <v>1330</v>
      </c>
      <c r="AK746" s="122">
        <f>2*PI()*$C$5*(AT745-AT744)/(LN(AN745/$I$9)*$I$8/$I$7+LN($I$10/AN745)*$I$8/$I$7)</f>
        <v>0</v>
      </c>
      <c r="AL746" s="67">
        <f>AK746*(B746-B745)</f>
        <v>0</v>
      </c>
      <c r="AM746" s="23">
        <f t="shared" si="227"/>
        <v>4.3059540056097682E-2</v>
      </c>
      <c r="AN746" s="26">
        <f>AN745+AK746*(B746-B745)/(2*PI()*$C$5*AN745*$I$11)</f>
        <v>0.12986115207059001</v>
      </c>
      <c r="AO746" s="87">
        <f t="shared" si="221"/>
        <v>111242.59539450394</v>
      </c>
      <c r="AP746" s="87">
        <f>IF(R746+U746&lt;$C$8,0,32*$G$13/$C$12^2*($I$8*R746+$I$6*U746)+32*$G$14/($C$14^2-$C$13^2)*($I$8*S746+$I$6*V746))</f>
        <v>9917.5953945039291</v>
      </c>
      <c r="AQ746" s="66">
        <f>R746*$C$11*$C$9+U746*$C$11*$C$10</f>
        <v>14695380</v>
      </c>
      <c r="AR746" s="66">
        <f>S746*$C$11*$C$9+V746*$C$11*$C$10</f>
        <v>14695380</v>
      </c>
      <c r="AS746" s="87">
        <f>$C$11*(T746*$C$9+W746*$C$10)</f>
        <v>789129.61404581123</v>
      </c>
      <c r="AT746" s="45">
        <f t="shared" si="215"/>
        <v>15595752.209440315</v>
      </c>
      <c r="AU746" s="75"/>
    </row>
    <row r="747" spans="2:47" ht="15" thickBot="1" x14ac:dyDescent="0.35">
      <c r="B747" s="41">
        <f t="shared" si="222"/>
        <v>7160</v>
      </c>
      <c r="C747" s="8">
        <f t="shared" si="223"/>
        <v>71.600000000000009</v>
      </c>
      <c r="D747" s="73">
        <f t="shared" si="209"/>
        <v>95.765000000000015</v>
      </c>
      <c r="E747" s="29">
        <f t="shared" si="212"/>
        <v>5309.1812592765518</v>
      </c>
      <c r="F747" s="29">
        <f t="shared" si="216"/>
        <v>7.4150576246884157</v>
      </c>
      <c r="G747" s="29">
        <f t="shared" si="224"/>
        <v>9.9176395730207556</v>
      </c>
      <c r="H747" s="17">
        <f t="shared" si="225"/>
        <v>7101.029934282351</v>
      </c>
      <c r="I747" s="29">
        <f t="shared" si="217"/>
        <v>2.2250485660981263</v>
      </c>
      <c r="J747" s="29">
        <f t="shared" si="218"/>
        <v>13.949340071224418</v>
      </c>
      <c r="K747" s="32">
        <f>IF((D746+L746+M746-AL746)/($C$21+$C$22)&gt;$C$8,$C$8,(D746+L746+M746-AL746)/($C$21+$C$22))</f>
        <v>1400</v>
      </c>
      <c r="L747" s="97">
        <f t="shared" si="210"/>
        <v>0</v>
      </c>
      <c r="M747" s="96">
        <f t="shared" si="211"/>
        <v>0</v>
      </c>
      <c r="N747" s="98">
        <f t="shared" si="219"/>
        <v>1.7382597742038917</v>
      </c>
      <c r="O747" s="100">
        <f t="shared" si="213"/>
        <v>4.2266987561397071</v>
      </c>
      <c r="P747" s="104">
        <f t="shared" si="220"/>
        <v>18.880500609176615</v>
      </c>
      <c r="Q747" s="102">
        <f t="shared" si="226"/>
        <v>2.8886093440366814E-2</v>
      </c>
      <c r="R747" s="106">
        <f>K747-U747</f>
        <v>0</v>
      </c>
      <c r="S747" s="106">
        <f>IF(K747-H746&lt;0,0,K747-H746)</f>
        <v>0</v>
      </c>
      <c r="T747" s="106">
        <f t="shared" si="214"/>
        <v>98.365381490613771</v>
      </c>
      <c r="U747" s="107">
        <f>IF(S747&gt;0,0,IF(U746+(F747-AL747/$C$23)*$C$22/($C$21+$C$22)&gt;$C$8,$C$8,IF(V747=$C$8,U746+(F747-AL747/$C$23)*$C$22/$C$21,U746+(F747-AL747/$C$23)*$C$22/($C$21+$C$22))))</f>
        <v>1400</v>
      </c>
      <c r="V747" s="107">
        <f>IF(S747=0,IF(V746+(F747-AL747/$C$23)*$C$22/($C$21+$C$22)&gt;$C$8,$C$8,V746+(F747-AL747/$C$23)*$C$22/($C$21+$C$22)),E747)</f>
        <v>1400</v>
      </c>
      <c r="W747" s="203">
        <f>IF(S747&gt;0,0,IF(W746+AL747/$C$23&gt;$F$23,$F$23,W746+AL747/$C$23))</f>
        <v>1.6346185093862227</v>
      </c>
      <c r="X747" s="105" t="str">
        <f>IF(R747=0,"-",IF(U747=0,FORECAST($C$8,Инклинометрия!$B$2:$B$152,Инклинометрия!$A$2:$A$152),FORECAST(R747,Инклинометрия!$B$2:$B$152,Инклинометрия!$A$2:$A$152)))</f>
        <v>-</v>
      </c>
      <c r="Y747" s="105" t="str">
        <f>IF(R747=0,"-",IF(U747=0,FORECAST($C$8-R747,Инклинометрия!$B$2:$B$152,Инклинометрия!$A$2:$A$152),0))</f>
        <v>-</v>
      </c>
      <c r="Z747" s="105" t="str">
        <f>IF(S747=0,"-",FORECAST($C$8,Инклинометрия!$B$2:$B$152,Инклинометрия!$A$2:$A$152))</f>
        <v>-</v>
      </c>
      <c r="AA747" s="105" t="str">
        <f>IF(S747=0,"-",FORECAST($C$8-S747,Инклинометрия!$B$2:$B$152,Инклинометрия!$A$2:$A$152))</f>
        <v>-</v>
      </c>
      <c r="AB747" s="105">
        <f>IF(T747=0,"-",FORECAST($C$6,Инклинометрия!$B$2:$B$152,Инклинометрия!$A$2:$A$152))</f>
        <v>1425</v>
      </c>
      <c r="AC747" s="105">
        <f>IF(R747=0,FORECAST($C$6-T747,Инклинометрия!$B$2:$B$152,Инклинометрия!$A$2:$A$152),FORECAST($C$8,Инклинометрия!$B$2:$B$152,Инклинометрия!$A$2:$A$152))</f>
        <v>1331.5528875839168</v>
      </c>
      <c r="AD747" s="107">
        <f>IF(U747=0,"-",FORECAST($C$8,Инклинометрия!$B$2:$B$152,Инклинометрия!$A$2:$A$152))</f>
        <v>1330</v>
      </c>
      <c r="AE747" s="107">
        <f>IF(U747=0,"-",FORECAST($C$8-U747,Инклинометрия!$B$2:$B$152,Инклинометрия!$A$2:$A$152))</f>
        <v>0</v>
      </c>
      <c r="AF747" s="107">
        <f>FORECAST($C$8-S747,Инклинометрия!$B$2:$B$152,Инклинометрия!$A$2:$A$152)</f>
        <v>1330</v>
      </c>
      <c r="AG747" s="107">
        <f>FORECAST($C$8-(S747+V747),Инклинометрия!$B$2:$B$152,Инклинометрия!$A$2:$A$152)</f>
        <v>0</v>
      </c>
      <c r="AH747" s="107">
        <f>IF(W747=0,"-",FORECAST($C$8+W747,Инклинометрия!$B$2:$B$152,Инклинометрия!$A$2:$A$152))</f>
        <v>1331.5528875839168</v>
      </c>
      <c r="AI747" s="107">
        <f>IF(W747=0,"-",FORECAST($C$8,Инклинометрия!$B$2:$B$152,Инклинометрия!$A$2:$A$152))</f>
        <v>1330</v>
      </c>
      <c r="AK747" s="122">
        <f>2*PI()*$C$5*(AT746-AT745)/(LN(AN746/$I$9)*$I$8/$I$7+LN($I$10/AN746)*$I$8/$I$7)</f>
        <v>0</v>
      </c>
      <c r="AL747" s="67">
        <f>AK747*(B747-B746)</f>
        <v>0</v>
      </c>
      <c r="AM747" s="23">
        <f t="shared" si="227"/>
        <v>4.3059540056097682E-2</v>
      </c>
      <c r="AN747" s="26">
        <f>AN746+AK747*(B747-B746)/(2*PI()*$C$5*AN746*$I$11)</f>
        <v>0.12986115207059001</v>
      </c>
      <c r="AO747" s="87">
        <f t="shared" si="221"/>
        <v>111242.59539450394</v>
      </c>
      <c r="AP747" s="87">
        <f>IF(R747+U747&lt;$C$8,0,32*$G$13/$C$12^2*($I$8*R747+$I$6*U747)+32*$G$14/($C$14^2-$C$13^2)*($I$8*S747+$I$6*V747))</f>
        <v>9917.5953945039291</v>
      </c>
      <c r="AQ747" s="66">
        <f>R747*$C$11*$C$9+U747*$C$11*$C$10</f>
        <v>14695380</v>
      </c>
      <c r="AR747" s="66">
        <f>S747*$C$11*$C$9+V747*$C$11*$C$10</f>
        <v>14695380</v>
      </c>
      <c r="AS747" s="87">
        <f>$C$11*(T747*$C$9+W747*$C$10)</f>
        <v>789129.61404581123</v>
      </c>
      <c r="AT747" s="45">
        <f t="shared" si="215"/>
        <v>15595752.209440315</v>
      </c>
      <c r="AU747" s="75"/>
    </row>
    <row r="748" spans="2:47" ht="15" thickBot="1" x14ac:dyDescent="0.35">
      <c r="B748" s="41">
        <f t="shared" si="222"/>
        <v>7170</v>
      </c>
      <c r="C748" s="8">
        <f t="shared" si="223"/>
        <v>71.7</v>
      </c>
      <c r="D748" s="73">
        <f t="shared" si="209"/>
        <v>95.898750000000007</v>
      </c>
      <c r="E748" s="29">
        <f t="shared" si="212"/>
        <v>5316.5963169012393</v>
      </c>
      <c r="F748" s="29">
        <f t="shared" si="216"/>
        <v>7.4150576246875062</v>
      </c>
      <c r="G748" s="29">
        <f t="shared" si="224"/>
        <v>9.9176395730195388</v>
      </c>
      <c r="H748" s="17">
        <f t="shared" si="225"/>
        <v>7110.9475738553701</v>
      </c>
      <c r="I748" s="29">
        <f t="shared" si="217"/>
        <v>2.2250485660981263</v>
      </c>
      <c r="J748" s="29">
        <f t="shared" si="218"/>
        <v>13.949340071223562</v>
      </c>
      <c r="K748" s="32">
        <f>IF((D747+L747+M747-AL747)/($C$21+$C$22)&gt;$C$8,$C$8,(D747+L747+M747-AL747)/($C$21+$C$22))</f>
        <v>1400</v>
      </c>
      <c r="L748" s="97">
        <f t="shared" si="210"/>
        <v>0</v>
      </c>
      <c r="M748" s="96">
        <f t="shared" si="211"/>
        <v>0</v>
      </c>
      <c r="N748" s="98">
        <f t="shared" si="219"/>
        <v>1.7382597742038917</v>
      </c>
      <c r="O748" s="100">
        <f t="shared" si="213"/>
        <v>4.2266987561397071</v>
      </c>
      <c r="P748" s="104">
        <f t="shared" si="220"/>
        <v>18.880500609176615</v>
      </c>
      <c r="Q748" s="102">
        <f t="shared" si="226"/>
        <v>2.8886093440366814E-2</v>
      </c>
      <c r="R748" s="106">
        <f>K748-U748</f>
        <v>0</v>
      </c>
      <c r="S748" s="106">
        <f>IF(K748-H747&lt;0,0,K748-H747)</f>
        <v>0</v>
      </c>
      <c r="T748" s="106">
        <f t="shared" si="214"/>
        <v>98.365381490613771</v>
      </c>
      <c r="U748" s="107">
        <f>IF(S748&gt;0,0,IF(U747+(F748-AL748/$C$23)*$C$22/($C$21+$C$22)&gt;$C$8,$C$8,IF(V748=$C$8,U747+(F748-AL748/$C$23)*$C$22/$C$21,U747+(F748-AL748/$C$23)*$C$22/($C$21+$C$22))))</f>
        <v>1400</v>
      </c>
      <c r="V748" s="107">
        <f>IF(S748=0,IF(V747+(F748-AL748/$C$23)*$C$22/($C$21+$C$22)&gt;$C$8,$C$8,V747+(F748-AL748/$C$23)*$C$22/($C$21+$C$22)),E748)</f>
        <v>1400</v>
      </c>
      <c r="W748" s="203">
        <f>IF(S748&gt;0,0,IF(W747+AL748/$C$23&gt;$F$23,$F$23,W747+AL748/$C$23))</f>
        <v>1.6346185093862227</v>
      </c>
      <c r="X748" s="105" t="str">
        <f>IF(R748=0,"-",IF(U748=0,FORECAST($C$8,Инклинометрия!$B$2:$B$152,Инклинометрия!$A$2:$A$152),FORECAST(R748,Инклинометрия!$B$2:$B$152,Инклинометрия!$A$2:$A$152)))</f>
        <v>-</v>
      </c>
      <c r="Y748" s="105" t="str">
        <f>IF(R748=0,"-",IF(U748=0,FORECAST($C$8-R748,Инклинометрия!$B$2:$B$152,Инклинометрия!$A$2:$A$152),0))</f>
        <v>-</v>
      </c>
      <c r="Z748" s="105" t="str">
        <f>IF(S748=0,"-",FORECAST($C$8,Инклинометрия!$B$2:$B$152,Инклинометрия!$A$2:$A$152))</f>
        <v>-</v>
      </c>
      <c r="AA748" s="105" t="str">
        <f>IF(S748=0,"-",FORECAST($C$8-S748,Инклинометрия!$B$2:$B$152,Инклинометрия!$A$2:$A$152))</f>
        <v>-</v>
      </c>
      <c r="AB748" s="105">
        <f>IF(T748=0,"-",FORECAST($C$6,Инклинометрия!$B$2:$B$152,Инклинометрия!$A$2:$A$152))</f>
        <v>1425</v>
      </c>
      <c r="AC748" s="105">
        <f>IF(R748=0,FORECAST($C$6-T748,Инклинометрия!$B$2:$B$152,Инклинометрия!$A$2:$A$152),FORECAST($C$8,Инклинометрия!$B$2:$B$152,Инклинометрия!$A$2:$A$152))</f>
        <v>1331.5528875839168</v>
      </c>
      <c r="AD748" s="107">
        <f>IF(U748=0,"-",FORECAST($C$8,Инклинометрия!$B$2:$B$152,Инклинометрия!$A$2:$A$152))</f>
        <v>1330</v>
      </c>
      <c r="AE748" s="107">
        <f>IF(U748=0,"-",FORECAST($C$8-U748,Инклинометрия!$B$2:$B$152,Инклинометрия!$A$2:$A$152))</f>
        <v>0</v>
      </c>
      <c r="AF748" s="107">
        <f>FORECAST($C$8-S748,Инклинометрия!$B$2:$B$152,Инклинометрия!$A$2:$A$152)</f>
        <v>1330</v>
      </c>
      <c r="AG748" s="107">
        <f>FORECAST($C$8-(S748+V748),Инклинометрия!$B$2:$B$152,Инклинометрия!$A$2:$A$152)</f>
        <v>0</v>
      </c>
      <c r="AH748" s="107">
        <f>IF(W748=0,"-",FORECAST($C$8+W748,Инклинометрия!$B$2:$B$152,Инклинометрия!$A$2:$A$152))</f>
        <v>1331.5528875839168</v>
      </c>
      <c r="AI748" s="107">
        <f>IF(W748=0,"-",FORECAST($C$8,Инклинометрия!$B$2:$B$152,Инклинометрия!$A$2:$A$152))</f>
        <v>1330</v>
      </c>
      <c r="AK748" s="122">
        <f>2*PI()*$C$5*(AT747-AT746)/(LN(AN747/$I$9)*$I$8/$I$7+LN($I$10/AN747)*$I$8/$I$7)</f>
        <v>0</v>
      </c>
      <c r="AL748" s="67">
        <f>AK748*(B748-B747)</f>
        <v>0</v>
      </c>
      <c r="AM748" s="23">
        <f t="shared" si="227"/>
        <v>4.3059540056097682E-2</v>
      </c>
      <c r="AN748" s="26">
        <f>AN747+AK748*(B748-B747)/(2*PI()*$C$5*AN747*$I$11)</f>
        <v>0.12986115207059001</v>
      </c>
      <c r="AO748" s="87">
        <f t="shared" si="221"/>
        <v>111242.59539450394</v>
      </c>
      <c r="AP748" s="87">
        <f>IF(R748+U748&lt;$C$8,0,32*$G$13/$C$12^2*($I$8*R748+$I$6*U748)+32*$G$14/($C$14^2-$C$13^2)*($I$8*S748+$I$6*V748))</f>
        <v>9917.5953945039291</v>
      </c>
      <c r="AQ748" s="66">
        <f>R748*$C$11*$C$9+U748*$C$11*$C$10</f>
        <v>14695380</v>
      </c>
      <c r="AR748" s="66">
        <f>S748*$C$11*$C$9+V748*$C$11*$C$10</f>
        <v>14695380</v>
      </c>
      <c r="AS748" s="87">
        <f>$C$11*(T748*$C$9+W748*$C$10)</f>
        <v>789129.61404581123</v>
      </c>
      <c r="AT748" s="45">
        <f t="shared" si="215"/>
        <v>15595752.209440315</v>
      </c>
      <c r="AU748" s="75"/>
    </row>
    <row r="749" spans="2:47" ht="15" thickBot="1" x14ac:dyDescent="0.35">
      <c r="B749" s="41">
        <f t="shared" si="222"/>
        <v>7180</v>
      </c>
      <c r="C749" s="8">
        <f t="shared" si="223"/>
        <v>71.8</v>
      </c>
      <c r="D749" s="73">
        <f t="shared" si="209"/>
        <v>96.032499999999999</v>
      </c>
      <c r="E749" s="29">
        <f t="shared" si="212"/>
        <v>5324.0113745259268</v>
      </c>
      <c r="F749" s="29">
        <f t="shared" si="216"/>
        <v>7.4150576246875062</v>
      </c>
      <c r="G749" s="29">
        <f t="shared" si="224"/>
        <v>9.9176395730195388</v>
      </c>
      <c r="H749" s="17">
        <f t="shared" si="225"/>
        <v>7120.8652134283893</v>
      </c>
      <c r="I749" s="29">
        <f t="shared" si="217"/>
        <v>2.2250485660981263</v>
      </c>
      <c r="J749" s="29">
        <f t="shared" si="218"/>
        <v>13.949340071223562</v>
      </c>
      <c r="K749" s="32">
        <f>IF((D748+L748+M748-AL748)/($C$21+$C$22)&gt;$C$8,$C$8,(D748+L748+M748-AL748)/($C$21+$C$22))</f>
        <v>1400</v>
      </c>
      <c r="L749" s="97">
        <f t="shared" si="210"/>
        <v>0</v>
      </c>
      <c r="M749" s="96">
        <f t="shared" si="211"/>
        <v>0</v>
      </c>
      <c r="N749" s="98">
        <f t="shared" si="219"/>
        <v>1.7382597742038917</v>
      </c>
      <c r="O749" s="100">
        <f t="shared" si="213"/>
        <v>4.2266987561397071</v>
      </c>
      <c r="P749" s="104">
        <f t="shared" si="220"/>
        <v>18.880500609176615</v>
      </c>
      <c r="Q749" s="102">
        <f t="shared" si="226"/>
        <v>2.8886093440366814E-2</v>
      </c>
      <c r="R749" s="106">
        <f>K749-U749</f>
        <v>0</v>
      </c>
      <c r="S749" s="106">
        <f>IF(K749-H748&lt;0,0,K749-H748)</f>
        <v>0</v>
      </c>
      <c r="T749" s="106">
        <f t="shared" si="214"/>
        <v>98.365381490613771</v>
      </c>
      <c r="U749" s="107">
        <f>IF(S749&gt;0,0,IF(U748+(F749-AL749/$C$23)*$C$22/($C$21+$C$22)&gt;$C$8,$C$8,IF(V749=$C$8,U748+(F749-AL749/$C$23)*$C$22/$C$21,U748+(F749-AL749/$C$23)*$C$22/($C$21+$C$22))))</f>
        <v>1400</v>
      </c>
      <c r="V749" s="107">
        <f>IF(S749=0,IF(V748+(F749-AL749/$C$23)*$C$22/($C$21+$C$22)&gt;$C$8,$C$8,V748+(F749-AL749/$C$23)*$C$22/($C$21+$C$22)),E749)</f>
        <v>1400</v>
      </c>
      <c r="W749" s="203">
        <f>IF(S749&gt;0,0,IF(W748+AL749/$C$23&gt;$F$23,$F$23,W748+AL749/$C$23))</f>
        <v>1.6346185093862227</v>
      </c>
      <c r="X749" s="105" t="str">
        <f>IF(R749=0,"-",IF(U749=0,FORECAST($C$8,Инклинометрия!$B$2:$B$152,Инклинометрия!$A$2:$A$152),FORECAST(R749,Инклинометрия!$B$2:$B$152,Инклинометрия!$A$2:$A$152)))</f>
        <v>-</v>
      </c>
      <c r="Y749" s="105" t="str">
        <f>IF(R749=0,"-",IF(U749=0,FORECAST($C$8-R749,Инклинометрия!$B$2:$B$152,Инклинометрия!$A$2:$A$152),0))</f>
        <v>-</v>
      </c>
      <c r="Z749" s="105" t="str">
        <f>IF(S749=0,"-",FORECAST($C$8,Инклинометрия!$B$2:$B$152,Инклинометрия!$A$2:$A$152))</f>
        <v>-</v>
      </c>
      <c r="AA749" s="105" t="str">
        <f>IF(S749=0,"-",FORECAST($C$8-S749,Инклинометрия!$B$2:$B$152,Инклинометрия!$A$2:$A$152))</f>
        <v>-</v>
      </c>
      <c r="AB749" s="105">
        <f>IF(T749=0,"-",FORECAST($C$6,Инклинометрия!$B$2:$B$152,Инклинометрия!$A$2:$A$152))</f>
        <v>1425</v>
      </c>
      <c r="AC749" s="105">
        <f>IF(R749=0,FORECAST($C$6-T749,Инклинометрия!$B$2:$B$152,Инклинометрия!$A$2:$A$152),FORECAST($C$8,Инклинометрия!$B$2:$B$152,Инклинометрия!$A$2:$A$152))</f>
        <v>1331.5528875839168</v>
      </c>
      <c r="AD749" s="107">
        <f>IF(U749=0,"-",FORECAST($C$8,Инклинометрия!$B$2:$B$152,Инклинометрия!$A$2:$A$152))</f>
        <v>1330</v>
      </c>
      <c r="AE749" s="107">
        <f>IF(U749=0,"-",FORECAST($C$8-U749,Инклинометрия!$B$2:$B$152,Инклинометрия!$A$2:$A$152))</f>
        <v>0</v>
      </c>
      <c r="AF749" s="107">
        <f>FORECAST($C$8-S749,Инклинометрия!$B$2:$B$152,Инклинометрия!$A$2:$A$152)</f>
        <v>1330</v>
      </c>
      <c r="AG749" s="107">
        <f>FORECAST($C$8-(S749+V749),Инклинометрия!$B$2:$B$152,Инклинометрия!$A$2:$A$152)</f>
        <v>0</v>
      </c>
      <c r="AH749" s="107">
        <f>IF(W749=0,"-",FORECAST($C$8+W749,Инклинометрия!$B$2:$B$152,Инклинометрия!$A$2:$A$152))</f>
        <v>1331.5528875839168</v>
      </c>
      <c r="AI749" s="107">
        <f>IF(W749=0,"-",FORECAST($C$8,Инклинометрия!$B$2:$B$152,Инклинометрия!$A$2:$A$152))</f>
        <v>1330</v>
      </c>
      <c r="AK749" s="122">
        <f>2*PI()*$C$5*(AT748-AT747)/(LN(AN748/$I$9)*$I$8/$I$7+LN($I$10/AN748)*$I$8/$I$7)</f>
        <v>0</v>
      </c>
      <c r="AL749" s="67">
        <f>AK749*(B749-B748)</f>
        <v>0</v>
      </c>
      <c r="AM749" s="23">
        <f t="shared" si="227"/>
        <v>4.3059540056097682E-2</v>
      </c>
      <c r="AN749" s="26">
        <f>AN748+AK749*(B749-B748)/(2*PI()*$C$5*AN748*$I$11)</f>
        <v>0.12986115207059001</v>
      </c>
      <c r="AO749" s="87">
        <f t="shared" si="221"/>
        <v>111242.59539450394</v>
      </c>
      <c r="AP749" s="87">
        <f>IF(R749+U749&lt;$C$8,0,32*$G$13/$C$12^2*($I$8*R749+$I$6*U749)+32*$G$14/($C$14^2-$C$13^2)*($I$8*S749+$I$6*V749))</f>
        <v>9917.5953945039291</v>
      </c>
      <c r="AQ749" s="66">
        <f>R749*$C$11*$C$9+U749*$C$11*$C$10</f>
        <v>14695380</v>
      </c>
      <c r="AR749" s="66">
        <f>S749*$C$11*$C$9+V749*$C$11*$C$10</f>
        <v>14695380</v>
      </c>
      <c r="AS749" s="87">
        <f>$C$11*(T749*$C$9+W749*$C$10)</f>
        <v>789129.61404581123</v>
      </c>
      <c r="AT749" s="45">
        <f t="shared" si="215"/>
        <v>15595752.209440315</v>
      </c>
      <c r="AU749" s="75"/>
    </row>
    <row r="750" spans="2:47" ht="15" thickBot="1" x14ac:dyDescent="0.35">
      <c r="B750" s="41">
        <f t="shared" si="222"/>
        <v>7190</v>
      </c>
      <c r="C750" s="8">
        <f t="shared" si="223"/>
        <v>71.900000000000006</v>
      </c>
      <c r="D750" s="73">
        <f t="shared" si="209"/>
        <v>96.166250000000005</v>
      </c>
      <c r="E750" s="29">
        <f t="shared" si="212"/>
        <v>5331.4264321506153</v>
      </c>
      <c r="F750" s="29">
        <f t="shared" si="216"/>
        <v>7.4150576246884157</v>
      </c>
      <c r="G750" s="29">
        <f t="shared" si="224"/>
        <v>9.9176395730207556</v>
      </c>
      <c r="H750" s="17">
        <f t="shared" si="225"/>
        <v>7130.7828530014103</v>
      </c>
      <c r="I750" s="29">
        <f t="shared" si="217"/>
        <v>2.2250485660981263</v>
      </c>
      <c r="J750" s="29">
        <f t="shared" si="218"/>
        <v>13.949340071224418</v>
      </c>
      <c r="K750" s="32">
        <f>IF((D749+L749+M749-AL749)/($C$21+$C$22)&gt;$C$8,$C$8,(D749+L749+M749-AL749)/($C$21+$C$22))</f>
        <v>1400</v>
      </c>
      <c r="L750" s="97">
        <f t="shared" si="210"/>
        <v>0</v>
      </c>
      <c r="M750" s="96">
        <f t="shared" si="211"/>
        <v>0</v>
      </c>
      <c r="N750" s="98">
        <f t="shared" si="219"/>
        <v>1.7382597742038917</v>
      </c>
      <c r="O750" s="100">
        <f t="shared" si="213"/>
        <v>4.2266987561397071</v>
      </c>
      <c r="P750" s="104">
        <f t="shared" si="220"/>
        <v>18.880500609176615</v>
      </c>
      <c r="Q750" s="102">
        <f t="shared" si="226"/>
        <v>2.8886093440366814E-2</v>
      </c>
      <c r="R750" s="106">
        <f>K750-U750</f>
        <v>0</v>
      </c>
      <c r="S750" s="106">
        <f>IF(K750-H749&lt;0,0,K750-H749)</f>
        <v>0</v>
      </c>
      <c r="T750" s="106">
        <f t="shared" si="214"/>
        <v>98.365381490613771</v>
      </c>
      <c r="U750" s="107">
        <f>IF(S750&gt;0,0,IF(U749+(F750-AL750/$C$23)*$C$22/($C$21+$C$22)&gt;$C$8,$C$8,IF(V750=$C$8,U749+(F750-AL750/$C$23)*$C$22/$C$21,U749+(F750-AL750/$C$23)*$C$22/($C$21+$C$22))))</f>
        <v>1400</v>
      </c>
      <c r="V750" s="107">
        <f>IF(S750=0,IF(V749+(F750-AL750/$C$23)*$C$22/($C$21+$C$22)&gt;$C$8,$C$8,V749+(F750-AL750/$C$23)*$C$22/($C$21+$C$22)),E750)</f>
        <v>1400</v>
      </c>
      <c r="W750" s="203">
        <f>IF(S750&gt;0,0,IF(W749+AL750/$C$23&gt;$F$23,$F$23,W749+AL750/$C$23))</f>
        <v>1.6346185093862227</v>
      </c>
      <c r="X750" s="105" t="str">
        <f>IF(R750=0,"-",IF(U750=0,FORECAST($C$8,Инклинометрия!$B$2:$B$152,Инклинометрия!$A$2:$A$152),FORECAST(R750,Инклинометрия!$B$2:$B$152,Инклинометрия!$A$2:$A$152)))</f>
        <v>-</v>
      </c>
      <c r="Y750" s="105" t="str">
        <f>IF(R750=0,"-",IF(U750=0,FORECAST($C$8-R750,Инклинометрия!$B$2:$B$152,Инклинометрия!$A$2:$A$152),0))</f>
        <v>-</v>
      </c>
      <c r="Z750" s="105" t="str">
        <f>IF(S750=0,"-",FORECAST($C$8,Инклинометрия!$B$2:$B$152,Инклинометрия!$A$2:$A$152))</f>
        <v>-</v>
      </c>
      <c r="AA750" s="105" t="str">
        <f>IF(S750=0,"-",FORECAST($C$8-S750,Инклинометрия!$B$2:$B$152,Инклинометрия!$A$2:$A$152))</f>
        <v>-</v>
      </c>
      <c r="AB750" s="105">
        <f>IF(T750=0,"-",FORECAST($C$6,Инклинометрия!$B$2:$B$152,Инклинометрия!$A$2:$A$152))</f>
        <v>1425</v>
      </c>
      <c r="AC750" s="105">
        <f>IF(R750=0,FORECAST($C$6-T750,Инклинометрия!$B$2:$B$152,Инклинометрия!$A$2:$A$152),FORECAST($C$8,Инклинометрия!$B$2:$B$152,Инклинометрия!$A$2:$A$152))</f>
        <v>1331.5528875839168</v>
      </c>
      <c r="AD750" s="107">
        <f>IF(U750=0,"-",FORECAST($C$8,Инклинометрия!$B$2:$B$152,Инклинометрия!$A$2:$A$152))</f>
        <v>1330</v>
      </c>
      <c r="AE750" s="107">
        <f>IF(U750=0,"-",FORECAST($C$8-U750,Инклинометрия!$B$2:$B$152,Инклинометрия!$A$2:$A$152))</f>
        <v>0</v>
      </c>
      <c r="AF750" s="107">
        <f>FORECAST($C$8-S750,Инклинометрия!$B$2:$B$152,Инклинометрия!$A$2:$A$152)</f>
        <v>1330</v>
      </c>
      <c r="AG750" s="107">
        <f>FORECAST($C$8-(S750+V750),Инклинометрия!$B$2:$B$152,Инклинометрия!$A$2:$A$152)</f>
        <v>0</v>
      </c>
      <c r="AH750" s="107">
        <f>IF(W750=0,"-",FORECAST($C$8+W750,Инклинометрия!$B$2:$B$152,Инклинометрия!$A$2:$A$152))</f>
        <v>1331.5528875839168</v>
      </c>
      <c r="AI750" s="107">
        <f>IF(W750=0,"-",FORECAST($C$8,Инклинометрия!$B$2:$B$152,Инклинометрия!$A$2:$A$152))</f>
        <v>1330</v>
      </c>
      <c r="AK750" s="122">
        <f>2*PI()*$C$5*(AT749-AT748)/(LN(AN749/$I$9)*$I$8/$I$7+LN($I$10/AN749)*$I$8/$I$7)</f>
        <v>0</v>
      </c>
      <c r="AL750" s="67">
        <f>AK750*(B750-B749)</f>
        <v>0</v>
      </c>
      <c r="AM750" s="23">
        <f t="shared" si="227"/>
        <v>4.3059540056097682E-2</v>
      </c>
      <c r="AN750" s="26">
        <f>AN749+AK750*(B750-B749)/(2*PI()*$C$5*AN749*$I$11)</f>
        <v>0.12986115207059001</v>
      </c>
      <c r="AO750" s="87">
        <f t="shared" si="221"/>
        <v>111242.59539450394</v>
      </c>
      <c r="AP750" s="87">
        <f>IF(R750+U750&lt;$C$8,0,32*$G$13/$C$12^2*($I$8*R750+$I$6*U750)+32*$G$14/($C$14^2-$C$13^2)*($I$8*S750+$I$6*V750))</f>
        <v>9917.5953945039291</v>
      </c>
      <c r="AQ750" s="66">
        <f>R750*$C$11*$C$9+U750*$C$11*$C$10</f>
        <v>14695380</v>
      </c>
      <c r="AR750" s="66">
        <f>S750*$C$11*$C$9+V750*$C$11*$C$10</f>
        <v>14695380</v>
      </c>
      <c r="AS750" s="87">
        <f>$C$11*(T750*$C$9+W750*$C$10)</f>
        <v>789129.61404581123</v>
      </c>
      <c r="AT750" s="45">
        <f t="shared" si="215"/>
        <v>15595752.209440315</v>
      </c>
      <c r="AU750" s="75"/>
    </row>
    <row r="751" spans="2:47" ht="15" thickBot="1" x14ac:dyDescent="0.35">
      <c r="B751" s="41">
        <f t="shared" si="222"/>
        <v>7200</v>
      </c>
      <c r="C751" s="8">
        <f t="shared" si="223"/>
        <v>72</v>
      </c>
      <c r="D751" s="73">
        <f t="shared" si="209"/>
        <v>96.3</v>
      </c>
      <c r="E751" s="29">
        <f t="shared" si="212"/>
        <v>5338.8414897753028</v>
      </c>
      <c r="F751" s="29">
        <f t="shared" si="216"/>
        <v>7.4150576246875062</v>
      </c>
      <c r="G751" s="29">
        <f t="shared" si="224"/>
        <v>9.9176395730195388</v>
      </c>
      <c r="H751" s="17">
        <f t="shared" si="225"/>
        <v>7140.7004925744295</v>
      </c>
      <c r="I751" s="29">
        <f t="shared" si="217"/>
        <v>2.2250485660981263</v>
      </c>
      <c r="J751" s="29">
        <f t="shared" si="218"/>
        <v>13.949340071223562</v>
      </c>
      <c r="K751" s="32">
        <f>IF((D750+L750+M750-AL750)/($C$21+$C$22)&gt;$C$8,$C$8,(D750+L750+M750-AL750)/($C$21+$C$22))</f>
        <v>1400</v>
      </c>
      <c r="L751" s="97">
        <f t="shared" si="210"/>
        <v>0</v>
      </c>
      <c r="M751" s="96">
        <f t="shared" si="211"/>
        <v>0</v>
      </c>
      <c r="N751" s="98">
        <f t="shared" si="219"/>
        <v>1.7382597742038917</v>
      </c>
      <c r="O751" s="100">
        <f t="shared" si="213"/>
        <v>4.2266987561397071</v>
      </c>
      <c r="P751" s="104">
        <f t="shared" si="220"/>
        <v>18.880500609176615</v>
      </c>
      <c r="Q751" s="102">
        <f t="shared" si="226"/>
        <v>2.8886093440366814E-2</v>
      </c>
      <c r="R751" s="106">
        <f>K751-U751</f>
        <v>0</v>
      </c>
      <c r="S751" s="106">
        <f>IF(K751-H750&lt;0,0,K751-H750)</f>
        <v>0</v>
      </c>
      <c r="T751" s="106">
        <f t="shared" si="214"/>
        <v>98.365381490613771</v>
      </c>
      <c r="U751" s="107">
        <f>IF(S751&gt;0,0,IF(U750+(F751-AL751/$C$23)*$C$22/($C$21+$C$22)&gt;$C$8,$C$8,IF(V751=$C$8,U750+(F751-AL751/$C$23)*$C$22/$C$21,U750+(F751-AL751/$C$23)*$C$22/($C$21+$C$22))))</f>
        <v>1400</v>
      </c>
      <c r="V751" s="107">
        <f>IF(S751=0,IF(V750+(F751-AL751/$C$23)*$C$22/($C$21+$C$22)&gt;$C$8,$C$8,V750+(F751-AL751/$C$23)*$C$22/($C$21+$C$22)),E751)</f>
        <v>1400</v>
      </c>
      <c r="W751" s="203">
        <f>IF(S751&gt;0,0,IF(W750+AL751/$C$23&gt;$F$23,$F$23,W750+AL751/$C$23))</f>
        <v>1.6346185093862227</v>
      </c>
      <c r="X751" s="105" t="str">
        <f>IF(R751=0,"-",IF(U751=0,FORECAST($C$8,Инклинометрия!$B$2:$B$152,Инклинометрия!$A$2:$A$152),FORECAST(R751,Инклинометрия!$B$2:$B$152,Инклинометрия!$A$2:$A$152)))</f>
        <v>-</v>
      </c>
      <c r="Y751" s="105" t="str">
        <f>IF(R751=0,"-",IF(U751=0,FORECAST($C$8-R751,Инклинометрия!$B$2:$B$152,Инклинометрия!$A$2:$A$152),0))</f>
        <v>-</v>
      </c>
      <c r="Z751" s="105" t="str">
        <f>IF(S751=0,"-",FORECAST($C$8,Инклинометрия!$B$2:$B$152,Инклинометрия!$A$2:$A$152))</f>
        <v>-</v>
      </c>
      <c r="AA751" s="105" t="str">
        <f>IF(S751=0,"-",FORECAST($C$8-S751,Инклинометрия!$B$2:$B$152,Инклинометрия!$A$2:$A$152))</f>
        <v>-</v>
      </c>
      <c r="AB751" s="105">
        <f>IF(T751=0,"-",FORECAST($C$6,Инклинометрия!$B$2:$B$152,Инклинометрия!$A$2:$A$152))</f>
        <v>1425</v>
      </c>
      <c r="AC751" s="105">
        <f>IF(R751=0,FORECAST($C$6-T751,Инклинометрия!$B$2:$B$152,Инклинометрия!$A$2:$A$152),FORECAST($C$8,Инклинометрия!$B$2:$B$152,Инклинометрия!$A$2:$A$152))</f>
        <v>1331.5528875839168</v>
      </c>
      <c r="AD751" s="107">
        <f>IF(U751=0,"-",FORECAST($C$8,Инклинометрия!$B$2:$B$152,Инклинометрия!$A$2:$A$152))</f>
        <v>1330</v>
      </c>
      <c r="AE751" s="107">
        <f>IF(U751=0,"-",FORECAST($C$8-U751,Инклинометрия!$B$2:$B$152,Инклинометрия!$A$2:$A$152))</f>
        <v>0</v>
      </c>
      <c r="AF751" s="107">
        <f>FORECAST($C$8-S751,Инклинометрия!$B$2:$B$152,Инклинометрия!$A$2:$A$152)</f>
        <v>1330</v>
      </c>
      <c r="AG751" s="107">
        <f>FORECAST($C$8-(S751+V751),Инклинометрия!$B$2:$B$152,Инклинометрия!$A$2:$A$152)</f>
        <v>0</v>
      </c>
      <c r="AH751" s="107">
        <f>IF(W751=0,"-",FORECAST($C$8+W751,Инклинометрия!$B$2:$B$152,Инклинометрия!$A$2:$A$152))</f>
        <v>1331.5528875839168</v>
      </c>
      <c r="AI751" s="107">
        <f>IF(W751=0,"-",FORECAST($C$8,Инклинометрия!$B$2:$B$152,Инклинометрия!$A$2:$A$152))</f>
        <v>1330</v>
      </c>
      <c r="AK751" s="122">
        <f>2*PI()*$C$5*(AT750-AT749)/(LN(AN750/$I$9)*$I$8/$I$7+LN($I$10/AN750)*$I$8/$I$7)</f>
        <v>0</v>
      </c>
      <c r="AL751" s="67">
        <f>AK751*(B751-B750)</f>
        <v>0</v>
      </c>
      <c r="AM751" s="23">
        <f t="shared" si="227"/>
        <v>4.3059540056097682E-2</v>
      </c>
      <c r="AN751" s="26">
        <f>AN750+AK751*(B751-B750)/(2*PI()*$C$5*AN750*$I$11)</f>
        <v>0.12986115207059001</v>
      </c>
      <c r="AO751" s="87">
        <f t="shared" si="221"/>
        <v>111242.59539450394</v>
      </c>
      <c r="AP751" s="87">
        <f>IF(R751+U751&lt;$C$8,0,32*$G$13/$C$12^2*($I$8*R751+$I$6*U751)+32*$G$14/($C$14^2-$C$13^2)*($I$8*S751+$I$6*V751))</f>
        <v>9917.5953945039291</v>
      </c>
      <c r="AQ751" s="66">
        <f>R751*$C$11*$C$9+U751*$C$11*$C$10</f>
        <v>14695380</v>
      </c>
      <c r="AR751" s="66">
        <f>S751*$C$11*$C$9+V751*$C$11*$C$10</f>
        <v>14695380</v>
      </c>
      <c r="AS751" s="87">
        <f>$C$11*(T751*$C$9+W751*$C$10)</f>
        <v>789129.61404581123</v>
      </c>
      <c r="AT751" s="45">
        <f t="shared" si="215"/>
        <v>15595752.209440315</v>
      </c>
      <c r="AU751" s="75"/>
    </row>
    <row r="752" spans="2:47" ht="15" thickBot="1" x14ac:dyDescent="0.35">
      <c r="B752" s="41">
        <f t="shared" si="222"/>
        <v>7210</v>
      </c>
      <c r="C752" s="8">
        <f t="shared" si="223"/>
        <v>72.100000000000009</v>
      </c>
      <c r="D752" s="73">
        <f t="shared" si="209"/>
        <v>96.433750000000018</v>
      </c>
      <c r="E752" s="29">
        <f t="shared" si="212"/>
        <v>5346.2565473999912</v>
      </c>
      <c r="F752" s="29">
        <f t="shared" si="216"/>
        <v>7.4150576246884157</v>
      </c>
      <c r="G752" s="29">
        <f t="shared" si="224"/>
        <v>9.9176395730207556</v>
      </c>
      <c r="H752" s="17">
        <f t="shared" si="225"/>
        <v>7150.6181321474505</v>
      </c>
      <c r="I752" s="29">
        <f t="shared" si="217"/>
        <v>2.2250485660981263</v>
      </c>
      <c r="J752" s="29">
        <f t="shared" si="218"/>
        <v>13.949340071224418</v>
      </c>
      <c r="K752" s="32">
        <f>IF((D751+L751+M751-AL751)/($C$21+$C$22)&gt;$C$8,$C$8,(D751+L751+M751-AL751)/($C$21+$C$22))</f>
        <v>1400</v>
      </c>
      <c r="L752" s="97">
        <f t="shared" si="210"/>
        <v>0</v>
      </c>
      <c r="M752" s="96">
        <f t="shared" si="211"/>
        <v>0</v>
      </c>
      <c r="N752" s="98">
        <f t="shared" si="219"/>
        <v>1.7382597742038917</v>
      </c>
      <c r="O752" s="100">
        <f t="shared" si="213"/>
        <v>4.2266987561397071</v>
      </c>
      <c r="P752" s="104">
        <f t="shared" si="220"/>
        <v>18.880500609176615</v>
      </c>
      <c r="Q752" s="102">
        <f t="shared" si="226"/>
        <v>2.8886093440366814E-2</v>
      </c>
      <c r="R752" s="106">
        <f>K752-U752</f>
        <v>0</v>
      </c>
      <c r="S752" s="106">
        <f>IF(K752-H751&lt;0,0,K752-H751)</f>
        <v>0</v>
      </c>
      <c r="T752" s="106">
        <f t="shared" si="214"/>
        <v>98.365381490613771</v>
      </c>
      <c r="U752" s="107">
        <f>IF(S752&gt;0,0,IF(U751+(F752-AL752/$C$23)*$C$22/($C$21+$C$22)&gt;$C$8,$C$8,IF(V752=$C$8,U751+(F752-AL752/$C$23)*$C$22/$C$21,U751+(F752-AL752/$C$23)*$C$22/($C$21+$C$22))))</f>
        <v>1400</v>
      </c>
      <c r="V752" s="107">
        <f>IF(S752=0,IF(V751+(F752-AL752/$C$23)*$C$22/($C$21+$C$22)&gt;$C$8,$C$8,V751+(F752-AL752/$C$23)*$C$22/($C$21+$C$22)),E752)</f>
        <v>1400</v>
      </c>
      <c r="W752" s="203">
        <f>IF(S752&gt;0,0,IF(W751+AL752/$C$23&gt;$F$23,$F$23,W751+AL752/$C$23))</f>
        <v>1.6346185093862227</v>
      </c>
      <c r="X752" s="105" t="str">
        <f>IF(R752=0,"-",IF(U752=0,FORECAST($C$8,Инклинометрия!$B$2:$B$152,Инклинометрия!$A$2:$A$152),FORECAST(R752,Инклинометрия!$B$2:$B$152,Инклинометрия!$A$2:$A$152)))</f>
        <v>-</v>
      </c>
      <c r="Y752" s="105" t="str">
        <f>IF(R752=0,"-",IF(U752=0,FORECAST($C$8-R752,Инклинометрия!$B$2:$B$152,Инклинометрия!$A$2:$A$152),0))</f>
        <v>-</v>
      </c>
      <c r="Z752" s="105" t="str">
        <f>IF(S752=0,"-",FORECAST($C$8,Инклинометрия!$B$2:$B$152,Инклинометрия!$A$2:$A$152))</f>
        <v>-</v>
      </c>
      <c r="AA752" s="105" t="str">
        <f>IF(S752=0,"-",FORECAST($C$8-S752,Инклинометрия!$B$2:$B$152,Инклинометрия!$A$2:$A$152))</f>
        <v>-</v>
      </c>
      <c r="AB752" s="105">
        <f>IF(T752=0,"-",FORECAST($C$6,Инклинометрия!$B$2:$B$152,Инклинометрия!$A$2:$A$152))</f>
        <v>1425</v>
      </c>
      <c r="AC752" s="105">
        <f>IF(R752=0,FORECAST($C$6-T752,Инклинометрия!$B$2:$B$152,Инклинометрия!$A$2:$A$152),FORECAST($C$8,Инклинометрия!$B$2:$B$152,Инклинометрия!$A$2:$A$152))</f>
        <v>1331.5528875839168</v>
      </c>
      <c r="AD752" s="107">
        <f>IF(U752=0,"-",FORECAST($C$8,Инклинометрия!$B$2:$B$152,Инклинометрия!$A$2:$A$152))</f>
        <v>1330</v>
      </c>
      <c r="AE752" s="107">
        <f>IF(U752=0,"-",FORECAST($C$8-U752,Инклинометрия!$B$2:$B$152,Инклинометрия!$A$2:$A$152))</f>
        <v>0</v>
      </c>
      <c r="AF752" s="107">
        <f>FORECAST($C$8-S752,Инклинометрия!$B$2:$B$152,Инклинометрия!$A$2:$A$152)</f>
        <v>1330</v>
      </c>
      <c r="AG752" s="107">
        <f>FORECAST($C$8-(S752+V752),Инклинометрия!$B$2:$B$152,Инклинометрия!$A$2:$A$152)</f>
        <v>0</v>
      </c>
      <c r="AH752" s="107">
        <f>IF(W752=0,"-",FORECAST($C$8+W752,Инклинометрия!$B$2:$B$152,Инклинометрия!$A$2:$A$152))</f>
        <v>1331.5528875839168</v>
      </c>
      <c r="AI752" s="107">
        <f>IF(W752=0,"-",FORECAST($C$8,Инклинометрия!$B$2:$B$152,Инклинометрия!$A$2:$A$152))</f>
        <v>1330</v>
      </c>
      <c r="AK752" s="122">
        <f>2*PI()*$C$5*(AT751-AT750)/(LN(AN751/$I$9)*$I$8/$I$7+LN($I$10/AN751)*$I$8/$I$7)</f>
        <v>0</v>
      </c>
      <c r="AL752" s="67">
        <f>AK752*(B752-B751)</f>
        <v>0</v>
      </c>
      <c r="AM752" s="23">
        <f t="shared" si="227"/>
        <v>4.3059540056097682E-2</v>
      </c>
      <c r="AN752" s="26">
        <f>AN751+AK752*(B752-B751)/(2*PI()*$C$5*AN751*$I$11)</f>
        <v>0.12986115207059001</v>
      </c>
      <c r="AO752" s="87">
        <f t="shared" si="221"/>
        <v>111242.59539450394</v>
      </c>
      <c r="AP752" s="87">
        <f>IF(R752+U752&lt;$C$8,0,32*$G$13/$C$12^2*($I$8*R752+$I$6*U752)+32*$G$14/($C$14^2-$C$13^2)*($I$8*S752+$I$6*V752))</f>
        <v>9917.5953945039291</v>
      </c>
      <c r="AQ752" s="66">
        <f>R752*$C$11*$C$9+U752*$C$11*$C$10</f>
        <v>14695380</v>
      </c>
      <c r="AR752" s="66">
        <f>S752*$C$11*$C$9+V752*$C$11*$C$10</f>
        <v>14695380</v>
      </c>
      <c r="AS752" s="87">
        <f>$C$11*(T752*$C$9+W752*$C$10)</f>
        <v>789129.61404581123</v>
      </c>
      <c r="AT752" s="45">
        <f t="shared" si="215"/>
        <v>15595752.209440315</v>
      </c>
      <c r="AU752" s="75"/>
    </row>
    <row r="753" spans="2:47" ht="15" thickBot="1" x14ac:dyDescent="0.35">
      <c r="B753" s="41">
        <f t="shared" si="222"/>
        <v>7220</v>
      </c>
      <c r="C753" s="8">
        <f t="shared" si="223"/>
        <v>72.2</v>
      </c>
      <c r="D753" s="73">
        <f t="shared" si="209"/>
        <v>96.567499999999995</v>
      </c>
      <c r="E753" s="29">
        <f t="shared" si="212"/>
        <v>5353.6716050246787</v>
      </c>
      <c r="F753" s="29">
        <f t="shared" si="216"/>
        <v>7.4150576246875062</v>
      </c>
      <c r="G753" s="29">
        <f t="shared" si="224"/>
        <v>9.9176395730195388</v>
      </c>
      <c r="H753" s="17">
        <f t="shared" si="225"/>
        <v>7160.5357717204697</v>
      </c>
      <c r="I753" s="29">
        <f t="shared" si="217"/>
        <v>2.2250485660981263</v>
      </c>
      <c r="J753" s="29">
        <f t="shared" si="218"/>
        <v>13.949340071223562</v>
      </c>
      <c r="K753" s="32">
        <f>IF((D752+L752+M752-AL752)/($C$21+$C$22)&gt;$C$8,$C$8,(D752+L752+M752-AL752)/($C$21+$C$22))</f>
        <v>1400</v>
      </c>
      <c r="L753" s="97">
        <f t="shared" si="210"/>
        <v>0</v>
      </c>
      <c r="M753" s="96">
        <f t="shared" si="211"/>
        <v>0</v>
      </c>
      <c r="N753" s="98">
        <f t="shared" si="219"/>
        <v>1.7382597742038917</v>
      </c>
      <c r="O753" s="100">
        <f t="shared" si="213"/>
        <v>4.2266987561397071</v>
      </c>
      <c r="P753" s="104">
        <f t="shared" si="220"/>
        <v>18.880500609176615</v>
      </c>
      <c r="Q753" s="102">
        <f t="shared" si="226"/>
        <v>2.8886093440366814E-2</v>
      </c>
      <c r="R753" s="106">
        <f>K753-U753</f>
        <v>0</v>
      </c>
      <c r="S753" s="106">
        <f>IF(K753-H752&lt;0,0,K753-H752)</f>
        <v>0</v>
      </c>
      <c r="T753" s="106">
        <f t="shared" si="214"/>
        <v>98.365381490613771</v>
      </c>
      <c r="U753" s="107">
        <f>IF(S753&gt;0,0,IF(U752+(F753-AL753/$C$23)*$C$22/($C$21+$C$22)&gt;$C$8,$C$8,IF(V753=$C$8,U752+(F753-AL753/$C$23)*$C$22/$C$21,U752+(F753-AL753/$C$23)*$C$22/($C$21+$C$22))))</f>
        <v>1400</v>
      </c>
      <c r="V753" s="107">
        <f>IF(S753=0,IF(V752+(F753-AL753/$C$23)*$C$22/($C$21+$C$22)&gt;$C$8,$C$8,V752+(F753-AL753/$C$23)*$C$22/($C$21+$C$22)),E753)</f>
        <v>1400</v>
      </c>
      <c r="W753" s="203">
        <f>IF(S753&gt;0,0,IF(W752+AL753/$C$23&gt;$F$23,$F$23,W752+AL753/$C$23))</f>
        <v>1.6346185093862227</v>
      </c>
      <c r="X753" s="105" t="str">
        <f>IF(R753=0,"-",IF(U753=0,FORECAST($C$8,Инклинометрия!$B$2:$B$152,Инклинометрия!$A$2:$A$152),FORECAST(R753,Инклинометрия!$B$2:$B$152,Инклинометрия!$A$2:$A$152)))</f>
        <v>-</v>
      </c>
      <c r="Y753" s="105" t="str">
        <f>IF(R753=0,"-",IF(U753=0,FORECAST($C$8-R753,Инклинометрия!$B$2:$B$152,Инклинометрия!$A$2:$A$152),0))</f>
        <v>-</v>
      </c>
      <c r="Z753" s="105" t="str">
        <f>IF(S753=0,"-",FORECAST($C$8,Инклинометрия!$B$2:$B$152,Инклинометрия!$A$2:$A$152))</f>
        <v>-</v>
      </c>
      <c r="AA753" s="105" t="str">
        <f>IF(S753=0,"-",FORECAST($C$8-S753,Инклинометрия!$B$2:$B$152,Инклинометрия!$A$2:$A$152))</f>
        <v>-</v>
      </c>
      <c r="AB753" s="105">
        <f>IF(T753=0,"-",FORECAST($C$6,Инклинометрия!$B$2:$B$152,Инклинометрия!$A$2:$A$152))</f>
        <v>1425</v>
      </c>
      <c r="AC753" s="105">
        <f>IF(R753=0,FORECAST($C$6-T753,Инклинометрия!$B$2:$B$152,Инклинометрия!$A$2:$A$152),FORECAST($C$8,Инклинометрия!$B$2:$B$152,Инклинометрия!$A$2:$A$152))</f>
        <v>1331.5528875839168</v>
      </c>
      <c r="AD753" s="107">
        <f>IF(U753=0,"-",FORECAST($C$8,Инклинометрия!$B$2:$B$152,Инклинометрия!$A$2:$A$152))</f>
        <v>1330</v>
      </c>
      <c r="AE753" s="107">
        <f>IF(U753=0,"-",FORECAST($C$8-U753,Инклинометрия!$B$2:$B$152,Инклинометрия!$A$2:$A$152))</f>
        <v>0</v>
      </c>
      <c r="AF753" s="107">
        <f>FORECAST($C$8-S753,Инклинометрия!$B$2:$B$152,Инклинометрия!$A$2:$A$152)</f>
        <v>1330</v>
      </c>
      <c r="AG753" s="107">
        <f>FORECAST($C$8-(S753+V753),Инклинометрия!$B$2:$B$152,Инклинометрия!$A$2:$A$152)</f>
        <v>0</v>
      </c>
      <c r="AH753" s="107">
        <f>IF(W753=0,"-",FORECAST($C$8+W753,Инклинометрия!$B$2:$B$152,Инклинометрия!$A$2:$A$152))</f>
        <v>1331.5528875839168</v>
      </c>
      <c r="AI753" s="107">
        <f>IF(W753=0,"-",FORECAST($C$8,Инклинометрия!$B$2:$B$152,Инклинометрия!$A$2:$A$152))</f>
        <v>1330</v>
      </c>
      <c r="AK753" s="122">
        <f>2*PI()*$C$5*(AT752-AT751)/(LN(AN752/$I$9)*$I$8/$I$7+LN($I$10/AN752)*$I$8/$I$7)</f>
        <v>0</v>
      </c>
      <c r="AL753" s="67">
        <f>AK753*(B753-B752)</f>
        <v>0</v>
      </c>
      <c r="AM753" s="23">
        <f t="shared" si="227"/>
        <v>4.3059540056097682E-2</v>
      </c>
      <c r="AN753" s="26">
        <f>AN752+AK753*(B753-B752)/(2*PI()*$C$5*AN752*$I$11)</f>
        <v>0.12986115207059001</v>
      </c>
      <c r="AO753" s="87">
        <f t="shared" si="221"/>
        <v>111242.59539450394</v>
      </c>
      <c r="AP753" s="87">
        <f>IF(R753+U753&lt;$C$8,0,32*$G$13/$C$12^2*($I$8*R753+$I$6*U753)+32*$G$14/($C$14^2-$C$13^2)*($I$8*S753+$I$6*V753))</f>
        <v>9917.5953945039291</v>
      </c>
      <c r="AQ753" s="66">
        <f>R753*$C$11*$C$9+U753*$C$11*$C$10</f>
        <v>14695380</v>
      </c>
      <c r="AR753" s="66">
        <f>S753*$C$11*$C$9+V753*$C$11*$C$10</f>
        <v>14695380</v>
      </c>
      <c r="AS753" s="87">
        <f>$C$11*(T753*$C$9+W753*$C$10)</f>
        <v>789129.61404581123</v>
      </c>
      <c r="AT753" s="45">
        <f t="shared" si="215"/>
        <v>15595752.209440315</v>
      </c>
      <c r="AU753" s="75"/>
    </row>
    <row r="754" spans="2:47" ht="15" thickBot="1" x14ac:dyDescent="0.35">
      <c r="B754" s="41">
        <f t="shared" si="222"/>
        <v>7230</v>
      </c>
      <c r="C754" s="8">
        <f t="shared" si="223"/>
        <v>72.3</v>
      </c>
      <c r="D754" s="73">
        <f t="shared" si="209"/>
        <v>96.701250000000002</v>
      </c>
      <c r="E754" s="29">
        <f t="shared" si="212"/>
        <v>5361.0866626493662</v>
      </c>
      <c r="F754" s="29">
        <f t="shared" si="216"/>
        <v>7.4150576246875062</v>
      </c>
      <c r="G754" s="29">
        <f t="shared" si="224"/>
        <v>9.9176395730195388</v>
      </c>
      <c r="H754" s="17">
        <f t="shared" si="225"/>
        <v>7170.4534112934889</v>
      </c>
      <c r="I754" s="29">
        <f t="shared" si="217"/>
        <v>2.2250485660981263</v>
      </c>
      <c r="J754" s="29">
        <f t="shared" si="218"/>
        <v>13.949340071223562</v>
      </c>
      <c r="K754" s="32">
        <f>IF((D753+L753+M753-AL753)/($C$21+$C$22)&gt;$C$8,$C$8,(D753+L753+M753-AL753)/($C$21+$C$22))</f>
        <v>1400</v>
      </c>
      <c r="L754" s="97">
        <f t="shared" si="210"/>
        <v>0</v>
      </c>
      <c r="M754" s="96">
        <f t="shared" si="211"/>
        <v>0</v>
      </c>
      <c r="N754" s="98">
        <f t="shared" si="219"/>
        <v>1.7382597742038917</v>
      </c>
      <c r="O754" s="100">
        <f t="shared" si="213"/>
        <v>4.2266987561397071</v>
      </c>
      <c r="P754" s="104">
        <f t="shared" si="220"/>
        <v>18.880500609176615</v>
      </c>
      <c r="Q754" s="102">
        <f t="shared" si="226"/>
        <v>2.8886093440366814E-2</v>
      </c>
      <c r="R754" s="106">
        <f>K754-U754</f>
        <v>0</v>
      </c>
      <c r="S754" s="106">
        <f>IF(K754-H753&lt;0,0,K754-H753)</f>
        <v>0</v>
      </c>
      <c r="T754" s="106">
        <f t="shared" si="214"/>
        <v>98.365381490613771</v>
      </c>
      <c r="U754" s="107">
        <f>IF(S754&gt;0,0,IF(U753+(F754-AL754/$C$23)*$C$22/($C$21+$C$22)&gt;$C$8,$C$8,IF(V754=$C$8,U753+(F754-AL754/$C$23)*$C$22/$C$21,U753+(F754-AL754/$C$23)*$C$22/($C$21+$C$22))))</f>
        <v>1400</v>
      </c>
      <c r="V754" s="107">
        <f>IF(S754=0,IF(V753+(F754-AL754/$C$23)*$C$22/($C$21+$C$22)&gt;$C$8,$C$8,V753+(F754-AL754/$C$23)*$C$22/($C$21+$C$22)),E754)</f>
        <v>1400</v>
      </c>
      <c r="W754" s="203">
        <f>IF(S754&gt;0,0,IF(W753+AL754/$C$23&gt;$F$23,$F$23,W753+AL754/$C$23))</f>
        <v>1.6346185093862227</v>
      </c>
      <c r="X754" s="105" t="str">
        <f>IF(R754=0,"-",IF(U754=0,FORECAST($C$8,Инклинометрия!$B$2:$B$152,Инклинометрия!$A$2:$A$152),FORECAST(R754,Инклинометрия!$B$2:$B$152,Инклинометрия!$A$2:$A$152)))</f>
        <v>-</v>
      </c>
      <c r="Y754" s="105" t="str">
        <f>IF(R754=0,"-",IF(U754=0,FORECAST($C$8-R754,Инклинометрия!$B$2:$B$152,Инклинометрия!$A$2:$A$152),0))</f>
        <v>-</v>
      </c>
      <c r="Z754" s="105" t="str">
        <f>IF(S754=0,"-",FORECAST($C$8,Инклинометрия!$B$2:$B$152,Инклинометрия!$A$2:$A$152))</f>
        <v>-</v>
      </c>
      <c r="AA754" s="105" t="str">
        <f>IF(S754=0,"-",FORECAST($C$8-S754,Инклинометрия!$B$2:$B$152,Инклинометрия!$A$2:$A$152))</f>
        <v>-</v>
      </c>
      <c r="AB754" s="105">
        <f>IF(T754=0,"-",FORECAST($C$6,Инклинометрия!$B$2:$B$152,Инклинометрия!$A$2:$A$152))</f>
        <v>1425</v>
      </c>
      <c r="AC754" s="105">
        <f>IF(R754=0,FORECAST($C$6-T754,Инклинометрия!$B$2:$B$152,Инклинометрия!$A$2:$A$152),FORECAST($C$8,Инклинометрия!$B$2:$B$152,Инклинометрия!$A$2:$A$152))</f>
        <v>1331.5528875839168</v>
      </c>
      <c r="AD754" s="107">
        <f>IF(U754=0,"-",FORECAST($C$8,Инклинометрия!$B$2:$B$152,Инклинометрия!$A$2:$A$152))</f>
        <v>1330</v>
      </c>
      <c r="AE754" s="107">
        <f>IF(U754=0,"-",FORECAST($C$8-U754,Инклинометрия!$B$2:$B$152,Инклинометрия!$A$2:$A$152))</f>
        <v>0</v>
      </c>
      <c r="AF754" s="107">
        <f>FORECAST($C$8-S754,Инклинометрия!$B$2:$B$152,Инклинометрия!$A$2:$A$152)</f>
        <v>1330</v>
      </c>
      <c r="AG754" s="107">
        <f>FORECAST($C$8-(S754+V754),Инклинометрия!$B$2:$B$152,Инклинометрия!$A$2:$A$152)</f>
        <v>0</v>
      </c>
      <c r="AH754" s="107">
        <f>IF(W754=0,"-",FORECAST($C$8+W754,Инклинометрия!$B$2:$B$152,Инклинометрия!$A$2:$A$152))</f>
        <v>1331.5528875839168</v>
      </c>
      <c r="AI754" s="107">
        <f>IF(W754=0,"-",FORECAST($C$8,Инклинометрия!$B$2:$B$152,Инклинометрия!$A$2:$A$152))</f>
        <v>1330</v>
      </c>
      <c r="AK754" s="122">
        <f>2*PI()*$C$5*(AT753-AT752)/(LN(AN753/$I$9)*$I$8/$I$7+LN($I$10/AN753)*$I$8/$I$7)</f>
        <v>0</v>
      </c>
      <c r="AL754" s="67">
        <f>AK754*(B754-B753)</f>
        <v>0</v>
      </c>
      <c r="AM754" s="23">
        <f t="shared" si="227"/>
        <v>4.3059540056097682E-2</v>
      </c>
      <c r="AN754" s="26">
        <f>AN753+AK754*(B754-B753)/(2*PI()*$C$5*AN753*$I$11)</f>
        <v>0.12986115207059001</v>
      </c>
      <c r="AO754" s="87">
        <f t="shared" si="221"/>
        <v>111242.59539450394</v>
      </c>
      <c r="AP754" s="87">
        <f>IF(R754+U754&lt;$C$8,0,32*$G$13/$C$12^2*($I$8*R754+$I$6*U754)+32*$G$14/($C$14^2-$C$13^2)*($I$8*S754+$I$6*V754))</f>
        <v>9917.5953945039291</v>
      </c>
      <c r="AQ754" s="66">
        <f>R754*$C$11*$C$9+U754*$C$11*$C$10</f>
        <v>14695380</v>
      </c>
      <c r="AR754" s="66">
        <f>S754*$C$11*$C$9+V754*$C$11*$C$10</f>
        <v>14695380</v>
      </c>
      <c r="AS754" s="87">
        <f>$C$11*(T754*$C$9+W754*$C$10)</f>
        <v>789129.61404581123</v>
      </c>
      <c r="AT754" s="45">
        <f t="shared" si="215"/>
        <v>15595752.209440315</v>
      </c>
      <c r="AU754" s="75"/>
    </row>
    <row r="755" spans="2:47" ht="15" thickBot="1" x14ac:dyDescent="0.35">
      <c r="B755" s="41">
        <f t="shared" si="222"/>
        <v>7240</v>
      </c>
      <c r="C755" s="8">
        <f t="shared" si="223"/>
        <v>72.400000000000006</v>
      </c>
      <c r="D755" s="73">
        <f t="shared" si="209"/>
        <v>96.834999999999994</v>
      </c>
      <c r="E755" s="29">
        <f t="shared" si="212"/>
        <v>5368.5017202740555</v>
      </c>
      <c r="F755" s="29">
        <f t="shared" si="216"/>
        <v>7.4150576246893252</v>
      </c>
      <c r="G755" s="29">
        <f t="shared" si="224"/>
        <v>9.9176395730219724</v>
      </c>
      <c r="H755" s="17">
        <f t="shared" si="225"/>
        <v>7180.3710508665108</v>
      </c>
      <c r="I755" s="29">
        <f t="shared" si="217"/>
        <v>2.2250485660981263</v>
      </c>
      <c r="J755" s="29">
        <f t="shared" si="218"/>
        <v>13.949340071225274</v>
      </c>
      <c r="K755" s="32">
        <f>IF((D754+L754+M754-AL754)/($C$21+$C$22)&gt;$C$8,$C$8,(D754+L754+M754-AL754)/($C$21+$C$22))</f>
        <v>1400</v>
      </c>
      <c r="L755" s="97">
        <f t="shared" si="210"/>
        <v>0</v>
      </c>
      <c r="M755" s="96">
        <f t="shared" si="211"/>
        <v>0</v>
      </c>
      <c r="N755" s="98">
        <f t="shared" si="219"/>
        <v>1.7382597742038917</v>
      </c>
      <c r="O755" s="100">
        <f t="shared" si="213"/>
        <v>4.2266987561397071</v>
      </c>
      <c r="P755" s="104">
        <f t="shared" si="220"/>
        <v>18.880500609176615</v>
      </c>
      <c r="Q755" s="102">
        <f t="shared" si="226"/>
        <v>2.8886093440366814E-2</v>
      </c>
      <c r="R755" s="106">
        <f>K755-U755</f>
        <v>0</v>
      </c>
      <c r="S755" s="106">
        <f>IF(K755-H754&lt;0,0,K755-H754)</f>
        <v>0</v>
      </c>
      <c r="T755" s="106">
        <f t="shared" si="214"/>
        <v>98.365381490613771</v>
      </c>
      <c r="U755" s="107">
        <f>IF(S755&gt;0,0,IF(U754+(F755-AL755/$C$23)*$C$22/($C$21+$C$22)&gt;$C$8,$C$8,IF(V755=$C$8,U754+(F755-AL755/$C$23)*$C$22/$C$21,U754+(F755-AL755/$C$23)*$C$22/($C$21+$C$22))))</f>
        <v>1400</v>
      </c>
      <c r="V755" s="107">
        <f>IF(S755=0,IF(V754+(F755-AL755/$C$23)*$C$22/($C$21+$C$22)&gt;$C$8,$C$8,V754+(F755-AL755/$C$23)*$C$22/($C$21+$C$22)),E755)</f>
        <v>1400</v>
      </c>
      <c r="W755" s="203">
        <f>IF(S755&gt;0,0,IF(W754+AL755/$C$23&gt;$F$23,$F$23,W754+AL755/$C$23))</f>
        <v>1.6346185093862227</v>
      </c>
      <c r="X755" s="105" t="str">
        <f>IF(R755=0,"-",IF(U755=0,FORECAST($C$8,Инклинометрия!$B$2:$B$152,Инклинометрия!$A$2:$A$152),FORECAST(R755,Инклинометрия!$B$2:$B$152,Инклинометрия!$A$2:$A$152)))</f>
        <v>-</v>
      </c>
      <c r="Y755" s="105" t="str">
        <f>IF(R755=0,"-",IF(U755=0,FORECAST($C$8-R755,Инклинометрия!$B$2:$B$152,Инклинометрия!$A$2:$A$152),0))</f>
        <v>-</v>
      </c>
      <c r="Z755" s="105" t="str">
        <f>IF(S755=0,"-",FORECAST($C$8,Инклинометрия!$B$2:$B$152,Инклинометрия!$A$2:$A$152))</f>
        <v>-</v>
      </c>
      <c r="AA755" s="105" t="str">
        <f>IF(S755=0,"-",FORECAST($C$8-S755,Инклинометрия!$B$2:$B$152,Инклинометрия!$A$2:$A$152))</f>
        <v>-</v>
      </c>
      <c r="AB755" s="105">
        <f>IF(T755=0,"-",FORECAST($C$6,Инклинометрия!$B$2:$B$152,Инклинометрия!$A$2:$A$152))</f>
        <v>1425</v>
      </c>
      <c r="AC755" s="105">
        <f>IF(R755=0,FORECAST($C$6-T755,Инклинометрия!$B$2:$B$152,Инклинометрия!$A$2:$A$152),FORECAST($C$8,Инклинометрия!$B$2:$B$152,Инклинометрия!$A$2:$A$152))</f>
        <v>1331.5528875839168</v>
      </c>
      <c r="AD755" s="107">
        <f>IF(U755=0,"-",FORECAST($C$8,Инклинометрия!$B$2:$B$152,Инклинометрия!$A$2:$A$152))</f>
        <v>1330</v>
      </c>
      <c r="AE755" s="107">
        <f>IF(U755=0,"-",FORECAST($C$8-U755,Инклинометрия!$B$2:$B$152,Инклинометрия!$A$2:$A$152))</f>
        <v>0</v>
      </c>
      <c r="AF755" s="107">
        <f>FORECAST($C$8-S755,Инклинометрия!$B$2:$B$152,Инклинометрия!$A$2:$A$152)</f>
        <v>1330</v>
      </c>
      <c r="AG755" s="107">
        <f>FORECAST($C$8-(S755+V755),Инклинометрия!$B$2:$B$152,Инклинометрия!$A$2:$A$152)</f>
        <v>0</v>
      </c>
      <c r="AH755" s="107">
        <f>IF(W755=0,"-",FORECAST($C$8+W755,Инклинометрия!$B$2:$B$152,Инклинометрия!$A$2:$A$152))</f>
        <v>1331.5528875839168</v>
      </c>
      <c r="AI755" s="107">
        <f>IF(W755=0,"-",FORECAST($C$8,Инклинометрия!$B$2:$B$152,Инклинометрия!$A$2:$A$152))</f>
        <v>1330</v>
      </c>
      <c r="AK755" s="122">
        <f>2*PI()*$C$5*(AT754-AT753)/(LN(AN754/$I$9)*$I$8/$I$7+LN($I$10/AN754)*$I$8/$I$7)</f>
        <v>0</v>
      </c>
      <c r="AL755" s="67">
        <f>AK755*(B755-B754)</f>
        <v>0</v>
      </c>
      <c r="AM755" s="23">
        <f t="shared" si="227"/>
        <v>4.3059540056097682E-2</v>
      </c>
      <c r="AN755" s="26">
        <f>AN754+AK755*(B755-B754)/(2*PI()*$C$5*AN754*$I$11)</f>
        <v>0.12986115207059001</v>
      </c>
      <c r="AO755" s="87">
        <f t="shared" si="221"/>
        <v>111242.59539450394</v>
      </c>
      <c r="AP755" s="87">
        <f>IF(R755+U755&lt;$C$8,0,32*$G$13/$C$12^2*($I$8*R755+$I$6*U755)+32*$G$14/($C$14^2-$C$13^2)*($I$8*S755+$I$6*V755))</f>
        <v>9917.5953945039291</v>
      </c>
      <c r="AQ755" s="66">
        <f>R755*$C$11*$C$9+U755*$C$11*$C$10</f>
        <v>14695380</v>
      </c>
      <c r="AR755" s="66">
        <f>S755*$C$11*$C$9+V755*$C$11*$C$10</f>
        <v>14695380</v>
      </c>
      <c r="AS755" s="87">
        <f>$C$11*(T755*$C$9+W755*$C$10)</f>
        <v>789129.61404581123</v>
      </c>
      <c r="AT755" s="45">
        <f t="shared" si="215"/>
        <v>15595752.209440315</v>
      </c>
      <c r="AU755" s="75"/>
    </row>
    <row r="756" spans="2:47" ht="15" thickBot="1" x14ac:dyDescent="0.35">
      <c r="B756" s="41">
        <f t="shared" si="222"/>
        <v>7250</v>
      </c>
      <c r="C756" s="8">
        <f t="shared" si="223"/>
        <v>72.5</v>
      </c>
      <c r="D756" s="73">
        <f t="shared" si="209"/>
        <v>96.96875</v>
      </c>
      <c r="E756" s="29">
        <f t="shared" si="212"/>
        <v>5375.916777898743</v>
      </c>
      <c r="F756" s="29">
        <f t="shared" si="216"/>
        <v>7.4150576246875062</v>
      </c>
      <c r="G756" s="29">
        <f t="shared" si="224"/>
        <v>9.9176395730195388</v>
      </c>
      <c r="H756" s="17">
        <f t="shared" si="225"/>
        <v>7190.28869043953</v>
      </c>
      <c r="I756" s="29">
        <f t="shared" si="217"/>
        <v>2.2250485660981263</v>
      </c>
      <c r="J756" s="29">
        <f t="shared" si="218"/>
        <v>13.949340071223562</v>
      </c>
      <c r="K756" s="32">
        <f>IF((D755+L755+M755-AL755)/($C$21+$C$22)&gt;$C$8,$C$8,(D755+L755+M755-AL755)/($C$21+$C$22))</f>
        <v>1400</v>
      </c>
      <c r="L756" s="97">
        <f t="shared" si="210"/>
        <v>0</v>
      </c>
      <c r="M756" s="96">
        <f t="shared" si="211"/>
        <v>0</v>
      </c>
      <c r="N756" s="98">
        <f t="shared" si="219"/>
        <v>1.7382597742038917</v>
      </c>
      <c r="O756" s="100">
        <f t="shared" si="213"/>
        <v>4.2266987561397071</v>
      </c>
      <c r="P756" s="104">
        <f t="shared" si="220"/>
        <v>18.880500609176615</v>
      </c>
      <c r="Q756" s="102">
        <f t="shared" si="226"/>
        <v>2.8886093440366814E-2</v>
      </c>
      <c r="R756" s="106">
        <f>K756-U756</f>
        <v>0</v>
      </c>
      <c r="S756" s="106">
        <f>IF(K756-H755&lt;0,0,K756-H755)</f>
        <v>0</v>
      </c>
      <c r="T756" s="106">
        <f t="shared" si="214"/>
        <v>98.365381490613771</v>
      </c>
      <c r="U756" s="107">
        <f>IF(S756&gt;0,0,IF(U755+(F756-AL756/$C$23)*$C$22/($C$21+$C$22)&gt;$C$8,$C$8,IF(V756=$C$8,U755+(F756-AL756/$C$23)*$C$22/$C$21,U755+(F756-AL756/$C$23)*$C$22/($C$21+$C$22))))</f>
        <v>1400</v>
      </c>
      <c r="V756" s="107">
        <f>IF(S756=0,IF(V755+(F756-AL756/$C$23)*$C$22/($C$21+$C$22)&gt;$C$8,$C$8,V755+(F756-AL756/$C$23)*$C$22/($C$21+$C$22)),E756)</f>
        <v>1400</v>
      </c>
      <c r="W756" s="203">
        <f>IF(S756&gt;0,0,IF(W755+AL756/$C$23&gt;$F$23,$F$23,W755+AL756/$C$23))</f>
        <v>1.6346185093862227</v>
      </c>
      <c r="X756" s="105" t="str">
        <f>IF(R756=0,"-",IF(U756=0,FORECAST($C$8,Инклинометрия!$B$2:$B$152,Инклинометрия!$A$2:$A$152),FORECAST(R756,Инклинометрия!$B$2:$B$152,Инклинометрия!$A$2:$A$152)))</f>
        <v>-</v>
      </c>
      <c r="Y756" s="105" t="str">
        <f>IF(R756=0,"-",IF(U756=0,FORECAST($C$8-R756,Инклинометрия!$B$2:$B$152,Инклинометрия!$A$2:$A$152),0))</f>
        <v>-</v>
      </c>
      <c r="Z756" s="105" t="str">
        <f>IF(S756=0,"-",FORECAST($C$8,Инклинометрия!$B$2:$B$152,Инклинометрия!$A$2:$A$152))</f>
        <v>-</v>
      </c>
      <c r="AA756" s="105" t="str">
        <f>IF(S756=0,"-",FORECAST($C$8-S756,Инклинометрия!$B$2:$B$152,Инклинометрия!$A$2:$A$152))</f>
        <v>-</v>
      </c>
      <c r="AB756" s="105">
        <f>IF(T756=0,"-",FORECAST($C$6,Инклинометрия!$B$2:$B$152,Инклинометрия!$A$2:$A$152))</f>
        <v>1425</v>
      </c>
      <c r="AC756" s="105">
        <f>IF(R756=0,FORECAST($C$6-T756,Инклинометрия!$B$2:$B$152,Инклинометрия!$A$2:$A$152),FORECAST($C$8,Инклинометрия!$B$2:$B$152,Инклинометрия!$A$2:$A$152))</f>
        <v>1331.5528875839168</v>
      </c>
      <c r="AD756" s="107">
        <f>IF(U756=0,"-",FORECAST($C$8,Инклинометрия!$B$2:$B$152,Инклинометрия!$A$2:$A$152))</f>
        <v>1330</v>
      </c>
      <c r="AE756" s="107">
        <f>IF(U756=0,"-",FORECAST($C$8-U756,Инклинометрия!$B$2:$B$152,Инклинометрия!$A$2:$A$152))</f>
        <v>0</v>
      </c>
      <c r="AF756" s="107">
        <f>FORECAST($C$8-S756,Инклинометрия!$B$2:$B$152,Инклинометрия!$A$2:$A$152)</f>
        <v>1330</v>
      </c>
      <c r="AG756" s="107">
        <f>FORECAST($C$8-(S756+V756),Инклинометрия!$B$2:$B$152,Инклинометрия!$A$2:$A$152)</f>
        <v>0</v>
      </c>
      <c r="AH756" s="107">
        <f>IF(W756=0,"-",FORECAST($C$8+W756,Инклинометрия!$B$2:$B$152,Инклинометрия!$A$2:$A$152))</f>
        <v>1331.5528875839168</v>
      </c>
      <c r="AI756" s="107">
        <f>IF(W756=0,"-",FORECAST($C$8,Инклинометрия!$B$2:$B$152,Инклинометрия!$A$2:$A$152))</f>
        <v>1330</v>
      </c>
      <c r="AK756" s="122">
        <f>2*PI()*$C$5*(AT755-AT754)/(LN(AN755/$I$9)*$I$8/$I$7+LN($I$10/AN755)*$I$8/$I$7)</f>
        <v>0</v>
      </c>
      <c r="AL756" s="67">
        <f>AK756*(B756-B755)</f>
        <v>0</v>
      </c>
      <c r="AM756" s="23">
        <f t="shared" si="227"/>
        <v>4.3059540056097682E-2</v>
      </c>
      <c r="AN756" s="26">
        <f>AN755+AK756*(B756-B755)/(2*PI()*$C$5*AN755*$I$11)</f>
        <v>0.12986115207059001</v>
      </c>
      <c r="AO756" s="87">
        <f t="shared" si="221"/>
        <v>111242.59539450394</v>
      </c>
      <c r="AP756" s="87">
        <f>IF(R756+U756&lt;$C$8,0,32*$G$13/$C$12^2*($I$8*R756+$I$6*U756)+32*$G$14/($C$14^2-$C$13^2)*($I$8*S756+$I$6*V756))</f>
        <v>9917.5953945039291</v>
      </c>
      <c r="AQ756" s="66">
        <f>R756*$C$11*$C$9+U756*$C$11*$C$10</f>
        <v>14695380</v>
      </c>
      <c r="AR756" s="66">
        <f>S756*$C$11*$C$9+V756*$C$11*$C$10</f>
        <v>14695380</v>
      </c>
      <c r="AS756" s="87">
        <f>$C$11*(T756*$C$9+W756*$C$10)</f>
        <v>789129.61404581123</v>
      </c>
      <c r="AT756" s="45">
        <f t="shared" si="215"/>
        <v>15595752.209440315</v>
      </c>
      <c r="AU756" s="75"/>
    </row>
    <row r="757" spans="2:47" ht="15" thickBot="1" x14ac:dyDescent="0.35">
      <c r="B757" s="41">
        <f t="shared" si="222"/>
        <v>7260</v>
      </c>
      <c r="C757" s="8">
        <f t="shared" si="223"/>
        <v>72.600000000000009</v>
      </c>
      <c r="D757" s="73">
        <f t="shared" si="209"/>
        <v>97.10250000000002</v>
      </c>
      <c r="E757" s="29">
        <f t="shared" si="212"/>
        <v>5383.3318355234314</v>
      </c>
      <c r="F757" s="29">
        <f t="shared" si="216"/>
        <v>7.4150576246884157</v>
      </c>
      <c r="G757" s="29">
        <f t="shared" si="224"/>
        <v>9.9176395730207556</v>
      </c>
      <c r="H757" s="17">
        <f t="shared" si="225"/>
        <v>7200.206330012551</v>
      </c>
      <c r="I757" s="29">
        <f t="shared" si="217"/>
        <v>2.2250485660981263</v>
      </c>
      <c r="J757" s="29">
        <f t="shared" si="218"/>
        <v>13.949340071224418</v>
      </c>
      <c r="K757" s="32">
        <f>IF((D756+L756+M756-AL756)/($C$21+$C$22)&gt;$C$8,$C$8,(D756+L756+M756-AL756)/($C$21+$C$22))</f>
        <v>1400</v>
      </c>
      <c r="L757" s="97">
        <f t="shared" si="210"/>
        <v>0</v>
      </c>
      <c r="M757" s="96">
        <f t="shared" si="211"/>
        <v>0</v>
      </c>
      <c r="N757" s="98">
        <f t="shared" si="219"/>
        <v>1.7382597742038917</v>
      </c>
      <c r="O757" s="100">
        <f t="shared" si="213"/>
        <v>4.2266987561397071</v>
      </c>
      <c r="P757" s="104">
        <f t="shared" si="220"/>
        <v>18.880500609176615</v>
      </c>
      <c r="Q757" s="102">
        <f t="shared" si="226"/>
        <v>2.8886093440366814E-2</v>
      </c>
      <c r="R757" s="106">
        <f>K757-U757</f>
        <v>0</v>
      </c>
      <c r="S757" s="106">
        <f>IF(K757-H756&lt;0,0,K757-H756)</f>
        <v>0</v>
      </c>
      <c r="T757" s="106">
        <f t="shared" si="214"/>
        <v>98.365381490613771</v>
      </c>
      <c r="U757" s="107">
        <f>IF(S757&gt;0,0,IF(U756+(F757-AL757/$C$23)*$C$22/($C$21+$C$22)&gt;$C$8,$C$8,IF(V757=$C$8,U756+(F757-AL757/$C$23)*$C$22/$C$21,U756+(F757-AL757/$C$23)*$C$22/($C$21+$C$22))))</f>
        <v>1400</v>
      </c>
      <c r="V757" s="107">
        <f>IF(S757=0,IF(V756+(F757-AL757/$C$23)*$C$22/($C$21+$C$22)&gt;$C$8,$C$8,V756+(F757-AL757/$C$23)*$C$22/($C$21+$C$22)),E757)</f>
        <v>1400</v>
      </c>
      <c r="W757" s="203">
        <f>IF(S757&gt;0,0,IF(W756+AL757/$C$23&gt;$F$23,$F$23,W756+AL757/$C$23))</f>
        <v>1.6346185093862227</v>
      </c>
      <c r="X757" s="105" t="str">
        <f>IF(R757=0,"-",IF(U757=0,FORECAST($C$8,Инклинометрия!$B$2:$B$152,Инклинометрия!$A$2:$A$152),FORECAST(R757,Инклинометрия!$B$2:$B$152,Инклинометрия!$A$2:$A$152)))</f>
        <v>-</v>
      </c>
      <c r="Y757" s="105" t="str">
        <f>IF(R757=0,"-",IF(U757=0,FORECAST($C$8-R757,Инклинометрия!$B$2:$B$152,Инклинометрия!$A$2:$A$152),0))</f>
        <v>-</v>
      </c>
      <c r="Z757" s="105" t="str">
        <f>IF(S757=0,"-",FORECAST($C$8,Инклинометрия!$B$2:$B$152,Инклинометрия!$A$2:$A$152))</f>
        <v>-</v>
      </c>
      <c r="AA757" s="105" t="str">
        <f>IF(S757=0,"-",FORECAST($C$8-S757,Инклинометрия!$B$2:$B$152,Инклинометрия!$A$2:$A$152))</f>
        <v>-</v>
      </c>
      <c r="AB757" s="105">
        <f>IF(T757=0,"-",FORECAST($C$6,Инклинометрия!$B$2:$B$152,Инклинометрия!$A$2:$A$152))</f>
        <v>1425</v>
      </c>
      <c r="AC757" s="105">
        <f>IF(R757=0,FORECAST($C$6-T757,Инклинометрия!$B$2:$B$152,Инклинометрия!$A$2:$A$152),FORECAST($C$8,Инклинометрия!$B$2:$B$152,Инклинометрия!$A$2:$A$152))</f>
        <v>1331.5528875839168</v>
      </c>
      <c r="AD757" s="107">
        <f>IF(U757=0,"-",FORECAST($C$8,Инклинометрия!$B$2:$B$152,Инклинометрия!$A$2:$A$152))</f>
        <v>1330</v>
      </c>
      <c r="AE757" s="107">
        <f>IF(U757=0,"-",FORECAST($C$8-U757,Инклинометрия!$B$2:$B$152,Инклинометрия!$A$2:$A$152))</f>
        <v>0</v>
      </c>
      <c r="AF757" s="107">
        <f>FORECAST($C$8-S757,Инклинометрия!$B$2:$B$152,Инклинометрия!$A$2:$A$152)</f>
        <v>1330</v>
      </c>
      <c r="AG757" s="107">
        <f>FORECAST($C$8-(S757+V757),Инклинометрия!$B$2:$B$152,Инклинометрия!$A$2:$A$152)</f>
        <v>0</v>
      </c>
      <c r="AH757" s="107">
        <f>IF(W757=0,"-",FORECAST($C$8+W757,Инклинометрия!$B$2:$B$152,Инклинометрия!$A$2:$A$152))</f>
        <v>1331.5528875839168</v>
      </c>
      <c r="AI757" s="107">
        <f>IF(W757=0,"-",FORECAST($C$8,Инклинометрия!$B$2:$B$152,Инклинометрия!$A$2:$A$152))</f>
        <v>1330</v>
      </c>
      <c r="AK757" s="122">
        <f>2*PI()*$C$5*(AT756-AT755)/(LN(AN756/$I$9)*$I$8/$I$7+LN($I$10/AN756)*$I$8/$I$7)</f>
        <v>0</v>
      </c>
      <c r="AL757" s="67">
        <f>AK757*(B757-B756)</f>
        <v>0</v>
      </c>
      <c r="AM757" s="23">
        <f t="shared" si="227"/>
        <v>4.3059540056097682E-2</v>
      </c>
      <c r="AN757" s="26">
        <f>AN756+AK757*(B757-B756)/(2*PI()*$C$5*AN756*$I$11)</f>
        <v>0.12986115207059001</v>
      </c>
      <c r="AO757" s="87">
        <f t="shared" si="221"/>
        <v>111242.59539450394</v>
      </c>
      <c r="AP757" s="87">
        <f>IF(R757+U757&lt;$C$8,0,32*$G$13/$C$12^2*($I$8*R757+$I$6*U757)+32*$G$14/($C$14^2-$C$13^2)*($I$8*S757+$I$6*V757))</f>
        <v>9917.5953945039291</v>
      </c>
      <c r="AQ757" s="66">
        <f>R757*$C$11*$C$9+U757*$C$11*$C$10</f>
        <v>14695380</v>
      </c>
      <c r="AR757" s="66">
        <f>S757*$C$11*$C$9+V757*$C$11*$C$10</f>
        <v>14695380</v>
      </c>
      <c r="AS757" s="87">
        <f>$C$11*(T757*$C$9+W757*$C$10)</f>
        <v>789129.61404581123</v>
      </c>
      <c r="AT757" s="45">
        <f t="shared" si="215"/>
        <v>15595752.209440315</v>
      </c>
      <c r="AU757" s="75"/>
    </row>
    <row r="758" spans="2:47" ht="15" thickBot="1" x14ac:dyDescent="0.35">
      <c r="B758" s="41">
        <f t="shared" si="222"/>
        <v>7270</v>
      </c>
      <c r="C758" s="8">
        <f t="shared" si="223"/>
        <v>72.7</v>
      </c>
      <c r="D758" s="73">
        <f t="shared" si="209"/>
        <v>97.236249999999998</v>
      </c>
      <c r="E758" s="29">
        <f t="shared" si="212"/>
        <v>5390.7468931481189</v>
      </c>
      <c r="F758" s="29">
        <f t="shared" si="216"/>
        <v>7.4150576246875062</v>
      </c>
      <c r="G758" s="29">
        <f t="shared" si="224"/>
        <v>9.9176395730195388</v>
      </c>
      <c r="H758" s="17">
        <f t="shared" si="225"/>
        <v>7210.1239695855702</v>
      </c>
      <c r="I758" s="29">
        <f t="shared" si="217"/>
        <v>2.2250485660981263</v>
      </c>
      <c r="J758" s="29">
        <f t="shared" si="218"/>
        <v>13.949340071223562</v>
      </c>
      <c r="K758" s="32">
        <f>IF((D757+L757+M757-AL757)/($C$21+$C$22)&gt;$C$8,$C$8,(D757+L757+M757-AL757)/($C$21+$C$22))</f>
        <v>1400</v>
      </c>
      <c r="L758" s="97">
        <f t="shared" si="210"/>
        <v>0</v>
      </c>
      <c r="M758" s="96">
        <f t="shared" si="211"/>
        <v>0</v>
      </c>
      <c r="N758" s="98">
        <f t="shared" si="219"/>
        <v>1.7382597742038917</v>
      </c>
      <c r="O758" s="100">
        <f t="shared" si="213"/>
        <v>4.2266987561397071</v>
      </c>
      <c r="P758" s="104">
        <f t="shared" si="220"/>
        <v>18.880500609176615</v>
      </c>
      <c r="Q758" s="102">
        <f t="shared" si="226"/>
        <v>2.8886093440366814E-2</v>
      </c>
      <c r="R758" s="106">
        <f>K758-U758</f>
        <v>0</v>
      </c>
      <c r="S758" s="106">
        <f>IF(K758-H757&lt;0,0,K758-H757)</f>
        <v>0</v>
      </c>
      <c r="T758" s="106">
        <f t="shared" si="214"/>
        <v>98.365381490613771</v>
      </c>
      <c r="U758" s="107">
        <f>IF(S758&gt;0,0,IF(U757+(F758-AL758/$C$23)*$C$22/($C$21+$C$22)&gt;$C$8,$C$8,IF(V758=$C$8,U757+(F758-AL758/$C$23)*$C$22/$C$21,U757+(F758-AL758/$C$23)*$C$22/($C$21+$C$22))))</f>
        <v>1400</v>
      </c>
      <c r="V758" s="107">
        <f>IF(S758=0,IF(V757+(F758-AL758/$C$23)*$C$22/($C$21+$C$22)&gt;$C$8,$C$8,V757+(F758-AL758/$C$23)*$C$22/($C$21+$C$22)),E758)</f>
        <v>1400</v>
      </c>
      <c r="W758" s="203">
        <f>IF(S758&gt;0,0,IF(W757+AL758/$C$23&gt;$F$23,$F$23,W757+AL758/$C$23))</f>
        <v>1.6346185093862227</v>
      </c>
      <c r="X758" s="105" t="str">
        <f>IF(R758=0,"-",IF(U758=0,FORECAST($C$8,Инклинометрия!$B$2:$B$152,Инклинометрия!$A$2:$A$152),FORECAST(R758,Инклинометрия!$B$2:$B$152,Инклинометрия!$A$2:$A$152)))</f>
        <v>-</v>
      </c>
      <c r="Y758" s="105" t="str">
        <f>IF(R758=0,"-",IF(U758=0,FORECAST($C$8-R758,Инклинометрия!$B$2:$B$152,Инклинометрия!$A$2:$A$152),0))</f>
        <v>-</v>
      </c>
      <c r="Z758" s="105" t="str">
        <f>IF(S758=0,"-",FORECAST($C$8,Инклинометрия!$B$2:$B$152,Инклинометрия!$A$2:$A$152))</f>
        <v>-</v>
      </c>
      <c r="AA758" s="105" t="str">
        <f>IF(S758=0,"-",FORECAST($C$8-S758,Инклинометрия!$B$2:$B$152,Инклинометрия!$A$2:$A$152))</f>
        <v>-</v>
      </c>
      <c r="AB758" s="105">
        <f>IF(T758=0,"-",FORECAST($C$6,Инклинометрия!$B$2:$B$152,Инклинометрия!$A$2:$A$152))</f>
        <v>1425</v>
      </c>
      <c r="AC758" s="105">
        <f>IF(R758=0,FORECAST($C$6-T758,Инклинометрия!$B$2:$B$152,Инклинометрия!$A$2:$A$152),FORECAST($C$8,Инклинометрия!$B$2:$B$152,Инклинометрия!$A$2:$A$152))</f>
        <v>1331.5528875839168</v>
      </c>
      <c r="AD758" s="107">
        <f>IF(U758=0,"-",FORECAST($C$8,Инклинометрия!$B$2:$B$152,Инклинометрия!$A$2:$A$152))</f>
        <v>1330</v>
      </c>
      <c r="AE758" s="107">
        <f>IF(U758=0,"-",FORECAST($C$8-U758,Инклинометрия!$B$2:$B$152,Инклинометрия!$A$2:$A$152))</f>
        <v>0</v>
      </c>
      <c r="AF758" s="107">
        <f>FORECAST($C$8-S758,Инклинометрия!$B$2:$B$152,Инклинометрия!$A$2:$A$152)</f>
        <v>1330</v>
      </c>
      <c r="AG758" s="107">
        <f>FORECAST($C$8-(S758+V758),Инклинометрия!$B$2:$B$152,Инклинометрия!$A$2:$A$152)</f>
        <v>0</v>
      </c>
      <c r="AH758" s="107">
        <f>IF(W758=0,"-",FORECAST($C$8+W758,Инклинометрия!$B$2:$B$152,Инклинометрия!$A$2:$A$152))</f>
        <v>1331.5528875839168</v>
      </c>
      <c r="AI758" s="107">
        <f>IF(W758=0,"-",FORECAST($C$8,Инклинометрия!$B$2:$B$152,Инклинометрия!$A$2:$A$152))</f>
        <v>1330</v>
      </c>
      <c r="AK758" s="122">
        <f>2*PI()*$C$5*(AT757-AT756)/(LN(AN757/$I$9)*$I$8/$I$7+LN($I$10/AN757)*$I$8/$I$7)</f>
        <v>0</v>
      </c>
      <c r="AL758" s="67">
        <f>AK758*(B758-B757)</f>
        <v>0</v>
      </c>
      <c r="AM758" s="23">
        <f t="shared" si="227"/>
        <v>4.3059540056097682E-2</v>
      </c>
      <c r="AN758" s="26">
        <f>AN757+AK758*(B758-B757)/(2*PI()*$C$5*AN757*$I$11)</f>
        <v>0.12986115207059001</v>
      </c>
      <c r="AO758" s="87">
        <f t="shared" si="221"/>
        <v>111242.59539450394</v>
      </c>
      <c r="AP758" s="87">
        <f>IF(R758+U758&lt;$C$8,0,32*$G$13/$C$12^2*($I$8*R758+$I$6*U758)+32*$G$14/($C$14^2-$C$13^2)*($I$8*S758+$I$6*V758))</f>
        <v>9917.5953945039291</v>
      </c>
      <c r="AQ758" s="66">
        <f>R758*$C$11*$C$9+U758*$C$11*$C$10</f>
        <v>14695380</v>
      </c>
      <c r="AR758" s="66">
        <f>S758*$C$11*$C$9+V758*$C$11*$C$10</f>
        <v>14695380</v>
      </c>
      <c r="AS758" s="87">
        <f>$C$11*(T758*$C$9+W758*$C$10)</f>
        <v>789129.61404581123</v>
      </c>
      <c r="AT758" s="45">
        <f t="shared" si="215"/>
        <v>15595752.209440315</v>
      </c>
      <c r="AU758" s="75"/>
    </row>
    <row r="759" spans="2:47" ht="15" thickBot="1" x14ac:dyDescent="0.35">
      <c r="B759" s="41">
        <f t="shared" si="222"/>
        <v>7280</v>
      </c>
      <c r="C759" s="8">
        <f t="shared" si="223"/>
        <v>72.8</v>
      </c>
      <c r="D759" s="73">
        <f t="shared" si="209"/>
        <v>97.37</v>
      </c>
      <c r="E759" s="29">
        <f t="shared" si="212"/>
        <v>5398.1619507728064</v>
      </c>
      <c r="F759" s="29">
        <f t="shared" si="216"/>
        <v>7.4150576246875062</v>
      </c>
      <c r="G759" s="29">
        <f t="shared" si="224"/>
        <v>9.9176395730195388</v>
      </c>
      <c r="H759" s="17">
        <f t="shared" si="225"/>
        <v>7220.0416091585894</v>
      </c>
      <c r="I759" s="29">
        <f t="shared" si="217"/>
        <v>2.2250485660981263</v>
      </c>
      <c r="J759" s="29">
        <f t="shared" si="218"/>
        <v>13.949340071223562</v>
      </c>
      <c r="K759" s="32">
        <f>IF((D758+L758+M758-AL758)/($C$21+$C$22)&gt;$C$8,$C$8,(D758+L758+M758-AL758)/($C$21+$C$22))</f>
        <v>1400</v>
      </c>
      <c r="L759" s="97">
        <f t="shared" si="210"/>
        <v>0</v>
      </c>
      <c r="M759" s="96">
        <f t="shared" si="211"/>
        <v>0</v>
      </c>
      <c r="N759" s="98">
        <f t="shared" si="219"/>
        <v>1.7382597742038917</v>
      </c>
      <c r="O759" s="100">
        <f t="shared" si="213"/>
        <v>4.2266987561397071</v>
      </c>
      <c r="P759" s="104">
        <f t="shared" si="220"/>
        <v>18.880500609176615</v>
      </c>
      <c r="Q759" s="102">
        <f t="shared" si="226"/>
        <v>2.8886093440366814E-2</v>
      </c>
      <c r="R759" s="106">
        <f>K759-U759</f>
        <v>0</v>
      </c>
      <c r="S759" s="106">
        <f>IF(K759-H758&lt;0,0,K759-H758)</f>
        <v>0</v>
      </c>
      <c r="T759" s="106">
        <f t="shared" si="214"/>
        <v>98.365381490613771</v>
      </c>
      <c r="U759" s="107">
        <f>IF(S759&gt;0,0,IF(U758+(F759-AL759/$C$23)*$C$22/($C$21+$C$22)&gt;$C$8,$C$8,IF(V759=$C$8,U758+(F759-AL759/$C$23)*$C$22/$C$21,U758+(F759-AL759/$C$23)*$C$22/($C$21+$C$22))))</f>
        <v>1400</v>
      </c>
      <c r="V759" s="107">
        <f>IF(S759=0,IF(V758+(F759-AL759/$C$23)*$C$22/($C$21+$C$22)&gt;$C$8,$C$8,V758+(F759-AL759/$C$23)*$C$22/($C$21+$C$22)),E759)</f>
        <v>1400</v>
      </c>
      <c r="W759" s="203">
        <f>IF(S759&gt;0,0,IF(W758+AL759/$C$23&gt;$F$23,$F$23,W758+AL759/$C$23))</f>
        <v>1.6346185093862227</v>
      </c>
      <c r="X759" s="105" t="str">
        <f>IF(R759=0,"-",IF(U759=0,FORECAST($C$8,Инклинометрия!$B$2:$B$152,Инклинометрия!$A$2:$A$152),FORECAST(R759,Инклинометрия!$B$2:$B$152,Инклинометрия!$A$2:$A$152)))</f>
        <v>-</v>
      </c>
      <c r="Y759" s="105" t="str">
        <f>IF(R759=0,"-",IF(U759=0,FORECAST($C$8-R759,Инклинометрия!$B$2:$B$152,Инклинометрия!$A$2:$A$152),0))</f>
        <v>-</v>
      </c>
      <c r="Z759" s="105" t="str">
        <f>IF(S759=0,"-",FORECAST($C$8,Инклинометрия!$B$2:$B$152,Инклинометрия!$A$2:$A$152))</f>
        <v>-</v>
      </c>
      <c r="AA759" s="105" t="str">
        <f>IF(S759=0,"-",FORECAST($C$8-S759,Инклинометрия!$B$2:$B$152,Инклинометрия!$A$2:$A$152))</f>
        <v>-</v>
      </c>
      <c r="AB759" s="105">
        <f>IF(T759=0,"-",FORECAST($C$6,Инклинометрия!$B$2:$B$152,Инклинометрия!$A$2:$A$152))</f>
        <v>1425</v>
      </c>
      <c r="AC759" s="105">
        <f>IF(R759=0,FORECAST($C$6-T759,Инклинометрия!$B$2:$B$152,Инклинометрия!$A$2:$A$152),FORECAST($C$8,Инклинометрия!$B$2:$B$152,Инклинометрия!$A$2:$A$152))</f>
        <v>1331.5528875839168</v>
      </c>
      <c r="AD759" s="107">
        <f>IF(U759=0,"-",FORECAST($C$8,Инклинометрия!$B$2:$B$152,Инклинометрия!$A$2:$A$152))</f>
        <v>1330</v>
      </c>
      <c r="AE759" s="107">
        <f>IF(U759=0,"-",FORECAST($C$8-U759,Инклинометрия!$B$2:$B$152,Инклинометрия!$A$2:$A$152))</f>
        <v>0</v>
      </c>
      <c r="AF759" s="107">
        <f>FORECAST($C$8-S759,Инклинометрия!$B$2:$B$152,Инклинометрия!$A$2:$A$152)</f>
        <v>1330</v>
      </c>
      <c r="AG759" s="107">
        <f>FORECAST($C$8-(S759+V759),Инклинометрия!$B$2:$B$152,Инклинометрия!$A$2:$A$152)</f>
        <v>0</v>
      </c>
      <c r="AH759" s="107">
        <f>IF(W759=0,"-",FORECAST($C$8+W759,Инклинометрия!$B$2:$B$152,Инклинометрия!$A$2:$A$152))</f>
        <v>1331.5528875839168</v>
      </c>
      <c r="AI759" s="107">
        <f>IF(W759=0,"-",FORECAST($C$8,Инклинометрия!$B$2:$B$152,Инклинометрия!$A$2:$A$152))</f>
        <v>1330</v>
      </c>
      <c r="AK759" s="122">
        <f>2*PI()*$C$5*(AT758-AT757)/(LN(AN758/$I$9)*$I$8/$I$7+LN($I$10/AN758)*$I$8/$I$7)</f>
        <v>0</v>
      </c>
      <c r="AL759" s="67">
        <f>AK759*(B759-B758)</f>
        <v>0</v>
      </c>
      <c r="AM759" s="23">
        <f t="shared" si="227"/>
        <v>4.3059540056097682E-2</v>
      </c>
      <c r="AN759" s="26">
        <f>AN758+AK759*(B759-B758)/(2*PI()*$C$5*AN758*$I$11)</f>
        <v>0.12986115207059001</v>
      </c>
      <c r="AO759" s="87">
        <f t="shared" si="221"/>
        <v>111242.59539450394</v>
      </c>
      <c r="AP759" s="87">
        <f>IF(R759+U759&lt;$C$8,0,32*$G$13/$C$12^2*($I$8*R759+$I$6*U759)+32*$G$14/($C$14^2-$C$13^2)*($I$8*S759+$I$6*V759))</f>
        <v>9917.5953945039291</v>
      </c>
      <c r="AQ759" s="66">
        <f>R759*$C$11*$C$9+U759*$C$11*$C$10</f>
        <v>14695380</v>
      </c>
      <c r="AR759" s="66">
        <f>S759*$C$11*$C$9+V759*$C$11*$C$10</f>
        <v>14695380</v>
      </c>
      <c r="AS759" s="87">
        <f>$C$11*(T759*$C$9+W759*$C$10)</f>
        <v>789129.61404581123</v>
      </c>
      <c r="AT759" s="45">
        <f t="shared" si="215"/>
        <v>15595752.209440315</v>
      </c>
      <c r="AU759" s="75"/>
    </row>
    <row r="760" spans="2:47" ht="15" thickBot="1" x14ac:dyDescent="0.35">
      <c r="B760" s="41">
        <f t="shared" si="222"/>
        <v>7290</v>
      </c>
      <c r="C760" s="8">
        <f t="shared" si="223"/>
        <v>72.900000000000006</v>
      </c>
      <c r="D760" s="73">
        <f t="shared" si="209"/>
        <v>97.503749999999997</v>
      </c>
      <c r="E760" s="29">
        <f t="shared" si="212"/>
        <v>5405.5770083974949</v>
      </c>
      <c r="F760" s="29">
        <f t="shared" si="216"/>
        <v>7.4150576246884157</v>
      </c>
      <c r="G760" s="29">
        <f t="shared" si="224"/>
        <v>9.9176395730207556</v>
      </c>
      <c r="H760" s="17">
        <f t="shared" si="225"/>
        <v>7229.9592487316104</v>
      </c>
      <c r="I760" s="29">
        <f t="shared" si="217"/>
        <v>2.2250485660981263</v>
      </c>
      <c r="J760" s="29">
        <f t="shared" si="218"/>
        <v>13.949340071224418</v>
      </c>
      <c r="K760" s="32">
        <f>IF((D759+L759+M759-AL759)/($C$21+$C$22)&gt;$C$8,$C$8,(D759+L759+M759-AL759)/($C$21+$C$22))</f>
        <v>1400</v>
      </c>
      <c r="L760" s="97">
        <f t="shared" si="210"/>
        <v>0</v>
      </c>
      <c r="M760" s="96">
        <f t="shared" si="211"/>
        <v>0</v>
      </c>
      <c r="N760" s="98">
        <f t="shared" si="219"/>
        <v>1.7382597742038917</v>
      </c>
      <c r="O760" s="100">
        <f t="shared" si="213"/>
        <v>4.2266987561397071</v>
      </c>
      <c r="P760" s="104">
        <f t="shared" si="220"/>
        <v>18.880500609176615</v>
      </c>
      <c r="Q760" s="102">
        <f t="shared" si="226"/>
        <v>2.8886093440366814E-2</v>
      </c>
      <c r="R760" s="106">
        <f>K760-U760</f>
        <v>0</v>
      </c>
      <c r="S760" s="106">
        <f>IF(K760-H759&lt;0,0,K760-H759)</f>
        <v>0</v>
      </c>
      <c r="T760" s="106">
        <f t="shared" si="214"/>
        <v>98.365381490613771</v>
      </c>
      <c r="U760" s="107">
        <f>IF(S760&gt;0,0,IF(U759+(F760-AL760/$C$23)*$C$22/($C$21+$C$22)&gt;$C$8,$C$8,IF(V760=$C$8,U759+(F760-AL760/$C$23)*$C$22/$C$21,U759+(F760-AL760/$C$23)*$C$22/($C$21+$C$22))))</f>
        <v>1400</v>
      </c>
      <c r="V760" s="107">
        <f>IF(S760=0,IF(V759+(F760-AL760/$C$23)*$C$22/($C$21+$C$22)&gt;$C$8,$C$8,V759+(F760-AL760/$C$23)*$C$22/($C$21+$C$22)),E760)</f>
        <v>1400</v>
      </c>
      <c r="W760" s="203">
        <f>IF(S760&gt;0,0,IF(W759+AL760/$C$23&gt;$F$23,$F$23,W759+AL760/$C$23))</f>
        <v>1.6346185093862227</v>
      </c>
      <c r="X760" s="105" t="str">
        <f>IF(R760=0,"-",IF(U760=0,FORECAST($C$8,Инклинометрия!$B$2:$B$152,Инклинометрия!$A$2:$A$152),FORECAST(R760,Инклинометрия!$B$2:$B$152,Инклинометрия!$A$2:$A$152)))</f>
        <v>-</v>
      </c>
      <c r="Y760" s="105" t="str">
        <f>IF(R760=0,"-",IF(U760=0,FORECAST($C$8-R760,Инклинометрия!$B$2:$B$152,Инклинометрия!$A$2:$A$152),0))</f>
        <v>-</v>
      </c>
      <c r="Z760" s="105" t="str">
        <f>IF(S760=0,"-",FORECAST($C$8,Инклинометрия!$B$2:$B$152,Инклинометрия!$A$2:$A$152))</f>
        <v>-</v>
      </c>
      <c r="AA760" s="105" t="str">
        <f>IF(S760=0,"-",FORECAST($C$8-S760,Инклинометрия!$B$2:$B$152,Инклинометрия!$A$2:$A$152))</f>
        <v>-</v>
      </c>
      <c r="AB760" s="105">
        <f>IF(T760=0,"-",FORECAST($C$6,Инклинометрия!$B$2:$B$152,Инклинометрия!$A$2:$A$152))</f>
        <v>1425</v>
      </c>
      <c r="AC760" s="105">
        <f>IF(R760=0,FORECAST($C$6-T760,Инклинометрия!$B$2:$B$152,Инклинометрия!$A$2:$A$152),FORECAST($C$8,Инклинометрия!$B$2:$B$152,Инклинометрия!$A$2:$A$152))</f>
        <v>1331.5528875839168</v>
      </c>
      <c r="AD760" s="107">
        <f>IF(U760=0,"-",FORECAST($C$8,Инклинометрия!$B$2:$B$152,Инклинометрия!$A$2:$A$152))</f>
        <v>1330</v>
      </c>
      <c r="AE760" s="107">
        <f>IF(U760=0,"-",FORECAST($C$8-U760,Инклинометрия!$B$2:$B$152,Инклинометрия!$A$2:$A$152))</f>
        <v>0</v>
      </c>
      <c r="AF760" s="107">
        <f>FORECAST($C$8-S760,Инклинометрия!$B$2:$B$152,Инклинометрия!$A$2:$A$152)</f>
        <v>1330</v>
      </c>
      <c r="AG760" s="107">
        <f>FORECAST($C$8-(S760+V760),Инклинометрия!$B$2:$B$152,Инклинометрия!$A$2:$A$152)</f>
        <v>0</v>
      </c>
      <c r="AH760" s="107">
        <f>IF(W760=0,"-",FORECAST($C$8+W760,Инклинометрия!$B$2:$B$152,Инклинометрия!$A$2:$A$152))</f>
        <v>1331.5528875839168</v>
      </c>
      <c r="AI760" s="107">
        <f>IF(W760=0,"-",FORECAST($C$8,Инклинометрия!$B$2:$B$152,Инклинометрия!$A$2:$A$152))</f>
        <v>1330</v>
      </c>
      <c r="AK760" s="122">
        <f>2*PI()*$C$5*(AT759-AT758)/(LN(AN759/$I$9)*$I$8/$I$7+LN($I$10/AN759)*$I$8/$I$7)</f>
        <v>0</v>
      </c>
      <c r="AL760" s="67">
        <f>AK760*(B760-B759)</f>
        <v>0</v>
      </c>
      <c r="AM760" s="23">
        <f t="shared" si="227"/>
        <v>4.3059540056097682E-2</v>
      </c>
      <c r="AN760" s="26">
        <f>AN759+AK760*(B760-B759)/(2*PI()*$C$5*AN759*$I$11)</f>
        <v>0.12986115207059001</v>
      </c>
      <c r="AO760" s="87">
        <f t="shared" si="221"/>
        <v>111242.59539450394</v>
      </c>
      <c r="AP760" s="87">
        <f>IF(R760+U760&lt;$C$8,0,32*$G$13/$C$12^2*($I$8*R760+$I$6*U760)+32*$G$14/($C$14^2-$C$13^2)*($I$8*S760+$I$6*V760))</f>
        <v>9917.5953945039291</v>
      </c>
      <c r="AQ760" s="66">
        <f>R760*$C$11*$C$9+U760*$C$11*$C$10</f>
        <v>14695380</v>
      </c>
      <c r="AR760" s="66">
        <f>S760*$C$11*$C$9+V760*$C$11*$C$10</f>
        <v>14695380</v>
      </c>
      <c r="AS760" s="87">
        <f>$C$11*(T760*$C$9+W760*$C$10)</f>
        <v>789129.61404581123</v>
      </c>
      <c r="AT760" s="45">
        <f t="shared" si="215"/>
        <v>15595752.209440315</v>
      </c>
      <c r="AU760" s="75"/>
    </row>
    <row r="761" spans="2:47" ht="15" thickBot="1" x14ac:dyDescent="0.35">
      <c r="B761" s="41">
        <f t="shared" si="222"/>
        <v>7300</v>
      </c>
      <c r="C761" s="8">
        <f t="shared" si="223"/>
        <v>73</v>
      </c>
      <c r="D761" s="73">
        <f t="shared" si="209"/>
        <v>97.637500000000003</v>
      </c>
      <c r="E761" s="29">
        <f t="shared" si="212"/>
        <v>5412.9920660221824</v>
      </c>
      <c r="F761" s="29">
        <f t="shared" si="216"/>
        <v>7.4150576246875062</v>
      </c>
      <c r="G761" s="29">
        <f t="shared" si="224"/>
        <v>9.9176395730195388</v>
      </c>
      <c r="H761" s="17">
        <f t="shared" si="225"/>
        <v>7239.8768883046296</v>
      </c>
      <c r="I761" s="29">
        <f t="shared" si="217"/>
        <v>2.2250485660981263</v>
      </c>
      <c r="J761" s="29">
        <f t="shared" si="218"/>
        <v>13.949340071223562</v>
      </c>
      <c r="K761" s="32">
        <f>IF((D760+L760+M760-AL760)/($C$21+$C$22)&gt;$C$8,$C$8,(D760+L760+M760-AL760)/($C$21+$C$22))</f>
        <v>1400</v>
      </c>
      <c r="L761" s="97">
        <f t="shared" si="210"/>
        <v>0</v>
      </c>
      <c r="M761" s="96">
        <f t="shared" si="211"/>
        <v>0</v>
      </c>
      <c r="N761" s="98">
        <f t="shared" si="219"/>
        <v>1.7382597742038917</v>
      </c>
      <c r="O761" s="100">
        <f t="shared" si="213"/>
        <v>4.2266987561397071</v>
      </c>
      <c r="P761" s="104">
        <f t="shared" si="220"/>
        <v>18.880500609176615</v>
      </c>
      <c r="Q761" s="102">
        <f t="shared" si="226"/>
        <v>2.8886093440366814E-2</v>
      </c>
      <c r="R761" s="106">
        <f>K761-U761</f>
        <v>0</v>
      </c>
      <c r="S761" s="106">
        <f>IF(K761-H760&lt;0,0,K761-H760)</f>
        <v>0</v>
      </c>
      <c r="T761" s="106">
        <f t="shared" si="214"/>
        <v>98.365381490613771</v>
      </c>
      <c r="U761" s="107">
        <f>IF(S761&gt;0,0,IF(U760+(F761-AL761/$C$23)*$C$22/($C$21+$C$22)&gt;$C$8,$C$8,IF(V761=$C$8,U760+(F761-AL761/$C$23)*$C$22/$C$21,U760+(F761-AL761/$C$23)*$C$22/($C$21+$C$22))))</f>
        <v>1400</v>
      </c>
      <c r="V761" s="107">
        <f>IF(S761=0,IF(V760+(F761-AL761/$C$23)*$C$22/($C$21+$C$22)&gt;$C$8,$C$8,V760+(F761-AL761/$C$23)*$C$22/($C$21+$C$22)),E761)</f>
        <v>1400</v>
      </c>
      <c r="W761" s="203">
        <f>IF(S761&gt;0,0,IF(W760+AL761/$C$23&gt;$F$23,$F$23,W760+AL761/$C$23))</f>
        <v>1.6346185093862227</v>
      </c>
      <c r="X761" s="105" t="str">
        <f>IF(R761=0,"-",IF(U761=0,FORECAST($C$8,Инклинометрия!$B$2:$B$152,Инклинометрия!$A$2:$A$152),FORECAST(R761,Инклинометрия!$B$2:$B$152,Инклинометрия!$A$2:$A$152)))</f>
        <v>-</v>
      </c>
      <c r="Y761" s="105" t="str">
        <f>IF(R761=0,"-",IF(U761=0,FORECAST($C$8-R761,Инклинометрия!$B$2:$B$152,Инклинометрия!$A$2:$A$152),0))</f>
        <v>-</v>
      </c>
      <c r="Z761" s="105" t="str">
        <f>IF(S761=0,"-",FORECAST($C$8,Инклинометрия!$B$2:$B$152,Инклинометрия!$A$2:$A$152))</f>
        <v>-</v>
      </c>
      <c r="AA761" s="105" t="str">
        <f>IF(S761=0,"-",FORECAST($C$8-S761,Инклинометрия!$B$2:$B$152,Инклинометрия!$A$2:$A$152))</f>
        <v>-</v>
      </c>
      <c r="AB761" s="105">
        <f>IF(T761=0,"-",FORECAST($C$6,Инклинометрия!$B$2:$B$152,Инклинометрия!$A$2:$A$152))</f>
        <v>1425</v>
      </c>
      <c r="AC761" s="105">
        <f>IF(R761=0,FORECAST($C$6-T761,Инклинометрия!$B$2:$B$152,Инклинометрия!$A$2:$A$152),FORECAST($C$8,Инклинометрия!$B$2:$B$152,Инклинометрия!$A$2:$A$152))</f>
        <v>1331.5528875839168</v>
      </c>
      <c r="AD761" s="107">
        <f>IF(U761=0,"-",FORECAST($C$8,Инклинометрия!$B$2:$B$152,Инклинометрия!$A$2:$A$152))</f>
        <v>1330</v>
      </c>
      <c r="AE761" s="107">
        <f>IF(U761=0,"-",FORECAST($C$8-U761,Инклинометрия!$B$2:$B$152,Инклинометрия!$A$2:$A$152))</f>
        <v>0</v>
      </c>
      <c r="AF761" s="107">
        <f>FORECAST($C$8-S761,Инклинометрия!$B$2:$B$152,Инклинометрия!$A$2:$A$152)</f>
        <v>1330</v>
      </c>
      <c r="AG761" s="107">
        <f>FORECAST($C$8-(S761+V761),Инклинометрия!$B$2:$B$152,Инклинометрия!$A$2:$A$152)</f>
        <v>0</v>
      </c>
      <c r="AH761" s="107">
        <f>IF(W761=0,"-",FORECAST($C$8+W761,Инклинометрия!$B$2:$B$152,Инклинометрия!$A$2:$A$152))</f>
        <v>1331.5528875839168</v>
      </c>
      <c r="AI761" s="107">
        <f>IF(W761=0,"-",FORECAST($C$8,Инклинометрия!$B$2:$B$152,Инклинометрия!$A$2:$A$152))</f>
        <v>1330</v>
      </c>
      <c r="AK761" s="122">
        <f>2*PI()*$C$5*(AT760-AT759)/(LN(AN760/$I$9)*$I$8/$I$7+LN($I$10/AN760)*$I$8/$I$7)</f>
        <v>0</v>
      </c>
      <c r="AL761" s="67">
        <f>AK761*(B761-B760)</f>
        <v>0</v>
      </c>
      <c r="AM761" s="23">
        <f t="shared" si="227"/>
        <v>4.3059540056097682E-2</v>
      </c>
      <c r="AN761" s="26">
        <f>AN760+AK761*(B761-B760)/(2*PI()*$C$5*AN760*$I$11)</f>
        <v>0.12986115207059001</v>
      </c>
      <c r="AO761" s="87">
        <f t="shared" si="221"/>
        <v>111242.59539450394</v>
      </c>
      <c r="AP761" s="87">
        <f>IF(R761+U761&lt;$C$8,0,32*$G$13/$C$12^2*($I$8*R761+$I$6*U761)+32*$G$14/($C$14^2-$C$13^2)*($I$8*S761+$I$6*V761))</f>
        <v>9917.5953945039291</v>
      </c>
      <c r="AQ761" s="66">
        <f>R761*$C$11*$C$9+U761*$C$11*$C$10</f>
        <v>14695380</v>
      </c>
      <c r="AR761" s="66">
        <f>S761*$C$11*$C$9+V761*$C$11*$C$10</f>
        <v>14695380</v>
      </c>
      <c r="AS761" s="87">
        <f>$C$11*(T761*$C$9+W761*$C$10)</f>
        <v>789129.61404581123</v>
      </c>
      <c r="AT761" s="45">
        <f t="shared" si="215"/>
        <v>15595752.209440315</v>
      </c>
      <c r="AU761" s="75"/>
    </row>
    <row r="762" spans="2:47" ht="15" thickBot="1" x14ac:dyDescent="0.35">
      <c r="B762" s="41">
        <f t="shared" si="222"/>
        <v>7310</v>
      </c>
      <c r="C762" s="8">
        <f t="shared" si="223"/>
        <v>73.100000000000009</v>
      </c>
      <c r="D762" s="73">
        <f t="shared" si="209"/>
        <v>97.771250000000023</v>
      </c>
      <c r="E762" s="29">
        <f t="shared" si="212"/>
        <v>5420.4071236468708</v>
      </c>
      <c r="F762" s="29">
        <f t="shared" si="216"/>
        <v>7.4150576246884157</v>
      </c>
      <c r="G762" s="29">
        <f t="shared" si="224"/>
        <v>9.9176395730207556</v>
      </c>
      <c r="H762" s="17">
        <f t="shared" si="225"/>
        <v>7249.7945278776506</v>
      </c>
      <c r="I762" s="29">
        <f t="shared" si="217"/>
        <v>2.2250485660981263</v>
      </c>
      <c r="J762" s="29">
        <f t="shared" si="218"/>
        <v>13.949340071224418</v>
      </c>
      <c r="K762" s="32">
        <f>IF((D761+L761+M761-AL761)/($C$21+$C$22)&gt;$C$8,$C$8,(D761+L761+M761-AL761)/($C$21+$C$22))</f>
        <v>1400</v>
      </c>
      <c r="L762" s="97">
        <f t="shared" si="210"/>
        <v>0</v>
      </c>
      <c r="M762" s="96">
        <f t="shared" si="211"/>
        <v>0</v>
      </c>
      <c r="N762" s="98">
        <f t="shared" si="219"/>
        <v>1.7382597742038917</v>
      </c>
      <c r="O762" s="100">
        <f t="shared" si="213"/>
        <v>4.2266987561397071</v>
      </c>
      <c r="P762" s="104">
        <f t="shared" si="220"/>
        <v>18.880500609176615</v>
      </c>
      <c r="Q762" s="102">
        <f t="shared" si="226"/>
        <v>2.8886093440366814E-2</v>
      </c>
      <c r="R762" s="106">
        <f>K762-U762</f>
        <v>0</v>
      </c>
      <c r="S762" s="106">
        <f>IF(K762-H761&lt;0,0,K762-H761)</f>
        <v>0</v>
      </c>
      <c r="T762" s="106">
        <f t="shared" si="214"/>
        <v>98.365381490613771</v>
      </c>
      <c r="U762" s="107">
        <f>IF(S762&gt;0,0,IF(U761+(F762-AL762/$C$23)*$C$22/($C$21+$C$22)&gt;$C$8,$C$8,IF(V762=$C$8,U761+(F762-AL762/$C$23)*$C$22/$C$21,U761+(F762-AL762/$C$23)*$C$22/($C$21+$C$22))))</f>
        <v>1400</v>
      </c>
      <c r="V762" s="107">
        <f>IF(S762=0,IF(V761+(F762-AL762/$C$23)*$C$22/($C$21+$C$22)&gt;$C$8,$C$8,V761+(F762-AL762/$C$23)*$C$22/($C$21+$C$22)),E762)</f>
        <v>1400</v>
      </c>
      <c r="W762" s="203">
        <f>IF(S762&gt;0,0,IF(W761+AL762/$C$23&gt;$F$23,$F$23,W761+AL762/$C$23))</f>
        <v>1.6346185093862227</v>
      </c>
      <c r="X762" s="105" t="str">
        <f>IF(R762=0,"-",IF(U762=0,FORECAST($C$8,Инклинометрия!$B$2:$B$152,Инклинометрия!$A$2:$A$152),FORECAST(R762,Инклинометрия!$B$2:$B$152,Инклинометрия!$A$2:$A$152)))</f>
        <v>-</v>
      </c>
      <c r="Y762" s="105" t="str">
        <f>IF(R762=0,"-",IF(U762=0,FORECAST($C$8-R762,Инклинометрия!$B$2:$B$152,Инклинометрия!$A$2:$A$152),0))</f>
        <v>-</v>
      </c>
      <c r="Z762" s="105" t="str">
        <f>IF(S762=0,"-",FORECAST($C$8,Инклинометрия!$B$2:$B$152,Инклинометрия!$A$2:$A$152))</f>
        <v>-</v>
      </c>
      <c r="AA762" s="105" t="str">
        <f>IF(S762=0,"-",FORECAST($C$8-S762,Инклинометрия!$B$2:$B$152,Инклинометрия!$A$2:$A$152))</f>
        <v>-</v>
      </c>
      <c r="AB762" s="105">
        <f>IF(T762=0,"-",FORECAST($C$6,Инклинометрия!$B$2:$B$152,Инклинометрия!$A$2:$A$152))</f>
        <v>1425</v>
      </c>
      <c r="AC762" s="105">
        <f>IF(R762=0,FORECAST($C$6-T762,Инклинометрия!$B$2:$B$152,Инклинометрия!$A$2:$A$152),FORECAST($C$8,Инклинометрия!$B$2:$B$152,Инклинометрия!$A$2:$A$152))</f>
        <v>1331.5528875839168</v>
      </c>
      <c r="AD762" s="107">
        <f>IF(U762=0,"-",FORECAST($C$8,Инклинометрия!$B$2:$B$152,Инклинометрия!$A$2:$A$152))</f>
        <v>1330</v>
      </c>
      <c r="AE762" s="107">
        <f>IF(U762=0,"-",FORECAST($C$8-U762,Инклинометрия!$B$2:$B$152,Инклинометрия!$A$2:$A$152))</f>
        <v>0</v>
      </c>
      <c r="AF762" s="107">
        <f>FORECAST($C$8-S762,Инклинометрия!$B$2:$B$152,Инклинометрия!$A$2:$A$152)</f>
        <v>1330</v>
      </c>
      <c r="AG762" s="107">
        <f>FORECAST($C$8-(S762+V762),Инклинометрия!$B$2:$B$152,Инклинометрия!$A$2:$A$152)</f>
        <v>0</v>
      </c>
      <c r="AH762" s="107">
        <f>IF(W762=0,"-",FORECAST($C$8+W762,Инклинометрия!$B$2:$B$152,Инклинометрия!$A$2:$A$152))</f>
        <v>1331.5528875839168</v>
      </c>
      <c r="AI762" s="107">
        <f>IF(W762=0,"-",FORECAST($C$8,Инклинометрия!$B$2:$B$152,Инклинометрия!$A$2:$A$152))</f>
        <v>1330</v>
      </c>
      <c r="AK762" s="122">
        <f>2*PI()*$C$5*(AT761-AT760)/(LN(AN761/$I$9)*$I$8/$I$7+LN($I$10/AN761)*$I$8/$I$7)</f>
        <v>0</v>
      </c>
      <c r="AL762" s="67">
        <f>AK762*(B762-B761)</f>
        <v>0</v>
      </c>
      <c r="AM762" s="23">
        <f t="shared" si="227"/>
        <v>4.3059540056097682E-2</v>
      </c>
      <c r="AN762" s="26">
        <f>AN761+AK762*(B762-B761)/(2*PI()*$C$5*AN761*$I$11)</f>
        <v>0.12986115207059001</v>
      </c>
      <c r="AO762" s="87">
        <f t="shared" si="221"/>
        <v>111242.59539450394</v>
      </c>
      <c r="AP762" s="87">
        <f>IF(R762+U762&lt;$C$8,0,32*$G$13/$C$12^2*($I$8*R762+$I$6*U762)+32*$G$14/($C$14^2-$C$13^2)*($I$8*S762+$I$6*V762))</f>
        <v>9917.5953945039291</v>
      </c>
      <c r="AQ762" s="66">
        <f>R762*$C$11*$C$9+U762*$C$11*$C$10</f>
        <v>14695380</v>
      </c>
      <c r="AR762" s="66">
        <f>S762*$C$11*$C$9+V762*$C$11*$C$10</f>
        <v>14695380</v>
      </c>
      <c r="AS762" s="87">
        <f>$C$11*(T762*$C$9+W762*$C$10)</f>
        <v>789129.61404581123</v>
      </c>
      <c r="AT762" s="45">
        <f t="shared" si="215"/>
        <v>15595752.209440315</v>
      </c>
      <c r="AU762" s="75"/>
    </row>
    <row r="763" spans="2:47" ht="15" thickBot="1" x14ac:dyDescent="0.35">
      <c r="B763" s="41">
        <f t="shared" si="222"/>
        <v>7320</v>
      </c>
      <c r="C763" s="8">
        <f t="shared" si="223"/>
        <v>73.2</v>
      </c>
      <c r="D763" s="73">
        <f t="shared" si="209"/>
        <v>97.905000000000001</v>
      </c>
      <c r="E763" s="29">
        <f t="shared" si="212"/>
        <v>5427.8221812715583</v>
      </c>
      <c r="F763" s="29">
        <f t="shared" si="216"/>
        <v>7.4150576246875062</v>
      </c>
      <c r="G763" s="29">
        <f t="shared" si="224"/>
        <v>9.9176395730195388</v>
      </c>
      <c r="H763" s="17">
        <f t="shared" si="225"/>
        <v>7259.7121674506698</v>
      </c>
      <c r="I763" s="29">
        <f t="shared" si="217"/>
        <v>2.2250485660981263</v>
      </c>
      <c r="J763" s="29">
        <f t="shared" si="218"/>
        <v>13.949340071223562</v>
      </c>
      <c r="K763" s="32">
        <f>IF((D762+L762+M762-AL762)/($C$21+$C$22)&gt;$C$8,$C$8,(D762+L762+M762-AL762)/($C$21+$C$22))</f>
        <v>1400</v>
      </c>
      <c r="L763" s="97">
        <f t="shared" si="210"/>
        <v>0</v>
      </c>
      <c r="M763" s="96">
        <f t="shared" si="211"/>
        <v>0</v>
      </c>
      <c r="N763" s="98">
        <f t="shared" si="219"/>
        <v>1.7382597742038917</v>
      </c>
      <c r="O763" s="100">
        <f t="shared" si="213"/>
        <v>4.2266987561397071</v>
      </c>
      <c r="P763" s="104">
        <f t="shared" si="220"/>
        <v>18.880500609176615</v>
      </c>
      <c r="Q763" s="102">
        <f t="shared" si="226"/>
        <v>2.8886093440366814E-2</v>
      </c>
      <c r="R763" s="106">
        <f>K763-U763</f>
        <v>0</v>
      </c>
      <c r="S763" s="106">
        <f>IF(K763-H762&lt;0,0,K763-H762)</f>
        <v>0</v>
      </c>
      <c r="T763" s="106">
        <f t="shared" si="214"/>
        <v>98.365381490613771</v>
      </c>
      <c r="U763" s="107">
        <f>IF(S763&gt;0,0,IF(U762+(F763-AL763/$C$23)*$C$22/($C$21+$C$22)&gt;$C$8,$C$8,IF(V763=$C$8,U762+(F763-AL763/$C$23)*$C$22/$C$21,U762+(F763-AL763/$C$23)*$C$22/($C$21+$C$22))))</f>
        <v>1400</v>
      </c>
      <c r="V763" s="107">
        <f>IF(S763=0,IF(V762+(F763-AL763/$C$23)*$C$22/($C$21+$C$22)&gt;$C$8,$C$8,V762+(F763-AL763/$C$23)*$C$22/($C$21+$C$22)),E763)</f>
        <v>1400</v>
      </c>
      <c r="W763" s="203">
        <f>IF(S763&gt;0,0,IF(W762+AL763/$C$23&gt;$F$23,$F$23,W762+AL763/$C$23))</f>
        <v>1.6346185093862227</v>
      </c>
      <c r="X763" s="105" t="str">
        <f>IF(R763=0,"-",IF(U763=0,FORECAST($C$8,Инклинометрия!$B$2:$B$152,Инклинометрия!$A$2:$A$152),FORECAST(R763,Инклинометрия!$B$2:$B$152,Инклинометрия!$A$2:$A$152)))</f>
        <v>-</v>
      </c>
      <c r="Y763" s="105" t="str">
        <f>IF(R763=0,"-",IF(U763=0,FORECAST($C$8-R763,Инклинометрия!$B$2:$B$152,Инклинометрия!$A$2:$A$152),0))</f>
        <v>-</v>
      </c>
      <c r="Z763" s="105" t="str">
        <f>IF(S763=0,"-",FORECAST($C$8,Инклинометрия!$B$2:$B$152,Инклинометрия!$A$2:$A$152))</f>
        <v>-</v>
      </c>
      <c r="AA763" s="105" t="str">
        <f>IF(S763=0,"-",FORECAST($C$8-S763,Инклинометрия!$B$2:$B$152,Инклинометрия!$A$2:$A$152))</f>
        <v>-</v>
      </c>
      <c r="AB763" s="105">
        <f>IF(T763=0,"-",FORECAST($C$6,Инклинометрия!$B$2:$B$152,Инклинометрия!$A$2:$A$152))</f>
        <v>1425</v>
      </c>
      <c r="AC763" s="105">
        <f>IF(R763=0,FORECAST($C$6-T763,Инклинометрия!$B$2:$B$152,Инклинометрия!$A$2:$A$152),FORECAST($C$8,Инклинометрия!$B$2:$B$152,Инклинометрия!$A$2:$A$152))</f>
        <v>1331.5528875839168</v>
      </c>
      <c r="AD763" s="107">
        <f>IF(U763=0,"-",FORECAST($C$8,Инклинометрия!$B$2:$B$152,Инклинометрия!$A$2:$A$152))</f>
        <v>1330</v>
      </c>
      <c r="AE763" s="107">
        <f>IF(U763=0,"-",FORECAST($C$8-U763,Инклинометрия!$B$2:$B$152,Инклинометрия!$A$2:$A$152))</f>
        <v>0</v>
      </c>
      <c r="AF763" s="107">
        <f>FORECAST($C$8-S763,Инклинометрия!$B$2:$B$152,Инклинометрия!$A$2:$A$152)</f>
        <v>1330</v>
      </c>
      <c r="AG763" s="107">
        <f>FORECAST($C$8-(S763+V763),Инклинометрия!$B$2:$B$152,Инклинометрия!$A$2:$A$152)</f>
        <v>0</v>
      </c>
      <c r="AH763" s="107">
        <f>IF(W763=0,"-",FORECAST($C$8+W763,Инклинометрия!$B$2:$B$152,Инклинометрия!$A$2:$A$152))</f>
        <v>1331.5528875839168</v>
      </c>
      <c r="AI763" s="107">
        <f>IF(W763=0,"-",FORECAST($C$8,Инклинометрия!$B$2:$B$152,Инклинометрия!$A$2:$A$152))</f>
        <v>1330</v>
      </c>
      <c r="AK763" s="122">
        <f>2*PI()*$C$5*(AT762-AT761)/(LN(AN762/$I$9)*$I$8/$I$7+LN($I$10/AN762)*$I$8/$I$7)</f>
        <v>0</v>
      </c>
      <c r="AL763" s="67">
        <f>AK763*(B763-B762)</f>
        <v>0</v>
      </c>
      <c r="AM763" s="23">
        <f t="shared" si="227"/>
        <v>4.3059540056097682E-2</v>
      </c>
      <c r="AN763" s="26">
        <f>AN762+AK763*(B763-B762)/(2*PI()*$C$5*AN762*$I$11)</f>
        <v>0.12986115207059001</v>
      </c>
      <c r="AO763" s="87">
        <f t="shared" si="221"/>
        <v>111242.59539450394</v>
      </c>
      <c r="AP763" s="87">
        <f>IF(R763+U763&lt;$C$8,0,32*$G$13/$C$12^2*($I$8*R763+$I$6*U763)+32*$G$14/($C$14^2-$C$13^2)*($I$8*S763+$I$6*V763))</f>
        <v>9917.5953945039291</v>
      </c>
      <c r="AQ763" s="66">
        <f>R763*$C$11*$C$9+U763*$C$11*$C$10</f>
        <v>14695380</v>
      </c>
      <c r="AR763" s="66">
        <f>S763*$C$11*$C$9+V763*$C$11*$C$10</f>
        <v>14695380</v>
      </c>
      <c r="AS763" s="87">
        <f>$C$11*(T763*$C$9+W763*$C$10)</f>
        <v>789129.61404581123</v>
      </c>
      <c r="AT763" s="45">
        <f t="shared" si="215"/>
        <v>15595752.209440315</v>
      </c>
      <c r="AU763" s="75"/>
    </row>
    <row r="764" spans="2:47" ht="15" thickBot="1" x14ac:dyDescent="0.35">
      <c r="B764" s="41">
        <f t="shared" si="222"/>
        <v>7330</v>
      </c>
      <c r="C764" s="8">
        <f t="shared" si="223"/>
        <v>73.3</v>
      </c>
      <c r="D764" s="73">
        <f t="shared" si="209"/>
        <v>98.038749999999993</v>
      </c>
      <c r="E764" s="29">
        <f t="shared" si="212"/>
        <v>5435.2372388962458</v>
      </c>
      <c r="F764" s="29">
        <f t="shared" si="216"/>
        <v>7.4150576246875062</v>
      </c>
      <c r="G764" s="29">
        <f t="shared" si="224"/>
        <v>9.9176395730195388</v>
      </c>
      <c r="H764" s="17">
        <f t="shared" si="225"/>
        <v>7269.629807023689</v>
      </c>
      <c r="I764" s="29">
        <f t="shared" si="217"/>
        <v>2.2250485660981263</v>
      </c>
      <c r="J764" s="29">
        <f t="shared" si="218"/>
        <v>13.949340071223562</v>
      </c>
      <c r="K764" s="32">
        <f>IF((D763+L763+M763-AL763)/($C$21+$C$22)&gt;$C$8,$C$8,(D763+L763+M763-AL763)/($C$21+$C$22))</f>
        <v>1400</v>
      </c>
      <c r="L764" s="97">
        <f t="shared" si="210"/>
        <v>0</v>
      </c>
      <c r="M764" s="96">
        <f t="shared" si="211"/>
        <v>0</v>
      </c>
      <c r="N764" s="98">
        <f t="shared" si="219"/>
        <v>1.7382597742038917</v>
      </c>
      <c r="O764" s="100">
        <f t="shared" si="213"/>
        <v>4.2266987561397071</v>
      </c>
      <c r="P764" s="104">
        <f t="shared" si="220"/>
        <v>18.880500609176615</v>
      </c>
      <c r="Q764" s="102">
        <f t="shared" si="226"/>
        <v>2.8886093440366814E-2</v>
      </c>
      <c r="R764" s="106">
        <f>K764-U764</f>
        <v>0</v>
      </c>
      <c r="S764" s="106">
        <f>IF(K764-H763&lt;0,0,K764-H763)</f>
        <v>0</v>
      </c>
      <c r="T764" s="106">
        <f t="shared" si="214"/>
        <v>98.365381490613771</v>
      </c>
      <c r="U764" s="107">
        <f>IF(S764&gt;0,0,IF(U763+(F764-AL764/$C$23)*$C$22/($C$21+$C$22)&gt;$C$8,$C$8,IF(V764=$C$8,U763+(F764-AL764/$C$23)*$C$22/$C$21,U763+(F764-AL764/$C$23)*$C$22/($C$21+$C$22))))</f>
        <v>1400</v>
      </c>
      <c r="V764" s="107">
        <f>IF(S764=0,IF(V763+(F764-AL764/$C$23)*$C$22/($C$21+$C$22)&gt;$C$8,$C$8,V763+(F764-AL764/$C$23)*$C$22/($C$21+$C$22)),E764)</f>
        <v>1400</v>
      </c>
      <c r="W764" s="203">
        <f>IF(S764&gt;0,0,IF(W763+AL764/$C$23&gt;$F$23,$F$23,W763+AL764/$C$23))</f>
        <v>1.6346185093862227</v>
      </c>
      <c r="X764" s="105" t="str">
        <f>IF(R764=0,"-",IF(U764=0,FORECAST($C$8,Инклинометрия!$B$2:$B$152,Инклинометрия!$A$2:$A$152),FORECAST(R764,Инклинометрия!$B$2:$B$152,Инклинометрия!$A$2:$A$152)))</f>
        <v>-</v>
      </c>
      <c r="Y764" s="105" t="str">
        <f>IF(R764=0,"-",IF(U764=0,FORECAST($C$8-R764,Инклинометрия!$B$2:$B$152,Инклинометрия!$A$2:$A$152),0))</f>
        <v>-</v>
      </c>
      <c r="Z764" s="105" t="str">
        <f>IF(S764=0,"-",FORECAST($C$8,Инклинометрия!$B$2:$B$152,Инклинометрия!$A$2:$A$152))</f>
        <v>-</v>
      </c>
      <c r="AA764" s="105" t="str">
        <f>IF(S764=0,"-",FORECAST($C$8-S764,Инклинометрия!$B$2:$B$152,Инклинометрия!$A$2:$A$152))</f>
        <v>-</v>
      </c>
      <c r="AB764" s="105">
        <f>IF(T764=0,"-",FORECAST($C$6,Инклинометрия!$B$2:$B$152,Инклинометрия!$A$2:$A$152))</f>
        <v>1425</v>
      </c>
      <c r="AC764" s="105">
        <f>IF(R764=0,FORECAST($C$6-T764,Инклинометрия!$B$2:$B$152,Инклинометрия!$A$2:$A$152),FORECAST($C$8,Инклинометрия!$B$2:$B$152,Инклинометрия!$A$2:$A$152))</f>
        <v>1331.5528875839168</v>
      </c>
      <c r="AD764" s="107">
        <f>IF(U764=0,"-",FORECAST($C$8,Инклинометрия!$B$2:$B$152,Инклинометрия!$A$2:$A$152))</f>
        <v>1330</v>
      </c>
      <c r="AE764" s="107">
        <f>IF(U764=0,"-",FORECAST($C$8-U764,Инклинометрия!$B$2:$B$152,Инклинометрия!$A$2:$A$152))</f>
        <v>0</v>
      </c>
      <c r="AF764" s="107">
        <f>FORECAST($C$8-S764,Инклинометрия!$B$2:$B$152,Инклинометрия!$A$2:$A$152)</f>
        <v>1330</v>
      </c>
      <c r="AG764" s="107">
        <f>FORECAST($C$8-(S764+V764),Инклинометрия!$B$2:$B$152,Инклинометрия!$A$2:$A$152)</f>
        <v>0</v>
      </c>
      <c r="AH764" s="107">
        <f>IF(W764=0,"-",FORECAST($C$8+W764,Инклинометрия!$B$2:$B$152,Инклинометрия!$A$2:$A$152))</f>
        <v>1331.5528875839168</v>
      </c>
      <c r="AI764" s="107">
        <f>IF(W764=0,"-",FORECAST($C$8,Инклинометрия!$B$2:$B$152,Инклинометрия!$A$2:$A$152))</f>
        <v>1330</v>
      </c>
      <c r="AK764" s="122">
        <f>2*PI()*$C$5*(AT763-AT762)/(LN(AN763/$I$9)*$I$8/$I$7+LN($I$10/AN763)*$I$8/$I$7)</f>
        <v>0</v>
      </c>
      <c r="AL764" s="67">
        <f>AK764*(B764-B763)</f>
        <v>0</v>
      </c>
      <c r="AM764" s="23">
        <f t="shared" si="227"/>
        <v>4.3059540056097682E-2</v>
      </c>
      <c r="AN764" s="26">
        <f>AN763+AK764*(B764-B763)/(2*PI()*$C$5*AN763*$I$11)</f>
        <v>0.12986115207059001</v>
      </c>
      <c r="AO764" s="87">
        <f t="shared" si="221"/>
        <v>111242.59539450394</v>
      </c>
      <c r="AP764" s="87">
        <f>IF(R764+U764&lt;$C$8,0,32*$G$13/$C$12^2*($I$8*R764+$I$6*U764)+32*$G$14/($C$14^2-$C$13^2)*($I$8*S764+$I$6*V764))</f>
        <v>9917.5953945039291</v>
      </c>
      <c r="AQ764" s="66">
        <f>R764*$C$11*$C$9+U764*$C$11*$C$10</f>
        <v>14695380</v>
      </c>
      <c r="AR764" s="66">
        <f>S764*$C$11*$C$9+V764*$C$11*$C$10</f>
        <v>14695380</v>
      </c>
      <c r="AS764" s="87">
        <f>$C$11*(T764*$C$9+W764*$C$10)</f>
        <v>789129.61404581123</v>
      </c>
      <c r="AT764" s="45">
        <f t="shared" si="215"/>
        <v>15595752.209440315</v>
      </c>
      <c r="AU764" s="75"/>
    </row>
    <row r="765" spans="2:47" ht="15" thickBot="1" x14ac:dyDescent="0.35">
      <c r="B765" s="41">
        <f t="shared" si="222"/>
        <v>7340</v>
      </c>
      <c r="C765" s="8">
        <f t="shared" si="223"/>
        <v>73.400000000000006</v>
      </c>
      <c r="D765" s="73">
        <f t="shared" si="209"/>
        <v>98.172499999999999</v>
      </c>
      <c r="E765" s="29">
        <f t="shared" si="212"/>
        <v>5442.6522965209342</v>
      </c>
      <c r="F765" s="29">
        <f t="shared" si="216"/>
        <v>7.4150576246884157</v>
      </c>
      <c r="G765" s="29">
        <f t="shared" si="224"/>
        <v>9.9176395730207556</v>
      </c>
      <c r="H765" s="17">
        <f t="shared" si="225"/>
        <v>7279.54744659671</v>
      </c>
      <c r="I765" s="29">
        <f t="shared" si="217"/>
        <v>2.2250485660981263</v>
      </c>
      <c r="J765" s="29">
        <f t="shared" si="218"/>
        <v>13.949340071224418</v>
      </c>
      <c r="K765" s="32">
        <f>IF((D764+L764+M764-AL764)/($C$21+$C$22)&gt;$C$8,$C$8,(D764+L764+M764-AL764)/($C$21+$C$22))</f>
        <v>1400</v>
      </c>
      <c r="L765" s="97">
        <f t="shared" si="210"/>
        <v>0</v>
      </c>
      <c r="M765" s="96">
        <f t="shared" si="211"/>
        <v>0</v>
      </c>
      <c r="N765" s="98">
        <f t="shared" si="219"/>
        <v>1.7382597742038917</v>
      </c>
      <c r="O765" s="100">
        <f t="shared" si="213"/>
        <v>4.2266987561397071</v>
      </c>
      <c r="P765" s="104">
        <f t="shared" si="220"/>
        <v>18.880500609176615</v>
      </c>
      <c r="Q765" s="102">
        <f t="shared" si="226"/>
        <v>2.8886093440366814E-2</v>
      </c>
      <c r="R765" s="106">
        <f>K765-U765</f>
        <v>0</v>
      </c>
      <c r="S765" s="106">
        <f>IF(K765-H764&lt;0,0,K765-H764)</f>
        <v>0</v>
      </c>
      <c r="T765" s="106">
        <f t="shared" si="214"/>
        <v>98.365381490613771</v>
      </c>
      <c r="U765" s="107">
        <f>IF(S765&gt;0,0,IF(U764+(F765-AL765/$C$23)*$C$22/($C$21+$C$22)&gt;$C$8,$C$8,IF(V765=$C$8,U764+(F765-AL765/$C$23)*$C$22/$C$21,U764+(F765-AL765/$C$23)*$C$22/($C$21+$C$22))))</f>
        <v>1400</v>
      </c>
      <c r="V765" s="107">
        <f>IF(S765=0,IF(V764+(F765-AL765/$C$23)*$C$22/($C$21+$C$22)&gt;$C$8,$C$8,V764+(F765-AL765/$C$23)*$C$22/($C$21+$C$22)),E765)</f>
        <v>1400</v>
      </c>
      <c r="W765" s="203">
        <f>IF(S765&gt;0,0,IF(W764+AL765/$C$23&gt;$F$23,$F$23,W764+AL765/$C$23))</f>
        <v>1.6346185093862227</v>
      </c>
      <c r="X765" s="105" t="str">
        <f>IF(R765=0,"-",IF(U765=0,FORECAST($C$8,Инклинометрия!$B$2:$B$152,Инклинометрия!$A$2:$A$152),FORECAST(R765,Инклинометрия!$B$2:$B$152,Инклинометрия!$A$2:$A$152)))</f>
        <v>-</v>
      </c>
      <c r="Y765" s="105" t="str">
        <f>IF(R765=0,"-",IF(U765=0,FORECAST($C$8-R765,Инклинометрия!$B$2:$B$152,Инклинометрия!$A$2:$A$152),0))</f>
        <v>-</v>
      </c>
      <c r="Z765" s="105" t="str">
        <f>IF(S765=0,"-",FORECAST($C$8,Инклинометрия!$B$2:$B$152,Инклинометрия!$A$2:$A$152))</f>
        <v>-</v>
      </c>
      <c r="AA765" s="105" t="str">
        <f>IF(S765=0,"-",FORECAST($C$8-S765,Инклинометрия!$B$2:$B$152,Инклинометрия!$A$2:$A$152))</f>
        <v>-</v>
      </c>
      <c r="AB765" s="105">
        <f>IF(T765=0,"-",FORECAST($C$6,Инклинометрия!$B$2:$B$152,Инклинометрия!$A$2:$A$152))</f>
        <v>1425</v>
      </c>
      <c r="AC765" s="105">
        <f>IF(R765=0,FORECAST($C$6-T765,Инклинометрия!$B$2:$B$152,Инклинометрия!$A$2:$A$152),FORECAST($C$8,Инклинометрия!$B$2:$B$152,Инклинометрия!$A$2:$A$152))</f>
        <v>1331.5528875839168</v>
      </c>
      <c r="AD765" s="107">
        <f>IF(U765=0,"-",FORECAST($C$8,Инклинометрия!$B$2:$B$152,Инклинометрия!$A$2:$A$152))</f>
        <v>1330</v>
      </c>
      <c r="AE765" s="107">
        <f>IF(U765=0,"-",FORECAST($C$8-U765,Инклинометрия!$B$2:$B$152,Инклинометрия!$A$2:$A$152))</f>
        <v>0</v>
      </c>
      <c r="AF765" s="107">
        <f>FORECAST($C$8-S765,Инклинометрия!$B$2:$B$152,Инклинометрия!$A$2:$A$152)</f>
        <v>1330</v>
      </c>
      <c r="AG765" s="107">
        <f>FORECAST($C$8-(S765+V765),Инклинометрия!$B$2:$B$152,Инклинометрия!$A$2:$A$152)</f>
        <v>0</v>
      </c>
      <c r="AH765" s="107">
        <f>IF(W765=0,"-",FORECAST($C$8+W765,Инклинометрия!$B$2:$B$152,Инклинометрия!$A$2:$A$152))</f>
        <v>1331.5528875839168</v>
      </c>
      <c r="AI765" s="107">
        <f>IF(W765=0,"-",FORECAST($C$8,Инклинометрия!$B$2:$B$152,Инклинометрия!$A$2:$A$152))</f>
        <v>1330</v>
      </c>
      <c r="AK765" s="122">
        <f>2*PI()*$C$5*(AT764-AT763)/(LN(AN764/$I$9)*$I$8/$I$7+LN($I$10/AN764)*$I$8/$I$7)</f>
        <v>0</v>
      </c>
      <c r="AL765" s="67">
        <f>AK765*(B765-B764)</f>
        <v>0</v>
      </c>
      <c r="AM765" s="23">
        <f t="shared" si="227"/>
        <v>4.3059540056097682E-2</v>
      </c>
      <c r="AN765" s="26">
        <f>AN764+AK765*(B765-B764)/(2*PI()*$C$5*AN764*$I$11)</f>
        <v>0.12986115207059001</v>
      </c>
      <c r="AO765" s="87">
        <f t="shared" si="221"/>
        <v>111242.59539450394</v>
      </c>
      <c r="AP765" s="87">
        <f>IF(R765+U765&lt;$C$8,0,32*$G$13/$C$12^2*($I$8*R765+$I$6*U765)+32*$G$14/($C$14^2-$C$13^2)*($I$8*S765+$I$6*V765))</f>
        <v>9917.5953945039291</v>
      </c>
      <c r="AQ765" s="66">
        <f>R765*$C$11*$C$9+U765*$C$11*$C$10</f>
        <v>14695380</v>
      </c>
      <c r="AR765" s="66">
        <f>S765*$C$11*$C$9+V765*$C$11*$C$10</f>
        <v>14695380</v>
      </c>
      <c r="AS765" s="87">
        <f>$C$11*(T765*$C$9+W765*$C$10)</f>
        <v>789129.61404581123</v>
      </c>
      <c r="AT765" s="45">
        <f t="shared" si="215"/>
        <v>15595752.209440315</v>
      </c>
      <c r="AU765" s="75"/>
    </row>
    <row r="766" spans="2:47" ht="15" thickBot="1" x14ac:dyDescent="0.35">
      <c r="B766" s="41">
        <f t="shared" si="222"/>
        <v>7350</v>
      </c>
      <c r="C766" s="8">
        <f t="shared" si="223"/>
        <v>73.5</v>
      </c>
      <c r="D766" s="73">
        <f t="shared" si="209"/>
        <v>98.306250000000006</v>
      </c>
      <c r="E766" s="29">
        <f t="shared" si="212"/>
        <v>5450.0673541456217</v>
      </c>
      <c r="F766" s="29">
        <f t="shared" si="216"/>
        <v>7.4150576246875062</v>
      </c>
      <c r="G766" s="29">
        <f t="shared" si="224"/>
        <v>9.9176395730195388</v>
      </c>
      <c r="H766" s="17">
        <f t="shared" si="225"/>
        <v>7289.4650861697291</v>
      </c>
      <c r="I766" s="29">
        <f t="shared" si="217"/>
        <v>2.2250485660981263</v>
      </c>
      <c r="J766" s="29">
        <f t="shared" si="218"/>
        <v>13.949340071223562</v>
      </c>
      <c r="K766" s="32">
        <f>IF((D765+L765+M765-AL765)/($C$21+$C$22)&gt;$C$8,$C$8,(D765+L765+M765-AL765)/($C$21+$C$22))</f>
        <v>1400</v>
      </c>
      <c r="L766" s="97">
        <f t="shared" si="210"/>
        <v>0</v>
      </c>
      <c r="M766" s="96">
        <f t="shared" si="211"/>
        <v>0</v>
      </c>
      <c r="N766" s="98">
        <f t="shared" si="219"/>
        <v>1.7382597742038917</v>
      </c>
      <c r="O766" s="100">
        <f t="shared" si="213"/>
        <v>4.2266987561397071</v>
      </c>
      <c r="P766" s="104">
        <f t="shared" si="220"/>
        <v>18.880500609176615</v>
      </c>
      <c r="Q766" s="102">
        <f t="shared" si="226"/>
        <v>2.8886093440366814E-2</v>
      </c>
      <c r="R766" s="106">
        <f>K766-U766</f>
        <v>0</v>
      </c>
      <c r="S766" s="106">
        <f>IF(K766-H765&lt;0,0,K766-H765)</f>
        <v>0</v>
      </c>
      <c r="T766" s="106">
        <f t="shared" si="214"/>
        <v>98.365381490613771</v>
      </c>
      <c r="U766" s="107">
        <f>IF(S766&gt;0,0,IF(U765+(F766-AL766/$C$23)*$C$22/($C$21+$C$22)&gt;$C$8,$C$8,IF(V766=$C$8,U765+(F766-AL766/$C$23)*$C$22/$C$21,U765+(F766-AL766/$C$23)*$C$22/($C$21+$C$22))))</f>
        <v>1400</v>
      </c>
      <c r="V766" s="107">
        <f>IF(S766=0,IF(V765+(F766-AL766/$C$23)*$C$22/($C$21+$C$22)&gt;$C$8,$C$8,V765+(F766-AL766/$C$23)*$C$22/($C$21+$C$22)),E766)</f>
        <v>1400</v>
      </c>
      <c r="W766" s="203">
        <f>IF(S766&gt;0,0,IF(W765+AL766/$C$23&gt;$F$23,$F$23,W765+AL766/$C$23))</f>
        <v>1.6346185093862227</v>
      </c>
      <c r="X766" s="105" t="str">
        <f>IF(R766=0,"-",IF(U766=0,FORECAST($C$8,Инклинометрия!$B$2:$B$152,Инклинометрия!$A$2:$A$152),FORECAST(R766,Инклинометрия!$B$2:$B$152,Инклинометрия!$A$2:$A$152)))</f>
        <v>-</v>
      </c>
      <c r="Y766" s="105" t="str">
        <f>IF(R766=0,"-",IF(U766=0,FORECAST($C$8-R766,Инклинометрия!$B$2:$B$152,Инклинометрия!$A$2:$A$152),0))</f>
        <v>-</v>
      </c>
      <c r="Z766" s="105" t="str">
        <f>IF(S766=0,"-",FORECAST($C$8,Инклинометрия!$B$2:$B$152,Инклинометрия!$A$2:$A$152))</f>
        <v>-</v>
      </c>
      <c r="AA766" s="105" t="str">
        <f>IF(S766=0,"-",FORECAST($C$8-S766,Инклинометрия!$B$2:$B$152,Инклинометрия!$A$2:$A$152))</f>
        <v>-</v>
      </c>
      <c r="AB766" s="105">
        <f>IF(T766=0,"-",FORECAST($C$6,Инклинометрия!$B$2:$B$152,Инклинометрия!$A$2:$A$152))</f>
        <v>1425</v>
      </c>
      <c r="AC766" s="105">
        <f>IF(R766=0,FORECAST($C$6-T766,Инклинометрия!$B$2:$B$152,Инклинометрия!$A$2:$A$152),FORECAST($C$8,Инклинометрия!$B$2:$B$152,Инклинометрия!$A$2:$A$152))</f>
        <v>1331.5528875839168</v>
      </c>
      <c r="AD766" s="107">
        <f>IF(U766=0,"-",FORECAST($C$8,Инклинометрия!$B$2:$B$152,Инклинометрия!$A$2:$A$152))</f>
        <v>1330</v>
      </c>
      <c r="AE766" s="107">
        <f>IF(U766=0,"-",FORECAST($C$8-U766,Инклинометрия!$B$2:$B$152,Инклинометрия!$A$2:$A$152))</f>
        <v>0</v>
      </c>
      <c r="AF766" s="107">
        <f>FORECAST($C$8-S766,Инклинометрия!$B$2:$B$152,Инклинометрия!$A$2:$A$152)</f>
        <v>1330</v>
      </c>
      <c r="AG766" s="107">
        <f>FORECAST($C$8-(S766+V766),Инклинометрия!$B$2:$B$152,Инклинометрия!$A$2:$A$152)</f>
        <v>0</v>
      </c>
      <c r="AH766" s="107">
        <f>IF(W766=0,"-",FORECAST($C$8+W766,Инклинометрия!$B$2:$B$152,Инклинометрия!$A$2:$A$152))</f>
        <v>1331.5528875839168</v>
      </c>
      <c r="AI766" s="107">
        <f>IF(W766=0,"-",FORECAST($C$8,Инклинометрия!$B$2:$B$152,Инклинометрия!$A$2:$A$152))</f>
        <v>1330</v>
      </c>
      <c r="AK766" s="122">
        <f>2*PI()*$C$5*(AT765-AT764)/(LN(AN765/$I$9)*$I$8/$I$7+LN($I$10/AN765)*$I$8/$I$7)</f>
        <v>0</v>
      </c>
      <c r="AL766" s="67">
        <f>AK766*(B766-B765)</f>
        <v>0</v>
      </c>
      <c r="AM766" s="23">
        <f t="shared" si="227"/>
        <v>4.3059540056097682E-2</v>
      </c>
      <c r="AN766" s="26">
        <f>AN765+AK766*(B766-B765)/(2*PI()*$C$5*AN765*$I$11)</f>
        <v>0.12986115207059001</v>
      </c>
      <c r="AO766" s="87">
        <f t="shared" si="221"/>
        <v>111242.59539450394</v>
      </c>
      <c r="AP766" s="87">
        <f>IF(R766+U766&lt;$C$8,0,32*$G$13/$C$12^2*($I$8*R766+$I$6*U766)+32*$G$14/($C$14^2-$C$13^2)*($I$8*S766+$I$6*V766))</f>
        <v>9917.5953945039291</v>
      </c>
      <c r="AQ766" s="66">
        <f>R766*$C$11*$C$9+U766*$C$11*$C$10</f>
        <v>14695380</v>
      </c>
      <c r="AR766" s="66">
        <f>S766*$C$11*$C$9+V766*$C$11*$C$10</f>
        <v>14695380</v>
      </c>
      <c r="AS766" s="87">
        <f>$C$11*(T766*$C$9+W766*$C$10)</f>
        <v>789129.61404581123</v>
      </c>
      <c r="AT766" s="45">
        <f t="shared" si="215"/>
        <v>15595752.209440315</v>
      </c>
      <c r="AU766" s="75"/>
    </row>
    <row r="767" spans="2:47" ht="15" thickBot="1" x14ac:dyDescent="0.35">
      <c r="B767" s="41">
        <f t="shared" si="222"/>
        <v>7360</v>
      </c>
      <c r="C767" s="8">
        <f t="shared" si="223"/>
        <v>73.600000000000009</v>
      </c>
      <c r="D767" s="73">
        <f t="shared" si="209"/>
        <v>98.440000000000012</v>
      </c>
      <c r="E767" s="29">
        <f t="shared" si="212"/>
        <v>5457.4824117703101</v>
      </c>
      <c r="F767" s="29">
        <f t="shared" si="216"/>
        <v>7.4150576246884157</v>
      </c>
      <c r="G767" s="29">
        <f t="shared" si="224"/>
        <v>9.9176395730207556</v>
      </c>
      <c r="H767" s="17">
        <f t="shared" si="225"/>
        <v>7299.3827257427502</v>
      </c>
      <c r="I767" s="29">
        <f t="shared" si="217"/>
        <v>2.2250485660981263</v>
      </c>
      <c r="J767" s="29">
        <f t="shared" si="218"/>
        <v>13.949340071224418</v>
      </c>
      <c r="K767" s="32">
        <f>IF((D766+L766+M766-AL766)/($C$21+$C$22)&gt;$C$8,$C$8,(D766+L766+M766-AL766)/($C$21+$C$22))</f>
        <v>1400</v>
      </c>
      <c r="L767" s="97">
        <f t="shared" si="210"/>
        <v>0</v>
      </c>
      <c r="M767" s="96">
        <f t="shared" si="211"/>
        <v>0</v>
      </c>
      <c r="N767" s="98">
        <f t="shared" si="219"/>
        <v>1.7382597742038917</v>
      </c>
      <c r="O767" s="100">
        <f t="shared" si="213"/>
        <v>4.2266987561397071</v>
      </c>
      <c r="P767" s="104">
        <f t="shared" si="220"/>
        <v>18.880500609176615</v>
      </c>
      <c r="Q767" s="102">
        <f t="shared" si="226"/>
        <v>2.8886093440366814E-2</v>
      </c>
      <c r="R767" s="106">
        <f>K767-U767</f>
        <v>0</v>
      </c>
      <c r="S767" s="106">
        <f>IF(K767-H766&lt;0,0,K767-H766)</f>
        <v>0</v>
      </c>
      <c r="T767" s="106">
        <f t="shared" si="214"/>
        <v>98.365381490613771</v>
      </c>
      <c r="U767" s="107">
        <f>IF(S767&gt;0,0,IF(U766+(F767-AL767/$C$23)*$C$22/($C$21+$C$22)&gt;$C$8,$C$8,IF(V767=$C$8,U766+(F767-AL767/$C$23)*$C$22/$C$21,U766+(F767-AL767/$C$23)*$C$22/($C$21+$C$22))))</f>
        <v>1400</v>
      </c>
      <c r="V767" s="107">
        <f>IF(S767=0,IF(V766+(F767-AL767/$C$23)*$C$22/($C$21+$C$22)&gt;$C$8,$C$8,V766+(F767-AL767/$C$23)*$C$22/($C$21+$C$22)),E767)</f>
        <v>1400</v>
      </c>
      <c r="W767" s="203">
        <f>IF(S767&gt;0,0,IF(W766+AL767/$C$23&gt;$F$23,$F$23,W766+AL767/$C$23))</f>
        <v>1.6346185093862227</v>
      </c>
      <c r="X767" s="105" t="str">
        <f>IF(R767=0,"-",IF(U767=0,FORECAST($C$8,Инклинометрия!$B$2:$B$152,Инклинометрия!$A$2:$A$152),FORECAST(R767,Инклинометрия!$B$2:$B$152,Инклинометрия!$A$2:$A$152)))</f>
        <v>-</v>
      </c>
      <c r="Y767" s="105" t="str">
        <f>IF(R767=0,"-",IF(U767=0,FORECAST($C$8-R767,Инклинометрия!$B$2:$B$152,Инклинометрия!$A$2:$A$152),0))</f>
        <v>-</v>
      </c>
      <c r="Z767" s="105" t="str">
        <f>IF(S767=0,"-",FORECAST($C$8,Инклинометрия!$B$2:$B$152,Инклинометрия!$A$2:$A$152))</f>
        <v>-</v>
      </c>
      <c r="AA767" s="105" t="str">
        <f>IF(S767=0,"-",FORECAST($C$8-S767,Инклинометрия!$B$2:$B$152,Инклинометрия!$A$2:$A$152))</f>
        <v>-</v>
      </c>
      <c r="AB767" s="105">
        <f>IF(T767=0,"-",FORECAST($C$6,Инклинометрия!$B$2:$B$152,Инклинометрия!$A$2:$A$152))</f>
        <v>1425</v>
      </c>
      <c r="AC767" s="105">
        <f>IF(R767=0,FORECAST($C$6-T767,Инклинометрия!$B$2:$B$152,Инклинометрия!$A$2:$A$152),FORECAST($C$8,Инклинометрия!$B$2:$B$152,Инклинометрия!$A$2:$A$152))</f>
        <v>1331.5528875839168</v>
      </c>
      <c r="AD767" s="107">
        <f>IF(U767=0,"-",FORECAST($C$8,Инклинометрия!$B$2:$B$152,Инклинометрия!$A$2:$A$152))</f>
        <v>1330</v>
      </c>
      <c r="AE767" s="107">
        <f>IF(U767=0,"-",FORECAST($C$8-U767,Инклинометрия!$B$2:$B$152,Инклинометрия!$A$2:$A$152))</f>
        <v>0</v>
      </c>
      <c r="AF767" s="107">
        <f>FORECAST($C$8-S767,Инклинометрия!$B$2:$B$152,Инклинометрия!$A$2:$A$152)</f>
        <v>1330</v>
      </c>
      <c r="AG767" s="107">
        <f>FORECAST($C$8-(S767+V767),Инклинометрия!$B$2:$B$152,Инклинометрия!$A$2:$A$152)</f>
        <v>0</v>
      </c>
      <c r="AH767" s="107">
        <f>IF(W767=0,"-",FORECAST($C$8+W767,Инклинометрия!$B$2:$B$152,Инклинометрия!$A$2:$A$152))</f>
        <v>1331.5528875839168</v>
      </c>
      <c r="AI767" s="107">
        <f>IF(W767=0,"-",FORECAST($C$8,Инклинометрия!$B$2:$B$152,Инклинометрия!$A$2:$A$152))</f>
        <v>1330</v>
      </c>
      <c r="AK767" s="122">
        <f>2*PI()*$C$5*(AT766-AT765)/(LN(AN766/$I$9)*$I$8/$I$7+LN($I$10/AN766)*$I$8/$I$7)</f>
        <v>0</v>
      </c>
      <c r="AL767" s="67">
        <f>AK767*(B767-B766)</f>
        <v>0</v>
      </c>
      <c r="AM767" s="23">
        <f t="shared" si="227"/>
        <v>4.3059540056097682E-2</v>
      </c>
      <c r="AN767" s="26">
        <f>AN766+AK767*(B767-B766)/(2*PI()*$C$5*AN766*$I$11)</f>
        <v>0.12986115207059001</v>
      </c>
      <c r="AO767" s="87">
        <f t="shared" si="221"/>
        <v>111242.59539450394</v>
      </c>
      <c r="AP767" s="87">
        <f>IF(R767+U767&lt;$C$8,0,32*$G$13/$C$12^2*($I$8*R767+$I$6*U767)+32*$G$14/($C$14^2-$C$13^2)*($I$8*S767+$I$6*V767))</f>
        <v>9917.5953945039291</v>
      </c>
      <c r="AQ767" s="66">
        <f>R767*$C$11*$C$9+U767*$C$11*$C$10</f>
        <v>14695380</v>
      </c>
      <c r="AR767" s="66">
        <f>S767*$C$11*$C$9+V767*$C$11*$C$10</f>
        <v>14695380</v>
      </c>
      <c r="AS767" s="87">
        <f>$C$11*(T767*$C$9+W767*$C$10)</f>
        <v>789129.61404581123</v>
      </c>
      <c r="AT767" s="45">
        <f t="shared" si="215"/>
        <v>15595752.209440315</v>
      </c>
      <c r="AU767" s="75"/>
    </row>
    <row r="768" spans="2:47" ht="15" thickBot="1" x14ac:dyDescent="0.35">
      <c r="B768" s="41">
        <f t="shared" si="222"/>
        <v>7370</v>
      </c>
      <c r="C768" s="8">
        <f t="shared" si="223"/>
        <v>73.7</v>
      </c>
      <c r="D768" s="73">
        <f t="shared" si="209"/>
        <v>98.573750000000004</v>
      </c>
      <c r="E768" s="29">
        <f t="shared" si="212"/>
        <v>5464.8974693949976</v>
      </c>
      <c r="F768" s="29">
        <f t="shared" si="216"/>
        <v>7.4150576246875062</v>
      </c>
      <c r="G768" s="29">
        <f t="shared" si="224"/>
        <v>9.9176395730195388</v>
      </c>
      <c r="H768" s="17">
        <f t="shared" si="225"/>
        <v>7309.3003653157693</v>
      </c>
      <c r="I768" s="29">
        <f t="shared" si="217"/>
        <v>2.2250485660981263</v>
      </c>
      <c r="J768" s="29">
        <f t="shared" si="218"/>
        <v>13.949340071223562</v>
      </c>
      <c r="K768" s="32">
        <f>IF((D767+L767+M767-AL767)/($C$21+$C$22)&gt;$C$8,$C$8,(D767+L767+M767-AL767)/($C$21+$C$22))</f>
        <v>1400</v>
      </c>
      <c r="L768" s="97">
        <f t="shared" si="210"/>
        <v>0</v>
      </c>
      <c r="M768" s="96">
        <f t="shared" si="211"/>
        <v>0</v>
      </c>
      <c r="N768" s="98">
        <f t="shared" si="219"/>
        <v>1.7382597742038917</v>
      </c>
      <c r="O768" s="100">
        <f t="shared" si="213"/>
        <v>4.2266987561397071</v>
      </c>
      <c r="P768" s="104">
        <f t="shared" si="220"/>
        <v>18.880500609176615</v>
      </c>
      <c r="Q768" s="102">
        <f t="shared" si="226"/>
        <v>2.8886093440366814E-2</v>
      </c>
      <c r="R768" s="106">
        <f>K768-U768</f>
        <v>0</v>
      </c>
      <c r="S768" s="106">
        <f>IF(K768-H767&lt;0,0,K768-H767)</f>
        <v>0</v>
      </c>
      <c r="T768" s="106">
        <f t="shared" si="214"/>
        <v>98.365381490613771</v>
      </c>
      <c r="U768" s="107">
        <f>IF(S768&gt;0,0,IF(U767+(F768-AL768/$C$23)*$C$22/($C$21+$C$22)&gt;$C$8,$C$8,IF(V768=$C$8,U767+(F768-AL768/$C$23)*$C$22/$C$21,U767+(F768-AL768/$C$23)*$C$22/($C$21+$C$22))))</f>
        <v>1400</v>
      </c>
      <c r="V768" s="107">
        <f>IF(S768=0,IF(V767+(F768-AL768/$C$23)*$C$22/($C$21+$C$22)&gt;$C$8,$C$8,V767+(F768-AL768/$C$23)*$C$22/($C$21+$C$22)),E768)</f>
        <v>1400</v>
      </c>
      <c r="W768" s="203">
        <f>IF(S768&gt;0,0,IF(W767+AL768/$C$23&gt;$F$23,$F$23,W767+AL768/$C$23))</f>
        <v>1.6346185093862227</v>
      </c>
      <c r="X768" s="105" t="str">
        <f>IF(R768=0,"-",IF(U768=0,FORECAST($C$8,Инклинометрия!$B$2:$B$152,Инклинометрия!$A$2:$A$152),FORECAST(R768,Инклинометрия!$B$2:$B$152,Инклинометрия!$A$2:$A$152)))</f>
        <v>-</v>
      </c>
      <c r="Y768" s="105" t="str">
        <f>IF(R768=0,"-",IF(U768=0,FORECAST($C$8-R768,Инклинометрия!$B$2:$B$152,Инклинометрия!$A$2:$A$152),0))</f>
        <v>-</v>
      </c>
      <c r="Z768" s="105" t="str">
        <f>IF(S768=0,"-",FORECAST($C$8,Инклинометрия!$B$2:$B$152,Инклинометрия!$A$2:$A$152))</f>
        <v>-</v>
      </c>
      <c r="AA768" s="105" t="str">
        <f>IF(S768=0,"-",FORECAST($C$8-S768,Инклинометрия!$B$2:$B$152,Инклинометрия!$A$2:$A$152))</f>
        <v>-</v>
      </c>
      <c r="AB768" s="105">
        <f>IF(T768=0,"-",FORECAST($C$6,Инклинометрия!$B$2:$B$152,Инклинометрия!$A$2:$A$152))</f>
        <v>1425</v>
      </c>
      <c r="AC768" s="105">
        <f>IF(R768=0,FORECAST($C$6-T768,Инклинометрия!$B$2:$B$152,Инклинометрия!$A$2:$A$152),FORECAST($C$8,Инклинометрия!$B$2:$B$152,Инклинометрия!$A$2:$A$152))</f>
        <v>1331.5528875839168</v>
      </c>
      <c r="AD768" s="107">
        <f>IF(U768=0,"-",FORECAST($C$8,Инклинометрия!$B$2:$B$152,Инклинометрия!$A$2:$A$152))</f>
        <v>1330</v>
      </c>
      <c r="AE768" s="107">
        <f>IF(U768=0,"-",FORECAST($C$8-U768,Инклинометрия!$B$2:$B$152,Инклинометрия!$A$2:$A$152))</f>
        <v>0</v>
      </c>
      <c r="AF768" s="107">
        <f>FORECAST($C$8-S768,Инклинометрия!$B$2:$B$152,Инклинометрия!$A$2:$A$152)</f>
        <v>1330</v>
      </c>
      <c r="AG768" s="107">
        <f>FORECAST($C$8-(S768+V768),Инклинометрия!$B$2:$B$152,Инклинометрия!$A$2:$A$152)</f>
        <v>0</v>
      </c>
      <c r="AH768" s="107">
        <f>IF(W768=0,"-",FORECAST($C$8+W768,Инклинометрия!$B$2:$B$152,Инклинометрия!$A$2:$A$152))</f>
        <v>1331.5528875839168</v>
      </c>
      <c r="AI768" s="107">
        <f>IF(W768=0,"-",FORECAST($C$8,Инклинометрия!$B$2:$B$152,Инклинометрия!$A$2:$A$152))</f>
        <v>1330</v>
      </c>
      <c r="AK768" s="122">
        <f>2*PI()*$C$5*(AT767-AT766)/(LN(AN767/$I$9)*$I$8/$I$7+LN($I$10/AN767)*$I$8/$I$7)</f>
        <v>0</v>
      </c>
      <c r="AL768" s="67">
        <f>AK768*(B768-B767)</f>
        <v>0</v>
      </c>
      <c r="AM768" s="23">
        <f t="shared" si="227"/>
        <v>4.3059540056097682E-2</v>
      </c>
      <c r="AN768" s="26">
        <f>AN767+AK768*(B768-B767)/(2*PI()*$C$5*AN767*$I$11)</f>
        <v>0.12986115207059001</v>
      </c>
      <c r="AO768" s="87">
        <f t="shared" si="221"/>
        <v>111242.59539450394</v>
      </c>
      <c r="AP768" s="87">
        <f>IF(R768+U768&lt;$C$8,0,32*$G$13/$C$12^2*($I$8*R768+$I$6*U768)+32*$G$14/($C$14^2-$C$13^2)*($I$8*S768+$I$6*V768))</f>
        <v>9917.5953945039291</v>
      </c>
      <c r="AQ768" s="66">
        <f>R768*$C$11*$C$9+U768*$C$11*$C$10</f>
        <v>14695380</v>
      </c>
      <c r="AR768" s="66">
        <f>S768*$C$11*$C$9+V768*$C$11*$C$10</f>
        <v>14695380</v>
      </c>
      <c r="AS768" s="87">
        <f>$C$11*(T768*$C$9+W768*$C$10)</f>
        <v>789129.61404581123</v>
      </c>
      <c r="AT768" s="45">
        <f t="shared" si="215"/>
        <v>15595752.209440315</v>
      </c>
      <c r="AU768" s="75"/>
    </row>
    <row r="769" spans="2:47" ht="15" thickBot="1" x14ac:dyDescent="0.35">
      <c r="B769" s="41">
        <f t="shared" si="222"/>
        <v>7380</v>
      </c>
      <c r="C769" s="8">
        <f t="shared" si="223"/>
        <v>73.8</v>
      </c>
      <c r="D769" s="73">
        <f t="shared" si="209"/>
        <v>98.707499999999996</v>
      </c>
      <c r="E769" s="29">
        <f t="shared" si="212"/>
        <v>5472.3125270196851</v>
      </c>
      <c r="F769" s="29">
        <f t="shared" si="216"/>
        <v>7.4150576246875062</v>
      </c>
      <c r="G769" s="29">
        <f t="shared" si="224"/>
        <v>9.9176395730195388</v>
      </c>
      <c r="H769" s="17">
        <f t="shared" si="225"/>
        <v>7319.2180048887885</v>
      </c>
      <c r="I769" s="29">
        <f t="shared" si="217"/>
        <v>2.2250485660981263</v>
      </c>
      <c r="J769" s="29">
        <f t="shared" si="218"/>
        <v>13.949340071223562</v>
      </c>
      <c r="K769" s="32">
        <f>IF((D768+L768+M768-AL768)/($C$21+$C$22)&gt;$C$8,$C$8,(D768+L768+M768-AL768)/($C$21+$C$22))</f>
        <v>1400</v>
      </c>
      <c r="L769" s="97">
        <f t="shared" si="210"/>
        <v>0</v>
      </c>
      <c r="M769" s="96">
        <f t="shared" si="211"/>
        <v>0</v>
      </c>
      <c r="N769" s="98">
        <f t="shared" si="219"/>
        <v>1.7382597742038917</v>
      </c>
      <c r="O769" s="100">
        <f t="shared" si="213"/>
        <v>4.2266987561397071</v>
      </c>
      <c r="P769" s="104">
        <f t="shared" si="220"/>
        <v>18.880500609176615</v>
      </c>
      <c r="Q769" s="102">
        <f t="shared" si="226"/>
        <v>2.8886093440366814E-2</v>
      </c>
      <c r="R769" s="106">
        <f>K769-U769</f>
        <v>0</v>
      </c>
      <c r="S769" s="106">
        <f>IF(K769-H768&lt;0,0,K769-H768)</f>
        <v>0</v>
      </c>
      <c r="T769" s="106">
        <f t="shared" si="214"/>
        <v>98.365381490613771</v>
      </c>
      <c r="U769" s="107">
        <f>IF(S769&gt;0,0,IF(U768+(F769-AL769/$C$23)*$C$22/($C$21+$C$22)&gt;$C$8,$C$8,IF(V769=$C$8,U768+(F769-AL769/$C$23)*$C$22/$C$21,U768+(F769-AL769/$C$23)*$C$22/($C$21+$C$22))))</f>
        <v>1400</v>
      </c>
      <c r="V769" s="107">
        <f>IF(S769=0,IF(V768+(F769-AL769/$C$23)*$C$22/($C$21+$C$22)&gt;$C$8,$C$8,V768+(F769-AL769/$C$23)*$C$22/($C$21+$C$22)),E769)</f>
        <v>1400</v>
      </c>
      <c r="W769" s="203">
        <f>IF(S769&gt;0,0,IF(W768+AL769/$C$23&gt;$F$23,$F$23,W768+AL769/$C$23))</f>
        <v>1.6346185093862227</v>
      </c>
      <c r="X769" s="105" t="str">
        <f>IF(R769=0,"-",IF(U769=0,FORECAST($C$8,Инклинометрия!$B$2:$B$152,Инклинометрия!$A$2:$A$152),FORECAST(R769,Инклинометрия!$B$2:$B$152,Инклинометрия!$A$2:$A$152)))</f>
        <v>-</v>
      </c>
      <c r="Y769" s="105" t="str">
        <f>IF(R769=0,"-",IF(U769=0,FORECAST($C$8-R769,Инклинометрия!$B$2:$B$152,Инклинометрия!$A$2:$A$152),0))</f>
        <v>-</v>
      </c>
      <c r="Z769" s="105" t="str">
        <f>IF(S769=0,"-",FORECAST($C$8,Инклинометрия!$B$2:$B$152,Инклинометрия!$A$2:$A$152))</f>
        <v>-</v>
      </c>
      <c r="AA769" s="105" t="str">
        <f>IF(S769=0,"-",FORECAST($C$8-S769,Инклинометрия!$B$2:$B$152,Инклинометрия!$A$2:$A$152))</f>
        <v>-</v>
      </c>
      <c r="AB769" s="105">
        <f>IF(T769=0,"-",FORECAST($C$6,Инклинометрия!$B$2:$B$152,Инклинометрия!$A$2:$A$152))</f>
        <v>1425</v>
      </c>
      <c r="AC769" s="105">
        <f>IF(R769=0,FORECAST($C$6-T769,Инклинометрия!$B$2:$B$152,Инклинометрия!$A$2:$A$152),FORECAST($C$8,Инклинометрия!$B$2:$B$152,Инклинометрия!$A$2:$A$152))</f>
        <v>1331.5528875839168</v>
      </c>
      <c r="AD769" s="107">
        <f>IF(U769=0,"-",FORECAST($C$8,Инклинометрия!$B$2:$B$152,Инклинометрия!$A$2:$A$152))</f>
        <v>1330</v>
      </c>
      <c r="AE769" s="107">
        <f>IF(U769=0,"-",FORECAST($C$8-U769,Инклинометрия!$B$2:$B$152,Инклинометрия!$A$2:$A$152))</f>
        <v>0</v>
      </c>
      <c r="AF769" s="107">
        <f>FORECAST($C$8-S769,Инклинометрия!$B$2:$B$152,Инклинометрия!$A$2:$A$152)</f>
        <v>1330</v>
      </c>
      <c r="AG769" s="107">
        <f>FORECAST($C$8-(S769+V769),Инклинометрия!$B$2:$B$152,Инклинометрия!$A$2:$A$152)</f>
        <v>0</v>
      </c>
      <c r="AH769" s="107">
        <f>IF(W769=0,"-",FORECAST($C$8+W769,Инклинометрия!$B$2:$B$152,Инклинометрия!$A$2:$A$152))</f>
        <v>1331.5528875839168</v>
      </c>
      <c r="AI769" s="107">
        <f>IF(W769=0,"-",FORECAST($C$8,Инклинометрия!$B$2:$B$152,Инклинометрия!$A$2:$A$152))</f>
        <v>1330</v>
      </c>
      <c r="AK769" s="122">
        <f>2*PI()*$C$5*(AT768-AT767)/(LN(AN768/$I$9)*$I$8/$I$7+LN($I$10/AN768)*$I$8/$I$7)</f>
        <v>0</v>
      </c>
      <c r="AL769" s="67">
        <f>AK769*(B769-B768)</f>
        <v>0</v>
      </c>
      <c r="AM769" s="23">
        <f t="shared" si="227"/>
        <v>4.3059540056097682E-2</v>
      </c>
      <c r="AN769" s="26">
        <f>AN768+AK769*(B769-B768)/(2*PI()*$C$5*AN768*$I$11)</f>
        <v>0.12986115207059001</v>
      </c>
      <c r="AO769" s="87">
        <f t="shared" si="221"/>
        <v>111242.59539450394</v>
      </c>
      <c r="AP769" s="87">
        <f>IF(R769+U769&lt;$C$8,0,32*$G$13/$C$12^2*($I$8*R769+$I$6*U769)+32*$G$14/($C$14^2-$C$13^2)*($I$8*S769+$I$6*V769))</f>
        <v>9917.5953945039291</v>
      </c>
      <c r="AQ769" s="66">
        <f>R769*$C$11*$C$9+U769*$C$11*$C$10</f>
        <v>14695380</v>
      </c>
      <c r="AR769" s="66">
        <f>S769*$C$11*$C$9+V769*$C$11*$C$10</f>
        <v>14695380</v>
      </c>
      <c r="AS769" s="87">
        <f>$C$11*(T769*$C$9+W769*$C$10)</f>
        <v>789129.61404581123</v>
      </c>
      <c r="AT769" s="45">
        <f t="shared" si="215"/>
        <v>15595752.209440315</v>
      </c>
      <c r="AU769" s="75"/>
    </row>
    <row r="770" spans="2:47" ht="15" thickBot="1" x14ac:dyDescent="0.35">
      <c r="B770" s="41">
        <f t="shared" si="222"/>
        <v>7390</v>
      </c>
      <c r="C770" s="8">
        <f t="shared" si="223"/>
        <v>73.900000000000006</v>
      </c>
      <c r="D770" s="73">
        <f t="shared" si="209"/>
        <v>98.841250000000002</v>
      </c>
      <c r="E770" s="29">
        <f t="shared" si="212"/>
        <v>5479.7275846443736</v>
      </c>
      <c r="F770" s="29">
        <f t="shared" si="216"/>
        <v>7.4150576246884157</v>
      </c>
      <c r="G770" s="29">
        <f t="shared" si="224"/>
        <v>9.9176395730207556</v>
      </c>
      <c r="H770" s="17">
        <f t="shared" si="225"/>
        <v>7329.1356444618095</v>
      </c>
      <c r="I770" s="29">
        <f t="shared" si="217"/>
        <v>2.2250485660981263</v>
      </c>
      <c r="J770" s="29">
        <f t="shared" si="218"/>
        <v>13.949340071224418</v>
      </c>
      <c r="K770" s="32">
        <f>IF((D769+L769+M769-AL769)/($C$21+$C$22)&gt;$C$8,$C$8,(D769+L769+M769-AL769)/($C$21+$C$22))</f>
        <v>1400</v>
      </c>
      <c r="L770" s="97">
        <f t="shared" si="210"/>
        <v>0</v>
      </c>
      <c r="M770" s="96">
        <f t="shared" si="211"/>
        <v>0</v>
      </c>
      <c r="N770" s="98">
        <f t="shared" si="219"/>
        <v>1.7382597742038917</v>
      </c>
      <c r="O770" s="100">
        <f t="shared" si="213"/>
        <v>4.2266987561397071</v>
      </c>
      <c r="P770" s="104">
        <f t="shared" si="220"/>
        <v>18.880500609176615</v>
      </c>
      <c r="Q770" s="102">
        <f t="shared" si="226"/>
        <v>2.8886093440366814E-2</v>
      </c>
      <c r="R770" s="106">
        <f>K770-U770</f>
        <v>0</v>
      </c>
      <c r="S770" s="106">
        <f>IF(K770-H769&lt;0,0,K770-H769)</f>
        <v>0</v>
      </c>
      <c r="T770" s="106">
        <f t="shared" si="214"/>
        <v>98.365381490613771</v>
      </c>
      <c r="U770" s="107">
        <f>IF(S770&gt;0,0,IF(U769+(F770-AL770/$C$23)*$C$22/($C$21+$C$22)&gt;$C$8,$C$8,IF(V770=$C$8,U769+(F770-AL770/$C$23)*$C$22/$C$21,U769+(F770-AL770/$C$23)*$C$22/($C$21+$C$22))))</f>
        <v>1400</v>
      </c>
      <c r="V770" s="107">
        <f>IF(S770=0,IF(V769+(F770-AL770/$C$23)*$C$22/($C$21+$C$22)&gt;$C$8,$C$8,V769+(F770-AL770/$C$23)*$C$22/($C$21+$C$22)),E770)</f>
        <v>1400</v>
      </c>
      <c r="W770" s="203">
        <f>IF(S770&gt;0,0,IF(W769+AL770/$C$23&gt;$F$23,$F$23,W769+AL770/$C$23))</f>
        <v>1.6346185093862227</v>
      </c>
      <c r="X770" s="105" t="str">
        <f>IF(R770=0,"-",IF(U770=0,FORECAST($C$8,Инклинометрия!$B$2:$B$152,Инклинометрия!$A$2:$A$152),FORECAST(R770,Инклинометрия!$B$2:$B$152,Инклинометрия!$A$2:$A$152)))</f>
        <v>-</v>
      </c>
      <c r="Y770" s="105" t="str">
        <f>IF(R770=0,"-",IF(U770=0,FORECAST($C$8-R770,Инклинометрия!$B$2:$B$152,Инклинометрия!$A$2:$A$152),0))</f>
        <v>-</v>
      </c>
      <c r="Z770" s="105" t="str">
        <f>IF(S770=0,"-",FORECAST($C$8,Инклинометрия!$B$2:$B$152,Инклинометрия!$A$2:$A$152))</f>
        <v>-</v>
      </c>
      <c r="AA770" s="105" t="str">
        <f>IF(S770=0,"-",FORECAST($C$8-S770,Инклинометрия!$B$2:$B$152,Инклинометрия!$A$2:$A$152))</f>
        <v>-</v>
      </c>
      <c r="AB770" s="105">
        <f>IF(T770=0,"-",FORECAST($C$6,Инклинометрия!$B$2:$B$152,Инклинометрия!$A$2:$A$152))</f>
        <v>1425</v>
      </c>
      <c r="AC770" s="105">
        <f>IF(R770=0,FORECAST($C$6-T770,Инклинометрия!$B$2:$B$152,Инклинометрия!$A$2:$A$152),FORECAST($C$8,Инклинометрия!$B$2:$B$152,Инклинометрия!$A$2:$A$152))</f>
        <v>1331.5528875839168</v>
      </c>
      <c r="AD770" s="107">
        <f>IF(U770=0,"-",FORECAST($C$8,Инклинометрия!$B$2:$B$152,Инклинометрия!$A$2:$A$152))</f>
        <v>1330</v>
      </c>
      <c r="AE770" s="107">
        <f>IF(U770=0,"-",FORECAST($C$8-U770,Инклинометрия!$B$2:$B$152,Инклинометрия!$A$2:$A$152))</f>
        <v>0</v>
      </c>
      <c r="AF770" s="107">
        <f>FORECAST($C$8-S770,Инклинометрия!$B$2:$B$152,Инклинометрия!$A$2:$A$152)</f>
        <v>1330</v>
      </c>
      <c r="AG770" s="107">
        <f>FORECAST($C$8-(S770+V770),Инклинометрия!$B$2:$B$152,Инклинометрия!$A$2:$A$152)</f>
        <v>0</v>
      </c>
      <c r="AH770" s="107">
        <f>IF(W770=0,"-",FORECAST($C$8+W770,Инклинометрия!$B$2:$B$152,Инклинометрия!$A$2:$A$152))</f>
        <v>1331.5528875839168</v>
      </c>
      <c r="AI770" s="107">
        <f>IF(W770=0,"-",FORECAST($C$8,Инклинометрия!$B$2:$B$152,Инклинометрия!$A$2:$A$152))</f>
        <v>1330</v>
      </c>
      <c r="AK770" s="122">
        <f>2*PI()*$C$5*(AT769-AT768)/(LN(AN769/$I$9)*$I$8/$I$7+LN($I$10/AN769)*$I$8/$I$7)</f>
        <v>0</v>
      </c>
      <c r="AL770" s="67">
        <f>AK770*(B770-B769)</f>
        <v>0</v>
      </c>
      <c r="AM770" s="23">
        <f t="shared" si="227"/>
        <v>4.3059540056097682E-2</v>
      </c>
      <c r="AN770" s="26">
        <f>AN769+AK770*(B770-B769)/(2*PI()*$C$5*AN769*$I$11)</f>
        <v>0.12986115207059001</v>
      </c>
      <c r="AO770" s="87">
        <f t="shared" si="221"/>
        <v>111242.59539450394</v>
      </c>
      <c r="AP770" s="87">
        <f>IF(R770+U770&lt;$C$8,0,32*$G$13/$C$12^2*($I$8*R770+$I$6*U770)+32*$G$14/($C$14^2-$C$13^2)*($I$8*S770+$I$6*V770))</f>
        <v>9917.5953945039291</v>
      </c>
      <c r="AQ770" s="66">
        <f>R770*$C$11*$C$9+U770*$C$11*$C$10</f>
        <v>14695380</v>
      </c>
      <c r="AR770" s="66">
        <f>S770*$C$11*$C$9+V770*$C$11*$C$10</f>
        <v>14695380</v>
      </c>
      <c r="AS770" s="87">
        <f>$C$11*(T770*$C$9+W770*$C$10)</f>
        <v>789129.61404581123</v>
      </c>
      <c r="AT770" s="45">
        <f t="shared" si="215"/>
        <v>15595752.209440315</v>
      </c>
      <c r="AU770" s="75"/>
    </row>
    <row r="771" spans="2:47" ht="15" thickBot="1" x14ac:dyDescent="0.35">
      <c r="B771" s="41">
        <f t="shared" si="222"/>
        <v>7400</v>
      </c>
      <c r="C771" s="8">
        <f t="shared" si="223"/>
        <v>74</v>
      </c>
      <c r="D771" s="73">
        <f t="shared" si="209"/>
        <v>98.974999999999994</v>
      </c>
      <c r="E771" s="29">
        <f t="shared" si="212"/>
        <v>5487.1426422690611</v>
      </c>
      <c r="F771" s="29">
        <f t="shared" si="216"/>
        <v>7.4150576246875062</v>
      </c>
      <c r="G771" s="29">
        <f t="shared" si="224"/>
        <v>9.9176395730195388</v>
      </c>
      <c r="H771" s="17">
        <f t="shared" si="225"/>
        <v>7339.0532840348287</v>
      </c>
      <c r="I771" s="29">
        <f t="shared" si="217"/>
        <v>2.2250485660981263</v>
      </c>
      <c r="J771" s="29">
        <f t="shared" si="218"/>
        <v>13.949340071223562</v>
      </c>
      <c r="K771" s="32">
        <f>IF((D770+L770+M770-AL770)/($C$21+$C$22)&gt;$C$8,$C$8,(D770+L770+M770-AL770)/($C$21+$C$22))</f>
        <v>1400</v>
      </c>
      <c r="L771" s="97">
        <f t="shared" si="210"/>
        <v>0</v>
      </c>
      <c r="M771" s="96">
        <f t="shared" si="211"/>
        <v>0</v>
      </c>
      <c r="N771" s="98">
        <f t="shared" si="219"/>
        <v>1.7382597742038917</v>
      </c>
      <c r="O771" s="100">
        <f t="shared" si="213"/>
        <v>4.2266987561397071</v>
      </c>
      <c r="P771" s="104">
        <f t="shared" si="220"/>
        <v>18.880500609176615</v>
      </c>
      <c r="Q771" s="102">
        <f t="shared" si="226"/>
        <v>2.8886093440366814E-2</v>
      </c>
      <c r="R771" s="106">
        <f>K771-U771</f>
        <v>0</v>
      </c>
      <c r="S771" s="106">
        <f>IF(K771-H770&lt;0,0,K771-H770)</f>
        <v>0</v>
      </c>
      <c r="T771" s="106">
        <f t="shared" si="214"/>
        <v>98.365381490613771</v>
      </c>
      <c r="U771" s="107">
        <f>IF(S771&gt;0,0,IF(U770+(F771-AL771/$C$23)*$C$22/($C$21+$C$22)&gt;$C$8,$C$8,IF(V771=$C$8,U770+(F771-AL771/$C$23)*$C$22/$C$21,U770+(F771-AL771/$C$23)*$C$22/($C$21+$C$22))))</f>
        <v>1400</v>
      </c>
      <c r="V771" s="107">
        <f>IF(S771=0,IF(V770+(F771-AL771/$C$23)*$C$22/($C$21+$C$22)&gt;$C$8,$C$8,V770+(F771-AL771/$C$23)*$C$22/($C$21+$C$22)),E771)</f>
        <v>1400</v>
      </c>
      <c r="W771" s="203">
        <f>IF(S771&gt;0,0,IF(W770+AL771/$C$23&gt;$F$23,$F$23,W770+AL771/$C$23))</f>
        <v>1.6346185093862227</v>
      </c>
      <c r="X771" s="105" t="str">
        <f>IF(R771=0,"-",IF(U771=0,FORECAST($C$8,Инклинометрия!$B$2:$B$152,Инклинометрия!$A$2:$A$152),FORECAST(R771,Инклинометрия!$B$2:$B$152,Инклинометрия!$A$2:$A$152)))</f>
        <v>-</v>
      </c>
      <c r="Y771" s="105" t="str">
        <f>IF(R771=0,"-",IF(U771=0,FORECAST($C$8-R771,Инклинометрия!$B$2:$B$152,Инклинометрия!$A$2:$A$152),0))</f>
        <v>-</v>
      </c>
      <c r="Z771" s="105" t="str">
        <f>IF(S771=0,"-",FORECAST($C$8,Инклинометрия!$B$2:$B$152,Инклинометрия!$A$2:$A$152))</f>
        <v>-</v>
      </c>
      <c r="AA771" s="105" t="str">
        <f>IF(S771=0,"-",FORECAST($C$8-S771,Инклинометрия!$B$2:$B$152,Инклинометрия!$A$2:$A$152))</f>
        <v>-</v>
      </c>
      <c r="AB771" s="105">
        <f>IF(T771=0,"-",FORECAST($C$6,Инклинометрия!$B$2:$B$152,Инклинометрия!$A$2:$A$152))</f>
        <v>1425</v>
      </c>
      <c r="AC771" s="105">
        <f>IF(R771=0,FORECAST($C$6-T771,Инклинометрия!$B$2:$B$152,Инклинометрия!$A$2:$A$152),FORECAST($C$8,Инклинометрия!$B$2:$B$152,Инклинометрия!$A$2:$A$152))</f>
        <v>1331.5528875839168</v>
      </c>
      <c r="AD771" s="107">
        <f>IF(U771=0,"-",FORECAST($C$8,Инклинометрия!$B$2:$B$152,Инклинометрия!$A$2:$A$152))</f>
        <v>1330</v>
      </c>
      <c r="AE771" s="107">
        <f>IF(U771=0,"-",FORECAST($C$8-U771,Инклинометрия!$B$2:$B$152,Инклинометрия!$A$2:$A$152))</f>
        <v>0</v>
      </c>
      <c r="AF771" s="107">
        <f>FORECAST($C$8-S771,Инклинометрия!$B$2:$B$152,Инклинометрия!$A$2:$A$152)</f>
        <v>1330</v>
      </c>
      <c r="AG771" s="107">
        <f>FORECAST($C$8-(S771+V771),Инклинометрия!$B$2:$B$152,Инклинометрия!$A$2:$A$152)</f>
        <v>0</v>
      </c>
      <c r="AH771" s="107">
        <f>IF(W771=0,"-",FORECAST($C$8+W771,Инклинометрия!$B$2:$B$152,Инклинометрия!$A$2:$A$152))</f>
        <v>1331.5528875839168</v>
      </c>
      <c r="AI771" s="107">
        <f>IF(W771=0,"-",FORECAST($C$8,Инклинометрия!$B$2:$B$152,Инклинометрия!$A$2:$A$152))</f>
        <v>1330</v>
      </c>
      <c r="AK771" s="122">
        <f>2*PI()*$C$5*(AT770-AT769)/(LN(AN770/$I$9)*$I$8/$I$7+LN($I$10/AN770)*$I$8/$I$7)</f>
        <v>0</v>
      </c>
      <c r="AL771" s="67">
        <f>AK771*(B771-B770)</f>
        <v>0</v>
      </c>
      <c r="AM771" s="23">
        <f t="shared" si="227"/>
        <v>4.3059540056097682E-2</v>
      </c>
      <c r="AN771" s="26">
        <f>AN770+AK771*(B771-B770)/(2*PI()*$C$5*AN770*$I$11)</f>
        <v>0.12986115207059001</v>
      </c>
      <c r="AO771" s="87">
        <f t="shared" si="221"/>
        <v>111242.59539450394</v>
      </c>
      <c r="AP771" s="87">
        <f>IF(R771+U771&lt;$C$8,0,32*$G$13/$C$12^2*($I$8*R771+$I$6*U771)+32*$G$14/($C$14^2-$C$13^2)*($I$8*S771+$I$6*V771))</f>
        <v>9917.5953945039291</v>
      </c>
      <c r="AQ771" s="66">
        <f>R771*$C$11*$C$9+U771*$C$11*$C$10</f>
        <v>14695380</v>
      </c>
      <c r="AR771" s="66">
        <f>S771*$C$11*$C$9+V771*$C$11*$C$10</f>
        <v>14695380</v>
      </c>
      <c r="AS771" s="87">
        <f>$C$11*(T771*$C$9+W771*$C$10)</f>
        <v>789129.61404581123</v>
      </c>
      <c r="AT771" s="45">
        <f t="shared" si="215"/>
        <v>15595752.209440315</v>
      </c>
      <c r="AU771" s="75"/>
    </row>
    <row r="772" spans="2:47" ht="15" thickBot="1" x14ac:dyDescent="0.35">
      <c r="B772" s="41">
        <f t="shared" si="222"/>
        <v>7410</v>
      </c>
      <c r="C772" s="8">
        <f t="shared" si="223"/>
        <v>74.100000000000009</v>
      </c>
      <c r="D772" s="73">
        <f t="shared" si="209"/>
        <v>99.108750000000015</v>
      </c>
      <c r="E772" s="29">
        <f t="shared" si="212"/>
        <v>5494.5576998937504</v>
      </c>
      <c r="F772" s="29">
        <f t="shared" si="216"/>
        <v>7.4150576246893252</v>
      </c>
      <c r="G772" s="29">
        <f t="shared" si="224"/>
        <v>9.9176395730219724</v>
      </c>
      <c r="H772" s="17">
        <f t="shared" si="225"/>
        <v>7348.9709236078506</v>
      </c>
      <c r="I772" s="29">
        <f t="shared" si="217"/>
        <v>2.2250485660981263</v>
      </c>
      <c r="J772" s="29">
        <f t="shared" si="218"/>
        <v>13.949340071225274</v>
      </c>
      <c r="K772" s="32">
        <f>IF((D771+L771+M771-AL771)/($C$21+$C$22)&gt;$C$8,$C$8,(D771+L771+M771-AL771)/($C$21+$C$22))</f>
        <v>1400</v>
      </c>
      <c r="L772" s="97">
        <f t="shared" si="210"/>
        <v>0</v>
      </c>
      <c r="M772" s="96">
        <f t="shared" si="211"/>
        <v>0</v>
      </c>
      <c r="N772" s="98">
        <f t="shared" si="219"/>
        <v>1.7382597742038917</v>
      </c>
      <c r="O772" s="100">
        <f t="shared" si="213"/>
        <v>4.2266987561397071</v>
      </c>
      <c r="P772" s="104">
        <f t="shared" si="220"/>
        <v>18.880500609176615</v>
      </c>
      <c r="Q772" s="102">
        <f t="shared" si="226"/>
        <v>2.8886093440366814E-2</v>
      </c>
      <c r="R772" s="106">
        <f>K772-U772</f>
        <v>0</v>
      </c>
      <c r="S772" s="106">
        <f>IF(K772-H771&lt;0,0,K772-H771)</f>
        <v>0</v>
      </c>
      <c r="T772" s="106">
        <f t="shared" si="214"/>
        <v>98.365381490613771</v>
      </c>
      <c r="U772" s="107">
        <f>IF(S772&gt;0,0,IF(U771+(F772-AL772/$C$23)*$C$22/($C$21+$C$22)&gt;$C$8,$C$8,IF(V772=$C$8,U771+(F772-AL772/$C$23)*$C$22/$C$21,U771+(F772-AL772/$C$23)*$C$22/($C$21+$C$22))))</f>
        <v>1400</v>
      </c>
      <c r="V772" s="107">
        <f>IF(S772=0,IF(V771+(F772-AL772/$C$23)*$C$22/($C$21+$C$22)&gt;$C$8,$C$8,V771+(F772-AL772/$C$23)*$C$22/($C$21+$C$22)),E772)</f>
        <v>1400</v>
      </c>
      <c r="W772" s="203">
        <f>IF(S772&gt;0,0,IF(W771+AL772/$C$23&gt;$F$23,$F$23,W771+AL772/$C$23))</f>
        <v>1.6346185093862227</v>
      </c>
      <c r="X772" s="105" t="str">
        <f>IF(R772=0,"-",IF(U772=0,FORECAST($C$8,Инклинометрия!$B$2:$B$152,Инклинометрия!$A$2:$A$152),FORECAST(R772,Инклинометрия!$B$2:$B$152,Инклинометрия!$A$2:$A$152)))</f>
        <v>-</v>
      </c>
      <c r="Y772" s="105" t="str">
        <f>IF(R772=0,"-",IF(U772=0,FORECAST($C$8-R772,Инклинометрия!$B$2:$B$152,Инклинометрия!$A$2:$A$152),0))</f>
        <v>-</v>
      </c>
      <c r="Z772" s="105" t="str">
        <f>IF(S772=0,"-",FORECAST($C$8,Инклинометрия!$B$2:$B$152,Инклинометрия!$A$2:$A$152))</f>
        <v>-</v>
      </c>
      <c r="AA772" s="105" t="str">
        <f>IF(S772=0,"-",FORECAST($C$8-S772,Инклинометрия!$B$2:$B$152,Инклинометрия!$A$2:$A$152))</f>
        <v>-</v>
      </c>
      <c r="AB772" s="105">
        <f>IF(T772=0,"-",FORECAST($C$6,Инклинометрия!$B$2:$B$152,Инклинометрия!$A$2:$A$152))</f>
        <v>1425</v>
      </c>
      <c r="AC772" s="105">
        <f>IF(R772=0,FORECAST($C$6-T772,Инклинометрия!$B$2:$B$152,Инклинометрия!$A$2:$A$152),FORECAST($C$8,Инклинометрия!$B$2:$B$152,Инклинометрия!$A$2:$A$152))</f>
        <v>1331.5528875839168</v>
      </c>
      <c r="AD772" s="107">
        <f>IF(U772=0,"-",FORECAST($C$8,Инклинометрия!$B$2:$B$152,Инклинометрия!$A$2:$A$152))</f>
        <v>1330</v>
      </c>
      <c r="AE772" s="107">
        <f>IF(U772=0,"-",FORECAST($C$8-U772,Инклинометрия!$B$2:$B$152,Инклинометрия!$A$2:$A$152))</f>
        <v>0</v>
      </c>
      <c r="AF772" s="107">
        <f>FORECAST($C$8-S772,Инклинометрия!$B$2:$B$152,Инклинометрия!$A$2:$A$152)</f>
        <v>1330</v>
      </c>
      <c r="AG772" s="107">
        <f>FORECAST($C$8-(S772+V772),Инклинометрия!$B$2:$B$152,Инклинометрия!$A$2:$A$152)</f>
        <v>0</v>
      </c>
      <c r="AH772" s="107">
        <f>IF(W772=0,"-",FORECAST($C$8+W772,Инклинометрия!$B$2:$B$152,Инклинометрия!$A$2:$A$152))</f>
        <v>1331.5528875839168</v>
      </c>
      <c r="AI772" s="107">
        <f>IF(W772=0,"-",FORECAST($C$8,Инклинометрия!$B$2:$B$152,Инклинометрия!$A$2:$A$152))</f>
        <v>1330</v>
      </c>
      <c r="AK772" s="122">
        <f>2*PI()*$C$5*(AT771-AT770)/(LN(AN771/$I$9)*$I$8/$I$7+LN($I$10/AN771)*$I$8/$I$7)</f>
        <v>0</v>
      </c>
      <c r="AL772" s="67">
        <f>AK772*(B772-B771)</f>
        <v>0</v>
      </c>
      <c r="AM772" s="23">
        <f t="shared" si="227"/>
        <v>4.3059540056097682E-2</v>
      </c>
      <c r="AN772" s="26">
        <f>AN771+AK772*(B772-B771)/(2*PI()*$C$5*AN771*$I$11)</f>
        <v>0.12986115207059001</v>
      </c>
      <c r="AO772" s="87">
        <f t="shared" si="221"/>
        <v>111242.59539450394</v>
      </c>
      <c r="AP772" s="87">
        <f>IF(R772+U772&lt;$C$8,0,32*$G$13/$C$12^2*($I$8*R772+$I$6*U772)+32*$G$14/($C$14^2-$C$13^2)*($I$8*S772+$I$6*V772))</f>
        <v>9917.5953945039291</v>
      </c>
      <c r="AQ772" s="66">
        <f>R772*$C$11*$C$9+U772*$C$11*$C$10</f>
        <v>14695380</v>
      </c>
      <c r="AR772" s="66">
        <f>S772*$C$11*$C$9+V772*$C$11*$C$10</f>
        <v>14695380</v>
      </c>
      <c r="AS772" s="87">
        <f>$C$11*(T772*$C$9+W772*$C$10)</f>
        <v>789129.61404581123</v>
      </c>
      <c r="AT772" s="45">
        <f t="shared" si="215"/>
        <v>15595752.209440315</v>
      </c>
      <c r="AU772" s="75"/>
    </row>
    <row r="773" spans="2:47" ht="15" thickBot="1" x14ac:dyDescent="0.35">
      <c r="B773" s="41">
        <f t="shared" si="222"/>
        <v>7420</v>
      </c>
      <c r="C773" s="8">
        <f t="shared" si="223"/>
        <v>74.2</v>
      </c>
      <c r="D773" s="73">
        <f t="shared" si="209"/>
        <v>99.242500000000007</v>
      </c>
      <c r="E773" s="29">
        <f t="shared" si="212"/>
        <v>5501.9727575184379</v>
      </c>
      <c r="F773" s="29">
        <f t="shared" si="216"/>
        <v>7.4150576246875062</v>
      </c>
      <c r="G773" s="29">
        <f t="shared" si="224"/>
        <v>9.9176395730195388</v>
      </c>
      <c r="H773" s="17">
        <f t="shared" si="225"/>
        <v>7358.8885631808698</v>
      </c>
      <c r="I773" s="29">
        <f t="shared" si="217"/>
        <v>2.2250485660981263</v>
      </c>
      <c r="J773" s="29">
        <f t="shared" si="218"/>
        <v>13.949340071223562</v>
      </c>
      <c r="K773" s="32">
        <f>IF((D772+L772+M772-AL772)/($C$21+$C$22)&gt;$C$8,$C$8,(D772+L772+M772-AL772)/($C$21+$C$22))</f>
        <v>1400</v>
      </c>
      <c r="L773" s="97">
        <f t="shared" si="210"/>
        <v>0</v>
      </c>
      <c r="M773" s="96">
        <f t="shared" si="211"/>
        <v>0</v>
      </c>
      <c r="N773" s="98">
        <f t="shared" si="219"/>
        <v>1.7382597742038917</v>
      </c>
      <c r="O773" s="100">
        <f t="shared" si="213"/>
        <v>4.2266987561397071</v>
      </c>
      <c r="P773" s="104">
        <f t="shared" si="220"/>
        <v>18.880500609176615</v>
      </c>
      <c r="Q773" s="102">
        <f t="shared" si="226"/>
        <v>2.8886093440366814E-2</v>
      </c>
      <c r="R773" s="106">
        <f>K773-U773</f>
        <v>0</v>
      </c>
      <c r="S773" s="106">
        <f>IF(K773-H772&lt;0,0,K773-H772)</f>
        <v>0</v>
      </c>
      <c r="T773" s="106">
        <f t="shared" si="214"/>
        <v>98.365381490613771</v>
      </c>
      <c r="U773" s="107">
        <f>IF(S773&gt;0,0,IF(U772+(F773-AL773/$C$23)*$C$22/($C$21+$C$22)&gt;$C$8,$C$8,IF(V773=$C$8,U772+(F773-AL773/$C$23)*$C$22/$C$21,U772+(F773-AL773/$C$23)*$C$22/($C$21+$C$22))))</f>
        <v>1400</v>
      </c>
      <c r="V773" s="107">
        <f>IF(S773=0,IF(V772+(F773-AL773/$C$23)*$C$22/($C$21+$C$22)&gt;$C$8,$C$8,V772+(F773-AL773/$C$23)*$C$22/($C$21+$C$22)),E773)</f>
        <v>1400</v>
      </c>
      <c r="W773" s="203">
        <f>IF(S773&gt;0,0,IF(W772+AL773/$C$23&gt;$F$23,$F$23,W772+AL773/$C$23))</f>
        <v>1.6346185093862227</v>
      </c>
      <c r="X773" s="105" t="str">
        <f>IF(R773=0,"-",IF(U773=0,FORECAST($C$8,Инклинометрия!$B$2:$B$152,Инклинометрия!$A$2:$A$152),FORECAST(R773,Инклинометрия!$B$2:$B$152,Инклинометрия!$A$2:$A$152)))</f>
        <v>-</v>
      </c>
      <c r="Y773" s="105" t="str">
        <f>IF(R773=0,"-",IF(U773=0,FORECAST($C$8-R773,Инклинометрия!$B$2:$B$152,Инклинометрия!$A$2:$A$152),0))</f>
        <v>-</v>
      </c>
      <c r="Z773" s="105" t="str">
        <f>IF(S773=0,"-",FORECAST($C$8,Инклинометрия!$B$2:$B$152,Инклинометрия!$A$2:$A$152))</f>
        <v>-</v>
      </c>
      <c r="AA773" s="105" t="str">
        <f>IF(S773=0,"-",FORECAST($C$8-S773,Инклинометрия!$B$2:$B$152,Инклинометрия!$A$2:$A$152))</f>
        <v>-</v>
      </c>
      <c r="AB773" s="105">
        <f>IF(T773=0,"-",FORECAST($C$6,Инклинометрия!$B$2:$B$152,Инклинометрия!$A$2:$A$152))</f>
        <v>1425</v>
      </c>
      <c r="AC773" s="105">
        <f>IF(R773=0,FORECAST($C$6-T773,Инклинометрия!$B$2:$B$152,Инклинометрия!$A$2:$A$152),FORECAST($C$8,Инклинометрия!$B$2:$B$152,Инклинометрия!$A$2:$A$152))</f>
        <v>1331.5528875839168</v>
      </c>
      <c r="AD773" s="107">
        <f>IF(U773=0,"-",FORECAST($C$8,Инклинометрия!$B$2:$B$152,Инклинометрия!$A$2:$A$152))</f>
        <v>1330</v>
      </c>
      <c r="AE773" s="107">
        <f>IF(U773=0,"-",FORECAST($C$8-U773,Инклинометрия!$B$2:$B$152,Инклинометрия!$A$2:$A$152))</f>
        <v>0</v>
      </c>
      <c r="AF773" s="107">
        <f>FORECAST($C$8-S773,Инклинометрия!$B$2:$B$152,Инклинометрия!$A$2:$A$152)</f>
        <v>1330</v>
      </c>
      <c r="AG773" s="107">
        <f>FORECAST($C$8-(S773+V773),Инклинометрия!$B$2:$B$152,Инклинометрия!$A$2:$A$152)</f>
        <v>0</v>
      </c>
      <c r="AH773" s="107">
        <f>IF(W773=0,"-",FORECAST($C$8+W773,Инклинометрия!$B$2:$B$152,Инклинометрия!$A$2:$A$152))</f>
        <v>1331.5528875839168</v>
      </c>
      <c r="AI773" s="107">
        <f>IF(W773=0,"-",FORECAST($C$8,Инклинометрия!$B$2:$B$152,Инклинометрия!$A$2:$A$152))</f>
        <v>1330</v>
      </c>
      <c r="AK773" s="122">
        <f>2*PI()*$C$5*(AT772-AT771)/(LN(AN772/$I$9)*$I$8/$I$7+LN($I$10/AN772)*$I$8/$I$7)</f>
        <v>0</v>
      </c>
      <c r="AL773" s="67">
        <f>AK773*(B773-B772)</f>
        <v>0</v>
      </c>
      <c r="AM773" s="23">
        <f t="shared" si="227"/>
        <v>4.3059540056097682E-2</v>
      </c>
      <c r="AN773" s="26">
        <f>AN772+AK773*(B773-B772)/(2*PI()*$C$5*AN772*$I$11)</f>
        <v>0.12986115207059001</v>
      </c>
      <c r="AO773" s="87">
        <f t="shared" si="221"/>
        <v>111242.59539450394</v>
      </c>
      <c r="AP773" s="87">
        <f>IF(R773+U773&lt;$C$8,0,32*$G$13/$C$12^2*($I$8*R773+$I$6*U773)+32*$G$14/($C$14^2-$C$13^2)*($I$8*S773+$I$6*V773))</f>
        <v>9917.5953945039291</v>
      </c>
      <c r="AQ773" s="66">
        <f>R773*$C$11*$C$9+U773*$C$11*$C$10</f>
        <v>14695380</v>
      </c>
      <c r="AR773" s="66">
        <f>S773*$C$11*$C$9+V773*$C$11*$C$10</f>
        <v>14695380</v>
      </c>
      <c r="AS773" s="87">
        <f>$C$11*(T773*$C$9+W773*$C$10)</f>
        <v>789129.61404581123</v>
      </c>
      <c r="AT773" s="45">
        <f t="shared" si="215"/>
        <v>15595752.209440315</v>
      </c>
      <c r="AU773" s="75"/>
    </row>
    <row r="774" spans="2:47" ht="15" thickBot="1" x14ac:dyDescent="0.35">
      <c r="B774" s="41">
        <f t="shared" si="222"/>
        <v>7430</v>
      </c>
      <c r="C774" s="8">
        <f t="shared" si="223"/>
        <v>74.3</v>
      </c>
      <c r="D774" s="73">
        <f t="shared" si="209"/>
        <v>99.376249999999999</v>
      </c>
      <c r="E774" s="29">
        <f t="shared" si="212"/>
        <v>5509.3878151431254</v>
      </c>
      <c r="F774" s="29">
        <f t="shared" si="216"/>
        <v>7.4150576246875062</v>
      </c>
      <c r="G774" s="29">
        <f t="shared" si="224"/>
        <v>9.9176395730195388</v>
      </c>
      <c r="H774" s="17">
        <f t="shared" si="225"/>
        <v>7368.806202753889</v>
      </c>
      <c r="I774" s="29">
        <f t="shared" si="217"/>
        <v>2.2250485660981263</v>
      </c>
      <c r="J774" s="29">
        <f t="shared" si="218"/>
        <v>13.949340071223562</v>
      </c>
      <c r="K774" s="32">
        <f>IF((D773+L773+M773-AL773)/($C$21+$C$22)&gt;$C$8,$C$8,(D773+L773+M773-AL773)/($C$21+$C$22))</f>
        <v>1400</v>
      </c>
      <c r="L774" s="97">
        <f t="shared" si="210"/>
        <v>0</v>
      </c>
      <c r="M774" s="96">
        <f t="shared" si="211"/>
        <v>0</v>
      </c>
      <c r="N774" s="98">
        <f t="shared" si="219"/>
        <v>1.7382597742038917</v>
      </c>
      <c r="O774" s="100">
        <f t="shared" si="213"/>
        <v>4.2266987561397071</v>
      </c>
      <c r="P774" s="104">
        <f t="shared" si="220"/>
        <v>18.880500609176615</v>
      </c>
      <c r="Q774" s="102">
        <f t="shared" si="226"/>
        <v>2.8886093440366814E-2</v>
      </c>
      <c r="R774" s="106">
        <f>K774-U774</f>
        <v>0</v>
      </c>
      <c r="S774" s="106">
        <f>IF(K774-H773&lt;0,0,K774-H773)</f>
        <v>0</v>
      </c>
      <c r="T774" s="106">
        <f t="shared" si="214"/>
        <v>98.365381490613771</v>
      </c>
      <c r="U774" s="107">
        <f>IF(S774&gt;0,0,IF(U773+(F774-AL774/$C$23)*$C$22/($C$21+$C$22)&gt;$C$8,$C$8,IF(V774=$C$8,U773+(F774-AL774/$C$23)*$C$22/$C$21,U773+(F774-AL774/$C$23)*$C$22/($C$21+$C$22))))</f>
        <v>1400</v>
      </c>
      <c r="V774" s="107">
        <f>IF(S774=0,IF(V773+(F774-AL774/$C$23)*$C$22/($C$21+$C$22)&gt;$C$8,$C$8,V773+(F774-AL774/$C$23)*$C$22/($C$21+$C$22)),E774)</f>
        <v>1400</v>
      </c>
      <c r="W774" s="203">
        <f>IF(S774&gt;0,0,IF(W773+AL774/$C$23&gt;$F$23,$F$23,W773+AL774/$C$23))</f>
        <v>1.6346185093862227</v>
      </c>
      <c r="X774" s="105" t="str">
        <f>IF(R774=0,"-",IF(U774=0,FORECAST($C$8,Инклинометрия!$B$2:$B$152,Инклинометрия!$A$2:$A$152),FORECAST(R774,Инклинометрия!$B$2:$B$152,Инклинометрия!$A$2:$A$152)))</f>
        <v>-</v>
      </c>
      <c r="Y774" s="105" t="str">
        <f>IF(R774=0,"-",IF(U774=0,FORECAST($C$8-R774,Инклинометрия!$B$2:$B$152,Инклинометрия!$A$2:$A$152),0))</f>
        <v>-</v>
      </c>
      <c r="Z774" s="105" t="str">
        <f>IF(S774=0,"-",FORECAST($C$8,Инклинометрия!$B$2:$B$152,Инклинометрия!$A$2:$A$152))</f>
        <v>-</v>
      </c>
      <c r="AA774" s="105" t="str">
        <f>IF(S774=0,"-",FORECAST($C$8-S774,Инклинометрия!$B$2:$B$152,Инклинометрия!$A$2:$A$152))</f>
        <v>-</v>
      </c>
      <c r="AB774" s="105">
        <f>IF(T774=0,"-",FORECAST($C$6,Инклинометрия!$B$2:$B$152,Инклинометрия!$A$2:$A$152))</f>
        <v>1425</v>
      </c>
      <c r="AC774" s="105">
        <f>IF(R774=0,FORECAST($C$6-T774,Инклинометрия!$B$2:$B$152,Инклинометрия!$A$2:$A$152),FORECAST($C$8,Инклинометрия!$B$2:$B$152,Инклинометрия!$A$2:$A$152))</f>
        <v>1331.5528875839168</v>
      </c>
      <c r="AD774" s="107">
        <f>IF(U774=0,"-",FORECAST($C$8,Инклинометрия!$B$2:$B$152,Инклинометрия!$A$2:$A$152))</f>
        <v>1330</v>
      </c>
      <c r="AE774" s="107">
        <f>IF(U774=0,"-",FORECAST($C$8-U774,Инклинометрия!$B$2:$B$152,Инклинометрия!$A$2:$A$152))</f>
        <v>0</v>
      </c>
      <c r="AF774" s="107">
        <f>FORECAST($C$8-S774,Инклинометрия!$B$2:$B$152,Инклинометрия!$A$2:$A$152)</f>
        <v>1330</v>
      </c>
      <c r="AG774" s="107">
        <f>FORECAST($C$8-(S774+V774),Инклинометрия!$B$2:$B$152,Инклинометрия!$A$2:$A$152)</f>
        <v>0</v>
      </c>
      <c r="AH774" s="107">
        <f>IF(W774=0,"-",FORECAST($C$8+W774,Инклинометрия!$B$2:$B$152,Инклинометрия!$A$2:$A$152))</f>
        <v>1331.5528875839168</v>
      </c>
      <c r="AI774" s="107">
        <f>IF(W774=0,"-",FORECAST($C$8,Инклинометрия!$B$2:$B$152,Инклинометрия!$A$2:$A$152))</f>
        <v>1330</v>
      </c>
      <c r="AK774" s="122">
        <f>2*PI()*$C$5*(AT773-AT772)/(LN(AN773/$I$9)*$I$8/$I$7+LN($I$10/AN773)*$I$8/$I$7)</f>
        <v>0</v>
      </c>
      <c r="AL774" s="67">
        <f>AK774*(B774-B773)</f>
        <v>0</v>
      </c>
      <c r="AM774" s="23">
        <f t="shared" si="227"/>
        <v>4.3059540056097682E-2</v>
      </c>
      <c r="AN774" s="26">
        <f>AN773+AK774*(B774-B773)/(2*PI()*$C$5*AN773*$I$11)</f>
        <v>0.12986115207059001</v>
      </c>
      <c r="AO774" s="87">
        <f t="shared" si="221"/>
        <v>111242.59539450394</v>
      </c>
      <c r="AP774" s="87">
        <f>IF(R774+U774&lt;$C$8,0,32*$G$13/$C$12^2*($I$8*R774+$I$6*U774)+32*$G$14/($C$14^2-$C$13^2)*($I$8*S774+$I$6*V774))</f>
        <v>9917.5953945039291</v>
      </c>
      <c r="AQ774" s="66">
        <f>R774*$C$11*$C$9+U774*$C$11*$C$10</f>
        <v>14695380</v>
      </c>
      <c r="AR774" s="66">
        <f>S774*$C$11*$C$9+V774*$C$11*$C$10</f>
        <v>14695380</v>
      </c>
      <c r="AS774" s="87">
        <f>$C$11*(T774*$C$9+W774*$C$10)</f>
        <v>789129.61404581123</v>
      </c>
      <c r="AT774" s="45">
        <f t="shared" si="215"/>
        <v>15595752.209440315</v>
      </c>
      <c r="AU774" s="75"/>
    </row>
    <row r="775" spans="2:47" ht="15" thickBot="1" x14ac:dyDescent="0.35">
      <c r="B775" s="41">
        <f t="shared" si="222"/>
        <v>7440</v>
      </c>
      <c r="C775" s="8">
        <f t="shared" si="223"/>
        <v>74.400000000000006</v>
      </c>
      <c r="D775" s="73">
        <f t="shared" si="209"/>
        <v>99.51</v>
      </c>
      <c r="E775" s="29">
        <f t="shared" si="212"/>
        <v>5516.8028727678138</v>
      </c>
      <c r="F775" s="29">
        <f t="shared" si="216"/>
        <v>7.4150576246884157</v>
      </c>
      <c r="G775" s="29">
        <f t="shared" si="224"/>
        <v>9.9176395730207556</v>
      </c>
      <c r="H775" s="17">
        <f t="shared" si="225"/>
        <v>7378.72384232691</v>
      </c>
      <c r="I775" s="29">
        <f t="shared" si="217"/>
        <v>2.2250485660981263</v>
      </c>
      <c r="J775" s="29">
        <f t="shared" si="218"/>
        <v>13.949340071224418</v>
      </c>
      <c r="K775" s="32">
        <f>IF((D774+L774+M774-AL774)/($C$21+$C$22)&gt;$C$8,$C$8,(D774+L774+M774-AL774)/($C$21+$C$22))</f>
        <v>1400</v>
      </c>
      <c r="L775" s="97">
        <f t="shared" si="210"/>
        <v>0</v>
      </c>
      <c r="M775" s="96">
        <f t="shared" si="211"/>
        <v>0</v>
      </c>
      <c r="N775" s="98">
        <f t="shared" si="219"/>
        <v>1.7382597742038917</v>
      </c>
      <c r="O775" s="100">
        <f t="shared" si="213"/>
        <v>4.2266987561397071</v>
      </c>
      <c r="P775" s="104">
        <f t="shared" si="220"/>
        <v>18.880500609176615</v>
      </c>
      <c r="Q775" s="102">
        <f t="shared" si="226"/>
        <v>2.8886093440366814E-2</v>
      </c>
      <c r="R775" s="106">
        <f>K775-U775</f>
        <v>0</v>
      </c>
      <c r="S775" s="106">
        <f>IF(K775-H774&lt;0,0,K775-H774)</f>
        <v>0</v>
      </c>
      <c r="T775" s="106">
        <f t="shared" si="214"/>
        <v>98.365381490613771</v>
      </c>
      <c r="U775" s="107">
        <f>IF(S775&gt;0,0,IF(U774+(F775-AL775/$C$23)*$C$22/($C$21+$C$22)&gt;$C$8,$C$8,IF(V775=$C$8,U774+(F775-AL775/$C$23)*$C$22/$C$21,U774+(F775-AL775/$C$23)*$C$22/($C$21+$C$22))))</f>
        <v>1400</v>
      </c>
      <c r="V775" s="107">
        <f>IF(S775=0,IF(V774+(F775-AL775/$C$23)*$C$22/($C$21+$C$22)&gt;$C$8,$C$8,V774+(F775-AL775/$C$23)*$C$22/($C$21+$C$22)),E775)</f>
        <v>1400</v>
      </c>
      <c r="W775" s="203">
        <f>IF(S775&gt;0,0,IF(W774+AL775/$C$23&gt;$F$23,$F$23,W774+AL775/$C$23))</f>
        <v>1.6346185093862227</v>
      </c>
      <c r="X775" s="105" t="str">
        <f>IF(R775=0,"-",IF(U775=0,FORECAST($C$8,Инклинометрия!$B$2:$B$152,Инклинометрия!$A$2:$A$152),FORECAST(R775,Инклинометрия!$B$2:$B$152,Инклинометрия!$A$2:$A$152)))</f>
        <v>-</v>
      </c>
      <c r="Y775" s="105" t="str">
        <f>IF(R775=0,"-",IF(U775=0,FORECAST($C$8-R775,Инклинометрия!$B$2:$B$152,Инклинометрия!$A$2:$A$152),0))</f>
        <v>-</v>
      </c>
      <c r="Z775" s="105" t="str">
        <f>IF(S775=0,"-",FORECAST($C$8,Инклинометрия!$B$2:$B$152,Инклинометрия!$A$2:$A$152))</f>
        <v>-</v>
      </c>
      <c r="AA775" s="105" t="str">
        <f>IF(S775=0,"-",FORECAST($C$8-S775,Инклинометрия!$B$2:$B$152,Инклинометрия!$A$2:$A$152))</f>
        <v>-</v>
      </c>
      <c r="AB775" s="105">
        <f>IF(T775=0,"-",FORECAST($C$6,Инклинометрия!$B$2:$B$152,Инклинометрия!$A$2:$A$152))</f>
        <v>1425</v>
      </c>
      <c r="AC775" s="105">
        <f>IF(R775=0,FORECAST($C$6-T775,Инклинометрия!$B$2:$B$152,Инклинометрия!$A$2:$A$152),FORECAST($C$8,Инклинометрия!$B$2:$B$152,Инклинометрия!$A$2:$A$152))</f>
        <v>1331.5528875839168</v>
      </c>
      <c r="AD775" s="107">
        <f>IF(U775=0,"-",FORECAST($C$8,Инклинометрия!$B$2:$B$152,Инклинометрия!$A$2:$A$152))</f>
        <v>1330</v>
      </c>
      <c r="AE775" s="107">
        <f>IF(U775=0,"-",FORECAST($C$8-U775,Инклинометрия!$B$2:$B$152,Инклинометрия!$A$2:$A$152))</f>
        <v>0</v>
      </c>
      <c r="AF775" s="107">
        <f>FORECAST($C$8-S775,Инклинометрия!$B$2:$B$152,Инклинометрия!$A$2:$A$152)</f>
        <v>1330</v>
      </c>
      <c r="AG775" s="107">
        <f>FORECAST($C$8-(S775+V775),Инклинометрия!$B$2:$B$152,Инклинометрия!$A$2:$A$152)</f>
        <v>0</v>
      </c>
      <c r="AH775" s="107">
        <f>IF(W775=0,"-",FORECAST($C$8+W775,Инклинометрия!$B$2:$B$152,Инклинометрия!$A$2:$A$152))</f>
        <v>1331.5528875839168</v>
      </c>
      <c r="AI775" s="107">
        <f>IF(W775=0,"-",FORECAST($C$8,Инклинометрия!$B$2:$B$152,Инклинометрия!$A$2:$A$152))</f>
        <v>1330</v>
      </c>
      <c r="AK775" s="122">
        <f>2*PI()*$C$5*(AT774-AT773)/(LN(AN774/$I$9)*$I$8/$I$7+LN($I$10/AN774)*$I$8/$I$7)</f>
        <v>0</v>
      </c>
      <c r="AL775" s="67">
        <f>AK775*(B775-B774)</f>
        <v>0</v>
      </c>
      <c r="AM775" s="23">
        <f t="shared" si="227"/>
        <v>4.3059540056097682E-2</v>
      </c>
      <c r="AN775" s="26">
        <f>AN774+AK775*(B775-B774)/(2*PI()*$C$5*AN774*$I$11)</f>
        <v>0.12986115207059001</v>
      </c>
      <c r="AO775" s="87">
        <f t="shared" si="221"/>
        <v>111242.59539450394</v>
      </c>
      <c r="AP775" s="87">
        <f>IF(R775+U775&lt;$C$8,0,32*$G$13/$C$12^2*($I$8*R775+$I$6*U775)+32*$G$14/($C$14^2-$C$13^2)*($I$8*S775+$I$6*V775))</f>
        <v>9917.5953945039291</v>
      </c>
      <c r="AQ775" s="66">
        <f>R775*$C$11*$C$9+U775*$C$11*$C$10</f>
        <v>14695380</v>
      </c>
      <c r="AR775" s="66">
        <f>S775*$C$11*$C$9+V775*$C$11*$C$10</f>
        <v>14695380</v>
      </c>
      <c r="AS775" s="87">
        <f>$C$11*(T775*$C$9+W775*$C$10)</f>
        <v>789129.61404581123</v>
      </c>
      <c r="AT775" s="45">
        <f t="shared" si="215"/>
        <v>15595752.209440315</v>
      </c>
      <c r="AU775" s="75"/>
    </row>
    <row r="776" spans="2:47" ht="15" thickBot="1" x14ac:dyDescent="0.35">
      <c r="B776" s="41">
        <f t="shared" si="222"/>
        <v>7450</v>
      </c>
      <c r="C776" s="8">
        <f t="shared" si="223"/>
        <v>74.5</v>
      </c>
      <c r="D776" s="73">
        <f t="shared" si="209"/>
        <v>99.643749999999997</v>
      </c>
      <c r="E776" s="29">
        <f t="shared" si="212"/>
        <v>5524.2179303925013</v>
      </c>
      <c r="F776" s="29">
        <f t="shared" si="216"/>
        <v>7.4150576246875062</v>
      </c>
      <c r="G776" s="29">
        <f t="shared" si="224"/>
        <v>9.9176395730195388</v>
      </c>
      <c r="H776" s="17">
        <f t="shared" si="225"/>
        <v>7388.6414818999292</v>
      </c>
      <c r="I776" s="29">
        <f t="shared" si="217"/>
        <v>2.2250485660981263</v>
      </c>
      <c r="J776" s="29">
        <f t="shared" si="218"/>
        <v>13.949340071223562</v>
      </c>
      <c r="K776" s="32">
        <f>IF((D775+L775+M775-AL775)/($C$21+$C$22)&gt;$C$8,$C$8,(D775+L775+M775-AL775)/($C$21+$C$22))</f>
        <v>1400</v>
      </c>
      <c r="L776" s="97">
        <f t="shared" si="210"/>
        <v>0</v>
      </c>
      <c r="M776" s="96">
        <f t="shared" si="211"/>
        <v>0</v>
      </c>
      <c r="N776" s="98">
        <f t="shared" si="219"/>
        <v>1.7382597742038917</v>
      </c>
      <c r="O776" s="100">
        <f t="shared" si="213"/>
        <v>4.2266987561397071</v>
      </c>
      <c r="P776" s="104">
        <f t="shared" si="220"/>
        <v>18.880500609176615</v>
      </c>
      <c r="Q776" s="102">
        <f t="shared" si="226"/>
        <v>2.8886093440366814E-2</v>
      </c>
      <c r="R776" s="106">
        <f>K776-U776</f>
        <v>0</v>
      </c>
      <c r="S776" s="106">
        <f>IF(K776-H775&lt;0,0,K776-H775)</f>
        <v>0</v>
      </c>
      <c r="T776" s="106">
        <f t="shared" si="214"/>
        <v>98.365381490613771</v>
      </c>
      <c r="U776" s="107">
        <f>IF(S776&gt;0,0,IF(U775+(F776-AL776/$C$23)*$C$22/($C$21+$C$22)&gt;$C$8,$C$8,IF(V776=$C$8,U775+(F776-AL776/$C$23)*$C$22/$C$21,U775+(F776-AL776/$C$23)*$C$22/($C$21+$C$22))))</f>
        <v>1400</v>
      </c>
      <c r="V776" s="107">
        <f>IF(S776=0,IF(V775+(F776-AL776/$C$23)*$C$22/($C$21+$C$22)&gt;$C$8,$C$8,V775+(F776-AL776/$C$23)*$C$22/($C$21+$C$22)),E776)</f>
        <v>1400</v>
      </c>
      <c r="W776" s="203">
        <f>IF(S776&gt;0,0,IF(W775+AL776/$C$23&gt;$F$23,$F$23,W775+AL776/$C$23))</f>
        <v>1.6346185093862227</v>
      </c>
      <c r="X776" s="105" t="str">
        <f>IF(R776=0,"-",IF(U776=0,FORECAST($C$8,Инклинометрия!$B$2:$B$152,Инклинометрия!$A$2:$A$152),FORECAST(R776,Инклинометрия!$B$2:$B$152,Инклинометрия!$A$2:$A$152)))</f>
        <v>-</v>
      </c>
      <c r="Y776" s="105" t="str">
        <f>IF(R776=0,"-",IF(U776=0,FORECAST($C$8-R776,Инклинометрия!$B$2:$B$152,Инклинометрия!$A$2:$A$152),0))</f>
        <v>-</v>
      </c>
      <c r="Z776" s="105" t="str">
        <f>IF(S776=0,"-",FORECAST($C$8,Инклинометрия!$B$2:$B$152,Инклинометрия!$A$2:$A$152))</f>
        <v>-</v>
      </c>
      <c r="AA776" s="105" t="str">
        <f>IF(S776=0,"-",FORECAST($C$8-S776,Инклинометрия!$B$2:$B$152,Инклинометрия!$A$2:$A$152))</f>
        <v>-</v>
      </c>
      <c r="AB776" s="105">
        <f>IF(T776=0,"-",FORECAST($C$6,Инклинометрия!$B$2:$B$152,Инклинометрия!$A$2:$A$152))</f>
        <v>1425</v>
      </c>
      <c r="AC776" s="105">
        <f>IF(R776=0,FORECAST($C$6-T776,Инклинометрия!$B$2:$B$152,Инклинометрия!$A$2:$A$152),FORECAST($C$8,Инклинометрия!$B$2:$B$152,Инклинометрия!$A$2:$A$152))</f>
        <v>1331.5528875839168</v>
      </c>
      <c r="AD776" s="107">
        <f>IF(U776=0,"-",FORECAST($C$8,Инклинометрия!$B$2:$B$152,Инклинометрия!$A$2:$A$152))</f>
        <v>1330</v>
      </c>
      <c r="AE776" s="107">
        <f>IF(U776=0,"-",FORECAST($C$8-U776,Инклинометрия!$B$2:$B$152,Инклинометрия!$A$2:$A$152))</f>
        <v>0</v>
      </c>
      <c r="AF776" s="107">
        <f>FORECAST($C$8-S776,Инклинометрия!$B$2:$B$152,Инклинометрия!$A$2:$A$152)</f>
        <v>1330</v>
      </c>
      <c r="AG776" s="107">
        <f>FORECAST($C$8-(S776+V776),Инклинометрия!$B$2:$B$152,Инклинометрия!$A$2:$A$152)</f>
        <v>0</v>
      </c>
      <c r="AH776" s="107">
        <f>IF(W776=0,"-",FORECAST($C$8+W776,Инклинометрия!$B$2:$B$152,Инклинометрия!$A$2:$A$152))</f>
        <v>1331.5528875839168</v>
      </c>
      <c r="AI776" s="107">
        <f>IF(W776=0,"-",FORECAST($C$8,Инклинометрия!$B$2:$B$152,Инклинометрия!$A$2:$A$152))</f>
        <v>1330</v>
      </c>
      <c r="AK776" s="122">
        <f>2*PI()*$C$5*(AT775-AT774)/(LN(AN775/$I$9)*$I$8/$I$7+LN($I$10/AN775)*$I$8/$I$7)</f>
        <v>0</v>
      </c>
      <c r="AL776" s="67">
        <f>AK776*(B776-B775)</f>
        <v>0</v>
      </c>
      <c r="AM776" s="23">
        <f t="shared" si="227"/>
        <v>4.3059540056097682E-2</v>
      </c>
      <c r="AN776" s="26">
        <f>AN775+AK776*(B776-B775)/(2*PI()*$C$5*AN775*$I$11)</f>
        <v>0.12986115207059001</v>
      </c>
      <c r="AO776" s="87">
        <f t="shared" si="221"/>
        <v>111242.59539450394</v>
      </c>
      <c r="AP776" s="87">
        <f>IF(R776+U776&lt;$C$8,0,32*$G$13/$C$12^2*($I$8*R776+$I$6*U776)+32*$G$14/($C$14^2-$C$13^2)*($I$8*S776+$I$6*V776))</f>
        <v>9917.5953945039291</v>
      </c>
      <c r="AQ776" s="66">
        <f>R776*$C$11*$C$9+U776*$C$11*$C$10</f>
        <v>14695380</v>
      </c>
      <c r="AR776" s="66">
        <f>S776*$C$11*$C$9+V776*$C$11*$C$10</f>
        <v>14695380</v>
      </c>
      <c r="AS776" s="87">
        <f>$C$11*(T776*$C$9+W776*$C$10)</f>
        <v>789129.61404581123</v>
      </c>
      <c r="AT776" s="45">
        <f t="shared" si="215"/>
        <v>15595752.209440315</v>
      </c>
      <c r="AU776" s="75"/>
    </row>
    <row r="777" spans="2:47" ht="15" thickBot="1" x14ac:dyDescent="0.35">
      <c r="B777" s="41">
        <f t="shared" si="222"/>
        <v>7460</v>
      </c>
      <c r="C777" s="8">
        <f t="shared" si="223"/>
        <v>74.600000000000009</v>
      </c>
      <c r="D777" s="73">
        <f t="shared" si="209"/>
        <v>99.777500000000018</v>
      </c>
      <c r="E777" s="29">
        <f t="shared" si="212"/>
        <v>5531.6329880171897</v>
      </c>
      <c r="F777" s="29">
        <f t="shared" si="216"/>
        <v>7.4150576246884157</v>
      </c>
      <c r="G777" s="29">
        <f t="shared" si="224"/>
        <v>9.9176395730207556</v>
      </c>
      <c r="H777" s="17">
        <f t="shared" si="225"/>
        <v>7398.5591214729502</v>
      </c>
      <c r="I777" s="29">
        <f t="shared" si="217"/>
        <v>2.2250485660981263</v>
      </c>
      <c r="J777" s="29">
        <f t="shared" si="218"/>
        <v>13.949340071224418</v>
      </c>
      <c r="K777" s="32">
        <f>IF((D776+L776+M776-AL776)/($C$21+$C$22)&gt;$C$8,$C$8,(D776+L776+M776-AL776)/($C$21+$C$22))</f>
        <v>1400</v>
      </c>
      <c r="L777" s="97">
        <f t="shared" si="210"/>
        <v>0</v>
      </c>
      <c r="M777" s="96">
        <f t="shared" si="211"/>
        <v>0</v>
      </c>
      <c r="N777" s="98">
        <f t="shared" si="219"/>
        <v>1.7382597742038917</v>
      </c>
      <c r="O777" s="100">
        <f t="shared" si="213"/>
        <v>4.2266987561397071</v>
      </c>
      <c r="P777" s="104">
        <f t="shared" si="220"/>
        <v>18.880500609176615</v>
      </c>
      <c r="Q777" s="102">
        <f t="shared" si="226"/>
        <v>2.8886093440366814E-2</v>
      </c>
      <c r="R777" s="106">
        <f>K777-U777</f>
        <v>0</v>
      </c>
      <c r="S777" s="106">
        <f>IF(K777-H776&lt;0,0,K777-H776)</f>
        <v>0</v>
      </c>
      <c r="T777" s="106">
        <f t="shared" si="214"/>
        <v>98.365381490613771</v>
      </c>
      <c r="U777" s="107">
        <f>IF(S777&gt;0,0,IF(U776+(F777-AL777/$C$23)*$C$22/($C$21+$C$22)&gt;$C$8,$C$8,IF(V777=$C$8,U776+(F777-AL777/$C$23)*$C$22/$C$21,U776+(F777-AL777/$C$23)*$C$22/($C$21+$C$22))))</f>
        <v>1400</v>
      </c>
      <c r="V777" s="107">
        <f>IF(S777=0,IF(V776+(F777-AL777/$C$23)*$C$22/($C$21+$C$22)&gt;$C$8,$C$8,V776+(F777-AL777/$C$23)*$C$22/($C$21+$C$22)),E777)</f>
        <v>1400</v>
      </c>
      <c r="W777" s="203">
        <f>IF(S777&gt;0,0,IF(W776+AL777/$C$23&gt;$F$23,$F$23,W776+AL777/$C$23))</f>
        <v>1.6346185093862227</v>
      </c>
      <c r="X777" s="105" t="str">
        <f>IF(R777=0,"-",IF(U777=0,FORECAST($C$8,Инклинометрия!$B$2:$B$152,Инклинометрия!$A$2:$A$152),FORECAST(R777,Инклинометрия!$B$2:$B$152,Инклинометрия!$A$2:$A$152)))</f>
        <v>-</v>
      </c>
      <c r="Y777" s="105" t="str">
        <f>IF(R777=0,"-",IF(U777=0,FORECAST($C$8-R777,Инклинометрия!$B$2:$B$152,Инклинометрия!$A$2:$A$152),0))</f>
        <v>-</v>
      </c>
      <c r="Z777" s="105" t="str">
        <f>IF(S777=0,"-",FORECAST($C$8,Инклинометрия!$B$2:$B$152,Инклинометрия!$A$2:$A$152))</f>
        <v>-</v>
      </c>
      <c r="AA777" s="105" t="str">
        <f>IF(S777=0,"-",FORECAST($C$8-S777,Инклинометрия!$B$2:$B$152,Инклинометрия!$A$2:$A$152))</f>
        <v>-</v>
      </c>
      <c r="AB777" s="105">
        <f>IF(T777=0,"-",FORECAST($C$6,Инклинометрия!$B$2:$B$152,Инклинометрия!$A$2:$A$152))</f>
        <v>1425</v>
      </c>
      <c r="AC777" s="105">
        <f>IF(R777=0,FORECAST($C$6-T777,Инклинометрия!$B$2:$B$152,Инклинометрия!$A$2:$A$152),FORECAST($C$8,Инклинометрия!$B$2:$B$152,Инклинометрия!$A$2:$A$152))</f>
        <v>1331.5528875839168</v>
      </c>
      <c r="AD777" s="107">
        <f>IF(U777=0,"-",FORECAST($C$8,Инклинометрия!$B$2:$B$152,Инклинометрия!$A$2:$A$152))</f>
        <v>1330</v>
      </c>
      <c r="AE777" s="107">
        <f>IF(U777=0,"-",FORECAST($C$8-U777,Инклинометрия!$B$2:$B$152,Инклинометрия!$A$2:$A$152))</f>
        <v>0</v>
      </c>
      <c r="AF777" s="107">
        <f>FORECAST($C$8-S777,Инклинометрия!$B$2:$B$152,Инклинометрия!$A$2:$A$152)</f>
        <v>1330</v>
      </c>
      <c r="AG777" s="107">
        <f>FORECAST($C$8-(S777+V777),Инклинометрия!$B$2:$B$152,Инклинометрия!$A$2:$A$152)</f>
        <v>0</v>
      </c>
      <c r="AH777" s="107">
        <f>IF(W777=0,"-",FORECAST($C$8+W777,Инклинометрия!$B$2:$B$152,Инклинометрия!$A$2:$A$152))</f>
        <v>1331.5528875839168</v>
      </c>
      <c r="AI777" s="107">
        <f>IF(W777=0,"-",FORECAST($C$8,Инклинометрия!$B$2:$B$152,Инклинометрия!$A$2:$A$152))</f>
        <v>1330</v>
      </c>
      <c r="AK777" s="122">
        <f>2*PI()*$C$5*(AT776-AT775)/(LN(AN776/$I$9)*$I$8/$I$7+LN($I$10/AN776)*$I$8/$I$7)</f>
        <v>0</v>
      </c>
      <c r="AL777" s="67">
        <f>AK777*(B777-B776)</f>
        <v>0</v>
      </c>
      <c r="AM777" s="23">
        <f t="shared" si="227"/>
        <v>4.3059540056097682E-2</v>
      </c>
      <c r="AN777" s="26">
        <f>AN776+AK777*(B777-B776)/(2*PI()*$C$5*AN776*$I$11)</f>
        <v>0.12986115207059001</v>
      </c>
      <c r="AO777" s="87">
        <f t="shared" si="221"/>
        <v>111242.59539450394</v>
      </c>
      <c r="AP777" s="87">
        <f>IF(R777+U777&lt;$C$8,0,32*$G$13/$C$12^2*($I$8*R777+$I$6*U777)+32*$G$14/($C$14^2-$C$13^2)*($I$8*S777+$I$6*V777))</f>
        <v>9917.5953945039291</v>
      </c>
      <c r="AQ777" s="66">
        <f>R777*$C$11*$C$9+U777*$C$11*$C$10</f>
        <v>14695380</v>
      </c>
      <c r="AR777" s="66">
        <f>S777*$C$11*$C$9+V777*$C$11*$C$10</f>
        <v>14695380</v>
      </c>
      <c r="AS777" s="87">
        <f>$C$11*(T777*$C$9+W777*$C$10)</f>
        <v>789129.61404581123</v>
      </c>
      <c r="AT777" s="45">
        <f t="shared" si="215"/>
        <v>15595752.209440315</v>
      </c>
      <c r="AU777" s="75"/>
    </row>
    <row r="778" spans="2:47" ht="15" thickBot="1" x14ac:dyDescent="0.35">
      <c r="B778" s="41">
        <f t="shared" si="222"/>
        <v>7470</v>
      </c>
      <c r="C778" s="8">
        <f t="shared" si="223"/>
        <v>74.7</v>
      </c>
      <c r="D778" s="73">
        <f t="shared" si="209"/>
        <v>99.911249999999995</v>
      </c>
      <c r="E778" s="29">
        <f t="shared" si="212"/>
        <v>5539.0480456418773</v>
      </c>
      <c r="F778" s="29">
        <f t="shared" si="216"/>
        <v>7.4150576246875062</v>
      </c>
      <c r="G778" s="29">
        <f t="shared" si="224"/>
        <v>9.9176395730195388</v>
      </c>
      <c r="H778" s="17">
        <f t="shared" si="225"/>
        <v>7408.4767610459694</v>
      </c>
      <c r="I778" s="29">
        <f t="shared" si="217"/>
        <v>2.2250485660981263</v>
      </c>
      <c r="J778" s="29">
        <f t="shared" si="218"/>
        <v>13.949340071223562</v>
      </c>
      <c r="K778" s="32">
        <f>IF((D777+L777+M777-AL777)/($C$21+$C$22)&gt;$C$8,$C$8,(D777+L777+M777-AL777)/($C$21+$C$22))</f>
        <v>1400</v>
      </c>
      <c r="L778" s="97">
        <f t="shared" si="210"/>
        <v>0</v>
      </c>
      <c r="M778" s="96">
        <f t="shared" si="211"/>
        <v>0</v>
      </c>
      <c r="N778" s="98">
        <f t="shared" si="219"/>
        <v>1.7382597742038917</v>
      </c>
      <c r="O778" s="100">
        <f t="shared" si="213"/>
        <v>4.2266987561397071</v>
      </c>
      <c r="P778" s="104">
        <f t="shared" si="220"/>
        <v>18.880500609176615</v>
      </c>
      <c r="Q778" s="102">
        <f t="shared" si="226"/>
        <v>2.8886093440366814E-2</v>
      </c>
      <c r="R778" s="106">
        <f>K778-U778</f>
        <v>0</v>
      </c>
      <c r="S778" s="106">
        <f>IF(K778-H777&lt;0,0,K778-H777)</f>
        <v>0</v>
      </c>
      <c r="T778" s="106">
        <f t="shared" si="214"/>
        <v>98.365381490613771</v>
      </c>
      <c r="U778" s="107">
        <f>IF(S778&gt;0,0,IF(U777+(F778-AL778/$C$23)*$C$22/($C$21+$C$22)&gt;$C$8,$C$8,IF(V778=$C$8,U777+(F778-AL778/$C$23)*$C$22/$C$21,U777+(F778-AL778/$C$23)*$C$22/($C$21+$C$22))))</f>
        <v>1400</v>
      </c>
      <c r="V778" s="107">
        <f>IF(S778=0,IF(V777+(F778-AL778/$C$23)*$C$22/($C$21+$C$22)&gt;$C$8,$C$8,V777+(F778-AL778/$C$23)*$C$22/($C$21+$C$22)),E778)</f>
        <v>1400</v>
      </c>
      <c r="W778" s="203">
        <f>IF(S778&gt;0,0,IF(W777+AL778/$C$23&gt;$F$23,$F$23,W777+AL778/$C$23))</f>
        <v>1.6346185093862227</v>
      </c>
      <c r="X778" s="105" t="str">
        <f>IF(R778=0,"-",IF(U778=0,FORECAST($C$8,Инклинометрия!$B$2:$B$152,Инклинометрия!$A$2:$A$152),FORECAST(R778,Инклинометрия!$B$2:$B$152,Инклинометрия!$A$2:$A$152)))</f>
        <v>-</v>
      </c>
      <c r="Y778" s="105" t="str">
        <f>IF(R778=0,"-",IF(U778=0,FORECAST($C$8-R778,Инклинометрия!$B$2:$B$152,Инклинометрия!$A$2:$A$152),0))</f>
        <v>-</v>
      </c>
      <c r="Z778" s="105" t="str">
        <f>IF(S778=0,"-",FORECAST($C$8,Инклинометрия!$B$2:$B$152,Инклинометрия!$A$2:$A$152))</f>
        <v>-</v>
      </c>
      <c r="AA778" s="105" t="str">
        <f>IF(S778=0,"-",FORECAST($C$8-S778,Инклинометрия!$B$2:$B$152,Инклинометрия!$A$2:$A$152))</f>
        <v>-</v>
      </c>
      <c r="AB778" s="105">
        <f>IF(T778=0,"-",FORECAST($C$6,Инклинометрия!$B$2:$B$152,Инклинометрия!$A$2:$A$152))</f>
        <v>1425</v>
      </c>
      <c r="AC778" s="105">
        <f>IF(R778=0,FORECAST($C$6-T778,Инклинометрия!$B$2:$B$152,Инклинометрия!$A$2:$A$152),FORECAST($C$8,Инклинометрия!$B$2:$B$152,Инклинометрия!$A$2:$A$152))</f>
        <v>1331.5528875839168</v>
      </c>
      <c r="AD778" s="107">
        <f>IF(U778=0,"-",FORECAST($C$8,Инклинометрия!$B$2:$B$152,Инклинометрия!$A$2:$A$152))</f>
        <v>1330</v>
      </c>
      <c r="AE778" s="107">
        <f>IF(U778=0,"-",FORECAST($C$8-U778,Инклинометрия!$B$2:$B$152,Инклинометрия!$A$2:$A$152))</f>
        <v>0</v>
      </c>
      <c r="AF778" s="107">
        <f>FORECAST($C$8-S778,Инклинометрия!$B$2:$B$152,Инклинометрия!$A$2:$A$152)</f>
        <v>1330</v>
      </c>
      <c r="AG778" s="107">
        <f>FORECAST($C$8-(S778+V778),Инклинометрия!$B$2:$B$152,Инклинометрия!$A$2:$A$152)</f>
        <v>0</v>
      </c>
      <c r="AH778" s="107">
        <f>IF(W778=0,"-",FORECAST($C$8+W778,Инклинометрия!$B$2:$B$152,Инклинометрия!$A$2:$A$152))</f>
        <v>1331.5528875839168</v>
      </c>
      <c r="AI778" s="107">
        <f>IF(W778=0,"-",FORECAST($C$8,Инклинометрия!$B$2:$B$152,Инклинометрия!$A$2:$A$152))</f>
        <v>1330</v>
      </c>
      <c r="AK778" s="122">
        <f>2*PI()*$C$5*(AT777-AT776)/(LN(AN777/$I$9)*$I$8/$I$7+LN($I$10/AN777)*$I$8/$I$7)</f>
        <v>0</v>
      </c>
      <c r="AL778" s="67">
        <f>AK778*(B778-B777)</f>
        <v>0</v>
      </c>
      <c r="AM778" s="23">
        <f t="shared" si="227"/>
        <v>4.3059540056097682E-2</v>
      </c>
      <c r="AN778" s="26">
        <f>AN777+AK778*(B778-B777)/(2*PI()*$C$5*AN777*$I$11)</f>
        <v>0.12986115207059001</v>
      </c>
      <c r="AO778" s="87">
        <f t="shared" si="221"/>
        <v>111242.59539450394</v>
      </c>
      <c r="AP778" s="87">
        <f>IF(R778+U778&lt;$C$8,0,32*$G$13/$C$12^2*($I$8*R778+$I$6*U778)+32*$G$14/($C$14^2-$C$13^2)*($I$8*S778+$I$6*V778))</f>
        <v>9917.5953945039291</v>
      </c>
      <c r="AQ778" s="66">
        <f>R778*$C$11*$C$9+U778*$C$11*$C$10</f>
        <v>14695380</v>
      </c>
      <c r="AR778" s="66">
        <f>S778*$C$11*$C$9+V778*$C$11*$C$10</f>
        <v>14695380</v>
      </c>
      <c r="AS778" s="87">
        <f>$C$11*(T778*$C$9+W778*$C$10)</f>
        <v>789129.61404581123</v>
      </c>
      <c r="AT778" s="45">
        <f t="shared" si="215"/>
        <v>15595752.209440315</v>
      </c>
      <c r="AU778" s="75"/>
    </row>
    <row r="779" spans="2:47" ht="15" thickBot="1" x14ac:dyDescent="0.35">
      <c r="B779" s="41">
        <f t="shared" si="222"/>
        <v>7480</v>
      </c>
      <c r="C779" s="8">
        <f t="shared" si="223"/>
        <v>74.8</v>
      </c>
      <c r="D779" s="73">
        <f t="shared" si="209"/>
        <v>100.045</v>
      </c>
      <c r="E779" s="29">
        <f t="shared" si="212"/>
        <v>5546.4631032665648</v>
      </c>
      <c r="F779" s="29">
        <f t="shared" si="216"/>
        <v>7.4150576246875062</v>
      </c>
      <c r="G779" s="29">
        <f t="shared" si="224"/>
        <v>9.9176395730195388</v>
      </c>
      <c r="H779" s="17">
        <f t="shared" si="225"/>
        <v>7418.3944006189886</v>
      </c>
      <c r="I779" s="29">
        <f t="shared" si="217"/>
        <v>2.2250485660981263</v>
      </c>
      <c r="J779" s="29">
        <f t="shared" si="218"/>
        <v>13.949340071223562</v>
      </c>
      <c r="K779" s="32">
        <f>IF((D778+L778+M778-AL778)/($C$21+$C$22)&gt;$C$8,$C$8,(D778+L778+M778-AL778)/($C$21+$C$22))</f>
        <v>1400</v>
      </c>
      <c r="L779" s="97">
        <f t="shared" si="210"/>
        <v>0</v>
      </c>
      <c r="M779" s="96">
        <f t="shared" si="211"/>
        <v>0</v>
      </c>
      <c r="N779" s="98">
        <f t="shared" si="219"/>
        <v>1.7382597742038917</v>
      </c>
      <c r="O779" s="100">
        <f t="shared" si="213"/>
        <v>4.2266987561397071</v>
      </c>
      <c r="P779" s="104">
        <f t="shared" si="220"/>
        <v>18.880500609176615</v>
      </c>
      <c r="Q779" s="102">
        <f t="shared" si="226"/>
        <v>2.8886093440366814E-2</v>
      </c>
      <c r="R779" s="106">
        <f>K779-U779</f>
        <v>0</v>
      </c>
      <c r="S779" s="106">
        <f>IF(K779-H778&lt;0,0,K779-H778)</f>
        <v>0</v>
      </c>
      <c r="T779" s="106">
        <f t="shared" si="214"/>
        <v>98.365381490613771</v>
      </c>
      <c r="U779" s="107">
        <f>IF(S779&gt;0,0,IF(U778+(F779-AL779/$C$23)*$C$22/($C$21+$C$22)&gt;$C$8,$C$8,IF(V779=$C$8,U778+(F779-AL779/$C$23)*$C$22/$C$21,U778+(F779-AL779/$C$23)*$C$22/($C$21+$C$22))))</f>
        <v>1400</v>
      </c>
      <c r="V779" s="107">
        <f>IF(S779=0,IF(V778+(F779-AL779/$C$23)*$C$22/($C$21+$C$22)&gt;$C$8,$C$8,V778+(F779-AL779/$C$23)*$C$22/($C$21+$C$22)),E779)</f>
        <v>1400</v>
      </c>
      <c r="W779" s="203">
        <f>IF(S779&gt;0,0,IF(W778+AL779/$C$23&gt;$F$23,$F$23,W778+AL779/$C$23))</f>
        <v>1.6346185093862227</v>
      </c>
      <c r="X779" s="105" t="str">
        <f>IF(R779=0,"-",IF(U779=0,FORECAST($C$8,Инклинометрия!$B$2:$B$152,Инклинометрия!$A$2:$A$152),FORECAST(R779,Инклинометрия!$B$2:$B$152,Инклинометрия!$A$2:$A$152)))</f>
        <v>-</v>
      </c>
      <c r="Y779" s="105" t="str">
        <f>IF(R779=0,"-",IF(U779=0,FORECAST($C$8-R779,Инклинометрия!$B$2:$B$152,Инклинометрия!$A$2:$A$152),0))</f>
        <v>-</v>
      </c>
      <c r="Z779" s="105" t="str">
        <f>IF(S779=0,"-",FORECAST($C$8,Инклинометрия!$B$2:$B$152,Инклинометрия!$A$2:$A$152))</f>
        <v>-</v>
      </c>
      <c r="AA779" s="105" t="str">
        <f>IF(S779=0,"-",FORECAST($C$8-S779,Инклинометрия!$B$2:$B$152,Инклинометрия!$A$2:$A$152))</f>
        <v>-</v>
      </c>
      <c r="AB779" s="105">
        <f>IF(T779=0,"-",FORECAST($C$6,Инклинометрия!$B$2:$B$152,Инклинометрия!$A$2:$A$152))</f>
        <v>1425</v>
      </c>
      <c r="AC779" s="105">
        <f>IF(R779=0,FORECAST($C$6-T779,Инклинометрия!$B$2:$B$152,Инклинометрия!$A$2:$A$152),FORECAST($C$8,Инклинометрия!$B$2:$B$152,Инклинометрия!$A$2:$A$152))</f>
        <v>1331.5528875839168</v>
      </c>
      <c r="AD779" s="107">
        <f>IF(U779=0,"-",FORECAST($C$8,Инклинометрия!$B$2:$B$152,Инклинометрия!$A$2:$A$152))</f>
        <v>1330</v>
      </c>
      <c r="AE779" s="107">
        <f>IF(U779=0,"-",FORECAST($C$8-U779,Инклинометрия!$B$2:$B$152,Инклинометрия!$A$2:$A$152))</f>
        <v>0</v>
      </c>
      <c r="AF779" s="107">
        <f>FORECAST($C$8-S779,Инклинометрия!$B$2:$B$152,Инклинометрия!$A$2:$A$152)</f>
        <v>1330</v>
      </c>
      <c r="AG779" s="107">
        <f>FORECAST($C$8-(S779+V779),Инклинометрия!$B$2:$B$152,Инклинометрия!$A$2:$A$152)</f>
        <v>0</v>
      </c>
      <c r="AH779" s="107">
        <f>IF(W779=0,"-",FORECAST($C$8+W779,Инклинометрия!$B$2:$B$152,Инклинометрия!$A$2:$A$152))</f>
        <v>1331.5528875839168</v>
      </c>
      <c r="AI779" s="107">
        <f>IF(W779=0,"-",FORECAST($C$8,Инклинометрия!$B$2:$B$152,Инклинометрия!$A$2:$A$152))</f>
        <v>1330</v>
      </c>
      <c r="AK779" s="122">
        <f>2*PI()*$C$5*(AT778-AT777)/(LN(AN778/$I$9)*$I$8/$I$7+LN($I$10/AN778)*$I$8/$I$7)</f>
        <v>0</v>
      </c>
      <c r="AL779" s="67">
        <f>AK779*(B779-B778)</f>
        <v>0</v>
      </c>
      <c r="AM779" s="23">
        <f t="shared" si="227"/>
        <v>4.3059540056097682E-2</v>
      </c>
      <c r="AN779" s="26">
        <f>AN778+AK779*(B779-B778)/(2*PI()*$C$5*AN778*$I$11)</f>
        <v>0.12986115207059001</v>
      </c>
      <c r="AO779" s="87">
        <f t="shared" si="221"/>
        <v>111242.59539450394</v>
      </c>
      <c r="AP779" s="87">
        <f>IF(R779+U779&lt;$C$8,0,32*$G$13/$C$12^2*($I$8*R779+$I$6*U779)+32*$G$14/($C$14^2-$C$13^2)*($I$8*S779+$I$6*V779))</f>
        <v>9917.5953945039291</v>
      </c>
      <c r="AQ779" s="66">
        <f>R779*$C$11*$C$9+U779*$C$11*$C$10</f>
        <v>14695380</v>
      </c>
      <c r="AR779" s="66">
        <f>S779*$C$11*$C$9+V779*$C$11*$C$10</f>
        <v>14695380</v>
      </c>
      <c r="AS779" s="87">
        <f>$C$11*(T779*$C$9+W779*$C$10)</f>
        <v>789129.61404581123</v>
      </c>
      <c r="AT779" s="45">
        <f t="shared" si="215"/>
        <v>15595752.209440315</v>
      </c>
      <c r="AU779" s="75"/>
    </row>
    <row r="780" spans="2:47" ht="15" thickBot="1" x14ac:dyDescent="0.35">
      <c r="B780" s="41">
        <f t="shared" si="222"/>
        <v>7490</v>
      </c>
      <c r="C780" s="8">
        <f t="shared" si="223"/>
        <v>74.900000000000006</v>
      </c>
      <c r="D780" s="73">
        <f t="shared" si="209"/>
        <v>100.17874999999999</v>
      </c>
      <c r="E780" s="29">
        <f t="shared" si="212"/>
        <v>5553.8781608912532</v>
      </c>
      <c r="F780" s="29">
        <f t="shared" si="216"/>
        <v>7.4150576246884157</v>
      </c>
      <c r="G780" s="29">
        <f t="shared" si="224"/>
        <v>9.9176395730207556</v>
      </c>
      <c r="H780" s="17">
        <f t="shared" si="225"/>
        <v>7428.3120401920096</v>
      </c>
      <c r="I780" s="29">
        <f t="shared" si="217"/>
        <v>2.2250485660981263</v>
      </c>
      <c r="J780" s="29">
        <f t="shared" si="218"/>
        <v>13.949340071224418</v>
      </c>
      <c r="K780" s="32">
        <f>IF((D779+L779+M779-AL779)/($C$21+$C$22)&gt;$C$8,$C$8,(D779+L779+M779-AL779)/($C$21+$C$22))</f>
        <v>1400</v>
      </c>
      <c r="L780" s="97">
        <f t="shared" si="210"/>
        <v>0</v>
      </c>
      <c r="M780" s="96">
        <f t="shared" si="211"/>
        <v>0</v>
      </c>
      <c r="N780" s="98">
        <f t="shared" si="219"/>
        <v>1.7382597742038917</v>
      </c>
      <c r="O780" s="100">
        <f t="shared" si="213"/>
        <v>4.2266987561397071</v>
      </c>
      <c r="P780" s="104">
        <f t="shared" si="220"/>
        <v>18.880500609176615</v>
      </c>
      <c r="Q780" s="102">
        <f t="shared" si="226"/>
        <v>2.8886093440366814E-2</v>
      </c>
      <c r="R780" s="106">
        <f>K780-U780</f>
        <v>0</v>
      </c>
      <c r="S780" s="106">
        <f>IF(K780-H779&lt;0,0,K780-H779)</f>
        <v>0</v>
      </c>
      <c r="T780" s="106">
        <f t="shared" si="214"/>
        <v>98.365381490613771</v>
      </c>
      <c r="U780" s="107">
        <f>IF(S780&gt;0,0,IF(U779+(F780-AL780/$C$23)*$C$22/($C$21+$C$22)&gt;$C$8,$C$8,IF(V780=$C$8,U779+(F780-AL780/$C$23)*$C$22/$C$21,U779+(F780-AL780/$C$23)*$C$22/($C$21+$C$22))))</f>
        <v>1400</v>
      </c>
      <c r="V780" s="107">
        <f>IF(S780=0,IF(V779+(F780-AL780/$C$23)*$C$22/($C$21+$C$22)&gt;$C$8,$C$8,V779+(F780-AL780/$C$23)*$C$22/($C$21+$C$22)),E780)</f>
        <v>1400</v>
      </c>
      <c r="W780" s="203">
        <f>IF(S780&gt;0,0,IF(W779+AL780/$C$23&gt;$F$23,$F$23,W779+AL780/$C$23))</f>
        <v>1.6346185093862227</v>
      </c>
      <c r="X780" s="105" t="str">
        <f>IF(R780=0,"-",IF(U780=0,FORECAST($C$8,Инклинометрия!$B$2:$B$152,Инклинометрия!$A$2:$A$152),FORECAST(R780,Инклинометрия!$B$2:$B$152,Инклинометрия!$A$2:$A$152)))</f>
        <v>-</v>
      </c>
      <c r="Y780" s="105" t="str">
        <f>IF(R780=0,"-",IF(U780=0,FORECAST($C$8-R780,Инклинометрия!$B$2:$B$152,Инклинометрия!$A$2:$A$152),0))</f>
        <v>-</v>
      </c>
      <c r="Z780" s="105" t="str">
        <f>IF(S780=0,"-",FORECAST($C$8,Инклинометрия!$B$2:$B$152,Инклинометрия!$A$2:$A$152))</f>
        <v>-</v>
      </c>
      <c r="AA780" s="105" t="str">
        <f>IF(S780=0,"-",FORECAST($C$8-S780,Инклинометрия!$B$2:$B$152,Инклинометрия!$A$2:$A$152))</f>
        <v>-</v>
      </c>
      <c r="AB780" s="105">
        <f>IF(T780=0,"-",FORECAST($C$6,Инклинометрия!$B$2:$B$152,Инклинометрия!$A$2:$A$152))</f>
        <v>1425</v>
      </c>
      <c r="AC780" s="105">
        <f>IF(R780=0,FORECAST($C$6-T780,Инклинометрия!$B$2:$B$152,Инклинометрия!$A$2:$A$152),FORECAST($C$8,Инклинометрия!$B$2:$B$152,Инклинометрия!$A$2:$A$152))</f>
        <v>1331.5528875839168</v>
      </c>
      <c r="AD780" s="107">
        <f>IF(U780=0,"-",FORECAST($C$8,Инклинометрия!$B$2:$B$152,Инклинометрия!$A$2:$A$152))</f>
        <v>1330</v>
      </c>
      <c r="AE780" s="107">
        <f>IF(U780=0,"-",FORECAST($C$8-U780,Инклинометрия!$B$2:$B$152,Инклинометрия!$A$2:$A$152))</f>
        <v>0</v>
      </c>
      <c r="AF780" s="107">
        <f>FORECAST($C$8-S780,Инклинометрия!$B$2:$B$152,Инклинометрия!$A$2:$A$152)</f>
        <v>1330</v>
      </c>
      <c r="AG780" s="107">
        <f>FORECAST($C$8-(S780+V780),Инклинометрия!$B$2:$B$152,Инклинометрия!$A$2:$A$152)</f>
        <v>0</v>
      </c>
      <c r="AH780" s="107">
        <f>IF(W780=0,"-",FORECAST($C$8+W780,Инклинометрия!$B$2:$B$152,Инклинометрия!$A$2:$A$152))</f>
        <v>1331.5528875839168</v>
      </c>
      <c r="AI780" s="107">
        <f>IF(W780=0,"-",FORECAST($C$8,Инклинометрия!$B$2:$B$152,Инклинометрия!$A$2:$A$152))</f>
        <v>1330</v>
      </c>
      <c r="AK780" s="122">
        <f>2*PI()*$C$5*(AT779-AT778)/(LN(AN779/$I$9)*$I$8/$I$7+LN($I$10/AN779)*$I$8/$I$7)</f>
        <v>0</v>
      </c>
      <c r="AL780" s="67">
        <f>AK780*(B780-B779)</f>
        <v>0</v>
      </c>
      <c r="AM780" s="23">
        <f t="shared" si="227"/>
        <v>4.3059540056097682E-2</v>
      </c>
      <c r="AN780" s="26">
        <f>AN779+AK780*(B780-B779)/(2*PI()*$C$5*AN779*$I$11)</f>
        <v>0.12986115207059001</v>
      </c>
      <c r="AO780" s="87">
        <f t="shared" si="221"/>
        <v>111242.59539450394</v>
      </c>
      <c r="AP780" s="87">
        <f>IF(R780+U780&lt;$C$8,0,32*$G$13/$C$12^2*($I$8*R780+$I$6*U780)+32*$G$14/($C$14^2-$C$13^2)*($I$8*S780+$I$6*V780))</f>
        <v>9917.5953945039291</v>
      </c>
      <c r="AQ780" s="66">
        <f>R780*$C$11*$C$9+U780*$C$11*$C$10</f>
        <v>14695380</v>
      </c>
      <c r="AR780" s="66">
        <f>S780*$C$11*$C$9+V780*$C$11*$C$10</f>
        <v>14695380</v>
      </c>
      <c r="AS780" s="87">
        <f>$C$11*(T780*$C$9+W780*$C$10)</f>
        <v>789129.61404581123</v>
      </c>
      <c r="AT780" s="45">
        <f t="shared" si="215"/>
        <v>15595752.209440315</v>
      </c>
      <c r="AU780" s="75"/>
    </row>
    <row r="781" spans="2:47" ht="15" thickBot="1" x14ac:dyDescent="0.35">
      <c r="B781" s="41">
        <f t="shared" si="222"/>
        <v>7500</v>
      </c>
      <c r="C781" s="8">
        <f t="shared" si="223"/>
        <v>75</v>
      </c>
      <c r="D781" s="73">
        <f t="shared" si="209"/>
        <v>100.3125</v>
      </c>
      <c r="E781" s="29">
        <f t="shared" si="212"/>
        <v>5561.2932185159407</v>
      </c>
      <c r="F781" s="29">
        <f t="shared" si="216"/>
        <v>7.4150576246875062</v>
      </c>
      <c r="G781" s="29">
        <f t="shared" si="224"/>
        <v>9.9176395730195388</v>
      </c>
      <c r="H781" s="17">
        <f t="shared" si="225"/>
        <v>7438.2296797650288</v>
      </c>
      <c r="I781" s="29">
        <f t="shared" si="217"/>
        <v>2.2250485660981263</v>
      </c>
      <c r="J781" s="29">
        <f t="shared" si="218"/>
        <v>13.949340071223562</v>
      </c>
      <c r="K781" s="32">
        <f>IF((D780+L780+M780-AL780)/($C$21+$C$22)&gt;$C$8,$C$8,(D780+L780+M780-AL780)/($C$21+$C$22))</f>
        <v>1400</v>
      </c>
      <c r="L781" s="97">
        <f t="shared" si="210"/>
        <v>0</v>
      </c>
      <c r="M781" s="96">
        <f t="shared" si="211"/>
        <v>0</v>
      </c>
      <c r="N781" s="98">
        <f t="shared" si="219"/>
        <v>1.7382597742038917</v>
      </c>
      <c r="O781" s="100">
        <f t="shared" si="213"/>
        <v>4.2266987561397071</v>
      </c>
      <c r="P781" s="104">
        <f t="shared" si="220"/>
        <v>18.880500609176615</v>
      </c>
      <c r="Q781" s="102">
        <f t="shared" si="226"/>
        <v>2.8886093440366814E-2</v>
      </c>
      <c r="R781" s="106">
        <f>K781-U781</f>
        <v>0</v>
      </c>
      <c r="S781" s="106">
        <f>IF(K781-H780&lt;0,0,K781-H780)</f>
        <v>0</v>
      </c>
      <c r="T781" s="106">
        <f t="shared" si="214"/>
        <v>98.365381490613771</v>
      </c>
      <c r="U781" s="107">
        <f>IF(S781&gt;0,0,IF(U780+(F781-AL781/$C$23)*$C$22/($C$21+$C$22)&gt;$C$8,$C$8,IF(V781=$C$8,U780+(F781-AL781/$C$23)*$C$22/$C$21,U780+(F781-AL781/$C$23)*$C$22/($C$21+$C$22))))</f>
        <v>1400</v>
      </c>
      <c r="V781" s="107">
        <f>IF(S781=0,IF(V780+(F781-AL781/$C$23)*$C$22/($C$21+$C$22)&gt;$C$8,$C$8,V780+(F781-AL781/$C$23)*$C$22/($C$21+$C$22)),E781)</f>
        <v>1400</v>
      </c>
      <c r="W781" s="203">
        <f>IF(S781&gt;0,0,IF(W780+AL781/$C$23&gt;$F$23,$F$23,W780+AL781/$C$23))</f>
        <v>1.6346185093862227</v>
      </c>
      <c r="X781" s="105" t="str">
        <f>IF(R781=0,"-",IF(U781=0,FORECAST($C$8,Инклинометрия!$B$2:$B$152,Инклинометрия!$A$2:$A$152),FORECAST(R781,Инклинометрия!$B$2:$B$152,Инклинометрия!$A$2:$A$152)))</f>
        <v>-</v>
      </c>
      <c r="Y781" s="105" t="str">
        <f>IF(R781=0,"-",IF(U781=0,FORECAST($C$8-R781,Инклинометрия!$B$2:$B$152,Инклинометрия!$A$2:$A$152),0))</f>
        <v>-</v>
      </c>
      <c r="Z781" s="105" t="str">
        <f>IF(S781=0,"-",FORECAST($C$8,Инклинометрия!$B$2:$B$152,Инклинометрия!$A$2:$A$152))</f>
        <v>-</v>
      </c>
      <c r="AA781" s="105" t="str">
        <f>IF(S781=0,"-",FORECAST($C$8-S781,Инклинометрия!$B$2:$B$152,Инклинометрия!$A$2:$A$152))</f>
        <v>-</v>
      </c>
      <c r="AB781" s="105">
        <f>IF(T781=0,"-",FORECAST($C$6,Инклинометрия!$B$2:$B$152,Инклинометрия!$A$2:$A$152))</f>
        <v>1425</v>
      </c>
      <c r="AC781" s="105">
        <f>IF(R781=0,FORECAST($C$6-T781,Инклинометрия!$B$2:$B$152,Инклинометрия!$A$2:$A$152),FORECAST($C$8,Инклинометрия!$B$2:$B$152,Инклинометрия!$A$2:$A$152))</f>
        <v>1331.5528875839168</v>
      </c>
      <c r="AD781" s="107">
        <f>IF(U781=0,"-",FORECAST($C$8,Инклинометрия!$B$2:$B$152,Инклинометрия!$A$2:$A$152))</f>
        <v>1330</v>
      </c>
      <c r="AE781" s="107">
        <f>IF(U781=0,"-",FORECAST($C$8-U781,Инклинометрия!$B$2:$B$152,Инклинометрия!$A$2:$A$152))</f>
        <v>0</v>
      </c>
      <c r="AF781" s="107">
        <f>FORECAST($C$8-S781,Инклинометрия!$B$2:$B$152,Инклинометрия!$A$2:$A$152)</f>
        <v>1330</v>
      </c>
      <c r="AG781" s="107">
        <f>FORECAST($C$8-(S781+V781),Инклинометрия!$B$2:$B$152,Инклинометрия!$A$2:$A$152)</f>
        <v>0</v>
      </c>
      <c r="AH781" s="107">
        <f>IF(W781=0,"-",FORECAST($C$8+W781,Инклинометрия!$B$2:$B$152,Инклинометрия!$A$2:$A$152))</f>
        <v>1331.5528875839168</v>
      </c>
      <c r="AI781" s="107">
        <f>IF(W781=0,"-",FORECAST($C$8,Инклинометрия!$B$2:$B$152,Инклинометрия!$A$2:$A$152))</f>
        <v>1330</v>
      </c>
      <c r="AK781" s="122">
        <f>2*PI()*$C$5*(AT780-AT779)/(LN(AN780/$I$9)*$I$8/$I$7+LN($I$10/AN780)*$I$8/$I$7)</f>
        <v>0</v>
      </c>
      <c r="AL781" s="67">
        <f>AK781*(B781-B780)</f>
        <v>0</v>
      </c>
      <c r="AM781" s="23">
        <f t="shared" si="227"/>
        <v>4.3059540056097682E-2</v>
      </c>
      <c r="AN781" s="26">
        <f>AN780+AK781*(B781-B780)/(2*PI()*$C$5*AN780*$I$11)</f>
        <v>0.12986115207059001</v>
      </c>
      <c r="AO781" s="87">
        <f t="shared" si="221"/>
        <v>111242.59539450394</v>
      </c>
      <c r="AP781" s="87">
        <f>IF(R781+U781&lt;$C$8,0,32*$G$13/$C$12^2*($I$8*R781+$I$6*U781)+32*$G$14/($C$14^2-$C$13^2)*($I$8*S781+$I$6*V781))</f>
        <v>9917.5953945039291</v>
      </c>
      <c r="AQ781" s="66">
        <f>R781*$C$11*$C$9+U781*$C$11*$C$10</f>
        <v>14695380</v>
      </c>
      <c r="AR781" s="66">
        <f>S781*$C$11*$C$9+V781*$C$11*$C$10</f>
        <v>14695380</v>
      </c>
      <c r="AS781" s="87">
        <f>$C$11*(T781*$C$9+W781*$C$10)</f>
        <v>789129.61404581123</v>
      </c>
      <c r="AT781" s="45">
        <f t="shared" si="215"/>
        <v>15595752.209440315</v>
      </c>
      <c r="AU781" s="75"/>
    </row>
    <row r="782" spans="2:47" ht="15" thickBot="1" x14ac:dyDescent="0.35">
      <c r="B782" s="41">
        <f t="shared" si="222"/>
        <v>7510</v>
      </c>
      <c r="C782" s="8">
        <f t="shared" si="223"/>
        <v>75.100000000000009</v>
      </c>
      <c r="D782" s="73">
        <f t="shared" si="209"/>
        <v>100.44625000000002</v>
      </c>
      <c r="E782" s="29">
        <f t="shared" si="212"/>
        <v>5568.7082761406291</v>
      </c>
      <c r="F782" s="29">
        <f t="shared" si="216"/>
        <v>7.4150576246884157</v>
      </c>
      <c r="G782" s="29">
        <f t="shared" si="224"/>
        <v>9.9176395730207556</v>
      </c>
      <c r="H782" s="17">
        <f t="shared" si="225"/>
        <v>7448.1473193380498</v>
      </c>
      <c r="I782" s="29">
        <f t="shared" si="217"/>
        <v>2.2250485660981263</v>
      </c>
      <c r="J782" s="29">
        <f t="shared" si="218"/>
        <v>13.949340071224418</v>
      </c>
      <c r="K782" s="32">
        <f>IF((D781+L781+M781-AL781)/($C$21+$C$22)&gt;$C$8,$C$8,(D781+L781+M781-AL781)/($C$21+$C$22))</f>
        <v>1400</v>
      </c>
      <c r="L782" s="97">
        <f t="shared" si="210"/>
        <v>0</v>
      </c>
      <c r="M782" s="96">
        <f t="shared" si="211"/>
        <v>0</v>
      </c>
      <c r="N782" s="98">
        <f t="shared" si="219"/>
        <v>1.7382597742038917</v>
      </c>
      <c r="O782" s="100">
        <f t="shared" si="213"/>
        <v>4.2266987561397071</v>
      </c>
      <c r="P782" s="104">
        <f t="shared" si="220"/>
        <v>18.880500609176615</v>
      </c>
      <c r="Q782" s="102">
        <f t="shared" si="226"/>
        <v>2.8886093440366814E-2</v>
      </c>
      <c r="R782" s="106">
        <f>K782-U782</f>
        <v>0</v>
      </c>
      <c r="S782" s="106">
        <f>IF(K782-H781&lt;0,0,K782-H781)</f>
        <v>0</v>
      </c>
      <c r="T782" s="106">
        <f t="shared" si="214"/>
        <v>98.365381490613771</v>
      </c>
      <c r="U782" s="107">
        <f>IF(S782&gt;0,0,IF(U781+(F782-AL782/$C$23)*$C$22/($C$21+$C$22)&gt;$C$8,$C$8,IF(V782=$C$8,U781+(F782-AL782/$C$23)*$C$22/$C$21,U781+(F782-AL782/$C$23)*$C$22/($C$21+$C$22))))</f>
        <v>1400</v>
      </c>
      <c r="V782" s="107">
        <f>IF(S782=0,IF(V781+(F782-AL782/$C$23)*$C$22/($C$21+$C$22)&gt;$C$8,$C$8,V781+(F782-AL782/$C$23)*$C$22/($C$21+$C$22)),E782)</f>
        <v>1400</v>
      </c>
      <c r="W782" s="203">
        <f>IF(S782&gt;0,0,IF(W781+AL782/$C$23&gt;$F$23,$F$23,W781+AL782/$C$23))</f>
        <v>1.6346185093862227</v>
      </c>
      <c r="X782" s="105" t="str">
        <f>IF(R782=0,"-",IF(U782=0,FORECAST($C$8,Инклинометрия!$B$2:$B$152,Инклинометрия!$A$2:$A$152),FORECAST(R782,Инклинометрия!$B$2:$B$152,Инклинометрия!$A$2:$A$152)))</f>
        <v>-</v>
      </c>
      <c r="Y782" s="105" t="str">
        <f>IF(R782=0,"-",IF(U782=0,FORECAST($C$8-R782,Инклинометрия!$B$2:$B$152,Инклинометрия!$A$2:$A$152),0))</f>
        <v>-</v>
      </c>
      <c r="Z782" s="105" t="str">
        <f>IF(S782=0,"-",FORECAST($C$8,Инклинометрия!$B$2:$B$152,Инклинометрия!$A$2:$A$152))</f>
        <v>-</v>
      </c>
      <c r="AA782" s="105" t="str">
        <f>IF(S782=0,"-",FORECAST($C$8-S782,Инклинометрия!$B$2:$B$152,Инклинометрия!$A$2:$A$152))</f>
        <v>-</v>
      </c>
      <c r="AB782" s="105">
        <f>IF(T782=0,"-",FORECAST($C$6,Инклинометрия!$B$2:$B$152,Инклинометрия!$A$2:$A$152))</f>
        <v>1425</v>
      </c>
      <c r="AC782" s="105">
        <f>IF(R782=0,FORECAST($C$6-T782,Инклинометрия!$B$2:$B$152,Инклинометрия!$A$2:$A$152),FORECAST($C$8,Инклинометрия!$B$2:$B$152,Инклинометрия!$A$2:$A$152))</f>
        <v>1331.5528875839168</v>
      </c>
      <c r="AD782" s="107">
        <f>IF(U782=0,"-",FORECAST($C$8,Инклинометрия!$B$2:$B$152,Инклинометрия!$A$2:$A$152))</f>
        <v>1330</v>
      </c>
      <c r="AE782" s="107">
        <f>IF(U782=0,"-",FORECAST($C$8-U782,Инклинометрия!$B$2:$B$152,Инклинометрия!$A$2:$A$152))</f>
        <v>0</v>
      </c>
      <c r="AF782" s="107">
        <f>FORECAST($C$8-S782,Инклинометрия!$B$2:$B$152,Инклинометрия!$A$2:$A$152)</f>
        <v>1330</v>
      </c>
      <c r="AG782" s="107">
        <f>FORECAST($C$8-(S782+V782),Инклинометрия!$B$2:$B$152,Инклинометрия!$A$2:$A$152)</f>
        <v>0</v>
      </c>
      <c r="AH782" s="107">
        <f>IF(W782=0,"-",FORECAST($C$8+W782,Инклинометрия!$B$2:$B$152,Инклинометрия!$A$2:$A$152))</f>
        <v>1331.5528875839168</v>
      </c>
      <c r="AI782" s="107">
        <f>IF(W782=0,"-",FORECAST($C$8,Инклинометрия!$B$2:$B$152,Инклинометрия!$A$2:$A$152))</f>
        <v>1330</v>
      </c>
      <c r="AK782" s="122">
        <f>2*PI()*$C$5*(AT781-AT780)/(LN(AN781/$I$9)*$I$8/$I$7+LN($I$10/AN781)*$I$8/$I$7)</f>
        <v>0</v>
      </c>
      <c r="AL782" s="67">
        <f>AK782*(B782-B781)</f>
        <v>0</v>
      </c>
      <c r="AM782" s="23">
        <f t="shared" si="227"/>
        <v>4.3059540056097682E-2</v>
      </c>
      <c r="AN782" s="26">
        <f>AN781+AK782*(B782-B781)/(2*PI()*$C$5*AN781*$I$11)</f>
        <v>0.12986115207059001</v>
      </c>
      <c r="AO782" s="87">
        <f t="shared" si="221"/>
        <v>111242.59539450394</v>
      </c>
      <c r="AP782" s="87">
        <f>IF(R782+U782&lt;$C$8,0,32*$G$13/$C$12^2*($I$8*R782+$I$6*U782)+32*$G$14/($C$14^2-$C$13^2)*($I$8*S782+$I$6*V782))</f>
        <v>9917.5953945039291</v>
      </c>
      <c r="AQ782" s="66">
        <f>R782*$C$11*$C$9+U782*$C$11*$C$10</f>
        <v>14695380</v>
      </c>
      <c r="AR782" s="66">
        <f>S782*$C$11*$C$9+V782*$C$11*$C$10</f>
        <v>14695380</v>
      </c>
      <c r="AS782" s="87">
        <f>$C$11*(T782*$C$9+W782*$C$10)</f>
        <v>789129.61404581123</v>
      </c>
      <c r="AT782" s="45">
        <f t="shared" si="215"/>
        <v>15595752.209440315</v>
      </c>
      <c r="AU782" s="75"/>
    </row>
    <row r="783" spans="2:47" ht="15" thickBot="1" x14ac:dyDescent="0.35">
      <c r="B783" s="41">
        <f t="shared" si="222"/>
        <v>7520</v>
      </c>
      <c r="C783" s="8">
        <f t="shared" si="223"/>
        <v>75.2</v>
      </c>
      <c r="D783" s="73">
        <f t="shared" si="209"/>
        <v>100.58</v>
      </c>
      <c r="E783" s="29">
        <f t="shared" si="212"/>
        <v>5576.1233337653166</v>
      </c>
      <c r="F783" s="29">
        <f t="shared" si="216"/>
        <v>7.4150576246875062</v>
      </c>
      <c r="G783" s="29">
        <f t="shared" si="224"/>
        <v>9.9176395730195388</v>
      </c>
      <c r="H783" s="17">
        <f t="shared" si="225"/>
        <v>7458.064958911069</v>
      </c>
      <c r="I783" s="29">
        <f t="shared" si="217"/>
        <v>2.2250485660981263</v>
      </c>
      <c r="J783" s="29">
        <f t="shared" si="218"/>
        <v>13.949340071223562</v>
      </c>
      <c r="K783" s="32">
        <f>IF((D782+L782+M782-AL782)/($C$21+$C$22)&gt;$C$8,$C$8,(D782+L782+M782-AL782)/($C$21+$C$22))</f>
        <v>1400</v>
      </c>
      <c r="L783" s="97">
        <f t="shared" si="210"/>
        <v>0</v>
      </c>
      <c r="M783" s="96">
        <f t="shared" si="211"/>
        <v>0</v>
      </c>
      <c r="N783" s="98">
        <f t="shared" si="219"/>
        <v>1.7382597742038917</v>
      </c>
      <c r="O783" s="100">
        <f t="shared" si="213"/>
        <v>4.2266987561397071</v>
      </c>
      <c r="P783" s="104">
        <f t="shared" si="220"/>
        <v>18.880500609176615</v>
      </c>
      <c r="Q783" s="102">
        <f t="shared" si="226"/>
        <v>2.8886093440366814E-2</v>
      </c>
      <c r="R783" s="106">
        <f>K783-U783</f>
        <v>0</v>
      </c>
      <c r="S783" s="106">
        <f>IF(K783-H782&lt;0,0,K783-H782)</f>
        <v>0</v>
      </c>
      <c r="T783" s="106">
        <f t="shared" si="214"/>
        <v>98.365381490613771</v>
      </c>
      <c r="U783" s="107">
        <f>IF(S783&gt;0,0,IF(U782+(F783-AL783/$C$23)*$C$22/($C$21+$C$22)&gt;$C$8,$C$8,IF(V783=$C$8,U782+(F783-AL783/$C$23)*$C$22/$C$21,U782+(F783-AL783/$C$23)*$C$22/($C$21+$C$22))))</f>
        <v>1400</v>
      </c>
      <c r="V783" s="107">
        <f>IF(S783=0,IF(V782+(F783-AL783/$C$23)*$C$22/($C$21+$C$22)&gt;$C$8,$C$8,V782+(F783-AL783/$C$23)*$C$22/($C$21+$C$22)),E783)</f>
        <v>1400</v>
      </c>
      <c r="W783" s="203">
        <f>IF(S783&gt;0,0,IF(W782+AL783/$C$23&gt;$F$23,$F$23,W782+AL783/$C$23))</f>
        <v>1.6346185093862227</v>
      </c>
      <c r="X783" s="105" t="str">
        <f>IF(R783=0,"-",IF(U783=0,FORECAST($C$8,Инклинометрия!$B$2:$B$152,Инклинометрия!$A$2:$A$152),FORECAST(R783,Инклинометрия!$B$2:$B$152,Инклинометрия!$A$2:$A$152)))</f>
        <v>-</v>
      </c>
      <c r="Y783" s="105" t="str">
        <f>IF(R783=0,"-",IF(U783=0,FORECAST($C$8-R783,Инклинометрия!$B$2:$B$152,Инклинометрия!$A$2:$A$152),0))</f>
        <v>-</v>
      </c>
      <c r="Z783" s="105" t="str">
        <f>IF(S783=0,"-",FORECAST($C$8,Инклинометрия!$B$2:$B$152,Инклинометрия!$A$2:$A$152))</f>
        <v>-</v>
      </c>
      <c r="AA783" s="105" t="str">
        <f>IF(S783=0,"-",FORECAST($C$8-S783,Инклинометрия!$B$2:$B$152,Инклинометрия!$A$2:$A$152))</f>
        <v>-</v>
      </c>
      <c r="AB783" s="105">
        <f>IF(T783=0,"-",FORECAST($C$6,Инклинометрия!$B$2:$B$152,Инклинометрия!$A$2:$A$152))</f>
        <v>1425</v>
      </c>
      <c r="AC783" s="105">
        <f>IF(R783=0,FORECAST($C$6-T783,Инклинометрия!$B$2:$B$152,Инклинометрия!$A$2:$A$152),FORECAST($C$8,Инклинометрия!$B$2:$B$152,Инклинометрия!$A$2:$A$152))</f>
        <v>1331.5528875839168</v>
      </c>
      <c r="AD783" s="107">
        <f>IF(U783=0,"-",FORECAST($C$8,Инклинометрия!$B$2:$B$152,Инклинометрия!$A$2:$A$152))</f>
        <v>1330</v>
      </c>
      <c r="AE783" s="107">
        <f>IF(U783=0,"-",FORECAST($C$8-U783,Инклинометрия!$B$2:$B$152,Инклинометрия!$A$2:$A$152))</f>
        <v>0</v>
      </c>
      <c r="AF783" s="107">
        <f>FORECAST($C$8-S783,Инклинометрия!$B$2:$B$152,Инклинометрия!$A$2:$A$152)</f>
        <v>1330</v>
      </c>
      <c r="AG783" s="107">
        <f>FORECAST($C$8-(S783+V783),Инклинометрия!$B$2:$B$152,Инклинометрия!$A$2:$A$152)</f>
        <v>0</v>
      </c>
      <c r="AH783" s="107">
        <f>IF(W783=0,"-",FORECAST($C$8+W783,Инклинометрия!$B$2:$B$152,Инклинометрия!$A$2:$A$152))</f>
        <v>1331.5528875839168</v>
      </c>
      <c r="AI783" s="107">
        <f>IF(W783=0,"-",FORECAST($C$8,Инклинометрия!$B$2:$B$152,Инклинометрия!$A$2:$A$152))</f>
        <v>1330</v>
      </c>
      <c r="AK783" s="122">
        <f>2*PI()*$C$5*(AT782-AT781)/(LN(AN782/$I$9)*$I$8/$I$7+LN($I$10/AN782)*$I$8/$I$7)</f>
        <v>0</v>
      </c>
      <c r="AL783" s="67">
        <f>AK783*(B783-B782)</f>
        <v>0</v>
      </c>
      <c r="AM783" s="23">
        <f t="shared" si="227"/>
        <v>4.3059540056097682E-2</v>
      </c>
      <c r="AN783" s="26">
        <f>AN782+AK783*(B783-B782)/(2*PI()*$C$5*AN782*$I$11)</f>
        <v>0.12986115207059001</v>
      </c>
      <c r="AO783" s="87">
        <f t="shared" si="221"/>
        <v>111242.59539450394</v>
      </c>
      <c r="AP783" s="87">
        <f>IF(R783+U783&lt;$C$8,0,32*$G$13/$C$12^2*($I$8*R783+$I$6*U783)+32*$G$14/($C$14^2-$C$13^2)*($I$8*S783+$I$6*V783))</f>
        <v>9917.5953945039291</v>
      </c>
      <c r="AQ783" s="66">
        <f>R783*$C$11*$C$9+U783*$C$11*$C$10</f>
        <v>14695380</v>
      </c>
      <c r="AR783" s="66">
        <f>S783*$C$11*$C$9+V783*$C$11*$C$10</f>
        <v>14695380</v>
      </c>
      <c r="AS783" s="87">
        <f>$C$11*(T783*$C$9+W783*$C$10)</f>
        <v>789129.61404581123</v>
      </c>
      <c r="AT783" s="45">
        <f t="shared" si="215"/>
        <v>15595752.209440315</v>
      </c>
      <c r="AU783" s="75"/>
    </row>
    <row r="784" spans="2:47" ht="15" thickBot="1" x14ac:dyDescent="0.35">
      <c r="B784" s="41">
        <f t="shared" si="222"/>
        <v>7530</v>
      </c>
      <c r="C784" s="8">
        <f t="shared" si="223"/>
        <v>75.3</v>
      </c>
      <c r="D784" s="73">
        <f t="shared" si="209"/>
        <v>100.71375</v>
      </c>
      <c r="E784" s="29">
        <f t="shared" si="212"/>
        <v>5583.5383913900041</v>
      </c>
      <c r="F784" s="29">
        <f t="shared" si="216"/>
        <v>7.4150576246875062</v>
      </c>
      <c r="G784" s="29">
        <f t="shared" si="224"/>
        <v>9.9176395730195388</v>
      </c>
      <c r="H784" s="17">
        <f t="shared" si="225"/>
        <v>7467.9825984840882</v>
      </c>
      <c r="I784" s="29">
        <f t="shared" si="217"/>
        <v>2.2250485660981263</v>
      </c>
      <c r="J784" s="29">
        <f t="shared" si="218"/>
        <v>13.949340071223562</v>
      </c>
      <c r="K784" s="32">
        <f>IF((D783+L783+M783-AL783)/($C$21+$C$22)&gt;$C$8,$C$8,(D783+L783+M783-AL783)/($C$21+$C$22))</f>
        <v>1400</v>
      </c>
      <c r="L784" s="97">
        <f t="shared" si="210"/>
        <v>0</v>
      </c>
      <c r="M784" s="96">
        <f t="shared" si="211"/>
        <v>0</v>
      </c>
      <c r="N784" s="98">
        <f t="shared" si="219"/>
        <v>1.7382597742038917</v>
      </c>
      <c r="O784" s="100">
        <f t="shared" si="213"/>
        <v>4.2266987561397071</v>
      </c>
      <c r="P784" s="104">
        <f t="shared" si="220"/>
        <v>18.880500609176615</v>
      </c>
      <c r="Q784" s="102">
        <f t="shared" si="226"/>
        <v>2.8886093440366814E-2</v>
      </c>
      <c r="R784" s="106">
        <f>K784-U784</f>
        <v>0</v>
      </c>
      <c r="S784" s="106">
        <f>IF(K784-H783&lt;0,0,K784-H783)</f>
        <v>0</v>
      </c>
      <c r="T784" s="106">
        <f t="shared" si="214"/>
        <v>98.365381490613771</v>
      </c>
      <c r="U784" s="107">
        <f>IF(S784&gt;0,0,IF(U783+(F784-AL784/$C$23)*$C$22/($C$21+$C$22)&gt;$C$8,$C$8,IF(V784=$C$8,U783+(F784-AL784/$C$23)*$C$22/$C$21,U783+(F784-AL784/$C$23)*$C$22/($C$21+$C$22))))</f>
        <v>1400</v>
      </c>
      <c r="V784" s="107">
        <f>IF(S784=0,IF(V783+(F784-AL784/$C$23)*$C$22/($C$21+$C$22)&gt;$C$8,$C$8,V783+(F784-AL784/$C$23)*$C$22/($C$21+$C$22)),E784)</f>
        <v>1400</v>
      </c>
      <c r="W784" s="203">
        <f>IF(S784&gt;0,0,IF(W783+AL784/$C$23&gt;$F$23,$F$23,W783+AL784/$C$23))</f>
        <v>1.6346185093862227</v>
      </c>
      <c r="X784" s="105" t="str">
        <f>IF(R784=0,"-",IF(U784=0,FORECAST($C$8,Инклинометрия!$B$2:$B$152,Инклинометрия!$A$2:$A$152),FORECAST(R784,Инклинометрия!$B$2:$B$152,Инклинометрия!$A$2:$A$152)))</f>
        <v>-</v>
      </c>
      <c r="Y784" s="105" t="str">
        <f>IF(R784=0,"-",IF(U784=0,FORECAST($C$8-R784,Инклинометрия!$B$2:$B$152,Инклинометрия!$A$2:$A$152),0))</f>
        <v>-</v>
      </c>
      <c r="Z784" s="105" t="str">
        <f>IF(S784=0,"-",FORECAST($C$8,Инклинометрия!$B$2:$B$152,Инклинометрия!$A$2:$A$152))</f>
        <v>-</v>
      </c>
      <c r="AA784" s="105" t="str">
        <f>IF(S784=0,"-",FORECAST($C$8-S784,Инклинометрия!$B$2:$B$152,Инклинометрия!$A$2:$A$152))</f>
        <v>-</v>
      </c>
      <c r="AB784" s="105">
        <f>IF(T784=0,"-",FORECAST($C$6,Инклинометрия!$B$2:$B$152,Инклинометрия!$A$2:$A$152))</f>
        <v>1425</v>
      </c>
      <c r="AC784" s="105">
        <f>IF(R784=0,FORECAST($C$6-T784,Инклинометрия!$B$2:$B$152,Инклинометрия!$A$2:$A$152),FORECAST($C$8,Инклинометрия!$B$2:$B$152,Инклинометрия!$A$2:$A$152))</f>
        <v>1331.5528875839168</v>
      </c>
      <c r="AD784" s="107">
        <f>IF(U784=0,"-",FORECAST($C$8,Инклинометрия!$B$2:$B$152,Инклинометрия!$A$2:$A$152))</f>
        <v>1330</v>
      </c>
      <c r="AE784" s="107">
        <f>IF(U784=0,"-",FORECAST($C$8-U784,Инклинометрия!$B$2:$B$152,Инклинометрия!$A$2:$A$152))</f>
        <v>0</v>
      </c>
      <c r="AF784" s="107">
        <f>FORECAST($C$8-S784,Инклинометрия!$B$2:$B$152,Инклинометрия!$A$2:$A$152)</f>
        <v>1330</v>
      </c>
      <c r="AG784" s="107">
        <f>FORECAST($C$8-(S784+V784),Инклинометрия!$B$2:$B$152,Инклинометрия!$A$2:$A$152)</f>
        <v>0</v>
      </c>
      <c r="AH784" s="107">
        <f>IF(W784=0,"-",FORECAST($C$8+W784,Инклинометрия!$B$2:$B$152,Инклинометрия!$A$2:$A$152))</f>
        <v>1331.5528875839168</v>
      </c>
      <c r="AI784" s="107">
        <f>IF(W784=0,"-",FORECAST($C$8,Инклинометрия!$B$2:$B$152,Инклинометрия!$A$2:$A$152))</f>
        <v>1330</v>
      </c>
      <c r="AK784" s="122">
        <f>2*PI()*$C$5*(AT783-AT782)/(LN(AN783/$I$9)*$I$8/$I$7+LN($I$10/AN783)*$I$8/$I$7)</f>
        <v>0</v>
      </c>
      <c r="AL784" s="67">
        <f>AK784*(B784-B783)</f>
        <v>0</v>
      </c>
      <c r="AM784" s="23">
        <f t="shared" si="227"/>
        <v>4.3059540056097682E-2</v>
      </c>
      <c r="AN784" s="26">
        <f>AN783+AK784*(B784-B783)/(2*PI()*$C$5*AN783*$I$11)</f>
        <v>0.12986115207059001</v>
      </c>
      <c r="AO784" s="87">
        <f t="shared" si="221"/>
        <v>111242.59539450394</v>
      </c>
      <c r="AP784" s="87">
        <f>IF(R784+U784&lt;$C$8,0,32*$G$13/$C$12^2*($I$8*R784+$I$6*U784)+32*$G$14/($C$14^2-$C$13^2)*($I$8*S784+$I$6*V784))</f>
        <v>9917.5953945039291</v>
      </c>
      <c r="AQ784" s="66">
        <f>R784*$C$11*$C$9+U784*$C$11*$C$10</f>
        <v>14695380</v>
      </c>
      <c r="AR784" s="66">
        <f>S784*$C$11*$C$9+V784*$C$11*$C$10</f>
        <v>14695380</v>
      </c>
      <c r="AS784" s="87">
        <f>$C$11*(T784*$C$9+W784*$C$10)</f>
        <v>789129.61404581123</v>
      </c>
      <c r="AT784" s="45">
        <f t="shared" si="215"/>
        <v>15595752.209440315</v>
      </c>
      <c r="AU784" s="75"/>
    </row>
    <row r="785" spans="2:47" ht="15" thickBot="1" x14ac:dyDescent="0.35">
      <c r="B785" s="41">
        <f t="shared" si="222"/>
        <v>7540</v>
      </c>
      <c r="C785" s="8">
        <f t="shared" si="223"/>
        <v>75.400000000000006</v>
      </c>
      <c r="D785" s="73">
        <f t="shared" si="209"/>
        <v>100.8475</v>
      </c>
      <c r="E785" s="29">
        <f t="shared" si="212"/>
        <v>5590.9534490146925</v>
      </c>
      <c r="F785" s="29">
        <f t="shared" si="216"/>
        <v>7.4150576246884157</v>
      </c>
      <c r="G785" s="29">
        <f t="shared" si="224"/>
        <v>9.9176395730207556</v>
      </c>
      <c r="H785" s="17">
        <f t="shared" si="225"/>
        <v>7477.9002380571092</v>
      </c>
      <c r="I785" s="29">
        <f t="shared" si="217"/>
        <v>2.2250485660981263</v>
      </c>
      <c r="J785" s="29">
        <f t="shared" si="218"/>
        <v>13.949340071224418</v>
      </c>
      <c r="K785" s="32">
        <f>IF((D784+L784+M784-AL784)/($C$21+$C$22)&gt;$C$8,$C$8,(D784+L784+M784-AL784)/($C$21+$C$22))</f>
        <v>1400</v>
      </c>
      <c r="L785" s="97">
        <f t="shared" si="210"/>
        <v>0</v>
      </c>
      <c r="M785" s="96">
        <f t="shared" si="211"/>
        <v>0</v>
      </c>
      <c r="N785" s="98">
        <f t="shared" si="219"/>
        <v>1.7382597742038917</v>
      </c>
      <c r="O785" s="100">
        <f t="shared" si="213"/>
        <v>4.2266987561397071</v>
      </c>
      <c r="P785" s="104">
        <f t="shared" si="220"/>
        <v>18.880500609176615</v>
      </c>
      <c r="Q785" s="102">
        <f t="shared" si="226"/>
        <v>2.8886093440366814E-2</v>
      </c>
      <c r="R785" s="106">
        <f>K785-U785</f>
        <v>0</v>
      </c>
      <c r="S785" s="106">
        <f>IF(K785-H784&lt;0,0,K785-H784)</f>
        <v>0</v>
      </c>
      <c r="T785" s="106">
        <f t="shared" si="214"/>
        <v>98.365381490613771</v>
      </c>
      <c r="U785" s="107">
        <f>IF(S785&gt;0,0,IF(U784+(F785-AL785/$C$23)*$C$22/($C$21+$C$22)&gt;$C$8,$C$8,IF(V785=$C$8,U784+(F785-AL785/$C$23)*$C$22/$C$21,U784+(F785-AL785/$C$23)*$C$22/($C$21+$C$22))))</f>
        <v>1400</v>
      </c>
      <c r="V785" s="107">
        <f>IF(S785=0,IF(V784+(F785-AL785/$C$23)*$C$22/($C$21+$C$22)&gt;$C$8,$C$8,V784+(F785-AL785/$C$23)*$C$22/($C$21+$C$22)),E785)</f>
        <v>1400</v>
      </c>
      <c r="W785" s="203">
        <f>IF(S785&gt;0,0,IF(W784+AL785/$C$23&gt;$F$23,$F$23,W784+AL785/$C$23))</f>
        <v>1.6346185093862227</v>
      </c>
      <c r="X785" s="105" t="str">
        <f>IF(R785=0,"-",IF(U785=0,FORECAST($C$8,Инклинометрия!$B$2:$B$152,Инклинометрия!$A$2:$A$152),FORECAST(R785,Инклинометрия!$B$2:$B$152,Инклинометрия!$A$2:$A$152)))</f>
        <v>-</v>
      </c>
      <c r="Y785" s="105" t="str">
        <f>IF(R785=0,"-",IF(U785=0,FORECAST($C$8-R785,Инклинометрия!$B$2:$B$152,Инклинометрия!$A$2:$A$152),0))</f>
        <v>-</v>
      </c>
      <c r="Z785" s="105" t="str">
        <f>IF(S785=0,"-",FORECAST($C$8,Инклинометрия!$B$2:$B$152,Инклинометрия!$A$2:$A$152))</f>
        <v>-</v>
      </c>
      <c r="AA785" s="105" t="str">
        <f>IF(S785=0,"-",FORECAST($C$8-S785,Инклинометрия!$B$2:$B$152,Инклинометрия!$A$2:$A$152))</f>
        <v>-</v>
      </c>
      <c r="AB785" s="105">
        <f>IF(T785=0,"-",FORECAST($C$6,Инклинометрия!$B$2:$B$152,Инклинометрия!$A$2:$A$152))</f>
        <v>1425</v>
      </c>
      <c r="AC785" s="105">
        <f>IF(R785=0,FORECAST($C$6-T785,Инклинометрия!$B$2:$B$152,Инклинометрия!$A$2:$A$152),FORECAST($C$8,Инклинометрия!$B$2:$B$152,Инклинометрия!$A$2:$A$152))</f>
        <v>1331.5528875839168</v>
      </c>
      <c r="AD785" s="107">
        <f>IF(U785=0,"-",FORECAST($C$8,Инклинометрия!$B$2:$B$152,Инклинометрия!$A$2:$A$152))</f>
        <v>1330</v>
      </c>
      <c r="AE785" s="107">
        <f>IF(U785=0,"-",FORECAST($C$8-U785,Инклинометрия!$B$2:$B$152,Инклинометрия!$A$2:$A$152))</f>
        <v>0</v>
      </c>
      <c r="AF785" s="107">
        <f>FORECAST($C$8-S785,Инклинометрия!$B$2:$B$152,Инклинометрия!$A$2:$A$152)</f>
        <v>1330</v>
      </c>
      <c r="AG785" s="107">
        <f>FORECAST($C$8-(S785+V785),Инклинометрия!$B$2:$B$152,Инклинометрия!$A$2:$A$152)</f>
        <v>0</v>
      </c>
      <c r="AH785" s="107">
        <f>IF(W785=0,"-",FORECAST($C$8+W785,Инклинометрия!$B$2:$B$152,Инклинометрия!$A$2:$A$152))</f>
        <v>1331.5528875839168</v>
      </c>
      <c r="AI785" s="107">
        <f>IF(W785=0,"-",FORECAST($C$8,Инклинометрия!$B$2:$B$152,Инклинометрия!$A$2:$A$152))</f>
        <v>1330</v>
      </c>
      <c r="AK785" s="122">
        <f>2*PI()*$C$5*(AT784-AT783)/(LN(AN784/$I$9)*$I$8/$I$7+LN($I$10/AN784)*$I$8/$I$7)</f>
        <v>0</v>
      </c>
      <c r="AL785" s="67">
        <f>AK785*(B785-B784)</f>
        <v>0</v>
      </c>
      <c r="AM785" s="23">
        <f t="shared" si="227"/>
        <v>4.3059540056097682E-2</v>
      </c>
      <c r="AN785" s="26">
        <f>AN784+AK785*(B785-B784)/(2*PI()*$C$5*AN784*$I$11)</f>
        <v>0.12986115207059001</v>
      </c>
      <c r="AO785" s="87">
        <f t="shared" si="221"/>
        <v>111242.59539450394</v>
      </c>
      <c r="AP785" s="87">
        <f>IF(R785+U785&lt;$C$8,0,32*$G$13/$C$12^2*($I$8*R785+$I$6*U785)+32*$G$14/($C$14^2-$C$13^2)*($I$8*S785+$I$6*V785))</f>
        <v>9917.5953945039291</v>
      </c>
      <c r="AQ785" s="66">
        <f>R785*$C$11*$C$9+U785*$C$11*$C$10</f>
        <v>14695380</v>
      </c>
      <c r="AR785" s="66">
        <f>S785*$C$11*$C$9+V785*$C$11*$C$10</f>
        <v>14695380</v>
      </c>
      <c r="AS785" s="87">
        <f>$C$11*(T785*$C$9+W785*$C$10)</f>
        <v>789129.61404581123</v>
      </c>
      <c r="AT785" s="45">
        <f t="shared" si="215"/>
        <v>15595752.209440315</v>
      </c>
      <c r="AU785" s="75"/>
    </row>
    <row r="786" spans="2:47" ht="15" thickBot="1" x14ac:dyDescent="0.35">
      <c r="B786" s="41">
        <f t="shared" si="222"/>
        <v>7550</v>
      </c>
      <c r="C786" s="8">
        <f t="shared" si="223"/>
        <v>75.5</v>
      </c>
      <c r="D786" s="73">
        <f t="shared" si="209"/>
        <v>100.98125</v>
      </c>
      <c r="E786" s="29">
        <f t="shared" si="212"/>
        <v>5598.36850663938</v>
      </c>
      <c r="F786" s="29">
        <f t="shared" si="216"/>
        <v>7.4150576246875062</v>
      </c>
      <c r="G786" s="29">
        <f t="shared" si="224"/>
        <v>9.9176395730195388</v>
      </c>
      <c r="H786" s="17">
        <f t="shared" si="225"/>
        <v>7487.8178776301284</v>
      </c>
      <c r="I786" s="29">
        <f t="shared" si="217"/>
        <v>2.2250485660981263</v>
      </c>
      <c r="J786" s="29">
        <f t="shared" si="218"/>
        <v>13.949340071223562</v>
      </c>
      <c r="K786" s="32">
        <f>IF((D785+L785+M785-AL785)/($C$21+$C$22)&gt;$C$8,$C$8,(D785+L785+M785-AL785)/($C$21+$C$22))</f>
        <v>1400</v>
      </c>
      <c r="L786" s="97">
        <f t="shared" si="210"/>
        <v>0</v>
      </c>
      <c r="M786" s="96">
        <f t="shared" si="211"/>
        <v>0</v>
      </c>
      <c r="N786" s="98">
        <f t="shared" si="219"/>
        <v>1.7382597742038917</v>
      </c>
      <c r="O786" s="100">
        <f t="shared" si="213"/>
        <v>4.2266987561397071</v>
      </c>
      <c r="P786" s="104">
        <f t="shared" si="220"/>
        <v>18.880500609176615</v>
      </c>
      <c r="Q786" s="102">
        <f t="shared" si="226"/>
        <v>2.8886093440366814E-2</v>
      </c>
      <c r="R786" s="106">
        <f>K786-U786</f>
        <v>0</v>
      </c>
      <c r="S786" s="106">
        <f>IF(K786-H785&lt;0,0,K786-H785)</f>
        <v>0</v>
      </c>
      <c r="T786" s="106">
        <f t="shared" si="214"/>
        <v>98.365381490613771</v>
      </c>
      <c r="U786" s="107">
        <f>IF(S786&gt;0,0,IF(U785+(F786-AL786/$C$23)*$C$22/($C$21+$C$22)&gt;$C$8,$C$8,IF(V786=$C$8,U785+(F786-AL786/$C$23)*$C$22/$C$21,U785+(F786-AL786/$C$23)*$C$22/($C$21+$C$22))))</f>
        <v>1400</v>
      </c>
      <c r="V786" s="107">
        <f>IF(S786=0,IF(V785+(F786-AL786/$C$23)*$C$22/($C$21+$C$22)&gt;$C$8,$C$8,V785+(F786-AL786/$C$23)*$C$22/($C$21+$C$22)),E786)</f>
        <v>1400</v>
      </c>
      <c r="W786" s="203">
        <f>IF(S786&gt;0,0,IF(W785+AL786/$C$23&gt;$F$23,$F$23,W785+AL786/$C$23))</f>
        <v>1.6346185093862227</v>
      </c>
      <c r="X786" s="105" t="str">
        <f>IF(R786=0,"-",IF(U786=0,FORECAST($C$8,Инклинометрия!$B$2:$B$152,Инклинометрия!$A$2:$A$152),FORECAST(R786,Инклинометрия!$B$2:$B$152,Инклинометрия!$A$2:$A$152)))</f>
        <v>-</v>
      </c>
      <c r="Y786" s="105" t="str">
        <f>IF(R786=0,"-",IF(U786=0,FORECAST($C$8-R786,Инклинометрия!$B$2:$B$152,Инклинометрия!$A$2:$A$152),0))</f>
        <v>-</v>
      </c>
      <c r="Z786" s="105" t="str">
        <f>IF(S786=0,"-",FORECAST($C$8,Инклинометрия!$B$2:$B$152,Инклинометрия!$A$2:$A$152))</f>
        <v>-</v>
      </c>
      <c r="AA786" s="105" t="str">
        <f>IF(S786=0,"-",FORECAST($C$8-S786,Инклинометрия!$B$2:$B$152,Инклинометрия!$A$2:$A$152))</f>
        <v>-</v>
      </c>
      <c r="AB786" s="105">
        <f>IF(T786=0,"-",FORECAST($C$6,Инклинометрия!$B$2:$B$152,Инклинометрия!$A$2:$A$152))</f>
        <v>1425</v>
      </c>
      <c r="AC786" s="105">
        <f>IF(R786=0,FORECAST($C$6-T786,Инклинометрия!$B$2:$B$152,Инклинометрия!$A$2:$A$152),FORECAST($C$8,Инклинометрия!$B$2:$B$152,Инклинометрия!$A$2:$A$152))</f>
        <v>1331.5528875839168</v>
      </c>
      <c r="AD786" s="107">
        <f>IF(U786=0,"-",FORECAST($C$8,Инклинометрия!$B$2:$B$152,Инклинометрия!$A$2:$A$152))</f>
        <v>1330</v>
      </c>
      <c r="AE786" s="107">
        <f>IF(U786=0,"-",FORECAST($C$8-U786,Инклинометрия!$B$2:$B$152,Инклинометрия!$A$2:$A$152))</f>
        <v>0</v>
      </c>
      <c r="AF786" s="107">
        <f>FORECAST($C$8-S786,Инклинометрия!$B$2:$B$152,Инклинометрия!$A$2:$A$152)</f>
        <v>1330</v>
      </c>
      <c r="AG786" s="107">
        <f>FORECAST($C$8-(S786+V786),Инклинометрия!$B$2:$B$152,Инклинометрия!$A$2:$A$152)</f>
        <v>0</v>
      </c>
      <c r="AH786" s="107">
        <f>IF(W786=0,"-",FORECAST($C$8+W786,Инклинометрия!$B$2:$B$152,Инклинометрия!$A$2:$A$152))</f>
        <v>1331.5528875839168</v>
      </c>
      <c r="AI786" s="107">
        <f>IF(W786=0,"-",FORECAST($C$8,Инклинометрия!$B$2:$B$152,Инклинометрия!$A$2:$A$152))</f>
        <v>1330</v>
      </c>
      <c r="AK786" s="122">
        <f>2*PI()*$C$5*(AT785-AT784)/(LN(AN785/$I$9)*$I$8/$I$7+LN($I$10/AN785)*$I$8/$I$7)</f>
        <v>0</v>
      </c>
      <c r="AL786" s="67">
        <f>AK786*(B786-B785)</f>
        <v>0</v>
      </c>
      <c r="AM786" s="23">
        <f t="shared" si="227"/>
        <v>4.3059540056097682E-2</v>
      </c>
      <c r="AN786" s="26">
        <f>AN785+AK786*(B786-B785)/(2*PI()*$C$5*AN785*$I$11)</f>
        <v>0.12986115207059001</v>
      </c>
      <c r="AO786" s="87">
        <f t="shared" si="221"/>
        <v>111242.59539450394</v>
      </c>
      <c r="AP786" s="87">
        <f>IF(R786+U786&lt;$C$8,0,32*$G$13/$C$12^2*($I$8*R786+$I$6*U786)+32*$G$14/($C$14^2-$C$13^2)*($I$8*S786+$I$6*V786))</f>
        <v>9917.5953945039291</v>
      </c>
      <c r="AQ786" s="66">
        <f>R786*$C$11*$C$9+U786*$C$11*$C$10</f>
        <v>14695380</v>
      </c>
      <c r="AR786" s="66">
        <f>S786*$C$11*$C$9+V786*$C$11*$C$10</f>
        <v>14695380</v>
      </c>
      <c r="AS786" s="87">
        <f>$C$11*(T786*$C$9+W786*$C$10)</f>
        <v>789129.61404581123</v>
      </c>
      <c r="AT786" s="45">
        <f t="shared" si="215"/>
        <v>15595752.209440315</v>
      </c>
      <c r="AU786" s="75"/>
    </row>
    <row r="787" spans="2:47" ht="15" thickBot="1" x14ac:dyDescent="0.35">
      <c r="B787" s="41">
        <f t="shared" si="222"/>
        <v>7560</v>
      </c>
      <c r="C787" s="8">
        <f t="shared" si="223"/>
        <v>75.600000000000009</v>
      </c>
      <c r="D787" s="73">
        <f t="shared" si="209"/>
        <v>101.11500000000002</v>
      </c>
      <c r="E787" s="29">
        <f t="shared" si="212"/>
        <v>5605.7835642640684</v>
      </c>
      <c r="F787" s="29">
        <f t="shared" si="216"/>
        <v>7.4150576246884157</v>
      </c>
      <c r="G787" s="29">
        <f t="shared" si="224"/>
        <v>9.9176395730207556</v>
      </c>
      <c r="H787" s="17">
        <f t="shared" si="225"/>
        <v>7497.7355172031494</v>
      </c>
      <c r="I787" s="29">
        <f t="shared" si="217"/>
        <v>2.2250485660981263</v>
      </c>
      <c r="J787" s="29">
        <f t="shared" si="218"/>
        <v>13.949340071224418</v>
      </c>
      <c r="K787" s="32">
        <f>IF((D786+L786+M786-AL786)/($C$21+$C$22)&gt;$C$8,$C$8,(D786+L786+M786-AL786)/($C$21+$C$22))</f>
        <v>1400</v>
      </c>
      <c r="L787" s="97">
        <f t="shared" si="210"/>
        <v>0</v>
      </c>
      <c r="M787" s="96">
        <f t="shared" si="211"/>
        <v>0</v>
      </c>
      <c r="N787" s="98">
        <f t="shared" si="219"/>
        <v>1.7382597742038917</v>
      </c>
      <c r="O787" s="100">
        <f t="shared" si="213"/>
        <v>4.2266987561397071</v>
      </c>
      <c r="P787" s="104">
        <f t="shared" si="220"/>
        <v>18.880500609176615</v>
      </c>
      <c r="Q787" s="102">
        <f t="shared" si="226"/>
        <v>2.8886093440366814E-2</v>
      </c>
      <c r="R787" s="106">
        <f>K787-U787</f>
        <v>0</v>
      </c>
      <c r="S787" s="106">
        <f>IF(K787-H786&lt;0,0,K787-H786)</f>
        <v>0</v>
      </c>
      <c r="T787" s="106">
        <f t="shared" si="214"/>
        <v>98.365381490613771</v>
      </c>
      <c r="U787" s="107">
        <f>IF(S787&gt;0,0,IF(U786+(F787-AL787/$C$23)*$C$22/($C$21+$C$22)&gt;$C$8,$C$8,IF(V787=$C$8,U786+(F787-AL787/$C$23)*$C$22/$C$21,U786+(F787-AL787/$C$23)*$C$22/($C$21+$C$22))))</f>
        <v>1400</v>
      </c>
      <c r="V787" s="107">
        <f>IF(S787=0,IF(V786+(F787-AL787/$C$23)*$C$22/($C$21+$C$22)&gt;$C$8,$C$8,V786+(F787-AL787/$C$23)*$C$22/($C$21+$C$22)),E787)</f>
        <v>1400</v>
      </c>
      <c r="W787" s="203">
        <f>IF(S787&gt;0,0,IF(W786+AL787/$C$23&gt;$F$23,$F$23,W786+AL787/$C$23))</f>
        <v>1.6346185093862227</v>
      </c>
      <c r="X787" s="105" t="str">
        <f>IF(R787=0,"-",IF(U787=0,FORECAST($C$8,Инклинометрия!$B$2:$B$152,Инклинометрия!$A$2:$A$152),FORECAST(R787,Инклинометрия!$B$2:$B$152,Инклинометрия!$A$2:$A$152)))</f>
        <v>-</v>
      </c>
      <c r="Y787" s="105" t="str">
        <f>IF(R787=0,"-",IF(U787=0,FORECAST($C$8-R787,Инклинометрия!$B$2:$B$152,Инклинометрия!$A$2:$A$152),0))</f>
        <v>-</v>
      </c>
      <c r="Z787" s="105" t="str">
        <f>IF(S787=0,"-",FORECAST($C$8,Инклинометрия!$B$2:$B$152,Инклинометрия!$A$2:$A$152))</f>
        <v>-</v>
      </c>
      <c r="AA787" s="105" t="str">
        <f>IF(S787=0,"-",FORECAST($C$8-S787,Инклинометрия!$B$2:$B$152,Инклинометрия!$A$2:$A$152))</f>
        <v>-</v>
      </c>
      <c r="AB787" s="105">
        <f>IF(T787=0,"-",FORECAST($C$6,Инклинометрия!$B$2:$B$152,Инклинометрия!$A$2:$A$152))</f>
        <v>1425</v>
      </c>
      <c r="AC787" s="105">
        <f>IF(R787=0,FORECAST($C$6-T787,Инклинометрия!$B$2:$B$152,Инклинометрия!$A$2:$A$152),FORECAST($C$8,Инклинометрия!$B$2:$B$152,Инклинометрия!$A$2:$A$152))</f>
        <v>1331.5528875839168</v>
      </c>
      <c r="AD787" s="107">
        <f>IF(U787=0,"-",FORECAST($C$8,Инклинометрия!$B$2:$B$152,Инклинометрия!$A$2:$A$152))</f>
        <v>1330</v>
      </c>
      <c r="AE787" s="107">
        <f>IF(U787=0,"-",FORECAST($C$8-U787,Инклинометрия!$B$2:$B$152,Инклинометрия!$A$2:$A$152))</f>
        <v>0</v>
      </c>
      <c r="AF787" s="107">
        <f>FORECAST($C$8-S787,Инклинометрия!$B$2:$B$152,Инклинометрия!$A$2:$A$152)</f>
        <v>1330</v>
      </c>
      <c r="AG787" s="107">
        <f>FORECAST($C$8-(S787+V787),Инклинометрия!$B$2:$B$152,Инклинометрия!$A$2:$A$152)</f>
        <v>0</v>
      </c>
      <c r="AH787" s="107">
        <f>IF(W787=0,"-",FORECAST($C$8+W787,Инклинометрия!$B$2:$B$152,Инклинометрия!$A$2:$A$152))</f>
        <v>1331.5528875839168</v>
      </c>
      <c r="AI787" s="107">
        <f>IF(W787=0,"-",FORECAST($C$8,Инклинометрия!$B$2:$B$152,Инклинометрия!$A$2:$A$152))</f>
        <v>1330</v>
      </c>
      <c r="AK787" s="122">
        <f>2*PI()*$C$5*(AT786-AT785)/(LN(AN786/$I$9)*$I$8/$I$7+LN($I$10/AN786)*$I$8/$I$7)</f>
        <v>0</v>
      </c>
      <c r="AL787" s="67">
        <f>AK787*(B787-B786)</f>
        <v>0</v>
      </c>
      <c r="AM787" s="23">
        <f t="shared" si="227"/>
        <v>4.3059540056097682E-2</v>
      </c>
      <c r="AN787" s="26">
        <f>AN786+AK787*(B787-B786)/(2*PI()*$C$5*AN786*$I$11)</f>
        <v>0.12986115207059001</v>
      </c>
      <c r="AO787" s="87">
        <f t="shared" si="221"/>
        <v>111242.59539450394</v>
      </c>
      <c r="AP787" s="87">
        <f>IF(R787+U787&lt;$C$8,0,32*$G$13/$C$12^2*($I$8*R787+$I$6*U787)+32*$G$14/($C$14^2-$C$13^2)*($I$8*S787+$I$6*V787))</f>
        <v>9917.5953945039291</v>
      </c>
      <c r="AQ787" s="66">
        <f>R787*$C$11*$C$9+U787*$C$11*$C$10</f>
        <v>14695380</v>
      </c>
      <c r="AR787" s="66">
        <f>S787*$C$11*$C$9+V787*$C$11*$C$10</f>
        <v>14695380</v>
      </c>
      <c r="AS787" s="87">
        <f>$C$11*(T787*$C$9+W787*$C$10)</f>
        <v>789129.61404581123</v>
      </c>
      <c r="AT787" s="45">
        <f t="shared" si="215"/>
        <v>15595752.209440315</v>
      </c>
      <c r="AU787" s="75"/>
    </row>
    <row r="788" spans="2:47" ht="15" thickBot="1" x14ac:dyDescent="0.35">
      <c r="B788" s="41">
        <f t="shared" si="222"/>
        <v>7570</v>
      </c>
      <c r="C788" s="8">
        <f t="shared" si="223"/>
        <v>75.7</v>
      </c>
      <c r="D788" s="73">
        <f t="shared" si="209"/>
        <v>101.24875</v>
      </c>
      <c r="E788" s="29">
        <f t="shared" si="212"/>
        <v>5613.198621888756</v>
      </c>
      <c r="F788" s="29">
        <f t="shared" si="216"/>
        <v>7.4150576246875062</v>
      </c>
      <c r="G788" s="29">
        <f t="shared" si="224"/>
        <v>9.9176395730195388</v>
      </c>
      <c r="H788" s="17">
        <f t="shared" si="225"/>
        <v>7507.6531567761685</v>
      </c>
      <c r="I788" s="29">
        <f t="shared" si="217"/>
        <v>2.2250485660981263</v>
      </c>
      <c r="J788" s="29">
        <f t="shared" si="218"/>
        <v>13.949340071223562</v>
      </c>
      <c r="K788" s="32">
        <f>IF((D787+L787+M787-AL787)/($C$21+$C$22)&gt;$C$8,$C$8,(D787+L787+M787-AL787)/($C$21+$C$22))</f>
        <v>1400</v>
      </c>
      <c r="L788" s="97">
        <f t="shared" si="210"/>
        <v>0</v>
      </c>
      <c r="M788" s="96">
        <f t="shared" si="211"/>
        <v>0</v>
      </c>
      <c r="N788" s="98">
        <f t="shared" si="219"/>
        <v>1.7382597742038917</v>
      </c>
      <c r="O788" s="100">
        <f t="shared" si="213"/>
        <v>4.2266987561397071</v>
      </c>
      <c r="P788" s="104">
        <f t="shared" si="220"/>
        <v>18.880500609176615</v>
      </c>
      <c r="Q788" s="102">
        <f t="shared" si="226"/>
        <v>2.8886093440366814E-2</v>
      </c>
      <c r="R788" s="106">
        <f>K788-U788</f>
        <v>0</v>
      </c>
      <c r="S788" s="106">
        <f>IF(K788-H787&lt;0,0,K788-H787)</f>
        <v>0</v>
      </c>
      <c r="T788" s="106">
        <f t="shared" si="214"/>
        <v>98.365381490613771</v>
      </c>
      <c r="U788" s="107">
        <f>IF(S788&gt;0,0,IF(U787+(F788-AL788/$C$23)*$C$22/($C$21+$C$22)&gt;$C$8,$C$8,IF(V788=$C$8,U787+(F788-AL788/$C$23)*$C$22/$C$21,U787+(F788-AL788/$C$23)*$C$22/($C$21+$C$22))))</f>
        <v>1400</v>
      </c>
      <c r="V788" s="107">
        <f>IF(S788=0,IF(V787+(F788-AL788/$C$23)*$C$22/($C$21+$C$22)&gt;$C$8,$C$8,V787+(F788-AL788/$C$23)*$C$22/($C$21+$C$22)),E788)</f>
        <v>1400</v>
      </c>
      <c r="W788" s="203">
        <f>IF(S788&gt;0,0,IF(W787+AL788/$C$23&gt;$F$23,$F$23,W787+AL788/$C$23))</f>
        <v>1.6346185093862227</v>
      </c>
      <c r="X788" s="105" t="str">
        <f>IF(R788=0,"-",IF(U788=0,FORECAST($C$8,Инклинометрия!$B$2:$B$152,Инклинометрия!$A$2:$A$152),FORECAST(R788,Инклинометрия!$B$2:$B$152,Инклинометрия!$A$2:$A$152)))</f>
        <v>-</v>
      </c>
      <c r="Y788" s="105" t="str">
        <f>IF(R788=0,"-",IF(U788=0,FORECAST($C$8-R788,Инклинометрия!$B$2:$B$152,Инклинометрия!$A$2:$A$152),0))</f>
        <v>-</v>
      </c>
      <c r="Z788" s="105" t="str">
        <f>IF(S788=0,"-",FORECAST($C$8,Инклинометрия!$B$2:$B$152,Инклинометрия!$A$2:$A$152))</f>
        <v>-</v>
      </c>
      <c r="AA788" s="105" t="str">
        <f>IF(S788=0,"-",FORECAST($C$8-S788,Инклинометрия!$B$2:$B$152,Инклинометрия!$A$2:$A$152))</f>
        <v>-</v>
      </c>
      <c r="AB788" s="105">
        <f>IF(T788=0,"-",FORECAST($C$6,Инклинометрия!$B$2:$B$152,Инклинометрия!$A$2:$A$152))</f>
        <v>1425</v>
      </c>
      <c r="AC788" s="105">
        <f>IF(R788=0,FORECAST($C$6-T788,Инклинометрия!$B$2:$B$152,Инклинометрия!$A$2:$A$152),FORECAST($C$8,Инклинометрия!$B$2:$B$152,Инклинометрия!$A$2:$A$152))</f>
        <v>1331.5528875839168</v>
      </c>
      <c r="AD788" s="107">
        <f>IF(U788=0,"-",FORECAST($C$8,Инклинометрия!$B$2:$B$152,Инклинометрия!$A$2:$A$152))</f>
        <v>1330</v>
      </c>
      <c r="AE788" s="107">
        <f>IF(U788=0,"-",FORECAST($C$8-U788,Инклинометрия!$B$2:$B$152,Инклинометрия!$A$2:$A$152))</f>
        <v>0</v>
      </c>
      <c r="AF788" s="107">
        <f>FORECAST($C$8-S788,Инклинометрия!$B$2:$B$152,Инклинометрия!$A$2:$A$152)</f>
        <v>1330</v>
      </c>
      <c r="AG788" s="107">
        <f>FORECAST($C$8-(S788+V788),Инклинометрия!$B$2:$B$152,Инклинометрия!$A$2:$A$152)</f>
        <v>0</v>
      </c>
      <c r="AH788" s="107">
        <f>IF(W788=0,"-",FORECAST($C$8+W788,Инклинометрия!$B$2:$B$152,Инклинометрия!$A$2:$A$152))</f>
        <v>1331.5528875839168</v>
      </c>
      <c r="AI788" s="107">
        <f>IF(W788=0,"-",FORECAST($C$8,Инклинометрия!$B$2:$B$152,Инклинометрия!$A$2:$A$152))</f>
        <v>1330</v>
      </c>
      <c r="AK788" s="122">
        <f>2*PI()*$C$5*(AT787-AT786)/(LN(AN787/$I$9)*$I$8/$I$7+LN($I$10/AN787)*$I$8/$I$7)</f>
        <v>0</v>
      </c>
      <c r="AL788" s="67">
        <f>AK788*(B788-B787)</f>
        <v>0</v>
      </c>
      <c r="AM788" s="23">
        <f t="shared" si="227"/>
        <v>4.3059540056097682E-2</v>
      </c>
      <c r="AN788" s="26">
        <f>AN787+AK788*(B788-B787)/(2*PI()*$C$5*AN787*$I$11)</f>
        <v>0.12986115207059001</v>
      </c>
      <c r="AO788" s="87">
        <f t="shared" si="221"/>
        <v>111242.59539450394</v>
      </c>
      <c r="AP788" s="87">
        <f>IF(R788+U788&lt;$C$8,0,32*$G$13/$C$12^2*($I$8*R788+$I$6*U788)+32*$G$14/($C$14^2-$C$13^2)*($I$8*S788+$I$6*V788))</f>
        <v>9917.5953945039291</v>
      </c>
      <c r="AQ788" s="66">
        <f>R788*$C$11*$C$9+U788*$C$11*$C$10</f>
        <v>14695380</v>
      </c>
      <c r="AR788" s="66">
        <f>S788*$C$11*$C$9+V788*$C$11*$C$10</f>
        <v>14695380</v>
      </c>
      <c r="AS788" s="87">
        <f>$C$11*(T788*$C$9+W788*$C$10)</f>
        <v>789129.61404581123</v>
      </c>
      <c r="AT788" s="45">
        <f t="shared" si="215"/>
        <v>15595752.209440315</v>
      </c>
      <c r="AU788" s="75"/>
    </row>
    <row r="789" spans="2:47" ht="15" thickBot="1" x14ac:dyDescent="0.35">
      <c r="B789" s="41">
        <f t="shared" si="222"/>
        <v>7580</v>
      </c>
      <c r="C789" s="8">
        <f t="shared" si="223"/>
        <v>75.8</v>
      </c>
      <c r="D789" s="73">
        <f t="shared" si="209"/>
        <v>101.38249999999999</v>
      </c>
      <c r="E789" s="29">
        <f t="shared" si="212"/>
        <v>5620.6136795134435</v>
      </c>
      <c r="F789" s="29">
        <f t="shared" si="216"/>
        <v>7.4150576246875062</v>
      </c>
      <c r="G789" s="29">
        <f t="shared" si="224"/>
        <v>9.9176395730195388</v>
      </c>
      <c r="H789" s="17">
        <f t="shared" si="225"/>
        <v>7517.5707963491877</v>
      </c>
      <c r="I789" s="29">
        <f t="shared" si="217"/>
        <v>2.2250485660981263</v>
      </c>
      <c r="J789" s="29">
        <f t="shared" si="218"/>
        <v>13.949340071223562</v>
      </c>
      <c r="K789" s="32">
        <f>IF((D788+L788+M788-AL788)/($C$21+$C$22)&gt;$C$8,$C$8,(D788+L788+M788-AL788)/($C$21+$C$22))</f>
        <v>1400</v>
      </c>
      <c r="L789" s="97">
        <f t="shared" si="210"/>
        <v>0</v>
      </c>
      <c r="M789" s="96">
        <f t="shared" si="211"/>
        <v>0</v>
      </c>
      <c r="N789" s="98">
        <f t="shared" si="219"/>
        <v>1.7382597742038917</v>
      </c>
      <c r="O789" s="100">
        <f t="shared" si="213"/>
        <v>4.2266987561397071</v>
      </c>
      <c r="P789" s="104">
        <f t="shared" si="220"/>
        <v>18.880500609176615</v>
      </c>
      <c r="Q789" s="102">
        <f t="shared" si="226"/>
        <v>2.8886093440366814E-2</v>
      </c>
      <c r="R789" s="106">
        <f>K789-U789</f>
        <v>0</v>
      </c>
      <c r="S789" s="106">
        <f>IF(K789-H788&lt;0,0,K789-H788)</f>
        <v>0</v>
      </c>
      <c r="T789" s="106">
        <f t="shared" si="214"/>
        <v>98.365381490613771</v>
      </c>
      <c r="U789" s="107">
        <f>IF(S789&gt;0,0,IF(U788+(F789-AL789/$C$23)*$C$22/($C$21+$C$22)&gt;$C$8,$C$8,IF(V789=$C$8,U788+(F789-AL789/$C$23)*$C$22/$C$21,U788+(F789-AL789/$C$23)*$C$22/($C$21+$C$22))))</f>
        <v>1400</v>
      </c>
      <c r="V789" s="107">
        <f>IF(S789=0,IF(V788+(F789-AL789/$C$23)*$C$22/($C$21+$C$22)&gt;$C$8,$C$8,V788+(F789-AL789/$C$23)*$C$22/($C$21+$C$22)),E789)</f>
        <v>1400</v>
      </c>
      <c r="W789" s="203">
        <f>IF(S789&gt;0,0,IF(W788+AL789/$C$23&gt;$F$23,$F$23,W788+AL789/$C$23))</f>
        <v>1.6346185093862227</v>
      </c>
      <c r="X789" s="105" t="str">
        <f>IF(R789=0,"-",IF(U789=0,FORECAST($C$8,Инклинометрия!$B$2:$B$152,Инклинометрия!$A$2:$A$152),FORECAST(R789,Инклинометрия!$B$2:$B$152,Инклинометрия!$A$2:$A$152)))</f>
        <v>-</v>
      </c>
      <c r="Y789" s="105" t="str">
        <f>IF(R789=0,"-",IF(U789=0,FORECAST($C$8-R789,Инклинометрия!$B$2:$B$152,Инклинометрия!$A$2:$A$152),0))</f>
        <v>-</v>
      </c>
      <c r="Z789" s="105" t="str">
        <f>IF(S789=0,"-",FORECAST($C$8,Инклинометрия!$B$2:$B$152,Инклинометрия!$A$2:$A$152))</f>
        <v>-</v>
      </c>
      <c r="AA789" s="105" t="str">
        <f>IF(S789=0,"-",FORECAST($C$8-S789,Инклинометрия!$B$2:$B$152,Инклинометрия!$A$2:$A$152))</f>
        <v>-</v>
      </c>
      <c r="AB789" s="105">
        <f>IF(T789=0,"-",FORECAST($C$6,Инклинометрия!$B$2:$B$152,Инклинометрия!$A$2:$A$152))</f>
        <v>1425</v>
      </c>
      <c r="AC789" s="105">
        <f>IF(R789=0,FORECAST($C$6-T789,Инклинометрия!$B$2:$B$152,Инклинометрия!$A$2:$A$152),FORECAST($C$8,Инклинометрия!$B$2:$B$152,Инклинометрия!$A$2:$A$152))</f>
        <v>1331.5528875839168</v>
      </c>
      <c r="AD789" s="107">
        <f>IF(U789=0,"-",FORECAST($C$8,Инклинометрия!$B$2:$B$152,Инклинометрия!$A$2:$A$152))</f>
        <v>1330</v>
      </c>
      <c r="AE789" s="107">
        <f>IF(U789=0,"-",FORECAST($C$8-U789,Инклинометрия!$B$2:$B$152,Инклинометрия!$A$2:$A$152))</f>
        <v>0</v>
      </c>
      <c r="AF789" s="107">
        <f>FORECAST($C$8-S789,Инклинометрия!$B$2:$B$152,Инклинометрия!$A$2:$A$152)</f>
        <v>1330</v>
      </c>
      <c r="AG789" s="107">
        <f>FORECAST($C$8-(S789+V789),Инклинометрия!$B$2:$B$152,Инклинометрия!$A$2:$A$152)</f>
        <v>0</v>
      </c>
      <c r="AH789" s="107">
        <f>IF(W789=0,"-",FORECAST($C$8+W789,Инклинометрия!$B$2:$B$152,Инклинометрия!$A$2:$A$152))</f>
        <v>1331.5528875839168</v>
      </c>
      <c r="AI789" s="107">
        <f>IF(W789=0,"-",FORECAST($C$8,Инклинометрия!$B$2:$B$152,Инклинометрия!$A$2:$A$152))</f>
        <v>1330</v>
      </c>
      <c r="AK789" s="122">
        <f>2*PI()*$C$5*(AT788-AT787)/(LN(AN788/$I$9)*$I$8/$I$7+LN($I$10/AN788)*$I$8/$I$7)</f>
        <v>0</v>
      </c>
      <c r="AL789" s="67">
        <f>AK789*(B789-B788)</f>
        <v>0</v>
      </c>
      <c r="AM789" s="23">
        <f t="shared" si="227"/>
        <v>4.3059540056097682E-2</v>
      </c>
      <c r="AN789" s="26">
        <f>AN788+AK789*(B789-B788)/(2*PI()*$C$5*AN788*$I$11)</f>
        <v>0.12986115207059001</v>
      </c>
      <c r="AO789" s="87">
        <f t="shared" si="221"/>
        <v>111242.59539450394</v>
      </c>
      <c r="AP789" s="87">
        <f>IF(R789+U789&lt;$C$8,0,32*$G$13/$C$12^2*($I$8*R789+$I$6*U789)+32*$G$14/($C$14^2-$C$13^2)*($I$8*S789+$I$6*V789))</f>
        <v>9917.5953945039291</v>
      </c>
      <c r="AQ789" s="66">
        <f>R789*$C$11*$C$9+U789*$C$11*$C$10</f>
        <v>14695380</v>
      </c>
      <c r="AR789" s="66">
        <f>S789*$C$11*$C$9+V789*$C$11*$C$10</f>
        <v>14695380</v>
      </c>
      <c r="AS789" s="87">
        <f>$C$11*(T789*$C$9+W789*$C$10)</f>
        <v>789129.61404581123</v>
      </c>
      <c r="AT789" s="45">
        <f t="shared" si="215"/>
        <v>15595752.209440315</v>
      </c>
      <c r="AU789" s="75"/>
    </row>
    <row r="790" spans="2:47" ht="15" thickBot="1" x14ac:dyDescent="0.35">
      <c r="B790" s="41">
        <f t="shared" si="222"/>
        <v>7590</v>
      </c>
      <c r="C790" s="8">
        <f t="shared" si="223"/>
        <v>75.900000000000006</v>
      </c>
      <c r="D790" s="73">
        <f t="shared" si="209"/>
        <v>101.51625</v>
      </c>
      <c r="E790" s="29">
        <f t="shared" si="212"/>
        <v>5628.0287371381328</v>
      </c>
      <c r="F790" s="29">
        <f t="shared" si="216"/>
        <v>7.4150576246893252</v>
      </c>
      <c r="G790" s="29">
        <f t="shared" si="224"/>
        <v>9.9176395730219724</v>
      </c>
      <c r="H790" s="17">
        <f t="shared" si="225"/>
        <v>7527.4884359222096</v>
      </c>
      <c r="I790" s="29">
        <f t="shared" si="217"/>
        <v>2.2250485660981263</v>
      </c>
      <c r="J790" s="29">
        <f t="shared" si="218"/>
        <v>13.949340071225274</v>
      </c>
      <c r="K790" s="32">
        <f>IF((D789+L789+M789-AL789)/($C$21+$C$22)&gt;$C$8,$C$8,(D789+L789+M789-AL789)/($C$21+$C$22))</f>
        <v>1400</v>
      </c>
      <c r="L790" s="97">
        <f t="shared" si="210"/>
        <v>0</v>
      </c>
      <c r="M790" s="96">
        <f t="shared" si="211"/>
        <v>0</v>
      </c>
      <c r="N790" s="98">
        <f t="shared" si="219"/>
        <v>1.7382597742038917</v>
      </c>
      <c r="O790" s="100">
        <f t="shared" si="213"/>
        <v>4.2266987561397071</v>
      </c>
      <c r="P790" s="104">
        <f t="shared" si="220"/>
        <v>18.880500609176615</v>
      </c>
      <c r="Q790" s="102">
        <f t="shared" si="226"/>
        <v>2.8886093440366814E-2</v>
      </c>
      <c r="R790" s="106">
        <f>K790-U790</f>
        <v>0</v>
      </c>
      <c r="S790" s="106">
        <f>IF(K790-H789&lt;0,0,K790-H789)</f>
        <v>0</v>
      </c>
      <c r="T790" s="106">
        <f t="shared" si="214"/>
        <v>98.365381490613771</v>
      </c>
      <c r="U790" s="107">
        <f>IF(S790&gt;0,0,IF(U789+(F790-AL790/$C$23)*$C$22/($C$21+$C$22)&gt;$C$8,$C$8,IF(V790=$C$8,U789+(F790-AL790/$C$23)*$C$22/$C$21,U789+(F790-AL790/$C$23)*$C$22/($C$21+$C$22))))</f>
        <v>1400</v>
      </c>
      <c r="V790" s="107">
        <f>IF(S790=0,IF(V789+(F790-AL790/$C$23)*$C$22/($C$21+$C$22)&gt;$C$8,$C$8,V789+(F790-AL790/$C$23)*$C$22/($C$21+$C$22)),E790)</f>
        <v>1400</v>
      </c>
      <c r="W790" s="203">
        <f>IF(S790&gt;0,0,IF(W789+AL790/$C$23&gt;$F$23,$F$23,W789+AL790/$C$23))</f>
        <v>1.6346185093862227</v>
      </c>
      <c r="X790" s="105" t="str">
        <f>IF(R790=0,"-",IF(U790=0,FORECAST($C$8,Инклинометрия!$B$2:$B$152,Инклинометрия!$A$2:$A$152),FORECAST(R790,Инклинометрия!$B$2:$B$152,Инклинометрия!$A$2:$A$152)))</f>
        <v>-</v>
      </c>
      <c r="Y790" s="105" t="str">
        <f>IF(R790=0,"-",IF(U790=0,FORECAST($C$8-R790,Инклинометрия!$B$2:$B$152,Инклинометрия!$A$2:$A$152),0))</f>
        <v>-</v>
      </c>
      <c r="Z790" s="105" t="str">
        <f>IF(S790=0,"-",FORECAST($C$8,Инклинометрия!$B$2:$B$152,Инклинометрия!$A$2:$A$152))</f>
        <v>-</v>
      </c>
      <c r="AA790" s="105" t="str">
        <f>IF(S790=0,"-",FORECAST($C$8-S790,Инклинометрия!$B$2:$B$152,Инклинометрия!$A$2:$A$152))</f>
        <v>-</v>
      </c>
      <c r="AB790" s="105">
        <f>IF(T790=0,"-",FORECAST($C$6,Инклинометрия!$B$2:$B$152,Инклинометрия!$A$2:$A$152))</f>
        <v>1425</v>
      </c>
      <c r="AC790" s="105">
        <f>IF(R790=0,FORECAST($C$6-T790,Инклинометрия!$B$2:$B$152,Инклинометрия!$A$2:$A$152),FORECAST($C$8,Инклинометрия!$B$2:$B$152,Инклинометрия!$A$2:$A$152))</f>
        <v>1331.5528875839168</v>
      </c>
      <c r="AD790" s="107">
        <f>IF(U790=0,"-",FORECAST($C$8,Инклинометрия!$B$2:$B$152,Инклинометрия!$A$2:$A$152))</f>
        <v>1330</v>
      </c>
      <c r="AE790" s="107">
        <f>IF(U790=0,"-",FORECAST($C$8-U790,Инклинометрия!$B$2:$B$152,Инклинометрия!$A$2:$A$152))</f>
        <v>0</v>
      </c>
      <c r="AF790" s="107">
        <f>FORECAST($C$8-S790,Инклинометрия!$B$2:$B$152,Инклинометрия!$A$2:$A$152)</f>
        <v>1330</v>
      </c>
      <c r="AG790" s="107">
        <f>FORECAST($C$8-(S790+V790),Инклинометрия!$B$2:$B$152,Инклинометрия!$A$2:$A$152)</f>
        <v>0</v>
      </c>
      <c r="AH790" s="107">
        <f>IF(W790=0,"-",FORECAST($C$8+W790,Инклинометрия!$B$2:$B$152,Инклинометрия!$A$2:$A$152))</f>
        <v>1331.5528875839168</v>
      </c>
      <c r="AI790" s="107">
        <f>IF(W790=0,"-",FORECAST($C$8,Инклинометрия!$B$2:$B$152,Инклинометрия!$A$2:$A$152))</f>
        <v>1330</v>
      </c>
      <c r="AK790" s="122">
        <f>2*PI()*$C$5*(AT789-AT788)/(LN(AN789/$I$9)*$I$8/$I$7+LN($I$10/AN789)*$I$8/$I$7)</f>
        <v>0</v>
      </c>
      <c r="AL790" s="67">
        <f>AK790*(B790-B789)</f>
        <v>0</v>
      </c>
      <c r="AM790" s="23">
        <f t="shared" si="227"/>
        <v>4.3059540056097682E-2</v>
      </c>
      <c r="AN790" s="26">
        <f>AN789+AK790*(B790-B789)/(2*PI()*$C$5*AN789*$I$11)</f>
        <v>0.12986115207059001</v>
      </c>
      <c r="AO790" s="87">
        <f t="shared" si="221"/>
        <v>111242.59539450394</v>
      </c>
      <c r="AP790" s="87">
        <f>IF(R790+U790&lt;$C$8,0,32*$G$13/$C$12^2*($I$8*R790+$I$6*U790)+32*$G$14/($C$14^2-$C$13^2)*($I$8*S790+$I$6*V790))</f>
        <v>9917.5953945039291</v>
      </c>
      <c r="AQ790" s="66">
        <f>R790*$C$11*$C$9+U790*$C$11*$C$10</f>
        <v>14695380</v>
      </c>
      <c r="AR790" s="66">
        <f>S790*$C$11*$C$9+V790*$C$11*$C$10</f>
        <v>14695380</v>
      </c>
      <c r="AS790" s="87">
        <f>$C$11*(T790*$C$9+W790*$C$10)</f>
        <v>789129.61404581123</v>
      </c>
      <c r="AT790" s="45">
        <f t="shared" si="215"/>
        <v>15595752.209440315</v>
      </c>
      <c r="AU790" s="75"/>
    </row>
    <row r="791" spans="2:47" ht="15" thickBot="1" x14ac:dyDescent="0.35">
      <c r="B791" s="41">
        <f t="shared" si="222"/>
        <v>7600</v>
      </c>
      <c r="C791" s="8">
        <f t="shared" si="223"/>
        <v>76</v>
      </c>
      <c r="D791" s="73">
        <f t="shared" si="209"/>
        <v>101.65</v>
      </c>
      <c r="E791" s="29">
        <f t="shared" si="212"/>
        <v>5635.4437947628203</v>
      </c>
      <c r="F791" s="29">
        <f t="shared" si="216"/>
        <v>7.4150576246875062</v>
      </c>
      <c r="G791" s="29">
        <f t="shared" si="224"/>
        <v>9.9176395730195388</v>
      </c>
      <c r="H791" s="17">
        <f t="shared" si="225"/>
        <v>7537.4060754952288</v>
      </c>
      <c r="I791" s="29">
        <f t="shared" si="217"/>
        <v>2.2250485660981263</v>
      </c>
      <c r="J791" s="29">
        <f t="shared" si="218"/>
        <v>13.949340071223562</v>
      </c>
      <c r="K791" s="32">
        <f>IF((D790+L790+M790-AL790)/($C$21+$C$22)&gt;$C$8,$C$8,(D790+L790+M790-AL790)/($C$21+$C$22))</f>
        <v>1400</v>
      </c>
      <c r="L791" s="97">
        <f t="shared" si="210"/>
        <v>0</v>
      </c>
      <c r="M791" s="96">
        <f t="shared" si="211"/>
        <v>0</v>
      </c>
      <c r="N791" s="98">
        <f t="shared" si="219"/>
        <v>1.7382597742038917</v>
      </c>
      <c r="O791" s="100">
        <f t="shared" si="213"/>
        <v>4.2266987561397071</v>
      </c>
      <c r="P791" s="104">
        <f t="shared" si="220"/>
        <v>18.880500609176615</v>
      </c>
      <c r="Q791" s="102">
        <f t="shared" si="226"/>
        <v>2.8886093440366814E-2</v>
      </c>
      <c r="R791" s="106">
        <f>K791-U791</f>
        <v>0</v>
      </c>
      <c r="S791" s="106">
        <f>IF(K791-H790&lt;0,0,K791-H790)</f>
        <v>0</v>
      </c>
      <c r="T791" s="106">
        <f t="shared" si="214"/>
        <v>98.365381490613771</v>
      </c>
      <c r="U791" s="107">
        <f>IF(S791&gt;0,0,IF(U790+(F791-AL791/$C$23)*$C$22/($C$21+$C$22)&gt;$C$8,$C$8,IF(V791=$C$8,U790+(F791-AL791/$C$23)*$C$22/$C$21,U790+(F791-AL791/$C$23)*$C$22/($C$21+$C$22))))</f>
        <v>1400</v>
      </c>
      <c r="V791" s="107">
        <f>IF(S791=0,IF(V790+(F791-AL791/$C$23)*$C$22/($C$21+$C$22)&gt;$C$8,$C$8,V790+(F791-AL791/$C$23)*$C$22/($C$21+$C$22)),E791)</f>
        <v>1400</v>
      </c>
      <c r="W791" s="203">
        <f>IF(S791&gt;0,0,IF(W790+AL791/$C$23&gt;$F$23,$F$23,W790+AL791/$C$23))</f>
        <v>1.6346185093862227</v>
      </c>
      <c r="X791" s="105" t="str">
        <f>IF(R791=0,"-",IF(U791=0,FORECAST($C$8,Инклинометрия!$B$2:$B$152,Инклинометрия!$A$2:$A$152),FORECAST(R791,Инклинометрия!$B$2:$B$152,Инклинометрия!$A$2:$A$152)))</f>
        <v>-</v>
      </c>
      <c r="Y791" s="105" t="str">
        <f>IF(R791=0,"-",IF(U791=0,FORECAST($C$8-R791,Инклинометрия!$B$2:$B$152,Инклинометрия!$A$2:$A$152),0))</f>
        <v>-</v>
      </c>
      <c r="Z791" s="105" t="str">
        <f>IF(S791=0,"-",FORECAST($C$8,Инклинометрия!$B$2:$B$152,Инклинометрия!$A$2:$A$152))</f>
        <v>-</v>
      </c>
      <c r="AA791" s="105" t="str">
        <f>IF(S791=0,"-",FORECAST($C$8-S791,Инклинометрия!$B$2:$B$152,Инклинометрия!$A$2:$A$152))</f>
        <v>-</v>
      </c>
      <c r="AB791" s="105">
        <f>IF(T791=0,"-",FORECAST($C$6,Инклинометрия!$B$2:$B$152,Инклинометрия!$A$2:$A$152))</f>
        <v>1425</v>
      </c>
      <c r="AC791" s="105">
        <f>IF(R791=0,FORECAST($C$6-T791,Инклинометрия!$B$2:$B$152,Инклинометрия!$A$2:$A$152),FORECAST($C$8,Инклинометрия!$B$2:$B$152,Инклинометрия!$A$2:$A$152))</f>
        <v>1331.5528875839168</v>
      </c>
      <c r="AD791" s="107">
        <f>IF(U791=0,"-",FORECAST($C$8,Инклинометрия!$B$2:$B$152,Инклинометрия!$A$2:$A$152))</f>
        <v>1330</v>
      </c>
      <c r="AE791" s="107">
        <f>IF(U791=0,"-",FORECAST($C$8-U791,Инклинометрия!$B$2:$B$152,Инклинометрия!$A$2:$A$152))</f>
        <v>0</v>
      </c>
      <c r="AF791" s="107">
        <f>FORECAST($C$8-S791,Инклинометрия!$B$2:$B$152,Инклинометрия!$A$2:$A$152)</f>
        <v>1330</v>
      </c>
      <c r="AG791" s="107">
        <f>FORECAST($C$8-(S791+V791),Инклинометрия!$B$2:$B$152,Инклинометрия!$A$2:$A$152)</f>
        <v>0</v>
      </c>
      <c r="AH791" s="107">
        <f>IF(W791=0,"-",FORECAST($C$8+W791,Инклинометрия!$B$2:$B$152,Инклинометрия!$A$2:$A$152))</f>
        <v>1331.5528875839168</v>
      </c>
      <c r="AI791" s="107">
        <f>IF(W791=0,"-",FORECAST($C$8,Инклинометрия!$B$2:$B$152,Инклинометрия!$A$2:$A$152))</f>
        <v>1330</v>
      </c>
      <c r="AK791" s="122">
        <f>2*PI()*$C$5*(AT790-AT789)/(LN(AN790/$I$9)*$I$8/$I$7+LN($I$10/AN790)*$I$8/$I$7)</f>
        <v>0</v>
      </c>
      <c r="AL791" s="67">
        <f>AK791*(B791-B790)</f>
        <v>0</v>
      </c>
      <c r="AM791" s="23">
        <f t="shared" si="227"/>
        <v>4.3059540056097682E-2</v>
      </c>
      <c r="AN791" s="26">
        <f>AN790+AK791*(B791-B790)/(2*PI()*$C$5*AN790*$I$11)</f>
        <v>0.12986115207059001</v>
      </c>
      <c r="AO791" s="87">
        <f t="shared" si="221"/>
        <v>111242.59539450394</v>
      </c>
      <c r="AP791" s="87">
        <f>IF(R791+U791&lt;$C$8,0,32*$G$13/$C$12^2*($I$8*R791+$I$6*U791)+32*$G$14/($C$14^2-$C$13^2)*($I$8*S791+$I$6*V791))</f>
        <v>9917.5953945039291</v>
      </c>
      <c r="AQ791" s="66">
        <f>R791*$C$11*$C$9+U791*$C$11*$C$10</f>
        <v>14695380</v>
      </c>
      <c r="AR791" s="66">
        <f>S791*$C$11*$C$9+V791*$C$11*$C$10</f>
        <v>14695380</v>
      </c>
      <c r="AS791" s="87">
        <f>$C$11*(T791*$C$9+W791*$C$10)</f>
        <v>789129.61404581123</v>
      </c>
      <c r="AT791" s="45">
        <f t="shared" si="215"/>
        <v>15595752.209440315</v>
      </c>
      <c r="AU791" s="75"/>
    </row>
    <row r="792" spans="2:47" ht="15" thickBot="1" x14ac:dyDescent="0.35">
      <c r="B792" s="41">
        <f t="shared" si="222"/>
        <v>7610</v>
      </c>
      <c r="C792" s="8">
        <f t="shared" si="223"/>
        <v>76.100000000000009</v>
      </c>
      <c r="D792" s="73">
        <f t="shared" si="209"/>
        <v>101.78375000000001</v>
      </c>
      <c r="E792" s="29">
        <f t="shared" si="212"/>
        <v>5642.8588523875087</v>
      </c>
      <c r="F792" s="29">
        <f t="shared" si="216"/>
        <v>7.4150576246884157</v>
      </c>
      <c r="G792" s="29">
        <f t="shared" si="224"/>
        <v>9.9176395730207556</v>
      </c>
      <c r="H792" s="17">
        <f t="shared" si="225"/>
        <v>7547.3237150682498</v>
      </c>
      <c r="I792" s="29">
        <f t="shared" si="217"/>
        <v>2.2250485660981263</v>
      </c>
      <c r="J792" s="29">
        <f t="shared" si="218"/>
        <v>13.949340071224418</v>
      </c>
      <c r="K792" s="32">
        <f>IF((D791+L791+M791-AL791)/($C$21+$C$22)&gt;$C$8,$C$8,(D791+L791+M791-AL791)/($C$21+$C$22))</f>
        <v>1400</v>
      </c>
      <c r="L792" s="97">
        <f t="shared" si="210"/>
        <v>0</v>
      </c>
      <c r="M792" s="96">
        <f t="shared" si="211"/>
        <v>0</v>
      </c>
      <c r="N792" s="98">
        <f t="shared" si="219"/>
        <v>1.7382597742038917</v>
      </c>
      <c r="O792" s="100">
        <f t="shared" si="213"/>
        <v>4.2266987561397071</v>
      </c>
      <c r="P792" s="104">
        <f t="shared" si="220"/>
        <v>18.880500609176615</v>
      </c>
      <c r="Q792" s="102">
        <f t="shared" si="226"/>
        <v>2.8886093440366814E-2</v>
      </c>
      <c r="R792" s="106">
        <f>K792-U792</f>
        <v>0</v>
      </c>
      <c r="S792" s="106">
        <f>IF(K792-H791&lt;0,0,K792-H791)</f>
        <v>0</v>
      </c>
      <c r="T792" s="106">
        <f t="shared" si="214"/>
        <v>98.365381490613771</v>
      </c>
      <c r="U792" s="107">
        <f>IF(S792&gt;0,0,IF(U791+(F792-AL792/$C$23)*$C$22/($C$21+$C$22)&gt;$C$8,$C$8,IF(V792=$C$8,U791+(F792-AL792/$C$23)*$C$22/$C$21,U791+(F792-AL792/$C$23)*$C$22/($C$21+$C$22))))</f>
        <v>1400</v>
      </c>
      <c r="V792" s="107">
        <f>IF(S792=0,IF(V791+(F792-AL792/$C$23)*$C$22/($C$21+$C$22)&gt;$C$8,$C$8,V791+(F792-AL792/$C$23)*$C$22/($C$21+$C$22)),E792)</f>
        <v>1400</v>
      </c>
      <c r="W792" s="203">
        <f>IF(S792&gt;0,0,IF(W791+AL792/$C$23&gt;$F$23,$F$23,W791+AL792/$C$23))</f>
        <v>1.6346185093862227</v>
      </c>
      <c r="X792" s="105" t="str">
        <f>IF(R792=0,"-",IF(U792=0,FORECAST($C$8,Инклинометрия!$B$2:$B$152,Инклинометрия!$A$2:$A$152),FORECAST(R792,Инклинометрия!$B$2:$B$152,Инклинометрия!$A$2:$A$152)))</f>
        <v>-</v>
      </c>
      <c r="Y792" s="105" t="str">
        <f>IF(R792=0,"-",IF(U792=0,FORECAST($C$8-R792,Инклинометрия!$B$2:$B$152,Инклинометрия!$A$2:$A$152),0))</f>
        <v>-</v>
      </c>
      <c r="Z792" s="105" t="str">
        <f>IF(S792=0,"-",FORECAST($C$8,Инклинометрия!$B$2:$B$152,Инклинометрия!$A$2:$A$152))</f>
        <v>-</v>
      </c>
      <c r="AA792" s="105" t="str">
        <f>IF(S792=0,"-",FORECAST($C$8-S792,Инклинометрия!$B$2:$B$152,Инклинометрия!$A$2:$A$152))</f>
        <v>-</v>
      </c>
      <c r="AB792" s="105">
        <f>IF(T792=0,"-",FORECAST($C$6,Инклинометрия!$B$2:$B$152,Инклинометрия!$A$2:$A$152))</f>
        <v>1425</v>
      </c>
      <c r="AC792" s="105">
        <f>IF(R792=0,FORECAST($C$6-T792,Инклинометрия!$B$2:$B$152,Инклинометрия!$A$2:$A$152),FORECAST($C$8,Инклинометрия!$B$2:$B$152,Инклинометрия!$A$2:$A$152))</f>
        <v>1331.5528875839168</v>
      </c>
      <c r="AD792" s="107">
        <f>IF(U792=0,"-",FORECAST($C$8,Инклинометрия!$B$2:$B$152,Инклинометрия!$A$2:$A$152))</f>
        <v>1330</v>
      </c>
      <c r="AE792" s="107">
        <f>IF(U792=0,"-",FORECAST($C$8-U792,Инклинометрия!$B$2:$B$152,Инклинометрия!$A$2:$A$152))</f>
        <v>0</v>
      </c>
      <c r="AF792" s="107">
        <f>FORECAST($C$8-S792,Инклинометрия!$B$2:$B$152,Инклинометрия!$A$2:$A$152)</f>
        <v>1330</v>
      </c>
      <c r="AG792" s="107">
        <f>FORECAST($C$8-(S792+V792),Инклинометрия!$B$2:$B$152,Инклинометрия!$A$2:$A$152)</f>
        <v>0</v>
      </c>
      <c r="AH792" s="107">
        <f>IF(W792=0,"-",FORECAST($C$8+W792,Инклинометрия!$B$2:$B$152,Инклинометрия!$A$2:$A$152))</f>
        <v>1331.5528875839168</v>
      </c>
      <c r="AI792" s="107">
        <f>IF(W792=0,"-",FORECAST($C$8,Инклинометрия!$B$2:$B$152,Инклинометрия!$A$2:$A$152))</f>
        <v>1330</v>
      </c>
      <c r="AK792" s="122">
        <f>2*PI()*$C$5*(AT791-AT790)/(LN(AN791/$I$9)*$I$8/$I$7+LN($I$10/AN791)*$I$8/$I$7)</f>
        <v>0</v>
      </c>
      <c r="AL792" s="67">
        <f>AK792*(B792-B791)</f>
        <v>0</v>
      </c>
      <c r="AM792" s="23">
        <f t="shared" si="227"/>
        <v>4.3059540056097682E-2</v>
      </c>
      <c r="AN792" s="26">
        <f>AN791+AK792*(B792-B791)/(2*PI()*$C$5*AN791*$I$11)</f>
        <v>0.12986115207059001</v>
      </c>
      <c r="AO792" s="87">
        <f t="shared" si="221"/>
        <v>111242.59539450394</v>
      </c>
      <c r="AP792" s="87">
        <f>IF(R792+U792&lt;$C$8,0,32*$G$13/$C$12^2*($I$8*R792+$I$6*U792)+32*$G$14/($C$14^2-$C$13^2)*($I$8*S792+$I$6*V792))</f>
        <v>9917.5953945039291</v>
      </c>
      <c r="AQ792" s="66">
        <f>R792*$C$11*$C$9+U792*$C$11*$C$10</f>
        <v>14695380</v>
      </c>
      <c r="AR792" s="66">
        <f>S792*$C$11*$C$9+V792*$C$11*$C$10</f>
        <v>14695380</v>
      </c>
      <c r="AS792" s="87">
        <f>$C$11*(T792*$C$9+W792*$C$10)</f>
        <v>789129.61404581123</v>
      </c>
      <c r="AT792" s="45">
        <f t="shared" si="215"/>
        <v>15595752.209440315</v>
      </c>
      <c r="AU792" s="75"/>
    </row>
    <row r="793" spans="2:47" ht="15" thickBot="1" x14ac:dyDescent="0.35">
      <c r="B793" s="41">
        <f t="shared" si="222"/>
        <v>7620</v>
      </c>
      <c r="C793" s="8">
        <f t="shared" si="223"/>
        <v>76.2</v>
      </c>
      <c r="D793" s="73">
        <f t="shared" si="209"/>
        <v>101.9175</v>
      </c>
      <c r="E793" s="29">
        <f t="shared" si="212"/>
        <v>5650.2739100121962</v>
      </c>
      <c r="F793" s="29">
        <f t="shared" si="216"/>
        <v>7.4150576246875062</v>
      </c>
      <c r="G793" s="29">
        <f t="shared" si="224"/>
        <v>9.9176395730195388</v>
      </c>
      <c r="H793" s="17">
        <f t="shared" si="225"/>
        <v>7557.241354641269</v>
      </c>
      <c r="I793" s="29">
        <f t="shared" si="217"/>
        <v>2.2250485660981263</v>
      </c>
      <c r="J793" s="29">
        <f t="shared" si="218"/>
        <v>13.949340071223562</v>
      </c>
      <c r="K793" s="32">
        <f>IF((D792+L792+M792-AL792)/($C$21+$C$22)&gt;$C$8,$C$8,(D792+L792+M792-AL792)/($C$21+$C$22))</f>
        <v>1400</v>
      </c>
      <c r="L793" s="97">
        <f t="shared" si="210"/>
        <v>0</v>
      </c>
      <c r="M793" s="96">
        <f t="shared" si="211"/>
        <v>0</v>
      </c>
      <c r="N793" s="98">
        <f t="shared" si="219"/>
        <v>1.7382597742038917</v>
      </c>
      <c r="O793" s="100">
        <f t="shared" si="213"/>
        <v>4.2266987561397071</v>
      </c>
      <c r="P793" s="104">
        <f t="shared" si="220"/>
        <v>18.880500609176615</v>
      </c>
      <c r="Q793" s="102">
        <f t="shared" si="226"/>
        <v>2.8886093440366814E-2</v>
      </c>
      <c r="R793" s="106">
        <f>K793-U793</f>
        <v>0</v>
      </c>
      <c r="S793" s="106">
        <f>IF(K793-H792&lt;0,0,K793-H792)</f>
        <v>0</v>
      </c>
      <c r="T793" s="106">
        <f t="shared" si="214"/>
        <v>98.365381490613771</v>
      </c>
      <c r="U793" s="107">
        <f>IF(S793&gt;0,0,IF(U792+(F793-AL793/$C$23)*$C$22/($C$21+$C$22)&gt;$C$8,$C$8,IF(V793=$C$8,U792+(F793-AL793/$C$23)*$C$22/$C$21,U792+(F793-AL793/$C$23)*$C$22/($C$21+$C$22))))</f>
        <v>1400</v>
      </c>
      <c r="V793" s="107">
        <f>IF(S793=0,IF(V792+(F793-AL793/$C$23)*$C$22/($C$21+$C$22)&gt;$C$8,$C$8,V792+(F793-AL793/$C$23)*$C$22/($C$21+$C$22)),E793)</f>
        <v>1400</v>
      </c>
      <c r="W793" s="203">
        <f>IF(S793&gt;0,0,IF(W792+AL793/$C$23&gt;$F$23,$F$23,W792+AL793/$C$23))</f>
        <v>1.6346185093862227</v>
      </c>
      <c r="X793" s="105" t="str">
        <f>IF(R793=0,"-",IF(U793=0,FORECAST($C$8,Инклинометрия!$B$2:$B$152,Инклинометрия!$A$2:$A$152),FORECAST(R793,Инклинометрия!$B$2:$B$152,Инклинометрия!$A$2:$A$152)))</f>
        <v>-</v>
      </c>
      <c r="Y793" s="105" t="str">
        <f>IF(R793=0,"-",IF(U793=0,FORECAST($C$8-R793,Инклинометрия!$B$2:$B$152,Инклинометрия!$A$2:$A$152),0))</f>
        <v>-</v>
      </c>
      <c r="Z793" s="105" t="str">
        <f>IF(S793=0,"-",FORECAST($C$8,Инклинометрия!$B$2:$B$152,Инклинометрия!$A$2:$A$152))</f>
        <v>-</v>
      </c>
      <c r="AA793" s="105" t="str">
        <f>IF(S793=0,"-",FORECAST($C$8-S793,Инклинометрия!$B$2:$B$152,Инклинометрия!$A$2:$A$152))</f>
        <v>-</v>
      </c>
      <c r="AB793" s="105">
        <f>IF(T793=0,"-",FORECAST($C$6,Инклинометрия!$B$2:$B$152,Инклинометрия!$A$2:$A$152))</f>
        <v>1425</v>
      </c>
      <c r="AC793" s="105">
        <f>IF(R793=0,FORECAST($C$6-T793,Инклинометрия!$B$2:$B$152,Инклинометрия!$A$2:$A$152),FORECAST($C$8,Инклинометрия!$B$2:$B$152,Инклинометрия!$A$2:$A$152))</f>
        <v>1331.5528875839168</v>
      </c>
      <c r="AD793" s="107">
        <f>IF(U793=0,"-",FORECAST($C$8,Инклинометрия!$B$2:$B$152,Инклинометрия!$A$2:$A$152))</f>
        <v>1330</v>
      </c>
      <c r="AE793" s="107">
        <f>IF(U793=0,"-",FORECAST($C$8-U793,Инклинометрия!$B$2:$B$152,Инклинометрия!$A$2:$A$152))</f>
        <v>0</v>
      </c>
      <c r="AF793" s="107">
        <f>FORECAST($C$8-S793,Инклинометрия!$B$2:$B$152,Инклинометрия!$A$2:$A$152)</f>
        <v>1330</v>
      </c>
      <c r="AG793" s="107">
        <f>FORECAST($C$8-(S793+V793),Инклинометрия!$B$2:$B$152,Инклинометрия!$A$2:$A$152)</f>
        <v>0</v>
      </c>
      <c r="AH793" s="107">
        <f>IF(W793=0,"-",FORECAST($C$8+W793,Инклинометрия!$B$2:$B$152,Инклинометрия!$A$2:$A$152))</f>
        <v>1331.5528875839168</v>
      </c>
      <c r="AI793" s="107">
        <f>IF(W793=0,"-",FORECAST($C$8,Инклинометрия!$B$2:$B$152,Инклинометрия!$A$2:$A$152))</f>
        <v>1330</v>
      </c>
      <c r="AK793" s="122">
        <f>2*PI()*$C$5*(AT792-AT791)/(LN(AN792/$I$9)*$I$8/$I$7+LN($I$10/AN792)*$I$8/$I$7)</f>
        <v>0</v>
      </c>
      <c r="AL793" s="67">
        <f>AK793*(B793-B792)</f>
        <v>0</v>
      </c>
      <c r="AM793" s="23">
        <f t="shared" si="227"/>
        <v>4.3059540056097682E-2</v>
      </c>
      <c r="AN793" s="26">
        <f>AN792+AK793*(B793-B792)/(2*PI()*$C$5*AN792*$I$11)</f>
        <v>0.12986115207059001</v>
      </c>
      <c r="AO793" s="87">
        <f t="shared" si="221"/>
        <v>111242.59539450394</v>
      </c>
      <c r="AP793" s="87">
        <f>IF(R793+U793&lt;$C$8,0,32*$G$13/$C$12^2*($I$8*R793+$I$6*U793)+32*$G$14/($C$14^2-$C$13^2)*($I$8*S793+$I$6*V793))</f>
        <v>9917.5953945039291</v>
      </c>
      <c r="AQ793" s="66">
        <f>R793*$C$11*$C$9+U793*$C$11*$C$10</f>
        <v>14695380</v>
      </c>
      <c r="AR793" s="66">
        <f>S793*$C$11*$C$9+V793*$C$11*$C$10</f>
        <v>14695380</v>
      </c>
      <c r="AS793" s="87">
        <f>$C$11*(T793*$C$9+W793*$C$10)</f>
        <v>789129.61404581123</v>
      </c>
      <c r="AT793" s="45">
        <f t="shared" si="215"/>
        <v>15595752.209440315</v>
      </c>
      <c r="AU793" s="75"/>
    </row>
    <row r="794" spans="2:47" ht="15" thickBot="1" x14ac:dyDescent="0.35">
      <c r="B794" s="41">
        <f t="shared" si="222"/>
        <v>7630</v>
      </c>
      <c r="C794" s="8">
        <f t="shared" si="223"/>
        <v>76.3</v>
      </c>
      <c r="D794" s="73">
        <f t="shared" si="209"/>
        <v>102.05125</v>
      </c>
      <c r="E794" s="29">
        <f t="shared" si="212"/>
        <v>5657.6889676368837</v>
      </c>
      <c r="F794" s="29">
        <f t="shared" si="216"/>
        <v>7.4150576246875062</v>
      </c>
      <c r="G794" s="29">
        <f t="shared" si="224"/>
        <v>9.9176395730195388</v>
      </c>
      <c r="H794" s="17">
        <f t="shared" si="225"/>
        <v>7567.1589942142882</v>
      </c>
      <c r="I794" s="29">
        <f t="shared" si="217"/>
        <v>2.2250485660981263</v>
      </c>
      <c r="J794" s="29">
        <f t="shared" si="218"/>
        <v>13.949340071223562</v>
      </c>
      <c r="K794" s="32">
        <f>IF((D793+L793+M793-AL793)/($C$21+$C$22)&gt;$C$8,$C$8,(D793+L793+M793-AL793)/($C$21+$C$22))</f>
        <v>1400</v>
      </c>
      <c r="L794" s="97">
        <f t="shared" si="210"/>
        <v>0</v>
      </c>
      <c r="M794" s="96">
        <f t="shared" si="211"/>
        <v>0</v>
      </c>
      <c r="N794" s="98">
        <f t="shared" si="219"/>
        <v>1.7382597742038917</v>
      </c>
      <c r="O794" s="100">
        <f t="shared" si="213"/>
        <v>4.2266987561397071</v>
      </c>
      <c r="P794" s="104">
        <f t="shared" si="220"/>
        <v>18.880500609176615</v>
      </c>
      <c r="Q794" s="102">
        <f t="shared" si="226"/>
        <v>2.8886093440366814E-2</v>
      </c>
      <c r="R794" s="106">
        <f>K794-U794</f>
        <v>0</v>
      </c>
      <c r="S794" s="106">
        <f>IF(K794-H793&lt;0,0,K794-H793)</f>
        <v>0</v>
      </c>
      <c r="T794" s="106">
        <f t="shared" si="214"/>
        <v>98.365381490613771</v>
      </c>
      <c r="U794" s="107">
        <f>IF(S794&gt;0,0,IF(U793+(F794-AL794/$C$23)*$C$22/($C$21+$C$22)&gt;$C$8,$C$8,IF(V794=$C$8,U793+(F794-AL794/$C$23)*$C$22/$C$21,U793+(F794-AL794/$C$23)*$C$22/($C$21+$C$22))))</f>
        <v>1400</v>
      </c>
      <c r="V794" s="107">
        <f>IF(S794=0,IF(V793+(F794-AL794/$C$23)*$C$22/($C$21+$C$22)&gt;$C$8,$C$8,V793+(F794-AL794/$C$23)*$C$22/($C$21+$C$22)),E794)</f>
        <v>1400</v>
      </c>
      <c r="W794" s="203">
        <f>IF(S794&gt;0,0,IF(W793+AL794/$C$23&gt;$F$23,$F$23,W793+AL794/$C$23))</f>
        <v>1.6346185093862227</v>
      </c>
      <c r="X794" s="105" t="str">
        <f>IF(R794=0,"-",IF(U794=0,FORECAST($C$8,Инклинометрия!$B$2:$B$152,Инклинометрия!$A$2:$A$152),FORECAST(R794,Инклинометрия!$B$2:$B$152,Инклинометрия!$A$2:$A$152)))</f>
        <v>-</v>
      </c>
      <c r="Y794" s="105" t="str">
        <f>IF(R794=0,"-",IF(U794=0,FORECAST($C$8-R794,Инклинометрия!$B$2:$B$152,Инклинометрия!$A$2:$A$152),0))</f>
        <v>-</v>
      </c>
      <c r="Z794" s="105" t="str">
        <f>IF(S794=0,"-",FORECAST($C$8,Инклинометрия!$B$2:$B$152,Инклинометрия!$A$2:$A$152))</f>
        <v>-</v>
      </c>
      <c r="AA794" s="105" t="str">
        <f>IF(S794=0,"-",FORECAST($C$8-S794,Инклинометрия!$B$2:$B$152,Инклинометрия!$A$2:$A$152))</f>
        <v>-</v>
      </c>
      <c r="AB794" s="105">
        <f>IF(T794=0,"-",FORECAST($C$6,Инклинометрия!$B$2:$B$152,Инклинометрия!$A$2:$A$152))</f>
        <v>1425</v>
      </c>
      <c r="AC794" s="105">
        <f>IF(R794=0,FORECAST($C$6-T794,Инклинометрия!$B$2:$B$152,Инклинометрия!$A$2:$A$152),FORECAST($C$8,Инклинометрия!$B$2:$B$152,Инклинометрия!$A$2:$A$152))</f>
        <v>1331.5528875839168</v>
      </c>
      <c r="AD794" s="107">
        <f>IF(U794=0,"-",FORECAST($C$8,Инклинометрия!$B$2:$B$152,Инклинометрия!$A$2:$A$152))</f>
        <v>1330</v>
      </c>
      <c r="AE794" s="107">
        <f>IF(U794=0,"-",FORECAST($C$8-U794,Инклинометрия!$B$2:$B$152,Инклинометрия!$A$2:$A$152))</f>
        <v>0</v>
      </c>
      <c r="AF794" s="107">
        <f>FORECAST($C$8-S794,Инклинометрия!$B$2:$B$152,Инклинометрия!$A$2:$A$152)</f>
        <v>1330</v>
      </c>
      <c r="AG794" s="107">
        <f>FORECAST($C$8-(S794+V794),Инклинометрия!$B$2:$B$152,Инклинометрия!$A$2:$A$152)</f>
        <v>0</v>
      </c>
      <c r="AH794" s="107">
        <f>IF(W794=0,"-",FORECAST($C$8+W794,Инклинометрия!$B$2:$B$152,Инклинометрия!$A$2:$A$152))</f>
        <v>1331.5528875839168</v>
      </c>
      <c r="AI794" s="107">
        <f>IF(W794=0,"-",FORECAST($C$8,Инклинометрия!$B$2:$B$152,Инклинометрия!$A$2:$A$152))</f>
        <v>1330</v>
      </c>
      <c r="AK794" s="122">
        <f>2*PI()*$C$5*(AT793-AT792)/(LN(AN793/$I$9)*$I$8/$I$7+LN($I$10/AN793)*$I$8/$I$7)</f>
        <v>0</v>
      </c>
      <c r="AL794" s="67">
        <f>AK794*(B794-B793)</f>
        <v>0</v>
      </c>
      <c r="AM794" s="23">
        <f t="shared" si="227"/>
        <v>4.3059540056097682E-2</v>
      </c>
      <c r="AN794" s="26">
        <f>AN793+AK794*(B794-B793)/(2*PI()*$C$5*AN793*$I$11)</f>
        <v>0.12986115207059001</v>
      </c>
      <c r="AO794" s="87">
        <f t="shared" si="221"/>
        <v>111242.59539450394</v>
      </c>
      <c r="AP794" s="87">
        <f>IF(R794+U794&lt;$C$8,0,32*$G$13/$C$12^2*($I$8*R794+$I$6*U794)+32*$G$14/($C$14^2-$C$13^2)*($I$8*S794+$I$6*V794))</f>
        <v>9917.5953945039291</v>
      </c>
      <c r="AQ794" s="66">
        <f>R794*$C$11*$C$9+U794*$C$11*$C$10</f>
        <v>14695380</v>
      </c>
      <c r="AR794" s="66">
        <f>S794*$C$11*$C$9+V794*$C$11*$C$10</f>
        <v>14695380</v>
      </c>
      <c r="AS794" s="87">
        <f>$C$11*(T794*$C$9+W794*$C$10)</f>
        <v>789129.61404581123</v>
      </c>
      <c r="AT794" s="45">
        <f t="shared" si="215"/>
        <v>15595752.209440315</v>
      </c>
      <c r="AU794" s="75"/>
    </row>
    <row r="795" spans="2:47" ht="15" thickBot="1" x14ac:dyDescent="0.35">
      <c r="B795" s="41">
        <f t="shared" si="222"/>
        <v>7640</v>
      </c>
      <c r="C795" s="8">
        <f t="shared" si="223"/>
        <v>76.400000000000006</v>
      </c>
      <c r="D795" s="73">
        <f t="shared" si="209"/>
        <v>102.185</v>
      </c>
      <c r="E795" s="29">
        <f t="shared" si="212"/>
        <v>5665.1040252615721</v>
      </c>
      <c r="F795" s="29">
        <f t="shared" si="216"/>
        <v>7.4150576246884157</v>
      </c>
      <c r="G795" s="29">
        <f t="shared" si="224"/>
        <v>9.9176395730207556</v>
      </c>
      <c r="H795" s="17">
        <f t="shared" si="225"/>
        <v>7577.0766337873092</v>
      </c>
      <c r="I795" s="29">
        <f t="shared" si="217"/>
        <v>2.2250485660981263</v>
      </c>
      <c r="J795" s="29">
        <f t="shared" si="218"/>
        <v>13.949340071224418</v>
      </c>
      <c r="K795" s="32">
        <f>IF((D794+L794+M794-AL794)/($C$21+$C$22)&gt;$C$8,$C$8,(D794+L794+M794-AL794)/($C$21+$C$22))</f>
        <v>1400</v>
      </c>
      <c r="L795" s="97">
        <f t="shared" si="210"/>
        <v>0</v>
      </c>
      <c r="M795" s="96">
        <f t="shared" si="211"/>
        <v>0</v>
      </c>
      <c r="N795" s="98">
        <f t="shared" si="219"/>
        <v>1.7382597742038917</v>
      </c>
      <c r="O795" s="100">
        <f t="shared" si="213"/>
        <v>4.2266987561397071</v>
      </c>
      <c r="P795" s="104">
        <f t="shared" si="220"/>
        <v>18.880500609176615</v>
      </c>
      <c r="Q795" s="102">
        <f t="shared" si="226"/>
        <v>2.8886093440366814E-2</v>
      </c>
      <c r="R795" s="106">
        <f>K795-U795</f>
        <v>0</v>
      </c>
      <c r="S795" s="106">
        <f>IF(K795-H794&lt;0,0,K795-H794)</f>
        <v>0</v>
      </c>
      <c r="T795" s="106">
        <f t="shared" si="214"/>
        <v>98.365381490613771</v>
      </c>
      <c r="U795" s="107">
        <f>IF(S795&gt;0,0,IF(U794+(F795-AL795/$C$23)*$C$22/($C$21+$C$22)&gt;$C$8,$C$8,IF(V795=$C$8,U794+(F795-AL795/$C$23)*$C$22/$C$21,U794+(F795-AL795/$C$23)*$C$22/($C$21+$C$22))))</f>
        <v>1400</v>
      </c>
      <c r="V795" s="107">
        <f>IF(S795=0,IF(V794+(F795-AL795/$C$23)*$C$22/($C$21+$C$22)&gt;$C$8,$C$8,V794+(F795-AL795/$C$23)*$C$22/($C$21+$C$22)),E795)</f>
        <v>1400</v>
      </c>
      <c r="W795" s="203">
        <f>IF(S795&gt;0,0,IF(W794+AL795/$C$23&gt;$F$23,$F$23,W794+AL795/$C$23))</f>
        <v>1.6346185093862227</v>
      </c>
      <c r="X795" s="105" t="str">
        <f>IF(R795=0,"-",IF(U795=0,FORECAST($C$8,Инклинометрия!$B$2:$B$152,Инклинометрия!$A$2:$A$152),FORECAST(R795,Инклинометрия!$B$2:$B$152,Инклинометрия!$A$2:$A$152)))</f>
        <v>-</v>
      </c>
      <c r="Y795" s="105" t="str">
        <f>IF(R795=0,"-",IF(U795=0,FORECAST($C$8-R795,Инклинометрия!$B$2:$B$152,Инклинометрия!$A$2:$A$152),0))</f>
        <v>-</v>
      </c>
      <c r="Z795" s="105" t="str">
        <f>IF(S795=0,"-",FORECAST($C$8,Инклинометрия!$B$2:$B$152,Инклинометрия!$A$2:$A$152))</f>
        <v>-</v>
      </c>
      <c r="AA795" s="105" t="str">
        <f>IF(S795=0,"-",FORECAST($C$8-S795,Инклинометрия!$B$2:$B$152,Инклинометрия!$A$2:$A$152))</f>
        <v>-</v>
      </c>
      <c r="AB795" s="105">
        <f>IF(T795=0,"-",FORECAST($C$6,Инклинометрия!$B$2:$B$152,Инклинометрия!$A$2:$A$152))</f>
        <v>1425</v>
      </c>
      <c r="AC795" s="105">
        <f>IF(R795=0,FORECAST($C$6-T795,Инклинометрия!$B$2:$B$152,Инклинометрия!$A$2:$A$152),FORECAST($C$8,Инклинометрия!$B$2:$B$152,Инклинометрия!$A$2:$A$152))</f>
        <v>1331.5528875839168</v>
      </c>
      <c r="AD795" s="107">
        <f>IF(U795=0,"-",FORECAST($C$8,Инклинометрия!$B$2:$B$152,Инклинометрия!$A$2:$A$152))</f>
        <v>1330</v>
      </c>
      <c r="AE795" s="107">
        <f>IF(U795=0,"-",FORECAST($C$8-U795,Инклинометрия!$B$2:$B$152,Инклинометрия!$A$2:$A$152))</f>
        <v>0</v>
      </c>
      <c r="AF795" s="107">
        <f>FORECAST($C$8-S795,Инклинометрия!$B$2:$B$152,Инклинометрия!$A$2:$A$152)</f>
        <v>1330</v>
      </c>
      <c r="AG795" s="107">
        <f>FORECAST($C$8-(S795+V795),Инклинометрия!$B$2:$B$152,Инклинометрия!$A$2:$A$152)</f>
        <v>0</v>
      </c>
      <c r="AH795" s="107">
        <f>IF(W795=0,"-",FORECAST($C$8+W795,Инклинометрия!$B$2:$B$152,Инклинометрия!$A$2:$A$152))</f>
        <v>1331.5528875839168</v>
      </c>
      <c r="AI795" s="107">
        <f>IF(W795=0,"-",FORECAST($C$8,Инклинометрия!$B$2:$B$152,Инклинометрия!$A$2:$A$152))</f>
        <v>1330</v>
      </c>
      <c r="AK795" s="122">
        <f>2*PI()*$C$5*(AT794-AT793)/(LN(AN794/$I$9)*$I$8/$I$7+LN($I$10/AN794)*$I$8/$I$7)</f>
        <v>0</v>
      </c>
      <c r="AL795" s="67">
        <f>AK795*(B795-B794)</f>
        <v>0</v>
      </c>
      <c r="AM795" s="23">
        <f t="shared" si="227"/>
        <v>4.3059540056097682E-2</v>
      </c>
      <c r="AN795" s="26">
        <f>AN794+AK795*(B795-B794)/(2*PI()*$C$5*AN794*$I$11)</f>
        <v>0.12986115207059001</v>
      </c>
      <c r="AO795" s="87">
        <f t="shared" si="221"/>
        <v>111242.59539450394</v>
      </c>
      <c r="AP795" s="87">
        <f>IF(R795+U795&lt;$C$8,0,32*$G$13/$C$12^2*($I$8*R795+$I$6*U795)+32*$G$14/($C$14^2-$C$13^2)*($I$8*S795+$I$6*V795))</f>
        <v>9917.5953945039291</v>
      </c>
      <c r="AQ795" s="66">
        <f>R795*$C$11*$C$9+U795*$C$11*$C$10</f>
        <v>14695380</v>
      </c>
      <c r="AR795" s="66">
        <f>S795*$C$11*$C$9+V795*$C$11*$C$10</f>
        <v>14695380</v>
      </c>
      <c r="AS795" s="87">
        <f>$C$11*(T795*$C$9+W795*$C$10)</f>
        <v>789129.61404581123</v>
      </c>
      <c r="AT795" s="45">
        <f t="shared" si="215"/>
        <v>15595752.209440315</v>
      </c>
      <c r="AU795" s="75"/>
    </row>
    <row r="796" spans="2:47" ht="15" thickBot="1" x14ac:dyDescent="0.35">
      <c r="B796" s="41">
        <f t="shared" si="222"/>
        <v>7650</v>
      </c>
      <c r="C796" s="8">
        <f t="shared" si="223"/>
        <v>76.5</v>
      </c>
      <c r="D796" s="73">
        <f t="shared" si="209"/>
        <v>102.31874999999999</v>
      </c>
      <c r="E796" s="29">
        <f t="shared" si="212"/>
        <v>5672.5190828862596</v>
      </c>
      <c r="F796" s="29">
        <f t="shared" si="216"/>
        <v>7.4150576246875062</v>
      </c>
      <c r="G796" s="29">
        <f t="shared" si="224"/>
        <v>9.9176395730195388</v>
      </c>
      <c r="H796" s="17">
        <f t="shared" si="225"/>
        <v>7586.9942733603284</v>
      </c>
      <c r="I796" s="29">
        <f t="shared" si="217"/>
        <v>2.2250485660981263</v>
      </c>
      <c r="J796" s="29">
        <f t="shared" si="218"/>
        <v>13.949340071223562</v>
      </c>
      <c r="K796" s="32">
        <f>IF((D795+L795+M795-AL795)/($C$21+$C$22)&gt;$C$8,$C$8,(D795+L795+M795-AL795)/($C$21+$C$22))</f>
        <v>1400</v>
      </c>
      <c r="L796" s="97">
        <f t="shared" si="210"/>
        <v>0</v>
      </c>
      <c r="M796" s="96">
        <f t="shared" si="211"/>
        <v>0</v>
      </c>
      <c r="N796" s="98">
        <f t="shared" si="219"/>
        <v>1.7382597742038917</v>
      </c>
      <c r="O796" s="100">
        <f t="shared" si="213"/>
        <v>4.2266987561397071</v>
      </c>
      <c r="P796" s="104">
        <f t="shared" si="220"/>
        <v>18.880500609176615</v>
      </c>
      <c r="Q796" s="102">
        <f t="shared" si="226"/>
        <v>2.8886093440366814E-2</v>
      </c>
      <c r="R796" s="106">
        <f>K796-U796</f>
        <v>0</v>
      </c>
      <c r="S796" s="106">
        <f>IF(K796-H795&lt;0,0,K796-H795)</f>
        <v>0</v>
      </c>
      <c r="T796" s="106">
        <f t="shared" si="214"/>
        <v>98.365381490613771</v>
      </c>
      <c r="U796" s="107">
        <f>IF(S796&gt;0,0,IF(U795+(F796-AL796/$C$23)*$C$22/($C$21+$C$22)&gt;$C$8,$C$8,IF(V796=$C$8,U795+(F796-AL796/$C$23)*$C$22/$C$21,U795+(F796-AL796/$C$23)*$C$22/($C$21+$C$22))))</f>
        <v>1400</v>
      </c>
      <c r="V796" s="107">
        <f>IF(S796=0,IF(V795+(F796-AL796/$C$23)*$C$22/($C$21+$C$22)&gt;$C$8,$C$8,V795+(F796-AL796/$C$23)*$C$22/($C$21+$C$22)),E796)</f>
        <v>1400</v>
      </c>
      <c r="W796" s="203">
        <f>IF(S796&gt;0,0,IF(W795+AL796/$C$23&gt;$F$23,$F$23,W795+AL796/$C$23))</f>
        <v>1.6346185093862227</v>
      </c>
      <c r="X796" s="105" t="str">
        <f>IF(R796=0,"-",IF(U796=0,FORECAST($C$8,Инклинометрия!$B$2:$B$152,Инклинометрия!$A$2:$A$152),FORECAST(R796,Инклинометрия!$B$2:$B$152,Инклинометрия!$A$2:$A$152)))</f>
        <v>-</v>
      </c>
      <c r="Y796" s="105" t="str">
        <f>IF(R796=0,"-",IF(U796=0,FORECAST($C$8-R796,Инклинометрия!$B$2:$B$152,Инклинометрия!$A$2:$A$152),0))</f>
        <v>-</v>
      </c>
      <c r="Z796" s="105" t="str">
        <f>IF(S796=0,"-",FORECAST($C$8,Инклинометрия!$B$2:$B$152,Инклинометрия!$A$2:$A$152))</f>
        <v>-</v>
      </c>
      <c r="AA796" s="105" t="str">
        <f>IF(S796=0,"-",FORECAST($C$8-S796,Инклинометрия!$B$2:$B$152,Инклинометрия!$A$2:$A$152))</f>
        <v>-</v>
      </c>
      <c r="AB796" s="105">
        <f>IF(T796=0,"-",FORECAST($C$6,Инклинометрия!$B$2:$B$152,Инклинометрия!$A$2:$A$152))</f>
        <v>1425</v>
      </c>
      <c r="AC796" s="105">
        <f>IF(R796=0,FORECAST($C$6-T796,Инклинометрия!$B$2:$B$152,Инклинометрия!$A$2:$A$152),FORECAST($C$8,Инклинометрия!$B$2:$B$152,Инклинометрия!$A$2:$A$152))</f>
        <v>1331.5528875839168</v>
      </c>
      <c r="AD796" s="107">
        <f>IF(U796=0,"-",FORECAST($C$8,Инклинометрия!$B$2:$B$152,Инклинометрия!$A$2:$A$152))</f>
        <v>1330</v>
      </c>
      <c r="AE796" s="107">
        <f>IF(U796=0,"-",FORECAST($C$8-U796,Инклинометрия!$B$2:$B$152,Инклинометрия!$A$2:$A$152))</f>
        <v>0</v>
      </c>
      <c r="AF796" s="107">
        <f>FORECAST($C$8-S796,Инклинометрия!$B$2:$B$152,Инклинометрия!$A$2:$A$152)</f>
        <v>1330</v>
      </c>
      <c r="AG796" s="107">
        <f>FORECAST($C$8-(S796+V796),Инклинометрия!$B$2:$B$152,Инклинометрия!$A$2:$A$152)</f>
        <v>0</v>
      </c>
      <c r="AH796" s="107">
        <f>IF(W796=0,"-",FORECAST($C$8+W796,Инклинометрия!$B$2:$B$152,Инклинометрия!$A$2:$A$152))</f>
        <v>1331.5528875839168</v>
      </c>
      <c r="AI796" s="107">
        <f>IF(W796=0,"-",FORECAST($C$8,Инклинометрия!$B$2:$B$152,Инклинометрия!$A$2:$A$152))</f>
        <v>1330</v>
      </c>
      <c r="AK796" s="122">
        <f>2*PI()*$C$5*(AT795-AT794)/(LN(AN795/$I$9)*$I$8/$I$7+LN($I$10/AN795)*$I$8/$I$7)</f>
        <v>0</v>
      </c>
      <c r="AL796" s="67">
        <f>AK796*(B796-B795)</f>
        <v>0</v>
      </c>
      <c r="AM796" s="23">
        <f t="shared" si="227"/>
        <v>4.3059540056097682E-2</v>
      </c>
      <c r="AN796" s="26">
        <f>AN795+AK796*(B796-B795)/(2*PI()*$C$5*AN795*$I$11)</f>
        <v>0.12986115207059001</v>
      </c>
      <c r="AO796" s="87">
        <f t="shared" si="221"/>
        <v>111242.59539450394</v>
      </c>
      <c r="AP796" s="87">
        <f>IF(R796+U796&lt;$C$8,0,32*$G$13/$C$12^2*($I$8*R796+$I$6*U796)+32*$G$14/($C$14^2-$C$13^2)*($I$8*S796+$I$6*V796))</f>
        <v>9917.5953945039291</v>
      </c>
      <c r="AQ796" s="66">
        <f>R796*$C$11*$C$9+U796*$C$11*$C$10</f>
        <v>14695380</v>
      </c>
      <c r="AR796" s="66">
        <f>S796*$C$11*$C$9+V796*$C$11*$C$10</f>
        <v>14695380</v>
      </c>
      <c r="AS796" s="87">
        <f>$C$11*(T796*$C$9+W796*$C$10)</f>
        <v>789129.61404581123</v>
      </c>
      <c r="AT796" s="45">
        <f t="shared" si="215"/>
        <v>15595752.209440315</v>
      </c>
      <c r="AU796" s="75"/>
    </row>
    <row r="797" spans="2:47" ht="15" thickBot="1" x14ac:dyDescent="0.35">
      <c r="B797" s="41">
        <f t="shared" si="222"/>
        <v>7660</v>
      </c>
      <c r="C797" s="8">
        <f t="shared" si="223"/>
        <v>76.600000000000009</v>
      </c>
      <c r="D797" s="73">
        <f t="shared" si="209"/>
        <v>102.45250000000001</v>
      </c>
      <c r="E797" s="29">
        <f t="shared" si="212"/>
        <v>5679.9341405109481</v>
      </c>
      <c r="F797" s="29">
        <f t="shared" si="216"/>
        <v>7.4150576246884157</v>
      </c>
      <c r="G797" s="29">
        <f t="shared" si="224"/>
        <v>9.9176395730207556</v>
      </c>
      <c r="H797" s="17">
        <f t="shared" si="225"/>
        <v>7596.9119129333494</v>
      </c>
      <c r="I797" s="29">
        <f t="shared" si="217"/>
        <v>2.2250485660981263</v>
      </c>
      <c r="J797" s="29">
        <f t="shared" si="218"/>
        <v>13.949340071224418</v>
      </c>
      <c r="K797" s="32">
        <f>IF((D796+L796+M796-AL796)/($C$21+$C$22)&gt;$C$8,$C$8,(D796+L796+M796-AL796)/($C$21+$C$22))</f>
        <v>1400</v>
      </c>
      <c r="L797" s="97">
        <f t="shared" si="210"/>
        <v>0</v>
      </c>
      <c r="M797" s="96">
        <f t="shared" si="211"/>
        <v>0</v>
      </c>
      <c r="N797" s="98">
        <f t="shared" si="219"/>
        <v>1.7382597742038917</v>
      </c>
      <c r="O797" s="100">
        <f t="shared" si="213"/>
        <v>4.2266987561397071</v>
      </c>
      <c r="P797" s="104">
        <f t="shared" si="220"/>
        <v>18.880500609176615</v>
      </c>
      <c r="Q797" s="102">
        <f t="shared" si="226"/>
        <v>2.8886093440366814E-2</v>
      </c>
      <c r="R797" s="106">
        <f>K797-U797</f>
        <v>0</v>
      </c>
      <c r="S797" s="106">
        <f>IF(K797-H796&lt;0,0,K797-H796)</f>
        <v>0</v>
      </c>
      <c r="T797" s="106">
        <f t="shared" si="214"/>
        <v>98.365381490613771</v>
      </c>
      <c r="U797" s="107">
        <f>IF(S797&gt;0,0,IF(U796+(F797-AL797/$C$23)*$C$22/($C$21+$C$22)&gt;$C$8,$C$8,IF(V797=$C$8,U796+(F797-AL797/$C$23)*$C$22/$C$21,U796+(F797-AL797/$C$23)*$C$22/($C$21+$C$22))))</f>
        <v>1400</v>
      </c>
      <c r="V797" s="107">
        <f>IF(S797=0,IF(V796+(F797-AL797/$C$23)*$C$22/($C$21+$C$22)&gt;$C$8,$C$8,V796+(F797-AL797/$C$23)*$C$22/($C$21+$C$22)),E797)</f>
        <v>1400</v>
      </c>
      <c r="W797" s="203">
        <f>IF(S797&gt;0,0,IF(W796+AL797/$C$23&gt;$F$23,$F$23,W796+AL797/$C$23))</f>
        <v>1.6346185093862227</v>
      </c>
      <c r="X797" s="105" t="str">
        <f>IF(R797=0,"-",IF(U797=0,FORECAST($C$8,Инклинометрия!$B$2:$B$152,Инклинометрия!$A$2:$A$152),FORECAST(R797,Инклинометрия!$B$2:$B$152,Инклинометрия!$A$2:$A$152)))</f>
        <v>-</v>
      </c>
      <c r="Y797" s="105" t="str">
        <f>IF(R797=0,"-",IF(U797=0,FORECAST($C$8-R797,Инклинометрия!$B$2:$B$152,Инклинометрия!$A$2:$A$152),0))</f>
        <v>-</v>
      </c>
      <c r="Z797" s="105" t="str">
        <f>IF(S797=0,"-",FORECAST($C$8,Инклинометрия!$B$2:$B$152,Инклинометрия!$A$2:$A$152))</f>
        <v>-</v>
      </c>
      <c r="AA797" s="105" t="str">
        <f>IF(S797=0,"-",FORECAST($C$8-S797,Инклинометрия!$B$2:$B$152,Инклинометрия!$A$2:$A$152))</f>
        <v>-</v>
      </c>
      <c r="AB797" s="105">
        <f>IF(T797=0,"-",FORECAST($C$6,Инклинометрия!$B$2:$B$152,Инклинометрия!$A$2:$A$152))</f>
        <v>1425</v>
      </c>
      <c r="AC797" s="105">
        <f>IF(R797=0,FORECAST($C$6-T797,Инклинометрия!$B$2:$B$152,Инклинометрия!$A$2:$A$152),FORECAST($C$8,Инклинометрия!$B$2:$B$152,Инклинометрия!$A$2:$A$152))</f>
        <v>1331.5528875839168</v>
      </c>
      <c r="AD797" s="107">
        <f>IF(U797=0,"-",FORECAST($C$8,Инклинометрия!$B$2:$B$152,Инклинометрия!$A$2:$A$152))</f>
        <v>1330</v>
      </c>
      <c r="AE797" s="107">
        <f>IF(U797=0,"-",FORECAST($C$8-U797,Инклинометрия!$B$2:$B$152,Инклинометрия!$A$2:$A$152))</f>
        <v>0</v>
      </c>
      <c r="AF797" s="107">
        <f>FORECAST($C$8-S797,Инклинометрия!$B$2:$B$152,Инклинометрия!$A$2:$A$152)</f>
        <v>1330</v>
      </c>
      <c r="AG797" s="107">
        <f>FORECAST($C$8-(S797+V797),Инклинометрия!$B$2:$B$152,Инклинометрия!$A$2:$A$152)</f>
        <v>0</v>
      </c>
      <c r="AH797" s="107">
        <f>IF(W797=0,"-",FORECAST($C$8+W797,Инклинометрия!$B$2:$B$152,Инклинометрия!$A$2:$A$152))</f>
        <v>1331.5528875839168</v>
      </c>
      <c r="AI797" s="107">
        <f>IF(W797=0,"-",FORECAST($C$8,Инклинометрия!$B$2:$B$152,Инклинометрия!$A$2:$A$152))</f>
        <v>1330</v>
      </c>
      <c r="AK797" s="122">
        <f>2*PI()*$C$5*(AT796-AT795)/(LN(AN796/$I$9)*$I$8/$I$7+LN($I$10/AN796)*$I$8/$I$7)</f>
        <v>0</v>
      </c>
      <c r="AL797" s="67">
        <f>AK797*(B797-B796)</f>
        <v>0</v>
      </c>
      <c r="AM797" s="23">
        <f t="shared" si="227"/>
        <v>4.3059540056097682E-2</v>
      </c>
      <c r="AN797" s="26">
        <f>AN796+AK797*(B797-B796)/(2*PI()*$C$5*AN796*$I$11)</f>
        <v>0.12986115207059001</v>
      </c>
      <c r="AO797" s="87">
        <f t="shared" si="221"/>
        <v>111242.59539450394</v>
      </c>
      <c r="AP797" s="87">
        <f>IF(R797+U797&lt;$C$8,0,32*$G$13/$C$12^2*($I$8*R797+$I$6*U797)+32*$G$14/($C$14^2-$C$13^2)*($I$8*S797+$I$6*V797))</f>
        <v>9917.5953945039291</v>
      </c>
      <c r="AQ797" s="66">
        <f>R797*$C$11*$C$9+U797*$C$11*$C$10</f>
        <v>14695380</v>
      </c>
      <c r="AR797" s="66">
        <f>S797*$C$11*$C$9+V797*$C$11*$C$10</f>
        <v>14695380</v>
      </c>
      <c r="AS797" s="87">
        <f>$C$11*(T797*$C$9+W797*$C$10)</f>
        <v>789129.61404581123</v>
      </c>
      <c r="AT797" s="45">
        <f t="shared" si="215"/>
        <v>15595752.209440315</v>
      </c>
      <c r="AU797" s="75"/>
    </row>
    <row r="798" spans="2:47" ht="15" thickBot="1" x14ac:dyDescent="0.35">
      <c r="B798" s="41">
        <f t="shared" si="222"/>
        <v>7670</v>
      </c>
      <c r="C798" s="8">
        <f t="shared" si="223"/>
        <v>76.7</v>
      </c>
      <c r="D798" s="73">
        <f t="shared" si="209"/>
        <v>102.58625000000001</v>
      </c>
      <c r="E798" s="29">
        <f t="shared" si="212"/>
        <v>5687.3491981356356</v>
      </c>
      <c r="F798" s="29">
        <f t="shared" si="216"/>
        <v>7.4150576246875062</v>
      </c>
      <c r="G798" s="29">
        <f t="shared" si="224"/>
        <v>9.9176395730195388</v>
      </c>
      <c r="H798" s="17">
        <f t="shared" si="225"/>
        <v>7606.8295525063686</v>
      </c>
      <c r="I798" s="29">
        <f t="shared" si="217"/>
        <v>2.2250485660981263</v>
      </c>
      <c r="J798" s="29">
        <f t="shared" si="218"/>
        <v>13.949340071223562</v>
      </c>
      <c r="K798" s="32">
        <f>IF((D797+L797+M797-AL797)/($C$21+$C$22)&gt;$C$8,$C$8,(D797+L797+M797-AL797)/($C$21+$C$22))</f>
        <v>1400</v>
      </c>
      <c r="L798" s="97">
        <f t="shared" si="210"/>
        <v>0</v>
      </c>
      <c r="M798" s="96">
        <f t="shared" si="211"/>
        <v>0</v>
      </c>
      <c r="N798" s="98">
        <f t="shared" si="219"/>
        <v>1.7382597742038917</v>
      </c>
      <c r="O798" s="100">
        <f t="shared" si="213"/>
        <v>4.2266987561397071</v>
      </c>
      <c r="P798" s="104">
        <f t="shared" si="220"/>
        <v>18.880500609176615</v>
      </c>
      <c r="Q798" s="102">
        <f t="shared" si="226"/>
        <v>2.8886093440366814E-2</v>
      </c>
      <c r="R798" s="106">
        <f>K798-U798</f>
        <v>0</v>
      </c>
      <c r="S798" s="106">
        <f>IF(K798-H797&lt;0,0,K798-H797)</f>
        <v>0</v>
      </c>
      <c r="T798" s="106">
        <f t="shared" si="214"/>
        <v>98.365381490613771</v>
      </c>
      <c r="U798" s="107">
        <f>IF(S798&gt;0,0,IF(U797+(F798-AL798/$C$23)*$C$22/($C$21+$C$22)&gt;$C$8,$C$8,IF(V798=$C$8,U797+(F798-AL798/$C$23)*$C$22/$C$21,U797+(F798-AL798/$C$23)*$C$22/($C$21+$C$22))))</f>
        <v>1400</v>
      </c>
      <c r="V798" s="107">
        <f>IF(S798=0,IF(V797+(F798-AL798/$C$23)*$C$22/($C$21+$C$22)&gt;$C$8,$C$8,V797+(F798-AL798/$C$23)*$C$22/($C$21+$C$22)),E798)</f>
        <v>1400</v>
      </c>
      <c r="W798" s="203">
        <f>IF(S798&gt;0,0,IF(W797+AL798/$C$23&gt;$F$23,$F$23,W797+AL798/$C$23))</f>
        <v>1.6346185093862227</v>
      </c>
      <c r="X798" s="105" t="str">
        <f>IF(R798=0,"-",IF(U798=0,FORECAST($C$8,Инклинометрия!$B$2:$B$152,Инклинометрия!$A$2:$A$152),FORECAST(R798,Инклинометрия!$B$2:$B$152,Инклинометрия!$A$2:$A$152)))</f>
        <v>-</v>
      </c>
      <c r="Y798" s="105" t="str">
        <f>IF(R798=0,"-",IF(U798=0,FORECAST($C$8-R798,Инклинометрия!$B$2:$B$152,Инклинометрия!$A$2:$A$152),0))</f>
        <v>-</v>
      </c>
      <c r="Z798" s="105" t="str">
        <f>IF(S798=0,"-",FORECAST($C$8,Инклинометрия!$B$2:$B$152,Инклинометрия!$A$2:$A$152))</f>
        <v>-</v>
      </c>
      <c r="AA798" s="105" t="str">
        <f>IF(S798=0,"-",FORECAST($C$8-S798,Инклинометрия!$B$2:$B$152,Инклинометрия!$A$2:$A$152))</f>
        <v>-</v>
      </c>
      <c r="AB798" s="105">
        <f>IF(T798=0,"-",FORECAST($C$6,Инклинометрия!$B$2:$B$152,Инклинометрия!$A$2:$A$152))</f>
        <v>1425</v>
      </c>
      <c r="AC798" s="105">
        <f>IF(R798=0,FORECAST($C$6-T798,Инклинометрия!$B$2:$B$152,Инклинометрия!$A$2:$A$152),FORECAST($C$8,Инклинометрия!$B$2:$B$152,Инклинометрия!$A$2:$A$152))</f>
        <v>1331.5528875839168</v>
      </c>
      <c r="AD798" s="107">
        <f>IF(U798=0,"-",FORECAST($C$8,Инклинометрия!$B$2:$B$152,Инклинометрия!$A$2:$A$152))</f>
        <v>1330</v>
      </c>
      <c r="AE798" s="107">
        <f>IF(U798=0,"-",FORECAST($C$8-U798,Инклинометрия!$B$2:$B$152,Инклинометрия!$A$2:$A$152))</f>
        <v>0</v>
      </c>
      <c r="AF798" s="107">
        <f>FORECAST($C$8-S798,Инклинометрия!$B$2:$B$152,Инклинометрия!$A$2:$A$152)</f>
        <v>1330</v>
      </c>
      <c r="AG798" s="107">
        <f>FORECAST($C$8-(S798+V798),Инклинометрия!$B$2:$B$152,Инклинометрия!$A$2:$A$152)</f>
        <v>0</v>
      </c>
      <c r="AH798" s="107">
        <f>IF(W798=0,"-",FORECAST($C$8+W798,Инклинометрия!$B$2:$B$152,Инклинометрия!$A$2:$A$152))</f>
        <v>1331.5528875839168</v>
      </c>
      <c r="AI798" s="107">
        <f>IF(W798=0,"-",FORECAST($C$8,Инклинометрия!$B$2:$B$152,Инклинометрия!$A$2:$A$152))</f>
        <v>1330</v>
      </c>
      <c r="AK798" s="122">
        <f>2*PI()*$C$5*(AT797-AT796)/(LN(AN797/$I$9)*$I$8/$I$7+LN($I$10/AN797)*$I$8/$I$7)</f>
        <v>0</v>
      </c>
      <c r="AL798" s="67">
        <f>AK798*(B798-B797)</f>
        <v>0</v>
      </c>
      <c r="AM798" s="23">
        <f t="shared" si="227"/>
        <v>4.3059540056097682E-2</v>
      </c>
      <c r="AN798" s="26">
        <f>AN797+AK798*(B798-B797)/(2*PI()*$C$5*AN797*$I$11)</f>
        <v>0.12986115207059001</v>
      </c>
      <c r="AO798" s="87">
        <f t="shared" si="221"/>
        <v>111242.59539450394</v>
      </c>
      <c r="AP798" s="87">
        <f>IF(R798+U798&lt;$C$8,0,32*$G$13/$C$12^2*($I$8*R798+$I$6*U798)+32*$G$14/($C$14^2-$C$13^2)*($I$8*S798+$I$6*V798))</f>
        <v>9917.5953945039291</v>
      </c>
      <c r="AQ798" s="66">
        <f>R798*$C$11*$C$9+U798*$C$11*$C$10</f>
        <v>14695380</v>
      </c>
      <c r="AR798" s="66">
        <f>S798*$C$11*$C$9+V798*$C$11*$C$10</f>
        <v>14695380</v>
      </c>
      <c r="AS798" s="87">
        <f>$C$11*(T798*$C$9+W798*$C$10)</f>
        <v>789129.61404581123</v>
      </c>
      <c r="AT798" s="45">
        <f t="shared" si="215"/>
        <v>15595752.209440315</v>
      </c>
      <c r="AU798" s="75"/>
    </row>
    <row r="799" spans="2:47" ht="15" thickBot="1" x14ac:dyDescent="0.35">
      <c r="B799" s="41">
        <f t="shared" si="222"/>
        <v>7680</v>
      </c>
      <c r="C799" s="8">
        <f t="shared" si="223"/>
        <v>76.8</v>
      </c>
      <c r="D799" s="73">
        <f t="shared" ref="D799:D862" si="228">C799*$C$10/$C$9</f>
        <v>102.72</v>
      </c>
      <c r="E799" s="29">
        <f t="shared" si="212"/>
        <v>5694.7642557603231</v>
      </c>
      <c r="F799" s="29">
        <f t="shared" si="216"/>
        <v>7.4150576246875062</v>
      </c>
      <c r="G799" s="29">
        <f t="shared" si="224"/>
        <v>9.9176395730195388</v>
      </c>
      <c r="H799" s="17">
        <f t="shared" si="225"/>
        <v>7616.7471920793878</v>
      </c>
      <c r="I799" s="29">
        <f t="shared" si="217"/>
        <v>2.2250485660981263</v>
      </c>
      <c r="J799" s="29">
        <f t="shared" si="218"/>
        <v>13.949340071223562</v>
      </c>
      <c r="K799" s="32">
        <f>IF((D798+L798+M798-AL798)/($C$21+$C$22)&gt;$C$8,$C$8,(D798+L798+M798-AL798)/($C$21+$C$22))</f>
        <v>1400</v>
      </c>
      <c r="L799" s="97">
        <f t="shared" ref="L799:L862" si="229">R799*$C$21</f>
        <v>0</v>
      </c>
      <c r="M799" s="96">
        <f t="shared" ref="M799:M862" si="230">S799*PI()*($C$14^2-$C$13^2)/4</f>
        <v>0</v>
      </c>
      <c r="N799" s="98">
        <f t="shared" si="219"/>
        <v>1.7382597742038917</v>
      </c>
      <c r="O799" s="100">
        <f t="shared" si="213"/>
        <v>4.2266987561397071</v>
      </c>
      <c r="P799" s="104">
        <f t="shared" si="220"/>
        <v>18.880500609176615</v>
      </c>
      <c r="Q799" s="102">
        <f t="shared" si="226"/>
        <v>2.8886093440366814E-2</v>
      </c>
      <c r="R799" s="106">
        <f>K799-U799</f>
        <v>0</v>
      </c>
      <c r="S799" s="106">
        <f>IF(K799-H798&lt;0,0,K799-H798)</f>
        <v>0</v>
      </c>
      <c r="T799" s="106">
        <f t="shared" si="214"/>
        <v>98.365381490613771</v>
      </c>
      <c r="U799" s="107">
        <f>IF(S799&gt;0,0,IF(U798+(F799-AL799/$C$23)*$C$22/($C$21+$C$22)&gt;$C$8,$C$8,IF(V799=$C$8,U798+(F799-AL799/$C$23)*$C$22/$C$21,U798+(F799-AL799/$C$23)*$C$22/($C$21+$C$22))))</f>
        <v>1400</v>
      </c>
      <c r="V799" s="107">
        <f>IF(S799=0,IF(V798+(F799-AL799/$C$23)*$C$22/($C$21+$C$22)&gt;$C$8,$C$8,V798+(F799-AL799/$C$23)*$C$22/($C$21+$C$22)),E799)</f>
        <v>1400</v>
      </c>
      <c r="W799" s="203">
        <f>IF(S799&gt;0,0,IF(W798+AL799/$C$23&gt;$F$23,$F$23,W798+AL799/$C$23))</f>
        <v>1.6346185093862227</v>
      </c>
      <c r="X799" s="105" t="str">
        <f>IF(R799=0,"-",IF(U799=0,FORECAST($C$8,Инклинометрия!$B$2:$B$152,Инклинометрия!$A$2:$A$152),FORECAST(R799,Инклинометрия!$B$2:$B$152,Инклинометрия!$A$2:$A$152)))</f>
        <v>-</v>
      </c>
      <c r="Y799" s="105" t="str">
        <f>IF(R799=0,"-",IF(U799=0,FORECAST($C$8-R799,Инклинометрия!$B$2:$B$152,Инклинометрия!$A$2:$A$152),0))</f>
        <v>-</v>
      </c>
      <c r="Z799" s="105" t="str">
        <f>IF(S799=0,"-",FORECAST($C$8,Инклинометрия!$B$2:$B$152,Инклинометрия!$A$2:$A$152))</f>
        <v>-</v>
      </c>
      <c r="AA799" s="105" t="str">
        <f>IF(S799=0,"-",FORECAST($C$8-S799,Инклинометрия!$B$2:$B$152,Инклинометрия!$A$2:$A$152))</f>
        <v>-</v>
      </c>
      <c r="AB799" s="105">
        <f>IF(T799=0,"-",FORECAST($C$6,Инклинометрия!$B$2:$B$152,Инклинометрия!$A$2:$A$152))</f>
        <v>1425</v>
      </c>
      <c r="AC799" s="105">
        <f>IF(R799=0,FORECAST($C$6-T799,Инклинометрия!$B$2:$B$152,Инклинометрия!$A$2:$A$152),FORECAST($C$8,Инклинометрия!$B$2:$B$152,Инклинометрия!$A$2:$A$152))</f>
        <v>1331.5528875839168</v>
      </c>
      <c r="AD799" s="107">
        <f>IF(U799=0,"-",FORECAST($C$8,Инклинометрия!$B$2:$B$152,Инклинометрия!$A$2:$A$152))</f>
        <v>1330</v>
      </c>
      <c r="AE799" s="107">
        <f>IF(U799=0,"-",FORECAST($C$8-U799,Инклинометрия!$B$2:$B$152,Инклинометрия!$A$2:$A$152))</f>
        <v>0</v>
      </c>
      <c r="AF799" s="107">
        <f>FORECAST($C$8-S799,Инклинометрия!$B$2:$B$152,Инклинометрия!$A$2:$A$152)</f>
        <v>1330</v>
      </c>
      <c r="AG799" s="107">
        <f>FORECAST($C$8-(S799+V799),Инклинометрия!$B$2:$B$152,Инклинометрия!$A$2:$A$152)</f>
        <v>0</v>
      </c>
      <c r="AH799" s="107">
        <f>IF(W799=0,"-",FORECAST($C$8+W799,Инклинометрия!$B$2:$B$152,Инклинометрия!$A$2:$A$152))</f>
        <v>1331.5528875839168</v>
      </c>
      <c r="AI799" s="107">
        <f>IF(W799=0,"-",FORECAST($C$8,Инклинометрия!$B$2:$B$152,Инклинометрия!$A$2:$A$152))</f>
        <v>1330</v>
      </c>
      <c r="AK799" s="122">
        <f>2*PI()*$C$5*(AT798-AT797)/(LN(AN798/$I$9)*$I$8/$I$7+LN($I$10/AN798)*$I$8/$I$7)</f>
        <v>0</v>
      </c>
      <c r="AL799" s="67">
        <f>AK799*(B799-B798)</f>
        <v>0</v>
      </c>
      <c r="AM799" s="23">
        <f t="shared" si="227"/>
        <v>4.3059540056097682E-2</v>
      </c>
      <c r="AN799" s="26">
        <f>AN798+AK799*(B799-B798)/(2*PI()*$C$5*AN798*$I$11)</f>
        <v>0.12986115207059001</v>
      </c>
      <c r="AO799" s="87">
        <f t="shared" si="221"/>
        <v>111242.59539450394</v>
      </c>
      <c r="AP799" s="87">
        <f>IF(R799+U799&lt;$C$8,0,32*$G$13/$C$12^2*($I$8*R799+$I$6*U799)+32*$G$14/($C$14^2-$C$13^2)*($I$8*S799+$I$6*V799))</f>
        <v>9917.5953945039291</v>
      </c>
      <c r="AQ799" s="66">
        <f>R799*$C$11*$C$9+U799*$C$11*$C$10</f>
        <v>14695380</v>
      </c>
      <c r="AR799" s="66">
        <f>S799*$C$11*$C$9+V799*$C$11*$C$10</f>
        <v>14695380</v>
      </c>
      <c r="AS799" s="87">
        <f>$C$11*(T799*$C$9+W799*$C$10)</f>
        <v>789129.61404581123</v>
      </c>
      <c r="AT799" s="45">
        <f t="shared" si="215"/>
        <v>15595752.209440315</v>
      </c>
      <c r="AU799" s="75"/>
    </row>
    <row r="800" spans="2:47" ht="15" thickBot="1" x14ac:dyDescent="0.35">
      <c r="B800" s="41">
        <f t="shared" si="222"/>
        <v>7690</v>
      </c>
      <c r="C800" s="8">
        <f t="shared" si="223"/>
        <v>76.900000000000006</v>
      </c>
      <c r="D800" s="73">
        <f t="shared" si="228"/>
        <v>102.85375000000001</v>
      </c>
      <c r="E800" s="29">
        <f t="shared" ref="E800:E863" si="231">C800/$C$22</f>
        <v>5702.1793133850115</v>
      </c>
      <c r="F800" s="29">
        <f t="shared" si="216"/>
        <v>7.4150576246884157</v>
      </c>
      <c r="G800" s="29">
        <f t="shared" si="224"/>
        <v>9.9176395730207556</v>
      </c>
      <c r="H800" s="17">
        <f t="shared" si="225"/>
        <v>7626.6648316524088</v>
      </c>
      <c r="I800" s="29">
        <f t="shared" si="217"/>
        <v>2.2250485660981263</v>
      </c>
      <c r="J800" s="29">
        <f t="shared" si="218"/>
        <v>13.949340071224418</v>
      </c>
      <c r="K800" s="32">
        <f>IF((D799+L799+M799-AL799)/($C$21+$C$22)&gt;$C$8,$C$8,(D799+L799+M799-AL799)/($C$21+$C$22))</f>
        <v>1400</v>
      </c>
      <c r="L800" s="97">
        <f t="shared" si="229"/>
        <v>0</v>
      </c>
      <c r="M800" s="96">
        <f t="shared" si="230"/>
        <v>0</v>
      </c>
      <c r="N800" s="98">
        <f t="shared" si="219"/>
        <v>1.7382597742038917</v>
      </c>
      <c r="O800" s="100">
        <f t="shared" ref="O800:O863" si="232">U800*$C$21</f>
        <v>4.2266987561397071</v>
      </c>
      <c r="P800" s="104">
        <f t="shared" si="220"/>
        <v>18.880500609176615</v>
      </c>
      <c r="Q800" s="102">
        <f t="shared" si="226"/>
        <v>2.8886093440366814E-2</v>
      </c>
      <c r="R800" s="106">
        <f>K800-U800</f>
        <v>0</v>
      </c>
      <c r="S800" s="106">
        <f>IF(K800-H799&lt;0,0,K800-H799)</f>
        <v>0</v>
      </c>
      <c r="T800" s="106">
        <f t="shared" ref="T800:T863" si="233">IF(S800&gt;0,$C$6-$C$8,IF($C$6-$C$8-W800&lt;0,0,$C$6-$C$8-W800))</f>
        <v>98.365381490613771</v>
      </c>
      <c r="U800" s="107">
        <f>IF(S800&gt;0,0,IF(U799+(F800-AL800/$C$23)*$C$22/($C$21+$C$22)&gt;$C$8,$C$8,IF(V800=$C$8,U799+(F800-AL800/$C$23)*$C$22/$C$21,U799+(F800-AL800/$C$23)*$C$22/($C$21+$C$22))))</f>
        <v>1400</v>
      </c>
      <c r="V800" s="107">
        <f>IF(S800=0,IF(V799+(F800-AL800/$C$23)*$C$22/($C$21+$C$22)&gt;$C$8,$C$8,V799+(F800-AL800/$C$23)*$C$22/($C$21+$C$22)),E800)</f>
        <v>1400</v>
      </c>
      <c r="W800" s="203">
        <f>IF(S800&gt;0,0,IF(W799+AL800/$C$23&gt;$F$23,$F$23,W799+AL800/$C$23))</f>
        <v>1.6346185093862227</v>
      </c>
      <c r="X800" s="105" t="str">
        <f>IF(R800=0,"-",IF(U800=0,FORECAST($C$8,Инклинометрия!$B$2:$B$152,Инклинометрия!$A$2:$A$152),FORECAST(R800,Инклинометрия!$B$2:$B$152,Инклинометрия!$A$2:$A$152)))</f>
        <v>-</v>
      </c>
      <c r="Y800" s="105" t="str">
        <f>IF(R800=0,"-",IF(U800=0,FORECAST($C$8-R800,Инклинометрия!$B$2:$B$152,Инклинометрия!$A$2:$A$152),0))</f>
        <v>-</v>
      </c>
      <c r="Z800" s="105" t="str">
        <f>IF(S800=0,"-",FORECAST($C$8,Инклинометрия!$B$2:$B$152,Инклинометрия!$A$2:$A$152))</f>
        <v>-</v>
      </c>
      <c r="AA800" s="105" t="str">
        <f>IF(S800=0,"-",FORECAST($C$8-S800,Инклинометрия!$B$2:$B$152,Инклинометрия!$A$2:$A$152))</f>
        <v>-</v>
      </c>
      <c r="AB800" s="105">
        <f>IF(T800=0,"-",FORECAST($C$6,Инклинометрия!$B$2:$B$152,Инклинометрия!$A$2:$A$152))</f>
        <v>1425</v>
      </c>
      <c r="AC800" s="105">
        <f>IF(R800=0,FORECAST($C$6-T800,Инклинометрия!$B$2:$B$152,Инклинометрия!$A$2:$A$152),FORECAST($C$8,Инклинометрия!$B$2:$B$152,Инклинометрия!$A$2:$A$152))</f>
        <v>1331.5528875839168</v>
      </c>
      <c r="AD800" s="107">
        <f>IF(U800=0,"-",FORECAST($C$8,Инклинометрия!$B$2:$B$152,Инклинометрия!$A$2:$A$152))</f>
        <v>1330</v>
      </c>
      <c r="AE800" s="107">
        <f>IF(U800=0,"-",FORECAST($C$8-U800,Инклинометрия!$B$2:$B$152,Инклинометрия!$A$2:$A$152))</f>
        <v>0</v>
      </c>
      <c r="AF800" s="107">
        <f>FORECAST($C$8-S800,Инклинометрия!$B$2:$B$152,Инклинометрия!$A$2:$A$152)</f>
        <v>1330</v>
      </c>
      <c r="AG800" s="107">
        <f>FORECAST($C$8-(S800+V800),Инклинометрия!$B$2:$B$152,Инклинометрия!$A$2:$A$152)</f>
        <v>0</v>
      </c>
      <c r="AH800" s="107">
        <f>IF(W800=0,"-",FORECAST($C$8+W800,Инклинометрия!$B$2:$B$152,Инклинометрия!$A$2:$A$152))</f>
        <v>1331.5528875839168</v>
      </c>
      <c r="AI800" s="107">
        <f>IF(W800=0,"-",FORECAST($C$8,Инклинометрия!$B$2:$B$152,Инклинометрия!$A$2:$A$152))</f>
        <v>1330</v>
      </c>
      <c r="AK800" s="122">
        <f>2*PI()*$C$5*(AT799-AT798)/(LN(AN799/$I$9)*$I$8/$I$7+LN($I$10/AN799)*$I$8/$I$7)</f>
        <v>0</v>
      </c>
      <c r="AL800" s="67">
        <f>AK800*(B800-B799)</f>
        <v>0</v>
      </c>
      <c r="AM800" s="23">
        <f t="shared" si="227"/>
        <v>4.3059540056097682E-2</v>
      </c>
      <c r="AN800" s="26">
        <f>AN799+AK800*(B800-B799)/(2*PI()*$C$5*AN799*$I$11)</f>
        <v>0.12986115207059001</v>
      </c>
      <c r="AO800" s="87">
        <f t="shared" si="221"/>
        <v>111242.59539450394</v>
      </c>
      <c r="AP800" s="87">
        <f>IF(R800+U800&lt;$C$8,0,32*$G$13/$C$12^2*($I$8*R800+$I$6*U800)+32*$G$14/($C$14^2-$C$13^2)*($I$8*S800+$I$6*V800))</f>
        <v>9917.5953945039291</v>
      </c>
      <c r="AQ800" s="66">
        <f>R800*$C$11*$C$9+U800*$C$11*$C$10</f>
        <v>14695380</v>
      </c>
      <c r="AR800" s="66">
        <f>S800*$C$11*$C$9+V800*$C$11*$C$10</f>
        <v>14695380</v>
      </c>
      <c r="AS800" s="87">
        <f>$C$11*(T800*$C$9+W800*$C$10)</f>
        <v>789129.61404581123</v>
      </c>
      <c r="AT800" s="45">
        <f t="shared" ref="AT800:AT863" si="234">SUM(AR800,AS800,AO800)</f>
        <v>15595752.209440315</v>
      </c>
      <c r="AU800" s="75"/>
    </row>
    <row r="801" spans="2:47" ht="15" thickBot="1" x14ac:dyDescent="0.35">
      <c r="B801" s="41">
        <f t="shared" si="222"/>
        <v>7700</v>
      </c>
      <c r="C801" s="8">
        <f t="shared" si="223"/>
        <v>77</v>
      </c>
      <c r="D801" s="73">
        <f t="shared" si="228"/>
        <v>102.9875</v>
      </c>
      <c r="E801" s="29">
        <f t="shared" si="231"/>
        <v>5709.594371009699</v>
      </c>
      <c r="F801" s="29">
        <f t="shared" ref="F801:F864" si="235">E801-E800</f>
        <v>7.4150576246875062</v>
      </c>
      <c r="G801" s="29">
        <f t="shared" si="224"/>
        <v>9.9176395730195388</v>
      </c>
      <c r="H801" s="17">
        <f t="shared" si="225"/>
        <v>7636.582471225428</v>
      </c>
      <c r="I801" s="29">
        <f t="shared" ref="I801:I864" si="236">SQRT(2*$C$11*($C$10-$C$9)/$C$10)</f>
        <v>2.2250485660981263</v>
      </c>
      <c r="J801" s="29">
        <f t="shared" ref="J801:J864" si="237">SQRT(2*$C$11*G801)</f>
        <v>13.949340071223562</v>
      </c>
      <c r="K801" s="32">
        <f>IF((D800+L800+M800-AL800)/($C$21+$C$22)&gt;$C$8,$C$8,(D800+L800+M800-AL800)/($C$21+$C$22))</f>
        <v>1400</v>
      </c>
      <c r="L801" s="97">
        <f t="shared" si="229"/>
        <v>0</v>
      </c>
      <c r="M801" s="96">
        <f t="shared" si="230"/>
        <v>0</v>
      </c>
      <c r="N801" s="98">
        <f t="shared" ref="N801:N864" si="238">T801*PI()*$C$14^2/4</f>
        <v>1.7382597742038917</v>
      </c>
      <c r="O801" s="100">
        <f t="shared" si="232"/>
        <v>4.2266987561397071</v>
      </c>
      <c r="P801" s="104">
        <f t="shared" ref="P801:P864" si="239">V801*$C$22</f>
        <v>18.880500609176615</v>
      </c>
      <c r="Q801" s="102">
        <f t="shared" si="226"/>
        <v>2.8886093440366814E-2</v>
      </c>
      <c r="R801" s="106">
        <f>K801-U801</f>
        <v>0</v>
      </c>
      <c r="S801" s="106">
        <f>IF(K801-H800&lt;0,0,K801-H800)</f>
        <v>0</v>
      </c>
      <c r="T801" s="106">
        <f t="shared" si="233"/>
        <v>98.365381490613771</v>
      </c>
      <c r="U801" s="107">
        <f>IF(S801&gt;0,0,IF(U800+(F801-AL801/$C$23)*$C$22/($C$21+$C$22)&gt;$C$8,$C$8,IF(V801=$C$8,U800+(F801-AL801/$C$23)*$C$22/$C$21,U800+(F801-AL801/$C$23)*$C$22/($C$21+$C$22))))</f>
        <v>1400</v>
      </c>
      <c r="V801" s="107">
        <f>IF(S801=0,IF(V800+(F801-AL801/$C$23)*$C$22/($C$21+$C$22)&gt;$C$8,$C$8,V800+(F801-AL801/$C$23)*$C$22/($C$21+$C$22)),E801)</f>
        <v>1400</v>
      </c>
      <c r="W801" s="203">
        <f>IF(S801&gt;0,0,IF(W800+AL801/$C$23&gt;$F$23,$F$23,W800+AL801/$C$23))</f>
        <v>1.6346185093862227</v>
      </c>
      <c r="X801" s="105" t="str">
        <f>IF(R801=0,"-",IF(U801=0,FORECAST($C$8,Инклинометрия!$B$2:$B$152,Инклинометрия!$A$2:$A$152),FORECAST(R801,Инклинометрия!$B$2:$B$152,Инклинометрия!$A$2:$A$152)))</f>
        <v>-</v>
      </c>
      <c r="Y801" s="105" t="str">
        <f>IF(R801=0,"-",IF(U801=0,FORECAST($C$8-R801,Инклинометрия!$B$2:$B$152,Инклинометрия!$A$2:$A$152),0))</f>
        <v>-</v>
      </c>
      <c r="Z801" s="105" t="str">
        <f>IF(S801=0,"-",FORECAST($C$8,Инклинометрия!$B$2:$B$152,Инклинометрия!$A$2:$A$152))</f>
        <v>-</v>
      </c>
      <c r="AA801" s="105" t="str">
        <f>IF(S801=0,"-",FORECAST($C$8-S801,Инклинометрия!$B$2:$B$152,Инклинометрия!$A$2:$A$152))</f>
        <v>-</v>
      </c>
      <c r="AB801" s="105">
        <f>IF(T801=0,"-",FORECAST($C$6,Инклинометрия!$B$2:$B$152,Инклинометрия!$A$2:$A$152))</f>
        <v>1425</v>
      </c>
      <c r="AC801" s="105">
        <f>IF(R801=0,FORECAST($C$6-T801,Инклинометрия!$B$2:$B$152,Инклинометрия!$A$2:$A$152),FORECAST($C$8,Инклинометрия!$B$2:$B$152,Инклинометрия!$A$2:$A$152))</f>
        <v>1331.5528875839168</v>
      </c>
      <c r="AD801" s="107">
        <f>IF(U801=0,"-",FORECAST($C$8,Инклинометрия!$B$2:$B$152,Инклинометрия!$A$2:$A$152))</f>
        <v>1330</v>
      </c>
      <c r="AE801" s="107">
        <f>IF(U801=0,"-",FORECAST($C$8-U801,Инклинометрия!$B$2:$B$152,Инклинометрия!$A$2:$A$152))</f>
        <v>0</v>
      </c>
      <c r="AF801" s="107">
        <f>FORECAST($C$8-S801,Инклинометрия!$B$2:$B$152,Инклинометрия!$A$2:$A$152)</f>
        <v>1330</v>
      </c>
      <c r="AG801" s="107">
        <f>FORECAST($C$8-(S801+V801),Инклинометрия!$B$2:$B$152,Инклинометрия!$A$2:$A$152)</f>
        <v>0</v>
      </c>
      <c r="AH801" s="107">
        <f>IF(W801=0,"-",FORECAST($C$8+W801,Инклинометрия!$B$2:$B$152,Инклинометрия!$A$2:$A$152))</f>
        <v>1331.5528875839168</v>
      </c>
      <c r="AI801" s="107">
        <f>IF(W801=0,"-",FORECAST($C$8,Инклинометрия!$B$2:$B$152,Инклинометрия!$A$2:$A$152))</f>
        <v>1330</v>
      </c>
      <c r="AK801" s="122">
        <f>2*PI()*$C$5*(AT800-AT799)/(LN(AN800/$I$9)*$I$8/$I$7+LN($I$10/AN800)*$I$8/$I$7)</f>
        <v>0</v>
      </c>
      <c r="AL801" s="67">
        <f>AK801*(B801-B800)</f>
        <v>0</v>
      </c>
      <c r="AM801" s="23">
        <f t="shared" si="227"/>
        <v>4.3059540056097682E-2</v>
      </c>
      <c r="AN801" s="26">
        <f>AN800+AK801*(B801-B800)/(2*PI()*$C$5*AN800*$I$11)</f>
        <v>0.12986115207059001</v>
      </c>
      <c r="AO801" s="87">
        <f t="shared" ref="AO801:AO864" si="240">101325+AP801</f>
        <v>111242.59539450394</v>
      </c>
      <c r="AP801" s="87">
        <f>IF(R801+U801&lt;$C$8,0,32*$G$13/$C$12^2*($I$8*R801+$I$6*U801)+32*$G$14/($C$14^2-$C$13^2)*($I$8*S801+$I$6*V801))</f>
        <v>9917.5953945039291</v>
      </c>
      <c r="AQ801" s="66">
        <f>R801*$C$11*$C$9+U801*$C$11*$C$10</f>
        <v>14695380</v>
      </c>
      <c r="AR801" s="66">
        <f>S801*$C$11*$C$9+V801*$C$11*$C$10</f>
        <v>14695380</v>
      </c>
      <c r="AS801" s="87">
        <f>$C$11*(T801*$C$9+W801*$C$10)</f>
        <v>789129.61404581123</v>
      </c>
      <c r="AT801" s="45">
        <f t="shared" si="234"/>
        <v>15595752.209440315</v>
      </c>
      <c r="AU801" s="75"/>
    </row>
    <row r="802" spans="2:47" ht="15" thickBot="1" x14ac:dyDescent="0.35">
      <c r="B802" s="41">
        <f t="shared" ref="B802:B865" si="241">B801+$C$26</f>
        <v>7710</v>
      </c>
      <c r="C802" s="8">
        <f t="shared" ref="C802:C865" si="242">$C$16*B802</f>
        <v>77.100000000000009</v>
      </c>
      <c r="D802" s="73">
        <f t="shared" si="228"/>
        <v>103.12125000000002</v>
      </c>
      <c r="E802" s="29">
        <f t="shared" si="231"/>
        <v>5717.0094286343874</v>
      </c>
      <c r="F802" s="29">
        <f t="shared" si="235"/>
        <v>7.4150576246884157</v>
      </c>
      <c r="G802" s="29">
        <f t="shared" ref="G802:G865" si="243">F802*$C$10/$C$9</f>
        <v>9.9176395730207556</v>
      </c>
      <c r="H802" s="17">
        <f t="shared" ref="H802:H865" si="244">H801+G802</f>
        <v>7646.500110798449</v>
      </c>
      <c r="I802" s="29">
        <f t="shared" si="236"/>
        <v>2.2250485660981263</v>
      </c>
      <c r="J802" s="29">
        <f t="shared" si="237"/>
        <v>13.949340071224418</v>
      </c>
      <c r="K802" s="32">
        <f>IF((D801+L801+M801-AL801)/($C$21+$C$22)&gt;$C$8,$C$8,(D801+L801+M801-AL801)/($C$21+$C$22))</f>
        <v>1400</v>
      </c>
      <c r="L802" s="97">
        <f t="shared" si="229"/>
        <v>0</v>
      </c>
      <c r="M802" s="96">
        <f t="shared" si="230"/>
        <v>0</v>
      </c>
      <c r="N802" s="98">
        <f t="shared" si="238"/>
        <v>1.7382597742038917</v>
      </c>
      <c r="O802" s="100">
        <f t="shared" si="232"/>
        <v>4.2266987561397071</v>
      </c>
      <c r="P802" s="104">
        <f t="shared" si="239"/>
        <v>18.880500609176615</v>
      </c>
      <c r="Q802" s="102">
        <f t="shared" ref="Q802:Q865" si="245">W802*$C$23</f>
        <v>2.8886093440366814E-2</v>
      </c>
      <c r="R802" s="106">
        <f>K802-U802</f>
        <v>0</v>
      </c>
      <c r="S802" s="106">
        <f>IF(K802-H801&lt;0,0,K802-H801)</f>
        <v>0</v>
      </c>
      <c r="T802" s="106">
        <f t="shared" si="233"/>
        <v>98.365381490613771</v>
      </c>
      <c r="U802" s="107">
        <f>IF(S802&gt;0,0,IF(U801+(F802-AL802/$C$23)*$C$22/($C$21+$C$22)&gt;$C$8,$C$8,IF(V802=$C$8,U801+(F802-AL802/$C$23)*$C$22/$C$21,U801+(F802-AL802/$C$23)*$C$22/($C$21+$C$22))))</f>
        <v>1400</v>
      </c>
      <c r="V802" s="107">
        <f>IF(S802=0,IF(V801+(F802-AL802/$C$23)*$C$22/($C$21+$C$22)&gt;$C$8,$C$8,V801+(F802-AL802/$C$23)*$C$22/($C$21+$C$22)),E802)</f>
        <v>1400</v>
      </c>
      <c r="W802" s="203">
        <f>IF(S802&gt;0,0,IF(W801+AL802/$C$23&gt;$F$23,$F$23,W801+AL802/$C$23))</f>
        <v>1.6346185093862227</v>
      </c>
      <c r="X802" s="105" t="str">
        <f>IF(R802=0,"-",IF(U802=0,FORECAST($C$8,Инклинометрия!$B$2:$B$152,Инклинометрия!$A$2:$A$152),FORECAST(R802,Инклинометрия!$B$2:$B$152,Инклинометрия!$A$2:$A$152)))</f>
        <v>-</v>
      </c>
      <c r="Y802" s="105" t="str">
        <f>IF(R802=0,"-",IF(U802=0,FORECAST($C$8-R802,Инклинометрия!$B$2:$B$152,Инклинометрия!$A$2:$A$152),0))</f>
        <v>-</v>
      </c>
      <c r="Z802" s="105" t="str">
        <f>IF(S802=0,"-",FORECAST($C$8,Инклинометрия!$B$2:$B$152,Инклинометрия!$A$2:$A$152))</f>
        <v>-</v>
      </c>
      <c r="AA802" s="105" t="str">
        <f>IF(S802=0,"-",FORECAST($C$8-S802,Инклинометрия!$B$2:$B$152,Инклинометрия!$A$2:$A$152))</f>
        <v>-</v>
      </c>
      <c r="AB802" s="105">
        <f>IF(T802=0,"-",FORECAST($C$6,Инклинометрия!$B$2:$B$152,Инклинометрия!$A$2:$A$152))</f>
        <v>1425</v>
      </c>
      <c r="AC802" s="105">
        <f>IF(R802=0,FORECAST($C$6-T802,Инклинометрия!$B$2:$B$152,Инклинометрия!$A$2:$A$152),FORECAST($C$8,Инклинометрия!$B$2:$B$152,Инклинометрия!$A$2:$A$152))</f>
        <v>1331.5528875839168</v>
      </c>
      <c r="AD802" s="107">
        <f>IF(U802=0,"-",FORECAST($C$8,Инклинометрия!$B$2:$B$152,Инклинометрия!$A$2:$A$152))</f>
        <v>1330</v>
      </c>
      <c r="AE802" s="107">
        <f>IF(U802=0,"-",FORECAST($C$8-U802,Инклинометрия!$B$2:$B$152,Инклинометрия!$A$2:$A$152))</f>
        <v>0</v>
      </c>
      <c r="AF802" s="107">
        <f>FORECAST($C$8-S802,Инклинометрия!$B$2:$B$152,Инклинометрия!$A$2:$A$152)</f>
        <v>1330</v>
      </c>
      <c r="AG802" s="107">
        <f>FORECAST($C$8-(S802+V802),Инклинометрия!$B$2:$B$152,Инклинометрия!$A$2:$A$152)</f>
        <v>0</v>
      </c>
      <c r="AH802" s="107">
        <f>IF(W802=0,"-",FORECAST($C$8+W802,Инклинометрия!$B$2:$B$152,Инклинометрия!$A$2:$A$152))</f>
        <v>1331.5528875839168</v>
      </c>
      <c r="AI802" s="107">
        <f>IF(W802=0,"-",FORECAST($C$8,Инклинометрия!$B$2:$B$152,Инклинометрия!$A$2:$A$152))</f>
        <v>1330</v>
      </c>
      <c r="AK802" s="122">
        <f>2*PI()*$C$5*(AT801-AT800)/(LN(AN801/$I$9)*$I$8/$I$7+LN($I$10/AN801)*$I$8/$I$7)</f>
        <v>0</v>
      </c>
      <c r="AL802" s="67">
        <f>AK802*(B802-B801)</f>
        <v>0</v>
      </c>
      <c r="AM802" s="23">
        <f t="shared" si="227"/>
        <v>4.3059540056097682E-2</v>
      </c>
      <c r="AN802" s="26">
        <f>AN801+AK802*(B802-B801)/(2*PI()*$C$5*AN801*$I$11)</f>
        <v>0.12986115207059001</v>
      </c>
      <c r="AO802" s="87">
        <f t="shared" si="240"/>
        <v>111242.59539450394</v>
      </c>
      <c r="AP802" s="87">
        <f>IF(R802+U802&lt;$C$8,0,32*$G$13/$C$12^2*($I$8*R802+$I$6*U802)+32*$G$14/($C$14^2-$C$13^2)*($I$8*S802+$I$6*V802))</f>
        <v>9917.5953945039291</v>
      </c>
      <c r="AQ802" s="66">
        <f>R802*$C$11*$C$9+U802*$C$11*$C$10</f>
        <v>14695380</v>
      </c>
      <c r="AR802" s="66">
        <f>S802*$C$11*$C$9+V802*$C$11*$C$10</f>
        <v>14695380</v>
      </c>
      <c r="AS802" s="87">
        <f>$C$11*(T802*$C$9+W802*$C$10)</f>
        <v>789129.61404581123</v>
      </c>
      <c r="AT802" s="45">
        <f t="shared" si="234"/>
        <v>15595752.209440315</v>
      </c>
      <c r="AU802" s="75"/>
    </row>
    <row r="803" spans="2:47" ht="15" thickBot="1" x14ac:dyDescent="0.35">
      <c r="B803" s="41">
        <f t="shared" si="241"/>
        <v>7720</v>
      </c>
      <c r="C803" s="8">
        <f t="shared" si="242"/>
        <v>77.2</v>
      </c>
      <c r="D803" s="73">
        <f t="shared" si="228"/>
        <v>103.255</v>
      </c>
      <c r="E803" s="29">
        <f t="shared" si="231"/>
        <v>5724.4244862590749</v>
      </c>
      <c r="F803" s="29">
        <f t="shared" si="235"/>
        <v>7.4150576246875062</v>
      </c>
      <c r="G803" s="29">
        <f t="shared" si="243"/>
        <v>9.9176395730195388</v>
      </c>
      <c r="H803" s="17">
        <f t="shared" si="244"/>
        <v>7656.4177503714682</v>
      </c>
      <c r="I803" s="29">
        <f t="shared" si="236"/>
        <v>2.2250485660981263</v>
      </c>
      <c r="J803" s="29">
        <f t="shared" si="237"/>
        <v>13.949340071223562</v>
      </c>
      <c r="K803" s="32">
        <f>IF((D802+L802+M802-AL802)/($C$21+$C$22)&gt;$C$8,$C$8,(D802+L802+M802-AL802)/($C$21+$C$22))</f>
        <v>1400</v>
      </c>
      <c r="L803" s="97">
        <f t="shared" si="229"/>
        <v>0</v>
      </c>
      <c r="M803" s="96">
        <f t="shared" si="230"/>
        <v>0</v>
      </c>
      <c r="N803" s="98">
        <f t="shared" si="238"/>
        <v>1.7382597742038917</v>
      </c>
      <c r="O803" s="100">
        <f t="shared" si="232"/>
        <v>4.2266987561397071</v>
      </c>
      <c r="P803" s="104">
        <f t="shared" si="239"/>
        <v>18.880500609176615</v>
      </c>
      <c r="Q803" s="102">
        <f t="shared" si="245"/>
        <v>2.8886093440366814E-2</v>
      </c>
      <c r="R803" s="106">
        <f>K803-U803</f>
        <v>0</v>
      </c>
      <c r="S803" s="106">
        <f>IF(K803-H802&lt;0,0,K803-H802)</f>
        <v>0</v>
      </c>
      <c r="T803" s="106">
        <f t="shared" si="233"/>
        <v>98.365381490613771</v>
      </c>
      <c r="U803" s="107">
        <f>IF(S803&gt;0,0,IF(U802+(F803-AL803/$C$23)*$C$22/($C$21+$C$22)&gt;$C$8,$C$8,IF(V803=$C$8,U802+(F803-AL803/$C$23)*$C$22/$C$21,U802+(F803-AL803/$C$23)*$C$22/($C$21+$C$22))))</f>
        <v>1400</v>
      </c>
      <c r="V803" s="107">
        <f>IF(S803=0,IF(V802+(F803-AL803/$C$23)*$C$22/($C$21+$C$22)&gt;$C$8,$C$8,V802+(F803-AL803/$C$23)*$C$22/($C$21+$C$22)),E803)</f>
        <v>1400</v>
      </c>
      <c r="W803" s="203">
        <f>IF(S803&gt;0,0,IF(W802+AL803/$C$23&gt;$F$23,$F$23,W802+AL803/$C$23))</f>
        <v>1.6346185093862227</v>
      </c>
      <c r="X803" s="105" t="str">
        <f>IF(R803=0,"-",IF(U803=0,FORECAST($C$8,Инклинометрия!$B$2:$B$152,Инклинометрия!$A$2:$A$152),FORECAST(R803,Инклинометрия!$B$2:$B$152,Инклинометрия!$A$2:$A$152)))</f>
        <v>-</v>
      </c>
      <c r="Y803" s="105" t="str">
        <f>IF(R803=0,"-",IF(U803=0,FORECAST($C$8-R803,Инклинометрия!$B$2:$B$152,Инклинометрия!$A$2:$A$152),0))</f>
        <v>-</v>
      </c>
      <c r="Z803" s="105" t="str">
        <f>IF(S803=0,"-",FORECAST($C$8,Инклинометрия!$B$2:$B$152,Инклинометрия!$A$2:$A$152))</f>
        <v>-</v>
      </c>
      <c r="AA803" s="105" t="str">
        <f>IF(S803=0,"-",FORECAST($C$8-S803,Инклинометрия!$B$2:$B$152,Инклинометрия!$A$2:$A$152))</f>
        <v>-</v>
      </c>
      <c r="AB803" s="105">
        <f>IF(T803=0,"-",FORECAST($C$6,Инклинометрия!$B$2:$B$152,Инклинометрия!$A$2:$A$152))</f>
        <v>1425</v>
      </c>
      <c r="AC803" s="105">
        <f>IF(R803=0,FORECAST($C$6-T803,Инклинометрия!$B$2:$B$152,Инклинометрия!$A$2:$A$152),FORECAST($C$8,Инклинометрия!$B$2:$B$152,Инклинометрия!$A$2:$A$152))</f>
        <v>1331.5528875839168</v>
      </c>
      <c r="AD803" s="107">
        <f>IF(U803=0,"-",FORECAST($C$8,Инклинометрия!$B$2:$B$152,Инклинометрия!$A$2:$A$152))</f>
        <v>1330</v>
      </c>
      <c r="AE803" s="107">
        <f>IF(U803=0,"-",FORECAST($C$8-U803,Инклинометрия!$B$2:$B$152,Инклинометрия!$A$2:$A$152))</f>
        <v>0</v>
      </c>
      <c r="AF803" s="107">
        <f>FORECAST($C$8-S803,Инклинометрия!$B$2:$B$152,Инклинометрия!$A$2:$A$152)</f>
        <v>1330</v>
      </c>
      <c r="AG803" s="107">
        <f>FORECAST($C$8-(S803+V803),Инклинометрия!$B$2:$B$152,Инклинометрия!$A$2:$A$152)</f>
        <v>0</v>
      </c>
      <c r="AH803" s="107">
        <f>IF(W803=0,"-",FORECAST($C$8+W803,Инклинометрия!$B$2:$B$152,Инклинометрия!$A$2:$A$152))</f>
        <v>1331.5528875839168</v>
      </c>
      <c r="AI803" s="107">
        <f>IF(W803=0,"-",FORECAST($C$8,Инклинометрия!$B$2:$B$152,Инклинометрия!$A$2:$A$152))</f>
        <v>1330</v>
      </c>
      <c r="AK803" s="122">
        <f>2*PI()*$C$5*(AT802-AT801)/(LN(AN802/$I$9)*$I$8/$I$7+LN($I$10/AN802)*$I$8/$I$7)</f>
        <v>0</v>
      </c>
      <c r="AL803" s="67">
        <f>AK803*(B803-B802)</f>
        <v>0</v>
      </c>
      <c r="AM803" s="23">
        <f t="shared" si="227"/>
        <v>4.3059540056097682E-2</v>
      </c>
      <c r="AN803" s="26">
        <f>AN802+AK803*(B803-B802)/(2*PI()*$C$5*AN802*$I$11)</f>
        <v>0.12986115207059001</v>
      </c>
      <c r="AO803" s="87">
        <f t="shared" si="240"/>
        <v>111242.59539450394</v>
      </c>
      <c r="AP803" s="87">
        <f>IF(R803+U803&lt;$C$8,0,32*$G$13/$C$12^2*($I$8*R803+$I$6*U803)+32*$G$14/($C$14^2-$C$13^2)*($I$8*S803+$I$6*V803))</f>
        <v>9917.5953945039291</v>
      </c>
      <c r="AQ803" s="66">
        <f>R803*$C$11*$C$9+U803*$C$11*$C$10</f>
        <v>14695380</v>
      </c>
      <c r="AR803" s="66">
        <f>S803*$C$11*$C$9+V803*$C$11*$C$10</f>
        <v>14695380</v>
      </c>
      <c r="AS803" s="87">
        <f>$C$11*(T803*$C$9+W803*$C$10)</f>
        <v>789129.61404581123</v>
      </c>
      <c r="AT803" s="45">
        <f t="shared" si="234"/>
        <v>15595752.209440315</v>
      </c>
      <c r="AU803" s="75"/>
    </row>
    <row r="804" spans="2:47" ht="15" thickBot="1" x14ac:dyDescent="0.35">
      <c r="B804" s="41">
        <f t="shared" si="241"/>
        <v>7730</v>
      </c>
      <c r="C804" s="8">
        <f t="shared" si="242"/>
        <v>77.3</v>
      </c>
      <c r="D804" s="73">
        <f t="shared" si="228"/>
        <v>103.38875</v>
      </c>
      <c r="E804" s="29">
        <f t="shared" si="231"/>
        <v>5731.8395438837624</v>
      </c>
      <c r="F804" s="29">
        <f t="shared" si="235"/>
        <v>7.4150576246875062</v>
      </c>
      <c r="G804" s="29">
        <f t="shared" si="243"/>
        <v>9.9176395730195388</v>
      </c>
      <c r="H804" s="17">
        <f t="shared" si="244"/>
        <v>7666.3353899444874</v>
      </c>
      <c r="I804" s="29">
        <f t="shared" si="236"/>
        <v>2.2250485660981263</v>
      </c>
      <c r="J804" s="29">
        <f t="shared" si="237"/>
        <v>13.949340071223562</v>
      </c>
      <c r="K804" s="32">
        <f>IF((D803+L803+M803-AL803)/($C$21+$C$22)&gt;$C$8,$C$8,(D803+L803+M803-AL803)/($C$21+$C$22))</f>
        <v>1400</v>
      </c>
      <c r="L804" s="97">
        <f t="shared" si="229"/>
        <v>0</v>
      </c>
      <c r="M804" s="96">
        <f t="shared" si="230"/>
        <v>0</v>
      </c>
      <c r="N804" s="98">
        <f t="shared" si="238"/>
        <v>1.7382597742038917</v>
      </c>
      <c r="O804" s="100">
        <f t="shared" si="232"/>
        <v>4.2266987561397071</v>
      </c>
      <c r="P804" s="104">
        <f t="shared" si="239"/>
        <v>18.880500609176615</v>
      </c>
      <c r="Q804" s="102">
        <f t="shared" si="245"/>
        <v>2.8886093440366814E-2</v>
      </c>
      <c r="R804" s="106">
        <f>K804-U804</f>
        <v>0</v>
      </c>
      <c r="S804" s="106">
        <f>IF(K804-H803&lt;0,0,K804-H803)</f>
        <v>0</v>
      </c>
      <c r="T804" s="106">
        <f t="shared" si="233"/>
        <v>98.365381490613771</v>
      </c>
      <c r="U804" s="107">
        <f>IF(S804&gt;0,0,IF(U803+(F804-AL804/$C$23)*$C$22/($C$21+$C$22)&gt;$C$8,$C$8,IF(V804=$C$8,U803+(F804-AL804/$C$23)*$C$22/$C$21,U803+(F804-AL804/$C$23)*$C$22/($C$21+$C$22))))</f>
        <v>1400</v>
      </c>
      <c r="V804" s="107">
        <f>IF(S804=0,IF(V803+(F804-AL804/$C$23)*$C$22/($C$21+$C$22)&gt;$C$8,$C$8,V803+(F804-AL804/$C$23)*$C$22/($C$21+$C$22)),E804)</f>
        <v>1400</v>
      </c>
      <c r="W804" s="203">
        <f>IF(S804&gt;0,0,IF(W803+AL804/$C$23&gt;$F$23,$F$23,W803+AL804/$C$23))</f>
        <v>1.6346185093862227</v>
      </c>
      <c r="X804" s="105" t="str">
        <f>IF(R804=0,"-",IF(U804=0,FORECAST($C$8,Инклинометрия!$B$2:$B$152,Инклинометрия!$A$2:$A$152),FORECAST(R804,Инклинометрия!$B$2:$B$152,Инклинометрия!$A$2:$A$152)))</f>
        <v>-</v>
      </c>
      <c r="Y804" s="105" t="str">
        <f>IF(R804=0,"-",IF(U804=0,FORECAST($C$8-R804,Инклинометрия!$B$2:$B$152,Инклинометрия!$A$2:$A$152),0))</f>
        <v>-</v>
      </c>
      <c r="Z804" s="105" t="str">
        <f>IF(S804=0,"-",FORECAST($C$8,Инклинометрия!$B$2:$B$152,Инклинометрия!$A$2:$A$152))</f>
        <v>-</v>
      </c>
      <c r="AA804" s="105" t="str">
        <f>IF(S804=0,"-",FORECAST($C$8-S804,Инклинометрия!$B$2:$B$152,Инклинометрия!$A$2:$A$152))</f>
        <v>-</v>
      </c>
      <c r="AB804" s="105">
        <f>IF(T804=0,"-",FORECAST($C$6,Инклинометрия!$B$2:$B$152,Инклинометрия!$A$2:$A$152))</f>
        <v>1425</v>
      </c>
      <c r="AC804" s="105">
        <f>IF(R804=0,FORECAST($C$6-T804,Инклинометрия!$B$2:$B$152,Инклинометрия!$A$2:$A$152),FORECAST($C$8,Инклинометрия!$B$2:$B$152,Инклинометрия!$A$2:$A$152))</f>
        <v>1331.5528875839168</v>
      </c>
      <c r="AD804" s="107">
        <f>IF(U804=0,"-",FORECAST($C$8,Инклинометрия!$B$2:$B$152,Инклинометрия!$A$2:$A$152))</f>
        <v>1330</v>
      </c>
      <c r="AE804" s="107">
        <f>IF(U804=0,"-",FORECAST($C$8-U804,Инклинометрия!$B$2:$B$152,Инклинометрия!$A$2:$A$152))</f>
        <v>0</v>
      </c>
      <c r="AF804" s="107">
        <f>FORECAST($C$8-S804,Инклинометрия!$B$2:$B$152,Инклинометрия!$A$2:$A$152)</f>
        <v>1330</v>
      </c>
      <c r="AG804" s="107">
        <f>FORECAST($C$8-(S804+V804),Инклинометрия!$B$2:$B$152,Инклинометрия!$A$2:$A$152)</f>
        <v>0</v>
      </c>
      <c r="AH804" s="107">
        <f>IF(W804=0,"-",FORECAST($C$8+W804,Инклинометрия!$B$2:$B$152,Инклинометрия!$A$2:$A$152))</f>
        <v>1331.5528875839168</v>
      </c>
      <c r="AI804" s="107">
        <f>IF(W804=0,"-",FORECAST($C$8,Инклинометрия!$B$2:$B$152,Инклинометрия!$A$2:$A$152))</f>
        <v>1330</v>
      </c>
      <c r="AK804" s="122">
        <f>2*PI()*$C$5*(AT803-AT802)/(LN(AN803/$I$9)*$I$8/$I$7+LN($I$10/AN803)*$I$8/$I$7)</f>
        <v>0</v>
      </c>
      <c r="AL804" s="67">
        <f>AK804*(B804-B803)</f>
        <v>0</v>
      </c>
      <c r="AM804" s="23">
        <f t="shared" si="227"/>
        <v>4.3059540056097682E-2</v>
      </c>
      <c r="AN804" s="26">
        <f>AN803+AK804*(B804-B803)/(2*PI()*$C$5*AN803*$I$11)</f>
        <v>0.12986115207059001</v>
      </c>
      <c r="AO804" s="87">
        <f t="shared" si="240"/>
        <v>111242.59539450394</v>
      </c>
      <c r="AP804" s="87">
        <f>IF(R804+U804&lt;$C$8,0,32*$G$13/$C$12^2*($I$8*R804+$I$6*U804)+32*$G$14/($C$14^2-$C$13^2)*($I$8*S804+$I$6*V804))</f>
        <v>9917.5953945039291</v>
      </c>
      <c r="AQ804" s="66">
        <f>R804*$C$11*$C$9+U804*$C$11*$C$10</f>
        <v>14695380</v>
      </c>
      <c r="AR804" s="66">
        <f>S804*$C$11*$C$9+V804*$C$11*$C$10</f>
        <v>14695380</v>
      </c>
      <c r="AS804" s="87">
        <f>$C$11*(T804*$C$9+W804*$C$10)</f>
        <v>789129.61404581123</v>
      </c>
      <c r="AT804" s="45">
        <f t="shared" si="234"/>
        <v>15595752.209440315</v>
      </c>
      <c r="AU804" s="75"/>
    </row>
    <row r="805" spans="2:47" ht="15" thickBot="1" x14ac:dyDescent="0.35">
      <c r="B805" s="41">
        <f t="shared" si="241"/>
        <v>7740</v>
      </c>
      <c r="C805" s="8">
        <f t="shared" si="242"/>
        <v>77.400000000000006</v>
      </c>
      <c r="D805" s="73">
        <f t="shared" si="228"/>
        <v>103.52249999999999</v>
      </c>
      <c r="E805" s="29">
        <f t="shared" si="231"/>
        <v>5739.2546015084508</v>
      </c>
      <c r="F805" s="29">
        <f t="shared" si="235"/>
        <v>7.4150576246884157</v>
      </c>
      <c r="G805" s="29">
        <f t="shared" si="243"/>
        <v>9.9176395730207556</v>
      </c>
      <c r="H805" s="17">
        <f t="shared" si="244"/>
        <v>7676.2530295175084</v>
      </c>
      <c r="I805" s="29">
        <f t="shared" si="236"/>
        <v>2.2250485660981263</v>
      </c>
      <c r="J805" s="29">
        <f t="shared" si="237"/>
        <v>13.949340071224418</v>
      </c>
      <c r="K805" s="32">
        <f>IF((D804+L804+M804-AL804)/($C$21+$C$22)&gt;$C$8,$C$8,(D804+L804+M804-AL804)/($C$21+$C$22))</f>
        <v>1400</v>
      </c>
      <c r="L805" s="97">
        <f t="shared" si="229"/>
        <v>0</v>
      </c>
      <c r="M805" s="96">
        <f t="shared" si="230"/>
        <v>0</v>
      </c>
      <c r="N805" s="98">
        <f t="shared" si="238"/>
        <v>1.7382597742038917</v>
      </c>
      <c r="O805" s="100">
        <f t="shared" si="232"/>
        <v>4.2266987561397071</v>
      </c>
      <c r="P805" s="104">
        <f t="shared" si="239"/>
        <v>18.880500609176615</v>
      </c>
      <c r="Q805" s="102">
        <f t="shared" si="245"/>
        <v>2.8886093440366814E-2</v>
      </c>
      <c r="R805" s="106">
        <f>K805-U805</f>
        <v>0</v>
      </c>
      <c r="S805" s="106">
        <f>IF(K805-H804&lt;0,0,K805-H804)</f>
        <v>0</v>
      </c>
      <c r="T805" s="106">
        <f t="shared" si="233"/>
        <v>98.365381490613771</v>
      </c>
      <c r="U805" s="107">
        <f>IF(S805&gt;0,0,IF(U804+(F805-AL805/$C$23)*$C$22/($C$21+$C$22)&gt;$C$8,$C$8,IF(V805=$C$8,U804+(F805-AL805/$C$23)*$C$22/$C$21,U804+(F805-AL805/$C$23)*$C$22/($C$21+$C$22))))</f>
        <v>1400</v>
      </c>
      <c r="V805" s="107">
        <f>IF(S805=0,IF(V804+(F805-AL805/$C$23)*$C$22/($C$21+$C$22)&gt;$C$8,$C$8,V804+(F805-AL805/$C$23)*$C$22/($C$21+$C$22)),E805)</f>
        <v>1400</v>
      </c>
      <c r="W805" s="203">
        <f>IF(S805&gt;0,0,IF(W804+AL805/$C$23&gt;$F$23,$F$23,W804+AL805/$C$23))</f>
        <v>1.6346185093862227</v>
      </c>
      <c r="X805" s="105" t="str">
        <f>IF(R805=0,"-",IF(U805=0,FORECAST($C$8,Инклинометрия!$B$2:$B$152,Инклинометрия!$A$2:$A$152),FORECAST(R805,Инклинометрия!$B$2:$B$152,Инклинометрия!$A$2:$A$152)))</f>
        <v>-</v>
      </c>
      <c r="Y805" s="105" t="str">
        <f>IF(R805=0,"-",IF(U805=0,FORECAST($C$8-R805,Инклинометрия!$B$2:$B$152,Инклинометрия!$A$2:$A$152),0))</f>
        <v>-</v>
      </c>
      <c r="Z805" s="105" t="str">
        <f>IF(S805=0,"-",FORECAST($C$8,Инклинометрия!$B$2:$B$152,Инклинометрия!$A$2:$A$152))</f>
        <v>-</v>
      </c>
      <c r="AA805" s="105" t="str">
        <f>IF(S805=0,"-",FORECAST($C$8-S805,Инклинометрия!$B$2:$B$152,Инклинометрия!$A$2:$A$152))</f>
        <v>-</v>
      </c>
      <c r="AB805" s="105">
        <f>IF(T805=0,"-",FORECAST($C$6,Инклинометрия!$B$2:$B$152,Инклинометрия!$A$2:$A$152))</f>
        <v>1425</v>
      </c>
      <c r="AC805" s="105">
        <f>IF(R805=0,FORECAST($C$6-T805,Инклинометрия!$B$2:$B$152,Инклинометрия!$A$2:$A$152),FORECAST($C$8,Инклинометрия!$B$2:$B$152,Инклинометрия!$A$2:$A$152))</f>
        <v>1331.5528875839168</v>
      </c>
      <c r="AD805" s="107">
        <f>IF(U805=0,"-",FORECAST($C$8,Инклинометрия!$B$2:$B$152,Инклинометрия!$A$2:$A$152))</f>
        <v>1330</v>
      </c>
      <c r="AE805" s="107">
        <f>IF(U805=0,"-",FORECAST($C$8-U805,Инклинометрия!$B$2:$B$152,Инклинометрия!$A$2:$A$152))</f>
        <v>0</v>
      </c>
      <c r="AF805" s="107">
        <f>FORECAST($C$8-S805,Инклинометрия!$B$2:$B$152,Инклинометрия!$A$2:$A$152)</f>
        <v>1330</v>
      </c>
      <c r="AG805" s="107">
        <f>FORECAST($C$8-(S805+V805),Инклинометрия!$B$2:$B$152,Инклинометрия!$A$2:$A$152)</f>
        <v>0</v>
      </c>
      <c r="AH805" s="107">
        <f>IF(W805=0,"-",FORECAST($C$8+W805,Инклинометрия!$B$2:$B$152,Инклинометрия!$A$2:$A$152))</f>
        <v>1331.5528875839168</v>
      </c>
      <c r="AI805" s="107">
        <f>IF(W805=0,"-",FORECAST($C$8,Инклинометрия!$B$2:$B$152,Инклинометрия!$A$2:$A$152))</f>
        <v>1330</v>
      </c>
      <c r="AK805" s="122">
        <f>2*PI()*$C$5*(AT804-AT803)/(LN(AN804/$I$9)*$I$8/$I$7+LN($I$10/AN804)*$I$8/$I$7)</f>
        <v>0</v>
      </c>
      <c r="AL805" s="67">
        <f>AK805*(B805-B804)</f>
        <v>0</v>
      </c>
      <c r="AM805" s="23">
        <f t="shared" si="227"/>
        <v>4.3059540056097682E-2</v>
      </c>
      <c r="AN805" s="26">
        <f>AN804+AK805*(B805-B804)/(2*PI()*$C$5*AN804*$I$11)</f>
        <v>0.12986115207059001</v>
      </c>
      <c r="AO805" s="87">
        <f t="shared" si="240"/>
        <v>111242.59539450394</v>
      </c>
      <c r="AP805" s="87">
        <f>IF(R805+U805&lt;$C$8,0,32*$G$13/$C$12^2*($I$8*R805+$I$6*U805)+32*$G$14/($C$14^2-$C$13^2)*($I$8*S805+$I$6*V805))</f>
        <v>9917.5953945039291</v>
      </c>
      <c r="AQ805" s="66">
        <f>R805*$C$11*$C$9+U805*$C$11*$C$10</f>
        <v>14695380</v>
      </c>
      <c r="AR805" s="66">
        <f>S805*$C$11*$C$9+V805*$C$11*$C$10</f>
        <v>14695380</v>
      </c>
      <c r="AS805" s="87">
        <f>$C$11*(T805*$C$9+W805*$C$10)</f>
        <v>789129.61404581123</v>
      </c>
      <c r="AT805" s="45">
        <f t="shared" si="234"/>
        <v>15595752.209440315</v>
      </c>
      <c r="AU805" s="75"/>
    </row>
    <row r="806" spans="2:47" ht="15" thickBot="1" x14ac:dyDescent="0.35">
      <c r="B806" s="41">
        <f t="shared" si="241"/>
        <v>7750</v>
      </c>
      <c r="C806" s="8">
        <f t="shared" si="242"/>
        <v>77.5</v>
      </c>
      <c r="D806" s="73">
        <f t="shared" si="228"/>
        <v>103.65625</v>
      </c>
      <c r="E806" s="29">
        <f t="shared" si="231"/>
        <v>5746.6696591331383</v>
      </c>
      <c r="F806" s="29">
        <f t="shared" si="235"/>
        <v>7.4150576246875062</v>
      </c>
      <c r="G806" s="29">
        <f t="shared" si="243"/>
        <v>9.9176395730195388</v>
      </c>
      <c r="H806" s="17">
        <f t="shared" si="244"/>
        <v>7686.1706690905276</v>
      </c>
      <c r="I806" s="29">
        <f t="shared" si="236"/>
        <v>2.2250485660981263</v>
      </c>
      <c r="J806" s="29">
        <f t="shared" si="237"/>
        <v>13.949340071223562</v>
      </c>
      <c r="K806" s="32">
        <f>IF((D805+L805+M805-AL805)/($C$21+$C$22)&gt;$C$8,$C$8,(D805+L805+M805-AL805)/($C$21+$C$22))</f>
        <v>1400</v>
      </c>
      <c r="L806" s="97">
        <f t="shared" si="229"/>
        <v>0</v>
      </c>
      <c r="M806" s="96">
        <f t="shared" si="230"/>
        <v>0</v>
      </c>
      <c r="N806" s="98">
        <f t="shared" si="238"/>
        <v>1.7382597742038917</v>
      </c>
      <c r="O806" s="100">
        <f t="shared" si="232"/>
        <v>4.2266987561397071</v>
      </c>
      <c r="P806" s="104">
        <f t="shared" si="239"/>
        <v>18.880500609176615</v>
      </c>
      <c r="Q806" s="102">
        <f t="shared" si="245"/>
        <v>2.8886093440366814E-2</v>
      </c>
      <c r="R806" s="106">
        <f>K806-U806</f>
        <v>0</v>
      </c>
      <c r="S806" s="106">
        <f>IF(K806-H805&lt;0,0,K806-H805)</f>
        <v>0</v>
      </c>
      <c r="T806" s="106">
        <f t="shared" si="233"/>
        <v>98.365381490613771</v>
      </c>
      <c r="U806" s="107">
        <f>IF(S806&gt;0,0,IF(U805+(F806-AL806/$C$23)*$C$22/($C$21+$C$22)&gt;$C$8,$C$8,IF(V806=$C$8,U805+(F806-AL806/$C$23)*$C$22/$C$21,U805+(F806-AL806/$C$23)*$C$22/($C$21+$C$22))))</f>
        <v>1400</v>
      </c>
      <c r="V806" s="107">
        <f>IF(S806=0,IF(V805+(F806-AL806/$C$23)*$C$22/($C$21+$C$22)&gt;$C$8,$C$8,V805+(F806-AL806/$C$23)*$C$22/($C$21+$C$22)),E806)</f>
        <v>1400</v>
      </c>
      <c r="W806" s="203">
        <f>IF(S806&gt;0,0,IF(W805+AL806/$C$23&gt;$F$23,$F$23,W805+AL806/$C$23))</f>
        <v>1.6346185093862227</v>
      </c>
      <c r="X806" s="105" t="str">
        <f>IF(R806=0,"-",IF(U806=0,FORECAST($C$8,Инклинометрия!$B$2:$B$152,Инклинометрия!$A$2:$A$152),FORECAST(R806,Инклинометрия!$B$2:$B$152,Инклинометрия!$A$2:$A$152)))</f>
        <v>-</v>
      </c>
      <c r="Y806" s="105" t="str">
        <f>IF(R806=0,"-",IF(U806=0,FORECAST($C$8-R806,Инклинометрия!$B$2:$B$152,Инклинометрия!$A$2:$A$152),0))</f>
        <v>-</v>
      </c>
      <c r="Z806" s="105" t="str">
        <f>IF(S806=0,"-",FORECAST($C$8,Инклинометрия!$B$2:$B$152,Инклинометрия!$A$2:$A$152))</f>
        <v>-</v>
      </c>
      <c r="AA806" s="105" t="str">
        <f>IF(S806=0,"-",FORECAST($C$8-S806,Инклинометрия!$B$2:$B$152,Инклинометрия!$A$2:$A$152))</f>
        <v>-</v>
      </c>
      <c r="AB806" s="105">
        <f>IF(T806=0,"-",FORECAST($C$6,Инклинометрия!$B$2:$B$152,Инклинометрия!$A$2:$A$152))</f>
        <v>1425</v>
      </c>
      <c r="AC806" s="105">
        <f>IF(R806=0,FORECAST($C$6-T806,Инклинометрия!$B$2:$B$152,Инклинометрия!$A$2:$A$152),FORECAST($C$8,Инклинометрия!$B$2:$B$152,Инклинометрия!$A$2:$A$152))</f>
        <v>1331.5528875839168</v>
      </c>
      <c r="AD806" s="107">
        <f>IF(U806=0,"-",FORECAST($C$8,Инклинометрия!$B$2:$B$152,Инклинометрия!$A$2:$A$152))</f>
        <v>1330</v>
      </c>
      <c r="AE806" s="107">
        <f>IF(U806=0,"-",FORECAST($C$8-U806,Инклинометрия!$B$2:$B$152,Инклинометрия!$A$2:$A$152))</f>
        <v>0</v>
      </c>
      <c r="AF806" s="107">
        <f>FORECAST($C$8-S806,Инклинометрия!$B$2:$B$152,Инклинометрия!$A$2:$A$152)</f>
        <v>1330</v>
      </c>
      <c r="AG806" s="107">
        <f>FORECAST($C$8-(S806+V806),Инклинометрия!$B$2:$B$152,Инклинометрия!$A$2:$A$152)</f>
        <v>0</v>
      </c>
      <c r="AH806" s="107">
        <f>IF(W806=0,"-",FORECAST($C$8+W806,Инклинометрия!$B$2:$B$152,Инклинометрия!$A$2:$A$152))</f>
        <v>1331.5528875839168</v>
      </c>
      <c r="AI806" s="107">
        <f>IF(W806=0,"-",FORECAST($C$8,Инклинометрия!$B$2:$B$152,Инклинометрия!$A$2:$A$152))</f>
        <v>1330</v>
      </c>
      <c r="AK806" s="122">
        <f>2*PI()*$C$5*(AT805-AT804)/(LN(AN805/$I$9)*$I$8/$I$7+LN($I$10/AN805)*$I$8/$I$7)</f>
        <v>0</v>
      </c>
      <c r="AL806" s="67">
        <f>AK806*(B806-B805)</f>
        <v>0</v>
      </c>
      <c r="AM806" s="23">
        <f t="shared" si="227"/>
        <v>4.3059540056097682E-2</v>
      </c>
      <c r="AN806" s="26">
        <f>AN805+AK806*(B806-B805)/(2*PI()*$C$5*AN805*$I$11)</f>
        <v>0.12986115207059001</v>
      </c>
      <c r="AO806" s="87">
        <f t="shared" si="240"/>
        <v>111242.59539450394</v>
      </c>
      <c r="AP806" s="87">
        <f>IF(R806+U806&lt;$C$8,0,32*$G$13/$C$12^2*($I$8*R806+$I$6*U806)+32*$G$14/($C$14^2-$C$13^2)*($I$8*S806+$I$6*V806))</f>
        <v>9917.5953945039291</v>
      </c>
      <c r="AQ806" s="66">
        <f>R806*$C$11*$C$9+U806*$C$11*$C$10</f>
        <v>14695380</v>
      </c>
      <c r="AR806" s="66">
        <f>S806*$C$11*$C$9+V806*$C$11*$C$10</f>
        <v>14695380</v>
      </c>
      <c r="AS806" s="87">
        <f>$C$11*(T806*$C$9+W806*$C$10)</f>
        <v>789129.61404581123</v>
      </c>
      <c r="AT806" s="45">
        <f t="shared" si="234"/>
        <v>15595752.209440315</v>
      </c>
      <c r="AU806" s="75"/>
    </row>
    <row r="807" spans="2:47" ht="15" thickBot="1" x14ac:dyDescent="0.35">
      <c r="B807" s="41">
        <f t="shared" si="241"/>
        <v>7760</v>
      </c>
      <c r="C807" s="8">
        <f t="shared" si="242"/>
        <v>77.600000000000009</v>
      </c>
      <c r="D807" s="73">
        <f t="shared" si="228"/>
        <v>103.79000000000002</v>
      </c>
      <c r="E807" s="29">
        <f t="shared" si="231"/>
        <v>5754.0847167578277</v>
      </c>
      <c r="F807" s="29">
        <f t="shared" si="235"/>
        <v>7.4150576246893252</v>
      </c>
      <c r="G807" s="29">
        <f t="shared" si="243"/>
        <v>9.9176395730219724</v>
      </c>
      <c r="H807" s="17">
        <f t="shared" si="244"/>
        <v>7696.0883086635495</v>
      </c>
      <c r="I807" s="29">
        <f t="shared" si="236"/>
        <v>2.2250485660981263</v>
      </c>
      <c r="J807" s="29">
        <f t="shared" si="237"/>
        <v>13.949340071225274</v>
      </c>
      <c r="K807" s="32">
        <f>IF((D806+L806+M806-AL806)/($C$21+$C$22)&gt;$C$8,$C$8,(D806+L806+M806-AL806)/($C$21+$C$22))</f>
        <v>1400</v>
      </c>
      <c r="L807" s="97">
        <f t="shared" si="229"/>
        <v>0</v>
      </c>
      <c r="M807" s="96">
        <f t="shared" si="230"/>
        <v>0</v>
      </c>
      <c r="N807" s="98">
        <f t="shared" si="238"/>
        <v>1.7382597742038917</v>
      </c>
      <c r="O807" s="100">
        <f t="shared" si="232"/>
        <v>4.2266987561397071</v>
      </c>
      <c r="P807" s="104">
        <f t="shared" si="239"/>
        <v>18.880500609176615</v>
      </c>
      <c r="Q807" s="102">
        <f t="shared" si="245"/>
        <v>2.8886093440366814E-2</v>
      </c>
      <c r="R807" s="106">
        <f>K807-U807</f>
        <v>0</v>
      </c>
      <c r="S807" s="106">
        <f>IF(K807-H806&lt;0,0,K807-H806)</f>
        <v>0</v>
      </c>
      <c r="T807" s="106">
        <f t="shared" si="233"/>
        <v>98.365381490613771</v>
      </c>
      <c r="U807" s="107">
        <f>IF(S807&gt;0,0,IF(U806+(F807-AL807/$C$23)*$C$22/($C$21+$C$22)&gt;$C$8,$C$8,IF(V807=$C$8,U806+(F807-AL807/$C$23)*$C$22/$C$21,U806+(F807-AL807/$C$23)*$C$22/($C$21+$C$22))))</f>
        <v>1400</v>
      </c>
      <c r="V807" s="107">
        <f>IF(S807=0,IF(V806+(F807-AL807/$C$23)*$C$22/($C$21+$C$22)&gt;$C$8,$C$8,V806+(F807-AL807/$C$23)*$C$22/($C$21+$C$22)),E807)</f>
        <v>1400</v>
      </c>
      <c r="W807" s="203">
        <f>IF(S807&gt;0,0,IF(W806+AL807/$C$23&gt;$F$23,$F$23,W806+AL807/$C$23))</f>
        <v>1.6346185093862227</v>
      </c>
      <c r="X807" s="105" t="str">
        <f>IF(R807=0,"-",IF(U807=0,FORECAST($C$8,Инклинометрия!$B$2:$B$152,Инклинометрия!$A$2:$A$152),FORECAST(R807,Инклинометрия!$B$2:$B$152,Инклинометрия!$A$2:$A$152)))</f>
        <v>-</v>
      </c>
      <c r="Y807" s="105" t="str">
        <f>IF(R807=0,"-",IF(U807=0,FORECAST($C$8-R807,Инклинометрия!$B$2:$B$152,Инклинометрия!$A$2:$A$152),0))</f>
        <v>-</v>
      </c>
      <c r="Z807" s="105" t="str">
        <f>IF(S807=0,"-",FORECAST($C$8,Инклинометрия!$B$2:$B$152,Инклинометрия!$A$2:$A$152))</f>
        <v>-</v>
      </c>
      <c r="AA807" s="105" t="str">
        <f>IF(S807=0,"-",FORECAST($C$8-S807,Инклинометрия!$B$2:$B$152,Инклинометрия!$A$2:$A$152))</f>
        <v>-</v>
      </c>
      <c r="AB807" s="105">
        <f>IF(T807=0,"-",FORECAST($C$6,Инклинометрия!$B$2:$B$152,Инклинометрия!$A$2:$A$152))</f>
        <v>1425</v>
      </c>
      <c r="AC807" s="105">
        <f>IF(R807=0,FORECAST($C$6-T807,Инклинометрия!$B$2:$B$152,Инклинометрия!$A$2:$A$152),FORECAST($C$8,Инклинометрия!$B$2:$B$152,Инклинометрия!$A$2:$A$152))</f>
        <v>1331.5528875839168</v>
      </c>
      <c r="AD807" s="107">
        <f>IF(U807=0,"-",FORECAST($C$8,Инклинометрия!$B$2:$B$152,Инклинометрия!$A$2:$A$152))</f>
        <v>1330</v>
      </c>
      <c r="AE807" s="107">
        <f>IF(U807=0,"-",FORECAST($C$8-U807,Инклинометрия!$B$2:$B$152,Инклинометрия!$A$2:$A$152))</f>
        <v>0</v>
      </c>
      <c r="AF807" s="107">
        <f>FORECAST($C$8-S807,Инклинометрия!$B$2:$B$152,Инклинометрия!$A$2:$A$152)</f>
        <v>1330</v>
      </c>
      <c r="AG807" s="107">
        <f>FORECAST($C$8-(S807+V807),Инклинометрия!$B$2:$B$152,Инклинометрия!$A$2:$A$152)</f>
        <v>0</v>
      </c>
      <c r="AH807" s="107">
        <f>IF(W807=0,"-",FORECAST($C$8+W807,Инклинометрия!$B$2:$B$152,Инклинометрия!$A$2:$A$152))</f>
        <v>1331.5528875839168</v>
      </c>
      <c r="AI807" s="107">
        <f>IF(W807=0,"-",FORECAST($C$8,Инклинометрия!$B$2:$B$152,Инклинометрия!$A$2:$A$152))</f>
        <v>1330</v>
      </c>
      <c r="AK807" s="122">
        <f>2*PI()*$C$5*(AT806-AT805)/(LN(AN806/$I$9)*$I$8/$I$7+LN($I$10/AN806)*$I$8/$I$7)</f>
        <v>0</v>
      </c>
      <c r="AL807" s="67">
        <f>AK807*(B807-B806)</f>
        <v>0</v>
      </c>
      <c r="AM807" s="23">
        <f t="shared" si="227"/>
        <v>4.3059540056097682E-2</v>
      </c>
      <c r="AN807" s="26">
        <f>AN806+AK807*(B807-B806)/(2*PI()*$C$5*AN806*$I$11)</f>
        <v>0.12986115207059001</v>
      </c>
      <c r="AO807" s="87">
        <f t="shared" si="240"/>
        <v>111242.59539450394</v>
      </c>
      <c r="AP807" s="87">
        <f>IF(R807+U807&lt;$C$8,0,32*$G$13/$C$12^2*($I$8*R807+$I$6*U807)+32*$G$14/($C$14^2-$C$13^2)*($I$8*S807+$I$6*V807))</f>
        <v>9917.5953945039291</v>
      </c>
      <c r="AQ807" s="66">
        <f>R807*$C$11*$C$9+U807*$C$11*$C$10</f>
        <v>14695380</v>
      </c>
      <c r="AR807" s="66">
        <f>S807*$C$11*$C$9+V807*$C$11*$C$10</f>
        <v>14695380</v>
      </c>
      <c r="AS807" s="87">
        <f>$C$11*(T807*$C$9+W807*$C$10)</f>
        <v>789129.61404581123</v>
      </c>
      <c r="AT807" s="45">
        <f t="shared" si="234"/>
        <v>15595752.209440315</v>
      </c>
      <c r="AU807" s="75"/>
    </row>
    <row r="808" spans="2:47" ht="15" thickBot="1" x14ac:dyDescent="0.35">
      <c r="B808" s="41">
        <f t="shared" si="241"/>
        <v>7770</v>
      </c>
      <c r="C808" s="8">
        <f t="shared" si="242"/>
        <v>77.7</v>
      </c>
      <c r="D808" s="73">
        <f t="shared" si="228"/>
        <v>103.92375</v>
      </c>
      <c r="E808" s="29">
        <f t="shared" si="231"/>
        <v>5761.4997743825152</v>
      </c>
      <c r="F808" s="29">
        <f t="shared" si="235"/>
        <v>7.4150576246875062</v>
      </c>
      <c r="G808" s="29">
        <f t="shared" si="243"/>
        <v>9.9176395730195388</v>
      </c>
      <c r="H808" s="17">
        <f t="shared" si="244"/>
        <v>7706.0059482365687</v>
      </c>
      <c r="I808" s="29">
        <f t="shared" si="236"/>
        <v>2.2250485660981263</v>
      </c>
      <c r="J808" s="29">
        <f t="shared" si="237"/>
        <v>13.949340071223562</v>
      </c>
      <c r="K808" s="32">
        <f>IF((D807+L807+M807-AL807)/($C$21+$C$22)&gt;$C$8,$C$8,(D807+L807+M807-AL807)/($C$21+$C$22))</f>
        <v>1400</v>
      </c>
      <c r="L808" s="97">
        <f t="shared" si="229"/>
        <v>0</v>
      </c>
      <c r="M808" s="96">
        <f t="shared" si="230"/>
        <v>0</v>
      </c>
      <c r="N808" s="98">
        <f t="shared" si="238"/>
        <v>1.7382597742038917</v>
      </c>
      <c r="O808" s="100">
        <f t="shared" si="232"/>
        <v>4.2266987561397071</v>
      </c>
      <c r="P808" s="104">
        <f t="shared" si="239"/>
        <v>18.880500609176615</v>
      </c>
      <c r="Q808" s="102">
        <f t="shared" si="245"/>
        <v>2.8886093440366814E-2</v>
      </c>
      <c r="R808" s="106">
        <f>K808-U808</f>
        <v>0</v>
      </c>
      <c r="S808" s="106">
        <f>IF(K808-H807&lt;0,0,K808-H807)</f>
        <v>0</v>
      </c>
      <c r="T808" s="106">
        <f t="shared" si="233"/>
        <v>98.365381490613771</v>
      </c>
      <c r="U808" s="107">
        <f>IF(S808&gt;0,0,IF(U807+(F808-AL808/$C$23)*$C$22/($C$21+$C$22)&gt;$C$8,$C$8,IF(V808=$C$8,U807+(F808-AL808/$C$23)*$C$22/$C$21,U807+(F808-AL808/$C$23)*$C$22/($C$21+$C$22))))</f>
        <v>1400</v>
      </c>
      <c r="V808" s="107">
        <f>IF(S808=0,IF(V807+(F808-AL808/$C$23)*$C$22/($C$21+$C$22)&gt;$C$8,$C$8,V807+(F808-AL808/$C$23)*$C$22/($C$21+$C$22)),E808)</f>
        <v>1400</v>
      </c>
      <c r="W808" s="203">
        <f>IF(S808&gt;0,0,IF(W807+AL808/$C$23&gt;$F$23,$F$23,W807+AL808/$C$23))</f>
        <v>1.6346185093862227</v>
      </c>
      <c r="X808" s="105" t="str">
        <f>IF(R808=0,"-",IF(U808=0,FORECAST($C$8,Инклинометрия!$B$2:$B$152,Инклинометрия!$A$2:$A$152),FORECAST(R808,Инклинометрия!$B$2:$B$152,Инклинометрия!$A$2:$A$152)))</f>
        <v>-</v>
      </c>
      <c r="Y808" s="105" t="str">
        <f>IF(R808=0,"-",IF(U808=0,FORECAST($C$8-R808,Инклинометрия!$B$2:$B$152,Инклинометрия!$A$2:$A$152),0))</f>
        <v>-</v>
      </c>
      <c r="Z808" s="105" t="str">
        <f>IF(S808=0,"-",FORECAST($C$8,Инклинометрия!$B$2:$B$152,Инклинометрия!$A$2:$A$152))</f>
        <v>-</v>
      </c>
      <c r="AA808" s="105" t="str">
        <f>IF(S808=0,"-",FORECAST($C$8-S808,Инклинометрия!$B$2:$B$152,Инклинометрия!$A$2:$A$152))</f>
        <v>-</v>
      </c>
      <c r="AB808" s="105">
        <f>IF(T808=0,"-",FORECAST($C$6,Инклинометрия!$B$2:$B$152,Инклинометрия!$A$2:$A$152))</f>
        <v>1425</v>
      </c>
      <c r="AC808" s="105">
        <f>IF(R808=0,FORECAST($C$6-T808,Инклинометрия!$B$2:$B$152,Инклинометрия!$A$2:$A$152),FORECAST($C$8,Инклинометрия!$B$2:$B$152,Инклинометрия!$A$2:$A$152))</f>
        <v>1331.5528875839168</v>
      </c>
      <c r="AD808" s="107">
        <f>IF(U808=0,"-",FORECAST($C$8,Инклинометрия!$B$2:$B$152,Инклинометрия!$A$2:$A$152))</f>
        <v>1330</v>
      </c>
      <c r="AE808" s="107">
        <f>IF(U808=0,"-",FORECAST($C$8-U808,Инклинометрия!$B$2:$B$152,Инклинометрия!$A$2:$A$152))</f>
        <v>0</v>
      </c>
      <c r="AF808" s="107">
        <f>FORECAST($C$8-S808,Инклинометрия!$B$2:$B$152,Инклинометрия!$A$2:$A$152)</f>
        <v>1330</v>
      </c>
      <c r="AG808" s="107">
        <f>FORECAST($C$8-(S808+V808),Инклинометрия!$B$2:$B$152,Инклинометрия!$A$2:$A$152)</f>
        <v>0</v>
      </c>
      <c r="AH808" s="107">
        <f>IF(W808=0,"-",FORECAST($C$8+W808,Инклинометрия!$B$2:$B$152,Инклинометрия!$A$2:$A$152))</f>
        <v>1331.5528875839168</v>
      </c>
      <c r="AI808" s="107">
        <f>IF(W808=0,"-",FORECAST($C$8,Инклинометрия!$B$2:$B$152,Инклинометрия!$A$2:$A$152))</f>
        <v>1330</v>
      </c>
      <c r="AK808" s="122">
        <f>2*PI()*$C$5*(AT807-AT806)/(LN(AN807/$I$9)*$I$8/$I$7+LN($I$10/AN807)*$I$8/$I$7)</f>
        <v>0</v>
      </c>
      <c r="AL808" s="67">
        <f>AK808*(B808-B807)</f>
        <v>0</v>
      </c>
      <c r="AM808" s="23">
        <f t="shared" si="227"/>
        <v>4.3059540056097682E-2</v>
      </c>
      <c r="AN808" s="26">
        <f>AN807+AK808*(B808-B807)/(2*PI()*$C$5*AN807*$I$11)</f>
        <v>0.12986115207059001</v>
      </c>
      <c r="AO808" s="87">
        <f t="shared" si="240"/>
        <v>111242.59539450394</v>
      </c>
      <c r="AP808" s="87">
        <f>IF(R808+U808&lt;$C$8,0,32*$G$13/$C$12^2*($I$8*R808+$I$6*U808)+32*$G$14/($C$14^2-$C$13^2)*($I$8*S808+$I$6*V808))</f>
        <v>9917.5953945039291</v>
      </c>
      <c r="AQ808" s="66">
        <f>R808*$C$11*$C$9+U808*$C$11*$C$10</f>
        <v>14695380</v>
      </c>
      <c r="AR808" s="66">
        <f>S808*$C$11*$C$9+V808*$C$11*$C$10</f>
        <v>14695380</v>
      </c>
      <c r="AS808" s="87">
        <f>$C$11*(T808*$C$9+W808*$C$10)</f>
        <v>789129.61404581123</v>
      </c>
      <c r="AT808" s="45">
        <f t="shared" si="234"/>
        <v>15595752.209440315</v>
      </c>
      <c r="AU808" s="75"/>
    </row>
    <row r="809" spans="2:47" ht="15" thickBot="1" x14ac:dyDescent="0.35">
      <c r="B809" s="41">
        <f t="shared" si="241"/>
        <v>7780</v>
      </c>
      <c r="C809" s="8">
        <f t="shared" si="242"/>
        <v>77.8</v>
      </c>
      <c r="D809" s="73">
        <f t="shared" si="228"/>
        <v>104.0575</v>
      </c>
      <c r="E809" s="29">
        <f t="shared" si="231"/>
        <v>5768.9148320072027</v>
      </c>
      <c r="F809" s="29">
        <f t="shared" si="235"/>
        <v>7.4150576246875062</v>
      </c>
      <c r="G809" s="29">
        <f t="shared" si="243"/>
        <v>9.9176395730195388</v>
      </c>
      <c r="H809" s="17">
        <f t="shared" si="244"/>
        <v>7715.9235878095878</v>
      </c>
      <c r="I809" s="29">
        <f t="shared" si="236"/>
        <v>2.2250485660981263</v>
      </c>
      <c r="J809" s="29">
        <f t="shared" si="237"/>
        <v>13.949340071223562</v>
      </c>
      <c r="K809" s="32">
        <f>IF((D808+L808+M808-AL808)/($C$21+$C$22)&gt;$C$8,$C$8,(D808+L808+M808-AL808)/($C$21+$C$22))</f>
        <v>1400</v>
      </c>
      <c r="L809" s="97">
        <f t="shared" si="229"/>
        <v>0</v>
      </c>
      <c r="M809" s="96">
        <f t="shared" si="230"/>
        <v>0</v>
      </c>
      <c r="N809" s="98">
        <f t="shared" si="238"/>
        <v>1.7382597742038917</v>
      </c>
      <c r="O809" s="100">
        <f t="shared" si="232"/>
        <v>4.2266987561397071</v>
      </c>
      <c r="P809" s="104">
        <f t="shared" si="239"/>
        <v>18.880500609176615</v>
      </c>
      <c r="Q809" s="102">
        <f t="shared" si="245"/>
        <v>2.8886093440366814E-2</v>
      </c>
      <c r="R809" s="106">
        <f>K809-U809</f>
        <v>0</v>
      </c>
      <c r="S809" s="106">
        <f>IF(K809-H808&lt;0,0,K809-H808)</f>
        <v>0</v>
      </c>
      <c r="T809" s="106">
        <f t="shared" si="233"/>
        <v>98.365381490613771</v>
      </c>
      <c r="U809" s="107">
        <f>IF(S809&gt;0,0,IF(U808+(F809-AL809/$C$23)*$C$22/($C$21+$C$22)&gt;$C$8,$C$8,IF(V809=$C$8,U808+(F809-AL809/$C$23)*$C$22/$C$21,U808+(F809-AL809/$C$23)*$C$22/($C$21+$C$22))))</f>
        <v>1400</v>
      </c>
      <c r="V809" s="107">
        <f>IF(S809=0,IF(V808+(F809-AL809/$C$23)*$C$22/($C$21+$C$22)&gt;$C$8,$C$8,V808+(F809-AL809/$C$23)*$C$22/($C$21+$C$22)),E809)</f>
        <v>1400</v>
      </c>
      <c r="W809" s="203">
        <f>IF(S809&gt;0,0,IF(W808+AL809/$C$23&gt;$F$23,$F$23,W808+AL809/$C$23))</f>
        <v>1.6346185093862227</v>
      </c>
      <c r="X809" s="105" t="str">
        <f>IF(R809=0,"-",IF(U809=0,FORECAST($C$8,Инклинометрия!$B$2:$B$152,Инклинометрия!$A$2:$A$152),FORECAST(R809,Инклинометрия!$B$2:$B$152,Инклинометрия!$A$2:$A$152)))</f>
        <v>-</v>
      </c>
      <c r="Y809" s="105" t="str">
        <f>IF(R809=0,"-",IF(U809=0,FORECAST($C$8-R809,Инклинометрия!$B$2:$B$152,Инклинометрия!$A$2:$A$152),0))</f>
        <v>-</v>
      </c>
      <c r="Z809" s="105" t="str">
        <f>IF(S809=0,"-",FORECAST($C$8,Инклинометрия!$B$2:$B$152,Инклинометрия!$A$2:$A$152))</f>
        <v>-</v>
      </c>
      <c r="AA809" s="105" t="str">
        <f>IF(S809=0,"-",FORECAST($C$8-S809,Инклинометрия!$B$2:$B$152,Инклинометрия!$A$2:$A$152))</f>
        <v>-</v>
      </c>
      <c r="AB809" s="105">
        <f>IF(T809=0,"-",FORECAST($C$6,Инклинометрия!$B$2:$B$152,Инклинометрия!$A$2:$A$152))</f>
        <v>1425</v>
      </c>
      <c r="AC809" s="105">
        <f>IF(R809=0,FORECAST($C$6-T809,Инклинометрия!$B$2:$B$152,Инклинометрия!$A$2:$A$152),FORECAST($C$8,Инклинометрия!$B$2:$B$152,Инклинометрия!$A$2:$A$152))</f>
        <v>1331.5528875839168</v>
      </c>
      <c r="AD809" s="107">
        <f>IF(U809=0,"-",FORECAST($C$8,Инклинометрия!$B$2:$B$152,Инклинометрия!$A$2:$A$152))</f>
        <v>1330</v>
      </c>
      <c r="AE809" s="107">
        <f>IF(U809=0,"-",FORECAST($C$8-U809,Инклинометрия!$B$2:$B$152,Инклинометрия!$A$2:$A$152))</f>
        <v>0</v>
      </c>
      <c r="AF809" s="107">
        <f>FORECAST($C$8-S809,Инклинометрия!$B$2:$B$152,Инклинометрия!$A$2:$A$152)</f>
        <v>1330</v>
      </c>
      <c r="AG809" s="107">
        <f>FORECAST($C$8-(S809+V809),Инклинометрия!$B$2:$B$152,Инклинометрия!$A$2:$A$152)</f>
        <v>0</v>
      </c>
      <c r="AH809" s="107">
        <f>IF(W809=0,"-",FORECAST($C$8+W809,Инклинометрия!$B$2:$B$152,Инклинометрия!$A$2:$A$152))</f>
        <v>1331.5528875839168</v>
      </c>
      <c r="AI809" s="107">
        <f>IF(W809=0,"-",FORECAST($C$8,Инклинометрия!$B$2:$B$152,Инклинометрия!$A$2:$A$152))</f>
        <v>1330</v>
      </c>
      <c r="AK809" s="122">
        <f>2*PI()*$C$5*(AT808-AT807)/(LN(AN808/$I$9)*$I$8/$I$7+LN($I$10/AN808)*$I$8/$I$7)</f>
        <v>0</v>
      </c>
      <c r="AL809" s="67">
        <f>AK809*(B809-B808)</f>
        <v>0</v>
      </c>
      <c r="AM809" s="23">
        <f t="shared" ref="AM809:AM872" si="246">AL809+AM808</f>
        <v>4.3059540056097682E-2</v>
      </c>
      <c r="AN809" s="26">
        <f>AN808+AK809*(B809-B808)/(2*PI()*$C$5*AN808*$I$11)</f>
        <v>0.12986115207059001</v>
      </c>
      <c r="AO809" s="87">
        <f t="shared" si="240"/>
        <v>111242.59539450394</v>
      </c>
      <c r="AP809" s="87">
        <f>IF(R809+U809&lt;$C$8,0,32*$G$13/$C$12^2*($I$8*R809+$I$6*U809)+32*$G$14/($C$14^2-$C$13^2)*($I$8*S809+$I$6*V809))</f>
        <v>9917.5953945039291</v>
      </c>
      <c r="AQ809" s="66">
        <f>R809*$C$11*$C$9+U809*$C$11*$C$10</f>
        <v>14695380</v>
      </c>
      <c r="AR809" s="66">
        <f>S809*$C$11*$C$9+V809*$C$11*$C$10</f>
        <v>14695380</v>
      </c>
      <c r="AS809" s="87">
        <f>$C$11*(T809*$C$9+W809*$C$10)</f>
        <v>789129.61404581123</v>
      </c>
      <c r="AT809" s="45">
        <f t="shared" si="234"/>
        <v>15595752.209440315</v>
      </c>
      <c r="AU809" s="75"/>
    </row>
    <row r="810" spans="2:47" ht="15" thickBot="1" x14ac:dyDescent="0.35">
      <c r="B810" s="41">
        <f t="shared" si="241"/>
        <v>7790</v>
      </c>
      <c r="C810" s="8">
        <f t="shared" si="242"/>
        <v>77.900000000000006</v>
      </c>
      <c r="D810" s="73">
        <f t="shared" si="228"/>
        <v>104.19125</v>
      </c>
      <c r="E810" s="29">
        <f t="shared" si="231"/>
        <v>5776.3298896318911</v>
      </c>
      <c r="F810" s="29">
        <f t="shared" si="235"/>
        <v>7.4150576246884157</v>
      </c>
      <c r="G810" s="29">
        <f t="shared" si="243"/>
        <v>9.9176395730207556</v>
      </c>
      <c r="H810" s="17">
        <f t="shared" si="244"/>
        <v>7725.8412273826088</v>
      </c>
      <c r="I810" s="29">
        <f t="shared" si="236"/>
        <v>2.2250485660981263</v>
      </c>
      <c r="J810" s="29">
        <f t="shared" si="237"/>
        <v>13.949340071224418</v>
      </c>
      <c r="K810" s="32">
        <f>IF((D809+L809+M809-AL809)/($C$21+$C$22)&gt;$C$8,$C$8,(D809+L809+M809-AL809)/($C$21+$C$22))</f>
        <v>1400</v>
      </c>
      <c r="L810" s="97">
        <f t="shared" si="229"/>
        <v>0</v>
      </c>
      <c r="M810" s="96">
        <f t="shared" si="230"/>
        <v>0</v>
      </c>
      <c r="N810" s="98">
        <f t="shared" si="238"/>
        <v>1.7382597742038917</v>
      </c>
      <c r="O810" s="100">
        <f t="shared" si="232"/>
        <v>4.2266987561397071</v>
      </c>
      <c r="P810" s="104">
        <f t="shared" si="239"/>
        <v>18.880500609176615</v>
      </c>
      <c r="Q810" s="102">
        <f t="shared" si="245"/>
        <v>2.8886093440366814E-2</v>
      </c>
      <c r="R810" s="106">
        <f>K810-U810</f>
        <v>0</v>
      </c>
      <c r="S810" s="106">
        <f>IF(K810-H809&lt;0,0,K810-H809)</f>
        <v>0</v>
      </c>
      <c r="T810" s="106">
        <f t="shared" si="233"/>
        <v>98.365381490613771</v>
      </c>
      <c r="U810" s="107">
        <f>IF(S810&gt;0,0,IF(U809+(F810-AL810/$C$23)*$C$22/($C$21+$C$22)&gt;$C$8,$C$8,IF(V810=$C$8,U809+(F810-AL810/$C$23)*$C$22/$C$21,U809+(F810-AL810/$C$23)*$C$22/($C$21+$C$22))))</f>
        <v>1400</v>
      </c>
      <c r="V810" s="107">
        <f>IF(S810=0,IF(V809+(F810-AL810/$C$23)*$C$22/($C$21+$C$22)&gt;$C$8,$C$8,V809+(F810-AL810/$C$23)*$C$22/($C$21+$C$22)),E810)</f>
        <v>1400</v>
      </c>
      <c r="W810" s="203">
        <f>IF(S810&gt;0,0,IF(W809+AL810/$C$23&gt;$F$23,$F$23,W809+AL810/$C$23))</f>
        <v>1.6346185093862227</v>
      </c>
      <c r="X810" s="105" t="str">
        <f>IF(R810=0,"-",IF(U810=0,FORECAST($C$8,Инклинометрия!$B$2:$B$152,Инклинометрия!$A$2:$A$152),FORECAST(R810,Инклинометрия!$B$2:$B$152,Инклинометрия!$A$2:$A$152)))</f>
        <v>-</v>
      </c>
      <c r="Y810" s="105" t="str">
        <f>IF(R810=0,"-",IF(U810=0,FORECAST($C$8-R810,Инклинометрия!$B$2:$B$152,Инклинометрия!$A$2:$A$152),0))</f>
        <v>-</v>
      </c>
      <c r="Z810" s="105" t="str">
        <f>IF(S810=0,"-",FORECAST($C$8,Инклинометрия!$B$2:$B$152,Инклинометрия!$A$2:$A$152))</f>
        <v>-</v>
      </c>
      <c r="AA810" s="105" t="str">
        <f>IF(S810=0,"-",FORECAST($C$8-S810,Инклинометрия!$B$2:$B$152,Инклинометрия!$A$2:$A$152))</f>
        <v>-</v>
      </c>
      <c r="AB810" s="105">
        <f>IF(T810=0,"-",FORECAST($C$6,Инклинометрия!$B$2:$B$152,Инклинометрия!$A$2:$A$152))</f>
        <v>1425</v>
      </c>
      <c r="AC810" s="105">
        <f>IF(R810=0,FORECAST($C$6-T810,Инклинометрия!$B$2:$B$152,Инклинометрия!$A$2:$A$152),FORECAST($C$8,Инклинометрия!$B$2:$B$152,Инклинометрия!$A$2:$A$152))</f>
        <v>1331.5528875839168</v>
      </c>
      <c r="AD810" s="107">
        <f>IF(U810=0,"-",FORECAST($C$8,Инклинометрия!$B$2:$B$152,Инклинометрия!$A$2:$A$152))</f>
        <v>1330</v>
      </c>
      <c r="AE810" s="107">
        <f>IF(U810=0,"-",FORECAST($C$8-U810,Инклинометрия!$B$2:$B$152,Инклинометрия!$A$2:$A$152))</f>
        <v>0</v>
      </c>
      <c r="AF810" s="107">
        <f>FORECAST($C$8-S810,Инклинометрия!$B$2:$B$152,Инклинометрия!$A$2:$A$152)</f>
        <v>1330</v>
      </c>
      <c r="AG810" s="107">
        <f>FORECAST($C$8-(S810+V810),Инклинометрия!$B$2:$B$152,Инклинометрия!$A$2:$A$152)</f>
        <v>0</v>
      </c>
      <c r="AH810" s="107">
        <f>IF(W810=0,"-",FORECAST($C$8+W810,Инклинометрия!$B$2:$B$152,Инклинометрия!$A$2:$A$152))</f>
        <v>1331.5528875839168</v>
      </c>
      <c r="AI810" s="107">
        <f>IF(W810=0,"-",FORECAST($C$8,Инклинометрия!$B$2:$B$152,Инклинометрия!$A$2:$A$152))</f>
        <v>1330</v>
      </c>
      <c r="AK810" s="122">
        <f>2*PI()*$C$5*(AT809-AT808)/(LN(AN809/$I$9)*$I$8/$I$7+LN($I$10/AN809)*$I$8/$I$7)</f>
        <v>0</v>
      </c>
      <c r="AL810" s="67">
        <f>AK810*(B810-B809)</f>
        <v>0</v>
      </c>
      <c r="AM810" s="23">
        <f t="shared" si="246"/>
        <v>4.3059540056097682E-2</v>
      </c>
      <c r="AN810" s="26">
        <f>AN809+AK810*(B810-B809)/(2*PI()*$C$5*AN809*$I$11)</f>
        <v>0.12986115207059001</v>
      </c>
      <c r="AO810" s="87">
        <f t="shared" si="240"/>
        <v>111242.59539450394</v>
      </c>
      <c r="AP810" s="87">
        <f>IF(R810+U810&lt;$C$8,0,32*$G$13/$C$12^2*($I$8*R810+$I$6*U810)+32*$G$14/($C$14^2-$C$13^2)*($I$8*S810+$I$6*V810))</f>
        <v>9917.5953945039291</v>
      </c>
      <c r="AQ810" s="66">
        <f>R810*$C$11*$C$9+U810*$C$11*$C$10</f>
        <v>14695380</v>
      </c>
      <c r="AR810" s="66">
        <f>S810*$C$11*$C$9+V810*$C$11*$C$10</f>
        <v>14695380</v>
      </c>
      <c r="AS810" s="87">
        <f>$C$11*(T810*$C$9+W810*$C$10)</f>
        <v>789129.61404581123</v>
      </c>
      <c r="AT810" s="45">
        <f t="shared" si="234"/>
        <v>15595752.209440315</v>
      </c>
      <c r="AU810" s="75"/>
    </row>
    <row r="811" spans="2:47" ht="15" thickBot="1" x14ac:dyDescent="0.35">
      <c r="B811" s="41">
        <f t="shared" si="241"/>
        <v>7800</v>
      </c>
      <c r="C811" s="8">
        <f t="shared" si="242"/>
        <v>78</v>
      </c>
      <c r="D811" s="73">
        <f t="shared" si="228"/>
        <v>104.325</v>
      </c>
      <c r="E811" s="29">
        <f t="shared" si="231"/>
        <v>5783.7449472565786</v>
      </c>
      <c r="F811" s="29">
        <f t="shared" si="235"/>
        <v>7.4150576246875062</v>
      </c>
      <c r="G811" s="29">
        <f t="shared" si="243"/>
        <v>9.9176395730195388</v>
      </c>
      <c r="H811" s="17">
        <f t="shared" si="244"/>
        <v>7735.758866955628</v>
      </c>
      <c r="I811" s="29">
        <f t="shared" si="236"/>
        <v>2.2250485660981263</v>
      </c>
      <c r="J811" s="29">
        <f t="shared" si="237"/>
        <v>13.949340071223562</v>
      </c>
      <c r="K811" s="32">
        <f>IF((D810+L810+M810-AL810)/($C$21+$C$22)&gt;$C$8,$C$8,(D810+L810+M810-AL810)/($C$21+$C$22))</f>
        <v>1400</v>
      </c>
      <c r="L811" s="97">
        <f t="shared" si="229"/>
        <v>0</v>
      </c>
      <c r="M811" s="96">
        <f t="shared" si="230"/>
        <v>0</v>
      </c>
      <c r="N811" s="98">
        <f t="shared" si="238"/>
        <v>1.7382597742038917</v>
      </c>
      <c r="O811" s="100">
        <f t="shared" si="232"/>
        <v>4.2266987561397071</v>
      </c>
      <c r="P811" s="104">
        <f t="shared" si="239"/>
        <v>18.880500609176615</v>
      </c>
      <c r="Q811" s="102">
        <f t="shared" si="245"/>
        <v>2.8886093440366814E-2</v>
      </c>
      <c r="R811" s="106">
        <f>K811-U811</f>
        <v>0</v>
      </c>
      <c r="S811" s="106">
        <f>IF(K811-H810&lt;0,0,K811-H810)</f>
        <v>0</v>
      </c>
      <c r="T811" s="106">
        <f t="shared" si="233"/>
        <v>98.365381490613771</v>
      </c>
      <c r="U811" s="107">
        <f>IF(S811&gt;0,0,IF(U810+(F811-AL811/$C$23)*$C$22/($C$21+$C$22)&gt;$C$8,$C$8,IF(V811=$C$8,U810+(F811-AL811/$C$23)*$C$22/$C$21,U810+(F811-AL811/$C$23)*$C$22/($C$21+$C$22))))</f>
        <v>1400</v>
      </c>
      <c r="V811" s="107">
        <f>IF(S811=0,IF(V810+(F811-AL811/$C$23)*$C$22/($C$21+$C$22)&gt;$C$8,$C$8,V810+(F811-AL811/$C$23)*$C$22/($C$21+$C$22)),E811)</f>
        <v>1400</v>
      </c>
      <c r="W811" s="203">
        <f>IF(S811&gt;0,0,IF(W810+AL811/$C$23&gt;$F$23,$F$23,W810+AL811/$C$23))</f>
        <v>1.6346185093862227</v>
      </c>
      <c r="X811" s="105" t="str">
        <f>IF(R811=0,"-",IF(U811=0,FORECAST($C$8,Инклинометрия!$B$2:$B$152,Инклинометрия!$A$2:$A$152),FORECAST(R811,Инклинометрия!$B$2:$B$152,Инклинометрия!$A$2:$A$152)))</f>
        <v>-</v>
      </c>
      <c r="Y811" s="105" t="str">
        <f>IF(R811=0,"-",IF(U811=0,FORECAST($C$8-R811,Инклинометрия!$B$2:$B$152,Инклинометрия!$A$2:$A$152),0))</f>
        <v>-</v>
      </c>
      <c r="Z811" s="105" t="str">
        <f>IF(S811=0,"-",FORECAST($C$8,Инклинометрия!$B$2:$B$152,Инклинометрия!$A$2:$A$152))</f>
        <v>-</v>
      </c>
      <c r="AA811" s="105" t="str">
        <f>IF(S811=0,"-",FORECAST($C$8-S811,Инклинометрия!$B$2:$B$152,Инклинометрия!$A$2:$A$152))</f>
        <v>-</v>
      </c>
      <c r="AB811" s="105">
        <f>IF(T811=0,"-",FORECAST($C$6,Инклинометрия!$B$2:$B$152,Инклинометрия!$A$2:$A$152))</f>
        <v>1425</v>
      </c>
      <c r="AC811" s="105">
        <f>IF(R811=0,FORECAST($C$6-T811,Инклинометрия!$B$2:$B$152,Инклинометрия!$A$2:$A$152),FORECAST($C$8,Инклинометрия!$B$2:$B$152,Инклинометрия!$A$2:$A$152))</f>
        <v>1331.5528875839168</v>
      </c>
      <c r="AD811" s="107">
        <f>IF(U811=0,"-",FORECAST($C$8,Инклинометрия!$B$2:$B$152,Инклинометрия!$A$2:$A$152))</f>
        <v>1330</v>
      </c>
      <c r="AE811" s="107">
        <f>IF(U811=0,"-",FORECAST($C$8-U811,Инклинометрия!$B$2:$B$152,Инклинометрия!$A$2:$A$152))</f>
        <v>0</v>
      </c>
      <c r="AF811" s="107">
        <f>FORECAST($C$8-S811,Инклинометрия!$B$2:$B$152,Инклинометрия!$A$2:$A$152)</f>
        <v>1330</v>
      </c>
      <c r="AG811" s="107">
        <f>FORECAST($C$8-(S811+V811),Инклинометрия!$B$2:$B$152,Инклинометрия!$A$2:$A$152)</f>
        <v>0</v>
      </c>
      <c r="AH811" s="107">
        <f>IF(W811=0,"-",FORECAST($C$8+W811,Инклинометрия!$B$2:$B$152,Инклинометрия!$A$2:$A$152))</f>
        <v>1331.5528875839168</v>
      </c>
      <c r="AI811" s="107">
        <f>IF(W811=0,"-",FORECAST($C$8,Инклинометрия!$B$2:$B$152,Инклинометрия!$A$2:$A$152))</f>
        <v>1330</v>
      </c>
      <c r="AK811" s="122">
        <f>2*PI()*$C$5*(AT810-AT809)/(LN(AN810/$I$9)*$I$8/$I$7+LN($I$10/AN810)*$I$8/$I$7)</f>
        <v>0</v>
      </c>
      <c r="AL811" s="67">
        <f>AK811*(B811-B810)</f>
        <v>0</v>
      </c>
      <c r="AM811" s="23">
        <f t="shared" si="246"/>
        <v>4.3059540056097682E-2</v>
      </c>
      <c r="AN811" s="26">
        <f>AN810+AK811*(B811-B810)/(2*PI()*$C$5*AN810*$I$11)</f>
        <v>0.12986115207059001</v>
      </c>
      <c r="AO811" s="87">
        <f t="shared" si="240"/>
        <v>111242.59539450394</v>
      </c>
      <c r="AP811" s="87">
        <f>IF(R811+U811&lt;$C$8,0,32*$G$13/$C$12^2*($I$8*R811+$I$6*U811)+32*$G$14/($C$14^2-$C$13^2)*($I$8*S811+$I$6*V811))</f>
        <v>9917.5953945039291</v>
      </c>
      <c r="AQ811" s="66">
        <f>R811*$C$11*$C$9+U811*$C$11*$C$10</f>
        <v>14695380</v>
      </c>
      <c r="AR811" s="66">
        <f>S811*$C$11*$C$9+V811*$C$11*$C$10</f>
        <v>14695380</v>
      </c>
      <c r="AS811" s="87">
        <f>$C$11*(T811*$C$9+W811*$C$10)</f>
        <v>789129.61404581123</v>
      </c>
      <c r="AT811" s="45">
        <f t="shared" si="234"/>
        <v>15595752.209440315</v>
      </c>
      <c r="AU811" s="75"/>
    </row>
    <row r="812" spans="2:47" ht="15" thickBot="1" x14ac:dyDescent="0.35">
      <c r="B812" s="41">
        <f t="shared" si="241"/>
        <v>7810</v>
      </c>
      <c r="C812" s="8">
        <f t="shared" si="242"/>
        <v>78.100000000000009</v>
      </c>
      <c r="D812" s="73">
        <f t="shared" si="228"/>
        <v>104.45875000000002</v>
      </c>
      <c r="E812" s="29">
        <f t="shared" si="231"/>
        <v>5791.160004881267</v>
      </c>
      <c r="F812" s="29">
        <f t="shared" si="235"/>
        <v>7.4150576246884157</v>
      </c>
      <c r="G812" s="29">
        <f t="shared" si="243"/>
        <v>9.9176395730207556</v>
      </c>
      <c r="H812" s="17">
        <f t="shared" si="244"/>
        <v>7745.676506528649</v>
      </c>
      <c r="I812" s="29">
        <f t="shared" si="236"/>
        <v>2.2250485660981263</v>
      </c>
      <c r="J812" s="29">
        <f t="shared" si="237"/>
        <v>13.949340071224418</v>
      </c>
      <c r="K812" s="32">
        <f>IF((D811+L811+M811-AL811)/($C$21+$C$22)&gt;$C$8,$C$8,(D811+L811+M811-AL811)/($C$21+$C$22))</f>
        <v>1400</v>
      </c>
      <c r="L812" s="97">
        <f t="shared" si="229"/>
        <v>0</v>
      </c>
      <c r="M812" s="96">
        <f t="shared" si="230"/>
        <v>0</v>
      </c>
      <c r="N812" s="98">
        <f t="shared" si="238"/>
        <v>1.7382597742038917</v>
      </c>
      <c r="O812" s="100">
        <f t="shared" si="232"/>
        <v>4.2266987561397071</v>
      </c>
      <c r="P812" s="104">
        <f t="shared" si="239"/>
        <v>18.880500609176615</v>
      </c>
      <c r="Q812" s="102">
        <f t="shared" si="245"/>
        <v>2.8886093440366814E-2</v>
      </c>
      <c r="R812" s="106">
        <f>K812-U812</f>
        <v>0</v>
      </c>
      <c r="S812" s="106">
        <f>IF(K812-H811&lt;0,0,K812-H811)</f>
        <v>0</v>
      </c>
      <c r="T812" s="106">
        <f t="shared" si="233"/>
        <v>98.365381490613771</v>
      </c>
      <c r="U812" s="107">
        <f>IF(S812&gt;0,0,IF(U811+(F812-AL812/$C$23)*$C$22/($C$21+$C$22)&gt;$C$8,$C$8,IF(V812=$C$8,U811+(F812-AL812/$C$23)*$C$22/$C$21,U811+(F812-AL812/$C$23)*$C$22/($C$21+$C$22))))</f>
        <v>1400</v>
      </c>
      <c r="V812" s="107">
        <f>IF(S812=0,IF(V811+(F812-AL812/$C$23)*$C$22/($C$21+$C$22)&gt;$C$8,$C$8,V811+(F812-AL812/$C$23)*$C$22/($C$21+$C$22)),E812)</f>
        <v>1400</v>
      </c>
      <c r="W812" s="203">
        <f>IF(S812&gt;0,0,IF(W811+AL812/$C$23&gt;$F$23,$F$23,W811+AL812/$C$23))</f>
        <v>1.6346185093862227</v>
      </c>
      <c r="X812" s="105" t="str">
        <f>IF(R812=0,"-",IF(U812=0,FORECAST($C$8,Инклинометрия!$B$2:$B$152,Инклинометрия!$A$2:$A$152),FORECAST(R812,Инклинометрия!$B$2:$B$152,Инклинометрия!$A$2:$A$152)))</f>
        <v>-</v>
      </c>
      <c r="Y812" s="105" t="str">
        <f>IF(R812=0,"-",IF(U812=0,FORECAST($C$8-R812,Инклинометрия!$B$2:$B$152,Инклинометрия!$A$2:$A$152),0))</f>
        <v>-</v>
      </c>
      <c r="Z812" s="105" t="str">
        <f>IF(S812=0,"-",FORECAST($C$8,Инклинометрия!$B$2:$B$152,Инклинометрия!$A$2:$A$152))</f>
        <v>-</v>
      </c>
      <c r="AA812" s="105" t="str">
        <f>IF(S812=0,"-",FORECAST($C$8-S812,Инклинометрия!$B$2:$B$152,Инклинометрия!$A$2:$A$152))</f>
        <v>-</v>
      </c>
      <c r="AB812" s="105">
        <f>IF(T812=0,"-",FORECAST($C$6,Инклинометрия!$B$2:$B$152,Инклинометрия!$A$2:$A$152))</f>
        <v>1425</v>
      </c>
      <c r="AC812" s="105">
        <f>IF(R812=0,FORECAST($C$6-T812,Инклинометрия!$B$2:$B$152,Инклинометрия!$A$2:$A$152),FORECAST($C$8,Инклинометрия!$B$2:$B$152,Инклинометрия!$A$2:$A$152))</f>
        <v>1331.5528875839168</v>
      </c>
      <c r="AD812" s="107">
        <f>IF(U812=0,"-",FORECAST($C$8,Инклинометрия!$B$2:$B$152,Инклинометрия!$A$2:$A$152))</f>
        <v>1330</v>
      </c>
      <c r="AE812" s="107">
        <f>IF(U812=0,"-",FORECAST($C$8-U812,Инклинометрия!$B$2:$B$152,Инклинометрия!$A$2:$A$152))</f>
        <v>0</v>
      </c>
      <c r="AF812" s="107">
        <f>FORECAST($C$8-S812,Инклинометрия!$B$2:$B$152,Инклинометрия!$A$2:$A$152)</f>
        <v>1330</v>
      </c>
      <c r="AG812" s="107">
        <f>FORECAST($C$8-(S812+V812),Инклинометрия!$B$2:$B$152,Инклинометрия!$A$2:$A$152)</f>
        <v>0</v>
      </c>
      <c r="AH812" s="107">
        <f>IF(W812=0,"-",FORECAST($C$8+W812,Инклинометрия!$B$2:$B$152,Инклинометрия!$A$2:$A$152))</f>
        <v>1331.5528875839168</v>
      </c>
      <c r="AI812" s="107">
        <f>IF(W812=0,"-",FORECAST($C$8,Инклинометрия!$B$2:$B$152,Инклинометрия!$A$2:$A$152))</f>
        <v>1330</v>
      </c>
      <c r="AK812" s="122">
        <f>2*PI()*$C$5*(AT811-AT810)/(LN(AN811/$I$9)*$I$8/$I$7+LN($I$10/AN811)*$I$8/$I$7)</f>
        <v>0</v>
      </c>
      <c r="AL812" s="67">
        <f>AK812*(B812-B811)</f>
        <v>0</v>
      </c>
      <c r="AM812" s="23">
        <f t="shared" si="246"/>
        <v>4.3059540056097682E-2</v>
      </c>
      <c r="AN812" s="26">
        <f>AN811+AK812*(B812-B811)/(2*PI()*$C$5*AN811*$I$11)</f>
        <v>0.12986115207059001</v>
      </c>
      <c r="AO812" s="87">
        <f t="shared" si="240"/>
        <v>111242.59539450394</v>
      </c>
      <c r="AP812" s="87">
        <f>IF(R812+U812&lt;$C$8,0,32*$G$13/$C$12^2*($I$8*R812+$I$6*U812)+32*$G$14/($C$14^2-$C$13^2)*($I$8*S812+$I$6*V812))</f>
        <v>9917.5953945039291</v>
      </c>
      <c r="AQ812" s="66">
        <f>R812*$C$11*$C$9+U812*$C$11*$C$10</f>
        <v>14695380</v>
      </c>
      <c r="AR812" s="66">
        <f>S812*$C$11*$C$9+V812*$C$11*$C$10</f>
        <v>14695380</v>
      </c>
      <c r="AS812" s="87">
        <f>$C$11*(T812*$C$9+W812*$C$10)</f>
        <v>789129.61404581123</v>
      </c>
      <c r="AT812" s="45">
        <f t="shared" si="234"/>
        <v>15595752.209440315</v>
      </c>
      <c r="AU812" s="75"/>
    </row>
    <row r="813" spans="2:47" ht="15" thickBot="1" x14ac:dyDescent="0.35">
      <c r="B813" s="41">
        <f t="shared" si="241"/>
        <v>7820</v>
      </c>
      <c r="C813" s="8">
        <f t="shared" si="242"/>
        <v>78.2</v>
      </c>
      <c r="D813" s="73">
        <f t="shared" si="228"/>
        <v>104.5925</v>
      </c>
      <c r="E813" s="29">
        <f t="shared" si="231"/>
        <v>5798.5750625059545</v>
      </c>
      <c r="F813" s="29">
        <f t="shared" si="235"/>
        <v>7.4150576246875062</v>
      </c>
      <c r="G813" s="29">
        <f t="shared" si="243"/>
        <v>9.9176395730195388</v>
      </c>
      <c r="H813" s="17">
        <f t="shared" si="244"/>
        <v>7755.5941461016682</v>
      </c>
      <c r="I813" s="29">
        <f t="shared" si="236"/>
        <v>2.2250485660981263</v>
      </c>
      <c r="J813" s="29">
        <f t="shared" si="237"/>
        <v>13.949340071223562</v>
      </c>
      <c r="K813" s="32">
        <f>IF((D812+L812+M812-AL812)/($C$21+$C$22)&gt;$C$8,$C$8,(D812+L812+M812-AL812)/($C$21+$C$22))</f>
        <v>1400</v>
      </c>
      <c r="L813" s="97">
        <f t="shared" si="229"/>
        <v>0</v>
      </c>
      <c r="M813" s="96">
        <f t="shared" si="230"/>
        <v>0</v>
      </c>
      <c r="N813" s="98">
        <f t="shared" si="238"/>
        <v>1.7382597742038917</v>
      </c>
      <c r="O813" s="100">
        <f t="shared" si="232"/>
        <v>4.2266987561397071</v>
      </c>
      <c r="P813" s="104">
        <f t="shared" si="239"/>
        <v>18.880500609176615</v>
      </c>
      <c r="Q813" s="102">
        <f t="shared" si="245"/>
        <v>2.8886093440366814E-2</v>
      </c>
      <c r="R813" s="106">
        <f>K813-U813</f>
        <v>0</v>
      </c>
      <c r="S813" s="106">
        <f>IF(K813-H812&lt;0,0,K813-H812)</f>
        <v>0</v>
      </c>
      <c r="T813" s="106">
        <f t="shared" si="233"/>
        <v>98.365381490613771</v>
      </c>
      <c r="U813" s="107">
        <f>IF(S813&gt;0,0,IF(U812+(F813-AL813/$C$23)*$C$22/($C$21+$C$22)&gt;$C$8,$C$8,IF(V813=$C$8,U812+(F813-AL813/$C$23)*$C$22/$C$21,U812+(F813-AL813/$C$23)*$C$22/($C$21+$C$22))))</f>
        <v>1400</v>
      </c>
      <c r="V813" s="107">
        <f>IF(S813=0,IF(V812+(F813-AL813/$C$23)*$C$22/($C$21+$C$22)&gt;$C$8,$C$8,V812+(F813-AL813/$C$23)*$C$22/($C$21+$C$22)),E813)</f>
        <v>1400</v>
      </c>
      <c r="W813" s="203">
        <f>IF(S813&gt;0,0,IF(W812+AL813/$C$23&gt;$F$23,$F$23,W812+AL813/$C$23))</f>
        <v>1.6346185093862227</v>
      </c>
      <c r="X813" s="105" t="str">
        <f>IF(R813=0,"-",IF(U813=0,FORECAST($C$8,Инклинометрия!$B$2:$B$152,Инклинометрия!$A$2:$A$152),FORECAST(R813,Инклинометрия!$B$2:$B$152,Инклинометрия!$A$2:$A$152)))</f>
        <v>-</v>
      </c>
      <c r="Y813" s="105" t="str">
        <f>IF(R813=0,"-",IF(U813=0,FORECAST($C$8-R813,Инклинометрия!$B$2:$B$152,Инклинометрия!$A$2:$A$152),0))</f>
        <v>-</v>
      </c>
      <c r="Z813" s="105" t="str">
        <f>IF(S813=0,"-",FORECAST($C$8,Инклинометрия!$B$2:$B$152,Инклинометрия!$A$2:$A$152))</f>
        <v>-</v>
      </c>
      <c r="AA813" s="105" t="str">
        <f>IF(S813=0,"-",FORECAST($C$8-S813,Инклинометрия!$B$2:$B$152,Инклинометрия!$A$2:$A$152))</f>
        <v>-</v>
      </c>
      <c r="AB813" s="105">
        <f>IF(T813=0,"-",FORECAST($C$6,Инклинометрия!$B$2:$B$152,Инклинометрия!$A$2:$A$152))</f>
        <v>1425</v>
      </c>
      <c r="AC813" s="105">
        <f>IF(R813=0,FORECAST($C$6-T813,Инклинометрия!$B$2:$B$152,Инклинометрия!$A$2:$A$152),FORECAST($C$8,Инклинометрия!$B$2:$B$152,Инклинометрия!$A$2:$A$152))</f>
        <v>1331.5528875839168</v>
      </c>
      <c r="AD813" s="107">
        <f>IF(U813=0,"-",FORECAST($C$8,Инклинометрия!$B$2:$B$152,Инклинометрия!$A$2:$A$152))</f>
        <v>1330</v>
      </c>
      <c r="AE813" s="107">
        <f>IF(U813=0,"-",FORECAST($C$8-U813,Инклинометрия!$B$2:$B$152,Инклинометрия!$A$2:$A$152))</f>
        <v>0</v>
      </c>
      <c r="AF813" s="107">
        <f>FORECAST($C$8-S813,Инклинометрия!$B$2:$B$152,Инклинометрия!$A$2:$A$152)</f>
        <v>1330</v>
      </c>
      <c r="AG813" s="107">
        <f>FORECAST($C$8-(S813+V813),Инклинометрия!$B$2:$B$152,Инклинометрия!$A$2:$A$152)</f>
        <v>0</v>
      </c>
      <c r="AH813" s="107">
        <f>IF(W813=0,"-",FORECAST($C$8+W813,Инклинометрия!$B$2:$B$152,Инклинометрия!$A$2:$A$152))</f>
        <v>1331.5528875839168</v>
      </c>
      <c r="AI813" s="107">
        <f>IF(W813=0,"-",FORECAST($C$8,Инклинометрия!$B$2:$B$152,Инклинометрия!$A$2:$A$152))</f>
        <v>1330</v>
      </c>
      <c r="AK813" s="122">
        <f>2*PI()*$C$5*(AT812-AT811)/(LN(AN812/$I$9)*$I$8/$I$7+LN($I$10/AN812)*$I$8/$I$7)</f>
        <v>0</v>
      </c>
      <c r="AL813" s="67">
        <f>AK813*(B813-B812)</f>
        <v>0</v>
      </c>
      <c r="AM813" s="23">
        <f t="shared" si="246"/>
        <v>4.3059540056097682E-2</v>
      </c>
      <c r="AN813" s="26">
        <f>AN812+AK813*(B813-B812)/(2*PI()*$C$5*AN812*$I$11)</f>
        <v>0.12986115207059001</v>
      </c>
      <c r="AO813" s="87">
        <f t="shared" si="240"/>
        <v>111242.59539450394</v>
      </c>
      <c r="AP813" s="87">
        <f>IF(R813+U813&lt;$C$8,0,32*$G$13/$C$12^2*($I$8*R813+$I$6*U813)+32*$G$14/($C$14^2-$C$13^2)*($I$8*S813+$I$6*V813))</f>
        <v>9917.5953945039291</v>
      </c>
      <c r="AQ813" s="66">
        <f>R813*$C$11*$C$9+U813*$C$11*$C$10</f>
        <v>14695380</v>
      </c>
      <c r="AR813" s="66">
        <f>S813*$C$11*$C$9+V813*$C$11*$C$10</f>
        <v>14695380</v>
      </c>
      <c r="AS813" s="87">
        <f>$C$11*(T813*$C$9+W813*$C$10)</f>
        <v>789129.61404581123</v>
      </c>
      <c r="AT813" s="45">
        <f t="shared" si="234"/>
        <v>15595752.209440315</v>
      </c>
      <c r="AU813" s="75"/>
    </row>
    <row r="814" spans="2:47" ht="15" thickBot="1" x14ac:dyDescent="0.35">
      <c r="B814" s="41">
        <f t="shared" si="241"/>
        <v>7830</v>
      </c>
      <c r="C814" s="8">
        <f t="shared" si="242"/>
        <v>78.3</v>
      </c>
      <c r="D814" s="73">
        <f t="shared" si="228"/>
        <v>104.72624999999999</v>
      </c>
      <c r="E814" s="29">
        <f t="shared" si="231"/>
        <v>5805.990120130642</v>
      </c>
      <c r="F814" s="29">
        <f t="shared" si="235"/>
        <v>7.4150576246875062</v>
      </c>
      <c r="G814" s="29">
        <f t="shared" si="243"/>
        <v>9.9176395730195388</v>
      </c>
      <c r="H814" s="17">
        <f t="shared" si="244"/>
        <v>7765.5117856746874</v>
      </c>
      <c r="I814" s="29">
        <f t="shared" si="236"/>
        <v>2.2250485660981263</v>
      </c>
      <c r="J814" s="29">
        <f t="shared" si="237"/>
        <v>13.949340071223562</v>
      </c>
      <c r="K814" s="32">
        <f>IF((D813+L813+M813-AL813)/($C$21+$C$22)&gt;$C$8,$C$8,(D813+L813+M813-AL813)/($C$21+$C$22))</f>
        <v>1400</v>
      </c>
      <c r="L814" s="97">
        <f t="shared" si="229"/>
        <v>0</v>
      </c>
      <c r="M814" s="96">
        <f t="shared" si="230"/>
        <v>0</v>
      </c>
      <c r="N814" s="98">
        <f t="shared" si="238"/>
        <v>1.7382597742038917</v>
      </c>
      <c r="O814" s="100">
        <f t="shared" si="232"/>
        <v>4.2266987561397071</v>
      </c>
      <c r="P814" s="104">
        <f t="shared" si="239"/>
        <v>18.880500609176615</v>
      </c>
      <c r="Q814" s="102">
        <f t="shared" si="245"/>
        <v>2.8886093440366814E-2</v>
      </c>
      <c r="R814" s="106">
        <f>K814-U814</f>
        <v>0</v>
      </c>
      <c r="S814" s="106">
        <f>IF(K814-H813&lt;0,0,K814-H813)</f>
        <v>0</v>
      </c>
      <c r="T814" s="106">
        <f t="shared" si="233"/>
        <v>98.365381490613771</v>
      </c>
      <c r="U814" s="107">
        <f>IF(S814&gt;0,0,IF(U813+(F814-AL814/$C$23)*$C$22/($C$21+$C$22)&gt;$C$8,$C$8,IF(V814=$C$8,U813+(F814-AL814/$C$23)*$C$22/$C$21,U813+(F814-AL814/$C$23)*$C$22/($C$21+$C$22))))</f>
        <v>1400</v>
      </c>
      <c r="V814" s="107">
        <f>IF(S814=0,IF(V813+(F814-AL814/$C$23)*$C$22/($C$21+$C$22)&gt;$C$8,$C$8,V813+(F814-AL814/$C$23)*$C$22/($C$21+$C$22)),E814)</f>
        <v>1400</v>
      </c>
      <c r="W814" s="203">
        <f>IF(S814&gt;0,0,IF(W813+AL814/$C$23&gt;$F$23,$F$23,W813+AL814/$C$23))</f>
        <v>1.6346185093862227</v>
      </c>
      <c r="X814" s="105" t="str">
        <f>IF(R814=0,"-",IF(U814=0,FORECAST($C$8,Инклинометрия!$B$2:$B$152,Инклинометрия!$A$2:$A$152),FORECAST(R814,Инклинометрия!$B$2:$B$152,Инклинометрия!$A$2:$A$152)))</f>
        <v>-</v>
      </c>
      <c r="Y814" s="105" t="str">
        <f>IF(R814=0,"-",IF(U814=0,FORECAST($C$8-R814,Инклинометрия!$B$2:$B$152,Инклинометрия!$A$2:$A$152),0))</f>
        <v>-</v>
      </c>
      <c r="Z814" s="105" t="str">
        <f>IF(S814=0,"-",FORECAST($C$8,Инклинометрия!$B$2:$B$152,Инклинометрия!$A$2:$A$152))</f>
        <v>-</v>
      </c>
      <c r="AA814" s="105" t="str">
        <f>IF(S814=0,"-",FORECAST($C$8-S814,Инклинометрия!$B$2:$B$152,Инклинометрия!$A$2:$A$152))</f>
        <v>-</v>
      </c>
      <c r="AB814" s="105">
        <f>IF(T814=0,"-",FORECAST($C$6,Инклинометрия!$B$2:$B$152,Инклинометрия!$A$2:$A$152))</f>
        <v>1425</v>
      </c>
      <c r="AC814" s="105">
        <f>IF(R814=0,FORECAST($C$6-T814,Инклинометрия!$B$2:$B$152,Инклинометрия!$A$2:$A$152),FORECAST($C$8,Инклинометрия!$B$2:$B$152,Инклинометрия!$A$2:$A$152))</f>
        <v>1331.5528875839168</v>
      </c>
      <c r="AD814" s="107">
        <f>IF(U814=0,"-",FORECAST($C$8,Инклинометрия!$B$2:$B$152,Инклинометрия!$A$2:$A$152))</f>
        <v>1330</v>
      </c>
      <c r="AE814" s="107">
        <f>IF(U814=0,"-",FORECAST($C$8-U814,Инклинометрия!$B$2:$B$152,Инклинометрия!$A$2:$A$152))</f>
        <v>0</v>
      </c>
      <c r="AF814" s="107">
        <f>FORECAST($C$8-S814,Инклинометрия!$B$2:$B$152,Инклинометрия!$A$2:$A$152)</f>
        <v>1330</v>
      </c>
      <c r="AG814" s="107">
        <f>FORECAST($C$8-(S814+V814),Инклинометрия!$B$2:$B$152,Инклинометрия!$A$2:$A$152)</f>
        <v>0</v>
      </c>
      <c r="AH814" s="107">
        <f>IF(W814=0,"-",FORECAST($C$8+W814,Инклинометрия!$B$2:$B$152,Инклинометрия!$A$2:$A$152))</f>
        <v>1331.5528875839168</v>
      </c>
      <c r="AI814" s="107">
        <f>IF(W814=0,"-",FORECAST($C$8,Инклинометрия!$B$2:$B$152,Инклинометрия!$A$2:$A$152))</f>
        <v>1330</v>
      </c>
      <c r="AK814" s="122">
        <f>2*PI()*$C$5*(AT813-AT812)/(LN(AN813/$I$9)*$I$8/$I$7+LN($I$10/AN813)*$I$8/$I$7)</f>
        <v>0</v>
      </c>
      <c r="AL814" s="67">
        <f>AK814*(B814-B813)</f>
        <v>0</v>
      </c>
      <c r="AM814" s="23">
        <f t="shared" si="246"/>
        <v>4.3059540056097682E-2</v>
      </c>
      <c r="AN814" s="26">
        <f>AN813+AK814*(B814-B813)/(2*PI()*$C$5*AN813*$I$11)</f>
        <v>0.12986115207059001</v>
      </c>
      <c r="AO814" s="87">
        <f t="shared" si="240"/>
        <v>111242.59539450394</v>
      </c>
      <c r="AP814" s="87">
        <f>IF(R814+U814&lt;$C$8,0,32*$G$13/$C$12^2*($I$8*R814+$I$6*U814)+32*$G$14/($C$14^2-$C$13^2)*($I$8*S814+$I$6*V814))</f>
        <v>9917.5953945039291</v>
      </c>
      <c r="AQ814" s="66">
        <f>R814*$C$11*$C$9+U814*$C$11*$C$10</f>
        <v>14695380</v>
      </c>
      <c r="AR814" s="66">
        <f>S814*$C$11*$C$9+V814*$C$11*$C$10</f>
        <v>14695380</v>
      </c>
      <c r="AS814" s="87">
        <f>$C$11*(T814*$C$9+W814*$C$10)</f>
        <v>789129.61404581123</v>
      </c>
      <c r="AT814" s="45">
        <f t="shared" si="234"/>
        <v>15595752.209440315</v>
      </c>
      <c r="AU814" s="75"/>
    </row>
    <row r="815" spans="2:47" ht="15" thickBot="1" x14ac:dyDescent="0.35">
      <c r="B815" s="41">
        <f t="shared" si="241"/>
        <v>7840</v>
      </c>
      <c r="C815" s="8">
        <f t="shared" si="242"/>
        <v>78.400000000000006</v>
      </c>
      <c r="D815" s="73">
        <f t="shared" si="228"/>
        <v>104.86</v>
      </c>
      <c r="E815" s="29">
        <f t="shared" si="231"/>
        <v>5813.4051777553304</v>
      </c>
      <c r="F815" s="29">
        <f t="shared" si="235"/>
        <v>7.4150576246884157</v>
      </c>
      <c r="G815" s="29">
        <f t="shared" si="243"/>
        <v>9.9176395730207556</v>
      </c>
      <c r="H815" s="17">
        <f t="shared" si="244"/>
        <v>7775.4294252477084</v>
      </c>
      <c r="I815" s="29">
        <f t="shared" si="236"/>
        <v>2.2250485660981263</v>
      </c>
      <c r="J815" s="29">
        <f t="shared" si="237"/>
        <v>13.949340071224418</v>
      </c>
      <c r="K815" s="32">
        <f>IF((D814+L814+M814-AL814)/($C$21+$C$22)&gt;$C$8,$C$8,(D814+L814+M814-AL814)/($C$21+$C$22))</f>
        <v>1400</v>
      </c>
      <c r="L815" s="97">
        <f t="shared" si="229"/>
        <v>0</v>
      </c>
      <c r="M815" s="96">
        <f t="shared" si="230"/>
        <v>0</v>
      </c>
      <c r="N815" s="98">
        <f t="shared" si="238"/>
        <v>1.7382597742038917</v>
      </c>
      <c r="O815" s="100">
        <f t="shared" si="232"/>
        <v>4.2266987561397071</v>
      </c>
      <c r="P815" s="104">
        <f t="shared" si="239"/>
        <v>18.880500609176615</v>
      </c>
      <c r="Q815" s="102">
        <f t="shared" si="245"/>
        <v>2.8886093440366814E-2</v>
      </c>
      <c r="R815" s="106">
        <f>K815-U815</f>
        <v>0</v>
      </c>
      <c r="S815" s="106">
        <f>IF(K815-H814&lt;0,0,K815-H814)</f>
        <v>0</v>
      </c>
      <c r="T815" s="106">
        <f t="shared" si="233"/>
        <v>98.365381490613771</v>
      </c>
      <c r="U815" s="107">
        <f>IF(S815&gt;0,0,IF(U814+(F815-AL815/$C$23)*$C$22/($C$21+$C$22)&gt;$C$8,$C$8,IF(V815=$C$8,U814+(F815-AL815/$C$23)*$C$22/$C$21,U814+(F815-AL815/$C$23)*$C$22/($C$21+$C$22))))</f>
        <v>1400</v>
      </c>
      <c r="V815" s="107">
        <f>IF(S815=0,IF(V814+(F815-AL815/$C$23)*$C$22/($C$21+$C$22)&gt;$C$8,$C$8,V814+(F815-AL815/$C$23)*$C$22/($C$21+$C$22)),E815)</f>
        <v>1400</v>
      </c>
      <c r="W815" s="203">
        <f>IF(S815&gt;0,0,IF(W814+AL815/$C$23&gt;$F$23,$F$23,W814+AL815/$C$23))</f>
        <v>1.6346185093862227</v>
      </c>
      <c r="X815" s="105" t="str">
        <f>IF(R815=0,"-",IF(U815=0,FORECAST($C$8,Инклинометрия!$B$2:$B$152,Инклинометрия!$A$2:$A$152),FORECAST(R815,Инклинометрия!$B$2:$B$152,Инклинометрия!$A$2:$A$152)))</f>
        <v>-</v>
      </c>
      <c r="Y815" s="105" t="str">
        <f>IF(R815=0,"-",IF(U815=0,FORECAST($C$8-R815,Инклинометрия!$B$2:$B$152,Инклинометрия!$A$2:$A$152),0))</f>
        <v>-</v>
      </c>
      <c r="Z815" s="105" t="str">
        <f>IF(S815=0,"-",FORECAST($C$8,Инклинометрия!$B$2:$B$152,Инклинометрия!$A$2:$A$152))</f>
        <v>-</v>
      </c>
      <c r="AA815" s="105" t="str">
        <f>IF(S815=0,"-",FORECAST($C$8-S815,Инклинометрия!$B$2:$B$152,Инклинометрия!$A$2:$A$152))</f>
        <v>-</v>
      </c>
      <c r="AB815" s="105">
        <f>IF(T815=0,"-",FORECAST($C$6,Инклинометрия!$B$2:$B$152,Инклинометрия!$A$2:$A$152))</f>
        <v>1425</v>
      </c>
      <c r="AC815" s="105">
        <f>IF(R815=0,FORECAST($C$6-T815,Инклинометрия!$B$2:$B$152,Инклинометрия!$A$2:$A$152),FORECAST($C$8,Инклинометрия!$B$2:$B$152,Инклинометрия!$A$2:$A$152))</f>
        <v>1331.5528875839168</v>
      </c>
      <c r="AD815" s="107">
        <f>IF(U815=0,"-",FORECAST($C$8,Инклинометрия!$B$2:$B$152,Инклинометрия!$A$2:$A$152))</f>
        <v>1330</v>
      </c>
      <c r="AE815" s="107">
        <f>IF(U815=0,"-",FORECAST($C$8-U815,Инклинометрия!$B$2:$B$152,Инклинометрия!$A$2:$A$152))</f>
        <v>0</v>
      </c>
      <c r="AF815" s="107">
        <f>FORECAST($C$8-S815,Инклинометрия!$B$2:$B$152,Инклинометрия!$A$2:$A$152)</f>
        <v>1330</v>
      </c>
      <c r="AG815" s="107">
        <f>FORECAST($C$8-(S815+V815),Инклинометрия!$B$2:$B$152,Инклинометрия!$A$2:$A$152)</f>
        <v>0</v>
      </c>
      <c r="AH815" s="107">
        <f>IF(W815=0,"-",FORECAST($C$8+W815,Инклинометрия!$B$2:$B$152,Инклинометрия!$A$2:$A$152))</f>
        <v>1331.5528875839168</v>
      </c>
      <c r="AI815" s="107">
        <f>IF(W815=0,"-",FORECAST($C$8,Инклинометрия!$B$2:$B$152,Инклинометрия!$A$2:$A$152))</f>
        <v>1330</v>
      </c>
      <c r="AK815" s="122">
        <f>2*PI()*$C$5*(AT814-AT813)/(LN(AN814/$I$9)*$I$8/$I$7+LN($I$10/AN814)*$I$8/$I$7)</f>
        <v>0</v>
      </c>
      <c r="AL815" s="67">
        <f>AK815*(B815-B814)</f>
        <v>0</v>
      </c>
      <c r="AM815" s="23">
        <f t="shared" si="246"/>
        <v>4.3059540056097682E-2</v>
      </c>
      <c r="AN815" s="26">
        <f>AN814+AK815*(B815-B814)/(2*PI()*$C$5*AN814*$I$11)</f>
        <v>0.12986115207059001</v>
      </c>
      <c r="AO815" s="87">
        <f t="shared" si="240"/>
        <v>111242.59539450394</v>
      </c>
      <c r="AP815" s="87">
        <f>IF(R815+U815&lt;$C$8,0,32*$G$13/$C$12^2*($I$8*R815+$I$6*U815)+32*$G$14/($C$14^2-$C$13^2)*($I$8*S815+$I$6*V815))</f>
        <v>9917.5953945039291</v>
      </c>
      <c r="AQ815" s="66">
        <f>R815*$C$11*$C$9+U815*$C$11*$C$10</f>
        <v>14695380</v>
      </c>
      <c r="AR815" s="66">
        <f>S815*$C$11*$C$9+V815*$C$11*$C$10</f>
        <v>14695380</v>
      </c>
      <c r="AS815" s="87">
        <f>$C$11*(T815*$C$9+W815*$C$10)</f>
        <v>789129.61404581123</v>
      </c>
      <c r="AT815" s="45">
        <f t="shared" si="234"/>
        <v>15595752.209440315</v>
      </c>
      <c r="AU815" s="75"/>
    </row>
    <row r="816" spans="2:47" ht="15" thickBot="1" x14ac:dyDescent="0.35">
      <c r="B816" s="41">
        <f t="shared" si="241"/>
        <v>7850</v>
      </c>
      <c r="C816" s="8">
        <f t="shared" si="242"/>
        <v>78.5</v>
      </c>
      <c r="D816" s="73">
        <f t="shared" si="228"/>
        <v>104.99375000000001</v>
      </c>
      <c r="E816" s="29">
        <f t="shared" si="231"/>
        <v>5820.8202353800179</v>
      </c>
      <c r="F816" s="29">
        <f t="shared" si="235"/>
        <v>7.4150576246875062</v>
      </c>
      <c r="G816" s="29">
        <f t="shared" si="243"/>
        <v>9.9176395730195388</v>
      </c>
      <c r="H816" s="17">
        <f t="shared" si="244"/>
        <v>7785.3470648207276</v>
      </c>
      <c r="I816" s="29">
        <f t="shared" si="236"/>
        <v>2.2250485660981263</v>
      </c>
      <c r="J816" s="29">
        <f t="shared" si="237"/>
        <v>13.949340071223562</v>
      </c>
      <c r="K816" s="32">
        <f>IF((D815+L815+M815-AL815)/($C$21+$C$22)&gt;$C$8,$C$8,(D815+L815+M815-AL815)/($C$21+$C$22))</f>
        <v>1400</v>
      </c>
      <c r="L816" s="97">
        <f t="shared" si="229"/>
        <v>0</v>
      </c>
      <c r="M816" s="96">
        <f t="shared" si="230"/>
        <v>0</v>
      </c>
      <c r="N816" s="98">
        <f t="shared" si="238"/>
        <v>1.7382597742038917</v>
      </c>
      <c r="O816" s="100">
        <f t="shared" si="232"/>
        <v>4.2266987561397071</v>
      </c>
      <c r="P816" s="104">
        <f t="shared" si="239"/>
        <v>18.880500609176615</v>
      </c>
      <c r="Q816" s="102">
        <f t="shared" si="245"/>
        <v>2.8886093440366814E-2</v>
      </c>
      <c r="R816" s="106">
        <f>K816-U816</f>
        <v>0</v>
      </c>
      <c r="S816" s="106">
        <f>IF(K816-H815&lt;0,0,K816-H815)</f>
        <v>0</v>
      </c>
      <c r="T816" s="106">
        <f t="shared" si="233"/>
        <v>98.365381490613771</v>
      </c>
      <c r="U816" s="107">
        <f>IF(S816&gt;0,0,IF(U815+(F816-AL816/$C$23)*$C$22/($C$21+$C$22)&gt;$C$8,$C$8,IF(V816=$C$8,U815+(F816-AL816/$C$23)*$C$22/$C$21,U815+(F816-AL816/$C$23)*$C$22/($C$21+$C$22))))</f>
        <v>1400</v>
      </c>
      <c r="V816" s="107">
        <f>IF(S816=0,IF(V815+(F816-AL816/$C$23)*$C$22/($C$21+$C$22)&gt;$C$8,$C$8,V815+(F816-AL816/$C$23)*$C$22/($C$21+$C$22)),E816)</f>
        <v>1400</v>
      </c>
      <c r="W816" s="203">
        <f>IF(S816&gt;0,0,IF(W815+AL816/$C$23&gt;$F$23,$F$23,W815+AL816/$C$23))</f>
        <v>1.6346185093862227</v>
      </c>
      <c r="X816" s="105" t="str">
        <f>IF(R816=0,"-",IF(U816=0,FORECAST($C$8,Инклинометрия!$B$2:$B$152,Инклинометрия!$A$2:$A$152),FORECAST(R816,Инклинометрия!$B$2:$B$152,Инклинометрия!$A$2:$A$152)))</f>
        <v>-</v>
      </c>
      <c r="Y816" s="105" t="str">
        <f>IF(R816=0,"-",IF(U816=0,FORECAST($C$8-R816,Инклинометрия!$B$2:$B$152,Инклинометрия!$A$2:$A$152),0))</f>
        <v>-</v>
      </c>
      <c r="Z816" s="105" t="str">
        <f>IF(S816=0,"-",FORECAST($C$8,Инклинометрия!$B$2:$B$152,Инклинометрия!$A$2:$A$152))</f>
        <v>-</v>
      </c>
      <c r="AA816" s="105" t="str">
        <f>IF(S816=0,"-",FORECAST($C$8-S816,Инклинометрия!$B$2:$B$152,Инклинометрия!$A$2:$A$152))</f>
        <v>-</v>
      </c>
      <c r="AB816" s="105">
        <f>IF(T816=0,"-",FORECAST($C$6,Инклинометрия!$B$2:$B$152,Инклинометрия!$A$2:$A$152))</f>
        <v>1425</v>
      </c>
      <c r="AC816" s="105">
        <f>IF(R816=0,FORECAST($C$6-T816,Инклинометрия!$B$2:$B$152,Инклинометрия!$A$2:$A$152),FORECAST($C$8,Инклинометрия!$B$2:$B$152,Инклинометрия!$A$2:$A$152))</f>
        <v>1331.5528875839168</v>
      </c>
      <c r="AD816" s="107">
        <f>IF(U816=0,"-",FORECAST($C$8,Инклинометрия!$B$2:$B$152,Инклинометрия!$A$2:$A$152))</f>
        <v>1330</v>
      </c>
      <c r="AE816" s="107">
        <f>IF(U816=0,"-",FORECAST($C$8-U816,Инклинометрия!$B$2:$B$152,Инклинометрия!$A$2:$A$152))</f>
        <v>0</v>
      </c>
      <c r="AF816" s="107">
        <f>FORECAST($C$8-S816,Инклинометрия!$B$2:$B$152,Инклинометрия!$A$2:$A$152)</f>
        <v>1330</v>
      </c>
      <c r="AG816" s="107">
        <f>FORECAST($C$8-(S816+V816),Инклинометрия!$B$2:$B$152,Инклинометрия!$A$2:$A$152)</f>
        <v>0</v>
      </c>
      <c r="AH816" s="107">
        <f>IF(W816=0,"-",FORECAST($C$8+W816,Инклинометрия!$B$2:$B$152,Инклинометрия!$A$2:$A$152))</f>
        <v>1331.5528875839168</v>
      </c>
      <c r="AI816" s="107">
        <f>IF(W816=0,"-",FORECAST($C$8,Инклинометрия!$B$2:$B$152,Инклинометрия!$A$2:$A$152))</f>
        <v>1330</v>
      </c>
      <c r="AK816" s="122">
        <f>2*PI()*$C$5*(AT815-AT814)/(LN(AN815/$I$9)*$I$8/$I$7+LN($I$10/AN815)*$I$8/$I$7)</f>
        <v>0</v>
      </c>
      <c r="AL816" s="67">
        <f>AK816*(B816-B815)</f>
        <v>0</v>
      </c>
      <c r="AM816" s="23">
        <f t="shared" si="246"/>
        <v>4.3059540056097682E-2</v>
      </c>
      <c r="AN816" s="26">
        <f>AN815+AK816*(B816-B815)/(2*PI()*$C$5*AN815*$I$11)</f>
        <v>0.12986115207059001</v>
      </c>
      <c r="AO816" s="87">
        <f t="shared" si="240"/>
        <v>111242.59539450394</v>
      </c>
      <c r="AP816" s="87">
        <f>IF(R816+U816&lt;$C$8,0,32*$G$13/$C$12^2*($I$8*R816+$I$6*U816)+32*$G$14/($C$14^2-$C$13^2)*($I$8*S816+$I$6*V816))</f>
        <v>9917.5953945039291</v>
      </c>
      <c r="AQ816" s="66">
        <f>R816*$C$11*$C$9+U816*$C$11*$C$10</f>
        <v>14695380</v>
      </c>
      <c r="AR816" s="66">
        <f>S816*$C$11*$C$9+V816*$C$11*$C$10</f>
        <v>14695380</v>
      </c>
      <c r="AS816" s="87">
        <f>$C$11*(T816*$C$9+W816*$C$10)</f>
        <v>789129.61404581123</v>
      </c>
      <c r="AT816" s="45">
        <f t="shared" si="234"/>
        <v>15595752.209440315</v>
      </c>
      <c r="AU816" s="75"/>
    </row>
    <row r="817" spans="2:47" ht="15" thickBot="1" x14ac:dyDescent="0.35">
      <c r="B817" s="41">
        <f t="shared" si="241"/>
        <v>7860</v>
      </c>
      <c r="C817" s="8">
        <f t="shared" si="242"/>
        <v>78.600000000000009</v>
      </c>
      <c r="D817" s="73">
        <f t="shared" si="228"/>
        <v>105.12750000000001</v>
      </c>
      <c r="E817" s="29">
        <f t="shared" si="231"/>
        <v>5828.2352930047064</v>
      </c>
      <c r="F817" s="29">
        <f t="shared" si="235"/>
        <v>7.4150576246884157</v>
      </c>
      <c r="G817" s="29">
        <f t="shared" si="243"/>
        <v>9.9176395730207556</v>
      </c>
      <c r="H817" s="17">
        <f t="shared" si="244"/>
        <v>7795.2647043937486</v>
      </c>
      <c r="I817" s="29">
        <f t="shared" si="236"/>
        <v>2.2250485660981263</v>
      </c>
      <c r="J817" s="29">
        <f t="shared" si="237"/>
        <v>13.949340071224418</v>
      </c>
      <c r="K817" s="32">
        <f>IF((D816+L816+M816-AL816)/($C$21+$C$22)&gt;$C$8,$C$8,(D816+L816+M816-AL816)/($C$21+$C$22))</f>
        <v>1400</v>
      </c>
      <c r="L817" s="97">
        <f t="shared" si="229"/>
        <v>0</v>
      </c>
      <c r="M817" s="96">
        <f t="shared" si="230"/>
        <v>0</v>
      </c>
      <c r="N817" s="98">
        <f t="shared" si="238"/>
        <v>1.7382597742038917</v>
      </c>
      <c r="O817" s="100">
        <f t="shared" si="232"/>
        <v>4.2266987561397071</v>
      </c>
      <c r="P817" s="104">
        <f t="shared" si="239"/>
        <v>18.880500609176615</v>
      </c>
      <c r="Q817" s="102">
        <f t="shared" si="245"/>
        <v>2.8886093440366814E-2</v>
      </c>
      <c r="R817" s="106">
        <f>K817-U817</f>
        <v>0</v>
      </c>
      <c r="S817" s="106">
        <f>IF(K817-H816&lt;0,0,K817-H816)</f>
        <v>0</v>
      </c>
      <c r="T817" s="106">
        <f t="shared" si="233"/>
        <v>98.365381490613771</v>
      </c>
      <c r="U817" s="107">
        <f>IF(S817&gt;0,0,IF(U816+(F817-AL817/$C$23)*$C$22/($C$21+$C$22)&gt;$C$8,$C$8,IF(V817=$C$8,U816+(F817-AL817/$C$23)*$C$22/$C$21,U816+(F817-AL817/$C$23)*$C$22/($C$21+$C$22))))</f>
        <v>1400</v>
      </c>
      <c r="V817" s="107">
        <f>IF(S817=0,IF(V816+(F817-AL817/$C$23)*$C$22/($C$21+$C$22)&gt;$C$8,$C$8,V816+(F817-AL817/$C$23)*$C$22/($C$21+$C$22)),E817)</f>
        <v>1400</v>
      </c>
      <c r="W817" s="203">
        <f>IF(S817&gt;0,0,IF(W816+AL817/$C$23&gt;$F$23,$F$23,W816+AL817/$C$23))</f>
        <v>1.6346185093862227</v>
      </c>
      <c r="X817" s="105" t="str">
        <f>IF(R817=0,"-",IF(U817=0,FORECAST($C$8,Инклинометрия!$B$2:$B$152,Инклинометрия!$A$2:$A$152),FORECAST(R817,Инклинометрия!$B$2:$B$152,Инклинометрия!$A$2:$A$152)))</f>
        <v>-</v>
      </c>
      <c r="Y817" s="105" t="str">
        <f>IF(R817=0,"-",IF(U817=0,FORECAST($C$8-R817,Инклинометрия!$B$2:$B$152,Инклинометрия!$A$2:$A$152),0))</f>
        <v>-</v>
      </c>
      <c r="Z817" s="105" t="str">
        <f>IF(S817=0,"-",FORECAST($C$8,Инклинометрия!$B$2:$B$152,Инклинометрия!$A$2:$A$152))</f>
        <v>-</v>
      </c>
      <c r="AA817" s="105" t="str">
        <f>IF(S817=0,"-",FORECAST($C$8-S817,Инклинометрия!$B$2:$B$152,Инклинометрия!$A$2:$A$152))</f>
        <v>-</v>
      </c>
      <c r="AB817" s="105">
        <f>IF(T817=0,"-",FORECAST($C$6,Инклинометрия!$B$2:$B$152,Инклинометрия!$A$2:$A$152))</f>
        <v>1425</v>
      </c>
      <c r="AC817" s="105">
        <f>IF(R817=0,FORECAST($C$6-T817,Инклинометрия!$B$2:$B$152,Инклинометрия!$A$2:$A$152),FORECAST($C$8,Инклинометрия!$B$2:$B$152,Инклинометрия!$A$2:$A$152))</f>
        <v>1331.5528875839168</v>
      </c>
      <c r="AD817" s="107">
        <f>IF(U817=0,"-",FORECAST($C$8,Инклинометрия!$B$2:$B$152,Инклинометрия!$A$2:$A$152))</f>
        <v>1330</v>
      </c>
      <c r="AE817" s="107">
        <f>IF(U817=0,"-",FORECAST($C$8-U817,Инклинометрия!$B$2:$B$152,Инклинометрия!$A$2:$A$152))</f>
        <v>0</v>
      </c>
      <c r="AF817" s="107">
        <f>FORECAST($C$8-S817,Инклинометрия!$B$2:$B$152,Инклинометрия!$A$2:$A$152)</f>
        <v>1330</v>
      </c>
      <c r="AG817" s="107">
        <f>FORECAST($C$8-(S817+V817),Инклинометрия!$B$2:$B$152,Инклинометрия!$A$2:$A$152)</f>
        <v>0</v>
      </c>
      <c r="AH817" s="107">
        <f>IF(W817=0,"-",FORECAST($C$8+W817,Инклинометрия!$B$2:$B$152,Инклинометрия!$A$2:$A$152))</f>
        <v>1331.5528875839168</v>
      </c>
      <c r="AI817" s="107">
        <f>IF(W817=0,"-",FORECAST($C$8,Инклинометрия!$B$2:$B$152,Инклинометрия!$A$2:$A$152))</f>
        <v>1330</v>
      </c>
      <c r="AK817" s="122">
        <f>2*PI()*$C$5*(AT816-AT815)/(LN(AN816/$I$9)*$I$8/$I$7+LN($I$10/AN816)*$I$8/$I$7)</f>
        <v>0</v>
      </c>
      <c r="AL817" s="67">
        <f>AK817*(B817-B816)</f>
        <v>0</v>
      </c>
      <c r="AM817" s="23">
        <f t="shared" si="246"/>
        <v>4.3059540056097682E-2</v>
      </c>
      <c r="AN817" s="26">
        <f>AN816+AK817*(B817-B816)/(2*PI()*$C$5*AN816*$I$11)</f>
        <v>0.12986115207059001</v>
      </c>
      <c r="AO817" s="87">
        <f t="shared" si="240"/>
        <v>111242.59539450394</v>
      </c>
      <c r="AP817" s="87">
        <f>IF(R817+U817&lt;$C$8,0,32*$G$13/$C$12^2*($I$8*R817+$I$6*U817)+32*$G$14/($C$14^2-$C$13^2)*($I$8*S817+$I$6*V817))</f>
        <v>9917.5953945039291</v>
      </c>
      <c r="AQ817" s="66">
        <f>R817*$C$11*$C$9+U817*$C$11*$C$10</f>
        <v>14695380</v>
      </c>
      <c r="AR817" s="66">
        <f>S817*$C$11*$C$9+V817*$C$11*$C$10</f>
        <v>14695380</v>
      </c>
      <c r="AS817" s="87">
        <f>$C$11*(T817*$C$9+W817*$C$10)</f>
        <v>789129.61404581123</v>
      </c>
      <c r="AT817" s="45">
        <f t="shared" si="234"/>
        <v>15595752.209440315</v>
      </c>
      <c r="AU817" s="75"/>
    </row>
    <row r="818" spans="2:47" ht="15" thickBot="1" x14ac:dyDescent="0.35">
      <c r="B818" s="41">
        <f t="shared" si="241"/>
        <v>7870</v>
      </c>
      <c r="C818" s="8">
        <f t="shared" si="242"/>
        <v>78.7</v>
      </c>
      <c r="D818" s="73">
        <f t="shared" si="228"/>
        <v>105.26125</v>
      </c>
      <c r="E818" s="29">
        <f t="shared" si="231"/>
        <v>5835.6503506293939</v>
      </c>
      <c r="F818" s="29">
        <f t="shared" si="235"/>
        <v>7.4150576246875062</v>
      </c>
      <c r="G818" s="29">
        <f t="shared" si="243"/>
        <v>9.9176395730195388</v>
      </c>
      <c r="H818" s="17">
        <f t="shared" si="244"/>
        <v>7805.1823439667678</v>
      </c>
      <c r="I818" s="29">
        <f t="shared" si="236"/>
        <v>2.2250485660981263</v>
      </c>
      <c r="J818" s="29">
        <f t="shared" si="237"/>
        <v>13.949340071223562</v>
      </c>
      <c r="K818" s="32">
        <f>IF((D817+L817+M817-AL817)/($C$21+$C$22)&gt;$C$8,$C$8,(D817+L817+M817-AL817)/($C$21+$C$22))</f>
        <v>1400</v>
      </c>
      <c r="L818" s="97">
        <f t="shared" si="229"/>
        <v>0</v>
      </c>
      <c r="M818" s="96">
        <f t="shared" si="230"/>
        <v>0</v>
      </c>
      <c r="N818" s="98">
        <f t="shared" si="238"/>
        <v>1.7382597742038917</v>
      </c>
      <c r="O818" s="100">
        <f t="shared" si="232"/>
        <v>4.2266987561397071</v>
      </c>
      <c r="P818" s="104">
        <f t="shared" si="239"/>
        <v>18.880500609176615</v>
      </c>
      <c r="Q818" s="102">
        <f t="shared" si="245"/>
        <v>2.8886093440366814E-2</v>
      </c>
      <c r="R818" s="106">
        <f>K818-U818</f>
        <v>0</v>
      </c>
      <c r="S818" s="106">
        <f>IF(K818-H817&lt;0,0,K818-H817)</f>
        <v>0</v>
      </c>
      <c r="T818" s="106">
        <f t="shared" si="233"/>
        <v>98.365381490613771</v>
      </c>
      <c r="U818" s="107">
        <f>IF(S818&gt;0,0,IF(U817+(F818-AL818/$C$23)*$C$22/($C$21+$C$22)&gt;$C$8,$C$8,IF(V818=$C$8,U817+(F818-AL818/$C$23)*$C$22/$C$21,U817+(F818-AL818/$C$23)*$C$22/($C$21+$C$22))))</f>
        <v>1400</v>
      </c>
      <c r="V818" s="107">
        <f>IF(S818=0,IF(V817+(F818-AL818/$C$23)*$C$22/($C$21+$C$22)&gt;$C$8,$C$8,V817+(F818-AL818/$C$23)*$C$22/($C$21+$C$22)),E818)</f>
        <v>1400</v>
      </c>
      <c r="W818" s="203">
        <f>IF(S818&gt;0,0,IF(W817+AL818/$C$23&gt;$F$23,$F$23,W817+AL818/$C$23))</f>
        <v>1.6346185093862227</v>
      </c>
      <c r="X818" s="105" t="str">
        <f>IF(R818=0,"-",IF(U818=0,FORECAST($C$8,Инклинометрия!$B$2:$B$152,Инклинометрия!$A$2:$A$152),FORECAST(R818,Инклинометрия!$B$2:$B$152,Инклинометрия!$A$2:$A$152)))</f>
        <v>-</v>
      </c>
      <c r="Y818" s="105" t="str">
        <f>IF(R818=0,"-",IF(U818=0,FORECAST($C$8-R818,Инклинометрия!$B$2:$B$152,Инклинометрия!$A$2:$A$152),0))</f>
        <v>-</v>
      </c>
      <c r="Z818" s="105" t="str">
        <f>IF(S818=0,"-",FORECAST($C$8,Инклинометрия!$B$2:$B$152,Инклинометрия!$A$2:$A$152))</f>
        <v>-</v>
      </c>
      <c r="AA818" s="105" t="str">
        <f>IF(S818=0,"-",FORECAST($C$8-S818,Инклинометрия!$B$2:$B$152,Инклинометрия!$A$2:$A$152))</f>
        <v>-</v>
      </c>
      <c r="AB818" s="105">
        <f>IF(T818=0,"-",FORECAST($C$6,Инклинометрия!$B$2:$B$152,Инклинометрия!$A$2:$A$152))</f>
        <v>1425</v>
      </c>
      <c r="AC818" s="105">
        <f>IF(R818=0,FORECAST($C$6-T818,Инклинометрия!$B$2:$B$152,Инклинометрия!$A$2:$A$152),FORECAST($C$8,Инклинометрия!$B$2:$B$152,Инклинометрия!$A$2:$A$152))</f>
        <v>1331.5528875839168</v>
      </c>
      <c r="AD818" s="107">
        <f>IF(U818=0,"-",FORECAST($C$8,Инклинометрия!$B$2:$B$152,Инклинометрия!$A$2:$A$152))</f>
        <v>1330</v>
      </c>
      <c r="AE818" s="107">
        <f>IF(U818=0,"-",FORECAST($C$8-U818,Инклинометрия!$B$2:$B$152,Инклинометрия!$A$2:$A$152))</f>
        <v>0</v>
      </c>
      <c r="AF818" s="107">
        <f>FORECAST($C$8-S818,Инклинометрия!$B$2:$B$152,Инклинометрия!$A$2:$A$152)</f>
        <v>1330</v>
      </c>
      <c r="AG818" s="107">
        <f>FORECAST($C$8-(S818+V818),Инклинометрия!$B$2:$B$152,Инклинометрия!$A$2:$A$152)</f>
        <v>0</v>
      </c>
      <c r="AH818" s="107">
        <f>IF(W818=0,"-",FORECAST($C$8+W818,Инклинометрия!$B$2:$B$152,Инклинометрия!$A$2:$A$152))</f>
        <v>1331.5528875839168</v>
      </c>
      <c r="AI818" s="107">
        <f>IF(W818=0,"-",FORECAST($C$8,Инклинометрия!$B$2:$B$152,Инклинометрия!$A$2:$A$152))</f>
        <v>1330</v>
      </c>
      <c r="AK818" s="122">
        <f>2*PI()*$C$5*(AT817-AT816)/(LN(AN817/$I$9)*$I$8/$I$7+LN($I$10/AN817)*$I$8/$I$7)</f>
        <v>0</v>
      </c>
      <c r="AL818" s="67">
        <f>AK818*(B818-B817)</f>
        <v>0</v>
      </c>
      <c r="AM818" s="23">
        <f t="shared" si="246"/>
        <v>4.3059540056097682E-2</v>
      </c>
      <c r="AN818" s="26">
        <f>AN817+AK818*(B818-B817)/(2*PI()*$C$5*AN817*$I$11)</f>
        <v>0.12986115207059001</v>
      </c>
      <c r="AO818" s="87">
        <f t="shared" si="240"/>
        <v>111242.59539450394</v>
      </c>
      <c r="AP818" s="87">
        <f>IF(R818+U818&lt;$C$8,0,32*$G$13/$C$12^2*($I$8*R818+$I$6*U818)+32*$G$14/($C$14^2-$C$13^2)*($I$8*S818+$I$6*V818))</f>
        <v>9917.5953945039291</v>
      </c>
      <c r="AQ818" s="66">
        <f>R818*$C$11*$C$9+U818*$C$11*$C$10</f>
        <v>14695380</v>
      </c>
      <c r="AR818" s="66">
        <f>S818*$C$11*$C$9+V818*$C$11*$C$10</f>
        <v>14695380</v>
      </c>
      <c r="AS818" s="87">
        <f>$C$11*(T818*$C$9+W818*$C$10)</f>
        <v>789129.61404581123</v>
      </c>
      <c r="AT818" s="45">
        <f t="shared" si="234"/>
        <v>15595752.209440315</v>
      </c>
      <c r="AU818" s="75"/>
    </row>
    <row r="819" spans="2:47" ht="15" thickBot="1" x14ac:dyDescent="0.35">
      <c r="B819" s="41">
        <f t="shared" si="241"/>
        <v>7880</v>
      </c>
      <c r="C819" s="8">
        <f t="shared" si="242"/>
        <v>78.8</v>
      </c>
      <c r="D819" s="73">
        <f t="shared" si="228"/>
        <v>105.395</v>
      </c>
      <c r="E819" s="29">
        <f t="shared" si="231"/>
        <v>5843.0654082540814</v>
      </c>
      <c r="F819" s="29">
        <f t="shared" si="235"/>
        <v>7.4150576246875062</v>
      </c>
      <c r="G819" s="29">
        <f t="shared" si="243"/>
        <v>9.9176395730195388</v>
      </c>
      <c r="H819" s="17">
        <f t="shared" si="244"/>
        <v>7815.099983539787</v>
      </c>
      <c r="I819" s="29">
        <f t="shared" si="236"/>
        <v>2.2250485660981263</v>
      </c>
      <c r="J819" s="29">
        <f t="shared" si="237"/>
        <v>13.949340071223562</v>
      </c>
      <c r="K819" s="32">
        <f>IF((D818+L818+M818-AL818)/($C$21+$C$22)&gt;$C$8,$C$8,(D818+L818+M818-AL818)/($C$21+$C$22))</f>
        <v>1400</v>
      </c>
      <c r="L819" s="97">
        <f t="shared" si="229"/>
        <v>0</v>
      </c>
      <c r="M819" s="96">
        <f t="shared" si="230"/>
        <v>0</v>
      </c>
      <c r="N819" s="98">
        <f t="shared" si="238"/>
        <v>1.7382597742038917</v>
      </c>
      <c r="O819" s="100">
        <f t="shared" si="232"/>
        <v>4.2266987561397071</v>
      </c>
      <c r="P819" s="104">
        <f t="shared" si="239"/>
        <v>18.880500609176615</v>
      </c>
      <c r="Q819" s="102">
        <f t="shared" si="245"/>
        <v>2.8886093440366814E-2</v>
      </c>
      <c r="R819" s="106">
        <f>K819-U819</f>
        <v>0</v>
      </c>
      <c r="S819" s="106">
        <f>IF(K819-H818&lt;0,0,K819-H818)</f>
        <v>0</v>
      </c>
      <c r="T819" s="106">
        <f t="shared" si="233"/>
        <v>98.365381490613771</v>
      </c>
      <c r="U819" s="107">
        <f>IF(S819&gt;0,0,IF(U818+(F819-AL819/$C$23)*$C$22/($C$21+$C$22)&gt;$C$8,$C$8,IF(V819=$C$8,U818+(F819-AL819/$C$23)*$C$22/$C$21,U818+(F819-AL819/$C$23)*$C$22/($C$21+$C$22))))</f>
        <v>1400</v>
      </c>
      <c r="V819" s="107">
        <f>IF(S819=0,IF(V818+(F819-AL819/$C$23)*$C$22/($C$21+$C$22)&gt;$C$8,$C$8,V818+(F819-AL819/$C$23)*$C$22/($C$21+$C$22)),E819)</f>
        <v>1400</v>
      </c>
      <c r="W819" s="203">
        <f>IF(S819&gt;0,0,IF(W818+AL819/$C$23&gt;$F$23,$F$23,W818+AL819/$C$23))</f>
        <v>1.6346185093862227</v>
      </c>
      <c r="X819" s="105" t="str">
        <f>IF(R819=0,"-",IF(U819=0,FORECAST($C$8,Инклинометрия!$B$2:$B$152,Инклинометрия!$A$2:$A$152),FORECAST(R819,Инклинометрия!$B$2:$B$152,Инклинометрия!$A$2:$A$152)))</f>
        <v>-</v>
      </c>
      <c r="Y819" s="105" t="str">
        <f>IF(R819=0,"-",IF(U819=0,FORECAST($C$8-R819,Инклинометрия!$B$2:$B$152,Инклинометрия!$A$2:$A$152),0))</f>
        <v>-</v>
      </c>
      <c r="Z819" s="105" t="str">
        <f>IF(S819=0,"-",FORECAST($C$8,Инклинометрия!$B$2:$B$152,Инклинометрия!$A$2:$A$152))</f>
        <v>-</v>
      </c>
      <c r="AA819" s="105" t="str">
        <f>IF(S819=0,"-",FORECAST($C$8-S819,Инклинометрия!$B$2:$B$152,Инклинометрия!$A$2:$A$152))</f>
        <v>-</v>
      </c>
      <c r="AB819" s="105">
        <f>IF(T819=0,"-",FORECAST($C$6,Инклинометрия!$B$2:$B$152,Инклинометрия!$A$2:$A$152))</f>
        <v>1425</v>
      </c>
      <c r="AC819" s="105">
        <f>IF(R819=0,FORECAST($C$6-T819,Инклинометрия!$B$2:$B$152,Инклинометрия!$A$2:$A$152),FORECAST($C$8,Инклинометрия!$B$2:$B$152,Инклинометрия!$A$2:$A$152))</f>
        <v>1331.5528875839168</v>
      </c>
      <c r="AD819" s="107">
        <f>IF(U819=0,"-",FORECAST($C$8,Инклинометрия!$B$2:$B$152,Инклинометрия!$A$2:$A$152))</f>
        <v>1330</v>
      </c>
      <c r="AE819" s="107">
        <f>IF(U819=0,"-",FORECAST($C$8-U819,Инклинометрия!$B$2:$B$152,Инклинометрия!$A$2:$A$152))</f>
        <v>0</v>
      </c>
      <c r="AF819" s="107">
        <f>FORECAST($C$8-S819,Инклинометрия!$B$2:$B$152,Инклинометрия!$A$2:$A$152)</f>
        <v>1330</v>
      </c>
      <c r="AG819" s="107">
        <f>FORECAST($C$8-(S819+V819),Инклинометрия!$B$2:$B$152,Инклинометрия!$A$2:$A$152)</f>
        <v>0</v>
      </c>
      <c r="AH819" s="107">
        <f>IF(W819=0,"-",FORECAST($C$8+W819,Инклинометрия!$B$2:$B$152,Инклинометрия!$A$2:$A$152))</f>
        <v>1331.5528875839168</v>
      </c>
      <c r="AI819" s="107">
        <f>IF(W819=0,"-",FORECAST($C$8,Инклинометрия!$B$2:$B$152,Инклинометрия!$A$2:$A$152))</f>
        <v>1330</v>
      </c>
      <c r="AK819" s="122">
        <f>2*PI()*$C$5*(AT818-AT817)/(LN(AN818/$I$9)*$I$8/$I$7+LN($I$10/AN818)*$I$8/$I$7)</f>
        <v>0</v>
      </c>
      <c r="AL819" s="67">
        <f>AK819*(B819-B818)</f>
        <v>0</v>
      </c>
      <c r="AM819" s="23">
        <f t="shared" si="246"/>
        <v>4.3059540056097682E-2</v>
      </c>
      <c r="AN819" s="26">
        <f>AN818+AK819*(B819-B818)/(2*PI()*$C$5*AN818*$I$11)</f>
        <v>0.12986115207059001</v>
      </c>
      <c r="AO819" s="87">
        <f t="shared" si="240"/>
        <v>111242.59539450394</v>
      </c>
      <c r="AP819" s="87">
        <f>IF(R819+U819&lt;$C$8,0,32*$G$13/$C$12^2*($I$8*R819+$I$6*U819)+32*$G$14/($C$14^2-$C$13^2)*($I$8*S819+$I$6*V819))</f>
        <v>9917.5953945039291</v>
      </c>
      <c r="AQ819" s="66">
        <f>R819*$C$11*$C$9+U819*$C$11*$C$10</f>
        <v>14695380</v>
      </c>
      <c r="AR819" s="66">
        <f>S819*$C$11*$C$9+V819*$C$11*$C$10</f>
        <v>14695380</v>
      </c>
      <c r="AS819" s="87">
        <f>$C$11*(T819*$C$9+W819*$C$10)</f>
        <v>789129.61404581123</v>
      </c>
      <c r="AT819" s="45">
        <f t="shared" si="234"/>
        <v>15595752.209440315</v>
      </c>
      <c r="AU819" s="75"/>
    </row>
    <row r="820" spans="2:47" ht="15" thickBot="1" x14ac:dyDescent="0.35">
      <c r="B820" s="41">
        <f t="shared" si="241"/>
        <v>7890</v>
      </c>
      <c r="C820" s="8">
        <f t="shared" si="242"/>
        <v>78.900000000000006</v>
      </c>
      <c r="D820" s="73">
        <f t="shared" si="228"/>
        <v>105.52875</v>
      </c>
      <c r="E820" s="29">
        <f t="shared" si="231"/>
        <v>5850.4804658787698</v>
      </c>
      <c r="F820" s="29">
        <f t="shared" si="235"/>
        <v>7.4150576246884157</v>
      </c>
      <c r="G820" s="29">
        <f t="shared" si="243"/>
        <v>9.9176395730207556</v>
      </c>
      <c r="H820" s="17">
        <f t="shared" si="244"/>
        <v>7825.017623112808</v>
      </c>
      <c r="I820" s="29">
        <f t="shared" si="236"/>
        <v>2.2250485660981263</v>
      </c>
      <c r="J820" s="29">
        <f t="shared" si="237"/>
        <v>13.949340071224418</v>
      </c>
      <c r="K820" s="32">
        <f>IF((D819+L819+M819-AL819)/($C$21+$C$22)&gt;$C$8,$C$8,(D819+L819+M819-AL819)/($C$21+$C$22))</f>
        <v>1400</v>
      </c>
      <c r="L820" s="97">
        <f t="shared" si="229"/>
        <v>0</v>
      </c>
      <c r="M820" s="96">
        <f t="shared" si="230"/>
        <v>0</v>
      </c>
      <c r="N820" s="98">
        <f t="shared" si="238"/>
        <v>1.7382597742038917</v>
      </c>
      <c r="O820" s="100">
        <f t="shared" si="232"/>
        <v>4.2266987561397071</v>
      </c>
      <c r="P820" s="104">
        <f t="shared" si="239"/>
        <v>18.880500609176615</v>
      </c>
      <c r="Q820" s="102">
        <f t="shared" si="245"/>
        <v>2.8886093440366814E-2</v>
      </c>
      <c r="R820" s="106">
        <f>K820-U820</f>
        <v>0</v>
      </c>
      <c r="S820" s="106">
        <f>IF(K820-H819&lt;0,0,K820-H819)</f>
        <v>0</v>
      </c>
      <c r="T820" s="106">
        <f t="shared" si="233"/>
        <v>98.365381490613771</v>
      </c>
      <c r="U820" s="107">
        <f>IF(S820&gt;0,0,IF(U819+(F820-AL820/$C$23)*$C$22/($C$21+$C$22)&gt;$C$8,$C$8,IF(V820=$C$8,U819+(F820-AL820/$C$23)*$C$22/$C$21,U819+(F820-AL820/$C$23)*$C$22/($C$21+$C$22))))</f>
        <v>1400</v>
      </c>
      <c r="V820" s="107">
        <f>IF(S820=0,IF(V819+(F820-AL820/$C$23)*$C$22/($C$21+$C$22)&gt;$C$8,$C$8,V819+(F820-AL820/$C$23)*$C$22/($C$21+$C$22)),E820)</f>
        <v>1400</v>
      </c>
      <c r="W820" s="203">
        <f>IF(S820&gt;0,0,IF(W819+AL820/$C$23&gt;$F$23,$F$23,W819+AL820/$C$23))</f>
        <v>1.6346185093862227</v>
      </c>
      <c r="X820" s="105" t="str">
        <f>IF(R820=0,"-",IF(U820=0,FORECAST($C$8,Инклинометрия!$B$2:$B$152,Инклинометрия!$A$2:$A$152),FORECAST(R820,Инклинометрия!$B$2:$B$152,Инклинометрия!$A$2:$A$152)))</f>
        <v>-</v>
      </c>
      <c r="Y820" s="105" t="str">
        <f>IF(R820=0,"-",IF(U820=0,FORECAST($C$8-R820,Инклинометрия!$B$2:$B$152,Инклинометрия!$A$2:$A$152),0))</f>
        <v>-</v>
      </c>
      <c r="Z820" s="105" t="str">
        <f>IF(S820=0,"-",FORECAST($C$8,Инклинометрия!$B$2:$B$152,Инклинометрия!$A$2:$A$152))</f>
        <v>-</v>
      </c>
      <c r="AA820" s="105" t="str">
        <f>IF(S820=0,"-",FORECAST($C$8-S820,Инклинометрия!$B$2:$B$152,Инклинометрия!$A$2:$A$152))</f>
        <v>-</v>
      </c>
      <c r="AB820" s="105">
        <f>IF(T820=0,"-",FORECAST($C$6,Инклинометрия!$B$2:$B$152,Инклинометрия!$A$2:$A$152))</f>
        <v>1425</v>
      </c>
      <c r="AC820" s="105">
        <f>IF(R820=0,FORECAST($C$6-T820,Инклинометрия!$B$2:$B$152,Инклинометрия!$A$2:$A$152),FORECAST($C$8,Инклинометрия!$B$2:$B$152,Инклинометрия!$A$2:$A$152))</f>
        <v>1331.5528875839168</v>
      </c>
      <c r="AD820" s="107">
        <f>IF(U820=0,"-",FORECAST($C$8,Инклинометрия!$B$2:$B$152,Инклинометрия!$A$2:$A$152))</f>
        <v>1330</v>
      </c>
      <c r="AE820" s="107">
        <f>IF(U820=0,"-",FORECAST($C$8-U820,Инклинометрия!$B$2:$B$152,Инклинометрия!$A$2:$A$152))</f>
        <v>0</v>
      </c>
      <c r="AF820" s="107">
        <f>FORECAST($C$8-S820,Инклинометрия!$B$2:$B$152,Инклинометрия!$A$2:$A$152)</f>
        <v>1330</v>
      </c>
      <c r="AG820" s="107">
        <f>FORECAST($C$8-(S820+V820),Инклинометрия!$B$2:$B$152,Инклинометрия!$A$2:$A$152)</f>
        <v>0</v>
      </c>
      <c r="AH820" s="107">
        <f>IF(W820=0,"-",FORECAST($C$8+W820,Инклинометрия!$B$2:$B$152,Инклинометрия!$A$2:$A$152))</f>
        <v>1331.5528875839168</v>
      </c>
      <c r="AI820" s="107">
        <f>IF(W820=0,"-",FORECAST($C$8,Инклинометрия!$B$2:$B$152,Инклинометрия!$A$2:$A$152))</f>
        <v>1330</v>
      </c>
      <c r="AK820" s="122">
        <f>2*PI()*$C$5*(AT819-AT818)/(LN(AN819/$I$9)*$I$8/$I$7+LN($I$10/AN819)*$I$8/$I$7)</f>
        <v>0</v>
      </c>
      <c r="AL820" s="67">
        <f>AK820*(B820-B819)</f>
        <v>0</v>
      </c>
      <c r="AM820" s="23">
        <f t="shared" si="246"/>
        <v>4.3059540056097682E-2</v>
      </c>
      <c r="AN820" s="26">
        <f>AN819+AK820*(B820-B819)/(2*PI()*$C$5*AN819*$I$11)</f>
        <v>0.12986115207059001</v>
      </c>
      <c r="AO820" s="87">
        <f t="shared" si="240"/>
        <v>111242.59539450394</v>
      </c>
      <c r="AP820" s="87">
        <f>IF(R820+U820&lt;$C$8,0,32*$G$13/$C$12^2*($I$8*R820+$I$6*U820)+32*$G$14/($C$14^2-$C$13^2)*($I$8*S820+$I$6*V820))</f>
        <v>9917.5953945039291</v>
      </c>
      <c r="AQ820" s="66">
        <f>R820*$C$11*$C$9+U820*$C$11*$C$10</f>
        <v>14695380</v>
      </c>
      <c r="AR820" s="66">
        <f>S820*$C$11*$C$9+V820*$C$11*$C$10</f>
        <v>14695380</v>
      </c>
      <c r="AS820" s="87">
        <f>$C$11*(T820*$C$9+W820*$C$10)</f>
        <v>789129.61404581123</v>
      </c>
      <c r="AT820" s="45">
        <f t="shared" si="234"/>
        <v>15595752.209440315</v>
      </c>
      <c r="AU820" s="75"/>
    </row>
    <row r="821" spans="2:47" ht="15" thickBot="1" x14ac:dyDescent="0.35">
      <c r="B821" s="41">
        <f t="shared" si="241"/>
        <v>7900</v>
      </c>
      <c r="C821" s="8">
        <f t="shared" si="242"/>
        <v>79</v>
      </c>
      <c r="D821" s="73">
        <f t="shared" si="228"/>
        <v>105.66249999999999</v>
      </c>
      <c r="E821" s="29">
        <f t="shared" si="231"/>
        <v>5857.8955235034573</v>
      </c>
      <c r="F821" s="29">
        <f t="shared" si="235"/>
        <v>7.4150576246875062</v>
      </c>
      <c r="G821" s="29">
        <f t="shared" si="243"/>
        <v>9.9176395730195388</v>
      </c>
      <c r="H821" s="17">
        <f t="shared" si="244"/>
        <v>7834.9352626858272</v>
      </c>
      <c r="I821" s="29">
        <f t="shared" si="236"/>
        <v>2.2250485660981263</v>
      </c>
      <c r="J821" s="29">
        <f t="shared" si="237"/>
        <v>13.949340071223562</v>
      </c>
      <c r="K821" s="32">
        <f>IF((D820+L820+M820-AL820)/($C$21+$C$22)&gt;$C$8,$C$8,(D820+L820+M820-AL820)/($C$21+$C$22))</f>
        <v>1400</v>
      </c>
      <c r="L821" s="97">
        <f t="shared" si="229"/>
        <v>0</v>
      </c>
      <c r="M821" s="96">
        <f t="shared" si="230"/>
        <v>0</v>
      </c>
      <c r="N821" s="98">
        <f t="shared" si="238"/>
        <v>1.7382597742038917</v>
      </c>
      <c r="O821" s="100">
        <f t="shared" si="232"/>
        <v>4.2266987561397071</v>
      </c>
      <c r="P821" s="104">
        <f t="shared" si="239"/>
        <v>18.880500609176615</v>
      </c>
      <c r="Q821" s="102">
        <f t="shared" si="245"/>
        <v>2.8886093440366814E-2</v>
      </c>
      <c r="R821" s="106">
        <f>K821-U821</f>
        <v>0</v>
      </c>
      <c r="S821" s="106">
        <f>IF(K821-H820&lt;0,0,K821-H820)</f>
        <v>0</v>
      </c>
      <c r="T821" s="106">
        <f t="shared" si="233"/>
        <v>98.365381490613771</v>
      </c>
      <c r="U821" s="107">
        <f>IF(S821&gt;0,0,IF(U820+(F821-AL821/$C$23)*$C$22/($C$21+$C$22)&gt;$C$8,$C$8,IF(V821=$C$8,U820+(F821-AL821/$C$23)*$C$22/$C$21,U820+(F821-AL821/$C$23)*$C$22/($C$21+$C$22))))</f>
        <v>1400</v>
      </c>
      <c r="V821" s="107">
        <f>IF(S821=0,IF(V820+(F821-AL821/$C$23)*$C$22/($C$21+$C$22)&gt;$C$8,$C$8,V820+(F821-AL821/$C$23)*$C$22/($C$21+$C$22)),E821)</f>
        <v>1400</v>
      </c>
      <c r="W821" s="203">
        <f>IF(S821&gt;0,0,IF(W820+AL821/$C$23&gt;$F$23,$F$23,W820+AL821/$C$23))</f>
        <v>1.6346185093862227</v>
      </c>
      <c r="X821" s="105" t="str">
        <f>IF(R821=0,"-",IF(U821=0,FORECAST($C$8,Инклинометрия!$B$2:$B$152,Инклинометрия!$A$2:$A$152),FORECAST(R821,Инклинометрия!$B$2:$B$152,Инклинометрия!$A$2:$A$152)))</f>
        <v>-</v>
      </c>
      <c r="Y821" s="105" t="str">
        <f>IF(R821=0,"-",IF(U821=0,FORECAST($C$8-R821,Инклинометрия!$B$2:$B$152,Инклинометрия!$A$2:$A$152),0))</f>
        <v>-</v>
      </c>
      <c r="Z821" s="105" t="str">
        <f>IF(S821=0,"-",FORECAST($C$8,Инклинометрия!$B$2:$B$152,Инклинометрия!$A$2:$A$152))</f>
        <v>-</v>
      </c>
      <c r="AA821" s="105" t="str">
        <f>IF(S821=0,"-",FORECAST($C$8-S821,Инклинометрия!$B$2:$B$152,Инклинометрия!$A$2:$A$152))</f>
        <v>-</v>
      </c>
      <c r="AB821" s="105">
        <f>IF(T821=0,"-",FORECAST($C$6,Инклинометрия!$B$2:$B$152,Инклинометрия!$A$2:$A$152))</f>
        <v>1425</v>
      </c>
      <c r="AC821" s="105">
        <f>IF(R821=0,FORECAST($C$6-T821,Инклинометрия!$B$2:$B$152,Инклинометрия!$A$2:$A$152),FORECAST($C$8,Инклинометрия!$B$2:$B$152,Инклинометрия!$A$2:$A$152))</f>
        <v>1331.5528875839168</v>
      </c>
      <c r="AD821" s="107">
        <f>IF(U821=0,"-",FORECAST($C$8,Инклинометрия!$B$2:$B$152,Инклинометрия!$A$2:$A$152))</f>
        <v>1330</v>
      </c>
      <c r="AE821" s="107">
        <f>IF(U821=0,"-",FORECAST($C$8-U821,Инклинометрия!$B$2:$B$152,Инклинометрия!$A$2:$A$152))</f>
        <v>0</v>
      </c>
      <c r="AF821" s="107">
        <f>FORECAST($C$8-S821,Инклинометрия!$B$2:$B$152,Инклинометрия!$A$2:$A$152)</f>
        <v>1330</v>
      </c>
      <c r="AG821" s="107">
        <f>FORECAST($C$8-(S821+V821),Инклинометрия!$B$2:$B$152,Инклинометрия!$A$2:$A$152)</f>
        <v>0</v>
      </c>
      <c r="AH821" s="107">
        <f>IF(W821=0,"-",FORECAST($C$8+W821,Инклинометрия!$B$2:$B$152,Инклинометрия!$A$2:$A$152))</f>
        <v>1331.5528875839168</v>
      </c>
      <c r="AI821" s="107">
        <f>IF(W821=0,"-",FORECAST($C$8,Инклинометрия!$B$2:$B$152,Инклинометрия!$A$2:$A$152))</f>
        <v>1330</v>
      </c>
      <c r="AK821" s="122">
        <f>2*PI()*$C$5*(AT820-AT819)/(LN(AN820/$I$9)*$I$8/$I$7+LN($I$10/AN820)*$I$8/$I$7)</f>
        <v>0</v>
      </c>
      <c r="AL821" s="67">
        <f>AK821*(B821-B820)</f>
        <v>0</v>
      </c>
      <c r="AM821" s="23">
        <f t="shared" si="246"/>
        <v>4.3059540056097682E-2</v>
      </c>
      <c r="AN821" s="26">
        <f>AN820+AK821*(B821-B820)/(2*PI()*$C$5*AN820*$I$11)</f>
        <v>0.12986115207059001</v>
      </c>
      <c r="AO821" s="87">
        <f t="shared" si="240"/>
        <v>111242.59539450394</v>
      </c>
      <c r="AP821" s="87">
        <f>IF(R821+U821&lt;$C$8,0,32*$G$13/$C$12^2*($I$8*R821+$I$6*U821)+32*$G$14/($C$14^2-$C$13^2)*($I$8*S821+$I$6*V821))</f>
        <v>9917.5953945039291</v>
      </c>
      <c r="AQ821" s="66">
        <f>R821*$C$11*$C$9+U821*$C$11*$C$10</f>
        <v>14695380</v>
      </c>
      <c r="AR821" s="66">
        <f>S821*$C$11*$C$9+V821*$C$11*$C$10</f>
        <v>14695380</v>
      </c>
      <c r="AS821" s="87">
        <f>$C$11*(T821*$C$9+W821*$C$10)</f>
        <v>789129.61404581123</v>
      </c>
      <c r="AT821" s="45">
        <f t="shared" si="234"/>
        <v>15595752.209440315</v>
      </c>
      <c r="AU821" s="75"/>
    </row>
    <row r="822" spans="2:47" ht="15" thickBot="1" x14ac:dyDescent="0.35">
      <c r="B822" s="41">
        <f t="shared" si="241"/>
        <v>7910</v>
      </c>
      <c r="C822" s="8">
        <f t="shared" si="242"/>
        <v>79.100000000000009</v>
      </c>
      <c r="D822" s="73">
        <f t="shared" si="228"/>
        <v>105.79625000000001</v>
      </c>
      <c r="E822" s="29">
        <f t="shared" si="231"/>
        <v>5865.3105811281457</v>
      </c>
      <c r="F822" s="29">
        <f t="shared" si="235"/>
        <v>7.4150576246884157</v>
      </c>
      <c r="G822" s="29">
        <f t="shared" si="243"/>
        <v>9.9176395730207556</v>
      </c>
      <c r="H822" s="17">
        <f t="shared" si="244"/>
        <v>7844.8529022588482</v>
      </c>
      <c r="I822" s="29">
        <f t="shared" si="236"/>
        <v>2.2250485660981263</v>
      </c>
      <c r="J822" s="29">
        <f t="shared" si="237"/>
        <v>13.949340071224418</v>
      </c>
      <c r="K822" s="32">
        <f>IF((D821+L821+M821-AL821)/($C$21+$C$22)&gt;$C$8,$C$8,(D821+L821+M821-AL821)/($C$21+$C$22))</f>
        <v>1400</v>
      </c>
      <c r="L822" s="97">
        <f t="shared" si="229"/>
        <v>0</v>
      </c>
      <c r="M822" s="96">
        <f t="shared" si="230"/>
        <v>0</v>
      </c>
      <c r="N822" s="98">
        <f t="shared" si="238"/>
        <v>1.7382597742038917</v>
      </c>
      <c r="O822" s="100">
        <f t="shared" si="232"/>
        <v>4.2266987561397071</v>
      </c>
      <c r="P822" s="104">
        <f t="shared" si="239"/>
        <v>18.880500609176615</v>
      </c>
      <c r="Q822" s="102">
        <f t="shared" si="245"/>
        <v>2.8886093440366814E-2</v>
      </c>
      <c r="R822" s="106">
        <f>K822-U822</f>
        <v>0</v>
      </c>
      <c r="S822" s="106">
        <f>IF(K822-H821&lt;0,0,K822-H821)</f>
        <v>0</v>
      </c>
      <c r="T822" s="106">
        <f t="shared" si="233"/>
        <v>98.365381490613771</v>
      </c>
      <c r="U822" s="107">
        <f>IF(S822&gt;0,0,IF(U821+(F822-AL822/$C$23)*$C$22/($C$21+$C$22)&gt;$C$8,$C$8,IF(V822=$C$8,U821+(F822-AL822/$C$23)*$C$22/$C$21,U821+(F822-AL822/$C$23)*$C$22/($C$21+$C$22))))</f>
        <v>1400</v>
      </c>
      <c r="V822" s="107">
        <f>IF(S822=0,IF(V821+(F822-AL822/$C$23)*$C$22/($C$21+$C$22)&gt;$C$8,$C$8,V821+(F822-AL822/$C$23)*$C$22/($C$21+$C$22)),E822)</f>
        <v>1400</v>
      </c>
      <c r="W822" s="203">
        <f>IF(S822&gt;0,0,IF(W821+AL822/$C$23&gt;$F$23,$F$23,W821+AL822/$C$23))</f>
        <v>1.6346185093862227</v>
      </c>
      <c r="X822" s="105" t="str">
        <f>IF(R822=0,"-",IF(U822=0,FORECAST($C$8,Инклинометрия!$B$2:$B$152,Инклинометрия!$A$2:$A$152),FORECAST(R822,Инклинометрия!$B$2:$B$152,Инклинометрия!$A$2:$A$152)))</f>
        <v>-</v>
      </c>
      <c r="Y822" s="105" t="str">
        <f>IF(R822=0,"-",IF(U822=0,FORECAST($C$8-R822,Инклинометрия!$B$2:$B$152,Инклинометрия!$A$2:$A$152),0))</f>
        <v>-</v>
      </c>
      <c r="Z822" s="105" t="str">
        <f>IF(S822=0,"-",FORECAST($C$8,Инклинометрия!$B$2:$B$152,Инклинометрия!$A$2:$A$152))</f>
        <v>-</v>
      </c>
      <c r="AA822" s="105" t="str">
        <f>IF(S822=0,"-",FORECAST($C$8-S822,Инклинометрия!$B$2:$B$152,Инклинометрия!$A$2:$A$152))</f>
        <v>-</v>
      </c>
      <c r="AB822" s="105">
        <f>IF(T822=0,"-",FORECAST($C$6,Инклинометрия!$B$2:$B$152,Инклинометрия!$A$2:$A$152))</f>
        <v>1425</v>
      </c>
      <c r="AC822" s="105">
        <f>IF(R822=0,FORECAST($C$6-T822,Инклинометрия!$B$2:$B$152,Инклинометрия!$A$2:$A$152),FORECAST($C$8,Инклинометрия!$B$2:$B$152,Инклинометрия!$A$2:$A$152))</f>
        <v>1331.5528875839168</v>
      </c>
      <c r="AD822" s="107">
        <f>IF(U822=0,"-",FORECAST($C$8,Инклинометрия!$B$2:$B$152,Инклинометрия!$A$2:$A$152))</f>
        <v>1330</v>
      </c>
      <c r="AE822" s="107">
        <f>IF(U822=0,"-",FORECAST($C$8-U822,Инклинометрия!$B$2:$B$152,Инклинометрия!$A$2:$A$152))</f>
        <v>0</v>
      </c>
      <c r="AF822" s="107">
        <f>FORECAST($C$8-S822,Инклинометрия!$B$2:$B$152,Инклинометрия!$A$2:$A$152)</f>
        <v>1330</v>
      </c>
      <c r="AG822" s="107">
        <f>FORECAST($C$8-(S822+V822),Инклинометрия!$B$2:$B$152,Инклинометрия!$A$2:$A$152)</f>
        <v>0</v>
      </c>
      <c r="AH822" s="107">
        <f>IF(W822=0,"-",FORECAST($C$8+W822,Инклинометрия!$B$2:$B$152,Инклинометрия!$A$2:$A$152))</f>
        <v>1331.5528875839168</v>
      </c>
      <c r="AI822" s="107">
        <f>IF(W822=0,"-",FORECAST($C$8,Инклинометрия!$B$2:$B$152,Инклинометрия!$A$2:$A$152))</f>
        <v>1330</v>
      </c>
      <c r="AK822" s="122">
        <f>2*PI()*$C$5*(AT821-AT820)/(LN(AN821/$I$9)*$I$8/$I$7+LN($I$10/AN821)*$I$8/$I$7)</f>
        <v>0</v>
      </c>
      <c r="AL822" s="67">
        <f>AK822*(B822-B821)</f>
        <v>0</v>
      </c>
      <c r="AM822" s="23">
        <f t="shared" si="246"/>
        <v>4.3059540056097682E-2</v>
      </c>
      <c r="AN822" s="26">
        <f>AN821+AK822*(B822-B821)/(2*PI()*$C$5*AN821*$I$11)</f>
        <v>0.12986115207059001</v>
      </c>
      <c r="AO822" s="87">
        <f t="shared" si="240"/>
        <v>111242.59539450394</v>
      </c>
      <c r="AP822" s="87">
        <f>IF(R822+U822&lt;$C$8,0,32*$G$13/$C$12^2*($I$8*R822+$I$6*U822)+32*$G$14/($C$14^2-$C$13^2)*($I$8*S822+$I$6*V822))</f>
        <v>9917.5953945039291</v>
      </c>
      <c r="AQ822" s="66">
        <f>R822*$C$11*$C$9+U822*$C$11*$C$10</f>
        <v>14695380</v>
      </c>
      <c r="AR822" s="66">
        <f>S822*$C$11*$C$9+V822*$C$11*$C$10</f>
        <v>14695380</v>
      </c>
      <c r="AS822" s="87">
        <f>$C$11*(T822*$C$9+W822*$C$10)</f>
        <v>789129.61404581123</v>
      </c>
      <c r="AT822" s="45">
        <f t="shared" si="234"/>
        <v>15595752.209440315</v>
      </c>
      <c r="AU822" s="75"/>
    </row>
    <row r="823" spans="2:47" ht="15" thickBot="1" x14ac:dyDescent="0.35">
      <c r="B823" s="41">
        <f t="shared" si="241"/>
        <v>7920</v>
      </c>
      <c r="C823" s="8">
        <f t="shared" si="242"/>
        <v>79.2</v>
      </c>
      <c r="D823" s="73">
        <f t="shared" si="228"/>
        <v>105.93</v>
      </c>
      <c r="E823" s="29">
        <f t="shared" si="231"/>
        <v>5872.7256387528332</v>
      </c>
      <c r="F823" s="29">
        <f t="shared" si="235"/>
        <v>7.4150576246875062</v>
      </c>
      <c r="G823" s="29">
        <f t="shared" si="243"/>
        <v>9.9176395730195388</v>
      </c>
      <c r="H823" s="17">
        <f t="shared" si="244"/>
        <v>7854.7705418318674</v>
      </c>
      <c r="I823" s="29">
        <f t="shared" si="236"/>
        <v>2.2250485660981263</v>
      </c>
      <c r="J823" s="29">
        <f t="shared" si="237"/>
        <v>13.949340071223562</v>
      </c>
      <c r="K823" s="32">
        <f>IF((D822+L822+M822-AL822)/($C$21+$C$22)&gt;$C$8,$C$8,(D822+L822+M822-AL822)/($C$21+$C$22))</f>
        <v>1400</v>
      </c>
      <c r="L823" s="97">
        <f t="shared" si="229"/>
        <v>0</v>
      </c>
      <c r="M823" s="96">
        <f t="shared" si="230"/>
        <v>0</v>
      </c>
      <c r="N823" s="98">
        <f t="shared" si="238"/>
        <v>1.7382597742038917</v>
      </c>
      <c r="O823" s="100">
        <f t="shared" si="232"/>
        <v>4.2266987561397071</v>
      </c>
      <c r="P823" s="104">
        <f t="shared" si="239"/>
        <v>18.880500609176615</v>
      </c>
      <c r="Q823" s="102">
        <f t="shared" si="245"/>
        <v>2.8886093440366814E-2</v>
      </c>
      <c r="R823" s="106">
        <f>K823-U823</f>
        <v>0</v>
      </c>
      <c r="S823" s="106">
        <f>IF(K823-H822&lt;0,0,K823-H822)</f>
        <v>0</v>
      </c>
      <c r="T823" s="106">
        <f t="shared" si="233"/>
        <v>98.365381490613771</v>
      </c>
      <c r="U823" s="107">
        <f>IF(S823&gt;0,0,IF(U822+(F823-AL823/$C$23)*$C$22/($C$21+$C$22)&gt;$C$8,$C$8,IF(V823=$C$8,U822+(F823-AL823/$C$23)*$C$22/$C$21,U822+(F823-AL823/$C$23)*$C$22/($C$21+$C$22))))</f>
        <v>1400</v>
      </c>
      <c r="V823" s="107">
        <f>IF(S823=0,IF(V822+(F823-AL823/$C$23)*$C$22/($C$21+$C$22)&gt;$C$8,$C$8,V822+(F823-AL823/$C$23)*$C$22/($C$21+$C$22)),E823)</f>
        <v>1400</v>
      </c>
      <c r="W823" s="203">
        <f>IF(S823&gt;0,0,IF(W822+AL823/$C$23&gt;$F$23,$F$23,W822+AL823/$C$23))</f>
        <v>1.6346185093862227</v>
      </c>
      <c r="X823" s="105" t="str">
        <f>IF(R823=0,"-",IF(U823=0,FORECAST($C$8,Инклинометрия!$B$2:$B$152,Инклинометрия!$A$2:$A$152),FORECAST(R823,Инклинометрия!$B$2:$B$152,Инклинометрия!$A$2:$A$152)))</f>
        <v>-</v>
      </c>
      <c r="Y823" s="105" t="str">
        <f>IF(R823=0,"-",IF(U823=0,FORECAST($C$8-R823,Инклинометрия!$B$2:$B$152,Инклинометрия!$A$2:$A$152),0))</f>
        <v>-</v>
      </c>
      <c r="Z823" s="105" t="str">
        <f>IF(S823=0,"-",FORECAST($C$8,Инклинометрия!$B$2:$B$152,Инклинометрия!$A$2:$A$152))</f>
        <v>-</v>
      </c>
      <c r="AA823" s="105" t="str">
        <f>IF(S823=0,"-",FORECAST($C$8-S823,Инклинометрия!$B$2:$B$152,Инклинометрия!$A$2:$A$152))</f>
        <v>-</v>
      </c>
      <c r="AB823" s="105">
        <f>IF(T823=0,"-",FORECAST($C$6,Инклинометрия!$B$2:$B$152,Инклинометрия!$A$2:$A$152))</f>
        <v>1425</v>
      </c>
      <c r="AC823" s="105">
        <f>IF(R823=0,FORECAST($C$6-T823,Инклинометрия!$B$2:$B$152,Инклинометрия!$A$2:$A$152),FORECAST($C$8,Инклинометрия!$B$2:$B$152,Инклинометрия!$A$2:$A$152))</f>
        <v>1331.5528875839168</v>
      </c>
      <c r="AD823" s="107">
        <f>IF(U823=0,"-",FORECAST($C$8,Инклинометрия!$B$2:$B$152,Инклинометрия!$A$2:$A$152))</f>
        <v>1330</v>
      </c>
      <c r="AE823" s="107">
        <f>IF(U823=0,"-",FORECAST($C$8-U823,Инклинометрия!$B$2:$B$152,Инклинометрия!$A$2:$A$152))</f>
        <v>0</v>
      </c>
      <c r="AF823" s="107">
        <f>FORECAST($C$8-S823,Инклинометрия!$B$2:$B$152,Инклинометрия!$A$2:$A$152)</f>
        <v>1330</v>
      </c>
      <c r="AG823" s="107">
        <f>FORECAST($C$8-(S823+V823),Инклинометрия!$B$2:$B$152,Инклинометрия!$A$2:$A$152)</f>
        <v>0</v>
      </c>
      <c r="AH823" s="107">
        <f>IF(W823=0,"-",FORECAST($C$8+W823,Инклинометрия!$B$2:$B$152,Инклинометрия!$A$2:$A$152))</f>
        <v>1331.5528875839168</v>
      </c>
      <c r="AI823" s="107">
        <f>IF(W823=0,"-",FORECAST($C$8,Инклинометрия!$B$2:$B$152,Инклинометрия!$A$2:$A$152))</f>
        <v>1330</v>
      </c>
      <c r="AK823" s="122">
        <f>2*PI()*$C$5*(AT822-AT821)/(LN(AN822/$I$9)*$I$8/$I$7+LN($I$10/AN822)*$I$8/$I$7)</f>
        <v>0</v>
      </c>
      <c r="AL823" s="67">
        <f>AK823*(B823-B822)</f>
        <v>0</v>
      </c>
      <c r="AM823" s="23">
        <f t="shared" si="246"/>
        <v>4.3059540056097682E-2</v>
      </c>
      <c r="AN823" s="26">
        <f>AN822+AK823*(B823-B822)/(2*PI()*$C$5*AN822*$I$11)</f>
        <v>0.12986115207059001</v>
      </c>
      <c r="AO823" s="87">
        <f t="shared" si="240"/>
        <v>111242.59539450394</v>
      </c>
      <c r="AP823" s="87">
        <f>IF(R823+U823&lt;$C$8,0,32*$G$13/$C$12^2*($I$8*R823+$I$6*U823)+32*$G$14/($C$14^2-$C$13^2)*($I$8*S823+$I$6*V823))</f>
        <v>9917.5953945039291</v>
      </c>
      <c r="AQ823" s="66">
        <f>R823*$C$11*$C$9+U823*$C$11*$C$10</f>
        <v>14695380</v>
      </c>
      <c r="AR823" s="66">
        <f>S823*$C$11*$C$9+V823*$C$11*$C$10</f>
        <v>14695380</v>
      </c>
      <c r="AS823" s="87">
        <f>$C$11*(T823*$C$9+W823*$C$10)</f>
        <v>789129.61404581123</v>
      </c>
      <c r="AT823" s="45">
        <f t="shared" si="234"/>
        <v>15595752.209440315</v>
      </c>
      <c r="AU823" s="75"/>
    </row>
    <row r="824" spans="2:47" ht="15" thickBot="1" x14ac:dyDescent="0.35">
      <c r="B824" s="41">
        <f t="shared" si="241"/>
        <v>7930</v>
      </c>
      <c r="C824" s="8">
        <f t="shared" si="242"/>
        <v>79.3</v>
      </c>
      <c r="D824" s="73">
        <f t="shared" si="228"/>
        <v>106.06375</v>
      </c>
      <c r="E824" s="29">
        <f t="shared" si="231"/>
        <v>5880.1406963775207</v>
      </c>
      <c r="F824" s="29">
        <f t="shared" si="235"/>
        <v>7.4150576246875062</v>
      </c>
      <c r="G824" s="29">
        <f t="shared" si="243"/>
        <v>9.9176395730195388</v>
      </c>
      <c r="H824" s="17">
        <f t="shared" si="244"/>
        <v>7864.6881814048866</v>
      </c>
      <c r="I824" s="29">
        <f t="shared" si="236"/>
        <v>2.2250485660981263</v>
      </c>
      <c r="J824" s="29">
        <f t="shared" si="237"/>
        <v>13.949340071223562</v>
      </c>
      <c r="K824" s="32">
        <f>IF((D823+L823+M823-AL823)/($C$21+$C$22)&gt;$C$8,$C$8,(D823+L823+M823-AL823)/($C$21+$C$22))</f>
        <v>1400</v>
      </c>
      <c r="L824" s="97">
        <f t="shared" si="229"/>
        <v>0</v>
      </c>
      <c r="M824" s="96">
        <f t="shared" si="230"/>
        <v>0</v>
      </c>
      <c r="N824" s="98">
        <f t="shared" si="238"/>
        <v>1.7382597742038917</v>
      </c>
      <c r="O824" s="100">
        <f t="shared" si="232"/>
        <v>4.2266987561397071</v>
      </c>
      <c r="P824" s="104">
        <f t="shared" si="239"/>
        <v>18.880500609176615</v>
      </c>
      <c r="Q824" s="102">
        <f t="shared" si="245"/>
        <v>2.8886093440366814E-2</v>
      </c>
      <c r="R824" s="106">
        <f>K824-U824</f>
        <v>0</v>
      </c>
      <c r="S824" s="106">
        <f>IF(K824-H823&lt;0,0,K824-H823)</f>
        <v>0</v>
      </c>
      <c r="T824" s="106">
        <f t="shared" si="233"/>
        <v>98.365381490613771</v>
      </c>
      <c r="U824" s="107">
        <f>IF(S824&gt;0,0,IF(U823+(F824-AL824/$C$23)*$C$22/($C$21+$C$22)&gt;$C$8,$C$8,IF(V824=$C$8,U823+(F824-AL824/$C$23)*$C$22/$C$21,U823+(F824-AL824/$C$23)*$C$22/($C$21+$C$22))))</f>
        <v>1400</v>
      </c>
      <c r="V824" s="107">
        <f>IF(S824=0,IF(V823+(F824-AL824/$C$23)*$C$22/($C$21+$C$22)&gt;$C$8,$C$8,V823+(F824-AL824/$C$23)*$C$22/($C$21+$C$22)),E824)</f>
        <v>1400</v>
      </c>
      <c r="W824" s="203">
        <f>IF(S824&gt;0,0,IF(W823+AL824/$C$23&gt;$F$23,$F$23,W823+AL824/$C$23))</f>
        <v>1.6346185093862227</v>
      </c>
      <c r="X824" s="105" t="str">
        <f>IF(R824=0,"-",IF(U824=0,FORECAST($C$8,Инклинометрия!$B$2:$B$152,Инклинометрия!$A$2:$A$152),FORECAST(R824,Инклинометрия!$B$2:$B$152,Инклинометрия!$A$2:$A$152)))</f>
        <v>-</v>
      </c>
      <c r="Y824" s="105" t="str">
        <f>IF(R824=0,"-",IF(U824=0,FORECAST($C$8-R824,Инклинометрия!$B$2:$B$152,Инклинометрия!$A$2:$A$152),0))</f>
        <v>-</v>
      </c>
      <c r="Z824" s="105" t="str">
        <f>IF(S824=0,"-",FORECAST($C$8,Инклинометрия!$B$2:$B$152,Инклинометрия!$A$2:$A$152))</f>
        <v>-</v>
      </c>
      <c r="AA824" s="105" t="str">
        <f>IF(S824=0,"-",FORECAST($C$8-S824,Инклинометрия!$B$2:$B$152,Инклинометрия!$A$2:$A$152))</f>
        <v>-</v>
      </c>
      <c r="AB824" s="105">
        <f>IF(T824=0,"-",FORECAST($C$6,Инклинометрия!$B$2:$B$152,Инклинометрия!$A$2:$A$152))</f>
        <v>1425</v>
      </c>
      <c r="AC824" s="105">
        <f>IF(R824=0,FORECAST($C$6-T824,Инклинометрия!$B$2:$B$152,Инклинометрия!$A$2:$A$152),FORECAST($C$8,Инклинометрия!$B$2:$B$152,Инклинометрия!$A$2:$A$152))</f>
        <v>1331.5528875839168</v>
      </c>
      <c r="AD824" s="107">
        <f>IF(U824=0,"-",FORECAST($C$8,Инклинометрия!$B$2:$B$152,Инклинометрия!$A$2:$A$152))</f>
        <v>1330</v>
      </c>
      <c r="AE824" s="107">
        <f>IF(U824=0,"-",FORECAST($C$8-U824,Инклинометрия!$B$2:$B$152,Инклинометрия!$A$2:$A$152))</f>
        <v>0</v>
      </c>
      <c r="AF824" s="107">
        <f>FORECAST($C$8-S824,Инклинометрия!$B$2:$B$152,Инклинометрия!$A$2:$A$152)</f>
        <v>1330</v>
      </c>
      <c r="AG824" s="107">
        <f>FORECAST($C$8-(S824+V824),Инклинометрия!$B$2:$B$152,Инклинометрия!$A$2:$A$152)</f>
        <v>0</v>
      </c>
      <c r="AH824" s="107">
        <f>IF(W824=0,"-",FORECAST($C$8+W824,Инклинометрия!$B$2:$B$152,Инклинометрия!$A$2:$A$152))</f>
        <v>1331.5528875839168</v>
      </c>
      <c r="AI824" s="107">
        <f>IF(W824=0,"-",FORECAST($C$8,Инклинометрия!$B$2:$B$152,Инклинометрия!$A$2:$A$152))</f>
        <v>1330</v>
      </c>
      <c r="AK824" s="122">
        <f>2*PI()*$C$5*(AT823-AT822)/(LN(AN823/$I$9)*$I$8/$I$7+LN($I$10/AN823)*$I$8/$I$7)</f>
        <v>0</v>
      </c>
      <c r="AL824" s="67">
        <f>AK824*(B824-B823)</f>
        <v>0</v>
      </c>
      <c r="AM824" s="23">
        <f t="shared" si="246"/>
        <v>4.3059540056097682E-2</v>
      </c>
      <c r="AN824" s="26">
        <f>AN823+AK824*(B824-B823)/(2*PI()*$C$5*AN823*$I$11)</f>
        <v>0.12986115207059001</v>
      </c>
      <c r="AO824" s="87">
        <f t="shared" si="240"/>
        <v>111242.59539450394</v>
      </c>
      <c r="AP824" s="87">
        <f>IF(R824+U824&lt;$C$8,0,32*$G$13/$C$12^2*($I$8*R824+$I$6*U824)+32*$G$14/($C$14^2-$C$13^2)*($I$8*S824+$I$6*V824))</f>
        <v>9917.5953945039291</v>
      </c>
      <c r="AQ824" s="66">
        <f>R824*$C$11*$C$9+U824*$C$11*$C$10</f>
        <v>14695380</v>
      </c>
      <c r="AR824" s="66">
        <f>S824*$C$11*$C$9+V824*$C$11*$C$10</f>
        <v>14695380</v>
      </c>
      <c r="AS824" s="87">
        <f>$C$11*(T824*$C$9+W824*$C$10)</f>
        <v>789129.61404581123</v>
      </c>
      <c r="AT824" s="45">
        <f t="shared" si="234"/>
        <v>15595752.209440315</v>
      </c>
      <c r="AU824" s="75"/>
    </row>
    <row r="825" spans="2:47" ht="15" thickBot="1" x14ac:dyDescent="0.35">
      <c r="B825" s="41">
        <f t="shared" si="241"/>
        <v>7940</v>
      </c>
      <c r="C825" s="8">
        <f t="shared" si="242"/>
        <v>79.400000000000006</v>
      </c>
      <c r="D825" s="73">
        <f t="shared" si="228"/>
        <v>106.19750000000001</v>
      </c>
      <c r="E825" s="29">
        <f t="shared" si="231"/>
        <v>5887.5557540022101</v>
      </c>
      <c r="F825" s="29">
        <f t="shared" si="235"/>
        <v>7.4150576246893252</v>
      </c>
      <c r="G825" s="29">
        <f t="shared" si="243"/>
        <v>9.9176395730219724</v>
      </c>
      <c r="H825" s="17">
        <f t="shared" si="244"/>
        <v>7874.6058209779085</v>
      </c>
      <c r="I825" s="29">
        <f t="shared" si="236"/>
        <v>2.2250485660981263</v>
      </c>
      <c r="J825" s="29">
        <f t="shared" si="237"/>
        <v>13.949340071225274</v>
      </c>
      <c r="K825" s="32">
        <f>IF((D824+L824+M824-AL824)/($C$21+$C$22)&gt;$C$8,$C$8,(D824+L824+M824-AL824)/($C$21+$C$22))</f>
        <v>1400</v>
      </c>
      <c r="L825" s="97">
        <f t="shared" si="229"/>
        <v>0</v>
      </c>
      <c r="M825" s="96">
        <f t="shared" si="230"/>
        <v>0</v>
      </c>
      <c r="N825" s="98">
        <f t="shared" si="238"/>
        <v>1.7382597742038917</v>
      </c>
      <c r="O825" s="100">
        <f t="shared" si="232"/>
        <v>4.2266987561397071</v>
      </c>
      <c r="P825" s="104">
        <f t="shared" si="239"/>
        <v>18.880500609176615</v>
      </c>
      <c r="Q825" s="102">
        <f t="shared" si="245"/>
        <v>2.8886093440366814E-2</v>
      </c>
      <c r="R825" s="106">
        <f>K825-U825</f>
        <v>0</v>
      </c>
      <c r="S825" s="106">
        <f>IF(K825-H824&lt;0,0,K825-H824)</f>
        <v>0</v>
      </c>
      <c r="T825" s="106">
        <f t="shared" si="233"/>
        <v>98.365381490613771</v>
      </c>
      <c r="U825" s="107">
        <f>IF(S825&gt;0,0,IF(U824+(F825-AL825/$C$23)*$C$22/($C$21+$C$22)&gt;$C$8,$C$8,IF(V825=$C$8,U824+(F825-AL825/$C$23)*$C$22/$C$21,U824+(F825-AL825/$C$23)*$C$22/($C$21+$C$22))))</f>
        <v>1400</v>
      </c>
      <c r="V825" s="107">
        <f>IF(S825=0,IF(V824+(F825-AL825/$C$23)*$C$22/($C$21+$C$22)&gt;$C$8,$C$8,V824+(F825-AL825/$C$23)*$C$22/($C$21+$C$22)),E825)</f>
        <v>1400</v>
      </c>
      <c r="W825" s="203">
        <f>IF(S825&gt;0,0,IF(W824+AL825/$C$23&gt;$F$23,$F$23,W824+AL825/$C$23))</f>
        <v>1.6346185093862227</v>
      </c>
      <c r="X825" s="105" t="str">
        <f>IF(R825=0,"-",IF(U825=0,FORECAST($C$8,Инклинометрия!$B$2:$B$152,Инклинометрия!$A$2:$A$152),FORECAST(R825,Инклинометрия!$B$2:$B$152,Инклинометрия!$A$2:$A$152)))</f>
        <v>-</v>
      </c>
      <c r="Y825" s="105" t="str">
        <f>IF(R825=0,"-",IF(U825=0,FORECAST($C$8-R825,Инклинометрия!$B$2:$B$152,Инклинометрия!$A$2:$A$152),0))</f>
        <v>-</v>
      </c>
      <c r="Z825" s="105" t="str">
        <f>IF(S825=0,"-",FORECAST($C$8,Инклинометрия!$B$2:$B$152,Инклинометрия!$A$2:$A$152))</f>
        <v>-</v>
      </c>
      <c r="AA825" s="105" t="str">
        <f>IF(S825=0,"-",FORECAST($C$8-S825,Инклинометрия!$B$2:$B$152,Инклинометрия!$A$2:$A$152))</f>
        <v>-</v>
      </c>
      <c r="AB825" s="105">
        <f>IF(T825=0,"-",FORECAST($C$6,Инклинометрия!$B$2:$B$152,Инклинометрия!$A$2:$A$152))</f>
        <v>1425</v>
      </c>
      <c r="AC825" s="105">
        <f>IF(R825=0,FORECAST($C$6-T825,Инклинометрия!$B$2:$B$152,Инклинометрия!$A$2:$A$152),FORECAST($C$8,Инклинометрия!$B$2:$B$152,Инклинометрия!$A$2:$A$152))</f>
        <v>1331.5528875839168</v>
      </c>
      <c r="AD825" s="107">
        <f>IF(U825=0,"-",FORECAST($C$8,Инклинометрия!$B$2:$B$152,Инклинометрия!$A$2:$A$152))</f>
        <v>1330</v>
      </c>
      <c r="AE825" s="107">
        <f>IF(U825=0,"-",FORECAST($C$8-U825,Инклинометрия!$B$2:$B$152,Инклинометрия!$A$2:$A$152))</f>
        <v>0</v>
      </c>
      <c r="AF825" s="107">
        <f>FORECAST($C$8-S825,Инклинометрия!$B$2:$B$152,Инклинометрия!$A$2:$A$152)</f>
        <v>1330</v>
      </c>
      <c r="AG825" s="107">
        <f>FORECAST($C$8-(S825+V825),Инклинометрия!$B$2:$B$152,Инклинометрия!$A$2:$A$152)</f>
        <v>0</v>
      </c>
      <c r="AH825" s="107">
        <f>IF(W825=0,"-",FORECAST($C$8+W825,Инклинометрия!$B$2:$B$152,Инклинометрия!$A$2:$A$152))</f>
        <v>1331.5528875839168</v>
      </c>
      <c r="AI825" s="107">
        <f>IF(W825=0,"-",FORECAST($C$8,Инклинометрия!$B$2:$B$152,Инклинометрия!$A$2:$A$152))</f>
        <v>1330</v>
      </c>
      <c r="AK825" s="122">
        <f>2*PI()*$C$5*(AT824-AT823)/(LN(AN824/$I$9)*$I$8/$I$7+LN($I$10/AN824)*$I$8/$I$7)</f>
        <v>0</v>
      </c>
      <c r="AL825" s="67">
        <f>AK825*(B825-B824)</f>
        <v>0</v>
      </c>
      <c r="AM825" s="23">
        <f t="shared" si="246"/>
        <v>4.3059540056097682E-2</v>
      </c>
      <c r="AN825" s="26">
        <f>AN824+AK825*(B825-B824)/(2*PI()*$C$5*AN824*$I$11)</f>
        <v>0.12986115207059001</v>
      </c>
      <c r="AO825" s="87">
        <f t="shared" si="240"/>
        <v>111242.59539450394</v>
      </c>
      <c r="AP825" s="87">
        <f>IF(R825+U825&lt;$C$8,0,32*$G$13/$C$12^2*($I$8*R825+$I$6*U825)+32*$G$14/($C$14^2-$C$13^2)*($I$8*S825+$I$6*V825))</f>
        <v>9917.5953945039291</v>
      </c>
      <c r="AQ825" s="66">
        <f>R825*$C$11*$C$9+U825*$C$11*$C$10</f>
        <v>14695380</v>
      </c>
      <c r="AR825" s="66">
        <f>S825*$C$11*$C$9+V825*$C$11*$C$10</f>
        <v>14695380</v>
      </c>
      <c r="AS825" s="87">
        <f>$C$11*(T825*$C$9+W825*$C$10)</f>
        <v>789129.61404581123</v>
      </c>
      <c r="AT825" s="45">
        <f t="shared" si="234"/>
        <v>15595752.209440315</v>
      </c>
      <c r="AU825" s="75"/>
    </row>
    <row r="826" spans="2:47" ht="15" thickBot="1" x14ac:dyDescent="0.35">
      <c r="B826" s="41">
        <f t="shared" si="241"/>
        <v>7950</v>
      </c>
      <c r="C826" s="8">
        <f t="shared" si="242"/>
        <v>79.5</v>
      </c>
      <c r="D826" s="73">
        <f t="shared" si="228"/>
        <v>106.33125</v>
      </c>
      <c r="E826" s="29">
        <f t="shared" si="231"/>
        <v>5894.9708116268966</v>
      </c>
      <c r="F826" s="29">
        <f t="shared" si="235"/>
        <v>7.4150576246865967</v>
      </c>
      <c r="G826" s="29">
        <f t="shared" si="243"/>
        <v>9.9176395730183238</v>
      </c>
      <c r="H826" s="17">
        <f t="shared" si="244"/>
        <v>7884.5234605509268</v>
      </c>
      <c r="I826" s="29">
        <f t="shared" si="236"/>
        <v>2.2250485660981263</v>
      </c>
      <c r="J826" s="29">
        <f t="shared" si="237"/>
        <v>13.949340071222707</v>
      </c>
      <c r="K826" s="32">
        <f>IF((D825+L825+M825-AL825)/($C$21+$C$22)&gt;$C$8,$C$8,(D825+L825+M825-AL825)/($C$21+$C$22))</f>
        <v>1400</v>
      </c>
      <c r="L826" s="97">
        <f t="shared" si="229"/>
        <v>0</v>
      </c>
      <c r="M826" s="96">
        <f t="shared" si="230"/>
        <v>0</v>
      </c>
      <c r="N826" s="98">
        <f t="shared" si="238"/>
        <v>1.7382597742038917</v>
      </c>
      <c r="O826" s="100">
        <f t="shared" si="232"/>
        <v>4.2266987561397071</v>
      </c>
      <c r="P826" s="104">
        <f t="shared" si="239"/>
        <v>18.880500609176615</v>
      </c>
      <c r="Q826" s="102">
        <f t="shared" si="245"/>
        <v>2.8886093440366814E-2</v>
      </c>
      <c r="R826" s="106">
        <f>K826-U826</f>
        <v>0</v>
      </c>
      <c r="S826" s="106">
        <f>IF(K826-H825&lt;0,0,K826-H825)</f>
        <v>0</v>
      </c>
      <c r="T826" s="106">
        <f t="shared" si="233"/>
        <v>98.365381490613771</v>
      </c>
      <c r="U826" s="107">
        <f>IF(S826&gt;0,0,IF(U825+(F826-AL826/$C$23)*$C$22/($C$21+$C$22)&gt;$C$8,$C$8,IF(V826=$C$8,U825+(F826-AL826/$C$23)*$C$22/$C$21,U825+(F826-AL826/$C$23)*$C$22/($C$21+$C$22))))</f>
        <v>1400</v>
      </c>
      <c r="V826" s="107">
        <f>IF(S826=0,IF(V825+(F826-AL826/$C$23)*$C$22/($C$21+$C$22)&gt;$C$8,$C$8,V825+(F826-AL826/$C$23)*$C$22/($C$21+$C$22)),E826)</f>
        <v>1400</v>
      </c>
      <c r="W826" s="203">
        <f>IF(S826&gt;0,0,IF(W825+AL826/$C$23&gt;$F$23,$F$23,W825+AL826/$C$23))</f>
        <v>1.6346185093862227</v>
      </c>
      <c r="X826" s="105" t="str">
        <f>IF(R826=0,"-",IF(U826=0,FORECAST($C$8,Инклинометрия!$B$2:$B$152,Инклинометрия!$A$2:$A$152),FORECAST(R826,Инклинометрия!$B$2:$B$152,Инклинометрия!$A$2:$A$152)))</f>
        <v>-</v>
      </c>
      <c r="Y826" s="105" t="str">
        <f>IF(R826=0,"-",IF(U826=0,FORECAST($C$8-R826,Инклинометрия!$B$2:$B$152,Инклинометрия!$A$2:$A$152),0))</f>
        <v>-</v>
      </c>
      <c r="Z826" s="105" t="str">
        <f>IF(S826=0,"-",FORECAST($C$8,Инклинометрия!$B$2:$B$152,Инклинометрия!$A$2:$A$152))</f>
        <v>-</v>
      </c>
      <c r="AA826" s="105" t="str">
        <f>IF(S826=0,"-",FORECAST($C$8-S826,Инклинометрия!$B$2:$B$152,Инклинометрия!$A$2:$A$152))</f>
        <v>-</v>
      </c>
      <c r="AB826" s="105">
        <f>IF(T826=0,"-",FORECAST($C$6,Инклинометрия!$B$2:$B$152,Инклинометрия!$A$2:$A$152))</f>
        <v>1425</v>
      </c>
      <c r="AC826" s="105">
        <f>IF(R826=0,FORECAST($C$6-T826,Инклинометрия!$B$2:$B$152,Инклинометрия!$A$2:$A$152),FORECAST($C$8,Инклинометрия!$B$2:$B$152,Инклинометрия!$A$2:$A$152))</f>
        <v>1331.5528875839168</v>
      </c>
      <c r="AD826" s="107">
        <f>IF(U826=0,"-",FORECAST($C$8,Инклинометрия!$B$2:$B$152,Инклинометрия!$A$2:$A$152))</f>
        <v>1330</v>
      </c>
      <c r="AE826" s="107">
        <f>IF(U826=0,"-",FORECAST($C$8-U826,Инклинометрия!$B$2:$B$152,Инклинометрия!$A$2:$A$152))</f>
        <v>0</v>
      </c>
      <c r="AF826" s="107">
        <f>FORECAST($C$8-S826,Инклинометрия!$B$2:$B$152,Инклинометрия!$A$2:$A$152)</f>
        <v>1330</v>
      </c>
      <c r="AG826" s="107">
        <f>FORECAST($C$8-(S826+V826),Инклинометрия!$B$2:$B$152,Инклинометрия!$A$2:$A$152)</f>
        <v>0</v>
      </c>
      <c r="AH826" s="107">
        <f>IF(W826=0,"-",FORECAST($C$8+W826,Инклинометрия!$B$2:$B$152,Инклинометрия!$A$2:$A$152))</f>
        <v>1331.5528875839168</v>
      </c>
      <c r="AI826" s="107">
        <f>IF(W826=0,"-",FORECAST($C$8,Инклинометрия!$B$2:$B$152,Инклинометрия!$A$2:$A$152))</f>
        <v>1330</v>
      </c>
      <c r="AK826" s="122">
        <f>2*PI()*$C$5*(AT825-AT824)/(LN(AN825/$I$9)*$I$8/$I$7+LN($I$10/AN825)*$I$8/$I$7)</f>
        <v>0</v>
      </c>
      <c r="AL826" s="67">
        <f>AK826*(B826-B825)</f>
        <v>0</v>
      </c>
      <c r="AM826" s="23">
        <f t="shared" si="246"/>
        <v>4.3059540056097682E-2</v>
      </c>
      <c r="AN826" s="26">
        <f>AN825+AK826*(B826-B825)/(2*PI()*$C$5*AN825*$I$11)</f>
        <v>0.12986115207059001</v>
      </c>
      <c r="AO826" s="87">
        <f t="shared" si="240"/>
        <v>111242.59539450394</v>
      </c>
      <c r="AP826" s="87">
        <f>IF(R826+U826&lt;$C$8,0,32*$G$13/$C$12^2*($I$8*R826+$I$6*U826)+32*$G$14/($C$14^2-$C$13^2)*($I$8*S826+$I$6*V826))</f>
        <v>9917.5953945039291</v>
      </c>
      <c r="AQ826" s="66">
        <f>R826*$C$11*$C$9+U826*$C$11*$C$10</f>
        <v>14695380</v>
      </c>
      <c r="AR826" s="66">
        <f>S826*$C$11*$C$9+V826*$C$11*$C$10</f>
        <v>14695380</v>
      </c>
      <c r="AS826" s="87">
        <f>$C$11*(T826*$C$9+W826*$C$10)</f>
        <v>789129.61404581123</v>
      </c>
      <c r="AT826" s="45">
        <f t="shared" si="234"/>
        <v>15595752.209440315</v>
      </c>
      <c r="AU826" s="75"/>
    </row>
    <row r="827" spans="2:47" ht="15" thickBot="1" x14ac:dyDescent="0.35">
      <c r="B827" s="41">
        <f t="shared" si="241"/>
        <v>7960</v>
      </c>
      <c r="C827" s="8">
        <f t="shared" si="242"/>
        <v>79.600000000000009</v>
      </c>
      <c r="D827" s="73">
        <f t="shared" si="228"/>
        <v>106.46500000000002</v>
      </c>
      <c r="E827" s="29">
        <f t="shared" si="231"/>
        <v>5902.385869251586</v>
      </c>
      <c r="F827" s="29">
        <f t="shared" si="235"/>
        <v>7.4150576246893252</v>
      </c>
      <c r="G827" s="29">
        <f t="shared" si="243"/>
        <v>9.9176395730219724</v>
      </c>
      <c r="H827" s="17">
        <f t="shared" si="244"/>
        <v>7894.4411001239487</v>
      </c>
      <c r="I827" s="29">
        <f t="shared" si="236"/>
        <v>2.2250485660981263</v>
      </c>
      <c r="J827" s="29">
        <f t="shared" si="237"/>
        <v>13.949340071225274</v>
      </c>
      <c r="K827" s="32">
        <f>IF((D826+L826+M826-AL826)/($C$21+$C$22)&gt;$C$8,$C$8,(D826+L826+M826-AL826)/($C$21+$C$22))</f>
        <v>1400</v>
      </c>
      <c r="L827" s="97">
        <f t="shared" si="229"/>
        <v>0</v>
      </c>
      <c r="M827" s="96">
        <f t="shared" si="230"/>
        <v>0</v>
      </c>
      <c r="N827" s="98">
        <f t="shared" si="238"/>
        <v>1.7382597742038917</v>
      </c>
      <c r="O827" s="100">
        <f t="shared" si="232"/>
        <v>4.2266987561397071</v>
      </c>
      <c r="P827" s="104">
        <f t="shared" si="239"/>
        <v>18.880500609176615</v>
      </c>
      <c r="Q827" s="102">
        <f t="shared" si="245"/>
        <v>2.8886093440366814E-2</v>
      </c>
      <c r="R827" s="106">
        <f>K827-U827</f>
        <v>0</v>
      </c>
      <c r="S827" s="106">
        <f>IF(K827-H826&lt;0,0,K827-H826)</f>
        <v>0</v>
      </c>
      <c r="T827" s="106">
        <f t="shared" si="233"/>
        <v>98.365381490613771</v>
      </c>
      <c r="U827" s="107">
        <f>IF(S827&gt;0,0,IF(U826+(F827-AL827/$C$23)*$C$22/($C$21+$C$22)&gt;$C$8,$C$8,IF(V827=$C$8,U826+(F827-AL827/$C$23)*$C$22/$C$21,U826+(F827-AL827/$C$23)*$C$22/($C$21+$C$22))))</f>
        <v>1400</v>
      </c>
      <c r="V827" s="107">
        <f>IF(S827=0,IF(V826+(F827-AL827/$C$23)*$C$22/($C$21+$C$22)&gt;$C$8,$C$8,V826+(F827-AL827/$C$23)*$C$22/($C$21+$C$22)),E827)</f>
        <v>1400</v>
      </c>
      <c r="W827" s="203">
        <f>IF(S827&gt;0,0,IF(W826+AL827/$C$23&gt;$F$23,$F$23,W826+AL827/$C$23))</f>
        <v>1.6346185093862227</v>
      </c>
      <c r="X827" s="105" t="str">
        <f>IF(R827=0,"-",IF(U827=0,FORECAST($C$8,Инклинометрия!$B$2:$B$152,Инклинометрия!$A$2:$A$152),FORECAST(R827,Инклинометрия!$B$2:$B$152,Инклинометрия!$A$2:$A$152)))</f>
        <v>-</v>
      </c>
      <c r="Y827" s="105" t="str">
        <f>IF(R827=0,"-",IF(U827=0,FORECAST($C$8-R827,Инклинометрия!$B$2:$B$152,Инклинометрия!$A$2:$A$152),0))</f>
        <v>-</v>
      </c>
      <c r="Z827" s="105" t="str">
        <f>IF(S827=0,"-",FORECAST($C$8,Инклинометрия!$B$2:$B$152,Инклинометрия!$A$2:$A$152))</f>
        <v>-</v>
      </c>
      <c r="AA827" s="105" t="str">
        <f>IF(S827=0,"-",FORECAST($C$8-S827,Инклинометрия!$B$2:$B$152,Инклинометрия!$A$2:$A$152))</f>
        <v>-</v>
      </c>
      <c r="AB827" s="105">
        <f>IF(T827=0,"-",FORECAST($C$6,Инклинометрия!$B$2:$B$152,Инклинометрия!$A$2:$A$152))</f>
        <v>1425</v>
      </c>
      <c r="AC827" s="105">
        <f>IF(R827=0,FORECAST($C$6-T827,Инклинометрия!$B$2:$B$152,Инклинометрия!$A$2:$A$152),FORECAST($C$8,Инклинометрия!$B$2:$B$152,Инклинометрия!$A$2:$A$152))</f>
        <v>1331.5528875839168</v>
      </c>
      <c r="AD827" s="107">
        <f>IF(U827=0,"-",FORECAST($C$8,Инклинометрия!$B$2:$B$152,Инклинометрия!$A$2:$A$152))</f>
        <v>1330</v>
      </c>
      <c r="AE827" s="107">
        <f>IF(U827=0,"-",FORECAST($C$8-U827,Инклинометрия!$B$2:$B$152,Инклинометрия!$A$2:$A$152))</f>
        <v>0</v>
      </c>
      <c r="AF827" s="107">
        <f>FORECAST($C$8-S827,Инклинометрия!$B$2:$B$152,Инклинометрия!$A$2:$A$152)</f>
        <v>1330</v>
      </c>
      <c r="AG827" s="107">
        <f>FORECAST($C$8-(S827+V827),Инклинометрия!$B$2:$B$152,Инклинометрия!$A$2:$A$152)</f>
        <v>0</v>
      </c>
      <c r="AH827" s="107">
        <f>IF(W827=0,"-",FORECAST($C$8+W827,Инклинометрия!$B$2:$B$152,Инклинометрия!$A$2:$A$152))</f>
        <v>1331.5528875839168</v>
      </c>
      <c r="AI827" s="107">
        <f>IF(W827=0,"-",FORECAST($C$8,Инклинометрия!$B$2:$B$152,Инклинометрия!$A$2:$A$152))</f>
        <v>1330</v>
      </c>
      <c r="AK827" s="122">
        <f>2*PI()*$C$5*(AT826-AT825)/(LN(AN826/$I$9)*$I$8/$I$7+LN($I$10/AN826)*$I$8/$I$7)</f>
        <v>0</v>
      </c>
      <c r="AL827" s="67">
        <f>AK827*(B827-B826)</f>
        <v>0</v>
      </c>
      <c r="AM827" s="23">
        <f t="shared" si="246"/>
        <v>4.3059540056097682E-2</v>
      </c>
      <c r="AN827" s="26">
        <f>AN826+AK827*(B827-B826)/(2*PI()*$C$5*AN826*$I$11)</f>
        <v>0.12986115207059001</v>
      </c>
      <c r="AO827" s="87">
        <f t="shared" si="240"/>
        <v>111242.59539450394</v>
      </c>
      <c r="AP827" s="87">
        <f>IF(R827+U827&lt;$C$8,0,32*$G$13/$C$12^2*($I$8*R827+$I$6*U827)+32*$G$14/($C$14^2-$C$13^2)*($I$8*S827+$I$6*V827))</f>
        <v>9917.5953945039291</v>
      </c>
      <c r="AQ827" s="66">
        <f>R827*$C$11*$C$9+U827*$C$11*$C$10</f>
        <v>14695380</v>
      </c>
      <c r="AR827" s="66">
        <f>S827*$C$11*$C$9+V827*$C$11*$C$10</f>
        <v>14695380</v>
      </c>
      <c r="AS827" s="87">
        <f>$C$11*(T827*$C$9+W827*$C$10)</f>
        <v>789129.61404581123</v>
      </c>
      <c r="AT827" s="45">
        <f t="shared" si="234"/>
        <v>15595752.209440315</v>
      </c>
      <c r="AU827" s="75"/>
    </row>
    <row r="828" spans="2:47" ht="15" thickBot="1" x14ac:dyDescent="0.35">
      <c r="B828" s="41">
        <f t="shared" si="241"/>
        <v>7970</v>
      </c>
      <c r="C828" s="8">
        <f t="shared" si="242"/>
        <v>79.7</v>
      </c>
      <c r="D828" s="73">
        <f t="shared" si="228"/>
        <v>106.59875</v>
      </c>
      <c r="E828" s="29">
        <f t="shared" si="231"/>
        <v>5909.8009268762735</v>
      </c>
      <c r="F828" s="29">
        <f t="shared" si="235"/>
        <v>7.4150576246875062</v>
      </c>
      <c r="G828" s="29">
        <f t="shared" si="243"/>
        <v>9.9176395730195388</v>
      </c>
      <c r="H828" s="17">
        <f t="shared" si="244"/>
        <v>7904.3587396969679</v>
      </c>
      <c r="I828" s="29">
        <f t="shared" si="236"/>
        <v>2.2250485660981263</v>
      </c>
      <c r="J828" s="29">
        <f t="shared" si="237"/>
        <v>13.949340071223562</v>
      </c>
      <c r="K828" s="32">
        <f>IF((D827+L827+M827-AL827)/($C$21+$C$22)&gt;$C$8,$C$8,(D827+L827+M827-AL827)/($C$21+$C$22))</f>
        <v>1400</v>
      </c>
      <c r="L828" s="97">
        <f t="shared" si="229"/>
        <v>0</v>
      </c>
      <c r="M828" s="96">
        <f t="shared" si="230"/>
        <v>0</v>
      </c>
      <c r="N828" s="98">
        <f t="shared" si="238"/>
        <v>1.7382597742038917</v>
      </c>
      <c r="O828" s="100">
        <f t="shared" si="232"/>
        <v>4.2266987561397071</v>
      </c>
      <c r="P828" s="104">
        <f t="shared" si="239"/>
        <v>18.880500609176615</v>
      </c>
      <c r="Q828" s="102">
        <f t="shared" si="245"/>
        <v>2.8886093440366814E-2</v>
      </c>
      <c r="R828" s="106">
        <f>K828-U828</f>
        <v>0</v>
      </c>
      <c r="S828" s="106">
        <f>IF(K828-H827&lt;0,0,K828-H827)</f>
        <v>0</v>
      </c>
      <c r="T828" s="106">
        <f t="shared" si="233"/>
        <v>98.365381490613771</v>
      </c>
      <c r="U828" s="107">
        <f>IF(S828&gt;0,0,IF(U827+(F828-AL828/$C$23)*$C$22/($C$21+$C$22)&gt;$C$8,$C$8,IF(V828=$C$8,U827+(F828-AL828/$C$23)*$C$22/$C$21,U827+(F828-AL828/$C$23)*$C$22/($C$21+$C$22))))</f>
        <v>1400</v>
      </c>
      <c r="V828" s="107">
        <f>IF(S828=0,IF(V827+(F828-AL828/$C$23)*$C$22/($C$21+$C$22)&gt;$C$8,$C$8,V827+(F828-AL828/$C$23)*$C$22/($C$21+$C$22)),E828)</f>
        <v>1400</v>
      </c>
      <c r="W828" s="203">
        <f>IF(S828&gt;0,0,IF(W827+AL828/$C$23&gt;$F$23,$F$23,W827+AL828/$C$23))</f>
        <v>1.6346185093862227</v>
      </c>
      <c r="X828" s="105" t="str">
        <f>IF(R828=0,"-",IF(U828=0,FORECAST($C$8,Инклинометрия!$B$2:$B$152,Инклинометрия!$A$2:$A$152),FORECAST(R828,Инклинометрия!$B$2:$B$152,Инклинометрия!$A$2:$A$152)))</f>
        <v>-</v>
      </c>
      <c r="Y828" s="105" t="str">
        <f>IF(R828=0,"-",IF(U828=0,FORECAST($C$8-R828,Инклинометрия!$B$2:$B$152,Инклинометрия!$A$2:$A$152),0))</f>
        <v>-</v>
      </c>
      <c r="Z828" s="105" t="str">
        <f>IF(S828=0,"-",FORECAST($C$8,Инклинометрия!$B$2:$B$152,Инклинометрия!$A$2:$A$152))</f>
        <v>-</v>
      </c>
      <c r="AA828" s="105" t="str">
        <f>IF(S828=0,"-",FORECAST($C$8-S828,Инклинометрия!$B$2:$B$152,Инклинометрия!$A$2:$A$152))</f>
        <v>-</v>
      </c>
      <c r="AB828" s="105">
        <f>IF(T828=0,"-",FORECAST($C$6,Инклинометрия!$B$2:$B$152,Инклинометрия!$A$2:$A$152))</f>
        <v>1425</v>
      </c>
      <c r="AC828" s="105">
        <f>IF(R828=0,FORECAST($C$6-T828,Инклинометрия!$B$2:$B$152,Инклинометрия!$A$2:$A$152),FORECAST($C$8,Инклинометрия!$B$2:$B$152,Инклинометрия!$A$2:$A$152))</f>
        <v>1331.5528875839168</v>
      </c>
      <c r="AD828" s="107">
        <f>IF(U828=0,"-",FORECAST($C$8,Инклинометрия!$B$2:$B$152,Инклинометрия!$A$2:$A$152))</f>
        <v>1330</v>
      </c>
      <c r="AE828" s="107">
        <f>IF(U828=0,"-",FORECAST($C$8-U828,Инклинометрия!$B$2:$B$152,Инклинометрия!$A$2:$A$152))</f>
        <v>0</v>
      </c>
      <c r="AF828" s="107">
        <f>FORECAST($C$8-S828,Инклинометрия!$B$2:$B$152,Инклинометрия!$A$2:$A$152)</f>
        <v>1330</v>
      </c>
      <c r="AG828" s="107">
        <f>FORECAST($C$8-(S828+V828),Инклинометрия!$B$2:$B$152,Инклинометрия!$A$2:$A$152)</f>
        <v>0</v>
      </c>
      <c r="AH828" s="107">
        <f>IF(W828=0,"-",FORECAST($C$8+W828,Инклинометрия!$B$2:$B$152,Инклинометрия!$A$2:$A$152))</f>
        <v>1331.5528875839168</v>
      </c>
      <c r="AI828" s="107">
        <f>IF(W828=0,"-",FORECAST($C$8,Инклинометрия!$B$2:$B$152,Инклинометрия!$A$2:$A$152))</f>
        <v>1330</v>
      </c>
      <c r="AK828" s="122">
        <f>2*PI()*$C$5*(AT827-AT826)/(LN(AN827/$I$9)*$I$8/$I$7+LN($I$10/AN827)*$I$8/$I$7)</f>
        <v>0</v>
      </c>
      <c r="AL828" s="67">
        <f>AK828*(B828-B827)</f>
        <v>0</v>
      </c>
      <c r="AM828" s="23">
        <f t="shared" si="246"/>
        <v>4.3059540056097682E-2</v>
      </c>
      <c r="AN828" s="26">
        <f>AN827+AK828*(B828-B827)/(2*PI()*$C$5*AN827*$I$11)</f>
        <v>0.12986115207059001</v>
      </c>
      <c r="AO828" s="87">
        <f t="shared" si="240"/>
        <v>111242.59539450394</v>
      </c>
      <c r="AP828" s="87">
        <f>IF(R828+U828&lt;$C$8,0,32*$G$13/$C$12^2*($I$8*R828+$I$6*U828)+32*$G$14/($C$14^2-$C$13^2)*($I$8*S828+$I$6*V828))</f>
        <v>9917.5953945039291</v>
      </c>
      <c r="AQ828" s="66">
        <f>R828*$C$11*$C$9+U828*$C$11*$C$10</f>
        <v>14695380</v>
      </c>
      <c r="AR828" s="66">
        <f>S828*$C$11*$C$9+V828*$C$11*$C$10</f>
        <v>14695380</v>
      </c>
      <c r="AS828" s="87">
        <f>$C$11*(T828*$C$9+W828*$C$10)</f>
        <v>789129.61404581123</v>
      </c>
      <c r="AT828" s="45">
        <f t="shared" si="234"/>
        <v>15595752.209440315</v>
      </c>
      <c r="AU828" s="75"/>
    </row>
    <row r="829" spans="2:47" ht="15" thickBot="1" x14ac:dyDescent="0.35">
      <c r="B829" s="41">
        <f t="shared" si="241"/>
        <v>7980</v>
      </c>
      <c r="C829" s="8">
        <f t="shared" si="242"/>
        <v>79.8</v>
      </c>
      <c r="D829" s="73">
        <f t="shared" si="228"/>
        <v>106.7325</v>
      </c>
      <c r="E829" s="29">
        <f t="shared" si="231"/>
        <v>5917.215984500961</v>
      </c>
      <c r="F829" s="29">
        <f t="shared" si="235"/>
        <v>7.4150576246875062</v>
      </c>
      <c r="G829" s="29">
        <f t="shared" si="243"/>
        <v>9.9176395730195388</v>
      </c>
      <c r="H829" s="17">
        <f t="shared" si="244"/>
        <v>7914.276379269987</v>
      </c>
      <c r="I829" s="29">
        <f t="shared" si="236"/>
        <v>2.2250485660981263</v>
      </c>
      <c r="J829" s="29">
        <f t="shared" si="237"/>
        <v>13.949340071223562</v>
      </c>
      <c r="K829" s="32">
        <f>IF((D828+L828+M828-AL828)/($C$21+$C$22)&gt;$C$8,$C$8,(D828+L828+M828-AL828)/($C$21+$C$22))</f>
        <v>1400</v>
      </c>
      <c r="L829" s="97">
        <f t="shared" si="229"/>
        <v>0</v>
      </c>
      <c r="M829" s="96">
        <f t="shared" si="230"/>
        <v>0</v>
      </c>
      <c r="N829" s="98">
        <f t="shared" si="238"/>
        <v>1.7382597742038917</v>
      </c>
      <c r="O829" s="100">
        <f t="shared" si="232"/>
        <v>4.2266987561397071</v>
      </c>
      <c r="P829" s="104">
        <f t="shared" si="239"/>
        <v>18.880500609176615</v>
      </c>
      <c r="Q829" s="102">
        <f t="shared" si="245"/>
        <v>2.8886093440366814E-2</v>
      </c>
      <c r="R829" s="106">
        <f>K829-U829</f>
        <v>0</v>
      </c>
      <c r="S829" s="106">
        <f>IF(K829-H828&lt;0,0,K829-H828)</f>
        <v>0</v>
      </c>
      <c r="T829" s="106">
        <f t="shared" si="233"/>
        <v>98.365381490613771</v>
      </c>
      <c r="U829" s="107">
        <f>IF(S829&gt;0,0,IF(U828+(F829-AL829/$C$23)*$C$22/($C$21+$C$22)&gt;$C$8,$C$8,IF(V829=$C$8,U828+(F829-AL829/$C$23)*$C$22/$C$21,U828+(F829-AL829/$C$23)*$C$22/($C$21+$C$22))))</f>
        <v>1400</v>
      </c>
      <c r="V829" s="107">
        <f>IF(S829=0,IF(V828+(F829-AL829/$C$23)*$C$22/($C$21+$C$22)&gt;$C$8,$C$8,V828+(F829-AL829/$C$23)*$C$22/($C$21+$C$22)),E829)</f>
        <v>1400</v>
      </c>
      <c r="W829" s="203">
        <f>IF(S829&gt;0,0,IF(W828+AL829/$C$23&gt;$F$23,$F$23,W828+AL829/$C$23))</f>
        <v>1.6346185093862227</v>
      </c>
      <c r="X829" s="105" t="str">
        <f>IF(R829=0,"-",IF(U829=0,FORECAST($C$8,Инклинометрия!$B$2:$B$152,Инклинометрия!$A$2:$A$152),FORECAST(R829,Инклинометрия!$B$2:$B$152,Инклинометрия!$A$2:$A$152)))</f>
        <v>-</v>
      </c>
      <c r="Y829" s="105" t="str">
        <f>IF(R829=0,"-",IF(U829=0,FORECAST($C$8-R829,Инклинометрия!$B$2:$B$152,Инклинометрия!$A$2:$A$152),0))</f>
        <v>-</v>
      </c>
      <c r="Z829" s="105" t="str">
        <f>IF(S829=0,"-",FORECAST($C$8,Инклинометрия!$B$2:$B$152,Инклинометрия!$A$2:$A$152))</f>
        <v>-</v>
      </c>
      <c r="AA829" s="105" t="str">
        <f>IF(S829=0,"-",FORECAST($C$8-S829,Инклинометрия!$B$2:$B$152,Инклинометрия!$A$2:$A$152))</f>
        <v>-</v>
      </c>
      <c r="AB829" s="105">
        <f>IF(T829=0,"-",FORECAST($C$6,Инклинометрия!$B$2:$B$152,Инклинометрия!$A$2:$A$152))</f>
        <v>1425</v>
      </c>
      <c r="AC829" s="105">
        <f>IF(R829=0,FORECAST($C$6-T829,Инклинометрия!$B$2:$B$152,Инклинометрия!$A$2:$A$152),FORECAST($C$8,Инклинометрия!$B$2:$B$152,Инклинометрия!$A$2:$A$152))</f>
        <v>1331.5528875839168</v>
      </c>
      <c r="AD829" s="107">
        <f>IF(U829=0,"-",FORECAST($C$8,Инклинометрия!$B$2:$B$152,Инклинометрия!$A$2:$A$152))</f>
        <v>1330</v>
      </c>
      <c r="AE829" s="107">
        <f>IF(U829=0,"-",FORECAST($C$8-U829,Инклинометрия!$B$2:$B$152,Инклинометрия!$A$2:$A$152))</f>
        <v>0</v>
      </c>
      <c r="AF829" s="107">
        <f>FORECAST($C$8-S829,Инклинометрия!$B$2:$B$152,Инклинометрия!$A$2:$A$152)</f>
        <v>1330</v>
      </c>
      <c r="AG829" s="107">
        <f>FORECAST($C$8-(S829+V829),Инклинометрия!$B$2:$B$152,Инклинометрия!$A$2:$A$152)</f>
        <v>0</v>
      </c>
      <c r="AH829" s="107">
        <f>IF(W829=0,"-",FORECAST($C$8+W829,Инклинометрия!$B$2:$B$152,Инклинометрия!$A$2:$A$152))</f>
        <v>1331.5528875839168</v>
      </c>
      <c r="AI829" s="107">
        <f>IF(W829=0,"-",FORECAST($C$8,Инклинометрия!$B$2:$B$152,Инклинометрия!$A$2:$A$152))</f>
        <v>1330</v>
      </c>
      <c r="AK829" s="122">
        <f>2*PI()*$C$5*(AT828-AT827)/(LN(AN828/$I$9)*$I$8/$I$7+LN($I$10/AN828)*$I$8/$I$7)</f>
        <v>0</v>
      </c>
      <c r="AL829" s="67">
        <f>AK829*(B829-B828)</f>
        <v>0</v>
      </c>
      <c r="AM829" s="23">
        <f t="shared" si="246"/>
        <v>4.3059540056097682E-2</v>
      </c>
      <c r="AN829" s="26">
        <f>AN828+AK829*(B829-B828)/(2*PI()*$C$5*AN828*$I$11)</f>
        <v>0.12986115207059001</v>
      </c>
      <c r="AO829" s="87">
        <f t="shared" si="240"/>
        <v>111242.59539450394</v>
      </c>
      <c r="AP829" s="87">
        <f>IF(R829+U829&lt;$C$8,0,32*$G$13/$C$12^2*($I$8*R829+$I$6*U829)+32*$G$14/($C$14^2-$C$13^2)*($I$8*S829+$I$6*V829))</f>
        <v>9917.5953945039291</v>
      </c>
      <c r="AQ829" s="66">
        <f>R829*$C$11*$C$9+U829*$C$11*$C$10</f>
        <v>14695380</v>
      </c>
      <c r="AR829" s="66">
        <f>S829*$C$11*$C$9+V829*$C$11*$C$10</f>
        <v>14695380</v>
      </c>
      <c r="AS829" s="87">
        <f>$C$11*(T829*$C$9+W829*$C$10)</f>
        <v>789129.61404581123</v>
      </c>
      <c r="AT829" s="45">
        <f t="shared" si="234"/>
        <v>15595752.209440315</v>
      </c>
      <c r="AU829" s="75"/>
    </row>
    <row r="830" spans="2:47" ht="15" thickBot="1" x14ac:dyDescent="0.35">
      <c r="B830" s="41">
        <f t="shared" si="241"/>
        <v>7990</v>
      </c>
      <c r="C830" s="8">
        <f t="shared" si="242"/>
        <v>79.900000000000006</v>
      </c>
      <c r="D830" s="73">
        <f t="shared" si="228"/>
        <v>106.86624999999999</v>
      </c>
      <c r="E830" s="29">
        <f t="shared" si="231"/>
        <v>5924.6310421256494</v>
      </c>
      <c r="F830" s="29">
        <f t="shared" si="235"/>
        <v>7.4150576246884157</v>
      </c>
      <c r="G830" s="29">
        <f t="shared" si="243"/>
        <v>9.9176395730207556</v>
      </c>
      <c r="H830" s="17">
        <f t="shared" si="244"/>
        <v>7924.1940188430081</v>
      </c>
      <c r="I830" s="29">
        <f t="shared" si="236"/>
        <v>2.2250485660981263</v>
      </c>
      <c r="J830" s="29">
        <f t="shared" si="237"/>
        <v>13.949340071224418</v>
      </c>
      <c r="K830" s="32">
        <f>IF((D829+L829+M829-AL829)/($C$21+$C$22)&gt;$C$8,$C$8,(D829+L829+M829-AL829)/($C$21+$C$22))</f>
        <v>1400</v>
      </c>
      <c r="L830" s="97">
        <f t="shared" si="229"/>
        <v>0</v>
      </c>
      <c r="M830" s="96">
        <f t="shared" si="230"/>
        <v>0</v>
      </c>
      <c r="N830" s="98">
        <f t="shared" si="238"/>
        <v>1.7382597742038917</v>
      </c>
      <c r="O830" s="100">
        <f t="shared" si="232"/>
        <v>4.2266987561397071</v>
      </c>
      <c r="P830" s="104">
        <f t="shared" si="239"/>
        <v>18.880500609176615</v>
      </c>
      <c r="Q830" s="102">
        <f t="shared" si="245"/>
        <v>2.8886093440366814E-2</v>
      </c>
      <c r="R830" s="106">
        <f>K830-U830</f>
        <v>0</v>
      </c>
      <c r="S830" s="106">
        <f>IF(K830-H829&lt;0,0,K830-H829)</f>
        <v>0</v>
      </c>
      <c r="T830" s="106">
        <f t="shared" si="233"/>
        <v>98.365381490613771</v>
      </c>
      <c r="U830" s="107">
        <f>IF(S830&gt;0,0,IF(U829+(F830-AL830/$C$23)*$C$22/($C$21+$C$22)&gt;$C$8,$C$8,IF(V830=$C$8,U829+(F830-AL830/$C$23)*$C$22/$C$21,U829+(F830-AL830/$C$23)*$C$22/($C$21+$C$22))))</f>
        <v>1400</v>
      </c>
      <c r="V830" s="107">
        <f>IF(S830=0,IF(V829+(F830-AL830/$C$23)*$C$22/($C$21+$C$22)&gt;$C$8,$C$8,V829+(F830-AL830/$C$23)*$C$22/($C$21+$C$22)),E830)</f>
        <v>1400</v>
      </c>
      <c r="W830" s="203">
        <f>IF(S830&gt;0,0,IF(W829+AL830/$C$23&gt;$F$23,$F$23,W829+AL830/$C$23))</f>
        <v>1.6346185093862227</v>
      </c>
      <c r="X830" s="105" t="str">
        <f>IF(R830=0,"-",IF(U830=0,FORECAST($C$8,Инклинометрия!$B$2:$B$152,Инклинометрия!$A$2:$A$152),FORECAST(R830,Инклинометрия!$B$2:$B$152,Инклинометрия!$A$2:$A$152)))</f>
        <v>-</v>
      </c>
      <c r="Y830" s="105" t="str">
        <f>IF(R830=0,"-",IF(U830=0,FORECAST($C$8-R830,Инклинометрия!$B$2:$B$152,Инклинометрия!$A$2:$A$152),0))</f>
        <v>-</v>
      </c>
      <c r="Z830" s="105" t="str">
        <f>IF(S830=0,"-",FORECAST($C$8,Инклинометрия!$B$2:$B$152,Инклинометрия!$A$2:$A$152))</f>
        <v>-</v>
      </c>
      <c r="AA830" s="105" t="str">
        <f>IF(S830=0,"-",FORECAST($C$8-S830,Инклинометрия!$B$2:$B$152,Инклинометрия!$A$2:$A$152))</f>
        <v>-</v>
      </c>
      <c r="AB830" s="105">
        <f>IF(T830=0,"-",FORECAST($C$6,Инклинометрия!$B$2:$B$152,Инклинометрия!$A$2:$A$152))</f>
        <v>1425</v>
      </c>
      <c r="AC830" s="105">
        <f>IF(R830=0,FORECAST($C$6-T830,Инклинометрия!$B$2:$B$152,Инклинометрия!$A$2:$A$152),FORECAST($C$8,Инклинометрия!$B$2:$B$152,Инклинометрия!$A$2:$A$152))</f>
        <v>1331.5528875839168</v>
      </c>
      <c r="AD830" s="107">
        <f>IF(U830=0,"-",FORECAST($C$8,Инклинометрия!$B$2:$B$152,Инклинометрия!$A$2:$A$152))</f>
        <v>1330</v>
      </c>
      <c r="AE830" s="107">
        <f>IF(U830=0,"-",FORECAST($C$8-U830,Инклинометрия!$B$2:$B$152,Инклинометрия!$A$2:$A$152))</f>
        <v>0</v>
      </c>
      <c r="AF830" s="107">
        <f>FORECAST($C$8-S830,Инклинометрия!$B$2:$B$152,Инклинометрия!$A$2:$A$152)</f>
        <v>1330</v>
      </c>
      <c r="AG830" s="107">
        <f>FORECAST($C$8-(S830+V830),Инклинометрия!$B$2:$B$152,Инклинометрия!$A$2:$A$152)</f>
        <v>0</v>
      </c>
      <c r="AH830" s="107">
        <f>IF(W830=0,"-",FORECAST($C$8+W830,Инклинометрия!$B$2:$B$152,Инклинометрия!$A$2:$A$152))</f>
        <v>1331.5528875839168</v>
      </c>
      <c r="AI830" s="107">
        <f>IF(W830=0,"-",FORECAST($C$8,Инклинометрия!$B$2:$B$152,Инклинометрия!$A$2:$A$152))</f>
        <v>1330</v>
      </c>
      <c r="AK830" s="122">
        <f>2*PI()*$C$5*(AT829-AT828)/(LN(AN829/$I$9)*$I$8/$I$7+LN($I$10/AN829)*$I$8/$I$7)</f>
        <v>0</v>
      </c>
      <c r="AL830" s="67">
        <f>AK830*(B830-B829)</f>
        <v>0</v>
      </c>
      <c r="AM830" s="23">
        <f t="shared" si="246"/>
        <v>4.3059540056097682E-2</v>
      </c>
      <c r="AN830" s="26">
        <f>AN829+AK830*(B830-B829)/(2*PI()*$C$5*AN829*$I$11)</f>
        <v>0.12986115207059001</v>
      </c>
      <c r="AO830" s="87">
        <f t="shared" si="240"/>
        <v>111242.59539450394</v>
      </c>
      <c r="AP830" s="87">
        <f>IF(R830+U830&lt;$C$8,0,32*$G$13/$C$12^2*($I$8*R830+$I$6*U830)+32*$G$14/($C$14^2-$C$13^2)*($I$8*S830+$I$6*V830))</f>
        <v>9917.5953945039291</v>
      </c>
      <c r="AQ830" s="66">
        <f>R830*$C$11*$C$9+U830*$C$11*$C$10</f>
        <v>14695380</v>
      </c>
      <c r="AR830" s="66">
        <f>S830*$C$11*$C$9+V830*$C$11*$C$10</f>
        <v>14695380</v>
      </c>
      <c r="AS830" s="87">
        <f>$C$11*(T830*$C$9+W830*$C$10)</f>
        <v>789129.61404581123</v>
      </c>
      <c r="AT830" s="45">
        <f t="shared" si="234"/>
        <v>15595752.209440315</v>
      </c>
      <c r="AU830" s="75"/>
    </row>
    <row r="831" spans="2:47" ht="15" thickBot="1" x14ac:dyDescent="0.35">
      <c r="B831" s="41">
        <f t="shared" si="241"/>
        <v>8000</v>
      </c>
      <c r="C831" s="8">
        <f t="shared" si="242"/>
        <v>80</v>
      </c>
      <c r="D831" s="73">
        <f t="shared" si="228"/>
        <v>107</v>
      </c>
      <c r="E831" s="29">
        <f t="shared" si="231"/>
        <v>5932.0460997503369</v>
      </c>
      <c r="F831" s="29">
        <f t="shared" si="235"/>
        <v>7.4150576246875062</v>
      </c>
      <c r="G831" s="29">
        <f t="shared" si="243"/>
        <v>9.9176395730195388</v>
      </c>
      <c r="H831" s="17">
        <f t="shared" si="244"/>
        <v>7934.1116584160272</v>
      </c>
      <c r="I831" s="29">
        <f t="shared" si="236"/>
        <v>2.2250485660981263</v>
      </c>
      <c r="J831" s="29">
        <f t="shared" si="237"/>
        <v>13.949340071223562</v>
      </c>
      <c r="K831" s="32">
        <f>IF((D830+L830+M830-AL830)/($C$21+$C$22)&gt;$C$8,$C$8,(D830+L830+M830-AL830)/($C$21+$C$22))</f>
        <v>1400</v>
      </c>
      <c r="L831" s="97">
        <f t="shared" si="229"/>
        <v>0</v>
      </c>
      <c r="M831" s="96">
        <f t="shared" si="230"/>
        <v>0</v>
      </c>
      <c r="N831" s="98">
        <f t="shared" si="238"/>
        <v>1.7382597742038917</v>
      </c>
      <c r="O831" s="100">
        <f t="shared" si="232"/>
        <v>4.2266987561397071</v>
      </c>
      <c r="P831" s="104">
        <f t="shared" si="239"/>
        <v>18.880500609176615</v>
      </c>
      <c r="Q831" s="102">
        <f t="shared" si="245"/>
        <v>2.8886093440366814E-2</v>
      </c>
      <c r="R831" s="106">
        <f>K831-U831</f>
        <v>0</v>
      </c>
      <c r="S831" s="106">
        <f>IF(K831-H830&lt;0,0,K831-H830)</f>
        <v>0</v>
      </c>
      <c r="T831" s="106">
        <f t="shared" si="233"/>
        <v>98.365381490613771</v>
      </c>
      <c r="U831" s="107">
        <f>IF(S831&gt;0,0,IF(U830+(F831-AL831/$C$23)*$C$22/($C$21+$C$22)&gt;$C$8,$C$8,IF(V831=$C$8,U830+(F831-AL831/$C$23)*$C$22/$C$21,U830+(F831-AL831/$C$23)*$C$22/($C$21+$C$22))))</f>
        <v>1400</v>
      </c>
      <c r="V831" s="107">
        <f>IF(S831=0,IF(V830+(F831-AL831/$C$23)*$C$22/($C$21+$C$22)&gt;$C$8,$C$8,V830+(F831-AL831/$C$23)*$C$22/($C$21+$C$22)),E831)</f>
        <v>1400</v>
      </c>
      <c r="W831" s="203">
        <f>IF(S831&gt;0,0,IF(W830+AL831/$C$23&gt;$F$23,$F$23,W830+AL831/$C$23))</f>
        <v>1.6346185093862227</v>
      </c>
      <c r="X831" s="105" t="str">
        <f>IF(R831=0,"-",IF(U831=0,FORECAST($C$8,Инклинометрия!$B$2:$B$152,Инклинометрия!$A$2:$A$152),FORECAST(R831,Инклинометрия!$B$2:$B$152,Инклинометрия!$A$2:$A$152)))</f>
        <v>-</v>
      </c>
      <c r="Y831" s="105" t="str">
        <f>IF(R831=0,"-",IF(U831=0,FORECAST($C$8-R831,Инклинометрия!$B$2:$B$152,Инклинометрия!$A$2:$A$152),0))</f>
        <v>-</v>
      </c>
      <c r="Z831" s="105" t="str">
        <f>IF(S831=0,"-",FORECAST($C$8,Инклинометрия!$B$2:$B$152,Инклинометрия!$A$2:$A$152))</f>
        <v>-</v>
      </c>
      <c r="AA831" s="105" t="str">
        <f>IF(S831=0,"-",FORECAST($C$8-S831,Инклинометрия!$B$2:$B$152,Инклинометрия!$A$2:$A$152))</f>
        <v>-</v>
      </c>
      <c r="AB831" s="105">
        <f>IF(T831=0,"-",FORECAST($C$6,Инклинометрия!$B$2:$B$152,Инклинометрия!$A$2:$A$152))</f>
        <v>1425</v>
      </c>
      <c r="AC831" s="105">
        <f>IF(R831=0,FORECAST($C$6-T831,Инклинометрия!$B$2:$B$152,Инклинометрия!$A$2:$A$152),FORECAST($C$8,Инклинометрия!$B$2:$B$152,Инклинометрия!$A$2:$A$152))</f>
        <v>1331.5528875839168</v>
      </c>
      <c r="AD831" s="107">
        <f>IF(U831=0,"-",FORECAST($C$8,Инклинометрия!$B$2:$B$152,Инклинометрия!$A$2:$A$152))</f>
        <v>1330</v>
      </c>
      <c r="AE831" s="107">
        <f>IF(U831=0,"-",FORECAST($C$8-U831,Инклинометрия!$B$2:$B$152,Инклинометрия!$A$2:$A$152))</f>
        <v>0</v>
      </c>
      <c r="AF831" s="107">
        <f>FORECAST($C$8-S831,Инклинометрия!$B$2:$B$152,Инклинометрия!$A$2:$A$152)</f>
        <v>1330</v>
      </c>
      <c r="AG831" s="107">
        <f>FORECAST($C$8-(S831+V831),Инклинометрия!$B$2:$B$152,Инклинометрия!$A$2:$A$152)</f>
        <v>0</v>
      </c>
      <c r="AH831" s="107">
        <f>IF(W831=0,"-",FORECAST($C$8+W831,Инклинометрия!$B$2:$B$152,Инклинометрия!$A$2:$A$152))</f>
        <v>1331.5528875839168</v>
      </c>
      <c r="AI831" s="107">
        <f>IF(W831=0,"-",FORECAST($C$8,Инклинометрия!$B$2:$B$152,Инклинометрия!$A$2:$A$152))</f>
        <v>1330</v>
      </c>
      <c r="AK831" s="122">
        <f>2*PI()*$C$5*(AT830-AT829)/(LN(AN830/$I$9)*$I$8/$I$7+LN($I$10/AN830)*$I$8/$I$7)</f>
        <v>0</v>
      </c>
      <c r="AL831" s="67">
        <f>AK831*(B831-B830)</f>
        <v>0</v>
      </c>
      <c r="AM831" s="23">
        <f t="shared" si="246"/>
        <v>4.3059540056097682E-2</v>
      </c>
      <c r="AN831" s="26">
        <f>AN830+AK831*(B831-B830)/(2*PI()*$C$5*AN830*$I$11)</f>
        <v>0.12986115207059001</v>
      </c>
      <c r="AO831" s="87">
        <f t="shared" si="240"/>
        <v>111242.59539450394</v>
      </c>
      <c r="AP831" s="87">
        <f>IF(R831+U831&lt;$C$8,0,32*$G$13/$C$12^2*($I$8*R831+$I$6*U831)+32*$G$14/($C$14^2-$C$13^2)*($I$8*S831+$I$6*V831))</f>
        <v>9917.5953945039291</v>
      </c>
      <c r="AQ831" s="66">
        <f>R831*$C$11*$C$9+U831*$C$11*$C$10</f>
        <v>14695380</v>
      </c>
      <c r="AR831" s="66">
        <f>S831*$C$11*$C$9+V831*$C$11*$C$10</f>
        <v>14695380</v>
      </c>
      <c r="AS831" s="87">
        <f>$C$11*(T831*$C$9+W831*$C$10)</f>
        <v>789129.61404581123</v>
      </c>
      <c r="AT831" s="45">
        <f t="shared" si="234"/>
        <v>15595752.209440315</v>
      </c>
      <c r="AU831" s="75"/>
    </row>
    <row r="832" spans="2:47" ht="15" thickBot="1" x14ac:dyDescent="0.35">
      <c r="B832" s="41">
        <f t="shared" si="241"/>
        <v>8010</v>
      </c>
      <c r="C832" s="8">
        <f t="shared" si="242"/>
        <v>80.100000000000009</v>
      </c>
      <c r="D832" s="73">
        <f t="shared" si="228"/>
        <v>107.13375000000002</v>
      </c>
      <c r="E832" s="29">
        <f t="shared" si="231"/>
        <v>5939.4611573750253</v>
      </c>
      <c r="F832" s="29">
        <f t="shared" si="235"/>
        <v>7.4150576246884157</v>
      </c>
      <c r="G832" s="29">
        <f t="shared" si="243"/>
        <v>9.9176395730207556</v>
      </c>
      <c r="H832" s="17">
        <f t="shared" si="244"/>
        <v>7944.0292979890482</v>
      </c>
      <c r="I832" s="29">
        <f t="shared" si="236"/>
        <v>2.2250485660981263</v>
      </c>
      <c r="J832" s="29">
        <f t="shared" si="237"/>
        <v>13.949340071224418</v>
      </c>
      <c r="K832" s="32">
        <f>IF((D831+L831+M831-AL831)/($C$21+$C$22)&gt;$C$8,$C$8,(D831+L831+M831-AL831)/($C$21+$C$22))</f>
        <v>1400</v>
      </c>
      <c r="L832" s="97">
        <f t="shared" si="229"/>
        <v>0</v>
      </c>
      <c r="M832" s="96">
        <f t="shared" si="230"/>
        <v>0</v>
      </c>
      <c r="N832" s="98">
        <f t="shared" si="238"/>
        <v>1.7382597742038917</v>
      </c>
      <c r="O832" s="100">
        <f t="shared" si="232"/>
        <v>4.2266987561397071</v>
      </c>
      <c r="P832" s="104">
        <f t="shared" si="239"/>
        <v>18.880500609176615</v>
      </c>
      <c r="Q832" s="102">
        <f t="shared" si="245"/>
        <v>2.8886093440366814E-2</v>
      </c>
      <c r="R832" s="106">
        <f>K832-U832</f>
        <v>0</v>
      </c>
      <c r="S832" s="106">
        <f>IF(K832-H831&lt;0,0,K832-H831)</f>
        <v>0</v>
      </c>
      <c r="T832" s="106">
        <f t="shared" si="233"/>
        <v>98.365381490613771</v>
      </c>
      <c r="U832" s="107">
        <f>IF(S832&gt;0,0,IF(U831+(F832-AL832/$C$23)*$C$22/($C$21+$C$22)&gt;$C$8,$C$8,IF(V832=$C$8,U831+(F832-AL832/$C$23)*$C$22/$C$21,U831+(F832-AL832/$C$23)*$C$22/($C$21+$C$22))))</f>
        <v>1400</v>
      </c>
      <c r="V832" s="107">
        <f>IF(S832=0,IF(V831+(F832-AL832/$C$23)*$C$22/($C$21+$C$22)&gt;$C$8,$C$8,V831+(F832-AL832/$C$23)*$C$22/($C$21+$C$22)),E832)</f>
        <v>1400</v>
      </c>
      <c r="W832" s="203">
        <f>IF(S832&gt;0,0,IF(W831+AL832/$C$23&gt;$F$23,$F$23,W831+AL832/$C$23))</f>
        <v>1.6346185093862227</v>
      </c>
      <c r="X832" s="105" t="str">
        <f>IF(R832=0,"-",IF(U832=0,FORECAST($C$8,Инклинометрия!$B$2:$B$152,Инклинометрия!$A$2:$A$152),FORECAST(R832,Инклинометрия!$B$2:$B$152,Инклинометрия!$A$2:$A$152)))</f>
        <v>-</v>
      </c>
      <c r="Y832" s="105" t="str">
        <f>IF(R832=0,"-",IF(U832=0,FORECAST($C$8-R832,Инклинометрия!$B$2:$B$152,Инклинометрия!$A$2:$A$152),0))</f>
        <v>-</v>
      </c>
      <c r="Z832" s="105" t="str">
        <f>IF(S832=0,"-",FORECAST($C$8,Инклинометрия!$B$2:$B$152,Инклинометрия!$A$2:$A$152))</f>
        <v>-</v>
      </c>
      <c r="AA832" s="105" t="str">
        <f>IF(S832=0,"-",FORECAST($C$8-S832,Инклинометрия!$B$2:$B$152,Инклинометрия!$A$2:$A$152))</f>
        <v>-</v>
      </c>
      <c r="AB832" s="105">
        <f>IF(T832=0,"-",FORECAST($C$6,Инклинометрия!$B$2:$B$152,Инклинометрия!$A$2:$A$152))</f>
        <v>1425</v>
      </c>
      <c r="AC832" s="105">
        <f>IF(R832=0,FORECAST($C$6-T832,Инклинометрия!$B$2:$B$152,Инклинометрия!$A$2:$A$152),FORECAST($C$8,Инклинометрия!$B$2:$B$152,Инклинометрия!$A$2:$A$152))</f>
        <v>1331.5528875839168</v>
      </c>
      <c r="AD832" s="107">
        <f>IF(U832=0,"-",FORECAST($C$8,Инклинометрия!$B$2:$B$152,Инклинометрия!$A$2:$A$152))</f>
        <v>1330</v>
      </c>
      <c r="AE832" s="107">
        <f>IF(U832=0,"-",FORECAST($C$8-U832,Инклинометрия!$B$2:$B$152,Инклинометрия!$A$2:$A$152))</f>
        <v>0</v>
      </c>
      <c r="AF832" s="107">
        <f>FORECAST($C$8-S832,Инклинометрия!$B$2:$B$152,Инклинометрия!$A$2:$A$152)</f>
        <v>1330</v>
      </c>
      <c r="AG832" s="107">
        <f>FORECAST($C$8-(S832+V832),Инклинометрия!$B$2:$B$152,Инклинометрия!$A$2:$A$152)</f>
        <v>0</v>
      </c>
      <c r="AH832" s="107">
        <f>IF(W832=0,"-",FORECAST($C$8+W832,Инклинометрия!$B$2:$B$152,Инклинометрия!$A$2:$A$152))</f>
        <v>1331.5528875839168</v>
      </c>
      <c r="AI832" s="107">
        <f>IF(W832=0,"-",FORECAST($C$8,Инклинометрия!$B$2:$B$152,Инклинометрия!$A$2:$A$152))</f>
        <v>1330</v>
      </c>
      <c r="AK832" s="122">
        <f>2*PI()*$C$5*(AT831-AT830)/(LN(AN831/$I$9)*$I$8/$I$7+LN($I$10/AN831)*$I$8/$I$7)</f>
        <v>0</v>
      </c>
      <c r="AL832" s="67">
        <f>AK832*(B832-B831)</f>
        <v>0</v>
      </c>
      <c r="AM832" s="23">
        <f t="shared" si="246"/>
        <v>4.3059540056097682E-2</v>
      </c>
      <c r="AN832" s="26">
        <f>AN831+AK832*(B832-B831)/(2*PI()*$C$5*AN831*$I$11)</f>
        <v>0.12986115207059001</v>
      </c>
      <c r="AO832" s="87">
        <f t="shared" si="240"/>
        <v>111242.59539450394</v>
      </c>
      <c r="AP832" s="87">
        <f>IF(R832+U832&lt;$C$8,0,32*$G$13/$C$12^2*($I$8*R832+$I$6*U832)+32*$G$14/($C$14^2-$C$13^2)*($I$8*S832+$I$6*V832))</f>
        <v>9917.5953945039291</v>
      </c>
      <c r="AQ832" s="66">
        <f>R832*$C$11*$C$9+U832*$C$11*$C$10</f>
        <v>14695380</v>
      </c>
      <c r="AR832" s="66">
        <f>S832*$C$11*$C$9+V832*$C$11*$C$10</f>
        <v>14695380</v>
      </c>
      <c r="AS832" s="87">
        <f>$C$11*(T832*$C$9+W832*$C$10)</f>
        <v>789129.61404581123</v>
      </c>
      <c r="AT832" s="45">
        <f t="shared" si="234"/>
        <v>15595752.209440315</v>
      </c>
      <c r="AU832" s="75"/>
    </row>
    <row r="833" spans="2:47" ht="15" thickBot="1" x14ac:dyDescent="0.35">
      <c r="B833" s="41">
        <f t="shared" si="241"/>
        <v>8020</v>
      </c>
      <c r="C833" s="8">
        <f t="shared" si="242"/>
        <v>80.2</v>
      </c>
      <c r="D833" s="73">
        <f t="shared" si="228"/>
        <v>107.2675</v>
      </c>
      <c r="E833" s="29">
        <f t="shared" si="231"/>
        <v>5946.8762149997128</v>
      </c>
      <c r="F833" s="29">
        <f t="shared" si="235"/>
        <v>7.4150576246875062</v>
      </c>
      <c r="G833" s="29">
        <f t="shared" si="243"/>
        <v>9.9176395730195388</v>
      </c>
      <c r="H833" s="17">
        <f t="shared" si="244"/>
        <v>7953.9469375620674</v>
      </c>
      <c r="I833" s="29">
        <f t="shared" si="236"/>
        <v>2.2250485660981263</v>
      </c>
      <c r="J833" s="29">
        <f t="shared" si="237"/>
        <v>13.949340071223562</v>
      </c>
      <c r="K833" s="32">
        <f>IF((D832+L832+M832-AL832)/($C$21+$C$22)&gt;$C$8,$C$8,(D832+L832+M832-AL832)/($C$21+$C$22))</f>
        <v>1400</v>
      </c>
      <c r="L833" s="97">
        <f t="shared" si="229"/>
        <v>0</v>
      </c>
      <c r="M833" s="96">
        <f t="shared" si="230"/>
        <v>0</v>
      </c>
      <c r="N833" s="98">
        <f t="shared" si="238"/>
        <v>1.7382597742038917</v>
      </c>
      <c r="O833" s="100">
        <f t="shared" si="232"/>
        <v>4.2266987561397071</v>
      </c>
      <c r="P833" s="104">
        <f t="shared" si="239"/>
        <v>18.880500609176615</v>
      </c>
      <c r="Q833" s="102">
        <f t="shared" si="245"/>
        <v>2.8886093440366814E-2</v>
      </c>
      <c r="R833" s="106">
        <f>K833-U833</f>
        <v>0</v>
      </c>
      <c r="S833" s="106">
        <f>IF(K833-H832&lt;0,0,K833-H832)</f>
        <v>0</v>
      </c>
      <c r="T833" s="106">
        <f t="shared" si="233"/>
        <v>98.365381490613771</v>
      </c>
      <c r="U833" s="107">
        <f>IF(S833&gt;0,0,IF(U832+(F833-AL833/$C$23)*$C$22/($C$21+$C$22)&gt;$C$8,$C$8,IF(V833=$C$8,U832+(F833-AL833/$C$23)*$C$22/$C$21,U832+(F833-AL833/$C$23)*$C$22/($C$21+$C$22))))</f>
        <v>1400</v>
      </c>
      <c r="V833" s="107">
        <f>IF(S833=0,IF(V832+(F833-AL833/$C$23)*$C$22/($C$21+$C$22)&gt;$C$8,$C$8,V832+(F833-AL833/$C$23)*$C$22/($C$21+$C$22)),E833)</f>
        <v>1400</v>
      </c>
      <c r="W833" s="203">
        <f>IF(S833&gt;0,0,IF(W832+AL833/$C$23&gt;$F$23,$F$23,W832+AL833/$C$23))</f>
        <v>1.6346185093862227</v>
      </c>
      <c r="X833" s="105" t="str">
        <f>IF(R833=0,"-",IF(U833=0,FORECAST($C$8,Инклинометрия!$B$2:$B$152,Инклинометрия!$A$2:$A$152),FORECAST(R833,Инклинометрия!$B$2:$B$152,Инклинометрия!$A$2:$A$152)))</f>
        <v>-</v>
      </c>
      <c r="Y833" s="105" t="str">
        <f>IF(R833=0,"-",IF(U833=0,FORECAST($C$8-R833,Инклинометрия!$B$2:$B$152,Инклинометрия!$A$2:$A$152),0))</f>
        <v>-</v>
      </c>
      <c r="Z833" s="105" t="str">
        <f>IF(S833=0,"-",FORECAST($C$8,Инклинометрия!$B$2:$B$152,Инклинометрия!$A$2:$A$152))</f>
        <v>-</v>
      </c>
      <c r="AA833" s="105" t="str">
        <f>IF(S833=0,"-",FORECAST($C$8-S833,Инклинометрия!$B$2:$B$152,Инклинометрия!$A$2:$A$152))</f>
        <v>-</v>
      </c>
      <c r="AB833" s="105">
        <f>IF(T833=0,"-",FORECAST($C$6,Инклинометрия!$B$2:$B$152,Инклинометрия!$A$2:$A$152))</f>
        <v>1425</v>
      </c>
      <c r="AC833" s="105">
        <f>IF(R833=0,FORECAST($C$6-T833,Инклинометрия!$B$2:$B$152,Инклинометрия!$A$2:$A$152),FORECAST($C$8,Инклинометрия!$B$2:$B$152,Инклинометрия!$A$2:$A$152))</f>
        <v>1331.5528875839168</v>
      </c>
      <c r="AD833" s="107">
        <f>IF(U833=0,"-",FORECAST($C$8,Инклинометрия!$B$2:$B$152,Инклинометрия!$A$2:$A$152))</f>
        <v>1330</v>
      </c>
      <c r="AE833" s="107">
        <f>IF(U833=0,"-",FORECAST($C$8-U833,Инклинометрия!$B$2:$B$152,Инклинометрия!$A$2:$A$152))</f>
        <v>0</v>
      </c>
      <c r="AF833" s="107">
        <f>FORECAST($C$8-S833,Инклинометрия!$B$2:$B$152,Инклинометрия!$A$2:$A$152)</f>
        <v>1330</v>
      </c>
      <c r="AG833" s="107">
        <f>FORECAST($C$8-(S833+V833),Инклинометрия!$B$2:$B$152,Инклинометрия!$A$2:$A$152)</f>
        <v>0</v>
      </c>
      <c r="AH833" s="107">
        <f>IF(W833=0,"-",FORECAST($C$8+W833,Инклинометрия!$B$2:$B$152,Инклинометрия!$A$2:$A$152))</f>
        <v>1331.5528875839168</v>
      </c>
      <c r="AI833" s="107">
        <f>IF(W833=0,"-",FORECAST($C$8,Инклинометрия!$B$2:$B$152,Инклинометрия!$A$2:$A$152))</f>
        <v>1330</v>
      </c>
      <c r="AK833" s="122">
        <f>2*PI()*$C$5*(AT832-AT831)/(LN(AN832/$I$9)*$I$8/$I$7+LN($I$10/AN832)*$I$8/$I$7)</f>
        <v>0</v>
      </c>
      <c r="AL833" s="67">
        <f>AK833*(B833-B832)</f>
        <v>0</v>
      </c>
      <c r="AM833" s="23">
        <f t="shared" si="246"/>
        <v>4.3059540056097682E-2</v>
      </c>
      <c r="AN833" s="26">
        <f>AN832+AK833*(B833-B832)/(2*PI()*$C$5*AN832*$I$11)</f>
        <v>0.12986115207059001</v>
      </c>
      <c r="AO833" s="87">
        <f t="shared" si="240"/>
        <v>111242.59539450394</v>
      </c>
      <c r="AP833" s="87">
        <f>IF(R833+U833&lt;$C$8,0,32*$G$13/$C$12^2*($I$8*R833+$I$6*U833)+32*$G$14/($C$14^2-$C$13^2)*($I$8*S833+$I$6*V833))</f>
        <v>9917.5953945039291</v>
      </c>
      <c r="AQ833" s="66">
        <f>R833*$C$11*$C$9+U833*$C$11*$C$10</f>
        <v>14695380</v>
      </c>
      <c r="AR833" s="66">
        <f>S833*$C$11*$C$9+V833*$C$11*$C$10</f>
        <v>14695380</v>
      </c>
      <c r="AS833" s="87">
        <f>$C$11*(T833*$C$9+W833*$C$10)</f>
        <v>789129.61404581123</v>
      </c>
      <c r="AT833" s="45">
        <f t="shared" si="234"/>
        <v>15595752.209440315</v>
      </c>
      <c r="AU833" s="75"/>
    </row>
    <row r="834" spans="2:47" ht="15" thickBot="1" x14ac:dyDescent="0.35">
      <c r="B834" s="41">
        <f t="shared" si="241"/>
        <v>8030</v>
      </c>
      <c r="C834" s="8">
        <f t="shared" si="242"/>
        <v>80.3</v>
      </c>
      <c r="D834" s="73">
        <f t="shared" si="228"/>
        <v>107.40125</v>
      </c>
      <c r="E834" s="29">
        <f t="shared" si="231"/>
        <v>5954.2912726244003</v>
      </c>
      <c r="F834" s="29">
        <f t="shared" si="235"/>
        <v>7.4150576246875062</v>
      </c>
      <c r="G834" s="29">
        <f t="shared" si="243"/>
        <v>9.9176395730195388</v>
      </c>
      <c r="H834" s="17">
        <f t="shared" si="244"/>
        <v>7963.8645771350866</v>
      </c>
      <c r="I834" s="29">
        <f t="shared" si="236"/>
        <v>2.2250485660981263</v>
      </c>
      <c r="J834" s="29">
        <f t="shared" si="237"/>
        <v>13.949340071223562</v>
      </c>
      <c r="K834" s="32">
        <f>IF((D833+L833+M833-AL833)/($C$21+$C$22)&gt;$C$8,$C$8,(D833+L833+M833-AL833)/($C$21+$C$22))</f>
        <v>1400</v>
      </c>
      <c r="L834" s="97">
        <f t="shared" si="229"/>
        <v>0</v>
      </c>
      <c r="M834" s="96">
        <f t="shared" si="230"/>
        <v>0</v>
      </c>
      <c r="N834" s="98">
        <f t="shared" si="238"/>
        <v>1.7382597742038917</v>
      </c>
      <c r="O834" s="100">
        <f t="shared" si="232"/>
        <v>4.2266987561397071</v>
      </c>
      <c r="P834" s="104">
        <f t="shared" si="239"/>
        <v>18.880500609176615</v>
      </c>
      <c r="Q834" s="102">
        <f t="shared" si="245"/>
        <v>2.8886093440366814E-2</v>
      </c>
      <c r="R834" s="106">
        <f>K834-U834</f>
        <v>0</v>
      </c>
      <c r="S834" s="106">
        <f>IF(K834-H833&lt;0,0,K834-H833)</f>
        <v>0</v>
      </c>
      <c r="T834" s="106">
        <f t="shared" si="233"/>
        <v>98.365381490613771</v>
      </c>
      <c r="U834" s="107">
        <f>IF(S834&gt;0,0,IF(U833+(F834-AL834/$C$23)*$C$22/($C$21+$C$22)&gt;$C$8,$C$8,IF(V834=$C$8,U833+(F834-AL834/$C$23)*$C$22/$C$21,U833+(F834-AL834/$C$23)*$C$22/($C$21+$C$22))))</f>
        <v>1400</v>
      </c>
      <c r="V834" s="107">
        <f>IF(S834=0,IF(V833+(F834-AL834/$C$23)*$C$22/($C$21+$C$22)&gt;$C$8,$C$8,V833+(F834-AL834/$C$23)*$C$22/($C$21+$C$22)),E834)</f>
        <v>1400</v>
      </c>
      <c r="W834" s="203">
        <f>IF(S834&gt;0,0,IF(W833+AL834/$C$23&gt;$F$23,$F$23,W833+AL834/$C$23))</f>
        <v>1.6346185093862227</v>
      </c>
      <c r="X834" s="105" t="str">
        <f>IF(R834=0,"-",IF(U834=0,FORECAST($C$8,Инклинометрия!$B$2:$B$152,Инклинометрия!$A$2:$A$152),FORECAST(R834,Инклинометрия!$B$2:$B$152,Инклинометрия!$A$2:$A$152)))</f>
        <v>-</v>
      </c>
      <c r="Y834" s="105" t="str">
        <f>IF(R834=0,"-",IF(U834=0,FORECAST($C$8-R834,Инклинометрия!$B$2:$B$152,Инклинометрия!$A$2:$A$152),0))</f>
        <v>-</v>
      </c>
      <c r="Z834" s="105" t="str">
        <f>IF(S834=0,"-",FORECAST($C$8,Инклинометрия!$B$2:$B$152,Инклинометрия!$A$2:$A$152))</f>
        <v>-</v>
      </c>
      <c r="AA834" s="105" t="str">
        <f>IF(S834=0,"-",FORECAST($C$8-S834,Инклинометрия!$B$2:$B$152,Инклинометрия!$A$2:$A$152))</f>
        <v>-</v>
      </c>
      <c r="AB834" s="105">
        <f>IF(T834=0,"-",FORECAST($C$6,Инклинометрия!$B$2:$B$152,Инклинометрия!$A$2:$A$152))</f>
        <v>1425</v>
      </c>
      <c r="AC834" s="105">
        <f>IF(R834=0,FORECAST($C$6-T834,Инклинометрия!$B$2:$B$152,Инклинометрия!$A$2:$A$152),FORECAST($C$8,Инклинометрия!$B$2:$B$152,Инклинометрия!$A$2:$A$152))</f>
        <v>1331.5528875839168</v>
      </c>
      <c r="AD834" s="107">
        <f>IF(U834=0,"-",FORECAST($C$8,Инклинометрия!$B$2:$B$152,Инклинометрия!$A$2:$A$152))</f>
        <v>1330</v>
      </c>
      <c r="AE834" s="107">
        <f>IF(U834=0,"-",FORECAST($C$8-U834,Инклинометрия!$B$2:$B$152,Инклинометрия!$A$2:$A$152))</f>
        <v>0</v>
      </c>
      <c r="AF834" s="107">
        <f>FORECAST($C$8-S834,Инклинометрия!$B$2:$B$152,Инклинометрия!$A$2:$A$152)</f>
        <v>1330</v>
      </c>
      <c r="AG834" s="107">
        <f>FORECAST($C$8-(S834+V834),Инклинометрия!$B$2:$B$152,Инклинометрия!$A$2:$A$152)</f>
        <v>0</v>
      </c>
      <c r="AH834" s="107">
        <f>IF(W834=0,"-",FORECAST($C$8+W834,Инклинометрия!$B$2:$B$152,Инклинометрия!$A$2:$A$152))</f>
        <v>1331.5528875839168</v>
      </c>
      <c r="AI834" s="107">
        <f>IF(W834=0,"-",FORECAST($C$8,Инклинометрия!$B$2:$B$152,Инклинометрия!$A$2:$A$152))</f>
        <v>1330</v>
      </c>
      <c r="AK834" s="122">
        <f>2*PI()*$C$5*(AT833-AT832)/(LN(AN833/$I$9)*$I$8/$I$7+LN($I$10/AN833)*$I$8/$I$7)</f>
        <v>0</v>
      </c>
      <c r="AL834" s="67">
        <f>AK834*(B834-B833)</f>
        <v>0</v>
      </c>
      <c r="AM834" s="23">
        <f t="shared" si="246"/>
        <v>4.3059540056097682E-2</v>
      </c>
      <c r="AN834" s="26">
        <f>AN833+AK834*(B834-B833)/(2*PI()*$C$5*AN833*$I$11)</f>
        <v>0.12986115207059001</v>
      </c>
      <c r="AO834" s="87">
        <f t="shared" si="240"/>
        <v>111242.59539450394</v>
      </c>
      <c r="AP834" s="87">
        <f>IF(R834+U834&lt;$C$8,0,32*$G$13/$C$12^2*($I$8*R834+$I$6*U834)+32*$G$14/($C$14^2-$C$13^2)*($I$8*S834+$I$6*V834))</f>
        <v>9917.5953945039291</v>
      </c>
      <c r="AQ834" s="66">
        <f>R834*$C$11*$C$9+U834*$C$11*$C$10</f>
        <v>14695380</v>
      </c>
      <c r="AR834" s="66">
        <f>S834*$C$11*$C$9+V834*$C$11*$C$10</f>
        <v>14695380</v>
      </c>
      <c r="AS834" s="87">
        <f>$C$11*(T834*$C$9+W834*$C$10)</f>
        <v>789129.61404581123</v>
      </c>
      <c r="AT834" s="45">
        <f t="shared" si="234"/>
        <v>15595752.209440315</v>
      </c>
      <c r="AU834" s="75"/>
    </row>
    <row r="835" spans="2:47" ht="15" thickBot="1" x14ac:dyDescent="0.35">
      <c r="B835" s="41">
        <f t="shared" si="241"/>
        <v>8040</v>
      </c>
      <c r="C835" s="8">
        <f t="shared" si="242"/>
        <v>80.400000000000006</v>
      </c>
      <c r="D835" s="73">
        <f t="shared" si="228"/>
        <v>107.535</v>
      </c>
      <c r="E835" s="29">
        <f t="shared" si="231"/>
        <v>5961.7063302490888</v>
      </c>
      <c r="F835" s="29">
        <f t="shared" si="235"/>
        <v>7.4150576246884157</v>
      </c>
      <c r="G835" s="29">
        <f t="shared" si="243"/>
        <v>9.9176395730207556</v>
      </c>
      <c r="H835" s="17">
        <f t="shared" si="244"/>
        <v>7973.7822167081076</v>
      </c>
      <c r="I835" s="29">
        <f t="shared" si="236"/>
        <v>2.2250485660981263</v>
      </c>
      <c r="J835" s="29">
        <f t="shared" si="237"/>
        <v>13.949340071224418</v>
      </c>
      <c r="K835" s="32">
        <f>IF((D834+L834+M834-AL834)/($C$21+$C$22)&gt;$C$8,$C$8,(D834+L834+M834-AL834)/($C$21+$C$22))</f>
        <v>1400</v>
      </c>
      <c r="L835" s="97">
        <f t="shared" si="229"/>
        <v>0</v>
      </c>
      <c r="M835" s="96">
        <f t="shared" si="230"/>
        <v>0</v>
      </c>
      <c r="N835" s="98">
        <f t="shared" si="238"/>
        <v>1.7382597742038917</v>
      </c>
      <c r="O835" s="100">
        <f t="shared" si="232"/>
        <v>4.2266987561397071</v>
      </c>
      <c r="P835" s="104">
        <f t="shared" si="239"/>
        <v>18.880500609176615</v>
      </c>
      <c r="Q835" s="102">
        <f t="shared" si="245"/>
        <v>2.8886093440366814E-2</v>
      </c>
      <c r="R835" s="106">
        <f>K835-U835</f>
        <v>0</v>
      </c>
      <c r="S835" s="106">
        <f>IF(K835-H834&lt;0,0,K835-H834)</f>
        <v>0</v>
      </c>
      <c r="T835" s="106">
        <f t="shared" si="233"/>
        <v>98.365381490613771</v>
      </c>
      <c r="U835" s="107">
        <f>IF(S835&gt;0,0,IF(U834+(F835-AL835/$C$23)*$C$22/($C$21+$C$22)&gt;$C$8,$C$8,IF(V835=$C$8,U834+(F835-AL835/$C$23)*$C$22/$C$21,U834+(F835-AL835/$C$23)*$C$22/($C$21+$C$22))))</f>
        <v>1400</v>
      </c>
      <c r="V835" s="107">
        <f>IF(S835=0,IF(V834+(F835-AL835/$C$23)*$C$22/($C$21+$C$22)&gt;$C$8,$C$8,V834+(F835-AL835/$C$23)*$C$22/($C$21+$C$22)),E835)</f>
        <v>1400</v>
      </c>
      <c r="W835" s="203">
        <f>IF(S835&gt;0,0,IF(W834+AL835/$C$23&gt;$F$23,$F$23,W834+AL835/$C$23))</f>
        <v>1.6346185093862227</v>
      </c>
      <c r="X835" s="105" t="str">
        <f>IF(R835=0,"-",IF(U835=0,FORECAST($C$8,Инклинометрия!$B$2:$B$152,Инклинометрия!$A$2:$A$152),FORECAST(R835,Инклинометрия!$B$2:$B$152,Инклинометрия!$A$2:$A$152)))</f>
        <v>-</v>
      </c>
      <c r="Y835" s="105" t="str">
        <f>IF(R835=0,"-",IF(U835=0,FORECAST($C$8-R835,Инклинометрия!$B$2:$B$152,Инклинометрия!$A$2:$A$152),0))</f>
        <v>-</v>
      </c>
      <c r="Z835" s="105" t="str">
        <f>IF(S835=0,"-",FORECAST($C$8,Инклинометрия!$B$2:$B$152,Инклинометрия!$A$2:$A$152))</f>
        <v>-</v>
      </c>
      <c r="AA835" s="105" t="str">
        <f>IF(S835=0,"-",FORECAST($C$8-S835,Инклинометрия!$B$2:$B$152,Инклинометрия!$A$2:$A$152))</f>
        <v>-</v>
      </c>
      <c r="AB835" s="105">
        <f>IF(T835=0,"-",FORECAST($C$6,Инклинометрия!$B$2:$B$152,Инклинометрия!$A$2:$A$152))</f>
        <v>1425</v>
      </c>
      <c r="AC835" s="105">
        <f>IF(R835=0,FORECAST($C$6-T835,Инклинометрия!$B$2:$B$152,Инклинометрия!$A$2:$A$152),FORECAST($C$8,Инклинометрия!$B$2:$B$152,Инклинометрия!$A$2:$A$152))</f>
        <v>1331.5528875839168</v>
      </c>
      <c r="AD835" s="107">
        <f>IF(U835=0,"-",FORECAST($C$8,Инклинометрия!$B$2:$B$152,Инклинометрия!$A$2:$A$152))</f>
        <v>1330</v>
      </c>
      <c r="AE835" s="107">
        <f>IF(U835=0,"-",FORECAST($C$8-U835,Инклинометрия!$B$2:$B$152,Инклинометрия!$A$2:$A$152))</f>
        <v>0</v>
      </c>
      <c r="AF835" s="107">
        <f>FORECAST($C$8-S835,Инклинометрия!$B$2:$B$152,Инклинометрия!$A$2:$A$152)</f>
        <v>1330</v>
      </c>
      <c r="AG835" s="107">
        <f>FORECAST($C$8-(S835+V835),Инклинометрия!$B$2:$B$152,Инклинометрия!$A$2:$A$152)</f>
        <v>0</v>
      </c>
      <c r="AH835" s="107">
        <f>IF(W835=0,"-",FORECAST($C$8+W835,Инклинометрия!$B$2:$B$152,Инклинометрия!$A$2:$A$152))</f>
        <v>1331.5528875839168</v>
      </c>
      <c r="AI835" s="107">
        <f>IF(W835=0,"-",FORECAST($C$8,Инклинометрия!$B$2:$B$152,Инклинометрия!$A$2:$A$152))</f>
        <v>1330</v>
      </c>
      <c r="AK835" s="122">
        <f>2*PI()*$C$5*(AT834-AT833)/(LN(AN834/$I$9)*$I$8/$I$7+LN($I$10/AN834)*$I$8/$I$7)</f>
        <v>0</v>
      </c>
      <c r="AL835" s="67">
        <f>AK835*(B835-B834)</f>
        <v>0</v>
      </c>
      <c r="AM835" s="23">
        <f t="shared" si="246"/>
        <v>4.3059540056097682E-2</v>
      </c>
      <c r="AN835" s="26">
        <f>AN834+AK835*(B835-B834)/(2*PI()*$C$5*AN834*$I$11)</f>
        <v>0.12986115207059001</v>
      </c>
      <c r="AO835" s="87">
        <f t="shared" si="240"/>
        <v>111242.59539450394</v>
      </c>
      <c r="AP835" s="87">
        <f>IF(R835+U835&lt;$C$8,0,32*$G$13/$C$12^2*($I$8*R835+$I$6*U835)+32*$G$14/($C$14^2-$C$13^2)*($I$8*S835+$I$6*V835))</f>
        <v>9917.5953945039291</v>
      </c>
      <c r="AQ835" s="66">
        <f>R835*$C$11*$C$9+U835*$C$11*$C$10</f>
        <v>14695380</v>
      </c>
      <c r="AR835" s="66">
        <f>S835*$C$11*$C$9+V835*$C$11*$C$10</f>
        <v>14695380</v>
      </c>
      <c r="AS835" s="87">
        <f>$C$11*(T835*$C$9+W835*$C$10)</f>
        <v>789129.61404581123</v>
      </c>
      <c r="AT835" s="45">
        <f t="shared" si="234"/>
        <v>15595752.209440315</v>
      </c>
      <c r="AU835" s="75"/>
    </row>
    <row r="836" spans="2:47" ht="15" thickBot="1" x14ac:dyDescent="0.35">
      <c r="B836" s="41">
        <f t="shared" si="241"/>
        <v>8050</v>
      </c>
      <c r="C836" s="8">
        <f t="shared" si="242"/>
        <v>80.5</v>
      </c>
      <c r="D836" s="73">
        <f t="shared" si="228"/>
        <v>107.66875</v>
      </c>
      <c r="E836" s="29">
        <f t="shared" si="231"/>
        <v>5969.1213878737763</v>
      </c>
      <c r="F836" s="29">
        <f t="shared" si="235"/>
        <v>7.4150576246875062</v>
      </c>
      <c r="G836" s="29">
        <f t="shared" si="243"/>
        <v>9.9176395730195388</v>
      </c>
      <c r="H836" s="17">
        <f t="shared" si="244"/>
        <v>7983.6998562811268</v>
      </c>
      <c r="I836" s="29">
        <f t="shared" si="236"/>
        <v>2.2250485660981263</v>
      </c>
      <c r="J836" s="29">
        <f t="shared" si="237"/>
        <v>13.949340071223562</v>
      </c>
      <c r="K836" s="32">
        <f>IF((D835+L835+M835-AL835)/($C$21+$C$22)&gt;$C$8,$C$8,(D835+L835+M835-AL835)/($C$21+$C$22))</f>
        <v>1400</v>
      </c>
      <c r="L836" s="97">
        <f t="shared" si="229"/>
        <v>0</v>
      </c>
      <c r="M836" s="96">
        <f t="shared" si="230"/>
        <v>0</v>
      </c>
      <c r="N836" s="98">
        <f t="shared" si="238"/>
        <v>1.7382597742038917</v>
      </c>
      <c r="O836" s="100">
        <f t="shared" si="232"/>
        <v>4.2266987561397071</v>
      </c>
      <c r="P836" s="104">
        <f t="shared" si="239"/>
        <v>18.880500609176615</v>
      </c>
      <c r="Q836" s="102">
        <f t="shared" si="245"/>
        <v>2.8886093440366814E-2</v>
      </c>
      <c r="R836" s="106">
        <f>K836-U836</f>
        <v>0</v>
      </c>
      <c r="S836" s="106">
        <f>IF(K836-H835&lt;0,0,K836-H835)</f>
        <v>0</v>
      </c>
      <c r="T836" s="106">
        <f t="shared" si="233"/>
        <v>98.365381490613771</v>
      </c>
      <c r="U836" s="107">
        <f>IF(S836&gt;0,0,IF(U835+(F836-AL836/$C$23)*$C$22/($C$21+$C$22)&gt;$C$8,$C$8,IF(V836=$C$8,U835+(F836-AL836/$C$23)*$C$22/$C$21,U835+(F836-AL836/$C$23)*$C$22/($C$21+$C$22))))</f>
        <v>1400</v>
      </c>
      <c r="V836" s="107">
        <f>IF(S836=0,IF(V835+(F836-AL836/$C$23)*$C$22/($C$21+$C$22)&gt;$C$8,$C$8,V835+(F836-AL836/$C$23)*$C$22/($C$21+$C$22)),E836)</f>
        <v>1400</v>
      </c>
      <c r="W836" s="203">
        <f>IF(S836&gt;0,0,IF(W835+AL836/$C$23&gt;$F$23,$F$23,W835+AL836/$C$23))</f>
        <v>1.6346185093862227</v>
      </c>
      <c r="X836" s="105" t="str">
        <f>IF(R836=0,"-",IF(U836=0,FORECAST($C$8,Инклинометрия!$B$2:$B$152,Инклинометрия!$A$2:$A$152),FORECAST(R836,Инклинометрия!$B$2:$B$152,Инклинометрия!$A$2:$A$152)))</f>
        <v>-</v>
      </c>
      <c r="Y836" s="105" t="str">
        <f>IF(R836=0,"-",IF(U836=0,FORECAST($C$8-R836,Инклинометрия!$B$2:$B$152,Инклинометрия!$A$2:$A$152),0))</f>
        <v>-</v>
      </c>
      <c r="Z836" s="105" t="str">
        <f>IF(S836=0,"-",FORECAST($C$8,Инклинометрия!$B$2:$B$152,Инклинометрия!$A$2:$A$152))</f>
        <v>-</v>
      </c>
      <c r="AA836" s="105" t="str">
        <f>IF(S836=0,"-",FORECAST($C$8-S836,Инклинометрия!$B$2:$B$152,Инклинометрия!$A$2:$A$152))</f>
        <v>-</v>
      </c>
      <c r="AB836" s="105">
        <f>IF(T836=0,"-",FORECAST($C$6,Инклинометрия!$B$2:$B$152,Инклинометрия!$A$2:$A$152))</f>
        <v>1425</v>
      </c>
      <c r="AC836" s="105">
        <f>IF(R836=0,FORECAST($C$6-T836,Инклинометрия!$B$2:$B$152,Инклинометрия!$A$2:$A$152),FORECAST($C$8,Инклинометрия!$B$2:$B$152,Инклинометрия!$A$2:$A$152))</f>
        <v>1331.5528875839168</v>
      </c>
      <c r="AD836" s="107">
        <f>IF(U836=0,"-",FORECAST($C$8,Инклинометрия!$B$2:$B$152,Инклинометрия!$A$2:$A$152))</f>
        <v>1330</v>
      </c>
      <c r="AE836" s="107">
        <f>IF(U836=0,"-",FORECAST($C$8-U836,Инклинометрия!$B$2:$B$152,Инклинометрия!$A$2:$A$152))</f>
        <v>0</v>
      </c>
      <c r="AF836" s="107">
        <f>FORECAST($C$8-S836,Инклинометрия!$B$2:$B$152,Инклинометрия!$A$2:$A$152)</f>
        <v>1330</v>
      </c>
      <c r="AG836" s="107">
        <f>FORECAST($C$8-(S836+V836),Инклинометрия!$B$2:$B$152,Инклинометрия!$A$2:$A$152)</f>
        <v>0</v>
      </c>
      <c r="AH836" s="107">
        <f>IF(W836=0,"-",FORECAST($C$8+W836,Инклинометрия!$B$2:$B$152,Инклинометрия!$A$2:$A$152))</f>
        <v>1331.5528875839168</v>
      </c>
      <c r="AI836" s="107">
        <f>IF(W836=0,"-",FORECAST($C$8,Инклинометрия!$B$2:$B$152,Инклинометрия!$A$2:$A$152))</f>
        <v>1330</v>
      </c>
      <c r="AK836" s="122">
        <f>2*PI()*$C$5*(AT835-AT834)/(LN(AN835/$I$9)*$I$8/$I$7+LN($I$10/AN835)*$I$8/$I$7)</f>
        <v>0</v>
      </c>
      <c r="AL836" s="67">
        <f>AK836*(B836-B835)</f>
        <v>0</v>
      </c>
      <c r="AM836" s="23">
        <f t="shared" si="246"/>
        <v>4.3059540056097682E-2</v>
      </c>
      <c r="AN836" s="26">
        <f>AN835+AK836*(B836-B835)/(2*PI()*$C$5*AN835*$I$11)</f>
        <v>0.12986115207059001</v>
      </c>
      <c r="AO836" s="87">
        <f t="shared" si="240"/>
        <v>111242.59539450394</v>
      </c>
      <c r="AP836" s="87">
        <f>IF(R836+U836&lt;$C$8,0,32*$G$13/$C$12^2*($I$8*R836+$I$6*U836)+32*$G$14/($C$14^2-$C$13^2)*($I$8*S836+$I$6*V836))</f>
        <v>9917.5953945039291</v>
      </c>
      <c r="AQ836" s="66">
        <f>R836*$C$11*$C$9+U836*$C$11*$C$10</f>
        <v>14695380</v>
      </c>
      <c r="AR836" s="66">
        <f>S836*$C$11*$C$9+V836*$C$11*$C$10</f>
        <v>14695380</v>
      </c>
      <c r="AS836" s="87">
        <f>$C$11*(T836*$C$9+W836*$C$10)</f>
        <v>789129.61404581123</v>
      </c>
      <c r="AT836" s="45">
        <f t="shared" si="234"/>
        <v>15595752.209440315</v>
      </c>
      <c r="AU836" s="75"/>
    </row>
    <row r="837" spans="2:47" ht="15" thickBot="1" x14ac:dyDescent="0.35">
      <c r="B837" s="41">
        <f t="shared" si="241"/>
        <v>8060</v>
      </c>
      <c r="C837" s="8">
        <f t="shared" si="242"/>
        <v>80.600000000000009</v>
      </c>
      <c r="D837" s="73">
        <f t="shared" si="228"/>
        <v>107.80250000000002</v>
      </c>
      <c r="E837" s="29">
        <f t="shared" si="231"/>
        <v>5976.5364454984647</v>
      </c>
      <c r="F837" s="29">
        <f t="shared" si="235"/>
        <v>7.4150576246884157</v>
      </c>
      <c r="G837" s="29">
        <f t="shared" si="243"/>
        <v>9.9176395730207556</v>
      </c>
      <c r="H837" s="17">
        <f t="shared" si="244"/>
        <v>7993.6174958541478</v>
      </c>
      <c r="I837" s="29">
        <f t="shared" si="236"/>
        <v>2.2250485660981263</v>
      </c>
      <c r="J837" s="29">
        <f t="shared" si="237"/>
        <v>13.949340071224418</v>
      </c>
      <c r="K837" s="32">
        <f>IF((D836+L836+M836-AL836)/($C$21+$C$22)&gt;$C$8,$C$8,(D836+L836+M836-AL836)/($C$21+$C$22))</f>
        <v>1400</v>
      </c>
      <c r="L837" s="97">
        <f t="shared" si="229"/>
        <v>0</v>
      </c>
      <c r="M837" s="96">
        <f t="shared" si="230"/>
        <v>0</v>
      </c>
      <c r="N837" s="98">
        <f t="shared" si="238"/>
        <v>1.7382597742038917</v>
      </c>
      <c r="O837" s="100">
        <f t="shared" si="232"/>
        <v>4.2266987561397071</v>
      </c>
      <c r="P837" s="104">
        <f t="shared" si="239"/>
        <v>18.880500609176615</v>
      </c>
      <c r="Q837" s="102">
        <f t="shared" si="245"/>
        <v>2.8886093440366814E-2</v>
      </c>
      <c r="R837" s="106">
        <f>K837-U837</f>
        <v>0</v>
      </c>
      <c r="S837" s="106">
        <f>IF(K837-H836&lt;0,0,K837-H836)</f>
        <v>0</v>
      </c>
      <c r="T837" s="106">
        <f t="shared" si="233"/>
        <v>98.365381490613771</v>
      </c>
      <c r="U837" s="107">
        <f>IF(S837&gt;0,0,IF(U836+(F837-AL837/$C$23)*$C$22/($C$21+$C$22)&gt;$C$8,$C$8,IF(V837=$C$8,U836+(F837-AL837/$C$23)*$C$22/$C$21,U836+(F837-AL837/$C$23)*$C$22/($C$21+$C$22))))</f>
        <v>1400</v>
      </c>
      <c r="V837" s="107">
        <f>IF(S837=0,IF(V836+(F837-AL837/$C$23)*$C$22/($C$21+$C$22)&gt;$C$8,$C$8,V836+(F837-AL837/$C$23)*$C$22/($C$21+$C$22)),E837)</f>
        <v>1400</v>
      </c>
      <c r="W837" s="203">
        <f>IF(S837&gt;0,0,IF(W836+AL837/$C$23&gt;$F$23,$F$23,W836+AL837/$C$23))</f>
        <v>1.6346185093862227</v>
      </c>
      <c r="X837" s="105" t="str">
        <f>IF(R837=0,"-",IF(U837=0,FORECAST($C$8,Инклинометрия!$B$2:$B$152,Инклинометрия!$A$2:$A$152),FORECAST(R837,Инклинометрия!$B$2:$B$152,Инклинометрия!$A$2:$A$152)))</f>
        <v>-</v>
      </c>
      <c r="Y837" s="105" t="str">
        <f>IF(R837=0,"-",IF(U837=0,FORECAST($C$8-R837,Инклинометрия!$B$2:$B$152,Инклинометрия!$A$2:$A$152),0))</f>
        <v>-</v>
      </c>
      <c r="Z837" s="105" t="str">
        <f>IF(S837=0,"-",FORECAST($C$8,Инклинометрия!$B$2:$B$152,Инклинометрия!$A$2:$A$152))</f>
        <v>-</v>
      </c>
      <c r="AA837" s="105" t="str">
        <f>IF(S837=0,"-",FORECAST($C$8-S837,Инклинометрия!$B$2:$B$152,Инклинометрия!$A$2:$A$152))</f>
        <v>-</v>
      </c>
      <c r="AB837" s="105">
        <f>IF(T837=0,"-",FORECAST($C$6,Инклинометрия!$B$2:$B$152,Инклинометрия!$A$2:$A$152))</f>
        <v>1425</v>
      </c>
      <c r="AC837" s="105">
        <f>IF(R837=0,FORECAST($C$6-T837,Инклинометрия!$B$2:$B$152,Инклинометрия!$A$2:$A$152),FORECAST($C$8,Инклинометрия!$B$2:$B$152,Инклинометрия!$A$2:$A$152))</f>
        <v>1331.5528875839168</v>
      </c>
      <c r="AD837" s="107">
        <f>IF(U837=0,"-",FORECAST($C$8,Инклинометрия!$B$2:$B$152,Инклинометрия!$A$2:$A$152))</f>
        <v>1330</v>
      </c>
      <c r="AE837" s="107">
        <f>IF(U837=0,"-",FORECAST($C$8-U837,Инклинометрия!$B$2:$B$152,Инклинометрия!$A$2:$A$152))</f>
        <v>0</v>
      </c>
      <c r="AF837" s="107">
        <f>FORECAST($C$8-S837,Инклинометрия!$B$2:$B$152,Инклинометрия!$A$2:$A$152)</f>
        <v>1330</v>
      </c>
      <c r="AG837" s="107">
        <f>FORECAST($C$8-(S837+V837),Инклинометрия!$B$2:$B$152,Инклинометрия!$A$2:$A$152)</f>
        <v>0</v>
      </c>
      <c r="AH837" s="107">
        <f>IF(W837=0,"-",FORECAST($C$8+W837,Инклинометрия!$B$2:$B$152,Инклинометрия!$A$2:$A$152))</f>
        <v>1331.5528875839168</v>
      </c>
      <c r="AI837" s="107">
        <f>IF(W837=0,"-",FORECAST($C$8,Инклинометрия!$B$2:$B$152,Инклинометрия!$A$2:$A$152))</f>
        <v>1330</v>
      </c>
      <c r="AK837" s="122">
        <f>2*PI()*$C$5*(AT836-AT835)/(LN(AN836/$I$9)*$I$8/$I$7+LN($I$10/AN836)*$I$8/$I$7)</f>
        <v>0</v>
      </c>
      <c r="AL837" s="67">
        <f>AK837*(B837-B836)</f>
        <v>0</v>
      </c>
      <c r="AM837" s="23">
        <f t="shared" si="246"/>
        <v>4.3059540056097682E-2</v>
      </c>
      <c r="AN837" s="26">
        <f>AN836+AK837*(B837-B836)/(2*PI()*$C$5*AN836*$I$11)</f>
        <v>0.12986115207059001</v>
      </c>
      <c r="AO837" s="87">
        <f t="shared" si="240"/>
        <v>111242.59539450394</v>
      </c>
      <c r="AP837" s="87">
        <f>IF(R837+U837&lt;$C$8,0,32*$G$13/$C$12^2*($I$8*R837+$I$6*U837)+32*$G$14/($C$14^2-$C$13^2)*($I$8*S837+$I$6*V837))</f>
        <v>9917.5953945039291</v>
      </c>
      <c r="AQ837" s="66">
        <f>R837*$C$11*$C$9+U837*$C$11*$C$10</f>
        <v>14695380</v>
      </c>
      <c r="AR837" s="66">
        <f>S837*$C$11*$C$9+V837*$C$11*$C$10</f>
        <v>14695380</v>
      </c>
      <c r="AS837" s="87">
        <f>$C$11*(T837*$C$9+W837*$C$10)</f>
        <v>789129.61404581123</v>
      </c>
      <c r="AT837" s="45">
        <f t="shared" si="234"/>
        <v>15595752.209440315</v>
      </c>
      <c r="AU837" s="75"/>
    </row>
    <row r="838" spans="2:47" ht="15" thickBot="1" x14ac:dyDescent="0.35">
      <c r="B838" s="41">
        <f t="shared" si="241"/>
        <v>8070</v>
      </c>
      <c r="C838" s="8">
        <f t="shared" si="242"/>
        <v>80.7</v>
      </c>
      <c r="D838" s="73">
        <f t="shared" si="228"/>
        <v>107.93625</v>
      </c>
      <c r="E838" s="29">
        <f t="shared" si="231"/>
        <v>5983.9515031231522</v>
      </c>
      <c r="F838" s="29">
        <f t="shared" si="235"/>
        <v>7.4150576246875062</v>
      </c>
      <c r="G838" s="29">
        <f t="shared" si="243"/>
        <v>9.9176395730195388</v>
      </c>
      <c r="H838" s="17">
        <f t="shared" si="244"/>
        <v>8003.535135427167</v>
      </c>
      <c r="I838" s="29">
        <f t="shared" si="236"/>
        <v>2.2250485660981263</v>
      </c>
      <c r="J838" s="29">
        <f t="shared" si="237"/>
        <v>13.949340071223562</v>
      </c>
      <c r="K838" s="32">
        <f>IF((D837+L837+M837-AL837)/($C$21+$C$22)&gt;$C$8,$C$8,(D837+L837+M837-AL837)/($C$21+$C$22))</f>
        <v>1400</v>
      </c>
      <c r="L838" s="97">
        <f t="shared" si="229"/>
        <v>0</v>
      </c>
      <c r="M838" s="96">
        <f t="shared" si="230"/>
        <v>0</v>
      </c>
      <c r="N838" s="98">
        <f t="shared" si="238"/>
        <v>1.7382597742038917</v>
      </c>
      <c r="O838" s="100">
        <f t="shared" si="232"/>
        <v>4.2266987561397071</v>
      </c>
      <c r="P838" s="104">
        <f t="shared" si="239"/>
        <v>18.880500609176615</v>
      </c>
      <c r="Q838" s="102">
        <f t="shared" si="245"/>
        <v>2.8886093440366814E-2</v>
      </c>
      <c r="R838" s="106">
        <f>K838-U838</f>
        <v>0</v>
      </c>
      <c r="S838" s="106">
        <f>IF(K838-H837&lt;0,0,K838-H837)</f>
        <v>0</v>
      </c>
      <c r="T838" s="106">
        <f t="shared" si="233"/>
        <v>98.365381490613771</v>
      </c>
      <c r="U838" s="107">
        <f>IF(S838&gt;0,0,IF(U837+(F838-AL838/$C$23)*$C$22/($C$21+$C$22)&gt;$C$8,$C$8,IF(V838=$C$8,U837+(F838-AL838/$C$23)*$C$22/$C$21,U837+(F838-AL838/$C$23)*$C$22/($C$21+$C$22))))</f>
        <v>1400</v>
      </c>
      <c r="V838" s="107">
        <f>IF(S838=0,IF(V837+(F838-AL838/$C$23)*$C$22/($C$21+$C$22)&gt;$C$8,$C$8,V837+(F838-AL838/$C$23)*$C$22/($C$21+$C$22)),E838)</f>
        <v>1400</v>
      </c>
      <c r="W838" s="203">
        <f>IF(S838&gt;0,0,IF(W837+AL838/$C$23&gt;$F$23,$F$23,W837+AL838/$C$23))</f>
        <v>1.6346185093862227</v>
      </c>
      <c r="X838" s="105" t="str">
        <f>IF(R838=0,"-",IF(U838=0,FORECAST($C$8,Инклинометрия!$B$2:$B$152,Инклинометрия!$A$2:$A$152),FORECAST(R838,Инклинометрия!$B$2:$B$152,Инклинометрия!$A$2:$A$152)))</f>
        <v>-</v>
      </c>
      <c r="Y838" s="105" t="str">
        <f>IF(R838=0,"-",IF(U838=0,FORECAST($C$8-R838,Инклинометрия!$B$2:$B$152,Инклинометрия!$A$2:$A$152),0))</f>
        <v>-</v>
      </c>
      <c r="Z838" s="105" t="str">
        <f>IF(S838=0,"-",FORECAST($C$8,Инклинометрия!$B$2:$B$152,Инклинометрия!$A$2:$A$152))</f>
        <v>-</v>
      </c>
      <c r="AA838" s="105" t="str">
        <f>IF(S838=0,"-",FORECAST($C$8-S838,Инклинометрия!$B$2:$B$152,Инклинометрия!$A$2:$A$152))</f>
        <v>-</v>
      </c>
      <c r="AB838" s="105">
        <f>IF(T838=0,"-",FORECAST($C$6,Инклинометрия!$B$2:$B$152,Инклинометрия!$A$2:$A$152))</f>
        <v>1425</v>
      </c>
      <c r="AC838" s="105">
        <f>IF(R838=0,FORECAST($C$6-T838,Инклинометрия!$B$2:$B$152,Инклинометрия!$A$2:$A$152),FORECAST($C$8,Инклинометрия!$B$2:$B$152,Инклинометрия!$A$2:$A$152))</f>
        <v>1331.5528875839168</v>
      </c>
      <c r="AD838" s="107">
        <f>IF(U838=0,"-",FORECAST($C$8,Инклинометрия!$B$2:$B$152,Инклинометрия!$A$2:$A$152))</f>
        <v>1330</v>
      </c>
      <c r="AE838" s="107">
        <f>IF(U838=0,"-",FORECAST($C$8-U838,Инклинометрия!$B$2:$B$152,Инклинометрия!$A$2:$A$152))</f>
        <v>0</v>
      </c>
      <c r="AF838" s="107">
        <f>FORECAST($C$8-S838,Инклинометрия!$B$2:$B$152,Инклинометрия!$A$2:$A$152)</f>
        <v>1330</v>
      </c>
      <c r="AG838" s="107">
        <f>FORECAST($C$8-(S838+V838),Инклинометрия!$B$2:$B$152,Инклинометрия!$A$2:$A$152)</f>
        <v>0</v>
      </c>
      <c r="AH838" s="107">
        <f>IF(W838=0,"-",FORECAST($C$8+W838,Инклинометрия!$B$2:$B$152,Инклинометрия!$A$2:$A$152))</f>
        <v>1331.5528875839168</v>
      </c>
      <c r="AI838" s="107">
        <f>IF(W838=0,"-",FORECAST($C$8,Инклинометрия!$B$2:$B$152,Инклинометрия!$A$2:$A$152))</f>
        <v>1330</v>
      </c>
      <c r="AK838" s="122">
        <f>2*PI()*$C$5*(AT837-AT836)/(LN(AN837/$I$9)*$I$8/$I$7+LN($I$10/AN837)*$I$8/$I$7)</f>
        <v>0</v>
      </c>
      <c r="AL838" s="67">
        <f>AK838*(B838-B837)</f>
        <v>0</v>
      </c>
      <c r="AM838" s="23">
        <f t="shared" si="246"/>
        <v>4.3059540056097682E-2</v>
      </c>
      <c r="AN838" s="26">
        <f>AN837+AK838*(B838-B837)/(2*PI()*$C$5*AN837*$I$11)</f>
        <v>0.12986115207059001</v>
      </c>
      <c r="AO838" s="87">
        <f t="shared" si="240"/>
        <v>111242.59539450394</v>
      </c>
      <c r="AP838" s="87">
        <f>IF(R838+U838&lt;$C$8,0,32*$G$13/$C$12^2*($I$8*R838+$I$6*U838)+32*$G$14/($C$14^2-$C$13^2)*($I$8*S838+$I$6*V838))</f>
        <v>9917.5953945039291</v>
      </c>
      <c r="AQ838" s="66">
        <f>R838*$C$11*$C$9+U838*$C$11*$C$10</f>
        <v>14695380</v>
      </c>
      <c r="AR838" s="66">
        <f>S838*$C$11*$C$9+V838*$C$11*$C$10</f>
        <v>14695380</v>
      </c>
      <c r="AS838" s="87">
        <f>$C$11*(T838*$C$9+W838*$C$10)</f>
        <v>789129.61404581123</v>
      </c>
      <c r="AT838" s="45">
        <f t="shared" si="234"/>
        <v>15595752.209440315</v>
      </c>
      <c r="AU838" s="75"/>
    </row>
    <row r="839" spans="2:47" ht="15" thickBot="1" x14ac:dyDescent="0.35">
      <c r="B839" s="41">
        <f t="shared" si="241"/>
        <v>8080</v>
      </c>
      <c r="C839" s="8">
        <f t="shared" si="242"/>
        <v>80.8</v>
      </c>
      <c r="D839" s="73">
        <f t="shared" si="228"/>
        <v>108.07</v>
      </c>
      <c r="E839" s="29">
        <f t="shared" si="231"/>
        <v>5991.3665607478397</v>
      </c>
      <c r="F839" s="29">
        <f t="shared" si="235"/>
        <v>7.4150576246875062</v>
      </c>
      <c r="G839" s="29">
        <f t="shared" si="243"/>
        <v>9.9176395730195388</v>
      </c>
      <c r="H839" s="17">
        <f t="shared" si="244"/>
        <v>8013.4527750001862</v>
      </c>
      <c r="I839" s="29">
        <f t="shared" si="236"/>
        <v>2.2250485660981263</v>
      </c>
      <c r="J839" s="29">
        <f t="shared" si="237"/>
        <v>13.949340071223562</v>
      </c>
      <c r="K839" s="32">
        <f>IF((D838+L838+M838-AL838)/($C$21+$C$22)&gt;$C$8,$C$8,(D838+L838+M838-AL838)/($C$21+$C$22))</f>
        <v>1400</v>
      </c>
      <c r="L839" s="97">
        <f t="shared" si="229"/>
        <v>0</v>
      </c>
      <c r="M839" s="96">
        <f t="shared" si="230"/>
        <v>0</v>
      </c>
      <c r="N839" s="98">
        <f t="shared" si="238"/>
        <v>1.7382597742038917</v>
      </c>
      <c r="O839" s="100">
        <f t="shared" si="232"/>
        <v>4.2266987561397071</v>
      </c>
      <c r="P839" s="104">
        <f t="shared" si="239"/>
        <v>18.880500609176615</v>
      </c>
      <c r="Q839" s="102">
        <f t="shared" si="245"/>
        <v>2.8886093440366814E-2</v>
      </c>
      <c r="R839" s="106">
        <f>K839-U839</f>
        <v>0</v>
      </c>
      <c r="S839" s="106">
        <f>IF(K839-H838&lt;0,0,K839-H838)</f>
        <v>0</v>
      </c>
      <c r="T839" s="106">
        <f t="shared" si="233"/>
        <v>98.365381490613771</v>
      </c>
      <c r="U839" s="107">
        <f>IF(S839&gt;0,0,IF(U838+(F839-AL839/$C$23)*$C$22/($C$21+$C$22)&gt;$C$8,$C$8,IF(V839=$C$8,U838+(F839-AL839/$C$23)*$C$22/$C$21,U838+(F839-AL839/$C$23)*$C$22/($C$21+$C$22))))</f>
        <v>1400</v>
      </c>
      <c r="V839" s="107">
        <f>IF(S839=0,IF(V838+(F839-AL839/$C$23)*$C$22/($C$21+$C$22)&gt;$C$8,$C$8,V838+(F839-AL839/$C$23)*$C$22/($C$21+$C$22)),E839)</f>
        <v>1400</v>
      </c>
      <c r="W839" s="203">
        <f>IF(S839&gt;0,0,IF(W838+AL839/$C$23&gt;$F$23,$F$23,W838+AL839/$C$23))</f>
        <v>1.6346185093862227</v>
      </c>
      <c r="X839" s="105" t="str">
        <f>IF(R839=0,"-",IF(U839=0,FORECAST($C$8,Инклинометрия!$B$2:$B$152,Инклинометрия!$A$2:$A$152),FORECAST(R839,Инклинометрия!$B$2:$B$152,Инклинометрия!$A$2:$A$152)))</f>
        <v>-</v>
      </c>
      <c r="Y839" s="105" t="str">
        <f>IF(R839=0,"-",IF(U839=0,FORECAST($C$8-R839,Инклинометрия!$B$2:$B$152,Инклинометрия!$A$2:$A$152),0))</f>
        <v>-</v>
      </c>
      <c r="Z839" s="105" t="str">
        <f>IF(S839=0,"-",FORECAST($C$8,Инклинометрия!$B$2:$B$152,Инклинометрия!$A$2:$A$152))</f>
        <v>-</v>
      </c>
      <c r="AA839" s="105" t="str">
        <f>IF(S839=0,"-",FORECAST($C$8-S839,Инклинометрия!$B$2:$B$152,Инклинометрия!$A$2:$A$152))</f>
        <v>-</v>
      </c>
      <c r="AB839" s="105">
        <f>IF(T839=0,"-",FORECAST($C$6,Инклинометрия!$B$2:$B$152,Инклинометрия!$A$2:$A$152))</f>
        <v>1425</v>
      </c>
      <c r="AC839" s="105">
        <f>IF(R839=0,FORECAST($C$6-T839,Инклинометрия!$B$2:$B$152,Инклинометрия!$A$2:$A$152),FORECAST($C$8,Инклинометрия!$B$2:$B$152,Инклинометрия!$A$2:$A$152))</f>
        <v>1331.5528875839168</v>
      </c>
      <c r="AD839" s="107">
        <f>IF(U839=0,"-",FORECAST($C$8,Инклинометрия!$B$2:$B$152,Инклинометрия!$A$2:$A$152))</f>
        <v>1330</v>
      </c>
      <c r="AE839" s="107">
        <f>IF(U839=0,"-",FORECAST($C$8-U839,Инклинометрия!$B$2:$B$152,Инклинометрия!$A$2:$A$152))</f>
        <v>0</v>
      </c>
      <c r="AF839" s="107">
        <f>FORECAST($C$8-S839,Инклинометрия!$B$2:$B$152,Инклинометрия!$A$2:$A$152)</f>
        <v>1330</v>
      </c>
      <c r="AG839" s="107">
        <f>FORECAST($C$8-(S839+V839),Инклинометрия!$B$2:$B$152,Инклинометрия!$A$2:$A$152)</f>
        <v>0</v>
      </c>
      <c r="AH839" s="107">
        <f>IF(W839=0,"-",FORECAST($C$8+W839,Инклинометрия!$B$2:$B$152,Инклинометрия!$A$2:$A$152))</f>
        <v>1331.5528875839168</v>
      </c>
      <c r="AI839" s="107">
        <f>IF(W839=0,"-",FORECAST($C$8,Инклинометрия!$B$2:$B$152,Инклинометрия!$A$2:$A$152))</f>
        <v>1330</v>
      </c>
      <c r="AK839" s="122">
        <f>2*PI()*$C$5*(AT838-AT837)/(LN(AN838/$I$9)*$I$8/$I$7+LN($I$10/AN838)*$I$8/$I$7)</f>
        <v>0</v>
      </c>
      <c r="AL839" s="67">
        <f>AK839*(B839-B838)</f>
        <v>0</v>
      </c>
      <c r="AM839" s="23">
        <f t="shared" si="246"/>
        <v>4.3059540056097682E-2</v>
      </c>
      <c r="AN839" s="26">
        <f>AN838+AK839*(B839-B838)/(2*PI()*$C$5*AN838*$I$11)</f>
        <v>0.12986115207059001</v>
      </c>
      <c r="AO839" s="87">
        <f t="shared" si="240"/>
        <v>111242.59539450394</v>
      </c>
      <c r="AP839" s="87">
        <f>IF(R839+U839&lt;$C$8,0,32*$G$13/$C$12^2*($I$8*R839+$I$6*U839)+32*$G$14/($C$14^2-$C$13^2)*($I$8*S839+$I$6*V839))</f>
        <v>9917.5953945039291</v>
      </c>
      <c r="AQ839" s="66">
        <f>R839*$C$11*$C$9+U839*$C$11*$C$10</f>
        <v>14695380</v>
      </c>
      <c r="AR839" s="66">
        <f>S839*$C$11*$C$9+V839*$C$11*$C$10</f>
        <v>14695380</v>
      </c>
      <c r="AS839" s="87">
        <f>$C$11*(T839*$C$9+W839*$C$10)</f>
        <v>789129.61404581123</v>
      </c>
      <c r="AT839" s="45">
        <f t="shared" si="234"/>
        <v>15595752.209440315</v>
      </c>
      <c r="AU839" s="75"/>
    </row>
    <row r="840" spans="2:47" ht="15" thickBot="1" x14ac:dyDescent="0.35">
      <c r="B840" s="41">
        <f t="shared" si="241"/>
        <v>8090</v>
      </c>
      <c r="C840" s="8">
        <f t="shared" si="242"/>
        <v>80.900000000000006</v>
      </c>
      <c r="D840" s="73">
        <f t="shared" si="228"/>
        <v>108.20375</v>
      </c>
      <c r="E840" s="29">
        <f t="shared" si="231"/>
        <v>5998.7816183725281</v>
      </c>
      <c r="F840" s="29">
        <f t="shared" si="235"/>
        <v>7.4150576246884157</v>
      </c>
      <c r="G840" s="29">
        <f t="shared" si="243"/>
        <v>9.9176395730207556</v>
      </c>
      <c r="H840" s="17">
        <f t="shared" si="244"/>
        <v>8023.3704145732072</v>
      </c>
      <c r="I840" s="29">
        <f t="shared" si="236"/>
        <v>2.2250485660981263</v>
      </c>
      <c r="J840" s="29">
        <f t="shared" si="237"/>
        <v>13.949340071224418</v>
      </c>
      <c r="K840" s="32">
        <f>IF((D839+L839+M839-AL839)/($C$21+$C$22)&gt;$C$8,$C$8,(D839+L839+M839-AL839)/($C$21+$C$22))</f>
        <v>1400</v>
      </c>
      <c r="L840" s="97">
        <f t="shared" si="229"/>
        <v>0</v>
      </c>
      <c r="M840" s="96">
        <f t="shared" si="230"/>
        <v>0</v>
      </c>
      <c r="N840" s="98">
        <f t="shared" si="238"/>
        <v>1.7382597742038917</v>
      </c>
      <c r="O840" s="100">
        <f t="shared" si="232"/>
        <v>4.2266987561397071</v>
      </c>
      <c r="P840" s="104">
        <f t="shared" si="239"/>
        <v>18.880500609176615</v>
      </c>
      <c r="Q840" s="102">
        <f t="shared" si="245"/>
        <v>2.8886093440366814E-2</v>
      </c>
      <c r="R840" s="106">
        <f>K840-U840</f>
        <v>0</v>
      </c>
      <c r="S840" s="106">
        <f>IF(K840-H839&lt;0,0,K840-H839)</f>
        <v>0</v>
      </c>
      <c r="T840" s="106">
        <f t="shared" si="233"/>
        <v>98.365381490613771</v>
      </c>
      <c r="U840" s="107">
        <f>IF(S840&gt;0,0,IF(U839+(F840-AL840/$C$23)*$C$22/($C$21+$C$22)&gt;$C$8,$C$8,IF(V840=$C$8,U839+(F840-AL840/$C$23)*$C$22/$C$21,U839+(F840-AL840/$C$23)*$C$22/($C$21+$C$22))))</f>
        <v>1400</v>
      </c>
      <c r="V840" s="107">
        <f>IF(S840=0,IF(V839+(F840-AL840/$C$23)*$C$22/($C$21+$C$22)&gt;$C$8,$C$8,V839+(F840-AL840/$C$23)*$C$22/($C$21+$C$22)),E840)</f>
        <v>1400</v>
      </c>
      <c r="W840" s="203">
        <f>IF(S840&gt;0,0,IF(W839+AL840/$C$23&gt;$F$23,$F$23,W839+AL840/$C$23))</f>
        <v>1.6346185093862227</v>
      </c>
      <c r="X840" s="105" t="str">
        <f>IF(R840=0,"-",IF(U840=0,FORECAST($C$8,Инклинометрия!$B$2:$B$152,Инклинометрия!$A$2:$A$152),FORECAST(R840,Инклинометрия!$B$2:$B$152,Инклинометрия!$A$2:$A$152)))</f>
        <v>-</v>
      </c>
      <c r="Y840" s="105" t="str">
        <f>IF(R840=0,"-",IF(U840=0,FORECAST($C$8-R840,Инклинометрия!$B$2:$B$152,Инклинометрия!$A$2:$A$152),0))</f>
        <v>-</v>
      </c>
      <c r="Z840" s="105" t="str">
        <f>IF(S840=0,"-",FORECAST($C$8,Инклинометрия!$B$2:$B$152,Инклинометрия!$A$2:$A$152))</f>
        <v>-</v>
      </c>
      <c r="AA840" s="105" t="str">
        <f>IF(S840=0,"-",FORECAST($C$8-S840,Инклинометрия!$B$2:$B$152,Инклинометрия!$A$2:$A$152))</f>
        <v>-</v>
      </c>
      <c r="AB840" s="105">
        <f>IF(T840=0,"-",FORECAST($C$6,Инклинометрия!$B$2:$B$152,Инклинометрия!$A$2:$A$152))</f>
        <v>1425</v>
      </c>
      <c r="AC840" s="105">
        <f>IF(R840=0,FORECAST($C$6-T840,Инклинометрия!$B$2:$B$152,Инклинометрия!$A$2:$A$152),FORECAST($C$8,Инклинометрия!$B$2:$B$152,Инклинометрия!$A$2:$A$152))</f>
        <v>1331.5528875839168</v>
      </c>
      <c r="AD840" s="107">
        <f>IF(U840=0,"-",FORECAST($C$8,Инклинометрия!$B$2:$B$152,Инклинометрия!$A$2:$A$152))</f>
        <v>1330</v>
      </c>
      <c r="AE840" s="107">
        <f>IF(U840=0,"-",FORECAST($C$8-U840,Инклинометрия!$B$2:$B$152,Инклинометрия!$A$2:$A$152))</f>
        <v>0</v>
      </c>
      <c r="AF840" s="107">
        <f>FORECAST($C$8-S840,Инклинометрия!$B$2:$B$152,Инклинометрия!$A$2:$A$152)</f>
        <v>1330</v>
      </c>
      <c r="AG840" s="107">
        <f>FORECAST($C$8-(S840+V840),Инклинометрия!$B$2:$B$152,Инклинометрия!$A$2:$A$152)</f>
        <v>0</v>
      </c>
      <c r="AH840" s="107">
        <f>IF(W840=0,"-",FORECAST($C$8+W840,Инклинометрия!$B$2:$B$152,Инклинометрия!$A$2:$A$152))</f>
        <v>1331.5528875839168</v>
      </c>
      <c r="AI840" s="107">
        <f>IF(W840=0,"-",FORECAST($C$8,Инклинометрия!$B$2:$B$152,Инклинометрия!$A$2:$A$152))</f>
        <v>1330</v>
      </c>
      <c r="AK840" s="122">
        <f>2*PI()*$C$5*(AT839-AT838)/(LN(AN839/$I$9)*$I$8/$I$7+LN($I$10/AN839)*$I$8/$I$7)</f>
        <v>0</v>
      </c>
      <c r="AL840" s="67">
        <f>AK840*(B840-B839)</f>
        <v>0</v>
      </c>
      <c r="AM840" s="23">
        <f t="shared" si="246"/>
        <v>4.3059540056097682E-2</v>
      </c>
      <c r="AN840" s="26">
        <f>AN839+AK840*(B840-B839)/(2*PI()*$C$5*AN839*$I$11)</f>
        <v>0.12986115207059001</v>
      </c>
      <c r="AO840" s="87">
        <f t="shared" si="240"/>
        <v>111242.59539450394</v>
      </c>
      <c r="AP840" s="87">
        <f>IF(R840+U840&lt;$C$8,0,32*$G$13/$C$12^2*($I$8*R840+$I$6*U840)+32*$G$14/($C$14^2-$C$13^2)*($I$8*S840+$I$6*V840))</f>
        <v>9917.5953945039291</v>
      </c>
      <c r="AQ840" s="66">
        <f>R840*$C$11*$C$9+U840*$C$11*$C$10</f>
        <v>14695380</v>
      </c>
      <c r="AR840" s="66">
        <f>S840*$C$11*$C$9+V840*$C$11*$C$10</f>
        <v>14695380</v>
      </c>
      <c r="AS840" s="87">
        <f>$C$11*(T840*$C$9+W840*$C$10)</f>
        <v>789129.61404581123</v>
      </c>
      <c r="AT840" s="45">
        <f t="shared" si="234"/>
        <v>15595752.209440315</v>
      </c>
      <c r="AU840" s="75"/>
    </row>
    <row r="841" spans="2:47" ht="15" thickBot="1" x14ac:dyDescent="0.35">
      <c r="B841" s="41">
        <f t="shared" si="241"/>
        <v>8100</v>
      </c>
      <c r="C841" s="8">
        <f t="shared" si="242"/>
        <v>81</v>
      </c>
      <c r="D841" s="73">
        <f t="shared" si="228"/>
        <v>108.33750000000001</v>
      </c>
      <c r="E841" s="29">
        <f t="shared" si="231"/>
        <v>6006.1966759972156</v>
      </c>
      <c r="F841" s="29">
        <f t="shared" si="235"/>
        <v>7.4150576246875062</v>
      </c>
      <c r="G841" s="29">
        <f t="shared" si="243"/>
        <v>9.9176395730195388</v>
      </c>
      <c r="H841" s="17">
        <f t="shared" si="244"/>
        <v>8033.2880541462264</v>
      </c>
      <c r="I841" s="29">
        <f t="shared" si="236"/>
        <v>2.2250485660981263</v>
      </c>
      <c r="J841" s="29">
        <f t="shared" si="237"/>
        <v>13.949340071223562</v>
      </c>
      <c r="K841" s="32">
        <f>IF((D840+L840+M840-AL840)/($C$21+$C$22)&gt;$C$8,$C$8,(D840+L840+M840-AL840)/($C$21+$C$22))</f>
        <v>1400</v>
      </c>
      <c r="L841" s="97">
        <f t="shared" si="229"/>
        <v>0</v>
      </c>
      <c r="M841" s="96">
        <f t="shared" si="230"/>
        <v>0</v>
      </c>
      <c r="N841" s="98">
        <f t="shared" si="238"/>
        <v>1.7382597742038917</v>
      </c>
      <c r="O841" s="100">
        <f t="shared" si="232"/>
        <v>4.2266987561397071</v>
      </c>
      <c r="P841" s="104">
        <f t="shared" si="239"/>
        <v>18.880500609176615</v>
      </c>
      <c r="Q841" s="102">
        <f t="shared" si="245"/>
        <v>2.8886093440366814E-2</v>
      </c>
      <c r="R841" s="106">
        <f>K841-U841</f>
        <v>0</v>
      </c>
      <c r="S841" s="106">
        <f>IF(K841-H840&lt;0,0,K841-H840)</f>
        <v>0</v>
      </c>
      <c r="T841" s="106">
        <f t="shared" si="233"/>
        <v>98.365381490613771</v>
      </c>
      <c r="U841" s="107">
        <f>IF(S841&gt;0,0,IF(U840+(F841-AL841/$C$23)*$C$22/($C$21+$C$22)&gt;$C$8,$C$8,IF(V841=$C$8,U840+(F841-AL841/$C$23)*$C$22/$C$21,U840+(F841-AL841/$C$23)*$C$22/($C$21+$C$22))))</f>
        <v>1400</v>
      </c>
      <c r="V841" s="107">
        <f>IF(S841=0,IF(V840+(F841-AL841/$C$23)*$C$22/($C$21+$C$22)&gt;$C$8,$C$8,V840+(F841-AL841/$C$23)*$C$22/($C$21+$C$22)),E841)</f>
        <v>1400</v>
      </c>
      <c r="W841" s="203">
        <f>IF(S841&gt;0,0,IF(W840+AL841/$C$23&gt;$F$23,$F$23,W840+AL841/$C$23))</f>
        <v>1.6346185093862227</v>
      </c>
      <c r="X841" s="105" t="str">
        <f>IF(R841=0,"-",IF(U841=0,FORECAST($C$8,Инклинометрия!$B$2:$B$152,Инклинометрия!$A$2:$A$152),FORECAST(R841,Инклинометрия!$B$2:$B$152,Инклинометрия!$A$2:$A$152)))</f>
        <v>-</v>
      </c>
      <c r="Y841" s="105" t="str">
        <f>IF(R841=0,"-",IF(U841=0,FORECAST($C$8-R841,Инклинометрия!$B$2:$B$152,Инклинометрия!$A$2:$A$152),0))</f>
        <v>-</v>
      </c>
      <c r="Z841" s="105" t="str">
        <f>IF(S841=0,"-",FORECAST($C$8,Инклинометрия!$B$2:$B$152,Инклинометрия!$A$2:$A$152))</f>
        <v>-</v>
      </c>
      <c r="AA841" s="105" t="str">
        <f>IF(S841=0,"-",FORECAST($C$8-S841,Инклинометрия!$B$2:$B$152,Инклинометрия!$A$2:$A$152))</f>
        <v>-</v>
      </c>
      <c r="AB841" s="105">
        <f>IF(T841=0,"-",FORECAST($C$6,Инклинометрия!$B$2:$B$152,Инклинометрия!$A$2:$A$152))</f>
        <v>1425</v>
      </c>
      <c r="AC841" s="105">
        <f>IF(R841=0,FORECAST($C$6-T841,Инклинометрия!$B$2:$B$152,Инклинометрия!$A$2:$A$152),FORECAST($C$8,Инклинометрия!$B$2:$B$152,Инклинометрия!$A$2:$A$152))</f>
        <v>1331.5528875839168</v>
      </c>
      <c r="AD841" s="107">
        <f>IF(U841=0,"-",FORECAST($C$8,Инклинометрия!$B$2:$B$152,Инклинометрия!$A$2:$A$152))</f>
        <v>1330</v>
      </c>
      <c r="AE841" s="107">
        <f>IF(U841=0,"-",FORECAST($C$8-U841,Инклинометрия!$B$2:$B$152,Инклинометрия!$A$2:$A$152))</f>
        <v>0</v>
      </c>
      <c r="AF841" s="107">
        <f>FORECAST($C$8-S841,Инклинометрия!$B$2:$B$152,Инклинометрия!$A$2:$A$152)</f>
        <v>1330</v>
      </c>
      <c r="AG841" s="107">
        <f>FORECAST($C$8-(S841+V841),Инклинометрия!$B$2:$B$152,Инклинометрия!$A$2:$A$152)</f>
        <v>0</v>
      </c>
      <c r="AH841" s="107">
        <f>IF(W841=0,"-",FORECAST($C$8+W841,Инклинометрия!$B$2:$B$152,Инклинометрия!$A$2:$A$152))</f>
        <v>1331.5528875839168</v>
      </c>
      <c r="AI841" s="107">
        <f>IF(W841=0,"-",FORECAST($C$8,Инклинометрия!$B$2:$B$152,Инклинометрия!$A$2:$A$152))</f>
        <v>1330</v>
      </c>
      <c r="AK841" s="122">
        <f>2*PI()*$C$5*(AT840-AT839)/(LN(AN840/$I$9)*$I$8/$I$7+LN($I$10/AN840)*$I$8/$I$7)</f>
        <v>0</v>
      </c>
      <c r="AL841" s="67">
        <f>AK841*(B841-B840)</f>
        <v>0</v>
      </c>
      <c r="AM841" s="23">
        <f t="shared" si="246"/>
        <v>4.3059540056097682E-2</v>
      </c>
      <c r="AN841" s="26">
        <f>AN840+AK841*(B841-B840)/(2*PI()*$C$5*AN840*$I$11)</f>
        <v>0.12986115207059001</v>
      </c>
      <c r="AO841" s="87">
        <f t="shared" si="240"/>
        <v>111242.59539450394</v>
      </c>
      <c r="AP841" s="87">
        <f>IF(R841+U841&lt;$C$8,0,32*$G$13/$C$12^2*($I$8*R841+$I$6*U841)+32*$G$14/($C$14^2-$C$13^2)*($I$8*S841+$I$6*V841))</f>
        <v>9917.5953945039291</v>
      </c>
      <c r="AQ841" s="66">
        <f>R841*$C$11*$C$9+U841*$C$11*$C$10</f>
        <v>14695380</v>
      </c>
      <c r="AR841" s="66">
        <f>S841*$C$11*$C$9+V841*$C$11*$C$10</f>
        <v>14695380</v>
      </c>
      <c r="AS841" s="87">
        <f>$C$11*(T841*$C$9+W841*$C$10)</f>
        <v>789129.61404581123</v>
      </c>
      <c r="AT841" s="45">
        <f t="shared" si="234"/>
        <v>15595752.209440315</v>
      </c>
      <c r="AU841" s="75"/>
    </row>
    <row r="842" spans="2:47" ht="15" thickBot="1" x14ac:dyDescent="0.35">
      <c r="B842" s="41">
        <f t="shared" si="241"/>
        <v>8110</v>
      </c>
      <c r="C842" s="8">
        <f t="shared" si="242"/>
        <v>81.100000000000009</v>
      </c>
      <c r="D842" s="73">
        <f t="shared" si="228"/>
        <v>108.47125000000001</v>
      </c>
      <c r="E842" s="29">
        <f t="shared" si="231"/>
        <v>6013.611733621904</v>
      </c>
      <c r="F842" s="29">
        <f t="shared" si="235"/>
        <v>7.4150576246884157</v>
      </c>
      <c r="G842" s="29">
        <f t="shared" si="243"/>
        <v>9.9176395730207556</v>
      </c>
      <c r="H842" s="17">
        <f t="shared" si="244"/>
        <v>8043.2056937192474</v>
      </c>
      <c r="I842" s="29">
        <f t="shared" si="236"/>
        <v>2.2250485660981263</v>
      </c>
      <c r="J842" s="29">
        <f t="shared" si="237"/>
        <v>13.949340071224418</v>
      </c>
      <c r="K842" s="32">
        <f>IF((D841+L841+M841-AL841)/($C$21+$C$22)&gt;$C$8,$C$8,(D841+L841+M841-AL841)/($C$21+$C$22))</f>
        <v>1400</v>
      </c>
      <c r="L842" s="97">
        <f t="shared" si="229"/>
        <v>0</v>
      </c>
      <c r="M842" s="96">
        <f t="shared" si="230"/>
        <v>0</v>
      </c>
      <c r="N842" s="98">
        <f t="shared" si="238"/>
        <v>1.7382597742038917</v>
      </c>
      <c r="O842" s="100">
        <f t="shared" si="232"/>
        <v>4.2266987561397071</v>
      </c>
      <c r="P842" s="104">
        <f t="shared" si="239"/>
        <v>18.880500609176615</v>
      </c>
      <c r="Q842" s="102">
        <f t="shared" si="245"/>
        <v>2.8886093440366814E-2</v>
      </c>
      <c r="R842" s="106">
        <f>K842-U842</f>
        <v>0</v>
      </c>
      <c r="S842" s="106">
        <f>IF(K842-H841&lt;0,0,K842-H841)</f>
        <v>0</v>
      </c>
      <c r="T842" s="106">
        <f t="shared" si="233"/>
        <v>98.365381490613771</v>
      </c>
      <c r="U842" s="107">
        <f>IF(S842&gt;0,0,IF(U841+(F842-AL842/$C$23)*$C$22/($C$21+$C$22)&gt;$C$8,$C$8,IF(V842=$C$8,U841+(F842-AL842/$C$23)*$C$22/$C$21,U841+(F842-AL842/$C$23)*$C$22/($C$21+$C$22))))</f>
        <v>1400</v>
      </c>
      <c r="V842" s="107">
        <f>IF(S842=0,IF(V841+(F842-AL842/$C$23)*$C$22/($C$21+$C$22)&gt;$C$8,$C$8,V841+(F842-AL842/$C$23)*$C$22/($C$21+$C$22)),E842)</f>
        <v>1400</v>
      </c>
      <c r="W842" s="203">
        <f>IF(S842&gt;0,0,IF(W841+AL842/$C$23&gt;$F$23,$F$23,W841+AL842/$C$23))</f>
        <v>1.6346185093862227</v>
      </c>
      <c r="X842" s="105" t="str">
        <f>IF(R842=0,"-",IF(U842=0,FORECAST($C$8,Инклинометрия!$B$2:$B$152,Инклинометрия!$A$2:$A$152),FORECAST(R842,Инклинометрия!$B$2:$B$152,Инклинометрия!$A$2:$A$152)))</f>
        <v>-</v>
      </c>
      <c r="Y842" s="105" t="str">
        <f>IF(R842=0,"-",IF(U842=0,FORECAST($C$8-R842,Инклинометрия!$B$2:$B$152,Инклинометрия!$A$2:$A$152),0))</f>
        <v>-</v>
      </c>
      <c r="Z842" s="105" t="str">
        <f>IF(S842=0,"-",FORECAST($C$8,Инклинометрия!$B$2:$B$152,Инклинометрия!$A$2:$A$152))</f>
        <v>-</v>
      </c>
      <c r="AA842" s="105" t="str">
        <f>IF(S842=0,"-",FORECAST($C$8-S842,Инклинометрия!$B$2:$B$152,Инклинометрия!$A$2:$A$152))</f>
        <v>-</v>
      </c>
      <c r="AB842" s="105">
        <f>IF(T842=0,"-",FORECAST($C$6,Инклинометрия!$B$2:$B$152,Инклинометрия!$A$2:$A$152))</f>
        <v>1425</v>
      </c>
      <c r="AC842" s="105">
        <f>IF(R842=0,FORECAST($C$6-T842,Инклинометрия!$B$2:$B$152,Инклинометрия!$A$2:$A$152),FORECAST($C$8,Инклинометрия!$B$2:$B$152,Инклинометрия!$A$2:$A$152))</f>
        <v>1331.5528875839168</v>
      </c>
      <c r="AD842" s="107">
        <f>IF(U842=0,"-",FORECAST($C$8,Инклинометрия!$B$2:$B$152,Инклинометрия!$A$2:$A$152))</f>
        <v>1330</v>
      </c>
      <c r="AE842" s="107">
        <f>IF(U842=0,"-",FORECAST($C$8-U842,Инклинометрия!$B$2:$B$152,Инклинометрия!$A$2:$A$152))</f>
        <v>0</v>
      </c>
      <c r="AF842" s="107">
        <f>FORECAST($C$8-S842,Инклинометрия!$B$2:$B$152,Инклинометрия!$A$2:$A$152)</f>
        <v>1330</v>
      </c>
      <c r="AG842" s="107">
        <f>FORECAST($C$8-(S842+V842),Инклинометрия!$B$2:$B$152,Инклинометрия!$A$2:$A$152)</f>
        <v>0</v>
      </c>
      <c r="AH842" s="107">
        <f>IF(W842=0,"-",FORECAST($C$8+W842,Инклинометрия!$B$2:$B$152,Инклинометрия!$A$2:$A$152))</f>
        <v>1331.5528875839168</v>
      </c>
      <c r="AI842" s="107">
        <f>IF(W842=0,"-",FORECAST($C$8,Инклинометрия!$B$2:$B$152,Инклинометрия!$A$2:$A$152))</f>
        <v>1330</v>
      </c>
      <c r="AK842" s="122">
        <f>2*PI()*$C$5*(AT841-AT840)/(LN(AN841/$I$9)*$I$8/$I$7+LN($I$10/AN841)*$I$8/$I$7)</f>
        <v>0</v>
      </c>
      <c r="AL842" s="67">
        <f>AK842*(B842-B841)</f>
        <v>0</v>
      </c>
      <c r="AM842" s="23">
        <f t="shared" si="246"/>
        <v>4.3059540056097682E-2</v>
      </c>
      <c r="AN842" s="26">
        <f>AN841+AK842*(B842-B841)/(2*PI()*$C$5*AN841*$I$11)</f>
        <v>0.12986115207059001</v>
      </c>
      <c r="AO842" s="87">
        <f t="shared" si="240"/>
        <v>111242.59539450394</v>
      </c>
      <c r="AP842" s="87">
        <f>IF(R842+U842&lt;$C$8,0,32*$G$13/$C$12^2*($I$8*R842+$I$6*U842)+32*$G$14/($C$14^2-$C$13^2)*($I$8*S842+$I$6*V842))</f>
        <v>9917.5953945039291</v>
      </c>
      <c r="AQ842" s="66">
        <f>R842*$C$11*$C$9+U842*$C$11*$C$10</f>
        <v>14695380</v>
      </c>
      <c r="AR842" s="66">
        <f>S842*$C$11*$C$9+V842*$C$11*$C$10</f>
        <v>14695380</v>
      </c>
      <c r="AS842" s="87">
        <f>$C$11*(T842*$C$9+W842*$C$10)</f>
        <v>789129.61404581123</v>
      </c>
      <c r="AT842" s="45">
        <f t="shared" si="234"/>
        <v>15595752.209440315</v>
      </c>
      <c r="AU842" s="75"/>
    </row>
    <row r="843" spans="2:47" ht="15" thickBot="1" x14ac:dyDescent="0.35">
      <c r="B843" s="41">
        <f t="shared" si="241"/>
        <v>8120</v>
      </c>
      <c r="C843" s="8">
        <f t="shared" si="242"/>
        <v>81.2</v>
      </c>
      <c r="D843" s="73">
        <f t="shared" si="228"/>
        <v>108.605</v>
      </c>
      <c r="E843" s="29">
        <f t="shared" si="231"/>
        <v>6021.0267912465915</v>
      </c>
      <c r="F843" s="29">
        <f t="shared" si="235"/>
        <v>7.4150576246875062</v>
      </c>
      <c r="G843" s="29">
        <f t="shared" si="243"/>
        <v>9.9176395730195388</v>
      </c>
      <c r="H843" s="17">
        <f t="shared" si="244"/>
        <v>8053.1233332922666</v>
      </c>
      <c r="I843" s="29">
        <f t="shared" si="236"/>
        <v>2.2250485660981263</v>
      </c>
      <c r="J843" s="29">
        <f t="shared" si="237"/>
        <v>13.949340071223562</v>
      </c>
      <c r="K843" s="32">
        <f>IF((D842+L842+M842-AL842)/($C$21+$C$22)&gt;$C$8,$C$8,(D842+L842+M842-AL842)/($C$21+$C$22))</f>
        <v>1400</v>
      </c>
      <c r="L843" s="97">
        <f t="shared" si="229"/>
        <v>0</v>
      </c>
      <c r="M843" s="96">
        <f t="shared" si="230"/>
        <v>0</v>
      </c>
      <c r="N843" s="98">
        <f t="shared" si="238"/>
        <v>1.7382597742038917</v>
      </c>
      <c r="O843" s="100">
        <f t="shared" si="232"/>
        <v>4.2266987561397071</v>
      </c>
      <c r="P843" s="104">
        <f t="shared" si="239"/>
        <v>18.880500609176615</v>
      </c>
      <c r="Q843" s="102">
        <f t="shared" si="245"/>
        <v>2.8886093440366814E-2</v>
      </c>
      <c r="R843" s="106">
        <f>K843-U843</f>
        <v>0</v>
      </c>
      <c r="S843" s="106">
        <f>IF(K843-H842&lt;0,0,K843-H842)</f>
        <v>0</v>
      </c>
      <c r="T843" s="106">
        <f t="shared" si="233"/>
        <v>98.365381490613771</v>
      </c>
      <c r="U843" s="107">
        <f>IF(S843&gt;0,0,IF(U842+(F843-AL843/$C$23)*$C$22/($C$21+$C$22)&gt;$C$8,$C$8,IF(V843=$C$8,U842+(F843-AL843/$C$23)*$C$22/$C$21,U842+(F843-AL843/$C$23)*$C$22/($C$21+$C$22))))</f>
        <v>1400</v>
      </c>
      <c r="V843" s="107">
        <f>IF(S843=0,IF(V842+(F843-AL843/$C$23)*$C$22/($C$21+$C$22)&gt;$C$8,$C$8,V842+(F843-AL843/$C$23)*$C$22/($C$21+$C$22)),E843)</f>
        <v>1400</v>
      </c>
      <c r="W843" s="203">
        <f>IF(S843&gt;0,0,IF(W842+AL843/$C$23&gt;$F$23,$F$23,W842+AL843/$C$23))</f>
        <v>1.6346185093862227</v>
      </c>
      <c r="X843" s="105" t="str">
        <f>IF(R843=0,"-",IF(U843=0,FORECAST($C$8,Инклинометрия!$B$2:$B$152,Инклинометрия!$A$2:$A$152),FORECAST(R843,Инклинометрия!$B$2:$B$152,Инклинометрия!$A$2:$A$152)))</f>
        <v>-</v>
      </c>
      <c r="Y843" s="105" t="str">
        <f>IF(R843=0,"-",IF(U843=0,FORECAST($C$8-R843,Инклинометрия!$B$2:$B$152,Инклинометрия!$A$2:$A$152),0))</f>
        <v>-</v>
      </c>
      <c r="Z843" s="105" t="str">
        <f>IF(S843=0,"-",FORECAST($C$8,Инклинометрия!$B$2:$B$152,Инклинометрия!$A$2:$A$152))</f>
        <v>-</v>
      </c>
      <c r="AA843" s="105" t="str">
        <f>IF(S843=0,"-",FORECAST($C$8-S843,Инклинометрия!$B$2:$B$152,Инклинометрия!$A$2:$A$152))</f>
        <v>-</v>
      </c>
      <c r="AB843" s="105">
        <f>IF(T843=0,"-",FORECAST($C$6,Инклинометрия!$B$2:$B$152,Инклинометрия!$A$2:$A$152))</f>
        <v>1425</v>
      </c>
      <c r="AC843" s="105">
        <f>IF(R843=0,FORECAST($C$6-T843,Инклинометрия!$B$2:$B$152,Инклинометрия!$A$2:$A$152),FORECAST($C$8,Инклинометрия!$B$2:$B$152,Инклинометрия!$A$2:$A$152))</f>
        <v>1331.5528875839168</v>
      </c>
      <c r="AD843" s="107">
        <f>IF(U843=0,"-",FORECAST($C$8,Инклинометрия!$B$2:$B$152,Инклинометрия!$A$2:$A$152))</f>
        <v>1330</v>
      </c>
      <c r="AE843" s="107">
        <f>IF(U843=0,"-",FORECAST($C$8-U843,Инклинометрия!$B$2:$B$152,Инклинометрия!$A$2:$A$152))</f>
        <v>0</v>
      </c>
      <c r="AF843" s="107">
        <f>FORECAST($C$8-S843,Инклинометрия!$B$2:$B$152,Инклинометрия!$A$2:$A$152)</f>
        <v>1330</v>
      </c>
      <c r="AG843" s="107">
        <f>FORECAST($C$8-(S843+V843),Инклинометрия!$B$2:$B$152,Инклинометрия!$A$2:$A$152)</f>
        <v>0</v>
      </c>
      <c r="AH843" s="107">
        <f>IF(W843=0,"-",FORECAST($C$8+W843,Инклинометрия!$B$2:$B$152,Инклинометрия!$A$2:$A$152))</f>
        <v>1331.5528875839168</v>
      </c>
      <c r="AI843" s="107">
        <f>IF(W843=0,"-",FORECAST($C$8,Инклинометрия!$B$2:$B$152,Инклинометрия!$A$2:$A$152))</f>
        <v>1330</v>
      </c>
      <c r="AK843" s="122">
        <f>2*PI()*$C$5*(AT842-AT841)/(LN(AN842/$I$9)*$I$8/$I$7+LN($I$10/AN842)*$I$8/$I$7)</f>
        <v>0</v>
      </c>
      <c r="AL843" s="67">
        <f>AK843*(B843-B842)</f>
        <v>0</v>
      </c>
      <c r="AM843" s="23">
        <f t="shared" si="246"/>
        <v>4.3059540056097682E-2</v>
      </c>
      <c r="AN843" s="26">
        <f>AN842+AK843*(B843-B842)/(2*PI()*$C$5*AN842*$I$11)</f>
        <v>0.12986115207059001</v>
      </c>
      <c r="AO843" s="87">
        <f t="shared" si="240"/>
        <v>111242.59539450394</v>
      </c>
      <c r="AP843" s="87">
        <f>IF(R843+U843&lt;$C$8,0,32*$G$13/$C$12^2*($I$8*R843+$I$6*U843)+32*$G$14/($C$14^2-$C$13^2)*($I$8*S843+$I$6*V843))</f>
        <v>9917.5953945039291</v>
      </c>
      <c r="AQ843" s="66">
        <f>R843*$C$11*$C$9+U843*$C$11*$C$10</f>
        <v>14695380</v>
      </c>
      <c r="AR843" s="66">
        <f>S843*$C$11*$C$9+V843*$C$11*$C$10</f>
        <v>14695380</v>
      </c>
      <c r="AS843" s="87">
        <f>$C$11*(T843*$C$9+W843*$C$10)</f>
        <v>789129.61404581123</v>
      </c>
      <c r="AT843" s="45">
        <f t="shared" si="234"/>
        <v>15595752.209440315</v>
      </c>
      <c r="AU843" s="75"/>
    </row>
    <row r="844" spans="2:47" ht="15" thickBot="1" x14ac:dyDescent="0.35">
      <c r="B844" s="41">
        <f t="shared" si="241"/>
        <v>8130</v>
      </c>
      <c r="C844" s="8">
        <f t="shared" si="242"/>
        <v>81.3</v>
      </c>
      <c r="D844" s="73">
        <f t="shared" si="228"/>
        <v>108.73875</v>
      </c>
      <c r="E844" s="29">
        <f t="shared" si="231"/>
        <v>6028.441848871279</v>
      </c>
      <c r="F844" s="29">
        <f t="shared" si="235"/>
        <v>7.4150576246875062</v>
      </c>
      <c r="G844" s="29">
        <f t="shared" si="243"/>
        <v>9.9176395730195388</v>
      </c>
      <c r="H844" s="17">
        <f t="shared" si="244"/>
        <v>8063.0409728652858</v>
      </c>
      <c r="I844" s="29">
        <f t="shared" si="236"/>
        <v>2.2250485660981263</v>
      </c>
      <c r="J844" s="29">
        <f t="shared" si="237"/>
        <v>13.949340071223562</v>
      </c>
      <c r="K844" s="32">
        <f>IF((D843+L843+M843-AL843)/($C$21+$C$22)&gt;$C$8,$C$8,(D843+L843+M843-AL843)/($C$21+$C$22))</f>
        <v>1400</v>
      </c>
      <c r="L844" s="97">
        <f t="shared" si="229"/>
        <v>0</v>
      </c>
      <c r="M844" s="96">
        <f t="shared" si="230"/>
        <v>0</v>
      </c>
      <c r="N844" s="98">
        <f t="shared" si="238"/>
        <v>1.7382597742038917</v>
      </c>
      <c r="O844" s="100">
        <f t="shared" si="232"/>
        <v>4.2266987561397071</v>
      </c>
      <c r="P844" s="104">
        <f t="shared" si="239"/>
        <v>18.880500609176615</v>
      </c>
      <c r="Q844" s="102">
        <f t="shared" si="245"/>
        <v>2.8886093440366814E-2</v>
      </c>
      <c r="R844" s="106">
        <f>K844-U844</f>
        <v>0</v>
      </c>
      <c r="S844" s="106">
        <f>IF(K844-H843&lt;0,0,K844-H843)</f>
        <v>0</v>
      </c>
      <c r="T844" s="106">
        <f t="shared" si="233"/>
        <v>98.365381490613771</v>
      </c>
      <c r="U844" s="107">
        <f>IF(S844&gt;0,0,IF(U843+(F844-AL844/$C$23)*$C$22/($C$21+$C$22)&gt;$C$8,$C$8,IF(V844=$C$8,U843+(F844-AL844/$C$23)*$C$22/$C$21,U843+(F844-AL844/$C$23)*$C$22/($C$21+$C$22))))</f>
        <v>1400</v>
      </c>
      <c r="V844" s="107">
        <f>IF(S844=0,IF(V843+(F844-AL844/$C$23)*$C$22/($C$21+$C$22)&gt;$C$8,$C$8,V843+(F844-AL844/$C$23)*$C$22/($C$21+$C$22)),E844)</f>
        <v>1400</v>
      </c>
      <c r="W844" s="203">
        <f>IF(S844&gt;0,0,IF(W843+AL844/$C$23&gt;$F$23,$F$23,W843+AL844/$C$23))</f>
        <v>1.6346185093862227</v>
      </c>
      <c r="X844" s="105" t="str">
        <f>IF(R844=0,"-",IF(U844=0,FORECAST($C$8,Инклинометрия!$B$2:$B$152,Инклинометрия!$A$2:$A$152),FORECAST(R844,Инклинометрия!$B$2:$B$152,Инклинометрия!$A$2:$A$152)))</f>
        <v>-</v>
      </c>
      <c r="Y844" s="105" t="str">
        <f>IF(R844=0,"-",IF(U844=0,FORECAST($C$8-R844,Инклинометрия!$B$2:$B$152,Инклинометрия!$A$2:$A$152),0))</f>
        <v>-</v>
      </c>
      <c r="Z844" s="105" t="str">
        <f>IF(S844=0,"-",FORECAST($C$8,Инклинометрия!$B$2:$B$152,Инклинометрия!$A$2:$A$152))</f>
        <v>-</v>
      </c>
      <c r="AA844" s="105" t="str">
        <f>IF(S844=0,"-",FORECAST($C$8-S844,Инклинометрия!$B$2:$B$152,Инклинометрия!$A$2:$A$152))</f>
        <v>-</v>
      </c>
      <c r="AB844" s="105">
        <f>IF(T844=0,"-",FORECAST($C$6,Инклинометрия!$B$2:$B$152,Инклинометрия!$A$2:$A$152))</f>
        <v>1425</v>
      </c>
      <c r="AC844" s="105">
        <f>IF(R844=0,FORECAST($C$6-T844,Инклинометрия!$B$2:$B$152,Инклинометрия!$A$2:$A$152),FORECAST($C$8,Инклинометрия!$B$2:$B$152,Инклинометрия!$A$2:$A$152))</f>
        <v>1331.5528875839168</v>
      </c>
      <c r="AD844" s="107">
        <f>IF(U844=0,"-",FORECAST($C$8,Инклинометрия!$B$2:$B$152,Инклинометрия!$A$2:$A$152))</f>
        <v>1330</v>
      </c>
      <c r="AE844" s="107">
        <f>IF(U844=0,"-",FORECAST($C$8-U844,Инклинометрия!$B$2:$B$152,Инклинометрия!$A$2:$A$152))</f>
        <v>0</v>
      </c>
      <c r="AF844" s="107">
        <f>FORECAST($C$8-S844,Инклинометрия!$B$2:$B$152,Инклинометрия!$A$2:$A$152)</f>
        <v>1330</v>
      </c>
      <c r="AG844" s="107">
        <f>FORECAST($C$8-(S844+V844),Инклинометрия!$B$2:$B$152,Инклинометрия!$A$2:$A$152)</f>
        <v>0</v>
      </c>
      <c r="AH844" s="107">
        <f>IF(W844=0,"-",FORECAST($C$8+W844,Инклинометрия!$B$2:$B$152,Инклинометрия!$A$2:$A$152))</f>
        <v>1331.5528875839168</v>
      </c>
      <c r="AI844" s="107">
        <f>IF(W844=0,"-",FORECAST($C$8,Инклинометрия!$B$2:$B$152,Инклинометрия!$A$2:$A$152))</f>
        <v>1330</v>
      </c>
      <c r="AK844" s="122">
        <f>2*PI()*$C$5*(AT843-AT842)/(LN(AN843/$I$9)*$I$8/$I$7+LN($I$10/AN843)*$I$8/$I$7)</f>
        <v>0</v>
      </c>
      <c r="AL844" s="67">
        <f>AK844*(B844-B843)</f>
        <v>0</v>
      </c>
      <c r="AM844" s="23">
        <f t="shared" si="246"/>
        <v>4.3059540056097682E-2</v>
      </c>
      <c r="AN844" s="26">
        <f>AN843+AK844*(B844-B843)/(2*PI()*$C$5*AN843*$I$11)</f>
        <v>0.12986115207059001</v>
      </c>
      <c r="AO844" s="87">
        <f t="shared" si="240"/>
        <v>111242.59539450394</v>
      </c>
      <c r="AP844" s="87">
        <f>IF(R844+U844&lt;$C$8,0,32*$G$13/$C$12^2*($I$8*R844+$I$6*U844)+32*$G$14/($C$14^2-$C$13^2)*($I$8*S844+$I$6*V844))</f>
        <v>9917.5953945039291</v>
      </c>
      <c r="AQ844" s="66">
        <f>R844*$C$11*$C$9+U844*$C$11*$C$10</f>
        <v>14695380</v>
      </c>
      <c r="AR844" s="66">
        <f>S844*$C$11*$C$9+V844*$C$11*$C$10</f>
        <v>14695380</v>
      </c>
      <c r="AS844" s="87">
        <f>$C$11*(T844*$C$9+W844*$C$10)</f>
        <v>789129.61404581123</v>
      </c>
      <c r="AT844" s="45">
        <f t="shared" si="234"/>
        <v>15595752.209440315</v>
      </c>
      <c r="AU844" s="75"/>
    </row>
    <row r="845" spans="2:47" ht="15" thickBot="1" x14ac:dyDescent="0.35">
      <c r="B845" s="41">
        <f t="shared" si="241"/>
        <v>8140</v>
      </c>
      <c r="C845" s="8">
        <f t="shared" si="242"/>
        <v>81.400000000000006</v>
      </c>
      <c r="D845" s="73">
        <f t="shared" si="228"/>
        <v>108.8725</v>
      </c>
      <c r="E845" s="29">
        <f t="shared" si="231"/>
        <v>6035.8569064959684</v>
      </c>
      <c r="F845" s="29">
        <f t="shared" si="235"/>
        <v>7.4150576246893252</v>
      </c>
      <c r="G845" s="29">
        <f t="shared" si="243"/>
        <v>9.9176395730219724</v>
      </c>
      <c r="H845" s="17">
        <f t="shared" si="244"/>
        <v>8072.9586124383077</v>
      </c>
      <c r="I845" s="29">
        <f t="shared" si="236"/>
        <v>2.2250485660981263</v>
      </c>
      <c r="J845" s="29">
        <f t="shared" si="237"/>
        <v>13.949340071225274</v>
      </c>
      <c r="K845" s="32">
        <f>IF((D844+L844+M844-AL844)/($C$21+$C$22)&gt;$C$8,$C$8,(D844+L844+M844-AL844)/($C$21+$C$22))</f>
        <v>1400</v>
      </c>
      <c r="L845" s="97">
        <f t="shared" si="229"/>
        <v>0</v>
      </c>
      <c r="M845" s="96">
        <f t="shared" si="230"/>
        <v>0</v>
      </c>
      <c r="N845" s="98">
        <f t="shared" si="238"/>
        <v>1.7382597742038917</v>
      </c>
      <c r="O845" s="100">
        <f t="shared" si="232"/>
        <v>4.2266987561397071</v>
      </c>
      <c r="P845" s="104">
        <f t="shared" si="239"/>
        <v>18.880500609176615</v>
      </c>
      <c r="Q845" s="102">
        <f t="shared" si="245"/>
        <v>2.8886093440366814E-2</v>
      </c>
      <c r="R845" s="106">
        <f>K845-U845</f>
        <v>0</v>
      </c>
      <c r="S845" s="106">
        <f>IF(K845-H844&lt;0,0,K845-H844)</f>
        <v>0</v>
      </c>
      <c r="T845" s="106">
        <f t="shared" si="233"/>
        <v>98.365381490613771</v>
      </c>
      <c r="U845" s="107">
        <f>IF(S845&gt;0,0,IF(U844+(F845-AL845/$C$23)*$C$22/($C$21+$C$22)&gt;$C$8,$C$8,IF(V845=$C$8,U844+(F845-AL845/$C$23)*$C$22/$C$21,U844+(F845-AL845/$C$23)*$C$22/($C$21+$C$22))))</f>
        <v>1400</v>
      </c>
      <c r="V845" s="107">
        <f>IF(S845=0,IF(V844+(F845-AL845/$C$23)*$C$22/($C$21+$C$22)&gt;$C$8,$C$8,V844+(F845-AL845/$C$23)*$C$22/($C$21+$C$22)),E845)</f>
        <v>1400</v>
      </c>
      <c r="W845" s="203">
        <f>IF(S845&gt;0,0,IF(W844+AL845/$C$23&gt;$F$23,$F$23,W844+AL845/$C$23))</f>
        <v>1.6346185093862227</v>
      </c>
      <c r="X845" s="105" t="str">
        <f>IF(R845=0,"-",IF(U845=0,FORECAST($C$8,Инклинометрия!$B$2:$B$152,Инклинометрия!$A$2:$A$152),FORECAST(R845,Инклинометрия!$B$2:$B$152,Инклинометрия!$A$2:$A$152)))</f>
        <v>-</v>
      </c>
      <c r="Y845" s="105" t="str">
        <f>IF(R845=0,"-",IF(U845=0,FORECAST($C$8-R845,Инклинометрия!$B$2:$B$152,Инклинометрия!$A$2:$A$152),0))</f>
        <v>-</v>
      </c>
      <c r="Z845" s="105" t="str">
        <f>IF(S845=0,"-",FORECAST($C$8,Инклинометрия!$B$2:$B$152,Инклинометрия!$A$2:$A$152))</f>
        <v>-</v>
      </c>
      <c r="AA845" s="105" t="str">
        <f>IF(S845=0,"-",FORECAST($C$8-S845,Инклинометрия!$B$2:$B$152,Инклинометрия!$A$2:$A$152))</f>
        <v>-</v>
      </c>
      <c r="AB845" s="105">
        <f>IF(T845=0,"-",FORECAST($C$6,Инклинометрия!$B$2:$B$152,Инклинометрия!$A$2:$A$152))</f>
        <v>1425</v>
      </c>
      <c r="AC845" s="105">
        <f>IF(R845=0,FORECAST($C$6-T845,Инклинометрия!$B$2:$B$152,Инклинометрия!$A$2:$A$152),FORECAST($C$8,Инклинометрия!$B$2:$B$152,Инклинометрия!$A$2:$A$152))</f>
        <v>1331.5528875839168</v>
      </c>
      <c r="AD845" s="107">
        <f>IF(U845=0,"-",FORECAST($C$8,Инклинометрия!$B$2:$B$152,Инклинометрия!$A$2:$A$152))</f>
        <v>1330</v>
      </c>
      <c r="AE845" s="107">
        <f>IF(U845=0,"-",FORECAST($C$8-U845,Инклинометрия!$B$2:$B$152,Инклинометрия!$A$2:$A$152))</f>
        <v>0</v>
      </c>
      <c r="AF845" s="107">
        <f>FORECAST($C$8-S845,Инклинометрия!$B$2:$B$152,Инклинометрия!$A$2:$A$152)</f>
        <v>1330</v>
      </c>
      <c r="AG845" s="107">
        <f>FORECAST($C$8-(S845+V845),Инклинометрия!$B$2:$B$152,Инклинометрия!$A$2:$A$152)</f>
        <v>0</v>
      </c>
      <c r="AH845" s="107">
        <f>IF(W845=0,"-",FORECAST($C$8+W845,Инклинометрия!$B$2:$B$152,Инклинометрия!$A$2:$A$152))</f>
        <v>1331.5528875839168</v>
      </c>
      <c r="AI845" s="107">
        <f>IF(W845=0,"-",FORECAST($C$8,Инклинометрия!$B$2:$B$152,Инклинометрия!$A$2:$A$152))</f>
        <v>1330</v>
      </c>
      <c r="AK845" s="122">
        <f>2*PI()*$C$5*(AT844-AT843)/(LN(AN844/$I$9)*$I$8/$I$7+LN($I$10/AN844)*$I$8/$I$7)</f>
        <v>0</v>
      </c>
      <c r="AL845" s="67">
        <f>AK845*(B845-B844)</f>
        <v>0</v>
      </c>
      <c r="AM845" s="23">
        <f t="shared" si="246"/>
        <v>4.3059540056097682E-2</v>
      </c>
      <c r="AN845" s="26">
        <f>AN844+AK845*(B845-B844)/(2*PI()*$C$5*AN844*$I$11)</f>
        <v>0.12986115207059001</v>
      </c>
      <c r="AO845" s="87">
        <f t="shared" si="240"/>
        <v>111242.59539450394</v>
      </c>
      <c r="AP845" s="87">
        <f>IF(R845+U845&lt;$C$8,0,32*$G$13/$C$12^2*($I$8*R845+$I$6*U845)+32*$G$14/($C$14^2-$C$13^2)*($I$8*S845+$I$6*V845))</f>
        <v>9917.5953945039291</v>
      </c>
      <c r="AQ845" s="66">
        <f>R845*$C$11*$C$9+U845*$C$11*$C$10</f>
        <v>14695380</v>
      </c>
      <c r="AR845" s="66">
        <f>S845*$C$11*$C$9+V845*$C$11*$C$10</f>
        <v>14695380</v>
      </c>
      <c r="AS845" s="87">
        <f>$C$11*(T845*$C$9+W845*$C$10)</f>
        <v>789129.61404581123</v>
      </c>
      <c r="AT845" s="45">
        <f t="shared" si="234"/>
        <v>15595752.209440315</v>
      </c>
      <c r="AU845" s="75"/>
    </row>
    <row r="846" spans="2:47" ht="15" thickBot="1" x14ac:dyDescent="0.35">
      <c r="B846" s="41">
        <f t="shared" si="241"/>
        <v>8150</v>
      </c>
      <c r="C846" s="8">
        <f t="shared" si="242"/>
        <v>81.5</v>
      </c>
      <c r="D846" s="73">
        <f t="shared" si="228"/>
        <v>109.00624999999999</v>
      </c>
      <c r="E846" s="29">
        <f t="shared" si="231"/>
        <v>6043.2719641206559</v>
      </c>
      <c r="F846" s="29">
        <f t="shared" si="235"/>
        <v>7.4150576246875062</v>
      </c>
      <c r="G846" s="29">
        <f t="shared" si="243"/>
        <v>9.9176395730195388</v>
      </c>
      <c r="H846" s="17">
        <f t="shared" si="244"/>
        <v>8082.8762520113269</v>
      </c>
      <c r="I846" s="29">
        <f t="shared" si="236"/>
        <v>2.2250485660981263</v>
      </c>
      <c r="J846" s="29">
        <f t="shared" si="237"/>
        <v>13.949340071223562</v>
      </c>
      <c r="K846" s="32">
        <f>IF((D845+L845+M845-AL845)/($C$21+$C$22)&gt;$C$8,$C$8,(D845+L845+M845-AL845)/($C$21+$C$22))</f>
        <v>1400</v>
      </c>
      <c r="L846" s="97">
        <f t="shared" si="229"/>
        <v>0</v>
      </c>
      <c r="M846" s="96">
        <f t="shared" si="230"/>
        <v>0</v>
      </c>
      <c r="N846" s="98">
        <f t="shared" si="238"/>
        <v>1.7382597742038917</v>
      </c>
      <c r="O846" s="100">
        <f t="shared" si="232"/>
        <v>4.2266987561397071</v>
      </c>
      <c r="P846" s="104">
        <f t="shared" si="239"/>
        <v>18.880500609176615</v>
      </c>
      <c r="Q846" s="102">
        <f t="shared" si="245"/>
        <v>2.8886093440366814E-2</v>
      </c>
      <c r="R846" s="106">
        <f>K846-U846</f>
        <v>0</v>
      </c>
      <c r="S846" s="106">
        <f>IF(K846-H845&lt;0,0,K846-H845)</f>
        <v>0</v>
      </c>
      <c r="T846" s="106">
        <f t="shared" si="233"/>
        <v>98.365381490613771</v>
      </c>
      <c r="U846" s="107">
        <f>IF(S846&gt;0,0,IF(U845+(F846-AL846/$C$23)*$C$22/($C$21+$C$22)&gt;$C$8,$C$8,IF(V846=$C$8,U845+(F846-AL846/$C$23)*$C$22/$C$21,U845+(F846-AL846/$C$23)*$C$22/($C$21+$C$22))))</f>
        <v>1400</v>
      </c>
      <c r="V846" s="107">
        <f>IF(S846=0,IF(V845+(F846-AL846/$C$23)*$C$22/($C$21+$C$22)&gt;$C$8,$C$8,V845+(F846-AL846/$C$23)*$C$22/($C$21+$C$22)),E846)</f>
        <v>1400</v>
      </c>
      <c r="W846" s="203">
        <f>IF(S846&gt;0,0,IF(W845+AL846/$C$23&gt;$F$23,$F$23,W845+AL846/$C$23))</f>
        <v>1.6346185093862227</v>
      </c>
      <c r="X846" s="105" t="str">
        <f>IF(R846=0,"-",IF(U846=0,FORECAST($C$8,Инклинометрия!$B$2:$B$152,Инклинометрия!$A$2:$A$152),FORECAST(R846,Инклинометрия!$B$2:$B$152,Инклинометрия!$A$2:$A$152)))</f>
        <v>-</v>
      </c>
      <c r="Y846" s="105" t="str">
        <f>IF(R846=0,"-",IF(U846=0,FORECAST($C$8-R846,Инклинометрия!$B$2:$B$152,Инклинометрия!$A$2:$A$152),0))</f>
        <v>-</v>
      </c>
      <c r="Z846" s="105" t="str">
        <f>IF(S846=0,"-",FORECAST($C$8,Инклинометрия!$B$2:$B$152,Инклинометрия!$A$2:$A$152))</f>
        <v>-</v>
      </c>
      <c r="AA846" s="105" t="str">
        <f>IF(S846=0,"-",FORECAST($C$8-S846,Инклинометрия!$B$2:$B$152,Инклинометрия!$A$2:$A$152))</f>
        <v>-</v>
      </c>
      <c r="AB846" s="105">
        <f>IF(T846=0,"-",FORECAST($C$6,Инклинометрия!$B$2:$B$152,Инклинометрия!$A$2:$A$152))</f>
        <v>1425</v>
      </c>
      <c r="AC846" s="105">
        <f>IF(R846=0,FORECAST($C$6-T846,Инклинометрия!$B$2:$B$152,Инклинометрия!$A$2:$A$152),FORECAST($C$8,Инклинометрия!$B$2:$B$152,Инклинометрия!$A$2:$A$152))</f>
        <v>1331.5528875839168</v>
      </c>
      <c r="AD846" s="107">
        <f>IF(U846=0,"-",FORECAST($C$8,Инклинометрия!$B$2:$B$152,Инклинометрия!$A$2:$A$152))</f>
        <v>1330</v>
      </c>
      <c r="AE846" s="107">
        <f>IF(U846=0,"-",FORECAST($C$8-U846,Инклинометрия!$B$2:$B$152,Инклинометрия!$A$2:$A$152))</f>
        <v>0</v>
      </c>
      <c r="AF846" s="107">
        <f>FORECAST($C$8-S846,Инклинометрия!$B$2:$B$152,Инклинометрия!$A$2:$A$152)</f>
        <v>1330</v>
      </c>
      <c r="AG846" s="107">
        <f>FORECAST($C$8-(S846+V846),Инклинометрия!$B$2:$B$152,Инклинометрия!$A$2:$A$152)</f>
        <v>0</v>
      </c>
      <c r="AH846" s="107">
        <f>IF(W846=0,"-",FORECAST($C$8+W846,Инклинометрия!$B$2:$B$152,Инклинометрия!$A$2:$A$152))</f>
        <v>1331.5528875839168</v>
      </c>
      <c r="AI846" s="107">
        <f>IF(W846=0,"-",FORECAST($C$8,Инклинометрия!$B$2:$B$152,Инклинометрия!$A$2:$A$152))</f>
        <v>1330</v>
      </c>
      <c r="AK846" s="122">
        <f>2*PI()*$C$5*(AT845-AT844)/(LN(AN845/$I$9)*$I$8/$I$7+LN($I$10/AN845)*$I$8/$I$7)</f>
        <v>0</v>
      </c>
      <c r="AL846" s="67">
        <f>AK846*(B846-B845)</f>
        <v>0</v>
      </c>
      <c r="AM846" s="23">
        <f t="shared" si="246"/>
        <v>4.3059540056097682E-2</v>
      </c>
      <c r="AN846" s="26">
        <f>AN845+AK846*(B846-B845)/(2*PI()*$C$5*AN845*$I$11)</f>
        <v>0.12986115207059001</v>
      </c>
      <c r="AO846" s="87">
        <f t="shared" si="240"/>
        <v>111242.59539450394</v>
      </c>
      <c r="AP846" s="87">
        <f>IF(R846+U846&lt;$C$8,0,32*$G$13/$C$12^2*($I$8*R846+$I$6*U846)+32*$G$14/($C$14^2-$C$13^2)*($I$8*S846+$I$6*V846))</f>
        <v>9917.5953945039291</v>
      </c>
      <c r="AQ846" s="66">
        <f>R846*$C$11*$C$9+U846*$C$11*$C$10</f>
        <v>14695380</v>
      </c>
      <c r="AR846" s="66">
        <f>S846*$C$11*$C$9+V846*$C$11*$C$10</f>
        <v>14695380</v>
      </c>
      <c r="AS846" s="87">
        <f>$C$11*(T846*$C$9+W846*$C$10)</f>
        <v>789129.61404581123</v>
      </c>
      <c r="AT846" s="45">
        <f t="shared" si="234"/>
        <v>15595752.209440315</v>
      </c>
      <c r="AU846" s="75"/>
    </row>
    <row r="847" spans="2:47" ht="15" thickBot="1" x14ac:dyDescent="0.35">
      <c r="B847" s="41">
        <f t="shared" si="241"/>
        <v>8160</v>
      </c>
      <c r="C847" s="8">
        <f t="shared" si="242"/>
        <v>81.600000000000009</v>
      </c>
      <c r="D847" s="73">
        <f t="shared" si="228"/>
        <v>109.14000000000001</v>
      </c>
      <c r="E847" s="29">
        <f t="shared" si="231"/>
        <v>6050.6870217453443</v>
      </c>
      <c r="F847" s="29">
        <f t="shared" si="235"/>
        <v>7.4150576246884157</v>
      </c>
      <c r="G847" s="29">
        <f t="shared" si="243"/>
        <v>9.9176395730207556</v>
      </c>
      <c r="H847" s="17">
        <f t="shared" si="244"/>
        <v>8092.7938915843479</v>
      </c>
      <c r="I847" s="29">
        <f t="shared" si="236"/>
        <v>2.2250485660981263</v>
      </c>
      <c r="J847" s="29">
        <f t="shared" si="237"/>
        <v>13.949340071224418</v>
      </c>
      <c r="K847" s="32">
        <f>IF((D846+L846+M846-AL846)/($C$21+$C$22)&gt;$C$8,$C$8,(D846+L846+M846-AL846)/($C$21+$C$22))</f>
        <v>1400</v>
      </c>
      <c r="L847" s="97">
        <f t="shared" si="229"/>
        <v>0</v>
      </c>
      <c r="M847" s="96">
        <f t="shared" si="230"/>
        <v>0</v>
      </c>
      <c r="N847" s="98">
        <f t="shared" si="238"/>
        <v>1.7382597742038917</v>
      </c>
      <c r="O847" s="100">
        <f t="shared" si="232"/>
        <v>4.2266987561397071</v>
      </c>
      <c r="P847" s="104">
        <f t="shared" si="239"/>
        <v>18.880500609176615</v>
      </c>
      <c r="Q847" s="102">
        <f t="shared" si="245"/>
        <v>2.8886093440366814E-2</v>
      </c>
      <c r="R847" s="106">
        <f>K847-U847</f>
        <v>0</v>
      </c>
      <c r="S847" s="106">
        <f>IF(K847-H846&lt;0,0,K847-H846)</f>
        <v>0</v>
      </c>
      <c r="T847" s="106">
        <f t="shared" si="233"/>
        <v>98.365381490613771</v>
      </c>
      <c r="U847" s="107">
        <f>IF(S847&gt;0,0,IF(U846+(F847-AL847/$C$23)*$C$22/($C$21+$C$22)&gt;$C$8,$C$8,IF(V847=$C$8,U846+(F847-AL847/$C$23)*$C$22/$C$21,U846+(F847-AL847/$C$23)*$C$22/($C$21+$C$22))))</f>
        <v>1400</v>
      </c>
      <c r="V847" s="107">
        <f>IF(S847=0,IF(V846+(F847-AL847/$C$23)*$C$22/($C$21+$C$22)&gt;$C$8,$C$8,V846+(F847-AL847/$C$23)*$C$22/($C$21+$C$22)),E847)</f>
        <v>1400</v>
      </c>
      <c r="W847" s="203">
        <f>IF(S847&gt;0,0,IF(W846+AL847/$C$23&gt;$F$23,$F$23,W846+AL847/$C$23))</f>
        <v>1.6346185093862227</v>
      </c>
      <c r="X847" s="105" t="str">
        <f>IF(R847=0,"-",IF(U847=0,FORECAST($C$8,Инклинометрия!$B$2:$B$152,Инклинометрия!$A$2:$A$152),FORECAST(R847,Инклинометрия!$B$2:$B$152,Инклинометрия!$A$2:$A$152)))</f>
        <v>-</v>
      </c>
      <c r="Y847" s="105" t="str">
        <f>IF(R847=0,"-",IF(U847=0,FORECAST($C$8-R847,Инклинометрия!$B$2:$B$152,Инклинометрия!$A$2:$A$152),0))</f>
        <v>-</v>
      </c>
      <c r="Z847" s="105" t="str">
        <f>IF(S847=0,"-",FORECAST($C$8,Инклинометрия!$B$2:$B$152,Инклинометрия!$A$2:$A$152))</f>
        <v>-</v>
      </c>
      <c r="AA847" s="105" t="str">
        <f>IF(S847=0,"-",FORECAST($C$8-S847,Инклинометрия!$B$2:$B$152,Инклинометрия!$A$2:$A$152))</f>
        <v>-</v>
      </c>
      <c r="AB847" s="105">
        <f>IF(T847=0,"-",FORECAST($C$6,Инклинометрия!$B$2:$B$152,Инклинометрия!$A$2:$A$152))</f>
        <v>1425</v>
      </c>
      <c r="AC847" s="105">
        <f>IF(R847=0,FORECAST($C$6-T847,Инклинометрия!$B$2:$B$152,Инклинометрия!$A$2:$A$152),FORECAST($C$8,Инклинометрия!$B$2:$B$152,Инклинометрия!$A$2:$A$152))</f>
        <v>1331.5528875839168</v>
      </c>
      <c r="AD847" s="107">
        <f>IF(U847=0,"-",FORECAST($C$8,Инклинометрия!$B$2:$B$152,Инклинометрия!$A$2:$A$152))</f>
        <v>1330</v>
      </c>
      <c r="AE847" s="107">
        <f>IF(U847=0,"-",FORECAST($C$8-U847,Инклинометрия!$B$2:$B$152,Инклинометрия!$A$2:$A$152))</f>
        <v>0</v>
      </c>
      <c r="AF847" s="107">
        <f>FORECAST($C$8-S847,Инклинометрия!$B$2:$B$152,Инклинометрия!$A$2:$A$152)</f>
        <v>1330</v>
      </c>
      <c r="AG847" s="107">
        <f>FORECAST($C$8-(S847+V847),Инклинометрия!$B$2:$B$152,Инклинометрия!$A$2:$A$152)</f>
        <v>0</v>
      </c>
      <c r="AH847" s="107">
        <f>IF(W847=0,"-",FORECAST($C$8+W847,Инклинометрия!$B$2:$B$152,Инклинометрия!$A$2:$A$152))</f>
        <v>1331.5528875839168</v>
      </c>
      <c r="AI847" s="107">
        <f>IF(W847=0,"-",FORECAST($C$8,Инклинометрия!$B$2:$B$152,Инклинометрия!$A$2:$A$152))</f>
        <v>1330</v>
      </c>
      <c r="AK847" s="122">
        <f>2*PI()*$C$5*(AT846-AT845)/(LN(AN846/$I$9)*$I$8/$I$7+LN($I$10/AN846)*$I$8/$I$7)</f>
        <v>0</v>
      </c>
      <c r="AL847" s="67">
        <f>AK847*(B847-B846)</f>
        <v>0</v>
      </c>
      <c r="AM847" s="23">
        <f t="shared" si="246"/>
        <v>4.3059540056097682E-2</v>
      </c>
      <c r="AN847" s="26">
        <f>AN846+AK847*(B847-B846)/(2*PI()*$C$5*AN846*$I$11)</f>
        <v>0.12986115207059001</v>
      </c>
      <c r="AO847" s="87">
        <f t="shared" si="240"/>
        <v>111242.59539450394</v>
      </c>
      <c r="AP847" s="87">
        <f>IF(R847+U847&lt;$C$8,0,32*$G$13/$C$12^2*($I$8*R847+$I$6*U847)+32*$G$14/($C$14^2-$C$13^2)*($I$8*S847+$I$6*V847))</f>
        <v>9917.5953945039291</v>
      </c>
      <c r="AQ847" s="66">
        <f>R847*$C$11*$C$9+U847*$C$11*$C$10</f>
        <v>14695380</v>
      </c>
      <c r="AR847" s="66">
        <f>S847*$C$11*$C$9+V847*$C$11*$C$10</f>
        <v>14695380</v>
      </c>
      <c r="AS847" s="87">
        <f>$C$11*(T847*$C$9+W847*$C$10)</f>
        <v>789129.61404581123</v>
      </c>
      <c r="AT847" s="45">
        <f t="shared" si="234"/>
        <v>15595752.209440315</v>
      </c>
      <c r="AU847" s="75"/>
    </row>
    <row r="848" spans="2:47" ht="15" thickBot="1" x14ac:dyDescent="0.35">
      <c r="B848" s="41">
        <f t="shared" si="241"/>
        <v>8170</v>
      </c>
      <c r="C848" s="8">
        <f t="shared" si="242"/>
        <v>81.7</v>
      </c>
      <c r="D848" s="73">
        <f t="shared" si="228"/>
        <v>109.27375000000001</v>
      </c>
      <c r="E848" s="29">
        <f t="shared" si="231"/>
        <v>6058.1020793700318</v>
      </c>
      <c r="F848" s="29">
        <f t="shared" si="235"/>
        <v>7.4150576246875062</v>
      </c>
      <c r="G848" s="29">
        <f t="shared" si="243"/>
        <v>9.9176395730195388</v>
      </c>
      <c r="H848" s="17">
        <f t="shared" si="244"/>
        <v>8102.7115311573671</v>
      </c>
      <c r="I848" s="29">
        <f t="shared" si="236"/>
        <v>2.2250485660981263</v>
      </c>
      <c r="J848" s="29">
        <f t="shared" si="237"/>
        <v>13.949340071223562</v>
      </c>
      <c r="K848" s="32">
        <f>IF((D847+L847+M847-AL847)/($C$21+$C$22)&gt;$C$8,$C$8,(D847+L847+M847-AL847)/($C$21+$C$22))</f>
        <v>1400</v>
      </c>
      <c r="L848" s="97">
        <f t="shared" si="229"/>
        <v>0</v>
      </c>
      <c r="M848" s="96">
        <f t="shared" si="230"/>
        <v>0</v>
      </c>
      <c r="N848" s="98">
        <f t="shared" si="238"/>
        <v>1.7382597742038917</v>
      </c>
      <c r="O848" s="100">
        <f t="shared" si="232"/>
        <v>4.2266987561397071</v>
      </c>
      <c r="P848" s="104">
        <f t="shared" si="239"/>
        <v>18.880500609176615</v>
      </c>
      <c r="Q848" s="102">
        <f t="shared" si="245"/>
        <v>2.8886093440366814E-2</v>
      </c>
      <c r="R848" s="106">
        <f>K848-U848</f>
        <v>0</v>
      </c>
      <c r="S848" s="106">
        <f>IF(K848-H847&lt;0,0,K848-H847)</f>
        <v>0</v>
      </c>
      <c r="T848" s="106">
        <f t="shared" si="233"/>
        <v>98.365381490613771</v>
      </c>
      <c r="U848" s="107">
        <f>IF(S848&gt;0,0,IF(U847+(F848-AL848/$C$23)*$C$22/($C$21+$C$22)&gt;$C$8,$C$8,IF(V848=$C$8,U847+(F848-AL848/$C$23)*$C$22/$C$21,U847+(F848-AL848/$C$23)*$C$22/($C$21+$C$22))))</f>
        <v>1400</v>
      </c>
      <c r="V848" s="107">
        <f>IF(S848=0,IF(V847+(F848-AL848/$C$23)*$C$22/($C$21+$C$22)&gt;$C$8,$C$8,V847+(F848-AL848/$C$23)*$C$22/($C$21+$C$22)),E848)</f>
        <v>1400</v>
      </c>
      <c r="W848" s="203">
        <f>IF(S848&gt;0,0,IF(W847+AL848/$C$23&gt;$F$23,$F$23,W847+AL848/$C$23))</f>
        <v>1.6346185093862227</v>
      </c>
      <c r="X848" s="105" t="str">
        <f>IF(R848=0,"-",IF(U848=0,FORECAST($C$8,Инклинометрия!$B$2:$B$152,Инклинометрия!$A$2:$A$152),FORECAST(R848,Инклинометрия!$B$2:$B$152,Инклинометрия!$A$2:$A$152)))</f>
        <v>-</v>
      </c>
      <c r="Y848" s="105" t="str">
        <f>IF(R848=0,"-",IF(U848=0,FORECAST($C$8-R848,Инклинометрия!$B$2:$B$152,Инклинометрия!$A$2:$A$152),0))</f>
        <v>-</v>
      </c>
      <c r="Z848" s="105" t="str">
        <f>IF(S848=0,"-",FORECAST($C$8,Инклинометрия!$B$2:$B$152,Инклинометрия!$A$2:$A$152))</f>
        <v>-</v>
      </c>
      <c r="AA848" s="105" t="str">
        <f>IF(S848=0,"-",FORECAST($C$8-S848,Инклинометрия!$B$2:$B$152,Инклинометрия!$A$2:$A$152))</f>
        <v>-</v>
      </c>
      <c r="AB848" s="105">
        <f>IF(T848=0,"-",FORECAST($C$6,Инклинометрия!$B$2:$B$152,Инклинометрия!$A$2:$A$152))</f>
        <v>1425</v>
      </c>
      <c r="AC848" s="105">
        <f>IF(R848=0,FORECAST($C$6-T848,Инклинометрия!$B$2:$B$152,Инклинометрия!$A$2:$A$152),FORECAST($C$8,Инклинометрия!$B$2:$B$152,Инклинометрия!$A$2:$A$152))</f>
        <v>1331.5528875839168</v>
      </c>
      <c r="AD848" s="107">
        <f>IF(U848=0,"-",FORECAST($C$8,Инклинометрия!$B$2:$B$152,Инклинометрия!$A$2:$A$152))</f>
        <v>1330</v>
      </c>
      <c r="AE848" s="107">
        <f>IF(U848=0,"-",FORECAST($C$8-U848,Инклинометрия!$B$2:$B$152,Инклинометрия!$A$2:$A$152))</f>
        <v>0</v>
      </c>
      <c r="AF848" s="107">
        <f>FORECAST($C$8-S848,Инклинометрия!$B$2:$B$152,Инклинометрия!$A$2:$A$152)</f>
        <v>1330</v>
      </c>
      <c r="AG848" s="107">
        <f>FORECAST($C$8-(S848+V848),Инклинометрия!$B$2:$B$152,Инклинометрия!$A$2:$A$152)</f>
        <v>0</v>
      </c>
      <c r="AH848" s="107">
        <f>IF(W848=0,"-",FORECAST($C$8+W848,Инклинометрия!$B$2:$B$152,Инклинометрия!$A$2:$A$152))</f>
        <v>1331.5528875839168</v>
      </c>
      <c r="AI848" s="107">
        <f>IF(W848=0,"-",FORECAST($C$8,Инклинометрия!$B$2:$B$152,Инклинометрия!$A$2:$A$152))</f>
        <v>1330</v>
      </c>
      <c r="AK848" s="122">
        <f>2*PI()*$C$5*(AT847-AT846)/(LN(AN847/$I$9)*$I$8/$I$7+LN($I$10/AN847)*$I$8/$I$7)</f>
        <v>0</v>
      </c>
      <c r="AL848" s="67">
        <f>AK848*(B848-B847)</f>
        <v>0</v>
      </c>
      <c r="AM848" s="23">
        <f t="shared" si="246"/>
        <v>4.3059540056097682E-2</v>
      </c>
      <c r="AN848" s="26">
        <f>AN847+AK848*(B848-B847)/(2*PI()*$C$5*AN847*$I$11)</f>
        <v>0.12986115207059001</v>
      </c>
      <c r="AO848" s="87">
        <f t="shared" si="240"/>
        <v>111242.59539450394</v>
      </c>
      <c r="AP848" s="87">
        <f>IF(R848+U848&lt;$C$8,0,32*$G$13/$C$12^2*($I$8*R848+$I$6*U848)+32*$G$14/($C$14^2-$C$13^2)*($I$8*S848+$I$6*V848))</f>
        <v>9917.5953945039291</v>
      </c>
      <c r="AQ848" s="66">
        <f>R848*$C$11*$C$9+U848*$C$11*$C$10</f>
        <v>14695380</v>
      </c>
      <c r="AR848" s="66">
        <f>S848*$C$11*$C$9+V848*$C$11*$C$10</f>
        <v>14695380</v>
      </c>
      <c r="AS848" s="87">
        <f>$C$11*(T848*$C$9+W848*$C$10)</f>
        <v>789129.61404581123</v>
      </c>
      <c r="AT848" s="45">
        <f t="shared" si="234"/>
        <v>15595752.209440315</v>
      </c>
      <c r="AU848" s="75"/>
    </row>
    <row r="849" spans="2:47" ht="15" thickBot="1" x14ac:dyDescent="0.35">
      <c r="B849" s="41">
        <f t="shared" si="241"/>
        <v>8180</v>
      </c>
      <c r="C849" s="8">
        <f t="shared" si="242"/>
        <v>81.8</v>
      </c>
      <c r="D849" s="73">
        <f t="shared" si="228"/>
        <v>109.4075</v>
      </c>
      <c r="E849" s="29">
        <f t="shared" si="231"/>
        <v>6065.5171369947193</v>
      </c>
      <c r="F849" s="29">
        <f t="shared" si="235"/>
        <v>7.4150576246875062</v>
      </c>
      <c r="G849" s="29">
        <f t="shared" si="243"/>
        <v>9.9176395730195388</v>
      </c>
      <c r="H849" s="17">
        <f t="shared" si="244"/>
        <v>8112.6291707303862</v>
      </c>
      <c r="I849" s="29">
        <f t="shared" si="236"/>
        <v>2.2250485660981263</v>
      </c>
      <c r="J849" s="29">
        <f t="shared" si="237"/>
        <v>13.949340071223562</v>
      </c>
      <c r="K849" s="32">
        <f>IF((D848+L848+M848-AL848)/($C$21+$C$22)&gt;$C$8,$C$8,(D848+L848+M848-AL848)/($C$21+$C$22))</f>
        <v>1400</v>
      </c>
      <c r="L849" s="97">
        <f t="shared" si="229"/>
        <v>0</v>
      </c>
      <c r="M849" s="96">
        <f t="shared" si="230"/>
        <v>0</v>
      </c>
      <c r="N849" s="98">
        <f t="shared" si="238"/>
        <v>1.7382597742038917</v>
      </c>
      <c r="O849" s="100">
        <f t="shared" si="232"/>
        <v>4.2266987561397071</v>
      </c>
      <c r="P849" s="104">
        <f t="shared" si="239"/>
        <v>18.880500609176615</v>
      </c>
      <c r="Q849" s="102">
        <f t="shared" si="245"/>
        <v>2.8886093440366814E-2</v>
      </c>
      <c r="R849" s="106">
        <f>K849-U849</f>
        <v>0</v>
      </c>
      <c r="S849" s="106">
        <f>IF(K849-H848&lt;0,0,K849-H848)</f>
        <v>0</v>
      </c>
      <c r="T849" s="106">
        <f t="shared" si="233"/>
        <v>98.365381490613771</v>
      </c>
      <c r="U849" s="107">
        <f>IF(S849&gt;0,0,IF(U848+(F849-AL849/$C$23)*$C$22/($C$21+$C$22)&gt;$C$8,$C$8,IF(V849=$C$8,U848+(F849-AL849/$C$23)*$C$22/$C$21,U848+(F849-AL849/$C$23)*$C$22/($C$21+$C$22))))</f>
        <v>1400</v>
      </c>
      <c r="V849" s="107">
        <f>IF(S849=0,IF(V848+(F849-AL849/$C$23)*$C$22/($C$21+$C$22)&gt;$C$8,$C$8,V848+(F849-AL849/$C$23)*$C$22/($C$21+$C$22)),E849)</f>
        <v>1400</v>
      </c>
      <c r="W849" s="203">
        <f>IF(S849&gt;0,0,IF(W848+AL849/$C$23&gt;$F$23,$F$23,W848+AL849/$C$23))</f>
        <v>1.6346185093862227</v>
      </c>
      <c r="X849" s="105" t="str">
        <f>IF(R849=0,"-",IF(U849=0,FORECAST($C$8,Инклинометрия!$B$2:$B$152,Инклинометрия!$A$2:$A$152),FORECAST(R849,Инклинометрия!$B$2:$B$152,Инклинометрия!$A$2:$A$152)))</f>
        <v>-</v>
      </c>
      <c r="Y849" s="105" t="str">
        <f>IF(R849=0,"-",IF(U849=0,FORECAST($C$8-R849,Инклинометрия!$B$2:$B$152,Инклинометрия!$A$2:$A$152),0))</f>
        <v>-</v>
      </c>
      <c r="Z849" s="105" t="str">
        <f>IF(S849=0,"-",FORECAST($C$8,Инклинометрия!$B$2:$B$152,Инклинометрия!$A$2:$A$152))</f>
        <v>-</v>
      </c>
      <c r="AA849" s="105" t="str">
        <f>IF(S849=0,"-",FORECAST($C$8-S849,Инклинометрия!$B$2:$B$152,Инклинометрия!$A$2:$A$152))</f>
        <v>-</v>
      </c>
      <c r="AB849" s="105">
        <f>IF(T849=0,"-",FORECAST($C$6,Инклинометрия!$B$2:$B$152,Инклинометрия!$A$2:$A$152))</f>
        <v>1425</v>
      </c>
      <c r="AC849" s="105">
        <f>IF(R849=0,FORECAST($C$6-T849,Инклинометрия!$B$2:$B$152,Инклинометрия!$A$2:$A$152),FORECAST($C$8,Инклинометрия!$B$2:$B$152,Инклинометрия!$A$2:$A$152))</f>
        <v>1331.5528875839168</v>
      </c>
      <c r="AD849" s="107">
        <f>IF(U849=0,"-",FORECAST($C$8,Инклинометрия!$B$2:$B$152,Инклинометрия!$A$2:$A$152))</f>
        <v>1330</v>
      </c>
      <c r="AE849" s="107">
        <f>IF(U849=0,"-",FORECAST($C$8-U849,Инклинометрия!$B$2:$B$152,Инклинометрия!$A$2:$A$152))</f>
        <v>0</v>
      </c>
      <c r="AF849" s="107">
        <f>FORECAST($C$8-S849,Инклинометрия!$B$2:$B$152,Инклинометрия!$A$2:$A$152)</f>
        <v>1330</v>
      </c>
      <c r="AG849" s="107">
        <f>FORECAST($C$8-(S849+V849),Инклинометрия!$B$2:$B$152,Инклинометрия!$A$2:$A$152)</f>
        <v>0</v>
      </c>
      <c r="AH849" s="107">
        <f>IF(W849=0,"-",FORECAST($C$8+W849,Инклинометрия!$B$2:$B$152,Инклинометрия!$A$2:$A$152))</f>
        <v>1331.5528875839168</v>
      </c>
      <c r="AI849" s="107">
        <f>IF(W849=0,"-",FORECAST($C$8,Инклинометрия!$B$2:$B$152,Инклинометрия!$A$2:$A$152))</f>
        <v>1330</v>
      </c>
      <c r="AK849" s="122">
        <f>2*PI()*$C$5*(AT848-AT847)/(LN(AN848/$I$9)*$I$8/$I$7+LN($I$10/AN848)*$I$8/$I$7)</f>
        <v>0</v>
      </c>
      <c r="AL849" s="67">
        <f>AK849*(B849-B848)</f>
        <v>0</v>
      </c>
      <c r="AM849" s="23">
        <f t="shared" si="246"/>
        <v>4.3059540056097682E-2</v>
      </c>
      <c r="AN849" s="26">
        <f>AN848+AK849*(B849-B848)/(2*PI()*$C$5*AN848*$I$11)</f>
        <v>0.12986115207059001</v>
      </c>
      <c r="AO849" s="87">
        <f t="shared" si="240"/>
        <v>111242.59539450394</v>
      </c>
      <c r="AP849" s="87">
        <f>IF(R849+U849&lt;$C$8,0,32*$G$13/$C$12^2*($I$8*R849+$I$6*U849)+32*$G$14/($C$14^2-$C$13^2)*($I$8*S849+$I$6*V849))</f>
        <v>9917.5953945039291</v>
      </c>
      <c r="AQ849" s="66">
        <f>R849*$C$11*$C$9+U849*$C$11*$C$10</f>
        <v>14695380</v>
      </c>
      <c r="AR849" s="66">
        <f>S849*$C$11*$C$9+V849*$C$11*$C$10</f>
        <v>14695380</v>
      </c>
      <c r="AS849" s="87">
        <f>$C$11*(T849*$C$9+W849*$C$10)</f>
        <v>789129.61404581123</v>
      </c>
      <c r="AT849" s="45">
        <f t="shared" si="234"/>
        <v>15595752.209440315</v>
      </c>
      <c r="AU849" s="75"/>
    </row>
    <row r="850" spans="2:47" ht="15" thickBot="1" x14ac:dyDescent="0.35">
      <c r="B850" s="41">
        <f t="shared" si="241"/>
        <v>8190</v>
      </c>
      <c r="C850" s="8">
        <f t="shared" si="242"/>
        <v>81.900000000000006</v>
      </c>
      <c r="D850" s="73">
        <f t="shared" si="228"/>
        <v>109.54125000000001</v>
      </c>
      <c r="E850" s="29">
        <f t="shared" si="231"/>
        <v>6072.9321946194077</v>
      </c>
      <c r="F850" s="29">
        <f t="shared" si="235"/>
        <v>7.4150576246884157</v>
      </c>
      <c r="G850" s="29">
        <f t="shared" si="243"/>
        <v>9.9176395730207556</v>
      </c>
      <c r="H850" s="17">
        <f t="shared" si="244"/>
        <v>8122.5468103034073</v>
      </c>
      <c r="I850" s="29">
        <f t="shared" si="236"/>
        <v>2.2250485660981263</v>
      </c>
      <c r="J850" s="29">
        <f t="shared" si="237"/>
        <v>13.949340071224418</v>
      </c>
      <c r="K850" s="32">
        <f>IF((D849+L849+M849-AL849)/($C$21+$C$22)&gt;$C$8,$C$8,(D849+L849+M849-AL849)/($C$21+$C$22))</f>
        <v>1400</v>
      </c>
      <c r="L850" s="97">
        <f t="shared" si="229"/>
        <v>0</v>
      </c>
      <c r="M850" s="96">
        <f t="shared" si="230"/>
        <v>0</v>
      </c>
      <c r="N850" s="98">
        <f t="shared" si="238"/>
        <v>1.7382597742038917</v>
      </c>
      <c r="O850" s="100">
        <f t="shared" si="232"/>
        <v>4.2266987561397071</v>
      </c>
      <c r="P850" s="104">
        <f t="shared" si="239"/>
        <v>18.880500609176615</v>
      </c>
      <c r="Q850" s="102">
        <f t="shared" si="245"/>
        <v>2.8886093440366814E-2</v>
      </c>
      <c r="R850" s="106">
        <f>K850-U850</f>
        <v>0</v>
      </c>
      <c r="S850" s="106">
        <f>IF(K850-H849&lt;0,0,K850-H849)</f>
        <v>0</v>
      </c>
      <c r="T850" s="106">
        <f t="shared" si="233"/>
        <v>98.365381490613771</v>
      </c>
      <c r="U850" s="107">
        <f>IF(S850&gt;0,0,IF(U849+(F850-AL850/$C$23)*$C$22/($C$21+$C$22)&gt;$C$8,$C$8,IF(V850=$C$8,U849+(F850-AL850/$C$23)*$C$22/$C$21,U849+(F850-AL850/$C$23)*$C$22/($C$21+$C$22))))</f>
        <v>1400</v>
      </c>
      <c r="V850" s="107">
        <f>IF(S850=0,IF(V849+(F850-AL850/$C$23)*$C$22/($C$21+$C$22)&gt;$C$8,$C$8,V849+(F850-AL850/$C$23)*$C$22/($C$21+$C$22)),E850)</f>
        <v>1400</v>
      </c>
      <c r="W850" s="203">
        <f>IF(S850&gt;0,0,IF(W849+AL850/$C$23&gt;$F$23,$F$23,W849+AL850/$C$23))</f>
        <v>1.6346185093862227</v>
      </c>
      <c r="X850" s="105" t="str">
        <f>IF(R850=0,"-",IF(U850=0,FORECAST($C$8,Инклинометрия!$B$2:$B$152,Инклинометрия!$A$2:$A$152),FORECAST(R850,Инклинометрия!$B$2:$B$152,Инклинометрия!$A$2:$A$152)))</f>
        <v>-</v>
      </c>
      <c r="Y850" s="105" t="str">
        <f>IF(R850=0,"-",IF(U850=0,FORECAST($C$8-R850,Инклинометрия!$B$2:$B$152,Инклинометрия!$A$2:$A$152),0))</f>
        <v>-</v>
      </c>
      <c r="Z850" s="105" t="str">
        <f>IF(S850=0,"-",FORECAST($C$8,Инклинометрия!$B$2:$B$152,Инклинометрия!$A$2:$A$152))</f>
        <v>-</v>
      </c>
      <c r="AA850" s="105" t="str">
        <f>IF(S850=0,"-",FORECAST($C$8-S850,Инклинометрия!$B$2:$B$152,Инклинометрия!$A$2:$A$152))</f>
        <v>-</v>
      </c>
      <c r="AB850" s="105">
        <f>IF(T850=0,"-",FORECAST($C$6,Инклинометрия!$B$2:$B$152,Инклинометрия!$A$2:$A$152))</f>
        <v>1425</v>
      </c>
      <c r="AC850" s="105">
        <f>IF(R850=0,FORECAST($C$6-T850,Инклинометрия!$B$2:$B$152,Инклинометрия!$A$2:$A$152),FORECAST($C$8,Инклинометрия!$B$2:$B$152,Инклинометрия!$A$2:$A$152))</f>
        <v>1331.5528875839168</v>
      </c>
      <c r="AD850" s="107">
        <f>IF(U850=0,"-",FORECAST($C$8,Инклинометрия!$B$2:$B$152,Инклинометрия!$A$2:$A$152))</f>
        <v>1330</v>
      </c>
      <c r="AE850" s="107">
        <f>IF(U850=0,"-",FORECAST($C$8-U850,Инклинометрия!$B$2:$B$152,Инклинометрия!$A$2:$A$152))</f>
        <v>0</v>
      </c>
      <c r="AF850" s="107">
        <f>FORECAST($C$8-S850,Инклинометрия!$B$2:$B$152,Инклинометрия!$A$2:$A$152)</f>
        <v>1330</v>
      </c>
      <c r="AG850" s="107">
        <f>FORECAST($C$8-(S850+V850),Инклинометрия!$B$2:$B$152,Инклинометрия!$A$2:$A$152)</f>
        <v>0</v>
      </c>
      <c r="AH850" s="107">
        <f>IF(W850=0,"-",FORECAST($C$8+W850,Инклинометрия!$B$2:$B$152,Инклинометрия!$A$2:$A$152))</f>
        <v>1331.5528875839168</v>
      </c>
      <c r="AI850" s="107">
        <f>IF(W850=0,"-",FORECAST($C$8,Инклинометрия!$B$2:$B$152,Инклинометрия!$A$2:$A$152))</f>
        <v>1330</v>
      </c>
      <c r="AK850" s="122">
        <f>2*PI()*$C$5*(AT849-AT848)/(LN(AN849/$I$9)*$I$8/$I$7+LN($I$10/AN849)*$I$8/$I$7)</f>
        <v>0</v>
      </c>
      <c r="AL850" s="67">
        <f>AK850*(B850-B849)</f>
        <v>0</v>
      </c>
      <c r="AM850" s="23">
        <f t="shared" si="246"/>
        <v>4.3059540056097682E-2</v>
      </c>
      <c r="AN850" s="26">
        <f>AN849+AK850*(B850-B849)/(2*PI()*$C$5*AN849*$I$11)</f>
        <v>0.12986115207059001</v>
      </c>
      <c r="AO850" s="87">
        <f t="shared" si="240"/>
        <v>111242.59539450394</v>
      </c>
      <c r="AP850" s="87">
        <f>IF(R850+U850&lt;$C$8,0,32*$G$13/$C$12^2*($I$8*R850+$I$6*U850)+32*$G$14/($C$14^2-$C$13^2)*($I$8*S850+$I$6*V850))</f>
        <v>9917.5953945039291</v>
      </c>
      <c r="AQ850" s="66">
        <f>R850*$C$11*$C$9+U850*$C$11*$C$10</f>
        <v>14695380</v>
      </c>
      <c r="AR850" s="66">
        <f>S850*$C$11*$C$9+V850*$C$11*$C$10</f>
        <v>14695380</v>
      </c>
      <c r="AS850" s="87">
        <f>$C$11*(T850*$C$9+W850*$C$10)</f>
        <v>789129.61404581123</v>
      </c>
      <c r="AT850" s="45">
        <f t="shared" si="234"/>
        <v>15595752.209440315</v>
      </c>
      <c r="AU850" s="75"/>
    </row>
    <row r="851" spans="2:47" ht="15" thickBot="1" x14ac:dyDescent="0.35">
      <c r="B851" s="41">
        <f t="shared" si="241"/>
        <v>8200</v>
      </c>
      <c r="C851" s="8">
        <f t="shared" si="242"/>
        <v>82</v>
      </c>
      <c r="D851" s="73">
        <f t="shared" si="228"/>
        <v>109.675</v>
      </c>
      <c r="E851" s="29">
        <f t="shared" si="231"/>
        <v>6080.3472522440952</v>
      </c>
      <c r="F851" s="29">
        <f t="shared" si="235"/>
        <v>7.4150576246875062</v>
      </c>
      <c r="G851" s="29">
        <f t="shared" si="243"/>
        <v>9.9176395730195388</v>
      </c>
      <c r="H851" s="17">
        <f t="shared" si="244"/>
        <v>8132.4644498764264</v>
      </c>
      <c r="I851" s="29">
        <f t="shared" si="236"/>
        <v>2.2250485660981263</v>
      </c>
      <c r="J851" s="29">
        <f t="shared" si="237"/>
        <v>13.949340071223562</v>
      </c>
      <c r="K851" s="32">
        <f>IF((D850+L850+M850-AL850)/($C$21+$C$22)&gt;$C$8,$C$8,(D850+L850+M850-AL850)/($C$21+$C$22))</f>
        <v>1400</v>
      </c>
      <c r="L851" s="97">
        <f t="shared" si="229"/>
        <v>0</v>
      </c>
      <c r="M851" s="96">
        <f t="shared" si="230"/>
        <v>0</v>
      </c>
      <c r="N851" s="98">
        <f t="shared" si="238"/>
        <v>1.7382597742038917</v>
      </c>
      <c r="O851" s="100">
        <f t="shared" si="232"/>
        <v>4.2266987561397071</v>
      </c>
      <c r="P851" s="104">
        <f t="shared" si="239"/>
        <v>18.880500609176615</v>
      </c>
      <c r="Q851" s="102">
        <f t="shared" si="245"/>
        <v>2.8886093440366814E-2</v>
      </c>
      <c r="R851" s="106">
        <f>K851-U851</f>
        <v>0</v>
      </c>
      <c r="S851" s="106">
        <f>IF(K851-H850&lt;0,0,K851-H850)</f>
        <v>0</v>
      </c>
      <c r="T851" s="106">
        <f t="shared" si="233"/>
        <v>98.365381490613771</v>
      </c>
      <c r="U851" s="107">
        <f>IF(S851&gt;0,0,IF(U850+(F851-AL851/$C$23)*$C$22/($C$21+$C$22)&gt;$C$8,$C$8,IF(V851=$C$8,U850+(F851-AL851/$C$23)*$C$22/$C$21,U850+(F851-AL851/$C$23)*$C$22/($C$21+$C$22))))</f>
        <v>1400</v>
      </c>
      <c r="V851" s="107">
        <f>IF(S851=0,IF(V850+(F851-AL851/$C$23)*$C$22/($C$21+$C$22)&gt;$C$8,$C$8,V850+(F851-AL851/$C$23)*$C$22/($C$21+$C$22)),E851)</f>
        <v>1400</v>
      </c>
      <c r="W851" s="203">
        <f>IF(S851&gt;0,0,IF(W850+AL851/$C$23&gt;$F$23,$F$23,W850+AL851/$C$23))</f>
        <v>1.6346185093862227</v>
      </c>
      <c r="X851" s="105" t="str">
        <f>IF(R851=0,"-",IF(U851=0,FORECAST($C$8,Инклинометрия!$B$2:$B$152,Инклинометрия!$A$2:$A$152),FORECAST(R851,Инклинометрия!$B$2:$B$152,Инклинометрия!$A$2:$A$152)))</f>
        <v>-</v>
      </c>
      <c r="Y851" s="105" t="str">
        <f>IF(R851=0,"-",IF(U851=0,FORECAST($C$8-R851,Инклинометрия!$B$2:$B$152,Инклинометрия!$A$2:$A$152),0))</f>
        <v>-</v>
      </c>
      <c r="Z851" s="105" t="str">
        <f>IF(S851=0,"-",FORECAST($C$8,Инклинометрия!$B$2:$B$152,Инклинометрия!$A$2:$A$152))</f>
        <v>-</v>
      </c>
      <c r="AA851" s="105" t="str">
        <f>IF(S851=0,"-",FORECAST($C$8-S851,Инклинометрия!$B$2:$B$152,Инклинометрия!$A$2:$A$152))</f>
        <v>-</v>
      </c>
      <c r="AB851" s="105">
        <f>IF(T851=0,"-",FORECAST($C$6,Инклинометрия!$B$2:$B$152,Инклинометрия!$A$2:$A$152))</f>
        <v>1425</v>
      </c>
      <c r="AC851" s="105">
        <f>IF(R851=0,FORECAST($C$6-T851,Инклинометрия!$B$2:$B$152,Инклинометрия!$A$2:$A$152),FORECAST($C$8,Инклинометрия!$B$2:$B$152,Инклинометрия!$A$2:$A$152))</f>
        <v>1331.5528875839168</v>
      </c>
      <c r="AD851" s="107">
        <f>IF(U851=0,"-",FORECAST($C$8,Инклинометрия!$B$2:$B$152,Инклинометрия!$A$2:$A$152))</f>
        <v>1330</v>
      </c>
      <c r="AE851" s="107">
        <f>IF(U851=0,"-",FORECAST($C$8-U851,Инклинометрия!$B$2:$B$152,Инклинометрия!$A$2:$A$152))</f>
        <v>0</v>
      </c>
      <c r="AF851" s="107">
        <f>FORECAST($C$8-S851,Инклинометрия!$B$2:$B$152,Инклинометрия!$A$2:$A$152)</f>
        <v>1330</v>
      </c>
      <c r="AG851" s="107">
        <f>FORECAST($C$8-(S851+V851),Инклинометрия!$B$2:$B$152,Инклинометрия!$A$2:$A$152)</f>
        <v>0</v>
      </c>
      <c r="AH851" s="107">
        <f>IF(W851=0,"-",FORECAST($C$8+W851,Инклинометрия!$B$2:$B$152,Инклинометрия!$A$2:$A$152))</f>
        <v>1331.5528875839168</v>
      </c>
      <c r="AI851" s="107">
        <f>IF(W851=0,"-",FORECAST($C$8,Инклинометрия!$B$2:$B$152,Инклинометрия!$A$2:$A$152))</f>
        <v>1330</v>
      </c>
      <c r="AK851" s="122">
        <f>2*PI()*$C$5*(AT850-AT849)/(LN(AN850/$I$9)*$I$8/$I$7+LN($I$10/AN850)*$I$8/$I$7)</f>
        <v>0</v>
      </c>
      <c r="AL851" s="67">
        <f>AK851*(B851-B850)</f>
        <v>0</v>
      </c>
      <c r="AM851" s="23">
        <f t="shared" si="246"/>
        <v>4.3059540056097682E-2</v>
      </c>
      <c r="AN851" s="26">
        <f>AN850+AK851*(B851-B850)/(2*PI()*$C$5*AN850*$I$11)</f>
        <v>0.12986115207059001</v>
      </c>
      <c r="AO851" s="87">
        <f t="shared" si="240"/>
        <v>111242.59539450394</v>
      </c>
      <c r="AP851" s="87">
        <f>IF(R851+U851&lt;$C$8,0,32*$G$13/$C$12^2*($I$8*R851+$I$6*U851)+32*$G$14/($C$14^2-$C$13^2)*($I$8*S851+$I$6*V851))</f>
        <v>9917.5953945039291</v>
      </c>
      <c r="AQ851" s="66">
        <f>R851*$C$11*$C$9+U851*$C$11*$C$10</f>
        <v>14695380</v>
      </c>
      <c r="AR851" s="66">
        <f>S851*$C$11*$C$9+V851*$C$11*$C$10</f>
        <v>14695380</v>
      </c>
      <c r="AS851" s="87">
        <f>$C$11*(T851*$C$9+W851*$C$10)</f>
        <v>789129.61404581123</v>
      </c>
      <c r="AT851" s="45">
        <f t="shared" si="234"/>
        <v>15595752.209440315</v>
      </c>
      <c r="AU851" s="75"/>
    </row>
    <row r="852" spans="2:47" ht="15" thickBot="1" x14ac:dyDescent="0.35">
      <c r="B852" s="41">
        <f t="shared" si="241"/>
        <v>8210</v>
      </c>
      <c r="C852" s="8">
        <f t="shared" si="242"/>
        <v>82.100000000000009</v>
      </c>
      <c r="D852" s="73">
        <f t="shared" si="228"/>
        <v>109.80875000000002</v>
      </c>
      <c r="E852" s="29">
        <f t="shared" si="231"/>
        <v>6087.7623098687836</v>
      </c>
      <c r="F852" s="29">
        <f t="shared" si="235"/>
        <v>7.4150576246884157</v>
      </c>
      <c r="G852" s="29">
        <f t="shared" si="243"/>
        <v>9.9176395730207556</v>
      </c>
      <c r="H852" s="17">
        <f t="shared" si="244"/>
        <v>8142.3820894494474</v>
      </c>
      <c r="I852" s="29">
        <f t="shared" si="236"/>
        <v>2.2250485660981263</v>
      </c>
      <c r="J852" s="29">
        <f t="shared" si="237"/>
        <v>13.949340071224418</v>
      </c>
      <c r="K852" s="32">
        <f>IF((D851+L851+M851-AL851)/($C$21+$C$22)&gt;$C$8,$C$8,(D851+L851+M851-AL851)/($C$21+$C$22))</f>
        <v>1400</v>
      </c>
      <c r="L852" s="97">
        <f t="shared" si="229"/>
        <v>0</v>
      </c>
      <c r="M852" s="96">
        <f t="shared" si="230"/>
        <v>0</v>
      </c>
      <c r="N852" s="98">
        <f t="shared" si="238"/>
        <v>1.7382597742038917</v>
      </c>
      <c r="O852" s="100">
        <f t="shared" si="232"/>
        <v>4.2266987561397071</v>
      </c>
      <c r="P852" s="104">
        <f t="shared" si="239"/>
        <v>18.880500609176615</v>
      </c>
      <c r="Q852" s="102">
        <f t="shared" si="245"/>
        <v>2.8886093440366814E-2</v>
      </c>
      <c r="R852" s="106">
        <f>K852-U852</f>
        <v>0</v>
      </c>
      <c r="S852" s="106">
        <f>IF(K852-H851&lt;0,0,K852-H851)</f>
        <v>0</v>
      </c>
      <c r="T852" s="106">
        <f t="shared" si="233"/>
        <v>98.365381490613771</v>
      </c>
      <c r="U852" s="107">
        <f>IF(S852&gt;0,0,IF(U851+(F852-AL852/$C$23)*$C$22/($C$21+$C$22)&gt;$C$8,$C$8,IF(V852=$C$8,U851+(F852-AL852/$C$23)*$C$22/$C$21,U851+(F852-AL852/$C$23)*$C$22/($C$21+$C$22))))</f>
        <v>1400</v>
      </c>
      <c r="V852" s="107">
        <f>IF(S852=0,IF(V851+(F852-AL852/$C$23)*$C$22/($C$21+$C$22)&gt;$C$8,$C$8,V851+(F852-AL852/$C$23)*$C$22/($C$21+$C$22)),E852)</f>
        <v>1400</v>
      </c>
      <c r="W852" s="203">
        <f>IF(S852&gt;0,0,IF(W851+AL852/$C$23&gt;$F$23,$F$23,W851+AL852/$C$23))</f>
        <v>1.6346185093862227</v>
      </c>
      <c r="X852" s="105" t="str">
        <f>IF(R852=0,"-",IF(U852=0,FORECAST($C$8,Инклинометрия!$B$2:$B$152,Инклинометрия!$A$2:$A$152),FORECAST(R852,Инклинометрия!$B$2:$B$152,Инклинометрия!$A$2:$A$152)))</f>
        <v>-</v>
      </c>
      <c r="Y852" s="105" t="str">
        <f>IF(R852=0,"-",IF(U852=0,FORECAST($C$8-R852,Инклинометрия!$B$2:$B$152,Инклинометрия!$A$2:$A$152),0))</f>
        <v>-</v>
      </c>
      <c r="Z852" s="105" t="str">
        <f>IF(S852=0,"-",FORECAST($C$8,Инклинометрия!$B$2:$B$152,Инклинометрия!$A$2:$A$152))</f>
        <v>-</v>
      </c>
      <c r="AA852" s="105" t="str">
        <f>IF(S852=0,"-",FORECAST($C$8-S852,Инклинометрия!$B$2:$B$152,Инклинометрия!$A$2:$A$152))</f>
        <v>-</v>
      </c>
      <c r="AB852" s="105">
        <f>IF(T852=0,"-",FORECAST($C$6,Инклинометрия!$B$2:$B$152,Инклинометрия!$A$2:$A$152))</f>
        <v>1425</v>
      </c>
      <c r="AC852" s="105">
        <f>IF(R852=0,FORECAST($C$6-T852,Инклинометрия!$B$2:$B$152,Инклинометрия!$A$2:$A$152),FORECAST($C$8,Инклинометрия!$B$2:$B$152,Инклинометрия!$A$2:$A$152))</f>
        <v>1331.5528875839168</v>
      </c>
      <c r="AD852" s="107">
        <f>IF(U852=0,"-",FORECAST($C$8,Инклинометрия!$B$2:$B$152,Инклинометрия!$A$2:$A$152))</f>
        <v>1330</v>
      </c>
      <c r="AE852" s="107">
        <f>IF(U852=0,"-",FORECAST($C$8-U852,Инклинометрия!$B$2:$B$152,Инклинометрия!$A$2:$A$152))</f>
        <v>0</v>
      </c>
      <c r="AF852" s="107">
        <f>FORECAST($C$8-S852,Инклинометрия!$B$2:$B$152,Инклинометрия!$A$2:$A$152)</f>
        <v>1330</v>
      </c>
      <c r="AG852" s="107">
        <f>FORECAST($C$8-(S852+V852),Инклинометрия!$B$2:$B$152,Инклинометрия!$A$2:$A$152)</f>
        <v>0</v>
      </c>
      <c r="AH852" s="107">
        <f>IF(W852=0,"-",FORECAST($C$8+W852,Инклинометрия!$B$2:$B$152,Инклинометрия!$A$2:$A$152))</f>
        <v>1331.5528875839168</v>
      </c>
      <c r="AI852" s="107">
        <f>IF(W852=0,"-",FORECAST($C$8,Инклинометрия!$B$2:$B$152,Инклинометрия!$A$2:$A$152))</f>
        <v>1330</v>
      </c>
      <c r="AK852" s="122">
        <f>2*PI()*$C$5*(AT851-AT850)/(LN(AN851/$I$9)*$I$8/$I$7+LN($I$10/AN851)*$I$8/$I$7)</f>
        <v>0</v>
      </c>
      <c r="AL852" s="67">
        <f>AK852*(B852-B851)</f>
        <v>0</v>
      </c>
      <c r="AM852" s="23">
        <f t="shared" si="246"/>
        <v>4.3059540056097682E-2</v>
      </c>
      <c r="AN852" s="26">
        <f>AN851+AK852*(B852-B851)/(2*PI()*$C$5*AN851*$I$11)</f>
        <v>0.12986115207059001</v>
      </c>
      <c r="AO852" s="87">
        <f t="shared" si="240"/>
        <v>111242.59539450394</v>
      </c>
      <c r="AP852" s="87">
        <f>IF(R852+U852&lt;$C$8,0,32*$G$13/$C$12^2*($I$8*R852+$I$6*U852)+32*$G$14/($C$14^2-$C$13^2)*($I$8*S852+$I$6*V852))</f>
        <v>9917.5953945039291</v>
      </c>
      <c r="AQ852" s="66">
        <f>R852*$C$11*$C$9+U852*$C$11*$C$10</f>
        <v>14695380</v>
      </c>
      <c r="AR852" s="66">
        <f>S852*$C$11*$C$9+V852*$C$11*$C$10</f>
        <v>14695380</v>
      </c>
      <c r="AS852" s="87">
        <f>$C$11*(T852*$C$9+W852*$C$10)</f>
        <v>789129.61404581123</v>
      </c>
      <c r="AT852" s="45">
        <f t="shared" si="234"/>
        <v>15595752.209440315</v>
      </c>
      <c r="AU852" s="75"/>
    </row>
    <row r="853" spans="2:47" ht="15" thickBot="1" x14ac:dyDescent="0.35">
      <c r="B853" s="41">
        <f t="shared" si="241"/>
        <v>8220</v>
      </c>
      <c r="C853" s="8">
        <f t="shared" si="242"/>
        <v>82.2</v>
      </c>
      <c r="D853" s="73">
        <f t="shared" si="228"/>
        <v>109.9425</v>
      </c>
      <c r="E853" s="29">
        <f t="shared" si="231"/>
        <v>6095.1773674934711</v>
      </c>
      <c r="F853" s="29">
        <f t="shared" si="235"/>
        <v>7.4150576246875062</v>
      </c>
      <c r="G853" s="29">
        <f t="shared" si="243"/>
        <v>9.9176395730195388</v>
      </c>
      <c r="H853" s="17">
        <f t="shared" si="244"/>
        <v>8152.2997290224666</v>
      </c>
      <c r="I853" s="29">
        <f t="shared" si="236"/>
        <v>2.2250485660981263</v>
      </c>
      <c r="J853" s="29">
        <f t="shared" si="237"/>
        <v>13.949340071223562</v>
      </c>
      <c r="K853" s="32">
        <f>IF((D852+L852+M852-AL852)/($C$21+$C$22)&gt;$C$8,$C$8,(D852+L852+M852-AL852)/($C$21+$C$22))</f>
        <v>1400</v>
      </c>
      <c r="L853" s="97">
        <f t="shared" si="229"/>
        <v>0</v>
      </c>
      <c r="M853" s="96">
        <f t="shared" si="230"/>
        <v>0</v>
      </c>
      <c r="N853" s="98">
        <f t="shared" si="238"/>
        <v>1.7382597742038917</v>
      </c>
      <c r="O853" s="100">
        <f t="shared" si="232"/>
        <v>4.2266987561397071</v>
      </c>
      <c r="P853" s="104">
        <f t="shared" si="239"/>
        <v>18.880500609176615</v>
      </c>
      <c r="Q853" s="102">
        <f t="shared" si="245"/>
        <v>2.8886093440366814E-2</v>
      </c>
      <c r="R853" s="106">
        <f>K853-U853</f>
        <v>0</v>
      </c>
      <c r="S853" s="106">
        <f>IF(K853-H852&lt;0,0,K853-H852)</f>
        <v>0</v>
      </c>
      <c r="T853" s="106">
        <f t="shared" si="233"/>
        <v>98.365381490613771</v>
      </c>
      <c r="U853" s="107">
        <f>IF(S853&gt;0,0,IF(U852+(F853-AL853/$C$23)*$C$22/($C$21+$C$22)&gt;$C$8,$C$8,IF(V853=$C$8,U852+(F853-AL853/$C$23)*$C$22/$C$21,U852+(F853-AL853/$C$23)*$C$22/($C$21+$C$22))))</f>
        <v>1400</v>
      </c>
      <c r="V853" s="107">
        <f>IF(S853=0,IF(V852+(F853-AL853/$C$23)*$C$22/($C$21+$C$22)&gt;$C$8,$C$8,V852+(F853-AL853/$C$23)*$C$22/($C$21+$C$22)),E853)</f>
        <v>1400</v>
      </c>
      <c r="W853" s="203">
        <f>IF(S853&gt;0,0,IF(W852+AL853/$C$23&gt;$F$23,$F$23,W852+AL853/$C$23))</f>
        <v>1.6346185093862227</v>
      </c>
      <c r="X853" s="105" t="str">
        <f>IF(R853=0,"-",IF(U853=0,FORECAST($C$8,Инклинометрия!$B$2:$B$152,Инклинометрия!$A$2:$A$152),FORECAST(R853,Инклинометрия!$B$2:$B$152,Инклинометрия!$A$2:$A$152)))</f>
        <v>-</v>
      </c>
      <c r="Y853" s="105" t="str">
        <f>IF(R853=0,"-",IF(U853=0,FORECAST($C$8-R853,Инклинометрия!$B$2:$B$152,Инклинометрия!$A$2:$A$152),0))</f>
        <v>-</v>
      </c>
      <c r="Z853" s="105" t="str">
        <f>IF(S853=0,"-",FORECAST($C$8,Инклинометрия!$B$2:$B$152,Инклинометрия!$A$2:$A$152))</f>
        <v>-</v>
      </c>
      <c r="AA853" s="105" t="str">
        <f>IF(S853=0,"-",FORECAST($C$8-S853,Инклинометрия!$B$2:$B$152,Инклинометрия!$A$2:$A$152))</f>
        <v>-</v>
      </c>
      <c r="AB853" s="105">
        <f>IF(T853=0,"-",FORECAST($C$6,Инклинометрия!$B$2:$B$152,Инклинометрия!$A$2:$A$152))</f>
        <v>1425</v>
      </c>
      <c r="AC853" s="105">
        <f>IF(R853=0,FORECAST($C$6-T853,Инклинометрия!$B$2:$B$152,Инклинометрия!$A$2:$A$152),FORECAST($C$8,Инклинометрия!$B$2:$B$152,Инклинометрия!$A$2:$A$152))</f>
        <v>1331.5528875839168</v>
      </c>
      <c r="AD853" s="107">
        <f>IF(U853=0,"-",FORECAST($C$8,Инклинометрия!$B$2:$B$152,Инклинометрия!$A$2:$A$152))</f>
        <v>1330</v>
      </c>
      <c r="AE853" s="107">
        <f>IF(U853=0,"-",FORECAST($C$8-U853,Инклинометрия!$B$2:$B$152,Инклинометрия!$A$2:$A$152))</f>
        <v>0</v>
      </c>
      <c r="AF853" s="107">
        <f>FORECAST($C$8-S853,Инклинометрия!$B$2:$B$152,Инклинометрия!$A$2:$A$152)</f>
        <v>1330</v>
      </c>
      <c r="AG853" s="107">
        <f>FORECAST($C$8-(S853+V853),Инклинометрия!$B$2:$B$152,Инклинометрия!$A$2:$A$152)</f>
        <v>0</v>
      </c>
      <c r="AH853" s="107">
        <f>IF(W853=0,"-",FORECAST($C$8+W853,Инклинометрия!$B$2:$B$152,Инклинометрия!$A$2:$A$152))</f>
        <v>1331.5528875839168</v>
      </c>
      <c r="AI853" s="107">
        <f>IF(W853=0,"-",FORECAST($C$8,Инклинометрия!$B$2:$B$152,Инклинометрия!$A$2:$A$152))</f>
        <v>1330</v>
      </c>
      <c r="AK853" s="122">
        <f>2*PI()*$C$5*(AT852-AT851)/(LN(AN852/$I$9)*$I$8/$I$7+LN($I$10/AN852)*$I$8/$I$7)</f>
        <v>0</v>
      </c>
      <c r="AL853" s="67">
        <f>AK853*(B853-B852)</f>
        <v>0</v>
      </c>
      <c r="AM853" s="23">
        <f t="shared" si="246"/>
        <v>4.3059540056097682E-2</v>
      </c>
      <c r="AN853" s="26">
        <f>AN852+AK853*(B853-B852)/(2*PI()*$C$5*AN852*$I$11)</f>
        <v>0.12986115207059001</v>
      </c>
      <c r="AO853" s="87">
        <f t="shared" si="240"/>
        <v>111242.59539450394</v>
      </c>
      <c r="AP853" s="87">
        <f>IF(R853+U853&lt;$C$8,0,32*$G$13/$C$12^2*($I$8*R853+$I$6*U853)+32*$G$14/($C$14^2-$C$13^2)*($I$8*S853+$I$6*V853))</f>
        <v>9917.5953945039291</v>
      </c>
      <c r="AQ853" s="66">
        <f>R853*$C$11*$C$9+U853*$C$11*$C$10</f>
        <v>14695380</v>
      </c>
      <c r="AR853" s="66">
        <f>S853*$C$11*$C$9+V853*$C$11*$C$10</f>
        <v>14695380</v>
      </c>
      <c r="AS853" s="87">
        <f>$C$11*(T853*$C$9+W853*$C$10)</f>
        <v>789129.61404581123</v>
      </c>
      <c r="AT853" s="45">
        <f t="shared" si="234"/>
        <v>15595752.209440315</v>
      </c>
      <c r="AU853" s="75"/>
    </row>
    <row r="854" spans="2:47" ht="15" thickBot="1" x14ac:dyDescent="0.35">
      <c r="B854" s="41">
        <f t="shared" si="241"/>
        <v>8230</v>
      </c>
      <c r="C854" s="8">
        <f t="shared" si="242"/>
        <v>82.3</v>
      </c>
      <c r="D854" s="73">
        <f t="shared" si="228"/>
        <v>110.07625</v>
      </c>
      <c r="E854" s="29">
        <f t="shared" si="231"/>
        <v>6102.5924251181586</v>
      </c>
      <c r="F854" s="29">
        <f t="shared" si="235"/>
        <v>7.4150576246875062</v>
      </c>
      <c r="G854" s="29">
        <f t="shared" si="243"/>
        <v>9.9176395730195388</v>
      </c>
      <c r="H854" s="17">
        <f t="shared" si="244"/>
        <v>8162.2173685954858</v>
      </c>
      <c r="I854" s="29">
        <f t="shared" si="236"/>
        <v>2.2250485660981263</v>
      </c>
      <c r="J854" s="29">
        <f t="shared" si="237"/>
        <v>13.949340071223562</v>
      </c>
      <c r="K854" s="32">
        <f>IF((D853+L853+M853-AL853)/($C$21+$C$22)&gt;$C$8,$C$8,(D853+L853+M853-AL853)/($C$21+$C$22))</f>
        <v>1400</v>
      </c>
      <c r="L854" s="97">
        <f t="shared" si="229"/>
        <v>0</v>
      </c>
      <c r="M854" s="96">
        <f t="shared" si="230"/>
        <v>0</v>
      </c>
      <c r="N854" s="98">
        <f t="shared" si="238"/>
        <v>1.7382597742038917</v>
      </c>
      <c r="O854" s="100">
        <f t="shared" si="232"/>
        <v>4.2266987561397071</v>
      </c>
      <c r="P854" s="104">
        <f t="shared" si="239"/>
        <v>18.880500609176615</v>
      </c>
      <c r="Q854" s="102">
        <f t="shared" si="245"/>
        <v>2.8886093440366814E-2</v>
      </c>
      <c r="R854" s="106">
        <f>K854-U854</f>
        <v>0</v>
      </c>
      <c r="S854" s="106">
        <f>IF(K854-H853&lt;0,0,K854-H853)</f>
        <v>0</v>
      </c>
      <c r="T854" s="106">
        <f t="shared" si="233"/>
        <v>98.365381490613771</v>
      </c>
      <c r="U854" s="107">
        <f>IF(S854&gt;0,0,IF(U853+(F854-AL854/$C$23)*$C$22/($C$21+$C$22)&gt;$C$8,$C$8,IF(V854=$C$8,U853+(F854-AL854/$C$23)*$C$22/$C$21,U853+(F854-AL854/$C$23)*$C$22/($C$21+$C$22))))</f>
        <v>1400</v>
      </c>
      <c r="V854" s="107">
        <f>IF(S854=0,IF(V853+(F854-AL854/$C$23)*$C$22/($C$21+$C$22)&gt;$C$8,$C$8,V853+(F854-AL854/$C$23)*$C$22/($C$21+$C$22)),E854)</f>
        <v>1400</v>
      </c>
      <c r="W854" s="203">
        <f>IF(S854&gt;0,0,IF(W853+AL854/$C$23&gt;$F$23,$F$23,W853+AL854/$C$23))</f>
        <v>1.6346185093862227</v>
      </c>
      <c r="X854" s="105" t="str">
        <f>IF(R854=0,"-",IF(U854=0,FORECAST($C$8,Инклинометрия!$B$2:$B$152,Инклинометрия!$A$2:$A$152),FORECAST(R854,Инклинометрия!$B$2:$B$152,Инклинометрия!$A$2:$A$152)))</f>
        <v>-</v>
      </c>
      <c r="Y854" s="105" t="str">
        <f>IF(R854=0,"-",IF(U854=0,FORECAST($C$8-R854,Инклинометрия!$B$2:$B$152,Инклинометрия!$A$2:$A$152),0))</f>
        <v>-</v>
      </c>
      <c r="Z854" s="105" t="str">
        <f>IF(S854=0,"-",FORECAST($C$8,Инклинометрия!$B$2:$B$152,Инклинометрия!$A$2:$A$152))</f>
        <v>-</v>
      </c>
      <c r="AA854" s="105" t="str">
        <f>IF(S854=0,"-",FORECAST($C$8-S854,Инклинометрия!$B$2:$B$152,Инклинометрия!$A$2:$A$152))</f>
        <v>-</v>
      </c>
      <c r="AB854" s="105">
        <f>IF(T854=0,"-",FORECAST($C$6,Инклинометрия!$B$2:$B$152,Инклинометрия!$A$2:$A$152))</f>
        <v>1425</v>
      </c>
      <c r="AC854" s="105">
        <f>IF(R854=0,FORECAST($C$6-T854,Инклинометрия!$B$2:$B$152,Инклинометрия!$A$2:$A$152),FORECAST($C$8,Инклинометрия!$B$2:$B$152,Инклинометрия!$A$2:$A$152))</f>
        <v>1331.5528875839168</v>
      </c>
      <c r="AD854" s="107">
        <f>IF(U854=0,"-",FORECAST($C$8,Инклинометрия!$B$2:$B$152,Инклинометрия!$A$2:$A$152))</f>
        <v>1330</v>
      </c>
      <c r="AE854" s="107">
        <f>IF(U854=0,"-",FORECAST($C$8-U854,Инклинометрия!$B$2:$B$152,Инклинометрия!$A$2:$A$152))</f>
        <v>0</v>
      </c>
      <c r="AF854" s="107">
        <f>FORECAST($C$8-S854,Инклинометрия!$B$2:$B$152,Инклинометрия!$A$2:$A$152)</f>
        <v>1330</v>
      </c>
      <c r="AG854" s="107">
        <f>FORECAST($C$8-(S854+V854),Инклинометрия!$B$2:$B$152,Инклинометрия!$A$2:$A$152)</f>
        <v>0</v>
      </c>
      <c r="AH854" s="107">
        <f>IF(W854=0,"-",FORECAST($C$8+W854,Инклинометрия!$B$2:$B$152,Инклинометрия!$A$2:$A$152))</f>
        <v>1331.5528875839168</v>
      </c>
      <c r="AI854" s="107">
        <f>IF(W854=0,"-",FORECAST($C$8,Инклинометрия!$B$2:$B$152,Инклинометрия!$A$2:$A$152))</f>
        <v>1330</v>
      </c>
      <c r="AK854" s="122">
        <f>2*PI()*$C$5*(AT853-AT852)/(LN(AN853/$I$9)*$I$8/$I$7+LN($I$10/AN853)*$I$8/$I$7)</f>
        <v>0</v>
      </c>
      <c r="AL854" s="67">
        <f>AK854*(B854-B853)</f>
        <v>0</v>
      </c>
      <c r="AM854" s="23">
        <f t="shared" si="246"/>
        <v>4.3059540056097682E-2</v>
      </c>
      <c r="AN854" s="26">
        <f>AN853+AK854*(B854-B853)/(2*PI()*$C$5*AN853*$I$11)</f>
        <v>0.12986115207059001</v>
      </c>
      <c r="AO854" s="87">
        <f t="shared" si="240"/>
        <v>111242.59539450394</v>
      </c>
      <c r="AP854" s="87">
        <f>IF(R854+U854&lt;$C$8,0,32*$G$13/$C$12^2*($I$8*R854+$I$6*U854)+32*$G$14/($C$14^2-$C$13^2)*($I$8*S854+$I$6*V854))</f>
        <v>9917.5953945039291</v>
      </c>
      <c r="AQ854" s="66">
        <f>R854*$C$11*$C$9+U854*$C$11*$C$10</f>
        <v>14695380</v>
      </c>
      <c r="AR854" s="66">
        <f>S854*$C$11*$C$9+V854*$C$11*$C$10</f>
        <v>14695380</v>
      </c>
      <c r="AS854" s="87">
        <f>$C$11*(T854*$C$9+W854*$C$10)</f>
        <v>789129.61404581123</v>
      </c>
      <c r="AT854" s="45">
        <f t="shared" si="234"/>
        <v>15595752.209440315</v>
      </c>
      <c r="AU854" s="75"/>
    </row>
    <row r="855" spans="2:47" ht="15" thickBot="1" x14ac:dyDescent="0.35">
      <c r="B855" s="41">
        <f t="shared" si="241"/>
        <v>8240</v>
      </c>
      <c r="C855" s="8">
        <f t="shared" si="242"/>
        <v>82.4</v>
      </c>
      <c r="D855" s="73">
        <f t="shared" si="228"/>
        <v>110.21</v>
      </c>
      <c r="E855" s="29">
        <f t="shared" si="231"/>
        <v>6110.0074827428471</v>
      </c>
      <c r="F855" s="29">
        <f t="shared" si="235"/>
        <v>7.4150576246884157</v>
      </c>
      <c r="G855" s="29">
        <f t="shared" si="243"/>
        <v>9.9176395730207556</v>
      </c>
      <c r="H855" s="17">
        <f t="shared" si="244"/>
        <v>8172.1350081685068</v>
      </c>
      <c r="I855" s="29">
        <f t="shared" si="236"/>
        <v>2.2250485660981263</v>
      </c>
      <c r="J855" s="29">
        <f t="shared" si="237"/>
        <v>13.949340071224418</v>
      </c>
      <c r="K855" s="32">
        <f>IF((D854+L854+M854-AL854)/($C$21+$C$22)&gt;$C$8,$C$8,(D854+L854+M854-AL854)/($C$21+$C$22))</f>
        <v>1400</v>
      </c>
      <c r="L855" s="97">
        <f t="shared" si="229"/>
        <v>0</v>
      </c>
      <c r="M855" s="96">
        <f t="shared" si="230"/>
        <v>0</v>
      </c>
      <c r="N855" s="98">
        <f t="shared" si="238"/>
        <v>1.7382597742038917</v>
      </c>
      <c r="O855" s="100">
        <f t="shared" si="232"/>
        <v>4.2266987561397071</v>
      </c>
      <c r="P855" s="104">
        <f t="shared" si="239"/>
        <v>18.880500609176615</v>
      </c>
      <c r="Q855" s="102">
        <f t="shared" si="245"/>
        <v>2.8886093440366814E-2</v>
      </c>
      <c r="R855" s="106">
        <f>K855-U855</f>
        <v>0</v>
      </c>
      <c r="S855" s="106">
        <f>IF(K855-H854&lt;0,0,K855-H854)</f>
        <v>0</v>
      </c>
      <c r="T855" s="106">
        <f t="shared" si="233"/>
        <v>98.365381490613771</v>
      </c>
      <c r="U855" s="107">
        <f>IF(S855&gt;0,0,IF(U854+(F855-AL855/$C$23)*$C$22/($C$21+$C$22)&gt;$C$8,$C$8,IF(V855=$C$8,U854+(F855-AL855/$C$23)*$C$22/$C$21,U854+(F855-AL855/$C$23)*$C$22/($C$21+$C$22))))</f>
        <v>1400</v>
      </c>
      <c r="V855" s="107">
        <f>IF(S855=0,IF(V854+(F855-AL855/$C$23)*$C$22/($C$21+$C$22)&gt;$C$8,$C$8,V854+(F855-AL855/$C$23)*$C$22/($C$21+$C$22)),E855)</f>
        <v>1400</v>
      </c>
      <c r="W855" s="203">
        <f>IF(S855&gt;0,0,IF(W854+AL855/$C$23&gt;$F$23,$F$23,W854+AL855/$C$23))</f>
        <v>1.6346185093862227</v>
      </c>
      <c r="X855" s="105" t="str">
        <f>IF(R855=0,"-",IF(U855=0,FORECAST($C$8,Инклинометрия!$B$2:$B$152,Инклинометрия!$A$2:$A$152),FORECAST(R855,Инклинометрия!$B$2:$B$152,Инклинометрия!$A$2:$A$152)))</f>
        <v>-</v>
      </c>
      <c r="Y855" s="105" t="str">
        <f>IF(R855=0,"-",IF(U855=0,FORECAST($C$8-R855,Инклинометрия!$B$2:$B$152,Инклинометрия!$A$2:$A$152),0))</f>
        <v>-</v>
      </c>
      <c r="Z855" s="105" t="str">
        <f>IF(S855=0,"-",FORECAST($C$8,Инклинометрия!$B$2:$B$152,Инклинометрия!$A$2:$A$152))</f>
        <v>-</v>
      </c>
      <c r="AA855" s="105" t="str">
        <f>IF(S855=0,"-",FORECAST($C$8-S855,Инклинометрия!$B$2:$B$152,Инклинометрия!$A$2:$A$152))</f>
        <v>-</v>
      </c>
      <c r="AB855" s="105">
        <f>IF(T855=0,"-",FORECAST($C$6,Инклинометрия!$B$2:$B$152,Инклинометрия!$A$2:$A$152))</f>
        <v>1425</v>
      </c>
      <c r="AC855" s="105">
        <f>IF(R855=0,FORECAST($C$6-T855,Инклинометрия!$B$2:$B$152,Инклинометрия!$A$2:$A$152),FORECAST($C$8,Инклинометрия!$B$2:$B$152,Инклинометрия!$A$2:$A$152))</f>
        <v>1331.5528875839168</v>
      </c>
      <c r="AD855" s="107">
        <f>IF(U855=0,"-",FORECAST($C$8,Инклинометрия!$B$2:$B$152,Инклинометрия!$A$2:$A$152))</f>
        <v>1330</v>
      </c>
      <c r="AE855" s="107">
        <f>IF(U855=0,"-",FORECAST($C$8-U855,Инклинометрия!$B$2:$B$152,Инклинометрия!$A$2:$A$152))</f>
        <v>0</v>
      </c>
      <c r="AF855" s="107">
        <f>FORECAST($C$8-S855,Инклинометрия!$B$2:$B$152,Инклинометрия!$A$2:$A$152)</f>
        <v>1330</v>
      </c>
      <c r="AG855" s="107">
        <f>FORECAST($C$8-(S855+V855),Инклинометрия!$B$2:$B$152,Инклинометрия!$A$2:$A$152)</f>
        <v>0</v>
      </c>
      <c r="AH855" s="107">
        <f>IF(W855=0,"-",FORECAST($C$8+W855,Инклинометрия!$B$2:$B$152,Инклинометрия!$A$2:$A$152))</f>
        <v>1331.5528875839168</v>
      </c>
      <c r="AI855" s="107">
        <f>IF(W855=0,"-",FORECAST($C$8,Инклинометрия!$B$2:$B$152,Инклинометрия!$A$2:$A$152))</f>
        <v>1330</v>
      </c>
      <c r="AK855" s="122">
        <f>2*PI()*$C$5*(AT854-AT853)/(LN(AN854/$I$9)*$I$8/$I$7+LN($I$10/AN854)*$I$8/$I$7)</f>
        <v>0</v>
      </c>
      <c r="AL855" s="67">
        <f>AK855*(B855-B854)</f>
        <v>0</v>
      </c>
      <c r="AM855" s="23">
        <f t="shared" si="246"/>
        <v>4.3059540056097682E-2</v>
      </c>
      <c r="AN855" s="26">
        <f>AN854+AK855*(B855-B854)/(2*PI()*$C$5*AN854*$I$11)</f>
        <v>0.12986115207059001</v>
      </c>
      <c r="AO855" s="87">
        <f t="shared" si="240"/>
        <v>111242.59539450394</v>
      </c>
      <c r="AP855" s="87">
        <f>IF(R855+U855&lt;$C$8,0,32*$G$13/$C$12^2*($I$8*R855+$I$6*U855)+32*$G$14/($C$14^2-$C$13^2)*($I$8*S855+$I$6*V855))</f>
        <v>9917.5953945039291</v>
      </c>
      <c r="AQ855" s="66">
        <f>R855*$C$11*$C$9+U855*$C$11*$C$10</f>
        <v>14695380</v>
      </c>
      <c r="AR855" s="66">
        <f>S855*$C$11*$C$9+V855*$C$11*$C$10</f>
        <v>14695380</v>
      </c>
      <c r="AS855" s="87">
        <f>$C$11*(T855*$C$9+W855*$C$10)</f>
        <v>789129.61404581123</v>
      </c>
      <c r="AT855" s="45">
        <f t="shared" si="234"/>
        <v>15595752.209440315</v>
      </c>
      <c r="AU855" s="75"/>
    </row>
    <row r="856" spans="2:47" ht="15" thickBot="1" x14ac:dyDescent="0.35">
      <c r="B856" s="41">
        <f t="shared" si="241"/>
        <v>8250</v>
      </c>
      <c r="C856" s="8">
        <f t="shared" si="242"/>
        <v>82.5</v>
      </c>
      <c r="D856" s="73">
        <f t="shared" si="228"/>
        <v>110.34375</v>
      </c>
      <c r="E856" s="29">
        <f t="shared" si="231"/>
        <v>6117.4225403675346</v>
      </c>
      <c r="F856" s="29">
        <f t="shared" si="235"/>
        <v>7.4150576246875062</v>
      </c>
      <c r="G856" s="29">
        <f t="shared" si="243"/>
        <v>9.9176395730195388</v>
      </c>
      <c r="H856" s="17">
        <f t="shared" si="244"/>
        <v>8182.052647741526</v>
      </c>
      <c r="I856" s="29">
        <f t="shared" si="236"/>
        <v>2.2250485660981263</v>
      </c>
      <c r="J856" s="29">
        <f t="shared" si="237"/>
        <v>13.949340071223562</v>
      </c>
      <c r="K856" s="32">
        <f>IF((D855+L855+M855-AL855)/($C$21+$C$22)&gt;$C$8,$C$8,(D855+L855+M855-AL855)/($C$21+$C$22))</f>
        <v>1400</v>
      </c>
      <c r="L856" s="97">
        <f t="shared" si="229"/>
        <v>0</v>
      </c>
      <c r="M856" s="96">
        <f t="shared" si="230"/>
        <v>0</v>
      </c>
      <c r="N856" s="98">
        <f t="shared" si="238"/>
        <v>1.7382597742038917</v>
      </c>
      <c r="O856" s="100">
        <f t="shared" si="232"/>
        <v>4.2266987561397071</v>
      </c>
      <c r="P856" s="104">
        <f t="shared" si="239"/>
        <v>18.880500609176615</v>
      </c>
      <c r="Q856" s="102">
        <f t="shared" si="245"/>
        <v>2.8886093440366814E-2</v>
      </c>
      <c r="R856" s="106">
        <f>K856-U856</f>
        <v>0</v>
      </c>
      <c r="S856" s="106">
        <f>IF(K856-H855&lt;0,0,K856-H855)</f>
        <v>0</v>
      </c>
      <c r="T856" s="106">
        <f t="shared" si="233"/>
        <v>98.365381490613771</v>
      </c>
      <c r="U856" s="107">
        <f>IF(S856&gt;0,0,IF(U855+(F856-AL856/$C$23)*$C$22/($C$21+$C$22)&gt;$C$8,$C$8,IF(V856=$C$8,U855+(F856-AL856/$C$23)*$C$22/$C$21,U855+(F856-AL856/$C$23)*$C$22/($C$21+$C$22))))</f>
        <v>1400</v>
      </c>
      <c r="V856" s="107">
        <f>IF(S856=0,IF(V855+(F856-AL856/$C$23)*$C$22/($C$21+$C$22)&gt;$C$8,$C$8,V855+(F856-AL856/$C$23)*$C$22/($C$21+$C$22)),E856)</f>
        <v>1400</v>
      </c>
      <c r="W856" s="203">
        <f>IF(S856&gt;0,0,IF(W855+AL856/$C$23&gt;$F$23,$F$23,W855+AL856/$C$23))</f>
        <v>1.6346185093862227</v>
      </c>
      <c r="X856" s="105" t="str">
        <f>IF(R856=0,"-",IF(U856=0,FORECAST($C$8,Инклинометрия!$B$2:$B$152,Инклинометрия!$A$2:$A$152),FORECAST(R856,Инклинометрия!$B$2:$B$152,Инклинометрия!$A$2:$A$152)))</f>
        <v>-</v>
      </c>
      <c r="Y856" s="105" t="str">
        <f>IF(R856=0,"-",IF(U856=0,FORECAST($C$8-R856,Инклинометрия!$B$2:$B$152,Инклинометрия!$A$2:$A$152),0))</f>
        <v>-</v>
      </c>
      <c r="Z856" s="105" t="str">
        <f>IF(S856=0,"-",FORECAST($C$8,Инклинометрия!$B$2:$B$152,Инклинометрия!$A$2:$A$152))</f>
        <v>-</v>
      </c>
      <c r="AA856" s="105" t="str">
        <f>IF(S856=0,"-",FORECAST($C$8-S856,Инклинометрия!$B$2:$B$152,Инклинометрия!$A$2:$A$152))</f>
        <v>-</v>
      </c>
      <c r="AB856" s="105">
        <f>IF(T856=0,"-",FORECAST($C$6,Инклинометрия!$B$2:$B$152,Инклинометрия!$A$2:$A$152))</f>
        <v>1425</v>
      </c>
      <c r="AC856" s="105">
        <f>IF(R856=0,FORECAST($C$6-T856,Инклинометрия!$B$2:$B$152,Инклинометрия!$A$2:$A$152),FORECAST($C$8,Инклинометрия!$B$2:$B$152,Инклинометрия!$A$2:$A$152))</f>
        <v>1331.5528875839168</v>
      </c>
      <c r="AD856" s="107">
        <f>IF(U856=0,"-",FORECAST($C$8,Инклинометрия!$B$2:$B$152,Инклинометрия!$A$2:$A$152))</f>
        <v>1330</v>
      </c>
      <c r="AE856" s="107">
        <f>IF(U856=0,"-",FORECAST($C$8-U856,Инклинометрия!$B$2:$B$152,Инклинометрия!$A$2:$A$152))</f>
        <v>0</v>
      </c>
      <c r="AF856" s="107">
        <f>FORECAST($C$8-S856,Инклинометрия!$B$2:$B$152,Инклинометрия!$A$2:$A$152)</f>
        <v>1330</v>
      </c>
      <c r="AG856" s="107">
        <f>FORECAST($C$8-(S856+V856),Инклинометрия!$B$2:$B$152,Инклинометрия!$A$2:$A$152)</f>
        <v>0</v>
      </c>
      <c r="AH856" s="107">
        <f>IF(W856=0,"-",FORECAST($C$8+W856,Инклинометрия!$B$2:$B$152,Инклинометрия!$A$2:$A$152))</f>
        <v>1331.5528875839168</v>
      </c>
      <c r="AI856" s="107">
        <f>IF(W856=0,"-",FORECAST($C$8,Инклинометрия!$B$2:$B$152,Инклинометрия!$A$2:$A$152))</f>
        <v>1330</v>
      </c>
      <c r="AK856" s="122">
        <f>2*PI()*$C$5*(AT855-AT854)/(LN(AN855/$I$9)*$I$8/$I$7+LN($I$10/AN855)*$I$8/$I$7)</f>
        <v>0</v>
      </c>
      <c r="AL856" s="67">
        <f>AK856*(B856-B855)</f>
        <v>0</v>
      </c>
      <c r="AM856" s="23">
        <f t="shared" si="246"/>
        <v>4.3059540056097682E-2</v>
      </c>
      <c r="AN856" s="26">
        <f>AN855+AK856*(B856-B855)/(2*PI()*$C$5*AN855*$I$11)</f>
        <v>0.12986115207059001</v>
      </c>
      <c r="AO856" s="87">
        <f t="shared" si="240"/>
        <v>111242.59539450394</v>
      </c>
      <c r="AP856" s="87">
        <f>IF(R856+U856&lt;$C$8,0,32*$G$13/$C$12^2*($I$8*R856+$I$6*U856)+32*$G$14/($C$14^2-$C$13^2)*($I$8*S856+$I$6*V856))</f>
        <v>9917.5953945039291</v>
      </c>
      <c r="AQ856" s="66">
        <f>R856*$C$11*$C$9+U856*$C$11*$C$10</f>
        <v>14695380</v>
      </c>
      <c r="AR856" s="66">
        <f>S856*$C$11*$C$9+V856*$C$11*$C$10</f>
        <v>14695380</v>
      </c>
      <c r="AS856" s="87">
        <f>$C$11*(T856*$C$9+W856*$C$10)</f>
        <v>789129.61404581123</v>
      </c>
      <c r="AT856" s="45">
        <f t="shared" si="234"/>
        <v>15595752.209440315</v>
      </c>
      <c r="AU856" s="75"/>
    </row>
    <row r="857" spans="2:47" ht="15" thickBot="1" x14ac:dyDescent="0.35">
      <c r="B857" s="41">
        <f t="shared" si="241"/>
        <v>8260</v>
      </c>
      <c r="C857" s="8">
        <f t="shared" si="242"/>
        <v>82.600000000000009</v>
      </c>
      <c r="D857" s="73">
        <f t="shared" si="228"/>
        <v>110.47750000000002</v>
      </c>
      <c r="E857" s="29">
        <f t="shared" si="231"/>
        <v>6124.837597992223</v>
      </c>
      <c r="F857" s="29">
        <f t="shared" si="235"/>
        <v>7.4150576246884157</v>
      </c>
      <c r="G857" s="29">
        <f t="shared" si="243"/>
        <v>9.9176395730207556</v>
      </c>
      <c r="H857" s="17">
        <f t="shared" si="244"/>
        <v>8191.970287314547</v>
      </c>
      <c r="I857" s="29">
        <f t="shared" si="236"/>
        <v>2.2250485660981263</v>
      </c>
      <c r="J857" s="29">
        <f t="shared" si="237"/>
        <v>13.949340071224418</v>
      </c>
      <c r="K857" s="32">
        <f>IF((D856+L856+M856-AL856)/($C$21+$C$22)&gt;$C$8,$C$8,(D856+L856+M856-AL856)/($C$21+$C$22))</f>
        <v>1400</v>
      </c>
      <c r="L857" s="97">
        <f t="shared" si="229"/>
        <v>0</v>
      </c>
      <c r="M857" s="96">
        <f t="shared" si="230"/>
        <v>0</v>
      </c>
      <c r="N857" s="98">
        <f t="shared" si="238"/>
        <v>1.7382597742038917</v>
      </c>
      <c r="O857" s="100">
        <f t="shared" si="232"/>
        <v>4.2266987561397071</v>
      </c>
      <c r="P857" s="104">
        <f t="shared" si="239"/>
        <v>18.880500609176615</v>
      </c>
      <c r="Q857" s="102">
        <f t="shared" si="245"/>
        <v>2.8886093440366814E-2</v>
      </c>
      <c r="R857" s="106">
        <f>K857-U857</f>
        <v>0</v>
      </c>
      <c r="S857" s="106">
        <f>IF(K857-H856&lt;0,0,K857-H856)</f>
        <v>0</v>
      </c>
      <c r="T857" s="106">
        <f t="shared" si="233"/>
        <v>98.365381490613771</v>
      </c>
      <c r="U857" s="107">
        <f>IF(S857&gt;0,0,IF(U856+(F857-AL857/$C$23)*$C$22/($C$21+$C$22)&gt;$C$8,$C$8,IF(V857=$C$8,U856+(F857-AL857/$C$23)*$C$22/$C$21,U856+(F857-AL857/$C$23)*$C$22/($C$21+$C$22))))</f>
        <v>1400</v>
      </c>
      <c r="V857" s="107">
        <f>IF(S857=0,IF(V856+(F857-AL857/$C$23)*$C$22/($C$21+$C$22)&gt;$C$8,$C$8,V856+(F857-AL857/$C$23)*$C$22/($C$21+$C$22)),E857)</f>
        <v>1400</v>
      </c>
      <c r="W857" s="203">
        <f>IF(S857&gt;0,0,IF(W856+AL857/$C$23&gt;$F$23,$F$23,W856+AL857/$C$23))</f>
        <v>1.6346185093862227</v>
      </c>
      <c r="X857" s="105" t="str">
        <f>IF(R857=0,"-",IF(U857=0,FORECAST($C$8,Инклинометрия!$B$2:$B$152,Инклинометрия!$A$2:$A$152),FORECAST(R857,Инклинометрия!$B$2:$B$152,Инклинометрия!$A$2:$A$152)))</f>
        <v>-</v>
      </c>
      <c r="Y857" s="105" t="str">
        <f>IF(R857=0,"-",IF(U857=0,FORECAST($C$8-R857,Инклинометрия!$B$2:$B$152,Инклинометрия!$A$2:$A$152),0))</f>
        <v>-</v>
      </c>
      <c r="Z857" s="105" t="str">
        <f>IF(S857=0,"-",FORECAST($C$8,Инклинометрия!$B$2:$B$152,Инклинометрия!$A$2:$A$152))</f>
        <v>-</v>
      </c>
      <c r="AA857" s="105" t="str">
        <f>IF(S857=0,"-",FORECAST($C$8-S857,Инклинометрия!$B$2:$B$152,Инклинометрия!$A$2:$A$152))</f>
        <v>-</v>
      </c>
      <c r="AB857" s="105">
        <f>IF(T857=0,"-",FORECAST($C$6,Инклинометрия!$B$2:$B$152,Инклинометрия!$A$2:$A$152))</f>
        <v>1425</v>
      </c>
      <c r="AC857" s="105">
        <f>IF(R857=0,FORECAST($C$6-T857,Инклинометрия!$B$2:$B$152,Инклинометрия!$A$2:$A$152),FORECAST($C$8,Инклинометрия!$B$2:$B$152,Инклинометрия!$A$2:$A$152))</f>
        <v>1331.5528875839168</v>
      </c>
      <c r="AD857" s="107">
        <f>IF(U857=0,"-",FORECAST($C$8,Инклинометрия!$B$2:$B$152,Инклинометрия!$A$2:$A$152))</f>
        <v>1330</v>
      </c>
      <c r="AE857" s="107">
        <f>IF(U857=0,"-",FORECAST($C$8-U857,Инклинометрия!$B$2:$B$152,Инклинометрия!$A$2:$A$152))</f>
        <v>0</v>
      </c>
      <c r="AF857" s="107">
        <f>FORECAST($C$8-S857,Инклинометрия!$B$2:$B$152,Инклинометрия!$A$2:$A$152)</f>
        <v>1330</v>
      </c>
      <c r="AG857" s="107">
        <f>FORECAST($C$8-(S857+V857),Инклинометрия!$B$2:$B$152,Инклинометрия!$A$2:$A$152)</f>
        <v>0</v>
      </c>
      <c r="AH857" s="107">
        <f>IF(W857=0,"-",FORECAST($C$8+W857,Инклинометрия!$B$2:$B$152,Инклинометрия!$A$2:$A$152))</f>
        <v>1331.5528875839168</v>
      </c>
      <c r="AI857" s="107">
        <f>IF(W857=0,"-",FORECAST($C$8,Инклинометрия!$B$2:$B$152,Инклинометрия!$A$2:$A$152))</f>
        <v>1330</v>
      </c>
      <c r="AK857" s="122">
        <f>2*PI()*$C$5*(AT856-AT855)/(LN(AN856/$I$9)*$I$8/$I$7+LN($I$10/AN856)*$I$8/$I$7)</f>
        <v>0</v>
      </c>
      <c r="AL857" s="67">
        <f>AK857*(B857-B856)</f>
        <v>0</v>
      </c>
      <c r="AM857" s="23">
        <f t="shared" si="246"/>
        <v>4.3059540056097682E-2</v>
      </c>
      <c r="AN857" s="26">
        <f>AN856+AK857*(B857-B856)/(2*PI()*$C$5*AN856*$I$11)</f>
        <v>0.12986115207059001</v>
      </c>
      <c r="AO857" s="87">
        <f t="shared" si="240"/>
        <v>111242.59539450394</v>
      </c>
      <c r="AP857" s="87">
        <f>IF(R857+U857&lt;$C$8,0,32*$G$13/$C$12^2*($I$8*R857+$I$6*U857)+32*$G$14/($C$14^2-$C$13^2)*($I$8*S857+$I$6*V857))</f>
        <v>9917.5953945039291</v>
      </c>
      <c r="AQ857" s="66">
        <f>R857*$C$11*$C$9+U857*$C$11*$C$10</f>
        <v>14695380</v>
      </c>
      <c r="AR857" s="66">
        <f>S857*$C$11*$C$9+V857*$C$11*$C$10</f>
        <v>14695380</v>
      </c>
      <c r="AS857" s="87">
        <f>$C$11*(T857*$C$9+W857*$C$10)</f>
        <v>789129.61404581123</v>
      </c>
      <c r="AT857" s="45">
        <f t="shared" si="234"/>
        <v>15595752.209440315</v>
      </c>
      <c r="AU857" s="75"/>
    </row>
    <row r="858" spans="2:47" ht="15" thickBot="1" x14ac:dyDescent="0.35">
      <c r="B858" s="41">
        <f t="shared" si="241"/>
        <v>8270</v>
      </c>
      <c r="C858" s="8">
        <f t="shared" si="242"/>
        <v>82.7</v>
      </c>
      <c r="D858" s="73">
        <f t="shared" si="228"/>
        <v>110.61125</v>
      </c>
      <c r="E858" s="29">
        <f t="shared" si="231"/>
        <v>6132.2526556169105</v>
      </c>
      <c r="F858" s="29">
        <f t="shared" si="235"/>
        <v>7.4150576246875062</v>
      </c>
      <c r="G858" s="29">
        <f t="shared" si="243"/>
        <v>9.9176395730195388</v>
      </c>
      <c r="H858" s="17">
        <f t="shared" si="244"/>
        <v>8201.8879268875662</v>
      </c>
      <c r="I858" s="29">
        <f t="shared" si="236"/>
        <v>2.2250485660981263</v>
      </c>
      <c r="J858" s="29">
        <f t="shared" si="237"/>
        <v>13.949340071223562</v>
      </c>
      <c r="K858" s="32">
        <f>IF((D857+L857+M857-AL857)/($C$21+$C$22)&gt;$C$8,$C$8,(D857+L857+M857-AL857)/($C$21+$C$22))</f>
        <v>1400</v>
      </c>
      <c r="L858" s="97">
        <f t="shared" si="229"/>
        <v>0</v>
      </c>
      <c r="M858" s="96">
        <f t="shared" si="230"/>
        <v>0</v>
      </c>
      <c r="N858" s="98">
        <f t="shared" si="238"/>
        <v>1.7382597742038917</v>
      </c>
      <c r="O858" s="100">
        <f t="shared" si="232"/>
        <v>4.2266987561397071</v>
      </c>
      <c r="P858" s="104">
        <f t="shared" si="239"/>
        <v>18.880500609176615</v>
      </c>
      <c r="Q858" s="102">
        <f t="shared" si="245"/>
        <v>2.8886093440366814E-2</v>
      </c>
      <c r="R858" s="106">
        <f>K858-U858</f>
        <v>0</v>
      </c>
      <c r="S858" s="106">
        <f>IF(K858-H857&lt;0,0,K858-H857)</f>
        <v>0</v>
      </c>
      <c r="T858" s="106">
        <f t="shared" si="233"/>
        <v>98.365381490613771</v>
      </c>
      <c r="U858" s="107">
        <f>IF(S858&gt;0,0,IF(U857+(F858-AL858/$C$23)*$C$22/($C$21+$C$22)&gt;$C$8,$C$8,IF(V858=$C$8,U857+(F858-AL858/$C$23)*$C$22/$C$21,U857+(F858-AL858/$C$23)*$C$22/($C$21+$C$22))))</f>
        <v>1400</v>
      </c>
      <c r="V858" s="107">
        <f>IF(S858=0,IF(V857+(F858-AL858/$C$23)*$C$22/($C$21+$C$22)&gt;$C$8,$C$8,V857+(F858-AL858/$C$23)*$C$22/($C$21+$C$22)),E858)</f>
        <v>1400</v>
      </c>
      <c r="W858" s="203">
        <f>IF(S858&gt;0,0,IF(W857+AL858/$C$23&gt;$F$23,$F$23,W857+AL858/$C$23))</f>
        <v>1.6346185093862227</v>
      </c>
      <c r="X858" s="105" t="str">
        <f>IF(R858=0,"-",IF(U858=0,FORECAST($C$8,Инклинометрия!$B$2:$B$152,Инклинометрия!$A$2:$A$152),FORECAST(R858,Инклинометрия!$B$2:$B$152,Инклинометрия!$A$2:$A$152)))</f>
        <v>-</v>
      </c>
      <c r="Y858" s="105" t="str">
        <f>IF(R858=0,"-",IF(U858=0,FORECAST($C$8-R858,Инклинометрия!$B$2:$B$152,Инклинометрия!$A$2:$A$152),0))</f>
        <v>-</v>
      </c>
      <c r="Z858" s="105" t="str">
        <f>IF(S858=0,"-",FORECAST($C$8,Инклинометрия!$B$2:$B$152,Инклинометрия!$A$2:$A$152))</f>
        <v>-</v>
      </c>
      <c r="AA858" s="105" t="str">
        <f>IF(S858=0,"-",FORECAST($C$8-S858,Инклинометрия!$B$2:$B$152,Инклинометрия!$A$2:$A$152))</f>
        <v>-</v>
      </c>
      <c r="AB858" s="105">
        <f>IF(T858=0,"-",FORECAST($C$6,Инклинометрия!$B$2:$B$152,Инклинометрия!$A$2:$A$152))</f>
        <v>1425</v>
      </c>
      <c r="AC858" s="105">
        <f>IF(R858=0,FORECAST($C$6-T858,Инклинометрия!$B$2:$B$152,Инклинометрия!$A$2:$A$152),FORECAST($C$8,Инклинометрия!$B$2:$B$152,Инклинометрия!$A$2:$A$152))</f>
        <v>1331.5528875839168</v>
      </c>
      <c r="AD858" s="107">
        <f>IF(U858=0,"-",FORECAST($C$8,Инклинометрия!$B$2:$B$152,Инклинометрия!$A$2:$A$152))</f>
        <v>1330</v>
      </c>
      <c r="AE858" s="107">
        <f>IF(U858=0,"-",FORECAST($C$8-U858,Инклинометрия!$B$2:$B$152,Инклинометрия!$A$2:$A$152))</f>
        <v>0</v>
      </c>
      <c r="AF858" s="107">
        <f>FORECAST($C$8-S858,Инклинометрия!$B$2:$B$152,Инклинометрия!$A$2:$A$152)</f>
        <v>1330</v>
      </c>
      <c r="AG858" s="107">
        <f>FORECAST($C$8-(S858+V858),Инклинометрия!$B$2:$B$152,Инклинометрия!$A$2:$A$152)</f>
        <v>0</v>
      </c>
      <c r="AH858" s="107">
        <f>IF(W858=0,"-",FORECAST($C$8+W858,Инклинометрия!$B$2:$B$152,Инклинометрия!$A$2:$A$152))</f>
        <v>1331.5528875839168</v>
      </c>
      <c r="AI858" s="107">
        <f>IF(W858=0,"-",FORECAST($C$8,Инклинометрия!$B$2:$B$152,Инклинометрия!$A$2:$A$152))</f>
        <v>1330</v>
      </c>
      <c r="AK858" s="122">
        <f>2*PI()*$C$5*(AT857-AT856)/(LN(AN857/$I$9)*$I$8/$I$7+LN($I$10/AN857)*$I$8/$I$7)</f>
        <v>0</v>
      </c>
      <c r="AL858" s="67">
        <f>AK858*(B858-B857)</f>
        <v>0</v>
      </c>
      <c r="AM858" s="23">
        <f t="shared" si="246"/>
        <v>4.3059540056097682E-2</v>
      </c>
      <c r="AN858" s="26">
        <f>AN857+AK858*(B858-B857)/(2*PI()*$C$5*AN857*$I$11)</f>
        <v>0.12986115207059001</v>
      </c>
      <c r="AO858" s="87">
        <f t="shared" si="240"/>
        <v>111242.59539450394</v>
      </c>
      <c r="AP858" s="87">
        <f>IF(R858+U858&lt;$C$8,0,32*$G$13/$C$12^2*($I$8*R858+$I$6*U858)+32*$G$14/($C$14^2-$C$13^2)*($I$8*S858+$I$6*V858))</f>
        <v>9917.5953945039291</v>
      </c>
      <c r="AQ858" s="66">
        <f>R858*$C$11*$C$9+U858*$C$11*$C$10</f>
        <v>14695380</v>
      </c>
      <c r="AR858" s="66">
        <f>S858*$C$11*$C$9+V858*$C$11*$C$10</f>
        <v>14695380</v>
      </c>
      <c r="AS858" s="87">
        <f>$C$11*(T858*$C$9+W858*$C$10)</f>
        <v>789129.61404581123</v>
      </c>
      <c r="AT858" s="45">
        <f t="shared" si="234"/>
        <v>15595752.209440315</v>
      </c>
      <c r="AU858" s="75"/>
    </row>
    <row r="859" spans="2:47" ht="15" thickBot="1" x14ac:dyDescent="0.35">
      <c r="B859" s="41">
        <f t="shared" si="241"/>
        <v>8280</v>
      </c>
      <c r="C859" s="8">
        <f t="shared" si="242"/>
        <v>82.8</v>
      </c>
      <c r="D859" s="73">
        <f t="shared" si="228"/>
        <v>110.745</v>
      </c>
      <c r="E859" s="29">
        <f t="shared" si="231"/>
        <v>6139.667713241598</v>
      </c>
      <c r="F859" s="29">
        <f t="shared" si="235"/>
        <v>7.4150576246875062</v>
      </c>
      <c r="G859" s="29">
        <f t="shared" si="243"/>
        <v>9.9176395730195388</v>
      </c>
      <c r="H859" s="17">
        <f t="shared" si="244"/>
        <v>8211.8055664605854</v>
      </c>
      <c r="I859" s="29">
        <f t="shared" si="236"/>
        <v>2.2250485660981263</v>
      </c>
      <c r="J859" s="29">
        <f t="shared" si="237"/>
        <v>13.949340071223562</v>
      </c>
      <c r="K859" s="32">
        <f>IF((D858+L858+M858-AL858)/($C$21+$C$22)&gt;$C$8,$C$8,(D858+L858+M858-AL858)/($C$21+$C$22))</f>
        <v>1400</v>
      </c>
      <c r="L859" s="97">
        <f t="shared" si="229"/>
        <v>0</v>
      </c>
      <c r="M859" s="96">
        <f t="shared" si="230"/>
        <v>0</v>
      </c>
      <c r="N859" s="98">
        <f t="shared" si="238"/>
        <v>1.7382597742038917</v>
      </c>
      <c r="O859" s="100">
        <f t="shared" si="232"/>
        <v>4.2266987561397071</v>
      </c>
      <c r="P859" s="104">
        <f t="shared" si="239"/>
        <v>18.880500609176615</v>
      </c>
      <c r="Q859" s="102">
        <f t="shared" si="245"/>
        <v>2.8886093440366814E-2</v>
      </c>
      <c r="R859" s="106">
        <f>K859-U859</f>
        <v>0</v>
      </c>
      <c r="S859" s="106">
        <f>IF(K859-H858&lt;0,0,K859-H858)</f>
        <v>0</v>
      </c>
      <c r="T859" s="106">
        <f t="shared" si="233"/>
        <v>98.365381490613771</v>
      </c>
      <c r="U859" s="107">
        <f>IF(S859&gt;0,0,IF(U858+(F859-AL859/$C$23)*$C$22/($C$21+$C$22)&gt;$C$8,$C$8,IF(V859=$C$8,U858+(F859-AL859/$C$23)*$C$22/$C$21,U858+(F859-AL859/$C$23)*$C$22/($C$21+$C$22))))</f>
        <v>1400</v>
      </c>
      <c r="V859" s="107">
        <f>IF(S859=0,IF(V858+(F859-AL859/$C$23)*$C$22/($C$21+$C$22)&gt;$C$8,$C$8,V858+(F859-AL859/$C$23)*$C$22/($C$21+$C$22)),E859)</f>
        <v>1400</v>
      </c>
      <c r="W859" s="203">
        <f>IF(S859&gt;0,0,IF(W858+AL859/$C$23&gt;$F$23,$F$23,W858+AL859/$C$23))</f>
        <v>1.6346185093862227</v>
      </c>
      <c r="X859" s="105" t="str">
        <f>IF(R859=0,"-",IF(U859=0,FORECAST($C$8,Инклинометрия!$B$2:$B$152,Инклинометрия!$A$2:$A$152),FORECAST(R859,Инклинометрия!$B$2:$B$152,Инклинометрия!$A$2:$A$152)))</f>
        <v>-</v>
      </c>
      <c r="Y859" s="105" t="str">
        <f>IF(R859=0,"-",IF(U859=0,FORECAST($C$8-R859,Инклинометрия!$B$2:$B$152,Инклинометрия!$A$2:$A$152),0))</f>
        <v>-</v>
      </c>
      <c r="Z859" s="105" t="str">
        <f>IF(S859=0,"-",FORECAST($C$8,Инклинометрия!$B$2:$B$152,Инклинометрия!$A$2:$A$152))</f>
        <v>-</v>
      </c>
      <c r="AA859" s="105" t="str">
        <f>IF(S859=0,"-",FORECAST($C$8-S859,Инклинометрия!$B$2:$B$152,Инклинометрия!$A$2:$A$152))</f>
        <v>-</v>
      </c>
      <c r="AB859" s="105">
        <f>IF(T859=0,"-",FORECAST($C$6,Инклинометрия!$B$2:$B$152,Инклинометрия!$A$2:$A$152))</f>
        <v>1425</v>
      </c>
      <c r="AC859" s="105">
        <f>IF(R859=0,FORECAST($C$6-T859,Инклинометрия!$B$2:$B$152,Инклинометрия!$A$2:$A$152),FORECAST($C$8,Инклинометрия!$B$2:$B$152,Инклинометрия!$A$2:$A$152))</f>
        <v>1331.5528875839168</v>
      </c>
      <c r="AD859" s="107">
        <f>IF(U859=0,"-",FORECAST($C$8,Инклинометрия!$B$2:$B$152,Инклинометрия!$A$2:$A$152))</f>
        <v>1330</v>
      </c>
      <c r="AE859" s="107">
        <f>IF(U859=0,"-",FORECAST($C$8-U859,Инклинометрия!$B$2:$B$152,Инклинометрия!$A$2:$A$152))</f>
        <v>0</v>
      </c>
      <c r="AF859" s="107">
        <f>FORECAST($C$8-S859,Инклинометрия!$B$2:$B$152,Инклинометрия!$A$2:$A$152)</f>
        <v>1330</v>
      </c>
      <c r="AG859" s="107">
        <f>FORECAST($C$8-(S859+V859),Инклинометрия!$B$2:$B$152,Инклинометрия!$A$2:$A$152)</f>
        <v>0</v>
      </c>
      <c r="AH859" s="107">
        <f>IF(W859=0,"-",FORECAST($C$8+W859,Инклинометрия!$B$2:$B$152,Инклинометрия!$A$2:$A$152))</f>
        <v>1331.5528875839168</v>
      </c>
      <c r="AI859" s="107">
        <f>IF(W859=0,"-",FORECAST($C$8,Инклинометрия!$B$2:$B$152,Инклинометрия!$A$2:$A$152))</f>
        <v>1330</v>
      </c>
      <c r="AK859" s="122">
        <f>2*PI()*$C$5*(AT858-AT857)/(LN(AN858/$I$9)*$I$8/$I$7+LN($I$10/AN858)*$I$8/$I$7)</f>
        <v>0</v>
      </c>
      <c r="AL859" s="67">
        <f>AK859*(B859-B858)</f>
        <v>0</v>
      </c>
      <c r="AM859" s="23">
        <f t="shared" si="246"/>
        <v>4.3059540056097682E-2</v>
      </c>
      <c r="AN859" s="26">
        <f>AN858+AK859*(B859-B858)/(2*PI()*$C$5*AN858*$I$11)</f>
        <v>0.12986115207059001</v>
      </c>
      <c r="AO859" s="87">
        <f t="shared" si="240"/>
        <v>111242.59539450394</v>
      </c>
      <c r="AP859" s="87">
        <f>IF(R859+U859&lt;$C$8,0,32*$G$13/$C$12^2*($I$8*R859+$I$6*U859)+32*$G$14/($C$14^2-$C$13^2)*($I$8*S859+$I$6*V859))</f>
        <v>9917.5953945039291</v>
      </c>
      <c r="AQ859" s="66">
        <f>R859*$C$11*$C$9+U859*$C$11*$C$10</f>
        <v>14695380</v>
      </c>
      <c r="AR859" s="66">
        <f>S859*$C$11*$C$9+V859*$C$11*$C$10</f>
        <v>14695380</v>
      </c>
      <c r="AS859" s="87">
        <f>$C$11*(T859*$C$9+W859*$C$10)</f>
        <v>789129.61404581123</v>
      </c>
      <c r="AT859" s="45">
        <f t="shared" si="234"/>
        <v>15595752.209440315</v>
      </c>
      <c r="AU859" s="75"/>
    </row>
    <row r="860" spans="2:47" ht="15" thickBot="1" x14ac:dyDescent="0.35">
      <c r="B860" s="41">
        <f t="shared" si="241"/>
        <v>8290</v>
      </c>
      <c r="C860" s="8">
        <f t="shared" si="242"/>
        <v>82.9</v>
      </c>
      <c r="D860" s="73">
        <f t="shared" si="228"/>
        <v>110.87875</v>
      </c>
      <c r="E860" s="29">
        <f t="shared" si="231"/>
        <v>6147.0827708662864</v>
      </c>
      <c r="F860" s="29">
        <f t="shared" si="235"/>
        <v>7.4150576246884157</v>
      </c>
      <c r="G860" s="29">
        <f t="shared" si="243"/>
        <v>9.9176395730207556</v>
      </c>
      <c r="H860" s="17">
        <f t="shared" si="244"/>
        <v>8221.7232060336064</v>
      </c>
      <c r="I860" s="29">
        <f t="shared" si="236"/>
        <v>2.2250485660981263</v>
      </c>
      <c r="J860" s="29">
        <f t="shared" si="237"/>
        <v>13.949340071224418</v>
      </c>
      <c r="K860" s="32">
        <f>IF((D859+L859+M859-AL859)/($C$21+$C$22)&gt;$C$8,$C$8,(D859+L859+M859-AL859)/($C$21+$C$22))</f>
        <v>1400</v>
      </c>
      <c r="L860" s="97">
        <f t="shared" si="229"/>
        <v>0</v>
      </c>
      <c r="M860" s="96">
        <f t="shared" si="230"/>
        <v>0</v>
      </c>
      <c r="N860" s="98">
        <f t="shared" si="238"/>
        <v>1.7382597742038917</v>
      </c>
      <c r="O860" s="100">
        <f t="shared" si="232"/>
        <v>4.2266987561397071</v>
      </c>
      <c r="P860" s="104">
        <f t="shared" si="239"/>
        <v>18.880500609176615</v>
      </c>
      <c r="Q860" s="102">
        <f t="shared" si="245"/>
        <v>2.8886093440366814E-2</v>
      </c>
      <c r="R860" s="106">
        <f>K860-U860</f>
        <v>0</v>
      </c>
      <c r="S860" s="106">
        <f>IF(K860-H859&lt;0,0,K860-H859)</f>
        <v>0</v>
      </c>
      <c r="T860" s="106">
        <f t="shared" si="233"/>
        <v>98.365381490613771</v>
      </c>
      <c r="U860" s="107">
        <f>IF(S860&gt;0,0,IF(U859+(F860-AL860/$C$23)*$C$22/($C$21+$C$22)&gt;$C$8,$C$8,IF(V860=$C$8,U859+(F860-AL860/$C$23)*$C$22/$C$21,U859+(F860-AL860/$C$23)*$C$22/($C$21+$C$22))))</f>
        <v>1400</v>
      </c>
      <c r="V860" s="107">
        <f>IF(S860=0,IF(V859+(F860-AL860/$C$23)*$C$22/($C$21+$C$22)&gt;$C$8,$C$8,V859+(F860-AL860/$C$23)*$C$22/($C$21+$C$22)),E860)</f>
        <v>1400</v>
      </c>
      <c r="W860" s="203">
        <f>IF(S860&gt;0,0,IF(W859+AL860/$C$23&gt;$F$23,$F$23,W859+AL860/$C$23))</f>
        <v>1.6346185093862227</v>
      </c>
      <c r="X860" s="105" t="str">
        <f>IF(R860=0,"-",IF(U860=0,FORECAST($C$8,Инклинометрия!$B$2:$B$152,Инклинометрия!$A$2:$A$152),FORECAST(R860,Инклинометрия!$B$2:$B$152,Инклинометрия!$A$2:$A$152)))</f>
        <v>-</v>
      </c>
      <c r="Y860" s="105" t="str">
        <f>IF(R860=0,"-",IF(U860=0,FORECAST($C$8-R860,Инклинометрия!$B$2:$B$152,Инклинометрия!$A$2:$A$152),0))</f>
        <v>-</v>
      </c>
      <c r="Z860" s="105" t="str">
        <f>IF(S860=0,"-",FORECAST($C$8,Инклинометрия!$B$2:$B$152,Инклинометрия!$A$2:$A$152))</f>
        <v>-</v>
      </c>
      <c r="AA860" s="105" t="str">
        <f>IF(S860=0,"-",FORECAST($C$8-S860,Инклинометрия!$B$2:$B$152,Инклинометрия!$A$2:$A$152))</f>
        <v>-</v>
      </c>
      <c r="AB860" s="105">
        <f>IF(T860=0,"-",FORECAST($C$6,Инклинометрия!$B$2:$B$152,Инклинометрия!$A$2:$A$152))</f>
        <v>1425</v>
      </c>
      <c r="AC860" s="105">
        <f>IF(R860=0,FORECAST($C$6-T860,Инклинометрия!$B$2:$B$152,Инклинометрия!$A$2:$A$152),FORECAST($C$8,Инклинометрия!$B$2:$B$152,Инклинометрия!$A$2:$A$152))</f>
        <v>1331.5528875839168</v>
      </c>
      <c r="AD860" s="107">
        <f>IF(U860=0,"-",FORECAST($C$8,Инклинометрия!$B$2:$B$152,Инклинометрия!$A$2:$A$152))</f>
        <v>1330</v>
      </c>
      <c r="AE860" s="107">
        <f>IF(U860=0,"-",FORECAST($C$8-U860,Инклинометрия!$B$2:$B$152,Инклинометрия!$A$2:$A$152))</f>
        <v>0</v>
      </c>
      <c r="AF860" s="107">
        <f>FORECAST($C$8-S860,Инклинометрия!$B$2:$B$152,Инклинометрия!$A$2:$A$152)</f>
        <v>1330</v>
      </c>
      <c r="AG860" s="107">
        <f>FORECAST($C$8-(S860+V860),Инклинометрия!$B$2:$B$152,Инклинометрия!$A$2:$A$152)</f>
        <v>0</v>
      </c>
      <c r="AH860" s="107">
        <f>IF(W860=0,"-",FORECAST($C$8+W860,Инклинометрия!$B$2:$B$152,Инклинометрия!$A$2:$A$152))</f>
        <v>1331.5528875839168</v>
      </c>
      <c r="AI860" s="107">
        <f>IF(W860=0,"-",FORECAST($C$8,Инклинометрия!$B$2:$B$152,Инклинометрия!$A$2:$A$152))</f>
        <v>1330</v>
      </c>
      <c r="AK860" s="122">
        <f>2*PI()*$C$5*(AT859-AT858)/(LN(AN859/$I$9)*$I$8/$I$7+LN($I$10/AN859)*$I$8/$I$7)</f>
        <v>0</v>
      </c>
      <c r="AL860" s="67">
        <f>AK860*(B860-B859)</f>
        <v>0</v>
      </c>
      <c r="AM860" s="23">
        <f t="shared" si="246"/>
        <v>4.3059540056097682E-2</v>
      </c>
      <c r="AN860" s="26">
        <f>AN859+AK860*(B860-B859)/(2*PI()*$C$5*AN859*$I$11)</f>
        <v>0.12986115207059001</v>
      </c>
      <c r="AO860" s="87">
        <f t="shared" si="240"/>
        <v>111242.59539450394</v>
      </c>
      <c r="AP860" s="87">
        <f>IF(R860+U860&lt;$C$8,0,32*$G$13/$C$12^2*($I$8*R860+$I$6*U860)+32*$G$14/($C$14^2-$C$13^2)*($I$8*S860+$I$6*V860))</f>
        <v>9917.5953945039291</v>
      </c>
      <c r="AQ860" s="66">
        <f>R860*$C$11*$C$9+U860*$C$11*$C$10</f>
        <v>14695380</v>
      </c>
      <c r="AR860" s="66">
        <f>S860*$C$11*$C$9+V860*$C$11*$C$10</f>
        <v>14695380</v>
      </c>
      <c r="AS860" s="87">
        <f>$C$11*(T860*$C$9+W860*$C$10)</f>
        <v>789129.61404581123</v>
      </c>
      <c r="AT860" s="45">
        <f t="shared" si="234"/>
        <v>15595752.209440315</v>
      </c>
      <c r="AU860" s="75"/>
    </row>
    <row r="861" spans="2:47" ht="15" thickBot="1" x14ac:dyDescent="0.35">
      <c r="B861" s="41">
        <f t="shared" si="241"/>
        <v>8300</v>
      </c>
      <c r="C861" s="8">
        <f t="shared" si="242"/>
        <v>83</v>
      </c>
      <c r="D861" s="73">
        <f t="shared" si="228"/>
        <v>111.0125</v>
      </c>
      <c r="E861" s="29">
        <f t="shared" si="231"/>
        <v>6154.4978284909739</v>
      </c>
      <c r="F861" s="29">
        <f t="shared" si="235"/>
        <v>7.4150576246875062</v>
      </c>
      <c r="G861" s="29">
        <f t="shared" si="243"/>
        <v>9.9176395730195388</v>
      </c>
      <c r="H861" s="17">
        <f t="shared" si="244"/>
        <v>8231.6408456066256</v>
      </c>
      <c r="I861" s="29">
        <f t="shared" si="236"/>
        <v>2.2250485660981263</v>
      </c>
      <c r="J861" s="29">
        <f t="shared" si="237"/>
        <v>13.949340071223562</v>
      </c>
      <c r="K861" s="32">
        <f>IF((D860+L860+M860-AL860)/($C$21+$C$22)&gt;$C$8,$C$8,(D860+L860+M860-AL860)/($C$21+$C$22))</f>
        <v>1400</v>
      </c>
      <c r="L861" s="97">
        <f t="shared" si="229"/>
        <v>0</v>
      </c>
      <c r="M861" s="96">
        <f t="shared" si="230"/>
        <v>0</v>
      </c>
      <c r="N861" s="98">
        <f t="shared" si="238"/>
        <v>1.7382597742038917</v>
      </c>
      <c r="O861" s="100">
        <f t="shared" si="232"/>
        <v>4.2266987561397071</v>
      </c>
      <c r="P861" s="104">
        <f t="shared" si="239"/>
        <v>18.880500609176615</v>
      </c>
      <c r="Q861" s="102">
        <f t="shared" si="245"/>
        <v>2.8886093440366814E-2</v>
      </c>
      <c r="R861" s="106">
        <f>K861-U861</f>
        <v>0</v>
      </c>
      <c r="S861" s="106">
        <f>IF(K861-H860&lt;0,0,K861-H860)</f>
        <v>0</v>
      </c>
      <c r="T861" s="106">
        <f t="shared" si="233"/>
        <v>98.365381490613771</v>
      </c>
      <c r="U861" s="107">
        <f>IF(S861&gt;0,0,IF(U860+(F861-AL861/$C$23)*$C$22/($C$21+$C$22)&gt;$C$8,$C$8,IF(V861=$C$8,U860+(F861-AL861/$C$23)*$C$22/$C$21,U860+(F861-AL861/$C$23)*$C$22/($C$21+$C$22))))</f>
        <v>1400</v>
      </c>
      <c r="V861" s="107">
        <f>IF(S861=0,IF(V860+(F861-AL861/$C$23)*$C$22/($C$21+$C$22)&gt;$C$8,$C$8,V860+(F861-AL861/$C$23)*$C$22/($C$21+$C$22)),E861)</f>
        <v>1400</v>
      </c>
      <c r="W861" s="203">
        <f>IF(S861&gt;0,0,IF(W860+AL861/$C$23&gt;$F$23,$F$23,W860+AL861/$C$23))</f>
        <v>1.6346185093862227</v>
      </c>
      <c r="X861" s="105" t="str">
        <f>IF(R861=0,"-",IF(U861=0,FORECAST($C$8,Инклинометрия!$B$2:$B$152,Инклинометрия!$A$2:$A$152),FORECAST(R861,Инклинометрия!$B$2:$B$152,Инклинометрия!$A$2:$A$152)))</f>
        <v>-</v>
      </c>
      <c r="Y861" s="105" t="str">
        <f>IF(R861=0,"-",IF(U861=0,FORECAST($C$8-R861,Инклинометрия!$B$2:$B$152,Инклинометрия!$A$2:$A$152),0))</f>
        <v>-</v>
      </c>
      <c r="Z861" s="105" t="str">
        <f>IF(S861=0,"-",FORECAST($C$8,Инклинометрия!$B$2:$B$152,Инклинометрия!$A$2:$A$152))</f>
        <v>-</v>
      </c>
      <c r="AA861" s="105" t="str">
        <f>IF(S861=0,"-",FORECAST($C$8-S861,Инклинометрия!$B$2:$B$152,Инклинометрия!$A$2:$A$152))</f>
        <v>-</v>
      </c>
      <c r="AB861" s="105">
        <f>IF(T861=0,"-",FORECAST($C$6,Инклинометрия!$B$2:$B$152,Инклинометрия!$A$2:$A$152))</f>
        <v>1425</v>
      </c>
      <c r="AC861" s="105">
        <f>IF(R861=0,FORECAST($C$6-T861,Инклинометрия!$B$2:$B$152,Инклинометрия!$A$2:$A$152),FORECAST($C$8,Инклинометрия!$B$2:$B$152,Инклинометрия!$A$2:$A$152))</f>
        <v>1331.5528875839168</v>
      </c>
      <c r="AD861" s="107">
        <f>IF(U861=0,"-",FORECAST($C$8,Инклинометрия!$B$2:$B$152,Инклинометрия!$A$2:$A$152))</f>
        <v>1330</v>
      </c>
      <c r="AE861" s="107">
        <f>IF(U861=0,"-",FORECAST($C$8-U861,Инклинометрия!$B$2:$B$152,Инклинометрия!$A$2:$A$152))</f>
        <v>0</v>
      </c>
      <c r="AF861" s="107">
        <f>FORECAST($C$8-S861,Инклинометрия!$B$2:$B$152,Инклинометрия!$A$2:$A$152)</f>
        <v>1330</v>
      </c>
      <c r="AG861" s="107">
        <f>FORECAST($C$8-(S861+V861),Инклинометрия!$B$2:$B$152,Инклинометрия!$A$2:$A$152)</f>
        <v>0</v>
      </c>
      <c r="AH861" s="107">
        <f>IF(W861=0,"-",FORECAST($C$8+W861,Инклинометрия!$B$2:$B$152,Инклинометрия!$A$2:$A$152))</f>
        <v>1331.5528875839168</v>
      </c>
      <c r="AI861" s="107">
        <f>IF(W861=0,"-",FORECAST($C$8,Инклинометрия!$B$2:$B$152,Инклинометрия!$A$2:$A$152))</f>
        <v>1330</v>
      </c>
      <c r="AK861" s="122">
        <f>2*PI()*$C$5*(AT860-AT859)/(LN(AN860/$I$9)*$I$8/$I$7+LN($I$10/AN860)*$I$8/$I$7)</f>
        <v>0</v>
      </c>
      <c r="AL861" s="67">
        <f>AK861*(B861-B860)</f>
        <v>0</v>
      </c>
      <c r="AM861" s="23">
        <f t="shared" si="246"/>
        <v>4.3059540056097682E-2</v>
      </c>
      <c r="AN861" s="26">
        <f>AN860+AK861*(B861-B860)/(2*PI()*$C$5*AN860*$I$11)</f>
        <v>0.12986115207059001</v>
      </c>
      <c r="AO861" s="87">
        <f t="shared" si="240"/>
        <v>111242.59539450394</v>
      </c>
      <c r="AP861" s="87">
        <f>IF(R861+U861&lt;$C$8,0,32*$G$13/$C$12^2*($I$8*R861+$I$6*U861)+32*$G$14/($C$14^2-$C$13^2)*($I$8*S861+$I$6*V861))</f>
        <v>9917.5953945039291</v>
      </c>
      <c r="AQ861" s="66">
        <f>R861*$C$11*$C$9+U861*$C$11*$C$10</f>
        <v>14695380</v>
      </c>
      <c r="AR861" s="66">
        <f>S861*$C$11*$C$9+V861*$C$11*$C$10</f>
        <v>14695380</v>
      </c>
      <c r="AS861" s="87">
        <f>$C$11*(T861*$C$9+W861*$C$10)</f>
        <v>789129.61404581123</v>
      </c>
      <c r="AT861" s="45">
        <f t="shared" si="234"/>
        <v>15595752.209440315</v>
      </c>
      <c r="AU861" s="75"/>
    </row>
    <row r="862" spans="2:47" ht="15" thickBot="1" x14ac:dyDescent="0.35">
      <c r="B862" s="41">
        <f t="shared" si="241"/>
        <v>8310</v>
      </c>
      <c r="C862" s="8">
        <f t="shared" si="242"/>
        <v>83.100000000000009</v>
      </c>
      <c r="D862" s="73">
        <f t="shared" si="228"/>
        <v>111.14625000000002</v>
      </c>
      <c r="E862" s="29">
        <f t="shared" si="231"/>
        <v>6161.9128861156632</v>
      </c>
      <c r="F862" s="29">
        <f t="shared" si="235"/>
        <v>7.4150576246893252</v>
      </c>
      <c r="G862" s="29">
        <f t="shared" si="243"/>
        <v>9.9176395730219724</v>
      </c>
      <c r="H862" s="17">
        <f t="shared" si="244"/>
        <v>8241.5584851796484</v>
      </c>
      <c r="I862" s="29">
        <f t="shared" si="236"/>
        <v>2.2250485660981263</v>
      </c>
      <c r="J862" s="29">
        <f t="shared" si="237"/>
        <v>13.949340071225274</v>
      </c>
      <c r="K862" s="32">
        <f>IF((D861+L861+M861-AL861)/($C$21+$C$22)&gt;$C$8,$C$8,(D861+L861+M861-AL861)/($C$21+$C$22))</f>
        <v>1400</v>
      </c>
      <c r="L862" s="97">
        <f t="shared" si="229"/>
        <v>0</v>
      </c>
      <c r="M862" s="96">
        <f t="shared" si="230"/>
        <v>0</v>
      </c>
      <c r="N862" s="98">
        <f t="shared" si="238"/>
        <v>1.7382597742038917</v>
      </c>
      <c r="O862" s="100">
        <f t="shared" si="232"/>
        <v>4.2266987561397071</v>
      </c>
      <c r="P862" s="104">
        <f t="shared" si="239"/>
        <v>18.880500609176615</v>
      </c>
      <c r="Q862" s="102">
        <f t="shared" si="245"/>
        <v>2.8886093440366814E-2</v>
      </c>
      <c r="R862" s="106">
        <f>K862-U862</f>
        <v>0</v>
      </c>
      <c r="S862" s="106">
        <f>IF(K862-H861&lt;0,0,K862-H861)</f>
        <v>0</v>
      </c>
      <c r="T862" s="106">
        <f t="shared" si="233"/>
        <v>98.365381490613771</v>
      </c>
      <c r="U862" s="107">
        <f>IF(S862&gt;0,0,IF(U861+(F862-AL862/$C$23)*$C$22/($C$21+$C$22)&gt;$C$8,$C$8,IF(V862=$C$8,U861+(F862-AL862/$C$23)*$C$22/$C$21,U861+(F862-AL862/$C$23)*$C$22/($C$21+$C$22))))</f>
        <v>1400</v>
      </c>
      <c r="V862" s="107">
        <f>IF(S862=0,IF(V861+(F862-AL862/$C$23)*$C$22/($C$21+$C$22)&gt;$C$8,$C$8,V861+(F862-AL862/$C$23)*$C$22/($C$21+$C$22)),E862)</f>
        <v>1400</v>
      </c>
      <c r="W862" s="203">
        <f>IF(S862&gt;0,0,IF(W861+AL862/$C$23&gt;$F$23,$F$23,W861+AL862/$C$23))</f>
        <v>1.6346185093862227</v>
      </c>
      <c r="X862" s="105" t="str">
        <f>IF(R862=0,"-",IF(U862=0,FORECAST($C$8,Инклинометрия!$B$2:$B$152,Инклинометрия!$A$2:$A$152),FORECAST(R862,Инклинометрия!$B$2:$B$152,Инклинометрия!$A$2:$A$152)))</f>
        <v>-</v>
      </c>
      <c r="Y862" s="105" t="str">
        <f>IF(R862=0,"-",IF(U862=0,FORECAST($C$8-R862,Инклинометрия!$B$2:$B$152,Инклинометрия!$A$2:$A$152),0))</f>
        <v>-</v>
      </c>
      <c r="Z862" s="105" t="str">
        <f>IF(S862=0,"-",FORECAST($C$8,Инклинометрия!$B$2:$B$152,Инклинометрия!$A$2:$A$152))</f>
        <v>-</v>
      </c>
      <c r="AA862" s="105" t="str">
        <f>IF(S862=0,"-",FORECAST($C$8-S862,Инклинометрия!$B$2:$B$152,Инклинометрия!$A$2:$A$152))</f>
        <v>-</v>
      </c>
      <c r="AB862" s="105">
        <f>IF(T862=0,"-",FORECAST($C$6,Инклинометрия!$B$2:$B$152,Инклинометрия!$A$2:$A$152))</f>
        <v>1425</v>
      </c>
      <c r="AC862" s="105">
        <f>IF(R862=0,FORECAST($C$6-T862,Инклинометрия!$B$2:$B$152,Инклинометрия!$A$2:$A$152),FORECAST($C$8,Инклинометрия!$B$2:$B$152,Инклинометрия!$A$2:$A$152))</f>
        <v>1331.5528875839168</v>
      </c>
      <c r="AD862" s="107">
        <f>IF(U862=0,"-",FORECAST($C$8,Инклинометрия!$B$2:$B$152,Инклинометрия!$A$2:$A$152))</f>
        <v>1330</v>
      </c>
      <c r="AE862" s="107">
        <f>IF(U862=0,"-",FORECAST($C$8-U862,Инклинометрия!$B$2:$B$152,Инклинометрия!$A$2:$A$152))</f>
        <v>0</v>
      </c>
      <c r="AF862" s="107">
        <f>FORECAST($C$8-S862,Инклинометрия!$B$2:$B$152,Инклинометрия!$A$2:$A$152)</f>
        <v>1330</v>
      </c>
      <c r="AG862" s="107">
        <f>FORECAST($C$8-(S862+V862),Инклинометрия!$B$2:$B$152,Инклинометрия!$A$2:$A$152)</f>
        <v>0</v>
      </c>
      <c r="AH862" s="107">
        <f>IF(W862=0,"-",FORECAST($C$8+W862,Инклинометрия!$B$2:$B$152,Инклинометрия!$A$2:$A$152))</f>
        <v>1331.5528875839168</v>
      </c>
      <c r="AI862" s="107">
        <f>IF(W862=0,"-",FORECAST($C$8,Инклинометрия!$B$2:$B$152,Инклинометрия!$A$2:$A$152))</f>
        <v>1330</v>
      </c>
      <c r="AK862" s="122">
        <f>2*PI()*$C$5*(AT861-AT860)/(LN(AN861/$I$9)*$I$8/$I$7+LN($I$10/AN861)*$I$8/$I$7)</f>
        <v>0</v>
      </c>
      <c r="AL862" s="67">
        <f>AK862*(B862-B861)</f>
        <v>0</v>
      </c>
      <c r="AM862" s="23">
        <f t="shared" si="246"/>
        <v>4.3059540056097682E-2</v>
      </c>
      <c r="AN862" s="26">
        <f>AN861+AK862*(B862-B861)/(2*PI()*$C$5*AN861*$I$11)</f>
        <v>0.12986115207059001</v>
      </c>
      <c r="AO862" s="87">
        <f t="shared" si="240"/>
        <v>111242.59539450394</v>
      </c>
      <c r="AP862" s="87">
        <f>IF(R862+U862&lt;$C$8,0,32*$G$13/$C$12^2*($I$8*R862+$I$6*U862)+32*$G$14/($C$14^2-$C$13^2)*($I$8*S862+$I$6*V862))</f>
        <v>9917.5953945039291</v>
      </c>
      <c r="AQ862" s="66">
        <f>R862*$C$11*$C$9+U862*$C$11*$C$10</f>
        <v>14695380</v>
      </c>
      <c r="AR862" s="66">
        <f>S862*$C$11*$C$9+V862*$C$11*$C$10</f>
        <v>14695380</v>
      </c>
      <c r="AS862" s="87">
        <f>$C$11*(T862*$C$9+W862*$C$10)</f>
        <v>789129.61404581123</v>
      </c>
      <c r="AT862" s="45">
        <f t="shared" si="234"/>
        <v>15595752.209440315</v>
      </c>
      <c r="AU862" s="75"/>
    </row>
    <row r="863" spans="2:47" ht="15" thickBot="1" x14ac:dyDescent="0.35">
      <c r="B863" s="41">
        <f t="shared" si="241"/>
        <v>8320</v>
      </c>
      <c r="C863" s="8">
        <f t="shared" si="242"/>
        <v>83.2</v>
      </c>
      <c r="D863" s="73">
        <f t="shared" ref="D863:D926" si="247">C863*$C$10/$C$9</f>
        <v>111.28</v>
      </c>
      <c r="E863" s="29">
        <f t="shared" si="231"/>
        <v>6169.3279437403507</v>
      </c>
      <c r="F863" s="29">
        <f t="shared" si="235"/>
        <v>7.4150576246875062</v>
      </c>
      <c r="G863" s="29">
        <f t="shared" si="243"/>
        <v>9.9176395730195388</v>
      </c>
      <c r="H863" s="17">
        <f t="shared" si="244"/>
        <v>8251.4761247526676</v>
      </c>
      <c r="I863" s="29">
        <f t="shared" si="236"/>
        <v>2.2250485660981263</v>
      </c>
      <c r="J863" s="29">
        <f t="shared" si="237"/>
        <v>13.949340071223562</v>
      </c>
      <c r="K863" s="32">
        <f>IF((D862+L862+M862-AL862)/($C$21+$C$22)&gt;$C$8,$C$8,(D862+L862+M862-AL862)/($C$21+$C$22))</f>
        <v>1400</v>
      </c>
      <c r="L863" s="97">
        <f t="shared" ref="L863:L926" si="248">R863*$C$21</f>
        <v>0</v>
      </c>
      <c r="M863" s="96">
        <f t="shared" ref="M863:M926" si="249">S863*PI()*($C$14^2-$C$13^2)/4</f>
        <v>0</v>
      </c>
      <c r="N863" s="98">
        <f t="shared" si="238"/>
        <v>1.7382597742038917</v>
      </c>
      <c r="O863" s="100">
        <f t="shared" si="232"/>
        <v>4.2266987561397071</v>
      </c>
      <c r="P863" s="104">
        <f t="shared" si="239"/>
        <v>18.880500609176615</v>
      </c>
      <c r="Q863" s="102">
        <f t="shared" si="245"/>
        <v>2.8886093440366814E-2</v>
      </c>
      <c r="R863" s="106">
        <f>K863-U863</f>
        <v>0</v>
      </c>
      <c r="S863" s="106">
        <f>IF(K863-H862&lt;0,0,K863-H862)</f>
        <v>0</v>
      </c>
      <c r="T863" s="106">
        <f t="shared" si="233"/>
        <v>98.365381490613771</v>
      </c>
      <c r="U863" s="107">
        <f>IF(S863&gt;0,0,IF(U862+(F863-AL863/$C$23)*$C$22/($C$21+$C$22)&gt;$C$8,$C$8,IF(V863=$C$8,U862+(F863-AL863/$C$23)*$C$22/$C$21,U862+(F863-AL863/$C$23)*$C$22/($C$21+$C$22))))</f>
        <v>1400</v>
      </c>
      <c r="V863" s="107">
        <f>IF(S863=0,IF(V862+(F863-AL863/$C$23)*$C$22/($C$21+$C$22)&gt;$C$8,$C$8,V862+(F863-AL863/$C$23)*$C$22/($C$21+$C$22)),E863)</f>
        <v>1400</v>
      </c>
      <c r="W863" s="203">
        <f>IF(S863&gt;0,0,IF(W862+AL863/$C$23&gt;$F$23,$F$23,W862+AL863/$C$23))</f>
        <v>1.6346185093862227</v>
      </c>
      <c r="X863" s="105" t="str">
        <f>IF(R863=0,"-",IF(U863=0,FORECAST($C$8,Инклинометрия!$B$2:$B$152,Инклинометрия!$A$2:$A$152),FORECAST(R863,Инклинометрия!$B$2:$B$152,Инклинометрия!$A$2:$A$152)))</f>
        <v>-</v>
      </c>
      <c r="Y863" s="105" t="str">
        <f>IF(R863=0,"-",IF(U863=0,FORECAST($C$8-R863,Инклинометрия!$B$2:$B$152,Инклинометрия!$A$2:$A$152),0))</f>
        <v>-</v>
      </c>
      <c r="Z863" s="105" t="str">
        <f>IF(S863=0,"-",FORECAST($C$8,Инклинометрия!$B$2:$B$152,Инклинометрия!$A$2:$A$152))</f>
        <v>-</v>
      </c>
      <c r="AA863" s="105" t="str">
        <f>IF(S863=0,"-",FORECAST($C$8-S863,Инклинометрия!$B$2:$B$152,Инклинометрия!$A$2:$A$152))</f>
        <v>-</v>
      </c>
      <c r="AB863" s="105">
        <f>IF(T863=0,"-",FORECAST($C$6,Инклинометрия!$B$2:$B$152,Инклинометрия!$A$2:$A$152))</f>
        <v>1425</v>
      </c>
      <c r="AC863" s="105">
        <f>IF(R863=0,FORECAST($C$6-T863,Инклинометрия!$B$2:$B$152,Инклинометрия!$A$2:$A$152),FORECAST($C$8,Инклинометрия!$B$2:$B$152,Инклинометрия!$A$2:$A$152))</f>
        <v>1331.5528875839168</v>
      </c>
      <c r="AD863" s="107">
        <f>IF(U863=0,"-",FORECAST($C$8,Инклинометрия!$B$2:$B$152,Инклинометрия!$A$2:$A$152))</f>
        <v>1330</v>
      </c>
      <c r="AE863" s="107">
        <f>IF(U863=0,"-",FORECAST($C$8-U863,Инклинометрия!$B$2:$B$152,Инклинометрия!$A$2:$A$152))</f>
        <v>0</v>
      </c>
      <c r="AF863" s="107">
        <f>FORECAST($C$8-S863,Инклинометрия!$B$2:$B$152,Инклинометрия!$A$2:$A$152)</f>
        <v>1330</v>
      </c>
      <c r="AG863" s="107">
        <f>FORECAST($C$8-(S863+V863),Инклинометрия!$B$2:$B$152,Инклинометрия!$A$2:$A$152)</f>
        <v>0</v>
      </c>
      <c r="AH863" s="107">
        <f>IF(W863=0,"-",FORECAST($C$8+W863,Инклинометрия!$B$2:$B$152,Инклинометрия!$A$2:$A$152))</f>
        <v>1331.5528875839168</v>
      </c>
      <c r="AI863" s="107">
        <f>IF(W863=0,"-",FORECAST($C$8,Инклинометрия!$B$2:$B$152,Инклинометрия!$A$2:$A$152))</f>
        <v>1330</v>
      </c>
      <c r="AK863" s="122">
        <f>2*PI()*$C$5*(AT862-AT861)/(LN(AN862/$I$9)*$I$8/$I$7+LN($I$10/AN862)*$I$8/$I$7)</f>
        <v>0</v>
      </c>
      <c r="AL863" s="67">
        <f>AK863*(B863-B862)</f>
        <v>0</v>
      </c>
      <c r="AM863" s="23">
        <f t="shared" si="246"/>
        <v>4.3059540056097682E-2</v>
      </c>
      <c r="AN863" s="26">
        <f>AN862+AK863*(B863-B862)/(2*PI()*$C$5*AN862*$I$11)</f>
        <v>0.12986115207059001</v>
      </c>
      <c r="AO863" s="87">
        <f t="shared" si="240"/>
        <v>111242.59539450394</v>
      </c>
      <c r="AP863" s="87">
        <f>IF(R863+U863&lt;$C$8,0,32*$G$13/$C$12^2*($I$8*R863+$I$6*U863)+32*$G$14/($C$14^2-$C$13^2)*($I$8*S863+$I$6*V863))</f>
        <v>9917.5953945039291</v>
      </c>
      <c r="AQ863" s="66">
        <f>R863*$C$11*$C$9+U863*$C$11*$C$10</f>
        <v>14695380</v>
      </c>
      <c r="AR863" s="66">
        <f>S863*$C$11*$C$9+V863*$C$11*$C$10</f>
        <v>14695380</v>
      </c>
      <c r="AS863" s="87">
        <f>$C$11*(T863*$C$9+W863*$C$10)</f>
        <v>789129.61404581123</v>
      </c>
      <c r="AT863" s="45">
        <f t="shared" si="234"/>
        <v>15595752.209440315</v>
      </c>
      <c r="AU863" s="75"/>
    </row>
    <row r="864" spans="2:47" ht="15" thickBot="1" x14ac:dyDescent="0.35">
      <c r="B864" s="41">
        <f t="shared" si="241"/>
        <v>8330</v>
      </c>
      <c r="C864" s="8">
        <f t="shared" si="242"/>
        <v>83.3</v>
      </c>
      <c r="D864" s="73">
        <f t="shared" si="247"/>
        <v>111.41374999999999</v>
      </c>
      <c r="E864" s="29">
        <f t="shared" ref="E864:E927" si="250">C864/$C$22</f>
        <v>6176.7430013650383</v>
      </c>
      <c r="F864" s="29">
        <f t="shared" si="235"/>
        <v>7.4150576246875062</v>
      </c>
      <c r="G864" s="29">
        <f t="shared" si="243"/>
        <v>9.9176395730195388</v>
      </c>
      <c r="H864" s="17">
        <f t="shared" si="244"/>
        <v>8261.3937643256868</v>
      </c>
      <c r="I864" s="29">
        <f t="shared" si="236"/>
        <v>2.2250485660981263</v>
      </c>
      <c r="J864" s="29">
        <f t="shared" si="237"/>
        <v>13.949340071223562</v>
      </c>
      <c r="K864" s="32">
        <f>IF((D863+L863+M863-AL863)/($C$21+$C$22)&gt;$C$8,$C$8,(D863+L863+M863-AL863)/($C$21+$C$22))</f>
        <v>1400</v>
      </c>
      <c r="L864" s="97">
        <f t="shared" si="248"/>
        <v>0</v>
      </c>
      <c r="M864" s="96">
        <f t="shared" si="249"/>
        <v>0</v>
      </c>
      <c r="N864" s="98">
        <f t="shared" si="238"/>
        <v>1.7382597742038917</v>
      </c>
      <c r="O864" s="100">
        <f t="shared" ref="O864:O927" si="251">U864*$C$21</f>
        <v>4.2266987561397071</v>
      </c>
      <c r="P864" s="104">
        <f t="shared" si="239"/>
        <v>18.880500609176615</v>
      </c>
      <c r="Q864" s="102">
        <f t="shared" si="245"/>
        <v>2.8886093440366814E-2</v>
      </c>
      <c r="R864" s="106">
        <f>K864-U864</f>
        <v>0</v>
      </c>
      <c r="S864" s="106">
        <f>IF(K864-H863&lt;0,0,K864-H863)</f>
        <v>0</v>
      </c>
      <c r="T864" s="106">
        <f t="shared" ref="T864:T927" si="252">IF(S864&gt;0,$C$6-$C$8,IF($C$6-$C$8-W864&lt;0,0,$C$6-$C$8-W864))</f>
        <v>98.365381490613771</v>
      </c>
      <c r="U864" s="107">
        <f>IF(S864&gt;0,0,IF(U863+(F864-AL864/$C$23)*$C$22/($C$21+$C$22)&gt;$C$8,$C$8,IF(V864=$C$8,U863+(F864-AL864/$C$23)*$C$22/$C$21,U863+(F864-AL864/$C$23)*$C$22/($C$21+$C$22))))</f>
        <v>1400</v>
      </c>
      <c r="V864" s="107">
        <f>IF(S864=0,IF(V863+(F864-AL864/$C$23)*$C$22/($C$21+$C$22)&gt;$C$8,$C$8,V863+(F864-AL864/$C$23)*$C$22/($C$21+$C$22)),E864)</f>
        <v>1400</v>
      </c>
      <c r="W864" s="203">
        <f>IF(S864&gt;0,0,IF(W863+AL864/$C$23&gt;$F$23,$F$23,W863+AL864/$C$23))</f>
        <v>1.6346185093862227</v>
      </c>
      <c r="X864" s="105" t="str">
        <f>IF(R864=0,"-",IF(U864=0,FORECAST($C$8,Инклинометрия!$B$2:$B$152,Инклинометрия!$A$2:$A$152),FORECAST(R864,Инклинометрия!$B$2:$B$152,Инклинометрия!$A$2:$A$152)))</f>
        <v>-</v>
      </c>
      <c r="Y864" s="105" t="str">
        <f>IF(R864=0,"-",IF(U864=0,FORECAST($C$8-R864,Инклинометрия!$B$2:$B$152,Инклинометрия!$A$2:$A$152),0))</f>
        <v>-</v>
      </c>
      <c r="Z864" s="105" t="str">
        <f>IF(S864=0,"-",FORECAST($C$8,Инклинометрия!$B$2:$B$152,Инклинометрия!$A$2:$A$152))</f>
        <v>-</v>
      </c>
      <c r="AA864" s="105" t="str">
        <f>IF(S864=0,"-",FORECAST($C$8-S864,Инклинометрия!$B$2:$B$152,Инклинометрия!$A$2:$A$152))</f>
        <v>-</v>
      </c>
      <c r="AB864" s="105">
        <f>IF(T864=0,"-",FORECAST($C$6,Инклинометрия!$B$2:$B$152,Инклинометрия!$A$2:$A$152))</f>
        <v>1425</v>
      </c>
      <c r="AC864" s="105">
        <f>IF(R864=0,FORECAST($C$6-T864,Инклинометрия!$B$2:$B$152,Инклинометрия!$A$2:$A$152),FORECAST($C$8,Инклинометрия!$B$2:$B$152,Инклинометрия!$A$2:$A$152))</f>
        <v>1331.5528875839168</v>
      </c>
      <c r="AD864" s="107">
        <f>IF(U864=0,"-",FORECAST($C$8,Инклинометрия!$B$2:$B$152,Инклинометрия!$A$2:$A$152))</f>
        <v>1330</v>
      </c>
      <c r="AE864" s="107">
        <f>IF(U864=0,"-",FORECAST($C$8-U864,Инклинометрия!$B$2:$B$152,Инклинометрия!$A$2:$A$152))</f>
        <v>0</v>
      </c>
      <c r="AF864" s="107">
        <f>FORECAST($C$8-S864,Инклинометрия!$B$2:$B$152,Инклинометрия!$A$2:$A$152)</f>
        <v>1330</v>
      </c>
      <c r="AG864" s="107">
        <f>FORECAST($C$8-(S864+V864),Инклинометрия!$B$2:$B$152,Инклинометрия!$A$2:$A$152)</f>
        <v>0</v>
      </c>
      <c r="AH864" s="107">
        <f>IF(W864=0,"-",FORECAST($C$8+W864,Инклинометрия!$B$2:$B$152,Инклинометрия!$A$2:$A$152))</f>
        <v>1331.5528875839168</v>
      </c>
      <c r="AI864" s="107">
        <f>IF(W864=0,"-",FORECAST($C$8,Инклинометрия!$B$2:$B$152,Инклинометрия!$A$2:$A$152))</f>
        <v>1330</v>
      </c>
      <c r="AK864" s="122">
        <f>2*PI()*$C$5*(AT863-AT862)/(LN(AN863/$I$9)*$I$8/$I$7+LN($I$10/AN863)*$I$8/$I$7)</f>
        <v>0</v>
      </c>
      <c r="AL864" s="67">
        <f>AK864*(B864-B863)</f>
        <v>0</v>
      </c>
      <c r="AM864" s="23">
        <f t="shared" si="246"/>
        <v>4.3059540056097682E-2</v>
      </c>
      <c r="AN864" s="26">
        <f>AN863+AK864*(B864-B863)/(2*PI()*$C$5*AN863*$I$11)</f>
        <v>0.12986115207059001</v>
      </c>
      <c r="AO864" s="87">
        <f t="shared" si="240"/>
        <v>111242.59539450394</v>
      </c>
      <c r="AP864" s="87">
        <f>IF(R864+U864&lt;$C$8,0,32*$G$13/$C$12^2*($I$8*R864+$I$6*U864)+32*$G$14/($C$14^2-$C$13^2)*($I$8*S864+$I$6*V864))</f>
        <v>9917.5953945039291</v>
      </c>
      <c r="AQ864" s="66">
        <f>R864*$C$11*$C$9+U864*$C$11*$C$10</f>
        <v>14695380</v>
      </c>
      <c r="AR864" s="66">
        <f>S864*$C$11*$C$9+V864*$C$11*$C$10</f>
        <v>14695380</v>
      </c>
      <c r="AS864" s="87">
        <f>$C$11*(T864*$C$9+W864*$C$10)</f>
        <v>789129.61404581123</v>
      </c>
      <c r="AT864" s="45">
        <f t="shared" ref="AT864:AT927" si="253">SUM(AR864,AS864,AO864)</f>
        <v>15595752.209440315</v>
      </c>
      <c r="AU864" s="75"/>
    </row>
    <row r="865" spans="2:47" ht="15" thickBot="1" x14ac:dyDescent="0.35">
      <c r="B865" s="41">
        <f t="shared" si="241"/>
        <v>8340</v>
      </c>
      <c r="C865" s="8">
        <f t="shared" si="242"/>
        <v>83.4</v>
      </c>
      <c r="D865" s="73">
        <f t="shared" si="247"/>
        <v>111.5475</v>
      </c>
      <c r="E865" s="29">
        <f t="shared" si="250"/>
        <v>6184.1580589897267</v>
      </c>
      <c r="F865" s="29">
        <f t="shared" ref="F865:F928" si="254">E865-E864</f>
        <v>7.4150576246884157</v>
      </c>
      <c r="G865" s="29">
        <f t="shared" si="243"/>
        <v>9.9176395730207556</v>
      </c>
      <c r="H865" s="17">
        <f t="shared" si="244"/>
        <v>8271.3114038987078</v>
      </c>
      <c r="I865" s="29">
        <f t="shared" ref="I865:I928" si="255">SQRT(2*$C$11*($C$10-$C$9)/$C$10)</f>
        <v>2.2250485660981263</v>
      </c>
      <c r="J865" s="29">
        <f t="shared" ref="J865:J928" si="256">SQRT(2*$C$11*G865)</f>
        <v>13.949340071224418</v>
      </c>
      <c r="K865" s="32">
        <f>IF((D864+L864+M864-AL864)/($C$21+$C$22)&gt;$C$8,$C$8,(D864+L864+M864-AL864)/($C$21+$C$22))</f>
        <v>1400</v>
      </c>
      <c r="L865" s="97">
        <f t="shared" si="248"/>
        <v>0</v>
      </c>
      <c r="M865" s="96">
        <f t="shared" si="249"/>
        <v>0</v>
      </c>
      <c r="N865" s="98">
        <f t="shared" ref="N865:N928" si="257">T865*PI()*$C$14^2/4</f>
        <v>1.7382597742038917</v>
      </c>
      <c r="O865" s="100">
        <f t="shared" si="251"/>
        <v>4.2266987561397071</v>
      </c>
      <c r="P865" s="104">
        <f t="shared" ref="P865:P928" si="258">V865*$C$22</f>
        <v>18.880500609176615</v>
      </c>
      <c r="Q865" s="102">
        <f t="shared" si="245"/>
        <v>2.8886093440366814E-2</v>
      </c>
      <c r="R865" s="106">
        <f>K865-U865</f>
        <v>0</v>
      </c>
      <c r="S865" s="106">
        <f>IF(K865-H864&lt;0,0,K865-H864)</f>
        <v>0</v>
      </c>
      <c r="T865" s="106">
        <f t="shared" si="252"/>
        <v>98.365381490613771</v>
      </c>
      <c r="U865" s="107">
        <f>IF(S865&gt;0,0,IF(U864+(F865-AL865/$C$23)*$C$22/($C$21+$C$22)&gt;$C$8,$C$8,IF(V865=$C$8,U864+(F865-AL865/$C$23)*$C$22/$C$21,U864+(F865-AL865/$C$23)*$C$22/($C$21+$C$22))))</f>
        <v>1400</v>
      </c>
      <c r="V865" s="107">
        <f>IF(S865=0,IF(V864+(F865-AL865/$C$23)*$C$22/($C$21+$C$22)&gt;$C$8,$C$8,V864+(F865-AL865/$C$23)*$C$22/($C$21+$C$22)),E865)</f>
        <v>1400</v>
      </c>
      <c r="W865" s="203">
        <f>IF(S865&gt;0,0,IF(W864+AL865/$C$23&gt;$F$23,$F$23,W864+AL865/$C$23))</f>
        <v>1.6346185093862227</v>
      </c>
      <c r="X865" s="105" t="str">
        <f>IF(R865=0,"-",IF(U865=0,FORECAST($C$8,Инклинометрия!$B$2:$B$152,Инклинометрия!$A$2:$A$152),FORECAST(R865,Инклинометрия!$B$2:$B$152,Инклинометрия!$A$2:$A$152)))</f>
        <v>-</v>
      </c>
      <c r="Y865" s="105" t="str">
        <f>IF(R865=0,"-",IF(U865=0,FORECAST($C$8-R865,Инклинометрия!$B$2:$B$152,Инклинометрия!$A$2:$A$152),0))</f>
        <v>-</v>
      </c>
      <c r="Z865" s="105" t="str">
        <f>IF(S865=0,"-",FORECAST($C$8,Инклинометрия!$B$2:$B$152,Инклинометрия!$A$2:$A$152))</f>
        <v>-</v>
      </c>
      <c r="AA865" s="105" t="str">
        <f>IF(S865=0,"-",FORECAST($C$8-S865,Инклинометрия!$B$2:$B$152,Инклинометрия!$A$2:$A$152))</f>
        <v>-</v>
      </c>
      <c r="AB865" s="105">
        <f>IF(T865=0,"-",FORECAST($C$6,Инклинометрия!$B$2:$B$152,Инклинометрия!$A$2:$A$152))</f>
        <v>1425</v>
      </c>
      <c r="AC865" s="105">
        <f>IF(R865=0,FORECAST($C$6-T865,Инклинометрия!$B$2:$B$152,Инклинометрия!$A$2:$A$152),FORECAST($C$8,Инклинометрия!$B$2:$B$152,Инклинометрия!$A$2:$A$152))</f>
        <v>1331.5528875839168</v>
      </c>
      <c r="AD865" s="107">
        <f>IF(U865=0,"-",FORECAST($C$8,Инклинометрия!$B$2:$B$152,Инклинометрия!$A$2:$A$152))</f>
        <v>1330</v>
      </c>
      <c r="AE865" s="107">
        <f>IF(U865=0,"-",FORECAST($C$8-U865,Инклинометрия!$B$2:$B$152,Инклинометрия!$A$2:$A$152))</f>
        <v>0</v>
      </c>
      <c r="AF865" s="107">
        <f>FORECAST($C$8-S865,Инклинометрия!$B$2:$B$152,Инклинометрия!$A$2:$A$152)</f>
        <v>1330</v>
      </c>
      <c r="AG865" s="107">
        <f>FORECAST($C$8-(S865+V865),Инклинометрия!$B$2:$B$152,Инклинометрия!$A$2:$A$152)</f>
        <v>0</v>
      </c>
      <c r="AH865" s="107">
        <f>IF(W865=0,"-",FORECAST($C$8+W865,Инклинометрия!$B$2:$B$152,Инклинометрия!$A$2:$A$152))</f>
        <v>1331.5528875839168</v>
      </c>
      <c r="AI865" s="107">
        <f>IF(W865=0,"-",FORECAST($C$8,Инклинометрия!$B$2:$B$152,Инклинометрия!$A$2:$A$152))</f>
        <v>1330</v>
      </c>
      <c r="AK865" s="122">
        <f>2*PI()*$C$5*(AT864-AT863)/(LN(AN864/$I$9)*$I$8/$I$7+LN($I$10/AN864)*$I$8/$I$7)</f>
        <v>0</v>
      </c>
      <c r="AL865" s="67">
        <f>AK865*(B865-B864)</f>
        <v>0</v>
      </c>
      <c r="AM865" s="23">
        <f t="shared" si="246"/>
        <v>4.3059540056097682E-2</v>
      </c>
      <c r="AN865" s="26">
        <f>AN864+AK865*(B865-B864)/(2*PI()*$C$5*AN864*$I$11)</f>
        <v>0.12986115207059001</v>
      </c>
      <c r="AO865" s="87">
        <f t="shared" ref="AO865:AO928" si="259">101325+AP865</f>
        <v>111242.59539450394</v>
      </c>
      <c r="AP865" s="87">
        <f>IF(R865+U865&lt;$C$8,0,32*$G$13/$C$12^2*($I$8*R865+$I$6*U865)+32*$G$14/($C$14^2-$C$13^2)*($I$8*S865+$I$6*V865))</f>
        <v>9917.5953945039291</v>
      </c>
      <c r="AQ865" s="66">
        <f>R865*$C$11*$C$9+U865*$C$11*$C$10</f>
        <v>14695380</v>
      </c>
      <c r="AR865" s="66">
        <f>S865*$C$11*$C$9+V865*$C$11*$C$10</f>
        <v>14695380</v>
      </c>
      <c r="AS865" s="87">
        <f>$C$11*(T865*$C$9+W865*$C$10)</f>
        <v>789129.61404581123</v>
      </c>
      <c r="AT865" s="45">
        <f t="shared" si="253"/>
        <v>15595752.209440315</v>
      </c>
      <c r="AU865" s="75"/>
    </row>
    <row r="866" spans="2:47" ht="15" thickBot="1" x14ac:dyDescent="0.35">
      <c r="B866" s="41">
        <f t="shared" ref="B866:B929" si="260">B865+$C$26</f>
        <v>8350</v>
      </c>
      <c r="C866" s="8">
        <f t="shared" ref="C866:C929" si="261">$C$16*B866</f>
        <v>83.5</v>
      </c>
      <c r="D866" s="73">
        <f t="shared" si="247"/>
        <v>111.68125000000001</v>
      </c>
      <c r="E866" s="29">
        <f t="shared" si="250"/>
        <v>6191.5731166144142</v>
      </c>
      <c r="F866" s="29">
        <f t="shared" si="254"/>
        <v>7.4150576246875062</v>
      </c>
      <c r="G866" s="29">
        <f t="shared" ref="G866:G929" si="262">F866*$C$10/$C$9</f>
        <v>9.9176395730195388</v>
      </c>
      <c r="H866" s="17">
        <f t="shared" ref="H866:H929" si="263">H865+G866</f>
        <v>8281.229043471727</v>
      </c>
      <c r="I866" s="29">
        <f t="shared" si="255"/>
        <v>2.2250485660981263</v>
      </c>
      <c r="J866" s="29">
        <f t="shared" si="256"/>
        <v>13.949340071223562</v>
      </c>
      <c r="K866" s="32">
        <f>IF((D865+L865+M865-AL865)/($C$21+$C$22)&gt;$C$8,$C$8,(D865+L865+M865-AL865)/($C$21+$C$22))</f>
        <v>1400</v>
      </c>
      <c r="L866" s="97">
        <f t="shared" si="248"/>
        <v>0</v>
      </c>
      <c r="M866" s="96">
        <f t="shared" si="249"/>
        <v>0</v>
      </c>
      <c r="N866" s="98">
        <f t="shared" si="257"/>
        <v>1.7382597742038917</v>
      </c>
      <c r="O866" s="100">
        <f t="shared" si="251"/>
        <v>4.2266987561397071</v>
      </c>
      <c r="P866" s="104">
        <f t="shared" si="258"/>
        <v>18.880500609176615</v>
      </c>
      <c r="Q866" s="102">
        <f t="shared" ref="Q866:Q929" si="264">W866*$C$23</f>
        <v>2.8886093440366814E-2</v>
      </c>
      <c r="R866" s="106">
        <f>K866-U866</f>
        <v>0</v>
      </c>
      <c r="S866" s="106">
        <f>IF(K866-H865&lt;0,0,K866-H865)</f>
        <v>0</v>
      </c>
      <c r="T866" s="106">
        <f t="shared" si="252"/>
        <v>98.365381490613771</v>
      </c>
      <c r="U866" s="107">
        <f>IF(S866&gt;0,0,IF(U865+(F866-AL866/$C$23)*$C$22/($C$21+$C$22)&gt;$C$8,$C$8,IF(V866=$C$8,U865+(F866-AL866/$C$23)*$C$22/$C$21,U865+(F866-AL866/$C$23)*$C$22/($C$21+$C$22))))</f>
        <v>1400</v>
      </c>
      <c r="V866" s="107">
        <f>IF(S866=0,IF(V865+(F866-AL866/$C$23)*$C$22/($C$21+$C$22)&gt;$C$8,$C$8,V865+(F866-AL866/$C$23)*$C$22/($C$21+$C$22)),E866)</f>
        <v>1400</v>
      </c>
      <c r="W866" s="203">
        <f>IF(S866&gt;0,0,IF(W865+AL866/$C$23&gt;$F$23,$F$23,W865+AL866/$C$23))</f>
        <v>1.6346185093862227</v>
      </c>
      <c r="X866" s="105" t="str">
        <f>IF(R866=0,"-",IF(U866=0,FORECAST($C$8,Инклинометрия!$B$2:$B$152,Инклинометрия!$A$2:$A$152),FORECAST(R866,Инклинометрия!$B$2:$B$152,Инклинометрия!$A$2:$A$152)))</f>
        <v>-</v>
      </c>
      <c r="Y866" s="105" t="str">
        <f>IF(R866=0,"-",IF(U866=0,FORECAST($C$8-R866,Инклинометрия!$B$2:$B$152,Инклинометрия!$A$2:$A$152),0))</f>
        <v>-</v>
      </c>
      <c r="Z866" s="105" t="str">
        <f>IF(S866=0,"-",FORECAST($C$8,Инклинометрия!$B$2:$B$152,Инклинометрия!$A$2:$A$152))</f>
        <v>-</v>
      </c>
      <c r="AA866" s="105" t="str">
        <f>IF(S866=0,"-",FORECAST($C$8-S866,Инклинометрия!$B$2:$B$152,Инклинометрия!$A$2:$A$152))</f>
        <v>-</v>
      </c>
      <c r="AB866" s="105">
        <f>IF(T866=0,"-",FORECAST($C$6,Инклинометрия!$B$2:$B$152,Инклинометрия!$A$2:$A$152))</f>
        <v>1425</v>
      </c>
      <c r="AC866" s="105">
        <f>IF(R866=0,FORECAST($C$6-T866,Инклинометрия!$B$2:$B$152,Инклинометрия!$A$2:$A$152),FORECAST($C$8,Инклинометрия!$B$2:$B$152,Инклинометрия!$A$2:$A$152))</f>
        <v>1331.5528875839168</v>
      </c>
      <c r="AD866" s="107">
        <f>IF(U866=0,"-",FORECAST($C$8,Инклинометрия!$B$2:$B$152,Инклинометрия!$A$2:$A$152))</f>
        <v>1330</v>
      </c>
      <c r="AE866" s="107">
        <f>IF(U866=0,"-",FORECAST($C$8-U866,Инклинометрия!$B$2:$B$152,Инклинометрия!$A$2:$A$152))</f>
        <v>0</v>
      </c>
      <c r="AF866" s="107">
        <f>FORECAST($C$8-S866,Инклинометрия!$B$2:$B$152,Инклинометрия!$A$2:$A$152)</f>
        <v>1330</v>
      </c>
      <c r="AG866" s="107">
        <f>FORECAST($C$8-(S866+V866),Инклинометрия!$B$2:$B$152,Инклинометрия!$A$2:$A$152)</f>
        <v>0</v>
      </c>
      <c r="AH866" s="107">
        <f>IF(W866=0,"-",FORECAST($C$8+W866,Инклинометрия!$B$2:$B$152,Инклинометрия!$A$2:$A$152))</f>
        <v>1331.5528875839168</v>
      </c>
      <c r="AI866" s="107">
        <f>IF(W866=0,"-",FORECAST($C$8,Инклинометрия!$B$2:$B$152,Инклинометрия!$A$2:$A$152))</f>
        <v>1330</v>
      </c>
      <c r="AK866" s="122">
        <f>2*PI()*$C$5*(AT865-AT864)/(LN(AN865/$I$9)*$I$8/$I$7+LN($I$10/AN865)*$I$8/$I$7)</f>
        <v>0</v>
      </c>
      <c r="AL866" s="67">
        <f>AK866*(B866-B865)</f>
        <v>0</v>
      </c>
      <c r="AM866" s="23">
        <f t="shared" si="246"/>
        <v>4.3059540056097682E-2</v>
      </c>
      <c r="AN866" s="26">
        <f>AN865+AK866*(B866-B865)/(2*PI()*$C$5*AN865*$I$11)</f>
        <v>0.12986115207059001</v>
      </c>
      <c r="AO866" s="87">
        <f t="shared" si="259"/>
        <v>111242.59539450394</v>
      </c>
      <c r="AP866" s="87">
        <f>IF(R866+U866&lt;$C$8,0,32*$G$13/$C$12^2*($I$8*R866+$I$6*U866)+32*$G$14/($C$14^2-$C$13^2)*($I$8*S866+$I$6*V866))</f>
        <v>9917.5953945039291</v>
      </c>
      <c r="AQ866" s="66">
        <f>R866*$C$11*$C$9+U866*$C$11*$C$10</f>
        <v>14695380</v>
      </c>
      <c r="AR866" s="66">
        <f>S866*$C$11*$C$9+V866*$C$11*$C$10</f>
        <v>14695380</v>
      </c>
      <c r="AS866" s="87">
        <f>$C$11*(T866*$C$9+W866*$C$10)</f>
        <v>789129.61404581123</v>
      </c>
      <c r="AT866" s="45">
        <f t="shared" si="253"/>
        <v>15595752.209440315</v>
      </c>
      <c r="AU866" s="75"/>
    </row>
    <row r="867" spans="2:47" ht="15" thickBot="1" x14ac:dyDescent="0.35">
      <c r="B867" s="41">
        <f t="shared" si="260"/>
        <v>8360</v>
      </c>
      <c r="C867" s="8">
        <f t="shared" si="261"/>
        <v>83.600000000000009</v>
      </c>
      <c r="D867" s="73">
        <f t="shared" si="247"/>
        <v>111.81500000000001</v>
      </c>
      <c r="E867" s="29">
        <f t="shared" si="250"/>
        <v>6198.9881742391026</v>
      </c>
      <c r="F867" s="29">
        <f t="shared" si="254"/>
        <v>7.4150576246884157</v>
      </c>
      <c r="G867" s="29">
        <f t="shared" si="262"/>
        <v>9.9176395730207556</v>
      </c>
      <c r="H867" s="17">
        <f t="shared" si="263"/>
        <v>8291.146683044748</v>
      </c>
      <c r="I867" s="29">
        <f t="shared" si="255"/>
        <v>2.2250485660981263</v>
      </c>
      <c r="J867" s="29">
        <f t="shared" si="256"/>
        <v>13.949340071224418</v>
      </c>
      <c r="K867" s="32">
        <f>IF((D866+L866+M866-AL866)/($C$21+$C$22)&gt;$C$8,$C$8,(D866+L866+M866-AL866)/($C$21+$C$22))</f>
        <v>1400</v>
      </c>
      <c r="L867" s="97">
        <f t="shared" si="248"/>
        <v>0</v>
      </c>
      <c r="M867" s="96">
        <f t="shared" si="249"/>
        <v>0</v>
      </c>
      <c r="N867" s="98">
        <f t="shared" si="257"/>
        <v>1.7382597742038917</v>
      </c>
      <c r="O867" s="100">
        <f t="shared" si="251"/>
        <v>4.2266987561397071</v>
      </c>
      <c r="P867" s="104">
        <f t="shared" si="258"/>
        <v>18.880500609176615</v>
      </c>
      <c r="Q867" s="102">
        <f t="shared" si="264"/>
        <v>2.8886093440366814E-2</v>
      </c>
      <c r="R867" s="106">
        <f>K867-U867</f>
        <v>0</v>
      </c>
      <c r="S867" s="106">
        <f>IF(K867-H866&lt;0,0,K867-H866)</f>
        <v>0</v>
      </c>
      <c r="T867" s="106">
        <f t="shared" si="252"/>
        <v>98.365381490613771</v>
      </c>
      <c r="U867" s="107">
        <f>IF(S867&gt;0,0,IF(U866+(F867-AL867/$C$23)*$C$22/($C$21+$C$22)&gt;$C$8,$C$8,IF(V867=$C$8,U866+(F867-AL867/$C$23)*$C$22/$C$21,U866+(F867-AL867/$C$23)*$C$22/($C$21+$C$22))))</f>
        <v>1400</v>
      </c>
      <c r="V867" s="107">
        <f>IF(S867=0,IF(V866+(F867-AL867/$C$23)*$C$22/($C$21+$C$22)&gt;$C$8,$C$8,V866+(F867-AL867/$C$23)*$C$22/($C$21+$C$22)),E867)</f>
        <v>1400</v>
      </c>
      <c r="W867" s="203">
        <f>IF(S867&gt;0,0,IF(W866+AL867/$C$23&gt;$F$23,$F$23,W866+AL867/$C$23))</f>
        <v>1.6346185093862227</v>
      </c>
      <c r="X867" s="105" t="str">
        <f>IF(R867=0,"-",IF(U867=0,FORECAST($C$8,Инклинометрия!$B$2:$B$152,Инклинометрия!$A$2:$A$152),FORECAST(R867,Инклинометрия!$B$2:$B$152,Инклинометрия!$A$2:$A$152)))</f>
        <v>-</v>
      </c>
      <c r="Y867" s="105" t="str">
        <f>IF(R867=0,"-",IF(U867=0,FORECAST($C$8-R867,Инклинометрия!$B$2:$B$152,Инклинометрия!$A$2:$A$152),0))</f>
        <v>-</v>
      </c>
      <c r="Z867" s="105" t="str">
        <f>IF(S867=0,"-",FORECAST($C$8,Инклинометрия!$B$2:$B$152,Инклинометрия!$A$2:$A$152))</f>
        <v>-</v>
      </c>
      <c r="AA867" s="105" t="str">
        <f>IF(S867=0,"-",FORECAST($C$8-S867,Инклинометрия!$B$2:$B$152,Инклинометрия!$A$2:$A$152))</f>
        <v>-</v>
      </c>
      <c r="AB867" s="105">
        <f>IF(T867=0,"-",FORECAST($C$6,Инклинометрия!$B$2:$B$152,Инклинометрия!$A$2:$A$152))</f>
        <v>1425</v>
      </c>
      <c r="AC867" s="105">
        <f>IF(R867=0,FORECAST($C$6-T867,Инклинометрия!$B$2:$B$152,Инклинометрия!$A$2:$A$152),FORECAST($C$8,Инклинометрия!$B$2:$B$152,Инклинометрия!$A$2:$A$152))</f>
        <v>1331.5528875839168</v>
      </c>
      <c r="AD867" s="107">
        <f>IF(U867=0,"-",FORECAST($C$8,Инклинометрия!$B$2:$B$152,Инклинометрия!$A$2:$A$152))</f>
        <v>1330</v>
      </c>
      <c r="AE867" s="107">
        <f>IF(U867=0,"-",FORECAST($C$8-U867,Инклинометрия!$B$2:$B$152,Инклинометрия!$A$2:$A$152))</f>
        <v>0</v>
      </c>
      <c r="AF867" s="107">
        <f>FORECAST($C$8-S867,Инклинометрия!$B$2:$B$152,Инклинометрия!$A$2:$A$152)</f>
        <v>1330</v>
      </c>
      <c r="AG867" s="107">
        <f>FORECAST($C$8-(S867+V867),Инклинометрия!$B$2:$B$152,Инклинометрия!$A$2:$A$152)</f>
        <v>0</v>
      </c>
      <c r="AH867" s="107">
        <f>IF(W867=0,"-",FORECAST($C$8+W867,Инклинометрия!$B$2:$B$152,Инклинометрия!$A$2:$A$152))</f>
        <v>1331.5528875839168</v>
      </c>
      <c r="AI867" s="107">
        <f>IF(W867=0,"-",FORECAST($C$8,Инклинометрия!$B$2:$B$152,Инклинометрия!$A$2:$A$152))</f>
        <v>1330</v>
      </c>
      <c r="AK867" s="122">
        <f>2*PI()*$C$5*(AT866-AT865)/(LN(AN866/$I$9)*$I$8/$I$7+LN($I$10/AN866)*$I$8/$I$7)</f>
        <v>0</v>
      </c>
      <c r="AL867" s="67">
        <f>AK867*(B867-B866)</f>
        <v>0</v>
      </c>
      <c r="AM867" s="23">
        <f t="shared" si="246"/>
        <v>4.3059540056097682E-2</v>
      </c>
      <c r="AN867" s="26">
        <f>AN866+AK867*(B867-B866)/(2*PI()*$C$5*AN866*$I$11)</f>
        <v>0.12986115207059001</v>
      </c>
      <c r="AO867" s="87">
        <f t="shared" si="259"/>
        <v>111242.59539450394</v>
      </c>
      <c r="AP867" s="87">
        <f>IF(R867+U867&lt;$C$8,0,32*$G$13/$C$12^2*($I$8*R867+$I$6*U867)+32*$G$14/($C$14^2-$C$13^2)*($I$8*S867+$I$6*V867))</f>
        <v>9917.5953945039291</v>
      </c>
      <c r="AQ867" s="66">
        <f>R867*$C$11*$C$9+U867*$C$11*$C$10</f>
        <v>14695380</v>
      </c>
      <c r="AR867" s="66">
        <f>S867*$C$11*$C$9+V867*$C$11*$C$10</f>
        <v>14695380</v>
      </c>
      <c r="AS867" s="87">
        <f>$C$11*(T867*$C$9+W867*$C$10)</f>
        <v>789129.61404581123</v>
      </c>
      <c r="AT867" s="45">
        <f t="shared" si="253"/>
        <v>15595752.209440315</v>
      </c>
      <c r="AU867" s="75"/>
    </row>
    <row r="868" spans="2:47" ht="15" thickBot="1" x14ac:dyDescent="0.35">
      <c r="B868" s="41">
        <f t="shared" si="260"/>
        <v>8370</v>
      </c>
      <c r="C868" s="8">
        <f t="shared" si="261"/>
        <v>83.7</v>
      </c>
      <c r="D868" s="73">
        <f t="shared" si="247"/>
        <v>111.94875</v>
      </c>
      <c r="E868" s="29">
        <f t="shared" si="250"/>
        <v>6206.4032318637901</v>
      </c>
      <c r="F868" s="29">
        <f t="shared" si="254"/>
        <v>7.4150576246875062</v>
      </c>
      <c r="G868" s="29">
        <f t="shared" si="262"/>
        <v>9.9176395730195388</v>
      </c>
      <c r="H868" s="17">
        <f t="shared" si="263"/>
        <v>8301.0643226177672</v>
      </c>
      <c r="I868" s="29">
        <f t="shared" si="255"/>
        <v>2.2250485660981263</v>
      </c>
      <c r="J868" s="29">
        <f t="shared" si="256"/>
        <v>13.949340071223562</v>
      </c>
      <c r="K868" s="32">
        <f>IF((D867+L867+M867-AL867)/($C$21+$C$22)&gt;$C$8,$C$8,(D867+L867+M867-AL867)/($C$21+$C$22))</f>
        <v>1400</v>
      </c>
      <c r="L868" s="97">
        <f t="shared" si="248"/>
        <v>0</v>
      </c>
      <c r="M868" s="96">
        <f t="shared" si="249"/>
        <v>0</v>
      </c>
      <c r="N868" s="98">
        <f t="shared" si="257"/>
        <v>1.7382597742038917</v>
      </c>
      <c r="O868" s="100">
        <f t="shared" si="251"/>
        <v>4.2266987561397071</v>
      </c>
      <c r="P868" s="104">
        <f t="shared" si="258"/>
        <v>18.880500609176615</v>
      </c>
      <c r="Q868" s="102">
        <f t="shared" si="264"/>
        <v>2.8886093440366814E-2</v>
      </c>
      <c r="R868" s="106">
        <f>K868-U868</f>
        <v>0</v>
      </c>
      <c r="S868" s="106">
        <f>IF(K868-H867&lt;0,0,K868-H867)</f>
        <v>0</v>
      </c>
      <c r="T868" s="106">
        <f t="shared" si="252"/>
        <v>98.365381490613771</v>
      </c>
      <c r="U868" s="107">
        <f>IF(S868&gt;0,0,IF(U867+(F868-AL868/$C$23)*$C$22/($C$21+$C$22)&gt;$C$8,$C$8,IF(V868=$C$8,U867+(F868-AL868/$C$23)*$C$22/$C$21,U867+(F868-AL868/$C$23)*$C$22/($C$21+$C$22))))</f>
        <v>1400</v>
      </c>
      <c r="V868" s="107">
        <f>IF(S868=0,IF(V867+(F868-AL868/$C$23)*$C$22/($C$21+$C$22)&gt;$C$8,$C$8,V867+(F868-AL868/$C$23)*$C$22/($C$21+$C$22)),E868)</f>
        <v>1400</v>
      </c>
      <c r="W868" s="203">
        <f>IF(S868&gt;0,0,IF(W867+AL868/$C$23&gt;$F$23,$F$23,W867+AL868/$C$23))</f>
        <v>1.6346185093862227</v>
      </c>
      <c r="X868" s="105" t="str">
        <f>IF(R868=0,"-",IF(U868=0,FORECAST($C$8,Инклинометрия!$B$2:$B$152,Инклинометрия!$A$2:$A$152),FORECAST(R868,Инклинометрия!$B$2:$B$152,Инклинометрия!$A$2:$A$152)))</f>
        <v>-</v>
      </c>
      <c r="Y868" s="105" t="str">
        <f>IF(R868=0,"-",IF(U868=0,FORECAST($C$8-R868,Инклинометрия!$B$2:$B$152,Инклинометрия!$A$2:$A$152),0))</f>
        <v>-</v>
      </c>
      <c r="Z868" s="105" t="str">
        <f>IF(S868=0,"-",FORECAST($C$8,Инклинометрия!$B$2:$B$152,Инклинометрия!$A$2:$A$152))</f>
        <v>-</v>
      </c>
      <c r="AA868" s="105" t="str">
        <f>IF(S868=0,"-",FORECAST($C$8-S868,Инклинометрия!$B$2:$B$152,Инклинометрия!$A$2:$A$152))</f>
        <v>-</v>
      </c>
      <c r="AB868" s="105">
        <f>IF(T868=0,"-",FORECAST($C$6,Инклинометрия!$B$2:$B$152,Инклинометрия!$A$2:$A$152))</f>
        <v>1425</v>
      </c>
      <c r="AC868" s="105">
        <f>IF(R868=0,FORECAST($C$6-T868,Инклинометрия!$B$2:$B$152,Инклинометрия!$A$2:$A$152),FORECAST($C$8,Инклинометрия!$B$2:$B$152,Инклинометрия!$A$2:$A$152))</f>
        <v>1331.5528875839168</v>
      </c>
      <c r="AD868" s="107">
        <f>IF(U868=0,"-",FORECAST($C$8,Инклинометрия!$B$2:$B$152,Инклинометрия!$A$2:$A$152))</f>
        <v>1330</v>
      </c>
      <c r="AE868" s="107">
        <f>IF(U868=0,"-",FORECAST($C$8-U868,Инклинометрия!$B$2:$B$152,Инклинометрия!$A$2:$A$152))</f>
        <v>0</v>
      </c>
      <c r="AF868" s="107">
        <f>FORECAST($C$8-S868,Инклинометрия!$B$2:$B$152,Инклинометрия!$A$2:$A$152)</f>
        <v>1330</v>
      </c>
      <c r="AG868" s="107">
        <f>FORECAST($C$8-(S868+V868),Инклинометрия!$B$2:$B$152,Инклинометрия!$A$2:$A$152)</f>
        <v>0</v>
      </c>
      <c r="AH868" s="107">
        <f>IF(W868=0,"-",FORECAST($C$8+W868,Инклинометрия!$B$2:$B$152,Инклинометрия!$A$2:$A$152))</f>
        <v>1331.5528875839168</v>
      </c>
      <c r="AI868" s="107">
        <f>IF(W868=0,"-",FORECAST($C$8,Инклинометрия!$B$2:$B$152,Инклинометрия!$A$2:$A$152))</f>
        <v>1330</v>
      </c>
      <c r="AK868" s="122">
        <f>2*PI()*$C$5*(AT867-AT866)/(LN(AN867/$I$9)*$I$8/$I$7+LN($I$10/AN867)*$I$8/$I$7)</f>
        <v>0</v>
      </c>
      <c r="AL868" s="67">
        <f>AK868*(B868-B867)</f>
        <v>0</v>
      </c>
      <c r="AM868" s="23">
        <f t="shared" si="246"/>
        <v>4.3059540056097682E-2</v>
      </c>
      <c r="AN868" s="26">
        <f>AN867+AK868*(B868-B867)/(2*PI()*$C$5*AN867*$I$11)</f>
        <v>0.12986115207059001</v>
      </c>
      <c r="AO868" s="87">
        <f t="shared" si="259"/>
        <v>111242.59539450394</v>
      </c>
      <c r="AP868" s="87">
        <f>IF(R868+U868&lt;$C$8,0,32*$G$13/$C$12^2*($I$8*R868+$I$6*U868)+32*$G$14/($C$14^2-$C$13^2)*($I$8*S868+$I$6*V868))</f>
        <v>9917.5953945039291</v>
      </c>
      <c r="AQ868" s="66">
        <f>R868*$C$11*$C$9+U868*$C$11*$C$10</f>
        <v>14695380</v>
      </c>
      <c r="AR868" s="66">
        <f>S868*$C$11*$C$9+V868*$C$11*$C$10</f>
        <v>14695380</v>
      </c>
      <c r="AS868" s="87">
        <f>$C$11*(T868*$C$9+W868*$C$10)</f>
        <v>789129.61404581123</v>
      </c>
      <c r="AT868" s="45">
        <f t="shared" si="253"/>
        <v>15595752.209440315</v>
      </c>
      <c r="AU868" s="75"/>
    </row>
    <row r="869" spans="2:47" ht="15" thickBot="1" x14ac:dyDescent="0.35">
      <c r="B869" s="41">
        <f t="shared" si="260"/>
        <v>8380</v>
      </c>
      <c r="C869" s="8">
        <f t="shared" si="261"/>
        <v>83.8</v>
      </c>
      <c r="D869" s="73">
        <f t="shared" si="247"/>
        <v>112.0825</v>
      </c>
      <c r="E869" s="29">
        <f t="shared" si="250"/>
        <v>6213.8182894884776</v>
      </c>
      <c r="F869" s="29">
        <f t="shared" si="254"/>
        <v>7.4150576246875062</v>
      </c>
      <c r="G869" s="29">
        <f t="shared" si="262"/>
        <v>9.9176395730195388</v>
      </c>
      <c r="H869" s="17">
        <f t="shared" si="263"/>
        <v>8310.9819621907864</v>
      </c>
      <c r="I869" s="29">
        <f t="shared" si="255"/>
        <v>2.2250485660981263</v>
      </c>
      <c r="J869" s="29">
        <f t="shared" si="256"/>
        <v>13.949340071223562</v>
      </c>
      <c r="K869" s="32">
        <f>IF((D868+L868+M868-AL868)/($C$21+$C$22)&gt;$C$8,$C$8,(D868+L868+M868-AL868)/($C$21+$C$22))</f>
        <v>1400</v>
      </c>
      <c r="L869" s="97">
        <f t="shared" si="248"/>
        <v>0</v>
      </c>
      <c r="M869" s="96">
        <f t="shared" si="249"/>
        <v>0</v>
      </c>
      <c r="N869" s="98">
        <f t="shared" si="257"/>
        <v>1.7382597742038917</v>
      </c>
      <c r="O869" s="100">
        <f t="shared" si="251"/>
        <v>4.2266987561397071</v>
      </c>
      <c r="P869" s="104">
        <f t="shared" si="258"/>
        <v>18.880500609176615</v>
      </c>
      <c r="Q869" s="102">
        <f t="shared" si="264"/>
        <v>2.8886093440366814E-2</v>
      </c>
      <c r="R869" s="106">
        <f>K869-U869</f>
        <v>0</v>
      </c>
      <c r="S869" s="106">
        <f>IF(K869-H868&lt;0,0,K869-H868)</f>
        <v>0</v>
      </c>
      <c r="T869" s="106">
        <f t="shared" si="252"/>
        <v>98.365381490613771</v>
      </c>
      <c r="U869" s="107">
        <f>IF(S869&gt;0,0,IF(U868+(F869-AL869/$C$23)*$C$22/($C$21+$C$22)&gt;$C$8,$C$8,IF(V869=$C$8,U868+(F869-AL869/$C$23)*$C$22/$C$21,U868+(F869-AL869/$C$23)*$C$22/($C$21+$C$22))))</f>
        <v>1400</v>
      </c>
      <c r="V869" s="107">
        <f>IF(S869=0,IF(V868+(F869-AL869/$C$23)*$C$22/($C$21+$C$22)&gt;$C$8,$C$8,V868+(F869-AL869/$C$23)*$C$22/($C$21+$C$22)),E869)</f>
        <v>1400</v>
      </c>
      <c r="W869" s="203">
        <f>IF(S869&gt;0,0,IF(W868+AL869/$C$23&gt;$F$23,$F$23,W868+AL869/$C$23))</f>
        <v>1.6346185093862227</v>
      </c>
      <c r="X869" s="105" t="str">
        <f>IF(R869=0,"-",IF(U869=0,FORECAST($C$8,Инклинометрия!$B$2:$B$152,Инклинометрия!$A$2:$A$152),FORECAST(R869,Инклинометрия!$B$2:$B$152,Инклинометрия!$A$2:$A$152)))</f>
        <v>-</v>
      </c>
      <c r="Y869" s="105" t="str">
        <f>IF(R869=0,"-",IF(U869=0,FORECAST($C$8-R869,Инклинометрия!$B$2:$B$152,Инклинометрия!$A$2:$A$152),0))</f>
        <v>-</v>
      </c>
      <c r="Z869" s="105" t="str">
        <f>IF(S869=0,"-",FORECAST($C$8,Инклинометрия!$B$2:$B$152,Инклинометрия!$A$2:$A$152))</f>
        <v>-</v>
      </c>
      <c r="AA869" s="105" t="str">
        <f>IF(S869=0,"-",FORECAST($C$8-S869,Инклинометрия!$B$2:$B$152,Инклинометрия!$A$2:$A$152))</f>
        <v>-</v>
      </c>
      <c r="AB869" s="105">
        <f>IF(T869=0,"-",FORECAST($C$6,Инклинометрия!$B$2:$B$152,Инклинометрия!$A$2:$A$152))</f>
        <v>1425</v>
      </c>
      <c r="AC869" s="105">
        <f>IF(R869=0,FORECAST($C$6-T869,Инклинометрия!$B$2:$B$152,Инклинометрия!$A$2:$A$152),FORECAST($C$8,Инклинометрия!$B$2:$B$152,Инклинометрия!$A$2:$A$152))</f>
        <v>1331.5528875839168</v>
      </c>
      <c r="AD869" s="107">
        <f>IF(U869=0,"-",FORECAST($C$8,Инклинометрия!$B$2:$B$152,Инклинометрия!$A$2:$A$152))</f>
        <v>1330</v>
      </c>
      <c r="AE869" s="107">
        <f>IF(U869=0,"-",FORECAST($C$8-U869,Инклинометрия!$B$2:$B$152,Инклинометрия!$A$2:$A$152))</f>
        <v>0</v>
      </c>
      <c r="AF869" s="107">
        <f>FORECAST($C$8-S869,Инклинометрия!$B$2:$B$152,Инклинометрия!$A$2:$A$152)</f>
        <v>1330</v>
      </c>
      <c r="AG869" s="107">
        <f>FORECAST($C$8-(S869+V869),Инклинометрия!$B$2:$B$152,Инклинометрия!$A$2:$A$152)</f>
        <v>0</v>
      </c>
      <c r="AH869" s="107">
        <f>IF(W869=0,"-",FORECAST($C$8+W869,Инклинометрия!$B$2:$B$152,Инклинометрия!$A$2:$A$152))</f>
        <v>1331.5528875839168</v>
      </c>
      <c r="AI869" s="107">
        <f>IF(W869=0,"-",FORECAST($C$8,Инклинометрия!$B$2:$B$152,Инклинометрия!$A$2:$A$152))</f>
        <v>1330</v>
      </c>
      <c r="AK869" s="122">
        <f>2*PI()*$C$5*(AT868-AT867)/(LN(AN868/$I$9)*$I$8/$I$7+LN($I$10/AN868)*$I$8/$I$7)</f>
        <v>0</v>
      </c>
      <c r="AL869" s="67">
        <f>AK869*(B869-B868)</f>
        <v>0</v>
      </c>
      <c r="AM869" s="23">
        <f t="shared" si="246"/>
        <v>4.3059540056097682E-2</v>
      </c>
      <c r="AN869" s="26">
        <f>AN868+AK869*(B869-B868)/(2*PI()*$C$5*AN868*$I$11)</f>
        <v>0.12986115207059001</v>
      </c>
      <c r="AO869" s="87">
        <f t="shared" si="259"/>
        <v>111242.59539450394</v>
      </c>
      <c r="AP869" s="87">
        <f>IF(R869+U869&lt;$C$8,0,32*$G$13/$C$12^2*($I$8*R869+$I$6*U869)+32*$G$14/($C$14^2-$C$13^2)*($I$8*S869+$I$6*V869))</f>
        <v>9917.5953945039291</v>
      </c>
      <c r="AQ869" s="66">
        <f>R869*$C$11*$C$9+U869*$C$11*$C$10</f>
        <v>14695380</v>
      </c>
      <c r="AR869" s="66">
        <f>S869*$C$11*$C$9+V869*$C$11*$C$10</f>
        <v>14695380</v>
      </c>
      <c r="AS869" s="87">
        <f>$C$11*(T869*$C$9+W869*$C$10)</f>
        <v>789129.61404581123</v>
      </c>
      <c r="AT869" s="45">
        <f t="shared" si="253"/>
        <v>15595752.209440315</v>
      </c>
      <c r="AU869" s="75"/>
    </row>
    <row r="870" spans="2:47" ht="15" thickBot="1" x14ac:dyDescent="0.35">
      <c r="B870" s="41">
        <f t="shared" si="260"/>
        <v>8390</v>
      </c>
      <c r="C870" s="8">
        <f t="shared" si="261"/>
        <v>83.9</v>
      </c>
      <c r="D870" s="73">
        <f t="shared" si="247"/>
        <v>112.21625</v>
      </c>
      <c r="E870" s="29">
        <f t="shared" si="250"/>
        <v>6221.233347113166</v>
      </c>
      <c r="F870" s="29">
        <f t="shared" si="254"/>
        <v>7.4150576246884157</v>
      </c>
      <c r="G870" s="29">
        <f t="shared" si="262"/>
        <v>9.9176395730207556</v>
      </c>
      <c r="H870" s="17">
        <f t="shared" si="263"/>
        <v>8320.8996017638074</v>
      </c>
      <c r="I870" s="29">
        <f t="shared" si="255"/>
        <v>2.2250485660981263</v>
      </c>
      <c r="J870" s="29">
        <f t="shared" si="256"/>
        <v>13.949340071224418</v>
      </c>
      <c r="K870" s="32">
        <f>IF((D869+L869+M869-AL869)/($C$21+$C$22)&gt;$C$8,$C$8,(D869+L869+M869-AL869)/($C$21+$C$22))</f>
        <v>1400</v>
      </c>
      <c r="L870" s="97">
        <f t="shared" si="248"/>
        <v>0</v>
      </c>
      <c r="M870" s="96">
        <f t="shared" si="249"/>
        <v>0</v>
      </c>
      <c r="N870" s="98">
        <f t="shared" si="257"/>
        <v>1.7382597742038917</v>
      </c>
      <c r="O870" s="100">
        <f t="shared" si="251"/>
        <v>4.2266987561397071</v>
      </c>
      <c r="P870" s="104">
        <f t="shared" si="258"/>
        <v>18.880500609176615</v>
      </c>
      <c r="Q870" s="102">
        <f t="shared" si="264"/>
        <v>2.8886093440366814E-2</v>
      </c>
      <c r="R870" s="106">
        <f>K870-U870</f>
        <v>0</v>
      </c>
      <c r="S870" s="106">
        <f>IF(K870-H869&lt;0,0,K870-H869)</f>
        <v>0</v>
      </c>
      <c r="T870" s="106">
        <f t="shared" si="252"/>
        <v>98.365381490613771</v>
      </c>
      <c r="U870" s="107">
        <f>IF(S870&gt;0,0,IF(U869+(F870-AL870/$C$23)*$C$22/($C$21+$C$22)&gt;$C$8,$C$8,IF(V870=$C$8,U869+(F870-AL870/$C$23)*$C$22/$C$21,U869+(F870-AL870/$C$23)*$C$22/($C$21+$C$22))))</f>
        <v>1400</v>
      </c>
      <c r="V870" s="107">
        <f>IF(S870=0,IF(V869+(F870-AL870/$C$23)*$C$22/($C$21+$C$22)&gt;$C$8,$C$8,V869+(F870-AL870/$C$23)*$C$22/($C$21+$C$22)),E870)</f>
        <v>1400</v>
      </c>
      <c r="W870" s="203">
        <f>IF(S870&gt;0,0,IF(W869+AL870/$C$23&gt;$F$23,$F$23,W869+AL870/$C$23))</f>
        <v>1.6346185093862227</v>
      </c>
      <c r="X870" s="105" t="str">
        <f>IF(R870=0,"-",IF(U870=0,FORECAST($C$8,Инклинометрия!$B$2:$B$152,Инклинометрия!$A$2:$A$152),FORECAST(R870,Инклинометрия!$B$2:$B$152,Инклинометрия!$A$2:$A$152)))</f>
        <v>-</v>
      </c>
      <c r="Y870" s="105" t="str">
        <f>IF(R870=0,"-",IF(U870=0,FORECAST($C$8-R870,Инклинометрия!$B$2:$B$152,Инклинометрия!$A$2:$A$152),0))</f>
        <v>-</v>
      </c>
      <c r="Z870" s="105" t="str">
        <f>IF(S870=0,"-",FORECAST($C$8,Инклинометрия!$B$2:$B$152,Инклинометрия!$A$2:$A$152))</f>
        <v>-</v>
      </c>
      <c r="AA870" s="105" t="str">
        <f>IF(S870=0,"-",FORECAST($C$8-S870,Инклинометрия!$B$2:$B$152,Инклинометрия!$A$2:$A$152))</f>
        <v>-</v>
      </c>
      <c r="AB870" s="105">
        <f>IF(T870=0,"-",FORECAST($C$6,Инклинометрия!$B$2:$B$152,Инклинометрия!$A$2:$A$152))</f>
        <v>1425</v>
      </c>
      <c r="AC870" s="105">
        <f>IF(R870=0,FORECAST($C$6-T870,Инклинометрия!$B$2:$B$152,Инклинометрия!$A$2:$A$152),FORECAST($C$8,Инклинометрия!$B$2:$B$152,Инклинометрия!$A$2:$A$152))</f>
        <v>1331.5528875839168</v>
      </c>
      <c r="AD870" s="107">
        <f>IF(U870=0,"-",FORECAST($C$8,Инклинометрия!$B$2:$B$152,Инклинометрия!$A$2:$A$152))</f>
        <v>1330</v>
      </c>
      <c r="AE870" s="107">
        <f>IF(U870=0,"-",FORECAST($C$8-U870,Инклинометрия!$B$2:$B$152,Инклинометрия!$A$2:$A$152))</f>
        <v>0</v>
      </c>
      <c r="AF870" s="107">
        <f>FORECAST($C$8-S870,Инклинометрия!$B$2:$B$152,Инклинометрия!$A$2:$A$152)</f>
        <v>1330</v>
      </c>
      <c r="AG870" s="107">
        <f>FORECAST($C$8-(S870+V870),Инклинометрия!$B$2:$B$152,Инклинометрия!$A$2:$A$152)</f>
        <v>0</v>
      </c>
      <c r="AH870" s="107">
        <f>IF(W870=0,"-",FORECAST($C$8+W870,Инклинометрия!$B$2:$B$152,Инклинометрия!$A$2:$A$152))</f>
        <v>1331.5528875839168</v>
      </c>
      <c r="AI870" s="107">
        <f>IF(W870=0,"-",FORECAST($C$8,Инклинометрия!$B$2:$B$152,Инклинометрия!$A$2:$A$152))</f>
        <v>1330</v>
      </c>
      <c r="AK870" s="122">
        <f>2*PI()*$C$5*(AT869-AT868)/(LN(AN869/$I$9)*$I$8/$I$7+LN($I$10/AN869)*$I$8/$I$7)</f>
        <v>0</v>
      </c>
      <c r="AL870" s="67">
        <f>AK870*(B870-B869)</f>
        <v>0</v>
      </c>
      <c r="AM870" s="23">
        <f t="shared" si="246"/>
        <v>4.3059540056097682E-2</v>
      </c>
      <c r="AN870" s="26">
        <f>AN869+AK870*(B870-B869)/(2*PI()*$C$5*AN869*$I$11)</f>
        <v>0.12986115207059001</v>
      </c>
      <c r="AO870" s="87">
        <f t="shared" si="259"/>
        <v>111242.59539450394</v>
      </c>
      <c r="AP870" s="87">
        <f>IF(R870+U870&lt;$C$8,0,32*$G$13/$C$12^2*($I$8*R870+$I$6*U870)+32*$G$14/($C$14^2-$C$13^2)*($I$8*S870+$I$6*V870))</f>
        <v>9917.5953945039291</v>
      </c>
      <c r="AQ870" s="66">
        <f>R870*$C$11*$C$9+U870*$C$11*$C$10</f>
        <v>14695380</v>
      </c>
      <c r="AR870" s="66">
        <f>S870*$C$11*$C$9+V870*$C$11*$C$10</f>
        <v>14695380</v>
      </c>
      <c r="AS870" s="87">
        <f>$C$11*(T870*$C$9+W870*$C$10)</f>
        <v>789129.61404581123</v>
      </c>
      <c r="AT870" s="45">
        <f t="shared" si="253"/>
        <v>15595752.209440315</v>
      </c>
      <c r="AU870" s="75"/>
    </row>
    <row r="871" spans="2:47" ht="15" thickBot="1" x14ac:dyDescent="0.35">
      <c r="B871" s="41">
        <f t="shared" si="260"/>
        <v>8400</v>
      </c>
      <c r="C871" s="8">
        <f t="shared" si="261"/>
        <v>84</v>
      </c>
      <c r="D871" s="73">
        <f t="shared" si="247"/>
        <v>112.35</v>
      </c>
      <c r="E871" s="29">
        <f t="shared" si="250"/>
        <v>6228.6484047378535</v>
      </c>
      <c r="F871" s="29">
        <f t="shared" si="254"/>
        <v>7.4150576246875062</v>
      </c>
      <c r="G871" s="29">
        <f t="shared" si="262"/>
        <v>9.9176395730195388</v>
      </c>
      <c r="H871" s="17">
        <f t="shared" si="263"/>
        <v>8330.8172413368266</v>
      </c>
      <c r="I871" s="29">
        <f t="shared" si="255"/>
        <v>2.2250485660981263</v>
      </c>
      <c r="J871" s="29">
        <f t="shared" si="256"/>
        <v>13.949340071223562</v>
      </c>
      <c r="K871" s="32">
        <f>IF((D870+L870+M870-AL870)/($C$21+$C$22)&gt;$C$8,$C$8,(D870+L870+M870-AL870)/($C$21+$C$22))</f>
        <v>1400</v>
      </c>
      <c r="L871" s="97">
        <f t="shared" si="248"/>
        <v>0</v>
      </c>
      <c r="M871" s="96">
        <f t="shared" si="249"/>
        <v>0</v>
      </c>
      <c r="N871" s="98">
        <f t="shared" si="257"/>
        <v>1.7382597742038917</v>
      </c>
      <c r="O871" s="100">
        <f t="shared" si="251"/>
        <v>4.2266987561397071</v>
      </c>
      <c r="P871" s="104">
        <f t="shared" si="258"/>
        <v>18.880500609176615</v>
      </c>
      <c r="Q871" s="102">
        <f t="shared" si="264"/>
        <v>2.8886093440366814E-2</v>
      </c>
      <c r="R871" s="106">
        <f>K871-U871</f>
        <v>0</v>
      </c>
      <c r="S871" s="106">
        <f>IF(K871-H870&lt;0,0,K871-H870)</f>
        <v>0</v>
      </c>
      <c r="T871" s="106">
        <f t="shared" si="252"/>
        <v>98.365381490613771</v>
      </c>
      <c r="U871" s="107">
        <f>IF(S871&gt;0,0,IF(U870+(F871-AL871/$C$23)*$C$22/($C$21+$C$22)&gt;$C$8,$C$8,IF(V871=$C$8,U870+(F871-AL871/$C$23)*$C$22/$C$21,U870+(F871-AL871/$C$23)*$C$22/($C$21+$C$22))))</f>
        <v>1400</v>
      </c>
      <c r="V871" s="107">
        <f>IF(S871=0,IF(V870+(F871-AL871/$C$23)*$C$22/($C$21+$C$22)&gt;$C$8,$C$8,V870+(F871-AL871/$C$23)*$C$22/($C$21+$C$22)),E871)</f>
        <v>1400</v>
      </c>
      <c r="W871" s="203">
        <f>IF(S871&gt;0,0,IF(W870+AL871/$C$23&gt;$F$23,$F$23,W870+AL871/$C$23))</f>
        <v>1.6346185093862227</v>
      </c>
      <c r="X871" s="105" t="str">
        <f>IF(R871=0,"-",IF(U871=0,FORECAST($C$8,Инклинометрия!$B$2:$B$152,Инклинометрия!$A$2:$A$152),FORECAST(R871,Инклинометрия!$B$2:$B$152,Инклинометрия!$A$2:$A$152)))</f>
        <v>-</v>
      </c>
      <c r="Y871" s="105" t="str">
        <f>IF(R871=0,"-",IF(U871=0,FORECAST($C$8-R871,Инклинометрия!$B$2:$B$152,Инклинометрия!$A$2:$A$152),0))</f>
        <v>-</v>
      </c>
      <c r="Z871" s="105" t="str">
        <f>IF(S871=0,"-",FORECAST($C$8,Инклинометрия!$B$2:$B$152,Инклинометрия!$A$2:$A$152))</f>
        <v>-</v>
      </c>
      <c r="AA871" s="105" t="str">
        <f>IF(S871=0,"-",FORECAST($C$8-S871,Инклинометрия!$B$2:$B$152,Инклинометрия!$A$2:$A$152))</f>
        <v>-</v>
      </c>
      <c r="AB871" s="105">
        <f>IF(T871=0,"-",FORECAST($C$6,Инклинометрия!$B$2:$B$152,Инклинометрия!$A$2:$A$152))</f>
        <v>1425</v>
      </c>
      <c r="AC871" s="105">
        <f>IF(R871=0,FORECAST($C$6-T871,Инклинометрия!$B$2:$B$152,Инклинометрия!$A$2:$A$152),FORECAST($C$8,Инклинометрия!$B$2:$B$152,Инклинометрия!$A$2:$A$152))</f>
        <v>1331.5528875839168</v>
      </c>
      <c r="AD871" s="107">
        <f>IF(U871=0,"-",FORECAST($C$8,Инклинометрия!$B$2:$B$152,Инклинометрия!$A$2:$A$152))</f>
        <v>1330</v>
      </c>
      <c r="AE871" s="107">
        <f>IF(U871=0,"-",FORECAST($C$8-U871,Инклинометрия!$B$2:$B$152,Инклинометрия!$A$2:$A$152))</f>
        <v>0</v>
      </c>
      <c r="AF871" s="107">
        <f>FORECAST($C$8-S871,Инклинометрия!$B$2:$B$152,Инклинометрия!$A$2:$A$152)</f>
        <v>1330</v>
      </c>
      <c r="AG871" s="107">
        <f>FORECAST($C$8-(S871+V871),Инклинометрия!$B$2:$B$152,Инклинометрия!$A$2:$A$152)</f>
        <v>0</v>
      </c>
      <c r="AH871" s="107">
        <f>IF(W871=0,"-",FORECAST($C$8+W871,Инклинометрия!$B$2:$B$152,Инклинометрия!$A$2:$A$152))</f>
        <v>1331.5528875839168</v>
      </c>
      <c r="AI871" s="107">
        <f>IF(W871=0,"-",FORECAST($C$8,Инклинометрия!$B$2:$B$152,Инклинометрия!$A$2:$A$152))</f>
        <v>1330</v>
      </c>
      <c r="AK871" s="122">
        <f>2*PI()*$C$5*(AT870-AT869)/(LN(AN870/$I$9)*$I$8/$I$7+LN($I$10/AN870)*$I$8/$I$7)</f>
        <v>0</v>
      </c>
      <c r="AL871" s="67">
        <f>AK871*(B871-B870)</f>
        <v>0</v>
      </c>
      <c r="AM871" s="23">
        <f t="shared" si="246"/>
        <v>4.3059540056097682E-2</v>
      </c>
      <c r="AN871" s="26">
        <f>AN870+AK871*(B871-B870)/(2*PI()*$C$5*AN870*$I$11)</f>
        <v>0.12986115207059001</v>
      </c>
      <c r="AO871" s="87">
        <f t="shared" si="259"/>
        <v>111242.59539450394</v>
      </c>
      <c r="AP871" s="87">
        <f>IF(R871+U871&lt;$C$8,0,32*$G$13/$C$12^2*($I$8*R871+$I$6*U871)+32*$G$14/($C$14^2-$C$13^2)*($I$8*S871+$I$6*V871))</f>
        <v>9917.5953945039291</v>
      </c>
      <c r="AQ871" s="66">
        <f>R871*$C$11*$C$9+U871*$C$11*$C$10</f>
        <v>14695380</v>
      </c>
      <c r="AR871" s="66">
        <f>S871*$C$11*$C$9+V871*$C$11*$C$10</f>
        <v>14695380</v>
      </c>
      <c r="AS871" s="87">
        <f>$C$11*(T871*$C$9+W871*$C$10)</f>
        <v>789129.61404581123</v>
      </c>
      <c r="AT871" s="45">
        <f t="shared" si="253"/>
        <v>15595752.209440315</v>
      </c>
      <c r="AU871" s="75"/>
    </row>
    <row r="872" spans="2:47" ht="15" thickBot="1" x14ac:dyDescent="0.35">
      <c r="B872" s="41">
        <f t="shared" si="260"/>
        <v>8410</v>
      </c>
      <c r="C872" s="8">
        <f t="shared" si="261"/>
        <v>84.100000000000009</v>
      </c>
      <c r="D872" s="73">
        <f t="shared" si="247"/>
        <v>112.48375000000001</v>
      </c>
      <c r="E872" s="29">
        <f t="shared" si="250"/>
        <v>6236.0634623625419</v>
      </c>
      <c r="F872" s="29">
        <f t="shared" si="254"/>
        <v>7.4150576246884157</v>
      </c>
      <c r="G872" s="29">
        <f t="shared" si="262"/>
        <v>9.9176395730207556</v>
      </c>
      <c r="H872" s="17">
        <f t="shared" si="263"/>
        <v>8340.7348809098476</v>
      </c>
      <c r="I872" s="29">
        <f t="shared" si="255"/>
        <v>2.2250485660981263</v>
      </c>
      <c r="J872" s="29">
        <f t="shared" si="256"/>
        <v>13.949340071224418</v>
      </c>
      <c r="K872" s="32">
        <f>IF((D871+L871+M871-AL871)/($C$21+$C$22)&gt;$C$8,$C$8,(D871+L871+M871-AL871)/($C$21+$C$22))</f>
        <v>1400</v>
      </c>
      <c r="L872" s="97">
        <f t="shared" si="248"/>
        <v>0</v>
      </c>
      <c r="M872" s="96">
        <f t="shared" si="249"/>
        <v>0</v>
      </c>
      <c r="N872" s="98">
        <f t="shared" si="257"/>
        <v>1.7382597742038917</v>
      </c>
      <c r="O872" s="100">
        <f t="shared" si="251"/>
        <v>4.2266987561397071</v>
      </c>
      <c r="P872" s="104">
        <f t="shared" si="258"/>
        <v>18.880500609176615</v>
      </c>
      <c r="Q872" s="102">
        <f t="shared" si="264"/>
        <v>2.8886093440366814E-2</v>
      </c>
      <c r="R872" s="106">
        <f>K872-U872</f>
        <v>0</v>
      </c>
      <c r="S872" s="106">
        <f>IF(K872-H871&lt;0,0,K872-H871)</f>
        <v>0</v>
      </c>
      <c r="T872" s="106">
        <f t="shared" si="252"/>
        <v>98.365381490613771</v>
      </c>
      <c r="U872" s="107">
        <f>IF(S872&gt;0,0,IF(U871+(F872-AL872/$C$23)*$C$22/($C$21+$C$22)&gt;$C$8,$C$8,IF(V872=$C$8,U871+(F872-AL872/$C$23)*$C$22/$C$21,U871+(F872-AL872/$C$23)*$C$22/($C$21+$C$22))))</f>
        <v>1400</v>
      </c>
      <c r="V872" s="107">
        <f>IF(S872=0,IF(V871+(F872-AL872/$C$23)*$C$22/($C$21+$C$22)&gt;$C$8,$C$8,V871+(F872-AL872/$C$23)*$C$22/($C$21+$C$22)),E872)</f>
        <v>1400</v>
      </c>
      <c r="W872" s="203">
        <f>IF(S872&gt;0,0,IF(W871+AL872/$C$23&gt;$F$23,$F$23,W871+AL872/$C$23))</f>
        <v>1.6346185093862227</v>
      </c>
      <c r="X872" s="105" t="str">
        <f>IF(R872=0,"-",IF(U872=0,FORECAST($C$8,Инклинометрия!$B$2:$B$152,Инклинометрия!$A$2:$A$152),FORECAST(R872,Инклинометрия!$B$2:$B$152,Инклинометрия!$A$2:$A$152)))</f>
        <v>-</v>
      </c>
      <c r="Y872" s="105" t="str">
        <f>IF(R872=0,"-",IF(U872=0,FORECAST($C$8-R872,Инклинометрия!$B$2:$B$152,Инклинометрия!$A$2:$A$152),0))</f>
        <v>-</v>
      </c>
      <c r="Z872" s="105" t="str">
        <f>IF(S872=0,"-",FORECAST($C$8,Инклинометрия!$B$2:$B$152,Инклинометрия!$A$2:$A$152))</f>
        <v>-</v>
      </c>
      <c r="AA872" s="105" t="str">
        <f>IF(S872=0,"-",FORECAST($C$8-S872,Инклинометрия!$B$2:$B$152,Инклинометрия!$A$2:$A$152))</f>
        <v>-</v>
      </c>
      <c r="AB872" s="105">
        <f>IF(T872=0,"-",FORECAST($C$6,Инклинометрия!$B$2:$B$152,Инклинометрия!$A$2:$A$152))</f>
        <v>1425</v>
      </c>
      <c r="AC872" s="105">
        <f>IF(R872=0,FORECAST($C$6-T872,Инклинометрия!$B$2:$B$152,Инклинометрия!$A$2:$A$152),FORECAST($C$8,Инклинометрия!$B$2:$B$152,Инклинометрия!$A$2:$A$152))</f>
        <v>1331.5528875839168</v>
      </c>
      <c r="AD872" s="107">
        <f>IF(U872=0,"-",FORECAST($C$8,Инклинометрия!$B$2:$B$152,Инклинометрия!$A$2:$A$152))</f>
        <v>1330</v>
      </c>
      <c r="AE872" s="107">
        <f>IF(U872=0,"-",FORECAST($C$8-U872,Инклинометрия!$B$2:$B$152,Инклинометрия!$A$2:$A$152))</f>
        <v>0</v>
      </c>
      <c r="AF872" s="107">
        <f>FORECAST($C$8-S872,Инклинометрия!$B$2:$B$152,Инклинометрия!$A$2:$A$152)</f>
        <v>1330</v>
      </c>
      <c r="AG872" s="107">
        <f>FORECAST($C$8-(S872+V872),Инклинометрия!$B$2:$B$152,Инклинометрия!$A$2:$A$152)</f>
        <v>0</v>
      </c>
      <c r="AH872" s="107">
        <f>IF(W872=0,"-",FORECAST($C$8+W872,Инклинометрия!$B$2:$B$152,Инклинометрия!$A$2:$A$152))</f>
        <v>1331.5528875839168</v>
      </c>
      <c r="AI872" s="107">
        <f>IF(W872=0,"-",FORECAST($C$8,Инклинометрия!$B$2:$B$152,Инклинометрия!$A$2:$A$152))</f>
        <v>1330</v>
      </c>
      <c r="AK872" s="122">
        <f>2*PI()*$C$5*(AT871-AT870)/(LN(AN871/$I$9)*$I$8/$I$7+LN($I$10/AN871)*$I$8/$I$7)</f>
        <v>0</v>
      </c>
      <c r="AL872" s="67">
        <f>AK872*(B872-B871)</f>
        <v>0</v>
      </c>
      <c r="AM872" s="23">
        <f t="shared" si="246"/>
        <v>4.3059540056097682E-2</v>
      </c>
      <c r="AN872" s="26">
        <f>AN871+AK872*(B872-B871)/(2*PI()*$C$5*AN871*$I$11)</f>
        <v>0.12986115207059001</v>
      </c>
      <c r="AO872" s="87">
        <f t="shared" si="259"/>
        <v>111242.59539450394</v>
      </c>
      <c r="AP872" s="87">
        <f>IF(R872+U872&lt;$C$8,0,32*$G$13/$C$12^2*($I$8*R872+$I$6*U872)+32*$G$14/($C$14^2-$C$13^2)*($I$8*S872+$I$6*V872))</f>
        <v>9917.5953945039291</v>
      </c>
      <c r="AQ872" s="66">
        <f>R872*$C$11*$C$9+U872*$C$11*$C$10</f>
        <v>14695380</v>
      </c>
      <c r="AR872" s="66">
        <f>S872*$C$11*$C$9+V872*$C$11*$C$10</f>
        <v>14695380</v>
      </c>
      <c r="AS872" s="87">
        <f>$C$11*(T872*$C$9+W872*$C$10)</f>
        <v>789129.61404581123</v>
      </c>
      <c r="AT872" s="45">
        <f t="shared" si="253"/>
        <v>15595752.209440315</v>
      </c>
      <c r="AU872" s="75"/>
    </row>
    <row r="873" spans="2:47" ht="15" thickBot="1" x14ac:dyDescent="0.35">
      <c r="B873" s="41">
        <f t="shared" si="260"/>
        <v>8420</v>
      </c>
      <c r="C873" s="8">
        <f t="shared" si="261"/>
        <v>84.2</v>
      </c>
      <c r="D873" s="73">
        <f t="shared" si="247"/>
        <v>112.61750000000001</v>
      </c>
      <c r="E873" s="29">
        <f t="shared" si="250"/>
        <v>6243.4785199872294</v>
      </c>
      <c r="F873" s="29">
        <f t="shared" si="254"/>
        <v>7.4150576246875062</v>
      </c>
      <c r="G873" s="29">
        <f t="shared" si="262"/>
        <v>9.9176395730195388</v>
      </c>
      <c r="H873" s="17">
        <f t="shared" si="263"/>
        <v>8350.6525204828667</v>
      </c>
      <c r="I873" s="29">
        <f t="shared" si="255"/>
        <v>2.2250485660981263</v>
      </c>
      <c r="J873" s="29">
        <f t="shared" si="256"/>
        <v>13.949340071223562</v>
      </c>
      <c r="K873" s="32">
        <f>IF((D872+L872+M872-AL872)/($C$21+$C$22)&gt;$C$8,$C$8,(D872+L872+M872-AL872)/($C$21+$C$22))</f>
        <v>1400</v>
      </c>
      <c r="L873" s="97">
        <f t="shared" si="248"/>
        <v>0</v>
      </c>
      <c r="M873" s="96">
        <f t="shared" si="249"/>
        <v>0</v>
      </c>
      <c r="N873" s="98">
        <f t="shared" si="257"/>
        <v>1.7382597742038917</v>
      </c>
      <c r="O873" s="100">
        <f t="shared" si="251"/>
        <v>4.2266987561397071</v>
      </c>
      <c r="P873" s="104">
        <f t="shared" si="258"/>
        <v>18.880500609176615</v>
      </c>
      <c r="Q873" s="102">
        <f t="shared" si="264"/>
        <v>2.8886093440366814E-2</v>
      </c>
      <c r="R873" s="106">
        <f>K873-U873</f>
        <v>0</v>
      </c>
      <c r="S873" s="106">
        <f>IF(K873-H872&lt;0,0,K873-H872)</f>
        <v>0</v>
      </c>
      <c r="T873" s="106">
        <f t="shared" si="252"/>
        <v>98.365381490613771</v>
      </c>
      <c r="U873" s="107">
        <f>IF(S873&gt;0,0,IF(U872+(F873-AL873/$C$23)*$C$22/($C$21+$C$22)&gt;$C$8,$C$8,IF(V873=$C$8,U872+(F873-AL873/$C$23)*$C$22/$C$21,U872+(F873-AL873/$C$23)*$C$22/($C$21+$C$22))))</f>
        <v>1400</v>
      </c>
      <c r="V873" s="107">
        <f>IF(S873=0,IF(V872+(F873-AL873/$C$23)*$C$22/($C$21+$C$22)&gt;$C$8,$C$8,V872+(F873-AL873/$C$23)*$C$22/($C$21+$C$22)),E873)</f>
        <v>1400</v>
      </c>
      <c r="W873" s="203">
        <f>IF(S873&gt;0,0,IF(W872+AL873/$C$23&gt;$F$23,$F$23,W872+AL873/$C$23))</f>
        <v>1.6346185093862227</v>
      </c>
      <c r="X873" s="105" t="str">
        <f>IF(R873=0,"-",IF(U873=0,FORECAST($C$8,Инклинометрия!$B$2:$B$152,Инклинометрия!$A$2:$A$152),FORECAST(R873,Инклинометрия!$B$2:$B$152,Инклинометрия!$A$2:$A$152)))</f>
        <v>-</v>
      </c>
      <c r="Y873" s="105" t="str">
        <f>IF(R873=0,"-",IF(U873=0,FORECAST($C$8-R873,Инклинометрия!$B$2:$B$152,Инклинометрия!$A$2:$A$152),0))</f>
        <v>-</v>
      </c>
      <c r="Z873" s="105" t="str">
        <f>IF(S873=0,"-",FORECAST($C$8,Инклинометрия!$B$2:$B$152,Инклинометрия!$A$2:$A$152))</f>
        <v>-</v>
      </c>
      <c r="AA873" s="105" t="str">
        <f>IF(S873=0,"-",FORECAST($C$8-S873,Инклинометрия!$B$2:$B$152,Инклинометрия!$A$2:$A$152))</f>
        <v>-</v>
      </c>
      <c r="AB873" s="105">
        <f>IF(T873=0,"-",FORECAST($C$6,Инклинометрия!$B$2:$B$152,Инклинометрия!$A$2:$A$152))</f>
        <v>1425</v>
      </c>
      <c r="AC873" s="105">
        <f>IF(R873=0,FORECAST($C$6-T873,Инклинометрия!$B$2:$B$152,Инклинометрия!$A$2:$A$152),FORECAST($C$8,Инклинометрия!$B$2:$B$152,Инклинометрия!$A$2:$A$152))</f>
        <v>1331.5528875839168</v>
      </c>
      <c r="AD873" s="107">
        <f>IF(U873=0,"-",FORECAST($C$8,Инклинометрия!$B$2:$B$152,Инклинометрия!$A$2:$A$152))</f>
        <v>1330</v>
      </c>
      <c r="AE873" s="107">
        <f>IF(U873=0,"-",FORECAST($C$8-U873,Инклинометрия!$B$2:$B$152,Инклинометрия!$A$2:$A$152))</f>
        <v>0</v>
      </c>
      <c r="AF873" s="107">
        <f>FORECAST($C$8-S873,Инклинометрия!$B$2:$B$152,Инклинометрия!$A$2:$A$152)</f>
        <v>1330</v>
      </c>
      <c r="AG873" s="107">
        <f>FORECAST($C$8-(S873+V873),Инклинометрия!$B$2:$B$152,Инклинометрия!$A$2:$A$152)</f>
        <v>0</v>
      </c>
      <c r="AH873" s="107">
        <f>IF(W873=0,"-",FORECAST($C$8+W873,Инклинометрия!$B$2:$B$152,Инклинометрия!$A$2:$A$152))</f>
        <v>1331.5528875839168</v>
      </c>
      <c r="AI873" s="107">
        <f>IF(W873=0,"-",FORECAST($C$8,Инклинометрия!$B$2:$B$152,Инклинометрия!$A$2:$A$152))</f>
        <v>1330</v>
      </c>
      <c r="AK873" s="122">
        <f>2*PI()*$C$5*(AT872-AT871)/(LN(AN872/$I$9)*$I$8/$I$7+LN($I$10/AN872)*$I$8/$I$7)</f>
        <v>0</v>
      </c>
      <c r="AL873" s="67">
        <f>AK873*(B873-B872)</f>
        <v>0</v>
      </c>
      <c r="AM873" s="23">
        <f t="shared" ref="AM873:AM936" si="265">AL873+AM872</f>
        <v>4.3059540056097682E-2</v>
      </c>
      <c r="AN873" s="26">
        <f>AN872+AK873*(B873-B872)/(2*PI()*$C$5*AN872*$I$11)</f>
        <v>0.12986115207059001</v>
      </c>
      <c r="AO873" s="87">
        <f t="shared" si="259"/>
        <v>111242.59539450394</v>
      </c>
      <c r="AP873" s="87">
        <f>IF(R873+U873&lt;$C$8,0,32*$G$13/$C$12^2*($I$8*R873+$I$6*U873)+32*$G$14/($C$14^2-$C$13^2)*($I$8*S873+$I$6*V873))</f>
        <v>9917.5953945039291</v>
      </c>
      <c r="AQ873" s="66">
        <f>R873*$C$11*$C$9+U873*$C$11*$C$10</f>
        <v>14695380</v>
      </c>
      <c r="AR873" s="66">
        <f>S873*$C$11*$C$9+V873*$C$11*$C$10</f>
        <v>14695380</v>
      </c>
      <c r="AS873" s="87">
        <f>$C$11*(T873*$C$9+W873*$C$10)</f>
        <v>789129.61404581123</v>
      </c>
      <c r="AT873" s="45">
        <f t="shared" si="253"/>
        <v>15595752.209440315</v>
      </c>
      <c r="AU873" s="75"/>
    </row>
    <row r="874" spans="2:47" ht="15" thickBot="1" x14ac:dyDescent="0.35">
      <c r="B874" s="41">
        <f t="shared" si="260"/>
        <v>8430</v>
      </c>
      <c r="C874" s="8">
        <f t="shared" si="261"/>
        <v>84.3</v>
      </c>
      <c r="D874" s="73">
        <f t="shared" si="247"/>
        <v>112.75125</v>
      </c>
      <c r="E874" s="29">
        <f t="shared" si="250"/>
        <v>6250.893577611917</v>
      </c>
      <c r="F874" s="29">
        <f t="shared" si="254"/>
        <v>7.4150576246875062</v>
      </c>
      <c r="G874" s="29">
        <f t="shared" si="262"/>
        <v>9.9176395730195388</v>
      </c>
      <c r="H874" s="17">
        <f t="shared" si="263"/>
        <v>8360.5701600558859</v>
      </c>
      <c r="I874" s="29">
        <f t="shared" si="255"/>
        <v>2.2250485660981263</v>
      </c>
      <c r="J874" s="29">
        <f t="shared" si="256"/>
        <v>13.949340071223562</v>
      </c>
      <c r="K874" s="32">
        <f>IF((D873+L873+M873-AL873)/($C$21+$C$22)&gt;$C$8,$C$8,(D873+L873+M873-AL873)/($C$21+$C$22))</f>
        <v>1400</v>
      </c>
      <c r="L874" s="97">
        <f t="shared" si="248"/>
        <v>0</v>
      </c>
      <c r="M874" s="96">
        <f t="shared" si="249"/>
        <v>0</v>
      </c>
      <c r="N874" s="98">
        <f t="shared" si="257"/>
        <v>1.7382597742038917</v>
      </c>
      <c r="O874" s="100">
        <f t="shared" si="251"/>
        <v>4.2266987561397071</v>
      </c>
      <c r="P874" s="104">
        <f t="shared" si="258"/>
        <v>18.880500609176615</v>
      </c>
      <c r="Q874" s="102">
        <f t="shared" si="264"/>
        <v>2.8886093440366814E-2</v>
      </c>
      <c r="R874" s="106">
        <f>K874-U874</f>
        <v>0</v>
      </c>
      <c r="S874" s="106">
        <f>IF(K874-H873&lt;0,0,K874-H873)</f>
        <v>0</v>
      </c>
      <c r="T874" s="106">
        <f t="shared" si="252"/>
        <v>98.365381490613771</v>
      </c>
      <c r="U874" s="107">
        <f>IF(S874&gt;0,0,IF(U873+(F874-AL874/$C$23)*$C$22/($C$21+$C$22)&gt;$C$8,$C$8,IF(V874=$C$8,U873+(F874-AL874/$C$23)*$C$22/$C$21,U873+(F874-AL874/$C$23)*$C$22/($C$21+$C$22))))</f>
        <v>1400</v>
      </c>
      <c r="V874" s="107">
        <f>IF(S874=0,IF(V873+(F874-AL874/$C$23)*$C$22/($C$21+$C$22)&gt;$C$8,$C$8,V873+(F874-AL874/$C$23)*$C$22/($C$21+$C$22)),E874)</f>
        <v>1400</v>
      </c>
      <c r="W874" s="203">
        <f>IF(S874&gt;0,0,IF(W873+AL874/$C$23&gt;$F$23,$F$23,W873+AL874/$C$23))</f>
        <v>1.6346185093862227</v>
      </c>
      <c r="X874" s="105" t="str">
        <f>IF(R874=0,"-",IF(U874=0,FORECAST($C$8,Инклинометрия!$B$2:$B$152,Инклинометрия!$A$2:$A$152),FORECAST(R874,Инклинометрия!$B$2:$B$152,Инклинометрия!$A$2:$A$152)))</f>
        <v>-</v>
      </c>
      <c r="Y874" s="105" t="str">
        <f>IF(R874=0,"-",IF(U874=0,FORECAST($C$8-R874,Инклинометрия!$B$2:$B$152,Инклинометрия!$A$2:$A$152),0))</f>
        <v>-</v>
      </c>
      <c r="Z874" s="105" t="str">
        <f>IF(S874=0,"-",FORECAST($C$8,Инклинометрия!$B$2:$B$152,Инклинометрия!$A$2:$A$152))</f>
        <v>-</v>
      </c>
      <c r="AA874" s="105" t="str">
        <f>IF(S874=0,"-",FORECAST($C$8-S874,Инклинометрия!$B$2:$B$152,Инклинометрия!$A$2:$A$152))</f>
        <v>-</v>
      </c>
      <c r="AB874" s="105">
        <f>IF(T874=0,"-",FORECAST($C$6,Инклинометрия!$B$2:$B$152,Инклинометрия!$A$2:$A$152))</f>
        <v>1425</v>
      </c>
      <c r="AC874" s="105">
        <f>IF(R874=0,FORECAST($C$6-T874,Инклинометрия!$B$2:$B$152,Инклинометрия!$A$2:$A$152),FORECAST($C$8,Инклинометрия!$B$2:$B$152,Инклинометрия!$A$2:$A$152))</f>
        <v>1331.5528875839168</v>
      </c>
      <c r="AD874" s="107">
        <f>IF(U874=0,"-",FORECAST($C$8,Инклинометрия!$B$2:$B$152,Инклинометрия!$A$2:$A$152))</f>
        <v>1330</v>
      </c>
      <c r="AE874" s="107">
        <f>IF(U874=0,"-",FORECAST($C$8-U874,Инклинометрия!$B$2:$B$152,Инклинометрия!$A$2:$A$152))</f>
        <v>0</v>
      </c>
      <c r="AF874" s="107">
        <f>FORECAST($C$8-S874,Инклинометрия!$B$2:$B$152,Инклинометрия!$A$2:$A$152)</f>
        <v>1330</v>
      </c>
      <c r="AG874" s="107">
        <f>FORECAST($C$8-(S874+V874),Инклинометрия!$B$2:$B$152,Инклинометрия!$A$2:$A$152)</f>
        <v>0</v>
      </c>
      <c r="AH874" s="107">
        <f>IF(W874=0,"-",FORECAST($C$8+W874,Инклинометрия!$B$2:$B$152,Инклинометрия!$A$2:$A$152))</f>
        <v>1331.5528875839168</v>
      </c>
      <c r="AI874" s="107">
        <f>IF(W874=0,"-",FORECAST($C$8,Инклинометрия!$B$2:$B$152,Инклинометрия!$A$2:$A$152))</f>
        <v>1330</v>
      </c>
      <c r="AK874" s="122">
        <f>2*PI()*$C$5*(AT873-AT872)/(LN(AN873/$I$9)*$I$8/$I$7+LN($I$10/AN873)*$I$8/$I$7)</f>
        <v>0</v>
      </c>
      <c r="AL874" s="67">
        <f>AK874*(B874-B873)</f>
        <v>0</v>
      </c>
      <c r="AM874" s="23">
        <f t="shared" si="265"/>
        <v>4.3059540056097682E-2</v>
      </c>
      <c r="AN874" s="26">
        <f>AN873+AK874*(B874-B873)/(2*PI()*$C$5*AN873*$I$11)</f>
        <v>0.12986115207059001</v>
      </c>
      <c r="AO874" s="87">
        <f t="shared" si="259"/>
        <v>111242.59539450394</v>
      </c>
      <c r="AP874" s="87">
        <f>IF(R874+U874&lt;$C$8,0,32*$G$13/$C$12^2*($I$8*R874+$I$6*U874)+32*$G$14/($C$14^2-$C$13^2)*($I$8*S874+$I$6*V874))</f>
        <v>9917.5953945039291</v>
      </c>
      <c r="AQ874" s="66">
        <f>R874*$C$11*$C$9+U874*$C$11*$C$10</f>
        <v>14695380</v>
      </c>
      <c r="AR874" s="66">
        <f>S874*$C$11*$C$9+V874*$C$11*$C$10</f>
        <v>14695380</v>
      </c>
      <c r="AS874" s="87">
        <f>$C$11*(T874*$C$9+W874*$C$10)</f>
        <v>789129.61404581123</v>
      </c>
      <c r="AT874" s="45">
        <f t="shared" si="253"/>
        <v>15595752.209440315</v>
      </c>
      <c r="AU874" s="75"/>
    </row>
    <row r="875" spans="2:47" ht="15" thickBot="1" x14ac:dyDescent="0.35">
      <c r="B875" s="41">
        <f t="shared" si="260"/>
        <v>8440</v>
      </c>
      <c r="C875" s="8">
        <f t="shared" si="261"/>
        <v>84.4</v>
      </c>
      <c r="D875" s="73">
        <f t="shared" si="247"/>
        <v>112.88500000000001</v>
      </c>
      <c r="E875" s="29">
        <f t="shared" si="250"/>
        <v>6258.3086352366054</v>
      </c>
      <c r="F875" s="29">
        <f t="shared" si="254"/>
        <v>7.4150576246884157</v>
      </c>
      <c r="G875" s="29">
        <f t="shared" si="262"/>
        <v>9.9176395730207556</v>
      </c>
      <c r="H875" s="17">
        <f t="shared" si="263"/>
        <v>8370.4877996289069</v>
      </c>
      <c r="I875" s="29">
        <f t="shared" si="255"/>
        <v>2.2250485660981263</v>
      </c>
      <c r="J875" s="29">
        <f t="shared" si="256"/>
        <v>13.949340071224418</v>
      </c>
      <c r="K875" s="32">
        <f>IF((D874+L874+M874-AL874)/($C$21+$C$22)&gt;$C$8,$C$8,(D874+L874+M874-AL874)/($C$21+$C$22))</f>
        <v>1400</v>
      </c>
      <c r="L875" s="97">
        <f t="shared" si="248"/>
        <v>0</v>
      </c>
      <c r="M875" s="96">
        <f t="shared" si="249"/>
        <v>0</v>
      </c>
      <c r="N875" s="98">
        <f t="shared" si="257"/>
        <v>1.7382597742038917</v>
      </c>
      <c r="O875" s="100">
        <f t="shared" si="251"/>
        <v>4.2266987561397071</v>
      </c>
      <c r="P875" s="104">
        <f t="shared" si="258"/>
        <v>18.880500609176615</v>
      </c>
      <c r="Q875" s="102">
        <f t="shared" si="264"/>
        <v>2.8886093440366814E-2</v>
      </c>
      <c r="R875" s="106">
        <f>K875-U875</f>
        <v>0</v>
      </c>
      <c r="S875" s="106">
        <f>IF(K875-H874&lt;0,0,K875-H874)</f>
        <v>0</v>
      </c>
      <c r="T875" s="106">
        <f t="shared" si="252"/>
        <v>98.365381490613771</v>
      </c>
      <c r="U875" s="107">
        <f>IF(S875&gt;0,0,IF(U874+(F875-AL875/$C$23)*$C$22/($C$21+$C$22)&gt;$C$8,$C$8,IF(V875=$C$8,U874+(F875-AL875/$C$23)*$C$22/$C$21,U874+(F875-AL875/$C$23)*$C$22/($C$21+$C$22))))</f>
        <v>1400</v>
      </c>
      <c r="V875" s="107">
        <f>IF(S875=0,IF(V874+(F875-AL875/$C$23)*$C$22/($C$21+$C$22)&gt;$C$8,$C$8,V874+(F875-AL875/$C$23)*$C$22/($C$21+$C$22)),E875)</f>
        <v>1400</v>
      </c>
      <c r="W875" s="203">
        <f>IF(S875&gt;0,0,IF(W874+AL875/$C$23&gt;$F$23,$F$23,W874+AL875/$C$23))</f>
        <v>1.6346185093862227</v>
      </c>
      <c r="X875" s="105" t="str">
        <f>IF(R875=0,"-",IF(U875=0,FORECAST($C$8,Инклинометрия!$B$2:$B$152,Инклинометрия!$A$2:$A$152),FORECAST(R875,Инклинометрия!$B$2:$B$152,Инклинометрия!$A$2:$A$152)))</f>
        <v>-</v>
      </c>
      <c r="Y875" s="105" t="str">
        <f>IF(R875=0,"-",IF(U875=0,FORECAST($C$8-R875,Инклинометрия!$B$2:$B$152,Инклинометрия!$A$2:$A$152),0))</f>
        <v>-</v>
      </c>
      <c r="Z875" s="105" t="str">
        <f>IF(S875=0,"-",FORECAST($C$8,Инклинометрия!$B$2:$B$152,Инклинометрия!$A$2:$A$152))</f>
        <v>-</v>
      </c>
      <c r="AA875" s="105" t="str">
        <f>IF(S875=0,"-",FORECAST($C$8-S875,Инклинометрия!$B$2:$B$152,Инклинометрия!$A$2:$A$152))</f>
        <v>-</v>
      </c>
      <c r="AB875" s="105">
        <f>IF(T875=0,"-",FORECAST($C$6,Инклинометрия!$B$2:$B$152,Инклинометрия!$A$2:$A$152))</f>
        <v>1425</v>
      </c>
      <c r="AC875" s="105">
        <f>IF(R875=0,FORECAST($C$6-T875,Инклинометрия!$B$2:$B$152,Инклинометрия!$A$2:$A$152),FORECAST($C$8,Инклинометрия!$B$2:$B$152,Инклинометрия!$A$2:$A$152))</f>
        <v>1331.5528875839168</v>
      </c>
      <c r="AD875" s="107">
        <f>IF(U875=0,"-",FORECAST($C$8,Инклинометрия!$B$2:$B$152,Инклинометрия!$A$2:$A$152))</f>
        <v>1330</v>
      </c>
      <c r="AE875" s="107">
        <f>IF(U875=0,"-",FORECAST($C$8-U875,Инклинометрия!$B$2:$B$152,Инклинометрия!$A$2:$A$152))</f>
        <v>0</v>
      </c>
      <c r="AF875" s="107">
        <f>FORECAST($C$8-S875,Инклинометрия!$B$2:$B$152,Инклинометрия!$A$2:$A$152)</f>
        <v>1330</v>
      </c>
      <c r="AG875" s="107">
        <f>FORECAST($C$8-(S875+V875),Инклинометрия!$B$2:$B$152,Инклинометрия!$A$2:$A$152)</f>
        <v>0</v>
      </c>
      <c r="AH875" s="107">
        <f>IF(W875=0,"-",FORECAST($C$8+W875,Инклинометрия!$B$2:$B$152,Инклинометрия!$A$2:$A$152))</f>
        <v>1331.5528875839168</v>
      </c>
      <c r="AI875" s="107">
        <f>IF(W875=0,"-",FORECAST($C$8,Инклинометрия!$B$2:$B$152,Инклинометрия!$A$2:$A$152))</f>
        <v>1330</v>
      </c>
      <c r="AK875" s="122">
        <f>2*PI()*$C$5*(AT874-AT873)/(LN(AN874/$I$9)*$I$8/$I$7+LN($I$10/AN874)*$I$8/$I$7)</f>
        <v>0</v>
      </c>
      <c r="AL875" s="67">
        <f>AK875*(B875-B874)</f>
        <v>0</v>
      </c>
      <c r="AM875" s="23">
        <f t="shared" si="265"/>
        <v>4.3059540056097682E-2</v>
      </c>
      <c r="AN875" s="26">
        <f>AN874+AK875*(B875-B874)/(2*PI()*$C$5*AN874*$I$11)</f>
        <v>0.12986115207059001</v>
      </c>
      <c r="AO875" s="87">
        <f t="shared" si="259"/>
        <v>111242.59539450394</v>
      </c>
      <c r="AP875" s="87">
        <f>IF(R875+U875&lt;$C$8,0,32*$G$13/$C$12^2*($I$8*R875+$I$6*U875)+32*$G$14/($C$14^2-$C$13^2)*($I$8*S875+$I$6*V875))</f>
        <v>9917.5953945039291</v>
      </c>
      <c r="AQ875" s="66">
        <f>R875*$C$11*$C$9+U875*$C$11*$C$10</f>
        <v>14695380</v>
      </c>
      <c r="AR875" s="66">
        <f>S875*$C$11*$C$9+V875*$C$11*$C$10</f>
        <v>14695380</v>
      </c>
      <c r="AS875" s="87">
        <f>$C$11*(T875*$C$9+W875*$C$10)</f>
        <v>789129.61404581123</v>
      </c>
      <c r="AT875" s="45">
        <f t="shared" si="253"/>
        <v>15595752.209440315</v>
      </c>
      <c r="AU875" s="75"/>
    </row>
    <row r="876" spans="2:47" ht="15" thickBot="1" x14ac:dyDescent="0.35">
      <c r="B876" s="41">
        <f t="shared" si="260"/>
        <v>8450</v>
      </c>
      <c r="C876" s="8">
        <f t="shared" si="261"/>
        <v>84.5</v>
      </c>
      <c r="D876" s="73">
        <f t="shared" si="247"/>
        <v>113.01875</v>
      </c>
      <c r="E876" s="29">
        <f t="shared" si="250"/>
        <v>6265.7236928612929</v>
      </c>
      <c r="F876" s="29">
        <f t="shared" si="254"/>
        <v>7.4150576246875062</v>
      </c>
      <c r="G876" s="29">
        <f t="shared" si="262"/>
        <v>9.9176395730195388</v>
      </c>
      <c r="H876" s="17">
        <f t="shared" si="263"/>
        <v>8380.4054392019261</v>
      </c>
      <c r="I876" s="29">
        <f t="shared" si="255"/>
        <v>2.2250485660981263</v>
      </c>
      <c r="J876" s="29">
        <f t="shared" si="256"/>
        <v>13.949340071223562</v>
      </c>
      <c r="K876" s="32">
        <f>IF((D875+L875+M875-AL875)/($C$21+$C$22)&gt;$C$8,$C$8,(D875+L875+M875-AL875)/($C$21+$C$22))</f>
        <v>1400</v>
      </c>
      <c r="L876" s="97">
        <f t="shared" si="248"/>
        <v>0</v>
      </c>
      <c r="M876" s="96">
        <f t="shared" si="249"/>
        <v>0</v>
      </c>
      <c r="N876" s="98">
        <f t="shared" si="257"/>
        <v>1.7382597742038917</v>
      </c>
      <c r="O876" s="100">
        <f t="shared" si="251"/>
        <v>4.2266987561397071</v>
      </c>
      <c r="P876" s="104">
        <f t="shared" si="258"/>
        <v>18.880500609176615</v>
      </c>
      <c r="Q876" s="102">
        <f t="shared" si="264"/>
        <v>2.8886093440366814E-2</v>
      </c>
      <c r="R876" s="106">
        <f>K876-U876</f>
        <v>0</v>
      </c>
      <c r="S876" s="106">
        <f>IF(K876-H875&lt;0,0,K876-H875)</f>
        <v>0</v>
      </c>
      <c r="T876" s="106">
        <f t="shared" si="252"/>
        <v>98.365381490613771</v>
      </c>
      <c r="U876" s="107">
        <f>IF(S876&gt;0,0,IF(U875+(F876-AL876/$C$23)*$C$22/($C$21+$C$22)&gt;$C$8,$C$8,IF(V876=$C$8,U875+(F876-AL876/$C$23)*$C$22/$C$21,U875+(F876-AL876/$C$23)*$C$22/($C$21+$C$22))))</f>
        <v>1400</v>
      </c>
      <c r="V876" s="107">
        <f>IF(S876=0,IF(V875+(F876-AL876/$C$23)*$C$22/($C$21+$C$22)&gt;$C$8,$C$8,V875+(F876-AL876/$C$23)*$C$22/($C$21+$C$22)),E876)</f>
        <v>1400</v>
      </c>
      <c r="W876" s="203">
        <f>IF(S876&gt;0,0,IF(W875+AL876/$C$23&gt;$F$23,$F$23,W875+AL876/$C$23))</f>
        <v>1.6346185093862227</v>
      </c>
      <c r="X876" s="105" t="str">
        <f>IF(R876=0,"-",IF(U876=0,FORECAST($C$8,Инклинометрия!$B$2:$B$152,Инклинометрия!$A$2:$A$152),FORECAST(R876,Инклинометрия!$B$2:$B$152,Инклинометрия!$A$2:$A$152)))</f>
        <v>-</v>
      </c>
      <c r="Y876" s="105" t="str">
        <f>IF(R876=0,"-",IF(U876=0,FORECAST($C$8-R876,Инклинометрия!$B$2:$B$152,Инклинометрия!$A$2:$A$152),0))</f>
        <v>-</v>
      </c>
      <c r="Z876" s="105" t="str">
        <f>IF(S876=0,"-",FORECAST($C$8,Инклинометрия!$B$2:$B$152,Инклинометрия!$A$2:$A$152))</f>
        <v>-</v>
      </c>
      <c r="AA876" s="105" t="str">
        <f>IF(S876=0,"-",FORECAST($C$8-S876,Инклинометрия!$B$2:$B$152,Инклинометрия!$A$2:$A$152))</f>
        <v>-</v>
      </c>
      <c r="AB876" s="105">
        <f>IF(T876=0,"-",FORECAST($C$6,Инклинометрия!$B$2:$B$152,Инклинометрия!$A$2:$A$152))</f>
        <v>1425</v>
      </c>
      <c r="AC876" s="105">
        <f>IF(R876=0,FORECAST($C$6-T876,Инклинометрия!$B$2:$B$152,Инклинометрия!$A$2:$A$152),FORECAST($C$8,Инклинометрия!$B$2:$B$152,Инклинометрия!$A$2:$A$152))</f>
        <v>1331.5528875839168</v>
      </c>
      <c r="AD876" s="107">
        <f>IF(U876=0,"-",FORECAST($C$8,Инклинометрия!$B$2:$B$152,Инклинометрия!$A$2:$A$152))</f>
        <v>1330</v>
      </c>
      <c r="AE876" s="107">
        <f>IF(U876=0,"-",FORECAST($C$8-U876,Инклинометрия!$B$2:$B$152,Инклинометрия!$A$2:$A$152))</f>
        <v>0</v>
      </c>
      <c r="AF876" s="107">
        <f>FORECAST($C$8-S876,Инклинометрия!$B$2:$B$152,Инклинометрия!$A$2:$A$152)</f>
        <v>1330</v>
      </c>
      <c r="AG876" s="107">
        <f>FORECAST($C$8-(S876+V876),Инклинометрия!$B$2:$B$152,Инклинометрия!$A$2:$A$152)</f>
        <v>0</v>
      </c>
      <c r="AH876" s="107">
        <f>IF(W876=0,"-",FORECAST($C$8+W876,Инклинометрия!$B$2:$B$152,Инклинометрия!$A$2:$A$152))</f>
        <v>1331.5528875839168</v>
      </c>
      <c r="AI876" s="107">
        <f>IF(W876=0,"-",FORECAST($C$8,Инклинометрия!$B$2:$B$152,Инклинометрия!$A$2:$A$152))</f>
        <v>1330</v>
      </c>
      <c r="AK876" s="122">
        <f>2*PI()*$C$5*(AT875-AT874)/(LN(AN875/$I$9)*$I$8/$I$7+LN($I$10/AN875)*$I$8/$I$7)</f>
        <v>0</v>
      </c>
      <c r="AL876" s="67">
        <f>AK876*(B876-B875)</f>
        <v>0</v>
      </c>
      <c r="AM876" s="23">
        <f t="shared" si="265"/>
        <v>4.3059540056097682E-2</v>
      </c>
      <c r="AN876" s="26">
        <f>AN875+AK876*(B876-B875)/(2*PI()*$C$5*AN875*$I$11)</f>
        <v>0.12986115207059001</v>
      </c>
      <c r="AO876" s="87">
        <f t="shared" si="259"/>
        <v>111242.59539450394</v>
      </c>
      <c r="AP876" s="87">
        <f>IF(R876+U876&lt;$C$8,0,32*$G$13/$C$12^2*($I$8*R876+$I$6*U876)+32*$G$14/($C$14^2-$C$13^2)*($I$8*S876+$I$6*V876))</f>
        <v>9917.5953945039291</v>
      </c>
      <c r="AQ876" s="66">
        <f>R876*$C$11*$C$9+U876*$C$11*$C$10</f>
        <v>14695380</v>
      </c>
      <c r="AR876" s="66">
        <f>S876*$C$11*$C$9+V876*$C$11*$C$10</f>
        <v>14695380</v>
      </c>
      <c r="AS876" s="87">
        <f>$C$11*(T876*$C$9+W876*$C$10)</f>
        <v>789129.61404581123</v>
      </c>
      <c r="AT876" s="45">
        <f t="shared" si="253"/>
        <v>15595752.209440315</v>
      </c>
      <c r="AU876" s="75"/>
    </row>
    <row r="877" spans="2:47" ht="15" thickBot="1" x14ac:dyDescent="0.35">
      <c r="B877" s="41">
        <f t="shared" si="260"/>
        <v>8460</v>
      </c>
      <c r="C877" s="8">
        <f t="shared" si="261"/>
        <v>84.600000000000009</v>
      </c>
      <c r="D877" s="73">
        <f t="shared" si="247"/>
        <v>113.15250000000002</v>
      </c>
      <c r="E877" s="29">
        <f t="shared" si="250"/>
        <v>6273.1387504859813</v>
      </c>
      <c r="F877" s="29">
        <f t="shared" si="254"/>
        <v>7.4150576246884157</v>
      </c>
      <c r="G877" s="29">
        <f t="shared" si="262"/>
        <v>9.9176395730207556</v>
      </c>
      <c r="H877" s="17">
        <f t="shared" si="263"/>
        <v>8390.3230787749471</v>
      </c>
      <c r="I877" s="29">
        <f t="shared" si="255"/>
        <v>2.2250485660981263</v>
      </c>
      <c r="J877" s="29">
        <f t="shared" si="256"/>
        <v>13.949340071224418</v>
      </c>
      <c r="K877" s="32">
        <f>IF((D876+L876+M876-AL876)/($C$21+$C$22)&gt;$C$8,$C$8,(D876+L876+M876-AL876)/($C$21+$C$22))</f>
        <v>1400</v>
      </c>
      <c r="L877" s="97">
        <f t="shared" si="248"/>
        <v>0</v>
      </c>
      <c r="M877" s="96">
        <f t="shared" si="249"/>
        <v>0</v>
      </c>
      <c r="N877" s="98">
        <f t="shared" si="257"/>
        <v>1.7382597742038917</v>
      </c>
      <c r="O877" s="100">
        <f t="shared" si="251"/>
        <v>4.2266987561397071</v>
      </c>
      <c r="P877" s="104">
        <f t="shared" si="258"/>
        <v>18.880500609176615</v>
      </c>
      <c r="Q877" s="102">
        <f t="shared" si="264"/>
        <v>2.8886093440366814E-2</v>
      </c>
      <c r="R877" s="106">
        <f>K877-U877</f>
        <v>0</v>
      </c>
      <c r="S877" s="106">
        <f>IF(K877-H876&lt;0,0,K877-H876)</f>
        <v>0</v>
      </c>
      <c r="T877" s="106">
        <f t="shared" si="252"/>
        <v>98.365381490613771</v>
      </c>
      <c r="U877" s="107">
        <f>IF(S877&gt;0,0,IF(U876+(F877-AL877/$C$23)*$C$22/($C$21+$C$22)&gt;$C$8,$C$8,IF(V877=$C$8,U876+(F877-AL877/$C$23)*$C$22/$C$21,U876+(F877-AL877/$C$23)*$C$22/($C$21+$C$22))))</f>
        <v>1400</v>
      </c>
      <c r="V877" s="107">
        <f>IF(S877=0,IF(V876+(F877-AL877/$C$23)*$C$22/($C$21+$C$22)&gt;$C$8,$C$8,V876+(F877-AL877/$C$23)*$C$22/($C$21+$C$22)),E877)</f>
        <v>1400</v>
      </c>
      <c r="W877" s="203">
        <f>IF(S877&gt;0,0,IF(W876+AL877/$C$23&gt;$F$23,$F$23,W876+AL877/$C$23))</f>
        <v>1.6346185093862227</v>
      </c>
      <c r="X877" s="105" t="str">
        <f>IF(R877=0,"-",IF(U877=0,FORECAST($C$8,Инклинометрия!$B$2:$B$152,Инклинометрия!$A$2:$A$152),FORECAST(R877,Инклинометрия!$B$2:$B$152,Инклинометрия!$A$2:$A$152)))</f>
        <v>-</v>
      </c>
      <c r="Y877" s="105" t="str">
        <f>IF(R877=0,"-",IF(U877=0,FORECAST($C$8-R877,Инклинометрия!$B$2:$B$152,Инклинометрия!$A$2:$A$152),0))</f>
        <v>-</v>
      </c>
      <c r="Z877" s="105" t="str">
        <f>IF(S877=0,"-",FORECAST($C$8,Инклинометрия!$B$2:$B$152,Инклинометрия!$A$2:$A$152))</f>
        <v>-</v>
      </c>
      <c r="AA877" s="105" t="str">
        <f>IF(S877=0,"-",FORECAST($C$8-S877,Инклинометрия!$B$2:$B$152,Инклинометрия!$A$2:$A$152))</f>
        <v>-</v>
      </c>
      <c r="AB877" s="105">
        <f>IF(T877=0,"-",FORECAST($C$6,Инклинометрия!$B$2:$B$152,Инклинометрия!$A$2:$A$152))</f>
        <v>1425</v>
      </c>
      <c r="AC877" s="105">
        <f>IF(R877=0,FORECAST($C$6-T877,Инклинометрия!$B$2:$B$152,Инклинометрия!$A$2:$A$152),FORECAST($C$8,Инклинометрия!$B$2:$B$152,Инклинометрия!$A$2:$A$152))</f>
        <v>1331.5528875839168</v>
      </c>
      <c r="AD877" s="107">
        <f>IF(U877=0,"-",FORECAST($C$8,Инклинометрия!$B$2:$B$152,Инклинометрия!$A$2:$A$152))</f>
        <v>1330</v>
      </c>
      <c r="AE877" s="107">
        <f>IF(U877=0,"-",FORECAST($C$8-U877,Инклинометрия!$B$2:$B$152,Инклинометрия!$A$2:$A$152))</f>
        <v>0</v>
      </c>
      <c r="AF877" s="107">
        <f>FORECAST($C$8-S877,Инклинометрия!$B$2:$B$152,Инклинометрия!$A$2:$A$152)</f>
        <v>1330</v>
      </c>
      <c r="AG877" s="107">
        <f>FORECAST($C$8-(S877+V877),Инклинометрия!$B$2:$B$152,Инклинометрия!$A$2:$A$152)</f>
        <v>0</v>
      </c>
      <c r="AH877" s="107">
        <f>IF(W877=0,"-",FORECAST($C$8+W877,Инклинометрия!$B$2:$B$152,Инклинометрия!$A$2:$A$152))</f>
        <v>1331.5528875839168</v>
      </c>
      <c r="AI877" s="107">
        <f>IF(W877=0,"-",FORECAST($C$8,Инклинометрия!$B$2:$B$152,Инклинометрия!$A$2:$A$152))</f>
        <v>1330</v>
      </c>
      <c r="AK877" s="122">
        <f>2*PI()*$C$5*(AT876-AT875)/(LN(AN876/$I$9)*$I$8/$I$7+LN($I$10/AN876)*$I$8/$I$7)</f>
        <v>0</v>
      </c>
      <c r="AL877" s="67">
        <f>AK877*(B877-B876)</f>
        <v>0</v>
      </c>
      <c r="AM877" s="23">
        <f t="shared" si="265"/>
        <v>4.3059540056097682E-2</v>
      </c>
      <c r="AN877" s="26">
        <f>AN876+AK877*(B877-B876)/(2*PI()*$C$5*AN876*$I$11)</f>
        <v>0.12986115207059001</v>
      </c>
      <c r="AO877" s="87">
        <f t="shared" si="259"/>
        <v>111242.59539450394</v>
      </c>
      <c r="AP877" s="87">
        <f>IF(R877+U877&lt;$C$8,0,32*$G$13/$C$12^2*($I$8*R877+$I$6*U877)+32*$G$14/($C$14^2-$C$13^2)*($I$8*S877+$I$6*V877))</f>
        <v>9917.5953945039291</v>
      </c>
      <c r="AQ877" s="66">
        <f>R877*$C$11*$C$9+U877*$C$11*$C$10</f>
        <v>14695380</v>
      </c>
      <c r="AR877" s="66">
        <f>S877*$C$11*$C$9+V877*$C$11*$C$10</f>
        <v>14695380</v>
      </c>
      <c r="AS877" s="87">
        <f>$C$11*(T877*$C$9+W877*$C$10)</f>
        <v>789129.61404581123</v>
      </c>
      <c r="AT877" s="45">
        <f t="shared" si="253"/>
        <v>15595752.209440315</v>
      </c>
      <c r="AU877" s="75"/>
    </row>
    <row r="878" spans="2:47" ht="15" thickBot="1" x14ac:dyDescent="0.35">
      <c r="B878" s="41">
        <f t="shared" si="260"/>
        <v>8470</v>
      </c>
      <c r="C878" s="8">
        <f t="shared" si="261"/>
        <v>84.7</v>
      </c>
      <c r="D878" s="73">
        <f t="shared" si="247"/>
        <v>113.28625</v>
      </c>
      <c r="E878" s="29">
        <f t="shared" si="250"/>
        <v>6280.5538081106688</v>
      </c>
      <c r="F878" s="29">
        <f t="shared" si="254"/>
        <v>7.4150576246875062</v>
      </c>
      <c r="G878" s="29">
        <f t="shared" si="262"/>
        <v>9.9176395730195388</v>
      </c>
      <c r="H878" s="17">
        <f t="shared" si="263"/>
        <v>8400.2407183479663</v>
      </c>
      <c r="I878" s="29">
        <f t="shared" si="255"/>
        <v>2.2250485660981263</v>
      </c>
      <c r="J878" s="29">
        <f t="shared" si="256"/>
        <v>13.949340071223562</v>
      </c>
      <c r="K878" s="32">
        <f>IF((D877+L877+M877-AL877)/($C$21+$C$22)&gt;$C$8,$C$8,(D877+L877+M877-AL877)/($C$21+$C$22))</f>
        <v>1400</v>
      </c>
      <c r="L878" s="97">
        <f t="shared" si="248"/>
        <v>0</v>
      </c>
      <c r="M878" s="96">
        <f t="shared" si="249"/>
        <v>0</v>
      </c>
      <c r="N878" s="98">
        <f t="shared" si="257"/>
        <v>1.7382597742038917</v>
      </c>
      <c r="O878" s="100">
        <f t="shared" si="251"/>
        <v>4.2266987561397071</v>
      </c>
      <c r="P878" s="104">
        <f t="shared" si="258"/>
        <v>18.880500609176615</v>
      </c>
      <c r="Q878" s="102">
        <f t="shared" si="264"/>
        <v>2.8886093440366814E-2</v>
      </c>
      <c r="R878" s="106">
        <f>K878-U878</f>
        <v>0</v>
      </c>
      <c r="S878" s="106">
        <f>IF(K878-H877&lt;0,0,K878-H877)</f>
        <v>0</v>
      </c>
      <c r="T878" s="106">
        <f t="shared" si="252"/>
        <v>98.365381490613771</v>
      </c>
      <c r="U878" s="107">
        <f>IF(S878&gt;0,0,IF(U877+(F878-AL878/$C$23)*$C$22/($C$21+$C$22)&gt;$C$8,$C$8,IF(V878=$C$8,U877+(F878-AL878/$C$23)*$C$22/$C$21,U877+(F878-AL878/$C$23)*$C$22/($C$21+$C$22))))</f>
        <v>1400</v>
      </c>
      <c r="V878" s="107">
        <f>IF(S878=0,IF(V877+(F878-AL878/$C$23)*$C$22/($C$21+$C$22)&gt;$C$8,$C$8,V877+(F878-AL878/$C$23)*$C$22/($C$21+$C$22)),E878)</f>
        <v>1400</v>
      </c>
      <c r="W878" s="203">
        <f>IF(S878&gt;0,0,IF(W877+AL878/$C$23&gt;$F$23,$F$23,W877+AL878/$C$23))</f>
        <v>1.6346185093862227</v>
      </c>
      <c r="X878" s="105" t="str">
        <f>IF(R878=0,"-",IF(U878=0,FORECAST($C$8,Инклинометрия!$B$2:$B$152,Инклинометрия!$A$2:$A$152),FORECAST(R878,Инклинометрия!$B$2:$B$152,Инклинометрия!$A$2:$A$152)))</f>
        <v>-</v>
      </c>
      <c r="Y878" s="105" t="str">
        <f>IF(R878=0,"-",IF(U878=0,FORECAST($C$8-R878,Инклинометрия!$B$2:$B$152,Инклинометрия!$A$2:$A$152),0))</f>
        <v>-</v>
      </c>
      <c r="Z878" s="105" t="str">
        <f>IF(S878=0,"-",FORECAST($C$8,Инклинометрия!$B$2:$B$152,Инклинометрия!$A$2:$A$152))</f>
        <v>-</v>
      </c>
      <c r="AA878" s="105" t="str">
        <f>IF(S878=0,"-",FORECAST($C$8-S878,Инклинометрия!$B$2:$B$152,Инклинометрия!$A$2:$A$152))</f>
        <v>-</v>
      </c>
      <c r="AB878" s="105">
        <f>IF(T878=0,"-",FORECAST($C$6,Инклинометрия!$B$2:$B$152,Инклинометрия!$A$2:$A$152))</f>
        <v>1425</v>
      </c>
      <c r="AC878" s="105">
        <f>IF(R878=0,FORECAST($C$6-T878,Инклинометрия!$B$2:$B$152,Инклинометрия!$A$2:$A$152),FORECAST($C$8,Инклинометрия!$B$2:$B$152,Инклинометрия!$A$2:$A$152))</f>
        <v>1331.5528875839168</v>
      </c>
      <c r="AD878" s="107">
        <f>IF(U878=0,"-",FORECAST($C$8,Инклинометрия!$B$2:$B$152,Инклинометрия!$A$2:$A$152))</f>
        <v>1330</v>
      </c>
      <c r="AE878" s="107">
        <f>IF(U878=0,"-",FORECAST($C$8-U878,Инклинометрия!$B$2:$B$152,Инклинометрия!$A$2:$A$152))</f>
        <v>0</v>
      </c>
      <c r="AF878" s="107">
        <f>FORECAST($C$8-S878,Инклинометрия!$B$2:$B$152,Инклинометрия!$A$2:$A$152)</f>
        <v>1330</v>
      </c>
      <c r="AG878" s="107">
        <f>FORECAST($C$8-(S878+V878),Инклинометрия!$B$2:$B$152,Инклинометрия!$A$2:$A$152)</f>
        <v>0</v>
      </c>
      <c r="AH878" s="107">
        <f>IF(W878=0,"-",FORECAST($C$8+W878,Инклинометрия!$B$2:$B$152,Инклинометрия!$A$2:$A$152))</f>
        <v>1331.5528875839168</v>
      </c>
      <c r="AI878" s="107">
        <f>IF(W878=0,"-",FORECAST($C$8,Инклинометрия!$B$2:$B$152,Инклинометрия!$A$2:$A$152))</f>
        <v>1330</v>
      </c>
      <c r="AK878" s="122">
        <f>2*PI()*$C$5*(AT877-AT876)/(LN(AN877/$I$9)*$I$8/$I$7+LN($I$10/AN877)*$I$8/$I$7)</f>
        <v>0</v>
      </c>
      <c r="AL878" s="67">
        <f>AK878*(B878-B877)</f>
        <v>0</v>
      </c>
      <c r="AM878" s="23">
        <f t="shared" si="265"/>
        <v>4.3059540056097682E-2</v>
      </c>
      <c r="AN878" s="26">
        <f>AN877+AK878*(B878-B877)/(2*PI()*$C$5*AN877*$I$11)</f>
        <v>0.12986115207059001</v>
      </c>
      <c r="AO878" s="87">
        <f t="shared" si="259"/>
        <v>111242.59539450394</v>
      </c>
      <c r="AP878" s="87">
        <f>IF(R878+U878&lt;$C$8,0,32*$G$13/$C$12^2*($I$8*R878+$I$6*U878)+32*$G$14/($C$14^2-$C$13^2)*($I$8*S878+$I$6*V878))</f>
        <v>9917.5953945039291</v>
      </c>
      <c r="AQ878" s="66">
        <f>R878*$C$11*$C$9+U878*$C$11*$C$10</f>
        <v>14695380</v>
      </c>
      <c r="AR878" s="66">
        <f>S878*$C$11*$C$9+V878*$C$11*$C$10</f>
        <v>14695380</v>
      </c>
      <c r="AS878" s="87">
        <f>$C$11*(T878*$C$9+W878*$C$10)</f>
        <v>789129.61404581123</v>
      </c>
      <c r="AT878" s="45">
        <f t="shared" si="253"/>
        <v>15595752.209440315</v>
      </c>
      <c r="AU878" s="75"/>
    </row>
    <row r="879" spans="2:47" ht="15" thickBot="1" x14ac:dyDescent="0.35">
      <c r="B879" s="41">
        <f t="shared" si="260"/>
        <v>8480</v>
      </c>
      <c r="C879" s="8">
        <f t="shared" si="261"/>
        <v>84.8</v>
      </c>
      <c r="D879" s="73">
        <f t="shared" si="247"/>
        <v>113.42</v>
      </c>
      <c r="E879" s="29">
        <f t="shared" si="250"/>
        <v>6287.9688657353563</v>
      </c>
      <c r="F879" s="29">
        <f t="shared" si="254"/>
        <v>7.4150576246875062</v>
      </c>
      <c r="G879" s="29">
        <f t="shared" si="262"/>
        <v>9.9176395730195388</v>
      </c>
      <c r="H879" s="17">
        <f t="shared" si="263"/>
        <v>8410.1583579209855</v>
      </c>
      <c r="I879" s="29">
        <f t="shared" si="255"/>
        <v>2.2250485660981263</v>
      </c>
      <c r="J879" s="29">
        <f t="shared" si="256"/>
        <v>13.949340071223562</v>
      </c>
      <c r="K879" s="32">
        <f>IF((D878+L878+M878-AL878)/($C$21+$C$22)&gt;$C$8,$C$8,(D878+L878+M878-AL878)/($C$21+$C$22))</f>
        <v>1400</v>
      </c>
      <c r="L879" s="97">
        <f t="shared" si="248"/>
        <v>0</v>
      </c>
      <c r="M879" s="96">
        <f t="shared" si="249"/>
        <v>0</v>
      </c>
      <c r="N879" s="98">
        <f t="shared" si="257"/>
        <v>1.7382597742038917</v>
      </c>
      <c r="O879" s="100">
        <f t="shared" si="251"/>
        <v>4.2266987561397071</v>
      </c>
      <c r="P879" s="104">
        <f t="shared" si="258"/>
        <v>18.880500609176615</v>
      </c>
      <c r="Q879" s="102">
        <f t="shared" si="264"/>
        <v>2.8886093440366814E-2</v>
      </c>
      <c r="R879" s="106">
        <f>K879-U879</f>
        <v>0</v>
      </c>
      <c r="S879" s="106">
        <f>IF(K879-H878&lt;0,0,K879-H878)</f>
        <v>0</v>
      </c>
      <c r="T879" s="106">
        <f t="shared" si="252"/>
        <v>98.365381490613771</v>
      </c>
      <c r="U879" s="107">
        <f>IF(S879&gt;0,0,IF(U878+(F879-AL879/$C$23)*$C$22/($C$21+$C$22)&gt;$C$8,$C$8,IF(V879=$C$8,U878+(F879-AL879/$C$23)*$C$22/$C$21,U878+(F879-AL879/$C$23)*$C$22/($C$21+$C$22))))</f>
        <v>1400</v>
      </c>
      <c r="V879" s="107">
        <f>IF(S879=0,IF(V878+(F879-AL879/$C$23)*$C$22/($C$21+$C$22)&gt;$C$8,$C$8,V878+(F879-AL879/$C$23)*$C$22/($C$21+$C$22)),E879)</f>
        <v>1400</v>
      </c>
      <c r="W879" s="203">
        <f>IF(S879&gt;0,0,IF(W878+AL879/$C$23&gt;$F$23,$F$23,W878+AL879/$C$23))</f>
        <v>1.6346185093862227</v>
      </c>
      <c r="X879" s="105" t="str">
        <f>IF(R879=0,"-",IF(U879=0,FORECAST($C$8,Инклинометрия!$B$2:$B$152,Инклинометрия!$A$2:$A$152),FORECAST(R879,Инклинометрия!$B$2:$B$152,Инклинометрия!$A$2:$A$152)))</f>
        <v>-</v>
      </c>
      <c r="Y879" s="105" t="str">
        <f>IF(R879=0,"-",IF(U879=0,FORECAST($C$8-R879,Инклинометрия!$B$2:$B$152,Инклинометрия!$A$2:$A$152),0))</f>
        <v>-</v>
      </c>
      <c r="Z879" s="105" t="str">
        <f>IF(S879=0,"-",FORECAST($C$8,Инклинометрия!$B$2:$B$152,Инклинометрия!$A$2:$A$152))</f>
        <v>-</v>
      </c>
      <c r="AA879" s="105" t="str">
        <f>IF(S879=0,"-",FORECAST($C$8-S879,Инклинометрия!$B$2:$B$152,Инклинометрия!$A$2:$A$152))</f>
        <v>-</v>
      </c>
      <c r="AB879" s="105">
        <f>IF(T879=0,"-",FORECAST($C$6,Инклинометрия!$B$2:$B$152,Инклинометрия!$A$2:$A$152))</f>
        <v>1425</v>
      </c>
      <c r="AC879" s="105">
        <f>IF(R879=0,FORECAST($C$6-T879,Инклинометрия!$B$2:$B$152,Инклинометрия!$A$2:$A$152),FORECAST($C$8,Инклинометрия!$B$2:$B$152,Инклинометрия!$A$2:$A$152))</f>
        <v>1331.5528875839168</v>
      </c>
      <c r="AD879" s="107">
        <f>IF(U879=0,"-",FORECAST($C$8,Инклинометрия!$B$2:$B$152,Инклинометрия!$A$2:$A$152))</f>
        <v>1330</v>
      </c>
      <c r="AE879" s="107">
        <f>IF(U879=0,"-",FORECAST($C$8-U879,Инклинометрия!$B$2:$B$152,Инклинометрия!$A$2:$A$152))</f>
        <v>0</v>
      </c>
      <c r="AF879" s="107">
        <f>FORECAST($C$8-S879,Инклинометрия!$B$2:$B$152,Инклинометрия!$A$2:$A$152)</f>
        <v>1330</v>
      </c>
      <c r="AG879" s="107">
        <f>FORECAST($C$8-(S879+V879),Инклинометрия!$B$2:$B$152,Инклинометрия!$A$2:$A$152)</f>
        <v>0</v>
      </c>
      <c r="AH879" s="107">
        <f>IF(W879=0,"-",FORECAST($C$8+W879,Инклинометрия!$B$2:$B$152,Инклинометрия!$A$2:$A$152))</f>
        <v>1331.5528875839168</v>
      </c>
      <c r="AI879" s="107">
        <f>IF(W879=0,"-",FORECAST($C$8,Инклинометрия!$B$2:$B$152,Инклинометрия!$A$2:$A$152))</f>
        <v>1330</v>
      </c>
      <c r="AK879" s="122">
        <f>2*PI()*$C$5*(AT878-AT877)/(LN(AN878/$I$9)*$I$8/$I$7+LN($I$10/AN878)*$I$8/$I$7)</f>
        <v>0</v>
      </c>
      <c r="AL879" s="67">
        <f>AK879*(B879-B878)</f>
        <v>0</v>
      </c>
      <c r="AM879" s="23">
        <f t="shared" si="265"/>
        <v>4.3059540056097682E-2</v>
      </c>
      <c r="AN879" s="26">
        <f>AN878+AK879*(B879-B878)/(2*PI()*$C$5*AN878*$I$11)</f>
        <v>0.12986115207059001</v>
      </c>
      <c r="AO879" s="87">
        <f t="shared" si="259"/>
        <v>111242.59539450394</v>
      </c>
      <c r="AP879" s="87">
        <f>IF(R879+U879&lt;$C$8,0,32*$G$13/$C$12^2*($I$8*R879+$I$6*U879)+32*$G$14/($C$14^2-$C$13^2)*($I$8*S879+$I$6*V879))</f>
        <v>9917.5953945039291</v>
      </c>
      <c r="AQ879" s="66">
        <f>R879*$C$11*$C$9+U879*$C$11*$C$10</f>
        <v>14695380</v>
      </c>
      <c r="AR879" s="66">
        <f>S879*$C$11*$C$9+V879*$C$11*$C$10</f>
        <v>14695380</v>
      </c>
      <c r="AS879" s="87">
        <f>$C$11*(T879*$C$9+W879*$C$10)</f>
        <v>789129.61404581123</v>
      </c>
      <c r="AT879" s="45">
        <f t="shared" si="253"/>
        <v>15595752.209440315</v>
      </c>
      <c r="AU879" s="75"/>
    </row>
    <row r="880" spans="2:47" ht="15" thickBot="1" x14ac:dyDescent="0.35">
      <c r="B880" s="41">
        <f t="shared" si="260"/>
        <v>8490</v>
      </c>
      <c r="C880" s="8">
        <f t="shared" si="261"/>
        <v>84.9</v>
      </c>
      <c r="D880" s="73">
        <f t="shared" si="247"/>
        <v>113.55374999999999</v>
      </c>
      <c r="E880" s="29">
        <f t="shared" si="250"/>
        <v>6295.3839233600456</v>
      </c>
      <c r="F880" s="29">
        <f t="shared" si="254"/>
        <v>7.4150576246893252</v>
      </c>
      <c r="G880" s="29">
        <f t="shared" si="262"/>
        <v>9.9176395730219724</v>
      </c>
      <c r="H880" s="17">
        <f t="shared" si="263"/>
        <v>8420.0759974940083</v>
      </c>
      <c r="I880" s="29">
        <f t="shared" si="255"/>
        <v>2.2250485660981263</v>
      </c>
      <c r="J880" s="29">
        <f t="shared" si="256"/>
        <v>13.949340071225274</v>
      </c>
      <c r="K880" s="32">
        <f>IF((D879+L879+M879-AL879)/($C$21+$C$22)&gt;$C$8,$C$8,(D879+L879+M879-AL879)/($C$21+$C$22))</f>
        <v>1400</v>
      </c>
      <c r="L880" s="97">
        <f t="shared" si="248"/>
        <v>0</v>
      </c>
      <c r="M880" s="96">
        <f t="shared" si="249"/>
        <v>0</v>
      </c>
      <c r="N880" s="98">
        <f t="shared" si="257"/>
        <v>1.7382597742038917</v>
      </c>
      <c r="O880" s="100">
        <f t="shared" si="251"/>
        <v>4.2266987561397071</v>
      </c>
      <c r="P880" s="104">
        <f t="shared" si="258"/>
        <v>18.880500609176615</v>
      </c>
      <c r="Q880" s="102">
        <f t="shared" si="264"/>
        <v>2.8886093440366814E-2</v>
      </c>
      <c r="R880" s="106">
        <f>K880-U880</f>
        <v>0</v>
      </c>
      <c r="S880" s="106">
        <f>IF(K880-H879&lt;0,0,K880-H879)</f>
        <v>0</v>
      </c>
      <c r="T880" s="106">
        <f t="shared" si="252"/>
        <v>98.365381490613771</v>
      </c>
      <c r="U880" s="107">
        <f>IF(S880&gt;0,0,IF(U879+(F880-AL880/$C$23)*$C$22/($C$21+$C$22)&gt;$C$8,$C$8,IF(V880=$C$8,U879+(F880-AL880/$C$23)*$C$22/$C$21,U879+(F880-AL880/$C$23)*$C$22/($C$21+$C$22))))</f>
        <v>1400</v>
      </c>
      <c r="V880" s="107">
        <f>IF(S880=0,IF(V879+(F880-AL880/$C$23)*$C$22/($C$21+$C$22)&gt;$C$8,$C$8,V879+(F880-AL880/$C$23)*$C$22/($C$21+$C$22)),E880)</f>
        <v>1400</v>
      </c>
      <c r="W880" s="203">
        <f>IF(S880&gt;0,0,IF(W879+AL880/$C$23&gt;$F$23,$F$23,W879+AL880/$C$23))</f>
        <v>1.6346185093862227</v>
      </c>
      <c r="X880" s="105" t="str">
        <f>IF(R880=0,"-",IF(U880=0,FORECAST($C$8,Инклинометрия!$B$2:$B$152,Инклинометрия!$A$2:$A$152),FORECAST(R880,Инклинометрия!$B$2:$B$152,Инклинометрия!$A$2:$A$152)))</f>
        <v>-</v>
      </c>
      <c r="Y880" s="105" t="str">
        <f>IF(R880=0,"-",IF(U880=0,FORECAST($C$8-R880,Инклинометрия!$B$2:$B$152,Инклинометрия!$A$2:$A$152),0))</f>
        <v>-</v>
      </c>
      <c r="Z880" s="105" t="str">
        <f>IF(S880=0,"-",FORECAST($C$8,Инклинометрия!$B$2:$B$152,Инклинометрия!$A$2:$A$152))</f>
        <v>-</v>
      </c>
      <c r="AA880" s="105" t="str">
        <f>IF(S880=0,"-",FORECAST($C$8-S880,Инклинометрия!$B$2:$B$152,Инклинометрия!$A$2:$A$152))</f>
        <v>-</v>
      </c>
      <c r="AB880" s="105">
        <f>IF(T880=0,"-",FORECAST($C$6,Инклинометрия!$B$2:$B$152,Инклинометрия!$A$2:$A$152))</f>
        <v>1425</v>
      </c>
      <c r="AC880" s="105">
        <f>IF(R880=0,FORECAST($C$6-T880,Инклинометрия!$B$2:$B$152,Инклинометрия!$A$2:$A$152),FORECAST($C$8,Инклинометрия!$B$2:$B$152,Инклинометрия!$A$2:$A$152))</f>
        <v>1331.5528875839168</v>
      </c>
      <c r="AD880" s="107">
        <f>IF(U880=0,"-",FORECAST($C$8,Инклинометрия!$B$2:$B$152,Инклинометрия!$A$2:$A$152))</f>
        <v>1330</v>
      </c>
      <c r="AE880" s="107">
        <f>IF(U880=0,"-",FORECAST($C$8-U880,Инклинометрия!$B$2:$B$152,Инклинометрия!$A$2:$A$152))</f>
        <v>0</v>
      </c>
      <c r="AF880" s="107">
        <f>FORECAST($C$8-S880,Инклинометрия!$B$2:$B$152,Инклинометрия!$A$2:$A$152)</f>
        <v>1330</v>
      </c>
      <c r="AG880" s="107">
        <f>FORECAST($C$8-(S880+V880),Инклинометрия!$B$2:$B$152,Инклинометрия!$A$2:$A$152)</f>
        <v>0</v>
      </c>
      <c r="AH880" s="107">
        <f>IF(W880=0,"-",FORECAST($C$8+W880,Инклинометрия!$B$2:$B$152,Инклинометрия!$A$2:$A$152))</f>
        <v>1331.5528875839168</v>
      </c>
      <c r="AI880" s="107">
        <f>IF(W880=0,"-",FORECAST($C$8,Инклинометрия!$B$2:$B$152,Инклинометрия!$A$2:$A$152))</f>
        <v>1330</v>
      </c>
      <c r="AK880" s="122">
        <f>2*PI()*$C$5*(AT879-AT878)/(LN(AN879/$I$9)*$I$8/$I$7+LN($I$10/AN879)*$I$8/$I$7)</f>
        <v>0</v>
      </c>
      <c r="AL880" s="67">
        <f>AK880*(B880-B879)</f>
        <v>0</v>
      </c>
      <c r="AM880" s="23">
        <f t="shared" si="265"/>
        <v>4.3059540056097682E-2</v>
      </c>
      <c r="AN880" s="26">
        <f>AN879+AK880*(B880-B879)/(2*PI()*$C$5*AN879*$I$11)</f>
        <v>0.12986115207059001</v>
      </c>
      <c r="AO880" s="87">
        <f t="shared" si="259"/>
        <v>111242.59539450394</v>
      </c>
      <c r="AP880" s="87">
        <f>IF(R880+U880&lt;$C$8,0,32*$G$13/$C$12^2*($I$8*R880+$I$6*U880)+32*$G$14/($C$14^2-$C$13^2)*($I$8*S880+$I$6*V880))</f>
        <v>9917.5953945039291</v>
      </c>
      <c r="AQ880" s="66">
        <f>R880*$C$11*$C$9+U880*$C$11*$C$10</f>
        <v>14695380</v>
      </c>
      <c r="AR880" s="66">
        <f>S880*$C$11*$C$9+V880*$C$11*$C$10</f>
        <v>14695380</v>
      </c>
      <c r="AS880" s="87">
        <f>$C$11*(T880*$C$9+W880*$C$10)</f>
        <v>789129.61404581123</v>
      </c>
      <c r="AT880" s="45">
        <f t="shared" si="253"/>
        <v>15595752.209440315</v>
      </c>
      <c r="AU880" s="75"/>
    </row>
    <row r="881" spans="2:47" ht="15" thickBot="1" x14ac:dyDescent="0.35">
      <c r="B881" s="41">
        <f t="shared" si="260"/>
        <v>8500</v>
      </c>
      <c r="C881" s="8">
        <f t="shared" si="261"/>
        <v>85</v>
      </c>
      <c r="D881" s="73">
        <f t="shared" si="247"/>
        <v>113.6875</v>
      </c>
      <c r="E881" s="29">
        <f t="shared" si="250"/>
        <v>6302.7989809847331</v>
      </c>
      <c r="F881" s="29">
        <f t="shared" si="254"/>
        <v>7.4150576246875062</v>
      </c>
      <c r="G881" s="29">
        <f t="shared" si="262"/>
        <v>9.9176395730195388</v>
      </c>
      <c r="H881" s="17">
        <f t="shared" si="263"/>
        <v>8429.9936370670275</v>
      </c>
      <c r="I881" s="29">
        <f t="shared" si="255"/>
        <v>2.2250485660981263</v>
      </c>
      <c r="J881" s="29">
        <f t="shared" si="256"/>
        <v>13.949340071223562</v>
      </c>
      <c r="K881" s="32">
        <f>IF((D880+L880+M880-AL880)/($C$21+$C$22)&gt;$C$8,$C$8,(D880+L880+M880-AL880)/($C$21+$C$22))</f>
        <v>1400</v>
      </c>
      <c r="L881" s="97">
        <f t="shared" si="248"/>
        <v>0</v>
      </c>
      <c r="M881" s="96">
        <f t="shared" si="249"/>
        <v>0</v>
      </c>
      <c r="N881" s="98">
        <f t="shared" si="257"/>
        <v>1.7382597742038917</v>
      </c>
      <c r="O881" s="100">
        <f t="shared" si="251"/>
        <v>4.2266987561397071</v>
      </c>
      <c r="P881" s="104">
        <f t="shared" si="258"/>
        <v>18.880500609176615</v>
      </c>
      <c r="Q881" s="102">
        <f t="shared" si="264"/>
        <v>2.8886093440366814E-2</v>
      </c>
      <c r="R881" s="106">
        <f>K881-U881</f>
        <v>0</v>
      </c>
      <c r="S881" s="106">
        <f>IF(K881-H880&lt;0,0,K881-H880)</f>
        <v>0</v>
      </c>
      <c r="T881" s="106">
        <f t="shared" si="252"/>
        <v>98.365381490613771</v>
      </c>
      <c r="U881" s="107">
        <f>IF(S881&gt;0,0,IF(U880+(F881-AL881/$C$23)*$C$22/($C$21+$C$22)&gt;$C$8,$C$8,IF(V881=$C$8,U880+(F881-AL881/$C$23)*$C$22/$C$21,U880+(F881-AL881/$C$23)*$C$22/($C$21+$C$22))))</f>
        <v>1400</v>
      </c>
      <c r="V881" s="107">
        <f>IF(S881=0,IF(V880+(F881-AL881/$C$23)*$C$22/($C$21+$C$22)&gt;$C$8,$C$8,V880+(F881-AL881/$C$23)*$C$22/($C$21+$C$22)),E881)</f>
        <v>1400</v>
      </c>
      <c r="W881" s="203">
        <f>IF(S881&gt;0,0,IF(W880+AL881/$C$23&gt;$F$23,$F$23,W880+AL881/$C$23))</f>
        <v>1.6346185093862227</v>
      </c>
      <c r="X881" s="105" t="str">
        <f>IF(R881=0,"-",IF(U881=0,FORECAST($C$8,Инклинометрия!$B$2:$B$152,Инклинометрия!$A$2:$A$152),FORECAST(R881,Инклинометрия!$B$2:$B$152,Инклинометрия!$A$2:$A$152)))</f>
        <v>-</v>
      </c>
      <c r="Y881" s="105" t="str">
        <f>IF(R881=0,"-",IF(U881=0,FORECAST($C$8-R881,Инклинометрия!$B$2:$B$152,Инклинометрия!$A$2:$A$152),0))</f>
        <v>-</v>
      </c>
      <c r="Z881" s="105" t="str">
        <f>IF(S881=0,"-",FORECAST($C$8,Инклинометрия!$B$2:$B$152,Инклинометрия!$A$2:$A$152))</f>
        <v>-</v>
      </c>
      <c r="AA881" s="105" t="str">
        <f>IF(S881=0,"-",FORECAST($C$8-S881,Инклинометрия!$B$2:$B$152,Инклинометрия!$A$2:$A$152))</f>
        <v>-</v>
      </c>
      <c r="AB881" s="105">
        <f>IF(T881=0,"-",FORECAST($C$6,Инклинометрия!$B$2:$B$152,Инклинометрия!$A$2:$A$152))</f>
        <v>1425</v>
      </c>
      <c r="AC881" s="105">
        <f>IF(R881=0,FORECAST($C$6-T881,Инклинометрия!$B$2:$B$152,Инклинометрия!$A$2:$A$152),FORECAST($C$8,Инклинометрия!$B$2:$B$152,Инклинометрия!$A$2:$A$152))</f>
        <v>1331.5528875839168</v>
      </c>
      <c r="AD881" s="107">
        <f>IF(U881=0,"-",FORECAST($C$8,Инклинометрия!$B$2:$B$152,Инклинометрия!$A$2:$A$152))</f>
        <v>1330</v>
      </c>
      <c r="AE881" s="107">
        <f>IF(U881=0,"-",FORECAST($C$8-U881,Инклинометрия!$B$2:$B$152,Инклинометрия!$A$2:$A$152))</f>
        <v>0</v>
      </c>
      <c r="AF881" s="107">
        <f>FORECAST($C$8-S881,Инклинометрия!$B$2:$B$152,Инклинометрия!$A$2:$A$152)</f>
        <v>1330</v>
      </c>
      <c r="AG881" s="107">
        <f>FORECAST($C$8-(S881+V881),Инклинометрия!$B$2:$B$152,Инклинометрия!$A$2:$A$152)</f>
        <v>0</v>
      </c>
      <c r="AH881" s="107">
        <f>IF(W881=0,"-",FORECAST($C$8+W881,Инклинометрия!$B$2:$B$152,Инклинометрия!$A$2:$A$152))</f>
        <v>1331.5528875839168</v>
      </c>
      <c r="AI881" s="107">
        <f>IF(W881=0,"-",FORECAST($C$8,Инклинометрия!$B$2:$B$152,Инклинометрия!$A$2:$A$152))</f>
        <v>1330</v>
      </c>
      <c r="AK881" s="122">
        <f>2*PI()*$C$5*(AT880-AT879)/(LN(AN880/$I$9)*$I$8/$I$7+LN($I$10/AN880)*$I$8/$I$7)</f>
        <v>0</v>
      </c>
      <c r="AL881" s="67">
        <f>AK881*(B881-B880)</f>
        <v>0</v>
      </c>
      <c r="AM881" s="23">
        <f t="shared" si="265"/>
        <v>4.3059540056097682E-2</v>
      </c>
      <c r="AN881" s="26">
        <f>AN880+AK881*(B881-B880)/(2*PI()*$C$5*AN880*$I$11)</f>
        <v>0.12986115207059001</v>
      </c>
      <c r="AO881" s="87">
        <f t="shared" si="259"/>
        <v>111242.59539450394</v>
      </c>
      <c r="AP881" s="87">
        <f>IF(R881+U881&lt;$C$8,0,32*$G$13/$C$12^2*($I$8*R881+$I$6*U881)+32*$G$14/($C$14^2-$C$13^2)*($I$8*S881+$I$6*V881))</f>
        <v>9917.5953945039291</v>
      </c>
      <c r="AQ881" s="66">
        <f>R881*$C$11*$C$9+U881*$C$11*$C$10</f>
        <v>14695380</v>
      </c>
      <c r="AR881" s="66">
        <f>S881*$C$11*$C$9+V881*$C$11*$C$10</f>
        <v>14695380</v>
      </c>
      <c r="AS881" s="87">
        <f>$C$11*(T881*$C$9+W881*$C$10)</f>
        <v>789129.61404581123</v>
      </c>
      <c r="AT881" s="45">
        <f t="shared" si="253"/>
        <v>15595752.209440315</v>
      </c>
      <c r="AU881" s="75"/>
    </row>
    <row r="882" spans="2:47" ht="15" thickBot="1" x14ac:dyDescent="0.35">
      <c r="B882" s="41">
        <f t="shared" si="260"/>
        <v>8510</v>
      </c>
      <c r="C882" s="8">
        <f t="shared" si="261"/>
        <v>85.100000000000009</v>
      </c>
      <c r="D882" s="73">
        <f t="shared" si="247"/>
        <v>113.82125000000002</v>
      </c>
      <c r="E882" s="29">
        <f t="shared" si="250"/>
        <v>6310.2140386094216</v>
      </c>
      <c r="F882" s="29">
        <f t="shared" si="254"/>
        <v>7.4150576246884157</v>
      </c>
      <c r="G882" s="29">
        <f t="shared" si="262"/>
        <v>9.9176395730207556</v>
      </c>
      <c r="H882" s="17">
        <f t="shared" si="263"/>
        <v>8439.9112766400485</v>
      </c>
      <c r="I882" s="29">
        <f t="shared" si="255"/>
        <v>2.2250485660981263</v>
      </c>
      <c r="J882" s="29">
        <f t="shared" si="256"/>
        <v>13.949340071224418</v>
      </c>
      <c r="K882" s="32">
        <f>IF((D881+L881+M881-AL881)/($C$21+$C$22)&gt;$C$8,$C$8,(D881+L881+M881-AL881)/($C$21+$C$22))</f>
        <v>1400</v>
      </c>
      <c r="L882" s="97">
        <f t="shared" si="248"/>
        <v>0</v>
      </c>
      <c r="M882" s="96">
        <f t="shared" si="249"/>
        <v>0</v>
      </c>
      <c r="N882" s="98">
        <f t="shared" si="257"/>
        <v>1.7382597742038917</v>
      </c>
      <c r="O882" s="100">
        <f t="shared" si="251"/>
        <v>4.2266987561397071</v>
      </c>
      <c r="P882" s="104">
        <f t="shared" si="258"/>
        <v>18.880500609176615</v>
      </c>
      <c r="Q882" s="102">
        <f t="shared" si="264"/>
        <v>2.8886093440366814E-2</v>
      </c>
      <c r="R882" s="106">
        <f>K882-U882</f>
        <v>0</v>
      </c>
      <c r="S882" s="106">
        <f>IF(K882-H881&lt;0,0,K882-H881)</f>
        <v>0</v>
      </c>
      <c r="T882" s="106">
        <f t="shared" si="252"/>
        <v>98.365381490613771</v>
      </c>
      <c r="U882" s="107">
        <f>IF(S882&gt;0,0,IF(U881+(F882-AL882/$C$23)*$C$22/($C$21+$C$22)&gt;$C$8,$C$8,IF(V882=$C$8,U881+(F882-AL882/$C$23)*$C$22/$C$21,U881+(F882-AL882/$C$23)*$C$22/($C$21+$C$22))))</f>
        <v>1400</v>
      </c>
      <c r="V882" s="107">
        <f>IF(S882=0,IF(V881+(F882-AL882/$C$23)*$C$22/($C$21+$C$22)&gt;$C$8,$C$8,V881+(F882-AL882/$C$23)*$C$22/($C$21+$C$22)),E882)</f>
        <v>1400</v>
      </c>
      <c r="W882" s="203">
        <f>IF(S882&gt;0,0,IF(W881+AL882/$C$23&gt;$F$23,$F$23,W881+AL882/$C$23))</f>
        <v>1.6346185093862227</v>
      </c>
      <c r="X882" s="105" t="str">
        <f>IF(R882=0,"-",IF(U882=0,FORECAST($C$8,Инклинометрия!$B$2:$B$152,Инклинометрия!$A$2:$A$152),FORECAST(R882,Инклинометрия!$B$2:$B$152,Инклинометрия!$A$2:$A$152)))</f>
        <v>-</v>
      </c>
      <c r="Y882" s="105" t="str">
        <f>IF(R882=0,"-",IF(U882=0,FORECAST($C$8-R882,Инклинометрия!$B$2:$B$152,Инклинометрия!$A$2:$A$152),0))</f>
        <v>-</v>
      </c>
      <c r="Z882" s="105" t="str">
        <f>IF(S882=0,"-",FORECAST($C$8,Инклинометрия!$B$2:$B$152,Инклинометрия!$A$2:$A$152))</f>
        <v>-</v>
      </c>
      <c r="AA882" s="105" t="str">
        <f>IF(S882=0,"-",FORECAST($C$8-S882,Инклинометрия!$B$2:$B$152,Инклинометрия!$A$2:$A$152))</f>
        <v>-</v>
      </c>
      <c r="AB882" s="105">
        <f>IF(T882=0,"-",FORECAST($C$6,Инклинометрия!$B$2:$B$152,Инклинометрия!$A$2:$A$152))</f>
        <v>1425</v>
      </c>
      <c r="AC882" s="105">
        <f>IF(R882=0,FORECAST($C$6-T882,Инклинометрия!$B$2:$B$152,Инклинометрия!$A$2:$A$152),FORECAST($C$8,Инклинометрия!$B$2:$B$152,Инклинометрия!$A$2:$A$152))</f>
        <v>1331.5528875839168</v>
      </c>
      <c r="AD882" s="107">
        <f>IF(U882=0,"-",FORECAST($C$8,Инклинометрия!$B$2:$B$152,Инклинометрия!$A$2:$A$152))</f>
        <v>1330</v>
      </c>
      <c r="AE882" s="107">
        <f>IF(U882=0,"-",FORECAST($C$8-U882,Инклинометрия!$B$2:$B$152,Инклинометрия!$A$2:$A$152))</f>
        <v>0</v>
      </c>
      <c r="AF882" s="107">
        <f>FORECAST($C$8-S882,Инклинометрия!$B$2:$B$152,Инклинометрия!$A$2:$A$152)</f>
        <v>1330</v>
      </c>
      <c r="AG882" s="107">
        <f>FORECAST($C$8-(S882+V882),Инклинометрия!$B$2:$B$152,Инклинометрия!$A$2:$A$152)</f>
        <v>0</v>
      </c>
      <c r="AH882" s="107">
        <f>IF(W882=0,"-",FORECAST($C$8+W882,Инклинометрия!$B$2:$B$152,Инклинометрия!$A$2:$A$152))</f>
        <v>1331.5528875839168</v>
      </c>
      <c r="AI882" s="107">
        <f>IF(W882=0,"-",FORECAST($C$8,Инклинометрия!$B$2:$B$152,Инклинометрия!$A$2:$A$152))</f>
        <v>1330</v>
      </c>
      <c r="AK882" s="122">
        <f>2*PI()*$C$5*(AT881-AT880)/(LN(AN881/$I$9)*$I$8/$I$7+LN($I$10/AN881)*$I$8/$I$7)</f>
        <v>0</v>
      </c>
      <c r="AL882" s="67">
        <f>AK882*(B882-B881)</f>
        <v>0</v>
      </c>
      <c r="AM882" s="23">
        <f t="shared" si="265"/>
        <v>4.3059540056097682E-2</v>
      </c>
      <c r="AN882" s="26">
        <f>AN881+AK882*(B882-B881)/(2*PI()*$C$5*AN881*$I$11)</f>
        <v>0.12986115207059001</v>
      </c>
      <c r="AO882" s="87">
        <f t="shared" si="259"/>
        <v>111242.59539450394</v>
      </c>
      <c r="AP882" s="87">
        <f>IF(R882+U882&lt;$C$8,0,32*$G$13/$C$12^2*($I$8*R882+$I$6*U882)+32*$G$14/($C$14^2-$C$13^2)*($I$8*S882+$I$6*V882))</f>
        <v>9917.5953945039291</v>
      </c>
      <c r="AQ882" s="66">
        <f>R882*$C$11*$C$9+U882*$C$11*$C$10</f>
        <v>14695380</v>
      </c>
      <c r="AR882" s="66">
        <f>S882*$C$11*$C$9+V882*$C$11*$C$10</f>
        <v>14695380</v>
      </c>
      <c r="AS882" s="87">
        <f>$C$11*(T882*$C$9+W882*$C$10)</f>
        <v>789129.61404581123</v>
      </c>
      <c r="AT882" s="45">
        <f t="shared" si="253"/>
        <v>15595752.209440315</v>
      </c>
      <c r="AU882" s="75"/>
    </row>
    <row r="883" spans="2:47" ht="15" thickBot="1" x14ac:dyDescent="0.35">
      <c r="B883" s="41">
        <f t="shared" si="260"/>
        <v>8520</v>
      </c>
      <c r="C883" s="8">
        <f t="shared" si="261"/>
        <v>85.2</v>
      </c>
      <c r="D883" s="73">
        <f t="shared" si="247"/>
        <v>113.955</v>
      </c>
      <c r="E883" s="29">
        <f t="shared" si="250"/>
        <v>6317.6290962341091</v>
      </c>
      <c r="F883" s="29">
        <f t="shared" si="254"/>
        <v>7.4150576246875062</v>
      </c>
      <c r="G883" s="29">
        <f t="shared" si="262"/>
        <v>9.9176395730195388</v>
      </c>
      <c r="H883" s="17">
        <f t="shared" si="263"/>
        <v>8449.8289162130677</v>
      </c>
      <c r="I883" s="29">
        <f t="shared" si="255"/>
        <v>2.2250485660981263</v>
      </c>
      <c r="J883" s="29">
        <f t="shared" si="256"/>
        <v>13.949340071223562</v>
      </c>
      <c r="K883" s="32">
        <f>IF((D882+L882+M882-AL882)/($C$21+$C$22)&gt;$C$8,$C$8,(D882+L882+M882-AL882)/($C$21+$C$22))</f>
        <v>1400</v>
      </c>
      <c r="L883" s="97">
        <f t="shared" si="248"/>
        <v>0</v>
      </c>
      <c r="M883" s="96">
        <f t="shared" si="249"/>
        <v>0</v>
      </c>
      <c r="N883" s="98">
        <f t="shared" si="257"/>
        <v>1.7382597742038917</v>
      </c>
      <c r="O883" s="100">
        <f t="shared" si="251"/>
        <v>4.2266987561397071</v>
      </c>
      <c r="P883" s="104">
        <f t="shared" si="258"/>
        <v>18.880500609176615</v>
      </c>
      <c r="Q883" s="102">
        <f t="shared" si="264"/>
        <v>2.8886093440366814E-2</v>
      </c>
      <c r="R883" s="106">
        <f>K883-U883</f>
        <v>0</v>
      </c>
      <c r="S883" s="106">
        <f>IF(K883-H882&lt;0,0,K883-H882)</f>
        <v>0</v>
      </c>
      <c r="T883" s="106">
        <f t="shared" si="252"/>
        <v>98.365381490613771</v>
      </c>
      <c r="U883" s="107">
        <f>IF(S883&gt;0,0,IF(U882+(F883-AL883/$C$23)*$C$22/($C$21+$C$22)&gt;$C$8,$C$8,IF(V883=$C$8,U882+(F883-AL883/$C$23)*$C$22/$C$21,U882+(F883-AL883/$C$23)*$C$22/($C$21+$C$22))))</f>
        <v>1400</v>
      </c>
      <c r="V883" s="107">
        <f>IF(S883=0,IF(V882+(F883-AL883/$C$23)*$C$22/($C$21+$C$22)&gt;$C$8,$C$8,V882+(F883-AL883/$C$23)*$C$22/($C$21+$C$22)),E883)</f>
        <v>1400</v>
      </c>
      <c r="W883" s="203">
        <f>IF(S883&gt;0,0,IF(W882+AL883/$C$23&gt;$F$23,$F$23,W882+AL883/$C$23))</f>
        <v>1.6346185093862227</v>
      </c>
      <c r="X883" s="105" t="str">
        <f>IF(R883=0,"-",IF(U883=0,FORECAST($C$8,Инклинометрия!$B$2:$B$152,Инклинометрия!$A$2:$A$152),FORECAST(R883,Инклинометрия!$B$2:$B$152,Инклинометрия!$A$2:$A$152)))</f>
        <v>-</v>
      </c>
      <c r="Y883" s="105" t="str">
        <f>IF(R883=0,"-",IF(U883=0,FORECAST($C$8-R883,Инклинометрия!$B$2:$B$152,Инклинометрия!$A$2:$A$152),0))</f>
        <v>-</v>
      </c>
      <c r="Z883" s="105" t="str">
        <f>IF(S883=0,"-",FORECAST($C$8,Инклинометрия!$B$2:$B$152,Инклинометрия!$A$2:$A$152))</f>
        <v>-</v>
      </c>
      <c r="AA883" s="105" t="str">
        <f>IF(S883=0,"-",FORECAST($C$8-S883,Инклинометрия!$B$2:$B$152,Инклинометрия!$A$2:$A$152))</f>
        <v>-</v>
      </c>
      <c r="AB883" s="105">
        <f>IF(T883=0,"-",FORECAST($C$6,Инклинометрия!$B$2:$B$152,Инклинометрия!$A$2:$A$152))</f>
        <v>1425</v>
      </c>
      <c r="AC883" s="105">
        <f>IF(R883=0,FORECAST($C$6-T883,Инклинометрия!$B$2:$B$152,Инклинометрия!$A$2:$A$152),FORECAST($C$8,Инклинометрия!$B$2:$B$152,Инклинометрия!$A$2:$A$152))</f>
        <v>1331.5528875839168</v>
      </c>
      <c r="AD883" s="107">
        <f>IF(U883=0,"-",FORECAST($C$8,Инклинометрия!$B$2:$B$152,Инклинометрия!$A$2:$A$152))</f>
        <v>1330</v>
      </c>
      <c r="AE883" s="107">
        <f>IF(U883=0,"-",FORECAST($C$8-U883,Инклинометрия!$B$2:$B$152,Инклинометрия!$A$2:$A$152))</f>
        <v>0</v>
      </c>
      <c r="AF883" s="107">
        <f>FORECAST($C$8-S883,Инклинометрия!$B$2:$B$152,Инклинометрия!$A$2:$A$152)</f>
        <v>1330</v>
      </c>
      <c r="AG883" s="107">
        <f>FORECAST($C$8-(S883+V883),Инклинометрия!$B$2:$B$152,Инклинометрия!$A$2:$A$152)</f>
        <v>0</v>
      </c>
      <c r="AH883" s="107">
        <f>IF(W883=0,"-",FORECAST($C$8+W883,Инклинометрия!$B$2:$B$152,Инклинометрия!$A$2:$A$152))</f>
        <v>1331.5528875839168</v>
      </c>
      <c r="AI883" s="107">
        <f>IF(W883=0,"-",FORECAST($C$8,Инклинометрия!$B$2:$B$152,Инклинометрия!$A$2:$A$152))</f>
        <v>1330</v>
      </c>
      <c r="AK883" s="122">
        <f>2*PI()*$C$5*(AT882-AT881)/(LN(AN882/$I$9)*$I$8/$I$7+LN($I$10/AN882)*$I$8/$I$7)</f>
        <v>0</v>
      </c>
      <c r="AL883" s="67">
        <f>AK883*(B883-B882)</f>
        <v>0</v>
      </c>
      <c r="AM883" s="23">
        <f t="shared" si="265"/>
        <v>4.3059540056097682E-2</v>
      </c>
      <c r="AN883" s="26">
        <f>AN882+AK883*(B883-B882)/(2*PI()*$C$5*AN882*$I$11)</f>
        <v>0.12986115207059001</v>
      </c>
      <c r="AO883" s="87">
        <f t="shared" si="259"/>
        <v>111242.59539450394</v>
      </c>
      <c r="AP883" s="87">
        <f>IF(R883+U883&lt;$C$8,0,32*$G$13/$C$12^2*($I$8*R883+$I$6*U883)+32*$G$14/($C$14^2-$C$13^2)*($I$8*S883+$I$6*V883))</f>
        <v>9917.5953945039291</v>
      </c>
      <c r="AQ883" s="66">
        <f>R883*$C$11*$C$9+U883*$C$11*$C$10</f>
        <v>14695380</v>
      </c>
      <c r="AR883" s="66">
        <f>S883*$C$11*$C$9+V883*$C$11*$C$10</f>
        <v>14695380</v>
      </c>
      <c r="AS883" s="87">
        <f>$C$11*(T883*$C$9+W883*$C$10)</f>
        <v>789129.61404581123</v>
      </c>
      <c r="AT883" s="45">
        <f t="shared" si="253"/>
        <v>15595752.209440315</v>
      </c>
      <c r="AU883" s="75"/>
    </row>
    <row r="884" spans="2:47" ht="15" thickBot="1" x14ac:dyDescent="0.35">
      <c r="B884" s="41">
        <f t="shared" si="260"/>
        <v>8530</v>
      </c>
      <c r="C884" s="8">
        <f t="shared" si="261"/>
        <v>85.3</v>
      </c>
      <c r="D884" s="73">
        <f t="shared" si="247"/>
        <v>114.08875</v>
      </c>
      <c r="E884" s="29">
        <f t="shared" si="250"/>
        <v>6325.0441538587966</v>
      </c>
      <c r="F884" s="29">
        <f t="shared" si="254"/>
        <v>7.4150576246875062</v>
      </c>
      <c r="G884" s="29">
        <f t="shared" si="262"/>
        <v>9.9176395730195388</v>
      </c>
      <c r="H884" s="17">
        <f t="shared" si="263"/>
        <v>8459.7465557860869</v>
      </c>
      <c r="I884" s="29">
        <f t="shared" si="255"/>
        <v>2.2250485660981263</v>
      </c>
      <c r="J884" s="29">
        <f t="shared" si="256"/>
        <v>13.949340071223562</v>
      </c>
      <c r="K884" s="32">
        <f>IF((D883+L883+M883-AL883)/($C$21+$C$22)&gt;$C$8,$C$8,(D883+L883+M883-AL883)/($C$21+$C$22))</f>
        <v>1400</v>
      </c>
      <c r="L884" s="97">
        <f t="shared" si="248"/>
        <v>0</v>
      </c>
      <c r="M884" s="96">
        <f t="shared" si="249"/>
        <v>0</v>
      </c>
      <c r="N884" s="98">
        <f t="shared" si="257"/>
        <v>1.7382597742038917</v>
      </c>
      <c r="O884" s="100">
        <f t="shared" si="251"/>
        <v>4.2266987561397071</v>
      </c>
      <c r="P884" s="104">
        <f t="shared" si="258"/>
        <v>18.880500609176615</v>
      </c>
      <c r="Q884" s="102">
        <f t="shared" si="264"/>
        <v>2.8886093440366814E-2</v>
      </c>
      <c r="R884" s="106">
        <f>K884-U884</f>
        <v>0</v>
      </c>
      <c r="S884" s="106">
        <f>IF(K884-H883&lt;0,0,K884-H883)</f>
        <v>0</v>
      </c>
      <c r="T884" s="106">
        <f t="shared" si="252"/>
        <v>98.365381490613771</v>
      </c>
      <c r="U884" s="107">
        <f>IF(S884&gt;0,0,IF(U883+(F884-AL884/$C$23)*$C$22/($C$21+$C$22)&gt;$C$8,$C$8,IF(V884=$C$8,U883+(F884-AL884/$C$23)*$C$22/$C$21,U883+(F884-AL884/$C$23)*$C$22/($C$21+$C$22))))</f>
        <v>1400</v>
      </c>
      <c r="V884" s="107">
        <f>IF(S884=0,IF(V883+(F884-AL884/$C$23)*$C$22/($C$21+$C$22)&gt;$C$8,$C$8,V883+(F884-AL884/$C$23)*$C$22/($C$21+$C$22)),E884)</f>
        <v>1400</v>
      </c>
      <c r="W884" s="203">
        <f>IF(S884&gt;0,0,IF(W883+AL884/$C$23&gt;$F$23,$F$23,W883+AL884/$C$23))</f>
        <v>1.6346185093862227</v>
      </c>
      <c r="X884" s="105" t="str">
        <f>IF(R884=0,"-",IF(U884=0,FORECAST($C$8,Инклинометрия!$B$2:$B$152,Инклинометрия!$A$2:$A$152),FORECAST(R884,Инклинометрия!$B$2:$B$152,Инклинометрия!$A$2:$A$152)))</f>
        <v>-</v>
      </c>
      <c r="Y884" s="105" t="str">
        <f>IF(R884=0,"-",IF(U884=0,FORECAST($C$8-R884,Инклинометрия!$B$2:$B$152,Инклинометрия!$A$2:$A$152),0))</f>
        <v>-</v>
      </c>
      <c r="Z884" s="105" t="str">
        <f>IF(S884=0,"-",FORECAST($C$8,Инклинометрия!$B$2:$B$152,Инклинометрия!$A$2:$A$152))</f>
        <v>-</v>
      </c>
      <c r="AA884" s="105" t="str">
        <f>IF(S884=0,"-",FORECAST($C$8-S884,Инклинометрия!$B$2:$B$152,Инклинометрия!$A$2:$A$152))</f>
        <v>-</v>
      </c>
      <c r="AB884" s="105">
        <f>IF(T884=0,"-",FORECAST($C$6,Инклинометрия!$B$2:$B$152,Инклинометрия!$A$2:$A$152))</f>
        <v>1425</v>
      </c>
      <c r="AC884" s="105">
        <f>IF(R884=0,FORECAST($C$6-T884,Инклинометрия!$B$2:$B$152,Инклинометрия!$A$2:$A$152),FORECAST($C$8,Инклинометрия!$B$2:$B$152,Инклинометрия!$A$2:$A$152))</f>
        <v>1331.5528875839168</v>
      </c>
      <c r="AD884" s="107">
        <f>IF(U884=0,"-",FORECAST($C$8,Инклинометрия!$B$2:$B$152,Инклинометрия!$A$2:$A$152))</f>
        <v>1330</v>
      </c>
      <c r="AE884" s="107">
        <f>IF(U884=0,"-",FORECAST($C$8-U884,Инклинометрия!$B$2:$B$152,Инклинометрия!$A$2:$A$152))</f>
        <v>0</v>
      </c>
      <c r="AF884" s="107">
        <f>FORECAST($C$8-S884,Инклинометрия!$B$2:$B$152,Инклинометрия!$A$2:$A$152)</f>
        <v>1330</v>
      </c>
      <c r="AG884" s="107">
        <f>FORECAST($C$8-(S884+V884),Инклинометрия!$B$2:$B$152,Инклинометрия!$A$2:$A$152)</f>
        <v>0</v>
      </c>
      <c r="AH884" s="107">
        <f>IF(W884=0,"-",FORECAST($C$8+W884,Инклинометрия!$B$2:$B$152,Инклинометрия!$A$2:$A$152))</f>
        <v>1331.5528875839168</v>
      </c>
      <c r="AI884" s="107">
        <f>IF(W884=0,"-",FORECAST($C$8,Инклинометрия!$B$2:$B$152,Инклинометрия!$A$2:$A$152))</f>
        <v>1330</v>
      </c>
      <c r="AK884" s="122">
        <f>2*PI()*$C$5*(AT883-AT882)/(LN(AN883/$I$9)*$I$8/$I$7+LN($I$10/AN883)*$I$8/$I$7)</f>
        <v>0</v>
      </c>
      <c r="AL884" s="67">
        <f>AK884*(B884-B883)</f>
        <v>0</v>
      </c>
      <c r="AM884" s="23">
        <f t="shared" si="265"/>
        <v>4.3059540056097682E-2</v>
      </c>
      <c r="AN884" s="26">
        <f>AN883+AK884*(B884-B883)/(2*PI()*$C$5*AN883*$I$11)</f>
        <v>0.12986115207059001</v>
      </c>
      <c r="AO884" s="87">
        <f t="shared" si="259"/>
        <v>111242.59539450394</v>
      </c>
      <c r="AP884" s="87">
        <f>IF(R884+U884&lt;$C$8,0,32*$G$13/$C$12^2*($I$8*R884+$I$6*U884)+32*$G$14/($C$14^2-$C$13^2)*($I$8*S884+$I$6*V884))</f>
        <v>9917.5953945039291</v>
      </c>
      <c r="AQ884" s="66">
        <f>R884*$C$11*$C$9+U884*$C$11*$C$10</f>
        <v>14695380</v>
      </c>
      <c r="AR884" s="66">
        <f>S884*$C$11*$C$9+V884*$C$11*$C$10</f>
        <v>14695380</v>
      </c>
      <c r="AS884" s="87">
        <f>$C$11*(T884*$C$9+W884*$C$10)</f>
        <v>789129.61404581123</v>
      </c>
      <c r="AT884" s="45">
        <f t="shared" si="253"/>
        <v>15595752.209440315</v>
      </c>
      <c r="AU884" s="75"/>
    </row>
    <row r="885" spans="2:47" ht="15" thickBot="1" x14ac:dyDescent="0.35">
      <c r="B885" s="41">
        <f t="shared" si="260"/>
        <v>8540</v>
      </c>
      <c r="C885" s="8">
        <f t="shared" si="261"/>
        <v>85.4</v>
      </c>
      <c r="D885" s="73">
        <f t="shared" si="247"/>
        <v>114.2225</v>
      </c>
      <c r="E885" s="29">
        <f t="shared" si="250"/>
        <v>6332.459211483485</v>
      </c>
      <c r="F885" s="29">
        <f t="shared" si="254"/>
        <v>7.4150576246884157</v>
      </c>
      <c r="G885" s="29">
        <f t="shared" si="262"/>
        <v>9.9176395730207556</v>
      </c>
      <c r="H885" s="17">
        <f t="shared" si="263"/>
        <v>8469.6641953591079</v>
      </c>
      <c r="I885" s="29">
        <f t="shared" si="255"/>
        <v>2.2250485660981263</v>
      </c>
      <c r="J885" s="29">
        <f t="shared" si="256"/>
        <v>13.949340071224418</v>
      </c>
      <c r="K885" s="32">
        <f>IF((D884+L884+M884-AL884)/($C$21+$C$22)&gt;$C$8,$C$8,(D884+L884+M884-AL884)/($C$21+$C$22))</f>
        <v>1400</v>
      </c>
      <c r="L885" s="97">
        <f t="shared" si="248"/>
        <v>0</v>
      </c>
      <c r="M885" s="96">
        <f t="shared" si="249"/>
        <v>0</v>
      </c>
      <c r="N885" s="98">
        <f t="shared" si="257"/>
        <v>1.7382597742038917</v>
      </c>
      <c r="O885" s="100">
        <f t="shared" si="251"/>
        <v>4.2266987561397071</v>
      </c>
      <c r="P885" s="104">
        <f t="shared" si="258"/>
        <v>18.880500609176615</v>
      </c>
      <c r="Q885" s="102">
        <f t="shared" si="264"/>
        <v>2.8886093440366814E-2</v>
      </c>
      <c r="R885" s="106">
        <f>K885-U885</f>
        <v>0</v>
      </c>
      <c r="S885" s="106">
        <f>IF(K885-H884&lt;0,0,K885-H884)</f>
        <v>0</v>
      </c>
      <c r="T885" s="106">
        <f t="shared" si="252"/>
        <v>98.365381490613771</v>
      </c>
      <c r="U885" s="107">
        <f>IF(S885&gt;0,0,IF(U884+(F885-AL885/$C$23)*$C$22/($C$21+$C$22)&gt;$C$8,$C$8,IF(V885=$C$8,U884+(F885-AL885/$C$23)*$C$22/$C$21,U884+(F885-AL885/$C$23)*$C$22/($C$21+$C$22))))</f>
        <v>1400</v>
      </c>
      <c r="V885" s="107">
        <f>IF(S885=0,IF(V884+(F885-AL885/$C$23)*$C$22/($C$21+$C$22)&gt;$C$8,$C$8,V884+(F885-AL885/$C$23)*$C$22/($C$21+$C$22)),E885)</f>
        <v>1400</v>
      </c>
      <c r="W885" s="203">
        <f>IF(S885&gt;0,0,IF(W884+AL885/$C$23&gt;$F$23,$F$23,W884+AL885/$C$23))</f>
        <v>1.6346185093862227</v>
      </c>
      <c r="X885" s="105" t="str">
        <f>IF(R885=0,"-",IF(U885=0,FORECAST($C$8,Инклинометрия!$B$2:$B$152,Инклинометрия!$A$2:$A$152),FORECAST(R885,Инклинометрия!$B$2:$B$152,Инклинометрия!$A$2:$A$152)))</f>
        <v>-</v>
      </c>
      <c r="Y885" s="105" t="str">
        <f>IF(R885=0,"-",IF(U885=0,FORECAST($C$8-R885,Инклинометрия!$B$2:$B$152,Инклинометрия!$A$2:$A$152),0))</f>
        <v>-</v>
      </c>
      <c r="Z885" s="105" t="str">
        <f>IF(S885=0,"-",FORECAST($C$8,Инклинометрия!$B$2:$B$152,Инклинометрия!$A$2:$A$152))</f>
        <v>-</v>
      </c>
      <c r="AA885" s="105" t="str">
        <f>IF(S885=0,"-",FORECAST($C$8-S885,Инклинометрия!$B$2:$B$152,Инклинометрия!$A$2:$A$152))</f>
        <v>-</v>
      </c>
      <c r="AB885" s="105">
        <f>IF(T885=0,"-",FORECAST($C$6,Инклинометрия!$B$2:$B$152,Инклинометрия!$A$2:$A$152))</f>
        <v>1425</v>
      </c>
      <c r="AC885" s="105">
        <f>IF(R885=0,FORECAST($C$6-T885,Инклинометрия!$B$2:$B$152,Инклинометрия!$A$2:$A$152),FORECAST($C$8,Инклинометрия!$B$2:$B$152,Инклинометрия!$A$2:$A$152))</f>
        <v>1331.5528875839168</v>
      </c>
      <c r="AD885" s="107">
        <f>IF(U885=0,"-",FORECAST($C$8,Инклинометрия!$B$2:$B$152,Инклинометрия!$A$2:$A$152))</f>
        <v>1330</v>
      </c>
      <c r="AE885" s="107">
        <f>IF(U885=0,"-",FORECAST($C$8-U885,Инклинометрия!$B$2:$B$152,Инклинометрия!$A$2:$A$152))</f>
        <v>0</v>
      </c>
      <c r="AF885" s="107">
        <f>FORECAST($C$8-S885,Инклинометрия!$B$2:$B$152,Инклинометрия!$A$2:$A$152)</f>
        <v>1330</v>
      </c>
      <c r="AG885" s="107">
        <f>FORECAST($C$8-(S885+V885),Инклинометрия!$B$2:$B$152,Инклинометрия!$A$2:$A$152)</f>
        <v>0</v>
      </c>
      <c r="AH885" s="107">
        <f>IF(W885=0,"-",FORECAST($C$8+W885,Инклинометрия!$B$2:$B$152,Инклинометрия!$A$2:$A$152))</f>
        <v>1331.5528875839168</v>
      </c>
      <c r="AI885" s="107">
        <f>IF(W885=0,"-",FORECAST($C$8,Инклинометрия!$B$2:$B$152,Инклинометрия!$A$2:$A$152))</f>
        <v>1330</v>
      </c>
      <c r="AK885" s="122">
        <f>2*PI()*$C$5*(AT884-AT883)/(LN(AN884/$I$9)*$I$8/$I$7+LN($I$10/AN884)*$I$8/$I$7)</f>
        <v>0</v>
      </c>
      <c r="AL885" s="67">
        <f>AK885*(B885-B884)</f>
        <v>0</v>
      </c>
      <c r="AM885" s="23">
        <f t="shared" si="265"/>
        <v>4.3059540056097682E-2</v>
      </c>
      <c r="AN885" s="26">
        <f>AN884+AK885*(B885-B884)/(2*PI()*$C$5*AN884*$I$11)</f>
        <v>0.12986115207059001</v>
      </c>
      <c r="AO885" s="87">
        <f t="shared" si="259"/>
        <v>111242.59539450394</v>
      </c>
      <c r="AP885" s="87">
        <f>IF(R885+U885&lt;$C$8,0,32*$G$13/$C$12^2*($I$8*R885+$I$6*U885)+32*$G$14/($C$14^2-$C$13^2)*($I$8*S885+$I$6*V885))</f>
        <v>9917.5953945039291</v>
      </c>
      <c r="AQ885" s="66">
        <f>R885*$C$11*$C$9+U885*$C$11*$C$10</f>
        <v>14695380</v>
      </c>
      <c r="AR885" s="66">
        <f>S885*$C$11*$C$9+V885*$C$11*$C$10</f>
        <v>14695380</v>
      </c>
      <c r="AS885" s="87">
        <f>$C$11*(T885*$C$9+W885*$C$10)</f>
        <v>789129.61404581123</v>
      </c>
      <c r="AT885" s="45">
        <f t="shared" si="253"/>
        <v>15595752.209440315</v>
      </c>
      <c r="AU885" s="75"/>
    </row>
    <row r="886" spans="2:47" ht="15" thickBot="1" x14ac:dyDescent="0.35">
      <c r="B886" s="41">
        <f t="shared" si="260"/>
        <v>8550</v>
      </c>
      <c r="C886" s="8">
        <f t="shared" si="261"/>
        <v>85.5</v>
      </c>
      <c r="D886" s="73">
        <f t="shared" si="247"/>
        <v>114.35625</v>
      </c>
      <c r="E886" s="29">
        <f t="shared" si="250"/>
        <v>6339.8742691081725</v>
      </c>
      <c r="F886" s="29">
        <f t="shared" si="254"/>
        <v>7.4150576246875062</v>
      </c>
      <c r="G886" s="29">
        <f t="shared" si="262"/>
        <v>9.9176395730195388</v>
      </c>
      <c r="H886" s="17">
        <f t="shared" si="263"/>
        <v>8479.5818349321271</v>
      </c>
      <c r="I886" s="29">
        <f t="shared" si="255"/>
        <v>2.2250485660981263</v>
      </c>
      <c r="J886" s="29">
        <f t="shared" si="256"/>
        <v>13.949340071223562</v>
      </c>
      <c r="K886" s="32">
        <f>IF((D885+L885+M885-AL885)/($C$21+$C$22)&gt;$C$8,$C$8,(D885+L885+M885-AL885)/($C$21+$C$22))</f>
        <v>1400</v>
      </c>
      <c r="L886" s="97">
        <f t="shared" si="248"/>
        <v>0</v>
      </c>
      <c r="M886" s="96">
        <f t="shared" si="249"/>
        <v>0</v>
      </c>
      <c r="N886" s="98">
        <f t="shared" si="257"/>
        <v>1.7382597742038917</v>
      </c>
      <c r="O886" s="100">
        <f t="shared" si="251"/>
        <v>4.2266987561397071</v>
      </c>
      <c r="P886" s="104">
        <f t="shared" si="258"/>
        <v>18.880500609176615</v>
      </c>
      <c r="Q886" s="102">
        <f t="shared" si="264"/>
        <v>2.8886093440366814E-2</v>
      </c>
      <c r="R886" s="106">
        <f>K886-U886</f>
        <v>0</v>
      </c>
      <c r="S886" s="106">
        <f>IF(K886-H885&lt;0,0,K886-H885)</f>
        <v>0</v>
      </c>
      <c r="T886" s="106">
        <f t="shared" si="252"/>
        <v>98.365381490613771</v>
      </c>
      <c r="U886" s="107">
        <f>IF(S886&gt;0,0,IF(U885+(F886-AL886/$C$23)*$C$22/($C$21+$C$22)&gt;$C$8,$C$8,IF(V886=$C$8,U885+(F886-AL886/$C$23)*$C$22/$C$21,U885+(F886-AL886/$C$23)*$C$22/($C$21+$C$22))))</f>
        <v>1400</v>
      </c>
      <c r="V886" s="107">
        <f>IF(S886=0,IF(V885+(F886-AL886/$C$23)*$C$22/($C$21+$C$22)&gt;$C$8,$C$8,V885+(F886-AL886/$C$23)*$C$22/($C$21+$C$22)),E886)</f>
        <v>1400</v>
      </c>
      <c r="W886" s="203">
        <f>IF(S886&gt;0,0,IF(W885+AL886/$C$23&gt;$F$23,$F$23,W885+AL886/$C$23))</f>
        <v>1.6346185093862227</v>
      </c>
      <c r="X886" s="105" t="str">
        <f>IF(R886=0,"-",IF(U886=0,FORECAST($C$8,Инклинометрия!$B$2:$B$152,Инклинометрия!$A$2:$A$152),FORECAST(R886,Инклинометрия!$B$2:$B$152,Инклинометрия!$A$2:$A$152)))</f>
        <v>-</v>
      </c>
      <c r="Y886" s="105" t="str">
        <f>IF(R886=0,"-",IF(U886=0,FORECAST($C$8-R886,Инклинометрия!$B$2:$B$152,Инклинометрия!$A$2:$A$152),0))</f>
        <v>-</v>
      </c>
      <c r="Z886" s="105" t="str">
        <f>IF(S886=0,"-",FORECAST($C$8,Инклинометрия!$B$2:$B$152,Инклинометрия!$A$2:$A$152))</f>
        <v>-</v>
      </c>
      <c r="AA886" s="105" t="str">
        <f>IF(S886=0,"-",FORECAST($C$8-S886,Инклинометрия!$B$2:$B$152,Инклинометрия!$A$2:$A$152))</f>
        <v>-</v>
      </c>
      <c r="AB886" s="105">
        <f>IF(T886=0,"-",FORECAST($C$6,Инклинометрия!$B$2:$B$152,Инклинометрия!$A$2:$A$152))</f>
        <v>1425</v>
      </c>
      <c r="AC886" s="105">
        <f>IF(R886=0,FORECAST($C$6-T886,Инклинометрия!$B$2:$B$152,Инклинометрия!$A$2:$A$152),FORECAST($C$8,Инклинометрия!$B$2:$B$152,Инклинометрия!$A$2:$A$152))</f>
        <v>1331.5528875839168</v>
      </c>
      <c r="AD886" s="107">
        <f>IF(U886=0,"-",FORECAST($C$8,Инклинометрия!$B$2:$B$152,Инклинометрия!$A$2:$A$152))</f>
        <v>1330</v>
      </c>
      <c r="AE886" s="107">
        <f>IF(U886=0,"-",FORECAST($C$8-U886,Инклинометрия!$B$2:$B$152,Инклинометрия!$A$2:$A$152))</f>
        <v>0</v>
      </c>
      <c r="AF886" s="107">
        <f>FORECAST($C$8-S886,Инклинометрия!$B$2:$B$152,Инклинометрия!$A$2:$A$152)</f>
        <v>1330</v>
      </c>
      <c r="AG886" s="107">
        <f>FORECAST($C$8-(S886+V886),Инклинометрия!$B$2:$B$152,Инклинометрия!$A$2:$A$152)</f>
        <v>0</v>
      </c>
      <c r="AH886" s="107">
        <f>IF(W886=0,"-",FORECAST($C$8+W886,Инклинометрия!$B$2:$B$152,Инклинометрия!$A$2:$A$152))</f>
        <v>1331.5528875839168</v>
      </c>
      <c r="AI886" s="107">
        <f>IF(W886=0,"-",FORECAST($C$8,Инклинометрия!$B$2:$B$152,Инклинометрия!$A$2:$A$152))</f>
        <v>1330</v>
      </c>
      <c r="AK886" s="122">
        <f>2*PI()*$C$5*(AT885-AT884)/(LN(AN885/$I$9)*$I$8/$I$7+LN($I$10/AN885)*$I$8/$I$7)</f>
        <v>0</v>
      </c>
      <c r="AL886" s="67">
        <f>AK886*(B886-B885)</f>
        <v>0</v>
      </c>
      <c r="AM886" s="23">
        <f t="shared" si="265"/>
        <v>4.3059540056097682E-2</v>
      </c>
      <c r="AN886" s="26">
        <f>AN885+AK886*(B886-B885)/(2*PI()*$C$5*AN885*$I$11)</f>
        <v>0.12986115207059001</v>
      </c>
      <c r="AO886" s="87">
        <f t="shared" si="259"/>
        <v>111242.59539450394</v>
      </c>
      <c r="AP886" s="87">
        <f>IF(R886+U886&lt;$C$8,0,32*$G$13/$C$12^2*($I$8*R886+$I$6*U886)+32*$G$14/($C$14^2-$C$13^2)*($I$8*S886+$I$6*V886))</f>
        <v>9917.5953945039291</v>
      </c>
      <c r="AQ886" s="66">
        <f>R886*$C$11*$C$9+U886*$C$11*$C$10</f>
        <v>14695380</v>
      </c>
      <c r="AR886" s="66">
        <f>S886*$C$11*$C$9+V886*$C$11*$C$10</f>
        <v>14695380</v>
      </c>
      <c r="AS886" s="87">
        <f>$C$11*(T886*$C$9+W886*$C$10)</f>
        <v>789129.61404581123</v>
      </c>
      <c r="AT886" s="45">
        <f t="shared" si="253"/>
        <v>15595752.209440315</v>
      </c>
      <c r="AU886" s="75"/>
    </row>
    <row r="887" spans="2:47" ht="15" thickBot="1" x14ac:dyDescent="0.35">
      <c r="B887" s="41">
        <f t="shared" si="260"/>
        <v>8560</v>
      </c>
      <c r="C887" s="8">
        <f t="shared" si="261"/>
        <v>85.600000000000009</v>
      </c>
      <c r="D887" s="73">
        <f t="shared" si="247"/>
        <v>114.49000000000002</v>
      </c>
      <c r="E887" s="29">
        <f t="shared" si="250"/>
        <v>6347.2893267328609</v>
      </c>
      <c r="F887" s="29">
        <f t="shared" si="254"/>
        <v>7.4150576246884157</v>
      </c>
      <c r="G887" s="29">
        <f t="shared" si="262"/>
        <v>9.9176395730207556</v>
      </c>
      <c r="H887" s="17">
        <f t="shared" si="263"/>
        <v>8489.4994745051481</v>
      </c>
      <c r="I887" s="29">
        <f t="shared" si="255"/>
        <v>2.2250485660981263</v>
      </c>
      <c r="J887" s="29">
        <f t="shared" si="256"/>
        <v>13.949340071224418</v>
      </c>
      <c r="K887" s="32">
        <f>IF((D886+L886+M886-AL886)/($C$21+$C$22)&gt;$C$8,$C$8,(D886+L886+M886-AL886)/($C$21+$C$22))</f>
        <v>1400</v>
      </c>
      <c r="L887" s="97">
        <f t="shared" si="248"/>
        <v>0</v>
      </c>
      <c r="M887" s="96">
        <f t="shared" si="249"/>
        <v>0</v>
      </c>
      <c r="N887" s="98">
        <f t="shared" si="257"/>
        <v>1.7382597742038917</v>
      </c>
      <c r="O887" s="100">
        <f t="shared" si="251"/>
        <v>4.2266987561397071</v>
      </c>
      <c r="P887" s="104">
        <f t="shared" si="258"/>
        <v>18.880500609176615</v>
      </c>
      <c r="Q887" s="102">
        <f t="shared" si="264"/>
        <v>2.8886093440366814E-2</v>
      </c>
      <c r="R887" s="106">
        <f>K887-U887</f>
        <v>0</v>
      </c>
      <c r="S887" s="106">
        <f>IF(K887-H886&lt;0,0,K887-H886)</f>
        <v>0</v>
      </c>
      <c r="T887" s="106">
        <f t="shared" si="252"/>
        <v>98.365381490613771</v>
      </c>
      <c r="U887" s="107">
        <f>IF(S887&gt;0,0,IF(U886+(F887-AL887/$C$23)*$C$22/($C$21+$C$22)&gt;$C$8,$C$8,IF(V887=$C$8,U886+(F887-AL887/$C$23)*$C$22/$C$21,U886+(F887-AL887/$C$23)*$C$22/($C$21+$C$22))))</f>
        <v>1400</v>
      </c>
      <c r="V887" s="107">
        <f>IF(S887=0,IF(V886+(F887-AL887/$C$23)*$C$22/($C$21+$C$22)&gt;$C$8,$C$8,V886+(F887-AL887/$C$23)*$C$22/($C$21+$C$22)),E887)</f>
        <v>1400</v>
      </c>
      <c r="W887" s="203">
        <f>IF(S887&gt;0,0,IF(W886+AL887/$C$23&gt;$F$23,$F$23,W886+AL887/$C$23))</f>
        <v>1.6346185093862227</v>
      </c>
      <c r="X887" s="105" t="str">
        <f>IF(R887=0,"-",IF(U887=0,FORECAST($C$8,Инклинометрия!$B$2:$B$152,Инклинометрия!$A$2:$A$152),FORECAST(R887,Инклинометрия!$B$2:$B$152,Инклинометрия!$A$2:$A$152)))</f>
        <v>-</v>
      </c>
      <c r="Y887" s="105" t="str">
        <f>IF(R887=0,"-",IF(U887=0,FORECAST($C$8-R887,Инклинометрия!$B$2:$B$152,Инклинометрия!$A$2:$A$152),0))</f>
        <v>-</v>
      </c>
      <c r="Z887" s="105" t="str">
        <f>IF(S887=0,"-",FORECAST($C$8,Инклинометрия!$B$2:$B$152,Инклинометрия!$A$2:$A$152))</f>
        <v>-</v>
      </c>
      <c r="AA887" s="105" t="str">
        <f>IF(S887=0,"-",FORECAST($C$8-S887,Инклинометрия!$B$2:$B$152,Инклинометрия!$A$2:$A$152))</f>
        <v>-</v>
      </c>
      <c r="AB887" s="105">
        <f>IF(T887=0,"-",FORECAST($C$6,Инклинометрия!$B$2:$B$152,Инклинометрия!$A$2:$A$152))</f>
        <v>1425</v>
      </c>
      <c r="AC887" s="105">
        <f>IF(R887=0,FORECAST($C$6-T887,Инклинометрия!$B$2:$B$152,Инклинометрия!$A$2:$A$152),FORECAST($C$8,Инклинометрия!$B$2:$B$152,Инклинометрия!$A$2:$A$152))</f>
        <v>1331.5528875839168</v>
      </c>
      <c r="AD887" s="107">
        <f>IF(U887=0,"-",FORECAST($C$8,Инклинометрия!$B$2:$B$152,Инклинометрия!$A$2:$A$152))</f>
        <v>1330</v>
      </c>
      <c r="AE887" s="107">
        <f>IF(U887=0,"-",FORECAST($C$8-U887,Инклинометрия!$B$2:$B$152,Инклинометрия!$A$2:$A$152))</f>
        <v>0</v>
      </c>
      <c r="AF887" s="107">
        <f>FORECAST($C$8-S887,Инклинометрия!$B$2:$B$152,Инклинометрия!$A$2:$A$152)</f>
        <v>1330</v>
      </c>
      <c r="AG887" s="107">
        <f>FORECAST($C$8-(S887+V887),Инклинометрия!$B$2:$B$152,Инклинометрия!$A$2:$A$152)</f>
        <v>0</v>
      </c>
      <c r="AH887" s="107">
        <f>IF(W887=0,"-",FORECAST($C$8+W887,Инклинометрия!$B$2:$B$152,Инклинометрия!$A$2:$A$152))</f>
        <v>1331.5528875839168</v>
      </c>
      <c r="AI887" s="107">
        <f>IF(W887=0,"-",FORECAST($C$8,Инклинометрия!$B$2:$B$152,Инклинометрия!$A$2:$A$152))</f>
        <v>1330</v>
      </c>
      <c r="AK887" s="122">
        <f>2*PI()*$C$5*(AT886-AT885)/(LN(AN886/$I$9)*$I$8/$I$7+LN($I$10/AN886)*$I$8/$I$7)</f>
        <v>0</v>
      </c>
      <c r="AL887" s="67">
        <f>AK887*(B887-B886)</f>
        <v>0</v>
      </c>
      <c r="AM887" s="23">
        <f t="shared" si="265"/>
        <v>4.3059540056097682E-2</v>
      </c>
      <c r="AN887" s="26">
        <f>AN886+AK887*(B887-B886)/(2*PI()*$C$5*AN886*$I$11)</f>
        <v>0.12986115207059001</v>
      </c>
      <c r="AO887" s="87">
        <f t="shared" si="259"/>
        <v>111242.59539450394</v>
      </c>
      <c r="AP887" s="87">
        <f>IF(R887+U887&lt;$C$8,0,32*$G$13/$C$12^2*($I$8*R887+$I$6*U887)+32*$G$14/($C$14^2-$C$13^2)*($I$8*S887+$I$6*V887))</f>
        <v>9917.5953945039291</v>
      </c>
      <c r="AQ887" s="66">
        <f>R887*$C$11*$C$9+U887*$C$11*$C$10</f>
        <v>14695380</v>
      </c>
      <c r="AR887" s="66">
        <f>S887*$C$11*$C$9+V887*$C$11*$C$10</f>
        <v>14695380</v>
      </c>
      <c r="AS887" s="87">
        <f>$C$11*(T887*$C$9+W887*$C$10)</f>
        <v>789129.61404581123</v>
      </c>
      <c r="AT887" s="45">
        <f t="shared" si="253"/>
        <v>15595752.209440315</v>
      </c>
      <c r="AU887" s="75"/>
    </row>
    <row r="888" spans="2:47" ht="15" thickBot="1" x14ac:dyDescent="0.35">
      <c r="B888" s="41">
        <f t="shared" si="260"/>
        <v>8570</v>
      </c>
      <c r="C888" s="8">
        <f t="shared" si="261"/>
        <v>85.7</v>
      </c>
      <c r="D888" s="73">
        <f t="shared" si="247"/>
        <v>114.62375</v>
      </c>
      <c r="E888" s="29">
        <f t="shared" si="250"/>
        <v>6354.7043843575484</v>
      </c>
      <c r="F888" s="29">
        <f t="shared" si="254"/>
        <v>7.4150576246875062</v>
      </c>
      <c r="G888" s="29">
        <f t="shared" si="262"/>
        <v>9.9176395730195388</v>
      </c>
      <c r="H888" s="17">
        <f t="shared" si="263"/>
        <v>8499.4171140781673</v>
      </c>
      <c r="I888" s="29">
        <f t="shared" si="255"/>
        <v>2.2250485660981263</v>
      </c>
      <c r="J888" s="29">
        <f t="shared" si="256"/>
        <v>13.949340071223562</v>
      </c>
      <c r="K888" s="32">
        <f>IF((D887+L887+M887-AL887)/($C$21+$C$22)&gt;$C$8,$C$8,(D887+L887+M887-AL887)/($C$21+$C$22))</f>
        <v>1400</v>
      </c>
      <c r="L888" s="97">
        <f t="shared" si="248"/>
        <v>0</v>
      </c>
      <c r="M888" s="96">
        <f t="shared" si="249"/>
        <v>0</v>
      </c>
      <c r="N888" s="98">
        <f t="shared" si="257"/>
        <v>1.7382597742038917</v>
      </c>
      <c r="O888" s="100">
        <f t="shared" si="251"/>
        <v>4.2266987561397071</v>
      </c>
      <c r="P888" s="104">
        <f t="shared" si="258"/>
        <v>18.880500609176615</v>
      </c>
      <c r="Q888" s="102">
        <f t="shared" si="264"/>
        <v>2.8886093440366814E-2</v>
      </c>
      <c r="R888" s="106">
        <f>K888-U888</f>
        <v>0</v>
      </c>
      <c r="S888" s="106">
        <f>IF(K888-H887&lt;0,0,K888-H887)</f>
        <v>0</v>
      </c>
      <c r="T888" s="106">
        <f t="shared" si="252"/>
        <v>98.365381490613771</v>
      </c>
      <c r="U888" s="107">
        <f>IF(S888&gt;0,0,IF(U887+(F888-AL888/$C$23)*$C$22/($C$21+$C$22)&gt;$C$8,$C$8,IF(V888=$C$8,U887+(F888-AL888/$C$23)*$C$22/$C$21,U887+(F888-AL888/$C$23)*$C$22/($C$21+$C$22))))</f>
        <v>1400</v>
      </c>
      <c r="V888" s="107">
        <f>IF(S888=0,IF(V887+(F888-AL888/$C$23)*$C$22/($C$21+$C$22)&gt;$C$8,$C$8,V887+(F888-AL888/$C$23)*$C$22/($C$21+$C$22)),E888)</f>
        <v>1400</v>
      </c>
      <c r="W888" s="203">
        <f>IF(S888&gt;0,0,IF(W887+AL888/$C$23&gt;$F$23,$F$23,W887+AL888/$C$23))</f>
        <v>1.6346185093862227</v>
      </c>
      <c r="X888" s="105" t="str">
        <f>IF(R888=0,"-",IF(U888=0,FORECAST($C$8,Инклинометрия!$B$2:$B$152,Инклинометрия!$A$2:$A$152),FORECAST(R888,Инклинометрия!$B$2:$B$152,Инклинометрия!$A$2:$A$152)))</f>
        <v>-</v>
      </c>
      <c r="Y888" s="105" t="str">
        <f>IF(R888=0,"-",IF(U888=0,FORECAST($C$8-R888,Инклинометрия!$B$2:$B$152,Инклинометрия!$A$2:$A$152),0))</f>
        <v>-</v>
      </c>
      <c r="Z888" s="105" t="str">
        <f>IF(S888=0,"-",FORECAST($C$8,Инклинометрия!$B$2:$B$152,Инклинометрия!$A$2:$A$152))</f>
        <v>-</v>
      </c>
      <c r="AA888" s="105" t="str">
        <f>IF(S888=0,"-",FORECAST($C$8-S888,Инклинометрия!$B$2:$B$152,Инклинометрия!$A$2:$A$152))</f>
        <v>-</v>
      </c>
      <c r="AB888" s="105">
        <f>IF(T888=0,"-",FORECAST($C$6,Инклинометрия!$B$2:$B$152,Инклинометрия!$A$2:$A$152))</f>
        <v>1425</v>
      </c>
      <c r="AC888" s="105">
        <f>IF(R888=0,FORECAST($C$6-T888,Инклинометрия!$B$2:$B$152,Инклинометрия!$A$2:$A$152),FORECAST($C$8,Инклинометрия!$B$2:$B$152,Инклинометрия!$A$2:$A$152))</f>
        <v>1331.5528875839168</v>
      </c>
      <c r="AD888" s="107">
        <f>IF(U888=0,"-",FORECAST($C$8,Инклинометрия!$B$2:$B$152,Инклинометрия!$A$2:$A$152))</f>
        <v>1330</v>
      </c>
      <c r="AE888" s="107">
        <f>IF(U888=0,"-",FORECAST($C$8-U888,Инклинометрия!$B$2:$B$152,Инклинометрия!$A$2:$A$152))</f>
        <v>0</v>
      </c>
      <c r="AF888" s="107">
        <f>FORECAST($C$8-S888,Инклинометрия!$B$2:$B$152,Инклинометрия!$A$2:$A$152)</f>
        <v>1330</v>
      </c>
      <c r="AG888" s="107">
        <f>FORECAST($C$8-(S888+V888),Инклинометрия!$B$2:$B$152,Инклинометрия!$A$2:$A$152)</f>
        <v>0</v>
      </c>
      <c r="AH888" s="107">
        <f>IF(W888=0,"-",FORECAST($C$8+W888,Инклинометрия!$B$2:$B$152,Инклинометрия!$A$2:$A$152))</f>
        <v>1331.5528875839168</v>
      </c>
      <c r="AI888" s="107">
        <f>IF(W888=0,"-",FORECAST($C$8,Инклинометрия!$B$2:$B$152,Инклинометрия!$A$2:$A$152))</f>
        <v>1330</v>
      </c>
      <c r="AK888" s="122">
        <f>2*PI()*$C$5*(AT887-AT886)/(LN(AN887/$I$9)*$I$8/$I$7+LN($I$10/AN887)*$I$8/$I$7)</f>
        <v>0</v>
      </c>
      <c r="AL888" s="67">
        <f>AK888*(B888-B887)</f>
        <v>0</v>
      </c>
      <c r="AM888" s="23">
        <f t="shared" si="265"/>
        <v>4.3059540056097682E-2</v>
      </c>
      <c r="AN888" s="26">
        <f>AN887+AK888*(B888-B887)/(2*PI()*$C$5*AN887*$I$11)</f>
        <v>0.12986115207059001</v>
      </c>
      <c r="AO888" s="87">
        <f t="shared" si="259"/>
        <v>111242.59539450394</v>
      </c>
      <c r="AP888" s="87">
        <f>IF(R888+U888&lt;$C$8,0,32*$G$13/$C$12^2*($I$8*R888+$I$6*U888)+32*$G$14/($C$14^2-$C$13^2)*($I$8*S888+$I$6*V888))</f>
        <v>9917.5953945039291</v>
      </c>
      <c r="AQ888" s="66">
        <f>R888*$C$11*$C$9+U888*$C$11*$C$10</f>
        <v>14695380</v>
      </c>
      <c r="AR888" s="66">
        <f>S888*$C$11*$C$9+V888*$C$11*$C$10</f>
        <v>14695380</v>
      </c>
      <c r="AS888" s="87">
        <f>$C$11*(T888*$C$9+W888*$C$10)</f>
        <v>789129.61404581123</v>
      </c>
      <c r="AT888" s="45">
        <f t="shared" si="253"/>
        <v>15595752.209440315</v>
      </c>
      <c r="AU888" s="75"/>
    </row>
    <row r="889" spans="2:47" ht="15" thickBot="1" x14ac:dyDescent="0.35">
      <c r="B889" s="41">
        <f t="shared" si="260"/>
        <v>8580</v>
      </c>
      <c r="C889" s="8">
        <f t="shared" si="261"/>
        <v>85.8</v>
      </c>
      <c r="D889" s="73">
        <f t="shared" si="247"/>
        <v>114.75749999999999</v>
      </c>
      <c r="E889" s="29">
        <f t="shared" si="250"/>
        <v>6362.1194419822359</v>
      </c>
      <c r="F889" s="29">
        <f t="shared" si="254"/>
        <v>7.4150576246875062</v>
      </c>
      <c r="G889" s="29">
        <f t="shared" si="262"/>
        <v>9.9176395730195388</v>
      </c>
      <c r="H889" s="17">
        <f t="shared" si="263"/>
        <v>8509.3347536511865</v>
      </c>
      <c r="I889" s="29">
        <f t="shared" si="255"/>
        <v>2.2250485660981263</v>
      </c>
      <c r="J889" s="29">
        <f t="shared" si="256"/>
        <v>13.949340071223562</v>
      </c>
      <c r="K889" s="32">
        <f>IF((D888+L888+M888-AL888)/($C$21+$C$22)&gt;$C$8,$C$8,(D888+L888+M888-AL888)/($C$21+$C$22))</f>
        <v>1400</v>
      </c>
      <c r="L889" s="97">
        <f t="shared" si="248"/>
        <v>0</v>
      </c>
      <c r="M889" s="96">
        <f t="shared" si="249"/>
        <v>0</v>
      </c>
      <c r="N889" s="98">
        <f t="shared" si="257"/>
        <v>1.7382597742038917</v>
      </c>
      <c r="O889" s="100">
        <f t="shared" si="251"/>
        <v>4.2266987561397071</v>
      </c>
      <c r="P889" s="104">
        <f t="shared" si="258"/>
        <v>18.880500609176615</v>
      </c>
      <c r="Q889" s="102">
        <f t="shared" si="264"/>
        <v>2.8886093440366814E-2</v>
      </c>
      <c r="R889" s="106">
        <f>K889-U889</f>
        <v>0</v>
      </c>
      <c r="S889" s="106">
        <f>IF(K889-H888&lt;0,0,K889-H888)</f>
        <v>0</v>
      </c>
      <c r="T889" s="106">
        <f t="shared" si="252"/>
        <v>98.365381490613771</v>
      </c>
      <c r="U889" s="107">
        <f>IF(S889&gt;0,0,IF(U888+(F889-AL889/$C$23)*$C$22/($C$21+$C$22)&gt;$C$8,$C$8,IF(V889=$C$8,U888+(F889-AL889/$C$23)*$C$22/$C$21,U888+(F889-AL889/$C$23)*$C$22/($C$21+$C$22))))</f>
        <v>1400</v>
      </c>
      <c r="V889" s="107">
        <f>IF(S889=0,IF(V888+(F889-AL889/$C$23)*$C$22/($C$21+$C$22)&gt;$C$8,$C$8,V888+(F889-AL889/$C$23)*$C$22/($C$21+$C$22)),E889)</f>
        <v>1400</v>
      </c>
      <c r="W889" s="203">
        <f>IF(S889&gt;0,0,IF(W888+AL889/$C$23&gt;$F$23,$F$23,W888+AL889/$C$23))</f>
        <v>1.6346185093862227</v>
      </c>
      <c r="X889" s="105" t="str">
        <f>IF(R889=0,"-",IF(U889=0,FORECAST($C$8,Инклинометрия!$B$2:$B$152,Инклинометрия!$A$2:$A$152),FORECAST(R889,Инклинометрия!$B$2:$B$152,Инклинометрия!$A$2:$A$152)))</f>
        <v>-</v>
      </c>
      <c r="Y889" s="105" t="str">
        <f>IF(R889=0,"-",IF(U889=0,FORECAST($C$8-R889,Инклинометрия!$B$2:$B$152,Инклинометрия!$A$2:$A$152),0))</f>
        <v>-</v>
      </c>
      <c r="Z889" s="105" t="str">
        <f>IF(S889=0,"-",FORECAST($C$8,Инклинометрия!$B$2:$B$152,Инклинометрия!$A$2:$A$152))</f>
        <v>-</v>
      </c>
      <c r="AA889" s="105" t="str">
        <f>IF(S889=0,"-",FORECAST($C$8-S889,Инклинометрия!$B$2:$B$152,Инклинометрия!$A$2:$A$152))</f>
        <v>-</v>
      </c>
      <c r="AB889" s="105">
        <f>IF(T889=0,"-",FORECAST($C$6,Инклинометрия!$B$2:$B$152,Инклинометрия!$A$2:$A$152))</f>
        <v>1425</v>
      </c>
      <c r="AC889" s="105">
        <f>IF(R889=0,FORECAST($C$6-T889,Инклинометрия!$B$2:$B$152,Инклинометрия!$A$2:$A$152),FORECAST($C$8,Инклинометрия!$B$2:$B$152,Инклинометрия!$A$2:$A$152))</f>
        <v>1331.5528875839168</v>
      </c>
      <c r="AD889" s="107">
        <f>IF(U889=0,"-",FORECAST($C$8,Инклинометрия!$B$2:$B$152,Инклинометрия!$A$2:$A$152))</f>
        <v>1330</v>
      </c>
      <c r="AE889" s="107">
        <f>IF(U889=0,"-",FORECAST($C$8-U889,Инклинометрия!$B$2:$B$152,Инклинометрия!$A$2:$A$152))</f>
        <v>0</v>
      </c>
      <c r="AF889" s="107">
        <f>FORECAST($C$8-S889,Инклинометрия!$B$2:$B$152,Инклинометрия!$A$2:$A$152)</f>
        <v>1330</v>
      </c>
      <c r="AG889" s="107">
        <f>FORECAST($C$8-(S889+V889),Инклинометрия!$B$2:$B$152,Инклинометрия!$A$2:$A$152)</f>
        <v>0</v>
      </c>
      <c r="AH889" s="107">
        <f>IF(W889=0,"-",FORECAST($C$8+W889,Инклинометрия!$B$2:$B$152,Инклинометрия!$A$2:$A$152))</f>
        <v>1331.5528875839168</v>
      </c>
      <c r="AI889" s="107">
        <f>IF(W889=0,"-",FORECAST($C$8,Инклинометрия!$B$2:$B$152,Инклинометрия!$A$2:$A$152))</f>
        <v>1330</v>
      </c>
      <c r="AK889" s="122">
        <f>2*PI()*$C$5*(AT888-AT887)/(LN(AN888/$I$9)*$I$8/$I$7+LN($I$10/AN888)*$I$8/$I$7)</f>
        <v>0</v>
      </c>
      <c r="AL889" s="67">
        <f>AK889*(B889-B888)</f>
        <v>0</v>
      </c>
      <c r="AM889" s="23">
        <f t="shared" si="265"/>
        <v>4.3059540056097682E-2</v>
      </c>
      <c r="AN889" s="26">
        <f>AN888+AK889*(B889-B888)/(2*PI()*$C$5*AN888*$I$11)</f>
        <v>0.12986115207059001</v>
      </c>
      <c r="AO889" s="87">
        <f t="shared" si="259"/>
        <v>111242.59539450394</v>
      </c>
      <c r="AP889" s="87">
        <f>IF(R889+U889&lt;$C$8,0,32*$G$13/$C$12^2*($I$8*R889+$I$6*U889)+32*$G$14/($C$14^2-$C$13^2)*($I$8*S889+$I$6*V889))</f>
        <v>9917.5953945039291</v>
      </c>
      <c r="AQ889" s="66">
        <f>R889*$C$11*$C$9+U889*$C$11*$C$10</f>
        <v>14695380</v>
      </c>
      <c r="AR889" s="66">
        <f>S889*$C$11*$C$9+V889*$C$11*$C$10</f>
        <v>14695380</v>
      </c>
      <c r="AS889" s="87">
        <f>$C$11*(T889*$C$9+W889*$C$10)</f>
        <v>789129.61404581123</v>
      </c>
      <c r="AT889" s="45">
        <f t="shared" si="253"/>
        <v>15595752.209440315</v>
      </c>
      <c r="AU889" s="75"/>
    </row>
    <row r="890" spans="2:47" ht="15" thickBot="1" x14ac:dyDescent="0.35">
      <c r="B890" s="41">
        <f t="shared" si="260"/>
        <v>8590</v>
      </c>
      <c r="C890" s="8">
        <f t="shared" si="261"/>
        <v>85.9</v>
      </c>
      <c r="D890" s="73">
        <f t="shared" si="247"/>
        <v>114.89125</v>
      </c>
      <c r="E890" s="29">
        <f t="shared" si="250"/>
        <v>6369.5344996069243</v>
      </c>
      <c r="F890" s="29">
        <f t="shared" si="254"/>
        <v>7.4150576246884157</v>
      </c>
      <c r="G890" s="29">
        <f t="shared" si="262"/>
        <v>9.9176395730207556</v>
      </c>
      <c r="H890" s="17">
        <f t="shared" si="263"/>
        <v>8519.2523932242075</v>
      </c>
      <c r="I890" s="29">
        <f t="shared" si="255"/>
        <v>2.2250485660981263</v>
      </c>
      <c r="J890" s="29">
        <f t="shared" si="256"/>
        <v>13.949340071224418</v>
      </c>
      <c r="K890" s="32">
        <f>IF((D889+L889+M889-AL889)/($C$21+$C$22)&gt;$C$8,$C$8,(D889+L889+M889-AL889)/($C$21+$C$22))</f>
        <v>1400</v>
      </c>
      <c r="L890" s="97">
        <f t="shared" si="248"/>
        <v>0</v>
      </c>
      <c r="M890" s="96">
        <f t="shared" si="249"/>
        <v>0</v>
      </c>
      <c r="N890" s="98">
        <f t="shared" si="257"/>
        <v>1.7382597742038917</v>
      </c>
      <c r="O890" s="100">
        <f t="shared" si="251"/>
        <v>4.2266987561397071</v>
      </c>
      <c r="P890" s="104">
        <f t="shared" si="258"/>
        <v>18.880500609176615</v>
      </c>
      <c r="Q890" s="102">
        <f t="shared" si="264"/>
        <v>2.8886093440366814E-2</v>
      </c>
      <c r="R890" s="106">
        <f>K890-U890</f>
        <v>0</v>
      </c>
      <c r="S890" s="106">
        <f>IF(K890-H889&lt;0,0,K890-H889)</f>
        <v>0</v>
      </c>
      <c r="T890" s="106">
        <f t="shared" si="252"/>
        <v>98.365381490613771</v>
      </c>
      <c r="U890" s="107">
        <f>IF(S890&gt;0,0,IF(U889+(F890-AL890/$C$23)*$C$22/($C$21+$C$22)&gt;$C$8,$C$8,IF(V890=$C$8,U889+(F890-AL890/$C$23)*$C$22/$C$21,U889+(F890-AL890/$C$23)*$C$22/($C$21+$C$22))))</f>
        <v>1400</v>
      </c>
      <c r="V890" s="107">
        <f>IF(S890=0,IF(V889+(F890-AL890/$C$23)*$C$22/($C$21+$C$22)&gt;$C$8,$C$8,V889+(F890-AL890/$C$23)*$C$22/($C$21+$C$22)),E890)</f>
        <v>1400</v>
      </c>
      <c r="W890" s="203">
        <f>IF(S890&gt;0,0,IF(W889+AL890/$C$23&gt;$F$23,$F$23,W889+AL890/$C$23))</f>
        <v>1.6346185093862227</v>
      </c>
      <c r="X890" s="105" t="str">
        <f>IF(R890=0,"-",IF(U890=0,FORECAST($C$8,Инклинометрия!$B$2:$B$152,Инклинометрия!$A$2:$A$152),FORECAST(R890,Инклинометрия!$B$2:$B$152,Инклинометрия!$A$2:$A$152)))</f>
        <v>-</v>
      </c>
      <c r="Y890" s="105" t="str">
        <f>IF(R890=0,"-",IF(U890=0,FORECAST($C$8-R890,Инклинометрия!$B$2:$B$152,Инклинометрия!$A$2:$A$152),0))</f>
        <v>-</v>
      </c>
      <c r="Z890" s="105" t="str">
        <f>IF(S890=0,"-",FORECAST($C$8,Инклинометрия!$B$2:$B$152,Инклинометрия!$A$2:$A$152))</f>
        <v>-</v>
      </c>
      <c r="AA890" s="105" t="str">
        <f>IF(S890=0,"-",FORECAST($C$8-S890,Инклинометрия!$B$2:$B$152,Инклинометрия!$A$2:$A$152))</f>
        <v>-</v>
      </c>
      <c r="AB890" s="105">
        <f>IF(T890=0,"-",FORECAST($C$6,Инклинометрия!$B$2:$B$152,Инклинометрия!$A$2:$A$152))</f>
        <v>1425</v>
      </c>
      <c r="AC890" s="105">
        <f>IF(R890=0,FORECAST($C$6-T890,Инклинометрия!$B$2:$B$152,Инклинометрия!$A$2:$A$152),FORECAST($C$8,Инклинометрия!$B$2:$B$152,Инклинометрия!$A$2:$A$152))</f>
        <v>1331.5528875839168</v>
      </c>
      <c r="AD890" s="107">
        <f>IF(U890=0,"-",FORECAST($C$8,Инклинометрия!$B$2:$B$152,Инклинометрия!$A$2:$A$152))</f>
        <v>1330</v>
      </c>
      <c r="AE890" s="107">
        <f>IF(U890=0,"-",FORECAST($C$8-U890,Инклинометрия!$B$2:$B$152,Инклинометрия!$A$2:$A$152))</f>
        <v>0</v>
      </c>
      <c r="AF890" s="107">
        <f>FORECAST($C$8-S890,Инклинометрия!$B$2:$B$152,Инклинометрия!$A$2:$A$152)</f>
        <v>1330</v>
      </c>
      <c r="AG890" s="107">
        <f>FORECAST($C$8-(S890+V890),Инклинометрия!$B$2:$B$152,Инклинометрия!$A$2:$A$152)</f>
        <v>0</v>
      </c>
      <c r="AH890" s="107">
        <f>IF(W890=0,"-",FORECAST($C$8+W890,Инклинометрия!$B$2:$B$152,Инклинометрия!$A$2:$A$152))</f>
        <v>1331.5528875839168</v>
      </c>
      <c r="AI890" s="107">
        <f>IF(W890=0,"-",FORECAST($C$8,Инклинометрия!$B$2:$B$152,Инклинометрия!$A$2:$A$152))</f>
        <v>1330</v>
      </c>
      <c r="AK890" s="122">
        <f>2*PI()*$C$5*(AT889-AT888)/(LN(AN889/$I$9)*$I$8/$I$7+LN($I$10/AN889)*$I$8/$I$7)</f>
        <v>0</v>
      </c>
      <c r="AL890" s="67">
        <f>AK890*(B890-B889)</f>
        <v>0</v>
      </c>
      <c r="AM890" s="23">
        <f t="shared" si="265"/>
        <v>4.3059540056097682E-2</v>
      </c>
      <c r="AN890" s="26">
        <f>AN889+AK890*(B890-B889)/(2*PI()*$C$5*AN889*$I$11)</f>
        <v>0.12986115207059001</v>
      </c>
      <c r="AO890" s="87">
        <f t="shared" si="259"/>
        <v>111242.59539450394</v>
      </c>
      <c r="AP890" s="87">
        <f>IF(R890+U890&lt;$C$8,0,32*$G$13/$C$12^2*($I$8*R890+$I$6*U890)+32*$G$14/($C$14^2-$C$13^2)*($I$8*S890+$I$6*V890))</f>
        <v>9917.5953945039291</v>
      </c>
      <c r="AQ890" s="66">
        <f>R890*$C$11*$C$9+U890*$C$11*$C$10</f>
        <v>14695380</v>
      </c>
      <c r="AR890" s="66">
        <f>S890*$C$11*$C$9+V890*$C$11*$C$10</f>
        <v>14695380</v>
      </c>
      <c r="AS890" s="87">
        <f>$C$11*(T890*$C$9+W890*$C$10)</f>
        <v>789129.61404581123</v>
      </c>
      <c r="AT890" s="45">
        <f t="shared" si="253"/>
        <v>15595752.209440315</v>
      </c>
      <c r="AU890" s="75"/>
    </row>
    <row r="891" spans="2:47" ht="15" thickBot="1" x14ac:dyDescent="0.35">
      <c r="B891" s="41">
        <f t="shared" si="260"/>
        <v>8600</v>
      </c>
      <c r="C891" s="8">
        <f t="shared" si="261"/>
        <v>86</v>
      </c>
      <c r="D891" s="73">
        <f t="shared" si="247"/>
        <v>115.02500000000001</v>
      </c>
      <c r="E891" s="29">
        <f t="shared" si="250"/>
        <v>6376.9495572316118</v>
      </c>
      <c r="F891" s="29">
        <f t="shared" si="254"/>
        <v>7.4150576246875062</v>
      </c>
      <c r="G891" s="29">
        <f t="shared" si="262"/>
        <v>9.9176395730195388</v>
      </c>
      <c r="H891" s="17">
        <f t="shared" si="263"/>
        <v>8529.1700327972267</v>
      </c>
      <c r="I891" s="29">
        <f t="shared" si="255"/>
        <v>2.2250485660981263</v>
      </c>
      <c r="J891" s="29">
        <f t="shared" si="256"/>
        <v>13.949340071223562</v>
      </c>
      <c r="K891" s="32">
        <f>IF((D890+L890+M890-AL890)/($C$21+$C$22)&gt;$C$8,$C$8,(D890+L890+M890-AL890)/($C$21+$C$22))</f>
        <v>1400</v>
      </c>
      <c r="L891" s="97">
        <f t="shared" si="248"/>
        <v>0</v>
      </c>
      <c r="M891" s="96">
        <f t="shared" si="249"/>
        <v>0</v>
      </c>
      <c r="N891" s="98">
        <f t="shared" si="257"/>
        <v>1.7382597742038917</v>
      </c>
      <c r="O891" s="100">
        <f t="shared" si="251"/>
        <v>4.2266987561397071</v>
      </c>
      <c r="P891" s="104">
        <f t="shared" si="258"/>
        <v>18.880500609176615</v>
      </c>
      <c r="Q891" s="102">
        <f t="shared" si="264"/>
        <v>2.8886093440366814E-2</v>
      </c>
      <c r="R891" s="106">
        <f>K891-U891</f>
        <v>0</v>
      </c>
      <c r="S891" s="106">
        <f>IF(K891-H890&lt;0,0,K891-H890)</f>
        <v>0</v>
      </c>
      <c r="T891" s="106">
        <f t="shared" si="252"/>
        <v>98.365381490613771</v>
      </c>
      <c r="U891" s="107">
        <f>IF(S891&gt;0,0,IF(U890+(F891-AL891/$C$23)*$C$22/($C$21+$C$22)&gt;$C$8,$C$8,IF(V891=$C$8,U890+(F891-AL891/$C$23)*$C$22/$C$21,U890+(F891-AL891/$C$23)*$C$22/($C$21+$C$22))))</f>
        <v>1400</v>
      </c>
      <c r="V891" s="107">
        <f>IF(S891=0,IF(V890+(F891-AL891/$C$23)*$C$22/($C$21+$C$22)&gt;$C$8,$C$8,V890+(F891-AL891/$C$23)*$C$22/($C$21+$C$22)),E891)</f>
        <v>1400</v>
      </c>
      <c r="W891" s="203">
        <f>IF(S891&gt;0,0,IF(W890+AL891/$C$23&gt;$F$23,$F$23,W890+AL891/$C$23))</f>
        <v>1.6346185093862227</v>
      </c>
      <c r="X891" s="105" t="str">
        <f>IF(R891=0,"-",IF(U891=0,FORECAST($C$8,Инклинометрия!$B$2:$B$152,Инклинометрия!$A$2:$A$152),FORECAST(R891,Инклинометрия!$B$2:$B$152,Инклинометрия!$A$2:$A$152)))</f>
        <v>-</v>
      </c>
      <c r="Y891" s="105" t="str">
        <f>IF(R891=0,"-",IF(U891=0,FORECAST($C$8-R891,Инклинометрия!$B$2:$B$152,Инклинометрия!$A$2:$A$152),0))</f>
        <v>-</v>
      </c>
      <c r="Z891" s="105" t="str">
        <f>IF(S891=0,"-",FORECAST($C$8,Инклинометрия!$B$2:$B$152,Инклинометрия!$A$2:$A$152))</f>
        <v>-</v>
      </c>
      <c r="AA891" s="105" t="str">
        <f>IF(S891=0,"-",FORECAST($C$8-S891,Инклинометрия!$B$2:$B$152,Инклинометрия!$A$2:$A$152))</f>
        <v>-</v>
      </c>
      <c r="AB891" s="105">
        <f>IF(T891=0,"-",FORECAST($C$6,Инклинометрия!$B$2:$B$152,Инклинометрия!$A$2:$A$152))</f>
        <v>1425</v>
      </c>
      <c r="AC891" s="105">
        <f>IF(R891=0,FORECAST($C$6-T891,Инклинометрия!$B$2:$B$152,Инклинометрия!$A$2:$A$152),FORECAST($C$8,Инклинометрия!$B$2:$B$152,Инклинометрия!$A$2:$A$152))</f>
        <v>1331.5528875839168</v>
      </c>
      <c r="AD891" s="107">
        <f>IF(U891=0,"-",FORECAST($C$8,Инклинометрия!$B$2:$B$152,Инклинометрия!$A$2:$A$152))</f>
        <v>1330</v>
      </c>
      <c r="AE891" s="107">
        <f>IF(U891=0,"-",FORECAST($C$8-U891,Инклинометрия!$B$2:$B$152,Инклинометрия!$A$2:$A$152))</f>
        <v>0</v>
      </c>
      <c r="AF891" s="107">
        <f>FORECAST($C$8-S891,Инклинометрия!$B$2:$B$152,Инклинометрия!$A$2:$A$152)</f>
        <v>1330</v>
      </c>
      <c r="AG891" s="107">
        <f>FORECAST($C$8-(S891+V891),Инклинометрия!$B$2:$B$152,Инклинометрия!$A$2:$A$152)</f>
        <v>0</v>
      </c>
      <c r="AH891" s="107">
        <f>IF(W891=0,"-",FORECAST($C$8+W891,Инклинометрия!$B$2:$B$152,Инклинометрия!$A$2:$A$152))</f>
        <v>1331.5528875839168</v>
      </c>
      <c r="AI891" s="107">
        <f>IF(W891=0,"-",FORECAST($C$8,Инклинометрия!$B$2:$B$152,Инклинометрия!$A$2:$A$152))</f>
        <v>1330</v>
      </c>
      <c r="AK891" s="122">
        <f>2*PI()*$C$5*(AT890-AT889)/(LN(AN890/$I$9)*$I$8/$I$7+LN($I$10/AN890)*$I$8/$I$7)</f>
        <v>0</v>
      </c>
      <c r="AL891" s="67">
        <f>AK891*(B891-B890)</f>
        <v>0</v>
      </c>
      <c r="AM891" s="23">
        <f t="shared" si="265"/>
        <v>4.3059540056097682E-2</v>
      </c>
      <c r="AN891" s="26">
        <f>AN890+AK891*(B891-B890)/(2*PI()*$C$5*AN890*$I$11)</f>
        <v>0.12986115207059001</v>
      </c>
      <c r="AO891" s="87">
        <f t="shared" si="259"/>
        <v>111242.59539450394</v>
      </c>
      <c r="AP891" s="87">
        <f>IF(R891+U891&lt;$C$8,0,32*$G$13/$C$12^2*($I$8*R891+$I$6*U891)+32*$G$14/($C$14^2-$C$13^2)*($I$8*S891+$I$6*V891))</f>
        <v>9917.5953945039291</v>
      </c>
      <c r="AQ891" s="66">
        <f>R891*$C$11*$C$9+U891*$C$11*$C$10</f>
        <v>14695380</v>
      </c>
      <c r="AR891" s="66">
        <f>S891*$C$11*$C$9+V891*$C$11*$C$10</f>
        <v>14695380</v>
      </c>
      <c r="AS891" s="87">
        <f>$C$11*(T891*$C$9+W891*$C$10)</f>
        <v>789129.61404581123</v>
      </c>
      <c r="AT891" s="45">
        <f t="shared" si="253"/>
        <v>15595752.209440315</v>
      </c>
      <c r="AU891" s="75"/>
    </row>
    <row r="892" spans="2:47" ht="15" thickBot="1" x14ac:dyDescent="0.35">
      <c r="B892" s="41">
        <f t="shared" si="260"/>
        <v>8610</v>
      </c>
      <c r="C892" s="8">
        <f t="shared" si="261"/>
        <v>86.100000000000009</v>
      </c>
      <c r="D892" s="73">
        <f t="shared" si="247"/>
        <v>115.15875000000001</v>
      </c>
      <c r="E892" s="29">
        <f t="shared" si="250"/>
        <v>6384.3646148563002</v>
      </c>
      <c r="F892" s="29">
        <f t="shared" si="254"/>
        <v>7.4150576246884157</v>
      </c>
      <c r="G892" s="29">
        <f t="shared" si="262"/>
        <v>9.9176395730207556</v>
      </c>
      <c r="H892" s="17">
        <f t="shared" si="263"/>
        <v>8539.0876723702477</v>
      </c>
      <c r="I892" s="29">
        <f t="shared" si="255"/>
        <v>2.2250485660981263</v>
      </c>
      <c r="J892" s="29">
        <f t="shared" si="256"/>
        <v>13.949340071224418</v>
      </c>
      <c r="K892" s="32">
        <f>IF((D891+L891+M891-AL891)/($C$21+$C$22)&gt;$C$8,$C$8,(D891+L891+M891-AL891)/($C$21+$C$22))</f>
        <v>1400</v>
      </c>
      <c r="L892" s="97">
        <f t="shared" si="248"/>
        <v>0</v>
      </c>
      <c r="M892" s="96">
        <f t="shared" si="249"/>
        <v>0</v>
      </c>
      <c r="N892" s="98">
        <f t="shared" si="257"/>
        <v>1.7382597742038917</v>
      </c>
      <c r="O892" s="100">
        <f t="shared" si="251"/>
        <v>4.2266987561397071</v>
      </c>
      <c r="P892" s="104">
        <f t="shared" si="258"/>
        <v>18.880500609176615</v>
      </c>
      <c r="Q892" s="102">
        <f t="shared" si="264"/>
        <v>2.8886093440366814E-2</v>
      </c>
      <c r="R892" s="106">
        <f>K892-U892</f>
        <v>0</v>
      </c>
      <c r="S892" s="106">
        <f>IF(K892-H891&lt;0,0,K892-H891)</f>
        <v>0</v>
      </c>
      <c r="T892" s="106">
        <f t="shared" si="252"/>
        <v>98.365381490613771</v>
      </c>
      <c r="U892" s="107">
        <f>IF(S892&gt;0,0,IF(U891+(F892-AL892/$C$23)*$C$22/($C$21+$C$22)&gt;$C$8,$C$8,IF(V892=$C$8,U891+(F892-AL892/$C$23)*$C$22/$C$21,U891+(F892-AL892/$C$23)*$C$22/($C$21+$C$22))))</f>
        <v>1400</v>
      </c>
      <c r="V892" s="107">
        <f>IF(S892=0,IF(V891+(F892-AL892/$C$23)*$C$22/($C$21+$C$22)&gt;$C$8,$C$8,V891+(F892-AL892/$C$23)*$C$22/($C$21+$C$22)),E892)</f>
        <v>1400</v>
      </c>
      <c r="W892" s="203">
        <f>IF(S892&gt;0,0,IF(W891+AL892/$C$23&gt;$F$23,$F$23,W891+AL892/$C$23))</f>
        <v>1.6346185093862227</v>
      </c>
      <c r="X892" s="105" t="str">
        <f>IF(R892=0,"-",IF(U892=0,FORECAST($C$8,Инклинометрия!$B$2:$B$152,Инклинометрия!$A$2:$A$152),FORECAST(R892,Инклинометрия!$B$2:$B$152,Инклинометрия!$A$2:$A$152)))</f>
        <v>-</v>
      </c>
      <c r="Y892" s="105" t="str">
        <f>IF(R892=0,"-",IF(U892=0,FORECAST($C$8-R892,Инклинометрия!$B$2:$B$152,Инклинометрия!$A$2:$A$152),0))</f>
        <v>-</v>
      </c>
      <c r="Z892" s="105" t="str">
        <f>IF(S892=0,"-",FORECAST($C$8,Инклинометрия!$B$2:$B$152,Инклинометрия!$A$2:$A$152))</f>
        <v>-</v>
      </c>
      <c r="AA892" s="105" t="str">
        <f>IF(S892=0,"-",FORECAST($C$8-S892,Инклинометрия!$B$2:$B$152,Инклинометрия!$A$2:$A$152))</f>
        <v>-</v>
      </c>
      <c r="AB892" s="105">
        <f>IF(T892=0,"-",FORECAST($C$6,Инклинометрия!$B$2:$B$152,Инклинометрия!$A$2:$A$152))</f>
        <v>1425</v>
      </c>
      <c r="AC892" s="105">
        <f>IF(R892=0,FORECAST($C$6-T892,Инклинометрия!$B$2:$B$152,Инклинометрия!$A$2:$A$152),FORECAST($C$8,Инклинометрия!$B$2:$B$152,Инклинометрия!$A$2:$A$152))</f>
        <v>1331.5528875839168</v>
      </c>
      <c r="AD892" s="107">
        <f>IF(U892=0,"-",FORECAST($C$8,Инклинометрия!$B$2:$B$152,Инклинометрия!$A$2:$A$152))</f>
        <v>1330</v>
      </c>
      <c r="AE892" s="107">
        <f>IF(U892=0,"-",FORECAST($C$8-U892,Инклинометрия!$B$2:$B$152,Инклинометрия!$A$2:$A$152))</f>
        <v>0</v>
      </c>
      <c r="AF892" s="107">
        <f>FORECAST($C$8-S892,Инклинометрия!$B$2:$B$152,Инклинометрия!$A$2:$A$152)</f>
        <v>1330</v>
      </c>
      <c r="AG892" s="107">
        <f>FORECAST($C$8-(S892+V892),Инклинометрия!$B$2:$B$152,Инклинометрия!$A$2:$A$152)</f>
        <v>0</v>
      </c>
      <c r="AH892" s="107">
        <f>IF(W892=0,"-",FORECAST($C$8+W892,Инклинометрия!$B$2:$B$152,Инклинометрия!$A$2:$A$152))</f>
        <v>1331.5528875839168</v>
      </c>
      <c r="AI892" s="107">
        <f>IF(W892=0,"-",FORECAST($C$8,Инклинометрия!$B$2:$B$152,Инклинометрия!$A$2:$A$152))</f>
        <v>1330</v>
      </c>
      <c r="AK892" s="122">
        <f>2*PI()*$C$5*(AT891-AT890)/(LN(AN891/$I$9)*$I$8/$I$7+LN($I$10/AN891)*$I$8/$I$7)</f>
        <v>0</v>
      </c>
      <c r="AL892" s="67">
        <f>AK892*(B892-B891)</f>
        <v>0</v>
      </c>
      <c r="AM892" s="23">
        <f t="shared" si="265"/>
        <v>4.3059540056097682E-2</v>
      </c>
      <c r="AN892" s="26">
        <f>AN891+AK892*(B892-B891)/(2*PI()*$C$5*AN891*$I$11)</f>
        <v>0.12986115207059001</v>
      </c>
      <c r="AO892" s="87">
        <f t="shared" si="259"/>
        <v>111242.59539450394</v>
      </c>
      <c r="AP892" s="87">
        <f>IF(R892+U892&lt;$C$8,0,32*$G$13/$C$12^2*($I$8*R892+$I$6*U892)+32*$G$14/($C$14^2-$C$13^2)*($I$8*S892+$I$6*V892))</f>
        <v>9917.5953945039291</v>
      </c>
      <c r="AQ892" s="66">
        <f>R892*$C$11*$C$9+U892*$C$11*$C$10</f>
        <v>14695380</v>
      </c>
      <c r="AR892" s="66">
        <f>S892*$C$11*$C$9+V892*$C$11*$C$10</f>
        <v>14695380</v>
      </c>
      <c r="AS892" s="87">
        <f>$C$11*(T892*$C$9+W892*$C$10)</f>
        <v>789129.61404581123</v>
      </c>
      <c r="AT892" s="45">
        <f t="shared" si="253"/>
        <v>15595752.209440315</v>
      </c>
      <c r="AU892" s="75"/>
    </row>
    <row r="893" spans="2:47" ht="15" thickBot="1" x14ac:dyDescent="0.35">
      <c r="B893" s="41">
        <f t="shared" si="260"/>
        <v>8620</v>
      </c>
      <c r="C893" s="8">
        <f t="shared" si="261"/>
        <v>86.2</v>
      </c>
      <c r="D893" s="73">
        <f t="shared" si="247"/>
        <v>115.2925</v>
      </c>
      <c r="E893" s="29">
        <f t="shared" si="250"/>
        <v>6391.7796724809878</v>
      </c>
      <c r="F893" s="29">
        <f t="shared" si="254"/>
        <v>7.4150576246875062</v>
      </c>
      <c r="G893" s="29">
        <f t="shared" si="262"/>
        <v>9.9176395730195388</v>
      </c>
      <c r="H893" s="17">
        <f t="shared" si="263"/>
        <v>8549.0053119432669</v>
      </c>
      <c r="I893" s="29">
        <f t="shared" si="255"/>
        <v>2.2250485660981263</v>
      </c>
      <c r="J893" s="29">
        <f t="shared" si="256"/>
        <v>13.949340071223562</v>
      </c>
      <c r="K893" s="32">
        <f>IF((D892+L892+M892-AL892)/($C$21+$C$22)&gt;$C$8,$C$8,(D892+L892+M892-AL892)/($C$21+$C$22))</f>
        <v>1400</v>
      </c>
      <c r="L893" s="97">
        <f t="shared" si="248"/>
        <v>0</v>
      </c>
      <c r="M893" s="96">
        <f t="shared" si="249"/>
        <v>0</v>
      </c>
      <c r="N893" s="98">
        <f t="shared" si="257"/>
        <v>1.7382597742038917</v>
      </c>
      <c r="O893" s="100">
        <f t="shared" si="251"/>
        <v>4.2266987561397071</v>
      </c>
      <c r="P893" s="104">
        <f t="shared" si="258"/>
        <v>18.880500609176615</v>
      </c>
      <c r="Q893" s="102">
        <f t="shared" si="264"/>
        <v>2.8886093440366814E-2</v>
      </c>
      <c r="R893" s="106">
        <f>K893-U893</f>
        <v>0</v>
      </c>
      <c r="S893" s="106">
        <f>IF(K893-H892&lt;0,0,K893-H892)</f>
        <v>0</v>
      </c>
      <c r="T893" s="106">
        <f t="shared" si="252"/>
        <v>98.365381490613771</v>
      </c>
      <c r="U893" s="107">
        <f>IF(S893&gt;0,0,IF(U892+(F893-AL893/$C$23)*$C$22/($C$21+$C$22)&gt;$C$8,$C$8,IF(V893=$C$8,U892+(F893-AL893/$C$23)*$C$22/$C$21,U892+(F893-AL893/$C$23)*$C$22/($C$21+$C$22))))</f>
        <v>1400</v>
      </c>
      <c r="V893" s="107">
        <f>IF(S893=0,IF(V892+(F893-AL893/$C$23)*$C$22/($C$21+$C$22)&gt;$C$8,$C$8,V892+(F893-AL893/$C$23)*$C$22/($C$21+$C$22)),E893)</f>
        <v>1400</v>
      </c>
      <c r="W893" s="203">
        <f>IF(S893&gt;0,0,IF(W892+AL893/$C$23&gt;$F$23,$F$23,W892+AL893/$C$23))</f>
        <v>1.6346185093862227</v>
      </c>
      <c r="X893" s="105" t="str">
        <f>IF(R893=0,"-",IF(U893=0,FORECAST($C$8,Инклинометрия!$B$2:$B$152,Инклинометрия!$A$2:$A$152),FORECAST(R893,Инклинометрия!$B$2:$B$152,Инклинометрия!$A$2:$A$152)))</f>
        <v>-</v>
      </c>
      <c r="Y893" s="105" t="str">
        <f>IF(R893=0,"-",IF(U893=0,FORECAST($C$8-R893,Инклинометрия!$B$2:$B$152,Инклинометрия!$A$2:$A$152),0))</f>
        <v>-</v>
      </c>
      <c r="Z893" s="105" t="str">
        <f>IF(S893=0,"-",FORECAST($C$8,Инклинометрия!$B$2:$B$152,Инклинометрия!$A$2:$A$152))</f>
        <v>-</v>
      </c>
      <c r="AA893" s="105" t="str">
        <f>IF(S893=0,"-",FORECAST($C$8-S893,Инклинометрия!$B$2:$B$152,Инклинометрия!$A$2:$A$152))</f>
        <v>-</v>
      </c>
      <c r="AB893" s="105">
        <f>IF(T893=0,"-",FORECAST($C$6,Инклинометрия!$B$2:$B$152,Инклинометрия!$A$2:$A$152))</f>
        <v>1425</v>
      </c>
      <c r="AC893" s="105">
        <f>IF(R893=0,FORECAST($C$6-T893,Инклинометрия!$B$2:$B$152,Инклинометрия!$A$2:$A$152),FORECAST($C$8,Инклинометрия!$B$2:$B$152,Инклинометрия!$A$2:$A$152))</f>
        <v>1331.5528875839168</v>
      </c>
      <c r="AD893" s="107">
        <f>IF(U893=0,"-",FORECAST($C$8,Инклинометрия!$B$2:$B$152,Инклинометрия!$A$2:$A$152))</f>
        <v>1330</v>
      </c>
      <c r="AE893" s="107">
        <f>IF(U893=0,"-",FORECAST($C$8-U893,Инклинометрия!$B$2:$B$152,Инклинометрия!$A$2:$A$152))</f>
        <v>0</v>
      </c>
      <c r="AF893" s="107">
        <f>FORECAST($C$8-S893,Инклинометрия!$B$2:$B$152,Инклинометрия!$A$2:$A$152)</f>
        <v>1330</v>
      </c>
      <c r="AG893" s="107">
        <f>FORECAST($C$8-(S893+V893),Инклинометрия!$B$2:$B$152,Инклинометрия!$A$2:$A$152)</f>
        <v>0</v>
      </c>
      <c r="AH893" s="107">
        <f>IF(W893=0,"-",FORECAST($C$8+W893,Инклинометрия!$B$2:$B$152,Инклинометрия!$A$2:$A$152))</f>
        <v>1331.5528875839168</v>
      </c>
      <c r="AI893" s="107">
        <f>IF(W893=0,"-",FORECAST($C$8,Инклинометрия!$B$2:$B$152,Инклинометрия!$A$2:$A$152))</f>
        <v>1330</v>
      </c>
      <c r="AK893" s="122">
        <f>2*PI()*$C$5*(AT892-AT891)/(LN(AN892/$I$9)*$I$8/$I$7+LN($I$10/AN892)*$I$8/$I$7)</f>
        <v>0</v>
      </c>
      <c r="AL893" s="67">
        <f>AK893*(B893-B892)</f>
        <v>0</v>
      </c>
      <c r="AM893" s="23">
        <f t="shared" si="265"/>
        <v>4.3059540056097682E-2</v>
      </c>
      <c r="AN893" s="26">
        <f>AN892+AK893*(B893-B892)/(2*PI()*$C$5*AN892*$I$11)</f>
        <v>0.12986115207059001</v>
      </c>
      <c r="AO893" s="87">
        <f t="shared" si="259"/>
        <v>111242.59539450394</v>
      </c>
      <c r="AP893" s="87">
        <f>IF(R893+U893&lt;$C$8,0,32*$G$13/$C$12^2*($I$8*R893+$I$6*U893)+32*$G$14/($C$14^2-$C$13^2)*($I$8*S893+$I$6*V893))</f>
        <v>9917.5953945039291</v>
      </c>
      <c r="AQ893" s="66">
        <f>R893*$C$11*$C$9+U893*$C$11*$C$10</f>
        <v>14695380</v>
      </c>
      <c r="AR893" s="66">
        <f>S893*$C$11*$C$9+V893*$C$11*$C$10</f>
        <v>14695380</v>
      </c>
      <c r="AS893" s="87">
        <f>$C$11*(T893*$C$9+W893*$C$10)</f>
        <v>789129.61404581123</v>
      </c>
      <c r="AT893" s="45">
        <f t="shared" si="253"/>
        <v>15595752.209440315</v>
      </c>
      <c r="AU893" s="75"/>
    </row>
    <row r="894" spans="2:47" ht="15" thickBot="1" x14ac:dyDescent="0.35">
      <c r="B894" s="41">
        <f t="shared" si="260"/>
        <v>8630</v>
      </c>
      <c r="C894" s="8">
        <f t="shared" si="261"/>
        <v>86.3</v>
      </c>
      <c r="D894" s="73">
        <f t="shared" si="247"/>
        <v>115.42625</v>
      </c>
      <c r="E894" s="29">
        <f t="shared" si="250"/>
        <v>6399.1947301056753</v>
      </c>
      <c r="F894" s="29">
        <f t="shared" si="254"/>
        <v>7.4150576246875062</v>
      </c>
      <c r="G894" s="29">
        <f t="shared" si="262"/>
        <v>9.9176395730195388</v>
      </c>
      <c r="H894" s="17">
        <f t="shared" si="263"/>
        <v>8558.922951516286</v>
      </c>
      <c r="I894" s="29">
        <f t="shared" si="255"/>
        <v>2.2250485660981263</v>
      </c>
      <c r="J894" s="29">
        <f t="shared" si="256"/>
        <v>13.949340071223562</v>
      </c>
      <c r="K894" s="32">
        <f>IF((D893+L893+M893-AL893)/($C$21+$C$22)&gt;$C$8,$C$8,(D893+L893+M893-AL893)/($C$21+$C$22))</f>
        <v>1400</v>
      </c>
      <c r="L894" s="97">
        <f t="shared" si="248"/>
        <v>0</v>
      </c>
      <c r="M894" s="96">
        <f t="shared" si="249"/>
        <v>0</v>
      </c>
      <c r="N894" s="98">
        <f t="shared" si="257"/>
        <v>1.7382597742038917</v>
      </c>
      <c r="O894" s="100">
        <f t="shared" si="251"/>
        <v>4.2266987561397071</v>
      </c>
      <c r="P894" s="104">
        <f t="shared" si="258"/>
        <v>18.880500609176615</v>
      </c>
      <c r="Q894" s="102">
        <f t="shared" si="264"/>
        <v>2.8886093440366814E-2</v>
      </c>
      <c r="R894" s="106">
        <f>K894-U894</f>
        <v>0</v>
      </c>
      <c r="S894" s="106">
        <f>IF(K894-H893&lt;0,0,K894-H893)</f>
        <v>0</v>
      </c>
      <c r="T894" s="106">
        <f t="shared" si="252"/>
        <v>98.365381490613771</v>
      </c>
      <c r="U894" s="107">
        <f>IF(S894&gt;0,0,IF(U893+(F894-AL894/$C$23)*$C$22/($C$21+$C$22)&gt;$C$8,$C$8,IF(V894=$C$8,U893+(F894-AL894/$C$23)*$C$22/$C$21,U893+(F894-AL894/$C$23)*$C$22/($C$21+$C$22))))</f>
        <v>1400</v>
      </c>
      <c r="V894" s="107">
        <f>IF(S894=0,IF(V893+(F894-AL894/$C$23)*$C$22/($C$21+$C$22)&gt;$C$8,$C$8,V893+(F894-AL894/$C$23)*$C$22/($C$21+$C$22)),E894)</f>
        <v>1400</v>
      </c>
      <c r="W894" s="203">
        <f>IF(S894&gt;0,0,IF(W893+AL894/$C$23&gt;$F$23,$F$23,W893+AL894/$C$23))</f>
        <v>1.6346185093862227</v>
      </c>
      <c r="X894" s="105" t="str">
        <f>IF(R894=0,"-",IF(U894=0,FORECAST($C$8,Инклинометрия!$B$2:$B$152,Инклинометрия!$A$2:$A$152),FORECAST(R894,Инклинометрия!$B$2:$B$152,Инклинометрия!$A$2:$A$152)))</f>
        <v>-</v>
      </c>
      <c r="Y894" s="105" t="str">
        <f>IF(R894=0,"-",IF(U894=0,FORECAST($C$8-R894,Инклинометрия!$B$2:$B$152,Инклинометрия!$A$2:$A$152),0))</f>
        <v>-</v>
      </c>
      <c r="Z894" s="105" t="str">
        <f>IF(S894=0,"-",FORECAST($C$8,Инклинометрия!$B$2:$B$152,Инклинометрия!$A$2:$A$152))</f>
        <v>-</v>
      </c>
      <c r="AA894" s="105" t="str">
        <f>IF(S894=0,"-",FORECAST($C$8-S894,Инклинометрия!$B$2:$B$152,Инклинометрия!$A$2:$A$152))</f>
        <v>-</v>
      </c>
      <c r="AB894" s="105">
        <f>IF(T894=0,"-",FORECAST($C$6,Инклинометрия!$B$2:$B$152,Инклинометрия!$A$2:$A$152))</f>
        <v>1425</v>
      </c>
      <c r="AC894" s="105">
        <f>IF(R894=0,FORECAST($C$6-T894,Инклинометрия!$B$2:$B$152,Инклинометрия!$A$2:$A$152),FORECAST($C$8,Инклинометрия!$B$2:$B$152,Инклинометрия!$A$2:$A$152))</f>
        <v>1331.5528875839168</v>
      </c>
      <c r="AD894" s="107">
        <f>IF(U894=0,"-",FORECAST($C$8,Инклинометрия!$B$2:$B$152,Инклинометрия!$A$2:$A$152))</f>
        <v>1330</v>
      </c>
      <c r="AE894" s="107">
        <f>IF(U894=0,"-",FORECAST($C$8-U894,Инклинометрия!$B$2:$B$152,Инклинометрия!$A$2:$A$152))</f>
        <v>0</v>
      </c>
      <c r="AF894" s="107">
        <f>FORECAST($C$8-S894,Инклинометрия!$B$2:$B$152,Инклинометрия!$A$2:$A$152)</f>
        <v>1330</v>
      </c>
      <c r="AG894" s="107">
        <f>FORECAST($C$8-(S894+V894),Инклинометрия!$B$2:$B$152,Инклинометрия!$A$2:$A$152)</f>
        <v>0</v>
      </c>
      <c r="AH894" s="107">
        <f>IF(W894=0,"-",FORECAST($C$8+W894,Инклинометрия!$B$2:$B$152,Инклинометрия!$A$2:$A$152))</f>
        <v>1331.5528875839168</v>
      </c>
      <c r="AI894" s="107">
        <f>IF(W894=0,"-",FORECAST($C$8,Инклинометрия!$B$2:$B$152,Инклинометрия!$A$2:$A$152))</f>
        <v>1330</v>
      </c>
      <c r="AK894" s="122">
        <f>2*PI()*$C$5*(AT893-AT892)/(LN(AN893/$I$9)*$I$8/$I$7+LN($I$10/AN893)*$I$8/$I$7)</f>
        <v>0</v>
      </c>
      <c r="AL894" s="67">
        <f>AK894*(B894-B893)</f>
        <v>0</v>
      </c>
      <c r="AM894" s="23">
        <f t="shared" si="265"/>
        <v>4.3059540056097682E-2</v>
      </c>
      <c r="AN894" s="26">
        <f>AN893+AK894*(B894-B893)/(2*PI()*$C$5*AN893*$I$11)</f>
        <v>0.12986115207059001</v>
      </c>
      <c r="AO894" s="87">
        <f t="shared" si="259"/>
        <v>111242.59539450394</v>
      </c>
      <c r="AP894" s="87">
        <f>IF(R894+U894&lt;$C$8,0,32*$G$13/$C$12^2*($I$8*R894+$I$6*U894)+32*$G$14/($C$14^2-$C$13^2)*($I$8*S894+$I$6*V894))</f>
        <v>9917.5953945039291</v>
      </c>
      <c r="AQ894" s="66">
        <f>R894*$C$11*$C$9+U894*$C$11*$C$10</f>
        <v>14695380</v>
      </c>
      <c r="AR894" s="66">
        <f>S894*$C$11*$C$9+V894*$C$11*$C$10</f>
        <v>14695380</v>
      </c>
      <c r="AS894" s="87">
        <f>$C$11*(T894*$C$9+W894*$C$10)</f>
        <v>789129.61404581123</v>
      </c>
      <c r="AT894" s="45">
        <f t="shared" si="253"/>
        <v>15595752.209440315</v>
      </c>
      <c r="AU894" s="75"/>
    </row>
    <row r="895" spans="2:47" ht="15" thickBot="1" x14ac:dyDescent="0.35">
      <c r="B895" s="41">
        <f t="shared" si="260"/>
        <v>8640</v>
      </c>
      <c r="C895" s="8">
        <f t="shared" si="261"/>
        <v>86.4</v>
      </c>
      <c r="D895" s="73">
        <f t="shared" si="247"/>
        <v>115.56</v>
      </c>
      <c r="E895" s="29">
        <f t="shared" si="250"/>
        <v>6406.6097877303637</v>
      </c>
      <c r="F895" s="29">
        <f t="shared" si="254"/>
        <v>7.4150576246884157</v>
      </c>
      <c r="G895" s="29">
        <f t="shared" si="262"/>
        <v>9.9176395730207556</v>
      </c>
      <c r="H895" s="17">
        <f t="shared" si="263"/>
        <v>8568.8405910893071</v>
      </c>
      <c r="I895" s="29">
        <f t="shared" si="255"/>
        <v>2.2250485660981263</v>
      </c>
      <c r="J895" s="29">
        <f t="shared" si="256"/>
        <v>13.949340071224418</v>
      </c>
      <c r="K895" s="32">
        <f>IF((D894+L894+M894-AL894)/($C$21+$C$22)&gt;$C$8,$C$8,(D894+L894+M894-AL894)/($C$21+$C$22))</f>
        <v>1400</v>
      </c>
      <c r="L895" s="97">
        <f t="shared" si="248"/>
        <v>0</v>
      </c>
      <c r="M895" s="96">
        <f t="shared" si="249"/>
        <v>0</v>
      </c>
      <c r="N895" s="98">
        <f t="shared" si="257"/>
        <v>1.7382597742038917</v>
      </c>
      <c r="O895" s="100">
        <f t="shared" si="251"/>
        <v>4.2266987561397071</v>
      </c>
      <c r="P895" s="104">
        <f t="shared" si="258"/>
        <v>18.880500609176615</v>
      </c>
      <c r="Q895" s="102">
        <f t="shared" si="264"/>
        <v>2.8886093440366814E-2</v>
      </c>
      <c r="R895" s="106">
        <f>K895-U895</f>
        <v>0</v>
      </c>
      <c r="S895" s="106">
        <f>IF(K895-H894&lt;0,0,K895-H894)</f>
        <v>0</v>
      </c>
      <c r="T895" s="106">
        <f t="shared" si="252"/>
        <v>98.365381490613771</v>
      </c>
      <c r="U895" s="107">
        <f>IF(S895&gt;0,0,IF(U894+(F895-AL895/$C$23)*$C$22/($C$21+$C$22)&gt;$C$8,$C$8,IF(V895=$C$8,U894+(F895-AL895/$C$23)*$C$22/$C$21,U894+(F895-AL895/$C$23)*$C$22/($C$21+$C$22))))</f>
        <v>1400</v>
      </c>
      <c r="V895" s="107">
        <f>IF(S895=0,IF(V894+(F895-AL895/$C$23)*$C$22/($C$21+$C$22)&gt;$C$8,$C$8,V894+(F895-AL895/$C$23)*$C$22/($C$21+$C$22)),E895)</f>
        <v>1400</v>
      </c>
      <c r="W895" s="203">
        <f>IF(S895&gt;0,0,IF(W894+AL895/$C$23&gt;$F$23,$F$23,W894+AL895/$C$23))</f>
        <v>1.6346185093862227</v>
      </c>
      <c r="X895" s="105" t="str">
        <f>IF(R895=0,"-",IF(U895=0,FORECAST($C$8,Инклинометрия!$B$2:$B$152,Инклинометрия!$A$2:$A$152),FORECAST(R895,Инклинометрия!$B$2:$B$152,Инклинометрия!$A$2:$A$152)))</f>
        <v>-</v>
      </c>
      <c r="Y895" s="105" t="str">
        <f>IF(R895=0,"-",IF(U895=0,FORECAST($C$8-R895,Инклинометрия!$B$2:$B$152,Инклинометрия!$A$2:$A$152),0))</f>
        <v>-</v>
      </c>
      <c r="Z895" s="105" t="str">
        <f>IF(S895=0,"-",FORECAST($C$8,Инклинометрия!$B$2:$B$152,Инклинометрия!$A$2:$A$152))</f>
        <v>-</v>
      </c>
      <c r="AA895" s="105" t="str">
        <f>IF(S895=0,"-",FORECAST($C$8-S895,Инклинометрия!$B$2:$B$152,Инклинометрия!$A$2:$A$152))</f>
        <v>-</v>
      </c>
      <c r="AB895" s="105">
        <f>IF(T895=0,"-",FORECAST($C$6,Инклинометрия!$B$2:$B$152,Инклинометрия!$A$2:$A$152))</f>
        <v>1425</v>
      </c>
      <c r="AC895" s="105">
        <f>IF(R895=0,FORECAST($C$6-T895,Инклинометрия!$B$2:$B$152,Инклинометрия!$A$2:$A$152),FORECAST($C$8,Инклинометрия!$B$2:$B$152,Инклинометрия!$A$2:$A$152))</f>
        <v>1331.5528875839168</v>
      </c>
      <c r="AD895" s="107">
        <f>IF(U895=0,"-",FORECAST($C$8,Инклинометрия!$B$2:$B$152,Инклинометрия!$A$2:$A$152))</f>
        <v>1330</v>
      </c>
      <c r="AE895" s="107">
        <f>IF(U895=0,"-",FORECAST($C$8-U895,Инклинометрия!$B$2:$B$152,Инклинометрия!$A$2:$A$152))</f>
        <v>0</v>
      </c>
      <c r="AF895" s="107">
        <f>FORECAST($C$8-S895,Инклинометрия!$B$2:$B$152,Инклинометрия!$A$2:$A$152)</f>
        <v>1330</v>
      </c>
      <c r="AG895" s="107">
        <f>FORECAST($C$8-(S895+V895),Инклинометрия!$B$2:$B$152,Инклинометрия!$A$2:$A$152)</f>
        <v>0</v>
      </c>
      <c r="AH895" s="107">
        <f>IF(W895=0,"-",FORECAST($C$8+W895,Инклинометрия!$B$2:$B$152,Инклинометрия!$A$2:$A$152))</f>
        <v>1331.5528875839168</v>
      </c>
      <c r="AI895" s="107">
        <f>IF(W895=0,"-",FORECAST($C$8,Инклинометрия!$B$2:$B$152,Инклинометрия!$A$2:$A$152))</f>
        <v>1330</v>
      </c>
      <c r="AK895" s="122">
        <f>2*PI()*$C$5*(AT894-AT893)/(LN(AN894/$I$9)*$I$8/$I$7+LN($I$10/AN894)*$I$8/$I$7)</f>
        <v>0</v>
      </c>
      <c r="AL895" s="67">
        <f>AK895*(B895-B894)</f>
        <v>0</v>
      </c>
      <c r="AM895" s="23">
        <f t="shared" si="265"/>
        <v>4.3059540056097682E-2</v>
      </c>
      <c r="AN895" s="26">
        <f>AN894+AK895*(B895-B894)/(2*PI()*$C$5*AN894*$I$11)</f>
        <v>0.12986115207059001</v>
      </c>
      <c r="AO895" s="87">
        <f t="shared" si="259"/>
        <v>111242.59539450394</v>
      </c>
      <c r="AP895" s="87">
        <f>IF(R895+U895&lt;$C$8,0,32*$G$13/$C$12^2*($I$8*R895+$I$6*U895)+32*$G$14/($C$14^2-$C$13^2)*($I$8*S895+$I$6*V895))</f>
        <v>9917.5953945039291</v>
      </c>
      <c r="AQ895" s="66">
        <f>R895*$C$11*$C$9+U895*$C$11*$C$10</f>
        <v>14695380</v>
      </c>
      <c r="AR895" s="66">
        <f>S895*$C$11*$C$9+V895*$C$11*$C$10</f>
        <v>14695380</v>
      </c>
      <c r="AS895" s="87">
        <f>$C$11*(T895*$C$9+W895*$C$10)</f>
        <v>789129.61404581123</v>
      </c>
      <c r="AT895" s="45">
        <f t="shared" si="253"/>
        <v>15595752.209440315</v>
      </c>
      <c r="AU895" s="75"/>
    </row>
    <row r="896" spans="2:47" ht="15" thickBot="1" x14ac:dyDescent="0.35">
      <c r="B896" s="41">
        <f t="shared" si="260"/>
        <v>8650</v>
      </c>
      <c r="C896" s="8">
        <f t="shared" si="261"/>
        <v>86.5</v>
      </c>
      <c r="D896" s="73">
        <f t="shared" si="247"/>
        <v>115.69374999999999</v>
      </c>
      <c r="E896" s="29">
        <f t="shared" si="250"/>
        <v>6414.0248453550512</v>
      </c>
      <c r="F896" s="29">
        <f t="shared" si="254"/>
        <v>7.4150576246875062</v>
      </c>
      <c r="G896" s="29">
        <f t="shared" si="262"/>
        <v>9.9176395730195388</v>
      </c>
      <c r="H896" s="17">
        <f t="shared" si="263"/>
        <v>8578.7582306623262</v>
      </c>
      <c r="I896" s="29">
        <f t="shared" si="255"/>
        <v>2.2250485660981263</v>
      </c>
      <c r="J896" s="29">
        <f t="shared" si="256"/>
        <v>13.949340071223562</v>
      </c>
      <c r="K896" s="32">
        <f>IF((D895+L895+M895-AL895)/($C$21+$C$22)&gt;$C$8,$C$8,(D895+L895+M895-AL895)/($C$21+$C$22))</f>
        <v>1400</v>
      </c>
      <c r="L896" s="97">
        <f t="shared" si="248"/>
        <v>0</v>
      </c>
      <c r="M896" s="96">
        <f t="shared" si="249"/>
        <v>0</v>
      </c>
      <c r="N896" s="98">
        <f t="shared" si="257"/>
        <v>1.7382597742038917</v>
      </c>
      <c r="O896" s="100">
        <f t="shared" si="251"/>
        <v>4.2266987561397071</v>
      </c>
      <c r="P896" s="104">
        <f t="shared" si="258"/>
        <v>18.880500609176615</v>
      </c>
      <c r="Q896" s="102">
        <f t="shared" si="264"/>
        <v>2.8886093440366814E-2</v>
      </c>
      <c r="R896" s="106">
        <f>K896-U896</f>
        <v>0</v>
      </c>
      <c r="S896" s="106">
        <f>IF(K896-H895&lt;0,0,K896-H895)</f>
        <v>0</v>
      </c>
      <c r="T896" s="106">
        <f t="shared" si="252"/>
        <v>98.365381490613771</v>
      </c>
      <c r="U896" s="107">
        <f>IF(S896&gt;0,0,IF(U895+(F896-AL896/$C$23)*$C$22/($C$21+$C$22)&gt;$C$8,$C$8,IF(V896=$C$8,U895+(F896-AL896/$C$23)*$C$22/$C$21,U895+(F896-AL896/$C$23)*$C$22/($C$21+$C$22))))</f>
        <v>1400</v>
      </c>
      <c r="V896" s="107">
        <f>IF(S896=0,IF(V895+(F896-AL896/$C$23)*$C$22/($C$21+$C$22)&gt;$C$8,$C$8,V895+(F896-AL896/$C$23)*$C$22/($C$21+$C$22)),E896)</f>
        <v>1400</v>
      </c>
      <c r="W896" s="203">
        <f>IF(S896&gt;0,0,IF(W895+AL896/$C$23&gt;$F$23,$F$23,W895+AL896/$C$23))</f>
        <v>1.6346185093862227</v>
      </c>
      <c r="X896" s="105" t="str">
        <f>IF(R896=0,"-",IF(U896=0,FORECAST($C$8,Инклинометрия!$B$2:$B$152,Инклинометрия!$A$2:$A$152),FORECAST(R896,Инклинометрия!$B$2:$B$152,Инклинометрия!$A$2:$A$152)))</f>
        <v>-</v>
      </c>
      <c r="Y896" s="105" t="str">
        <f>IF(R896=0,"-",IF(U896=0,FORECAST($C$8-R896,Инклинометрия!$B$2:$B$152,Инклинометрия!$A$2:$A$152),0))</f>
        <v>-</v>
      </c>
      <c r="Z896" s="105" t="str">
        <f>IF(S896=0,"-",FORECAST($C$8,Инклинометрия!$B$2:$B$152,Инклинометрия!$A$2:$A$152))</f>
        <v>-</v>
      </c>
      <c r="AA896" s="105" t="str">
        <f>IF(S896=0,"-",FORECAST($C$8-S896,Инклинометрия!$B$2:$B$152,Инклинометрия!$A$2:$A$152))</f>
        <v>-</v>
      </c>
      <c r="AB896" s="105">
        <f>IF(T896=0,"-",FORECAST($C$6,Инклинометрия!$B$2:$B$152,Инклинометрия!$A$2:$A$152))</f>
        <v>1425</v>
      </c>
      <c r="AC896" s="105">
        <f>IF(R896=0,FORECAST($C$6-T896,Инклинометрия!$B$2:$B$152,Инклинометрия!$A$2:$A$152),FORECAST($C$8,Инклинометрия!$B$2:$B$152,Инклинометрия!$A$2:$A$152))</f>
        <v>1331.5528875839168</v>
      </c>
      <c r="AD896" s="107">
        <f>IF(U896=0,"-",FORECAST($C$8,Инклинометрия!$B$2:$B$152,Инклинометрия!$A$2:$A$152))</f>
        <v>1330</v>
      </c>
      <c r="AE896" s="107">
        <f>IF(U896=0,"-",FORECAST($C$8-U896,Инклинометрия!$B$2:$B$152,Инклинометрия!$A$2:$A$152))</f>
        <v>0</v>
      </c>
      <c r="AF896" s="107">
        <f>FORECAST($C$8-S896,Инклинометрия!$B$2:$B$152,Инклинометрия!$A$2:$A$152)</f>
        <v>1330</v>
      </c>
      <c r="AG896" s="107">
        <f>FORECAST($C$8-(S896+V896),Инклинометрия!$B$2:$B$152,Инклинометрия!$A$2:$A$152)</f>
        <v>0</v>
      </c>
      <c r="AH896" s="107">
        <f>IF(W896=0,"-",FORECAST($C$8+W896,Инклинометрия!$B$2:$B$152,Инклинометрия!$A$2:$A$152))</f>
        <v>1331.5528875839168</v>
      </c>
      <c r="AI896" s="107">
        <f>IF(W896=0,"-",FORECAST($C$8,Инклинометрия!$B$2:$B$152,Инклинометрия!$A$2:$A$152))</f>
        <v>1330</v>
      </c>
      <c r="AK896" s="122">
        <f>2*PI()*$C$5*(AT895-AT894)/(LN(AN895/$I$9)*$I$8/$I$7+LN($I$10/AN895)*$I$8/$I$7)</f>
        <v>0</v>
      </c>
      <c r="AL896" s="67">
        <f>AK896*(B896-B895)</f>
        <v>0</v>
      </c>
      <c r="AM896" s="23">
        <f t="shared" si="265"/>
        <v>4.3059540056097682E-2</v>
      </c>
      <c r="AN896" s="26">
        <f>AN895+AK896*(B896-B895)/(2*PI()*$C$5*AN895*$I$11)</f>
        <v>0.12986115207059001</v>
      </c>
      <c r="AO896" s="87">
        <f t="shared" si="259"/>
        <v>111242.59539450394</v>
      </c>
      <c r="AP896" s="87">
        <f>IF(R896+U896&lt;$C$8,0,32*$G$13/$C$12^2*($I$8*R896+$I$6*U896)+32*$G$14/($C$14^2-$C$13^2)*($I$8*S896+$I$6*V896))</f>
        <v>9917.5953945039291</v>
      </c>
      <c r="AQ896" s="66">
        <f>R896*$C$11*$C$9+U896*$C$11*$C$10</f>
        <v>14695380</v>
      </c>
      <c r="AR896" s="66">
        <f>S896*$C$11*$C$9+V896*$C$11*$C$10</f>
        <v>14695380</v>
      </c>
      <c r="AS896" s="87">
        <f>$C$11*(T896*$C$9+W896*$C$10)</f>
        <v>789129.61404581123</v>
      </c>
      <c r="AT896" s="45">
        <f t="shared" si="253"/>
        <v>15595752.209440315</v>
      </c>
      <c r="AU896" s="75"/>
    </row>
    <row r="897" spans="2:47" ht="15" thickBot="1" x14ac:dyDescent="0.35">
      <c r="B897" s="41">
        <f t="shared" si="260"/>
        <v>8660</v>
      </c>
      <c r="C897" s="8">
        <f t="shared" si="261"/>
        <v>86.600000000000009</v>
      </c>
      <c r="D897" s="73">
        <f t="shared" si="247"/>
        <v>115.82750000000001</v>
      </c>
      <c r="E897" s="29">
        <f t="shared" si="250"/>
        <v>6421.4399029797405</v>
      </c>
      <c r="F897" s="29">
        <f t="shared" si="254"/>
        <v>7.4150576246893252</v>
      </c>
      <c r="G897" s="29">
        <f t="shared" si="262"/>
        <v>9.9176395730219724</v>
      </c>
      <c r="H897" s="17">
        <f t="shared" si="263"/>
        <v>8588.6758702353491</v>
      </c>
      <c r="I897" s="29">
        <f t="shared" si="255"/>
        <v>2.2250485660981263</v>
      </c>
      <c r="J897" s="29">
        <f t="shared" si="256"/>
        <v>13.949340071225274</v>
      </c>
      <c r="K897" s="32">
        <f>IF((D896+L896+M896-AL896)/($C$21+$C$22)&gt;$C$8,$C$8,(D896+L896+M896-AL896)/($C$21+$C$22))</f>
        <v>1400</v>
      </c>
      <c r="L897" s="97">
        <f t="shared" si="248"/>
        <v>0</v>
      </c>
      <c r="M897" s="96">
        <f t="shared" si="249"/>
        <v>0</v>
      </c>
      <c r="N897" s="98">
        <f t="shared" si="257"/>
        <v>1.7382597742038917</v>
      </c>
      <c r="O897" s="100">
        <f t="shared" si="251"/>
        <v>4.2266987561397071</v>
      </c>
      <c r="P897" s="104">
        <f t="shared" si="258"/>
        <v>18.880500609176615</v>
      </c>
      <c r="Q897" s="102">
        <f t="shared" si="264"/>
        <v>2.8886093440366814E-2</v>
      </c>
      <c r="R897" s="106">
        <f>K897-U897</f>
        <v>0</v>
      </c>
      <c r="S897" s="106">
        <f>IF(K897-H896&lt;0,0,K897-H896)</f>
        <v>0</v>
      </c>
      <c r="T897" s="106">
        <f t="shared" si="252"/>
        <v>98.365381490613771</v>
      </c>
      <c r="U897" s="107">
        <f>IF(S897&gt;0,0,IF(U896+(F897-AL897/$C$23)*$C$22/($C$21+$C$22)&gt;$C$8,$C$8,IF(V897=$C$8,U896+(F897-AL897/$C$23)*$C$22/$C$21,U896+(F897-AL897/$C$23)*$C$22/($C$21+$C$22))))</f>
        <v>1400</v>
      </c>
      <c r="V897" s="107">
        <f>IF(S897=0,IF(V896+(F897-AL897/$C$23)*$C$22/($C$21+$C$22)&gt;$C$8,$C$8,V896+(F897-AL897/$C$23)*$C$22/($C$21+$C$22)),E897)</f>
        <v>1400</v>
      </c>
      <c r="W897" s="203">
        <f>IF(S897&gt;0,0,IF(W896+AL897/$C$23&gt;$F$23,$F$23,W896+AL897/$C$23))</f>
        <v>1.6346185093862227</v>
      </c>
      <c r="X897" s="105" t="str">
        <f>IF(R897=0,"-",IF(U897=0,FORECAST($C$8,Инклинометрия!$B$2:$B$152,Инклинометрия!$A$2:$A$152),FORECAST(R897,Инклинометрия!$B$2:$B$152,Инклинометрия!$A$2:$A$152)))</f>
        <v>-</v>
      </c>
      <c r="Y897" s="105" t="str">
        <f>IF(R897=0,"-",IF(U897=0,FORECAST($C$8-R897,Инклинометрия!$B$2:$B$152,Инклинометрия!$A$2:$A$152),0))</f>
        <v>-</v>
      </c>
      <c r="Z897" s="105" t="str">
        <f>IF(S897=0,"-",FORECAST($C$8,Инклинометрия!$B$2:$B$152,Инклинометрия!$A$2:$A$152))</f>
        <v>-</v>
      </c>
      <c r="AA897" s="105" t="str">
        <f>IF(S897=0,"-",FORECAST($C$8-S897,Инклинометрия!$B$2:$B$152,Инклинометрия!$A$2:$A$152))</f>
        <v>-</v>
      </c>
      <c r="AB897" s="105">
        <f>IF(T897=0,"-",FORECAST($C$6,Инклинометрия!$B$2:$B$152,Инклинометрия!$A$2:$A$152))</f>
        <v>1425</v>
      </c>
      <c r="AC897" s="105">
        <f>IF(R897=0,FORECAST($C$6-T897,Инклинометрия!$B$2:$B$152,Инклинометрия!$A$2:$A$152),FORECAST($C$8,Инклинометрия!$B$2:$B$152,Инклинометрия!$A$2:$A$152))</f>
        <v>1331.5528875839168</v>
      </c>
      <c r="AD897" s="107">
        <f>IF(U897=0,"-",FORECAST($C$8,Инклинометрия!$B$2:$B$152,Инклинометрия!$A$2:$A$152))</f>
        <v>1330</v>
      </c>
      <c r="AE897" s="107">
        <f>IF(U897=0,"-",FORECAST($C$8-U897,Инклинометрия!$B$2:$B$152,Инклинометрия!$A$2:$A$152))</f>
        <v>0</v>
      </c>
      <c r="AF897" s="107">
        <f>FORECAST($C$8-S897,Инклинометрия!$B$2:$B$152,Инклинометрия!$A$2:$A$152)</f>
        <v>1330</v>
      </c>
      <c r="AG897" s="107">
        <f>FORECAST($C$8-(S897+V897),Инклинометрия!$B$2:$B$152,Инклинометрия!$A$2:$A$152)</f>
        <v>0</v>
      </c>
      <c r="AH897" s="107">
        <f>IF(W897=0,"-",FORECAST($C$8+W897,Инклинометрия!$B$2:$B$152,Инклинометрия!$A$2:$A$152))</f>
        <v>1331.5528875839168</v>
      </c>
      <c r="AI897" s="107">
        <f>IF(W897=0,"-",FORECAST($C$8,Инклинометрия!$B$2:$B$152,Инклинометрия!$A$2:$A$152))</f>
        <v>1330</v>
      </c>
      <c r="AK897" s="122">
        <f>2*PI()*$C$5*(AT896-AT895)/(LN(AN896/$I$9)*$I$8/$I$7+LN($I$10/AN896)*$I$8/$I$7)</f>
        <v>0</v>
      </c>
      <c r="AL897" s="67">
        <f>AK897*(B897-B896)</f>
        <v>0</v>
      </c>
      <c r="AM897" s="23">
        <f t="shared" si="265"/>
        <v>4.3059540056097682E-2</v>
      </c>
      <c r="AN897" s="26">
        <f>AN896+AK897*(B897-B896)/(2*PI()*$C$5*AN896*$I$11)</f>
        <v>0.12986115207059001</v>
      </c>
      <c r="AO897" s="87">
        <f t="shared" si="259"/>
        <v>111242.59539450394</v>
      </c>
      <c r="AP897" s="87">
        <f>IF(R897+U897&lt;$C$8,0,32*$G$13/$C$12^2*($I$8*R897+$I$6*U897)+32*$G$14/($C$14^2-$C$13^2)*($I$8*S897+$I$6*V897))</f>
        <v>9917.5953945039291</v>
      </c>
      <c r="AQ897" s="66">
        <f>R897*$C$11*$C$9+U897*$C$11*$C$10</f>
        <v>14695380</v>
      </c>
      <c r="AR897" s="66">
        <f>S897*$C$11*$C$9+V897*$C$11*$C$10</f>
        <v>14695380</v>
      </c>
      <c r="AS897" s="87">
        <f>$C$11*(T897*$C$9+W897*$C$10)</f>
        <v>789129.61404581123</v>
      </c>
      <c r="AT897" s="45">
        <f t="shared" si="253"/>
        <v>15595752.209440315</v>
      </c>
      <c r="AU897" s="75"/>
    </row>
    <row r="898" spans="2:47" ht="15" thickBot="1" x14ac:dyDescent="0.35">
      <c r="B898" s="41">
        <f t="shared" si="260"/>
        <v>8670</v>
      </c>
      <c r="C898" s="8">
        <f t="shared" si="261"/>
        <v>86.7</v>
      </c>
      <c r="D898" s="73">
        <f t="shared" si="247"/>
        <v>115.96125000000001</v>
      </c>
      <c r="E898" s="29">
        <f t="shared" si="250"/>
        <v>6428.854960604428</v>
      </c>
      <c r="F898" s="29">
        <f t="shared" si="254"/>
        <v>7.4150576246875062</v>
      </c>
      <c r="G898" s="29">
        <f t="shared" si="262"/>
        <v>9.9176395730195388</v>
      </c>
      <c r="H898" s="17">
        <f t="shared" si="263"/>
        <v>8598.5935098083683</v>
      </c>
      <c r="I898" s="29">
        <f t="shared" si="255"/>
        <v>2.2250485660981263</v>
      </c>
      <c r="J898" s="29">
        <f t="shared" si="256"/>
        <v>13.949340071223562</v>
      </c>
      <c r="K898" s="32">
        <f>IF((D897+L897+M897-AL897)/($C$21+$C$22)&gt;$C$8,$C$8,(D897+L897+M897-AL897)/($C$21+$C$22))</f>
        <v>1400</v>
      </c>
      <c r="L898" s="97">
        <f t="shared" si="248"/>
        <v>0</v>
      </c>
      <c r="M898" s="96">
        <f t="shared" si="249"/>
        <v>0</v>
      </c>
      <c r="N898" s="98">
        <f t="shared" si="257"/>
        <v>1.7382597742038917</v>
      </c>
      <c r="O898" s="100">
        <f t="shared" si="251"/>
        <v>4.2266987561397071</v>
      </c>
      <c r="P898" s="104">
        <f t="shared" si="258"/>
        <v>18.880500609176615</v>
      </c>
      <c r="Q898" s="102">
        <f t="shared" si="264"/>
        <v>2.8886093440366814E-2</v>
      </c>
      <c r="R898" s="106">
        <f>K898-U898</f>
        <v>0</v>
      </c>
      <c r="S898" s="106">
        <f>IF(K898-H897&lt;0,0,K898-H897)</f>
        <v>0</v>
      </c>
      <c r="T898" s="106">
        <f t="shared" si="252"/>
        <v>98.365381490613771</v>
      </c>
      <c r="U898" s="107">
        <f>IF(S898&gt;0,0,IF(U897+(F898-AL898/$C$23)*$C$22/($C$21+$C$22)&gt;$C$8,$C$8,IF(V898=$C$8,U897+(F898-AL898/$C$23)*$C$22/$C$21,U897+(F898-AL898/$C$23)*$C$22/($C$21+$C$22))))</f>
        <v>1400</v>
      </c>
      <c r="V898" s="107">
        <f>IF(S898=0,IF(V897+(F898-AL898/$C$23)*$C$22/($C$21+$C$22)&gt;$C$8,$C$8,V897+(F898-AL898/$C$23)*$C$22/($C$21+$C$22)),E898)</f>
        <v>1400</v>
      </c>
      <c r="W898" s="203">
        <f>IF(S898&gt;0,0,IF(W897+AL898/$C$23&gt;$F$23,$F$23,W897+AL898/$C$23))</f>
        <v>1.6346185093862227</v>
      </c>
      <c r="X898" s="105" t="str">
        <f>IF(R898=0,"-",IF(U898=0,FORECAST($C$8,Инклинометрия!$B$2:$B$152,Инклинометрия!$A$2:$A$152),FORECAST(R898,Инклинометрия!$B$2:$B$152,Инклинометрия!$A$2:$A$152)))</f>
        <v>-</v>
      </c>
      <c r="Y898" s="105" t="str">
        <f>IF(R898=0,"-",IF(U898=0,FORECAST($C$8-R898,Инклинометрия!$B$2:$B$152,Инклинометрия!$A$2:$A$152),0))</f>
        <v>-</v>
      </c>
      <c r="Z898" s="105" t="str">
        <f>IF(S898=0,"-",FORECAST($C$8,Инклинометрия!$B$2:$B$152,Инклинометрия!$A$2:$A$152))</f>
        <v>-</v>
      </c>
      <c r="AA898" s="105" t="str">
        <f>IF(S898=0,"-",FORECAST($C$8-S898,Инклинометрия!$B$2:$B$152,Инклинометрия!$A$2:$A$152))</f>
        <v>-</v>
      </c>
      <c r="AB898" s="105">
        <f>IF(T898=0,"-",FORECAST($C$6,Инклинометрия!$B$2:$B$152,Инклинометрия!$A$2:$A$152))</f>
        <v>1425</v>
      </c>
      <c r="AC898" s="105">
        <f>IF(R898=0,FORECAST($C$6-T898,Инклинометрия!$B$2:$B$152,Инклинометрия!$A$2:$A$152),FORECAST($C$8,Инклинометрия!$B$2:$B$152,Инклинометрия!$A$2:$A$152))</f>
        <v>1331.5528875839168</v>
      </c>
      <c r="AD898" s="107">
        <f>IF(U898=0,"-",FORECAST($C$8,Инклинометрия!$B$2:$B$152,Инклинометрия!$A$2:$A$152))</f>
        <v>1330</v>
      </c>
      <c r="AE898" s="107">
        <f>IF(U898=0,"-",FORECAST($C$8-U898,Инклинометрия!$B$2:$B$152,Инклинометрия!$A$2:$A$152))</f>
        <v>0</v>
      </c>
      <c r="AF898" s="107">
        <f>FORECAST($C$8-S898,Инклинометрия!$B$2:$B$152,Инклинометрия!$A$2:$A$152)</f>
        <v>1330</v>
      </c>
      <c r="AG898" s="107">
        <f>FORECAST($C$8-(S898+V898),Инклинометрия!$B$2:$B$152,Инклинометрия!$A$2:$A$152)</f>
        <v>0</v>
      </c>
      <c r="AH898" s="107">
        <f>IF(W898=0,"-",FORECAST($C$8+W898,Инклинометрия!$B$2:$B$152,Инклинометрия!$A$2:$A$152))</f>
        <v>1331.5528875839168</v>
      </c>
      <c r="AI898" s="107">
        <f>IF(W898=0,"-",FORECAST($C$8,Инклинометрия!$B$2:$B$152,Инклинометрия!$A$2:$A$152))</f>
        <v>1330</v>
      </c>
      <c r="AK898" s="122">
        <f>2*PI()*$C$5*(AT897-AT896)/(LN(AN897/$I$9)*$I$8/$I$7+LN($I$10/AN897)*$I$8/$I$7)</f>
        <v>0</v>
      </c>
      <c r="AL898" s="67">
        <f>AK898*(B898-B897)</f>
        <v>0</v>
      </c>
      <c r="AM898" s="23">
        <f t="shared" si="265"/>
        <v>4.3059540056097682E-2</v>
      </c>
      <c r="AN898" s="26">
        <f>AN897+AK898*(B898-B897)/(2*PI()*$C$5*AN897*$I$11)</f>
        <v>0.12986115207059001</v>
      </c>
      <c r="AO898" s="87">
        <f t="shared" si="259"/>
        <v>111242.59539450394</v>
      </c>
      <c r="AP898" s="87">
        <f>IF(R898+U898&lt;$C$8,0,32*$G$13/$C$12^2*($I$8*R898+$I$6*U898)+32*$G$14/($C$14^2-$C$13^2)*($I$8*S898+$I$6*V898))</f>
        <v>9917.5953945039291</v>
      </c>
      <c r="AQ898" s="66">
        <f>R898*$C$11*$C$9+U898*$C$11*$C$10</f>
        <v>14695380</v>
      </c>
      <c r="AR898" s="66">
        <f>S898*$C$11*$C$9+V898*$C$11*$C$10</f>
        <v>14695380</v>
      </c>
      <c r="AS898" s="87">
        <f>$C$11*(T898*$C$9+W898*$C$10)</f>
        <v>789129.61404581123</v>
      </c>
      <c r="AT898" s="45">
        <f t="shared" si="253"/>
        <v>15595752.209440315</v>
      </c>
      <c r="AU898" s="75"/>
    </row>
    <row r="899" spans="2:47" ht="15" thickBot="1" x14ac:dyDescent="0.35">
      <c r="B899" s="41">
        <f t="shared" si="260"/>
        <v>8680</v>
      </c>
      <c r="C899" s="8">
        <f t="shared" si="261"/>
        <v>86.8</v>
      </c>
      <c r="D899" s="73">
        <f t="shared" si="247"/>
        <v>116.095</v>
      </c>
      <c r="E899" s="29">
        <f t="shared" si="250"/>
        <v>6436.2700182291155</v>
      </c>
      <c r="F899" s="29">
        <f t="shared" si="254"/>
        <v>7.4150576246875062</v>
      </c>
      <c r="G899" s="29">
        <f t="shared" si="262"/>
        <v>9.9176395730195388</v>
      </c>
      <c r="H899" s="17">
        <f t="shared" si="263"/>
        <v>8608.5111493813874</v>
      </c>
      <c r="I899" s="29">
        <f t="shared" si="255"/>
        <v>2.2250485660981263</v>
      </c>
      <c r="J899" s="29">
        <f t="shared" si="256"/>
        <v>13.949340071223562</v>
      </c>
      <c r="K899" s="32">
        <f>IF((D898+L898+M898-AL898)/($C$21+$C$22)&gt;$C$8,$C$8,(D898+L898+M898-AL898)/($C$21+$C$22))</f>
        <v>1400</v>
      </c>
      <c r="L899" s="97">
        <f t="shared" si="248"/>
        <v>0</v>
      </c>
      <c r="M899" s="96">
        <f t="shared" si="249"/>
        <v>0</v>
      </c>
      <c r="N899" s="98">
        <f t="shared" si="257"/>
        <v>1.7382597742038917</v>
      </c>
      <c r="O899" s="100">
        <f t="shared" si="251"/>
        <v>4.2266987561397071</v>
      </c>
      <c r="P899" s="104">
        <f t="shared" si="258"/>
        <v>18.880500609176615</v>
      </c>
      <c r="Q899" s="102">
        <f t="shared" si="264"/>
        <v>2.8886093440366814E-2</v>
      </c>
      <c r="R899" s="106">
        <f>K899-U899</f>
        <v>0</v>
      </c>
      <c r="S899" s="106">
        <f>IF(K899-H898&lt;0,0,K899-H898)</f>
        <v>0</v>
      </c>
      <c r="T899" s="106">
        <f t="shared" si="252"/>
        <v>98.365381490613771</v>
      </c>
      <c r="U899" s="107">
        <f>IF(S899&gt;0,0,IF(U898+(F899-AL899/$C$23)*$C$22/($C$21+$C$22)&gt;$C$8,$C$8,IF(V899=$C$8,U898+(F899-AL899/$C$23)*$C$22/$C$21,U898+(F899-AL899/$C$23)*$C$22/($C$21+$C$22))))</f>
        <v>1400</v>
      </c>
      <c r="V899" s="107">
        <f>IF(S899=0,IF(V898+(F899-AL899/$C$23)*$C$22/($C$21+$C$22)&gt;$C$8,$C$8,V898+(F899-AL899/$C$23)*$C$22/($C$21+$C$22)),E899)</f>
        <v>1400</v>
      </c>
      <c r="W899" s="203">
        <f>IF(S899&gt;0,0,IF(W898+AL899/$C$23&gt;$F$23,$F$23,W898+AL899/$C$23))</f>
        <v>1.6346185093862227</v>
      </c>
      <c r="X899" s="105" t="str">
        <f>IF(R899=0,"-",IF(U899=0,FORECAST($C$8,Инклинометрия!$B$2:$B$152,Инклинометрия!$A$2:$A$152),FORECAST(R899,Инклинометрия!$B$2:$B$152,Инклинометрия!$A$2:$A$152)))</f>
        <v>-</v>
      </c>
      <c r="Y899" s="105" t="str">
        <f>IF(R899=0,"-",IF(U899=0,FORECAST($C$8-R899,Инклинометрия!$B$2:$B$152,Инклинометрия!$A$2:$A$152),0))</f>
        <v>-</v>
      </c>
      <c r="Z899" s="105" t="str">
        <f>IF(S899=0,"-",FORECAST($C$8,Инклинометрия!$B$2:$B$152,Инклинометрия!$A$2:$A$152))</f>
        <v>-</v>
      </c>
      <c r="AA899" s="105" t="str">
        <f>IF(S899=0,"-",FORECAST($C$8-S899,Инклинометрия!$B$2:$B$152,Инклинометрия!$A$2:$A$152))</f>
        <v>-</v>
      </c>
      <c r="AB899" s="105">
        <f>IF(T899=0,"-",FORECAST($C$6,Инклинометрия!$B$2:$B$152,Инклинометрия!$A$2:$A$152))</f>
        <v>1425</v>
      </c>
      <c r="AC899" s="105">
        <f>IF(R899=0,FORECAST($C$6-T899,Инклинометрия!$B$2:$B$152,Инклинометрия!$A$2:$A$152),FORECAST($C$8,Инклинометрия!$B$2:$B$152,Инклинометрия!$A$2:$A$152))</f>
        <v>1331.5528875839168</v>
      </c>
      <c r="AD899" s="107">
        <f>IF(U899=0,"-",FORECAST($C$8,Инклинометрия!$B$2:$B$152,Инклинометрия!$A$2:$A$152))</f>
        <v>1330</v>
      </c>
      <c r="AE899" s="107">
        <f>IF(U899=0,"-",FORECAST($C$8-U899,Инклинометрия!$B$2:$B$152,Инклинометрия!$A$2:$A$152))</f>
        <v>0</v>
      </c>
      <c r="AF899" s="107">
        <f>FORECAST($C$8-S899,Инклинометрия!$B$2:$B$152,Инклинометрия!$A$2:$A$152)</f>
        <v>1330</v>
      </c>
      <c r="AG899" s="107">
        <f>FORECAST($C$8-(S899+V899),Инклинометрия!$B$2:$B$152,Инклинометрия!$A$2:$A$152)</f>
        <v>0</v>
      </c>
      <c r="AH899" s="107">
        <f>IF(W899=0,"-",FORECAST($C$8+W899,Инклинометрия!$B$2:$B$152,Инклинометрия!$A$2:$A$152))</f>
        <v>1331.5528875839168</v>
      </c>
      <c r="AI899" s="107">
        <f>IF(W899=0,"-",FORECAST($C$8,Инклинометрия!$B$2:$B$152,Инклинометрия!$A$2:$A$152))</f>
        <v>1330</v>
      </c>
      <c r="AK899" s="122">
        <f>2*PI()*$C$5*(AT898-AT897)/(LN(AN898/$I$9)*$I$8/$I$7+LN($I$10/AN898)*$I$8/$I$7)</f>
        <v>0</v>
      </c>
      <c r="AL899" s="67">
        <f>AK899*(B899-B898)</f>
        <v>0</v>
      </c>
      <c r="AM899" s="23">
        <f t="shared" si="265"/>
        <v>4.3059540056097682E-2</v>
      </c>
      <c r="AN899" s="26">
        <f>AN898+AK899*(B899-B898)/(2*PI()*$C$5*AN898*$I$11)</f>
        <v>0.12986115207059001</v>
      </c>
      <c r="AO899" s="87">
        <f t="shared" si="259"/>
        <v>111242.59539450394</v>
      </c>
      <c r="AP899" s="87">
        <f>IF(R899+U899&lt;$C$8,0,32*$G$13/$C$12^2*($I$8*R899+$I$6*U899)+32*$G$14/($C$14^2-$C$13^2)*($I$8*S899+$I$6*V899))</f>
        <v>9917.5953945039291</v>
      </c>
      <c r="AQ899" s="66">
        <f>R899*$C$11*$C$9+U899*$C$11*$C$10</f>
        <v>14695380</v>
      </c>
      <c r="AR899" s="66">
        <f>S899*$C$11*$C$9+V899*$C$11*$C$10</f>
        <v>14695380</v>
      </c>
      <c r="AS899" s="87">
        <f>$C$11*(T899*$C$9+W899*$C$10)</f>
        <v>789129.61404581123</v>
      </c>
      <c r="AT899" s="45">
        <f t="shared" si="253"/>
        <v>15595752.209440315</v>
      </c>
      <c r="AU899" s="75"/>
    </row>
    <row r="900" spans="2:47" ht="15" thickBot="1" x14ac:dyDescent="0.35">
      <c r="B900" s="41">
        <f t="shared" si="260"/>
        <v>8690</v>
      </c>
      <c r="C900" s="8">
        <f t="shared" si="261"/>
        <v>86.9</v>
      </c>
      <c r="D900" s="73">
        <f t="shared" si="247"/>
        <v>116.22875000000001</v>
      </c>
      <c r="E900" s="29">
        <f t="shared" si="250"/>
        <v>6443.6850758538039</v>
      </c>
      <c r="F900" s="29">
        <f t="shared" si="254"/>
        <v>7.4150576246884157</v>
      </c>
      <c r="G900" s="29">
        <f t="shared" si="262"/>
        <v>9.9176395730207556</v>
      </c>
      <c r="H900" s="17">
        <f t="shared" si="263"/>
        <v>8618.4287889544084</v>
      </c>
      <c r="I900" s="29">
        <f t="shared" si="255"/>
        <v>2.2250485660981263</v>
      </c>
      <c r="J900" s="29">
        <f t="shared" si="256"/>
        <v>13.949340071224418</v>
      </c>
      <c r="K900" s="32">
        <f>IF((D899+L899+M899-AL899)/($C$21+$C$22)&gt;$C$8,$C$8,(D899+L899+M899-AL899)/($C$21+$C$22))</f>
        <v>1400</v>
      </c>
      <c r="L900" s="97">
        <f t="shared" si="248"/>
        <v>0</v>
      </c>
      <c r="M900" s="96">
        <f t="shared" si="249"/>
        <v>0</v>
      </c>
      <c r="N900" s="98">
        <f t="shared" si="257"/>
        <v>1.7382597742038917</v>
      </c>
      <c r="O900" s="100">
        <f t="shared" si="251"/>
        <v>4.2266987561397071</v>
      </c>
      <c r="P900" s="104">
        <f t="shared" si="258"/>
        <v>18.880500609176615</v>
      </c>
      <c r="Q900" s="102">
        <f t="shared" si="264"/>
        <v>2.8886093440366814E-2</v>
      </c>
      <c r="R900" s="106">
        <f>K900-U900</f>
        <v>0</v>
      </c>
      <c r="S900" s="106">
        <f>IF(K900-H899&lt;0,0,K900-H899)</f>
        <v>0</v>
      </c>
      <c r="T900" s="106">
        <f t="shared" si="252"/>
        <v>98.365381490613771</v>
      </c>
      <c r="U900" s="107">
        <f>IF(S900&gt;0,0,IF(U899+(F900-AL900/$C$23)*$C$22/($C$21+$C$22)&gt;$C$8,$C$8,IF(V900=$C$8,U899+(F900-AL900/$C$23)*$C$22/$C$21,U899+(F900-AL900/$C$23)*$C$22/($C$21+$C$22))))</f>
        <v>1400</v>
      </c>
      <c r="V900" s="107">
        <f>IF(S900=0,IF(V899+(F900-AL900/$C$23)*$C$22/($C$21+$C$22)&gt;$C$8,$C$8,V899+(F900-AL900/$C$23)*$C$22/($C$21+$C$22)),E900)</f>
        <v>1400</v>
      </c>
      <c r="W900" s="203">
        <f>IF(S900&gt;0,0,IF(W899+AL900/$C$23&gt;$F$23,$F$23,W899+AL900/$C$23))</f>
        <v>1.6346185093862227</v>
      </c>
      <c r="X900" s="105" t="str">
        <f>IF(R900=0,"-",IF(U900=0,FORECAST($C$8,Инклинометрия!$B$2:$B$152,Инклинометрия!$A$2:$A$152),FORECAST(R900,Инклинометрия!$B$2:$B$152,Инклинометрия!$A$2:$A$152)))</f>
        <v>-</v>
      </c>
      <c r="Y900" s="105" t="str">
        <f>IF(R900=0,"-",IF(U900=0,FORECAST($C$8-R900,Инклинометрия!$B$2:$B$152,Инклинометрия!$A$2:$A$152),0))</f>
        <v>-</v>
      </c>
      <c r="Z900" s="105" t="str">
        <f>IF(S900=0,"-",FORECAST($C$8,Инклинометрия!$B$2:$B$152,Инклинометрия!$A$2:$A$152))</f>
        <v>-</v>
      </c>
      <c r="AA900" s="105" t="str">
        <f>IF(S900=0,"-",FORECAST($C$8-S900,Инклинометрия!$B$2:$B$152,Инклинометрия!$A$2:$A$152))</f>
        <v>-</v>
      </c>
      <c r="AB900" s="105">
        <f>IF(T900=0,"-",FORECAST($C$6,Инклинометрия!$B$2:$B$152,Инклинометрия!$A$2:$A$152))</f>
        <v>1425</v>
      </c>
      <c r="AC900" s="105">
        <f>IF(R900=0,FORECAST($C$6-T900,Инклинометрия!$B$2:$B$152,Инклинометрия!$A$2:$A$152),FORECAST($C$8,Инклинометрия!$B$2:$B$152,Инклинометрия!$A$2:$A$152))</f>
        <v>1331.5528875839168</v>
      </c>
      <c r="AD900" s="107">
        <f>IF(U900=0,"-",FORECAST($C$8,Инклинометрия!$B$2:$B$152,Инклинометрия!$A$2:$A$152))</f>
        <v>1330</v>
      </c>
      <c r="AE900" s="107">
        <f>IF(U900=0,"-",FORECAST($C$8-U900,Инклинометрия!$B$2:$B$152,Инклинометрия!$A$2:$A$152))</f>
        <v>0</v>
      </c>
      <c r="AF900" s="107">
        <f>FORECAST($C$8-S900,Инклинометрия!$B$2:$B$152,Инклинометрия!$A$2:$A$152)</f>
        <v>1330</v>
      </c>
      <c r="AG900" s="107">
        <f>FORECAST($C$8-(S900+V900),Инклинометрия!$B$2:$B$152,Инклинометрия!$A$2:$A$152)</f>
        <v>0</v>
      </c>
      <c r="AH900" s="107">
        <f>IF(W900=0,"-",FORECAST($C$8+W900,Инклинометрия!$B$2:$B$152,Инклинометрия!$A$2:$A$152))</f>
        <v>1331.5528875839168</v>
      </c>
      <c r="AI900" s="107">
        <f>IF(W900=0,"-",FORECAST($C$8,Инклинометрия!$B$2:$B$152,Инклинометрия!$A$2:$A$152))</f>
        <v>1330</v>
      </c>
      <c r="AK900" s="122">
        <f>2*PI()*$C$5*(AT899-AT898)/(LN(AN899/$I$9)*$I$8/$I$7+LN($I$10/AN899)*$I$8/$I$7)</f>
        <v>0</v>
      </c>
      <c r="AL900" s="67">
        <f>AK900*(B900-B899)</f>
        <v>0</v>
      </c>
      <c r="AM900" s="23">
        <f t="shared" si="265"/>
        <v>4.3059540056097682E-2</v>
      </c>
      <c r="AN900" s="26">
        <f>AN899+AK900*(B900-B899)/(2*PI()*$C$5*AN899*$I$11)</f>
        <v>0.12986115207059001</v>
      </c>
      <c r="AO900" s="87">
        <f t="shared" si="259"/>
        <v>111242.59539450394</v>
      </c>
      <c r="AP900" s="87">
        <f>IF(R900+U900&lt;$C$8,0,32*$G$13/$C$12^2*($I$8*R900+$I$6*U900)+32*$G$14/($C$14^2-$C$13^2)*($I$8*S900+$I$6*V900))</f>
        <v>9917.5953945039291</v>
      </c>
      <c r="AQ900" s="66">
        <f>R900*$C$11*$C$9+U900*$C$11*$C$10</f>
        <v>14695380</v>
      </c>
      <c r="AR900" s="66">
        <f>S900*$C$11*$C$9+V900*$C$11*$C$10</f>
        <v>14695380</v>
      </c>
      <c r="AS900" s="87">
        <f>$C$11*(T900*$C$9+W900*$C$10)</f>
        <v>789129.61404581123</v>
      </c>
      <c r="AT900" s="45">
        <f t="shared" si="253"/>
        <v>15595752.209440315</v>
      </c>
      <c r="AU900" s="75"/>
    </row>
    <row r="901" spans="2:47" ht="15" thickBot="1" x14ac:dyDescent="0.35">
      <c r="B901" s="41">
        <f t="shared" si="260"/>
        <v>8700</v>
      </c>
      <c r="C901" s="8">
        <f t="shared" si="261"/>
        <v>87</v>
      </c>
      <c r="D901" s="73">
        <f t="shared" si="247"/>
        <v>116.3625</v>
      </c>
      <c r="E901" s="29">
        <f t="shared" si="250"/>
        <v>6451.1001334784914</v>
      </c>
      <c r="F901" s="29">
        <f t="shared" si="254"/>
        <v>7.4150576246875062</v>
      </c>
      <c r="G901" s="29">
        <f t="shared" si="262"/>
        <v>9.9176395730195388</v>
      </c>
      <c r="H901" s="17">
        <f t="shared" si="263"/>
        <v>8628.3464285274276</v>
      </c>
      <c r="I901" s="29">
        <f t="shared" si="255"/>
        <v>2.2250485660981263</v>
      </c>
      <c r="J901" s="29">
        <f t="shared" si="256"/>
        <v>13.949340071223562</v>
      </c>
      <c r="K901" s="32">
        <f>IF((D900+L900+M900-AL900)/($C$21+$C$22)&gt;$C$8,$C$8,(D900+L900+M900-AL900)/($C$21+$C$22))</f>
        <v>1400</v>
      </c>
      <c r="L901" s="97">
        <f t="shared" si="248"/>
        <v>0</v>
      </c>
      <c r="M901" s="96">
        <f t="shared" si="249"/>
        <v>0</v>
      </c>
      <c r="N901" s="98">
        <f t="shared" si="257"/>
        <v>1.7382597742038917</v>
      </c>
      <c r="O901" s="100">
        <f t="shared" si="251"/>
        <v>4.2266987561397071</v>
      </c>
      <c r="P901" s="104">
        <f t="shared" si="258"/>
        <v>18.880500609176615</v>
      </c>
      <c r="Q901" s="102">
        <f t="shared" si="264"/>
        <v>2.8886093440366814E-2</v>
      </c>
      <c r="R901" s="106">
        <f>K901-U901</f>
        <v>0</v>
      </c>
      <c r="S901" s="106">
        <f>IF(K901-H900&lt;0,0,K901-H900)</f>
        <v>0</v>
      </c>
      <c r="T901" s="106">
        <f t="shared" si="252"/>
        <v>98.365381490613771</v>
      </c>
      <c r="U901" s="107">
        <f>IF(S901&gt;0,0,IF(U900+(F901-AL901/$C$23)*$C$22/($C$21+$C$22)&gt;$C$8,$C$8,IF(V901=$C$8,U900+(F901-AL901/$C$23)*$C$22/$C$21,U900+(F901-AL901/$C$23)*$C$22/($C$21+$C$22))))</f>
        <v>1400</v>
      </c>
      <c r="V901" s="107">
        <f>IF(S901=0,IF(V900+(F901-AL901/$C$23)*$C$22/($C$21+$C$22)&gt;$C$8,$C$8,V900+(F901-AL901/$C$23)*$C$22/($C$21+$C$22)),E901)</f>
        <v>1400</v>
      </c>
      <c r="W901" s="203">
        <f>IF(S901&gt;0,0,IF(W900+AL901/$C$23&gt;$F$23,$F$23,W900+AL901/$C$23))</f>
        <v>1.6346185093862227</v>
      </c>
      <c r="X901" s="105" t="str">
        <f>IF(R901=0,"-",IF(U901=0,FORECAST($C$8,Инклинометрия!$B$2:$B$152,Инклинометрия!$A$2:$A$152),FORECAST(R901,Инклинометрия!$B$2:$B$152,Инклинометрия!$A$2:$A$152)))</f>
        <v>-</v>
      </c>
      <c r="Y901" s="105" t="str">
        <f>IF(R901=0,"-",IF(U901=0,FORECAST($C$8-R901,Инклинометрия!$B$2:$B$152,Инклинометрия!$A$2:$A$152),0))</f>
        <v>-</v>
      </c>
      <c r="Z901" s="105" t="str">
        <f>IF(S901=0,"-",FORECAST($C$8,Инклинометрия!$B$2:$B$152,Инклинометрия!$A$2:$A$152))</f>
        <v>-</v>
      </c>
      <c r="AA901" s="105" t="str">
        <f>IF(S901=0,"-",FORECAST($C$8-S901,Инклинометрия!$B$2:$B$152,Инклинометрия!$A$2:$A$152))</f>
        <v>-</v>
      </c>
      <c r="AB901" s="105">
        <f>IF(T901=0,"-",FORECAST($C$6,Инклинометрия!$B$2:$B$152,Инклинометрия!$A$2:$A$152))</f>
        <v>1425</v>
      </c>
      <c r="AC901" s="105">
        <f>IF(R901=0,FORECAST($C$6-T901,Инклинометрия!$B$2:$B$152,Инклинометрия!$A$2:$A$152),FORECAST($C$8,Инклинометрия!$B$2:$B$152,Инклинометрия!$A$2:$A$152))</f>
        <v>1331.5528875839168</v>
      </c>
      <c r="AD901" s="107">
        <f>IF(U901=0,"-",FORECAST($C$8,Инклинометрия!$B$2:$B$152,Инклинометрия!$A$2:$A$152))</f>
        <v>1330</v>
      </c>
      <c r="AE901" s="107">
        <f>IF(U901=0,"-",FORECAST($C$8-U901,Инклинометрия!$B$2:$B$152,Инклинометрия!$A$2:$A$152))</f>
        <v>0</v>
      </c>
      <c r="AF901" s="107">
        <f>FORECAST($C$8-S901,Инклинометрия!$B$2:$B$152,Инклинометрия!$A$2:$A$152)</f>
        <v>1330</v>
      </c>
      <c r="AG901" s="107">
        <f>FORECAST($C$8-(S901+V901),Инклинометрия!$B$2:$B$152,Инклинометрия!$A$2:$A$152)</f>
        <v>0</v>
      </c>
      <c r="AH901" s="107">
        <f>IF(W901=0,"-",FORECAST($C$8+W901,Инклинометрия!$B$2:$B$152,Инклинометрия!$A$2:$A$152))</f>
        <v>1331.5528875839168</v>
      </c>
      <c r="AI901" s="107">
        <f>IF(W901=0,"-",FORECAST($C$8,Инклинометрия!$B$2:$B$152,Инклинометрия!$A$2:$A$152))</f>
        <v>1330</v>
      </c>
      <c r="AK901" s="122">
        <f>2*PI()*$C$5*(AT900-AT899)/(LN(AN900/$I$9)*$I$8/$I$7+LN($I$10/AN900)*$I$8/$I$7)</f>
        <v>0</v>
      </c>
      <c r="AL901" s="67">
        <f>AK901*(B901-B900)</f>
        <v>0</v>
      </c>
      <c r="AM901" s="23">
        <f t="shared" si="265"/>
        <v>4.3059540056097682E-2</v>
      </c>
      <c r="AN901" s="26">
        <f>AN900+AK901*(B901-B900)/(2*PI()*$C$5*AN900*$I$11)</f>
        <v>0.12986115207059001</v>
      </c>
      <c r="AO901" s="87">
        <f t="shared" si="259"/>
        <v>111242.59539450394</v>
      </c>
      <c r="AP901" s="87">
        <f>IF(R901+U901&lt;$C$8,0,32*$G$13/$C$12^2*($I$8*R901+$I$6*U901)+32*$G$14/($C$14^2-$C$13^2)*($I$8*S901+$I$6*V901))</f>
        <v>9917.5953945039291</v>
      </c>
      <c r="AQ901" s="66">
        <f>R901*$C$11*$C$9+U901*$C$11*$C$10</f>
        <v>14695380</v>
      </c>
      <c r="AR901" s="66">
        <f>S901*$C$11*$C$9+V901*$C$11*$C$10</f>
        <v>14695380</v>
      </c>
      <c r="AS901" s="87">
        <f>$C$11*(T901*$C$9+W901*$C$10)</f>
        <v>789129.61404581123</v>
      </c>
      <c r="AT901" s="45">
        <f t="shared" si="253"/>
        <v>15595752.209440315</v>
      </c>
      <c r="AU901" s="75"/>
    </row>
    <row r="902" spans="2:47" ht="15" thickBot="1" x14ac:dyDescent="0.35">
      <c r="B902" s="41">
        <f t="shared" si="260"/>
        <v>8710</v>
      </c>
      <c r="C902" s="8">
        <f t="shared" si="261"/>
        <v>87.100000000000009</v>
      </c>
      <c r="D902" s="73">
        <f t="shared" si="247"/>
        <v>116.49625000000002</v>
      </c>
      <c r="E902" s="29">
        <f t="shared" si="250"/>
        <v>6458.5151911031799</v>
      </c>
      <c r="F902" s="29">
        <f t="shared" si="254"/>
        <v>7.4150576246884157</v>
      </c>
      <c r="G902" s="29">
        <f t="shared" si="262"/>
        <v>9.9176395730207556</v>
      </c>
      <c r="H902" s="17">
        <f t="shared" si="263"/>
        <v>8638.2640681004486</v>
      </c>
      <c r="I902" s="29">
        <f t="shared" si="255"/>
        <v>2.2250485660981263</v>
      </c>
      <c r="J902" s="29">
        <f t="shared" si="256"/>
        <v>13.949340071224418</v>
      </c>
      <c r="K902" s="32">
        <f>IF((D901+L901+M901-AL901)/($C$21+$C$22)&gt;$C$8,$C$8,(D901+L901+M901-AL901)/($C$21+$C$22))</f>
        <v>1400</v>
      </c>
      <c r="L902" s="97">
        <f t="shared" si="248"/>
        <v>0</v>
      </c>
      <c r="M902" s="96">
        <f t="shared" si="249"/>
        <v>0</v>
      </c>
      <c r="N902" s="98">
        <f t="shared" si="257"/>
        <v>1.7382597742038917</v>
      </c>
      <c r="O902" s="100">
        <f t="shared" si="251"/>
        <v>4.2266987561397071</v>
      </c>
      <c r="P902" s="104">
        <f t="shared" si="258"/>
        <v>18.880500609176615</v>
      </c>
      <c r="Q902" s="102">
        <f t="shared" si="264"/>
        <v>2.8886093440366814E-2</v>
      </c>
      <c r="R902" s="106">
        <f>K902-U902</f>
        <v>0</v>
      </c>
      <c r="S902" s="106">
        <f>IF(K902-H901&lt;0,0,K902-H901)</f>
        <v>0</v>
      </c>
      <c r="T902" s="106">
        <f t="shared" si="252"/>
        <v>98.365381490613771</v>
      </c>
      <c r="U902" s="107">
        <f>IF(S902&gt;0,0,IF(U901+(F902-AL902/$C$23)*$C$22/($C$21+$C$22)&gt;$C$8,$C$8,IF(V902=$C$8,U901+(F902-AL902/$C$23)*$C$22/$C$21,U901+(F902-AL902/$C$23)*$C$22/($C$21+$C$22))))</f>
        <v>1400</v>
      </c>
      <c r="V902" s="107">
        <f>IF(S902=0,IF(V901+(F902-AL902/$C$23)*$C$22/($C$21+$C$22)&gt;$C$8,$C$8,V901+(F902-AL902/$C$23)*$C$22/($C$21+$C$22)),E902)</f>
        <v>1400</v>
      </c>
      <c r="W902" s="203">
        <f>IF(S902&gt;0,0,IF(W901+AL902/$C$23&gt;$F$23,$F$23,W901+AL902/$C$23))</f>
        <v>1.6346185093862227</v>
      </c>
      <c r="X902" s="105" t="str">
        <f>IF(R902=0,"-",IF(U902=0,FORECAST($C$8,Инклинометрия!$B$2:$B$152,Инклинометрия!$A$2:$A$152),FORECAST(R902,Инклинометрия!$B$2:$B$152,Инклинометрия!$A$2:$A$152)))</f>
        <v>-</v>
      </c>
      <c r="Y902" s="105" t="str">
        <f>IF(R902=0,"-",IF(U902=0,FORECAST($C$8-R902,Инклинометрия!$B$2:$B$152,Инклинометрия!$A$2:$A$152),0))</f>
        <v>-</v>
      </c>
      <c r="Z902" s="105" t="str">
        <f>IF(S902=0,"-",FORECAST($C$8,Инклинометрия!$B$2:$B$152,Инклинометрия!$A$2:$A$152))</f>
        <v>-</v>
      </c>
      <c r="AA902" s="105" t="str">
        <f>IF(S902=0,"-",FORECAST($C$8-S902,Инклинометрия!$B$2:$B$152,Инклинометрия!$A$2:$A$152))</f>
        <v>-</v>
      </c>
      <c r="AB902" s="105">
        <f>IF(T902=0,"-",FORECAST($C$6,Инклинометрия!$B$2:$B$152,Инклинометрия!$A$2:$A$152))</f>
        <v>1425</v>
      </c>
      <c r="AC902" s="105">
        <f>IF(R902=0,FORECAST($C$6-T902,Инклинометрия!$B$2:$B$152,Инклинометрия!$A$2:$A$152),FORECAST($C$8,Инклинометрия!$B$2:$B$152,Инклинометрия!$A$2:$A$152))</f>
        <v>1331.5528875839168</v>
      </c>
      <c r="AD902" s="107">
        <f>IF(U902=0,"-",FORECAST($C$8,Инклинометрия!$B$2:$B$152,Инклинометрия!$A$2:$A$152))</f>
        <v>1330</v>
      </c>
      <c r="AE902" s="107">
        <f>IF(U902=0,"-",FORECAST($C$8-U902,Инклинометрия!$B$2:$B$152,Инклинометрия!$A$2:$A$152))</f>
        <v>0</v>
      </c>
      <c r="AF902" s="107">
        <f>FORECAST($C$8-S902,Инклинометрия!$B$2:$B$152,Инклинометрия!$A$2:$A$152)</f>
        <v>1330</v>
      </c>
      <c r="AG902" s="107">
        <f>FORECAST($C$8-(S902+V902),Инклинометрия!$B$2:$B$152,Инклинометрия!$A$2:$A$152)</f>
        <v>0</v>
      </c>
      <c r="AH902" s="107">
        <f>IF(W902=0,"-",FORECAST($C$8+W902,Инклинометрия!$B$2:$B$152,Инклинометрия!$A$2:$A$152))</f>
        <v>1331.5528875839168</v>
      </c>
      <c r="AI902" s="107">
        <f>IF(W902=0,"-",FORECAST($C$8,Инклинометрия!$B$2:$B$152,Инклинометрия!$A$2:$A$152))</f>
        <v>1330</v>
      </c>
      <c r="AK902" s="122">
        <f>2*PI()*$C$5*(AT901-AT900)/(LN(AN901/$I$9)*$I$8/$I$7+LN($I$10/AN901)*$I$8/$I$7)</f>
        <v>0</v>
      </c>
      <c r="AL902" s="67">
        <f>AK902*(B902-B901)</f>
        <v>0</v>
      </c>
      <c r="AM902" s="23">
        <f t="shared" si="265"/>
        <v>4.3059540056097682E-2</v>
      </c>
      <c r="AN902" s="26">
        <f>AN901+AK902*(B902-B901)/(2*PI()*$C$5*AN901*$I$11)</f>
        <v>0.12986115207059001</v>
      </c>
      <c r="AO902" s="87">
        <f t="shared" si="259"/>
        <v>111242.59539450394</v>
      </c>
      <c r="AP902" s="87">
        <f>IF(R902+U902&lt;$C$8,0,32*$G$13/$C$12^2*($I$8*R902+$I$6*U902)+32*$G$14/($C$14^2-$C$13^2)*($I$8*S902+$I$6*V902))</f>
        <v>9917.5953945039291</v>
      </c>
      <c r="AQ902" s="66">
        <f>R902*$C$11*$C$9+U902*$C$11*$C$10</f>
        <v>14695380</v>
      </c>
      <c r="AR902" s="66">
        <f>S902*$C$11*$C$9+V902*$C$11*$C$10</f>
        <v>14695380</v>
      </c>
      <c r="AS902" s="87">
        <f>$C$11*(T902*$C$9+W902*$C$10)</f>
        <v>789129.61404581123</v>
      </c>
      <c r="AT902" s="45">
        <f t="shared" si="253"/>
        <v>15595752.209440315</v>
      </c>
      <c r="AU902" s="75"/>
    </row>
    <row r="903" spans="2:47" ht="15" thickBot="1" x14ac:dyDescent="0.35">
      <c r="B903" s="41">
        <f t="shared" si="260"/>
        <v>8720</v>
      </c>
      <c r="C903" s="8">
        <f t="shared" si="261"/>
        <v>87.2</v>
      </c>
      <c r="D903" s="73">
        <f t="shared" si="247"/>
        <v>116.63</v>
      </c>
      <c r="E903" s="29">
        <f t="shared" si="250"/>
        <v>6465.9302487278674</v>
      </c>
      <c r="F903" s="29">
        <f t="shared" si="254"/>
        <v>7.4150576246875062</v>
      </c>
      <c r="G903" s="29">
        <f t="shared" si="262"/>
        <v>9.9176395730195388</v>
      </c>
      <c r="H903" s="17">
        <f t="shared" si="263"/>
        <v>8648.1817076734678</v>
      </c>
      <c r="I903" s="29">
        <f t="shared" si="255"/>
        <v>2.2250485660981263</v>
      </c>
      <c r="J903" s="29">
        <f t="shared" si="256"/>
        <v>13.949340071223562</v>
      </c>
      <c r="K903" s="32">
        <f>IF((D902+L902+M902-AL902)/($C$21+$C$22)&gt;$C$8,$C$8,(D902+L902+M902-AL902)/($C$21+$C$22))</f>
        <v>1400</v>
      </c>
      <c r="L903" s="97">
        <f t="shared" si="248"/>
        <v>0</v>
      </c>
      <c r="M903" s="96">
        <f t="shared" si="249"/>
        <v>0</v>
      </c>
      <c r="N903" s="98">
        <f t="shared" si="257"/>
        <v>1.7382597742038917</v>
      </c>
      <c r="O903" s="100">
        <f t="shared" si="251"/>
        <v>4.2266987561397071</v>
      </c>
      <c r="P903" s="104">
        <f t="shared" si="258"/>
        <v>18.880500609176615</v>
      </c>
      <c r="Q903" s="102">
        <f t="shared" si="264"/>
        <v>2.8886093440366814E-2</v>
      </c>
      <c r="R903" s="106">
        <f>K903-U903</f>
        <v>0</v>
      </c>
      <c r="S903" s="106">
        <f>IF(K903-H902&lt;0,0,K903-H902)</f>
        <v>0</v>
      </c>
      <c r="T903" s="106">
        <f t="shared" si="252"/>
        <v>98.365381490613771</v>
      </c>
      <c r="U903" s="107">
        <f>IF(S903&gt;0,0,IF(U902+(F903-AL903/$C$23)*$C$22/($C$21+$C$22)&gt;$C$8,$C$8,IF(V903=$C$8,U902+(F903-AL903/$C$23)*$C$22/$C$21,U902+(F903-AL903/$C$23)*$C$22/($C$21+$C$22))))</f>
        <v>1400</v>
      </c>
      <c r="V903" s="107">
        <f>IF(S903=0,IF(V902+(F903-AL903/$C$23)*$C$22/($C$21+$C$22)&gt;$C$8,$C$8,V902+(F903-AL903/$C$23)*$C$22/($C$21+$C$22)),E903)</f>
        <v>1400</v>
      </c>
      <c r="W903" s="203">
        <f>IF(S903&gt;0,0,IF(W902+AL903/$C$23&gt;$F$23,$F$23,W902+AL903/$C$23))</f>
        <v>1.6346185093862227</v>
      </c>
      <c r="X903" s="105" t="str">
        <f>IF(R903=0,"-",IF(U903=0,FORECAST($C$8,Инклинометрия!$B$2:$B$152,Инклинометрия!$A$2:$A$152),FORECAST(R903,Инклинометрия!$B$2:$B$152,Инклинометрия!$A$2:$A$152)))</f>
        <v>-</v>
      </c>
      <c r="Y903" s="105" t="str">
        <f>IF(R903=0,"-",IF(U903=0,FORECAST($C$8-R903,Инклинометрия!$B$2:$B$152,Инклинометрия!$A$2:$A$152),0))</f>
        <v>-</v>
      </c>
      <c r="Z903" s="105" t="str">
        <f>IF(S903=0,"-",FORECAST($C$8,Инклинометрия!$B$2:$B$152,Инклинометрия!$A$2:$A$152))</f>
        <v>-</v>
      </c>
      <c r="AA903" s="105" t="str">
        <f>IF(S903=0,"-",FORECAST($C$8-S903,Инклинометрия!$B$2:$B$152,Инклинометрия!$A$2:$A$152))</f>
        <v>-</v>
      </c>
      <c r="AB903" s="105">
        <f>IF(T903=0,"-",FORECAST($C$6,Инклинометрия!$B$2:$B$152,Инклинометрия!$A$2:$A$152))</f>
        <v>1425</v>
      </c>
      <c r="AC903" s="105">
        <f>IF(R903=0,FORECAST($C$6-T903,Инклинометрия!$B$2:$B$152,Инклинометрия!$A$2:$A$152),FORECAST($C$8,Инклинометрия!$B$2:$B$152,Инклинометрия!$A$2:$A$152))</f>
        <v>1331.5528875839168</v>
      </c>
      <c r="AD903" s="107">
        <f>IF(U903=0,"-",FORECAST($C$8,Инклинометрия!$B$2:$B$152,Инклинометрия!$A$2:$A$152))</f>
        <v>1330</v>
      </c>
      <c r="AE903" s="107">
        <f>IF(U903=0,"-",FORECAST($C$8-U903,Инклинометрия!$B$2:$B$152,Инклинометрия!$A$2:$A$152))</f>
        <v>0</v>
      </c>
      <c r="AF903" s="107">
        <f>FORECAST($C$8-S903,Инклинометрия!$B$2:$B$152,Инклинометрия!$A$2:$A$152)</f>
        <v>1330</v>
      </c>
      <c r="AG903" s="107">
        <f>FORECAST($C$8-(S903+V903),Инклинометрия!$B$2:$B$152,Инклинометрия!$A$2:$A$152)</f>
        <v>0</v>
      </c>
      <c r="AH903" s="107">
        <f>IF(W903=0,"-",FORECAST($C$8+W903,Инклинометрия!$B$2:$B$152,Инклинометрия!$A$2:$A$152))</f>
        <v>1331.5528875839168</v>
      </c>
      <c r="AI903" s="107">
        <f>IF(W903=0,"-",FORECAST($C$8,Инклинометрия!$B$2:$B$152,Инклинометрия!$A$2:$A$152))</f>
        <v>1330</v>
      </c>
      <c r="AK903" s="122">
        <f>2*PI()*$C$5*(AT902-AT901)/(LN(AN902/$I$9)*$I$8/$I$7+LN($I$10/AN902)*$I$8/$I$7)</f>
        <v>0</v>
      </c>
      <c r="AL903" s="67">
        <f>AK903*(B903-B902)</f>
        <v>0</v>
      </c>
      <c r="AM903" s="23">
        <f t="shared" si="265"/>
        <v>4.3059540056097682E-2</v>
      </c>
      <c r="AN903" s="26">
        <f>AN902+AK903*(B903-B902)/(2*PI()*$C$5*AN902*$I$11)</f>
        <v>0.12986115207059001</v>
      </c>
      <c r="AO903" s="87">
        <f t="shared" si="259"/>
        <v>111242.59539450394</v>
      </c>
      <c r="AP903" s="87">
        <f>IF(R903+U903&lt;$C$8,0,32*$G$13/$C$12^2*($I$8*R903+$I$6*U903)+32*$G$14/($C$14^2-$C$13^2)*($I$8*S903+$I$6*V903))</f>
        <v>9917.5953945039291</v>
      </c>
      <c r="AQ903" s="66">
        <f>R903*$C$11*$C$9+U903*$C$11*$C$10</f>
        <v>14695380</v>
      </c>
      <c r="AR903" s="66">
        <f>S903*$C$11*$C$9+V903*$C$11*$C$10</f>
        <v>14695380</v>
      </c>
      <c r="AS903" s="87">
        <f>$C$11*(T903*$C$9+W903*$C$10)</f>
        <v>789129.61404581123</v>
      </c>
      <c r="AT903" s="45">
        <f t="shared" si="253"/>
        <v>15595752.209440315</v>
      </c>
      <c r="AU903" s="75"/>
    </row>
    <row r="904" spans="2:47" ht="15" thickBot="1" x14ac:dyDescent="0.35">
      <c r="B904" s="41">
        <f t="shared" si="260"/>
        <v>8730</v>
      </c>
      <c r="C904" s="8">
        <f t="shared" si="261"/>
        <v>87.3</v>
      </c>
      <c r="D904" s="73">
        <f t="shared" si="247"/>
        <v>116.76375</v>
      </c>
      <c r="E904" s="29">
        <f t="shared" si="250"/>
        <v>6473.3453063525549</v>
      </c>
      <c r="F904" s="29">
        <f t="shared" si="254"/>
        <v>7.4150576246875062</v>
      </c>
      <c r="G904" s="29">
        <f t="shared" si="262"/>
        <v>9.9176395730195388</v>
      </c>
      <c r="H904" s="17">
        <f t="shared" si="263"/>
        <v>8658.099347246487</v>
      </c>
      <c r="I904" s="29">
        <f t="shared" si="255"/>
        <v>2.2250485660981263</v>
      </c>
      <c r="J904" s="29">
        <f t="shared" si="256"/>
        <v>13.949340071223562</v>
      </c>
      <c r="K904" s="32">
        <f>IF((D903+L903+M903-AL903)/($C$21+$C$22)&gt;$C$8,$C$8,(D903+L903+M903-AL903)/($C$21+$C$22))</f>
        <v>1400</v>
      </c>
      <c r="L904" s="97">
        <f t="shared" si="248"/>
        <v>0</v>
      </c>
      <c r="M904" s="96">
        <f t="shared" si="249"/>
        <v>0</v>
      </c>
      <c r="N904" s="98">
        <f t="shared" si="257"/>
        <v>1.7382597742038917</v>
      </c>
      <c r="O904" s="100">
        <f t="shared" si="251"/>
        <v>4.2266987561397071</v>
      </c>
      <c r="P904" s="104">
        <f t="shared" si="258"/>
        <v>18.880500609176615</v>
      </c>
      <c r="Q904" s="102">
        <f t="shared" si="264"/>
        <v>2.8886093440366814E-2</v>
      </c>
      <c r="R904" s="106">
        <f>K904-U904</f>
        <v>0</v>
      </c>
      <c r="S904" s="106">
        <f>IF(K904-H903&lt;0,0,K904-H903)</f>
        <v>0</v>
      </c>
      <c r="T904" s="106">
        <f t="shared" si="252"/>
        <v>98.365381490613771</v>
      </c>
      <c r="U904" s="107">
        <f>IF(S904&gt;0,0,IF(U903+(F904-AL904/$C$23)*$C$22/($C$21+$C$22)&gt;$C$8,$C$8,IF(V904=$C$8,U903+(F904-AL904/$C$23)*$C$22/$C$21,U903+(F904-AL904/$C$23)*$C$22/($C$21+$C$22))))</f>
        <v>1400</v>
      </c>
      <c r="V904" s="107">
        <f>IF(S904=0,IF(V903+(F904-AL904/$C$23)*$C$22/($C$21+$C$22)&gt;$C$8,$C$8,V903+(F904-AL904/$C$23)*$C$22/($C$21+$C$22)),E904)</f>
        <v>1400</v>
      </c>
      <c r="W904" s="203">
        <f>IF(S904&gt;0,0,IF(W903+AL904/$C$23&gt;$F$23,$F$23,W903+AL904/$C$23))</f>
        <v>1.6346185093862227</v>
      </c>
      <c r="X904" s="105" t="str">
        <f>IF(R904=0,"-",IF(U904=0,FORECAST($C$8,Инклинометрия!$B$2:$B$152,Инклинометрия!$A$2:$A$152),FORECAST(R904,Инклинометрия!$B$2:$B$152,Инклинометрия!$A$2:$A$152)))</f>
        <v>-</v>
      </c>
      <c r="Y904" s="105" t="str">
        <f>IF(R904=0,"-",IF(U904=0,FORECAST($C$8-R904,Инклинометрия!$B$2:$B$152,Инклинометрия!$A$2:$A$152),0))</f>
        <v>-</v>
      </c>
      <c r="Z904" s="105" t="str">
        <f>IF(S904=0,"-",FORECAST($C$8,Инклинометрия!$B$2:$B$152,Инклинометрия!$A$2:$A$152))</f>
        <v>-</v>
      </c>
      <c r="AA904" s="105" t="str">
        <f>IF(S904=0,"-",FORECAST($C$8-S904,Инклинометрия!$B$2:$B$152,Инклинометрия!$A$2:$A$152))</f>
        <v>-</v>
      </c>
      <c r="AB904" s="105">
        <f>IF(T904=0,"-",FORECAST($C$6,Инклинометрия!$B$2:$B$152,Инклинометрия!$A$2:$A$152))</f>
        <v>1425</v>
      </c>
      <c r="AC904" s="105">
        <f>IF(R904=0,FORECAST($C$6-T904,Инклинометрия!$B$2:$B$152,Инклинометрия!$A$2:$A$152),FORECAST($C$8,Инклинометрия!$B$2:$B$152,Инклинометрия!$A$2:$A$152))</f>
        <v>1331.5528875839168</v>
      </c>
      <c r="AD904" s="107">
        <f>IF(U904=0,"-",FORECAST($C$8,Инклинометрия!$B$2:$B$152,Инклинометрия!$A$2:$A$152))</f>
        <v>1330</v>
      </c>
      <c r="AE904" s="107">
        <f>IF(U904=0,"-",FORECAST($C$8-U904,Инклинометрия!$B$2:$B$152,Инклинометрия!$A$2:$A$152))</f>
        <v>0</v>
      </c>
      <c r="AF904" s="107">
        <f>FORECAST($C$8-S904,Инклинометрия!$B$2:$B$152,Инклинометрия!$A$2:$A$152)</f>
        <v>1330</v>
      </c>
      <c r="AG904" s="107">
        <f>FORECAST($C$8-(S904+V904),Инклинометрия!$B$2:$B$152,Инклинометрия!$A$2:$A$152)</f>
        <v>0</v>
      </c>
      <c r="AH904" s="107">
        <f>IF(W904=0,"-",FORECAST($C$8+W904,Инклинометрия!$B$2:$B$152,Инклинометрия!$A$2:$A$152))</f>
        <v>1331.5528875839168</v>
      </c>
      <c r="AI904" s="107">
        <f>IF(W904=0,"-",FORECAST($C$8,Инклинометрия!$B$2:$B$152,Инклинометрия!$A$2:$A$152))</f>
        <v>1330</v>
      </c>
      <c r="AK904" s="122">
        <f>2*PI()*$C$5*(AT903-AT902)/(LN(AN903/$I$9)*$I$8/$I$7+LN($I$10/AN903)*$I$8/$I$7)</f>
        <v>0</v>
      </c>
      <c r="AL904" s="67">
        <f>AK904*(B904-B903)</f>
        <v>0</v>
      </c>
      <c r="AM904" s="23">
        <f t="shared" si="265"/>
        <v>4.3059540056097682E-2</v>
      </c>
      <c r="AN904" s="26">
        <f>AN903+AK904*(B904-B903)/(2*PI()*$C$5*AN903*$I$11)</f>
        <v>0.12986115207059001</v>
      </c>
      <c r="AO904" s="87">
        <f t="shared" si="259"/>
        <v>111242.59539450394</v>
      </c>
      <c r="AP904" s="87">
        <f>IF(R904+U904&lt;$C$8,0,32*$G$13/$C$12^2*($I$8*R904+$I$6*U904)+32*$G$14/($C$14^2-$C$13^2)*($I$8*S904+$I$6*V904))</f>
        <v>9917.5953945039291</v>
      </c>
      <c r="AQ904" s="66">
        <f>R904*$C$11*$C$9+U904*$C$11*$C$10</f>
        <v>14695380</v>
      </c>
      <c r="AR904" s="66">
        <f>S904*$C$11*$C$9+V904*$C$11*$C$10</f>
        <v>14695380</v>
      </c>
      <c r="AS904" s="87">
        <f>$C$11*(T904*$C$9+W904*$C$10)</f>
        <v>789129.61404581123</v>
      </c>
      <c r="AT904" s="45">
        <f t="shared" si="253"/>
        <v>15595752.209440315</v>
      </c>
      <c r="AU904" s="75"/>
    </row>
    <row r="905" spans="2:47" ht="15" thickBot="1" x14ac:dyDescent="0.35">
      <c r="B905" s="41">
        <f t="shared" si="260"/>
        <v>8740</v>
      </c>
      <c r="C905" s="8">
        <f t="shared" si="261"/>
        <v>87.4</v>
      </c>
      <c r="D905" s="73">
        <f t="shared" si="247"/>
        <v>116.89749999999999</v>
      </c>
      <c r="E905" s="29">
        <f t="shared" si="250"/>
        <v>6480.7603639772433</v>
      </c>
      <c r="F905" s="29">
        <f t="shared" si="254"/>
        <v>7.4150576246884157</v>
      </c>
      <c r="G905" s="29">
        <f t="shared" si="262"/>
        <v>9.9176395730207556</v>
      </c>
      <c r="H905" s="17">
        <f t="shared" si="263"/>
        <v>8668.016986819508</v>
      </c>
      <c r="I905" s="29">
        <f t="shared" si="255"/>
        <v>2.2250485660981263</v>
      </c>
      <c r="J905" s="29">
        <f t="shared" si="256"/>
        <v>13.949340071224418</v>
      </c>
      <c r="K905" s="32">
        <f>IF((D904+L904+M904-AL904)/($C$21+$C$22)&gt;$C$8,$C$8,(D904+L904+M904-AL904)/($C$21+$C$22))</f>
        <v>1400</v>
      </c>
      <c r="L905" s="97">
        <f t="shared" si="248"/>
        <v>0</v>
      </c>
      <c r="M905" s="96">
        <f t="shared" si="249"/>
        <v>0</v>
      </c>
      <c r="N905" s="98">
        <f t="shared" si="257"/>
        <v>1.7382597742038917</v>
      </c>
      <c r="O905" s="100">
        <f t="shared" si="251"/>
        <v>4.2266987561397071</v>
      </c>
      <c r="P905" s="104">
        <f t="shared" si="258"/>
        <v>18.880500609176615</v>
      </c>
      <c r="Q905" s="102">
        <f t="shared" si="264"/>
        <v>2.8886093440366814E-2</v>
      </c>
      <c r="R905" s="106">
        <f>K905-U905</f>
        <v>0</v>
      </c>
      <c r="S905" s="106">
        <f>IF(K905-H904&lt;0,0,K905-H904)</f>
        <v>0</v>
      </c>
      <c r="T905" s="106">
        <f t="shared" si="252"/>
        <v>98.365381490613771</v>
      </c>
      <c r="U905" s="107">
        <f>IF(S905&gt;0,0,IF(U904+(F905-AL905/$C$23)*$C$22/($C$21+$C$22)&gt;$C$8,$C$8,IF(V905=$C$8,U904+(F905-AL905/$C$23)*$C$22/$C$21,U904+(F905-AL905/$C$23)*$C$22/($C$21+$C$22))))</f>
        <v>1400</v>
      </c>
      <c r="V905" s="107">
        <f>IF(S905=0,IF(V904+(F905-AL905/$C$23)*$C$22/($C$21+$C$22)&gt;$C$8,$C$8,V904+(F905-AL905/$C$23)*$C$22/($C$21+$C$22)),E905)</f>
        <v>1400</v>
      </c>
      <c r="W905" s="203">
        <f>IF(S905&gt;0,0,IF(W904+AL905/$C$23&gt;$F$23,$F$23,W904+AL905/$C$23))</f>
        <v>1.6346185093862227</v>
      </c>
      <c r="X905" s="105" t="str">
        <f>IF(R905=0,"-",IF(U905=0,FORECAST($C$8,Инклинометрия!$B$2:$B$152,Инклинометрия!$A$2:$A$152),FORECAST(R905,Инклинометрия!$B$2:$B$152,Инклинометрия!$A$2:$A$152)))</f>
        <v>-</v>
      </c>
      <c r="Y905" s="105" t="str">
        <f>IF(R905=0,"-",IF(U905=0,FORECAST($C$8-R905,Инклинометрия!$B$2:$B$152,Инклинометрия!$A$2:$A$152),0))</f>
        <v>-</v>
      </c>
      <c r="Z905" s="105" t="str">
        <f>IF(S905=0,"-",FORECAST($C$8,Инклинометрия!$B$2:$B$152,Инклинометрия!$A$2:$A$152))</f>
        <v>-</v>
      </c>
      <c r="AA905" s="105" t="str">
        <f>IF(S905=0,"-",FORECAST($C$8-S905,Инклинометрия!$B$2:$B$152,Инклинометрия!$A$2:$A$152))</f>
        <v>-</v>
      </c>
      <c r="AB905" s="105">
        <f>IF(T905=0,"-",FORECAST($C$6,Инклинометрия!$B$2:$B$152,Инклинометрия!$A$2:$A$152))</f>
        <v>1425</v>
      </c>
      <c r="AC905" s="105">
        <f>IF(R905=0,FORECAST($C$6-T905,Инклинометрия!$B$2:$B$152,Инклинометрия!$A$2:$A$152),FORECAST($C$8,Инклинометрия!$B$2:$B$152,Инклинометрия!$A$2:$A$152))</f>
        <v>1331.5528875839168</v>
      </c>
      <c r="AD905" s="107">
        <f>IF(U905=0,"-",FORECAST($C$8,Инклинометрия!$B$2:$B$152,Инклинометрия!$A$2:$A$152))</f>
        <v>1330</v>
      </c>
      <c r="AE905" s="107">
        <f>IF(U905=0,"-",FORECAST($C$8-U905,Инклинометрия!$B$2:$B$152,Инклинометрия!$A$2:$A$152))</f>
        <v>0</v>
      </c>
      <c r="AF905" s="107">
        <f>FORECAST($C$8-S905,Инклинометрия!$B$2:$B$152,Инклинометрия!$A$2:$A$152)</f>
        <v>1330</v>
      </c>
      <c r="AG905" s="107">
        <f>FORECAST($C$8-(S905+V905),Инклинометрия!$B$2:$B$152,Инклинометрия!$A$2:$A$152)</f>
        <v>0</v>
      </c>
      <c r="AH905" s="107">
        <f>IF(W905=0,"-",FORECAST($C$8+W905,Инклинометрия!$B$2:$B$152,Инклинометрия!$A$2:$A$152))</f>
        <v>1331.5528875839168</v>
      </c>
      <c r="AI905" s="107">
        <f>IF(W905=0,"-",FORECAST($C$8,Инклинометрия!$B$2:$B$152,Инклинометрия!$A$2:$A$152))</f>
        <v>1330</v>
      </c>
      <c r="AK905" s="122">
        <f>2*PI()*$C$5*(AT904-AT903)/(LN(AN904/$I$9)*$I$8/$I$7+LN($I$10/AN904)*$I$8/$I$7)</f>
        <v>0</v>
      </c>
      <c r="AL905" s="67">
        <f>AK905*(B905-B904)</f>
        <v>0</v>
      </c>
      <c r="AM905" s="23">
        <f t="shared" si="265"/>
        <v>4.3059540056097682E-2</v>
      </c>
      <c r="AN905" s="26">
        <f>AN904+AK905*(B905-B904)/(2*PI()*$C$5*AN904*$I$11)</f>
        <v>0.12986115207059001</v>
      </c>
      <c r="AO905" s="87">
        <f t="shared" si="259"/>
        <v>111242.59539450394</v>
      </c>
      <c r="AP905" s="87">
        <f>IF(R905+U905&lt;$C$8,0,32*$G$13/$C$12^2*($I$8*R905+$I$6*U905)+32*$G$14/($C$14^2-$C$13^2)*($I$8*S905+$I$6*V905))</f>
        <v>9917.5953945039291</v>
      </c>
      <c r="AQ905" s="66">
        <f>R905*$C$11*$C$9+U905*$C$11*$C$10</f>
        <v>14695380</v>
      </c>
      <c r="AR905" s="66">
        <f>S905*$C$11*$C$9+V905*$C$11*$C$10</f>
        <v>14695380</v>
      </c>
      <c r="AS905" s="87">
        <f>$C$11*(T905*$C$9+W905*$C$10)</f>
        <v>789129.61404581123</v>
      </c>
      <c r="AT905" s="45">
        <f t="shared" si="253"/>
        <v>15595752.209440315</v>
      </c>
      <c r="AU905" s="75"/>
    </row>
    <row r="906" spans="2:47" ht="15" thickBot="1" x14ac:dyDescent="0.35">
      <c r="B906" s="41">
        <f t="shared" si="260"/>
        <v>8750</v>
      </c>
      <c r="C906" s="8">
        <f t="shared" si="261"/>
        <v>87.5</v>
      </c>
      <c r="D906" s="73">
        <f t="shared" si="247"/>
        <v>117.03125</v>
      </c>
      <c r="E906" s="29">
        <f t="shared" si="250"/>
        <v>6488.1754216019308</v>
      </c>
      <c r="F906" s="29">
        <f t="shared" si="254"/>
        <v>7.4150576246875062</v>
      </c>
      <c r="G906" s="29">
        <f t="shared" si="262"/>
        <v>9.9176395730195388</v>
      </c>
      <c r="H906" s="17">
        <f t="shared" si="263"/>
        <v>8677.9346263925272</v>
      </c>
      <c r="I906" s="29">
        <f t="shared" si="255"/>
        <v>2.2250485660981263</v>
      </c>
      <c r="J906" s="29">
        <f t="shared" si="256"/>
        <v>13.949340071223562</v>
      </c>
      <c r="K906" s="32">
        <f>IF((D905+L905+M905-AL905)/($C$21+$C$22)&gt;$C$8,$C$8,(D905+L905+M905-AL905)/($C$21+$C$22))</f>
        <v>1400</v>
      </c>
      <c r="L906" s="97">
        <f t="shared" si="248"/>
        <v>0</v>
      </c>
      <c r="M906" s="96">
        <f t="shared" si="249"/>
        <v>0</v>
      </c>
      <c r="N906" s="98">
        <f t="shared" si="257"/>
        <v>1.7382597742038917</v>
      </c>
      <c r="O906" s="100">
        <f t="shared" si="251"/>
        <v>4.2266987561397071</v>
      </c>
      <c r="P906" s="104">
        <f t="shared" si="258"/>
        <v>18.880500609176615</v>
      </c>
      <c r="Q906" s="102">
        <f t="shared" si="264"/>
        <v>2.8886093440366814E-2</v>
      </c>
      <c r="R906" s="106">
        <f>K906-U906</f>
        <v>0</v>
      </c>
      <c r="S906" s="106">
        <f>IF(K906-H905&lt;0,0,K906-H905)</f>
        <v>0</v>
      </c>
      <c r="T906" s="106">
        <f t="shared" si="252"/>
        <v>98.365381490613771</v>
      </c>
      <c r="U906" s="107">
        <f>IF(S906&gt;0,0,IF(U905+(F906-AL906/$C$23)*$C$22/($C$21+$C$22)&gt;$C$8,$C$8,IF(V906=$C$8,U905+(F906-AL906/$C$23)*$C$22/$C$21,U905+(F906-AL906/$C$23)*$C$22/($C$21+$C$22))))</f>
        <v>1400</v>
      </c>
      <c r="V906" s="107">
        <f>IF(S906=0,IF(V905+(F906-AL906/$C$23)*$C$22/($C$21+$C$22)&gt;$C$8,$C$8,V905+(F906-AL906/$C$23)*$C$22/($C$21+$C$22)),E906)</f>
        <v>1400</v>
      </c>
      <c r="W906" s="203">
        <f>IF(S906&gt;0,0,IF(W905+AL906/$C$23&gt;$F$23,$F$23,W905+AL906/$C$23))</f>
        <v>1.6346185093862227</v>
      </c>
      <c r="X906" s="105" t="str">
        <f>IF(R906=0,"-",IF(U906=0,FORECAST($C$8,Инклинометрия!$B$2:$B$152,Инклинометрия!$A$2:$A$152),FORECAST(R906,Инклинометрия!$B$2:$B$152,Инклинометрия!$A$2:$A$152)))</f>
        <v>-</v>
      </c>
      <c r="Y906" s="105" t="str">
        <f>IF(R906=0,"-",IF(U906=0,FORECAST($C$8-R906,Инклинометрия!$B$2:$B$152,Инклинометрия!$A$2:$A$152),0))</f>
        <v>-</v>
      </c>
      <c r="Z906" s="105" t="str">
        <f>IF(S906=0,"-",FORECAST($C$8,Инклинометрия!$B$2:$B$152,Инклинометрия!$A$2:$A$152))</f>
        <v>-</v>
      </c>
      <c r="AA906" s="105" t="str">
        <f>IF(S906=0,"-",FORECAST($C$8-S906,Инклинометрия!$B$2:$B$152,Инклинометрия!$A$2:$A$152))</f>
        <v>-</v>
      </c>
      <c r="AB906" s="105">
        <f>IF(T906=0,"-",FORECAST($C$6,Инклинометрия!$B$2:$B$152,Инклинометрия!$A$2:$A$152))</f>
        <v>1425</v>
      </c>
      <c r="AC906" s="105">
        <f>IF(R906=0,FORECAST($C$6-T906,Инклинометрия!$B$2:$B$152,Инклинометрия!$A$2:$A$152),FORECAST($C$8,Инклинометрия!$B$2:$B$152,Инклинометрия!$A$2:$A$152))</f>
        <v>1331.5528875839168</v>
      </c>
      <c r="AD906" s="107">
        <f>IF(U906=0,"-",FORECAST($C$8,Инклинометрия!$B$2:$B$152,Инклинометрия!$A$2:$A$152))</f>
        <v>1330</v>
      </c>
      <c r="AE906" s="107">
        <f>IF(U906=0,"-",FORECAST($C$8-U906,Инклинометрия!$B$2:$B$152,Инклинометрия!$A$2:$A$152))</f>
        <v>0</v>
      </c>
      <c r="AF906" s="107">
        <f>FORECAST($C$8-S906,Инклинометрия!$B$2:$B$152,Инклинометрия!$A$2:$A$152)</f>
        <v>1330</v>
      </c>
      <c r="AG906" s="107">
        <f>FORECAST($C$8-(S906+V906),Инклинометрия!$B$2:$B$152,Инклинометрия!$A$2:$A$152)</f>
        <v>0</v>
      </c>
      <c r="AH906" s="107">
        <f>IF(W906=0,"-",FORECAST($C$8+W906,Инклинометрия!$B$2:$B$152,Инклинометрия!$A$2:$A$152))</f>
        <v>1331.5528875839168</v>
      </c>
      <c r="AI906" s="107">
        <f>IF(W906=0,"-",FORECAST($C$8,Инклинометрия!$B$2:$B$152,Инклинометрия!$A$2:$A$152))</f>
        <v>1330</v>
      </c>
      <c r="AK906" s="122">
        <f>2*PI()*$C$5*(AT905-AT904)/(LN(AN905/$I$9)*$I$8/$I$7+LN($I$10/AN905)*$I$8/$I$7)</f>
        <v>0</v>
      </c>
      <c r="AL906" s="67">
        <f>AK906*(B906-B905)</f>
        <v>0</v>
      </c>
      <c r="AM906" s="23">
        <f t="shared" si="265"/>
        <v>4.3059540056097682E-2</v>
      </c>
      <c r="AN906" s="26">
        <f>AN905+AK906*(B906-B905)/(2*PI()*$C$5*AN905*$I$11)</f>
        <v>0.12986115207059001</v>
      </c>
      <c r="AO906" s="87">
        <f t="shared" si="259"/>
        <v>111242.59539450394</v>
      </c>
      <c r="AP906" s="87">
        <f>IF(R906+U906&lt;$C$8,0,32*$G$13/$C$12^2*($I$8*R906+$I$6*U906)+32*$G$14/($C$14^2-$C$13^2)*($I$8*S906+$I$6*V906))</f>
        <v>9917.5953945039291</v>
      </c>
      <c r="AQ906" s="66">
        <f>R906*$C$11*$C$9+U906*$C$11*$C$10</f>
        <v>14695380</v>
      </c>
      <c r="AR906" s="66">
        <f>S906*$C$11*$C$9+V906*$C$11*$C$10</f>
        <v>14695380</v>
      </c>
      <c r="AS906" s="87">
        <f>$C$11*(T906*$C$9+W906*$C$10)</f>
        <v>789129.61404581123</v>
      </c>
      <c r="AT906" s="45">
        <f t="shared" si="253"/>
        <v>15595752.209440315</v>
      </c>
      <c r="AU906" s="75"/>
    </row>
    <row r="907" spans="2:47" ht="15" thickBot="1" x14ac:dyDescent="0.35">
      <c r="B907" s="41">
        <f t="shared" si="260"/>
        <v>8760</v>
      </c>
      <c r="C907" s="8">
        <f t="shared" si="261"/>
        <v>87.600000000000009</v>
      </c>
      <c r="D907" s="73">
        <f t="shared" si="247"/>
        <v>117.16500000000002</v>
      </c>
      <c r="E907" s="29">
        <f t="shared" si="250"/>
        <v>6495.5904792266192</v>
      </c>
      <c r="F907" s="29">
        <f t="shared" si="254"/>
        <v>7.4150576246884157</v>
      </c>
      <c r="G907" s="29">
        <f t="shared" si="262"/>
        <v>9.9176395730207556</v>
      </c>
      <c r="H907" s="17">
        <f t="shared" si="263"/>
        <v>8687.8522659655482</v>
      </c>
      <c r="I907" s="29">
        <f t="shared" si="255"/>
        <v>2.2250485660981263</v>
      </c>
      <c r="J907" s="29">
        <f t="shared" si="256"/>
        <v>13.949340071224418</v>
      </c>
      <c r="K907" s="32">
        <f>IF((D906+L906+M906-AL906)/($C$21+$C$22)&gt;$C$8,$C$8,(D906+L906+M906-AL906)/($C$21+$C$22))</f>
        <v>1400</v>
      </c>
      <c r="L907" s="97">
        <f t="shared" si="248"/>
        <v>0</v>
      </c>
      <c r="M907" s="96">
        <f t="shared" si="249"/>
        <v>0</v>
      </c>
      <c r="N907" s="98">
        <f t="shared" si="257"/>
        <v>1.7382597742038917</v>
      </c>
      <c r="O907" s="100">
        <f t="shared" si="251"/>
        <v>4.2266987561397071</v>
      </c>
      <c r="P907" s="104">
        <f t="shared" si="258"/>
        <v>18.880500609176615</v>
      </c>
      <c r="Q907" s="102">
        <f t="shared" si="264"/>
        <v>2.8886093440366814E-2</v>
      </c>
      <c r="R907" s="106">
        <f>K907-U907</f>
        <v>0</v>
      </c>
      <c r="S907" s="106">
        <f>IF(K907-H906&lt;0,0,K907-H906)</f>
        <v>0</v>
      </c>
      <c r="T907" s="106">
        <f t="shared" si="252"/>
        <v>98.365381490613771</v>
      </c>
      <c r="U907" s="107">
        <f>IF(S907&gt;0,0,IF(U906+(F907-AL907/$C$23)*$C$22/($C$21+$C$22)&gt;$C$8,$C$8,IF(V907=$C$8,U906+(F907-AL907/$C$23)*$C$22/$C$21,U906+(F907-AL907/$C$23)*$C$22/($C$21+$C$22))))</f>
        <v>1400</v>
      </c>
      <c r="V907" s="107">
        <f>IF(S907=0,IF(V906+(F907-AL907/$C$23)*$C$22/($C$21+$C$22)&gt;$C$8,$C$8,V906+(F907-AL907/$C$23)*$C$22/($C$21+$C$22)),E907)</f>
        <v>1400</v>
      </c>
      <c r="W907" s="203">
        <f>IF(S907&gt;0,0,IF(W906+AL907/$C$23&gt;$F$23,$F$23,W906+AL907/$C$23))</f>
        <v>1.6346185093862227</v>
      </c>
      <c r="X907" s="105" t="str">
        <f>IF(R907=0,"-",IF(U907=0,FORECAST($C$8,Инклинометрия!$B$2:$B$152,Инклинометрия!$A$2:$A$152),FORECAST(R907,Инклинометрия!$B$2:$B$152,Инклинометрия!$A$2:$A$152)))</f>
        <v>-</v>
      </c>
      <c r="Y907" s="105" t="str">
        <f>IF(R907=0,"-",IF(U907=0,FORECAST($C$8-R907,Инклинометрия!$B$2:$B$152,Инклинометрия!$A$2:$A$152),0))</f>
        <v>-</v>
      </c>
      <c r="Z907" s="105" t="str">
        <f>IF(S907=0,"-",FORECAST($C$8,Инклинометрия!$B$2:$B$152,Инклинометрия!$A$2:$A$152))</f>
        <v>-</v>
      </c>
      <c r="AA907" s="105" t="str">
        <f>IF(S907=0,"-",FORECAST($C$8-S907,Инклинометрия!$B$2:$B$152,Инклинометрия!$A$2:$A$152))</f>
        <v>-</v>
      </c>
      <c r="AB907" s="105">
        <f>IF(T907=0,"-",FORECAST($C$6,Инклинометрия!$B$2:$B$152,Инклинометрия!$A$2:$A$152))</f>
        <v>1425</v>
      </c>
      <c r="AC907" s="105">
        <f>IF(R907=0,FORECAST($C$6-T907,Инклинометрия!$B$2:$B$152,Инклинометрия!$A$2:$A$152),FORECAST($C$8,Инклинометрия!$B$2:$B$152,Инклинометрия!$A$2:$A$152))</f>
        <v>1331.5528875839168</v>
      </c>
      <c r="AD907" s="107">
        <f>IF(U907=0,"-",FORECAST($C$8,Инклинометрия!$B$2:$B$152,Инклинометрия!$A$2:$A$152))</f>
        <v>1330</v>
      </c>
      <c r="AE907" s="107">
        <f>IF(U907=0,"-",FORECAST($C$8-U907,Инклинометрия!$B$2:$B$152,Инклинометрия!$A$2:$A$152))</f>
        <v>0</v>
      </c>
      <c r="AF907" s="107">
        <f>FORECAST($C$8-S907,Инклинометрия!$B$2:$B$152,Инклинометрия!$A$2:$A$152)</f>
        <v>1330</v>
      </c>
      <c r="AG907" s="107">
        <f>FORECAST($C$8-(S907+V907),Инклинометрия!$B$2:$B$152,Инклинометрия!$A$2:$A$152)</f>
        <v>0</v>
      </c>
      <c r="AH907" s="107">
        <f>IF(W907=0,"-",FORECAST($C$8+W907,Инклинометрия!$B$2:$B$152,Инклинометрия!$A$2:$A$152))</f>
        <v>1331.5528875839168</v>
      </c>
      <c r="AI907" s="107">
        <f>IF(W907=0,"-",FORECAST($C$8,Инклинометрия!$B$2:$B$152,Инклинометрия!$A$2:$A$152))</f>
        <v>1330</v>
      </c>
      <c r="AK907" s="122">
        <f>2*PI()*$C$5*(AT906-AT905)/(LN(AN906/$I$9)*$I$8/$I$7+LN($I$10/AN906)*$I$8/$I$7)</f>
        <v>0</v>
      </c>
      <c r="AL907" s="67">
        <f>AK907*(B907-B906)</f>
        <v>0</v>
      </c>
      <c r="AM907" s="23">
        <f t="shared" si="265"/>
        <v>4.3059540056097682E-2</v>
      </c>
      <c r="AN907" s="26">
        <f>AN906+AK907*(B907-B906)/(2*PI()*$C$5*AN906*$I$11)</f>
        <v>0.12986115207059001</v>
      </c>
      <c r="AO907" s="87">
        <f t="shared" si="259"/>
        <v>111242.59539450394</v>
      </c>
      <c r="AP907" s="87">
        <f>IF(R907+U907&lt;$C$8,0,32*$G$13/$C$12^2*($I$8*R907+$I$6*U907)+32*$G$14/($C$14^2-$C$13^2)*($I$8*S907+$I$6*V907))</f>
        <v>9917.5953945039291</v>
      </c>
      <c r="AQ907" s="66">
        <f>R907*$C$11*$C$9+U907*$C$11*$C$10</f>
        <v>14695380</v>
      </c>
      <c r="AR907" s="66">
        <f>S907*$C$11*$C$9+V907*$C$11*$C$10</f>
        <v>14695380</v>
      </c>
      <c r="AS907" s="87">
        <f>$C$11*(T907*$C$9+W907*$C$10)</f>
        <v>789129.61404581123</v>
      </c>
      <c r="AT907" s="45">
        <f t="shared" si="253"/>
        <v>15595752.209440315</v>
      </c>
      <c r="AU907" s="75"/>
    </row>
    <row r="908" spans="2:47" ht="15" thickBot="1" x14ac:dyDescent="0.35">
      <c r="B908" s="41">
        <f t="shared" si="260"/>
        <v>8770</v>
      </c>
      <c r="C908" s="8">
        <f t="shared" si="261"/>
        <v>87.7</v>
      </c>
      <c r="D908" s="73">
        <f t="shared" si="247"/>
        <v>117.29875</v>
      </c>
      <c r="E908" s="29">
        <f t="shared" si="250"/>
        <v>6503.0055368513067</v>
      </c>
      <c r="F908" s="29">
        <f t="shared" si="254"/>
        <v>7.4150576246875062</v>
      </c>
      <c r="G908" s="29">
        <f t="shared" si="262"/>
        <v>9.9176395730195388</v>
      </c>
      <c r="H908" s="17">
        <f t="shared" si="263"/>
        <v>8697.7699055385674</v>
      </c>
      <c r="I908" s="29">
        <f t="shared" si="255"/>
        <v>2.2250485660981263</v>
      </c>
      <c r="J908" s="29">
        <f t="shared" si="256"/>
        <v>13.949340071223562</v>
      </c>
      <c r="K908" s="32">
        <f>IF((D907+L907+M907-AL907)/($C$21+$C$22)&gt;$C$8,$C$8,(D907+L907+M907-AL907)/($C$21+$C$22))</f>
        <v>1400</v>
      </c>
      <c r="L908" s="97">
        <f t="shared" si="248"/>
        <v>0</v>
      </c>
      <c r="M908" s="96">
        <f t="shared" si="249"/>
        <v>0</v>
      </c>
      <c r="N908" s="98">
        <f t="shared" si="257"/>
        <v>1.7382597742038917</v>
      </c>
      <c r="O908" s="100">
        <f t="shared" si="251"/>
        <v>4.2266987561397071</v>
      </c>
      <c r="P908" s="104">
        <f t="shared" si="258"/>
        <v>18.880500609176615</v>
      </c>
      <c r="Q908" s="102">
        <f t="shared" si="264"/>
        <v>2.8886093440366814E-2</v>
      </c>
      <c r="R908" s="106">
        <f>K908-U908</f>
        <v>0</v>
      </c>
      <c r="S908" s="106">
        <f>IF(K908-H907&lt;0,0,K908-H907)</f>
        <v>0</v>
      </c>
      <c r="T908" s="106">
        <f t="shared" si="252"/>
        <v>98.365381490613771</v>
      </c>
      <c r="U908" s="107">
        <f>IF(S908&gt;0,0,IF(U907+(F908-AL908/$C$23)*$C$22/($C$21+$C$22)&gt;$C$8,$C$8,IF(V908=$C$8,U907+(F908-AL908/$C$23)*$C$22/$C$21,U907+(F908-AL908/$C$23)*$C$22/($C$21+$C$22))))</f>
        <v>1400</v>
      </c>
      <c r="V908" s="107">
        <f>IF(S908=0,IF(V907+(F908-AL908/$C$23)*$C$22/($C$21+$C$22)&gt;$C$8,$C$8,V907+(F908-AL908/$C$23)*$C$22/($C$21+$C$22)),E908)</f>
        <v>1400</v>
      </c>
      <c r="W908" s="203">
        <f>IF(S908&gt;0,0,IF(W907+AL908/$C$23&gt;$F$23,$F$23,W907+AL908/$C$23))</f>
        <v>1.6346185093862227</v>
      </c>
      <c r="X908" s="105" t="str">
        <f>IF(R908=0,"-",IF(U908=0,FORECAST($C$8,Инклинометрия!$B$2:$B$152,Инклинометрия!$A$2:$A$152),FORECAST(R908,Инклинометрия!$B$2:$B$152,Инклинометрия!$A$2:$A$152)))</f>
        <v>-</v>
      </c>
      <c r="Y908" s="105" t="str">
        <f>IF(R908=0,"-",IF(U908=0,FORECAST($C$8-R908,Инклинометрия!$B$2:$B$152,Инклинометрия!$A$2:$A$152),0))</f>
        <v>-</v>
      </c>
      <c r="Z908" s="105" t="str">
        <f>IF(S908=0,"-",FORECAST($C$8,Инклинометрия!$B$2:$B$152,Инклинометрия!$A$2:$A$152))</f>
        <v>-</v>
      </c>
      <c r="AA908" s="105" t="str">
        <f>IF(S908=0,"-",FORECAST($C$8-S908,Инклинометрия!$B$2:$B$152,Инклинометрия!$A$2:$A$152))</f>
        <v>-</v>
      </c>
      <c r="AB908" s="105">
        <f>IF(T908=0,"-",FORECAST($C$6,Инклинометрия!$B$2:$B$152,Инклинометрия!$A$2:$A$152))</f>
        <v>1425</v>
      </c>
      <c r="AC908" s="105">
        <f>IF(R908=0,FORECAST($C$6-T908,Инклинометрия!$B$2:$B$152,Инклинометрия!$A$2:$A$152),FORECAST($C$8,Инклинометрия!$B$2:$B$152,Инклинометрия!$A$2:$A$152))</f>
        <v>1331.5528875839168</v>
      </c>
      <c r="AD908" s="107">
        <f>IF(U908=0,"-",FORECAST($C$8,Инклинометрия!$B$2:$B$152,Инклинометрия!$A$2:$A$152))</f>
        <v>1330</v>
      </c>
      <c r="AE908" s="107">
        <f>IF(U908=0,"-",FORECAST($C$8-U908,Инклинометрия!$B$2:$B$152,Инклинометрия!$A$2:$A$152))</f>
        <v>0</v>
      </c>
      <c r="AF908" s="107">
        <f>FORECAST($C$8-S908,Инклинометрия!$B$2:$B$152,Инклинометрия!$A$2:$A$152)</f>
        <v>1330</v>
      </c>
      <c r="AG908" s="107">
        <f>FORECAST($C$8-(S908+V908),Инклинометрия!$B$2:$B$152,Инклинометрия!$A$2:$A$152)</f>
        <v>0</v>
      </c>
      <c r="AH908" s="107">
        <f>IF(W908=0,"-",FORECAST($C$8+W908,Инклинометрия!$B$2:$B$152,Инклинометрия!$A$2:$A$152))</f>
        <v>1331.5528875839168</v>
      </c>
      <c r="AI908" s="107">
        <f>IF(W908=0,"-",FORECAST($C$8,Инклинометрия!$B$2:$B$152,Инклинометрия!$A$2:$A$152))</f>
        <v>1330</v>
      </c>
      <c r="AK908" s="122">
        <f>2*PI()*$C$5*(AT907-AT906)/(LN(AN907/$I$9)*$I$8/$I$7+LN($I$10/AN907)*$I$8/$I$7)</f>
        <v>0</v>
      </c>
      <c r="AL908" s="67">
        <f>AK908*(B908-B907)</f>
        <v>0</v>
      </c>
      <c r="AM908" s="23">
        <f t="shared" si="265"/>
        <v>4.3059540056097682E-2</v>
      </c>
      <c r="AN908" s="26">
        <f>AN907+AK908*(B908-B907)/(2*PI()*$C$5*AN907*$I$11)</f>
        <v>0.12986115207059001</v>
      </c>
      <c r="AO908" s="87">
        <f t="shared" si="259"/>
        <v>111242.59539450394</v>
      </c>
      <c r="AP908" s="87">
        <f>IF(R908+U908&lt;$C$8,0,32*$G$13/$C$12^2*($I$8*R908+$I$6*U908)+32*$G$14/($C$14^2-$C$13^2)*($I$8*S908+$I$6*V908))</f>
        <v>9917.5953945039291</v>
      </c>
      <c r="AQ908" s="66">
        <f>R908*$C$11*$C$9+U908*$C$11*$C$10</f>
        <v>14695380</v>
      </c>
      <c r="AR908" s="66">
        <f>S908*$C$11*$C$9+V908*$C$11*$C$10</f>
        <v>14695380</v>
      </c>
      <c r="AS908" s="87">
        <f>$C$11*(T908*$C$9+W908*$C$10)</f>
        <v>789129.61404581123</v>
      </c>
      <c r="AT908" s="45">
        <f t="shared" si="253"/>
        <v>15595752.209440315</v>
      </c>
      <c r="AU908" s="75"/>
    </row>
    <row r="909" spans="2:47" ht="15" thickBot="1" x14ac:dyDescent="0.35">
      <c r="B909" s="41">
        <f t="shared" si="260"/>
        <v>8780</v>
      </c>
      <c r="C909" s="8">
        <f t="shared" si="261"/>
        <v>87.8</v>
      </c>
      <c r="D909" s="73">
        <f t="shared" si="247"/>
        <v>117.4325</v>
      </c>
      <c r="E909" s="29">
        <f t="shared" si="250"/>
        <v>6510.4205944759942</v>
      </c>
      <c r="F909" s="29">
        <f t="shared" si="254"/>
        <v>7.4150576246875062</v>
      </c>
      <c r="G909" s="29">
        <f t="shared" si="262"/>
        <v>9.9176395730195388</v>
      </c>
      <c r="H909" s="17">
        <f t="shared" si="263"/>
        <v>8707.6875451115866</v>
      </c>
      <c r="I909" s="29">
        <f t="shared" si="255"/>
        <v>2.2250485660981263</v>
      </c>
      <c r="J909" s="29">
        <f t="shared" si="256"/>
        <v>13.949340071223562</v>
      </c>
      <c r="K909" s="32">
        <f>IF((D908+L908+M908-AL908)/($C$21+$C$22)&gt;$C$8,$C$8,(D908+L908+M908-AL908)/($C$21+$C$22))</f>
        <v>1400</v>
      </c>
      <c r="L909" s="97">
        <f t="shared" si="248"/>
        <v>0</v>
      </c>
      <c r="M909" s="96">
        <f t="shared" si="249"/>
        <v>0</v>
      </c>
      <c r="N909" s="98">
        <f t="shared" si="257"/>
        <v>1.7382597742038917</v>
      </c>
      <c r="O909" s="100">
        <f t="shared" si="251"/>
        <v>4.2266987561397071</v>
      </c>
      <c r="P909" s="104">
        <f t="shared" si="258"/>
        <v>18.880500609176615</v>
      </c>
      <c r="Q909" s="102">
        <f t="shared" si="264"/>
        <v>2.8886093440366814E-2</v>
      </c>
      <c r="R909" s="106">
        <f>K909-U909</f>
        <v>0</v>
      </c>
      <c r="S909" s="106">
        <f>IF(K909-H908&lt;0,0,K909-H908)</f>
        <v>0</v>
      </c>
      <c r="T909" s="106">
        <f t="shared" si="252"/>
        <v>98.365381490613771</v>
      </c>
      <c r="U909" s="107">
        <f>IF(S909&gt;0,0,IF(U908+(F909-AL909/$C$23)*$C$22/($C$21+$C$22)&gt;$C$8,$C$8,IF(V909=$C$8,U908+(F909-AL909/$C$23)*$C$22/$C$21,U908+(F909-AL909/$C$23)*$C$22/($C$21+$C$22))))</f>
        <v>1400</v>
      </c>
      <c r="V909" s="107">
        <f>IF(S909=0,IF(V908+(F909-AL909/$C$23)*$C$22/($C$21+$C$22)&gt;$C$8,$C$8,V908+(F909-AL909/$C$23)*$C$22/($C$21+$C$22)),E909)</f>
        <v>1400</v>
      </c>
      <c r="W909" s="203">
        <f>IF(S909&gt;0,0,IF(W908+AL909/$C$23&gt;$F$23,$F$23,W908+AL909/$C$23))</f>
        <v>1.6346185093862227</v>
      </c>
      <c r="X909" s="105" t="str">
        <f>IF(R909=0,"-",IF(U909=0,FORECAST($C$8,Инклинометрия!$B$2:$B$152,Инклинометрия!$A$2:$A$152),FORECAST(R909,Инклинометрия!$B$2:$B$152,Инклинометрия!$A$2:$A$152)))</f>
        <v>-</v>
      </c>
      <c r="Y909" s="105" t="str">
        <f>IF(R909=0,"-",IF(U909=0,FORECAST($C$8-R909,Инклинометрия!$B$2:$B$152,Инклинометрия!$A$2:$A$152),0))</f>
        <v>-</v>
      </c>
      <c r="Z909" s="105" t="str">
        <f>IF(S909=0,"-",FORECAST($C$8,Инклинометрия!$B$2:$B$152,Инклинометрия!$A$2:$A$152))</f>
        <v>-</v>
      </c>
      <c r="AA909" s="105" t="str">
        <f>IF(S909=0,"-",FORECAST($C$8-S909,Инклинометрия!$B$2:$B$152,Инклинометрия!$A$2:$A$152))</f>
        <v>-</v>
      </c>
      <c r="AB909" s="105">
        <f>IF(T909=0,"-",FORECAST($C$6,Инклинометрия!$B$2:$B$152,Инклинометрия!$A$2:$A$152))</f>
        <v>1425</v>
      </c>
      <c r="AC909" s="105">
        <f>IF(R909=0,FORECAST($C$6-T909,Инклинометрия!$B$2:$B$152,Инклинометрия!$A$2:$A$152),FORECAST($C$8,Инклинометрия!$B$2:$B$152,Инклинометрия!$A$2:$A$152))</f>
        <v>1331.5528875839168</v>
      </c>
      <c r="AD909" s="107">
        <f>IF(U909=0,"-",FORECAST($C$8,Инклинометрия!$B$2:$B$152,Инклинометрия!$A$2:$A$152))</f>
        <v>1330</v>
      </c>
      <c r="AE909" s="107">
        <f>IF(U909=0,"-",FORECAST($C$8-U909,Инклинометрия!$B$2:$B$152,Инклинометрия!$A$2:$A$152))</f>
        <v>0</v>
      </c>
      <c r="AF909" s="107">
        <f>FORECAST($C$8-S909,Инклинометрия!$B$2:$B$152,Инклинометрия!$A$2:$A$152)</f>
        <v>1330</v>
      </c>
      <c r="AG909" s="107">
        <f>FORECAST($C$8-(S909+V909),Инклинометрия!$B$2:$B$152,Инклинометрия!$A$2:$A$152)</f>
        <v>0</v>
      </c>
      <c r="AH909" s="107">
        <f>IF(W909=0,"-",FORECAST($C$8+W909,Инклинометрия!$B$2:$B$152,Инклинометрия!$A$2:$A$152))</f>
        <v>1331.5528875839168</v>
      </c>
      <c r="AI909" s="107">
        <f>IF(W909=0,"-",FORECAST($C$8,Инклинометрия!$B$2:$B$152,Инклинометрия!$A$2:$A$152))</f>
        <v>1330</v>
      </c>
      <c r="AK909" s="122">
        <f>2*PI()*$C$5*(AT908-AT907)/(LN(AN908/$I$9)*$I$8/$I$7+LN($I$10/AN908)*$I$8/$I$7)</f>
        <v>0</v>
      </c>
      <c r="AL909" s="67">
        <f>AK909*(B909-B908)</f>
        <v>0</v>
      </c>
      <c r="AM909" s="23">
        <f t="shared" si="265"/>
        <v>4.3059540056097682E-2</v>
      </c>
      <c r="AN909" s="26">
        <f>AN908+AK909*(B909-B908)/(2*PI()*$C$5*AN908*$I$11)</f>
        <v>0.12986115207059001</v>
      </c>
      <c r="AO909" s="87">
        <f t="shared" si="259"/>
        <v>111242.59539450394</v>
      </c>
      <c r="AP909" s="87">
        <f>IF(R909+U909&lt;$C$8,0,32*$G$13/$C$12^2*($I$8*R909+$I$6*U909)+32*$G$14/($C$14^2-$C$13^2)*($I$8*S909+$I$6*V909))</f>
        <v>9917.5953945039291</v>
      </c>
      <c r="AQ909" s="66">
        <f>R909*$C$11*$C$9+U909*$C$11*$C$10</f>
        <v>14695380</v>
      </c>
      <c r="AR909" s="66">
        <f>S909*$C$11*$C$9+V909*$C$11*$C$10</f>
        <v>14695380</v>
      </c>
      <c r="AS909" s="87">
        <f>$C$11*(T909*$C$9+W909*$C$10)</f>
        <v>789129.61404581123</v>
      </c>
      <c r="AT909" s="45">
        <f t="shared" si="253"/>
        <v>15595752.209440315</v>
      </c>
      <c r="AU909" s="75"/>
    </row>
    <row r="910" spans="2:47" ht="15" thickBot="1" x14ac:dyDescent="0.35">
      <c r="B910" s="41">
        <f t="shared" si="260"/>
        <v>8790</v>
      </c>
      <c r="C910" s="8">
        <f t="shared" si="261"/>
        <v>87.9</v>
      </c>
      <c r="D910" s="73">
        <f t="shared" si="247"/>
        <v>117.56625</v>
      </c>
      <c r="E910" s="29">
        <f t="shared" si="250"/>
        <v>6517.8356521006826</v>
      </c>
      <c r="F910" s="29">
        <f t="shared" si="254"/>
        <v>7.4150576246884157</v>
      </c>
      <c r="G910" s="29">
        <f t="shared" si="262"/>
        <v>9.9176395730207556</v>
      </c>
      <c r="H910" s="17">
        <f t="shared" si="263"/>
        <v>8717.6051846846076</v>
      </c>
      <c r="I910" s="29">
        <f t="shared" si="255"/>
        <v>2.2250485660981263</v>
      </c>
      <c r="J910" s="29">
        <f t="shared" si="256"/>
        <v>13.949340071224418</v>
      </c>
      <c r="K910" s="32">
        <f>IF((D909+L909+M909-AL909)/($C$21+$C$22)&gt;$C$8,$C$8,(D909+L909+M909-AL909)/($C$21+$C$22))</f>
        <v>1400</v>
      </c>
      <c r="L910" s="97">
        <f t="shared" si="248"/>
        <v>0</v>
      </c>
      <c r="M910" s="96">
        <f t="shared" si="249"/>
        <v>0</v>
      </c>
      <c r="N910" s="98">
        <f t="shared" si="257"/>
        <v>1.7382597742038917</v>
      </c>
      <c r="O910" s="100">
        <f t="shared" si="251"/>
        <v>4.2266987561397071</v>
      </c>
      <c r="P910" s="104">
        <f t="shared" si="258"/>
        <v>18.880500609176615</v>
      </c>
      <c r="Q910" s="102">
        <f t="shared" si="264"/>
        <v>2.8886093440366814E-2</v>
      </c>
      <c r="R910" s="106">
        <f>K910-U910</f>
        <v>0</v>
      </c>
      <c r="S910" s="106">
        <f>IF(K910-H909&lt;0,0,K910-H909)</f>
        <v>0</v>
      </c>
      <c r="T910" s="106">
        <f t="shared" si="252"/>
        <v>98.365381490613771</v>
      </c>
      <c r="U910" s="107">
        <f>IF(S910&gt;0,0,IF(U909+(F910-AL910/$C$23)*$C$22/($C$21+$C$22)&gt;$C$8,$C$8,IF(V910=$C$8,U909+(F910-AL910/$C$23)*$C$22/$C$21,U909+(F910-AL910/$C$23)*$C$22/($C$21+$C$22))))</f>
        <v>1400</v>
      </c>
      <c r="V910" s="107">
        <f>IF(S910=0,IF(V909+(F910-AL910/$C$23)*$C$22/($C$21+$C$22)&gt;$C$8,$C$8,V909+(F910-AL910/$C$23)*$C$22/($C$21+$C$22)),E910)</f>
        <v>1400</v>
      </c>
      <c r="W910" s="203">
        <f>IF(S910&gt;0,0,IF(W909+AL910/$C$23&gt;$F$23,$F$23,W909+AL910/$C$23))</f>
        <v>1.6346185093862227</v>
      </c>
      <c r="X910" s="105" t="str">
        <f>IF(R910=0,"-",IF(U910=0,FORECAST($C$8,Инклинометрия!$B$2:$B$152,Инклинометрия!$A$2:$A$152),FORECAST(R910,Инклинометрия!$B$2:$B$152,Инклинометрия!$A$2:$A$152)))</f>
        <v>-</v>
      </c>
      <c r="Y910" s="105" t="str">
        <f>IF(R910=0,"-",IF(U910=0,FORECAST($C$8-R910,Инклинометрия!$B$2:$B$152,Инклинометрия!$A$2:$A$152),0))</f>
        <v>-</v>
      </c>
      <c r="Z910" s="105" t="str">
        <f>IF(S910=0,"-",FORECAST($C$8,Инклинометрия!$B$2:$B$152,Инклинометрия!$A$2:$A$152))</f>
        <v>-</v>
      </c>
      <c r="AA910" s="105" t="str">
        <f>IF(S910=0,"-",FORECAST($C$8-S910,Инклинометрия!$B$2:$B$152,Инклинометрия!$A$2:$A$152))</f>
        <v>-</v>
      </c>
      <c r="AB910" s="105">
        <f>IF(T910=0,"-",FORECAST($C$6,Инклинометрия!$B$2:$B$152,Инклинометрия!$A$2:$A$152))</f>
        <v>1425</v>
      </c>
      <c r="AC910" s="105">
        <f>IF(R910=0,FORECAST($C$6-T910,Инклинометрия!$B$2:$B$152,Инклинометрия!$A$2:$A$152),FORECAST($C$8,Инклинометрия!$B$2:$B$152,Инклинометрия!$A$2:$A$152))</f>
        <v>1331.5528875839168</v>
      </c>
      <c r="AD910" s="107">
        <f>IF(U910=0,"-",FORECAST($C$8,Инклинометрия!$B$2:$B$152,Инклинометрия!$A$2:$A$152))</f>
        <v>1330</v>
      </c>
      <c r="AE910" s="107">
        <f>IF(U910=0,"-",FORECAST($C$8-U910,Инклинометрия!$B$2:$B$152,Инклинометрия!$A$2:$A$152))</f>
        <v>0</v>
      </c>
      <c r="AF910" s="107">
        <f>FORECAST($C$8-S910,Инклинометрия!$B$2:$B$152,Инклинометрия!$A$2:$A$152)</f>
        <v>1330</v>
      </c>
      <c r="AG910" s="107">
        <f>FORECAST($C$8-(S910+V910),Инклинометрия!$B$2:$B$152,Инклинометрия!$A$2:$A$152)</f>
        <v>0</v>
      </c>
      <c r="AH910" s="107">
        <f>IF(W910=0,"-",FORECAST($C$8+W910,Инклинометрия!$B$2:$B$152,Инклинометрия!$A$2:$A$152))</f>
        <v>1331.5528875839168</v>
      </c>
      <c r="AI910" s="107">
        <f>IF(W910=0,"-",FORECAST($C$8,Инклинометрия!$B$2:$B$152,Инклинометрия!$A$2:$A$152))</f>
        <v>1330</v>
      </c>
      <c r="AK910" s="122">
        <f>2*PI()*$C$5*(AT909-AT908)/(LN(AN909/$I$9)*$I$8/$I$7+LN($I$10/AN909)*$I$8/$I$7)</f>
        <v>0</v>
      </c>
      <c r="AL910" s="67">
        <f>AK910*(B910-B909)</f>
        <v>0</v>
      </c>
      <c r="AM910" s="23">
        <f t="shared" si="265"/>
        <v>4.3059540056097682E-2</v>
      </c>
      <c r="AN910" s="26">
        <f>AN909+AK910*(B910-B909)/(2*PI()*$C$5*AN909*$I$11)</f>
        <v>0.12986115207059001</v>
      </c>
      <c r="AO910" s="87">
        <f t="shared" si="259"/>
        <v>111242.59539450394</v>
      </c>
      <c r="AP910" s="87">
        <f>IF(R910+U910&lt;$C$8,0,32*$G$13/$C$12^2*($I$8*R910+$I$6*U910)+32*$G$14/($C$14^2-$C$13^2)*($I$8*S910+$I$6*V910))</f>
        <v>9917.5953945039291</v>
      </c>
      <c r="AQ910" s="66">
        <f>R910*$C$11*$C$9+U910*$C$11*$C$10</f>
        <v>14695380</v>
      </c>
      <c r="AR910" s="66">
        <f>S910*$C$11*$C$9+V910*$C$11*$C$10</f>
        <v>14695380</v>
      </c>
      <c r="AS910" s="87">
        <f>$C$11*(T910*$C$9+W910*$C$10)</f>
        <v>789129.61404581123</v>
      </c>
      <c r="AT910" s="45">
        <f t="shared" si="253"/>
        <v>15595752.209440315</v>
      </c>
      <c r="AU910" s="75"/>
    </row>
    <row r="911" spans="2:47" ht="15" thickBot="1" x14ac:dyDescent="0.35">
      <c r="B911" s="41">
        <f t="shared" si="260"/>
        <v>8800</v>
      </c>
      <c r="C911" s="8">
        <f t="shared" si="261"/>
        <v>88</v>
      </c>
      <c r="D911" s="73">
        <f t="shared" si="247"/>
        <v>117.7</v>
      </c>
      <c r="E911" s="29">
        <f t="shared" si="250"/>
        <v>6525.2507097253701</v>
      </c>
      <c r="F911" s="29">
        <f t="shared" si="254"/>
        <v>7.4150576246875062</v>
      </c>
      <c r="G911" s="29">
        <f t="shared" si="262"/>
        <v>9.9176395730195388</v>
      </c>
      <c r="H911" s="17">
        <f t="shared" si="263"/>
        <v>8727.5228242576268</v>
      </c>
      <c r="I911" s="29">
        <f t="shared" si="255"/>
        <v>2.2250485660981263</v>
      </c>
      <c r="J911" s="29">
        <f t="shared" si="256"/>
        <v>13.949340071223562</v>
      </c>
      <c r="K911" s="32">
        <f>IF((D910+L910+M910-AL910)/($C$21+$C$22)&gt;$C$8,$C$8,(D910+L910+M910-AL910)/($C$21+$C$22))</f>
        <v>1400</v>
      </c>
      <c r="L911" s="97">
        <f t="shared" si="248"/>
        <v>0</v>
      </c>
      <c r="M911" s="96">
        <f t="shared" si="249"/>
        <v>0</v>
      </c>
      <c r="N911" s="98">
        <f t="shared" si="257"/>
        <v>1.7382597742038917</v>
      </c>
      <c r="O911" s="100">
        <f t="shared" si="251"/>
        <v>4.2266987561397071</v>
      </c>
      <c r="P911" s="104">
        <f t="shared" si="258"/>
        <v>18.880500609176615</v>
      </c>
      <c r="Q911" s="102">
        <f t="shared" si="264"/>
        <v>2.8886093440366814E-2</v>
      </c>
      <c r="R911" s="106">
        <f>K911-U911</f>
        <v>0</v>
      </c>
      <c r="S911" s="106">
        <f>IF(K911-H910&lt;0,0,K911-H910)</f>
        <v>0</v>
      </c>
      <c r="T911" s="106">
        <f t="shared" si="252"/>
        <v>98.365381490613771</v>
      </c>
      <c r="U911" s="107">
        <f>IF(S911&gt;0,0,IF(U910+(F911-AL911/$C$23)*$C$22/($C$21+$C$22)&gt;$C$8,$C$8,IF(V911=$C$8,U910+(F911-AL911/$C$23)*$C$22/$C$21,U910+(F911-AL911/$C$23)*$C$22/($C$21+$C$22))))</f>
        <v>1400</v>
      </c>
      <c r="V911" s="107">
        <f>IF(S911=0,IF(V910+(F911-AL911/$C$23)*$C$22/($C$21+$C$22)&gt;$C$8,$C$8,V910+(F911-AL911/$C$23)*$C$22/($C$21+$C$22)),E911)</f>
        <v>1400</v>
      </c>
      <c r="W911" s="203">
        <f>IF(S911&gt;0,0,IF(W910+AL911/$C$23&gt;$F$23,$F$23,W910+AL911/$C$23))</f>
        <v>1.6346185093862227</v>
      </c>
      <c r="X911" s="105" t="str">
        <f>IF(R911=0,"-",IF(U911=0,FORECAST($C$8,Инклинометрия!$B$2:$B$152,Инклинометрия!$A$2:$A$152),FORECAST(R911,Инклинометрия!$B$2:$B$152,Инклинометрия!$A$2:$A$152)))</f>
        <v>-</v>
      </c>
      <c r="Y911" s="105" t="str">
        <f>IF(R911=0,"-",IF(U911=0,FORECAST($C$8-R911,Инклинометрия!$B$2:$B$152,Инклинометрия!$A$2:$A$152),0))</f>
        <v>-</v>
      </c>
      <c r="Z911" s="105" t="str">
        <f>IF(S911=0,"-",FORECAST($C$8,Инклинометрия!$B$2:$B$152,Инклинометрия!$A$2:$A$152))</f>
        <v>-</v>
      </c>
      <c r="AA911" s="105" t="str">
        <f>IF(S911=0,"-",FORECAST($C$8-S911,Инклинометрия!$B$2:$B$152,Инклинометрия!$A$2:$A$152))</f>
        <v>-</v>
      </c>
      <c r="AB911" s="105">
        <f>IF(T911=0,"-",FORECAST($C$6,Инклинометрия!$B$2:$B$152,Инклинометрия!$A$2:$A$152))</f>
        <v>1425</v>
      </c>
      <c r="AC911" s="105">
        <f>IF(R911=0,FORECAST($C$6-T911,Инклинометрия!$B$2:$B$152,Инклинометрия!$A$2:$A$152),FORECAST($C$8,Инклинометрия!$B$2:$B$152,Инклинометрия!$A$2:$A$152))</f>
        <v>1331.5528875839168</v>
      </c>
      <c r="AD911" s="107">
        <f>IF(U911=0,"-",FORECAST($C$8,Инклинометрия!$B$2:$B$152,Инклинометрия!$A$2:$A$152))</f>
        <v>1330</v>
      </c>
      <c r="AE911" s="107">
        <f>IF(U911=0,"-",FORECAST($C$8-U911,Инклинометрия!$B$2:$B$152,Инклинометрия!$A$2:$A$152))</f>
        <v>0</v>
      </c>
      <c r="AF911" s="107">
        <f>FORECAST($C$8-S911,Инклинометрия!$B$2:$B$152,Инклинометрия!$A$2:$A$152)</f>
        <v>1330</v>
      </c>
      <c r="AG911" s="107">
        <f>FORECAST($C$8-(S911+V911),Инклинометрия!$B$2:$B$152,Инклинометрия!$A$2:$A$152)</f>
        <v>0</v>
      </c>
      <c r="AH911" s="107">
        <f>IF(W911=0,"-",FORECAST($C$8+W911,Инклинометрия!$B$2:$B$152,Инклинометрия!$A$2:$A$152))</f>
        <v>1331.5528875839168</v>
      </c>
      <c r="AI911" s="107">
        <f>IF(W911=0,"-",FORECAST($C$8,Инклинометрия!$B$2:$B$152,Инклинометрия!$A$2:$A$152))</f>
        <v>1330</v>
      </c>
      <c r="AK911" s="122">
        <f>2*PI()*$C$5*(AT910-AT909)/(LN(AN910/$I$9)*$I$8/$I$7+LN($I$10/AN910)*$I$8/$I$7)</f>
        <v>0</v>
      </c>
      <c r="AL911" s="67">
        <f>AK911*(B911-B910)</f>
        <v>0</v>
      </c>
      <c r="AM911" s="23">
        <f t="shared" si="265"/>
        <v>4.3059540056097682E-2</v>
      </c>
      <c r="AN911" s="26">
        <f>AN910+AK911*(B911-B910)/(2*PI()*$C$5*AN910*$I$11)</f>
        <v>0.12986115207059001</v>
      </c>
      <c r="AO911" s="87">
        <f t="shared" si="259"/>
        <v>111242.59539450394</v>
      </c>
      <c r="AP911" s="87">
        <f>IF(R911+U911&lt;$C$8,0,32*$G$13/$C$12^2*($I$8*R911+$I$6*U911)+32*$G$14/($C$14^2-$C$13^2)*($I$8*S911+$I$6*V911))</f>
        <v>9917.5953945039291</v>
      </c>
      <c r="AQ911" s="66">
        <f>R911*$C$11*$C$9+U911*$C$11*$C$10</f>
        <v>14695380</v>
      </c>
      <c r="AR911" s="66">
        <f>S911*$C$11*$C$9+V911*$C$11*$C$10</f>
        <v>14695380</v>
      </c>
      <c r="AS911" s="87">
        <f>$C$11*(T911*$C$9+W911*$C$10)</f>
        <v>789129.61404581123</v>
      </c>
      <c r="AT911" s="45">
        <f t="shared" si="253"/>
        <v>15595752.209440315</v>
      </c>
      <c r="AU911" s="75"/>
    </row>
    <row r="912" spans="2:47" ht="15" thickBot="1" x14ac:dyDescent="0.35">
      <c r="B912" s="41">
        <f t="shared" si="260"/>
        <v>8810</v>
      </c>
      <c r="C912" s="8">
        <f t="shared" si="261"/>
        <v>88.100000000000009</v>
      </c>
      <c r="D912" s="73">
        <f t="shared" si="247"/>
        <v>117.83375000000002</v>
      </c>
      <c r="E912" s="29">
        <f t="shared" si="250"/>
        <v>6532.6657673500586</v>
      </c>
      <c r="F912" s="29">
        <f t="shared" si="254"/>
        <v>7.4150576246884157</v>
      </c>
      <c r="G912" s="29">
        <f t="shared" si="262"/>
        <v>9.9176395730207556</v>
      </c>
      <c r="H912" s="17">
        <f t="shared" si="263"/>
        <v>8737.4404638306478</v>
      </c>
      <c r="I912" s="29">
        <f t="shared" si="255"/>
        <v>2.2250485660981263</v>
      </c>
      <c r="J912" s="29">
        <f t="shared" si="256"/>
        <v>13.949340071224418</v>
      </c>
      <c r="K912" s="32">
        <f>IF((D911+L911+M911-AL911)/($C$21+$C$22)&gt;$C$8,$C$8,(D911+L911+M911-AL911)/($C$21+$C$22))</f>
        <v>1400</v>
      </c>
      <c r="L912" s="97">
        <f t="shared" si="248"/>
        <v>0</v>
      </c>
      <c r="M912" s="96">
        <f t="shared" si="249"/>
        <v>0</v>
      </c>
      <c r="N912" s="98">
        <f t="shared" si="257"/>
        <v>1.7382597742038917</v>
      </c>
      <c r="O912" s="100">
        <f t="shared" si="251"/>
        <v>4.2266987561397071</v>
      </c>
      <c r="P912" s="104">
        <f t="shared" si="258"/>
        <v>18.880500609176615</v>
      </c>
      <c r="Q912" s="102">
        <f t="shared" si="264"/>
        <v>2.8886093440366814E-2</v>
      </c>
      <c r="R912" s="106">
        <f>K912-U912</f>
        <v>0</v>
      </c>
      <c r="S912" s="106">
        <f>IF(K912-H911&lt;0,0,K912-H911)</f>
        <v>0</v>
      </c>
      <c r="T912" s="106">
        <f t="shared" si="252"/>
        <v>98.365381490613771</v>
      </c>
      <c r="U912" s="107">
        <f>IF(S912&gt;0,0,IF(U911+(F912-AL912/$C$23)*$C$22/($C$21+$C$22)&gt;$C$8,$C$8,IF(V912=$C$8,U911+(F912-AL912/$C$23)*$C$22/$C$21,U911+(F912-AL912/$C$23)*$C$22/($C$21+$C$22))))</f>
        <v>1400</v>
      </c>
      <c r="V912" s="107">
        <f>IF(S912=0,IF(V911+(F912-AL912/$C$23)*$C$22/($C$21+$C$22)&gt;$C$8,$C$8,V911+(F912-AL912/$C$23)*$C$22/($C$21+$C$22)),E912)</f>
        <v>1400</v>
      </c>
      <c r="W912" s="203">
        <f>IF(S912&gt;0,0,IF(W911+AL912/$C$23&gt;$F$23,$F$23,W911+AL912/$C$23))</f>
        <v>1.6346185093862227</v>
      </c>
      <c r="X912" s="105" t="str">
        <f>IF(R912=0,"-",IF(U912=0,FORECAST($C$8,Инклинометрия!$B$2:$B$152,Инклинометрия!$A$2:$A$152),FORECAST(R912,Инклинометрия!$B$2:$B$152,Инклинометрия!$A$2:$A$152)))</f>
        <v>-</v>
      </c>
      <c r="Y912" s="105" t="str">
        <f>IF(R912=0,"-",IF(U912=0,FORECAST($C$8-R912,Инклинометрия!$B$2:$B$152,Инклинометрия!$A$2:$A$152),0))</f>
        <v>-</v>
      </c>
      <c r="Z912" s="105" t="str">
        <f>IF(S912=0,"-",FORECAST($C$8,Инклинометрия!$B$2:$B$152,Инклинометрия!$A$2:$A$152))</f>
        <v>-</v>
      </c>
      <c r="AA912" s="105" t="str">
        <f>IF(S912=0,"-",FORECAST($C$8-S912,Инклинометрия!$B$2:$B$152,Инклинометрия!$A$2:$A$152))</f>
        <v>-</v>
      </c>
      <c r="AB912" s="105">
        <f>IF(T912=0,"-",FORECAST($C$6,Инклинометрия!$B$2:$B$152,Инклинометрия!$A$2:$A$152))</f>
        <v>1425</v>
      </c>
      <c r="AC912" s="105">
        <f>IF(R912=0,FORECAST($C$6-T912,Инклинометрия!$B$2:$B$152,Инклинометрия!$A$2:$A$152),FORECAST($C$8,Инклинометрия!$B$2:$B$152,Инклинометрия!$A$2:$A$152))</f>
        <v>1331.5528875839168</v>
      </c>
      <c r="AD912" s="107">
        <f>IF(U912=0,"-",FORECAST($C$8,Инклинометрия!$B$2:$B$152,Инклинометрия!$A$2:$A$152))</f>
        <v>1330</v>
      </c>
      <c r="AE912" s="107">
        <f>IF(U912=0,"-",FORECAST($C$8-U912,Инклинометрия!$B$2:$B$152,Инклинометрия!$A$2:$A$152))</f>
        <v>0</v>
      </c>
      <c r="AF912" s="107">
        <f>FORECAST($C$8-S912,Инклинометрия!$B$2:$B$152,Инклинометрия!$A$2:$A$152)</f>
        <v>1330</v>
      </c>
      <c r="AG912" s="107">
        <f>FORECAST($C$8-(S912+V912),Инклинометрия!$B$2:$B$152,Инклинометрия!$A$2:$A$152)</f>
        <v>0</v>
      </c>
      <c r="AH912" s="107">
        <f>IF(W912=0,"-",FORECAST($C$8+W912,Инклинометрия!$B$2:$B$152,Инклинометрия!$A$2:$A$152))</f>
        <v>1331.5528875839168</v>
      </c>
      <c r="AI912" s="107">
        <f>IF(W912=0,"-",FORECAST($C$8,Инклинометрия!$B$2:$B$152,Инклинометрия!$A$2:$A$152))</f>
        <v>1330</v>
      </c>
      <c r="AK912" s="122">
        <f>2*PI()*$C$5*(AT911-AT910)/(LN(AN911/$I$9)*$I$8/$I$7+LN($I$10/AN911)*$I$8/$I$7)</f>
        <v>0</v>
      </c>
      <c r="AL912" s="67">
        <f>AK912*(B912-B911)</f>
        <v>0</v>
      </c>
      <c r="AM912" s="23">
        <f t="shared" si="265"/>
        <v>4.3059540056097682E-2</v>
      </c>
      <c r="AN912" s="26">
        <f>AN911+AK912*(B912-B911)/(2*PI()*$C$5*AN911*$I$11)</f>
        <v>0.12986115207059001</v>
      </c>
      <c r="AO912" s="87">
        <f t="shared" si="259"/>
        <v>111242.59539450394</v>
      </c>
      <c r="AP912" s="87">
        <f>IF(R912+U912&lt;$C$8,0,32*$G$13/$C$12^2*($I$8*R912+$I$6*U912)+32*$G$14/($C$14^2-$C$13^2)*($I$8*S912+$I$6*V912))</f>
        <v>9917.5953945039291</v>
      </c>
      <c r="AQ912" s="66">
        <f>R912*$C$11*$C$9+U912*$C$11*$C$10</f>
        <v>14695380</v>
      </c>
      <c r="AR912" s="66">
        <f>S912*$C$11*$C$9+V912*$C$11*$C$10</f>
        <v>14695380</v>
      </c>
      <c r="AS912" s="87">
        <f>$C$11*(T912*$C$9+W912*$C$10)</f>
        <v>789129.61404581123</v>
      </c>
      <c r="AT912" s="45">
        <f t="shared" si="253"/>
        <v>15595752.209440315</v>
      </c>
      <c r="AU912" s="75"/>
    </row>
    <row r="913" spans="2:47" ht="15" thickBot="1" x14ac:dyDescent="0.35">
      <c r="B913" s="41">
        <f t="shared" si="260"/>
        <v>8820</v>
      </c>
      <c r="C913" s="8">
        <f t="shared" si="261"/>
        <v>88.2</v>
      </c>
      <c r="D913" s="73">
        <f t="shared" si="247"/>
        <v>117.9675</v>
      </c>
      <c r="E913" s="29">
        <f t="shared" si="250"/>
        <v>6540.0808249747461</v>
      </c>
      <c r="F913" s="29">
        <f t="shared" si="254"/>
        <v>7.4150576246875062</v>
      </c>
      <c r="G913" s="29">
        <f t="shared" si="262"/>
        <v>9.9176395730195388</v>
      </c>
      <c r="H913" s="17">
        <f t="shared" si="263"/>
        <v>8747.358103403667</v>
      </c>
      <c r="I913" s="29">
        <f t="shared" si="255"/>
        <v>2.2250485660981263</v>
      </c>
      <c r="J913" s="29">
        <f t="shared" si="256"/>
        <v>13.949340071223562</v>
      </c>
      <c r="K913" s="32">
        <f>IF((D912+L912+M912-AL912)/($C$21+$C$22)&gt;$C$8,$C$8,(D912+L912+M912-AL912)/($C$21+$C$22))</f>
        <v>1400</v>
      </c>
      <c r="L913" s="97">
        <f t="shared" si="248"/>
        <v>0</v>
      </c>
      <c r="M913" s="96">
        <f t="shared" si="249"/>
        <v>0</v>
      </c>
      <c r="N913" s="98">
        <f t="shared" si="257"/>
        <v>1.7382597742038917</v>
      </c>
      <c r="O913" s="100">
        <f t="shared" si="251"/>
        <v>4.2266987561397071</v>
      </c>
      <c r="P913" s="104">
        <f t="shared" si="258"/>
        <v>18.880500609176615</v>
      </c>
      <c r="Q913" s="102">
        <f t="shared" si="264"/>
        <v>2.8886093440366814E-2</v>
      </c>
      <c r="R913" s="106">
        <f>K913-U913</f>
        <v>0</v>
      </c>
      <c r="S913" s="106">
        <f>IF(K913-H912&lt;0,0,K913-H912)</f>
        <v>0</v>
      </c>
      <c r="T913" s="106">
        <f t="shared" si="252"/>
        <v>98.365381490613771</v>
      </c>
      <c r="U913" s="107">
        <f>IF(S913&gt;0,0,IF(U912+(F913-AL913/$C$23)*$C$22/($C$21+$C$22)&gt;$C$8,$C$8,IF(V913=$C$8,U912+(F913-AL913/$C$23)*$C$22/$C$21,U912+(F913-AL913/$C$23)*$C$22/($C$21+$C$22))))</f>
        <v>1400</v>
      </c>
      <c r="V913" s="107">
        <f>IF(S913=0,IF(V912+(F913-AL913/$C$23)*$C$22/($C$21+$C$22)&gt;$C$8,$C$8,V912+(F913-AL913/$C$23)*$C$22/($C$21+$C$22)),E913)</f>
        <v>1400</v>
      </c>
      <c r="W913" s="203">
        <f>IF(S913&gt;0,0,IF(W912+AL913/$C$23&gt;$F$23,$F$23,W912+AL913/$C$23))</f>
        <v>1.6346185093862227</v>
      </c>
      <c r="X913" s="105" t="str">
        <f>IF(R913=0,"-",IF(U913=0,FORECAST($C$8,Инклинометрия!$B$2:$B$152,Инклинометрия!$A$2:$A$152),FORECAST(R913,Инклинометрия!$B$2:$B$152,Инклинометрия!$A$2:$A$152)))</f>
        <v>-</v>
      </c>
      <c r="Y913" s="105" t="str">
        <f>IF(R913=0,"-",IF(U913=0,FORECAST($C$8-R913,Инклинометрия!$B$2:$B$152,Инклинометрия!$A$2:$A$152),0))</f>
        <v>-</v>
      </c>
      <c r="Z913" s="105" t="str">
        <f>IF(S913=0,"-",FORECAST($C$8,Инклинометрия!$B$2:$B$152,Инклинометрия!$A$2:$A$152))</f>
        <v>-</v>
      </c>
      <c r="AA913" s="105" t="str">
        <f>IF(S913=0,"-",FORECAST($C$8-S913,Инклинометрия!$B$2:$B$152,Инклинометрия!$A$2:$A$152))</f>
        <v>-</v>
      </c>
      <c r="AB913" s="105">
        <f>IF(T913=0,"-",FORECAST($C$6,Инклинометрия!$B$2:$B$152,Инклинометрия!$A$2:$A$152))</f>
        <v>1425</v>
      </c>
      <c r="AC913" s="105">
        <f>IF(R913=0,FORECAST($C$6-T913,Инклинометрия!$B$2:$B$152,Инклинометрия!$A$2:$A$152),FORECAST($C$8,Инклинометрия!$B$2:$B$152,Инклинометрия!$A$2:$A$152))</f>
        <v>1331.5528875839168</v>
      </c>
      <c r="AD913" s="107">
        <f>IF(U913=0,"-",FORECAST($C$8,Инклинометрия!$B$2:$B$152,Инклинометрия!$A$2:$A$152))</f>
        <v>1330</v>
      </c>
      <c r="AE913" s="107">
        <f>IF(U913=0,"-",FORECAST($C$8-U913,Инклинометрия!$B$2:$B$152,Инклинометрия!$A$2:$A$152))</f>
        <v>0</v>
      </c>
      <c r="AF913" s="107">
        <f>FORECAST($C$8-S913,Инклинометрия!$B$2:$B$152,Инклинометрия!$A$2:$A$152)</f>
        <v>1330</v>
      </c>
      <c r="AG913" s="107">
        <f>FORECAST($C$8-(S913+V913),Инклинометрия!$B$2:$B$152,Инклинометрия!$A$2:$A$152)</f>
        <v>0</v>
      </c>
      <c r="AH913" s="107">
        <f>IF(W913=0,"-",FORECAST($C$8+W913,Инклинометрия!$B$2:$B$152,Инклинометрия!$A$2:$A$152))</f>
        <v>1331.5528875839168</v>
      </c>
      <c r="AI913" s="107">
        <f>IF(W913=0,"-",FORECAST($C$8,Инклинометрия!$B$2:$B$152,Инклинометрия!$A$2:$A$152))</f>
        <v>1330</v>
      </c>
      <c r="AK913" s="122">
        <f>2*PI()*$C$5*(AT912-AT911)/(LN(AN912/$I$9)*$I$8/$I$7+LN($I$10/AN912)*$I$8/$I$7)</f>
        <v>0</v>
      </c>
      <c r="AL913" s="67">
        <f>AK913*(B913-B912)</f>
        <v>0</v>
      </c>
      <c r="AM913" s="23">
        <f t="shared" si="265"/>
        <v>4.3059540056097682E-2</v>
      </c>
      <c r="AN913" s="26">
        <f>AN912+AK913*(B913-B912)/(2*PI()*$C$5*AN912*$I$11)</f>
        <v>0.12986115207059001</v>
      </c>
      <c r="AO913" s="87">
        <f t="shared" si="259"/>
        <v>111242.59539450394</v>
      </c>
      <c r="AP913" s="87">
        <f>IF(R913+U913&lt;$C$8,0,32*$G$13/$C$12^2*($I$8*R913+$I$6*U913)+32*$G$14/($C$14^2-$C$13^2)*($I$8*S913+$I$6*V913))</f>
        <v>9917.5953945039291</v>
      </c>
      <c r="AQ913" s="66">
        <f>R913*$C$11*$C$9+U913*$C$11*$C$10</f>
        <v>14695380</v>
      </c>
      <c r="AR913" s="66">
        <f>S913*$C$11*$C$9+V913*$C$11*$C$10</f>
        <v>14695380</v>
      </c>
      <c r="AS913" s="87">
        <f>$C$11*(T913*$C$9+W913*$C$10)</f>
        <v>789129.61404581123</v>
      </c>
      <c r="AT913" s="45">
        <f t="shared" si="253"/>
        <v>15595752.209440315</v>
      </c>
      <c r="AU913" s="75"/>
    </row>
    <row r="914" spans="2:47" ht="15" thickBot="1" x14ac:dyDescent="0.35">
      <c r="B914" s="41">
        <f t="shared" si="260"/>
        <v>8830</v>
      </c>
      <c r="C914" s="8">
        <f t="shared" si="261"/>
        <v>88.3</v>
      </c>
      <c r="D914" s="73">
        <f t="shared" si="247"/>
        <v>118.10124999999999</v>
      </c>
      <c r="E914" s="29">
        <f t="shared" si="250"/>
        <v>6547.4958825994336</v>
      </c>
      <c r="F914" s="29">
        <f t="shared" si="254"/>
        <v>7.4150576246875062</v>
      </c>
      <c r="G914" s="29">
        <f t="shared" si="262"/>
        <v>9.9176395730195388</v>
      </c>
      <c r="H914" s="17">
        <f t="shared" si="263"/>
        <v>8757.2757429766862</v>
      </c>
      <c r="I914" s="29">
        <f t="shared" si="255"/>
        <v>2.2250485660981263</v>
      </c>
      <c r="J914" s="29">
        <f t="shared" si="256"/>
        <v>13.949340071223562</v>
      </c>
      <c r="K914" s="32">
        <f>IF((D913+L913+M913-AL913)/($C$21+$C$22)&gt;$C$8,$C$8,(D913+L913+M913-AL913)/($C$21+$C$22))</f>
        <v>1400</v>
      </c>
      <c r="L914" s="97">
        <f t="shared" si="248"/>
        <v>0</v>
      </c>
      <c r="M914" s="96">
        <f t="shared" si="249"/>
        <v>0</v>
      </c>
      <c r="N914" s="98">
        <f t="shared" si="257"/>
        <v>1.7382597742038917</v>
      </c>
      <c r="O914" s="100">
        <f t="shared" si="251"/>
        <v>4.2266987561397071</v>
      </c>
      <c r="P914" s="104">
        <f t="shared" si="258"/>
        <v>18.880500609176615</v>
      </c>
      <c r="Q914" s="102">
        <f t="shared" si="264"/>
        <v>2.8886093440366814E-2</v>
      </c>
      <c r="R914" s="106">
        <f>K914-U914</f>
        <v>0</v>
      </c>
      <c r="S914" s="106">
        <f>IF(K914-H913&lt;0,0,K914-H913)</f>
        <v>0</v>
      </c>
      <c r="T914" s="106">
        <f t="shared" si="252"/>
        <v>98.365381490613771</v>
      </c>
      <c r="U914" s="107">
        <f>IF(S914&gt;0,0,IF(U913+(F914-AL914/$C$23)*$C$22/($C$21+$C$22)&gt;$C$8,$C$8,IF(V914=$C$8,U913+(F914-AL914/$C$23)*$C$22/$C$21,U913+(F914-AL914/$C$23)*$C$22/($C$21+$C$22))))</f>
        <v>1400</v>
      </c>
      <c r="V914" s="107">
        <f>IF(S914=0,IF(V913+(F914-AL914/$C$23)*$C$22/($C$21+$C$22)&gt;$C$8,$C$8,V913+(F914-AL914/$C$23)*$C$22/($C$21+$C$22)),E914)</f>
        <v>1400</v>
      </c>
      <c r="W914" s="203">
        <f>IF(S914&gt;0,0,IF(W913+AL914/$C$23&gt;$F$23,$F$23,W913+AL914/$C$23))</f>
        <v>1.6346185093862227</v>
      </c>
      <c r="X914" s="105" t="str">
        <f>IF(R914=0,"-",IF(U914=0,FORECAST($C$8,Инклинометрия!$B$2:$B$152,Инклинометрия!$A$2:$A$152),FORECAST(R914,Инклинометрия!$B$2:$B$152,Инклинометрия!$A$2:$A$152)))</f>
        <v>-</v>
      </c>
      <c r="Y914" s="105" t="str">
        <f>IF(R914=0,"-",IF(U914=0,FORECAST($C$8-R914,Инклинометрия!$B$2:$B$152,Инклинометрия!$A$2:$A$152),0))</f>
        <v>-</v>
      </c>
      <c r="Z914" s="105" t="str">
        <f>IF(S914=0,"-",FORECAST($C$8,Инклинометрия!$B$2:$B$152,Инклинометрия!$A$2:$A$152))</f>
        <v>-</v>
      </c>
      <c r="AA914" s="105" t="str">
        <f>IF(S914=0,"-",FORECAST($C$8-S914,Инклинометрия!$B$2:$B$152,Инклинометрия!$A$2:$A$152))</f>
        <v>-</v>
      </c>
      <c r="AB914" s="105">
        <f>IF(T914=0,"-",FORECAST($C$6,Инклинометрия!$B$2:$B$152,Инклинометрия!$A$2:$A$152))</f>
        <v>1425</v>
      </c>
      <c r="AC914" s="105">
        <f>IF(R914=0,FORECAST($C$6-T914,Инклинометрия!$B$2:$B$152,Инклинометрия!$A$2:$A$152),FORECAST($C$8,Инклинометрия!$B$2:$B$152,Инклинометрия!$A$2:$A$152))</f>
        <v>1331.5528875839168</v>
      </c>
      <c r="AD914" s="107">
        <f>IF(U914=0,"-",FORECAST($C$8,Инклинометрия!$B$2:$B$152,Инклинометрия!$A$2:$A$152))</f>
        <v>1330</v>
      </c>
      <c r="AE914" s="107">
        <f>IF(U914=0,"-",FORECAST($C$8-U914,Инклинометрия!$B$2:$B$152,Инклинометрия!$A$2:$A$152))</f>
        <v>0</v>
      </c>
      <c r="AF914" s="107">
        <f>FORECAST($C$8-S914,Инклинометрия!$B$2:$B$152,Инклинометрия!$A$2:$A$152)</f>
        <v>1330</v>
      </c>
      <c r="AG914" s="107">
        <f>FORECAST($C$8-(S914+V914),Инклинометрия!$B$2:$B$152,Инклинометрия!$A$2:$A$152)</f>
        <v>0</v>
      </c>
      <c r="AH914" s="107">
        <f>IF(W914=0,"-",FORECAST($C$8+W914,Инклинометрия!$B$2:$B$152,Инклинометрия!$A$2:$A$152))</f>
        <v>1331.5528875839168</v>
      </c>
      <c r="AI914" s="107">
        <f>IF(W914=0,"-",FORECAST($C$8,Инклинометрия!$B$2:$B$152,Инклинометрия!$A$2:$A$152))</f>
        <v>1330</v>
      </c>
      <c r="AK914" s="122">
        <f>2*PI()*$C$5*(AT913-AT912)/(LN(AN913/$I$9)*$I$8/$I$7+LN($I$10/AN913)*$I$8/$I$7)</f>
        <v>0</v>
      </c>
      <c r="AL914" s="67">
        <f>AK914*(B914-B913)</f>
        <v>0</v>
      </c>
      <c r="AM914" s="23">
        <f t="shared" si="265"/>
        <v>4.3059540056097682E-2</v>
      </c>
      <c r="AN914" s="26">
        <f>AN913+AK914*(B914-B913)/(2*PI()*$C$5*AN913*$I$11)</f>
        <v>0.12986115207059001</v>
      </c>
      <c r="AO914" s="87">
        <f t="shared" si="259"/>
        <v>111242.59539450394</v>
      </c>
      <c r="AP914" s="87">
        <f>IF(R914+U914&lt;$C$8,0,32*$G$13/$C$12^2*($I$8*R914+$I$6*U914)+32*$G$14/($C$14^2-$C$13^2)*($I$8*S914+$I$6*V914))</f>
        <v>9917.5953945039291</v>
      </c>
      <c r="AQ914" s="66">
        <f>R914*$C$11*$C$9+U914*$C$11*$C$10</f>
        <v>14695380</v>
      </c>
      <c r="AR914" s="66">
        <f>S914*$C$11*$C$9+V914*$C$11*$C$10</f>
        <v>14695380</v>
      </c>
      <c r="AS914" s="87">
        <f>$C$11*(T914*$C$9+W914*$C$10)</f>
        <v>789129.61404581123</v>
      </c>
      <c r="AT914" s="45">
        <f t="shared" si="253"/>
        <v>15595752.209440315</v>
      </c>
      <c r="AU914" s="75"/>
    </row>
    <row r="915" spans="2:47" ht="15" thickBot="1" x14ac:dyDescent="0.35">
      <c r="B915" s="41">
        <f t="shared" si="260"/>
        <v>8840</v>
      </c>
      <c r="C915" s="8">
        <f t="shared" si="261"/>
        <v>88.4</v>
      </c>
      <c r="D915" s="73">
        <f t="shared" si="247"/>
        <v>118.235</v>
      </c>
      <c r="E915" s="29">
        <f t="shared" si="250"/>
        <v>6554.9109402241229</v>
      </c>
      <c r="F915" s="29">
        <f t="shared" si="254"/>
        <v>7.4150576246893252</v>
      </c>
      <c r="G915" s="29">
        <f t="shared" si="262"/>
        <v>9.9176395730219724</v>
      </c>
      <c r="H915" s="17">
        <f t="shared" si="263"/>
        <v>8767.193382549709</v>
      </c>
      <c r="I915" s="29">
        <f t="shared" si="255"/>
        <v>2.2250485660981263</v>
      </c>
      <c r="J915" s="29">
        <f t="shared" si="256"/>
        <v>13.949340071225274</v>
      </c>
      <c r="K915" s="32">
        <f>IF((D914+L914+M914-AL914)/($C$21+$C$22)&gt;$C$8,$C$8,(D914+L914+M914-AL914)/($C$21+$C$22))</f>
        <v>1400</v>
      </c>
      <c r="L915" s="97">
        <f t="shared" si="248"/>
        <v>0</v>
      </c>
      <c r="M915" s="96">
        <f t="shared" si="249"/>
        <v>0</v>
      </c>
      <c r="N915" s="98">
        <f t="shared" si="257"/>
        <v>1.7382597742038917</v>
      </c>
      <c r="O915" s="100">
        <f t="shared" si="251"/>
        <v>4.2266987561397071</v>
      </c>
      <c r="P915" s="104">
        <f t="shared" si="258"/>
        <v>18.880500609176615</v>
      </c>
      <c r="Q915" s="102">
        <f t="shared" si="264"/>
        <v>2.8886093440366814E-2</v>
      </c>
      <c r="R915" s="106">
        <f>K915-U915</f>
        <v>0</v>
      </c>
      <c r="S915" s="106">
        <f>IF(K915-H914&lt;0,0,K915-H914)</f>
        <v>0</v>
      </c>
      <c r="T915" s="106">
        <f t="shared" si="252"/>
        <v>98.365381490613771</v>
      </c>
      <c r="U915" s="107">
        <f>IF(S915&gt;0,0,IF(U914+(F915-AL915/$C$23)*$C$22/($C$21+$C$22)&gt;$C$8,$C$8,IF(V915=$C$8,U914+(F915-AL915/$C$23)*$C$22/$C$21,U914+(F915-AL915/$C$23)*$C$22/($C$21+$C$22))))</f>
        <v>1400</v>
      </c>
      <c r="V915" s="107">
        <f>IF(S915=0,IF(V914+(F915-AL915/$C$23)*$C$22/($C$21+$C$22)&gt;$C$8,$C$8,V914+(F915-AL915/$C$23)*$C$22/($C$21+$C$22)),E915)</f>
        <v>1400</v>
      </c>
      <c r="W915" s="203">
        <f>IF(S915&gt;0,0,IF(W914+AL915/$C$23&gt;$F$23,$F$23,W914+AL915/$C$23))</f>
        <v>1.6346185093862227</v>
      </c>
      <c r="X915" s="105" t="str">
        <f>IF(R915=0,"-",IF(U915=0,FORECAST($C$8,Инклинометрия!$B$2:$B$152,Инклинометрия!$A$2:$A$152),FORECAST(R915,Инклинометрия!$B$2:$B$152,Инклинометрия!$A$2:$A$152)))</f>
        <v>-</v>
      </c>
      <c r="Y915" s="105" t="str">
        <f>IF(R915=0,"-",IF(U915=0,FORECAST($C$8-R915,Инклинометрия!$B$2:$B$152,Инклинометрия!$A$2:$A$152),0))</f>
        <v>-</v>
      </c>
      <c r="Z915" s="105" t="str">
        <f>IF(S915=0,"-",FORECAST($C$8,Инклинометрия!$B$2:$B$152,Инклинометрия!$A$2:$A$152))</f>
        <v>-</v>
      </c>
      <c r="AA915" s="105" t="str">
        <f>IF(S915=0,"-",FORECAST($C$8-S915,Инклинометрия!$B$2:$B$152,Инклинометрия!$A$2:$A$152))</f>
        <v>-</v>
      </c>
      <c r="AB915" s="105">
        <f>IF(T915=0,"-",FORECAST($C$6,Инклинометрия!$B$2:$B$152,Инклинометрия!$A$2:$A$152))</f>
        <v>1425</v>
      </c>
      <c r="AC915" s="105">
        <f>IF(R915=0,FORECAST($C$6-T915,Инклинометрия!$B$2:$B$152,Инклинометрия!$A$2:$A$152),FORECAST($C$8,Инклинометрия!$B$2:$B$152,Инклинометрия!$A$2:$A$152))</f>
        <v>1331.5528875839168</v>
      </c>
      <c r="AD915" s="107">
        <f>IF(U915=0,"-",FORECAST($C$8,Инклинометрия!$B$2:$B$152,Инклинометрия!$A$2:$A$152))</f>
        <v>1330</v>
      </c>
      <c r="AE915" s="107">
        <f>IF(U915=0,"-",FORECAST($C$8-U915,Инклинометрия!$B$2:$B$152,Инклинометрия!$A$2:$A$152))</f>
        <v>0</v>
      </c>
      <c r="AF915" s="107">
        <f>FORECAST($C$8-S915,Инклинометрия!$B$2:$B$152,Инклинометрия!$A$2:$A$152)</f>
        <v>1330</v>
      </c>
      <c r="AG915" s="107">
        <f>FORECAST($C$8-(S915+V915),Инклинометрия!$B$2:$B$152,Инклинометрия!$A$2:$A$152)</f>
        <v>0</v>
      </c>
      <c r="AH915" s="107">
        <f>IF(W915=0,"-",FORECAST($C$8+W915,Инклинометрия!$B$2:$B$152,Инклинометрия!$A$2:$A$152))</f>
        <v>1331.5528875839168</v>
      </c>
      <c r="AI915" s="107">
        <f>IF(W915=0,"-",FORECAST($C$8,Инклинометрия!$B$2:$B$152,Инклинометрия!$A$2:$A$152))</f>
        <v>1330</v>
      </c>
      <c r="AK915" s="122">
        <f>2*PI()*$C$5*(AT914-AT913)/(LN(AN914/$I$9)*$I$8/$I$7+LN($I$10/AN914)*$I$8/$I$7)</f>
        <v>0</v>
      </c>
      <c r="AL915" s="67">
        <f>AK915*(B915-B914)</f>
        <v>0</v>
      </c>
      <c r="AM915" s="23">
        <f t="shared" si="265"/>
        <v>4.3059540056097682E-2</v>
      </c>
      <c r="AN915" s="26">
        <f>AN914+AK915*(B915-B914)/(2*PI()*$C$5*AN914*$I$11)</f>
        <v>0.12986115207059001</v>
      </c>
      <c r="AO915" s="87">
        <f t="shared" si="259"/>
        <v>111242.59539450394</v>
      </c>
      <c r="AP915" s="87">
        <f>IF(R915+U915&lt;$C$8,0,32*$G$13/$C$12^2*($I$8*R915+$I$6*U915)+32*$G$14/($C$14^2-$C$13^2)*($I$8*S915+$I$6*V915))</f>
        <v>9917.5953945039291</v>
      </c>
      <c r="AQ915" s="66">
        <f>R915*$C$11*$C$9+U915*$C$11*$C$10</f>
        <v>14695380</v>
      </c>
      <c r="AR915" s="66">
        <f>S915*$C$11*$C$9+V915*$C$11*$C$10</f>
        <v>14695380</v>
      </c>
      <c r="AS915" s="87">
        <f>$C$11*(T915*$C$9+W915*$C$10)</f>
        <v>789129.61404581123</v>
      </c>
      <c r="AT915" s="45">
        <f t="shared" si="253"/>
        <v>15595752.209440315</v>
      </c>
      <c r="AU915" s="75"/>
    </row>
    <row r="916" spans="2:47" ht="15" thickBot="1" x14ac:dyDescent="0.35">
      <c r="B916" s="41">
        <f t="shared" si="260"/>
        <v>8850</v>
      </c>
      <c r="C916" s="8">
        <f t="shared" si="261"/>
        <v>88.5</v>
      </c>
      <c r="D916" s="73">
        <f t="shared" si="247"/>
        <v>118.36875000000001</v>
      </c>
      <c r="E916" s="29">
        <f t="shared" si="250"/>
        <v>6562.3259978488104</v>
      </c>
      <c r="F916" s="29">
        <f t="shared" si="254"/>
        <v>7.4150576246875062</v>
      </c>
      <c r="G916" s="29">
        <f t="shared" si="262"/>
        <v>9.9176395730195388</v>
      </c>
      <c r="H916" s="17">
        <f t="shared" si="263"/>
        <v>8777.1110221227282</v>
      </c>
      <c r="I916" s="29">
        <f t="shared" si="255"/>
        <v>2.2250485660981263</v>
      </c>
      <c r="J916" s="29">
        <f t="shared" si="256"/>
        <v>13.949340071223562</v>
      </c>
      <c r="K916" s="32">
        <f>IF((D915+L915+M915-AL915)/($C$21+$C$22)&gt;$C$8,$C$8,(D915+L915+M915-AL915)/($C$21+$C$22))</f>
        <v>1400</v>
      </c>
      <c r="L916" s="97">
        <f t="shared" si="248"/>
        <v>0</v>
      </c>
      <c r="M916" s="96">
        <f t="shared" si="249"/>
        <v>0</v>
      </c>
      <c r="N916" s="98">
        <f t="shared" si="257"/>
        <v>1.7382597742038917</v>
      </c>
      <c r="O916" s="100">
        <f t="shared" si="251"/>
        <v>4.2266987561397071</v>
      </c>
      <c r="P916" s="104">
        <f t="shared" si="258"/>
        <v>18.880500609176615</v>
      </c>
      <c r="Q916" s="102">
        <f t="shared" si="264"/>
        <v>2.8886093440366814E-2</v>
      </c>
      <c r="R916" s="106">
        <f>K916-U916</f>
        <v>0</v>
      </c>
      <c r="S916" s="106">
        <f>IF(K916-H915&lt;0,0,K916-H915)</f>
        <v>0</v>
      </c>
      <c r="T916" s="106">
        <f t="shared" si="252"/>
        <v>98.365381490613771</v>
      </c>
      <c r="U916" s="107">
        <f>IF(S916&gt;0,0,IF(U915+(F916-AL916/$C$23)*$C$22/($C$21+$C$22)&gt;$C$8,$C$8,IF(V916=$C$8,U915+(F916-AL916/$C$23)*$C$22/$C$21,U915+(F916-AL916/$C$23)*$C$22/($C$21+$C$22))))</f>
        <v>1400</v>
      </c>
      <c r="V916" s="107">
        <f>IF(S916=0,IF(V915+(F916-AL916/$C$23)*$C$22/($C$21+$C$22)&gt;$C$8,$C$8,V915+(F916-AL916/$C$23)*$C$22/($C$21+$C$22)),E916)</f>
        <v>1400</v>
      </c>
      <c r="W916" s="203">
        <f>IF(S916&gt;0,0,IF(W915+AL916/$C$23&gt;$F$23,$F$23,W915+AL916/$C$23))</f>
        <v>1.6346185093862227</v>
      </c>
      <c r="X916" s="105" t="str">
        <f>IF(R916=0,"-",IF(U916=0,FORECAST($C$8,Инклинометрия!$B$2:$B$152,Инклинометрия!$A$2:$A$152),FORECAST(R916,Инклинометрия!$B$2:$B$152,Инклинометрия!$A$2:$A$152)))</f>
        <v>-</v>
      </c>
      <c r="Y916" s="105" t="str">
        <f>IF(R916=0,"-",IF(U916=0,FORECAST($C$8-R916,Инклинометрия!$B$2:$B$152,Инклинометрия!$A$2:$A$152),0))</f>
        <v>-</v>
      </c>
      <c r="Z916" s="105" t="str">
        <f>IF(S916=0,"-",FORECAST($C$8,Инклинометрия!$B$2:$B$152,Инклинометрия!$A$2:$A$152))</f>
        <v>-</v>
      </c>
      <c r="AA916" s="105" t="str">
        <f>IF(S916=0,"-",FORECAST($C$8-S916,Инклинометрия!$B$2:$B$152,Инклинометрия!$A$2:$A$152))</f>
        <v>-</v>
      </c>
      <c r="AB916" s="105">
        <f>IF(T916=0,"-",FORECAST($C$6,Инклинометрия!$B$2:$B$152,Инклинометрия!$A$2:$A$152))</f>
        <v>1425</v>
      </c>
      <c r="AC916" s="105">
        <f>IF(R916=0,FORECAST($C$6-T916,Инклинометрия!$B$2:$B$152,Инклинометрия!$A$2:$A$152),FORECAST($C$8,Инклинометрия!$B$2:$B$152,Инклинометрия!$A$2:$A$152))</f>
        <v>1331.5528875839168</v>
      </c>
      <c r="AD916" s="107">
        <f>IF(U916=0,"-",FORECAST($C$8,Инклинометрия!$B$2:$B$152,Инклинометрия!$A$2:$A$152))</f>
        <v>1330</v>
      </c>
      <c r="AE916" s="107">
        <f>IF(U916=0,"-",FORECAST($C$8-U916,Инклинометрия!$B$2:$B$152,Инклинометрия!$A$2:$A$152))</f>
        <v>0</v>
      </c>
      <c r="AF916" s="107">
        <f>FORECAST($C$8-S916,Инклинометрия!$B$2:$B$152,Инклинометрия!$A$2:$A$152)</f>
        <v>1330</v>
      </c>
      <c r="AG916" s="107">
        <f>FORECAST($C$8-(S916+V916),Инклинометрия!$B$2:$B$152,Инклинометрия!$A$2:$A$152)</f>
        <v>0</v>
      </c>
      <c r="AH916" s="107">
        <f>IF(W916=0,"-",FORECAST($C$8+W916,Инклинометрия!$B$2:$B$152,Инклинометрия!$A$2:$A$152))</f>
        <v>1331.5528875839168</v>
      </c>
      <c r="AI916" s="107">
        <f>IF(W916=0,"-",FORECAST($C$8,Инклинометрия!$B$2:$B$152,Инклинометрия!$A$2:$A$152))</f>
        <v>1330</v>
      </c>
      <c r="AK916" s="122">
        <f>2*PI()*$C$5*(AT915-AT914)/(LN(AN915/$I$9)*$I$8/$I$7+LN($I$10/AN915)*$I$8/$I$7)</f>
        <v>0</v>
      </c>
      <c r="AL916" s="67">
        <f>AK916*(B916-B915)</f>
        <v>0</v>
      </c>
      <c r="AM916" s="23">
        <f t="shared" si="265"/>
        <v>4.3059540056097682E-2</v>
      </c>
      <c r="AN916" s="26">
        <f>AN915+AK916*(B916-B915)/(2*PI()*$C$5*AN915*$I$11)</f>
        <v>0.12986115207059001</v>
      </c>
      <c r="AO916" s="87">
        <f t="shared" si="259"/>
        <v>111242.59539450394</v>
      </c>
      <c r="AP916" s="87">
        <f>IF(R916+U916&lt;$C$8,0,32*$G$13/$C$12^2*($I$8*R916+$I$6*U916)+32*$G$14/($C$14^2-$C$13^2)*($I$8*S916+$I$6*V916))</f>
        <v>9917.5953945039291</v>
      </c>
      <c r="AQ916" s="66">
        <f>R916*$C$11*$C$9+U916*$C$11*$C$10</f>
        <v>14695380</v>
      </c>
      <c r="AR916" s="66">
        <f>S916*$C$11*$C$9+V916*$C$11*$C$10</f>
        <v>14695380</v>
      </c>
      <c r="AS916" s="87">
        <f>$C$11*(T916*$C$9+W916*$C$10)</f>
        <v>789129.61404581123</v>
      </c>
      <c r="AT916" s="45">
        <f t="shared" si="253"/>
        <v>15595752.209440315</v>
      </c>
      <c r="AU916" s="75"/>
    </row>
    <row r="917" spans="2:47" ht="15" thickBot="1" x14ac:dyDescent="0.35">
      <c r="B917" s="41">
        <f t="shared" si="260"/>
        <v>8860</v>
      </c>
      <c r="C917" s="8">
        <f t="shared" si="261"/>
        <v>88.600000000000009</v>
      </c>
      <c r="D917" s="73">
        <f t="shared" si="247"/>
        <v>118.50250000000001</v>
      </c>
      <c r="E917" s="29">
        <f t="shared" si="250"/>
        <v>6569.7410554734988</v>
      </c>
      <c r="F917" s="29">
        <f t="shared" si="254"/>
        <v>7.4150576246884157</v>
      </c>
      <c r="G917" s="29">
        <f t="shared" si="262"/>
        <v>9.9176395730207556</v>
      </c>
      <c r="H917" s="17">
        <f t="shared" si="263"/>
        <v>8787.0286616957492</v>
      </c>
      <c r="I917" s="29">
        <f t="shared" si="255"/>
        <v>2.2250485660981263</v>
      </c>
      <c r="J917" s="29">
        <f t="shared" si="256"/>
        <v>13.949340071224418</v>
      </c>
      <c r="K917" s="32">
        <f>IF((D916+L916+M916-AL916)/($C$21+$C$22)&gt;$C$8,$C$8,(D916+L916+M916-AL916)/($C$21+$C$22))</f>
        <v>1400</v>
      </c>
      <c r="L917" s="97">
        <f t="shared" si="248"/>
        <v>0</v>
      </c>
      <c r="M917" s="96">
        <f t="shared" si="249"/>
        <v>0</v>
      </c>
      <c r="N917" s="98">
        <f t="shared" si="257"/>
        <v>1.7382597742038917</v>
      </c>
      <c r="O917" s="100">
        <f t="shared" si="251"/>
        <v>4.2266987561397071</v>
      </c>
      <c r="P917" s="104">
        <f t="shared" si="258"/>
        <v>18.880500609176615</v>
      </c>
      <c r="Q917" s="102">
        <f t="shared" si="264"/>
        <v>2.8886093440366814E-2</v>
      </c>
      <c r="R917" s="106">
        <f>K917-U917</f>
        <v>0</v>
      </c>
      <c r="S917" s="106">
        <f>IF(K917-H916&lt;0,0,K917-H916)</f>
        <v>0</v>
      </c>
      <c r="T917" s="106">
        <f t="shared" si="252"/>
        <v>98.365381490613771</v>
      </c>
      <c r="U917" s="107">
        <f>IF(S917&gt;0,0,IF(U916+(F917-AL917/$C$23)*$C$22/($C$21+$C$22)&gt;$C$8,$C$8,IF(V917=$C$8,U916+(F917-AL917/$C$23)*$C$22/$C$21,U916+(F917-AL917/$C$23)*$C$22/($C$21+$C$22))))</f>
        <v>1400</v>
      </c>
      <c r="V917" s="107">
        <f>IF(S917=0,IF(V916+(F917-AL917/$C$23)*$C$22/($C$21+$C$22)&gt;$C$8,$C$8,V916+(F917-AL917/$C$23)*$C$22/($C$21+$C$22)),E917)</f>
        <v>1400</v>
      </c>
      <c r="W917" s="203">
        <f>IF(S917&gt;0,0,IF(W916+AL917/$C$23&gt;$F$23,$F$23,W916+AL917/$C$23))</f>
        <v>1.6346185093862227</v>
      </c>
      <c r="X917" s="105" t="str">
        <f>IF(R917=0,"-",IF(U917=0,FORECAST($C$8,Инклинометрия!$B$2:$B$152,Инклинометрия!$A$2:$A$152),FORECAST(R917,Инклинометрия!$B$2:$B$152,Инклинометрия!$A$2:$A$152)))</f>
        <v>-</v>
      </c>
      <c r="Y917" s="105" t="str">
        <f>IF(R917=0,"-",IF(U917=0,FORECAST($C$8-R917,Инклинометрия!$B$2:$B$152,Инклинометрия!$A$2:$A$152),0))</f>
        <v>-</v>
      </c>
      <c r="Z917" s="105" t="str">
        <f>IF(S917=0,"-",FORECAST($C$8,Инклинометрия!$B$2:$B$152,Инклинометрия!$A$2:$A$152))</f>
        <v>-</v>
      </c>
      <c r="AA917" s="105" t="str">
        <f>IF(S917=0,"-",FORECAST($C$8-S917,Инклинометрия!$B$2:$B$152,Инклинометрия!$A$2:$A$152))</f>
        <v>-</v>
      </c>
      <c r="AB917" s="105">
        <f>IF(T917=0,"-",FORECAST($C$6,Инклинометрия!$B$2:$B$152,Инклинометрия!$A$2:$A$152))</f>
        <v>1425</v>
      </c>
      <c r="AC917" s="105">
        <f>IF(R917=0,FORECAST($C$6-T917,Инклинометрия!$B$2:$B$152,Инклинометрия!$A$2:$A$152),FORECAST($C$8,Инклинометрия!$B$2:$B$152,Инклинометрия!$A$2:$A$152))</f>
        <v>1331.5528875839168</v>
      </c>
      <c r="AD917" s="107">
        <f>IF(U917=0,"-",FORECAST($C$8,Инклинометрия!$B$2:$B$152,Инклинометрия!$A$2:$A$152))</f>
        <v>1330</v>
      </c>
      <c r="AE917" s="107">
        <f>IF(U917=0,"-",FORECAST($C$8-U917,Инклинометрия!$B$2:$B$152,Инклинометрия!$A$2:$A$152))</f>
        <v>0</v>
      </c>
      <c r="AF917" s="107">
        <f>FORECAST($C$8-S917,Инклинометрия!$B$2:$B$152,Инклинометрия!$A$2:$A$152)</f>
        <v>1330</v>
      </c>
      <c r="AG917" s="107">
        <f>FORECAST($C$8-(S917+V917),Инклинометрия!$B$2:$B$152,Инклинометрия!$A$2:$A$152)</f>
        <v>0</v>
      </c>
      <c r="AH917" s="107">
        <f>IF(W917=0,"-",FORECAST($C$8+W917,Инклинометрия!$B$2:$B$152,Инклинометрия!$A$2:$A$152))</f>
        <v>1331.5528875839168</v>
      </c>
      <c r="AI917" s="107">
        <f>IF(W917=0,"-",FORECAST($C$8,Инклинометрия!$B$2:$B$152,Инклинометрия!$A$2:$A$152))</f>
        <v>1330</v>
      </c>
      <c r="AK917" s="122">
        <f>2*PI()*$C$5*(AT916-AT915)/(LN(AN916/$I$9)*$I$8/$I$7+LN($I$10/AN916)*$I$8/$I$7)</f>
        <v>0</v>
      </c>
      <c r="AL917" s="67">
        <f>AK917*(B917-B916)</f>
        <v>0</v>
      </c>
      <c r="AM917" s="23">
        <f t="shared" si="265"/>
        <v>4.3059540056097682E-2</v>
      </c>
      <c r="AN917" s="26">
        <f>AN916+AK917*(B917-B916)/(2*PI()*$C$5*AN916*$I$11)</f>
        <v>0.12986115207059001</v>
      </c>
      <c r="AO917" s="87">
        <f t="shared" si="259"/>
        <v>111242.59539450394</v>
      </c>
      <c r="AP917" s="87">
        <f>IF(R917+U917&lt;$C$8,0,32*$G$13/$C$12^2*($I$8*R917+$I$6*U917)+32*$G$14/($C$14^2-$C$13^2)*($I$8*S917+$I$6*V917))</f>
        <v>9917.5953945039291</v>
      </c>
      <c r="AQ917" s="66">
        <f>R917*$C$11*$C$9+U917*$C$11*$C$10</f>
        <v>14695380</v>
      </c>
      <c r="AR917" s="66">
        <f>S917*$C$11*$C$9+V917*$C$11*$C$10</f>
        <v>14695380</v>
      </c>
      <c r="AS917" s="87">
        <f>$C$11*(T917*$C$9+W917*$C$10)</f>
        <v>789129.61404581123</v>
      </c>
      <c r="AT917" s="45">
        <f t="shared" si="253"/>
        <v>15595752.209440315</v>
      </c>
      <c r="AU917" s="75"/>
    </row>
    <row r="918" spans="2:47" ht="15" thickBot="1" x14ac:dyDescent="0.35">
      <c r="B918" s="41">
        <f t="shared" si="260"/>
        <v>8870</v>
      </c>
      <c r="C918" s="8">
        <f t="shared" si="261"/>
        <v>88.7</v>
      </c>
      <c r="D918" s="73">
        <f t="shared" si="247"/>
        <v>118.63625</v>
      </c>
      <c r="E918" s="29">
        <f t="shared" si="250"/>
        <v>6577.1561130981863</v>
      </c>
      <c r="F918" s="29">
        <f t="shared" si="254"/>
        <v>7.4150576246875062</v>
      </c>
      <c r="G918" s="29">
        <f t="shared" si="262"/>
        <v>9.9176395730195388</v>
      </c>
      <c r="H918" s="17">
        <f t="shared" si="263"/>
        <v>8796.9463012687684</v>
      </c>
      <c r="I918" s="29">
        <f t="shared" si="255"/>
        <v>2.2250485660981263</v>
      </c>
      <c r="J918" s="29">
        <f t="shared" si="256"/>
        <v>13.949340071223562</v>
      </c>
      <c r="K918" s="32">
        <f>IF((D917+L917+M917-AL917)/($C$21+$C$22)&gt;$C$8,$C$8,(D917+L917+M917-AL917)/($C$21+$C$22))</f>
        <v>1400</v>
      </c>
      <c r="L918" s="97">
        <f t="shared" si="248"/>
        <v>0</v>
      </c>
      <c r="M918" s="96">
        <f t="shared" si="249"/>
        <v>0</v>
      </c>
      <c r="N918" s="98">
        <f t="shared" si="257"/>
        <v>1.7382597742038917</v>
      </c>
      <c r="O918" s="100">
        <f t="shared" si="251"/>
        <v>4.2266987561397071</v>
      </c>
      <c r="P918" s="104">
        <f t="shared" si="258"/>
        <v>18.880500609176615</v>
      </c>
      <c r="Q918" s="102">
        <f t="shared" si="264"/>
        <v>2.8886093440366814E-2</v>
      </c>
      <c r="R918" s="106">
        <f>K918-U918</f>
        <v>0</v>
      </c>
      <c r="S918" s="106">
        <f>IF(K918-H917&lt;0,0,K918-H917)</f>
        <v>0</v>
      </c>
      <c r="T918" s="106">
        <f t="shared" si="252"/>
        <v>98.365381490613771</v>
      </c>
      <c r="U918" s="107">
        <f>IF(S918&gt;0,0,IF(U917+(F918-AL918/$C$23)*$C$22/($C$21+$C$22)&gt;$C$8,$C$8,IF(V918=$C$8,U917+(F918-AL918/$C$23)*$C$22/$C$21,U917+(F918-AL918/$C$23)*$C$22/($C$21+$C$22))))</f>
        <v>1400</v>
      </c>
      <c r="V918" s="107">
        <f>IF(S918=0,IF(V917+(F918-AL918/$C$23)*$C$22/($C$21+$C$22)&gt;$C$8,$C$8,V917+(F918-AL918/$C$23)*$C$22/($C$21+$C$22)),E918)</f>
        <v>1400</v>
      </c>
      <c r="W918" s="203">
        <f>IF(S918&gt;0,0,IF(W917+AL918/$C$23&gt;$F$23,$F$23,W917+AL918/$C$23))</f>
        <v>1.6346185093862227</v>
      </c>
      <c r="X918" s="105" t="str">
        <f>IF(R918=0,"-",IF(U918=0,FORECAST($C$8,Инклинометрия!$B$2:$B$152,Инклинометрия!$A$2:$A$152),FORECAST(R918,Инклинометрия!$B$2:$B$152,Инклинометрия!$A$2:$A$152)))</f>
        <v>-</v>
      </c>
      <c r="Y918" s="105" t="str">
        <f>IF(R918=0,"-",IF(U918=0,FORECAST($C$8-R918,Инклинометрия!$B$2:$B$152,Инклинометрия!$A$2:$A$152),0))</f>
        <v>-</v>
      </c>
      <c r="Z918" s="105" t="str">
        <f>IF(S918=0,"-",FORECAST($C$8,Инклинометрия!$B$2:$B$152,Инклинометрия!$A$2:$A$152))</f>
        <v>-</v>
      </c>
      <c r="AA918" s="105" t="str">
        <f>IF(S918=0,"-",FORECAST($C$8-S918,Инклинометрия!$B$2:$B$152,Инклинометрия!$A$2:$A$152))</f>
        <v>-</v>
      </c>
      <c r="AB918" s="105">
        <f>IF(T918=0,"-",FORECAST($C$6,Инклинометрия!$B$2:$B$152,Инклинометрия!$A$2:$A$152))</f>
        <v>1425</v>
      </c>
      <c r="AC918" s="105">
        <f>IF(R918=0,FORECAST($C$6-T918,Инклинометрия!$B$2:$B$152,Инклинометрия!$A$2:$A$152),FORECAST($C$8,Инклинометрия!$B$2:$B$152,Инклинометрия!$A$2:$A$152))</f>
        <v>1331.5528875839168</v>
      </c>
      <c r="AD918" s="107">
        <f>IF(U918=0,"-",FORECAST($C$8,Инклинометрия!$B$2:$B$152,Инклинометрия!$A$2:$A$152))</f>
        <v>1330</v>
      </c>
      <c r="AE918" s="107">
        <f>IF(U918=0,"-",FORECAST($C$8-U918,Инклинометрия!$B$2:$B$152,Инклинометрия!$A$2:$A$152))</f>
        <v>0</v>
      </c>
      <c r="AF918" s="107">
        <f>FORECAST($C$8-S918,Инклинометрия!$B$2:$B$152,Инклинометрия!$A$2:$A$152)</f>
        <v>1330</v>
      </c>
      <c r="AG918" s="107">
        <f>FORECAST($C$8-(S918+V918),Инклинометрия!$B$2:$B$152,Инклинометрия!$A$2:$A$152)</f>
        <v>0</v>
      </c>
      <c r="AH918" s="107">
        <f>IF(W918=0,"-",FORECAST($C$8+W918,Инклинометрия!$B$2:$B$152,Инклинометрия!$A$2:$A$152))</f>
        <v>1331.5528875839168</v>
      </c>
      <c r="AI918" s="107">
        <f>IF(W918=0,"-",FORECAST($C$8,Инклинометрия!$B$2:$B$152,Инклинометрия!$A$2:$A$152))</f>
        <v>1330</v>
      </c>
      <c r="AK918" s="122">
        <f>2*PI()*$C$5*(AT917-AT916)/(LN(AN917/$I$9)*$I$8/$I$7+LN($I$10/AN917)*$I$8/$I$7)</f>
        <v>0</v>
      </c>
      <c r="AL918" s="67">
        <f>AK918*(B918-B917)</f>
        <v>0</v>
      </c>
      <c r="AM918" s="23">
        <f t="shared" si="265"/>
        <v>4.3059540056097682E-2</v>
      </c>
      <c r="AN918" s="26">
        <f>AN917+AK918*(B918-B917)/(2*PI()*$C$5*AN917*$I$11)</f>
        <v>0.12986115207059001</v>
      </c>
      <c r="AO918" s="87">
        <f t="shared" si="259"/>
        <v>111242.59539450394</v>
      </c>
      <c r="AP918" s="87">
        <f>IF(R918+U918&lt;$C$8,0,32*$G$13/$C$12^2*($I$8*R918+$I$6*U918)+32*$G$14/($C$14^2-$C$13^2)*($I$8*S918+$I$6*V918))</f>
        <v>9917.5953945039291</v>
      </c>
      <c r="AQ918" s="66">
        <f>R918*$C$11*$C$9+U918*$C$11*$C$10</f>
        <v>14695380</v>
      </c>
      <c r="AR918" s="66">
        <f>S918*$C$11*$C$9+V918*$C$11*$C$10</f>
        <v>14695380</v>
      </c>
      <c r="AS918" s="87">
        <f>$C$11*(T918*$C$9+W918*$C$10)</f>
        <v>789129.61404581123</v>
      </c>
      <c r="AT918" s="45">
        <f t="shared" si="253"/>
        <v>15595752.209440315</v>
      </c>
      <c r="AU918" s="75"/>
    </row>
    <row r="919" spans="2:47" ht="15" thickBot="1" x14ac:dyDescent="0.35">
      <c r="B919" s="41">
        <f t="shared" si="260"/>
        <v>8880</v>
      </c>
      <c r="C919" s="8">
        <f t="shared" si="261"/>
        <v>88.8</v>
      </c>
      <c r="D919" s="73">
        <f t="shared" si="247"/>
        <v>118.77</v>
      </c>
      <c r="E919" s="29">
        <f t="shared" si="250"/>
        <v>6584.5711707228738</v>
      </c>
      <c r="F919" s="29">
        <f t="shared" si="254"/>
        <v>7.4150576246875062</v>
      </c>
      <c r="G919" s="29">
        <f t="shared" si="262"/>
        <v>9.9176395730195388</v>
      </c>
      <c r="H919" s="17">
        <f t="shared" si="263"/>
        <v>8806.8639408417876</v>
      </c>
      <c r="I919" s="29">
        <f t="shared" si="255"/>
        <v>2.2250485660981263</v>
      </c>
      <c r="J919" s="29">
        <f t="shared" si="256"/>
        <v>13.949340071223562</v>
      </c>
      <c r="K919" s="32">
        <f>IF((D918+L918+M918-AL918)/($C$21+$C$22)&gt;$C$8,$C$8,(D918+L918+M918-AL918)/($C$21+$C$22))</f>
        <v>1400</v>
      </c>
      <c r="L919" s="97">
        <f t="shared" si="248"/>
        <v>0</v>
      </c>
      <c r="M919" s="96">
        <f t="shared" si="249"/>
        <v>0</v>
      </c>
      <c r="N919" s="98">
        <f t="shared" si="257"/>
        <v>1.7382597742038917</v>
      </c>
      <c r="O919" s="100">
        <f t="shared" si="251"/>
        <v>4.2266987561397071</v>
      </c>
      <c r="P919" s="104">
        <f t="shared" si="258"/>
        <v>18.880500609176615</v>
      </c>
      <c r="Q919" s="102">
        <f t="shared" si="264"/>
        <v>2.8886093440366814E-2</v>
      </c>
      <c r="R919" s="106">
        <f>K919-U919</f>
        <v>0</v>
      </c>
      <c r="S919" s="106">
        <f>IF(K919-H918&lt;0,0,K919-H918)</f>
        <v>0</v>
      </c>
      <c r="T919" s="106">
        <f t="shared" si="252"/>
        <v>98.365381490613771</v>
      </c>
      <c r="U919" s="107">
        <f>IF(S919&gt;0,0,IF(U918+(F919-AL919/$C$23)*$C$22/($C$21+$C$22)&gt;$C$8,$C$8,IF(V919=$C$8,U918+(F919-AL919/$C$23)*$C$22/$C$21,U918+(F919-AL919/$C$23)*$C$22/($C$21+$C$22))))</f>
        <v>1400</v>
      </c>
      <c r="V919" s="107">
        <f>IF(S919=0,IF(V918+(F919-AL919/$C$23)*$C$22/($C$21+$C$22)&gt;$C$8,$C$8,V918+(F919-AL919/$C$23)*$C$22/($C$21+$C$22)),E919)</f>
        <v>1400</v>
      </c>
      <c r="W919" s="203">
        <f>IF(S919&gt;0,0,IF(W918+AL919/$C$23&gt;$F$23,$F$23,W918+AL919/$C$23))</f>
        <v>1.6346185093862227</v>
      </c>
      <c r="X919" s="105" t="str">
        <f>IF(R919=0,"-",IF(U919=0,FORECAST($C$8,Инклинометрия!$B$2:$B$152,Инклинометрия!$A$2:$A$152),FORECAST(R919,Инклинометрия!$B$2:$B$152,Инклинометрия!$A$2:$A$152)))</f>
        <v>-</v>
      </c>
      <c r="Y919" s="105" t="str">
        <f>IF(R919=0,"-",IF(U919=0,FORECAST($C$8-R919,Инклинометрия!$B$2:$B$152,Инклинометрия!$A$2:$A$152),0))</f>
        <v>-</v>
      </c>
      <c r="Z919" s="105" t="str">
        <f>IF(S919=0,"-",FORECAST($C$8,Инклинометрия!$B$2:$B$152,Инклинометрия!$A$2:$A$152))</f>
        <v>-</v>
      </c>
      <c r="AA919" s="105" t="str">
        <f>IF(S919=0,"-",FORECAST($C$8-S919,Инклинометрия!$B$2:$B$152,Инклинометрия!$A$2:$A$152))</f>
        <v>-</v>
      </c>
      <c r="AB919" s="105">
        <f>IF(T919=0,"-",FORECAST($C$6,Инклинометрия!$B$2:$B$152,Инклинометрия!$A$2:$A$152))</f>
        <v>1425</v>
      </c>
      <c r="AC919" s="105">
        <f>IF(R919=0,FORECAST($C$6-T919,Инклинометрия!$B$2:$B$152,Инклинометрия!$A$2:$A$152),FORECAST($C$8,Инклинометрия!$B$2:$B$152,Инклинометрия!$A$2:$A$152))</f>
        <v>1331.5528875839168</v>
      </c>
      <c r="AD919" s="107">
        <f>IF(U919=0,"-",FORECAST($C$8,Инклинометрия!$B$2:$B$152,Инклинометрия!$A$2:$A$152))</f>
        <v>1330</v>
      </c>
      <c r="AE919" s="107">
        <f>IF(U919=0,"-",FORECAST($C$8-U919,Инклинометрия!$B$2:$B$152,Инклинометрия!$A$2:$A$152))</f>
        <v>0</v>
      </c>
      <c r="AF919" s="107">
        <f>FORECAST($C$8-S919,Инклинометрия!$B$2:$B$152,Инклинометрия!$A$2:$A$152)</f>
        <v>1330</v>
      </c>
      <c r="AG919" s="107">
        <f>FORECAST($C$8-(S919+V919),Инклинометрия!$B$2:$B$152,Инклинометрия!$A$2:$A$152)</f>
        <v>0</v>
      </c>
      <c r="AH919" s="107">
        <f>IF(W919=0,"-",FORECAST($C$8+W919,Инклинометрия!$B$2:$B$152,Инклинометрия!$A$2:$A$152))</f>
        <v>1331.5528875839168</v>
      </c>
      <c r="AI919" s="107">
        <f>IF(W919=0,"-",FORECAST($C$8,Инклинометрия!$B$2:$B$152,Инклинометрия!$A$2:$A$152))</f>
        <v>1330</v>
      </c>
      <c r="AK919" s="122">
        <f>2*PI()*$C$5*(AT918-AT917)/(LN(AN918/$I$9)*$I$8/$I$7+LN($I$10/AN918)*$I$8/$I$7)</f>
        <v>0</v>
      </c>
      <c r="AL919" s="67">
        <f>AK919*(B919-B918)</f>
        <v>0</v>
      </c>
      <c r="AM919" s="23">
        <f t="shared" si="265"/>
        <v>4.3059540056097682E-2</v>
      </c>
      <c r="AN919" s="26">
        <f>AN918+AK919*(B919-B918)/(2*PI()*$C$5*AN918*$I$11)</f>
        <v>0.12986115207059001</v>
      </c>
      <c r="AO919" s="87">
        <f t="shared" si="259"/>
        <v>111242.59539450394</v>
      </c>
      <c r="AP919" s="87">
        <f>IF(R919+U919&lt;$C$8,0,32*$G$13/$C$12^2*($I$8*R919+$I$6*U919)+32*$G$14/($C$14^2-$C$13^2)*($I$8*S919+$I$6*V919))</f>
        <v>9917.5953945039291</v>
      </c>
      <c r="AQ919" s="66">
        <f>R919*$C$11*$C$9+U919*$C$11*$C$10</f>
        <v>14695380</v>
      </c>
      <c r="AR919" s="66">
        <f>S919*$C$11*$C$9+V919*$C$11*$C$10</f>
        <v>14695380</v>
      </c>
      <c r="AS919" s="87">
        <f>$C$11*(T919*$C$9+W919*$C$10)</f>
        <v>789129.61404581123</v>
      </c>
      <c r="AT919" s="45">
        <f t="shared" si="253"/>
        <v>15595752.209440315</v>
      </c>
      <c r="AU919" s="75"/>
    </row>
    <row r="920" spans="2:47" ht="15" thickBot="1" x14ac:dyDescent="0.35">
      <c r="B920" s="41">
        <f t="shared" si="260"/>
        <v>8890</v>
      </c>
      <c r="C920" s="8">
        <f t="shared" si="261"/>
        <v>88.9</v>
      </c>
      <c r="D920" s="73">
        <f t="shared" si="247"/>
        <v>118.90375</v>
      </c>
      <c r="E920" s="29">
        <f t="shared" si="250"/>
        <v>6591.9862283475622</v>
      </c>
      <c r="F920" s="29">
        <f t="shared" si="254"/>
        <v>7.4150576246884157</v>
      </c>
      <c r="G920" s="29">
        <f t="shared" si="262"/>
        <v>9.9176395730207556</v>
      </c>
      <c r="H920" s="17">
        <f t="shared" si="263"/>
        <v>8816.7815804148086</v>
      </c>
      <c r="I920" s="29">
        <f t="shared" si="255"/>
        <v>2.2250485660981263</v>
      </c>
      <c r="J920" s="29">
        <f t="shared" si="256"/>
        <v>13.949340071224418</v>
      </c>
      <c r="K920" s="32">
        <f>IF((D919+L919+M919-AL919)/($C$21+$C$22)&gt;$C$8,$C$8,(D919+L919+M919-AL919)/($C$21+$C$22))</f>
        <v>1400</v>
      </c>
      <c r="L920" s="97">
        <f t="shared" si="248"/>
        <v>0</v>
      </c>
      <c r="M920" s="96">
        <f t="shared" si="249"/>
        <v>0</v>
      </c>
      <c r="N920" s="98">
        <f t="shared" si="257"/>
        <v>1.7382597742038917</v>
      </c>
      <c r="O920" s="100">
        <f t="shared" si="251"/>
        <v>4.2266987561397071</v>
      </c>
      <c r="P920" s="104">
        <f t="shared" si="258"/>
        <v>18.880500609176615</v>
      </c>
      <c r="Q920" s="102">
        <f t="shared" si="264"/>
        <v>2.8886093440366814E-2</v>
      </c>
      <c r="R920" s="106">
        <f>K920-U920</f>
        <v>0</v>
      </c>
      <c r="S920" s="106">
        <f>IF(K920-H919&lt;0,0,K920-H919)</f>
        <v>0</v>
      </c>
      <c r="T920" s="106">
        <f t="shared" si="252"/>
        <v>98.365381490613771</v>
      </c>
      <c r="U920" s="107">
        <f>IF(S920&gt;0,0,IF(U919+(F920-AL920/$C$23)*$C$22/($C$21+$C$22)&gt;$C$8,$C$8,IF(V920=$C$8,U919+(F920-AL920/$C$23)*$C$22/$C$21,U919+(F920-AL920/$C$23)*$C$22/($C$21+$C$22))))</f>
        <v>1400</v>
      </c>
      <c r="V920" s="107">
        <f>IF(S920=0,IF(V919+(F920-AL920/$C$23)*$C$22/($C$21+$C$22)&gt;$C$8,$C$8,V919+(F920-AL920/$C$23)*$C$22/($C$21+$C$22)),E920)</f>
        <v>1400</v>
      </c>
      <c r="W920" s="203">
        <f>IF(S920&gt;0,0,IF(W919+AL920/$C$23&gt;$F$23,$F$23,W919+AL920/$C$23))</f>
        <v>1.6346185093862227</v>
      </c>
      <c r="X920" s="105" t="str">
        <f>IF(R920=0,"-",IF(U920=0,FORECAST($C$8,Инклинометрия!$B$2:$B$152,Инклинометрия!$A$2:$A$152),FORECAST(R920,Инклинометрия!$B$2:$B$152,Инклинометрия!$A$2:$A$152)))</f>
        <v>-</v>
      </c>
      <c r="Y920" s="105" t="str">
        <f>IF(R920=0,"-",IF(U920=0,FORECAST($C$8-R920,Инклинометрия!$B$2:$B$152,Инклинометрия!$A$2:$A$152),0))</f>
        <v>-</v>
      </c>
      <c r="Z920" s="105" t="str">
        <f>IF(S920=0,"-",FORECAST($C$8,Инклинометрия!$B$2:$B$152,Инклинометрия!$A$2:$A$152))</f>
        <v>-</v>
      </c>
      <c r="AA920" s="105" t="str">
        <f>IF(S920=0,"-",FORECAST($C$8-S920,Инклинометрия!$B$2:$B$152,Инклинометрия!$A$2:$A$152))</f>
        <v>-</v>
      </c>
      <c r="AB920" s="105">
        <f>IF(T920=0,"-",FORECAST($C$6,Инклинометрия!$B$2:$B$152,Инклинометрия!$A$2:$A$152))</f>
        <v>1425</v>
      </c>
      <c r="AC920" s="105">
        <f>IF(R920=0,FORECAST($C$6-T920,Инклинометрия!$B$2:$B$152,Инклинометрия!$A$2:$A$152),FORECAST($C$8,Инклинометрия!$B$2:$B$152,Инклинометрия!$A$2:$A$152))</f>
        <v>1331.5528875839168</v>
      </c>
      <c r="AD920" s="107">
        <f>IF(U920=0,"-",FORECAST($C$8,Инклинометрия!$B$2:$B$152,Инклинометрия!$A$2:$A$152))</f>
        <v>1330</v>
      </c>
      <c r="AE920" s="107">
        <f>IF(U920=0,"-",FORECAST($C$8-U920,Инклинометрия!$B$2:$B$152,Инклинометрия!$A$2:$A$152))</f>
        <v>0</v>
      </c>
      <c r="AF920" s="107">
        <f>FORECAST($C$8-S920,Инклинометрия!$B$2:$B$152,Инклинометрия!$A$2:$A$152)</f>
        <v>1330</v>
      </c>
      <c r="AG920" s="107">
        <f>FORECAST($C$8-(S920+V920),Инклинометрия!$B$2:$B$152,Инклинометрия!$A$2:$A$152)</f>
        <v>0</v>
      </c>
      <c r="AH920" s="107">
        <f>IF(W920=0,"-",FORECAST($C$8+W920,Инклинометрия!$B$2:$B$152,Инклинометрия!$A$2:$A$152))</f>
        <v>1331.5528875839168</v>
      </c>
      <c r="AI920" s="107">
        <f>IF(W920=0,"-",FORECAST($C$8,Инклинометрия!$B$2:$B$152,Инклинометрия!$A$2:$A$152))</f>
        <v>1330</v>
      </c>
      <c r="AK920" s="122">
        <f>2*PI()*$C$5*(AT919-AT918)/(LN(AN919/$I$9)*$I$8/$I$7+LN($I$10/AN919)*$I$8/$I$7)</f>
        <v>0</v>
      </c>
      <c r="AL920" s="67">
        <f>AK920*(B920-B919)</f>
        <v>0</v>
      </c>
      <c r="AM920" s="23">
        <f t="shared" si="265"/>
        <v>4.3059540056097682E-2</v>
      </c>
      <c r="AN920" s="26">
        <f>AN919+AK920*(B920-B919)/(2*PI()*$C$5*AN919*$I$11)</f>
        <v>0.12986115207059001</v>
      </c>
      <c r="AO920" s="87">
        <f t="shared" si="259"/>
        <v>111242.59539450394</v>
      </c>
      <c r="AP920" s="87">
        <f>IF(R920+U920&lt;$C$8,0,32*$G$13/$C$12^2*($I$8*R920+$I$6*U920)+32*$G$14/($C$14^2-$C$13^2)*($I$8*S920+$I$6*V920))</f>
        <v>9917.5953945039291</v>
      </c>
      <c r="AQ920" s="66">
        <f>R920*$C$11*$C$9+U920*$C$11*$C$10</f>
        <v>14695380</v>
      </c>
      <c r="AR920" s="66">
        <f>S920*$C$11*$C$9+V920*$C$11*$C$10</f>
        <v>14695380</v>
      </c>
      <c r="AS920" s="87">
        <f>$C$11*(T920*$C$9+W920*$C$10)</f>
        <v>789129.61404581123</v>
      </c>
      <c r="AT920" s="45">
        <f t="shared" si="253"/>
        <v>15595752.209440315</v>
      </c>
      <c r="AU920" s="75"/>
    </row>
    <row r="921" spans="2:47" ht="15" thickBot="1" x14ac:dyDescent="0.35">
      <c r="B921" s="41">
        <f t="shared" si="260"/>
        <v>8900</v>
      </c>
      <c r="C921" s="8">
        <f t="shared" si="261"/>
        <v>89</v>
      </c>
      <c r="D921" s="73">
        <f t="shared" si="247"/>
        <v>119.03749999999999</v>
      </c>
      <c r="E921" s="29">
        <f t="shared" si="250"/>
        <v>6599.4012859722498</v>
      </c>
      <c r="F921" s="29">
        <f t="shared" si="254"/>
        <v>7.4150576246875062</v>
      </c>
      <c r="G921" s="29">
        <f t="shared" si="262"/>
        <v>9.9176395730195388</v>
      </c>
      <c r="H921" s="17">
        <f t="shared" si="263"/>
        <v>8826.6992199878277</v>
      </c>
      <c r="I921" s="29">
        <f t="shared" si="255"/>
        <v>2.2250485660981263</v>
      </c>
      <c r="J921" s="29">
        <f t="shared" si="256"/>
        <v>13.949340071223562</v>
      </c>
      <c r="K921" s="32">
        <f>IF((D920+L920+M920-AL920)/($C$21+$C$22)&gt;$C$8,$C$8,(D920+L920+M920-AL920)/($C$21+$C$22))</f>
        <v>1400</v>
      </c>
      <c r="L921" s="97">
        <f t="shared" si="248"/>
        <v>0</v>
      </c>
      <c r="M921" s="96">
        <f t="shared" si="249"/>
        <v>0</v>
      </c>
      <c r="N921" s="98">
        <f t="shared" si="257"/>
        <v>1.7382597742038917</v>
      </c>
      <c r="O921" s="100">
        <f t="shared" si="251"/>
        <v>4.2266987561397071</v>
      </c>
      <c r="P921" s="104">
        <f t="shared" si="258"/>
        <v>18.880500609176615</v>
      </c>
      <c r="Q921" s="102">
        <f t="shared" si="264"/>
        <v>2.8886093440366814E-2</v>
      </c>
      <c r="R921" s="106">
        <f>K921-U921</f>
        <v>0</v>
      </c>
      <c r="S921" s="106">
        <f>IF(K921-H920&lt;0,0,K921-H920)</f>
        <v>0</v>
      </c>
      <c r="T921" s="106">
        <f t="shared" si="252"/>
        <v>98.365381490613771</v>
      </c>
      <c r="U921" s="107">
        <f>IF(S921&gt;0,0,IF(U920+(F921-AL921/$C$23)*$C$22/($C$21+$C$22)&gt;$C$8,$C$8,IF(V921=$C$8,U920+(F921-AL921/$C$23)*$C$22/$C$21,U920+(F921-AL921/$C$23)*$C$22/($C$21+$C$22))))</f>
        <v>1400</v>
      </c>
      <c r="V921" s="107">
        <f>IF(S921=0,IF(V920+(F921-AL921/$C$23)*$C$22/($C$21+$C$22)&gt;$C$8,$C$8,V920+(F921-AL921/$C$23)*$C$22/($C$21+$C$22)),E921)</f>
        <v>1400</v>
      </c>
      <c r="W921" s="203">
        <f>IF(S921&gt;0,0,IF(W920+AL921/$C$23&gt;$F$23,$F$23,W920+AL921/$C$23))</f>
        <v>1.6346185093862227</v>
      </c>
      <c r="X921" s="105" t="str">
        <f>IF(R921=0,"-",IF(U921=0,FORECAST($C$8,Инклинометрия!$B$2:$B$152,Инклинометрия!$A$2:$A$152),FORECAST(R921,Инклинометрия!$B$2:$B$152,Инклинометрия!$A$2:$A$152)))</f>
        <v>-</v>
      </c>
      <c r="Y921" s="105" t="str">
        <f>IF(R921=0,"-",IF(U921=0,FORECAST($C$8-R921,Инклинометрия!$B$2:$B$152,Инклинометрия!$A$2:$A$152),0))</f>
        <v>-</v>
      </c>
      <c r="Z921" s="105" t="str">
        <f>IF(S921=0,"-",FORECAST($C$8,Инклинометрия!$B$2:$B$152,Инклинометрия!$A$2:$A$152))</f>
        <v>-</v>
      </c>
      <c r="AA921" s="105" t="str">
        <f>IF(S921=0,"-",FORECAST($C$8-S921,Инклинометрия!$B$2:$B$152,Инклинометрия!$A$2:$A$152))</f>
        <v>-</v>
      </c>
      <c r="AB921" s="105">
        <f>IF(T921=0,"-",FORECAST($C$6,Инклинометрия!$B$2:$B$152,Инклинометрия!$A$2:$A$152))</f>
        <v>1425</v>
      </c>
      <c r="AC921" s="105">
        <f>IF(R921=0,FORECAST($C$6-T921,Инклинометрия!$B$2:$B$152,Инклинометрия!$A$2:$A$152),FORECAST($C$8,Инклинометрия!$B$2:$B$152,Инклинометрия!$A$2:$A$152))</f>
        <v>1331.5528875839168</v>
      </c>
      <c r="AD921" s="107">
        <f>IF(U921=0,"-",FORECAST($C$8,Инклинометрия!$B$2:$B$152,Инклинометрия!$A$2:$A$152))</f>
        <v>1330</v>
      </c>
      <c r="AE921" s="107">
        <f>IF(U921=0,"-",FORECAST($C$8-U921,Инклинометрия!$B$2:$B$152,Инклинометрия!$A$2:$A$152))</f>
        <v>0</v>
      </c>
      <c r="AF921" s="107">
        <f>FORECAST($C$8-S921,Инклинометрия!$B$2:$B$152,Инклинометрия!$A$2:$A$152)</f>
        <v>1330</v>
      </c>
      <c r="AG921" s="107">
        <f>FORECAST($C$8-(S921+V921),Инклинометрия!$B$2:$B$152,Инклинометрия!$A$2:$A$152)</f>
        <v>0</v>
      </c>
      <c r="AH921" s="107">
        <f>IF(W921=0,"-",FORECAST($C$8+W921,Инклинометрия!$B$2:$B$152,Инклинометрия!$A$2:$A$152))</f>
        <v>1331.5528875839168</v>
      </c>
      <c r="AI921" s="107">
        <f>IF(W921=0,"-",FORECAST($C$8,Инклинометрия!$B$2:$B$152,Инклинометрия!$A$2:$A$152))</f>
        <v>1330</v>
      </c>
      <c r="AK921" s="122">
        <f>2*PI()*$C$5*(AT920-AT919)/(LN(AN920/$I$9)*$I$8/$I$7+LN($I$10/AN920)*$I$8/$I$7)</f>
        <v>0</v>
      </c>
      <c r="AL921" s="67">
        <f>AK921*(B921-B920)</f>
        <v>0</v>
      </c>
      <c r="AM921" s="23">
        <f t="shared" si="265"/>
        <v>4.3059540056097682E-2</v>
      </c>
      <c r="AN921" s="26">
        <f>AN920+AK921*(B921-B920)/(2*PI()*$C$5*AN920*$I$11)</f>
        <v>0.12986115207059001</v>
      </c>
      <c r="AO921" s="87">
        <f t="shared" si="259"/>
        <v>111242.59539450394</v>
      </c>
      <c r="AP921" s="87">
        <f>IF(R921+U921&lt;$C$8,0,32*$G$13/$C$12^2*($I$8*R921+$I$6*U921)+32*$G$14/($C$14^2-$C$13^2)*($I$8*S921+$I$6*V921))</f>
        <v>9917.5953945039291</v>
      </c>
      <c r="AQ921" s="66">
        <f>R921*$C$11*$C$9+U921*$C$11*$C$10</f>
        <v>14695380</v>
      </c>
      <c r="AR921" s="66">
        <f>S921*$C$11*$C$9+V921*$C$11*$C$10</f>
        <v>14695380</v>
      </c>
      <c r="AS921" s="87">
        <f>$C$11*(T921*$C$9+W921*$C$10)</f>
        <v>789129.61404581123</v>
      </c>
      <c r="AT921" s="45">
        <f t="shared" si="253"/>
        <v>15595752.209440315</v>
      </c>
      <c r="AU921" s="75"/>
    </row>
    <row r="922" spans="2:47" ht="15" thickBot="1" x14ac:dyDescent="0.35">
      <c r="B922" s="41">
        <f t="shared" si="260"/>
        <v>8910</v>
      </c>
      <c r="C922" s="8">
        <f t="shared" si="261"/>
        <v>89.100000000000009</v>
      </c>
      <c r="D922" s="73">
        <f t="shared" si="247"/>
        <v>119.17125000000001</v>
      </c>
      <c r="E922" s="29">
        <f t="shared" si="250"/>
        <v>6606.8163435969382</v>
      </c>
      <c r="F922" s="29">
        <f t="shared" si="254"/>
        <v>7.4150576246884157</v>
      </c>
      <c r="G922" s="29">
        <f t="shared" si="262"/>
        <v>9.9176395730207556</v>
      </c>
      <c r="H922" s="17">
        <f t="shared" si="263"/>
        <v>8836.6168595608488</v>
      </c>
      <c r="I922" s="29">
        <f t="shared" si="255"/>
        <v>2.2250485660981263</v>
      </c>
      <c r="J922" s="29">
        <f t="shared" si="256"/>
        <v>13.949340071224418</v>
      </c>
      <c r="K922" s="32">
        <f>IF((D921+L921+M921-AL921)/($C$21+$C$22)&gt;$C$8,$C$8,(D921+L921+M921-AL921)/($C$21+$C$22))</f>
        <v>1400</v>
      </c>
      <c r="L922" s="97">
        <f t="shared" si="248"/>
        <v>0</v>
      </c>
      <c r="M922" s="96">
        <f t="shared" si="249"/>
        <v>0</v>
      </c>
      <c r="N922" s="98">
        <f t="shared" si="257"/>
        <v>1.7382597742038917</v>
      </c>
      <c r="O922" s="100">
        <f t="shared" si="251"/>
        <v>4.2266987561397071</v>
      </c>
      <c r="P922" s="104">
        <f t="shared" si="258"/>
        <v>18.880500609176615</v>
      </c>
      <c r="Q922" s="102">
        <f t="shared" si="264"/>
        <v>2.8886093440366814E-2</v>
      </c>
      <c r="R922" s="106">
        <f>K922-U922</f>
        <v>0</v>
      </c>
      <c r="S922" s="106">
        <f>IF(K922-H921&lt;0,0,K922-H921)</f>
        <v>0</v>
      </c>
      <c r="T922" s="106">
        <f t="shared" si="252"/>
        <v>98.365381490613771</v>
      </c>
      <c r="U922" s="107">
        <f>IF(S922&gt;0,0,IF(U921+(F922-AL922/$C$23)*$C$22/($C$21+$C$22)&gt;$C$8,$C$8,IF(V922=$C$8,U921+(F922-AL922/$C$23)*$C$22/$C$21,U921+(F922-AL922/$C$23)*$C$22/($C$21+$C$22))))</f>
        <v>1400</v>
      </c>
      <c r="V922" s="107">
        <f>IF(S922=0,IF(V921+(F922-AL922/$C$23)*$C$22/($C$21+$C$22)&gt;$C$8,$C$8,V921+(F922-AL922/$C$23)*$C$22/($C$21+$C$22)),E922)</f>
        <v>1400</v>
      </c>
      <c r="W922" s="203">
        <f>IF(S922&gt;0,0,IF(W921+AL922/$C$23&gt;$F$23,$F$23,W921+AL922/$C$23))</f>
        <v>1.6346185093862227</v>
      </c>
      <c r="X922" s="105" t="str">
        <f>IF(R922=0,"-",IF(U922=0,FORECAST($C$8,Инклинометрия!$B$2:$B$152,Инклинометрия!$A$2:$A$152),FORECAST(R922,Инклинометрия!$B$2:$B$152,Инклинометрия!$A$2:$A$152)))</f>
        <v>-</v>
      </c>
      <c r="Y922" s="105" t="str">
        <f>IF(R922=0,"-",IF(U922=0,FORECAST($C$8-R922,Инклинометрия!$B$2:$B$152,Инклинометрия!$A$2:$A$152),0))</f>
        <v>-</v>
      </c>
      <c r="Z922" s="105" t="str">
        <f>IF(S922=0,"-",FORECAST($C$8,Инклинометрия!$B$2:$B$152,Инклинометрия!$A$2:$A$152))</f>
        <v>-</v>
      </c>
      <c r="AA922" s="105" t="str">
        <f>IF(S922=0,"-",FORECAST($C$8-S922,Инклинометрия!$B$2:$B$152,Инклинометрия!$A$2:$A$152))</f>
        <v>-</v>
      </c>
      <c r="AB922" s="105">
        <f>IF(T922=0,"-",FORECAST($C$6,Инклинометрия!$B$2:$B$152,Инклинометрия!$A$2:$A$152))</f>
        <v>1425</v>
      </c>
      <c r="AC922" s="105">
        <f>IF(R922=0,FORECAST($C$6-T922,Инклинометрия!$B$2:$B$152,Инклинометрия!$A$2:$A$152),FORECAST($C$8,Инклинометрия!$B$2:$B$152,Инклинометрия!$A$2:$A$152))</f>
        <v>1331.5528875839168</v>
      </c>
      <c r="AD922" s="107">
        <f>IF(U922=0,"-",FORECAST($C$8,Инклинометрия!$B$2:$B$152,Инклинометрия!$A$2:$A$152))</f>
        <v>1330</v>
      </c>
      <c r="AE922" s="107">
        <f>IF(U922=0,"-",FORECAST($C$8-U922,Инклинометрия!$B$2:$B$152,Инклинометрия!$A$2:$A$152))</f>
        <v>0</v>
      </c>
      <c r="AF922" s="107">
        <f>FORECAST($C$8-S922,Инклинометрия!$B$2:$B$152,Инклинометрия!$A$2:$A$152)</f>
        <v>1330</v>
      </c>
      <c r="AG922" s="107">
        <f>FORECAST($C$8-(S922+V922),Инклинометрия!$B$2:$B$152,Инклинометрия!$A$2:$A$152)</f>
        <v>0</v>
      </c>
      <c r="AH922" s="107">
        <f>IF(W922=0,"-",FORECAST($C$8+W922,Инклинометрия!$B$2:$B$152,Инклинометрия!$A$2:$A$152))</f>
        <v>1331.5528875839168</v>
      </c>
      <c r="AI922" s="107">
        <f>IF(W922=0,"-",FORECAST($C$8,Инклинометрия!$B$2:$B$152,Инклинометрия!$A$2:$A$152))</f>
        <v>1330</v>
      </c>
      <c r="AK922" s="122">
        <f>2*PI()*$C$5*(AT921-AT920)/(LN(AN921/$I$9)*$I$8/$I$7+LN($I$10/AN921)*$I$8/$I$7)</f>
        <v>0</v>
      </c>
      <c r="AL922" s="67">
        <f>AK922*(B922-B921)</f>
        <v>0</v>
      </c>
      <c r="AM922" s="23">
        <f t="shared" si="265"/>
        <v>4.3059540056097682E-2</v>
      </c>
      <c r="AN922" s="26">
        <f>AN921+AK922*(B922-B921)/(2*PI()*$C$5*AN921*$I$11)</f>
        <v>0.12986115207059001</v>
      </c>
      <c r="AO922" s="87">
        <f t="shared" si="259"/>
        <v>111242.59539450394</v>
      </c>
      <c r="AP922" s="87">
        <f>IF(R922+U922&lt;$C$8,0,32*$G$13/$C$12^2*($I$8*R922+$I$6*U922)+32*$G$14/($C$14^2-$C$13^2)*($I$8*S922+$I$6*V922))</f>
        <v>9917.5953945039291</v>
      </c>
      <c r="AQ922" s="66">
        <f>R922*$C$11*$C$9+U922*$C$11*$C$10</f>
        <v>14695380</v>
      </c>
      <c r="AR922" s="66">
        <f>S922*$C$11*$C$9+V922*$C$11*$C$10</f>
        <v>14695380</v>
      </c>
      <c r="AS922" s="87">
        <f>$C$11*(T922*$C$9+W922*$C$10)</f>
        <v>789129.61404581123</v>
      </c>
      <c r="AT922" s="45">
        <f t="shared" si="253"/>
        <v>15595752.209440315</v>
      </c>
      <c r="AU922" s="75"/>
    </row>
    <row r="923" spans="2:47" ht="15" thickBot="1" x14ac:dyDescent="0.35">
      <c r="B923" s="41">
        <f t="shared" si="260"/>
        <v>8920</v>
      </c>
      <c r="C923" s="8">
        <f t="shared" si="261"/>
        <v>89.2</v>
      </c>
      <c r="D923" s="73">
        <f t="shared" si="247"/>
        <v>119.30500000000001</v>
      </c>
      <c r="E923" s="29">
        <f t="shared" si="250"/>
        <v>6614.2314012216257</v>
      </c>
      <c r="F923" s="29">
        <f t="shared" si="254"/>
        <v>7.4150576246875062</v>
      </c>
      <c r="G923" s="29">
        <f t="shared" si="262"/>
        <v>9.9176395730195388</v>
      </c>
      <c r="H923" s="17">
        <f t="shared" si="263"/>
        <v>8846.5344991338679</v>
      </c>
      <c r="I923" s="29">
        <f t="shared" si="255"/>
        <v>2.2250485660981263</v>
      </c>
      <c r="J923" s="29">
        <f t="shared" si="256"/>
        <v>13.949340071223562</v>
      </c>
      <c r="K923" s="32">
        <f>IF((D922+L922+M922-AL922)/($C$21+$C$22)&gt;$C$8,$C$8,(D922+L922+M922-AL922)/($C$21+$C$22))</f>
        <v>1400</v>
      </c>
      <c r="L923" s="97">
        <f t="shared" si="248"/>
        <v>0</v>
      </c>
      <c r="M923" s="96">
        <f t="shared" si="249"/>
        <v>0</v>
      </c>
      <c r="N923" s="98">
        <f t="shared" si="257"/>
        <v>1.7382597742038917</v>
      </c>
      <c r="O923" s="100">
        <f t="shared" si="251"/>
        <v>4.2266987561397071</v>
      </c>
      <c r="P923" s="104">
        <f t="shared" si="258"/>
        <v>18.880500609176615</v>
      </c>
      <c r="Q923" s="102">
        <f t="shared" si="264"/>
        <v>2.8886093440366814E-2</v>
      </c>
      <c r="R923" s="106">
        <f>K923-U923</f>
        <v>0</v>
      </c>
      <c r="S923" s="106">
        <f>IF(K923-H922&lt;0,0,K923-H922)</f>
        <v>0</v>
      </c>
      <c r="T923" s="106">
        <f t="shared" si="252"/>
        <v>98.365381490613771</v>
      </c>
      <c r="U923" s="107">
        <f>IF(S923&gt;0,0,IF(U922+(F923-AL923/$C$23)*$C$22/($C$21+$C$22)&gt;$C$8,$C$8,IF(V923=$C$8,U922+(F923-AL923/$C$23)*$C$22/$C$21,U922+(F923-AL923/$C$23)*$C$22/($C$21+$C$22))))</f>
        <v>1400</v>
      </c>
      <c r="V923" s="107">
        <f>IF(S923=0,IF(V922+(F923-AL923/$C$23)*$C$22/($C$21+$C$22)&gt;$C$8,$C$8,V922+(F923-AL923/$C$23)*$C$22/($C$21+$C$22)),E923)</f>
        <v>1400</v>
      </c>
      <c r="W923" s="203">
        <f>IF(S923&gt;0,0,IF(W922+AL923/$C$23&gt;$F$23,$F$23,W922+AL923/$C$23))</f>
        <v>1.6346185093862227</v>
      </c>
      <c r="X923" s="105" t="str">
        <f>IF(R923=0,"-",IF(U923=0,FORECAST($C$8,Инклинометрия!$B$2:$B$152,Инклинометрия!$A$2:$A$152),FORECAST(R923,Инклинометрия!$B$2:$B$152,Инклинометрия!$A$2:$A$152)))</f>
        <v>-</v>
      </c>
      <c r="Y923" s="105" t="str">
        <f>IF(R923=0,"-",IF(U923=0,FORECAST($C$8-R923,Инклинометрия!$B$2:$B$152,Инклинометрия!$A$2:$A$152),0))</f>
        <v>-</v>
      </c>
      <c r="Z923" s="105" t="str">
        <f>IF(S923=0,"-",FORECAST($C$8,Инклинометрия!$B$2:$B$152,Инклинометрия!$A$2:$A$152))</f>
        <v>-</v>
      </c>
      <c r="AA923" s="105" t="str">
        <f>IF(S923=0,"-",FORECAST($C$8-S923,Инклинометрия!$B$2:$B$152,Инклинометрия!$A$2:$A$152))</f>
        <v>-</v>
      </c>
      <c r="AB923" s="105">
        <f>IF(T923=0,"-",FORECAST($C$6,Инклинометрия!$B$2:$B$152,Инклинометрия!$A$2:$A$152))</f>
        <v>1425</v>
      </c>
      <c r="AC923" s="105">
        <f>IF(R923=0,FORECAST($C$6-T923,Инклинометрия!$B$2:$B$152,Инклинометрия!$A$2:$A$152),FORECAST($C$8,Инклинометрия!$B$2:$B$152,Инклинометрия!$A$2:$A$152))</f>
        <v>1331.5528875839168</v>
      </c>
      <c r="AD923" s="107">
        <f>IF(U923=0,"-",FORECAST($C$8,Инклинометрия!$B$2:$B$152,Инклинометрия!$A$2:$A$152))</f>
        <v>1330</v>
      </c>
      <c r="AE923" s="107">
        <f>IF(U923=0,"-",FORECAST($C$8-U923,Инклинометрия!$B$2:$B$152,Инклинометрия!$A$2:$A$152))</f>
        <v>0</v>
      </c>
      <c r="AF923" s="107">
        <f>FORECAST($C$8-S923,Инклинометрия!$B$2:$B$152,Инклинометрия!$A$2:$A$152)</f>
        <v>1330</v>
      </c>
      <c r="AG923" s="107">
        <f>FORECAST($C$8-(S923+V923),Инклинометрия!$B$2:$B$152,Инклинометрия!$A$2:$A$152)</f>
        <v>0</v>
      </c>
      <c r="AH923" s="107">
        <f>IF(W923=0,"-",FORECAST($C$8+W923,Инклинометрия!$B$2:$B$152,Инклинометрия!$A$2:$A$152))</f>
        <v>1331.5528875839168</v>
      </c>
      <c r="AI923" s="107">
        <f>IF(W923=0,"-",FORECAST($C$8,Инклинометрия!$B$2:$B$152,Инклинометрия!$A$2:$A$152))</f>
        <v>1330</v>
      </c>
      <c r="AK923" s="122">
        <f>2*PI()*$C$5*(AT922-AT921)/(LN(AN922/$I$9)*$I$8/$I$7+LN($I$10/AN922)*$I$8/$I$7)</f>
        <v>0</v>
      </c>
      <c r="AL923" s="67">
        <f>AK923*(B923-B922)</f>
        <v>0</v>
      </c>
      <c r="AM923" s="23">
        <f t="shared" si="265"/>
        <v>4.3059540056097682E-2</v>
      </c>
      <c r="AN923" s="26">
        <f>AN922+AK923*(B923-B922)/(2*PI()*$C$5*AN922*$I$11)</f>
        <v>0.12986115207059001</v>
      </c>
      <c r="AO923" s="87">
        <f t="shared" si="259"/>
        <v>111242.59539450394</v>
      </c>
      <c r="AP923" s="87">
        <f>IF(R923+U923&lt;$C$8,0,32*$G$13/$C$12^2*($I$8*R923+$I$6*U923)+32*$G$14/($C$14^2-$C$13^2)*($I$8*S923+$I$6*V923))</f>
        <v>9917.5953945039291</v>
      </c>
      <c r="AQ923" s="66">
        <f>R923*$C$11*$C$9+U923*$C$11*$C$10</f>
        <v>14695380</v>
      </c>
      <c r="AR923" s="66">
        <f>S923*$C$11*$C$9+V923*$C$11*$C$10</f>
        <v>14695380</v>
      </c>
      <c r="AS923" s="87">
        <f>$C$11*(T923*$C$9+W923*$C$10)</f>
        <v>789129.61404581123</v>
      </c>
      <c r="AT923" s="45">
        <f t="shared" si="253"/>
        <v>15595752.209440315</v>
      </c>
      <c r="AU923" s="75"/>
    </row>
    <row r="924" spans="2:47" ht="15" thickBot="1" x14ac:dyDescent="0.35">
      <c r="B924" s="41">
        <f t="shared" si="260"/>
        <v>8930</v>
      </c>
      <c r="C924" s="8">
        <f t="shared" si="261"/>
        <v>89.3</v>
      </c>
      <c r="D924" s="73">
        <f t="shared" si="247"/>
        <v>119.43875</v>
      </c>
      <c r="E924" s="29">
        <f t="shared" si="250"/>
        <v>6621.6464588463132</v>
      </c>
      <c r="F924" s="29">
        <f t="shared" si="254"/>
        <v>7.4150576246875062</v>
      </c>
      <c r="G924" s="29">
        <f t="shared" si="262"/>
        <v>9.9176395730195388</v>
      </c>
      <c r="H924" s="17">
        <f t="shared" si="263"/>
        <v>8856.4521387068871</v>
      </c>
      <c r="I924" s="29">
        <f t="shared" si="255"/>
        <v>2.2250485660981263</v>
      </c>
      <c r="J924" s="29">
        <f t="shared" si="256"/>
        <v>13.949340071223562</v>
      </c>
      <c r="K924" s="32">
        <f>IF((D923+L923+M923-AL923)/($C$21+$C$22)&gt;$C$8,$C$8,(D923+L923+M923-AL923)/($C$21+$C$22))</f>
        <v>1400</v>
      </c>
      <c r="L924" s="97">
        <f t="shared" si="248"/>
        <v>0</v>
      </c>
      <c r="M924" s="96">
        <f t="shared" si="249"/>
        <v>0</v>
      </c>
      <c r="N924" s="98">
        <f t="shared" si="257"/>
        <v>1.7382597742038917</v>
      </c>
      <c r="O924" s="100">
        <f t="shared" si="251"/>
        <v>4.2266987561397071</v>
      </c>
      <c r="P924" s="104">
        <f t="shared" si="258"/>
        <v>18.880500609176615</v>
      </c>
      <c r="Q924" s="102">
        <f t="shared" si="264"/>
        <v>2.8886093440366814E-2</v>
      </c>
      <c r="R924" s="106">
        <f>K924-U924</f>
        <v>0</v>
      </c>
      <c r="S924" s="106">
        <f>IF(K924-H923&lt;0,0,K924-H923)</f>
        <v>0</v>
      </c>
      <c r="T924" s="106">
        <f t="shared" si="252"/>
        <v>98.365381490613771</v>
      </c>
      <c r="U924" s="107">
        <f>IF(S924&gt;0,0,IF(U923+(F924-AL924/$C$23)*$C$22/($C$21+$C$22)&gt;$C$8,$C$8,IF(V924=$C$8,U923+(F924-AL924/$C$23)*$C$22/$C$21,U923+(F924-AL924/$C$23)*$C$22/($C$21+$C$22))))</f>
        <v>1400</v>
      </c>
      <c r="V924" s="107">
        <f>IF(S924=0,IF(V923+(F924-AL924/$C$23)*$C$22/($C$21+$C$22)&gt;$C$8,$C$8,V923+(F924-AL924/$C$23)*$C$22/($C$21+$C$22)),E924)</f>
        <v>1400</v>
      </c>
      <c r="W924" s="203">
        <f>IF(S924&gt;0,0,IF(W923+AL924/$C$23&gt;$F$23,$F$23,W923+AL924/$C$23))</f>
        <v>1.6346185093862227</v>
      </c>
      <c r="X924" s="105" t="str">
        <f>IF(R924=0,"-",IF(U924=0,FORECAST($C$8,Инклинометрия!$B$2:$B$152,Инклинометрия!$A$2:$A$152),FORECAST(R924,Инклинометрия!$B$2:$B$152,Инклинометрия!$A$2:$A$152)))</f>
        <v>-</v>
      </c>
      <c r="Y924" s="105" t="str">
        <f>IF(R924=0,"-",IF(U924=0,FORECAST($C$8-R924,Инклинометрия!$B$2:$B$152,Инклинометрия!$A$2:$A$152),0))</f>
        <v>-</v>
      </c>
      <c r="Z924" s="105" t="str">
        <f>IF(S924=0,"-",FORECAST($C$8,Инклинометрия!$B$2:$B$152,Инклинометрия!$A$2:$A$152))</f>
        <v>-</v>
      </c>
      <c r="AA924" s="105" t="str">
        <f>IF(S924=0,"-",FORECAST($C$8-S924,Инклинометрия!$B$2:$B$152,Инклинометрия!$A$2:$A$152))</f>
        <v>-</v>
      </c>
      <c r="AB924" s="105">
        <f>IF(T924=0,"-",FORECAST($C$6,Инклинометрия!$B$2:$B$152,Инклинометрия!$A$2:$A$152))</f>
        <v>1425</v>
      </c>
      <c r="AC924" s="105">
        <f>IF(R924=0,FORECAST($C$6-T924,Инклинометрия!$B$2:$B$152,Инклинометрия!$A$2:$A$152),FORECAST($C$8,Инклинометрия!$B$2:$B$152,Инклинометрия!$A$2:$A$152))</f>
        <v>1331.5528875839168</v>
      </c>
      <c r="AD924" s="107">
        <f>IF(U924=0,"-",FORECAST($C$8,Инклинометрия!$B$2:$B$152,Инклинометрия!$A$2:$A$152))</f>
        <v>1330</v>
      </c>
      <c r="AE924" s="107">
        <f>IF(U924=0,"-",FORECAST($C$8-U924,Инклинометрия!$B$2:$B$152,Инклинометрия!$A$2:$A$152))</f>
        <v>0</v>
      </c>
      <c r="AF924" s="107">
        <f>FORECAST($C$8-S924,Инклинометрия!$B$2:$B$152,Инклинометрия!$A$2:$A$152)</f>
        <v>1330</v>
      </c>
      <c r="AG924" s="107">
        <f>FORECAST($C$8-(S924+V924),Инклинометрия!$B$2:$B$152,Инклинометрия!$A$2:$A$152)</f>
        <v>0</v>
      </c>
      <c r="AH924" s="107">
        <f>IF(W924=0,"-",FORECAST($C$8+W924,Инклинометрия!$B$2:$B$152,Инклинометрия!$A$2:$A$152))</f>
        <v>1331.5528875839168</v>
      </c>
      <c r="AI924" s="107">
        <f>IF(W924=0,"-",FORECAST($C$8,Инклинометрия!$B$2:$B$152,Инклинометрия!$A$2:$A$152))</f>
        <v>1330</v>
      </c>
      <c r="AK924" s="122">
        <f>2*PI()*$C$5*(AT923-AT922)/(LN(AN923/$I$9)*$I$8/$I$7+LN($I$10/AN923)*$I$8/$I$7)</f>
        <v>0</v>
      </c>
      <c r="AL924" s="67">
        <f>AK924*(B924-B923)</f>
        <v>0</v>
      </c>
      <c r="AM924" s="23">
        <f t="shared" si="265"/>
        <v>4.3059540056097682E-2</v>
      </c>
      <c r="AN924" s="26">
        <f>AN923+AK924*(B924-B923)/(2*PI()*$C$5*AN923*$I$11)</f>
        <v>0.12986115207059001</v>
      </c>
      <c r="AO924" s="87">
        <f t="shared" si="259"/>
        <v>111242.59539450394</v>
      </c>
      <c r="AP924" s="87">
        <f>IF(R924+U924&lt;$C$8,0,32*$G$13/$C$12^2*($I$8*R924+$I$6*U924)+32*$G$14/($C$14^2-$C$13^2)*($I$8*S924+$I$6*V924))</f>
        <v>9917.5953945039291</v>
      </c>
      <c r="AQ924" s="66">
        <f>R924*$C$11*$C$9+U924*$C$11*$C$10</f>
        <v>14695380</v>
      </c>
      <c r="AR924" s="66">
        <f>S924*$C$11*$C$9+V924*$C$11*$C$10</f>
        <v>14695380</v>
      </c>
      <c r="AS924" s="87">
        <f>$C$11*(T924*$C$9+W924*$C$10)</f>
        <v>789129.61404581123</v>
      </c>
      <c r="AT924" s="45">
        <f t="shared" si="253"/>
        <v>15595752.209440315</v>
      </c>
      <c r="AU924" s="75"/>
    </row>
    <row r="925" spans="2:47" ht="15" thickBot="1" x14ac:dyDescent="0.35">
      <c r="B925" s="41">
        <f t="shared" si="260"/>
        <v>8940</v>
      </c>
      <c r="C925" s="8">
        <f t="shared" si="261"/>
        <v>89.4</v>
      </c>
      <c r="D925" s="73">
        <f t="shared" si="247"/>
        <v>119.57250000000001</v>
      </c>
      <c r="E925" s="29">
        <f t="shared" si="250"/>
        <v>6629.0615164710016</v>
      </c>
      <c r="F925" s="29">
        <f t="shared" si="254"/>
        <v>7.4150576246884157</v>
      </c>
      <c r="G925" s="29">
        <f t="shared" si="262"/>
        <v>9.9176395730207556</v>
      </c>
      <c r="H925" s="17">
        <f t="shared" si="263"/>
        <v>8866.3697782799081</v>
      </c>
      <c r="I925" s="29">
        <f t="shared" si="255"/>
        <v>2.2250485660981263</v>
      </c>
      <c r="J925" s="29">
        <f t="shared" si="256"/>
        <v>13.949340071224418</v>
      </c>
      <c r="K925" s="32">
        <f>IF((D924+L924+M924-AL924)/($C$21+$C$22)&gt;$C$8,$C$8,(D924+L924+M924-AL924)/($C$21+$C$22))</f>
        <v>1400</v>
      </c>
      <c r="L925" s="97">
        <f t="shared" si="248"/>
        <v>0</v>
      </c>
      <c r="M925" s="96">
        <f t="shared" si="249"/>
        <v>0</v>
      </c>
      <c r="N925" s="98">
        <f t="shared" si="257"/>
        <v>1.7382597742038917</v>
      </c>
      <c r="O925" s="100">
        <f t="shared" si="251"/>
        <v>4.2266987561397071</v>
      </c>
      <c r="P925" s="104">
        <f t="shared" si="258"/>
        <v>18.880500609176615</v>
      </c>
      <c r="Q925" s="102">
        <f t="shared" si="264"/>
        <v>2.8886093440366814E-2</v>
      </c>
      <c r="R925" s="106">
        <f>K925-U925</f>
        <v>0</v>
      </c>
      <c r="S925" s="106">
        <f>IF(K925-H924&lt;0,0,K925-H924)</f>
        <v>0</v>
      </c>
      <c r="T925" s="106">
        <f t="shared" si="252"/>
        <v>98.365381490613771</v>
      </c>
      <c r="U925" s="107">
        <f>IF(S925&gt;0,0,IF(U924+(F925-AL925/$C$23)*$C$22/($C$21+$C$22)&gt;$C$8,$C$8,IF(V925=$C$8,U924+(F925-AL925/$C$23)*$C$22/$C$21,U924+(F925-AL925/$C$23)*$C$22/($C$21+$C$22))))</f>
        <v>1400</v>
      </c>
      <c r="V925" s="107">
        <f>IF(S925=0,IF(V924+(F925-AL925/$C$23)*$C$22/($C$21+$C$22)&gt;$C$8,$C$8,V924+(F925-AL925/$C$23)*$C$22/($C$21+$C$22)),E925)</f>
        <v>1400</v>
      </c>
      <c r="W925" s="203">
        <f>IF(S925&gt;0,0,IF(W924+AL925/$C$23&gt;$F$23,$F$23,W924+AL925/$C$23))</f>
        <v>1.6346185093862227</v>
      </c>
      <c r="X925" s="105" t="str">
        <f>IF(R925=0,"-",IF(U925=0,FORECAST($C$8,Инклинометрия!$B$2:$B$152,Инклинометрия!$A$2:$A$152),FORECAST(R925,Инклинометрия!$B$2:$B$152,Инклинометрия!$A$2:$A$152)))</f>
        <v>-</v>
      </c>
      <c r="Y925" s="105" t="str">
        <f>IF(R925=0,"-",IF(U925=0,FORECAST($C$8-R925,Инклинометрия!$B$2:$B$152,Инклинометрия!$A$2:$A$152),0))</f>
        <v>-</v>
      </c>
      <c r="Z925" s="105" t="str">
        <f>IF(S925=0,"-",FORECAST($C$8,Инклинометрия!$B$2:$B$152,Инклинометрия!$A$2:$A$152))</f>
        <v>-</v>
      </c>
      <c r="AA925" s="105" t="str">
        <f>IF(S925=0,"-",FORECAST($C$8-S925,Инклинометрия!$B$2:$B$152,Инклинометрия!$A$2:$A$152))</f>
        <v>-</v>
      </c>
      <c r="AB925" s="105">
        <f>IF(T925=0,"-",FORECAST($C$6,Инклинометрия!$B$2:$B$152,Инклинометрия!$A$2:$A$152))</f>
        <v>1425</v>
      </c>
      <c r="AC925" s="105">
        <f>IF(R925=0,FORECAST($C$6-T925,Инклинометрия!$B$2:$B$152,Инклинометрия!$A$2:$A$152),FORECAST($C$8,Инклинометрия!$B$2:$B$152,Инклинометрия!$A$2:$A$152))</f>
        <v>1331.5528875839168</v>
      </c>
      <c r="AD925" s="107">
        <f>IF(U925=0,"-",FORECAST($C$8,Инклинометрия!$B$2:$B$152,Инклинометрия!$A$2:$A$152))</f>
        <v>1330</v>
      </c>
      <c r="AE925" s="107">
        <f>IF(U925=0,"-",FORECAST($C$8-U925,Инклинометрия!$B$2:$B$152,Инклинометрия!$A$2:$A$152))</f>
        <v>0</v>
      </c>
      <c r="AF925" s="107">
        <f>FORECAST($C$8-S925,Инклинометрия!$B$2:$B$152,Инклинометрия!$A$2:$A$152)</f>
        <v>1330</v>
      </c>
      <c r="AG925" s="107">
        <f>FORECAST($C$8-(S925+V925),Инклинометрия!$B$2:$B$152,Инклинометрия!$A$2:$A$152)</f>
        <v>0</v>
      </c>
      <c r="AH925" s="107">
        <f>IF(W925=0,"-",FORECAST($C$8+W925,Инклинометрия!$B$2:$B$152,Инклинометрия!$A$2:$A$152))</f>
        <v>1331.5528875839168</v>
      </c>
      <c r="AI925" s="107">
        <f>IF(W925=0,"-",FORECAST($C$8,Инклинометрия!$B$2:$B$152,Инклинометрия!$A$2:$A$152))</f>
        <v>1330</v>
      </c>
      <c r="AK925" s="122">
        <f>2*PI()*$C$5*(AT924-AT923)/(LN(AN924/$I$9)*$I$8/$I$7+LN($I$10/AN924)*$I$8/$I$7)</f>
        <v>0</v>
      </c>
      <c r="AL925" s="67">
        <f>AK925*(B925-B924)</f>
        <v>0</v>
      </c>
      <c r="AM925" s="23">
        <f t="shared" si="265"/>
        <v>4.3059540056097682E-2</v>
      </c>
      <c r="AN925" s="26">
        <f>AN924+AK925*(B925-B924)/(2*PI()*$C$5*AN924*$I$11)</f>
        <v>0.12986115207059001</v>
      </c>
      <c r="AO925" s="87">
        <f t="shared" si="259"/>
        <v>111242.59539450394</v>
      </c>
      <c r="AP925" s="87">
        <f>IF(R925+U925&lt;$C$8,0,32*$G$13/$C$12^2*($I$8*R925+$I$6*U925)+32*$G$14/($C$14^2-$C$13^2)*($I$8*S925+$I$6*V925))</f>
        <v>9917.5953945039291</v>
      </c>
      <c r="AQ925" s="66">
        <f>R925*$C$11*$C$9+U925*$C$11*$C$10</f>
        <v>14695380</v>
      </c>
      <c r="AR925" s="66">
        <f>S925*$C$11*$C$9+V925*$C$11*$C$10</f>
        <v>14695380</v>
      </c>
      <c r="AS925" s="87">
        <f>$C$11*(T925*$C$9+W925*$C$10)</f>
        <v>789129.61404581123</v>
      </c>
      <c r="AT925" s="45">
        <f t="shared" si="253"/>
        <v>15595752.209440315</v>
      </c>
      <c r="AU925" s="75"/>
    </row>
    <row r="926" spans="2:47" ht="15" thickBot="1" x14ac:dyDescent="0.35">
      <c r="B926" s="41">
        <f t="shared" si="260"/>
        <v>8950</v>
      </c>
      <c r="C926" s="8">
        <f t="shared" si="261"/>
        <v>89.5</v>
      </c>
      <c r="D926" s="73">
        <f t="shared" si="247"/>
        <v>119.70625</v>
      </c>
      <c r="E926" s="29">
        <f t="shared" si="250"/>
        <v>6636.4765740956891</v>
      </c>
      <c r="F926" s="29">
        <f t="shared" si="254"/>
        <v>7.4150576246875062</v>
      </c>
      <c r="G926" s="29">
        <f t="shared" si="262"/>
        <v>9.9176395730195388</v>
      </c>
      <c r="H926" s="17">
        <f t="shared" si="263"/>
        <v>8876.2874178529273</v>
      </c>
      <c r="I926" s="29">
        <f t="shared" si="255"/>
        <v>2.2250485660981263</v>
      </c>
      <c r="J926" s="29">
        <f t="shared" si="256"/>
        <v>13.949340071223562</v>
      </c>
      <c r="K926" s="32">
        <f>IF((D925+L925+M925-AL925)/($C$21+$C$22)&gt;$C$8,$C$8,(D925+L925+M925-AL925)/($C$21+$C$22))</f>
        <v>1400</v>
      </c>
      <c r="L926" s="97">
        <f t="shared" si="248"/>
        <v>0</v>
      </c>
      <c r="M926" s="96">
        <f t="shared" si="249"/>
        <v>0</v>
      </c>
      <c r="N926" s="98">
        <f t="shared" si="257"/>
        <v>1.7382597742038917</v>
      </c>
      <c r="O926" s="100">
        <f t="shared" si="251"/>
        <v>4.2266987561397071</v>
      </c>
      <c r="P926" s="104">
        <f t="shared" si="258"/>
        <v>18.880500609176615</v>
      </c>
      <c r="Q926" s="102">
        <f t="shared" si="264"/>
        <v>2.8886093440366814E-2</v>
      </c>
      <c r="R926" s="106">
        <f>K926-U926</f>
        <v>0</v>
      </c>
      <c r="S926" s="106">
        <f>IF(K926-H925&lt;0,0,K926-H925)</f>
        <v>0</v>
      </c>
      <c r="T926" s="106">
        <f t="shared" si="252"/>
        <v>98.365381490613771</v>
      </c>
      <c r="U926" s="107">
        <f>IF(S926&gt;0,0,IF(U925+(F926-AL926/$C$23)*$C$22/($C$21+$C$22)&gt;$C$8,$C$8,IF(V926=$C$8,U925+(F926-AL926/$C$23)*$C$22/$C$21,U925+(F926-AL926/$C$23)*$C$22/($C$21+$C$22))))</f>
        <v>1400</v>
      </c>
      <c r="V926" s="107">
        <f>IF(S926=0,IF(V925+(F926-AL926/$C$23)*$C$22/($C$21+$C$22)&gt;$C$8,$C$8,V925+(F926-AL926/$C$23)*$C$22/($C$21+$C$22)),E926)</f>
        <v>1400</v>
      </c>
      <c r="W926" s="203">
        <f>IF(S926&gt;0,0,IF(W925+AL926/$C$23&gt;$F$23,$F$23,W925+AL926/$C$23))</f>
        <v>1.6346185093862227</v>
      </c>
      <c r="X926" s="105" t="str">
        <f>IF(R926=0,"-",IF(U926=0,FORECAST($C$8,Инклинометрия!$B$2:$B$152,Инклинометрия!$A$2:$A$152),FORECAST(R926,Инклинометрия!$B$2:$B$152,Инклинометрия!$A$2:$A$152)))</f>
        <v>-</v>
      </c>
      <c r="Y926" s="105" t="str">
        <f>IF(R926=0,"-",IF(U926=0,FORECAST($C$8-R926,Инклинометрия!$B$2:$B$152,Инклинометрия!$A$2:$A$152),0))</f>
        <v>-</v>
      </c>
      <c r="Z926" s="105" t="str">
        <f>IF(S926=0,"-",FORECAST($C$8,Инклинометрия!$B$2:$B$152,Инклинометрия!$A$2:$A$152))</f>
        <v>-</v>
      </c>
      <c r="AA926" s="105" t="str">
        <f>IF(S926=0,"-",FORECAST($C$8-S926,Инклинометрия!$B$2:$B$152,Инклинометрия!$A$2:$A$152))</f>
        <v>-</v>
      </c>
      <c r="AB926" s="105">
        <f>IF(T926=0,"-",FORECAST($C$6,Инклинометрия!$B$2:$B$152,Инклинометрия!$A$2:$A$152))</f>
        <v>1425</v>
      </c>
      <c r="AC926" s="105">
        <f>IF(R926=0,FORECAST($C$6-T926,Инклинометрия!$B$2:$B$152,Инклинометрия!$A$2:$A$152),FORECAST($C$8,Инклинометрия!$B$2:$B$152,Инклинометрия!$A$2:$A$152))</f>
        <v>1331.5528875839168</v>
      </c>
      <c r="AD926" s="107">
        <f>IF(U926=0,"-",FORECAST($C$8,Инклинометрия!$B$2:$B$152,Инклинометрия!$A$2:$A$152))</f>
        <v>1330</v>
      </c>
      <c r="AE926" s="107">
        <f>IF(U926=0,"-",FORECAST($C$8-U926,Инклинометрия!$B$2:$B$152,Инклинометрия!$A$2:$A$152))</f>
        <v>0</v>
      </c>
      <c r="AF926" s="107">
        <f>FORECAST($C$8-S926,Инклинометрия!$B$2:$B$152,Инклинометрия!$A$2:$A$152)</f>
        <v>1330</v>
      </c>
      <c r="AG926" s="107">
        <f>FORECAST($C$8-(S926+V926),Инклинометрия!$B$2:$B$152,Инклинометрия!$A$2:$A$152)</f>
        <v>0</v>
      </c>
      <c r="AH926" s="107">
        <f>IF(W926=0,"-",FORECAST($C$8+W926,Инклинометрия!$B$2:$B$152,Инклинометрия!$A$2:$A$152))</f>
        <v>1331.5528875839168</v>
      </c>
      <c r="AI926" s="107">
        <f>IF(W926=0,"-",FORECAST($C$8,Инклинометрия!$B$2:$B$152,Инклинометрия!$A$2:$A$152))</f>
        <v>1330</v>
      </c>
      <c r="AK926" s="122">
        <f>2*PI()*$C$5*(AT925-AT924)/(LN(AN925/$I$9)*$I$8/$I$7+LN($I$10/AN925)*$I$8/$I$7)</f>
        <v>0</v>
      </c>
      <c r="AL926" s="67">
        <f>AK926*(B926-B925)</f>
        <v>0</v>
      </c>
      <c r="AM926" s="23">
        <f t="shared" si="265"/>
        <v>4.3059540056097682E-2</v>
      </c>
      <c r="AN926" s="26">
        <f>AN925+AK926*(B926-B925)/(2*PI()*$C$5*AN925*$I$11)</f>
        <v>0.12986115207059001</v>
      </c>
      <c r="AO926" s="87">
        <f t="shared" si="259"/>
        <v>111242.59539450394</v>
      </c>
      <c r="AP926" s="87">
        <f>IF(R926+U926&lt;$C$8,0,32*$G$13/$C$12^2*($I$8*R926+$I$6*U926)+32*$G$14/($C$14^2-$C$13^2)*($I$8*S926+$I$6*V926))</f>
        <v>9917.5953945039291</v>
      </c>
      <c r="AQ926" s="66">
        <f>R926*$C$11*$C$9+U926*$C$11*$C$10</f>
        <v>14695380</v>
      </c>
      <c r="AR926" s="66">
        <f>S926*$C$11*$C$9+V926*$C$11*$C$10</f>
        <v>14695380</v>
      </c>
      <c r="AS926" s="87">
        <f>$C$11*(T926*$C$9+W926*$C$10)</f>
        <v>789129.61404581123</v>
      </c>
      <c r="AT926" s="45">
        <f t="shared" si="253"/>
        <v>15595752.209440315</v>
      </c>
      <c r="AU926" s="75"/>
    </row>
    <row r="927" spans="2:47" ht="15" thickBot="1" x14ac:dyDescent="0.35">
      <c r="B927" s="41">
        <f t="shared" si="260"/>
        <v>8960</v>
      </c>
      <c r="C927" s="8">
        <f t="shared" si="261"/>
        <v>89.600000000000009</v>
      </c>
      <c r="D927" s="73">
        <f t="shared" ref="D927:D990" si="266">C927*$C$10/$C$9</f>
        <v>119.84000000000002</v>
      </c>
      <c r="E927" s="29">
        <f t="shared" si="250"/>
        <v>6643.8916317203775</v>
      </c>
      <c r="F927" s="29">
        <f t="shared" si="254"/>
        <v>7.4150576246884157</v>
      </c>
      <c r="G927" s="29">
        <f t="shared" si="262"/>
        <v>9.9176395730207556</v>
      </c>
      <c r="H927" s="17">
        <f t="shared" si="263"/>
        <v>8886.2050574259483</v>
      </c>
      <c r="I927" s="29">
        <f t="shared" si="255"/>
        <v>2.2250485660981263</v>
      </c>
      <c r="J927" s="29">
        <f t="shared" si="256"/>
        <v>13.949340071224418</v>
      </c>
      <c r="K927" s="32">
        <f>IF((D926+L926+M926-AL926)/($C$21+$C$22)&gt;$C$8,$C$8,(D926+L926+M926-AL926)/($C$21+$C$22))</f>
        <v>1400</v>
      </c>
      <c r="L927" s="97">
        <f t="shared" ref="L927:L990" si="267">R927*$C$21</f>
        <v>0</v>
      </c>
      <c r="M927" s="96">
        <f t="shared" ref="M927:M990" si="268">S927*PI()*($C$14^2-$C$13^2)/4</f>
        <v>0</v>
      </c>
      <c r="N927" s="98">
        <f t="shared" si="257"/>
        <v>1.7382597742038917</v>
      </c>
      <c r="O927" s="100">
        <f t="shared" si="251"/>
        <v>4.2266987561397071</v>
      </c>
      <c r="P927" s="104">
        <f t="shared" si="258"/>
        <v>18.880500609176615</v>
      </c>
      <c r="Q927" s="102">
        <f t="shared" si="264"/>
        <v>2.8886093440366814E-2</v>
      </c>
      <c r="R927" s="106">
        <f>K927-U927</f>
        <v>0</v>
      </c>
      <c r="S927" s="106">
        <f>IF(K927-H926&lt;0,0,K927-H926)</f>
        <v>0</v>
      </c>
      <c r="T927" s="106">
        <f t="shared" si="252"/>
        <v>98.365381490613771</v>
      </c>
      <c r="U927" s="107">
        <f>IF(S927&gt;0,0,IF(U926+(F927-AL927/$C$23)*$C$22/($C$21+$C$22)&gt;$C$8,$C$8,IF(V927=$C$8,U926+(F927-AL927/$C$23)*$C$22/$C$21,U926+(F927-AL927/$C$23)*$C$22/($C$21+$C$22))))</f>
        <v>1400</v>
      </c>
      <c r="V927" s="107">
        <f>IF(S927=0,IF(V926+(F927-AL927/$C$23)*$C$22/($C$21+$C$22)&gt;$C$8,$C$8,V926+(F927-AL927/$C$23)*$C$22/($C$21+$C$22)),E927)</f>
        <v>1400</v>
      </c>
      <c r="W927" s="203">
        <f>IF(S927&gt;0,0,IF(W926+AL927/$C$23&gt;$F$23,$F$23,W926+AL927/$C$23))</f>
        <v>1.6346185093862227</v>
      </c>
      <c r="X927" s="105" t="str">
        <f>IF(R927=0,"-",IF(U927=0,FORECAST($C$8,Инклинометрия!$B$2:$B$152,Инклинометрия!$A$2:$A$152),FORECAST(R927,Инклинометрия!$B$2:$B$152,Инклинометрия!$A$2:$A$152)))</f>
        <v>-</v>
      </c>
      <c r="Y927" s="105" t="str">
        <f>IF(R927=0,"-",IF(U927=0,FORECAST($C$8-R927,Инклинометрия!$B$2:$B$152,Инклинометрия!$A$2:$A$152),0))</f>
        <v>-</v>
      </c>
      <c r="Z927" s="105" t="str">
        <f>IF(S927=0,"-",FORECAST($C$8,Инклинометрия!$B$2:$B$152,Инклинометрия!$A$2:$A$152))</f>
        <v>-</v>
      </c>
      <c r="AA927" s="105" t="str">
        <f>IF(S927=0,"-",FORECAST($C$8-S927,Инклинометрия!$B$2:$B$152,Инклинометрия!$A$2:$A$152))</f>
        <v>-</v>
      </c>
      <c r="AB927" s="105">
        <f>IF(T927=0,"-",FORECAST($C$6,Инклинометрия!$B$2:$B$152,Инклинометрия!$A$2:$A$152))</f>
        <v>1425</v>
      </c>
      <c r="AC927" s="105">
        <f>IF(R927=0,FORECAST($C$6-T927,Инклинометрия!$B$2:$B$152,Инклинометрия!$A$2:$A$152),FORECAST($C$8,Инклинометрия!$B$2:$B$152,Инклинометрия!$A$2:$A$152))</f>
        <v>1331.5528875839168</v>
      </c>
      <c r="AD927" s="107">
        <f>IF(U927=0,"-",FORECAST($C$8,Инклинометрия!$B$2:$B$152,Инклинометрия!$A$2:$A$152))</f>
        <v>1330</v>
      </c>
      <c r="AE927" s="107">
        <f>IF(U927=0,"-",FORECAST($C$8-U927,Инклинометрия!$B$2:$B$152,Инклинометрия!$A$2:$A$152))</f>
        <v>0</v>
      </c>
      <c r="AF927" s="107">
        <f>FORECAST($C$8-S927,Инклинометрия!$B$2:$B$152,Инклинометрия!$A$2:$A$152)</f>
        <v>1330</v>
      </c>
      <c r="AG927" s="107">
        <f>FORECAST($C$8-(S927+V927),Инклинометрия!$B$2:$B$152,Инклинометрия!$A$2:$A$152)</f>
        <v>0</v>
      </c>
      <c r="AH927" s="107">
        <f>IF(W927=0,"-",FORECAST($C$8+W927,Инклинометрия!$B$2:$B$152,Инклинометрия!$A$2:$A$152))</f>
        <v>1331.5528875839168</v>
      </c>
      <c r="AI927" s="107">
        <f>IF(W927=0,"-",FORECAST($C$8,Инклинометрия!$B$2:$B$152,Инклинометрия!$A$2:$A$152))</f>
        <v>1330</v>
      </c>
      <c r="AK927" s="122">
        <f>2*PI()*$C$5*(AT926-AT925)/(LN(AN926/$I$9)*$I$8/$I$7+LN($I$10/AN926)*$I$8/$I$7)</f>
        <v>0</v>
      </c>
      <c r="AL927" s="67">
        <f>AK927*(B927-B926)</f>
        <v>0</v>
      </c>
      <c r="AM927" s="23">
        <f t="shared" si="265"/>
        <v>4.3059540056097682E-2</v>
      </c>
      <c r="AN927" s="26">
        <f>AN926+AK927*(B927-B926)/(2*PI()*$C$5*AN926*$I$11)</f>
        <v>0.12986115207059001</v>
      </c>
      <c r="AO927" s="87">
        <f t="shared" si="259"/>
        <v>111242.59539450394</v>
      </c>
      <c r="AP927" s="87">
        <f>IF(R927+U927&lt;$C$8,0,32*$G$13/$C$12^2*($I$8*R927+$I$6*U927)+32*$G$14/($C$14^2-$C$13^2)*($I$8*S927+$I$6*V927))</f>
        <v>9917.5953945039291</v>
      </c>
      <c r="AQ927" s="66">
        <f>R927*$C$11*$C$9+U927*$C$11*$C$10</f>
        <v>14695380</v>
      </c>
      <c r="AR927" s="66">
        <f>S927*$C$11*$C$9+V927*$C$11*$C$10</f>
        <v>14695380</v>
      </c>
      <c r="AS927" s="87">
        <f>$C$11*(T927*$C$9+W927*$C$10)</f>
        <v>789129.61404581123</v>
      </c>
      <c r="AT927" s="45">
        <f t="shared" si="253"/>
        <v>15595752.209440315</v>
      </c>
      <c r="AU927" s="75"/>
    </row>
    <row r="928" spans="2:47" ht="15" thickBot="1" x14ac:dyDescent="0.35">
      <c r="B928" s="41">
        <f t="shared" si="260"/>
        <v>8970</v>
      </c>
      <c r="C928" s="8">
        <f t="shared" si="261"/>
        <v>89.7</v>
      </c>
      <c r="D928" s="73">
        <f t="shared" si="266"/>
        <v>119.97375</v>
      </c>
      <c r="E928" s="29">
        <f t="shared" ref="E928:E991" si="269">C928/$C$22</f>
        <v>6651.306689345065</v>
      </c>
      <c r="F928" s="29">
        <f t="shared" si="254"/>
        <v>7.4150576246875062</v>
      </c>
      <c r="G928" s="29">
        <f t="shared" si="262"/>
        <v>9.9176395730195388</v>
      </c>
      <c r="H928" s="17">
        <f t="shared" si="263"/>
        <v>8896.1226969989675</v>
      </c>
      <c r="I928" s="29">
        <f t="shared" si="255"/>
        <v>2.2250485660981263</v>
      </c>
      <c r="J928" s="29">
        <f t="shared" si="256"/>
        <v>13.949340071223562</v>
      </c>
      <c r="K928" s="32">
        <f>IF((D927+L927+M927-AL927)/($C$21+$C$22)&gt;$C$8,$C$8,(D927+L927+M927-AL927)/($C$21+$C$22))</f>
        <v>1400</v>
      </c>
      <c r="L928" s="97">
        <f t="shared" si="267"/>
        <v>0</v>
      </c>
      <c r="M928" s="96">
        <f t="shared" si="268"/>
        <v>0</v>
      </c>
      <c r="N928" s="98">
        <f t="shared" si="257"/>
        <v>1.7382597742038917</v>
      </c>
      <c r="O928" s="100">
        <f t="shared" ref="O928:O991" si="270">U928*$C$21</f>
        <v>4.2266987561397071</v>
      </c>
      <c r="P928" s="104">
        <f t="shared" si="258"/>
        <v>18.880500609176615</v>
      </c>
      <c r="Q928" s="102">
        <f t="shared" si="264"/>
        <v>2.8886093440366814E-2</v>
      </c>
      <c r="R928" s="106">
        <f>K928-U928</f>
        <v>0</v>
      </c>
      <c r="S928" s="106">
        <f>IF(K928-H927&lt;0,0,K928-H927)</f>
        <v>0</v>
      </c>
      <c r="T928" s="106">
        <f t="shared" ref="T928:T991" si="271">IF(S928&gt;0,$C$6-$C$8,IF($C$6-$C$8-W928&lt;0,0,$C$6-$C$8-W928))</f>
        <v>98.365381490613771</v>
      </c>
      <c r="U928" s="107">
        <f>IF(S928&gt;0,0,IF(U927+(F928-AL928/$C$23)*$C$22/($C$21+$C$22)&gt;$C$8,$C$8,IF(V928=$C$8,U927+(F928-AL928/$C$23)*$C$22/$C$21,U927+(F928-AL928/$C$23)*$C$22/($C$21+$C$22))))</f>
        <v>1400</v>
      </c>
      <c r="V928" s="107">
        <f>IF(S928=0,IF(V927+(F928-AL928/$C$23)*$C$22/($C$21+$C$22)&gt;$C$8,$C$8,V927+(F928-AL928/$C$23)*$C$22/($C$21+$C$22)),E928)</f>
        <v>1400</v>
      </c>
      <c r="W928" s="203">
        <f>IF(S928&gt;0,0,IF(W927+AL928/$C$23&gt;$F$23,$F$23,W927+AL928/$C$23))</f>
        <v>1.6346185093862227</v>
      </c>
      <c r="X928" s="105" t="str">
        <f>IF(R928=0,"-",IF(U928=0,FORECAST($C$8,Инклинометрия!$B$2:$B$152,Инклинометрия!$A$2:$A$152),FORECAST(R928,Инклинометрия!$B$2:$B$152,Инклинометрия!$A$2:$A$152)))</f>
        <v>-</v>
      </c>
      <c r="Y928" s="105" t="str">
        <f>IF(R928=0,"-",IF(U928=0,FORECAST($C$8-R928,Инклинометрия!$B$2:$B$152,Инклинометрия!$A$2:$A$152),0))</f>
        <v>-</v>
      </c>
      <c r="Z928" s="105" t="str">
        <f>IF(S928=0,"-",FORECAST($C$8,Инклинометрия!$B$2:$B$152,Инклинометрия!$A$2:$A$152))</f>
        <v>-</v>
      </c>
      <c r="AA928" s="105" t="str">
        <f>IF(S928=0,"-",FORECAST($C$8-S928,Инклинометрия!$B$2:$B$152,Инклинометрия!$A$2:$A$152))</f>
        <v>-</v>
      </c>
      <c r="AB928" s="105">
        <f>IF(T928=0,"-",FORECAST($C$6,Инклинометрия!$B$2:$B$152,Инклинометрия!$A$2:$A$152))</f>
        <v>1425</v>
      </c>
      <c r="AC928" s="105">
        <f>IF(R928=0,FORECAST($C$6-T928,Инклинометрия!$B$2:$B$152,Инклинометрия!$A$2:$A$152),FORECAST($C$8,Инклинометрия!$B$2:$B$152,Инклинометрия!$A$2:$A$152))</f>
        <v>1331.5528875839168</v>
      </c>
      <c r="AD928" s="107">
        <f>IF(U928=0,"-",FORECAST($C$8,Инклинометрия!$B$2:$B$152,Инклинометрия!$A$2:$A$152))</f>
        <v>1330</v>
      </c>
      <c r="AE928" s="107">
        <f>IF(U928=0,"-",FORECAST($C$8-U928,Инклинометрия!$B$2:$B$152,Инклинометрия!$A$2:$A$152))</f>
        <v>0</v>
      </c>
      <c r="AF928" s="107">
        <f>FORECAST($C$8-S928,Инклинометрия!$B$2:$B$152,Инклинометрия!$A$2:$A$152)</f>
        <v>1330</v>
      </c>
      <c r="AG928" s="107">
        <f>FORECAST($C$8-(S928+V928),Инклинометрия!$B$2:$B$152,Инклинометрия!$A$2:$A$152)</f>
        <v>0</v>
      </c>
      <c r="AH928" s="107">
        <f>IF(W928=0,"-",FORECAST($C$8+W928,Инклинометрия!$B$2:$B$152,Инклинометрия!$A$2:$A$152))</f>
        <v>1331.5528875839168</v>
      </c>
      <c r="AI928" s="107">
        <f>IF(W928=0,"-",FORECAST($C$8,Инклинометрия!$B$2:$B$152,Инклинометрия!$A$2:$A$152))</f>
        <v>1330</v>
      </c>
      <c r="AK928" s="122">
        <f>2*PI()*$C$5*(AT927-AT926)/(LN(AN927/$I$9)*$I$8/$I$7+LN($I$10/AN927)*$I$8/$I$7)</f>
        <v>0</v>
      </c>
      <c r="AL928" s="67">
        <f>AK928*(B928-B927)</f>
        <v>0</v>
      </c>
      <c r="AM928" s="23">
        <f t="shared" si="265"/>
        <v>4.3059540056097682E-2</v>
      </c>
      <c r="AN928" s="26">
        <f>AN927+AK928*(B928-B927)/(2*PI()*$C$5*AN927*$I$11)</f>
        <v>0.12986115207059001</v>
      </c>
      <c r="AO928" s="87">
        <f t="shared" si="259"/>
        <v>111242.59539450394</v>
      </c>
      <c r="AP928" s="87">
        <f>IF(R928+U928&lt;$C$8,0,32*$G$13/$C$12^2*($I$8*R928+$I$6*U928)+32*$G$14/($C$14^2-$C$13^2)*($I$8*S928+$I$6*V928))</f>
        <v>9917.5953945039291</v>
      </c>
      <c r="AQ928" s="66">
        <f>R928*$C$11*$C$9+U928*$C$11*$C$10</f>
        <v>14695380</v>
      </c>
      <c r="AR928" s="66">
        <f>S928*$C$11*$C$9+V928*$C$11*$C$10</f>
        <v>14695380</v>
      </c>
      <c r="AS928" s="87">
        <f>$C$11*(T928*$C$9+W928*$C$10)</f>
        <v>789129.61404581123</v>
      </c>
      <c r="AT928" s="45">
        <f t="shared" ref="AT928:AT991" si="272">SUM(AR928,AS928,AO928)</f>
        <v>15595752.209440315</v>
      </c>
      <c r="AU928" s="75"/>
    </row>
    <row r="929" spans="2:47" ht="15" thickBot="1" x14ac:dyDescent="0.35">
      <c r="B929" s="41">
        <f t="shared" si="260"/>
        <v>8980</v>
      </c>
      <c r="C929" s="8">
        <f t="shared" si="261"/>
        <v>89.8</v>
      </c>
      <c r="D929" s="73">
        <f t="shared" si="266"/>
        <v>120.1075</v>
      </c>
      <c r="E929" s="29">
        <f t="shared" si="269"/>
        <v>6658.7217469697525</v>
      </c>
      <c r="F929" s="29">
        <f t="shared" ref="F929:F992" si="273">E929-E928</f>
        <v>7.4150576246875062</v>
      </c>
      <c r="G929" s="29">
        <f t="shared" si="262"/>
        <v>9.9176395730195388</v>
      </c>
      <c r="H929" s="17">
        <f t="shared" si="263"/>
        <v>8906.0403365719867</v>
      </c>
      <c r="I929" s="29">
        <f t="shared" ref="I929:I992" si="274">SQRT(2*$C$11*($C$10-$C$9)/$C$10)</f>
        <v>2.2250485660981263</v>
      </c>
      <c r="J929" s="29">
        <f t="shared" ref="J929:J992" si="275">SQRT(2*$C$11*G929)</f>
        <v>13.949340071223562</v>
      </c>
      <c r="K929" s="32">
        <f>IF((D928+L928+M928-AL928)/($C$21+$C$22)&gt;$C$8,$C$8,(D928+L928+M928-AL928)/($C$21+$C$22))</f>
        <v>1400</v>
      </c>
      <c r="L929" s="97">
        <f t="shared" si="267"/>
        <v>0</v>
      </c>
      <c r="M929" s="96">
        <f t="shared" si="268"/>
        <v>0</v>
      </c>
      <c r="N929" s="98">
        <f t="shared" ref="N929:N992" si="276">T929*PI()*$C$14^2/4</f>
        <v>1.7382597742038917</v>
      </c>
      <c r="O929" s="100">
        <f t="shared" si="270"/>
        <v>4.2266987561397071</v>
      </c>
      <c r="P929" s="104">
        <f t="shared" ref="P929:P992" si="277">V929*$C$22</f>
        <v>18.880500609176615</v>
      </c>
      <c r="Q929" s="102">
        <f t="shared" si="264"/>
        <v>2.8886093440366814E-2</v>
      </c>
      <c r="R929" s="106">
        <f>K929-U929</f>
        <v>0</v>
      </c>
      <c r="S929" s="106">
        <f>IF(K929-H928&lt;0,0,K929-H928)</f>
        <v>0</v>
      </c>
      <c r="T929" s="106">
        <f t="shared" si="271"/>
        <v>98.365381490613771</v>
      </c>
      <c r="U929" s="107">
        <f>IF(S929&gt;0,0,IF(U928+(F929-AL929/$C$23)*$C$22/($C$21+$C$22)&gt;$C$8,$C$8,IF(V929=$C$8,U928+(F929-AL929/$C$23)*$C$22/$C$21,U928+(F929-AL929/$C$23)*$C$22/($C$21+$C$22))))</f>
        <v>1400</v>
      </c>
      <c r="V929" s="107">
        <f>IF(S929=0,IF(V928+(F929-AL929/$C$23)*$C$22/($C$21+$C$22)&gt;$C$8,$C$8,V928+(F929-AL929/$C$23)*$C$22/($C$21+$C$22)),E929)</f>
        <v>1400</v>
      </c>
      <c r="W929" s="203">
        <f>IF(S929&gt;0,0,IF(W928+AL929/$C$23&gt;$F$23,$F$23,W928+AL929/$C$23))</f>
        <v>1.6346185093862227</v>
      </c>
      <c r="X929" s="105" t="str">
        <f>IF(R929=0,"-",IF(U929=0,FORECAST($C$8,Инклинометрия!$B$2:$B$152,Инклинометрия!$A$2:$A$152),FORECAST(R929,Инклинометрия!$B$2:$B$152,Инклинометрия!$A$2:$A$152)))</f>
        <v>-</v>
      </c>
      <c r="Y929" s="105" t="str">
        <f>IF(R929=0,"-",IF(U929=0,FORECAST($C$8-R929,Инклинометрия!$B$2:$B$152,Инклинометрия!$A$2:$A$152),0))</f>
        <v>-</v>
      </c>
      <c r="Z929" s="105" t="str">
        <f>IF(S929=0,"-",FORECAST($C$8,Инклинометрия!$B$2:$B$152,Инклинометрия!$A$2:$A$152))</f>
        <v>-</v>
      </c>
      <c r="AA929" s="105" t="str">
        <f>IF(S929=0,"-",FORECAST($C$8-S929,Инклинометрия!$B$2:$B$152,Инклинометрия!$A$2:$A$152))</f>
        <v>-</v>
      </c>
      <c r="AB929" s="105">
        <f>IF(T929=0,"-",FORECAST($C$6,Инклинометрия!$B$2:$B$152,Инклинометрия!$A$2:$A$152))</f>
        <v>1425</v>
      </c>
      <c r="AC929" s="105">
        <f>IF(R929=0,FORECAST($C$6-T929,Инклинометрия!$B$2:$B$152,Инклинометрия!$A$2:$A$152),FORECAST($C$8,Инклинометрия!$B$2:$B$152,Инклинометрия!$A$2:$A$152))</f>
        <v>1331.5528875839168</v>
      </c>
      <c r="AD929" s="107">
        <f>IF(U929=0,"-",FORECAST($C$8,Инклинометрия!$B$2:$B$152,Инклинометрия!$A$2:$A$152))</f>
        <v>1330</v>
      </c>
      <c r="AE929" s="107">
        <f>IF(U929=0,"-",FORECAST($C$8-U929,Инклинометрия!$B$2:$B$152,Инклинометрия!$A$2:$A$152))</f>
        <v>0</v>
      </c>
      <c r="AF929" s="107">
        <f>FORECAST($C$8-S929,Инклинометрия!$B$2:$B$152,Инклинометрия!$A$2:$A$152)</f>
        <v>1330</v>
      </c>
      <c r="AG929" s="107">
        <f>FORECAST($C$8-(S929+V929),Инклинометрия!$B$2:$B$152,Инклинометрия!$A$2:$A$152)</f>
        <v>0</v>
      </c>
      <c r="AH929" s="107">
        <f>IF(W929=0,"-",FORECAST($C$8+W929,Инклинометрия!$B$2:$B$152,Инклинометрия!$A$2:$A$152))</f>
        <v>1331.5528875839168</v>
      </c>
      <c r="AI929" s="107">
        <f>IF(W929=0,"-",FORECAST($C$8,Инклинометрия!$B$2:$B$152,Инклинометрия!$A$2:$A$152))</f>
        <v>1330</v>
      </c>
      <c r="AK929" s="122">
        <f>2*PI()*$C$5*(AT928-AT927)/(LN(AN928/$I$9)*$I$8/$I$7+LN($I$10/AN928)*$I$8/$I$7)</f>
        <v>0</v>
      </c>
      <c r="AL929" s="67">
        <f>AK929*(B929-B928)</f>
        <v>0</v>
      </c>
      <c r="AM929" s="23">
        <f t="shared" si="265"/>
        <v>4.3059540056097682E-2</v>
      </c>
      <c r="AN929" s="26">
        <f>AN928+AK929*(B929-B928)/(2*PI()*$C$5*AN928*$I$11)</f>
        <v>0.12986115207059001</v>
      </c>
      <c r="AO929" s="87">
        <f t="shared" ref="AO929:AO992" si="278">101325+AP929</f>
        <v>111242.59539450394</v>
      </c>
      <c r="AP929" s="87">
        <f>IF(R929+U929&lt;$C$8,0,32*$G$13/$C$12^2*($I$8*R929+$I$6*U929)+32*$G$14/($C$14^2-$C$13^2)*($I$8*S929+$I$6*V929))</f>
        <v>9917.5953945039291</v>
      </c>
      <c r="AQ929" s="66">
        <f>R929*$C$11*$C$9+U929*$C$11*$C$10</f>
        <v>14695380</v>
      </c>
      <c r="AR929" s="66">
        <f>S929*$C$11*$C$9+V929*$C$11*$C$10</f>
        <v>14695380</v>
      </c>
      <c r="AS929" s="87">
        <f>$C$11*(T929*$C$9+W929*$C$10)</f>
        <v>789129.61404581123</v>
      </c>
      <c r="AT929" s="45">
        <f t="shared" si="272"/>
        <v>15595752.209440315</v>
      </c>
      <c r="AU929" s="75"/>
    </row>
    <row r="930" spans="2:47" ht="15" thickBot="1" x14ac:dyDescent="0.35">
      <c r="B930" s="41">
        <f t="shared" ref="B930:B993" si="279">B929+$C$26</f>
        <v>8990</v>
      </c>
      <c r="C930" s="8">
        <f t="shared" ref="C930:C993" si="280">$C$16*B930</f>
        <v>89.9</v>
      </c>
      <c r="D930" s="73">
        <f t="shared" si="266"/>
        <v>120.24124999999999</v>
      </c>
      <c r="E930" s="29">
        <f t="shared" si="269"/>
        <v>6666.1368045944409</v>
      </c>
      <c r="F930" s="29">
        <f t="shared" si="273"/>
        <v>7.4150576246884157</v>
      </c>
      <c r="G930" s="29">
        <f t="shared" ref="G930:G993" si="281">F930*$C$10/$C$9</f>
        <v>9.9176395730207556</v>
      </c>
      <c r="H930" s="17">
        <f t="shared" ref="H930:H993" si="282">H929+G930</f>
        <v>8915.9579761450077</v>
      </c>
      <c r="I930" s="29">
        <f t="shared" si="274"/>
        <v>2.2250485660981263</v>
      </c>
      <c r="J930" s="29">
        <f t="shared" si="275"/>
        <v>13.949340071224418</v>
      </c>
      <c r="K930" s="32">
        <f>IF((D929+L929+M929-AL929)/($C$21+$C$22)&gt;$C$8,$C$8,(D929+L929+M929-AL929)/($C$21+$C$22))</f>
        <v>1400</v>
      </c>
      <c r="L930" s="97">
        <f t="shared" si="267"/>
        <v>0</v>
      </c>
      <c r="M930" s="96">
        <f t="shared" si="268"/>
        <v>0</v>
      </c>
      <c r="N930" s="98">
        <f t="shared" si="276"/>
        <v>1.7382597742038917</v>
      </c>
      <c r="O930" s="100">
        <f t="shared" si="270"/>
        <v>4.2266987561397071</v>
      </c>
      <c r="P930" s="104">
        <f t="shared" si="277"/>
        <v>18.880500609176615</v>
      </c>
      <c r="Q930" s="102">
        <f t="shared" ref="Q930:Q993" si="283">W930*$C$23</f>
        <v>2.8886093440366814E-2</v>
      </c>
      <c r="R930" s="106">
        <f>K930-U930</f>
        <v>0</v>
      </c>
      <c r="S930" s="106">
        <f>IF(K930-H929&lt;0,0,K930-H929)</f>
        <v>0</v>
      </c>
      <c r="T930" s="106">
        <f t="shared" si="271"/>
        <v>98.365381490613771</v>
      </c>
      <c r="U930" s="107">
        <f>IF(S930&gt;0,0,IF(U929+(F930-AL930/$C$23)*$C$22/($C$21+$C$22)&gt;$C$8,$C$8,IF(V930=$C$8,U929+(F930-AL930/$C$23)*$C$22/$C$21,U929+(F930-AL930/$C$23)*$C$22/($C$21+$C$22))))</f>
        <v>1400</v>
      </c>
      <c r="V930" s="107">
        <f>IF(S930=0,IF(V929+(F930-AL930/$C$23)*$C$22/($C$21+$C$22)&gt;$C$8,$C$8,V929+(F930-AL930/$C$23)*$C$22/($C$21+$C$22)),E930)</f>
        <v>1400</v>
      </c>
      <c r="W930" s="203">
        <f>IF(S930&gt;0,0,IF(W929+AL930/$C$23&gt;$F$23,$F$23,W929+AL930/$C$23))</f>
        <v>1.6346185093862227</v>
      </c>
      <c r="X930" s="105" t="str">
        <f>IF(R930=0,"-",IF(U930=0,FORECAST($C$8,Инклинометрия!$B$2:$B$152,Инклинометрия!$A$2:$A$152),FORECAST(R930,Инклинометрия!$B$2:$B$152,Инклинометрия!$A$2:$A$152)))</f>
        <v>-</v>
      </c>
      <c r="Y930" s="105" t="str">
        <f>IF(R930=0,"-",IF(U930=0,FORECAST($C$8-R930,Инклинометрия!$B$2:$B$152,Инклинометрия!$A$2:$A$152),0))</f>
        <v>-</v>
      </c>
      <c r="Z930" s="105" t="str">
        <f>IF(S930=0,"-",FORECAST($C$8,Инклинометрия!$B$2:$B$152,Инклинометрия!$A$2:$A$152))</f>
        <v>-</v>
      </c>
      <c r="AA930" s="105" t="str">
        <f>IF(S930=0,"-",FORECAST($C$8-S930,Инклинометрия!$B$2:$B$152,Инклинометрия!$A$2:$A$152))</f>
        <v>-</v>
      </c>
      <c r="AB930" s="105">
        <f>IF(T930=0,"-",FORECAST($C$6,Инклинометрия!$B$2:$B$152,Инклинометрия!$A$2:$A$152))</f>
        <v>1425</v>
      </c>
      <c r="AC930" s="105">
        <f>IF(R930=0,FORECAST($C$6-T930,Инклинометрия!$B$2:$B$152,Инклинометрия!$A$2:$A$152),FORECAST($C$8,Инклинометрия!$B$2:$B$152,Инклинометрия!$A$2:$A$152))</f>
        <v>1331.5528875839168</v>
      </c>
      <c r="AD930" s="107">
        <f>IF(U930=0,"-",FORECAST($C$8,Инклинометрия!$B$2:$B$152,Инклинометрия!$A$2:$A$152))</f>
        <v>1330</v>
      </c>
      <c r="AE930" s="107">
        <f>IF(U930=0,"-",FORECAST($C$8-U930,Инклинометрия!$B$2:$B$152,Инклинометрия!$A$2:$A$152))</f>
        <v>0</v>
      </c>
      <c r="AF930" s="107">
        <f>FORECAST($C$8-S930,Инклинометрия!$B$2:$B$152,Инклинометрия!$A$2:$A$152)</f>
        <v>1330</v>
      </c>
      <c r="AG930" s="107">
        <f>FORECAST($C$8-(S930+V930),Инклинометрия!$B$2:$B$152,Инклинометрия!$A$2:$A$152)</f>
        <v>0</v>
      </c>
      <c r="AH930" s="107">
        <f>IF(W930=0,"-",FORECAST($C$8+W930,Инклинометрия!$B$2:$B$152,Инклинометрия!$A$2:$A$152))</f>
        <v>1331.5528875839168</v>
      </c>
      <c r="AI930" s="107">
        <f>IF(W930=0,"-",FORECAST($C$8,Инклинометрия!$B$2:$B$152,Инклинометрия!$A$2:$A$152))</f>
        <v>1330</v>
      </c>
      <c r="AK930" s="122">
        <f>2*PI()*$C$5*(AT929-AT928)/(LN(AN929/$I$9)*$I$8/$I$7+LN($I$10/AN929)*$I$8/$I$7)</f>
        <v>0</v>
      </c>
      <c r="AL930" s="67">
        <f>AK930*(B930-B929)</f>
        <v>0</v>
      </c>
      <c r="AM930" s="23">
        <f t="shared" si="265"/>
        <v>4.3059540056097682E-2</v>
      </c>
      <c r="AN930" s="26">
        <f>AN929+AK930*(B930-B929)/(2*PI()*$C$5*AN929*$I$11)</f>
        <v>0.12986115207059001</v>
      </c>
      <c r="AO930" s="87">
        <f t="shared" si="278"/>
        <v>111242.59539450394</v>
      </c>
      <c r="AP930" s="87">
        <f>IF(R930+U930&lt;$C$8,0,32*$G$13/$C$12^2*($I$8*R930+$I$6*U930)+32*$G$14/($C$14^2-$C$13^2)*($I$8*S930+$I$6*V930))</f>
        <v>9917.5953945039291</v>
      </c>
      <c r="AQ930" s="66">
        <f>R930*$C$11*$C$9+U930*$C$11*$C$10</f>
        <v>14695380</v>
      </c>
      <c r="AR930" s="66">
        <f>S930*$C$11*$C$9+V930*$C$11*$C$10</f>
        <v>14695380</v>
      </c>
      <c r="AS930" s="87">
        <f>$C$11*(T930*$C$9+W930*$C$10)</f>
        <v>789129.61404581123</v>
      </c>
      <c r="AT930" s="45">
        <f t="shared" si="272"/>
        <v>15595752.209440315</v>
      </c>
      <c r="AU930" s="75"/>
    </row>
    <row r="931" spans="2:47" ht="15" thickBot="1" x14ac:dyDescent="0.35">
      <c r="B931" s="41">
        <f t="shared" si="279"/>
        <v>9000</v>
      </c>
      <c r="C931" s="8">
        <f t="shared" si="280"/>
        <v>90</v>
      </c>
      <c r="D931" s="73">
        <f t="shared" si="266"/>
        <v>120.375</v>
      </c>
      <c r="E931" s="29">
        <f t="shared" si="269"/>
        <v>6673.5518622191285</v>
      </c>
      <c r="F931" s="29">
        <f t="shared" si="273"/>
        <v>7.4150576246875062</v>
      </c>
      <c r="G931" s="29">
        <f t="shared" si="281"/>
        <v>9.9176395730195388</v>
      </c>
      <c r="H931" s="17">
        <f t="shared" si="282"/>
        <v>8925.8756157180269</v>
      </c>
      <c r="I931" s="29">
        <f t="shared" si="274"/>
        <v>2.2250485660981263</v>
      </c>
      <c r="J931" s="29">
        <f t="shared" si="275"/>
        <v>13.949340071223562</v>
      </c>
      <c r="K931" s="32">
        <f>IF((D930+L930+M930-AL930)/($C$21+$C$22)&gt;$C$8,$C$8,(D930+L930+M930-AL930)/($C$21+$C$22))</f>
        <v>1400</v>
      </c>
      <c r="L931" s="97">
        <f t="shared" si="267"/>
        <v>0</v>
      </c>
      <c r="M931" s="96">
        <f t="shared" si="268"/>
        <v>0</v>
      </c>
      <c r="N931" s="98">
        <f t="shared" si="276"/>
        <v>1.7382597742038917</v>
      </c>
      <c r="O931" s="100">
        <f t="shared" si="270"/>
        <v>4.2266987561397071</v>
      </c>
      <c r="P931" s="104">
        <f t="shared" si="277"/>
        <v>18.880500609176615</v>
      </c>
      <c r="Q931" s="102">
        <f t="shared" si="283"/>
        <v>2.8886093440366814E-2</v>
      </c>
      <c r="R931" s="106">
        <f>K931-U931</f>
        <v>0</v>
      </c>
      <c r="S931" s="106">
        <f>IF(K931-H930&lt;0,0,K931-H930)</f>
        <v>0</v>
      </c>
      <c r="T931" s="106">
        <f t="shared" si="271"/>
        <v>98.365381490613771</v>
      </c>
      <c r="U931" s="107">
        <f>IF(S931&gt;0,0,IF(U930+(F931-AL931/$C$23)*$C$22/($C$21+$C$22)&gt;$C$8,$C$8,IF(V931=$C$8,U930+(F931-AL931/$C$23)*$C$22/$C$21,U930+(F931-AL931/$C$23)*$C$22/($C$21+$C$22))))</f>
        <v>1400</v>
      </c>
      <c r="V931" s="107">
        <f>IF(S931=0,IF(V930+(F931-AL931/$C$23)*$C$22/($C$21+$C$22)&gt;$C$8,$C$8,V930+(F931-AL931/$C$23)*$C$22/($C$21+$C$22)),E931)</f>
        <v>1400</v>
      </c>
      <c r="W931" s="203">
        <f>IF(S931&gt;0,0,IF(W930+AL931/$C$23&gt;$F$23,$F$23,W930+AL931/$C$23))</f>
        <v>1.6346185093862227</v>
      </c>
      <c r="X931" s="105" t="str">
        <f>IF(R931=0,"-",IF(U931=0,FORECAST($C$8,Инклинометрия!$B$2:$B$152,Инклинометрия!$A$2:$A$152),FORECAST(R931,Инклинометрия!$B$2:$B$152,Инклинометрия!$A$2:$A$152)))</f>
        <v>-</v>
      </c>
      <c r="Y931" s="105" t="str">
        <f>IF(R931=0,"-",IF(U931=0,FORECAST($C$8-R931,Инклинометрия!$B$2:$B$152,Инклинометрия!$A$2:$A$152),0))</f>
        <v>-</v>
      </c>
      <c r="Z931" s="105" t="str">
        <f>IF(S931=0,"-",FORECAST($C$8,Инклинометрия!$B$2:$B$152,Инклинометрия!$A$2:$A$152))</f>
        <v>-</v>
      </c>
      <c r="AA931" s="105" t="str">
        <f>IF(S931=0,"-",FORECAST($C$8-S931,Инклинометрия!$B$2:$B$152,Инклинометрия!$A$2:$A$152))</f>
        <v>-</v>
      </c>
      <c r="AB931" s="105">
        <f>IF(T931=0,"-",FORECAST($C$6,Инклинометрия!$B$2:$B$152,Инклинометрия!$A$2:$A$152))</f>
        <v>1425</v>
      </c>
      <c r="AC931" s="105">
        <f>IF(R931=0,FORECAST($C$6-T931,Инклинометрия!$B$2:$B$152,Инклинометрия!$A$2:$A$152),FORECAST($C$8,Инклинометрия!$B$2:$B$152,Инклинометрия!$A$2:$A$152))</f>
        <v>1331.5528875839168</v>
      </c>
      <c r="AD931" s="107">
        <f>IF(U931=0,"-",FORECAST($C$8,Инклинометрия!$B$2:$B$152,Инклинометрия!$A$2:$A$152))</f>
        <v>1330</v>
      </c>
      <c r="AE931" s="107">
        <f>IF(U931=0,"-",FORECAST($C$8-U931,Инклинометрия!$B$2:$B$152,Инклинометрия!$A$2:$A$152))</f>
        <v>0</v>
      </c>
      <c r="AF931" s="107">
        <f>FORECAST($C$8-S931,Инклинометрия!$B$2:$B$152,Инклинометрия!$A$2:$A$152)</f>
        <v>1330</v>
      </c>
      <c r="AG931" s="107">
        <f>FORECAST($C$8-(S931+V931),Инклинометрия!$B$2:$B$152,Инклинометрия!$A$2:$A$152)</f>
        <v>0</v>
      </c>
      <c r="AH931" s="107">
        <f>IF(W931=0,"-",FORECAST($C$8+W931,Инклинометрия!$B$2:$B$152,Инклинометрия!$A$2:$A$152))</f>
        <v>1331.5528875839168</v>
      </c>
      <c r="AI931" s="107">
        <f>IF(W931=0,"-",FORECAST($C$8,Инклинометрия!$B$2:$B$152,Инклинометрия!$A$2:$A$152))</f>
        <v>1330</v>
      </c>
      <c r="AK931" s="122">
        <f>2*PI()*$C$5*(AT930-AT929)/(LN(AN930/$I$9)*$I$8/$I$7+LN($I$10/AN930)*$I$8/$I$7)</f>
        <v>0</v>
      </c>
      <c r="AL931" s="67">
        <f>AK931*(B931-B930)</f>
        <v>0</v>
      </c>
      <c r="AM931" s="23">
        <f t="shared" si="265"/>
        <v>4.3059540056097682E-2</v>
      </c>
      <c r="AN931" s="26">
        <f>AN930+AK931*(B931-B930)/(2*PI()*$C$5*AN930*$I$11)</f>
        <v>0.12986115207059001</v>
      </c>
      <c r="AO931" s="87">
        <f t="shared" si="278"/>
        <v>111242.59539450394</v>
      </c>
      <c r="AP931" s="87">
        <f>IF(R931+U931&lt;$C$8,0,32*$G$13/$C$12^2*($I$8*R931+$I$6*U931)+32*$G$14/($C$14^2-$C$13^2)*($I$8*S931+$I$6*V931))</f>
        <v>9917.5953945039291</v>
      </c>
      <c r="AQ931" s="66">
        <f>R931*$C$11*$C$9+U931*$C$11*$C$10</f>
        <v>14695380</v>
      </c>
      <c r="AR931" s="66">
        <f>S931*$C$11*$C$9+V931*$C$11*$C$10</f>
        <v>14695380</v>
      </c>
      <c r="AS931" s="87">
        <f>$C$11*(T931*$C$9+W931*$C$10)</f>
        <v>789129.61404581123</v>
      </c>
      <c r="AT931" s="45">
        <f t="shared" si="272"/>
        <v>15595752.209440315</v>
      </c>
      <c r="AU931" s="75"/>
    </row>
    <row r="932" spans="2:47" ht="15" thickBot="1" x14ac:dyDescent="0.35">
      <c r="B932" s="41">
        <f t="shared" si="279"/>
        <v>9010</v>
      </c>
      <c r="C932" s="8">
        <f t="shared" si="280"/>
        <v>90.100000000000009</v>
      </c>
      <c r="D932" s="73">
        <f t="shared" si="266"/>
        <v>120.50875000000002</v>
      </c>
      <c r="E932" s="29">
        <f t="shared" si="269"/>
        <v>6680.9669198438178</v>
      </c>
      <c r="F932" s="29">
        <f t="shared" si="273"/>
        <v>7.4150576246893252</v>
      </c>
      <c r="G932" s="29">
        <f t="shared" si="281"/>
        <v>9.9176395730219724</v>
      </c>
      <c r="H932" s="17">
        <f t="shared" si="282"/>
        <v>8935.7932552910497</v>
      </c>
      <c r="I932" s="29">
        <f t="shared" si="274"/>
        <v>2.2250485660981263</v>
      </c>
      <c r="J932" s="29">
        <f t="shared" si="275"/>
        <v>13.949340071225274</v>
      </c>
      <c r="K932" s="32">
        <f>IF((D931+L931+M931-AL931)/($C$21+$C$22)&gt;$C$8,$C$8,(D931+L931+M931-AL931)/($C$21+$C$22))</f>
        <v>1400</v>
      </c>
      <c r="L932" s="97">
        <f t="shared" si="267"/>
        <v>0</v>
      </c>
      <c r="M932" s="96">
        <f t="shared" si="268"/>
        <v>0</v>
      </c>
      <c r="N932" s="98">
        <f t="shared" si="276"/>
        <v>1.7382597742038917</v>
      </c>
      <c r="O932" s="100">
        <f t="shared" si="270"/>
        <v>4.2266987561397071</v>
      </c>
      <c r="P932" s="104">
        <f t="shared" si="277"/>
        <v>18.880500609176615</v>
      </c>
      <c r="Q932" s="102">
        <f t="shared" si="283"/>
        <v>2.8886093440366814E-2</v>
      </c>
      <c r="R932" s="106">
        <f>K932-U932</f>
        <v>0</v>
      </c>
      <c r="S932" s="106">
        <f>IF(K932-H931&lt;0,0,K932-H931)</f>
        <v>0</v>
      </c>
      <c r="T932" s="106">
        <f t="shared" si="271"/>
        <v>98.365381490613771</v>
      </c>
      <c r="U932" s="107">
        <f>IF(S932&gt;0,0,IF(U931+(F932-AL932/$C$23)*$C$22/($C$21+$C$22)&gt;$C$8,$C$8,IF(V932=$C$8,U931+(F932-AL932/$C$23)*$C$22/$C$21,U931+(F932-AL932/$C$23)*$C$22/($C$21+$C$22))))</f>
        <v>1400</v>
      </c>
      <c r="V932" s="107">
        <f>IF(S932=0,IF(V931+(F932-AL932/$C$23)*$C$22/($C$21+$C$22)&gt;$C$8,$C$8,V931+(F932-AL932/$C$23)*$C$22/($C$21+$C$22)),E932)</f>
        <v>1400</v>
      </c>
      <c r="W932" s="203">
        <f>IF(S932&gt;0,0,IF(W931+AL932/$C$23&gt;$F$23,$F$23,W931+AL932/$C$23))</f>
        <v>1.6346185093862227</v>
      </c>
      <c r="X932" s="105" t="str">
        <f>IF(R932=0,"-",IF(U932=0,FORECAST($C$8,Инклинометрия!$B$2:$B$152,Инклинометрия!$A$2:$A$152),FORECAST(R932,Инклинометрия!$B$2:$B$152,Инклинометрия!$A$2:$A$152)))</f>
        <v>-</v>
      </c>
      <c r="Y932" s="105" t="str">
        <f>IF(R932=0,"-",IF(U932=0,FORECAST($C$8-R932,Инклинометрия!$B$2:$B$152,Инклинометрия!$A$2:$A$152),0))</f>
        <v>-</v>
      </c>
      <c r="Z932" s="105" t="str">
        <f>IF(S932=0,"-",FORECAST($C$8,Инклинометрия!$B$2:$B$152,Инклинометрия!$A$2:$A$152))</f>
        <v>-</v>
      </c>
      <c r="AA932" s="105" t="str">
        <f>IF(S932=0,"-",FORECAST($C$8-S932,Инклинометрия!$B$2:$B$152,Инклинометрия!$A$2:$A$152))</f>
        <v>-</v>
      </c>
      <c r="AB932" s="105">
        <f>IF(T932=0,"-",FORECAST($C$6,Инклинометрия!$B$2:$B$152,Инклинометрия!$A$2:$A$152))</f>
        <v>1425</v>
      </c>
      <c r="AC932" s="105">
        <f>IF(R932=0,FORECAST($C$6-T932,Инклинометрия!$B$2:$B$152,Инклинометрия!$A$2:$A$152),FORECAST($C$8,Инклинометрия!$B$2:$B$152,Инклинометрия!$A$2:$A$152))</f>
        <v>1331.5528875839168</v>
      </c>
      <c r="AD932" s="107">
        <f>IF(U932=0,"-",FORECAST($C$8,Инклинометрия!$B$2:$B$152,Инклинометрия!$A$2:$A$152))</f>
        <v>1330</v>
      </c>
      <c r="AE932" s="107">
        <f>IF(U932=0,"-",FORECAST($C$8-U932,Инклинометрия!$B$2:$B$152,Инклинометрия!$A$2:$A$152))</f>
        <v>0</v>
      </c>
      <c r="AF932" s="107">
        <f>FORECAST($C$8-S932,Инклинометрия!$B$2:$B$152,Инклинометрия!$A$2:$A$152)</f>
        <v>1330</v>
      </c>
      <c r="AG932" s="107">
        <f>FORECAST($C$8-(S932+V932),Инклинометрия!$B$2:$B$152,Инклинометрия!$A$2:$A$152)</f>
        <v>0</v>
      </c>
      <c r="AH932" s="107">
        <f>IF(W932=0,"-",FORECAST($C$8+W932,Инклинометрия!$B$2:$B$152,Инклинометрия!$A$2:$A$152))</f>
        <v>1331.5528875839168</v>
      </c>
      <c r="AI932" s="107">
        <f>IF(W932=0,"-",FORECAST($C$8,Инклинометрия!$B$2:$B$152,Инклинометрия!$A$2:$A$152))</f>
        <v>1330</v>
      </c>
      <c r="AK932" s="122">
        <f>2*PI()*$C$5*(AT931-AT930)/(LN(AN931/$I$9)*$I$8/$I$7+LN($I$10/AN931)*$I$8/$I$7)</f>
        <v>0</v>
      </c>
      <c r="AL932" s="67">
        <f>AK932*(B932-B931)</f>
        <v>0</v>
      </c>
      <c r="AM932" s="23">
        <f t="shared" si="265"/>
        <v>4.3059540056097682E-2</v>
      </c>
      <c r="AN932" s="26">
        <f>AN931+AK932*(B932-B931)/(2*PI()*$C$5*AN931*$I$11)</f>
        <v>0.12986115207059001</v>
      </c>
      <c r="AO932" s="87">
        <f t="shared" si="278"/>
        <v>111242.59539450394</v>
      </c>
      <c r="AP932" s="87">
        <f>IF(R932+U932&lt;$C$8,0,32*$G$13/$C$12^2*($I$8*R932+$I$6*U932)+32*$G$14/($C$14^2-$C$13^2)*($I$8*S932+$I$6*V932))</f>
        <v>9917.5953945039291</v>
      </c>
      <c r="AQ932" s="66">
        <f>R932*$C$11*$C$9+U932*$C$11*$C$10</f>
        <v>14695380</v>
      </c>
      <c r="AR932" s="66">
        <f>S932*$C$11*$C$9+V932*$C$11*$C$10</f>
        <v>14695380</v>
      </c>
      <c r="AS932" s="87">
        <f>$C$11*(T932*$C$9+W932*$C$10)</f>
        <v>789129.61404581123</v>
      </c>
      <c r="AT932" s="45">
        <f t="shared" si="272"/>
        <v>15595752.209440315</v>
      </c>
      <c r="AU932" s="75"/>
    </row>
    <row r="933" spans="2:47" ht="15" thickBot="1" x14ac:dyDescent="0.35">
      <c r="B933" s="41">
        <f t="shared" si="279"/>
        <v>9020</v>
      </c>
      <c r="C933" s="8">
        <f t="shared" si="280"/>
        <v>90.2</v>
      </c>
      <c r="D933" s="73">
        <f t="shared" si="266"/>
        <v>120.6425</v>
      </c>
      <c r="E933" s="29">
        <f t="shared" si="269"/>
        <v>6688.3819774685053</v>
      </c>
      <c r="F933" s="29">
        <f t="shared" si="273"/>
        <v>7.4150576246875062</v>
      </c>
      <c r="G933" s="29">
        <f t="shared" si="281"/>
        <v>9.9176395730195388</v>
      </c>
      <c r="H933" s="17">
        <f t="shared" si="282"/>
        <v>8945.7108948640689</v>
      </c>
      <c r="I933" s="29">
        <f t="shared" si="274"/>
        <v>2.2250485660981263</v>
      </c>
      <c r="J933" s="29">
        <f t="shared" si="275"/>
        <v>13.949340071223562</v>
      </c>
      <c r="K933" s="32">
        <f>IF((D932+L932+M932-AL932)/($C$21+$C$22)&gt;$C$8,$C$8,(D932+L932+M932-AL932)/($C$21+$C$22))</f>
        <v>1400</v>
      </c>
      <c r="L933" s="97">
        <f t="shared" si="267"/>
        <v>0</v>
      </c>
      <c r="M933" s="96">
        <f t="shared" si="268"/>
        <v>0</v>
      </c>
      <c r="N933" s="98">
        <f t="shared" si="276"/>
        <v>1.7382597742038917</v>
      </c>
      <c r="O933" s="100">
        <f t="shared" si="270"/>
        <v>4.2266987561397071</v>
      </c>
      <c r="P933" s="104">
        <f t="shared" si="277"/>
        <v>18.880500609176615</v>
      </c>
      <c r="Q933" s="102">
        <f t="shared" si="283"/>
        <v>2.8886093440366814E-2</v>
      </c>
      <c r="R933" s="106">
        <f>K933-U933</f>
        <v>0</v>
      </c>
      <c r="S933" s="106">
        <f>IF(K933-H932&lt;0,0,K933-H932)</f>
        <v>0</v>
      </c>
      <c r="T933" s="106">
        <f t="shared" si="271"/>
        <v>98.365381490613771</v>
      </c>
      <c r="U933" s="107">
        <f>IF(S933&gt;0,0,IF(U932+(F933-AL933/$C$23)*$C$22/($C$21+$C$22)&gt;$C$8,$C$8,IF(V933=$C$8,U932+(F933-AL933/$C$23)*$C$22/$C$21,U932+(F933-AL933/$C$23)*$C$22/($C$21+$C$22))))</f>
        <v>1400</v>
      </c>
      <c r="V933" s="107">
        <f>IF(S933=0,IF(V932+(F933-AL933/$C$23)*$C$22/($C$21+$C$22)&gt;$C$8,$C$8,V932+(F933-AL933/$C$23)*$C$22/($C$21+$C$22)),E933)</f>
        <v>1400</v>
      </c>
      <c r="W933" s="203">
        <f>IF(S933&gt;0,0,IF(W932+AL933/$C$23&gt;$F$23,$F$23,W932+AL933/$C$23))</f>
        <v>1.6346185093862227</v>
      </c>
      <c r="X933" s="105" t="str">
        <f>IF(R933=0,"-",IF(U933=0,FORECAST($C$8,Инклинометрия!$B$2:$B$152,Инклинометрия!$A$2:$A$152),FORECAST(R933,Инклинометрия!$B$2:$B$152,Инклинометрия!$A$2:$A$152)))</f>
        <v>-</v>
      </c>
      <c r="Y933" s="105" t="str">
        <f>IF(R933=0,"-",IF(U933=0,FORECAST($C$8-R933,Инклинометрия!$B$2:$B$152,Инклинометрия!$A$2:$A$152),0))</f>
        <v>-</v>
      </c>
      <c r="Z933" s="105" t="str">
        <f>IF(S933=0,"-",FORECAST($C$8,Инклинометрия!$B$2:$B$152,Инклинометрия!$A$2:$A$152))</f>
        <v>-</v>
      </c>
      <c r="AA933" s="105" t="str">
        <f>IF(S933=0,"-",FORECAST($C$8-S933,Инклинометрия!$B$2:$B$152,Инклинометрия!$A$2:$A$152))</f>
        <v>-</v>
      </c>
      <c r="AB933" s="105">
        <f>IF(T933=0,"-",FORECAST($C$6,Инклинометрия!$B$2:$B$152,Инклинометрия!$A$2:$A$152))</f>
        <v>1425</v>
      </c>
      <c r="AC933" s="105">
        <f>IF(R933=0,FORECAST($C$6-T933,Инклинометрия!$B$2:$B$152,Инклинометрия!$A$2:$A$152),FORECAST($C$8,Инклинометрия!$B$2:$B$152,Инклинометрия!$A$2:$A$152))</f>
        <v>1331.5528875839168</v>
      </c>
      <c r="AD933" s="107">
        <f>IF(U933=0,"-",FORECAST($C$8,Инклинометрия!$B$2:$B$152,Инклинометрия!$A$2:$A$152))</f>
        <v>1330</v>
      </c>
      <c r="AE933" s="107">
        <f>IF(U933=0,"-",FORECAST($C$8-U933,Инклинометрия!$B$2:$B$152,Инклинометрия!$A$2:$A$152))</f>
        <v>0</v>
      </c>
      <c r="AF933" s="107">
        <f>FORECAST($C$8-S933,Инклинометрия!$B$2:$B$152,Инклинометрия!$A$2:$A$152)</f>
        <v>1330</v>
      </c>
      <c r="AG933" s="107">
        <f>FORECAST($C$8-(S933+V933),Инклинометрия!$B$2:$B$152,Инклинометрия!$A$2:$A$152)</f>
        <v>0</v>
      </c>
      <c r="AH933" s="107">
        <f>IF(W933=0,"-",FORECAST($C$8+W933,Инклинометрия!$B$2:$B$152,Инклинометрия!$A$2:$A$152))</f>
        <v>1331.5528875839168</v>
      </c>
      <c r="AI933" s="107">
        <f>IF(W933=0,"-",FORECAST($C$8,Инклинометрия!$B$2:$B$152,Инклинометрия!$A$2:$A$152))</f>
        <v>1330</v>
      </c>
      <c r="AK933" s="122">
        <f>2*PI()*$C$5*(AT932-AT931)/(LN(AN932/$I$9)*$I$8/$I$7+LN($I$10/AN932)*$I$8/$I$7)</f>
        <v>0</v>
      </c>
      <c r="AL933" s="67">
        <f>AK933*(B933-B932)</f>
        <v>0</v>
      </c>
      <c r="AM933" s="23">
        <f t="shared" si="265"/>
        <v>4.3059540056097682E-2</v>
      </c>
      <c r="AN933" s="26">
        <f>AN932+AK933*(B933-B932)/(2*PI()*$C$5*AN932*$I$11)</f>
        <v>0.12986115207059001</v>
      </c>
      <c r="AO933" s="87">
        <f t="shared" si="278"/>
        <v>111242.59539450394</v>
      </c>
      <c r="AP933" s="87">
        <f>IF(R933+U933&lt;$C$8,0,32*$G$13/$C$12^2*($I$8*R933+$I$6*U933)+32*$G$14/($C$14^2-$C$13^2)*($I$8*S933+$I$6*V933))</f>
        <v>9917.5953945039291</v>
      </c>
      <c r="AQ933" s="66">
        <f>R933*$C$11*$C$9+U933*$C$11*$C$10</f>
        <v>14695380</v>
      </c>
      <c r="AR933" s="66">
        <f>S933*$C$11*$C$9+V933*$C$11*$C$10</f>
        <v>14695380</v>
      </c>
      <c r="AS933" s="87">
        <f>$C$11*(T933*$C$9+W933*$C$10)</f>
        <v>789129.61404581123</v>
      </c>
      <c r="AT933" s="45">
        <f t="shared" si="272"/>
        <v>15595752.209440315</v>
      </c>
      <c r="AU933" s="75"/>
    </row>
    <row r="934" spans="2:47" ht="15" thickBot="1" x14ac:dyDescent="0.35">
      <c r="B934" s="41">
        <f t="shared" si="279"/>
        <v>9030</v>
      </c>
      <c r="C934" s="8">
        <f t="shared" si="280"/>
        <v>90.3</v>
      </c>
      <c r="D934" s="73">
        <f t="shared" si="266"/>
        <v>120.77625</v>
      </c>
      <c r="E934" s="29">
        <f t="shared" si="269"/>
        <v>6695.7970350931928</v>
      </c>
      <c r="F934" s="29">
        <f t="shared" si="273"/>
        <v>7.4150576246875062</v>
      </c>
      <c r="G934" s="29">
        <f t="shared" si="281"/>
        <v>9.9176395730195388</v>
      </c>
      <c r="H934" s="17">
        <f t="shared" si="282"/>
        <v>8955.6285344370881</v>
      </c>
      <c r="I934" s="29">
        <f t="shared" si="274"/>
        <v>2.2250485660981263</v>
      </c>
      <c r="J934" s="29">
        <f t="shared" si="275"/>
        <v>13.949340071223562</v>
      </c>
      <c r="K934" s="32">
        <f>IF((D933+L933+M933-AL933)/($C$21+$C$22)&gt;$C$8,$C$8,(D933+L933+M933-AL933)/($C$21+$C$22))</f>
        <v>1400</v>
      </c>
      <c r="L934" s="97">
        <f t="shared" si="267"/>
        <v>0</v>
      </c>
      <c r="M934" s="96">
        <f t="shared" si="268"/>
        <v>0</v>
      </c>
      <c r="N934" s="98">
        <f t="shared" si="276"/>
        <v>1.7382597742038917</v>
      </c>
      <c r="O934" s="100">
        <f t="shared" si="270"/>
        <v>4.2266987561397071</v>
      </c>
      <c r="P934" s="104">
        <f t="shared" si="277"/>
        <v>18.880500609176615</v>
      </c>
      <c r="Q934" s="102">
        <f t="shared" si="283"/>
        <v>2.8886093440366814E-2</v>
      </c>
      <c r="R934" s="106">
        <f>K934-U934</f>
        <v>0</v>
      </c>
      <c r="S934" s="106">
        <f>IF(K934-H933&lt;0,0,K934-H933)</f>
        <v>0</v>
      </c>
      <c r="T934" s="106">
        <f t="shared" si="271"/>
        <v>98.365381490613771</v>
      </c>
      <c r="U934" s="107">
        <f>IF(S934&gt;0,0,IF(U933+(F934-AL934/$C$23)*$C$22/($C$21+$C$22)&gt;$C$8,$C$8,IF(V934=$C$8,U933+(F934-AL934/$C$23)*$C$22/$C$21,U933+(F934-AL934/$C$23)*$C$22/($C$21+$C$22))))</f>
        <v>1400</v>
      </c>
      <c r="V934" s="107">
        <f>IF(S934=0,IF(V933+(F934-AL934/$C$23)*$C$22/($C$21+$C$22)&gt;$C$8,$C$8,V933+(F934-AL934/$C$23)*$C$22/($C$21+$C$22)),E934)</f>
        <v>1400</v>
      </c>
      <c r="W934" s="203">
        <f>IF(S934&gt;0,0,IF(W933+AL934/$C$23&gt;$F$23,$F$23,W933+AL934/$C$23))</f>
        <v>1.6346185093862227</v>
      </c>
      <c r="X934" s="105" t="str">
        <f>IF(R934=0,"-",IF(U934=0,FORECAST($C$8,Инклинометрия!$B$2:$B$152,Инклинометрия!$A$2:$A$152),FORECAST(R934,Инклинометрия!$B$2:$B$152,Инклинометрия!$A$2:$A$152)))</f>
        <v>-</v>
      </c>
      <c r="Y934" s="105" t="str">
        <f>IF(R934=0,"-",IF(U934=0,FORECAST($C$8-R934,Инклинометрия!$B$2:$B$152,Инклинометрия!$A$2:$A$152),0))</f>
        <v>-</v>
      </c>
      <c r="Z934" s="105" t="str">
        <f>IF(S934=0,"-",FORECAST($C$8,Инклинометрия!$B$2:$B$152,Инклинометрия!$A$2:$A$152))</f>
        <v>-</v>
      </c>
      <c r="AA934" s="105" t="str">
        <f>IF(S934=0,"-",FORECAST($C$8-S934,Инклинометрия!$B$2:$B$152,Инклинометрия!$A$2:$A$152))</f>
        <v>-</v>
      </c>
      <c r="AB934" s="105">
        <f>IF(T934=0,"-",FORECAST($C$6,Инклинометрия!$B$2:$B$152,Инклинометрия!$A$2:$A$152))</f>
        <v>1425</v>
      </c>
      <c r="AC934" s="105">
        <f>IF(R934=0,FORECAST($C$6-T934,Инклинометрия!$B$2:$B$152,Инклинометрия!$A$2:$A$152),FORECAST($C$8,Инклинометрия!$B$2:$B$152,Инклинометрия!$A$2:$A$152))</f>
        <v>1331.5528875839168</v>
      </c>
      <c r="AD934" s="107">
        <f>IF(U934=0,"-",FORECAST($C$8,Инклинометрия!$B$2:$B$152,Инклинометрия!$A$2:$A$152))</f>
        <v>1330</v>
      </c>
      <c r="AE934" s="107">
        <f>IF(U934=0,"-",FORECAST($C$8-U934,Инклинометрия!$B$2:$B$152,Инклинометрия!$A$2:$A$152))</f>
        <v>0</v>
      </c>
      <c r="AF934" s="107">
        <f>FORECAST($C$8-S934,Инклинометрия!$B$2:$B$152,Инклинометрия!$A$2:$A$152)</f>
        <v>1330</v>
      </c>
      <c r="AG934" s="107">
        <f>FORECAST($C$8-(S934+V934),Инклинометрия!$B$2:$B$152,Инклинометрия!$A$2:$A$152)</f>
        <v>0</v>
      </c>
      <c r="AH934" s="107">
        <f>IF(W934=0,"-",FORECAST($C$8+W934,Инклинометрия!$B$2:$B$152,Инклинометрия!$A$2:$A$152))</f>
        <v>1331.5528875839168</v>
      </c>
      <c r="AI934" s="107">
        <f>IF(W934=0,"-",FORECAST($C$8,Инклинометрия!$B$2:$B$152,Инклинометрия!$A$2:$A$152))</f>
        <v>1330</v>
      </c>
      <c r="AK934" s="122">
        <f>2*PI()*$C$5*(AT933-AT932)/(LN(AN933/$I$9)*$I$8/$I$7+LN($I$10/AN933)*$I$8/$I$7)</f>
        <v>0</v>
      </c>
      <c r="AL934" s="67">
        <f>AK934*(B934-B933)</f>
        <v>0</v>
      </c>
      <c r="AM934" s="23">
        <f t="shared" si="265"/>
        <v>4.3059540056097682E-2</v>
      </c>
      <c r="AN934" s="26">
        <f>AN933+AK934*(B934-B933)/(2*PI()*$C$5*AN933*$I$11)</f>
        <v>0.12986115207059001</v>
      </c>
      <c r="AO934" s="87">
        <f t="shared" si="278"/>
        <v>111242.59539450394</v>
      </c>
      <c r="AP934" s="87">
        <f>IF(R934+U934&lt;$C$8,0,32*$G$13/$C$12^2*($I$8*R934+$I$6*U934)+32*$G$14/($C$14^2-$C$13^2)*($I$8*S934+$I$6*V934))</f>
        <v>9917.5953945039291</v>
      </c>
      <c r="AQ934" s="66">
        <f>R934*$C$11*$C$9+U934*$C$11*$C$10</f>
        <v>14695380</v>
      </c>
      <c r="AR934" s="66">
        <f>S934*$C$11*$C$9+V934*$C$11*$C$10</f>
        <v>14695380</v>
      </c>
      <c r="AS934" s="87">
        <f>$C$11*(T934*$C$9+W934*$C$10)</f>
        <v>789129.61404581123</v>
      </c>
      <c r="AT934" s="45">
        <f t="shared" si="272"/>
        <v>15595752.209440315</v>
      </c>
      <c r="AU934" s="75"/>
    </row>
    <row r="935" spans="2:47" ht="15" thickBot="1" x14ac:dyDescent="0.35">
      <c r="B935" s="41">
        <f t="shared" si="279"/>
        <v>9040</v>
      </c>
      <c r="C935" s="8">
        <f t="shared" si="280"/>
        <v>90.4</v>
      </c>
      <c r="D935" s="73">
        <f t="shared" si="266"/>
        <v>120.91</v>
      </c>
      <c r="E935" s="29">
        <f t="shared" si="269"/>
        <v>6703.2120927178812</v>
      </c>
      <c r="F935" s="29">
        <f t="shared" si="273"/>
        <v>7.4150576246884157</v>
      </c>
      <c r="G935" s="29">
        <f t="shared" si="281"/>
        <v>9.9176395730207556</v>
      </c>
      <c r="H935" s="17">
        <f t="shared" si="282"/>
        <v>8965.5461740101091</v>
      </c>
      <c r="I935" s="29">
        <f t="shared" si="274"/>
        <v>2.2250485660981263</v>
      </c>
      <c r="J935" s="29">
        <f t="shared" si="275"/>
        <v>13.949340071224418</v>
      </c>
      <c r="K935" s="32">
        <f>IF((D934+L934+M934-AL934)/($C$21+$C$22)&gt;$C$8,$C$8,(D934+L934+M934-AL934)/($C$21+$C$22))</f>
        <v>1400</v>
      </c>
      <c r="L935" s="97">
        <f t="shared" si="267"/>
        <v>0</v>
      </c>
      <c r="M935" s="96">
        <f t="shared" si="268"/>
        <v>0</v>
      </c>
      <c r="N935" s="98">
        <f t="shared" si="276"/>
        <v>1.7382597742038917</v>
      </c>
      <c r="O935" s="100">
        <f t="shared" si="270"/>
        <v>4.2266987561397071</v>
      </c>
      <c r="P935" s="104">
        <f t="shared" si="277"/>
        <v>18.880500609176615</v>
      </c>
      <c r="Q935" s="102">
        <f t="shared" si="283"/>
        <v>2.8886093440366814E-2</v>
      </c>
      <c r="R935" s="106">
        <f>K935-U935</f>
        <v>0</v>
      </c>
      <c r="S935" s="106">
        <f>IF(K935-H934&lt;0,0,K935-H934)</f>
        <v>0</v>
      </c>
      <c r="T935" s="106">
        <f t="shared" si="271"/>
        <v>98.365381490613771</v>
      </c>
      <c r="U935" s="107">
        <f>IF(S935&gt;0,0,IF(U934+(F935-AL935/$C$23)*$C$22/($C$21+$C$22)&gt;$C$8,$C$8,IF(V935=$C$8,U934+(F935-AL935/$C$23)*$C$22/$C$21,U934+(F935-AL935/$C$23)*$C$22/($C$21+$C$22))))</f>
        <v>1400</v>
      </c>
      <c r="V935" s="107">
        <f>IF(S935=0,IF(V934+(F935-AL935/$C$23)*$C$22/($C$21+$C$22)&gt;$C$8,$C$8,V934+(F935-AL935/$C$23)*$C$22/($C$21+$C$22)),E935)</f>
        <v>1400</v>
      </c>
      <c r="W935" s="203">
        <f>IF(S935&gt;0,0,IF(W934+AL935/$C$23&gt;$F$23,$F$23,W934+AL935/$C$23))</f>
        <v>1.6346185093862227</v>
      </c>
      <c r="X935" s="105" t="str">
        <f>IF(R935=0,"-",IF(U935=0,FORECAST($C$8,Инклинометрия!$B$2:$B$152,Инклинометрия!$A$2:$A$152),FORECAST(R935,Инклинометрия!$B$2:$B$152,Инклинометрия!$A$2:$A$152)))</f>
        <v>-</v>
      </c>
      <c r="Y935" s="105" t="str">
        <f>IF(R935=0,"-",IF(U935=0,FORECAST($C$8-R935,Инклинометрия!$B$2:$B$152,Инклинометрия!$A$2:$A$152),0))</f>
        <v>-</v>
      </c>
      <c r="Z935" s="105" t="str">
        <f>IF(S935=0,"-",FORECAST($C$8,Инклинометрия!$B$2:$B$152,Инклинометрия!$A$2:$A$152))</f>
        <v>-</v>
      </c>
      <c r="AA935" s="105" t="str">
        <f>IF(S935=0,"-",FORECAST($C$8-S935,Инклинометрия!$B$2:$B$152,Инклинометрия!$A$2:$A$152))</f>
        <v>-</v>
      </c>
      <c r="AB935" s="105">
        <f>IF(T935=0,"-",FORECAST($C$6,Инклинометрия!$B$2:$B$152,Инклинометрия!$A$2:$A$152))</f>
        <v>1425</v>
      </c>
      <c r="AC935" s="105">
        <f>IF(R935=0,FORECAST($C$6-T935,Инклинометрия!$B$2:$B$152,Инклинометрия!$A$2:$A$152),FORECAST($C$8,Инклинометрия!$B$2:$B$152,Инклинометрия!$A$2:$A$152))</f>
        <v>1331.5528875839168</v>
      </c>
      <c r="AD935" s="107">
        <f>IF(U935=0,"-",FORECAST($C$8,Инклинометрия!$B$2:$B$152,Инклинометрия!$A$2:$A$152))</f>
        <v>1330</v>
      </c>
      <c r="AE935" s="107">
        <f>IF(U935=0,"-",FORECAST($C$8-U935,Инклинометрия!$B$2:$B$152,Инклинометрия!$A$2:$A$152))</f>
        <v>0</v>
      </c>
      <c r="AF935" s="107">
        <f>FORECAST($C$8-S935,Инклинометрия!$B$2:$B$152,Инклинометрия!$A$2:$A$152)</f>
        <v>1330</v>
      </c>
      <c r="AG935" s="107">
        <f>FORECAST($C$8-(S935+V935),Инклинометрия!$B$2:$B$152,Инклинометрия!$A$2:$A$152)</f>
        <v>0</v>
      </c>
      <c r="AH935" s="107">
        <f>IF(W935=0,"-",FORECAST($C$8+W935,Инклинометрия!$B$2:$B$152,Инклинометрия!$A$2:$A$152))</f>
        <v>1331.5528875839168</v>
      </c>
      <c r="AI935" s="107">
        <f>IF(W935=0,"-",FORECAST($C$8,Инклинометрия!$B$2:$B$152,Инклинометрия!$A$2:$A$152))</f>
        <v>1330</v>
      </c>
      <c r="AK935" s="122">
        <f>2*PI()*$C$5*(AT934-AT933)/(LN(AN934/$I$9)*$I$8/$I$7+LN($I$10/AN934)*$I$8/$I$7)</f>
        <v>0</v>
      </c>
      <c r="AL935" s="67">
        <f>AK935*(B935-B934)</f>
        <v>0</v>
      </c>
      <c r="AM935" s="23">
        <f t="shared" si="265"/>
        <v>4.3059540056097682E-2</v>
      </c>
      <c r="AN935" s="26">
        <f>AN934+AK935*(B935-B934)/(2*PI()*$C$5*AN934*$I$11)</f>
        <v>0.12986115207059001</v>
      </c>
      <c r="AO935" s="87">
        <f t="shared" si="278"/>
        <v>111242.59539450394</v>
      </c>
      <c r="AP935" s="87">
        <f>IF(R935+U935&lt;$C$8,0,32*$G$13/$C$12^2*($I$8*R935+$I$6*U935)+32*$G$14/($C$14^2-$C$13^2)*($I$8*S935+$I$6*V935))</f>
        <v>9917.5953945039291</v>
      </c>
      <c r="AQ935" s="66">
        <f>R935*$C$11*$C$9+U935*$C$11*$C$10</f>
        <v>14695380</v>
      </c>
      <c r="AR935" s="66">
        <f>S935*$C$11*$C$9+V935*$C$11*$C$10</f>
        <v>14695380</v>
      </c>
      <c r="AS935" s="87">
        <f>$C$11*(T935*$C$9+W935*$C$10)</f>
        <v>789129.61404581123</v>
      </c>
      <c r="AT935" s="45">
        <f t="shared" si="272"/>
        <v>15595752.209440315</v>
      </c>
      <c r="AU935" s="75"/>
    </row>
    <row r="936" spans="2:47" ht="15" thickBot="1" x14ac:dyDescent="0.35">
      <c r="B936" s="41">
        <f t="shared" si="279"/>
        <v>9050</v>
      </c>
      <c r="C936" s="8">
        <f t="shared" si="280"/>
        <v>90.5</v>
      </c>
      <c r="D936" s="73">
        <f t="shared" si="266"/>
        <v>121.04375</v>
      </c>
      <c r="E936" s="29">
        <f t="shared" si="269"/>
        <v>6710.6271503425687</v>
      </c>
      <c r="F936" s="29">
        <f t="shared" si="273"/>
        <v>7.4150576246875062</v>
      </c>
      <c r="G936" s="29">
        <f t="shared" si="281"/>
        <v>9.9176395730195388</v>
      </c>
      <c r="H936" s="17">
        <f t="shared" si="282"/>
        <v>8975.4638135831283</v>
      </c>
      <c r="I936" s="29">
        <f t="shared" si="274"/>
        <v>2.2250485660981263</v>
      </c>
      <c r="J936" s="29">
        <f t="shared" si="275"/>
        <v>13.949340071223562</v>
      </c>
      <c r="K936" s="32">
        <f>IF((D935+L935+M935-AL935)/($C$21+$C$22)&gt;$C$8,$C$8,(D935+L935+M935-AL935)/($C$21+$C$22))</f>
        <v>1400</v>
      </c>
      <c r="L936" s="97">
        <f t="shared" si="267"/>
        <v>0</v>
      </c>
      <c r="M936" s="96">
        <f t="shared" si="268"/>
        <v>0</v>
      </c>
      <c r="N936" s="98">
        <f t="shared" si="276"/>
        <v>1.7382597742038917</v>
      </c>
      <c r="O936" s="100">
        <f t="shared" si="270"/>
        <v>4.2266987561397071</v>
      </c>
      <c r="P936" s="104">
        <f t="shared" si="277"/>
        <v>18.880500609176615</v>
      </c>
      <c r="Q936" s="102">
        <f t="shared" si="283"/>
        <v>2.8886093440366814E-2</v>
      </c>
      <c r="R936" s="106">
        <f>K936-U936</f>
        <v>0</v>
      </c>
      <c r="S936" s="106">
        <f>IF(K936-H935&lt;0,0,K936-H935)</f>
        <v>0</v>
      </c>
      <c r="T936" s="106">
        <f t="shared" si="271"/>
        <v>98.365381490613771</v>
      </c>
      <c r="U936" s="107">
        <f>IF(S936&gt;0,0,IF(U935+(F936-AL936/$C$23)*$C$22/($C$21+$C$22)&gt;$C$8,$C$8,IF(V936=$C$8,U935+(F936-AL936/$C$23)*$C$22/$C$21,U935+(F936-AL936/$C$23)*$C$22/($C$21+$C$22))))</f>
        <v>1400</v>
      </c>
      <c r="V936" s="107">
        <f>IF(S936=0,IF(V935+(F936-AL936/$C$23)*$C$22/($C$21+$C$22)&gt;$C$8,$C$8,V935+(F936-AL936/$C$23)*$C$22/($C$21+$C$22)),E936)</f>
        <v>1400</v>
      </c>
      <c r="W936" s="203">
        <f>IF(S936&gt;0,0,IF(W935+AL936/$C$23&gt;$F$23,$F$23,W935+AL936/$C$23))</f>
        <v>1.6346185093862227</v>
      </c>
      <c r="X936" s="105" t="str">
        <f>IF(R936=0,"-",IF(U936=0,FORECAST($C$8,Инклинометрия!$B$2:$B$152,Инклинометрия!$A$2:$A$152),FORECAST(R936,Инклинометрия!$B$2:$B$152,Инклинометрия!$A$2:$A$152)))</f>
        <v>-</v>
      </c>
      <c r="Y936" s="105" t="str">
        <f>IF(R936=0,"-",IF(U936=0,FORECAST($C$8-R936,Инклинометрия!$B$2:$B$152,Инклинометрия!$A$2:$A$152),0))</f>
        <v>-</v>
      </c>
      <c r="Z936" s="105" t="str">
        <f>IF(S936=0,"-",FORECAST($C$8,Инклинометрия!$B$2:$B$152,Инклинометрия!$A$2:$A$152))</f>
        <v>-</v>
      </c>
      <c r="AA936" s="105" t="str">
        <f>IF(S936=0,"-",FORECAST($C$8-S936,Инклинометрия!$B$2:$B$152,Инклинометрия!$A$2:$A$152))</f>
        <v>-</v>
      </c>
      <c r="AB936" s="105">
        <f>IF(T936=0,"-",FORECAST($C$6,Инклинометрия!$B$2:$B$152,Инклинометрия!$A$2:$A$152))</f>
        <v>1425</v>
      </c>
      <c r="AC936" s="105">
        <f>IF(R936=0,FORECAST($C$6-T936,Инклинометрия!$B$2:$B$152,Инклинометрия!$A$2:$A$152),FORECAST($C$8,Инклинометрия!$B$2:$B$152,Инклинометрия!$A$2:$A$152))</f>
        <v>1331.5528875839168</v>
      </c>
      <c r="AD936" s="107">
        <f>IF(U936=0,"-",FORECAST($C$8,Инклинометрия!$B$2:$B$152,Инклинометрия!$A$2:$A$152))</f>
        <v>1330</v>
      </c>
      <c r="AE936" s="107">
        <f>IF(U936=0,"-",FORECAST($C$8-U936,Инклинометрия!$B$2:$B$152,Инклинометрия!$A$2:$A$152))</f>
        <v>0</v>
      </c>
      <c r="AF936" s="107">
        <f>FORECAST($C$8-S936,Инклинометрия!$B$2:$B$152,Инклинометрия!$A$2:$A$152)</f>
        <v>1330</v>
      </c>
      <c r="AG936" s="107">
        <f>FORECAST($C$8-(S936+V936),Инклинометрия!$B$2:$B$152,Инклинометрия!$A$2:$A$152)</f>
        <v>0</v>
      </c>
      <c r="AH936" s="107">
        <f>IF(W936=0,"-",FORECAST($C$8+W936,Инклинометрия!$B$2:$B$152,Инклинометрия!$A$2:$A$152))</f>
        <v>1331.5528875839168</v>
      </c>
      <c r="AI936" s="107">
        <f>IF(W936=0,"-",FORECAST($C$8,Инклинометрия!$B$2:$B$152,Инклинометрия!$A$2:$A$152))</f>
        <v>1330</v>
      </c>
      <c r="AK936" s="122">
        <f>2*PI()*$C$5*(AT935-AT934)/(LN(AN935/$I$9)*$I$8/$I$7+LN($I$10/AN935)*$I$8/$I$7)</f>
        <v>0</v>
      </c>
      <c r="AL936" s="67">
        <f>AK936*(B936-B935)</f>
        <v>0</v>
      </c>
      <c r="AM936" s="23">
        <f t="shared" si="265"/>
        <v>4.3059540056097682E-2</v>
      </c>
      <c r="AN936" s="26">
        <f>AN935+AK936*(B936-B935)/(2*PI()*$C$5*AN935*$I$11)</f>
        <v>0.12986115207059001</v>
      </c>
      <c r="AO936" s="87">
        <f t="shared" si="278"/>
        <v>111242.59539450394</v>
      </c>
      <c r="AP936" s="87">
        <f>IF(R936+U936&lt;$C$8,0,32*$G$13/$C$12^2*($I$8*R936+$I$6*U936)+32*$G$14/($C$14^2-$C$13^2)*($I$8*S936+$I$6*V936))</f>
        <v>9917.5953945039291</v>
      </c>
      <c r="AQ936" s="66">
        <f>R936*$C$11*$C$9+U936*$C$11*$C$10</f>
        <v>14695380</v>
      </c>
      <c r="AR936" s="66">
        <f>S936*$C$11*$C$9+V936*$C$11*$C$10</f>
        <v>14695380</v>
      </c>
      <c r="AS936" s="87">
        <f>$C$11*(T936*$C$9+W936*$C$10)</f>
        <v>789129.61404581123</v>
      </c>
      <c r="AT936" s="45">
        <f t="shared" si="272"/>
        <v>15595752.209440315</v>
      </c>
      <c r="AU936" s="75"/>
    </row>
    <row r="937" spans="2:47" ht="15" thickBot="1" x14ac:dyDescent="0.35">
      <c r="B937" s="41">
        <f t="shared" si="279"/>
        <v>9060</v>
      </c>
      <c r="C937" s="8">
        <f t="shared" si="280"/>
        <v>90.600000000000009</v>
      </c>
      <c r="D937" s="73">
        <f t="shared" si="266"/>
        <v>121.17750000000002</v>
      </c>
      <c r="E937" s="29">
        <f t="shared" si="269"/>
        <v>6718.0422079672571</v>
      </c>
      <c r="F937" s="29">
        <f t="shared" si="273"/>
        <v>7.4150576246884157</v>
      </c>
      <c r="G937" s="29">
        <f t="shared" si="281"/>
        <v>9.9176395730207556</v>
      </c>
      <c r="H937" s="17">
        <f t="shared" si="282"/>
        <v>8985.3814531561493</v>
      </c>
      <c r="I937" s="29">
        <f t="shared" si="274"/>
        <v>2.2250485660981263</v>
      </c>
      <c r="J937" s="29">
        <f t="shared" si="275"/>
        <v>13.949340071224418</v>
      </c>
      <c r="K937" s="32">
        <f>IF((D936+L936+M936-AL936)/($C$21+$C$22)&gt;$C$8,$C$8,(D936+L936+M936-AL936)/($C$21+$C$22))</f>
        <v>1400</v>
      </c>
      <c r="L937" s="97">
        <f t="shared" si="267"/>
        <v>0</v>
      </c>
      <c r="M937" s="96">
        <f t="shared" si="268"/>
        <v>0</v>
      </c>
      <c r="N937" s="98">
        <f t="shared" si="276"/>
        <v>1.7382597742038917</v>
      </c>
      <c r="O937" s="100">
        <f t="shared" si="270"/>
        <v>4.2266987561397071</v>
      </c>
      <c r="P937" s="104">
        <f t="shared" si="277"/>
        <v>18.880500609176615</v>
      </c>
      <c r="Q937" s="102">
        <f t="shared" si="283"/>
        <v>2.8886093440366814E-2</v>
      </c>
      <c r="R937" s="106">
        <f>K937-U937</f>
        <v>0</v>
      </c>
      <c r="S937" s="106">
        <f>IF(K937-H936&lt;0,0,K937-H936)</f>
        <v>0</v>
      </c>
      <c r="T937" s="106">
        <f t="shared" si="271"/>
        <v>98.365381490613771</v>
      </c>
      <c r="U937" s="107">
        <f>IF(S937&gt;0,0,IF(U936+(F937-AL937/$C$23)*$C$22/($C$21+$C$22)&gt;$C$8,$C$8,IF(V937=$C$8,U936+(F937-AL937/$C$23)*$C$22/$C$21,U936+(F937-AL937/$C$23)*$C$22/($C$21+$C$22))))</f>
        <v>1400</v>
      </c>
      <c r="V937" s="107">
        <f>IF(S937=0,IF(V936+(F937-AL937/$C$23)*$C$22/($C$21+$C$22)&gt;$C$8,$C$8,V936+(F937-AL937/$C$23)*$C$22/($C$21+$C$22)),E937)</f>
        <v>1400</v>
      </c>
      <c r="W937" s="203">
        <f>IF(S937&gt;0,0,IF(W936+AL937/$C$23&gt;$F$23,$F$23,W936+AL937/$C$23))</f>
        <v>1.6346185093862227</v>
      </c>
      <c r="X937" s="105" t="str">
        <f>IF(R937=0,"-",IF(U937=0,FORECAST($C$8,Инклинометрия!$B$2:$B$152,Инклинометрия!$A$2:$A$152),FORECAST(R937,Инклинометрия!$B$2:$B$152,Инклинометрия!$A$2:$A$152)))</f>
        <v>-</v>
      </c>
      <c r="Y937" s="105" t="str">
        <f>IF(R937=0,"-",IF(U937=0,FORECAST($C$8-R937,Инклинометрия!$B$2:$B$152,Инклинометрия!$A$2:$A$152),0))</f>
        <v>-</v>
      </c>
      <c r="Z937" s="105" t="str">
        <f>IF(S937=0,"-",FORECAST($C$8,Инклинометрия!$B$2:$B$152,Инклинометрия!$A$2:$A$152))</f>
        <v>-</v>
      </c>
      <c r="AA937" s="105" t="str">
        <f>IF(S937=0,"-",FORECAST($C$8-S937,Инклинометрия!$B$2:$B$152,Инклинометрия!$A$2:$A$152))</f>
        <v>-</v>
      </c>
      <c r="AB937" s="105">
        <f>IF(T937=0,"-",FORECAST($C$6,Инклинометрия!$B$2:$B$152,Инклинометрия!$A$2:$A$152))</f>
        <v>1425</v>
      </c>
      <c r="AC937" s="105">
        <f>IF(R937=0,FORECAST($C$6-T937,Инклинометрия!$B$2:$B$152,Инклинометрия!$A$2:$A$152),FORECAST($C$8,Инклинометрия!$B$2:$B$152,Инклинометрия!$A$2:$A$152))</f>
        <v>1331.5528875839168</v>
      </c>
      <c r="AD937" s="107">
        <f>IF(U937=0,"-",FORECAST($C$8,Инклинометрия!$B$2:$B$152,Инклинометрия!$A$2:$A$152))</f>
        <v>1330</v>
      </c>
      <c r="AE937" s="107">
        <f>IF(U937=0,"-",FORECAST($C$8-U937,Инклинометрия!$B$2:$B$152,Инклинометрия!$A$2:$A$152))</f>
        <v>0</v>
      </c>
      <c r="AF937" s="107">
        <f>FORECAST($C$8-S937,Инклинометрия!$B$2:$B$152,Инклинометрия!$A$2:$A$152)</f>
        <v>1330</v>
      </c>
      <c r="AG937" s="107">
        <f>FORECAST($C$8-(S937+V937),Инклинометрия!$B$2:$B$152,Инклинометрия!$A$2:$A$152)</f>
        <v>0</v>
      </c>
      <c r="AH937" s="107">
        <f>IF(W937=0,"-",FORECAST($C$8+W937,Инклинометрия!$B$2:$B$152,Инклинометрия!$A$2:$A$152))</f>
        <v>1331.5528875839168</v>
      </c>
      <c r="AI937" s="107">
        <f>IF(W937=0,"-",FORECAST($C$8,Инклинометрия!$B$2:$B$152,Инклинометрия!$A$2:$A$152))</f>
        <v>1330</v>
      </c>
      <c r="AK937" s="122">
        <f>2*PI()*$C$5*(AT936-AT935)/(LN(AN936/$I$9)*$I$8/$I$7+LN($I$10/AN936)*$I$8/$I$7)</f>
        <v>0</v>
      </c>
      <c r="AL937" s="67">
        <f>AK937*(B937-B936)</f>
        <v>0</v>
      </c>
      <c r="AM937" s="23">
        <f t="shared" ref="AM937:AM1000" si="284">AL937+AM936</f>
        <v>4.3059540056097682E-2</v>
      </c>
      <c r="AN937" s="26">
        <f>AN936+AK937*(B937-B936)/(2*PI()*$C$5*AN936*$I$11)</f>
        <v>0.12986115207059001</v>
      </c>
      <c r="AO937" s="87">
        <f t="shared" si="278"/>
        <v>111242.59539450394</v>
      </c>
      <c r="AP937" s="87">
        <f>IF(R937+U937&lt;$C$8,0,32*$G$13/$C$12^2*($I$8*R937+$I$6*U937)+32*$G$14/($C$14^2-$C$13^2)*($I$8*S937+$I$6*V937))</f>
        <v>9917.5953945039291</v>
      </c>
      <c r="AQ937" s="66">
        <f>R937*$C$11*$C$9+U937*$C$11*$C$10</f>
        <v>14695380</v>
      </c>
      <c r="AR937" s="66">
        <f>S937*$C$11*$C$9+V937*$C$11*$C$10</f>
        <v>14695380</v>
      </c>
      <c r="AS937" s="87">
        <f>$C$11*(T937*$C$9+W937*$C$10)</f>
        <v>789129.61404581123</v>
      </c>
      <c r="AT937" s="45">
        <f t="shared" si="272"/>
        <v>15595752.209440315</v>
      </c>
      <c r="AU937" s="75"/>
    </row>
    <row r="938" spans="2:47" ht="15" thickBot="1" x14ac:dyDescent="0.35">
      <c r="B938" s="41">
        <f t="shared" si="279"/>
        <v>9070</v>
      </c>
      <c r="C938" s="8">
        <f t="shared" si="280"/>
        <v>90.7</v>
      </c>
      <c r="D938" s="73">
        <f t="shared" si="266"/>
        <v>121.31125</v>
      </c>
      <c r="E938" s="29">
        <f t="shared" si="269"/>
        <v>6725.4572655919446</v>
      </c>
      <c r="F938" s="29">
        <f t="shared" si="273"/>
        <v>7.4150576246875062</v>
      </c>
      <c r="G938" s="29">
        <f t="shared" si="281"/>
        <v>9.9176395730195388</v>
      </c>
      <c r="H938" s="17">
        <f t="shared" si="282"/>
        <v>8995.2990927291685</v>
      </c>
      <c r="I938" s="29">
        <f t="shared" si="274"/>
        <v>2.2250485660981263</v>
      </c>
      <c r="J938" s="29">
        <f t="shared" si="275"/>
        <v>13.949340071223562</v>
      </c>
      <c r="K938" s="32">
        <f>IF((D937+L937+M937-AL937)/($C$21+$C$22)&gt;$C$8,$C$8,(D937+L937+M937-AL937)/($C$21+$C$22))</f>
        <v>1400</v>
      </c>
      <c r="L938" s="97">
        <f t="shared" si="267"/>
        <v>0</v>
      </c>
      <c r="M938" s="96">
        <f t="shared" si="268"/>
        <v>0</v>
      </c>
      <c r="N938" s="98">
        <f t="shared" si="276"/>
        <v>1.7382597742038917</v>
      </c>
      <c r="O938" s="100">
        <f t="shared" si="270"/>
        <v>4.2266987561397071</v>
      </c>
      <c r="P938" s="104">
        <f t="shared" si="277"/>
        <v>18.880500609176615</v>
      </c>
      <c r="Q938" s="102">
        <f t="shared" si="283"/>
        <v>2.8886093440366814E-2</v>
      </c>
      <c r="R938" s="106">
        <f>K938-U938</f>
        <v>0</v>
      </c>
      <c r="S938" s="106">
        <f>IF(K938-H937&lt;0,0,K938-H937)</f>
        <v>0</v>
      </c>
      <c r="T938" s="106">
        <f t="shared" si="271"/>
        <v>98.365381490613771</v>
      </c>
      <c r="U938" s="107">
        <f>IF(S938&gt;0,0,IF(U937+(F938-AL938/$C$23)*$C$22/($C$21+$C$22)&gt;$C$8,$C$8,IF(V938=$C$8,U937+(F938-AL938/$C$23)*$C$22/$C$21,U937+(F938-AL938/$C$23)*$C$22/($C$21+$C$22))))</f>
        <v>1400</v>
      </c>
      <c r="V938" s="107">
        <f>IF(S938=0,IF(V937+(F938-AL938/$C$23)*$C$22/($C$21+$C$22)&gt;$C$8,$C$8,V937+(F938-AL938/$C$23)*$C$22/($C$21+$C$22)),E938)</f>
        <v>1400</v>
      </c>
      <c r="W938" s="203">
        <f>IF(S938&gt;0,0,IF(W937+AL938/$C$23&gt;$F$23,$F$23,W937+AL938/$C$23))</f>
        <v>1.6346185093862227</v>
      </c>
      <c r="X938" s="105" t="str">
        <f>IF(R938=0,"-",IF(U938=0,FORECAST($C$8,Инклинометрия!$B$2:$B$152,Инклинометрия!$A$2:$A$152),FORECAST(R938,Инклинометрия!$B$2:$B$152,Инклинометрия!$A$2:$A$152)))</f>
        <v>-</v>
      </c>
      <c r="Y938" s="105" t="str">
        <f>IF(R938=0,"-",IF(U938=0,FORECAST($C$8-R938,Инклинометрия!$B$2:$B$152,Инклинометрия!$A$2:$A$152),0))</f>
        <v>-</v>
      </c>
      <c r="Z938" s="105" t="str">
        <f>IF(S938=0,"-",FORECAST($C$8,Инклинометрия!$B$2:$B$152,Инклинометрия!$A$2:$A$152))</f>
        <v>-</v>
      </c>
      <c r="AA938" s="105" t="str">
        <f>IF(S938=0,"-",FORECAST($C$8-S938,Инклинометрия!$B$2:$B$152,Инклинометрия!$A$2:$A$152))</f>
        <v>-</v>
      </c>
      <c r="AB938" s="105">
        <f>IF(T938=0,"-",FORECAST($C$6,Инклинометрия!$B$2:$B$152,Инклинометрия!$A$2:$A$152))</f>
        <v>1425</v>
      </c>
      <c r="AC938" s="105">
        <f>IF(R938=0,FORECAST($C$6-T938,Инклинометрия!$B$2:$B$152,Инклинометрия!$A$2:$A$152),FORECAST($C$8,Инклинометрия!$B$2:$B$152,Инклинометрия!$A$2:$A$152))</f>
        <v>1331.5528875839168</v>
      </c>
      <c r="AD938" s="107">
        <f>IF(U938=0,"-",FORECAST($C$8,Инклинометрия!$B$2:$B$152,Инклинометрия!$A$2:$A$152))</f>
        <v>1330</v>
      </c>
      <c r="AE938" s="107">
        <f>IF(U938=0,"-",FORECAST($C$8-U938,Инклинометрия!$B$2:$B$152,Инклинометрия!$A$2:$A$152))</f>
        <v>0</v>
      </c>
      <c r="AF938" s="107">
        <f>FORECAST($C$8-S938,Инклинометрия!$B$2:$B$152,Инклинометрия!$A$2:$A$152)</f>
        <v>1330</v>
      </c>
      <c r="AG938" s="107">
        <f>FORECAST($C$8-(S938+V938),Инклинометрия!$B$2:$B$152,Инклинометрия!$A$2:$A$152)</f>
        <v>0</v>
      </c>
      <c r="AH938" s="107">
        <f>IF(W938=0,"-",FORECAST($C$8+W938,Инклинометрия!$B$2:$B$152,Инклинометрия!$A$2:$A$152))</f>
        <v>1331.5528875839168</v>
      </c>
      <c r="AI938" s="107">
        <f>IF(W938=0,"-",FORECAST($C$8,Инклинометрия!$B$2:$B$152,Инклинометрия!$A$2:$A$152))</f>
        <v>1330</v>
      </c>
      <c r="AK938" s="122">
        <f>2*PI()*$C$5*(AT937-AT936)/(LN(AN937/$I$9)*$I$8/$I$7+LN($I$10/AN937)*$I$8/$I$7)</f>
        <v>0</v>
      </c>
      <c r="AL938" s="67">
        <f>AK938*(B938-B937)</f>
        <v>0</v>
      </c>
      <c r="AM938" s="23">
        <f t="shared" si="284"/>
        <v>4.3059540056097682E-2</v>
      </c>
      <c r="AN938" s="26">
        <f>AN937+AK938*(B938-B937)/(2*PI()*$C$5*AN937*$I$11)</f>
        <v>0.12986115207059001</v>
      </c>
      <c r="AO938" s="87">
        <f t="shared" si="278"/>
        <v>111242.59539450394</v>
      </c>
      <c r="AP938" s="87">
        <f>IF(R938+U938&lt;$C$8,0,32*$G$13/$C$12^2*($I$8*R938+$I$6*U938)+32*$G$14/($C$14^2-$C$13^2)*($I$8*S938+$I$6*V938))</f>
        <v>9917.5953945039291</v>
      </c>
      <c r="AQ938" s="66">
        <f>R938*$C$11*$C$9+U938*$C$11*$C$10</f>
        <v>14695380</v>
      </c>
      <c r="AR938" s="66">
        <f>S938*$C$11*$C$9+V938*$C$11*$C$10</f>
        <v>14695380</v>
      </c>
      <c r="AS938" s="87">
        <f>$C$11*(T938*$C$9+W938*$C$10)</f>
        <v>789129.61404581123</v>
      </c>
      <c r="AT938" s="45">
        <f t="shared" si="272"/>
        <v>15595752.209440315</v>
      </c>
      <c r="AU938" s="75"/>
    </row>
    <row r="939" spans="2:47" ht="15" thickBot="1" x14ac:dyDescent="0.35">
      <c r="B939" s="41">
        <f t="shared" si="279"/>
        <v>9080</v>
      </c>
      <c r="C939" s="8">
        <f t="shared" si="280"/>
        <v>90.8</v>
      </c>
      <c r="D939" s="73">
        <f t="shared" si="266"/>
        <v>121.44499999999999</v>
      </c>
      <c r="E939" s="29">
        <f t="shared" si="269"/>
        <v>6732.8723232166321</v>
      </c>
      <c r="F939" s="29">
        <f t="shared" si="273"/>
        <v>7.4150576246875062</v>
      </c>
      <c r="G939" s="29">
        <f t="shared" si="281"/>
        <v>9.9176395730195388</v>
      </c>
      <c r="H939" s="17">
        <f t="shared" si="282"/>
        <v>9005.2167323021877</v>
      </c>
      <c r="I939" s="29">
        <f t="shared" si="274"/>
        <v>2.2250485660981263</v>
      </c>
      <c r="J939" s="29">
        <f t="shared" si="275"/>
        <v>13.949340071223562</v>
      </c>
      <c r="K939" s="32">
        <f>IF((D938+L938+M938-AL938)/($C$21+$C$22)&gt;$C$8,$C$8,(D938+L938+M938-AL938)/($C$21+$C$22))</f>
        <v>1400</v>
      </c>
      <c r="L939" s="97">
        <f t="shared" si="267"/>
        <v>0</v>
      </c>
      <c r="M939" s="96">
        <f t="shared" si="268"/>
        <v>0</v>
      </c>
      <c r="N939" s="98">
        <f t="shared" si="276"/>
        <v>1.7382597742038917</v>
      </c>
      <c r="O939" s="100">
        <f t="shared" si="270"/>
        <v>4.2266987561397071</v>
      </c>
      <c r="P939" s="104">
        <f t="shared" si="277"/>
        <v>18.880500609176615</v>
      </c>
      <c r="Q939" s="102">
        <f t="shared" si="283"/>
        <v>2.8886093440366814E-2</v>
      </c>
      <c r="R939" s="106">
        <f>K939-U939</f>
        <v>0</v>
      </c>
      <c r="S939" s="106">
        <f>IF(K939-H938&lt;0,0,K939-H938)</f>
        <v>0</v>
      </c>
      <c r="T939" s="106">
        <f t="shared" si="271"/>
        <v>98.365381490613771</v>
      </c>
      <c r="U939" s="107">
        <f>IF(S939&gt;0,0,IF(U938+(F939-AL939/$C$23)*$C$22/($C$21+$C$22)&gt;$C$8,$C$8,IF(V939=$C$8,U938+(F939-AL939/$C$23)*$C$22/$C$21,U938+(F939-AL939/$C$23)*$C$22/($C$21+$C$22))))</f>
        <v>1400</v>
      </c>
      <c r="V939" s="107">
        <f>IF(S939=0,IF(V938+(F939-AL939/$C$23)*$C$22/($C$21+$C$22)&gt;$C$8,$C$8,V938+(F939-AL939/$C$23)*$C$22/($C$21+$C$22)),E939)</f>
        <v>1400</v>
      </c>
      <c r="W939" s="203">
        <f>IF(S939&gt;0,0,IF(W938+AL939/$C$23&gt;$F$23,$F$23,W938+AL939/$C$23))</f>
        <v>1.6346185093862227</v>
      </c>
      <c r="X939" s="105" t="str">
        <f>IF(R939=0,"-",IF(U939=0,FORECAST($C$8,Инклинометрия!$B$2:$B$152,Инклинометрия!$A$2:$A$152),FORECAST(R939,Инклинометрия!$B$2:$B$152,Инклинометрия!$A$2:$A$152)))</f>
        <v>-</v>
      </c>
      <c r="Y939" s="105" t="str">
        <f>IF(R939=0,"-",IF(U939=0,FORECAST($C$8-R939,Инклинометрия!$B$2:$B$152,Инклинометрия!$A$2:$A$152),0))</f>
        <v>-</v>
      </c>
      <c r="Z939" s="105" t="str">
        <f>IF(S939=0,"-",FORECAST($C$8,Инклинометрия!$B$2:$B$152,Инклинометрия!$A$2:$A$152))</f>
        <v>-</v>
      </c>
      <c r="AA939" s="105" t="str">
        <f>IF(S939=0,"-",FORECAST($C$8-S939,Инклинометрия!$B$2:$B$152,Инклинометрия!$A$2:$A$152))</f>
        <v>-</v>
      </c>
      <c r="AB939" s="105">
        <f>IF(T939=0,"-",FORECAST($C$6,Инклинометрия!$B$2:$B$152,Инклинометрия!$A$2:$A$152))</f>
        <v>1425</v>
      </c>
      <c r="AC939" s="105">
        <f>IF(R939=0,FORECAST($C$6-T939,Инклинометрия!$B$2:$B$152,Инклинометрия!$A$2:$A$152),FORECAST($C$8,Инклинометрия!$B$2:$B$152,Инклинометрия!$A$2:$A$152))</f>
        <v>1331.5528875839168</v>
      </c>
      <c r="AD939" s="107">
        <f>IF(U939=0,"-",FORECAST($C$8,Инклинометрия!$B$2:$B$152,Инклинометрия!$A$2:$A$152))</f>
        <v>1330</v>
      </c>
      <c r="AE939" s="107">
        <f>IF(U939=0,"-",FORECAST($C$8-U939,Инклинометрия!$B$2:$B$152,Инклинометрия!$A$2:$A$152))</f>
        <v>0</v>
      </c>
      <c r="AF939" s="107">
        <f>FORECAST($C$8-S939,Инклинометрия!$B$2:$B$152,Инклинометрия!$A$2:$A$152)</f>
        <v>1330</v>
      </c>
      <c r="AG939" s="107">
        <f>FORECAST($C$8-(S939+V939),Инклинометрия!$B$2:$B$152,Инклинометрия!$A$2:$A$152)</f>
        <v>0</v>
      </c>
      <c r="AH939" s="107">
        <f>IF(W939=0,"-",FORECAST($C$8+W939,Инклинометрия!$B$2:$B$152,Инклинометрия!$A$2:$A$152))</f>
        <v>1331.5528875839168</v>
      </c>
      <c r="AI939" s="107">
        <f>IF(W939=0,"-",FORECAST($C$8,Инклинометрия!$B$2:$B$152,Инклинометрия!$A$2:$A$152))</f>
        <v>1330</v>
      </c>
      <c r="AK939" s="122">
        <f>2*PI()*$C$5*(AT938-AT937)/(LN(AN938/$I$9)*$I$8/$I$7+LN($I$10/AN938)*$I$8/$I$7)</f>
        <v>0</v>
      </c>
      <c r="AL939" s="67">
        <f>AK939*(B939-B938)</f>
        <v>0</v>
      </c>
      <c r="AM939" s="23">
        <f t="shared" si="284"/>
        <v>4.3059540056097682E-2</v>
      </c>
      <c r="AN939" s="26">
        <f>AN938+AK939*(B939-B938)/(2*PI()*$C$5*AN938*$I$11)</f>
        <v>0.12986115207059001</v>
      </c>
      <c r="AO939" s="87">
        <f t="shared" si="278"/>
        <v>111242.59539450394</v>
      </c>
      <c r="AP939" s="87">
        <f>IF(R939+U939&lt;$C$8,0,32*$G$13/$C$12^2*($I$8*R939+$I$6*U939)+32*$G$14/($C$14^2-$C$13^2)*($I$8*S939+$I$6*V939))</f>
        <v>9917.5953945039291</v>
      </c>
      <c r="AQ939" s="66">
        <f>R939*$C$11*$C$9+U939*$C$11*$C$10</f>
        <v>14695380</v>
      </c>
      <c r="AR939" s="66">
        <f>S939*$C$11*$C$9+V939*$C$11*$C$10</f>
        <v>14695380</v>
      </c>
      <c r="AS939" s="87">
        <f>$C$11*(T939*$C$9+W939*$C$10)</f>
        <v>789129.61404581123</v>
      </c>
      <c r="AT939" s="45">
        <f t="shared" si="272"/>
        <v>15595752.209440315</v>
      </c>
      <c r="AU939" s="75"/>
    </row>
    <row r="940" spans="2:47" ht="15" thickBot="1" x14ac:dyDescent="0.35">
      <c r="B940" s="41">
        <f t="shared" si="279"/>
        <v>9090</v>
      </c>
      <c r="C940" s="8">
        <f t="shared" si="280"/>
        <v>90.9</v>
      </c>
      <c r="D940" s="73">
        <f t="shared" si="266"/>
        <v>121.57875</v>
      </c>
      <c r="E940" s="29">
        <f t="shared" si="269"/>
        <v>6740.2873808413206</v>
      </c>
      <c r="F940" s="29">
        <f t="shared" si="273"/>
        <v>7.4150576246884157</v>
      </c>
      <c r="G940" s="29">
        <f t="shared" si="281"/>
        <v>9.9176395730207556</v>
      </c>
      <c r="H940" s="17">
        <f t="shared" si="282"/>
        <v>9015.1343718752087</v>
      </c>
      <c r="I940" s="29">
        <f t="shared" si="274"/>
        <v>2.2250485660981263</v>
      </c>
      <c r="J940" s="29">
        <f t="shared" si="275"/>
        <v>13.949340071224418</v>
      </c>
      <c r="K940" s="32">
        <f>IF((D939+L939+M939-AL939)/($C$21+$C$22)&gt;$C$8,$C$8,(D939+L939+M939-AL939)/($C$21+$C$22))</f>
        <v>1400</v>
      </c>
      <c r="L940" s="97">
        <f t="shared" si="267"/>
        <v>0</v>
      </c>
      <c r="M940" s="96">
        <f t="shared" si="268"/>
        <v>0</v>
      </c>
      <c r="N940" s="98">
        <f t="shared" si="276"/>
        <v>1.7382597742038917</v>
      </c>
      <c r="O940" s="100">
        <f t="shared" si="270"/>
        <v>4.2266987561397071</v>
      </c>
      <c r="P940" s="104">
        <f t="shared" si="277"/>
        <v>18.880500609176615</v>
      </c>
      <c r="Q940" s="102">
        <f t="shared" si="283"/>
        <v>2.8886093440366814E-2</v>
      </c>
      <c r="R940" s="106">
        <f>K940-U940</f>
        <v>0</v>
      </c>
      <c r="S940" s="106">
        <f>IF(K940-H939&lt;0,0,K940-H939)</f>
        <v>0</v>
      </c>
      <c r="T940" s="106">
        <f t="shared" si="271"/>
        <v>98.365381490613771</v>
      </c>
      <c r="U940" s="107">
        <f>IF(S940&gt;0,0,IF(U939+(F940-AL940/$C$23)*$C$22/($C$21+$C$22)&gt;$C$8,$C$8,IF(V940=$C$8,U939+(F940-AL940/$C$23)*$C$22/$C$21,U939+(F940-AL940/$C$23)*$C$22/($C$21+$C$22))))</f>
        <v>1400</v>
      </c>
      <c r="V940" s="107">
        <f>IF(S940=0,IF(V939+(F940-AL940/$C$23)*$C$22/($C$21+$C$22)&gt;$C$8,$C$8,V939+(F940-AL940/$C$23)*$C$22/($C$21+$C$22)),E940)</f>
        <v>1400</v>
      </c>
      <c r="W940" s="203">
        <f>IF(S940&gt;0,0,IF(W939+AL940/$C$23&gt;$F$23,$F$23,W939+AL940/$C$23))</f>
        <v>1.6346185093862227</v>
      </c>
      <c r="X940" s="105" t="str">
        <f>IF(R940=0,"-",IF(U940=0,FORECAST($C$8,Инклинометрия!$B$2:$B$152,Инклинометрия!$A$2:$A$152),FORECAST(R940,Инклинометрия!$B$2:$B$152,Инклинометрия!$A$2:$A$152)))</f>
        <v>-</v>
      </c>
      <c r="Y940" s="105" t="str">
        <f>IF(R940=0,"-",IF(U940=0,FORECAST($C$8-R940,Инклинометрия!$B$2:$B$152,Инклинометрия!$A$2:$A$152),0))</f>
        <v>-</v>
      </c>
      <c r="Z940" s="105" t="str">
        <f>IF(S940=0,"-",FORECAST($C$8,Инклинометрия!$B$2:$B$152,Инклинометрия!$A$2:$A$152))</f>
        <v>-</v>
      </c>
      <c r="AA940" s="105" t="str">
        <f>IF(S940=0,"-",FORECAST($C$8-S940,Инклинометрия!$B$2:$B$152,Инклинометрия!$A$2:$A$152))</f>
        <v>-</v>
      </c>
      <c r="AB940" s="105">
        <f>IF(T940=0,"-",FORECAST($C$6,Инклинометрия!$B$2:$B$152,Инклинометрия!$A$2:$A$152))</f>
        <v>1425</v>
      </c>
      <c r="AC940" s="105">
        <f>IF(R940=0,FORECAST($C$6-T940,Инклинометрия!$B$2:$B$152,Инклинометрия!$A$2:$A$152),FORECAST($C$8,Инклинометрия!$B$2:$B$152,Инклинометрия!$A$2:$A$152))</f>
        <v>1331.5528875839168</v>
      </c>
      <c r="AD940" s="107">
        <f>IF(U940=0,"-",FORECAST($C$8,Инклинометрия!$B$2:$B$152,Инклинометрия!$A$2:$A$152))</f>
        <v>1330</v>
      </c>
      <c r="AE940" s="107">
        <f>IF(U940=0,"-",FORECAST($C$8-U940,Инклинометрия!$B$2:$B$152,Инклинометрия!$A$2:$A$152))</f>
        <v>0</v>
      </c>
      <c r="AF940" s="107">
        <f>FORECAST($C$8-S940,Инклинометрия!$B$2:$B$152,Инклинометрия!$A$2:$A$152)</f>
        <v>1330</v>
      </c>
      <c r="AG940" s="107">
        <f>FORECAST($C$8-(S940+V940),Инклинометрия!$B$2:$B$152,Инклинометрия!$A$2:$A$152)</f>
        <v>0</v>
      </c>
      <c r="AH940" s="107">
        <f>IF(W940=0,"-",FORECAST($C$8+W940,Инклинометрия!$B$2:$B$152,Инклинометрия!$A$2:$A$152))</f>
        <v>1331.5528875839168</v>
      </c>
      <c r="AI940" s="107">
        <f>IF(W940=0,"-",FORECAST($C$8,Инклинометрия!$B$2:$B$152,Инклинометрия!$A$2:$A$152))</f>
        <v>1330</v>
      </c>
      <c r="AK940" s="122">
        <f>2*PI()*$C$5*(AT939-AT938)/(LN(AN939/$I$9)*$I$8/$I$7+LN($I$10/AN939)*$I$8/$I$7)</f>
        <v>0</v>
      </c>
      <c r="AL940" s="67">
        <f>AK940*(B940-B939)</f>
        <v>0</v>
      </c>
      <c r="AM940" s="23">
        <f t="shared" si="284"/>
        <v>4.3059540056097682E-2</v>
      </c>
      <c r="AN940" s="26">
        <f>AN939+AK940*(B940-B939)/(2*PI()*$C$5*AN939*$I$11)</f>
        <v>0.12986115207059001</v>
      </c>
      <c r="AO940" s="87">
        <f t="shared" si="278"/>
        <v>111242.59539450394</v>
      </c>
      <c r="AP940" s="87">
        <f>IF(R940+U940&lt;$C$8,0,32*$G$13/$C$12^2*($I$8*R940+$I$6*U940)+32*$G$14/($C$14^2-$C$13^2)*($I$8*S940+$I$6*V940))</f>
        <v>9917.5953945039291</v>
      </c>
      <c r="AQ940" s="66">
        <f>R940*$C$11*$C$9+U940*$C$11*$C$10</f>
        <v>14695380</v>
      </c>
      <c r="AR940" s="66">
        <f>S940*$C$11*$C$9+V940*$C$11*$C$10</f>
        <v>14695380</v>
      </c>
      <c r="AS940" s="87">
        <f>$C$11*(T940*$C$9+W940*$C$10)</f>
        <v>789129.61404581123</v>
      </c>
      <c r="AT940" s="45">
        <f t="shared" si="272"/>
        <v>15595752.209440315</v>
      </c>
      <c r="AU940" s="75"/>
    </row>
    <row r="941" spans="2:47" ht="15" thickBot="1" x14ac:dyDescent="0.35">
      <c r="B941" s="41">
        <f t="shared" si="279"/>
        <v>9100</v>
      </c>
      <c r="C941" s="8">
        <f t="shared" si="280"/>
        <v>91</v>
      </c>
      <c r="D941" s="73">
        <f t="shared" si="266"/>
        <v>121.71250000000001</v>
      </c>
      <c r="E941" s="29">
        <f t="shared" si="269"/>
        <v>6747.7024384660081</v>
      </c>
      <c r="F941" s="29">
        <f t="shared" si="273"/>
        <v>7.4150576246875062</v>
      </c>
      <c r="G941" s="29">
        <f t="shared" si="281"/>
        <v>9.9176395730195388</v>
      </c>
      <c r="H941" s="17">
        <f t="shared" si="282"/>
        <v>9025.0520114482279</v>
      </c>
      <c r="I941" s="29">
        <f t="shared" si="274"/>
        <v>2.2250485660981263</v>
      </c>
      <c r="J941" s="29">
        <f t="shared" si="275"/>
        <v>13.949340071223562</v>
      </c>
      <c r="K941" s="32">
        <f>IF((D940+L940+M940-AL940)/($C$21+$C$22)&gt;$C$8,$C$8,(D940+L940+M940-AL940)/($C$21+$C$22))</f>
        <v>1400</v>
      </c>
      <c r="L941" s="97">
        <f t="shared" si="267"/>
        <v>0</v>
      </c>
      <c r="M941" s="96">
        <f t="shared" si="268"/>
        <v>0</v>
      </c>
      <c r="N941" s="98">
        <f t="shared" si="276"/>
        <v>1.7382597742038917</v>
      </c>
      <c r="O941" s="100">
        <f t="shared" si="270"/>
        <v>4.2266987561397071</v>
      </c>
      <c r="P941" s="104">
        <f t="shared" si="277"/>
        <v>18.880500609176615</v>
      </c>
      <c r="Q941" s="102">
        <f t="shared" si="283"/>
        <v>2.8886093440366814E-2</v>
      </c>
      <c r="R941" s="106">
        <f>K941-U941</f>
        <v>0</v>
      </c>
      <c r="S941" s="106">
        <f>IF(K941-H940&lt;0,0,K941-H940)</f>
        <v>0</v>
      </c>
      <c r="T941" s="106">
        <f t="shared" si="271"/>
        <v>98.365381490613771</v>
      </c>
      <c r="U941" s="107">
        <f>IF(S941&gt;0,0,IF(U940+(F941-AL941/$C$23)*$C$22/($C$21+$C$22)&gt;$C$8,$C$8,IF(V941=$C$8,U940+(F941-AL941/$C$23)*$C$22/$C$21,U940+(F941-AL941/$C$23)*$C$22/($C$21+$C$22))))</f>
        <v>1400</v>
      </c>
      <c r="V941" s="107">
        <f>IF(S941=0,IF(V940+(F941-AL941/$C$23)*$C$22/($C$21+$C$22)&gt;$C$8,$C$8,V940+(F941-AL941/$C$23)*$C$22/($C$21+$C$22)),E941)</f>
        <v>1400</v>
      </c>
      <c r="W941" s="203">
        <f>IF(S941&gt;0,0,IF(W940+AL941/$C$23&gt;$F$23,$F$23,W940+AL941/$C$23))</f>
        <v>1.6346185093862227</v>
      </c>
      <c r="X941" s="105" t="str">
        <f>IF(R941=0,"-",IF(U941=0,FORECAST($C$8,Инклинометрия!$B$2:$B$152,Инклинометрия!$A$2:$A$152),FORECAST(R941,Инклинометрия!$B$2:$B$152,Инклинометрия!$A$2:$A$152)))</f>
        <v>-</v>
      </c>
      <c r="Y941" s="105" t="str">
        <f>IF(R941=0,"-",IF(U941=0,FORECAST($C$8-R941,Инклинометрия!$B$2:$B$152,Инклинометрия!$A$2:$A$152),0))</f>
        <v>-</v>
      </c>
      <c r="Z941" s="105" t="str">
        <f>IF(S941=0,"-",FORECAST($C$8,Инклинометрия!$B$2:$B$152,Инклинометрия!$A$2:$A$152))</f>
        <v>-</v>
      </c>
      <c r="AA941" s="105" t="str">
        <f>IF(S941=0,"-",FORECAST($C$8-S941,Инклинометрия!$B$2:$B$152,Инклинометрия!$A$2:$A$152))</f>
        <v>-</v>
      </c>
      <c r="AB941" s="105">
        <f>IF(T941=0,"-",FORECAST($C$6,Инклинометрия!$B$2:$B$152,Инклинометрия!$A$2:$A$152))</f>
        <v>1425</v>
      </c>
      <c r="AC941" s="105">
        <f>IF(R941=0,FORECAST($C$6-T941,Инклинометрия!$B$2:$B$152,Инклинометрия!$A$2:$A$152),FORECAST($C$8,Инклинометрия!$B$2:$B$152,Инклинометрия!$A$2:$A$152))</f>
        <v>1331.5528875839168</v>
      </c>
      <c r="AD941" s="107">
        <f>IF(U941=0,"-",FORECAST($C$8,Инклинометрия!$B$2:$B$152,Инклинометрия!$A$2:$A$152))</f>
        <v>1330</v>
      </c>
      <c r="AE941" s="107">
        <f>IF(U941=0,"-",FORECAST($C$8-U941,Инклинометрия!$B$2:$B$152,Инклинометрия!$A$2:$A$152))</f>
        <v>0</v>
      </c>
      <c r="AF941" s="107">
        <f>FORECAST($C$8-S941,Инклинометрия!$B$2:$B$152,Инклинометрия!$A$2:$A$152)</f>
        <v>1330</v>
      </c>
      <c r="AG941" s="107">
        <f>FORECAST($C$8-(S941+V941),Инклинометрия!$B$2:$B$152,Инклинометрия!$A$2:$A$152)</f>
        <v>0</v>
      </c>
      <c r="AH941" s="107">
        <f>IF(W941=0,"-",FORECAST($C$8+W941,Инклинометрия!$B$2:$B$152,Инклинометрия!$A$2:$A$152))</f>
        <v>1331.5528875839168</v>
      </c>
      <c r="AI941" s="107">
        <f>IF(W941=0,"-",FORECAST($C$8,Инклинометрия!$B$2:$B$152,Инклинометрия!$A$2:$A$152))</f>
        <v>1330</v>
      </c>
      <c r="AK941" s="122">
        <f>2*PI()*$C$5*(AT940-AT939)/(LN(AN940/$I$9)*$I$8/$I$7+LN($I$10/AN940)*$I$8/$I$7)</f>
        <v>0</v>
      </c>
      <c r="AL941" s="67">
        <f>AK941*(B941-B940)</f>
        <v>0</v>
      </c>
      <c r="AM941" s="23">
        <f t="shared" si="284"/>
        <v>4.3059540056097682E-2</v>
      </c>
      <c r="AN941" s="26">
        <f>AN940+AK941*(B941-B940)/(2*PI()*$C$5*AN940*$I$11)</f>
        <v>0.12986115207059001</v>
      </c>
      <c r="AO941" s="87">
        <f t="shared" si="278"/>
        <v>111242.59539450394</v>
      </c>
      <c r="AP941" s="87">
        <f>IF(R941+U941&lt;$C$8,0,32*$G$13/$C$12^2*($I$8*R941+$I$6*U941)+32*$G$14/($C$14^2-$C$13^2)*($I$8*S941+$I$6*V941))</f>
        <v>9917.5953945039291</v>
      </c>
      <c r="AQ941" s="66">
        <f>R941*$C$11*$C$9+U941*$C$11*$C$10</f>
        <v>14695380</v>
      </c>
      <c r="AR941" s="66">
        <f>S941*$C$11*$C$9+V941*$C$11*$C$10</f>
        <v>14695380</v>
      </c>
      <c r="AS941" s="87">
        <f>$C$11*(T941*$C$9+W941*$C$10)</f>
        <v>789129.61404581123</v>
      </c>
      <c r="AT941" s="45">
        <f t="shared" si="272"/>
        <v>15595752.209440315</v>
      </c>
      <c r="AU941" s="75"/>
    </row>
    <row r="942" spans="2:47" ht="15" thickBot="1" x14ac:dyDescent="0.35">
      <c r="B942" s="41">
        <f t="shared" si="279"/>
        <v>9110</v>
      </c>
      <c r="C942" s="8">
        <f t="shared" si="280"/>
        <v>91.100000000000009</v>
      </c>
      <c r="D942" s="73">
        <f t="shared" si="266"/>
        <v>121.84625000000001</v>
      </c>
      <c r="E942" s="29">
        <f t="shared" si="269"/>
        <v>6755.1174960906965</v>
      </c>
      <c r="F942" s="29">
        <f t="shared" si="273"/>
        <v>7.4150576246884157</v>
      </c>
      <c r="G942" s="29">
        <f t="shared" si="281"/>
        <v>9.9176395730207556</v>
      </c>
      <c r="H942" s="17">
        <f t="shared" si="282"/>
        <v>9034.9696510212489</v>
      </c>
      <c r="I942" s="29">
        <f t="shared" si="274"/>
        <v>2.2250485660981263</v>
      </c>
      <c r="J942" s="29">
        <f t="shared" si="275"/>
        <v>13.949340071224418</v>
      </c>
      <c r="K942" s="32">
        <f>IF((D941+L941+M941-AL941)/($C$21+$C$22)&gt;$C$8,$C$8,(D941+L941+M941-AL941)/($C$21+$C$22))</f>
        <v>1400</v>
      </c>
      <c r="L942" s="97">
        <f t="shared" si="267"/>
        <v>0</v>
      </c>
      <c r="M942" s="96">
        <f t="shared" si="268"/>
        <v>0</v>
      </c>
      <c r="N942" s="98">
        <f t="shared" si="276"/>
        <v>1.7382597742038917</v>
      </c>
      <c r="O942" s="100">
        <f t="shared" si="270"/>
        <v>4.2266987561397071</v>
      </c>
      <c r="P942" s="104">
        <f t="shared" si="277"/>
        <v>18.880500609176615</v>
      </c>
      <c r="Q942" s="102">
        <f t="shared" si="283"/>
        <v>2.8886093440366814E-2</v>
      </c>
      <c r="R942" s="106">
        <f>K942-U942</f>
        <v>0</v>
      </c>
      <c r="S942" s="106">
        <f>IF(K942-H941&lt;0,0,K942-H941)</f>
        <v>0</v>
      </c>
      <c r="T942" s="106">
        <f t="shared" si="271"/>
        <v>98.365381490613771</v>
      </c>
      <c r="U942" s="107">
        <f>IF(S942&gt;0,0,IF(U941+(F942-AL942/$C$23)*$C$22/($C$21+$C$22)&gt;$C$8,$C$8,IF(V942=$C$8,U941+(F942-AL942/$C$23)*$C$22/$C$21,U941+(F942-AL942/$C$23)*$C$22/($C$21+$C$22))))</f>
        <v>1400</v>
      </c>
      <c r="V942" s="107">
        <f>IF(S942=0,IF(V941+(F942-AL942/$C$23)*$C$22/($C$21+$C$22)&gt;$C$8,$C$8,V941+(F942-AL942/$C$23)*$C$22/($C$21+$C$22)),E942)</f>
        <v>1400</v>
      </c>
      <c r="W942" s="203">
        <f>IF(S942&gt;0,0,IF(W941+AL942/$C$23&gt;$F$23,$F$23,W941+AL942/$C$23))</f>
        <v>1.6346185093862227</v>
      </c>
      <c r="X942" s="105" t="str">
        <f>IF(R942=0,"-",IF(U942=0,FORECAST($C$8,Инклинометрия!$B$2:$B$152,Инклинометрия!$A$2:$A$152),FORECAST(R942,Инклинометрия!$B$2:$B$152,Инклинометрия!$A$2:$A$152)))</f>
        <v>-</v>
      </c>
      <c r="Y942" s="105" t="str">
        <f>IF(R942=0,"-",IF(U942=0,FORECAST($C$8-R942,Инклинометрия!$B$2:$B$152,Инклинометрия!$A$2:$A$152),0))</f>
        <v>-</v>
      </c>
      <c r="Z942" s="105" t="str">
        <f>IF(S942=0,"-",FORECAST($C$8,Инклинометрия!$B$2:$B$152,Инклинометрия!$A$2:$A$152))</f>
        <v>-</v>
      </c>
      <c r="AA942" s="105" t="str">
        <f>IF(S942=0,"-",FORECAST($C$8-S942,Инклинометрия!$B$2:$B$152,Инклинометрия!$A$2:$A$152))</f>
        <v>-</v>
      </c>
      <c r="AB942" s="105">
        <f>IF(T942=0,"-",FORECAST($C$6,Инклинометрия!$B$2:$B$152,Инклинометрия!$A$2:$A$152))</f>
        <v>1425</v>
      </c>
      <c r="AC942" s="105">
        <f>IF(R942=0,FORECAST($C$6-T942,Инклинометрия!$B$2:$B$152,Инклинометрия!$A$2:$A$152),FORECAST($C$8,Инклинометрия!$B$2:$B$152,Инклинометрия!$A$2:$A$152))</f>
        <v>1331.5528875839168</v>
      </c>
      <c r="AD942" s="107">
        <f>IF(U942=0,"-",FORECAST($C$8,Инклинометрия!$B$2:$B$152,Инклинометрия!$A$2:$A$152))</f>
        <v>1330</v>
      </c>
      <c r="AE942" s="107">
        <f>IF(U942=0,"-",FORECAST($C$8-U942,Инклинометрия!$B$2:$B$152,Инклинометрия!$A$2:$A$152))</f>
        <v>0</v>
      </c>
      <c r="AF942" s="107">
        <f>FORECAST($C$8-S942,Инклинометрия!$B$2:$B$152,Инклинометрия!$A$2:$A$152)</f>
        <v>1330</v>
      </c>
      <c r="AG942" s="107">
        <f>FORECAST($C$8-(S942+V942),Инклинометрия!$B$2:$B$152,Инклинометрия!$A$2:$A$152)</f>
        <v>0</v>
      </c>
      <c r="AH942" s="107">
        <f>IF(W942=0,"-",FORECAST($C$8+W942,Инклинометрия!$B$2:$B$152,Инклинометрия!$A$2:$A$152))</f>
        <v>1331.5528875839168</v>
      </c>
      <c r="AI942" s="107">
        <f>IF(W942=0,"-",FORECAST($C$8,Инклинометрия!$B$2:$B$152,Инклинометрия!$A$2:$A$152))</f>
        <v>1330</v>
      </c>
      <c r="AK942" s="122">
        <f>2*PI()*$C$5*(AT941-AT940)/(LN(AN941/$I$9)*$I$8/$I$7+LN($I$10/AN941)*$I$8/$I$7)</f>
        <v>0</v>
      </c>
      <c r="AL942" s="67">
        <f>AK942*(B942-B941)</f>
        <v>0</v>
      </c>
      <c r="AM942" s="23">
        <f t="shared" si="284"/>
        <v>4.3059540056097682E-2</v>
      </c>
      <c r="AN942" s="26">
        <f>AN941+AK942*(B942-B941)/(2*PI()*$C$5*AN941*$I$11)</f>
        <v>0.12986115207059001</v>
      </c>
      <c r="AO942" s="87">
        <f t="shared" si="278"/>
        <v>111242.59539450394</v>
      </c>
      <c r="AP942" s="87">
        <f>IF(R942+U942&lt;$C$8,0,32*$G$13/$C$12^2*($I$8*R942+$I$6*U942)+32*$G$14/($C$14^2-$C$13^2)*($I$8*S942+$I$6*V942))</f>
        <v>9917.5953945039291</v>
      </c>
      <c r="AQ942" s="66">
        <f>R942*$C$11*$C$9+U942*$C$11*$C$10</f>
        <v>14695380</v>
      </c>
      <c r="AR942" s="66">
        <f>S942*$C$11*$C$9+V942*$C$11*$C$10</f>
        <v>14695380</v>
      </c>
      <c r="AS942" s="87">
        <f>$C$11*(T942*$C$9+W942*$C$10)</f>
        <v>789129.61404581123</v>
      </c>
      <c r="AT942" s="45">
        <f t="shared" si="272"/>
        <v>15595752.209440315</v>
      </c>
      <c r="AU942" s="75"/>
    </row>
    <row r="943" spans="2:47" ht="15" thickBot="1" x14ac:dyDescent="0.35">
      <c r="B943" s="41">
        <f t="shared" si="279"/>
        <v>9120</v>
      </c>
      <c r="C943" s="8">
        <f t="shared" si="280"/>
        <v>91.2</v>
      </c>
      <c r="D943" s="73">
        <f t="shared" si="266"/>
        <v>121.98</v>
      </c>
      <c r="E943" s="29">
        <f t="shared" si="269"/>
        <v>6762.532553715384</v>
      </c>
      <c r="F943" s="29">
        <f t="shared" si="273"/>
        <v>7.4150576246875062</v>
      </c>
      <c r="G943" s="29">
        <f t="shared" si="281"/>
        <v>9.9176395730195388</v>
      </c>
      <c r="H943" s="17">
        <f t="shared" si="282"/>
        <v>9044.8872905942681</v>
      </c>
      <c r="I943" s="29">
        <f t="shared" si="274"/>
        <v>2.2250485660981263</v>
      </c>
      <c r="J943" s="29">
        <f t="shared" si="275"/>
        <v>13.949340071223562</v>
      </c>
      <c r="K943" s="32">
        <f>IF((D942+L942+M942-AL942)/($C$21+$C$22)&gt;$C$8,$C$8,(D942+L942+M942-AL942)/($C$21+$C$22))</f>
        <v>1400</v>
      </c>
      <c r="L943" s="97">
        <f t="shared" si="267"/>
        <v>0</v>
      </c>
      <c r="M943" s="96">
        <f t="shared" si="268"/>
        <v>0</v>
      </c>
      <c r="N943" s="98">
        <f t="shared" si="276"/>
        <v>1.7382597742038917</v>
      </c>
      <c r="O943" s="100">
        <f t="shared" si="270"/>
        <v>4.2266987561397071</v>
      </c>
      <c r="P943" s="104">
        <f t="shared" si="277"/>
        <v>18.880500609176615</v>
      </c>
      <c r="Q943" s="102">
        <f t="shared" si="283"/>
        <v>2.8886093440366814E-2</v>
      </c>
      <c r="R943" s="106">
        <f>K943-U943</f>
        <v>0</v>
      </c>
      <c r="S943" s="106">
        <f>IF(K943-H942&lt;0,0,K943-H942)</f>
        <v>0</v>
      </c>
      <c r="T943" s="106">
        <f t="shared" si="271"/>
        <v>98.365381490613771</v>
      </c>
      <c r="U943" s="107">
        <f>IF(S943&gt;0,0,IF(U942+(F943-AL943/$C$23)*$C$22/($C$21+$C$22)&gt;$C$8,$C$8,IF(V943=$C$8,U942+(F943-AL943/$C$23)*$C$22/$C$21,U942+(F943-AL943/$C$23)*$C$22/($C$21+$C$22))))</f>
        <v>1400</v>
      </c>
      <c r="V943" s="107">
        <f>IF(S943=0,IF(V942+(F943-AL943/$C$23)*$C$22/($C$21+$C$22)&gt;$C$8,$C$8,V942+(F943-AL943/$C$23)*$C$22/($C$21+$C$22)),E943)</f>
        <v>1400</v>
      </c>
      <c r="W943" s="203">
        <f>IF(S943&gt;0,0,IF(W942+AL943/$C$23&gt;$F$23,$F$23,W942+AL943/$C$23))</f>
        <v>1.6346185093862227</v>
      </c>
      <c r="X943" s="105" t="str">
        <f>IF(R943=0,"-",IF(U943=0,FORECAST($C$8,Инклинометрия!$B$2:$B$152,Инклинометрия!$A$2:$A$152),FORECAST(R943,Инклинометрия!$B$2:$B$152,Инклинометрия!$A$2:$A$152)))</f>
        <v>-</v>
      </c>
      <c r="Y943" s="105" t="str">
        <f>IF(R943=0,"-",IF(U943=0,FORECAST($C$8-R943,Инклинометрия!$B$2:$B$152,Инклинометрия!$A$2:$A$152),0))</f>
        <v>-</v>
      </c>
      <c r="Z943" s="105" t="str">
        <f>IF(S943=0,"-",FORECAST($C$8,Инклинометрия!$B$2:$B$152,Инклинометрия!$A$2:$A$152))</f>
        <v>-</v>
      </c>
      <c r="AA943" s="105" t="str">
        <f>IF(S943=0,"-",FORECAST($C$8-S943,Инклинометрия!$B$2:$B$152,Инклинометрия!$A$2:$A$152))</f>
        <v>-</v>
      </c>
      <c r="AB943" s="105">
        <f>IF(T943=0,"-",FORECAST($C$6,Инклинометрия!$B$2:$B$152,Инклинометрия!$A$2:$A$152))</f>
        <v>1425</v>
      </c>
      <c r="AC943" s="105">
        <f>IF(R943=0,FORECAST($C$6-T943,Инклинометрия!$B$2:$B$152,Инклинометрия!$A$2:$A$152),FORECAST($C$8,Инклинометрия!$B$2:$B$152,Инклинометрия!$A$2:$A$152))</f>
        <v>1331.5528875839168</v>
      </c>
      <c r="AD943" s="107">
        <f>IF(U943=0,"-",FORECAST($C$8,Инклинометрия!$B$2:$B$152,Инклинометрия!$A$2:$A$152))</f>
        <v>1330</v>
      </c>
      <c r="AE943" s="107">
        <f>IF(U943=0,"-",FORECAST($C$8-U943,Инклинометрия!$B$2:$B$152,Инклинометрия!$A$2:$A$152))</f>
        <v>0</v>
      </c>
      <c r="AF943" s="107">
        <f>FORECAST($C$8-S943,Инклинометрия!$B$2:$B$152,Инклинометрия!$A$2:$A$152)</f>
        <v>1330</v>
      </c>
      <c r="AG943" s="107">
        <f>FORECAST($C$8-(S943+V943),Инклинометрия!$B$2:$B$152,Инклинометрия!$A$2:$A$152)</f>
        <v>0</v>
      </c>
      <c r="AH943" s="107">
        <f>IF(W943=0,"-",FORECAST($C$8+W943,Инклинометрия!$B$2:$B$152,Инклинометрия!$A$2:$A$152))</f>
        <v>1331.5528875839168</v>
      </c>
      <c r="AI943" s="107">
        <f>IF(W943=0,"-",FORECAST($C$8,Инклинометрия!$B$2:$B$152,Инклинометрия!$A$2:$A$152))</f>
        <v>1330</v>
      </c>
      <c r="AK943" s="122">
        <f>2*PI()*$C$5*(AT942-AT941)/(LN(AN942/$I$9)*$I$8/$I$7+LN($I$10/AN942)*$I$8/$I$7)</f>
        <v>0</v>
      </c>
      <c r="AL943" s="67">
        <f>AK943*(B943-B942)</f>
        <v>0</v>
      </c>
      <c r="AM943" s="23">
        <f t="shared" si="284"/>
        <v>4.3059540056097682E-2</v>
      </c>
      <c r="AN943" s="26">
        <f>AN942+AK943*(B943-B942)/(2*PI()*$C$5*AN942*$I$11)</f>
        <v>0.12986115207059001</v>
      </c>
      <c r="AO943" s="87">
        <f t="shared" si="278"/>
        <v>111242.59539450394</v>
      </c>
      <c r="AP943" s="87">
        <f>IF(R943+U943&lt;$C$8,0,32*$G$13/$C$12^2*($I$8*R943+$I$6*U943)+32*$G$14/($C$14^2-$C$13^2)*($I$8*S943+$I$6*V943))</f>
        <v>9917.5953945039291</v>
      </c>
      <c r="AQ943" s="66">
        <f>R943*$C$11*$C$9+U943*$C$11*$C$10</f>
        <v>14695380</v>
      </c>
      <c r="AR943" s="66">
        <f>S943*$C$11*$C$9+V943*$C$11*$C$10</f>
        <v>14695380</v>
      </c>
      <c r="AS943" s="87">
        <f>$C$11*(T943*$C$9+W943*$C$10)</f>
        <v>789129.61404581123</v>
      </c>
      <c r="AT943" s="45">
        <f t="shared" si="272"/>
        <v>15595752.209440315</v>
      </c>
      <c r="AU943" s="75"/>
    </row>
    <row r="944" spans="2:47" ht="15" thickBot="1" x14ac:dyDescent="0.35">
      <c r="B944" s="41">
        <f t="shared" si="279"/>
        <v>9130</v>
      </c>
      <c r="C944" s="8">
        <f t="shared" si="280"/>
        <v>91.3</v>
      </c>
      <c r="D944" s="73">
        <f t="shared" si="266"/>
        <v>122.11375</v>
      </c>
      <c r="E944" s="29">
        <f t="shared" si="269"/>
        <v>6769.9476113400715</v>
      </c>
      <c r="F944" s="29">
        <f t="shared" si="273"/>
        <v>7.4150576246875062</v>
      </c>
      <c r="G944" s="29">
        <f t="shared" si="281"/>
        <v>9.9176395730195388</v>
      </c>
      <c r="H944" s="17">
        <f t="shared" si="282"/>
        <v>9054.8049301672872</v>
      </c>
      <c r="I944" s="29">
        <f t="shared" si="274"/>
        <v>2.2250485660981263</v>
      </c>
      <c r="J944" s="29">
        <f t="shared" si="275"/>
        <v>13.949340071223562</v>
      </c>
      <c r="K944" s="32">
        <f>IF((D943+L943+M943-AL943)/($C$21+$C$22)&gt;$C$8,$C$8,(D943+L943+M943-AL943)/($C$21+$C$22))</f>
        <v>1400</v>
      </c>
      <c r="L944" s="97">
        <f t="shared" si="267"/>
        <v>0</v>
      </c>
      <c r="M944" s="96">
        <f t="shared" si="268"/>
        <v>0</v>
      </c>
      <c r="N944" s="98">
        <f t="shared" si="276"/>
        <v>1.7382597742038917</v>
      </c>
      <c r="O944" s="100">
        <f t="shared" si="270"/>
        <v>4.2266987561397071</v>
      </c>
      <c r="P944" s="104">
        <f t="shared" si="277"/>
        <v>18.880500609176615</v>
      </c>
      <c r="Q944" s="102">
        <f t="shared" si="283"/>
        <v>2.8886093440366814E-2</v>
      </c>
      <c r="R944" s="106">
        <f>K944-U944</f>
        <v>0</v>
      </c>
      <c r="S944" s="106">
        <f>IF(K944-H943&lt;0,0,K944-H943)</f>
        <v>0</v>
      </c>
      <c r="T944" s="106">
        <f t="shared" si="271"/>
        <v>98.365381490613771</v>
      </c>
      <c r="U944" s="107">
        <f>IF(S944&gt;0,0,IF(U943+(F944-AL944/$C$23)*$C$22/($C$21+$C$22)&gt;$C$8,$C$8,IF(V944=$C$8,U943+(F944-AL944/$C$23)*$C$22/$C$21,U943+(F944-AL944/$C$23)*$C$22/($C$21+$C$22))))</f>
        <v>1400</v>
      </c>
      <c r="V944" s="107">
        <f>IF(S944=0,IF(V943+(F944-AL944/$C$23)*$C$22/($C$21+$C$22)&gt;$C$8,$C$8,V943+(F944-AL944/$C$23)*$C$22/($C$21+$C$22)),E944)</f>
        <v>1400</v>
      </c>
      <c r="W944" s="203">
        <f>IF(S944&gt;0,0,IF(W943+AL944/$C$23&gt;$F$23,$F$23,W943+AL944/$C$23))</f>
        <v>1.6346185093862227</v>
      </c>
      <c r="X944" s="105" t="str">
        <f>IF(R944=0,"-",IF(U944=0,FORECAST($C$8,Инклинометрия!$B$2:$B$152,Инклинометрия!$A$2:$A$152),FORECAST(R944,Инклинометрия!$B$2:$B$152,Инклинометрия!$A$2:$A$152)))</f>
        <v>-</v>
      </c>
      <c r="Y944" s="105" t="str">
        <f>IF(R944=0,"-",IF(U944=0,FORECAST($C$8-R944,Инклинометрия!$B$2:$B$152,Инклинометрия!$A$2:$A$152),0))</f>
        <v>-</v>
      </c>
      <c r="Z944" s="105" t="str">
        <f>IF(S944=0,"-",FORECAST($C$8,Инклинометрия!$B$2:$B$152,Инклинометрия!$A$2:$A$152))</f>
        <v>-</v>
      </c>
      <c r="AA944" s="105" t="str">
        <f>IF(S944=0,"-",FORECAST($C$8-S944,Инклинометрия!$B$2:$B$152,Инклинометрия!$A$2:$A$152))</f>
        <v>-</v>
      </c>
      <c r="AB944" s="105">
        <f>IF(T944=0,"-",FORECAST($C$6,Инклинометрия!$B$2:$B$152,Инклинометрия!$A$2:$A$152))</f>
        <v>1425</v>
      </c>
      <c r="AC944" s="105">
        <f>IF(R944=0,FORECAST($C$6-T944,Инклинометрия!$B$2:$B$152,Инклинометрия!$A$2:$A$152),FORECAST($C$8,Инклинометрия!$B$2:$B$152,Инклинометрия!$A$2:$A$152))</f>
        <v>1331.5528875839168</v>
      </c>
      <c r="AD944" s="107">
        <f>IF(U944=0,"-",FORECAST($C$8,Инклинометрия!$B$2:$B$152,Инклинометрия!$A$2:$A$152))</f>
        <v>1330</v>
      </c>
      <c r="AE944" s="107">
        <f>IF(U944=0,"-",FORECAST($C$8-U944,Инклинометрия!$B$2:$B$152,Инклинометрия!$A$2:$A$152))</f>
        <v>0</v>
      </c>
      <c r="AF944" s="107">
        <f>FORECAST($C$8-S944,Инклинометрия!$B$2:$B$152,Инклинометрия!$A$2:$A$152)</f>
        <v>1330</v>
      </c>
      <c r="AG944" s="107">
        <f>FORECAST($C$8-(S944+V944),Инклинометрия!$B$2:$B$152,Инклинометрия!$A$2:$A$152)</f>
        <v>0</v>
      </c>
      <c r="AH944" s="107">
        <f>IF(W944=0,"-",FORECAST($C$8+W944,Инклинометрия!$B$2:$B$152,Инклинометрия!$A$2:$A$152))</f>
        <v>1331.5528875839168</v>
      </c>
      <c r="AI944" s="107">
        <f>IF(W944=0,"-",FORECAST($C$8,Инклинометрия!$B$2:$B$152,Инклинометрия!$A$2:$A$152))</f>
        <v>1330</v>
      </c>
      <c r="AK944" s="122">
        <f>2*PI()*$C$5*(AT943-AT942)/(LN(AN943/$I$9)*$I$8/$I$7+LN($I$10/AN943)*$I$8/$I$7)</f>
        <v>0</v>
      </c>
      <c r="AL944" s="67">
        <f>AK944*(B944-B943)</f>
        <v>0</v>
      </c>
      <c r="AM944" s="23">
        <f t="shared" si="284"/>
        <v>4.3059540056097682E-2</v>
      </c>
      <c r="AN944" s="26">
        <f>AN943+AK944*(B944-B943)/(2*PI()*$C$5*AN943*$I$11)</f>
        <v>0.12986115207059001</v>
      </c>
      <c r="AO944" s="87">
        <f t="shared" si="278"/>
        <v>111242.59539450394</v>
      </c>
      <c r="AP944" s="87">
        <f>IF(R944+U944&lt;$C$8,0,32*$G$13/$C$12^2*($I$8*R944+$I$6*U944)+32*$G$14/($C$14^2-$C$13^2)*($I$8*S944+$I$6*V944))</f>
        <v>9917.5953945039291</v>
      </c>
      <c r="AQ944" s="66">
        <f>R944*$C$11*$C$9+U944*$C$11*$C$10</f>
        <v>14695380</v>
      </c>
      <c r="AR944" s="66">
        <f>S944*$C$11*$C$9+V944*$C$11*$C$10</f>
        <v>14695380</v>
      </c>
      <c r="AS944" s="87">
        <f>$C$11*(T944*$C$9+W944*$C$10)</f>
        <v>789129.61404581123</v>
      </c>
      <c r="AT944" s="45">
        <f t="shared" si="272"/>
        <v>15595752.209440315</v>
      </c>
      <c r="AU944" s="75"/>
    </row>
    <row r="945" spans="2:47" ht="15" thickBot="1" x14ac:dyDescent="0.35">
      <c r="B945" s="41">
        <f t="shared" si="279"/>
        <v>9140</v>
      </c>
      <c r="C945" s="8">
        <f t="shared" si="280"/>
        <v>91.4</v>
      </c>
      <c r="D945" s="73">
        <f t="shared" si="266"/>
        <v>122.2475</v>
      </c>
      <c r="E945" s="29">
        <f t="shared" si="269"/>
        <v>6777.3626689647599</v>
      </c>
      <c r="F945" s="29">
        <f t="shared" si="273"/>
        <v>7.4150576246884157</v>
      </c>
      <c r="G945" s="29">
        <f t="shared" si="281"/>
        <v>9.9176395730207556</v>
      </c>
      <c r="H945" s="17">
        <f t="shared" si="282"/>
        <v>9064.7225697403082</v>
      </c>
      <c r="I945" s="29">
        <f t="shared" si="274"/>
        <v>2.2250485660981263</v>
      </c>
      <c r="J945" s="29">
        <f t="shared" si="275"/>
        <v>13.949340071224418</v>
      </c>
      <c r="K945" s="32">
        <f>IF((D944+L944+M944-AL944)/($C$21+$C$22)&gt;$C$8,$C$8,(D944+L944+M944-AL944)/($C$21+$C$22))</f>
        <v>1400</v>
      </c>
      <c r="L945" s="97">
        <f t="shared" si="267"/>
        <v>0</v>
      </c>
      <c r="M945" s="96">
        <f t="shared" si="268"/>
        <v>0</v>
      </c>
      <c r="N945" s="98">
        <f t="shared" si="276"/>
        <v>1.7382597742038917</v>
      </c>
      <c r="O945" s="100">
        <f t="shared" si="270"/>
        <v>4.2266987561397071</v>
      </c>
      <c r="P945" s="104">
        <f t="shared" si="277"/>
        <v>18.880500609176615</v>
      </c>
      <c r="Q945" s="102">
        <f t="shared" si="283"/>
        <v>2.8886093440366814E-2</v>
      </c>
      <c r="R945" s="106">
        <f>K945-U945</f>
        <v>0</v>
      </c>
      <c r="S945" s="106">
        <f>IF(K945-H944&lt;0,0,K945-H944)</f>
        <v>0</v>
      </c>
      <c r="T945" s="106">
        <f t="shared" si="271"/>
        <v>98.365381490613771</v>
      </c>
      <c r="U945" s="107">
        <f>IF(S945&gt;0,0,IF(U944+(F945-AL945/$C$23)*$C$22/($C$21+$C$22)&gt;$C$8,$C$8,IF(V945=$C$8,U944+(F945-AL945/$C$23)*$C$22/$C$21,U944+(F945-AL945/$C$23)*$C$22/($C$21+$C$22))))</f>
        <v>1400</v>
      </c>
      <c r="V945" s="107">
        <f>IF(S945=0,IF(V944+(F945-AL945/$C$23)*$C$22/($C$21+$C$22)&gt;$C$8,$C$8,V944+(F945-AL945/$C$23)*$C$22/($C$21+$C$22)),E945)</f>
        <v>1400</v>
      </c>
      <c r="W945" s="203">
        <f>IF(S945&gt;0,0,IF(W944+AL945/$C$23&gt;$F$23,$F$23,W944+AL945/$C$23))</f>
        <v>1.6346185093862227</v>
      </c>
      <c r="X945" s="105" t="str">
        <f>IF(R945=0,"-",IF(U945=0,FORECAST($C$8,Инклинометрия!$B$2:$B$152,Инклинометрия!$A$2:$A$152),FORECAST(R945,Инклинометрия!$B$2:$B$152,Инклинометрия!$A$2:$A$152)))</f>
        <v>-</v>
      </c>
      <c r="Y945" s="105" t="str">
        <f>IF(R945=0,"-",IF(U945=0,FORECAST($C$8-R945,Инклинометрия!$B$2:$B$152,Инклинометрия!$A$2:$A$152),0))</f>
        <v>-</v>
      </c>
      <c r="Z945" s="105" t="str">
        <f>IF(S945=0,"-",FORECAST($C$8,Инклинометрия!$B$2:$B$152,Инклинометрия!$A$2:$A$152))</f>
        <v>-</v>
      </c>
      <c r="AA945" s="105" t="str">
        <f>IF(S945=0,"-",FORECAST($C$8-S945,Инклинометрия!$B$2:$B$152,Инклинометрия!$A$2:$A$152))</f>
        <v>-</v>
      </c>
      <c r="AB945" s="105">
        <f>IF(T945=0,"-",FORECAST($C$6,Инклинометрия!$B$2:$B$152,Инклинометрия!$A$2:$A$152))</f>
        <v>1425</v>
      </c>
      <c r="AC945" s="105">
        <f>IF(R945=0,FORECAST($C$6-T945,Инклинометрия!$B$2:$B$152,Инклинометрия!$A$2:$A$152),FORECAST($C$8,Инклинометрия!$B$2:$B$152,Инклинометрия!$A$2:$A$152))</f>
        <v>1331.5528875839168</v>
      </c>
      <c r="AD945" s="107">
        <f>IF(U945=0,"-",FORECAST($C$8,Инклинометрия!$B$2:$B$152,Инклинометрия!$A$2:$A$152))</f>
        <v>1330</v>
      </c>
      <c r="AE945" s="107">
        <f>IF(U945=0,"-",FORECAST($C$8-U945,Инклинометрия!$B$2:$B$152,Инклинометрия!$A$2:$A$152))</f>
        <v>0</v>
      </c>
      <c r="AF945" s="107">
        <f>FORECAST($C$8-S945,Инклинометрия!$B$2:$B$152,Инклинометрия!$A$2:$A$152)</f>
        <v>1330</v>
      </c>
      <c r="AG945" s="107">
        <f>FORECAST($C$8-(S945+V945),Инклинометрия!$B$2:$B$152,Инклинометрия!$A$2:$A$152)</f>
        <v>0</v>
      </c>
      <c r="AH945" s="107">
        <f>IF(W945=0,"-",FORECAST($C$8+W945,Инклинометрия!$B$2:$B$152,Инклинометрия!$A$2:$A$152))</f>
        <v>1331.5528875839168</v>
      </c>
      <c r="AI945" s="107">
        <f>IF(W945=0,"-",FORECAST($C$8,Инклинометрия!$B$2:$B$152,Инклинометрия!$A$2:$A$152))</f>
        <v>1330</v>
      </c>
      <c r="AK945" s="122">
        <f>2*PI()*$C$5*(AT944-AT943)/(LN(AN944/$I$9)*$I$8/$I$7+LN($I$10/AN944)*$I$8/$I$7)</f>
        <v>0</v>
      </c>
      <c r="AL945" s="67">
        <f>AK945*(B945-B944)</f>
        <v>0</v>
      </c>
      <c r="AM945" s="23">
        <f t="shared" si="284"/>
        <v>4.3059540056097682E-2</v>
      </c>
      <c r="AN945" s="26">
        <f>AN944+AK945*(B945-B944)/(2*PI()*$C$5*AN944*$I$11)</f>
        <v>0.12986115207059001</v>
      </c>
      <c r="AO945" s="87">
        <f t="shared" si="278"/>
        <v>111242.59539450394</v>
      </c>
      <c r="AP945" s="87">
        <f>IF(R945+U945&lt;$C$8,0,32*$G$13/$C$12^2*($I$8*R945+$I$6*U945)+32*$G$14/($C$14^2-$C$13^2)*($I$8*S945+$I$6*V945))</f>
        <v>9917.5953945039291</v>
      </c>
      <c r="AQ945" s="66">
        <f>R945*$C$11*$C$9+U945*$C$11*$C$10</f>
        <v>14695380</v>
      </c>
      <c r="AR945" s="66">
        <f>S945*$C$11*$C$9+V945*$C$11*$C$10</f>
        <v>14695380</v>
      </c>
      <c r="AS945" s="87">
        <f>$C$11*(T945*$C$9+W945*$C$10)</f>
        <v>789129.61404581123</v>
      </c>
      <c r="AT945" s="45">
        <f t="shared" si="272"/>
        <v>15595752.209440315</v>
      </c>
      <c r="AU945" s="75"/>
    </row>
    <row r="946" spans="2:47" ht="15" thickBot="1" x14ac:dyDescent="0.35">
      <c r="B946" s="41">
        <f t="shared" si="279"/>
        <v>9150</v>
      </c>
      <c r="C946" s="8">
        <f t="shared" si="280"/>
        <v>91.5</v>
      </c>
      <c r="D946" s="73">
        <f t="shared" si="266"/>
        <v>122.38124999999999</v>
      </c>
      <c r="E946" s="29">
        <f t="shared" si="269"/>
        <v>6784.7777265894474</v>
      </c>
      <c r="F946" s="29">
        <f t="shared" si="273"/>
        <v>7.4150576246875062</v>
      </c>
      <c r="G946" s="29">
        <f t="shared" si="281"/>
        <v>9.9176395730195388</v>
      </c>
      <c r="H946" s="17">
        <f t="shared" si="282"/>
        <v>9074.6402093133274</v>
      </c>
      <c r="I946" s="29">
        <f t="shared" si="274"/>
        <v>2.2250485660981263</v>
      </c>
      <c r="J946" s="29">
        <f t="shared" si="275"/>
        <v>13.949340071223562</v>
      </c>
      <c r="K946" s="32">
        <f>IF((D945+L945+M945-AL945)/($C$21+$C$22)&gt;$C$8,$C$8,(D945+L945+M945-AL945)/($C$21+$C$22))</f>
        <v>1400</v>
      </c>
      <c r="L946" s="97">
        <f t="shared" si="267"/>
        <v>0</v>
      </c>
      <c r="M946" s="96">
        <f t="shared" si="268"/>
        <v>0</v>
      </c>
      <c r="N946" s="98">
        <f t="shared" si="276"/>
        <v>1.7382597742038917</v>
      </c>
      <c r="O946" s="100">
        <f t="shared" si="270"/>
        <v>4.2266987561397071</v>
      </c>
      <c r="P946" s="104">
        <f t="shared" si="277"/>
        <v>18.880500609176615</v>
      </c>
      <c r="Q946" s="102">
        <f t="shared" si="283"/>
        <v>2.8886093440366814E-2</v>
      </c>
      <c r="R946" s="106">
        <f>K946-U946</f>
        <v>0</v>
      </c>
      <c r="S946" s="106">
        <f>IF(K946-H945&lt;0,0,K946-H945)</f>
        <v>0</v>
      </c>
      <c r="T946" s="106">
        <f t="shared" si="271"/>
        <v>98.365381490613771</v>
      </c>
      <c r="U946" s="107">
        <f>IF(S946&gt;0,0,IF(U945+(F946-AL946/$C$23)*$C$22/($C$21+$C$22)&gt;$C$8,$C$8,IF(V946=$C$8,U945+(F946-AL946/$C$23)*$C$22/$C$21,U945+(F946-AL946/$C$23)*$C$22/($C$21+$C$22))))</f>
        <v>1400</v>
      </c>
      <c r="V946" s="107">
        <f>IF(S946=0,IF(V945+(F946-AL946/$C$23)*$C$22/($C$21+$C$22)&gt;$C$8,$C$8,V945+(F946-AL946/$C$23)*$C$22/($C$21+$C$22)),E946)</f>
        <v>1400</v>
      </c>
      <c r="W946" s="203">
        <f>IF(S946&gt;0,0,IF(W945+AL946/$C$23&gt;$F$23,$F$23,W945+AL946/$C$23))</f>
        <v>1.6346185093862227</v>
      </c>
      <c r="X946" s="105" t="str">
        <f>IF(R946=0,"-",IF(U946=0,FORECAST($C$8,Инклинометрия!$B$2:$B$152,Инклинометрия!$A$2:$A$152),FORECAST(R946,Инклинометрия!$B$2:$B$152,Инклинометрия!$A$2:$A$152)))</f>
        <v>-</v>
      </c>
      <c r="Y946" s="105" t="str">
        <f>IF(R946=0,"-",IF(U946=0,FORECAST($C$8-R946,Инклинометрия!$B$2:$B$152,Инклинометрия!$A$2:$A$152),0))</f>
        <v>-</v>
      </c>
      <c r="Z946" s="105" t="str">
        <f>IF(S946=0,"-",FORECAST($C$8,Инклинометрия!$B$2:$B$152,Инклинометрия!$A$2:$A$152))</f>
        <v>-</v>
      </c>
      <c r="AA946" s="105" t="str">
        <f>IF(S946=0,"-",FORECAST($C$8-S946,Инклинометрия!$B$2:$B$152,Инклинометрия!$A$2:$A$152))</f>
        <v>-</v>
      </c>
      <c r="AB946" s="105">
        <f>IF(T946=0,"-",FORECAST($C$6,Инклинометрия!$B$2:$B$152,Инклинометрия!$A$2:$A$152))</f>
        <v>1425</v>
      </c>
      <c r="AC946" s="105">
        <f>IF(R946=0,FORECAST($C$6-T946,Инклинометрия!$B$2:$B$152,Инклинометрия!$A$2:$A$152),FORECAST($C$8,Инклинометрия!$B$2:$B$152,Инклинометрия!$A$2:$A$152))</f>
        <v>1331.5528875839168</v>
      </c>
      <c r="AD946" s="107">
        <f>IF(U946=0,"-",FORECAST($C$8,Инклинометрия!$B$2:$B$152,Инклинометрия!$A$2:$A$152))</f>
        <v>1330</v>
      </c>
      <c r="AE946" s="107">
        <f>IF(U946=0,"-",FORECAST($C$8-U946,Инклинометрия!$B$2:$B$152,Инклинометрия!$A$2:$A$152))</f>
        <v>0</v>
      </c>
      <c r="AF946" s="107">
        <f>FORECAST($C$8-S946,Инклинометрия!$B$2:$B$152,Инклинометрия!$A$2:$A$152)</f>
        <v>1330</v>
      </c>
      <c r="AG946" s="107">
        <f>FORECAST($C$8-(S946+V946),Инклинометрия!$B$2:$B$152,Инклинометрия!$A$2:$A$152)</f>
        <v>0</v>
      </c>
      <c r="AH946" s="107">
        <f>IF(W946=0,"-",FORECAST($C$8+W946,Инклинометрия!$B$2:$B$152,Инклинометрия!$A$2:$A$152))</f>
        <v>1331.5528875839168</v>
      </c>
      <c r="AI946" s="107">
        <f>IF(W946=0,"-",FORECAST($C$8,Инклинометрия!$B$2:$B$152,Инклинометрия!$A$2:$A$152))</f>
        <v>1330</v>
      </c>
      <c r="AK946" s="122">
        <f>2*PI()*$C$5*(AT945-AT944)/(LN(AN945/$I$9)*$I$8/$I$7+LN($I$10/AN945)*$I$8/$I$7)</f>
        <v>0</v>
      </c>
      <c r="AL946" s="67">
        <f>AK946*(B946-B945)</f>
        <v>0</v>
      </c>
      <c r="AM946" s="23">
        <f t="shared" si="284"/>
        <v>4.3059540056097682E-2</v>
      </c>
      <c r="AN946" s="26">
        <f>AN945+AK946*(B946-B945)/(2*PI()*$C$5*AN945*$I$11)</f>
        <v>0.12986115207059001</v>
      </c>
      <c r="AO946" s="87">
        <f t="shared" si="278"/>
        <v>111242.59539450394</v>
      </c>
      <c r="AP946" s="87">
        <f>IF(R946+U946&lt;$C$8,0,32*$G$13/$C$12^2*($I$8*R946+$I$6*U946)+32*$G$14/($C$14^2-$C$13^2)*($I$8*S946+$I$6*V946))</f>
        <v>9917.5953945039291</v>
      </c>
      <c r="AQ946" s="66">
        <f>R946*$C$11*$C$9+U946*$C$11*$C$10</f>
        <v>14695380</v>
      </c>
      <c r="AR946" s="66">
        <f>S946*$C$11*$C$9+V946*$C$11*$C$10</f>
        <v>14695380</v>
      </c>
      <c r="AS946" s="87">
        <f>$C$11*(T946*$C$9+W946*$C$10)</f>
        <v>789129.61404581123</v>
      </c>
      <c r="AT946" s="45">
        <f t="shared" si="272"/>
        <v>15595752.209440315</v>
      </c>
      <c r="AU946" s="75"/>
    </row>
    <row r="947" spans="2:47" ht="15" thickBot="1" x14ac:dyDescent="0.35">
      <c r="B947" s="41">
        <f t="shared" si="279"/>
        <v>9160</v>
      </c>
      <c r="C947" s="8">
        <f t="shared" si="280"/>
        <v>91.600000000000009</v>
      </c>
      <c r="D947" s="73">
        <f t="shared" si="266"/>
        <v>122.51500000000001</v>
      </c>
      <c r="E947" s="29">
        <f t="shared" si="269"/>
        <v>6792.1927842141358</v>
      </c>
      <c r="F947" s="29">
        <f t="shared" si="273"/>
        <v>7.4150576246884157</v>
      </c>
      <c r="G947" s="29">
        <f t="shared" si="281"/>
        <v>9.9176395730207556</v>
      </c>
      <c r="H947" s="17">
        <f t="shared" si="282"/>
        <v>9084.5578488863484</v>
      </c>
      <c r="I947" s="29">
        <f t="shared" si="274"/>
        <v>2.2250485660981263</v>
      </c>
      <c r="J947" s="29">
        <f t="shared" si="275"/>
        <v>13.949340071224418</v>
      </c>
      <c r="K947" s="32">
        <f>IF((D946+L946+M946-AL946)/($C$21+$C$22)&gt;$C$8,$C$8,(D946+L946+M946-AL946)/($C$21+$C$22))</f>
        <v>1400</v>
      </c>
      <c r="L947" s="97">
        <f t="shared" si="267"/>
        <v>0</v>
      </c>
      <c r="M947" s="96">
        <f t="shared" si="268"/>
        <v>0</v>
      </c>
      <c r="N947" s="98">
        <f t="shared" si="276"/>
        <v>1.7382597742038917</v>
      </c>
      <c r="O947" s="100">
        <f t="shared" si="270"/>
        <v>4.2266987561397071</v>
      </c>
      <c r="P947" s="104">
        <f t="shared" si="277"/>
        <v>18.880500609176615</v>
      </c>
      <c r="Q947" s="102">
        <f t="shared" si="283"/>
        <v>2.8886093440366814E-2</v>
      </c>
      <c r="R947" s="106">
        <f>K947-U947</f>
        <v>0</v>
      </c>
      <c r="S947" s="106">
        <f>IF(K947-H946&lt;0,0,K947-H946)</f>
        <v>0</v>
      </c>
      <c r="T947" s="106">
        <f t="shared" si="271"/>
        <v>98.365381490613771</v>
      </c>
      <c r="U947" s="107">
        <f>IF(S947&gt;0,0,IF(U946+(F947-AL947/$C$23)*$C$22/($C$21+$C$22)&gt;$C$8,$C$8,IF(V947=$C$8,U946+(F947-AL947/$C$23)*$C$22/$C$21,U946+(F947-AL947/$C$23)*$C$22/($C$21+$C$22))))</f>
        <v>1400</v>
      </c>
      <c r="V947" s="107">
        <f>IF(S947=0,IF(V946+(F947-AL947/$C$23)*$C$22/($C$21+$C$22)&gt;$C$8,$C$8,V946+(F947-AL947/$C$23)*$C$22/($C$21+$C$22)),E947)</f>
        <v>1400</v>
      </c>
      <c r="W947" s="203">
        <f>IF(S947&gt;0,0,IF(W946+AL947/$C$23&gt;$F$23,$F$23,W946+AL947/$C$23))</f>
        <v>1.6346185093862227</v>
      </c>
      <c r="X947" s="105" t="str">
        <f>IF(R947=0,"-",IF(U947=0,FORECAST($C$8,Инклинометрия!$B$2:$B$152,Инклинометрия!$A$2:$A$152),FORECAST(R947,Инклинометрия!$B$2:$B$152,Инклинометрия!$A$2:$A$152)))</f>
        <v>-</v>
      </c>
      <c r="Y947" s="105" t="str">
        <f>IF(R947=0,"-",IF(U947=0,FORECAST($C$8-R947,Инклинометрия!$B$2:$B$152,Инклинометрия!$A$2:$A$152),0))</f>
        <v>-</v>
      </c>
      <c r="Z947" s="105" t="str">
        <f>IF(S947=0,"-",FORECAST($C$8,Инклинометрия!$B$2:$B$152,Инклинометрия!$A$2:$A$152))</f>
        <v>-</v>
      </c>
      <c r="AA947" s="105" t="str">
        <f>IF(S947=0,"-",FORECAST($C$8-S947,Инклинометрия!$B$2:$B$152,Инклинометрия!$A$2:$A$152))</f>
        <v>-</v>
      </c>
      <c r="AB947" s="105">
        <f>IF(T947=0,"-",FORECAST($C$6,Инклинометрия!$B$2:$B$152,Инклинометрия!$A$2:$A$152))</f>
        <v>1425</v>
      </c>
      <c r="AC947" s="105">
        <f>IF(R947=0,FORECAST($C$6-T947,Инклинометрия!$B$2:$B$152,Инклинометрия!$A$2:$A$152),FORECAST($C$8,Инклинометрия!$B$2:$B$152,Инклинометрия!$A$2:$A$152))</f>
        <v>1331.5528875839168</v>
      </c>
      <c r="AD947" s="107">
        <f>IF(U947=0,"-",FORECAST($C$8,Инклинометрия!$B$2:$B$152,Инклинометрия!$A$2:$A$152))</f>
        <v>1330</v>
      </c>
      <c r="AE947" s="107">
        <f>IF(U947=0,"-",FORECAST($C$8-U947,Инклинометрия!$B$2:$B$152,Инклинометрия!$A$2:$A$152))</f>
        <v>0</v>
      </c>
      <c r="AF947" s="107">
        <f>FORECAST($C$8-S947,Инклинометрия!$B$2:$B$152,Инклинометрия!$A$2:$A$152)</f>
        <v>1330</v>
      </c>
      <c r="AG947" s="107">
        <f>FORECAST($C$8-(S947+V947),Инклинометрия!$B$2:$B$152,Инклинометрия!$A$2:$A$152)</f>
        <v>0</v>
      </c>
      <c r="AH947" s="107">
        <f>IF(W947=0,"-",FORECAST($C$8+W947,Инклинометрия!$B$2:$B$152,Инклинометрия!$A$2:$A$152))</f>
        <v>1331.5528875839168</v>
      </c>
      <c r="AI947" s="107">
        <f>IF(W947=0,"-",FORECAST($C$8,Инклинометрия!$B$2:$B$152,Инклинометрия!$A$2:$A$152))</f>
        <v>1330</v>
      </c>
      <c r="AK947" s="122">
        <f>2*PI()*$C$5*(AT946-AT945)/(LN(AN946/$I$9)*$I$8/$I$7+LN($I$10/AN946)*$I$8/$I$7)</f>
        <v>0</v>
      </c>
      <c r="AL947" s="67">
        <f>AK947*(B947-B946)</f>
        <v>0</v>
      </c>
      <c r="AM947" s="23">
        <f t="shared" si="284"/>
        <v>4.3059540056097682E-2</v>
      </c>
      <c r="AN947" s="26">
        <f>AN946+AK947*(B947-B946)/(2*PI()*$C$5*AN946*$I$11)</f>
        <v>0.12986115207059001</v>
      </c>
      <c r="AO947" s="87">
        <f t="shared" si="278"/>
        <v>111242.59539450394</v>
      </c>
      <c r="AP947" s="87">
        <f>IF(R947+U947&lt;$C$8,0,32*$G$13/$C$12^2*($I$8*R947+$I$6*U947)+32*$G$14/($C$14^2-$C$13^2)*($I$8*S947+$I$6*V947))</f>
        <v>9917.5953945039291</v>
      </c>
      <c r="AQ947" s="66">
        <f>R947*$C$11*$C$9+U947*$C$11*$C$10</f>
        <v>14695380</v>
      </c>
      <c r="AR947" s="66">
        <f>S947*$C$11*$C$9+V947*$C$11*$C$10</f>
        <v>14695380</v>
      </c>
      <c r="AS947" s="87">
        <f>$C$11*(T947*$C$9+W947*$C$10)</f>
        <v>789129.61404581123</v>
      </c>
      <c r="AT947" s="45">
        <f t="shared" si="272"/>
        <v>15595752.209440315</v>
      </c>
      <c r="AU947" s="75"/>
    </row>
    <row r="948" spans="2:47" ht="15" thickBot="1" x14ac:dyDescent="0.35">
      <c r="B948" s="41">
        <f t="shared" si="279"/>
        <v>9170</v>
      </c>
      <c r="C948" s="8">
        <f t="shared" si="280"/>
        <v>91.7</v>
      </c>
      <c r="D948" s="73">
        <f t="shared" si="266"/>
        <v>122.64875000000001</v>
      </c>
      <c r="E948" s="29">
        <f t="shared" si="269"/>
        <v>6799.6078418388233</v>
      </c>
      <c r="F948" s="29">
        <f t="shared" si="273"/>
        <v>7.4150576246875062</v>
      </c>
      <c r="G948" s="29">
        <f t="shared" si="281"/>
        <v>9.9176395730195388</v>
      </c>
      <c r="H948" s="17">
        <f t="shared" si="282"/>
        <v>9094.4754884593676</v>
      </c>
      <c r="I948" s="29">
        <f t="shared" si="274"/>
        <v>2.2250485660981263</v>
      </c>
      <c r="J948" s="29">
        <f t="shared" si="275"/>
        <v>13.949340071223562</v>
      </c>
      <c r="K948" s="32">
        <f>IF((D947+L947+M947-AL947)/($C$21+$C$22)&gt;$C$8,$C$8,(D947+L947+M947-AL947)/($C$21+$C$22))</f>
        <v>1400</v>
      </c>
      <c r="L948" s="97">
        <f t="shared" si="267"/>
        <v>0</v>
      </c>
      <c r="M948" s="96">
        <f t="shared" si="268"/>
        <v>0</v>
      </c>
      <c r="N948" s="98">
        <f t="shared" si="276"/>
        <v>1.7382597742038917</v>
      </c>
      <c r="O948" s="100">
        <f t="shared" si="270"/>
        <v>4.2266987561397071</v>
      </c>
      <c r="P948" s="104">
        <f t="shared" si="277"/>
        <v>18.880500609176615</v>
      </c>
      <c r="Q948" s="102">
        <f t="shared" si="283"/>
        <v>2.8886093440366814E-2</v>
      </c>
      <c r="R948" s="106">
        <f>K948-U948</f>
        <v>0</v>
      </c>
      <c r="S948" s="106">
        <f>IF(K948-H947&lt;0,0,K948-H947)</f>
        <v>0</v>
      </c>
      <c r="T948" s="106">
        <f t="shared" si="271"/>
        <v>98.365381490613771</v>
      </c>
      <c r="U948" s="107">
        <f>IF(S948&gt;0,0,IF(U947+(F948-AL948/$C$23)*$C$22/($C$21+$C$22)&gt;$C$8,$C$8,IF(V948=$C$8,U947+(F948-AL948/$C$23)*$C$22/$C$21,U947+(F948-AL948/$C$23)*$C$22/($C$21+$C$22))))</f>
        <v>1400</v>
      </c>
      <c r="V948" s="107">
        <f>IF(S948=0,IF(V947+(F948-AL948/$C$23)*$C$22/($C$21+$C$22)&gt;$C$8,$C$8,V947+(F948-AL948/$C$23)*$C$22/($C$21+$C$22)),E948)</f>
        <v>1400</v>
      </c>
      <c r="W948" s="203">
        <f>IF(S948&gt;0,0,IF(W947+AL948/$C$23&gt;$F$23,$F$23,W947+AL948/$C$23))</f>
        <v>1.6346185093862227</v>
      </c>
      <c r="X948" s="105" t="str">
        <f>IF(R948=0,"-",IF(U948=0,FORECAST($C$8,Инклинометрия!$B$2:$B$152,Инклинометрия!$A$2:$A$152),FORECAST(R948,Инклинометрия!$B$2:$B$152,Инклинометрия!$A$2:$A$152)))</f>
        <v>-</v>
      </c>
      <c r="Y948" s="105" t="str">
        <f>IF(R948=0,"-",IF(U948=0,FORECAST($C$8-R948,Инклинометрия!$B$2:$B$152,Инклинометрия!$A$2:$A$152),0))</f>
        <v>-</v>
      </c>
      <c r="Z948" s="105" t="str">
        <f>IF(S948=0,"-",FORECAST($C$8,Инклинометрия!$B$2:$B$152,Инклинометрия!$A$2:$A$152))</f>
        <v>-</v>
      </c>
      <c r="AA948" s="105" t="str">
        <f>IF(S948=0,"-",FORECAST($C$8-S948,Инклинометрия!$B$2:$B$152,Инклинометрия!$A$2:$A$152))</f>
        <v>-</v>
      </c>
      <c r="AB948" s="105">
        <f>IF(T948=0,"-",FORECAST($C$6,Инклинометрия!$B$2:$B$152,Инклинометрия!$A$2:$A$152))</f>
        <v>1425</v>
      </c>
      <c r="AC948" s="105">
        <f>IF(R948=0,FORECAST($C$6-T948,Инклинометрия!$B$2:$B$152,Инклинометрия!$A$2:$A$152),FORECAST($C$8,Инклинометрия!$B$2:$B$152,Инклинометрия!$A$2:$A$152))</f>
        <v>1331.5528875839168</v>
      </c>
      <c r="AD948" s="107">
        <f>IF(U948=0,"-",FORECAST($C$8,Инклинометрия!$B$2:$B$152,Инклинометрия!$A$2:$A$152))</f>
        <v>1330</v>
      </c>
      <c r="AE948" s="107">
        <f>IF(U948=0,"-",FORECAST($C$8-U948,Инклинометрия!$B$2:$B$152,Инклинометрия!$A$2:$A$152))</f>
        <v>0</v>
      </c>
      <c r="AF948" s="107">
        <f>FORECAST($C$8-S948,Инклинометрия!$B$2:$B$152,Инклинометрия!$A$2:$A$152)</f>
        <v>1330</v>
      </c>
      <c r="AG948" s="107">
        <f>FORECAST($C$8-(S948+V948),Инклинометрия!$B$2:$B$152,Инклинометрия!$A$2:$A$152)</f>
        <v>0</v>
      </c>
      <c r="AH948" s="107">
        <f>IF(W948=0,"-",FORECAST($C$8+W948,Инклинометрия!$B$2:$B$152,Инклинометрия!$A$2:$A$152))</f>
        <v>1331.5528875839168</v>
      </c>
      <c r="AI948" s="107">
        <f>IF(W948=0,"-",FORECAST($C$8,Инклинометрия!$B$2:$B$152,Инклинометрия!$A$2:$A$152))</f>
        <v>1330</v>
      </c>
      <c r="AK948" s="122">
        <f>2*PI()*$C$5*(AT947-AT946)/(LN(AN947/$I$9)*$I$8/$I$7+LN($I$10/AN947)*$I$8/$I$7)</f>
        <v>0</v>
      </c>
      <c r="AL948" s="67">
        <f>AK948*(B948-B947)</f>
        <v>0</v>
      </c>
      <c r="AM948" s="23">
        <f t="shared" si="284"/>
        <v>4.3059540056097682E-2</v>
      </c>
      <c r="AN948" s="26">
        <f>AN947+AK948*(B948-B947)/(2*PI()*$C$5*AN947*$I$11)</f>
        <v>0.12986115207059001</v>
      </c>
      <c r="AO948" s="87">
        <f t="shared" si="278"/>
        <v>111242.59539450394</v>
      </c>
      <c r="AP948" s="87">
        <f>IF(R948+U948&lt;$C$8,0,32*$G$13/$C$12^2*($I$8*R948+$I$6*U948)+32*$G$14/($C$14^2-$C$13^2)*($I$8*S948+$I$6*V948))</f>
        <v>9917.5953945039291</v>
      </c>
      <c r="AQ948" s="66">
        <f>R948*$C$11*$C$9+U948*$C$11*$C$10</f>
        <v>14695380</v>
      </c>
      <c r="AR948" s="66">
        <f>S948*$C$11*$C$9+V948*$C$11*$C$10</f>
        <v>14695380</v>
      </c>
      <c r="AS948" s="87">
        <f>$C$11*(T948*$C$9+W948*$C$10)</f>
        <v>789129.61404581123</v>
      </c>
      <c r="AT948" s="45">
        <f t="shared" si="272"/>
        <v>15595752.209440315</v>
      </c>
      <c r="AU948" s="75"/>
    </row>
    <row r="949" spans="2:47" ht="15" thickBot="1" x14ac:dyDescent="0.35">
      <c r="B949" s="41">
        <f t="shared" si="279"/>
        <v>9180</v>
      </c>
      <c r="C949" s="8">
        <f t="shared" si="280"/>
        <v>91.8</v>
      </c>
      <c r="D949" s="73">
        <f t="shared" si="266"/>
        <v>122.7825</v>
      </c>
      <c r="E949" s="29">
        <f t="shared" si="269"/>
        <v>6807.0228994635108</v>
      </c>
      <c r="F949" s="29">
        <f t="shared" si="273"/>
        <v>7.4150576246875062</v>
      </c>
      <c r="G949" s="29">
        <f t="shared" si="281"/>
        <v>9.9176395730195388</v>
      </c>
      <c r="H949" s="17">
        <f t="shared" si="282"/>
        <v>9104.3931280323868</v>
      </c>
      <c r="I949" s="29">
        <f t="shared" si="274"/>
        <v>2.2250485660981263</v>
      </c>
      <c r="J949" s="29">
        <f t="shared" si="275"/>
        <v>13.949340071223562</v>
      </c>
      <c r="K949" s="32">
        <f>IF((D948+L948+M948-AL948)/($C$21+$C$22)&gt;$C$8,$C$8,(D948+L948+M948-AL948)/($C$21+$C$22))</f>
        <v>1400</v>
      </c>
      <c r="L949" s="97">
        <f t="shared" si="267"/>
        <v>0</v>
      </c>
      <c r="M949" s="96">
        <f t="shared" si="268"/>
        <v>0</v>
      </c>
      <c r="N949" s="98">
        <f t="shared" si="276"/>
        <v>1.7382597742038917</v>
      </c>
      <c r="O949" s="100">
        <f t="shared" si="270"/>
        <v>4.2266987561397071</v>
      </c>
      <c r="P949" s="104">
        <f t="shared" si="277"/>
        <v>18.880500609176615</v>
      </c>
      <c r="Q949" s="102">
        <f t="shared" si="283"/>
        <v>2.8886093440366814E-2</v>
      </c>
      <c r="R949" s="106">
        <f>K949-U949</f>
        <v>0</v>
      </c>
      <c r="S949" s="106">
        <f>IF(K949-H948&lt;0,0,K949-H948)</f>
        <v>0</v>
      </c>
      <c r="T949" s="106">
        <f t="shared" si="271"/>
        <v>98.365381490613771</v>
      </c>
      <c r="U949" s="107">
        <f>IF(S949&gt;0,0,IF(U948+(F949-AL949/$C$23)*$C$22/($C$21+$C$22)&gt;$C$8,$C$8,IF(V949=$C$8,U948+(F949-AL949/$C$23)*$C$22/$C$21,U948+(F949-AL949/$C$23)*$C$22/($C$21+$C$22))))</f>
        <v>1400</v>
      </c>
      <c r="V949" s="107">
        <f>IF(S949=0,IF(V948+(F949-AL949/$C$23)*$C$22/($C$21+$C$22)&gt;$C$8,$C$8,V948+(F949-AL949/$C$23)*$C$22/($C$21+$C$22)),E949)</f>
        <v>1400</v>
      </c>
      <c r="W949" s="203">
        <f>IF(S949&gt;0,0,IF(W948+AL949/$C$23&gt;$F$23,$F$23,W948+AL949/$C$23))</f>
        <v>1.6346185093862227</v>
      </c>
      <c r="X949" s="105" t="str">
        <f>IF(R949=0,"-",IF(U949=0,FORECAST($C$8,Инклинометрия!$B$2:$B$152,Инклинометрия!$A$2:$A$152),FORECAST(R949,Инклинометрия!$B$2:$B$152,Инклинометрия!$A$2:$A$152)))</f>
        <v>-</v>
      </c>
      <c r="Y949" s="105" t="str">
        <f>IF(R949=0,"-",IF(U949=0,FORECAST($C$8-R949,Инклинометрия!$B$2:$B$152,Инклинометрия!$A$2:$A$152),0))</f>
        <v>-</v>
      </c>
      <c r="Z949" s="105" t="str">
        <f>IF(S949=0,"-",FORECAST($C$8,Инклинометрия!$B$2:$B$152,Инклинометрия!$A$2:$A$152))</f>
        <v>-</v>
      </c>
      <c r="AA949" s="105" t="str">
        <f>IF(S949=0,"-",FORECAST($C$8-S949,Инклинометрия!$B$2:$B$152,Инклинометрия!$A$2:$A$152))</f>
        <v>-</v>
      </c>
      <c r="AB949" s="105">
        <f>IF(T949=0,"-",FORECAST($C$6,Инклинометрия!$B$2:$B$152,Инклинометрия!$A$2:$A$152))</f>
        <v>1425</v>
      </c>
      <c r="AC949" s="105">
        <f>IF(R949=0,FORECAST($C$6-T949,Инклинометрия!$B$2:$B$152,Инклинометрия!$A$2:$A$152),FORECAST($C$8,Инклинометрия!$B$2:$B$152,Инклинометрия!$A$2:$A$152))</f>
        <v>1331.5528875839168</v>
      </c>
      <c r="AD949" s="107">
        <f>IF(U949=0,"-",FORECAST($C$8,Инклинометрия!$B$2:$B$152,Инклинометрия!$A$2:$A$152))</f>
        <v>1330</v>
      </c>
      <c r="AE949" s="107">
        <f>IF(U949=0,"-",FORECAST($C$8-U949,Инклинометрия!$B$2:$B$152,Инклинометрия!$A$2:$A$152))</f>
        <v>0</v>
      </c>
      <c r="AF949" s="107">
        <f>FORECAST($C$8-S949,Инклинометрия!$B$2:$B$152,Инклинометрия!$A$2:$A$152)</f>
        <v>1330</v>
      </c>
      <c r="AG949" s="107">
        <f>FORECAST($C$8-(S949+V949),Инклинометрия!$B$2:$B$152,Инклинометрия!$A$2:$A$152)</f>
        <v>0</v>
      </c>
      <c r="AH949" s="107">
        <f>IF(W949=0,"-",FORECAST($C$8+W949,Инклинометрия!$B$2:$B$152,Инклинометрия!$A$2:$A$152))</f>
        <v>1331.5528875839168</v>
      </c>
      <c r="AI949" s="107">
        <f>IF(W949=0,"-",FORECAST($C$8,Инклинометрия!$B$2:$B$152,Инклинометрия!$A$2:$A$152))</f>
        <v>1330</v>
      </c>
      <c r="AK949" s="122">
        <f>2*PI()*$C$5*(AT948-AT947)/(LN(AN948/$I$9)*$I$8/$I$7+LN($I$10/AN948)*$I$8/$I$7)</f>
        <v>0</v>
      </c>
      <c r="AL949" s="67">
        <f>AK949*(B949-B948)</f>
        <v>0</v>
      </c>
      <c r="AM949" s="23">
        <f t="shared" si="284"/>
        <v>4.3059540056097682E-2</v>
      </c>
      <c r="AN949" s="26">
        <f>AN948+AK949*(B949-B948)/(2*PI()*$C$5*AN948*$I$11)</f>
        <v>0.12986115207059001</v>
      </c>
      <c r="AO949" s="87">
        <f t="shared" si="278"/>
        <v>111242.59539450394</v>
      </c>
      <c r="AP949" s="87">
        <f>IF(R949+U949&lt;$C$8,0,32*$G$13/$C$12^2*($I$8*R949+$I$6*U949)+32*$G$14/($C$14^2-$C$13^2)*($I$8*S949+$I$6*V949))</f>
        <v>9917.5953945039291</v>
      </c>
      <c r="AQ949" s="66">
        <f>R949*$C$11*$C$9+U949*$C$11*$C$10</f>
        <v>14695380</v>
      </c>
      <c r="AR949" s="66">
        <f>S949*$C$11*$C$9+V949*$C$11*$C$10</f>
        <v>14695380</v>
      </c>
      <c r="AS949" s="87">
        <f>$C$11*(T949*$C$9+W949*$C$10)</f>
        <v>789129.61404581123</v>
      </c>
      <c r="AT949" s="45">
        <f t="shared" si="272"/>
        <v>15595752.209440315</v>
      </c>
      <c r="AU949" s="75"/>
    </row>
    <row r="950" spans="2:47" ht="15" thickBot="1" x14ac:dyDescent="0.35">
      <c r="B950" s="41">
        <f t="shared" si="279"/>
        <v>9190</v>
      </c>
      <c r="C950" s="8">
        <f t="shared" si="280"/>
        <v>91.9</v>
      </c>
      <c r="D950" s="73">
        <f t="shared" si="266"/>
        <v>122.91625000000001</v>
      </c>
      <c r="E950" s="29">
        <f t="shared" si="269"/>
        <v>6814.4379570881993</v>
      </c>
      <c r="F950" s="29">
        <f t="shared" si="273"/>
        <v>7.4150576246884157</v>
      </c>
      <c r="G950" s="29">
        <f t="shared" si="281"/>
        <v>9.9176395730207556</v>
      </c>
      <c r="H950" s="17">
        <f t="shared" si="282"/>
        <v>9114.3107676054078</v>
      </c>
      <c r="I950" s="29">
        <f t="shared" si="274"/>
        <v>2.2250485660981263</v>
      </c>
      <c r="J950" s="29">
        <f t="shared" si="275"/>
        <v>13.949340071224418</v>
      </c>
      <c r="K950" s="32">
        <f>IF((D949+L949+M949-AL949)/($C$21+$C$22)&gt;$C$8,$C$8,(D949+L949+M949-AL949)/($C$21+$C$22))</f>
        <v>1400</v>
      </c>
      <c r="L950" s="97">
        <f t="shared" si="267"/>
        <v>0</v>
      </c>
      <c r="M950" s="96">
        <f t="shared" si="268"/>
        <v>0</v>
      </c>
      <c r="N950" s="98">
        <f t="shared" si="276"/>
        <v>1.7382597742038917</v>
      </c>
      <c r="O950" s="100">
        <f t="shared" si="270"/>
        <v>4.2266987561397071</v>
      </c>
      <c r="P950" s="104">
        <f t="shared" si="277"/>
        <v>18.880500609176615</v>
      </c>
      <c r="Q950" s="102">
        <f t="shared" si="283"/>
        <v>2.8886093440366814E-2</v>
      </c>
      <c r="R950" s="106">
        <f>K950-U950</f>
        <v>0</v>
      </c>
      <c r="S950" s="106">
        <f>IF(K950-H949&lt;0,0,K950-H949)</f>
        <v>0</v>
      </c>
      <c r="T950" s="106">
        <f t="shared" si="271"/>
        <v>98.365381490613771</v>
      </c>
      <c r="U950" s="107">
        <f>IF(S950&gt;0,0,IF(U949+(F950-AL950/$C$23)*$C$22/($C$21+$C$22)&gt;$C$8,$C$8,IF(V950=$C$8,U949+(F950-AL950/$C$23)*$C$22/$C$21,U949+(F950-AL950/$C$23)*$C$22/($C$21+$C$22))))</f>
        <v>1400</v>
      </c>
      <c r="V950" s="107">
        <f>IF(S950=0,IF(V949+(F950-AL950/$C$23)*$C$22/($C$21+$C$22)&gt;$C$8,$C$8,V949+(F950-AL950/$C$23)*$C$22/($C$21+$C$22)),E950)</f>
        <v>1400</v>
      </c>
      <c r="W950" s="203">
        <f>IF(S950&gt;0,0,IF(W949+AL950/$C$23&gt;$F$23,$F$23,W949+AL950/$C$23))</f>
        <v>1.6346185093862227</v>
      </c>
      <c r="X950" s="105" t="str">
        <f>IF(R950=0,"-",IF(U950=0,FORECAST($C$8,Инклинометрия!$B$2:$B$152,Инклинометрия!$A$2:$A$152),FORECAST(R950,Инклинометрия!$B$2:$B$152,Инклинометрия!$A$2:$A$152)))</f>
        <v>-</v>
      </c>
      <c r="Y950" s="105" t="str">
        <f>IF(R950=0,"-",IF(U950=0,FORECAST($C$8-R950,Инклинометрия!$B$2:$B$152,Инклинометрия!$A$2:$A$152),0))</f>
        <v>-</v>
      </c>
      <c r="Z950" s="105" t="str">
        <f>IF(S950=0,"-",FORECAST($C$8,Инклинометрия!$B$2:$B$152,Инклинометрия!$A$2:$A$152))</f>
        <v>-</v>
      </c>
      <c r="AA950" s="105" t="str">
        <f>IF(S950=0,"-",FORECAST($C$8-S950,Инклинометрия!$B$2:$B$152,Инклинометрия!$A$2:$A$152))</f>
        <v>-</v>
      </c>
      <c r="AB950" s="105">
        <f>IF(T950=0,"-",FORECAST($C$6,Инклинометрия!$B$2:$B$152,Инклинометрия!$A$2:$A$152))</f>
        <v>1425</v>
      </c>
      <c r="AC950" s="105">
        <f>IF(R950=0,FORECAST($C$6-T950,Инклинометрия!$B$2:$B$152,Инклинометрия!$A$2:$A$152),FORECAST($C$8,Инклинометрия!$B$2:$B$152,Инклинометрия!$A$2:$A$152))</f>
        <v>1331.5528875839168</v>
      </c>
      <c r="AD950" s="107">
        <f>IF(U950=0,"-",FORECAST($C$8,Инклинометрия!$B$2:$B$152,Инклинометрия!$A$2:$A$152))</f>
        <v>1330</v>
      </c>
      <c r="AE950" s="107">
        <f>IF(U950=0,"-",FORECAST($C$8-U950,Инклинометрия!$B$2:$B$152,Инклинометрия!$A$2:$A$152))</f>
        <v>0</v>
      </c>
      <c r="AF950" s="107">
        <f>FORECAST($C$8-S950,Инклинометрия!$B$2:$B$152,Инклинометрия!$A$2:$A$152)</f>
        <v>1330</v>
      </c>
      <c r="AG950" s="107">
        <f>FORECAST($C$8-(S950+V950),Инклинометрия!$B$2:$B$152,Инклинометрия!$A$2:$A$152)</f>
        <v>0</v>
      </c>
      <c r="AH950" s="107">
        <f>IF(W950=0,"-",FORECAST($C$8+W950,Инклинометрия!$B$2:$B$152,Инклинометрия!$A$2:$A$152))</f>
        <v>1331.5528875839168</v>
      </c>
      <c r="AI950" s="107">
        <f>IF(W950=0,"-",FORECAST($C$8,Инклинометрия!$B$2:$B$152,Инклинометрия!$A$2:$A$152))</f>
        <v>1330</v>
      </c>
      <c r="AK950" s="122">
        <f>2*PI()*$C$5*(AT949-AT948)/(LN(AN949/$I$9)*$I$8/$I$7+LN($I$10/AN949)*$I$8/$I$7)</f>
        <v>0</v>
      </c>
      <c r="AL950" s="67">
        <f>AK950*(B950-B949)</f>
        <v>0</v>
      </c>
      <c r="AM950" s="23">
        <f t="shared" si="284"/>
        <v>4.3059540056097682E-2</v>
      </c>
      <c r="AN950" s="26">
        <f>AN949+AK950*(B950-B949)/(2*PI()*$C$5*AN949*$I$11)</f>
        <v>0.12986115207059001</v>
      </c>
      <c r="AO950" s="87">
        <f t="shared" si="278"/>
        <v>111242.59539450394</v>
      </c>
      <c r="AP950" s="87">
        <f>IF(R950+U950&lt;$C$8,0,32*$G$13/$C$12^2*($I$8*R950+$I$6*U950)+32*$G$14/($C$14^2-$C$13^2)*($I$8*S950+$I$6*V950))</f>
        <v>9917.5953945039291</v>
      </c>
      <c r="AQ950" s="66">
        <f>R950*$C$11*$C$9+U950*$C$11*$C$10</f>
        <v>14695380</v>
      </c>
      <c r="AR950" s="66">
        <f>S950*$C$11*$C$9+V950*$C$11*$C$10</f>
        <v>14695380</v>
      </c>
      <c r="AS950" s="87">
        <f>$C$11*(T950*$C$9+W950*$C$10)</f>
        <v>789129.61404581123</v>
      </c>
      <c r="AT950" s="45">
        <f t="shared" si="272"/>
        <v>15595752.209440315</v>
      </c>
      <c r="AU950" s="75"/>
    </row>
    <row r="951" spans="2:47" ht="15" thickBot="1" x14ac:dyDescent="0.35">
      <c r="B951" s="41">
        <f t="shared" si="279"/>
        <v>9200</v>
      </c>
      <c r="C951" s="8">
        <f t="shared" si="280"/>
        <v>92</v>
      </c>
      <c r="D951" s="73">
        <f t="shared" si="266"/>
        <v>123.05</v>
      </c>
      <c r="E951" s="29">
        <f t="shared" si="269"/>
        <v>6821.8530147128868</v>
      </c>
      <c r="F951" s="29">
        <f t="shared" si="273"/>
        <v>7.4150576246875062</v>
      </c>
      <c r="G951" s="29">
        <f t="shared" si="281"/>
        <v>9.9176395730195388</v>
      </c>
      <c r="H951" s="17">
        <f t="shared" si="282"/>
        <v>9124.228407178427</v>
      </c>
      <c r="I951" s="29">
        <f t="shared" si="274"/>
        <v>2.2250485660981263</v>
      </c>
      <c r="J951" s="29">
        <f t="shared" si="275"/>
        <v>13.949340071223562</v>
      </c>
      <c r="K951" s="32">
        <f>IF((D950+L950+M950-AL950)/($C$21+$C$22)&gt;$C$8,$C$8,(D950+L950+M950-AL950)/($C$21+$C$22))</f>
        <v>1400</v>
      </c>
      <c r="L951" s="97">
        <f t="shared" si="267"/>
        <v>0</v>
      </c>
      <c r="M951" s="96">
        <f t="shared" si="268"/>
        <v>0</v>
      </c>
      <c r="N951" s="98">
        <f t="shared" si="276"/>
        <v>1.7382597742038917</v>
      </c>
      <c r="O951" s="100">
        <f t="shared" si="270"/>
        <v>4.2266987561397071</v>
      </c>
      <c r="P951" s="104">
        <f t="shared" si="277"/>
        <v>18.880500609176615</v>
      </c>
      <c r="Q951" s="102">
        <f t="shared" si="283"/>
        <v>2.8886093440366814E-2</v>
      </c>
      <c r="R951" s="106">
        <f>K951-U951</f>
        <v>0</v>
      </c>
      <c r="S951" s="106">
        <f>IF(K951-H950&lt;0,0,K951-H950)</f>
        <v>0</v>
      </c>
      <c r="T951" s="106">
        <f t="shared" si="271"/>
        <v>98.365381490613771</v>
      </c>
      <c r="U951" s="107">
        <f>IF(S951&gt;0,0,IF(U950+(F951-AL951/$C$23)*$C$22/($C$21+$C$22)&gt;$C$8,$C$8,IF(V951=$C$8,U950+(F951-AL951/$C$23)*$C$22/$C$21,U950+(F951-AL951/$C$23)*$C$22/($C$21+$C$22))))</f>
        <v>1400</v>
      </c>
      <c r="V951" s="107">
        <f>IF(S951=0,IF(V950+(F951-AL951/$C$23)*$C$22/($C$21+$C$22)&gt;$C$8,$C$8,V950+(F951-AL951/$C$23)*$C$22/($C$21+$C$22)),E951)</f>
        <v>1400</v>
      </c>
      <c r="W951" s="203">
        <f>IF(S951&gt;0,0,IF(W950+AL951/$C$23&gt;$F$23,$F$23,W950+AL951/$C$23))</f>
        <v>1.6346185093862227</v>
      </c>
      <c r="X951" s="105" t="str">
        <f>IF(R951=0,"-",IF(U951=0,FORECAST($C$8,Инклинометрия!$B$2:$B$152,Инклинометрия!$A$2:$A$152),FORECAST(R951,Инклинометрия!$B$2:$B$152,Инклинометрия!$A$2:$A$152)))</f>
        <v>-</v>
      </c>
      <c r="Y951" s="105" t="str">
        <f>IF(R951=0,"-",IF(U951=0,FORECAST($C$8-R951,Инклинометрия!$B$2:$B$152,Инклинометрия!$A$2:$A$152),0))</f>
        <v>-</v>
      </c>
      <c r="Z951" s="105" t="str">
        <f>IF(S951=0,"-",FORECAST($C$8,Инклинометрия!$B$2:$B$152,Инклинометрия!$A$2:$A$152))</f>
        <v>-</v>
      </c>
      <c r="AA951" s="105" t="str">
        <f>IF(S951=0,"-",FORECAST($C$8-S951,Инклинометрия!$B$2:$B$152,Инклинометрия!$A$2:$A$152))</f>
        <v>-</v>
      </c>
      <c r="AB951" s="105">
        <f>IF(T951=0,"-",FORECAST($C$6,Инклинометрия!$B$2:$B$152,Инклинометрия!$A$2:$A$152))</f>
        <v>1425</v>
      </c>
      <c r="AC951" s="105">
        <f>IF(R951=0,FORECAST($C$6-T951,Инклинометрия!$B$2:$B$152,Инклинометрия!$A$2:$A$152),FORECAST($C$8,Инклинометрия!$B$2:$B$152,Инклинометрия!$A$2:$A$152))</f>
        <v>1331.5528875839168</v>
      </c>
      <c r="AD951" s="107">
        <f>IF(U951=0,"-",FORECAST($C$8,Инклинометрия!$B$2:$B$152,Инклинометрия!$A$2:$A$152))</f>
        <v>1330</v>
      </c>
      <c r="AE951" s="107">
        <f>IF(U951=0,"-",FORECAST($C$8-U951,Инклинометрия!$B$2:$B$152,Инклинометрия!$A$2:$A$152))</f>
        <v>0</v>
      </c>
      <c r="AF951" s="107">
        <f>FORECAST($C$8-S951,Инклинометрия!$B$2:$B$152,Инклинометрия!$A$2:$A$152)</f>
        <v>1330</v>
      </c>
      <c r="AG951" s="107">
        <f>FORECAST($C$8-(S951+V951),Инклинометрия!$B$2:$B$152,Инклинометрия!$A$2:$A$152)</f>
        <v>0</v>
      </c>
      <c r="AH951" s="107">
        <f>IF(W951=0,"-",FORECAST($C$8+W951,Инклинометрия!$B$2:$B$152,Инклинометрия!$A$2:$A$152))</f>
        <v>1331.5528875839168</v>
      </c>
      <c r="AI951" s="107">
        <f>IF(W951=0,"-",FORECAST($C$8,Инклинометрия!$B$2:$B$152,Инклинометрия!$A$2:$A$152))</f>
        <v>1330</v>
      </c>
      <c r="AK951" s="122">
        <f>2*PI()*$C$5*(AT950-AT949)/(LN(AN950/$I$9)*$I$8/$I$7+LN($I$10/AN950)*$I$8/$I$7)</f>
        <v>0</v>
      </c>
      <c r="AL951" s="67">
        <f>AK951*(B951-B950)</f>
        <v>0</v>
      </c>
      <c r="AM951" s="23">
        <f t="shared" si="284"/>
        <v>4.3059540056097682E-2</v>
      </c>
      <c r="AN951" s="26">
        <f>AN950+AK951*(B951-B950)/(2*PI()*$C$5*AN950*$I$11)</f>
        <v>0.12986115207059001</v>
      </c>
      <c r="AO951" s="87">
        <f t="shared" si="278"/>
        <v>111242.59539450394</v>
      </c>
      <c r="AP951" s="87">
        <f>IF(R951+U951&lt;$C$8,0,32*$G$13/$C$12^2*($I$8*R951+$I$6*U951)+32*$G$14/($C$14^2-$C$13^2)*($I$8*S951+$I$6*V951))</f>
        <v>9917.5953945039291</v>
      </c>
      <c r="AQ951" s="66">
        <f>R951*$C$11*$C$9+U951*$C$11*$C$10</f>
        <v>14695380</v>
      </c>
      <c r="AR951" s="66">
        <f>S951*$C$11*$C$9+V951*$C$11*$C$10</f>
        <v>14695380</v>
      </c>
      <c r="AS951" s="87">
        <f>$C$11*(T951*$C$9+W951*$C$10)</f>
        <v>789129.61404581123</v>
      </c>
      <c r="AT951" s="45">
        <f t="shared" si="272"/>
        <v>15595752.209440315</v>
      </c>
      <c r="AU951" s="75"/>
    </row>
    <row r="952" spans="2:47" ht="15" thickBot="1" x14ac:dyDescent="0.35">
      <c r="B952" s="41">
        <f t="shared" si="279"/>
        <v>9210</v>
      </c>
      <c r="C952" s="8">
        <f t="shared" si="280"/>
        <v>92.100000000000009</v>
      </c>
      <c r="D952" s="73">
        <f t="shared" si="266"/>
        <v>123.18375000000002</v>
      </c>
      <c r="E952" s="29">
        <f t="shared" si="269"/>
        <v>6829.2680723375761</v>
      </c>
      <c r="F952" s="29">
        <f t="shared" si="273"/>
        <v>7.4150576246893252</v>
      </c>
      <c r="G952" s="29">
        <f t="shared" si="281"/>
        <v>9.9176395730219724</v>
      </c>
      <c r="H952" s="17">
        <f t="shared" si="282"/>
        <v>9134.1460467514498</v>
      </c>
      <c r="I952" s="29">
        <f t="shared" si="274"/>
        <v>2.2250485660981263</v>
      </c>
      <c r="J952" s="29">
        <f t="shared" si="275"/>
        <v>13.949340071225274</v>
      </c>
      <c r="K952" s="32">
        <f>IF((D951+L951+M951-AL951)/($C$21+$C$22)&gt;$C$8,$C$8,(D951+L951+M951-AL951)/($C$21+$C$22))</f>
        <v>1400</v>
      </c>
      <c r="L952" s="97">
        <f t="shared" si="267"/>
        <v>0</v>
      </c>
      <c r="M952" s="96">
        <f t="shared" si="268"/>
        <v>0</v>
      </c>
      <c r="N952" s="98">
        <f t="shared" si="276"/>
        <v>1.7382597742038917</v>
      </c>
      <c r="O952" s="100">
        <f t="shared" si="270"/>
        <v>4.2266987561397071</v>
      </c>
      <c r="P952" s="104">
        <f t="shared" si="277"/>
        <v>18.880500609176615</v>
      </c>
      <c r="Q952" s="102">
        <f t="shared" si="283"/>
        <v>2.8886093440366814E-2</v>
      </c>
      <c r="R952" s="106">
        <f>K952-U952</f>
        <v>0</v>
      </c>
      <c r="S952" s="106">
        <f>IF(K952-H951&lt;0,0,K952-H951)</f>
        <v>0</v>
      </c>
      <c r="T952" s="106">
        <f t="shared" si="271"/>
        <v>98.365381490613771</v>
      </c>
      <c r="U952" s="107">
        <f>IF(S952&gt;0,0,IF(U951+(F952-AL952/$C$23)*$C$22/($C$21+$C$22)&gt;$C$8,$C$8,IF(V952=$C$8,U951+(F952-AL952/$C$23)*$C$22/$C$21,U951+(F952-AL952/$C$23)*$C$22/($C$21+$C$22))))</f>
        <v>1400</v>
      </c>
      <c r="V952" s="107">
        <f>IF(S952=0,IF(V951+(F952-AL952/$C$23)*$C$22/($C$21+$C$22)&gt;$C$8,$C$8,V951+(F952-AL952/$C$23)*$C$22/($C$21+$C$22)),E952)</f>
        <v>1400</v>
      </c>
      <c r="W952" s="203">
        <f>IF(S952&gt;0,0,IF(W951+AL952/$C$23&gt;$F$23,$F$23,W951+AL952/$C$23))</f>
        <v>1.6346185093862227</v>
      </c>
      <c r="X952" s="105" t="str">
        <f>IF(R952=0,"-",IF(U952=0,FORECAST($C$8,Инклинометрия!$B$2:$B$152,Инклинометрия!$A$2:$A$152),FORECAST(R952,Инклинометрия!$B$2:$B$152,Инклинометрия!$A$2:$A$152)))</f>
        <v>-</v>
      </c>
      <c r="Y952" s="105" t="str">
        <f>IF(R952=0,"-",IF(U952=0,FORECAST($C$8-R952,Инклинометрия!$B$2:$B$152,Инклинометрия!$A$2:$A$152),0))</f>
        <v>-</v>
      </c>
      <c r="Z952" s="105" t="str">
        <f>IF(S952=0,"-",FORECAST($C$8,Инклинометрия!$B$2:$B$152,Инклинометрия!$A$2:$A$152))</f>
        <v>-</v>
      </c>
      <c r="AA952" s="105" t="str">
        <f>IF(S952=0,"-",FORECAST($C$8-S952,Инклинометрия!$B$2:$B$152,Инклинометрия!$A$2:$A$152))</f>
        <v>-</v>
      </c>
      <c r="AB952" s="105">
        <f>IF(T952=0,"-",FORECAST($C$6,Инклинометрия!$B$2:$B$152,Инклинометрия!$A$2:$A$152))</f>
        <v>1425</v>
      </c>
      <c r="AC952" s="105">
        <f>IF(R952=0,FORECAST($C$6-T952,Инклинометрия!$B$2:$B$152,Инклинометрия!$A$2:$A$152),FORECAST($C$8,Инклинометрия!$B$2:$B$152,Инклинометрия!$A$2:$A$152))</f>
        <v>1331.5528875839168</v>
      </c>
      <c r="AD952" s="107">
        <f>IF(U952=0,"-",FORECAST($C$8,Инклинометрия!$B$2:$B$152,Инклинометрия!$A$2:$A$152))</f>
        <v>1330</v>
      </c>
      <c r="AE952" s="107">
        <f>IF(U952=0,"-",FORECAST($C$8-U952,Инклинометрия!$B$2:$B$152,Инклинометрия!$A$2:$A$152))</f>
        <v>0</v>
      </c>
      <c r="AF952" s="107">
        <f>FORECAST($C$8-S952,Инклинометрия!$B$2:$B$152,Инклинометрия!$A$2:$A$152)</f>
        <v>1330</v>
      </c>
      <c r="AG952" s="107">
        <f>FORECAST($C$8-(S952+V952),Инклинометрия!$B$2:$B$152,Инклинометрия!$A$2:$A$152)</f>
        <v>0</v>
      </c>
      <c r="AH952" s="107">
        <f>IF(W952=0,"-",FORECAST($C$8+W952,Инклинометрия!$B$2:$B$152,Инклинометрия!$A$2:$A$152))</f>
        <v>1331.5528875839168</v>
      </c>
      <c r="AI952" s="107">
        <f>IF(W952=0,"-",FORECAST($C$8,Инклинометрия!$B$2:$B$152,Инклинометрия!$A$2:$A$152))</f>
        <v>1330</v>
      </c>
      <c r="AK952" s="122">
        <f>2*PI()*$C$5*(AT951-AT950)/(LN(AN951/$I$9)*$I$8/$I$7+LN($I$10/AN951)*$I$8/$I$7)</f>
        <v>0</v>
      </c>
      <c r="AL952" s="67">
        <f>AK952*(B952-B951)</f>
        <v>0</v>
      </c>
      <c r="AM952" s="23">
        <f t="shared" si="284"/>
        <v>4.3059540056097682E-2</v>
      </c>
      <c r="AN952" s="26">
        <f>AN951+AK952*(B952-B951)/(2*PI()*$C$5*AN951*$I$11)</f>
        <v>0.12986115207059001</v>
      </c>
      <c r="AO952" s="87">
        <f t="shared" si="278"/>
        <v>111242.59539450394</v>
      </c>
      <c r="AP952" s="87">
        <f>IF(R952+U952&lt;$C$8,0,32*$G$13/$C$12^2*($I$8*R952+$I$6*U952)+32*$G$14/($C$14^2-$C$13^2)*($I$8*S952+$I$6*V952))</f>
        <v>9917.5953945039291</v>
      </c>
      <c r="AQ952" s="66">
        <f>R952*$C$11*$C$9+U952*$C$11*$C$10</f>
        <v>14695380</v>
      </c>
      <c r="AR952" s="66">
        <f>S952*$C$11*$C$9+V952*$C$11*$C$10</f>
        <v>14695380</v>
      </c>
      <c r="AS952" s="87">
        <f>$C$11*(T952*$C$9+W952*$C$10)</f>
        <v>789129.61404581123</v>
      </c>
      <c r="AT952" s="45">
        <f t="shared" si="272"/>
        <v>15595752.209440315</v>
      </c>
      <c r="AU952" s="75"/>
    </row>
    <row r="953" spans="2:47" ht="15" thickBot="1" x14ac:dyDescent="0.35">
      <c r="B953" s="41">
        <f t="shared" si="279"/>
        <v>9220</v>
      </c>
      <c r="C953" s="8">
        <f t="shared" si="280"/>
        <v>92.2</v>
      </c>
      <c r="D953" s="73">
        <f t="shared" si="266"/>
        <v>123.3175</v>
      </c>
      <c r="E953" s="29">
        <f t="shared" si="269"/>
        <v>6836.6831299622636</v>
      </c>
      <c r="F953" s="29">
        <f t="shared" si="273"/>
        <v>7.4150576246875062</v>
      </c>
      <c r="G953" s="29">
        <f t="shared" si="281"/>
        <v>9.9176395730195388</v>
      </c>
      <c r="H953" s="17">
        <f t="shared" si="282"/>
        <v>9144.063686324469</v>
      </c>
      <c r="I953" s="29">
        <f t="shared" si="274"/>
        <v>2.2250485660981263</v>
      </c>
      <c r="J953" s="29">
        <f t="shared" si="275"/>
        <v>13.949340071223562</v>
      </c>
      <c r="K953" s="32">
        <f>IF((D952+L952+M952-AL952)/($C$21+$C$22)&gt;$C$8,$C$8,(D952+L952+M952-AL952)/($C$21+$C$22))</f>
        <v>1400</v>
      </c>
      <c r="L953" s="97">
        <f t="shared" si="267"/>
        <v>0</v>
      </c>
      <c r="M953" s="96">
        <f t="shared" si="268"/>
        <v>0</v>
      </c>
      <c r="N953" s="98">
        <f t="shared" si="276"/>
        <v>1.7382597742038917</v>
      </c>
      <c r="O953" s="100">
        <f t="shared" si="270"/>
        <v>4.2266987561397071</v>
      </c>
      <c r="P953" s="104">
        <f t="shared" si="277"/>
        <v>18.880500609176615</v>
      </c>
      <c r="Q953" s="102">
        <f t="shared" si="283"/>
        <v>2.8886093440366814E-2</v>
      </c>
      <c r="R953" s="106">
        <f>K953-U953</f>
        <v>0</v>
      </c>
      <c r="S953" s="106">
        <f>IF(K953-H952&lt;0,0,K953-H952)</f>
        <v>0</v>
      </c>
      <c r="T953" s="106">
        <f t="shared" si="271"/>
        <v>98.365381490613771</v>
      </c>
      <c r="U953" s="107">
        <f>IF(S953&gt;0,0,IF(U952+(F953-AL953/$C$23)*$C$22/($C$21+$C$22)&gt;$C$8,$C$8,IF(V953=$C$8,U952+(F953-AL953/$C$23)*$C$22/$C$21,U952+(F953-AL953/$C$23)*$C$22/($C$21+$C$22))))</f>
        <v>1400</v>
      </c>
      <c r="V953" s="107">
        <f>IF(S953=0,IF(V952+(F953-AL953/$C$23)*$C$22/($C$21+$C$22)&gt;$C$8,$C$8,V952+(F953-AL953/$C$23)*$C$22/($C$21+$C$22)),E953)</f>
        <v>1400</v>
      </c>
      <c r="W953" s="203">
        <f>IF(S953&gt;0,0,IF(W952+AL953/$C$23&gt;$F$23,$F$23,W952+AL953/$C$23))</f>
        <v>1.6346185093862227</v>
      </c>
      <c r="X953" s="105" t="str">
        <f>IF(R953=0,"-",IF(U953=0,FORECAST($C$8,Инклинометрия!$B$2:$B$152,Инклинометрия!$A$2:$A$152),FORECAST(R953,Инклинометрия!$B$2:$B$152,Инклинометрия!$A$2:$A$152)))</f>
        <v>-</v>
      </c>
      <c r="Y953" s="105" t="str">
        <f>IF(R953=0,"-",IF(U953=0,FORECAST($C$8-R953,Инклинометрия!$B$2:$B$152,Инклинометрия!$A$2:$A$152),0))</f>
        <v>-</v>
      </c>
      <c r="Z953" s="105" t="str">
        <f>IF(S953=0,"-",FORECAST($C$8,Инклинометрия!$B$2:$B$152,Инклинометрия!$A$2:$A$152))</f>
        <v>-</v>
      </c>
      <c r="AA953" s="105" t="str">
        <f>IF(S953=0,"-",FORECAST($C$8-S953,Инклинометрия!$B$2:$B$152,Инклинометрия!$A$2:$A$152))</f>
        <v>-</v>
      </c>
      <c r="AB953" s="105">
        <f>IF(T953=0,"-",FORECAST($C$6,Инклинометрия!$B$2:$B$152,Инклинометрия!$A$2:$A$152))</f>
        <v>1425</v>
      </c>
      <c r="AC953" s="105">
        <f>IF(R953=0,FORECAST($C$6-T953,Инклинометрия!$B$2:$B$152,Инклинометрия!$A$2:$A$152),FORECAST($C$8,Инклинометрия!$B$2:$B$152,Инклинометрия!$A$2:$A$152))</f>
        <v>1331.5528875839168</v>
      </c>
      <c r="AD953" s="107">
        <f>IF(U953=0,"-",FORECAST($C$8,Инклинометрия!$B$2:$B$152,Инклинометрия!$A$2:$A$152))</f>
        <v>1330</v>
      </c>
      <c r="AE953" s="107">
        <f>IF(U953=0,"-",FORECAST($C$8-U953,Инклинометрия!$B$2:$B$152,Инклинометрия!$A$2:$A$152))</f>
        <v>0</v>
      </c>
      <c r="AF953" s="107">
        <f>FORECAST($C$8-S953,Инклинометрия!$B$2:$B$152,Инклинометрия!$A$2:$A$152)</f>
        <v>1330</v>
      </c>
      <c r="AG953" s="107">
        <f>FORECAST($C$8-(S953+V953),Инклинометрия!$B$2:$B$152,Инклинометрия!$A$2:$A$152)</f>
        <v>0</v>
      </c>
      <c r="AH953" s="107">
        <f>IF(W953=0,"-",FORECAST($C$8+W953,Инклинометрия!$B$2:$B$152,Инклинометрия!$A$2:$A$152))</f>
        <v>1331.5528875839168</v>
      </c>
      <c r="AI953" s="107">
        <f>IF(W953=0,"-",FORECAST($C$8,Инклинометрия!$B$2:$B$152,Инклинометрия!$A$2:$A$152))</f>
        <v>1330</v>
      </c>
      <c r="AK953" s="122">
        <f>2*PI()*$C$5*(AT952-AT951)/(LN(AN952/$I$9)*$I$8/$I$7+LN($I$10/AN952)*$I$8/$I$7)</f>
        <v>0</v>
      </c>
      <c r="AL953" s="67">
        <f>AK953*(B953-B952)</f>
        <v>0</v>
      </c>
      <c r="AM953" s="23">
        <f t="shared" si="284"/>
        <v>4.3059540056097682E-2</v>
      </c>
      <c r="AN953" s="26">
        <f>AN952+AK953*(B953-B952)/(2*PI()*$C$5*AN952*$I$11)</f>
        <v>0.12986115207059001</v>
      </c>
      <c r="AO953" s="87">
        <f t="shared" si="278"/>
        <v>111242.59539450394</v>
      </c>
      <c r="AP953" s="87">
        <f>IF(R953+U953&lt;$C$8,0,32*$G$13/$C$12^2*($I$8*R953+$I$6*U953)+32*$G$14/($C$14^2-$C$13^2)*($I$8*S953+$I$6*V953))</f>
        <v>9917.5953945039291</v>
      </c>
      <c r="AQ953" s="66">
        <f>R953*$C$11*$C$9+U953*$C$11*$C$10</f>
        <v>14695380</v>
      </c>
      <c r="AR953" s="66">
        <f>S953*$C$11*$C$9+V953*$C$11*$C$10</f>
        <v>14695380</v>
      </c>
      <c r="AS953" s="87">
        <f>$C$11*(T953*$C$9+W953*$C$10)</f>
        <v>789129.61404581123</v>
      </c>
      <c r="AT953" s="45">
        <f t="shared" si="272"/>
        <v>15595752.209440315</v>
      </c>
      <c r="AU953" s="75"/>
    </row>
    <row r="954" spans="2:47" ht="15" thickBot="1" x14ac:dyDescent="0.35">
      <c r="B954" s="41">
        <f t="shared" si="279"/>
        <v>9230</v>
      </c>
      <c r="C954" s="8">
        <f t="shared" si="280"/>
        <v>92.3</v>
      </c>
      <c r="D954" s="73">
        <f t="shared" si="266"/>
        <v>123.45125</v>
      </c>
      <c r="E954" s="29">
        <f t="shared" si="269"/>
        <v>6844.0981875869511</v>
      </c>
      <c r="F954" s="29">
        <f t="shared" si="273"/>
        <v>7.4150576246875062</v>
      </c>
      <c r="G954" s="29">
        <f t="shared" si="281"/>
        <v>9.9176395730195388</v>
      </c>
      <c r="H954" s="17">
        <f t="shared" si="282"/>
        <v>9153.9813258974882</v>
      </c>
      <c r="I954" s="29">
        <f t="shared" si="274"/>
        <v>2.2250485660981263</v>
      </c>
      <c r="J954" s="29">
        <f t="shared" si="275"/>
        <v>13.949340071223562</v>
      </c>
      <c r="K954" s="32">
        <f>IF((D953+L953+M953-AL953)/($C$21+$C$22)&gt;$C$8,$C$8,(D953+L953+M953-AL953)/($C$21+$C$22))</f>
        <v>1400</v>
      </c>
      <c r="L954" s="97">
        <f t="shared" si="267"/>
        <v>0</v>
      </c>
      <c r="M954" s="96">
        <f t="shared" si="268"/>
        <v>0</v>
      </c>
      <c r="N954" s="98">
        <f t="shared" si="276"/>
        <v>1.7382597742038917</v>
      </c>
      <c r="O954" s="100">
        <f t="shared" si="270"/>
        <v>4.2266987561397071</v>
      </c>
      <c r="P954" s="104">
        <f t="shared" si="277"/>
        <v>18.880500609176615</v>
      </c>
      <c r="Q954" s="102">
        <f t="shared" si="283"/>
        <v>2.8886093440366814E-2</v>
      </c>
      <c r="R954" s="106">
        <f>K954-U954</f>
        <v>0</v>
      </c>
      <c r="S954" s="106">
        <f>IF(K954-H953&lt;0,0,K954-H953)</f>
        <v>0</v>
      </c>
      <c r="T954" s="106">
        <f t="shared" si="271"/>
        <v>98.365381490613771</v>
      </c>
      <c r="U954" s="107">
        <f>IF(S954&gt;0,0,IF(U953+(F954-AL954/$C$23)*$C$22/($C$21+$C$22)&gt;$C$8,$C$8,IF(V954=$C$8,U953+(F954-AL954/$C$23)*$C$22/$C$21,U953+(F954-AL954/$C$23)*$C$22/($C$21+$C$22))))</f>
        <v>1400</v>
      </c>
      <c r="V954" s="107">
        <f>IF(S954=0,IF(V953+(F954-AL954/$C$23)*$C$22/($C$21+$C$22)&gt;$C$8,$C$8,V953+(F954-AL954/$C$23)*$C$22/($C$21+$C$22)),E954)</f>
        <v>1400</v>
      </c>
      <c r="W954" s="203">
        <f>IF(S954&gt;0,0,IF(W953+AL954/$C$23&gt;$F$23,$F$23,W953+AL954/$C$23))</f>
        <v>1.6346185093862227</v>
      </c>
      <c r="X954" s="105" t="str">
        <f>IF(R954=0,"-",IF(U954=0,FORECAST($C$8,Инклинометрия!$B$2:$B$152,Инклинометрия!$A$2:$A$152),FORECAST(R954,Инклинометрия!$B$2:$B$152,Инклинометрия!$A$2:$A$152)))</f>
        <v>-</v>
      </c>
      <c r="Y954" s="105" t="str">
        <f>IF(R954=0,"-",IF(U954=0,FORECAST($C$8-R954,Инклинометрия!$B$2:$B$152,Инклинометрия!$A$2:$A$152),0))</f>
        <v>-</v>
      </c>
      <c r="Z954" s="105" t="str">
        <f>IF(S954=0,"-",FORECAST($C$8,Инклинометрия!$B$2:$B$152,Инклинометрия!$A$2:$A$152))</f>
        <v>-</v>
      </c>
      <c r="AA954" s="105" t="str">
        <f>IF(S954=0,"-",FORECAST($C$8-S954,Инклинометрия!$B$2:$B$152,Инклинометрия!$A$2:$A$152))</f>
        <v>-</v>
      </c>
      <c r="AB954" s="105">
        <f>IF(T954=0,"-",FORECAST($C$6,Инклинометрия!$B$2:$B$152,Инклинометрия!$A$2:$A$152))</f>
        <v>1425</v>
      </c>
      <c r="AC954" s="105">
        <f>IF(R954=0,FORECAST($C$6-T954,Инклинометрия!$B$2:$B$152,Инклинометрия!$A$2:$A$152),FORECAST($C$8,Инклинометрия!$B$2:$B$152,Инклинометрия!$A$2:$A$152))</f>
        <v>1331.5528875839168</v>
      </c>
      <c r="AD954" s="107">
        <f>IF(U954=0,"-",FORECAST($C$8,Инклинометрия!$B$2:$B$152,Инклинометрия!$A$2:$A$152))</f>
        <v>1330</v>
      </c>
      <c r="AE954" s="107">
        <f>IF(U954=0,"-",FORECAST($C$8-U954,Инклинометрия!$B$2:$B$152,Инклинометрия!$A$2:$A$152))</f>
        <v>0</v>
      </c>
      <c r="AF954" s="107">
        <f>FORECAST($C$8-S954,Инклинометрия!$B$2:$B$152,Инклинометрия!$A$2:$A$152)</f>
        <v>1330</v>
      </c>
      <c r="AG954" s="107">
        <f>FORECAST($C$8-(S954+V954),Инклинометрия!$B$2:$B$152,Инклинометрия!$A$2:$A$152)</f>
        <v>0</v>
      </c>
      <c r="AH954" s="107">
        <f>IF(W954=0,"-",FORECAST($C$8+W954,Инклинометрия!$B$2:$B$152,Инклинометрия!$A$2:$A$152))</f>
        <v>1331.5528875839168</v>
      </c>
      <c r="AI954" s="107">
        <f>IF(W954=0,"-",FORECAST($C$8,Инклинометрия!$B$2:$B$152,Инклинометрия!$A$2:$A$152))</f>
        <v>1330</v>
      </c>
      <c r="AK954" s="122">
        <f>2*PI()*$C$5*(AT953-AT952)/(LN(AN953/$I$9)*$I$8/$I$7+LN($I$10/AN953)*$I$8/$I$7)</f>
        <v>0</v>
      </c>
      <c r="AL954" s="67">
        <f>AK954*(B954-B953)</f>
        <v>0</v>
      </c>
      <c r="AM954" s="23">
        <f t="shared" si="284"/>
        <v>4.3059540056097682E-2</v>
      </c>
      <c r="AN954" s="26">
        <f>AN953+AK954*(B954-B953)/(2*PI()*$C$5*AN953*$I$11)</f>
        <v>0.12986115207059001</v>
      </c>
      <c r="AO954" s="87">
        <f t="shared" si="278"/>
        <v>111242.59539450394</v>
      </c>
      <c r="AP954" s="87">
        <f>IF(R954+U954&lt;$C$8,0,32*$G$13/$C$12^2*($I$8*R954+$I$6*U954)+32*$G$14/($C$14^2-$C$13^2)*($I$8*S954+$I$6*V954))</f>
        <v>9917.5953945039291</v>
      </c>
      <c r="AQ954" s="66">
        <f>R954*$C$11*$C$9+U954*$C$11*$C$10</f>
        <v>14695380</v>
      </c>
      <c r="AR954" s="66">
        <f>S954*$C$11*$C$9+V954*$C$11*$C$10</f>
        <v>14695380</v>
      </c>
      <c r="AS954" s="87">
        <f>$C$11*(T954*$C$9+W954*$C$10)</f>
        <v>789129.61404581123</v>
      </c>
      <c r="AT954" s="45">
        <f t="shared" si="272"/>
        <v>15595752.209440315</v>
      </c>
      <c r="AU954" s="75"/>
    </row>
    <row r="955" spans="2:47" ht="15" thickBot="1" x14ac:dyDescent="0.35">
      <c r="B955" s="41">
        <f t="shared" si="279"/>
        <v>9240</v>
      </c>
      <c r="C955" s="8">
        <f t="shared" si="280"/>
        <v>92.4</v>
      </c>
      <c r="D955" s="73">
        <f t="shared" si="266"/>
        <v>123.58499999999999</v>
      </c>
      <c r="E955" s="29">
        <f t="shared" si="269"/>
        <v>6851.5132452116395</v>
      </c>
      <c r="F955" s="29">
        <f t="shared" si="273"/>
        <v>7.4150576246884157</v>
      </c>
      <c r="G955" s="29">
        <f t="shared" si="281"/>
        <v>9.9176395730207556</v>
      </c>
      <c r="H955" s="17">
        <f t="shared" si="282"/>
        <v>9163.8989654705092</v>
      </c>
      <c r="I955" s="29">
        <f t="shared" si="274"/>
        <v>2.2250485660981263</v>
      </c>
      <c r="J955" s="29">
        <f t="shared" si="275"/>
        <v>13.949340071224418</v>
      </c>
      <c r="K955" s="32">
        <f>IF((D954+L954+M954-AL954)/($C$21+$C$22)&gt;$C$8,$C$8,(D954+L954+M954-AL954)/($C$21+$C$22))</f>
        <v>1400</v>
      </c>
      <c r="L955" s="97">
        <f t="shared" si="267"/>
        <v>0</v>
      </c>
      <c r="M955" s="96">
        <f t="shared" si="268"/>
        <v>0</v>
      </c>
      <c r="N955" s="98">
        <f t="shared" si="276"/>
        <v>1.7382597742038917</v>
      </c>
      <c r="O955" s="100">
        <f t="shared" si="270"/>
        <v>4.2266987561397071</v>
      </c>
      <c r="P955" s="104">
        <f t="shared" si="277"/>
        <v>18.880500609176615</v>
      </c>
      <c r="Q955" s="102">
        <f t="shared" si="283"/>
        <v>2.8886093440366814E-2</v>
      </c>
      <c r="R955" s="106">
        <f>K955-U955</f>
        <v>0</v>
      </c>
      <c r="S955" s="106">
        <f>IF(K955-H954&lt;0,0,K955-H954)</f>
        <v>0</v>
      </c>
      <c r="T955" s="106">
        <f t="shared" si="271"/>
        <v>98.365381490613771</v>
      </c>
      <c r="U955" s="107">
        <f>IF(S955&gt;0,0,IF(U954+(F955-AL955/$C$23)*$C$22/($C$21+$C$22)&gt;$C$8,$C$8,IF(V955=$C$8,U954+(F955-AL955/$C$23)*$C$22/$C$21,U954+(F955-AL955/$C$23)*$C$22/($C$21+$C$22))))</f>
        <v>1400</v>
      </c>
      <c r="V955" s="107">
        <f>IF(S955=0,IF(V954+(F955-AL955/$C$23)*$C$22/($C$21+$C$22)&gt;$C$8,$C$8,V954+(F955-AL955/$C$23)*$C$22/($C$21+$C$22)),E955)</f>
        <v>1400</v>
      </c>
      <c r="W955" s="203">
        <f>IF(S955&gt;0,0,IF(W954+AL955/$C$23&gt;$F$23,$F$23,W954+AL955/$C$23))</f>
        <v>1.6346185093862227</v>
      </c>
      <c r="X955" s="105" t="str">
        <f>IF(R955=0,"-",IF(U955=0,FORECAST($C$8,Инклинометрия!$B$2:$B$152,Инклинометрия!$A$2:$A$152),FORECAST(R955,Инклинометрия!$B$2:$B$152,Инклинометрия!$A$2:$A$152)))</f>
        <v>-</v>
      </c>
      <c r="Y955" s="105" t="str">
        <f>IF(R955=0,"-",IF(U955=0,FORECAST($C$8-R955,Инклинометрия!$B$2:$B$152,Инклинометрия!$A$2:$A$152),0))</f>
        <v>-</v>
      </c>
      <c r="Z955" s="105" t="str">
        <f>IF(S955=0,"-",FORECAST($C$8,Инклинометрия!$B$2:$B$152,Инклинометрия!$A$2:$A$152))</f>
        <v>-</v>
      </c>
      <c r="AA955" s="105" t="str">
        <f>IF(S955=0,"-",FORECAST($C$8-S955,Инклинометрия!$B$2:$B$152,Инклинометрия!$A$2:$A$152))</f>
        <v>-</v>
      </c>
      <c r="AB955" s="105">
        <f>IF(T955=0,"-",FORECAST($C$6,Инклинометрия!$B$2:$B$152,Инклинометрия!$A$2:$A$152))</f>
        <v>1425</v>
      </c>
      <c r="AC955" s="105">
        <f>IF(R955=0,FORECAST($C$6-T955,Инклинометрия!$B$2:$B$152,Инклинометрия!$A$2:$A$152),FORECAST($C$8,Инклинометрия!$B$2:$B$152,Инклинометрия!$A$2:$A$152))</f>
        <v>1331.5528875839168</v>
      </c>
      <c r="AD955" s="107">
        <f>IF(U955=0,"-",FORECAST($C$8,Инклинометрия!$B$2:$B$152,Инклинометрия!$A$2:$A$152))</f>
        <v>1330</v>
      </c>
      <c r="AE955" s="107">
        <f>IF(U955=0,"-",FORECAST($C$8-U955,Инклинометрия!$B$2:$B$152,Инклинометрия!$A$2:$A$152))</f>
        <v>0</v>
      </c>
      <c r="AF955" s="107">
        <f>FORECAST($C$8-S955,Инклинометрия!$B$2:$B$152,Инклинометрия!$A$2:$A$152)</f>
        <v>1330</v>
      </c>
      <c r="AG955" s="107">
        <f>FORECAST($C$8-(S955+V955),Инклинометрия!$B$2:$B$152,Инклинометрия!$A$2:$A$152)</f>
        <v>0</v>
      </c>
      <c r="AH955" s="107">
        <f>IF(W955=0,"-",FORECAST($C$8+W955,Инклинометрия!$B$2:$B$152,Инклинометрия!$A$2:$A$152))</f>
        <v>1331.5528875839168</v>
      </c>
      <c r="AI955" s="107">
        <f>IF(W955=0,"-",FORECAST($C$8,Инклинометрия!$B$2:$B$152,Инклинометрия!$A$2:$A$152))</f>
        <v>1330</v>
      </c>
      <c r="AK955" s="122">
        <f>2*PI()*$C$5*(AT954-AT953)/(LN(AN954/$I$9)*$I$8/$I$7+LN($I$10/AN954)*$I$8/$I$7)</f>
        <v>0</v>
      </c>
      <c r="AL955" s="67">
        <f>AK955*(B955-B954)</f>
        <v>0</v>
      </c>
      <c r="AM955" s="23">
        <f t="shared" si="284"/>
        <v>4.3059540056097682E-2</v>
      </c>
      <c r="AN955" s="26">
        <f>AN954+AK955*(B955-B954)/(2*PI()*$C$5*AN954*$I$11)</f>
        <v>0.12986115207059001</v>
      </c>
      <c r="AO955" s="87">
        <f t="shared" si="278"/>
        <v>111242.59539450394</v>
      </c>
      <c r="AP955" s="87">
        <f>IF(R955+U955&lt;$C$8,0,32*$G$13/$C$12^2*($I$8*R955+$I$6*U955)+32*$G$14/($C$14^2-$C$13^2)*($I$8*S955+$I$6*V955))</f>
        <v>9917.5953945039291</v>
      </c>
      <c r="AQ955" s="66">
        <f>R955*$C$11*$C$9+U955*$C$11*$C$10</f>
        <v>14695380</v>
      </c>
      <c r="AR955" s="66">
        <f>S955*$C$11*$C$9+V955*$C$11*$C$10</f>
        <v>14695380</v>
      </c>
      <c r="AS955" s="87">
        <f>$C$11*(T955*$C$9+W955*$C$10)</f>
        <v>789129.61404581123</v>
      </c>
      <c r="AT955" s="45">
        <f t="shared" si="272"/>
        <v>15595752.209440315</v>
      </c>
      <c r="AU955" s="75"/>
    </row>
    <row r="956" spans="2:47" ht="15" thickBot="1" x14ac:dyDescent="0.35">
      <c r="B956" s="41">
        <f t="shared" si="279"/>
        <v>9250</v>
      </c>
      <c r="C956" s="8">
        <f t="shared" si="280"/>
        <v>92.5</v>
      </c>
      <c r="D956" s="73">
        <f t="shared" si="266"/>
        <v>123.71875</v>
      </c>
      <c r="E956" s="29">
        <f t="shared" si="269"/>
        <v>6858.928302836327</v>
      </c>
      <c r="F956" s="29">
        <f t="shared" si="273"/>
        <v>7.4150576246875062</v>
      </c>
      <c r="G956" s="29">
        <f t="shared" si="281"/>
        <v>9.9176395730195388</v>
      </c>
      <c r="H956" s="17">
        <f t="shared" si="282"/>
        <v>9173.8166050435284</v>
      </c>
      <c r="I956" s="29">
        <f t="shared" si="274"/>
        <v>2.2250485660981263</v>
      </c>
      <c r="J956" s="29">
        <f t="shared" si="275"/>
        <v>13.949340071223562</v>
      </c>
      <c r="K956" s="32">
        <f>IF((D955+L955+M955-AL955)/($C$21+$C$22)&gt;$C$8,$C$8,(D955+L955+M955-AL955)/($C$21+$C$22))</f>
        <v>1400</v>
      </c>
      <c r="L956" s="97">
        <f t="shared" si="267"/>
        <v>0</v>
      </c>
      <c r="M956" s="96">
        <f t="shared" si="268"/>
        <v>0</v>
      </c>
      <c r="N956" s="98">
        <f t="shared" si="276"/>
        <v>1.7382597742038917</v>
      </c>
      <c r="O956" s="100">
        <f t="shared" si="270"/>
        <v>4.2266987561397071</v>
      </c>
      <c r="P956" s="104">
        <f t="shared" si="277"/>
        <v>18.880500609176615</v>
      </c>
      <c r="Q956" s="102">
        <f t="shared" si="283"/>
        <v>2.8886093440366814E-2</v>
      </c>
      <c r="R956" s="106">
        <f>K956-U956</f>
        <v>0</v>
      </c>
      <c r="S956" s="106">
        <f>IF(K956-H955&lt;0,0,K956-H955)</f>
        <v>0</v>
      </c>
      <c r="T956" s="106">
        <f t="shared" si="271"/>
        <v>98.365381490613771</v>
      </c>
      <c r="U956" s="107">
        <f>IF(S956&gt;0,0,IF(U955+(F956-AL956/$C$23)*$C$22/($C$21+$C$22)&gt;$C$8,$C$8,IF(V956=$C$8,U955+(F956-AL956/$C$23)*$C$22/$C$21,U955+(F956-AL956/$C$23)*$C$22/($C$21+$C$22))))</f>
        <v>1400</v>
      </c>
      <c r="V956" s="107">
        <f>IF(S956=0,IF(V955+(F956-AL956/$C$23)*$C$22/($C$21+$C$22)&gt;$C$8,$C$8,V955+(F956-AL956/$C$23)*$C$22/($C$21+$C$22)),E956)</f>
        <v>1400</v>
      </c>
      <c r="W956" s="203">
        <f>IF(S956&gt;0,0,IF(W955+AL956/$C$23&gt;$F$23,$F$23,W955+AL956/$C$23))</f>
        <v>1.6346185093862227</v>
      </c>
      <c r="X956" s="105" t="str">
        <f>IF(R956=0,"-",IF(U956=0,FORECAST($C$8,Инклинометрия!$B$2:$B$152,Инклинометрия!$A$2:$A$152),FORECAST(R956,Инклинометрия!$B$2:$B$152,Инклинометрия!$A$2:$A$152)))</f>
        <v>-</v>
      </c>
      <c r="Y956" s="105" t="str">
        <f>IF(R956=0,"-",IF(U956=0,FORECAST($C$8-R956,Инклинометрия!$B$2:$B$152,Инклинометрия!$A$2:$A$152),0))</f>
        <v>-</v>
      </c>
      <c r="Z956" s="105" t="str">
        <f>IF(S956=0,"-",FORECAST($C$8,Инклинометрия!$B$2:$B$152,Инклинометрия!$A$2:$A$152))</f>
        <v>-</v>
      </c>
      <c r="AA956" s="105" t="str">
        <f>IF(S956=0,"-",FORECAST($C$8-S956,Инклинометрия!$B$2:$B$152,Инклинометрия!$A$2:$A$152))</f>
        <v>-</v>
      </c>
      <c r="AB956" s="105">
        <f>IF(T956=0,"-",FORECAST($C$6,Инклинометрия!$B$2:$B$152,Инклинометрия!$A$2:$A$152))</f>
        <v>1425</v>
      </c>
      <c r="AC956" s="105">
        <f>IF(R956=0,FORECAST($C$6-T956,Инклинометрия!$B$2:$B$152,Инклинометрия!$A$2:$A$152),FORECAST($C$8,Инклинометрия!$B$2:$B$152,Инклинометрия!$A$2:$A$152))</f>
        <v>1331.5528875839168</v>
      </c>
      <c r="AD956" s="107">
        <f>IF(U956=0,"-",FORECAST($C$8,Инклинометрия!$B$2:$B$152,Инклинометрия!$A$2:$A$152))</f>
        <v>1330</v>
      </c>
      <c r="AE956" s="107">
        <f>IF(U956=0,"-",FORECAST($C$8-U956,Инклинометрия!$B$2:$B$152,Инклинометрия!$A$2:$A$152))</f>
        <v>0</v>
      </c>
      <c r="AF956" s="107">
        <f>FORECAST($C$8-S956,Инклинометрия!$B$2:$B$152,Инклинометрия!$A$2:$A$152)</f>
        <v>1330</v>
      </c>
      <c r="AG956" s="107">
        <f>FORECAST($C$8-(S956+V956),Инклинометрия!$B$2:$B$152,Инклинометрия!$A$2:$A$152)</f>
        <v>0</v>
      </c>
      <c r="AH956" s="107">
        <f>IF(W956=0,"-",FORECAST($C$8+W956,Инклинометрия!$B$2:$B$152,Инклинометрия!$A$2:$A$152))</f>
        <v>1331.5528875839168</v>
      </c>
      <c r="AI956" s="107">
        <f>IF(W956=0,"-",FORECAST($C$8,Инклинометрия!$B$2:$B$152,Инклинометрия!$A$2:$A$152))</f>
        <v>1330</v>
      </c>
      <c r="AK956" s="122">
        <f>2*PI()*$C$5*(AT955-AT954)/(LN(AN955/$I$9)*$I$8/$I$7+LN($I$10/AN955)*$I$8/$I$7)</f>
        <v>0</v>
      </c>
      <c r="AL956" s="67">
        <f>AK956*(B956-B955)</f>
        <v>0</v>
      </c>
      <c r="AM956" s="23">
        <f t="shared" si="284"/>
        <v>4.3059540056097682E-2</v>
      </c>
      <c r="AN956" s="26">
        <f>AN955+AK956*(B956-B955)/(2*PI()*$C$5*AN955*$I$11)</f>
        <v>0.12986115207059001</v>
      </c>
      <c r="AO956" s="87">
        <f t="shared" si="278"/>
        <v>111242.59539450394</v>
      </c>
      <c r="AP956" s="87">
        <f>IF(R956+U956&lt;$C$8,0,32*$G$13/$C$12^2*($I$8*R956+$I$6*U956)+32*$G$14/($C$14^2-$C$13^2)*($I$8*S956+$I$6*V956))</f>
        <v>9917.5953945039291</v>
      </c>
      <c r="AQ956" s="66">
        <f>R956*$C$11*$C$9+U956*$C$11*$C$10</f>
        <v>14695380</v>
      </c>
      <c r="AR956" s="66">
        <f>S956*$C$11*$C$9+V956*$C$11*$C$10</f>
        <v>14695380</v>
      </c>
      <c r="AS956" s="87">
        <f>$C$11*(T956*$C$9+W956*$C$10)</f>
        <v>789129.61404581123</v>
      </c>
      <c r="AT956" s="45">
        <f t="shared" si="272"/>
        <v>15595752.209440315</v>
      </c>
      <c r="AU956" s="75"/>
    </row>
    <row r="957" spans="2:47" ht="15" thickBot="1" x14ac:dyDescent="0.35">
      <c r="B957" s="41">
        <f t="shared" si="279"/>
        <v>9260</v>
      </c>
      <c r="C957" s="8">
        <f t="shared" si="280"/>
        <v>92.600000000000009</v>
      </c>
      <c r="D957" s="73">
        <f t="shared" si="266"/>
        <v>123.85250000000002</v>
      </c>
      <c r="E957" s="29">
        <f t="shared" si="269"/>
        <v>6866.3433604610154</v>
      </c>
      <c r="F957" s="29">
        <f t="shared" si="273"/>
        <v>7.4150576246884157</v>
      </c>
      <c r="G957" s="29">
        <f t="shared" si="281"/>
        <v>9.9176395730207556</v>
      </c>
      <c r="H957" s="17">
        <f t="shared" si="282"/>
        <v>9183.7342446165494</v>
      </c>
      <c r="I957" s="29">
        <f t="shared" si="274"/>
        <v>2.2250485660981263</v>
      </c>
      <c r="J957" s="29">
        <f t="shared" si="275"/>
        <v>13.949340071224418</v>
      </c>
      <c r="K957" s="32">
        <f>IF((D956+L956+M956-AL956)/($C$21+$C$22)&gt;$C$8,$C$8,(D956+L956+M956-AL956)/($C$21+$C$22))</f>
        <v>1400</v>
      </c>
      <c r="L957" s="97">
        <f t="shared" si="267"/>
        <v>0</v>
      </c>
      <c r="M957" s="96">
        <f t="shared" si="268"/>
        <v>0</v>
      </c>
      <c r="N957" s="98">
        <f t="shared" si="276"/>
        <v>1.7382597742038917</v>
      </c>
      <c r="O957" s="100">
        <f t="shared" si="270"/>
        <v>4.2266987561397071</v>
      </c>
      <c r="P957" s="104">
        <f t="shared" si="277"/>
        <v>18.880500609176615</v>
      </c>
      <c r="Q957" s="102">
        <f t="shared" si="283"/>
        <v>2.8886093440366814E-2</v>
      </c>
      <c r="R957" s="106">
        <f>K957-U957</f>
        <v>0</v>
      </c>
      <c r="S957" s="106">
        <f>IF(K957-H956&lt;0,0,K957-H956)</f>
        <v>0</v>
      </c>
      <c r="T957" s="106">
        <f t="shared" si="271"/>
        <v>98.365381490613771</v>
      </c>
      <c r="U957" s="107">
        <f>IF(S957&gt;0,0,IF(U956+(F957-AL957/$C$23)*$C$22/($C$21+$C$22)&gt;$C$8,$C$8,IF(V957=$C$8,U956+(F957-AL957/$C$23)*$C$22/$C$21,U956+(F957-AL957/$C$23)*$C$22/($C$21+$C$22))))</f>
        <v>1400</v>
      </c>
      <c r="V957" s="107">
        <f>IF(S957=0,IF(V956+(F957-AL957/$C$23)*$C$22/($C$21+$C$22)&gt;$C$8,$C$8,V956+(F957-AL957/$C$23)*$C$22/($C$21+$C$22)),E957)</f>
        <v>1400</v>
      </c>
      <c r="W957" s="203">
        <f>IF(S957&gt;0,0,IF(W956+AL957/$C$23&gt;$F$23,$F$23,W956+AL957/$C$23))</f>
        <v>1.6346185093862227</v>
      </c>
      <c r="X957" s="105" t="str">
        <f>IF(R957=0,"-",IF(U957=0,FORECAST($C$8,Инклинометрия!$B$2:$B$152,Инклинометрия!$A$2:$A$152),FORECAST(R957,Инклинометрия!$B$2:$B$152,Инклинометрия!$A$2:$A$152)))</f>
        <v>-</v>
      </c>
      <c r="Y957" s="105" t="str">
        <f>IF(R957=0,"-",IF(U957=0,FORECAST($C$8-R957,Инклинометрия!$B$2:$B$152,Инклинометрия!$A$2:$A$152),0))</f>
        <v>-</v>
      </c>
      <c r="Z957" s="105" t="str">
        <f>IF(S957=0,"-",FORECAST($C$8,Инклинометрия!$B$2:$B$152,Инклинометрия!$A$2:$A$152))</f>
        <v>-</v>
      </c>
      <c r="AA957" s="105" t="str">
        <f>IF(S957=0,"-",FORECAST($C$8-S957,Инклинометрия!$B$2:$B$152,Инклинометрия!$A$2:$A$152))</f>
        <v>-</v>
      </c>
      <c r="AB957" s="105">
        <f>IF(T957=0,"-",FORECAST($C$6,Инклинометрия!$B$2:$B$152,Инклинометрия!$A$2:$A$152))</f>
        <v>1425</v>
      </c>
      <c r="AC957" s="105">
        <f>IF(R957=0,FORECAST($C$6-T957,Инклинометрия!$B$2:$B$152,Инклинометрия!$A$2:$A$152),FORECAST($C$8,Инклинометрия!$B$2:$B$152,Инклинометрия!$A$2:$A$152))</f>
        <v>1331.5528875839168</v>
      </c>
      <c r="AD957" s="107">
        <f>IF(U957=0,"-",FORECAST($C$8,Инклинометрия!$B$2:$B$152,Инклинометрия!$A$2:$A$152))</f>
        <v>1330</v>
      </c>
      <c r="AE957" s="107">
        <f>IF(U957=0,"-",FORECAST($C$8-U957,Инклинометрия!$B$2:$B$152,Инклинометрия!$A$2:$A$152))</f>
        <v>0</v>
      </c>
      <c r="AF957" s="107">
        <f>FORECAST($C$8-S957,Инклинометрия!$B$2:$B$152,Инклинометрия!$A$2:$A$152)</f>
        <v>1330</v>
      </c>
      <c r="AG957" s="107">
        <f>FORECAST($C$8-(S957+V957),Инклинометрия!$B$2:$B$152,Инклинометрия!$A$2:$A$152)</f>
        <v>0</v>
      </c>
      <c r="AH957" s="107">
        <f>IF(W957=0,"-",FORECAST($C$8+W957,Инклинометрия!$B$2:$B$152,Инклинометрия!$A$2:$A$152))</f>
        <v>1331.5528875839168</v>
      </c>
      <c r="AI957" s="107">
        <f>IF(W957=0,"-",FORECAST($C$8,Инклинометрия!$B$2:$B$152,Инклинометрия!$A$2:$A$152))</f>
        <v>1330</v>
      </c>
      <c r="AK957" s="122">
        <f>2*PI()*$C$5*(AT956-AT955)/(LN(AN956/$I$9)*$I$8/$I$7+LN($I$10/AN956)*$I$8/$I$7)</f>
        <v>0</v>
      </c>
      <c r="AL957" s="67">
        <f>AK957*(B957-B956)</f>
        <v>0</v>
      </c>
      <c r="AM957" s="23">
        <f t="shared" si="284"/>
        <v>4.3059540056097682E-2</v>
      </c>
      <c r="AN957" s="26">
        <f>AN956+AK957*(B957-B956)/(2*PI()*$C$5*AN956*$I$11)</f>
        <v>0.12986115207059001</v>
      </c>
      <c r="AO957" s="87">
        <f t="shared" si="278"/>
        <v>111242.59539450394</v>
      </c>
      <c r="AP957" s="87">
        <f>IF(R957+U957&lt;$C$8,0,32*$G$13/$C$12^2*($I$8*R957+$I$6*U957)+32*$G$14/($C$14^2-$C$13^2)*($I$8*S957+$I$6*V957))</f>
        <v>9917.5953945039291</v>
      </c>
      <c r="AQ957" s="66">
        <f>R957*$C$11*$C$9+U957*$C$11*$C$10</f>
        <v>14695380</v>
      </c>
      <c r="AR957" s="66">
        <f>S957*$C$11*$C$9+V957*$C$11*$C$10</f>
        <v>14695380</v>
      </c>
      <c r="AS957" s="87">
        <f>$C$11*(T957*$C$9+W957*$C$10)</f>
        <v>789129.61404581123</v>
      </c>
      <c r="AT957" s="45">
        <f t="shared" si="272"/>
        <v>15595752.209440315</v>
      </c>
      <c r="AU957" s="75"/>
    </row>
    <row r="958" spans="2:47" ht="15" thickBot="1" x14ac:dyDescent="0.35">
      <c r="B958" s="41">
        <f t="shared" si="279"/>
        <v>9270</v>
      </c>
      <c r="C958" s="8">
        <f t="shared" si="280"/>
        <v>92.7</v>
      </c>
      <c r="D958" s="73">
        <f t="shared" si="266"/>
        <v>123.98625</v>
      </c>
      <c r="E958" s="29">
        <f t="shared" si="269"/>
        <v>6873.7584180857029</v>
      </c>
      <c r="F958" s="29">
        <f t="shared" si="273"/>
        <v>7.4150576246875062</v>
      </c>
      <c r="G958" s="29">
        <f t="shared" si="281"/>
        <v>9.9176395730195388</v>
      </c>
      <c r="H958" s="17">
        <f t="shared" si="282"/>
        <v>9193.6518841895686</v>
      </c>
      <c r="I958" s="29">
        <f t="shared" si="274"/>
        <v>2.2250485660981263</v>
      </c>
      <c r="J958" s="29">
        <f t="shared" si="275"/>
        <v>13.949340071223562</v>
      </c>
      <c r="K958" s="32">
        <f>IF((D957+L957+M957-AL957)/($C$21+$C$22)&gt;$C$8,$C$8,(D957+L957+M957-AL957)/($C$21+$C$22))</f>
        <v>1400</v>
      </c>
      <c r="L958" s="97">
        <f t="shared" si="267"/>
        <v>0</v>
      </c>
      <c r="M958" s="96">
        <f t="shared" si="268"/>
        <v>0</v>
      </c>
      <c r="N958" s="98">
        <f t="shared" si="276"/>
        <v>1.7382597742038917</v>
      </c>
      <c r="O958" s="100">
        <f t="shared" si="270"/>
        <v>4.2266987561397071</v>
      </c>
      <c r="P958" s="104">
        <f t="shared" si="277"/>
        <v>18.880500609176615</v>
      </c>
      <c r="Q958" s="102">
        <f t="shared" si="283"/>
        <v>2.8886093440366814E-2</v>
      </c>
      <c r="R958" s="106">
        <f>K958-U958</f>
        <v>0</v>
      </c>
      <c r="S958" s="106">
        <f>IF(K958-H957&lt;0,0,K958-H957)</f>
        <v>0</v>
      </c>
      <c r="T958" s="106">
        <f t="shared" si="271"/>
        <v>98.365381490613771</v>
      </c>
      <c r="U958" s="107">
        <f>IF(S958&gt;0,0,IF(U957+(F958-AL958/$C$23)*$C$22/($C$21+$C$22)&gt;$C$8,$C$8,IF(V958=$C$8,U957+(F958-AL958/$C$23)*$C$22/$C$21,U957+(F958-AL958/$C$23)*$C$22/($C$21+$C$22))))</f>
        <v>1400</v>
      </c>
      <c r="V958" s="107">
        <f>IF(S958=0,IF(V957+(F958-AL958/$C$23)*$C$22/($C$21+$C$22)&gt;$C$8,$C$8,V957+(F958-AL958/$C$23)*$C$22/($C$21+$C$22)),E958)</f>
        <v>1400</v>
      </c>
      <c r="W958" s="203">
        <f>IF(S958&gt;0,0,IF(W957+AL958/$C$23&gt;$F$23,$F$23,W957+AL958/$C$23))</f>
        <v>1.6346185093862227</v>
      </c>
      <c r="X958" s="105" t="str">
        <f>IF(R958=0,"-",IF(U958=0,FORECAST($C$8,Инклинометрия!$B$2:$B$152,Инклинометрия!$A$2:$A$152),FORECAST(R958,Инклинометрия!$B$2:$B$152,Инклинометрия!$A$2:$A$152)))</f>
        <v>-</v>
      </c>
      <c r="Y958" s="105" t="str">
        <f>IF(R958=0,"-",IF(U958=0,FORECAST($C$8-R958,Инклинометрия!$B$2:$B$152,Инклинометрия!$A$2:$A$152),0))</f>
        <v>-</v>
      </c>
      <c r="Z958" s="105" t="str">
        <f>IF(S958=0,"-",FORECAST($C$8,Инклинометрия!$B$2:$B$152,Инклинометрия!$A$2:$A$152))</f>
        <v>-</v>
      </c>
      <c r="AA958" s="105" t="str">
        <f>IF(S958=0,"-",FORECAST($C$8-S958,Инклинометрия!$B$2:$B$152,Инклинометрия!$A$2:$A$152))</f>
        <v>-</v>
      </c>
      <c r="AB958" s="105">
        <f>IF(T958=0,"-",FORECAST($C$6,Инклинометрия!$B$2:$B$152,Инклинометрия!$A$2:$A$152))</f>
        <v>1425</v>
      </c>
      <c r="AC958" s="105">
        <f>IF(R958=0,FORECAST($C$6-T958,Инклинометрия!$B$2:$B$152,Инклинометрия!$A$2:$A$152),FORECAST($C$8,Инклинометрия!$B$2:$B$152,Инклинометрия!$A$2:$A$152))</f>
        <v>1331.5528875839168</v>
      </c>
      <c r="AD958" s="107">
        <f>IF(U958=0,"-",FORECAST($C$8,Инклинометрия!$B$2:$B$152,Инклинометрия!$A$2:$A$152))</f>
        <v>1330</v>
      </c>
      <c r="AE958" s="107">
        <f>IF(U958=0,"-",FORECAST($C$8-U958,Инклинометрия!$B$2:$B$152,Инклинометрия!$A$2:$A$152))</f>
        <v>0</v>
      </c>
      <c r="AF958" s="107">
        <f>FORECAST($C$8-S958,Инклинометрия!$B$2:$B$152,Инклинометрия!$A$2:$A$152)</f>
        <v>1330</v>
      </c>
      <c r="AG958" s="107">
        <f>FORECAST($C$8-(S958+V958),Инклинометрия!$B$2:$B$152,Инклинометрия!$A$2:$A$152)</f>
        <v>0</v>
      </c>
      <c r="AH958" s="107">
        <f>IF(W958=0,"-",FORECAST($C$8+W958,Инклинометрия!$B$2:$B$152,Инклинометрия!$A$2:$A$152))</f>
        <v>1331.5528875839168</v>
      </c>
      <c r="AI958" s="107">
        <f>IF(W958=0,"-",FORECAST($C$8,Инклинометрия!$B$2:$B$152,Инклинометрия!$A$2:$A$152))</f>
        <v>1330</v>
      </c>
      <c r="AK958" s="122">
        <f>2*PI()*$C$5*(AT957-AT956)/(LN(AN957/$I$9)*$I$8/$I$7+LN($I$10/AN957)*$I$8/$I$7)</f>
        <v>0</v>
      </c>
      <c r="AL958" s="67">
        <f>AK958*(B958-B957)</f>
        <v>0</v>
      </c>
      <c r="AM958" s="23">
        <f t="shared" si="284"/>
        <v>4.3059540056097682E-2</v>
      </c>
      <c r="AN958" s="26">
        <f>AN957+AK958*(B958-B957)/(2*PI()*$C$5*AN957*$I$11)</f>
        <v>0.12986115207059001</v>
      </c>
      <c r="AO958" s="87">
        <f t="shared" si="278"/>
        <v>111242.59539450394</v>
      </c>
      <c r="AP958" s="87">
        <f>IF(R958+U958&lt;$C$8,0,32*$G$13/$C$12^2*($I$8*R958+$I$6*U958)+32*$G$14/($C$14^2-$C$13^2)*($I$8*S958+$I$6*V958))</f>
        <v>9917.5953945039291</v>
      </c>
      <c r="AQ958" s="66">
        <f>R958*$C$11*$C$9+U958*$C$11*$C$10</f>
        <v>14695380</v>
      </c>
      <c r="AR958" s="66">
        <f>S958*$C$11*$C$9+V958*$C$11*$C$10</f>
        <v>14695380</v>
      </c>
      <c r="AS958" s="87">
        <f>$C$11*(T958*$C$9+W958*$C$10)</f>
        <v>789129.61404581123</v>
      </c>
      <c r="AT958" s="45">
        <f t="shared" si="272"/>
        <v>15595752.209440315</v>
      </c>
      <c r="AU958" s="75"/>
    </row>
    <row r="959" spans="2:47" ht="15" thickBot="1" x14ac:dyDescent="0.35">
      <c r="B959" s="41">
        <f t="shared" si="279"/>
        <v>9280</v>
      </c>
      <c r="C959" s="8">
        <f t="shared" si="280"/>
        <v>92.8</v>
      </c>
      <c r="D959" s="73">
        <f t="shared" si="266"/>
        <v>124.12</v>
      </c>
      <c r="E959" s="29">
        <f t="shared" si="269"/>
        <v>6881.1734757103904</v>
      </c>
      <c r="F959" s="29">
        <f t="shared" si="273"/>
        <v>7.4150576246875062</v>
      </c>
      <c r="G959" s="29">
        <f t="shared" si="281"/>
        <v>9.9176395730195388</v>
      </c>
      <c r="H959" s="17">
        <f t="shared" si="282"/>
        <v>9203.5695237625878</v>
      </c>
      <c r="I959" s="29">
        <f t="shared" si="274"/>
        <v>2.2250485660981263</v>
      </c>
      <c r="J959" s="29">
        <f t="shared" si="275"/>
        <v>13.949340071223562</v>
      </c>
      <c r="K959" s="32">
        <f>IF((D958+L958+M958-AL958)/($C$21+$C$22)&gt;$C$8,$C$8,(D958+L958+M958-AL958)/($C$21+$C$22))</f>
        <v>1400</v>
      </c>
      <c r="L959" s="97">
        <f t="shared" si="267"/>
        <v>0</v>
      </c>
      <c r="M959" s="96">
        <f t="shared" si="268"/>
        <v>0</v>
      </c>
      <c r="N959" s="98">
        <f t="shared" si="276"/>
        <v>1.7382597742038917</v>
      </c>
      <c r="O959" s="100">
        <f t="shared" si="270"/>
        <v>4.2266987561397071</v>
      </c>
      <c r="P959" s="104">
        <f t="shared" si="277"/>
        <v>18.880500609176615</v>
      </c>
      <c r="Q959" s="102">
        <f t="shared" si="283"/>
        <v>2.8886093440366814E-2</v>
      </c>
      <c r="R959" s="106">
        <f>K959-U959</f>
        <v>0</v>
      </c>
      <c r="S959" s="106">
        <f>IF(K959-H958&lt;0,0,K959-H958)</f>
        <v>0</v>
      </c>
      <c r="T959" s="106">
        <f t="shared" si="271"/>
        <v>98.365381490613771</v>
      </c>
      <c r="U959" s="107">
        <f>IF(S959&gt;0,0,IF(U958+(F959-AL959/$C$23)*$C$22/($C$21+$C$22)&gt;$C$8,$C$8,IF(V959=$C$8,U958+(F959-AL959/$C$23)*$C$22/$C$21,U958+(F959-AL959/$C$23)*$C$22/($C$21+$C$22))))</f>
        <v>1400</v>
      </c>
      <c r="V959" s="107">
        <f>IF(S959=0,IF(V958+(F959-AL959/$C$23)*$C$22/($C$21+$C$22)&gt;$C$8,$C$8,V958+(F959-AL959/$C$23)*$C$22/($C$21+$C$22)),E959)</f>
        <v>1400</v>
      </c>
      <c r="W959" s="203">
        <f>IF(S959&gt;0,0,IF(W958+AL959/$C$23&gt;$F$23,$F$23,W958+AL959/$C$23))</f>
        <v>1.6346185093862227</v>
      </c>
      <c r="X959" s="105" t="str">
        <f>IF(R959=0,"-",IF(U959=0,FORECAST($C$8,Инклинометрия!$B$2:$B$152,Инклинометрия!$A$2:$A$152),FORECAST(R959,Инклинометрия!$B$2:$B$152,Инклинометрия!$A$2:$A$152)))</f>
        <v>-</v>
      </c>
      <c r="Y959" s="105" t="str">
        <f>IF(R959=0,"-",IF(U959=0,FORECAST($C$8-R959,Инклинометрия!$B$2:$B$152,Инклинометрия!$A$2:$A$152),0))</f>
        <v>-</v>
      </c>
      <c r="Z959" s="105" t="str">
        <f>IF(S959=0,"-",FORECAST($C$8,Инклинометрия!$B$2:$B$152,Инклинометрия!$A$2:$A$152))</f>
        <v>-</v>
      </c>
      <c r="AA959" s="105" t="str">
        <f>IF(S959=0,"-",FORECAST($C$8-S959,Инклинометрия!$B$2:$B$152,Инклинометрия!$A$2:$A$152))</f>
        <v>-</v>
      </c>
      <c r="AB959" s="105">
        <f>IF(T959=0,"-",FORECAST($C$6,Инклинометрия!$B$2:$B$152,Инклинометрия!$A$2:$A$152))</f>
        <v>1425</v>
      </c>
      <c r="AC959" s="105">
        <f>IF(R959=0,FORECAST($C$6-T959,Инклинометрия!$B$2:$B$152,Инклинометрия!$A$2:$A$152),FORECAST($C$8,Инклинометрия!$B$2:$B$152,Инклинометрия!$A$2:$A$152))</f>
        <v>1331.5528875839168</v>
      </c>
      <c r="AD959" s="107">
        <f>IF(U959=0,"-",FORECAST($C$8,Инклинометрия!$B$2:$B$152,Инклинометрия!$A$2:$A$152))</f>
        <v>1330</v>
      </c>
      <c r="AE959" s="107">
        <f>IF(U959=0,"-",FORECAST($C$8-U959,Инклинометрия!$B$2:$B$152,Инклинометрия!$A$2:$A$152))</f>
        <v>0</v>
      </c>
      <c r="AF959" s="107">
        <f>FORECAST($C$8-S959,Инклинометрия!$B$2:$B$152,Инклинометрия!$A$2:$A$152)</f>
        <v>1330</v>
      </c>
      <c r="AG959" s="107">
        <f>FORECAST($C$8-(S959+V959),Инклинометрия!$B$2:$B$152,Инклинометрия!$A$2:$A$152)</f>
        <v>0</v>
      </c>
      <c r="AH959" s="107">
        <f>IF(W959=0,"-",FORECAST($C$8+W959,Инклинометрия!$B$2:$B$152,Инклинометрия!$A$2:$A$152))</f>
        <v>1331.5528875839168</v>
      </c>
      <c r="AI959" s="107">
        <f>IF(W959=0,"-",FORECAST($C$8,Инклинометрия!$B$2:$B$152,Инклинометрия!$A$2:$A$152))</f>
        <v>1330</v>
      </c>
      <c r="AK959" s="122">
        <f>2*PI()*$C$5*(AT958-AT957)/(LN(AN958/$I$9)*$I$8/$I$7+LN($I$10/AN958)*$I$8/$I$7)</f>
        <v>0</v>
      </c>
      <c r="AL959" s="67">
        <f>AK959*(B959-B958)</f>
        <v>0</v>
      </c>
      <c r="AM959" s="23">
        <f t="shared" si="284"/>
        <v>4.3059540056097682E-2</v>
      </c>
      <c r="AN959" s="26">
        <f>AN958+AK959*(B959-B958)/(2*PI()*$C$5*AN958*$I$11)</f>
        <v>0.12986115207059001</v>
      </c>
      <c r="AO959" s="87">
        <f t="shared" si="278"/>
        <v>111242.59539450394</v>
      </c>
      <c r="AP959" s="87">
        <f>IF(R959+U959&lt;$C$8,0,32*$G$13/$C$12^2*($I$8*R959+$I$6*U959)+32*$G$14/($C$14^2-$C$13^2)*($I$8*S959+$I$6*V959))</f>
        <v>9917.5953945039291</v>
      </c>
      <c r="AQ959" s="66">
        <f>R959*$C$11*$C$9+U959*$C$11*$C$10</f>
        <v>14695380</v>
      </c>
      <c r="AR959" s="66">
        <f>S959*$C$11*$C$9+V959*$C$11*$C$10</f>
        <v>14695380</v>
      </c>
      <c r="AS959" s="87">
        <f>$C$11*(T959*$C$9+W959*$C$10)</f>
        <v>789129.61404581123</v>
      </c>
      <c r="AT959" s="45">
        <f t="shared" si="272"/>
        <v>15595752.209440315</v>
      </c>
      <c r="AU959" s="75"/>
    </row>
    <row r="960" spans="2:47" ht="15" thickBot="1" x14ac:dyDescent="0.35">
      <c r="B960" s="41">
        <f t="shared" si="279"/>
        <v>9290</v>
      </c>
      <c r="C960" s="8">
        <f t="shared" si="280"/>
        <v>92.9</v>
      </c>
      <c r="D960" s="73">
        <f t="shared" si="266"/>
        <v>124.25375</v>
      </c>
      <c r="E960" s="29">
        <f t="shared" si="269"/>
        <v>6888.5885333350789</v>
      </c>
      <c r="F960" s="29">
        <f t="shared" si="273"/>
        <v>7.4150576246884157</v>
      </c>
      <c r="G960" s="29">
        <f t="shared" si="281"/>
        <v>9.9176395730207556</v>
      </c>
      <c r="H960" s="17">
        <f t="shared" si="282"/>
        <v>9213.4871633356088</v>
      </c>
      <c r="I960" s="29">
        <f t="shared" si="274"/>
        <v>2.2250485660981263</v>
      </c>
      <c r="J960" s="29">
        <f t="shared" si="275"/>
        <v>13.949340071224418</v>
      </c>
      <c r="K960" s="32">
        <f>IF((D959+L959+M959-AL959)/($C$21+$C$22)&gt;$C$8,$C$8,(D959+L959+M959-AL959)/($C$21+$C$22))</f>
        <v>1400</v>
      </c>
      <c r="L960" s="97">
        <f t="shared" si="267"/>
        <v>0</v>
      </c>
      <c r="M960" s="96">
        <f t="shared" si="268"/>
        <v>0</v>
      </c>
      <c r="N960" s="98">
        <f t="shared" si="276"/>
        <v>1.7382597742038917</v>
      </c>
      <c r="O960" s="100">
        <f t="shared" si="270"/>
        <v>4.2266987561397071</v>
      </c>
      <c r="P960" s="104">
        <f t="shared" si="277"/>
        <v>18.880500609176615</v>
      </c>
      <c r="Q960" s="102">
        <f t="shared" si="283"/>
        <v>2.8886093440366814E-2</v>
      </c>
      <c r="R960" s="106">
        <f>K960-U960</f>
        <v>0</v>
      </c>
      <c r="S960" s="106">
        <f>IF(K960-H959&lt;0,0,K960-H959)</f>
        <v>0</v>
      </c>
      <c r="T960" s="106">
        <f t="shared" si="271"/>
        <v>98.365381490613771</v>
      </c>
      <c r="U960" s="107">
        <f>IF(S960&gt;0,0,IF(U959+(F960-AL960/$C$23)*$C$22/($C$21+$C$22)&gt;$C$8,$C$8,IF(V960=$C$8,U959+(F960-AL960/$C$23)*$C$22/$C$21,U959+(F960-AL960/$C$23)*$C$22/($C$21+$C$22))))</f>
        <v>1400</v>
      </c>
      <c r="V960" s="107">
        <f>IF(S960=0,IF(V959+(F960-AL960/$C$23)*$C$22/($C$21+$C$22)&gt;$C$8,$C$8,V959+(F960-AL960/$C$23)*$C$22/($C$21+$C$22)),E960)</f>
        <v>1400</v>
      </c>
      <c r="W960" s="203">
        <f>IF(S960&gt;0,0,IF(W959+AL960/$C$23&gt;$F$23,$F$23,W959+AL960/$C$23))</f>
        <v>1.6346185093862227</v>
      </c>
      <c r="X960" s="105" t="str">
        <f>IF(R960=0,"-",IF(U960=0,FORECAST($C$8,Инклинометрия!$B$2:$B$152,Инклинометрия!$A$2:$A$152),FORECAST(R960,Инклинометрия!$B$2:$B$152,Инклинометрия!$A$2:$A$152)))</f>
        <v>-</v>
      </c>
      <c r="Y960" s="105" t="str">
        <f>IF(R960=0,"-",IF(U960=0,FORECAST($C$8-R960,Инклинометрия!$B$2:$B$152,Инклинометрия!$A$2:$A$152),0))</f>
        <v>-</v>
      </c>
      <c r="Z960" s="105" t="str">
        <f>IF(S960=0,"-",FORECAST($C$8,Инклинометрия!$B$2:$B$152,Инклинометрия!$A$2:$A$152))</f>
        <v>-</v>
      </c>
      <c r="AA960" s="105" t="str">
        <f>IF(S960=0,"-",FORECAST($C$8-S960,Инклинометрия!$B$2:$B$152,Инклинометрия!$A$2:$A$152))</f>
        <v>-</v>
      </c>
      <c r="AB960" s="105">
        <f>IF(T960=0,"-",FORECAST($C$6,Инклинометрия!$B$2:$B$152,Инклинометрия!$A$2:$A$152))</f>
        <v>1425</v>
      </c>
      <c r="AC960" s="105">
        <f>IF(R960=0,FORECAST($C$6-T960,Инклинометрия!$B$2:$B$152,Инклинометрия!$A$2:$A$152),FORECAST($C$8,Инклинометрия!$B$2:$B$152,Инклинометрия!$A$2:$A$152))</f>
        <v>1331.5528875839168</v>
      </c>
      <c r="AD960" s="107">
        <f>IF(U960=0,"-",FORECAST($C$8,Инклинометрия!$B$2:$B$152,Инклинометрия!$A$2:$A$152))</f>
        <v>1330</v>
      </c>
      <c r="AE960" s="107">
        <f>IF(U960=0,"-",FORECAST($C$8-U960,Инклинометрия!$B$2:$B$152,Инклинометрия!$A$2:$A$152))</f>
        <v>0</v>
      </c>
      <c r="AF960" s="107">
        <f>FORECAST($C$8-S960,Инклинометрия!$B$2:$B$152,Инклинометрия!$A$2:$A$152)</f>
        <v>1330</v>
      </c>
      <c r="AG960" s="107">
        <f>FORECAST($C$8-(S960+V960),Инклинометрия!$B$2:$B$152,Инклинометрия!$A$2:$A$152)</f>
        <v>0</v>
      </c>
      <c r="AH960" s="107">
        <f>IF(W960=0,"-",FORECAST($C$8+W960,Инклинометрия!$B$2:$B$152,Инклинометрия!$A$2:$A$152))</f>
        <v>1331.5528875839168</v>
      </c>
      <c r="AI960" s="107">
        <f>IF(W960=0,"-",FORECAST($C$8,Инклинометрия!$B$2:$B$152,Инклинометрия!$A$2:$A$152))</f>
        <v>1330</v>
      </c>
      <c r="AK960" s="122">
        <f>2*PI()*$C$5*(AT959-AT958)/(LN(AN959/$I$9)*$I$8/$I$7+LN($I$10/AN959)*$I$8/$I$7)</f>
        <v>0</v>
      </c>
      <c r="AL960" s="67">
        <f>AK960*(B960-B959)</f>
        <v>0</v>
      </c>
      <c r="AM960" s="23">
        <f t="shared" si="284"/>
        <v>4.3059540056097682E-2</v>
      </c>
      <c r="AN960" s="26">
        <f>AN959+AK960*(B960-B959)/(2*PI()*$C$5*AN959*$I$11)</f>
        <v>0.12986115207059001</v>
      </c>
      <c r="AO960" s="87">
        <f t="shared" si="278"/>
        <v>111242.59539450394</v>
      </c>
      <c r="AP960" s="87">
        <f>IF(R960+U960&lt;$C$8,0,32*$G$13/$C$12^2*($I$8*R960+$I$6*U960)+32*$G$14/($C$14^2-$C$13^2)*($I$8*S960+$I$6*V960))</f>
        <v>9917.5953945039291</v>
      </c>
      <c r="AQ960" s="66">
        <f>R960*$C$11*$C$9+U960*$C$11*$C$10</f>
        <v>14695380</v>
      </c>
      <c r="AR960" s="66">
        <f>S960*$C$11*$C$9+V960*$C$11*$C$10</f>
        <v>14695380</v>
      </c>
      <c r="AS960" s="87">
        <f>$C$11*(T960*$C$9+W960*$C$10)</f>
        <v>789129.61404581123</v>
      </c>
      <c r="AT960" s="45">
        <f t="shared" si="272"/>
        <v>15595752.209440315</v>
      </c>
      <c r="AU960" s="75"/>
    </row>
    <row r="961" spans="2:47" ht="15" thickBot="1" x14ac:dyDescent="0.35">
      <c r="B961" s="41">
        <f t="shared" si="279"/>
        <v>9300</v>
      </c>
      <c r="C961" s="8">
        <f t="shared" si="280"/>
        <v>93</v>
      </c>
      <c r="D961" s="73">
        <f t="shared" si="266"/>
        <v>124.3875</v>
      </c>
      <c r="E961" s="29">
        <f t="shared" si="269"/>
        <v>6896.0035909597664</v>
      </c>
      <c r="F961" s="29">
        <f t="shared" si="273"/>
        <v>7.4150576246875062</v>
      </c>
      <c r="G961" s="29">
        <f t="shared" si="281"/>
        <v>9.9176395730195388</v>
      </c>
      <c r="H961" s="17">
        <f t="shared" si="282"/>
        <v>9223.404802908628</v>
      </c>
      <c r="I961" s="29">
        <f t="shared" si="274"/>
        <v>2.2250485660981263</v>
      </c>
      <c r="J961" s="29">
        <f t="shared" si="275"/>
        <v>13.949340071223562</v>
      </c>
      <c r="K961" s="32">
        <f>IF((D960+L960+M960-AL960)/($C$21+$C$22)&gt;$C$8,$C$8,(D960+L960+M960-AL960)/($C$21+$C$22))</f>
        <v>1400</v>
      </c>
      <c r="L961" s="97">
        <f t="shared" si="267"/>
        <v>0</v>
      </c>
      <c r="M961" s="96">
        <f t="shared" si="268"/>
        <v>0</v>
      </c>
      <c r="N961" s="98">
        <f t="shared" si="276"/>
        <v>1.7382597742038917</v>
      </c>
      <c r="O961" s="100">
        <f t="shared" si="270"/>
        <v>4.2266987561397071</v>
      </c>
      <c r="P961" s="104">
        <f t="shared" si="277"/>
        <v>18.880500609176615</v>
      </c>
      <c r="Q961" s="102">
        <f t="shared" si="283"/>
        <v>2.8886093440366814E-2</v>
      </c>
      <c r="R961" s="106">
        <f>K961-U961</f>
        <v>0</v>
      </c>
      <c r="S961" s="106">
        <f>IF(K961-H960&lt;0,0,K961-H960)</f>
        <v>0</v>
      </c>
      <c r="T961" s="106">
        <f t="shared" si="271"/>
        <v>98.365381490613771</v>
      </c>
      <c r="U961" s="107">
        <f>IF(S961&gt;0,0,IF(U960+(F961-AL961/$C$23)*$C$22/($C$21+$C$22)&gt;$C$8,$C$8,IF(V961=$C$8,U960+(F961-AL961/$C$23)*$C$22/$C$21,U960+(F961-AL961/$C$23)*$C$22/($C$21+$C$22))))</f>
        <v>1400</v>
      </c>
      <c r="V961" s="107">
        <f>IF(S961=0,IF(V960+(F961-AL961/$C$23)*$C$22/($C$21+$C$22)&gt;$C$8,$C$8,V960+(F961-AL961/$C$23)*$C$22/($C$21+$C$22)),E961)</f>
        <v>1400</v>
      </c>
      <c r="W961" s="203">
        <f>IF(S961&gt;0,0,IF(W960+AL961/$C$23&gt;$F$23,$F$23,W960+AL961/$C$23))</f>
        <v>1.6346185093862227</v>
      </c>
      <c r="X961" s="105" t="str">
        <f>IF(R961=0,"-",IF(U961=0,FORECAST($C$8,Инклинометрия!$B$2:$B$152,Инклинометрия!$A$2:$A$152),FORECAST(R961,Инклинометрия!$B$2:$B$152,Инклинометрия!$A$2:$A$152)))</f>
        <v>-</v>
      </c>
      <c r="Y961" s="105" t="str">
        <f>IF(R961=0,"-",IF(U961=0,FORECAST($C$8-R961,Инклинометрия!$B$2:$B$152,Инклинометрия!$A$2:$A$152),0))</f>
        <v>-</v>
      </c>
      <c r="Z961" s="105" t="str">
        <f>IF(S961=0,"-",FORECAST($C$8,Инклинометрия!$B$2:$B$152,Инклинометрия!$A$2:$A$152))</f>
        <v>-</v>
      </c>
      <c r="AA961" s="105" t="str">
        <f>IF(S961=0,"-",FORECAST($C$8-S961,Инклинометрия!$B$2:$B$152,Инклинометрия!$A$2:$A$152))</f>
        <v>-</v>
      </c>
      <c r="AB961" s="105">
        <f>IF(T961=0,"-",FORECAST($C$6,Инклинометрия!$B$2:$B$152,Инклинометрия!$A$2:$A$152))</f>
        <v>1425</v>
      </c>
      <c r="AC961" s="105">
        <f>IF(R961=0,FORECAST($C$6-T961,Инклинометрия!$B$2:$B$152,Инклинометрия!$A$2:$A$152),FORECAST($C$8,Инклинометрия!$B$2:$B$152,Инклинометрия!$A$2:$A$152))</f>
        <v>1331.5528875839168</v>
      </c>
      <c r="AD961" s="107">
        <f>IF(U961=0,"-",FORECAST($C$8,Инклинометрия!$B$2:$B$152,Инклинометрия!$A$2:$A$152))</f>
        <v>1330</v>
      </c>
      <c r="AE961" s="107">
        <f>IF(U961=0,"-",FORECAST($C$8-U961,Инклинометрия!$B$2:$B$152,Инклинометрия!$A$2:$A$152))</f>
        <v>0</v>
      </c>
      <c r="AF961" s="107">
        <f>FORECAST($C$8-S961,Инклинометрия!$B$2:$B$152,Инклинометрия!$A$2:$A$152)</f>
        <v>1330</v>
      </c>
      <c r="AG961" s="107">
        <f>FORECAST($C$8-(S961+V961),Инклинометрия!$B$2:$B$152,Инклинометрия!$A$2:$A$152)</f>
        <v>0</v>
      </c>
      <c r="AH961" s="107">
        <f>IF(W961=0,"-",FORECAST($C$8+W961,Инклинометрия!$B$2:$B$152,Инклинометрия!$A$2:$A$152))</f>
        <v>1331.5528875839168</v>
      </c>
      <c r="AI961" s="107">
        <f>IF(W961=0,"-",FORECAST($C$8,Инклинометрия!$B$2:$B$152,Инклинометрия!$A$2:$A$152))</f>
        <v>1330</v>
      </c>
      <c r="AK961" s="122">
        <f>2*PI()*$C$5*(AT960-AT959)/(LN(AN960/$I$9)*$I$8/$I$7+LN($I$10/AN960)*$I$8/$I$7)</f>
        <v>0</v>
      </c>
      <c r="AL961" s="67">
        <f>AK961*(B961-B960)</f>
        <v>0</v>
      </c>
      <c r="AM961" s="23">
        <f t="shared" si="284"/>
        <v>4.3059540056097682E-2</v>
      </c>
      <c r="AN961" s="26">
        <f>AN960+AK961*(B961-B960)/(2*PI()*$C$5*AN960*$I$11)</f>
        <v>0.12986115207059001</v>
      </c>
      <c r="AO961" s="87">
        <f t="shared" si="278"/>
        <v>111242.59539450394</v>
      </c>
      <c r="AP961" s="87">
        <f>IF(R961+U961&lt;$C$8,0,32*$G$13/$C$12^2*($I$8*R961+$I$6*U961)+32*$G$14/($C$14^2-$C$13^2)*($I$8*S961+$I$6*V961))</f>
        <v>9917.5953945039291</v>
      </c>
      <c r="AQ961" s="66">
        <f>R961*$C$11*$C$9+U961*$C$11*$C$10</f>
        <v>14695380</v>
      </c>
      <c r="AR961" s="66">
        <f>S961*$C$11*$C$9+V961*$C$11*$C$10</f>
        <v>14695380</v>
      </c>
      <c r="AS961" s="87">
        <f>$C$11*(T961*$C$9+W961*$C$10)</f>
        <v>789129.61404581123</v>
      </c>
      <c r="AT961" s="45">
        <f t="shared" si="272"/>
        <v>15595752.209440315</v>
      </c>
      <c r="AU961" s="75"/>
    </row>
    <row r="962" spans="2:47" ht="15" thickBot="1" x14ac:dyDescent="0.35">
      <c r="B962" s="41">
        <f t="shared" si="279"/>
        <v>9310</v>
      </c>
      <c r="C962" s="8">
        <f t="shared" si="280"/>
        <v>93.100000000000009</v>
      </c>
      <c r="D962" s="73">
        <f t="shared" si="266"/>
        <v>124.52125000000002</v>
      </c>
      <c r="E962" s="29">
        <f t="shared" si="269"/>
        <v>6903.4186485844548</v>
      </c>
      <c r="F962" s="29">
        <f t="shared" si="273"/>
        <v>7.4150576246884157</v>
      </c>
      <c r="G962" s="29">
        <f t="shared" si="281"/>
        <v>9.9176395730207556</v>
      </c>
      <c r="H962" s="17">
        <f t="shared" si="282"/>
        <v>9233.322442481649</v>
      </c>
      <c r="I962" s="29">
        <f t="shared" si="274"/>
        <v>2.2250485660981263</v>
      </c>
      <c r="J962" s="29">
        <f t="shared" si="275"/>
        <v>13.949340071224418</v>
      </c>
      <c r="K962" s="32">
        <f>IF((D961+L961+M961-AL961)/($C$21+$C$22)&gt;$C$8,$C$8,(D961+L961+M961-AL961)/($C$21+$C$22))</f>
        <v>1400</v>
      </c>
      <c r="L962" s="97">
        <f t="shared" si="267"/>
        <v>0</v>
      </c>
      <c r="M962" s="96">
        <f t="shared" si="268"/>
        <v>0</v>
      </c>
      <c r="N962" s="98">
        <f t="shared" si="276"/>
        <v>1.7382597742038917</v>
      </c>
      <c r="O962" s="100">
        <f t="shared" si="270"/>
        <v>4.2266987561397071</v>
      </c>
      <c r="P962" s="104">
        <f t="shared" si="277"/>
        <v>18.880500609176615</v>
      </c>
      <c r="Q962" s="102">
        <f t="shared" si="283"/>
        <v>2.8886093440366814E-2</v>
      </c>
      <c r="R962" s="106">
        <f>K962-U962</f>
        <v>0</v>
      </c>
      <c r="S962" s="106">
        <f>IF(K962-H961&lt;0,0,K962-H961)</f>
        <v>0</v>
      </c>
      <c r="T962" s="106">
        <f t="shared" si="271"/>
        <v>98.365381490613771</v>
      </c>
      <c r="U962" s="107">
        <f>IF(S962&gt;0,0,IF(U961+(F962-AL962/$C$23)*$C$22/($C$21+$C$22)&gt;$C$8,$C$8,IF(V962=$C$8,U961+(F962-AL962/$C$23)*$C$22/$C$21,U961+(F962-AL962/$C$23)*$C$22/($C$21+$C$22))))</f>
        <v>1400</v>
      </c>
      <c r="V962" s="107">
        <f>IF(S962=0,IF(V961+(F962-AL962/$C$23)*$C$22/($C$21+$C$22)&gt;$C$8,$C$8,V961+(F962-AL962/$C$23)*$C$22/($C$21+$C$22)),E962)</f>
        <v>1400</v>
      </c>
      <c r="W962" s="203">
        <f>IF(S962&gt;0,0,IF(W961+AL962/$C$23&gt;$F$23,$F$23,W961+AL962/$C$23))</f>
        <v>1.6346185093862227</v>
      </c>
      <c r="X962" s="105" t="str">
        <f>IF(R962=0,"-",IF(U962=0,FORECAST($C$8,Инклинометрия!$B$2:$B$152,Инклинометрия!$A$2:$A$152),FORECAST(R962,Инклинометрия!$B$2:$B$152,Инклинометрия!$A$2:$A$152)))</f>
        <v>-</v>
      </c>
      <c r="Y962" s="105" t="str">
        <f>IF(R962=0,"-",IF(U962=0,FORECAST($C$8-R962,Инклинометрия!$B$2:$B$152,Инклинометрия!$A$2:$A$152),0))</f>
        <v>-</v>
      </c>
      <c r="Z962" s="105" t="str">
        <f>IF(S962=0,"-",FORECAST($C$8,Инклинометрия!$B$2:$B$152,Инклинометрия!$A$2:$A$152))</f>
        <v>-</v>
      </c>
      <c r="AA962" s="105" t="str">
        <f>IF(S962=0,"-",FORECAST($C$8-S962,Инклинометрия!$B$2:$B$152,Инклинометрия!$A$2:$A$152))</f>
        <v>-</v>
      </c>
      <c r="AB962" s="105">
        <f>IF(T962=0,"-",FORECAST($C$6,Инклинометрия!$B$2:$B$152,Инклинометрия!$A$2:$A$152))</f>
        <v>1425</v>
      </c>
      <c r="AC962" s="105">
        <f>IF(R962=0,FORECAST($C$6-T962,Инклинометрия!$B$2:$B$152,Инклинометрия!$A$2:$A$152),FORECAST($C$8,Инклинометрия!$B$2:$B$152,Инклинометрия!$A$2:$A$152))</f>
        <v>1331.5528875839168</v>
      </c>
      <c r="AD962" s="107">
        <f>IF(U962=0,"-",FORECAST($C$8,Инклинометрия!$B$2:$B$152,Инклинометрия!$A$2:$A$152))</f>
        <v>1330</v>
      </c>
      <c r="AE962" s="107">
        <f>IF(U962=0,"-",FORECAST($C$8-U962,Инклинометрия!$B$2:$B$152,Инклинометрия!$A$2:$A$152))</f>
        <v>0</v>
      </c>
      <c r="AF962" s="107">
        <f>FORECAST($C$8-S962,Инклинометрия!$B$2:$B$152,Инклинометрия!$A$2:$A$152)</f>
        <v>1330</v>
      </c>
      <c r="AG962" s="107">
        <f>FORECAST($C$8-(S962+V962),Инклинометрия!$B$2:$B$152,Инклинометрия!$A$2:$A$152)</f>
        <v>0</v>
      </c>
      <c r="AH962" s="107">
        <f>IF(W962=0,"-",FORECAST($C$8+W962,Инклинометрия!$B$2:$B$152,Инклинометрия!$A$2:$A$152))</f>
        <v>1331.5528875839168</v>
      </c>
      <c r="AI962" s="107">
        <f>IF(W962=0,"-",FORECAST($C$8,Инклинометрия!$B$2:$B$152,Инклинометрия!$A$2:$A$152))</f>
        <v>1330</v>
      </c>
      <c r="AK962" s="122">
        <f>2*PI()*$C$5*(AT961-AT960)/(LN(AN961/$I$9)*$I$8/$I$7+LN($I$10/AN961)*$I$8/$I$7)</f>
        <v>0</v>
      </c>
      <c r="AL962" s="67">
        <f>AK962*(B962-B961)</f>
        <v>0</v>
      </c>
      <c r="AM962" s="23">
        <f t="shared" si="284"/>
        <v>4.3059540056097682E-2</v>
      </c>
      <c r="AN962" s="26">
        <f>AN961+AK962*(B962-B961)/(2*PI()*$C$5*AN961*$I$11)</f>
        <v>0.12986115207059001</v>
      </c>
      <c r="AO962" s="87">
        <f t="shared" si="278"/>
        <v>111242.59539450394</v>
      </c>
      <c r="AP962" s="87">
        <f>IF(R962+U962&lt;$C$8,0,32*$G$13/$C$12^2*($I$8*R962+$I$6*U962)+32*$G$14/($C$14^2-$C$13^2)*($I$8*S962+$I$6*V962))</f>
        <v>9917.5953945039291</v>
      </c>
      <c r="AQ962" s="66">
        <f>R962*$C$11*$C$9+U962*$C$11*$C$10</f>
        <v>14695380</v>
      </c>
      <c r="AR962" s="66">
        <f>S962*$C$11*$C$9+V962*$C$11*$C$10</f>
        <v>14695380</v>
      </c>
      <c r="AS962" s="87">
        <f>$C$11*(T962*$C$9+W962*$C$10)</f>
        <v>789129.61404581123</v>
      </c>
      <c r="AT962" s="45">
        <f t="shared" si="272"/>
        <v>15595752.209440315</v>
      </c>
      <c r="AU962" s="75"/>
    </row>
    <row r="963" spans="2:47" ht="15" thickBot="1" x14ac:dyDescent="0.35">
      <c r="B963" s="41">
        <f t="shared" si="279"/>
        <v>9320</v>
      </c>
      <c r="C963" s="8">
        <f t="shared" si="280"/>
        <v>93.2</v>
      </c>
      <c r="D963" s="73">
        <f t="shared" si="266"/>
        <v>124.655</v>
      </c>
      <c r="E963" s="29">
        <f t="shared" si="269"/>
        <v>6910.8337062091423</v>
      </c>
      <c r="F963" s="29">
        <f t="shared" si="273"/>
        <v>7.4150576246875062</v>
      </c>
      <c r="G963" s="29">
        <f t="shared" si="281"/>
        <v>9.9176395730195388</v>
      </c>
      <c r="H963" s="17">
        <f t="shared" si="282"/>
        <v>9243.2400820546682</v>
      </c>
      <c r="I963" s="29">
        <f t="shared" si="274"/>
        <v>2.2250485660981263</v>
      </c>
      <c r="J963" s="29">
        <f t="shared" si="275"/>
        <v>13.949340071223562</v>
      </c>
      <c r="K963" s="32">
        <f>IF((D962+L962+M962-AL962)/($C$21+$C$22)&gt;$C$8,$C$8,(D962+L962+M962-AL962)/($C$21+$C$22))</f>
        <v>1400</v>
      </c>
      <c r="L963" s="97">
        <f t="shared" si="267"/>
        <v>0</v>
      </c>
      <c r="M963" s="96">
        <f t="shared" si="268"/>
        <v>0</v>
      </c>
      <c r="N963" s="98">
        <f t="shared" si="276"/>
        <v>1.7382597742038917</v>
      </c>
      <c r="O963" s="100">
        <f t="shared" si="270"/>
        <v>4.2266987561397071</v>
      </c>
      <c r="P963" s="104">
        <f t="shared" si="277"/>
        <v>18.880500609176615</v>
      </c>
      <c r="Q963" s="102">
        <f t="shared" si="283"/>
        <v>2.8886093440366814E-2</v>
      </c>
      <c r="R963" s="106">
        <f>K963-U963</f>
        <v>0</v>
      </c>
      <c r="S963" s="106">
        <f>IF(K963-H962&lt;0,0,K963-H962)</f>
        <v>0</v>
      </c>
      <c r="T963" s="106">
        <f t="shared" si="271"/>
        <v>98.365381490613771</v>
      </c>
      <c r="U963" s="107">
        <f>IF(S963&gt;0,0,IF(U962+(F963-AL963/$C$23)*$C$22/($C$21+$C$22)&gt;$C$8,$C$8,IF(V963=$C$8,U962+(F963-AL963/$C$23)*$C$22/$C$21,U962+(F963-AL963/$C$23)*$C$22/($C$21+$C$22))))</f>
        <v>1400</v>
      </c>
      <c r="V963" s="107">
        <f>IF(S963=0,IF(V962+(F963-AL963/$C$23)*$C$22/($C$21+$C$22)&gt;$C$8,$C$8,V962+(F963-AL963/$C$23)*$C$22/($C$21+$C$22)),E963)</f>
        <v>1400</v>
      </c>
      <c r="W963" s="203">
        <f>IF(S963&gt;0,0,IF(W962+AL963/$C$23&gt;$F$23,$F$23,W962+AL963/$C$23))</f>
        <v>1.6346185093862227</v>
      </c>
      <c r="X963" s="105" t="str">
        <f>IF(R963=0,"-",IF(U963=0,FORECAST($C$8,Инклинометрия!$B$2:$B$152,Инклинометрия!$A$2:$A$152),FORECAST(R963,Инклинометрия!$B$2:$B$152,Инклинометрия!$A$2:$A$152)))</f>
        <v>-</v>
      </c>
      <c r="Y963" s="105" t="str">
        <f>IF(R963=0,"-",IF(U963=0,FORECAST($C$8-R963,Инклинометрия!$B$2:$B$152,Инклинометрия!$A$2:$A$152),0))</f>
        <v>-</v>
      </c>
      <c r="Z963" s="105" t="str">
        <f>IF(S963=0,"-",FORECAST($C$8,Инклинометрия!$B$2:$B$152,Инклинометрия!$A$2:$A$152))</f>
        <v>-</v>
      </c>
      <c r="AA963" s="105" t="str">
        <f>IF(S963=0,"-",FORECAST($C$8-S963,Инклинометрия!$B$2:$B$152,Инклинометрия!$A$2:$A$152))</f>
        <v>-</v>
      </c>
      <c r="AB963" s="105">
        <f>IF(T963=0,"-",FORECAST($C$6,Инклинометрия!$B$2:$B$152,Инклинометрия!$A$2:$A$152))</f>
        <v>1425</v>
      </c>
      <c r="AC963" s="105">
        <f>IF(R963=0,FORECAST($C$6-T963,Инклинометрия!$B$2:$B$152,Инклинометрия!$A$2:$A$152),FORECAST($C$8,Инклинометрия!$B$2:$B$152,Инклинометрия!$A$2:$A$152))</f>
        <v>1331.5528875839168</v>
      </c>
      <c r="AD963" s="107">
        <f>IF(U963=0,"-",FORECAST($C$8,Инклинометрия!$B$2:$B$152,Инклинометрия!$A$2:$A$152))</f>
        <v>1330</v>
      </c>
      <c r="AE963" s="107">
        <f>IF(U963=0,"-",FORECAST($C$8-U963,Инклинометрия!$B$2:$B$152,Инклинометрия!$A$2:$A$152))</f>
        <v>0</v>
      </c>
      <c r="AF963" s="107">
        <f>FORECAST($C$8-S963,Инклинометрия!$B$2:$B$152,Инклинометрия!$A$2:$A$152)</f>
        <v>1330</v>
      </c>
      <c r="AG963" s="107">
        <f>FORECAST($C$8-(S963+V963),Инклинометрия!$B$2:$B$152,Инклинометрия!$A$2:$A$152)</f>
        <v>0</v>
      </c>
      <c r="AH963" s="107">
        <f>IF(W963=0,"-",FORECAST($C$8+W963,Инклинометрия!$B$2:$B$152,Инклинометрия!$A$2:$A$152))</f>
        <v>1331.5528875839168</v>
      </c>
      <c r="AI963" s="107">
        <f>IF(W963=0,"-",FORECAST($C$8,Инклинометрия!$B$2:$B$152,Инклинометрия!$A$2:$A$152))</f>
        <v>1330</v>
      </c>
      <c r="AK963" s="122">
        <f>2*PI()*$C$5*(AT962-AT961)/(LN(AN962/$I$9)*$I$8/$I$7+LN($I$10/AN962)*$I$8/$I$7)</f>
        <v>0</v>
      </c>
      <c r="AL963" s="67">
        <f>AK963*(B963-B962)</f>
        <v>0</v>
      </c>
      <c r="AM963" s="23">
        <f t="shared" si="284"/>
        <v>4.3059540056097682E-2</v>
      </c>
      <c r="AN963" s="26">
        <f>AN962+AK963*(B963-B962)/(2*PI()*$C$5*AN962*$I$11)</f>
        <v>0.12986115207059001</v>
      </c>
      <c r="AO963" s="87">
        <f t="shared" si="278"/>
        <v>111242.59539450394</v>
      </c>
      <c r="AP963" s="87">
        <f>IF(R963+U963&lt;$C$8,0,32*$G$13/$C$12^2*($I$8*R963+$I$6*U963)+32*$G$14/($C$14^2-$C$13^2)*($I$8*S963+$I$6*V963))</f>
        <v>9917.5953945039291</v>
      </c>
      <c r="AQ963" s="66">
        <f>R963*$C$11*$C$9+U963*$C$11*$C$10</f>
        <v>14695380</v>
      </c>
      <c r="AR963" s="66">
        <f>S963*$C$11*$C$9+V963*$C$11*$C$10</f>
        <v>14695380</v>
      </c>
      <c r="AS963" s="87">
        <f>$C$11*(T963*$C$9+W963*$C$10)</f>
        <v>789129.61404581123</v>
      </c>
      <c r="AT963" s="45">
        <f t="shared" si="272"/>
        <v>15595752.209440315</v>
      </c>
      <c r="AU963" s="75"/>
    </row>
    <row r="964" spans="2:47" ht="15" thickBot="1" x14ac:dyDescent="0.35">
      <c r="B964" s="41">
        <f t="shared" si="279"/>
        <v>9330</v>
      </c>
      <c r="C964" s="8">
        <f t="shared" si="280"/>
        <v>93.3</v>
      </c>
      <c r="D964" s="73">
        <f t="shared" si="266"/>
        <v>124.78874999999999</v>
      </c>
      <c r="E964" s="29">
        <f t="shared" si="269"/>
        <v>6918.2487638338298</v>
      </c>
      <c r="F964" s="29">
        <f t="shared" si="273"/>
        <v>7.4150576246875062</v>
      </c>
      <c r="G964" s="29">
        <f t="shared" si="281"/>
        <v>9.9176395730195388</v>
      </c>
      <c r="H964" s="17">
        <f t="shared" si="282"/>
        <v>9253.1577216276874</v>
      </c>
      <c r="I964" s="29">
        <f t="shared" si="274"/>
        <v>2.2250485660981263</v>
      </c>
      <c r="J964" s="29">
        <f t="shared" si="275"/>
        <v>13.949340071223562</v>
      </c>
      <c r="K964" s="32">
        <f>IF((D963+L963+M963-AL963)/($C$21+$C$22)&gt;$C$8,$C$8,(D963+L963+M963-AL963)/($C$21+$C$22))</f>
        <v>1400</v>
      </c>
      <c r="L964" s="97">
        <f t="shared" si="267"/>
        <v>0</v>
      </c>
      <c r="M964" s="96">
        <f t="shared" si="268"/>
        <v>0</v>
      </c>
      <c r="N964" s="98">
        <f t="shared" si="276"/>
        <v>1.7382597742038917</v>
      </c>
      <c r="O964" s="100">
        <f t="shared" si="270"/>
        <v>4.2266987561397071</v>
      </c>
      <c r="P964" s="104">
        <f t="shared" si="277"/>
        <v>18.880500609176615</v>
      </c>
      <c r="Q964" s="102">
        <f t="shared" si="283"/>
        <v>2.8886093440366814E-2</v>
      </c>
      <c r="R964" s="106">
        <f>K964-U964</f>
        <v>0</v>
      </c>
      <c r="S964" s="106">
        <f>IF(K964-H963&lt;0,0,K964-H963)</f>
        <v>0</v>
      </c>
      <c r="T964" s="106">
        <f t="shared" si="271"/>
        <v>98.365381490613771</v>
      </c>
      <c r="U964" s="107">
        <f>IF(S964&gt;0,0,IF(U963+(F964-AL964/$C$23)*$C$22/($C$21+$C$22)&gt;$C$8,$C$8,IF(V964=$C$8,U963+(F964-AL964/$C$23)*$C$22/$C$21,U963+(F964-AL964/$C$23)*$C$22/($C$21+$C$22))))</f>
        <v>1400</v>
      </c>
      <c r="V964" s="107">
        <f>IF(S964=0,IF(V963+(F964-AL964/$C$23)*$C$22/($C$21+$C$22)&gt;$C$8,$C$8,V963+(F964-AL964/$C$23)*$C$22/($C$21+$C$22)),E964)</f>
        <v>1400</v>
      </c>
      <c r="W964" s="203">
        <f>IF(S964&gt;0,0,IF(W963+AL964/$C$23&gt;$F$23,$F$23,W963+AL964/$C$23))</f>
        <v>1.6346185093862227</v>
      </c>
      <c r="X964" s="105" t="str">
        <f>IF(R964=0,"-",IF(U964=0,FORECAST($C$8,Инклинометрия!$B$2:$B$152,Инклинометрия!$A$2:$A$152),FORECAST(R964,Инклинометрия!$B$2:$B$152,Инклинометрия!$A$2:$A$152)))</f>
        <v>-</v>
      </c>
      <c r="Y964" s="105" t="str">
        <f>IF(R964=0,"-",IF(U964=0,FORECAST($C$8-R964,Инклинометрия!$B$2:$B$152,Инклинометрия!$A$2:$A$152),0))</f>
        <v>-</v>
      </c>
      <c r="Z964" s="105" t="str">
        <f>IF(S964=0,"-",FORECAST($C$8,Инклинометрия!$B$2:$B$152,Инклинометрия!$A$2:$A$152))</f>
        <v>-</v>
      </c>
      <c r="AA964" s="105" t="str">
        <f>IF(S964=0,"-",FORECAST($C$8-S964,Инклинометрия!$B$2:$B$152,Инклинометрия!$A$2:$A$152))</f>
        <v>-</v>
      </c>
      <c r="AB964" s="105">
        <f>IF(T964=0,"-",FORECAST($C$6,Инклинометрия!$B$2:$B$152,Инклинометрия!$A$2:$A$152))</f>
        <v>1425</v>
      </c>
      <c r="AC964" s="105">
        <f>IF(R964=0,FORECAST($C$6-T964,Инклинометрия!$B$2:$B$152,Инклинометрия!$A$2:$A$152),FORECAST($C$8,Инклинометрия!$B$2:$B$152,Инклинометрия!$A$2:$A$152))</f>
        <v>1331.5528875839168</v>
      </c>
      <c r="AD964" s="107">
        <f>IF(U964=0,"-",FORECAST($C$8,Инклинометрия!$B$2:$B$152,Инклинометрия!$A$2:$A$152))</f>
        <v>1330</v>
      </c>
      <c r="AE964" s="107">
        <f>IF(U964=0,"-",FORECAST($C$8-U964,Инклинометрия!$B$2:$B$152,Инклинометрия!$A$2:$A$152))</f>
        <v>0</v>
      </c>
      <c r="AF964" s="107">
        <f>FORECAST($C$8-S964,Инклинометрия!$B$2:$B$152,Инклинометрия!$A$2:$A$152)</f>
        <v>1330</v>
      </c>
      <c r="AG964" s="107">
        <f>FORECAST($C$8-(S964+V964),Инклинометрия!$B$2:$B$152,Инклинометрия!$A$2:$A$152)</f>
        <v>0</v>
      </c>
      <c r="AH964" s="107">
        <f>IF(W964=0,"-",FORECAST($C$8+W964,Инклинометрия!$B$2:$B$152,Инклинометрия!$A$2:$A$152))</f>
        <v>1331.5528875839168</v>
      </c>
      <c r="AI964" s="107">
        <f>IF(W964=0,"-",FORECAST($C$8,Инклинометрия!$B$2:$B$152,Инклинометрия!$A$2:$A$152))</f>
        <v>1330</v>
      </c>
      <c r="AK964" s="122">
        <f>2*PI()*$C$5*(AT963-AT962)/(LN(AN963/$I$9)*$I$8/$I$7+LN($I$10/AN963)*$I$8/$I$7)</f>
        <v>0</v>
      </c>
      <c r="AL964" s="67">
        <f>AK964*(B964-B963)</f>
        <v>0</v>
      </c>
      <c r="AM964" s="23">
        <f t="shared" si="284"/>
        <v>4.3059540056097682E-2</v>
      </c>
      <c r="AN964" s="26">
        <f>AN963+AK964*(B964-B963)/(2*PI()*$C$5*AN963*$I$11)</f>
        <v>0.12986115207059001</v>
      </c>
      <c r="AO964" s="87">
        <f t="shared" si="278"/>
        <v>111242.59539450394</v>
      </c>
      <c r="AP964" s="87">
        <f>IF(R964+U964&lt;$C$8,0,32*$G$13/$C$12^2*($I$8*R964+$I$6*U964)+32*$G$14/($C$14^2-$C$13^2)*($I$8*S964+$I$6*V964))</f>
        <v>9917.5953945039291</v>
      </c>
      <c r="AQ964" s="66">
        <f>R964*$C$11*$C$9+U964*$C$11*$C$10</f>
        <v>14695380</v>
      </c>
      <c r="AR964" s="66">
        <f>S964*$C$11*$C$9+V964*$C$11*$C$10</f>
        <v>14695380</v>
      </c>
      <c r="AS964" s="87">
        <f>$C$11*(T964*$C$9+W964*$C$10)</f>
        <v>789129.61404581123</v>
      </c>
      <c r="AT964" s="45">
        <f t="shared" si="272"/>
        <v>15595752.209440315</v>
      </c>
      <c r="AU964" s="75"/>
    </row>
    <row r="965" spans="2:47" ht="15" thickBot="1" x14ac:dyDescent="0.35">
      <c r="B965" s="41">
        <f t="shared" si="279"/>
        <v>9340</v>
      </c>
      <c r="C965" s="8">
        <f t="shared" si="280"/>
        <v>93.4</v>
      </c>
      <c r="D965" s="73">
        <f t="shared" si="266"/>
        <v>124.9225</v>
      </c>
      <c r="E965" s="29">
        <f t="shared" si="269"/>
        <v>6925.6638214585182</v>
      </c>
      <c r="F965" s="29">
        <f t="shared" si="273"/>
        <v>7.4150576246884157</v>
      </c>
      <c r="G965" s="29">
        <f t="shared" si="281"/>
        <v>9.9176395730207556</v>
      </c>
      <c r="H965" s="17">
        <f t="shared" si="282"/>
        <v>9263.0753612007084</v>
      </c>
      <c r="I965" s="29">
        <f t="shared" si="274"/>
        <v>2.2250485660981263</v>
      </c>
      <c r="J965" s="29">
        <f t="shared" si="275"/>
        <v>13.949340071224418</v>
      </c>
      <c r="K965" s="32">
        <f>IF((D964+L964+M964-AL964)/($C$21+$C$22)&gt;$C$8,$C$8,(D964+L964+M964-AL964)/($C$21+$C$22))</f>
        <v>1400</v>
      </c>
      <c r="L965" s="97">
        <f t="shared" si="267"/>
        <v>0</v>
      </c>
      <c r="M965" s="96">
        <f t="shared" si="268"/>
        <v>0</v>
      </c>
      <c r="N965" s="98">
        <f t="shared" si="276"/>
        <v>1.7382597742038917</v>
      </c>
      <c r="O965" s="100">
        <f t="shared" si="270"/>
        <v>4.2266987561397071</v>
      </c>
      <c r="P965" s="104">
        <f t="shared" si="277"/>
        <v>18.880500609176615</v>
      </c>
      <c r="Q965" s="102">
        <f t="shared" si="283"/>
        <v>2.8886093440366814E-2</v>
      </c>
      <c r="R965" s="106">
        <f>K965-U965</f>
        <v>0</v>
      </c>
      <c r="S965" s="106">
        <f>IF(K965-H964&lt;0,0,K965-H964)</f>
        <v>0</v>
      </c>
      <c r="T965" s="106">
        <f t="shared" si="271"/>
        <v>98.365381490613771</v>
      </c>
      <c r="U965" s="107">
        <f>IF(S965&gt;0,0,IF(U964+(F965-AL965/$C$23)*$C$22/($C$21+$C$22)&gt;$C$8,$C$8,IF(V965=$C$8,U964+(F965-AL965/$C$23)*$C$22/$C$21,U964+(F965-AL965/$C$23)*$C$22/($C$21+$C$22))))</f>
        <v>1400</v>
      </c>
      <c r="V965" s="107">
        <f>IF(S965=0,IF(V964+(F965-AL965/$C$23)*$C$22/($C$21+$C$22)&gt;$C$8,$C$8,V964+(F965-AL965/$C$23)*$C$22/($C$21+$C$22)),E965)</f>
        <v>1400</v>
      </c>
      <c r="W965" s="203">
        <f>IF(S965&gt;0,0,IF(W964+AL965/$C$23&gt;$F$23,$F$23,W964+AL965/$C$23))</f>
        <v>1.6346185093862227</v>
      </c>
      <c r="X965" s="105" t="str">
        <f>IF(R965=0,"-",IF(U965=0,FORECAST($C$8,Инклинометрия!$B$2:$B$152,Инклинометрия!$A$2:$A$152),FORECAST(R965,Инклинометрия!$B$2:$B$152,Инклинометрия!$A$2:$A$152)))</f>
        <v>-</v>
      </c>
      <c r="Y965" s="105" t="str">
        <f>IF(R965=0,"-",IF(U965=0,FORECAST($C$8-R965,Инклинометрия!$B$2:$B$152,Инклинометрия!$A$2:$A$152),0))</f>
        <v>-</v>
      </c>
      <c r="Z965" s="105" t="str">
        <f>IF(S965=0,"-",FORECAST($C$8,Инклинометрия!$B$2:$B$152,Инклинометрия!$A$2:$A$152))</f>
        <v>-</v>
      </c>
      <c r="AA965" s="105" t="str">
        <f>IF(S965=0,"-",FORECAST($C$8-S965,Инклинометрия!$B$2:$B$152,Инклинометрия!$A$2:$A$152))</f>
        <v>-</v>
      </c>
      <c r="AB965" s="105">
        <f>IF(T965=0,"-",FORECAST($C$6,Инклинометрия!$B$2:$B$152,Инклинометрия!$A$2:$A$152))</f>
        <v>1425</v>
      </c>
      <c r="AC965" s="105">
        <f>IF(R965=0,FORECAST($C$6-T965,Инклинометрия!$B$2:$B$152,Инклинометрия!$A$2:$A$152),FORECAST($C$8,Инклинометрия!$B$2:$B$152,Инклинометрия!$A$2:$A$152))</f>
        <v>1331.5528875839168</v>
      </c>
      <c r="AD965" s="107">
        <f>IF(U965=0,"-",FORECAST($C$8,Инклинометрия!$B$2:$B$152,Инклинометрия!$A$2:$A$152))</f>
        <v>1330</v>
      </c>
      <c r="AE965" s="107">
        <f>IF(U965=0,"-",FORECAST($C$8-U965,Инклинометрия!$B$2:$B$152,Инклинометрия!$A$2:$A$152))</f>
        <v>0</v>
      </c>
      <c r="AF965" s="107">
        <f>FORECAST($C$8-S965,Инклинометрия!$B$2:$B$152,Инклинометрия!$A$2:$A$152)</f>
        <v>1330</v>
      </c>
      <c r="AG965" s="107">
        <f>FORECAST($C$8-(S965+V965),Инклинометрия!$B$2:$B$152,Инклинометрия!$A$2:$A$152)</f>
        <v>0</v>
      </c>
      <c r="AH965" s="107">
        <f>IF(W965=0,"-",FORECAST($C$8+W965,Инклинометрия!$B$2:$B$152,Инклинометрия!$A$2:$A$152))</f>
        <v>1331.5528875839168</v>
      </c>
      <c r="AI965" s="107">
        <f>IF(W965=0,"-",FORECAST($C$8,Инклинометрия!$B$2:$B$152,Инклинометрия!$A$2:$A$152))</f>
        <v>1330</v>
      </c>
      <c r="AK965" s="122">
        <f>2*PI()*$C$5*(AT964-AT963)/(LN(AN964/$I$9)*$I$8/$I$7+LN($I$10/AN964)*$I$8/$I$7)</f>
        <v>0</v>
      </c>
      <c r="AL965" s="67">
        <f>AK965*(B965-B964)</f>
        <v>0</v>
      </c>
      <c r="AM965" s="23">
        <f t="shared" si="284"/>
        <v>4.3059540056097682E-2</v>
      </c>
      <c r="AN965" s="26">
        <f>AN964+AK965*(B965-B964)/(2*PI()*$C$5*AN964*$I$11)</f>
        <v>0.12986115207059001</v>
      </c>
      <c r="AO965" s="87">
        <f t="shared" si="278"/>
        <v>111242.59539450394</v>
      </c>
      <c r="AP965" s="87">
        <f>IF(R965+U965&lt;$C$8,0,32*$G$13/$C$12^2*($I$8*R965+$I$6*U965)+32*$G$14/($C$14^2-$C$13^2)*($I$8*S965+$I$6*V965))</f>
        <v>9917.5953945039291</v>
      </c>
      <c r="AQ965" s="66">
        <f>R965*$C$11*$C$9+U965*$C$11*$C$10</f>
        <v>14695380</v>
      </c>
      <c r="AR965" s="66">
        <f>S965*$C$11*$C$9+V965*$C$11*$C$10</f>
        <v>14695380</v>
      </c>
      <c r="AS965" s="87">
        <f>$C$11*(T965*$C$9+W965*$C$10)</f>
        <v>789129.61404581123</v>
      </c>
      <c r="AT965" s="45">
        <f t="shared" si="272"/>
        <v>15595752.209440315</v>
      </c>
      <c r="AU965" s="75"/>
    </row>
    <row r="966" spans="2:47" ht="15" thickBot="1" x14ac:dyDescent="0.35">
      <c r="B966" s="41">
        <f t="shared" si="279"/>
        <v>9350</v>
      </c>
      <c r="C966" s="8">
        <f t="shared" si="280"/>
        <v>93.5</v>
      </c>
      <c r="D966" s="73">
        <f t="shared" si="266"/>
        <v>125.05625000000001</v>
      </c>
      <c r="E966" s="29">
        <f t="shared" si="269"/>
        <v>6933.0788790832057</v>
      </c>
      <c r="F966" s="29">
        <f t="shared" si="273"/>
        <v>7.4150576246875062</v>
      </c>
      <c r="G966" s="29">
        <f t="shared" si="281"/>
        <v>9.9176395730195388</v>
      </c>
      <c r="H966" s="17">
        <f t="shared" si="282"/>
        <v>9272.9930007737275</v>
      </c>
      <c r="I966" s="29">
        <f t="shared" si="274"/>
        <v>2.2250485660981263</v>
      </c>
      <c r="J966" s="29">
        <f t="shared" si="275"/>
        <v>13.949340071223562</v>
      </c>
      <c r="K966" s="32">
        <f>IF((D965+L965+M965-AL965)/($C$21+$C$22)&gt;$C$8,$C$8,(D965+L965+M965-AL965)/($C$21+$C$22))</f>
        <v>1400</v>
      </c>
      <c r="L966" s="97">
        <f t="shared" si="267"/>
        <v>0</v>
      </c>
      <c r="M966" s="96">
        <f t="shared" si="268"/>
        <v>0</v>
      </c>
      <c r="N966" s="98">
        <f t="shared" si="276"/>
        <v>1.7382597742038917</v>
      </c>
      <c r="O966" s="100">
        <f t="shared" si="270"/>
        <v>4.2266987561397071</v>
      </c>
      <c r="P966" s="104">
        <f t="shared" si="277"/>
        <v>18.880500609176615</v>
      </c>
      <c r="Q966" s="102">
        <f t="shared" si="283"/>
        <v>2.8886093440366814E-2</v>
      </c>
      <c r="R966" s="106">
        <f>K966-U966</f>
        <v>0</v>
      </c>
      <c r="S966" s="106">
        <f>IF(K966-H965&lt;0,0,K966-H965)</f>
        <v>0</v>
      </c>
      <c r="T966" s="106">
        <f t="shared" si="271"/>
        <v>98.365381490613771</v>
      </c>
      <c r="U966" s="107">
        <f>IF(S966&gt;0,0,IF(U965+(F966-AL966/$C$23)*$C$22/($C$21+$C$22)&gt;$C$8,$C$8,IF(V966=$C$8,U965+(F966-AL966/$C$23)*$C$22/$C$21,U965+(F966-AL966/$C$23)*$C$22/($C$21+$C$22))))</f>
        <v>1400</v>
      </c>
      <c r="V966" s="107">
        <f>IF(S966=0,IF(V965+(F966-AL966/$C$23)*$C$22/($C$21+$C$22)&gt;$C$8,$C$8,V965+(F966-AL966/$C$23)*$C$22/($C$21+$C$22)),E966)</f>
        <v>1400</v>
      </c>
      <c r="W966" s="203">
        <f>IF(S966&gt;0,0,IF(W965+AL966/$C$23&gt;$F$23,$F$23,W965+AL966/$C$23))</f>
        <v>1.6346185093862227</v>
      </c>
      <c r="X966" s="105" t="str">
        <f>IF(R966=0,"-",IF(U966=0,FORECAST($C$8,Инклинометрия!$B$2:$B$152,Инклинометрия!$A$2:$A$152),FORECAST(R966,Инклинометрия!$B$2:$B$152,Инклинометрия!$A$2:$A$152)))</f>
        <v>-</v>
      </c>
      <c r="Y966" s="105" t="str">
        <f>IF(R966=0,"-",IF(U966=0,FORECAST($C$8-R966,Инклинометрия!$B$2:$B$152,Инклинометрия!$A$2:$A$152),0))</f>
        <v>-</v>
      </c>
      <c r="Z966" s="105" t="str">
        <f>IF(S966=0,"-",FORECAST($C$8,Инклинометрия!$B$2:$B$152,Инклинометрия!$A$2:$A$152))</f>
        <v>-</v>
      </c>
      <c r="AA966" s="105" t="str">
        <f>IF(S966=0,"-",FORECAST($C$8-S966,Инклинометрия!$B$2:$B$152,Инклинометрия!$A$2:$A$152))</f>
        <v>-</v>
      </c>
      <c r="AB966" s="105">
        <f>IF(T966=0,"-",FORECAST($C$6,Инклинометрия!$B$2:$B$152,Инклинометрия!$A$2:$A$152))</f>
        <v>1425</v>
      </c>
      <c r="AC966" s="105">
        <f>IF(R966=0,FORECAST($C$6-T966,Инклинометрия!$B$2:$B$152,Инклинометрия!$A$2:$A$152),FORECAST($C$8,Инклинометрия!$B$2:$B$152,Инклинометрия!$A$2:$A$152))</f>
        <v>1331.5528875839168</v>
      </c>
      <c r="AD966" s="107">
        <f>IF(U966=0,"-",FORECAST($C$8,Инклинометрия!$B$2:$B$152,Инклинометрия!$A$2:$A$152))</f>
        <v>1330</v>
      </c>
      <c r="AE966" s="107">
        <f>IF(U966=0,"-",FORECAST($C$8-U966,Инклинометрия!$B$2:$B$152,Инклинометрия!$A$2:$A$152))</f>
        <v>0</v>
      </c>
      <c r="AF966" s="107">
        <f>FORECAST($C$8-S966,Инклинометрия!$B$2:$B$152,Инклинометрия!$A$2:$A$152)</f>
        <v>1330</v>
      </c>
      <c r="AG966" s="107">
        <f>FORECAST($C$8-(S966+V966),Инклинометрия!$B$2:$B$152,Инклинометрия!$A$2:$A$152)</f>
        <v>0</v>
      </c>
      <c r="AH966" s="107">
        <f>IF(W966=0,"-",FORECAST($C$8+W966,Инклинометрия!$B$2:$B$152,Инклинометрия!$A$2:$A$152))</f>
        <v>1331.5528875839168</v>
      </c>
      <c r="AI966" s="107">
        <f>IF(W966=0,"-",FORECAST($C$8,Инклинометрия!$B$2:$B$152,Инклинометрия!$A$2:$A$152))</f>
        <v>1330</v>
      </c>
      <c r="AK966" s="122">
        <f>2*PI()*$C$5*(AT965-AT964)/(LN(AN965/$I$9)*$I$8/$I$7+LN($I$10/AN965)*$I$8/$I$7)</f>
        <v>0</v>
      </c>
      <c r="AL966" s="67">
        <f>AK966*(B966-B965)</f>
        <v>0</v>
      </c>
      <c r="AM966" s="23">
        <f t="shared" si="284"/>
        <v>4.3059540056097682E-2</v>
      </c>
      <c r="AN966" s="26">
        <f>AN965+AK966*(B966-B965)/(2*PI()*$C$5*AN965*$I$11)</f>
        <v>0.12986115207059001</v>
      </c>
      <c r="AO966" s="87">
        <f t="shared" si="278"/>
        <v>111242.59539450394</v>
      </c>
      <c r="AP966" s="87">
        <f>IF(R966+U966&lt;$C$8,0,32*$G$13/$C$12^2*($I$8*R966+$I$6*U966)+32*$G$14/($C$14^2-$C$13^2)*($I$8*S966+$I$6*V966))</f>
        <v>9917.5953945039291</v>
      </c>
      <c r="AQ966" s="66">
        <f>R966*$C$11*$C$9+U966*$C$11*$C$10</f>
        <v>14695380</v>
      </c>
      <c r="AR966" s="66">
        <f>S966*$C$11*$C$9+V966*$C$11*$C$10</f>
        <v>14695380</v>
      </c>
      <c r="AS966" s="87">
        <f>$C$11*(T966*$C$9+W966*$C$10)</f>
        <v>789129.61404581123</v>
      </c>
      <c r="AT966" s="45">
        <f t="shared" si="272"/>
        <v>15595752.209440315</v>
      </c>
      <c r="AU966" s="75"/>
    </row>
    <row r="967" spans="2:47" ht="15" thickBot="1" x14ac:dyDescent="0.35">
      <c r="B967" s="41">
        <f t="shared" si="279"/>
        <v>9360</v>
      </c>
      <c r="C967" s="8">
        <f t="shared" si="280"/>
        <v>93.600000000000009</v>
      </c>
      <c r="D967" s="73">
        <f t="shared" si="266"/>
        <v>125.19000000000001</v>
      </c>
      <c r="E967" s="29">
        <f t="shared" si="269"/>
        <v>6940.4939367078941</v>
      </c>
      <c r="F967" s="29">
        <f t="shared" si="273"/>
        <v>7.4150576246884157</v>
      </c>
      <c r="G967" s="29">
        <f t="shared" si="281"/>
        <v>9.9176395730207556</v>
      </c>
      <c r="H967" s="17">
        <f t="shared" si="282"/>
        <v>9282.9106403467486</v>
      </c>
      <c r="I967" s="29">
        <f t="shared" si="274"/>
        <v>2.2250485660981263</v>
      </c>
      <c r="J967" s="29">
        <f t="shared" si="275"/>
        <v>13.949340071224418</v>
      </c>
      <c r="K967" s="32">
        <f>IF((D966+L966+M966-AL966)/($C$21+$C$22)&gt;$C$8,$C$8,(D966+L966+M966-AL966)/($C$21+$C$22))</f>
        <v>1400</v>
      </c>
      <c r="L967" s="97">
        <f t="shared" si="267"/>
        <v>0</v>
      </c>
      <c r="M967" s="96">
        <f t="shared" si="268"/>
        <v>0</v>
      </c>
      <c r="N967" s="98">
        <f t="shared" si="276"/>
        <v>1.7382597742038917</v>
      </c>
      <c r="O967" s="100">
        <f t="shared" si="270"/>
        <v>4.2266987561397071</v>
      </c>
      <c r="P967" s="104">
        <f t="shared" si="277"/>
        <v>18.880500609176615</v>
      </c>
      <c r="Q967" s="102">
        <f t="shared" si="283"/>
        <v>2.8886093440366814E-2</v>
      </c>
      <c r="R967" s="106">
        <f>K967-U967</f>
        <v>0</v>
      </c>
      <c r="S967" s="106">
        <f>IF(K967-H966&lt;0,0,K967-H966)</f>
        <v>0</v>
      </c>
      <c r="T967" s="106">
        <f t="shared" si="271"/>
        <v>98.365381490613771</v>
      </c>
      <c r="U967" s="107">
        <f>IF(S967&gt;0,0,IF(U966+(F967-AL967/$C$23)*$C$22/($C$21+$C$22)&gt;$C$8,$C$8,IF(V967=$C$8,U966+(F967-AL967/$C$23)*$C$22/$C$21,U966+(F967-AL967/$C$23)*$C$22/($C$21+$C$22))))</f>
        <v>1400</v>
      </c>
      <c r="V967" s="107">
        <f>IF(S967=0,IF(V966+(F967-AL967/$C$23)*$C$22/($C$21+$C$22)&gt;$C$8,$C$8,V966+(F967-AL967/$C$23)*$C$22/($C$21+$C$22)),E967)</f>
        <v>1400</v>
      </c>
      <c r="W967" s="203">
        <f>IF(S967&gt;0,0,IF(W966+AL967/$C$23&gt;$F$23,$F$23,W966+AL967/$C$23))</f>
        <v>1.6346185093862227</v>
      </c>
      <c r="X967" s="105" t="str">
        <f>IF(R967=0,"-",IF(U967=0,FORECAST($C$8,Инклинометрия!$B$2:$B$152,Инклинометрия!$A$2:$A$152),FORECAST(R967,Инклинометрия!$B$2:$B$152,Инклинометрия!$A$2:$A$152)))</f>
        <v>-</v>
      </c>
      <c r="Y967" s="105" t="str">
        <f>IF(R967=0,"-",IF(U967=0,FORECAST($C$8-R967,Инклинометрия!$B$2:$B$152,Инклинометрия!$A$2:$A$152),0))</f>
        <v>-</v>
      </c>
      <c r="Z967" s="105" t="str">
        <f>IF(S967=0,"-",FORECAST($C$8,Инклинометрия!$B$2:$B$152,Инклинометрия!$A$2:$A$152))</f>
        <v>-</v>
      </c>
      <c r="AA967" s="105" t="str">
        <f>IF(S967=0,"-",FORECAST($C$8-S967,Инклинометрия!$B$2:$B$152,Инклинометрия!$A$2:$A$152))</f>
        <v>-</v>
      </c>
      <c r="AB967" s="105">
        <f>IF(T967=0,"-",FORECAST($C$6,Инклинометрия!$B$2:$B$152,Инклинометрия!$A$2:$A$152))</f>
        <v>1425</v>
      </c>
      <c r="AC967" s="105">
        <f>IF(R967=0,FORECAST($C$6-T967,Инклинометрия!$B$2:$B$152,Инклинометрия!$A$2:$A$152),FORECAST($C$8,Инклинометрия!$B$2:$B$152,Инклинометрия!$A$2:$A$152))</f>
        <v>1331.5528875839168</v>
      </c>
      <c r="AD967" s="107">
        <f>IF(U967=0,"-",FORECAST($C$8,Инклинометрия!$B$2:$B$152,Инклинометрия!$A$2:$A$152))</f>
        <v>1330</v>
      </c>
      <c r="AE967" s="107">
        <f>IF(U967=0,"-",FORECAST($C$8-U967,Инклинометрия!$B$2:$B$152,Инклинометрия!$A$2:$A$152))</f>
        <v>0</v>
      </c>
      <c r="AF967" s="107">
        <f>FORECAST($C$8-S967,Инклинометрия!$B$2:$B$152,Инклинометрия!$A$2:$A$152)</f>
        <v>1330</v>
      </c>
      <c r="AG967" s="107">
        <f>FORECAST($C$8-(S967+V967),Инклинометрия!$B$2:$B$152,Инклинометрия!$A$2:$A$152)</f>
        <v>0</v>
      </c>
      <c r="AH967" s="107">
        <f>IF(W967=0,"-",FORECAST($C$8+W967,Инклинометрия!$B$2:$B$152,Инклинометрия!$A$2:$A$152))</f>
        <v>1331.5528875839168</v>
      </c>
      <c r="AI967" s="107">
        <f>IF(W967=0,"-",FORECAST($C$8,Инклинометрия!$B$2:$B$152,Инклинометрия!$A$2:$A$152))</f>
        <v>1330</v>
      </c>
      <c r="AK967" s="122">
        <f>2*PI()*$C$5*(AT966-AT965)/(LN(AN966/$I$9)*$I$8/$I$7+LN($I$10/AN966)*$I$8/$I$7)</f>
        <v>0</v>
      </c>
      <c r="AL967" s="67">
        <f>AK967*(B967-B966)</f>
        <v>0</v>
      </c>
      <c r="AM967" s="23">
        <f t="shared" si="284"/>
        <v>4.3059540056097682E-2</v>
      </c>
      <c r="AN967" s="26">
        <f>AN966+AK967*(B967-B966)/(2*PI()*$C$5*AN966*$I$11)</f>
        <v>0.12986115207059001</v>
      </c>
      <c r="AO967" s="87">
        <f t="shared" si="278"/>
        <v>111242.59539450394</v>
      </c>
      <c r="AP967" s="87">
        <f>IF(R967+U967&lt;$C$8,0,32*$G$13/$C$12^2*($I$8*R967+$I$6*U967)+32*$G$14/($C$14^2-$C$13^2)*($I$8*S967+$I$6*V967))</f>
        <v>9917.5953945039291</v>
      </c>
      <c r="AQ967" s="66">
        <f>R967*$C$11*$C$9+U967*$C$11*$C$10</f>
        <v>14695380</v>
      </c>
      <c r="AR967" s="66">
        <f>S967*$C$11*$C$9+V967*$C$11*$C$10</f>
        <v>14695380</v>
      </c>
      <c r="AS967" s="87">
        <f>$C$11*(T967*$C$9+W967*$C$10)</f>
        <v>789129.61404581123</v>
      </c>
      <c r="AT967" s="45">
        <f t="shared" si="272"/>
        <v>15595752.209440315</v>
      </c>
      <c r="AU967" s="75"/>
    </row>
    <row r="968" spans="2:47" ht="15" thickBot="1" x14ac:dyDescent="0.35">
      <c r="B968" s="41">
        <f t="shared" si="279"/>
        <v>9370</v>
      </c>
      <c r="C968" s="8">
        <f t="shared" si="280"/>
        <v>93.7</v>
      </c>
      <c r="D968" s="73">
        <f t="shared" si="266"/>
        <v>125.32375</v>
      </c>
      <c r="E968" s="29">
        <f t="shared" si="269"/>
        <v>6947.9089943325816</v>
      </c>
      <c r="F968" s="29">
        <f t="shared" si="273"/>
        <v>7.4150576246875062</v>
      </c>
      <c r="G968" s="29">
        <f t="shared" si="281"/>
        <v>9.9176395730195388</v>
      </c>
      <c r="H968" s="17">
        <f t="shared" si="282"/>
        <v>9292.8282799197677</v>
      </c>
      <c r="I968" s="29">
        <f t="shared" si="274"/>
        <v>2.2250485660981263</v>
      </c>
      <c r="J968" s="29">
        <f t="shared" si="275"/>
        <v>13.949340071223562</v>
      </c>
      <c r="K968" s="32">
        <f>IF((D967+L967+M967-AL967)/($C$21+$C$22)&gt;$C$8,$C$8,(D967+L967+M967-AL967)/($C$21+$C$22))</f>
        <v>1400</v>
      </c>
      <c r="L968" s="97">
        <f t="shared" si="267"/>
        <v>0</v>
      </c>
      <c r="M968" s="96">
        <f t="shared" si="268"/>
        <v>0</v>
      </c>
      <c r="N968" s="98">
        <f t="shared" si="276"/>
        <v>1.7382597742038917</v>
      </c>
      <c r="O968" s="100">
        <f t="shared" si="270"/>
        <v>4.2266987561397071</v>
      </c>
      <c r="P968" s="104">
        <f t="shared" si="277"/>
        <v>18.880500609176615</v>
      </c>
      <c r="Q968" s="102">
        <f t="shared" si="283"/>
        <v>2.8886093440366814E-2</v>
      </c>
      <c r="R968" s="106">
        <f>K968-U968</f>
        <v>0</v>
      </c>
      <c r="S968" s="106">
        <f>IF(K968-H967&lt;0,0,K968-H967)</f>
        <v>0</v>
      </c>
      <c r="T968" s="106">
        <f t="shared" si="271"/>
        <v>98.365381490613771</v>
      </c>
      <c r="U968" s="107">
        <f>IF(S968&gt;0,0,IF(U967+(F968-AL968/$C$23)*$C$22/($C$21+$C$22)&gt;$C$8,$C$8,IF(V968=$C$8,U967+(F968-AL968/$C$23)*$C$22/$C$21,U967+(F968-AL968/$C$23)*$C$22/($C$21+$C$22))))</f>
        <v>1400</v>
      </c>
      <c r="V968" s="107">
        <f>IF(S968=0,IF(V967+(F968-AL968/$C$23)*$C$22/($C$21+$C$22)&gt;$C$8,$C$8,V967+(F968-AL968/$C$23)*$C$22/($C$21+$C$22)),E968)</f>
        <v>1400</v>
      </c>
      <c r="W968" s="203">
        <f>IF(S968&gt;0,0,IF(W967+AL968/$C$23&gt;$F$23,$F$23,W967+AL968/$C$23))</f>
        <v>1.6346185093862227</v>
      </c>
      <c r="X968" s="105" t="str">
        <f>IF(R968=0,"-",IF(U968=0,FORECAST($C$8,Инклинометрия!$B$2:$B$152,Инклинометрия!$A$2:$A$152),FORECAST(R968,Инклинометрия!$B$2:$B$152,Инклинометрия!$A$2:$A$152)))</f>
        <v>-</v>
      </c>
      <c r="Y968" s="105" t="str">
        <f>IF(R968=0,"-",IF(U968=0,FORECAST($C$8-R968,Инклинометрия!$B$2:$B$152,Инклинометрия!$A$2:$A$152),0))</f>
        <v>-</v>
      </c>
      <c r="Z968" s="105" t="str">
        <f>IF(S968=0,"-",FORECAST($C$8,Инклинометрия!$B$2:$B$152,Инклинометрия!$A$2:$A$152))</f>
        <v>-</v>
      </c>
      <c r="AA968" s="105" t="str">
        <f>IF(S968=0,"-",FORECAST($C$8-S968,Инклинометрия!$B$2:$B$152,Инклинометрия!$A$2:$A$152))</f>
        <v>-</v>
      </c>
      <c r="AB968" s="105">
        <f>IF(T968=0,"-",FORECAST($C$6,Инклинометрия!$B$2:$B$152,Инклинометрия!$A$2:$A$152))</f>
        <v>1425</v>
      </c>
      <c r="AC968" s="105">
        <f>IF(R968=0,FORECAST($C$6-T968,Инклинометрия!$B$2:$B$152,Инклинометрия!$A$2:$A$152),FORECAST($C$8,Инклинометрия!$B$2:$B$152,Инклинометрия!$A$2:$A$152))</f>
        <v>1331.5528875839168</v>
      </c>
      <c r="AD968" s="107">
        <f>IF(U968=0,"-",FORECAST($C$8,Инклинометрия!$B$2:$B$152,Инклинометрия!$A$2:$A$152))</f>
        <v>1330</v>
      </c>
      <c r="AE968" s="107">
        <f>IF(U968=0,"-",FORECAST($C$8-U968,Инклинометрия!$B$2:$B$152,Инклинометрия!$A$2:$A$152))</f>
        <v>0</v>
      </c>
      <c r="AF968" s="107">
        <f>FORECAST($C$8-S968,Инклинометрия!$B$2:$B$152,Инклинометрия!$A$2:$A$152)</f>
        <v>1330</v>
      </c>
      <c r="AG968" s="107">
        <f>FORECAST($C$8-(S968+V968),Инклинометрия!$B$2:$B$152,Инклинометрия!$A$2:$A$152)</f>
        <v>0</v>
      </c>
      <c r="AH968" s="107">
        <f>IF(W968=0,"-",FORECAST($C$8+W968,Инклинометрия!$B$2:$B$152,Инклинометрия!$A$2:$A$152))</f>
        <v>1331.5528875839168</v>
      </c>
      <c r="AI968" s="107">
        <f>IF(W968=0,"-",FORECAST($C$8,Инклинометрия!$B$2:$B$152,Инклинометрия!$A$2:$A$152))</f>
        <v>1330</v>
      </c>
      <c r="AK968" s="122">
        <f>2*PI()*$C$5*(AT967-AT966)/(LN(AN967/$I$9)*$I$8/$I$7+LN($I$10/AN967)*$I$8/$I$7)</f>
        <v>0</v>
      </c>
      <c r="AL968" s="67">
        <f>AK968*(B968-B967)</f>
        <v>0</v>
      </c>
      <c r="AM968" s="23">
        <f t="shared" si="284"/>
        <v>4.3059540056097682E-2</v>
      </c>
      <c r="AN968" s="26">
        <f>AN967+AK968*(B968-B967)/(2*PI()*$C$5*AN967*$I$11)</f>
        <v>0.12986115207059001</v>
      </c>
      <c r="AO968" s="87">
        <f t="shared" si="278"/>
        <v>111242.59539450394</v>
      </c>
      <c r="AP968" s="87">
        <f>IF(R968+U968&lt;$C$8,0,32*$G$13/$C$12^2*($I$8*R968+$I$6*U968)+32*$G$14/($C$14^2-$C$13^2)*($I$8*S968+$I$6*V968))</f>
        <v>9917.5953945039291</v>
      </c>
      <c r="AQ968" s="66">
        <f>R968*$C$11*$C$9+U968*$C$11*$C$10</f>
        <v>14695380</v>
      </c>
      <c r="AR968" s="66">
        <f>S968*$C$11*$C$9+V968*$C$11*$C$10</f>
        <v>14695380</v>
      </c>
      <c r="AS968" s="87">
        <f>$C$11*(T968*$C$9+W968*$C$10)</f>
        <v>789129.61404581123</v>
      </c>
      <c r="AT968" s="45">
        <f t="shared" si="272"/>
        <v>15595752.209440315</v>
      </c>
      <c r="AU968" s="75"/>
    </row>
    <row r="969" spans="2:47" ht="15" thickBot="1" x14ac:dyDescent="0.35">
      <c r="B969" s="41">
        <f t="shared" si="279"/>
        <v>9380</v>
      </c>
      <c r="C969" s="8">
        <f t="shared" si="280"/>
        <v>93.8</v>
      </c>
      <c r="D969" s="73">
        <f t="shared" si="266"/>
        <v>125.4575</v>
      </c>
      <c r="E969" s="29">
        <f t="shared" si="269"/>
        <v>6955.3240519572691</v>
      </c>
      <c r="F969" s="29">
        <f t="shared" si="273"/>
        <v>7.4150576246875062</v>
      </c>
      <c r="G969" s="29">
        <f t="shared" si="281"/>
        <v>9.9176395730195388</v>
      </c>
      <c r="H969" s="17">
        <f t="shared" si="282"/>
        <v>9302.7459194927869</v>
      </c>
      <c r="I969" s="29">
        <f t="shared" si="274"/>
        <v>2.2250485660981263</v>
      </c>
      <c r="J969" s="29">
        <f t="shared" si="275"/>
        <v>13.949340071223562</v>
      </c>
      <c r="K969" s="32">
        <f>IF((D968+L968+M968-AL968)/($C$21+$C$22)&gt;$C$8,$C$8,(D968+L968+M968-AL968)/($C$21+$C$22))</f>
        <v>1400</v>
      </c>
      <c r="L969" s="97">
        <f t="shared" si="267"/>
        <v>0</v>
      </c>
      <c r="M969" s="96">
        <f t="shared" si="268"/>
        <v>0</v>
      </c>
      <c r="N969" s="98">
        <f t="shared" si="276"/>
        <v>1.7382597742038917</v>
      </c>
      <c r="O969" s="100">
        <f t="shared" si="270"/>
        <v>4.2266987561397071</v>
      </c>
      <c r="P969" s="104">
        <f t="shared" si="277"/>
        <v>18.880500609176615</v>
      </c>
      <c r="Q969" s="102">
        <f t="shared" si="283"/>
        <v>2.8886093440366814E-2</v>
      </c>
      <c r="R969" s="106">
        <f>K969-U969</f>
        <v>0</v>
      </c>
      <c r="S969" s="106">
        <f>IF(K969-H968&lt;0,0,K969-H968)</f>
        <v>0</v>
      </c>
      <c r="T969" s="106">
        <f t="shared" si="271"/>
        <v>98.365381490613771</v>
      </c>
      <c r="U969" s="107">
        <f>IF(S969&gt;0,0,IF(U968+(F969-AL969/$C$23)*$C$22/($C$21+$C$22)&gt;$C$8,$C$8,IF(V969=$C$8,U968+(F969-AL969/$C$23)*$C$22/$C$21,U968+(F969-AL969/$C$23)*$C$22/($C$21+$C$22))))</f>
        <v>1400</v>
      </c>
      <c r="V969" s="107">
        <f>IF(S969=0,IF(V968+(F969-AL969/$C$23)*$C$22/($C$21+$C$22)&gt;$C$8,$C$8,V968+(F969-AL969/$C$23)*$C$22/($C$21+$C$22)),E969)</f>
        <v>1400</v>
      </c>
      <c r="W969" s="203">
        <f>IF(S969&gt;0,0,IF(W968+AL969/$C$23&gt;$F$23,$F$23,W968+AL969/$C$23))</f>
        <v>1.6346185093862227</v>
      </c>
      <c r="X969" s="105" t="str">
        <f>IF(R969=0,"-",IF(U969=0,FORECAST($C$8,Инклинометрия!$B$2:$B$152,Инклинометрия!$A$2:$A$152),FORECAST(R969,Инклинометрия!$B$2:$B$152,Инклинометрия!$A$2:$A$152)))</f>
        <v>-</v>
      </c>
      <c r="Y969" s="105" t="str">
        <f>IF(R969=0,"-",IF(U969=0,FORECAST($C$8-R969,Инклинометрия!$B$2:$B$152,Инклинометрия!$A$2:$A$152),0))</f>
        <v>-</v>
      </c>
      <c r="Z969" s="105" t="str">
        <f>IF(S969=0,"-",FORECAST($C$8,Инклинометрия!$B$2:$B$152,Инклинометрия!$A$2:$A$152))</f>
        <v>-</v>
      </c>
      <c r="AA969" s="105" t="str">
        <f>IF(S969=0,"-",FORECAST($C$8-S969,Инклинометрия!$B$2:$B$152,Инклинометрия!$A$2:$A$152))</f>
        <v>-</v>
      </c>
      <c r="AB969" s="105">
        <f>IF(T969=0,"-",FORECAST($C$6,Инклинометрия!$B$2:$B$152,Инклинометрия!$A$2:$A$152))</f>
        <v>1425</v>
      </c>
      <c r="AC969" s="105">
        <f>IF(R969=0,FORECAST($C$6-T969,Инклинометрия!$B$2:$B$152,Инклинометрия!$A$2:$A$152),FORECAST($C$8,Инклинометрия!$B$2:$B$152,Инклинометрия!$A$2:$A$152))</f>
        <v>1331.5528875839168</v>
      </c>
      <c r="AD969" s="107">
        <f>IF(U969=0,"-",FORECAST($C$8,Инклинометрия!$B$2:$B$152,Инклинометрия!$A$2:$A$152))</f>
        <v>1330</v>
      </c>
      <c r="AE969" s="107">
        <f>IF(U969=0,"-",FORECAST($C$8-U969,Инклинометрия!$B$2:$B$152,Инклинометрия!$A$2:$A$152))</f>
        <v>0</v>
      </c>
      <c r="AF969" s="107">
        <f>FORECAST($C$8-S969,Инклинометрия!$B$2:$B$152,Инклинометрия!$A$2:$A$152)</f>
        <v>1330</v>
      </c>
      <c r="AG969" s="107">
        <f>FORECAST($C$8-(S969+V969),Инклинометрия!$B$2:$B$152,Инклинометрия!$A$2:$A$152)</f>
        <v>0</v>
      </c>
      <c r="AH969" s="107">
        <f>IF(W969=0,"-",FORECAST($C$8+W969,Инклинометрия!$B$2:$B$152,Инклинометрия!$A$2:$A$152))</f>
        <v>1331.5528875839168</v>
      </c>
      <c r="AI969" s="107">
        <f>IF(W969=0,"-",FORECAST($C$8,Инклинометрия!$B$2:$B$152,Инклинометрия!$A$2:$A$152))</f>
        <v>1330</v>
      </c>
      <c r="AK969" s="122">
        <f>2*PI()*$C$5*(AT968-AT967)/(LN(AN968/$I$9)*$I$8/$I$7+LN($I$10/AN968)*$I$8/$I$7)</f>
        <v>0</v>
      </c>
      <c r="AL969" s="67">
        <f>AK969*(B969-B968)</f>
        <v>0</v>
      </c>
      <c r="AM969" s="23">
        <f t="shared" si="284"/>
        <v>4.3059540056097682E-2</v>
      </c>
      <c r="AN969" s="26">
        <f>AN968+AK969*(B969-B968)/(2*PI()*$C$5*AN968*$I$11)</f>
        <v>0.12986115207059001</v>
      </c>
      <c r="AO969" s="87">
        <f t="shared" si="278"/>
        <v>111242.59539450394</v>
      </c>
      <c r="AP969" s="87">
        <f>IF(R969+U969&lt;$C$8,0,32*$G$13/$C$12^2*($I$8*R969+$I$6*U969)+32*$G$14/($C$14^2-$C$13^2)*($I$8*S969+$I$6*V969))</f>
        <v>9917.5953945039291</v>
      </c>
      <c r="AQ969" s="66">
        <f>R969*$C$11*$C$9+U969*$C$11*$C$10</f>
        <v>14695380</v>
      </c>
      <c r="AR969" s="66">
        <f>S969*$C$11*$C$9+V969*$C$11*$C$10</f>
        <v>14695380</v>
      </c>
      <c r="AS969" s="87">
        <f>$C$11*(T969*$C$9+W969*$C$10)</f>
        <v>789129.61404581123</v>
      </c>
      <c r="AT969" s="45">
        <f t="shared" si="272"/>
        <v>15595752.209440315</v>
      </c>
      <c r="AU969" s="75"/>
    </row>
    <row r="970" spans="2:47" ht="15" thickBot="1" x14ac:dyDescent="0.35">
      <c r="B970" s="41">
        <f t="shared" si="279"/>
        <v>9390</v>
      </c>
      <c r="C970" s="8">
        <f t="shared" si="280"/>
        <v>93.9</v>
      </c>
      <c r="D970" s="73">
        <f t="shared" si="266"/>
        <v>125.59125</v>
      </c>
      <c r="E970" s="29">
        <f t="shared" si="269"/>
        <v>6962.7391095819585</v>
      </c>
      <c r="F970" s="29">
        <f t="shared" si="273"/>
        <v>7.4150576246893252</v>
      </c>
      <c r="G970" s="29">
        <f t="shared" si="281"/>
        <v>9.9176395730219724</v>
      </c>
      <c r="H970" s="17">
        <f t="shared" si="282"/>
        <v>9312.6635590658097</v>
      </c>
      <c r="I970" s="29">
        <f t="shared" si="274"/>
        <v>2.2250485660981263</v>
      </c>
      <c r="J970" s="29">
        <f t="shared" si="275"/>
        <v>13.949340071225274</v>
      </c>
      <c r="K970" s="32">
        <f>IF((D969+L969+M969-AL969)/($C$21+$C$22)&gt;$C$8,$C$8,(D969+L969+M969-AL969)/($C$21+$C$22))</f>
        <v>1400</v>
      </c>
      <c r="L970" s="97">
        <f t="shared" si="267"/>
        <v>0</v>
      </c>
      <c r="M970" s="96">
        <f t="shared" si="268"/>
        <v>0</v>
      </c>
      <c r="N970" s="98">
        <f t="shared" si="276"/>
        <v>1.7382597742038917</v>
      </c>
      <c r="O970" s="100">
        <f t="shared" si="270"/>
        <v>4.2266987561397071</v>
      </c>
      <c r="P970" s="104">
        <f t="shared" si="277"/>
        <v>18.880500609176615</v>
      </c>
      <c r="Q970" s="102">
        <f t="shared" si="283"/>
        <v>2.8886093440366814E-2</v>
      </c>
      <c r="R970" s="106">
        <f>K970-U970</f>
        <v>0</v>
      </c>
      <c r="S970" s="106">
        <f>IF(K970-H969&lt;0,0,K970-H969)</f>
        <v>0</v>
      </c>
      <c r="T970" s="106">
        <f t="shared" si="271"/>
        <v>98.365381490613771</v>
      </c>
      <c r="U970" s="107">
        <f>IF(S970&gt;0,0,IF(U969+(F970-AL970/$C$23)*$C$22/($C$21+$C$22)&gt;$C$8,$C$8,IF(V970=$C$8,U969+(F970-AL970/$C$23)*$C$22/$C$21,U969+(F970-AL970/$C$23)*$C$22/($C$21+$C$22))))</f>
        <v>1400</v>
      </c>
      <c r="V970" s="107">
        <f>IF(S970=0,IF(V969+(F970-AL970/$C$23)*$C$22/($C$21+$C$22)&gt;$C$8,$C$8,V969+(F970-AL970/$C$23)*$C$22/($C$21+$C$22)),E970)</f>
        <v>1400</v>
      </c>
      <c r="W970" s="203">
        <f>IF(S970&gt;0,0,IF(W969+AL970/$C$23&gt;$F$23,$F$23,W969+AL970/$C$23))</f>
        <v>1.6346185093862227</v>
      </c>
      <c r="X970" s="105" t="str">
        <f>IF(R970=0,"-",IF(U970=0,FORECAST($C$8,Инклинометрия!$B$2:$B$152,Инклинометрия!$A$2:$A$152),FORECAST(R970,Инклинометрия!$B$2:$B$152,Инклинометрия!$A$2:$A$152)))</f>
        <v>-</v>
      </c>
      <c r="Y970" s="105" t="str">
        <f>IF(R970=0,"-",IF(U970=0,FORECAST($C$8-R970,Инклинометрия!$B$2:$B$152,Инклинометрия!$A$2:$A$152),0))</f>
        <v>-</v>
      </c>
      <c r="Z970" s="105" t="str">
        <f>IF(S970=0,"-",FORECAST($C$8,Инклинометрия!$B$2:$B$152,Инклинометрия!$A$2:$A$152))</f>
        <v>-</v>
      </c>
      <c r="AA970" s="105" t="str">
        <f>IF(S970=0,"-",FORECAST($C$8-S970,Инклинометрия!$B$2:$B$152,Инклинометрия!$A$2:$A$152))</f>
        <v>-</v>
      </c>
      <c r="AB970" s="105">
        <f>IF(T970=0,"-",FORECAST($C$6,Инклинометрия!$B$2:$B$152,Инклинометрия!$A$2:$A$152))</f>
        <v>1425</v>
      </c>
      <c r="AC970" s="105">
        <f>IF(R970=0,FORECAST($C$6-T970,Инклинометрия!$B$2:$B$152,Инклинометрия!$A$2:$A$152),FORECAST($C$8,Инклинометрия!$B$2:$B$152,Инклинометрия!$A$2:$A$152))</f>
        <v>1331.5528875839168</v>
      </c>
      <c r="AD970" s="107">
        <f>IF(U970=0,"-",FORECAST($C$8,Инклинометрия!$B$2:$B$152,Инклинометрия!$A$2:$A$152))</f>
        <v>1330</v>
      </c>
      <c r="AE970" s="107">
        <f>IF(U970=0,"-",FORECAST($C$8-U970,Инклинометрия!$B$2:$B$152,Инклинометрия!$A$2:$A$152))</f>
        <v>0</v>
      </c>
      <c r="AF970" s="107">
        <f>FORECAST($C$8-S970,Инклинометрия!$B$2:$B$152,Инклинометрия!$A$2:$A$152)</f>
        <v>1330</v>
      </c>
      <c r="AG970" s="107">
        <f>FORECAST($C$8-(S970+V970),Инклинометрия!$B$2:$B$152,Инклинометрия!$A$2:$A$152)</f>
        <v>0</v>
      </c>
      <c r="AH970" s="107">
        <f>IF(W970=0,"-",FORECAST($C$8+W970,Инклинометрия!$B$2:$B$152,Инклинометрия!$A$2:$A$152))</f>
        <v>1331.5528875839168</v>
      </c>
      <c r="AI970" s="107">
        <f>IF(W970=0,"-",FORECAST($C$8,Инклинометрия!$B$2:$B$152,Инклинометрия!$A$2:$A$152))</f>
        <v>1330</v>
      </c>
      <c r="AK970" s="122">
        <f>2*PI()*$C$5*(AT969-AT968)/(LN(AN969/$I$9)*$I$8/$I$7+LN($I$10/AN969)*$I$8/$I$7)</f>
        <v>0</v>
      </c>
      <c r="AL970" s="67">
        <f>AK970*(B970-B969)</f>
        <v>0</v>
      </c>
      <c r="AM970" s="23">
        <f t="shared" si="284"/>
        <v>4.3059540056097682E-2</v>
      </c>
      <c r="AN970" s="26">
        <f>AN969+AK970*(B970-B969)/(2*PI()*$C$5*AN969*$I$11)</f>
        <v>0.12986115207059001</v>
      </c>
      <c r="AO970" s="87">
        <f t="shared" si="278"/>
        <v>111242.59539450394</v>
      </c>
      <c r="AP970" s="87">
        <f>IF(R970+U970&lt;$C$8,0,32*$G$13/$C$12^2*($I$8*R970+$I$6*U970)+32*$G$14/($C$14^2-$C$13^2)*($I$8*S970+$I$6*V970))</f>
        <v>9917.5953945039291</v>
      </c>
      <c r="AQ970" s="66">
        <f>R970*$C$11*$C$9+U970*$C$11*$C$10</f>
        <v>14695380</v>
      </c>
      <c r="AR970" s="66">
        <f>S970*$C$11*$C$9+V970*$C$11*$C$10</f>
        <v>14695380</v>
      </c>
      <c r="AS970" s="87">
        <f>$C$11*(T970*$C$9+W970*$C$10)</f>
        <v>789129.61404581123</v>
      </c>
      <c r="AT970" s="45">
        <f t="shared" si="272"/>
        <v>15595752.209440315</v>
      </c>
      <c r="AU970" s="75"/>
    </row>
    <row r="971" spans="2:47" ht="15" thickBot="1" x14ac:dyDescent="0.35">
      <c r="B971" s="41">
        <f t="shared" si="279"/>
        <v>9400</v>
      </c>
      <c r="C971" s="8">
        <f t="shared" si="280"/>
        <v>94</v>
      </c>
      <c r="D971" s="73">
        <f t="shared" si="266"/>
        <v>125.72499999999999</v>
      </c>
      <c r="E971" s="29">
        <f t="shared" si="269"/>
        <v>6970.154167206646</v>
      </c>
      <c r="F971" s="29">
        <f t="shared" si="273"/>
        <v>7.4150576246875062</v>
      </c>
      <c r="G971" s="29">
        <f t="shared" si="281"/>
        <v>9.9176395730195388</v>
      </c>
      <c r="H971" s="17">
        <f t="shared" si="282"/>
        <v>9322.5811986388289</v>
      </c>
      <c r="I971" s="29">
        <f t="shared" si="274"/>
        <v>2.2250485660981263</v>
      </c>
      <c r="J971" s="29">
        <f t="shared" si="275"/>
        <v>13.949340071223562</v>
      </c>
      <c r="K971" s="32">
        <f>IF((D970+L970+M970-AL970)/($C$21+$C$22)&gt;$C$8,$C$8,(D970+L970+M970-AL970)/($C$21+$C$22))</f>
        <v>1400</v>
      </c>
      <c r="L971" s="97">
        <f t="shared" si="267"/>
        <v>0</v>
      </c>
      <c r="M971" s="96">
        <f t="shared" si="268"/>
        <v>0</v>
      </c>
      <c r="N971" s="98">
        <f t="shared" si="276"/>
        <v>1.7382597742038917</v>
      </c>
      <c r="O971" s="100">
        <f t="shared" si="270"/>
        <v>4.2266987561397071</v>
      </c>
      <c r="P971" s="104">
        <f t="shared" si="277"/>
        <v>18.880500609176615</v>
      </c>
      <c r="Q971" s="102">
        <f t="shared" si="283"/>
        <v>2.8886093440366814E-2</v>
      </c>
      <c r="R971" s="106">
        <f>K971-U971</f>
        <v>0</v>
      </c>
      <c r="S971" s="106">
        <f>IF(K971-H970&lt;0,0,K971-H970)</f>
        <v>0</v>
      </c>
      <c r="T971" s="106">
        <f t="shared" si="271"/>
        <v>98.365381490613771</v>
      </c>
      <c r="U971" s="107">
        <f>IF(S971&gt;0,0,IF(U970+(F971-AL971/$C$23)*$C$22/($C$21+$C$22)&gt;$C$8,$C$8,IF(V971=$C$8,U970+(F971-AL971/$C$23)*$C$22/$C$21,U970+(F971-AL971/$C$23)*$C$22/($C$21+$C$22))))</f>
        <v>1400</v>
      </c>
      <c r="V971" s="107">
        <f>IF(S971=0,IF(V970+(F971-AL971/$C$23)*$C$22/($C$21+$C$22)&gt;$C$8,$C$8,V970+(F971-AL971/$C$23)*$C$22/($C$21+$C$22)),E971)</f>
        <v>1400</v>
      </c>
      <c r="W971" s="203">
        <f>IF(S971&gt;0,0,IF(W970+AL971/$C$23&gt;$F$23,$F$23,W970+AL971/$C$23))</f>
        <v>1.6346185093862227</v>
      </c>
      <c r="X971" s="105" t="str">
        <f>IF(R971=0,"-",IF(U971=0,FORECAST($C$8,Инклинометрия!$B$2:$B$152,Инклинометрия!$A$2:$A$152),FORECAST(R971,Инклинометрия!$B$2:$B$152,Инклинометрия!$A$2:$A$152)))</f>
        <v>-</v>
      </c>
      <c r="Y971" s="105" t="str">
        <f>IF(R971=0,"-",IF(U971=0,FORECAST($C$8-R971,Инклинометрия!$B$2:$B$152,Инклинометрия!$A$2:$A$152),0))</f>
        <v>-</v>
      </c>
      <c r="Z971" s="105" t="str">
        <f>IF(S971=0,"-",FORECAST($C$8,Инклинометрия!$B$2:$B$152,Инклинометрия!$A$2:$A$152))</f>
        <v>-</v>
      </c>
      <c r="AA971" s="105" t="str">
        <f>IF(S971=0,"-",FORECAST($C$8-S971,Инклинометрия!$B$2:$B$152,Инклинометрия!$A$2:$A$152))</f>
        <v>-</v>
      </c>
      <c r="AB971" s="105">
        <f>IF(T971=0,"-",FORECAST($C$6,Инклинометрия!$B$2:$B$152,Инклинометрия!$A$2:$A$152))</f>
        <v>1425</v>
      </c>
      <c r="AC971" s="105">
        <f>IF(R971=0,FORECAST($C$6-T971,Инклинометрия!$B$2:$B$152,Инклинометрия!$A$2:$A$152),FORECAST($C$8,Инклинометрия!$B$2:$B$152,Инклинометрия!$A$2:$A$152))</f>
        <v>1331.5528875839168</v>
      </c>
      <c r="AD971" s="107">
        <f>IF(U971=0,"-",FORECAST($C$8,Инклинометрия!$B$2:$B$152,Инклинометрия!$A$2:$A$152))</f>
        <v>1330</v>
      </c>
      <c r="AE971" s="107">
        <f>IF(U971=0,"-",FORECAST($C$8-U971,Инклинометрия!$B$2:$B$152,Инклинометрия!$A$2:$A$152))</f>
        <v>0</v>
      </c>
      <c r="AF971" s="107">
        <f>FORECAST($C$8-S971,Инклинометрия!$B$2:$B$152,Инклинометрия!$A$2:$A$152)</f>
        <v>1330</v>
      </c>
      <c r="AG971" s="107">
        <f>FORECAST($C$8-(S971+V971),Инклинометрия!$B$2:$B$152,Инклинометрия!$A$2:$A$152)</f>
        <v>0</v>
      </c>
      <c r="AH971" s="107">
        <f>IF(W971=0,"-",FORECAST($C$8+W971,Инклинометрия!$B$2:$B$152,Инклинометрия!$A$2:$A$152))</f>
        <v>1331.5528875839168</v>
      </c>
      <c r="AI971" s="107">
        <f>IF(W971=0,"-",FORECAST($C$8,Инклинометрия!$B$2:$B$152,Инклинометрия!$A$2:$A$152))</f>
        <v>1330</v>
      </c>
      <c r="AK971" s="122">
        <f>2*PI()*$C$5*(AT970-AT969)/(LN(AN970/$I$9)*$I$8/$I$7+LN($I$10/AN970)*$I$8/$I$7)</f>
        <v>0</v>
      </c>
      <c r="AL971" s="67">
        <f>AK971*(B971-B970)</f>
        <v>0</v>
      </c>
      <c r="AM971" s="23">
        <f t="shared" si="284"/>
        <v>4.3059540056097682E-2</v>
      </c>
      <c r="AN971" s="26">
        <f>AN970+AK971*(B971-B970)/(2*PI()*$C$5*AN970*$I$11)</f>
        <v>0.12986115207059001</v>
      </c>
      <c r="AO971" s="87">
        <f t="shared" si="278"/>
        <v>111242.59539450394</v>
      </c>
      <c r="AP971" s="87">
        <f>IF(R971+U971&lt;$C$8,0,32*$G$13/$C$12^2*($I$8*R971+$I$6*U971)+32*$G$14/($C$14^2-$C$13^2)*($I$8*S971+$I$6*V971))</f>
        <v>9917.5953945039291</v>
      </c>
      <c r="AQ971" s="66">
        <f>R971*$C$11*$C$9+U971*$C$11*$C$10</f>
        <v>14695380</v>
      </c>
      <c r="AR971" s="66">
        <f>S971*$C$11*$C$9+V971*$C$11*$C$10</f>
        <v>14695380</v>
      </c>
      <c r="AS971" s="87">
        <f>$C$11*(T971*$C$9+W971*$C$10)</f>
        <v>789129.61404581123</v>
      </c>
      <c r="AT971" s="45">
        <f t="shared" si="272"/>
        <v>15595752.209440315</v>
      </c>
      <c r="AU971" s="75"/>
    </row>
    <row r="972" spans="2:47" ht="15" thickBot="1" x14ac:dyDescent="0.35">
      <c r="B972" s="41">
        <f t="shared" si="279"/>
        <v>9410</v>
      </c>
      <c r="C972" s="8">
        <f t="shared" si="280"/>
        <v>94.100000000000009</v>
      </c>
      <c r="D972" s="73">
        <f t="shared" si="266"/>
        <v>125.85875000000001</v>
      </c>
      <c r="E972" s="29">
        <f t="shared" si="269"/>
        <v>6977.5692248313344</v>
      </c>
      <c r="F972" s="29">
        <f t="shared" si="273"/>
        <v>7.4150576246884157</v>
      </c>
      <c r="G972" s="29">
        <f t="shared" si="281"/>
        <v>9.9176395730207556</v>
      </c>
      <c r="H972" s="17">
        <f t="shared" si="282"/>
        <v>9332.4988382118499</v>
      </c>
      <c r="I972" s="29">
        <f t="shared" si="274"/>
        <v>2.2250485660981263</v>
      </c>
      <c r="J972" s="29">
        <f t="shared" si="275"/>
        <v>13.949340071224418</v>
      </c>
      <c r="K972" s="32">
        <f>IF((D971+L971+M971-AL971)/($C$21+$C$22)&gt;$C$8,$C$8,(D971+L971+M971-AL971)/($C$21+$C$22))</f>
        <v>1400</v>
      </c>
      <c r="L972" s="97">
        <f t="shared" si="267"/>
        <v>0</v>
      </c>
      <c r="M972" s="96">
        <f t="shared" si="268"/>
        <v>0</v>
      </c>
      <c r="N972" s="98">
        <f t="shared" si="276"/>
        <v>1.7382597742038917</v>
      </c>
      <c r="O972" s="100">
        <f t="shared" si="270"/>
        <v>4.2266987561397071</v>
      </c>
      <c r="P972" s="104">
        <f t="shared" si="277"/>
        <v>18.880500609176615</v>
      </c>
      <c r="Q972" s="102">
        <f t="shared" si="283"/>
        <v>2.8886093440366814E-2</v>
      </c>
      <c r="R972" s="106">
        <f>K972-U972</f>
        <v>0</v>
      </c>
      <c r="S972" s="106">
        <f>IF(K972-H971&lt;0,0,K972-H971)</f>
        <v>0</v>
      </c>
      <c r="T972" s="106">
        <f t="shared" si="271"/>
        <v>98.365381490613771</v>
      </c>
      <c r="U972" s="107">
        <f>IF(S972&gt;0,0,IF(U971+(F972-AL972/$C$23)*$C$22/($C$21+$C$22)&gt;$C$8,$C$8,IF(V972=$C$8,U971+(F972-AL972/$C$23)*$C$22/$C$21,U971+(F972-AL972/$C$23)*$C$22/($C$21+$C$22))))</f>
        <v>1400</v>
      </c>
      <c r="V972" s="107">
        <f>IF(S972=0,IF(V971+(F972-AL972/$C$23)*$C$22/($C$21+$C$22)&gt;$C$8,$C$8,V971+(F972-AL972/$C$23)*$C$22/($C$21+$C$22)),E972)</f>
        <v>1400</v>
      </c>
      <c r="W972" s="203">
        <f>IF(S972&gt;0,0,IF(W971+AL972/$C$23&gt;$F$23,$F$23,W971+AL972/$C$23))</f>
        <v>1.6346185093862227</v>
      </c>
      <c r="X972" s="105" t="str">
        <f>IF(R972=0,"-",IF(U972=0,FORECAST($C$8,Инклинометрия!$B$2:$B$152,Инклинометрия!$A$2:$A$152),FORECAST(R972,Инклинометрия!$B$2:$B$152,Инклинометрия!$A$2:$A$152)))</f>
        <v>-</v>
      </c>
      <c r="Y972" s="105" t="str">
        <f>IF(R972=0,"-",IF(U972=0,FORECAST($C$8-R972,Инклинометрия!$B$2:$B$152,Инклинометрия!$A$2:$A$152),0))</f>
        <v>-</v>
      </c>
      <c r="Z972" s="105" t="str">
        <f>IF(S972=0,"-",FORECAST($C$8,Инклинометрия!$B$2:$B$152,Инклинометрия!$A$2:$A$152))</f>
        <v>-</v>
      </c>
      <c r="AA972" s="105" t="str">
        <f>IF(S972=0,"-",FORECAST($C$8-S972,Инклинометрия!$B$2:$B$152,Инклинометрия!$A$2:$A$152))</f>
        <v>-</v>
      </c>
      <c r="AB972" s="105">
        <f>IF(T972=0,"-",FORECAST($C$6,Инклинометрия!$B$2:$B$152,Инклинометрия!$A$2:$A$152))</f>
        <v>1425</v>
      </c>
      <c r="AC972" s="105">
        <f>IF(R972=0,FORECAST($C$6-T972,Инклинометрия!$B$2:$B$152,Инклинометрия!$A$2:$A$152),FORECAST($C$8,Инклинометрия!$B$2:$B$152,Инклинометрия!$A$2:$A$152))</f>
        <v>1331.5528875839168</v>
      </c>
      <c r="AD972" s="107">
        <f>IF(U972=0,"-",FORECAST($C$8,Инклинометрия!$B$2:$B$152,Инклинометрия!$A$2:$A$152))</f>
        <v>1330</v>
      </c>
      <c r="AE972" s="107">
        <f>IF(U972=0,"-",FORECAST($C$8-U972,Инклинометрия!$B$2:$B$152,Инклинометрия!$A$2:$A$152))</f>
        <v>0</v>
      </c>
      <c r="AF972" s="107">
        <f>FORECAST($C$8-S972,Инклинометрия!$B$2:$B$152,Инклинометрия!$A$2:$A$152)</f>
        <v>1330</v>
      </c>
      <c r="AG972" s="107">
        <f>FORECAST($C$8-(S972+V972),Инклинометрия!$B$2:$B$152,Инклинометрия!$A$2:$A$152)</f>
        <v>0</v>
      </c>
      <c r="AH972" s="107">
        <f>IF(W972=0,"-",FORECAST($C$8+W972,Инклинометрия!$B$2:$B$152,Инклинометрия!$A$2:$A$152))</f>
        <v>1331.5528875839168</v>
      </c>
      <c r="AI972" s="107">
        <f>IF(W972=0,"-",FORECAST($C$8,Инклинометрия!$B$2:$B$152,Инклинометрия!$A$2:$A$152))</f>
        <v>1330</v>
      </c>
      <c r="AK972" s="122">
        <f>2*PI()*$C$5*(AT971-AT970)/(LN(AN971/$I$9)*$I$8/$I$7+LN($I$10/AN971)*$I$8/$I$7)</f>
        <v>0</v>
      </c>
      <c r="AL972" s="67">
        <f>AK972*(B972-B971)</f>
        <v>0</v>
      </c>
      <c r="AM972" s="23">
        <f t="shared" si="284"/>
        <v>4.3059540056097682E-2</v>
      </c>
      <c r="AN972" s="26">
        <f>AN971+AK972*(B972-B971)/(2*PI()*$C$5*AN971*$I$11)</f>
        <v>0.12986115207059001</v>
      </c>
      <c r="AO972" s="87">
        <f t="shared" si="278"/>
        <v>111242.59539450394</v>
      </c>
      <c r="AP972" s="87">
        <f>IF(R972+U972&lt;$C$8,0,32*$G$13/$C$12^2*($I$8*R972+$I$6*U972)+32*$G$14/($C$14^2-$C$13^2)*($I$8*S972+$I$6*V972))</f>
        <v>9917.5953945039291</v>
      </c>
      <c r="AQ972" s="66">
        <f>R972*$C$11*$C$9+U972*$C$11*$C$10</f>
        <v>14695380</v>
      </c>
      <c r="AR972" s="66">
        <f>S972*$C$11*$C$9+V972*$C$11*$C$10</f>
        <v>14695380</v>
      </c>
      <c r="AS972" s="87">
        <f>$C$11*(T972*$C$9+W972*$C$10)</f>
        <v>789129.61404581123</v>
      </c>
      <c r="AT972" s="45">
        <f t="shared" si="272"/>
        <v>15595752.209440315</v>
      </c>
      <c r="AU972" s="75"/>
    </row>
    <row r="973" spans="2:47" ht="15" thickBot="1" x14ac:dyDescent="0.35">
      <c r="B973" s="41">
        <f t="shared" si="279"/>
        <v>9420</v>
      </c>
      <c r="C973" s="8">
        <f t="shared" si="280"/>
        <v>94.2</v>
      </c>
      <c r="D973" s="73">
        <f t="shared" si="266"/>
        <v>125.99250000000001</v>
      </c>
      <c r="E973" s="29">
        <f t="shared" si="269"/>
        <v>6984.9842824560219</v>
      </c>
      <c r="F973" s="29">
        <f t="shared" si="273"/>
        <v>7.4150576246875062</v>
      </c>
      <c r="G973" s="29">
        <f t="shared" si="281"/>
        <v>9.9176395730195388</v>
      </c>
      <c r="H973" s="17">
        <f t="shared" si="282"/>
        <v>9342.4164777848691</v>
      </c>
      <c r="I973" s="29">
        <f t="shared" si="274"/>
        <v>2.2250485660981263</v>
      </c>
      <c r="J973" s="29">
        <f t="shared" si="275"/>
        <v>13.949340071223562</v>
      </c>
      <c r="K973" s="32">
        <f>IF((D972+L972+M972-AL972)/($C$21+$C$22)&gt;$C$8,$C$8,(D972+L972+M972-AL972)/($C$21+$C$22))</f>
        <v>1400</v>
      </c>
      <c r="L973" s="97">
        <f t="shared" si="267"/>
        <v>0</v>
      </c>
      <c r="M973" s="96">
        <f t="shared" si="268"/>
        <v>0</v>
      </c>
      <c r="N973" s="98">
        <f t="shared" si="276"/>
        <v>1.7382597742038917</v>
      </c>
      <c r="O973" s="100">
        <f t="shared" si="270"/>
        <v>4.2266987561397071</v>
      </c>
      <c r="P973" s="104">
        <f t="shared" si="277"/>
        <v>18.880500609176615</v>
      </c>
      <c r="Q973" s="102">
        <f t="shared" si="283"/>
        <v>2.8886093440366814E-2</v>
      </c>
      <c r="R973" s="106">
        <f>K973-U973</f>
        <v>0</v>
      </c>
      <c r="S973" s="106">
        <f>IF(K973-H972&lt;0,0,K973-H972)</f>
        <v>0</v>
      </c>
      <c r="T973" s="106">
        <f t="shared" si="271"/>
        <v>98.365381490613771</v>
      </c>
      <c r="U973" s="107">
        <f>IF(S973&gt;0,0,IF(U972+(F973-AL973/$C$23)*$C$22/($C$21+$C$22)&gt;$C$8,$C$8,IF(V973=$C$8,U972+(F973-AL973/$C$23)*$C$22/$C$21,U972+(F973-AL973/$C$23)*$C$22/($C$21+$C$22))))</f>
        <v>1400</v>
      </c>
      <c r="V973" s="107">
        <f>IF(S973=0,IF(V972+(F973-AL973/$C$23)*$C$22/($C$21+$C$22)&gt;$C$8,$C$8,V972+(F973-AL973/$C$23)*$C$22/($C$21+$C$22)),E973)</f>
        <v>1400</v>
      </c>
      <c r="W973" s="203">
        <f>IF(S973&gt;0,0,IF(W972+AL973/$C$23&gt;$F$23,$F$23,W972+AL973/$C$23))</f>
        <v>1.6346185093862227</v>
      </c>
      <c r="X973" s="105" t="str">
        <f>IF(R973=0,"-",IF(U973=0,FORECAST($C$8,Инклинометрия!$B$2:$B$152,Инклинометрия!$A$2:$A$152),FORECAST(R973,Инклинометрия!$B$2:$B$152,Инклинометрия!$A$2:$A$152)))</f>
        <v>-</v>
      </c>
      <c r="Y973" s="105" t="str">
        <f>IF(R973=0,"-",IF(U973=0,FORECAST($C$8-R973,Инклинометрия!$B$2:$B$152,Инклинометрия!$A$2:$A$152),0))</f>
        <v>-</v>
      </c>
      <c r="Z973" s="105" t="str">
        <f>IF(S973=0,"-",FORECAST($C$8,Инклинометрия!$B$2:$B$152,Инклинометрия!$A$2:$A$152))</f>
        <v>-</v>
      </c>
      <c r="AA973" s="105" t="str">
        <f>IF(S973=0,"-",FORECAST($C$8-S973,Инклинометрия!$B$2:$B$152,Инклинометрия!$A$2:$A$152))</f>
        <v>-</v>
      </c>
      <c r="AB973" s="105">
        <f>IF(T973=0,"-",FORECAST($C$6,Инклинометрия!$B$2:$B$152,Инклинометрия!$A$2:$A$152))</f>
        <v>1425</v>
      </c>
      <c r="AC973" s="105">
        <f>IF(R973=0,FORECAST($C$6-T973,Инклинометрия!$B$2:$B$152,Инклинометрия!$A$2:$A$152),FORECAST($C$8,Инклинометрия!$B$2:$B$152,Инклинометрия!$A$2:$A$152))</f>
        <v>1331.5528875839168</v>
      </c>
      <c r="AD973" s="107">
        <f>IF(U973=0,"-",FORECAST($C$8,Инклинометрия!$B$2:$B$152,Инклинометрия!$A$2:$A$152))</f>
        <v>1330</v>
      </c>
      <c r="AE973" s="107">
        <f>IF(U973=0,"-",FORECAST($C$8-U973,Инклинометрия!$B$2:$B$152,Инклинометрия!$A$2:$A$152))</f>
        <v>0</v>
      </c>
      <c r="AF973" s="107">
        <f>FORECAST($C$8-S973,Инклинометрия!$B$2:$B$152,Инклинометрия!$A$2:$A$152)</f>
        <v>1330</v>
      </c>
      <c r="AG973" s="107">
        <f>FORECAST($C$8-(S973+V973),Инклинометрия!$B$2:$B$152,Инклинометрия!$A$2:$A$152)</f>
        <v>0</v>
      </c>
      <c r="AH973" s="107">
        <f>IF(W973=0,"-",FORECAST($C$8+W973,Инклинометрия!$B$2:$B$152,Инклинометрия!$A$2:$A$152))</f>
        <v>1331.5528875839168</v>
      </c>
      <c r="AI973" s="107">
        <f>IF(W973=0,"-",FORECAST($C$8,Инклинометрия!$B$2:$B$152,Инклинометрия!$A$2:$A$152))</f>
        <v>1330</v>
      </c>
      <c r="AK973" s="122">
        <f>2*PI()*$C$5*(AT972-AT971)/(LN(AN972/$I$9)*$I$8/$I$7+LN($I$10/AN972)*$I$8/$I$7)</f>
        <v>0</v>
      </c>
      <c r="AL973" s="67">
        <f>AK973*(B973-B972)</f>
        <v>0</v>
      </c>
      <c r="AM973" s="23">
        <f t="shared" si="284"/>
        <v>4.3059540056097682E-2</v>
      </c>
      <c r="AN973" s="26">
        <f>AN972+AK973*(B973-B972)/(2*PI()*$C$5*AN972*$I$11)</f>
        <v>0.12986115207059001</v>
      </c>
      <c r="AO973" s="87">
        <f t="shared" si="278"/>
        <v>111242.59539450394</v>
      </c>
      <c r="AP973" s="87">
        <f>IF(R973+U973&lt;$C$8,0,32*$G$13/$C$12^2*($I$8*R973+$I$6*U973)+32*$G$14/($C$14^2-$C$13^2)*($I$8*S973+$I$6*V973))</f>
        <v>9917.5953945039291</v>
      </c>
      <c r="AQ973" s="66">
        <f>R973*$C$11*$C$9+U973*$C$11*$C$10</f>
        <v>14695380</v>
      </c>
      <c r="AR973" s="66">
        <f>S973*$C$11*$C$9+V973*$C$11*$C$10</f>
        <v>14695380</v>
      </c>
      <c r="AS973" s="87">
        <f>$C$11*(T973*$C$9+W973*$C$10)</f>
        <v>789129.61404581123</v>
      </c>
      <c r="AT973" s="45">
        <f t="shared" si="272"/>
        <v>15595752.209440315</v>
      </c>
      <c r="AU973" s="75"/>
    </row>
    <row r="974" spans="2:47" ht="15" thickBot="1" x14ac:dyDescent="0.35">
      <c r="B974" s="41">
        <f t="shared" si="279"/>
        <v>9430</v>
      </c>
      <c r="C974" s="8">
        <f t="shared" si="280"/>
        <v>94.3</v>
      </c>
      <c r="D974" s="73">
        <f t="shared" si="266"/>
        <v>126.12625</v>
      </c>
      <c r="E974" s="29">
        <f t="shared" si="269"/>
        <v>6992.3993400807094</v>
      </c>
      <c r="F974" s="29">
        <f t="shared" si="273"/>
        <v>7.4150576246875062</v>
      </c>
      <c r="G974" s="29">
        <f t="shared" si="281"/>
        <v>9.9176395730195388</v>
      </c>
      <c r="H974" s="17">
        <f t="shared" si="282"/>
        <v>9352.3341173578883</v>
      </c>
      <c r="I974" s="29">
        <f t="shared" si="274"/>
        <v>2.2250485660981263</v>
      </c>
      <c r="J974" s="29">
        <f t="shared" si="275"/>
        <v>13.949340071223562</v>
      </c>
      <c r="K974" s="32">
        <f>IF((D973+L973+M973-AL973)/($C$21+$C$22)&gt;$C$8,$C$8,(D973+L973+M973-AL973)/($C$21+$C$22))</f>
        <v>1400</v>
      </c>
      <c r="L974" s="97">
        <f t="shared" si="267"/>
        <v>0</v>
      </c>
      <c r="M974" s="96">
        <f t="shared" si="268"/>
        <v>0</v>
      </c>
      <c r="N974" s="98">
        <f t="shared" si="276"/>
        <v>1.7382597742038917</v>
      </c>
      <c r="O974" s="100">
        <f t="shared" si="270"/>
        <v>4.2266987561397071</v>
      </c>
      <c r="P974" s="104">
        <f t="shared" si="277"/>
        <v>18.880500609176615</v>
      </c>
      <c r="Q974" s="102">
        <f t="shared" si="283"/>
        <v>2.8886093440366814E-2</v>
      </c>
      <c r="R974" s="106">
        <f>K974-U974</f>
        <v>0</v>
      </c>
      <c r="S974" s="106">
        <f>IF(K974-H973&lt;0,0,K974-H973)</f>
        <v>0</v>
      </c>
      <c r="T974" s="106">
        <f t="shared" si="271"/>
        <v>98.365381490613771</v>
      </c>
      <c r="U974" s="107">
        <f>IF(S974&gt;0,0,IF(U973+(F974-AL974/$C$23)*$C$22/($C$21+$C$22)&gt;$C$8,$C$8,IF(V974=$C$8,U973+(F974-AL974/$C$23)*$C$22/$C$21,U973+(F974-AL974/$C$23)*$C$22/($C$21+$C$22))))</f>
        <v>1400</v>
      </c>
      <c r="V974" s="107">
        <f>IF(S974=0,IF(V973+(F974-AL974/$C$23)*$C$22/($C$21+$C$22)&gt;$C$8,$C$8,V973+(F974-AL974/$C$23)*$C$22/($C$21+$C$22)),E974)</f>
        <v>1400</v>
      </c>
      <c r="W974" s="203">
        <f>IF(S974&gt;0,0,IF(W973+AL974/$C$23&gt;$F$23,$F$23,W973+AL974/$C$23))</f>
        <v>1.6346185093862227</v>
      </c>
      <c r="X974" s="105" t="str">
        <f>IF(R974=0,"-",IF(U974=0,FORECAST($C$8,Инклинометрия!$B$2:$B$152,Инклинометрия!$A$2:$A$152),FORECAST(R974,Инклинометрия!$B$2:$B$152,Инклинометрия!$A$2:$A$152)))</f>
        <v>-</v>
      </c>
      <c r="Y974" s="105" t="str">
        <f>IF(R974=0,"-",IF(U974=0,FORECAST($C$8-R974,Инклинометрия!$B$2:$B$152,Инклинометрия!$A$2:$A$152),0))</f>
        <v>-</v>
      </c>
      <c r="Z974" s="105" t="str">
        <f>IF(S974=0,"-",FORECAST($C$8,Инклинометрия!$B$2:$B$152,Инклинометрия!$A$2:$A$152))</f>
        <v>-</v>
      </c>
      <c r="AA974" s="105" t="str">
        <f>IF(S974=0,"-",FORECAST($C$8-S974,Инклинометрия!$B$2:$B$152,Инклинометрия!$A$2:$A$152))</f>
        <v>-</v>
      </c>
      <c r="AB974" s="105">
        <f>IF(T974=0,"-",FORECAST($C$6,Инклинометрия!$B$2:$B$152,Инклинометрия!$A$2:$A$152))</f>
        <v>1425</v>
      </c>
      <c r="AC974" s="105">
        <f>IF(R974=0,FORECAST($C$6-T974,Инклинометрия!$B$2:$B$152,Инклинометрия!$A$2:$A$152),FORECAST($C$8,Инклинометрия!$B$2:$B$152,Инклинометрия!$A$2:$A$152))</f>
        <v>1331.5528875839168</v>
      </c>
      <c r="AD974" s="107">
        <f>IF(U974=0,"-",FORECAST($C$8,Инклинометрия!$B$2:$B$152,Инклинометрия!$A$2:$A$152))</f>
        <v>1330</v>
      </c>
      <c r="AE974" s="107">
        <f>IF(U974=0,"-",FORECAST($C$8-U974,Инклинометрия!$B$2:$B$152,Инклинометрия!$A$2:$A$152))</f>
        <v>0</v>
      </c>
      <c r="AF974" s="107">
        <f>FORECAST($C$8-S974,Инклинометрия!$B$2:$B$152,Инклинометрия!$A$2:$A$152)</f>
        <v>1330</v>
      </c>
      <c r="AG974" s="107">
        <f>FORECAST($C$8-(S974+V974),Инклинометрия!$B$2:$B$152,Инклинометрия!$A$2:$A$152)</f>
        <v>0</v>
      </c>
      <c r="AH974" s="107">
        <f>IF(W974=0,"-",FORECAST($C$8+W974,Инклинометрия!$B$2:$B$152,Инклинометрия!$A$2:$A$152))</f>
        <v>1331.5528875839168</v>
      </c>
      <c r="AI974" s="107">
        <f>IF(W974=0,"-",FORECAST($C$8,Инклинометрия!$B$2:$B$152,Инклинометрия!$A$2:$A$152))</f>
        <v>1330</v>
      </c>
      <c r="AK974" s="122">
        <f>2*PI()*$C$5*(AT973-AT972)/(LN(AN973/$I$9)*$I$8/$I$7+LN($I$10/AN973)*$I$8/$I$7)</f>
        <v>0</v>
      </c>
      <c r="AL974" s="67">
        <f>AK974*(B974-B973)</f>
        <v>0</v>
      </c>
      <c r="AM974" s="23">
        <f t="shared" si="284"/>
        <v>4.3059540056097682E-2</v>
      </c>
      <c r="AN974" s="26">
        <f>AN973+AK974*(B974-B973)/(2*PI()*$C$5*AN973*$I$11)</f>
        <v>0.12986115207059001</v>
      </c>
      <c r="AO974" s="87">
        <f t="shared" si="278"/>
        <v>111242.59539450394</v>
      </c>
      <c r="AP974" s="87">
        <f>IF(R974+U974&lt;$C$8,0,32*$G$13/$C$12^2*($I$8*R974+$I$6*U974)+32*$G$14/($C$14^2-$C$13^2)*($I$8*S974+$I$6*V974))</f>
        <v>9917.5953945039291</v>
      </c>
      <c r="AQ974" s="66">
        <f>R974*$C$11*$C$9+U974*$C$11*$C$10</f>
        <v>14695380</v>
      </c>
      <c r="AR974" s="66">
        <f>S974*$C$11*$C$9+V974*$C$11*$C$10</f>
        <v>14695380</v>
      </c>
      <c r="AS974" s="87">
        <f>$C$11*(T974*$C$9+W974*$C$10)</f>
        <v>789129.61404581123</v>
      </c>
      <c r="AT974" s="45">
        <f t="shared" si="272"/>
        <v>15595752.209440315</v>
      </c>
      <c r="AU974" s="75"/>
    </row>
    <row r="975" spans="2:47" ht="15" thickBot="1" x14ac:dyDescent="0.35">
      <c r="B975" s="41">
        <f t="shared" si="279"/>
        <v>9440</v>
      </c>
      <c r="C975" s="8">
        <f t="shared" si="280"/>
        <v>94.4</v>
      </c>
      <c r="D975" s="73">
        <f t="shared" si="266"/>
        <v>126.26</v>
      </c>
      <c r="E975" s="29">
        <f t="shared" si="269"/>
        <v>6999.8143977053978</v>
      </c>
      <c r="F975" s="29">
        <f t="shared" si="273"/>
        <v>7.4150576246884157</v>
      </c>
      <c r="G975" s="29">
        <f t="shared" si="281"/>
        <v>9.9176395730207556</v>
      </c>
      <c r="H975" s="17">
        <f t="shared" si="282"/>
        <v>9362.2517569309093</v>
      </c>
      <c r="I975" s="29">
        <f t="shared" si="274"/>
        <v>2.2250485660981263</v>
      </c>
      <c r="J975" s="29">
        <f t="shared" si="275"/>
        <v>13.949340071224418</v>
      </c>
      <c r="K975" s="32">
        <f>IF((D974+L974+M974-AL974)/($C$21+$C$22)&gt;$C$8,$C$8,(D974+L974+M974-AL974)/($C$21+$C$22))</f>
        <v>1400</v>
      </c>
      <c r="L975" s="97">
        <f t="shared" si="267"/>
        <v>0</v>
      </c>
      <c r="M975" s="96">
        <f t="shared" si="268"/>
        <v>0</v>
      </c>
      <c r="N975" s="98">
        <f t="shared" si="276"/>
        <v>1.7382597742038917</v>
      </c>
      <c r="O975" s="100">
        <f t="shared" si="270"/>
        <v>4.2266987561397071</v>
      </c>
      <c r="P975" s="104">
        <f t="shared" si="277"/>
        <v>18.880500609176615</v>
      </c>
      <c r="Q975" s="102">
        <f t="shared" si="283"/>
        <v>2.8886093440366814E-2</v>
      </c>
      <c r="R975" s="106">
        <f>K975-U975</f>
        <v>0</v>
      </c>
      <c r="S975" s="106">
        <f>IF(K975-H974&lt;0,0,K975-H974)</f>
        <v>0</v>
      </c>
      <c r="T975" s="106">
        <f t="shared" si="271"/>
        <v>98.365381490613771</v>
      </c>
      <c r="U975" s="107">
        <f>IF(S975&gt;0,0,IF(U974+(F975-AL975/$C$23)*$C$22/($C$21+$C$22)&gt;$C$8,$C$8,IF(V975=$C$8,U974+(F975-AL975/$C$23)*$C$22/$C$21,U974+(F975-AL975/$C$23)*$C$22/($C$21+$C$22))))</f>
        <v>1400</v>
      </c>
      <c r="V975" s="107">
        <f>IF(S975=0,IF(V974+(F975-AL975/$C$23)*$C$22/($C$21+$C$22)&gt;$C$8,$C$8,V974+(F975-AL975/$C$23)*$C$22/($C$21+$C$22)),E975)</f>
        <v>1400</v>
      </c>
      <c r="W975" s="203">
        <f>IF(S975&gt;0,0,IF(W974+AL975/$C$23&gt;$F$23,$F$23,W974+AL975/$C$23))</f>
        <v>1.6346185093862227</v>
      </c>
      <c r="X975" s="105" t="str">
        <f>IF(R975=0,"-",IF(U975=0,FORECAST($C$8,Инклинометрия!$B$2:$B$152,Инклинометрия!$A$2:$A$152),FORECAST(R975,Инклинометрия!$B$2:$B$152,Инклинометрия!$A$2:$A$152)))</f>
        <v>-</v>
      </c>
      <c r="Y975" s="105" t="str">
        <f>IF(R975=0,"-",IF(U975=0,FORECAST($C$8-R975,Инклинометрия!$B$2:$B$152,Инклинометрия!$A$2:$A$152),0))</f>
        <v>-</v>
      </c>
      <c r="Z975" s="105" t="str">
        <f>IF(S975=0,"-",FORECAST($C$8,Инклинометрия!$B$2:$B$152,Инклинометрия!$A$2:$A$152))</f>
        <v>-</v>
      </c>
      <c r="AA975" s="105" t="str">
        <f>IF(S975=0,"-",FORECAST($C$8-S975,Инклинометрия!$B$2:$B$152,Инклинометрия!$A$2:$A$152))</f>
        <v>-</v>
      </c>
      <c r="AB975" s="105">
        <f>IF(T975=0,"-",FORECAST($C$6,Инклинометрия!$B$2:$B$152,Инклинометрия!$A$2:$A$152))</f>
        <v>1425</v>
      </c>
      <c r="AC975" s="105">
        <f>IF(R975=0,FORECAST($C$6-T975,Инклинометрия!$B$2:$B$152,Инклинометрия!$A$2:$A$152),FORECAST($C$8,Инклинометрия!$B$2:$B$152,Инклинометрия!$A$2:$A$152))</f>
        <v>1331.5528875839168</v>
      </c>
      <c r="AD975" s="107">
        <f>IF(U975=0,"-",FORECAST($C$8,Инклинометрия!$B$2:$B$152,Инклинометрия!$A$2:$A$152))</f>
        <v>1330</v>
      </c>
      <c r="AE975" s="107">
        <f>IF(U975=0,"-",FORECAST($C$8-U975,Инклинометрия!$B$2:$B$152,Инклинометрия!$A$2:$A$152))</f>
        <v>0</v>
      </c>
      <c r="AF975" s="107">
        <f>FORECAST($C$8-S975,Инклинометрия!$B$2:$B$152,Инклинометрия!$A$2:$A$152)</f>
        <v>1330</v>
      </c>
      <c r="AG975" s="107">
        <f>FORECAST($C$8-(S975+V975),Инклинометрия!$B$2:$B$152,Инклинометрия!$A$2:$A$152)</f>
        <v>0</v>
      </c>
      <c r="AH975" s="107">
        <f>IF(W975=0,"-",FORECAST($C$8+W975,Инклинометрия!$B$2:$B$152,Инклинометрия!$A$2:$A$152))</f>
        <v>1331.5528875839168</v>
      </c>
      <c r="AI975" s="107">
        <f>IF(W975=0,"-",FORECAST($C$8,Инклинометрия!$B$2:$B$152,Инклинометрия!$A$2:$A$152))</f>
        <v>1330</v>
      </c>
      <c r="AK975" s="122">
        <f>2*PI()*$C$5*(AT974-AT973)/(LN(AN974/$I$9)*$I$8/$I$7+LN($I$10/AN974)*$I$8/$I$7)</f>
        <v>0</v>
      </c>
      <c r="AL975" s="67">
        <f>AK975*(B975-B974)</f>
        <v>0</v>
      </c>
      <c r="AM975" s="23">
        <f t="shared" si="284"/>
        <v>4.3059540056097682E-2</v>
      </c>
      <c r="AN975" s="26">
        <f>AN974+AK975*(B975-B974)/(2*PI()*$C$5*AN974*$I$11)</f>
        <v>0.12986115207059001</v>
      </c>
      <c r="AO975" s="87">
        <f t="shared" si="278"/>
        <v>111242.59539450394</v>
      </c>
      <c r="AP975" s="87">
        <f>IF(R975+U975&lt;$C$8,0,32*$G$13/$C$12^2*($I$8*R975+$I$6*U975)+32*$G$14/($C$14^2-$C$13^2)*($I$8*S975+$I$6*V975))</f>
        <v>9917.5953945039291</v>
      </c>
      <c r="AQ975" s="66">
        <f>R975*$C$11*$C$9+U975*$C$11*$C$10</f>
        <v>14695380</v>
      </c>
      <c r="AR975" s="66">
        <f>S975*$C$11*$C$9+V975*$C$11*$C$10</f>
        <v>14695380</v>
      </c>
      <c r="AS975" s="87">
        <f>$C$11*(T975*$C$9+W975*$C$10)</f>
        <v>789129.61404581123</v>
      </c>
      <c r="AT975" s="45">
        <f t="shared" si="272"/>
        <v>15595752.209440315</v>
      </c>
      <c r="AU975" s="75"/>
    </row>
    <row r="976" spans="2:47" ht="15" thickBot="1" x14ac:dyDescent="0.35">
      <c r="B976" s="41">
        <f t="shared" si="279"/>
        <v>9450</v>
      </c>
      <c r="C976" s="8">
        <f t="shared" si="280"/>
        <v>94.5</v>
      </c>
      <c r="D976" s="73">
        <f t="shared" si="266"/>
        <v>126.39375</v>
      </c>
      <c r="E976" s="29">
        <f t="shared" si="269"/>
        <v>7007.2294553300853</v>
      </c>
      <c r="F976" s="29">
        <f t="shared" si="273"/>
        <v>7.4150576246875062</v>
      </c>
      <c r="G976" s="29">
        <f t="shared" si="281"/>
        <v>9.9176395730195388</v>
      </c>
      <c r="H976" s="17">
        <f t="shared" si="282"/>
        <v>9372.1693965039285</v>
      </c>
      <c r="I976" s="29">
        <f t="shared" si="274"/>
        <v>2.2250485660981263</v>
      </c>
      <c r="J976" s="29">
        <f t="shared" si="275"/>
        <v>13.949340071223562</v>
      </c>
      <c r="K976" s="32">
        <f>IF((D975+L975+M975-AL975)/($C$21+$C$22)&gt;$C$8,$C$8,(D975+L975+M975-AL975)/($C$21+$C$22))</f>
        <v>1400</v>
      </c>
      <c r="L976" s="97">
        <f t="shared" si="267"/>
        <v>0</v>
      </c>
      <c r="M976" s="96">
        <f t="shared" si="268"/>
        <v>0</v>
      </c>
      <c r="N976" s="98">
        <f t="shared" si="276"/>
        <v>1.7382597742038917</v>
      </c>
      <c r="O976" s="100">
        <f t="shared" si="270"/>
        <v>4.2266987561397071</v>
      </c>
      <c r="P976" s="104">
        <f t="shared" si="277"/>
        <v>18.880500609176615</v>
      </c>
      <c r="Q976" s="102">
        <f t="shared" si="283"/>
        <v>2.8886093440366814E-2</v>
      </c>
      <c r="R976" s="106">
        <f>K976-U976</f>
        <v>0</v>
      </c>
      <c r="S976" s="106">
        <f>IF(K976-H975&lt;0,0,K976-H975)</f>
        <v>0</v>
      </c>
      <c r="T976" s="106">
        <f t="shared" si="271"/>
        <v>98.365381490613771</v>
      </c>
      <c r="U976" s="107">
        <f>IF(S976&gt;0,0,IF(U975+(F976-AL976/$C$23)*$C$22/($C$21+$C$22)&gt;$C$8,$C$8,IF(V976=$C$8,U975+(F976-AL976/$C$23)*$C$22/$C$21,U975+(F976-AL976/$C$23)*$C$22/($C$21+$C$22))))</f>
        <v>1400</v>
      </c>
      <c r="V976" s="107">
        <f>IF(S976=0,IF(V975+(F976-AL976/$C$23)*$C$22/($C$21+$C$22)&gt;$C$8,$C$8,V975+(F976-AL976/$C$23)*$C$22/($C$21+$C$22)),E976)</f>
        <v>1400</v>
      </c>
      <c r="W976" s="203">
        <f>IF(S976&gt;0,0,IF(W975+AL976/$C$23&gt;$F$23,$F$23,W975+AL976/$C$23))</f>
        <v>1.6346185093862227</v>
      </c>
      <c r="X976" s="105" t="str">
        <f>IF(R976=0,"-",IF(U976=0,FORECAST($C$8,Инклинометрия!$B$2:$B$152,Инклинометрия!$A$2:$A$152),FORECAST(R976,Инклинометрия!$B$2:$B$152,Инклинометрия!$A$2:$A$152)))</f>
        <v>-</v>
      </c>
      <c r="Y976" s="105" t="str">
        <f>IF(R976=0,"-",IF(U976=0,FORECAST($C$8-R976,Инклинометрия!$B$2:$B$152,Инклинометрия!$A$2:$A$152),0))</f>
        <v>-</v>
      </c>
      <c r="Z976" s="105" t="str">
        <f>IF(S976=0,"-",FORECAST($C$8,Инклинометрия!$B$2:$B$152,Инклинометрия!$A$2:$A$152))</f>
        <v>-</v>
      </c>
      <c r="AA976" s="105" t="str">
        <f>IF(S976=0,"-",FORECAST($C$8-S976,Инклинометрия!$B$2:$B$152,Инклинометрия!$A$2:$A$152))</f>
        <v>-</v>
      </c>
      <c r="AB976" s="105">
        <f>IF(T976=0,"-",FORECAST($C$6,Инклинометрия!$B$2:$B$152,Инклинометрия!$A$2:$A$152))</f>
        <v>1425</v>
      </c>
      <c r="AC976" s="105">
        <f>IF(R976=0,FORECAST($C$6-T976,Инклинометрия!$B$2:$B$152,Инклинометрия!$A$2:$A$152),FORECAST($C$8,Инклинометрия!$B$2:$B$152,Инклинометрия!$A$2:$A$152))</f>
        <v>1331.5528875839168</v>
      </c>
      <c r="AD976" s="107">
        <f>IF(U976=0,"-",FORECAST($C$8,Инклинометрия!$B$2:$B$152,Инклинометрия!$A$2:$A$152))</f>
        <v>1330</v>
      </c>
      <c r="AE976" s="107">
        <f>IF(U976=0,"-",FORECAST($C$8-U976,Инклинометрия!$B$2:$B$152,Инклинометрия!$A$2:$A$152))</f>
        <v>0</v>
      </c>
      <c r="AF976" s="107">
        <f>FORECAST($C$8-S976,Инклинометрия!$B$2:$B$152,Инклинометрия!$A$2:$A$152)</f>
        <v>1330</v>
      </c>
      <c r="AG976" s="107">
        <f>FORECAST($C$8-(S976+V976),Инклинометрия!$B$2:$B$152,Инклинометрия!$A$2:$A$152)</f>
        <v>0</v>
      </c>
      <c r="AH976" s="107">
        <f>IF(W976=0,"-",FORECAST($C$8+W976,Инклинометрия!$B$2:$B$152,Инклинометрия!$A$2:$A$152))</f>
        <v>1331.5528875839168</v>
      </c>
      <c r="AI976" s="107">
        <f>IF(W976=0,"-",FORECAST($C$8,Инклинометрия!$B$2:$B$152,Инклинометрия!$A$2:$A$152))</f>
        <v>1330</v>
      </c>
      <c r="AK976" s="122">
        <f>2*PI()*$C$5*(AT975-AT974)/(LN(AN975/$I$9)*$I$8/$I$7+LN($I$10/AN975)*$I$8/$I$7)</f>
        <v>0</v>
      </c>
      <c r="AL976" s="67">
        <f>AK976*(B976-B975)</f>
        <v>0</v>
      </c>
      <c r="AM976" s="23">
        <f t="shared" si="284"/>
        <v>4.3059540056097682E-2</v>
      </c>
      <c r="AN976" s="26">
        <f>AN975+AK976*(B976-B975)/(2*PI()*$C$5*AN975*$I$11)</f>
        <v>0.12986115207059001</v>
      </c>
      <c r="AO976" s="87">
        <f t="shared" si="278"/>
        <v>111242.59539450394</v>
      </c>
      <c r="AP976" s="87">
        <f>IF(R976+U976&lt;$C$8,0,32*$G$13/$C$12^2*($I$8*R976+$I$6*U976)+32*$G$14/($C$14^2-$C$13^2)*($I$8*S976+$I$6*V976))</f>
        <v>9917.5953945039291</v>
      </c>
      <c r="AQ976" s="66">
        <f>R976*$C$11*$C$9+U976*$C$11*$C$10</f>
        <v>14695380</v>
      </c>
      <c r="AR976" s="66">
        <f>S976*$C$11*$C$9+V976*$C$11*$C$10</f>
        <v>14695380</v>
      </c>
      <c r="AS976" s="87">
        <f>$C$11*(T976*$C$9+W976*$C$10)</f>
        <v>789129.61404581123</v>
      </c>
      <c r="AT976" s="45">
        <f t="shared" si="272"/>
        <v>15595752.209440315</v>
      </c>
      <c r="AU976" s="75"/>
    </row>
    <row r="977" spans="2:47" ht="15" thickBot="1" x14ac:dyDescent="0.35">
      <c r="B977" s="41">
        <f t="shared" si="279"/>
        <v>9460</v>
      </c>
      <c r="C977" s="8">
        <f t="shared" si="280"/>
        <v>94.600000000000009</v>
      </c>
      <c r="D977" s="73">
        <f t="shared" si="266"/>
        <v>126.52750000000002</v>
      </c>
      <c r="E977" s="29">
        <f t="shared" si="269"/>
        <v>7014.6445129547737</v>
      </c>
      <c r="F977" s="29">
        <f t="shared" si="273"/>
        <v>7.4150576246884157</v>
      </c>
      <c r="G977" s="29">
        <f t="shared" si="281"/>
        <v>9.9176395730207556</v>
      </c>
      <c r="H977" s="17">
        <f t="shared" si="282"/>
        <v>9382.0870360769495</v>
      </c>
      <c r="I977" s="29">
        <f t="shared" si="274"/>
        <v>2.2250485660981263</v>
      </c>
      <c r="J977" s="29">
        <f t="shared" si="275"/>
        <v>13.949340071224418</v>
      </c>
      <c r="K977" s="32">
        <f>IF((D976+L976+M976-AL976)/($C$21+$C$22)&gt;$C$8,$C$8,(D976+L976+M976-AL976)/($C$21+$C$22))</f>
        <v>1400</v>
      </c>
      <c r="L977" s="97">
        <f t="shared" si="267"/>
        <v>0</v>
      </c>
      <c r="M977" s="96">
        <f t="shared" si="268"/>
        <v>0</v>
      </c>
      <c r="N977" s="98">
        <f t="shared" si="276"/>
        <v>1.7382597742038917</v>
      </c>
      <c r="O977" s="100">
        <f t="shared" si="270"/>
        <v>4.2266987561397071</v>
      </c>
      <c r="P977" s="104">
        <f t="shared" si="277"/>
        <v>18.880500609176615</v>
      </c>
      <c r="Q977" s="102">
        <f t="shared" si="283"/>
        <v>2.8886093440366814E-2</v>
      </c>
      <c r="R977" s="106">
        <f>K977-U977</f>
        <v>0</v>
      </c>
      <c r="S977" s="106">
        <f>IF(K977-H976&lt;0,0,K977-H976)</f>
        <v>0</v>
      </c>
      <c r="T977" s="106">
        <f t="shared" si="271"/>
        <v>98.365381490613771</v>
      </c>
      <c r="U977" s="107">
        <f>IF(S977&gt;0,0,IF(U976+(F977-AL977/$C$23)*$C$22/($C$21+$C$22)&gt;$C$8,$C$8,IF(V977=$C$8,U976+(F977-AL977/$C$23)*$C$22/$C$21,U976+(F977-AL977/$C$23)*$C$22/($C$21+$C$22))))</f>
        <v>1400</v>
      </c>
      <c r="V977" s="107">
        <f>IF(S977=0,IF(V976+(F977-AL977/$C$23)*$C$22/($C$21+$C$22)&gt;$C$8,$C$8,V976+(F977-AL977/$C$23)*$C$22/($C$21+$C$22)),E977)</f>
        <v>1400</v>
      </c>
      <c r="W977" s="203">
        <f>IF(S977&gt;0,0,IF(W976+AL977/$C$23&gt;$F$23,$F$23,W976+AL977/$C$23))</f>
        <v>1.6346185093862227</v>
      </c>
      <c r="X977" s="105" t="str">
        <f>IF(R977=0,"-",IF(U977=0,FORECAST($C$8,Инклинометрия!$B$2:$B$152,Инклинометрия!$A$2:$A$152),FORECAST(R977,Инклинометрия!$B$2:$B$152,Инклинометрия!$A$2:$A$152)))</f>
        <v>-</v>
      </c>
      <c r="Y977" s="105" t="str">
        <f>IF(R977=0,"-",IF(U977=0,FORECAST($C$8-R977,Инклинометрия!$B$2:$B$152,Инклинометрия!$A$2:$A$152),0))</f>
        <v>-</v>
      </c>
      <c r="Z977" s="105" t="str">
        <f>IF(S977=0,"-",FORECAST($C$8,Инклинометрия!$B$2:$B$152,Инклинометрия!$A$2:$A$152))</f>
        <v>-</v>
      </c>
      <c r="AA977" s="105" t="str">
        <f>IF(S977=0,"-",FORECAST($C$8-S977,Инклинометрия!$B$2:$B$152,Инклинометрия!$A$2:$A$152))</f>
        <v>-</v>
      </c>
      <c r="AB977" s="105">
        <f>IF(T977=0,"-",FORECAST($C$6,Инклинометрия!$B$2:$B$152,Инклинометрия!$A$2:$A$152))</f>
        <v>1425</v>
      </c>
      <c r="AC977" s="105">
        <f>IF(R977=0,FORECAST($C$6-T977,Инклинометрия!$B$2:$B$152,Инклинометрия!$A$2:$A$152),FORECAST($C$8,Инклинометрия!$B$2:$B$152,Инклинометрия!$A$2:$A$152))</f>
        <v>1331.5528875839168</v>
      </c>
      <c r="AD977" s="107">
        <f>IF(U977=0,"-",FORECAST($C$8,Инклинометрия!$B$2:$B$152,Инклинометрия!$A$2:$A$152))</f>
        <v>1330</v>
      </c>
      <c r="AE977" s="107">
        <f>IF(U977=0,"-",FORECAST($C$8-U977,Инклинометрия!$B$2:$B$152,Инклинометрия!$A$2:$A$152))</f>
        <v>0</v>
      </c>
      <c r="AF977" s="107">
        <f>FORECAST($C$8-S977,Инклинометрия!$B$2:$B$152,Инклинометрия!$A$2:$A$152)</f>
        <v>1330</v>
      </c>
      <c r="AG977" s="107">
        <f>FORECAST($C$8-(S977+V977),Инклинометрия!$B$2:$B$152,Инклинометрия!$A$2:$A$152)</f>
        <v>0</v>
      </c>
      <c r="AH977" s="107">
        <f>IF(W977=0,"-",FORECAST($C$8+W977,Инклинометрия!$B$2:$B$152,Инклинометрия!$A$2:$A$152))</f>
        <v>1331.5528875839168</v>
      </c>
      <c r="AI977" s="107">
        <f>IF(W977=0,"-",FORECAST($C$8,Инклинометрия!$B$2:$B$152,Инклинометрия!$A$2:$A$152))</f>
        <v>1330</v>
      </c>
      <c r="AK977" s="122">
        <f>2*PI()*$C$5*(AT976-AT975)/(LN(AN976/$I$9)*$I$8/$I$7+LN($I$10/AN976)*$I$8/$I$7)</f>
        <v>0</v>
      </c>
      <c r="AL977" s="67">
        <f>AK977*(B977-B976)</f>
        <v>0</v>
      </c>
      <c r="AM977" s="23">
        <f t="shared" si="284"/>
        <v>4.3059540056097682E-2</v>
      </c>
      <c r="AN977" s="26">
        <f>AN976+AK977*(B977-B976)/(2*PI()*$C$5*AN976*$I$11)</f>
        <v>0.12986115207059001</v>
      </c>
      <c r="AO977" s="87">
        <f t="shared" si="278"/>
        <v>111242.59539450394</v>
      </c>
      <c r="AP977" s="87">
        <f>IF(R977+U977&lt;$C$8,0,32*$G$13/$C$12^2*($I$8*R977+$I$6*U977)+32*$G$14/($C$14^2-$C$13^2)*($I$8*S977+$I$6*V977))</f>
        <v>9917.5953945039291</v>
      </c>
      <c r="AQ977" s="66">
        <f>R977*$C$11*$C$9+U977*$C$11*$C$10</f>
        <v>14695380</v>
      </c>
      <c r="AR977" s="66">
        <f>S977*$C$11*$C$9+V977*$C$11*$C$10</f>
        <v>14695380</v>
      </c>
      <c r="AS977" s="87">
        <f>$C$11*(T977*$C$9+W977*$C$10)</f>
        <v>789129.61404581123</v>
      </c>
      <c r="AT977" s="45">
        <f t="shared" si="272"/>
        <v>15595752.209440315</v>
      </c>
      <c r="AU977" s="75"/>
    </row>
    <row r="978" spans="2:47" ht="15" thickBot="1" x14ac:dyDescent="0.35">
      <c r="B978" s="41">
        <f t="shared" si="279"/>
        <v>9470</v>
      </c>
      <c r="C978" s="8">
        <f t="shared" si="280"/>
        <v>94.7</v>
      </c>
      <c r="D978" s="73">
        <f t="shared" si="266"/>
        <v>126.66125</v>
      </c>
      <c r="E978" s="29">
        <f t="shared" si="269"/>
        <v>7022.0595705794613</v>
      </c>
      <c r="F978" s="29">
        <f t="shared" si="273"/>
        <v>7.4150576246875062</v>
      </c>
      <c r="G978" s="29">
        <f t="shared" si="281"/>
        <v>9.9176395730195388</v>
      </c>
      <c r="H978" s="17">
        <f t="shared" si="282"/>
        <v>9392.0046756499687</v>
      </c>
      <c r="I978" s="29">
        <f t="shared" si="274"/>
        <v>2.2250485660981263</v>
      </c>
      <c r="J978" s="29">
        <f t="shared" si="275"/>
        <v>13.949340071223562</v>
      </c>
      <c r="K978" s="32">
        <f>IF((D977+L977+M977-AL977)/($C$21+$C$22)&gt;$C$8,$C$8,(D977+L977+M977-AL977)/($C$21+$C$22))</f>
        <v>1400</v>
      </c>
      <c r="L978" s="97">
        <f t="shared" si="267"/>
        <v>0</v>
      </c>
      <c r="M978" s="96">
        <f t="shared" si="268"/>
        <v>0</v>
      </c>
      <c r="N978" s="98">
        <f t="shared" si="276"/>
        <v>1.7382597742038917</v>
      </c>
      <c r="O978" s="100">
        <f t="shared" si="270"/>
        <v>4.2266987561397071</v>
      </c>
      <c r="P978" s="104">
        <f t="shared" si="277"/>
        <v>18.880500609176615</v>
      </c>
      <c r="Q978" s="102">
        <f t="shared" si="283"/>
        <v>2.8886093440366814E-2</v>
      </c>
      <c r="R978" s="106">
        <f>K978-U978</f>
        <v>0</v>
      </c>
      <c r="S978" s="106">
        <f>IF(K978-H977&lt;0,0,K978-H977)</f>
        <v>0</v>
      </c>
      <c r="T978" s="106">
        <f t="shared" si="271"/>
        <v>98.365381490613771</v>
      </c>
      <c r="U978" s="107">
        <f>IF(S978&gt;0,0,IF(U977+(F978-AL978/$C$23)*$C$22/($C$21+$C$22)&gt;$C$8,$C$8,IF(V978=$C$8,U977+(F978-AL978/$C$23)*$C$22/$C$21,U977+(F978-AL978/$C$23)*$C$22/($C$21+$C$22))))</f>
        <v>1400</v>
      </c>
      <c r="V978" s="107">
        <f>IF(S978=0,IF(V977+(F978-AL978/$C$23)*$C$22/($C$21+$C$22)&gt;$C$8,$C$8,V977+(F978-AL978/$C$23)*$C$22/($C$21+$C$22)),E978)</f>
        <v>1400</v>
      </c>
      <c r="W978" s="203">
        <f>IF(S978&gt;0,0,IF(W977+AL978/$C$23&gt;$F$23,$F$23,W977+AL978/$C$23))</f>
        <v>1.6346185093862227</v>
      </c>
      <c r="X978" s="105" t="str">
        <f>IF(R978=0,"-",IF(U978=0,FORECAST($C$8,Инклинометрия!$B$2:$B$152,Инклинометрия!$A$2:$A$152),FORECAST(R978,Инклинометрия!$B$2:$B$152,Инклинометрия!$A$2:$A$152)))</f>
        <v>-</v>
      </c>
      <c r="Y978" s="105" t="str">
        <f>IF(R978=0,"-",IF(U978=0,FORECAST($C$8-R978,Инклинометрия!$B$2:$B$152,Инклинометрия!$A$2:$A$152),0))</f>
        <v>-</v>
      </c>
      <c r="Z978" s="105" t="str">
        <f>IF(S978=0,"-",FORECAST($C$8,Инклинометрия!$B$2:$B$152,Инклинометрия!$A$2:$A$152))</f>
        <v>-</v>
      </c>
      <c r="AA978" s="105" t="str">
        <f>IF(S978=0,"-",FORECAST($C$8-S978,Инклинометрия!$B$2:$B$152,Инклинометрия!$A$2:$A$152))</f>
        <v>-</v>
      </c>
      <c r="AB978" s="105">
        <f>IF(T978=0,"-",FORECAST($C$6,Инклинометрия!$B$2:$B$152,Инклинометрия!$A$2:$A$152))</f>
        <v>1425</v>
      </c>
      <c r="AC978" s="105">
        <f>IF(R978=0,FORECAST($C$6-T978,Инклинометрия!$B$2:$B$152,Инклинометрия!$A$2:$A$152),FORECAST($C$8,Инклинометрия!$B$2:$B$152,Инклинометрия!$A$2:$A$152))</f>
        <v>1331.5528875839168</v>
      </c>
      <c r="AD978" s="107">
        <f>IF(U978=0,"-",FORECAST($C$8,Инклинометрия!$B$2:$B$152,Инклинометрия!$A$2:$A$152))</f>
        <v>1330</v>
      </c>
      <c r="AE978" s="107">
        <f>IF(U978=0,"-",FORECAST($C$8-U978,Инклинометрия!$B$2:$B$152,Инклинометрия!$A$2:$A$152))</f>
        <v>0</v>
      </c>
      <c r="AF978" s="107">
        <f>FORECAST($C$8-S978,Инклинометрия!$B$2:$B$152,Инклинометрия!$A$2:$A$152)</f>
        <v>1330</v>
      </c>
      <c r="AG978" s="107">
        <f>FORECAST($C$8-(S978+V978),Инклинометрия!$B$2:$B$152,Инклинометрия!$A$2:$A$152)</f>
        <v>0</v>
      </c>
      <c r="AH978" s="107">
        <f>IF(W978=0,"-",FORECAST($C$8+W978,Инклинометрия!$B$2:$B$152,Инклинометрия!$A$2:$A$152))</f>
        <v>1331.5528875839168</v>
      </c>
      <c r="AI978" s="107">
        <f>IF(W978=0,"-",FORECAST($C$8,Инклинометрия!$B$2:$B$152,Инклинометрия!$A$2:$A$152))</f>
        <v>1330</v>
      </c>
      <c r="AK978" s="122">
        <f>2*PI()*$C$5*(AT977-AT976)/(LN(AN977/$I$9)*$I$8/$I$7+LN($I$10/AN977)*$I$8/$I$7)</f>
        <v>0</v>
      </c>
      <c r="AL978" s="67">
        <f>AK978*(B978-B977)</f>
        <v>0</v>
      </c>
      <c r="AM978" s="23">
        <f t="shared" si="284"/>
        <v>4.3059540056097682E-2</v>
      </c>
      <c r="AN978" s="26">
        <f>AN977+AK978*(B978-B977)/(2*PI()*$C$5*AN977*$I$11)</f>
        <v>0.12986115207059001</v>
      </c>
      <c r="AO978" s="87">
        <f t="shared" si="278"/>
        <v>111242.59539450394</v>
      </c>
      <c r="AP978" s="87">
        <f>IF(R978+U978&lt;$C$8,0,32*$G$13/$C$12^2*($I$8*R978+$I$6*U978)+32*$G$14/($C$14^2-$C$13^2)*($I$8*S978+$I$6*V978))</f>
        <v>9917.5953945039291</v>
      </c>
      <c r="AQ978" s="66">
        <f>R978*$C$11*$C$9+U978*$C$11*$C$10</f>
        <v>14695380</v>
      </c>
      <c r="AR978" s="66">
        <f>S978*$C$11*$C$9+V978*$C$11*$C$10</f>
        <v>14695380</v>
      </c>
      <c r="AS978" s="87">
        <f>$C$11*(T978*$C$9+W978*$C$10)</f>
        <v>789129.61404581123</v>
      </c>
      <c r="AT978" s="45">
        <f t="shared" si="272"/>
        <v>15595752.209440315</v>
      </c>
      <c r="AU978" s="75"/>
    </row>
    <row r="979" spans="2:47" ht="15" thickBot="1" x14ac:dyDescent="0.35">
      <c r="B979" s="41">
        <f t="shared" si="279"/>
        <v>9480</v>
      </c>
      <c r="C979" s="8">
        <f t="shared" si="280"/>
        <v>94.8</v>
      </c>
      <c r="D979" s="73">
        <f t="shared" si="266"/>
        <v>126.795</v>
      </c>
      <c r="E979" s="29">
        <f t="shared" si="269"/>
        <v>7029.4746282041488</v>
      </c>
      <c r="F979" s="29">
        <f t="shared" si="273"/>
        <v>7.4150576246875062</v>
      </c>
      <c r="G979" s="29">
        <f t="shared" si="281"/>
        <v>9.9176395730195388</v>
      </c>
      <c r="H979" s="17">
        <f t="shared" si="282"/>
        <v>9401.9223152229879</v>
      </c>
      <c r="I979" s="29">
        <f t="shared" si="274"/>
        <v>2.2250485660981263</v>
      </c>
      <c r="J979" s="29">
        <f t="shared" si="275"/>
        <v>13.949340071223562</v>
      </c>
      <c r="K979" s="32">
        <f>IF((D978+L978+M978-AL978)/($C$21+$C$22)&gt;$C$8,$C$8,(D978+L978+M978-AL978)/($C$21+$C$22))</f>
        <v>1400</v>
      </c>
      <c r="L979" s="97">
        <f t="shared" si="267"/>
        <v>0</v>
      </c>
      <c r="M979" s="96">
        <f t="shared" si="268"/>
        <v>0</v>
      </c>
      <c r="N979" s="98">
        <f t="shared" si="276"/>
        <v>1.7382597742038917</v>
      </c>
      <c r="O979" s="100">
        <f t="shared" si="270"/>
        <v>4.2266987561397071</v>
      </c>
      <c r="P979" s="104">
        <f t="shared" si="277"/>
        <v>18.880500609176615</v>
      </c>
      <c r="Q979" s="102">
        <f t="shared" si="283"/>
        <v>2.8886093440366814E-2</v>
      </c>
      <c r="R979" s="106">
        <f>K979-U979</f>
        <v>0</v>
      </c>
      <c r="S979" s="106">
        <f>IF(K979-H978&lt;0,0,K979-H978)</f>
        <v>0</v>
      </c>
      <c r="T979" s="106">
        <f t="shared" si="271"/>
        <v>98.365381490613771</v>
      </c>
      <c r="U979" s="107">
        <f>IF(S979&gt;0,0,IF(U978+(F979-AL979/$C$23)*$C$22/($C$21+$C$22)&gt;$C$8,$C$8,IF(V979=$C$8,U978+(F979-AL979/$C$23)*$C$22/$C$21,U978+(F979-AL979/$C$23)*$C$22/($C$21+$C$22))))</f>
        <v>1400</v>
      </c>
      <c r="V979" s="107">
        <f>IF(S979=0,IF(V978+(F979-AL979/$C$23)*$C$22/($C$21+$C$22)&gt;$C$8,$C$8,V978+(F979-AL979/$C$23)*$C$22/($C$21+$C$22)),E979)</f>
        <v>1400</v>
      </c>
      <c r="W979" s="203">
        <f>IF(S979&gt;0,0,IF(W978+AL979/$C$23&gt;$F$23,$F$23,W978+AL979/$C$23))</f>
        <v>1.6346185093862227</v>
      </c>
      <c r="X979" s="105" t="str">
        <f>IF(R979=0,"-",IF(U979=0,FORECAST($C$8,Инклинометрия!$B$2:$B$152,Инклинометрия!$A$2:$A$152),FORECAST(R979,Инклинометрия!$B$2:$B$152,Инклинометрия!$A$2:$A$152)))</f>
        <v>-</v>
      </c>
      <c r="Y979" s="105" t="str">
        <f>IF(R979=0,"-",IF(U979=0,FORECAST($C$8-R979,Инклинометрия!$B$2:$B$152,Инклинометрия!$A$2:$A$152),0))</f>
        <v>-</v>
      </c>
      <c r="Z979" s="105" t="str">
        <f>IF(S979=0,"-",FORECAST($C$8,Инклинометрия!$B$2:$B$152,Инклинометрия!$A$2:$A$152))</f>
        <v>-</v>
      </c>
      <c r="AA979" s="105" t="str">
        <f>IF(S979=0,"-",FORECAST($C$8-S979,Инклинометрия!$B$2:$B$152,Инклинометрия!$A$2:$A$152))</f>
        <v>-</v>
      </c>
      <c r="AB979" s="105">
        <f>IF(T979=0,"-",FORECAST($C$6,Инклинометрия!$B$2:$B$152,Инклинометрия!$A$2:$A$152))</f>
        <v>1425</v>
      </c>
      <c r="AC979" s="105">
        <f>IF(R979=0,FORECAST($C$6-T979,Инклинометрия!$B$2:$B$152,Инклинометрия!$A$2:$A$152),FORECAST($C$8,Инклинометрия!$B$2:$B$152,Инклинометрия!$A$2:$A$152))</f>
        <v>1331.5528875839168</v>
      </c>
      <c r="AD979" s="107">
        <f>IF(U979=0,"-",FORECAST($C$8,Инклинометрия!$B$2:$B$152,Инклинометрия!$A$2:$A$152))</f>
        <v>1330</v>
      </c>
      <c r="AE979" s="107">
        <f>IF(U979=0,"-",FORECAST($C$8-U979,Инклинометрия!$B$2:$B$152,Инклинометрия!$A$2:$A$152))</f>
        <v>0</v>
      </c>
      <c r="AF979" s="107">
        <f>FORECAST($C$8-S979,Инклинометрия!$B$2:$B$152,Инклинометрия!$A$2:$A$152)</f>
        <v>1330</v>
      </c>
      <c r="AG979" s="107">
        <f>FORECAST($C$8-(S979+V979),Инклинометрия!$B$2:$B$152,Инклинометрия!$A$2:$A$152)</f>
        <v>0</v>
      </c>
      <c r="AH979" s="107">
        <f>IF(W979=0,"-",FORECAST($C$8+W979,Инклинометрия!$B$2:$B$152,Инклинометрия!$A$2:$A$152))</f>
        <v>1331.5528875839168</v>
      </c>
      <c r="AI979" s="107">
        <f>IF(W979=0,"-",FORECAST($C$8,Инклинометрия!$B$2:$B$152,Инклинометрия!$A$2:$A$152))</f>
        <v>1330</v>
      </c>
      <c r="AK979" s="122">
        <f>2*PI()*$C$5*(AT978-AT977)/(LN(AN978/$I$9)*$I$8/$I$7+LN($I$10/AN978)*$I$8/$I$7)</f>
        <v>0</v>
      </c>
      <c r="AL979" s="67">
        <f>AK979*(B979-B978)</f>
        <v>0</v>
      </c>
      <c r="AM979" s="23">
        <f t="shared" si="284"/>
        <v>4.3059540056097682E-2</v>
      </c>
      <c r="AN979" s="26">
        <f>AN978+AK979*(B979-B978)/(2*PI()*$C$5*AN978*$I$11)</f>
        <v>0.12986115207059001</v>
      </c>
      <c r="AO979" s="87">
        <f t="shared" si="278"/>
        <v>111242.59539450394</v>
      </c>
      <c r="AP979" s="87">
        <f>IF(R979+U979&lt;$C$8,0,32*$G$13/$C$12^2*($I$8*R979+$I$6*U979)+32*$G$14/($C$14^2-$C$13^2)*($I$8*S979+$I$6*V979))</f>
        <v>9917.5953945039291</v>
      </c>
      <c r="AQ979" s="66">
        <f>R979*$C$11*$C$9+U979*$C$11*$C$10</f>
        <v>14695380</v>
      </c>
      <c r="AR979" s="66">
        <f>S979*$C$11*$C$9+V979*$C$11*$C$10</f>
        <v>14695380</v>
      </c>
      <c r="AS979" s="87">
        <f>$C$11*(T979*$C$9+W979*$C$10)</f>
        <v>789129.61404581123</v>
      </c>
      <c r="AT979" s="45">
        <f t="shared" si="272"/>
        <v>15595752.209440315</v>
      </c>
      <c r="AU979" s="75"/>
    </row>
    <row r="980" spans="2:47" ht="15" thickBot="1" x14ac:dyDescent="0.35">
      <c r="B980" s="41">
        <f t="shared" si="279"/>
        <v>9490</v>
      </c>
      <c r="C980" s="8">
        <f t="shared" si="280"/>
        <v>94.9</v>
      </c>
      <c r="D980" s="73">
        <f t="shared" si="266"/>
        <v>126.92874999999999</v>
      </c>
      <c r="E980" s="29">
        <f t="shared" si="269"/>
        <v>7036.8896858288372</v>
      </c>
      <c r="F980" s="29">
        <f t="shared" si="273"/>
        <v>7.4150576246884157</v>
      </c>
      <c r="G980" s="29">
        <f t="shared" si="281"/>
        <v>9.9176395730207556</v>
      </c>
      <c r="H980" s="17">
        <f t="shared" si="282"/>
        <v>9411.8399547960089</v>
      </c>
      <c r="I980" s="29">
        <f t="shared" si="274"/>
        <v>2.2250485660981263</v>
      </c>
      <c r="J980" s="29">
        <f t="shared" si="275"/>
        <v>13.949340071224418</v>
      </c>
      <c r="K980" s="32">
        <f>IF((D979+L979+M979-AL979)/($C$21+$C$22)&gt;$C$8,$C$8,(D979+L979+M979-AL979)/($C$21+$C$22))</f>
        <v>1400</v>
      </c>
      <c r="L980" s="97">
        <f t="shared" si="267"/>
        <v>0</v>
      </c>
      <c r="M980" s="96">
        <f t="shared" si="268"/>
        <v>0</v>
      </c>
      <c r="N980" s="98">
        <f t="shared" si="276"/>
        <v>1.7382597742038917</v>
      </c>
      <c r="O980" s="100">
        <f t="shared" si="270"/>
        <v>4.2266987561397071</v>
      </c>
      <c r="P980" s="104">
        <f t="shared" si="277"/>
        <v>18.880500609176615</v>
      </c>
      <c r="Q980" s="102">
        <f t="shared" si="283"/>
        <v>2.8886093440366814E-2</v>
      </c>
      <c r="R980" s="106">
        <f>K980-U980</f>
        <v>0</v>
      </c>
      <c r="S980" s="106">
        <f>IF(K980-H979&lt;0,0,K980-H979)</f>
        <v>0</v>
      </c>
      <c r="T980" s="106">
        <f t="shared" si="271"/>
        <v>98.365381490613771</v>
      </c>
      <c r="U980" s="107">
        <f>IF(S980&gt;0,0,IF(U979+(F980-AL980/$C$23)*$C$22/($C$21+$C$22)&gt;$C$8,$C$8,IF(V980=$C$8,U979+(F980-AL980/$C$23)*$C$22/$C$21,U979+(F980-AL980/$C$23)*$C$22/($C$21+$C$22))))</f>
        <v>1400</v>
      </c>
      <c r="V980" s="107">
        <f>IF(S980=0,IF(V979+(F980-AL980/$C$23)*$C$22/($C$21+$C$22)&gt;$C$8,$C$8,V979+(F980-AL980/$C$23)*$C$22/($C$21+$C$22)),E980)</f>
        <v>1400</v>
      </c>
      <c r="W980" s="203">
        <f>IF(S980&gt;0,0,IF(W979+AL980/$C$23&gt;$F$23,$F$23,W979+AL980/$C$23))</f>
        <v>1.6346185093862227</v>
      </c>
      <c r="X980" s="105" t="str">
        <f>IF(R980=0,"-",IF(U980=0,FORECAST($C$8,Инклинометрия!$B$2:$B$152,Инклинометрия!$A$2:$A$152),FORECAST(R980,Инклинометрия!$B$2:$B$152,Инклинометрия!$A$2:$A$152)))</f>
        <v>-</v>
      </c>
      <c r="Y980" s="105" t="str">
        <f>IF(R980=0,"-",IF(U980=0,FORECAST($C$8-R980,Инклинометрия!$B$2:$B$152,Инклинометрия!$A$2:$A$152),0))</f>
        <v>-</v>
      </c>
      <c r="Z980" s="105" t="str">
        <f>IF(S980=0,"-",FORECAST($C$8,Инклинометрия!$B$2:$B$152,Инклинометрия!$A$2:$A$152))</f>
        <v>-</v>
      </c>
      <c r="AA980" s="105" t="str">
        <f>IF(S980=0,"-",FORECAST($C$8-S980,Инклинометрия!$B$2:$B$152,Инклинометрия!$A$2:$A$152))</f>
        <v>-</v>
      </c>
      <c r="AB980" s="105">
        <f>IF(T980=0,"-",FORECAST($C$6,Инклинометрия!$B$2:$B$152,Инклинометрия!$A$2:$A$152))</f>
        <v>1425</v>
      </c>
      <c r="AC980" s="105">
        <f>IF(R980=0,FORECAST($C$6-T980,Инклинометрия!$B$2:$B$152,Инклинометрия!$A$2:$A$152),FORECAST($C$8,Инклинометрия!$B$2:$B$152,Инклинометрия!$A$2:$A$152))</f>
        <v>1331.5528875839168</v>
      </c>
      <c r="AD980" s="107">
        <f>IF(U980=0,"-",FORECAST($C$8,Инклинометрия!$B$2:$B$152,Инклинометрия!$A$2:$A$152))</f>
        <v>1330</v>
      </c>
      <c r="AE980" s="107">
        <f>IF(U980=0,"-",FORECAST($C$8-U980,Инклинометрия!$B$2:$B$152,Инклинометрия!$A$2:$A$152))</f>
        <v>0</v>
      </c>
      <c r="AF980" s="107">
        <f>FORECAST($C$8-S980,Инклинометрия!$B$2:$B$152,Инклинометрия!$A$2:$A$152)</f>
        <v>1330</v>
      </c>
      <c r="AG980" s="107">
        <f>FORECAST($C$8-(S980+V980),Инклинометрия!$B$2:$B$152,Инклинометрия!$A$2:$A$152)</f>
        <v>0</v>
      </c>
      <c r="AH980" s="107">
        <f>IF(W980=0,"-",FORECAST($C$8+W980,Инклинометрия!$B$2:$B$152,Инклинометрия!$A$2:$A$152))</f>
        <v>1331.5528875839168</v>
      </c>
      <c r="AI980" s="107">
        <f>IF(W980=0,"-",FORECAST($C$8,Инклинометрия!$B$2:$B$152,Инклинометрия!$A$2:$A$152))</f>
        <v>1330</v>
      </c>
      <c r="AK980" s="122">
        <f>2*PI()*$C$5*(AT979-AT978)/(LN(AN979/$I$9)*$I$8/$I$7+LN($I$10/AN979)*$I$8/$I$7)</f>
        <v>0</v>
      </c>
      <c r="AL980" s="67">
        <f>AK980*(B980-B979)</f>
        <v>0</v>
      </c>
      <c r="AM980" s="23">
        <f t="shared" si="284"/>
        <v>4.3059540056097682E-2</v>
      </c>
      <c r="AN980" s="26">
        <f>AN979+AK980*(B980-B979)/(2*PI()*$C$5*AN979*$I$11)</f>
        <v>0.12986115207059001</v>
      </c>
      <c r="AO980" s="87">
        <f t="shared" si="278"/>
        <v>111242.59539450394</v>
      </c>
      <c r="AP980" s="87">
        <f>IF(R980+U980&lt;$C$8,0,32*$G$13/$C$12^2*($I$8*R980+$I$6*U980)+32*$G$14/($C$14^2-$C$13^2)*($I$8*S980+$I$6*V980))</f>
        <v>9917.5953945039291</v>
      </c>
      <c r="AQ980" s="66">
        <f>R980*$C$11*$C$9+U980*$C$11*$C$10</f>
        <v>14695380</v>
      </c>
      <c r="AR980" s="66">
        <f>S980*$C$11*$C$9+V980*$C$11*$C$10</f>
        <v>14695380</v>
      </c>
      <c r="AS980" s="87">
        <f>$C$11*(T980*$C$9+W980*$C$10)</f>
        <v>789129.61404581123</v>
      </c>
      <c r="AT980" s="45">
        <f t="shared" si="272"/>
        <v>15595752.209440315</v>
      </c>
      <c r="AU980" s="75"/>
    </row>
    <row r="981" spans="2:47" ht="15" thickBot="1" x14ac:dyDescent="0.35">
      <c r="B981" s="41">
        <f t="shared" si="279"/>
        <v>9500</v>
      </c>
      <c r="C981" s="8">
        <f t="shared" si="280"/>
        <v>95</v>
      </c>
      <c r="D981" s="73">
        <f t="shared" si="266"/>
        <v>127.0625</v>
      </c>
      <c r="E981" s="29">
        <f t="shared" si="269"/>
        <v>7044.3047434535247</v>
      </c>
      <c r="F981" s="29">
        <f t="shared" si="273"/>
        <v>7.4150576246875062</v>
      </c>
      <c r="G981" s="29">
        <f t="shared" si="281"/>
        <v>9.9176395730195388</v>
      </c>
      <c r="H981" s="17">
        <f t="shared" si="282"/>
        <v>9421.7575943690281</v>
      </c>
      <c r="I981" s="29">
        <f t="shared" si="274"/>
        <v>2.2250485660981263</v>
      </c>
      <c r="J981" s="29">
        <f t="shared" si="275"/>
        <v>13.949340071223562</v>
      </c>
      <c r="K981" s="32">
        <f>IF((D980+L980+M980-AL980)/($C$21+$C$22)&gt;$C$8,$C$8,(D980+L980+M980-AL980)/($C$21+$C$22))</f>
        <v>1400</v>
      </c>
      <c r="L981" s="97">
        <f t="shared" si="267"/>
        <v>0</v>
      </c>
      <c r="M981" s="96">
        <f t="shared" si="268"/>
        <v>0</v>
      </c>
      <c r="N981" s="98">
        <f t="shared" si="276"/>
        <v>1.7382597742038917</v>
      </c>
      <c r="O981" s="100">
        <f t="shared" si="270"/>
        <v>4.2266987561397071</v>
      </c>
      <c r="P981" s="104">
        <f t="shared" si="277"/>
        <v>18.880500609176615</v>
      </c>
      <c r="Q981" s="102">
        <f t="shared" si="283"/>
        <v>2.8886093440366814E-2</v>
      </c>
      <c r="R981" s="106">
        <f>K981-U981</f>
        <v>0</v>
      </c>
      <c r="S981" s="106">
        <f>IF(K981-H980&lt;0,0,K981-H980)</f>
        <v>0</v>
      </c>
      <c r="T981" s="106">
        <f t="shared" si="271"/>
        <v>98.365381490613771</v>
      </c>
      <c r="U981" s="107">
        <f>IF(S981&gt;0,0,IF(U980+(F981-AL981/$C$23)*$C$22/($C$21+$C$22)&gt;$C$8,$C$8,IF(V981=$C$8,U980+(F981-AL981/$C$23)*$C$22/$C$21,U980+(F981-AL981/$C$23)*$C$22/($C$21+$C$22))))</f>
        <v>1400</v>
      </c>
      <c r="V981" s="107">
        <f>IF(S981=0,IF(V980+(F981-AL981/$C$23)*$C$22/($C$21+$C$22)&gt;$C$8,$C$8,V980+(F981-AL981/$C$23)*$C$22/($C$21+$C$22)),E981)</f>
        <v>1400</v>
      </c>
      <c r="W981" s="203">
        <f>IF(S981&gt;0,0,IF(W980+AL981/$C$23&gt;$F$23,$F$23,W980+AL981/$C$23))</f>
        <v>1.6346185093862227</v>
      </c>
      <c r="X981" s="105" t="str">
        <f>IF(R981=0,"-",IF(U981=0,FORECAST($C$8,Инклинометрия!$B$2:$B$152,Инклинометрия!$A$2:$A$152),FORECAST(R981,Инклинометрия!$B$2:$B$152,Инклинометрия!$A$2:$A$152)))</f>
        <v>-</v>
      </c>
      <c r="Y981" s="105" t="str">
        <f>IF(R981=0,"-",IF(U981=0,FORECAST($C$8-R981,Инклинометрия!$B$2:$B$152,Инклинометрия!$A$2:$A$152),0))</f>
        <v>-</v>
      </c>
      <c r="Z981" s="105" t="str">
        <f>IF(S981=0,"-",FORECAST($C$8,Инклинометрия!$B$2:$B$152,Инклинометрия!$A$2:$A$152))</f>
        <v>-</v>
      </c>
      <c r="AA981" s="105" t="str">
        <f>IF(S981=0,"-",FORECAST($C$8-S981,Инклинометрия!$B$2:$B$152,Инклинометрия!$A$2:$A$152))</f>
        <v>-</v>
      </c>
      <c r="AB981" s="105">
        <f>IF(T981=0,"-",FORECAST($C$6,Инклинометрия!$B$2:$B$152,Инклинометрия!$A$2:$A$152))</f>
        <v>1425</v>
      </c>
      <c r="AC981" s="105">
        <f>IF(R981=0,FORECAST($C$6-T981,Инклинометрия!$B$2:$B$152,Инклинометрия!$A$2:$A$152),FORECAST($C$8,Инклинометрия!$B$2:$B$152,Инклинометрия!$A$2:$A$152))</f>
        <v>1331.5528875839168</v>
      </c>
      <c r="AD981" s="107">
        <f>IF(U981=0,"-",FORECAST($C$8,Инклинометрия!$B$2:$B$152,Инклинометрия!$A$2:$A$152))</f>
        <v>1330</v>
      </c>
      <c r="AE981" s="107">
        <f>IF(U981=0,"-",FORECAST($C$8-U981,Инклинометрия!$B$2:$B$152,Инклинометрия!$A$2:$A$152))</f>
        <v>0</v>
      </c>
      <c r="AF981" s="107">
        <f>FORECAST($C$8-S981,Инклинометрия!$B$2:$B$152,Инклинометрия!$A$2:$A$152)</f>
        <v>1330</v>
      </c>
      <c r="AG981" s="107">
        <f>FORECAST($C$8-(S981+V981),Инклинометрия!$B$2:$B$152,Инклинометрия!$A$2:$A$152)</f>
        <v>0</v>
      </c>
      <c r="AH981" s="107">
        <f>IF(W981=0,"-",FORECAST($C$8+W981,Инклинометрия!$B$2:$B$152,Инклинометрия!$A$2:$A$152))</f>
        <v>1331.5528875839168</v>
      </c>
      <c r="AI981" s="107">
        <f>IF(W981=0,"-",FORECAST($C$8,Инклинометрия!$B$2:$B$152,Инклинометрия!$A$2:$A$152))</f>
        <v>1330</v>
      </c>
      <c r="AK981" s="122">
        <f>2*PI()*$C$5*(AT980-AT979)/(LN(AN980/$I$9)*$I$8/$I$7+LN($I$10/AN980)*$I$8/$I$7)</f>
        <v>0</v>
      </c>
      <c r="AL981" s="67">
        <f>AK981*(B981-B980)</f>
        <v>0</v>
      </c>
      <c r="AM981" s="23">
        <f t="shared" si="284"/>
        <v>4.3059540056097682E-2</v>
      </c>
      <c r="AN981" s="26">
        <f>AN980+AK981*(B981-B980)/(2*PI()*$C$5*AN980*$I$11)</f>
        <v>0.12986115207059001</v>
      </c>
      <c r="AO981" s="87">
        <f t="shared" si="278"/>
        <v>111242.59539450394</v>
      </c>
      <c r="AP981" s="87">
        <f>IF(R981+U981&lt;$C$8,0,32*$G$13/$C$12^2*($I$8*R981+$I$6*U981)+32*$G$14/($C$14^2-$C$13^2)*($I$8*S981+$I$6*V981))</f>
        <v>9917.5953945039291</v>
      </c>
      <c r="AQ981" s="66">
        <f>R981*$C$11*$C$9+U981*$C$11*$C$10</f>
        <v>14695380</v>
      </c>
      <c r="AR981" s="66">
        <f>S981*$C$11*$C$9+V981*$C$11*$C$10</f>
        <v>14695380</v>
      </c>
      <c r="AS981" s="87">
        <f>$C$11*(T981*$C$9+W981*$C$10)</f>
        <v>789129.61404581123</v>
      </c>
      <c r="AT981" s="45">
        <f t="shared" si="272"/>
        <v>15595752.209440315</v>
      </c>
      <c r="AU981" s="75"/>
    </row>
    <row r="982" spans="2:47" ht="15" thickBot="1" x14ac:dyDescent="0.35">
      <c r="B982" s="41">
        <f t="shared" si="279"/>
        <v>9510</v>
      </c>
      <c r="C982" s="8">
        <f t="shared" si="280"/>
        <v>95.100000000000009</v>
      </c>
      <c r="D982" s="73">
        <f t="shared" si="266"/>
        <v>127.19625000000002</v>
      </c>
      <c r="E982" s="29">
        <f t="shared" si="269"/>
        <v>7051.7198010782131</v>
      </c>
      <c r="F982" s="29">
        <f t="shared" si="273"/>
        <v>7.4150576246884157</v>
      </c>
      <c r="G982" s="29">
        <f t="shared" si="281"/>
        <v>9.9176395730207556</v>
      </c>
      <c r="H982" s="17">
        <f t="shared" si="282"/>
        <v>9431.6752339420491</v>
      </c>
      <c r="I982" s="29">
        <f t="shared" si="274"/>
        <v>2.2250485660981263</v>
      </c>
      <c r="J982" s="29">
        <f t="shared" si="275"/>
        <v>13.949340071224418</v>
      </c>
      <c r="K982" s="32">
        <f>IF((D981+L981+M981-AL981)/($C$21+$C$22)&gt;$C$8,$C$8,(D981+L981+M981-AL981)/($C$21+$C$22))</f>
        <v>1400</v>
      </c>
      <c r="L982" s="97">
        <f t="shared" si="267"/>
        <v>0</v>
      </c>
      <c r="M982" s="96">
        <f t="shared" si="268"/>
        <v>0</v>
      </c>
      <c r="N982" s="98">
        <f t="shared" si="276"/>
        <v>1.7382597742038917</v>
      </c>
      <c r="O982" s="100">
        <f t="shared" si="270"/>
        <v>4.2266987561397071</v>
      </c>
      <c r="P982" s="104">
        <f t="shared" si="277"/>
        <v>18.880500609176615</v>
      </c>
      <c r="Q982" s="102">
        <f t="shared" si="283"/>
        <v>2.8886093440366814E-2</v>
      </c>
      <c r="R982" s="106">
        <f>K982-U982</f>
        <v>0</v>
      </c>
      <c r="S982" s="106">
        <f>IF(K982-H981&lt;0,0,K982-H981)</f>
        <v>0</v>
      </c>
      <c r="T982" s="106">
        <f t="shared" si="271"/>
        <v>98.365381490613771</v>
      </c>
      <c r="U982" s="107">
        <f>IF(S982&gt;0,0,IF(U981+(F982-AL982/$C$23)*$C$22/($C$21+$C$22)&gt;$C$8,$C$8,IF(V982=$C$8,U981+(F982-AL982/$C$23)*$C$22/$C$21,U981+(F982-AL982/$C$23)*$C$22/($C$21+$C$22))))</f>
        <v>1400</v>
      </c>
      <c r="V982" s="107">
        <f>IF(S982=0,IF(V981+(F982-AL982/$C$23)*$C$22/($C$21+$C$22)&gt;$C$8,$C$8,V981+(F982-AL982/$C$23)*$C$22/($C$21+$C$22)),E982)</f>
        <v>1400</v>
      </c>
      <c r="W982" s="203">
        <f>IF(S982&gt;0,0,IF(W981+AL982/$C$23&gt;$F$23,$F$23,W981+AL982/$C$23))</f>
        <v>1.6346185093862227</v>
      </c>
      <c r="X982" s="105" t="str">
        <f>IF(R982=0,"-",IF(U982=0,FORECAST($C$8,Инклинометрия!$B$2:$B$152,Инклинометрия!$A$2:$A$152),FORECAST(R982,Инклинометрия!$B$2:$B$152,Инклинометрия!$A$2:$A$152)))</f>
        <v>-</v>
      </c>
      <c r="Y982" s="105" t="str">
        <f>IF(R982=0,"-",IF(U982=0,FORECAST($C$8-R982,Инклинометрия!$B$2:$B$152,Инклинометрия!$A$2:$A$152),0))</f>
        <v>-</v>
      </c>
      <c r="Z982" s="105" t="str">
        <f>IF(S982=0,"-",FORECAST($C$8,Инклинометрия!$B$2:$B$152,Инклинометрия!$A$2:$A$152))</f>
        <v>-</v>
      </c>
      <c r="AA982" s="105" t="str">
        <f>IF(S982=0,"-",FORECAST($C$8-S982,Инклинометрия!$B$2:$B$152,Инклинометрия!$A$2:$A$152))</f>
        <v>-</v>
      </c>
      <c r="AB982" s="105">
        <f>IF(T982=0,"-",FORECAST($C$6,Инклинометрия!$B$2:$B$152,Инклинометрия!$A$2:$A$152))</f>
        <v>1425</v>
      </c>
      <c r="AC982" s="105">
        <f>IF(R982=0,FORECAST($C$6-T982,Инклинометрия!$B$2:$B$152,Инклинометрия!$A$2:$A$152),FORECAST($C$8,Инклинометрия!$B$2:$B$152,Инклинометрия!$A$2:$A$152))</f>
        <v>1331.5528875839168</v>
      </c>
      <c r="AD982" s="107">
        <f>IF(U982=0,"-",FORECAST($C$8,Инклинометрия!$B$2:$B$152,Инклинометрия!$A$2:$A$152))</f>
        <v>1330</v>
      </c>
      <c r="AE982" s="107">
        <f>IF(U982=0,"-",FORECAST($C$8-U982,Инклинометрия!$B$2:$B$152,Инклинометрия!$A$2:$A$152))</f>
        <v>0</v>
      </c>
      <c r="AF982" s="107">
        <f>FORECAST($C$8-S982,Инклинометрия!$B$2:$B$152,Инклинометрия!$A$2:$A$152)</f>
        <v>1330</v>
      </c>
      <c r="AG982" s="107">
        <f>FORECAST($C$8-(S982+V982),Инклинометрия!$B$2:$B$152,Инклинометрия!$A$2:$A$152)</f>
        <v>0</v>
      </c>
      <c r="AH982" s="107">
        <f>IF(W982=0,"-",FORECAST($C$8+W982,Инклинометрия!$B$2:$B$152,Инклинометрия!$A$2:$A$152))</f>
        <v>1331.5528875839168</v>
      </c>
      <c r="AI982" s="107">
        <f>IF(W982=0,"-",FORECAST($C$8,Инклинометрия!$B$2:$B$152,Инклинометрия!$A$2:$A$152))</f>
        <v>1330</v>
      </c>
      <c r="AK982" s="122">
        <f>2*PI()*$C$5*(AT981-AT980)/(LN(AN981/$I$9)*$I$8/$I$7+LN($I$10/AN981)*$I$8/$I$7)</f>
        <v>0</v>
      </c>
      <c r="AL982" s="67">
        <f>AK982*(B982-B981)</f>
        <v>0</v>
      </c>
      <c r="AM982" s="23">
        <f t="shared" si="284"/>
        <v>4.3059540056097682E-2</v>
      </c>
      <c r="AN982" s="26">
        <f>AN981+AK982*(B982-B981)/(2*PI()*$C$5*AN981*$I$11)</f>
        <v>0.12986115207059001</v>
      </c>
      <c r="AO982" s="87">
        <f t="shared" si="278"/>
        <v>111242.59539450394</v>
      </c>
      <c r="AP982" s="87">
        <f>IF(R982+U982&lt;$C$8,0,32*$G$13/$C$12^2*($I$8*R982+$I$6*U982)+32*$G$14/($C$14^2-$C$13^2)*($I$8*S982+$I$6*V982))</f>
        <v>9917.5953945039291</v>
      </c>
      <c r="AQ982" s="66">
        <f>R982*$C$11*$C$9+U982*$C$11*$C$10</f>
        <v>14695380</v>
      </c>
      <c r="AR982" s="66">
        <f>S982*$C$11*$C$9+V982*$C$11*$C$10</f>
        <v>14695380</v>
      </c>
      <c r="AS982" s="87">
        <f>$C$11*(T982*$C$9+W982*$C$10)</f>
        <v>789129.61404581123</v>
      </c>
      <c r="AT982" s="45">
        <f t="shared" si="272"/>
        <v>15595752.209440315</v>
      </c>
      <c r="AU982" s="75"/>
    </row>
    <row r="983" spans="2:47" ht="15" thickBot="1" x14ac:dyDescent="0.35">
      <c r="B983" s="41">
        <f t="shared" si="279"/>
        <v>9520</v>
      </c>
      <c r="C983" s="8">
        <f t="shared" si="280"/>
        <v>95.2</v>
      </c>
      <c r="D983" s="73">
        <f t="shared" si="266"/>
        <v>127.33</v>
      </c>
      <c r="E983" s="29">
        <f t="shared" si="269"/>
        <v>7059.1348587029006</v>
      </c>
      <c r="F983" s="29">
        <f t="shared" si="273"/>
        <v>7.4150576246875062</v>
      </c>
      <c r="G983" s="29">
        <f t="shared" si="281"/>
        <v>9.9176395730195388</v>
      </c>
      <c r="H983" s="17">
        <f t="shared" si="282"/>
        <v>9441.5928735150683</v>
      </c>
      <c r="I983" s="29">
        <f t="shared" si="274"/>
        <v>2.2250485660981263</v>
      </c>
      <c r="J983" s="29">
        <f t="shared" si="275"/>
        <v>13.949340071223562</v>
      </c>
      <c r="K983" s="32">
        <f>IF((D982+L982+M982-AL982)/($C$21+$C$22)&gt;$C$8,$C$8,(D982+L982+M982-AL982)/($C$21+$C$22))</f>
        <v>1400</v>
      </c>
      <c r="L983" s="97">
        <f t="shared" si="267"/>
        <v>0</v>
      </c>
      <c r="M983" s="96">
        <f t="shared" si="268"/>
        <v>0</v>
      </c>
      <c r="N983" s="98">
        <f t="shared" si="276"/>
        <v>1.7382597742038917</v>
      </c>
      <c r="O983" s="100">
        <f t="shared" si="270"/>
        <v>4.2266987561397071</v>
      </c>
      <c r="P983" s="104">
        <f t="shared" si="277"/>
        <v>18.880500609176615</v>
      </c>
      <c r="Q983" s="102">
        <f t="shared" si="283"/>
        <v>2.8886093440366814E-2</v>
      </c>
      <c r="R983" s="106">
        <f>K983-U983</f>
        <v>0</v>
      </c>
      <c r="S983" s="106">
        <f>IF(K983-H982&lt;0,0,K983-H982)</f>
        <v>0</v>
      </c>
      <c r="T983" s="106">
        <f t="shared" si="271"/>
        <v>98.365381490613771</v>
      </c>
      <c r="U983" s="107">
        <f>IF(S983&gt;0,0,IF(U982+(F983-AL983/$C$23)*$C$22/($C$21+$C$22)&gt;$C$8,$C$8,IF(V983=$C$8,U982+(F983-AL983/$C$23)*$C$22/$C$21,U982+(F983-AL983/$C$23)*$C$22/($C$21+$C$22))))</f>
        <v>1400</v>
      </c>
      <c r="V983" s="107">
        <f>IF(S983=0,IF(V982+(F983-AL983/$C$23)*$C$22/($C$21+$C$22)&gt;$C$8,$C$8,V982+(F983-AL983/$C$23)*$C$22/($C$21+$C$22)),E983)</f>
        <v>1400</v>
      </c>
      <c r="W983" s="203">
        <f>IF(S983&gt;0,0,IF(W982+AL983/$C$23&gt;$F$23,$F$23,W982+AL983/$C$23))</f>
        <v>1.6346185093862227</v>
      </c>
      <c r="X983" s="105" t="str">
        <f>IF(R983=0,"-",IF(U983=0,FORECAST($C$8,Инклинометрия!$B$2:$B$152,Инклинометрия!$A$2:$A$152),FORECAST(R983,Инклинометрия!$B$2:$B$152,Инклинометрия!$A$2:$A$152)))</f>
        <v>-</v>
      </c>
      <c r="Y983" s="105" t="str">
        <f>IF(R983=0,"-",IF(U983=0,FORECAST($C$8-R983,Инклинометрия!$B$2:$B$152,Инклинометрия!$A$2:$A$152),0))</f>
        <v>-</v>
      </c>
      <c r="Z983" s="105" t="str">
        <f>IF(S983=0,"-",FORECAST($C$8,Инклинометрия!$B$2:$B$152,Инклинометрия!$A$2:$A$152))</f>
        <v>-</v>
      </c>
      <c r="AA983" s="105" t="str">
        <f>IF(S983=0,"-",FORECAST($C$8-S983,Инклинометрия!$B$2:$B$152,Инклинометрия!$A$2:$A$152))</f>
        <v>-</v>
      </c>
      <c r="AB983" s="105">
        <f>IF(T983=0,"-",FORECAST($C$6,Инклинометрия!$B$2:$B$152,Инклинометрия!$A$2:$A$152))</f>
        <v>1425</v>
      </c>
      <c r="AC983" s="105">
        <f>IF(R983=0,FORECAST($C$6-T983,Инклинометрия!$B$2:$B$152,Инклинометрия!$A$2:$A$152),FORECAST($C$8,Инклинометрия!$B$2:$B$152,Инклинометрия!$A$2:$A$152))</f>
        <v>1331.5528875839168</v>
      </c>
      <c r="AD983" s="107">
        <f>IF(U983=0,"-",FORECAST($C$8,Инклинометрия!$B$2:$B$152,Инклинометрия!$A$2:$A$152))</f>
        <v>1330</v>
      </c>
      <c r="AE983" s="107">
        <f>IF(U983=0,"-",FORECAST($C$8-U983,Инклинометрия!$B$2:$B$152,Инклинометрия!$A$2:$A$152))</f>
        <v>0</v>
      </c>
      <c r="AF983" s="107">
        <f>FORECAST($C$8-S983,Инклинометрия!$B$2:$B$152,Инклинометрия!$A$2:$A$152)</f>
        <v>1330</v>
      </c>
      <c r="AG983" s="107">
        <f>FORECAST($C$8-(S983+V983),Инклинометрия!$B$2:$B$152,Инклинометрия!$A$2:$A$152)</f>
        <v>0</v>
      </c>
      <c r="AH983" s="107">
        <f>IF(W983=0,"-",FORECAST($C$8+W983,Инклинометрия!$B$2:$B$152,Инклинометрия!$A$2:$A$152))</f>
        <v>1331.5528875839168</v>
      </c>
      <c r="AI983" s="107">
        <f>IF(W983=0,"-",FORECAST($C$8,Инклинометрия!$B$2:$B$152,Инклинометрия!$A$2:$A$152))</f>
        <v>1330</v>
      </c>
      <c r="AK983" s="122">
        <f>2*PI()*$C$5*(AT982-AT981)/(LN(AN982/$I$9)*$I$8/$I$7+LN($I$10/AN982)*$I$8/$I$7)</f>
        <v>0</v>
      </c>
      <c r="AL983" s="67">
        <f>AK983*(B983-B982)</f>
        <v>0</v>
      </c>
      <c r="AM983" s="23">
        <f t="shared" si="284"/>
        <v>4.3059540056097682E-2</v>
      </c>
      <c r="AN983" s="26">
        <f>AN982+AK983*(B983-B982)/(2*PI()*$C$5*AN982*$I$11)</f>
        <v>0.12986115207059001</v>
      </c>
      <c r="AO983" s="87">
        <f t="shared" si="278"/>
        <v>111242.59539450394</v>
      </c>
      <c r="AP983" s="87">
        <f>IF(R983+U983&lt;$C$8,0,32*$G$13/$C$12^2*($I$8*R983+$I$6*U983)+32*$G$14/($C$14^2-$C$13^2)*($I$8*S983+$I$6*V983))</f>
        <v>9917.5953945039291</v>
      </c>
      <c r="AQ983" s="66">
        <f>R983*$C$11*$C$9+U983*$C$11*$C$10</f>
        <v>14695380</v>
      </c>
      <c r="AR983" s="66">
        <f>S983*$C$11*$C$9+V983*$C$11*$C$10</f>
        <v>14695380</v>
      </c>
      <c r="AS983" s="87">
        <f>$C$11*(T983*$C$9+W983*$C$10)</f>
        <v>789129.61404581123</v>
      </c>
      <c r="AT983" s="45">
        <f t="shared" si="272"/>
        <v>15595752.209440315</v>
      </c>
      <c r="AU983" s="75"/>
    </row>
    <row r="984" spans="2:47" ht="15" thickBot="1" x14ac:dyDescent="0.35">
      <c r="B984" s="41">
        <f t="shared" si="279"/>
        <v>9530</v>
      </c>
      <c r="C984" s="8">
        <f t="shared" si="280"/>
        <v>95.3</v>
      </c>
      <c r="D984" s="73">
        <f t="shared" si="266"/>
        <v>127.46375</v>
      </c>
      <c r="E984" s="29">
        <f t="shared" si="269"/>
        <v>7066.5499163275881</v>
      </c>
      <c r="F984" s="29">
        <f t="shared" si="273"/>
        <v>7.4150576246875062</v>
      </c>
      <c r="G984" s="29">
        <f t="shared" si="281"/>
        <v>9.9176395730195388</v>
      </c>
      <c r="H984" s="17">
        <f t="shared" si="282"/>
        <v>9451.5105130880875</v>
      </c>
      <c r="I984" s="29">
        <f t="shared" si="274"/>
        <v>2.2250485660981263</v>
      </c>
      <c r="J984" s="29">
        <f t="shared" si="275"/>
        <v>13.949340071223562</v>
      </c>
      <c r="K984" s="32">
        <f>IF((D983+L983+M983-AL983)/($C$21+$C$22)&gt;$C$8,$C$8,(D983+L983+M983-AL983)/($C$21+$C$22))</f>
        <v>1400</v>
      </c>
      <c r="L984" s="97">
        <f t="shared" si="267"/>
        <v>0</v>
      </c>
      <c r="M984" s="96">
        <f t="shared" si="268"/>
        <v>0</v>
      </c>
      <c r="N984" s="98">
        <f t="shared" si="276"/>
        <v>1.7382597742038917</v>
      </c>
      <c r="O984" s="100">
        <f t="shared" si="270"/>
        <v>4.2266987561397071</v>
      </c>
      <c r="P984" s="104">
        <f t="shared" si="277"/>
        <v>18.880500609176615</v>
      </c>
      <c r="Q984" s="102">
        <f t="shared" si="283"/>
        <v>2.8886093440366814E-2</v>
      </c>
      <c r="R984" s="106">
        <f>K984-U984</f>
        <v>0</v>
      </c>
      <c r="S984" s="106">
        <f>IF(K984-H983&lt;0,0,K984-H983)</f>
        <v>0</v>
      </c>
      <c r="T984" s="106">
        <f t="shared" si="271"/>
        <v>98.365381490613771</v>
      </c>
      <c r="U984" s="107">
        <f>IF(S984&gt;0,0,IF(U983+(F984-AL984/$C$23)*$C$22/($C$21+$C$22)&gt;$C$8,$C$8,IF(V984=$C$8,U983+(F984-AL984/$C$23)*$C$22/$C$21,U983+(F984-AL984/$C$23)*$C$22/($C$21+$C$22))))</f>
        <v>1400</v>
      </c>
      <c r="V984" s="107">
        <f>IF(S984=0,IF(V983+(F984-AL984/$C$23)*$C$22/($C$21+$C$22)&gt;$C$8,$C$8,V983+(F984-AL984/$C$23)*$C$22/($C$21+$C$22)),E984)</f>
        <v>1400</v>
      </c>
      <c r="W984" s="203">
        <f>IF(S984&gt;0,0,IF(W983+AL984/$C$23&gt;$F$23,$F$23,W983+AL984/$C$23))</f>
        <v>1.6346185093862227</v>
      </c>
      <c r="X984" s="105" t="str">
        <f>IF(R984=0,"-",IF(U984=0,FORECAST($C$8,Инклинометрия!$B$2:$B$152,Инклинометрия!$A$2:$A$152),FORECAST(R984,Инклинометрия!$B$2:$B$152,Инклинометрия!$A$2:$A$152)))</f>
        <v>-</v>
      </c>
      <c r="Y984" s="105" t="str">
        <f>IF(R984=0,"-",IF(U984=0,FORECAST($C$8-R984,Инклинометрия!$B$2:$B$152,Инклинометрия!$A$2:$A$152),0))</f>
        <v>-</v>
      </c>
      <c r="Z984" s="105" t="str">
        <f>IF(S984=0,"-",FORECAST($C$8,Инклинометрия!$B$2:$B$152,Инклинометрия!$A$2:$A$152))</f>
        <v>-</v>
      </c>
      <c r="AA984" s="105" t="str">
        <f>IF(S984=0,"-",FORECAST($C$8-S984,Инклинометрия!$B$2:$B$152,Инклинометрия!$A$2:$A$152))</f>
        <v>-</v>
      </c>
      <c r="AB984" s="105">
        <f>IF(T984=0,"-",FORECAST($C$6,Инклинометрия!$B$2:$B$152,Инклинометрия!$A$2:$A$152))</f>
        <v>1425</v>
      </c>
      <c r="AC984" s="105">
        <f>IF(R984=0,FORECAST($C$6-T984,Инклинометрия!$B$2:$B$152,Инклинометрия!$A$2:$A$152),FORECAST($C$8,Инклинометрия!$B$2:$B$152,Инклинометрия!$A$2:$A$152))</f>
        <v>1331.5528875839168</v>
      </c>
      <c r="AD984" s="107">
        <f>IF(U984=0,"-",FORECAST($C$8,Инклинометрия!$B$2:$B$152,Инклинометрия!$A$2:$A$152))</f>
        <v>1330</v>
      </c>
      <c r="AE984" s="107">
        <f>IF(U984=0,"-",FORECAST($C$8-U984,Инклинометрия!$B$2:$B$152,Инклинометрия!$A$2:$A$152))</f>
        <v>0</v>
      </c>
      <c r="AF984" s="107">
        <f>FORECAST($C$8-S984,Инклинометрия!$B$2:$B$152,Инклинометрия!$A$2:$A$152)</f>
        <v>1330</v>
      </c>
      <c r="AG984" s="107">
        <f>FORECAST($C$8-(S984+V984),Инклинометрия!$B$2:$B$152,Инклинометрия!$A$2:$A$152)</f>
        <v>0</v>
      </c>
      <c r="AH984" s="107">
        <f>IF(W984=0,"-",FORECAST($C$8+W984,Инклинометрия!$B$2:$B$152,Инклинометрия!$A$2:$A$152))</f>
        <v>1331.5528875839168</v>
      </c>
      <c r="AI984" s="107">
        <f>IF(W984=0,"-",FORECAST($C$8,Инклинометрия!$B$2:$B$152,Инклинометрия!$A$2:$A$152))</f>
        <v>1330</v>
      </c>
      <c r="AK984" s="122">
        <f>2*PI()*$C$5*(AT983-AT982)/(LN(AN983/$I$9)*$I$8/$I$7+LN($I$10/AN983)*$I$8/$I$7)</f>
        <v>0</v>
      </c>
      <c r="AL984" s="67">
        <f>AK984*(B984-B983)</f>
        <v>0</v>
      </c>
      <c r="AM984" s="23">
        <f t="shared" si="284"/>
        <v>4.3059540056097682E-2</v>
      </c>
      <c r="AN984" s="26">
        <f>AN983+AK984*(B984-B983)/(2*PI()*$C$5*AN983*$I$11)</f>
        <v>0.12986115207059001</v>
      </c>
      <c r="AO984" s="87">
        <f t="shared" si="278"/>
        <v>111242.59539450394</v>
      </c>
      <c r="AP984" s="87">
        <f>IF(R984+U984&lt;$C$8,0,32*$G$13/$C$12^2*($I$8*R984+$I$6*U984)+32*$G$14/($C$14^2-$C$13^2)*($I$8*S984+$I$6*V984))</f>
        <v>9917.5953945039291</v>
      </c>
      <c r="AQ984" s="66">
        <f>R984*$C$11*$C$9+U984*$C$11*$C$10</f>
        <v>14695380</v>
      </c>
      <c r="AR984" s="66">
        <f>S984*$C$11*$C$9+V984*$C$11*$C$10</f>
        <v>14695380</v>
      </c>
      <c r="AS984" s="87">
        <f>$C$11*(T984*$C$9+W984*$C$10)</f>
        <v>789129.61404581123</v>
      </c>
      <c r="AT984" s="45">
        <f t="shared" si="272"/>
        <v>15595752.209440315</v>
      </c>
      <c r="AU984" s="75"/>
    </row>
    <row r="985" spans="2:47" ht="15" thickBot="1" x14ac:dyDescent="0.35">
      <c r="B985" s="41">
        <f t="shared" si="279"/>
        <v>9540</v>
      </c>
      <c r="C985" s="8">
        <f t="shared" si="280"/>
        <v>95.4</v>
      </c>
      <c r="D985" s="73">
        <f t="shared" si="266"/>
        <v>127.5975</v>
      </c>
      <c r="E985" s="29">
        <f t="shared" si="269"/>
        <v>7073.9649739522765</v>
      </c>
      <c r="F985" s="29">
        <f t="shared" si="273"/>
        <v>7.4150576246884157</v>
      </c>
      <c r="G985" s="29">
        <f t="shared" si="281"/>
        <v>9.9176395730207556</v>
      </c>
      <c r="H985" s="17">
        <f t="shared" si="282"/>
        <v>9461.4281526611085</v>
      </c>
      <c r="I985" s="29">
        <f t="shared" si="274"/>
        <v>2.2250485660981263</v>
      </c>
      <c r="J985" s="29">
        <f t="shared" si="275"/>
        <v>13.949340071224418</v>
      </c>
      <c r="K985" s="32">
        <f>IF((D984+L984+M984-AL984)/($C$21+$C$22)&gt;$C$8,$C$8,(D984+L984+M984-AL984)/($C$21+$C$22))</f>
        <v>1400</v>
      </c>
      <c r="L985" s="97">
        <f t="shared" si="267"/>
        <v>0</v>
      </c>
      <c r="M985" s="96">
        <f t="shared" si="268"/>
        <v>0</v>
      </c>
      <c r="N985" s="98">
        <f t="shared" si="276"/>
        <v>1.7382597742038917</v>
      </c>
      <c r="O985" s="100">
        <f t="shared" si="270"/>
        <v>4.2266987561397071</v>
      </c>
      <c r="P985" s="104">
        <f t="shared" si="277"/>
        <v>18.880500609176615</v>
      </c>
      <c r="Q985" s="102">
        <f t="shared" si="283"/>
        <v>2.8886093440366814E-2</v>
      </c>
      <c r="R985" s="106">
        <f>K985-U985</f>
        <v>0</v>
      </c>
      <c r="S985" s="106">
        <f>IF(K985-H984&lt;0,0,K985-H984)</f>
        <v>0</v>
      </c>
      <c r="T985" s="106">
        <f t="shared" si="271"/>
        <v>98.365381490613771</v>
      </c>
      <c r="U985" s="107">
        <f>IF(S985&gt;0,0,IF(U984+(F985-AL985/$C$23)*$C$22/($C$21+$C$22)&gt;$C$8,$C$8,IF(V985=$C$8,U984+(F985-AL985/$C$23)*$C$22/$C$21,U984+(F985-AL985/$C$23)*$C$22/($C$21+$C$22))))</f>
        <v>1400</v>
      </c>
      <c r="V985" s="107">
        <f>IF(S985=0,IF(V984+(F985-AL985/$C$23)*$C$22/($C$21+$C$22)&gt;$C$8,$C$8,V984+(F985-AL985/$C$23)*$C$22/($C$21+$C$22)),E985)</f>
        <v>1400</v>
      </c>
      <c r="W985" s="203">
        <f>IF(S985&gt;0,0,IF(W984+AL985/$C$23&gt;$F$23,$F$23,W984+AL985/$C$23))</f>
        <v>1.6346185093862227</v>
      </c>
      <c r="X985" s="105" t="str">
        <f>IF(R985=0,"-",IF(U985=0,FORECAST($C$8,Инклинометрия!$B$2:$B$152,Инклинометрия!$A$2:$A$152),FORECAST(R985,Инклинометрия!$B$2:$B$152,Инклинометрия!$A$2:$A$152)))</f>
        <v>-</v>
      </c>
      <c r="Y985" s="105" t="str">
        <f>IF(R985=0,"-",IF(U985=0,FORECAST($C$8-R985,Инклинометрия!$B$2:$B$152,Инклинометрия!$A$2:$A$152),0))</f>
        <v>-</v>
      </c>
      <c r="Z985" s="105" t="str">
        <f>IF(S985=0,"-",FORECAST($C$8,Инклинометрия!$B$2:$B$152,Инклинометрия!$A$2:$A$152))</f>
        <v>-</v>
      </c>
      <c r="AA985" s="105" t="str">
        <f>IF(S985=0,"-",FORECAST($C$8-S985,Инклинометрия!$B$2:$B$152,Инклинометрия!$A$2:$A$152))</f>
        <v>-</v>
      </c>
      <c r="AB985" s="105">
        <f>IF(T985=0,"-",FORECAST($C$6,Инклинометрия!$B$2:$B$152,Инклинометрия!$A$2:$A$152))</f>
        <v>1425</v>
      </c>
      <c r="AC985" s="105">
        <f>IF(R985=0,FORECAST($C$6-T985,Инклинометрия!$B$2:$B$152,Инклинометрия!$A$2:$A$152),FORECAST($C$8,Инклинометрия!$B$2:$B$152,Инклинометрия!$A$2:$A$152))</f>
        <v>1331.5528875839168</v>
      </c>
      <c r="AD985" s="107">
        <f>IF(U985=0,"-",FORECAST($C$8,Инклинометрия!$B$2:$B$152,Инклинометрия!$A$2:$A$152))</f>
        <v>1330</v>
      </c>
      <c r="AE985" s="107">
        <f>IF(U985=0,"-",FORECAST($C$8-U985,Инклинометрия!$B$2:$B$152,Инклинометрия!$A$2:$A$152))</f>
        <v>0</v>
      </c>
      <c r="AF985" s="107">
        <f>FORECAST($C$8-S985,Инклинометрия!$B$2:$B$152,Инклинометрия!$A$2:$A$152)</f>
        <v>1330</v>
      </c>
      <c r="AG985" s="107">
        <f>FORECAST($C$8-(S985+V985),Инклинометрия!$B$2:$B$152,Инклинометрия!$A$2:$A$152)</f>
        <v>0</v>
      </c>
      <c r="AH985" s="107">
        <f>IF(W985=0,"-",FORECAST($C$8+W985,Инклинометрия!$B$2:$B$152,Инклинометрия!$A$2:$A$152))</f>
        <v>1331.5528875839168</v>
      </c>
      <c r="AI985" s="107">
        <f>IF(W985=0,"-",FORECAST($C$8,Инклинометрия!$B$2:$B$152,Инклинометрия!$A$2:$A$152))</f>
        <v>1330</v>
      </c>
      <c r="AK985" s="122">
        <f>2*PI()*$C$5*(AT984-AT983)/(LN(AN984/$I$9)*$I$8/$I$7+LN($I$10/AN984)*$I$8/$I$7)</f>
        <v>0</v>
      </c>
      <c r="AL985" s="67">
        <f>AK985*(B985-B984)</f>
        <v>0</v>
      </c>
      <c r="AM985" s="23">
        <f t="shared" si="284"/>
        <v>4.3059540056097682E-2</v>
      </c>
      <c r="AN985" s="26">
        <f>AN984+AK985*(B985-B984)/(2*PI()*$C$5*AN984*$I$11)</f>
        <v>0.12986115207059001</v>
      </c>
      <c r="AO985" s="87">
        <f t="shared" si="278"/>
        <v>111242.59539450394</v>
      </c>
      <c r="AP985" s="87">
        <f>IF(R985+U985&lt;$C$8,0,32*$G$13/$C$12^2*($I$8*R985+$I$6*U985)+32*$G$14/($C$14^2-$C$13^2)*($I$8*S985+$I$6*V985))</f>
        <v>9917.5953945039291</v>
      </c>
      <c r="AQ985" s="66">
        <f>R985*$C$11*$C$9+U985*$C$11*$C$10</f>
        <v>14695380</v>
      </c>
      <c r="AR985" s="66">
        <f>S985*$C$11*$C$9+V985*$C$11*$C$10</f>
        <v>14695380</v>
      </c>
      <c r="AS985" s="87">
        <f>$C$11*(T985*$C$9+W985*$C$10)</f>
        <v>789129.61404581123</v>
      </c>
      <c r="AT985" s="45">
        <f t="shared" si="272"/>
        <v>15595752.209440315</v>
      </c>
      <c r="AU985" s="75"/>
    </row>
    <row r="986" spans="2:47" ht="15" thickBot="1" x14ac:dyDescent="0.35">
      <c r="B986" s="41">
        <f t="shared" si="279"/>
        <v>9550</v>
      </c>
      <c r="C986" s="8">
        <f t="shared" si="280"/>
        <v>95.5</v>
      </c>
      <c r="D986" s="73">
        <f t="shared" si="266"/>
        <v>127.73125</v>
      </c>
      <c r="E986" s="29">
        <f t="shared" si="269"/>
        <v>7081.380031576964</v>
      </c>
      <c r="F986" s="29">
        <f t="shared" si="273"/>
        <v>7.4150576246875062</v>
      </c>
      <c r="G986" s="29">
        <f t="shared" si="281"/>
        <v>9.9176395730195388</v>
      </c>
      <c r="H986" s="17">
        <f t="shared" si="282"/>
        <v>9471.3457922341277</v>
      </c>
      <c r="I986" s="29">
        <f t="shared" si="274"/>
        <v>2.2250485660981263</v>
      </c>
      <c r="J986" s="29">
        <f t="shared" si="275"/>
        <v>13.949340071223562</v>
      </c>
      <c r="K986" s="32">
        <f>IF((D985+L985+M985-AL985)/($C$21+$C$22)&gt;$C$8,$C$8,(D985+L985+M985-AL985)/($C$21+$C$22))</f>
        <v>1400</v>
      </c>
      <c r="L986" s="97">
        <f t="shared" si="267"/>
        <v>0</v>
      </c>
      <c r="M986" s="96">
        <f t="shared" si="268"/>
        <v>0</v>
      </c>
      <c r="N986" s="98">
        <f t="shared" si="276"/>
        <v>1.7382597742038917</v>
      </c>
      <c r="O986" s="100">
        <f t="shared" si="270"/>
        <v>4.2266987561397071</v>
      </c>
      <c r="P986" s="104">
        <f t="shared" si="277"/>
        <v>18.880500609176615</v>
      </c>
      <c r="Q986" s="102">
        <f t="shared" si="283"/>
        <v>2.8886093440366814E-2</v>
      </c>
      <c r="R986" s="106">
        <f>K986-U986</f>
        <v>0</v>
      </c>
      <c r="S986" s="106">
        <f>IF(K986-H985&lt;0,0,K986-H985)</f>
        <v>0</v>
      </c>
      <c r="T986" s="106">
        <f t="shared" si="271"/>
        <v>98.365381490613771</v>
      </c>
      <c r="U986" s="107">
        <f>IF(S986&gt;0,0,IF(U985+(F986-AL986/$C$23)*$C$22/($C$21+$C$22)&gt;$C$8,$C$8,IF(V986=$C$8,U985+(F986-AL986/$C$23)*$C$22/$C$21,U985+(F986-AL986/$C$23)*$C$22/($C$21+$C$22))))</f>
        <v>1400</v>
      </c>
      <c r="V986" s="107">
        <f>IF(S986=0,IF(V985+(F986-AL986/$C$23)*$C$22/($C$21+$C$22)&gt;$C$8,$C$8,V985+(F986-AL986/$C$23)*$C$22/($C$21+$C$22)),E986)</f>
        <v>1400</v>
      </c>
      <c r="W986" s="203">
        <f>IF(S986&gt;0,0,IF(W985+AL986/$C$23&gt;$F$23,$F$23,W985+AL986/$C$23))</f>
        <v>1.6346185093862227</v>
      </c>
      <c r="X986" s="105" t="str">
        <f>IF(R986=0,"-",IF(U986=0,FORECAST($C$8,Инклинометрия!$B$2:$B$152,Инклинометрия!$A$2:$A$152),FORECAST(R986,Инклинометрия!$B$2:$B$152,Инклинометрия!$A$2:$A$152)))</f>
        <v>-</v>
      </c>
      <c r="Y986" s="105" t="str">
        <f>IF(R986=0,"-",IF(U986=0,FORECAST($C$8-R986,Инклинометрия!$B$2:$B$152,Инклинометрия!$A$2:$A$152),0))</f>
        <v>-</v>
      </c>
      <c r="Z986" s="105" t="str">
        <f>IF(S986=0,"-",FORECAST($C$8,Инклинометрия!$B$2:$B$152,Инклинометрия!$A$2:$A$152))</f>
        <v>-</v>
      </c>
      <c r="AA986" s="105" t="str">
        <f>IF(S986=0,"-",FORECAST($C$8-S986,Инклинометрия!$B$2:$B$152,Инклинометрия!$A$2:$A$152))</f>
        <v>-</v>
      </c>
      <c r="AB986" s="105">
        <f>IF(T986=0,"-",FORECAST($C$6,Инклинометрия!$B$2:$B$152,Инклинометрия!$A$2:$A$152))</f>
        <v>1425</v>
      </c>
      <c r="AC986" s="105">
        <f>IF(R986=0,FORECAST($C$6-T986,Инклинометрия!$B$2:$B$152,Инклинометрия!$A$2:$A$152),FORECAST($C$8,Инклинометрия!$B$2:$B$152,Инклинометрия!$A$2:$A$152))</f>
        <v>1331.5528875839168</v>
      </c>
      <c r="AD986" s="107">
        <f>IF(U986=0,"-",FORECAST($C$8,Инклинометрия!$B$2:$B$152,Инклинометрия!$A$2:$A$152))</f>
        <v>1330</v>
      </c>
      <c r="AE986" s="107">
        <f>IF(U986=0,"-",FORECAST($C$8-U986,Инклинометрия!$B$2:$B$152,Инклинометрия!$A$2:$A$152))</f>
        <v>0</v>
      </c>
      <c r="AF986" s="107">
        <f>FORECAST($C$8-S986,Инклинометрия!$B$2:$B$152,Инклинометрия!$A$2:$A$152)</f>
        <v>1330</v>
      </c>
      <c r="AG986" s="107">
        <f>FORECAST($C$8-(S986+V986),Инклинометрия!$B$2:$B$152,Инклинометрия!$A$2:$A$152)</f>
        <v>0</v>
      </c>
      <c r="AH986" s="107">
        <f>IF(W986=0,"-",FORECAST($C$8+W986,Инклинометрия!$B$2:$B$152,Инклинометрия!$A$2:$A$152))</f>
        <v>1331.5528875839168</v>
      </c>
      <c r="AI986" s="107">
        <f>IF(W986=0,"-",FORECAST($C$8,Инклинометрия!$B$2:$B$152,Инклинометрия!$A$2:$A$152))</f>
        <v>1330</v>
      </c>
      <c r="AK986" s="122">
        <f>2*PI()*$C$5*(AT985-AT984)/(LN(AN985/$I$9)*$I$8/$I$7+LN($I$10/AN985)*$I$8/$I$7)</f>
        <v>0</v>
      </c>
      <c r="AL986" s="67">
        <f>AK986*(B986-B985)</f>
        <v>0</v>
      </c>
      <c r="AM986" s="23">
        <f t="shared" si="284"/>
        <v>4.3059540056097682E-2</v>
      </c>
      <c r="AN986" s="26">
        <f>AN985+AK986*(B986-B985)/(2*PI()*$C$5*AN985*$I$11)</f>
        <v>0.12986115207059001</v>
      </c>
      <c r="AO986" s="87">
        <f t="shared" si="278"/>
        <v>111242.59539450394</v>
      </c>
      <c r="AP986" s="87">
        <f>IF(R986+U986&lt;$C$8,0,32*$G$13/$C$12^2*($I$8*R986+$I$6*U986)+32*$G$14/($C$14^2-$C$13^2)*($I$8*S986+$I$6*V986))</f>
        <v>9917.5953945039291</v>
      </c>
      <c r="AQ986" s="66">
        <f>R986*$C$11*$C$9+U986*$C$11*$C$10</f>
        <v>14695380</v>
      </c>
      <c r="AR986" s="66">
        <f>S986*$C$11*$C$9+V986*$C$11*$C$10</f>
        <v>14695380</v>
      </c>
      <c r="AS986" s="87">
        <f>$C$11*(T986*$C$9+W986*$C$10)</f>
        <v>789129.61404581123</v>
      </c>
      <c r="AT986" s="45">
        <f t="shared" si="272"/>
        <v>15595752.209440315</v>
      </c>
      <c r="AU986" s="75"/>
    </row>
    <row r="987" spans="2:47" ht="15" thickBot="1" x14ac:dyDescent="0.35">
      <c r="B987" s="41">
        <f t="shared" si="279"/>
        <v>9560</v>
      </c>
      <c r="C987" s="8">
        <f t="shared" si="280"/>
        <v>95.600000000000009</v>
      </c>
      <c r="D987" s="73">
        <f t="shared" si="266"/>
        <v>127.86500000000002</v>
      </c>
      <c r="E987" s="29">
        <f t="shared" si="269"/>
        <v>7088.7950892016534</v>
      </c>
      <c r="F987" s="29">
        <f t="shared" si="273"/>
        <v>7.4150576246893252</v>
      </c>
      <c r="G987" s="29">
        <f t="shared" si="281"/>
        <v>9.9176395730219724</v>
      </c>
      <c r="H987" s="17">
        <f t="shared" si="282"/>
        <v>9481.2634318071505</v>
      </c>
      <c r="I987" s="29">
        <f t="shared" si="274"/>
        <v>2.2250485660981263</v>
      </c>
      <c r="J987" s="29">
        <f t="shared" si="275"/>
        <v>13.949340071225274</v>
      </c>
      <c r="K987" s="32">
        <f>IF((D986+L986+M986-AL986)/($C$21+$C$22)&gt;$C$8,$C$8,(D986+L986+M986-AL986)/($C$21+$C$22))</f>
        <v>1400</v>
      </c>
      <c r="L987" s="97">
        <f t="shared" si="267"/>
        <v>0</v>
      </c>
      <c r="M987" s="96">
        <f t="shared" si="268"/>
        <v>0</v>
      </c>
      <c r="N987" s="98">
        <f t="shared" si="276"/>
        <v>1.7382597742038917</v>
      </c>
      <c r="O987" s="100">
        <f t="shared" si="270"/>
        <v>4.2266987561397071</v>
      </c>
      <c r="P987" s="104">
        <f t="shared" si="277"/>
        <v>18.880500609176615</v>
      </c>
      <c r="Q987" s="102">
        <f t="shared" si="283"/>
        <v>2.8886093440366814E-2</v>
      </c>
      <c r="R987" s="106">
        <f>K987-U987</f>
        <v>0</v>
      </c>
      <c r="S987" s="106">
        <f>IF(K987-H986&lt;0,0,K987-H986)</f>
        <v>0</v>
      </c>
      <c r="T987" s="106">
        <f t="shared" si="271"/>
        <v>98.365381490613771</v>
      </c>
      <c r="U987" s="107">
        <f>IF(S987&gt;0,0,IF(U986+(F987-AL987/$C$23)*$C$22/($C$21+$C$22)&gt;$C$8,$C$8,IF(V987=$C$8,U986+(F987-AL987/$C$23)*$C$22/$C$21,U986+(F987-AL987/$C$23)*$C$22/($C$21+$C$22))))</f>
        <v>1400</v>
      </c>
      <c r="V987" s="107">
        <f>IF(S987=0,IF(V986+(F987-AL987/$C$23)*$C$22/($C$21+$C$22)&gt;$C$8,$C$8,V986+(F987-AL987/$C$23)*$C$22/($C$21+$C$22)),E987)</f>
        <v>1400</v>
      </c>
      <c r="W987" s="203">
        <f>IF(S987&gt;0,0,IF(W986+AL987/$C$23&gt;$F$23,$F$23,W986+AL987/$C$23))</f>
        <v>1.6346185093862227</v>
      </c>
      <c r="X987" s="105" t="str">
        <f>IF(R987=0,"-",IF(U987=0,FORECAST($C$8,Инклинометрия!$B$2:$B$152,Инклинометрия!$A$2:$A$152),FORECAST(R987,Инклинометрия!$B$2:$B$152,Инклинометрия!$A$2:$A$152)))</f>
        <v>-</v>
      </c>
      <c r="Y987" s="105" t="str">
        <f>IF(R987=0,"-",IF(U987=0,FORECAST($C$8-R987,Инклинометрия!$B$2:$B$152,Инклинометрия!$A$2:$A$152),0))</f>
        <v>-</v>
      </c>
      <c r="Z987" s="105" t="str">
        <f>IF(S987=0,"-",FORECAST($C$8,Инклинометрия!$B$2:$B$152,Инклинометрия!$A$2:$A$152))</f>
        <v>-</v>
      </c>
      <c r="AA987" s="105" t="str">
        <f>IF(S987=0,"-",FORECAST($C$8-S987,Инклинометрия!$B$2:$B$152,Инклинометрия!$A$2:$A$152))</f>
        <v>-</v>
      </c>
      <c r="AB987" s="105">
        <f>IF(T987=0,"-",FORECAST($C$6,Инклинометрия!$B$2:$B$152,Инклинометрия!$A$2:$A$152))</f>
        <v>1425</v>
      </c>
      <c r="AC987" s="105">
        <f>IF(R987=0,FORECAST($C$6-T987,Инклинометрия!$B$2:$B$152,Инклинометрия!$A$2:$A$152),FORECAST($C$8,Инклинометрия!$B$2:$B$152,Инклинометрия!$A$2:$A$152))</f>
        <v>1331.5528875839168</v>
      </c>
      <c r="AD987" s="107">
        <f>IF(U987=0,"-",FORECAST($C$8,Инклинометрия!$B$2:$B$152,Инклинометрия!$A$2:$A$152))</f>
        <v>1330</v>
      </c>
      <c r="AE987" s="107">
        <f>IF(U987=0,"-",FORECAST($C$8-U987,Инклинометрия!$B$2:$B$152,Инклинометрия!$A$2:$A$152))</f>
        <v>0</v>
      </c>
      <c r="AF987" s="107">
        <f>FORECAST($C$8-S987,Инклинометрия!$B$2:$B$152,Инклинометрия!$A$2:$A$152)</f>
        <v>1330</v>
      </c>
      <c r="AG987" s="107">
        <f>FORECAST($C$8-(S987+V987),Инклинометрия!$B$2:$B$152,Инклинометрия!$A$2:$A$152)</f>
        <v>0</v>
      </c>
      <c r="AH987" s="107">
        <f>IF(W987=0,"-",FORECAST($C$8+W987,Инклинометрия!$B$2:$B$152,Инклинометрия!$A$2:$A$152))</f>
        <v>1331.5528875839168</v>
      </c>
      <c r="AI987" s="107">
        <f>IF(W987=0,"-",FORECAST($C$8,Инклинометрия!$B$2:$B$152,Инклинометрия!$A$2:$A$152))</f>
        <v>1330</v>
      </c>
      <c r="AK987" s="122">
        <f>2*PI()*$C$5*(AT986-AT985)/(LN(AN986/$I$9)*$I$8/$I$7+LN($I$10/AN986)*$I$8/$I$7)</f>
        <v>0</v>
      </c>
      <c r="AL987" s="67">
        <f>AK987*(B987-B986)</f>
        <v>0</v>
      </c>
      <c r="AM987" s="23">
        <f t="shared" si="284"/>
        <v>4.3059540056097682E-2</v>
      </c>
      <c r="AN987" s="26">
        <f>AN986+AK987*(B987-B986)/(2*PI()*$C$5*AN986*$I$11)</f>
        <v>0.12986115207059001</v>
      </c>
      <c r="AO987" s="87">
        <f t="shared" si="278"/>
        <v>111242.59539450394</v>
      </c>
      <c r="AP987" s="87">
        <f>IF(R987+U987&lt;$C$8,0,32*$G$13/$C$12^2*($I$8*R987+$I$6*U987)+32*$G$14/($C$14^2-$C$13^2)*($I$8*S987+$I$6*V987))</f>
        <v>9917.5953945039291</v>
      </c>
      <c r="AQ987" s="66">
        <f>R987*$C$11*$C$9+U987*$C$11*$C$10</f>
        <v>14695380</v>
      </c>
      <c r="AR987" s="66">
        <f>S987*$C$11*$C$9+V987*$C$11*$C$10</f>
        <v>14695380</v>
      </c>
      <c r="AS987" s="87">
        <f>$C$11*(T987*$C$9+W987*$C$10)</f>
        <v>789129.61404581123</v>
      </c>
      <c r="AT987" s="45">
        <f t="shared" si="272"/>
        <v>15595752.209440315</v>
      </c>
      <c r="AU987" s="75"/>
    </row>
    <row r="988" spans="2:47" ht="15" thickBot="1" x14ac:dyDescent="0.35">
      <c r="B988" s="41">
        <f t="shared" si="279"/>
        <v>9570</v>
      </c>
      <c r="C988" s="8">
        <f t="shared" si="280"/>
        <v>95.7</v>
      </c>
      <c r="D988" s="73">
        <f t="shared" si="266"/>
        <v>127.99875</v>
      </c>
      <c r="E988" s="29">
        <f t="shared" si="269"/>
        <v>7096.2101468263409</v>
      </c>
      <c r="F988" s="29">
        <f t="shared" si="273"/>
        <v>7.4150576246875062</v>
      </c>
      <c r="G988" s="29">
        <f t="shared" si="281"/>
        <v>9.9176395730195388</v>
      </c>
      <c r="H988" s="17">
        <f t="shared" si="282"/>
        <v>9491.1810713801697</v>
      </c>
      <c r="I988" s="29">
        <f t="shared" si="274"/>
        <v>2.2250485660981263</v>
      </c>
      <c r="J988" s="29">
        <f t="shared" si="275"/>
        <v>13.949340071223562</v>
      </c>
      <c r="K988" s="32">
        <f>IF((D987+L987+M987-AL987)/($C$21+$C$22)&gt;$C$8,$C$8,(D987+L987+M987-AL987)/($C$21+$C$22))</f>
        <v>1400</v>
      </c>
      <c r="L988" s="97">
        <f t="shared" si="267"/>
        <v>0</v>
      </c>
      <c r="M988" s="96">
        <f t="shared" si="268"/>
        <v>0</v>
      </c>
      <c r="N988" s="98">
        <f t="shared" si="276"/>
        <v>1.7382597742038917</v>
      </c>
      <c r="O988" s="100">
        <f t="shared" si="270"/>
        <v>4.2266987561397071</v>
      </c>
      <c r="P988" s="104">
        <f t="shared" si="277"/>
        <v>18.880500609176615</v>
      </c>
      <c r="Q988" s="102">
        <f t="shared" si="283"/>
        <v>2.8886093440366814E-2</v>
      </c>
      <c r="R988" s="106">
        <f>K988-U988</f>
        <v>0</v>
      </c>
      <c r="S988" s="106">
        <f>IF(K988-H987&lt;0,0,K988-H987)</f>
        <v>0</v>
      </c>
      <c r="T988" s="106">
        <f t="shared" si="271"/>
        <v>98.365381490613771</v>
      </c>
      <c r="U988" s="107">
        <f>IF(S988&gt;0,0,IF(U987+(F988-AL988/$C$23)*$C$22/($C$21+$C$22)&gt;$C$8,$C$8,IF(V988=$C$8,U987+(F988-AL988/$C$23)*$C$22/$C$21,U987+(F988-AL988/$C$23)*$C$22/($C$21+$C$22))))</f>
        <v>1400</v>
      </c>
      <c r="V988" s="107">
        <f>IF(S988=0,IF(V987+(F988-AL988/$C$23)*$C$22/($C$21+$C$22)&gt;$C$8,$C$8,V987+(F988-AL988/$C$23)*$C$22/($C$21+$C$22)),E988)</f>
        <v>1400</v>
      </c>
      <c r="W988" s="203">
        <f>IF(S988&gt;0,0,IF(W987+AL988/$C$23&gt;$F$23,$F$23,W987+AL988/$C$23))</f>
        <v>1.6346185093862227</v>
      </c>
      <c r="X988" s="105" t="str">
        <f>IF(R988=0,"-",IF(U988=0,FORECAST($C$8,Инклинометрия!$B$2:$B$152,Инклинометрия!$A$2:$A$152),FORECAST(R988,Инклинометрия!$B$2:$B$152,Инклинометрия!$A$2:$A$152)))</f>
        <v>-</v>
      </c>
      <c r="Y988" s="105" t="str">
        <f>IF(R988=0,"-",IF(U988=0,FORECAST($C$8-R988,Инклинометрия!$B$2:$B$152,Инклинометрия!$A$2:$A$152),0))</f>
        <v>-</v>
      </c>
      <c r="Z988" s="105" t="str">
        <f>IF(S988=0,"-",FORECAST($C$8,Инклинометрия!$B$2:$B$152,Инклинометрия!$A$2:$A$152))</f>
        <v>-</v>
      </c>
      <c r="AA988" s="105" t="str">
        <f>IF(S988=0,"-",FORECAST($C$8-S988,Инклинометрия!$B$2:$B$152,Инклинометрия!$A$2:$A$152))</f>
        <v>-</v>
      </c>
      <c r="AB988" s="105">
        <f>IF(T988=0,"-",FORECAST($C$6,Инклинометрия!$B$2:$B$152,Инклинометрия!$A$2:$A$152))</f>
        <v>1425</v>
      </c>
      <c r="AC988" s="105">
        <f>IF(R988=0,FORECAST($C$6-T988,Инклинометрия!$B$2:$B$152,Инклинометрия!$A$2:$A$152),FORECAST($C$8,Инклинометрия!$B$2:$B$152,Инклинометрия!$A$2:$A$152))</f>
        <v>1331.5528875839168</v>
      </c>
      <c r="AD988" s="107">
        <f>IF(U988=0,"-",FORECAST($C$8,Инклинометрия!$B$2:$B$152,Инклинометрия!$A$2:$A$152))</f>
        <v>1330</v>
      </c>
      <c r="AE988" s="107">
        <f>IF(U988=0,"-",FORECAST($C$8-U988,Инклинометрия!$B$2:$B$152,Инклинометрия!$A$2:$A$152))</f>
        <v>0</v>
      </c>
      <c r="AF988" s="107">
        <f>FORECAST($C$8-S988,Инклинометрия!$B$2:$B$152,Инклинометрия!$A$2:$A$152)</f>
        <v>1330</v>
      </c>
      <c r="AG988" s="107">
        <f>FORECAST($C$8-(S988+V988),Инклинометрия!$B$2:$B$152,Инклинометрия!$A$2:$A$152)</f>
        <v>0</v>
      </c>
      <c r="AH988" s="107">
        <f>IF(W988=0,"-",FORECAST($C$8+W988,Инклинометрия!$B$2:$B$152,Инклинометрия!$A$2:$A$152))</f>
        <v>1331.5528875839168</v>
      </c>
      <c r="AI988" s="107">
        <f>IF(W988=0,"-",FORECAST($C$8,Инклинометрия!$B$2:$B$152,Инклинометрия!$A$2:$A$152))</f>
        <v>1330</v>
      </c>
      <c r="AK988" s="122">
        <f>2*PI()*$C$5*(AT987-AT986)/(LN(AN987/$I$9)*$I$8/$I$7+LN($I$10/AN987)*$I$8/$I$7)</f>
        <v>0</v>
      </c>
      <c r="AL988" s="67">
        <f>AK988*(B988-B987)</f>
        <v>0</v>
      </c>
      <c r="AM988" s="23">
        <f t="shared" si="284"/>
        <v>4.3059540056097682E-2</v>
      </c>
      <c r="AN988" s="26">
        <f>AN987+AK988*(B988-B987)/(2*PI()*$C$5*AN987*$I$11)</f>
        <v>0.12986115207059001</v>
      </c>
      <c r="AO988" s="87">
        <f t="shared" si="278"/>
        <v>111242.59539450394</v>
      </c>
      <c r="AP988" s="87">
        <f>IF(R988+U988&lt;$C$8,0,32*$G$13/$C$12^2*($I$8*R988+$I$6*U988)+32*$G$14/($C$14^2-$C$13^2)*($I$8*S988+$I$6*V988))</f>
        <v>9917.5953945039291</v>
      </c>
      <c r="AQ988" s="66">
        <f>R988*$C$11*$C$9+U988*$C$11*$C$10</f>
        <v>14695380</v>
      </c>
      <c r="AR988" s="66">
        <f>S988*$C$11*$C$9+V988*$C$11*$C$10</f>
        <v>14695380</v>
      </c>
      <c r="AS988" s="87">
        <f>$C$11*(T988*$C$9+W988*$C$10)</f>
        <v>789129.61404581123</v>
      </c>
      <c r="AT988" s="45">
        <f t="shared" si="272"/>
        <v>15595752.209440315</v>
      </c>
      <c r="AU988" s="75"/>
    </row>
    <row r="989" spans="2:47" ht="15" thickBot="1" x14ac:dyDescent="0.35">
      <c r="B989" s="41">
        <f t="shared" si="279"/>
        <v>9580</v>
      </c>
      <c r="C989" s="8">
        <f t="shared" si="280"/>
        <v>95.8</v>
      </c>
      <c r="D989" s="73">
        <f t="shared" si="266"/>
        <v>128.13249999999999</v>
      </c>
      <c r="E989" s="29">
        <f t="shared" si="269"/>
        <v>7103.6252044510284</v>
      </c>
      <c r="F989" s="29">
        <f t="shared" si="273"/>
        <v>7.4150576246875062</v>
      </c>
      <c r="G989" s="29">
        <f t="shared" si="281"/>
        <v>9.9176395730195388</v>
      </c>
      <c r="H989" s="17">
        <f t="shared" si="282"/>
        <v>9501.0987109531889</v>
      </c>
      <c r="I989" s="29">
        <f t="shared" si="274"/>
        <v>2.2250485660981263</v>
      </c>
      <c r="J989" s="29">
        <f t="shared" si="275"/>
        <v>13.949340071223562</v>
      </c>
      <c r="K989" s="32">
        <f>IF((D988+L988+M988-AL988)/($C$21+$C$22)&gt;$C$8,$C$8,(D988+L988+M988-AL988)/($C$21+$C$22))</f>
        <v>1400</v>
      </c>
      <c r="L989" s="97">
        <f t="shared" si="267"/>
        <v>0</v>
      </c>
      <c r="M989" s="96">
        <f t="shared" si="268"/>
        <v>0</v>
      </c>
      <c r="N989" s="98">
        <f t="shared" si="276"/>
        <v>1.7382597742038917</v>
      </c>
      <c r="O989" s="100">
        <f t="shared" si="270"/>
        <v>4.2266987561397071</v>
      </c>
      <c r="P989" s="104">
        <f t="shared" si="277"/>
        <v>18.880500609176615</v>
      </c>
      <c r="Q989" s="102">
        <f t="shared" si="283"/>
        <v>2.8886093440366814E-2</v>
      </c>
      <c r="R989" s="106">
        <f>K989-U989</f>
        <v>0</v>
      </c>
      <c r="S989" s="106">
        <f>IF(K989-H988&lt;0,0,K989-H988)</f>
        <v>0</v>
      </c>
      <c r="T989" s="106">
        <f t="shared" si="271"/>
        <v>98.365381490613771</v>
      </c>
      <c r="U989" s="107">
        <f>IF(S989&gt;0,0,IF(U988+(F989-AL989/$C$23)*$C$22/($C$21+$C$22)&gt;$C$8,$C$8,IF(V989=$C$8,U988+(F989-AL989/$C$23)*$C$22/$C$21,U988+(F989-AL989/$C$23)*$C$22/($C$21+$C$22))))</f>
        <v>1400</v>
      </c>
      <c r="V989" s="107">
        <f>IF(S989=0,IF(V988+(F989-AL989/$C$23)*$C$22/($C$21+$C$22)&gt;$C$8,$C$8,V988+(F989-AL989/$C$23)*$C$22/($C$21+$C$22)),E989)</f>
        <v>1400</v>
      </c>
      <c r="W989" s="203">
        <f>IF(S989&gt;0,0,IF(W988+AL989/$C$23&gt;$F$23,$F$23,W988+AL989/$C$23))</f>
        <v>1.6346185093862227</v>
      </c>
      <c r="X989" s="105" t="str">
        <f>IF(R989=0,"-",IF(U989=0,FORECAST($C$8,Инклинометрия!$B$2:$B$152,Инклинометрия!$A$2:$A$152),FORECAST(R989,Инклинометрия!$B$2:$B$152,Инклинометрия!$A$2:$A$152)))</f>
        <v>-</v>
      </c>
      <c r="Y989" s="105" t="str">
        <f>IF(R989=0,"-",IF(U989=0,FORECAST($C$8-R989,Инклинометрия!$B$2:$B$152,Инклинометрия!$A$2:$A$152),0))</f>
        <v>-</v>
      </c>
      <c r="Z989" s="105" t="str">
        <f>IF(S989=0,"-",FORECAST($C$8,Инклинометрия!$B$2:$B$152,Инклинометрия!$A$2:$A$152))</f>
        <v>-</v>
      </c>
      <c r="AA989" s="105" t="str">
        <f>IF(S989=0,"-",FORECAST($C$8-S989,Инклинометрия!$B$2:$B$152,Инклинометрия!$A$2:$A$152))</f>
        <v>-</v>
      </c>
      <c r="AB989" s="105">
        <f>IF(T989=0,"-",FORECAST($C$6,Инклинометрия!$B$2:$B$152,Инклинометрия!$A$2:$A$152))</f>
        <v>1425</v>
      </c>
      <c r="AC989" s="105">
        <f>IF(R989=0,FORECAST($C$6-T989,Инклинометрия!$B$2:$B$152,Инклинометрия!$A$2:$A$152),FORECAST($C$8,Инклинометрия!$B$2:$B$152,Инклинометрия!$A$2:$A$152))</f>
        <v>1331.5528875839168</v>
      </c>
      <c r="AD989" s="107">
        <f>IF(U989=0,"-",FORECAST($C$8,Инклинометрия!$B$2:$B$152,Инклинометрия!$A$2:$A$152))</f>
        <v>1330</v>
      </c>
      <c r="AE989" s="107">
        <f>IF(U989=0,"-",FORECAST($C$8-U989,Инклинометрия!$B$2:$B$152,Инклинометрия!$A$2:$A$152))</f>
        <v>0</v>
      </c>
      <c r="AF989" s="107">
        <f>FORECAST($C$8-S989,Инклинометрия!$B$2:$B$152,Инклинометрия!$A$2:$A$152)</f>
        <v>1330</v>
      </c>
      <c r="AG989" s="107">
        <f>FORECAST($C$8-(S989+V989),Инклинометрия!$B$2:$B$152,Инклинометрия!$A$2:$A$152)</f>
        <v>0</v>
      </c>
      <c r="AH989" s="107">
        <f>IF(W989=0,"-",FORECAST($C$8+W989,Инклинометрия!$B$2:$B$152,Инклинометрия!$A$2:$A$152))</f>
        <v>1331.5528875839168</v>
      </c>
      <c r="AI989" s="107">
        <f>IF(W989=0,"-",FORECAST($C$8,Инклинометрия!$B$2:$B$152,Инклинометрия!$A$2:$A$152))</f>
        <v>1330</v>
      </c>
      <c r="AK989" s="122">
        <f>2*PI()*$C$5*(AT988-AT987)/(LN(AN988/$I$9)*$I$8/$I$7+LN($I$10/AN988)*$I$8/$I$7)</f>
        <v>0</v>
      </c>
      <c r="AL989" s="67">
        <f>AK989*(B989-B988)</f>
        <v>0</v>
      </c>
      <c r="AM989" s="23">
        <f t="shared" si="284"/>
        <v>4.3059540056097682E-2</v>
      </c>
      <c r="AN989" s="26">
        <f>AN988+AK989*(B989-B988)/(2*PI()*$C$5*AN988*$I$11)</f>
        <v>0.12986115207059001</v>
      </c>
      <c r="AO989" s="87">
        <f t="shared" si="278"/>
        <v>111242.59539450394</v>
      </c>
      <c r="AP989" s="87">
        <f>IF(R989+U989&lt;$C$8,0,32*$G$13/$C$12^2*($I$8*R989+$I$6*U989)+32*$G$14/($C$14^2-$C$13^2)*($I$8*S989+$I$6*V989))</f>
        <v>9917.5953945039291</v>
      </c>
      <c r="AQ989" s="66">
        <f>R989*$C$11*$C$9+U989*$C$11*$C$10</f>
        <v>14695380</v>
      </c>
      <c r="AR989" s="66">
        <f>S989*$C$11*$C$9+V989*$C$11*$C$10</f>
        <v>14695380</v>
      </c>
      <c r="AS989" s="87">
        <f>$C$11*(T989*$C$9+W989*$C$10)</f>
        <v>789129.61404581123</v>
      </c>
      <c r="AT989" s="45">
        <f t="shared" si="272"/>
        <v>15595752.209440315</v>
      </c>
      <c r="AU989" s="75"/>
    </row>
    <row r="990" spans="2:47" ht="15" thickBot="1" x14ac:dyDescent="0.35">
      <c r="B990" s="41">
        <f t="shared" si="279"/>
        <v>9590</v>
      </c>
      <c r="C990" s="8">
        <f t="shared" si="280"/>
        <v>95.9</v>
      </c>
      <c r="D990" s="73">
        <f t="shared" si="266"/>
        <v>128.26625000000001</v>
      </c>
      <c r="E990" s="29">
        <f t="shared" si="269"/>
        <v>7111.0402620757168</v>
      </c>
      <c r="F990" s="29">
        <f t="shared" si="273"/>
        <v>7.4150576246884157</v>
      </c>
      <c r="G990" s="29">
        <f t="shared" si="281"/>
        <v>9.9176395730207556</v>
      </c>
      <c r="H990" s="17">
        <f t="shared" si="282"/>
        <v>9511.0163505262099</v>
      </c>
      <c r="I990" s="29">
        <f t="shared" si="274"/>
        <v>2.2250485660981263</v>
      </c>
      <c r="J990" s="29">
        <f t="shared" si="275"/>
        <v>13.949340071224418</v>
      </c>
      <c r="K990" s="32">
        <f>IF((D989+L989+M989-AL989)/($C$21+$C$22)&gt;$C$8,$C$8,(D989+L989+M989-AL989)/($C$21+$C$22))</f>
        <v>1400</v>
      </c>
      <c r="L990" s="97">
        <f t="shared" si="267"/>
        <v>0</v>
      </c>
      <c r="M990" s="96">
        <f t="shared" si="268"/>
        <v>0</v>
      </c>
      <c r="N990" s="98">
        <f t="shared" si="276"/>
        <v>1.7382597742038917</v>
      </c>
      <c r="O990" s="100">
        <f t="shared" si="270"/>
        <v>4.2266987561397071</v>
      </c>
      <c r="P990" s="104">
        <f t="shared" si="277"/>
        <v>18.880500609176615</v>
      </c>
      <c r="Q990" s="102">
        <f t="shared" si="283"/>
        <v>2.8886093440366814E-2</v>
      </c>
      <c r="R990" s="106">
        <f>K990-U990</f>
        <v>0</v>
      </c>
      <c r="S990" s="106">
        <f>IF(K990-H989&lt;0,0,K990-H989)</f>
        <v>0</v>
      </c>
      <c r="T990" s="106">
        <f t="shared" si="271"/>
        <v>98.365381490613771</v>
      </c>
      <c r="U990" s="107">
        <f>IF(S990&gt;0,0,IF(U989+(F990-AL990/$C$23)*$C$22/($C$21+$C$22)&gt;$C$8,$C$8,IF(V990=$C$8,U989+(F990-AL990/$C$23)*$C$22/$C$21,U989+(F990-AL990/$C$23)*$C$22/($C$21+$C$22))))</f>
        <v>1400</v>
      </c>
      <c r="V990" s="107">
        <f>IF(S990=0,IF(V989+(F990-AL990/$C$23)*$C$22/($C$21+$C$22)&gt;$C$8,$C$8,V989+(F990-AL990/$C$23)*$C$22/($C$21+$C$22)),E990)</f>
        <v>1400</v>
      </c>
      <c r="W990" s="203">
        <f>IF(S990&gt;0,0,IF(W989+AL990/$C$23&gt;$F$23,$F$23,W989+AL990/$C$23))</f>
        <v>1.6346185093862227</v>
      </c>
      <c r="X990" s="105" t="str">
        <f>IF(R990=0,"-",IF(U990=0,FORECAST($C$8,Инклинометрия!$B$2:$B$152,Инклинометрия!$A$2:$A$152),FORECAST(R990,Инклинометрия!$B$2:$B$152,Инклинометрия!$A$2:$A$152)))</f>
        <v>-</v>
      </c>
      <c r="Y990" s="105" t="str">
        <f>IF(R990=0,"-",IF(U990=0,FORECAST($C$8-R990,Инклинометрия!$B$2:$B$152,Инклинометрия!$A$2:$A$152),0))</f>
        <v>-</v>
      </c>
      <c r="Z990" s="105" t="str">
        <f>IF(S990=0,"-",FORECAST($C$8,Инклинометрия!$B$2:$B$152,Инклинометрия!$A$2:$A$152))</f>
        <v>-</v>
      </c>
      <c r="AA990" s="105" t="str">
        <f>IF(S990=0,"-",FORECAST($C$8-S990,Инклинометрия!$B$2:$B$152,Инклинометрия!$A$2:$A$152))</f>
        <v>-</v>
      </c>
      <c r="AB990" s="105">
        <f>IF(T990=0,"-",FORECAST($C$6,Инклинометрия!$B$2:$B$152,Инклинометрия!$A$2:$A$152))</f>
        <v>1425</v>
      </c>
      <c r="AC990" s="105">
        <f>IF(R990=0,FORECAST($C$6-T990,Инклинометрия!$B$2:$B$152,Инклинометрия!$A$2:$A$152),FORECAST($C$8,Инклинометрия!$B$2:$B$152,Инклинометрия!$A$2:$A$152))</f>
        <v>1331.5528875839168</v>
      </c>
      <c r="AD990" s="107">
        <f>IF(U990=0,"-",FORECAST($C$8,Инклинометрия!$B$2:$B$152,Инклинометрия!$A$2:$A$152))</f>
        <v>1330</v>
      </c>
      <c r="AE990" s="107">
        <f>IF(U990=0,"-",FORECAST($C$8-U990,Инклинометрия!$B$2:$B$152,Инклинометрия!$A$2:$A$152))</f>
        <v>0</v>
      </c>
      <c r="AF990" s="107">
        <f>FORECAST($C$8-S990,Инклинометрия!$B$2:$B$152,Инклинометрия!$A$2:$A$152)</f>
        <v>1330</v>
      </c>
      <c r="AG990" s="107">
        <f>FORECAST($C$8-(S990+V990),Инклинометрия!$B$2:$B$152,Инклинометрия!$A$2:$A$152)</f>
        <v>0</v>
      </c>
      <c r="AH990" s="107">
        <f>IF(W990=0,"-",FORECAST($C$8+W990,Инклинометрия!$B$2:$B$152,Инклинометрия!$A$2:$A$152))</f>
        <v>1331.5528875839168</v>
      </c>
      <c r="AI990" s="107">
        <f>IF(W990=0,"-",FORECAST($C$8,Инклинометрия!$B$2:$B$152,Инклинометрия!$A$2:$A$152))</f>
        <v>1330</v>
      </c>
      <c r="AK990" s="122">
        <f>2*PI()*$C$5*(AT989-AT988)/(LN(AN989/$I$9)*$I$8/$I$7+LN($I$10/AN989)*$I$8/$I$7)</f>
        <v>0</v>
      </c>
      <c r="AL990" s="67">
        <f>AK990*(B990-B989)</f>
        <v>0</v>
      </c>
      <c r="AM990" s="23">
        <f t="shared" si="284"/>
        <v>4.3059540056097682E-2</v>
      </c>
      <c r="AN990" s="26">
        <f>AN989+AK990*(B990-B989)/(2*PI()*$C$5*AN989*$I$11)</f>
        <v>0.12986115207059001</v>
      </c>
      <c r="AO990" s="87">
        <f t="shared" si="278"/>
        <v>111242.59539450394</v>
      </c>
      <c r="AP990" s="87">
        <f>IF(R990+U990&lt;$C$8,0,32*$G$13/$C$12^2*($I$8*R990+$I$6*U990)+32*$G$14/($C$14^2-$C$13^2)*($I$8*S990+$I$6*V990))</f>
        <v>9917.5953945039291</v>
      </c>
      <c r="AQ990" s="66">
        <f>R990*$C$11*$C$9+U990*$C$11*$C$10</f>
        <v>14695380</v>
      </c>
      <c r="AR990" s="66">
        <f>S990*$C$11*$C$9+V990*$C$11*$C$10</f>
        <v>14695380</v>
      </c>
      <c r="AS990" s="87">
        <f>$C$11*(T990*$C$9+W990*$C$10)</f>
        <v>789129.61404581123</v>
      </c>
      <c r="AT990" s="45">
        <f t="shared" si="272"/>
        <v>15595752.209440315</v>
      </c>
      <c r="AU990" s="75"/>
    </row>
    <row r="991" spans="2:47" ht="15" thickBot="1" x14ac:dyDescent="0.35">
      <c r="B991" s="41">
        <f t="shared" si="279"/>
        <v>9600</v>
      </c>
      <c r="C991" s="8">
        <f t="shared" si="280"/>
        <v>96</v>
      </c>
      <c r="D991" s="73">
        <f t="shared" ref="D991:D1054" si="285">C991*$C$10/$C$9</f>
        <v>128.4</v>
      </c>
      <c r="E991" s="29">
        <f t="shared" si="269"/>
        <v>7118.4553197004043</v>
      </c>
      <c r="F991" s="29">
        <f t="shared" si="273"/>
        <v>7.4150576246875062</v>
      </c>
      <c r="G991" s="29">
        <f t="shared" si="281"/>
        <v>9.9176395730195388</v>
      </c>
      <c r="H991" s="17">
        <f t="shared" si="282"/>
        <v>9520.933990099229</v>
      </c>
      <c r="I991" s="29">
        <f t="shared" si="274"/>
        <v>2.2250485660981263</v>
      </c>
      <c r="J991" s="29">
        <f t="shared" si="275"/>
        <v>13.949340071223562</v>
      </c>
      <c r="K991" s="32">
        <f>IF((D990+L990+M990-AL990)/($C$21+$C$22)&gt;$C$8,$C$8,(D990+L990+M990-AL990)/($C$21+$C$22))</f>
        <v>1400</v>
      </c>
      <c r="L991" s="97">
        <f t="shared" ref="L991:L1054" si="286">R991*$C$21</f>
        <v>0</v>
      </c>
      <c r="M991" s="96">
        <f t="shared" ref="M991:M1054" si="287">S991*PI()*($C$14^2-$C$13^2)/4</f>
        <v>0</v>
      </c>
      <c r="N991" s="98">
        <f t="shared" si="276"/>
        <v>1.7382597742038917</v>
      </c>
      <c r="O991" s="100">
        <f t="shared" si="270"/>
        <v>4.2266987561397071</v>
      </c>
      <c r="P991" s="104">
        <f t="shared" si="277"/>
        <v>18.880500609176615</v>
      </c>
      <c r="Q991" s="102">
        <f t="shared" si="283"/>
        <v>2.8886093440366814E-2</v>
      </c>
      <c r="R991" s="106">
        <f>K991-U991</f>
        <v>0</v>
      </c>
      <c r="S991" s="106">
        <f>IF(K991-H990&lt;0,0,K991-H990)</f>
        <v>0</v>
      </c>
      <c r="T991" s="106">
        <f t="shared" si="271"/>
        <v>98.365381490613771</v>
      </c>
      <c r="U991" s="107">
        <f>IF(S991&gt;0,0,IF(U990+(F991-AL991/$C$23)*$C$22/($C$21+$C$22)&gt;$C$8,$C$8,IF(V991=$C$8,U990+(F991-AL991/$C$23)*$C$22/$C$21,U990+(F991-AL991/$C$23)*$C$22/($C$21+$C$22))))</f>
        <v>1400</v>
      </c>
      <c r="V991" s="107">
        <f>IF(S991=0,IF(V990+(F991-AL991/$C$23)*$C$22/($C$21+$C$22)&gt;$C$8,$C$8,V990+(F991-AL991/$C$23)*$C$22/($C$21+$C$22)),E991)</f>
        <v>1400</v>
      </c>
      <c r="W991" s="203">
        <f>IF(S991&gt;0,0,IF(W990+AL991/$C$23&gt;$F$23,$F$23,W990+AL991/$C$23))</f>
        <v>1.6346185093862227</v>
      </c>
      <c r="X991" s="105" t="str">
        <f>IF(R991=0,"-",IF(U991=0,FORECAST($C$8,Инклинометрия!$B$2:$B$152,Инклинометрия!$A$2:$A$152),FORECAST(R991,Инклинометрия!$B$2:$B$152,Инклинометрия!$A$2:$A$152)))</f>
        <v>-</v>
      </c>
      <c r="Y991" s="105" t="str">
        <f>IF(R991=0,"-",IF(U991=0,FORECAST($C$8-R991,Инклинометрия!$B$2:$B$152,Инклинометрия!$A$2:$A$152),0))</f>
        <v>-</v>
      </c>
      <c r="Z991" s="105" t="str">
        <f>IF(S991=0,"-",FORECAST($C$8,Инклинометрия!$B$2:$B$152,Инклинометрия!$A$2:$A$152))</f>
        <v>-</v>
      </c>
      <c r="AA991" s="105" t="str">
        <f>IF(S991=0,"-",FORECAST($C$8-S991,Инклинометрия!$B$2:$B$152,Инклинометрия!$A$2:$A$152))</f>
        <v>-</v>
      </c>
      <c r="AB991" s="105">
        <f>IF(T991=0,"-",FORECAST($C$6,Инклинометрия!$B$2:$B$152,Инклинометрия!$A$2:$A$152))</f>
        <v>1425</v>
      </c>
      <c r="AC991" s="105">
        <f>IF(R991=0,FORECAST($C$6-T991,Инклинометрия!$B$2:$B$152,Инклинометрия!$A$2:$A$152),FORECAST($C$8,Инклинометрия!$B$2:$B$152,Инклинометрия!$A$2:$A$152))</f>
        <v>1331.5528875839168</v>
      </c>
      <c r="AD991" s="107">
        <f>IF(U991=0,"-",FORECAST($C$8,Инклинометрия!$B$2:$B$152,Инклинометрия!$A$2:$A$152))</f>
        <v>1330</v>
      </c>
      <c r="AE991" s="107">
        <f>IF(U991=0,"-",FORECAST($C$8-U991,Инклинометрия!$B$2:$B$152,Инклинометрия!$A$2:$A$152))</f>
        <v>0</v>
      </c>
      <c r="AF991" s="107">
        <f>FORECAST($C$8-S991,Инклинометрия!$B$2:$B$152,Инклинометрия!$A$2:$A$152)</f>
        <v>1330</v>
      </c>
      <c r="AG991" s="107">
        <f>FORECAST($C$8-(S991+V991),Инклинометрия!$B$2:$B$152,Инклинометрия!$A$2:$A$152)</f>
        <v>0</v>
      </c>
      <c r="AH991" s="107">
        <f>IF(W991=0,"-",FORECAST($C$8+W991,Инклинометрия!$B$2:$B$152,Инклинометрия!$A$2:$A$152))</f>
        <v>1331.5528875839168</v>
      </c>
      <c r="AI991" s="107">
        <f>IF(W991=0,"-",FORECAST($C$8,Инклинометрия!$B$2:$B$152,Инклинометрия!$A$2:$A$152))</f>
        <v>1330</v>
      </c>
      <c r="AK991" s="122">
        <f>2*PI()*$C$5*(AT990-AT989)/(LN(AN990/$I$9)*$I$8/$I$7+LN($I$10/AN990)*$I$8/$I$7)</f>
        <v>0</v>
      </c>
      <c r="AL991" s="67">
        <f>AK991*(B991-B990)</f>
        <v>0</v>
      </c>
      <c r="AM991" s="23">
        <f t="shared" si="284"/>
        <v>4.3059540056097682E-2</v>
      </c>
      <c r="AN991" s="26">
        <f>AN990+AK991*(B991-B990)/(2*PI()*$C$5*AN990*$I$11)</f>
        <v>0.12986115207059001</v>
      </c>
      <c r="AO991" s="87">
        <f t="shared" si="278"/>
        <v>111242.59539450394</v>
      </c>
      <c r="AP991" s="87">
        <f>IF(R991+U991&lt;$C$8,0,32*$G$13/$C$12^2*($I$8*R991+$I$6*U991)+32*$G$14/($C$14^2-$C$13^2)*($I$8*S991+$I$6*V991))</f>
        <v>9917.5953945039291</v>
      </c>
      <c r="AQ991" s="66">
        <f>R991*$C$11*$C$9+U991*$C$11*$C$10</f>
        <v>14695380</v>
      </c>
      <c r="AR991" s="66">
        <f>S991*$C$11*$C$9+V991*$C$11*$C$10</f>
        <v>14695380</v>
      </c>
      <c r="AS991" s="87">
        <f>$C$11*(T991*$C$9+W991*$C$10)</f>
        <v>789129.61404581123</v>
      </c>
      <c r="AT991" s="45">
        <f t="shared" si="272"/>
        <v>15595752.209440315</v>
      </c>
      <c r="AU991" s="75"/>
    </row>
    <row r="992" spans="2:47" ht="15" thickBot="1" x14ac:dyDescent="0.35">
      <c r="B992" s="41">
        <f t="shared" si="279"/>
        <v>9610</v>
      </c>
      <c r="C992" s="8">
        <f t="shared" si="280"/>
        <v>96.100000000000009</v>
      </c>
      <c r="D992" s="73">
        <f t="shared" si="285"/>
        <v>128.53375000000003</v>
      </c>
      <c r="E992" s="29">
        <f t="shared" ref="E992:E1055" si="288">C992/$C$22</f>
        <v>7125.8703773250927</v>
      </c>
      <c r="F992" s="29">
        <f t="shared" si="273"/>
        <v>7.4150576246884157</v>
      </c>
      <c r="G992" s="29">
        <f t="shared" si="281"/>
        <v>9.9176395730207556</v>
      </c>
      <c r="H992" s="17">
        <f t="shared" si="282"/>
        <v>9530.8516296722501</v>
      </c>
      <c r="I992" s="29">
        <f t="shared" si="274"/>
        <v>2.2250485660981263</v>
      </c>
      <c r="J992" s="29">
        <f t="shared" si="275"/>
        <v>13.949340071224418</v>
      </c>
      <c r="K992" s="32">
        <f>IF((D991+L991+M991-AL991)/($C$21+$C$22)&gt;$C$8,$C$8,(D991+L991+M991-AL991)/($C$21+$C$22))</f>
        <v>1400</v>
      </c>
      <c r="L992" s="97">
        <f t="shared" si="286"/>
        <v>0</v>
      </c>
      <c r="M992" s="96">
        <f t="shared" si="287"/>
        <v>0</v>
      </c>
      <c r="N992" s="98">
        <f t="shared" si="276"/>
        <v>1.7382597742038917</v>
      </c>
      <c r="O992" s="100">
        <f t="shared" ref="O992:O1055" si="289">U992*$C$21</f>
        <v>4.2266987561397071</v>
      </c>
      <c r="P992" s="104">
        <f t="shared" si="277"/>
        <v>18.880500609176615</v>
      </c>
      <c r="Q992" s="102">
        <f t="shared" si="283"/>
        <v>2.8886093440366814E-2</v>
      </c>
      <c r="R992" s="106">
        <f>K992-U992</f>
        <v>0</v>
      </c>
      <c r="S992" s="106">
        <f>IF(K992-H991&lt;0,0,K992-H991)</f>
        <v>0</v>
      </c>
      <c r="T992" s="106">
        <f t="shared" ref="T992:T1055" si="290">IF(S992&gt;0,$C$6-$C$8,IF($C$6-$C$8-W992&lt;0,0,$C$6-$C$8-W992))</f>
        <v>98.365381490613771</v>
      </c>
      <c r="U992" s="107">
        <f>IF(S992&gt;0,0,IF(U991+(F992-AL992/$C$23)*$C$22/($C$21+$C$22)&gt;$C$8,$C$8,IF(V992=$C$8,U991+(F992-AL992/$C$23)*$C$22/$C$21,U991+(F992-AL992/$C$23)*$C$22/($C$21+$C$22))))</f>
        <v>1400</v>
      </c>
      <c r="V992" s="107">
        <f>IF(S992=0,IF(V991+(F992-AL992/$C$23)*$C$22/($C$21+$C$22)&gt;$C$8,$C$8,V991+(F992-AL992/$C$23)*$C$22/($C$21+$C$22)),E992)</f>
        <v>1400</v>
      </c>
      <c r="W992" s="203">
        <f>IF(S992&gt;0,0,IF(W991+AL992/$C$23&gt;$F$23,$F$23,W991+AL992/$C$23))</f>
        <v>1.6346185093862227</v>
      </c>
      <c r="X992" s="105" t="str">
        <f>IF(R992=0,"-",IF(U992=0,FORECAST($C$8,Инклинометрия!$B$2:$B$152,Инклинометрия!$A$2:$A$152),FORECAST(R992,Инклинометрия!$B$2:$B$152,Инклинометрия!$A$2:$A$152)))</f>
        <v>-</v>
      </c>
      <c r="Y992" s="105" t="str">
        <f>IF(R992=0,"-",IF(U992=0,FORECAST($C$8-R992,Инклинометрия!$B$2:$B$152,Инклинометрия!$A$2:$A$152),0))</f>
        <v>-</v>
      </c>
      <c r="Z992" s="105" t="str">
        <f>IF(S992=0,"-",FORECAST($C$8,Инклинометрия!$B$2:$B$152,Инклинометрия!$A$2:$A$152))</f>
        <v>-</v>
      </c>
      <c r="AA992" s="105" t="str">
        <f>IF(S992=0,"-",FORECAST($C$8-S992,Инклинометрия!$B$2:$B$152,Инклинометрия!$A$2:$A$152))</f>
        <v>-</v>
      </c>
      <c r="AB992" s="105">
        <f>IF(T992=0,"-",FORECAST($C$6,Инклинометрия!$B$2:$B$152,Инклинометрия!$A$2:$A$152))</f>
        <v>1425</v>
      </c>
      <c r="AC992" s="105">
        <f>IF(R992=0,FORECAST($C$6-T992,Инклинометрия!$B$2:$B$152,Инклинометрия!$A$2:$A$152),FORECAST($C$8,Инклинометрия!$B$2:$B$152,Инклинометрия!$A$2:$A$152))</f>
        <v>1331.5528875839168</v>
      </c>
      <c r="AD992" s="107">
        <f>IF(U992=0,"-",FORECAST($C$8,Инклинометрия!$B$2:$B$152,Инклинометрия!$A$2:$A$152))</f>
        <v>1330</v>
      </c>
      <c r="AE992" s="107">
        <f>IF(U992=0,"-",FORECAST($C$8-U992,Инклинометрия!$B$2:$B$152,Инклинометрия!$A$2:$A$152))</f>
        <v>0</v>
      </c>
      <c r="AF992" s="107">
        <f>FORECAST($C$8-S992,Инклинометрия!$B$2:$B$152,Инклинометрия!$A$2:$A$152)</f>
        <v>1330</v>
      </c>
      <c r="AG992" s="107">
        <f>FORECAST($C$8-(S992+V992),Инклинометрия!$B$2:$B$152,Инклинометрия!$A$2:$A$152)</f>
        <v>0</v>
      </c>
      <c r="AH992" s="107">
        <f>IF(W992=0,"-",FORECAST($C$8+W992,Инклинометрия!$B$2:$B$152,Инклинометрия!$A$2:$A$152))</f>
        <v>1331.5528875839168</v>
      </c>
      <c r="AI992" s="107">
        <f>IF(W992=0,"-",FORECAST($C$8,Инклинометрия!$B$2:$B$152,Инклинометрия!$A$2:$A$152))</f>
        <v>1330</v>
      </c>
      <c r="AK992" s="122">
        <f>2*PI()*$C$5*(AT991-AT990)/(LN(AN991/$I$9)*$I$8/$I$7+LN($I$10/AN991)*$I$8/$I$7)</f>
        <v>0</v>
      </c>
      <c r="AL992" s="67">
        <f>AK992*(B992-B991)</f>
        <v>0</v>
      </c>
      <c r="AM992" s="23">
        <f t="shared" si="284"/>
        <v>4.3059540056097682E-2</v>
      </c>
      <c r="AN992" s="26">
        <f>AN991+AK992*(B992-B991)/(2*PI()*$C$5*AN991*$I$11)</f>
        <v>0.12986115207059001</v>
      </c>
      <c r="AO992" s="87">
        <f t="shared" si="278"/>
        <v>111242.59539450394</v>
      </c>
      <c r="AP992" s="87">
        <f>IF(R992+U992&lt;$C$8,0,32*$G$13/$C$12^2*($I$8*R992+$I$6*U992)+32*$G$14/($C$14^2-$C$13^2)*($I$8*S992+$I$6*V992))</f>
        <v>9917.5953945039291</v>
      </c>
      <c r="AQ992" s="66">
        <f>R992*$C$11*$C$9+U992*$C$11*$C$10</f>
        <v>14695380</v>
      </c>
      <c r="AR992" s="66">
        <f>S992*$C$11*$C$9+V992*$C$11*$C$10</f>
        <v>14695380</v>
      </c>
      <c r="AS992" s="87">
        <f>$C$11*(T992*$C$9+W992*$C$10)</f>
        <v>789129.61404581123</v>
      </c>
      <c r="AT992" s="45">
        <f t="shared" ref="AT992:AT1055" si="291">SUM(AR992,AS992,AO992)</f>
        <v>15595752.209440315</v>
      </c>
      <c r="AU992" s="75"/>
    </row>
    <row r="993" spans="2:47" ht="15" thickBot="1" x14ac:dyDescent="0.35">
      <c r="B993" s="41">
        <f t="shared" si="279"/>
        <v>9620</v>
      </c>
      <c r="C993" s="8">
        <f t="shared" si="280"/>
        <v>96.2</v>
      </c>
      <c r="D993" s="73">
        <f t="shared" si="285"/>
        <v>128.66749999999999</v>
      </c>
      <c r="E993" s="29">
        <f t="shared" si="288"/>
        <v>7133.2854349497802</v>
      </c>
      <c r="F993" s="29">
        <f t="shared" ref="F993:F1056" si="292">E993-E992</f>
        <v>7.4150576246875062</v>
      </c>
      <c r="G993" s="29">
        <f t="shared" si="281"/>
        <v>9.9176395730195388</v>
      </c>
      <c r="H993" s="17">
        <f t="shared" si="282"/>
        <v>9540.7692692452692</v>
      </c>
      <c r="I993" s="29">
        <f t="shared" ref="I993:I1056" si="293">SQRT(2*$C$11*($C$10-$C$9)/$C$10)</f>
        <v>2.2250485660981263</v>
      </c>
      <c r="J993" s="29">
        <f t="shared" ref="J993:J1056" si="294">SQRT(2*$C$11*G993)</f>
        <v>13.949340071223562</v>
      </c>
      <c r="K993" s="32">
        <f>IF((D992+L992+M992-AL992)/($C$21+$C$22)&gt;$C$8,$C$8,(D992+L992+M992-AL992)/($C$21+$C$22))</f>
        <v>1400</v>
      </c>
      <c r="L993" s="97">
        <f t="shared" si="286"/>
        <v>0</v>
      </c>
      <c r="M993" s="96">
        <f t="shared" si="287"/>
        <v>0</v>
      </c>
      <c r="N993" s="98">
        <f t="shared" ref="N993:N1056" si="295">T993*PI()*$C$14^2/4</f>
        <v>1.7382597742038917</v>
      </c>
      <c r="O993" s="100">
        <f t="shared" si="289"/>
        <v>4.2266987561397071</v>
      </c>
      <c r="P993" s="104">
        <f t="shared" ref="P993:P1056" si="296">V993*$C$22</f>
        <v>18.880500609176615</v>
      </c>
      <c r="Q993" s="102">
        <f t="shared" si="283"/>
        <v>2.8886093440366814E-2</v>
      </c>
      <c r="R993" s="106">
        <f>K993-U993</f>
        <v>0</v>
      </c>
      <c r="S993" s="106">
        <f>IF(K993-H992&lt;0,0,K993-H992)</f>
        <v>0</v>
      </c>
      <c r="T993" s="106">
        <f t="shared" si="290"/>
        <v>98.365381490613771</v>
      </c>
      <c r="U993" s="107">
        <f>IF(S993&gt;0,0,IF(U992+(F993-AL993/$C$23)*$C$22/($C$21+$C$22)&gt;$C$8,$C$8,IF(V993=$C$8,U992+(F993-AL993/$C$23)*$C$22/$C$21,U992+(F993-AL993/$C$23)*$C$22/($C$21+$C$22))))</f>
        <v>1400</v>
      </c>
      <c r="V993" s="107">
        <f>IF(S993=0,IF(V992+(F993-AL993/$C$23)*$C$22/($C$21+$C$22)&gt;$C$8,$C$8,V992+(F993-AL993/$C$23)*$C$22/($C$21+$C$22)),E993)</f>
        <v>1400</v>
      </c>
      <c r="W993" s="203">
        <f>IF(S993&gt;0,0,IF(W992+AL993/$C$23&gt;$F$23,$F$23,W992+AL993/$C$23))</f>
        <v>1.6346185093862227</v>
      </c>
      <c r="X993" s="105" t="str">
        <f>IF(R993=0,"-",IF(U993=0,FORECAST($C$8,Инклинометрия!$B$2:$B$152,Инклинометрия!$A$2:$A$152),FORECAST(R993,Инклинометрия!$B$2:$B$152,Инклинометрия!$A$2:$A$152)))</f>
        <v>-</v>
      </c>
      <c r="Y993" s="105" t="str">
        <f>IF(R993=0,"-",IF(U993=0,FORECAST($C$8-R993,Инклинометрия!$B$2:$B$152,Инклинометрия!$A$2:$A$152),0))</f>
        <v>-</v>
      </c>
      <c r="Z993" s="105" t="str">
        <f>IF(S993=0,"-",FORECAST($C$8,Инклинометрия!$B$2:$B$152,Инклинометрия!$A$2:$A$152))</f>
        <v>-</v>
      </c>
      <c r="AA993" s="105" t="str">
        <f>IF(S993=0,"-",FORECAST($C$8-S993,Инклинометрия!$B$2:$B$152,Инклинометрия!$A$2:$A$152))</f>
        <v>-</v>
      </c>
      <c r="AB993" s="105">
        <f>IF(T993=0,"-",FORECAST($C$6,Инклинометрия!$B$2:$B$152,Инклинометрия!$A$2:$A$152))</f>
        <v>1425</v>
      </c>
      <c r="AC993" s="105">
        <f>IF(R993=0,FORECAST($C$6-T993,Инклинометрия!$B$2:$B$152,Инклинометрия!$A$2:$A$152),FORECAST($C$8,Инклинометрия!$B$2:$B$152,Инклинометрия!$A$2:$A$152))</f>
        <v>1331.5528875839168</v>
      </c>
      <c r="AD993" s="107">
        <f>IF(U993=0,"-",FORECAST($C$8,Инклинометрия!$B$2:$B$152,Инклинометрия!$A$2:$A$152))</f>
        <v>1330</v>
      </c>
      <c r="AE993" s="107">
        <f>IF(U993=0,"-",FORECAST($C$8-U993,Инклинометрия!$B$2:$B$152,Инклинометрия!$A$2:$A$152))</f>
        <v>0</v>
      </c>
      <c r="AF993" s="107">
        <f>FORECAST($C$8-S993,Инклинометрия!$B$2:$B$152,Инклинометрия!$A$2:$A$152)</f>
        <v>1330</v>
      </c>
      <c r="AG993" s="107">
        <f>FORECAST($C$8-(S993+V993),Инклинометрия!$B$2:$B$152,Инклинометрия!$A$2:$A$152)</f>
        <v>0</v>
      </c>
      <c r="AH993" s="107">
        <f>IF(W993=0,"-",FORECAST($C$8+W993,Инклинометрия!$B$2:$B$152,Инклинометрия!$A$2:$A$152))</f>
        <v>1331.5528875839168</v>
      </c>
      <c r="AI993" s="107">
        <f>IF(W993=0,"-",FORECAST($C$8,Инклинометрия!$B$2:$B$152,Инклинометрия!$A$2:$A$152))</f>
        <v>1330</v>
      </c>
      <c r="AK993" s="122">
        <f>2*PI()*$C$5*(AT992-AT991)/(LN(AN992/$I$9)*$I$8/$I$7+LN($I$10/AN992)*$I$8/$I$7)</f>
        <v>0</v>
      </c>
      <c r="AL993" s="67">
        <f>AK993*(B993-B992)</f>
        <v>0</v>
      </c>
      <c r="AM993" s="23">
        <f t="shared" si="284"/>
        <v>4.3059540056097682E-2</v>
      </c>
      <c r="AN993" s="26">
        <f>AN992+AK993*(B993-B992)/(2*PI()*$C$5*AN992*$I$11)</f>
        <v>0.12986115207059001</v>
      </c>
      <c r="AO993" s="87">
        <f t="shared" ref="AO993:AO1056" si="297">101325+AP993</f>
        <v>111242.59539450394</v>
      </c>
      <c r="AP993" s="87">
        <f>IF(R993+U993&lt;$C$8,0,32*$G$13/$C$12^2*($I$8*R993+$I$6*U993)+32*$G$14/($C$14^2-$C$13^2)*($I$8*S993+$I$6*V993))</f>
        <v>9917.5953945039291</v>
      </c>
      <c r="AQ993" s="66">
        <f>R993*$C$11*$C$9+U993*$C$11*$C$10</f>
        <v>14695380</v>
      </c>
      <c r="AR993" s="66">
        <f>S993*$C$11*$C$9+V993*$C$11*$C$10</f>
        <v>14695380</v>
      </c>
      <c r="AS993" s="87">
        <f>$C$11*(T993*$C$9+W993*$C$10)</f>
        <v>789129.61404581123</v>
      </c>
      <c r="AT993" s="45">
        <f t="shared" si="291"/>
        <v>15595752.209440315</v>
      </c>
      <c r="AU993" s="75"/>
    </row>
    <row r="994" spans="2:47" ht="15" thickBot="1" x14ac:dyDescent="0.35">
      <c r="B994" s="41">
        <f t="shared" ref="B994:B1057" si="298">B993+$C$26</f>
        <v>9630</v>
      </c>
      <c r="C994" s="8">
        <f t="shared" ref="C994:C1057" si="299">$C$16*B994</f>
        <v>96.3</v>
      </c>
      <c r="D994" s="73">
        <f t="shared" si="285"/>
        <v>128.80125000000001</v>
      </c>
      <c r="E994" s="29">
        <f t="shared" si="288"/>
        <v>7140.7004925744677</v>
      </c>
      <c r="F994" s="29">
        <f t="shared" si="292"/>
        <v>7.4150576246875062</v>
      </c>
      <c r="G994" s="29">
        <f t="shared" ref="G994:G1057" si="300">F994*$C$10/$C$9</f>
        <v>9.9176395730195388</v>
      </c>
      <c r="H994" s="17">
        <f t="shared" ref="H994:H1057" si="301">H993+G994</f>
        <v>9550.6869088182884</v>
      </c>
      <c r="I994" s="29">
        <f t="shared" si="293"/>
        <v>2.2250485660981263</v>
      </c>
      <c r="J994" s="29">
        <f t="shared" si="294"/>
        <v>13.949340071223562</v>
      </c>
      <c r="K994" s="32">
        <f>IF((D993+L993+M993-AL993)/($C$21+$C$22)&gt;$C$8,$C$8,(D993+L993+M993-AL993)/($C$21+$C$22))</f>
        <v>1400</v>
      </c>
      <c r="L994" s="97">
        <f t="shared" si="286"/>
        <v>0</v>
      </c>
      <c r="M994" s="96">
        <f t="shared" si="287"/>
        <v>0</v>
      </c>
      <c r="N994" s="98">
        <f t="shared" si="295"/>
        <v>1.7382597742038917</v>
      </c>
      <c r="O994" s="100">
        <f t="shared" si="289"/>
        <v>4.2266987561397071</v>
      </c>
      <c r="P994" s="104">
        <f t="shared" si="296"/>
        <v>18.880500609176615</v>
      </c>
      <c r="Q994" s="102">
        <f t="shared" ref="Q994:Q1057" si="302">W994*$C$23</f>
        <v>2.8886093440366814E-2</v>
      </c>
      <c r="R994" s="106">
        <f>K994-U994</f>
        <v>0</v>
      </c>
      <c r="S994" s="106">
        <f>IF(K994-H993&lt;0,0,K994-H993)</f>
        <v>0</v>
      </c>
      <c r="T994" s="106">
        <f t="shared" si="290"/>
        <v>98.365381490613771</v>
      </c>
      <c r="U994" s="107">
        <f>IF(S994&gt;0,0,IF(U993+(F994-AL994/$C$23)*$C$22/($C$21+$C$22)&gt;$C$8,$C$8,IF(V994=$C$8,U993+(F994-AL994/$C$23)*$C$22/$C$21,U993+(F994-AL994/$C$23)*$C$22/($C$21+$C$22))))</f>
        <v>1400</v>
      </c>
      <c r="V994" s="107">
        <f>IF(S994=0,IF(V993+(F994-AL994/$C$23)*$C$22/($C$21+$C$22)&gt;$C$8,$C$8,V993+(F994-AL994/$C$23)*$C$22/($C$21+$C$22)),E994)</f>
        <v>1400</v>
      </c>
      <c r="W994" s="203">
        <f>IF(S994&gt;0,0,IF(W993+AL994/$C$23&gt;$F$23,$F$23,W993+AL994/$C$23))</f>
        <v>1.6346185093862227</v>
      </c>
      <c r="X994" s="105" t="str">
        <f>IF(R994=0,"-",IF(U994=0,FORECAST($C$8,Инклинометрия!$B$2:$B$152,Инклинометрия!$A$2:$A$152),FORECAST(R994,Инклинометрия!$B$2:$B$152,Инклинометрия!$A$2:$A$152)))</f>
        <v>-</v>
      </c>
      <c r="Y994" s="105" t="str">
        <f>IF(R994=0,"-",IF(U994=0,FORECAST($C$8-R994,Инклинометрия!$B$2:$B$152,Инклинометрия!$A$2:$A$152),0))</f>
        <v>-</v>
      </c>
      <c r="Z994" s="105" t="str">
        <f>IF(S994=0,"-",FORECAST($C$8,Инклинометрия!$B$2:$B$152,Инклинометрия!$A$2:$A$152))</f>
        <v>-</v>
      </c>
      <c r="AA994" s="105" t="str">
        <f>IF(S994=0,"-",FORECAST($C$8-S994,Инклинометрия!$B$2:$B$152,Инклинометрия!$A$2:$A$152))</f>
        <v>-</v>
      </c>
      <c r="AB994" s="105">
        <f>IF(T994=0,"-",FORECAST($C$6,Инклинометрия!$B$2:$B$152,Инклинометрия!$A$2:$A$152))</f>
        <v>1425</v>
      </c>
      <c r="AC994" s="105">
        <f>IF(R994=0,FORECAST($C$6-T994,Инклинометрия!$B$2:$B$152,Инклинометрия!$A$2:$A$152),FORECAST($C$8,Инклинометрия!$B$2:$B$152,Инклинометрия!$A$2:$A$152))</f>
        <v>1331.5528875839168</v>
      </c>
      <c r="AD994" s="107">
        <f>IF(U994=0,"-",FORECAST($C$8,Инклинометрия!$B$2:$B$152,Инклинометрия!$A$2:$A$152))</f>
        <v>1330</v>
      </c>
      <c r="AE994" s="107">
        <f>IF(U994=0,"-",FORECAST($C$8-U994,Инклинометрия!$B$2:$B$152,Инклинометрия!$A$2:$A$152))</f>
        <v>0</v>
      </c>
      <c r="AF994" s="107">
        <f>FORECAST($C$8-S994,Инклинометрия!$B$2:$B$152,Инклинометрия!$A$2:$A$152)</f>
        <v>1330</v>
      </c>
      <c r="AG994" s="107">
        <f>FORECAST($C$8-(S994+V994),Инклинометрия!$B$2:$B$152,Инклинометрия!$A$2:$A$152)</f>
        <v>0</v>
      </c>
      <c r="AH994" s="107">
        <f>IF(W994=0,"-",FORECAST($C$8+W994,Инклинометрия!$B$2:$B$152,Инклинометрия!$A$2:$A$152))</f>
        <v>1331.5528875839168</v>
      </c>
      <c r="AI994" s="107">
        <f>IF(W994=0,"-",FORECAST($C$8,Инклинометрия!$B$2:$B$152,Инклинометрия!$A$2:$A$152))</f>
        <v>1330</v>
      </c>
      <c r="AK994" s="122">
        <f>2*PI()*$C$5*(AT993-AT992)/(LN(AN993/$I$9)*$I$8/$I$7+LN($I$10/AN993)*$I$8/$I$7)</f>
        <v>0</v>
      </c>
      <c r="AL994" s="67">
        <f>AK994*(B994-B993)</f>
        <v>0</v>
      </c>
      <c r="AM994" s="23">
        <f t="shared" si="284"/>
        <v>4.3059540056097682E-2</v>
      </c>
      <c r="AN994" s="26">
        <f>AN993+AK994*(B994-B993)/(2*PI()*$C$5*AN993*$I$11)</f>
        <v>0.12986115207059001</v>
      </c>
      <c r="AO994" s="87">
        <f t="shared" si="297"/>
        <v>111242.59539450394</v>
      </c>
      <c r="AP994" s="87">
        <f>IF(R994+U994&lt;$C$8,0,32*$G$13/$C$12^2*($I$8*R994+$I$6*U994)+32*$G$14/($C$14^2-$C$13^2)*($I$8*S994+$I$6*V994))</f>
        <v>9917.5953945039291</v>
      </c>
      <c r="AQ994" s="66">
        <f>R994*$C$11*$C$9+U994*$C$11*$C$10</f>
        <v>14695380</v>
      </c>
      <c r="AR994" s="66">
        <f>S994*$C$11*$C$9+V994*$C$11*$C$10</f>
        <v>14695380</v>
      </c>
      <c r="AS994" s="87">
        <f>$C$11*(T994*$C$9+W994*$C$10)</f>
        <v>789129.61404581123</v>
      </c>
      <c r="AT994" s="45">
        <f t="shared" si="291"/>
        <v>15595752.209440315</v>
      </c>
      <c r="AU994" s="75"/>
    </row>
    <row r="995" spans="2:47" ht="15" thickBot="1" x14ac:dyDescent="0.35">
      <c r="B995" s="41">
        <f t="shared" si="298"/>
        <v>9640</v>
      </c>
      <c r="C995" s="8">
        <f t="shared" si="299"/>
        <v>96.4</v>
      </c>
      <c r="D995" s="73">
        <f t="shared" si="285"/>
        <v>128.935</v>
      </c>
      <c r="E995" s="29">
        <f t="shared" si="288"/>
        <v>7148.1155501991561</v>
      </c>
      <c r="F995" s="29">
        <f t="shared" si="292"/>
        <v>7.4150576246884157</v>
      </c>
      <c r="G995" s="29">
        <f t="shared" si="300"/>
        <v>9.9176395730207556</v>
      </c>
      <c r="H995" s="17">
        <f t="shared" si="301"/>
        <v>9560.6045483913094</v>
      </c>
      <c r="I995" s="29">
        <f t="shared" si="293"/>
        <v>2.2250485660981263</v>
      </c>
      <c r="J995" s="29">
        <f t="shared" si="294"/>
        <v>13.949340071224418</v>
      </c>
      <c r="K995" s="32">
        <f>IF((D994+L994+M994-AL994)/($C$21+$C$22)&gt;$C$8,$C$8,(D994+L994+M994-AL994)/($C$21+$C$22))</f>
        <v>1400</v>
      </c>
      <c r="L995" s="97">
        <f t="shared" si="286"/>
        <v>0</v>
      </c>
      <c r="M995" s="96">
        <f t="shared" si="287"/>
        <v>0</v>
      </c>
      <c r="N995" s="98">
        <f t="shared" si="295"/>
        <v>1.7382597742038917</v>
      </c>
      <c r="O995" s="100">
        <f t="shared" si="289"/>
        <v>4.2266987561397071</v>
      </c>
      <c r="P995" s="104">
        <f t="shared" si="296"/>
        <v>18.880500609176615</v>
      </c>
      <c r="Q995" s="102">
        <f t="shared" si="302"/>
        <v>2.8886093440366814E-2</v>
      </c>
      <c r="R995" s="106">
        <f>K995-U995</f>
        <v>0</v>
      </c>
      <c r="S995" s="106">
        <f>IF(K995-H994&lt;0,0,K995-H994)</f>
        <v>0</v>
      </c>
      <c r="T995" s="106">
        <f t="shared" si="290"/>
        <v>98.365381490613771</v>
      </c>
      <c r="U995" s="107">
        <f>IF(S995&gt;0,0,IF(U994+(F995-AL995/$C$23)*$C$22/($C$21+$C$22)&gt;$C$8,$C$8,IF(V995=$C$8,U994+(F995-AL995/$C$23)*$C$22/$C$21,U994+(F995-AL995/$C$23)*$C$22/($C$21+$C$22))))</f>
        <v>1400</v>
      </c>
      <c r="V995" s="107">
        <f>IF(S995=0,IF(V994+(F995-AL995/$C$23)*$C$22/($C$21+$C$22)&gt;$C$8,$C$8,V994+(F995-AL995/$C$23)*$C$22/($C$21+$C$22)),E995)</f>
        <v>1400</v>
      </c>
      <c r="W995" s="203">
        <f>IF(S995&gt;0,0,IF(W994+AL995/$C$23&gt;$F$23,$F$23,W994+AL995/$C$23))</f>
        <v>1.6346185093862227</v>
      </c>
      <c r="X995" s="105" t="str">
        <f>IF(R995=0,"-",IF(U995=0,FORECAST($C$8,Инклинометрия!$B$2:$B$152,Инклинометрия!$A$2:$A$152),FORECAST(R995,Инклинометрия!$B$2:$B$152,Инклинометрия!$A$2:$A$152)))</f>
        <v>-</v>
      </c>
      <c r="Y995" s="105" t="str">
        <f>IF(R995=0,"-",IF(U995=0,FORECAST($C$8-R995,Инклинометрия!$B$2:$B$152,Инклинометрия!$A$2:$A$152),0))</f>
        <v>-</v>
      </c>
      <c r="Z995" s="105" t="str">
        <f>IF(S995=0,"-",FORECAST($C$8,Инклинометрия!$B$2:$B$152,Инклинометрия!$A$2:$A$152))</f>
        <v>-</v>
      </c>
      <c r="AA995" s="105" t="str">
        <f>IF(S995=0,"-",FORECAST($C$8-S995,Инклинометрия!$B$2:$B$152,Инклинометрия!$A$2:$A$152))</f>
        <v>-</v>
      </c>
      <c r="AB995" s="105">
        <f>IF(T995=0,"-",FORECAST($C$6,Инклинометрия!$B$2:$B$152,Инклинометрия!$A$2:$A$152))</f>
        <v>1425</v>
      </c>
      <c r="AC995" s="105">
        <f>IF(R995=0,FORECAST($C$6-T995,Инклинометрия!$B$2:$B$152,Инклинометрия!$A$2:$A$152),FORECAST($C$8,Инклинометрия!$B$2:$B$152,Инклинометрия!$A$2:$A$152))</f>
        <v>1331.5528875839168</v>
      </c>
      <c r="AD995" s="107">
        <f>IF(U995=0,"-",FORECAST($C$8,Инклинометрия!$B$2:$B$152,Инклинометрия!$A$2:$A$152))</f>
        <v>1330</v>
      </c>
      <c r="AE995" s="107">
        <f>IF(U995=0,"-",FORECAST($C$8-U995,Инклинометрия!$B$2:$B$152,Инклинометрия!$A$2:$A$152))</f>
        <v>0</v>
      </c>
      <c r="AF995" s="107">
        <f>FORECAST($C$8-S995,Инклинометрия!$B$2:$B$152,Инклинометрия!$A$2:$A$152)</f>
        <v>1330</v>
      </c>
      <c r="AG995" s="107">
        <f>FORECAST($C$8-(S995+V995),Инклинометрия!$B$2:$B$152,Инклинометрия!$A$2:$A$152)</f>
        <v>0</v>
      </c>
      <c r="AH995" s="107">
        <f>IF(W995=0,"-",FORECAST($C$8+W995,Инклинометрия!$B$2:$B$152,Инклинометрия!$A$2:$A$152))</f>
        <v>1331.5528875839168</v>
      </c>
      <c r="AI995" s="107">
        <f>IF(W995=0,"-",FORECAST($C$8,Инклинометрия!$B$2:$B$152,Инклинометрия!$A$2:$A$152))</f>
        <v>1330</v>
      </c>
      <c r="AK995" s="122">
        <f>2*PI()*$C$5*(AT994-AT993)/(LN(AN994/$I$9)*$I$8/$I$7+LN($I$10/AN994)*$I$8/$I$7)</f>
        <v>0</v>
      </c>
      <c r="AL995" s="67">
        <f>AK995*(B995-B994)</f>
        <v>0</v>
      </c>
      <c r="AM995" s="23">
        <f t="shared" si="284"/>
        <v>4.3059540056097682E-2</v>
      </c>
      <c r="AN995" s="26">
        <f>AN994+AK995*(B995-B994)/(2*PI()*$C$5*AN994*$I$11)</f>
        <v>0.12986115207059001</v>
      </c>
      <c r="AO995" s="87">
        <f t="shared" si="297"/>
        <v>111242.59539450394</v>
      </c>
      <c r="AP995" s="87">
        <f>IF(R995+U995&lt;$C$8,0,32*$G$13/$C$12^2*($I$8*R995+$I$6*U995)+32*$G$14/($C$14^2-$C$13^2)*($I$8*S995+$I$6*V995))</f>
        <v>9917.5953945039291</v>
      </c>
      <c r="AQ995" s="66">
        <f>R995*$C$11*$C$9+U995*$C$11*$C$10</f>
        <v>14695380</v>
      </c>
      <c r="AR995" s="66">
        <f>S995*$C$11*$C$9+V995*$C$11*$C$10</f>
        <v>14695380</v>
      </c>
      <c r="AS995" s="87">
        <f>$C$11*(T995*$C$9+W995*$C$10)</f>
        <v>789129.61404581123</v>
      </c>
      <c r="AT995" s="45">
        <f t="shared" si="291"/>
        <v>15595752.209440315</v>
      </c>
      <c r="AU995" s="75"/>
    </row>
    <row r="996" spans="2:47" ht="15" thickBot="1" x14ac:dyDescent="0.35">
      <c r="B996" s="41">
        <f t="shared" si="298"/>
        <v>9650</v>
      </c>
      <c r="C996" s="8">
        <f t="shared" si="299"/>
        <v>96.5</v>
      </c>
      <c r="D996" s="73">
        <f t="shared" si="285"/>
        <v>129.06874999999999</v>
      </c>
      <c r="E996" s="29">
        <f t="shared" si="288"/>
        <v>7155.5306078238436</v>
      </c>
      <c r="F996" s="29">
        <f t="shared" si="292"/>
        <v>7.4150576246875062</v>
      </c>
      <c r="G996" s="29">
        <f t="shared" si="300"/>
        <v>9.9176395730195388</v>
      </c>
      <c r="H996" s="17">
        <f t="shared" si="301"/>
        <v>9570.5221879643286</v>
      </c>
      <c r="I996" s="29">
        <f t="shared" si="293"/>
        <v>2.2250485660981263</v>
      </c>
      <c r="J996" s="29">
        <f t="shared" si="294"/>
        <v>13.949340071223562</v>
      </c>
      <c r="K996" s="32">
        <f>IF((D995+L995+M995-AL995)/($C$21+$C$22)&gt;$C$8,$C$8,(D995+L995+M995-AL995)/($C$21+$C$22))</f>
        <v>1400</v>
      </c>
      <c r="L996" s="97">
        <f t="shared" si="286"/>
        <v>0</v>
      </c>
      <c r="M996" s="96">
        <f t="shared" si="287"/>
        <v>0</v>
      </c>
      <c r="N996" s="98">
        <f t="shared" si="295"/>
        <v>1.7382597742038917</v>
      </c>
      <c r="O996" s="100">
        <f t="shared" si="289"/>
        <v>4.2266987561397071</v>
      </c>
      <c r="P996" s="104">
        <f t="shared" si="296"/>
        <v>18.880500609176615</v>
      </c>
      <c r="Q996" s="102">
        <f t="shared" si="302"/>
        <v>2.8886093440366814E-2</v>
      </c>
      <c r="R996" s="106">
        <f>K996-U996</f>
        <v>0</v>
      </c>
      <c r="S996" s="106">
        <f>IF(K996-H995&lt;0,0,K996-H995)</f>
        <v>0</v>
      </c>
      <c r="T996" s="106">
        <f t="shared" si="290"/>
        <v>98.365381490613771</v>
      </c>
      <c r="U996" s="107">
        <f>IF(S996&gt;0,0,IF(U995+(F996-AL996/$C$23)*$C$22/($C$21+$C$22)&gt;$C$8,$C$8,IF(V996=$C$8,U995+(F996-AL996/$C$23)*$C$22/$C$21,U995+(F996-AL996/$C$23)*$C$22/($C$21+$C$22))))</f>
        <v>1400</v>
      </c>
      <c r="V996" s="107">
        <f>IF(S996=0,IF(V995+(F996-AL996/$C$23)*$C$22/($C$21+$C$22)&gt;$C$8,$C$8,V995+(F996-AL996/$C$23)*$C$22/($C$21+$C$22)),E996)</f>
        <v>1400</v>
      </c>
      <c r="W996" s="203">
        <f>IF(S996&gt;0,0,IF(W995+AL996/$C$23&gt;$F$23,$F$23,W995+AL996/$C$23))</f>
        <v>1.6346185093862227</v>
      </c>
      <c r="X996" s="105" t="str">
        <f>IF(R996=0,"-",IF(U996=0,FORECAST($C$8,Инклинометрия!$B$2:$B$152,Инклинометрия!$A$2:$A$152),FORECAST(R996,Инклинометрия!$B$2:$B$152,Инклинометрия!$A$2:$A$152)))</f>
        <v>-</v>
      </c>
      <c r="Y996" s="105" t="str">
        <f>IF(R996=0,"-",IF(U996=0,FORECAST($C$8-R996,Инклинометрия!$B$2:$B$152,Инклинометрия!$A$2:$A$152),0))</f>
        <v>-</v>
      </c>
      <c r="Z996" s="105" t="str">
        <f>IF(S996=0,"-",FORECAST($C$8,Инклинометрия!$B$2:$B$152,Инклинометрия!$A$2:$A$152))</f>
        <v>-</v>
      </c>
      <c r="AA996" s="105" t="str">
        <f>IF(S996=0,"-",FORECAST($C$8-S996,Инклинометрия!$B$2:$B$152,Инклинометрия!$A$2:$A$152))</f>
        <v>-</v>
      </c>
      <c r="AB996" s="105">
        <f>IF(T996=0,"-",FORECAST($C$6,Инклинометрия!$B$2:$B$152,Инклинометрия!$A$2:$A$152))</f>
        <v>1425</v>
      </c>
      <c r="AC996" s="105">
        <f>IF(R996=0,FORECAST($C$6-T996,Инклинометрия!$B$2:$B$152,Инклинометрия!$A$2:$A$152),FORECAST($C$8,Инклинометрия!$B$2:$B$152,Инклинометрия!$A$2:$A$152))</f>
        <v>1331.5528875839168</v>
      </c>
      <c r="AD996" s="107">
        <f>IF(U996=0,"-",FORECAST($C$8,Инклинометрия!$B$2:$B$152,Инклинометрия!$A$2:$A$152))</f>
        <v>1330</v>
      </c>
      <c r="AE996" s="107">
        <f>IF(U996=0,"-",FORECAST($C$8-U996,Инклинометрия!$B$2:$B$152,Инклинометрия!$A$2:$A$152))</f>
        <v>0</v>
      </c>
      <c r="AF996" s="107">
        <f>FORECAST($C$8-S996,Инклинометрия!$B$2:$B$152,Инклинометрия!$A$2:$A$152)</f>
        <v>1330</v>
      </c>
      <c r="AG996" s="107">
        <f>FORECAST($C$8-(S996+V996),Инклинометрия!$B$2:$B$152,Инклинометрия!$A$2:$A$152)</f>
        <v>0</v>
      </c>
      <c r="AH996" s="107">
        <f>IF(W996=0,"-",FORECAST($C$8+W996,Инклинометрия!$B$2:$B$152,Инклинометрия!$A$2:$A$152))</f>
        <v>1331.5528875839168</v>
      </c>
      <c r="AI996" s="107">
        <f>IF(W996=0,"-",FORECAST($C$8,Инклинометрия!$B$2:$B$152,Инклинометрия!$A$2:$A$152))</f>
        <v>1330</v>
      </c>
      <c r="AK996" s="122">
        <f>2*PI()*$C$5*(AT995-AT994)/(LN(AN995/$I$9)*$I$8/$I$7+LN($I$10/AN995)*$I$8/$I$7)</f>
        <v>0</v>
      </c>
      <c r="AL996" s="67">
        <f>AK996*(B996-B995)</f>
        <v>0</v>
      </c>
      <c r="AM996" s="23">
        <f t="shared" si="284"/>
        <v>4.3059540056097682E-2</v>
      </c>
      <c r="AN996" s="26">
        <f>AN995+AK996*(B996-B995)/(2*PI()*$C$5*AN995*$I$11)</f>
        <v>0.12986115207059001</v>
      </c>
      <c r="AO996" s="87">
        <f t="shared" si="297"/>
        <v>111242.59539450394</v>
      </c>
      <c r="AP996" s="87">
        <f>IF(R996+U996&lt;$C$8,0,32*$G$13/$C$12^2*($I$8*R996+$I$6*U996)+32*$G$14/($C$14^2-$C$13^2)*($I$8*S996+$I$6*V996))</f>
        <v>9917.5953945039291</v>
      </c>
      <c r="AQ996" s="66">
        <f>R996*$C$11*$C$9+U996*$C$11*$C$10</f>
        <v>14695380</v>
      </c>
      <c r="AR996" s="66">
        <f>S996*$C$11*$C$9+V996*$C$11*$C$10</f>
        <v>14695380</v>
      </c>
      <c r="AS996" s="87">
        <f>$C$11*(T996*$C$9+W996*$C$10)</f>
        <v>789129.61404581123</v>
      </c>
      <c r="AT996" s="45">
        <f t="shared" si="291"/>
        <v>15595752.209440315</v>
      </c>
      <c r="AU996" s="75"/>
    </row>
    <row r="997" spans="2:47" ht="15" thickBot="1" x14ac:dyDescent="0.35">
      <c r="B997" s="41">
        <f t="shared" si="298"/>
        <v>9660</v>
      </c>
      <c r="C997" s="8">
        <f t="shared" si="299"/>
        <v>96.600000000000009</v>
      </c>
      <c r="D997" s="73">
        <f t="shared" si="285"/>
        <v>129.20250000000001</v>
      </c>
      <c r="E997" s="29">
        <f t="shared" si="288"/>
        <v>7162.9456654485321</v>
      </c>
      <c r="F997" s="29">
        <f t="shared" si="292"/>
        <v>7.4150576246884157</v>
      </c>
      <c r="G997" s="29">
        <f t="shared" si="300"/>
        <v>9.9176395730207556</v>
      </c>
      <c r="H997" s="17">
        <f t="shared" si="301"/>
        <v>9580.4398275373496</v>
      </c>
      <c r="I997" s="29">
        <f t="shared" si="293"/>
        <v>2.2250485660981263</v>
      </c>
      <c r="J997" s="29">
        <f t="shared" si="294"/>
        <v>13.949340071224418</v>
      </c>
      <c r="K997" s="32">
        <f>IF((D996+L996+M996-AL996)/($C$21+$C$22)&gt;$C$8,$C$8,(D996+L996+M996-AL996)/($C$21+$C$22))</f>
        <v>1400</v>
      </c>
      <c r="L997" s="97">
        <f t="shared" si="286"/>
        <v>0</v>
      </c>
      <c r="M997" s="96">
        <f t="shared" si="287"/>
        <v>0</v>
      </c>
      <c r="N997" s="98">
        <f t="shared" si="295"/>
        <v>1.7382597742038917</v>
      </c>
      <c r="O997" s="100">
        <f t="shared" si="289"/>
        <v>4.2266987561397071</v>
      </c>
      <c r="P997" s="104">
        <f t="shared" si="296"/>
        <v>18.880500609176615</v>
      </c>
      <c r="Q997" s="102">
        <f t="shared" si="302"/>
        <v>2.8886093440366814E-2</v>
      </c>
      <c r="R997" s="106">
        <f>K997-U997</f>
        <v>0</v>
      </c>
      <c r="S997" s="106">
        <f>IF(K997-H996&lt;0,0,K997-H996)</f>
        <v>0</v>
      </c>
      <c r="T997" s="106">
        <f t="shared" si="290"/>
        <v>98.365381490613771</v>
      </c>
      <c r="U997" s="107">
        <f>IF(S997&gt;0,0,IF(U996+(F997-AL997/$C$23)*$C$22/($C$21+$C$22)&gt;$C$8,$C$8,IF(V997=$C$8,U996+(F997-AL997/$C$23)*$C$22/$C$21,U996+(F997-AL997/$C$23)*$C$22/($C$21+$C$22))))</f>
        <v>1400</v>
      </c>
      <c r="V997" s="107">
        <f>IF(S997=0,IF(V996+(F997-AL997/$C$23)*$C$22/($C$21+$C$22)&gt;$C$8,$C$8,V996+(F997-AL997/$C$23)*$C$22/($C$21+$C$22)),E997)</f>
        <v>1400</v>
      </c>
      <c r="W997" s="203">
        <f>IF(S997&gt;0,0,IF(W996+AL997/$C$23&gt;$F$23,$F$23,W996+AL997/$C$23))</f>
        <v>1.6346185093862227</v>
      </c>
      <c r="X997" s="105" t="str">
        <f>IF(R997=0,"-",IF(U997=0,FORECAST($C$8,Инклинометрия!$B$2:$B$152,Инклинометрия!$A$2:$A$152),FORECAST(R997,Инклинометрия!$B$2:$B$152,Инклинометрия!$A$2:$A$152)))</f>
        <v>-</v>
      </c>
      <c r="Y997" s="105" t="str">
        <f>IF(R997=0,"-",IF(U997=0,FORECAST($C$8-R997,Инклинометрия!$B$2:$B$152,Инклинометрия!$A$2:$A$152),0))</f>
        <v>-</v>
      </c>
      <c r="Z997" s="105" t="str">
        <f>IF(S997=0,"-",FORECAST($C$8,Инклинометрия!$B$2:$B$152,Инклинометрия!$A$2:$A$152))</f>
        <v>-</v>
      </c>
      <c r="AA997" s="105" t="str">
        <f>IF(S997=0,"-",FORECAST($C$8-S997,Инклинометрия!$B$2:$B$152,Инклинометрия!$A$2:$A$152))</f>
        <v>-</v>
      </c>
      <c r="AB997" s="105">
        <f>IF(T997=0,"-",FORECAST($C$6,Инклинометрия!$B$2:$B$152,Инклинометрия!$A$2:$A$152))</f>
        <v>1425</v>
      </c>
      <c r="AC997" s="105">
        <f>IF(R997=0,FORECAST($C$6-T997,Инклинометрия!$B$2:$B$152,Инклинометрия!$A$2:$A$152),FORECAST($C$8,Инклинометрия!$B$2:$B$152,Инклинометрия!$A$2:$A$152))</f>
        <v>1331.5528875839168</v>
      </c>
      <c r="AD997" s="107">
        <f>IF(U997=0,"-",FORECAST($C$8,Инклинометрия!$B$2:$B$152,Инклинометрия!$A$2:$A$152))</f>
        <v>1330</v>
      </c>
      <c r="AE997" s="107">
        <f>IF(U997=0,"-",FORECAST($C$8-U997,Инклинометрия!$B$2:$B$152,Инклинометрия!$A$2:$A$152))</f>
        <v>0</v>
      </c>
      <c r="AF997" s="107">
        <f>FORECAST($C$8-S997,Инклинометрия!$B$2:$B$152,Инклинометрия!$A$2:$A$152)</f>
        <v>1330</v>
      </c>
      <c r="AG997" s="107">
        <f>FORECAST($C$8-(S997+V997),Инклинометрия!$B$2:$B$152,Инклинометрия!$A$2:$A$152)</f>
        <v>0</v>
      </c>
      <c r="AH997" s="107">
        <f>IF(W997=0,"-",FORECAST($C$8+W997,Инклинометрия!$B$2:$B$152,Инклинометрия!$A$2:$A$152))</f>
        <v>1331.5528875839168</v>
      </c>
      <c r="AI997" s="107">
        <f>IF(W997=0,"-",FORECAST($C$8,Инклинометрия!$B$2:$B$152,Инклинометрия!$A$2:$A$152))</f>
        <v>1330</v>
      </c>
      <c r="AK997" s="122">
        <f>2*PI()*$C$5*(AT996-AT995)/(LN(AN996/$I$9)*$I$8/$I$7+LN($I$10/AN996)*$I$8/$I$7)</f>
        <v>0</v>
      </c>
      <c r="AL997" s="67">
        <f>AK997*(B997-B996)</f>
        <v>0</v>
      </c>
      <c r="AM997" s="23">
        <f t="shared" si="284"/>
        <v>4.3059540056097682E-2</v>
      </c>
      <c r="AN997" s="26">
        <f>AN996+AK997*(B997-B996)/(2*PI()*$C$5*AN996*$I$11)</f>
        <v>0.12986115207059001</v>
      </c>
      <c r="AO997" s="87">
        <f t="shared" si="297"/>
        <v>111242.59539450394</v>
      </c>
      <c r="AP997" s="87">
        <f>IF(R997+U997&lt;$C$8,0,32*$G$13/$C$12^2*($I$8*R997+$I$6*U997)+32*$G$14/($C$14^2-$C$13^2)*($I$8*S997+$I$6*V997))</f>
        <v>9917.5953945039291</v>
      </c>
      <c r="AQ997" s="66">
        <f>R997*$C$11*$C$9+U997*$C$11*$C$10</f>
        <v>14695380</v>
      </c>
      <c r="AR997" s="66">
        <f>S997*$C$11*$C$9+V997*$C$11*$C$10</f>
        <v>14695380</v>
      </c>
      <c r="AS997" s="87">
        <f>$C$11*(T997*$C$9+W997*$C$10)</f>
        <v>789129.61404581123</v>
      </c>
      <c r="AT997" s="45">
        <f t="shared" si="291"/>
        <v>15595752.209440315</v>
      </c>
      <c r="AU997" s="75"/>
    </row>
    <row r="998" spans="2:47" ht="15" thickBot="1" x14ac:dyDescent="0.35">
      <c r="B998" s="41">
        <f t="shared" si="298"/>
        <v>9670</v>
      </c>
      <c r="C998" s="8">
        <f t="shared" si="299"/>
        <v>96.7</v>
      </c>
      <c r="D998" s="73">
        <f t="shared" si="285"/>
        <v>129.33625000000001</v>
      </c>
      <c r="E998" s="29">
        <f t="shared" si="288"/>
        <v>7170.3607230732196</v>
      </c>
      <c r="F998" s="29">
        <f t="shared" si="292"/>
        <v>7.4150576246875062</v>
      </c>
      <c r="G998" s="29">
        <f t="shared" si="300"/>
        <v>9.9176395730195388</v>
      </c>
      <c r="H998" s="17">
        <f t="shared" si="301"/>
        <v>9590.3574671103688</v>
      </c>
      <c r="I998" s="29">
        <f t="shared" si="293"/>
        <v>2.2250485660981263</v>
      </c>
      <c r="J998" s="29">
        <f t="shared" si="294"/>
        <v>13.949340071223562</v>
      </c>
      <c r="K998" s="32">
        <f>IF((D997+L997+M997-AL997)/($C$21+$C$22)&gt;$C$8,$C$8,(D997+L997+M997-AL997)/($C$21+$C$22))</f>
        <v>1400</v>
      </c>
      <c r="L998" s="97">
        <f t="shared" si="286"/>
        <v>0</v>
      </c>
      <c r="M998" s="96">
        <f t="shared" si="287"/>
        <v>0</v>
      </c>
      <c r="N998" s="98">
        <f t="shared" si="295"/>
        <v>1.7382597742038917</v>
      </c>
      <c r="O998" s="100">
        <f t="shared" si="289"/>
        <v>4.2266987561397071</v>
      </c>
      <c r="P998" s="104">
        <f t="shared" si="296"/>
        <v>18.880500609176615</v>
      </c>
      <c r="Q998" s="102">
        <f t="shared" si="302"/>
        <v>2.8886093440366814E-2</v>
      </c>
      <c r="R998" s="106">
        <f>K998-U998</f>
        <v>0</v>
      </c>
      <c r="S998" s="106">
        <f>IF(K998-H997&lt;0,0,K998-H997)</f>
        <v>0</v>
      </c>
      <c r="T998" s="106">
        <f t="shared" si="290"/>
        <v>98.365381490613771</v>
      </c>
      <c r="U998" s="107">
        <f>IF(S998&gt;0,0,IF(U997+(F998-AL998/$C$23)*$C$22/($C$21+$C$22)&gt;$C$8,$C$8,IF(V998=$C$8,U997+(F998-AL998/$C$23)*$C$22/$C$21,U997+(F998-AL998/$C$23)*$C$22/($C$21+$C$22))))</f>
        <v>1400</v>
      </c>
      <c r="V998" s="107">
        <f>IF(S998=0,IF(V997+(F998-AL998/$C$23)*$C$22/($C$21+$C$22)&gt;$C$8,$C$8,V997+(F998-AL998/$C$23)*$C$22/($C$21+$C$22)),E998)</f>
        <v>1400</v>
      </c>
      <c r="W998" s="203">
        <f>IF(S998&gt;0,0,IF(W997+AL998/$C$23&gt;$F$23,$F$23,W997+AL998/$C$23))</f>
        <v>1.6346185093862227</v>
      </c>
      <c r="X998" s="105" t="str">
        <f>IF(R998=0,"-",IF(U998=0,FORECAST($C$8,Инклинометрия!$B$2:$B$152,Инклинометрия!$A$2:$A$152),FORECAST(R998,Инклинометрия!$B$2:$B$152,Инклинометрия!$A$2:$A$152)))</f>
        <v>-</v>
      </c>
      <c r="Y998" s="105" t="str">
        <f>IF(R998=0,"-",IF(U998=0,FORECAST($C$8-R998,Инклинометрия!$B$2:$B$152,Инклинометрия!$A$2:$A$152),0))</f>
        <v>-</v>
      </c>
      <c r="Z998" s="105" t="str">
        <f>IF(S998=0,"-",FORECAST($C$8,Инклинометрия!$B$2:$B$152,Инклинометрия!$A$2:$A$152))</f>
        <v>-</v>
      </c>
      <c r="AA998" s="105" t="str">
        <f>IF(S998=0,"-",FORECAST($C$8-S998,Инклинометрия!$B$2:$B$152,Инклинометрия!$A$2:$A$152))</f>
        <v>-</v>
      </c>
      <c r="AB998" s="105">
        <f>IF(T998=0,"-",FORECAST($C$6,Инклинометрия!$B$2:$B$152,Инклинометрия!$A$2:$A$152))</f>
        <v>1425</v>
      </c>
      <c r="AC998" s="105">
        <f>IF(R998=0,FORECAST($C$6-T998,Инклинометрия!$B$2:$B$152,Инклинометрия!$A$2:$A$152),FORECAST($C$8,Инклинометрия!$B$2:$B$152,Инклинометрия!$A$2:$A$152))</f>
        <v>1331.5528875839168</v>
      </c>
      <c r="AD998" s="107">
        <f>IF(U998=0,"-",FORECAST($C$8,Инклинометрия!$B$2:$B$152,Инклинометрия!$A$2:$A$152))</f>
        <v>1330</v>
      </c>
      <c r="AE998" s="107">
        <f>IF(U998=0,"-",FORECAST($C$8-U998,Инклинометрия!$B$2:$B$152,Инклинометрия!$A$2:$A$152))</f>
        <v>0</v>
      </c>
      <c r="AF998" s="107">
        <f>FORECAST($C$8-S998,Инклинометрия!$B$2:$B$152,Инклинометрия!$A$2:$A$152)</f>
        <v>1330</v>
      </c>
      <c r="AG998" s="107">
        <f>FORECAST($C$8-(S998+V998),Инклинометрия!$B$2:$B$152,Инклинометрия!$A$2:$A$152)</f>
        <v>0</v>
      </c>
      <c r="AH998" s="107">
        <f>IF(W998=0,"-",FORECAST($C$8+W998,Инклинометрия!$B$2:$B$152,Инклинометрия!$A$2:$A$152))</f>
        <v>1331.5528875839168</v>
      </c>
      <c r="AI998" s="107">
        <f>IF(W998=0,"-",FORECAST($C$8,Инклинометрия!$B$2:$B$152,Инклинометрия!$A$2:$A$152))</f>
        <v>1330</v>
      </c>
      <c r="AK998" s="122">
        <f>2*PI()*$C$5*(AT997-AT996)/(LN(AN997/$I$9)*$I$8/$I$7+LN($I$10/AN997)*$I$8/$I$7)</f>
        <v>0</v>
      </c>
      <c r="AL998" s="67">
        <f>AK998*(B998-B997)</f>
        <v>0</v>
      </c>
      <c r="AM998" s="23">
        <f t="shared" si="284"/>
        <v>4.3059540056097682E-2</v>
      </c>
      <c r="AN998" s="26">
        <f>AN997+AK998*(B998-B997)/(2*PI()*$C$5*AN997*$I$11)</f>
        <v>0.12986115207059001</v>
      </c>
      <c r="AO998" s="87">
        <f t="shared" si="297"/>
        <v>111242.59539450394</v>
      </c>
      <c r="AP998" s="87">
        <f>IF(R998+U998&lt;$C$8,0,32*$G$13/$C$12^2*($I$8*R998+$I$6*U998)+32*$G$14/($C$14^2-$C$13^2)*($I$8*S998+$I$6*V998))</f>
        <v>9917.5953945039291</v>
      </c>
      <c r="AQ998" s="66">
        <f>R998*$C$11*$C$9+U998*$C$11*$C$10</f>
        <v>14695380</v>
      </c>
      <c r="AR998" s="66">
        <f>S998*$C$11*$C$9+V998*$C$11*$C$10</f>
        <v>14695380</v>
      </c>
      <c r="AS998" s="87">
        <f>$C$11*(T998*$C$9+W998*$C$10)</f>
        <v>789129.61404581123</v>
      </c>
      <c r="AT998" s="45">
        <f t="shared" si="291"/>
        <v>15595752.209440315</v>
      </c>
      <c r="AU998" s="75"/>
    </row>
    <row r="999" spans="2:47" ht="15" thickBot="1" x14ac:dyDescent="0.35">
      <c r="B999" s="41">
        <f t="shared" si="298"/>
        <v>9680</v>
      </c>
      <c r="C999" s="8">
        <f t="shared" si="299"/>
        <v>96.8</v>
      </c>
      <c r="D999" s="73">
        <f t="shared" si="285"/>
        <v>129.47</v>
      </c>
      <c r="E999" s="29">
        <f t="shared" si="288"/>
        <v>7177.7757806979071</v>
      </c>
      <c r="F999" s="29">
        <f t="shared" si="292"/>
        <v>7.4150576246875062</v>
      </c>
      <c r="G999" s="29">
        <f t="shared" si="300"/>
        <v>9.9176395730195388</v>
      </c>
      <c r="H999" s="17">
        <f t="shared" si="301"/>
        <v>9600.275106683388</v>
      </c>
      <c r="I999" s="29">
        <f t="shared" si="293"/>
        <v>2.2250485660981263</v>
      </c>
      <c r="J999" s="29">
        <f t="shared" si="294"/>
        <v>13.949340071223562</v>
      </c>
      <c r="K999" s="32">
        <f>IF((D998+L998+M998-AL998)/($C$21+$C$22)&gt;$C$8,$C$8,(D998+L998+M998-AL998)/($C$21+$C$22))</f>
        <v>1400</v>
      </c>
      <c r="L999" s="97">
        <f t="shared" si="286"/>
        <v>0</v>
      </c>
      <c r="M999" s="96">
        <f t="shared" si="287"/>
        <v>0</v>
      </c>
      <c r="N999" s="98">
        <f t="shared" si="295"/>
        <v>1.7382597742038917</v>
      </c>
      <c r="O999" s="100">
        <f t="shared" si="289"/>
        <v>4.2266987561397071</v>
      </c>
      <c r="P999" s="104">
        <f t="shared" si="296"/>
        <v>18.880500609176615</v>
      </c>
      <c r="Q999" s="102">
        <f t="shared" si="302"/>
        <v>2.8886093440366814E-2</v>
      </c>
      <c r="R999" s="106">
        <f>K999-U999</f>
        <v>0</v>
      </c>
      <c r="S999" s="106">
        <f>IF(K999-H998&lt;0,0,K999-H998)</f>
        <v>0</v>
      </c>
      <c r="T999" s="106">
        <f t="shared" si="290"/>
        <v>98.365381490613771</v>
      </c>
      <c r="U999" s="107">
        <f>IF(S999&gt;0,0,IF(U998+(F999-AL999/$C$23)*$C$22/($C$21+$C$22)&gt;$C$8,$C$8,IF(V999=$C$8,U998+(F999-AL999/$C$23)*$C$22/$C$21,U998+(F999-AL999/$C$23)*$C$22/($C$21+$C$22))))</f>
        <v>1400</v>
      </c>
      <c r="V999" s="107">
        <f>IF(S999=0,IF(V998+(F999-AL999/$C$23)*$C$22/($C$21+$C$22)&gt;$C$8,$C$8,V998+(F999-AL999/$C$23)*$C$22/($C$21+$C$22)),E999)</f>
        <v>1400</v>
      </c>
      <c r="W999" s="203">
        <f>IF(S999&gt;0,0,IF(W998+AL999/$C$23&gt;$F$23,$F$23,W998+AL999/$C$23))</f>
        <v>1.6346185093862227</v>
      </c>
      <c r="X999" s="105" t="str">
        <f>IF(R999=0,"-",IF(U999=0,FORECAST($C$8,Инклинометрия!$B$2:$B$152,Инклинометрия!$A$2:$A$152),FORECAST(R999,Инклинометрия!$B$2:$B$152,Инклинометрия!$A$2:$A$152)))</f>
        <v>-</v>
      </c>
      <c r="Y999" s="105" t="str">
        <f>IF(R999=0,"-",IF(U999=0,FORECAST($C$8-R999,Инклинометрия!$B$2:$B$152,Инклинометрия!$A$2:$A$152),0))</f>
        <v>-</v>
      </c>
      <c r="Z999" s="105" t="str">
        <f>IF(S999=0,"-",FORECAST($C$8,Инклинометрия!$B$2:$B$152,Инклинометрия!$A$2:$A$152))</f>
        <v>-</v>
      </c>
      <c r="AA999" s="105" t="str">
        <f>IF(S999=0,"-",FORECAST($C$8-S999,Инклинометрия!$B$2:$B$152,Инклинометрия!$A$2:$A$152))</f>
        <v>-</v>
      </c>
      <c r="AB999" s="105">
        <f>IF(T999=0,"-",FORECAST($C$6,Инклинометрия!$B$2:$B$152,Инклинометрия!$A$2:$A$152))</f>
        <v>1425</v>
      </c>
      <c r="AC999" s="105">
        <f>IF(R999=0,FORECAST($C$6-T999,Инклинометрия!$B$2:$B$152,Инклинометрия!$A$2:$A$152),FORECAST($C$8,Инклинометрия!$B$2:$B$152,Инклинометрия!$A$2:$A$152))</f>
        <v>1331.5528875839168</v>
      </c>
      <c r="AD999" s="107">
        <f>IF(U999=0,"-",FORECAST($C$8,Инклинометрия!$B$2:$B$152,Инклинометрия!$A$2:$A$152))</f>
        <v>1330</v>
      </c>
      <c r="AE999" s="107">
        <f>IF(U999=0,"-",FORECAST($C$8-U999,Инклинометрия!$B$2:$B$152,Инклинометрия!$A$2:$A$152))</f>
        <v>0</v>
      </c>
      <c r="AF999" s="107">
        <f>FORECAST($C$8-S999,Инклинометрия!$B$2:$B$152,Инклинометрия!$A$2:$A$152)</f>
        <v>1330</v>
      </c>
      <c r="AG999" s="107">
        <f>FORECAST($C$8-(S999+V999),Инклинометрия!$B$2:$B$152,Инклинометрия!$A$2:$A$152)</f>
        <v>0</v>
      </c>
      <c r="AH999" s="107">
        <f>IF(W999=0,"-",FORECAST($C$8+W999,Инклинометрия!$B$2:$B$152,Инклинометрия!$A$2:$A$152))</f>
        <v>1331.5528875839168</v>
      </c>
      <c r="AI999" s="107">
        <f>IF(W999=0,"-",FORECAST($C$8,Инклинометрия!$B$2:$B$152,Инклинометрия!$A$2:$A$152))</f>
        <v>1330</v>
      </c>
      <c r="AK999" s="122">
        <f>2*PI()*$C$5*(AT998-AT997)/(LN(AN998/$I$9)*$I$8/$I$7+LN($I$10/AN998)*$I$8/$I$7)</f>
        <v>0</v>
      </c>
      <c r="AL999" s="67">
        <f>AK999*(B999-B998)</f>
        <v>0</v>
      </c>
      <c r="AM999" s="23">
        <f t="shared" si="284"/>
        <v>4.3059540056097682E-2</v>
      </c>
      <c r="AN999" s="26">
        <f>AN998+AK999*(B999-B998)/(2*PI()*$C$5*AN998*$I$11)</f>
        <v>0.12986115207059001</v>
      </c>
      <c r="AO999" s="87">
        <f t="shared" si="297"/>
        <v>111242.59539450394</v>
      </c>
      <c r="AP999" s="87">
        <f>IF(R999+U999&lt;$C$8,0,32*$G$13/$C$12^2*($I$8*R999+$I$6*U999)+32*$G$14/($C$14^2-$C$13^2)*($I$8*S999+$I$6*V999))</f>
        <v>9917.5953945039291</v>
      </c>
      <c r="AQ999" s="66">
        <f>R999*$C$11*$C$9+U999*$C$11*$C$10</f>
        <v>14695380</v>
      </c>
      <c r="AR999" s="66">
        <f>S999*$C$11*$C$9+V999*$C$11*$C$10</f>
        <v>14695380</v>
      </c>
      <c r="AS999" s="87">
        <f>$C$11*(T999*$C$9+W999*$C$10)</f>
        <v>789129.61404581123</v>
      </c>
      <c r="AT999" s="45">
        <f t="shared" si="291"/>
        <v>15595752.209440315</v>
      </c>
      <c r="AU999" s="75"/>
    </row>
    <row r="1000" spans="2:47" ht="15" thickBot="1" x14ac:dyDescent="0.35">
      <c r="B1000" s="41">
        <f t="shared" si="298"/>
        <v>9690</v>
      </c>
      <c r="C1000" s="8">
        <f t="shared" si="299"/>
        <v>96.9</v>
      </c>
      <c r="D1000" s="73">
        <f t="shared" si="285"/>
        <v>129.60374999999999</v>
      </c>
      <c r="E1000" s="29">
        <f t="shared" si="288"/>
        <v>7185.1908383225955</v>
      </c>
      <c r="F1000" s="29">
        <f t="shared" si="292"/>
        <v>7.4150576246884157</v>
      </c>
      <c r="G1000" s="29">
        <f t="shared" si="300"/>
        <v>9.9176395730207556</v>
      </c>
      <c r="H1000" s="17">
        <f t="shared" si="301"/>
        <v>9610.192746256409</v>
      </c>
      <c r="I1000" s="29">
        <f t="shared" si="293"/>
        <v>2.2250485660981263</v>
      </c>
      <c r="J1000" s="29">
        <f t="shared" si="294"/>
        <v>13.949340071224418</v>
      </c>
      <c r="K1000" s="32">
        <f>IF((D999+L999+M999-AL999)/($C$21+$C$22)&gt;$C$8,$C$8,(D999+L999+M999-AL999)/($C$21+$C$22))</f>
        <v>1400</v>
      </c>
      <c r="L1000" s="97">
        <f t="shared" si="286"/>
        <v>0</v>
      </c>
      <c r="M1000" s="96">
        <f t="shared" si="287"/>
        <v>0</v>
      </c>
      <c r="N1000" s="98">
        <f t="shared" si="295"/>
        <v>1.7382597742038917</v>
      </c>
      <c r="O1000" s="100">
        <f t="shared" si="289"/>
        <v>4.2266987561397071</v>
      </c>
      <c r="P1000" s="104">
        <f t="shared" si="296"/>
        <v>18.880500609176615</v>
      </c>
      <c r="Q1000" s="102">
        <f t="shared" si="302"/>
        <v>2.8886093440366814E-2</v>
      </c>
      <c r="R1000" s="106">
        <f>K1000-U1000</f>
        <v>0</v>
      </c>
      <c r="S1000" s="106">
        <f>IF(K1000-H999&lt;0,0,K1000-H999)</f>
        <v>0</v>
      </c>
      <c r="T1000" s="106">
        <f t="shared" si="290"/>
        <v>98.365381490613771</v>
      </c>
      <c r="U1000" s="107">
        <f>IF(S1000&gt;0,0,IF(U999+(F1000-AL1000/$C$23)*$C$22/($C$21+$C$22)&gt;$C$8,$C$8,IF(V1000=$C$8,U999+(F1000-AL1000/$C$23)*$C$22/$C$21,U999+(F1000-AL1000/$C$23)*$C$22/($C$21+$C$22))))</f>
        <v>1400</v>
      </c>
      <c r="V1000" s="107">
        <f>IF(S1000=0,IF(V999+(F1000-AL1000/$C$23)*$C$22/($C$21+$C$22)&gt;$C$8,$C$8,V999+(F1000-AL1000/$C$23)*$C$22/($C$21+$C$22)),E1000)</f>
        <v>1400</v>
      </c>
      <c r="W1000" s="203">
        <f>IF(S1000&gt;0,0,IF(W999+AL1000/$C$23&gt;$F$23,$F$23,W999+AL1000/$C$23))</f>
        <v>1.6346185093862227</v>
      </c>
      <c r="X1000" s="105" t="str">
        <f>IF(R1000=0,"-",IF(U1000=0,FORECAST($C$8,Инклинометрия!$B$2:$B$152,Инклинометрия!$A$2:$A$152),FORECAST(R1000,Инклинометрия!$B$2:$B$152,Инклинометрия!$A$2:$A$152)))</f>
        <v>-</v>
      </c>
      <c r="Y1000" s="105" t="str">
        <f>IF(R1000=0,"-",IF(U1000=0,FORECAST($C$8-R1000,Инклинометрия!$B$2:$B$152,Инклинометрия!$A$2:$A$152),0))</f>
        <v>-</v>
      </c>
      <c r="Z1000" s="105" t="str">
        <f>IF(S1000=0,"-",FORECAST($C$8,Инклинометрия!$B$2:$B$152,Инклинометрия!$A$2:$A$152))</f>
        <v>-</v>
      </c>
      <c r="AA1000" s="105" t="str">
        <f>IF(S1000=0,"-",FORECAST($C$8-S1000,Инклинометрия!$B$2:$B$152,Инклинометрия!$A$2:$A$152))</f>
        <v>-</v>
      </c>
      <c r="AB1000" s="105">
        <f>IF(T1000=0,"-",FORECAST($C$6,Инклинометрия!$B$2:$B$152,Инклинометрия!$A$2:$A$152))</f>
        <v>1425</v>
      </c>
      <c r="AC1000" s="105">
        <f>IF(R1000=0,FORECAST($C$6-T1000,Инклинометрия!$B$2:$B$152,Инклинометрия!$A$2:$A$152),FORECAST($C$8,Инклинометрия!$B$2:$B$152,Инклинометрия!$A$2:$A$152))</f>
        <v>1331.5528875839168</v>
      </c>
      <c r="AD1000" s="107">
        <f>IF(U1000=0,"-",FORECAST($C$8,Инклинометрия!$B$2:$B$152,Инклинометрия!$A$2:$A$152))</f>
        <v>1330</v>
      </c>
      <c r="AE1000" s="107">
        <f>IF(U1000=0,"-",FORECAST($C$8-U1000,Инклинометрия!$B$2:$B$152,Инклинометрия!$A$2:$A$152))</f>
        <v>0</v>
      </c>
      <c r="AF1000" s="107">
        <f>FORECAST($C$8-S1000,Инклинометрия!$B$2:$B$152,Инклинометрия!$A$2:$A$152)</f>
        <v>1330</v>
      </c>
      <c r="AG1000" s="107">
        <f>FORECAST($C$8-(S1000+V1000),Инклинометрия!$B$2:$B$152,Инклинометрия!$A$2:$A$152)</f>
        <v>0</v>
      </c>
      <c r="AH1000" s="107">
        <f>IF(W1000=0,"-",FORECAST($C$8+W1000,Инклинометрия!$B$2:$B$152,Инклинометрия!$A$2:$A$152))</f>
        <v>1331.5528875839168</v>
      </c>
      <c r="AI1000" s="107">
        <f>IF(W1000=0,"-",FORECAST($C$8,Инклинометрия!$B$2:$B$152,Инклинометрия!$A$2:$A$152))</f>
        <v>1330</v>
      </c>
      <c r="AK1000" s="122">
        <f>2*PI()*$C$5*(AT999-AT998)/(LN(AN999/$I$9)*$I$8/$I$7+LN($I$10/AN999)*$I$8/$I$7)</f>
        <v>0</v>
      </c>
      <c r="AL1000" s="67">
        <f>AK1000*(B1000-B999)</f>
        <v>0</v>
      </c>
      <c r="AM1000" s="23">
        <f t="shared" si="284"/>
        <v>4.3059540056097682E-2</v>
      </c>
      <c r="AN1000" s="26">
        <f>AN999+AK1000*(B1000-B999)/(2*PI()*$C$5*AN999*$I$11)</f>
        <v>0.12986115207059001</v>
      </c>
      <c r="AO1000" s="87">
        <f t="shared" si="297"/>
        <v>111242.59539450394</v>
      </c>
      <c r="AP1000" s="87">
        <f>IF(R1000+U1000&lt;$C$8,0,32*$G$13/$C$12^2*($I$8*R1000+$I$6*U1000)+32*$G$14/($C$14^2-$C$13^2)*($I$8*S1000+$I$6*V1000))</f>
        <v>9917.5953945039291</v>
      </c>
      <c r="AQ1000" s="66">
        <f>R1000*$C$11*$C$9+U1000*$C$11*$C$10</f>
        <v>14695380</v>
      </c>
      <c r="AR1000" s="66">
        <f>S1000*$C$11*$C$9+V1000*$C$11*$C$10</f>
        <v>14695380</v>
      </c>
      <c r="AS1000" s="87">
        <f>$C$11*(T1000*$C$9+W1000*$C$10)</f>
        <v>789129.61404581123</v>
      </c>
      <c r="AT1000" s="45">
        <f t="shared" si="291"/>
        <v>15595752.209440315</v>
      </c>
      <c r="AU1000" s="75"/>
    </row>
    <row r="1001" spans="2:47" ht="15" thickBot="1" x14ac:dyDescent="0.35">
      <c r="B1001" s="41">
        <f t="shared" si="298"/>
        <v>9700</v>
      </c>
      <c r="C1001" s="8">
        <f t="shared" si="299"/>
        <v>97</v>
      </c>
      <c r="D1001" s="73">
        <f t="shared" si="285"/>
        <v>129.73750000000001</v>
      </c>
      <c r="E1001" s="29">
        <f t="shared" si="288"/>
        <v>7192.605895947283</v>
      </c>
      <c r="F1001" s="29">
        <f t="shared" si="292"/>
        <v>7.4150576246875062</v>
      </c>
      <c r="G1001" s="29">
        <f t="shared" si="300"/>
        <v>9.9176395730195388</v>
      </c>
      <c r="H1001" s="17">
        <f t="shared" si="301"/>
        <v>9620.1103858294282</v>
      </c>
      <c r="I1001" s="29">
        <f t="shared" si="293"/>
        <v>2.2250485660981263</v>
      </c>
      <c r="J1001" s="29">
        <f t="shared" si="294"/>
        <v>13.949340071223562</v>
      </c>
      <c r="K1001" s="32">
        <f>IF((D1000+L1000+M1000-AL1000)/($C$21+$C$22)&gt;$C$8,$C$8,(D1000+L1000+M1000-AL1000)/($C$21+$C$22))</f>
        <v>1400</v>
      </c>
      <c r="L1001" s="97">
        <f t="shared" si="286"/>
        <v>0</v>
      </c>
      <c r="M1001" s="96">
        <f t="shared" si="287"/>
        <v>0</v>
      </c>
      <c r="N1001" s="98">
        <f t="shared" si="295"/>
        <v>1.7382597742038917</v>
      </c>
      <c r="O1001" s="100">
        <f t="shared" si="289"/>
        <v>4.2266987561397071</v>
      </c>
      <c r="P1001" s="104">
        <f t="shared" si="296"/>
        <v>18.880500609176615</v>
      </c>
      <c r="Q1001" s="102">
        <f t="shared" si="302"/>
        <v>2.8886093440366814E-2</v>
      </c>
      <c r="R1001" s="106">
        <f>K1001-U1001</f>
        <v>0</v>
      </c>
      <c r="S1001" s="106">
        <f>IF(K1001-H1000&lt;0,0,K1001-H1000)</f>
        <v>0</v>
      </c>
      <c r="T1001" s="106">
        <f t="shared" si="290"/>
        <v>98.365381490613771</v>
      </c>
      <c r="U1001" s="107">
        <f>IF(S1001&gt;0,0,IF(U1000+(F1001-AL1001/$C$23)*$C$22/($C$21+$C$22)&gt;$C$8,$C$8,IF(V1001=$C$8,U1000+(F1001-AL1001/$C$23)*$C$22/$C$21,U1000+(F1001-AL1001/$C$23)*$C$22/($C$21+$C$22))))</f>
        <v>1400</v>
      </c>
      <c r="V1001" s="107">
        <f>IF(S1001=0,IF(V1000+(F1001-AL1001/$C$23)*$C$22/($C$21+$C$22)&gt;$C$8,$C$8,V1000+(F1001-AL1001/$C$23)*$C$22/($C$21+$C$22)),E1001)</f>
        <v>1400</v>
      </c>
      <c r="W1001" s="203">
        <f>IF(S1001&gt;0,0,IF(W1000+AL1001/$C$23&gt;$F$23,$F$23,W1000+AL1001/$C$23))</f>
        <v>1.6346185093862227</v>
      </c>
      <c r="X1001" s="105" t="str">
        <f>IF(R1001=0,"-",IF(U1001=0,FORECAST($C$8,Инклинометрия!$B$2:$B$152,Инклинометрия!$A$2:$A$152),FORECAST(R1001,Инклинометрия!$B$2:$B$152,Инклинометрия!$A$2:$A$152)))</f>
        <v>-</v>
      </c>
      <c r="Y1001" s="105" t="str">
        <f>IF(R1001=0,"-",IF(U1001=0,FORECAST($C$8-R1001,Инклинометрия!$B$2:$B$152,Инклинометрия!$A$2:$A$152),0))</f>
        <v>-</v>
      </c>
      <c r="Z1001" s="105" t="str">
        <f>IF(S1001=0,"-",FORECAST($C$8,Инклинометрия!$B$2:$B$152,Инклинометрия!$A$2:$A$152))</f>
        <v>-</v>
      </c>
      <c r="AA1001" s="105" t="str">
        <f>IF(S1001=0,"-",FORECAST($C$8-S1001,Инклинометрия!$B$2:$B$152,Инклинометрия!$A$2:$A$152))</f>
        <v>-</v>
      </c>
      <c r="AB1001" s="105">
        <f>IF(T1001=0,"-",FORECAST($C$6,Инклинометрия!$B$2:$B$152,Инклинометрия!$A$2:$A$152))</f>
        <v>1425</v>
      </c>
      <c r="AC1001" s="105">
        <f>IF(R1001=0,FORECAST($C$6-T1001,Инклинометрия!$B$2:$B$152,Инклинометрия!$A$2:$A$152),FORECAST($C$8,Инклинометрия!$B$2:$B$152,Инклинометрия!$A$2:$A$152))</f>
        <v>1331.5528875839168</v>
      </c>
      <c r="AD1001" s="107">
        <f>IF(U1001=0,"-",FORECAST($C$8,Инклинометрия!$B$2:$B$152,Инклинометрия!$A$2:$A$152))</f>
        <v>1330</v>
      </c>
      <c r="AE1001" s="107">
        <f>IF(U1001=0,"-",FORECAST($C$8-U1001,Инклинометрия!$B$2:$B$152,Инклинометрия!$A$2:$A$152))</f>
        <v>0</v>
      </c>
      <c r="AF1001" s="107">
        <f>FORECAST($C$8-S1001,Инклинометрия!$B$2:$B$152,Инклинометрия!$A$2:$A$152)</f>
        <v>1330</v>
      </c>
      <c r="AG1001" s="107">
        <f>FORECAST($C$8-(S1001+V1001),Инклинометрия!$B$2:$B$152,Инклинометрия!$A$2:$A$152)</f>
        <v>0</v>
      </c>
      <c r="AH1001" s="107">
        <f>IF(W1001=0,"-",FORECAST($C$8+W1001,Инклинометрия!$B$2:$B$152,Инклинометрия!$A$2:$A$152))</f>
        <v>1331.5528875839168</v>
      </c>
      <c r="AI1001" s="107">
        <f>IF(W1001=0,"-",FORECAST($C$8,Инклинометрия!$B$2:$B$152,Инклинометрия!$A$2:$A$152))</f>
        <v>1330</v>
      </c>
      <c r="AK1001" s="122">
        <f>2*PI()*$C$5*(AT1000-AT999)/(LN(AN1000/$I$9)*$I$8/$I$7+LN($I$10/AN1000)*$I$8/$I$7)</f>
        <v>0</v>
      </c>
      <c r="AL1001" s="67">
        <f>AK1001*(B1001-B1000)</f>
        <v>0</v>
      </c>
      <c r="AM1001" s="23">
        <f t="shared" ref="AM1001:AM1064" si="303">AL1001+AM1000</f>
        <v>4.3059540056097682E-2</v>
      </c>
      <c r="AN1001" s="26">
        <f>AN1000+AK1001*(B1001-B1000)/(2*PI()*$C$5*AN1000*$I$11)</f>
        <v>0.12986115207059001</v>
      </c>
      <c r="AO1001" s="87">
        <f t="shared" si="297"/>
        <v>111242.59539450394</v>
      </c>
      <c r="AP1001" s="87">
        <f>IF(R1001+U1001&lt;$C$8,0,32*$G$13/$C$12^2*($I$8*R1001+$I$6*U1001)+32*$G$14/($C$14^2-$C$13^2)*($I$8*S1001+$I$6*V1001))</f>
        <v>9917.5953945039291</v>
      </c>
      <c r="AQ1001" s="66">
        <f>R1001*$C$11*$C$9+U1001*$C$11*$C$10</f>
        <v>14695380</v>
      </c>
      <c r="AR1001" s="66">
        <f>S1001*$C$11*$C$9+V1001*$C$11*$C$10</f>
        <v>14695380</v>
      </c>
      <c r="AS1001" s="87">
        <f>$C$11*(T1001*$C$9+W1001*$C$10)</f>
        <v>789129.61404581123</v>
      </c>
      <c r="AT1001" s="45">
        <f t="shared" si="291"/>
        <v>15595752.209440315</v>
      </c>
      <c r="AU1001" s="75"/>
    </row>
    <row r="1002" spans="2:47" ht="15" thickBot="1" x14ac:dyDescent="0.35">
      <c r="B1002" s="41">
        <f t="shared" si="298"/>
        <v>9710</v>
      </c>
      <c r="C1002" s="8">
        <f t="shared" si="299"/>
        <v>97.100000000000009</v>
      </c>
      <c r="D1002" s="73">
        <f t="shared" si="285"/>
        <v>129.87125000000003</v>
      </c>
      <c r="E1002" s="29">
        <f t="shared" si="288"/>
        <v>7200.0209535719714</v>
      </c>
      <c r="F1002" s="29">
        <f t="shared" si="292"/>
        <v>7.4150576246884157</v>
      </c>
      <c r="G1002" s="29">
        <f t="shared" si="300"/>
        <v>9.9176395730207556</v>
      </c>
      <c r="H1002" s="17">
        <f t="shared" si="301"/>
        <v>9630.0280254024492</v>
      </c>
      <c r="I1002" s="29">
        <f t="shared" si="293"/>
        <v>2.2250485660981263</v>
      </c>
      <c r="J1002" s="29">
        <f t="shared" si="294"/>
        <v>13.949340071224418</v>
      </c>
      <c r="K1002" s="32">
        <f>IF((D1001+L1001+M1001-AL1001)/($C$21+$C$22)&gt;$C$8,$C$8,(D1001+L1001+M1001-AL1001)/($C$21+$C$22))</f>
        <v>1400</v>
      </c>
      <c r="L1002" s="97">
        <f t="shared" si="286"/>
        <v>0</v>
      </c>
      <c r="M1002" s="96">
        <f t="shared" si="287"/>
        <v>0</v>
      </c>
      <c r="N1002" s="98">
        <f t="shared" si="295"/>
        <v>1.7382597742038917</v>
      </c>
      <c r="O1002" s="100">
        <f t="shared" si="289"/>
        <v>4.2266987561397071</v>
      </c>
      <c r="P1002" s="104">
        <f t="shared" si="296"/>
        <v>18.880500609176615</v>
      </c>
      <c r="Q1002" s="102">
        <f t="shared" si="302"/>
        <v>2.8886093440366814E-2</v>
      </c>
      <c r="R1002" s="106">
        <f>K1002-U1002</f>
        <v>0</v>
      </c>
      <c r="S1002" s="106">
        <f>IF(K1002-H1001&lt;0,0,K1002-H1001)</f>
        <v>0</v>
      </c>
      <c r="T1002" s="106">
        <f t="shared" si="290"/>
        <v>98.365381490613771</v>
      </c>
      <c r="U1002" s="107">
        <f>IF(S1002&gt;0,0,IF(U1001+(F1002-AL1002/$C$23)*$C$22/($C$21+$C$22)&gt;$C$8,$C$8,IF(V1002=$C$8,U1001+(F1002-AL1002/$C$23)*$C$22/$C$21,U1001+(F1002-AL1002/$C$23)*$C$22/($C$21+$C$22))))</f>
        <v>1400</v>
      </c>
      <c r="V1002" s="107">
        <f>IF(S1002=0,IF(V1001+(F1002-AL1002/$C$23)*$C$22/($C$21+$C$22)&gt;$C$8,$C$8,V1001+(F1002-AL1002/$C$23)*$C$22/($C$21+$C$22)),E1002)</f>
        <v>1400</v>
      </c>
      <c r="W1002" s="203">
        <f>IF(S1002&gt;0,0,IF(W1001+AL1002/$C$23&gt;$F$23,$F$23,W1001+AL1002/$C$23))</f>
        <v>1.6346185093862227</v>
      </c>
      <c r="X1002" s="105" t="str">
        <f>IF(R1002=0,"-",IF(U1002=0,FORECAST($C$8,Инклинометрия!$B$2:$B$152,Инклинометрия!$A$2:$A$152),FORECAST(R1002,Инклинометрия!$B$2:$B$152,Инклинометрия!$A$2:$A$152)))</f>
        <v>-</v>
      </c>
      <c r="Y1002" s="105" t="str">
        <f>IF(R1002=0,"-",IF(U1002=0,FORECAST($C$8-R1002,Инклинометрия!$B$2:$B$152,Инклинометрия!$A$2:$A$152),0))</f>
        <v>-</v>
      </c>
      <c r="Z1002" s="105" t="str">
        <f>IF(S1002=0,"-",FORECAST($C$8,Инклинометрия!$B$2:$B$152,Инклинометрия!$A$2:$A$152))</f>
        <v>-</v>
      </c>
      <c r="AA1002" s="105" t="str">
        <f>IF(S1002=0,"-",FORECAST($C$8-S1002,Инклинометрия!$B$2:$B$152,Инклинометрия!$A$2:$A$152))</f>
        <v>-</v>
      </c>
      <c r="AB1002" s="105">
        <f>IF(T1002=0,"-",FORECAST($C$6,Инклинометрия!$B$2:$B$152,Инклинометрия!$A$2:$A$152))</f>
        <v>1425</v>
      </c>
      <c r="AC1002" s="105">
        <f>IF(R1002=0,FORECAST($C$6-T1002,Инклинометрия!$B$2:$B$152,Инклинометрия!$A$2:$A$152),FORECAST($C$8,Инклинометрия!$B$2:$B$152,Инклинометрия!$A$2:$A$152))</f>
        <v>1331.5528875839168</v>
      </c>
      <c r="AD1002" s="107">
        <f>IF(U1002=0,"-",FORECAST($C$8,Инклинометрия!$B$2:$B$152,Инклинометрия!$A$2:$A$152))</f>
        <v>1330</v>
      </c>
      <c r="AE1002" s="107">
        <f>IF(U1002=0,"-",FORECAST($C$8-U1002,Инклинометрия!$B$2:$B$152,Инклинометрия!$A$2:$A$152))</f>
        <v>0</v>
      </c>
      <c r="AF1002" s="107">
        <f>FORECAST($C$8-S1002,Инклинометрия!$B$2:$B$152,Инклинометрия!$A$2:$A$152)</f>
        <v>1330</v>
      </c>
      <c r="AG1002" s="107">
        <f>FORECAST($C$8-(S1002+V1002),Инклинометрия!$B$2:$B$152,Инклинометрия!$A$2:$A$152)</f>
        <v>0</v>
      </c>
      <c r="AH1002" s="107">
        <f>IF(W1002=0,"-",FORECAST($C$8+W1002,Инклинометрия!$B$2:$B$152,Инклинометрия!$A$2:$A$152))</f>
        <v>1331.5528875839168</v>
      </c>
      <c r="AI1002" s="107">
        <f>IF(W1002=0,"-",FORECAST($C$8,Инклинометрия!$B$2:$B$152,Инклинометрия!$A$2:$A$152))</f>
        <v>1330</v>
      </c>
      <c r="AK1002" s="122">
        <f>2*PI()*$C$5*(AT1001-AT1000)/(LN(AN1001/$I$9)*$I$8/$I$7+LN($I$10/AN1001)*$I$8/$I$7)</f>
        <v>0</v>
      </c>
      <c r="AL1002" s="67">
        <f>AK1002*(B1002-B1001)</f>
        <v>0</v>
      </c>
      <c r="AM1002" s="23">
        <f t="shared" si="303"/>
        <v>4.3059540056097682E-2</v>
      </c>
      <c r="AN1002" s="26">
        <f>AN1001+AK1002*(B1002-B1001)/(2*PI()*$C$5*AN1001*$I$11)</f>
        <v>0.12986115207059001</v>
      </c>
      <c r="AO1002" s="87">
        <f t="shared" si="297"/>
        <v>111242.59539450394</v>
      </c>
      <c r="AP1002" s="87">
        <f>IF(R1002+U1002&lt;$C$8,0,32*$G$13/$C$12^2*($I$8*R1002+$I$6*U1002)+32*$G$14/($C$14^2-$C$13^2)*($I$8*S1002+$I$6*V1002))</f>
        <v>9917.5953945039291</v>
      </c>
      <c r="AQ1002" s="66">
        <f>R1002*$C$11*$C$9+U1002*$C$11*$C$10</f>
        <v>14695380</v>
      </c>
      <c r="AR1002" s="66">
        <f>S1002*$C$11*$C$9+V1002*$C$11*$C$10</f>
        <v>14695380</v>
      </c>
      <c r="AS1002" s="87">
        <f>$C$11*(T1002*$C$9+W1002*$C$10)</f>
        <v>789129.61404581123</v>
      </c>
      <c r="AT1002" s="45">
        <f t="shared" si="291"/>
        <v>15595752.209440315</v>
      </c>
      <c r="AU1002" s="75"/>
    </row>
    <row r="1003" spans="2:47" ht="15" thickBot="1" x14ac:dyDescent="0.35">
      <c r="B1003" s="41">
        <f t="shared" si="298"/>
        <v>9720</v>
      </c>
      <c r="C1003" s="8">
        <f t="shared" si="299"/>
        <v>97.2</v>
      </c>
      <c r="D1003" s="73">
        <f t="shared" si="285"/>
        <v>130.005</v>
      </c>
      <c r="E1003" s="29">
        <f t="shared" si="288"/>
        <v>7207.4360111966589</v>
      </c>
      <c r="F1003" s="29">
        <f t="shared" si="292"/>
        <v>7.4150576246875062</v>
      </c>
      <c r="G1003" s="29">
        <f t="shared" si="300"/>
        <v>9.9176395730195388</v>
      </c>
      <c r="H1003" s="17">
        <f t="shared" si="301"/>
        <v>9639.9456649754684</v>
      </c>
      <c r="I1003" s="29">
        <f t="shared" si="293"/>
        <v>2.2250485660981263</v>
      </c>
      <c r="J1003" s="29">
        <f t="shared" si="294"/>
        <v>13.949340071223562</v>
      </c>
      <c r="K1003" s="32">
        <f>IF((D1002+L1002+M1002-AL1002)/($C$21+$C$22)&gt;$C$8,$C$8,(D1002+L1002+M1002-AL1002)/($C$21+$C$22))</f>
        <v>1400</v>
      </c>
      <c r="L1003" s="97">
        <f t="shared" si="286"/>
        <v>0</v>
      </c>
      <c r="M1003" s="96">
        <f t="shared" si="287"/>
        <v>0</v>
      </c>
      <c r="N1003" s="98">
        <f t="shared" si="295"/>
        <v>1.7382597742038917</v>
      </c>
      <c r="O1003" s="100">
        <f t="shared" si="289"/>
        <v>4.2266987561397071</v>
      </c>
      <c r="P1003" s="104">
        <f t="shared" si="296"/>
        <v>18.880500609176615</v>
      </c>
      <c r="Q1003" s="102">
        <f t="shared" si="302"/>
        <v>2.8886093440366814E-2</v>
      </c>
      <c r="R1003" s="106">
        <f>K1003-U1003</f>
        <v>0</v>
      </c>
      <c r="S1003" s="106">
        <f>IF(K1003-H1002&lt;0,0,K1003-H1002)</f>
        <v>0</v>
      </c>
      <c r="T1003" s="106">
        <f t="shared" si="290"/>
        <v>98.365381490613771</v>
      </c>
      <c r="U1003" s="107">
        <f>IF(S1003&gt;0,0,IF(U1002+(F1003-AL1003/$C$23)*$C$22/($C$21+$C$22)&gt;$C$8,$C$8,IF(V1003=$C$8,U1002+(F1003-AL1003/$C$23)*$C$22/$C$21,U1002+(F1003-AL1003/$C$23)*$C$22/($C$21+$C$22))))</f>
        <v>1400</v>
      </c>
      <c r="V1003" s="107">
        <f>IF(S1003=0,IF(V1002+(F1003-AL1003/$C$23)*$C$22/($C$21+$C$22)&gt;$C$8,$C$8,V1002+(F1003-AL1003/$C$23)*$C$22/($C$21+$C$22)),E1003)</f>
        <v>1400</v>
      </c>
      <c r="W1003" s="203">
        <f>IF(S1003&gt;0,0,IF(W1002+AL1003/$C$23&gt;$F$23,$F$23,W1002+AL1003/$C$23))</f>
        <v>1.6346185093862227</v>
      </c>
      <c r="X1003" s="105" t="str">
        <f>IF(R1003=0,"-",IF(U1003=0,FORECAST($C$8,Инклинометрия!$B$2:$B$152,Инклинометрия!$A$2:$A$152),FORECAST(R1003,Инклинометрия!$B$2:$B$152,Инклинометрия!$A$2:$A$152)))</f>
        <v>-</v>
      </c>
      <c r="Y1003" s="105" t="str">
        <f>IF(R1003=0,"-",IF(U1003=0,FORECAST($C$8-R1003,Инклинометрия!$B$2:$B$152,Инклинометрия!$A$2:$A$152),0))</f>
        <v>-</v>
      </c>
      <c r="Z1003" s="105" t="str">
        <f>IF(S1003=0,"-",FORECAST($C$8,Инклинометрия!$B$2:$B$152,Инклинометрия!$A$2:$A$152))</f>
        <v>-</v>
      </c>
      <c r="AA1003" s="105" t="str">
        <f>IF(S1003=0,"-",FORECAST($C$8-S1003,Инклинометрия!$B$2:$B$152,Инклинометрия!$A$2:$A$152))</f>
        <v>-</v>
      </c>
      <c r="AB1003" s="105">
        <f>IF(T1003=0,"-",FORECAST($C$6,Инклинометрия!$B$2:$B$152,Инклинометрия!$A$2:$A$152))</f>
        <v>1425</v>
      </c>
      <c r="AC1003" s="105">
        <f>IF(R1003=0,FORECAST($C$6-T1003,Инклинометрия!$B$2:$B$152,Инклинометрия!$A$2:$A$152),FORECAST($C$8,Инклинометрия!$B$2:$B$152,Инклинометрия!$A$2:$A$152))</f>
        <v>1331.5528875839168</v>
      </c>
      <c r="AD1003" s="107">
        <f>IF(U1003=0,"-",FORECAST($C$8,Инклинометрия!$B$2:$B$152,Инклинометрия!$A$2:$A$152))</f>
        <v>1330</v>
      </c>
      <c r="AE1003" s="107">
        <f>IF(U1003=0,"-",FORECAST($C$8-U1003,Инклинометрия!$B$2:$B$152,Инклинометрия!$A$2:$A$152))</f>
        <v>0</v>
      </c>
      <c r="AF1003" s="107">
        <f>FORECAST($C$8-S1003,Инклинометрия!$B$2:$B$152,Инклинометрия!$A$2:$A$152)</f>
        <v>1330</v>
      </c>
      <c r="AG1003" s="107">
        <f>FORECAST($C$8-(S1003+V1003),Инклинометрия!$B$2:$B$152,Инклинометрия!$A$2:$A$152)</f>
        <v>0</v>
      </c>
      <c r="AH1003" s="107">
        <f>IF(W1003=0,"-",FORECAST($C$8+W1003,Инклинометрия!$B$2:$B$152,Инклинометрия!$A$2:$A$152))</f>
        <v>1331.5528875839168</v>
      </c>
      <c r="AI1003" s="107">
        <f>IF(W1003=0,"-",FORECAST($C$8,Инклинометрия!$B$2:$B$152,Инклинометрия!$A$2:$A$152))</f>
        <v>1330</v>
      </c>
      <c r="AK1003" s="122">
        <f>2*PI()*$C$5*(AT1002-AT1001)/(LN(AN1002/$I$9)*$I$8/$I$7+LN($I$10/AN1002)*$I$8/$I$7)</f>
        <v>0</v>
      </c>
      <c r="AL1003" s="67">
        <f>AK1003*(B1003-B1002)</f>
        <v>0</v>
      </c>
      <c r="AM1003" s="23">
        <f t="shared" si="303"/>
        <v>4.3059540056097682E-2</v>
      </c>
      <c r="AN1003" s="26">
        <f>AN1002+AK1003*(B1003-B1002)/(2*PI()*$C$5*AN1002*$I$11)</f>
        <v>0.12986115207059001</v>
      </c>
      <c r="AO1003" s="87">
        <f t="shared" si="297"/>
        <v>111242.59539450394</v>
      </c>
      <c r="AP1003" s="87">
        <f>IF(R1003+U1003&lt;$C$8,0,32*$G$13/$C$12^2*($I$8*R1003+$I$6*U1003)+32*$G$14/($C$14^2-$C$13^2)*($I$8*S1003+$I$6*V1003))</f>
        <v>9917.5953945039291</v>
      </c>
      <c r="AQ1003" s="66">
        <f>R1003*$C$11*$C$9+U1003*$C$11*$C$10</f>
        <v>14695380</v>
      </c>
      <c r="AR1003" s="66">
        <f>S1003*$C$11*$C$9+V1003*$C$11*$C$10</f>
        <v>14695380</v>
      </c>
      <c r="AS1003" s="87">
        <f>$C$11*(T1003*$C$9+W1003*$C$10)</f>
        <v>789129.61404581123</v>
      </c>
      <c r="AT1003" s="45">
        <f t="shared" si="291"/>
        <v>15595752.209440315</v>
      </c>
      <c r="AU1003" s="75"/>
    </row>
    <row r="1004" spans="2:47" ht="15" thickBot="1" x14ac:dyDescent="0.35">
      <c r="B1004" s="41">
        <f t="shared" si="298"/>
        <v>9730</v>
      </c>
      <c r="C1004" s="8">
        <f t="shared" si="299"/>
        <v>97.3</v>
      </c>
      <c r="D1004" s="73">
        <f t="shared" si="285"/>
        <v>130.13874999999999</v>
      </c>
      <c r="E1004" s="29">
        <f t="shared" si="288"/>
        <v>7214.8510688213464</v>
      </c>
      <c r="F1004" s="29">
        <f t="shared" si="292"/>
        <v>7.4150576246875062</v>
      </c>
      <c r="G1004" s="29">
        <f t="shared" si="300"/>
        <v>9.9176395730195388</v>
      </c>
      <c r="H1004" s="17">
        <f t="shared" si="301"/>
        <v>9649.8633045484876</v>
      </c>
      <c r="I1004" s="29">
        <f t="shared" si="293"/>
        <v>2.2250485660981263</v>
      </c>
      <c r="J1004" s="29">
        <f t="shared" si="294"/>
        <v>13.949340071223562</v>
      </c>
      <c r="K1004" s="32">
        <f>IF((D1003+L1003+M1003-AL1003)/($C$21+$C$22)&gt;$C$8,$C$8,(D1003+L1003+M1003-AL1003)/($C$21+$C$22))</f>
        <v>1400</v>
      </c>
      <c r="L1004" s="97">
        <f t="shared" si="286"/>
        <v>0</v>
      </c>
      <c r="M1004" s="96">
        <f t="shared" si="287"/>
        <v>0</v>
      </c>
      <c r="N1004" s="98">
        <f t="shared" si="295"/>
        <v>1.7382597742038917</v>
      </c>
      <c r="O1004" s="100">
        <f t="shared" si="289"/>
        <v>4.2266987561397071</v>
      </c>
      <c r="P1004" s="104">
        <f t="shared" si="296"/>
        <v>18.880500609176615</v>
      </c>
      <c r="Q1004" s="102">
        <f t="shared" si="302"/>
        <v>2.8886093440366814E-2</v>
      </c>
      <c r="R1004" s="106">
        <f>K1004-U1004</f>
        <v>0</v>
      </c>
      <c r="S1004" s="106">
        <f>IF(K1004-H1003&lt;0,0,K1004-H1003)</f>
        <v>0</v>
      </c>
      <c r="T1004" s="106">
        <f t="shared" si="290"/>
        <v>98.365381490613771</v>
      </c>
      <c r="U1004" s="107">
        <f>IF(S1004&gt;0,0,IF(U1003+(F1004-AL1004/$C$23)*$C$22/($C$21+$C$22)&gt;$C$8,$C$8,IF(V1004=$C$8,U1003+(F1004-AL1004/$C$23)*$C$22/$C$21,U1003+(F1004-AL1004/$C$23)*$C$22/($C$21+$C$22))))</f>
        <v>1400</v>
      </c>
      <c r="V1004" s="107">
        <f>IF(S1004=0,IF(V1003+(F1004-AL1004/$C$23)*$C$22/($C$21+$C$22)&gt;$C$8,$C$8,V1003+(F1004-AL1004/$C$23)*$C$22/($C$21+$C$22)),E1004)</f>
        <v>1400</v>
      </c>
      <c r="W1004" s="203">
        <f>IF(S1004&gt;0,0,IF(W1003+AL1004/$C$23&gt;$F$23,$F$23,W1003+AL1004/$C$23))</f>
        <v>1.6346185093862227</v>
      </c>
      <c r="X1004" s="105" t="str">
        <f>IF(R1004=0,"-",IF(U1004=0,FORECAST($C$8,Инклинометрия!$B$2:$B$152,Инклинометрия!$A$2:$A$152),FORECAST(R1004,Инклинометрия!$B$2:$B$152,Инклинометрия!$A$2:$A$152)))</f>
        <v>-</v>
      </c>
      <c r="Y1004" s="105" t="str">
        <f>IF(R1004=0,"-",IF(U1004=0,FORECAST($C$8-R1004,Инклинометрия!$B$2:$B$152,Инклинометрия!$A$2:$A$152),0))</f>
        <v>-</v>
      </c>
      <c r="Z1004" s="105" t="str">
        <f>IF(S1004=0,"-",FORECAST($C$8,Инклинометрия!$B$2:$B$152,Инклинометрия!$A$2:$A$152))</f>
        <v>-</v>
      </c>
      <c r="AA1004" s="105" t="str">
        <f>IF(S1004=0,"-",FORECAST($C$8-S1004,Инклинометрия!$B$2:$B$152,Инклинометрия!$A$2:$A$152))</f>
        <v>-</v>
      </c>
      <c r="AB1004" s="105">
        <f>IF(T1004=0,"-",FORECAST($C$6,Инклинометрия!$B$2:$B$152,Инклинометрия!$A$2:$A$152))</f>
        <v>1425</v>
      </c>
      <c r="AC1004" s="105">
        <f>IF(R1004=0,FORECAST($C$6-T1004,Инклинометрия!$B$2:$B$152,Инклинометрия!$A$2:$A$152),FORECAST($C$8,Инклинометрия!$B$2:$B$152,Инклинометрия!$A$2:$A$152))</f>
        <v>1331.5528875839168</v>
      </c>
      <c r="AD1004" s="107">
        <f>IF(U1004=0,"-",FORECAST($C$8,Инклинометрия!$B$2:$B$152,Инклинометрия!$A$2:$A$152))</f>
        <v>1330</v>
      </c>
      <c r="AE1004" s="107">
        <f>IF(U1004=0,"-",FORECAST($C$8-U1004,Инклинометрия!$B$2:$B$152,Инклинометрия!$A$2:$A$152))</f>
        <v>0</v>
      </c>
      <c r="AF1004" s="107">
        <f>FORECAST($C$8-S1004,Инклинометрия!$B$2:$B$152,Инклинометрия!$A$2:$A$152)</f>
        <v>1330</v>
      </c>
      <c r="AG1004" s="107">
        <f>FORECAST($C$8-(S1004+V1004),Инклинометрия!$B$2:$B$152,Инклинометрия!$A$2:$A$152)</f>
        <v>0</v>
      </c>
      <c r="AH1004" s="107">
        <f>IF(W1004=0,"-",FORECAST($C$8+W1004,Инклинометрия!$B$2:$B$152,Инклинометрия!$A$2:$A$152))</f>
        <v>1331.5528875839168</v>
      </c>
      <c r="AI1004" s="107">
        <f>IF(W1004=0,"-",FORECAST($C$8,Инклинометрия!$B$2:$B$152,Инклинометрия!$A$2:$A$152))</f>
        <v>1330</v>
      </c>
      <c r="AK1004" s="122">
        <f>2*PI()*$C$5*(AT1003-AT1002)/(LN(AN1003/$I$9)*$I$8/$I$7+LN($I$10/AN1003)*$I$8/$I$7)</f>
        <v>0</v>
      </c>
      <c r="AL1004" s="67">
        <f>AK1004*(B1004-B1003)</f>
        <v>0</v>
      </c>
      <c r="AM1004" s="23">
        <f t="shared" si="303"/>
        <v>4.3059540056097682E-2</v>
      </c>
      <c r="AN1004" s="26">
        <f>AN1003+AK1004*(B1004-B1003)/(2*PI()*$C$5*AN1003*$I$11)</f>
        <v>0.12986115207059001</v>
      </c>
      <c r="AO1004" s="87">
        <f t="shared" si="297"/>
        <v>111242.59539450394</v>
      </c>
      <c r="AP1004" s="87">
        <f>IF(R1004+U1004&lt;$C$8,0,32*$G$13/$C$12^2*($I$8*R1004+$I$6*U1004)+32*$G$14/($C$14^2-$C$13^2)*($I$8*S1004+$I$6*V1004))</f>
        <v>9917.5953945039291</v>
      </c>
      <c r="AQ1004" s="66">
        <f>R1004*$C$11*$C$9+U1004*$C$11*$C$10</f>
        <v>14695380</v>
      </c>
      <c r="AR1004" s="66">
        <f>S1004*$C$11*$C$9+V1004*$C$11*$C$10</f>
        <v>14695380</v>
      </c>
      <c r="AS1004" s="87">
        <f>$C$11*(T1004*$C$9+W1004*$C$10)</f>
        <v>789129.61404581123</v>
      </c>
      <c r="AT1004" s="45">
        <f t="shared" si="291"/>
        <v>15595752.209440315</v>
      </c>
      <c r="AU1004" s="75"/>
    </row>
    <row r="1005" spans="2:47" ht="15" thickBot="1" x14ac:dyDescent="0.35">
      <c r="B1005" s="41">
        <f t="shared" si="298"/>
        <v>9740</v>
      </c>
      <c r="C1005" s="8">
        <f t="shared" si="299"/>
        <v>97.4</v>
      </c>
      <c r="D1005" s="73">
        <f t="shared" si="285"/>
        <v>130.27250000000001</v>
      </c>
      <c r="E1005" s="29">
        <f t="shared" si="288"/>
        <v>7222.2661264460357</v>
      </c>
      <c r="F1005" s="29">
        <f t="shared" si="292"/>
        <v>7.4150576246893252</v>
      </c>
      <c r="G1005" s="29">
        <f t="shared" si="300"/>
        <v>9.9176395730219724</v>
      </c>
      <c r="H1005" s="17">
        <f t="shared" si="301"/>
        <v>9659.7809441215104</v>
      </c>
      <c r="I1005" s="29">
        <f t="shared" si="293"/>
        <v>2.2250485660981263</v>
      </c>
      <c r="J1005" s="29">
        <f t="shared" si="294"/>
        <v>13.949340071225274</v>
      </c>
      <c r="K1005" s="32">
        <f>IF((D1004+L1004+M1004-AL1004)/($C$21+$C$22)&gt;$C$8,$C$8,(D1004+L1004+M1004-AL1004)/($C$21+$C$22))</f>
        <v>1400</v>
      </c>
      <c r="L1005" s="97">
        <f t="shared" si="286"/>
        <v>0</v>
      </c>
      <c r="M1005" s="96">
        <f t="shared" si="287"/>
        <v>0</v>
      </c>
      <c r="N1005" s="98">
        <f t="shared" si="295"/>
        <v>1.7382597742038917</v>
      </c>
      <c r="O1005" s="100">
        <f t="shared" si="289"/>
        <v>4.2266987561397071</v>
      </c>
      <c r="P1005" s="104">
        <f t="shared" si="296"/>
        <v>18.880500609176615</v>
      </c>
      <c r="Q1005" s="102">
        <f t="shared" si="302"/>
        <v>2.8886093440366814E-2</v>
      </c>
      <c r="R1005" s="106">
        <f>K1005-U1005</f>
        <v>0</v>
      </c>
      <c r="S1005" s="106">
        <f>IF(K1005-H1004&lt;0,0,K1005-H1004)</f>
        <v>0</v>
      </c>
      <c r="T1005" s="106">
        <f t="shared" si="290"/>
        <v>98.365381490613771</v>
      </c>
      <c r="U1005" s="107">
        <f>IF(S1005&gt;0,0,IF(U1004+(F1005-AL1005/$C$23)*$C$22/($C$21+$C$22)&gt;$C$8,$C$8,IF(V1005=$C$8,U1004+(F1005-AL1005/$C$23)*$C$22/$C$21,U1004+(F1005-AL1005/$C$23)*$C$22/($C$21+$C$22))))</f>
        <v>1400</v>
      </c>
      <c r="V1005" s="107">
        <f>IF(S1005=0,IF(V1004+(F1005-AL1005/$C$23)*$C$22/($C$21+$C$22)&gt;$C$8,$C$8,V1004+(F1005-AL1005/$C$23)*$C$22/($C$21+$C$22)),E1005)</f>
        <v>1400</v>
      </c>
      <c r="W1005" s="203">
        <f>IF(S1005&gt;0,0,IF(W1004+AL1005/$C$23&gt;$F$23,$F$23,W1004+AL1005/$C$23))</f>
        <v>1.6346185093862227</v>
      </c>
      <c r="X1005" s="105" t="str">
        <f>IF(R1005=0,"-",IF(U1005=0,FORECAST($C$8,Инклинометрия!$B$2:$B$152,Инклинометрия!$A$2:$A$152),FORECAST(R1005,Инклинометрия!$B$2:$B$152,Инклинометрия!$A$2:$A$152)))</f>
        <v>-</v>
      </c>
      <c r="Y1005" s="105" t="str">
        <f>IF(R1005=0,"-",IF(U1005=0,FORECAST($C$8-R1005,Инклинометрия!$B$2:$B$152,Инклинометрия!$A$2:$A$152),0))</f>
        <v>-</v>
      </c>
      <c r="Z1005" s="105" t="str">
        <f>IF(S1005=0,"-",FORECAST($C$8,Инклинометрия!$B$2:$B$152,Инклинометрия!$A$2:$A$152))</f>
        <v>-</v>
      </c>
      <c r="AA1005" s="105" t="str">
        <f>IF(S1005=0,"-",FORECAST($C$8-S1005,Инклинометрия!$B$2:$B$152,Инклинометрия!$A$2:$A$152))</f>
        <v>-</v>
      </c>
      <c r="AB1005" s="105">
        <f>IF(T1005=0,"-",FORECAST($C$6,Инклинометрия!$B$2:$B$152,Инклинометрия!$A$2:$A$152))</f>
        <v>1425</v>
      </c>
      <c r="AC1005" s="105">
        <f>IF(R1005=0,FORECAST($C$6-T1005,Инклинометрия!$B$2:$B$152,Инклинометрия!$A$2:$A$152),FORECAST($C$8,Инклинометрия!$B$2:$B$152,Инклинометрия!$A$2:$A$152))</f>
        <v>1331.5528875839168</v>
      </c>
      <c r="AD1005" s="107">
        <f>IF(U1005=0,"-",FORECAST($C$8,Инклинометрия!$B$2:$B$152,Инклинометрия!$A$2:$A$152))</f>
        <v>1330</v>
      </c>
      <c r="AE1005" s="107">
        <f>IF(U1005=0,"-",FORECAST($C$8-U1005,Инклинометрия!$B$2:$B$152,Инклинометрия!$A$2:$A$152))</f>
        <v>0</v>
      </c>
      <c r="AF1005" s="107">
        <f>FORECAST($C$8-S1005,Инклинометрия!$B$2:$B$152,Инклинометрия!$A$2:$A$152)</f>
        <v>1330</v>
      </c>
      <c r="AG1005" s="107">
        <f>FORECAST($C$8-(S1005+V1005),Инклинометрия!$B$2:$B$152,Инклинометрия!$A$2:$A$152)</f>
        <v>0</v>
      </c>
      <c r="AH1005" s="107">
        <f>IF(W1005=0,"-",FORECAST($C$8+W1005,Инклинометрия!$B$2:$B$152,Инклинометрия!$A$2:$A$152))</f>
        <v>1331.5528875839168</v>
      </c>
      <c r="AI1005" s="107">
        <f>IF(W1005=0,"-",FORECAST($C$8,Инклинометрия!$B$2:$B$152,Инклинометрия!$A$2:$A$152))</f>
        <v>1330</v>
      </c>
      <c r="AK1005" s="122">
        <f>2*PI()*$C$5*(AT1004-AT1003)/(LN(AN1004/$I$9)*$I$8/$I$7+LN($I$10/AN1004)*$I$8/$I$7)</f>
        <v>0</v>
      </c>
      <c r="AL1005" s="67">
        <f>AK1005*(B1005-B1004)</f>
        <v>0</v>
      </c>
      <c r="AM1005" s="23">
        <f t="shared" si="303"/>
        <v>4.3059540056097682E-2</v>
      </c>
      <c r="AN1005" s="26">
        <f>AN1004+AK1005*(B1005-B1004)/(2*PI()*$C$5*AN1004*$I$11)</f>
        <v>0.12986115207059001</v>
      </c>
      <c r="AO1005" s="87">
        <f t="shared" si="297"/>
        <v>111242.59539450394</v>
      </c>
      <c r="AP1005" s="87">
        <f>IF(R1005+U1005&lt;$C$8,0,32*$G$13/$C$12^2*($I$8*R1005+$I$6*U1005)+32*$G$14/($C$14^2-$C$13^2)*($I$8*S1005+$I$6*V1005))</f>
        <v>9917.5953945039291</v>
      </c>
      <c r="AQ1005" s="66">
        <f>R1005*$C$11*$C$9+U1005*$C$11*$C$10</f>
        <v>14695380</v>
      </c>
      <c r="AR1005" s="66">
        <f>S1005*$C$11*$C$9+V1005*$C$11*$C$10</f>
        <v>14695380</v>
      </c>
      <c r="AS1005" s="87">
        <f>$C$11*(T1005*$C$9+W1005*$C$10)</f>
        <v>789129.61404581123</v>
      </c>
      <c r="AT1005" s="45">
        <f t="shared" si="291"/>
        <v>15595752.209440315</v>
      </c>
      <c r="AU1005" s="75"/>
    </row>
    <row r="1006" spans="2:47" ht="15" thickBot="1" x14ac:dyDescent="0.35">
      <c r="B1006" s="41">
        <f t="shared" si="298"/>
        <v>9750</v>
      </c>
      <c r="C1006" s="8">
        <f t="shared" si="299"/>
        <v>97.5</v>
      </c>
      <c r="D1006" s="73">
        <f t="shared" si="285"/>
        <v>130.40625</v>
      </c>
      <c r="E1006" s="29">
        <f t="shared" si="288"/>
        <v>7229.6811840707232</v>
      </c>
      <c r="F1006" s="29">
        <f t="shared" si="292"/>
        <v>7.4150576246875062</v>
      </c>
      <c r="G1006" s="29">
        <f t="shared" si="300"/>
        <v>9.9176395730195388</v>
      </c>
      <c r="H1006" s="17">
        <f t="shared" si="301"/>
        <v>9669.6985836945296</v>
      </c>
      <c r="I1006" s="29">
        <f t="shared" si="293"/>
        <v>2.2250485660981263</v>
      </c>
      <c r="J1006" s="29">
        <f t="shared" si="294"/>
        <v>13.949340071223562</v>
      </c>
      <c r="K1006" s="32">
        <f>IF((D1005+L1005+M1005-AL1005)/($C$21+$C$22)&gt;$C$8,$C$8,(D1005+L1005+M1005-AL1005)/($C$21+$C$22))</f>
        <v>1400</v>
      </c>
      <c r="L1006" s="97">
        <f t="shared" si="286"/>
        <v>0</v>
      </c>
      <c r="M1006" s="96">
        <f t="shared" si="287"/>
        <v>0</v>
      </c>
      <c r="N1006" s="98">
        <f t="shared" si="295"/>
        <v>1.7382597742038917</v>
      </c>
      <c r="O1006" s="100">
        <f t="shared" si="289"/>
        <v>4.2266987561397071</v>
      </c>
      <c r="P1006" s="104">
        <f t="shared" si="296"/>
        <v>18.880500609176615</v>
      </c>
      <c r="Q1006" s="102">
        <f t="shared" si="302"/>
        <v>2.8886093440366814E-2</v>
      </c>
      <c r="R1006" s="106">
        <f>K1006-U1006</f>
        <v>0</v>
      </c>
      <c r="S1006" s="106">
        <f>IF(K1006-H1005&lt;0,0,K1006-H1005)</f>
        <v>0</v>
      </c>
      <c r="T1006" s="106">
        <f t="shared" si="290"/>
        <v>98.365381490613771</v>
      </c>
      <c r="U1006" s="107">
        <f>IF(S1006&gt;0,0,IF(U1005+(F1006-AL1006/$C$23)*$C$22/($C$21+$C$22)&gt;$C$8,$C$8,IF(V1006=$C$8,U1005+(F1006-AL1006/$C$23)*$C$22/$C$21,U1005+(F1006-AL1006/$C$23)*$C$22/($C$21+$C$22))))</f>
        <v>1400</v>
      </c>
      <c r="V1006" s="107">
        <f>IF(S1006=0,IF(V1005+(F1006-AL1006/$C$23)*$C$22/($C$21+$C$22)&gt;$C$8,$C$8,V1005+(F1006-AL1006/$C$23)*$C$22/($C$21+$C$22)),E1006)</f>
        <v>1400</v>
      </c>
      <c r="W1006" s="203">
        <f>IF(S1006&gt;0,0,IF(W1005+AL1006/$C$23&gt;$F$23,$F$23,W1005+AL1006/$C$23))</f>
        <v>1.6346185093862227</v>
      </c>
      <c r="X1006" s="105" t="str">
        <f>IF(R1006=0,"-",IF(U1006=0,FORECAST($C$8,Инклинометрия!$B$2:$B$152,Инклинометрия!$A$2:$A$152),FORECAST(R1006,Инклинометрия!$B$2:$B$152,Инклинометрия!$A$2:$A$152)))</f>
        <v>-</v>
      </c>
      <c r="Y1006" s="105" t="str">
        <f>IF(R1006=0,"-",IF(U1006=0,FORECAST($C$8-R1006,Инклинометрия!$B$2:$B$152,Инклинометрия!$A$2:$A$152),0))</f>
        <v>-</v>
      </c>
      <c r="Z1006" s="105" t="str">
        <f>IF(S1006=0,"-",FORECAST($C$8,Инклинометрия!$B$2:$B$152,Инклинометрия!$A$2:$A$152))</f>
        <v>-</v>
      </c>
      <c r="AA1006" s="105" t="str">
        <f>IF(S1006=0,"-",FORECAST($C$8-S1006,Инклинометрия!$B$2:$B$152,Инклинометрия!$A$2:$A$152))</f>
        <v>-</v>
      </c>
      <c r="AB1006" s="105">
        <f>IF(T1006=0,"-",FORECAST($C$6,Инклинометрия!$B$2:$B$152,Инклинометрия!$A$2:$A$152))</f>
        <v>1425</v>
      </c>
      <c r="AC1006" s="105">
        <f>IF(R1006=0,FORECAST($C$6-T1006,Инклинометрия!$B$2:$B$152,Инклинометрия!$A$2:$A$152),FORECAST($C$8,Инклинометрия!$B$2:$B$152,Инклинометрия!$A$2:$A$152))</f>
        <v>1331.5528875839168</v>
      </c>
      <c r="AD1006" s="107">
        <f>IF(U1006=0,"-",FORECAST($C$8,Инклинометрия!$B$2:$B$152,Инклинометрия!$A$2:$A$152))</f>
        <v>1330</v>
      </c>
      <c r="AE1006" s="107">
        <f>IF(U1006=0,"-",FORECAST($C$8-U1006,Инклинометрия!$B$2:$B$152,Инклинометрия!$A$2:$A$152))</f>
        <v>0</v>
      </c>
      <c r="AF1006" s="107">
        <f>FORECAST($C$8-S1006,Инклинометрия!$B$2:$B$152,Инклинометрия!$A$2:$A$152)</f>
        <v>1330</v>
      </c>
      <c r="AG1006" s="107">
        <f>FORECAST($C$8-(S1006+V1006),Инклинометрия!$B$2:$B$152,Инклинометрия!$A$2:$A$152)</f>
        <v>0</v>
      </c>
      <c r="AH1006" s="107">
        <f>IF(W1006=0,"-",FORECAST($C$8+W1006,Инклинометрия!$B$2:$B$152,Инклинометрия!$A$2:$A$152))</f>
        <v>1331.5528875839168</v>
      </c>
      <c r="AI1006" s="107">
        <f>IF(W1006=0,"-",FORECAST($C$8,Инклинометрия!$B$2:$B$152,Инклинометрия!$A$2:$A$152))</f>
        <v>1330</v>
      </c>
      <c r="AK1006" s="122">
        <f>2*PI()*$C$5*(AT1005-AT1004)/(LN(AN1005/$I$9)*$I$8/$I$7+LN($I$10/AN1005)*$I$8/$I$7)</f>
        <v>0</v>
      </c>
      <c r="AL1006" s="67">
        <f>AK1006*(B1006-B1005)</f>
        <v>0</v>
      </c>
      <c r="AM1006" s="23">
        <f t="shared" si="303"/>
        <v>4.3059540056097682E-2</v>
      </c>
      <c r="AN1006" s="26">
        <f>AN1005+AK1006*(B1006-B1005)/(2*PI()*$C$5*AN1005*$I$11)</f>
        <v>0.12986115207059001</v>
      </c>
      <c r="AO1006" s="87">
        <f t="shared" si="297"/>
        <v>111242.59539450394</v>
      </c>
      <c r="AP1006" s="87">
        <f>IF(R1006+U1006&lt;$C$8,0,32*$G$13/$C$12^2*($I$8*R1006+$I$6*U1006)+32*$G$14/($C$14^2-$C$13^2)*($I$8*S1006+$I$6*V1006))</f>
        <v>9917.5953945039291</v>
      </c>
      <c r="AQ1006" s="66">
        <f>R1006*$C$11*$C$9+U1006*$C$11*$C$10</f>
        <v>14695380</v>
      </c>
      <c r="AR1006" s="66">
        <f>S1006*$C$11*$C$9+V1006*$C$11*$C$10</f>
        <v>14695380</v>
      </c>
      <c r="AS1006" s="87">
        <f>$C$11*(T1006*$C$9+W1006*$C$10)</f>
        <v>789129.61404581123</v>
      </c>
      <c r="AT1006" s="45">
        <f t="shared" si="291"/>
        <v>15595752.209440315</v>
      </c>
      <c r="AU1006" s="75"/>
    </row>
    <row r="1007" spans="2:47" ht="15" thickBot="1" x14ac:dyDescent="0.35">
      <c r="B1007" s="41">
        <f t="shared" si="298"/>
        <v>9760</v>
      </c>
      <c r="C1007" s="8">
        <f t="shared" si="299"/>
        <v>97.600000000000009</v>
      </c>
      <c r="D1007" s="73">
        <f t="shared" si="285"/>
        <v>130.54000000000002</v>
      </c>
      <c r="E1007" s="29">
        <f t="shared" si="288"/>
        <v>7237.0962416954117</v>
      </c>
      <c r="F1007" s="29">
        <f t="shared" si="292"/>
        <v>7.4150576246884157</v>
      </c>
      <c r="G1007" s="29">
        <f t="shared" si="300"/>
        <v>9.9176395730207556</v>
      </c>
      <c r="H1007" s="17">
        <f t="shared" si="301"/>
        <v>9679.6162232675506</v>
      </c>
      <c r="I1007" s="29">
        <f t="shared" si="293"/>
        <v>2.2250485660981263</v>
      </c>
      <c r="J1007" s="29">
        <f t="shared" si="294"/>
        <v>13.949340071224418</v>
      </c>
      <c r="K1007" s="32">
        <f>IF((D1006+L1006+M1006-AL1006)/($C$21+$C$22)&gt;$C$8,$C$8,(D1006+L1006+M1006-AL1006)/($C$21+$C$22))</f>
        <v>1400</v>
      </c>
      <c r="L1007" s="97">
        <f t="shared" si="286"/>
        <v>0</v>
      </c>
      <c r="M1007" s="96">
        <f t="shared" si="287"/>
        <v>0</v>
      </c>
      <c r="N1007" s="98">
        <f t="shared" si="295"/>
        <v>1.7382597742038917</v>
      </c>
      <c r="O1007" s="100">
        <f t="shared" si="289"/>
        <v>4.2266987561397071</v>
      </c>
      <c r="P1007" s="104">
        <f t="shared" si="296"/>
        <v>18.880500609176615</v>
      </c>
      <c r="Q1007" s="102">
        <f t="shared" si="302"/>
        <v>2.8886093440366814E-2</v>
      </c>
      <c r="R1007" s="106">
        <f>K1007-U1007</f>
        <v>0</v>
      </c>
      <c r="S1007" s="106">
        <f>IF(K1007-H1006&lt;0,0,K1007-H1006)</f>
        <v>0</v>
      </c>
      <c r="T1007" s="106">
        <f t="shared" si="290"/>
        <v>98.365381490613771</v>
      </c>
      <c r="U1007" s="107">
        <f>IF(S1007&gt;0,0,IF(U1006+(F1007-AL1007/$C$23)*$C$22/($C$21+$C$22)&gt;$C$8,$C$8,IF(V1007=$C$8,U1006+(F1007-AL1007/$C$23)*$C$22/$C$21,U1006+(F1007-AL1007/$C$23)*$C$22/($C$21+$C$22))))</f>
        <v>1400</v>
      </c>
      <c r="V1007" s="107">
        <f>IF(S1007=0,IF(V1006+(F1007-AL1007/$C$23)*$C$22/($C$21+$C$22)&gt;$C$8,$C$8,V1006+(F1007-AL1007/$C$23)*$C$22/($C$21+$C$22)),E1007)</f>
        <v>1400</v>
      </c>
      <c r="W1007" s="203">
        <f>IF(S1007&gt;0,0,IF(W1006+AL1007/$C$23&gt;$F$23,$F$23,W1006+AL1007/$C$23))</f>
        <v>1.6346185093862227</v>
      </c>
      <c r="X1007" s="105" t="str">
        <f>IF(R1007=0,"-",IF(U1007=0,FORECAST($C$8,Инклинометрия!$B$2:$B$152,Инклинометрия!$A$2:$A$152),FORECAST(R1007,Инклинометрия!$B$2:$B$152,Инклинометрия!$A$2:$A$152)))</f>
        <v>-</v>
      </c>
      <c r="Y1007" s="105" t="str">
        <f>IF(R1007=0,"-",IF(U1007=0,FORECAST($C$8-R1007,Инклинометрия!$B$2:$B$152,Инклинометрия!$A$2:$A$152),0))</f>
        <v>-</v>
      </c>
      <c r="Z1007" s="105" t="str">
        <f>IF(S1007=0,"-",FORECAST($C$8,Инклинометрия!$B$2:$B$152,Инклинометрия!$A$2:$A$152))</f>
        <v>-</v>
      </c>
      <c r="AA1007" s="105" t="str">
        <f>IF(S1007=0,"-",FORECAST($C$8-S1007,Инклинометрия!$B$2:$B$152,Инклинометрия!$A$2:$A$152))</f>
        <v>-</v>
      </c>
      <c r="AB1007" s="105">
        <f>IF(T1007=0,"-",FORECAST($C$6,Инклинометрия!$B$2:$B$152,Инклинометрия!$A$2:$A$152))</f>
        <v>1425</v>
      </c>
      <c r="AC1007" s="105">
        <f>IF(R1007=0,FORECAST($C$6-T1007,Инклинометрия!$B$2:$B$152,Инклинометрия!$A$2:$A$152),FORECAST($C$8,Инклинометрия!$B$2:$B$152,Инклинометрия!$A$2:$A$152))</f>
        <v>1331.5528875839168</v>
      </c>
      <c r="AD1007" s="107">
        <f>IF(U1007=0,"-",FORECAST($C$8,Инклинометрия!$B$2:$B$152,Инклинометрия!$A$2:$A$152))</f>
        <v>1330</v>
      </c>
      <c r="AE1007" s="107">
        <f>IF(U1007=0,"-",FORECAST($C$8-U1007,Инклинометрия!$B$2:$B$152,Инклинометрия!$A$2:$A$152))</f>
        <v>0</v>
      </c>
      <c r="AF1007" s="107">
        <f>FORECAST($C$8-S1007,Инклинометрия!$B$2:$B$152,Инклинометрия!$A$2:$A$152)</f>
        <v>1330</v>
      </c>
      <c r="AG1007" s="107">
        <f>FORECAST($C$8-(S1007+V1007),Инклинометрия!$B$2:$B$152,Инклинометрия!$A$2:$A$152)</f>
        <v>0</v>
      </c>
      <c r="AH1007" s="107">
        <f>IF(W1007=0,"-",FORECAST($C$8+W1007,Инклинометрия!$B$2:$B$152,Инклинометрия!$A$2:$A$152))</f>
        <v>1331.5528875839168</v>
      </c>
      <c r="AI1007" s="107">
        <f>IF(W1007=0,"-",FORECAST($C$8,Инклинометрия!$B$2:$B$152,Инклинометрия!$A$2:$A$152))</f>
        <v>1330</v>
      </c>
      <c r="AK1007" s="122">
        <f>2*PI()*$C$5*(AT1006-AT1005)/(LN(AN1006/$I$9)*$I$8/$I$7+LN($I$10/AN1006)*$I$8/$I$7)</f>
        <v>0</v>
      </c>
      <c r="AL1007" s="67">
        <f>AK1007*(B1007-B1006)</f>
        <v>0</v>
      </c>
      <c r="AM1007" s="23">
        <f t="shared" si="303"/>
        <v>4.3059540056097682E-2</v>
      </c>
      <c r="AN1007" s="26">
        <f>AN1006+AK1007*(B1007-B1006)/(2*PI()*$C$5*AN1006*$I$11)</f>
        <v>0.12986115207059001</v>
      </c>
      <c r="AO1007" s="87">
        <f t="shared" si="297"/>
        <v>111242.59539450394</v>
      </c>
      <c r="AP1007" s="87">
        <f>IF(R1007+U1007&lt;$C$8,0,32*$G$13/$C$12^2*($I$8*R1007+$I$6*U1007)+32*$G$14/($C$14^2-$C$13^2)*($I$8*S1007+$I$6*V1007))</f>
        <v>9917.5953945039291</v>
      </c>
      <c r="AQ1007" s="66">
        <f>R1007*$C$11*$C$9+U1007*$C$11*$C$10</f>
        <v>14695380</v>
      </c>
      <c r="AR1007" s="66">
        <f>S1007*$C$11*$C$9+V1007*$C$11*$C$10</f>
        <v>14695380</v>
      </c>
      <c r="AS1007" s="87">
        <f>$C$11*(T1007*$C$9+W1007*$C$10)</f>
        <v>789129.61404581123</v>
      </c>
      <c r="AT1007" s="45">
        <f t="shared" si="291"/>
        <v>15595752.209440315</v>
      </c>
      <c r="AU1007" s="75"/>
    </row>
    <row r="1008" spans="2:47" ht="15" thickBot="1" x14ac:dyDescent="0.35">
      <c r="B1008" s="41">
        <f t="shared" si="298"/>
        <v>9770</v>
      </c>
      <c r="C1008" s="8">
        <f t="shared" si="299"/>
        <v>97.7</v>
      </c>
      <c r="D1008" s="73">
        <f t="shared" si="285"/>
        <v>130.67375000000001</v>
      </c>
      <c r="E1008" s="29">
        <f t="shared" si="288"/>
        <v>7244.5112993200992</v>
      </c>
      <c r="F1008" s="29">
        <f t="shared" si="292"/>
        <v>7.4150576246875062</v>
      </c>
      <c r="G1008" s="29">
        <f t="shared" si="300"/>
        <v>9.9176395730195388</v>
      </c>
      <c r="H1008" s="17">
        <f t="shared" si="301"/>
        <v>9689.5338628405698</v>
      </c>
      <c r="I1008" s="29">
        <f t="shared" si="293"/>
        <v>2.2250485660981263</v>
      </c>
      <c r="J1008" s="29">
        <f t="shared" si="294"/>
        <v>13.949340071223562</v>
      </c>
      <c r="K1008" s="32">
        <f>IF((D1007+L1007+M1007-AL1007)/($C$21+$C$22)&gt;$C$8,$C$8,(D1007+L1007+M1007-AL1007)/($C$21+$C$22))</f>
        <v>1400</v>
      </c>
      <c r="L1008" s="97">
        <f t="shared" si="286"/>
        <v>0</v>
      </c>
      <c r="M1008" s="96">
        <f t="shared" si="287"/>
        <v>0</v>
      </c>
      <c r="N1008" s="98">
        <f t="shared" si="295"/>
        <v>1.7382597742038917</v>
      </c>
      <c r="O1008" s="100">
        <f t="shared" si="289"/>
        <v>4.2266987561397071</v>
      </c>
      <c r="P1008" s="104">
        <f t="shared" si="296"/>
        <v>18.880500609176615</v>
      </c>
      <c r="Q1008" s="102">
        <f t="shared" si="302"/>
        <v>2.8886093440366814E-2</v>
      </c>
      <c r="R1008" s="106">
        <f>K1008-U1008</f>
        <v>0</v>
      </c>
      <c r="S1008" s="106">
        <f>IF(K1008-H1007&lt;0,0,K1008-H1007)</f>
        <v>0</v>
      </c>
      <c r="T1008" s="106">
        <f t="shared" si="290"/>
        <v>98.365381490613771</v>
      </c>
      <c r="U1008" s="107">
        <f>IF(S1008&gt;0,0,IF(U1007+(F1008-AL1008/$C$23)*$C$22/($C$21+$C$22)&gt;$C$8,$C$8,IF(V1008=$C$8,U1007+(F1008-AL1008/$C$23)*$C$22/$C$21,U1007+(F1008-AL1008/$C$23)*$C$22/($C$21+$C$22))))</f>
        <v>1400</v>
      </c>
      <c r="V1008" s="107">
        <f>IF(S1008=0,IF(V1007+(F1008-AL1008/$C$23)*$C$22/($C$21+$C$22)&gt;$C$8,$C$8,V1007+(F1008-AL1008/$C$23)*$C$22/($C$21+$C$22)),E1008)</f>
        <v>1400</v>
      </c>
      <c r="W1008" s="203">
        <f>IF(S1008&gt;0,0,IF(W1007+AL1008/$C$23&gt;$F$23,$F$23,W1007+AL1008/$C$23))</f>
        <v>1.6346185093862227</v>
      </c>
      <c r="X1008" s="105" t="str">
        <f>IF(R1008=0,"-",IF(U1008=0,FORECAST($C$8,Инклинометрия!$B$2:$B$152,Инклинометрия!$A$2:$A$152),FORECAST(R1008,Инклинометрия!$B$2:$B$152,Инклинометрия!$A$2:$A$152)))</f>
        <v>-</v>
      </c>
      <c r="Y1008" s="105" t="str">
        <f>IF(R1008=0,"-",IF(U1008=0,FORECAST($C$8-R1008,Инклинометрия!$B$2:$B$152,Инклинометрия!$A$2:$A$152),0))</f>
        <v>-</v>
      </c>
      <c r="Z1008" s="105" t="str">
        <f>IF(S1008=0,"-",FORECAST($C$8,Инклинометрия!$B$2:$B$152,Инклинометрия!$A$2:$A$152))</f>
        <v>-</v>
      </c>
      <c r="AA1008" s="105" t="str">
        <f>IF(S1008=0,"-",FORECAST($C$8-S1008,Инклинометрия!$B$2:$B$152,Инклинометрия!$A$2:$A$152))</f>
        <v>-</v>
      </c>
      <c r="AB1008" s="105">
        <f>IF(T1008=0,"-",FORECAST($C$6,Инклинометрия!$B$2:$B$152,Инклинометрия!$A$2:$A$152))</f>
        <v>1425</v>
      </c>
      <c r="AC1008" s="105">
        <f>IF(R1008=0,FORECAST($C$6-T1008,Инклинометрия!$B$2:$B$152,Инклинометрия!$A$2:$A$152),FORECAST($C$8,Инклинометрия!$B$2:$B$152,Инклинометрия!$A$2:$A$152))</f>
        <v>1331.5528875839168</v>
      </c>
      <c r="AD1008" s="107">
        <f>IF(U1008=0,"-",FORECAST($C$8,Инклинометрия!$B$2:$B$152,Инклинометрия!$A$2:$A$152))</f>
        <v>1330</v>
      </c>
      <c r="AE1008" s="107">
        <f>IF(U1008=0,"-",FORECAST($C$8-U1008,Инклинометрия!$B$2:$B$152,Инклинометрия!$A$2:$A$152))</f>
        <v>0</v>
      </c>
      <c r="AF1008" s="107">
        <f>FORECAST($C$8-S1008,Инклинометрия!$B$2:$B$152,Инклинометрия!$A$2:$A$152)</f>
        <v>1330</v>
      </c>
      <c r="AG1008" s="107">
        <f>FORECAST($C$8-(S1008+V1008),Инклинометрия!$B$2:$B$152,Инклинометрия!$A$2:$A$152)</f>
        <v>0</v>
      </c>
      <c r="AH1008" s="107">
        <f>IF(W1008=0,"-",FORECAST($C$8+W1008,Инклинометрия!$B$2:$B$152,Инклинометрия!$A$2:$A$152))</f>
        <v>1331.5528875839168</v>
      </c>
      <c r="AI1008" s="107">
        <f>IF(W1008=0,"-",FORECAST($C$8,Инклинометрия!$B$2:$B$152,Инклинометрия!$A$2:$A$152))</f>
        <v>1330</v>
      </c>
      <c r="AK1008" s="122">
        <f>2*PI()*$C$5*(AT1007-AT1006)/(LN(AN1007/$I$9)*$I$8/$I$7+LN($I$10/AN1007)*$I$8/$I$7)</f>
        <v>0</v>
      </c>
      <c r="AL1008" s="67">
        <f>AK1008*(B1008-B1007)</f>
        <v>0</v>
      </c>
      <c r="AM1008" s="23">
        <f t="shared" si="303"/>
        <v>4.3059540056097682E-2</v>
      </c>
      <c r="AN1008" s="26">
        <f>AN1007+AK1008*(B1008-B1007)/(2*PI()*$C$5*AN1007*$I$11)</f>
        <v>0.12986115207059001</v>
      </c>
      <c r="AO1008" s="87">
        <f t="shared" si="297"/>
        <v>111242.59539450394</v>
      </c>
      <c r="AP1008" s="87">
        <f>IF(R1008+U1008&lt;$C$8,0,32*$G$13/$C$12^2*($I$8*R1008+$I$6*U1008)+32*$G$14/($C$14^2-$C$13^2)*($I$8*S1008+$I$6*V1008))</f>
        <v>9917.5953945039291</v>
      </c>
      <c r="AQ1008" s="66">
        <f>R1008*$C$11*$C$9+U1008*$C$11*$C$10</f>
        <v>14695380</v>
      </c>
      <c r="AR1008" s="66">
        <f>S1008*$C$11*$C$9+V1008*$C$11*$C$10</f>
        <v>14695380</v>
      </c>
      <c r="AS1008" s="87">
        <f>$C$11*(T1008*$C$9+W1008*$C$10)</f>
        <v>789129.61404581123</v>
      </c>
      <c r="AT1008" s="45">
        <f t="shared" si="291"/>
        <v>15595752.209440315</v>
      </c>
      <c r="AU1008" s="75"/>
    </row>
    <row r="1009" spans="2:47" ht="15" thickBot="1" x14ac:dyDescent="0.35">
      <c r="B1009" s="41">
        <f t="shared" si="298"/>
        <v>9780</v>
      </c>
      <c r="C1009" s="8">
        <f t="shared" si="299"/>
        <v>97.8</v>
      </c>
      <c r="D1009" s="73">
        <f t="shared" si="285"/>
        <v>130.8075</v>
      </c>
      <c r="E1009" s="29">
        <f t="shared" si="288"/>
        <v>7251.9263569447867</v>
      </c>
      <c r="F1009" s="29">
        <f t="shared" si="292"/>
        <v>7.4150576246875062</v>
      </c>
      <c r="G1009" s="29">
        <f t="shared" si="300"/>
        <v>9.9176395730195388</v>
      </c>
      <c r="H1009" s="17">
        <f t="shared" si="301"/>
        <v>9699.451502413589</v>
      </c>
      <c r="I1009" s="29">
        <f t="shared" si="293"/>
        <v>2.2250485660981263</v>
      </c>
      <c r="J1009" s="29">
        <f t="shared" si="294"/>
        <v>13.949340071223562</v>
      </c>
      <c r="K1009" s="32">
        <f>IF((D1008+L1008+M1008-AL1008)/($C$21+$C$22)&gt;$C$8,$C$8,(D1008+L1008+M1008-AL1008)/($C$21+$C$22))</f>
        <v>1400</v>
      </c>
      <c r="L1009" s="97">
        <f t="shared" si="286"/>
        <v>0</v>
      </c>
      <c r="M1009" s="96">
        <f t="shared" si="287"/>
        <v>0</v>
      </c>
      <c r="N1009" s="98">
        <f t="shared" si="295"/>
        <v>1.7382597742038917</v>
      </c>
      <c r="O1009" s="100">
        <f t="shared" si="289"/>
        <v>4.2266987561397071</v>
      </c>
      <c r="P1009" s="104">
        <f t="shared" si="296"/>
        <v>18.880500609176615</v>
      </c>
      <c r="Q1009" s="102">
        <f t="shared" si="302"/>
        <v>2.8886093440366814E-2</v>
      </c>
      <c r="R1009" s="106">
        <f>K1009-U1009</f>
        <v>0</v>
      </c>
      <c r="S1009" s="106">
        <f>IF(K1009-H1008&lt;0,0,K1009-H1008)</f>
        <v>0</v>
      </c>
      <c r="T1009" s="106">
        <f t="shared" si="290"/>
        <v>98.365381490613771</v>
      </c>
      <c r="U1009" s="107">
        <f>IF(S1009&gt;0,0,IF(U1008+(F1009-AL1009/$C$23)*$C$22/($C$21+$C$22)&gt;$C$8,$C$8,IF(V1009=$C$8,U1008+(F1009-AL1009/$C$23)*$C$22/$C$21,U1008+(F1009-AL1009/$C$23)*$C$22/($C$21+$C$22))))</f>
        <v>1400</v>
      </c>
      <c r="V1009" s="107">
        <f>IF(S1009=0,IF(V1008+(F1009-AL1009/$C$23)*$C$22/($C$21+$C$22)&gt;$C$8,$C$8,V1008+(F1009-AL1009/$C$23)*$C$22/($C$21+$C$22)),E1009)</f>
        <v>1400</v>
      </c>
      <c r="W1009" s="203">
        <f>IF(S1009&gt;0,0,IF(W1008+AL1009/$C$23&gt;$F$23,$F$23,W1008+AL1009/$C$23))</f>
        <v>1.6346185093862227</v>
      </c>
      <c r="X1009" s="105" t="str">
        <f>IF(R1009=0,"-",IF(U1009=0,FORECAST($C$8,Инклинометрия!$B$2:$B$152,Инклинометрия!$A$2:$A$152),FORECAST(R1009,Инклинометрия!$B$2:$B$152,Инклинометрия!$A$2:$A$152)))</f>
        <v>-</v>
      </c>
      <c r="Y1009" s="105" t="str">
        <f>IF(R1009=0,"-",IF(U1009=0,FORECAST($C$8-R1009,Инклинометрия!$B$2:$B$152,Инклинометрия!$A$2:$A$152),0))</f>
        <v>-</v>
      </c>
      <c r="Z1009" s="105" t="str">
        <f>IF(S1009=0,"-",FORECAST($C$8,Инклинометрия!$B$2:$B$152,Инклинометрия!$A$2:$A$152))</f>
        <v>-</v>
      </c>
      <c r="AA1009" s="105" t="str">
        <f>IF(S1009=0,"-",FORECAST($C$8-S1009,Инклинометрия!$B$2:$B$152,Инклинометрия!$A$2:$A$152))</f>
        <v>-</v>
      </c>
      <c r="AB1009" s="105">
        <f>IF(T1009=0,"-",FORECAST($C$6,Инклинометрия!$B$2:$B$152,Инклинометрия!$A$2:$A$152))</f>
        <v>1425</v>
      </c>
      <c r="AC1009" s="105">
        <f>IF(R1009=0,FORECAST($C$6-T1009,Инклинометрия!$B$2:$B$152,Инклинометрия!$A$2:$A$152),FORECAST($C$8,Инклинометрия!$B$2:$B$152,Инклинометрия!$A$2:$A$152))</f>
        <v>1331.5528875839168</v>
      </c>
      <c r="AD1009" s="107">
        <f>IF(U1009=0,"-",FORECAST($C$8,Инклинометрия!$B$2:$B$152,Инклинометрия!$A$2:$A$152))</f>
        <v>1330</v>
      </c>
      <c r="AE1009" s="107">
        <f>IF(U1009=0,"-",FORECAST($C$8-U1009,Инклинометрия!$B$2:$B$152,Инклинометрия!$A$2:$A$152))</f>
        <v>0</v>
      </c>
      <c r="AF1009" s="107">
        <f>FORECAST($C$8-S1009,Инклинометрия!$B$2:$B$152,Инклинометрия!$A$2:$A$152)</f>
        <v>1330</v>
      </c>
      <c r="AG1009" s="107">
        <f>FORECAST($C$8-(S1009+V1009),Инклинометрия!$B$2:$B$152,Инклинометрия!$A$2:$A$152)</f>
        <v>0</v>
      </c>
      <c r="AH1009" s="107">
        <f>IF(W1009=0,"-",FORECAST($C$8+W1009,Инклинометрия!$B$2:$B$152,Инклинометрия!$A$2:$A$152))</f>
        <v>1331.5528875839168</v>
      </c>
      <c r="AI1009" s="107">
        <f>IF(W1009=0,"-",FORECAST($C$8,Инклинометрия!$B$2:$B$152,Инклинометрия!$A$2:$A$152))</f>
        <v>1330</v>
      </c>
      <c r="AK1009" s="122">
        <f>2*PI()*$C$5*(AT1008-AT1007)/(LN(AN1008/$I$9)*$I$8/$I$7+LN($I$10/AN1008)*$I$8/$I$7)</f>
        <v>0</v>
      </c>
      <c r="AL1009" s="67">
        <f>AK1009*(B1009-B1008)</f>
        <v>0</v>
      </c>
      <c r="AM1009" s="23">
        <f t="shared" si="303"/>
        <v>4.3059540056097682E-2</v>
      </c>
      <c r="AN1009" s="26">
        <f>AN1008+AK1009*(B1009-B1008)/(2*PI()*$C$5*AN1008*$I$11)</f>
        <v>0.12986115207059001</v>
      </c>
      <c r="AO1009" s="87">
        <f t="shared" si="297"/>
        <v>111242.59539450394</v>
      </c>
      <c r="AP1009" s="87">
        <f>IF(R1009+U1009&lt;$C$8,0,32*$G$13/$C$12^2*($I$8*R1009+$I$6*U1009)+32*$G$14/($C$14^2-$C$13^2)*($I$8*S1009+$I$6*V1009))</f>
        <v>9917.5953945039291</v>
      </c>
      <c r="AQ1009" s="66">
        <f>R1009*$C$11*$C$9+U1009*$C$11*$C$10</f>
        <v>14695380</v>
      </c>
      <c r="AR1009" s="66">
        <f>S1009*$C$11*$C$9+V1009*$C$11*$C$10</f>
        <v>14695380</v>
      </c>
      <c r="AS1009" s="87">
        <f>$C$11*(T1009*$C$9+W1009*$C$10)</f>
        <v>789129.61404581123</v>
      </c>
      <c r="AT1009" s="45">
        <f t="shared" si="291"/>
        <v>15595752.209440315</v>
      </c>
      <c r="AU1009" s="75"/>
    </row>
    <row r="1010" spans="2:47" ht="15" thickBot="1" x14ac:dyDescent="0.35">
      <c r="B1010" s="41">
        <f t="shared" si="298"/>
        <v>9790</v>
      </c>
      <c r="C1010" s="8">
        <f t="shared" si="299"/>
        <v>97.9</v>
      </c>
      <c r="D1010" s="73">
        <f t="shared" si="285"/>
        <v>130.94125</v>
      </c>
      <c r="E1010" s="29">
        <f t="shared" si="288"/>
        <v>7259.3414145694751</v>
      </c>
      <c r="F1010" s="29">
        <f t="shared" si="292"/>
        <v>7.4150576246884157</v>
      </c>
      <c r="G1010" s="29">
        <f t="shared" si="300"/>
        <v>9.9176395730207556</v>
      </c>
      <c r="H1010" s="17">
        <f t="shared" si="301"/>
        <v>9709.36914198661</v>
      </c>
      <c r="I1010" s="29">
        <f t="shared" si="293"/>
        <v>2.2250485660981263</v>
      </c>
      <c r="J1010" s="29">
        <f t="shared" si="294"/>
        <v>13.949340071224418</v>
      </c>
      <c r="K1010" s="32">
        <f>IF((D1009+L1009+M1009-AL1009)/($C$21+$C$22)&gt;$C$8,$C$8,(D1009+L1009+M1009-AL1009)/($C$21+$C$22))</f>
        <v>1400</v>
      </c>
      <c r="L1010" s="97">
        <f t="shared" si="286"/>
        <v>0</v>
      </c>
      <c r="M1010" s="96">
        <f t="shared" si="287"/>
        <v>0</v>
      </c>
      <c r="N1010" s="98">
        <f t="shared" si="295"/>
        <v>1.7382597742038917</v>
      </c>
      <c r="O1010" s="100">
        <f t="shared" si="289"/>
        <v>4.2266987561397071</v>
      </c>
      <c r="P1010" s="104">
        <f t="shared" si="296"/>
        <v>18.880500609176615</v>
      </c>
      <c r="Q1010" s="102">
        <f t="shared" si="302"/>
        <v>2.8886093440366814E-2</v>
      </c>
      <c r="R1010" s="106">
        <f>K1010-U1010</f>
        <v>0</v>
      </c>
      <c r="S1010" s="106">
        <f>IF(K1010-H1009&lt;0,0,K1010-H1009)</f>
        <v>0</v>
      </c>
      <c r="T1010" s="106">
        <f t="shared" si="290"/>
        <v>98.365381490613771</v>
      </c>
      <c r="U1010" s="107">
        <f>IF(S1010&gt;0,0,IF(U1009+(F1010-AL1010/$C$23)*$C$22/($C$21+$C$22)&gt;$C$8,$C$8,IF(V1010=$C$8,U1009+(F1010-AL1010/$C$23)*$C$22/$C$21,U1009+(F1010-AL1010/$C$23)*$C$22/($C$21+$C$22))))</f>
        <v>1400</v>
      </c>
      <c r="V1010" s="107">
        <f>IF(S1010=0,IF(V1009+(F1010-AL1010/$C$23)*$C$22/($C$21+$C$22)&gt;$C$8,$C$8,V1009+(F1010-AL1010/$C$23)*$C$22/($C$21+$C$22)),E1010)</f>
        <v>1400</v>
      </c>
      <c r="W1010" s="203">
        <f>IF(S1010&gt;0,0,IF(W1009+AL1010/$C$23&gt;$F$23,$F$23,W1009+AL1010/$C$23))</f>
        <v>1.6346185093862227</v>
      </c>
      <c r="X1010" s="105" t="str">
        <f>IF(R1010=0,"-",IF(U1010=0,FORECAST($C$8,Инклинометрия!$B$2:$B$152,Инклинометрия!$A$2:$A$152),FORECAST(R1010,Инклинометрия!$B$2:$B$152,Инклинометрия!$A$2:$A$152)))</f>
        <v>-</v>
      </c>
      <c r="Y1010" s="105" t="str">
        <f>IF(R1010=0,"-",IF(U1010=0,FORECAST($C$8-R1010,Инклинометрия!$B$2:$B$152,Инклинометрия!$A$2:$A$152),0))</f>
        <v>-</v>
      </c>
      <c r="Z1010" s="105" t="str">
        <f>IF(S1010=0,"-",FORECAST($C$8,Инклинометрия!$B$2:$B$152,Инклинометрия!$A$2:$A$152))</f>
        <v>-</v>
      </c>
      <c r="AA1010" s="105" t="str">
        <f>IF(S1010=0,"-",FORECAST($C$8-S1010,Инклинометрия!$B$2:$B$152,Инклинометрия!$A$2:$A$152))</f>
        <v>-</v>
      </c>
      <c r="AB1010" s="105">
        <f>IF(T1010=0,"-",FORECAST($C$6,Инклинометрия!$B$2:$B$152,Инклинометрия!$A$2:$A$152))</f>
        <v>1425</v>
      </c>
      <c r="AC1010" s="105">
        <f>IF(R1010=0,FORECAST($C$6-T1010,Инклинометрия!$B$2:$B$152,Инклинометрия!$A$2:$A$152),FORECAST($C$8,Инклинометрия!$B$2:$B$152,Инклинометрия!$A$2:$A$152))</f>
        <v>1331.5528875839168</v>
      </c>
      <c r="AD1010" s="107">
        <f>IF(U1010=0,"-",FORECAST($C$8,Инклинометрия!$B$2:$B$152,Инклинометрия!$A$2:$A$152))</f>
        <v>1330</v>
      </c>
      <c r="AE1010" s="107">
        <f>IF(U1010=0,"-",FORECAST($C$8-U1010,Инклинометрия!$B$2:$B$152,Инклинометрия!$A$2:$A$152))</f>
        <v>0</v>
      </c>
      <c r="AF1010" s="107">
        <f>FORECAST($C$8-S1010,Инклинометрия!$B$2:$B$152,Инклинометрия!$A$2:$A$152)</f>
        <v>1330</v>
      </c>
      <c r="AG1010" s="107">
        <f>FORECAST($C$8-(S1010+V1010),Инклинометрия!$B$2:$B$152,Инклинометрия!$A$2:$A$152)</f>
        <v>0</v>
      </c>
      <c r="AH1010" s="107">
        <f>IF(W1010=0,"-",FORECAST($C$8+W1010,Инклинометрия!$B$2:$B$152,Инклинометрия!$A$2:$A$152))</f>
        <v>1331.5528875839168</v>
      </c>
      <c r="AI1010" s="107">
        <f>IF(W1010=0,"-",FORECAST($C$8,Инклинометрия!$B$2:$B$152,Инклинометрия!$A$2:$A$152))</f>
        <v>1330</v>
      </c>
      <c r="AK1010" s="122">
        <f>2*PI()*$C$5*(AT1009-AT1008)/(LN(AN1009/$I$9)*$I$8/$I$7+LN($I$10/AN1009)*$I$8/$I$7)</f>
        <v>0</v>
      </c>
      <c r="AL1010" s="67">
        <f>AK1010*(B1010-B1009)</f>
        <v>0</v>
      </c>
      <c r="AM1010" s="23">
        <f t="shared" si="303"/>
        <v>4.3059540056097682E-2</v>
      </c>
      <c r="AN1010" s="26">
        <f>AN1009+AK1010*(B1010-B1009)/(2*PI()*$C$5*AN1009*$I$11)</f>
        <v>0.12986115207059001</v>
      </c>
      <c r="AO1010" s="87">
        <f t="shared" si="297"/>
        <v>111242.59539450394</v>
      </c>
      <c r="AP1010" s="87">
        <f>IF(R1010+U1010&lt;$C$8,0,32*$G$13/$C$12^2*($I$8*R1010+$I$6*U1010)+32*$G$14/($C$14^2-$C$13^2)*($I$8*S1010+$I$6*V1010))</f>
        <v>9917.5953945039291</v>
      </c>
      <c r="AQ1010" s="66">
        <f>R1010*$C$11*$C$9+U1010*$C$11*$C$10</f>
        <v>14695380</v>
      </c>
      <c r="AR1010" s="66">
        <f>S1010*$C$11*$C$9+V1010*$C$11*$C$10</f>
        <v>14695380</v>
      </c>
      <c r="AS1010" s="87">
        <f>$C$11*(T1010*$C$9+W1010*$C$10)</f>
        <v>789129.61404581123</v>
      </c>
      <c r="AT1010" s="45">
        <f t="shared" si="291"/>
        <v>15595752.209440315</v>
      </c>
      <c r="AU1010" s="75"/>
    </row>
    <row r="1011" spans="2:47" ht="15" thickBot="1" x14ac:dyDescent="0.35">
      <c r="B1011" s="41">
        <f t="shared" si="298"/>
        <v>9800</v>
      </c>
      <c r="C1011" s="8">
        <f t="shared" si="299"/>
        <v>98</v>
      </c>
      <c r="D1011" s="73">
        <f t="shared" si="285"/>
        <v>131.07499999999999</v>
      </c>
      <c r="E1011" s="29">
        <f t="shared" si="288"/>
        <v>7266.7564721941626</v>
      </c>
      <c r="F1011" s="29">
        <f t="shared" si="292"/>
        <v>7.4150576246875062</v>
      </c>
      <c r="G1011" s="29">
        <f t="shared" si="300"/>
        <v>9.9176395730195388</v>
      </c>
      <c r="H1011" s="17">
        <f t="shared" si="301"/>
        <v>9719.2867815596292</v>
      </c>
      <c r="I1011" s="29">
        <f t="shared" si="293"/>
        <v>2.2250485660981263</v>
      </c>
      <c r="J1011" s="29">
        <f t="shared" si="294"/>
        <v>13.949340071223562</v>
      </c>
      <c r="K1011" s="32">
        <f>IF((D1010+L1010+M1010-AL1010)/($C$21+$C$22)&gt;$C$8,$C$8,(D1010+L1010+M1010-AL1010)/($C$21+$C$22))</f>
        <v>1400</v>
      </c>
      <c r="L1011" s="97">
        <f t="shared" si="286"/>
        <v>0</v>
      </c>
      <c r="M1011" s="96">
        <f t="shared" si="287"/>
        <v>0</v>
      </c>
      <c r="N1011" s="98">
        <f t="shared" si="295"/>
        <v>1.7382597742038917</v>
      </c>
      <c r="O1011" s="100">
        <f t="shared" si="289"/>
        <v>4.2266987561397071</v>
      </c>
      <c r="P1011" s="104">
        <f t="shared" si="296"/>
        <v>18.880500609176615</v>
      </c>
      <c r="Q1011" s="102">
        <f t="shared" si="302"/>
        <v>2.8886093440366814E-2</v>
      </c>
      <c r="R1011" s="106">
        <f>K1011-U1011</f>
        <v>0</v>
      </c>
      <c r="S1011" s="106">
        <f>IF(K1011-H1010&lt;0,0,K1011-H1010)</f>
        <v>0</v>
      </c>
      <c r="T1011" s="106">
        <f t="shared" si="290"/>
        <v>98.365381490613771</v>
      </c>
      <c r="U1011" s="107">
        <f>IF(S1011&gt;0,0,IF(U1010+(F1011-AL1011/$C$23)*$C$22/($C$21+$C$22)&gt;$C$8,$C$8,IF(V1011=$C$8,U1010+(F1011-AL1011/$C$23)*$C$22/$C$21,U1010+(F1011-AL1011/$C$23)*$C$22/($C$21+$C$22))))</f>
        <v>1400</v>
      </c>
      <c r="V1011" s="107">
        <f>IF(S1011=0,IF(V1010+(F1011-AL1011/$C$23)*$C$22/($C$21+$C$22)&gt;$C$8,$C$8,V1010+(F1011-AL1011/$C$23)*$C$22/($C$21+$C$22)),E1011)</f>
        <v>1400</v>
      </c>
      <c r="W1011" s="203">
        <f>IF(S1011&gt;0,0,IF(W1010+AL1011/$C$23&gt;$F$23,$F$23,W1010+AL1011/$C$23))</f>
        <v>1.6346185093862227</v>
      </c>
      <c r="X1011" s="105" t="str">
        <f>IF(R1011=0,"-",IF(U1011=0,FORECAST($C$8,Инклинометрия!$B$2:$B$152,Инклинометрия!$A$2:$A$152),FORECAST(R1011,Инклинометрия!$B$2:$B$152,Инклинометрия!$A$2:$A$152)))</f>
        <v>-</v>
      </c>
      <c r="Y1011" s="105" t="str">
        <f>IF(R1011=0,"-",IF(U1011=0,FORECAST($C$8-R1011,Инклинометрия!$B$2:$B$152,Инклинометрия!$A$2:$A$152),0))</f>
        <v>-</v>
      </c>
      <c r="Z1011" s="105" t="str">
        <f>IF(S1011=0,"-",FORECAST($C$8,Инклинометрия!$B$2:$B$152,Инклинометрия!$A$2:$A$152))</f>
        <v>-</v>
      </c>
      <c r="AA1011" s="105" t="str">
        <f>IF(S1011=0,"-",FORECAST($C$8-S1011,Инклинометрия!$B$2:$B$152,Инклинометрия!$A$2:$A$152))</f>
        <v>-</v>
      </c>
      <c r="AB1011" s="105">
        <f>IF(T1011=0,"-",FORECAST($C$6,Инклинометрия!$B$2:$B$152,Инклинометрия!$A$2:$A$152))</f>
        <v>1425</v>
      </c>
      <c r="AC1011" s="105">
        <f>IF(R1011=0,FORECAST($C$6-T1011,Инклинометрия!$B$2:$B$152,Инклинометрия!$A$2:$A$152),FORECAST($C$8,Инклинометрия!$B$2:$B$152,Инклинометрия!$A$2:$A$152))</f>
        <v>1331.5528875839168</v>
      </c>
      <c r="AD1011" s="107">
        <f>IF(U1011=0,"-",FORECAST($C$8,Инклинометрия!$B$2:$B$152,Инклинометрия!$A$2:$A$152))</f>
        <v>1330</v>
      </c>
      <c r="AE1011" s="107">
        <f>IF(U1011=0,"-",FORECAST($C$8-U1011,Инклинометрия!$B$2:$B$152,Инклинометрия!$A$2:$A$152))</f>
        <v>0</v>
      </c>
      <c r="AF1011" s="107">
        <f>FORECAST($C$8-S1011,Инклинометрия!$B$2:$B$152,Инклинометрия!$A$2:$A$152)</f>
        <v>1330</v>
      </c>
      <c r="AG1011" s="107">
        <f>FORECAST($C$8-(S1011+V1011),Инклинометрия!$B$2:$B$152,Инклинометрия!$A$2:$A$152)</f>
        <v>0</v>
      </c>
      <c r="AH1011" s="107">
        <f>IF(W1011=0,"-",FORECAST($C$8+W1011,Инклинометрия!$B$2:$B$152,Инклинометрия!$A$2:$A$152))</f>
        <v>1331.5528875839168</v>
      </c>
      <c r="AI1011" s="107">
        <f>IF(W1011=0,"-",FORECAST($C$8,Инклинометрия!$B$2:$B$152,Инклинометрия!$A$2:$A$152))</f>
        <v>1330</v>
      </c>
      <c r="AK1011" s="122">
        <f>2*PI()*$C$5*(AT1010-AT1009)/(LN(AN1010/$I$9)*$I$8/$I$7+LN($I$10/AN1010)*$I$8/$I$7)</f>
        <v>0</v>
      </c>
      <c r="AL1011" s="67">
        <f>AK1011*(B1011-B1010)</f>
        <v>0</v>
      </c>
      <c r="AM1011" s="23">
        <f t="shared" si="303"/>
        <v>4.3059540056097682E-2</v>
      </c>
      <c r="AN1011" s="26">
        <f>AN1010+AK1011*(B1011-B1010)/(2*PI()*$C$5*AN1010*$I$11)</f>
        <v>0.12986115207059001</v>
      </c>
      <c r="AO1011" s="87">
        <f t="shared" si="297"/>
        <v>111242.59539450394</v>
      </c>
      <c r="AP1011" s="87">
        <f>IF(R1011+U1011&lt;$C$8,0,32*$G$13/$C$12^2*($I$8*R1011+$I$6*U1011)+32*$G$14/($C$14^2-$C$13^2)*($I$8*S1011+$I$6*V1011))</f>
        <v>9917.5953945039291</v>
      </c>
      <c r="AQ1011" s="66">
        <f>R1011*$C$11*$C$9+U1011*$C$11*$C$10</f>
        <v>14695380</v>
      </c>
      <c r="AR1011" s="66">
        <f>S1011*$C$11*$C$9+V1011*$C$11*$C$10</f>
        <v>14695380</v>
      </c>
      <c r="AS1011" s="87">
        <f>$C$11*(T1011*$C$9+W1011*$C$10)</f>
        <v>789129.61404581123</v>
      </c>
      <c r="AT1011" s="45">
        <f t="shared" si="291"/>
        <v>15595752.209440315</v>
      </c>
      <c r="AU1011" s="75"/>
    </row>
    <row r="1012" spans="2:47" ht="15" thickBot="1" x14ac:dyDescent="0.35">
      <c r="B1012" s="41">
        <f t="shared" si="298"/>
        <v>9810</v>
      </c>
      <c r="C1012" s="8">
        <f t="shared" si="299"/>
        <v>98.100000000000009</v>
      </c>
      <c r="D1012" s="73">
        <f t="shared" si="285"/>
        <v>131.20875000000001</v>
      </c>
      <c r="E1012" s="29">
        <f t="shared" si="288"/>
        <v>7274.171529818851</v>
      </c>
      <c r="F1012" s="29">
        <f t="shared" si="292"/>
        <v>7.4150576246884157</v>
      </c>
      <c r="G1012" s="29">
        <f t="shared" si="300"/>
        <v>9.9176395730207556</v>
      </c>
      <c r="H1012" s="17">
        <f t="shared" si="301"/>
        <v>9729.2044211326502</v>
      </c>
      <c r="I1012" s="29">
        <f t="shared" si="293"/>
        <v>2.2250485660981263</v>
      </c>
      <c r="J1012" s="29">
        <f t="shared" si="294"/>
        <v>13.949340071224418</v>
      </c>
      <c r="K1012" s="32">
        <f>IF((D1011+L1011+M1011-AL1011)/($C$21+$C$22)&gt;$C$8,$C$8,(D1011+L1011+M1011-AL1011)/($C$21+$C$22))</f>
        <v>1400</v>
      </c>
      <c r="L1012" s="97">
        <f t="shared" si="286"/>
        <v>0</v>
      </c>
      <c r="M1012" s="96">
        <f t="shared" si="287"/>
        <v>0</v>
      </c>
      <c r="N1012" s="98">
        <f t="shared" si="295"/>
        <v>1.7382597742038917</v>
      </c>
      <c r="O1012" s="100">
        <f t="shared" si="289"/>
        <v>4.2266987561397071</v>
      </c>
      <c r="P1012" s="104">
        <f t="shared" si="296"/>
        <v>18.880500609176615</v>
      </c>
      <c r="Q1012" s="102">
        <f t="shared" si="302"/>
        <v>2.8886093440366814E-2</v>
      </c>
      <c r="R1012" s="106">
        <f>K1012-U1012</f>
        <v>0</v>
      </c>
      <c r="S1012" s="106">
        <f>IF(K1012-H1011&lt;0,0,K1012-H1011)</f>
        <v>0</v>
      </c>
      <c r="T1012" s="106">
        <f t="shared" si="290"/>
        <v>98.365381490613771</v>
      </c>
      <c r="U1012" s="107">
        <f>IF(S1012&gt;0,0,IF(U1011+(F1012-AL1012/$C$23)*$C$22/($C$21+$C$22)&gt;$C$8,$C$8,IF(V1012=$C$8,U1011+(F1012-AL1012/$C$23)*$C$22/$C$21,U1011+(F1012-AL1012/$C$23)*$C$22/($C$21+$C$22))))</f>
        <v>1400</v>
      </c>
      <c r="V1012" s="107">
        <f>IF(S1012=0,IF(V1011+(F1012-AL1012/$C$23)*$C$22/($C$21+$C$22)&gt;$C$8,$C$8,V1011+(F1012-AL1012/$C$23)*$C$22/($C$21+$C$22)),E1012)</f>
        <v>1400</v>
      </c>
      <c r="W1012" s="203">
        <f>IF(S1012&gt;0,0,IF(W1011+AL1012/$C$23&gt;$F$23,$F$23,W1011+AL1012/$C$23))</f>
        <v>1.6346185093862227</v>
      </c>
      <c r="X1012" s="105" t="str">
        <f>IF(R1012=0,"-",IF(U1012=0,FORECAST($C$8,Инклинометрия!$B$2:$B$152,Инклинометрия!$A$2:$A$152),FORECAST(R1012,Инклинометрия!$B$2:$B$152,Инклинометрия!$A$2:$A$152)))</f>
        <v>-</v>
      </c>
      <c r="Y1012" s="105" t="str">
        <f>IF(R1012=0,"-",IF(U1012=0,FORECAST($C$8-R1012,Инклинометрия!$B$2:$B$152,Инклинометрия!$A$2:$A$152),0))</f>
        <v>-</v>
      </c>
      <c r="Z1012" s="105" t="str">
        <f>IF(S1012=0,"-",FORECAST($C$8,Инклинометрия!$B$2:$B$152,Инклинометрия!$A$2:$A$152))</f>
        <v>-</v>
      </c>
      <c r="AA1012" s="105" t="str">
        <f>IF(S1012=0,"-",FORECAST($C$8-S1012,Инклинометрия!$B$2:$B$152,Инклинометрия!$A$2:$A$152))</f>
        <v>-</v>
      </c>
      <c r="AB1012" s="105">
        <f>IF(T1012=0,"-",FORECAST($C$6,Инклинометрия!$B$2:$B$152,Инклинометрия!$A$2:$A$152))</f>
        <v>1425</v>
      </c>
      <c r="AC1012" s="105">
        <f>IF(R1012=0,FORECAST($C$6-T1012,Инклинометрия!$B$2:$B$152,Инклинометрия!$A$2:$A$152),FORECAST($C$8,Инклинометрия!$B$2:$B$152,Инклинометрия!$A$2:$A$152))</f>
        <v>1331.5528875839168</v>
      </c>
      <c r="AD1012" s="107">
        <f>IF(U1012=0,"-",FORECAST($C$8,Инклинометрия!$B$2:$B$152,Инклинометрия!$A$2:$A$152))</f>
        <v>1330</v>
      </c>
      <c r="AE1012" s="107">
        <f>IF(U1012=0,"-",FORECAST($C$8-U1012,Инклинометрия!$B$2:$B$152,Инклинометрия!$A$2:$A$152))</f>
        <v>0</v>
      </c>
      <c r="AF1012" s="107">
        <f>FORECAST($C$8-S1012,Инклинометрия!$B$2:$B$152,Инклинометрия!$A$2:$A$152)</f>
        <v>1330</v>
      </c>
      <c r="AG1012" s="107">
        <f>FORECAST($C$8-(S1012+V1012),Инклинометрия!$B$2:$B$152,Инклинометрия!$A$2:$A$152)</f>
        <v>0</v>
      </c>
      <c r="AH1012" s="107">
        <f>IF(W1012=0,"-",FORECAST($C$8+W1012,Инклинометрия!$B$2:$B$152,Инклинометрия!$A$2:$A$152))</f>
        <v>1331.5528875839168</v>
      </c>
      <c r="AI1012" s="107">
        <f>IF(W1012=0,"-",FORECAST($C$8,Инклинометрия!$B$2:$B$152,Инклинометрия!$A$2:$A$152))</f>
        <v>1330</v>
      </c>
      <c r="AK1012" s="122">
        <f>2*PI()*$C$5*(AT1011-AT1010)/(LN(AN1011/$I$9)*$I$8/$I$7+LN($I$10/AN1011)*$I$8/$I$7)</f>
        <v>0</v>
      </c>
      <c r="AL1012" s="67">
        <f>AK1012*(B1012-B1011)</f>
        <v>0</v>
      </c>
      <c r="AM1012" s="23">
        <f t="shared" si="303"/>
        <v>4.3059540056097682E-2</v>
      </c>
      <c r="AN1012" s="26">
        <f>AN1011+AK1012*(B1012-B1011)/(2*PI()*$C$5*AN1011*$I$11)</f>
        <v>0.12986115207059001</v>
      </c>
      <c r="AO1012" s="87">
        <f t="shared" si="297"/>
        <v>111242.59539450394</v>
      </c>
      <c r="AP1012" s="87">
        <f>IF(R1012+U1012&lt;$C$8,0,32*$G$13/$C$12^2*($I$8*R1012+$I$6*U1012)+32*$G$14/($C$14^2-$C$13^2)*($I$8*S1012+$I$6*V1012))</f>
        <v>9917.5953945039291</v>
      </c>
      <c r="AQ1012" s="66">
        <f>R1012*$C$11*$C$9+U1012*$C$11*$C$10</f>
        <v>14695380</v>
      </c>
      <c r="AR1012" s="66">
        <f>S1012*$C$11*$C$9+V1012*$C$11*$C$10</f>
        <v>14695380</v>
      </c>
      <c r="AS1012" s="87">
        <f>$C$11*(T1012*$C$9+W1012*$C$10)</f>
        <v>789129.61404581123</v>
      </c>
      <c r="AT1012" s="45">
        <f t="shared" si="291"/>
        <v>15595752.209440315</v>
      </c>
      <c r="AU1012" s="75"/>
    </row>
    <row r="1013" spans="2:47" ht="15" thickBot="1" x14ac:dyDescent="0.35">
      <c r="B1013" s="41">
        <f t="shared" si="298"/>
        <v>9820</v>
      </c>
      <c r="C1013" s="8">
        <f t="shared" si="299"/>
        <v>98.2</v>
      </c>
      <c r="D1013" s="73">
        <f t="shared" si="285"/>
        <v>131.3425</v>
      </c>
      <c r="E1013" s="29">
        <f t="shared" si="288"/>
        <v>7281.5865874435385</v>
      </c>
      <c r="F1013" s="29">
        <f t="shared" si="292"/>
        <v>7.4150576246875062</v>
      </c>
      <c r="G1013" s="29">
        <f t="shared" si="300"/>
        <v>9.9176395730195388</v>
      </c>
      <c r="H1013" s="17">
        <f t="shared" si="301"/>
        <v>9739.1220607056694</v>
      </c>
      <c r="I1013" s="29">
        <f t="shared" si="293"/>
        <v>2.2250485660981263</v>
      </c>
      <c r="J1013" s="29">
        <f t="shared" si="294"/>
        <v>13.949340071223562</v>
      </c>
      <c r="K1013" s="32">
        <f>IF((D1012+L1012+M1012-AL1012)/($C$21+$C$22)&gt;$C$8,$C$8,(D1012+L1012+M1012-AL1012)/($C$21+$C$22))</f>
        <v>1400</v>
      </c>
      <c r="L1013" s="97">
        <f t="shared" si="286"/>
        <v>0</v>
      </c>
      <c r="M1013" s="96">
        <f t="shared" si="287"/>
        <v>0</v>
      </c>
      <c r="N1013" s="98">
        <f t="shared" si="295"/>
        <v>1.7382597742038917</v>
      </c>
      <c r="O1013" s="100">
        <f t="shared" si="289"/>
        <v>4.2266987561397071</v>
      </c>
      <c r="P1013" s="104">
        <f t="shared" si="296"/>
        <v>18.880500609176615</v>
      </c>
      <c r="Q1013" s="102">
        <f t="shared" si="302"/>
        <v>2.8886093440366814E-2</v>
      </c>
      <c r="R1013" s="106">
        <f>K1013-U1013</f>
        <v>0</v>
      </c>
      <c r="S1013" s="106">
        <f>IF(K1013-H1012&lt;0,0,K1013-H1012)</f>
        <v>0</v>
      </c>
      <c r="T1013" s="106">
        <f t="shared" si="290"/>
        <v>98.365381490613771</v>
      </c>
      <c r="U1013" s="107">
        <f>IF(S1013&gt;0,0,IF(U1012+(F1013-AL1013/$C$23)*$C$22/($C$21+$C$22)&gt;$C$8,$C$8,IF(V1013=$C$8,U1012+(F1013-AL1013/$C$23)*$C$22/$C$21,U1012+(F1013-AL1013/$C$23)*$C$22/($C$21+$C$22))))</f>
        <v>1400</v>
      </c>
      <c r="V1013" s="107">
        <f>IF(S1013=0,IF(V1012+(F1013-AL1013/$C$23)*$C$22/($C$21+$C$22)&gt;$C$8,$C$8,V1012+(F1013-AL1013/$C$23)*$C$22/($C$21+$C$22)),E1013)</f>
        <v>1400</v>
      </c>
      <c r="W1013" s="203">
        <f>IF(S1013&gt;0,0,IF(W1012+AL1013/$C$23&gt;$F$23,$F$23,W1012+AL1013/$C$23))</f>
        <v>1.6346185093862227</v>
      </c>
      <c r="X1013" s="105" t="str">
        <f>IF(R1013=0,"-",IF(U1013=0,FORECAST($C$8,Инклинометрия!$B$2:$B$152,Инклинометрия!$A$2:$A$152),FORECAST(R1013,Инклинометрия!$B$2:$B$152,Инклинометрия!$A$2:$A$152)))</f>
        <v>-</v>
      </c>
      <c r="Y1013" s="105" t="str">
        <f>IF(R1013=0,"-",IF(U1013=0,FORECAST($C$8-R1013,Инклинометрия!$B$2:$B$152,Инклинометрия!$A$2:$A$152),0))</f>
        <v>-</v>
      </c>
      <c r="Z1013" s="105" t="str">
        <f>IF(S1013=0,"-",FORECAST($C$8,Инклинометрия!$B$2:$B$152,Инклинометрия!$A$2:$A$152))</f>
        <v>-</v>
      </c>
      <c r="AA1013" s="105" t="str">
        <f>IF(S1013=0,"-",FORECAST($C$8-S1013,Инклинометрия!$B$2:$B$152,Инклинометрия!$A$2:$A$152))</f>
        <v>-</v>
      </c>
      <c r="AB1013" s="105">
        <f>IF(T1013=0,"-",FORECAST($C$6,Инклинометрия!$B$2:$B$152,Инклинометрия!$A$2:$A$152))</f>
        <v>1425</v>
      </c>
      <c r="AC1013" s="105">
        <f>IF(R1013=0,FORECAST($C$6-T1013,Инклинометрия!$B$2:$B$152,Инклинометрия!$A$2:$A$152),FORECAST($C$8,Инклинометрия!$B$2:$B$152,Инклинометрия!$A$2:$A$152))</f>
        <v>1331.5528875839168</v>
      </c>
      <c r="AD1013" s="107">
        <f>IF(U1013=0,"-",FORECAST($C$8,Инклинометрия!$B$2:$B$152,Инклинометрия!$A$2:$A$152))</f>
        <v>1330</v>
      </c>
      <c r="AE1013" s="107">
        <f>IF(U1013=0,"-",FORECAST($C$8-U1013,Инклинометрия!$B$2:$B$152,Инклинометрия!$A$2:$A$152))</f>
        <v>0</v>
      </c>
      <c r="AF1013" s="107">
        <f>FORECAST($C$8-S1013,Инклинометрия!$B$2:$B$152,Инклинометрия!$A$2:$A$152)</f>
        <v>1330</v>
      </c>
      <c r="AG1013" s="107">
        <f>FORECAST($C$8-(S1013+V1013),Инклинометрия!$B$2:$B$152,Инклинометрия!$A$2:$A$152)</f>
        <v>0</v>
      </c>
      <c r="AH1013" s="107">
        <f>IF(W1013=0,"-",FORECAST($C$8+W1013,Инклинометрия!$B$2:$B$152,Инклинометрия!$A$2:$A$152))</f>
        <v>1331.5528875839168</v>
      </c>
      <c r="AI1013" s="107">
        <f>IF(W1013=0,"-",FORECAST($C$8,Инклинометрия!$B$2:$B$152,Инклинометрия!$A$2:$A$152))</f>
        <v>1330</v>
      </c>
      <c r="AK1013" s="122">
        <f>2*PI()*$C$5*(AT1012-AT1011)/(LN(AN1012/$I$9)*$I$8/$I$7+LN($I$10/AN1012)*$I$8/$I$7)</f>
        <v>0</v>
      </c>
      <c r="AL1013" s="67">
        <f>AK1013*(B1013-B1012)</f>
        <v>0</v>
      </c>
      <c r="AM1013" s="23">
        <f t="shared" si="303"/>
        <v>4.3059540056097682E-2</v>
      </c>
      <c r="AN1013" s="26">
        <f>AN1012+AK1013*(B1013-B1012)/(2*PI()*$C$5*AN1012*$I$11)</f>
        <v>0.12986115207059001</v>
      </c>
      <c r="AO1013" s="87">
        <f t="shared" si="297"/>
        <v>111242.59539450394</v>
      </c>
      <c r="AP1013" s="87">
        <f>IF(R1013+U1013&lt;$C$8,0,32*$G$13/$C$12^2*($I$8*R1013+$I$6*U1013)+32*$G$14/($C$14^2-$C$13^2)*($I$8*S1013+$I$6*V1013))</f>
        <v>9917.5953945039291</v>
      </c>
      <c r="AQ1013" s="66">
        <f>R1013*$C$11*$C$9+U1013*$C$11*$C$10</f>
        <v>14695380</v>
      </c>
      <c r="AR1013" s="66">
        <f>S1013*$C$11*$C$9+V1013*$C$11*$C$10</f>
        <v>14695380</v>
      </c>
      <c r="AS1013" s="87">
        <f>$C$11*(T1013*$C$9+W1013*$C$10)</f>
        <v>789129.61404581123</v>
      </c>
      <c r="AT1013" s="45">
        <f t="shared" si="291"/>
        <v>15595752.209440315</v>
      </c>
      <c r="AU1013" s="75"/>
    </row>
    <row r="1014" spans="2:47" ht="15" thickBot="1" x14ac:dyDescent="0.35">
      <c r="B1014" s="41">
        <f t="shared" si="298"/>
        <v>9830</v>
      </c>
      <c r="C1014" s="8">
        <f t="shared" si="299"/>
        <v>98.3</v>
      </c>
      <c r="D1014" s="73">
        <f t="shared" si="285"/>
        <v>131.47624999999999</v>
      </c>
      <c r="E1014" s="29">
        <f t="shared" si="288"/>
        <v>7289.001645068226</v>
      </c>
      <c r="F1014" s="29">
        <f t="shared" si="292"/>
        <v>7.4150576246875062</v>
      </c>
      <c r="G1014" s="29">
        <f t="shared" si="300"/>
        <v>9.9176395730195388</v>
      </c>
      <c r="H1014" s="17">
        <f t="shared" si="301"/>
        <v>9749.0397002786885</v>
      </c>
      <c r="I1014" s="29">
        <f t="shared" si="293"/>
        <v>2.2250485660981263</v>
      </c>
      <c r="J1014" s="29">
        <f t="shared" si="294"/>
        <v>13.949340071223562</v>
      </c>
      <c r="K1014" s="32">
        <f>IF((D1013+L1013+M1013-AL1013)/($C$21+$C$22)&gt;$C$8,$C$8,(D1013+L1013+M1013-AL1013)/($C$21+$C$22))</f>
        <v>1400</v>
      </c>
      <c r="L1014" s="97">
        <f t="shared" si="286"/>
        <v>0</v>
      </c>
      <c r="M1014" s="96">
        <f t="shared" si="287"/>
        <v>0</v>
      </c>
      <c r="N1014" s="98">
        <f t="shared" si="295"/>
        <v>1.7382597742038917</v>
      </c>
      <c r="O1014" s="100">
        <f t="shared" si="289"/>
        <v>4.2266987561397071</v>
      </c>
      <c r="P1014" s="104">
        <f t="shared" si="296"/>
        <v>18.880500609176615</v>
      </c>
      <c r="Q1014" s="102">
        <f t="shared" si="302"/>
        <v>2.8886093440366814E-2</v>
      </c>
      <c r="R1014" s="106">
        <f>K1014-U1014</f>
        <v>0</v>
      </c>
      <c r="S1014" s="106">
        <f>IF(K1014-H1013&lt;0,0,K1014-H1013)</f>
        <v>0</v>
      </c>
      <c r="T1014" s="106">
        <f t="shared" si="290"/>
        <v>98.365381490613771</v>
      </c>
      <c r="U1014" s="107">
        <f>IF(S1014&gt;0,0,IF(U1013+(F1014-AL1014/$C$23)*$C$22/($C$21+$C$22)&gt;$C$8,$C$8,IF(V1014=$C$8,U1013+(F1014-AL1014/$C$23)*$C$22/$C$21,U1013+(F1014-AL1014/$C$23)*$C$22/($C$21+$C$22))))</f>
        <v>1400</v>
      </c>
      <c r="V1014" s="107">
        <f>IF(S1014=0,IF(V1013+(F1014-AL1014/$C$23)*$C$22/($C$21+$C$22)&gt;$C$8,$C$8,V1013+(F1014-AL1014/$C$23)*$C$22/($C$21+$C$22)),E1014)</f>
        <v>1400</v>
      </c>
      <c r="W1014" s="203">
        <f>IF(S1014&gt;0,0,IF(W1013+AL1014/$C$23&gt;$F$23,$F$23,W1013+AL1014/$C$23))</f>
        <v>1.6346185093862227</v>
      </c>
      <c r="X1014" s="105" t="str">
        <f>IF(R1014=0,"-",IF(U1014=0,FORECAST($C$8,Инклинометрия!$B$2:$B$152,Инклинометрия!$A$2:$A$152),FORECAST(R1014,Инклинометрия!$B$2:$B$152,Инклинометрия!$A$2:$A$152)))</f>
        <v>-</v>
      </c>
      <c r="Y1014" s="105" t="str">
        <f>IF(R1014=0,"-",IF(U1014=0,FORECAST($C$8-R1014,Инклинометрия!$B$2:$B$152,Инклинометрия!$A$2:$A$152),0))</f>
        <v>-</v>
      </c>
      <c r="Z1014" s="105" t="str">
        <f>IF(S1014=0,"-",FORECAST($C$8,Инклинометрия!$B$2:$B$152,Инклинометрия!$A$2:$A$152))</f>
        <v>-</v>
      </c>
      <c r="AA1014" s="105" t="str">
        <f>IF(S1014=0,"-",FORECAST($C$8-S1014,Инклинометрия!$B$2:$B$152,Инклинометрия!$A$2:$A$152))</f>
        <v>-</v>
      </c>
      <c r="AB1014" s="105">
        <f>IF(T1014=0,"-",FORECAST($C$6,Инклинометрия!$B$2:$B$152,Инклинометрия!$A$2:$A$152))</f>
        <v>1425</v>
      </c>
      <c r="AC1014" s="105">
        <f>IF(R1014=0,FORECAST($C$6-T1014,Инклинометрия!$B$2:$B$152,Инклинометрия!$A$2:$A$152),FORECAST($C$8,Инклинометрия!$B$2:$B$152,Инклинометрия!$A$2:$A$152))</f>
        <v>1331.5528875839168</v>
      </c>
      <c r="AD1014" s="107">
        <f>IF(U1014=0,"-",FORECAST($C$8,Инклинометрия!$B$2:$B$152,Инклинометрия!$A$2:$A$152))</f>
        <v>1330</v>
      </c>
      <c r="AE1014" s="107">
        <f>IF(U1014=0,"-",FORECAST($C$8-U1014,Инклинометрия!$B$2:$B$152,Инклинометрия!$A$2:$A$152))</f>
        <v>0</v>
      </c>
      <c r="AF1014" s="107">
        <f>FORECAST($C$8-S1014,Инклинометрия!$B$2:$B$152,Инклинометрия!$A$2:$A$152)</f>
        <v>1330</v>
      </c>
      <c r="AG1014" s="107">
        <f>FORECAST($C$8-(S1014+V1014),Инклинометрия!$B$2:$B$152,Инклинометрия!$A$2:$A$152)</f>
        <v>0</v>
      </c>
      <c r="AH1014" s="107">
        <f>IF(W1014=0,"-",FORECAST($C$8+W1014,Инклинометрия!$B$2:$B$152,Инклинометрия!$A$2:$A$152))</f>
        <v>1331.5528875839168</v>
      </c>
      <c r="AI1014" s="107">
        <f>IF(W1014=0,"-",FORECAST($C$8,Инклинометрия!$B$2:$B$152,Инклинометрия!$A$2:$A$152))</f>
        <v>1330</v>
      </c>
      <c r="AK1014" s="122">
        <f>2*PI()*$C$5*(AT1013-AT1012)/(LN(AN1013/$I$9)*$I$8/$I$7+LN($I$10/AN1013)*$I$8/$I$7)</f>
        <v>0</v>
      </c>
      <c r="AL1014" s="67">
        <f>AK1014*(B1014-B1013)</f>
        <v>0</v>
      </c>
      <c r="AM1014" s="23">
        <f t="shared" si="303"/>
        <v>4.3059540056097682E-2</v>
      </c>
      <c r="AN1014" s="26">
        <f>AN1013+AK1014*(B1014-B1013)/(2*PI()*$C$5*AN1013*$I$11)</f>
        <v>0.12986115207059001</v>
      </c>
      <c r="AO1014" s="87">
        <f t="shared" si="297"/>
        <v>111242.59539450394</v>
      </c>
      <c r="AP1014" s="87">
        <f>IF(R1014+U1014&lt;$C$8,0,32*$G$13/$C$12^2*($I$8*R1014+$I$6*U1014)+32*$G$14/($C$14^2-$C$13^2)*($I$8*S1014+$I$6*V1014))</f>
        <v>9917.5953945039291</v>
      </c>
      <c r="AQ1014" s="66">
        <f>R1014*$C$11*$C$9+U1014*$C$11*$C$10</f>
        <v>14695380</v>
      </c>
      <c r="AR1014" s="66">
        <f>S1014*$C$11*$C$9+V1014*$C$11*$C$10</f>
        <v>14695380</v>
      </c>
      <c r="AS1014" s="87">
        <f>$C$11*(T1014*$C$9+W1014*$C$10)</f>
        <v>789129.61404581123</v>
      </c>
      <c r="AT1014" s="45">
        <f t="shared" si="291"/>
        <v>15595752.209440315</v>
      </c>
      <c r="AU1014" s="75"/>
    </row>
    <row r="1015" spans="2:47" ht="15" thickBot="1" x14ac:dyDescent="0.35">
      <c r="B1015" s="41">
        <f t="shared" si="298"/>
        <v>9840</v>
      </c>
      <c r="C1015" s="8">
        <f t="shared" si="299"/>
        <v>98.4</v>
      </c>
      <c r="D1015" s="73">
        <f t="shared" si="285"/>
        <v>131.61000000000001</v>
      </c>
      <c r="E1015" s="29">
        <f t="shared" si="288"/>
        <v>7296.4167026929144</v>
      </c>
      <c r="F1015" s="29">
        <f t="shared" si="292"/>
        <v>7.4150576246884157</v>
      </c>
      <c r="G1015" s="29">
        <f t="shared" si="300"/>
        <v>9.9176395730207556</v>
      </c>
      <c r="H1015" s="17">
        <f t="shared" si="301"/>
        <v>9758.9573398517095</v>
      </c>
      <c r="I1015" s="29">
        <f t="shared" si="293"/>
        <v>2.2250485660981263</v>
      </c>
      <c r="J1015" s="29">
        <f t="shared" si="294"/>
        <v>13.949340071224418</v>
      </c>
      <c r="K1015" s="32">
        <f>IF((D1014+L1014+M1014-AL1014)/($C$21+$C$22)&gt;$C$8,$C$8,(D1014+L1014+M1014-AL1014)/($C$21+$C$22))</f>
        <v>1400</v>
      </c>
      <c r="L1015" s="97">
        <f t="shared" si="286"/>
        <v>0</v>
      </c>
      <c r="M1015" s="96">
        <f t="shared" si="287"/>
        <v>0</v>
      </c>
      <c r="N1015" s="98">
        <f t="shared" si="295"/>
        <v>1.7382597742038917</v>
      </c>
      <c r="O1015" s="100">
        <f t="shared" si="289"/>
        <v>4.2266987561397071</v>
      </c>
      <c r="P1015" s="104">
        <f t="shared" si="296"/>
        <v>18.880500609176615</v>
      </c>
      <c r="Q1015" s="102">
        <f t="shared" si="302"/>
        <v>2.8886093440366814E-2</v>
      </c>
      <c r="R1015" s="106">
        <f>K1015-U1015</f>
        <v>0</v>
      </c>
      <c r="S1015" s="106">
        <f>IF(K1015-H1014&lt;0,0,K1015-H1014)</f>
        <v>0</v>
      </c>
      <c r="T1015" s="106">
        <f t="shared" si="290"/>
        <v>98.365381490613771</v>
      </c>
      <c r="U1015" s="107">
        <f>IF(S1015&gt;0,0,IF(U1014+(F1015-AL1015/$C$23)*$C$22/($C$21+$C$22)&gt;$C$8,$C$8,IF(V1015=$C$8,U1014+(F1015-AL1015/$C$23)*$C$22/$C$21,U1014+(F1015-AL1015/$C$23)*$C$22/($C$21+$C$22))))</f>
        <v>1400</v>
      </c>
      <c r="V1015" s="107">
        <f>IF(S1015=0,IF(V1014+(F1015-AL1015/$C$23)*$C$22/($C$21+$C$22)&gt;$C$8,$C$8,V1014+(F1015-AL1015/$C$23)*$C$22/($C$21+$C$22)),E1015)</f>
        <v>1400</v>
      </c>
      <c r="W1015" s="203">
        <f>IF(S1015&gt;0,0,IF(W1014+AL1015/$C$23&gt;$F$23,$F$23,W1014+AL1015/$C$23))</f>
        <v>1.6346185093862227</v>
      </c>
      <c r="X1015" s="105" t="str">
        <f>IF(R1015=0,"-",IF(U1015=0,FORECAST($C$8,Инклинометрия!$B$2:$B$152,Инклинометрия!$A$2:$A$152),FORECAST(R1015,Инклинометрия!$B$2:$B$152,Инклинометрия!$A$2:$A$152)))</f>
        <v>-</v>
      </c>
      <c r="Y1015" s="105" t="str">
        <f>IF(R1015=0,"-",IF(U1015=0,FORECAST($C$8-R1015,Инклинометрия!$B$2:$B$152,Инклинометрия!$A$2:$A$152),0))</f>
        <v>-</v>
      </c>
      <c r="Z1015" s="105" t="str">
        <f>IF(S1015=0,"-",FORECAST($C$8,Инклинометрия!$B$2:$B$152,Инклинометрия!$A$2:$A$152))</f>
        <v>-</v>
      </c>
      <c r="AA1015" s="105" t="str">
        <f>IF(S1015=0,"-",FORECAST($C$8-S1015,Инклинометрия!$B$2:$B$152,Инклинометрия!$A$2:$A$152))</f>
        <v>-</v>
      </c>
      <c r="AB1015" s="105">
        <f>IF(T1015=0,"-",FORECAST($C$6,Инклинометрия!$B$2:$B$152,Инклинометрия!$A$2:$A$152))</f>
        <v>1425</v>
      </c>
      <c r="AC1015" s="105">
        <f>IF(R1015=0,FORECAST($C$6-T1015,Инклинометрия!$B$2:$B$152,Инклинометрия!$A$2:$A$152),FORECAST($C$8,Инклинометрия!$B$2:$B$152,Инклинометрия!$A$2:$A$152))</f>
        <v>1331.5528875839168</v>
      </c>
      <c r="AD1015" s="107">
        <f>IF(U1015=0,"-",FORECAST($C$8,Инклинометрия!$B$2:$B$152,Инклинометрия!$A$2:$A$152))</f>
        <v>1330</v>
      </c>
      <c r="AE1015" s="107">
        <f>IF(U1015=0,"-",FORECAST($C$8-U1015,Инклинометрия!$B$2:$B$152,Инклинометрия!$A$2:$A$152))</f>
        <v>0</v>
      </c>
      <c r="AF1015" s="107">
        <f>FORECAST($C$8-S1015,Инклинометрия!$B$2:$B$152,Инклинометрия!$A$2:$A$152)</f>
        <v>1330</v>
      </c>
      <c r="AG1015" s="107">
        <f>FORECAST($C$8-(S1015+V1015),Инклинометрия!$B$2:$B$152,Инклинометрия!$A$2:$A$152)</f>
        <v>0</v>
      </c>
      <c r="AH1015" s="107">
        <f>IF(W1015=0,"-",FORECAST($C$8+W1015,Инклинометрия!$B$2:$B$152,Инклинометрия!$A$2:$A$152))</f>
        <v>1331.5528875839168</v>
      </c>
      <c r="AI1015" s="107">
        <f>IF(W1015=0,"-",FORECAST($C$8,Инклинометрия!$B$2:$B$152,Инклинометрия!$A$2:$A$152))</f>
        <v>1330</v>
      </c>
      <c r="AK1015" s="122">
        <f>2*PI()*$C$5*(AT1014-AT1013)/(LN(AN1014/$I$9)*$I$8/$I$7+LN($I$10/AN1014)*$I$8/$I$7)</f>
        <v>0</v>
      </c>
      <c r="AL1015" s="67">
        <f>AK1015*(B1015-B1014)</f>
        <v>0</v>
      </c>
      <c r="AM1015" s="23">
        <f t="shared" si="303"/>
        <v>4.3059540056097682E-2</v>
      </c>
      <c r="AN1015" s="26">
        <f>AN1014+AK1015*(B1015-B1014)/(2*PI()*$C$5*AN1014*$I$11)</f>
        <v>0.12986115207059001</v>
      </c>
      <c r="AO1015" s="87">
        <f t="shared" si="297"/>
        <v>111242.59539450394</v>
      </c>
      <c r="AP1015" s="87">
        <f>IF(R1015+U1015&lt;$C$8,0,32*$G$13/$C$12^2*($I$8*R1015+$I$6*U1015)+32*$G$14/($C$14^2-$C$13^2)*($I$8*S1015+$I$6*V1015))</f>
        <v>9917.5953945039291</v>
      </c>
      <c r="AQ1015" s="66">
        <f>R1015*$C$11*$C$9+U1015*$C$11*$C$10</f>
        <v>14695380</v>
      </c>
      <c r="AR1015" s="66">
        <f>S1015*$C$11*$C$9+V1015*$C$11*$C$10</f>
        <v>14695380</v>
      </c>
      <c r="AS1015" s="87">
        <f>$C$11*(T1015*$C$9+W1015*$C$10)</f>
        <v>789129.61404581123</v>
      </c>
      <c r="AT1015" s="45">
        <f t="shared" si="291"/>
        <v>15595752.209440315</v>
      </c>
      <c r="AU1015" s="75"/>
    </row>
    <row r="1016" spans="2:47" ht="15" thickBot="1" x14ac:dyDescent="0.35">
      <c r="B1016" s="41">
        <f t="shared" si="298"/>
        <v>9850</v>
      </c>
      <c r="C1016" s="8">
        <f t="shared" si="299"/>
        <v>98.5</v>
      </c>
      <c r="D1016" s="73">
        <f t="shared" si="285"/>
        <v>131.74375000000001</v>
      </c>
      <c r="E1016" s="29">
        <f t="shared" si="288"/>
        <v>7303.8317603176019</v>
      </c>
      <c r="F1016" s="29">
        <f t="shared" si="292"/>
        <v>7.4150576246875062</v>
      </c>
      <c r="G1016" s="29">
        <f t="shared" si="300"/>
        <v>9.9176395730195388</v>
      </c>
      <c r="H1016" s="17">
        <f t="shared" si="301"/>
        <v>9768.8749794247287</v>
      </c>
      <c r="I1016" s="29">
        <f t="shared" si="293"/>
        <v>2.2250485660981263</v>
      </c>
      <c r="J1016" s="29">
        <f t="shared" si="294"/>
        <v>13.949340071223562</v>
      </c>
      <c r="K1016" s="32">
        <f>IF((D1015+L1015+M1015-AL1015)/($C$21+$C$22)&gt;$C$8,$C$8,(D1015+L1015+M1015-AL1015)/($C$21+$C$22))</f>
        <v>1400</v>
      </c>
      <c r="L1016" s="97">
        <f t="shared" si="286"/>
        <v>0</v>
      </c>
      <c r="M1016" s="96">
        <f t="shared" si="287"/>
        <v>0</v>
      </c>
      <c r="N1016" s="98">
        <f t="shared" si="295"/>
        <v>1.7382597742038917</v>
      </c>
      <c r="O1016" s="100">
        <f t="shared" si="289"/>
        <v>4.2266987561397071</v>
      </c>
      <c r="P1016" s="104">
        <f t="shared" si="296"/>
        <v>18.880500609176615</v>
      </c>
      <c r="Q1016" s="102">
        <f t="shared" si="302"/>
        <v>2.8886093440366814E-2</v>
      </c>
      <c r="R1016" s="106">
        <f>K1016-U1016</f>
        <v>0</v>
      </c>
      <c r="S1016" s="106">
        <f>IF(K1016-H1015&lt;0,0,K1016-H1015)</f>
        <v>0</v>
      </c>
      <c r="T1016" s="106">
        <f t="shared" si="290"/>
        <v>98.365381490613771</v>
      </c>
      <c r="U1016" s="107">
        <f>IF(S1016&gt;0,0,IF(U1015+(F1016-AL1016/$C$23)*$C$22/($C$21+$C$22)&gt;$C$8,$C$8,IF(V1016=$C$8,U1015+(F1016-AL1016/$C$23)*$C$22/$C$21,U1015+(F1016-AL1016/$C$23)*$C$22/($C$21+$C$22))))</f>
        <v>1400</v>
      </c>
      <c r="V1016" s="107">
        <f>IF(S1016=0,IF(V1015+(F1016-AL1016/$C$23)*$C$22/($C$21+$C$22)&gt;$C$8,$C$8,V1015+(F1016-AL1016/$C$23)*$C$22/($C$21+$C$22)),E1016)</f>
        <v>1400</v>
      </c>
      <c r="W1016" s="203">
        <f>IF(S1016&gt;0,0,IF(W1015+AL1016/$C$23&gt;$F$23,$F$23,W1015+AL1016/$C$23))</f>
        <v>1.6346185093862227</v>
      </c>
      <c r="X1016" s="105" t="str">
        <f>IF(R1016=0,"-",IF(U1016=0,FORECAST($C$8,Инклинометрия!$B$2:$B$152,Инклинометрия!$A$2:$A$152),FORECAST(R1016,Инклинометрия!$B$2:$B$152,Инклинометрия!$A$2:$A$152)))</f>
        <v>-</v>
      </c>
      <c r="Y1016" s="105" t="str">
        <f>IF(R1016=0,"-",IF(U1016=0,FORECAST($C$8-R1016,Инклинометрия!$B$2:$B$152,Инклинометрия!$A$2:$A$152),0))</f>
        <v>-</v>
      </c>
      <c r="Z1016" s="105" t="str">
        <f>IF(S1016=0,"-",FORECAST($C$8,Инклинометрия!$B$2:$B$152,Инклинометрия!$A$2:$A$152))</f>
        <v>-</v>
      </c>
      <c r="AA1016" s="105" t="str">
        <f>IF(S1016=0,"-",FORECAST($C$8-S1016,Инклинометрия!$B$2:$B$152,Инклинометрия!$A$2:$A$152))</f>
        <v>-</v>
      </c>
      <c r="AB1016" s="105">
        <f>IF(T1016=0,"-",FORECAST($C$6,Инклинометрия!$B$2:$B$152,Инклинометрия!$A$2:$A$152))</f>
        <v>1425</v>
      </c>
      <c r="AC1016" s="105">
        <f>IF(R1016=0,FORECAST($C$6-T1016,Инклинометрия!$B$2:$B$152,Инклинометрия!$A$2:$A$152),FORECAST($C$8,Инклинометрия!$B$2:$B$152,Инклинометрия!$A$2:$A$152))</f>
        <v>1331.5528875839168</v>
      </c>
      <c r="AD1016" s="107">
        <f>IF(U1016=0,"-",FORECAST($C$8,Инклинометрия!$B$2:$B$152,Инклинометрия!$A$2:$A$152))</f>
        <v>1330</v>
      </c>
      <c r="AE1016" s="107">
        <f>IF(U1016=0,"-",FORECAST($C$8-U1016,Инклинометрия!$B$2:$B$152,Инклинометрия!$A$2:$A$152))</f>
        <v>0</v>
      </c>
      <c r="AF1016" s="107">
        <f>FORECAST($C$8-S1016,Инклинометрия!$B$2:$B$152,Инклинометрия!$A$2:$A$152)</f>
        <v>1330</v>
      </c>
      <c r="AG1016" s="107">
        <f>FORECAST($C$8-(S1016+V1016),Инклинометрия!$B$2:$B$152,Инклинометрия!$A$2:$A$152)</f>
        <v>0</v>
      </c>
      <c r="AH1016" s="107">
        <f>IF(W1016=0,"-",FORECAST($C$8+W1016,Инклинометрия!$B$2:$B$152,Инклинометрия!$A$2:$A$152))</f>
        <v>1331.5528875839168</v>
      </c>
      <c r="AI1016" s="107">
        <f>IF(W1016=0,"-",FORECAST($C$8,Инклинометрия!$B$2:$B$152,Инклинометрия!$A$2:$A$152))</f>
        <v>1330</v>
      </c>
      <c r="AK1016" s="122">
        <f>2*PI()*$C$5*(AT1015-AT1014)/(LN(AN1015/$I$9)*$I$8/$I$7+LN($I$10/AN1015)*$I$8/$I$7)</f>
        <v>0</v>
      </c>
      <c r="AL1016" s="67">
        <f>AK1016*(B1016-B1015)</f>
        <v>0</v>
      </c>
      <c r="AM1016" s="23">
        <f t="shared" si="303"/>
        <v>4.3059540056097682E-2</v>
      </c>
      <c r="AN1016" s="26">
        <f>AN1015+AK1016*(B1016-B1015)/(2*PI()*$C$5*AN1015*$I$11)</f>
        <v>0.12986115207059001</v>
      </c>
      <c r="AO1016" s="87">
        <f t="shared" si="297"/>
        <v>111242.59539450394</v>
      </c>
      <c r="AP1016" s="87">
        <f>IF(R1016+U1016&lt;$C$8,0,32*$G$13/$C$12^2*($I$8*R1016+$I$6*U1016)+32*$G$14/($C$14^2-$C$13^2)*($I$8*S1016+$I$6*V1016))</f>
        <v>9917.5953945039291</v>
      </c>
      <c r="AQ1016" s="66">
        <f>R1016*$C$11*$C$9+U1016*$C$11*$C$10</f>
        <v>14695380</v>
      </c>
      <c r="AR1016" s="66">
        <f>S1016*$C$11*$C$9+V1016*$C$11*$C$10</f>
        <v>14695380</v>
      </c>
      <c r="AS1016" s="87">
        <f>$C$11*(T1016*$C$9+W1016*$C$10)</f>
        <v>789129.61404581123</v>
      </c>
      <c r="AT1016" s="45">
        <f t="shared" si="291"/>
        <v>15595752.209440315</v>
      </c>
      <c r="AU1016" s="75"/>
    </row>
    <row r="1017" spans="2:47" ht="15" thickBot="1" x14ac:dyDescent="0.35">
      <c r="B1017" s="41">
        <f t="shared" si="298"/>
        <v>9860</v>
      </c>
      <c r="C1017" s="8">
        <f t="shared" si="299"/>
        <v>98.600000000000009</v>
      </c>
      <c r="D1017" s="73">
        <f t="shared" si="285"/>
        <v>131.87750000000003</v>
      </c>
      <c r="E1017" s="29">
        <f t="shared" si="288"/>
        <v>7311.2468179422904</v>
      </c>
      <c r="F1017" s="29">
        <f t="shared" si="292"/>
        <v>7.4150576246884157</v>
      </c>
      <c r="G1017" s="29">
        <f t="shared" si="300"/>
        <v>9.9176395730207556</v>
      </c>
      <c r="H1017" s="17">
        <f t="shared" si="301"/>
        <v>9778.7926189977497</v>
      </c>
      <c r="I1017" s="29">
        <f t="shared" si="293"/>
        <v>2.2250485660981263</v>
      </c>
      <c r="J1017" s="29">
        <f t="shared" si="294"/>
        <v>13.949340071224418</v>
      </c>
      <c r="K1017" s="32">
        <f>IF((D1016+L1016+M1016-AL1016)/($C$21+$C$22)&gt;$C$8,$C$8,(D1016+L1016+M1016-AL1016)/($C$21+$C$22))</f>
        <v>1400</v>
      </c>
      <c r="L1017" s="97">
        <f t="shared" si="286"/>
        <v>0</v>
      </c>
      <c r="M1017" s="96">
        <f t="shared" si="287"/>
        <v>0</v>
      </c>
      <c r="N1017" s="98">
        <f t="shared" si="295"/>
        <v>1.7382597742038917</v>
      </c>
      <c r="O1017" s="100">
        <f t="shared" si="289"/>
        <v>4.2266987561397071</v>
      </c>
      <c r="P1017" s="104">
        <f t="shared" si="296"/>
        <v>18.880500609176615</v>
      </c>
      <c r="Q1017" s="102">
        <f t="shared" si="302"/>
        <v>2.8886093440366814E-2</v>
      </c>
      <c r="R1017" s="106">
        <f>K1017-U1017</f>
        <v>0</v>
      </c>
      <c r="S1017" s="106">
        <f>IF(K1017-H1016&lt;0,0,K1017-H1016)</f>
        <v>0</v>
      </c>
      <c r="T1017" s="106">
        <f t="shared" si="290"/>
        <v>98.365381490613771</v>
      </c>
      <c r="U1017" s="107">
        <f>IF(S1017&gt;0,0,IF(U1016+(F1017-AL1017/$C$23)*$C$22/($C$21+$C$22)&gt;$C$8,$C$8,IF(V1017=$C$8,U1016+(F1017-AL1017/$C$23)*$C$22/$C$21,U1016+(F1017-AL1017/$C$23)*$C$22/($C$21+$C$22))))</f>
        <v>1400</v>
      </c>
      <c r="V1017" s="107">
        <f>IF(S1017=0,IF(V1016+(F1017-AL1017/$C$23)*$C$22/($C$21+$C$22)&gt;$C$8,$C$8,V1016+(F1017-AL1017/$C$23)*$C$22/($C$21+$C$22)),E1017)</f>
        <v>1400</v>
      </c>
      <c r="W1017" s="203">
        <f>IF(S1017&gt;0,0,IF(W1016+AL1017/$C$23&gt;$F$23,$F$23,W1016+AL1017/$C$23))</f>
        <v>1.6346185093862227</v>
      </c>
      <c r="X1017" s="105" t="str">
        <f>IF(R1017=0,"-",IF(U1017=0,FORECAST($C$8,Инклинометрия!$B$2:$B$152,Инклинометрия!$A$2:$A$152),FORECAST(R1017,Инклинометрия!$B$2:$B$152,Инклинометрия!$A$2:$A$152)))</f>
        <v>-</v>
      </c>
      <c r="Y1017" s="105" t="str">
        <f>IF(R1017=0,"-",IF(U1017=0,FORECAST($C$8-R1017,Инклинометрия!$B$2:$B$152,Инклинометрия!$A$2:$A$152),0))</f>
        <v>-</v>
      </c>
      <c r="Z1017" s="105" t="str">
        <f>IF(S1017=0,"-",FORECAST($C$8,Инклинометрия!$B$2:$B$152,Инклинометрия!$A$2:$A$152))</f>
        <v>-</v>
      </c>
      <c r="AA1017" s="105" t="str">
        <f>IF(S1017=0,"-",FORECAST($C$8-S1017,Инклинометрия!$B$2:$B$152,Инклинометрия!$A$2:$A$152))</f>
        <v>-</v>
      </c>
      <c r="AB1017" s="105">
        <f>IF(T1017=0,"-",FORECAST($C$6,Инклинометрия!$B$2:$B$152,Инклинометрия!$A$2:$A$152))</f>
        <v>1425</v>
      </c>
      <c r="AC1017" s="105">
        <f>IF(R1017=0,FORECAST($C$6-T1017,Инклинометрия!$B$2:$B$152,Инклинометрия!$A$2:$A$152),FORECAST($C$8,Инклинометрия!$B$2:$B$152,Инклинометрия!$A$2:$A$152))</f>
        <v>1331.5528875839168</v>
      </c>
      <c r="AD1017" s="107">
        <f>IF(U1017=0,"-",FORECAST($C$8,Инклинометрия!$B$2:$B$152,Инклинометрия!$A$2:$A$152))</f>
        <v>1330</v>
      </c>
      <c r="AE1017" s="107">
        <f>IF(U1017=0,"-",FORECAST($C$8-U1017,Инклинометрия!$B$2:$B$152,Инклинометрия!$A$2:$A$152))</f>
        <v>0</v>
      </c>
      <c r="AF1017" s="107">
        <f>FORECAST($C$8-S1017,Инклинометрия!$B$2:$B$152,Инклинометрия!$A$2:$A$152)</f>
        <v>1330</v>
      </c>
      <c r="AG1017" s="107">
        <f>FORECAST($C$8-(S1017+V1017),Инклинометрия!$B$2:$B$152,Инклинометрия!$A$2:$A$152)</f>
        <v>0</v>
      </c>
      <c r="AH1017" s="107">
        <f>IF(W1017=0,"-",FORECAST($C$8+W1017,Инклинометрия!$B$2:$B$152,Инклинометрия!$A$2:$A$152))</f>
        <v>1331.5528875839168</v>
      </c>
      <c r="AI1017" s="107">
        <f>IF(W1017=0,"-",FORECAST($C$8,Инклинометрия!$B$2:$B$152,Инклинометрия!$A$2:$A$152))</f>
        <v>1330</v>
      </c>
      <c r="AK1017" s="122">
        <f>2*PI()*$C$5*(AT1016-AT1015)/(LN(AN1016/$I$9)*$I$8/$I$7+LN($I$10/AN1016)*$I$8/$I$7)</f>
        <v>0</v>
      </c>
      <c r="AL1017" s="67">
        <f>AK1017*(B1017-B1016)</f>
        <v>0</v>
      </c>
      <c r="AM1017" s="23">
        <f t="shared" si="303"/>
        <v>4.3059540056097682E-2</v>
      </c>
      <c r="AN1017" s="26">
        <f>AN1016+AK1017*(B1017-B1016)/(2*PI()*$C$5*AN1016*$I$11)</f>
        <v>0.12986115207059001</v>
      </c>
      <c r="AO1017" s="87">
        <f t="shared" si="297"/>
        <v>111242.59539450394</v>
      </c>
      <c r="AP1017" s="87">
        <f>IF(R1017+U1017&lt;$C$8,0,32*$G$13/$C$12^2*($I$8*R1017+$I$6*U1017)+32*$G$14/($C$14^2-$C$13^2)*($I$8*S1017+$I$6*V1017))</f>
        <v>9917.5953945039291</v>
      </c>
      <c r="AQ1017" s="66">
        <f>R1017*$C$11*$C$9+U1017*$C$11*$C$10</f>
        <v>14695380</v>
      </c>
      <c r="AR1017" s="66">
        <f>S1017*$C$11*$C$9+V1017*$C$11*$C$10</f>
        <v>14695380</v>
      </c>
      <c r="AS1017" s="87">
        <f>$C$11*(T1017*$C$9+W1017*$C$10)</f>
        <v>789129.61404581123</v>
      </c>
      <c r="AT1017" s="45">
        <f t="shared" si="291"/>
        <v>15595752.209440315</v>
      </c>
      <c r="AU1017" s="75"/>
    </row>
    <row r="1018" spans="2:47" ht="15" thickBot="1" x14ac:dyDescent="0.35">
      <c r="B1018" s="41">
        <f t="shared" si="298"/>
        <v>9870</v>
      </c>
      <c r="C1018" s="8">
        <f t="shared" si="299"/>
        <v>98.7</v>
      </c>
      <c r="D1018" s="73">
        <f t="shared" si="285"/>
        <v>132.01124999999999</v>
      </c>
      <c r="E1018" s="29">
        <f t="shared" si="288"/>
        <v>7318.6618755669779</v>
      </c>
      <c r="F1018" s="29">
        <f t="shared" si="292"/>
        <v>7.4150576246875062</v>
      </c>
      <c r="G1018" s="29">
        <f t="shared" si="300"/>
        <v>9.9176395730195388</v>
      </c>
      <c r="H1018" s="17">
        <f t="shared" si="301"/>
        <v>9788.7102585707689</v>
      </c>
      <c r="I1018" s="29">
        <f t="shared" si="293"/>
        <v>2.2250485660981263</v>
      </c>
      <c r="J1018" s="29">
        <f t="shared" si="294"/>
        <v>13.949340071223562</v>
      </c>
      <c r="K1018" s="32">
        <f>IF((D1017+L1017+M1017-AL1017)/($C$21+$C$22)&gt;$C$8,$C$8,(D1017+L1017+M1017-AL1017)/($C$21+$C$22))</f>
        <v>1400</v>
      </c>
      <c r="L1018" s="97">
        <f t="shared" si="286"/>
        <v>0</v>
      </c>
      <c r="M1018" s="96">
        <f t="shared" si="287"/>
        <v>0</v>
      </c>
      <c r="N1018" s="98">
        <f t="shared" si="295"/>
        <v>1.7382597742038917</v>
      </c>
      <c r="O1018" s="100">
        <f t="shared" si="289"/>
        <v>4.2266987561397071</v>
      </c>
      <c r="P1018" s="104">
        <f t="shared" si="296"/>
        <v>18.880500609176615</v>
      </c>
      <c r="Q1018" s="102">
        <f t="shared" si="302"/>
        <v>2.8886093440366814E-2</v>
      </c>
      <c r="R1018" s="106">
        <f>K1018-U1018</f>
        <v>0</v>
      </c>
      <c r="S1018" s="106">
        <f>IF(K1018-H1017&lt;0,0,K1018-H1017)</f>
        <v>0</v>
      </c>
      <c r="T1018" s="106">
        <f t="shared" si="290"/>
        <v>98.365381490613771</v>
      </c>
      <c r="U1018" s="107">
        <f>IF(S1018&gt;0,0,IF(U1017+(F1018-AL1018/$C$23)*$C$22/($C$21+$C$22)&gt;$C$8,$C$8,IF(V1018=$C$8,U1017+(F1018-AL1018/$C$23)*$C$22/$C$21,U1017+(F1018-AL1018/$C$23)*$C$22/($C$21+$C$22))))</f>
        <v>1400</v>
      </c>
      <c r="V1018" s="107">
        <f>IF(S1018=0,IF(V1017+(F1018-AL1018/$C$23)*$C$22/($C$21+$C$22)&gt;$C$8,$C$8,V1017+(F1018-AL1018/$C$23)*$C$22/($C$21+$C$22)),E1018)</f>
        <v>1400</v>
      </c>
      <c r="W1018" s="203">
        <f>IF(S1018&gt;0,0,IF(W1017+AL1018/$C$23&gt;$F$23,$F$23,W1017+AL1018/$C$23))</f>
        <v>1.6346185093862227</v>
      </c>
      <c r="X1018" s="105" t="str">
        <f>IF(R1018=0,"-",IF(U1018=0,FORECAST($C$8,Инклинометрия!$B$2:$B$152,Инклинометрия!$A$2:$A$152),FORECAST(R1018,Инклинометрия!$B$2:$B$152,Инклинометрия!$A$2:$A$152)))</f>
        <v>-</v>
      </c>
      <c r="Y1018" s="105" t="str">
        <f>IF(R1018=0,"-",IF(U1018=0,FORECAST($C$8-R1018,Инклинометрия!$B$2:$B$152,Инклинометрия!$A$2:$A$152),0))</f>
        <v>-</v>
      </c>
      <c r="Z1018" s="105" t="str">
        <f>IF(S1018=0,"-",FORECAST($C$8,Инклинометрия!$B$2:$B$152,Инклинометрия!$A$2:$A$152))</f>
        <v>-</v>
      </c>
      <c r="AA1018" s="105" t="str">
        <f>IF(S1018=0,"-",FORECAST($C$8-S1018,Инклинометрия!$B$2:$B$152,Инклинометрия!$A$2:$A$152))</f>
        <v>-</v>
      </c>
      <c r="AB1018" s="105">
        <f>IF(T1018=0,"-",FORECAST($C$6,Инклинометрия!$B$2:$B$152,Инклинометрия!$A$2:$A$152))</f>
        <v>1425</v>
      </c>
      <c r="AC1018" s="105">
        <f>IF(R1018=0,FORECAST($C$6-T1018,Инклинометрия!$B$2:$B$152,Инклинометрия!$A$2:$A$152),FORECAST($C$8,Инклинометрия!$B$2:$B$152,Инклинометрия!$A$2:$A$152))</f>
        <v>1331.5528875839168</v>
      </c>
      <c r="AD1018" s="107">
        <f>IF(U1018=0,"-",FORECAST($C$8,Инклинометрия!$B$2:$B$152,Инклинометрия!$A$2:$A$152))</f>
        <v>1330</v>
      </c>
      <c r="AE1018" s="107">
        <f>IF(U1018=0,"-",FORECAST($C$8-U1018,Инклинометрия!$B$2:$B$152,Инклинометрия!$A$2:$A$152))</f>
        <v>0</v>
      </c>
      <c r="AF1018" s="107">
        <f>FORECAST($C$8-S1018,Инклинометрия!$B$2:$B$152,Инклинометрия!$A$2:$A$152)</f>
        <v>1330</v>
      </c>
      <c r="AG1018" s="107">
        <f>FORECAST($C$8-(S1018+V1018),Инклинометрия!$B$2:$B$152,Инклинометрия!$A$2:$A$152)</f>
        <v>0</v>
      </c>
      <c r="AH1018" s="107">
        <f>IF(W1018=0,"-",FORECAST($C$8+W1018,Инклинометрия!$B$2:$B$152,Инклинометрия!$A$2:$A$152))</f>
        <v>1331.5528875839168</v>
      </c>
      <c r="AI1018" s="107">
        <f>IF(W1018=0,"-",FORECAST($C$8,Инклинометрия!$B$2:$B$152,Инклинометрия!$A$2:$A$152))</f>
        <v>1330</v>
      </c>
      <c r="AK1018" s="122">
        <f>2*PI()*$C$5*(AT1017-AT1016)/(LN(AN1017/$I$9)*$I$8/$I$7+LN($I$10/AN1017)*$I$8/$I$7)</f>
        <v>0</v>
      </c>
      <c r="AL1018" s="67">
        <f>AK1018*(B1018-B1017)</f>
        <v>0</v>
      </c>
      <c r="AM1018" s="23">
        <f t="shared" si="303"/>
        <v>4.3059540056097682E-2</v>
      </c>
      <c r="AN1018" s="26">
        <f>AN1017+AK1018*(B1018-B1017)/(2*PI()*$C$5*AN1017*$I$11)</f>
        <v>0.12986115207059001</v>
      </c>
      <c r="AO1018" s="87">
        <f t="shared" si="297"/>
        <v>111242.59539450394</v>
      </c>
      <c r="AP1018" s="87">
        <f>IF(R1018+U1018&lt;$C$8,0,32*$G$13/$C$12^2*($I$8*R1018+$I$6*U1018)+32*$G$14/($C$14^2-$C$13^2)*($I$8*S1018+$I$6*V1018))</f>
        <v>9917.5953945039291</v>
      </c>
      <c r="AQ1018" s="66">
        <f>R1018*$C$11*$C$9+U1018*$C$11*$C$10</f>
        <v>14695380</v>
      </c>
      <c r="AR1018" s="66">
        <f>S1018*$C$11*$C$9+V1018*$C$11*$C$10</f>
        <v>14695380</v>
      </c>
      <c r="AS1018" s="87">
        <f>$C$11*(T1018*$C$9+W1018*$C$10)</f>
        <v>789129.61404581123</v>
      </c>
      <c r="AT1018" s="45">
        <f t="shared" si="291"/>
        <v>15595752.209440315</v>
      </c>
      <c r="AU1018" s="75"/>
    </row>
    <row r="1019" spans="2:47" ht="15" thickBot="1" x14ac:dyDescent="0.35">
      <c r="B1019" s="41">
        <f t="shared" si="298"/>
        <v>9880</v>
      </c>
      <c r="C1019" s="8">
        <f t="shared" si="299"/>
        <v>98.8</v>
      </c>
      <c r="D1019" s="73">
        <f t="shared" si="285"/>
        <v>132.14500000000001</v>
      </c>
      <c r="E1019" s="29">
        <f t="shared" si="288"/>
        <v>7326.0769331916654</v>
      </c>
      <c r="F1019" s="29">
        <f t="shared" si="292"/>
        <v>7.4150576246875062</v>
      </c>
      <c r="G1019" s="29">
        <f t="shared" si="300"/>
        <v>9.9176395730195388</v>
      </c>
      <c r="H1019" s="17">
        <f t="shared" si="301"/>
        <v>9798.6278981437881</v>
      </c>
      <c r="I1019" s="29">
        <f t="shared" si="293"/>
        <v>2.2250485660981263</v>
      </c>
      <c r="J1019" s="29">
        <f t="shared" si="294"/>
        <v>13.949340071223562</v>
      </c>
      <c r="K1019" s="32">
        <f>IF((D1018+L1018+M1018-AL1018)/($C$21+$C$22)&gt;$C$8,$C$8,(D1018+L1018+M1018-AL1018)/($C$21+$C$22))</f>
        <v>1400</v>
      </c>
      <c r="L1019" s="97">
        <f t="shared" si="286"/>
        <v>0</v>
      </c>
      <c r="M1019" s="96">
        <f t="shared" si="287"/>
        <v>0</v>
      </c>
      <c r="N1019" s="98">
        <f t="shared" si="295"/>
        <v>1.7382597742038917</v>
      </c>
      <c r="O1019" s="100">
        <f t="shared" si="289"/>
        <v>4.2266987561397071</v>
      </c>
      <c r="P1019" s="104">
        <f t="shared" si="296"/>
        <v>18.880500609176615</v>
      </c>
      <c r="Q1019" s="102">
        <f t="shared" si="302"/>
        <v>2.8886093440366814E-2</v>
      </c>
      <c r="R1019" s="106">
        <f>K1019-U1019</f>
        <v>0</v>
      </c>
      <c r="S1019" s="106">
        <f>IF(K1019-H1018&lt;0,0,K1019-H1018)</f>
        <v>0</v>
      </c>
      <c r="T1019" s="106">
        <f t="shared" si="290"/>
        <v>98.365381490613771</v>
      </c>
      <c r="U1019" s="107">
        <f>IF(S1019&gt;0,0,IF(U1018+(F1019-AL1019/$C$23)*$C$22/($C$21+$C$22)&gt;$C$8,$C$8,IF(V1019=$C$8,U1018+(F1019-AL1019/$C$23)*$C$22/$C$21,U1018+(F1019-AL1019/$C$23)*$C$22/($C$21+$C$22))))</f>
        <v>1400</v>
      </c>
      <c r="V1019" s="107">
        <f>IF(S1019=0,IF(V1018+(F1019-AL1019/$C$23)*$C$22/($C$21+$C$22)&gt;$C$8,$C$8,V1018+(F1019-AL1019/$C$23)*$C$22/($C$21+$C$22)),E1019)</f>
        <v>1400</v>
      </c>
      <c r="W1019" s="203">
        <f>IF(S1019&gt;0,0,IF(W1018+AL1019/$C$23&gt;$F$23,$F$23,W1018+AL1019/$C$23))</f>
        <v>1.6346185093862227</v>
      </c>
      <c r="X1019" s="105" t="str">
        <f>IF(R1019=0,"-",IF(U1019=0,FORECAST($C$8,Инклинометрия!$B$2:$B$152,Инклинометрия!$A$2:$A$152),FORECAST(R1019,Инклинометрия!$B$2:$B$152,Инклинометрия!$A$2:$A$152)))</f>
        <v>-</v>
      </c>
      <c r="Y1019" s="105" t="str">
        <f>IF(R1019=0,"-",IF(U1019=0,FORECAST($C$8-R1019,Инклинометрия!$B$2:$B$152,Инклинометрия!$A$2:$A$152),0))</f>
        <v>-</v>
      </c>
      <c r="Z1019" s="105" t="str">
        <f>IF(S1019=0,"-",FORECAST($C$8,Инклинометрия!$B$2:$B$152,Инклинометрия!$A$2:$A$152))</f>
        <v>-</v>
      </c>
      <c r="AA1019" s="105" t="str">
        <f>IF(S1019=0,"-",FORECAST($C$8-S1019,Инклинометрия!$B$2:$B$152,Инклинометрия!$A$2:$A$152))</f>
        <v>-</v>
      </c>
      <c r="AB1019" s="105">
        <f>IF(T1019=0,"-",FORECAST($C$6,Инклинометрия!$B$2:$B$152,Инклинометрия!$A$2:$A$152))</f>
        <v>1425</v>
      </c>
      <c r="AC1019" s="105">
        <f>IF(R1019=0,FORECAST($C$6-T1019,Инклинометрия!$B$2:$B$152,Инклинометрия!$A$2:$A$152),FORECAST($C$8,Инклинометрия!$B$2:$B$152,Инклинометрия!$A$2:$A$152))</f>
        <v>1331.5528875839168</v>
      </c>
      <c r="AD1019" s="107">
        <f>IF(U1019=0,"-",FORECAST($C$8,Инклинометрия!$B$2:$B$152,Инклинометрия!$A$2:$A$152))</f>
        <v>1330</v>
      </c>
      <c r="AE1019" s="107">
        <f>IF(U1019=0,"-",FORECAST($C$8-U1019,Инклинометрия!$B$2:$B$152,Инклинометрия!$A$2:$A$152))</f>
        <v>0</v>
      </c>
      <c r="AF1019" s="107">
        <f>FORECAST($C$8-S1019,Инклинометрия!$B$2:$B$152,Инклинометрия!$A$2:$A$152)</f>
        <v>1330</v>
      </c>
      <c r="AG1019" s="107">
        <f>FORECAST($C$8-(S1019+V1019),Инклинометрия!$B$2:$B$152,Инклинометрия!$A$2:$A$152)</f>
        <v>0</v>
      </c>
      <c r="AH1019" s="107">
        <f>IF(W1019=0,"-",FORECAST($C$8+W1019,Инклинометрия!$B$2:$B$152,Инклинометрия!$A$2:$A$152))</f>
        <v>1331.5528875839168</v>
      </c>
      <c r="AI1019" s="107">
        <f>IF(W1019=0,"-",FORECAST($C$8,Инклинометрия!$B$2:$B$152,Инклинометрия!$A$2:$A$152))</f>
        <v>1330</v>
      </c>
      <c r="AK1019" s="122">
        <f>2*PI()*$C$5*(AT1018-AT1017)/(LN(AN1018/$I$9)*$I$8/$I$7+LN($I$10/AN1018)*$I$8/$I$7)</f>
        <v>0</v>
      </c>
      <c r="AL1019" s="67">
        <f>AK1019*(B1019-B1018)</f>
        <v>0</v>
      </c>
      <c r="AM1019" s="23">
        <f t="shared" si="303"/>
        <v>4.3059540056097682E-2</v>
      </c>
      <c r="AN1019" s="26">
        <f>AN1018+AK1019*(B1019-B1018)/(2*PI()*$C$5*AN1018*$I$11)</f>
        <v>0.12986115207059001</v>
      </c>
      <c r="AO1019" s="87">
        <f t="shared" si="297"/>
        <v>111242.59539450394</v>
      </c>
      <c r="AP1019" s="87">
        <f>IF(R1019+U1019&lt;$C$8,0,32*$G$13/$C$12^2*($I$8*R1019+$I$6*U1019)+32*$G$14/($C$14^2-$C$13^2)*($I$8*S1019+$I$6*V1019))</f>
        <v>9917.5953945039291</v>
      </c>
      <c r="AQ1019" s="66">
        <f>R1019*$C$11*$C$9+U1019*$C$11*$C$10</f>
        <v>14695380</v>
      </c>
      <c r="AR1019" s="66">
        <f>S1019*$C$11*$C$9+V1019*$C$11*$C$10</f>
        <v>14695380</v>
      </c>
      <c r="AS1019" s="87">
        <f>$C$11*(T1019*$C$9+W1019*$C$10)</f>
        <v>789129.61404581123</v>
      </c>
      <c r="AT1019" s="45">
        <f t="shared" si="291"/>
        <v>15595752.209440315</v>
      </c>
      <c r="AU1019" s="75"/>
    </row>
    <row r="1020" spans="2:47" ht="15" thickBot="1" x14ac:dyDescent="0.35">
      <c r="B1020" s="41">
        <f t="shared" si="298"/>
        <v>9890</v>
      </c>
      <c r="C1020" s="8">
        <f t="shared" si="299"/>
        <v>98.9</v>
      </c>
      <c r="D1020" s="73">
        <f t="shared" si="285"/>
        <v>132.27875</v>
      </c>
      <c r="E1020" s="29">
        <f t="shared" si="288"/>
        <v>7333.4919908163538</v>
      </c>
      <c r="F1020" s="29">
        <f t="shared" si="292"/>
        <v>7.4150576246884157</v>
      </c>
      <c r="G1020" s="29">
        <f t="shared" si="300"/>
        <v>9.9176395730207556</v>
      </c>
      <c r="H1020" s="17">
        <f t="shared" si="301"/>
        <v>9808.5455377168091</v>
      </c>
      <c r="I1020" s="29">
        <f t="shared" si="293"/>
        <v>2.2250485660981263</v>
      </c>
      <c r="J1020" s="29">
        <f t="shared" si="294"/>
        <v>13.949340071224418</v>
      </c>
      <c r="K1020" s="32">
        <f>IF((D1019+L1019+M1019-AL1019)/($C$21+$C$22)&gt;$C$8,$C$8,(D1019+L1019+M1019-AL1019)/($C$21+$C$22))</f>
        <v>1400</v>
      </c>
      <c r="L1020" s="97">
        <f t="shared" si="286"/>
        <v>0</v>
      </c>
      <c r="M1020" s="96">
        <f t="shared" si="287"/>
        <v>0</v>
      </c>
      <c r="N1020" s="98">
        <f t="shared" si="295"/>
        <v>1.7382597742038917</v>
      </c>
      <c r="O1020" s="100">
        <f t="shared" si="289"/>
        <v>4.2266987561397071</v>
      </c>
      <c r="P1020" s="104">
        <f t="shared" si="296"/>
        <v>18.880500609176615</v>
      </c>
      <c r="Q1020" s="102">
        <f t="shared" si="302"/>
        <v>2.8886093440366814E-2</v>
      </c>
      <c r="R1020" s="106">
        <f>K1020-U1020</f>
        <v>0</v>
      </c>
      <c r="S1020" s="106">
        <f>IF(K1020-H1019&lt;0,0,K1020-H1019)</f>
        <v>0</v>
      </c>
      <c r="T1020" s="106">
        <f t="shared" si="290"/>
        <v>98.365381490613771</v>
      </c>
      <c r="U1020" s="107">
        <f>IF(S1020&gt;0,0,IF(U1019+(F1020-AL1020/$C$23)*$C$22/($C$21+$C$22)&gt;$C$8,$C$8,IF(V1020=$C$8,U1019+(F1020-AL1020/$C$23)*$C$22/$C$21,U1019+(F1020-AL1020/$C$23)*$C$22/($C$21+$C$22))))</f>
        <v>1400</v>
      </c>
      <c r="V1020" s="107">
        <f>IF(S1020=0,IF(V1019+(F1020-AL1020/$C$23)*$C$22/($C$21+$C$22)&gt;$C$8,$C$8,V1019+(F1020-AL1020/$C$23)*$C$22/($C$21+$C$22)),E1020)</f>
        <v>1400</v>
      </c>
      <c r="W1020" s="203">
        <f>IF(S1020&gt;0,0,IF(W1019+AL1020/$C$23&gt;$F$23,$F$23,W1019+AL1020/$C$23))</f>
        <v>1.6346185093862227</v>
      </c>
      <c r="X1020" s="105" t="str">
        <f>IF(R1020=0,"-",IF(U1020=0,FORECAST($C$8,Инклинометрия!$B$2:$B$152,Инклинометрия!$A$2:$A$152),FORECAST(R1020,Инклинометрия!$B$2:$B$152,Инклинометрия!$A$2:$A$152)))</f>
        <v>-</v>
      </c>
      <c r="Y1020" s="105" t="str">
        <f>IF(R1020=0,"-",IF(U1020=0,FORECAST($C$8-R1020,Инклинометрия!$B$2:$B$152,Инклинометрия!$A$2:$A$152),0))</f>
        <v>-</v>
      </c>
      <c r="Z1020" s="105" t="str">
        <f>IF(S1020=0,"-",FORECAST($C$8,Инклинометрия!$B$2:$B$152,Инклинометрия!$A$2:$A$152))</f>
        <v>-</v>
      </c>
      <c r="AA1020" s="105" t="str">
        <f>IF(S1020=0,"-",FORECAST($C$8-S1020,Инклинометрия!$B$2:$B$152,Инклинометрия!$A$2:$A$152))</f>
        <v>-</v>
      </c>
      <c r="AB1020" s="105">
        <f>IF(T1020=0,"-",FORECAST($C$6,Инклинометрия!$B$2:$B$152,Инклинометрия!$A$2:$A$152))</f>
        <v>1425</v>
      </c>
      <c r="AC1020" s="105">
        <f>IF(R1020=0,FORECAST($C$6-T1020,Инклинометрия!$B$2:$B$152,Инклинометрия!$A$2:$A$152),FORECAST($C$8,Инклинометрия!$B$2:$B$152,Инклинометрия!$A$2:$A$152))</f>
        <v>1331.5528875839168</v>
      </c>
      <c r="AD1020" s="107">
        <f>IF(U1020=0,"-",FORECAST($C$8,Инклинометрия!$B$2:$B$152,Инклинометрия!$A$2:$A$152))</f>
        <v>1330</v>
      </c>
      <c r="AE1020" s="107">
        <f>IF(U1020=0,"-",FORECAST($C$8-U1020,Инклинометрия!$B$2:$B$152,Инклинометрия!$A$2:$A$152))</f>
        <v>0</v>
      </c>
      <c r="AF1020" s="107">
        <f>FORECAST($C$8-S1020,Инклинометрия!$B$2:$B$152,Инклинометрия!$A$2:$A$152)</f>
        <v>1330</v>
      </c>
      <c r="AG1020" s="107">
        <f>FORECAST($C$8-(S1020+V1020),Инклинометрия!$B$2:$B$152,Инклинометрия!$A$2:$A$152)</f>
        <v>0</v>
      </c>
      <c r="AH1020" s="107">
        <f>IF(W1020=0,"-",FORECAST($C$8+W1020,Инклинометрия!$B$2:$B$152,Инклинометрия!$A$2:$A$152))</f>
        <v>1331.5528875839168</v>
      </c>
      <c r="AI1020" s="107">
        <f>IF(W1020=0,"-",FORECAST($C$8,Инклинометрия!$B$2:$B$152,Инклинометрия!$A$2:$A$152))</f>
        <v>1330</v>
      </c>
      <c r="AK1020" s="122">
        <f>2*PI()*$C$5*(AT1019-AT1018)/(LN(AN1019/$I$9)*$I$8/$I$7+LN($I$10/AN1019)*$I$8/$I$7)</f>
        <v>0</v>
      </c>
      <c r="AL1020" s="67">
        <f>AK1020*(B1020-B1019)</f>
        <v>0</v>
      </c>
      <c r="AM1020" s="23">
        <f t="shared" si="303"/>
        <v>4.3059540056097682E-2</v>
      </c>
      <c r="AN1020" s="26">
        <f>AN1019+AK1020*(B1020-B1019)/(2*PI()*$C$5*AN1019*$I$11)</f>
        <v>0.12986115207059001</v>
      </c>
      <c r="AO1020" s="87">
        <f t="shared" si="297"/>
        <v>111242.59539450394</v>
      </c>
      <c r="AP1020" s="87">
        <f>IF(R1020+U1020&lt;$C$8,0,32*$G$13/$C$12^2*($I$8*R1020+$I$6*U1020)+32*$G$14/($C$14^2-$C$13^2)*($I$8*S1020+$I$6*V1020))</f>
        <v>9917.5953945039291</v>
      </c>
      <c r="AQ1020" s="66">
        <f>R1020*$C$11*$C$9+U1020*$C$11*$C$10</f>
        <v>14695380</v>
      </c>
      <c r="AR1020" s="66">
        <f>S1020*$C$11*$C$9+V1020*$C$11*$C$10</f>
        <v>14695380</v>
      </c>
      <c r="AS1020" s="87">
        <f>$C$11*(T1020*$C$9+W1020*$C$10)</f>
        <v>789129.61404581123</v>
      </c>
      <c r="AT1020" s="45">
        <f t="shared" si="291"/>
        <v>15595752.209440315</v>
      </c>
      <c r="AU1020" s="75"/>
    </row>
    <row r="1021" spans="2:47" ht="15" thickBot="1" x14ac:dyDescent="0.35">
      <c r="B1021" s="41">
        <f t="shared" si="298"/>
        <v>9900</v>
      </c>
      <c r="C1021" s="8">
        <f t="shared" si="299"/>
        <v>99</v>
      </c>
      <c r="D1021" s="73">
        <f t="shared" si="285"/>
        <v>132.41249999999999</v>
      </c>
      <c r="E1021" s="29">
        <f t="shared" si="288"/>
        <v>7340.9070484410413</v>
      </c>
      <c r="F1021" s="29">
        <f t="shared" si="292"/>
        <v>7.4150576246875062</v>
      </c>
      <c r="G1021" s="29">
        <f t="shared" si="300"/>
        <v>9.9176395730195388</v>
      </c>
      <c r="H1021" s="17">
        <f t="shared" si="301"/>
        <v>9818.4631772898283</v>
      </c>
      <c r="I1021" s="29">
        <f t="shared" si="293"/>
        <v>2.2250485660981263</v>
      </c>
      <c r="J1021" s="29">
        <f t="shared" si="294"/>
        <v>13.949340071223562</v>
      </c>
      <c r="K1021" s="32">
        <f>IF((D1020+L1020+M1020-AL1020)/($C$21+$C$22)&gt;$C$8,$C$8,(D1020+L1020+M1020-AL1020)/($C$21+$C$22))</f>
        <v>1400</v>
      </c>
      <c r="L1021" s="97">
        <f t="shared" si="286"/>
        <v>0</v>
      </c>
      <c r="M1021" s="96">
        <f t="shared" si="287"/>
        <v>0</v>
      </c>
      <c r="N1021" s="98">
        <f t="shared" si="295"/>
        <v>1.7382597742038917</v>
      </c>
      <c r="O1021" s="100">
        <f t="shared" si="289"/>
        <v>4.2266987561397071</v>
      </c>
      <c r="P1021" s="104">
        <f t="shared" si="296"/>
        <v>18.880500609176615</v>
      </c>
      <c r="Q1021" s="102">
        <f t="shared" si="302"/>
        <v>2.8886093440366814E-2</v>
      </c>
      <c r="R1021" s="106">
        <f>K1021-U1021</f>
        <v>0</v>
      </c>
      <c r="S1021" s="106">
        <f>IF(K1021-H1020&lt;0,0,K1021-H1020)</f>
        <v>0</v>
      </c>
      <c r="T1021" s="106">
        <f t="shared" si="290"/>
        <v>98.365381490613771</v>
      </c>
      <c r="U1021" s="107">
        <f>IF(S1021&gt;0,0,IF(U1020+(F1021-AL1021/$C$23)*$C$22/($C$21+$C$22)&gt;$C$8,$C$8,IF(V1021=$C$8,U1020+(F1021-AL1021/$C$23)*$C$22/$C$21,U1020+(F1021-AL1021/$C$23)*$C$22/($C$21+$C$22))))</f>
        <v>1400</v>
      </c>
      <c r="V1021" s="107">
        <f>IF(S1021=0,IF(V1020+(F1021-AL1021/$C$23)*$C$22/($C$21+$C$22)&gt;$C$8,$C$8,V1020+(F1021-AL1021/$C$23)*$C$22/($C$21+$C$22)),E1021)</f>
        <v>1400</v>
      </c>
      <c r="W1021" s="203">
        <f>IF(S1021&gt;0,0,IF(W1020+AL1021/$C$23&gt;$F$23,$F$23,W1020+AL1021/$C$23))</f>
        <v>1.6346185093862227</v>
      </c>
      <c r="X1021" s="105" t="str">
        <f>IF(R1021=0,"-",IF(U1021=0,FORECAST($C$8,Инклинометрия!$B$2:$B$152,Инклинометрия!$A$2:$A$152),FORECAST(R1021,Инклинометрия!$B$2:$B$152,Инклинометрия!$A$2:$A$152)))</f>
        <v>-</v>
      </c>
      <c r="Y1021" s="105" t="str">
        <f>IF(R1021=0,"-",IF(U1021=0,FORECAST($C$8-R1021,Инклинометрия!$B$2:$B$152,Инклинометрия!$A$2:$A$152),0))</f>
        <v>-</v>
      </c>
      <c r="Z1021" s="105" t="str">
        <f>IF(S1021=0,"-",FORECAST($C$8,Инклинометрия!$B$2:$B$152,Инклинометрия!$A$2:$A$152))</f>
        <v>-</v>
      </c>
      <c r="AA1021" s="105" t="str">
        <f>IF(S1021=0,"-",FORECAST($C$8-S1021,Инклинометрия!$B$2:$B$152,Инклинометрия!$A$2:$A$152))</f>
        <v>-</v>
      </c>
      <c r="AB1021" s="105">
        <f>IF(T1021=0,"-",FORECAST($C$6,Инклинометрия!$B$2:$B$152,Инклинометрия!$A$2:$A$152))</f>
        <v>1425</v>
      </c>
      <c r="AC1021" s="105">
        <f>IF(R1021=0,FORECAST($C$6-T1021,Инклинометрия!$B$2:$B$152,Инклинометрия!$A$2:$A$152),FORECAST($C$8,Инклинометрия!$B$2:$B$152,Инклинометрия!$A$2:$A$152))</f>
        <v>1331.5528875839168</v>
      </c>
      <c r="AD1021" s="107">
        <f>IF(U1021=0,"-",FORECAST($C$8,Инклинометрия!$B$2:$B$152,Инклинометрия!$A$2:$A$152))</f>
        <v>1330</v>
      </c>
      <c r="AE1021" s="107">
        <f>IF(U1021=0,"-",FORECAST($C$8-U1021,Инклинометрия!$B$2:$B$152,Инклинометрия!$A$2:$A$152))</f>
        <v>0</v>
      </c>
      <c r="AF1021" s="107">
        <f>FORECAST($C$8-S1021,Инклинометрия!$B$2:$B$152,Инклинометрия!$A$2:$A$152)</f>
        <v>1330</v>
      </c>
      <c r="AG1021" s="107">
        <f>FORECAST($C$8-(S1021+V1021),Инклинометрия!$B$2:$B$152,Инклинометрия!$A$2:$A$152)</f>
        <v>0</v>
      </c>
      <c r="AH1021" s="107">
        <f>IF(W1021=0,"-",FORECAST($C$8+W1021,Инклинометрия!$B$2:$B$152,Инклинометрия!$A$2:$A$152))</f>
        <v>1331.5528875839168</v>
      </c>
      <c r="AI1021" s="107">
        <f>IF(W1021=0,"-",FORECAST($C$8,Инклинометрия!$B$2:$B$152,Инклинометрия!$A$2:$A$152))</f>
        <v>1330</v>
      </c>
      <c r="AK1021" s="122">
        <f>2*PI()*$C$5*(AT1020-AT1019)/(LN(AN1020/$I$9)*$I$8/$I$7+LN($I$10/AN1020)*$I$8/$I$7)</f>
        <v>0</v>
      </c>
      <c r="AL1021" s="67">
        <f>AK1021*(B1021-B1020)</f>
        <v>0</v>
      </c>
      <c r="AM1021" s="23">
        <f t="shared" si="303"/>
        <v>4.3059540056097682E-2</v>
      </c>
      <c r="AN1021" s="26">
        <f>AN1020+AK1021*(B1021-B1020)/(2*PI()*$C$5*AN1020*$I$11)</f>
        <v>0.12986115207059001</v>
      </c>
      <c r="AO1021" s="87">
        <f t="shared" si="297"/>
        <v>111242.59539450394</v>
      </c>
      <c r="AP1021" s="87">
        <f>IF(R1021+U1021&lt;$C$8,0,32*$G$13/$C$12^2*($I$8*R1021+$I$6*U1021)+32*$G$14/($C$14^2-$C$13^2)*($I$8*S1021+$I$6*V1021))</f>
        <v>9917.5953945039291</v>
      </c>
      <c r="AQ1021" s="66">
        <f>R1021*$C$11*$C$9+U1021*$C$11*$C$10</f>
        <v>14695380</v>
      </c>
      <c r="AR1021" s="66">
        <f>S1021*$C$11*$C$9+V1021*$C$11*$C$10</f>
        <v>14695380</v>
      </c>
      <c r="AS1021" s="87">
        <f>$C$11*(T1021*$C$9+W1021*$C$10)</f>
        <v>789129.61404581123</v>
      </c>
      <c r="AT1021" s="45">
        <f t="shared" si="291"/>
        <v>15595752.209440315</v>
      </c>
      <c r="AU1021" s="75"/>
    </row>
    <row r="1022" spans="2:47" ht="15" thickBot="1" x14ac:dyDescent="0.35">
      <c r="B1022" s="41">
        <f t="shared" si="298"/>
        <v>9910</v>
      </c>
      <c r="C1022" s="8">
        <f t="shared" si="299"/>
        <v>99.100000000000009</v>
      </c>
      <c r="D1022" s="73">
        <f t="shared" si="285"/>
        <v>132.54625000000001</v>
      </c>
      <c r="E1022" s="29">
        <f t="shared" si="288"/>
        <v>7348.3221060657306</v>
      </c>
      <c r="F1022" s="29">
        <f t="shared" si="292"/>
        <v>7.4150576246893252</v>
      </c>
      <c r="G1022" s="29">
        <f t="shared" si="300"/>
        <v>9.9176395730219724</v>
      </c>
      <c r="H1022" s="17">
        <f t="shared" si="301"/>
        <v>9828.3808168628511</v>
      </c>
      <c r="I1022" s="29">
        <f t="shared" si="293"/>
        <v>2.2250485660981263</v>
      </c>
      <c r="J1022" s="29">
        <f t="shared" si="294"/>
        <v>13.949340071225274</v>
      </c>
      <c r="K1022" s="32">
        <f>IF((D1021+L1021+M1021-AL1021)/($C$21+$C$22)&gt;$C$8,$C$8,(D1021+L1021+M1021-AL1021)/($C$21+$C$22))</f>
        <v>1400</v>
      </c>
      <c r="L1022" s="97">
        <f t="shared" si="286"/>
        <v>0</v>
      </c>
      <c r="M1022" s="96">
        <f t="shared" si="287"/>
        <v>0</v>
      </c>
      <c r="N1022" s="98">
        <f t="shared" si="295"/>
        <v>1.7382597742038917</v>
      </c>
      <c r="O1022" s="100">
        <f t="shared" si="289"/>
        <v>4.2266987561397071</v>
      </c>
      <c r="P1022" s="104">
        <f t="shared" si="296"/>
        <v>18.880500609176615</v>
      </c>
      <c r="Q1022" s="102">
        <f t="shared" si="302"/>
        <v>2.8886093440366814E-2</v>
      </c>
      <c r="R1022" s="106">
        <f>K1022-U1022</f>
        <v>0</v>
      </c>
      <c r="S1022" s="106">
        <f>IF(K1022-H1021&lt;0,0,K1022-H1021)</f>
        <v>0</v>
      </c>
      <c r="T1022" s="106">
        <f t="shared" si="290"/>
        <v>98.365381490613771</v>
      </c>
      <c r="U1022" s="107">
        <f>IF(S1022&gt;0,0,IF(U1021+(F1022-AL1022/$C$23)*$C$22/($C$21+$C$22)&gt;$C$8,$C$8,IF(V1022=$C$8,U1021+(F1022-AL1022/$C$23)*$C$22/$C$21,U1021+(F1022-AL1022/$C$23)*$C$22/($C$21+$C$22))))</f>
        <v>1400</v>
      </c>
      <c r="V1022" s="107">
        <f>IF(S1022=0,IF(V1021+(F1022-AL1022/$C$23)*$C$22/($C$21+$C$22)&gt;$C$8,$C$8,V1021+(F1022-AL1022/$C$23)*$C$22/($C$21+$C$22)),E1022)</f>
        <v>1400</v>
      </c>
      <c r="W1022" s="203">
        <f>IF(S1022&gt;0,0,IF(W1021+AL1022/$C$23&gt;$F$23,$F$23,W1021+AL1022/$C$23))</f>
        <v>1.6346185093862227</v>
      </c>
      <c r="X1022" s="105" t="str">
        <f>IF(R1022=0,"-",IF(U1022=0,FORECAST($C$8,Инклинометрия!$B$2:$B$152,Инклинометрия!$A$2:$A$152),FORECAST(R1022,Инклинометрия!$B$2:$B$152,Инклинометрия!$A$2:$A$152)))</f>
        <v>-</v>
      </c>
      <c r="Y1022" s="105" t="str">
        <f>IF(R1022=0,"-",IF(U1022=0,FORECAST($C$8-R1022,Инклинометрия!$B$2:$B$152,Инклинометрия!$A$2:$A$152),0))</f>
        <v>-</v>
      </c>
      <c r="Z1022" s="105" t="str">
        <f>IF(S1022=0,"-",FORECAST($C$8,Инклинометрия!$B$2:$B$152,Инклинометрия!$A$2:$A$152))</f>
        <v>-</v>
      </c>
      <c r="AA1022" s="105" t="str">
        <f>IF(S1022=0,"-",FORECAST($C$8-S1022,Инклинометрия!$B$2:$B$152,Инклинометрия!$A$2:$A$152))</f>
        <v>-</v>
      </c>
      <c r="AB1022" s="105">
        <f>IF(T1022=0,"-",FORECAST($C$6,Инклинометрия!$B$2:$B$152,Инклинометрия!$A$2:$A$152))</f>
        <v>1425</v>
      </c>
      <c r="AC1022" s="105">
        <f>IF(R1022=0,FORECAST($C$6-T1022,Инклинометрия!$B$2:$B$152,Инклинометрия!$A$2:$A$152),FORECAST($C$8,Инклинометрия!$B$2:$B$152,Инклинометрия!$A$2:$A$152))</f>
        <v>1331.5528875839168</v>
      </c>
      <c r="AD1022" s="107">
        <f>IF(U1022=0,"-",FORECAST($C$8,Инклинометрия!$B$2:$B$152,Инклинометрия!$A$2:$A$152))</f>
        <v>1330</v>
      </c>
      <c r="AE1022" s="107">
        <f>IF(U1022=0,"-",FORECAST($C$8-U1022,Инклинометрия!$B$2:$B$152,Инклинометрия!$A$2:$A$152))</f>
        <v>0</v>
      </c>
      <c r="AF1022" s="107">
        <f>FORECAST($C$8-S1022,Инклинометрия!$B$2:$B$152,Инклинометрия!$A$2:$A$152)</f>
        <v>1330</v>
      </c>
      <c r="AG1022" s="107">
        <f>FORECAST($C$8-(S1022+V1022),Инклинометрия!$B$2:$B$152,Инклинометрия!$A$2:$A$152)</f>
        <v>0</v>
      </c>
      <c r="AH1022" s="107">
        <f>IF(W1022=0,"-",FORECAST($C$8+W1022,Инклинометрия!$B$2:$B$152,Инклинометрия!$A$2:$A$152))</f>
        <v>1331.5528875839168</v>
      </c>
      <c r="AI1022" s="107">
        <f>IF(W1022=0,"-",FORECAST($C$8,Инклинометрия!$B$2:$B$152,Инклинометрия!$A$2:$A$152))</f>
        <v>1330</v>
      </c>
      <c r="AK1022" s="122">
        <f>2*PI()*$C$5*(AT1021-AT1020)/(LN(AN1021/$I$9)*$I$8/$I$7+LN($I$10/AN1021)*$I$8/$I$7)</f>
        <v>0</v>
      </c>
      <c r="AL1022" s="67">
        <f>AK1022*(B1022-B1021)</f>
        <v>0</v>
      </c>
      <c r="AM1022" s="23">
        <f t="shared" si="303"/>
        <v>4.3059540056097682E-2</v>
      </c>
      <c r="AN1022" s="26">
        <f>AN1021+AK1022*(B1022-B1021)/(2*PI()*$C$5*AN1021*$I$11)</f>
        <v>0.12986115207059001</v>
      </c>
      <c r="AO1022" s="87">
        <f t="shared" si="297"/>
        <v>111242.59539450394</v>
      </c>
      <c r="AP1022" s="87">
        <f>IF(R1022+U1022&lt;$C$8,0,32*$G$13/$C$12^2*($I$8*R1022+$I$6*U1022)+32*$G$14/($C$14^2-$C$13^2)*($I$8*S1022+$I$6*V1022))</f>
        <v>9917.5953945039291</v>
      </c>
      <c r="AQ1022" s="66">
        <f>R1022*$C$11*$C$9+U1022*$C$11*$C$10</f>
        <v>14695380</v>
      </c>
      <c r="AR1022" s="66">
        <f>S1022*$C$11*$C$9+V1022*$C$11*$C$10</f>
        <v>14695380</v>
      </c>
      <c r="AS1022" s="87">
        <f>$C$11*(T1022*$C$9+W1022*$C$10)</f>
        <v>789129.61404581123</v>
      </c>
      <c r="AT1022" s="45">
        <f t="shared" si="291"/>
        <v>15595752.209440315</v>
      </c>
      <c r="AU1022" s="75"/>
    </row>
    <row r="1023" spans="2:47" ht="15" thickBot="1" x14ac:dyDescent="0.35">
      <c r="B1023" s="41">
        <f t="shared" si="298"/>
        <v>9920</v>
      </c>
      <c r="C1023" s="8">
        <f t="shared" si="299"/>
        <v>99.2</v>
      </c>
      <c r="D1023" s="73">
        <f t="shared" si="285"/>
        <v>132.68</v>
      </c>
      <c r="E1023" s="29">
        <f t="shared" si="288"/>
        <v>7355.7371636904181</v>
      </c>
      <c r="F1023" s="29">
        <f t="shared" si="292"/>
        <v>7.4150576246875062</v>
      </c>
      <c r="G1023" s="29">
        <f t="shared" si="300"/>
        <v>9.9176395730195388</v>
      </c>
      <c r="H1023" s="17">
        <f t="shared" si="301"/>
        <v>9838.2984564358703</v>
      </c>
      <c r="I1023" s="29">
        <f t="shared" si="293"/>
        <v>2.2250485660981263</v>
      </c>
      <c r="J1023" s="29">
        <f t="shared" si="294"/>
        <v>13.949340071223562</v>
      </c>
      <c r="K1023" s="32">
        <f>IF((D1022+L1022+M1022-AL1022)/($C$21+$C$22)&gt;$C$8,$C$8,(D1022+L1022+M1022-AL1022)/($C$21+$C$22))</f>
        <v>1400</v>
      </c>
      <c r="L1023" s="97">
        <f t="shared" si="286"/>
        <v>0</v>
      </c>
      <c r="M1023" s="96">
        <f t="shared" si="287"/>
        <v>0</v>
      </c>
      <c r="N1023" s="98">
        <f t="shared" si="295"/>
        <v>1.7382597742038917</v>
      </c>
      <c r="O1023" s="100">
        <f t="shared" si="289"/>
        <v>4.2266987561397071</v>
      </c>
      <c r="P1023" s="104">
        <f t="shared" si="296"/>
        <v>18.880500609176615</v>
      </c>
      <c r="Q1023" s="102">
        <f t="shared" si="302"/>
        <v>2.8886093440366814E-2</v>
      </c>
      <c r="R1023" s="106">
        <f>K1023-U1023</f>
        <v>0</v>
      </c>
      <c r="S1023" s="106">
        <f>IF(K1023-H1022&lt;0,0,K1023-H1022)</f>
        <v>0</v>
      </c>
      <c r="T1023" s="106">
        <f t="shared" si="290"/>
        <v>98.365381490613771</v>
      </c>
      <c r="U1023" s="107">
        <f>IF(S1023&gt;0,0,IF(U1022+(F1023-AL1023/$C$23)*$C$22/($C$21+$C$22)&gt;$C$8,$C$8,IF(V1023=$C$8,U1022+(F1023-AL1023/$C$23)*$C$22/$C$21,U1022+(F1023-AL1023/$C$23)*$C$22/($C$21+$C$22))))</f>
        <v>1400</v>
      </c>
      <c r="V1023" s="107">
        <f>IF(S1023=0,IF(V1022+(F1023-AL1023/$C$23)*$C$22/($C$21+$C$22)&gt;$C$8,$C$8,V1022+(F1023-AL1023/$C$23)*$C$22/($C$21+$C$22)),E1023)</f>
        <v>1400</v>
      </c>
      <c r="W1023" s="203">
        <f>IF(S1023&gt;0,0,IF(W1022+AL1023/$C$23&gt;$F$23,$F$23,W1022+AL1023/$C$23))</f>
        <v>1.6346185093862227</v>
      </c>
      <c r="X1023" s="105" t="str">
        <f>IF(R1023=0,"-",IF(U1023=0,FORECAST($C$8,Инклинометрия!$B$2:$B$152,Инклинометрия!$A$2:$A$152),FORECAST(R1023,Инклинометрия!$B$2:$B$152,Инклинометрия!$A$2:$A$152)))</f>
        <v>-</v>
      </c>
      <c r="Y1023" s="105" t="str">
        <f>IF(R1023=0,"-",IF(U1023=0,FORECAST($C$8-R1023,Инклинометрия!$B$2:$B$152,Инклинометрия!$A$2:$A$152),0))</f>
        <v>-</v>
      </c>
      <c r="Z1023" s="105" t="str">
        <f>IF(S1023=0,"-",FORECAST($C$8,Инклинометрия!$B$2:$B$152,Инклинометрия!$A$2:$A$152))</f>
        <v>-</v>
      </c>
      <c r="AA1023" s="105" t="str">
        <f>IF(S1023=0,"-",FORECAST($C$8-S1023,Инклинометрия!$B$2:$B$152,Инклинометрия!$A$2:$A$152))</f>
        <v>-</v>
      </c>
      <c r="AB1023" s="105">
        <f>IF(T1023=0,"-",FORECAST($C$6,Инклинометрия!$B$2:$B$152,Инклинометрия!$A$2:$A$152))</f>
        <v>1425</v>
      </c>
      <c r="AC1023" s="105">
        <f>IF(R1023=0,FORECAST($C$6-T1023,Инклинометрия!$B$2:$B$152,Инклинометрия!$A$2:$A$152),FORECAST($C$8,Инклинометрия!$B$2:$B$152,Инклинометрия!$A$2:$A$152))</f>
        <v>1331.5528875839168</v>
      </c>
      <c r="AD1023" s="107">
        <f>IF(U1023=0,"-",FORECAST($C$8,Инклинометрия!$B$2:$B$152,Инклинометрия!$A$2:$A$152))</f>
        <v>1330</v>
      </c>
      <c r="AE1023" s="107">
        <f>IF(U1023=0,"-",FORECAST($C$8-U1023,Инклинометрия!$B$2:$B$152,Инклинометрия!$A$2:$A$152))</f>
        <v>0</v>
      </c>
      <c r="AF1023" s="107">
        <f>FORECAST($C$8-S1023,Инклинометрия!$B$2:$B$152,Инклинометрия!$A$2:$A$152)</f>
        <v>1330</v>
      </c>
      <c r="AG1023" s="107">
        <f>FORECAST($C$8-(S1023+V1023),Инклинометрия!$B$2:$B$152,Инклинометрия!$A$2:$A$152)</f>
        <v>0</v>
      </c>
      <c r="AH1023" s="107">
        <f>IF(W1023=0,"-",FORECAST($C$8+W1023,Инклинометрия!$B$2:$B$152,Инклинометрия!$A$2:$A$152))</f>
        <v>1331.5528875839168</v>
      </c>
      <c r="AI1023" s="107">
        <f>IF(W1023=0,"-",FORECAST($C$8,Инклинометрия!$B$2:$B$152,Инклинометрия!$A$2:$A$152))</f>
        <v>1330</v>
      </c>
      <c r="AK1023" s="122">
        <f>2*PI()*$C$5*(AT1022-AT1021)/(LN(AN1022/$I$9)*$I$8/$I$7+LN($I$10/AN1022)*$I$8/$I$7)</f>
        <v>0</v>
      </c>
      <c r="AL1023" s="67">
        <f>AK1023*(B1023-B1022)</f>
        <v>0</v>
      </c>
      <c r="AM1023" s="23">
        <f t="shared" si="303"/>
        <v>4.3059540056097682E-2</v>
      </c>
      <c r="AN1023" s="26">
        <f>AN1022+AK1023*(B1023-B1022)/(2*PI()*$C$5*AN1022*$I$11)</f>
        <v>0.12986115207059001</v>
      </c>
      <c r="AO1023" s="87">
        <f t="shared" si="297"/>
        <v>111242.59539450394</v>
      </c>
      <c r="AP1023" s="87">
        <f>IF(R1023+U1023&lt;$C$8,0,32*$G$13/$C$12^2*($I$8*R1023+$I$6*U1023)+32*$G$14/($C$14^2-$C$13^2)*($I$8*S1023+$I$6*V1023))</f>
        <v>9917.5953945039291</v>
      </c>
      <c r="AQ1023" s="66">
        <f>R1023*$C$11*$C$9+U1023*$C$11*$C$10</f>
        <v>14695380</v>
      </c>
      <c r="AR1023" s="66">
        <f>S1023*$C$11*$C$9+V1023*$C$11*$C$10</f>
        <v>14695380</v>
      </c>
      <c r="AS1023" s="87">
        <f>$C$11*(T1023*$C$9+W1023*$C$10)</f>
        <v>789129.61404581123</v>
      </c>
      <c r="AT1023" s="45">
        <f t="shared" si="291"/>
        <v>15595752.209440315</v>
      </c>
      <c r="AU1023" s="75"/>
    </row>
    <row r="1024" spans="2:47" ht="15" thickBot="1" x14ac:dyDescent="0.35">
      <c r="B1024" s="41">
        <f t="shared" si="298"/>
        <v>9930</v>
      </c>
      <c r="C1024" s="8">
        <f t="shared" si="299"/>
        <v>99.3</v>
      </c>
      <c r="D1024" s="73">
        <f t="shared" si="285"/>
        <v>132.81375</v>
      </c>
      <c r="E1024" s="29">
        <f t="shared" si="288"/>
        <v>7363.1522213151056</v>
      </c>
      <c r="F1024" s="29">
        <f t="shared" si="292"/>
        <v>7.4150576246875062</v>
      </c>
      <c r="G1024" s="29">
        <f t="shared" si="300"/>
        <v>9.9176395730195388</v>
      </c>
      <c r="H1024" s="17">
        <f t="shared" si="301"/>
        <v>9848.2160960088895</v>
      </c>
      <c r="I1024" s="29">
        <f t="shared" si="293"/>
        <v>2.2250485660981263</v>
      </c>
      <c r="J1024" s="29">
        <f t="shared" si="294"/>
        <v>13.949340071223562</v>
      </c>
      <c r="K1024" s="32">
        <f>IF((D1023+L1023+M1023-AL1023)/($C$21+$C$22)&gt;$C$8,$C$8,(D1023+L1023+M1023-AL1023)/($C$21+$C$22))</f>
        <v>1400</v>
      </c>
      <c r="L1024" s="97">
        <f t="shared" si="286"/>
        <v>0</v>
      </c>
      <c r="M1024" s="96">
        <f t="shared" si="287"/>
        <v>0</v>
      </c>
      <c r="N1024" s="98">
        <f t="shared" si="295"/>
        <v>1.7382597742038917</v>
      </c>
      <c r="O1024" s="100">
        <f t="shared" si="289"/>
        <v>4.2266987561397071</v>
      </c>
      <c r="P1024" s="104">
        <f t="shared" si="296"/>
        <v>18.880500609176615</v>
      </c>
      <c r="Q1024" s="102">
        <f t="shared" si="302"/>
        <v>2.8886093440366814E-2</v>
      </c>
      <c r="R1024" s="106">
        <f>K1024-U1024</f>
        <v>0</v>
      </c>
      <c r="S1024" s="106">
        <f>IF(K1024-H1023&lt;0,0,K1024-H1023)</f>
        <v>0</v>
      </c>
      <c r="T1024" s="106">
        <f t="shared" si="290"/>
        <v>98.365381490613771</v>
      </c>
      <c r="U1024" s="107">
        <f>IF(S1024&gt;0,0,IF(U1023+(F1024-AL1024/$C$23)*$C$22/($C$21+$C$22)&gt;$C$8,$C$8,IF(V1024=$C$8,U1023+(F1024-AL1024/$C$23)*$C$22/$C$21,U1023+(F1024-AL1024/$C$23)*$C$22/($C$21+$C$22))))</f>
        <v>1400</v>
      </c>
      <c r="V1024" s="107">
        <f>IF(S1024=0,IF(V1023+(F1024-AL1024/$C$23)*$C$22/($C$21+$C$22)&gt;$C$8,$C$8,V1023+(F1024-AL1024/$C$23)*$C$22/($C$21+$C$22)),E1024)</f>
        <v>1400</v>
      </c>
      <c r="W1024" s="203">
        <f>IF(S1024&gt;0,0,IF(W1023+AL1024/$C$23&gt;$F$23,$F$23,W1023+AL1024/$C$23))</f>
        <v>1.6346185093862227</v>
      </c>
      <c r="X1024" s="105" t="str">
        <f>IF(R1024=0,"-",IF(U1024=0,FORECAST($C$8,Инклинометрия!$B$2:$B$152,Инклинометрия!$A$2:$A$152),FORECAST(R1024,Инклинометрия!$B$2:$B$152,Инклинометрия!$A$2:$A$152)))</f>
        <v>-</v>
      </c>
      <c r="Y1024" s="105" t="str">
        <f>IF(R1024=0,"-",IF(U1024=0,FORECAST($C$8-R1024,Инклинометрия!$B$2:$B$152,Инклинометрия!$A$2:$A$152),0))</f>
        <v>-</v>
      </c>
      <c r="Z1024" s="105" t="str">
        <f>IF(S1024=0,"-",FORECAST($C$8,Инклинометрия!$B$2:$B$152,Инклинометрия!$A$2:$A$152))</f>
        <v>-</v>
      </c>
      <c r="AA1024" s="105" t="str">
        <f>IF(S1024=0,"-",FORECAST($C$8-S1024,Инклинометрия!$B$2:$B$152,Инклинометрия!$A$2:$A$152))</f>
        <v>-</v>
      </c>
      <c r="AB1024" s="105">
        <f>IF(T1024=0,"-",FORECAST($C$6,Инклинометрия!$B$2:$B$152,Инклинометрия!$A$2:$A$152))</f>
        <v>1425</v>
      </c>
      <c r="AC1024" s="105">
        <f>IF(R1024=0,FORECAST($C$6-T1024,Инклинометрия!$B$2:$B$152,Инклинометрия!$A$2:$A$152),FORECAST($C$8,Инклинометрия!$B$2:$B$152,Инклинометрия!$A$2:$A$152))</f>
        <v>1331.5528875839168</v>
      </c>
      <c r="AD1024" s="107">
        <f>IF(U1024=0,"-",FORECAST($C$8,Инклинометрия!$B$2:$B$152,Инклинометрия!$A$2:$A$152))</f>
        <v>1330</v>
      </c>
      <c r="AE1024" s="107">
        <f>IF(U1024=0,"-",FORECAST($C$8-U1024,Инклинометрия!$B$2:$B$152,Инклинометрия!$A$2:$A$152))</f>
        <v>0</v>
      </c>
      <c r="AF1024" s="107">
        <f>FORECAST($C$8-S1024,Инклинометрия!$B$2:$B$152,Инклинометрия!$A$2:$A$152)</f>
        <v>1330</v>
      </c>
      <c r="AG1024" s="107">
        <f>FORECAST($C$8-(S1024+V1024),Инклинометрия!$B$2:$B$152,Инклинометрия!$A$2:$A$152)</f>
        <v>0</v>
      </c>
      <c r="AH1024" s="107">
        <f>IF(W1024=0,"-",FORECAST($C$8+W1024,Инклинометрия!$B$2:$B$152,Инклинометрия!$A$2:$A$152))</f>
        <v>1331.5528875839168</v>
      </c>
      <c r="AI1024" s="107">
        <f>IF(W1024=0,"-",FORECAST($C$8,Инклинометрия!$B$2:$B$152,Инклинометрия!$A$2:$A$152))</f>
        <v>1330</v>
      </c>
      <c r="AK1024" s="122">
        <f>2*PI()*$C$5*(AT1023-AT1022)/(LN(AN1023/$I$9)*$I$8/$I$7+LN($I$10/AN1023)*$I$8/$I$7)</f>
        <v>0</v>
      </c>
      <c r="AL1024" s="67">
        <f>AK1024*(B1024-B1023)</f>
        <v>0</v>
      </c>
      <c r="AM1024" s="23">
        <f t="shared" si="303"/>
        <v>4.3059540056097682E-2</v>
      </c>
      <c r="AN1024" s="26">
        <f>AN1023+AK1024*(B1024-B1023)/(2*PI()*$C$5*AN1023*$I$11)</f>
        <v>0.12986115207059001</v>
      </c>
      <c r="AO1024" s="87">
        <f t="shared" si="297"/>
        <v>111242.59539450394</v>
      </c>
      <c r="AP1024" s="87">
        <f>IF(R1024+U1024&lt;$C$8,0,32*$G$13/$C$12^2*($I$8*R1024+$I$6*U1024)+32*$G$14/($C$14^2-$C$13^2)*($I$8*S1024+$I$6*V1024))</f>
        <v>9917.5953945039291</v>
      </c>
      <c r="AQ1024" s="66">
        <f>R1024*$C$11*$C$9+U1024*$C$11*$C$10</f>
        <v>14695380</v>
      </c>
      <c r="AR1024" s="66">
        <f>S1024*$C$11*$C$9+V1024*$C$11*$C$10</f>
        <v>14695380</v>
      </c>
      <c r="AS1024" s="87">
        <f>$C$11*(T1024*$C$9+W1024*$C$10)</f>
        <v>789129.61404581123</v>
      </c>
      <c r="AT1024" s="45">
        <f t="shared" si="291"/>
        <v>15595752.209440315</v>
      </c>
      <c r="AU1024" s="75"/>
    </row>
    <row r="1025" spans="2:47" ht="15" thickBot="1" x14ac:dyDescent="0.35">
      <c r="B1025" s="41">
        <f t="shared" si="298"/>
        <v>9940</v>
      </c>
      <c r="C1025" s="8">
        <f t="shared" si="299"/>
        <v>99.4</v>
      </c>
      <c r="D1025" s="73">
        <f t="shared" si="285"/>
        <v>132.94749999999999</v>
      </c>
      <c r="E1025" s="29">
        <f t="shared" si="288"/>
        <v>7370.5672789397941</v>
      </c>
      <c r="F1025" s="29">
        <f t="shared" si="292"/>
        <v>7.4150576246884157</v>
      </c>
      <c r="G1025" s="29">
        <f t="shared" si="300"/>
        <v>9.9176395730207556</v>
      </c>
      <c r="H1025" s="17">
        <f t="shared" si="301"/>
        <v>9858.1337355819105</v>
      </c>
      <c r="I1025" s="29">
        <f t="shared" si="293"/>
        <v>2.2250485660981263</v>
      </c>
      <c r="J1025" s="29">
        <f t="shared" si="294"/>
        <v>13.949340071224418</v>
      </c>
      <c r="K1025" s="32">
        <f>IF((D1024+L1024+M1024-AL1024)/($C$21+$C$22)&gt;$C$8,$C$8,(D1024+L1024+M1024-AL1024)/($C$21+$C$22))</f>
        <v>1400</v>
      </c>
      <c r="L1025" s="97">
        <f t="shared" si="286"/>
        <v>0</v>
      </c>
      <c r="M1025" s="96">
        <f t="shared" si="287"/>
        <v>0</v>
      </c>
      <c r="N1025" s="98">
        <f t="shared" si="295"/>
        <v>1.7382597742038917</v>
      </c>
      <c r="O1025" s="100">
        <f t="shared" si="289"/>
        <v>4.2266987561397071</v>
      </c>
      <c r="P1025" s="104">
        <f t="shared" si="296"/>
        <v>18.880500609176615</v>
      </c>
      <c r="Q1025" s="102">
        <f t="shared" si="302"/>
        <v>2.8886093440366814E-2</v>
      </c>
      <c r="R1025" s="106">
        <f>K1025-U1025</f>
        <v>0</v>
      </c>
      <c r="S1025" s="106">
        <f>IF(K1025-H1024&lt;0,0,K1025-H1024)</f>
        <v>0</v>
      </c>
      <c r="T1025" s="106">
        <f t="shared" si="290"/>
        <v>98.365381490613771</v>
      </c>
      <c r="U1025" s="107">
        <f>IF(S1025&gt;0,0,IF(U1024+(F1025-AL1025/$C$23)*$C$22/($C$21+$C$22)&gt;$C$8,$C$8,IF(V1025=$C$8,U1024+(F1025-AL1025/$C$23)*$C$22/$C$21,U1024+(F1025-AL1025/$C$23)*$C$22/($C$21+$C$22))))</f>
        <v>1400</v>
      </c>
      <c r="V1025" s="107">
        <f>IF(S1025=0,IF(V1024+(F1025-AL1025/$C$23)*$C$22/($C$21+$C$22)&gt;$C$8,$C$8,V1024+(F1025-AL1025/$C$23)*$C$22/($C$21+$C$22)),E1025)</f>
        <v>1400</v>
      </c>
      <c r="W1025" s="203">
        <f>IF(S1025&gt;0,0,IF(W1024+AL1025/$C$23&gt;$F$23,$F$23,W1024+AL1025/$C$23))</f>
        <v>1.6346185093862227</v>
      </c>
      <c r="X1025" s="105" t="str">
        <f>IF(R1025=0,"-",IF(U1025=0,FORECAST($C$8,Инклинометрия!$B$2:$B$152,Инклинометрия!$A$2:$A$152),FORECAST(R1025,Инклинометрия!$B$2:$B$152,Инклинометрия!$A$2:$A$152)))</f>
        <v>-</v>
      </c>
      <c r="Y1025" s="105" t="str">
        <f>IF(R1025=0,"-",IF(U1025=0,FORECAST($C$8-R1025,Инклинометрия!$B$2:$B$152,Инклинометрия!$A$2:$A$152),0))</f>
        <v>-</v>
      </c>
      <c r="Z1025" s="105" t="str">
        <f>IF(S1025=0,"-",FORECAST($C$8,Инклинометрия!$B$2:$B$152,Инклинометрия!$A$2:$A$152))</f>
        <v>-</v>
      </c>
      <c r="AA1025" s="105" t="str">
        <f>IF(S1025=0,"-",FORECAST($C$8-S1025,Инклинометрия!$B$2:$B$152,Инклинометрия!$A$2:$A$152))</f>
        <v>-</v>
      </c>
      <c r="AB1025" s="105">
        <f>IF(T1025=0,"-",FORECAST($C$6,Инклинометрия!$B$2:$B$152,Инклинометрия!$A$2:$A$152))</f>
        <v>1425</v>
      </c>
      <c r="AC1025" s="105">
        <f>IF(R1025=0,FORECAST($C$6-T1025,Инклинометрия!$B$2:$B$152,Инклинометрия!$A$2:$A$152),FORECAST($C$8,Инклинометрия!$B$2:$B$152,Инклинометрия!$A$2:$A$152))</f>
        <v>1331.5528875839168</v>
      </c>
      <c r="AD1025" s="107">
        <f>IF(U1025=0,"-",FORECAST($C$8,Инклинометрия!$B$2:$B$152,Инклинометрия!$A$2:$A$152))</f>
        <v>1330</v>
      </c>
      <c r="AE1025" s="107">
        <f>IF(U1025=0,"-",FORECAST($C$8-U1025,Инклинометрия!$B$2:$B$152,Инклинометрия!$A$2:$A$152))</f>
        <v>0</v>
      </c>
      <c r="AF1025" s="107">
        <f>FORECAST($C$8-S1025,Инклинометрия!$B$2:$B$152,Инклинометрия!$A$2:$A$152)</f>
        <v>1330</v>
      </c>
      <c r="AG1025" s="107">
        <f>FORECAST($C$8-(S1025+V1025),Инклинометрия!$B$2:$B$152,Инклинометрия!$A$2:$A$152)</f>
        <v>0</v>
      </c>
      <c r="AH1025" s="107">
        <f>IF(W1025=0,"-",FORECAST($C$8+W1025,Инклинометрия!$B$2:$B$152,Инклинометрия!$A$2:$A$152))</f>
        <v>1331.5528875839168</v>
      </c>
      <c r="AI1025" s="107">
        <f>IF(W1025=0,"-",FORECAST($C$8,Инклинометрия!$B$2:$B$152,Инклинометрия!$A$2:$A$152))</f>
        <v>1330</v>
      </c>
      <c r="AK1025" s="122">
        <f>2*PI()*$C$5*(AT1024-AT1023)/(LN(AN1024/$I$9)*$I$8/$I$7+LN($I$10/AN1024)*$I$8/$I$7)</f>
        <v>0</v>
      </c>
      <c r="AL1025" s="67">
        <f>AK1025*(B1025-B1024)</f>
        <v>0</v>
      </c>
      <c r="AM1025" s="23">
        <f t="shared" si="303"/>
        <v>4.3059540056097682E-2</v>
      </c>
      <c r="AN1025" s="26">
        <f>AN1024+AK1025*(B1025-B1024)/(2*PI()*$C$5*AN1024*$I$11)</f>
        <v>0.12986115207059001</v>
      </c>
      <c r="AO1025" s="87">
        <f t="shared" si="297"/>
        <v>111242.59539450394</v>
      </c>
      <c r="AP1025" s="87">
        <f>IF(R1025+U1025&lt;$C$8,0,32*$G$13/$C$12^2*($I$8*R1025+$I$6*U1025)+32*$G$14/($C$14^2-$C$13^2)*($I$8*S1025+$I$6*V1025))</f>
        <v>9917.5953945039291</v>
      </c>
      <c r="AQ1025" s="66">
        <f>R1025*$C$11*$C$9+U1025*$C$11*$C$10</f>
        <v>14695380</v>
      </c>
      <c r="AR1025" s="66">
        <f>S1025*$C$11*$C$9+V1025*$C$11*$C$10</f>
        <v>14695380</v>
      </c>
      <c r="AS1025" s="87">
        <f>$C$11*(T1025*$C$9+W1025*$C$10)</f>
        <v>789129.61404581123</v>
      </c>
      <c r="AT1025" s="45">
        <f t="shared" si="291"/>
        <v>15595752.209440315</v>
      </c>
      <c r="AU1025" s="75"/>
    </row>
    <row r="1026" spans="2:47" ht="15" thickBot="1" x14ac:dyDescent="0.35">
      <c r="B1026" s="41">
        <f t="shared" si="298"/>
        <v>9950</v>
      </c>
      <c r="C1026" s="8">
        <f t="shared" si="299"/>
        <v>99.5</v>
      </c>
      <c r="D1026" s="73">
        <f t="shared" si="285"/>
        <v>133.08125000000001</v>
      </c>
      <c r="E1026" s="29">
        <f t="shared" si="288"/>
        <v>7377.9823365644816</v>
      </c>
      <c r="F1026" s="29">
        <f t="shared" si="292"/>
        <v>7.4150576246875062</v>
      </c>
      <c r="G1026" s="29">
        <f t="shared" si="300"/>
        <v>9.9176395730195388</v>
      </c>
      <c r="H1026" s="17">
        <f t="shared" si="301"/>
        <v>9868.0513751549297</v>
      </c>
      <c r="I1026" s="29">
        <f t="shared" si="293"/>
        <v>2.2250485660981263</v>
      </c>
      <c r="J1026" s="29">
        <f t="shared" si="294"/>
        <v>13.949340071223562</v>
      </c>
      <c r="K1026" s="32">
        <f>IF((D1025+L1025+M1025-AL1025)/($C$21+$C$22)&gt;$C$8,$C$8,(D1025+L1025+M1025-AL1025)/($C$21+$C$22))</f>
        <v>1400</v>
      </c>
      <c r="L1026" s="97">
        <f t="shared" si="286"/>
        <v>0</v>
      </c>
      <c r="M1026" s="96">
        <f t="shared" si="287"/>
        <v>0</v>
      </c>
      <c r="N1026" s="98">
        <f t="shared" si="295"/>
        <v>1.7382597742038917</v>
      </c>
      <c r="O1026" s="100">
        <f t="shared" si="289"/>
        <v>4.2266987561397071</v>
      </c>
      <c r="P1026" s="104">
        <f t="shared" si="296"/>
        <v>18.880500609176615</v>
      </c>
      <c r="Q1026" s="102">
        <f t="shared" si="302"/>
        <v>2.8886093440366814E-2</v>
      </c>
      <c r="R1026" s="106">
        <f>K1026-U1026</f>
        <v>0</v>
      </c>
      <c r="S1026" s="106">
        <f>IF(K1026-H1025&lt;0,0,K1026-H1025)</f>
        <v>0</v>
      </c>
      <c r="T1026" s="106">
        <f t="shared" si="290"/>
        <v>98.365381490613771</v>
      </c>
      <c r="U1026" s="107">
        <f>IF(S1026&gt;0,0,IF(U1025+(F1026-AL1026/$C$23)*$C$22/($C$21+$C$22)&gt;$C$8,$C$8,IF(V1026=$C$8,U1025+(F1026-AL1026/$C$23)*$C$22/$C$21,U1025+(F1026-AL1026/$C$23)*$C$22/($C$21+$C$22))))</f>
        <v>1400</v>
      </c>
      <c r="V1026" s="107">
        <f>IF(S1026=0,IF(V1025+(F1026-AL1026/$C$23)*$C$22/($C$21+$C$22)&gt;$C$8,$C$8,V1025+(F1026-AL1026/$C$23)*$C$22/($C$21+$C$22)),E1026)</f>
        <v>1400</v>
      </c>
      <c r="W1026" s="203">
        <f>IF(S1026&gt;0,0,IF(W1025+AL1026/$C$23&gt;$F$23,$F$23,W1025+AL1026/$C$23))</f>
        <v>1.6346185093862227</v>
      </c>
      <c r="X1026" s="105" t="str">
        <f>IF(R1026=0,"-",IF(U1026=0,FORECAST($C$8,Инклинометрия!$B$2:$B$152,Инклинометрия!$A$2:$A$152),FORECAST(R1026,Инклинометрия!$B$2:$B$152,Инклинометрия!$A$2:$A$152)))</f>
        <v>-</v>
      </c>
      <c r="Y1026" s="105" t="str">
        <f>IF(R1026=0,"-",IF(U1026=0,FORECAST($C$8-R1026,Инклинометрия!$B$2:$B$152,Инклинометрия!$A$2:$A$152),0))</f>
        <v>-</v>
      </c>
      <c r="Z1026" s="105" t="str">
        <f>IF(S1026=0,"-",FORECAST($C$8,Инклинометрия!$B$2:$B$152,Инклинометрия!$A$2:$A$152))</f>
        <v>-</v>
      </c>
      <c r="AA1026" s="105" t="str">
        <f>IF(S1026=0,"-",FORECAST($C$8-S1026,Инклинометрия!$B$2:$B$152,Инклинометрия!$A$2:$A$152))</f>
        <v>-</v>
      </c>
      <c r="AB1026" s="105">
        <f>IF(T1026=0,"-",FORECAST($C$6,Инклинометрия!$B$2:$B$152,Инклинометрия!$A$2:$A$152))</f>
        <v>1425</v>
      </c>
      <c r="AC1026" s="105">
        <f>IF(R1026=0,FORECAST($C$6-T1026,Инклинометрия!$B$2:$B$152,Инклинометрия!$A$2:$A$152),FORECAST($C$8,Инклинометрия!$B$2:$B$152,Инклинометрия!$A$2:$A$152))</f>
        <v>1331.5528875839168</v>
      </c>
      <c r="AD1026" s="107">
        <f>IF(U1026=0,"-",FORECAST($C$8,Инклинометрия!$B$2:$B$152,Инклинометрия!$A$2:$A$152))</f>
        <v>1330</v>
      </c>
      <c r="AE1026" s="107">
        <f>IF(U1026=0,"-",FORECAST($C$8-U1026,Инклинометрия!$B$2:$B$152,Инклинометрия!$A$2:$A$152))</f>
        <v>0</v>
      </c>
      <c r="AF1026" s="107">
        <f>FORECAST($C$8-S1026,Инклинометрия!$B$2:$B$152,Инклинометрия!$A$2:$A$152)</f>
        <v>1330</v>
      </c>
      <c r="AG1026" s="107">
        <f>FORECAST($C$8-(S1026+V1026),Инклинометрия!$B$2:$B$152,Инклинометрия!$A$2:$A$152)</f>
        <v>0</v>
      </c>
      <c r="AH1026" s="107">
        <f>IF(W1026=0,"-",FORECAST($C$8+W1026,Инклинометрия!$B$2:$B$152,Инклинометрия!$A$2:$A$152))</f>
        <v>1331.5528875839168</v>
      </c>
      <c r="AI1026" s="107">
        <f>IF(W1026=0,"-",FORECAST($C$8,Инклинометрия!$B$2:$B$152,Инклинометрия!$A$2:$A$152))</f>
        <v>1330</v>
      </c>
      <c r="AK1026" s="122">
        <f>2*PI()*$C$5*(AT1025-AT1024)/(LN(AN1025/$I$9)*$I$8/$I$7+LN($I$10/AN1025)*$I$8/$I$7)</f>
        <v>0</v>
      </c>
      <c r="AL1026" s="67">
        <f>AK1026*(B1026-B1025)</f>
        <v>0</v>
      </c>
      <c r="AM1026" s="23">
        <f t="shared" si="303"/>
        <v>4.3059540056097682E-2</v>
      </c>
      <c r="AN1026" s="26">
        <f>AN1025+AK1026*(B1026-B1025)/(2*PI()*$C$5*AN1025*$I$11)</f>
        <v>0.12986115207059001</v>
      </c>
      <c r="AO1026" s="87">
        <f t="shared" si="297"/>
        <v>111242.59539450394</v>
      </c>
      <c r="AP1026" s="87">
        <f>IF(R1026+U1026&lt;$C$8,0,32*$G$13/$C$12^2*($I$8*R1026+$I$6*U1026)+32*$G$14/($C$14^2-$C$13^2)*($I$8*S1026+$I$6*V1026))</f>
        <v>9917.5953945039291</v>
      </c>
      <c r="AQ1026" s="66">
        <f>R1026*$C$11*$C$9+U1026*$C$11*$C$10</f>
        <v>14695380</v>
      </c>
      <c r="AR1026" s="66">
        <f>S1026*$C$11*$C$9+V1026*$C$11*$C$10</f>
        <v>14695380</v>
      </c>
      <c r="AS1026" s="87">
        <f>$C$11*(T1026*$C$9+W1026*$C$10)</f>
        <v>789129.61404581123</v>
      </c>
      <c r="AT1026" s="45">
        <f t="shared" si="291"/>
        <v>15595752.209440315</v>
      </c>
      <c r="AU1026" s="75"/>
    </row>
    <row r="1027" spans="2:47" ht="15" thickBot="1" x14ac:dyDescent="0.35">
      <c r="B1027" s="41">
        <f t="shared" si="298"/>
        <v>9960</v>
      </c>
      <c r="C1027" s="8">
        <f t="shared" si="299"/>
        <v>99.600000000000009</v>
      </c>
      <c r="D1027" s="73">
        <f t="shared" si="285"/>
        <v>133.21500000000003</v>
      </c>
      <c r="E1027" s="29">
        <f t="shared" si="288"/>
        <v>7385.39739418917</v>
      </c>
      <c r="F1027" s="29">
        <f t="shared" si="292"/>
        <v>7.4150576246884157</v>
      </c>
      <c r="G1027" s="29">
        <f t="shared" si="300"/>
        <v>9.9176395730207556</v>
      </c>
      <c r="H1027" s="17">
        <f t="shared" si="301"/>
        <v>9877.9690147279507</v>
      </c>
      <c r="I1027" s="29">
        <f t="shared" si="293"/>
        <v>2.2250485660981263</v>
      </c>
      <c r="J1027" s="29">
        <f t="shared" si="294"/>
        <v>13.949340071224418</v>
      </c>
      <c r="K1027" s="32">
        <f>IF((D1026+L1026+M1026-AL1026)/($C$21+$C$22)&gt;$C$8,$C$8,(D1026+L1026+M1026-AL1026)/($C$21+$C$22))</f>
        <v>1400</v>
      </c>
      <c r="L1027" s="97">
        <f t="shared" si="286"/>
        <v>0</v>
      </c>
      <c r="M1027" s="96">
        <f t="shared" si="287"/>
        <v>0</v>
      </c>
      <c r="N1027" s="98">
        <f t="shared" si="295"/>
        <v>1.7382597742038917</v>
      </c>
      <c r="O1027" s="100">
        <f t="shared" si="289"/>
        <v>4.2266987561397071</v>
      </c>
      <c r="P1027" s="104">
        <f t="shared" si="296"/>
        <v>18.880500609176615</v>
      </c>
      <c r="Q1027" s="102">
        <f t="shared" si="302"/>
        <v>2.8886093440366814E-2</v>
      </c>
      <c r="R1027" s="106">
        <f>K1027-U1027</f>
        <v>0</v>
      </c>
      <c r="S1027" s="106">
        <f>IF(K1027-H1026&lt;0,0,K1027-H1026)</f>
        <v>0</v>
      </c>
      <c r="T1027" s="106">
        <f t="shared" si="290"/>
        <v>98.365381490613771</v>
      </c>
      <c r="U1027" s="107">
        <f>IF(S1027&gt;0,0,IF(U1026+(F1027-AL1027/$C$23)*$C$22/($C$21+$C$22)&gt;$C$8,$C$8,IF(V1027=$C$8,U1026+(F1027-AL1027/$C$23)*$C$22/$C$21,U1026+(F1027-AL1027/$C$23)*$C$22/($C$21+$C$22))))</f>
        <v>1400</v>
      </c>
      <c r="V1027" s="107">
        <f>IF(S1027=0,IF(V1026+(F1027-AL1027/$C$23)*$C$22/($C$21+$C$22)&gt;$C$8,$C$8,V1026+(F1027-AL1027/$C$23)*$C$22/($C$21+$C$22)),E1027)</f>
        <v>1400</v>
      </c>
      <c r="W1027" s="203">
        <f>IF(S1027&gt;0,0,IF(W1026+AL1027/$C$23&gt;$F$23,$F$23,W1026+AL1027/$C$23))</f>
        <v>1.6346185093862227</v>
      </c>
      <c r="X1027" s="105" t="str">
        <f>IF(R1027=0,"-",IF(U1027=0,FORECAST($C$8,Инклинометрия!$B$2:$B$152,Инклинометрия!$A$2:$A$152),FORECAST(R1027,Инклинометрия!$B$2:$B$152,Инклинометрия!$A$2:$A$152)))</f>
        <v>-</v>
      </c>
      <c r="Y1027" s="105" t="str">
        <f>IF(R1027=0,"-",IF(U1027=0,FORECAST($C$8-R1027,Инклинометрия!$B$2:$B$152,Инклинометрия!$A$2:$A$152),0))</f>
        <v>-</v>
      </c>
      <c r="Z1027" s="105" t="str">
        <f>IF(S1027=0,"-",FORECAST($C$8,Инклинометрия!$B$2:$B$152,Инклинометрия!$A$2:$A$152))</f>
        <v>-</v>
      </c>
      <c r="AA1027" s="105" t="str">
        <f>IF(S1027=0,"-",FORECAST($C$8-S1027,Инклинометрия!$B$2:$B$152,Инклинометрия!$A$2:$A$152))</f>
        <v>-</v>
      </c>
      <c r="AB1027" s="105">
        <f>IF(T1027=0,"-",FORECAST($C$6,Инклинометрия!$B$2:$B$152,Инклинометрия!$A$2:$A$152))</f>
        <v>1425</v>
      </c>
      <c r="AC1027" s="105">
        <f>IF(R1027=0,FORECAST($C$6-T1027,Инклинометрия!$B$2:$B$152,Инклинометрия!$A$2:$A$152),FORECAST($C$8,Инклинометрия!$B$2:$B$152,Инклинометрия!$A$2:$A$152))</f>
        <v>1331.5528875839168</v>
      </c>
      <c r="AD1027" s="107">
        <f>IF(U1027=0,"-",FORECAST($C$8,Инклинометрия!$B$2:$B$152,Инклинометрия!$A$2:$A$152))</f>
        <v>1330</v>
      </c>
      <c r="AE1027" s="107">
        <f>IF(U1027=0,"-",FORECAST($C$8-U1027,Инклинометрия!$B$2:$B$152,Инклинометрия!$A$2:$A$152))</f>
        <v>0</v>
      </c>
      <c r="AF1027" s="107">
        <f>FORECAST($C$8-S1027,Инклинометрия!$B$2:$B$152,Инклинометрия!$A$2:$A$152)</f>
        <v>1330</v>
      </c>
      <c r="AG1027" s="107">
        <f>FORECAST($C$8-(S1027+V1027),Инклинометрия!$B$2:$B$152,Инклинометрия!$A$2:$A$152)</f>
        <v>0</v>
      </c>
      <c r="AH1027" s="107">
        <f>IF(W1027=0,"-",FORECAST($C$8+W1027,Инклинометрия!$B$2:$B$152,Инклинометрия!$A$2:$A$152))</f>
        <v>1331.5528875839168</v>
      </c>
      <c r="AI1027" s="107">
        <f>IF(W1027=0,"-",FORECAST($C$8,Инклинометрия!$B$2:$B$152,Инклинометрия!$A$2:$A$152))</f>
        <v>1330</v>
      </c>
      <c r="AK1027" s="122">
        <f>2*PI()*$C$5*(AT1026-AT1025)/(LN(AN1026/$I$9)*$I$8/$I$7+LN($I$10/AN1026)*$I$8/$I$7)</f>
        <v>0</v>
      </c>
      <c r="AL1027" s="67">
        <f>AK1027*(B1027-B1026)</f>
        <v>0</v>
      </c>
      <c r="AM1027" s="23">
        <f t="shared" si="303"/>
        <v>4.3059540056097682E-2</v>
      </c>
      <c r="AN1027" s="26">
        <f>AN1026+AK1027*(B1027-B1026)/(2*PI()*$C$5*AN1026*$I$11)</f>
        <v>0.12986115207059001</v>
      </c>
      <c r="AO1027" s="87">
        <f t="shared" si="297"/>
        <v>111242.59539450394</v>
      </c>
      <c r="AP1027" s="87">
        <f>IF(R1027+U1027&lt;$C$8,0,32*$G$13/$C$12^2*($I$8*R1027+$I$6*U1027)+32*$G$14/($C$14^2-$C$13^2)*($I$8*S1027+$I$6*V1027))</f>
        <v>9917.5953945039291</v>
      </c>
      <c r="AQ1027" s="66">
        <f>R1027*$C$11*$C$9+U1027*$C$11*$C$10</f>
        <v>14695380</v>
      </c>
      <c r="AR1027" s="66">
        <f>S1027*$C$11*$C$9+V1027*$C$11*$C$10</f>
        <v>14695380</v>
      </c>
      <c r="AS1027" s="87">
        <f>$C$11*(T1027*$C$9+W1027*$C$10)</f>
        <v>789129.61404581123</v>
      </c>
      <c r="AT1027" s="45">
        <f t="shared" si="291"/>
        <v>15595752.209440315</v>
      </c>
      <c r="AU1027" s="75"/>
    </row>
    <row r="1028" spans="2:47" ht="15" thickBot="1" x14ac:dyDescent="0.35">
      <c r="B1028" s="41">
        <f t="shared" si="298"/>
        <v>9970</v>
      </c>
      <c r="C1028" s="8">
        <f t="shared" si="299"/>
        <v>99.7</v>
      </c>
      <c r="D1028" s="73">
        <f t="shared" si="285"/>
        <v>133.34875</v>
      </c>
      <c r="E1028" s="29">
        <f t="shared" si="288"/>
        <v>7392.8124518138575</v>
      </c>
      <c r="F1028" s="29">
        <f t="shared" si="292"/>
        <v>7.4150576246875062</v>
      </c>
      <c r="G1028" s="29">
        <f t="shared" si="300"/>
        <v>9.9176395730195388</v>
      </c>
      <c r="H1028" s="17">
        <f t="shared" si="301"/>
        <v>9887.8866543009699</v>
      </c>
      <c r="I1028" s="29">
        <f t="shared" si="293"/>
        <v>2.2250485660981263</v>
      </c>
      <c r="J1028" s="29">
        <f t="shared" si="294"/>
        <v>13.949340071223562</v>
      </c>
      <c r="K1028" s="32">
        <f>IF((D1027+L1027+M1027-AL1027)/($C$21+$C$22)&gt;$C$8,$C$8,(D1027+L1027+M1027-AL1027)/($C$21+$C$22))</f>
        <v>1400</v>
      </c>
      <c r="L1028" s="97">
        <f t="shared" si="286"/>
        <v>0</v>
      </c>
      <c r="M1028" s="96">
        <f t="shared" si="287"/>
        <v>0</v>
      </c>
      <c r="N1028" s="98">
        <f t="shared" si="295"/>
        <v>1.7382597742038917</v>
      </c>
      <c r="O1028" s="100">
        <f t="shared" si="289"/>
        <v>4.2266987561397071</v>
      </c>
      <c r="P1028" s="104">
        <f t="shared" si="296"/>
        <v>18.880500609176615</v>
      </c>
      <c r="Q1028" s="102">
        <f t="shared" si="302"/>
        <v>2.8886093440366814E-2</v>
      </c>
      <c r="R1028" s="106">
        <f>K1028-U1028</f>
        <v>0</v>
      </c>
      <c r="S1028" s="106">
        <f>IF(K1028-H1027&lt;0,0,K1028-H1027)</f>
        <v>0</v>
      </c>
      <c r="T1028" s="106">
        <f t="shared" si="290"/>
        <v>98.365381490613771</v>
      </c>
      <c r="U1028" s="107">
        <f>IF(S1028&gt;0,0,IF(U1027+(F1028-AL1028/$C$23)*$C$22/($C$21+$C$22)&gt;$C$8,$C$8,IF(V1028=$C$8,U1027+(F1028-AL1028/$C$23)*$C$22/$C$21,U1027+(F1028-AL1028/$C$23)*$C$22/($C$21+$C$22))))</f>
        <v>1400</v>
      </c>
      <c r="V1028" s="107">
        <f>IF(S1028=0,IF(V1027+(F1028-AL1028/$C$23)*$C$22/($C$21+$C$22)&gt;$C$8,$C$8,V1027+(F1028-AL1028/$C$23)*$C$22/($C$21+$C$22)),E1028)</f>
        <v>1400</v>
      </c>
      <c r="W1028" s="203">
        <f>IF(S1028&gt;0,0,IF(W1027+AL1028/$C$23&gt;$F$23,$F$23,W1027+AL1028/$C$23))</f>
        <v>1.6346185093862227</v>
      </c>
      <c r="X1028" s="105" t="str">
        <f>IF(R1028=0,"-",IF(U1028=0,FORECAST($C$8,Инклинометрия!$B$2:$B$152,Инклинометрия!$A$2:$A$152),FORECAST(R1028,Инклинометрия!$B$2:$B$152,Инклинометрия!$A$2:$A$152)))</f>
        <v>-</v>
      </c>
      <c r="Y1028" s="105" t="str">
        <f>IF(R1028=0,"-",IF(U1028=0,FORECAST($C$8-R1028,Инклинометрия!$B$2:$B$152,Инклинометрия!$A$2:$A$152),0))</f>
        <v>-</v>
      </c>
      <c r="Z1028" s="105" t="str">
        <f>IF(S1028=0,"-",FORECAST($C$8,Инклинометрия!$B$2:$B$152,Инклинометрия!$A$2:$A$152))</f>
        <v>-</v>
      </c>
      <c r="AA1028" s="105" t="str">
        <f>IF(S1028=0,"-",FORECAST($C$8-S1028,Инклинометрия!$B$2:$B$152,Инклинометрия!$A$2:$A$152))</f>
        <v>-</v>
      </c>
      <c r="AB1028" s="105">
        <f>IF(T1028=0,"-",FORECAST($C$6,Инклинометрия!$B$2:$B$152,Инклинометрия!$A$2:$A$152))</f>
        <v>1425</v>
      </c>
      <c r="AC1028" s="105">
        <f>IF(R1028=0,FORECAST($C$6-T1028,Инклинометрия!$B$2:$B$152,Инклинометрия!$A$2:$A$152),FORECAST($C$8,Инклинометрия!$B$2:$B$152,Инклинометрия!$A$2:$A$152))</f>
        <v>1331.5528875839168</v>
      </c>
      <c r="AD1028" s="107">
        <f>IF(U1028=0,"-",FORECAST($C$8,Инклинометрия!$B$2:$B$152,Инклинометрия!$A$2:$A$152))</f>
        <v>1330</v>
      </c>
      <c r="AE1028" s="107">
        <f>IF(U1028=0,"-",FORECAST($C$8-U1028,Инклинометрия!$B$2:$B$152,Инклинометрия!$A$2:$A$152))</f>
        <v>0</v>
      </c>
      <c r="AF1028" s="107">
        <f>FORECAST($C$8-S1028,Инклинометрия!$B$2:$B$152,Инклинометрия!$A$2:$A$152)</f>
        <v>1330</v>
      </c>
      <c r="AG1028" s="107">
        <f>FORECAST($C$8-(S1028+V1028),Инклинометрия!$B$2:$B$152,Инклинометрия!$A$2:$A$152)</f>
        <v>0</v>
      </c>
      <c r="AH1028" s="107">
        <f>IF(W1028=0,"-",FORECAST($C$8+W1028,Инклинометрия!$B$2:$B$152,Инклинометрия!$A$2:$A$152))</f>
        <v>1331.5528875839168</v>
      </c>
      <c r="AI1028" s="107">
        <f>IF(W1028=0,"-",FORECAST($C$8,Инклинометрия!$B$2:$B$152,Инклинометрия!$A$2:$A$152))</f>
        <v>1330</v>
      </c>
      <c r="AK1028" s="122">
        <f>2*PI()*$C$5*(AT1027-AT1026)/(LN(AN1027/$I$9)*$I$8/$I$7+LN($I$10/AN1027)*$I$8/$I$7)</f>
        <v>0</v>
      </c>
      <c r="AL1028" s="67">
        <f>AK1028*(B1028-B1027)</f>
        <v>0</v>
      </c>
      <c r="AM1028" s="23">
        <f t="shared" si="303"/>
        <v>4.3059540056097682E-2</v>
      </c>
      <c r="AN1028" s="26">
        <f>AN1027+AK1028*(B1028-B1027)/(2*PI()*$C$5*AN1027*$I$11)</f>
        <v>0.12986115207059001</v>
      </c>
      <c r="AO1028" s="87">
        <f t="shared" si="297"/>
        <v>111242.59539450394</v>
      </c>
      <c r="AP1028" s="87">
        <f>IF(R1028+U1028&lt;$C$8,0,32*$G$13/$C$12^2*($I$8*R1028+$I$6*U1028)+32*$G$14/($C$14^2-$C$13^2)*($I$8*S1028+$I$6*V1028))</f>
        <v>9917.5953945039291</v>
      </c>
      <c r="AQ1028" s="66">
        <f>R1028*$C$11*$C$9+U1028*$C$11*$C$10</f>
        <v>14695380</v>
      </c>
      <c r="AR1028" s="66">
        <f>S1028*$C$11*$C$9+V1028*$C$11*$C$10</f>
        <v>14695380</v>
      </c>
      <c r="AS1028" s="87">
        <f>$C$11*(T1028*$C$9+W1028*$C$10)</f>
        <v>789129.61404581123</v>
      </c>
      <c r="AT1028" s="45">
        <f t="shared" si="291"/>
        <v>15595752.209440315</v>
      </c>
      <c r="AU1028" s="75"/>
    </row>
    <row r="1029" spans="2:47" ht="15" thickBot="1" x14ac:dyDescent="0.35">
      <c r="B1029" s="41">
        <f t="shared" si="298"/>
        <v>9980</v>
      </c>
      <c r="C1029" s="8">
        <f t="shared" si="299"/>
        <v>99.8</v>
      </c>
      <c r="D1029" s="73">
        <f t="shared" si="285"/>
        <v>133.48249999999999</v>
      </c>
      <c r="E1029" s="29">
        <f t="shared" si="288"/>
        <v>7400.227509438545</v>
      </c>
      <c r="F1029" s="29">
        <f t="shared" si="292"/>
        <v>7.4150576246875062</v>
      </c>
      <c r="G1029" s="29">
        <f t="shared" si="300"/>
        <v>9.9176395730195388</v>
      </c>
      <c r="H1029" s="17">
        <f t="shared" si="301"/>
        <v>9897.8042938739891</v>
      </c>
      <c r="I1029" s="29">
        <f t="shared" si="293"/>
        <v>2.2250485660981263</v>
      </c>
      <c r="J1029" s="29">
        <f t="shared" si="294"/>
        <v>13.949340071223562</v>
      </c>
      <c r="K1029" s="32">
        <f>IF((D1028+L1028+M1028-AL1028)/($C$21+$C$22)&gt;$C$8,$C$8,(D1028+L1028+M1028-AL1028)/($C$21+$C$22))</f>
        <v>1400</v>
      </c>
      <c r="L1029" s="97">
        <f t="shared" si="286"/>
        <v>0</v>
      </c>
      <c r="M1029" s="96">
        <f t="shared" si="287"/>
        <v>0</v>
      </c>
      <c r="N1029" s="98">
        <f t="shared" si="295"/>
        <v>1.7382597742038917</v>
      </c>
      <c r="O1029" s="100">
        <f t="shared" si="289"/>
        <v>4.2266987561397071</v>
      </c>
      <c r="P1029" s="104">
        <f t="shared" si="296"/>
        <v>18.880500609176615</v>
      </c>
      <c r="Q1029" s="102">
        <f t="shared" si="302"/>
        <v>2.8886093440366814E-2</v>
      </c>
      <c r="R1029" s="106">
        <f>K1029-U1029</f>
        <v>0</v>
      </c>
      <c r="S1029" s="106">
        <f>IF(K1029-H1028&lt;0,0,K1029-H1028)</f>
        <v>0</v>
      </c>
      <c r="T1029" s="106">
        <f t="shared" si="290"/>
        <v>98.365381490613771</v>
      </c>
      <c r="U1029" s="107">
        <f>IF(S1029&gt;0,0,IF(U1028+(F1029-AL1029/$C$23)*$C$22/($C$21+$C$22)&gt;$C$8,$C$8,IF(V1029=$C$8,U1028+(F1029-AL1029/$C$23)*$C$22/$C$21,U1028+(F1029-AL1029/$C$23)*$C$22/($C$21+$C$22))))</f>
        <v>1400</v>
      </c>
      <c r="V1029" s="107">
        <f>IF(S1029=0,IF(V1028+(F1029-AL1029/$C$23)*$C$22/($C$21+$C$22)&gt;$C$8,$C$8,V1028+(F1029-AL1029/$C$23)*$C$22/($C$21+$C$22)),E1029)</f>
        <v>1400</v>
      </c>
      <c r="W1029" s="203">
        <f>IF(S1029&gt;0,0,IF(W1028+AL1029/$C$23&gt;$F$23,$F$23,W1028+AL1029/$C$23))</f>
        <v>1.6346185093862227</v>
      </c>
      <c r="X1029" s="105" t="str">
        <f>IF(R1029=0,"-",IF(U1029=0,FORECAST($C$8,Инклинометрия!$B$2:$B$152,Инклинометрия!$A$2:$A$152),FORECAST(R1029,Инклинометрия!$B$2:$B$152,Инклинометрия!$A$2:$A$152)))</f>
        <v>-</v>
      </c>
      <c r="Y1029" s="105" t="str">
        <f>IF(R1029=0,"-",IF(U1029=0,FORECAST($C$8-R1029,Инклинометрия!$B$2:$B$152,Инклинометрия!$A$2:$A$152),0))</f>
        <v>-</v>
      </c>
      <c r="Z1029" s="105" t="str">
        <f>IF(S1029=0,"-",FORECAST($C$8,Инклинометрия!$B$2:$B$152,Инклинометрия!$A$2:$A$152))</f>
        <v>-</v>
      </c>
      <c r="AA1029" s="105" t="str">
        <f>IF(S1029=0,"-",FORECAST($C$8-S1029,Инклинометрия!$B$2:$B$152,Инклинометрия!$A$2:$A$152))</f>
        <v>-</v>
      </c>
      <c r="AB1029" s="105">
        <f>IF(T1029=0,"-",FORECAST($C$6,Инклинометрия!$B$2:$B$152,Инклинометрия!$A$2:$A$152))</f>
        <v>1425</v>
      </c>
      <c r="AC1029" s="105">
        <f>IF(R1029=0,FORECAST($C$6-T1029,Инклинометрия!$B$2:$B$152,Инклинометрия!$A$2:$A$152),FORECAST($C$8,Инклинометрия!$B$2:$B$152,Инклинометрия!$A$2:$A$152))</f>
        <v>1331.5528875839168</v>
      </c>
      <c r="AD1029" s="107">
        <f>IF(U1029=0,"-",FORECAST($C$8,Инклинометрия!$B$2:$B$152,Инклинометрия!$A$2:$A$152))</f>
        <v>1330</v>
      </c>
      <c r="AE1029" s="107">
        <f>IF(U1029=0,"-",FORECAST($C$8-U1029,Инклинометрия!$B$2:$B$152,Инклинометрия!$A$2:$A$152))</f>
        <v>0</v>
      </c>
      <c r="AF1029" s="107">
        <f>FORECAST($C$8-S1029,Инклинометрия!$B$2:$B$152,Инклинометрия!$A$2:$A$152)</f>
        <v>1330</v>
      </c>
      <c r="AG1029" s="107">
        <f>FORECAST($C$8-(S1029+V1029),Инклинометрия!$B$2:$B$152,Инклинометрия!$A$2:$A$152)</f>
        <v>0</v>
      </c>
      <c r="AH1029" s="107">
        <f>IF(W1029=0,"-",FORECAST($C$8+W1029,Инклинометрия!$B$2:$B$152,Инклинометрия!$A$2:$A$152))</f>
        <v>1331.5528875839168</v>
      </c>
      <c r="AI1029" s="107">
        <f>IF(W1029=0,"-",FORECAST($C$8,Инклинометрия!$B$2:$B$152,Инклинометрия!$A$2:$A$152))</f>
        <v>1330</v>
      </c>
      <c r="AK1029" s="122">
        <f>2*PI()*$C$5*(AT1028-AT1027)/(LN(AN1028/$I$9)*$I$8/$I$7+LN($I$10/AN1028)*$I$8/$I$7)</f>
        <v>0</v>
      </c>
      <c r="AL1029" s="67">
        <f>AK1029*(B1029-B1028)</f>
        <v>0</v>
      </c>
      <c r="AM1029" s="23">
        <f t="shared" si="303"/>
        <v>4.3059540056097682E-2</v>
      </c>
      <c r="AN1029" s="26">
        <f>AN1028+AK1029*(B1029-B1028)/(2*PI()*$C$5*AN1028*$I$11)</f>
        <v>0.12986115207059001</v>
      </c>
      <c r="AO1029" s="87">
        <f t="shared" si="297"/>
        <v>111242.59539450394</v>
      </c>
      <c r="AP1029" s="87">
        <f>IF(R1029+U1029&lt;$C$8,0,32*$G$13/$C$12^2*($I$8*R1029+$I$6*U1029)+32*$G$14/($C$14^2-$C$13^2)*($I$8*S1029+$I$6*V1029))</f>
        <v>9917.5953945039291</v>
      </c>
      <c r="AQ1029" s="66">
        <f>R1029*$C$11*$C$9+U1029*$C$11*$C$10</f>
        <v>14695380</v>
      </c>
      <c r="AR1029" s="66">
        <f>S1029*$C$11*$C$9+V1029*$C$11*$C$10</f>
        <v>14695380</v>
      </c>
      <c r="AS1029" s="87">
        <f>$C$11*(T1029*$C$9+W1029*$C$10)</f>
        <v>789129.61404581123</v>
      </c>
      <c r="AT1029" s="45">
        <f t="shared" si="291"/>
        <v>15595752.209440315</v>
      </c>
      <c r="AU1029" s="75"/>
    </row>
    <row r="1030" spans="2:47" ht="15" thickBot="1" x14ac:dyDescent="0.35">
      <c r="B1030" s="41">
        <f t="shared" si="298"/>
        <v>9990</v>
      </c>
      <c r="C1030" s="8">
        <f t="shared" si="299"/>
        <v>99.9</v>
      </c>
      <c r="D1030" s="73">
        <f t="shared" si="285"/>
        <v>133.61625000000001</v>
      </c>
      <c r="E1030" s="29">
        <f t="shared" si="288"/>
        <v>7407.6425670632334</v>
      </c>
      <c r="F1030" s="29">
        <f t="shared" si="292"/>
        <v>7.4150576246884157</v>
      </c>
      <c r="G1030" s="29">
        <f t="shared" si="300"/>
        <v>9.9176395730207556</v>
      </c>
      <c r="H1030" s="17">
        <f t="shared" si="301"/>
        <v>9907.7219334470101</v>
      </c>
      <c r="I1030" s="29">
        <f t="shared" si="293"/>
        <v>2.2250485660981263</v>
      </c>
      <c r="J1030" s="29">
        <f t="shared" si="294"/>
        <v>13.949340071224418</v>
      </c>
      <c r="K1030" s="32">
        <f>IF((D1029+L1029+M1029-AL1029)/($C$21+$C$22)&gt;$C$8,$C$8,(D1029+L1029+M1029-AL1029)/($C$21+$C$22))</f>
        <v>1400</v>
      </c>
      <c r="L1030" s="97">
        <f t="shared" si="286"/>
        <v>0</v>
      </c>
      <c r="M1030" s="96">
        <f t="shared" si="287"/>
        <v>0</v>
      </c>
      <c r="N1030" s="98">
        <f t="shared" si="295"/>
        <v>1.7382597742038917</v>
      </c>
      <c r="O1030" s="100">
        <f t="shared" si="289"/>
        <v>4.2266987561397071</v>
      </c>
      <c r="P1030" s="104">
        <f t="shared" si="296"/>
        <v>18.880500609176615</v>
      </c>
      <c r="Q1030" s="102">
        <f t="shared" si="302"/>
        <v>2.8886093440366814E-2</v>
      </c>
      <c r="R1030" s="106">
        <f>K1030-U1030</f>
        <v>0</v>
      </c>
      <c r="S1030" s="106">
        <f>IF(K1030-H1029&lt;0,0,K1030-H1029)</f>
        <v>0</v>
      </c>
      <c r="T1030" s="106">
        <f t="shared" si="290"/>
        <v>98.365381490613771</v>
      </c>
      <c r="U1030" s="107">
        <f>IF(S1030&gt;0,0,IF(U1029+(F1030-AL1030/$C$23)*$C$22/($C$21+$C$22)&gt;$C$8,$C$8,IF(V1030=$C$8,U1029+(F1030-AL1030/$C$23)*$C$22/$C$21,U1029+(F1030-AL1030/$C$23)*$C$22/($C$21+$C$22))))</f>
        <v>1400</v>
      </c>
      <c r="V1030" s="107">
        <f>IF(S1030=0,IF(V1029+(F1030-AL1030/$C$23)*$C$22/($C$21+$C$22)&gt;$C$8,$C$8,V1029+(F1030-AL1030/$C$23)*$C$22/($C$21+$C$22)),E1030)</f>
        <v>1400</v>
      </c>
      <c r="W1030" s="203">
        <f>IF(S1030&gt;0,0,IF(W1029+AL1030/$C$23&gt;$F$23,$F$23,W1029+AL1030/$C$23))</f>
        <v>1.6346185093862227</v>
      </c>
      <c r="X1030" s="105" t="str">
        <f>IF(R1030=0,"-",IF(U1030=0,FORECAST($C$8,Инклинометрия!$B$2:$B$152,Инклинометрия!$A$2:$A$152),FORECAST(R1030,Инклинометрия!$B$2:$B$152,Инклинометрия!$A$2:$A$152)))</f>
        <v>-</v>
      </c>
      <c r="Y1030" s="105" t="str">
        <f>IF(R1030=0,"-",IF(U1030=0,FORECAST($C$8-R1030,Инклинометрия!$B$2:$B$152,Инклинометрия!$A$2:$A$152),0))</f>
        <v>-</v>
      </c>
      <c r="Z1030" s="105" t="str">
        <f>IF(S1030=0,"-",FORECAST($C$8,Инклинометрия!$B$2:$B$152,Инклинометрия!$A$2:$A$152))</f>
        <v>-</v>
      </c>
      <c r="AA1030" s="105" t="str">
        <f>IF(S1030=0,"-",FORECAST($C$8-S1030,Инклинометрия!$B$2:$B$152,Инклинометрия!$A$2:$A$152))</f>
        <v>-</v>
      </c>
      <c r="AB1030" s="105">
        <f>IF(T1030=0,"-",FORECAST($C$6,Инклинометрия!$B$2:$B$152,Инклинометрия!$A$2:$A$152))</f>
        <v>1425</v>
      </c>
      <c r="AC1030" s="105">
        <f>IF(R1030=0,FORECAST($C$6-T1030,Инклинометрия!$B$2:$B$152,Инклинометрия!$A$2:$A$152),FORECAST($C$8,Инклинометрия!$B$2:$B$152,Инклинометрия!$A$2:$A$152))</f>
        <v>1331.5528875839168</v>
      </c>
      <c r="AD1030" s="107">
        <f>IF(U1030=0,"-",FORECAST($C$8,Инклинометрия!$B$2:$B$152,Инклинометрия!$A$2:$A$152))</f>
        <v>1330</v>
      </c>
      <c r="AE1030" s="107">
        <f>IF(U1030=0,"-",FORECAST($C$8-U1030,Инклинометрия!$B$2:$B$152,Инклинометрия!$A$2:$A$152))</f>
        <v>0</v>
      </c>
      <c r="AF1030" s="107">
        <f>FORECAST($C$8-S1030,Инклинометрия!$B$2:$B$152,Инклинометрия!$A$2:$A$152)</f>
        <v>1330</v>
      </c>
      <c r="AG1030" s="107">
        <f>FORECAST($C$8-(S1030+V1030),Инклинометрия!$B$2:$B$152,Инклинометрия!$A$2:$A$152)</f>
        <v>0</v>
      </c>
      <c r="AH1030" s="107">
        <f>IF(W1030=0,"-",FORECAST($C$8+W1030,Инклинометрия!$B$2:$B$152,Инклинометрия!$A$2:$A$152))</f>
        <v>1331.5528875839168</v>
      </c>
      <c r="AI1030" s="107">
        <f>IF(W1030=0,"-",FORECAST($C$8,Инклинометрия!$B$2:$B$152,Инклинометрия!$A$2:$A$152))</f>
        <v>1330</v>
      </c>
      <c r="AK1030" s="122">
        <f>2*PI()*$C$5*(AT1029-AT1028)/(LN(AN1029/$I$9)*$I$8/$I$7+LN($I$10/AN1029)*$I$8/$I$7)</f>
        <v>0</v>
      </c>
      <c r="AL1030" s="67">
        <f>AK1030*(B1030-B1029)</f>
        <v>0</v>
      </c>
      <c r="AM1030" s="23">
        <f t="shared" si="303"/>
        <v>4.3059540056097682E-2</v>
      </c>
      <c r="AN1030" s="26">
        <f>AN1029+AK1030*(B1030-B1029)/(2*PI()*$C$5*AN1029*$I$11)</f>
        <v>0.12986115207059001</v>
      </c>
      <c r="AO1030" s="87">
        <f t="shared" si="297"/>
        <v>111242.59539450394</v>
      </c>
      <c r="AP1030" s="87">
        <f>IF(R1030+U1030&lt;$C$8,0,32*$G$13/$C$12^2*($I$8*R1030+$I$6*U1030)+32*$G$14/($C$14^2-$C$13^2)*($I$8*S1030+$I$6*V1030))</f>
        <v>9917.5953945039291</v>
      </c>
      <c r="AQ1030" s="66">
        <f>R1030*$C$11*$C$9+U1030*$C$11*$C$10</f>
        <v>14695380</v>
      </c>
      <c r="AR1030" s="66">
        <f>S1030*$C$11*$C$9+V1030*$C$11*$C$10</f>
        <v>14695380</v>
      </c>
      <c r="AS1030" s="87">
        <f>$C$11*(T1030*$C$9+W1030*$C$10)</f>
        <v>789129.61404581123</v>
      </c>
      <c r="AT1030" s="45">
        <f t="shared" si="291"/>
        <v>15595752.209440315</v>
      </c>
      <c r="AU1030" s="75"/>
    </row>
    <row r="1031" spans="2:47" ht="15" thickBot="1" x14ac:dyDescent="0.35">
      <c r="B1031" s="41">
        <f t="shared" si="298"/>
        <v>10000</v>
      </c>
      <c r="C1031" s="8">
        <f t="shared" si="299"/>
        <v>100</v>
      </c>
      <c r="D1031" s="73">
        <f t="shared" si="285"/>
        <v>133.75</v>
      </c>
      <c r="E1031" s="29">
        <f t="shared" si="288"/>
        <v>7415.0576246879209</v>
      </c>
      <c r="F1031" s="29">
        <f t="shared" si="292"/>
        <v>7.4150576246875062</v>
      </c>
      <c r="G1031" s="29">
        <f t="shared" si="300"/>
        <v>9.9176395730195388</v>
      </c>
      <c r="H1031" s="17">
        <f t="shared" si="301"/>
        <v>9917.6395730200293</v>
      </c>
      <c r="I1031" s="29">
        <f t="shared" si="293"/>
        <v>2.2250485660981263</v>
      </c>
      <c r="J1031" s="29">
        <f t="shared" si="294"/>
        <v>13.949340071223562</v>
      </c>
      <c r="K1031" s="32">
        <f>IF((D1030+L1030+M1030-AL1030)/($C$21+$C$22)&gt;$C$8,$C$8,(D1030+L1030+M1030-AL1030)/($C$21+$C$22))</f>
        <v>1400</v>
      </c>
      <c r="L1031" s="97">
        <f t="shared" si="286"/>
        <v>0</v>
      </c>
      <c r="M1031" s="96">
        <f t="shared" si="287"/>
        <v>0</v>
      </c>
      <c r="N1031" s="98">
        <f t="shared" si="295"/>
        <v>1.7382597742038917</v>
      </c>
      <c r="O1031" s="100">
        <f t="shared" si="289"/>
        <v>4.2266987561397071</v>
      </c>
      <c r="P1031" s="104">
        <f t="shared" si="296"/>
        <v>18.880500609176615</v>
      </c>
      <c r="Q1031" s="102">
        <f t="shared" si="302"/>
        <v>2.8886093440366814E-2</v>
      </c>
      <c r="R1031" s="106">
        <f>K1031-U1031</f>
        <v>0</v>
      </c>
      <c r="S1031" s="106">
        <f>IF(K1031-H1030&lt;0,0,K1031-H1030)</f>
        <v>0</v>
      </c>
      <c r="T1031" s="106">
        <f t="shared" si="290"/>
        <v>98.365381490613771</v>
      </c>
      <c r="U1031" s="107">
        <f>IF(S1031&gt;0,0,IF(U1030+(F1031-AL1031/$C$23)*$C$22/($C$21+$C$22)&gt;$C$8,$C$8,IF(V1031=$C$8,U1030+(F1031-AL1031/$C$23)*$C$22/$C$21,U1030+(F1031-AL1031/$C$23)*$C$22/($C$21+$C$22))))</f>
        <v>1400</v>
      </c>
      <c r="V1031" s="107">
        <f>IF(S1031=0,IF(V1030+(F1031-AL1031/$C$23)*$C$22/($C$21+$C$22)&gt;$C$8,$C$8,V1030+(F1031-AL1031/$C$23)*$C$22/($C$21+$C$22)),E1031)</f>
        <v>1400</v>
      </c>
      <c r="W1031" s="203">
        <f>IF(S1031&gt;0,0,IF(W1030+AL1031/$C$23&gt;$F$23,$F$23,W1030+AL1031/$C$23))</f>
        <v>1.6346185093862227</v>
      </c>
      <c r="X1031" s="105" t="str">
        <f>IF(R1031=0,"-",IF(U1031=0,FORECAST($C$8,Инклинометрия!$B$2:$B$152,Инклинометрия!$A$2:$A$152),FORECAST(R1031,Инклинометрия!$B$2:$B$152,Инклинометрия!$A$2:$A$152)))</f>
        <v>-</v>
      </c>
      <c r="Y1031" s="105" t="str">
        <f>IF(R1031=0,"-",IF(U1031=0,FORECAST($C$8-R1031,Инклинометрия!$B$2:$B$152,Инклинометрия!$A$2:$A$152),0))</f>
        <v>-</v>
      </c>
      <c r="Z1031" s="105" t="str">
        <f>IF(S1031=0,"-",FORECAST($C$8,Инклинометрия!$B$2:$B$152,Инклинометрия!$A$2:$A$152))</f>
        <v>-</v>
      </c>
      <c r="AA1031" s="105" t="str">
        <f>IF(S1031=0,"-",FORECAST($C$8-S1031,Инклинометрия!$B$2:$B$152,Инклинометрия!$A$2:$A$152))</f>
        <v>-</v>
      </c>
      <c r="AB1031" s="105">
        <f>IF(T1031=0,"-",FORECAST($C$6,Инклинометрия!$B$2:$B$152,Инклинометрия!$A$2:$A$152))</f>
        <v>1425</v>
      </c>
      <c r="AC1031" s="105">
        <f>IF(R1031=0,FORECAST($C$6-T1031,Инклинометрия!$B$2:$B$152,Инклинометрия!$A$2:$A$152),FORECAST($C$8,Инклинометрия!$B$2:$B$152,Инклинометрия!$A$2:$A$152))</f>
        <v>1331.5528875839168</v>
      </c>
      <c r="AD1031" s="107">
        <f>IF(U1031=0,"-",FORECAST($C$8,Инклинометрия!$B$2:$B$152,Инклинометрия!$A$2:$A$152))</f>
        <v>1330</v>
      </c>
      <c r="AE1031" s="107">
        <f>IF(U1031=0,"-",FORECAST($C$8-U1031,Инклинометрия!$B$2:$B$152,Инклинометрия!$A$2:$A$152))</f>
        <v>0</v>
      </c>
      <c r="AF1031" s="107">
        <f>FORECAST($C$8-S1031,Инклинометрия!$B$2:$B$152,Инклинометрия!$A$2:$A$152)</f>
        <v>1330</v>
      </c>
      <c r="AG1031" s="107">
        <f>FORECAST($C$8-(S1031+V1031),Инклинометрия!$B$2:$B$152,Инклинометрия!$A$2:$A$152)</f>
        <v>0</v>
      </c>
      <c r="AH1031" s="107">
        <f>IF(W1031=0,"-",FORECAST($C$8+W1031,Инклинометрия!$B$2:$B$152,Инклинометрия!$A$2:$A$152))</f>
        <v>1331.5528875839168</v>
      </c>
      <c r="AI1031" s="107">
        <f>IF(W1031=0,"-",FORECAST($C$8,Инклинометрия!$B$2:$B$152,Инклинометрия!$A$2:$A$152))</f>
        <v>1330</v>
      </c>
      <c r="AK1031" s="122">
        <f>2*PI()*$C$5*(AT1030-AT1029)/(LN(AN1030/$I$9)*$I$8/$I$7+LN($I$10/AN1030)*$I$8/$I$7)</f>
        <v>0</v>
      </c>
      <c r="AL1031" s="67">
        <f>AK1031*(B1031-B1030)</f>
        <v>0</v>
      </c>
      <c r="AM1031" s="23">
        <f t="shared" si="303"/>
        <v>4.3059540056097682E-2</v>
      </c>
      <c r="AN1031" s="26">
        <f>AN1030+AK1031*(B1031-B1030)/(2*PI()*$C$5*AN1030*$I$11)</f>
        <v>0.12986115207059001</v>
      </c>
      <c r="AO1031" s="87">
        <f t="shared" si="297"/>
        <v>111242.59539450394</v>
      </c>
      <c r="AP1031" s="87">
        <f>IF(R1031+U1031&lt;$C$8,0,32*$G$13/$C$12^2*($I$8*R1031+$I$6*U1031)+32*$G$14/($C$14^2-$C$13^2)*($I$8*S1031+$I$6*V1031))</f>
        <v>9917.5953945039291</v>
      </c>
      <c r="AQ1031" s="66">
        <f>R1031*$C$11*$C$9+U1031*$C$11*$C$10</f>
        <v>14695380</v>
      </c>
      <c r="AR1031" s="66">
        <f>S1031*$C$11*$C$9+V1031*$C$11*$C$10</f>
        <v>14695380</v>
      </c>
      <c r="AS1031" s="87">
        <f>$C$11*(T1031*$C$9+W1031*$C$10)</f>
        <v>789129.61404581123</v>
      </c>
      <c r="AT1031" s="45">
        <f t="shared" si="291"/>
        <v>15595752.209440315</v>
      </c>
      <c r="AU1031" s="75"/>
    </row>
    <row r="1032" spans="2:47" ht="15" thickBot="1" x14ac:dyDescent="0.35">
      <c r="B1032" s="41">
        <f t="shared" si="298"/>
        <v>10010</v>
      </c>
      <c r="C1032" s="8">
        <f t="shared" si="299"/>
        <v>100.10000000000001</v>
      </c>
      <c r="D1032" s="73">
        <f t="shared" si="285"/>
        <v>133.88375000000002</v>
      </c>
      <c r="E1032" s="29">
        <f t="shared" si="288"/>
        <v>7422.4726823126093</v>
      </c>
      <c r="F1032" s="29">
        <f t="shared" si="292"/>
        <v>7.4150576246884157</v>
      </c>
      <c r="G1032" s="29">
        <f t="shared" si="300"/>
        <v>9.9176395730207556</v>
      </c>
      <c r="H1032" s="17">
        <f t="shared" si="301"/>
        <v>9927.5572125930503</v>
      </c>
      <c r="I1032" s="29">
        <f t="shared" si="293"/>
        <v>2.2250485660981263</v>
      </c>
      <c r="J1032" s="29">
        <f t="shared" si="294"/>
        <v>13.949340071224418</v>
      </c>
      <c r="K1032" s="32">
        <f>IF((D1031+L1031+M1031-AL1031)/($C$21+$C$22)&gt;$C$8,$C$8,(D1031+L1031+M1031-AL1031)/($C$21+$C$22))</f>
        <v>1400</v>
      </c>
      <c r="L1032" s="97">
        <f t="shared" si="286"/>
        <v>0</v>
      </c>
      <c r="M1032" s="96">
        <f t="shared" si="287"/>
        <v>0</v>
      </c>
      <c r="N1032" s="98">
        <f t="shared" si="295"/>
        <v>1.7382597742038917</v>
      </c>
      <c r="O1032" s="100">
        <f t="shared" si="289"/>
        <v>4.2266987561397071</v>
      </c>
      <c r="P1032" s="104">
        <f t="shared" si="296"/>
        <v>18.880500609176615</v>
      </c>
      <c r="Q1032" s="102">
        <f t="shared" si="302"/>
        <v>2.8886093440366814E-2</v>
      </c>
      <c r="R1032" s="106">
        <f>K1032-U1032</f>
        <v>0</v>
      </c>
      <c r="S1032" s="106">
        <f>IF(K1032-H1031&lt;0,0,K1032-H1031)</f>
        <v>0</v>
      </c>
      <c r="T1032" s="106">
        <f t="shared" si="290"/>
        <v>98.365381490613771</v>
      </c>
      <c r="U1032" s="107">
        <f>IF(S1032&gt;0,0,IF(U1031+(F1032-AL1032/$C$23)*$C$22/($C$21+$C$22)&gt;$C$8,$C$8,IF(V1032=$C$8,U1031+(F1032-AL1032/$C$23)*$C$22/$C$21,U1031+(F1032-AL1032/$C$23)*$C$22/($C$21+$C$22))))</f>
        <v>1400</v>
      </c>
      <c r="V1032" s="107">
        <f>IF(S1032=0,IF(V1031+(F1032-AL1032/$C$23)*$C$22/($C$21+$C$22)&gt;$C$8,$C$8,V1031+(F1032-AL1032/$C$23)*$C$22/($C$21+$C$22)),E1032)</f>
        <v>1400</v>
      </c>
      <c r="W1032" s="203">
        <f>IF(S1032&gt;0,0,IF(W1031+AL1032/$C$23&gt;$F$23,$F$23,W1031+AL1032/$C$23))</f>
        <v>1.6346185093862227</v>
      </c>
      <c r="X1032" s="105" t="str">
        <f>IF(R1032=0,"-",IF(U1032=0,FORECAST($C$8,Инклинометрия!$B$2:$B$152,Инклинометрия!$A$2:$A$152),FORECAST(R1032,Инклинометрия!$B$2:$B$152,Инклинометрия!$A$2:$A$152)))</f>
        <v>-</v>
      </c>
      <c r="Y1032" s="105" t="str">
        <f>IF(R1032=0,"-",IF(U1032=0,FORECAST($C$8-R1032,Инклинометрия!$B$2:$B$152,Инклинометрия!$A$2:$A$152),0))</f>
        <v>-</v>
      </c>
      <c r="Z1032" s="105" t="str">
        <f>IF(S1032=0,"-",FORECAST($C$8,Инклинометрия!$B$2:$B$152,Инклинометрия!$A$2:$A$152))</f>
        <v>-</v>
      </c>
      <c r="AA1032" s="105" t="str">
        <f>IF(S1032=0,"-",FORECAST($C$8-S1032,Инклинометрия!$B$2:$B$152,Инклинометрия!$A$2:$A$152))</f>
        <v>-</v>
      </c>
      <c r="AB1032" s="105">
        <f>IF(T1032=0,"-",FORECAST($C$6,Инклинометрия!$B$2:$B$152,Инклинометрия!$A$2:$A$152))</f>
        <v>1425</v>
      </c>
      <c r="AC1032" s="105">
        <f>IF(R1032=0,FORECAST($C$6-T1032,Инклинометрия!$B$2:$B$152,Инклинометрия!$A$2:$A$152),FORECAST($C$8,Инклинометрия!$B$2:$B$152,Инклинометрия!$A$2:$A$152))</f>
        <v>1331.5528875839168</v>
      </c>
      <c r="AD1032" s="107">
        <f>IF(U1032=0,"-",FORECAST($C$8,Инклинометрия!$B$2:$B$152,Инклинометрия!$A$2:$A$152))</f>
        <v>1330</v>
      </c>
      <c r="AE1032" s="107">
        <f>IF(U1032=0,"-",FORECAST($C$8-U1032,Инклинометрия!$B$2:$B$152,Инклинометрия!$A$2:$A$152))</f>
        <v>0</v>
      </c>
      <c r="AF1032" s="107">
        <f>FORECAST($C$8-S1032,Инклинометрия!$B$2:$B$152,Инклинометрия!$A$2:$A$152)</f>
        <v>1330</v>
      </c>
      <c r="AG1032" s="107">
        <f>FORECAST($C$8-(S1032+V1032),Инклинометрия!$B$2:$B$152,Инклинометрия!$A$2:$A$152)</f>
        <v>0</v>
      </c>
      <c r="AH1032" s="107">
        <f>IF(W1032=0,"-",FORECAST($C$8+W1032,Инклинометрия!$B$2:$B$152,Инклинометрия!$A$2:$A$152))</f>
        <v>1331.5528875839168</v>
      </c>
      <c r="AI1032" s="107">
        <f>IF(W1032=0,"-",FORECAST($C$8,Инклинометрия!$B$2:$B$152,Инклинометрия!$A$2:$A$152))</f>
        <v>1330</v>
      </c>
      <c r="AK1032" s="122">
        <f>2*PI()*$C$5*(AT1031-AT1030)/(LN(AN1031/$I$9)*$I$8/$I$7+LN($I$10/AN1031)*$I$8/$I$7)</f>
        <v>0</v>
      </c>
      <c r="AL1032" s="67">
        <f>AK1032*(B1032-B1031)</f>
        <v>0</v>
      </c>
      <c r="AM1032" s="23">
        <f t="shared" si="303"/>
        <v>4.3059540056097682E-2</v>
      </c>
      <c r="AN1032" s="26">
        <f>AN1031+AK1032*(B1032-B1031)/(2*PI()*$C$5*AN1031*$I$11)</f>
        <v>0.12986115207059001</v>
      </c>
      <c r="AO1032" s="87">
        <f t="shared" si="297"/>
        <v>111242.59539450394</v>
      </c>
      <c r="AP1032" s="87">
        <f>IF(R1032+U1032&lt;$C$8,0,32*$G$13/$C$12^2*($I$8*R1032+$I$6*U1032)+32*$G$14/($C$14^2-$C$13^2)*($I$8*S1032+$I$6*V1032))</f>
        <v>9917.5953945039291</v>
      </c>
      <c r="AQ1032" s="66">
        <f>R1032*$C$11*$C$9+U1032*$C$11*$C$10</f>
        <v>14695380</v>
      </c>
      <c r="AR1032" s="66">
        <f>S1032*$C$11*$C$9+V1032*$C$11*$C$10</f>
        <v>14695380</v>
      </c>
      <c r="AS1032" s="87">
        <f>$C$11*(T1032*$C$9+W1032*$C$10)</f>
        <v>789129.61404581123</v>
      </c>
      <c r="AT1032" s="45">
        <f t="shared" si="291"/>
        <v>15595752.209440315</v>
      </c>
      <c r="AU1032" s="75"/>
    </row>
    <row r="1033" spans="2:47" ht="15" thickBot="1" x14ac:dyDescent="0.35">
      <c r="B1033" s="41">
        <f t="shared" si="298"/>
        <v>10020</v>
      </c>
      <c r="C1033" s="8">
        <f t="shared" si="299"/>
        <v>100.2</v>
      </c>
      <c r="D1033" s="73">
        <f t="shared" si="285"/>
        <v>134.01750000000001</v>
      </c>
      <c r="E1033" s="29">
        <f t="shared" si="288"/>
        <v>7429.8877399372968</v>
      </c>
      <c r="F1033" s="29">
        <f t="shared" si="292"/>
        <v>7.4150576246875062</v>
      </c>
      <c r="G1033" s="29">
        <f t="shared" si="300"/>
        <v>9.9176395730195388</v>
      </c>
      <c r="H1033" s="17">
        <f t="shared" si="301"/>
        <v>9937.4748521660695</v>
      </c>
      <c r="I1033" s="29">
        <f t="shared" si="293"/>
        <v>2.2250485660981263</v>
      </c>
      <c r="J1033" s="29">
        <f t="shared" si="294"/>
        <v>13.949340071223562</v>
      </c>
      <c r="K1033" s="32">
        <f>IF((D1032+L1032+M1032-AL1032)/($C$21+$C$22)&gt;$C$8,$C$8,(D1032+L1032+M1032-AL1032)/($C$21+$C$22))</f>
        <v>1400</v>
      </c>
      <c r="L1033" s="97">
        <f t="shared" si="286"/>
        <v>0</v>
      </c>
      <c r="M1033" s="96">
        <f t="shared" si="287"/>
        <v>0</v>
      </c>
      <c r="N1033" s="98">
        <f t="shared" si="295"/>
        <v>1.7382597742038917</v>
      </c>
      <c r="O1033" s="100">
        <f t="shared" si="289"/>
        <v>4.2266987561397071</v>
      </c>
      <c r="P1033" s="104">
        <f t="shared" si="296"/>
        <v>18.880500609176615</v>
      </c>
      <c r="Q1033" s="102">
        <f t="shared" si="302"/>
        <v>2.8886093440366814E-2</v>
      </c>
      <c r="R1033" s="106">
        <f>K1033-U1033</f>
        <v>0</v>
      </c>
      <c r="S1033" s="106">
        <f>IF(K1033-H1032&lt;0,0,K1033-H1032)</f>
        <v>0</v>
      </c>
      <c r="T1033" s="106">
        <f t="shared" si="290"/>
        <v>98.365381490613771</v>
      </c>
      <c r="U1033" s="107">
        <f>IF(S1033&gt;0,0,IF(U1032+(F1033-AL1033/$C$23)*$C$22/($C$21+$C$22)&gt;$C$8,$C$8,IF(V1033=$C$8,U1032+(F1033-AL1033/$C$23)*$C$22/$C$21,U1032+(F1033-AL1033/$C$23)*$C$22/($C$21+$C$22))))</f>
        <v>1400</v>
      </c>
      <c r="V1033" s="107">
        <f>IF(S1033=0,IF(V1032+(F1033-AL1033/$C$23)*$C$22/($C$21+$C$22)&gt;$C$8,$C$8,V1032+(F1033-AL1033/$C$23)*$C$22/($C$21+$C$22)),E1033)</f>
        <v>1400</v>
      </c>
      <c r="W1033" s="203">
        <f>IF(S1033&gt;0,0,IF(W1032+AL1033/$C$23&gt;$F$23,$F$23,W1032+AL1033/$C$23))</f>
        <v>1.6346185093862227</v>
      </c>
      <c r="X1033" s="105" t="str">
        <f>IF(R1033=0,"-",IF(U1033=0,FORECAST($C$8,Инклинометрия!$B$2:$B$152,Инклинометрия!$A$2:$A$152),FORECAST(R1033,Инклинометрия!$B$2:$B$152,Инклинометрия!$A$2:$A$152)))</f>
        <v>-</v>
      </c>
      <c r="Y1033" s="105" t="str">
        <f>IF(R1033=0,"-",IF(U1033=0,FORECAST($C$8-R1033,Инклинометрия!$B$2:$B$152,Инклинометрия!$A$2:$A$152),0))</f>
        <v>-</v>
      </c>
      <c r="Z1033" s="105" t="str">
        <f>IF(S1033=0,"-",FORECAST($C$8,Инклинометрия!$B$2:$B$152,Инклинометрия!$A$2:$A$152))</f>
        <v>-</v>
      </c>
      <c r="AA1033" s="105" t="str">
        <f>IF(S1033=0,"-",FORECAST($C$8-S1033,Инклинометрия!$B$2:$B$152,Инклинометрия!$A$2:$A$152))</f>
        <v>-</v>
      </c>
      <c r="AB1033" s="105">
        <f>IF(T1033=0,"-",FORECAST($C$6,Инклинометрия!$B$2:$B$152,Инклинометрия!$A$2:$A$152))</f>
        <v>1425</v>
      </c>
      <c r="AC1033" s="105">
        <f>IF(R1033=0,FORECAST($C$6-T1033,Инклинометрия!$B$2:$B$152,Инклинометрия!$A$2:$A$152),FORECAST($C$8,Инклинометрия!$B$2:$B$152,Инклинометрия!$A$2:$A$152))</f>
        <v>1331.5528875839168</v>
      </c>
      <c r="AD1033" s="107">
        <f>IF(U1033=0,"-",FORECAST($C$8,Инклинометрия!$B$2:$B$152,Инклинометрия!$A$2:$A$152))</f>
        <v>1330</v>
      </c>
      <c r="AE1033" s="107">
        <f>IF(U1033=0,"-",FORECAST($C$8-U1033,Инклинометрия!$B$2:$B$152,Инклинометрия!$A$2:$A$152))</f>
        <v>0</v>
      </c>
      <c r="AF1033" s="107">
        <f>FORECAST($C$8-S1033,Инклинометрия!$B$2:$B$152,Инклинометрия!$A$2:$A$152)</f>
        <v>1330</v>
      </c>
      <c r="AG1033" s="107">
        <f>FORECAST($C$8-(S1033+V1033),Инклинометрия!$B$2:$B$152,Инклинометрия!$A$2:$A$152)</f>
        <v>0</v>
      </c>
      <c r="AH1033" s="107">
        <f>IF(W1033=0,"-",FORECAST($C$8+W1033,Инклинометрия!$B$2:$B$152,Инклинометрия!$A$2:$A$152))</f>
        <v>1331.5528875839168</v>
      </c>
      <c r="AI1033" s="107">
        <f>IF(W1033=0,"-",FORECAST($C$8,Инклинометрия!$B$2:$B$152,Инклинометрия!$A$2:$A$152))</f>
        <v>1330</v>
      </c>
      <c r="AK1033" s="122">
        <f>2*PI()*$C$5*(AT1032-AT1031)/(LN(AN1032/$I$9)*$I$8/$I$7+LN($I$10/AN1032)*$I$8/$I$7)</f>
        <v>0</v>
      </c>
      <c r="AL1033" s="67">
        <f>AK1033*(B1033-B1032)</f>
        <v>0</v>
      </c>
      <c r="AM1033" s="23">
        <f t="shared" si="303"/>
        <v>4.3059540056097682E-2</v>
      </c>
      <c r="AN1033" s="26">
        <f>AN1032+AK1033*(B1033-B1032)/(2*PI()*$C$5*AN1032*$I$11)</f>
        <v>0.12986115207059001</v>
      </c>
      <c r="AO1033" s="87">
        <f t="shared" si="297"/>
        <v>111242.59539450394</v>
      </c>
      <c r="AP1033" s="87">
        <f>IF(R1033+U1033&lt;$C$8,0,32*$G$13/$C$12^2*($I$8*R1033+$I$6*U1033)+32*$G$14/($C$14^2-$C$13^2)*($I$8*S1033+$I$6*V1033))</f>
        <v>9917.5953945039291</v>
      </c>
      <c r="AQ1033" s="66">
        <f>R1033*$C$11*$C$9+U1033*$C$11*$C$10</f>
        <v>14695380</v>
      </c>
      <c r="AR1033" s="66">
        <f>S1033*$C$11*$C$9+V1033*$C$11*$C$10</f>
        <v>14695380</v>
      </c>
      <c r="AS1033" s="87">
        <f>$C$11*(T1033*$C$9+W1033*$C$10)</f>
        <v>789129.61404581123</v>
      </c>
      <c r="AT1033" s="45">
        <f t="shared" si="291"/>
        <v>15595752.209440315</v>
      </c>
      <c r="AU1033" s="75"/>
    </row>
    <row r="1034" spans="2:47" ht="15" thickBot="1" x14ac:dyDescent="0.35">
      <c r="B1034" s="41">
        <f t="shared" si="298"/>
        <v>10030</v>
      </c>
      <c r="C1034" s="8">
        <f t="shared" si="299"/>
        <v>100.3</v>
      </c>
      <c r="D1034" s="73">
        <f t="shared" si="285"/>
        <v>134.15125</v>
      </c>
      <c r="E1034" s="29">
        <f t="shared" si="288"/>
        <v>7437.3027975619843</v>
      </c>
      <c r="F1034" s="29">
        <f t="shared" si="292"/>
        <v>7.4150576246875062</v>
      </c>
      <c r="G1034" s="29">
        <f t="shared" si="300"/>
        <v>9.9176395730195388</v>
      </c>
      <c r="H1034" s="17">
        <f t="shared" si="301"/>
        <v>9947.3924917390887</v>
      </c>
      <c r="I1034" s="29">
        <f t="shared" si="293"/>
        <v>2.2250485660981263</v>
      </c>
      <c r="J1034" s="29">
        <f t="shared" si="294"/>
        <v>13.949340071223562</v>
      </c>
      <c r="K1034" s="32">
        <f>IF((D1033+L1033+M1033-AL1033)/($C$21+$C$22)&gt;$C$8,$C$8,(D1033+L1033+M1033-AL1033)/($C$21+$C$22))</f>
        <v>1400</v>
      </c>
      <c r="L1034" s="97">
        <f t="shared" si="286"/>
        <v>0</v>
      </c>
      <c r="M1034" s="96">
        <f t="shared" si="287"/>
        <v>0</v>
      </c>
      <c r="N1034" s="98">
        <f t="shared" si="295"/>
        <v>1.7382597742038917</v>
      </c>
      <c r="O1034" s="100">
        <f t="shared" si="289"/>
        <v>4.2266987561397071</v>
      </c>
      <c r="P1034" s="104">
        <f t="shared" si="296"/>
        <v>18.880500609176615</v>
      </c>
      <c r="Q1034" s="102">
        <f t="shared" si="302"/>
        <v>2.8886093440366814E-2</v>
      </c>
      <c r="R1034" s="106">
        <f>K1034-U1034</f>
        <v>0</v>
      </c>
      <c r="S1034" s="106">
        <f>IF(K1034-H1033&lt;0,0,K1034-H1033)</f>
        <v>0</v>
      </c>
      <c r="T1034" s="106">
        <f t="shared" si="290"/>
        <v>98.365381490613771</v>
      </c>
      <c r="U1034" s="107">
        <f>IF(S1034&gt;0,0,IF(U1033+(F1034-AL1034/$C$23)*$C$22/($C$21+$C$22)&gt;$C$8,$C$8,IF(V1034=$C$8,U1033+(F1034-AL1034/$C$23)*$C$22/$C$21,U1033+(F1034-AL1034/$C$23)*$C$22/($C$21+$C$22))))</f>
        <v>1400</v>
      </c>
      <c r="V1034" s="107">
        <f>IF(S1034=0,IF(V1033+(F1034-AL1034/$C$23)*$C$22/($C$21+$C$22)&gt;$C$8,$C$8,V1033+(F1034-AL1034/$C$23)*$C$22/($C$21+$C$22)),E1034)</f>
        <v>1400</v>
      </c>
      <c r="W1034" s="203">
        <f>IF(S1034&gt;0,0,IF(W1033+AL1034/$C$23&gt;$F$23,$F$23,W1033+AL1034/$C$23))</f>
        <v>1.6346185093862227</v>
      </c>
      <c r="X1034" s="105" t="str">
        <f>IF(R1034=0,"-",IF(U1034=0,FORECAST($C$8,Инклинометрия!$B$2:$B$152,Инклинометрия!$A$2:$A$152),FORECAST(R1034,Инклинометрия!$B$2:$B$152,Инклинометрия!$A$2:$A$152)))</f>
        <v>-</v>
      </c>
      <c r="Y1034" s="105" t="str">
        <f>IF(R1034=0,"-",IF(U1034=0,FORECAST($C$8-R1034,Инклинометрия!$B$2:$B$152,Инклинометрия!$A$2:$A$152),0))</f>
        <v>-</v>
      </c>
      <c r="Z1034" s="105" t="str">
        <f>IF(S1034=0,"-",FORECAST($C$8,Инклинометрия!$B$2:$B$152,Инклинометрия!$A$2:$A$152))</f>
        <v>-</v>
      </c>
      <c r="AA1034" s="105" t="str">
        <f>IF(S1034=0,"-",FORECAST($C$8-S1034,Инклинометрия!$B$2:$B$152,Инклинометрия!$A$2:$A$152))</f>
        <v>-</v>
      </c>
      <c r="AB1034" s="105">
        <f>IF(T1034=0,"-",FORECAST($C$6,Инклинометрия!$B$2:$B$152,Инклинометрия!$A$2:$A$152))</f>
        <v>1425</v>
      </c>
      <c r="AC1034" s="105">
        <f>IF(R1034=0,FORECAST($C$6-T1034,Инклинометрия!$B$2:$B$152,Инклинометрия!$A$2:$A$152),FORECAST($C$8,Инклинометрия!$B$2:$B$152,Инклинометрия!$A$2:$A$152))</f>
        <v>1331.5528875839168</v>
      </c>
      <c r="AD1034" s="107">
        <f>IF(U1034=0,"-",FORECAST($C$8,Инклинометрия!$B$2:$B$152,Инклинометрия!$A$2:$A$152))</f>
        <v>1330</v>
      </c>
      <c r="AE1034" s="107">
        <f>IF(U1034=0,"-",FORECAST($C$8-U1034,Инклинометрия!$B$2:$B$152,Инклинометрия!$A$2:$A$152))</f>
        <v>0</v>
      </c>
      <c r="AF1034" s="107">
        <f>FORECAST($C$8-S1034,Инклинометрия!$B$2:$B$152,Инклинометрия!$A$2:$A$152)</f>
        <v>1330</v>
      </c>
      <c r="AG1034" s="107">
        <f>FORECAST($C$8-(S1034+V1034),Инклинометрия!$B$2:$B$152,Инклинометрия!$A$2:$A$152)</f>
        <v>0</v>
      </c>
      <c r="AH1034" s="107">
        <f>IF(W1034=0,"-",FORECAST($C$8+W1034,Инклинометрия!$B$2:$B$152,Инклинометрия!$A$2:$A$152))</f>
        <v>1331.5528875839168</v>
      </c>
      <c r="AI1034" s="107">
        <f>IF(W1034=0,"-",FORECAST($C$8,Инклинометрия!$B$2:$B$152,Инклинометрия!$A$2:$A$152))</f>
        <v>1330</v>
      </c>
      <c r="AK1034" s="122">
        <f>2*PI()*$C$5*(AT1033-AT1032)/(LN(AN1033/$I$9)*$I$8/$I$7+LN($I$10/AN1033)*$I$8/$I$7)</f>
        <v>0</v>
      </c>
      <c r="AL1034" s="67">
        <f>AK1034*(B1034-B1033)</f>
        <v>0</v>
      </c>
      <c r="AM1034" s="23">
        <f t="shared" si="303"/>
        <v>4.3059540056097682E-2</v>
      </c>
      <c r="AN1034" s="26">
        <f>AN1033+AK1034*(B1034-B1033)/(2*PI()*$C$5*AN1033*$I$11)</f>
        <v>0.12986115207059001</v>
      </c>
      <c r="AO1034" s="87">
        <f t="shared" si="297"/>
        <v>111242.59539450394</v>
      </c>
      <c r="AP1034" s="87">
        <f>IF(R1034+U1034&lt;$C$8,0,32*$G$13/$C$12^2*($I$8*R1034+$I$6*U1034)+32*$G$14/($C$14^2-$C$13^2)*($I$8*S1034+$I$6*V1034))</f>
        <v>9917.5953945039291</v>
      </c>
      <c r="AQ1034" s="66">
        <f>R1034*$C$11*$C$9+U1034*$C$11*$C$10</f>
        <v>14695380</v>
      </c>
      <c r="AR1034" s="66">
        <f>S1034*$C$11*$C$9+V1034*$C$11*$C$10</f>
        <v>14695380</v>
      </c>
      <c r="AS1034" s="87">
        <f>$C$11*(T1034*$C$9+W1034*$C$10)</f>
        <v>789129.61404581123</v>
      </c>
      <c r="AT1034" s="45">
        <f t="shared" si="291"/>
        <v>15595752.209440315</v>
      </c>
      <c r="AU1034" s="75"/>
    </row>
    <row r="1035" spans="2:47" ht="15" thickBot="1" x14ac:dyDescent="0.35">
      <c r="B1035" s="41">
        <f t="shared" si="298"/>
        <v>10040</v>
      </c>
      <c r="C1035" s="8">
        <f t="shared" si="299"/>
        <v>100.4</v>
      </c>
      <c r="D1035" s="73">
        <f t="shared" si="285"/>
        <v>134.285</v>
      </c>
      <c r="E1035" s="29">
        <f t="shared" si="288"/>
        <v>7444.7178551866728</v>
      </c>
      <c r="F1035" s="29">
        <f t="shared" si="292"/>
        <v>7.4150576246884157</v>
      </c>
      <c r="G1035" s="29">
        <f t="shared" si="300"/>
        <v>9.9176395730207556</v>
      </c>
      <c r="H1035" s="17">
        <f t="shared" si="301"/>
        <v>9957.3101313121097</v>
      </c>
      <c r="I1035" s="29">
        <f t="shared" si="293"/>
        <v>2.2250485660981263</v>
      </c>
      <c r="J1035" s="29">
        <f t="shared" si="294"/>
        <v>13.949340071224418</v>
      </c>
      <c r="K1035" s="32">
        <f>IF((D1034+L1034+M1034-AL1034)/($C$21+$C$22)&gt;$C$8,$C$8,(D1034+L1034+M1034-AL1034)/($C$21+$C$22))</f>
        <v>1400</v>
      </c>
      <c r="L1035" s="97">
        <f t="shared" si="286"/>
        <v>0</v>
      </c>
      <c r="M1035" s="96">
        <f t="shared" si="287"/>
        <v>0</v>
      </c>
      <c r="N1035" s="98">
        <f t="shared" si="295"/>
        <v>1.7382597742038917</v>
      </c>
      <c r="O1035" s="100">
        <f t="shared" si="289"/>
        <v>4.2266987561397071</v>
      </c>
      <c r="P1035" s="104">
        <f t="shared" si="296"/>
        <v>18.880500609176615</v>
      </c>
      <c r="Q1035" s="102">
        <f t="shared" si="302"/>
        <v>2.8886093440366814E-2</v>
      </c>
      <c r="R1035" s="106">
        <f>K1035-U1035</f>
        <v>0</v>
      </c>
      <c r="S1035" s="106">
        <f>IF(K1035-H1034&lt;0,0,K1035-H1034)</f>
        <v>0</v>
      </c>
      <c r="T1035" s="106">
        <f t="shared" si="290"/>
        <v>98.365381490613771</v>
      </c>
      <c r="U1035" s="107">
        <f>IF(S1035&gt;0,0,IF(U1034+(F1035-AL1035/$C$23)*$C$22/($C$21+$C$22)&gt;$C$8,$C$8,IF(V1035=$C$8,U1034+(F1035-AL1035/$C$23)*$C$22/$C$21,U1034+(F1035-AL1035/$C$23)*$C$22/($C$21+$C$22))))</f>
        <v>1400</v>
      </c>
      <c r="V1035" s="107">
        <f>IF(S1035=0,IF(V1034+(F1035-AL1035/$C$23)*$C$22/($C$21+$C$22)&gt;$C$8,$C$8,V1034+(F1035-AL1035/$C$23)*$C$22/($C$21+$C$22)),E1035)</f>
        <v>1400</v>
      </c>
      <c r="W1035" s="203">
        <f>IF(S1035&gt;0,0,IF(W1034+AL1035/$C$23&gt;$F$23,$F$23,W1034+AL1035/$C$23))</f>
        <v>1.6346185093862227</v>
      </c>
      <c r="X1035" s="105" t="str">
        <f>IF(R1035=0,"-",IF(U1035=0,FORECAST($C$8,Инклинометрия!$B$2:$B$152,Инклинометрия!$A$2:$A$152),FORECAST(R1035,Инклинометрия!$B$2:$B$152,Инклинометрия!$A$2:$A$152)))</f>
        <v>-</v>
      </c>
      <c r="Y1035" s="105" t="str">
        <f>IF(R1035=0,"-",IF(U1035=0,FORECAST($C$8-R1035,Инклинометрия!$B$2:$B$152,Инклинометрия!$A$2:$A$152),0))</f>
        <v>-</v>
      </c>
      <c r="Z1035" s="105" t="str">
        <f>IF(S1035=0,"-",FORECAST($C$8,Инклинометрия!$B$2:$B$152,Инклинометрия!$A$2:$A$152))</f>
        <v>-</v>
      </c>
      <c r="AA1035" s="105" t="str">
        <f>IF(S1035=0,"-",FORECAST($C$8-S1035,Инклинометрия!$B$2:$B$152,Инклинометрия!$A$2:$A$152))</f>
        <v>-</v>
      </c>
      <c r="AB1035" s="105">
        <f>IF(T1035=0,"-",FORECAST($C$6,Инклинометрия!$B$2:$B$152,Инклинометрия!$A$2:$A$152))</f>
        <v>1425</v>
      </c>
      <c r="AC1035" s="105">
        <f>IF(R1035=0,FORECAST($C$6-T1035,Инклинометрия!$B$2:$B$152,Инклинометрия!$A$2:$A$152),FORECAST($C$8,Инклинометрия!$B$2:$B$152,Инклинометрия!$A$2:$A$152))</f>
        <v>1331.5528875839168</v>
      </c>
      <c r="AD1035" s="107">
        <f>IF(U1035=0,"-",FORECAST($C$8,Инклинометрия!$B$2:$B$152,Инклинометрия!$A$2:$A$152))</f>
        <v>1330</v>
      </c>
      <c r="AE1035" s="107">
        <f>IF(U1035=0,"-",FORECAST($C$8-U1035,Инклинометрия!$B$2:$B$152,Инклинометрия!$A$2:$A$152))</f>
        <v>0</v>
      </c>
      <c r="AF1035" s="107">
        <f>FORECAST($C$8-S1035,Инклинометрия!$B$2:$B$152,Инклинометрия!$A$2:$A$152)</f>
        <v>1330</v>
      </c>
      <c r="AG1035" s="107">
        <f>FORECAST($C$8-(S1035+V1035),Инклинометрия!$B$2:$B$152,Инклинометрия!$A$2:$A$152)</f>
        <v>0</v>
      </c>
      <c r="AH1035" s="107">
        <f>IF(W1035=0,"-",FORECAST($C$8+W1035,Инклинометрия!$B$2:$B$152,Инклинометрия!$A$2:$A$152))</f>
        <v>1331.5528875839168</v>
      </c>
      <c r="AI1035" s="107">
        <f>IF(W1035=0,"-",FORECAST($C$8,Инклинометрия!$B$2:$B$152,Инклинометрия!$A$2:$A$152))</f>
        <v>1330</v>
      </c>
      <c r="AK1035" s="122">
        <f>2*PI()*$C$5*(AT1034-AT1033)/(LN(AN1034/$I$9)*$I$8/$I$7+LN($I$10/AN1034)*$I$8/$I$7)</f>
        <v>0</v>
      </c>
      <c r="AL1035" s="67">
        <f>AK1035*(B1035-B1034)</f>
        <v>0</v>
      </c>
      <c r="AM1035" s="23">
        <f t="shared" si="303"/>
        <v>4.3059540056097682E-2</v>
      </c>
      <c r="AN1035" s="26">
        <f>AN1034+AK1035*(B1035-B1034)/(2*PI()*$C$5*AN1034*$I$11)</f>
        <v>0.12986115207059001</v>
      </c>
      <c r="AO1035" s="87">
        <f t="shared" si="297"/>
        <v>111242.59539450394</v>
      </c>
      <c r="AP1035" s="87">
        <f>IF(R1035+U1035&lt;$C$8,0,32*$G$13/$C$12^2*($I$8*R1035+$I$6*U1035)+32*$G$14/($C$14^2-$C$13^2)*($I$8*S1035+$I$6*V1035))</f>
        <v>9917.5953945039291</v>
      </c>
      <c r="AQ1035" s="66">
        <f>R1035*$C$11*$C$9+U1035*$C$11*$C$10</f>
        <v>14695380</v>
      </c>
      <c r="AR1035" s="66">
        <f>S1035*$C$11*$C$9+V1035*$C$11*$C$10</f>
        <v>14695380</v>
      </c>
      <c r="AS1035" s="87">
        <f>$C$11*(T1035*$C$9+W1035*$C$10)</f>
        <v>789129.61404581123</v>
      </c>
      <c r="AT1035" s="45">
        <f t="shared" si="291"/>
        <v>15595752.209440315</v>
      </c>
      <c r="AU1035" s="75"/>
    </row>
    <row r="1036" spans="2:47" ht="15" thickBot="1" x14ac:dyDescent="0.35">
      <c r="B1036" s="41">
        <f t="shared" si="298"/>
        <v>10050</v>
      </c>
      <c r="C1036" s="8">
        <f t="shared" si="299"/>
        <v>100.5</v>
      </c>
      <c r="D1036" s="73">
        <f t="shared" si="285"/>
        <v>134.41874999999999</v>
      </c>
      <c r="E1036" s="29">
        <f t="shared" si="288"/>
        <v>7452.1329128113603</v>
      </c>
      <c r="F1036" s="29">
        <f t="shared" si="292"/>
        <v>7.4150576246875062</v>
      </c>
      <c r="G1036" s="29">
        <f t="shared" si="300"/>
        <v>9.9176395730195388</v>
      </c>
      <c r="H1036" s="17">
        <f t="shared" si="301"/>
        <v>9967.2277708851288</v>
      </c>
      <c r="I1036" s="29">
        <f t="shared" si="293"/>
        <v>2.2250485660981263</v>
      </c>
      <c r="J1036" s="29">
        <f t="shared" si="294"/>
        <v>13.949340071223562</v>
      </c>
      <c r="K1036" s="32">
        <f>IF((D1035+L1035+M1035-AL1035)/($C$21+$C$22)&gt;$C$8,$C$8,(D1035+L1035+M1035-AL1035)/($C$21+$C$22))</f>
        <v>1400</v>
      </c>
      <c r="L1036" s="97">
        <f t="shared" si="286"/>
        <v>0</v>
      </c>
      <c r="M1036" s="96">
        <f t="shared" si="287"/>
        <v>0</v>
      </c>
      <c r="N1036" s="98">
        <f t="shared" si="295"/>
        <v>1.7382597742038917</v>
      </c>
      <c r="O1036" s="100">
        <f t="shared" si="289"/>
        <v>4.2266987561397071</v>
      </c>
      <c r="P1036" s="104">
        <f t="shared" si="296"/>
        <v>18.880500609176615</v>
      </c>
      <c r="Q1036" s="102">
        <f t="shared" si="302"/>
        <v>2.8886093440366814E-2</v>
      </c>
      <c r="R1036" s="106">
        <f>K1036-U1036</f>
        <v>0</v>
      </c>
      <c r="S1036" s="106">
        <f>IF(K1036-H1035&lt;0,0,K1036-H1035)</f>
        <v>0</v>
      </c>
      <c r="T1036" s="106">
        <f t="shared" si="290"/>
        <v>98.365381490613771</v>
      </c>
      <c r="U1036" s="107">
        <f>IF(S1036&gt;0,0,IF(U1035+(F1036-AL1036/$C$23)*$C$22/($C$21+$C$22)&gt;$C$8,$C$8,IF(V1036=$C$8,U1035+(F1036-AL1036/$C$23)*$C$22/$C$21,U1035+(F1036-AL1036/$C$23)*$C$22/($C$21+$C$22))))</f>
        <v>1400</v>
      </c>
      <c r="V1036" s="107">
        <f>IF(S1036=0,IF(V1035+(F1036-AL1036/$C$23)*$C$22/($C$21+$C$22)&gt;$C$8,$C$8,V1035+(F1036-AL1036/$C$23)*$C$22/($C$21+$C$22)),E1036)</f>
        <v>1400</v>
      </c>
      <c r="W1036" s="203">
        <f>IF(S1036&gt;0,0,IF(W1035+AL1036/$C$23&gt;$F$23,$F$23,W1035+AL1036/$C$23))</f>
        <v>1.6346185093862227</v>
      </c>
      <c r="X1036" s="105" t="str">
        <f>IF(R1036=0,"-",IF(U1036=0,FORECAST($C$8,Инклинометрия!$B$2:$B$152,Инклинометрия!$A$2:$A$152),FORECAST(R1036,Инклинометрия!$B$2:$B$152,Инклинометрия!$A$2:$A$152)))</f>
        <v>-</v>
      </c>
      <c r="Y1036" s="105" t="str">
        <f>IF(R1036=0,"-",IF(U1036=0,FORECAST($C$8-R1036,Инклинометрия!$B$2:$B$152,Инклинометрия!$A$2:$A$152),0))</f>
        <v>-</v>
      </c>
      <c r="Z1036" s="105" t="str">
        <f>IF(S1036=0,"-",FORECAST($C$8,Инклинометрия!$B$2:$B$152,Инклинометрия!$A$2:$A$152))</f>
        <v>-</v>
      </c>
      <c r="AA1036" s="105" t="str">
        <f>IF(S1036=0,"-",FORECAST($C$8-S1036,Инклинометрия!$B$2:$B$152,Инклинометрия!$A$2:$A$152))</f>
        <v>-</v>
      </c>
      <c r="AB1036" s="105">
        <f>IF(T1036=0,"-",FORECAST($C$6,Инклинометрия!$B$2:$B$152,Инклинометрия!$A$2:$A$152))</f>
        <v>1425</v>
      </c>
      <c r="AC1036" s="105">
        <f>IF(R1036=0,FORECAST($C$6-T1036,Инклинометрия!$B$2:$B$152,Инклинометрия!$A$2:$A$152),FORECAST($C$8,Инклинометрия!$B$2:$B$152,Инклинометрия!$A$2:$A$152))</f>
        <v>1331.5528875839168</v>
      </c>
      <c r="AD1036" s="107">
        <f>IF(U1036=0,"-",FORECAST($C$8,Инклинометрия!$B$2:$B$152,Инклинометрия!$A$2:$A$152))</f>
        <v>1330</v>
      </c>
      <c r="AE1036" s="107">
        <f>IF(U1036=0,"-",FORECAST($C$8-U1036,Инклинометрия!$B$2:$B$152,Инклинометрия!$A$2:$A$152))</f>
        <v>0</v>
      </c>
      <c r="AF1036" s="107">
        <f>FORECAST($C$8-S1036,Инклинометрия!$B$2:$B$152,Инклинометрия!$A$2:$A$152)</f>
        <v>1330</v>
      </c>
      <c r="AG1036" s="107">
        <f>FORECAST($C$8-(S1036+V1036),Инклинометрия!$B$2:$B$152,Инклинометрия!$A$2:$A$152)</f>
        <v>0</v>
      </c>
      <c r="AH1036" s="107">
        <f>IF(W1036=0,"-",FORECAST($C$8+W1036,Инклинометрия!$B$2:$B$152,Инклинометрия!$A$2:$A$152))</f>
        <v>1331.5528875839168</v>
      </c>
      <c r="AI1036" s="107">
        <f>IF(W1036=0,"-",FORECAST($C$8,Инклинометрия!$B$2:$B$152,Инклинометрия!$A$2:$A$152))</f>
        <v>1330</v>
      </c>
      <c r="AK1036" s="122">
        <f>2*PI()*$C$5*(AT1035-AT1034)/(LN(AN1035/$I$9)*$I$8/$I$7+LN($I$10/AN1035)*$I$8/$I$7)</f>
        <v>0</v>
      </c>
      <c r="AL1036" s="67">
        <f>AK1036*(B1036-B1035)</f>
        <v>0</v>
      </c>
      <c r="AM1036" s="23">
        <f t="shared" si="303"/>
        <v>4.3059540056097682E-2</v>
      </c>
      <c r="AN1036" s="26">
        <f>AN1035+AK1036*(B1036-B1035)/(2*PI()*$C$5*AN1035*$I$11)</f>
        <v>0.12986115207059001</v>
      </c>
      <c r="AO1036" s="87">
        <f t="shared" si="297"/>
        <v>111242.59539450394</v>
      </c>
      <c r="AP1036" s="87">
        <f>IF(R1036+U1036&lt;$C$8,0,32*$G$13/$C$12^2*($I$8*R1036+$I$6*U1036)+32*$G$14/($C$14^2-$C$13^2)*($I$8*S1036+$I$6*V1036))</f>
        <v>9917.5953945039291</v>
      </c>
      <c r="AQ1036" s="66">
        <f>R1036*$C$11*$C$9+U1036*$C$11*$C$10</f>
        <v>14695380</v>
      </c>
      <c r="AR1036" s="66">
        <f>S1036*$C$11*$C$9+V1036*$C$11*$C$10</f>
        <v>14695380</v>
      </c>
      <c r="AS1036" s="87">
        <f>$C$11*(T1036*$C$9+W1036*$C$10)</f>
        <v>789129.61404581123</v>
      </c>
      <c r="AT1036" s="45">
        <f t="shared" si="291"/>
        <v>15595752.209440315</v>
      </c>
      <c r="AU1036" s="75"/>
    </row>
    <row r="1037" spans="2:47" ht="15" thickBot="1" x14ac:dyDescent="0.35">
      <c r="B1037" s="41">
        <f t="shared" si="298"/>
        <v>10060</v>
      </c>
      <c r="C1037" s="8">
        <f t="shared" si="299"/>
        <v>100.60000000000001</v>
      </c>
      <c r="D1037" s="73">
        <f t="shared" si="285"/>
        <v>134.55250000000001</v>
      </c>
      <c r="E1037" s="29">
        <f t="shared" si="288"/>
        <v>7459.5479704360487</v>
      </c>
      <c r="F1037" s="29">
        <f t="shared" si="292"/>
        <v>7.4150576246884157</v>
      </c>
      <c r="G1037" s="29">
        <f t="shared" si="300"/>
        <v>9.9176395730207556</v>
      </c>
      <c r="H1037" s="17">
        <f t="shared" si="301"/>
        <v>9977.1454104581499</v>
      </c>
      <c r="I1037" s="29">
        <f t="shared" si="293"/>
        <v>2.2250485660981263</v>
      </c>
      <c r="J1037" s="29">
        <f t="shared" si="294"/>
        <v>13.949340071224418</v>
      </c>
      <c r="K1037" s="32">
        <f>IF((D1036+L1036+M1036-AL1036)/($C$21+$C$22)&gt;$C$8,$C$8,(D1036+L1036+M1036-AL1036)/($C$21+$C$22))</f>
        <v>1400</v>
      </c>
      <c r="L1037" s="97">
        <f t="shared" si="286"/>
        <v>0</v>
      </c>
      <c r="M1037" s="96">
        <f t="shared" si="287"/>
        <v>0</v>
      </c>
      <c r="N1037" s="98">
        <f t="shared" si="295"/>
        <v>1.7382597742038917</v>
      </c>
      <c r="O1037" s="100">
        <f t="shared" si="289"/>
        <v>4.2266987561397071</v>
      </c>
      <c r="P1037" s="104">
        <f t="shared" si="296"/>
        <v>18.880500609176615</v>
      </c>
      <c r="Q1037" s="102">
        <f t="shared" si="302"/>
        <v>2.8886093440366814E-2</v>
      </c>
      <c r="R1037" s="106">
        <f>K1037-U1037</f>
        <v>0</v>
      </c>
      <c r="S1037" s="106">
        <f>IF(K1037-H1036&lt;0,0,K1037-H1036)</f>
        <v>0</v>
      </c>
      <c r="T1037" s="106">
        <f t="shared" si="290"/>
        <v>98.365381490613771</v>
      </c>
      <c r="U1037" s="107">
        <f>IF(S1037&gt;0,0,IF(U1036+(F1037-AL1037/$C$23)*$C$22/($C$21+$C$22)&gt;$C$8,$C$8,IF(V1037=$C$8,U1036+(F1037-AL1037/$C$23)*$C$22/$C$21,U1036+(F1037-AL1037/$C$23)*$C$22/($C$21+$C$22))))</f>
        <v>1400</v>
      </c>
      <c r="V1037" s="107">
        <f>IF(S1037=0,IF(V1036+(F1037-AL1037/$C$23)*$C$22/($C$21+$C$22)&gt;$C$8,$C$8,V1036+(F1037-AL1037/$C$23)*$C$22/($C$21+$C$22)),E1037)</f>
        <v>1400</v>
      </c>
      <c r="W1037" s="203">
        <f>IF(S1037&gt;0,0,IF(W1036+AL1037/$C$23&gt;$F$23,$F$23,W1036+AL1037/$C$23))</f>
        <v>1.6346185093862227</v>
      </c>
      <c r="X1037" s="105" t="str">
        <f>IF(R1037=0,"-",IF(U1037=0,FORECAST($C$8,Инклинометрия!$B$2:$B$152,Инклинометрия!$A$2:$A$152),FORECAST(R1037,Инклинометрия!$B$2:$B$152,Инклинометрия!$A$2:$A$152)))</f>
        <v>-</v>
      </c>
      <c r="Y1037" s="105" t="str">
        <f>IF(R1037=0,"-",IF(U1037=0,FORECAST($C$8-R1037,Инклинометрия!$B$2:$B$152,Инклинометрия!$A$2:$A$152),0))</f>
        <v>-</v>
      </c>
      <c r="Z1037" s="105" t="str">
        <f>IF(S1037=0,"-",FORECAST($C$8,Инклинометрия!$B$2:$B$152,Инклинометрия!$A$2:$A$152))</f>
        <v>-</v>
      </c>
      <c r="AA1037" s="105" t="str">
        <f>IF(S1037=0,"-",FORECAST($C$8-S1037,Инклинометрия!$B$2:$B$152,Инклинометрия!$A$2:$A$152))</f>
        <v>-</v>
      </c>
      <c r="AB1037" s="105">
        <f>IF(T1037=0,"-",FORECAST($C$6,Инклинометрия!$B$2:$B$152,Инклинометрия!$A$2:$A$152))</f>
        <v>1425</v>
      </c>
      <c r="AC1037" s="105">
        <f>IF(R1037=0,FORECAST($C$6-T1037,Инклинометрия!$B$2:$B$152,Инклинометрия!$A$2:$A$152),FORECAST($C$8,Инклинометрия!$B$2:$B$152,Инклинометрия!$A$2:$A$152))</f>
        <v>1331.5528875839168</v>
      </c>
      <c r="AD1037" s="107">
        <f>IF(U1037=0,"-",FORECAST($C$8,Инклинометрия!$B$2:$B$152,Инклинометрия!$A$2:$A$152))</f>
        <v>1330</v>
      </c>
      <c r="AE1037" s="107">
        <f>IF(U1037=0,"-",FORECAST($C$8-U1037,Инклинометрия!$B$2:$B$152,Инклинометрия!$A$2:$A$152))</f>
        <v>0</v>
      </c>
      <c r="AF1037" s="107">
        <f>FORECAST($C$8-S1037,Инклинометрия!$B$2:$B$152,Инклинометрия!$A$2:$A$152)</f>
        <v>1330</v>
      </c>
      <c r="AG1037" s="107">
        <f>FORECAST($C$8-(S1037+V1037),Инклинометрия!$B$2:$B$152,Инклинометрия!$A$2:$A$152)</f>
        <v>0</v>
      </c>
      <c r="AH1037" s="107">
        <f>IF(W1037=0,"-",FORECAST($C$8+W1037,Инклинометрия!$B$2:$B$152,Инклинометрия!$A$2:$A$152))</f>
        <v>1331.5528875839168</v>
      </c>
      <c r="AI1037" s="107">
        <f>IF(W1037=0,"-",FORECAST($C$8,Инклинометрия!$B$2:$B$152,Инклинометрия!$A$2:$A$152))</f>
        <v>1330</v>
      </c>
      <c r="AK1037" s="122">
        <f>2*PI()*$C$5*(AT1036-AT1035)/(LN(AN1036/$I$9)*$I$8/$I$7+LN($I$10/AN1036)*$I$8/$I$7)</f>
        <v>0</v>
      </c>
      <c r="AL1037" s="67">
        <f>AK1037*(B1037-B1036)</f>
        <v>0</v>
      </c>
      <c r="AM1037" s="23">
        <f t="shared" si="303"/>
        <v>4.3059540056097682E-2</v>
      </c>
      <c r="AN1037" s="26">
        <f>AN1036+AK1037*(B1037-B1036)/(2*PI()*$C$5*AN1036*$I$11)</f>
        <v>0.12986115207059001</v>
      </c>
      <c r="AO1037" s="87">
        <f t="shared" si="297"/>
        <v>111242.59539450394</v>
      </c>
      <c r="AP1037" s="87">
        <f>IF(R1037+U1037&lt;$C$8,0,32*$G$13/$C$12^2*($I$8*R1037+$I$6*U1037)+32*$G$14/($C$14^2-$C$13^2)*($I$8*S1037+$I$6*V1037))</f>
        <v>9917.5953945039291</v>
      </c>
      <c r="AQ1037" s="66">
        <f>R1037*$C$11*$C$9+U1037*$C$11*$C$10</f>
        <v>14695380</v>
      </c>
      <c r="AR1037" s="66">
        <f>S1037*$C$11*$C$9+V1037*$C$11*$C$10</f>
        <v>14695380</v>
      </c>
      <c r="AS1037" s="87">
        <f>$C$11*(T1037*$C$9+W1037*$C$10)</f>
        <v>789129.61404581123</v>
      </c>
      <c r="AT1037" s="45">
        <f t="shared" si="291"/>
        <v>15595752.209440315</v>
      </c>
      <c r="AU1037" s="75"/>
    </row>
    <row r="1038" spans="2:47" ht="15" thickBot="1" x14ac:dyDescent="0.35">
      <c r="B1038" s="41">
        <f t="shared" si="298"/>
        <v>10070</v>
      </c>
      <c r="C1038" s="8">
        <f t="shared" si="299"/>
        <v>100.7</v>
      </c>
      <c r="D1038" s="73">
        <f t="shared" si="285"/>
        <v>134.68625</v>
      </c>
      <c r="E1038" s="29">
        <f t="shared" si="288"/>
        <v>7466.9630280607362</v>
      </c>
      <c r="F1038" s="29">
        <f t="shared" si="292"/>
        <v>7.4150576246875062</v>
      </c>
      <c r="G1038" s="29">
        <f t="shared" si="300"/>
        <v>9.9176395730195388</v>
      </c>
      <c r="H1038" s="17">
        <f t="shared" si="301"/>
        <v>9987.063050031169</v>
      </c>
      <c r="I1038" s="29">
        <f t="shared" si="293"/>
        <v>2.2250485660981263</v>
      </c>
      <c r="J1038" s="29">
        <f t="shared" si="294"/>
        <v>13.949340071223562</v>
      </c>
      <c r="K1038" s="32">
        <f>IF((D1037+L1037+M1037-AL1037)/($C$21+$C$22)&gt;$C$8,$C$8,(D1037+L1037+M1037-AL1037)/($C$21+$C$22))</f>
        <v>1400</v>
      </c>
      <c r="L1038" s="97">
        <f t="shared" si="286"/>
        <v>0</v>
      </c>
      <c r="M1038" s="96">
        <f t="shared" si="287"/>
        <v>0</v>
      </c>
      <c r="N1038" s="98">
        <f t="shared" si="295"/>
        <v>1.7382597742038917</v>
      </c>
      <c r="O1038" s="100">
        <f t="shared" si="289"/>
        <v>4.2266987561397071</v>
      </c>
      <c r="P1038" s="104">
        <f t="shared" si="296"/>
        <v>18.880500609176615</v>
      </c>
      <c r="Q1038" s="102">
        <f t="shared" si="302"/>
        <v>2.8886093440366814E-2</v>
      </c>
      <c r="R1038" s="106">
        <f>K1038-U1038</f>
        <v>0</v>
      </c>
      <c r="S1038" s="106">
        <f>IF(K1038-H1037&lt;0,0,K1038-H1037)</f>
        <v>0</v>
      </c>
      <c r="T1038" s="106">
        <f t="shared" si="290"/>
        <v>98.365381490613771</v>
      </c>
      <c r="U1038" s="107">
        <f>IF(S1038&gt;0,0,IF(U1037+(F1038-AL1038/$C$23)*$C$22/($C$21+$C$22)&gt;$C$8,$C$8,IF(V1038=$C$8,U1037+(F1038-AL1038/$C$23)*$C$22/$C$21,U1037+(F1038-AL1038/$C$23)*$C$22/($C$21+$C$22))))</f>
        <v>1400</v>
      </c>
      <c r="V1038" s="107">
        <f>IF(S1038=0,IF(V1037+(F1038-AL1038/$C$23)*$C$22/($C$21+$C$22)&gt;$C$8,$C$8,V1037+(F1038-AL1038/$C$23)*$C$22/($C$21+$C$22)),E1038)</f>
        <v>1400</v>
      </c>
      <c r="W1038" s="203">
        <f>IF(S1038&gt;0,0,IF(W1037+AL1038/$C$23&gt;$F$23,$F$23,W1037+AL1038/$C$23))</f>
        <v>1.6346185093862227</v>
      </c>
      <c r="X1038" s="105" t="str">
        <f>IF(R1038=0,"-",IF(U1038=0,FORECAST($C$8,Инклинометрия!$B$2:$B$152,Инклинометрия!$A$2:$A$152),FORECAST(R1038,Инклинометрия!$B$2:$B$152,Инклинометрия!$A$2:$A$152)))</f>
        <v>-</v>
      </c>
      <c r="Y1038" s="105" t="str">
        <f>IF(R1038=0,"-",IF(U1038=0,FORECAST($C$8-R1038,Инклинометрия!$B$2:$B$152,Инклинометрия!$A$2:$A$152),0))</f>
        <v>-</v>
      </c>
      <c r="Z1038" s="105" t="str">
        <f>IF(S1038=0,"-",FORECAST($C$8,Инклинометрия!$B$2:$B$152,Инклинометрия!$A$2:$A$152))</f>
        <v>-</v>
      </c>
      <c r="AA1038" s="105" t="str">
        <f>IF(S1038=0,"-",FORECAST($C$8-S1038,Инклинометрия!$B$2:$B$152,Инклинометрия!$A$2:$A$152))</f>
        <v>-</v>
      </c>
      <c r="AB1038" s="105">
        <f>IF(T1038=0,"-",FORECAST($C$6,Инклинометрия!$B$2:$B$152,Инклинометрия!$A$2:$A$152))</f>
        <v>1425</v>
      </c>
      <c r="AC1038" s="105">
        <f>IF(R1038=0,FORECAST($C$6-T1038,Инклинометрия!$B$2:$B$152,Инклинометрия!$A$2:$A$152),FORECAST($C$8,Инклинометрия!$B$2:$B$152,Инклинометрия!$A$2:$A$152))</f>
        <v>1331.5528875839168</v>
      </c>
      <c r="AD1038" s="107">
        <f>IF(U1038=0,"-",FORECAST($C$8,Инклинометрия!$B$2:$B$152,Инклинометрия!$A$2:$A$152))</f>
        <v>1330</v>
      </c>
      <c r="AE1038" s="107">
        <f>IF(U1038=0,"-",FORECAST($C$8-U1038,Инклинометрия!$B$2:$B$152,Инклинометрия!$A$2:$A$152))</f>
        <v>0</v>
      </c>
      <c r="AF1038" s="107">
        <f>FORECAST($C$8-S1038,Инклинометрия!$B$2:$B$152,Инклинометрия!$A$2:$A$152)</f>
        <v>1330</v>
      </c>
      <c r="AG1038" s="107">
        <f>FORECAST($C$8-(S1038+V1038),Инклинометрия!$B$2:$B$152,Инклинометрия!$A$2:$A$152)</f>
        <v>0</v>
      </c>
      <c r="AH1038" s="107">
        <f>IF(W1038=0,"-",FORECAST($C$8+W1038,Инклинометрия!$B$2:$B$152,Инклинометрия!$A$2:$A$152))</f>
        <v>1331.5528875839168</v>
      </c>
      <c r="AI1038" s="107">
        <f>IF(W1038=0,"-",FORECAST($C$8,Инклинометрия!$B$2:$B$152,Инклинометрия!$A$2:$A$152))</f>
        <v>1330</v>
      </c>
      <c r="AK1038" s="122">
        <f>2*PI()*$C$5*(AT1037-AT1036)/(LN(AN1037/$I$9)*$I$8/$I$7+LN($I$10/AN1037)*$I$8/$I$7)</f>
        <v>0</v>
      </c>
      <c r="AL1038" s="67">
        <f>AK1038*(B1038-B1037)</f>
        <v>0</v>
      </c>
      <c r="AM1038" s="23">
        <f t="shared" si="303"/>
        <v>4.3059540056097682E-2</v>
      </c>
      <c r="AN1038" s="26">
        <f>AN1037+AK1038*(B1038-B1037)/(2*PI()*$C$5*AN1037*$I$11)</f>
        <v>0.12986115207059001</v>
      </c>
      <c r="AO1038" s="87">
        <f t="shared" si="297"/>
        <v>111242.59539450394</v>
      </c>
      <c r="AP1038" s="87">
        <f>IF(R1038+U1038&lt;$C$8,0,32*$G$13/$C$12^2*($I$8*R1038+$I$6*U1038)+32*$G$14/($C$14^2-$C$13^2)*($I$8*S1038+$I$6*V1038))</f>
        <v>9917.5953945039291</v>
      </c>
      <c r="AQ1038" s="66">
        <f>R1038*$C$11*$C$9+U1038*$C$11*$C$10</f>
        <v>14695380</v>
      </c>
      <c r="AR1038" s="66">
        <f>S1038*$C$11*$C$9+V1038*$C$11*$C$10</f>
        <v>14695380</v>
      </c>
      <c r="AS1038" s="87">
        <f>$C$11*(T1038*$C$9+W1038*$C$10)</f>
        <v>789129.61404581123</v>
      </c>
      <c r="AT1038" s="45">
        <f t="shared" si="291"/>
        <v>15595752.209440315</v>
      </c>
      <c r="AU1038" s="75"/>
    </row>
    <row r="1039" spans="2:47" ht="15" thickBot="1" x14ac:dyDescent="0.35">
      <c r="B1039" s="41">
        <f t="shared" si="298"/>
        <v>10080</v>
      </c>
      <c r="C1039" s="8">
        <f t="shared" si="299"/>
        <v>100.8</v>
      </c>
      <c r="D1039" s="73">
        <f t="shared" si="285"/>
        <v>134.82</v>
      </c>
      <c r="E1039" s="29">
        <f t="shared" si="288"/>
        <v>7474.3780856854237</v>
      </c>
      <c r="F1039" s="29">
        <f t="shared" si="292"/>
        <v>7.4150576246875062</v>
      </c>
      <c r="G1039" s="29">
        <f t="shared" si="300"/>
        <v>9.9176395730195388</v>
      </c>
      <c r="H1039" s="17">
        <f t="shared" si="301"/>
        <v>9996.9806896041882</v>
      </c>
      <c r="I1039" s="29">
        <f t="shared" si="293"/>
        <v>2.2250485660981263</v>
      </c>
      <c r="J1039" s="29">
        <f t="shared" si="294"/>
        <v>13.949340071223562</v>
      </c>
      <c r="K1039" s="32">
        <f>IF((D1038+L1038+M1038-AL1038)/($C$21+$C$22)&gt;$C$8,$C$8,(D1038+L1038+M1038-AL1038)/($C$21+$C$22))</f>
        <v>1400</v>
      </c>
      <c r="L1039" s="97">
        <f t="shared" si="286"/>
        <v>0</v>
      </c>
      <c r="M1039" s="96">
        <f t="shared" si="287"/>
        <v>0</v>
      </c>
      <c r="N1039" s="98">
        <f t="shared" si="295"/>
        <v>1.7382597742038917</v>
      </c>
      <c r="O1039" s="100">
        <f t="shared" si="289"/>
        <v>4.2266987561397071</v>
      </c>
      <c r="P1039" s="104">
        <f t="shared" si="296"/>
        <v>18.880500609176615</v>
      </c>
      <c r="Q1039" s="102">
        <f t="shared" si="302"/>
        <v>2.8886093440366814E-2</v>
      </c>
      <c r="R1039" s="106">
        <f>K1039-U1039</f>
        <v>0</v>
      </c>
      <c r="S1039" s="106">
        <f>IF(K1039-H1038&lt;0,0,K1039-H1038)</f>
        <v>0</v>
      </c>
      <c r="T1039" s="106">
        <f t="shared" si="290"/>
        <v>98.365381490613771</v>
      </c>
      <c r="U1039" s="107">
        <f>IF(S1039&gt;0,0,IF(U1038+(F1039-AL1039/$C$23)*$C$22/($C$21+$C$22)&gt;$C$8,$C$8,IF(V1039=$C$8,U1038+(F1039-AL1039/$C$23)*$C$22/$C$21,U1038+(F1039-AL1039/$C$23)*$C$22/($C$21+$C$22))))</f>
        <v>1400</v>
      </c>
      <c r="V1039" s="107">
        <f>IF(S1039=0,IF(V1038+(F1039-AL1039/$C$23)*$C$22/($C$21+$C$22)&gt;$C$8,$C$8,V1038+(F1039-AL1039/$C$23)*$C$22/($C$21+$C$22)),E1039)</f>
        <v>1400</v>
      </c>
      <c r="W1039" s="203">
        <f>IF(S1039&gt;0,0,IF(W1038+AL1039/$C$23&gt;$F$23,$F$23,W1038+AL1039/$C$23))</f>
        <v>1.6346185093862227</v>
      </c>
      <c r="X1039" s="105" t="str">
        <f>IF(R1039=0,"-",IF(U1039=0,FORECAST($C$8,Инклинометрия!$B$2:$B$152,Инклинометрия!$A$2:$A$152),FORECAST(R1039,Инклинометрия!$B$2:$B$152,Инклинометрия!$A$2:$A$152)))</f>
        <v>-</v>
      </c>
      <c r="Y1039" s="105" t="str">
        <f>IF(R1039=0,"-",IF(U1039=0,FORECAST($C$8-R1039,Инклинометрия!$B$2:$B$152,Инклинометрия!$A$2:$A$152),0))</f>
        <v>-</v>
      </c>
      <c r="Z1039" s="105" t="str">
        <f>IF(S1039=0,"-",FORECAST($C$8,Инклинометрия!$B$2:$B$152,Инклинометрия!$A$2:$A$152))</f>
        <v>-</v>
      </c>
      <c r="AA1039" s="105" t="str">
        <f>IF(S1039=0,"-",FORECAST($C$8-S1039,Инклинометрия!$B$2:$B$152,Инклинометрия!$A$2:$A$152))</f>
        <v>-</v>
      </c>
      <c r="AB1039" s="105">
        <f>IF(T1039=0,"-",FORECAST($C$6,Инклинометрия!$B$2:$B$152,Инклинометрия!$A$2:$A$152))</f>
        <v>1425</v>
      </c>
      <c r="AC1039" s="105">
        <f>IF(R1039=0,FORECAST($C$6-T1039,Инклинометрия!$B$2:$B$152,Инклинометрия!$A$2:$A$152),FORECAST($C$8,Инклинометрия!$B$2:$B$152,Инклинометрия!$A$2:$A$152))</f>
        <v>1331.5528875839168</v>
      </c>
      <c r="AD1039" s="107">
        <f>IF(U1039=0,"-",FORECAST($C$8,Инклинометрия!$B$2:$B$152,Инклинометрия!$A$2:$A$152))</f>
        <v>1330</v>
      </c>
      <c r="AE1039" s="107">
        <f>IF(U1039=0,"-",FORECAST($C$8-U1039,Инклинометрия!$B$2:$B$152,Инклинометрия!$A$2:$A$152))</f>
        <v>0</v>
      </c>
      <c r="AF1039" s="107">
        <f>FORECAST($C$8-S1039,Инклинометрия!$B$2:$B$152,Инклинометрия!$A$2:$A$152)</f>
        <v>1330</v>
      </c>
      <c r="AG1039" s="107">
        <f>FORECAST($C$8-(S1039+V1039),Инклинометрия!$B$2:$B$152,Инклинометрия!$A$2:$A$152)</f>
        <v>0</v>
      </c>
      <c r="AH1039" s="107">
        <f>IF(W1039=0,"-",FORECAST($C$8+W1039,Инклинометрия!$B$2:$B$152,Инклинометрия!$A$2:$A$152))</f>
        <v>1331.5528875839168</v>
      </c>
      <c r="AI1039" s="107">
        <f>IF(W1039=0,"-",FORECAST($C$8,Инклинометрия!$B$2:$B$152,Инклинометрия!$A$2:$A$152))</f>
        <v>1330</v>
      </c>
      <c r="AK1039" s="122">
        <f>2*PI()*$C$5*(AT1038-AT1037)/(LN(AN1038/$I$9)*$I$8/$I$7+LN($I$10/AN1038)*$I$8/$I$7)</f>
        <v>0</v>
      </c>
      <c r="AL1039" s="67">
        <f>AK1039*(B1039-B1038)</f>
        <v>0</v>
      </c>
      <c r="AM1039" s="23">
        <f t="shared" si="303"/>
        <v>4.3059540056097682E-2</v>
      </c>
      <c r="AN1039" s="26">
        <f>AN1038+AK1039*(B1039-B1038)/(2*PI()*$C$5*AN1038*$I$11)</f>
        <v>0.12986115207059001</v>
      </c>
      <c r="AO1039" s="87">
        <f t="shared" si="297"/>
        <v>111242.59539450394</v>
      </c>
      <c r="AP1039" s="87">
        <f>IF(R1039+U1039&lt;$C$8,0,32*$G$13/$C$12^2*($I$8*R1039+$I$6*U1039)+32*$G$14/($C$14^2-$C$13^2)*($I$8*S1039+$I$6*V1039))</f>
        <v>9917.5953945039291</v>
      </c>
      <c r="AQ1039" s="66">
        <f>R1039*$C$11*$C$9+U1039*$C$11*$C$10</f>
        <v>14695380</v>
      </c>
      <c r="AR1039" s="66">
        <f>S1039*$C$11*$C$9+V1039*$C$11*$C$10</f>
        <v>14695380</v>
      </c>
      <c r="AS1039" s="87">
        <f>$C$11*(T1039*$C$9+W1039*$C$10)</f>
        <v>789129.61404581123</v>
      </c>
      <c r="AT1039" s="45">
        <f t="shared" si="291"/>
        <v>15595752.209440315</v>
      </c>
      <c r="AU1039" s="75"/>
    </row>
    <row r="1040" spans="2:47" ht="15" thickBot="1" x14ac:dyDescent="0.35">
      <c r="B1040" s="41">
        <f t="shared" si="298"/>
        <v>10090</v>
      </c>
      <c r="C1040" s="8">
        <f t="shared" si="299"/>
        <v>100.9</v>
      </c>
      <c r="D1040" s="73">
        <f t="shared" si="285"/>
        <v>134.95375000000001</v>
      </c>
      <c r="E1040" s="29">
        <f t="shared" si="288"/>
        <v>7481.793143310113</v>
      </c>
      <c r="F1040" s="29">
        <f t="shared" si="292"/>
        <v>7.4150576246893252</v>
      </c>
      <c r="G1040" s="29">
        <f t="shared" si="300"/>
        <v>9.9176395730219724</v>
      </c>
      <c r="H1040" s="17">
        <f t="shared" si="301"/>
        <v>10006.898329177211</v>
      </c>
      <c r="I1040" s="29">
        <f t="shared" si="293"/>
        <v>2.2250485660981263</v>
      </c>
      <c r="J1040" s="29">
        <f t="shared" si="294"/>
        <v>13.949340071225274</v>
      </c>
      <c r="K1040" s="32">
        <f>IF((D1039+L1039+M1039-AL1039)/($C$21+$C$22)&gt;$C$8,$C$8,(D1039+L1039+M1039-AL1039)/($C$21+$C$22))</f>
        <v>1400</v>
      </c>
      <c r="L1040" s="97">
        <f t="shared" si="286"/>
        <v>0</v>
      </c>
      <c r="M1040" s="96">
        <f t="shared" si="287"/>
        <v>0</v>
      </c>
      <c r="N1040" s="98">
        <f t="shared" si="295"/>
        <v>1.7382597742038917</v>
      </c>
      <c r="O1040" s="100">
        <f t="shared" si="289"/>
        <v>4.2266987561397071</v>
      </c>
      <c r="P1040" s="104">
        <f t="shared" si="296"/>
        <v>18.880500609176615</v>
      </c>
      <c r="Q1040" s="102">
        <f t="shared" si="302"/>
        <v>2.8886093440366814E-2</v>
      </c>
      <c r="R1040" s="106">
        <f>K1040-U1040</f>
        <v>0</v>
      </c>
      <c r="S1040" s="106">
        <f>IF(K1040-H1039&lt;0,0,K1040-H1039)</f>
        <v>0</v>
      </c>
      <c r="T1040" s="106">
        <f t="shared" si="290"/>
        <v>98.365381490613771</v>
      </c>
      <c r="U1040" s="107">
        <f>IF(S1040&gt;0,0,IF(U1039+(F1040-AL1040/$C$23)*$C$22/($C$21+$C$22)&gt;$C$8,$C$8,IF(V1040=$C$8,U1039+(F1040-AL1040/$C$23)*$C$22/$C$21,U1039+(F1040-AL1040/$C$23)*$C$22/($C$21+$C$22))))</f>
        <v>1400</v>
      </c>
      <c r="V1040" s="107">
        <f>IF(S1040=0,IF(V1039+(F1040-AL1040/$C$23)*$C$22/($C$21+$C$22)&gt;$C$8,$C$8,V1039+(F1040-AL1040/$C$23)*$C$22/($C$21+$C$22)),E1040)</f>
        <v>1400</v>
      </c>
      <c r="W1040" s="203">
        <f>IF(S1040&gt;0,0,IF(W1039+AL1040/$C$23&gt;$F$23,$F$23,W1039+AL1040/$C$23))</f>
        <v>1.6346185093862227</v>
      </c>
      <c r="X1040" s="105" t="str">
        <f>IF(R1040=0,"-",IF(U1040=0,FORECAST($C$8,Инклинометрия!$B$2:$B$152,Инклинометрия!$A$2:$A$152),FORECAST(R1040,Инклинометрия!$B$2:$B$152,Инклинометрия!$A$2:$A$152)))</f>
        <v>-</v>
      </c>
      <c r="Y1040" s="105" t="str">
        <f>IF(R1040=0,"-",IF(U1040=0,FORECAST($C$8-R1040,Инклинометрия!$B$2:$B$152,Инклинометрия!$A$2:$A$152),0))</f>
        <v>-</v>
      </c>
      <c r="Z1040" s="105" t="str">
        <f>IF(S1040=0,"-",FORECAST($C$8,Инклинометрия!$B$2:$B$152,Инклинометрия!$A$2:$A$152))</f>
        <v>-</v>
      </c>
      <c r="AA1040" s="105" t="str">
        <f>IF(S1040=0,"-",FORECAST($C$8-S1040,Инклинометрия!$B$2:$B$152,Инклинометрия!$A$2:$A$152))</f>
        <v>-</v>
      </c>
      <c r="AB1040" s="105">
        <f>IF(T1040=0,"-",FORECAST($C$6,Инклинометрия!$B$2:$B$152,Инклинометрия!$A$2:$A$152))</f>
        <v>1425</v>
      </c>
      <c r="AC1040" s="105">
        <f>IF(R1040=0,FORECAST($C$6-T1040,Инклинометрия!$B$2:$B$152,Инклинометрия!$A$2:$A$152),FORECAST($C$8,Инклинометрия!$B$2:$B$152,Инклинометрия!$A$2:$A$152))</f>
        <v>1331.5528875839168</v>
      </c>
      <c r="AD1040" s="107">
        <f>IF(U1040=0,"-",FORECAST($C$8,Инклинометрия!$B$2:$B$152,Инклинометрия!$A$2:$A$152))</f>
        <v>1330</v>
      </c>
      <c r="AE1040" s="107">
        <f>IF(U1040=0,"-",FORECAST($C$8-U1040,Инклинометрия!$B$2:$B$152,Инклинометрия!$A$2:$A$152))</f>
        <v>0</v>
      </c>
      <c r="AF1040" s="107">
        <f>FORECAST($C$8-S1040,Инклинометрия!$B$2:$B$152,Инклинометрия!$A$2:$A$152)</f>
        <v>1330</v>
      </c>
      <c r="AG1040" s="107">
        <f>FORECAST($C$8-(S1040+V1040),Инклинометрия!$B$2:$B$152,Инклинометрия!$A$2:$A$152)</f>
        <v>0</v>
      </c>
      <c r="AH1040" s="107">
        <f>IF(W1040=0,"-",FORECAST($C$8+W1040,Инклинометрия!$B$2:$B$152,Инклинометрия!$A$2:$A$152))</f>
        <v>1331.5528875839168</v>
      </c>
      <c r="AI1040" s="107">
        <f>IF(W1040=0,"-",FORECAST($C$8,Инклинометрия!$B$2:$B$152,Инклинометрия!$A$2:$A$152))</f>
        <v>1330</v>
      </c>
      <c r="AK1040" s="122">
        <f>2*PI()*$C$5*(AT1039-AT1038)/(LN(AN1039/$I$9)*$I$8/$I$7+LN($I$10/AN1039)*$I$8/$I$7)</f>
        <v>0</v>
      </c>
      <c r="AL1040" s="67">
        <f>AK1040*(B1040-B1039)</f>
        <v>0</v>
      </c>
      <c r="AM1040" s="23">
        <f t="shared" si="303"/>
        <v>4.3059540056097682E-2</v>
      </c>
      <c r="AN1040" s="26">
        <f>AN1039+AK1040*(B1040-B1039)/(2*PI()*$C$5*AN1039*$I$11)</f>
        <v>0.12986115207059001</v>
      </c>
      <c r="AO1040" s="87">
        <f t="shared" si="297"/>
        <v>111242.59539450394</v>
      </c>
      <c r="AP1040" s="87">
        <f>IF(R1040+U1040&lt;$C$8,0,32*$G$13/$C$12^2*($I$8*R1040+$I$6*U1040)+32*$G$14/($C$14^2-$C$13^2)*($I$8*S1040+$I$6*V1040))</f>
        <v>9917.5953945039291</v>
      </c>
      <c r="AQ1040" s="66">
        <f>R1040*$C$11*$C$9+U1040*$C$11*$C$10</f>
        <v>14695380</v>
      </c>
      <c r="AR1040" s="66">
        <f>S1040*$C$11*$C$9+V1040*$C$11*$C$10</f>
        <v>14695380</v>
      </c>
      <c r="AS1040" s="87">
        <f>$C$11*(T1040*$C$9+W1040*$C$10)</f>
        <v>789129.61404581123</v>
      </c>
      <c r="AT1040" s="45">
        <f t="shared" si="291"/>
        <v>15595752.209440315</v>
      </c>
      <c r="AU1040" s="75"/>
    </row>
    <row r="1041" spans="2:47" ht="15" thickBot="1" x14ac:dyDescent="0.35">
      <c r="B1041" s="41">
        <f t="shared" si="298"/>
        <v>10100</v>
      </c>
      <c r="C1041" s="8">
        <f t="shared" si="299"/>
        <v>101</v>
      </c>
      <c r="D1041" s="73">
        <f t="shared" si="285"/>
        <v>135.08750000000001</v>
      </c>
      <c r="E1041" s="29">
        <f t="shared" si="288"/>
        <v>7489.2082009348005</v>
      </c>
      <c r="F1041" s="29">
        <f t="shared" si="292"/>
        <v>7.4150576246875062</v>
      </c>
      <c r="G1041" s="29">
        <f t="shared" si="300"/>
        <v>9.9176395730195388</v>
      </c>
      <c r="H1041" s="17">
        <f t="shared" si="301"/>
        <v>10016.81596875023</v>
      </c>
      <c r="I1041" s="29">
        <f t="shared" si="293"/>
        <v>2.2250485660981263</v>
      </c>
      <c r="J1041" s="29">
        <f t="shared" si="294"/>
        <v>13.949340071223562</v>
      </c>
      <c r="K1041" s="32">
        <f>IF((D1040+L1040+M1040-AL1040)/($C$21+$C$22)&gt;$C$8,$C$8,(D1040+L1040+M1040-AL1040)/($C$21+$C$22))</f>
        <v>1400</v>
      </c>
      <c r="L1041" s="97">
        <f t="shared" si="286"/>
        <v>0</v>
      </c>
      <c r="M1041" s="96">
        <f t="shared" si="287"/>
        <v>0</v>
      </c>
      <c r="N1041" s="98">
        <f t="shared" si="295"/>
        <v>1.7382597742038917</v>
      </c>
      <c r="O1041" s="100">
        <f t="shared" si="289"/>
        <v>4.2266987561397071</v>
      </c>
      <c r="P1041" s="104">
        <f t="shared" si="296"/>
        <v>18.880500609176615</v>
      </c>
      <c r="Q1041" s="102">
        <f t="shared" si="302"/>
        <v>2.8886093440366814E-2</v>
      </c>
      <c r="R1041" s="106">
        <f>K1041-U1041</f>
        <v>0</v>
      </c>
      <c r="S1041" s="106">
        <f>IF(K1041-H1040&lt;0,0,K1041-H1040)</f>
        <v>0</v>
      </c>
      <c r="T1041" s="106">
        <f t="shared" si="290"/>
        <v>98.365381490613771</v>
      </c>
      <c r="U1041" s="107">
        <f>IF(S1041&gt;0,0,IF(U1040+(F1041-AL1041/$C$23)*$C$22/($C$21+$C$22)&gt;$C$8,$C$8,IF(V1041=$C$8,U1040+(F1041-AL1041/$C$23)*$C$22/$C$21,U1040+(F1041-AL1041/$C$23)*$C$22/($C$21+$C$22))))</f>
        <v>1400</v>
      </c>
      <c r="V1041" s="107">
        <f>IF(S1041=0,IF(V1040+(F1041-AL1041/$C$23)*$C$22/($C$21+$C$22)&gt;$C$8,$C$8,V1040+(F1041-AL1041/$C$23)*$C$22/($C$21+$C$22)),E1041)</f>
        <v>1400</v>
      </c>
      <c r="W1041" s="203">
        <f>IF(S1041&gt;0,0,IF(W1040+AL1041/$C$23&gt;$F$23,$F$23,W1040+AL1041/$C$23))</f>
        <v>1.6346185093862227</v>
      </c>
      <c r="X1041" s="105" t="str">
        <f>IF(R1041=0,"-",IF(U1041=0,FORECAST($C$8,Инклинометрия!$B$2:$B$152,Инклинометрия!$A$2:$A$152),FORECAST(R1041,Инклинометрия!$B$2:$B$152,Инклинометрия!$A$2:$A$152)))</f>
        <v>-</v>
      </c>
      <c r="Y1041" s="105" t="str">
        <f>IF(R1041=0,"-",IF(U1041=0,FORECAST($C$8-R1041,Инклинометрия!$B$2:$B$152,Инклинометрия!$A$2:$A$152),0))</f>
        <v>-</v>
      </c>
      <c r="Z1041" s="105" t="str">
        <f>IF(S1041=0,"-",FORECAST($C$8,Инклинометрия!$B$2:$B$152,Инклинометрия!$A$2:$A$152))</f>
        <v>-</v>
      </c>
      <c r="AA1041" s="105" t="str">
        <f>IF(S1041=0,"-",FORECAST($C$8-S1041,Инклинометрия!$B$2:$B$152,Инклинометрия!$A$2:$A$152))</f>
        <v>-</v>
      </c>
      <c r="AB1041" s="105">
        <f>IF(T1041=0,"-",FORECAST($C$6,Инклинометрия!$B$2:$B$152,Инклинометрия!$A$2:$A$152))</f>
        <v>1425</v>
      </c>
      <c r="AC1041" s="105">
        <f>IF(R1041=0,FORECAST($C$6-T1041,Инклинометрия!$B$2:$B$152,Инклинометрия!$A$2:$A$152),FORECAST($C$8,Инклинометрия!$B$2:$B$152,Инклинометрия!$A$2:$A$152))</f>
        <v>1331.5528875839168</v>
      </c>
      <c r="AD1041" s="107">
        <f>IF(U1041=0,"-",FORECAST($C$8,Инклинометрия!$B$2:$B$152,Инклинометрия!$A$2:$A$152))</f>
        <v>1330</v>
      </c>
      <c r="AE1041" s="107">
        <f>IF(U1041=0,"-",FORECAST($C$8-U1041,Инклинометрия!$B$2:$B$152,Инклинометрия!$A$2:$A$152))</f>
        <v>0</v>
      </c>
      <c r="AF1041" s="107">
        <f>FORECAST($C$8-S1041,Инклинометрия!$B$2:$B$152,Инклинометрия!$A$2:$A$152)</f>
        <v>1330</v>
      </c>
      <c r="AG1041" s="107">
        <f>FORECAST($C$8-(S1041+V1041),Инклинометрия!$B$2:$B$152,Инклинометрия!$A$2:$A$152)</f>
        <v>0</v>
      </c>
      <c r="AH1041" s="107">
        <f>IF(W1041=0,"-",FORECAST($C$8+W1041,Инклинометрия!$B$2:$B$152,Инклинометрия!$A$2:$A$152))</f>
        <v>1331.5528875839168</v>
      </c>
      <c r="AI1041" s="107">
        <f>IF(W1041=0,"-",FORECAST($C$8,Инклинометрия!$B$2:$B$152,Инклинометрия!$A$2:$A$152))</f>
        <v>1330</v>
      </c>
      <c r="AK1041" s="122">
        <f>2*PI()*$C$5*(AT1040-AT1039)/(LN(AN1040/$I$9)*$I$8/$I$7+LN($I$10/AN1040)*$I$8/$I$7)</f>
        <v>0</v>
      </c>
      <c r="AL1041" s="67">
        <f>AK1041*(B1041-B1040)</f>
        <v>0</v>
      </c>
      <c r="AM1041" s="23">
        <f t="shared" si="303"/>
        <v>4.3059540056097682E-2</v>
      </c>
      <c r="AN1041" s="26">
        <f>AN1040+AK1041*(B1041-B1040)/(2*PI()*$C$5*AN1040*$I$11)</f>
        <v>0.12986115207059001</v>
      </c>
      <c r="AO1041" s="87">
        <f t="shared" si="297"/>
        <v>111242.59539450394</v>
      </c>
      <c r="AP1041" s="87">
        <f>IF(R1041+U1041&lt;$C$8,0,32*$G$13/$C$12^2*($I$8*R1041+$I$6*U1041)+32*$G$14/($C$14^2-$C$13^2)*($I$8*S1041+$I$6*V1041))</f>
        <v>9917.5953945039291</v>
      </c>
      <c r="AQ1041" s="66">
        <f>R1041*$C$11*$C$9+U1041*$C$11*$C$10</f>
        <v>14695380</v>
      </c>
      <c r="AR1041" s="66">
        <f>S1041*$C$11*$C$9+V1041*$C$11*$C$10</f>
        <v>14695380</v>
      </c>
      <c r="AS1041" s="87">
        <f>$C$11*(T1041*$C$9+W1041*$C$10)</f>
        <v>789129.61404581123</v>
      </c>
      <c r="AT1041" s="45">
        <f t="shared" si="291"/>
        <v>15595752.209440315</v>
      </c>
      <c r="AU1041" s="75"/>
    </row>
    <row r="1042" spans="2:47" ht="15" thickBot="1" x14ac:dyDescent="0.35">
      <c r="B1042" s="41">
        <f t="shared" si="298"/>
        <v>10110</v>
      </c>
      <c r="C1042" s="8">
        <f t="shared" si="299"/>
        <v>101.10000000000001</v>
      </c>
      <c r="D1042" s="73">
        <f t="shared" si="285"/>
        <v>135.22125000000003</v>
      </c>
      <c r="E1042" s="29">
        <f t="shared" si="288"/>
        <v>7496.6232585594889</v>
      </c>
      <c r="F1042" s="29">
        <f t="shared" si="292"/>
        <v>7.4150576246884157</v>
      </c>
      <c r="G1042" s="29">
        <f t="shared" si="300"/>
        <v>9.9176395730207556</v>
      </c>
      <c r="H1042" s="17">
        <f t="shared" si="301"/>
        <v>10026.733608323251</v>
      </c>
      <c r="I1042" s="29">
        <f t="shared" si="293"/>
        <v>2.2250485660981263</v>
      </c>
      <c r="J1042" s="29">
        <f t="shared" si="294"/>
        <v>13.949340071224418</v>
      </c>
      <c r="K1042" s="32">
        <f>IF((D1041+L1041+M1041-AL1041)/($C$21+$C$22)&gt;$C$8,$C$8,(D1041+L1041+M1041-AL1041)/($C$21+$C$22))</f>
        <v>1400</v>
      </c>
      <c r="L1042" s="97">
        <f t="shared" si="286"/>
        <v>0</v>
      </c>
      <c r="M1042" s="96">
        <f t="shared" si="287"/>
        <v>0</v>
      </c>
      <c r="N1042" s="98">
        <f t="shared" si="295"/>
        <v>1.7382597742038917</v>
      </c>
      <c r="O1042" s="100">
        <f t="shared" si="289"/>
        <v>4.2266987561397071</v>
      </c>
      <c r="P1042" s="104">
        <f t="shared" si="296"/>
        <v>18.880500609176615</v>
      </c>
      <c r="Q1042" s="102">
        <f t="shared" si="302"/>
        <v>2.8886093440366814E-2</v>
      </c>
      <c r="R1042" s="106">
        <f>K1042-U1042</f>
        <v>0</v>
      </c>
      <c r="S1042" s="106">
        <f>IF(K1042-H1041&lt;0,0,K1042-H1041)</f>
        <v>0</v>
      </c>
      <c r="T1042" s="106">
        <f t="shared" si="290"/>
        <v>98.365381490613771</v>
      </c>
      <c r="U1042" s="107">
        <f>IF(S1042&gt;0,0,IF(U1041+(F1042-AL1042/$C$23)*$C$22/($C$21+$C$22)&gt;$C$8,$C$8,IF(V1042=$C$8,U1041+(F1042-AL1042/$C$23)*$C$22/$C$21,U1041+(F1042-AL1042/$C$23)*$C$22/($C$21+$C$22))))</f>
        <v>1400</v>
      </c>
      <c r="V1042" s="107">
        <f>IF(S1042=0,IF(V1041+(F1042-AL1042/$C$23)*$C$22/($C$21+$C$22)&gt;$C$8,$C$8,V1041+(F1042-AL1042/$C$23)*$C$22/($C$21+$C$22)),E1042)</f>
        <v>1400</v>
      </c>
      <c r="W1042" s="203">
        <f>IF(S1042&gt;0,0,IF(W1041+AL1042/$C$23&gt;$F$23,$F$23,W1041+AL1042/$C$23))</f>
        <v>1.6346185093862227</v>
      </c>
      <c r="X1042" s="105" t="str">
        <f>IF(R1042=0,"-",IF(U1042=0,FORECAST($C$8,Инклинометрия!$B$2:$B$152,Инклинометрия!$A$2:$A$152),FORECAST(R1042,Инклинометрия!$B$2:$B$152,Инклинометрия!$A$2:$A$152)))</f>
        <v>-</v>
      </c>
      <c r="Y1042" s="105" t="str">
        <f>IF(R1042=0,"-",IF(U1042=0,FORECAST($C$8-R1042,Инклинометрия!$B$2:$B$152,Инклинометрия!$A$2:$A$152),0))</f>
        <v>-</v>
      </c>
      <c r="Z1042" s="105" t="str">
        <f>IF(S1042=0,"-",FORECAST($C$8,Инклинометрия!$B$2:$B$152,Инклинометрия!$A$2:$A$152))</f>
        <v>-</v>
      </c>
      <c r="AA1042" s="105" t="str">
        <f>IF(S1042=0,"-",FORECAST($C$8-S1042,Инклинометрия!$B$2:$B$152,Инклинометрия!$A$2:$A$152))</f>
        <v>-</v>
      </c>
      <c r="AB1042" s="105">
        <f>IF(T1042=0,"-",FORECAST($C$6,Инклинометрия!$B$2:$B$152,Инклинометрия!$A$2:$A$152))</f>
        <v>1425</v>
      </c>
      <c r="AC1042" s="105">
        <f>IF(R1042=0,FORECAST($C$6-T1042,Инклинометрия!$B$2:$B$152,Инклинометрия!$A$2:$A$152),FORECAST($C$8,Инклинометрия!$B$2:$B$152,Инклинометрия!$A$2:$A$152))</f>
        <v>1331.5528875839168</v>
      </c>
      <c r="AD1042" s="107">
        <f>IF(U1042=0,"-",FORECAST($C$8,Инклинометрия!$B$2:$B$152,Инклинометрия!$A$2:$A$152))</f>
        <v>1330</v>
      </c>
      <c r="AE1042" s="107">
        <f>IF(U1042=0,"-",FORECAST($C$8-U1042,Инклинометрия!$B$2:$B$152,Инклинометрия!$A$2:$A$152))</f>
        <v>0</v>
      </c>
      <c r="AF1042" s="107">
        <f>FORECAST($C$8-S1042,Инклинометрия!$B$2:$B$152,Инклинометрия!$A$2:$A$152)</f>
        <v>1330</v>
      </c>
      <c r="AG1042" s="107">
        <f>FORECAST($C$8-(S1042+V1042),Инклинометрия!$B$2:$B$152,Инклинометрия!$A$2:$A$152)</f>
        <v>0</v>
      </c>
      <c r="AH1042" s="107">
        <f>IF(W1042=0,"-",FORECAST($C$8+W1042,Инклинометрия!$B$2:$B$152,Инклинометрия!$A$2:$A$152))</f>
        <v>1331.5528875839168</v>
      </c>
      <c r="AI1042" s="107">
        <f>IF(W1042=0,"-",FORECAST($C$8,Инклинометрия!$B$2:$B$152,Инклинометрия!$A$2:$A$152))</f>
        <v>1330</v>
      </c>
      <c r="AK1042" s="122">
        <f>2*PI()*$C$5*(AT1041-AT1040)/(LN(AN1041/$I$9)*$I$8/$I$7+LN($I$10/AN1041)*$I$8/$I$7)</f>
        <v>0</v>
      </c>
      <c r="AL1042" s="67">
        <f>AK1042*(B1042-B1041)</f>
        <v>0</v>
      </c>
      <c r="AM1042" s="23">
        <f t="shared" si="303"/>
        <v>4.3059540056097682E-2</v>
      </c>
      <c r="AN1042" s="26">
        <f>AN1041+AK1042*(B1042-B1041)/(2*PI()*$C$5*AN1041*$I$11)</f>
        <v>0.12986115207059001</v>
      </c>
      <c r="AO1042" s="87">
        <f t="shared" si="297"/>
        <v>111242.59539450394</v>
      </c>
      <c r="AP1042" s="87">
        <f>IF(R1042+U1042&lt;$C$8,0,32*$G$13/$C$12^2*($I$8*R1042+$I$6*U1042)+32*$G$14/($C$14^2-$C$13^2)*($I$8*S1042+$I$6*V1042))</f>
        <v>9917.5953945039291</v>
      </c>
      <c r="AQ1042" s="66">
        <f>R1042*$C$11*$C$9+U1042*$C$11*$C$10</f>
        <v>14695380</v>
      </c>
      <c r="AR1042" s="66">
        <f>S1042*$C$11*$C$9+V1042*$C$11*$C$10</f>
        <v>14695380</v>
      </c>
      <c r="AS1042" s="87">
        <f>$C$11*(T1042*$C$9+W1042*$C$10)</f>
        <v>789129.61404581123</v>
      </c>
      <c r="AT1042" s="45">
        <f t="shared" si="291"/>
        <v>15595752.209440315</v>
      </c>
      <c r="AU1042" s="75"/>
    </row>
    <row r="1043" spans="2:47" ht="15" thickBot="1" x14ac:dyDescent="0.35">
      <c r="B1043" s="41">
        <f t="shared" si="298"/>
        <v>10120</v>
      </c>
      <c r="C1043" s="8">
        <f t="shared" si="299"/>
        <v>101.2</v>
      </c>
      <c r="D1043" s="73">
        <f t="shared" si="285"/>
        <v>135.35499999999999</v>
      </c>
      <c r="E1043" s="29">
        <f t="shared" si="288"/>
        <v>7504.0383161841764</v>
      </c>
      <c r="F1043" s="29">
        <f t="shared" si="292"/>
        <v>7.4150576246875062</v>
      </c>
      <c r="G1043" s="29">
        <f t="shared" si="300"/>
        <v>9.9176395730195388</v>
      </c>
      <c r="H1043" s="17">
        <f t="shared" si="301"/>
        <v>10036.65124789627</v>
      </c>
      <c r="I1043" s="29">
        <f t="shared" si="293"/>
        <v>2.2250485660981263</v>
      </c>
      <c r="J1043" s="29">
        <f t="shared" si="294"/>
        <v>13.949340071223562</v>
      </c>
      <c r="K1043" s="32">
        <f>IF((D1042+L1042+M1042-AL1042)/($C$21+$C$22)&gt;$C$8,$C$8,(D1042+L1042+M1042-AL1042)/($C$21+$C$22))</f>
        <v>1400</v>
      </c>
      <c r="L1043" s="97">
        <f t="shared" si="286"/>
        <v>0</v>
      </c>
      <c r="M1043" s="96">
        <f t="shared" si="287"/>
        <v>0</v>
      </c>
      <c r="N1043" s="98">
        <f t="shared" si="295"/>
        <v>1.7382597742038917</v>
      </c>
      <c r="O1043" s="100">
        <f t="shared" si="289"/>
        <v>4.2266987561397071</v>
      </c>
      <c r="P1043" s="104">
        <f t="shared" si="296"/>
        <v>18.880500609176615</v>
      </c>
      <c r="Q1043" s="102">
        <f t="shared" si="302"/>
        <v>2.8886093440366814E-2</v>
      </c>
      <c r="R1043" s="106">
        <f>K1043-U1043</f>
        <v>0</v>
      </c>
      <c r="S1043" s="106">
        <f>IF(K1043-H1042&lt;0,0,K1043-H1042)</f>
        <v>0</v>
      </c>
      <c r="T1043" s="106">
        <f t="shared" si="290"/>
        <v>98.365381490613771</v>
      </c>
      <c r="U1043" s="107">
        <f>IF(S1043&gt;0,0,IF(U1042+(F1043-AL1043/$C$23)*$C$22/($C$21+$C$22)&gt;$C$8,$C$8,IF(V1043=$C$8,U1042+(F1043-AL1043/$C$23)*$C$22/$C$21,U1042+(F1043-AL1043/$C$23)*$C$22/($C$21+$C$22))))</f>
        <v>1400</v>
      </c>
      <c r="V1043" s="107">
        <f>IF(S1043=0,IF(V1042+(F1043-AL1043/$C$23)*$C$22/($C$21+$C$22)&gt;$C$8,$C$8,V1042+(F1043-AL1043/$C$23)*$C$22/($C$21+$C$22)),E1043)</f>
        <v>1400</v>
      </c>
      <c r="W1043" s="203">
        <f>IF(S1043&gt;0,0,IF(W1042+AL1043/$C$23&gt;$F$23,$F$23,W1042+AL1043/$C$23))</f>
        <v>1.6346185093862227</v>
      </c>
      <c r="X1043" s="105" t="str">
        <f>IF(R1043=0,"-",IF(U1043=0,FORECAST($C$8,Инклинометрия!$B$2:$B$152,Инклинометрия!$A$2:$A$152),FORECAST(R1043,Инклинометрия!$B$2:$B$152,Инклинометрия!$A$2:$A$152)))</f>
        <v>-</v>
      </c>
      <c r="Y1043" s="105" t="str">
        <f>IF(R1043=0,"-",IF(U1043=0,FORECAST($C$8-R1043,Инклинометрия!$B$2:$B$152,Инклинометрия!$A$2:$A$152),0))</f>
        <v>-</v>
      </c>
      <c r="Z1043" s="105" t="str">
        <f>IF(S1043=0,"-",FORECAST($C$8,Инклинометрия!$B$2:$B$152,Инклинометрия!$A$2:$A$152))</f>
        <v>-</v>
      </c>
      <c r="AA1043" s="105" t="str">
        <f>IF(S1043=0,"-",FORECAST($C$8-S1043,Инклинометрия!$B$2:$B$152,Инклинометрия!$A$2:$A$152))</f>
        <v>-</v>
      </c>
      <c r="AB1043" s="105">
        <f>IF(T1043=0,"-",FORECAST($C$6,Инклинометрия!$B$2:$B$152,Инклинометрия!$A$2:$A$152))</f>
        <v>1425</v>
      </c>
      <c r="AC1043" s="105">
        <f>IF(R1043=0,FORECAST($C$6-T1043,Инклинометрия!$B$2:$B$152,Инклинометрия!$A$2:$A$152),FORECAST($C$8,Инклинометрия!$B$2:$B$152,Инклинометрия!$A$2:$A$152))</f>
        <v>1331.5528875839168</v>
      </c>
      <c r="AD1043" s="107">
        <f>IF(U1043=0,"-",FORECAST($C$8,Инклинометрия!$B$2:$B$152,Инклинометрия!$A$2:$A$152))</f>
        <v>1330</v>
      </c>
      <c r="AE1043" s="107">
        <f>IF(U1043=0,"-",FORECAST($C$8-U1043,Инклинометрия!$B$2:$B$152,Инклинометрия!$A$2:$A$152))</f>
        <v>0</v>
      </c>
      <c r="AF1043" s="107">
        <f>FORECAST($C$8-S1043,Инклинометрия!$B$2:$B$152,Инклинометрия!$A$2:$A$152)</f>
        <v>1330</v>
      </c>
      <c r="AG1043" s="107">
        <f>FORECAST($C$8-(S1043+V1043),Инклинометрия!$B$2:$B$152,Инклинометрия!$A$2:$A$152)</f>
        <v>0</v>
      </c>
      <c r="AH1043" s="107">
        <f>IF(W1043=0,"-",FORECAST($C$8+W1043,Инклинометрия!$B$2:$B$152,Инклинометрия!$A$2:$A$152))</f>
        <v>1331.5528875839168</v>
      </c>
      <c r="AI1043" s="107">
        <f>IF(W1043=0,"-",FORECAST($C$8,Инклинометрия!$B$2:$B$152,Инклинометрия!$A$2:$A$152))</f>
        <v>1330</v>
      </c>
      <c r="AK1043" s="122">
        <f>2*PI()*$C$5*(AT1042-AT1041)/(LN(AN1042/$I$9)*$I$8/$I$7+LN($I$10/AN1042)*$I$8/$I$7)</f>
        <v>0</v>
      </c>
      <c r="AL1043" s="67">
        <f>AK1043*(B1043-B1042)</f>
        <v>0</v>
      </c>
      <c r="AM1043" s="23">
        <f t="shared" si="303"/>
        <v>4.3059540056097682E-2</v>
      </c>
      <c r="AN1043" s="26">
        <f>AN1042+AK1043*(B1043-B1042)/(2*PI()*$C$5*AN1042*$I$11)</f>
        <v>0.12986115207059001</v>
      </c>
      <c r="AO1043" s="87">
        <f t="shared" si="297"/>
        <v>111242.59539450394</v>
      </c>
      <c r="AP1043" s="87">
        <f>IF(R1043+U1043&lt;$C$8,0,32*$G$13/$C$12^2*($I$8*R1043+$I$6*U1043)+32*$G$14/($C$14^2-$C$13^2)*($I$8*S1043+$I$6*V1043))</f>
        <v>9917.5953945039291</v>
      </c>
      <c r="AQ1043" s="66">
        <f>R1043*$C$11*$C$9+U1043*$C$11*$C$10</f>
        <v>14695380</v>
      </c>
      <c r="AR1043" s="66">
        <f>S1043*$C$11*$C$9+V1043*$C$11*$C$10</f>
        <v>14695380</v>
      </c>
      <c r="AS1043" s="87">
        <f>$C$11*(T1043*$C$9+W1043*$C$10)</f>
        <v>789129.61404581123</v>
      </c>
      <c r="AT1043" s="45">
        <f t="shared" si="291"/>
        <v>15595752.209440315</v>
      </c>
      <c r="AU1043" s="75"/>
    </row>
    <row r="1044" spans="2:47" ht="15" thickBot="1" x14ac:dyDescent="0.35">
      <c r="B1044" s="41">
        <f t="shared" si="298"/>
        <v>10130</v>
      </c>
      <c r="C1044" s="8">
        <f t="shared" si="299"/>
        <v>101.3</v>
      </c>
      <c r="D1044" s="73">
        <f t="shared" si="285"/>
        <v>135.48875000000001</v>
      </c>
      <c r="E1044" s="29">
        <f t="shared" si="288"/>
        <v>7511.4533738088639</v>
      </c>
      <c r="F1044" s="29">
        <f t="shared" si="292"/>
        <v>7.4150576246875062</v>
      </c>
      <c r="G1044" s="29">
        <f t="shared" si="300"/>
        <v>9.9176395730195388</v>
      </c>
      <c r="H1044" s="17">
        <f t="shared" si="301"/>
        <v>10046.56888746929</v>
      </c>
      <c r="I1044" s="29">
        <f t="shared" si="293"/>
        <v>2.2250485660981263</v>
      </c>
      <c r="J1044" s="29">
        <f t="shared" si="294"/>
        <v>13.949340071223562</v>
      </c>
      <c r="K1044" s="32">
        <f>IF((D1043+L1043+M1043-AL1043)/($C$21+$C$22)&gt;$C$8,$C$8,(D1043+L1043+M1043-AL1043)/($C$21+$C$22))</f>
        <v>1400</v>
      </c>
      <c r="L1044" s="97">
        <f t="shared" si="286"/>
        <v>0</v>
      </c>
      <c r="M1044" s="96">
        <f t="shared" si="287"/>
        <v>0</v>
      </c>
      <c r="N1044" s="98">
        <f t="shared" si="295"/>
        <v>1.7382597742038917</v>
      </c>
      <c r="O1044" s="100">
        <f t="shared" si="289"/>
        <v>4.2266987561397071</v>
      </c>
      <c r="P1044" s="104">
        <f t="shared" si="296"/>
        <v>18.880500609176615</v>
      </c>
      <c r="Q1044" s="102">
        <f t="shared" si="302"/>
        <v>2.8886093440366814E-2</v>
      </c>
      <c r="R1044" s="106">
        <f>K1044-U1044</f>
        <v>0</v>
      </c>
      <c r="S1044" s="106">
        <f>IF(K1044-H1043&lt;0,0,K1044-H1043)</f>
        <v>0</v>
      </c>
      <c r="T1044" s="106">
        <f t="shared" si="290"/>
        <v>98.365381490613771</v>
      </c>
      <c r="U1044" s="107">
        <f>IF(S1044&gt;0,0,IF(U1043+(F1044-AL1044/$C$23)*$C$22/($C$21+$C$22)&gt;$C$8,$C$8,IF(V1044=$C$8,U1043+(F1044-AL1044/$C$23)*$C$22/$C$21,U1043+(F1044-AL1044/$C$23)*$C$22/($C$21+$C$22))))</f>
        <v>1400</v>
      </c>
      <c r="V1044" s="107">
        <f>IF(S1044=0,IF(V1043+(F1044-AL1044/$C$23)*$C$22/($C$21+$C$22)&gt;$C$8,$C$8,V1043+(F1044-AL1044/$C$23)*$C$22/($C$21+$C$22)),E1044)</f>
        <v>1400</v>
      </c>
      <c r="W1044" s="203">
        <f>IF(S1044&gt;0,0,IF(W1043+AL1044/$C$23&gt;$F$23,$F$23,W1043+AL1044/$C$23))</f>
        <v>1.6346185093862227</v>
      </c>
      <c r="X1044" s="105" t="str">
        <f>IF(R1044=0,"-",IF(U1044=0,FORECAST($C$8,Инклинометрия!$B$2:$B$152,Инклинометрия!$A$2:$A$152),FORECAST(R1044,Инклинометрия!$B$2:$B$152,Инклинометрия!$A$2:$A$152)))</f>
        <v>-</v>
      </c>
      <c r="Y1044" s="105" t="str">
        <f>IF(R1044=0,"-",IF(U1044=0,FORECAST($C$8-R1044,Инклинометрия!$B$2:$B$152,Инклинометрия!$A$2:$A$152),0))</f>
        <v>-</v>
      </c>
      <c r="Z1044" s="105" t="str">
        <f>IF(S1044=0,"-",FORECAST($C$8,Инклинометрия!$B$2:$B$152,Инклинометрия!$A$2:$A$152))</f>
        <v>-</v>
      </c>
      <c r="AA1044" s="105" t="str">
        <f>IF(S1044=0,"-",FORECAST($C$8-S1044,Инклинометрия!$B$2:$B$152,Инклинометрия!$A$2:$A$152))</f>
        <v>-</v>
      </c>
      <c r="AB1044" s="105">
        <f>IF(T1044=0,"-",FORECAST($C$6,Инклинометрия!$B$2:$B$152,Инклинометрия!$A$2:$A$152))</f>
        <v>1425</v>
      </c>
      <c r="AC1044" s="105">
        <f>IF(R1044=0,FORECAST($C$6-T1044,Инклинометрия!$B$2:$B$152,Инклинометрия!$A$2:$A$152),FORECAST($C$8,Инклинометрия!$B$2:$B$152,Инклинометрия!$A$2:$A$152))</f>
        <v>1331.5528875839168</v>
      </c>
      <c r="AD1044" s="107">
        <f>IF(U1044=0,"-",FORECAST($C$8,Инклинометрия!$B$2:$B$152,Инклинометрия!$A$2:$A$152))</f>
        <v>1330</v>
      </c>
      <c r="AE1044" s="107">
        <f>IF(U1044=0,"-",FORECAST($C$8-U1044,Инклинометрия!$B$2:$B$152,Инклинометрия!$A$2:$A$152))</f>
        <v>0</v>
      </c>
      <c r="AF1044" s="107">
        <f>FORECAST($C$8-S1044,Инклинометрия!$B$2:$B$152,Инклинометрия!$A$2:$A$152)</f>
        <v>1330</v>
      </c>
      <c r="AG1044" s="107">
        <f>FORECAST($C$8-(S1044+V1044),Инклинометрия!$B$2:$B$152,Инклинометрия!$A$2:$A$152)</f>
        <v>0</v>
      </c>
      <c r="AH1044" s="107">
        <f>IF(W1044=0,"-",FORECAST($C$8+W1044,Инклинометрия!$B$2:$B$152,Инклинометрия!$A$2:$A$152))</f>
        <v>1331.5528875839168</v>
      </c>
      <c r="AI1044" s="107">
        <f>IF(W1044=0,"-",FORECAST($C$8,Инклинометрия!$B$2:$B$152,Инклинометрия!$A$2:$A$152))</f>
        <v>1330</v>
      </c>
      <c r="AK1044" s="122">
        <f>2*PI()*$C$5*(AT1043-AT1042)/(LN(AN1043/$I$9)*$I$8/$I$7+LN($I$10/AN1043)*$I$8/$I$7)</f>
        <v>0</v>
      </c>
      <c r="AL1044" s="67">
        <f>AK1044*(B1044-B1043)</f>
        <v>0</v>
      </c>
      <c r="AM1044" s="23">
        <f t="shared" si="303"/>
        <v>4.3059540056097682E-2</v>
      </c>
      <c r="AN1044" s="26">
        <f>AN1043+AK1044*(B1044-B1043)/(2*PI()*$C$5*AN1043*$I$11)</f>
        <v>0.12986115207059001</v>
      </c>
      <c r="AO1044" s="87">
        <f t="shared" si="297"/>
        <v>111242.59539450394</v>
      </c>
      <c r="AP1044" s="87">
        <f>IF(R1044+U1044&lt;$C$8,0,32*$G$13/$C$12^2*($I$8*R1044+$I$6*U1044)+32*$G$14/($C$14^2-$C$13^2)*($I$8*S1044+$I$6*V1044))</f>
        <v>9917.5953945039291</v>
      </c>
      <c r="AQ1044" s="66">
        <f>R1044*$C$11*$C$9+U1044*$C$11*$C$10</f>
        <v>14695380</v>
      </c>
      <c r="AR1044" s="66">
        <f>S1044*$C$11*$C$9+V1044*$C$11*$C$10</f>
        <v>14695380</v>
      </c>
      <c r="AS1044" s="87">
        <f>$C$11*(T1044*$C$9+W1044*$C$10)</f>
        <v>789129.61404581123</v>
      </c>
      <c r="AT1044" s="45">
        <f t="shared" si="291"/>
        <v>15595752.209440315</v>
      </c>
      <c r="AU1044" s="75"/>
    </row>
    <row r="1045" spans="2:47" ht="15" thickBot="1" x14ac:dyDescent="0.35">
      <c r="B1045" s="41">
        <f t="shared" si="298"/>
        <v>10140</v>
      </c>
      <c r="C1045" s="8">
        <f t="shared" si="299"/>
        <v>101.4</v>
      </c>
      <c r="D1045" s="73">
        <f t="shared" si="285"/>
        <v>135.6225</v>
      </c>
      <c r="E1045" s="29">
        <f t="shared" si="288"/>
        <v>7518.8684314335524</v>
      </c>
      <c r="F1045" s="29">
        <f t="shared" si="292"/>
        <v>7.4150576246884157</v>
      </c>
      <c r="G1045" s="29">
        <f t="shared" si="300"/>
        <v>9.9176395730207556</v>
      </c>
      <c r="H1045" s="17">
        <f t="shared" si="301"/>
        <v>10056.486527042311</v>
      </c>
      <c r="I1045" s="29">
        <f t="shared" si="293"/>
        <v>2.2250485660981263</v>
      </c>
      <c r="J1045" s="29">
        <f t="shared" si="294"/>
        <v>13.949340071224418</v>
      </c>
      <c r="K1045" s="32">
        <f>IF((D1044+L1044+M1044-AL1044)/($C$21+$C$22)&gt;$C$8,$C$8,(D1044+L1044+M1044-AL1044)/($C$21+$C$22))</f>
        <v>1400</v>
      </c>
      <c r="L1045" s="97">
        <f t="shared" si="286"/>
        <v>0</v>
      </c>
      <c r="M1045" s="96">
        <f t="shared" si="287"/>
        <v>0</v>
      </c>
      <c r="N1045" s="98">
        <f t="shared" si="295"/>
        <v>1.7382597742038917</v>
      </c>
      <c r="O1045" s="100">
        <f t="shared" si="289"/>
        <v>4.2266987561397071</v>
      </c>
      <c r="P1045" s="104">
        <f t="shared" si="296"/>
        <v>18.880500609176615</v>
      </c>
      <c r="Q1045" s="102">
        <f t="shared" si="302"/>
        <v>2.8886093440366814E-2</v>
      </c>
      <c r="R1045" s="106">
        <f>K1045-U1045</f>
        <v>0</v>
      </c>
      <c r="S1045" s="106">
        <f>IF(K1045-H1044&lt;0,0,K1045-H1044)</f>
        <v>0</v>
      </c>
      <c r="T1045" s="106">
        <f t="shared" si="290"/>
        <v>98.365381490613771</v>
      </c>
      <c r="U1045" s="107">
        <f>IF(S1045&gt;0,0,IF(U1044+(F1045-AL1045/$C$23)*$C$22/($C$21+$C$22)&gt;$C$8,$C$8,IF(V1045=$C$8,U1044+(F1045-AL1045/$C$23)*$C$22/$C$21,U1044+(F1045-AL1045/$C$23)*$C$22/($C$21+$C$22))))</f>
        <v>1400</v>
      </c>
      <c r="V1045" s="107">
        <f>IF(S1045=0,IF(V1044+(F1045-AL1045/$C$23)*$C$22/($C$21+$C$22)&gt;$C$8,$C$8,V1044+(F1045-AL1045/$C$23)*$C$22/($C$21+$C$22)),E1045)</f>
        <v>1400</v>
      </c>
      <c r="W1045" s="203">
        <f>IF(S1045&gt;0,0,IF(W1044+AL1045/$C$23&gt;$F$23,$F$23,W1044+AL1045/$C$23))</f>
        <v>1.6346185093862227</v>
      </c>
      <c r="X1045" s="105" t="str">
        <f>IF(R1045=0,"-",IF(U1045=0,FORECAST($C$8,Инклинометрия!$B$2:$B$152,Инклинометрия!$A$2:$A$152),FORECAST(R1045,Инклинометрия!$B$2:$B$152,Инклинометрия!$A$2:$A$152)))</f>
        <v>-</v>
      </c>
      <c r="Y1045" s="105" t="str">
        <f>IF(R1045=0,"-",IF(U1045=0,FORECAST($C$8-R1045,Инклинометрия!$B$2:$B$152,Инклинометрия!$A$2:$A$152),0))</f>
        <v>-</v>
      </c>
      <c r="Z1045" s="105" t="str">
        <f>IF(S1045=0,"-",FORECAST($C$8,Инклинометрия!$B$2:$B$152,Инклинометрия!$A$2:$A$152))</f>
        <v>-</v>
      </c>
      <c r="AA1045" s="105" t="str">
        <f>IF(S1045=0,"-",FORECAST($C$8-S1045,Инклинометрия!$B$2:$B$152,Инклинометрия!$A$2:$A$152))</f>
        <v>-</v>
      </c>
      <c r="AB1045" s="105">
        <f>IF(T1045=0,"-",FORECAST($C$6,Инклинометрия!$B$2:$B$152,Инклинометрия!$A$2:$A$152))</f>
        <v>1425</v>
      </c>
      <c r="AC1045" s="105">
        <f>IF(R1045=0,FORECAST($C$6-T1045,Инклинометрия!$B$2:$B$152,Инклинометрия!$A$2:$A$152),FORECAST($C$8,Инклинометрия!$B$2:$B$152,Инклинометрия!$A$2:$A$152))</f>
        <v>1331.5528875839168</v>
      </c>
      <c r="AD1045" s="107">
        <f>IF(U1045=0,"-",FORECAST($C$8,Инклинометрия!$B$2:$B$152,Инклинометрия!$A$2:$A$152))</f>
        <v>1330</v>
      </c>
      <c r="AE1045" s="107">
        <f>IF(U1045=0,"-",FORECAST($C$8-U1045,Инклинометрия!$B$2:$B$152,Инклинометрия!$A$2:$A$152))</f>
        <v>0</v>
      </c>
      <c r="AF1045" s="107">
        <f>FORECAST($C$8-S1045,Инклинометрия!$B$2:$B$152,Инклинометрия!$A$2:$A$152)</f>
        <v>1330</v>
      </c>
      <c r="AG1045" s="107">
        <f>FORECAST($C$8-(S1045+V1045),Инклинометрия!$B$2:$B$152,Инклинометрия!$A$2:$A$152)</f>
        <v>0</v>
      </c>
      <c r="AH1045" s="107">
        <f>IF(W1045=0,"-",FORECAST($C$8+W1045,Инклинометрия!$B$2:$B$152,Инклинометрия!$A$2:$A$152))</f>
        <v>1331.5528875839168</v>
      </c>
      <c r="AI1045" s="107">
        <f>IF(W1045=0,"-",FORECAST($C$8,Инклинометрия!$B$2:$B$152,Инклинометрия!$A$2:$A$152))</f>
        <v>1330</v>
      </c>
      <c r="AK1045" s="122">
        <f>2*PI()*$C$5*(AT1044-AT1043)/(LN(AN1044/$I$9)*$I$8/$I$7+LN($I$10/AN1044)*$I$8/$I$7)</f>
        <v>0</v>
      </c>
      <c r="AL1045" s="67">
        <f>AK1045*(B1045-B1044)</f>
        <v>0</v>
      </c>
      <c r="AM1045" s="23">
        <f t="shared" si="303"/>
        <v>4.3059540056097682E-2</v>
      </c>
      <c r="AN1045" s="26">
        <f>AN1044+AK1045*(B1045-B1044)/(2*PI()*$C$5*AN1044*$I$11)</f>
        <v>0.12986115207059001</v>
      </c>
      <c r="AO1045" s="87">
        <f t="shared" si="297"/>
        <v>111242.59539450394</v>
      </c>
      <c r="AP1045" s="87">
        <f>IF(R1045+U1045&lt;$C$8,0,32*$G$13/$C$12^2*($I$8*R1045+$I$6*U1045)+32*$G$14/($C$14^2-$C$13^2)*($I$8*S1045+$I$6*V1045))</f>
        <v>9917.5953945039291</v>
      </c>
      <c r="AQ1045" s="66">
        <f>R1045*$C$11*$C$9+U1045*$C$11*$C$10</f>
        <v>14695380</v>
      </c>
      <c r="AR1045" s="66">
        <f>S1045*$C$11*$C$9+V1045*$C$11*$C$10</f>
        <v>14695380</v>
      </c>
      <c r="AS1045" s="87">
        <f>$C$11*(T1045*$C$9+W1045*$C$10)</f>
        <v>789129.61404581123</v>
      </c>
      <c r="AT1045" s="45">
        <f t="shared" si="291"/>
        <v>15595752.209440315</v>
      </c>
      <c r="AU1045" s="75"/>
    </row>
    <row r="1046" spans="2:47" ht="15" thickBot="1" x14ac:dyDescent="0.35">
      <c r="B1046" s="41">
        <f t="shared" si="298"/>
        <v>10150</v>
      </c>
      <c r="C1046" s="8">
        <f t="shared" si="299"/>
        <v>101.5</v>
      </c>
      <c r="D1046" s="73">
        <f t="shared" si="285"/>
        <v>135.75624999999999</v>
      </c>
      <c r="E1046" s="29">
        <f t="shared" si="288"/>
        <v>7526.2834890582399</v>
      </c>
      <c r="F1046" s="29">
        <f t="shared" si="292"/>
        <v>7.4150576246875062</v>
      </c>
      <c r="G1046" s="29">
        <f t="shared" si="300"/>
        <v>9.9176395730195388</v>
      </c>
      <c r="H1046" s="17">
        <f t="shared" si="301"/>
        <v>10066.40416661533</v>
      </c>
      <c r="I1046" s="29">
        <f t="shared" si="293"/>
        <v>2.2250485660981263</v>
      </c>
      <c r="J1046" s="29">
        <f t="shared" si="294"/>
        <v>13.949340071223562</v>
      </c>
      <c r="K1046" s="32">
        <f>IF((D1045+L1045+M1045-AL1045)/($C$21+$C$22)&gt;$C$8,$C$8,(D1045+L1045+M1045-AL1045)/($C$21+$C$22))</f>
        <v>1400</v>
      </c>
      <c r="L1046" s="97">
        <f t="shared" si="286"/>
        <v>0</v>
      </c>
      <c r="M1046" s="96">
        <f t="shared" si="287"/>
        <v>0</v>
      </c>
      <c r="N1046" s="98">
        <f t="shared" si="295"/>
        <v>1.7382597742038917</v>
      </c>
      <c r="O1046" s="100">
        <f t="shared" si="289"/>
        <v>4.2266987561397071</v>
      </c>
      <c r="P1046" s="104">
        <f t="shared" si="296"/>
        <v>18.880500609176615</v>
      </c>
      <c r="Q1046" s="102">
        <f t="shared" si="302"/>
        <v>2.8886093440366814E-2</v>
      </c>
      <c r="R1046" s="106">
        <f>K1046-U1046</f>
        <v>0</v>
      </c>
      <c r="S1046" s="106">
        <f>IF(K1046-H1045&lt;0,0,K1046-H1045)</f>
        <v>0</v>
      </c>
      <c r="T1046" s="106">
        <f t="shared" si="290"/>
        <v>98.365381490613771</v>
      </c>
      <c r="U1046" s="107">
        <f>IF(S1046&gt;0,0,IF(U1045+(F1046-AL1046/$C$23)*$C$22/($C$21+$C$22)&gt;$C$8,$C$8,IF(V1046=$C$8,U1045+(F1046-AL1046/$C$23)*$C$22/$C$21,U1045+(F1046-AL1046/$C$23)*$C$22/($C$21+$C$22))))</f>
        <v>1400</v>
      </c>
      <c r="V1046" s="107">
        <f>IF(S1046=0,IF(V1045+(F1046-AL1046/$C$23)*$C$22/($C$21+$C$22)&gt;$C$8,$C$8,V1045+(F1046-AL1046/$C$23)*$C$22/($C$21+$C$22)),E1046)</f>
        <v>1400</v>
      </c>
      <c r="W1046" s="203">
        <f>IF(S1046&gt;0,0,IF(W1045+AL1046/$C$23&gt;$F$23,$F$23,W1045+AL1046/$C$23))</f>
        <v>1.6346185093862227</v>
      </c>
      <c r="X1046" s="105" t="str">
        <f>IF(R1046=0,"-",IF(U1046=0,FORECAST($C$8,Инклинометрия!$B$2:$B$152,Инклинометрия!$A$2:$A$152),FORECAST(R1046,Инклинометрия!$B$2:$B$152,Инклинометрия!$A$2:$A$152)))</f>
        <v>-</v>
      </c>
      <c r="Y1046" s="105" t="str">
        <f>IF(R1046=0,"-",IF(U1046=0,FORECAST($C$8-R1046,Инклинометрия!$B$2:$B$152,Инклинометрия!$A$2:$A$152),0))</f>
        <v>-</v>
      </c>
      <c r="Z1046" s="105" t="str">
        <f>IF(S1046=0,"-",FORECAST($C$8,Инклинометрия!$B$2:$B$152,Инклинометрия!$A$2:$A$152))</f>
        <v>-</v>
      </c>
      <c r="AA1046" s="105" t="str">
        <f>IF(S1046=0,"-",FORECAST($C$8-S1046,Инклинометрия!$B$2:$B$152,Инклинометрия!$A$2:$A$152))</f>
        <v>-</v>
      </c>
      <c r="AB1046" s="105">
        <f>IF(T1046=0,"-",FORECAST($C$6,Инклинометрия!$B$2:$B$152,Инклинометрия!$A$2:$A$152))</f>
        <v>1425</v>
      </c>
      <c r="AC1046" s="105">
        <f>IF(R1046=0,FORECAST($C$6-T1046,Инклинометрия!$B$2:$B$152,Инклинометрия!$A$2:$A$152),FORECAST($C$8,Инклинометрия!$B$2:$B$152,Инклинометрия!$A$2:$A$152))</f>
        <v>1331.5528875839168</v>
      </c>
      <c r="AD1046" s="107">
        <f>IF(U1046=0,"-",FORECAST($C$8,Инклинометрия!$B$2:$B$152,Инклинометрия!$A$2:$A$152))</f>
        <v>1330</v>
      </c>
      <c r="AE1046" s="107">
        <f>IF(U1046=0,"-",FORECAST($C$8-U1046,Инклинометрия!$B$2:$B$152,Инклинометрия!$A$2:$A$152))</f>
        <v>0</v>
      </c>
      <c r="AF1046" s="107">
        <f>FORECAST($C$8-S1046,Инклинометрия!$B$2:$B$152,Инклинометрия!$A$2:$A$152)</f>
        <v>1330</v>
      </c>
      <c r="AG1046" s="107">
        <f>FORECAST($C$8-(S1046+V1046),Инклинометрия!$B$2:$B$152,Инклинометрия!$A$2:$A$152)</f>
        <v>0</v>
      </c>
      <c r="AH1046" s="107">
        <f>IF(W1046=0,"-",FORECAST($C$8+W1046,Инклинометрия!$B$2:$B$152,Инклинометрия!$A$2:$A$152))</f>
        <v>1331.5528875839168</v>
      </c>
      <c r="AI1046" s="107">
        <f>IF(W1046=0,"-",FORECAST($C$8,Инклинометрия!$B$2:$B$152,Инклинометрия!$A$2:$A$152))</f>
        <v>1330</v>
      </c>
      <c r="AK1046" s="122">
        <f>2*PI()*$C$5*(AT1045-AT1044)/(LN(AN1045/$I$9)*$I$8/$I$7+LN($I$10/AN1045)*$I$8/$I$7)</f>
        <v>0</v>
      </c>
      <c r="AL1046" s="67">
        <f>AK1046*(B1046-B1045)</f>
        <v>0</v>
      </c>
      <c r="AM1046" s="23">
        <f t="shared" si="303"/>
        <v>4.3059540056097682E-2</v>
      </c>
      <c r="AN1046" s="26">
        <f>AN1045+AK1046*(B1046-B1045)/(2*PI()*$C$5*AN1045*$I$11)</f>
        <v>0.12986115207059001</v>
      </c>
      <c r="AO1046" s="87">
        <f t="shared" si="297"/>
        <v>111242.59539450394</v>
      </c>
      <c r="AP1046" s="87">
        <f>IF(R1046+U1046&lt;$C$8,0,32*$G$13/$C$12^2*($I$8*R1046+$I$6*U1046)+32*$G$14/($C$14^2-$C$13^2)*($I$8*S1046+$I$6*V1046))</f>
        <v>9917.5953945039291</v>
      </c>
      <c r="AQ1046" s="66">
        <f>R1046*$C$11*$C$9+U1046*$C$11*$C$10</f>
        <v>14695380</v>
      </c>
      <c r="AR1046" s="66">
        <f>S1046*$C$11*$C$9+V1046*$C$11*$C$10</f>
        <v>14695380</v>
      </c>
      <c r="AS1046" s="87">
        <f>$C$11*(T1046*$C$9+W1046*$C$10)</f>
        <v>789129.61404581123</v>
      </c>
      <c r="AT1046" s="45">
        <f t="shared" si="291"/>
        <v>15595752.209440315</v>
      </c>
      <c r="AU1046" s="75"/>
    </row>
    <row r="1047" spans="2:47" ht="15" thickBot="1" x14ac:dyDescent="0.35">
      <c r="B1047" s="41">
        <f t="shared" si="298"/>
        <v>10160</v>
      </c>
      <c r="C1047" s="8">
        <f t="shared" si="299"/>
        <v>101.60000000000001</v>
      </c>
      <c r="D1047" s="73">
        <f t="shared" si="285"/>
        <v>135.89000000000001</v>
      </c>
      <c r="E1047" s="29">
        <f t="shared" si="288"/>
        <v>7533.6985466829283</v>
      </c>
      <c r="F1047" s="29">
        <f t="shared" si="292"/>
        <v>7.4150576246884157</v>
      </c>
      <c r="G1047" s="29">
        <f t="shared" si="300"/>
        <v>9.9176395730207556</v>
      </c>
      <c r="H1047" s="17">
        <f t="shared" si="301"/>
        <v>10076.321806188351</v>
      </c>
      <c r="I1047" s="29">
        <f t="shared" si="293"/>
        <v>2.2250485660981263</v>
      </c>
      <c r="J1047" s="29">
        <f t="shared" si="294"/>
        <v>13.949340071224418</v>
      </c>
      <c r="K1047" s="32">
        <f>IF((D1046+L1046+M1046-AL1046)/($C$21+$C$22)&gt;$C$8,$C$8,(D1046+L1046+M1046-AL1046)/($C$21+$C$22))</f>
        <v>1400</v>
      </c>
      <c r="L1047" s="97">
        <f t="shared" si="286"/>
        <v>0</v>
      </c>
      <c r="M1047" s="96">
        <f t="shared" si="287"/>
        <v>0</v>
      </c>
      <c r="N1047" s="98">
        <f t="shared" si="295"/>
        <v>1.7382597742038917</v>
      </c>
      <c r="O1047" s="100">
        <f t="shared" si="289"/>
        <v>4.2266987561397071</v>
      </c>
      <c r="P1047" s="104">
        <f t="shared" si="296"/>
        <v>18.880500609176615</v>
      </c>
      <c r="Q1047" s="102">
        <f t="shared" si="302"/>
        <v>2.8886093440366814E-2</v>
      </c>
      <c r="R1047" s="106">
        <f>K1047-U1047</f>
        <v>0</v>
      </c>
      <c r="S1047" s="106">
        <f>IF(K1047-H1046&lt;0,0,K1047-H1046)</f>
        <v>0</v>
      </c>
      <c r="T1047" s="106">
        <f t="shared" si="290"/>
        <v>98.365381490613771</v>
      </c>
      <c r="U1047" s="107">
        <f>IF(S1047&gt;0,0,IF(U1046+(F1047-AL1047/$C$23)*$C$22/($C$21+$C$22)&gt;$C$8,$C$8,IF(V1047=$C$8,U1046+(F1047-AL1047/$C$23)*$C$22/$C$21,U1046+(F1047-AL1047/$C$23)*$C$22/($C$21+$C$22))))</f>
        <v>1400</v>
      </c>
      <c r="V1047" s="107">
        <f>IF(S1047=0,IF(V1046+(F1047-AL1047/$C$23)*$C$22/($C$21+$C$22)&gt;$C$8,$C$8,V1046+(F1047-AL1047/$C$23)*$C$22/($C$21+$C$22)),E1047)</f>
        <v>1400</v>
      </c>
      <c r="W1047" s="203">
        <f>IF(S1047&gt;0,0,IF(W1046+AL1047/$C$23&gt;$F$23,$F$23,W1046+AL1047/$C$23))</f>
        <v>1.6346185093862227</v>
      </c>
      <c r="X1047" s="105" t="str">
        <f>IF(R1047=0,"-",IF(U1047=0,FORECAST($C$8,Инклинометрия!$B$2:$B$152,Инклинометрия!$A$2:$A$152),FORECAST(R1047,Инклинометрия!$B$2:$B$152,Инклинометрия!$A$2:$A$152)))</f>
        <v>-</v>
      </c>
      <c r="Y1047" s="105" t="str">
        <f>IF(R1047=0,"-",IF(U1047=0,FORECAST($C$8-R1047,Инклинометрия!$B$2:$B$152,Инклинометрия!$A$2:$A$152),0))</f>
        <v>-</v>
      </c>
      <c r="Z1047" s="105" t="str">
        <f>IF(S1047=0,"-",FORECAST($C$8,Инклинометрия!$B$2:$B$152,Инклинометрия!$A$2:$A$152))</f>
        <v>-</v>
      </c>
      <c r="AA1047" s="105" t="str">
        <f>IF(S1047=0,"-",FORECAST($C$8-S1047,Инклинометрия!$B$2:$B$152,Инклинометрия!$A$2:$A$152))</f>
        <v>-</v>
      </c>
      <c r="AB1047" s="105">
        <f>IF(T1047=0,"-",FORECAST($C$6,Инклинометрия!$B$2:$B$152,Инклинометрия!$A$2:$A$152))</f>
        <v>1425</v>
      </c>
      <c r="AC1047" s="105">
        <f>IF(R1047=0,FORECAST($C$6-T1047,Инклинометрия!$B$2:$B$152,Инклинометрия!$A$2:$A$152),FORECAST($C$8,Инклинометрия!$B$2:$B$152,Инклинометрия!$A$2:$A$152))</f>
        <v>1331.5528875839168</v>
      </c>
      <c r="AD1047" s="107">
        <f>IF(U1047=0,"-",FORECAST($C$8,Инклинометрия!$B$2:$B$152,Инклинометрия!$A$2:$A$152))</f>
        <v>1330</v>
      </c>
      <c r="AE1047" s="107">
        <f>IF(U1047=0,"-",FORECAST($C$8-U1047,Инклинометрия!$B$2:$B$152,Инклинометрия!$A$2:$A$152))</f>
        <v>0</v>
      </c>
      <c r="AF1047" s="107">
        <f>FORECAST($C$8-S1047,Инклинометрия!$B$2:$B$152,Инклинометрия!$A$2:$A$152)</f>
        <v>1330</v>
      </c>
      <c r="AG1047" s="107">
        <f>FORECAST($C$8-(S1047+V1047),Инклинометрия!$B$2:$B$152,Инклинометрия!$A$2:$A$152)</f>
        <v>0</v>
      </c>
      <c r="AH1047" s="107">
        <f>IF(W1047=0,"-",FORECAST($C$8+W1047,Инклинометрия!$B$2:$B$152,Инклинометрия!$A$2:$A$152))</f>
        <v>1331.5528875839168</v>
      </c>
      <c r="AI1047" s="107">
        <f>IF(W1047=0,"-",FORECAST($C$8,Инклинометрия!$B$2:$B$152,Инклинометрия!$A$2:$A$152))</f>
        <v>1330</v>
      </c>
      <c r="AK1047" s="122">
        <f>2*PI()*$C$5*(AT1046-AT1045)/(LN(AN1046/$I$9)*$I$8/$I$7+LN($I$10/AN1046)*$I$8/$I$7)</f>
        <v>0</v>
      </c>
      <c r="AL1047" s="67">
        <f>AK1047*(B1047-B1046)</f>
        <v>0</v>
      </c>
      <c r="AM1047" s="23">
        <f t="shared" si="303"/>
        <v>4.3059540056097682E-2</v>
      </c>
      <c r="AN1047" s="26">
        <f>AN1046+AK1047*(B1047-B1046)/(2*PI()*$C$5*AN1046*$I$11)</f>
        <v>0.12986115207059001</v>
      </c>
      <c r="AO1047" s="87">
        <f t="shared" si="297"/>
        <v>111242.59539450394</v>
      </c>
      <c r="AP1047" s="87">
        <f>IF(R1047+U1047&lt;$C$8,0,32*$G$13/$C$12^2*($I$8*R1047+$I$6*U1047)+32*$G$14/($C$14^2-$C$13^2)*($I$8*S1047+$I$6*V1047))</f>
        <v>9917.5953945039291</v>
      </c>
      <c r="AQ1047" s="66">
        <f>R1047*$C$11*$C$9+U1047*$C$11*$C$10</f>
        <v>14695380</v>
      </c>
      <c r="AR1047" s="66">
        <f>S1047*$C$11*$C$9+V1047*$C$11*$C$10</f>
        <v>14695380</v>
      </c>
      <c r="AS1047" s="87">
        <f>$C$11*(T1047*$C$9+W1047*$C$10)</f>
        <v>789129.61404581123</v>
      </c>
      <c r="AT1047" s="45">
        <f t="shared" si="291"/>
        <v>15595752.209440315</v>
      </c>
      <c r="AU1047" s="75"/>
    </row>
    <row r="1048" spans="2:47" ht="15" thickBot="1" x14ac:dyDescent="0.35">
      <c r="B1048" s="41">
        <f t="shared" si="298"/>
        <v>10170</v>
      </c>
      <c r="C1048" s="8">
        <f t="shared" si="299"/>
        <v>101.7</v>
      </c>
      <c r="D1048" s="73">
        <f t="shared" si="285"/>
        <v>136.02375000000001</v>
      </c>
      <c r="E1048" s="29">
        <f t="shared" si="288"/>
        <v>7541.1136043076158</v>
      </c>
      <c r="F1048" s="29">
        <f t="shared" si="292"/>
        <v>7.4150576246875062</v>
      </c>
      <c r="G1048" s="29">
        <f t="shared" si="300"/>
        <v>9.9176395730195388</v>
      </c>
      <c r="H1048" s="17">
        <f t="shared" si="301"/>
        <v>10086.23944576137</v>
      </c>
      <c r="I1048" s="29">
        <f t="shared" si="293"/>
        <v>2.2250485660981263</v>
      </c>
      <c r="J1048" s="29">
        <f t="shared" si="294"/>
        <v>13.949340071223562</v>
      </c>
      <c r="K1048" s="32">
        <f>IF((D1047+L1047+M1047-AL1047)/($C$21+$C$22)&gt;$C$8,$C$8,(D1047+L1047+M1047-AL1047)/($C$21+$C$22))</f>
        <v>1400</v>
      </c>
      <c r="L1048" s="97">
        <f t="shared" si="286"/>
        <v>0</v>
      </c>
      <c r="M1048" s="96">
        <f t="shared" si="287"/>
        <v>0</v>
      </c>
      <c r="N1048" s="98">
        <f t="shared" si="295"/>
        <v>1.7382597742038917</v>
      </c>
      <c r="O1048" s="100">
        <f t="shared" si="289"/>
        <v>4.2266987561397071</v>
      </c>
      <c r="P1048" s="104">
        <f t="shared" si="296"/>
        <v>18.880500609176615</v>
      </c>
      <c r="Q1048" s="102">
        <f t="shared" si="302"/>
        <v>2.8886093440366814E-2</v>
      </c>
      <c r="R1048" s="106">
        <f>K1048-U1048</f>
        <v>0</v>
      </c>
      <c r="S1048" s="106">
        <f>IF(K1048-H1047&lt;0,0,K1048-H1047)</f>
        <v>0</v>
      </c>
      <c r="T1048" s="106">
        <f t="shared" si="290"/>
        <v>98.365381490613771</v>
      </c>
      <c r="U1048" s="107">
        <f>IF(S1048&gt;0,0,IF(U1047+(F1048-AL1048/$C$23)*$C$22/($C$21+$C$22)&gt;$C$8,$C$8,IF(V1048=$C$8,U1047+(F1048-AL1048/$C$23)*$C$22/$C$21,U1047+(F1048-AL1048/$C$23)*$C$22/($C$21+$C$22))))</f>
        <v>1400</v>
      </c>
      <c r="V1048" s="107">
        <f>IF(S1048=0,IF(V1047+(F1048-AL1048/$C$23)*$C$22/($C$21+$C$22)&gt;$C$8,$C$8,V1047+(F1048-AL1048/$C$23)*$C$22/($C$21+$C$22)),E1048)</f>
        <v>1400</v>
      </c>
      <c r="W1048" s="203">
        <f>IF(S1048&gt;0,0,IF(W1047+AL1048/$C$23&gt;$F$23,$F$23,W1047+AL1048/$C$23))</f>
        <v>1.6346185093862227</v>
      </c>
      <c r="X1048" s="105" t="str">
        <f>IF(R1048=0,"-",IF(U1048=0,FORECAST($C$8,Инклинометрия!$B$2:$B$152,Инклинометрия!$A$2:$A$152),FORECAST(R1048,Инклинометрия!$B$2:$B$152,Инклинометрия!$A$2:$A$152)))</f>
        <v>-</v>
      </c>
      <c r="Y1048" s="105" t="str">
        <f>IF(R1048=0,"-",IF(U1048=0,FORECAST($C$8-R1048,Инклинометрия!$B$2:$B$152,Инклинометрия!$A$2:$A$152),0))</f>
        <v>-</v>
      </c>
      <c r="Z1048" s="105" t="str">
        <f>IF(S1048=0,"-",FORECAST($C$8,Инклинометрия!$B$2:$B$152,Инклинометрия!$A$2:$A$152))</f>
        <v>-</v>
      </c>
      <c r="AA1048" s="105" t="str">
        <f>IF(S1048=0,"-",FORECAST($C$8-S1048,Инклинометрия!$B$2:$B$152,Инклинометрия!$A$2:$A$152))</f>
        <v>-</v>
      </c>
      <c r="AB1048" s="105">
        <f>IF(T1048=0,"-",FORECAST($C$6,Инклинометрия!$B$2:$B$152,Инклинометрия!$A$2:$A$152))</f>
        <v>1425</v>
      </c>
      <c r="AC1048" s="105">
        <f>IF(R1048=0,FORECAST($C$6-T1048,Инклинометрия!$B$2:$B$152,Инклинометрия!$A$2:$A$152),FORECAST($C$8,Инклинометрия!$B$2:$B$152,Инклинометрия!$A$2:$A$152))</f>
        <v>1331.5528875839168</v>
      </c>
      <c r="AD1048" s="107">
        <f>IF(U1048=0,"-",FORECAST($C$8,Инклинометрия!$B$2:$B$152,Инклинометрия!$A$2:$A$152))</f>
        <v>1330</v>
      </c>
      <c r="AE1048" s="107">
        <f>IF(U1048=0,"-",FORECAST($C$8-U1048,Инклинометрия!$B$2:$B$152,Инклинометрия!$A$2:$A$152))</f>
        <v>0</v>
      </c>
      <c r="AF1048" s="107">
        <f>FORECAST($C$8-S1048,Инклинометрия!$B$2:$B$152,Инклинометрия!$A$2:$A$152)</f>
        <v>1330</v>
      </c>
      <c r="AG1048" s="107">
        <f>FORECAST($C$8-(S1048+V1048),Инклинометрия!$B$2:$B$152,Инклинометрия!$A$2:$A$152)</f>
        <v>0</v>
      </c>
      <c r="AH1048" s="107">
        <f>IF(W1048=0,"-",FORECAST($C$8+W1048,Инклинометрия!$B$2:$B$152,Инклинометрия!$A$2:$A$152))</f>
        <v>1331.5528875839168</v>
      </c>
      <c r="AI1048" s="107">
        <f>IF(W1048=0,"-",FORECAST($C$8,Инклинометрия!$B$2:$B$152,Инклинометрия!$A$2:$A$152))</f>
        <v>1330</v>
      </c>
      <c r="AK1048" s="122">
        <f>2*PI()*$C$5*(AT1047-AT1046)/(LN(AN1047/$I$9)*$I$8/$I$7+LN($I$10/AN1047)*$I$8/$I$7)</f>
        <v>0</v>
      </c>
      <c r="AL1048" s="67">
        <f>AK1048*(B1048-B1047)</f>
        <v>0</v>
      </c>
      <c r="AM1048" s="23">
        <f t="shared" si="303"/>
        <v>4.3059540056097682E-2</v>
      </c>
      <c r="AN1048" s="26">
        <f>AN1047+AK1048*(B1048-B1047)/(2*PI()*$C$5*AN1047*$I$11)</f>
        <v>0.12986115207059001</v>
      </c>
      <c r="AO1048" s="87">
        <f t="shared" si="297"/>
        <v>111242.59539450394</v>
      </c>
      <c r="AP1048" s="87">
        <f>IF(R1048+U1048&lt;$C$8,0,32*$G$13/$C$12^2*($I$8*R1048+$I$6*U1048)+32*$G$14/($C$14^2-$C$13^2)*($I$8*S1048+$I$6*V1048))</f>
        <v>9917.5953945039291</v>
      </c>
      <c r="AQ1048" s="66">
        <f>R1048*$C$11*$C$9+U1048*$C$11*$C$10</f>
        <v>14695380</v>
      </c>
      <c r="AR1048" s="66">
        <f>S1048*$C$11*$C$9+V1048*$C$11*$C$10</f>
        <v>14695380</v>
      </c>
      <c r="AS1048" s="87">
        <f>$C$11*(T1048*$C$9+W1048*$C$10)</f>
        <v>789129.61404581123</v>
      </c>
      <c r="AT1048" s="45">
        <f t="shared" si="291"/>
        <v>15595752.209440315</v>
      </c>
      <c r="AU1048" s="75"/>
    </row>
    <row r="1049" spans="2:47" ht="15" thickBot="1" x14ac:dyDescent="0.35">
      <c r="B1049" s="41">
        <f t="shared" si="298"/>
        <v>10180</v>
      </c>
      <c r="C1049" s="8">
        <f t="shared" si="299"/>
        <v>101.8</v>
      </c>
      <c r="D1049" s="73">
        <f t="shared" si="285"/>
        <v>136.1575</v>
      </c>
      <c r="E1049" s="29">
        <f t="shared" si="288"/>
        <v>7548.5286619323033</v>
      </c>
      <c r="F1049" s="29">
        <f t="shared" si="292"/>
        <v>7.4150576246875062</v>
      </c>
      <c r="G1049" s="29">
        <f t="shared" si="300"/>
        <v>9.9176395730195388</v>
      </c>
      <c r="H1049" s="17">
        <f t="shared" si="301"/>
        <v>10096.157085334389</v>
      </c>
      <c r="I1049" s="29">
        <f t="shared" si="293"/>
        <v>2.2250485660981263</v>
      </c>
      <c r="J1049" s="29">
        <f t="shared" si="294"/>
        <v>13.949340071223562</v>
      </c>
      <c r="K1049" s="32">
        <f>IF((D1048+L1048+M1048-AL1048)/($C$21+$C$22)&gt;$C$8,$C$8,(D1048+L1048+M1048-AL1048)/($C$21+$C$22))</f>
        <v>1400</v>
      </c>
      <c r="L1049" s="97">
        <f t="shared" si="286"/>
        <v>0</v>
      </c>
      <c r="M1049" s="96">
        <f t="shared" si="287"/>
        <v>0</v>
      </c>
      <c r="N1049" s="98">
        <f t="shared" si="295"/>
        <v>1.7382597742038917</v>
      </c>
      <c r="O1049" s="100">
        <f t="shared" si="289"/>
        <v>4.2266987561397071</v>
      </c>
      <c r="P1049" s="104">
        <f t="shared" si="296"/>
        <v>18.880500609176615</v>
      </c>
      <c r="Q1049" s="102">
        <f t="shared" si="302"/>
        <v>2.8886093440366814E-2</v>
      </c>
      <c r="R1049" s="106">
        <f>K1049-U1049</f>
        <v>0</v>
      </c>
      <c r="S1049" s="106">
        <f>IF(K1049-H1048&lt;0,0,K1049-H1048)</f>
        <v>0</v>
      </c>
      <c r="T1049" s="106">
        <f t="shared" si="290"/>
        <v>98.365381490613771</v>
      </c>
      <c r="U1049" s="107">
        <f>IF(S1049&gt;0,0,IF(U1048+(F1049-AL1049/$C$23)*$C$22/($C$21+$C$22)&gt;$C$8,$C$8,IF(V1049=$C$8,U1048+(F1049-AL1049/$C$23)*$C$22/$C$21,U1048+(F1049-AL1049/$C$23)*$C$22/($C$21+$C$22))))</f>
        <v>1400</v>
      </c>
      <c r="V1049" s="107">
        <f>IF(S1049=0,IF(V1048+(F1049-AL1049/$C$23)*$C$22/($C$21+$C$22)&gt;$C$8,$C$8,V1048+(F1049-AL1049/$C$23)*$C$22/($C$21+$C$22)),E1049)</f>
        <v>1400</v>
      </c>
      <c r="W1049" s="203">
        <f>IF(S1049&gt;0,0,IF(W1048+AL1049/$C$23&gt;$F$23,$F$23,W1048+AL1049/$C$23))</f>
        <v>1.6346185093862227</v>
      </c>
      <c r="X1049" s="105" t="str">
        <f>IF(R1049=0,"-",IF(U1049=0,FORECAST($C$8,Инклинометрия!$B$2:$B$152,Инклинометрия!$A$2:$A$152),FORECAST(R1049,Инклинометрия!$B$2:$B$152,Инклинометрия!$A$2:$A$152)))</f>
        <v>-</v>
      </c>
      <c r="Y1049" s="105" t="str">
        <f>IF(R1049=0,"-",IF(U1049=0,FORECAST($C$8-R1049,Инклинометрия!$B$2:$B$152,Инклинометрия!$A$2:$A$152),0))</f>
        <v>-</v>
      </c>
      <c r="Z1049" s="105" t="str">
        <f>IF(S1049=0,"-",FORECAST($C$8,Инклинометрия!$B$2:$B$152,Инклинометрия!$A$2:$A$152))</f>
        <v>-</v>
      </c>
      <c r="AA1049" s="105" t="str">
        <f>IF(S1049=0,"-",FORECAST($C$8-S1049,Инклинометрия!$B$2:$B$152,Инклинометрия!$A$2:$A$152))</f>
        <v>-</v>
      </c>
      <c r="AB1049" s="105">
        <f>IF(T1049=0,"-",FORECAST($C$6,Инклинометрия!$B$2:$B$152,Инклинометрия!$A$2:$A$152))</f>
        <v>1425</v>
      </c>
      <c r="AC1049" s="105">
        <f>IF(R1049=0,FORECAST($C$6-T1049,Инклинометрия!$B$2:$B$152,Инклинометрия!$A$2:$A$152),FORECAST($C$8,Инклинометрия!$B$2:$B$152,Инклинометрия!$A$2:$A$152))</f>
        <v>1331.5528875839168</v>
      </c>
      <c r="AD1049" s="107">
        <f>IF(U1049=0,"-",FORECAST($C$8,Инклинометрия!$B$2:$B$152,Инклинометрия!$A$2:$A$152))</f>
        <v>1330</v>
      </c>
      <c r="AE1049" s="107">
        <f>IF(U1049=0,"-",FORECAST($C$8-U1049,Инклинометрия!$B$2:$B$152,Инклинометрия!$A$2:$A$152))</f>
        <v>0</v>
      </c>
      <c r="AF1049" s="107">
        <f>FORECAST($C$8-S1049,Инклинометрия!$B$2:$B$152,Инклинометрия!$A$2:$A$152)</f>
        <v>1330</v>
      </c>
      <c r="AG1049" s="107">
        <f>FORECAST($C$8-(S1049+V1049),Инклинометрия!$B$2:$B$152,Инклинометрия!$A$2:$A$152)</f>
        <v>0</v>
      </c>
      <c r="AH1049" s="107">
        <f>IF(W1049=0,"-",FORECAST($C$8+W1049,Инклинометрия!$B$2:$B$152,Инклинометрия!$A$2:$A$152))</f>
        <v>1331.5528875839168</v>
      </c>
      <c r="AI1049" s="107">
        <f>IF(W1049=0,"-",FORECAST($C$8,Инклинометрия!$B$2:$B$152,Инклинометрия!$A$2:$A$152))</f>
        <v>1330</v>
      </c>
      <c r="AK1049" s="122">
        <f>2*PI()*$C$5*(AT1048-AT1047)/(LN(AN1048/$I$9)*$I$8/$I$7+LN($I$10/AN1048)*$I$8/$I$7)</f>
        <v>0</v>
      </c>
      <c r="AL1049" s="67">
        <f>AK1049*(B1049-B1048)</f>
        <v>0</v>
      </c>
      <c r="AM1049" s="23">
        <f t="shared" si="303"/>
        <v>4.3059540056097682E-2</v>
      </c>
      <c r="AN1049" s="26">
        <f>AN1048+AK1049*(B1049-B1048)/(2*PI()*$C$5*AN1048*$I$11)</f>
        <v>0.12986115207059001</v>
      </c>
      <c r="AO1049" s="87">
        <f t="shared" si="297"/>
        <v>111242.59539450394</v>
      </c>
      <c r="AP1049" s="87">
        <f>IF(R1049+U1049&lt;$C$8,0,32*$G$13/$C$12^2*($I$8*R1049+$I$6*U1049)+32*$G$14/($C$14^2-$C$13^2)*($I$8*S1049+$I$6*V1049))</f>
        <v>9917.5953945039291</v>
      </c>
      <c r="AQ1049" s="66">
        <f>R1049*$C$11*$C$9+U1049*$C$11*$C$10</f>
        <v>14695380</v>
      </c>
      <c r="AR1049" s="66">
        <f>S1049*$C$11*$C$9+V1049*$C$11*$C$10</f>
        <v>14695380</v>
      </c>
      <c r="AS1049" s="87">
        <f>$C$11*(T1049*$C$9+W1049*$C$10)</f>
        <v>789129.61404581123</v>
      </c>
      <c r="AT1049" s="45">
        <f t="shared" si="291"/>
        <v>15595752.209440315</v>
      </c>
      <c r="AU1049" s="75"/>
    </row>
    <row r="1050" spans="2:47" ht="15" thickBot="1" x14ac:dyDescent="0.35">
      <c r="B1050" s="41">
        <f t="shared" si="298"/>
        <v>10190</v>
      </c>
      <c r="C1050" s="8">
        <f t="shared" si="299"/>
        <v>101.9</v>
      </c>
      <c r="D1050" s="73">
        <f t="shared" si="285"/>
        <v>136.29124999999999</v>
      </c>
      <c r="E1050" s="29">
        <f t="shared" si="288"/>
        <v>7555.9437195569917</v>
      </c>
      <c r="F1050" s="29">
        <f t="shared" si="292"/>
        <v>7.4150576246884157</v>
      </c>
      <c r="G1050" s="29">
        <f t="shared" si="300"/>
        <v>9.9176395730207556</v>
      </c>
      <c r="H1050" s="17">
        <f t="shared" si="301"/>
        <v>10106.07472490741</v>
      </c>
      <c r="I1050" s="29">
        <f t="shared" si="293"/>
        <v>2.2250485660981263</v>
      </c>
      <c r="J1050" s="29">
        <f t="shared" si="294"/>
        <v>13.949340071224418</v>
      </c>
      <c r="K1050" s="32">
        <f>IF((D1049+L1049+M1049-AL1049)/($C$21+$C$22)&gt;$C$8,$C$8,(D1049+L1049+M1049-AL1049)/($C$21+$C$22))</f>
        <v>1400</v>
      </c>
      <c r="L1050" s="97">
        <f t="shared" si="286"/>
        <v>0</v>
      </c>
      <c r="M1050" s="96">
        <f t="shared" si="287"/>
        <v>0</v>
      </c>
      <c r="N1050" s="98">
        <f t="shared" si="295"/>
        <v>1.7382597742038917</v>
      </c>
      <c r="O1050" s="100">
        <f t="shared" si="289"/>
        <v>4.2266987561397071</v>
      </c>
      <c r="P1050" s="104">
        <f t="shared" si="296"/>
        <v>18.880500609176615</v>
      </c>
      <c r="Q1050" s="102">
        <f t="shared" si="302"/>
        <v>2.8886093440366814E-2</v>
      </c>
      <c r="R1050" s="106">
        <f>K1050-U1050</f>
        <v>0</v>
      </c>
      <c r="S1050" s="106">
        <f>IF(K1050-H1049&lt;0,0,K1050-H1049)</f>
        <v>0</v>
      </c>
      <c r="T1050" s="106">
        <f t="shared" si="290"/>
        <v>98.365381490613771</v>
      </c>
      <c r="U1050" s="107">
        <f>IF(S1050&gt;0,0,IF(U1049+(F1050-AL1050/$C$23)*$C$22/($C$21+$C$22)&gt;$C$8,$C$8,IF(V1050=$C$8,U1049+(F1050-AL1050/$C$23)*$C$22/$C$21,U1049+(F1050-AL1050/$C$23)*$C$22/($C$21+$C$22))))</f>
        <v>1400</v>
      </c>
      <c r="V1050" s="107">
        <f>IF(S1050=0,IF(V1049+(F1050-AL1050/$C$23)*$C$22/($C$21+$C$22)&gt;$C$8,$C$8,V1049+(F1050-AL1050/$C$23)*$C$22/($C$21+$C$22)),E1050)</f>
        <v>1400</v>
      </c>
      <c r="W1050" s="203">
        <f>IF(S1050&gt;0,0,IF(W1049+AL1050/$C$23&gt;$F$23,$F$23,W1049+AL1050/$C$23))</f>
        <v>1.6346185093862227</v>
      </c>
      <c r="X1050" s="105" t="str">
        <f>IF(R1050=0,"-",IF(U1050=0,FORECAST($C$8,Инклинометрия!$B$2:$B$152,Инклинометрия!$A$2:$A$152),FORECAST(R1050,Инклинометрия!$B$2:$B$152,Инклинометрия!$A$2:$A$152)))</f>
        <v>-</v>
      </c>
      <c r="Y1050" s="105" t="str">
        <f>IF(R1050=0,"-",IF(U1050=0,FORECAST($C$8-R1050,Инклинометрия!$B$2:$B$152,Инклинометрия!$A$2:$A$152),0))</f>
        <v>-</v>
      </c>
      <c r="Z1050" s="105" t="str">
        <f>IF(S1050=0,"-",FORECAST($C$8,Инклинометрия!$B$2:$B$152,Инклинометрия!$A$2:$A$152))</f>
        <v>-</v>
      </c>
      <c r="AA1050" s="105" t="str">
        <f>IF(S1050=0,"-",FORECAST($C$8-S1050,Инклинометрия!$B$2:$B$152,Инклинометрия!$A$2:$A$152))</f>
        <v>-</v>
      </c>
      <c r="AB1050" s="105">
        <f>IF(T1050=0,"-",FORECAST($C$6,Инклинометрия!$B$2:$B$152,Инклинометрия!$A$2:$A$152))</f>
        <v>1425</v>
      </c>
      <c r="AC1050" s="105">
        <f>IF(R1050=0,FORECAST($C$6-T1050,Инклинометрия!$B$2:$B$152,Инклинометрия!$A$2:$A$152),FORECAST($C$8,Инклинометрия!$B$2:$B$152,Инклинометрия!$A$2:$A$152))</f>
        <v>1331.5528875839168</v>
      </c>
      <c r="AD1050" s="107">
        <f>IF(U1050=0,"-",FORECAST($C$8,Инклинометрия!$B$2:$B$152,Инклинометрия!$A$2:$A$152))</f>
        <v>1330</v>
      </c>
      <c r="AE1050" s="107">
        <f>IF(U1050=0,"-",FORECAST($C$8-U1050,Инклинометрия!$B$2:$B$152,Инклинометрия!$A$2:$A$152))</f>
        <v>0</v>
      </c>
      <c r="AF1050" s="107">
        <f>FORECAST($C$8-S1050,Инклинометрия!$B$2:$B$152,Инклинометрия!$A$2:$A$152)</f>
        <v>1330</v>
      </c>
      <c r="AG1050" s="107">
        <f>FORECAST($C$8-(S1050+V1050),Инклинометрия!$B$2:$B$152,Инклинометрия!$A$2:$A$152)</f>
        <v>0</v>
      </c>
      <c r="AH1050" s="107">
        <f>IF(W1050=0,"-",FORECAST($C$8+W1050,Инклинометрия!$B$2:$B$152,Инклинометрия!$A$2:$A$152))</f>
        <v>1331.5528875839168</v>
      </c>
      <c r="AI1050" s="107">
        <f>IF(W1050=0,"-",FORECAST($C$8,Инклинометрия!$B$2:$B$152,Инклинометрия!$A$2:$A$152))</f>
        <v>1330</v>
      </c>
      <c r="AK1050" s="122">
        <f>2*PI()*$C$5*(AT1049-AT1048)/(LN(AN1049/$I$9)*$I$8/$I$7+LN($I$10/AN1049)*$I$8/$I$7)</f>
        <v>0</v>
      </c>
      <c r="AL1050" s="67">
        <f>AK1050*(B1050-B1049)</f>
        <v>0</v>
      </c>
      <c r="AM1050" s="23">
        <f t="shared" si="303"/>
        <v>4.3059540056097682E-2</v>
      </c>
      <c r="AN1050" s="26">
        <f>AN1049+AK1050*(B1050-B1049)/(2*PI()*$C$5*AN1049*$I$11)</f>
        <v>0.12986115207059001</v>
      </c>
      <c r="AO1050" s="87">
        <f t="shared" si="297"/>
        <v>111242.59539450394</v>
      </c>
      <c r="AP1050" s="87">
        <f>IF(R1050+U1050&lt;$C$8,0,32*$G$13/$C$12^2*($I$8*R1050+$I$6*U1050)+32*$G$14/($C$14^2-$C$13^2)*($I$8*S1050+$I$6*V1050))</f>
        <v>9917.5953945039291</v>
      </c>
      <c r="AQ1050" s="66">
        <f>R1050*$C$11*$C$9+U1050*$C$11*$C$10</f>
        <v>14695380</v>
      </c>
      <c r="AR1050" s="66">
        <f>S1050*$C$11*$C$9+V1050*$C$11*$C$10</f>
        <v>14695380</v>
      </c>
      <c r="AS1050" s="87">
        <f>$C$11*(T1050*$C$9+W1050*$C$10)</f>
        <v>789129.61404581123</v>
      </c>
      <c r="AT1050" s="45">
        <f t="shared" si="291"/>
        <v>15595752.209440315</v>
      </c>
      <c r="AU1050" s="75"/>
    </row>
    <row r="1051" spans="2:47" ht="15" thickBot="1" x14ac:dyDescent="0.35">
      <c r="B1051" s="41">
        <f t="shared" si="298"/>
        <v>10200</v>
      </c>
      <c r="C1051" s="8">
        <f t="shared" si="299"/>
        <v>102</v>
      </c>
      <c r="D1051" s="73">
        <f t="shared" si="285"/>
        <v>136.42500000000001</v>
      </c>
      <c r="E1051" s="29">
        <f t="shared" si="288"/>
        <v>7563.3587771816792</v>
      </c>
      <c r="F1051" s="29">
        <f t="shared" si="292"/>
        <v>7.4150576246875062</v>
      </c>
      <c r="G1051" s="29">
        <f t="shared" si="300"/>
        <v>9.9176395730195388</v>
      </c>
      <c r="H1051" s="17">
        <f t="shared" si="301"/>
        <v>10115.992364480429</v>
      </c>
      <c r="I1051" s="29">
        <f t="shared" si="293"/>
        <v>2.2250485660981263</v>
      </c>
      <c r="J1051" s="29">
        <f t="shared" si="294"/>
        <v>13.949340071223562</v>
      </c>
      <c r="K1051" s="32">
        <f>IF((D1050+L1050+M1050-AL1050)/($C$21+$C$22)&gt;$C$8,$C$8,(D1050+L1050+M1050-AL1050)/($C$21+$C$22))</f>
        <v>1400</v>
      </c>
      <c r="L1051" s="97">
        <f t="shared" si="286"/>
        <v>0</v>
      </c>
      <c r="M1051" s="96">
        <f t="shared" si="287"/>
        <v>0</v>
      </c>
      <c r="N1051" s="98">
        <f t="shared" si="295"/>
        <v>1.7382597742038917</v>
      </c>
      <c r="O1051" s="100">
        <f t="shared" si="289"/>
        <v>4.2266987561397071</v>
      </c>
      <c r="P1051" s="104">
        <f t="shared" si="296"/>
        <v>18.880500609176615</v>
      </c>
      <c r="Q1051" s="102">
        <f t="shared" si="302"/>
        <v>2.8886093440366814E-2</v>
      </c>
      <c r="R1051" s="106">
        <f>K1051-U1051</f>
        <v>0</v>
      </c>
      <c r="S1051" s="106">
        <f>IF(K1051-H1050&lt;0,0,K1051-H1050)</f>
        <v>0</v>
      </c>
      <c r="T1051" s="106">
        <f t="shared" si="290"/>
        <v>98.365381490613771</v>
      </c>
      <c r="U1051" s="107">
        <f>IF(S1051&gt;0,0,IF(U1050+(F1051-AL1051/$C$23)*$C$22/($C$21+$C$22)&gt;$C$8,$C$8,IF(V1051=$C$8,U1050+(F1051-AL1051/$C$23)*$C$22/$C$21,U1050+(F1051-AL1051/$C$23)*$C$22/($C$21+$C$22))))</f>
        <v>1400</v>
      </c>
      <c r="V1051" s="107">
        <f>IF(S1051=0,IF(V1050+(F1051-AL1051/$C$23)*$C$22/($C$21+$C$22)&gt;$C$8,$C$8,V1050+(F1051-AL1051/$C$23)*$C$22/($C$21+$C$22)),E1051)</f>
        <v>1400</v>
      </c>
      <c r="W1051" s="203">
        <f>IF(S1051&gt;0,0,IF(W1050+AL1051/$C$23&gt;$F$23,$F$23,W1050+AL1051/$C$23))</f>
        <v>1.6346185093862227</v>
      </c>
      <c r="X1051" s="105" t="str">
        <f>IF(R1051=0,"-",IF(U1051=0,FORECAST($C$8,Инклинометрия!$B$2:$B$152,Инклинометрия!$A$2:$A$152),FORECAST(R1051,Инклинометрия!$B$2:$B$152,Инклинометрия!$A$2:$A$152)))</f>
        <v>-</v>
      </c>
      <c r="Y1051" s="105" t="str">
        <f>IF(R1051=0,"-",IF(U1051=0,FORECAST($C$8-R1051,Инклинометрия!$B$2:$B$152,Инклинометрия!$A$2:$A$152),0))</f>
        <v>-</v>
      </c>
      <c r="Z1051" s="105" t="str">
        <f>IF(S1051=0,"-",FORECAST($C$8,Инклинометрия!$B$2:$B$152,Инклинометрия!$A$2:$A$152))</f>
        <v>-</v>
      </c>
      <c r="AA1051" s="105" t="str">
        <f>IF(S1051=0,"-",FORECAST($C$8-S1051,Инклинометрия!$B$2:$B$152,Инклинометрия!$A$2:$A$152))</f>
        <v>-</v>
      </c>
      <c r="AB1051" s="105">
        <f>IF(T1051=0,"-",FORECAST($C$6,Инклинометрия!$B$2:$B$152,Инклинометрия!$A$2:$A$152))</f>
        <v>1425</v>
      </c>
      <c r="AC1051" s="105">
        <f>IF(R1051=0,FORECAST($C$6-T1051,Инклинометрия!$B$2:$B$152,Инклинометрия!$A$2:$A$152),FORECAST($C$8,Инклинометрия!$B$2:$B$152,Инклинометрия!$A$2:$A$152))</f>
        <v>1331.5528875839168</v>
      </c>
      <c r="AD1051" s="107">
        <f>IF(U1051=0,"-",FORECAST($C$8,Инклинометрия!$B$2:$B$152,Инклинометрия!$A$2:$A$152))</f>
        <v>1330</v>
      </c>
      <c r="AE1051" s="107">
        <f>IF(U1051=0,"-",FORECAST($C$8-U1051,Инклинометрия!$B$2:$B$152,Инклинометрия!$A$2:$A$152))</f>
        <v>0</v>
      </c>
      <c r="AF1051" s="107">
        <f>FORECAST($C$8-S1051,Инклинометрия!$B$2:$B$152,Инклинометрия!$A$2:$A$152)</f>
        <v>1330</v>
      </c>
      <c r="AG1051" s="107">
        <f>FORECAST($C$8-(S1051+V1051),Инклинометрия!$B$2:$B$152,Инклинометрия!$A$2:$A$152)</f>
        <v>0</v>
      </c>
      <c r="AH1051" s="107">
        <f>IF(W1051=0,"-",FORECAST($C$8+W1051,Инклинометрия!$B$2:$B$152,Инклинометрия!$A$2:$A$152))</f>
        <v>1331.5528875839168</v>
      </c>
      <c r="AI1051" s="107">
        <f>IF(W1051=0,"-",FORECAST($C$8,Инклинометрия!$B$2:$B$152,Инклинометрия!$A$2:$A$152))</f>
        <v>1330</v>
      </c>
      <c r="AK1051" s="122">
        <f>2*PI()*$C$5*(AT1050-AT1049)/(LN(AN1050/$I$9)*$I$8/$I$7+LN($I$10/AN1050)*$I$8/$I$7)</f>
        <v>0</v>
      </c>
      <c r="AL1051" s="67">
        <f>AK1051*(B1051-B1050)</f>
        <v>0</v>
      </c>
      <c r="AM1051" s="23">
        <f t="shared" si="303"/>
        <v>4.3059540056097682E-2</v>
      </c>
      <c r="AN1051" s="26">
        <f>AN1050+AK1051*(B1051-B1050)/(2*PI()*$C$5*AN1050*$I$11)</f>
        <v>0.12986115207059001</v>
      </c>
      <c r="AO1051" s="87">
        <f t="shared" si="297"/>
        <v>111242.59539450394</v>
      </c>
      <c r="AP1051" s="87">
        <f>IF(R1051+U1051&lt;$C$8,0,32*$G$13/$C$12^2*($I$8*R1051+$I$6*U1051)+32*$G$14/($C$14^2-$C$13^2)*($I$8*S1051+$I$6*V1051))</f>
        <v>9917.5953945039291</v>
      </c>
      <c r="AQ1051" s="66">
        <f>R1051*$C$11*$C$9+U1051*$C$11*$C$10</f>
        <v>14695380</v>
      </c>
      <c r="AR1051" s="66">
        <f>S1051*$C$11*$C$9+V1051*$C$11*$C$10</f>
        <v>14695380</v>
      </c>
      <c r="AS1051" s="87">
        <f>$C$11*(T1051*$C$9+W1051*$C$10)</f>
        <v>789129.61404581123</v>
      </c>
      <c r="AT1051" s="45">
        <f t="shared" si="291"/>
        <v>15595752.209440315</v>
      </c>
      <c r="AU1051" s="75"/>
    </row>
    <row r="1052" spans="2:47" ht="15" thickBot="1" x14ac:dyDescent="0.35">
      <c r="B1052" s="41">
        <f t="shared" si="298"/>
        <v>10210</v>
      </c>
      <c r="C1052" s="8">
        <f t="shared" si="299"/>
        <v>102.10000000000001</v>
      </c>
      <c r="D1052" s="73">
        <f t="shared" si="285"/>
        <v>136.55875000000003</v>
      </c>
      <c r="E1052" s="29">
        <f t="shared" si="288"/>
        <v>7570.7738348063676</v>
      </c>
      <c r="F1052" s="29">
        <f t="shared" si="292"/>
        <v>7.4150576246884157</v>
      </c>
      <c r="G1052" s="29">
        <f t="shared" si="300"/>
        <v>9.9176395730207556</v>
      </c>
      <c r="H1052" s="17">
        <f t="shared" si="301"/>
        <v>10125.91000405345</v>
      </c>
      <c r="I1052" s="29">
        <f t="shared" si="293"/>
        <v>2.2250485660981263</v>
      </c>
      <c r="J1052" s="29">
        <f t="shared" si="294"/>
        <v>13.949340071224418</v>
      </c>
      <c r="K1052" s="32">
        <f>IF((D1051+L1051+M1051-AL1051)/($C$21+$C$22)&gt;$C$8,$C$8,(D1051+L1051+M1051-AL1051)/($C$21+$C$22))</f>
        <v>1400</v>
      </c>
      <c r="L1052" s="97">
        <f t="shared" si="286"/>
        <v>0</v>
      </c>
      <c r="M1052" s="96">
        <f t="shared" si="287"/>
        <v>0</v>
      </c>
      <c r="N1052" s="98">
        <f t="shared" si="295"/>
        <v>1.7382597742038917</v>
      </c>
      <c r="O1052" s="100">
        <f t="shared" si="289"/>
        <v>4.2266987561397071</v>
      </c>
      <c r="P1052" s="104">
        <f t="shared" si="296"/>
        <v>18.880500609176615</v>
      </c>
      <c r="Q1052" s="102">
        <f t="shared" si="302"/>
        <v>2.8886093440366814E-2</v>
      </c>
      <c r="R1052" s="106">
        <f>K1052-U1052</f>
        <v>0</v>
      </c>
      <c r="S1052" s="106">
        <f>IF(K1052-H1051&lt;0,0,K1052-H1051)</f>
        <v>0</v>
      </c>
      <c r="T1052" s="106">
        <f t="shared" si="290"/>
        <v>98.365381490613771</v>
      </c>
      <c r="U1052" s="107">
        <f>IF(S1052&gt;0,0,IF(U1051+(F1052-AL1052/$C$23)*$C$22/($C$21+$C$22)&gt;$C$8,$C$8,IF(V1052=$C$8,U1051+(F1052-AL1052/$C$23)*$C$22/$C$21,U1051+(F1052-AL1052/$C$23)*$C$22/($C$21+$C$22))))</f>
        <v>1400</v>
      </c>
      <c r="V1052" s="107">
        <f>IF(S1052=0,IF(V1051+(F1052-AL1052/$C$23)*$C$22/($C$21+$C$22)&gt;$C$8,$C$8,V1051+(F1052-AL1052/$C$23)*$C$22/($C$21+$C$22)),E1052)</f>
        <v>1400</v>
      </c>
      <c r="W1052" s="203">
        <f>IF(S1052&gt;0,0,IF(W1051+AL1052/$C$23&gt;$F$23,$F$23,W1051+AL1052/$C$23))</f>
        <v>1.6346185093862227</v>
      </c>
      <c r="X1052" s="105" t="str">
        <f>IF(R1052=0,"-",IF(U1052=0,FORECAST($C$8,Инклинометрия!$B$2:$B$152,Инклинометрия!$A$2:$A$152),FORECAST(R1052,Инклинометрия!$B$2:$B$152,Инклинометрия!$A$2:$A$152)))</f>
        <v>-</v>
      </c>
      <c r="Y1052" s="105" t="str">
        <f>IF(R1052=0,"-",IF(U1052=0,FORECAST($C$8-R1052,Инклинометрия!$B$2:$B$152,Инклинометрия!$A$2:$A$152),0))</f>
        <v>-</v>
      </c>
      <c r="Z1052" s="105" t="str">
        <f>IF(S1052=0,"-",FORECAST($C$8,Инклинометрия!$B$2:$B$152,Инклинометрия!$A$2:$A$152))</f>
        <v>-</v>
      </c>
      <c r="AA1052" s="105" t="str">
        <f>IF(S1052=0,"-",FORECAST($C$8-S1052,Инклинометрия!$B$2:$B$152,Инклинометрия!$A$2:$A$152))</f>
        <v>-</v>
      </c>
      <c r="AB1052" s="105">
        <f>IF(T1052=0,"-",FORECAST($C$6,Инклинометрия!$B$2:$B$152,Инклинометрия!$A$2:$A$152))</f>
        <v>1425</v>
      </c>
      <c r="AC1052" s="105">
        <f>IF(R1052=0,FORECAST($C$6-T1052,Инклинометрия!$B$2:$B$152,Инклинометрия!$A$2:$A$152),FORECAST($C$8,Инклинометрия!$B$2:$B$152,Инклинометрия!$A$2:$A$152))</f>
        <v>1331.5528875839168</v>
      </c>
      <c r="AD1052" s="107">
        <f>IF(U1052=0,"-",FORECAST($C$8,Инклинометрия!$B$2:$B$152,Инклинометрия!$A$2:$A$152))</f>
        <v>1330</v>
      </c>
      <c r="AE1052" s="107">
        <f>IF(U1052=0,"-",FORECAST($C$8-U1052,Инклинометрия!$B$2:$B$152,Инклинометрия!$A$2:$A$152))</f>
        <v>0</v>
      </c>
      <c r="AF1052" s="107">
        <f>FORECAST($C$8-S1052,Инклинометрия!$B$2:$B$152,Инклинометрия!$A$2:$A$152)</f>
        <v>1330</v>
      </c>
      <c r="AG1052" s="107">
        <f>FORECAST($C$8-(S1052+V1052),Инклинометрия!$B$2:$B$152,Инклинометрия!$A$2:$A$152)</f>
        <v>0</v>
      </c>
      <c r="AH1052" s="107">
        <f>IF(W1052=0,"-",FORECAST($C$8+W1052,Инклинометрия!$B$2:$B$152,Инклинометрия!$A$2:$A$152))</f>
        <v>1331.5528875839168</v>
      </c>
      <c r="AI1052" s="107">
        <f>IF(W1052=0,"-",FORECAST($C$8,Инклинометрия!$B$2:$B$152,Инклинометрия!$A$2:$A$152))</f>
        <v>1330</v>
      </c>
      <c r="AK1052" s="122">
        <f>2*PI()*$C$5*(AT1051-AT1050)/(LN(AN1051/$I$9)*$I$8/$I$7+LN($I$10/AN1051)*$I$8/$I$7)</f>
        <v>0</v>
      </c>
      <c r="AL1052" s="67">
        <f>AK1052*(B1052-B1051)</f>
        <v>0</v>
      </c>
      <c r="AM1052" s="23">
        <f t="shared" si="303"/>
        <v>4.3059540056097682E-2</v>
      </c>
      <c r="AN1052" s="26">
        <f>AN1051+AK1052*(B1052-B1051)/(2*PI()*$C$5*AN1051*$I$11)</f>
        <v>0.12986115207059001</v>
      </c>
      <c r="AO1052" s="87">
        <f t="shared" si="297"/>
        <v>111242.59539450394</v>
      </c>
      <c r="AP1052" s="87">
        <f>IF(R1052+U1052&lt;$C$8,0,32*$G$13/$C$12^2*($I$8*R1052+$I$6*U1052)+32*$G$14/($C$14^2-$C$13^2)*($I$8*S1052+$I$6*V1052))</f>
        <v>9917.5953945039291</v>
      </c>
      <c r="AQ1052" s="66">
        <f>R1052*$C$11*$C$9+U1052*$C$11*$C$10</f>
        <v>14695380</v>
      </c>
      <c r="AR1052" s="66">
        <f>S1052*$C$11*$C$9+V1052*$C$11*$C$10</f>
        <v>14695380</v>
      </c>
      <c r="AS1052" s="87">
        <f>$C$11*(T1052*$C$9+W1052*$C$10)</f>
        <v>789129.61404581123</v>
      </c>
      <c r="AT1052" s="45">
        <f t="shared" si="291"/>
        <v>15595752.209440315</v>
      </c>
      <c r="AU1052" s="75"/>
    </row>
    <row r="1053" spans="2:47" ht="15" thickBot="1" x14ac:dyDescent="0.35">
      <c r="B1053" s="41">
        <f t="shared" si="298"/>
        <v>10220</v>
      </c>
      <c r="C1053" s="8">
        <f t="shared" si="299"/>
        <v>102.2</v>
      </c>
      <c r="D1053" s="73">
        <f t="shared" si="285"/>
        <v>136.6925</v>
      </c>
      <c r="E1053" s="29">
        <f t="shared" si="288"/>
        <v>7578.1888924310551</v>
      </c>
      <c r="F1053" s="29">
        <f t="shared" si="292"/>
        <v>7.4150576246875062</v>
      </c>
      <c r="G1053" s="29">
        <f t="shared" si="300"/>
        <v>9.9176395730195388</v>
      </c>
      <c r="H1053" s="17">
        <f t="shared" si="301"/>
        <v>10135.82764362647</v>
      </c>
      <c r="I1053" s="29">
        <f t="shared" si="293"/>
        <v>2.2250485660981263</v>
      </c>
      <c r="J1053" s="29">
        <f t="shared" si="294"/>
        <v>13.949340071223562</v>
      </c>
      <c r="K1053" s="32">
        <f>IF((D1052+L1052+M1052-AL1052)/($C$21+$C$22)&gt;$C$8,$C$8,(D1052+L1052+M1052-AL1052)/($C$21+$C$22))</f>
        <v>1400</v>
      </c>
      <c r="L1053" s="97">
        <f t="shared" si="286"/>
        <v>0</v>
      </c>
      <c r="M1053" s="96">
        <f t="shared" si="287"/>
        <v>0</v>
      </c>
      <c r="N1053" s="98">
        <f t="shared" si="295"/>
        <v>1.7382597742038917</v>
      </c>
      <c r="O1053" s="100">
        <f t="shared" si="289"/>
        <v>4.2266987561397071</v>
      </c>
      <c r="P1053" s="104">
        <f t="shared" si="296"/>
        <v>18.880500609176615</v>
      </c>
      <c r="Q1053" s="102">
        <f t="shared" si="302"/>
        <v>2.8886093440366814E-2</v>
      </c>
      <c r="R1053" s="106">
        <f>K1053-U1053</f>
        <v>0</v>
      </c>
      <c r="S1053" s="106">
        <f>IF(K1053-H1052&lt;0,0,K1053-H1052)</f>
        <v>0</v>
      </c>
      <c r="T1053" s="106">
        <f t="shared" si="290"/>
        <v>98.365381490613771</v>
      </c>
      <c r="U1053" s="107">
        <f>IF(S1053&gt;0,0,IF(U1052+(F1053-AL1053/$C$23)*$C$22/($C$21+$C$22)&gt;$C$8,$C$8,IF(V1053=$C$8,U1052+(F1053-AL1053/$C$23)*$C$22/$C$21,U1052+(F1053-AL1053/$C$23)*$C$22/($C$21+$C$22))))</f>
        <v>1400</v>
      </c>
      <c r="V1053" s="107">
        <f>IF(S1053=0,IF(V1052+(F1053-AL1053/$C$23)*$C$22/($C$21+$C$22)&gt;$C$8,$C$8,V1052+(F1053-AL1053/$C$23)*$C$22/($C$21+$C$22)),E1053)</f>
        <v>1400</v>
      </c>
      <c r="W1053" s="203">
        <f>IF(S1053&gt;0,0,IF(W1052+AL1053/$C$23&gt;$F$23,$F$23,W1052+AL1053/$C$23))</f>
        <v>1.6346185093862227</v>
      </c>
      <c r="X1053" s="105" t="str">
        <f>IF(R1053=0,"-",IF(U1053=0,FORECAST($C$8,Инклинометрия!$B$2:$B$152,Инклинометрия!$A$2:$A$152),FORECAST(R1053,Инклинометрия!$B$2:$B$152,Инклинометрия!$A$2:$A$152)))</f>
        <v>-</v>
      </c>
      <c r="Y1053" s="105" t="str">
        <f>IF(R1053=0,"-",IF(U1053=0,FORECAST($C$8-R1053,Инклинометрия!$B$2:$B$152,Инклинометрия!$A$2:$A$152),0))</f>
        <v>-</v>
      </c>
      <c r="Z1053" s="105" t="str">
        <f>IF(S1053=0,"-",FORECAST($C$8,Инклинометрия!$B$2:$B$152,Инклинометрия!$A$2:$A$152))</f>
        <v>-</v>
      </c>
      <c r="AA1053" s="105" t="str">
        <f>IF(S1053=0,"-",FORECAST($C$8-S1053,Инклинометрия!$B$2:$B$152,Инклинометрия!$A$2:$A$152))</f>
        <v>-</v>
      </c>
      <c r="AB1053" s="105">
        <f>IF(T1053=0,"-",FORECAST($C$6,Инклинометрия!$B$2:$B$152,Инклинометрия!$A$2:$A$152))</f>
        <v>1425</v>
      </c>
      <c r="AC1053" s="105">
        <f>IF(R1053=0,FORECAST($C$6-T1053,Инклинометрия!$B$2:$B$152,Инклинометрия!$A$2:$A$152),FORECAST($C$8,Инклинометрия!$B$2:$B$152,Инклинометрия!$A$2:$A$152))</f>
        <v>1331.5528875839168</v>
      </c>
      <c r="AD1053" s="107">
        <f>IF(U1053=0,"-",FORECAST($C$8,Инклинометрия!$B$2:$B$152,Инклинометрия!$A$2:$A$152))</f>
        <v>1330</v>
      </c>
      <c r="AE1053" s="107">
        <f>IF(U1053=0,"-",FORECAST($C$8-U1053,Инклинометрия!$B$2:$B$152,Инклинометрия!$A$2:$A$152))</f>
        <v>0</v>
      </c>
      <c r="AF1053" s="107">
        <f>FORECAST($C$8-S1053,Инклинометрия!$B$2:$B$152,Инклинометрия!$A$2:$A$152)</f>
        <v>1330</v>
      </c>
      <c r="AG1053" s="107">
        <f>FORECAST($C$8-(S1053+V1053),Инклинометрия!$B$2:$B$152,Инклинометрия!$A$2:$A$152)</f>
        <v>0</v>
      </c>
      <c r="AH1053" s="107">
        <f>IF(W1053=0,"-",FORECAST($C$8+W1053,Инклинометрия!$B$2:$B$152,Инклинометрия!$A$2:$A$152))</f>
        <v>1331.5528875839168</v>
      </c>
      <c r="AI1053" s="107">
        <f>IF(W1053=0,"-",FORECAST($C$8,Инклинометрия!$B$2:$B$152,Инклинометрия!$A$2:$A$152))</f>
        <v>1330</v>
      </c>
      <c r="AK1053" s="122">
        <f>2*PI()*$C$5*(AT1052-AT1051)/(LN(AN1052/$I$9)*$I$8/$I$7+LN($I$10/AN1052)*$I$8/$I$7)</f>
        <v>0</v>
      </c>
      <c r="AL1053" s="67">
        <f>AK1053*(B1053-B1052)</f>
        <v>0</v>
      </c>
      <c r="AM1053" s="23">
        <f t="shared" si="303"/>
        <v>4.3059540056097682E-2</v>
      </c>
      <c r="AN1053" s="26">
        <f>AN1052+AK1053*(B1053-B1052)/(2*PI()*$C$5*AN1052*$I$11)</f>
        <v>0.12986115207059001</v>
      </c>
      <c r="AO1053" s="87">
        <f t="shared" si="297"/>
        <v>111242.59539450394</v>
      </c>
      <c r="AP1053" s="87">
        <f>IF(R1053+U1053&lt;$C$8,0,32*$G$13/$C$12^2*($I$8*R1053+$I$6*U1053)+32*$G$14/($C$14^2-$C$13^2)*($I$8*S1053+$I$6*V1053))</f>
        <v>9917.5953945039291</v>
      </c>
      <c r="AQ1053" s="66">
        <f>R1053*$C$11*$C$9+U1053*$C$11*$C$10</f>
        <v>14695380</v>
      </c>
      <c r="AR1053" s="66">
        <f>S1053*$C$11*$C$9+V1053*$C$11*$C$10</f>
        <v>14695380</v>
      </c>
      <c r="AS1053" s="87">
        <f>$C$11*(T1053*$C$9+W1053*$C$10)</f>
        <v>789129.61404581123</v>
      </c>
      <c r="AT1053" s="45">
        <f t="shared" si="291"/>
        <v>15595752.209440315</v>
      </c>
      <c r="AU1053" s="75"/>
    </row>
    <row r="1054" spans="2:47" ht="15" thickBot="1" x14ac:dyDescent="0.35">
      <c r="B1054" s="41">
        <f t="shared" si="298"/>
        <v>10230</v>
      </c>
      <c r="C1054" s="8">
        <f t="shared" si="299"/>
        <v>102.3</v>
      </c>
      <c r="D1054" s="73">
        <f t="shared" si="285"/>
        <v>136.82624999999999</v>
      </c>
      <c r="E1054" s="29">
        <f t="shared" si="288"/>
        <v>7585.6039500557426</v>
      </c>
      <c r="F1054" s="29">
        <f t="shared" si="292"/>
        <v>7.4150576246875062</v>
      </c>
      <c r="G1054" s="29">
        <f t="shared" si="300"/>
        <v>9.9176395730195388</v>
      </c>
      <c r="H1054" s="17">
        <f t="shared" si="301"/>
        <v>10145.745283199489</v>
      </c>
      <c r="I1054" s="29">
        <f t="shared" si="293"/>
        <v>2.2250485660981263</v>
      </c>
      <c r="J1054" s="29">
        <f t="shared" si="294"/>
        <v>13.949340071223562</v>
      </c>
      <c r="K1054" s="32">
        <f>IF((D1053+L1053+M1053-AL1053)/($C$21+$C$22)&gt;$C$8,$C$8,(D1053+L1053+M1053-AL1053)/($C$21+$C$22))</f>
        <v>1400</v>
      </c>
      <c r="L1054" s="97">
        <f t="shared" si="286"/>
        <v>0</v>
      </c>
      <c r="M1054" s="96">
        <f t="shared" si="287"/>
        <v>0</v>
      </c>
      <c r="N1054" s="98">
        <f t="shared" si="295"/>
        <v>1.7382597742038917</v>
      </c>
      <c r="O1054" s="100">
        <f t="shared" si="289"/>
        <v>4.2266987561397071</v>
      </c>
      <c r="P1054" s="104">
        <f t="shared" si="296"/>
        <v>18.880500609176615</v>
      </c>
      <c r="Q1054" s="102">
        <f t="shared" si="302"/>
        <v>2.8886093440366814E-2</v>
      </c>
      <c r="R1054" s="106">
        <f>K1054-U1054</f>
        <v>0</v>
      </c>
      <c r="S1054" s="106">
        <f>IF(K1054-H1053&lt;0,0,K1054-H1053)</f>
        <v>0</v>
      </c>
      <c r="T1054" s="106">
        <f t="shared" si="290"/>
        <v>98.365381490613771</v>
      </c>
      <c r="U1054" s="107">
        <f>IF(S1054&gt;0,0,IF(U1053+(F1054-AL1054/$C$23)*$C$22/($C$21+$C$22)&gt;$C$8,$C$8,IF(V1054=$C$8,U1053+(F1054-AL1054/$C$23)*$C$22/$C$21,U1053+(F1054-AL1054/$C$23)*$C$22/($C$21+$C$22))))</f>
        <v>1400</v>
      </c>
      <c r="V1054" s="107">
        <f>IF(S1054=0,IF(V1053+(F1054-AL1054/$C$23)*$C$22/($C$21+$C$22)&gt;$C$8,$C$8,V1053+(F1054-AL1054/$C$23)*$C$22/($C$21+$C$22)),E1054)</f>
        <v>1400</v>
      </c>
      <c r="W1054" s="203">
        <f>IF(S1054&gt;0,0,IF(W1053+AL1054/$C$23&gt;$F$23,$F$23,W1053+AL1054/$C$23))</f>
        <v>1.6346185093862227</v>
      </c>
      <c r="X1054" s="105" t="str">
        <f>IF(R1054=0,"-",IF(U1054=0,FORECAST($C$8,Инклинометрия!$B$2:$B$152,Инклинометрия!$A$2:$A$152),FORECAST(R1054,Инклинометрия!$B$2:$B$152,Инклинометрия!$A$2:$A$152)))</f>
        <v>-</v>
      </c>
      <c r="Y1054" s="105" t="str">
        <f>IF(R1054=0,"-",IF(U1054=0,FORECAST($C$8-R1054,Инклинометрия!$B$2:$B$152,Инклинометрия!$A$2:$A$152),0))</f>
        <v>-</v>
      </c>
      <c r="Z1054" s="105" t="str">
        <f>IF(S1054=0,"-",FORECAST($C$8,Инклинометрия!$B$2:$B$152,Инклинометрия!$A$2:$A$152))</f>
        <v>-</v>
      </c>
      <c r="AA1054" s="105" t="str">
        <f>IF(S1054=0,"-",FORECAST($C$8-S1054,Инклинометрия!$B$2:$B$152,Инклинометрия!$A$2:$A$152))</f>
        <v>-</v>
      </c>
      <c r="AB1054" s="105">
        <f>IF(T1054=0,"-",FORECAST($C$6,Инклинометрия!$B$2:$B$152,Инклинометрия!$A$2:$A$152))</f>
        <v>1425</v>
      </c>
      <c r="AC1054" s="105">
        <f>IF(R1054=0,FORECAST($C$6-T1054,Инклинометрия!$B$2:$B$152,Инклинометрия!$A$2:$A$152),FORECAST($C$8,Инклинометрия!$B$2:$B$152,Инклинометрия!$A$2:$A$152))</f>
        <v>1331.5528875839168</v>
      </c>
      <c r="AD1054" s="107">
        <f>IF(U1054=0,"-",FORECAST($C$8,Инклинометрия!$B$2:$B$152,Инклинометрия!$A$2:$A$152))</f>
        <v>1330</v>
      </c>
      <c r="AE1054" s="107">
        <f>IF(U1054=0,"-",FORECAST($C$8-U1054,Инклинометрия!$B$2:$B$152,Инклинометрия!$A$2:$A$152))</f>
        <v>0</v>
      </c>
      <c r="AF1054" s="107">
        <f>FORECAST($C$8-S1054,Инклинометрия!$B$2:$B$152,Инклинометрия!$A$2:$A$152)</f>
        <v>1330</v>
      </c>
      <c r="AG1054" s="107">
        <f>FORECAST($C$8-(S1054+V1054),Инклинометрия!$B$2:$B$152,Инклинометрия!$A$2:$A$152)</f>
        <v>0</v>
      </c>
      <c r="AH1054" s="107">
        <f>IF(W1054=0,"-",FORECAST($C$8+W1054,Инклинометрия!$B$2:$B$152,Инклинометрия!$A$2:$A$152))</f>
        <v>1331.5528875839168</v>
      </c>
      <c r="AI1054" s="107">
        <f>IF(W1054=0,"-",FORECAST($C$8,Инклинометрия!$B$2:$B$152,Инклинометрия!$A$2:$A$152))</f>
        <v>1330</v>
      </c>
      <c r="AK1054" s="122">
        <f>2*PI()*$C$5*(AT1053-AT1052)/(LN(AN1053/$I$9)*$I$8/$I$7+LN($I$10/AN1053)*$I$8/$I$7)</f>
        <v>0</v>
      </c>
      <c r="AL1054" s="67">
        <f>AK1054*(B1054-B1053)</f>
        <v>0</v>
      </c>
      <c r="AM1054" s="23">
        <f t="shared" si="303"/>
        <v>4.3059540056097682E-2</v>
      </c>
      <c r="AN1054" s="26">
        <f>AN1053+AK1054*(B1054-B1053)/(2*PI()*$C$5*AN1053*$I$11)</f>
        <v>0.12986115207059001</v>
      </c>
      <c r="AO1054" s="87">
        <f t="shared" si="297"/>
        <v>111242.59539450394</v>
      </c>
      <c r="AP1054" s="87">
        <f>IF(R1054+U1054&lt;$C$8,0,32*$G$13/$C$12^2*($I$8*R1054+$I$6*U1054)+32*$G$14/($C$14^2-$C$13^2)*($I$8*S1054+$I$6*V1054))</f>
        <v>9917.5953945039291</v>
      </c>
      <c r="AQ1054" s="66">
        <f>R1054*$C$11*$C$9+U1054*$C$11*$C$10</f>
        <v>14695380</v>
      </c>
      <c r="AR1054" s="66">
        <f>S1054*$C$11*$C$9+V1054*$C$11*$C$10</f>
        <v>14695380</v>
      </c>
      <c r="AS1054" s="87">
        <f>$C$11*(T1054*$C$9+W1054*$C$10)</f>
        <v>789129.61404581123</v>
      </c>
      <c r="AT1054" s="45">
        <f t="shared" si="291"/>
        <v>15595752.209440315</v>
      </c>
      <c r="AU1054" s="75"/>
    </row>
    <row r="1055" spans="2:47" ht="15" thickBot="1" x14ac:dyDescent="0.35">
      <c r="B1055" s="41">
        <f t="shared" si="298"/>
        <v>10240</v>
      </c>
      <c r="C1055" s="8">
        <f t="shared" si="299"/>
        <v>102.4</v>
      </c>
      <c r="D1055" s="73">
        <f t="shared" ref="D1055:D1118" si="304">C1055*$C$10/$C$9</f>
        <v>136.96</v>
      </c>
      <c r="E1055" s="29">
        <f t="shared" si="288"/>
        <v>7593.0190076804311</v>
      </c>
      <c r="F1055" s="29">
        <f t="shared" si="292"/>
        <v>7.4150576246884157</v>
      </c>
      <c r="G1055" s="29">
        <f t="shared" si="300"/>
        <v>9.9176395730207556</v>
      </c>
      <c r="H1055" s="17">
        <f t="shared" si="301"/>
        <v>10155.66292277251</v>
      </c>
      <c r="I1055" s="29">
        <f t="shared" si="293"/>
        <v>2.2250485660981263</v>
      </c>
      <c r="J1055" s="29">
        <f t="shared" si="294"/>
        <v>13.949340071224418</v>
      </c>
      <c r="K1055" s="32">
        <f>IF((D1054+L1054+M1054-AL1054)/($C$21+$C$22)&gt;$C$8,$C$8,(D1054+L1054+M1054-AL1054)/($C$21+$C$22))</f>
        <v>1400</v>
      </c>
      <c r="L1055" s="97">
        <f t="shared" ref="L1055:L1118" si="305">R1055*$C$21</f>
        <v>0</v>
      </c>
      <c r="M1055" s="96">
        <f t="shared" ref="M1055:M1118" si="306">S1055*PI()*($C$14^2-$C$13^2)/4</f>
        <v>0</v>
      </c>
      <c r="N1055" s="98">
        <f t="shared" si="295"/>
        <v>1.7382597742038917</v>
      </c>
      <c r="O1055" s="100">
        <f t="shared" si="289"/>
        <v>4.2266987561397071</v>
      </c>
      <c r="P1055" s="104">
        <f t="shared" si="296"/>
        <v>18.880500609176615</v>
      </c>
      <c r="Q1055" s="102">
        <f t="shared" si="302"/>
        <v>2.8886093440366814E-2</v>
      </c>
      <c r="R1055" s="106">
        <f>K1055-U1055</f>
        <v>0</v>
      </c>
      <c r="S1055" s="106">
        <f>IF(K1055-H1054&lt;0,0,K1055-H1054)</f>
        <v>0</v>
      </c>
      <c r="T1055" s="106">
        <f t="shared" si="290"/>
        <v>98.365381490613771</v>
      </c>
      <c r="U1055" s="107">
        <f>IF(S1055&gt;0,0,IF(U1054+(F1055-AL1055/$C$23)*$C$22/($C$21+$C$22)&gt;$C$8,$C$8,IF(V1055=$C$8,U1054+(F1055-AL1055/$C$23)*$C$22/$C$21,U1054+(F1055-AL1055/$C$23)*$C$22/($C$21+$C$22))))</f>
        <v>1400</v>
      </c>
      <c r="V1055" s="107">
        <f>IF(S1055=0,IF(V1054+(F1055-AL1055/$C$23)*$C$22/($C$21+$C$22)&gt;$C$8,$C$8,V1054+(F1055-AL1055/$C$23)*$C$22/($C$21+$C$22)),E1055)</f>
        <v>1400</v>
      </c>
      <c r="W1055" s="203">
        <f>IF(S1055&gt;0,0,IF(W1054+AL1055/$C$23&gt;$F$23,$F$23,W1054+AL1055/$C$23))</f>
        <v>1.6346185093862227</v>
      </c>
      <c r="X1055" s="105" t="str">
        <f>IF(R1055=0,"-",IF(U1055=0,FORECAST($C$8,Инклинометрия!$B$2:$B$152,Инклинометрия!$A$2:$A$152),FORECAST(R1055,Инклинометрия!$B$2:$B$152,Инклинометрия!$A$2:$A$152)))</f>
        <v>-</v>
      </c>
      <c r="Y1055" s="105" t="str">
        <f>IF(R1055=0,"-",IF(U1055=0,FORECAST($C$8-R1055,Инклинометрия!$B$2:$B$152,Инклинометрия!$A$2:$A$152),0))</f>
        <v>-</v>
      </c>
      <c r="Z1055" s="105" t="str">
        <f>IF(S1055=0,"-",FORECAST($C$8,Инклинометрия!$B$2:$B$152,Инклинометрия!$A$2:$A$152))</f>
        <v>-</v>
      </c>
      <c r="AA1055" s="105" t="str">
        <f>IF(S1055=0,"-",FORECAST($C$8-S1055,Инклинометрия!$B$2:$B$152,Инклинометрия!$A$2:$A$152))</f>
        <v>-</v>
      </c>
      <c r="AB1055" s="105">
        <f>IF(T1055=0,"-",FORECAST($C$6,Инклинометрия!$B$2:$B$152,Инклинометрия!$A$2:$A$152))</f>
        <v>1425</v>
      </c>
      <c r="AC1055" s="105">
        <f>IF(R1055=0,FORECAST($C$6-T1055,Инклинометрия!$B$2:$B$152,Инклинометрия!$A$2:$A$152),FORECAST($C$8,Инклинометрия!$B$2:$B$152,Инклинометрия!$A$2:$A$152))</f>
        <v>1331.5528875839168</v>
      </c>
      <c r="AD1055" s="107">
        <f>IF(U1055=0,"-",FORECAST($C$8,Инклинометрия!$B$2:$B$152,Инклинометрия!$A$2:$A$152))</f>
        <v>1330</v>
      </c>
      <c r="AE1055" s="107">
        <f>IF(U1055=0,"-",FORECAST($C$8-U1055,Инклинометрия!$B$2:$B$152,Инклинометрия!$A$2:$A$152))</f>
        <v>0</v>
      </c>
      <c r="AF1055" s="107">
        <f>FORECAST($C$8-S1055,Инклинометрия!$B$2:$B$152,Инклинометрия!$A$2:$A$152)</f>
        <v>1330</v>
      </c>
      <c r="AG1055" s="107">
        <f>FORECAST($C$8-(S1055+V1055),Инклинометрия!$B$2:$B$152,Инклинометрия!$A$2:$A$152)</f>
        <v>0</v>
      </c>
      <c r="AH1055" s="107">
        <f>IF(W1055=0,"-",FORECAST($C$8+W1055,Инклинометрия!$B$2:$B$152,Инклинометрия!$A$2:$A$152))</f>
        <v>1331.5528875839168</v>
      </c>
      <c r="AI1055" s="107">
        <f>IF(W1055=0,"-",FORECAST($C$8,Инклинометрия!$B$2:$B$152,Инклинометрия!$A$2:$A$152))</f>
        <v>1330</v>
      </c>
      <c r="AK1055" s="122">
        <f>2*PI()*$C$5*(AT1054-AT1053)/(LN(AN1054/$I$9)*$I$8/$I$7+LN($I$10/AN1054)*$I$8/$I$7)</f>
        <v>0</v>
      </c>
      <c r="AL1055" s="67">
        <f>AK1055*(B1055-B1054)</f>
        <v>0</v>
      </c>
      <c r="AM1055" s="23">
        <f t="shared" si="303"/>
        <v>4.3059540056097682E-2</v>
      </c>
      <c r="AN1055" s="26">
        <f>AN1054+AK1055*(B1055-B1054)/(2*PI()*$C$5*AN1054*$I$11)</f>
        <v>0.12986115207059001</v>
      </c>
      <c r="AO1055" s="87">
        <f t="shared" si="297"/>
        <v>111242.59539450394</v>
      </c>
      <c r="AP1055" s="87">
        <f>IF(R1055+U1055&lt;$C$8,0,32*$G$13/$C$12^2*($I$8*R1055+$I$6*U1055)+32*$G$14/($C$14^2-$C$13^2)*($I$8*S1055+$I$6*V1055))</f>
        <v>9917.5953945039291</v>
      </c>
      <c r="AQ1055" s="66">
        <f>R1055*$C$11*$C$9+U1055*$C$11*$C$10</f>
        <v>14695380</v>
      </c>
      <c r="AR1055" s="66">
        <f>S1055*$C$11*$C$9+V1055*$C$11*$C$10</f>
        <v>14695380</v>
      </c>
      <c r="AS1055" s="87">
        <f>$C$11*(T1055*$C$9+W1055*$C$10)</f>
        <v>789129.61404581123</v>
      </c>
      <c r="AT1055" s="45">
        <f t="shared" si="291"/>
        <v>15595752.209440315</v>
      </c>
      <c r="AU1055" s="75"/>
    </row>
    <row r="1056" spans="2:47" ht="15" thickBot="1" x14ac:dyDescent="0.35">
      <c r="B1056" s="41">
        <f t="shared" si="298"/>
        <v>10250</v>
      </c>
      <c r="C1056" s="8">
        <f t="shared" si="299"/>
        <v>102.5</v>
      </c>
      <c r="D1056" s="73">
        <f t="shared" si="304"/>
        <v>137.09375</v>
      </c>
      <c r="E1056" s="29">
        <f t="shared" ref="E1056:E1119" si="307">C1056/$C$22</f>
        <v>7600.4340653051186</v>
      </c>
      <c r="F1056" s="29">
        <f t="shared" si="292"/>
        <v>7.4150576246875062</v>
      </c>
      <c r="G1056" s="29">
        <f t="shared" si="300"/>
        <v>9.9176395730195388</v>
      </c>
      <c r="H1056" s="17">
        <f t="shared" si="301"/>
        <v>10165.580562345529</v>
      </c>
      <c r="I1056" s="29">
        <f t="shared" si="293"/>
        <v>2.2250485660981263</v>
      </c>
      <c r="J1056" s="29">
        <f t="shared" si="294"/>
        <v>13.949340071223562</v>
      </c>
      <c r="K1056" s="32">
        <f>IF((D1055+L1055+M1055-AL1055)/($C$21+$C$22)&gt;$C$8,$C$8,(D1055+L1055+M1055-AL1055)/($C$21+$C$22))</f>
        <v>1400</v>
      </c>
      <c r="L1056" s="97">
        <f t="shared" si="305"/>
        <v>0</v>
      </c>
      <c r="M1056" s="96">
        <f t="shared" si="306"/>
        <v>0</v>
      </c>
      <c r="N1056" s="98">
        <f t="shared" si="295"/>
        <v>1.7382597742038917</v>
      </c>
      <c r="O1056" s="100">
        <f t="shared" ref="O1056:O1119" si="308">U1056*$C$21</f>
        <v>4.2266987561397071</v>
      </c>
      <c r="P1056" s="104">
        <f t="shared" si="296"/>
        <v>18.880500609176615</v>
      </c>
      <c r="Q1056" s="102">
        <f t="shared" si="302"/>
        <v>2.8886093440366814E-2</v>
      </c>
      <c r="R1056" s="106">
        <f>K1056-U1056</f>
        <v>0</v>
      </c>
      <c r="S1056" s="106">
        <f>IF(K1056-H1055&lt;0,0,K1056-H1055)</f>
        <v>0</v>
      </c>
      <c r="T1056" s="106">
        <f t="shared" ref="T1056:T1119" si="309">IF(S1056&gt;0,$C$6-$C$8,IF($C$6-$C$8-W1056&lt;0,0,$C$6-$C$8-W1056))</f>
        <v>98.365381490613771</v>
      </c>
      <c r="U1056" s="107">
        <f>IF(S1056&gt;0,0,IF(U1055+(F1056-AL1056/$C$23)*$C$22/($C$21+$C$22)&gt;$C$8,$C$8,IF(V1056=$C$8,U1055+(F1056-AL1056/$C$23)*$C$22/$C$21,U1055+(F1056-AL1056/$C$23)*$C$22/($C$21+$C$22))))</f>
        <v>1400</v>
      </c>
      <c r="V1056" s="107">
        <f>IF(S1056=0,IF(V1055+(F1056-AL1056/$C$23)*$C$22/($C$21+$C$22)&gt;$C$8,$C$8,V1055+(F1056-AL1056/$C$23)*$C$22/($C$21+$C$22)),E1056)</f>
        <v>1400</v>
      </c>
      <c r="W1056" s="203">
        <f>IF(S1056&gt;0,0,IF(W1055+AL1056/$C$23&gt;$F$23,$F$23,W1055+AL1056/$C$23))</f>
        <v>1.6346185093862227</v>
      </c>
      <c r="X1056" s="105" t="str">
        <f>IF(R1056=0,"-",IF(U1056=0,FORECAST($C$8,Инклинометрия!$B$2:$B$152,Инклинометрия!$A$2:$A$152),FORECAST(R1056,Инклинометрия!$B$2:$B$152,Инклинометрия!$A$2:$A$152)))</f>
        <v>-</v>
      </c>
      <c r="Y1056" s="105" t="str">
        <f>IF(R1056=0,"-",IF(U1056=0,FORECAST($C$8-R1056,Инклинометрия!$B$2:$B$152,Инклинометрия!$A$2:$A$152),0))</f>
        <v>-</v>
      </c>
      <c r="Z1056" s="105" t="str">
        <f>IF(S1056=0,"-",FORECAST($C$8,Инклинометрия!$B$2:$B$152,Инклинометрия!$A$2:$A$152))</f>
        <v>-</v>
      </c>
      <c r="AA1056" s="105" t="str">
        <f>IF(S1056=0,"-",FORECAST($C$8-S1056,Инклинометрия!$B$2:$B$152,Инклинометрия!$A$2:$A$152))</f>
        <v>-</v>
      </c>
      <c r="AB1056" s="105">
        <f>IF(T1056=0,"-",FORECAST($C$6,Инклинометрия!$B$2:$B$152,Инклинометрия!$A$2:$A$152))</f>
        <v>1425</v>
      </c>
      <c r="AC1056" s="105">
        <f>IF(R1056=0,FORECAST($C$6-T1056,Инклинометрия!$B$2:$B$152,Инклинометрия!$A$2:$A$152),FORECAST($C$8,Инклинометрия!$B$2:$B$152,Инклинометрия!$A$2:$A$152))</f>
        <v>1331.5528875839168</v>
      </c>
      <c r="AD1056" s="107">
        <f>IF(U1056=0,"-",FORECAST($C$8,Инклинометрия!$B$2:$B$152,Инклинометрия!$A$2:$A$152))</f>
        <v>1330</v>
      </c>
      <c r="AE1056" s="107">
        <f>IF(U1056=0,"-",FORECAST($C$8-U1056,Инклинометрия!$B$2:$B$152,Инклинометрия!$A$2:$A$152))</f>
        <v>0</v>
      </c>
      <c r="AF1056" s="107">
        <f>FORECAST($C$8-S1056,Инклинометрия!$B$2:$B$152,Инклинометрия!$A$2:$A$152)</f>
        <v>1330</v>
      </c>
      <c r="AG1056" s="107">
        <f>FORECAST($C$8-(S1056+V1056),Инклинометрия!$B$2:$B$152,Инклинометрия!$A$2:$A$152)</f>
        <v>0</v>
      </c>
      <c r="AH1056" s="107">
        <f>IF(W1056=0,"-",FORECAST($C$8+W1056,Инклинометрия!$B$2:$B$152,Инклинометрия!$A$2:$A$152))</f>
        <v>1331.5528875839168</v>
      </c>
      <c r="AI1056" s="107">
        <f>IF(W1056=0,"-",FORECAST($C$8,Инклинометрия!$B$2:$B$152,Инклинометрия!$A$2:$A$152))</f>
        <v>1330</v>
      </c>
      <c r="AK1056" s="122">
        <f>2*PI()*$C$5*(AT1055-AT1054)/(LN(AN1055/$I$9)*$I$8/$I$7+LN($I$10/AN1055)*$I$8/$I$7)</f>
        <v>0</v>
      </c>
      <c r="AL1056" s="67">
        <f>AK1056*(B1056-B1055)</f>
        <v>0</v>
      </c>
      <c r="AM1056" s="23">
        <f t="shared" si="303"/>
        <v>4.3059540056097682E-2</v>
      </c>
      <c r="AN1056" s="26">
        <f>AN1055+AK1056*(B1056-B1055)/(2*PI()*$C$5*AN1055*$I$11)</f>
        <v>0.12986115207059001</v>
      </c>
      <c r="AO1056" s="87">
        <f t="shared" si="297"/>
        <v>111242.59539450394</v>
      </c>
      <c r="AP1056" s="87">
        <f>IF(R1056+U1056&lt;$C$8,0,32*$G$13/$C$12^2*($I$8*R1056+$I$6*U1056)+32*$G$14/($C$14^2-$C$13^2)*($I$8*S1056+$I$6*V1056))</f>
        <v>9917.5953945039291</v>
      </c>
      <c r="AQ1056" s="66">
        <f>R1056*$C$11*$C$9+U1056*$C$11*$C$10</f>
        <v>14695380</v>
      </c>
      <c r="AR1056" s="66">
        <f>S1056*$C$11*$C$9+V1056*$C$11*$C$10</f>
        <v>14695380</v>
      </c>
      <c r="AS1056" s="87">
        <f>$C$11*(T1056*$C$9+W1056*$C$10)</f>
        <v>789129.61404581123</v>
      </c>
      <c r="AT1056" s="45">
        <f t="shared" ref="AT1056:AT1119" si="310">SUM(AR1056,AS1056,AO1056)</f>
        <v>15595752.209440315</v>
      </c>
      <c r="AU1056" s="75"/>
    </row>
    <row r="1057" spans="2:47" ht="15" thickBot="1" x14ac:dyDescent="0.35">
      <c r="B1057" s="41">
        <f t="shared" si="298"/>
        <v>10260</v>
      </c>
      <c r="C1057" s="8">
        <f t="shared" si="299"/>
        <v>102.60000000000001</v>
      </c>
      <c r="D1057" s="73">
        <f t="shared" si="304"/>
        <v>137.22750000000002</v>
      </c>
      <c r="E1057" s="29">
        <f t="shared" si="307"/>
        <v>7607.8491229298079</v>
      </c>
      <c r="F1057" s="29">
        <f t="shared" ref="F1057:F1120" si="311">E1057-E1056</f>
        <v>7.4150576246893252</v>
      </c>
      <c r="G1057" s="29">
        <f t="shared" si="300"/>
        <v>9.9176395730219724</v>
      </c>
      <c r="H1057" s="17">
        <f t="shared" si="301"/>
        <v>10175.498201918552</v>
      </c>
      <c r="I1057" s="29">
        <f t="shared" ref="I1057:I1120" si="312">SQRT(2*$C$11*($C$10-$C$9)/$C$10)</f>
        <v>2.2250485660981263</v>
      </c>
      <c r="J1057" s="29">
        <f t="shared" ref="J1057:J1120" si="313">SQRT(2*$C$11*G1057)</f>
        <v>13.949340071225274</v>
      </c>
      <c r="K1057" s="32">
        <f>IF((D1056+L1056+M1056-AL1056)/($C$21+$C$22)&gt;$C$8,$C$8,(D1056+L1056+M1056-AL1056)/($C$21+$C$22))</f>
        <v>1400</v>
      </c>
      <c r="L1057" s="97">
        <f t="shared" si="305"/>
        <v>0</v>
      </c>
      <c r="M1057" s="96">
        <f t="shared" si="306"/>
        <v>0</v>
      </c>
      <c r="N1057" s="98">
        <f t="shared" ref="N1057:N1120" si="314">T1057*PI()*$C$14^2/4</f>
        <v>1.7382597742038917</v>
      </c>
      <c r="O1057" s="100">
        <f t="shared" si="308"/>
        <v>4.2266987561397071</v>
      </c>
      <c r="P1057" s="104">
        <f t="shared" ref="P1057:P1120" si="315">V1057*$C$22</f>
        <v>18.880500609176615</v>
      </c>
      <c r="Q1057" s="102">
        <f t="shared" si="302"/>
        <v>2.8886093440366814E-2</v>
      </c>
      <c r="R1057" s="106">
        <f>K1057-U1057</f>
        <v>0</v>
      </c>
      <c r="S1057" s="106">
        <f>IF(K1057-H1056&lt;0,0,K1057-H1056)</f>
        <v>0</v>
      </c>
      <c r="T1057" s="106">
        <f t="shared" si="309"/>
        <v>98.365381490613771</v>
      </c>
      <c r="U1057" s="107">
        <f>IF(S1057&gt;0,0,IF(U1056+(F1057-AL1057/$C$23)*$C$22/($C$21+$C$22)&gt;$C$8,$C$8,IF(V1057=$C$8,U1056+(F1057-AL1057/$C$23)*$C$22/$C$21,U1056+(F1057-AL1057/$C$23)*$C$22/($C$21+$C$22))))</f>
        <v>1400</v>
      </c>
      <c r="V1057" s="107">
        <f>IF(S1057=0,IF(V1056+(F1057-AL1057/$C$23)*$C$22/($C$21+$C$22)&gt;$C$8,$C$8,V1056+(F1057-AL1057/$C$23)*$C$22/($C$21+$C$22)),E1057)</f>
        <v>1400</v>
      </c>
      <c r="W1057" s="203">
        <f>IF(S1057&gt;0,0,IF(W1056+AL1057/$C$23&gt;$F$23,$F$23,W1056+AL1057/$C$23))</f>
        <v>1.6346185093862227</v>
      </c>
      <c r="X1057" s="105" t="str">
        <f>IF(R1057=0,"-",IF(U1057=0,FORECAST($C$8,Инклинометрия!$B$2:$B$152,Инклинометрия!$A$2:$A$152),FORECAST(R1057,Инклинометрия!$B$2:$B$152,Инклинометрия!$A$2:$A$152)))</f>
        <v>-</v>
      </c>
      <c r="Y1057" s="105" t="str">
        <f>IF(R1057=0,"-",IF(U1057=0,FORECAST($C$8-R1057,Инклинометрия!$B$2:$B$152,Инклинометрия!$A$2:$A$152),0))</f>
        <v>-</v>
      </c>
      <c r="Z1057" s="105" t="str">
        <f>IF(S1057=0,"-",FORECAST($C$8,Инклинометрия!$B$2:$B$152,Инклинометрия!$A$2:$A$152))</f>
        <v>-</v>
      </c>
      <c r="AA1057" s="105" t="str">
        <f>IF(S1057=0,"-",FORECAST($C$8-S1057,Инклинометрия!$B$2:$B$152,Инклинометрия!$A$2:$A$152))</f>
        <v>-</v>
      </c>
      <c r="AB1057" s="105">
        <f>IF(T1057=0,"-",FORECAST($C$6,Инклинометрия!$B$2:$B$152,Инклинометрия!$A$2:$A$152))</f>
        <v>1425</v>
      </c>
      <c r="AC1057" s="105">
        <f>IF(R1057=0,FORECAST($C$6-T1057,Инклинометрия!$B$2:$B$152,Инклинометрия!$A$2:$A$152),FORECAST($C$8,Инклинометрия!$B$2:$B$152,Инклинометрия!$A$2:$A$152))</f>
        <v>1331.5528875839168</v>
      </c>
      <c r="AD1057" s="107">
        <f>IF(U1057=0,"-",FORECAST($C$8,Инклинометрия!$B$2:$B$152,Инклинометрия!$A$2:$A$152))</f>
        <v>1330</v>
      </c>
      <c r="AE1057" s="107">
        <f>IF(U1057=0,"-",FORECAST($C$8-U1057,Инклинометрия!$B$2:$B$152,Инклинометрия!$A$2:$A$152))</f>
        <v>0</v>
      </c>
      <c r="AF1057" s="107">
        <f>FORECAST($C$8-S1057,Инклинометрия!$B$2:$B$152,Инклинометрия!$A$2:$A$152)</f>
        <v>1330</v>
      </c>
      <c r="AG1057" s="107">
        <f>FORECAST($C$8-(S1057+V1057),Инклинометрия!$B$2:$B$152,Инклинометрия!$A$2:$A$152)</f>
        <v>0</v>
      </c>
      <c r="AH1057" s="107">
        <f>IF(W1057=0,"-",FORECAST($C$8+W1057,Инклинометрия!$B$2:$B$152,Инклинометрия!$A$2:$A$152))</f>
        <v>1331.5528875839168</v>
      </c>
      <c r="AI1057" s="107">
        <f>IF(W1057=0,"-",FORECAST($C$8,Инклинометрия!$B$2:$B$152,Инклинометрия!$A$2:$A$152))</f>
        <v>1330</v>
      </c>
      <c r="AK1057" s="122">
        <f>2*PI()*$C$5*(AT1056-AT1055)/(LN(AN1056/$I$9)*$I$8/$I$7+LN($I$10/AN1056)*$I$8/$I$7)</f>
        <v>0</v>
      </c>
      <c r="AL1057" s="67">
        <f>AK1057*(B1057-B1056)</f>
        <v>0</v>
      </c>
      <c r="AM1057" s="23">
        <f t="shared" si="303"/>
        <v>4.3059540056097682E-2</v>
      </c>
      <c r="AN1057" s="26">
        <f>AN1056+AK1057*(B1057-B1056)/(2*PI()*$C$5*AN1056*$I$11)</f>
        <v>0.12986115207059001</v>
      </c>
      <c r="AO1057" s="87">
        <f t="shared" ref="AO1057:AO1120" si="316">101325+AP1057</f>
        <v>111242.59539450394</v>
      </c>
      <c r="AP1057" s="87">
        <f>IF(R1057+U1057&lt;$C$8,0,32*$G$13/$C$12^2*($I$8*R1057+$I$6*U1057)+32*$G$14/($C$14^2-$C$13^2)*($I$8*S1057+$I$6*V1057))</f>
        <v>9917.5953945039291</v>
      </c>
      <c r="AQ1057" s="66">
        <f>R1057*$C$11*$C$9+U1057*$C$11*$C$10</f>
        <v>14695380</v>
      </c>
      <c r="AR1057" s="66">
        <f>S1057*$C$11*$C$9+V1057*$C$11*$C$10</f>
        <v>14695380</v>
      </c>
      <c r="AS1057" s="87">
        <f>$C$11*(T1057*$C$9+W1057*$C$10)</f>
        <v>789129.61404581123</v>
      </c>
      <c r="AT1057" s="45">
        <f t="shared" si="310"/>
        <v>15595752.209440315</v>
      </c>
      <c r="AU1057" s="75"/>
    </row>
    <row r="1058" spans="2:47" ht="15" thickBot="1" x14ac:dyDescent="0.35">
      <c r="B1058" s="41">
        <f t="shared" ref="B1058:B1121" si="317">B1057+$C$26</f>
        <v>10270</v>
      </c>
      <c r="C1058" s="8">
        <f t="shared" ref="C1058:C1121" si="318">$C$16*B1058</f>
        <v>102.7</v>
      </c>
      <c r="D1058" s="73">
        <f t="shared" si="304"/>
        <v>137.36125000000001</v>
      </c>
      <c r="E1058" s="29">
        <f t="shared" si="307"/>
        <v>7615.2641805544954</v>
      </c>
      <c r="F1058" s="29">
        <f t="shared" si="311"/>
        <v>7.4150576246875062</v>
      </c>
      <c r="G1058" s="29">
        <f t="shared" ref="G1058:G1121" si="319">F1058*$C$10/$C$9</f>
        <v>9.9176395730195388</v>
      </c>
      <c r="H1058" s="17">
        <f t="shared" ref="H1058:H1121" si="320">H1057+G1058</f>
        <v>10185.415841491571</v>
      </c>
      <c r="I1058" s="29">
        <f t="shared" si="312"/>
        <v>2.2250485660981263</v>
      </c>
      <c r="J1058" s="29">
        <f t="shared" si="313"/>
        <v>13.949340071223562</v>
      </c>
      <c r="K1058" s="32">
        <f>IF((D1057+L1057+M1057-AL1057)/($C$21+$C$22)&gt;$C$8,$C$8,(D1057+L1057+M1057-AL1057)/($C$21+$C$22))</f>
        <v>1400</v>
      </c>
      <c r="L1058" s="97">
        <f t="shared" si="305"/>
        <v>0</v>
      </c>
      <c r="M1058" s="96">
        <f t="shared" si="306"/>
        <v>0</v>
      </c>
      <c r="N1058" s="98">
        <f t="shared" si="314"/>
        <v>1.7382597742038917</v>
      </c>
      <c r="O1058" s="100">
        <f t="shared" si="308"/>
        <v>4.2266987561397071</v>
      </c>
      <c r="P1058" s="104">
        <f t="shared" si="315"/>
        <v>18.880500609176615</v>
      </c>
      <c r="Q1058" s="102">
        <f t="shared" ref="Q1058:Q1121" si="321">W1058*$C$23</f>
        <v>2.8886093440366814E-2</v>
      </c>
      <c r="R1058" s="106">
        <f>K1058-U1058</f>
        <v>0</v>
      </c>
      <c r="S1058" s="106">
        <f>IF(K1058-H1057&lt;0,0,K1058-H1057)</f>
        <v>0</v>
      </c>
      <c r="T1058" s="106">
        <f t="shared" si="309"/>
        <v>98.365381490613771</v>
      </c>
      <c r="U1058" s="107">
        <f>IF(S1058&gt;0,0,IF(U1057+(F1058-AL1058/$C$23)*$C$22/($C$21+$C$22)&gt;$C$8,$C$8,IF(V1058=$C$8,U1057+(F1058-AL1058/$C$23)*$C$22/$C$21,U1057+(F1058-AL1058/$C$23)*$C$22/($C$21+$C$22))))</f>
        <v>1400</v>
      </c>
      <c r="V1058" s="107">
        <f>IF(S1058=0,IF(V1057+(F1058-AL1058/$C$23)*$C$22/($C$21+$C$22)&gt;$C$8,$C$8,V1057+(F1058-AL1058/$C$23)*$C$22/($C$21+$C$22)),E1058)</f>
        <v>1400</v>
      </c>
      <c r="W1058" s="203">
        <f>IF(S1058&gt;0,0,IF(W1057+AL1058/$C$23&gt;$F$23,$F$23,W1057+AL1058/$C$23))</f>
        <v>1.6346185093862227</v>
      </c>
      <c r="X1058" s="105" t="str">
        <f>IF(R1058=0,"-",IF(U1058=0,FORECAST($C$8,Инклинометрия!$B$2:$B$152,Инклинометрия!$A$2:$A$152),FORECAST(R1058,Инклинометрия!$B$2:$B$152,Инклинометрия!$A$2:$A$152)))</f>
        <v>-</v>
      </c>
      <c r="Y1058" s="105" t="str">
        <f>IF(R1058=0,"-",IF(U1058=0,FORECAST($C$8-R1058,Инклинометрия!$B$2:$B$152,Инклинометрия!$A$2:$A$152),0))</f>
        <v>-</v>
      </c>
      <c r="Z1058" s="105" t="str">
        <f>IF(S1058=0,"-",FORECAST($C$8,Инклинометрия!$B$2:$B$152,Инклинометрия!$A$2:$A$152))</f>
        <v>-</v>
      </c>
      <c r="AA1058" s="105" t="str">
        <f>IF(S1058=0,"-",FORECAST($C$8-S1058,Инклинометрия!$B$2:$B$152,Инклинометрия!$A$2:$A$152))</f>
        <v>-</v>
      </c>
      <c r="AB1058" s="105">
        <f>IF(T1058=0,"-",FORECAST($C$6,Инклинометрия!$B$2:$B$152,Инклинометрия!$A$2:$A$152))</f>
        <v>1425</v>
      </c>
      <c r="AC1058" s="105">
        <f>IF(R1058=0,FORECAST($C$6-T1058,Инклинометрия!$B$2:$B$152,Инклинометрия!$A$2:$A$152),FORECAST($C$8,Инклинометрия!$B$2:$B$152,Инклинометрия!$A$2:$A$152))</f>
        <v>1331.5528875839168</v>
      </c>
      <c r="AD1058" s="107">
        <f>IF(U1058=0,"-",FORECAST($C$8,Инклинометрия!$B$2:$B$152,Инклинометрия!$A$2:$A$152))</f>
        <v>1330</v>
      </c>
      <c r="AE1058" s="107">
        <f>IF(U1058=0,"-",FORECAST($C$8-U1058,Инклинометрия!$B$2:$B$152,Инклинометрия!$A$2:$A$152))</f>
        <v>0</v>
      </c>
      <c r="AF1058" s="107">
        <f>FORECAST($C$8-S1058,Инклинометрия!$B$2:$B$152,Инклинометрия!$A$2:$A$152)</f>
        <v>1330</v>
      </c>
      <c r="AG1058" s="107">
        <f>FORECAST($C$8-(S1058+V1058),Инклинометрия!$B$2:$B$152,Инклинометрия!$A$2:$A$152)</f>
        <v>0</v>
      </c>
      <c r="AH1058" s="107">
        <f>IF(W1058=0,"-",FORECAST($C$8+W1058,Инклинометрия!$B$2:$B$152,Инклинометрия!$A$2:$A$152))</f>
        <v>1331.5528875839168</v>
      </c>
      <c r="AI1058" s="107">
        <f>IF(W1058=0,"-",FORECAST($C$8,Инклинометрия!$B$2:$B$152,Инклинометрия!$A$2:$A$152))</f>
        <v>1330</v>
      </c>
      <c r="AK1058" s="122">
        <f>2*PI()*$C$5*(AT1057-AT1056)/(LN(AN1057/$I$9)*$I$8/$I$7+LN($I$10/AN1057)*$I$8/$I$7)</f>
        <v>0</v>
      </c>
      <c r="AL1058" s="67">
        <f>AK1058*(B1058-B1057)</f>
        <v>0</v>
      </c>
      <c r="AM1058" s="23">
        <f t="shared" si="303"/>
        <v>4.3059540056097682E-2</v>
      </c>
      <c r="AN1058" s="26">
        <f>AN1057+AK1058*(B1058-B1057)/(2*PI()*$C$5*AN1057*$I$11)</f>
        <v>0.12986115207059001</v>
      </c>
      <c r="AO1058" s="87">
        <f t="shared" si="316"/>
        <v>111242.59539450394</v>
      </c>
      <c r="AP1058" s="87">
        <f>IF(R1058+U1058&lt;$C$8,0,32*$G$13/$C$12^2*($I$8*R1058+$I$6*U1058)+32*$G$14/($C$14^2-$C$13^2)*($I$8*S1058+$I$6*V1058))</f>
        <v>9917.5953945039291</v>
      </c>
      <c r="AQ1058" s="66">
        <f>R1058*$C$11*$C$9+U1058*$C$11*$C$10</f>
        <v>14695380</v>
      </c>
      <c r="AR1058" s="66">
        <f>S1058*$C$11*$C$9+V1058*$C$11*$C$10</f>
        <v>14695380</v>
      </c>
      <c r="AS1058" s="87">
        <f>$C$11*(T1058*$C$9+W1058*$C$10)</f>
        <v>789129.61404581123</v>
      </c>
      <c r="AT1058" s="45">
        <f t="shared" si="310"/>
        <v>15595752.209440315</v>
      </c>
      <c r="AU1058" s="75"/>
    </row>
    <row r="1059" spans="2:47" ht="15" thickBot="1" x14ac:dyDescent="0.35">
      <c r="B1059" s="41">
        <f t="shared" si="317"/>
        <v>10280</v>
      </c>
      <c r="C1059" s="8">
        <f t="shared" si="318"/>
        <v>102.8</v>
      </c>
      <c r="D1059" s="73">
        <f t="shared" si="304"/>
        <v>137.495</v>
      </c>
      <c r="E1059" s="29">
        <f t="shared" si="307"/>
        <v>7622.6792381791829</v>
      </c>
      <c r="F1059" s="29">
        <f t="shared" si="311"/>
        <v>7.4150576246875062</v>
      </c>
      <c r="G1059" s="29">
        <f t="shared" si="319"/>
        <v>9.9176395730195388</v>
      </c>
      <c r="H1059" s="17">
        <f t="shared" si="320"/>
        <v>10195.33348106459</v>
      </c>
      <c r="I1059" s="29">
        <f t="shared" si="312"/>
        <v>2.2250485660981263</v>
      </c>
      <c r="J1059" s="29">
        <f t="shared" si="313"/>
        <v>13.949340071223562</v>
      </c>
      <c r="K1059" s="32">
        <f>IF((D1058+L1058+M1058-AL1058)/($C$21+$C$22)&gt;$C$8,$C$8,(D1058+L1058+M1058-AL1058)/($C$21+$C$22))</f>
        <v>1400</v>
      </c>
      <c r="L1059" s="97">
        <f t="shared" si="305"/>
        <v>0</v>
      </c>
      <c r="M1059" s="96">
        <f t="shared" si="306"/>
        <v>0</v>
      </c>
      <c r="N1059" s="98">
        <f t="shared" si="314"/>
        <v>1.7382597742038917</v>
      </c>
      <c r="O1059" s="100">
        <f t="shared" si="308"/>
        <v>4.2266987561397071</v>
      </c>
      <c r="P1059" s="104">
        <f t="shared" si="315"/>
        <v>18.880500609176615</v>
      </c>
      <c r="Q1059" s="102">
        <f t="shared" si="321"/>
        <v>2.8886093440366814E-2</v>
      </c>
      <c r="R1059" s="106">
        <f>K1059-U1059</f>
        <v>0</v>
      </c>
      <c r="S1059" s="106">
        <f>IF(K1059-H1058&lt;0,0,K1059-H1058)</f>
        <v>0</v>
      </c>
      <c r="T1059" s="106">
        <f t="shared" si="309"/>
        <v>98.365381490613771</v>
      </c>
      <c r="U1059" s="107">
        <f>IF(S1059&gt;0,0,IF(U1058+(F1059-AL1059/$C$23)*$C$22/($C$21+$C$22)&gt;$C$8,$C$8,IF(V1059=$C$8,U1058+(F1059-AL1059/$C$23)*$C$22/$C$21,U1058+(F1059-AL1059/$C$23)*$C$22/($C$21+$C$22))))</f>
        <v>1400</v>
      </c>
      <c r="V1059" s="107">
        <f>IF(S1059=0,IF(V1058+(F1059-AL1059/$C$23)*$C$22/($C$21+$C$22)&gt;$C$8,$C$8,V1058+(F1059-AL1059/$C$23)*$C$22/($C$21+$C$22)),E1059)</f>
        <v>1400</v>
      </c>
      <c r="W1059" s="203">
        <f>IF(S1059&gt;0,0,IF(W1058+AL1059/$C$23&gt;$F$23,$F$23,W1058+AL1059/$C$23))</f>
        <v>1.6346185093862227</v>
      </c>
      <c r="X1059" s="105" t="str">
        <f>IF(R1059=0,"-",IF(U1059=0,FORECAST($C$8,Инклинометрия!$B$2:$B$152,Инклинометрия!$A$2:$A$152),FORECAST(R1059,Инклинометрия!$B$2:$B$152,Инклинометрия!$A$2:$A$152)))</f>
        <v>-</v>
      </c>
      <c r="Y1059" s="105" t="str">
        <f>IF(R1059=0,"-",IF(U1059=0,FORECAST($C$8-R1059,Инклинометрия!$B$2:$B$152,Инклинометрия!$A$2:$A$152),0))</f>
        <v>-</v>
      </c>
      <c r="Z1059" s="105" t="str">
        <f>IF(S1059=0,"-",FORECAST($C$8,Инклинометрия!$B$2:$B$152,Инклинометрия!$A$2:$A$152))</f>
        <v>-</v>
      </c>
      <c r="AA1059" s="105" t="str">
        <f>IF(S1059=0,"-",FORECAST($C$8-S1059,Инклинометрия!$B$2:$B$152,Инклинометрия!$A$2:$A$152))</f>
        <v>-</v>
      </c>
      <c r="AB1059" s="105">
        <f>IF(T1059=0,"-",FORECAST($C$6,Инклинометрия!$B$2:$B$152,Инклинометрия!$A$2:$A$152))</f>
        <v>1425</v>
      </c>
      <c r="AC1059" s="105">
        <f>IF(R1059=0,FORECAST($C$6-T1059,Инклинометрия!$B$2:$B$152,Инклинометрия!$A$2:$A$152),FORECAST($C$8,Инклинометрия!$B$2:$B$152,Инклинометрия!$A$2:$A$152))</f>
        <v>1331.5528875839168</v>
      </c>
      <c r="AD1059" s="107">
        <f>IF(U1059=0,"-",FORECAST($C$8,Инклинометрия!$B$2:$B$152,Инклинометрия!$A$2:$A$152))</f>
        <v>1330</v>
      </c>
      <c r="AE1059" s="107">
        <f>IF(U1059=0,"-",FORECAST($C$8-U1059,Инклинометрия!$B$2:$B$152,Инклинометрия!$A$2:$A$152))</f>
        <v>0</v>
      </c>
      <c r="AF1059" s="107">
        <f>FORECAST($C$8-S1059,Инклинометрия!$B$2:$B$152,Инклинометрия!$A$2:$A$152)</f>
        <v>1330</v>
      </c>
      <c r="AG1059" s="107">
        <f>FORECAST($C$8-(S1059+V1059),Инклинометрия!$B$2:$B$152,Инклинометрия!$A$2:$A$152)</f>
        <v>0</v>
      </c>
      <c r="AH1059" s="107">
        <f>IF(W1059=0,"-",FORECAST($C$8+W1059,Инклинометрия!$B$2:$B$152,Инклинометрия!$A$2:$A$152))</f>
        <v>1331.5528875839168</v>
      </c>
      <c r="AI1059" s="107">
        <f>IF(W1059=0,"-",FORECAST($C$8,Инклинометрия!$B$2:$B$152,Инклинометрия!$A$2:$A$152))</f>
        <v>1330</v>
      </c>
      <c r="AK1059" s="122">
        <f>2*PI()*$C$5*(AT1058-AT1057)/(LN(AN1058/$I$9)*$I$8/$I$7+LN($I$10/AN1058)*$I$8/$I$7)</f>
        <v>0</v>
      </c>
      <c r="AL1059" s="67">
        <f>AK1059*(B1059-B1058)</f>
        <v>0</v>
      </c>
      <c r="AM1059" s="23">
        <f t="shared" si="303"/>
        <v>4.3059540056097682E-2</v>
      </c>
      <c r="AN1059" s="26">
        <f>AN1058+AK1059*(B1059-B1058)/(2*PI()*$C$5*AN1058*$I$11)</f>
        <v>0.12986115207059001</v>
      </c>
      <c r="AO1059" s="87">
        <f t="shared" si="316"/>
        <v>111242.59539450394</v>
      </c>
      <c r="AP1059" s="87">
        <f>IF(R1059+U1059&lt;$C$8,0,32*$G$13/$C$12^2*($I$8*R1059+$I$6*U1059)+32*$G$14/($C$14^2-$C$13^2)*($I$8*S1059+$I$6*V1059))</f>
        <v>9917.5953945039291</v>
      </c>
      <c r="AQ1059" s="66">
        <f>R1059*$C$11*$C$9+U1059*$C$11*$C$10</f>
        <v>14695380</v>
      </c>
      <c r="AR1059" s="66">
        <f>S1059*$C$11*$C$9+V1059*$C$11*$C$10</f>
        <v>14695380</v>
      </c>
      <c r="AS1059" s="87">
        <f>$C$11*(T1059*$C$9+W1059*$C$10)</f>
        <v>789129.61404581123</v>
      </c>
      <c r="AT1059" s="45">
        <f t="shared" si="310"/>
        <v>15595752.209440315</v>
      </c>
      <c r="AU1059" s="75"/>
    </row>
    <row r="1060" spans="2:47" ht="15" thickBot="1" x14ac:dyDescent="0.35">
      <c r="B1060" s="41">
        <f t="shared" si="317"/>
        <v>10290</v>
      </c>
      <c r="C1060" s="8">
        <f t="shared" si="318"/>
        <v>102.9</v>
      </c>
      <c r="D1060" s="73">
        <f t="shared" si="304"/>
        <v>137.62875</v>
      </c>
      <c r="E1060" s="29">
        <f t="shared" si="307"/>
        <v>7630.0942958038713</v>
      </c>
      <c r="F1060" s="29">
        <f t="shared" si="311"/>
        <v>7.4150576246884157</v>
      </c>
      <c r="G1060" s="29">
        <f t="shared" si="319"/>
        <v>9.9176395730207556</v>
      </c>
      <c r="H1060" s="17">
        <f t="shared" si="320"/>
        <v>10205.251120637611</v>
      </c>
      <c r="I1060" s="29">
        <f t="shared" si="312"/>
        <v>2.2250485660981263</v>
      </c>
      <c r="J1060" s="29">
        <f t="shared" si="313"/>
        <v>13.949340071224418</v>
      </c>
      <c r="K1060" s="32">
        <f>IF((D1059+L1059+M1059-AL1059)/($C$21+$C$22)&gt;$C$8,$C$8,(D1059+L1059+M1059-AL1059)/($C$21+$C$22))</f>
        <v>1400</v>
      </c>
      <c r="L1060" s="97">
        <f t="shared" si="305"/>
        <v>0</v>
      </c>
      <c r="M1060" s="96">
        <f t="shared" si="306"/>
        <v>0</v>
      </c>
      <c r="N1060" s="98">
        <f t="shared" si="314"/>
        <v>1.7382597742038917</v>
      </c>
      <c r="O1060" s="100">
        <f t="shared" si="308"/>
        <v>4.2266987561397071</v>
      </c>
      <c r="P1060" s="104">
        <f t="shared" si="315"/>
        <v>18.880500609176615</v>
      </c>
      <c r="Q1060" s="102">
        <f t="shared" si="321"/>
        <v>2.8886093440366814E-2</v>
      </c>
      <c r="R1060" s="106">
        <f>K1060-U1060</f>
        <v>0</v>
      </c>
      <c r="S1060" s="106">
        <f>IF(K1060-H1059&lt;0,0,K1060-H1059)</f>
        <v>0</v>
      </c>
      <c r="T1060" s="106">
        <f t="shared" si="309"/>
        <v>98.365381490613771</v>
      </c>
      <c r="U1060" s="107">
        <f>IF(S1060&gt;0,0,IF(U1059+(F1060-AL1060/$C$23)*$C$22/($C$21+$C$22)&gt;$C$8,$C$8,IF(V1060=$C$8,U1059+(F1060-AL1060/$C$23)*$C$22/$C$21,U1059+(F1060-AL1060/$C$23)*$C$22/($C$21+$C$22))))</f>
        <v>1400</v>
      </c>
      <c r="V1060" s="107">
        <f>IF(S1060=0,IF(V1059+(F1060-AL1060/$C$23)*$C$22/($C$21+$C$22)&gt;$C$8,$C$8,V1059+(F1060-AL1060/$C$23)*$C$22/($C$21+$C$22)),E1060)</f>
        <v>1400</v>
      </c>
      <c r="W1060" s="203">
        <f>IF(S1060&gt;0,0,IF(W1059+AL1060/$C$23&gt;$F$23,$F$23,W1059+AL1060/$C$23))</f>
        <v>1.6346185093862227</v>
      </c>
      <c r="X1060" s="105" t="str">
        <f>IF(R1060=0,"-",IF(U1060=0,FORECAST($C$8,Инклинометрия!$B$2:$B$152,Инклинометрия!$A$2:$A$152),FORECAST(R1060,Инклинометрия!$B$2:$B$152,Инклинометрия!$A$2:$A$152)))</f>
        <v>-</v>
      </c>
      <c r="Y1060" s="105" t="str">
        <f>IF(R1060=0,"-",IF(U1060=0,FORECAST($C$8-R1060,Инклинометрия!$B$2:$B$152,Инклинометрия!$A$2:$A$152),0))</f>
        <v>-</v>
      </c>
      <c r="Z1060" s="105" t="str">
        <f>IF(S1060=0,"-",FORECAST($C$8,Инклинометрия!$B$2:$B$152,Инклинометрия!$A$2:$A$152))</f>
        <v>-</v>
      </c>
      <c r="AA1060" s="105" t="str">
        <f>IF(S1060=0,"-",FORECAST($C$8-S1060,Инклинометрия!$B$2:$B$152,Инклинометрия!$A$2:$A$152))</f>
        <v>-</v>
      </c>
      <c r="AB1060" s="105">
        <f>IF(T1060=0,"-",FORECAST($C$6,Инклинометрия!$B$2:$B$152,Инклинометрия!$A$2:$A$152))</f>
        <v>1425</v>
      </c>
      <c r="AC1060" s="105">
        <f>IF(R1060=0,FORECAST($C$6-T1060,Инклинометрия!$B$2:$B$152,Инклинометрия!$A$2:$A$152),FORECAST($C$8,Инклинометрия!$B$2:$B$152,Инклинометрия!$A$2:$A$152))</f>
        <v>1331.5528875839168</v>
      </c>
      <c r="AD1060" s="107">
        <f>IF(U1060=0,"-",FORECAST($C$8,Инклинометрия!$B$2:$B$152,Инклинометрия!$A$2:$A$152))</f>
        <v>1330</v>
      </c>
      <c r="AE1060" s="107">
        <f>IF(U1060=0,"-",FORECAST($C$8-U1060,Инклинометрия!$B$2:$B$152,Инклинометрия!$A$2:$A$152))</f>
        <v>0</v>
      </c>
      <c r="AF1060" s="107">
        <f>FORECAST($C$8-S1060,Инклинометрия!$B$2:$B$152,Инклинометрия!$A$2:$A$152)</f>
        <v>1330</v>
      </c>
      <c r="AG1060" s="107">
        <f>FORECAST($C$8-(S1060+V1060),Инклинометрия!$B$2:$B$152,Инклинометрия!$A$2:$A$152)</f>
        <v>0</v>
      </c>
      <c r="AH1060" s="107">
        <f>IF(W1060=0,"-",FORECAST($C$8+W1060,Инклинометрия!$B$2:$B$152,Инклинометрия!$A$2:$A$152))</f>
        <v>1331.5528875839168</v>
      </c>
      <c r="AI1060" s="107">
        <f>IF(W1060=0,"-",FORECAST($C$8,Инклинометрия!$B$2:$B$152,Инклинометрия!$A$2:$A$152))</f>
        <v>1330</v>
      </c>
      <c r="AK1060" s="122">
        <f>2*PI()*$C$5*(AT1059-AT1058)/(LN(AN1059/$I$9)*$I$8/$I$7+LN($I$10/AN1059)*$I$8/$I$7)</f>
        <v>0</v>
      </c>
      <c r="AL1060" s="67">
        <f>AK1060*(B1060-B1059)</f>
        <v>0</v>
      </c>
      <c r="AM1060" s="23">
        <f t="shared" si="303"/>
        <v>4.3059540056097682E-2</v>
      </c>
      <c r="AN1060" s="26">
        <f>AN1059+AK1060*(B1060-B1059)/(2*PI()*$C$5*AN1059*$I$11)</f>
        <v>0.12986115207059001</v>
      </c>
      <c r="AO1060" s="87">
        <f t="shared" si="316"/>
        <v>111242.59539450394</v>
      </c>
      <c r="AP1060" s="87">
        <f>IF(R1060+U1060&lt;$C$8,0,32*$G$13/$C$12^2*($I$8*R1060+$I$6*U1060)+32*$G$14/($C$14^2-$C$13^2)*($I$8*S1060+$I$6*V1060))</f>
        <v>9917.5953945039291</v>
      </c>
      <c r="AQ1060" s="66">
        <f>R1060*$C$11*$C$9+U1060*$C$11*$C$10</f>
        <v>14695380</v>
      </c>
      <c r="AR1060" s="66">
        <f>S1060*$C$11*$C$9+V1060*$C$11*$C$10</f>
        <v>14695380</v>
      </c>
      <c r="AS1060" s="87">
        <f>$C$11*(T1060*$C$9+W1060*$C$10)</f>
        <v>789129.61404581123</v>
      </c>
      <c r="AT1060" s="45">
        <f t="shared" si="310"/>
        <v>15595752.209440315</v>
      </c>
      <c r="AU1060" s="75"/>
    </row>
    <row r="1061" spans="2:47" ht="15" thickBot="1" x14ac:dyDescent="0.35">
      <c r="B1061" s="41">
        <f t="shared" si="317"/>
        <v>10300</v>
      </c>
      <c r="C1061" s="8">
        <f t="shared" si="318"/>
        <v>103</v>
      </c>
      <c r="D1061" s="73">
        <f t="shared" si="304"/>
        <v>137.76249999999999</v>
      </c>
      <c r="E1061" s="29">
        <f t="shared" si="307"/>
        <v>7637.5093534285588</v>
      </c>
      <c r="F1061" s="29">
        <f t="shared" si="311"/>
        <v>7.4150576246875062</v>
      </c>
      <c r="G1061" s="29">
        <f t="shared" si="319"/>
        <v>9.9176395730195388</v>
      </c>
      <c r="H1061" s="17">
        <f t="shared" si="320"/>
        <v>10215.16876021063</v>
      </c>
      <c r="I1061" s="29">
        <f t="shared" si="312"/>
        <v>2.2250485660981263</v>
      </c>
      <c r="J1061" s="29">
        <f t="shared" si="313"/>
        <v>13.949340071223562</v>
      </c>
      <c r="K1061" s="32">
        <f>IF((D1060+L1060+M1060-AL1060)/($C$21+$C$22)&gt;$C$8,$C$8,(D1060+L1060+M1060-AL1060)/($C$21+$C$22))</f>
        <v>1400</v>
      </c>
      <c r="L1061" s="97">
        <f t="shared" si="305"/>
        <v>0</v>
      </c>
      <c r="M1061" s="96">
        <f t="shared" si="306"/>
        <v>0</v>
      </c>
      <c r="N1061" s="98">
        <f t="shared" si="314"/>
        <v>1.7382597742038917</v>
      </c>
      <c r="O1061" s="100">
        <f t="shared" si="308"/>
        <v>4.2266987561397071</v>
      </c>
      <c r="P1061" s="104">
        <f t="shared" si="315"/>
        <v>18.880500609176615</v>
      </c>
      <c r="Q1061" s="102">
        <f t="shared" si="321"/>
        <v>2.8886093440366814E-2</v>
      </c>
      <c r="R1061" s="106">
        <f>K1061-U1061</f>
        <v>0</v>
      </c>
      <c r="S1061" s="106">
        <f>IF(K1061-H1060&lt;0,0,K1061-H1060)</f>
        <v>0</v>
      </c>
      <c r="T1061" s="106">
        <f t="shared" si="309"/>
        <v>98.365381490613771</v>
      </c>
      <c r="U1061" s="107">
        <f>IF(S1061&gt;0,0,IF(U1060+(F1061-AL1061/$C$23)*$C$22/($C$21+$C$22)&gt;$C$8,$C$8,IF(V1061=$C$8,U1060+(F1061-AL1061/$C$23)*$C$22/$C$21,U1060+(F1061-AL1061/$C$23)*$C$22/($C$21+$C$22))))</f>
        <v>1400</v>
      </c>
      <c r="V1061" s="107">
        <f>IF(S1061=0,IF(V1060+(F1061-AL1061/$C$23)*$C$22/($C$21+$C$22)&gt;$C$8,$C$8,V1060+(F1061-AL1061/$C$23)*$C$22/($C$21+$C$22)),E1061)</f>
        <v>1400</v>
      </c>
      <c r="W1061" s="203">
        <f>IF(S1061&gt;0,0,IF(W1060+AL1061/$C$23&gt;$F$23,$F$23,W1060+AL1061/$C$23))</f>
        <v>1.6346185093862227</v>
      </c>
      <c r="X1061" s="105" t="str">
        <f>IF(R1061=0,"-",IF(U1061=0,FORECAST($C$8,Инклинометрия!$B$2:$B$152,Инклинометрия!$A$2:$A$152),FORECAST(R1061,Инклинометрия!$B$2:$B$152,Инклинометрия!$A$2:$A$152)))</f>
        <v>-</v>
      </c>
      <c r="Y1061" s="105" t="str">
        <f>IF(R1061=0,"-",IF(U1061=0,FORECAST($C$8-R1061,Инклинометрия!$B$2:$B$152,Инклинометрия!$A$2:$A$152),0))</f>
        <v>-</v>
      </c>
      <c r="Z1061" s="105" t="str">
        <f>IF(S1061=0,"-",FORECAST($C$8,Инклинометрия!$B$2:$B$152,Инклинометрия!$A$2:$A$152))</f>
        <v>-</v>
      </c>
      <c r="AA1061" s="105" t="str">
        <f>IF(S1061=0,"-",FORECAST($C$8-S1061,Инклинометрия!$B$2:$B$152,Инклинометрия!$A$2:$A$152))</f>
        <v>-</v>
      </c>
      <c r="AB1061" s="105">
        <f>IF(T1061=0,"-",FORECAST($C$6,Инклинометрия!$B$2:$B$152,Инклинометрия!$A$2:$A$152))</f>
        <v>1425</v>
      </c>
      <c r="AC1061" s="105">
        <f>IF(R1061=0,FORECAST($C$6-T1061,Инклинометрия!$B$2:$B$152,Инклинометрия!$A$2:$A$152),FORECAST($C$8,Инклинометрия!$B$2:$B$152,Инклинометрия!$A$2:$A$152))</f>
        <v>1331.5528875839168</v>
      </c>
      <c r="AD1061" s="107">
        <f>IF(U1061=0,"-",FORECAST($C$8,Инклинометрия!$B$2:$B$152,Инклинометрия!$A$2:$A$152))</f>
        <v>1330</v>
      </c>
      <c r="AE1061" s="107">
        <f>IF(U1061=0,"-",FORECAST($C$8-U1061,Инклинометрия!$B$2:$B$152,Инклинометрия!$A$2:$A$152))</f>
        <v>0</v>
      </c>
      <c r="AF1061" s="107">
        <f>FORECAST($C$8-S1061,Инклинометрия!$B$2:$B$152,Инклинометрия!$A$2:$A$152)</f>
        <v>1330</v>
      </c>
      <c r="AG1061" s="107">
        <f>FORECAST($C$8-(S1061+V1061),Инклинометрия!$B$2:$B$152,Инклинометрия!$A$2:$A$152)</f>
        <v>0</v>
      </c>
      <c r="AH1061" s="107">
        <f>IF(W1061=0,"-",FORECAST($C$8+W1061,Инклинометрия!$B$2:$B$152,Инклинометрия!$A$2:$A$152))</f>
        <v>1331.5528875839168</v>
      </c>
      <c r="AI1061" s="107">
        <f>IF(W1061=0,"-",FORECAST($C$8,Инклинометрия!$B$2:$B$152,Инклинометрия!$A$2:$A$152))</f>
        <v>1330</v>
      </c>
      <c r="AK1061" s="122">
        <f>2*PI()*$C$5*(AT1060-AT1059)/(LN(AN1060/$I$9)*$I$8/$I$7+LN($I$10/AN1060)*$I$8/$I$7)</f>
        <v>0</v>
      </c>
      <c r="AL1061" s="67">
        <f>AK1061*(B1061-B1060)</f>
        <v>0</v>
      </c>
      <c r="AM1061" s="23">
        <f t="shared" si="303"/>
        <v>4.3059540056097682E-2</v>
      </c>
      <c r="AN1061" s="26">
        <f>AN1060+AK1061*(B1061-B1060)/(2*PI()*$C$5*AN1060*$I$11)</f>
        <v>0.12986115207059001</v>
      </c>
      <c r="AO1061" s="87">
        <f t="shared" si="316"/>
        <v>111242.59539450394</v>
      </c>
      <c r="AP1061" s="87">
        <f>IF(R1061+U1061&lt;$C$8,0,32*$G$13/$C$12^2*($I$8*R1061+$I$6*U1061)+32*$G$14/($C$14^2-$C$13^2)*($I$8*S1061+$I$6*V1061))</f>
        <v>9917.5953945039291</v>
      </c>
      <c r="AQ1061" s="66">
        <f>R1061*$C$11*$C$9+U1061*$C$11*$C$10</f>
        <v>14695380</v>
      </c>
      <c r="AR1061" s="66">
        <f>S1061*$C$11*$C$9+V1061*$C$11*$C$10</f>
        <v>14695380</v>
      </c>
      <c r="AS1061" s="87">
        <f>$C$11*(T1061*$C$9+W1061*$C$10)</f>
        <v>789129.61404581123</v>
      </c>
      <c r="AT1061" s="45">
        <f t="shared" si="310"/>
        <v>15595752.209440315</v>
      </c>
      <c r="AU1061" s="75"/>
    </row>
    <row r="1062" spans="2:47" ht="15" thickBot="1" x14ac:dyDescent="0.35">
      <c r="B1062" s="41">
        <f t="shared" si="317"/>
        <v>10310</v>
      </c>
      <c r="C1062" s="8">
        <f t="shared" si="318"/>
        <v>103.10000000000001</v>
      </c>
      <c r="D1062" s="73">
        <f t="shared" si="304"/>
        <v>137.89625000000001</v>
      </c>
      <c r="E1062" s="29">
        <f t="shared" si="307"/>
        <v>7644.9244110532472</v>
      </c>
      <c r="F1062" s="29">
        <f t="shared" si="311"/>
        <v>7.4150576246884157</v>
      </c>
      <c r="G1062" s="29">
        <f t="shared" si="319"/>
        <v>9.9176395730207556</v>
      </c>
      <c r="H1062" s="17">
        <f t="shared" si="320"/>
        <v>10225.086399783651</v>
      </c>
      <c r="I1062" s="29">
        <f t="shared" si="312"/>
        <v>2.2250485660981263</v>
      </c>
      <c r="J1062" s="29">
        <f t="shared" si="313"/>
        <v>13.949340071224418</v>
      </c>
      <c r="K1062" s="32">
        <f>IF((D1061+L1061+M1061-AL1061)/($C$21+$C$22)&gt;$C$8,$C$8,(D1061+L1061+M1061-AL1061)/($C$21+$C$22))</f>
        <v>1400</v>
      </c>
      <c r="L1062" s="97">
        <f t="shared" si="305"/>
        <v>0</v>
      </c>
      <c r="M1062" s="96">
        <f t="shared" si="306"/>
        <v>0</v>
      </c>
      <c r="N1062" s="98">
        <f t="shared" si="314"/>
        <v>1.7382597742038917</v>
      </c>
      <c r="O1062" s="100">
        <f t="shared" si="308"/>
        <v>4.2266987561397071</v>
      </c>
      <c r="P1062" s="104">
        <f t="shared" si="315"/>
        <v>18.880500609176615</v>
      </c>
      <c r="Q1062" s="102">
        <f t="shared" si="321"/>
        <v>2.8886093440366814E-2</v>
      </c>
      <c r="R1062" s="106">
        <f>K1062-U1062</f>
        <v>0</v>
      </c>
      <c r="S1062" s="106">
        <f>IF(K1062-H1061&lt;0,0,K1062-H1061)</f>
        <v>0</v>
      </c>
      <c r="T1062" s="106">
        <f t="shared" si="309"/>
        <v>98.365381490613771</v>
      </c>
      <c r="U1062" s="107">
        <f>IF(S1062&gt;0,0,IF(U1061+(F1062-AL1062/$C$23)*$C$22/($C$21+$C$22)&gt;$C$8,$C$8,IF(V1062=$C$8,U1061+(F1062-AL1062/$C$23)*$C$22/$C$21,U1061+(F1062-AL1062/$C$23)*$C$22/($C$21+$C$22))))</f>
        <v>1400</v>
      </c>
      <c r="V1062" s="107">
        <f>IF(S1062=0,IF(V1061+(F1062-AL1062/$C$23)*$C$22/($C$21+$C$22)&gt;$C$8,$C$8,V1061+(F1062-AL1062/$C$23)*$C$22/($C$21+$C$22)),E1062)</f>
        <v>1400</v>
      </c>
      <c r="W1062" s="203">
        <f>IF(S1062&gt;0,0,IF(W1061+AL1062/$C$23&gt;$F$23,$F$23,W1061+AL1062/$C$23))</f>
        <v>1.6346185093862227</v>
      </c>
      <c r="X1062" s="105" t="str">
        <f>IF(R1062=0,"-",IF(U1062=0,FORECAST($C$8,Инклинометрия!$B$2:$B$152,Инклинометрия!$A$2:$A$152),FORECAST(R1062,Инклинометрия!$B$2:$B$152,Инклинометрия!$A$2:$A$152)))</f>
        <v>-</v>
      </c>
      <c r="Y1062" s="105" t="str">
        <f>IF(R1062=0,"-",IF(U1062=0,FORECAST($C$8-R1062,Инклинометрия!$B$2:$B$152,Инклинометрия!$A$2:$A$152),0))</f>
        <v>-</v>
      </c>
      <c r="Z1062" s="105" t="str">
        <f>IF(S1062=0,"-",FORECAST($C$8,Инклинометрия!$B$2:$B$152,Инклинометрия!$A$2:$A$152))</f>
        <v>-</v>
      </c>
      <c r="AA1062" s="105" t="str">
        <f>IF(S1062=0,"-",FORECAST($C$8-S1062,Инклинометрия!$B$2:$B$152,Инклинометрия!$A$2:$A$152))</f>
        <v>-</v>
      </c>
      <c r="AB1062" s="105">
        <f>IF(T1062=0,"-",FORECAST($C$6,Инклинометрия!$B$2:$B$152,Инклинометрия!$A$2:$A$152))</f>
        <v>1425</v>
      </c>
      <c r="AC1062" s="105">
        <f>IF(R1062=0,FORECAST($C$6-T1062,Инклинометрия!$B$2:$B$152,Инклинометрия!$A$2:$A$152),FORECAST($C$8,Инклинометрия!$B$2:$B$152,Инклинометрия!$A$2:$A$152))</f>
        <v>1331.5528875839168</v>
      </c>
      <c r="AD1062" s="107">
        <f>IF(U1062=0,"-",FORECAST($C$8,Инклинометрия!$B$2:$B$152,Инклинометрия!$A$2:$A$152))</f>
        <v>1330</v>
      </c>
      <c r="AE1062" s="107">
        <f>IF(U1062=0,"-",FORECAST($C$8-U1062,Инклинометрия!$B$2:$B$152,Инклинометрия!$A$2:$A$152))</f>
        <v>0</v>
      </c>
      <c r="AF1062" s="107">
        <f>FORECAST($C$8-S1062,Инклинометрия!$B$2:$B$152,Инклинометрия!$A$2:$A$152)</f>
        <v>1330</v>
      </c>
      <c r="AG1062" s="107">
        <f>FORECAST($C$8-(S1062+V1062),Инклинометрия!$B$2:$B$152,Инклинометрия!$A$2:$A$152)</f>
        <v>0</v>
      </c>
      <c r="AH1062" s="107">
        <f>IF(W1062=0,"-",FORECAST($C$8+W1062,Инклинометрия!$B$2:$B$152,Инклинометрия!$A$2:$A$152))</f>
        <v>1331.5528875839168</v>
      </c>
      <c r="AI1062" s="107">
        <f>IF(W1062=0,"-",FORECAST($C$8,Инклинометрия!$B$2:$B$152,Инклинометрия!$A$2:$A$152))</f>
        <v>1330</v>
      </c>
      <c r="AK1062" s="122">
        <f>2*PI()*$C$5*(AT1061-AT1060)/(LN(AN1061/$I$9)*$I$8/$I$7+LN($I$10/AN1061)*$I$8/$I$7)</f>
        <v>0</v>
      </c>
      <c r="AL1062" s="67">
        <f>AK1062*(B1062-B1061)</f>
        <v>0</v>
      </c>
      <c r="AM1062" s="23">
        <f t="shared" si="303"/>
        <v>4.3059540056097682E-2</v>
      </c>
      <c r="AN1062" s="26">
        <f>AN1061+AK1062*(B1062-B1061)/(2*PI()*$C$5*AN1061*$I$11)</f>
        <v>0.12986115207059001</v>
      </c>
      <c r="AO1062" s="87">
        <f t="shared" si="316"/>
        <v>111242.59539450394</v>
      </c>
      <c r="AP1062" s="87">
        <f>IF(R1062+U1062&lt;$C$8,0,32*$G$13/$C$12^2*($I$8*R1062+$I$6*U1062)+32*$G$14/($C$14^2-$C$13^2)*($I$8*S1062+$I$6*V1062))</f>
        <v>9917.5953945039291</v>
      </c>
      <c r="AQ1062" s="66">
        <f>R1062*$C$11*$C$9+U1062*$C$11*$C$10</f>
        <v>14695380</v>
      </c>
      <c r="AR1062" s="66">
        <f>S1062*$C$11*$C$9+V1062*$C$11*$C$10</f>
        <v>14695380</v>
      </c>
      <c r="AS1062" s="87">
        <f>$C$11*(T1062*$C$9+W1062*$C$10)</f>
        <v>789129.61404581123</v>
      </c>
      <c r="AT1062" s="45">
        <f t="shared" si="310"/>
        <v>15595752.209440315</v>
      </c>
      <c r="AU1062" s="75"/>
    </row>
    <row r="1063" spans="2:47" ht="15" thickBot="1" x14ac:dyDescent="0.35">
      <c r="B1063" s="41">
        <f t="shared" si="317"/>
        <v>10320</v>
      </c>
      <c r="C1063" s="8">
        <f t="shared" si="318"/>
        <v>103.2</v>
      </c>
      <c r="D1063" s="73">
        <f t="shared" si="304"/>
        <v>138.03</v>
      </c>
      <c r="E1063" s="29">
        <f t="shared" si="307"/>
        <v>7652.3394686779347</v>
      </c>
      <c r="F1063" s="29">
        <f t="shared" si="311"/>
        <v>7.4150576246875062</v>
      </c>
      <c r="G1063" s="29">
        <f t="shared" si="319"/>
        <v>9.9176395730195388</v>
      </c>
      <c r="H1063" s="17">
        <f t="shared" si="320"/>
        <v>10235.004039356671</v>
      </c>
      <c r="I1063" s="29">
        <f t="shared" si="312"/>
        <v>2.2250485660981263</v>
      </c>
      <c r="J1063" s="29">
        <f t="shared" si="313"/>
        <v>13.949340071223562</v>
      </c>
      <c r="K1063" s="32">
        <f>IF((D1062+L1062+M1062-AL1062)/($C$21+$C$22)&gt;$C$8,$C$8,(D1062+L1062+M1062-AL1062)/($C$21+$C$22))</f>
        <v>1400</v>
      </c>
      <c r="L1063" s="97">
        <f t="shared" si="305"/>
        <v>0</v>
      </c>
      <c r="M1063" s="96">
        <f t="shared" si="306"/>
        <v>0</v>
      </c>
      <c r="N1063" s="98">
        <f t="shared" si="314"/>
        <v>1.7382597742038917</v>
      </c>
      <c r="O1063" s="100">
        <f t="shared" si="308"/>
        <v>4.2266987561397071</v>
      </c>
      <c r="P1063" s="104">
        <f t="shared" si="315"/>
        <v>18.880500609176615</v>
      </c>
      <c r="Q1063" s="102">
        <f t="shared" si="321"/>
        <v>2.8886093440366814E-2</v>
      </c>
      <c r="R1063" s="106">
        <f>K1063-U1063</f>
        <v>0</v>
      </c>
      <c r="S1063" s="106">
        <f>IF(K1063-H1062&lt;0,0,K1063-H1062)</f>
        <v>0</v>
      </c>
      <c r="T1063" s="106">
        <f t="shared" si="309"/>
        <v>98.365381490613771</v>
      </c>
      <c r="U1063" s="107">
        <f>IF(S1063&gt;0,0,IF(U1062+(F1063-AL1063/$C$23)*$C$22/($C$21+$C$22)&gt;$C$8,$C$8,IF(V1063=$C$8,U1062+(F1063-AL1063/$C$23)*$C$22/$C$21,U1062+(F1063-AL1063/$C$23)*$C$22/($C$21+$C$22))))</f>
        <v>1400</v>
      </c>
      <c r="V1063" s="107">
        <f>IF(S1063=0,IF(V1062+(F1063-AL1063/$C$23)*$C$22/($C$21+$C$22)&gt;$C$8,$C$8,V1062+(F1063-AL1063/$C$23)*$C$22/($C$21+$C$22)),E1063)</f>
        <v>1400</v>
      </c>
      <c r="W1063" s="203">
        <f>IF(S1063&gt;0,0,IF(W1062+AL1063/$C$23&gt;$F$23,$F$23,W1062+AL1063/$C$23))</f>
        <v>1.6346185093862227</v>
      </c>
      <c r="X1063" s="105" t="str">
        <f>IF(R1063=0,"-",IF(U1063=0,FORECAST($C$8,Инклинометрия!$B$2:$B$152,Инклинометрия!$A$2:$A$152),FORECAST(R1063,Инклинометрия!$B$2:$B$152,Инклинометрия!$A$2:$A$152)))</f>
        <v>-</v>
      </c>
      <c r="Y1063" s="105" t="str">
        <f>IF(R1063=0,"-",IF(U1063=0,FORECAST($C$8-R1063,Инклинометрия!$B$2:$B$152,Инклинометрия!$A$2:$A$152),0))</f>
        <v>-</v>
      </c>
      <c r="Z1063" s="105" t="str">
        <f>IF(S1063=0,"-",FORECAST($C$8,Инклинометрия!$B$2:$B$152,Инклинометрия!$A$2:$A$152))</f>
        <v>-</v>
      </c>
      <c r="AA1063" s="105" t="str">
        <f>IF(S1063=0,"-",FORECAST($C$8-S1063,Инклинометрия!$B$2:$B$152,Инклинометрия!$A$2:$A$152))</f>
        <v>-</v>
      </c>
      <c r="AB1063" s="105">
        <f>IF(T1063=0,"-",FORECAST($C$6,Инклинометрия!$B$2:$B$152,Инклинометрия!$A$2:$A$152))</f>
        <v>1425</v>
      </c>
      <c r="AC1063" s="105">
        <f>IF(R1063=0,FORECAST($C$6-T1063,Инклинометрия!$B$2:$B$152,Инклинометрия!$A$2:$A$152),FORECAST($C$8,Инклинометрия!$B$2:$B$152,Инклинометрия!$A$2:$A$152))</f>
        <v>1331.5528875839168</v>
      </c>
      <c r="AD1063" s="107">
        <f>IF(U1063=0,"-",FORECAST($C$8,Инклинометрия!$B$2:$B$152,Инклинометрия!$A$2:$A$152))</f>
        <v>1330</v>
      </c>
      <c r="AE1063" s="107">
        <f>IF(U1063=0,"-",FORECAST($C$8-U1063,Инклинометрия!$B$2:$B$152,Инклинометрия!$A$2:$A$152))</f>
        <v>0</v>
      </c>
      <c r="AF1063" s="107">
        <f>FORECAST($C$8-S1063,Инклинометрия!$B$2:$B$152,Инклинометрия!$A$2:$A$152)</f>
        <v>1330</v>
      </c>
      <c r="AG1063" s="107">
        <f>FORECAST($C$8-(S1063+V1063),Инклинометрия!$B$2:$B$152,Инклинометрия!$A$2:$A$152)</f>
        <v>0</v>
      </c>
      <c r="AH1063" s="107">
        <f>IF(W1063=0,"-",FORECAST($C$8+W1063,Инклинометрия!$B$2:$B$152,Инклинометрия!$A$2:$A$152))</f>
        <v>1331.5528875839168</v>
      </c>
      <c r="AI1063" s="107">
        <f>IF(W1063=0,"-",FORECAST($C$8,Инклинометрия!$B$2:$B$152,Инклинометрия!$A$2:$A$152))</f>
        <v>1330</v>
      </c>
      <c r="AK1063" s="122">
        <f>2*PI()*$C$5*(AT1062-AT1061)/(LN(AN1062/$I$9)*$I$8/$I$7+LN($I$10/AN1062)*$I$8/$I$7)</f>
        <v>0</v>
      </c>
      <c r="AL1063" s="67">
        <f>AK1063*(B1063-B1062)</f>
        <v>0</v>
      </c>
      <c r="AM1063" s="23">
        <f t="shared" si="303"/>
        <v>4.3059540056097682E-2</v>
      </c>
      <c r="AN1063" s="26">
        <f>AN1062+AK1063*(B1063-B1062)/(2*PI()*$C$5*AN1062*$I$11)</f>
        <v>0.12986115207059001</v>
      </c>
      <c r="AO1063" s="87">
        <f t="shared" si="316"/>
        <v>111242.59539450394</v>
      </c>
      <c r="AP1063" s="87">
        <f>IF(R1063+U1063&lt;$C$8,0,32*$G$13/$C$12^2*($I$8*R1063+$I$6*U1063)+32*$G$14/($C$14^2-$C$13^2)*($I$8*S1063+$I$6*V1063))</f>
        <v>9917.5953945039291</v>
      </c>
      <c r="AQ1063" s="66">
        <f>R1063*$C$11*$C$9+U1063*$C$11*$C$10</f>
        <v>14695380</v>
      </c>
      <c r="AR1063" s="66">
        <f>S1063*$C$11*$C$9+V1063*$C$11*$C$10</f>
        <v>14695380</v>
      </c>
      <c r="AS1063" s="87">
        <f>$C$11*(T1063*$C$9+W1063*$C$10)</f>
        <v>789129.61404581123</v>
      </c>
      <c r="AT1063" s="45">
        <f t="shared" si="310"/>
        <v>15595752.209440315</v>
      </c>
      <c r="AU1063" s="75"/>
    </row>
    <row r="1064" spans="2:47" ht="15" thickBot="1" x14ac:dyDescent="0.35">
      <c r="B1064" s="41">
        <f t="shared" si="317"/>
        <v>10330</v>
      </c>
      <c r="C1064" s="8">
        <f t="shared" si="318"/>
        <v>103.3</v>
      </c>
      <c r="D1064" s="73">
        <f t="shared" si="304"/>
        <v>138.16374999999999</v>
      </c>
      <c r="E1064" s="29">
        <f t="shared" si="307"/>
        <v>7659.7545263026223</v>
      </c>
      <c r="F1064" s="29">
        <f t="shared" si="311"/>
        <v>7.4150576246875062</v>
      </c>
      <c r="G1064" s="29">
        <f t="shared" si="319"/>
        <v>9.9176395730195388</v>
      </c>
      <c r="H1064" s="17">
        <f t="shared" si="320"/>
        <v>10244.92167892969</v>
      </c>
      <c r="I1064" s="29">
        <f t="shared" si="312"/>
        <v>2.2250485660981263</v>
      </c>
      <c r="J1064" s="29">
        <f t="shared" si="313"/>
        <v>13.949340071223562</v>
      </c>
      <c r="K1064" s="32">
        <f>IF((D1063+L1063+M1063-AL1063)/($C$21+$C$22)&gt;$C$8,$C$8,(D1063+L1063+M1063-AL1063)/($C$21+$C$22))</f>
        <v>1400</v>
      </c>
      <c r="L1064" s="97">
        <f t="shared" si="305"/>
        <v>0</v>
      </c>
      <c r="M1064" s="96">
        <f t="shared" si="306"/>
        <v>0</v>
      </c>
      <c r="N1064" s="98">
        <f t="shared" si="314"/>
        <v>1.7382597742038917</v>
      </c>
      <c r="O1064" s="100">
        <f t="shared" si="308"/>
        <v>4.2266987561397071</v>
      </c>
      <c r="P1064" s="104">
        <f t="shared" si="315"/>
        <v>18.880500609176615</v>
      </c>
      <c r="Q1064" s="102">
        <f t="shared" si="321"/>
        <v>2.8886093440366814E-2</v>
      </c>
      <c r="R1064" s="106">
        <f>K1064-U1064</f>
        <v>0</v>
      </c>
      <c r="S1064" s="106">
        <f>IF(K1064-H1063&lt;0,0,K1064-H1063)</f>
        <v>0</v>
      </c>
      <c r="T1064" s="106">
        <f t="shared" si="309"/>
        <v>98.365381490613771</v>
      </c>
      <c r="U1064" s="107">
        <f>IF(S1064&gt;0,0,IF(U1063+(F1064-AL1064/$C$23)*$C$22/($C$21+$C$22)&gt;$C$8,$C$8,IF(V1064=$C$8,U1063+(F1064-AL1064/$C$23)*$C$22/$C$21,U1063+(F1064-AL1064/$C$23)*$C$22/($C$21+$C$22))))</f>
        <v>1400</v>
      </c>
      <c r="V1064" s="107">
        <f>IF(S1064=0,IF(V1063+(F1064-AL1064/$C$23)*$C$22/($C$21+$C$22)&gt;$C$8,$C$8,V1063+(F1064-AL1064/$C$23)*$C$22/($C$21+$C$22)),E1064)</f>
        <v>1400</v>
      </c>
      <c r="W1064" s="203">
        <f>IF(S1064&gt;0,0,IF(W1063+AL1064/$C$23&gt;$F$23,$F$23,W1063+AL1064/$C$23))</f>
        <v>1.6346185093862227</v>
      </c>
      <c r="X1064" s="105" t="str">
        <f>IF(R1064=0,"-",IF(U1064=0,FORECAST($C$8,Инклинометрия!$B$2:$B$152,Инклинометрия!$A$2:$A$152),FORECAST(R1064,Инклинометрия!$B$2:$B$152,Инклинометрия!$A$2:$A$152)))</f>
        <v>-</v>
      </c>
      <c r="Y1064" s="105" t="str">
        <f>IF(R1064=0,"-",IF(U1064=0,FORECAST($C$8-R1064,Инклинометрия!$B$2:$B$152,Инклинометрия!$A$2:$A$152),0))</f>
        <v>-</v>
      </c>
      <c r="Z1064" s="105" t="str">
        <f>IF(S1064=0,"-",FORECAST($C$8,Инклинометрия!$B$2:$B$152,Инклинометрия!$A$2:$A$152))</f>
        <v>-</v>
      </c>
      <c r="AA1064" s="105" t="str">
        <f>IF(S1064=0,"-",FORECAST($C$8-S1064,Инклинометрия!$B$2:$B$152,Инклинометрия!$A$2:$A$152))</f>
        <v>-</v>
      </c>
      <c r="AB1064" s="105">
        <f>IF(T1064=0,"-",FORECAST($C$6,Инклинометрия!$B$2:$B$152,Инклинометрия!$A$2:$A$152))</f>
        <v>1425</v>
      </c>
      <c r="AC1064" s="105">
        <f>IF(R1064=0,FORECAST($C$6-T1064,Инклинометрия!$B$2:$B$152,Инклинометрия!$A$2:$A$152),FORECAST($C$8,Инклинометрия!$B$2:$B$152,Инклинометрия!$A$2:$A$152))</f>
        <v>1331.5528875839168</v>
      </c>
      <c r="AD1064" s="107">
        <f>IF(U1064=0,"-",FORECAST($C$8,Инклинометрия!$B$2:$B$152,Инклинометрия!$A$2:$A$152))</f>
        <v>1330</v>
      </c>
      <c r="AE1064" s="107">
        <f>IF(U1064=0,"-",FORECAST($C$8-U1064,Инклинометрия!$B$2:$B$152,Инклинометрия!$A$2:$A$152))</f>
        <v>0</v>
      </c>
      <c r="AF1064" s="107">
        <f>FORECAST($C$8-S1064,Инклинометрия!$B$2:$B$152,Инклинометрия!$A$2:$A$152)</f>
        <v>1330</v>
      </c>
      <c r="AG1064" s="107">
        <f>FORECAST($C$8-(S1064+V1064),Инклинометрия!$B$2:$B$152,Инклинометрия!$A$2:$A$152)</f>
        <v>0</v>
      </c>
      <c r="AH1064" s="107">
        <f>IF(W1064=0,"-",FORECAST($C$8+W1064,Инклинометрия!$B$2:$B$152,Инклинометрия!$A$2:$A$152))</f>
        <v>1331.5528875839168</v>
      </c>
      <c r="AI1064" s="107">
        <f>IF(W1064=0,"-",FORECAST($C$8,Инклинометрия!$B$2:$B$152,Инклинометрия!$A$2:$A$152))</f>
        <v>1330</v>
      </c>
      <c r="AK1064" s="122">
        <f>2*PI()*$C$5*(AT1063-AT1062)/(LN(AN1063/$I$9)*$I$8/$I$7+LN($I$10/AN1063)*$I$8/$I$7)</f>
        <v>0</v>
      </c>
      <c r="AL1064" s="67">
        <f>AK1064*(B1064-B1063)</f>
        <v>0</v>
      </c>
      <c r="AM1064" s="23">
        <f t="shared" si="303"/>
        <v>4.3059540056097682E-2</v>
      </c>
      <c r="AN1064" s="26">
        <f>AN1063+AK1064*(B1064-B1063)/(2*PI()*$C$5*AN1063*$I$11)</f>
        <v>0.12986115207059001</v>
      </c>
      <c r="AO1064" s="87">
        <f t="shared" si="316"/>
        <v>111242.59539450394</v>
      </c>
      <c r="AP1064" s="87">
        <f>IF(R1064+U1064&lt;$C$8,0,32*$G$13/$C$12^2*($I$8*R1064+$I$6*U1064)+32*$G$14/($C$14^2-$C$13^2)*($I$8*S1064+$I$6*V1064))</f>
        <v>9917.5953945039291</v>
      </c>
      <c r="AQ1064" s="66">
        <f>R1064*$C$11*$C$9+U1064*$C$11*$C$10</f>
        <v>14695380</v>
      </c>
      <c r="AR1064" s="66">
        <f>S1064*$C$11*$C$9+V1064*$C$11*$C$10</f>
        <v>14695380</v>
      </c>
      <c r="AS1064" s="87">
        <f>$C$11*(T1064*$C$9+W1064*$C$10)</f>
        <v>789129.61404581123</v>
      </c>
      <c r="AT1064" s="45">
        <f t="shared" si="310"/>
        <v>15595752.209440315</v>
      </c>
      <c r="AU1064" s="75"/>
    </row>
    <row r="1065" spans="2:47" ht="15" thickBot="1" x14ac:dyDescent="0.35">
      <c r="B1065" s="41">
        <f t="shared" si="317"/>
        <v>10340</v>
      </c>
      <c r="C1065" s="8">
        <f t="shared" si="318"/>
        <v>103.4</v>
      </c>
      <c r="D1065" s="73">
        <f t="shared" si="304"/>
        <v>138.29750000000001</v>
      </c>
      <c r="E1065" s="29">
        <f t="shared" si="307"/>
        <v>7667.1695839273107</v>
      </c>
      <c r="F1065" s="29">
        <f t="shared" si="311"/>
        <v>7.4150576246884157</v>
      </c>
      <c r="G1065" s="29">
        <f t="shared" si="319"/>
        <v>9.9176395730207556</v>
      </c>
      <c r="H1065" s="17">
        <f t="shared" si="320"/>
        <v>10254.839318502711</v>
      </c>
      <c r="I1065" s="29">
        <f t="shared" si="312"/>
        <v>2.2250485660981263</v>
      </c>
      <c r="J1065" s="29">
        <f t="shared" si="313"/>
        <v>13.949340071224418</v>
      </c>
      <c r="K1065" s="32">
        <f>IF((D1064+L1064+M1064-AL1064)/($C$21+$C$22)&gt;$C$8,$C$8,(D1064+L1064+M1064-AL1064)/($C$21+$C$22))</f>
        <v>1400</v>
      </c>
      <c r="L1065" s="97">
        <f t="shared" si="305"/>
        <v>0</v>
      </c>
      <c r="M1065" s="96">
        <f t="shared" si="306"/>
        <v>0</v>
      </c>
      <c r="N1065" s="98">
        <f t="shared" si="314"/>
        <v>1.7382597742038917</v>
      </c>
      <c r="O1065" s="100">
        <f t="shared" si="308"/>
        <v>4.2266987561397071</v>
      </c>
      <c r="P1065" s="104">
        <f t="shared" si="315"/>
        <v>18.880500609176615</v>
      </c>
      <c r="Q1065" s="102">
        <f t="shared" si="321"/>
        <v>2.8886093440366814E-2</v>
      </c>
      <c r="R1065" s="106">
        <f>K1065-U1065</f>
        <v>0</v>
      </c>
      <c r="S1065" s="106">
        <f>IF(K1065-H1064&lt;0,0,K1065-H1064)</f>
        <v>0</v>
      </c>
      <c r="T1065" s="106">
        <f t="shared" si="309"/>
        <v>98.365381490613771</v>
      </c>
      <c r="U1065" s="107">
        <f>IF(S1065&gt;0,0,IF(U1064+(F1065-AL1065/$C$23)*$C$22/($C$21+$C$22)&gt;$C$8,$C$8,IF(V1065=$C$8,U1064+(F1065-AL1065/$C$23)*$C$22/$C$21,U1064+(F1065-AL1065/$C$23)*$C$22/($C$21+$C$22))))</f>
        <v>1400</v>
      </c>
      <c r="V1065" s="107">
        <f>IF(S1065=0,IF(V1064+(F1065-AL1065/$C$23)*$C$22/($C$21+$C$22)&gt;$C$8,$C$8,V1064+(F1065-AL1065/$C$23)*$C$22/($C$21+$C$22)),E1065)</f>
        <v>1400</v>
      </c>
      <c r="W1065" s="203">
        <f>IF(S1065&gt;0,0,IF(W1064+AL1065/$C$23&gt;$F$23,$F$23,W1064+AL1065/$C$23))</f>
        <v>1.6346185093862227</v>
      </c>
      <c r="X1065" s="105" t="str">
        <f>IF(R1065=0,"-",IF(U1065=0,FORECAST($C$8,Инклинометрия!$B$2:$B$152,Инклинометрия!$A$2:$A$152),FORECAST(R1065,Инклинометрия!$B$2:$B$152,Инклинометрия!$A$2:$A$152)))</f>
        <v>-</v>
      </c>
      <c r="Y1065" s="105" t="str">
        <f>IF(R1065=0,"-",IF(U1065=0,FORECAST($C$8-R1065,Инклинометрия!$B$2:$B$152,Инклинометрия!$A$2:$A$152),0))</f>
        <v>-</v>
      </c>
      <c r="Z1065" s="105" t="str">
        <f>IF(S1065=0,"-",FORECAST($C$8,Инклинометрия!$B$2:$B$152,Инклинометрия!$A$2:$A$152))</f>
        <v>-</v>
      </c>
      <c r="AA1065" s="105" t="str">
        <f>IF(S1065=0,"-",FORECAST($C$8-S1065,Инклинометрия!$B$2:$B$152,Инклинометрия!$A$2:$A$152))</f>
        <v>-</v>
      </c>
      <c r="AB1065" s="105">
        <f>IF(T1065=0,"-",FORECAST($C$6,Инклинометрия!$B$2:$B$152,Инклинометрия!$A$2:$A$152))</f>
        <v>1425</v>
      </c>
      <c r="AC1065" s="105">
        <f>IF(R1065=0,FORECAST($C$6-T1065,Инклинометрия!$B$2:$B$152,Инклинометрия!$A$2:$A$152),FORECAST($C$8,Инклинометрия!$B$2:$B$152,Инклинометрия!$A$2:$A$152))</f>
        <v>1331.5528875839168</v>
      </c>
      <c r="AD1065" s="107">
        <f>IF(U1065=0,"-",FORECAST($C$8,Инклинометрия!$B$2:$B$152,Инклинометрия!$A$2:$A$152))</f>
        <v>1330</v>
      </c>
      <c r="AE1065" s="107">
        <f>IF(U1065=0,"-",FORECAST($C$8-U1065,Инклинометрия!$B$2:$B$152,Инклинометрия!$A$2:$A$152))</f>
        <v>0</v>
      </c>
      <c r="AF1065" s="107">
        <f>FORECAST($C$8-S1065,Инклинометрия!$B$2:$B$152,Инклинометрия!$A$2:$A$152)</f>
        <v>1330</v>
      </c>
      <c r="AG1065" s="107">
        <f>FORECAST($C$8-(S1065+V1065),Инклинометрия!$B$2:$B$152,Инклинометрия!$A$2:$A$152)</f>
        <v>0</v>
      </c>
      <c r="AH1065" s="107">
        <f>IF(W1065=0,"-",FORECAST($C$8+W1065,Инклинометрия!$B$2:$B$152,Инклинометрия!$A$2:$A$152))</f>
        <v>1331.5528875839168</v>
      </c>
      <c r="AI1065" s="107">
        <f>IF(W1065=0,"-",FORECAST($C$8,Инклинометрия!$B$2:$B$152,Инклинометрия!$A$2:$A$152))</f>
        <v>1330</v>
      </c>
      <c r="AK1065" s="122">
        <f>2*PI()*$C$5*(AT1064-AT1063)/(LN(AN1064/$I$9)*$I$8/$I$7+LN($I$10/AN1064)*$I$8/$I$7)</f>
        <v>0</v>
      </c>
      <c r="AL1065" s="67">
        <f>AK1065*(B1065-B1064)</f>
        <v>0</v>
      </c>
      <c r="AM1065" s="23">
        <f t="shared" ref="AM1065:AM1128" si="322">AL1065+AM1064</f>
        <v>4.3059540056097682E-2</v>
      </c>
      <c r="AN1065" s="26">
        <f>AN1064+AK1065*(B1065-B1064)/(2*PI()*$C$5*AN1064*$I$11)</f>
        <v>0.12986115207059001</v>
      </c>
      <c r="AO1065" s="87">
        <f t="shared" si="316"/>
        <v>111242.59539450394</v>
      </c>
      <c r="AP1065" s="87">
        <f>IF(R1065+U1065&lt;$C$8,0,32*$G$13/$C$12^2*($I$8*R1065+$I$6*U1065)+32*$G$14/($C$14^2-$C$13^2)*($I$8*S1065+$I$6*V1065))</f>
        <v>9917.5953945039291</v>
      </c>
      <c r="AQ1065" s="66">
        <f>R1065*$C$11*$C$9+U1065*$C$11*$C$10</f>
        <v>14695380</v>
      </c>
      <c r="AR1065" s="66">
        <f>S1065*$C$11*$C$9+V1065*$C$11*$C$10</f>
        <v>14695380</v>
      </c>
      <c r="AS1065" s="87">
        <f>$C$11*(T1065*$C$9+W1065*$C$10)</f>
        <v>789129.61404581123</v>
      </c>
      <c r="AT1065" s="45">
        <f t="shared" si="310"/>
        <v>15595752.209440315</v>
      </c>
      <c r="AU1065" s="75"/>
    </row>
    <row r="1066" spans="2:47" ht="15" thickBot="1" x14ac:dyDescent="0.35">
      <c r="B1066" s="41">
        <f t="shared" si="317"/>
        <v>10350</v>
      </c>
      <c r="C1066" s="8">
        <f t="shared" si="318"/>
        <v>103.5</v>
      </c>
      <c r="D1066" s="73">
        <f t="shared" si="304"/>
        <v>138.43125000000001</v>
      </c>
      <c r="E1066" s="29">
        <f t="shared" si="307"/>
        <v>7674.5846415519982</v>
      </c>
      <c r="F1066" s="29">
        <f t="shared" si="311"/>
        <v>7.4150576246875062</v>
      </c>
      <c r="G1066" s="29">
        <f t="shared" si="319"/>
        <v>9.9176395730195388</v>
      </c>
      <c r="H1066" s="17">
        <f t="shared" si="320"/>
        <v>10264.75695807573</v>
      </c>
      <c r="I1066" s="29">
        <f t="shared" si="312"/>
        <v>2.2250485660981263</v>
      </c>
      <c r="J1066" s="29">
        <f t="shared" si="313"/>
        <v>13.949340071223562</v>
      </c>
      <c r="K1066" s="32">
        <f>IF((D1065+L1065+M1065-AL1065)/($C$21+$C$22)&gt;$C$8,$C$8,(D1065+L1065+M1065-AL1065)/($C$21+$C$22))</f>
        <v>1400</v>
      </c>
      <c r="L1066" s="97">
        <f t="shared" si="305"/>
        <v>0</v>
      </c>
      <c r="M1066" s="96">
        <f t="shared" si="306"/>
        <v>0</v>
      </c>
      <c r="N1066" s="98">
        <f t="shared" si="314"/>
        <v>1.7382597742038917</v>
      </c>
      <c r="O1066" s="100">
        <f t="shared" si="308"/>
        <v>4.2266987561397071</v>
      </c>
      <c r="P1066" s="104">
        <f t="shared" si="315"/>
        <v>18.880500609176615</v>
      </c>
      <c r="Q1066" s="102">
        <f t="shared" si="321"/>
        <v>2.8886093440366814E-2</v>
      </c>
      <c r="R1066" s="106">
        <f>K1066-U1066</f>
        <v>0</v>
      </c>
      <c r="S1066" s="106">
        <f>IF(K1066-H1065&lt;0,0,K1066-H1065)</f>
        <v>0</v>
      </c>
      <c r="T1066" s="106">
        <f t="shared" si="309"/>
        <v>98.365381490613771</v>
      </c>
      <c r="U1066" s="107">
        <f>IF(S1066&gt;0,0,IF(U1065+(F1066-AL1066/$C$23)*$C$22/($C$21+$C$22)&gt;$C$8,$C$8,IF(V1066=$C$8,U1065+(F1066-AL1066/$C$23)*$C$22/$C$21,U1065+(F1066-AL1066/$C$23)*$C$22/($C$21+$C$22))))</f>
        <v>1400</v>
      </c>
      <c r="V1066" s="107">
        <f>IF(S1066=0,IF(V1065+(F1066-AL1066/$C$23)*$C$22/($C$21+$C$22)&gt;$C$8,$C$8,V1065+(F1066-AL1066/$C$23)*$C$22/($C$21+$C$22)),E1066)</f>
        <v>1400</v>
      </c>
      <c r="W1066" s="203">
        <f>IF(S1066&gt;0,0,IF(W1065+AL1066/$C$23&gt;$F$23,$F$23,W1065+AL1066/$C$23))</f>
        <v>1.6346185093862227</v>
      </c>
      <c r="X1066" s="105" t="str">
        <f>IF(R1066=0,"-",IF(U1066=0,FORECAST($C$8,Инклинометрия!$B$2:$B$152,Инклинометрия!$A$2:$A$152),FORECAST(R1066,Инклинометрия!$B$2:$B$152,Инклинометрия!$A$2:$A$152)))</f>
        <v>-</v>
      </c>
      <c r="Y1066" s="105" t="str">
        <f>IF(R1066=0,"-",IF(U1066=0,FORECAST($C$8-R1066,Инклинометрия!$B$2:$B$152,Инклинометрия!$A$2:$A$152),0))</f>
        <v>-</v>
      </c>
      <c r="Z1066" s="105" t="str">
        <f>IF(S1066=0,"-",FORECAST($C$8,Инклинометрия!$B$2:$B$152,Инклинометрия!$A$2:$A$152))</f>
        <v>-</v>
      </c>
      <c r="AA1066" s="105" t="str">
        <f>IF(S1066=0,"-",FORECAST($C$8-S1066,Инклинометрия!$B$2:$B$152,Инклинометрия!$A$2:$A$152))</f>
        <v>-</v>
      </c>
      <c r="AB1066" s="105">
        <f>IF(T1066=0,"-",FORECAST($C$6,Инклинометрия!$B$2:$B$152,Инклинометрия!$A$2:$A$152))</f>
        <v>1425</v>
      </c>
      <c r="AC1066" s="105">
        <f>IF(R1066=0,FORECAST($C$6-T1066,Инклинометрия!$B$2:$B$152,Инклинометрия!$A$2:$A$152),FORECAST($C$8,Инклинометрия!$B$2:$B$152,Инклинометрия!$A$2:$A$152))</f>
        <v>1331.5528875839168</v>
      </c>
      <c r="AD1066" s="107">
        <f>IF(U1066=0,"-",FORECAST($C$8,Инклинометрия!$B$2:$B$152,Инклинометрия!$A$2:$A$152))</f>
        <v>1330</v>
      </c>
      <c r="AE1066" s="107">
        <f>IF(U1066=0,"-",FORECAST($C$8-U1066,Инклинометрия!$B$2:$B$152,Инклинометрия!$A$2:$A$152))</f>
        <v>0</v>
      </c>
      <c r="AF1066" s="107">
        <f>FORECAST($C$8-S1066,Инклинометрия!$B$2:$B$152,Инклинометрия!$A$2:$A$152)</f>
        <v>1330</v>
      </c>
      <c r="AG1066" s="107">
        <f>FORECAST($C$8-(S1066+V1066),Инклинометрия!$B$2:$B$152,Инклинометрия!$A$2:$A$152)</f>
        <v>0</v>
      </c>
      <c r="AH1066" s="107">
        <f>IF(W1066=0,"-",FORECAST($C$8+W1066,Инклинометрия!$B$2:$B$152,Инклинометрия!$A$2:$A$152))</f>
        <v>1331.5528875839168</v>
      </c>
      <c r="AI1066" s="107">
        <f>IF(W1066=0,"-",FORECAST($C$8,Инклинометрия!$B$2:$B$152,Инклинометрия!$A$2:$A$152))</f>
        <v>1330</v>
      </c>
      <c r="AK1066" s="122">
        <f>2*PI()*$C$5*(AT1065-AT1064)/(LN(AN1065/$I$9)*$I$8/$I$7+LN($I$10/AN1065)*$I$8/$I$7)</f>
        <v>0</v>
      </c>
      <c r="AL1066" s="67">
        <f>AK1066*(B1066-B1065)</f>
        <v>0</v>
      </c>
      <c r="AM1066" s="23">
        <f t="shared" si="322"/>
        <v>4.3059540056097682E-2</v>
      </c>
      <c r="AN1066" s="26">
        <f>AN1065+AK1066*(B1066-B1065)/(2*PI()*$C$5*AN1065*$I$11)</f>
        <v>0.12986115207059001</v>
      </c>
      <c r="AO1066" s="87">
        <f t="shared" si="316"/>
        <v>111242.59539450394</v>
      </c>
      <c r="AP1066" s="87">
        <f>IF(R1066+U1066&lt;$C$8,0,32*$G$13/$C$12^2*($I$8*R1066+$I$6*U1066)+32*$G$14/($C$14^2-$C$13^2)*($I$8*S1066+$I$6*V1066))</f>
        <v>9917.5953945039291</v>
      </c>
      <c r="AQ1066" s="66">
        <f>R1066*$C$11*$C$9+U1066*$C$11*$C$10</f>
        <v>14695380</v>
      </c>
      <c r="AR1066" s="66">
        <f>S1066*$C$11*$C$9+V1066*$C$11*$C$10</f>
        <v>14695380</v>
      </c>
      <c r="AS1066" s="87">
        <f>$C$11*(T1066*$C$9+W1066*$C$10)</f>
        <v>789129.61404581123</v>
      </c>
      <c r="AT1066" s="45">
        <f t="shared" si="310"/>
        <v>15595752.209440315</v>
      </c>
      <c r="AU1066" s="75"/>
    </row>
    <row r="1067" spans="2:47" ht="15" thickBot="1" x14ac:dyDescent="0.35">
      <c r="B1067" s="41">
        <f t="shared" si="317"/>
        <v>10360</v>
      </c>
      <c r="C1067" s="8">
        <f t="shared" si="318"/>
        <v>103.60000000000001</v>
      </c>
      <c r="D1067" s="73">
        <f t="shared" si="304"/>
        <v>138.56500000000003</v>
      </c>
      <c r="E1067" s="29">
        <f t="shared" si="307"/>
        <v>7681.9996991766866</v>
      </c>
      <c r="F1067" s="29">
        <f t="shared" si="311"/>
        <v>7.4150576246884157</v>
      </c>
      <c r="G1067" s="29">
        <f t="shared" si="319"/>
        <v>9.9176395730207556</v>
      </c>
      <c r="H1067" s="17">
        <f t="shared" si="320"/>
        <v>10274.674597648751</v>
      </c>
      <c r="I1067" s="29">
        <f t="shared" si="312"/>
        <v>2.2250485660981263</v>
      </c>
      <c r="J1067" s="29">
        <f t="shared" si="313"/>
        <v>13.949340071224418</v>
      </c>
      <c r="K1067" s="32">
        <f>IF((D1066+L1066+M1066-AL1066)/($C$21+$C$22)&gt;$C$8,$C$8,(D1066+L1066+M1066-AL1066)/($C$21+$C$22))</f>
        <v>1400</v>
      </c>
      <c r="L1067" s="97">
        <f t="shared" si="305"/>
        <v>0</v>
      </c>
      <c r="M1067" s="96">
        <f t="shared" si="306"/>
        <v>0</v>
      </c>
      <c r="N1067" s="98">
        <f t="shared" si="314"/>
        <v>1.7382597742038917</v>
      </c>
      <c r="O1067" s="100">
        <f t="shared" si="308"/>
        <v>4.2266987561397071</v>
      </c>
      <c r="P1067" s="104">
        <f t="shared" si="315"/>
        <v>18.880500609176615</v>
      </c>
      <c r="Q1067" s="102">
        <f t="shared" si="321"/>
        <v>2.8886093440366814E-2</v>
      </c>
      <c r="R1067" s="106">
        <f>K1067-U1067</f>
        <v>0</v>
      </c>
      <c r="S1067" s="106">
        <f>IF(K1067-H1066&lt;0,0,K1067-H1066)</f>
        <v>0</v>
      </c>
      <c r="T1067" s="106">
        <f t="shared" si="309"/>
        <v>98.365381490613771</v>
      </c>
      <c r="U1067" s="107">
        <f>IF(S1067&gt;0,0,IF(U1066+(F1067-AL1067/$C$23)*$C$22/($C$21+$C$22)&gt;$C$8,$C$8,IF(V1067=$C$8,U1066+(F1067-AL1067/$C$23)*$C$22/$C$21,U1066+(F1067-AL1067/$C$23)*$C$22/($C$21+$C$22))))</f>
        <v>1400</v>
      </c>
      <c r="V1067" s="107">
        <f>IF(S1067=0,IF(V1066+(F1067-AL1067/$C$23)*$C$22/($C$21+$C$22)&gt;$C$8,$C$8,V1066+(F1067-AL1067/$C$23)*$C$22/($C$21+$C$22)),E1067)</f>
        <v>1400</v>
      </c>
      <c r="W1067" s="203">
        <f>IF(S1067&gt;0,0,IF(W1066+AL1067/$C$23&gt;$F$23,$F$23,W1066+AL1067/$C$23))</f>
        <v>1.6346185093862227</v>
      </c>
      <c r="X1067" s="105" t="str">
        <f>IF(R1067=0,"-",IF(U1067=0,FORECAST($C$8,Инклинометрия!$B$2:$B$152,Инклинометрия!$A$2:$A$152),FORECAST(R1067,Инклинометрия!$B$2:$B$152,Инклинометрия!$A$2:$A$152)))</f>
        <v>-</v>
      </c>
      <c r="Y1067" s="105" t="str">
        <f>IF(R1067=0,"-",IF(U1067=0,FORECAST($C$8-R1067,Инклинометрия!$B$2:$B$152,Инклинометрия!$A$2:$A$152),0))</f>
        <v>-</v>
      </c>
      <c r="Z1067" s="105" t="str">
        <f>IF(S1067=0,"-",FORECAST($C$8,Инклинометрия!$B$2:$B$152,Инклинометрия!$A$2:$A$152))</f>
        <v>-</v>
      </c>
      <c r="AA1067" s="105" t="str">
        <f>IF(S1067=0,"-",FORECAST($C$8-S1067,Инклинометрия!$B$2:$B$152,Инклинометрия!$A$2:$A$152))</f>
        <v>-</v>
      </c>
      <c r="AB1067" s="105">
        <f>IF(T1067=0,"-",FORECAST($C$6,Инклинометрия!$B$2:$B$152,Инклинометрия!$A$2:$A$152))</f>
        <v>1425</v>
      </c>
      <c r="AC1067" s="105">
        <f>IF(R1067=0,FORECAST($C$6-T1067,Инклинометрия!$B$2:$B$152,Инклинометрия!$A$2:$A$152),FORECAST($C$8,Инклинометрия!$B$2:$B$152,Инклинометрия!$A$2:$A$152))</f>
        <v>1331.5528875839168</v>
      </c>
      <c r="AD1067" s="107">
        <f>IF(U1067=0,"-",FORECAST($C$8,Инклинометрия!$B$2:$B$152,Инклинометрия!$A$2:$A$152))</f>
        <v>1330</v>
      </c>
      <c r="AE1067" s="107">
        <f>IF(U1067=0,"-",FORECAST($C$8-U1067,Инклинометрия!$B$2:$B$152,Инклинометрия!$A$2:$A$152))</f>
        <v>0</v>
      </c>
      <c r="AF1067" s="107">
        <f>FORECAST($C$8-S1067,Инклинометрия!$B$2:$B$152,Инклинометрия!$A$2:$A$152)</f>
        <v>1330</v>
      </c>
      <c r="AG1067" s="107">
        <f>FORECAST($C$8-(S1067+V1067),Инклинометрия!$B$2:$B$152,Инклинометрия!$A$2:$A$152)</f>
        <v>0</v>
      </c>
      <c r="AH1067" s="107">
        <f>IF(W1067=0,"-",FORECAST($C$8+W1067,Инклинометрия!$B$2:$B$152,Инклинометрия!$A$2:$A$152))</f>
        <v>1331.5528875839168</v>
      </c>
      <c r="AI1067" s="107">
        <f>IF(W1067=0,"-",FORECAST($C$8,Инклинометрия!$B$2:$B$152,Инклинометрия!$A$2:$A$152))</f>
        <v>1330</v>
      </c>
      <c r="AK1067" s="122">
        <f>2*PI()*$C$5*(AT1066-AT1065)/(LN(AN1066/$I$9)*$I$8/$I$7+LN($I$10/AN1066)*$I$8/$I$7)</f>
        <v>0</v>
      </c>
      <c r="AL1067" s="67">
        <f>AK1067*(B1067-B1066)</f>
        <v>0</v>
      </c>
      <c r="AM1067" s="23">
        <f t="shared" si="322"/>
        <v>4.3059540056097682E-2</v>
      </c>
      <c r="AN1067" s="26">
        <f>AN1066+AK1067*(B1067-B1066)/(2*PI()*$C$5*AN1066*$I$11)</f>
        <v>0.12986115207059001</v>
      </c>
      <c r="AO1067" s="87">
        <f t="shared" si="316"/>
        <v>111242.59539450394</v>
      </c>
      <c r="AP1067" s="87">
        <f>IF(R1067+U1067&lt;$C$8,0,32*$G$13/$C$12^2*($I$8*R1067+$I$6*U1067)+32*$G$14/($C$14^2-$C$13^2)*($I$8*S1067+$I$6*V1067))</f>
        <v>9917.5953945039291</v>
      </c>
      <c r="AQ1067" s="66">
        <f>R1067*$C$11*$C$9+U1067*$C$11*$C$10</f>
        <v>14695380</v>
      </c>
      <c r="AR1067" s="66">
        <f>S1067*$C$11*$C$9+V1067*$C$11*$C$10</f>
        <v>14695380</v>
      </c>
      <c r="AS1067" s="87">
        <f>$C$11*(T1067*$C$9+W1067*$C$10)</f>
        <v>789129.61404581123</v>
      </c>
      <c r="AT1067" s="45">
        <f t="shared" si="310"/>
        <v>15595752.209440315</v>
      </c>
      <c r="AU1067" s="75"/>
    </row>
    <row r="1068" spans="2:47" ht="15" thickBot="1" x14ac:dyDescent="0.35">
      <c r="B1068" s="41">
        <f t="shared" si="317"/>
        <v>10370</v>
      </c>
      <c r="C1068" s="8">
        <f t="shared" si="318"/>
        <v>103.7</v>
      </c>
      <c r="D1068" s="73">
        <f t="shared" si="304"/>
        <v>138.69874999999999</v>
      </c>
      <c r="E1068" s="29">
        <f t="shared" si="307"/>
        <v>7689.4147568013741</v>
      </c>
      <c r="F1068" s="29">
        <f t="shared" si="311"/>
        <v>7.4150576246875062</v>
      </c>
      <c r="G1068" s="29">
        <f t="shared" si="319"/>
        <v>9.9176395730195388</v>
      </c>
      <c r="H1068" s="17">
        <f t="shared" si="320"/>
        <v>10284.59223722177</v>
      </c>
      <c r="I1068" s="29">
        <f t="shared" si="312"/>
        <v>2.2250485660981263</v>
      </c>
      <c r="J1068" s="29">
        <f t="shared" si="313"/>
        <v>13.949340071223562</v>
      </c>
      <c r="K1068" s="32">
        <f>IF((D1067+L1067+M1067-AL1067)/($C$21+$C$22)&gt;$C$8,$C$8,(D1067+L1067+M1067-AL1067)/($C$21+$C$22))</f>
        <v>1400</v>
      </c>
      <c r="L1068" s="97">
        <f t="shared" si="305"/>
        <v>0</v>
      </c>
      <c r="M1068" s="96">
        <f t="shared" si="306"/>
        <v>0</v>
      </c>
      <c r="N1068" s="98">
        <f t="shared" si="314"/>
        <v>1.7382597742038917</v>
      </c>
      <c r="O1068" s="100">
        <f t="shared" si="308"/>
        <v>4.2266987561397071</v>
      </c>
      <c r="P1068" s="104">
        <f t="shared" si="315"/>
        <v>18.880500609176615</v>
      </c>
      <c r="Q1068" s="102">
        <f t="shared" si="321"/>
        <v>2.8886093440366814E-2</v>
      </c>
      <c r="R1068" s="106">
        <f>K1068-U1068</f>
        <v>0</v>
      </c>
      <c r="S1068" s="106">
        <f>IF(K1068-H1067&lt;0,0,K1068-H1067)</f>
        <v>0</v>
      </c>
      <c r="T1068" s="106">
        <f t="shared" si="309"/>
        <v>98.365381490613771</v>
      </c>
      <c r="U1068" s="107">
        <f>IF(S1068&gt;0,0,IF(U1067+(F1068-AL1068/$C$23)*$C$22/($C$21+$C$22)&gt;$C$8,$C$8,IF(V1068=$C$8,U1067+(F1068-AL1068/$C$23)*$C$22/$C$21,U1067+(F1068-AL1068/$C$23)*$C$22/($C$21+$C$22))))</f>
        <v>1400</v>
      </c>
      <c r="V1068" s="107">
        <f>IF(S1068=0,IF(V1067+(F1068-AL1068/$C$23)*$C$22/($C$21+$C$22)&gt;$C$8,$C$8,V1067+(F1068-AL1068/$C$23)*$C$22/($C$21+$C$22)),E1068)</f>
        <v>1400</v>
      </c>
      <c r="W1068" s="203">
        <f>IF(S1068&gt;0,0,IF(W1067+AL1068/$C$23&gt;$F$23,$F$23,W1067+AL1068/$C$23))</f>
        <v>1.6346185093862227</v>
      </c>
      <c r="X1068" s="105" t="str">
        <f>IF(R1068=0,"-",IF(U1068=0,FORECAST($C$8,Инклинометрия!$B$2:$B$152,Инклинометрия!$A$2:$A$152),FORECAST(R1068,Инклинометрия!$B$2:$B$152,Инклинометрия!$A$2:$A$152)))</f>
        <v>-</v>
      </c>
      <c r="Y1068" s="105" t="str">
        <f>IF(R1068=0,"-",IF(U1068=0,FORECAST($C$8-R1068,Инклинометрия!$B$2:$B$152,Инклинометрия!$A$2:$A$152),0))</f>
        <v>-</v>
      </c>
      <c r="Z1068" s="105" t="str">
        <f>IF(S1068=0,"-",FORECAST($C$8,Инклинометрия!$B$2:$B$152,Инклинометрия!$A$2:$A$152))</f>
        <v>-</v>
      </c>
      <c r="AA1068" s="105" t="str">
        <f>IF(S1068=0,"-",FORECAST($C$8-S1068,Инклинометрия!$B$2:$B$152,Инклинометрия!$A$2:$A$152))</f>
        <v>-</v>
      </c>
      <c r="AB1068" s="105">
        <f>IF(T1068=0,"-",FORECAST($C$6,Инклинометрия!$B$2:$B$152,Инклинометрия!$A$2:$A$152))</f>
        <v>1425</v>
      </c>
      <c r="AC1068" s="105">
        <f>IF(R1068=0,FORECAST($C$6-T1068,Инклинометрия!$B$2:$B$152,Инклинометрия!$A$2:$A$152),FORECAST($C$8,Инклинометрия!$B$2:$B$152,Инклинометрия!$A$2:$A$152))</f>
        <v>1331.5528875839168</v>
      </c>
      <c r="AD1068" s="107">
        <f>IF(U1068=0,"-",FORECAST($C$8,Инклинометрия!$B$2:$B$152,Инклинометрия!$A$2:$A$152))</f>
        <v>1330</v>
      </c>
      <c r="AE1068" s="107">
        <f>IF(U1068=0,"-",FORECAST($C$8-U1068,Инклинометрия!$B$2:$B$152,Инклинометрия!$A$2:$A$152))</f>
        <v>0</v>
      </c>
      <c r="AF1068" s="107">
        <f>FORECAST($C$8-S1068,Инклинометрия!$B$2:$B$152,Инклинометрия!$A$2:$A$152)</f>
        <v>1330</v>
      </c>
      <c r="AG1068" s="107">
        <f>FORECAST($C$8-(S1068+V1068),Инклинометрия!$B$2:$B$152,Инклинометрия!$A$2:$A$152)</f>
        <v>0</v>
      </c>
      <c r="AH1068" s="107">
        <f>IF(W1068=0,"-",FORECAST($C$8+W1068,Инклинометрия!$B$2:$B$152,Инклинометрия!$A$2:$A$152))</f>
        <v>1331.5528875839168</v>
      </c>
      <c r="AI1068" s="107">
        <f>IF(W1068=0,"-",FORECAST($C$8,Инклинометрия!$B$2:$B$152,Инклинометрия!$A$2:$A$152))</f>
        <v>1330</v>
      </c>
      <c r="AK1068" s="122">
        <f>2*PI()*$C$5*(AT1067-AT1066)/(LN(AN1067/$I$9)*$I$8/$I$7+LN($I$10/AN1067)*$I$8/$I$7)</f>
        <v>0</v>
      </c>
      <c r="AL1068" s="67">
        <f>AK1068*(B1068-B1067)</f>
        <v>0</v>
      </c>
      <c r="AM1068" s="23">
        <f t="shared" si="322"/>
        <v>4.3059540056097682E-2</v>
      </c>
      <c r="AN1068" s="26">
        <f>AN1067+AK1068*(B1068-B1067)/(2*PI()*$C$5*AN1067*$I$11)</f>
        <v>0.12986115207059001</v>
      </c>
      <c r="AO1068" s="87">
        <f t="shared" si="316"/>
        <v>111242.59539450394</v>
      </c>
      <c r="AP1068" s="87">
        <f>IF(R1068+U1068&lt;$C$8,0,32*$G$13/$C$12^2*($I$8*R1068+$I$6*U1068)+32*$G$14/($C$14^2-$C$13^2)*($I$8*S1068+$I$6*V1068))</f>
        <v>9917.5953945039291</v>
      </c>
      <c r="AQ1068" s="66">
        <f>R1068*$C$11*$C$9+U1068*$C$11*$C$10</f>
        <v>14695380</v>
      </c>
      <c r="AR1068" s="66">
        <f>S1068*$C$11*$C$9+V1068*$C$11*$C$10</f>
        <v>14695380</v>
      </c>
      <c r="AS1068" s="87">
        <f>$C$11*(T1068*$C$9+W1068*$C$10)</f>
        <v>789129.61404581123</v>
      </c>
      <c r="AT1068" s="45">
        <f t="shared" si="310"/>
        <v>15595752.209440315</v>
      </c>
      <c r="AU1068" s="75"/>
    </row>
    <row r="1069" spans="2:47" ht="15" thickBot="1" x14ac:dyDescent="0.35">
      <c r="B1069" s="41">
        <f t="shared" si="317"/>
        <v>10380</v>
      </c>
      <c r="C1069" s="8">
        <f t="shared" si="318"/>
        <v>103.8</v>
      </c>
      <c r="D1069" s="73">
        <f t="shared" si="304"/>
        <v>138.83250000000001</v>
      </c>
      <c r="E1069" s="29">
        <f t="shared" si="307"/>
        <v>7696.8298144260616</v>
      </c>
      <c r="F1069" s="29">
        <f t="shared" si="311"/>
        <v>7.4150576246875062</v>
      </c>
      <c r="G1069" s="29">
        <f t="shared" si="319"/>
        <v>9.9176395730195388</v>
      </c>
      <c r="H1069" s="17">
        <f t="shared" si="320"/>
        <v>10294.509876794789</v>
      </c>
      <c r="I1069" s="29">
        <f t="shared" si="312"/>
        <v>2.2250485660981263</v>
      </c>
      <c r="J1069" s="29">
        <f t="shared" si="313"/>
        <v>13.949340071223562</v>
      </c>
      <c r="K1069" s="32">
        <f>IF((D1068+L1068+M1068-AL1068)/($C$21+$C$22)&gt;$C$8,$C$8,(D1068+L1068+M1068-AL1068)/($C$21+$C$22))</f>
        <v>1400</v>
      </c>
      <c r="L1069" s="97">
        <f t="shared" si="305"/>
        <v>0</v>
      </c>
      <c r="M1069" s="96">
        <f t="shared" si="306"/>
        <v>0</v>
      </c>
      <c r="N1069" s="98">
        <f t="shared" si="314"/>
        <v>1.7382597742038917</v>
      </c>
      <c r="O1069" s="100">
        <f t="shared" si="308"/>
        <v>4.2266987561397071</v>
      </c>
      <c r="P1069" s="104">
        <f t="shared" si="315"/>
        <v>18.880500609176615</v>
      </c>
      <c r="Q1069" s="102">
        <f t="shared" si="321"/>
        <v>2.8886093440366814E-2</v>
      </c>
      <c r="R1069" s="106">
        <f>K1069-U1069</f>
        <v>0</v>
      </c>
      <c r="S1069" s="106">
        <f>IF(K1069-H1068&lt;0,0,K1069-H1068)</f>
        <v>0</v>
      </c>
      <c r="T1069" s="106">
        <f t="shared" si="309"/>
        <v>98.365381490613771</v>
      </c>
      <c r="U1069" s="107">
        <f>IF(S1069&gt;0,0,IF(U1068+(F1069-AL1069/$C$23)*$C$22/($C$21+$C$22)&gt;$C$8,$C$8,IF(V1069=$C$8,U1068+(F1069-AL1069/$C$23)*$C$22/$C$21,U1068+(F1069-AL1069/$C$23)*$C$22/($C$21+$C$22))))</f>
        <v>1400</v>
      </c>
      <c r="V1069" s="107">
        <f>IF(S1069=0,IF(V1068+(F1069-AL1069/$C$23)*$C$22/($C$21+$C$22)&gt;$C$8,$C$8,V1068+(F1069-AL1069/$C$23)*$C$22/($C$21+$C$22)),E1069)</f>
        <v>1400</v>
      </c>
      <c r="W1069" s="203">
        <f>IF(S1069&gt;0,0,IF(W1068+AL1069/$C$23&gt;$F$23,$F$23,W1068+AL1069/$C$23))</f>
        <v>1.6346185093862227</v>
      </c>
      <c r="X1069" s="105" t="str">
        <f>IF(R1069=0,"-",IF(U1069=0,FORECAST($C$8,Инклинометрия!$B$2:$B$152,Инклинометрия!$A$2:$A$152),FORECAST(R1069,Инклинометрия!$B$2:$B$152,Инклинометрия!$A$2:$A$152)))</f>
        <v>-</v>
      </c>
      <c r="Y1069" s="105" t="str">
        <f>IF(R1069=0,"-",IF(U1069=0,FORECAST($C$8-R1069,Инклинометрия!$B$2:$B$152,Инклинометрия!$A$2:$A$152),0))</f>
        <v>-</v>
      </c>
      <c r="Z1069" s="105" t="str">
        <f>IF(S1069=0,"-",FORECAST($C$8,Инклинометрия!$B$2:$B$152,Инклинометрия!$A$2:$A$152))</f>
        <v>-</v>
      </c>
      <c r="AA1069" s="105" t="str">
        <f>IF(S1069=0,"-",FORECAST($C$8-S1069,Инклинометрия!$B$2:$B$152,Инклинометрия!$A$2:$A$152))</f>
        <v>-</v>
      </c>
      <c r="AB1069" s="105">
        <f>IF(T1069=0,"-",FORECAST($C$6,Инклинометрия!$B$2:$B$152,Инклинометрия!$A$2:$A$152))</f>
        <v>1425</v>
      </c>
      <c r="AC1069" s="105">
        <f>IF(R1069=0,FORECAST($C$6-T1069,Инклинометрия!$B$2:$B$152,Инклинометрия!$A$2:$A$152),FORECAST($C$8,Инклинометрия!$B$2:$B$152,Инклинометрия!$A$2:$A$152))</f>
        <v>1331.5528875839168</v>
      </c>
      <c r="AD1069" s="107">
        <f>IF(U1069=0,"-",FORECAST($C$8,Инклинометрия!$B$2:$B$152,Инклинометрия!$A$2:$A$152))</f>
        <v>1330</v>
      </c>
      <c r="AE1069" s="107">
        <f>IF(U1069=0,"-",FORECAST($C$8-U1069,Инклинометрия!$B$2:$B$152,Инклинометрия!$A$2:$A$152))</f>
        <v>0</v>
      </c>
      <c r="AF1069" s="107">
        <f>FORECAST($C$8-S1069,Инклинометрия!$B$2:$B$152,Инклинометрия!$A$2:$A$152)</f>
        <v>1330</v>
      </c>
      <c r="AG1069" s="107">
        <f>FORECAST($C$8-(S1069+V1069),Инклинометрия!$B$2:$B$152,Инклинометрия!$A$2:$A$152)</f>
        <v>0</v>
      </c>
      <c r="AH1069" s="107">
        <f>IF(W1069=0,"-",FORECAST($C$8+W1069,Инклинометрия!$B$2:$B$152,Инклинометрия!$A$2:$A$152))</f>
        <v>1331.5528875839168</v>
      </c>
      <c r="AI1069" s="107">
        <f>IF(W1069=0,"-",FORECAST($C$8,Инклинометрия!$B$2:$B$152,Инклинометрия!$A$2:$A$152))</f>
        <v>1330</v>
      </c>
      <c r="AK1069" s="122">
        <f>2*PI()*$C$5*(AT1068-AT1067)/(LN(AN1068/$I$9)*$I$8/$I$7+LN($I$10/AN1068)*$I$8/$I$7)</f>
        <v>0</v>
      </c>
      <c r="AL1069" s="67">
        <f>AK1069*(B1069-B1068)</f>
        <v>0</v>
      </c>
      <c r="AM1069" s="23">
        <f t="shared" si="322"/>
        <v>4.3059540056097682E-2</v>
      </c>
      <c r="AN1069" s="26">
        <f>AN1068+AK1069*(B1069-B1068)/(2*PI()*$C$5*AN1068*$I$11)</f>
        <v>0.12986115207059001</v>
      </c>
      <c r="AO1069" s="87">
        <f t="shared" si="316"/>
        <v>111242.59539450394</v>
      </c>
      <c r="AP1069" s="87">
        <f>IF(R1069+U1069&lt;$C$8,0,32*$G$13/$C$12^2*($I$8*R1069+$I$6*U1069)+32*$G$14/($C$14^2-$C$13^2)*($I$8*S1069+$I$6*V1069))</f>
        <v>9917.5953945039291</v>
      </c>
      <c r="AQ1069" s="66">
        <f>R1069*$C$11*$C$9+U1069*$C$11*$C$10</f>
        <v>14695380</v>
      </c>
      <c r="AR1069" s="66">
        <f>S1069*$C$11*$C$9+V1069*$C$11*$C$10</f>
        <v>14695380</v>
      </c>
      <c r="AS1069" s="87">
        <f>$C$11*(T1069*$C$9+W1069*$C$10)</f>
        <v>789129.61404581123</v>
      </c>
      <c r="AT1069" s="45">
        <f t="shared" si="310"/>
        <v>15595752.209440315</v>
      </c>
      <c r="AU1069" s="75"/>
    </row>
    <row r="1070" spans="2:47" ht="15" thickBot="1" x14ac:dyDescent="0.35">
      <c r="B1070" s="41">
        <f t="shared" si="317"/>
        <v>10390</v>
      </c>
      <c r="C1070" s="8">
        <f t="shared" si="318"/>
        <v>103.9</v>
      </c>
      <c r="D1070" s="73">
        <f t="shared" si="304"/>
        <v>138.96625</v>
      </c>
      <c r="E1070" s="29">
        <f t="shared" si="307"/>
        <v>7704.24487205075</v>
      </c>
      <c r="F1070" s="29">
        <f t="shared" si="311"/>
        <v>7.4150576246884157</v>
      </c>
      <c r="G1070" s="29">
        <f t="shared" si="319"/>
        <v>9.9176395730207556</v>
      </c>
      <c r="H1070" s="17">
        <f t="shared" si="320"/>
        <v>10304.42751636781</v>
      </c>
      <c r="I1070" s="29">
        <f t="shared" si="312"/>
        <v>2.2250485660981263</v>
      </c>
      <c r="J1070" s="29">
        <f t="shared" si="313"/>
        <v>13.949340071224418</v>
      </c>
      <c r="K1070" s="32">
        <f>IF((D1069+L1069+M1069-AL1069)/($C$21+$C$22)&gt;$C$8,$C$8,(D1069+L1069+M1069-AL1069)/($C$21+$C$22))</f>
        <v>1400</v>
      </c>
      <c r="L1070" s="97">
        <f t="shared" si="305"/>
        <v>0</v>
      </c>
      <c r="M1070" s="96">
        <f t="shared" si="306"/>
        <v>0</v>
      </c>
      <c r="N1070" s="98">
        <f t="shared" si="314"/>
        <v>1.7382597742038917</v>
      </c>
      <c r="O1070" s="100">
        <f t="shared" si="308"/>
        <v>4.2266987561397071</v>
      </c>
      <c r="P1070" s="104">
        <f t="shared" si="315"/>
        <v>18.880500609176615</v>
      </c>
      <c r="Q1070" s="102">
        <f t="shared" si="321"/>
        <v>2.8886093440366814E-2</v>
      </c>
      <c r="R1070" s="106">
        <f>K1070-U1070</f>
        <v>0</v>
      </c>
      <c r="S1070" s="106">
        <f>IF(K1070-H1069&lt;0,0,K1070-H1069)</f>
        <v>0</v>
      </c>
      <c r="T1070" s="106">
        <f t="shared" si="309"/>
        <v>98.365381490613771</v>
      </c>
      <c r="U1070" s="107">
        <f>IF(S1070&gt;0,0,IF(U1069+(F1070-AL1070/$C$23)*$C$22/($C$21+$C$22)&gt;$C$8,$C$8,IF(V1070=$C$8,U1069+(F1070-AL1070/$C$23)*$C$22/$C$21,U1069+(F1070-AL1070/$C$23)*$C$22/($C$21+$C$22))))</f>
        <v>1400</v>
      </c>
      <c r="V1070" s="107">
        <f>IF(S1070=0,IF(V1069+(F1070-AL1070/$C$23)*$C$22/($C$21+$C$22)&gt;$C$8,$C$8,V1069+(F1070-AL1070/$C$23)*$C$22/($C$21+$C$22)),E1070)</f>
        <v>1400</v>
      </c>
      <c r="W1070" s="203">
        <f>IF(S1070&gt;0,0,IF(W1069+AL1070/$C$23&gt;$F$23,$F$23,W1069+AL1070/$C$23))</f>
        <v>1.6346185093862227</v>
      </c>
      <c r="X1070" s="105" t="str">
        <f>IF(R1070=0,"-",IF(U1070=0,FORECAST($C$8,Инклинометрия!$B$2:$B$152,Инклинометрия!$A$2:$A$152),FORECAST(R1070,Инклинометрия!$B$2:$B$152,Инклинометрия!$A$2:$A$152)))</f>
        <v>-</v>
      </c>
      <c r="Y1070" s="105" t="str">
        <f>IF(R1070=0,"-",IF(U1070=0,FORECAST($C$8-R1070,Инклинометрия!$B$2:$B$152,Инклинометрия!$A$2:$A$152),0))</f>
        <v>-</v>
      </c>
      <c r="Z1070" s="105" t="str">
        <f>IF(S1070=0,"-",FORECAST($C$8,Инклинометрия!$B$2:$B$152,Инклинометрия!$A$2:$A$152))</f>
        <v>-</v>
      </c>
      <c r="AA1070" s="105" t="str">
        <f>IF(S1070=0,"-",FORECAST($C$8-S1070,Инклинометрия!$B$2:$B$152,Инклинометрия!$A$2:$A$152))</f>
        <v>-</v>
      </c>
      <c r="AB1070" s="105">
        <f>IF(T1070=0,"-",FORECAST($C$6,Инклинометрия!$B$2:$B$152,Инклинометрия!$A$2:$A$152))</f>
        <v>1425</v>
      </c>
      <c r="AC1070" s="105">
        <f>IF(R1070=0,FORECAST($C$6-T1070,Инклинометрия!$B$2:$B$152,Инклинометрия!$A$2:$A$152),FORECAST($C$8,Инклинометрия!$B$2:$B$152,Инклинометрия!$A$2:$A$152))</f>
        <v>1331.5528875839168</v>
      </c>
      <c r="AD1070" s="107">
        <f>IF(U1070=0,"-",FORECAST($C$8,Инклинометрия!$B$2:$B$152,Инклинометрия!$A$2:$A$152))</f>
        <v>1330</v>
      </c>
      <c r="AE1070" s="107">
        <f>IF(U1070=0,"-",FORECAST($C$8-U1070,Инклинометрия!$B$2:$B$152,Инклинометрия!$A$2:$A$152))</f>
        <v>0</v>
      </c>
      <c r="AF1070" s="107">
        <f>FORECAST($C$8-S1070,Инклинометрия!$B$2:$B$152,Инклинометрия!$A$2:$A$152)</f>
        <v>1330</v>
      </c>
      <c r="AG1070" s="107">
        <f>FORECAST($C$8-(S1070+V1070),Инклинометрия!$B$2:$B$152,Инклинометрия!$A$2:$A$152)</f>
        <v>0</v>
      </c>
      <c r="AH1070" s="107">
        <f>IF(W1070=0,"-",FORECAST($C$8+W1070,Инклинометрия!$B$2:$B$152,Инклинометрия!$A$2:$A$152))</f>
        <v>1331.5528875839168</v>
      </c>
      <c r="AI1070" s="107">
        <f>IF(W1070=0,"-",FORECAST($C$8,Инклинометрия!$B$2:$B$152,Инклинометрия!$A$2:$A$152))</f>
        <v>1330</v>
      </c>
      <c r="AK1070" s="122">
        <f>2*PI()*$C$5*(AT1069-AT1068)/(LN(AN1069/$I$9)*$I$8/$I$7+LN($I$10/AN1069)*$I$8/$I$7)</f>
        <v>0</v>
      </c>
      <c r="AL1070" s="67">
        <f>AK1070*(B1070-B1069)</f>
        <v>0</v>
      </c>
      <c r="AM1070" s="23">
        <f t="shared" si="322"/>
        <v>4.3059540056097682E-2</v>
      </c>
      <c r="AN1070" s="26">
        <f>AN1069+AK1070*(B1070-B1069)/(2*PI()*$C$5*AN1069*$I$11)</f>
        <v>0.12986115207059001</v>
      </c>
      <c r="AO1070" s="87">
        <f t="shared" si="316"/>
        <v>111242.59539450394</v>
      </c>
      <c r="AP1070" s="87">
        <f>IF(R1070+U1070&lt;$C$8,0,32*$G$13/$C$12^2*($I$8*R1070+$I$6*U1070)+32*$G$14/($C$14^2-$C$13^2)*($I$8*S1070+$I$6*V1070))</f>
        <v>9917.5953945039291</v>
      </c>
      <c r="AQ1070" s="66">
        <f>R1070*$C$11*$C$9+U1070*$C$11*$C$10</f>
        <v>14695380</v>
      </c>
      <c r="AR1070" s="66">
        <f>S1070*$C$11*$C$9+V1070*$C$11*$C$10</f>
        <v>14695380</v>
      </c>
      <c r="AS1070" s="87">
        <f>$C$11*(T1070*$C$9+W1070*$C$10)</f>
        <v>789129.61404581123</v>
      </c>
      <c r="AT1070" s="45">
        <f t="shared" si="310"/>
        <v>15595752.209440315</v>
      </c>
      <c r="AU1070" s="75"/>
    </row>
    <row r="1071" spans="2:47" ht="15" thickBot="1" x14ac:dyDescent="0.35">
      <c r="B1071" s="41">
        <f t="shared" si="317"/>
        <v>10400</v>
      </c>
      <c r="C1071" s="8">
        <f t="shared" si="318"/>
        <v>104</v>
      </c>
      <c r="D1071" s="73">
        <f t="shared" si="304"/>
        <v>139.1</v>
      </c>
      <c r="E1071" s="29">
        <f t="shared" si="307"/>
        <v>7711.6599296754375</v>
      </c>
      <c r="F1071" s="29">
        <f t="shared" si="311"/>
        <v>7.4150576246875062</v>
      </c>
      <c r="G1071" s="29">
        <f t="shared" si="319"/>
        <v>9.9176395730195388</v>
      </c>
      <c r="H1071" s="17">
        <f t="shared" si="320"/>
        <v>10314.345155940829</v>
      </c>
      <c r="I1071" s="29">
        <f t="shared" si="312"/>
        <v>2.2250485660981263</v>
      </c>
      <c r="J1071" s="29">
        <f t="shared" si="313"/>
        <v>13.949340071223562</v>
      </c>
      <c r="K1071" s="32">
        <f>IF((D1070+L1070+M1070-AL1070)/($C$21+$C$22)&gt;$C$8,$C$8,(D1070+L1070+M1070-AL1070)/($C$21+$C$22))</f>
        <v>1400</v>
      </c>
      <c r="L1071" s="97">
        <f t="shared" si="305"/>
        <v>0</v>
      </c>
      <c r="M1071" s="96">
        <f t="shared" si="306"/>
        <v>0</v>
      </c>
      <c r="N1071" s="98">
        <f t="shared" si="314"/>
        <v>1.7382597742038917</v>
      </c>
      <c r="O1071" s="100">
        <f t="shared" si="308"/>
        <v>4.2266987561397071</v>
      </c>
      <c r="P1071" s="104">
        <f t="shared" si="315"/>
        <v>18.880500609176615</v>
      </c>
      <c r="Q1071" s="102">
        <f t="shared" si="321"/>
        <v>2.8886093440366814E-2</v>
      </c>
      <c r="R1071" s="106">
        <f>K1071-U1071</f>
        <v>0</v>
      </c>
      <c r="S1071" s="106">
        <f>IF(K1071-H1070&lt;0,0,K1071-H1070)</f>
        <v>0</v>
      </c>
      <c r="T1071" s="106">
        <f t="shared" si="309"/>
        <v>98.365381490613771</v>
      </c>
      <c r="U1071" s="107">
        <f>IF(S1071&gt;0,0,IF(U1070+(F1071-AL1071/$C$23)*$C$22/($C$21+$C$22)&gt;$C$8,$C$8,IF(V1071=$C$8,U1070+(F1071-AL1071/$C$23)*$C$22/$C$21,U1070+(F1071-AL1071/$C$23)*$C$22/($C$21+$C$22))))</f>
        <v>1400</v>
      </c>
      <c r="V1071" s="107">
        <f>IF(S1071=0,IF(V1070+(F1071-AL1071/$C$23)*$C$22/($C$21+$C$22)&gt;$C$8,$C$8,V1070+(F1071-AL1071/$C$23)*$C$22/($C$21+$C$22)),E1071)</f>
        <v>1400</v>
      </c>
      <c r="W1071" s="203">
        <f>IF(S1071&gt;0,0,IF(W1070+AL1071/$C$23&gt;$F$23,$F$23,W1070+AL1071/$C$23))</f>
        <v>1.6346185093862227</v>
      </c>
      <c r="X1071" s="105" t="str">
        <f>IF(R1071=0,"-",IF(U1071=0,FORECAST($C$8,Инклинометрия!$B$2:$B$152,Инклинометрия!$A$2:$A$152),FORECAST(R1071,Инклинометрия!$B$2:$B$152,Инклинометрия!$A$2:$A$152)))</f>
        <v>-</v>
      </c>
      <c r="Y1071" s="105" t="str">
        <f>IF(R1071=0,"-",IF(U1071=0,FORECAST($C$8-R1071,Инклинометрия!$B$2:$B$152,Инклинометрия!$A$2:$A$152),0))</f>
        <v>-</v>
      </c>
      <c r="Z1071" s="105" t="str">
        <f>IF(S1071=0,"-",FORECAST($C$8,Инклинометрия!$B$2:$B$152,Инклинометрия!$A$2:$A$152))</f>
        <v>-</v>
      </c>
      <c r="AA1071" s="105" t="str">
        <f>IF(S1071=0,"-",FORECAST($C$8-S1071,Инклинометрия!$B$2:$B$152,Инклинометрия!$A$2:$A$152))</f>
        <v>-</v>
      </c>
      <c r="AB1071" s="105">
        <f>IF(T1071=0,"-",FORECAST($C$6,Инклинометрия!$B$2:$B$152,Инклинометрия!$A$2:$A$152))</f>
        <v>1425</v>
      </c>
      <c r="AC1071" s="105">
        <f>IF(R1071=0,FORECAST($C$6-T1071,Инклинометрия!$B$2:$B$152,Инклинометрия!$A$2:$A$152),FORECAST($C$8,Инклинометрия!$B$2:$B$152,Инклинометрия!$A$2:$A$152))</f>
        <v>1331.5528875839168</v>
      </c>
      <c r="AD1071" s="107">
        <f>IF(U1071=0,"-",FORECAST($C$8,Инклинометрия!$B$2:$B$152,Инклинометрия!$A$2:$A$152))</f>
        <v>1330</v>
      </c>
      <c r="AE1071" s="107">
        <f>IF(U1071=0,"-",FORECAST($C$8-U1071,Инклинометрия!$B$2:$B$152,Инклинометрия!$A$2:$A$152))</f>
        <v>0</v>
      </c>
      <c r="AF1071" s="107">
        <f>FORECAST($C$8-S1071,Инклинометрия!$B$2:$B$152,Инклинометрия!$A$2:$A$152)</f>
        <v>1330</v>
      </c>
      <c r="AG1071" s="107">
        <f>FORECAST($C$8-(S1071+V1071),Инклинометрия!$B$2:$B$152,Инклинометрия!$A$2:$A$152)</f>
        <v>0</v>
      </c>
      <c r="AH1071" s="107">
        <f>IF(W1071=0,"-",FORECAST($C$8+W1071,Инклинометрия!$B$2:$B$152,Инклинометрия!$A$2:$A$152))</f>
        <v>1331.5528875839168</v>
      </c>
      <c r="AI1071" s="107">
        <f>IF(W1071=0,"-",FORECAST($C$8,Инклинометрия!$B$2:$B$152,Инклинометрия!$A$2:$A$152))</f>
        <v>1330</v>
      </c>
      <c r="AK1071" s="122">
        <f>2*PI()*$C$5*(AT1070-AT1069)/(LN(AN1070/$I$9)*$I$8/$I$7+LN($I$10/AN1070)*$I$8/$I$7)</f>
        <v>0</v>
      </c>
      <c r="AL1071" s="67">
        <f>AK1071*(B1071-B1070)</f>
        <v>0</v>
      </c>
      <c r="AM1071" s="23">
        <f t="shared" si="322"/>
        <v>4.3059540056097682E-2</v>
      </c>
      <c r="AN1071" s="26">
        <f>AN1070+AK1071*(B1071-B1070)/(2*PI()*$C$5*AN1070*$I$11)</f>
        <v>0.12986115207059001</v>
      </c>
      <c r="AO1071" s="87">
        <f t="shared" si="316"/>
        <v>111242.59539450394</v>
      </c>
      <c r="AP1071" s="87">
        <f>IF(R1071+U1071&lt;$C$8,0,32*$G$13/$C$12^2*($I$8*R1071+$I$6*U1071)+32*$G$14/($C$14^2-$C$13^2)*($I$8*S1071+$I$6*V1071))</f>
        <v>9917.5953945039291</v>
      </c>
      <c r="AQ1071" s="66">
        <f>R1071*$C$11*$C$9+U1071*$C$11*$C$10</f>
        <v>14695380</v>
      </c>
      <c r="AR1071" s="66">
        <f>S1071*$C$11*$C$9+V1071*$C$11*$C$10</f>
        <v>14695380</v>
      </c>
      <c r="AS1071" s="87">
        <f>$C$11*(T1071*$C$9+W1071*$C$10)</f>
        <v>789129.61404581123</v>
      </c>
      <c r="AT1071" s="45">
        <f t="shared" si="310"/>
        <v>15595752.209440315</v>
      </c>
      <c r="AU1071" s="75"/>
    </row>
    <row r="1072" spans="2:47" ht="15" thickBot="1" x14ac:dyDescent="0.35">
      <c r="B1072" s="41">
        <f t="shared" si="317"/>
        <v>10410</v>
      </c>
      <c r="C1072" s="8">
        <f t="shared" si="318"/>
        <v>104.10000000000001</v>
      </c>
      <c r="D1072" s="73">
        <f t="shared" si="304"/>
        <v>139.23375000000001</v>
      </c>
      <c r="E1072" s="29">
        <f t="shared" si="307"/>
        <v>7719.0749873001259</v>
      </c>
      <c r="F1072" s="29">
        <f t="shared" si="311"/>
        <v>7.4150576246884157</v>
      </c>
      <c r="G1072" s="29">
        <f t="shared" si="319"/>
        <v>9.9176395730207556</v>
      </c>
      <c r="H1072" s="17">
        <f t="shared" si="320"/>
        <v>10324.262795513851</v>
      </c>
      <c r="I1072" s="29">
        <f t="shared" si="312"/>
        <v>2.2250485660981263</v>
      </c>
      <c r="J1072" s="29">
        <f t="shared" si="313"/>
        <v>13.949340071224418</v>
      </c>
      <c r="K1072" s="32">
        <f>IF((D1071+L1071+M1071-AL1071)/($C$21+$C$22)&gt;$C$8,$C$8,(D1071+L1071+M1071-AL1071)/($C$21+$C$22))</f>
        <v>1400</v>
      </c>
      <c r="L1072" s="97">
        <f t="shared" si="305"/>
        <v>0</v>
      </c>
      <c r="M1072" s="96">
        <f t="shared" si="306"/>
        <v>0</v>
      </c>
      <c r="N1072" s="98">
        <f t="shared" si="314"/>
        <v>1.7382597742038917</v>
      </c>
      <c r="O1072" s="100">
        <f t="shared" si="308"/>
        <v>4.2266987561397071</v>
      </c>
      <c r="P1072" s="104">
        <f t="shared" si="315"/>
        <v>18.880500609176615</v>
      </c>
      <c r="Q1072" s="102">
        <f t="shared" si="321"/>
        <v>2.8886093440366814E-2</v>
      </c>
      <c r="R1072" s="106">
        <f>K1072-U1072</f>
        <v>0</v>
      </c>
      <c r="S1072" s="106">
        <f>IF(K1072-H1071&lt;0,0,K1072-H1071)</f>
        <v>0</v>
      </c>
      <c r="T1072" s="106">
        <f t="shared" si="309"/>
        <v>98.365381490613771</v>
      </c>
      <c r="U1072" s="107">
        <f>IF(S1072&gt;0,0,IF(U1071+(F1072-AL1072/$C$23)*$C$22/($C$21+$C$22)&gt;$C$8,$C$8,IF(V1072=$C$8,U1071+(F1072-AL1072/$C$23)*$C$22/$C$21,U1071+(F1072-AL1072/$C$23)*$C$22/($C$21+$C$22))))</f>
        <v>1400</v>
      </c>
      <c r="V1072" s="107">
        <f>IF(S1072=0,IF(V1071+(F1072-AL1072/$C$23)*$C$22/($C$21+$C$22)&gt;$C$8,$C$8,V1071+(F1072-AL1072/$C$23)*$C$22/($C$21+$C$22)),E1072)</f>
        <v>1400</v>
      </c>
      <c r="W1072" s="203">
        <f>IF(S1072&gt;0,0,IF(W1071+AL1072/$C$23&gt;$F$23,$F$23,W1071+AL1072/$C$23))</f>
        <v>1.6346185093862227</v>
      </c>
      <c r="X1072" s="105" t="str">
        <f>IF(R1072=0,"-",IF(U1072=0,FORECAST($C$8,Инклинометрия!$B$2:$B$152,Инклинометрия!$A$2:$A$152),FORECAST(R1072,Инклинометрия!$B$2:$B$152,Инклинометрия!$A$2:$A$152)))</f>
        <v>-</v>
      </c>
      <c r="Y1072" s="105" t="str">
        <f>IF(R1072=0,"-",IF(U1072=0,FORECAST($C$8-R1072,Инклинометрия!$B$2:$B$152,Инклинометрия!$A$2:$A$152),0))</f>
        <v>-</v>
      </c>
      <c r="Z1072" s="105" t="str">
        <f>IF(S1072=0,"-",FORECAST($C$8,Инклинометрия!$B$2:$B$152,Инклинометрия!$A$2:$A$152))</f>
        <v>-</v>
      </c>
      <c r="AA1072" s="105" t="str">
        <f>IF(S1072=0,"-",FORECAST($C$8-S1072,Инклинометрия!$B$2:$B$152,Инклинометрия!$A$2:$A$152))</f>
        <v>-</v>
      </c>
      <c r="AB1072" s="105">
        <f>IF(T1072=0,"-",FORECAST($C$6,Инклинометрия!$B$2:$B$152,Инклинометрия!$A$2:$A$152))</f>
        <v>1425</v>
      </c>
      <c r="AC1072" s="105">
        <f>IF(R1072=0,FORECAST($C$6-T1072,Инклинометрия!$B$2:$B$152,Инклинометрия!$A$2:$A$152),FORECAST($C$8,Инклинометрия!$B$2:$B$152,Инклинометрия!$A$2:$A$152))</f>
        <v>1331.5528875839168</v>
      </c>
      <c r="AD1072" s="107">
        <f>IF(U1072=0,"-",FORECAST($C$8,Инклинометрия!$B$2:$B$152,Инклинометрия!$A$2:$A$152))</f>
        <v>1330</v>
      </c>
      <c r="AE1072" s="107">
        <f>IF(U1072=0,"-",FORECAST($C$8-U1072,Инклинометрия!$B$2:$B$152,Инклинометрия!$A$2:$A$152))</f>
        <v>0</v>
      </c>
      <c r="AF1072" s="107">
        <f>FORECAST($C$8-S1072,Инклинометрия!$B$2:$B$152,Инклинометрия!$A$2:$A$152)</f>
        <v>1330</v>
      </c>
      <c r="AG1072" s="107">
        <f>FORECAST($C$8-(S1072+V1072),Инклинометрия!$B$2:$B$152,Инклинометрия!$A$2:$A$152)</f>
        <v>0</v>
      </c>
      <c r="AH1072" s="107">
        <f>IF(W1072=0,"-",FORECAST($C$8+W1072,Инклинометрия!$B$2:$B$152,Инклинометрия!$A$2:$A$152))</f>
        <v>1331.5528875839168</v>
      </c>
      <c r="AI1072" s="107">
        <f>IF(W1072=0,"-",FORECAST($C$8,Инклинометрия!$B$2:$B$152,Инклинометрия!$A$2:$A$152))</f>
        <v>1330</v>
      </c>
      <c r="AK1072" s="122">
        <f>2*PI()*$C$5*(AT1071-AT1070)/(LN(AN1071/$I$9)*$I$8/$I$7+LN($I$10/AN1071)*$I$8/$I$7)</f>
        <v>0</v>
      </c>
      <c r="AL1072" s="67">
        <f>AK1072*(B1072-B1071)</f>
        <v>0</v>
      </c>
      <c r="AM1072" s="23">
        <f t="shared" si="322"/>
        <v>4.3059540056097682E-2</v>
      </c>
      <c r="AN1072" s="26">
        <f>AN1071+AK1072*(B1072-B1071)/(2*PI()*$C$5*AN1071*$I$11)</f>
        <v>0.12986115207059001</v>
      </c>
      <c r="AO1072" s="87">
        <f t="shared" si="316"/>
        <v>111242.59539450394</v>
      </c>
      <c r="AP1072" s="87">
        <f>IF(R1072+U1072&lt;$C$8,0,32*$G$13/$C$12^2*($I$8*R1072+$I$6*U1072)+32*$G$14/($C$14^2-$C$13^2)*($I$8*S1072+$I$6*V1072))</f>
        <v>9917.5953945039291</v>
      </c>
      <c r="AQ1072" s="66">
        <f>R1072*$C$11*$C$9+U1072*$C$11*$C$10</f>
        <v>14695380</v>
      </c>
      <c r="AR1072" s="66">
        <f>S1072*$C$11*$C$9+V1072*$C$11*$C$10</f>
        <v>14695380</v>
      </c>
      <c r="AS1072" s="87">
        <f>$C$11*(T1072*$C$9+W1072*$C$10)</f>
        <v>789129.61404581123</v>
      </c>
      <c r="AT1072" s="45">
        <f t="shared" si="310"/>
        <v>15595752.209440315</v>
      </c>
      <c r="AU1072" s="75"/>
    </row>
    <row r="1073" spans="2:47" ht="15" thickBot="1" x14ac:dyDescent="0.35">
      <c r="B1073" s="41">
        <f t="shared" si="317"/>
        <v>10420</v>
      </c>
      <c r="C1073" s="8">
        <f t="shared" si="318"/>
        <v>104.2</v>
      </c>
      <c r="D1073" s="73">
        <f t="shared" si="304"/>
        <v>139.36750000000001</v>
      </c>
      <c r="E1073" s="29">
        <f t="shared" si="307"/>
        <v>7726.4900449248134</v>
      </c>
      <c r="F1073" s="29">
        <f t="shared" si="311"/>
        <v>7.4150576246875062</v>
      </c>
      <c r="G1073" s="29">
        <f t="shared" si="319"/>
        <v>9.9176395730195388</v>
      </c>
      <c r="H1073" s="17">
        <f t="shared" si="320"/>
        <v>10334.18043508687</v>
      </c>
      <c r="I1073" s="29">
        <f t="shared" si="312"/>
        <v>2.2250485660981263</v>
      </c>
      <c r="J1073" s="29">
        <f t="shared" si="313"/>
        <v>13.949340071223562</v>
      </c>
      <c r="K1073" s="32">
        <f>IF((D1072+L1072+M1072-AL1072)/($C$21+$C$22)&gt;$C$8,$C$8,(D1072+L1072+M1072-AL1072)/($C$21+$C$22))</f>
        <v>1400</v>
      </c>
      <c r="L1073" s="97">
        <f t="shared" si="305"/>
        <v>0</v>
      </c>
      <c r="M1073" s="96">
        <f t="shared" si="306"/>
        <v>0</v>
      </c>
      <c r="N1073" s="98">
        <f t="shared" si="314"/>
        <v>1.7382597742038917</v>
      </c>
      <c r="O1073" s="100">
        <f t="shared" si="308"/>
        <v>4.2266987561397071</v>
      </c>
      <c r="P1073" s="104">
        <f t="shared" si="315"/>
        <v>18.880500609176615</v>
      </c>
      <c r="Q1073" s="102">
        <f t="shared" si="321"/>
        <v>2.8886093440366814E-2</v>
      </c>
      <c r="R1073" s="106">
        <f>K1073-U1073</f>
        <v>0</v>
      </c>
      <c r="S1073" s="106">
        <f>IF(K1073-H1072&lt;0,0,K1073-H1072)</f>
        <v>0</v>
      </c>
      <c r="T1073" s="106">
        <f t="shared" si="309"/>
        <v>98.365381490613771</v>
      </c>
      <c r="U1073" s="107">
        <f>IF(S1073&gt;0,0,IF(U1072+(F1073-AL1073/$C$23)*$C$22/($C$21+$C$22)&gt;$C$8,$C$8,IF(V1073=$C$8,U1072+(F1073-AL1073/$C$23)*$C$22/$C$21,U1072+(F1073-AL1073/$C$23)*$C$22/($C$21+$C$22))))</f>
        <v>1400</v>
      </c>
      <c r="V1073" s="107">
        <f>IF(S1073=0,IF(V1072+(F1073-AL1073/$C$23)*$C$22/($C$21+$C$22)&gt;$C$8,$C$8,V1072+(F1073-AL1073/$C$23)*$C$22/($C$21+$C$22)),E1073)</f>
        <v>1400</v>
      </c>
      <c r="W1073" s="203">
        <f>IF(S1073&gt;0,0,IF(W1072+AL1073/$C$23&gt;$F$23,$F$23,W1072+AL1073/$C$23))</f>
        <v>1.6346185093862227</v>
      </c>
      <c r="X1073" s="105" t="str">
        <f>IF(R1073=0,"-",IF(U1073=0,FORECAST($C$8,Инклинометрия!$B$2:$B$152,Инклинометрия!$A$2:$A$152),FORECAST(R1073,Инклинометрия!$B$2:$B$152,Инклинометрия!$A$2:$A$152)))</f>
        <v>-</v>
      </c>
      <c r="Y1073" s="105" t="str">
        <f>IF(R1073=0,"-",IF(U1073=0,FORECAST($C$8-R1073,Инклинометрия!$B$2:$B$152,Инклинометрия!$A$2:$A$152),0))</f>
        <v>-</v>
      </c>
      <c r="Z1073" s="105" t="str">
        <f>IF(S1073=0,"-",FORECAST($C$8,Инклинометрия!$B$2:$B$152,Инклинометрия!$A$2:$A$152))</f>
        <v>-</v>
      </c>
      <c r="AA1073" s="105" t="str">
        <f>IF(S1073=0,"-",FORECAST($C$8-S1073,Инклинометрия!$B$2:$B$152,Инклинометрия!$A$2:$A$152))</f>
        <v>-</v>
      </c>
      <c r="AB1073" s="105">
        <f>IF(T1073=0,"-",FORECAST($C$6,Инклинометрия!$B$2:$B$152,Инклинометрия!$A$2:$A$152))</f>
        <v>1425</v>
      </c>
      <c r="AC1073" s="105">
        <f>IF(R1073=0,FORECAST($C$6-T1073,Инклинометрия!$B$2:$B$152,Инклинометрия!$A$2:$A$152),FORECAST($C$8,Инклинометрия!$B$2:$B$152,Инклинометрия!$A$2:$A$152))</f>
        <v>1331.5528875839168</v>
      </c>
      <c r="AD1073" s="107">
        <f>IF(U1073=0,"-",FORECAST($C$8,Инклинометрия!$B$2:$B$152,Инклинометрия!$A$2:$A$152))</f>
        <v>1330</v>
      </c>
      <c r="AE1073" s="107">
        <f>IF(U1073=0,"-",FORECAST($C$8-U1073,Инклинометрия!$B$2:$B$152,Инклинометрия!$A$2:$A$152))</f>
        <v>0</v>
      </c>
      <c r="AF1073" s="107">
        <f>FORECAST($C$8-S1073,Инклинометрия!$B$2:$B$152,Инклинометрия!$A$2:$A$152)</f>
        <v>1330</v>
      </c>
      <c r="AG1073" s="107">
        <f>FORECAST($C$8-(S1073+V1073),Инклинометрия!$B$2:$B$152,Инклинометрия!$A$2:$A$152)</f>
        <v>0</v>
      </c>
      <c r="AH1073" s="107">
        <f>IF(W1073=0,"-",FORECAST($C$8+W1073,Инклинометрия!$B$2:$B$152,Инклинометрия!$A$2:$A$152))</f>
        <v>1331.5528875839168</v>
      </c>
      <c r="AI1073" s="107">
        <f>IF(W1073=0,"-",FORECAST($C$8,Инклинометрия!$B$2:$B$152,Инклинометрия!$A$2:$A$152))</f>
        <v>1330</v>
      </c>
      <c r="AK1073" s="122">
        <f>2*PI()*$C$5*(AT1072-AT1071)/(LN(AN1072/$I$9)*$I$8/$I$7+LN($I$10/AN1072)*$I$8/$I$7)</f>
        <v>0</v>
      </c>
      <c r="AL1073" s="67">
        <f>AK1073*(B1073-B1072)</f>
        <v>0</v>
      </c>
      <c r="AM1073" s="23">
        <f t="shared" si="322"/>
        <v>4.3059540056097682E-2</v>
      </c>
      <c r="AN1073" s="26">
        <f>AN1072+AK1073*(B1073-B1072)/(2*PI()*$C$5*AN1072*$I$11)</f>
        <v>0.12986115207059001</v>
      </c>
      <c r="AO1073" s="87">
        <f t="shared" si="316"/>
        <v>111242.59539450394</v>
      </c>
      <c r="AP1073" s="87">
        <f>IF(R1073+U1073&lt;$C$8,0,32*$G$13/$C$12^2*($I$8*R1073+$I$6*U1073)+32*$G$14/($C$14^2-$C$13^2)*($I$8*S1073+$I$6*V1073))</f>
        <v>9917.5953945039291</v>
      </c>
      <c r="AQ1073" s="66">
        <f>R1073*$C$11*$C$9+U1073*$C$11*$C$10</f>
        <v>14695380</v>
      </c>
      <c r="AR1073" s="66">
        <f>S1073*$C$11*$C$9+V1073*$C$11*$C$10</f>
        <v>14695380</v>
      </c>
      <c r="AS1073" s="87">
        <f>$C$11*(T1073*$C$9+W1073*$C$10)</f>
        <v>789129.61404581123</v>
      </c>
      <c r="AT1073" s="45">
        <f t="shared" si="310"/>
        <v>15595752.209440315</v>
      </c>
      <c r="AU1073" s="75"/>
    </row>
    <row r="1074" spans="2:47" ht="15" thickBot="1" x14ac:dyDescent="0.35">
      <c r="B1074" s="41">
        <f t="shared" si="317"/>
        <v>10430</v>
      </c>
      <c r="C1074" s="8">
        <f t="shared" si="318"/>
        <v>104.3</v>
      </c>
      <c r="D1074" s="73">
        <f t="shared" si="304"/>
        <v>139.50125</v>
      </c>
      <c r="E1074" s="29">
        <f t="shared" si="307"/>
        <v>7733.905102549501</v>
      </c>
      <c r="F1074" s="29">
        <f t="shared" si="311"/>
        <v>7.4150576246875062</v>
      </c>
      <c r="G1074" s="29">
        <f t="shared" si="319"/>
        <v>9.9176395730195388</v>
      </c>
      <c r="H1074" s="17">
        <f t="shared" si="320"/>
        <v>10344.098074659889</v>
      </c>
      <c r="I1074" s="29">
        <f t="shared" si="312"/>
        <v>2.2250485660981263</v>
      </c>
      <c r="J1074" s="29">
        <f t="shared" si="313"/>
        <v>13.949340071223562</v>
      </c>
      <c r="K1074" s="32">
        <f>IF((D1073+L1073+M1073-AL1073)/($C$21+$C$22)&gt;$C$8,$C$8,(D1073+L1073+M1073-AL1073)/($C$21+$C$22))</f>
        <v>1400</v>
      </c>
      <c r="L1074" s="97">
        <f t="shared" si="305"/>
        <v>0</v>
      </c>
      <c r="M1074" s="96">
        <f t="shared" si="306"/>
        <v>0</v>
      </c>
      <c r="N1074" s="98">
        <f t="shared" si="314"/>
        <v>1.7382597742038917</v>
      </c>
      <c r="O1074" s="100">
        <f t="shared" si="308"/>
        <v>4.2266987561397071</v>
      </c>
      <c r="P1074" s="104">
        <f t="shared" si="315"/>
        <v>18.880500609176615</v>
      </c>
      <c r="Q1074" s="102">
        <f t="shared" si="321"/>
        <v>2.8886093440366814E-2</v>
      </c>
      <c r="R1074" s="106">
        <f>K1074-U1074</f>
        <v>0</v>
      </c>
      <c r="S1074" s="106">
        <f>IF(K1074-H1073&lt;0,0,K1074-H1073)</f>
        <v>0</v>
      </c>
      <c r="T1074" s="106">
        <f t="shared" si="309"/>
        <v>98.365381490613771</v>
      </c>
      <c r="U1074" s="107">
        <f>IF(S1074&gt;0,0,IF(U1073+(F1074-AL1074/$C$23)*$C$22/($C$21+$C$22)&gt;$C$8,$C$8,IF(V1074=$C$8,U1073+(F1074-AL1074/$C$23)*$C$22/$C$21,U1073+(F1074-AL1074/$C$23)*$C$22/($C$21+$C$22))))</f>
        <v>1400</v>
      </c>
      <c r="V1074" s="107">
        <f>IF(S1074=0,IF(V1073+(F1074-AL1074/$C$23)*$C$22/($C$21+$C$22)&gt;$C$8,$C$8,V1073+(F1074-AL1074/$C$23)*$C$22/($C$21+$C$22)),E1074)</f>
        <v>1400</v>
      </c>
      <c r="W1074" s="203">
        <f>IF(S1074&gt;0,0,IF(W1073+AL1074/$C$23&gt;$F$23,$F$23,W1073+AL1074/$C$23))</f>
        <v>1.6346185093862227</v>
      </c>
      <c r="X1074" s="105" t="str">
        <f>IF(R1074=0,"-",IF(U1074=0,FORECAST($C$8,Инклинометрия!$B$2:$B$152,Инклинометрия!$A$2:$A$152),FORECAST(R1074,Инклинометрия!$B$2:$B$152,Инклинометрия!$A$2:$A$152)))</f>
        <v>-</v>
      </c>
      <c r="Y1074" s="105" t="str">
        <f>IF(R1074=0,"-",IF(U1074=0,FORECAST($C$8-R1074,Инклинометрия!$B$2:$B$152,Инклинометрия!$A$2:$A$152),0))</f>
        <v>-</v>
      </c>
      <c r="Z1074" s="105" t="str">
        <f>IF(S1074=0,"-",FORECAST($C$8,Инклинометрия!$B$2:$B$152,Инклинометрия!$A$2:$A$152))</f>
        <v>-</v>
      </c>
      <c r="AA1074" s="105" t="str">
        <f>IF(S1074=0,"-",FORECAST($C$8-S1074,Инклинометрия!$B$2:$B$152,Инклинометрия!$A$2:$A$152))</f>
        <v>-</v>
      </c>
      <c r="AB1074" s="105">
        <f>IF(T1074=0,"-",FORECAST($C$6,Инклинометрия!$B$2:$B$152,Инклинометрия!$A$2:$A$152))</f>
        <v>1425</v>
      </c>
      <c r="AC1074" s="105">
        <f>IF(R1074=0,FORECAST($C$6-T1074,Инклинометрия!$B$2:$B$152,Инклинометрия!$A$2:$A$152),FORECAST($C$8,Инклинометрия!$B$2:$B$152,Инклинометрия!$A$2:$A$152))</f>
        <v>1331.5528875839168</v>
      </c>
      <c r="AD1074" s="107">
        <f>IF(U1074=0,"-",FORECAST($C$8,Инклинометрия!$B$2:$B$152,Инклинометрия!$A$2:$A$152))</f>
        <v>1330</v>
      </c>
      <c r="AE1074" s="107">
        <f>IF(U1074=0,"-",FORECAST($C$8-U1074,Инклинометрия!$B$2:$B$152,Инклинометрия!$A$2:$A$152))</f>
        <v>0</v>
      </c>
      <c r="AF1074" s="107">
        <f>FORECAST($C$8-S1074,Инклинометрия!$B$2:$B$152,Инклинометрия!$A$2:$A$152)</f>
        <v>1330</v>
      </c>
      <c r="AG1074" s="107">
        <f>FORECAST($C$8-(S1074+V1074),Инклинометрия!$B$2:$B$152,Инклинометрия!$A$2:$A$152)</f>
        <v>0</v>
      </c>
      <c r="AH1074" s="107">
        <f>IF(W1074=0,"-",FORECAST($C$8+W1074,Инклинометрия!$B$2:$B$152,Инклинометрия!$A$2:$A$152))</f>
        <v>1331.5528875839168</v>
      </c>
      <c r="AI1074" s="107">
        <f>IF(W1074=0,"-",FORECAST($C$8,Инклинометрия!$B$2:$B$152,Инклинометрия!$A$2:$A$152))</f>
        <v>1330</v>
      </c>
      <c r="AK1074" s="122">
        <f>2*PI()*$C$5*(AT1073-AT1072)/(LN(AN1073/$I$9)*$I$8/$I$7+LN($I$10/AN1073)*$I$8/$I$7)</f>
        <v>0</v>
      </c>
      <c r="AL1074" s="67">
        <f>AK1074*(B1074-B1073)</f>
        <v>0</v>
      </c>
      <c r="AM1074" s="23">
        <f t="shared" si="322"/>
        <v>4.3059540056097682E-2</v>
      </c>
      <c r="AN1074" s="26">
        <f>AN1073+AK1074*(B1074-B1073)/(2*PI()*$C$5*AN1073*$I$11)</f>
        <v>0.12986115207059001</v>
      </c>
      <c r="AO1074" s="87">
        <f t="shared" si="316"/>
        <v>111242.59539450394</v>
      </c>
      <c r="AP1074" s="87">
        <f>IF(R1074+U1074&lt;$C$8,0,32*$G$13/$C$12^2*($I$8*R1074+$I$6*U1074)+32*$G$14/($C$14^2-$C$13^2)*($I$8*S1074+$I$6*V1074))</f>
        <v>9917.5953945039291</v>
      </c>
      <c r="AQ1074" s="66">
        <f>R1074*$C$11*$C$9+U1074*$C$11*$C$10</f>
        <v>14695380</v>
      </c>
      <c r="AR1074" s="66">
        <f>S1074*$C$11*$C$9+V1074*$C$11*$C$10</f>
        <v>14695380</v>
      </c>
      <c r="AS1074" s="87">
        <f>$C$11*(T1074*$C$9+W1074*$C$10)</f>
        <v>789129.61404581123</v>
      </c>
      <c r="AT1074" s="45">
        <f t="shared" si="310"/>
        <v>15595752.209440315</v>
      </c>
      <c r="AU1074" s="75"/>
    </row>
    <row r="1075" spans="2:47" ht="15" thickBot="1" x14ac:dyDescent="0.35">
      <c r="B1075" s="41">
        <f t="shared" si="317"/>
        <v>10440</v>
      </c>
      <c r="C1075" s="8">
        <f t="shared" si="318"/>
        <v>104.4</v>
      </c>
      <c r="D1075" s="73">
        <f t="shared" si="304"/>
        <v>139.63499999999999</v>
      </c>
      <c r="E1075" s="29">
        <f t="shared" si="307"/>
        <v>7741.3201601741894</v>
      </c>
      <c r="F1075" s="29">
        <f t="shared" si="311"/>
        <v>7.4150576246884157</v>
      </c>
      <c r="G1075" s="29">
        <f t="shared" si="319"/>
        <v>9.9176395730207556</v>
      </c>
      <c r="H1075" s="17">
        <f t="shared" si="320"/>
        <v>10354.01571423291</v>
      </c>
      <c r="I1075" s="29">
        <f t="shared" si="312"/>
        <v>2.2250485660981263</v>
      </c>
      <c r="J1075" s="29">
        <f t="shared" si="313"/>
        <v>13.949340071224418</v>
      </c>
      <c r="K1075" s="32">
        <f>IF((D1074+L1074+M1074-AL1074)/($C$21+$C$22)&gt;$C$8,$C$8,(D1074+L1074+M1074-AL1074)/($C$21+$C$22))</f>
        <v>1400</v>
      </c>
      <c r="L1075" s="97">
        <f t="shared" si="305"/>
        <v>0</v>
      </c>
      <c r="M1075" s="96">
        <f t="shared" si="306"/>
        <v>0</v>
      </c>
      <c r="N1075" s="98">
        <f t="shared" si="314"/>
        <v>1.7382597742038917</v>
      </c>
      <c r="O1075" s="100">
        <f t="shared" si="308"/>
        <v>4.2266987561397071</v>
      </c>
      <c r="P1075" s="104">
        <f t="shared" si="315"/>
        <v>18.880500609176615</v>
      </c>
      <c r="Q1075" s="102">
        <f t="shared" si="321"/>
        <v>2.8886093440366814E-2</v>
      </c>
      <c r="R1075" s="106">
        <f>K1075-U1075</f>
        <v>0</v>
      </c>
      <c r="S1075" s="106">
        <f>IF(K1075-H1074&lt;0,0,K1075-H1074)</f>
        <v>0</v>
      </c>
      <c r="T1075" s="106">
        <f t="shared" si="309"/>
        <v>98.365381490613771</v>
      </c>
      <c r="U1075" s="107">
        <f>IF(S1075&gt;0,0,IF(U1074+(F1075-AL1075/$C$23)*$C$22/($C$21+$C$22)&gt;$C$8,$C$8,IF(V1075=$C$8,U1074+(F1075-AL1075/$C$23)*$C$22/$C$21,U1074+(F1075-AL1075/$C$23)*$C$22/($C$21+$C$22))))</f>
        <v>1400</v>
      </c>
      <c r="V1075" s="107">
        <f>IF(S1075=0,IF(V1074+(F1075-AL1075/$C$23)*$C$22/($C$21+$C$22)&gt;$C$8,$C$8,V1074+(F1075-AL1075/$C$23)*$C$22/($C$21+$C$22)),E1075)</f>
        <v>1400</v>
      </c>
      <c r="W1075" s="203">
        <f>IF(S1075&gt;0,0,IF(W1074+AL1075/$C$23&gt;$F$23,$F$23,W1074+AL1075/$C$23))</f>
        <v>1.6346185093862227</v>
      </c>
      <c r="X1075" s="105" t="str">
        <f>IF(R1075=0,"-",IF(U1075=0,FORECAST($C$8,Инклинометрия!$B$2:$B$152,Инклинометрия!$A$2:$A$152),FORECAST(R1075,Инклинометрия!$B$2:$B$152,Инклинометрия!$A$2:$A$152)))</f>
        <v>-</v>
      </c>
      <c r="Y1075" s="105" t="str">
        <f>IF(R1075=0,"-",IF(U1075=0,FORECAST($C$8-R1075,Инклинометрия!$B$2:$B$152,Инклинометрия!$A$2:$A$152),0))</f>
        <v>-</v>
      </c>
      <c r="Z1075" s="105" t="str">
        <f>IF(S1075=0,"-",FORECAST($C$8,Инклинометрия!$B$2:$B$152,Инклинометрия!$A$2:$A$152))</f>
        <v>-</v>
      </c>
      <c r="AA1075" s="105" t="str">
        <f>IF(S1075=0,"-",FORECAST($C$8-S1075,Инклинометрия!$B$2:$B$152,Инклинометрия!$A$2:$A$152))</f>
        <v>-</v>
      </c>
      <c r="AB1075" s="105">
        <f>IF(T1075=0,"-",FORECAST($C$6,Инклинометрия!$B$2:$B$152,Инклинометрия!$A$2:$A$152))</f>
        <v>1425</v>
      </c>
      <c r="AC1075" s="105">
        <f>IF(R1075=0,FORECAST($C$6-T1075,Инклинометрия!$B$2:$B$152,Инклинометрия!$A$2:$A$152),FORECAST($C$8,Инклинометрия!$B$2:$B$152,Инклинометрия!$A$2:$A$152))</f>
        <v>1331.5528875839168</v>
      </c>
      <c r="AD1075" s="107">
        <f>IF(U1075=0,"-",FORECAST($C$8,Инклинометрия!$B$2:$B$152,Инклинометрия!$A$2:$A$152))</f>
        <v>1330</v>
      </c>
      <c r="AE1075" s="107">
        <f>IF(U1075=0,"-",FORECAST($C$8-U1075,Инклинометрия!$B$2:$B$152,Инклинометрия!$A$2:$A$152))</f>
        <v>0</v>
      </c>
      <c r="AF1075" s="107">
        <f>FORECAST($C$8-S1075,Инклинометрия!$B$2:$B$152,Инклинометрия!$A$2:$A$152)</f>
        <v>1330</v>
      </c>
      <c r="AG1075" s="107">
        <f>FORECAST($C$8-(S1075+V1075),Инклинометрия!$B$2:$B$152,Инклинометрия!$A$2:$A$152)</f>
        <v>0</v>
      </c>
      <c r="AH1075" s="107">
        <f>IF(W1075=0,"-",FORECAST($C$8+W1075,Инклинометрия!$B$2:$B$152,Инклинометрия!$A$2:$A$152))</f>
        <v>1331.5528875839168</v>
      </c>
      <c r="AI1075" s="107">
        <f>IF(W1075=0,"-",FORECAST($C$8,Инклинометрия!$B$2:$B$152,Инклинометрия!$A$2:$A$152))</f>
        <v>1330</v>
      </c>
      <c r="AK1075" s="122">
        <f>2*PI()*$C$5*(AT1074-AT1073)/(LN(AN1074/$I$9)*$I$8/$I$7+LN($I$10/AN1074)*$I$8/$I$7)</f>
        <v>0</v>
      </c>
      <c r="AL1075" s="67">
        <f>AK1075*(B1075-B1074)</f>
        <v>0</v>
      </c>
      <c r="AM1075" s="23">
        <f t="shared" si="322"/>
        <v>4.3059540056097682E-2</v>
      </c>
      <c r="AN1075" s="26">
        <f>AN1074+AK1075*(B1075-B1074)/(2*PI()*$C$5*AN1074*$I$11)</f>
        <v>0.12986115207059001</v>
      </c>
      <c r="AO1075" s="87">
        <f t="shared" si="316"/>
        <v>111242.59539450394</v>
      </c>
      <c r="AP1075" s="87">
        <f>IF(R1075+U1075&lt;$C$8,0,32*$G$13/$C$12^2*($I$8*R1075+$I$6*U1075)+32*$G$14/($C$14^2-$C$13^2)*($I$8*S1075+$I$6*V1075))</f>
        <v>9917.5953945039291</v>
      </c>
      <c r="AQ1075" s="66">
        <f>R1075*$C$11*$C$9+U1075*$C$11*$C$10</f>
        <v>14695380</v>
      </c>
      <c r="AR1075" s="66">
        <f>S1075*$C$11*$C$9+V1075*$C$11*$C$10</f>
        <v>14695380</v>
      </c>
      <c r="AS1075" s="87">
        <f>$C$11*(T1075*$C$9+W1075*$C$10)</f>
        <v>789129.61404581123</v>
      </c>
      <c r="AT1075" s="45">
        <f t="shared" si="310"/>
        <v>15595752.209440315</v>
      </c>
      <c r="AU1075" s="75"/>
    </row>
    <row r="1076" spans="2:47" ht="15" thickBot="1" x14ac:dyDescent="0.35">
      <c r="B1076" s="41">
        <f t="shared" si="317"/>
        <v>10450</v>
      </c>
      <c r="C1076" s="8">
        <f t="shared" si="318"/>
        <v>104.5</v>
      </c>
      <c r="D1076" s="73">
        <f t="shared" si="304"/>
        <v>139.76875000000001</v>
      </c>
      <c r="E1076" s="29">
        <f t="shared" si="307"/>
        <v>7748.7352177988769</v>
      </c>
      <c r="F1076" s="29">
        <f t="shared" si="311"/>
        <v>7.4150576246875062</v>
      </c>
      <c r="G1076" s="29">
        <f t="shared" si="319"/>
        <v>9.9176395730195388</v>
      </c>
      <c r="H1076" s="17">
        <f t="shared" si="320"/>
        <v>10363.933353805929</v>
      </c>
      <c r="I1076" s="29">
        <f t="shared" si="312"/>
        <v>2.2250485660981263</v>
      </c>
      <c r="J1076" s="29">
        <f t="shared" si="313"/>
        <v>13.949340071223562</v>
      </c>
      <c r="K1076" s="32">
        <f>IF((D1075+L1075+M1075-AL1075)/($C$21+$C$22)&gt;$C$8,$C$8,(D1075+L1075+M1075-AL1075)/($C$21+$C$22))</f>
        <v>1400</v>
      </c>
      <c r="L1076" s="97">
        <f t="shared" si="305"/>
        <v>0</v>
      </c>
      <c r="M1076" s="96">
        <f t="shared" si="306"/>
        <v>0</v>
      </c>
      <c r="N1076" s="98">
        <f t="shared" si="314"/>
        <v>1.7382597742038917</v>
      </c>
      <c r="O1076" s="100">
        <f t="shared" si="308"/>
        <v>4.2266987561397071</v>
      </c>
      <c r="P1076" s="104">
        <f t="shared" si="315"/>
        <v>18.880500609176615</v>
      </c>
      <c r="Q1076" s="102">
        <f t="shared" si="321"/>
        <v>2.8886093440366814E-2</v>
      </c>
      <c r="R1076" s="106">
        <f>K1076-U1076</f>
        <v>0</v>
      </c>
      <c r="S1076" s="106">
        <f>IF(K1076-H1075&lt;0,0,K1076-H1075)</f>
        <v>0</v>
      </c>
      <c r="T1076" s="106">
        <f t="shared" si="309"/>
        <v>98.365381490613771</v>
      </c>
      <c r="U1076" s="107">
        <f>IF(S1076&gt;0,0,IF(U1075+(F1076-AL1076/$C$23)*$C$22/($C$21+$C$22)&gt;$C$8,$C$8,IF(V1076=$C$8,U1075+(F1076-AL1076/$C$23)*$C$22/$C$21,U1075+(F1076-AL1076/$C$23)*$C$22/($C$21+$C$22))))</f>
        <v>1400</v>
      </c>
      <c r="V1076" s="107">
        <f>IF(S1076=0,IF(V1075+(F1076-AL1076/$C$23)*$C$22/($C$21+$C$22)&gt;$C$8,$C$8,V1075+(F1076-AL1076/$C$23)*$C$22/($C$21+$C$22)),E1076)</f>
        <v>1400</v>
      </c>
      <c r="W1076" s="203">
        <f>IF(S1076&gt;0,0,IF(W1075+AL1076/$C$23&gt;$F$23,$F$23,W1075+AL1076/$C$23))</f>
        <v>1.6346185093862227</v>
      </c>
      <c r="X1076" s="105" t="str">
        <f>IF(R1076=0,"-",IF(U1076=0,FORECAST($C$8,Инклинометрия!$B$2:$B$152,Инклинометрия!$A$2:$A$152),FORECAST(R1076,Инклинометрия!$B$2:$B$152,Инклинометрия!$A$2:$A$152)))</f>
        <v>-</v>
      </c>
      <c r="Y1076" s="105" t="str">
        <f>IF(R1076=0,"-",IF(U1076=0,FORECAST($C$8-R1076,Инклинометрия!$B$2:$B$152,Инклинометрия!$A$2:$A$152),0))</f>
        <v>-</v>
      </c>
      <c r="Z1076" s="105" t="str">
        <f>IF(S1076=0,"-",FORECAST($C$8,Инклинометрия!$B$2:$B$152,Инклинометрия!$A$2:$A$152))</f>
        <v>-</v>
      </c>
      <c r="AA1076" s="105" t="str">
        <f>IF(S1076=0,"-",FORECAST($C$8-S1076,Инклинометрия!$B$2:$B$152,Инклинометрия!$A$2:$A$152))</f>
        <v>-</v>
      </c>
      <c r="AB1076" s="105">
        <f>IF(T1076=0,"-",FORECAST($C$6,Инклинометрия!$B$2:$B$152,Инклинометрия!$A$2:$A$152))</f>
        <v>1425</v>
      </c>
      <c r="AC1076" s="105">
        <f>IF(R1076=0,FORECAST($C$6-T1076,Инклинометрия!$B$2:$B$152,Инклинометрия!$A$2:$A$152),FORECAST($C$8,Инклинометрия!$B$2:$B$152,Инклинометрия!$A$2:$A$152))</f>
        <v>1331.5528875839168</v>
      </c>
      <c r="AD1076" s="107">
        <f>IF(U1076=0,"-",FORECAST($C$8,Инклинометрия!$B$2:$B$152,Инклинометрия!$A$2:$A$152))</f>
        <v>1330</v>
      </c>
      <c r="AE1076" s="107">
        <f>IF(U1076=0,"-",FORECAST($C$8-U1076,Инклинометрия!$B$2:$B$152,Инклинометрия!$A$2:$A$152))</f>
        <v>0</v>
      </c>
      <c r="AF1076" s="107">
        <f>FORECAST($C$8-S1076,Инклинометрия!$B$2:$B$152,Инклинометрия!$A$2:$A$152)</f>
        <v>1330</v>
      </c>
      <c r="AG1076" s="107">
        <f>FORECAST($C$8-(S1076+V1076),Инклинометрия!$B$2:$B$152,Инклинометрия!$A$2:$A$152)</f>
        <v>0</v>
      </c>
      <c r="AH1076" s="107">
        <f>IF(W1076=0,"-",FORECAST($C$8+W1076,Инклинометрия!$B$2:$B$152,Инклинометрия!$A$2:$A$152))</f>
        <v>1331.5528875839168</v>
      </c>
      <c r="AI1076" s="107">
        <f>IF(W1076=0,"-",FORECAST($C$8,Инклинометрия!$B$2:$B$152,Инклинометрия!$A$2:$A$152))</f>
        <v>1330</v>
      </c>
      <c r="AK1076" s="122">
        <f>2*PI()*$C$5*(AT1075-AT1074)/(LN(AN1075/$I$9)*$I$8/$I$7+LN($I$10/AN1075)*$I$8/$I$7)</f>
        <v>0</v>
      </c>
      <c r="AL1076" s="67">
        <f>AK1076*(B1076-B1075)</f>
        <v>0</v>
      </c>
      <c r="AM1076" s="23">
        <f t="shared" si="322"/>
        <v>4.3059540056097682E-2</v>
      </c>
      <c r="AN1076" s="26">
        <f>AN1075+AK1076*(B1076-B1075)/(2*PI()*$C$5*AN1075*$I$11)</f>
        <v>0.12986115207059001</v>
      </c>
      <c r="AO1076" s="87">
        <f t="shared" si="316"/>
        <v>111242.59539450394</v>
      </c>
      <c r="AP1076" s="87">
        <f>IF(R1076+U1076&lt;$C$8,0,32*$G$13/$C$12^2*($I$8*R1076+$I$6*U1076)+32*$G$14/($C$14^2-$C$13^2)*($I$8*S1076+$I$6*V1076))</f>
        <v>9917.5953945039291</v>
      </c>
      <c r="AQ1076" s="66">
        <f>R1076*$C$11*$C$9+U1076*$C$11*$C$10</f>
        <v>14695380</v>
      </c>
      <c r="AR1076" s="66">
        <f>S1076*$C$11*$C$9+V1076*$C$11*$C$10</f>
        <v>14695380</v>
      </c>
      <c r="AS1076" s="87">
        <f>$C$11*(T1076*$C$9+W1076*$C$10)</f>
        <v>789129.61404581123</v>
      </c>
      <c r="AT1076" s="45">
        <f t="shared" si="310"/>
        <v>15595752.209440315</v>
      </c>
      <c r="AU1076" s="75"/>
    </row>
    <row r="1077" spans="2:47" ht="15" thickBot="1" x14ac:dyDescent="0.35">
      <c r="B1077" s="41">
        <f t="shared" si="317"/>
        <v>10460</v>
      </c>
      <c r="C1077" s="8">
        <f t="shared" si="318"/>
        <v>104.60000000000001</v>
      </c>
      <c r="D1077" s="73">
        <f t="shared" si="304"/>
        <v>139.90250000000003</v>
      </c>
      <c r="E1077" s="29">
        <f t="shared" si="307"/>
        <v>7756.1502754235662</v>
      </c>
      <c r="F1077" s="29">
        <f t="shared" si="311"/>
        <v>7.4150576246893252</v>
      </c>
      <c r="G1077" s="29">
        <f t="shared" si="319"/>
        <v>9.9176395730219724</v>
      </c>
      <c r="H1077" s="17">
        <f t="shared" si="320"/>
        <v>10373.850993378952</v>
      </c>
      <c r="I1077" s="29">
        <f t="shared" si="312"/>
        <v>2.2250485660981263</v>
      </c>
      <c r="J1077" s="29">
        <f t="shared" si="313"/>
        <v>13.949340071225274</v>
      </c>
      <c r="K1077" s="32">
        <f>IF((D1076+L1076+M1076-AL1076)/($C$21+$C$22)&gt;$C$8,$C$8,(D1076+L1076+M1076-AL1076)/($C$21+$C$22))</f>
        <v>1400</v>
      </c>
      <c r="L1077" s="97">
        <f t="shared" si="305"/>
        <v>0</v>
      </c>
      <c r="M1077" s="96">
        <f t="shared" si="306"/>
        <v>0</v>
      </c>
      <c r="N1077" s="98">
        <f t="shared" si="314"/>
        <v>1.7382597742038917</v>
      </c>
      <c r="O1077" s="100">
        <f t="shared" si="308"/>
        <v>4.2266987561397071</v>
      </c>
      <c r="P1077" s="104">
        <f t="shared" si="315"/>
        <v>18.880500609176615</v>
      </c>
      <c r="Q1077" s="102">
        <f t="shared" si="321"/>
        <v>2.8886093440366814E-2</v>
      </c>
      <c r="R1077" s="106">
        <f>K1077-U1077</f>
        <v>0</v>
      </c>
      <c r="S1077" s="106">
        <f>IF(K1077-H1076&lt;0,0,K1077-H1076)</f>
        <v>0</v>
      </c>
      <c r="T1077" s="106">
        <f t="shared" si="309"/>
        <v>98.365381490613771</v>
      </c>
      <c r="U1077" s="107">
        <f>IF(S1077&gt;0,0,IF(U1076+(F1077-AL1077/$C$23)*$C$22/($C$21+$C$22)&gt;$C$8,$C$8,IF(V1077=$C$8,U1076+(F1077-AL1077/$C$23)*$C$22/$C$21,U1076+(F1077-AL1077/$C$23)*$C$22/($C$21+$C$22))))</f>
        <v>1400</v>
      </c>
      <c r="V1077" s="107">
        <f>IF(S1077=0,IF(V1076+(F1077-AL1077/$C$23)*$C$22/($C$21+$C$22)&gt;$C$8,$C$8,V1076+(F1077-AL1077/$C$23)*$C$22/($C$21+$C$22)),E1077)</f>
        <v>1400</v>
      </c>
      <c r="W1077" s="203">
        <f>IF(S1077&gt;0,0,IF(W1076+AL1077/$C$23&gt;$F$23,$F$23,W1076+AL1077/$C$23))</f>
        <v>1.6346185093862227</v>
      </c>
      <c r="X1077" s="105" t="str">
        <f>IF(R1077=0,"-",IF(U1077=0,FORECAST($C$8,Инклинометрия!$B$2:$B$152,Инклинометрия!$A$2:$A$152),FORECAST(R1077,Инклинометрия!$B$2:$B$152,Инклинометрия!$A$2:$A$152)))</f>
        <v>-</v>
      </c>
      <c r="Y1077" s="105" t="str">
        <f>IF(R1077=0,"-",IF(U1077=0,FORECAST($C$8-R1077,Инклинометрия!$B$2:$B$152,Инклинометрия!$A$2:$A$152),0))</f>
        <v>-</v>
      </c>
      <c r="Z1077" s="105" t="str">
        <f>IF(S1077=0,"-",FORECAST($C$8,Инклинометрия!$B$2:$B$152,Инклинометрия!$A$2:$A$152))</f>
        <v>-</v>
      </c>
      <c r="AA1077" s="105" t="str">
        <f>IF(S1077=0,"-",FORECAST($C$8-S1077,Инклинометрия!$B$2:$B$152,Инклинометрия!$A$2:$A$152))</f>
        <v>-</v>
      </c>
      <c r="AB1077" s="105">
        <f>IF(T1077=0,"-",FORECAST($C$6,Инклинометрия!$B$2:$B$152,Инклинометрия!$A$2:$A$152))</f>
        <v>1425</v>
      </c>
      <c r="AC1077" s="105">
        <f>IF(R1077=0,FORECAST($C$6-T1077,Инклинометрия!$B$2:$B$152,Инклинометрия!$A$2:$A$152),FORECAST($C$8,Инклинометрия!$B$2:$B$152,Инклинометрия!$A$2:$A$152))</f>
        <v>1331.5528875839168</v>
      </c>
      <c r="AD1077" s="107">
        <f>IF(U1077=0,"-",FORECAST($C$8,Инклинометрия!$B$2:$B$152,Инклинометрия!$A$2:$A$152))</f>
        <v>1330</v>
      </c>
      <c r="AE1077" s="107">
        <f>IF(U1077=0,"-",FORECAST($C$8-U1077,Инклинометрия!$B$2:$B$152,Инклинометрия!$A$2:$A$152))</f>
        <v>0</v>
      </c>
      <c r="AF1077" s="107">
        <f>FORECAST($C$8-S1077,Инклинометрия!$B$2:$B$152,Инклинометрия!$A$2:$A$152)</f>
        <v>1330</v>
      </c>
      <c r="AG1077" s="107">
        <f>FORECAST($C$8-(S1077+V1077),Инклинометрия!$B$2:$B$152,Инклинометрия!$A$2:$A$152)</f>
        <v>0</v>
      </c>
      <c r="AH1077" s="107">
        <f>IF(W1077=0,"-",FORECAST($C$8+W1077,Инклинометрия!$B$2:$B$152,Инклинометрия!$A$2:$A$152))</f>
        <v>1331.5528875839168</v>
      </c>
      <c r="AI1077" s="107">
        <f>IF(W1077=0,"-",FORECAST($C$8,Инклинометрия!$B$2:$B$152,Инклинометрия!$A$2:$A$152))</f>
        <v>1330</v>
      </c>
      <c r="AK1077" s="122">
        <f>2*PI()*$C$5*(AT1076-AT1075)/(LN(AN1076/$I$9)*$I$8/$I$7+LN($I$10/AN1076)*$I$8/$I$7)</f>
        <v>0</v>
      </c>
      <c r="AL1077" s="67">
        <f>AK1077*(B1077-B1076)</f>
        <v>0</v>
      </c>
      <c r="AM1077" s="23">
        <f t="shared" si="322"/>
        <v>4.3059540056097682E-2</v>
      </c>
      <c r="AN1077" s="26">
        <f>AN1076+AK1077*(B1077-B1076)/(2*PI()*$C$5*AN1076*$I$11)</f>
        <v>0.12986115207059001</v>
      </c>
      <c r="AO1077" s="87">
        <f t="shared" si="316"/>
        <v>111242.59539450394</v>
      </c>
      <c r="AP1077" s="87">
        <f>IF(R1077+U1077&lt;$C$8,0,32*$G$13/$C$12^2*($I$8*R1077+$I$6*U1077)+32*$G$14/($C$14^2-$C$13^2)*($I$8*S1077+$I$6*V1077))</f>
        <v>9917.5953945039291</v>
      </c>
      <c r="AQ1077" s="66">
        <f>R1077*$C$11*$C$9+U1077*$C$11*$C$10</f>
        <v>14695380</v>
      </c>
      <c r="AR1077" s="66">
        <f>S1077*$C$11*$C$9+V1077*$C$11*$C$10</f>
        <v>14695380</v>
      </c>
      <c r="AS1077" s="87">
        <f>$C$11*(T1077*$C$9+W1077*$C$10)</f>
        <v>789129.61404581123</v>
      </c>
      <c r="AT1077" s="45">
        <f t="shared" si="310"/>
        <v>15595752.209440315</v>
      </c>
      <c r="AU1077" s="75"/>
    </row>
    <row r="1078" spans="2:47" ht="15" thickBot="1" x14ac:dyDescent="0.35">
      <c r="B1078" s="41">
        <f t="shared" si="317"/>
        <v>10470</v>
      </c>
      <c r="C1078" s="8">
        <f t="shared" si="318"/>
        <v>104.7</v>
      </c>
      <c r="D1078" s="73">
        <f t="shared" si="304"/>
        <v>140.03625</v>
      </c>
      <c r="E1078" s="29">
        <f t="shared" si="307"/>
        <v>7763.5653330482537</v>
      </c>
      <c r="F1078" s="29">
        <f t="shared" si="311"/>
        <v>7.4150576246875062</v>
      </c>
      <c r="G1078" s="29">
        <f t="shared" si="319"/>
        <v>9.9176395730195388</v>
      </c>
      <c r="H1078" s="17">
        <f t="shared" si="320"/>
        <v>10383.768632951971</v>
      </c>
      <c r="I1078" s="29">
        <f t="shared" si="312"/>
        <v>2.2250485660981263</v>
      </c>
      <c r="J1078" s="29">
        <f t="shared" si="313"/>
        <v>13.949340071223562</v>
      </c>
      <c r="K1078" s="32">
        <f>IF((D1077+L1077+M1077-AL1077)/($C$21+$C$22)&gt;$C$8,$C$8,(D1077+L1077+M1077-AL1077)/($C$21+$C$22))</f>
        <v>1400</v>
      </c>
      <c r="L1078" s="97">
        <f t="shared" si="305"/>
        <v>0</v>
      </c>
      <c r="M1078" s="96">
        <f t="shared" si="306"/>
        <v>0</v>
      </c>
      <c r="N1078" s="98">
        <f t="shared" si="314"/>
        <v>1.7382597742038917</v>
      </c>
      <c r="O1078" s="100">
        <f t="shared" si="308"/>
        <v>4.2266987561397071</v>
      </c>
      <c r="P1078" s="104">
        <f t="shared" si="315"/>
        <v>18.880500609176615</v>
      </c>
      <c r="Q1078" s="102">
        <f t="shared" si="321"/>
        <v>2.8886093440366814E-2</v>
      </c>
      <c r="R1078" s="106">
        <f>K1078-U1078</f>
        <v>0</v>
      </c>
      <c r="S1078" s="106">
        <f>IF(K1078-H1077&lt;0,0,K1078-H1077)</f>
        <v>0</v>
      </c>
      <c r="T1078" s="106">
        <f t="shared" si="309"/>
        <v>98.365381490613771</v>
      </c>
      <c r="U1078" s="107">
        <f>IF(S1078&gt;0,0,IF(U1077+(F1078-AL1078/$C$23)*$C$22/($C$21+$C$22)&gt;$C$8,$C$8,IF(V1078=$C$8,U1077+(F1078-AL1078/$C$23)*$C$22/$C$21,U1077+(F1078-AL1078/$C$23)*$C$22/($C$21+$C$22))))</f>
        <v>1400</v>
      </c>
      <c r="V1078" s="107">
        <f>IF(S1078=0,IF(V1077+(F1078-AL1078/$C$23)*$C$22/($C$21+$C$22)&gt;$C$8,$C$8,V1077+(F1078-AL1078/$C$23)*$C$22/($C$21+$C$22)),E1078)</f>
        <v>1400</v>
      </c>
      <c r="W1078" s="203">
        <f>IF(S1078&gt;0,0,IF(W1077+AL1078/$C$23&gt;$F$23,$F$23,W1077+AL1078/$C$23))</f>
        <v>1.6346185093862227</v>
      </c>
      <c r="X1078" s="105" t="str">
        <f>IF(R1078=0,"-",IF(U1078=0,FORECAST($C$8,Инклинометрия!$B$2:$B$152,Инклинометрия!$A$2:$A$152),FORECAST(R1078,Инклинометрия!$B$2:$B$152,Инклинометрия!$A$2:$A$152)))</f>
        <v>-</v>
      </c>
      <c r="Y1078" s="105" t="str">
        <f>IF(R1078=0,"-",IF(U1078=0,FORECAST($C$8-R1078,Инклинометрия!$B$2:$B$152,Инклинометрия!$A$2:$A$152),0))</f>
        <v>-</v>
      </c>
      <c r="Z1078" s="105" t="str">
        <f>IF(S1078=0,"-",FORECAST($C$8,Инклинометрия!$B$2:$B$152,Инклинометрия!$A$2:$A$152))</f>
        <v>-</v>
      </c>
      <c r="AA1078" s="105" t="str">
        <f>IF(S1078=0,"-",FORECAST($C$8-S1078,Инклинометрия!$B$2:$B$152,Инклинометрия!$A$2:$A$152))</f>
        <v>-</v>
      </c>
      <c r="AB1078" s="105">
        <f>IF(T1078=0,"-",FORECAST($C$6,Инклинометрия!$B$2:$B$152,Инклинометрия!$A$2:$A$152))</f>
        <v>1425</v>
      </c>
      <c r="AC1078" s="105">
        <f>IF(R1078=0,FORECAST($C$6-T1078,Инклинометрия!$B$2:$B$152,Инклинометрия!$A$2:$A$152),FORECAST($C$8,Инклинометрия!$B$2:$B$152,Инклинометрия!$A$2:$A$152))</f>
        <v>1331.5528875839168</v>
      </c>
      <c r="AD1078" s="107">
        <f>IF(U1078=0,"-",FORECAST($C$8,Инклинометрия!$B$2:$B$152,Инклинометрия!$A$2:$A$152))</f>
        <v>1330</v>
      </c>
      <c r="AE1078" s="107">
        <f>IF(U1078=0,"-",FORECAST($C$8-U1078,Инклинометрия!$B$2:$B$152,Инклинометрия!$A$2:$A$152))</f>
        <v>0</v>
      </c>
      <c r="AF1078" s="107">
        <f>FORECAST($C$8-S1078,Инклинометрия!$B$2:$B$152,Инклинометрия!$A$2:$A$152)</f>
        <v>1330</v>
      </c>
      <c r="AG1078" s="107">
        <f>FORECAST($C$8-(S1078+V1078),Инклинометрия!$B$2:$B$152,Инклинометрия!$A$2:$A$152)</f>
        <v>0</v>
      </c>
      <c r="AH1078" s="107">
        <f>IF(W1078=0,"-",FORECAST($C$8+W1078,Инклинометрия!$B$2:$B$152,Инклинометрия!$A$2:$A$152))</f>
        <v>1331.5528875839168</v>
      </c>
      <c r="AI1078" s="107">
        <f>IF(W1078=0,"-",FORECAST($C$8,Инклинометрия!$B$2:$B$152,Инклинометрия!$A$2:$A$152))</f>
        <v>1330</v>
      </c>
      <c r="AK1078" s="122">
        <f>2*PI()*$C$5*(AT1077-AT1076)/(LN(AN1077/$I$9)*$I$8/$I$7+LN($I$10/AN1077)*$I$8/$I$7)</f>
        <v>0</v>
      </c>
      <c r="AL1078" s="67">
        <f>AK1078*(B1078-B1077)</f>
        <v>0</v>
      </c>
      <c r="AM1078" s="23">
        <f t="shared" si="322"/>
        <v>4.3059540056097682E-2</v>
      </c>
      <c r="AN1078" s="26">
        <f>AN1077+AK1078*(B1078-B1077)/(2*PI()*$C$5*AN1077*$I$11)</f>
        <v>0.12986115207059001</v>
      </c>
      <c r="AO1078" s="87">
        <f t="shared" si="316"/>
        <v>111242.59539450394</v>
      </c>
      <c r="AP1078" s="87">
        <f>IF(R1078+U1078&lt;$C$8,0,32*$G$13/$C$12^2*($I$8*R1078+$I$6*U1078)+32*$G$14/($C$14^2-$C$13^2)*($I$8*S1078+$I$6*V1078))</f>
        <v>9917.5953945039291</v>
      </c>
      <c r="AQ1078" s="66">
        <f>R1078*$C$11*$C$9+U1078*$C$11*$C$10</f>
        <v>14695380</v>
      </c>
      <c r="AR1078" s="66">
        <f>S1078*$C$11*$C$9+V1078*$C$11*$C$10</f>
        <v>14695380</v>
      </c>
      <c r="AS1078" s="87">
        <f>$C$11*(T1078*$C$9+W1078*$C$10)</f>
        <v>789129.61404581123</v>
      </c>
      <c r="AT1078" s="45">
        <f t="shared" si="310"/>
        <v>15595752.209440315</v>
      </c>
      <c r="AU1078" s="75"/>
    </row>
    <row r="1079" spans="2:47" ht="15" thickBot="1" x14ac:dyDescent="0.35">
      <c r="B1079" s="41">
        <f t="shared" si="317"/>
        <v>10480</v>
      </c>
      <c r="C1079" s="8">
        <f t="shared" si="318"/>
        <v>104.8</v>
      </c>
      <c r="D1079" s="73">
        <f t="shared" si="304"/>
        <v>140.16999999999999</v>
      </c>
      <c r="E1079" s="29">
        <f t="shared" si="307"/>
        <v>7770.9803906729412</v>
      </c>
      <c r="F1079" s="29">
        <f t="shared" si="311"/>
        <v>7.4150576246875062</v>
      </c>
      <c r="G1079" s="29">
        <f t="shared" si="319"/>
        <v>9.9176395730195388</v>
      </c>
      <c r="H1079" s="17">
        <f t="shared" si="320"/>
        <v>10393.68627252499</v>
      </c>
      <c r="I1079" s="29">
        <f t="shared" si="312"/>
        <v>2.2250485660981263</v>
      </c>
      <c r="J1079" s="29">
        <f t="shared" si="313"/>
        <v>13.949340071223562</v>
      </c>
      <c r="K1079" s="32">
        <f>IF((D1078+L1078+M1078-AL1078)/($C$21+$C$22)&gt;$C$8,$C$8,(D1078+L1078+M1078-AL1078)/($C$21+$C$22))</f>
        <v>1400</v>
      </c>
      <c r="L1079" s="97">
        <f t="shared" si="305"/>
        <v>0</v>
      </c>
      <c r="M1079" s="96">
        <f t="shared" si="306"/>
        <v>0</v>
      </c>
      <c r="N1079" s="98">
        <f t="shared" si="314"/>
        <v>1.7382597742038917</v>
      </c>
      <c r="O1079" s="100">
        <f t="shared" si="308"/>
        <v>4.2266987561397071</v>
      </c>
      <c r="P1079" s="104">
        <f t="shared" si="315"/>
        <v>18.880500609176615</v>
      </c>
      <c r="Q1079" s="102">
        <f t="shared" si="321"/>
        <v>2.8886093440366814E-2</v>
      </c>
      <c r="R1079" s="106">
        <f>K1079-U1079</f>
        <v>0</v>
      </c>
      <c r="S1079" s="106">
        <f>IF(K1079-H1078&lt;0,0,K1079-H1078)</f>
        <v>0</v>
      </c>
      <c r="T1079" s="106">
        <f t="shared" si="309"/>
        <v>98.365381490613771</v>
      </c>
      <c r="U1079" s="107">
        <f>IF(S1079&gt;0,0,IF(U1078+(F1079-AL1079/$C$23)*$C$22/($C$21+$C$22)&gt;$C$8,$C$8,IF(V1079=$C$8,U1078+(F1079-AL1079/$C$23)*$C$22/$C$21,U1078+(F1079-AL1079/$C$23)*$C$22/($C$21+$C$22))))</f>
        <v>1400</v>
      </c>
      <c r="V1079" s="107">
        <f>IF(S1079=0,IF(V1078+(F1079-AL1079/$C$23)*$C$22/($C$21+$C$22)&gt;$C$8,$C$8,V1078+(F1079-AL1079/$C$23)*$C$22/($C$21+$C$22)),E1079)</f>
        <v>1400</v>
      </c>
      <c r="W1079" s="203">
        <f>IF(S1079&gt;0,0,IF(W1078+AL1079/$C$23&gt;$F$23,$F$23,W1078+AL1079/$C$23))</f>
        <v>1.6346185093862227</v>
      </c>
      <c r="X1079" s="105" t="str">
        <f>IF(R1079=0,"-",IF(U1079=0,FORECAST($C$8,Инклинометрия!$B$2:$B$152,Инклинометрия!$A$2:$A$152),FORECAST(R1079,Инклинометрия!$B$2:$B$152,Инклинометрия!$A$2:$A$152)))</f>
        <v>-</v>
      </c>
      <c r="Y1079" s="105" t="str">
        <f>IF(R1079=0,"-",IF(U1079=0,FORECAST($C$8-R1079,Инклинометрия!$B$2:$B$152,Инклинометрия!$A$2:$A$152),0))</f>
        <v>-</v>
      </c>
      <c r="Z1079" s="105" t="str">
        <f>IF(S1079=0,"-",FORECAST($C$8,Инклинометрия!$B$2:$B$152,Инклинометрия!$A$2:$A$152))</f>
        <v>-</v>
      </c>
      <c r="AA1079" s="105" t="str">
        <f>IF(S1079=0,"-",FORECAST($C$8-S1079,Инклинометрия!$B$2:$B$152,Инклинометрия!$A$2:$A$152))</f>
        <v>-</v>
      </c>
      <c r="AB1079" s="105">
        <f>IF(T1079=0,"-",FORECAST($C$6,Инклинометрия!$B$2:$B$152,Инклинометрия!$A$2:$A$152))</f>
        <v>1425</v>
      </c>
      <c r="AC1079" s="105">
        <f>IF(R1079=0,FORECAST($C$6-T1079,Инклинометрия!$B$2:$B$152,Инклинометрия!$A$2:$A$152),FORECAST($C$8,Инклинометрия!$B$2:$B$152,Инклинометрия!$A$2:$A$152))</f>
        <v>1331.5528875839168</v>
      </c>
      <c r="AD1079" s="107">
        <f>IF(U1079=0,"-",FORECAST($C$8,Инклинометрия!$B$2:$B$152,Инклинометрия!$A$2:$A$152))</f>
        <v>1330</v>
      </c>
      <c r="AE1079" s="107">
        <f>IF(U1079=0,"-",FORECAST($C$8-U1079,Инклинометрия!$B$2:$B$152,Инклинометрия!$A$2:$A$152))</f>
        <v>0</v>
      </c>
      <c r="AF1079" s="107">
        <f>FORECAST($C$8-S1079,Инклинометрия!$B$2:$B$152,Инклинометрия!$A$2:$A$152)</f>
        <v>1330</v>
      </c>
      <c r="AG1079" s="107">
        <f>FORECAST($C$8-(S1079+V1079),Инклинометрия!$B$2:$B$152,Инклинометрия!$A$2:$A$152)</f>
        <v>0</v>
      </c>
      <c r="AH1079" s="107">
        <f>IF(W1079=0,"-",FORECAST($C$8+W1079,Инклинометрия!$B$2:$B$152,Инклинометрия!$A$2:$A$152))</f>
        <v>1331.5528875839168</v>
      </c>
      <c r="AI1079" s="107">
        <f>IF(W1079=0,"-",FORECAST($C$8,Инклинометрия!$B$2:$B$152,Инклинометрия!$A$2:$A$152))</f>
        <v>1330</v>
      </c>
      <c r="AK1079" s="122">
        <f>2*PI()*$C$5*(AT1078-AT1077)/(LN(AN1078/$I$9)*$I$8/$I$7+LN($I$10/AN1078)*$I$8/$I$7)</f>
        <v>0</v>
      </c>
      <c r="AL1079" s="67">
        <f>AK1079*(B1079-B1078)</f>
        <v>0</v>
      </c>
      <c r="AM1079" s="23">
        <f t="shared" si="322"/>
        <v>4.3059540056097682E-2</v>
      </c>
      <c r="AN1079" s="26">
        <f>AN1078+AK1079*(B1079-B1078)/(2*PI()*$C$5*AN1078*$I$11)</f>
        <v>0.12986115207059001</v>
      </c>
      <c r="AO1079" s="87">
        <f t="shared" si="316"/>
        <v>111242.59539450394</v>
      </c>
      <c r="AP1079" s="87">
        <f>IF(R1079+U1079&lt;$C$8,0,32*$G$13/$C$12^2*($I$8*R1079+$I$6*U1079)+32*$G$14/($C$14^2-$C$13^2)*($I$8*S1079+$I$6*V1079))</f>
        <v>9917.5953945039291</v>
      </c>
      <c r="AQ1079" s="66">
        <f>R1079*$C$11*$C$9+U1079*$C$11*$C$10</f>
        <v>14695380</v>
      </c>
      <c r="AR1079" s="66">
        <f>S1079*$C$11*$C$9+V1079*$C$11*$C$10</f>
        <v>14695380</v>
      </c>
      <c r="AS1079" s="87">
        <f>$C$11*(T1079*$C$9+W1079*$C$10)</f>
        <v>789129.61404581123</v>
      </c>
      <c r="AT1079" s="45">
        <f t="shared" si="310"/>
        <v>15595752.209440315</v>
      </c>
      <c r="AU1079" s="75"/>
    </row>
    <row r="1080" spans="2:47" ht="15" thickBot="1" x14ac:dyDescent="0.35">
      <c r="B1080" s="41">
        <f t="shared" si="317"/>
        <v>10490</v>
      </c>
      <c r="C1080" s="8">
        <f t="shared" si="318"/>
        <v>104.9</v>
      </c>
      <c r="D1080" s="73">
        <f t="shared" si="304"/>
        <v>140.30375000000001</v>
      </c>
      <c r="E1080" s="29">
        <f t="shared" si="307"/>
        <v>7778.3954482976296</v>
      </c>
      <c r="F1080" s="29">
        <f t="shared" si="311"/>
        <v>7.4150576246884157</v>
      </c>
      <c r="G1080" s="29">
        <f t="shared" si="319"/>
        <v>9.9176395730207556</v>
      </c>
      <c r="H1080" s="17">
        <f t="shared" si="320"/>
        <v>10403.603912098011</v>
      </c>
      <c r="I1080" s="29">
        <f t="shared" si="312"/>
        <v>2.2250485660981263</v>
      </c>
      <c r="J1080" s="29">
        <f t="shared" si="313"/>
        <v>13.949340071224418</v>
      </c>
      <c r="K1080" s="32">
        <f>IF((D1079+L1079+M1079-AL1079)/($C$21+$C$22)&gt;$C$8,$C$8,(D1079+L1079+M1079-AL1079)/($C$21+$C$22))</f>
        <v>1400</v>
      </c>
      <c r="L1080" s="97">
        <f t="shared" si="305"/>
        <v>0</v>
      </c>
      <c r="M1080" s="96">
        <f t="shared" si="306"/>
        <v>0</v>
      </c>
      <c r="N1080" s="98">
        <f t="shared" si="314"/>
        <v>1.7382597742038917</v>
      </c>
      <c r="O1080" s="100">
        <f t="shared" si="308"/>
        <v>4.2266987561397071</v>
      </c>
      <c r="P1080" s="104">
        <f t="shared" si="315"/>
        <v>18.880500609176615</v>
      </c>
      <c r="Q1080" s="102">
        <f t="shared" si="321"/>
        <v>2.8886093440366814E-2</v>
      </c>
      <c r="R1080" s="106">
        <f>K1080-U1080</f>
        <v>0</v>
      </c>
      <c r="S1080" s="106">
        <f>IF(K1080-H1079&lt;0,0,K1080-H1079)</f>
        <v>0</v>
      </c>
      <c r="T1080" s="106">
        <f t="shared" si="309"/>
        <v>98.365381490613771</v>
      </c>
      <c r="U1080" s="107">
        <f>IF(S1080&gt;0,0,IF(U1079+(F1080-AL1080/$C$23)*$C$22/($C$21+$C$22)&gt;$C$8,$C$8,IF(V1080=$C$8,U1079+(F1080-AL1080/$C$23)*$C$22/$C$21,U1079+(F1080-AL1080/$C$23)*$C$22/($C$21+$C$22))))</f>
        <v>1400</v>
      </c>
      <c r="V1080" s="107">
        <f>IF(S1080=0,IF(V1079+(F1080-AL1080/$C$23)*$C$22/($C$21+$C$22)&gt;$C$8,$C$8,V1079+(F1080-AL1080/$C$23)*$C$22/($C$21+$C$22)),E1080)</f>
        <v>1400</v>
      </c>
      <c r="W1080" s="203">
        <f>IF(S1080&gt;0,0,IF(W1079+AL1080/$C$23&gt;$F$23,$F$23,W1079+AL1080/$C$23))</f>
        <v>1.6346185093862227</v>
      </c>
      <c r="X1080" s="105" t="str">
        <f>IF(R1080=0,"-",IF(U1080=0,FORECAST($C$8,Инклинометрия!$B$2:$B$152,Инклинометрия!$A$2:$A$152),FORECAST(R1080,Инклинометрия!$B$2:$B$152,Инклинометрия!$A$2:$A$152)))</f>
        <v>-</v>
      </c>
      <c r="Y1080" s="105" t="str">
        <f>IF(R1080=0,"-",IF(U1080=0,FORECAST($C$8-R1080,Инклинометрия!$B$2:$B$152,Инклинометрия!$A$2:$A$152),0))</f>
        <v>-</v>
      </c>
      <c r="Z1080" s="105" t="str">
        <f>IF(S1080=0,"-",FORECAST($C$8,Инклинометрия!$B$2:$B$152,Инклинометрия!$A$2:$A$152))</f>
        <v>-</v>
      </c>
      <c r="AA1080" s="105" t="str">
        <f>IF(S1080=0,"-",FORECAST($C$8-S1080,Инклинометрия!$B$2:$B$152,Инклинометрия!$A$2:$A$152))</f>
        <v>-</v>
      </c>
      <c r="AB1080" s="105">
        <f>IF(T1080=0,"-",FORECAST($C$6,Инклинометрия!$B$2:$B$152,Инклинометрия!$A$2:$A$152))</f>
        <v>1425</v>
      </c>
      <c r="AC1080" s="105">
        <f>IF(R1080=0,FORECAST($C$6-T1080,Инклинометрия!$B$2:$B$152,Инклинометрия!$A$2:$A$152),FORECAST($C$8,Инклинометрия!$B$2:$B$152,Инклинометрия!$A$2:$A$152))</f>
        <v>1331.5528875839168</v>
      </c>
      <c r="AD1080" s="107">
        <f>IF(U1080=0,"-",FORECAST($C$8,Инклинометрия!$B$2:$B$152,Инклинометрия!$A$2:$A$152))</f>
        <v>1330</v>
      </c>
      <c r="AE1080" s="107">
        <f>IF(U1080=0,"-",FORECAST($C$8-U1080,Инклинометрия!$B$2:$B$152,Инклинометрия!$A$2:$A$152))</f>
        <v>0</v>
      </c>
      <c r="AF1080" s="107">
        <f>FORECAST($C$8-S1080,Инклинометрия!$B$2:$B$152,Инклинометрия!$A$2:$A$152)</f>
        <v>1330</v>
      </c>
      <c r="AG1080" s="107">
        <f>FORECAST($C$8-(S1080+V1080),Инклинометрия!$B$2:$B$152,Инклинометрия!$A$2:$A$152)</f>
        <v>0</v>
      </c>
      <c r="AH1080" s="107">
        <f>IF(W1080=0,"-",FORECAST($C$8+W1080,Инклинометрия!$B$2:$B$152,Инклинометрия!$A$2:$A$152))</f>
        <v>1331.5528875839168</v>
      </c>
      <c r="AI1080" s="107">
        <f>IF(W1080=0,"-",FORECAST($C$8,Инклинометрия!$B$2:$B$152,Инклинометрия!$A$2:$A$152))</f>
        <v>1330</v>
      </c>
      <c r="AK1080" s="122">
        <f>2*PI()*$C$5*(AT1079-AT1078)/(LN(AN1079/$I$9)*$I$8/$I$7+LN($I$10/AN1079)*$I$8/$I$7)</f>
        <v>0</v>
      </c>
      <c r="AL1080" s="67">
        <f>AK1080*(B1080-B1079)</f>
        <v>0</v>
      </c>
      <c r="AM1080" s="23">
        <f t="shared" si="322"/>
        <v>4.3059540056097682E-2</v>
      </c>
      <c r="AN1080" s="26">
        <f>AN1079+AK1080*(B1080-B1079)/(2*PI()*$C$5*AN1079*$I$11)</f>
        <v>0.12986115207059001</v>
      </c>
      <c r="AO1080" s="87">
        <f t="shared" si="316"/>
        <v>111242.59539450394</v>
      </c>
      <c r="AP1080" s="87">
        <f>IF(R1080+U1080&lt;$C$8,0,32*$G$13/$C$12^2*($I$8*R1080+$I$6*U1080)+32*$G$14/($C$14^2-$C$13^2)*($I$8*S1080+$I$6*V1080))</f>
        <v>9917.5953945039291</v>
      </c>
      <c r="AQ1080" s="66">
        <f>R1080*$C$11*$C$9+U1080*$C$11*$C$10</f>
        <v>14695380</v>
      </c>
      <c r="AR1080" s="66">
        <f>S1080*$C$11*$C$9+V1080*$C$11*$C$10</f>
        <v>14695380</v>
      </c>
      <c r="AS1080" s="87">
        <f>$C$11*(T1080*$C$9+W1080*$C$10)</f>
        <v>789129.61404581123</v>
      </c>
      <c r="AT1080" s="45">
        <f t="shared" si="310"/>
        <v>15595752.209440315</v>
      </c>
      <c r="AU1080" s="75"/>
    </row>
    <row r="1081" spans="2:47" ht="15" thickBot="1" x14ac:dyDescent="0.35">
      <c r="B1081" s="41">
        <f t="shared" si="317"/>
        <v>10500</v>
      </c>
      <c r="C1081" s="8">
        <f t="shared" si="318"/>
        <v>105</v>
      </c>
      <c r="D1081" s="73">
        <f t="shared" si="304"/>
        <v>140.4375</v>
      </c>
      <c r="E1081" s="29">
        <f t="shared" si="307"/>
        <v>7785.8105059223171</v>
      </c>
      <c r="F1081" s="29">
        <f t="shared" si="311"/>
        <v>7.4150576246875062</v>
      </c>
      <c r="G1081" s="29">
        <f t="shared" si="319"/>
        <v>9.9176395730195388</v>
      </c>
      <c r="H1081" s="17">
        <f t="shared" si="320"/>
        <v>10413.52155167103</v>
      </c>
      <c r="I1081" s="29">
        <f t="shared" si="312"/>
        <v>2.2250485660981263</v>
      </c>
      <c r="J1081" s="29">
        <f t="shared" si="313"/>
        <v>13.949340071223562</v>
      </c>
      <c r="K1081" s="32">
        <f>IF((D1080+L1080+M1080-AL1080)/($C$21+$C$22)&gt;$C$8,$C$8,(D1080+L1080+M1080-AL1080)/($C$21+$C$22))</f>
        <v>1400</v>
      </c>
      <c r="L1081" s="97">
        <f t="shared" si="305"/>
        <v>0</v>
      </c>
      <c r="M1081" s="96">
        <f t="shared" si="306"/>
        <v>0</v>
      </c>
      <c r="N1081" s="98">
        <f t="shared" si="314"/>
        <v>1.7382597742038917</v>
      </c>
      <c r="O1081" s="100">
        <f t="shared" si="308"/>
        <v>4.2266987561397071</v>
      </c>
      <c r="P1081" s="104">
        <f t="shared" si="315"/>
        <v>18.880500609176615</v>
      </c>
      <c r="Q1081" s="102">
        <f t="shared" si="321"/>
        <v>2.8886093440366814E-2</v>
      </c>
      <c r="R1081" s="106">
        <f>K1081-U1081</f>
        <v>0</v>
      </c>
      <c r="S1081" s="106">
        <f>IF(K1081-H1080&lt;0,0,K1081-H1080)</f>
        <v>0</v>
      </c>
      <c r="T1081" s="106">
        <f t="shared" si="309"/>
        <v>98.365381490613771</v>
      </c>
      <c r="U1081" s="107">
        <f>IF(S1081&gt;0,0,IF(U1080+(F1081-AL1081/$C$23)*$C$22/($C$21+$C$22)&gt;$C$8,$C$8,IF(V1081=$C$8,U1080+(F1081-AL1081/$C$23)*$C$22/$C$21,U1080+(F1081-AL1081/$C$23)*$C$22/($C$21+$C$22))))</f>
        <v>1400</v>
      </c>
      <c r="V1081" s="107">
        <f>IF(S1081=0,IF(V1080+(F1081-AL1081/$C$23)*$C$22/($C$21+$C$22)&gt;$C$8,$C$8,V1080+(F1081-AL1081/$C$23)*$C$22/($C$21+$C$22)),E1081)</f>
        <v>1400</v>
      </c>
      <c r="W1081" s="203">
        <f>IF(S1081&gt;0,0,IF(W1080+AL1081/$C$23&gt;$F$23,$F$23,W1080+AL1081/$C$23))</f>
        <v>1.6346185093862227</v>
      </c>
      <c r="X1081" s="105" t="str">
        <f>IF(R1081=0,"-",IF(U1081=0,FORECAST($C$8,Инклинометрия!$B$2:$B$152,Инклинометрия!$A$2:$A$152),FORECAST(R1081,Инклинометрия!$B$2:$B$152,Инклинометрия!$A$2:$A$152)))</f>
        <v>-</v>
      </c>
      <c r="Y1081" s="105" t="str">
        <f>IF(R1081=0,"-",IF(U1081=0,FORECAST($C$8-R1081,Инклинометрия!$B$2:$B$152,Инклинометрия!$A$2:$A$152),0))</f>
        <v>-</v>
      </c>
      <c r="Z1081" s="105" t="str">
        <f>IF(S1081=0,"-",FORECAST($C$8,Инклинометрия!$B$2:$B$152,Инклинометрия!$A$2:$A$152))</f>
        <v>-</v>
      </c>
      <c r="AA1081" s="105" t="str">
        <f>IF(S1081=0,"-",FORECAST($C$8-S1081,Инклинометрия!$B$2:$B$152,Инклинометрия!$A$2:$A$152))</f>
        <v>-</v>
      </c>
      <c r="AB1081" s="105">
        <f>IF(T1081=0,"-",FORECAST($C$6,Инклинометрия!$B$2:$B$152,Инклинометрия!$A$2:$A$152))</f>
        <v>1425</v>
      </c>
      <c r="AC1081" s="105">
        <f>IF(R1081=0,FORECAST($C$6-T1081,Инклинометрия!$B$2:$B$152,Инклинометрия!$A$2:$A$152),FORECAST($C$8,Инклинометрия!$B$2:$B$152,Инклинометрия!$A$2:$A$152))</f>
        <v>1331.5528875839168</v>
      </c>
      <c r="AD1081" s="107">
        <f>IF(U1081=0,"-",FORECAST($C$8,Инклинометрия!$B$2:$B$152,Инклинометрия!$A$2:$A$152))</f>
        <v>1330</v>
      </c>
      <c r="AE1081" s="107">
        <f>IF(U1081=0,"-",FORECAST($C$8-U1081,Инклинометрия!$B$2:$B$152,Инклинометрия!$A$2:$A$152))</f>
        <v>0</v>
      </c>
      <c r="AF1081" s="107">
        <f>FORECAST($C$8-S1081,Инклинометрия!$B$2:$B$152,Инклинометрия!$A$2:$A$152)</f>
        <v>1330</v>
      </c>
      <c r="AG1081" s="107">
        <f>FORECAST($C$8-(S1081+V1081),Инклинометрия!$B$2:$B$152,Инклинометрия!$A$2:$A$152)</f>
        <v>0</v>
      </c>
      <c r="AH1081" s="107">
        <f>IF(W1081=0,"-",FORECAST($C$8+W1081,Инклинометрия!$B$2:$B$152,Инклинометрия!$A$2:$A$152))</f>
        <v>1331.5528875839168</v>
      </c>
      <c r="AI1081" s="107">
        <f>IF(W1081=0,"-",FORECAST($C$8,Инклинометрия!$B$2:$B$152,Инклинометрия!$A$2:$A$152))</f>
        <v>1330</v>
      </c>
      <c r="AK1081" s="122">
        <f>2*PI()*$C$5*(AT1080-AT1079)/(LN(AN1080/$I$9)*$I$8/$I$7+LN($I$10/AN1080)*$I$8/$I$7)</f>
        <v>0</v>
      </c>
      <c r="AL1081" s="67">
        <f>AK1081*(B1081-B1080)</f>
        <v>0</v>
      </c>
      <c r="AM1081" s="23">
        <f t="shared" si="322"/>
        <v>4.3059540056097682E-2</v>
      </c>
      <c r="AN1081" s="26">
        <f>AN1080+AK1081*(B1081-B1080)/(2*PI()*$C$5*AN1080*$I$11)</f>
        <v>0.12986115207059001</v>
      </c>
      <c r="AO1081" s="87">
        <f t="shared" si="316"/>
        <v>111242.59539450394</v>
      </c>
      <c r="AP1081" s="87">
        <f>IF(R1081+U1081&lt;$C$8,0,32*$G$13/$C$12^2*($I$8*R1081+$I$6*U1081)+32*$G$14/($C$14^2-$C$13^2)*($I$8*S1081+$I$6*V1081))</f>
        <v>9917.5953945039291</v>
      </c>
      <c r="AQ1081" s="66">
        <f>R1081*$C$11*$C$9+U1081*$C$11*$C$10</f>
        <v>14695380</v>
      </c>
      <c r="AR1081" s="66">
        <f>S1081*$C$11*$C$9+V1081*$C$11*$C$10</f>
        <v>14695380</v>
      </c>
      <c r="AS1081" s="87">
        <f>$C$11*(T1081*$C$9+W1081*$C$10)</f>
        <v>789129.61404581123</v>
      </c>
      <c r="AT1081" s="45">
        <f t="shared" si="310"/>
        <v>15595752.209440315</v>
      </c>
      <c r="AU1081" s="75"/>
    </row>
    <row r="1082" spans="2:47" ht="15" thickBot="1" x14ac:dyDescent="0.35">
      <c r="B1082" s="41">
        <f t="shared" si="317"/>
        <v>10510</v>
      </c>
      <c r="C1082" s="8">
        <f t="shared" si="318"/>
        <v>105.10000000000001</v>
      </c>
      <c r="D1082" s="73">
        <f t="shared" si="304"/>
        <v>140.57125000000002</v>
      </c>
      <c r="E1082" s="29">
        <f t="shared" si="307"/>
        <v>7793.2255635470055</v>
      </c>
      <c r="F1082" s="29">
        <f t="shared" si="311"/>
        <v>7.4150576246884157</v>
      </c>
      <c r="G1082" s="29">
        <f t="shared" si="319"/>
        <v>9.9176395730207556</v>
      </c>
      <c r="H1082" s="17">
        <f t="shared" si="320"/>
        <v>10423.439191244051</v>
      </c>
      <c r="I1082" s="29">
        <f t="shared" si="312"/>
        <v>2.2250485660981263</v>
      </c>
      <c r="J1082" s="29">
        <f t="shared" si="313"/>
        <v>13.949340071224418</v>
      </c>
      <c r="K1082" s="32">
        <f>IF((D1081+L1081+M1081-AL1081)/($C$21+$C$22)&gt;$C$8,$C$8,(D1081+L1081+M1081-AL1081)/($C$21+$C$22))</f>
        <v>1400</v>
      </c>
      <c r="L1082" s="97">
        <f t="shared" si="305"/>
        <v>0</v>
      </c>
      <c r="M1082" s="96">
        <f t="shared" si="306"/>
        <v>0</v>
      </c>
      <c r="N1082" s="98">
        <f t="shared" si="314"/>
        <v>1.7382597742038917</v>
      </c>
      <c r="O1082" s="100">
        <f t="shared" si="308"/>
        <v>4.2266987561397071</v>
      </c>
      <c r="P1082" s="104">
        <f t="shared" si="315"/>
        <v>18.880500609176615</v>
      </c>
      <c r="Q1082" s="102">
        <f t="shared" si="321"/>
        <v>2.8886093440366814E-2</v>
      </c>
      <c r="R1082" s="106">
        <f>K1082-U1082</f>
        <v>0</v>
      </c>
      <c r="S1082" s="106">
        <f>IF(K1082-H1081&lt;0,0,K1082-H1081)</f>
        <v>0</v>
      </c>
      <c r="T1082" s="106">
        <f t="shared" si="309"/>
        <v>98.365381490613771</v>
      </c>
      <c r="U1082" s="107">
        <f>IF(S1082&gt;0,0,IF(U1081+(F1082-AL1082/$C$23)*$C$22/($C$21+$C$22)&gt;$C$8,$C$8,IF(V1082=$C$8,U1081+(F1082-AL1082/$C$23)*$C$22/$C$21,U1081+(F1082-AL1082/$C$23)*$C$22/($C$21+$C$22))))</f>
        <v>1400</v>
      </c>
      <c r="V1082" s="107">
        <f>IF(S1082=0,IF(V1081+(F1082-AL1082/$C$23)*$C$22/($C$21+$C$22)&gt;$C$8,$C$8,V1081+(F1082-AL1082/$C$23)*$C$22/($C$21+$C$22)),E1082)</f>
        <v>1400</v>
      </c>
      <c r="W1082" s="203">
        <f>IF(S1082&gt;0,0,IF(W1081+AL1082/$C$23&gt;$F$23,$F$23,W1081+AL1082/$C$23))</f>
        <v>1.6346185093862227</v>
      </c>
      <c r="X1082" s="105" t="str">
        <f>IF(R1082=0,"-",IF(U1082=0,FORECAST($C$8,Инклинометрия!$B$2:$B$152,Инклинометрия!$A$2:$A$152),FORECAST(R1082,Инклинометрия!$B$2:$B$152,Инклинометрия!$A$2:$A$152)))</f>
        <v>-</v>
      </c>
      <c r="Y1082" s="105" t="str">
        <f>IF(R1082=0,"-",IF(U1082=0,FORECAST($C$8-R1082,Инклинометрия!$B$2:$B$152,Инклинометрия!$A$2:$A$152),0))</f>
        <v>-</v>
      </c>
      <c r="Z1082" s="105" t="str">
        <f>IF(S1082=0,"-",FORECAST($C$8,Инклинометрия!$B$2:$B$152,Инклинометрия!$A$2:$A$152))</f>
        <v>-</v>
      </c>
      <c r="AA1082" s="105" t="str">
        <f>IF(S1082=0,"-",FORECAST($C$8-S1082,Инклинометрия!$B$2:$B$152,Инклинометрия!$A$2:$A$152))</f>
        <v>-</v>
      </c>
      <c r="AB1082" s="105">
        <f>IF(T1082=0,"-",FORECAST($C$6,Инклинометрия!$B$2:$B$152,Инклинометрия!$A$2:$A$152))</f>
        <v>1425</v>
      </c>
      <c r="AC1082" s="105">
        <f>IF(R1082=0,FORECAST($C$6-T1082,Инклинометрия!$B$2:$B$152,Инклинометрия!$A$2:$A$152),FORECAST($C$8,Инклинометрия!$B$2:$B$152,Инклинометрия!$A$2:$A$152))</f>
        <v>1331.5528875839168</v>
      </c>
      <c r="AD1082" s="107">
        <f>IF(U1082=0,"-",FORECAST($C$8,Инклинометрия!$B$2:$B$152,Инклинометрия!$A$2:$A$152))</f>
        <v>1330</v>
      </c>
      <c r="AE1082" s="107">
        <f>IF(U1082=0,"-",FORECAST($C$8-U1082,Инклинометрия!$B$2:$B$152,Инклинометрия!$A$2:$A$152))</f>
        <v>0</v>
      </c>
      <c r="AF1082" s="107">
        <f>FORECAST($C$8-S1082,Инклинометрия!$B$2:$B$152,Инклинометрия!$A$2:$A$152)</f>
        <v>1330</v>
      </c>
      <c r="AG1082" s="107">
        <f>FORECAST($C$8-(S1082+V1082),Инклинометрия!$B$2:$B$152,Инклинометрия!$A$2:$A$152)</f>
        <v>0</v>
      </c>
      <c r="AH1082" s="107">
        <f>IF(W1082=0,"-",FORECAST($C$8+W1082,Инклинометрия!$B$2:$B$152,Инклинометрия!$A$2:$A$152))</f>
        <v>1331.5528875839168</v>
      </c>
      <c r="AI1082" s="107">
        <f>IF(W1082=0,"-",FORECAST($C$8,Инклинометрия!$B$2:$B$152,Инклинометрия!$A$2:$A$152))</f>
        <v>1330</v>
      </c>
      <c r="AK1082" s="122">
        <f>2*PI()*$C$5*(AT1081-AT1080)/(LN(AN1081/$I$9)*$I$8/$I$7+LN($I$10/AN1081)*$I$8/$I$7)</f>
        <v>0</v>
      </c>
      <c r="AL1082" s="67">
        <f>AK1082*(B1082-B1081)</f>
        <v>0</v>
      </c>
      <c r="AM1082" s="23">
        <f t="shared" si="322"/>
        <v>4.3059540056097682E-2</v>
      </c>
      <c r="AN1082" s="26">
        <f>AN1081+AK1082*(B1082-B1081)/(2*PI()*$C$5*AN1081*$I$11)</f>
        <v>0.12986115207059001</v>
      </c>
      <c r="AO1082" s="87">
        <f t="shared" si="316"/>
        <v>111242.59539450394</v>
      </c>
      <c r="AP1082" s="87">
        <f>IF(R1082+U1082&lt;$C$8,0,32*$G$13/$C$12^2*($I$8*R1082+$I$6*U1082)+32*$G$14/($C$14^2-$C$13^2)*($I$8*S1082+$I$6*V1082))</f>
        <v>9917.5953945039291</v>
      </c>
      <c r="AQ1082" s="66">
        <f>R1082*$C$11*$C$9+U1082*$C$11*$C$10</f>
        <v>14695380</v>
      </c>
      <c r="AR1082" s="66">
        <f>S1082*$C$11*$C$9+V1082*$C$11*$C$10</f>
        <v>14695380</v>
      </c>
      <c r="AS1082" s="87">
        <f>$C$11*(T1082*$C$9+W1082*$C$10)</f>
        <v>789129.61404581123</v>
      </c>
      <c r="AT1082" s="45">
        <f t="shared" si="310"/>
        <v>15595752.209440315</v>
      </c>
      <c r="AU1082" s="75"/>
    </row>
    <row r="1083" spans="2:47" ht="15" thickBot="1" x14ac:dyDescent="0.35">
      <c r="B1083" s="41">
        <f t="shared" si="317"/>
        <v>10520</v>
      </c>
      <c r="C1083" s="8">
        <f t="shared" si="318"/>
        <v>105.2</v>
      </c>
      <c r="D1083" s="73">
        <f t="shared" si="304"/>
        <v>140.70500000000001</v>
      </c>
      <c r="E1083" s="29">
        <f t="shared" si="307"/>
        <v>7800.6406211716931</v>
      </c>
      <c r="F1083" s="29">
        <f t="shared" si="311"/>
        <v>7.4150576246875062</v>
      </c>
      <c r="G1083" s="29">
        <f t="shared" si="319"/>
        <v>9.9176395730195388</v>
      </c>
      <c r="H1083" s="17">
        <f t="shared" si="320"/>
        <v>10433.356830817071</v>
      </c>
      <c r="I1083" s="29">
        <f t="shared" si="312"/>
        <v>2.2250485660981263</v>
      </c>
      <c r="J1083" s="29">
        <f t="shared" si="313"/>
        <v>13.949340071223562</v>
      </c>
      <c r="K1083" s="32">
        <f>IF((D1082+L1082+M1082-AL1082)/($C$21+$C$22)&gt;$C$8,$C$8,(D1082+L1082+M1082-AL1082)/($C$21+$C$22))</f>
        <v>1400</v>
      </c>
      <c r="L1083" s="97">
        <f t="shared" si="305"/>
        <v>0</v>
      </c>
      <c r="M1083" s="96">
        <f t="shared" si="306"/>
        <v>0</v>
      </c>
      <c r="N1083" s="98">
        <f t="shared" si="314"/>
        <v>1.7382597742038917</v>
      </c>
      <c r="O1083" s="100">
        <f t="shared" si="308"/>
        <v>4.2266987561397071</v>
      </c>
      <c r="P1083" s="104">
        <f t="shared" si="315"/>
        <v>18.880500609176615</v>
      </c>
      <c r="Q1083" s="102">
        <f t="shared" si="321"/>
        <v>2.8886093440366814E-2</v>
      </c>
      <c r="R1083" s="106">
        <f>K1083-U1083</f>
        <v>0</v>
      </c>
      <c r="S1083" s="106">
        <f>IF(K1083-H1082&lt;0,0,K1083-H1082)</f>
        <v>0</v>
      </c>
      <c r="T1083" s="106">
        <f t="shared" si="309"/>
        <v>98.365381490613771</v>
      </c>
      <c r="U1083" s="107">
        <f>IF(S1083&gt;0,0,IF(U1082+(F1083-AL1083/$C$23)*$C$22/($C$21+$C$22)&gt;$C$8,$C$8,IF(V1083=$C$8,U1082+(F1083-AL1083/$C$23)*$C$22/$C$21,U1082+(F1083-AL1083/$C$23)*$C$22/($C$21+$C$22))))</f>
        <v>1400</v>
      </c>
      <c r="V1083" s="107">
        <f>IF(S1083=0,IF(V1082+(F1083-AL1083/$C$23)*$C$22/($C$21+$C$22)&gt;$C$8,$C$8,V1082+(F1083-AL1083/$C$23)*$C$22/($C$21+$C$22)),E1083)</f>
        <v>1400</v>
      </c>
      <c r="W1083" s="203">
        <f>IF(S1083&gt;0,0,IF(W1082+AL1083/$C$23&gt;$F$23,$F$23,W1082+AL1083/$C$23))</f>
        <v>1.6346185093862227</v>
      </c>
      <c r="X1083" s="105" t="str">
        <f>IF(R1083=0,"-",IF(U1083=0,FORECAST($C$8,Инклинометрия!$B$2:$B$152,Инклинометрия!$A$2:$A$152),FORECAST(R1083,Инклинометрия!$B$2:$B$152,Инклинометрия!$A$2:$A$152)))</f>
        <v>-</v>
      </c>
      <c r="Y1083" s="105" t="str">
        <f>IF(R1083=0,"-",IF(U1083=0,FORECAST($C$8-R1083,Инклинометрия!$B$2:$B$152,Инклинометрия!$A$2:$A$152),0))</f>
        <v>-</v>
      </c>
      <c r="Z1083" s="105" t="str">
        <f>IF(S1083=0,"-",FORECAST($C$8,Инклинометрия!$B$2:$B$152,Инклинометрия!$A$2:$A$152))</f>
        <v>-</v>
      </c>
      <c r="AA1083" s="105" t="str">
        <f>IF(S1083=0,"-",FORECAST($C$8-S1083,Инклинометрия!$B$2:$B$152,Инклинометрия!$A$2:$A$152))</f>
        <v>-</v>
      </c>
      <c r="AB1083" s="105">
        <f>IF(T1083=0,"-",FORECAST($C$6,Инклинометрия!$B$2:$B$152,Инклинометрия!$A$2:$A$152))</f>
        <v>1425</v>
      </c>
      <c r="AC1083" s="105">
        <f>IF(R1083=0,FORECAST($C$6-T1083,Инклинометрия!$B$2:$B$152,Инклинометрия!$A$2:$A$152),FORECAST($C$8,Инклинометрия!$B$2:$B$152,Инклинометрия!$A$2:$A$152))</f>
        <v>1331.5528875839168</v>
      </c>
      <c r="AD1083" s="107">
        <f>IF(U1083=0,"-",FORECAST($C$8,Инклинометрия!$B$2:$B$152,Инклинометрия!$A$2:$A$152))</f>
        <v>1330</v>
      </c>
      <c r="AE1083" s="107">
        <f>IF(U1083=0,"-",FORECAST($C$8-U1083,Инклинометрия!$B$2:$B$152,Инклинометрия!$A$2:$A$152))</f>
        <v>0</v>
      </c>
      <c r="AF1083" s="107">
        <f>FORECAST($C$8-S1083,Инклинометрия!$B$2:$B$152,Инклинометрия!$A$2:$A$152)</f>
        <v>1330</v>
      </c>
      <c r="AG1083" s="107">
        <f>FORECAST($C$8-(S1083+V1083),Инклинометрия!$B$2:$B$152,Инклинометрия!$A$2:$A$152)</f>
        <v>0</v>
      </c>
      <c r="AH1083" s="107">
        <f>IF(W1083=0,"-",FORECAST($C$8+W1083,Инклинометрия!$B$2:$B$152,Инклинометрия!$A$2:$A$152))</f>
        <v>1331.5528875839168</v>
      </c>
      <c r="AI1083" s="107">
        <f>IF(W1083=0,"-",FORECAST($C$8,Инклинометрия!$B$2:$B$152,Инклинометрия!$A$2:$A$152))</f>
        <v>1330</v>
      </c>
      <c r="AK1083" s="122">
        <f>2*PI()*$C$5*(AT1082-AT1081)/(LN(AN1082/$I$9)*$I$8/$I$7+LN($I$10/AN1082)*$I$8/$I$7)</f>
        <v>0</v>
      </c>
      <c r="AL1083" s="67">
        <f>AK1083*(B1083-B1082)</f>
        <v>0</v>
      </c>
      <c r="AM1083" s="23">
        <f t="shared" si="322"/>
        <v>4.3059540056097682E-2</v>
      </c>
      <c r="AN1083" s="26">
        <f>AN1082+AK1083*(B1083-B1082)/(2*PI()*$C$5*AN1082*$I$11)</f>
        <v>0.12986115207059001</v>
      </c>
      <c r="AO1083" s="87">
        <f t="shared" si="316"/>
        <v>111242.59539450394</v>
      </c>
      <c r="AP1083" s="87">
        <f>IF(R1083+U1083&lt;$C$8,0,32*$G$13/$C$12^2*($I$8*R1083+$I$6*U1083)+32*$G$14/($C$14^2-$C$13^2)*($I$8*S1083+$I$6*V1083))</f>
        <v>9917.5953945039291</v>
      </c>
      <c r="AQ1083" s="66">
        <f>R1083*$C$11*$C$9+U1083*$C$11*$C$10</f>
        <v>14695380</v>
      </c>
      <c r="AR1083" s="66">
        <f>S1083*$C$11*$C$9+V1083*$C$11*$C$10</f>
        <v>14695380</v>
      </c>
      <c r="AS1083" s="87">
        <f>$C$11*(T1083*$C$9+W1083*$C$10)</f>
        <v>789129.61404581123</v>
      </c>
      <c r="AT1083" s="45">
        <f t="shared" si="310"/>
        <v>15595752.209440315</v>
      </c>
      <c r="AU1083" s="75"/>
    </row>
    <row r="1084" spans="2:47" ht="15" thickBot="1" x14ac:dyDescent="0.35">
      <c r="B1084" s="41">
        <f t="shared" si="317"/>
        <v>10530</v>
      </c>
      <c r="C1084" s="8">
        <f t="shared" si="318"/>
        <v>105.3</v>
      </c>
      <c r="D1084" s="73">
        <f t="shared" si="304"/>
        <v>140.83875</v>
      </c>
      <c r="E1084" s="29">
        <f t="shared" si="307"/>
        <v>7808.0556787963806</v>
      </c>
      <c r="F1084" s="29">
        <f t="shared" si="311"/>
        <v>7.4150576246875062</v>
      </c>
      <c r="G1084" s="29">
        <f t="shared" si="319"/>
        <v>9.9176395730195388</v>
      </c>
      <c r="H1084" s="17">
        <f t="shared" si="320"/>
        <v>10443.27447039009</v>
      </c>
      <c r="I1084" s="29">
        <f t="shared" si="312"/>
        <v>2.2250485660981263</v>
      </c>
      <c r="J1084" s="29">
        <f t="shared" si="313"/>
        <v>13.949340071223562</v>
      </c>
      <c r="K1084" s="32">
        <f>IF((D1083+L1083+M1083-AL1083)/($C$21+$C$22)&gt;$C$8,$C$8,(D1083+L1083+M1083-AL1083)/($C$21+$C$22))</f>
        <v>1400</v>
      </c>
      <c r="L1084" s="97">
        <f t="shared" si="305"/>
        <v>0</v>
      </c>
      <c r="M1084" s="96">
        <f t="shared" si="306"/>
        <v>0</v>
      </c>
      <c r="N1084" s="98">
        <f t="shared" si="314"/>
        <v>1.7382597742038917</v>
      </c>
      <c r="O1084" s="100">
        <f t="shared" si="308"/>
        <v>4.2266987561397071</v>
      </c>
      <c r="P1084" s="104">
        <f t="shared" si="315"/>
        <v>18.880500609176615</v>
      </c>
      <c r="Q1084" s="102">
        <f t="shared" si="321"/>
        <v>2.8886093440366814E-2</v>
      </c>
      <c r="R1084" s="106">
        <f>K1084-U1084</f>
        <v>0</v>
      </c>
      <c r="S1084" s="106">
        <f>IF(K1084-H1083&lt;0,0,K1084-H1083)</f>
        <v>0</v>
      </c>
      <c r="T1084" s="106">
        <f t="shared" si="309"/>
        <v>98.365381490613771</v>
      </c>
      <c r="U1084" s="107">
        <f>IF(S1084&gt;0,0,IF(U1083+(F1084-AL1084/$C$23)*$C$22/($C$21+$C$22)&gt;$C$8,$C$8,IF(V1084=$C$8,U1083+(F1084-AL1084/$C$23)*$C$22/$C$21,U1083+(F1084-AL1084/$C$23)*$C$22/($C$21+$C$22))))</f>
        <v>1400</v>
      </c>
      <c r="V1084" s="107">
        <f>IF(S1084=0,IF(V1083+(F1084-AL1084/$C$23)*$C$22/($C$21+$C$22)&gt;$C$8,$C$8,V1083+(F1084-AL1084/$C$23)*$C$22/($C$21+$C$22)),E1084)</f>
        <v>1400</v>
      </c>
      <c r="W1084" s="203">
        <f>IF(S1084&gt;0,0,IF(W1083+AL1084/$C$23&gt;$F$23,$F$23,W1083+AL1084/$C$23))</f>
        <v>1.6346185093862227</v>
      </c>
      <c r="X1084" s="105" t="str">
        <f>IF(R1084=0,"-",IF(U1084=0,FORECAST($C$8,Инклинометрия!$B$2:$B$152,Инклинометрия!$A$2:$A$152),FORECAST(R1084,Инклинометрия!$B$2:$B$152,Инклинометрия!$A$2:$A$152)))</f>
        <v>-</v>
      </c>
      <c r="Y1084" s="105" t="str">
        <f>IF(R1084=0,"-",IF(U1084=0,FORECAST($C$8-R1084,Инклинометрия!$B$2:$B$152,Инклинометрия!$A$2:$A$152),0))</f>
        <v>-</v>
      </c>
      <c r="Z1084" s="105" t="str">
        <f>IF(S1084=0,"-",FORECAST($C$8,Инклинометрия!$B$2:$B$152,Инклинометрия!$A$2:$A$152))</f>
        <v>-</v>
      </c>
      <c r="AA1084" s="105" t="str">
        <f>IF(S1084=0,"-",FORECAST($C$8-S1084,Инклинометрия!$B$2:$B$152,Инклинометрия!$A$2:$A$152))</f>
        <v>-</v>
      </c>
      <c r="AB1084" s="105">
        <f>IF(T1084=0,"-",FORECAST($C$6,Инклинометрия!$B$2:$B$152,Инклинометрия!$A$2:$A$152))</f>
        <v>1425</v>
      </c>
      <c r="AC1084" s="105">
        <f>IF(R1084=0,FORECAST($C$6-T1084,Инклинометрия!$B$2:$B$152,Инклинометрия!$A$2:$A$152),FORECAST($C$8,Инклинометрия!$B$2:$B$152,Инклинометрия!$A$2:$A$152))</f>
        <v>1331.5528875839168</v>
      </c>
      <c r="AD1084" s="107">
        <f>IF(U1084=0,"-",FORECAST($C$8,Инклинометрия!$B$2:$B$152,Инклинометрия!$A$2:$A$152))</f>
        <v>1330</v>
      </c>
      <c r="AE1084" s="107">
        <f>IF(U1084=0,"-",FORECAST($C$8-U1084,Инклинометрия!$B$2:$B$152,Инклинометрия!$A$2:$A$152))</f>
        <v>0</v>
      </c>
      <c r="AF1084" s="107">
        <f>FORECAST($C$8-S1084,Инклинометрия!$B$2:$B$152,Инклинометрия!$A$2:$A$152)</f>
        <v>1330</v>
      </c>
      <c r="AG1084" s="107">
        <f>FORECAST($C$8-(S1084+V1084),Инклинометрия!$B$2:$B$152,Инклинометрия!$A$2:$A$152)</f>
        <v>0</v>
      </c>
      <c r="AH1084" s="107">
        <f>IF(W1084=0,"-",FORECAST($C$8+W1084,Инклинометрия!$B$2:$B$152,Инклинометрия!$A$2:$A$152))</f>
        <v>1331.5528875839168</v>
      </c>
      <c r="AI1084" s="107">
        <f>IF(W1084=0,"-",FORECAST($C$8,Инклинометрия!$B$2:$B$152,Инклинометрия!$A$2:$A$152))</f>
        <v>1330</v>
      </c>
      <c r="AK1084" s="122">
        <f>2*PI()*$C$5*(AT1083-AT1082)/(LN(AN1083/$I$9)*$I$8/$I$7+LN($I$10/AN1083)*$I$8/$I$7)</f>
        <v>0</v>
      </c>
      <c r="AL1084" s="67">
        <f>AK1084*(B1084-B1083)</f>
        <v>0</v>
      </c>
      <c r="AM1084" s="23">
        <f t="shared" si="322"/>
        <v>4.3059540056097682E-2</v>
      </c>
      <c r="AN1084" s="26">
        <f>AN1083+AK1084*(B1084-B1083)/(2*PI()*$C$5*AN1083*$I$11)</f>
        <v>0.12986115207059001</v>
      </c>
      <c r="AO1084" s="87">
        <f t="shared" si="316"/>
        <v>111242.59539450394</v>
      </c>
      <c r="AP1084" s="87">
        <f>IF(R1084+U1084&lt;$C$8,0,32*$G$13/$C$12^2*($I$8*R1084+$I$6*U1084)+32*$G$14/($C$14^2-$C$13^2)*($I$8*S1084+$I$6*V1084))</f>
        <v>9917.5953945039291</v>
      </c>
      <c r="AQ1084" s="66">
        <f>R1084*$C$11*$C$9+U1084*$C$11*$C$10</f>
        <v>14695380</v>
      </c>
      <c r="AR1084" s="66">
        <f>S1084*$C$11*$C$9+V1084*$C$11*$C$10</f>
        <v>14695380</v>
      </c>
      <c r="AS1084" s="87">
        <f>$C$11*(T1084*$C$9+W1084*$C$10)</f>
        <v>789129.61404581123</v>
      </c>
      <c r="AT1084" s="45">
        <f t="shared" si="310"/>
        <v>15595752.209440315</v>
      </c>
      <c r="AU1084" s="75"/>
    </row>
    <row r="1085" spans="2:47" ht="15" thickBot="1" x14ac:dyDescent="0.35">
      <c r="B1085" s="41">
        <f t="shared" si="317"/>
        <v>10540</v>
      </c>
      <c r="C1085" s="8">
        <f t="shared" si="318"/>
        <v>105.4</v>
      </c>
      <c r="D1085" s="73">
        <f t="shared" si="304"/>
        <v>140.9725</v>
      </c>
      <c r="E1085" s="29">
        <f t="shared" si="307"/>
        <v>7815.470736421069</v>
      </c>
      <c r="F1085" s="29">
        <f t="shared" si="311"/>
        <v>7.4150576246884157</v>
      </c>
      <c r="G1085" s="29">
        <f t="shared" si="319"/>
        <v>9.9176395730207556</v>
      </c>
      <c r="H1085" s="17">
        <f t="shared" si="320"/>
        <v>10453.192109963111</v>
      </c>
      <c r="I1085" s="29">
        <f t="shared" si="312"/>
        <v>2.2250485660981263</v>
      </c>
      <c r="J1085" s="29">
        <f t="shared" si="313"/>
        <v>13.949340071224418</v>
      </c>
      <c r="K1085" s="32">
        <f>IF((D1084+L1084+M1084-AL1084)/($C$21+$C$22)&gt;$C$8,$C$8,(D1084+L1084+M1084-AL1084)/($C$21+$C$22))</f>
        <v>1400</v>
      </c>
      <c r="L1085" s="97">
        <f t="shared" si="305"/>
        <v>0</v>
      </c>
      <c r="M1085" s="96">
        <f t="shared" si="306"/>
        <v>0</v>
      </c>
      <c r="N1085" s="98">
        <f t="shared" si="314"/>
        <v>1.7382597742038917</v>
      </c>
      <c r="O1085" s="100">
        <f t="shared" si="308"/>
        <v>4.2266987561397071</v>
      </c>
      <c r="P1085" s="104">
        <f t="shared" si="315"/>
        <v>18.880500609176615</v>
      </c>
      <c r="Q1085" s="102">
        <f t="shared" si="321"/>
        <v>2.8886093440366814E-2</v>
      </c>
      <c r="R1085" s="106">
        <f>K1085-U1085</f>
        <v>0</v>
      </c>
      <c r="S1085" s="106">
        <f>IF(K1085-H1084&lt;0,0,K1085-H1084)</f>
        <v>0</v>
      </c>
      <c r="T1085" s="106">
        <f t="shared" si="309"/>
        <v>98.365381490613771</v>
      </c>
      <c r="U1085" s="107">
        <f>IF(S1085&gt;0,0,IF(U1084+(F1085-AL1085/$C$23)*$C$22/($C$21+$C$22)&gt;$C$8,$C$8,IF(V1085=$C$8,U1084+(F1085-AL1085/$C$23)*$C$22/$C$21,U1084+(F1085-AL1085/$C$23)*$C$22/($C$21+$C$22))))</f>
        <v>1400</v>
      </c>
      <c r="V1085" s="107">
        <f>IF(S1085=0,IF(V1084+(F1085-AL1085/$C$23)*$C$22/($C$21+$C$22)&gt;$C$8,$C$8,V1084+(F1085-AL1085/$C$23)*$C$22/($C$21+$C$22)),E1085)</f>
        <v>1400</v>
      </c>
      <c r="W1085" s="203">
        <f>IF(S1085&gt;0,0,IF(W1084+AL1085/$C$23&gt;$F$23,$F$23,W1084+AL1085/$C$23))</f>
        <v>1.6346185093862227</v>
      </c>
      <c r="X1085" s="105" t="str">
        <f>IF(R1085=0,"-",IF(U1085=0,FORECAST($C$8,Инклинометрия!$B$2:$B$152,Инклинометрия!$A$2:$A$152),FORECAST(R1085,Инклинометрия!$B$2:$B$152,Инклинометрия!$A$2:$A$152)))</f>
        <v>-</v>
      </c>
      <c r="Y1085" s="105" t="str">
        <f>IF(R1085=0,"-",IF(U1085=0,FORECAST($C$8-R1085,Инклинометрия!$B$2:$B$152,Инклинометрия!$A$2:$A$152),0))</f>
        <v>-</v>
      </c>
      <c r="Z1085" s="105" t="str">
        <f>IF(S1085=0,"-",FORECAST($C$8,Инклинометрия!$B$2:$B$152,Инклинометрия!$A$2:$A$152))</f>
        <v>-</v>
      </c>
      <c r="AA1085" s="105" t="str">
        <f>IF(S1085=0,"-",FORECAST($C$8-S1085,Инклинометрия!$B$2:$B$152,Инклинометрия!$A$2:$A$152))</f>
        <v>-</v>
      </c>
      <c r="AB1085" s="105">
        <f>IF(T1085=0,"-",FORECAST($C$6,Инклинометрия!$B$2:$B$152,Инклинометрия!$A$2:$A$152))</f>
        <v>1425</v>
      </c>
      <c r="AC1085" s="105">
        <f>IF(R1085=0,FORECAST($C$6-T1085,Инклинометрия!$B$2:$B$152,Инклинометрия!$A$2:$A$152),FORECAST($C$8,Инклинометрия!$B$2:$B$152,Инклинометрия!$A$2:$A$152))</f>
        <v>1331.5528875839168</v>
      </c>
      <c r="AD1085" s="107">
        <f>IF(U1085=0,"-",FORECAST($C$8,Инклинометрия!$B$2:$B$152,Инклинометрия!$A$2:$A$152))</f>
        <v>1330</v>
      </c>
      <c r="AE1085" s="107">
        <f>IF(U1085=0,"-",FORECAST($C$8-U1085,Инклинометрия!$B$2:$B$152,Инклинометрия!$A$2:$A$152))</f>
        <v>0</v>
      </c>
      <c r="AF1085" s="107">
        <f>FORECAST($C$8-S1085,Инклинометрия!$B$2:$B$152,Инклинометрия!$A$2:$A$152)</f>
        <v>1330</v>
      </c>
      <c r="AG1085" s="107">
        <f>FORECAST($C$8-(S1085+V1085),Инклинометрия!$B$2:$B$152,Инклинометрия!$A$2:$A$152)</f>
        <v>0</v>
      </c>
      <c r="AH1085" s="107">
        <f>IF(W1085=0,"-",FORECAST($C$8+W1085,Инклинометрия!$B$2:$B$152,Инклинометрия!$A$2:$A$152))</f>
        <v>1331.5528875839168</v>
      </c>
      <c r="AI1085" s="107">
        <f>IF(W1085=0,"-",FORECAST($C$8,Инклинометрия!$B$2:$B$152,Инклинометрия!$A$2:$A$152))</f>
        <v>1330</v>
      </c>
      <c r="AK1085" s="122">
        <f>2*PI()*$C$5*(AT1084-AT1083)/(LN(AN1084/$I$9)*$I$8/$I$7+LN($I$10/AN1084)*$I$8/$I$7)</f>
        <v>0</v>
      </c>
      <c r="AL1085" s="67">
        <f>AK1085*(B1085-B1084)</f>
        <v>0</v>
      </c>
      <c r="AM1085" s="23">
        <f t="shared" si="322"/>
        <v>4.3059540056097682E-2</v>
      </c>
      <c r="AN1085" s="26">
        <f>AN1084+AK1085*(B1085-B1084)/(2*PI()*$C$5*AN1084*$I$11)</f>
        <v>0.12986115207059001</v>
      </c>
      <c r="AO1085" s="87">
        <f t="shared" si="316"/>
        <v>111242.59539450394</v>
      </c>
      <c r="AP1085" s="87">
        <f>IF(R1085+U1085&lt;$C$8,0,32*$G$13/$C$12^2*($I$8*R1085+$I$6*U1085)+32*$G$14/($C$14^2-$C$13^2)*($I$8*S1085+$I$6*V1085))</f>
        <v>9917.5953945039291</v>
      </c>
      <c r="AQ1085" s="66">
        <f>R1085*$C$11*$C$9+U1085*$C$11*$C$10</f>
        <v>14695380</v>
      </c>
      <c r="AR1085" s="66">
        <f>S1085*$C$11*$C$9+V1085*$C$11*$C$10</f>
        <v>14695380</v>
      </c>
      <c r="AS1085" s="87">
        <f>$C$11*(T1085*$C$9+W1085*$C$10)</f>
        <v>789129.61404581123</v>
      </c>
      <c r="AT1085" s="45">
        <f t="shared" si="310"/>
        <v>15595752.209440315</v>
      </c>
      <c r="AU1085" s="75"/>
    </row>
    <row r="1086" spans="2:47" ht="15" thickBot="1" x14ac:dyDescent="0.35">
      <c r="B1086" s="41">
        <f t="shared" si="317"/>
        <v>10550</v>
      </c>
      <c r="C1086" s="8">
        <f t="shared" si="318"/>
        <v>105.5</v>
      </c>
      <c r="D1086" s="73">
        <f t="shared" si="304"/>
        <v>141.10624999999999</v>
      </c>
      <c r="E1086" s="29">
        <f t="shared" si="307"/>
        <v>7822.8857940457565</v>
      </c>
      <c r="F1086" s="29">
        <f t="shared" si="311"/>
        <v>7.4150576246875062</v>
      </c>
      <c r="G1086" s="29">
        <f t="shared" si="319"/>
        <v>9.9176395730195388</v>
      </c>
      <c r="H1086" s="17">
        <f t="shared" si="320"/>
        <v>10463.10974953613</v>
      </c>
      <c r="I1086" s="29">
        <f t="shared" si="312"/>
        <v>2.2250485660981263</v>
      </c>
      <c r="J1086" s="29">
        <f t="shared" si="313"/>
        <v>13.949340071223562</v>
      </c>
      <c r="K1086" s="32">
        <f>IF((D1085+L1085+M1085-AL1085)/($C$21+$C$22)&gt;$C$8,$C$8,(D1085+L1085+M1085-AL1085)/($C$21+$C$22))</f>
        <v>1400</v>
      </c>
      <c r="L1086" s="97">
        <f t="shared" si="305"/>
        <v>0</v>
      </c>
      <c r="M1086" s="96">
        <f t="shared" si="306"/>
        <v>0</v>
      </c>
      <c r="N1086" s="98">
        <f t="shared" si="314"/>
        <v>1.7382597742038917</v>
      </c>
      <c r="O1086" s="100">
        <f t="shared" si="308"/>
        <v>4.2266987561397071</v>
      </c>
      <c r="P1086" s="104">
        <f t="shared" si="315"/>
        <v>18.880500609176615</v>
      </c>
      <c r="Q1086" s="102">
        <f t="shared" si="321"/>
        <v>2.8886093440366814E-2</v>
      </c>
      <c r="R1086" s="106">
        <f>K1086-U1086</f>
        <v>0</v>
      </c>
      <c r="S1086" s="106">
        <f>IF(K1086-H1085&lt;0,0,K1086-H1085)</f>
        <v>0</v>
      </c>
      <c r="T1086" s="106">
        <f t="shared" si="309"/>
        <v>98.365381490613771</v>
      </c>
      <c r="U1086" s="107">
        <f>IF(S1086&gt;0,0,IF(U1085+(F1086-AL1086/$C$23)*$C$22/($C$21+$C$22)&gt;$C$8,$C$8,IF(V1086=$C$8,U1085+(F1086-AL1086/$C$23)*$C$22/$C$21,U1085+(F1086-AL1086/$C$23)*$C$22/($C$21+$C$22))))</f>
        <v>1400</v>
      </c>
      <c r="V1086" s="107">
        <f>IF(S1086=0,IF(V1085+(F1086-AL1086/$C$23)*$C$22/($C$21+$C$22)&gt;$C$8,$C$8,V1085+(F1086-AL1086/$C$23)*$C$22/($C$21+$C$22)),E1086)</f>
        <v>1400</v>
      </c>
      <c r="W1086" s="203">
        <f>IF(S1086&gt;0,0,IF(W1085+AL1086/$C$23&gt;$F$23,$F$23,W1085+AL1086/$C$23))</f>
        <v>1.6346185093862227</v>
      </c>
      <c r="X1086" s="105" t="str">
        <f>IF(R1086=0,"-",IF(U1086=0,FORECAST($C$8,Инклинометрия!$B$2:$B$152,Инклинометрия!$A$2:$A$152),FORECAST(R1086,Инклинометрия!$B$2:$B$152,Инклинометрия!$A$2:$A$152)))</f>
        <v>-</v>
      </c>
      <c r="Y1086" s="105" t="str">
        <f>IF(R1086=0,"-",IF(U1086=0,FORECAST($C$8-R1086,Инклинометрия!$B$2:$B$152,Инклинометрия!$A$2:$A$152),0))</f>
        <v>-</v>
      </c>
      <c r="Z1086" s="105" t="str">
        <f>IF(S1086=0,"-",FORECAST($C$8,Инклинометрия!$B$2:$B$152,Инклинометрия!$A$2:$A$152))</f>
        <v>-</v>
      </c>
      <c r="AA1086" s="105" t="str">
        <f>IF(S1086=0,"-",FORECAST($C$8-S1086,Инклинометрия!$B$2:$B$152,Инклинометрия!$A$2:$A$152))</f>
        <v>-</v>
      </c>
      <c r="AB1086" s="105">
        <f>IF(T1086=0,"-",FORECAST($C$6,Инклинометрия!$B$2:$B$152,Инклинометрия!$A$2:$A$152))</f>
        <v>1425</v>
      </c>
      <c r="AC1086" s="105">
        <f>IF(R1086=0,FORECAST($C$6-T1086,Инклинометрия!$B$2:$B$152,Инклинометрия!$A$2:$A$152),FORECAST($C$8,Инклинометрия!$B$2:$B$152,Инклинометрия!$A$2:$A$152))</f>
        <v>1331.5528875839168</v>
      </c>
      <c r="AD1086" s="107">
        <f>IF(U1086=0,"-",FORECAST($C$8,Инклинометрия!$B$2:$B$152,Инклинометрия!$A$2:$A$152))</f>
        <v>1330</v>
      </c>
      <c r="AE1086" s="107">
        <f>IF(U1086=0,"-",FORECAST($C$8-U1086,Инклинометрия!$B$2:$B$152,Инклинометрия!$A$2:$A$152))</f>
        <v>0</v>
      </c>
      <c r="AF1086" s="107">
        <f>FORECAST($C$8-S1086,Инклинометрия!$B$2:$B$152,Инклинометрия!$A$2:$A$152)</f>
        <v>1330</v>
      </c>
      <c r="AG1086" s="107">
        <f>FORECAST($C$8-(S1086+V1086),Инклинометрия!$B$2:$B$152,Инклинометрия!$A$2:$A$152)</f>
        <v>0</v>
      </c>
      <c r="AH1086" s="107">
        <f>IF(W1086=0,"-",FORECAST($C$8+W1086,Инклинометрия!$B$2:$B$152,Инклинометрия!$A$2:$A$152))</f>
        <v>1331.5528875839168</v>
      </c>
      <c r="AI1086" s="107">
        <f>IF(W1086=0,"-",FORECAST($C$8,Инклинометрия!$B$2:$B$152,Инклинометрия!$A$2:$A$152))</f>
        <v>1330</v>
      </c>
      <c r="AK1086" s="122">
        <f>2*PI()*$C$5*(AT1085-AT1084)/(LN(AN1085/$I$9)*$I$8/$I$7+LN($I$10/AN1085)*$I$8/$I$7)</f>
        <v>0</v>
      </c>
      <c r="AL1086" s="67">
        <f>AK1086*(B1086-B1085)</f>
        <v>0</v>
      </c>
      <c r="AM1086" s="23">
        <f t="shared" si="322"/>
        <v>4.3059540056097682E-2</v>
      </c>
      <c r="AN1086" s="26">
        <f>AN1085+AK1086*(B1086-B1085)/(2*PI()*$C$5*AN1085*$I$11)</f>
        <v>0.12986115207059001</v>
      </c>
      <c r="AO1086" s="87">
        <f t="shared" si="316"/>
        <v>111242.59539450394</v>
      </c>
      <c r="AP1086" s="87">
        <f>IF(R1086+U1086&lt;$C$8,0,32*$G$13/$C$12^2*($I$8*R1086+$I$6*U1086)+32*$G$14/($C$14^2-$C$13^2)*($I$8*S1086+$I$6*V1086))</f>
        <v>9917.5953945039291</v>
      </c>
      <c r="AQ1086" s="66">
        <f>R1086*$C$11*$C$9+U1086*$C$11*$C$10</f>
        <v>14695380</v>
      </c>
      <c r="AR1086" s="66">
        <f>S1086*$C$11*$C$9+V1086*$C$11*$C$10</f>
        <v>14695380</v>
      </c>
      <c r="AS1086" s="87">
        <f>$C$11*(T1086*$C$9+W1086*$C$10)</f>
        <v>789129.61404581123</v>
      </c>
      <c r="AT1086" s="45">
        <f t="shared" si="310"/>
        <v>15595752.209440315</v>
      </c>
      <c r="AU1086" s="75"/>
    </row>
    <row r="1087" spans="2:47" ht="15" thickBot="1" x14ac:dyDescent="0.35">
      <c r="B1087" s="41">
        <f t="shared" si="317"/>
        <v>10560</v>
      </c>
      <c r="C1087" s="8">
        <f t="shared" si="318"/>
        <v>105.60000000000001</v>
      </c>
      <c r="D1087" s="73">
        <f t="shared" si="304"/>
        <v>141.24</v>
      </c>
      <c r="E1087" s="29">
        <f t="shared" si="307"/>
        <v>7830.3008516704449</v>
      </c>
      <c r="F1087" s="29">
        <f t="shared" si="311"/>
        <v>7.4150576246884157</v>
      </c>
      <c r="G1087" s="29">
        <f t="shared" si="319"/>
        <v>9.9176395730207556</v>
      </c>
      <c r="H1087" s="17">
        <f t="shared" si="320"/>
        <v>10473.027389109151</v>
      </c>
      <c r="I1087" s="29">
        <f t="shared" si="312"/>
        <v>2.2250485660981263</v>
      </c>
      <c r="J1087" s="29">
        <f t="shared" si="313"/>
        <v>13.949340071224418</v>
      </c>
      <c r="K1087" s="32">
        <f>IF((D1086+L1086+M1086-AL1086)/($C$21+$C$22)&gt;$C$8,$C$8,(D1086+L1086+M1086-AL1086)/($C$21+$C$22))</f>
        <v>1400</v>
      </c>
      <c r="L1087" s="97">
        <f t="shared" si="305"/>
        <v>0</v>
      </c>
      <c r="M1087" s="96">
        <f t="shared" si="306"/>
        <v>0</v>
      </c>
      <c r="N1087" s="98">
        <f t="shared" si="314"/>
        <v>1.7382597742038917</v>
      </c>
      <c r="O1087" s="100">
        <f t="shared" si="308"/>
        <v>4.2266987561397071</v>
      </c>
      <c r="P1087" s="104">
        <f t="shared" si="315"/>
        <v>18.880500609176615</v>
      </c>
      <c r="Q1087" s="102">
        <f t="shared" si="321"/>
        <v>2.8886093440366814E-2</v>
      </c>
      <c r="R1087" s="106">
        <f>K1087-U1087</f>
        <v>0</v>
      </c>
      <c r="S1087" s="106">
        <f>IF(K1087-H1086&lt;0,0,K1087-H1086)</f>
        <v>0</v>
      </c>
      <c r="T1087" s="106">
        <f t="shared" si="309"/>
        <v>98.365381490613771</v>
      </c>
      <c r="U1087" s="107">
        <f>IF(S1087&gt;0,0,IF(U1086+(F1087-AL1087/$C$23)*$C$22/($C$21+$C$22)&gt;$C$8,$C$8,IF(V1087=$C$8,U1086+(F1087-AL1087/$C$23)*$C$22/$C$21,U1086+(F1087-AL1087/$C$23)*$C$22/($C$21+$C$22))))</f>
        <v>1400</v>
      </c>
      <c r="V1087" s="107">
        <f>IF(S1087=0,IF(V1086+(F1087-AL1087/$C$23)*$C$22/($C$21+$C$22)&gt;$C$8,$C$8,V1086+(F1087-AL1087/$C$23)*$C$22/($C$21+$C$22)),E1087)</f>
        <v>1400</v>
      </c>
      <c r="W1087" s="203">
        <f>IF(S1087&gt;0,0,IF(W1086+AL1087/$C$23&gt;$F$23,$F$23,W1086+AL1087/$C$23))</f>
        <v>1.6346185093862227</v>
      </c>
      <c r="X1087" s="105" t="str">
        <f>IF(R1087=0,"-",IF(U1087=0,FORECAST($C$8,Инклинометрия!$B$2:$B$152,Инклинометрия!$A$2:$A$152),FORECAST(R1087,Инклинометрия!$B$2:$B$152,Инклинометрия!$A$2:$A$152)))</f>
        <v>-</v>
      </c>
      <c r="Y1087" s="105" t="str">
        <f>IF(R1087=0,"-",IF(U1087=0,FORECAST($C$8-R1087,Инклинометрия!$B$2:$B$152,Инклинометрия!$A$2:$A$152),0))</f>
        <v>-</v>
      </c>
      <c r="Z1087" s="105" t="str">
        <f>IF(S1087=0,"-",FORECAST($C$8,Инклинометрия!$B$2:$B$152,Инклинометрия!$A$2:$A$152))</f>
        <v>-</v>
      </c>
      <c r="AA1087" s="105" t="str">
        <f>IF(S1087=0,"-",FORECAST($C$8-S1087,Инклинометрия!$B$2:$B$152,Инклинометрия!$A$2:$A$152))</f>
        <v>-</v>
      </c>
      <c r="AB1087" s="105">
        <f>IF(T1087=0,"-",FORECAST($C$6,Инклинометрия!$B$2:$B$152,Инклинометрия!$A$2:$A$152))</f>
        <v>1425</v>
      </c>
      <c r="AC1087" s="105">
        <f>IF(R1087=0,FORECAST($C$6-T1087,Инклинометрия!$B$2:$B$152,Инклинометрия!$A$2:$A$152),FORECAST($C$8,Инклинометрия!$B$2:$B$152,Инклинометрия!$A$2:$A$152))</f>
        <v>1331.5528875839168</v>
      </c>
      <c r="AD1087" s="107">
        <f>IF(U1087=0,"-",FORECAST($C$8,Инклинометрия!$B$2:$B$152,Инклинометрия!$A$2:$A$152))</f>
        <v>1330</v>
      </c>
      <c r="AE1087" s="107">
        <f>IF(U1087=0,"-",FORECAST($C$8-U1087,Инклинометрия!$B$2:$B$152,Инклинометрия!$A$2:$A$152))</f>
        <v>0</v>
      </c>
      <c r="AF1087" s="107">
        <f>FORECAST($C$8-S1087,Инклинометрия!$B$2:$B$152,Инклинометрия!$A$2:$A$152)</f>
        <v>1330</v>
      </c>
      <c r="AG1087" s="107">
        <f>FORECAST($C$8-(S1087+V1087),Инклинометрия!$B$2:$B$152,Инклинометрия!$A$2:$A$152)</f>
        <v>0</v>
      </c>
      <c r="AH1087" s="107">
        <f>IF(W1087=0,"-",FORECAST($C$8+W1087,Инклинометрия!$B$2:$B$152,Инклинометрия!$A$2:$A$152))</f>
        <v>1331.5528875839168</v>
      </c>
      <c r="AI1087" s="107">
        <f>IF(W1087=0,"-",FORECAST($C$8,Инклинометрия!$B$2:$B$152,Инклинометрия!$A$2:$A$152))</f>
        <v>1330</v>
      </c>
      <c r="AK1087" s="122">
        <f>2*PI()*$C$5*(AT1086-AT1085)/(LN(AN1086/$I$9)*$I$8/$I$7+LN($I$10/AN1086)*$I$8/$I$7)</f>
        <v>0</v>
      </c>
      <c r="AL1087" s="67">
        <f>AK1087*(B1087-B1086)</f>
        <v>0</v>
      </c>
      <c r="AM1087" s="23">
        <f t="shared" si="322"/>
        <v>4.3059540056097682E-2</v>
      </c>
      <c r="AN1087" s="26">
        <f>AN1086+AK1087*(B1087-B1086)/(2*PI()*$C$5*AN1086*$I$11)</f>
        <v>0.12986115207059001</v>
      </c>
      <c r="AO1087" s="87">
        <f t="shared" si="316"/>
        <v>111242.59539450394</v>
      </c>
      <c r="AP1087" s="87">
        <f>IF(R1087+U1087&lt;$C$8,0,32*$G$13/$C$12^2*($I$8*R1087+$I$6*U1087)+32*$G$14/($C$14^2-$C$13^2)*($I$8*S1087+$I$6*V1087))</f>
        <v>9917.5953945039291</v>
      </c>
      <c r="AQ1087" s="66">
        <f>R1087*$C$11*$C$9+U1087*$C$11*$C$10</f>
        <v>14695380</v>
      </c>
      <c r="AR1087" s="66">
        <f>S1087*$C$11*$C$9+V1087*$C$11*$C$10</f>
        <v>14695380</v>
      </c>
      <c r="AS1087" s="87">
        <f>$C$11*(T1087*$C$9+W1087*$C$10)</f>
        <v>789129.61404581123</v>
      </c>
      <c r="AT1087" s="45">
        <f t="shared" si="310"/>
        <v>15595752.209440315</v>
      </c>
      <c r="AU1087" s="75"/>
    </row>
    <row r="1088" spans="2:47" ht="15" thickBot="1" x14ac:dyDescent="0.35">
      <c r="B1088" s="41">
        <f t="shared" si="317"/>
        <v>10570</v>
      </c>
      <c r="C1088" s="8">
        <f t="shared" si="318"/>
        <v>105.7</v>
      </c>
      <c r="D1088" s="73">
        <f t="shared" si="304"/>
        <v>141.37375</v>
      </c>
      <c r="E1088" s="29">
        <f t="shared" si="307"/>
        <v>7837.7159092951324</v>
      </c>
      <c r="F1088" s="29">
        <f t="shared" si="311"/>
        <v>7.4150576246875062</v>
      </c>
      <c r="G1088" s="29">
        <f t="shared" si="319"/>
        <v>9.9176395730195388</v>
      </c>
      <c r="H1088" s="17">
        <f t="shared" si="320"/>
        <v>10482.94502868217</v>
      </c>
      <c r="I1088" s="29">
        <f t="shared" si="312"/>
        <v>2.2250485660981263</v>
      </c>
      <c r="J1088" s="29">
        <f t="shared" si="313"/>
        <v>13.949340071223562</v>
      </c>
      <c r="K1088" s="32">
        <f>IF((D1087+L1087+M1087-AL1087)/($C$21+$C$22)&gt;$C$8,$C$8,(D1087+L1087+M1087-AL1087)/($C$21+$C$22))</f>
        <v>1400</v>
      </c>
      <c r="L1088" s="97">
        <f t="shared" si="305"/>
        <v>0</v>
      </c>
      <c r="M1088" s="96">
        <f t="shared" si="306"/>
        <v>0</v>
      </c>
      <c r="N1088" s="98">
        <f t="shared" si="314"/>
        <v>1.7382597742038917</v>
      </c>
      <c r="O1088" s="100">
        <f t="shared" si="308"/>
        <v>4.2266987561397071</v>
      </c>
      <c r="P1088" s="104">
        <f t="shared" si="315"/>
        <v>18.880500609176615</v>
      </c>
      <c r="Q1088" s="102">
        <f t="shared" si="321"/>
        <v>2.8886093440366814E-2</v>
      </c>
      <c r="R1088" s="106">
        <f>K1088-U1088</f>
        <v>0</v>
      </c>
      <c r="S1088" s="106">
        <f>IF(K1088-H1087&lt;0,0,K1088-H1087)</f>
        <v>0</v>
      </c>
      <c r="T1088" s="106">
        <f t="shared" si="309"/>
        <v>98.365381490613771</v>
      </c>
      <c r="U1088" s="107">
        <f>IF(S1088&gt;0,0,IF(U1087+(F1088-AL1088/$C$23)*$C$22/($C$21+$C$22)&gt;$C$8,$C$8,IF(V1088=$C$8,U1087+(F1088-AL1088/$C$23)*$C$22/$C$21,U1087+(F1088-AL1088/$C$23)*$C$22/($C$21+$C$22))))</f>
        <v>1400</v>
      </c>
      <c r="V1088" s="107">
        <f>IF(S1088=0,IF(V1087+(F1088-AL1088/$C$23)*$C$22/($C$21+$C$22)&gt;$C$8,$C$8,V1087+(F1088-AL1088/$C$23)*$C$22/($C$21+$C$22)),E1088)</f>
        <v>1400</v>
      </c>
      <c r="W1088" s="203">
        <f>IF(S1088&gt;0,0,IF(W1087+AL1088/$C$23&gt;$F$23,$F$23,W1087+AL1088/$C$23))</f>
        <v>1.6346185093862227</v>
      </c>
      <c r="X1088" s="105" t="str">
        <f>IF(R1088=0,"-",IF(U1088=0,FORECAST($C$8,Инклинометрия!$B$2:$B$152,Инклинометрия!$A$2:$A$152),FORECAST(R1088,Инклинометрия!$B$2:$B$152,Инклинометрия!$A$2:$A$152)))</f>
        <v>-</v>
      </c>
      <c r="Y1088" s="105" t="str">
        <f>IF(R1088=0,"-",IF(U1088=0,FORECAST($C$8-R1088,Инклинометрия!$B$2:$B$152,Инклинометрия!$A$2:$A$152),0))</f>
        <v>-</v>
      </c>
      <c r="Z1088" s="105" t="str">
        <f>IF(S1088=0,"-",FORECAST($C$8,Инклинометрия!$B$2:$B$152,Инклинометрия!$A$2:$A$152))</f>
        <v>-</v>
      </c>
      <c r="AA1088" s="105" t="str">
        <f>IF(S1088=0,"-",FORECAST($C$8-S1088,Инклинометрия!$B$2:$B$152,Инклинометрия!$A$2:$A$152))</f>
        <v>-</v>
      </c>
      <c r="AB1088" s="105">
        <f>IF(T1088=0,"-",FORECAST($C$6,Инклинометрия!$B$2:$B$152,Инклинометрия!$A$2:$A$152))</f>
        <v>1425</v>
      </c>
      <c r="AC1088" s="105">
        <f>IF(R1088=0,FORECAST($C$6-T1088,Инклинометрия!$B$2:$B$152,Инклинометрия!$A$2:$A$152),FORECAST($C$8,Инклинометрия!$B$2:$B$152,Инклинометрия!$A$2:$A$152))</f>
        <v>1331.5528875839168</v>
      </c>
      <c r="AD1088" s="107">
        <f>IF(U1088=0,"-",FORECAST($C$8,Инклинометрия!$B$2:$B$152,Инклинометрия!$A$2:$A$152))</f>
        <v>1330</v>
      </c>
      <c r="AE1088" s="107">
        <f>IF(U1088=0,"-",FORECAST($C$8-U1088,Инклинометрия!$B$2:$B$152,Инклинометрия!$A$2:$A$152))</f>
        <v>0</v>
      </c>
      <c r="AF1088" s="107">
        <f>FORECAST($C$8-S1088,Инклинометрия!$B$2:$B$152,Инклинометрия!$A$2:$A$152)</f>
        <v>1330</v>
      </c>
      <c r="AG1088" s="107">
        <f>FORECAST($C$8-(S1088+V1088),Инклинометрия!$B$2:$B$152,Инклинометрия!$A$2:$A$152)</f>
        <v>0</v>
      </c>
      <c r="AH1088" s="107">
        <f>IF(W1088=0,"-",FORECAST($C$8+W1088,Инклинометрия!$B$2:$B$152,Инклинометрия!$A$2:$A$152))</f>
        <v>1331.5528875839168</v>
      </c>
      <c r="AI1088" s="107">
        <f>IF(W1088=0,"-",FORECAST($C$8,Инклинометрия!$B$2:$B$152,Инклинометрия!$A$2:$A$152))</f>
        <v>1330</v>
      </c>
      <c r="AK1088" s="122">
        <f>2*PI()*$C$5*(AT1087-AT1086)/(LN(AN1087/$I$9)*$I$8/$I$7+LN($I$10/AN1087)*$I$8/$I$7)</f>
        <v>0</v>
      </c>
      <c r="AL1088" s="67">
        <f>AK1088*(B1088-B1087)</f>
        <v>0</v>
      </c>
      <c r="AM1088" s="23">
        <f t="shared" si="322"/>
        <v>4.3059540056097682E-2</v>
      </c>
      <c r="AN1088" s="26">
        <f>AN1087+AK1088*(B1088-B1087)/(2*PI()*$C$5*AN1087*$I$11)</f>
        <v>0.12986115207059001</v>
      </c>
      <c r="AO1088" s="87">
        <f t="shared" si="316"/>
        <v>111242.59539450394</v>
      </c>
      <c r="AP1088" s="87">
        <f>IF(R1088+U1088&lt;$C$8,0,32*$G$13/$C$12^2*($I$8*R1088+$I$6*U1088)+32*$G$14/($C$14^2-$C$13^2)*($I$8*S1088+$I$6*V1088))</f>
        <v>9917.5953945039291</v>
      </c>
      <c r="AQ1088" s="66">
        <f>R1088*$C$11*$C$9+U1088*$C$11*$C$10</f>
        <v>14695380</v>
      </c>
      <c r="AR1088" s="66">
        <f>S1088*$C$11*$C$9+V1088*$C$11*$C$10</f>
        <v>14695380</v>
      </c>
      <c r="AS1088" s="87">
        <f>$C$11*(T1088*$C$9+W1088*$C$10)</f>
        <v>789129.61404581123</v>
      </c>
      <c r="AT1088" s="45">
        <f t="shared" si="310"/>
        <v>15595752.209440315</v>
      </c>
      <c r="AU1088" s="75"/>
    </row>
    <row r="1089" spans="2:47" ht="15" thickBot="1" x14ac:dyDescent="0.35">
      <c r="B1089" s="41">
        <f t="shared" si="317"/>
        <v>10580</v>
      </c>
      <c r="C1089" s="8">
        <f t="shared" si="318"/>
        <v>105.8</v>
      </c>
      <c r="D1089" s="73">
        <f t="shared" si="304"/>
        <v>141.50749999999999</v>
      </c>
      <c r="E1089" s="29">
        <f t="shared" si="307"/>
        <v>7845.1309669198199</v>
      </c>
      <c r="F1089" s="29">
        <f t="shared" si="311"/>
        <v>7.4150576246875062</v>
      </c>
      <c r="G1089" s="29">
        <f t="shared" si="319"/>
        <v>9.9176395730195388</v>
      </c>
      <c r="H1089" s="17">
        <f t="shared" si="320"/>
        <v>10492.862668255189</v>
      </c>
      <c r="I1089" s="29">
        <f t="shared" si="312"/>
        <v>2.2250485660981263</v>
      </c>
      <c r="J1089" s="29">
        <f t="shared" si="313"/>
        <v>13.949340071223562</v>
      </c>
      <c r="K1089" s="32">
        <f>IF((D1088+L1088+M1088-AL1088)/($C$21+$C$22)&gt;$C$8,$C$8,(D1088+L1088+M1088-AL1088)/($C$21+$C$22))</f>
        <v>1400</v>
      </c>
      <c r="L1089" s="97">
        <f t="shared" si="305"/>
        <v>0</v>
      </c>
      <c r="M1089" s="96">
        <f t="shared" si="306"/>
        <v>0</v>
      </c>
      <c r="N1089" s="98">
        <f t="shared" si="314"/>
        <v>1.7382597742038917</v>
      </c>
      <c r="O1089" s="100">
        <f t="shared" si="308"/>
        <v>4.2266987561397071</v>
      </c>
      <c r="P1089" s="104">
        <f t="shared" si="315"/>
        <v>18.880500609176615</v>
      </c>
      <c r="Q1089" s="102">
        <f t="shared" si="321"/>
        <v>2.8886093440366814E-2</v>
      </c>
      <c r="R1089" s="106">
        <f>K1089-U1089</f>
        <v>0</v>
      </c>
      <c r="S1089" s="106">
        <f>IF(K1089-H1088&lt;0,0,K1089-H1088)</f>
        <v>0</v>
      </c>
      <c r="T1089" s="106">
        <f t="shared" si="309"/>
        <v>98.365381490613771</v>
      </c>
      <c r="U1089" s="107">
        <f>IF(S1089&gt;0,0,IF(U1088+(F1089-AL1089/$C$23)*$C$22/($C$21+$C$22)&gt;$C$8,$C$8,IF(V1089=$C$8,U1088+(F1089-AL1089/$C$23)*$C$22/$C$21,U1088+(F1089-AL1089/$C$23)*$C$22/($C$21+$C$22))))</f>
        <v>1400</v>
      </c>
      <c r="V1089" s="107">
        <f>IF(S1089=0,IF(V1088+(F1089-AL1089/$C$23)*$C$22/($C$21+$C$22)&gt;$C$8,$C$8,V1088+(F1089-AL1089/$C$23)*$C$22/($C$21+$C$22)),E1089)</f>
        <v>1400</v>
      </c>
      <c r="W1089" s="203">
        <f>IF(S1089&gt;0,0,IF(W1088+AL1089/$C$23&gt;$F$23,$F$23,W1088+AL1089/$C$23))</f>
        <v>1.6346185093862227</v>
      </c>
      <c r="X1089" s="105" t="str">
        <f>IF(R1089=0,"-",IF(U1089=0,FORECAST($C$8,Инклинометрия!$B$2:$B$152,Инклинометрия!$A$2:$A$152),FORECAST(R1089,Инклинометрия!$B$2:$B$152,Инклинометрия!$A$2:$A$152)))</f>
        <v>-</v>
      </c>
      <c r="Y1089" s="105" t="str">
        <f>IF(R1089=0,"-",IF(U1089=0,FORECAST($C$8-R1089,Инклинометрия!$B$2:$B$152,Инклинометрия!$A$2:$A$152),0))</f>
        <v>-</v>
      </c>
      <c r="Z1089" s="105" t="str">
        <f>IF(S1089=0,"-",FORECAST($C$8,Инклинометрия!$B$2:$B$152,Инклинометрия!$A$2:$A$152))</f>
        <v>-</v>
      </c>
      <c r="AA1089" s="105" t="str">
        <f>IF(S1089=0,"-",FORECAST($C$8-S1089,Инклинометрия!$B$2:$B$152,Инклинометрия!$A$2:$A$152))</f>
        <v>-</v>
      </c>
      <c r="AB1089" s="105">
        <f>IF(T1089=0,"-",FORECAST($C$6,Инклинометрия!$B$2:$B$152,Инклинометрия!$A$2:$A$152))</f>
        <v>1425</v>
      </c>
      <c r="AC1089" s="105">
        <f>IF(R1089=0,FORECAST($C$6-T1089,Инклинометрия!$B$2:$B$152,Инклинометрия!$A$2:$A$152),FORECAST($C$8,Инклинометрия!$B$2:$B$152,Инклинометрия!$A$2:$A$152))</f>
        <v>1331.5528875839168</v>
      </c>
      <c r="AD1089" s="107">
        <f>IF(U1089=0,"-",FORECAST($C$8,Инклинометрия!$B$2:$B$152,Инклинометрия!$A$2:$A$152))</f>
        <v>1330</v>
      </c>
      <c r="AE1089" s="107">
        <f>IF(U1089=0,"-",FORECAST($C$8-U1089,Инклинометрия!$B$2:$B$152,Инклинометрия!$A$2:$A$152))</f>
        <v>0</v>
      </c>
      <c r="AF1089" s="107">
        <f>FORECAST($C$8-S1089,Инклинометрия!$B$2:$B$152,Инклинометрия!$A$2:$A$152)</f>
        <v>1330</v>
      </c>
      <c r="AG1089" s="107">
        <f>FORECAST($C$8-(S1089+V1089),Инклинометрия!$B$2:$B$152,Инклинометрия!$A$2:$A$152)</f>
        <v>0</v>
      </c>
      <c r="AH1089" s="107">
        <f>IF(W1089=0,"-",FORECAST($C$8+W1089,Инклинометрия!$B$2:$B$152,Инклинометрия!$A$2:$A$152))</f>
        <v>1331.5528875839168</v>
      </c>
      <c r="AI1089" s="107">
        <f>IF(W1089=0,"-",FORECAST($C$8,Инклинометрия!$B$2:$B$152,Инклинометрия!$A$2:$A$152))</f>
        <v>1330</v>
      </c>
      <c r="AK1089" s="122">
        <f>2*PI()*$C$5*(AT1088-AT1087)/(LN(AN1088/$I$9)*$I$8/$I$7+LN($I$10/AN1088)*$I$8/$I$7)</f>
        <v>0</v>
      </c>
      <c r="AL1089" s="67">
        <f>AK1089*(B1089-B1088)</f>
        <v>0</v>
      </c>
      <c r="AM1089" s="23">
        <f t="shared" si="322"/>
        <v>4.3059540056097682E-2</v>
      </c>
      <c r="AN1089" s="26">
        <f>AN1088+AK1089*(B1089-B1088)/(2*PI()*$C$5*AN1088*$I$11)</f>
        <v>0.12986115207059001</v>
      </c>
      <c r="AO1089" s="87">
        <f t="shared" si="316"/>
        <v>111242.59539450394</v>
      </c>
      <c r="AP1089" s="87">
        <f>IF(R1089+U1089&lt;$C$8,0,32*$G$13/$C$12^2*($I$8*R1089+$I$6*U1089)+32*$G$14/($C$14^2-$C$13^2)*($I$8*S1089+$I$6*V1089))</f>
        <v>9917.5953945039291</v>
      </c>
      <c r="AQ1089" s="66">
        <f>R1089*$C$11*$C$9+U1089*$C$11*$C$10</f>
        <v>14695380</v>
      </c>
      <c r="AR1089" s="66">
        <f>S1089*$C$11*$C$9+V1089*$C$11*$C$10</f>
        <v>14695380</v>
      </c>
      <c r="AS1089" s="87">
        <f>$C$11*(T1089*$C$9+W1089*$C$10)</f>
        <v>789129.61404581123</v>
      </c>
      <c r="AT1089" s="45">
        <f t="shared" si="310"/>
        <v>15595752.209440315</v>
      </c>
      <c r="AU1089" s="75"/>
    </row>
    <row r="1090" spans="2:47" ht="15" thickBot="1" x14ac:dyDescent="0.35">
      <c r="B1090" s="41">
        <f t="shared" si="317"/>
        <v>10590</v>
      </c>
      <c r="C1090" s="8">
        <f t="shared" si="318"/>
        <v>105.9</v>
      </c>
      <c r="D1090" s="73">
        <f t="shared" si="304"/>
        <v>141.64125000000001</v>
      </c>
      <c r="E1090" s="29">
        <f t="shared" si="307"/>
        <v>7852.5460245445083</v>
      </c>
      <c r="F1090" s="29">
        <f t="shared" si="311"/>
        <v>7.4150576246884157</v>
      </c>
      <c r="G1090" s="29">
        <f t="shared" si="319"/>
        <v>9.9176395730207556</v>
      </c>
      <c r="H1090" s="17">
        <f t="shared" si="320"/>
        <v>10502.78030782821</v>
      </c>
      <c r="I1090" s="29">
        <f t="shared" si="312"/>
        <v>2.2250485660981263</v>
      </c>
      <c r="J1090" s="29">
        <f t="shared" si="313"/>
        <v>13.949340071224418</v>
      </c>
      <c r="K1090" s="32">
        <f>IF((D1089+L1089+M1089-AL1089)/($C$21+$C$22)&gt;$C$8,$C$8,(D1089+L1089+M1089-AL1089)/($C$21+$C$22))</f>
        <v>1400</v>
      </c>
      <c r="L1090" s="97">
        <f t="shared" si="305"/>
        <v>0</v>
      </c>
      <c r="M1090" s="96">
        <f t="shared" si="306"/>
        <v>0</v>
      </c>
      <c r="N1090" s="98">
        <f t="shared" si="314"/>
        <v>1.7382597742038917</v>
      </c>
      <c r="O1090" s="100">
        <f t="shared" si="308"/>
        <v>4.2266987561397071</v>
      </c>
      <c r="P1090" s="104">
        <f t="shared" si="315"/>
        <v>18.880500609176615</v>
      </c>
      <c r="Q1090" s="102">
        <f t="shared" si="321"/>
        <v>2.8886093440366814E-2</v>
      </c>
      <c r="R1090" s="106">
        <f>K1090-U1090</f>
        <v>0</v>
      </c>
      <c r="S1090" s="106">
        <f>IF(K1090-H1089&lt;0,0,K1090-H1089)</f>
        <v>0</v>
      </c>
      <c r="T1090" s="106">
        <f t="shared" si="309"/>
        <v>98.365381490613771</v>
      </c>
      <c r="U1090" s="107">
        <f>IF(S1090&gt;0,0,IF(U1089+(F1090-AL1090/$C$23)*$C$22/($C$21+$C$22)&gt;$C$8,$C$8,IF(V1090=$C$8,U1089+(F1090-AL1090/$C$23)*$C$22/$C$21,U1089+(F1090-AL1090/$C$23)*$C$22/($C$21+$C$22))))</f>
        <v>1400</v>
      </c>
      <c r="V1090" s="107">
        <f>IF(S1090=0,IF(V1089+(F1090-AL1090/$C$23)*$C$22/($C$21+$C$22)&gt;$C$8,$C$8,V1089+(F1090-AL1090/$C$23)*$C$22/($C$21+$C$22)),E1090)</f>
        <v>1400</v>
      </c>
      <c r="W1090" s="203">
        <f>IF(S1090&gt;0,0,IF(W1089+AL1090/$C$23&gt;$F$23,$F$23,W1089+AL1090/$C$23))</f>
        <v>1.6346185093862227</v>
      </c>
      <c r="X1090" s="105" t="str">
        <f>IF(R1090=0,"-",IF(U1090=0,FORECAST($C$8,Инклинометрия!$B$2:$B$152,Инклинометрия!$A$2:$A$152),FORECAST(R1090,Инклинометрия!$B$2:$B$152,Инклинометрия!$A$2:$A$152)))</f>
        <v>-</v>
      </c>
      <c r="Y1090" s="105" t="str">
        <f>IF(R1090=0,"-",IF(U1090=0,FORECAST($C$8-R1090,Инклинометрия!$B$2:$B$152,Инклинометрия!$A$2:$A$152),0))</f>
        <v>-</v>
      </c>
      <c r="Z1090" s="105" t="str">
        <f>IF(S1090=0,"-",FORECAST($C$8,Инклинометрия!$B$2:$B$152,Инклинометрия!$A$2:$A$152))</f>
        <v>-</v>
      </c>
      <c r="AA1090" s="105" t="str">
        <f>IF(S1090=0,"-",FORECAST($C$8-S1090,Инклинометрия!$B$2:$B$152,Инклинометрия!$A$2:$A$152))</f>
        <v>-</v>
      </c>
      <c r="AB1090" s="105">
        <f>IF(T1090=0,"-",FORECAST($C$6,Инклинометрия!$B$2:$B$152,Инклинометрия!$A$2:$A$152))</f>
        <v>1425</v>
      </c>
      <c r="AC1090" s="105">
        <f>IF(R1090=0,FORECAST($C$6-T1090,Инклинометрия!$B$2:$B$152,Инклинометрия!$A$2:$A$152),FORECAST($C$8,Инклинометрия!$B$2:$B$152,Инклинометрия!$A$2:$A$152))</f>
        <v>1331.5528875839168</v>
      </c>
      <c r="AD1090" s="107">
        <f>IF(U1090=0,"-",FORECAST($C$8,Инклинометрия!$B$2:$B$152,Инклинометрия!$A$2:$A$152))</f>
        <v>1330</v>
      </c>
      <c r="AE1090" s="107">
        <f>IF(U1090=0,"-",FORECAST($C$8-U1090,Инклинометрия!$B$2:$B$152,Инклинометрия!$A$2:$A$152))</f>
        <v>0</v>
      </c>
      <c r="AF1090" s="107">
        <f>FORECAST($C$8-S1090,Инклинометрия!$B$2:$B$152,Инклинометрия!$A$2:$A$152)</f>
        <v>1330</v>
      </c>
      <c r="AG1090" s="107">
        <f>FORECAST($C$8-(S1090+V1090),Инклинометрия!$B$2:$B$152,Инклинометрия!$A$2:$A$152)</f>
        <v>0</v>
      </c>
      <c r="AH1090" s="107">
        <f>IF(W1090=0,"-",FORECAST($C$8+W1090,Инклинометрия!$B$2:$B$152,Инклинометрия!$A$2:$A$152))</f>
        <v>1331.5528875839168</v>
      </c>
      <c r="AI1090" s="107">
        <f>IF(W1090=0,"-",FORECAST($C$8,Инклинометрия!$B$2:$B$152,Инклинометрия!$A$2:$A$152))</f>
        <v>1330</v>
      </c>
      <c r="AK1090" s="122">
        <f>2*PI()*$C$5*(AT1089-AT1088)/(LN(AN1089/$I$9)*$I$8/$I$7+LN($I$10/AN1089)*$I$8/$I$7)</f>
        <v>0</v>
      </c>
      <c r="AL1090" s="67">
        <f>AK1090*(B1090-B1089)</f>
        <v>0</v>
      </c>
      <c r="AM1090" s="23">
        <f t="shared" si="322"/>
        <v>4.3059540056097682E-2</v>
      </c>
      <c r="AN1090" s="26">
        <f>AN1089+AK1090*(B1090-B1089)/(2*PI()*$C$5*AN1089*$I$11)</f>
        <v>0.12986115207059001</v>
      </c>
      <c r="AO1090" s="87">
        <f t="shared" si="316"/>
        <v>111242.59539450394</v>
      </c>
      <c r="AP1090" s="87">
        <f>IF(R1090+U1090&lt;$C$8,0,32*$G$13/$C$12^2*($I$8*R1090+$I$6*U1090)+32*$G$14/($C$14^2-$C$13^2)*($I$8*S1090+$I$6*V1090))</f>
        <v>9917.5953945039291</v>
      </c>
      <c r="AQ1090" s="66">
        <f>R1090*$C$11*$C$9+U1090*$C$11*$C$10</f>
        <v>14695380</v>
      </c>
      <c r="AR1090" s="66">
        <f>S1090*$C$11*$C$9+V1090*$C$11*$C$10</f>
        <v>14695380</v>
      </c>
      <c r="AS1090" s="87">
        <f>$C$11*(T1090*$C$9+W1090*$C$10)</f>
        <v>789129.61404581123</v>
      </c>
      <c r="AT1090" s="45">
        <f t="shared" si="310"/>
        <v>15595752.209440315</v>
      </c>
      <c r="AU1090" s="75"/>
    </row>
    <row r="1091" spans="2:47" ht="15" thickBot="1" x14ac:dyDescent="0.35">
      <c r="B1091" s="41">
        <f t="shared" si="317"/>
        <v>10600</v>
      </c>
      <c r="C1091" s="8">
        <f t="shared" si="318"/>
        <v>106</v>
      </c>
      <c r="D1091" s="73">
        <f t="shared" si="304"/>
        <v>141.77500000000001</v>
      </c>
      <c r="E1091" s="29">
        <f t="shared" si="307"/>
        <v>7859.9610821691958</v>
      </c>
      <c r="F1091" s="29">
        <f t="shared" si="311"/>
        <v>7.4150576246875062</v>
      </c>
      <c r="G1091" s="29">
        <f t="shared" si="319"/>
        <v>9.9176395730195388</v>
      </c>
      <c r="H1091" s="17">
        <f t="shared" si="320"/>
        <v>10512.69794740123</v>
      </c>
      <c r="I1091" s="29">
        <f t="shared" si="312"/>
        <v>2.2250485660981263</v>
      </c>
      <c r="J1091" s="29">
        <f t="shared" si="313"/>
        <v>13.949340071223562</v>
      </c>
      <c r="K1091" s="32">
        <f>IF((D1090+L1090+M1090-AL1090)/($C$21+$C$22)&gt;$C$8,$C$8,(D1090+L1090+M1090-AL1090)/($C$21+$C$22))</f>
        <v>1400</v>
      </c>
      <c r="L1091" s="97">
        <f t="shared" si="305"/>
        <v>0</v>
      </c>
      <c r="M1091" s="96">
        <f t="shared" si="306"/>
        <v>0</v>
      </c>
      <c r="N1091" s="98">
        <f t="shared" si="314"/>
        <v>1.7382597742038917</v>
      </c>
      <c r="O1091" s="100">
        <f t="shared" si="308"/>
        <v>4.2266987561397071</v>
      </c>
      <c r="P1091" s="104">
        <f t="shared" si="315"/>
        <v>18.880500609176615</v>
      </c>
      <c r="Q1091" s="102">
        <f t="shared" si="321"/>
        <v>2.8886093440366814E-2</v>
      </c>
      <c r="R1091" s="106">
        <f>K1091-U1091</f>
        <v>0</v>
      </c>
      <c r="S1091" s="106">
        <f>IF(K1091-H1090&lt;0,0,K1091-H1090)</f>
        <v>0</v>
      </c>
      <c r="T1091" s="106">
        <f t="shared" si="309"/>
        <v>98.365381490613771</v>
      </c>
      <c r="U1091" s="107">
        <f>IF(S1091&gt;0,0,IF(U1090+(F1091-AL1091/$C$23)*$C$22/($C$21+$C$22)&gt;$C$8,$C$8,IF(V1091=$C$8,U1090+(F1091-AL1091/$C$23)*$C$22/$C$21,U1090+(F1091-AL1091/$C$23)*$C$22/($C$21+$C$22))))</f>
        <v>1400</v>
      </c>
      <c r="V1091" s="107">
        <f>IF(S1091=0,IF(V1090+(F1091-AL1091/$C$23)*$C$22/($C$21+$C$22)&gt;$C$8,$C$8,V1090+(F1091-AL1091/$C$23)*$C$22/($C$21+$C$22)),E1091)</f>
        <v>1400</v>
      </c>
      <c r="W1091" s="203">
        <f>IF(S1091&gt;0,0,IF(W1090+AL1091/$C$23&gt;$F$23,$F$23,W1090+AL1091/$C$23))</f>
        <v>1.6346185093862227</v>
      </c>
      <c r="X1091" s="105" t="str">
        <f>IF(R1091=0,"-",IF(U1091=0,FORECAST($C$8,Инклинометрия!$B$2:$B$152,Инклинометрия!$A$2:$A$152),FORECAST(R1091,Инклинометрия!$B$2:$B$152,Инклинометрия!$A$2:$A$152)))</f>
        <v>-</v>
      </c>
      <c r="Y1091" s="105" t="str">
        <f>IF(R1091=0,"-",IF(U1091=0,FORECAST($C$8-R1091,Инклинометрия!$B$2:$B$152,Инклинометрия!$A$2:$A$152),0))</f>
        <v>-</v>
      </c>
      <c r="Z1091" s="105" t="str">
        <f>IF(S1091=0,"-",FORECAST($C$8,Инклинометрия!$B$2:$B$152,Инклинометрия!$A$2:$A$152))</f>
        <v>-</v>
      </c>
      <c r="AA1091" s="105" t="str">
        <f>IF(S1091=0,"-",FORECAST($C$8-S1091,Инклинометрия!$B$2:$B$152,Инклинометрия!$A$2:$A$152))</f>
        <v>-</v>
      </c>
      <c r="AB1091" s="105">
        <f>IF(T1091=0,"-",FORECAST($C$6,Инклинометрия!$B$2:$B$152,Инклинометрия!$A$2:$A$152))</f>
        <v>1425</v>
      </c>
      <c r="AC1091" s="105">
        <f>IF(R1091=0,FORECAST($C$6-T1091,Инклинометрия!$B$2:$B$152,Инклинометрия!$A$2:$A$152),FORECAST($C$8,Инклинометрия!$B$2:$B$152,Инклинометрия!$A$2:$A$152))</f>
        <v>1331.5528875839168</v>
      </c>
      <c r="AD1091" s="107">
        <f>IF(U1091=0,"-",FORECAST($C$8,Инклинометрия!$B$2:$B$152,Инклинометрия!$A$2:$A$152))</f>
        <v>1330</v>
      </c>
      <c r="AE1091" s="107">
        <f>IF(U1091=0,"-",FORECAST($C$8-U1091,Инклинометрия!$B$2:$B$152,Инклинометрия!$A$2:$A$152))</f>
        <v>0</v>
      </c>
      <c r="AF1091" s="107">
        <f>FORECAST($C$8-S1091,Инклинометрия!$B$2:$B$152,Инклинометрия!$A$2:$A$152)</f>
        <v>1330</v>
      </c>
      <c r="AG1091" s="107">
        <f>FORECAST($C$8-(S1091+V1091),Инклинометрия!$B$2:$B$152,Инклинометрия!$A$2:$A$152)</f>
        <v>0</v>
      </c>
      <c r="AH1091" s="107">
        <f>IF(W1091=0,"-",FORECAST($C$8+W1091,Инклинометрия!$B$2:$B$152,Инклинометрия!$A$2:$A$152))</f>
        <v>1331.5528875839168</v>
      </c>
      <c r="AI1091" s="107">
        <f>IF(W1091=0,"-",FORECAST($C$8,Инклинометрия!$B$2:$B$152,Инклинометрия!$A$2:$A$152))</f>
        <v>1330</v>
      </c>
      <c r="AK1091" s="122">
        <f>2*PI()*$C$5*(AT1090-AT1089)/(LN(AN1090/$I$9)*$I$8/$I$7+LN($I$10/AN1090)*$I$8/$I$7)</f>
        <v>0</v>
      </c>
      <c r="AL1091" s="67">
        <f>AK1091*(B1091-B1090)</f>
        <v>0</v>
      </c>
      <c r="AM1091" s="23">
        <f t="shared" si="322"/>
        <v>4.3059540056097682E-2</v>
      </c>
      <c r="AN1091" s="26">
        <f>AN1090+AK1091*(B1091-B1090)/(2*PI()*$C$5*AN1090*$I$11)</f>
        <v>0.12986115207059001</v>
      </c>
      <c r="AO1091" s="87">
        <f t="shared" si="316"/>
        <v>111242.59539450394</v>
      </c>
      <c r="AP1091" s="87">
        <f>IF(R1091+U1091&lt;$C$8,0,32*$G$13/$C$12^2*($I$8*R1091+$I$6*U1091)+32*$G$14/($C$14^2-$C$13^2)*($I$8*S1091+$I$6*V1091))</f>
        <v>9917.5953945039291</v>
      </c>
      <c r="AQ1091" s="66">
        <f>R1091*$C$11*$C$9+U1091*$C$11*$C$10</f>
        <v>14695380</v>
      </c>
      <c r="AR1091" s="66">
        <f>S1091*$C$11*$C$9+V1091*$C$11*$C$10</f>
        <v>14695380</v>
      </c>
      <c r="AS1091" s="87">
        <f>$C$11*(T1091*$C$9+W1091*$C$10)</f>
        <v>789129.61404581123</v>
      </c>
      <c r="AT1091" s="45">
        <f t="shared" si="310"/>
        <v>15595752.209440315</v>
      </c>
      <c r="AU1091" s="75"/>
    </row>
    <row r="1092" spans="2:47" ht="15" thickBot="1" x14ac:dyDescent="0.35">
      <c r="B1092" s="41">
        <f t="shared" si="317"/>
        <v>10610</v>
      </c>
      <c r="C1092" s="8">
        <f t="shared" si="318"/>
        <v>106.10000000000001</v>
      </c>
      <c r="D1092" s="73">
        <f t="shared" si="304"/>
        <v>141.90875000000003</v>
      </c>
      <c r="E1092" s="29">
        <f t="shared" si="307"/>
        <v>7867.3761397938842</v>
      </c>
      <c r="F1092" s="29">
        <f t="shared" si="311"/>
        <v>7.4150576246884157</v>
      </c>
      <c r="G1092" s="29">
        <f t="shared" si="319"/>
        <v>9.9176395730207556</v>
      </c>
      <c r="H1092" s="17">
        <f t="shared" si="320"/>
        <v>10522.615586974251</v>
      </c>
      <c r="I1092" s="29">
        <f t="shared" si="312"/>
        <v>2.2250485660981263</v>
      </c>
      <c r="J1092" s="29">
        <f t="shared" si="313"/>
        <v>13.949340071224418</v>
      </c>
      <c r="K1092" s="32">
        <f>IF((D1091+L1091+M1091-AL1091)/($C$21+$C$22)&gt;$C$8,$C$8,(D1091+L1091+M1091-AL1091)/($C$21+$C$22))</f>
        <v>1400</v>
      </c>
      <c r="L1092" s="97">
        <f t="shared" si="305"/>
        <v>0</v>
      </c>
      <c r="M1092" s="96">
        <f t="shared" si="306"/>
        <v>0</v>
      </c>
      <c r="N1092" s="98">
        <f t="shared" si="314"/>
        <v>1.7382597742038917</v>
      </c>
      <c r="O1092" s="100">
        <f t="shared" si="308"/>
        <v>4.2266987561397071</v>
      </c>
      <c r="P1092" s="104">
        <f t="shared" si="315"/>
        <v>18.880500609176615</v>
      </c>
      <c r="Q1092" s="102">
        <f t="shared" si="321"/>
        <v>2.8886093440366814E-2</v>
      </c>
      <c r="R1092" s="106">
        <f>K1092-U1092</f>
        <v>0</v>
      </c>
      <c r="S1092" s="106">
        <f>IF(K1092-H1091&lt;0,0,K1092-H1091)</f>
        <v>0</v>
      </c>
      <c r="T1092" s="106">
        <f t="shared" si="309"/>
        <v>98.365381490613771</v>
      </c>
      <c r="U1092" s="107">
        <f>IF(S1092&gt;0,0,IF(U1091+(F1092-AL1092/$C$23)*$C$22/($C$21+$C$22)&gt;$C$8,$C$8,IF(V1092=$C$8,U1091+(F1092-AL1092/$C$23)*$C$22/$C$21,U1091+(F1092-AL1092/$C$23)*$C$22/($C$21+$C$22))))</f>
        <v>1400</v>
      </c>
      <c r="V1092" s="107">
        <f>IF(S1092=0,IF(V1091+(F1092-AL1092/$C$23)*$C$22/($C$21+$C$22)&gt;$C$8,$C$8,V1091+(F1092-AL1092/$C$23)*$C$22/($C$21+$C$22)),E1092)</f>
        <v>1400</v>
      </c>
      <c r="W1092" s="203">
        <f>IF(S1092&gt;0,0,IF(W1091+AL1092/$C$23&gt;$F$23,$F$23,W1091+AL1092/$C$23))</f>
        <v>1.6346185093862227</v>
      </c>
      <c r="X1092" s="105" t="str">
        <f>IF(R1092=0,"-",IF(U1092=0,FORECAST($C$8,Инклинометрия!$B$2:$B$152,Инклинометрия!$A$2:$A$152),FORECAST(R1092,Инклинометрия!$B$2:$B$152,Инклинометрия!$A$2:$A$152)))</f>
        <v>-</v>
      </c>
      <c r="Y1092" s="105" t="str">
        <f>IF(R1092=0,"-",IF(U1092=0,FORECAST($C$8-R1092,Инклинометрия!$B$2:$B$152,Инклинометрия!$A$2:$A$152),0))</f>
        <v>-</v>
      </c>
      <c r="Z1092" s="105" t="str">
        <f>IF(S1092=0,"-",FORECAST($C$8,Инклинометрия!$B$2:$B$152,Инклинометрия!$A$2:$A$152))</f>
        <v>-</v>
      </c>
      <c r="AA1092" s="105" t="str">
        <f>IF(S1092=0,"-",FORECAST($C$8-S1092,Инклинометрия!$B$2:$B$152,Инклинометрия!$A$2:$A$152))</f>
        <v>-</v>
      </c>
      <c r="AB1092" s="105">
        <f>IF(T1092=0,"-",FORECAST($C$6,Инклинометрия!$B$2:$B$152,Инклинометрия!$A$2:$A$152))</f>
        <v>1425</v>
      </c>
      <c r="AC1092" s="105">
        <f>IF(R1092=0,FORECAST($C$6-T1092,Инклинометрия!$B$2:$B$152,Инклинометрия!$A$2:$A$152),FORECAST($C$8,Инклинометрия!$B$2:$B$152,Инклинометрия!$A$2:$A$152))</f>
        <v>1331.5528875839168</v>
      </c>
      <c r="AD1092" s="107">
        <f>IF(U1092=0,"-",FORECAST($C$8,Инклинометрия!$B$2:$B$152,Инклинометрия!$A$2:$A$152))</f>
        <v>1330</v>
      </c>
      <c r="AE1092" s="107">
        <f>IF(U1092=0,"-",FORECAST($C$8-U1092,Инклинометрия!$B$2:$B$152,Инклинометрия!$A$2:$A$152))</f>
        <v>0</v>
      </c>
      <c r="AF1092" s="107">
        <f>FORECAST($C$8-S1092,Инклинометрия!$B$2:$B$152,Инклинометрия!$A$2:$A$152)</f>
        <v>1330</v>
      </c>
      <c r="AG1092" s="107">
        <f>FORECAST($C$8-(S1092+V1092),Инклинометрия!$B$2:$B$152,Инклинометрия!$A$2:$A$152)</f>
        <v>0</v>
      </c>
      <c r="AH1092" s="107">
        <f>IF(W1092=0,"-",FORECAST($C$8+W1092,Инклинометрия!$B$2:$B$152,Инклинометрия!$A$2:$A$152))</f>
        <v>1331.5528875839168</v>
      </c>
      <c r="AI1092" s="107">
        <f>IF(W1092=0,"-",FORECAST($C$8,Инклинометрия!$B$2:$B$152,Инклинометрия!$A$2:$A$152))</f>
        <v>1330</v>
      </c>
      <c r="AK1092" s="122">
        <f>2*PI()*$C$5*(AT1091-AT1090)/(LN(AN1091/$I$9)*$I$8/$I$7+LN($I$10/AN1091)*$I$8/$I$7)</f>
        <v>0</v>
      </c>
      <c r="AL1092" s="67">
        <f>AK1092*(B1092-B1091)</f>
        <v>0</v>
      </c>
      <c r="AM1092" s="23">
        <f t="shared" si="322"/>
        <v>4.3059540056097682E-2</v>
      </c>
      <c r="AN1092" s="26">
        <f>AN1091+AK1092*(B1092-B1091)/(2*PI()*$C$5*AN1091*$I$11)</f>
        <v>0.12986115207059001</v>
      </c>
      <c r="AO1092" s="87">
        <f t="shared" si="316"/>
        <v>111242.59539450394</v>
      </c>
      <c r="AP1092" s="87">
        <f>IF(R1092+U1092&lt;$C$8,0,32*$G$13/$C$12^2*($I$8*R1092+$I$6*U1092)+32*$G$14/($C$14^2-$C$13^2)*($I$8*S1092+$I$6*V1092))</f>
        <v>9917.5953945039291</v>
      </c>
      <c r="AQ1092" s="66">
        <f>R1092*$C$11*$C$9+U1092*$C$11*$C$10</f>
        <v>14695380</v>
      </c>
      <c r="AR1092" s="66">
        <f>S1092*$C$11*$C$9+V1092*$C$11*$C$10</f>
        <v>14695380</v>
      </c>
      <c r="AS1092" s="87">
        <f>$C$11*(T1092*$C$9+W1092*$C$10)</f>
        <v>789129.61404581123</v>
      </c>
      <c r="AT1092" s="45">
        <f t="shared" si="310"/>
        <v>15595752.209440315</v>
      </c>
      <c r="AU1092" s="75"/>
    </row>
    <row r="1093" spans="2:47" ht="15" thickBot="1" x14ac:dyDescent="0.35">
      <c r="B1093" s="41">
        <f t="shared" si="317"/>
        <v>10620</v>
      </c>
      <c r="C1093" s="8">
        <f t="shared" si="318"/>
        <v>106.2</v>
      </c>
      <c r="D1093" s="73">
        <f t="shared" si="304"/>
        <v>142.04249999999999</v>
      </c>
      <c r="E1093" s="29">
        <f t="shared" si="307"/>
        <v>7874.7911974185718</v>
      </c>
      <c r="F1093" s="29">
        <f t="shared" si="311"/>
        <v>7.4150576246875062</v>
      </c>
      <c r="G1093" s="29">
        <f t="shared" si="319"/>
        <v>9.9176395730195388</v>
      </c>
      <c r="H1093" s="17">
        <f t="shared" si="320"/>
        <v>10532.53322654727</v>
      </c>
      <c r="I1093" s="29">
        <f t="shared" si="312"/>
        <v>2.2250485660981263</v>
      </c>
      <c r="J1093" s="29">
        <f t="shared" si="313"/>
        <v>13.949340071223562</v>
      </c>
      <c r="K1093" s="32">
        <f>IF((D1092+L1092+M1092-AL1092)/($C$21+$C$22)&gt;$C$8,$C$8,(D1092+L1092+M1092-AL1092)/($C$21+$C$22))</f>
        <v>1400</v>
      </c>
      <c r="L1093" s="97">
        <f t="shared" si="305"/>
        <v>0</v>
      </c>
      <c r="M1093" s="96">
        <f t="shared" si="306"/>
        <v>0</v>
      </c>
      <c r="N1093" s="98">
        <f t="shared" si="314"/>
        <v>1.7382597742038917</v>
      </c>
      <c r="O1093" s="100">
        <f t="shared" si="308"/>
        <v>4.2266987561397071</v>
      </c>
      <c r="P1093" s="104">
        <f t="shared" si="315"/>
        <v>18.880500609176615</v>
      </c>
      <c r="Q1093" s="102">
        <f t="shared" si="321"/>
        <v>2.8886093440366814E-2</v>
      </c>
      <c r="R1093" s="106">
        <f>K1093-U1093</f>
        <v>0</v>
      </c>
      <c r="S1093" s="106">
        <f>IF(K1093-H1092&lt;0,0,K1093-H1092)</f>
        <v>0</v>
      </c>
      <c r="T1093" s="106">
        <f t="shared" si="309"/>
        <v>98.365381490613771</v>
      </c>
      <c r="U1093" s="107">
        <f>IF(S1093&gt;0,0,IF(U1092+(F1093-AL1093/$C$23)*$C$22/($C$21+$C$22)&gt;$C$8,$C$8,IF(V1093=$C$8,U1092+(F1093-AL1093/$C$23)*$C$22/$C$21,U1092+(F1093-AL1093/$C$23)*$C$22/($C$21+$C$22))))</f>
        <v>1400</v>
      </c>
      <c r="V1093" s="107">
        <f>IF(S1093=0,IF(V1092+(F1093-AL1093/$C$23)*$C$22/($C$21+$C$22)&gt;$C$8,$C$8,V1092+(F1093-AL1093/$C$23)*$C$22/($C$21+$C$22)),E1093)</f>
        <v>1400</v>
      </c>
      <c r="W1093" s="203">
        <f>IF(S1093&gt;0,0,IF(W1092+AL1093/$C$23&gt;$F$23,$F$23,W1092+AL1093/$C$23))</f>
        <v>1.6346185093862227</v>
      </c>
      <c r="X1093" s="105" t="str">
        <f>IF(R1093=0,"-",IF(U1093=0,FORECAST($C$8,Инклинометрия!$B$2:$B$152,Инклинометрия!$A$2:$A$152),FORECAST(R1093,Инклинометрия!$B$2:$B$152,Инклинометрия!$A$2:$A$152)))</f>
        <v>-</v>
      </c>
      <c r="Y1093" s="105" t="str">
        <f>IF(R1093=0,"-",IF(U1093=0,FORECAST($C$8-R1093,Инклинометрия!$B$2:$B$152,Инклинометрия!$A$2:$A$152),0))</f>
        <v>-</v>
      </c>
      <c r="Z1093" s="105" t="str">
        <f>IF(S1093=0,"-",FORECAST($C$8,Инклинометрия!$B$2:$B$152,Инклинометрия!$A$2:$A$152))</f>
        <v>-</v>
      </c>
      <c r="AA1093" s="105" t="str">
        <f>IF(S1093=0,"-",FORECAST($C$8-S1093,Инклинометрия!$B$2:$B$152,Инклинометрия!$A$2:$A$152))</f>
        <v>-</v>
      </c>
      <c r="AB1093" s="105">
        <f>IF(T1093=0,"-",FORECAST($C$6,Инклинометрия!$B$2:$B$152,Инклинометрия!$A$2:$A$152))</f>
        <v>1425</v>
      </c>
      <c r="AC1093" s="105">
        <f>IF(R1093=0,FORECAST($C$6-T1093,Инклинометрия!$B$2:$B$152,Инклинометрия!$A$2:$A$152),FORECAST($C$8,Инклинометрия!$B$2:$B$152,Инклинометрия!$A$2:$A$152))</f>
        <v>1331.5528875839168</v>
      </c>
      <c r="AD1093" s="107">
        <f>IF(U1093=0,"-",FORECAST($C$8,Инклинометрия!$B$2:$B$152,Инклинометрия!$A$2:$A$152))</f>
        <v>1330</v>
      </c>
      <c r="AE1093" s="107">
        <f>IF(U1093=0,"-",FORECAST($C$8-U1093,Инклинометрия!$B$2:$B$152,Инклинометрия!$A$2:$A$152))</f>
        <v>0</v>
      </c>
      <c r="AF1093" s="107">
        <f>FORECAST($C$8-S1093,Инклинометрия!$B$2:$B$152,Инклинометрия!$A$2:$A$152)</f>
        <v>1330</v>
      </c>
      <c r="AG1093" s="107">
        <f>FORECAST($C$8-(S1093+V1093),Инклинометрия!$B$2:$B$152,Инклинометрия!$A$2:$A$152)</f>
        <v>0</v>
      </c>
      <c r="AH1093" s="107">
        <f>IF(W1093=0,"-",FORECAST($C$8+W1093,Инклинометрия!$B$2:$B$152,Инклинометрия!$A$2:$A$152))</f>
        <v>1331.5528875839168</v>
      </c>
      <c r="AI1093" s="107">
        <f>IF(W1093=0,"-",FORECAST($C$8,Инклинометрия!$B$2:$B$152,Инклинометрия!$A$2:$A$152))</f>
        <v>1330</v>
      </c>
      <c r="AK1093" s="122">
        <f>2*PI()*$C$5*(AT1092-AT1091)/(LN(AN1092/$I$9)*$I$8/$I$7+LN($I$10/AN1092)*$I$8/$I$7)</f>
        <v>0</v>
      </c>
      <c r="AL1093" s="67">
        <f>AK1093*(B1093-B1092)</f>
        <v>0</v>
      </c>
      <c r="AM1093" s="23">
        <f t="shared" si="322"/>
        <v>4.3059540056097682E-2</v>
      </c>
      <c r="AN1093" s="26">
        <f>AN1092+AK1093*(B1093-B1092)/(2*PI()*$C$5*AN1092*$I$11)</f>
        <v>0.12986115207059001</v>
      </c>
      <c r="AO1093" s="87">
        <f t="shared" si="316"/>
        <v>111242.59539450394</v>
      </c>
      <c r="AP1093" s="87">
        <f>IF(R1093+U1093&lt;$C$8,0,32*$G$13/$C$12^2*($I$8*R1093+$I$6*U1093)+32*$G$14/($C$14^2-$C$13^2)*($I$8*S1093+$I$6*V1093))</f>
        <v>9917.5953945039291</v>
      </c>
      <c r="AQ1093" s="66">
        <f>R1093*$C$11*$C$9+U1093*$C$11*$C$10</f>
        <v>14695380</v>
      </c>
      <c r="AR1093" s="66">
        <f>S1093*$C$11*$C$9+V1093*$C$11*$C$10</f>
        <v>14695380</v>
      </c>
      <c r="AS1093" s="87">
        <f>$C$11*(T1093*$C$9+W1093*$C$10)</f>
        <v>789129.61404581123</v>
      </c>
      <c r="AT1093" s="45">
        <f t="shared" si="310"/>
        <v>15595752.209440315</v>
      </c>
      <c r="AU1093" s="75"/>
    </row>
    <row r="1094" spans="2:47" ht="15" thickBot="1" x14ac:dyDescent="0.35">
      <c r="B1094" s="41">
        <f t="shared" si="317"/>
        <v>10630</v>
      </c>
      <c r="C1094" s="8">
        <f t="shared" si="318"/>
        <v>106.3</v>
      </c>
      <c r="D1094" s="73">
        <f t="shared" si="304"/>
        <v>142.17625000000001</v>
      </c>
      <c r="E1094" s="29">
        <f t="shared" si="307"/>
        <v>7882.2062550432593</v>
      </c>
      <c r="F1094" s="29">
        <f t="shared" si="311"/>
        <v>7.4150576246875062</v>
      </c>
      <c r="G1094" s="29">
        <f t="shared" si="319"/>
        <v>9.9176395730195388</v>
      </c>
      <c r="H1094" s="17">
        <f t="shared" si="320"/>
        <v>10542.450866120289</v>
      </c>
      <c r="I1094" s="29">
        <f t="shared" si="312"/>
        <v>2.2250485660981263</v>
      </c>
      <c r="J1094" s="29">
        <f t="shared" si="313"/>
        <v>13.949340071223562</v>
      </c>
      <c r="K1094" s="32">
        <f>IF((D1093+L1093+M1093-AL1093)/($C$21+$C$22)&gt;$C$8,$C$8,(D1093+L1093+M1093-AL1093)/($C$21+$C$22))</f>
        <v>1400</v>
      </c>
      <c r="L1094" s="97">
        <f t="shared" si="305"/>
        <v>0</v>
      </c>
      <c r="M1094" s="96">
        <f t="shared" si="306"/>
        <v>0</v>
      </c>
      <c r="N1094" s="98">
        <f t="shared" si="314"/>
        <v>1.7382597742038917</v>
      </c>
      <c r="O1094" s="100">
        <f t="shared" si="308"/>
        <v>4.2266987561397071</v>
      </c>
      <c r="P1094" s="104">
        <f t="shared" si="315"/>
        <v>18.880500609176615</v>
      </c>
      <c r="Q1094" s="102">
        <f t="shared" si="321"/>
        <v>2.8886093440366814E-2</v>
      </c>
      <c r="R1094" s="106">
        <f>K1094-U1094</f>
        <v>0</v>
      </c>
      <c r="S1094" s="106">
        <f>IF(K1094-H1093&lt;0,0,K1094-H1093)</f>
        <v>0</v>
      </c>
      <c r="T1094" s="106">
        <f t="shared" si="309"/>
        <v>98.365381490613771</v>
      </c>
      <c r="U1094" s="107">
        <f>IF(S1094&gt;0,0,IF(U1093+(F1094-AL1094/$C$23)*$C$22/($C$21+$C$22)&gt;$C$8,$C$8,IF(V1094=$C$8,U1093+(F1094-AL1094/$C$23)*$C$22/$C$21,U1093+(F1094-AL1094/$C$23)*$C$22/($C$21+$C$22))))</f>
        <v>1400</v>
      </c>
      <c r="V1094" s="107">
        <f>IF(S1094=0,IF(V1093+(F1094-AL1094/$C$23)*$C$22/($C$21+$C$22)&gt;$C$8,$C$8,V1093+(F1094-AL1094/$C$23)*$C$22/($C$21+$C$22)),E1094)</f>
        <v>1400</v>
      </c>
      <c r="W1094" s="203">
        <f>IF(S1094&gt;0,0,IF(W1093+AL1094/$C$23&gt;$F$23,$F$23,W1093+AL1094/$C$23))</f>
        <v>1.6346185093862227</v>
      </c>
      <c r="X1094" s="105" t="str">
        <f>IF(R1094=0,"-",IF(U1094=0,FORECAST($C$8,Инклинометрия!$B$2:$B$152,Инклинометрия!$A$2:$A$152),FORECAST(R1094,Инклинометрия!$B$2:$B$152,Инклинометрия!$A$2:$A$152)))</f>
        <v>-</v>
      </c>
      <c r="Y1094" s="105" t="str">
        <f>IF(R1094=0,"-",IF(U1094=0,FORECAST($C$8-R1094,Инклинометрия!$B$2:$B$152,Инклинометрия!$A$2:$A$152),0))</f>
        <v>-</v>
      </c>
      <c r="Z1094" s="105" t="str">
        <f>IF(S1094=0,"-",FORECAST($C$8,Инклинометрия!$B$2:$B$152,Инклинометрия!$A$2:$A$152))</f>
        <v>-</v>
      </c>
      <c r="AA1094" s="105" t="str">
        <f>IF(S1094=0,"-",FORECAST($C$8-S1094,Инклинометрия!$B$2:$B$152,Инклинометрия!$A$2:$A$152))</f>
        <v>-</v>
      </c>
      <c r="AB1094" s="105">
        <f>IF(T1094=0,"-",FORECAST($C$6,Инклинометрия!$B$2:$B$152,Инклинометрия!$A$2:$A$152))</f>
        <v>1425</v>
      </c>
      <c r="AC1094" s="105">
        <f>IF(R1094=0,FORECAST($C$6-T1094,Инклинометрия!$B$2:$B$152,Инклинометрия!$A$2:$A$152),FORECAST($C$8,Инклинометрия!$B$2:$B$152,Инклинометрия!$A$2:$A$152))</f>
        <v>1331.5528875839168</v>
      </c>
      <c r="AD1094" s="107">
        <f>IF(U1094=0,"-",FORECAST($C$8,Инклинометрия!$B$2:$B$152,Инклинометрия!$A$2:$A$152))</f>
        <v>1330</v>
      </c>
      <c r="AE1094" s="107">
        <f>IF(U1094=0,"-",FORECAST($C$8-U1094,Инклинометрия!$B$2:$B$152,Инклинометрия!$A$2:$A$152))</f>
        <v>0</v>
      </c>
      <c r="AF1094" s="107">
        <f>FORECAST($C$8-S1094,Инклинометрия!$B$2:$B$152,Инклинометрия!$A$2:$A$152)</f>
        <v>1330</v>
      </c>
      <c r="AG1094" s="107">
        <f>FORECAST($C$8-(S1094+V1094),Инклинометрия!$B$2:$B$152,Инклинометрия!$A$2:$A$152)</f>
        <v>0</v>
      </c>
      <c r="AH1094" s="107">
        <f>IF(W1094=0,"-",FORECAST($C$8+W1094,Инклинометрия!$B$2:$B$152,Инклинометрия!$A$2:$A$152))</f>
        <v>1331.5528875839168</v>
      </c>
      <c r="AI1094" s="107">
        <f>IF(W1094=0,"-",FORECAST($C$8,Инклинометрия!$B$2:$B$152,Инклинометрия!$A$2:$A$152))</f>
        <v>1330</v>
      </c>
      <c r="AK1094" s="122">
        <f>2*PI()*$C$5*(AT1093-AT1092)/(LN(AN1093/$I$9)*$I$8/$I$7+LN($I$10/AN1093)*$I$8/$I$7)</f>
        <v>0</v>
      </c>
      <c r="AL1094" s="67">
        <f>AK1094*(B1094-B1093)</f>
        <v>0</v>
      </c>
      <c r="AM1094" s="23">
        <f t="shared" si="322"/>
        <v>4.3059540056097682E-2</v>
      </c>
      <c r="AN1094" s="26">
        <f>AN1093+AK1094*(B1094-B1093)/(2*PI()*$C$5*AN1093*$I$11)</f>
        <v>0.12986115207059001</v>
      </c>
      <c r="AO1094" s="87">
        <f t="shared" si="316"/>
        <v>111242.59539450394</v>
      </c>
      <c r="AP1094" s="87">
        <f>IF(R1094+U1094&lt;$C$8,0,32*$G$13/$C$12^2*($I$8*R1094+$I$6*U1094)+32*$G$14/($C$14^2-$C$13^2)*($I$8*S1094+$I$6*V1094))</f>
        <v>9917.5953945039291</v>
      </c>
      <c r="AQ1094" s="66">
        <f>R1094*$C$11*$C$9+U1094*$C$11*$C$10</f>
        <v>14695380</v>
      </c>
      <c r="AR1094" s="66">
        <f>S1094*$C$11*$C$9+V1094*$C$11*$C$10</f>
        <v>14695380</v>
      </c>
      <c r="AS1094" s="87">
        <f>$C$11*(T1094*$C$9+W1094*$C$10)</f>
        <v>789129.61404581123</v>
      </c>
      <c r="AT1094" s="45">
        <f t="shared" si="310"/>
        <v>15595752.209440315</v>
      </c>
      <c r="AU1094" s="75"/>
    </row>
    <row r="1095" spans="2:47" ht="15" thickBot="1" x14ac:dyDescent="0.35">
      <c r="B1095" s="41">
        <f t="shared" si="317"/>
        <v>10640</v>
      </c>
      <c r="C1095" s="8">
        <f t="shared" si="318"/>
        <v>106.4</v>
      </c>
      <c r="D1095" s="73">
        <f t="shared" si="304"/>
        <v>142.31</v>
      </c>
      <c r="E1095" s="29">
        <f t="shared" si="307"/>
        <v>7889.6213126679486</v>
      </c>
      <c r="F1095" s="29">
        <f t="shared" si="311"/>
        <v>7.4150576246893252</v>
      </c>
      <c r="G1095" s="29">
        <f t="shared" si="319"/>
        <v>9.9176395730219724</v>
      </c>
      <c r="H1095" s="17">
        <f t="shared" si="320"/>
        <v>10552.368505693312</v>
      </c>
      <c r="I1095" s="29">
        <f t="shared" si="312"/>
        <v>2.2250485660981263</v>
      </c>
      <c r="J1095" s="29">
        <f t="shared" si="313"/>
        <v>13.949340071225274</v>
      </c>
      <c r="K1095" s="32">
        <f>IF((D1094+L1094+M1094-AL1094)/($C$21+$C$22)&gt;$C$8,$C$8,(D1094+L1094+M1094-AL1094)/($C$21+$C$22))</f>
        <v>1400</v>
      </c>
      <c r="L1095" s="97">
        <f t="shared" si="305"/>
        <v>0</v>
      </c>
      <c r="M1095" s="96">
        <f t="shared" si="306"/>
        <v>0</v>
      </c>
      <c r="N1095" s="98">
        <f t="shared" si="314"/>
        <v>1.7382597742038917</v>
      </c>
      <c r="O1095" s="100">
        <f t="shared" si="308"/>
        <v>4.2266987561397071</v>
      </c>
      <c r="P1095" s="104">
        <f t="shared" si="315"/>
        <v>18.880500609176615</v>
      </c>
      <c r="Q1095" s="102">
        <f t="shared" si="321"/>
        <v>2.8886093440366814E-2</v>
      </c>
      <c r="R1095" s="106">
        <f>K1095-U1095</f>
        <v>0</v>
      </c>
      <c r="S1095" s="106">
        <f>IF(K1095-H1094&lt;0,0,K1095-H1094)</f>
        <v>0</v>
      </c>
      <c r="T1095" s="106">
        <f t="shared" si="309"/>
        <v>98.365381490613771</v>
      </c>
      <c r="U1095" s="107">
        <f>IF(S1095&gt;0,0,IF(U1094+(F1095-AL1095/$C$23)*$C$22/($C$21+$C$22)&gt;$C$8,$C$8,IF(V1095=$C$8,U1094+(F1095-AL1095/$C$23)*$C$22/$C$21,U1094+(F1095-AL1095/$C$23)*$C$22/($C$21+$C$22))))</f>
        <v>1400</v>
      </c>
      <c r="V1095" s="107">
        <f>IF(S1095=0,IF(V1094+(F1095-AL1095/$C$23)*$C$22/($C$21+$C$22)&gt;$C$8,$C$8,V1094+(F1095-AL1095/$C$23)*$C$22/($C$21+$C$22)),E1095)</f>
        <v>1400</v>
      </c>
      <c r="W1095" s="203">
        <f>IF(S1095&gt;0,0,IF(W1094+AL1095/$C$23&gt;$F$23,$F$23,W1094+AL1095/$C$23))</f>
        <v>1.6346185093862227</v>
      </c>
      <c r="X1095" s="105" t="str">
        <f>IF(R1095=0,"-",IF(U1095=0,FORECAST($C$8,Инклинометрия!$B$2:$B$152,Инклинометрия!$A$2:$A$152),FORECAST(R1095,Инклинометрия!$B$2:$B$152,Инклинометрия!$A$2:$A$152)))</f>
        <v>-</v>
      </c>
      <c r="Y1095" s="105" t="str">
        <f>IF(R1095=0,"-",IF(U1095=0,FORECAST($C$8-R1095,Инклинометрия!$B$2:$B$152,Инклинометрия!$A$2:$A$152),0))</f>
        <v>-</v>
      </c>
      <c r="Z1095" s="105" t="str">
        <f>IF(S1095=0,"-",FORECAST($C$8,Инклинометрия!$B$2:$B$152,Инклинометрия!$A$2:$A$152))</f>
        <v>-</v>
      </c>
      <c r="AA1095" s="105" t="str">
        <f>IF(S1095=0,"-",FORECAST($C$8-S1095,Инклинометрия!$B$2:$B$152,Инклинометрия!$A$2:$A$152))</f>
        <v>-</v>
      </c>
      <c r="AB1095" s="105">
        <f>IF(T1095=0,"-",FORECAST($C$6,Инклинометрия!$B$2:$B$152,Инклинометрия!$A$2:$A$152))</f>
        <v>1425</v>
      </c>
      <c r="AC1095" s="105">
        <f>IF(R1095=0,FORECAST($C$6-T1095,Инклинометрия!$B$2:$B$152,Инклинометрия!$A$2:$A$152),FORECAST($C$8,Инклинометрия!$B$2:$B$152,Инклинометрия!$A$2:$A$152))</f>
        <v>1331.5528875839168</v>
      </c>
      <c r="AD1095" s="107">
        <f>IF(U1095=0,"-",FORECAST($C$8,Инклинометрия!$B$2:$B$152,Инклинометрия!$A$2:$A$152))</f>
        <v>1330</v>
      </c>
      <c r="AE1095" s="107">
        <f>IF(U1095=0,"-",FORECAST($C$8-U1095,Инклинометрия!$B$2:$B$152,Инклинометрия!$A$2:$A$152))</f>
        <v>0</v>
      </c>
      <c r="AF1095" s="107">
        <f>FORECAST($C$8-S1095,Инклинометрия!$B$2:$B$152,Инклинометрия!$A$2:$A$152)</f>
        <v>1330</v>
      </c>
      <c r="AG1095" s="107">
        <f>FORECAST($C$8-(S1095+V1095),Инклинометрия!$B$2:$B$152,Инклинометрия!$A$2:$A$152)</f>
        <v>0</v>
      </c>
      <c r="AH1095" s="107">
        <f>IF(W1095=0,"-",FORECAST($C$8+W1095,Инклинометрия!$B$2:$B$152,Инклинометрия!$A$2:$A$152))</f>
        <v>1331.5528875839168</v>
      </c>
      <c r="AI1095" s="107">
        <f>IF(W1095=0,"-",FORECAST($C$8,Инклинометрия!$B$2:$B$152,Инклинометрия!$A$2:$A$152))</f>
        <v>1330</v>
      </c>
      <c r="AK1095" s="122">
        <f>2*PI()*$C$5*(AT1094-AT1093)/(LN(AN1094/$I$9)*$I$8/$I$7+LN($I$10/AN1094)*$I$8/$I$7)</f>
        <v>0</v>
      </c>
      <c r="AL1095" s="67">
        <f>AK1095*(B1095-B1094)</f>
        <v>0</v>
      </c>
      <c r="AM1095" s="23">
        <f t="shared" si="322"/>
        <v>4.3059540056097682E-2</v>
      </c>
      <c r="AN1095" s="26">
        <f>AN1094+AK1095*(B1095-B1094)/(2*PI()*$C$5*AN1094*$I$11)</f>
        <v>0.12986115207059001</v>
      </c>
      <c r="AO1095" s="87">
        <f t="shared" si="316"/>
        <v>111242.59539450394</v>
      </c>
      <c r="AP1095" s="87">
        <f>IF(R1095+U1095&lt;$C$8,0,32*$G$13/$C$12^2*($I$8*R1095+$I$6*U1095)+32*$G$14/($C$14^2-$C$13^2)*($I$8*S1095+$I$6*V1095))</f>
        <v>9917.5953945039291</v>
      </c>
      <c r="AQ1095" s="66">
        <f>R1095*$C$11*$C$9+U1095*$C$11*$C$10</f>
        <v>14695380</v>
      </c>
      <c r="AR1095" s="66">
        <f>S1095*$C$11*$C$9+V1095*$C$11*$C$10</f>
        <v>14695380</v>
      </c>
      <c r="AS1095" s="87">
        <f>$C$11*(T1095*$C$9+W1095*$C$10)</f>
        <v>789129.61404581123</v>
      </c>
      <c r="AT1095" s="45">
        <f t="shared" si="310"/>
        <v>15595752.209440315</v>
      </c>
      <c r="AU1095" s="75"/>
    </row>
    <row r="1096" spans="2:47" ht="15" thickBot="1" x14ac:dyDescent="0.35">
      <c r="B1096" s="41">
        <f t="shared" si="317"/>
        <v>10650</v>
      </c>
      <c r="C1096" s="8">
        <f t="shared" si="318"/>
        <v>106.5</v>
      </c>
      <c r="D1096" s="73">
        <f t="shared" si="304"/>
        <v>142.44374999999999</v>
      </c>
      <c r="E1096" s="29">
        <f t="shared" si="307"/>
        <v>7897.0363702926361</v>
      </c>
      <c r="F1096" s="29">
        <f t="shared" si="311"/>
        <v>7.4150576246875062</v>
      </c>
      <c r="G1096" s="29">
        <f t="shared" si="319"/>
        <v>9.9176395730195388</v>
      </c>
      <c r="H1096" s="17">
        <f t="shared" si="320"/>
        <v>10562.286145266331</v>
      </c>
      <c r="I1096" s="29">
        <f t="shared" si="312"/>
        <v>2.2250485660981263</v>
      </c>
      <c r="J1096" s="29">
        <f t="shared" si="313"/>
        <v>13.949340071223562</v>
      </c>
      <c r="K1096" s="32">
        <f>IF((D1095+L1095+M1095-AL1095)/($C$21+$C$22)&gt;$C$8,$C$8,(D1095+L1095+M1095-AL1095)/($C$21+$C$22))</f>
        <v>1400</v>
      </c>
      <c r="L1096" s="97">
        <f t="shared" si="305"/>
        <v>0</v>
      </c>
      <c r="M1096" s="96">
        <f t="shared" si="306"/>
        <v>0</v>
      </c>
      <c r="N1096" s="98">
        <f t="shared" si="314"/>
        <v>1.7382597742038917</v>
      </c>
      <c r="O1096" s="100">
        <f t="shared" si="308"/>
        <v>4.2266987561397071</v>
      </c>
      <c r="P1096" s="104">
        <f t="shared" si="315"/>
        <v>18.880500609176615</v>
      </c>
      <c r="Q1096" s="102">
        <f t="shared" si="321"/>
        <v>2.8886093440366814E-2</v>
      </c>
      <c r="R1096" s="106">
        <f>K1096-U1096</f>
        <v>0</v>
      </c>
      <c r="S1096" s="106">
        <f>IF(K1096-H1095&lt;0,0,K1096-H1095)</f>
        <v>0</v>
      </c>
      <c r="T1096" s="106">
        <f t="shared" si="309"/>
        <v>98.365381490613771</v>
      </c>
      <c r="U1096" s="107">
        <f>IF(S1096&gt;0,0,IF(U1095+(F1096-AL1096/$C$23)*$C$22/($C$21+$C$22)&gt;$C$8,$C$8,IF(V1096=$C$8,U1095+(F1096-AL1096/$C$23)*$C$22/$C$21,U1095+(F1096-AL1096/$C$23)*$C$22/($C$21+$C$22))))</f>
        <v>1400</v>
      </c>
      <c r="V1096" s="107">
        <f>IF(S1096=0,IF(V1095+(F1096-AL1096/$C$23)*$C$22/($C$21+$C$22)&gt;$C$8,$C$8,V1095+(F1096-AL1096/$C$23)*$C$22/($C$21+$C$22)),E1096)</f>
        <v>1400</v>
      </c>
      <c r="W1096" s="203">
        <f>IF(S1096&gt;0,0,IF(W1095+AL1096/$C$23&gt;$F$23,$F$23,W1095+AL1096/$C$23))</f>
        <v>1.6346185093862227</v>
      </c>
      <c r="X1096" s="105" t="str">
        <f>IF(R1096=0,"-",IF(U1096=0,FORECAST($C$8,Инклинометрия!$B$2:$B$152,Инклинометрия!$A$2:$A$152),FORECAST(R1096,Инклинометрия!$B$2:$B$152,Инклинометрия!$A$2:$A$152)))</f>
        <v>-</v>
      </c>
      <c r="Y1096" s="105" t="str">
        <f>IF(R1096=0,"-",IF(U1096=0,FORECAST($C$8-R1096,Инклинометрия!$B$2:$B$152,Инклинометрия!$A$2:$A$152),0))</f>
        <v>-</v>
      </c>
      <c r="Z1096" s="105" t="str">
        <f>IF(S1096=0,"-",FORECAST($C$8,Инклинометрия!$B$2:$B$152,Инклинометрия!$A$2:$A$152))</f>
        <v>-</v>
      </c>
      <c r="AA1096" s="105" t="str">
        <f>IF(S1096=0,"-",FORECAST($C$8-S1096,Инклинометрия!$B$2:$B$152,Инклинометрия!$A$2:$A$152))</f>
        <v>-</v>
      </c>
      <c r="AB1096" s="105">
        <f>IF(T1096=0,"-",FORECAST($C$6,Инклинометрия!$B$2:$B$152,Инклинометрия!$A$2:$A$152))</f>
        <v>1425</v>
      </c>
      <c r="AC1096" s="105">
        <f>IF(R1096=0,FORECAST($C$6-T1096,Инклинометрия!$B$2:$B$152,Инклинометрия!$A$2:$A$152),FORECAST($C$8,Инклинометрия!$B$2:$B$152,Инклинометрия!$A$2:$A$152))</f>
        <v>1331.5528875839168</v>
      </c>
      <c r="AD1096" s="107">
        <f>IF(U1096=0,"-",FORECAST($C$8,Инклинометрия!$B$2:$B$152,Инклинометрия!$A$2:$A$152))</f>
        <v>1330</v>
      </c>
      <c r="AE1096" s="107">
        <f>IF(U1096=0,"-",FORECAST($C$8-U1096,Инклинометрия!$B$2:$B$152,Инклинометрия!$A$2:$A$152))</f>
        <v>0</v>
      </c>
      <c r="AF1096" s="107">
        <f>FORECAST($C$8-S1096,Инклинометрия!$B$2:$B$152,Инклинометрия!$A$2:$A$152)</f>
        <v>1330</v>
      </c>
      <c r="AG1096" s="107">
        <f>FORECAST($C$8-(S1096+V1096),Инклинометрия!$B$2:$B$152,Инклинометрия!$A$2:$A$152)</f>
        <v>0</v>
      </c>
      <c r="AH1096" s="107">
        <f>IF(W1096=0,"-",FORECAST($C$8+W1096,Инклинометрия!$B$2:$B$152,Инклинометрия!$A$2:$A$152))</f>
        <v>1331.5528875839168</v>
      </c>
      <c r="AI1096" s="107">
        <f>IF(W1096=0,"-",FORECAST($C$8,Инклинометрия!$B$2:$B$152,Инклинометрия!$A$2:$A$152))</f>
        <v>1330</v>
      </c>
      <c r="AK1096" s="122">
        <f>2*PI()*$C$5*(AT1095-AT1094)/(LN(AN1095/$I$9)*$I$8/$I$7+LN($I$10/AN1095)*$I$8/$I$7)</f>
        <v>0</v>
      </c>
      <c r="AL1096" s="67">
        <f>AK1096*(B1096-B1095)</f>
        <v>0</v>
      </c>
      <c r="AM1096" s="23">
        <f t="shared" si="322"/>
        <v>4.3059540056097682E-2</v>
      </c>
      <c r="AN1096" s="26">
        <f>AN1095+AK1096*(B1096-B1095)/(2*PI()*$C$5*AN1095*$I$11)</f>
        <v>0.12986115207059001</v>
      </c>
      <c r="AO1096" s="87">
        <f t="shared" si="316"/>
        <v>111242.59539450394</v>
      </c>
      <c r="AP1096" s="87">
        <f>IF(R1096+U1096&lt;$C$8,0,32*$G$13/$C$12^2*($I$8*R1096+$I$6*U1096)+32*$G$14/($C$14^2-$C$13^2)*($I$8*S1096+$I$6*V1096))</f>
        <v>9917.5953945039291</v>
      </c>
      <c r="AQ1096" s="66">
        <f>R1096*$C$11*$C$9+U1096*$C$11*$C$10</f>
        <v>14695380</v>
      </c>
      <c r="AR1096" s="66">
        <f>S1096*$C$11*$C$9+V1096*$C$11*$C$10</f>
        <v>14695380</v>
      </c>
      <c r="AS1096" s="87">
        <f>$C$11*(T1096*$C$9+W1096*$C$10)</f>
        <v>789129.61404581123</v>
      </c>
      <c r="AT1096" s="45">
        <f t="shared" si="310"/>
        <v>15595752.209440315</v>
      </c>
      <c r="AU1096" s="75"/>
    </row>
    <row r="1097" spans="2:47" ht="15" thickBot="1" x14ac:dyDescent="0.35">
      <c r="B1097" s="41">
        <f t="shared" si="317"/>
        <v>10660</v>
      </c>
      <c r="C1097" s="8">
        <f t="shared" si="318"/>
        <v>106.60000000000001</v>
      </c>
      <c r="D1097" s="73">
        <f t="shared" si="304"/>
        <v>142.57750000000001</v>
      </c>
      <c r="E1097" s="29">
        <f t="shared" si="307"/>
        <v>7904.4514279173245</v>
      </c>
      <c r="F1097" s="29">
        <f t="shared" si="311"/>
        <v>7.4150576246884157</v>
      </c>
      <c r="G1097" s="29">
        <f t="shared" si="319"/>
        <v>9.9176395730207556</v>
      </c>
      <c r="H1097" s="17">
        <f t="shared" si="320"/>
        <v>10572.203784839352</v>
      </c>
      <c r="I1097" s="29">
        <f t="shared" si="312"/>
        <v>2.2250485660981263</v>
      </c>
      <c r="J1097" s="29">
        <f t="shared" si="313"/>
        <v>13.949340071224418</v>
      </c>
      <c r="K1097" s="32">
        <f>IF((D1096+L1096+M1096-AL1096)/($C$21+$C$22)&gt;$C$8,$C$8,(D1096+L1096+M1096-AL1096)/($C$21+$C$22))</f>
        <v>1400</v>
      </c>
      <c r="L1097" s="97">
        <f t="shared" si="305"/>
        <v>0</v>
      </c>
      <c r="M1097" s="96">
        <f t="shared" si="306"/>
        <v>0</v>
      </c>
      <c r="N1097" s="98">
        <f t="shared" si="314"/>
        <v>1.7382597742038917</v>
      </c>
      <c r="O1097" s="100">
        <f t="shared" si="308"/>
        <v>4.2266987561397071</v>
      </c>
      <c r="P1097" s="104">
        <f t="shared" si="315"/>
        <v>18.880500609176615</v>
      </c>
      <c r="Q1097" s="102">
        <f t="shared" si="321"/>
        <v>2.8886093440366814E-2</v>
      </c>
      <c r="R1097" s="106">
        <f>K1097-U1097</f>
        <v>0</v>
      </c>
      <c r="S1097" s="106">
        <f>IF(K1097-H1096&lt;0,0,K1097-H1096)</f>
        <v>0</v>
      </c>
      <c r="T1097" s="106">
        <f t="shared" si="309"/>
        <v>98.365381490613771</v>
      </c>
      <c r="U1097" s="107">
        <f>IF(S1097&gt;0,0,IF(U1096+(F1097-AL1097/$C$23)*$C$22/($C$21+$C$22)&gt;$C$8,$C$8,IF(V1097=$C$8,U1096+(F1097-AL1097/$C$23)*$C$22/$C$21,U1096+(F1097-AL1097/$C$23)*$C$22/($C$21+$C$22))))</f>
        <v>1400</v>
      </c>
      <c r="V1097" s="107">
        <f>IF(S1097=0,IF(V1096+(F1097-AL1097/$C$23)*$C$22/($C$21+$C$22)&gt;$C$8,$C$8,V1096+(F1097-AL1097/$C$23)*$C$22/($C$21+$C$22)),E1097)</f>
        <v>1400</v>
      </c>
      <c r="W1097" s="203">
        <f>IF(S1097&gt;0,0,IF(W1096+AL1097/$C$23&gt;$F$23,$F$23,W1096+AL1097/$C$23))</f>
        <v>1.6346185093862227</v>
      </c>
      <c r="X1097" s="105" t="str">
        <f>IF(R1097=0,"-",IF(U1097=0,FORECAST($C$8,Инклинометрия!$B$2:$B$152,Инклинометрия!$A$2:$A$152),FORECAST(R1097,Инклинометрия!$B$2:$B$152,Инклинометрия!$A$2:$A$152)))</f>
        <v>-</v>
      </c>
      <c r="Y1097" s="105" t="str">
        <f>IF(R1097=0,"-",IF(U1097=0,FORECAST($C$8-R1097,Инклинометрия!$B$2:$B$152,Инклинометрия!$A$2:$A$152),0))</f>
        <v>-</v>
      </c>
      <c r="Z1097" s="105" t="str">
        <f>IF(S1097=0,"-",FORECAST($C$8,Инклинометрия!$B$2:$B$152,Инклинометрия!$A$2:$A$152))</f>
        <v>-</v>
      </c>
      <c r="AA1097" s="105" t="str">
        <f>IF(S1097=0,"-",FORECAST($C$8-S1097,Инклинометрия!$B$2:$B$152,Инклинометрия!$A$2:$A$152))</f>
        <v>-</v>
      </c>
      <c r="AB1097" s="105">
        <f>IF(T1097=0,"-",FORECAST($C$6,Инклинометрия!$B$2:$B$152,Инклинометрия!$A$2:$A$152))</f>
        <v>1425</v>
      </c>
      <c r="AC1097" s="105">
        <f>IF(R1097=0,FORECAST($C$6-T1097,Инклинометрия!$B$2:$B$152,Инклинометрия!$A$2:$A$152),FORECAST($C$8,Инклинометрия!$B$2:$B$152,Инклинометрия!$A$2:$A$152))</f>
        <v>1331.5528875839168</v>
      </c>
      <c r="AD1097" s="107">
        <f>IF(U1097=0,"-",FORECAST($C$8,Инклинометрия!$B$2:$B$152,Инклинометрия!$A$2:$A$152))</f>
        <v>1330</v>
      </c>
      <c r="AE1097" s="107">
        <f>IF(U1097=0,"-",FORECAST($C$8-U1097,Инклинометрия!$B$2:$B$152,Инклинометрия!$A$2:$A$152))</f>
        <v>0</v>
      </c>
      <c r="AF1097" s="107">
        <f>FORECAST($C$8-S1097,Инклинометрия!$B$2:$B$152,Инклинометрия!$A$2:$A$152)</f>
        <v>1330</v>
      </c>
      <c r="AG1097" s="107">
        <f>FORECAST($C$8-(S1097+V1097),Инклинометрия!$B$2:$B$152,Инклинометрия!$A$2:$A$152)</f>
        <v>0</v>
      </c>
      <c r="AH1097" s="107">
        <f>IF(W1097=0,"-",FORECAST($C$8+W1097,Инклинометрия!$B$2:$B$152,Инклинометрия!$A$2:$A$152))</f>
        <v>1331.5528875839168</v>
      </c>
      <c r="AI1097" s="107">
        <f>IF(W1097=0,"-",FORECAST($C$8,Инклинометрия!$B$2:$B$152,Инклинометрия!$A$2:$A$152))</f>
        <v>1330</v>
      </c>
      <c r="AK1097" s="122">
        <f>2*PI()*$C$5*(AT1096-AT1095)/(LN(AN1096/$I$9)*$I$8/$I$7+LN($I$10/AN1096)*$I$8/$I$7)</f>
        <v>0</v>
      </c>
      <c r="AL1097" s="67">
        <f>AK1097*(B1097-B1096)</f>
        <v>0</v>
      </c>
      <c r="AM1097" s="23">
        <f t="shared" si="322"/>
        <v>4.3059540056097682E-2</v>
      </c>
      <c r="AN1097" s="26">
        <f>AN1096+AK1097*(B1097-B1096)/(2*PI()*$C$5*AN1096*$I$11)</f>
        <v>0.12986115207059001</v>
      </c>
      <c r="AO1097" s="87">
        <f t="shared" si="316"/>
        <v>111242.59539450394</v>
      </c>
      <c r="AP1097" s="87">
        <f>IF(R1097+U1097&lt;$C$8,0,32*$G$13/$C$12^2*($I$8*R1097+$I$6*U1097)+32*$G$14/($C$14^2-$C$13^2)*($I$8*S1097+$I$6*V1097))</f>
        <v>9917.5953945039291</v>
      </c>
      <c r="AQ1097" s="66">
        <f>R1097*$C$11*$C$9+U1097*$C$11*$C$10</f>
        <v>14695380</v>
      </c>
      <c r="AR1097" s="66">
        <f>S1097*$C$11*$C$9+V1097*$C$11*$C$10</f>
        <v>14695380</v>
      </c>
      <c r="AS1097" s="87">
        <f>$C$11*(T1097*$C$9+W1097*$C$10)</f>
        <v>789129.61404581123</v>
      </c>
      <c r="AT1097" s="45">
        <f t="shared" si="310"/>
        <v>15595752.209440315</v>
      </c>
      <c r="AU1097" s="75"/>
    </row>
    <row r="1098" spans="2:47" ht="15" thickBot="1" x14ac:dyDescent="0.35">
      <c r="B1098" s="41">
        <f t="shared" si="317"/>
        <v>10670</v>
      </c>
      <c r="C1098" s="8">
        <f t="shared" si="318"/>
        <v>106.7</v>
      </c>
      <c r="D1098" s="73">
        <f t="shared" si="304"/>
        <v>142.71125000000001</v>
      </c>
      <c r="E1098" s="29">
        <f t="shared" si="307"/>
        <v>7911.866485542012</v>
      </c>
      <c r="F1098" s="29">
        <f t="shared" si="311"/>
        <v>7.4150576246875062</v>
      </c>
      <c r="G1098" s="29">
        <f t="shared" si="319"/>
        <v>9.9176395730195388</v>
      </c>
      <c r="H1098" s="17">
        <f t="shared" si="320"/>
        <v>10582.121424412371</v>
      </c>
      <c r="I1098" s="29">
        <f t="shared" si="312"/>
        <v>2.2250485660981263</v>
      </c>
      <c r="J1098" s="29">
        <f t="shared" si="313"/>
        <v>13.949340071223562</v>
      </c>
      <c r="K1098" s="32">
        <f>IF((D1097+L1097+M1097-AL1097)/($C$21+$C$22)&gt;$C$8,$C$8,(D1097+L1097+M1097-AL1097)/($C$21+$C$22))</f>
        <v>1400</v>
      </c>
      <c r="L1098" s="97">
        <f t="shared" si="305"/>
        <v>0</v>
      </c>
      <c r="M1098" s="96">
        <f t="shared" si="306"/>
        <v>0</v>
      </c>
      <c r="N1098" s="98">
        <f t="shared" si="314"/>
        <v>1.7382597742038917</v>
      </c>
      <c r="O1098" s="100">
        <f t="shared" si="308"/>
        <v>4.2266987561397071</v>
      </c>
      <c r="P1098" s="104">
        <f t="shared" si="315"/>
        <v>18.880500609176615</v>
      </c>
      <c r="Q1098" s="102">
        <f t="shared" si="321"/>
        <v>2.8886093440366814E-2</v>
      </c>
      <c r="R1098" s="106">
        <f>K1098-U1098</f>
        <v>0</v>
      </c>
      <c r="S1098" s="106">
        <f>IF(K1098-H1097&lt;0,0,K1098-H1097)</f>
        <v>0</v>
      </c>
      <c r="T1098" s="106">
        <f t="shared" si="309"/>
        <v>98.365381490613771</v>
      </c>
      <c r="U1098" s="107">
        <f>IF(S1098&gt;0,0,IF(U1097+(F1098-AL1098/$C$23)*$C$22/($C$21+$C$22)&gt;$C$8,$C$8,IF(V1098=$C$8,U1097+(F1098-AL1098/$C$23)*$C$22/$C$21,U1097+(F1098-AL1098/$C$23)*$C$22/($C$21+$C$22))))</f>
        <v>1400</v>
      </c>
      <c r="V1098" s="107">
        <f>IF(S1098=0,IF(V1097+(F1098-AL1098/$C$23)*$C$22/($C$21+$C$22)&gt;$C$8,$C$8,V1097+(F1098-AL1098/$C$23)*$C$22/($C$21+$C$22)),E1098)</f>
        <v>1400</v>
      </c>
      <c r="W1098" s="203">
        <f>IF(S1098&gt;0,0,IF(W1097+AL1098/$C$23&gt;$F$23,$F$23,W1097+AL1098/$C$23))</f>
        <v>1.6346185093862227</v>
      </c>
      <c r="X1098" s="105" t="str">
        <f>IF(R1098=0,"-",IF(U1098=0,FORECAST($C$8,Инклинометрия!$B$2:$B$152,Инклинометрия!$A$2:$A$152),FORECAST(R1098,Инклинометрия!$B$2:$B$152,Инклинометрия!$A$2:$A$152)))</f>
        <v>-</v>
      </c>
      <c r="Y1098" s="105" t="str">
        <f>IF(R1098=0,"-",IF(U1098=0,FORECAST($C$8-R1098,Инклинометрия!$B$2:$B$152,Инклинометрия!$A$2:$A$152),0))</f>
        <v>-</v>
      </c>
      <c r="Z1098" s="105" t="str">
        <f>IF(S1098=0,"-",FORECAST($C$8,Инклинометрия!$B$2:$B$152,Инклинометрия!$A$2:$A$152))</f>
        <v>-</v>
      </c>
      <c r="AA1098" s="105" t="str">
        <f>IF(S1098=0,"-",FORECAST($C$8-S1098,Инклинометрия!$B$2:$B$152,Инклинометрия!$A$2:$A$152))</f>
        <v>-</v>
      </c>
      <c r="AB1098" s="105">
        <f>IF(T1098=0,"-",FORECAST($C$6,Инклинометрия!$B$2:$B$152,Инклинометрия!$A$2:$A$152))</f>
        <v>1425</v>
      </c>
      <c r="AC1098" s="105">
        <f>IF(R1098=0,FORECAST($C$6-T1098,Инклинометрия!$B$2:$B$152,Инклинометрия!$A$2:$A$152),FORECAST($C$8,Инклинометрия!$B$2:$B$152,Инклинометрия!$A$2:$A$152))</f>
        <v>1331.5528875839168</v>
      </c>
      <c r="AD1098" s="107">
        <f>IF(U1098=0,"-",FORECAST($C$8,Инклинометрия!$B$2:$B$152,Инклинометрия!$A$2:$A$152))</f>
        <v>1330</v>
      </c>
      <c r="AE1098" s="107">
        <f>IF(U1098=0,"-",FORECAST($C$8-U1098,Инклинометрия!$B$2:$B$152,Инклинометрия!$A$2:$A$152))</f>
        <v>0</v>
      </c>
      <c r="AF1098" s="107">
        <f>FORECAST($C$8-S1098,Инклинометрия!$B$2:$B$152,Инклинометрия!$A$2:$A$152)</f>
        <v>1330</v>
      </c>
      <c r="AG1098" s="107">
        <f>FORECAST($C$8-(S1098+V1098),Инклинометрия!$B$2:$B$152,Инклинометрия!$A$2:$A$152)</f>
        <v>0</v>
      </c>
      <c r="AH1098" s="107">
        <f>IF(W1098=0,"-",FORECAST($C$8+W1098,Инклинометрия!$B$2:$B$152,Инклинометрия!$A$2:$A$152))</f>
        <v>1331.5528875839168</v>
      </c>
      <c r="AI1098" s="107">
        <f>IF(W1098=0,"-",FORECAST($C$8,Инклинометрия!$B$2:$B$152,Инклинометрия!$A$2:$A$152))</f>
        <v>1330</v>
      </c>
      <c r="AK1098" s="122">
        <f>2*PI()*$C$5*(AT1097-AT1096)/(LN(AN1097/$I$9)*$I$8/$I$7+LN($I$10/AN1097)*$I$8/$I$7)</f>
        <v>0</v>
      </c>
      <c r="AL1098" s="67">
        <f>AK1098*(B1098-B1097)</f>
        <v>0</v>
      </c>
      <c r="AM1098" s="23">
        <f t="shared" si="322"/>
        <v>4.3059540056097682E-2</v>
      </c>
      <c r="AN1098" s="26">
        <f>AN1097+AK1098*(B1098-B1097)/(2*PI()*$C$5*AN1097*$I$11)</f>
        <v>0.12986115207059001</v>
      </c>
      <c r="AO1098" s="87">
        <f t="shared" si="316"/>
        <v>111242.59539450394</v>
      </c>
      <c r="AP1098" s="87">
        <f>IF(R1098+U1098&lt;$C$8,0,32*$G$13/$C$12^2*($I$8*R1098+$I$6*U1098)+32*$G$14/($C$14^2-$C$13^2)*($I$8*S1098+$I$6*V1098))</f>
        <v>9917.5953945039291</v>
      </c>
      <c r="AQ1098" s="66">
        <f>R1098*$C$11*$C$9+U1098*$C$11*$C$10</f>
        <v>14695380</v>
      </c>
      <c r="AR1098" s="66">
        <f>S1098*$C$11*$C$9+V1098*$C$11*$C$10</f>
        <v>14695380</v>
      </c>
      <c r="AS1098" s="87">
        <f>$C$11*(T1098*$C$9+W1098*$C$10)</f>
        <v>789129.61404581123</v>
      </c>
      <c r="AT1098" s="45">
        <f t="shared" si="310"/>
        <v>15595752.209440315</v>
      </c>
      <c r="AU1098" s="75"/>
    </row>
    <row r="1099" spans="2:47" ht="15" thickBot="1" x14ac:dyDescent="0.35">
      <c r="B1099" s="41">
        <f t="shared" si="317"/>
        <v>10680</v>
      </c>
      <c r="C1099" s="8">
        <f t="shared" si="318"/>
        <v>106.8</v>
      </c>
      <c r="D1099" s="73">
        <f t="shared" si="304"/>
        <v>142.845</v>
      </c>
      <c r="E1099" s="29">
        <f t="shared" si="307"/>
        <v>7919.2815431666995</v>
      </c>
      <c r="F1099" s="29">
        <f t="shared" si="311"/>
        <v>7.4150576246875062</v>
      </c>
      <c r="G1099" s="29">
        <f t="shared" si="319"/>
        <v>9.9176395730195388</v>
      </c>
      <c r="H1099" s="17">
        <f t="shared" si="320"/>
        <v>10592.03906398539</v>
      </c>
      <c r="I1099" s="29">
        <f t="shared" si="312"/>
        <v>2.2250485660981263</v>
      </c>
      <c r="J1099" s="29">
        <f t="shared" si="313"/>
        <v>13.949340071223562</v>
      </c>
      <c r="K1099" s="32">
        <f>IF((D1098+L1098+M1098-AL1098)/($C$21+$C$22)&gt;$C$8,$C$8,(D1098+L1098+M1098-AL1098)/($C$21+$C$22))</f>
        <v>1400</v>
      </c>
      <c r="L1099" s="97">
        <f t="shared" si="305"/>
        <v>0</v>
      </c>
      <c r="M1099" s="96">
        <f t="shared" si="306"/>
        <v>0</v>
      </c>
      <c r="N1099" s="98">
        <f t="shared" si="314"/>
        <v>1.7382597742038917</v>
      </c>
      <c r="O1099" s="100">
        <f t="shared" si="308"/>
        <v>4.2266987561397071</v>
      </c>
      <c r="P1099" s="104">
        <f t="shared" si="315"/>
        <v>18.880500609176615</v>
      </c>
      <c r="Q1099" s="102">
        <f t="shared" si="321"/>
        <v>2.8886093440366814E-2</v>
      </c>
      <c r="R1099" s="106">
        <f>K1099-U1099</f>
        <v>0</v>
      </c>
      <c r="S1099" s="106">
        <f>IF(K1099-H1098&lt;0,0,K1099-H1098)</f>
        <v>0</v>
      </c>
      <c r="T1099" s="106">
        <f t="shared" si="309"/>
        <v>98.365381490613771</v>
      </c>
      <c r="U1099" s="107">
        <f>IF(S1099&gt;0,0,IF(U1098+(F1099-AL1099/$C$23)*$C$22/($C$21+$C$22)&gt;$C$8,$C$8,IF(V1099=$C$8,U1098+(F1099-AL1099/$C$23)*$C$22/$C$21,U1098+(F1099-AL1099/$C$23)*$C$22/($C$21+$C$22))))</f>
        <v>1400</v>
      </c>
      <c r="V1099" s="107">
        <f>IF(S1099=0,IF(V1098+(F1099-AL1099/$C$23)*$C$22/($C$21+$C$22)&gt;$C$8,$C$8,V1098+(F1099-AL1099/$C$23)*$C$22/($C$21+$C$22)),E1099)</f>
        <v>1400</v>
      </c>
      <c r="W1099" s="203">
        <f>IF(S1099&gt;0,0,IF(W1098+AL1099/$C$23&gt;$F$23,$F$23,W1098+AL1099/$C$23))</f>
        <v>1.6346185093862227</v>
      </c>
      <c r="X1099" s="105" t="str">
        <f>IF(R1099=0,"-",IF(U1099=0,FORECAST($C$8,Инклинометрия!$B$2:$B$152,Инклинометрия!$A$2:$A$152),FORECAST(R1099,Инклинометрия!$B$2:$B$152,Инклинометрия!$A$2:$A$152)))</f>
        <v>-</v>
      </c>
      <c r="Y1099" s="105" t="str">
        <f>IF(R1099=0,"-",IF(U1099=0,FORECAST($C$8-R1099,Инклинометрия!$B$2:$B$152,Инклинометрия!$A$2:$A$152),0))</f>
        <v>-</v>
      </c>
      <c r="Z1099" s="105" t="str">
        <f>IF(S1099=0,"-",FORECAST($C$8,Инклинометрия!$B$2:$B$152,Инклинометрия!$A$2:$A$152))</f>
        <v>-</v>
      </c>
      <c r="AA1099" s="105" t="str">
        <f>IF(S1099=0,"-",FORECAST($C$8-S1099,Инклинометрия!$B$2:$B$152,Инклинометрия!$A$2:$A$152))</f>
        <v>-</v>
      </c>
      <c r="AB1099" s="105">
        <f>IF(T1099=0,"-",FORECAST($C$6,Инклинометрия!$B$2:$B$152,Инклинометрия!$A$2:$A$152))</f>
        <v>1425</v>
      </c>
      <c r="AC1099" s="105">
        <f>IF(R1099=0,FORECAST($C$6-T1099,Инклинометрия!$B$2:$B$152,Инклинометрия!$A$2:$A$152),FORECAST($C$8,Инклинометрия!$B$2:$B$152,Инклинометрия!$A$2:$A$152))</f>
        <v>1331.5528875839168</v>
      </c>
      <c r="AD1099" s="107">
        <f>IF(U1099=0,"-",FORECAST($C$8,Инклинометрия!$B$2:$B$152,Инклинометрия!$A$2:$A$152))</f>
        <v>1330</v>
      </c>
      <c r="AE1099" s="107">
        <f>IF(U1099=0,"-",FORECAST($C$8-U1099,Инклинометрия!$B$2:$B$152,Инклинометрия!$A$2:$A$152))</f>
        <v>0</v>
      </c>
      <c r="AF1099" s="107">
        <f>FORECAST($C$8-S1099,Инклинометрия!$B$2:$B$152,Инклинометрия!$A$2:$A$152)</f>
        <v>1330</v>
      </c>
      <c r="AG1099" s="107">
        <f>FORECAST($C$8-(S1099+V1099),Инклинометрия!$B$2:$B$152,Инклинометрия!$A$2:$A$152)</f>
        <v>0</v>
      </c>
      <c r="AH1099" s="107">
        <f>IF(W1099=0,"-",FORECAST($C$8+W1099,Инклинометрия!$B$2:$B$152,Инклинометрия!$A$2:$A$152))</f>
        <v>1331.5528875839168</v>
      </c>
      <c r="AI1099" s="107">
        <f>IF(W1099=0,"-",FORECAST($C$8,Инклинометрия!$B$2:$B$152,Инклинометрия!$A$2:$A$152))</f>
        <v>1330</v>
      </c>
      <c r="AK1099" s="122">
        <f>2*PI()*$C$5*(AT1098-AT1097)/(LN(AN1098/$I$9)*$I$8/$I$7+LN($I$10/AN1098)*$I$8/$I$7)</f>
        <v>0</v>
      </c>
      <c r="AL1099" s="67">
        <f>AK1099*(B1099-B1098)</f>
        <v>0</v>
      </c>
      <c r="AM1099" s="23">
        <f t="shared" si="322"/>
        <v>4.3059540056097682E-2</v>
      </c>
      <c r="AN1099" s="26">
        <f>AN1098+AK1099*(B1099-B1098)/(2*PI()*$C$5*AN1098*$I$11)</f>
        <v>0.12986115207059001</v>
      </c>
      <c r="AO1099" s="87">
        <f t="shared" si="316"/>
        <v>111242.59539450394</v>
      </c>
      <c r="AP1099" s="87">
        <f>IF(R1099+U1099&lt;$C$8,0,32*$G$13/$C$12^2*($I$8*R1099+$I$6*U1099)+32*$G$14/($C$14^2-$C$13^2)*($I$8*S1099+$I$6*V1099))</f>
        <v>9917.5953945039291</v>
      </c>
      <c r="AQ1099" s="66">
        <f>R1099*$C$11*$C$9+U1099*$C$11*$C$10</f>
        <v>14695380</v>
      </c>
      <c r="AR1099" s="66">
        <f>S1099*$C$11*$C$9+V1099*$C$11*$C$10</f>
        <v>14695380</v>
      </c>
      <c r="AS1099" s="87">
        <f>$C$11*(T1099*$C$9+W1099*$C$10)</f>
        <v>789129.61404581123</v>
      </c>
      <c r="AT1099" s="45">
        <f t="shared" si="310"/>
        <v>15595752.209440315</v>
      </c>
      <c r="AU1099" s="75"/>
    </row>
    <row r="1100" spans="2:47" ht="15" thickBot="1" x14ac:dyDescent="0.35">
      <c r="B1100" s="41">
        <f t="shared" si="317"/>
        <v>10690</v>
      </c>
      <c r="C1100" s="8">
        <f t="shared" si="318"/>
        <v>106.9</v>
      </c>
      <c r="D1100" s="73">
        <f t="shared" si="304"/>
        <v>142.97874999999999</v>
      </c>
      <c r="E1100" s="29">
        <f t="shared" si="307"/>
        <v>7926.6966007913879</v>
      </c>
      <c r="F1100" s="29">
        <f t="shared" si="311"/>
        <v>7.4150576246884157</v>
      </c>
      <c r="G1100" s="29">
        <f t="shared" si="319"/>
        <v>9.9176395730207556</v>
      </c>
      <c r="H1100" s="17">
        <f t="shared" si="320"/>
        <v>10601.956703558411</v>
      </c>
      <c r="I1100" s="29">
        <f t="shared" si="312"/>
        <v>2.2250485660981263</v>
      </c>
      <c r="J1100" s="29">
        <f t="shared" si="313"/>
        <v>13.949340071224418</v>
      </c>
      <c r="K1100" s="32">
        <f>IF((D1099+L1099+M1099-AL1099)/($C$21+$C$22)&gt;$C$8,$C$8,(D1099+L1099+M1099-AL1099)/($C$21+$C$22))</f>
        <v>1400</v>
      </c>
      <c r="L1100" s="97">
        <f t="shared" si="305"/>
        <v>0</v>
      </c>
      <c r="M1100" s="96">
        <f t="shared" si="306"/>
        <v>0</v>
      </c>
      <c r="N1100" s="98">
        <f t="shared" si="314"/>
        <v>1.7382597742038917</v>
      </c>
      <c r="O1100" s="100">
        <f t="shared" si="308"/>
        <v>4.2266987561397071</v>
      </c>
      <c r="P1100" s="104">
        <f t="shared" si="315"/>
        <v>18.880500609176615</v>
      </c>
      <c r="Q1100" s="102">
        <f t="shared" si="321"/>
        <v>2.8886093440366814E-2</v>
      </c>
      <c r="R1100" s="106">
        <f>K1100-U1100</f>
        <v>0</v>
      </c>
      <c r="S1100" s="106">
        <f>IF(K1100-H1099&lt;0,0,K1100-H1099)</f>
        <v>0</v>
      </c>
      <c r="T1100" s="106">
        <f t="shared" si="309"/>
        <v>98.365381490613771</v>
      </c>
      <c r="U1100" s="107">
        <f>IF(S1100&gt;0,0,IF(U1099+(F1100-AL1100/$C$23)*$C$22/($C$21+$C$22)&gt;$C$8,$C$8,IF(V1100=$C$8,U1099+(F1100-AL1100/$C$23)*$C$22/$C$21,U1099+(F1100-AL1100/$C$23)*$C$22/($C$21+$C$22))))</f>
        <v>1400</v>
      </c>
      <c r="V1100" s="107">
        <f>IF(S1100=0,IF(V1099+(F1100-AL1100/$C$23)*$C$22/($C$21+$C$22)&gt;$C$8,$C$8,V1099+(F1100-AL1100/$C$23)*$C$22/($C$21+$C$22)),E1100)</f>
        <v>1400</v>
      </c>
      <c r="W1100" s="203">
        <f>IF(S1100&gt;0,0,IF(W1099+AL1100/$C$23&gt;$F$23,$F$23,W1099+AL1100/$C$23))</f>
        <v>1.6346185093862227</v>
      </c>
      <c r="X1100" s="105" t="str">
        <f>IF(R1100=0,"-",IF(U1100=0,FORECAST($C$8,Инклинометрия!$B$2:$B$152,Инклинометрия!$A$2:$A$152),FORECAST(R1100,Инклинометрия!$B$2:$B$152,Инклинометрия!$A$2:$A$152)))</f>
        <v>-</v>
      </c>
      <c r="Y1100" s="105" t="str">
        <f>IF(R1100=0,"-",IF(U1100=0,FORECAST($C$8-R1100,Инклинометрия!$B$2:$B$152,Инклинометрия!$A$2:$A$152),0))</f>
        <v>-</v>
      </c>
      <c r="Z1100" s="105" t="str">
        <f>IF(S1100=0,"-",FORECAST($C$8,Инклинометрия!$B$2:$B$152,Инклинометрия!$A$2:$A$152))</f>
        <v>-</v>
      </c>
      <c r="AA1100" s="105" t="str">
        <f>IF(S1100=0,"-",FORECAST($C$8-S1100,Инклинометрия!$B$2:$B$152,Инклинометрия!$A$2:$A$152))</f>
        <v>-</v>
      </c>
      <c r="AB1100" s="105">
        <f>IF(T1100=0,"-",FORECAST($C$6,Инклинометрия!$B$2:$B$152,Инклинометрия!$A$2:$A$152))</f>
        <v>1425</v>
      </c>
      <c r="AC1100" s="105">
        <f>IF(R1100=0,FORECAST($C$6-T1100,Инклинометрия!$B$2:$B$152,Инклинометрия!$A$2:$A$152),FORECAST($C$8,Инклинометрия!$B$2:$B$152,Инклинометрия!$A$2:$A$152))</f>
        <v>1331.5528875839168</v>
      </c>
      <c r="AD1100" s="107">
        <f>IF(U1100=0,"-",FORECAST($C$8,Инклинометрия!$B$2:$B$152,Инклинометрия!$A$2:$A$152))</f>
        <v>1330</v>
      </c>
      <c r="AE1100" s="107">
        <f>IF(U1100=0,"-",FORECAST($C$8-U1100,Инклинометрия!$B$2:$B$152,Инклинометрия!$A$2:$A$152))</f>
        <v>0</v>
      </c>
      <c r="AF1100" s="107">
        <f>FORECAST($C$8-S1100,Инклинометрия!$B$2:$B$152,Инклинометрия!$A$2:$A$152)</f>
        <v>1330</v>
      </c>
      <c r="AG1100" s="107">
        <f>FORECAST($C$8-(S1100+V1100),Инклинометрия!$B$2:$B$152,Инклинометрия!$A$2:$A$152)</f>
        <v>0</v>
      </c>
      <c r="AH1100" s="107">
        <f>IF(W1100=0,"-",FORECAST($C$8+W1100,Инклинометрия!$B$2:$B$152,Инклинометрия!$A$2:$A$152))</f>
        <v>1331.5528875839168</v>
      </c>
      <c r="AI1100" s="107">
        <f>IF(W1100=0,"-",FORECAST($C$8,Инклинометрия!$B$2:$B$152,Инклинометрия!$A$2:$A$152))</f>
        <v>1330</v>
      </c>
      <c r="AK1100" s="122">
        <f>2*PI()*$C$5*(AT1099-AT1098)/(LN(AN1099/$I$9)*$I$8/$I$7+LN($I$10/AN1099)*$I$8/$I$7)</f>
        <v>0</v>
      </c>
      <c r="AL1100" s="67">
        <f>AK1100*(B1100-B1099)</f>
        <v>0</v>
      </c>
      <c r="AM1100" s="23">
        <f t="shared" si="322"/>
        <v>4.3059540056097682E-2</v>
      </c>
      <c r="AN1100" s="26">
        <f>AN1099+AK1100*(B1100-B1099)/(2*PI()*$C$5*AN1099*$I$11)</f>
        <v>0.12986115207059001</v>
      </c>
      <c r="AO1100" s="87">
        <f t="shared" si="316"/>
        <v>111242.59539450394</v>
      </c>
      <c r="AP1100" s="87">
        <f>IF(R1100+U1100&lt;$C$8,0,32*$G$13/$C$12^2*($I$8*R1100+$I$6*U1100)+32*$G$14/($C$14^2-$C$13^2)*($I$8*S1100+$I$6*V1100))</f>
        <v>9917.5953945039291</v>
      </c>
      <c r="AQ1100" s="66">
        <f>R1100*$C$11*$C$9+U1100*$C$11*$C$10</f>
        <v>14695380</v>
      </c>
      <c r="AR1100" s="66">
        <f>S1100*$C$11*$C$9+V1100*$C$11*$C$10</f>
        <v>14695380</v>
      </c>
      <c r="AS1100" s="87">
        <f>$C$11*(T1100*$C$9+W1100*$C$10)</f>
        <v>789129.61404581123</v>
      </c>
      <c r="AT1100" s="45">
        <f t="shared" si="310"/>
        <v>15595752.209440315</v>
      </c>
      <c r="AU1100" s="75"/>
    </row>
    <row r="1101" spans="2:47" ht="15" thickBot="1" x14ac:dyDescent="0.35">
      <c r="B1101" s="41">
        <f t="shared" si="317"/>
        <v>10700</v>
      </c>
      <c r="C1101" s="8">
        <f t="shared" si="318"/>
        <v>107</v>
      </c>
      <c r="D1101" s="73">
        <f t="shared" si="304"/>
        <v>143.11250000000001</v>
      </c>
      <c r="E1101" s="29">
        <f t="shared" si="307"/>
        <v>7934.1116584160754</v>
      </c>
      <c r="F1101" s="29">
        <f t="shared" si="311"/>
        <v>7.4150576246875062</v>
      </c>
      <c r="G1101" s="29">
        <f t="shared" si="319"/>
        <v>9.9176395730195388</v>
      </c>
      <c r="H1101" s="17">
        <f t="shared" si="320"/>
        <v>10611.874343131431</v>
      </c>
      <c r="I1101" s="29">
        <f t="shared" si="312"/>
        <v>2.2250485660981263</v>
      </c>
      <c r="J1101" s="29">
        <f t="shared" si="313"/>
        <v>13.949340071223562</v>
      </c>
      <c r="K1101" s="32">
        <f>IF((D1100+L1100+M1100-AL1100)/($C$21+$C$22)&gt;$C$8,$C$8,(D1100+L1100+M1100-AL1100)/($C$21+$C$22))</f>
        <v>1400</v>
      </c>
      <c r="L1101" s="97">
        <f t="shared" si="305"/>
        <v>0</v>
      </c>
      <c r="M1101" s="96">
        <f t="shared" si="306"/>
        <v>0</v>
      </c>
      <c r="N1101" s="98">
        <f t="shared" si="314"/>
        <v>1.7382597742038917</v>
      </c>
      <c r="O1101" s="100">
        <f t="shared" si="308"/>
        <v>4.2266987561397071</v>
      </c>
      <c r="P1101" s="104">
        <f t="shared" si="315"/>
        <v>18.880500609176615</v>
      </c>
      <c r="Q1101" s="102">
        <f t="shared" si="321"/>
        <v>2.8886093440366814E-2</v>
      </c>
      <c r="R1101" s="106">
        <f>K1101-U1101</f>
        <v>0</v>
      </c>
      <c r="S1101" s="106">
        <f>IF(K1101-H1100&lt;0,0,K1101-H1100)</f>
        <v>0</v>
      </c>
      <c r="T1101" s="106">
        <f t="shared" si="309"/>
        <v>98.365381490613771</v>
      </c>
      <c r="U1101" s="107">
        <f>IF(S1101&gt;0,0,IF(U1100+(F1101-AL1101/$C$23)*$C$22/($C$21+$C$22)&gt;$C$8,$C$8,IF(V1101=$C$8,U1100+(F1101-AL1101/$C$23)*$C$22/$C$21,U1100+(F1101-AL1101/$C$23)*$C$22/($C$21+$C$22))))</f>
        <v>1400</v>
      </c>
      <c r="V1101" s="107">
        <f>IF(S1101=0,IF(V1100+(F1101-AL1101/$C$23)*$C$22/($C$21+$C$22)&gt;$C$8,$C$8,V1100+(F1101-AL1101/$C$23)*$C$22/($C$21+$C$22)),E1101)</f>
        <v>1400</v>
      </c>
      <c r="W1101" s="203">
        <f>IF(S1101&gt;0,0,IF(W1100+AL1101/$C$23&gt;$F$23,$F$23,W1100+AL1101/$C$23))</f>
        <v>1.6346185093862227</v>
      </c>
      <c r="X1101" s="105" t="str">
        <f>IF(R1101=0,"-",IF(U1101=0,FORECAST($C$8,Инклинометрия!$B$2:$B$152,Инклинометрия!$A$2:$A$152),FORECAST(R1101,Инклинометрия!$B$2:$B$152,Инклинометрия!$A$2:$A$152)))</f>
        <v>-</v>
      </c>
      <c r="Y1101" s="105" t="str">
        <f>IF(R1101=0,"-",IF(U1101=0,FORECAST($C$8-R1101,Инклинометрия!$B$2:$B$152,Инклинометрия!$A$2:$A$152),0))</f>
        <v>-</v>
      </c>
      <c r="Z1101" s="105" t="str">
        <f>IF(S1101=0,"-",FORECAST($C$8,Инклинометрия!$B$2:$B$152,Инклинометрия!$A$2:$A$152))</f>
        <v>-</v>
      </c>
      <c r="AA1101" s="105" t="str">
        <f>IF(S1101=0,"-",FORECAST($C$8-S1101,Инклинометрия!$B$2:$B$152,Инклинометрия!$A$2:$A$152))</f>
        <v>-</v>
      </c>
      <c r="AB1101" s="105">
        <f>IF(T1101=0,"-",FORECAST($C$6,Инклинометрия!$B$2:$B$152,Инклинометрия!$A$2:$A$152))</f>
        <v>1425</v>
      </c>
      <c r="AC1101" s="105">
        <f>IF(R1101=0,FORECAST($C$6-T1101,Инклинометрия!$B$2:$B$152,Инклинометрия!$A$2:$A$152),FORECAST($C$8,Инклинометрия!$B$2:$B$152,Инклинометрия!$A$2:$A$152))</f>
        <v>1331.5528875839168</v>
      </c>
      <c r="AD1101" s="107">
        <f>IF(U1101=0,"-",FORECAST($C$8,Инклинометрия!$B$2:$B$152,Инклинометрия!$A$2:$A$152))</f>
        <v>1330</v>
      </c>
      <c r="AE1101" s="107">
        <f>IF(U1101=0,"-",FORECAST($C$8-U1101,Инклинометрия!$B$2:$B$152,Инклинометрия!$A$2:$A$152))</f>
        <v>0</v>
      </c>
      <c r="AF1101" s="107">
        <f>FORECAST($C$8-S1101,Инклинометрия!$B$2:$B$152,Инклинометрия!$A$2:$A$152)</f>
        <v>1330</v>
      </c>
      <c r="AG1101" s="107">
        <f>FORECAST($C$8-(S1101+V1101),Инклинометрия!$B$2:$B$152,Инклинометрия!$A$2:$A$152)</f>
        <v>0</v>
      </c>
      <c r="AH1101" s="107">
        <f>IF(W1101=0,"-",FORECAST($C$8+W1101,Инклинометрия!$B$2:$B$152,Инклинометрия!$A$2:$A$152))</f>
        <v>1331.5528875839168</v>
      </c>
      <c r="AI1101" s="107">
        <f>IF(W1101=0,"-",FORECAST($C$8,Инклинометрия!$B$2:$B$152,Инклинометрия!$A$2:$A$152))</f>
        <v>1330</v>
      </c>
      <c r="AK1101" s="122">
        <f>2*PI()*$C$5*(AT1100-AT1099)/(LN(AN1100/$I$9)*$I$8/$I$7+LN($I$10/AN1100)*$I$8/$I$7)</f>
        <v>0</v>
      </c>
      <c r="AL1101" s="67">
        <f>AK1101*(B1101-B1100)</f>
        <v>0</v>
      </c>
      <c r="AM1101" s="23">
        <f t="shared" si="322"/>
        <v>4.3059540056097682E-2</v>
      </c>
      <c r="AN1101" s="26">
        <f>AN1100+AK1101*(B1101-B1100)/(2*PI()*$C$5*AN1100*$I$11)</f>
        <v>0.12986115207059001</v>
      </c>
      <c r="AO1101" s="87">
        <f t="shared" si="316"/>
        <v>111242.59539450394</v>
      </c>
      <c r="AP1101" s="87">
        <f>IF(R1101+U1101&lt;$C$8,0,32*$G$13/$C$12^2*($I$8*R1101+$I$6*U1101)+32*$G$14/($C$14^2-$C$13^2)*($I$8*S1101+$I$6*V1101))</f>
        <v>9917.5953945039291</v>
      </c>
      <c r="AQ1101" s="66">
        <f>R1101*$C$11*$C$9+U1101*$C$11*$C$10</f>
        <v>14695380</v>
      </c>
      <c r="AR1101" s="66">
        <f>S1101*$C$11*$C$9+V1101*$C$11*$C$10</f>
        <v>14695380</v>
      </c>
      <c r="AS1101" s="87">
        <f>$C$11*(T1101*$C$9+W1101*$C$10)</f>
        <v>789129.61404581123</v>
      </c>
      <c r="AT1101" s="45">
        <f t="shared" si="310"/>
        <v>15595752.209440315</v>
      </c>
      <c r="AU1101" s="75"/>
    </row>
    <row r="1102" spans="2:47" ht="15" thickBot="1" x14ac:dyDescent="0.35">
      <c r="B1102" s="41">
        <f t="shared" si="317"/>
        <v>10710</v>
      </c>
      <c r="C1102" s="8">
        <f t="shared" si="318"/>
        <v>107.10000000000001</v>
      </c>
      <c r="D1102" s="73">
        <f t="shared" si="304"/>
        <v>143.24625000000003</v>
      </c>
      <c r="E1102" s="29">
        <f t="shared" si="307"/>
        <v>7941.5267160407639</v>
      </c>
      <c r="F1102" s="29">
        <f t="shared" si="311"/>
        <v>7.4150576246884157</v>
      </c>
      <c r="G1102" s="29">
        <f t="shared" si="319"/>
        <v>9.9176395730207556</v>
      </c>
      <c r="H1102" s="17">
        <f t="shared" si="320"/>
        <v>10621.791982704452</v>
      </c>
      <c r="I1102" s="29">
        <f t="shared" si="312"/>
        <v>2.2250485660981263</v>
      </c>
      <c r="J1102" s="29">
        <f t="shared" si="313"/>
        <v>13.949340071224418</v>
      </c>
      <c r="K1102" s="32">
        <f>IF((D1101+L1101+M1101-AL1101)/($C$21+$C$22)&gt;$C$8,$C$8,(D1101+L1101+M1101-AL1101)/($C$21+$C$22))</f>
        <v>1400</v>
      </c>
      <c r="L1102" s="97">
        <f t="shared" si="305"/>
        <v>0</v>
      </c>
      <c r="M1102" s="96">
        <f t="shared" si="306"/>
        <v>0</v>
      </c>
      <c r="N1102" s="98">
        <f t="shared" si="314"/>
        <v>1.7382597742038917</v>
      </c>
      <c r="O1102" s="100">
        <f t="shared" si="308"/>
        <v>4.2266987561397071</v>
      </c>
      <c r="P1102" s="104">
        <f t="shared" si="315"/>
        <v>18.880500609176615</v>
      </c>
      <c r="Q1102" s="102">
        <f t="shared" si="321"/>
        <v>2.8886093440366814E-2</v>
      </c>
      <c r="R1102" s="106">
        <f>K1102-U1102</f>
        <v>0</v>
      </c>
      <c r="S1102" s="106">
        <f>IF(K1102-H1101&lt;0,0,K1102-H1101)</f>
        <v>0</v>
      </c>
      <c r="T1102" s="106">
        <f t="shared" si="309"/>
        <v>98.365381490613771</v>
      </c>
      <c r="U1102" s="107">
        <f>IF(S1102&gt;0,0,IF(U1101+(F1102-AL1102/$C$23)*$C$22/($C$21+$C$22)&gt;$C$8,$C$8,IF(V1102=$C$8,U1101+(F1102-AL1102/$C$23)*$C$22/$C$21,U1101+(F1102-AL1102/$C$23)*$C$22/($C$21+$C$22))))</f>
        <v>1400</v>
      </c>
      <c r="V1102" s="107">
        <f>IF(S1102=0,IF(V1101+(F1102-AL1102/$C$23)*$C$22/($C$21+$C$22)&gt;$C$8,$C$8,V1101+(F1102-AL1102/$C$23)*$C$22/($C$21+$C$22)),E1102)</f>
        <v>1400</v>
      </c>
      <c r="W1102" s="203">
        <f>IF(S1102&gt;0,0,IF(W1101+AL1102/$C$23&gt;$F$23,$F$23,W1101+AL1102/$C$23))</f>
        <v>1.6346185093862227</v>
      </c>
      <c r="X1102" s="105" t="str">
        <f>IF(R1102=0,"-",IF(U1102=0,FORECAST($C$8,Инклинометрия!$B$2:$B$152,Инклинометрия!$A$2:$A$152),FORECAST(R1102,Инклинометрия!$B$2:$B$152,Инклинометрия!$A$2:$A$152)))</f>
        <v>-</v>
      </c>
      <c r="Y1102" s="105" t="str">
        <f>IF(R1102=0,"-",IF(U1102=0,FORECAST($C$8-R1102,Инклинометрия!$B$2:$B$152,Инклинометрия!$A$2:$A$152),0))</f>
        <v>-</v>
      </c>
      <c r="Z1102" s="105" t="str">
        <f>IF(S1102=0,"-",FORECAST($C$8,Инклинометрия!$B$2:$B$152,Инклинометрия!$A$2:$A$152))</f>
        <v>-</v>
      </c>
      <c r="AA1102" s="105" t="str">
        <f>IF(S1102=0,"-",FORECAST($C$8-S1102,Инклинометрия!$B$2:$B$152,Инклинометрия!$A$2:$A$152))</f>
        <v>-</v>
      </c>
      <c r="AB1102" s="105">
        <f>IF(T1102=0,"-",FORECAST($C$6,Инклинометрия!$B$2:$B$152,Инклинометрия!$A$2:$A$152))</f>
        <v>1425</v>
      </c>
      <c r="AC1102" s="105">
        <f>IF(R1102=0,FORECAST($C$6-T1102,Инклинометрия!$B$2:$B$152,Инклинометрия!$A$2:$A$152),FORECAST($C$8,Инклинометрия!$B$2:$B$152,Инклинометрия!$A$2:$A$152))</f>
        <v>1331.5528875839168</v>
      </c>
      <c r="AD1102" s="107">
        <f>IF(U1102=0,"-",FORECAST($C$8,Инклинометрия!$B$2:$B$152,Инклинометрия!$A$2:$A$152))</f>
        <v>1330</v>
      </c>
      <c r="AE1102" s="107">
        <f>IF(U1102=0,"-",FORECAST($C$8-U1102,Инклинометрия!$B$2:$B$152,Инклинометрия!$A$2:$A$152))</f>
        <v>0</v>
      </c>
      <c r="AF1102" s="107">
        <f>FORECAST($C$8-S1102,Инклинометрия!$B$2:$B$152,Инклинометрия!$A$2:$A$152)</f>
        <v>1330</v>
      </c>
      <c r="AG1102" s="107">
        <f>FORECAST($C$8-(S1102+V1102),Инклинометрия!$B$2:$B$152,Инклинометрия!$A$2:$A$152)</f>
        <v>0</v>
      </c>
      <c r="AH1102" s="107">
        <f>IF(W1102=0,"-",FORECAST($C$8+W1102,Инклинометрия!$B$2:$B$152,Инклинометрия!$A$2:$A$152))</f>
        <v>1331.5528875839168</v>
      </c>
      <c r="AI1102" s="107">
        <f>IF(W1102=0,"-",FORECAST($C$8,Инклинометрия!$B$2:$B$152,Инклинометрия!$A$2:$A$152))</f>
        <v>1330</v>
      </c>
      <c r="AK1102" s="122">
        <f>2*PI()*$C$5*(AT1101-AT1100)/(LN(AN1101/$I$9)*$I$8/$I$7+LN($I$10/AN1101)*$I$8/$I$7)</f>
        <v>0</v>
      </c>
      <c r="AL1102" s="67">
        <f>AK1102*(B1102-B1101)</f>
        <v>0</v>
      </c>
      <c r="AM1102" s="23">
        <f t="shared" si="322"/>
        <v>4.3059540056097682E-2</v>
      </c>
      <c r="AN1102" s="26">
        <f>AN1101+AK1102*(B1102-B1101)/(2*PI()*$C$5*AN1101*$I$11)</f>
        <v>0.12986115207059001</v>
      </c>
      <c r="AO1102" s="87">
        <f t="shared" si="316"/>
        <v>111242.59539450394</v>
      </c>
      <c r="AP1102" s="87">
        <f>IF(R1102+U1102&lt;$C$8,0,32*$G$13/$C$12^2*($I$8*R1102+$I$6*U1102)+32*$G$14/($C$14^2-$C$13^2)*($I$8*S1102+$I$6*V1102))</f>
        <v>9917.5953945039291</v>
      </c>
      <c r="AQ1102" s="66">
        <f>R1102*$C$11*$C$9+U1102*$C$11*$C$10</f>
        <v>14695380</v>
      </c>
      <c r="AR1102" s="66">
        <f>S1102*$C$11*$C$9+V1102*$C$11*$C$10</f>
        <v>14695380</v>
      </c>
      <c r="AS1102" s="87">
        <f>$C$11*(T1102*$C$9+W1102*$C$10)</f>
        <v>789129.61404581123</v>
      </c>
      <c r="AT1102" s="45">
        <f t="shared" si="310"/>
        <v>15595752.209440315</v>
      </c>
      <c r="AU1102" s="75"/>
    </row>
    <row r="1103" spans="2:47" ht="15" thickBot="1" x14ac:dyDescent="0.35">
      <c r="B1103" s="41">
        <f t="shared" si="317"/>
        <v>10720</v>
      </c>
      <c r="C1103" s="8">
        <f t="shared" si="318"/>
        <v>107.2</v>
      </c>
      <c r="D1103" s="73">
        <f t="shared" si="304"/>
        <v>143.38</v>
      </c>
      <c r="E1103" s="29">
        <f t="shared" si="307"/>
        <v>7948.9417736654514</v>
      </c>
      <c r="F1103" s="29">
        <f t="shared" si="311"/>
        <v>7.4150576246875062</v>
      </c>
      <c r="G1103" s="29">
        <f t="shared" si="319"/>
        <v>9.9176395730195388</v>
      </c>
      <c r="H1103" s="17">
        <f t="shared" si="320"/>
        <v>10631.709622277471</v>
      </c>
      <c r="I1103" s="29">
        <f t="shared" si="312"/>
        <v>2.2250485660981263</v>
      </c>
      <c r="J1103" s="29">
        <f t="shared" si="313"/>
        <v>13.949340071223562</v>
      </c>
      <c r="K1103" s="32">
        <f>IF((D1102+L1102+M1102-AL1102)/($C$21+$C$22)&gt;$C$8,$C$8,(D1102+L1102+M1102-AL1102)/($C$21+$C$22))</f>
        <v>1400</v>
      </c>
      <c r="L1103" s="97">
        <f t="shared" si="305"/>
        <v>0</v>
      </c>
      <c r="M1103" s="96">
        <f t="shared" si="306"/>
        <v>0</v>
      </c>
      <c r="N1103" s="98">
        <f t="shared" si="314"/>
        <v>1.7382597742038917</v>
      </c>
      <c r="O1103" s="100">
        <f t="shared" si="308"/>
        <v>4.2266987561397071</v>
      </c>
      <c r="P1103" s="104">
        <f t="shared" si="315"/>
        <v>18.880500609176615</v>
      </c>
      <c r="Q1103" s="102">
        <f t="shared" si="321"/>
        <v>2.8886093440366814E-2</v>
      </c>
      <c r="R1103" s="106">
        <f>K1103-U1103</f>
        <v>0</v>
      </c>
      <c r="S1103" s="106">
        <f>IF(K1103-H1102&lt;0,0,K1103-H1102)</f>
        <v>0</v>
      </c>
      <c r="T1103" s="106">
        <f t="shared" si="309"/>
        <v>98.365381490613771</v>
      </c>
      <c r="U1103" s="107">
        <f>IF(S1103&gt;0,0,IF(U1102+(F1103-AL1103/$C$23)*$C$22/($C$21+$C$22)&gt;$C$8,$C$8,IF(V1103=$C$8,U1102+(F1103-AL1103/$C$23)*$C$22/$C$21,U1102+(F1103-AL1103/$C$23)*$C$22/($C$21+$C$22))))</f>
        <v>1400</v>
      </c>
      <c r="V1103" s="107">
        <f>IF(S1103=0,IF(V1102+(F1103-AL1103/$C$23)*$C$22/($C$21+$C$22)&gt;$C$8,$C$8,V1102+(F1103-AL1103/$C$23)*$C$22/($C$21+$C$22)),E1103)</f>
        <v>1400</v>
      </c>
      <c r="W1103" s="203">
        <f>IF(S1103&gt;0,0,IF(W1102+AL1103/$C$23&gt;$F$23,$F$23,W1102+AL1103/$C$23))</f>
        <v>1.6346185093862227</v>
      </c>
      <c r="X1103" s="105" t="str">
        <f>IF(R1103=0,"-",IF(U1103=0,FORECAST($C$8,Инклинометрия!$B$2:$B$152,Инклинометрия!$A$2:$A$152),FORECAST(R1103,Инклинометрия!$B$2:$B$152,Инклинометрия!$A$2:$A$152)))</f>
        <v>-</v>
      </c>
      <c r="Y1103" s="105" t="str">
        <f>IF(R1103=0,"-",IF(U1103=0,FORECAST($C$8-R1103,Инклинометрия!$B$2:$B$152,Инклинометрия!$A$2:$A$152),0))</f>
        <v>-</v>
      </c>
      <c r="Z1103" s="105" t="str">
        <f>IF(S1103=0,"-",FORECAST($C$8,Инклинометрия!$B$2:$B$152,Инклинометрия!$A$2:$A$152))</f>
        <v>-</v>
      </c>
      <c r="AA1103" s="105" t="str">
        <f>IF(S1103=0,"-",FORECAST($C$8-S1103,Инклинометрия!$B$2:$B$152,Инклинометрия!$A$2:$A$152))</f>
        <v>-</v>
      </c>
      <c r="AB1103" s="105">
        <f>IF(T1103=0,"-",FORECAST($C$6,Инклинометрия!$B$2:$B$152,Инклинометрия!$A$2:$A$152))</f>
        <v>1425</v>
      </c>
      <c r="AC1103" s="105">
        <f>IF(R1103=0,FORECAST($C$6-T1103,Инклинометрия!$B$2:$B$152,Инклинометрия!$A$2:$A$152),FORECAST($C$8,Инклинометрия!$B$2:$B$152,Инклинометрия!$A$2:$A$152))</f>
        <v>1331.5528875839168</v>
      </c>
      <c r="AD1103" s="107">
        <f>IF(U1103=0,"-",FORECAST($C$8,Инклинометрия!$B$2:$B$152,Инклинометрия!$A$2:$A$152))</f>
        <v>1330</v>
      </c>
      <c r="AE1103" s="107">
        <f>IF(U1103=0,"-",FORECAST($C$8-U1103,Инклинометрия!$B$2:$B$152,Инклинометрия!$A$2:$A$152))</f>
        <v>0</v>
      </c>
      <c r="AF1103" s="107">
        <f>FORECAST($C$8-S1103,Инклинометрия!$B$2:$B$152,Инклинометрия!$A$2:$A$152)</f>
        <v>1330</v>
      </c>
      <c r="AG1103" s="107">
        <f>FORECAST($C$8-(S1103+V1103),Инклинометрия!$B$2:$B$152,Инклинометрия!$A$2:$A$152)</f>
        <v>0</v>
      </c>
      <c r="AH1103" s="107">
        <f>IF(W1103=0,"-",FORECAST($C$8+W1103,Инклинометрия!$B$2:$B$152,Инклинометрия!$A$2:$A$152))</f>
        <v>1331.5528875839168</v>
      </c>
      <c r="AI1103" s="107">
        <f>IF(W1103=0,"-",FORECAST($C$8,Инклинометрия!$B$2:$B$152,Инклинометрия!$A$2:$A$152))</f>
        <v>1330</v>
      </c>
      <c r="AK1103" s="122">
        <f>2*PI()*$C$5*(AT1102-AT1101)/(LN(AN1102/$I$9)*$I$8/$I$7+LN($I$10/AN1102)*$I$8/$I$7)</f>
        <v>0</v>
      </c>
      <c r="AL1103" s="67">
        <f>AK1103*(B1103-B1102)</f>
        <v>0</v>
      </c>
      <c r="AM1103" s="23">
        <f t="shared" si="322"/>
        <v>4.3059540056097682E-2</v>
      </c>
      <c r="AN1103" s="26">
        <f>AN1102+AK1103*(B1103-B1102)/(2*PI()*$C$5*AN1102*$I$11)</f>
        <v>0.12986115207059001</v>
      </c>
      <c r="AO1103" s="87">
        <f t="shared" si="316"/>
        <v>111242.59539450394</v>
      </c>
      <c r="AP1103" s="87">
        <f>IF(R1103+U1103&lt;$C$8,0,32*$G$13/$C$12^2*($I$8*R1103+$I$6*U1103)+32*$G$14/($C$14^2-$C$13^2)*($I$8*S1103+$I$6*V1103))</f>
        <v>9917.5953945039291</v>
      </c>
      <c r="AQ1103" s="66">
        <f>R1103*$C$11*$C$9+U1103*$C$11*$C$10</f>
        <v>14695380</v>
      </c>
      <c r="AR1103" s="66">
        <f>S1103*$C$11*$C$9+V1103*$C$11*$C$10</f>
        <v>14695380</v>
      </c>
      <c r="AS1103" s="87">
        <f>$C$11*(T1103*$C$9+W1103*$C$10)</f>
        <v>789129.61404581123</v>
      </c>
      <c r="AT1103" s="45">
        <f t="shared" si="310"/>
        <v>15595752.209440315</v>
      </c>
      <c r="AU1103" s="75"/>
    </row>
    <row r="1104" spans="2:47" ht="15" thickBot="1" x14ac:dyDescent="0.35">
      <c r="B1104" s="41">
        <f t="shared" si="317"/>
        <v>10730</v>
      </c>
      <c r="C1104" s="8">
        <f t="shared" si="318"/>
        <v>107.3</v>
      </c>
      <c r="D1104" s="73">
        <f t="shared" si="304"/>
        <v>143.51374999999999</v>
      </c>
      <c r="E1104" s="29">
        <f t="shared" si="307"/>
        <v>7956.3568312901389</v>
      </c>
      <c r="F1104" s="29">
        <f t="shared" si="311"/>
        <v>7.4150576246875062</v>
      </c>
      <c r="G1104" s="29">
        <f t="shared" si="319"/>
        <v>9.9176395730195388</v>
      </c>
      <c r="H1104" s="17">
        <f t="shared" si="320"/>
        <v>10641.62726185049</v>
      </c>
      <c r="I1104" s="29">
        <f t="shared" si="312"/>
        <v>2.2250485660981263</v>
      </c>
      <c r="J1104" s="29">
        <f t="shared" si="313"/>
        <v>13.949340071223562</v>
      </c>
      <c r="K1104" s="32">
        <f>IF((D1103+L1103+M1103-AL1103)/($C$21+$C$22)&gt;$C$8,$C$8,(D1103+L1103+M1103-AL1103)/($C$21+$C$22))</f>
        <v>1400</v>
      </c>
      <c r="L1104" s="97">
        <f t="shared" si="305"/>
        <v>0</v>
      </c>
      <c r="M1104" s="96">
        <f t="shared" si="306"/>
        <v>0</v>
      </c>
      <c r="N1104" s="98">
        <f t="shared" si="314"/>
        <v>1.7382597742038917</v>
      </c>
      <c r="O1104" s="100">
        <f t="shared" si="308"/>
        <v>4.2266987561397071</v>
      </c>
      <c r="P1104" s="104">
        <f t="shared" si="315"/>
        <v>18.880500609176615</v>
      </c>
      <c r="Q1104" s="102">
        <f t="shared" si="321"/>
        <v>2.8886093440366814E-2</v>
      </c>
      <c r="R1104" s="106">
        <f>K1104-U1104</f>
        <v>0</v>
      </c>
      <c r="S1104" s="106">
        <f>IF(K1104-H1103&lt;0,0,K1104-H1103)</f>
        <v>0</v>
      </c>
      <c r="T1104" s="106">
        <f t="shared" si="309"/>
        <v>98.365381490613771</v>
      </c>
      <c r="U1104" s="107">
        <f>IF(S1104&gt;0,0,IF(U1103+(F1104-AL1104/$C$23)*$C$22/($C$21+$C$22)&gt;$C$8,$C$8,IF(V1104=$C$8,U1103+(F1104-AL1104/$C$23)*$C$22/$C$21,U1103+(F1104-AL1104/$C$23)*$C$22/($C$21+$C$22))))</f>
        <v>1400</v>
      </c>
      <c r="V1104" s="107">
        <f>IF(S1104=0,IF(V1103+(F1104-AL1104/$C$23)*$C$22/($C$21+$C$22)&gt;$C$8,$C$8,V1103+(F1104-AL1104/$C$23)*$C$22/($C$21+$C$22)),E1104)</f>
        <v>1400</v>
      </c>
      <c r="W1104" s="203">
        <f>IF(S1104&gt;0,0,IF(W1103+AL1104/$C$23&gt;$F$23,$F$23,W1103+AL1104/$C$23))</f>
        <v>1.6346185093862227</v>
      </c>
      <c r="X1104" s="105" t="str">
        <f>IF(R1104=0,"-",IF(U1104=0,FORECAST($C$8,Инклинометрия!$B$2:$B$152,Инклинометрия!$A$2:$A$152),FORECAST(R1104,Инклинометрия!$B$2:$B$152,Инклинометрия!$A$2:$A$152)))</f>
        <v>-</v>
      </c>
      <c r="Y1104" s="105" t="str">
        <f>IF(R1104=0,"-",IF(U1104=0,FORECAST($C$8-R1104,Инклинометрия!$B$2:$B$152,Инклинометрия!$A$2:$A$152),0))</f>
        <v>-</v>
      </c>
      <c r="Z1104" s="105" t="str">
        <f>IF(S1104=0,"-",FORECAST($C$8,Инклинометрия!$B$2:$B$152,Инклинометрия!$A$2:$A$152))</f>
        <v>-</v>
      </c>
      <c r="AA1104" s="105" t="str">
        <f>IF(S1104=0,"-",FORECAST($C$8-S1104,Инклинометрия!$B$2:$B$152,Инклинометрия!$A$2:$A$152))</f>
        <v>-</v>
      </c>
      <c r="AB1104" s="105">
        <f>IF(T1104=0,"-",FORECAST($C$6,Инклинометрия!$B$2:$B$152,Инклинометрия!$A$2:$A$152))</f>
        <v>1425</v>
      </c>
      <c r="AC1104" s="105">
        <f>IF(R1104=0,FORECAST($C$6-T1104,Инклинометрия!$B$2:$B$152,Инклинометрия!$A$2:$A$152),FORECAST($C$8,Инклинометрия!$B$2:$B$152,Инклинометрия!$A$2:$A$152))</f>
        <v>1331.5528875839168</v>
      </c>
      <c r="AD1104" s="107">
        <f>IF(U1104=0,"-",FORECAST($C$8,Инклинометрия!$B$2:$B$152,Инклинометрия!$A$2:$A$152))</f>
        <v>1330</v>
      </c>
      <c r="AE1104" s="107">
        <f>IF(U1104=0,"-",FORECAST($C$8-U1104,Инклинометрия!$B$2:$B$152,Инклинометрия!$A$2:$A$152))</f>
        <v>0</v>
      </c>
      <c r="AF1104" s="107">
        <f>FORECAST($C$8-S1104,Инклинометрия!$B$2:$B$152,Инклинометрия!$A$2:$A$152)</f>
        <v>1330</v>
      </c>
      <c r="AG1104" s="107">
        <f>FORECAST($C$8-(S1104+V1104),Инклинометрия!$B$2:$B$152,Инклинометрия!$A$2:$A$152)</f>
        <v>0</v>
      </c>
      <c r="AH1104" s="107">
        <f>IF(W1104=0,"-",FORECAST($C$8+W1104,Инклинометрия!$B$2:$B$152,Инклинометрия!$A$2:$A$152))</f>
        <v>1331.5528875839168</v>
      </c>
      <c r="AI1104" s="107">
        <f>IF(W1104=0,"-",FORECAST($C$8,Инклинометрия!$B$2:$B$152,Инклинометрия!$A$2:$A$152))</f>
        <v>1330</v>
      </c>
      <c r="AK1104" s="122">
        <f>2*PI()*$C$5*(AT1103-AT1102)/(LN(AN1103/$I$9)*$I$8/$I$7+LN($I$10/AN1103)*$I$8/$I$7)</f>
        <v>0</v>
      </c>
      <c r="AL1104" s="67">
        <f>AK1104*(B1104-B1103)</f>
        <v>0</v>
      </c>
      <c r="AM1104" s="23">
        <f t="shared" si="322"/>
        <v>4.3059540056097682E-2</v>
      </c>
      <c r="AN1104" s="26">
        <f>AN1103+AK1104*(B1104-B1103)/(2*PI()*$C$5*AN1103*$I$11)</f>
        <v>0.12986115207059001</v>
      </c>
      <c r="AO1104" s="87">
        <f t="shared" si="316"/>
        <v>111242.59539450394</v>
      </c>
      <c r="AP1104" s="87">
        <f>IF(R1104+U1104&lt;$C$8,0,32*$G$13/$C$12^2*($I$8*R1104+$I$6*U1104)+32*$G$14/($C$14^2-$C$13^2)*($I$8*S1104+$I$6*V1104))</f>
        <v>9917.5953945039291</v>
      </c>
      <c r="AQ1104" s="66">
        <f>R1104*$C$11*$C$9+U1104*$C$11*$C$10</f>
        <v>14695380</v>
      </c>
      <c r="AR1104" s="66">
        <f>S1104*$C$11*$C$9+V1104*$C$11*$C$10</f>
        <v>14695380</v>
      </c>
      <c r="AS1104" s="87">
        <f>$C$11*(T1104*$C$9+W1104*$C$10)</f>
        <v>789129.61404581123</v>
      </c>
      <c r="AT1104" s="45">
        <f t="shared" si="310"/>
        <v>15595752.209440315</v>
      </c>
      <c r="AU1104" s="75"/>
    </row>
    <row r="1105" spans="2:47" ht="15" thickBot="1" x14ac:dyDescent="0.35">
      <c r="B1105" s="41">
        <f t="shared" si="317"/>
        <v>10740</v>
      </c>
      <c r="C1105" s="8">
        <f t="shared" si="318"/>
        <v>107.4</v>
      </c>
      <c r="D1105" s="73">
        <f t="shared" si="304"/>
        <v>143.64750000000001</v>
      </c>
      <c r="E1105" s="29">
        <f t="shared" si="307"/>
        <v>7963.7718889148273</v>
      </c>
      <c r="F1105" s="29">
        <f t="shared" si="311"/>
        <v>7.4150576246884157</v>
      </c>
      <c r="G1105" s="29">
        <f t="shared" si="319"/>
        <v>9.9176395730207556</v>
      </c>
      <c r="H1105" s="17">
        <f t="shared" si="320"/>
        <v>10651.544901423511</v>
      </c>
      <c r="I1105" s="29">
        <f t="shared" si="312"/>
        <v>2.2250485660981263</v>
      </c>
      <c r="J1105" s="29">
        <f t="shared" si="313"/>
        <v>13.949340071224418</v>
      </c>
      <c r="K1105" s="32">
        <f>IF((D1104+L1104+M1104-AL1104)/($C$21+$C$22)&gt;$C$8,$C$8,(D1104+L1104+M1104-AL1104)/($C$21+$C$22))</f>
        <v>1400</v>
      </c>
      <c r="L1105" s="97">
        <f t="shared" si="305"/>
        <v>0</v>
      </c>
      <c r="M1105" s="96">
        <f t="shared" si="306"/>
        <v>0</v>
      </c>
      <c r="N1105" s="98">
        <f t="shared" si="314"/>
        <v>1.7382597742038917</v>
      </c>
      <c r="O1105" s="100">
        <f t="shared" si="308"/>
        <v>4.2266987561397071</v>
      </c>
      <c r="P1105" s="104">
        <f t="shared" si="315"/>
        <v>18.880500609176615</v>
      </c>
      <c r="Q1105" s="102">
        <f t="shared" si="321"/>
        <v>2.8886093440366814E-2</v>
      </c>
      <c r="R1105" s="106">
        <f>K1105-U1105</f>
        <v>0</v>
      </c>
      <c r="S1105" s="106">
        <f>IF(K1105-H1104&lt;0,0,K1105-H1104)</f>
        <v>0</v>
      </c>
      <c r="T1105" s="106">
        <f t="shared" si="309"/>
        <v>98.365381490613771</v>
      </c>
      <c r="U1105" s="107">
        <f>IF(S1105&gt;0,0,IF(U1104+(F1105-AL1105/$C$23)*$C$22/($C$21+$C$22)&gt;$C$8,$C$8,IF(V1105=$C$8,U1104+(F1105-AL1105/$C$23)*$C$22/$C$21,U1104+(F1105-AL1105/$C$23)*$C$22/($C$21+$C$22))))</f>
        <v>1400</v>
      </c>
      <c r="V1105" s="107">
        <f>IF(S1105=0,IF(V1104+(F1105-AL1105/$C$23)*$C$22/($C$21+$C$22)&gt;$C$8,$C$8,V1104+(F1105-AL1105/$C$23)*$C$22/($C$21+$C$22)),E1105)</f>
        <v>1400</v>
      </c>
      <c r="W1105" s="203">
        <f>IF(S1105&gt;0,0,IF(W1104+AL1105/$C$23&gt;$F$23,$F$23,W1104+AL1105/$C$23))</f>
        <v>1.6346185093862227</v>
      </c>
      <c r="X1105" s="105" t="str">
        <f>IF(R1105=0,"-",IF(U1105=0,FORECAST($C$8,Инклинометрия!$B$2:$B$152,Инклинометрия!$A$2:$A$152),FORECAST(R1105,Инклинометрия!$B$2:$B$152,Инклинометрия!$A$2:$A$152)))</f>
        <v>-</v>
      </c>
      <c r="Y1105" s="105" t="str">
        <f>IF(R1105=0,"-",IF(U1105=0,FORECAST($C$8-R1105,Инклинометрия!$B$2:$B$152,Инклинометрия!$A$2:$A$152),0))</f>
        <v>-</v>
      </c>
      <c r="Z1105" s="105" t="str">
        <f>IF(S1105=0,"-",FORECAST($C$8,Инклинометрия!$B$2:$B$152,Инклинометрия!$A$2:$A$152))</f>
        <v>-</v>
      </c>
      <c r="AA1105" s="105" t="str">
        <f>IF(S1105=0,"-",FORECAST($C$8-S1105,Инклинометрия!$B$2:$B$152,Инклинометрия!$A$2:$A$152))</f>
        <v>-</v>
      </c>
      <c r="AB1105" s="105">
        <f>IF(T1105=0,"-",FORECAST($C$6,Инклинометрия!$B$2:$B$152,Инклинометрия!$A$2:$A$152))</f>
        <v>1425</v>
      </c>
      <c r="AC1105" s="105">
        <f>IF(R1105=0,FORECAST($C$6-T1105,Инклинометрия!$B$2:$B$152,Инклинометрия!$A$2:$A$152),FORECAST($C$8,Инклинометрия!$B$2:$B$152,Инклинометрия!$A$2:$A$152))</f>
        <v>1331.5528875839168</v>
      </c>
      <c r="AD1105" s="107">
        <f>IF(U1105=0,"-",FORECAST($C$8,Инклинометрия!$B$2:$B$152,Инклинометрия!$A$2:$A$152))</f>
        <v>1330</v>
      </c>
      <c r="AE1105" s="107">
        <f>IF(U1105=0,"-",FORECAST($C$8-U1105,Инклинометрия!$B$2:$B$152,Инклинометрия!$A$2:$A$152))</f>
        <v>0</v>
      </c>
      <c r="AF1105" s="107">
        <f>FORECAST($C$8-S1105,Инклинометрия!$B$2:$B$152,Инклинометрия!$A$2:$A$152)</f>
        <v>1330</v>
      </c>
      <c r="AG1105" s="107">
        <f>FORECAST($C$8-(S1105+V1105),Инклинометрия!$B$2:$B$152,Инклинометрия!$A$2:$A$152)</f>
        <v>0</v>
      </c>
      <c r="AH1105" s="107">
        <f>IF(W1105=0,"-",FORECAST($C$8+W1105,Инклинометрия!$B$2:$B$152,Инклинометрия!$A$2:$A$152))</f>
        <v>1331.5528875839168</v>
      </c>
      <c r="AI1105" s="107">
        <f>IF(W1105=0,"-",FORECAST($C$8,Инклинометрия!$B$2:$B$152,Инклинометрия!$A$2:$A$152))</f>
        <v>1330</v>
      </c>
      <c r="AK1105" s="122">
        <f>2*PI()*$C$5*(AT1104-AT1103)/(LN(AN1104/$I$9)*$I$8/$I$7+LN($I$10/AN1104)*$I$8/$I$7)</f>
        <v>0</v>
      </c>
      <c r="AL1105" s="67">
        <f>AK1105*(B1105-B1104)</f>
        <v>0</v>
      </c>
      <c r="AM1105" s="23">
        <f t="shared" si="322"/>
        <v>4.3059540056097682E-2</v>
      </c>
      <c r="AN1105" s="26">
        <f>AN1104+AK1105*(B1105-B1104)/(2*PI()*$C$5*AN1104*$I$11)</f>
        <v>0.12986115207059001</v>
      </c>
      <c r="AO1105" s="87">
        <f t="shared" si="316"/>
        <v>111242.59539450394</v>
      </c>
      <c r="AP1105" s="87">
        <f>IF(R1105+U1105&lt;$C$8,0,32*$G$13/$C$12^2*($I$8*R1105+$I$6*U1105)+32*$G$14/($C$14^2-$C$13^2)*($I$8*S1105+$I$6*V1105))</f>
        <v>9917.5953945039291</v>
      </c>
      <c r="AQ1105" s="66">
        <f>R1105*$C$11*$C$9+U1105*$C$11*$C$10</f>
        <v>14695380</v>
      </c>
      <c r="AR1105" s="66">
        <f>S1105*$C$11*$C$9+V1105*$C$11*$C$10</f>
        <v>14695380</v>
      </c>
      <c r="AS1105" s="87">
        <f>$C$11*(T1105*$C$9+W1105*$C$10)</f>
        <v>789129.61404581123</v>
      </c>
      <c r="AT1105" s="45">
        <f t="shared" si="310"/>
        <v>15595752.209440315</v>
      </c>
      <c r="AU1105" s="75"/>
    </row>
    <row r="1106" spans="2:47" ht="15" thickBot="1" x14ac:dyDescent="0.35">
      <c r="B1106" s="41">
        <f t="shared" si="317"/>
        <v>10750</v>
      </c>
      <c r="C1106" s="8">
        <f t="shared" si="318"/>
        <v>107.5</v>
      </c>
      <c r="D1106" s="73">
        <f t="shared" si="304"/>
        <v>143.78125</v>
      </c>
      <c r="E1106" s="29">
        <f t="shared" si="307"/>
        <v>7971.1869465395148</v>
      </c>
      <c r="F1106" s="29">
        <f t="shared" si="311"/>
        <v>7.4150576246875062</v>
      </c>
      <c r="G1106" s="29">
        <f t="shared" si="319"/>
        <v>9.9176395730195388</v>
      </c>
      <c r="H1106" s="17">
        <f t="shared" si="320"/>
        <v>10661.46254099653</v>
      </c>
      <c r="I1106" s="29">
        <f t="shared" si="312"/>
        <v>2.2250485660981263</v>
      </c>
      <c r="J1106" s="29">
        <f t="shared" si="313"/>
        <v>13.949340071223562</v>
      </c>
      <c r="K1106" s="32">
        <f>IF((D1105+L1105+M1105-AL1105)/($C$21+$C$22)&gt;$C$8,$C$8,(D1105+L1105+M1105-AL1105)/($C$21+$C$22))</f>
        <v>1400</v>
      </c>
      <c r="L1106" s="97">
        <f t="shared" si="305"/>
        <v>0</v>
      </c>
      <c r="M1106" s="96">
        <f t="shared" si="306"/>
        <v>0</v>
      </c>
      <c r="N1106" s="98">
        <f t="shared" si="314"/>
        <v>1.7382597742038917</v>
      </c>
      <c r="O1106" s="100">
        <f t="shared" si="308"/>
        <v>4.2266987561397071</v>
      </c>
      <c r="P1106" s="104">
        <f t="shared" si="315"/>
        <v>18.880500609176615</v>
      </c>
      <c r="Q1106" s="102">
        <f t="shared" si="321"/>
        <v>2.8886093440366814E-2</v>
      </c>
      <c r="R1106" s="106">
        <f>K1106-U1106</f>
        <v>0</v>
      </c>
      <c r="S1106" s="106">
        <f>IF(K1106-H1105&lt;0,0,K1106-H1105)</f>
        <v>0</v>
      </c>
      <c r="T1106" s="106">
        <f t="shared" si="309"/>
        <v>98.365381490613771</v>
      </c>
      <c r="U1106" s="107">
        <f>IF(S1106&gt;0,0,IF(U1105+(F1106-AL1106/$C$23)*$C$22/($C$21+$C$22)&gt;$C$8,$C$8,IF(V1106=$C$8,U1105+(F1106-AL1106/$C$23)*$C$22/$C$21,U1105+(F1106-AL1106/$C$23)*$C$22/($C$21+$C$22))))</f>
        <v>1400</v>
      </c>
      <c r="V1106" s="107">
        <f>IF(S1106=0,IF(V1105+(F1106-AL1106/$C$23)*$C$22/($C$21+$C$22)&gt;$C$8,$C$8,V1105+(F1106-AL1106/$C$23)*$C$22/($C$21+$C$22)),E1106)</f>
        <v>1400</v>
      </c>
      <c r="W1106" s="203">
        <f>IF(S1106&gt;0,0,IF(W1105+AL1106/$C$23&gt;$F$23,$F$23,W1105+AL1106/$C$23))</f>
        <v>1.6346185093862227</v>
      </c>
      <c r="X1106" s="105" t="str">
        <f>IF(R1106=0,"-",IF(U1106=0,FORECAST($C$8,Инклинометрия!$B$2:$B$152,Инклинометрия!$A$2:$A$152),FORECAST(R1106,Инклинометрия!$B$2:$B$152,Инклинометрия!$A$2:$A$152)))</f>
        <v>-</v>
      </c>
      <c r="Y1106" s="105" t="str">
        <f>IF(R1106=0,"-",IF(U1106=0,FORECAST($C$8-R1106,Инклинометрия!$B$2:$B$152,Инклинометрия!$A$2:$A$152),0))</f>
        <v>-</v>
      </c>
      <c r="Z1106" s="105" t="str">
        <f>IF(S1106=0,"-",FORECAST($C$8,Инклинометрия!$B$2:$B$152,Инклинометрия!$A$2:$A$152))</f>
        <v>-</v>
      </c>
      <c r="AA1106" s="105" t="str">
        <f>IF(S1106=0,"-",FORECAST($C$8-S1106,Инклинометрия!$B$2:$B$152,Инклинометрия!$A$2:$A$152))</f>
        <v>-</v>
      </c>
      <c r="AB1106" s="105">
        <f>IF(T1106=0,"-",FORECAST($C$6,Инклинометрия!$B$2:$B$152,Инклинометрия!$A$2:$A$152))</f>
        <v>1425</v>
      </c>
      <c r="AC1106" s="105">
        <f>IF(R1106=0,FORECAST($C$6-T1106,Инклинометрия!$B$2:$B$152,Инклинометрия!$A$2:$A$152),FORECAST($C$8,Инклинометрия!$B$2:$B$152,Инклинометрия!$A$2:$A$152))</f>
        <v>1331.5528875839168</v>
      </c>
      <c r="AD1106" s="107">
        <f>IF(U1106=0,"-",FORECAST($C$8,Инклинометрия!$B$2:$B$152,Инклинометрия!$A$2:$A$152))</f>
        <v>1330</v>
      </c>
      <c r="AE1106" s="107">
        <f>IF(U1106=0,"-",FORECAST($C$8-U1106,Инклинометрия!$B$2:$B$152,Инклинометрия!$A$2:$A$152))</f>
        <v>0</v>
      </c>
      <c r="AF1106" s="107">
        <f>FORECAST($C$8-S1106,Инклинометрия!$B$2:$B$152,Инклинометрия!$A$2:$A$152)</f>
        <v>1330</v>
      </c>
      <c r="AG1106" s="107">
        <f>FORECAST($C$8-(S1106+V1106),Инклинометрия!$B$2:$B$152,Инклинометрия!$A$2:$A$152)</f>
        <v>0</v>
      </c>
      <c r="AH1106" s="107">
        <f>IF(W1106=0,"-",FORECAST($C$8+W1106,Инклинометрия!$B$2:$B$152,Инклинометрия!$A$2:$A$152))</f>
        <v>1331.5528875839168</v>
      </c>
      <c r="AI1106" s="107">
        <f>IF(W1106=0,"-",FORECAST($C$8,Инклинометрия!$B$2:$B$152,Инклинометрия!$A$2:$A$152))</f>
        <v>1330</v>
      </c>
      <c r="AK1106" s="122">
        <f>2*PI()*$C$5*(AT1105-AT1104)/(LN(AN1105/$I$9)*$I$8/$I$7+LN($I$10/AN1105)*$I$8/$I$7)</f>
        <v>0</v>
      </c>
      <c r="AL1106" s="67">
        <f>AK1106*(B1106-B1105)</f>
        <v>0</v>
      </c>
      <c r="AM1106" s="23">
        <f t="shared" si="322"/>
        <v>4.3059540056097682E-2</v>
      </c>
      <c r="AN1106" s="26">
        <f>AN1105+AK1106*(B1106-B1105)/(2*PI()*$C$5*AN1105*$I$11)</f>
        <v>0.12986115207059001</v>
      </c>
      <c r="AO1106" s="87">
        <f t="shared" si="316"/>
        <v>111242.59539450394</v>
      </c>
      <c r="AP1106" s="87">
        <f>IF(R1106+U1106&lt;$C$8,0,32*$G$13/$C$12^2*($I$8*R1106+$I$6*U1106)+32*$G$14/($C$14^2-$C$13^2)*($I$8*S1106+$I$6*V1106))</f>
        <v>9917.5953945039291</v>
      </c>
      <c r="AQ1106" s="66">
        <f>R1106*$C$11*$C$9+U1106*$C$11*$C$10</f>
        <v>14695380</v>
      </c>
      <c r="AR1106" s="66">
        <f>S1106*$C$11*$C$9+V1106*$C$11*$C$10</f>
        <v>14695380</v>
      </c>
      <c r="AS1106" s="87">
        <f>$C$11*(T1106*$C$9+W1106*$C$10)</f>
        <v>789129.61404581123</v>
      </c>
      <c r="AT1106" s="45">
        <f t="shared" si="310"/>
        <v>15595752.209440315</v>
      </c>
      <c r="AU1106" s="75"/>
    </row>
    <row r="1107" spans="2:47" ht="15" thickBot="1" x14ac:dyDescent="0.35">
      <c r="B1107" s="41">
        <f t="shared" si="317"/>
        <v>10760</v>
      </c>
      <c r="C1107" s="8">
        <f t="shared" si="318"/>
        <v>107.60000000000001</v>
      </c>
      <c r="D1107" s="73">
        <f t="shared" si="304"/>
        <v>143.91500000000002</v>
      </c>
      <c r="E1107" s="29">
        <f t="shared" si="307"/>
        <v>7978.6020041642032</v>
      </c>
      <c r="F1107" s="29">
        <f t="shared" si="311"/>
        <v>7.4150576246884157</v>
      </c>
      <c r="G1107" s="29">
        <f t="shared" si="319"/>
        <v>9.9176395730207556</v>
      </c>
      <c r="H1107" s="17">
        <f t="shared" si="320"/>
        <v>10671.380180569551</v>
      </c>
      <c r="I1107" s="29">
        <f t="shared" si="312"/>
        <v>2.2250485660981263</v>
      </c>
      <c r="J1107" s="29">
        <f t="shared" si="313"/>
        <v>13.949340071224418</v>
      </c>
      <c r="K1107" s="32">
        <f>IF((D1106+L1106+M1106-AL1106)/($C$21+$C$22)&gt;$C$8,$C$8,(D1106+L1106+M1106-AL1106)/($C$21+$C$22))</f>
        <v>1400</v>
      </c>
      <c r="L1107" s="97">
        <f t="shared" si="305"/>
        <v>0</v>
      </c>
      <c r="M1107" s="96">
        <f t="shared" si="306"/>
        <v>0</v>
      </c>
      <c r="N1107" s="98">
        <f t="shared" si="314"/>
        <v>1.7382597742038917</v>
      </c>
      <c r="O1107" s="100">
        <f t="shared" si="308"/>
        <v>4.2266987561397071</v>
      </c>
      <c r="P1107" s="104">
        <f t="shared" si="315"/>
        <v>18.880500609176615</v>
      </c>
      <c r="Q1107" s="102">
        <f t="shared" si="321"/>
        <v>2.8886093440366814E-2</v>
      </c>
      <c r="R1107" s="106">
        <f>K1107-U1107</f>
        <v>0</v>
      </c>
      <c r="S1107" s="106">
        <f>IF(K1107-H1106&lt;0,0,K1107-H1106)</f>
        <v>0</v>
      </c>
      <c r="T1107" s="106">
        <f t="shared" si="309"/>
        <v>98.365381490613771</v>
      </c>
      <c r="U1107" s="107">
        <f>IF(S1107&gt;0,0,IF(U1106+(F1107-AL1107/$C$23)*$C$22/($C$21+$C$22)&gt;$C$8,$C$8,IF(V1107=$C$8,U1106+(F1107-AL1107/$C$23)*$C$22/$C$21,U1106+(F1107-AL1107/$C$23)*$C$22/($C$21+$C$22))))</f>
        <v>1400</v>
      </c>
      <c r="V1107" s="107">
        <f>IF(S1107=0,IF(V1106+(F1107-AL1107/$C$23)*$C$22/($C$21+$C$22)&gt;$C$8,$C$8,V1106+(F1107-AL1107/$C$23)*$C$22/($C$21+$C$22)),E1107)</f>
        <v>1400</v>
      </c>
      <c r="W1107" s="203">
        <f>IF(S1107&gt;0,0,IF(W1106+AL1107/$C$23&gt;$F$23,$F$23,W1106+AL1107/$C$23))</f>
        <v>1.6346185093862227</v>
      </c>
      <c r="X1107" s="105" t="str">
        <f>IF(R1107=0,"-",IF(U1107=0,FORECAST($C$8,Инклинометрия!$B$2:$B$152,Инклинометрия!$A$2:$A$152),FORECAST(R1107,Инклинометрия!$B$2:$B$152,Инклинометрия!$A$2:$A$152)))</f>
        <v>-</v>
      </c>
      <c r="Y1107" s="105" t="str">
        <f>IF(R1107=0,"-",IF(U1107=0,FORECAST($C$8-R1107,Инклинометрия!$B$2:$B$152,Инклинометрия!$A$2:$A$152),0))</f>
        <v>-</v>
      </c>
      <c r="Z1107" s="105" t="str">
        <f>IF(S1107=0,"-",FORECAST($C$8,Инклинометрия!$B$2:$B$152,Инклинометрия!$A$2:$A$152))</f>
        <v>-</v>
      </c>
      <c r="AA1107" s="105" t="str">
        <f>IF(S1107=0,"-",FORECAST($C$8-S1107,Инклинометрия!$B$2:$B$152,Инклинометрия!$A$2:$A$152))</f>
        <v>-</v>
      </c>
      <c r="AB1107" s="105">
        <f>IF(T1107=0,"-",FORECAST($C$6,Инклинометрия!$B$2:$B$152,Инклинометрия!$A$2:$A$152))</f>
        <v>1425</v>
      </c>
      <c r="AC1107" s="105">
        <f>IF(R1107=0,FORECAST($C$6-T1107,Инклинометрия!$B$2:$B$152,Инклинометрия!$A$2:$A$152),FORECAST($C$8,Инклинометрия!$B$2:$B$152,Инклинометрия!$A$2:$A$152))</f>
        <v>1331.5528875839168</v>
      </c>
      <c r="AD1107" s="107">
        <f>IF(U1107=0,"-",FORECAST($C$8,Инклинометрия!$B$2:$B$152,Инклинометрия!$A$2:$A$152))</f>
        <v>1330</v>
      </c>
      <c r="AE1107" s="107">
        <f>IF(U1107=0,"-",FORECAST($C$8-U1107,Инклинометрия!$B$2:$B$152,Инклинометрия!$A$2:$A$152))</f>
        <v>0</v>
      </c>
      <c r="AF1107" s="107">
        <f>FORECAST($C$8-S1107,Инклинометрия!$B$2:$B$152,Инклинометрия!$A$2:$A$152)</f>
        <v>1330</v>
      </c>
      <c r="AG1107" s="107">
        <f>FORECAST($C$8-(S1107+V1107),Инклинометрия!$B$2:$B$152,Инклинометрия!$A$2:$A$152)</f>
        <v>0</v>
      </c>
      <c r="AH1107" s="107">
        <f>IF(W1107=0,"-",FORECAST($C$8+W1107,Инклинометрия!$B$2:$B$152,Инклинометрия!$A$2:$A$152))</f>
        <v>1331.5528875839168</v>
      </c>
      <c r="AI1107" s="107">
        <f>IF(W1107=0,"-",FORECAST($C$8,Инклинометрия!$B$2:$B$152,Инклинометрия!$A$2:$A$152))</f>
        <v>1330</v>
      </c>
      <c r="AK1107" s="122">
        <f>2*PI()*$C$5*(AT1106-AT1105)/(LN(AN1106/$I$9)*$I$8/$I$7+LN($I$10/AN1106)*$I$8/$I$7)</f>
        <v>0</v>
      </c>
      <c r="AL1107" s="67">
        <f>AK1107*(B1107-B1106)</f>
        <v>0</v>
      </c>
      <c r="AM1107" s="23">
        <f t="shared" si="322"/>
        <v>4.3059540056097682E-2</v>
      </c>
      <c r="AN1107" s="26">
        <f>AN1106+AK1107*(B1107-B1106)/(2*PI()*$C$5*AN1106*$I$11)</f>
        <v>0.12986115207059001</v>
      </c>
      <c r="AO1107" s="87">
        <f t="shared" si="316"/>
        <v>111242.59539450394</v>
      </c>
      <c r="AP1107" s="87">
        <f>IF(R1107+U1107&lt;$C$8,0,32*$G$13/$C$12^2*($I$8*R1107+$I$6*U1107)+32*$G$14/($C$14^2-$C$13^2)*($I$8*S1107+$I$6*V1107))</f>
        <v>9917.5953945039291</v>
      </c>
      <c r="AQ1107" s="66">
        <f>R1107*$C$11*$C$9+U1107*$C$11*$C$10</f>
        <v>14695380</v>
      </c>
      <c r="AR1107" s="66">
        <f>S1107*$C$11*$C$9+V1107*$C$11*$C$10</f>
        <v>14695380</v>
      </c>
      <c r="AS1107" s="87">
        <f>$C$11*(T1107*$C$9+W1107*$C$10)</f>
        <v>789129.61404581123</v>
      </c>
      <c r="AT1107" s="45">
        <f t="shared" si="310"/>
        <v>15595752.209440315</v>
      </c>
      <c r="AU1107" s="75"/>
    </row>
    <row r="1108" spans="2:47" ht="15" thickBot="1" x14ac:dyDescent="0.35">
      <c r="B1108" s="41">
        <f t="shared" si="317"/>
        <v>10770</v>
      </c>
      <c r="C1108" s="8">
        <f t="shared" si="318"/>
        <v>107.7</v>
      </c>
      <c r="D1108" s="73">
        <f t="shared" si="304"/>
        <v>144.04875000000001</v>
      </c>
      <c r="E1108" s="29">
        <f t="shared" si="307"/>
        <v>7986.0170617888907</v>
      </c>
      <c r="F1108" s="29">
        <f t="shared" si="311"/>
        <v>7.4150576246875062</v>
      </c>
      <c r="G1108" s="29">
        <f t="shared" si="319"/>
        <v>9.9176395730195388</v>
      </c>
      <c r="H1108" s="17">
        <f t="shared" si="320"/>
        <v>10681.29782014257</v>
      </c>
      <c r="I1108" s="29">
        <f t="shared" si="312"/>
        <v>2.2250485660981263</v>
      </c>
      <c r="J1108" s="29">
        <f t="shared" si="313"/>
        <v>13.949340071223562</v>
      </c>
      <c r="K1108" s="32">
        <f>IF((D1107+L1107+M1107-AL1107)/($C$21+$C$22)&gt;$C$8,$C$8,(D1107+L1107+M1107-AL1107)/($C$21+$C$22))</f>
        <v>1400</v>
      </c>
      <c r="L1108" s="97">
        <f t="shared" si="305"/>
        <v>0</v>
      </c>
      <c r="M1108" s="96">
        <f t="shared" si="306"/>
        <v>0</v>
      </c>
      <c r="N1108" s="98">
        <f t="shared" si="314"/>
        <v>1.7382597742038917</v>
      </c>
      <c r="O1108" s="100">
        <f t="shared" si="308"/>
        <v>4.2266987561397071</v>
      </c>
      <c r="P1108" s="104">
        <f t="shared" si="315"/>
        <v>18.880500609176615</v>
      </c>
      <c r="Q1108" s="102">
        <f t="shared" si="321"/>
        <v>2.8886093440366814E-2</v>
      </c>
      <c r="R1108" s="106">
        <f>K1108-U1108</f>
        <v>0</v>
      </c>
      <c r="S1108" s="106">
        <f>IF(K1108-H1107&lt;0,0,K1108-H1107)</f>
        <v>0</v>
      </c>
      <c r="T1108" s="106">
        <f t="shared" si="309"/>
        <v>98.365381490613771</v>
      </c>
      <c r="U1108" s="107">
        <f>IF(S1108&gt;0,0,IF(U1107+(F1108-AL1108/$C$23)*$C$22/($C$21+$C$22)&gt;$C$8,$C$8,IF(V1108=$C$8,U1107+(F1108-AL1108/$C$23)*$C$22/$C$21,U1107+(F1108-AL1108/$C$23)*$C$22/($C$21+$C$22))))</f>
        <v>1400</v>
      </c>
      <c r="V1108" s="107">
        <f>IF(S1108=0,IF(V1107+(F1108-AL1108/$C$23)*$C$22/($C$21+$C$22)&gt;$C$8,$C$8,V1107+(F1108-AL1108/$C$23)*$C$22/($C$21+$C$22)),E1108)</f>
        <v>1400</v>
      </c>
      <c r="W1108" s="203">
        <f>IF(S1108&gt;0,0,IF(W1107+AL1108/$C$23&gt;$F$23,$F$23,W1107+AL1108/$C$23))</f>
        <v>1.6346185093862227</v>
      </c>
      <c r="X1108" s="105" t="str">
        <f>IF(R1108=0,"-",IF(U1108=0,FORECAST($C$8,Инклинометрия!$B$2:$B$152,Инклинометрия!$A$2:$A$152),FORECAST(R1108,Инклинометрия!$B$2:$B$152,Инклинометрия!$A$2:$A$152)))</f>
        <v>-</v>
      </c>
      <c r="Y1108" s="105" t="str">
        <f>IF(R1108=0,"-",IF(U1108=0,FORECAST($C$8-R1108,Инклинометрия!$B$2:$B$152,Инклинометрия!$A$2:$A$152),0))</f>
        <v>-</v>
      </c>
      <c r="Z1108" s="105" t="str">
        <f>IF(S1108=0,"-",FORECAST($C$8,Инклинометрия!$B$2:$B$152,Инклинометрия!$A$2:$A$152))</f>
        <v>-</v>
      </c>
      <c r="AA1108" s="105" t="str">
        <f>IF(S1108=0,"-",FORECAST($C$8-S1108,Инклинометрия!$B$2:$B$152,Инклинометрия!$A$2:$A$152))</f>
        <v>-</v>
      </c>
      <c r="AB1108" s="105">
        <f>IF(T1108=0,"-",FORECAST($C$6,Инклинометрия!$B$2:$B$152,Инклинометрия!$A$2:$A$152))</f>
        <v>1425</v>
      </c>
      <c r="AC1108" s="105">
        <f>IF(R1108=0,FORECAST($C$6-T1108,Инклинометрия!$B$2:$B$152,Инклинометрия!$A$2:$A$152),FORECAST($C$8,Инклинометрия!$B$2:$B$152,Инклинометрия!$A$2:$A$152))</f>
        <v>1331.5528875839168</v>
      </c>
      <c r="AD1108" s="107">
        <f>IF(U1108=0,"-",FORECAST($C$8,Инклинометрия!$B$2:$B$152,Инклинометрия!$A$2:$A$152))</f>
        <v>1330</v>
      </c>
      <c r="AE1108" s="107">
        <f>IF(U1108=0,"-",FORECAST($C$8-U1108,Инклинометрия!$B$2:$B$152,Инклинометрия!$A$2:$A$152))</f>
        <v>0</v>
      </c>
      <c r="AF1108" s="107">
        <f>FORECAST($C$8-S1108,Инклинометрия!$B$2:$B$152,Инклинометрия!$A$2:$A$152)</f>
        <v>1330</v>
      </c>
      <c r="AG1108" s="107">
        <f>FORECAST($C$8-(S1108+V1108),Инклинометрия!$B$2:$B$152,Инклинометрия!$A$2:$A$152)</f>
        <v>0</v>
      </c>
      <c r="AH1108" s="107">
        <f>IF(W1108=0,"-",FORECAST($C$8+W1108,Инклинометрия!$B$2:$B$152,Инклинометрия!$A$2:$A$152))</f>
        <v>1331.5528875839168</v>
      </c>
      <c r="AI1108" s="107">
        <f>IF(W1108=0,"-",FORECAST($C$8,Инклинометрия!$B$2:$B$152,Инклинометрия!$A$2:$A$152))</f>
        <v>1330</v>
      </c>
      <c r="AK1108" s="122">
        <f>2*PI()*$C$5*(AT1107-AT1106)/(LN(AN1107/$I$9)*$I$8/$I$7+LN($I$10/AN1107)*$I$8/$I$7)</f>
        <v>0</v>
      </c>
      <c r="AL1108" s="67">
        <f>AK1108*(B1108-B1107)</f>
        <v>0</v>
      </c>
      <c r="AM1108" s="23">
        <f t="shared" si="322"/>
        <v>4.3059540056097682E-2</v>
      </c>
      <c r="AN1108" s="26">
        <f>AN1107+AK1108*(B1108-B1107)/(2*PI()*$C$5*AN1107*$I$11)</f>
        <v>0.12986115207059001</v>
      </c>
      <c r="AO1108" s="87">
        <f t="shared" si="316"/>
        <v>111242.59539450394</v>
      </c>
      <c r="AP1108" s="87">
        <f>IF(R1108+U1108&lt;$C$8,0,32*$G$13/$C$12^2*($I$8*R1108+$I$6*U1108)+32*$G$14/($C$14^2-$C$13^2)*($I$8*S1108+$I$6*V1108))</f>
        <v>9917.5953945039291</v>
      </c>
      <c r="AQ1108" s="66">
        <f>R1108*$C$11*$C$9+U1108*$C$11*$C$10</f>
        <v>14695380</v>
      </c>
      <c r="AR1108" s="66">
        <f>S1108*$C$11*$C$9+V1108*$C$11*$C$10</f>
        <v>14695380</v>
      </c>
      <c r="AS1108" s="87">
        <f>$C$11*(T1108*$C$9+W1108*$C$10)</f>
        <v>789129.61404581123</v>
      </c>
      <c r="AT1108" s="45">
        <f t="shared" si="310"/>
        <v>15595752.209440315</v>
      </c>
      <c r="AU1108" s="75"/>
    </row>
    <row r="1109" spans="2:47" ht="15" thickBot="1" x14ac:dyDescent="0.35">
      <c r="B1109" s="41">
        <f t="shared" si="317"/>
        <v>10780</v>
      </c>
      <c r="C1109" s="8">
        <f t="shared" si="318"/>
        <v>107.8</v>
      </c>
      <c r="D1109" s="73">
        <f t="shared" si="304"/>
        <v>144.1825</v>
      </c>
      <c r="E1109" s="29">
        <f t="shared" si="307"/>
        <v>7993.4321194135782</v>
      </c>
      <c r="F1109" s="29">
        <f t="shared" si="311"/>
        <v>7.4150576246875062</v>
      </c>
      <c r="G1109" s="29">
        <f t="shared" si="319"/>
        <v>9.9176395730195388</v>
      </c>
      <c r="H1109" s="17">
        <f t="shared" si="320"/>
        <v>10691.21545971559</v>
      </c>
      <c r="I1109" s="29">
        <f t="shared" si="312"/>
        <v>2.2250485660981263</v>
      </c>
      <c r="J1109" s="29">
        <f t="shared" si="313"/>
        <v>13.949340071223562</v>
      </c>
      <c r="K1109" s="32">
        <f>IF((D1108+L1108+M1108-AL1108)/($C$21+$C$22)&gt;$C$8,$C$8,(D1108+L1108+M1108-AL1108)/($C$21+$C$22))</f>
        <v>1400</v>
      </c>
      <c r="L1109" s="97">
        <f t="shared" si="305"/>
        <v>0</v>
      </c>
      <c r="M1109" s="96">
        <f t="shared" si="306"/>
        <v>0</v>
      </c>
      <c r="N1109" s="98">
        <f t="shared" si="314"/>
        <v>1.7382597742038917</v>
      </c>
      <c r="O1109" s="100">
        <f t="shared" si="308"/>
        <v>4.2266987561397071</v>
      </c>
      <c r="P1109" s="104">
        <f t="shared" si="315"/>
        <v>18.880500609176615</v>
      </c>
      <c r="Q1109" s="102">
        <f t="shared" si="321"/>
        <v>2.8886093440366814E-2</v>
      </c>
      <c r="R1109" s="106">
        <f>K1109-U1109</f>
        <v>0</v>
      </c>
      <c r="S1109" s="106">
        <f>IF(K1109-H1108&lt;0,0,K1109-H1108)</f>
        <v>0</v>
      </c>
      <c r="T1109" s="106">
        <f t="shared" si="309"/>
        <v>98.365381490613771</v>
      </c>
      <c r="U1109" s="107">
        <f>IF(S1109&gt;0,0,IF(U1108+(F1109-AL1109/$C$23)*$C$22/($C$21+$C$22)&gt;$C$8,$C$8,IF(V1109=$C$8,U1108+(F1109-AL1109/$C$23)*$C$22/$C$21,U1108+(F1109-AL1109/$C$23)*$C$22/($C$21+$C$22))))</f>
        <v>1400</v>
      </c>
      <c r="V1109" s="107">
        <f>IF(S1109=0,IF(V1108+(F1109-AL1109/$C$23)*$C$22/($C$21+$C$22)&gt;$C$8,$C$8,V1108+(F1109-AL1109/$C$23)*$C$22/($C$21+$C$22)),E1109)</f>
        <v>1400</v>
      </c>
      <c r="W1109" s="203">
        <f>IF(S1109&gt;0,0,IF(W1108+AL1109/$C$23&gt;$F$23,$F$23,W1108+AL1109/$C$23))</f>
        <v>1.6346185093862227</v>
      </c>
      <c r="X1109" s="105" t="str">
        <f>IF(R1109=0,"-",IF(U1109=0,FORECAST($C$8,Инклинометрия!$B$2:$B$152,Инклинометрия!$A$2:$A$152),FORECAST(R1109,Инклинометрия!$B$2:$B$152,Инклинометрия!$A$2:$A$152)))</f>
        <v>-</v>
      </c>
      <c r="Y1109" s="105" t="str">
        <f>IF(R1109=0,"-",IF(U1109=0,FORECAST($C$8-R1109,Инклинометрия!$B$2:$B$152,Инклинометрия!$A$2:$A$152),0))</f>
        <v>-</v>
      </c>
      <c r="Z1109" s="105" t="str">
        <f>IF(S1109=0,"-",FORECAST($C$8,Инклинометрия!$B$2:$B$152,Инклинометрия!$A$2:$A$152))</f>
        <v>-</v>
      </c>
      <c r="AA1109" s="105" t="str">
        <f>IF(S1109=0,"-",FORECAST($C$8-S1109,Инклинометрия!$B$2:$B$152,Инклинометрия!$A$2:$A$152))</f>
        <v>-</v>
      </c>
      <c r="AB1109" s="105">
        <f>IF(T1109=0,"-",FORECAST($C$6,Инклинометрия!$B$2:$B$152,Инклинометрия!$A$2:$A$152))</f>
        <v>1425</v>
      </c>
      <c r="AC1109" s="105">
        <f>IF(R1109=0,FORECAST($C$6-T1109,Инклинометрия!$B$2:$B$152,Инклинометрия!$A$2:$A$152),FORECAST($C$8,Инклинометрия!$B$2:$B$152,Инклинометрия!$A$2:$A$152))</f>
        <v>1331.5528875839168</v>
      </c>
      <c r="AD1109" s="107">
        <f>IF(U1109=0,"-",FORECAST($C$8,Инклинометрия!$B$2:$B$152,Инклинометрия!$A$2:$A$152))</f>
        <v>1330</v>
      </c>
      <c r="AE1109" s="107">
        <f>IF(U1109=0,"-",FORECAST($C$8-U1109,Инклинометрия!$B$2:$B$152,Инклинометрия!$A$2:$A$152))</f>
        <v>0</v>
      </c>
      <c r="AF1109" s="107">
        <f>FORECAST($C$8-S1109,Инклинометрия!$B$2:$B$152,Инклинометрия!$A$2:$A$152)</f>
        <v>1330</v>
      </c>
      <c r="AG1109" s="107">
        <f>FORECAST($C$8-(S1109+V1109),Инклинометрия!$B$2:$B$152,Инклинометрия!$A$2:$A$152)</f>
        <v>0</v>
      </c>
      <c r="AH1109" s="107">
        <f>IF(W1109=0,"-",FORECAST($C$8+W1109,Инклинометрия!$B$2:$B$152,Инклинометрия!$A$2:$A$152))</f>
        <v>1331.5528875839168</v>
      </c>
      <c r="AI1109" s="107">
        <f>IF(W1109=0,"-",FORECAST($C$8,Инклинометрия!$B$2:$B$152,Инклинометрия!$A$2:$A$152))</f>
        <v>1330</v>
      </c>
      <c r="AK1109" s="122">
        <f>2*PI()*$C$5*(AT1108-AT1107)/(LN(AN1108/$I$9)*$I$8/$I$7+LN($I$10/AN1108)*$I$8/$I$7)</f>
        <v>0</v>
      </c>
      <c r="AL1109" s="67">
        <f>AK1109*(B1109-B1108)</f>
        <v>0</v>
      </c>
      <c r="AM1109" s="23">
        <f t="shared" si="322"/>
        <v>4.3059540056097682E-2</v>
      </c>
      <c r="AN1109" s="26">
        <f>AN1108+AK1109*(B1109-B1108)/(2*PI()*$C$5*AN1108*$I$11)</f>
        <v>0.12986115207059001</v>
      </c>
      <c r="AO1109" s="87">
        <f t="shared" si="316"/>
        <v>111242.59539450394</v>
      </c>
      <c r="AP1109" s="87">
        <f>IF(R1109+U1109&lt;$C$8,0,32*$G$13/$C$12^2*($I$8*R1109+$I$6*U1109)+32*$G$14/($C$14^2-$C$13^2)*($I$8*S1109+$I$6*V1109))</f>
        <v>9917.5953945039291</v>
      </c>
      <c r="AQ1109" s="66">
        <f>R1109*$C$11*$C$9+U1109*$C$11*$C$10</f>
        <v>14695380</v>
      </c>
      <c r="AR1109" s="66">
        <f>S1109*$C$11*$C$9+V1109*$C$11*$C$10</f>
        <v>14695380</v>
      </c>
      <c r="AS1109" s="87">
        <f>$C$11*(T1109*$C$9+W1109*$C$10)</f>
        <v>789129.61404581123</v>
      </c>
      <c r="AT1109" s="45">
        <f t="shared" si="310"/>
        <v>15595752.209440315</v>
      </c>
      <c r="AU1109" s="75"/>
    </row>
    <row r="1110" spans="2:47" ht="15" thickBot="1" x14ac:dyDescent="0.35">
      <c r="B1110" s="41">
        <f t="shared" si="317"/>
        <v>10790</v>
      </c>
      <c r="C1110" s="8">
        <f t="shared" si="318"/>
        <v>107.9</v>
      </c>
      <c r="D1110" s="73">
        <f t="shared" si="304"/>
        <v>144.31625</v>
      </c>
      <c r="E1110" s="29">
        <f t="shared" si="307"/>
        <v>8000.8471770382666</v>
      </c>
      <c r="F1110" s="29">
        <f t="shared" si="311"/>
        <v>7.4150576246884157</v>
      </c>
      <c r="G1110" s="29">
        <f t="shared" si="319"/>
        <v>9.9176395730207556</v>
      </c>
      <c r="H1110" s="17">
        <f t="shared" si="320"/>
        <v>10701.133099288611</v>
      </c>
      <c r="I1110" s="29">
        <f t="shared" si="312"/>
        <v>2.2250485660981263</v>
      </c>
      <c r="J1110" s="29">
        <f t="shared" si="313"/>
        <v>13.949340071224418</v>
      </c>
      <c r="K1110" s="32">
        <f>IF((D1109+L1109+M1109-AL1109)/($C$21+$C$22)&gt;$C$8,$C$8,(D1109+L1109+M1109-AL1109)/($C$21+$C$22))</f>
        <v>1400</v>
      </c>
      <c r="L1110" s="97">
        <f t="shared" si="305"/>
        <v>0</v>
      </c>
      <c r="M1110" s="96">
        <f t="shared" si="306"/>
        <v>0</v>
      </c>
      <c r="N1110" s="98">
        <f t="shared" si="314"/>
        <v>1.7382597742038917</v>
      </c>
      <c r="O1110" s="100">
        <f t="shared" si="308"/>
        <v>4.2266987561397071</v>
      </c>
      <c r="P1110" s="104">
        <f t="shared" si="315"/>
        <v>18.880500609176615</v>
      </c>
      <c r="Q1110" s="102">
        <f t="shared" si="321"/>
        <v>2.8886093440366814E-2</v>
      </c>
      <c r="R1110" s="106">
        <f>K1110-U1110</f>
        <v>0</v>
      </c>
      <c r="S1110" s="106">
        <f>IF(K1110-H1109&lt;0,0,K1110-H1109)</f>
        <v>0</v>
      </c>
      <c r="T1110" s="106">
        <f t="shared" si="309"/>
        <v>98.365381490613771</v>
      </c>
      <c r="U1110" s="107">
        <f>IF(S1110&gt;0,0,IF(U1109+(F1110-AL1110/$C$23)*$C$22/($C$21+$C$22)&gt;$C$8,$C$8,IF(V1110=$C$8,U1109+(F1110-AL1110/$C$23)*$C$22/$C$21,U1109+(F1110-AL1110/$C$23)*$C$22/($C$21+$C$22))))</f>
        <v>1400</v>
      </c>
      <c r="V1110" s="107">
        <f>IF(S1110=0,IF(V1109+(F1110-AL1110/$C$23)*$C$22/($C$21+$C$22)&gt;$C$8,$C$8,V1109+(F1110-AL1110/$C$23)*$C$22/($C$21+$C$22)),E1110)</f>
        <v>1400</v>
      </c>
      <c r="W1110" s="203">
        <f>IF(S1110&gt;0,0,IF(W1109+AL1110/$C$23&gt;$F$23,$F$23,W1109+AL1110/$C$23))</f>
        <v>1.6346185093862227</v>
      </c>
      <c r="X1110" s="105" t="str">
        <f>IF(R1110=0,"-",IF(U1110=0,FORECAST($C$8,Инклинометрия!$B$2:$B$152,Инклинометрия!$A$2:$A$152),FORECAST(R1110,Инклинометрия!$B$2:$B$152,Инклинометрия!$A$2:$A$152)))</f>
        <v>-</v>
      </c>
      <c r="Y1110" s="105" t="str">
        <f>IF(R1110=0,"-",IF(U1110=0,FORECAST($C$8-R1110,Инклинометрия!$B$2:$B$152,Инклинометрия!$A$2:$A$152),0))</f>
        <v>-</v>
      </c>
      <c r="Z1110" s="105" t="str">
        <f>IF(S1110=0,"-",FORECAST($C$8,Инклинометрия!$B$2:$B$152,Инклинометрия!$A$2:$A$152))</f>
        <v>-</v>
      </c>
      <c r="AA1110" s="105" t="str">
        <f>IF(S1110=0,"-",FORECAST($C$8-S1110,Инклинометрия!$B$2:$B$152,Инклинометрия!$A$2:$A$152))</f>
        <v>-</v>
      </c>
      <c r="AB1110" s="105">
        <f>IF(T1110=0,"-",FORECAST($C$6,Инклинометрия!$B$2:$B$152,Инклинометрия!$A$2:$A$152))</f>
        <v>1425</v>
      </c>
      <c r="AC1110" s="105">
        <f>IF(R1110=0,FORECAST($C$6-T1110,Инклинометрия!$B$2:$B$152,Инклинометрия!$A$2:$A$152),FORECAST($C$8,Инклинометрия!$B$2:$B$152,Инклинометрия!$A$2:$A$152))</f>
        <v>1331.5528875839168</v>
      </c>
      <c r="AD1110" s="107">
        <f>IF(U1110=0,"-",FORECAST($C$8,Инклинометрия!$B$2:$B$152,Инклинометрия!$A$2:$A$152))</f>
        <v>1330</v>
      </c>
      <c r="AE1110" s="107">
        <f>IF(U1110=0,"-",FORECAST($C$8-U1110,Инклинометрия!$B$2:$B$152,Инклинометрия!$A$2:$A$152))</f>
        <v>0</v>
      </c>
      <c r="AF1110" s="107">
        <f>FORECAST($C$8-S1110,Инклинометрия!$B$2:$B$152,Инклинометрия!$A$2:$A$152)</f>
        <v>1330</v>
      </c>
      <c r="AG1110" s="107">
        <f>FORECAST($C$8-(S1110+V1110),Инклинометрия!$B$2:$B$152,Инклинометрия!$A$2:$A$152)</f>
        <v>0</v>
      </c>
      <c r="AH1110" s="107">
        <f>IF(W1110=0,"-",FORECAST($C$8+W1110,Инклинометрия!$B$2:$B$152,Инклинометрия!$A$2:$A$152))</f>
        <v>1331.5528875839168</v>
      </c>
      <c r="AI1110" s="107">
        <f>IF(W1110=0,"-",FORECAST($C$8,Инклинометрия!$B$2:$B$152,Инклинометрия!$A$2:$A$152))</f>
        <v>1330</v>
      </c>
      <c r="AK1110" s="122">
        <f>2*PI()*$C$5*(AT1109-AT1108)/(LN(AN1109/$I$9)*$I$8/$I$7+LN($I$10/AN1109)*$I$8/$I$7)</f>
        <v>0</v>
      </c>
      <c r="AL1110" s="67">
        <f>AK1110*(B1110-B1109)</f>
        <v>0</v>
      </c>
      <c r="AM1110" s="23">
        <f t="shared" si="322"/>
        <v>4.3059540056097682E-2</v>
      </c>
      <c r="AN1110" s="26">
        <f>AN1109+AK1110*(B1110-B1109)/(2*PI()*$C$5*AN1109*$I$11)</f>
        <v>0.12986115207059001</v>
      </c>
      <c r="AO1110" s="87">
        <f t="shared" si="316"/>
        <v>111242.59539450394</v>
      </c>
      <c r="AP1110" s="87">
        <f>IF(R1110+U1110&lt;$C$8,0,32*$G$13/$C$12^2*($I$8*R1110+$I$6*U1110)+32*$G$14/($C$14^2-$C$13^2)*($I$8*S1110+$I$6*V1110))</f>
        <v>9917.5953945039291</v>
      </c>
      <c r="AQ1110" s="66">
        <f>R1110*$C$11*$C$9+U1110*$C$11*$C$10</f>
        <v>14695380</v>
      </c>
      <c r="AR1110" s="66">
        <f>S1110*$C$11*$C$9+V1110*$C$11*$C$10</f>
        <v>14695380</v>
      </c>
      <c r="AS1110" s="87">
        <f>$C$11*(T1110*$C$9+W1110*$C$10)</f>
        <v>789129.61404581123</v>
      </c>
      <c r="AT1110" s="45">
        <f t="shared" si="310"/>
        <v>15595752.209440315</v>
      </c>
      <c r="AU1110" s="75"/>
    </row>
    <row r="1111" spans="2:47" ht="15" thickBot="1" x14ac:dyDescent="0.35">
      <c r="B1111" s="41">
        <f t="shared" si="317"/>
        <v>10800</v>
      </c>
      <c r="C1111" s="8">
        <f t="shared" si="318"/>
        <v>108</v>
      </c>
      <c r="D1111" s="73">
        <f t="shared" si="304"/>
        <v>144.44999999999999</v>
      </c>
      <c r="E1111" s="29">
        <f t="shared" si="307"/>
        <v>8008.2622346629541</v>
      </c>
      <c r="F1111" s="29">
        <f t="shared" si="311"/>
        <v>7.4150576246875062</v>
      </c>
      <c r="G1111" s="29">
        <f t="shared" si="319"/>
        <v>9.9176395730195388</v>
      </c>
      <c r="H1111" s="17">
        <f t="shared" si="320"/>
        <v>10711.05073886163</v>
      </c>
      <c r="I1111" s="29">
        <f t="shared" si="312"/>
        <v>2.2250485660981263</v>
      </c>
      <c r="J1111" s="29">
        <f t="shared" si="313"/>
        <v>13.949340071223562</v>
      </c>
      <c r="K1111" s="32">
        <f>IF((D1110+L1110+M1110-AL1110)/($C$21+$C$22)&gt;$C$8,$C$8,(D1110+L1110+M1110-AL1110)/($C$21+$C$22))</f>
        <v>1400</v>
      </c>
      <c r="L1111" s="97">
        <f t="shared" si="305"/>
        <v>0</v>
      </c>
      <c r="M1111" s="96">
        <f t="shared" si="306"/>
        <v>0</v>
      </c>
      <c r="N1111" s="98">
        <f t="shared" si="314"/>
        <v>1.7382597742038917</v>
      </c>
      <c r="O1111" s="100">
        <f t="shared" si="308"/>
        <v>4.2266987561397071</v>
      </c>
      <c r="P1111" s="104">
        <f t="shared" si="315"/>
        <v>18.880500609176615</v>
      </c>
      <c r="Q1111" s="102">
        <f t="shared" si="321"/>
        <v>2.8886093440366814E-2</v>
      </c>
      <c r="R1111" s="106">
        <f>K1111-U1111</f>
        <v>0</v>
      </c>
      <c r="S1111" s="106">
        <f>IF(K1111-H1110&lt;0,0,K1111-H1110)</f>
        <v>0</v>
      </c>
      <c r="T1111" s="106">
        <f t="shared" si="309"/>
        <v>98.365381490613771</v>
      </c>
      <c r="U1111" s="107">
        <f>IF(S1111&gt;0,0,IF(U1110+(F1111-AL1111/$C$23)*$C$22/($C$21+$C$22)&gt;$C$8,$C$8,IF(V1111=$C$8,U1110+(F1111-AL1111/$C$23)*$C$22/$C$21,U1110+(F1111-AL1111/$C$23)*$C$22/($C$21+$C$22))))</f>
        <v>1400</v>
      </c>
      <c r="V1111" s="107">
        <f>IF(S1111=0,IF(V1110+(F1111-AL1111/$C$23)*$C$22/($C$21+$C$22)&gt;$C$8,$C$8,V1110+(F1111-AL1111/$C$23)*$C$22/($C$21+$C$22)),E1111)</f>
        <v>1400</v>
      </c>
      <c r="W1111" s="203">
        <f>IF(S1111&gt;0,0,IF(W1110+AL1111/$C$23&gt;$F$23,$F$23,W1110+AL1111/$C$23))</f>
        <v>1.6346185093862227</v>
      </c>
      <c r="X1111" s="105" t="str">
        <f>IF(R1111=0,"-",IF(U1111=0,FORECAST($C$8,Инклинометрия!$B$2:$B$152,Инклинометрия!$A$2:$A$152),FORECAST(R1111,Инклинометрия!$B$2:$B$152,Инклинометрия!$A$2:$A$152)))</f>
        <v>-</v>
      </c>
      <c r="Y1111" s="105" t="str">
        <f>IF(R1111=0,"-",IF(U1111=0,FORECAST($C$8-R1111,Инклинометрия!$B$2:$B$152,Инклинометрия!$A$2:$A$152),0))</f>
        <v>-</v>
      </c>
      <c r="Z1111" s="105" t="str">
        <f>IF(S1111=0,"-",FORECAST($C$8,Инклинометрия!$B$2:$B$152,Инклинометрия!$A$2:$A$152))</f>
        <v>-</v>
      </c>
      <c r="AA1111" s="105" t="str">
        <f>IF(S1111=0,"-",FORECAST($C$8-S1111,Инклинометрия!$B$2:$B$152,Инклинометрия!$A$2:$A$152))</f>
        <v>-</v>
      </c>
      <c r="AB1111" s="105">
        <f>IF(T1111=0,"-",FORECAST($C$6,Инклинометрия!$B$2:$B$152,Инклинометрия!$A$2:$A$152))</f>
        <v>1425</v>
      </c>
      <c r="AC1111" s="105">
        <f>IF(R1111=0,FORECAST($C$6-T1111,Инклинометрия!$B$2:$B$152,Инклинометрия!$A$2:$A$152),FORECAST($C$8,Инклинометрия!$B$2:$B$152,Инклинометрия!$A$2:$A$152))</f>
        <v>1331.5528875839168</v>
      </c>
      <c r="AD1111" s="107">
        <f>IF(U1111=0,"-",FORECAST($C$8,Инклинометрия!$B$2:$B$152,Инклинометрия!$A$2:$A$152))</f>
        <v>1330</v>
      </c>
      <c r="AE1111" s="107">
        <f>IF(U1111=0,"-",FORECAST($C$8-U1111,Инклинометрия!$B$2:$B$152,Инклинометрия!$A$2:$A$152))</f>
        <v>0</v>
      </c>
      <c r="AF1111" s="107">
        <f>FORECAST($C$8-S1111,Инклинометрия!$B$2:$B$152,Инклинометрия!$A$2:$A$152)</f>
        <v>1330</v>
      </c>
      <c r="AG1111" s="107">
        <f>FORECAST($C$8-(S1111+V1111),Инклинометрия!$B$2:$B$152,Инклинометрия!$A$2:$A$152)</f>
        <v>0</v>
      </c>
      <c r="AH1111" s="107">
        <f>IF(W1111=0,"-",FORECAST($C$8+W1111,Инклинометрия!$B$2:$B$152,Инклинометрия!$A$2:$A$152))</f>
        <v>1331.5528875839168</v>
      </c>
      <c r="AI1111" s="107">
        <f>IF(W1111=0,"-",FORECAST($C$8,Инклинометрия!$B$2:$B$152,Инклинометрия!$A$2:$A$152))</f>
        <v>1330</v>
      </c>
      <c r="AK1111" s="122">
        <f>2*PI()*$C$5*(AT1110-AT1109)/(LN(AN1110/$I$9)*$I$8/$I$7+LN($I$10/AN1110)*$I$8/$I$7)</f>
        <v>0</v>
      </c>
      <c r="AL1111" s="67">
        <f>AK1111*(B1111-B1110)</f>
        <v>0</v>
      </c>
      <c r="AM1111" s="23">
        <f t="shared" si="322"/>
        <v>4.3059540056097682E-2</v>
      </c>
      <c r="AN1111" s="26">
        <f>AN1110+AK1111*(B1111-B1110)/(2*PI()*$C$5*AN1110*$I$11)</f>
        <v>0.12986115207059001</v>
      </c>
      <c r="AO1111" s="87">
        <f t="shared" si="316"/>
        <v>111242.59539450394</v>
      </c>
      <c r="AP1111" s="87">
        <f>IF(R1111+U1111&lt;$C$8,0,32*$G$13/$C$12^2*($I$8*R1111+$I$6*U1111)+32*$G$14/($C$14^2-$C$13^2)*($I$8*S1111+$I$6*V1111))</f>
        <v>9917.5953945039291</v>
      </c>
      <c r="AQ1111" s="66">
        <f>R1111*$C$11*$C$9+U1111*$C$11*$C$10</f>
        <v>14695380</v>
      </c>
      <c r="AR1111" s="66">
        <f>S1111*$C$11*$C$9+V1111*$C$11*$C$10</f>
        <v>14695380</v>
      </c>
      <c r="AS1111" s="87">
        <f>$C$11*(T1111*$C$9+W1111*$C$10)</f>
        <v>789129.61404581123</v>
      </c>
      <c r="AT1111" s="45">
        <f t="shared" si="310"/>
        <v>15595752.209440315</v>
      </c>
      <c r="AU1111" s="75"/>
    </row>
    <row r="1112" spans="2:47" ht="15" thickBot="1" x14ac:dyDescent="0.35">
      <c r="B1112" s="41">
        <f t="shared" si="317"/>
        <v>10810</v>
      </c>
      <c r="C1112" s="8">
        <f t="shared" si="318"/>
        <v>108.10000000000001</v>
      </c>
      <c r="D1112" s="73">
        <f t="shared" si="304"/>
        <v>144.58375000000001</v>
      </c>
      <c r="E1112" s="29">
        <f t="shared" si="307"/>
        <v>8015.6772922876435</v>
      </c>
      <c r="F1112" s="29">
        <f t="shared" si="311"/>
        <v>7.4150576246893252</v>
      </c>
      <c r="G1112" s="29">
        <f t="shared" si="319"/>
        <v>9.9176395730219724</v>
      </c>
      <c r="H1112" s="17">
        <f t="shared" si="320"/>
        <v>10720.968378434653</v>
      </c>
      <c r="I1112" s="29">
        <f t="shared" si="312"/>
        <v>2.2250485660981263</v>
      </c>
      <c r="J1112" s="29">
        <f t="shared" si="313"/>
        <v>13.949340071225274</v>
      </c>
      <c r="K1112" s="32">
        <f>IF((D1111+L1111+M1111-AL1111)/($C$21+$C$22)&gt;$C$8,$C$8,(D1111+L1111+M1111-AL1111)/($C$21+$C$22))</f>
        <v>1400</v>
      </c>
      <c r="L1112" s="97">
        <f t="shared" si="305"/>
        <v>0</v>
      </c>
      <c r="M1112" s="96">
        <f t="shared" si="306"/>
        <v>0</v>
      </c>
      <c r="N1112" s="98">
        <f t="shared" si="314"/>
        <v>1.7382597742038917</v>
      </c>
      <c r="O1112" s="100">
        <f t="shared" si="308"/>
        <v>4.2266987561397071</v>
      </c>
      <c r="P1112" s="104">
        <f t="shared" si="315"/>
        <v>18.880500609176615</v>
      </c>
      <c r="Q1112" s="102">
        <f t="shared" si="321"/>
        <v>2.8886093440366814E-2</v>
      </c>
      <c r="R1112" s="106">
        <f>K1112-U1112</f>
        <v>0</v>
      </c>
      <c r="S1112" s="106">
        <f>IF(K1112-H1111&lt;0,0,K1112-H1111)</f>
        <v>0</v>
      </c>
      <c r="T1112" s="106">
        <f t="shared" si="309"/>
        <v>98.365381490613771</v>
      </c>
      <c r="U1112" s="107">
        <f>IF(S1112&gt;0,0,IF(U1111+(F1112-AL1112/$C$23)*$C$22/($C$21+$C$22)&gt;$C$8,$C$8,IF(V1112=$C$8,U1111+(F1112-AL1112/$C$23)*$C$22/$C$21,U1111+(F1112-AL1112/$C$23)*$C$22/($C$21+$C$22))))</f>
        <v>1400</v>
      </c>
      <c r="V1112" s="107">
        <f>IF(S1112=0,IF(V1111+(F1112-AL1112/$C$23)*$C$22/($C$21+$C$22)&gt;$C$8,$C$8,V1111+(F1112-AL1112/$C$23)*$C$22/($C$21+$C$22)),E1112)</f>
        <v>1400</v>
      </c>
      <c r="W1112" s="203">
        <f>IF(S1112&gt;0,0,IF(W1111+AL1112/$C$23&gt;$F$23,$F$23,W1111+AL1112/$C$23))</f>
        <v>1.6346185093862227</v>
      </c>
      <c r="X1112" s="105" t="str">
        <f>IF(R1112=0,"-",IF(U1112=0,FORECAST($C$8,Инклинометрия!$B$2:$B$152,Инклинометрия!$A$2:$A$152),FORECAST(R1112,Инклинометрия!$B$2:$B$152,Инклинометрия!$A$2:$A$152)))</f>
        <v>-</v>
      </c>
      <c r="Y1112" s="105" t="str">
        <f>IF(R1112=0,"-",IF(U1112=0,FORECAST($C$8-R1112,Инклинометрия!$B$2:$B$152,Инклинометрия!$A$2:$A$152),0))</f>
        <v>-</v>
      </c>
      <c r="Z1112" s="105" t="str">
        <f>IF(S1112=0,"-",FORECAST($C$8,Инклинометрия!$B$2:$B$152,Инклинометрия!$A$2:$A$152))</f>
        <v>-</v>
      </c>
      <c r="AA1112" s="105" t="str">
        <f>IF(S1112=0,"-",FORECAST($C$8-S1112,Инклинометрия!$B$2:$B$152,Инклинометрия!$A$2:$A$152))</f>
        <v>-</v>
      </c>
      <c r="AB1112" s="105">
        <f>IF(T1112=0,"-",FORECAST($C$6,Инклинометрия!$B$2:$B$152,Инклинометрия!$A$2:$A$152))</f>
        <v>1425</v>
      </c>
      <c r="AC1112" s="105">
        <f>IF(R1112=0,FORECAST($C$6-T1112,Инклинометрия!$B$2:$B$152,Инклинометрия!$A$2:$A$152),FORECAST($C$8,Инклинометрия!$B$2:$B$152,Инклинометрия!$A$2:$A$152))</f>
        <v>1331.5528875839168</v>
      </c>
      <c r="AD1112" s="107">
        <f>IF(U1112=0,"-",FORECAST($C$8,Инклинометрия!$B$2:$B$152,Инклинометрия!$A$2:$A$152))</f>
        <v>1330</v>
      </c>
      <c r="AE1112" s="107">
        <f>IF(U1112=0,"-",FORECAST($C$8-U1112,Инклинометрия!$B$2:$B$152,Инклинометрия!$A$2:$A$152))</f>
        <v>0</v>
      </c>
      <c r="AF1112" s="107">
        <f>FORECAST($C$8-S1112,Инклинометрия!$B$2:$B$152,Инклинометрия!$A$2:$A$152)</f>
        <v>1330</v>
      </c>
      <c r="AG1112" s="107">
        <f>FORECAST($C$8-(S1112+V1112),Инклинометрия!$B$2:$B$152,Инклинометрия!$A$2:$A$152)</f>
        <v>0</v>
      </c>
      <c r="AH1112" s="107">
        <f>IF(W1112=0,"-",FORECAST($C$8+W1112,Инклинометрия!$B$2:$B$152,Инклинометрия!$A$2:$A$152))</f>
        <v>1331.5528875839168</v>
      </c>
      <c r="AI1112" s="107">
        <f>IF(W1112=0,"-",FORECAST($C$8,Инклинометрия!$B$2:$B$152,Инклинометрия!$A$2:$A$152))</f>
        <v>1330</v>
      </c>
      <c r="AK1112" s="122">
        <f>2*PI()*$C$5*(AT1111-AT1110)/(LN(AN1111/$I$9)*$I$8/$I$7+LN($I$10/AN1111)*$I$8/$I$7)</f>
        <v>0</v>
      </c>
      <c r="AL1112" s="67">
        <f>AK1112*(B1112-B1111)</f>
        <v>0</v>
      </c>
      <c r="AM1112" s="23">
        <f t="shared" si="322"/>
        <v>4.3059540056097682E-2</v>
      </c>
      <c r="AN1112" s="26">
        <f>AN1111+AK1112*(B1112-B1111)/(2*PI()*$C$5*AN1111*$I$11)</f>
        <v>0.12986115207059001</v>
      </c>
      <c r="AO1112" s="87">
        <f t="shared" si="316"/>
        <v>111242.59539450394</v>
      </c>
      <c r="AP1112" s="87">
        <f>IF(R1112+U1112&lt;$C$8,0,32*$G$13/$C$12^2*($I$8*R1112+$I$6*U1112)+32*$G$14/($C$14^2-$C$13^2)*($I$8*S1112+$I$6*V1112))</f>
        <v>9917.5953945039291</v>
      </c>
      <c r="AQ1112" s="66">
        <f>R1112*$C$11*$C$9+U1112*$C$11*$C$10</f>
        <v>14695380</v>
      </c>
      <c r="AR1112" s="66">
        <f>S1112*$C$11*$C$9+V1112*$C$11*$C$10</f>
        <v>14695380</v>
      </c>
      <c r="AS1112" s="87">
        <f>$C$11*(T1112*$C$9+W1112*$C$10)</f>
        <v>789129.61404581123</v>
      </c>
      <c r="AT1112" s="45">
        <f t="shared" si="310"/>
        <v>15595752.209440315</v>
      </c>
      <c r="AU1112" s="75"/>
    </row>
    <row r="1113" spans="2:47" ht="15" thickBot="1" x14ac:dyDescent="0.35">
      <c r="B1113" s="41">
        <f t="shared" si="317"/>
        <v>10820</v>
      </c>
      <c r="C1113" s="8">
        <f t="shared" si="318"/>
        <v>108.2</v>
      </c>
      <c r="D1113" s="73">
        <f t="shared" si="304"/>
        <v>144.7175</v>
      </c>
      <c r="E1113" s="29">
        <f t="shared" si="307"/>
        <v>8023.092349912331</v>
      </c>
      <c r="F1113" s="29">
        <f t="shared" si="311"/>
        <v>7.4150576246875062</v>
      </c>
      <c r="G1113" s="29">
        <f t="shared" si="319"/>
        <v>9.9176395730195388</v>
      </c>
      <c r="H1113" s="17">
        <f t="shared" si="320"/>
        <v>10730.886018007672</v>
      </c>
      <c r="I1113" s="29">
        <f t="shared" si="312"/>
        <v>2.2250485660981263</v>
      </c>
      <c r="J1113" s="29">
        <f t="shared" si="313"/>
        <v>13.949340071223562</v>
      </c>
      <c r="K1113" s="32">
        <f>IF((D1112+L1112+M1112-AL1112)/($C$21+$C$22)&gt;$C$8,$C$8,(D1112+L1112+M1112-AL1112)/($C$21+$C$22))</f>
        <v>1400</v>
      </c>
      <c r="L1113" s="97">
        <f t="shared" si="305"/>
        <v>0</v>
      </c>
      <c r="M1113" s="96">
        <f t="shared" si="306"/>
        <v>0</v>
      </c>
      <c r="N1113" s="98">
        <f t="shared" si="314"/>
        <v>1.7382597742038917</v>
      </c>
      <c r="O1113" s="100">
        <f t="shared" si="308"/>
        <v>4.2266987561397071</v>
      </c>
      <c r="P1113" s="104">
        <f t="shared" si="315"/>
        <v>18.880500609176615</v>
      </c>
      <c r="Q1113" s="102">
        <f t="shared" si="321"/>
        <v>2.8886093440366814E-2</v>
      </c>
      <c r="R1113" s="106">
        <f>K1113-U1113</f>
        <v>0</v>
      </c>
      <c r="S1113" s="106">
        <f>IF(K1113-H1112&lt;0,0,K1113-H1112)</f>
        <v>0</v>
      </c>
      <c r="T1113" s="106">
        <f t="shared" si="309"/>
        <v>98.365381490613771</v>
      </c>
      <c r="U1113" s="107">
        <f>IF(S1113&gt;0,0,IF(U1112+(F1113-AL1113/$C$23)*$C$22/($C$21+$C$22)&gt;$C$8,$C$8,IF(V1113=$C$8,U1112+(F1113-AL1113/$C$23)*$C$22/$C$21,U1112+(F1113-AL1113/$C$23)*$C$22/($C$21+$C$22))))</f>
        <v>1400</v>
      </c>
      <c r="V1113" s="107">
        <f>IF(S1113=0,IF(V1112+(F1113-AL1113/$C$23)*$C$22/($C$21+$C$22)&gt;$C$8,$C$8,V1112+(F1113-AL1113/$C$23)*$C$22/($C$21+$C$22)),E1113)</f>
        <v>1400</v>
      </c>
      <c r="W1113" s="203">
        <f>IF(S1113&gt;0,0,IF(W1112+AL1113/$C$23&gt;$F$23,$F$23,W1112+AL1113/$C$23))</f>
        <v>1.6346185093862227</v>
      </c>
      <c r="X1113" s="105" t="str">
        <f>IF(R1113=0,"-",IF(U1113=0,FORECAST($C$8,Инклинометрия!$B$2:$B$152,Инклинометрия!$A$2:$A$152),FORECAST(R1113,Инклинометрия!$B$2:$B$152,Инклинометрия!$A$2:$A$152)))</f>
        <v>-</v>
      </c>
      <c r="Y1113" s="105" t="str">
        <f>IF(R1113=0,"-",IF(U1113=0,FORECAST($C$8-R1113,Инклинометрия!$B$2:$B$152,Инклинометрия!$A$2:$A$152),0))</f>
        <v>-</v>
      </c>
      <c r="Z1113" s="105" t="str">
        <f>IF(S1113=0,"-",FORECAST($C$8,Инклинометрия!$B$2:$B$152,Инклинометрия!$A$2:$A$152))</f>
        <v>-</v>
      </c>
      <c r="AA1113" s="105" t="str">
        <f>IF(S1113=0,"-",FORECAST($C$8-S1113,Инклинометрия!$B$2:$B$152,Инклинометрия!$A$2:$A$152))</f>
        <v>-</v>
      </c>
      <c r="AB1113" s="105">
        <f>IF(T1113=0,"-",FORECAST($C$6,Инклинометрия!$B$2:$B$152,Инклинометрия!$A$2:$A$152))</f>
        <v>1425</v>
      </c>
      <c r="AC1113" s="105">
        <f>IF(R1113=0,FORECAST($C$6-T1113,Инклинометрия!$B$2:$B$152,Инклинометрия!$A$2:$A$152),FORECAST($C$8,Инклинометрия!$B$2:$B$152,Инклинометрия!$A$2:$A$152))</f>
        <v>1331.5528875839168</v>
      </c>
      <c r="AD1113" s="107">
        <f>IF(U1113=0,"-",FORECAST($C$8,Инклинометрия!$B$2:$B$152,Инклинометрия!$A$2:$A$152))</f>
        <v>1330</v>
      </c>
      <c r="AE1113" s="107">
        <f>IF(U1113=0,"-",FORECAST($C$8-U1113,Инклинометрия!$B$2:$B$152,Инклинометрия!$A$2:$A$152))</f>
        <v>0</v>
      </c>
      <c r="AF1113" s="107">
        <f>FORECAST($C$8-S1113,Инклинометрия!$B$2:$B$152,Инклинометрия!$A$2:$A$152)</f>
        <v>1330</v>
      </c>
      <c r="AG1113" s="107">
        <f>FORECAST($C$8-(S1113+V1113),Инклинометрия!$B$2:$B$152,Инклинометрия!$A$2:$A$152)</f>
        <v>0</v>
      </c>
      <c r="AH1113" s="107">
        <f>IF(W1113=0,"-",FORECAST($C$8+W1113,Инклинометрия!$B$2:$B$152,Инклинометрия!$A$2:$A$152))</f>
        <v>1331.5528875839168</v>
      </c>
      <c r="AI1113" s="107">
        <f>IF(W1113=0,"-",FORECAST($C$8,Инклинометрия!$B$2:$B$152,Инклинометрия!$A$2:$A$152))</f>
        <v>1330</v>
      </c>
      <c r="AK1113" s="122">
        <f>2*PI()*$C$5*(AT1112-AT1111)/(LN(AN1112/$I$9)*$I$8/$I$7+LN($I$10/AN1112)*$I$8/$I$7)</f>
        <v>0</v>
      </c>
      <c r="AL1113" s="67">
        <f>AK1113*(B1113-B1112)</f>
        <v>0</v>
      </c>
      <c r="AM1113" s="23">
        <f t="shared" si="322"/>
        <v>4.3059540056097682E-2</v>
      </c>
      <c r="AN1113" s="26">
        <f>AN1112+AK1113*(B1113-B1112)/(2*PI()*$C$5*AN1112*$I$11)</f>
        <v>0.12986115207059001</v>
      </c>
      <c r="AO1113" s="87">
        <f t="shared" si="316"/>
        <v>111242.59539450394</v>
      </c>
      <c r="AP1113" s="87">
        <f>IF(R1113+U1113&lt;$C$8,0,32*$G$13/$C$12^2*($I$8*R1113+$I$6*U1113)+32*$G$14/($C$14^2-$C$13^2)*($I$8*S1113+$I$6*V1113))</f>
        <v>9917.5953945039291</v>
      </c>
      <c r="AQ1113" s="66">
        <f>R1113*$C$11*$C$9+U1113*$C$11*$C$10</f>
        <v>14695380</v>
      </c>
      <c r="AR1113" s="66">
        <f>S1113*$C$11*$C$9+V1113*$C$11*$C$10</f>
        <v>14695380</v>
      </c>
      <c r="AS1113" s="87">
        <f>$C$11*(T1113*$C$9+W1113*$C$10)</f>
        <v>789129.61404581123</v>
      </c>
      <c r="AT1113" s="45">
        <f t="shared" si="310"/>
        <v>15595752.209440315</v>
      </c>
      <c r="AU1113" s="75"/>
    </row>
    <row r="1114" spans="2:47" ht="15" thickBot="1" x14ac:dyDescent="0.35">
      <c r="B1114" s="41">
        <f t="shared" si="317"/>
        <v>10830</v>
      </c>
      <c r="C1114" s="8">
        <f t="shared" si="318"/>
        <v>108.3</v>
      </c>
      <c r="D1114" s="73">
        <f t="shared" si="304"/>
        <v>144.85124999999999</v>
      </c>
      <c r="E1114" s="29">
        <f t="shared" si="307"/>
        <v>8030.5074075370185</v>
      </c>
      <c r="F1114" s="29">
        <f t="shared" si="311"/>
        <v>7.4150576246875062</v>
      </c>
      <c r="G1114" s="29">
        <f t="shared" si="319"/>
        <v>9.9176395730195388</v>
      </c>
      <c r="H1114" s="17">
        <f t="shared" si="320"/>
        <v>10740.803657580691</v>
      </c>
      <c r="I1114" s="29">
        <f t="shared" si="312"/>
        <v>2.2250485660981263</v>
      </c>
      <c r="J1114" s="29">
        <f t="shared" si="313"/>
        <v>13.949340071223562</v>
      </c>
      <c r="K1114" s="32">
        <f>IF((D1113+L1113+M1113-AL1113)/($C$21+$C$22)&gt;$C$8,$C$8,(D1113+L1113+M1113-AL1113)/($C$21+$C$22))</f>
        <v>1400</v>
      </c>
      <c r="L1114" s="97">
        <f t="shared" si="305"/>
        <v>0</v>
      </c>
      <c r="M1114" s="96">
        <f t="shared" si="306"/>
        <v>0</v>
      </c>
      <c r="N1114" s="98">
        <f t="shared" si="314"/>
        <v>1.7382597742038917</v>
      </c>
      <c r="O1114" s="100">
        <f t="shared" si="308"/>
        <v>4.2266987561397071</v>
      </c>
      <c r="P1114" s="104">
        <f t="shared" si="315"/>
        <v>18.880500609176615</v>
      </c>
      <c r="Q1114" s="102">
        <f t="shared" si="321"/>
        <v>2.8886093440366814E-2</v>
      </c>
      <c r="R1114" s="106">
        <f>K1114-U1114</f>
        <v>0</v>
      </c>
      <c r="S1114" s="106">
        <f>IF(K1114-H1113&lt;0,0,K1114-H1113)</f>
        <v>0</v>
      </c>
      <c r="T1114" s="106">
        <f t="shared" si="309"/>
        <v>98.365381490613771</v>
      </c>
      <c r="U1114" s="107">
        <f>IF(S1114&gt;0,0,IF(U1113+(F1114-AL1114/$C$23)*$C$22/($C$21+$C$22)&gt;$C$8,$C$8,IF(V1114=$C$8,U1113+(F1114-AL1114/$C$23)*$C$22/$C$21,U1113+(F1114-AL1114/$C$23)*$C$22/($C$21+$C$22))))</f>
        <v>1400</v>
      </c>
      <c r="V1114" s="107">
        <f>IF(S1114=0,IF(V1113+(F1114-AL1114/$C$23)*$C$22/($C$21+$C$22)&gt;$C$8,$C$8,V1113+(F1114-AL1114/$C$23)*$C$22/($C$21+$C$22)),E1114)</f>
        <v>1400</v>
      </c>
      <c r="W1114" s="203">
        <f>IF(S1114&gt;0,0,IF(W1113+AL1114/$C$23&gt;$F$23,$F$23,W1113+AL1114/$C$23))</f>
        <v>1.6346185093862227</v>
      </c>
      <c r="X1114" s="105" t="str">
        <f>IF(R1114=0,"-",IF(U1114=0,FORECAST($C$8,Инклинометрия!$B$2:$B$152,Инклинометрия!$A$2:$A$152),FORECAST(R1114,Инклинометрия!$B$2:$B$152,Инклинометрия!$A$2:$A$152)))</f>
        <v>-</v>
      </c>
      <c r="Y1114" s="105" t="str">
        <f>IF(R1114=0,"-",IF(U1114=0,FORECAST($C$8-R1114,Инклинометрия!$B$2:$B$152,Инклинометрия!$A$2:$A$152),0))</f>
        <v>-</v>
      </c>
      <c r="Z1114" s="105" t="str">
        <f>IF(S1114=0,"-",FORECAST($C$8,Инклинометрия!$B$2:$B$152,Инклинометрия!$A$2:$A$152))</f>
        <v>-</v>
      </c>
      <c r="AA1114" s="105" t="str">
        <f>IF(S1114=0,"-",FORECAST($C$8-S1114,Инклинометрия!$B$2:$B$152,Инклинометрия!$A$2:$A$152))</f>
        <v>-</v>
      </c>
      <c r="AB1114" s="105">
        <f>IF(T1114=0,"-",FORECAST($C$6,Инклинометрия!$B$2:$B$152,Инклинометрия!$A$2:$A$152))</f>
        <v>1425</v>
      </c>
      <c r="AC1114" s="105">
        <f>IF(R1114=0,FORECAST($C$6-T1114,Инклинометрия!$B$2:$B$152,Инклинометрия!$A$2:$A$152),FORECAST($C$8,Инклинометрия!$B$2:$B$152,Инклинометрия!$A$2:$A$152))</f>
        <v>1331.5528875839168</v>
      </c>
      <c r="AD1114" s="107">
        <f>IF(U1114=0,"-",FORECAST($C$8,Инклинометрия!$B$2:$B$152,Инклинометрия!$A$2:$A$152))</f>
        <v>1330</v>
      </c>
      <c r="AE1114" s="107">
        <f>IF(U1114=0,"-",FORECAST($C$8-U1114,Инклинометрия!$B$2:$B$152,Инклинометрия!$A$2:$A$152))</f>
        <v>0</v>
      </c>
      <c r="AF1114" s="107">
        <f>FORECAST($C$8-S1114,Инклинометрия!$B$2:$B$152,Инклинометрия!$A$2:$A$152)</f>
        <v>1330</v>
      </c>
      <c r="AG1114" s="107">
        <f>FORECAST($C$8-(S1114+V1114),Инклинометрия!$B$2:$B$152,Инклинометрия!$A$2:$A$152)</f>
        <v>0</v>
      </c>
      <c r="AH1114" s="107">
        <f>IF(W1114=0,"-",FORECAST($C$8+W1114,Инклинометрия!$B$2:$B$152,Инклинометрия!$A$2:$A$152))</f>
        <v>1331.5528875839168</v>
      </c>
      <c r="AI1114" s="107">
        <f>IF(W1114=0,"-",FORECAST($C$8,Инклинометрия!$B$2:$B$152,Инклинометрия!$A$2:$A$152))</f>
        <v>1330</v>
      </c>
      <c r="AK1114" s="122">
        <f>2*PI()*$C$5*(AT1113-AT1112)/(LN(AN1113/$I$9)*$I$8/$I$7+LN($I$10/AN1113)*$I$8/$I$7)</f>
        <v>0</v>
      </c>
      <c r="AL1114" s="67">
        <f>AK1114*(B1114-B1113)</f>
        <v>0</v>
      </c>
      <c r="AM1114" s="23">
        <f t="shared" si="322"/>
        <v>4.3059540056097682E-2</v>
      </c>
      <c r="AN1114" s="26">
        <f>AN1113+AK1114*(B1114-B1113)/(2*PI()*$C$5*AN1113*$I$11)</f>
        <v>0.12986115207059001</v>
      </c>
      <c r="AO1114" s="87">
        <f t="shared" si="316"/>
        <v>111242.59539450394</v>
      </c>
      <c r="AP1114" s="87">
        <f>IF(R1114+U1114&lt;$C$8,0,32*$G$13/$C$12^2*($I$8*R1114+$I$6*U1114)+32*$G$14/($C$14^2-$C$13^2)*($I$8*S1114+$I$6*V1114))</f>
        <v>9917.5953945039291</v>
      </c>
      <c r="AQ1114" s="66">
        <f>R1114*$C$11*$C$9+U1114*$C$11*$C$10</f>
        <v>14695380</v>
      </c>
      <c r="AR1114" s="66">
        <f>S1114*$C$11*$C$9+V1114*$C$11*$C$10</f>
        <v>14695380</v>
      </c>
      <c r="AS1114" s="87">
        <f>$C$11*(T1114*$C$9+W1114*$C$10)</f>
        <v>789129.61404581123</v>
      </c>
      <c r="AT1114" s="45">
        <f t="shared" si="310"/>
        <v>15595752.209440315</v>
      </c>
      <c r="AU1114" s="75"/>
    </row>
    <row r="1115" spans="2:47" ht="15" thickBot="1" x14ac:dyDescent="0.35">
      <c r="B1115" s="41">
        <f t="shared" si="317"/>
        <v>10840</v>
      </c>
      <c r="C1115" s="8">
        <f t="shared" si="318"/>
        <v>108.4</v>
      </c>
      <c r="D1115" s="73">
        <f t="shared" si="304"/>
        <v>144.98500000000001</v>
      </c>
      <c r="E1115" s="29">
        <f t="shared" si="307"/>
        <v>8037.9224651617069</v>
      </c>
      <c r="F1115" s="29">
        <f t="shared" si="311"/>
        <v>7.4150576246884157</v>
      </c>
      <c r="G1115" s="29">
        <f t="shared" si="319"/>
        <v>9.9176395730207556</v>
      </c>
      <c r="H1115" s="17">
        <f t="shared" si="320"/>
        <v>10750.721297153712</v>
      </c>
      <c r="I1115" s="29">
        <f t="shared" si="312"/>
        <v>2.2250485660981263</v>
      </c>
      <c r="J1115" s="29">
        <f t="shared" si="313"/>
        <v>13.949340071224418</v>
      </c>
      <c r="K1115" s="32">
        <f>IF((D1114+L1114+M1114-AL1114)/($C$21+$C$22)&gt;$C$8,$C$8,(D1114+L1114+M1114-AL1114)/($C$21+$C$22))</f>
        <v>1400</v>
      </c>
      <c r="L1115" s="97">
        <f t="shared" si="305"/>
        <v>0</v>
      </c>
      <c r="M1115" s="96">
        <f t="shared" si="306"/>
        <v>0</v>
      </c>
      <c r="N1115" s="98">
        <f t="shared" si="314"/>
        <v>1.7382597742038917</v>
      </c>
      <c r="O1115" s="100">
        <f t="shared" si="308"/>
        <v>4.2266987561397071</v>
      </c>
      <c r="P1115" s="104">
        <f t="shared" si="315"/>
        <v>18.880500609176615</v>
      </c>
      <c r="Q1115" s="102">
        <f t="shared" si="321"/>
        <v>2.8886093440366814E-2</v>
      </c>
      <c r="R1115" s="106">
        <f>K1115-U1115</f>
        <v>0</v>
      </c>
      <c r="S1115" s="106">
        <f>IF(K1115-H1114&lt;0,0,K1115-H1114)</f>
        <v>0</v>
      </c>
      <c r="T1115" s="106">
        <f t="shared" si="309"/>
        <v>98.365381490613771</v>
      </c>
      <c r="U1115" s="107">
        <f>IF(S1115&gt;0,0,IF(U1114+(F1115-AL1115/$C$23)*$C$22/($C$21+$C$22)&gt;$C$8,$C$8,IF(V1115=$C$8,U1114+(F1115-AL1115/$C$23)*$C$22/$C$21,U1114+(F1115-AL1115/$C$23)*$C$22/($C$21+$C$22))))</f>
        <v>1400</v>
      </c>
      <c r="V1115" s="107">
        <f>IF(S1115=0,IF(V1114+(F1115-AL1115/$C$23)*$C$22/($C$21+$C$22)&gt;$C$8,$C$8,V1114+(F1115-AL1115/$C$23)*$C$22/($C$21+$C$22)),E1115)</f>
        <v>1400</v>
      </c>
      <c r="W1115" s="203">
        <f>IF(S1115&gt;0,0,IF(W1114+AL1115/$C$23&gt;$F$23,$F$23,W1114+AL1115/$C$23))</f>
        <v>1.6346185093862227</v>
      </c>
      <c r="X1115" s="105" t="str">
        <f>IF(R1115=0,"-",IF(U1115=0,FORECAST($C$8,Инклинометрия!$B$2:$B$152,Инклинометрия!$A$2:$A$152),FORECAST(R1115,Инклинометрия!$B$2:$B$152,Инклинометрия!$A$2:$A$152)))</f>
        <v>-</v>
      </c>
      <c r="Y1115" s="105" t="str">
        <f>IF(R1115=0,"-",IF(U1115=0,FORECAST($C$8-R1115,Инклинометрия!$B$2:$B$152,Инклинометрия!$A$2:$A$152),0))</f>
        <v>-</v>
      </c>
      <c r="Z1115" s="105" t="str">
        <f>IF(S1115=0,"-",FORECAST($C$8,Инклинометрия!$B$2:$B$152,Инклинометрия!$A$2:$A$152))</f>
        <v>-</v>
      </c>
      <c r="AA1115" s="105" t="str">
        <f>IF(S1115=0,"-",FORECAST($C$8-S1115,Инклинометрия!$B$2:$B$152,Инклинометрия!$A$2:$A$152))</f>
        <v>-</v>
      </c>
      <c r="AB1115" s="105">
        <f>IF(T1115=0,"-",FORECAST($C$6,Инклинометрия!$B$2:$B$152,Инклинометрия!$A$2:$A$152))</f>
        <v>1425</v>
      </c>
      <c r="AC1115" s="105">
        <f>IF(R1115=0,FORECAST($C$6-T1115,Инклинометрия!$B$2:$B$152,Инклинометрия!$A$2:$A$152),FORECAST($C$8,Инклинометрия!$B$2:$B$152,Инклинометрия!$A$2:$A$152))</f>
        <v>1331.5528875839168</v>
      </c>
      <c r="AD1115" s="107">
        <f>IF(U1115=0,"-",FORECAST($C$8,Инклинометрия!$B$2:$B$152,Инклинометрия!$A$2:$A$152))</f>
        <v>1330</v>
      </c>
      <c r="AE1115" s="107">
        <f>IF(U1115=0,"-",FORECAST($C$8-U1115,Инклинометрия!$B$2:$B$152,Инклинометрия!$A$2:$A$152))</f>
        <v>0</v>
      </c>
      <c r="AF1115" s="107">
        <f>FORECAST($C$8-S1115,Инклинометрия!$B$2:$B$152,Инклинометрия!$A$2:$A$152)</f>
        <v>1330</v>
      </c>
      <c r="AG1115" s="107">
        <f>FORECAST($C$8-(S1115+V1115),Инклинометрия!$B$2:$B$152,Инклинометрия!$A$2:$A$152)</f>
        <v>0</v>
      </c>
      <c r="AH1115" s="107">
        <f>IF(W1115=0,"-",FORECAST($C$8+W1115,Инклинометрия!$B$2:$B$152,Инклинометрия!$A$2:$A$152))</f>
        <v>1331.5528875839168</v>
      </c>
      <c r="AI1115" s="107">
        <f>IF(W1115=0,"-",FORECAST($C$8,Инклинометрия!$B$2:$B$152,Инклинометрия!$A$2:$A$152))</f>
        <v>1330</v>
      </c>
      <c r="AK1115" s="122">
        <f>2*PI()*$C$5*(AT1114-AT1113)/(LN(AN1114/$I$9)*$I$8/$I$7+LN($I$10/AN1114)*$I$8/$I$7)</f>
        <v>0</v>
      </c>
      <c r="AL1115" s="67">
        <f>AK1115*(B1115-B1114)</f>
        <v>0</v>
      </c>
      <c r="AM1115" s="23">
        <f t="shared" si="322"/>
        <v>4.3059540056097682E-2</v>
      </c>
      <c r="AN1115" s="26">
        <f>AN1114+AK1115*(B1115-B1114)/(2*PI()*$C$5*AN1114*$I$11)</f>
        <v>0.12986115207059001</v>
      </c>
      <c r="AO1115" s="87">
        <f t="shared" si="316"/>
        <v>111242.59539450394</v>
      </c>
      <c r="AP1115" s="87">
        <f>IF(R1115+U1115&lt;$C$8,0,32*$G$13/$C$12^2*($I$8*R1115+$I$6*U1115)+32*$G$14/($C$14^2-$C$13^2)*($I$8*S1115+$I$6*V1115))</f>
        <v>9917.5953945039291</v>
      </c>
      <c r="AQ1115" s="66">
        <f>R1115*$C$11*$C$9+U1115*$C$11*$C$10</f>
        <v>14695380</v>
      </c>
      <c r="AR1115" s="66">
        <f>S1115*$C$11*$C$9+V1115*$C$11*$C$10</f>
        <v>14695380</v>
      </c>
      <c r="AS1115" s="87">
        <f>$C$11*(T1115*$C$9+W1115*$C$10)</f>
        <v>789129.61404581123</v>
      </c>
      <c r="AT1115" s="45">
        <f t="shared" si="310"/>
        <v>15595752.209440315</v>
      </c>
      <c r="AU1115" s="75"/>
    </row>
    <row r="1116" spans="2:47" ht="15" thickBot="1" x14ac:dyDescent="0.35">
      <c r="B1116" s="41">
        <f t="shared" si="317"/>
        <v>10850</v>
      </c>
      <c r="C1116" s="8">
        <f t="shared" si="318"/>
        <v>108.5</v>
      </c>
      <c r="D1116" s="73">
        <f t="shared" si="304"/>
        <v>145.11875000000001</v>
      </c>
      <c r="E1116" s="29">
        <f t="shared" si="307"/>
        <v>8045.3375227863944</v>
      </c>
      <c r="F1116" s="29">
        <f t="shared" si="311"/>
        <v>7.4150576246875062</v>
      </c>
      <c r="G1116" s="29">
        <f t="shared" si="319"/>
        <v>9.9176395730195388</v>
      </c>
      <c r="H1116" s="17">
        <f t="shared" si="320"/>
        <v>10760.638936726731</v>
      </c>
      <c r="I1116" s="29">
        <f t="shared" si="312"/>
        <v>2.2250485660981263</v>
      </c>
      <c r="J1116" s="29">
        <f t="shared" si="313"/>
        <v>13.949340071223562</v>
      </c>
      <c r="K1116" s="32">
        <f>IF((D1115+L1115+M1115-AL1115)/($C$21+$C$22)&gt;$C$8,$C$8,(D1115+L1115+M1115-AL1115)/($C$21+$C$22))</f>
        <v>1400</v>
      </c>
      <c r="L1116" s="97">
        <f t="shared" si="305"/>
        <v>0</v>
      </c>
      <c r="M1116" s="96">
        <f t="shared" si="306"/>
        <v>0</v>
      </c>
      <c r="N1116" s="98">
        <f t="shared" si="314"/>
        <v>1.7382597742038917</v>
      </c>
      <c r="O1116" s="100">
        <f t="shared" si="308"/>
        <v>4.2266987561397071</v>
      </c>
      <c r="P1116" s="104">
        <f t="shared" si="315"/>
        <v>18.880500609176615</v>
      </c>
      <c r="Q1116" s="102">
        <f t="shared" si="321"/>
        <v>2.8886093440366814E-2</v>
      </c>
      <c r="R1116" s="106">
        <f>K1116-U1116</f>
        <v>0</v>
      </c>
      <c r="S1116" s="106">
        <f>IF(K1116-H1115&lt;0,0,K1116-H1115)</f>
        <v>0</v>
      </c>
      <c r="T1116" s="106">
        <f t="shared" si="309"/>
        <v>98.365381490613771</v>
      </c>
      <c r="U1116" s="107">
        <f>IF(S1116&gt;0,0,IF(U1115+(F1116-AL1116/$C$23)*$C$22/($C$21+$C$22)&gt;$C$8,$C$8,IF(V1116=$C$8,U1115+(F1116-AL1116/$C$23)*$C$22/$C$21,U1115+(F1116-AL1116/$C$23)*$C$22/($C$21+$C$22))))</f>
        <v>1400</v>
      </c>
      <c r="V1116" s="107">
        <f>IF(S1116=0,IF(V1115+(F1116-AL1116/$C$23)*$C$22/($C$21+$C$22)&gt;$C$8,$C$8,V1115+(F1116-AL1116/$C$23)*$C$22/($C$21+$C$22)),E1116)</f>
        <v>1400</v>
      </c>
      <c r="W1116" s="203">
        <f>IF(S1116&gt;0,0,IF(W1115+AL1116/$C$23&gt;$F$23,$F$23,W1115+AL1116/$C$23))</f>
        <v>1.6346185093862227</v>
      </c>
      <c r="X1116" s="105" t="str">
        <f>IF(R1116=0,"-",IF(U1116=0,FORECAST($C$8,Инклинометрия!$B$2:$B$152,Инклинометрия!$A$2:$A$152),FORECAST(R1116,Инклинометрия!$B$2:$B$152,Инклинометрия!$A$2:$A$152)))</f>
        <v>-</v>
      </c>
      <c r="Y1116" s="105" t="str">
        <f>IF(R1116=0,"-",IF(U1116=0,FORECAST($C$8-R1116,Инклинометрия!$B$2:$B$152,Инклинометрия!$A$2:$A$152),0))</f>
        <v>-</v>
      </c>
      <c r="Z1116" s="105" t="str">
        <f>IF(S1116=0,"-",FORECAST($C$8,Инклинометрия!$B$2:$B$152,Инклинометрия!$A$2:$A$152))</f>
        <v>-</v>
      </c>
      <c r="AA1116" s="105" t="str">
        <f>IF(S1116=0,"-",FORECAST($C$8-S1116,Инклинометрия!$B$2:$B$152,Инклинометрия!$A$2:$A$152))</f>
        <v>-</v>
      </c>
      <c r="AB1116" s="105">
        <f>IF(T1116=0,"-",FORECAST($C$6,Инклинометрия!$B$2:$B$152,Инклинометрия!$A$2:$A$152))</f>
        <v>1425</v>
      </c>
      <c r="AC1116" s="105">
        <f>IF(R1116=0,FORECAST($C$6-T1116,Инклинометрия!$B$2:$B$152,Инклинометрия!$A$2:$A$152),FORECAST($C$8,Инклинометрия!$B$2:$B$152,Инклинометрия!$A$2:$A$152))</f>
        <v>1331.5528875839168</v>
      </c>
      <c r="AD1116" s="107">
        <f>IF(U1116=0,"-",FORECAST($C$8,Инклинометрия!$B$2:$B$152,Инклинометрия!$A$2:$A$152))</f>
        <v>1330</v>
      </c>
      <c r="AE1116" s="107">
        <f>IF(U1116=0,"-",FORECAST($C$8-U1116,Инклинометрия!$B$2:$B$152,Инклинометрия!$A$2:$A$152))</f>
        <v>0</v>
      </c>
      <c r="AF1116" s="107">
        <f>FORECAST($C$8-S1116,Инклинометрия!$B$2:$B$152,Инклинометрия!$A$2:$A$152)</f>
        <v>1330</v>
      </c>
      <c r="AG1116" s="107">
        <f>FORECAST($C$8-(S1116+V1116),Инклинометрия!$B$2:$B$152,Инклинометрия!$A$2:$A$152)</f>
        <v>0</v>
      </c>
      <c r="AH1116" s="107">
        <f>IF(W1116=0,"-",FORECAST($C$8+W1116,Инклинометрия!$B$2:$B$152,Инклинометрия!$A$2:$A$152))</f>
        <v>1331.5528875839168</v>
      </c>
      <c r="AI1116" s="107">
        <f>IF(W1116=0,"-",FORECAST($C$8,Инклинометрия!$B$2:$B$152,Инклинометрия!$A$2:$A$152))</f>
        <v>1330</v>
      </c>
      <c r="AK1116" s="122">
        <f>2*PI()*$C$5*(AT1115-AT1114)/(LN(AN1115/$I$9)*$I$8/$I$7+LN($I$10/AN1115)*$I$8/$I$7)</f>
        <v>0</v>
      </c>
      <c r="AL1116" s="67">
        <f>AK1116*(B1116-B1115)</f>
        <v>0</v>
      </c>
      <c r="AM1116" s="23">
        <f t="shared" si="322"/>
        <v>4.3059540056097682E-2</v>
      </c>
      <c r="AN1116" s="26">
        <f>AN1115+AK1116*(B1116-B1115)/(2*PI()*$C$5*AN1115*$I$11)</f>
        <v>0.12986115207059001</v>
      </c>
      <c r="AO1116" s="87">
        <f t="shared" si="316"/>
        <v>111242.59539450394</v>
      </c>
      <c r="AP1116" s="87">
        <f>IF(R1116+U1116&lt;$C$8,0,32*$G$13/$C$12^2*($I$8*R1116+$I$6*U1116)+32*$G$14/($C$14^2-$C$13^2)*($I$8*S1116+$I$6*V1116))</f>
        <v>9917.5953945039291</v>
      </c>
      <c r="AQ1116" s="66">
        <f>R1116*$C$11*$C$9+U1116*$C$11*$C$10</f>
        <v>14695380</v>
      </c>
      <c r="AR1116" s="66">
        <f>S1116*$C$11*$C$9+V1116*$C$11*$C$10</f>
        <v>14695380</v>
      </c>
      <c r="AS1116" s="87">
        <f>$C$11*(T1116*$C$9+W1116*$C$10)</f>
        <v>789129.61404581123</v>
      </c>
      <c r="AT1116" s="45">
        <f t="shared" si="310"/>
        <v>15595752.209440315</v>
      </c>
      <c r="AU1116" s="75"/>
    </row>
    <row r="1117" spans="2:47" ht="15" thickBot="1" x14ac:dyDescent="0.35">
      <c r="B1117" s="41">
        <f t="shared" si="317"/>
        <v>10860</v>
      </c>
      <c r="C1117" s="8">
        <f t="shared" si="318"/>
        <v>108.60000000000001</v>
      </c>
      <c r="D1117" s="73">
        <f t="shared" si="304"/>
        <v>145.25250000000003</v>
      </c>
      <c r="E1117" s="29">
        <f t="shared" si="307"/>
        <v>8052.7525804110828</v>
      </c>
      <c r="F1117" s="29">
        <f t="shared" si="311"/>
        <v>7.4150576246884157</v>
      </c>
      <c r="G1117" s="29">
        <f t="shared" si="319"/>
        <v>9.9176395730207556</v>
      </c>
      <c r="H1117" s="17">
        <f t="shared" si="320"/>
        <v>10770.556576299752</v>
      </c>
      <c r="I1117" s="29">
        <f t="shared" si="312"/>
        <v>2.2250485660981263</v>
      </c>
      <c r="J1117" s="29">
        <f t="shared" si="313"/>
        <v>13.949340071224418</v>
      </c>
      <c r="K1117" s="32">
        <f>IF((D1116+L1116+M1116-AL1116)/($C$21+$C$22)&gt;$C$8,$C$8,(D1116+L1116+M1116-AL1116)/($C$21+$C$22))</f>
        <v>1400</v>
      </c>
      <c r="L1117" s="97">
        <f t="shared" si="305"/>
        <v>0</v>
      </c>
      <c r="M1117" s="96">
        <f t="shared" si="306"/>
        <v>0</v>
      </c>
      <c r="N1117" s="98">
        <f t="shared" si="314"/>
        <v>1.7382597742038917</v>
      </c>
      <c r="O1117" s="100">
        <f t="shared" si="308"/>
        <v>4.2266987561397071</v>
      </c>
      <c r="P1117" s="104">
        <f t="shared" si="315"/>
        <v>18.880500609176615</v>
      </c>
      <c r="Q1117" s="102">
        <f t="shared" si="321"/>
        <v>2.8886093440366814E-2</v>
      </c>
      <c r="R1117" s="106">
        <f>K1117-U1117</f>
        <v>0</v>
      </c>
      <c r="S1117" s="106">
        <f>IF(K1117-H1116&lt;0,0,K1117-H1116)</f>
        <v>0</v>
      </c>
      <c r="T1117" s="106">
        <f t="shared" si="309"/>
        <v>98.365381490613771</v>
      </c>
      <c r="U1117" s="107">
        <f>IF(S1117&gt;0,0,IF(U1116+(F1117-AL1117/$C$23)*$C$22/($C$21+$C$22)&gt;$C$8,$C$8,IF(V1117=$C$8,U1116+(F1117-AL1117/$C$23)*$C$22/$C$21,U1116+(F1117-AL1117/$C$23)*$C$22/($C$21+$C$22))))</f>
        <v>1400</v>
      </c>
      <c r="V1117" s="107">
        <f>IF(S1117=0,IF(V1116+(F1117-AL1117/$C$23)*$C$22/($C$21+$C$22)&gt;$C$8,$C$8,V1116+(F1117-AL1117/$C$23)*$C$22/($C$21+$C$22)),E1117)</f>
        <v>1400</v>
      </c>
      <c r="W1117" s="203">
        <f>IF(S1117&gt;0,0,IF(W1116+AL1117/$C$23&gt;$F$23,$F$23,W1116+AL1117/$C$23))</f>
        <v>1.6346185093862227</v>
      </c>
      <c r="X1117" s="105" t="str">
        <f>IF(R1117=0,"-",IF(U1117=0,FORECAST($C$8,Инклинометрия!$B$2:$B$152,Инклинометрия!$A$2:$A$152),FORECAST(R1117,Инклинометрия!$B$2:$B$152,Инклинометрия!$A$2:$A$152)))</f>
        <v>-</v>
      </c>
      <c r="Y1117" s="105" t="str">
        <f>IF(R1117=0,"-",IF(U1117=0,FORECAST($C$8-R1117,Инклинометрия!$B$2:$B$152,Инклинометрия!$A$2:$A$152),0))</f>
        <v>-</v>
      </c>
      <c r="Z1117" s="105" t="str">
        <f>IF(S1117=0,"-",FORECAST($C$8,Инклинометрия!$B$2:$B$152,Инклинометрия!$A$2:$A$152))</f>
        <v>-</v>
      </c>
      <c r="AA1117" s="105" t="str">
        <f>IF(S1117=0,"-",FORECAST($C$8-S1117,Инклинометрия!$B$2:$B$152,Инклинометрия!$A$2:$A$152))</f>
        <v>-</v>
      </c>
      <c r="AB1117" s="105">
        <f>IF(T1117=0,"-",FORECAST($C$6,Инклинометрия!$B$2:$B$152,Инклинометрия!$A$2:$A$152))</f>
        <v>1425</v>
      </c>
      <c r="AC1117" s="105">
        <f>IF(R1117=0,FORECAST($C$6-T1117,Инклинометрия!$B$2:$B$152,Инклинометрия!$A$2:$A$152),FORECAST($C$8,Инклинометрия!$B$2:$B$152,Инклинометрия!$A$2:$A$152))</f>
        <v>1331.5528875839168</v>
      </c>
      <c r="AD1117" s="107">
        <f>IF(U1117=0,"-",FORECAST($C$8,Инклинометрия!$B$2:$B$152,Инклинометрия!$A$2:$A$152))</f>
        <v>1330</v>
      </c>
      <c r="AE1117" s="107">
        <f>IF(U1117=0,"-",FORECAST($C$8-U1117,Инклинометрия!$B$2:$B$152,Инклинометрия!$A$2:$A$152))</f>
        <v>0</v>
      </c>
      <c r="AF1117" s="107">
        <f>FORECAST($C$8-S1117,Инклинометрия!$B$2:$B$152,Инклинометрия!$A$2:$A$152)</f>
        <v>1330</v>
      </c>
      <c r="AG1117" s="107">
        <f>FORECAST($C$8-(S1117+V1117),Инклинометрия!$B$2:$B$152,Инклинометрия!$A$2:$A$152)</f>
        <v>0</v>
      </c>
      <c r="AH1117" s="107">
        <f>IF(W1117=0,"-",FORECAST($C$8+W1117,Инклинометрия!$B$2:$B$152,Инклинометрия!$A$2:$A$152))</f>
        <v>1331.5528875839168</v>
      </c>
      <c r="AI1117" s="107">
        <f>IF(W1117=0,"-",FORECAST($C$8,Инклинометрия!$B$2:$B$152,Инклинометрия!$A$2:$A$152))</f>
        <v>1330</v>
      </c>
      <c r="AK1117" s="122">
        <f>2*PI()*$C$5*(AT1116-AT1115)/(LN(AN1116/$I$9)*$I$8/$I$7+LN($I$10/AN1116)*$I$8/$I$7)</f>
        <v>0</v>
      </c>
      <c r="AL1117" s="67">
        <f>AK1117*(B1117-B1116)</f>
        <v>0</v>
      </c>
      <c r="AM1117" s="23">
        <f t="shared" si="322"/>
        <v>4.3059540056097682E-2</v>
      </c>
      <c r="AN1117" s="26">
        <f>AN1116+AK1117*(B1117-B1116)/(2*PI()*$C$5*AN1116*$I$11)</f>
        <v>0.12986115207059001</v>
      </c>
      <c r="AO1117" s="87">
        <f t="shared" si="316"/>
        <v>111242.59539450394</v>
      </c>
      <c r="AP1117" s="87">
        <f>IF(R1117+U1117&lt;$C$8,0,32*$G$13/$C$12^2*($I$8*R1117+$I$6*U1117)+32*$G$14/($C$14^2-$C$13^2)*($I$8*S1117+$I$6*V1117))</f>
        <v>9917.5953945039291</v>
      </c>
      <c r="AQ1117" s="66">
        <f>R1117*$C$11*$C$9+U1117*$C$11*$C$10</f>
        <v>14695380</v>
      </c>
      <c r="AR1117" s="66">
        <f>S1117*$C$11*$C$9+V1117*$C$11*$C$10</f>
        <v>14695380</v>
      </c>
      <c r="AS1117" s="87">
        <f>$C$11*(T1117*$C$9+W1117*$C$10)</f>
        <v>789129.61404581123</v>
      </c>
      <c r="AT1117" s="45">
        <f t="shared" si="310"/>
        <v>15595752.209440315</v>
      </c>
      <c r="AU1117" s="75"/>
    </row>
    <row r="1118" spans="2:47" ht="15" thickBot="1" x14ac:dyDescent="0.35">
      <c r="B1118" s="41">
        <f t="shared" si="317"/>
        <v>10870</v>
      </c>
      <c r="C1118" s="8">
        <f t="shared" si="318"/>
        <v>108.7</v>
      </c>
      <c r="D1118" s="73">
        <f t="shared" si="304"/>
        <v>145.38624999999999</v>
      </c>
      <c r="E1118" s="29">
        <f t="shared" si="307"/>
        <v>8060.1676380357703</v>
      </c>
      <c r="F1118" s="29">
        <f t="shared" si="311"/>
        <v>7.4150576246875062</v>
      </c>
      <c r="G1118" s="29">
        <f t="shared" si="319"/>
        <v>9.9176395730195388</v>
      </c>
      <c r="H1118" s="17">
        <f t="shared" si="320"/>
        <v>10780.474215872771</v>
      </c>
      <c r="I1118" s="29">
        <f t="shared" si="312"/>
        <v>2.2250485660981263</v>
      </c>
      <c r="J1118" s="29">
        <f t="shared" si="313"/>
        <v>13.949340071223562</v>
      </c>
      <c r="K1118" s="32">
        <f>IF((D1117+L1117+M1117-AL1117)/($C$21+$C$22)&gt;$C$8,$C$8,(D1117+L1117+M1117-AL1117)/($C$21+$C$22))</f>
        <v>1400</v>
      </c>
      <c r="L1118" s="97">
        <f t="shared" si="305"/>
        <v>0</v>
      </c>
      <c r="M1118" s="96">
        <f t="shared" si="306"/>
        <v>0</v>
      </c>
      <c r="N1118" s="98">
        <f t="shared" si="314"/>
        <v>1.7382597742038917</v>
      </c>
      <c r="O1118" s="100">
        <f t="shared" si="308"/>
        <v>4.2266987561397071</v>
      </c>
      <c r="P1118" s="104">
        <f t="shared" si="315"/>
        <v>18.880500609176615</v>
      </c>
      <c r="Q1118" s="102">
        <f t="shared" si="321"/>
        <v>2.8886093440366814E-2</v>
      </c>
      <c r="R1118" s="106">
        <f>K1118-U1118</f>
        <v>0</v>
      </c>
      <c r="S1118" s="106">
        <f>IF(K1118-H1117&lt;0,0,K1118-H1117)</f>
        <v>0</v>
      </c>
      <c r="T1118" s="106">
        <f t="shared" si="309"/>
        <v>98.365381490613771</v>
      </c>
      <c r="U1118" s="107">
        <f>IF(S1118&gt;0,0,IF(U1117+(F1118-AL1118/$C$23)*$C$22/($C$21+$C$22)&gt;$C$8,$C$8,IF(V1118=$C$8,U1117+(F1118-AL1118/$C$23)*$C$22/$C$21,U1117+(F1118-AL1118/$C$23)*$C$22/($C$21+$C$22))))</f>
        <v>1400</v>
      </c>
      <c r="V1118" s="107">
        <f>IF(S1118=0,IF(V1117+(F1118-AL1118/$C$23)*$C$22/($C$21+$C$22)&gt;$C$8,$C$8,V1117+(F1118-AL1118/$C$23)*$C$22/($C$21+$C$22)),E1118)</f>
        <v>1400</v>
      </c>
      <c r="W1118" s="203">
        <f>IF(S1118&gt;0,0,IF(W1117+AL1118/$C$23&gt;$F$23,$F$23,W1117+AL1118/$C$23))</f>
        <v>1.6346185093862227</v>
      </c>
      <c r="X1118" s="105" t="str">
        <f>IF(R1118=0,"-",IF(U1118=0,FORECAST($C$8,Инклинометрия!$B$2:$B$152,Инклинометрия!$A$2:$A$152),FORECAST(R1118,Инклинометрия!$B$2:$B$152,Инклинометрия!$A$2:$A$152)))</f>
        <v>-</v>
      </c>
      <c r="Y1118" s="105" t="str">
        <f>IF(R1118=0,"-",IF(U1118=0,FORECAST($C$8-R1118,Инклинометрия!$B$2:$B$152,Инклинометрия!$A$2:$A$152),0))</f>
        <v>-</v>
      </c>
      <c r="Z1118" s="105" t="str">
        <f>IF(S1118=0,"-",FORECAST($C$8,Инклинометрия!$B$2:$B$152,Инклинометрия!$A$2:$A$152))</f>
        <v>-</v>
      </c>
      <c r="AA1118" s="105" t="str">
        <f>IF(S1118=0,"-",FORECAST($C$8-S1118,Инклинометрия!$B$2:$B$152,Инклинометрия!$A$2:$A$152))</f>
        <v>-</v>
      </c>
      <c r="AB1118" s="105">
        <f>IF(T1118=0,"-",FORECAST($C$6,Инклинометрия!$B$2:$B$152,Инклинометрия!$A$2:$A$152))</f>
        <v>1425</v>
      </c>
      <c r="AC1118" s="105">
        <f>IF(R1118=0,FORECAST($C$6-T1118,Инклинометрия!$B$2:$B$152,Инклинометрия!$A$2:$A$152),FORECAST($C$8,Инклинометрия!$B$2:$B$152,Инклинометрия!$A$2:$A$152))</f>
        <v>1331.5528875839168</v>
      </c>
      <c r="AD1118" s="107">
        <f>IF(U1118=0,"-",FORECAST($C$8,Инклинометрия!$B$2:$B$152,Инклинометрия!$A$2:$A$152))</f>
        <v>1330</v>
      </c>
      <c r="AE1118" s="107">
        <f>IF(U1118=0,"-",FORECAST($C$8-U1118,Инклинометрия!$B$2:$B$152,Инклинометрия!$A$2:$A$152))</f>
        <v>0</v>
      </c>
      <c r="AF1118" s="107">
        <f>FORECAST($C$8-S1118,Инклинометрия!$B$2:$B$152,Инклинометрия!$A$2:$A$152)</f>
        <v>1330</v>
      </c>
      <c r="AG1118" s="107">
        <f>FORECAST($C$8-(S1118+V1118),Инклинометрия!$B$2:$B$152,Инклинометрия!$A$2:$A$152)</f>
        <v>0</v>
      </c>
      <c r="AH1118" s="107">
        <f>IF(W1118=0,"-",FORECAST($C$8+W1118,Инклинометрия!$B$2:$B$152,Инклинометрия!$A$2:$A$152))</f>
        <v>1331.5528875839168</v>
      </c>
      <c r="AI1118" s="107">
        <f>IF(W1118=0,"-",FORECAST($C$8,Инклинометрия!$B$2:$B$152,Инклинометрия!$A$2:$A$152))</f>
        <v>1330</v>
      </c>
      <c r="AK1118" s="122">
        <f>2*PI()*$C$5*(AT1117-AT1116)/(LN(AN1117/$I$9)*$I$8/$I$7+LN($I$10/AN1117)*$I$8/$I$7)</f>
        <v>0</v>
      </c>
      <c r="AL1118" s="67">
        <f>AK1118*(B1118-B1117)</f>
        <v>0</v>
      </c>
      <c r="AM1118" s="23">
        <f t="shared" si="322"/>
        <v>4.3059540056097682E-2</v>
      </c>
      <c r="AN1118" s="26">
        <f>AN1117+AK1118*(B1118-B1117)/(2*PI()*$C$5*AN1117*$I$11)</f>
        <v>0.12986115207059001</v>
      </c>
      <c r="AO1118" s="87">
        <f t="shared" si="316"/>
        <v>111242.59539450394</v>
      </c>
      <c r="AP1118" s="87">
        <f>IF(R1118+U1118&lt;$C$8,0,32*$G$13/$C$12^2*($I$8*R1118+$I$6*U1118)+32*$G$14/($C$14^2-$C$13^2)*($I$8*S1118+$I$6*V1118))</f>
        <v>9917.5953945039291</v>
      </c>
      <c r="AQ1118" s="66">
        <f>R1118*$C$11*$C$9+U1118*$C$11*$C$10</f>
        <v>14695380</v>
      </c>
      <c r="AR1118" s="66">
        <f>S1118*$C$11*$C$9+V1118*$C$11*$C$10</f>
        <v>14695380</v>
      </c>
      <c r="AS1118" s="87">
        <f>$C$11*(T1118*$C$9+W1118*$C$10)</f>
        <v>789129.61404581123</v>
      </c>
      <c r="AT1118" s="45">
        <f t="shared" si="310"/>
        <v>15595752.209440315</v>
      </c>
      <c r="AU1118" s="75"/>
    </row>
    <row r="1119" spans="2:47" ht="15" thickBot="1" x14ac:dyDescent="0.35">
      <c r="B1119" s="41">
        <f t="shared" si="317"/>
        <v>10880</v>
      </c>
      <c r="C1119" s="8">
        <f t="shared" si="318"/>
        <v>108.8</v>
      </c>
      <c r="D1119" s="73">
        <f t="shared" ref="D1119:D1129" si="323">C1119*$C$10/$C$9</f>
        <v>145.52000000000001</v>
      </c>
      <c r="E1119" s="29">
        <f t="shared" si="307"/>
        <v>8067.5826956604578</v>
      </c>
      <c r="F1119" s="29">
        <f t="shared" si="311"/>
        <v>7.4150576246875062</v>
      </c>
      <c r="G1119" s="29">
        <f t="shared" si="319"/>
        <v>9.9176395730195388</v>
      </c>
      <c r="H1119" s="17">
        <f t="shared" si="320"/>
        <v>10790.39185544579</v>
      </c>
      <c r="I1119" s="29">
        <f t="shared" si="312"/>
        <v>2.2250485660981263</v>
      </c>
      <c r="J1119" s="29">
        <f t="shared" si="313"/>
        <v>13.949340071223562</v>
      </c>
      <c r="K1119" s="32">
        <f>IF((D1118+L1118+M1118-AL1118)/($C$21+$C$22)&gt;$C$8,$C$8,(D1118+L1118+M1118-AL1118)/($C$21+$C$22))</f>
        <v>1400</v>
      </c>
      <c r="L1119" s="97">
        <f t="shared" ref="L1119:L1129" si="324">R1119*$C$21</f>
        <v>0</v>
      </c>
      <c r="M1119" s="96">
        <f t="shared" ref="M1119:M1129" si="325">S1119*PI()*($C$14^2-$C$13^2)/4</f>
        <v>0</v>
      </c>
      <c r="N1119" s="98">
        <f t="shared" si="314"/>
        <v>1.7382597742038917</v>
      </c>
      <c r="O1119" s="100">
        <f t="shared" si="308"/>
        <v>4.2266987561397071</v>
      </c>
      <c r="P1119" s="104">
        <f t="shared" si="315"/>
        <v>18.880500609176615</v>
      </c>
      <c r="Q1119" s="102">
        <f t="shared" si="321"/>
        <v>2.8886093440366814E-2</v>
      </c>
      <c r="R1119" s="106">
        <f>K1119-U1119</f>
        <v>0</v>
      </c>
      <c r="S1119" s="106">
        <f>IF(K1119-H1118&lt;0,0,K1119-H1118)</f>
        <v>0</v>
      </c>
      <c r="T1119" s="106">
        <f t="shared" si="309"/>
        <v>98.365381490613771</v>
      </c>
      <c r="U1119" s="107">
        <f>IF(S1119&gt;0,0,IF(U1118+(F1119-AL1119/$C$23)*$C$22/($C$21+$C$22)&gt;$C$8,$C$8,IF(V1119=$C$8,U1118+(F1119-AL1119/$C$23)*$C$22/$C$21,U1118+(F1119-AL1119/$C$23)*$C$22/($C$21+$C$22))))</f>
        <v>1400</v>
      </c>
      <c r="V1119" s="107">
        <f>IF(S1119=0,IF(V1118+(F1119-AL1119/$C$23)*$C$22/($C$21+$C$22)&gt;$C$8,$C$8,V1118+(F1119-AL1119/$C$23)*$C$22/($C$21+$C$22)),E1119)</f>
        <v>1400</v>
      </c>
      <c r="W1119" s="203">
        <f>IF(S1119&gt;0,0,IF(W1118+AL1119/$C$23&gt;$F$23,$F$23,W1118+AL1119/$C$23))</f>
        <v>1.6346185093862227</v>
      </c>
      <c r="X1119" s="105" t="str">
        <f>IF(R1119=0,"-",IF(U1119=0,FORECAST($C$8,Инклинометрия!$B$2:$B$152,Инклинометрия!$A$2:$A$152),FORECAST(R1119,Инклинометрия!$B$2:$B$152,Инклинометрия!$A$2:$A$152)))</f>
        <v>-</v>
      </c>
      <c r="Y1119" s="105" t="str">
        <f>IF(R1119=0,"-",IF(U1119=0,FORECAST($C$8-R1119,Инклинометрия!$B$2:$B$152,Инклинометрия!$A$2:$A$152),0))</f>
        <v>-</v>
      </c>
      <c r="Z1119" s="105" t="str">
        <f>IF(S1119=0,"-",FORECAST($C$8,Инклинометрия!$B$2:$B$152,Инклинометрия!$A$2:$A$152))</f>
        <v>-</v>
      </c>
      <c r="AA1119" s="105" t="str">
        <f>IF(S1119=0,"-",FORECAST($C$8-S1119,Инклинометрия!$B$2:$B$152,Инклинометрия!$A$2:$A$152))</f>
        <v>-</v>
      </c>
      <c r="AB1119" s="105">
        <f>IF(T1119=0,"-",FORECAST($C$6,Инклинометрия!$B$2:$B$152,Инклинометрия!$A$2:$A$152))</f>
        <v>1425</v>
      </c>
      <c r="AC1119" s="105">
        <f>IF(R1119=0,FORECAST($C$6-T1119,Инклинометрия!$B$2:$B$152,Инклинометрия!$A$2:$A$152),FORECAST($C$8,Инклинометрия!$B$2:$B$152,Инклинометрия!$A$2:$A$152))</f>
        <v>1331.5528875839168</v>
      </c>
      <c r="AD1119" s="107">
        <f>IF(U1119=0,"-",FORECAST($C$8,Инклинометрия!$B$2:$B$152,Инклинометрия!$A$2:$A$152))</f>
        <v>1330</v>
      </c>
      <c r="AE1119" s="107">
        <f>IF(U1119=0,"-",FORECAST($C$8-U1119,Инклинометрия!$B$2:$B$152,Инклинометрия!$A$2:$A$152))</f>
        <v>0</v>
      </c>
      <c r="AF1119" s="107">
        <f>FORECAST($C$8-S1119,Инклинометрия!$B$2:$B$152,Инклинометрия!$A$2:$A$152)</f>
        <v>1330</v>
      </c>
      <c r="AG1119" s="107">
        <f>FORECAST($C$8-(S1119+V1119),Инклинометрия!$B$2:$B$152,Инклинометрия!$A$2:$A$152)</f>
        <v>0</v>
      </c>
      <c r="AH1119" s="107">
        <f>IF(W1119=0,"-",FORECAST($C$8+W1119,Инклинометрия!$B$2:$B$152,Инклинометрия!$A$2:$A$152))</f>
        <v>1331.5528875839168</v>
      </c>
      <c r="AI1119" s="107">
        <f>IF(W1119=0,"-",FORECAST($C$8,Инклинометрия!$B$2:$B$152,Инклинометрия!$A$2:$A$152))</f>
        <v>1330</v>
      </c>
      <c r="AK1119" s="122">
        <f>2*PI()*$C$5*(AT1118-AT1117)/(LN(AN1118/$I$9)*$I$8/$I$7+LN($I$10/AN1118)*$I$8/$I$7)</f>
        <v>0</v>
      </c>
      <c r="AL1119" s="67">
        <f>AK1119*(B1119-B1118)</f>
        <v>0</v>
      </c>
      <c r="AM1119" s="23">
        <f t="shared" si="322"/>
        <v>4.3059540056097682E-2</v>
      </c>
      <c r="AN1119" s="26">
        <f>AN1118+AK1119*(B1119-B1118)/(2*PI()*$C$5*AN1118*$I$11)</f>
        <v>0.12986115207059001</v>
      </c>
      <c r="AO1119" s="87">
        <f t="shared" si="316"/>
        <v>111242.59539450394</v>
      </c>
      <c r="AP1119" s="87">
        <f>IF(R1119+U1119&lt;$C$8,0,32*$G$13/$C$12^2*($I$8*R1119+$I$6*U1119)+32*$G$14/($C$14^2-$C$13^2)*($I$8*S1119+$I$6*V1119))</f>
        <v>9917.5953945039291</v>
      </c>
      <c r="AQ1119" s="66">
        <f>R1119*$C$11*$C$9+U1119*$C$11*$C$10</f>
        <v>14695380</v>
      </c>
      <c r="AR1119" s="66">
        <f>S1119*$C$11*$C$9+V1119*$C$11*$C$10</f>
        <v>14695380</v>
      </c>
      <c r="AS1119" s="87">
        <f>$C$11*(T1119*$C$9+W1119*$C$10)</f>
        <v>789129.61404581123</v>
      </c>
      <c r="AT1119" s="45">
        <f t="shared" si="310"/>
        <v>15595752.209440315</v>
      </c>
      <c r="AU1119" s="75"/>
    </row>
    <row r="1120" spans="2:47" ht="15" thickBot="1" x14ac:dyDescent="0.35">
      <c r="B1120" s="41">
        <f t="shared" si="317"/>
        <v>10890</v>
      </c>
      <c r="C1120" s="8">
        <f t="shared" si="318"/>
        <v>108.9</v>
      </c>
      <c r="D1120" s="73">
        <f t="shared" si="323"/>
        <v>145.65375</v>
      </c>
      <c r="E1120" s="29">
        <f t="shared" ref="E1120:E1129" si="326">C1120/$C$22</f>
        <v>8074.9977532851462</v>
      </c>
      <c r="F1120" s="29">
        <f t="shared" si="311"/>
        <v>7.4150576246884157</v>
      </c>
      <c r="G1120" s="29">
        <f t="shared" si="319"/>
        <v>9.9176395730207556</v>
      </c>
      <c r="H1120" s="17">
        <f t="shared" si="320"/>
        <v>10800.309495018812</v>
      </c>
      <c r="I1120" s="29">
        <f t="shared" si="312"/>
        <v>2.2250485660981263</v>
      </c>
      <c r="J1120" s="29">
        <f t="shared" si="313"/>
        <v>13.949340071224418</v>
      </c>
      <c r="K1120" s="32">
        <f>IF((D1119+L1119+M1119-AL1119)/($C$21+$C$22)&gt;$C$8,$C$8,(D1119+L1119+M1119-AL1119)/($C$21+$C$22))</f>
        <v>1400</v>
      </c>
      <c r="L1120" s="97">
        <f t="shared" si="324"/>
        <v>0</v>
      </c>
      <c r="M1120" s="96">
        <f t="shared" si="325"/>
        <v>0</v>
      </c>
      <c r="N1120" s="98">
        <f t="shared" si="314"/>
        <v>1.7382597742038917</v>
      </c>
      <c r="O1120" s="100">
        <f t="shared" ref="O1120:O1129" si="327">U1120*$C$21</f>
        <v>4.2266987561397071</v>
      </c>
      <c r="P1120" s="104">
        <f t="shared" si="315"/>
        <v>18.880500609176615</v>
      </c>
      <c r="Q1120" s="102">
        <f t="shared" si="321"/>
        <v>2.8886093440366814E-2</v>
      </c>
      <c r="R1120" s="106">
        <f>K1120-U1120</f>
        <v>0</v>
      </c>
      <c r="S1120" s="106">
        <f>IF(K1120-H1119&lt;0,0,K1120-H1119)</f>
        <v>0</v>
      </c>
      <c r="T1120" s="106">
        <f t="shared" ref="T1120:T1129" si="328">IF(S1120&gt;0,$C$6-$C$8,IF($C$6-$C$8-W1120&lt;0,0,$C$6-$C$8-W1120))</f>
        <v>98.365381490613771</v>
      </c>
      <c r="U1120" s="107">
        <f>IF(S1120&gt;0,0,IF(U1119+(F1120-AL1120/$C$23)*$C$22/($C$21+$C$22)&gt;$C$8,$C$8,IF(V1120=$C$8,U1119+(F1120-AL1120/$C$23)*$C$22/$C$21,U1119+(F1120-AL1120/$C$23)*$C$22/($C$21+$C$22))))</f>
        <v>1400</v>
      </c>
      <c r="V1120" s="107">
        <f>IF(S1120=0,IF(V1119+(F1120-AL1120/$C$23)*$C$22/($C$21+$C$22)&gt;$C$8,$C$8,V1119+(F1120-AL1120/$C$23)*$C$22/($C$21+$C$22)),E1120)</f>
        <v>1400</v>
      </c>
      <c r="W1120" s="203">
        <f>IF(S1120&gt;0,0,IF(W1119+AL1120/$C$23&gt;$F$23,$F$23,W1119+AL1120/$C$23))</f>
        <v>1.6346185093862227</v>
      </c>
      <c r="X1120" s="105" t="str">
        <f>IF(R1120=0,"-",IF(U1120=0,FORECAST($C$8,Инклинометрия!$B$2:$B$152,Инклинометрия!$A$2:$A$152),FORECAST(R1120,Инклинометрия!$B$2:$B$152,Инклинометрия!$A$2:$A$152)))</f>
        <v>-</v>
      </c>
      <c r="Y1120" s="105" t="str">
        <f>IF(R1120=0,"-",IF(U1120=0,FORECAST($C$8-R1120,Инклинометрия!$B$2:$B$152,Инклинометрия!$A$2:$A$152),0))</f>
        <v>-</v>
      </c>
      <c r="Z1120" s="105" t="str">
        <f>IF(S1120=0,"-",FORECAST($C$8,Инклинометрия!$B$2:$B$152,Инклинометрия!$A$2:$A$152))</f>
        <v>-</v>
      </c>
      <c r="AA1120" s="105" t="str">
        <f>IF(S1120=0,"-",FORECAST($C$8-S1120,Инклинометрия!$B$2:$B$152,Инклинометрия!$A$2:$A$152))</f>
        <v>-</v>
      </c>
      <c r="AB1120" s="105">
        <f>IF(T1120=0,"-",FORECAST($C$6,Инклинометрия!$B$2:$B$152,Инклинометрия!$A$2:$A$152))</f>
        <v>1425</v>
      </c>
      <c r="AC1120" s="105">
        <f>IF(R1120=0,FORECAST($C$6-T1120,Инклинометрия!$B$2:$B$152,Инклинометрия!$A$2:$A$152),FORECAST($C$8,Инклинометрия!$B$2:$B$152,Инклинометрия!$A$2:$A$152))</f>
        <v>1331.5528875839168</v>
      </c>
      <c r="AD1120" s="107">
        <f>IF(U1120=0,"-",FORECAST($C$8,Инклинометрия!$B$2:$B$152,Инклинометрия!$A$2:$A$152))</f>
        <v>1330</v>
      </c>
      <c r="AE1120" s="107">
        <f>IF(U1120=0,"-",FORECAST($C$8-U1120,Инклинометрия!$B$2:$B$152,Инклинометрия!$A$2:$A$152))</f>
        <v>0</v>
      </c>
      <c r="AF1120" s="107">
        <f>FORECAST($C$8-S1120,Инклинометрия!$B$2:$B$152,Инклинометрия!$A$2:$A$152)</f>
        <v>1330</v>
      </c>
      <c r="AG1120" s="107">
        <f>FORECAST($C$8-(S1120+V1120),Инклинометрия!$B$2:$B$152,Инклинометрия!$A$2:$A$152)</f>
        <v>0</v>
      </c>
      <c r="AH1120" s="107">
        <f>IF(W1120=0,"-",FORECAST($C$8+W1120,Инклинометрия!$B$2:$B$152,Инклинометрия!$A$2:$A$152))</f>
        <v>1331.5528875839168</v>
      </c>
      <c r="AI1120" s="107">
        <f>IF(W1120=0,"-",FORECAST($C$8,Инклинометрия!$B$2:$B$152,Инклинометрия!$A$2:$A$152))</f>
        <v>1330</v>
      </c>
      <c r="AK1120" s="122">
        <f>2*PI()*$C$5*(AT1119-AT1118)/(LN(AN1119/$I$9)*$I$8/$I$7+LN($I$10/AN1119)*$I$8/$I$7)</f>
        <v>0</v>
      </c>
      <c r="AL1120" s="67">
        <f>AK1120*(B1120-B1119)</f>
        <v>0</v>
      </c>
      <c r="AM1120" s="23">
        <f t="shared" si="322"/>
        <v>4.3059540056097682E-2</v>
      </c>
      <c r="AN1120" s="26">
        <f>AN1119+AK1120*(B1120-B1119)/(2*PI()*$C$5*AN1119*$I$11)</f>
        <v>0.12986115207059001</v>
      </c>
      <c r="AO1120" s="87">
        <f t="shared" si="316"/>
        <v>111242.59539450394</v>
      </c>
      <c r="AP1120" s="87">
        <f>IF(R1120+U1120&lt;$C$8,0,32*$G$13/$C$12^2*($I$8*R1120+$I$6*U1120)+32*$G$14/($C$14^2-$C$13^2)*($I$8*S1120+$I$6*V1120))</f>
        <v>9917.5953945039291</v>
      </c>
      <c r="AQ1120" s="66">
        <f>R1120*$C$11*$C$9+U1120*$C$11*$C$10</f>
        <v>14695380</v>
      </c>
      <c r="AR1120" s="66">
        <f>S1120*$C$11*$C$9+V1120*$C$11*$C$10</f>
        <v>14695380</v>
      </c>
      <c r="AS1120" s="87">
        <f>$C$11*(T1120*$C$9+W1120*$C$10)</f>
        <v>789129.61404581123</v>
      </c>
      <c r="AT1120" s="45">
        <f t="shared" ref="AT1120:AT1129" si="329">SUM(AR1120,AS1120,AO1120)</f>
        <v>15595752.209440315</v>
      </c>
      <c r="AU1120" s="75"/>
    </row>
    <row r="1121" spans="2:47" ht="15" thickBot="1" x14ac:dyDescent="0.35">
      <c r="B1121" s="41">
        <f t="shared" si="317"/>
        <v>10900</v>
      </c>
      <c r="C1121" s="8">
        <f t="shared" si="318"/>
        <v>109</v>
      </c>
      <c r="D1121" s="73">
        <f t="shared" si="323"/>
        <v>145.78749999999999</v>
      </c>
      <c r="E1121" s="29">
        <f t="shared" si="326"/>
        <v>8082.4128109098338</v>
      </c>
      <c r="F1121" s="29">
        <f t="shared" ref="F1121:F1129" si="330">E1121-E1120</f>
        <v>7.4150576246875062</v>
      </c>
      <c r="G1121" s="29">
        <f t="shared" si="319"/>
        <v>9.9176395730195388</v>
      </c>
      <c r="H1121" s="17">
        <f t="shared" si="320"/>
        <v>10810.227134591831</v>
      </c>
      <c r="I1121" s="29">
        <f t="shared" ref="I1121:I1129" si="331">SQRT(2*$C$11*($C$10-$C$9)/$C$10)</f>
        <v>2.2250485660981263</v>
      </c>
      <c r="J1121" s="29">
        <f t="shared" ref="J1121:J1129" si="332">SQRT(2*$C$11*G1121)</f>
        <v>13.949340071223562</v>
      </c>
      <c r="K1121" s="32">
        <f>IF((D1120+L1120+M1120-AL1120)/($C$21+$C$22)&gt;$C$8,$C$8,(D1120+L1120+M1120-AL1120)/($C$21+$C$22))</f>
        <v>1400</v>
      </c>
      <c r="L1121" s="97">
        <f t="shared" si="324"/>
        <v>0</v>
      </c>
      <c r="M1121" s="96">
        <f t="shared" si="325"/>
        <v>0</v>
      </c>
      <c r="N1121" s="98">
        <f t="shared" ref="N1121:N1129" si="333">T1121*PI()*$C$14^2/4</f>
        <v>1.7382597742038917</v>
      </c>
      <c r="O1121" s="100">
        <f t="shared" si="327"/>
        <v>4.2266987561397071</v>
      </c>
      <c r="P1121" s="104">
        <f t="shared" ref="P1121:P1129" si="334">V1121*$C$22</f>
        <v>18.880500609176615</v>
      </c>
      <c r="Q1121" s="102">
        <f t="shared" si="321"/>
        <v>2.8886093440366814E-2</v>
      </c>
      <c r="R1121" s="106">
        <f>K1121-U1121</f>
        <v>0</v>
      </c>
      <c r="S1121" s="106">
        <f>IF(K1121-H1120&lt;0,0,K1121-H1120)</f>
        <v>0</v>
      </c>
      <c r="T1121" s="106">
        <f t="shared" si="328"/>
        <v>98.365381490613771</v>
      </c>
      <c r="U1121" s="107">
        <f>IF(S1121&gt;0,0,IF(U1120+(F1121-AL1121/$C$23)*$C$22/($C$21+$C$22)&gt;$C$8,$C$8,IF(V1121=$C$8,U1120+(F1121-AL1121/$C$23)*$C$22/$C$21,U1120+(F1121-AL1121/$C$23)*$C$22/($C$21+$C$22))))</f>
        <v>1400</v>
      </c>
      <c r="V1121" s="107">
        <f>IF(S1121=0,IF(V1120+(F1121-AL1121/$C$23)*$C$22/($C$21+$C$22)&gt;$C$8,$C$8,V1120+(F1121-AL1121/$C$23)*$C$22/($C$21+$C$22)),E1121)</f>
        <v>1400</v>
      </c>
      <c r="W1121" s="203">
        <f>IF(S1121&gt;0,0,IF(W1120+AL1121/$C$23&gt;$F$23,$F$23,W1120+AL1121/$C$23))</f>
        <v>1.6346185093862227</v>
      </c>
      <c r="X1121" s="105" t="str">
        <f>IF(R1121=0,"-",IF(U1121=0,FORECAST($C$8,Инклинометрия!$B$2:$B$152,Инклинометрия!$A$2:$A$152),FORECAST(R1121,Инклинометрия!$B$2:$B$152,Инклинометрия!$A$2:$A$152)))</f>
        <v>-</v>
      </c>
      <c r="Y1121" s="105" t="str">
        <f>IF(R1121=0,"-",IF(U1121=0,FORECAST($C$8-R1121,Инклинометрия!$B$2:$B$152,Инклинометрия!$A$2:$A$152),0))</f>
        <v>-</v>
      </c>
      <c r="Z1121" s="105" t="str">
        <f>IF(S1121=0,"-",FORECAST($C$8,Инклинометрия!$B$2:$B$152,Инклинометрия!$A$2:$A$152))</f>
        <v>-</v>
      </c>
      <c r="AA1121" s="105" t="str">
        <f>IF(S1121=0,"-",FORECAST($C$8-S1121,Инклинометрия!$B$2:$B$152,Инклинометрия!$A$2:$A$152))</f>
        <v>-</v>
      </c>
      <c r="AB1121" s="105">
        <f>IF(T1121=0,"-",FORECAST($C$6,Инклинометрия!$B$2:$B$152,Инклинометрия!$A$2:$A$152))</f>
        <v>1425</v>
      </c>
      <c r="AC1121" s="105">
        <f>IF(R1121=0,FORECAST($C$6-T1121,Инклинометрия!$B$2:$B$152,Инклинометрия!$A$2:$A$152),FORECAST($C$8,Инклинометрия!$B$2:$B$152,Инклинометрия!$A$2:$A$152))</f>
        <v>1331.5528875839168</v>
      </c>
      <c r="AD1121" s="107">
        <f>IF(U1121=0,"-",FORECAST($C$8,Инклинометрия!$B$2:$B$152,Инклинометрия!$A$2:$A$152))</f>
        <v>1330</v>
      </c>
      <c r="AE1121" s="107">
        <f>IF(U1121=0,"-",FORECAST($C$8-U1121,Инклинометрия!$B$2:$B$152,Инклинометрия!$A$2:$A$152))</f>
        <v>0</v>
      </c>
      <c r="AF1121" s="107">
        <f>FORECAST($C$8-S1121,Инклинометрия!$B$2:$B$152,Инклинометрия!$A$2:$A$152)</f>
        <v>1330</v>
      </c>
      <c r="AG1121" s="107">
        <f>FORECAST($C$8-(S1121+V1121),Инклинометрия!$B$2:$B$152,Инклинометрия!$A$2:$A$152)</f>
        <v>0</v>
      </c>
      <c r="AH1121" s="107">
        <f>IF(W1121=0,"-",FORECAST($C$8+W1121,Инклинометрия!$B$2:$B$152,Инклинометрия!$A$2:$A$152))</f>
        <v>1331.5528875839168</v>
      </c>
      <c r="AI1121" s="107">
        <f>IF(W1121=0,"-",FORECAST($C$8,Инклинометрия!$B$2:$B$152,Инклинометрия!$A$2:$A$152))</f>
        <v>1330</v>
      </c>
      <c r="AK1121" s="122">
        <f>2*PI()*$C$5*(AT1120-AT1119)/(LN(AN1120/$I$9)*$I$8/$I$7+LN($I$10/AN1120)*$I$8/$I$7)</f>
        <v>0</v>
      </c>
      <c r="AL1121" s="67">
        <f>AK1121*(B1121-B1120)</f>
        <v>0</v>
      </c>
      <c r="AM1121" s="23">
        <f t="shared" si="322"/>
        <v>4.3059540056097682E-2</v>
      </c>
      <c r="AN1121" s="26">
        <f>AN1120+AK1121*(B1121-B1120)/(2*PI()*$C$5*AN1120*$I$11)</f>
        <v>0.12986115207059001</v>
      </c>
      <c r="AO1121" s="87">
        <f t="shared" ref="AO1121:AO1129" si="335">101325+AP1121</f>
        <v>111242.59539450394</v>
      </c>
      <c r="AP1121" s="87">
        <f>IF(R1121+U1121&lt;$C$8,0,32*$G$13/$C$12^2*($I$8*R1121+$I$6*U1121)+32*$G$14/($C$14^2-$C$13^2)*($I$8*S1121+$I$6*V1121))</f>
        <v>9917.5953945039291</v>
      </c>
      <c r="AQ1121" s="66">
        <f>R1121*$C$11*$C$9+U1121*$C$11*$C$10</f>
        <v>14695380</v>
      </c>
      <c r="AR1121" s="66">
        <f>S1121*$C$11*$C$9+V1121*$C$11*$C$10</f>
        <v>14695380</v>
      </c>
      <c r="AS1121" s="87">
        <f>$C$11*(T1121*$C$9+W1121*$C$10)</f>
        <v>789129.61404581123</v>
      </c>
      <c r="AT1121" s="45">
        <f t="shared" si="329"/>
        <v>15595752.209440315</v>
      </c>
      <c r="AU1121" s="75"/>
    </row>
    <row r="1122" spans="2:47" ht="15" thickBot="1" x14ac:dyDescent="0.35">
      <c r="B1122" s="41">
        <f t="shared" ref="B1122:B1129" si="336">B1121+$C$26</f>
        <v>10910</v>
      </c>
      <c r="C1122" s="8">
        <f t="shared" ref="C1122:C1129" si="337">$C$16*B1122</f>
        <v>109.10000000000001</v>
      </c>
      <c r="D1122" s="73">
        <f t="shared" si="323"/>
        <v>145.92125000000001</v>
      </c>
      <c r="E1122" s="29">
        <f t="shared" si="326"/>
        <v>8089.8278685345222</v>
      </c>
      <c r="F1122" s="29">
        <f t="shared" si="330"/>
        <v>7.4150576246884157</v>
      </c>
      <c r="G1122" s="29">
        <f t="shared" ref="G1122:G1129" si="338">F1122*$C$10/$C$9</f>
        <v>9.9176395730207556</v>
      </c>
      <c r="H1122" s="17">
        <f t="shared" ref="H1122:H1129" si="339">H1121+G1122</f>
        <v>10820.144774164852</v>
      </c>
      <c r="I1122" s="29">
        <f t="shared" si="331"/>
        <v>2.2250485660981263</v>
      </c>
      <c r="J1122" s="29">
        <f t="shared" si="332"/>
        <v>13.949340071224418</v>
      </c>
      <c r="K1122" s="32">
        <f>IF((D1121+L1121+M1121-AL1121)/($C$21+$C$22)&gt;$C$8,$C$8,(D1121+L1121+M1121-AL1121)/($C$21+$C$22))</f>
        <v>1400</v>
      </c>
      <c r="L1122" s="97">
        <f t="shared" si="324"/>
        <v>0</v>
      </c>
      <c r="M1122" s="96">
        <f t="shared" si="325"/>
        <v>0</v>
      </c>
      <c r="N1122" s="98">
        <f t="shared" si="333"/>
        <v>1.7382597742038917</v>
      </c>
      <c r="O1122" s="100">
        <f t="shared" si="327"/>
        <v>4.2266987561397071</v>
      </c>
      <c r="P1122" s="104">
        <f t="shared" si="334"/>
        <v>18.880500609176615</v>
      </c>
      <c r="Q1122" s="102">
        <f t="shared" ref="Q1122:Q1129" si="340">W1122*$C$23</f>
        <v>2.8886093440366814E-2</v>
      </c>
      <c r="R1122" s="106">
        <f>K1122-U1122</f>
        <v>0</v>
      </c>
      <c r="S1122" s="106">
        <f>IF(K1122-H1121&lt;0,0,K1122-H1121)</f>
        <v>0</v>
      </c>
      <c r="T1122" s="106">
        <f t="shared" si="328"/>
        <v>98.365381490613771</v>
      </c>
      <c r="U1122" s="107">
        <f>IF(S1122&gt;0,0,IF(U1121+(F1122-AL1122/$C$23)*$C$22/($C$21+$C$22)&gt;$C$8,$C$8,IF(V1122=$C$8,U1121+(F1122-AL1122/$C$23)*$C$22/$C$21,U1121+(F1122-AL1122/$C$23)*$C$22/($C$21+$C$22))))</f>
        <v>1400</v>
      </c>
      <c r="V1122" s="107">
        <f>IF(S1122=0,IF(V1121+(F1122-AL1122/$C$23)*$C$22/($C$21+$C$22)&gt;$C$8,$C$8,V1121+(F1122-AL1122/$C$23)*$C$22/($C$21+$C$22)),E1122)</f>
        <v>1400</v>
      </c>
      <c r="W1122" s="203">
        <f>IF(S1122&gt;0,0,IF(W1121+AL1122/$C$23&gt;$F$23,$F$23,W1121+AL1122/$C$23))</f>
        <v>1.6346185093862227</v>
      </c>
      <c r="X1122" s="105" t="str">
        <f>IF(R1122=0,"-",IF(U1122=0,FORECAST($C$8,Инклинометрия!$B$2:$B$152,Инклинометрия!$A$2:$A$152),FORECAST(R1122,Инклинометрия!$B$2:$B$152,Инклинометрия!$A$2:$A$152)))</f>
        <v>-</v>
      </c>
      <c r="Y1122" s="105" t="str">
        <f>IF(R1122=0,"-",IF(U1122=0,FORECAST($C$8-R1122,Инклинометрия!$B$2:$B$152,Инклинометрия!$A$2:$A$152),0))</f>
        <v>-</v>
      </c>
      <c r="Z1122" s="105" t="str">
        <f>IF(S1122=0,"-",FORECAST($C$8,Инклинометрия!$B$2:$B$152,Инклинометрия!$A$2:$A$152))</f>
        <v>-</v>
      </c>
      <c r="AA1122" s="105" t="str">
        <f>IF(S1122=0,"-",FORECAST($C$8-S1122,Инклинометрия!$B$2:$B$152,Инклинометрия!$A$2:$A$152))</f>
        <v>-</v>
      </c>
      <c r="AB1122" s="105">
        <f>IF(T1122=0,"-",FORECAST($C$6,Инклинометрия!$B$2:$B$152,Инклинометрия!$A$2:$A$152))</f>
        <v>1425</v>
      </c>
      <c r="AC1122" s="105">
        <f>IF(R1122=0,FORECAST($C$6-T1122,Инклинометрия!$B$2:$B$152,Инклинометрия!$A$2:$A$152),FORECAST($C$8,Инклинометрия!$B$2:$B$152,Инклинометрия!$A$2:$A$152))</f>
        <v>1331.5528875839168</v>
      </c>
      <c r="AD1122" s="107">
        <f>IF(U1122=0,"-",FORECAST($C$8,Инклинометрия!$B$2:$B$152,Инклинометрия!$A$2:$A$152))</f>
        <v>1330</v>
      </c>
      <c r="AE1122" s="107">
        <f>IF(U1122=0,"-",FORECAST($C$8-U1122,Инклинометрия!$B$2:$B$152,Инклинометрия!$A$2:$A$152))</f>
        <v>0</v>
      </c>
      <c r="AF1122" s="107">
        <f>FORECAST($C$8-S1122,Инклинометрия!$B$2:$B$152,Инклинометрия!$A$2:$A$152)</f>
        <v>1330</v>
      </c>
      <c r="AG1122" s="107">
        <f>FORECAST($C$8-(S1122+V1122),Инклинометрия!$B$2:$B$152,Инклинометрия!$A$2:$A$152)</f>
        <v>0</v>
      </c>
      <c r="AH1122" s="107">
        <f>IF(W1122=0,"-",FORECAST($C$8+W1122,Инклинометрия!$B$2:$B$152,Инклинометрия!$A$2:$A$152))</f>
        <v>1331.5528875839168</v>
      </c>
      <c r="AI1122" s="107">
        <f>IF(W1122=0,"-",FORECAST($C$8,Инклинометрия!$B$2:$B$152,Инклинометрия!$A$2:$A$152))</f>
        <v>1330</v>
      </c>
      <c r="AK1122" s="122">
        <f>2*PI()*$C$5*(AT1121-AT1120)/(LN(AN1121/$I$9)*$I$8/$I$7+LN($I$10/AN1121)*$I$8/$I$7)</f>
        <v>0</v>
      </c>
      <c r="AL1122" s="67">
        <f>AK1122*(B1122-B1121)</f>
        <v>0</v>
      </c>
      <c r="AM1122" s="23">
        <f t="shared" si="322"/>
        <v>4.3059540056097682E-2</v>
      </c>
      <c r="AN1122" s="26">
        <f>AN1121+AK1122*(B1122-B1121)/(2*PI()*$C$5*AN1121*$I$11)</f>
        <v>0.12986115207059001</v>
      </c>
      <c r="AO1122" s="87">
        <f t="shared" si="335"/>
        <v>111242.59539450394</v>
      </c>
      <c r="AP1122" s="87">
        <f>IF(R1122+U1122&lt;$C$8,0,32*$G$13/$C$12^2*($I$8*R1122+$I$6*U1122)+32*$G$14/($C$14^2-$C$13^2)*($I$8*S1122+$I$6*V1122))</f>
        <v>9917.5953945039291</v>
      </c>
      <c r="AQ1122" s="66">
        <f>R1122*$C$11*$C$9+U1122*$C$11*$C$10</f>
        <v>14695380</v>
      </c>
      <c r="AR1122" s="66">
        <f>S1122*$C$11*$C$9+V1122*$C$11*$C$10</f>
        <v>14695380</v>
      </c>
      <c r="AS1122" s="87">
        <f>$C$11*(T1122*$C$9+W1122*$C$10)</f>
        <v>789129.61404581123</v>
      </c>
      <c r="AT1122" s="45">
        <f t="shared" si="329"/>
        <v>15595752.209440315</v>
      </c>
      <c r="AU1122" s="75"/>
    </row>
    <row r="1123" spans="2:47" ht="15" thickBot="1" x14ac:dyDescent="0.35">
      <c r="B1123" s="41">
        <f t="shared" si="336"/>
        <v>10920</v>
      </c>
      <c r="C1123" s="8">
        <f t="shared" si="337"/>
        <v>109.2</v>
      </c>
      <c r="D1123" s="73">
        <f t="shared" si="323"/>
        <v>146.05500000000001</v>
      </c>
      <c r="E1123" s="29">
        <f t="shared" si="326"/>
        <v>8097.2429261592097</v>
      </c>
      <c r="F1123" s="29">
        <f t="shared" si="330"/>
        <v>7.4150576246875062</v>
      </c>
      <c r="G1123" s="29">
        <f t="shared" si="338"/>
        <v>9.9176395730195388</v>
      </c>
      <c r="H1123" s="17">
        <f t="shared" si="339"/>
        <v>10830.062413737871</v>
      </c>
      <c r="I1123" s="29">
        <f t="shared" si="331"/>
        <v>2.2250485660981263</v>
      </c>
      <c r="J1123" s="29">
        <f t="shared" si="332"/>
        <v>13.949340071223562</v>
      </c>
      <c r="K1123" s="32">
        <f>IF((D1122+L1122+M1122-AL1122)/($C$21+$C$22)&gt;$C$8,$C$8,(D1122+L1122+M1122-AL1122)/($C$21+$C$22))</f>
        <v>1400</v>
      </c>
      <c r="L1123" s="97">
        <f t="shared" si="324"/>
        <v>0</v>
      </c>
      <c r="M1123" s="96">
        <f t="shared" si="325"/>
        <v>0</v>
      </c>
      <c r="N1123" s="98">
        <f t="shared" si="333"/>
        <v>1.7382597742038917</v>
      </c>
      <c r="O1123" s="100">
        <f t="shared" si="327"/>
        <v>4.2266987561397071</v>
      </c>
      <c r="P1123" s="104">
        <f t="shared" si="334"/>
        <v>18.880500609176615</v>
      </c>
      <c r="Q1123" s="102">
        <f t="shared" si="340"/>
        <v>2.8886093440366814E-2</v>
      </c>
      <c r="R1123" s="106">
        <f>K1123-U1123</f>
        <v>0</v>
      </c>
      <c r="S1123" s="106">
        <f>IF(K1123-H1122&lt;0,0,K1123-H1122)</f>
        <v>0</v>
      </c>
      <c r="T1123" s="106">
        <f t="shared" si="328"/>
        <v>98.365381490613771</v>
      </c>
      <c r="U1123" s="107">
        <f>IF(S1123&gt;0,0,IF(U1122+(F1123-AL1123/$C$23)*$C$22/($C$21+$C$22)&gt;$C$8,$C$8,IF(V1123=$C$8,U1122+(F1123-AL1123/$C$23)*$C$22/$C$21,U1122+(F1123-AL1123/$C$23)*$C$22/($C$21+$C$22))))</f>
        <v>1400</v>
      </c>
      <c r="V1123" s="107">
        <f>IF(S1123=0,IF(V1122+(F1123-AL1123/$C$23)*$C$22/($C$21+$C$22)&gt;$C$8,$C$8,V1122+(F1123-AL1123/$C$23)*$C$22/($C$21+$C$22)),E1123)</f>
        <v>1400</v>
      </c>
      <c r="W1123" s="203">
        <f>IF(S1123&gt;0,0,IF(W1122+AL1123/$C$23&gt;$F$23,$F$23,W1122+AL1123/$C$23))</f>
        <v>1.6346185093862227</v>
      </c>
      <c r="X1123" s="105" t="str">
        <f>IF(R1123=0,"-",IF(U1123=0,FORECAST($C$8,Инклинометрия!$B$2:$B$152,Инклинометрия!$A$2:$A$152),FORECAST(R1123,Инклинометрия!$B$2:$B$152,Инклинометрия!$A$2:$A$152)))</f>
        <v>-</v>
      </c>
      <c r="Y1123" s="105" t="str">
        <f>IF(R1123=0,"-",IF(U1123=0,FORECAST($C$8-R1123,Инклинометрия!$B$2:$B$152,Инклинометрия!$A$2:$A$152),0))</f>
        <v>-</v>
      </c>
      <c r="Z1123" s="105" t="str">
        <f>IF(S1123=0,"-",FORECAST($C$8,Инклинометрия!$B$2:$B$152,Инклинометрия!$A$2:$A$152))</f>
        <v>-</v>
      </c>
      <c r="AA1123" s="105" t="str">
        <f>IF(S1123=0,"-",FORECAST($C$8-S1123,Инклинометрия!$B$2:$B$152,Инклинометрия!$A$2:$A$152))</f>
        <v>-</v>
      </c>
      <c r="AB1123" s="105">
        <f>IF(T1123=0,"-",FORECAST($C$6,Инклинометрия!$B$2:$B$152,Инклинометрия!$A$2:$A$152))</f>
        <v>1425</v>
      </c>
      <c r="AC1123" s="105">
        <f>IF(R1123=0,FORECAST($C$6-T1123,Инклинометрия!$B$2:$B$152,Инклинометрия!$A$2:$A$152),FORECAST($C$8,Инклинометрия!$B$2:$B$152,Инклинометрия!$A$2:$A$152))</f>
        <v>1331.5528875839168</v>
      </c>
      <c r="AD1123" s="107">
        <f>IF(U1123=0,"-",FORECAST($C$8,Инклинометрия!$B$2:$B$152,Инклинометрия!$A$2:$A$152))</f>
        <v>1330</v>
      </c>
      <c r="AE1123" s="107">
        <f>IF(U1123=0,"-",FORECAST($C$8-U1123,Инклинометрия!$B$2:$B$152,Инклинометрия!$A$2:$A$152))</f>
        <v>0</v>
      </c>
      <c r="AF1123" s="107">
        <f>FORECAST($C$8-S1123,Инклинометрия!$B$2:$B$152,Инклинометрия!$A$2:$A$152)</f>
        <v>1330</v>
      </c>
      <c r="AG1123" s="107">
        <f>FORECAST($C$8-(S1123+V1123),Инклинометрия!$B$2:$B$152,Инклинометрия!$A$2:$A$152)</f>
        <v>0</v>
      </c>
      <c r="AH1123" s="107">
        <f>IF(W1123=0,"-",FORECAST($C$8+W1123,Инклинометрия!$B$2:$B$152,Инклинометрия!$A$2:$A$152))</f>
        <v>1331.5528875839168</v>
      </c>
      <c r="AI1123" s="107">
        <f>IF(W1123=0,"-",FORECAST($C$8,Инклинометрия!$B$2:$B$152,Инклинометрия!$A$2:$A$152))</f>
        <v>1330</v>
      </c>
      <c r="AK1123" s="122">
        <f>2*PI()*$C$5*(AT1122-AT1121)/(LN(AN1122/$I$9)*$I$8/$I$7+LN($I$10/AN1122)*$I$8/$I$7)</f>
        <v>0</v>
      </c>
      <c r="AL1123" s="67">
        <f>AK1123*(B1123-B1122)</f>
        <v>0</v>
      </c>
      <c r="AM1123" s="23">
        <f t="shared" si="322"/>
        <v>4.3059540056097682E-2</v>
      </c>
      <c r="AN1123" s="26">
        <f>AN1122+AK1123*(B1123-B1122)/(2*PI()*$C$5*AN1122*$I$11)</f>
        <v>0.12986115207059001</v>
      </c>
      <c r="AO1123" s="87">
        <f t="shared" si="335"/>
        <v>111242.59539450394</v>
      </c>
      <c r="AP1123" s="87">
        <f>IF(R1123+U1123&lt;$C$8,0,32*$G$13/$C$12^2*($I$8*R1123+$I$6*U1123)+32*$G$14/($C$14^2-$C$13^2)*($I$8*S1123+$I$6*V1123))</f>
        <v>9917.5953945039291</v>
      </c>
      <c r="AQ1123" s="66">
        <f>R1123*$C$11*$C$9+U1123*$C$11*$C$10</f>
        <v>14695380</v>
      </c>
      <c r="AR1123" s="66">
        <f>S1123*$C$11*$C$9+V1123*$C$11*$C$10</f>
        <v>14695380</v>
      </c>
      <c r="AS1123" s="87">
        <f>$C$11*(T1123*$C$9+W1123*$C$10)</f>
        <v>789129.61404581123</v>
      </c>
      <c r="AT1123" s="45">
        <f t="shared" si="329"/>
        <v>15595752.209440315</v>
      </c>
      <c r="AU1123" s="75"/>
    </row>
    <row r="1124" spans="2:47" ht="15" thickBot="1" x14ac:dyDescent="0.35">
      <c r="B1124" s="41">
        <f t="shared" si="336"/>
        <v>10930</v>
      </c>
      <c r="C1124" s="8">
        <f t="shared" si="337"/>
        <v>109.3</v>
      </c>
      <c r="D1124" s="73">
        <f t="shared" si="323"/>
        <v>146.18875</v>
      </c>
      <c r="E1124" s="29">
        <f t="shared" si="326"/>
        <v>8104.6579837838972</v>
      </c>
      <c r="F1124" s="29">
        <f t="shared" si="330"/>
        <v>7.4150576246875062</v>
      </c>
      <c r="G1124" s="29">
        <f t="shared" si="338"/>
        <v>9.9176395730195388</v>
      </c>
      <c r="H1124" s="17">
        <f t="shared" si="339"/>
        <v>10839.98005331089</v>
      </c>
      <c r="I1124" s="29">
        <f t="shared" si="331"/>
        <v>2.2250485660981263</v>
      </c>
      <c r="J1124" s="29">
        <f t="shared" si="332"/>
        <v>13.949340071223562</v>
      </c>
      <c r="K1124" s="32">
        <f>IF((D1123+L1123+M1123-AL1123)/($C$21+$C$22)&gt;$C$8,$C$8,(D1123+L1123+M1123-AL1123)/($C$21+$C$22))</f>
        <v>1400</v>
      </c>
      <c r="L1124" s="97">
        <f t="shared" si="324"/>
        <v>0</v>
      </c>
      <c r="M1124" s="96">
        <f t="shared" si="325"/>
        <v>0</v>
      </c>
      <c r="N1124" s="98">
        <f t="shared" si="333"/>
        <v>1.7382597742038917</v>
      </c>
      <c r="O1124" s="100">
        <f t="shared" si="327"/>
        <v>4.2266987561397071</v>
      </c>
      <c r="P1124" s="104">
        <f t="shared" si="334"/>
        <v>18.880500609176615</v>
      </c>
      <c r="Q1124" s="102">
        <f t="shared" si="340"/>
        <v>2.8886093440366814E-2</v>
      </c>
      <c r="R1124" s="106">
        <f>K1124-U1124</f>
        <v>0</v>
      </c>
      <c r="S1124" s="106">
        <f>IF(K1124-H1123&lt;0,0,K1124-H1123)</f>
        <v>0</v>
      </c>
      <c r="T1124" s="106">
        <f t="shared" si="328"/>
        <v>98.365381490613771</v>
      </c>
      <c r="U1124" s="107">
        <f>IF(S1124&gt;0,0,IF(U1123+(F1124-AL1124/$C$23)*$C$22/($C$21+$C$22)&gt;$C$8,$C$8,IF(V1124=$C$8,U1123+(F1124-AL1124/$C$23)*$C$22/$C$21,U1123+(F1124-AL1124/$C$23)*$C$22/($C$21+$C$22))))</f>
        <v>1400</v>
      </c>
      <c r="V1124" s="107">
        <f>IF(S1124=0,IF(V1123+(F1124-AL1124/$C$23)*$C$22/($C$21+$C$22)&gt;$C$8,$C$8,V1123+(F1124-AL1124/$C$23)*$C$22/($C$21+$C$22)),E1124)</f>
        <v>1400</v>
      </c>
      <c r="W1124" s="203">
        <f>IF(S1124&gt;0,0,IF(W1123+AL1124/$C$23&gt;$F$23,$F$23,W1123+AL1124/$C$23))</f>
        <v>1.6346185093862227</v>
      </c>
      <c r="X1124" s="105" t="str">
        <f>IF(R1124=0,"-",IF(U1124=0,FORECAST($C$8,Инклинометрия!$B$2:$B$152,Инклинометрия!$A$2:$A$152),FORECAST(R1124,Инклинометрия!$B$2:$B$152,Инклинометрия!$A$2:$A$152)))</f>
        <v>-</v>
      </c>
      <c r="Y1124" s="105" t="str">
        <f>IF(R1124=0,"-",IF(U1124=0,FORECAST($C$8-R1124,Инклинометрия!$B$2:$B$152,Инклинометрия!$A$2:$A$152),0))</f>
        <v>-</v>
      </c>
      <c r="Z1124" s="105" t="str">
        <f>IF(S1124=0,"-",FORECAST($C$8,Инклинометрия!$B$2:$B$152,Инклинометрия!$A$2:$A$152))</f>
        <v>-</v>
      </c>
      <c r="AA1124" s="105" t="str">
        <f>IF(S1124=0,"-",FORECAST($C$8-S1124,Инклинометрия!$B$2:$B$152,Инклинометрия!$A$2:$A$152))</f>
        <v>-</v>
      </c>
      <c r="AB1124" s="105">
        <f>IF(T1124=0,"-",FORECAST($C$6,Инклинометрия!$B$2:$B$152,Инклинометрия!$A$2:$A$152))</f>
        <v>1425</v>
      </c>
      <c r="AC1124" s="105">
        <f>IF(R1124=0,FORECAST($C$6-T1124,Инклинометрия!$B$2:$B$152,Инклинометрия!$A$2:$A$152),FORECAST($C$8,Инклинометрия!$B$2:$B$152,Инклинометрия!$A$2:$A$152))</f>
        <v>1331.5528875839168</v>
      </c>
      <c r="AD1124" s="107">
        <f>IF(U1124=0,"-",FORECAST($C$8,Инклинометрия!$B$2:$B$152,Инклинометрия!$A$2:$A$152))</f>
        <v>1330</v>
      </c>
      <c r="AE1124" s="107">
        <f>IF(U1124=0,"-",FORECAST($C$8-U1124,Инклинометрия!$B$2:$B$152,Инклинометрия!$A$2:$A$152))</f>
        <v>0</v>
      </c>
      <c r="AF1124" s="107">
        <f>FORECAST($C$8-S1124,Инклинометрия!$B$2:$B$152,Инклинометрия!$A$2:$A$152)</f>
        <v>1330</v>
      </c>
      <c r="AG1124" s="107">
        <f>FORECAST($C$8-(S1124+V1124),Инклинометрия!$B$2:$B$152,Инклинометрия!$A$2:$A$152)</f>
        <v>0</v>
      </c>
      <c r="AH1124" s="107">
        <f>IF(W1124=0,"-",FORECAST($C$8+W1124,Инклинометрия!$B$2:$B$152,Инклинометрия!$A$2:$A$152))</f>
        <v>1331.5528875839168</v>
      </c>
      <c r="AI1124" s="107">
        <f>IF(W1124=0,"-",FORECAST($C$8,Инклинометрия!$B$2:$B$152,Инклинометрия!$A$2:$A$152))</f>
        <v>1330</v>
      </c>
      <c r="AK1124" s="122">
        <f>2*PI()*$C$5*(AT1123-AT1122)/(LN(AN1123/$I$9)*$I$8/$I$7+LN($I$10/AN1123)*$I$8/$I$7)</f>
        <v>0</v>
      </c>
      <c r="AL1124" s="67">
        <f>AK1124*(B1124-B1123)</f>
        <v>0</v>
      </c>
      <c r="AM1124" s="23">
        <f t="shared" si="322"/>
        <v>4.3059540056097682E-2</v>
      </c>
      <c r="AN1124" s="26">
        <f>AN1123+AK1124*(B1124-B1123)/(2*PI()*$C$5*AN1123*$I$11)</f>
        <v>0.12986115207059001</v>
      </c>
      <c r="AO1124" s="87">
        <f t="shared" si="335"/>
        <v>111242.59539450394</v>
      </c>
      <c r="AP1124" s="87">
        <f>IF(R1124+U1124&lt;$C$8,0,32*$G$13/$C$12^2*($I$8*R1124+$I$6*U1124)+32*$G$14/($C$14^2-$C$13^2)*($I$8*S1124+$I$6*V1124))</f>
        <v>9917.5953945039291</v>
      </c>
      <c r="AQ1124" s="66">
        <f>R1124*$C$11*$C$9+U1124*$C$11*$C$10</f>
        <v>14695380</v>
      </c>
      <c r="AR1124" s="66">
        <f>S1124*$C$11*$C$9+V1124*$C$11*$C$10</f>
        <v>14695380</v>
      </c>
      <c r="AS1124" s="87">
        <f>$C$11*(T1124*$C$9+W1124*$C$10)</f>
        <v>789129.61404581123</v>
      </c>
      <c r="AT1124" s="45">
        <f t="shared" si="329"/>
        <v>15595752.209440315</v>
      </c>
      <c r="AU1124" s="75"/>
    </row>
    <row r="1125" spans="2:47" ht="15" thickBot="1" x14ac:dyDescent="0.35">
      <c r="B1125" s="41">
        <f t="shared" si="336"/>
        <v>10940</v>
      </c>
      <c r="C1125" s="8">
        <f t="shared" si="337"/>
        <v>109.4</v>
      </c>
      <c r="D1125" s="73">
        <f t="shared" si="323"/>
        <v>146.32249999999999</v>
      </c>
      <c r="E1125" s="29">
        <f t="shared" si="326"/>
        <v>8112.0730414085856</v>
      </c>
      <c r="F1125" s="29">
        <f t="shared" si="330"/>
        <v>7.4150576246884157</v>
      </c>
      <c r="G1125" s="29">
        <f t="shared" si="338"/>
        <v>9.9176395730207556</v>
      </c>
      <c r="H1125" s="17">
        <f t="shared" si="339"/>
        <v>10849.897692883911</v>
      </c>
      <c r="I1125" s="29">
        <f t="shared" si="331"/>
        <v>2.2250485660981263</v>
      </c>
      <c r="J1125" s="29">
        <f t="shared" si="332"/>
        <v>13.949340071224418</v>
      </c>
      <c r="K1125" s="32">
        <f>IF((D1124+L1124+M1124-AL1124)/($C$21+$C$22)&gt;$C$8,$C$8,(D1124+L1124+M1124-AL1124)/($C$21+$C$22))</f>
        <v>1400</v>
      </c>
      <c r="L1125" s="97">
        <f t="shared" si="324"/>
        <v>0</v>
      </c>
      <c r="M1125" s="96">
        <f t="shared" si="325"/>
        <v>0</v>
      </c>
      <c r="N1125" s="98">
        <f t="shared" si="333"/>
        <v>1.7382597742038917</v>
      </c>
      <c r="O1125" s="100">
        <f t="shared" si="327"/>
        <v>4.2266987561397071</v>
      </c>
      <c r="P1125" s="104">
        <f t="shared" si="334"/>
        <v>18.880500609176615</v>
      </c>
      <c r="Q1125" s="102">
        <f t="shared" si="340"/>
        <v>2.8886093440366814E-2</v>
      </c>
      <c r="R1125" s="106">
        <f>K1125-U1125</f>
        <v>0</v>
      </c>
      <c r="S1125" s="106">
        <f>IF(K1125-H1124&lt;0,0,K1125-H1124)</f>
        <v>0</v>
      </c>
      <c r="T1125" s="106">
        <f t="shared" si="328"/>
        <v>98.365381490613771</v>
      </c>
      <c r="U1125" s="107">
        <f>IF(S1125&gt;0,0,IF(U1124+(F1125-AL1125/$C$23)*$C$22/($C$21+$C$22)&gt;$C$8,$C$8,IF(V1125=$C$8,U1124+(F1125-AL1125/$C$23)*$C$22/$C$21,U1124+(F1125-AL1125/$C$23)*$C$22/($C$21+$C$22))))</f>
        <v>1400</v>
      </c>
      <c r="V1125" s="107">
        <f>IF(S1125=0,IF(V1124+(F1125-AL1125/$C$23)*$C$22/($C$21+$C$22)&gt;$C$8,$C$8,V1124+(F1125-AL1125/$C$23)*$C$22/($C$21+$C$22)),E1125)</f>
        <v>1400</v>
      </c>
      <c r="W1125" s="203">
        <f>IF(S1125&gt;0,0,IF(W1124+AL1125/$C$23&gt;$F$23,$F$23,W1124+AL1125/$C$23))</f>
        <v>1.6346185093862227</v>
      </c>
      <c r="X1125" s="105" t="str">
        <f>IF(R1125=0,"-",IF(U1125=0,FORECAST($C$8,Инклинометрия!$B$2:$B$152,Инклинометрия!$A$2:$A$152),FORECAST(R1125,Инклинометрия!$B$2:$B$152,Инклинометрия!$A$2:$A$152)))</f>
        <v>-</v>
      </c>
      <c r="Y1125" s="105" t="str">
        <f>IF(R1125=0,"-",IF(U1125=0,FORECAST($C$8-R1125,Инклинометрия!$B$2:$B$152,Инклинометрия!$A$2:$A$152),0))</f>
        <v>-</v>
      </c>
      <c r="Z1125" s="105" t="str">
        <f>IF(S1125=0,"-",FORECAST($C$8,Инклинометрия!$B$2:$B$152,Инклинометрия!$A$2:$A$152))</f>
        <v>-</v>
      </c>
      <c r="AA1125" s="105" t="str">
        <f>IF(S1125=0,"-",FORECAST($C$8-S1125,Инклинометрия!$B$2:$B$152,Инклинометрия!$A$2:$A$152))</f>
        <v>-</v>
      </c>
      <c r="AB1125" s="105">
        <f>IF(T1125=0,"-",FORECAST($C$6,Инклинометрия!$B$2:$B$152,Инклинометрия!$A$2:$A$152))</f>
        <v>1425</v>
      </c>
      <c r="AC1125" s="105">
        <f>IF(R1125=0,FORECAST($C$6-T1125,Инклинометрия!$B$2:$B$152,Инклинометрия!$A$2:$A$152),FORECAST($C$8,Инклинометрия!$B$2:$B$152,Инклинометрия!$A$2:$A$152))</f>
        <v>1331.5528875839168</v>
      </c>
      <c r="AD1125" s="107">
        <f>IF(U1125=0,"-",FORECAST($C$8,Инклинометрия!$B$2:$B$152,Инклинометрия!$A$2:$A$152))</f>
        <v>1330</v>
      </c>
      <c r="AE1125" s="107">
        <f>IF(U1125=0,"-",FORECAST($C$8-U1125,Инклинометрия!$B$2:$B$152,Инклинометрия!$A$2:$A$152))</f>
        <v>0</v>
      </c>
      <c r="AF1125" s="107">
        <f>FORECAST($C$8-S1125,Инклинометрия!$B$2:$B$152,Инклинометрия!$A$2:$A$152)</f>
        <v>1330</v>
      </c>
      <c r="AG1125" s="107">
        <f>FORECAST($C$8-(S1125+V1125),Инклинометрия!$B$2:$B$152,Инклинометрия!$A$2:$A$152)</f>
        <v>0</v>
      </c>
      <c r="AH1125" s="107">
        <f>IF(W1125=0,"-",FORECAST($C$8+W1125,Инклинометрия!$B$2:$B$152,Инклинометрия!$A$2:$A$152))</f>
        <v>1331.5528875839168</v>
      </c>
      <c r="AI1125" s="107">
        <f>IF(W1125=0,"-",FORECAST($C$8,Инклинометрия!$B$2:$B$152,Инклинометрия!$A$2:$A$152))</f>
        <v>1330</v>
      </c>
      <c r="AK1125" s="122">
        <f>2*PI()*$C$5*(AT1124-AT1123)/(LN(AN1124/$I$9)*$I$8/$I$7+LN($I$10/AN1124)*$I$8/$I$7)</f>
        <v>0</v>
      </c>
      <c r="AL1125" s="67">
        <f>AK1125*(B1125-B1124)</f>
        <v>0</v>
      </c>
      <c r="AM1125" s="23">
        <f t="shared" si="322"/>
        <v>4.3059540056097682E-2</v>
      </c>
      <c r="AN1125" s="26">
        <f>AN1124+AK1125*(B1125-B1124)/(2*PI()*$C$5*AN1124*$I$11)</f>
        <v>0.12986115207059001</v>
      </c>
      <c r="AO1125" s="87">
        <f t="shared" si="335"/>
        <v>111242.59539450394</v>
      </c>
      <c r="AP1125" s="87">
        <f>IF(R1125+U1125&lt;$C$8,0,32*$G$13/$C$12^2*($I$8*R1125+$I$6*U1125)+32*$G$14/($C$14^2-$C$13^2)*($I$8*S1125+$I$6*V1125))</f>
        <v>9917.5953945039291</v>
      </c>
      <c r="AQ1125" s="66">
        <f>R1125*$C$11*$C$9+U1125*$C$11*$C$10</f>
        <v>14695380</v>
      </c>
      <c r="AR1125" s="66">
        <f>S1125*$C$11*$C$9+V1125*$C$11*$C$10</f>
        <v>14695380</v>
      </c>
      <c r="AS1125" s="87">
        <f>$C$11*(T1125*$C$9+W1125*$C$10)</f>
        <v>789129.61404581123</v>
      </c>
      <c r="AT1125" s="45">
        <f t="shared" si="329"/>
        <v>15595752.209440315</v>
      </c>
      <c r="AU1125" s="75"/>
    </row>
    <row r="1126" spans="2:47" ht="15" thickBot="1" x14ac:dyDescent="0.35">
      <c r="B1126" s="41">
        <f t="shared" si="336"/>
        <v>10950</v>
      </c>
      <c r="C1126" s="8">
        <f t="shared" si="337"/>
        <v>109.5</v>
      </c>
      <c r="D1126" s="73">
        <f t="shared" si="323"/>
        <v>146.45625000000001</v>
      </c>
      <c r="E1126" s="29">
        <f t="shared" si="326"/>
        <v>8119.4880990332731</v>
      </c>
      <c r="F1126" s="29">
        <f t="shared" si="330"/>
        <v>7.4150576246875062</v>
      </c>
      <c r="G1126" s="29">
        <f t="shared" si="338"/>
        <v>9.9176395730195388</v>
      </c>
      <c r="H1126" s="17">
        <f t="shared" si="339"/>
        <v>10859.81533245693</v>
      </c>
      <c r="I1126" s="29">
        <f t="shared" si="331"/>
        <v>2.2250485660981263</v>
      </c>
      <c r="J1126" s="29">
        <f t="shared" si="332"/>
        <v>13.949340071223562</v>
      </c>
      <c r="K1126" s="32">
        <f>IF((D1125+L1125+M1125-AL1125)/($C$21+$C$22)&gt;$C$8,$C$8,(D1125+L1125+M1125-AL1125)/($C$21+$C$22))</f>
        <v>1400</v>
      </c>
      <c r="L1126" s="97">
        <f t="shared" si="324"/>
        <v>0</v>
      </c>
      <c r="M1126" s="96">
        <f t="shared" si="325"/>
        <v>0</v>
      </c>
      <c r="N1126" s="98">
        <f t="shared" si="333"/>
        <v>1.7382597742038917</v>
      </c>
      <c r="O1126" s="100">
        <f t="shared" si="327"/>
        <v>4.2266987561397071</v>
      </c>
      <c r="P1126" s="104">
        <f t="shared" si="334"/>
        <v>18.880500609176615</v>
      </c>
      <c r="Q1126" s="102">
        <f t="shared" si="340"/>
        <v>2.8886093440366814E-2</v>
      </c>
      <c r="R1126" s="106">
        <f>K1126-U1126</f>
        <v>0</v>
      </c>
      <c r="S1126" s="106">
        <f>IF(K1126-H1125&lt;0,0,K1126-H1125)</f>
        <v>0</v>
      </c>
      <c r="T1126" s="106">
        <f t="shared" si="328"/>
        <v>98.365381490613771</v>
      </c>
      <c r="U1126" s="107">
        <f>IF(S1126&gt;0,0,IF(U1125+(F1126-AL1126/$C$23)*$C$22/($C$21+$C$22)&gt;$C$8,$C$8,IF(V1126=$C$8,U1125+(F1126-AL1126/$C$23)*$C$22/$C$21,U1125+(F1126-AL1126/$C$23)*$C$22/($C$21+$C$22))))</f>
        <v>1400</v>
      </c>
      <c r="V1126" s="107">
        <f>IF(S1126=0,IF(V1125+(F1126-AL1126/$C$23)*$C$22/($C$21+$C$22)&gt;$C$8,$C$8,V1125+(F1126-AL1126/$C$23)*$C$22/($C$21+$C$22)),E1126)</f>
        <v>1400</v>
      </c>
      <c r="W1126" s="203">
        <f>IF(S1126&gt;0,0,IF(W1125+AL1126/$C$23&gt;$F$23,$F$23,W1125+AL1126/$C$23))</f>
        <v>1.6346185093862227</v>
      </c>
      <c r="X1126" s="105" t="str">
        <f>IF(R1126=0,"-",IF(U1126=0,FORECAST($C$8,Инклинометрия!$B$2:$B$152,Инклинометрия!$A$2:$A$152),FORECAST(R1126,Инклинометрия!$B$2:$B$152,Инклинометрия!$A$2:$A$152)))</f>
        <v>-</v>
      </c>
      <c r="Y1126" s="105" t="str">
        <f>IF(R1126=0,"-",IF(U1126=0,FORECAST($C$8-R1126,Инклинометрия!$B$2:$B$152,Инклинометрия!$A$2:$A$152),0))</f>
        <v>-</v>
      </c>
      <c r="Z1126" s="105" t="str">
        <f>IF(S1126=0,"-",FORECAST($C$8,Инклинометрия!$B$2:$B$152,Инклинометрия!$A$2:$A$152))</f>
        <v>-</v>
      </c>
      <c r="AA1126" s="105" t="str">
        <f>IF(S1126=0,"-",FORECAST($C$8-S1126,Инклинометрия!$B$2:$B$152,Инклинометрия!$A$2:$A$152))</f>
        <v>-</v>
      </c>
      <c r="AB1126" s="105">
        <f>IF(T1126=0,"-",FORECAST($C$6,Инклинометрия!$B$2:$B$152,Инклинометрия!$A$2:$A$152))</f>
        <v>1425</v>
      </c>
      <c r="AC1126" s="105">
        <f>IF(R1126=0,FORECAST($C$6-T1126,Инклинометрия!$B$2:$B$152,Инклинометрия!$A$2:$A$152),FORECAST($C$8,Инклинометрия!$B$2:$B$152,Инклинометрия!$A$2:$A$152))</f>
        <v>1331.5528875839168</v>
      </c>
      <c r="AD1126" s="107">
        <f>IF(U1126=0,"-",FORECAST($C$8,Инклинометрия!$B$2:$B$152,Инклинометрия!$A$2:$A$152))</f>
        <v>1330</v>
      </c>
      <c r="AE1126" s="107">
        <f>IF(U1126=0,"-",FORECAST($C$8-U1126,Инклинометрия!$B$2:$B$152,Инклинометрия!$A$2:$A$152))</f>
        <v>0</v>
      </c>
      <c r="AF1126" s="107">
        <f>FORECAST($C$8-S1126,Инклинометрия!$B$2:$B$152,Инклинометрия!$A$2:$A$152)</f>
        <v>1330</v>
      </c>
      <c r="AG1126" s="107">
        <f>FORECAST($C$8-(S1126+V1126),Инклинометрия!$B$2:$B$152,Инклинометрия!$A$2:$A$152)</f>
        <v>0</v>
      </c>
      <c r="AH1126" s="107">
        <f>IF(W1126=0,"-",FORECAST($C$8+W1126,Инклинометрия!$B$2:$B$152,Инклинометрия!$A$2:$A$152))</f>
        <v>1331.5528875839168</v>
      </c>
      <c r="AI1126" s="107">
        <f>IF(W1126=0,"-",FORECAST($C$8,Инклинометрия!$B$2:$B$152,Инклинометрия!$A$2:$A$152))</f>
        <v>1330</v>
      </c>
      <c r="AK1126" s="122">
        <f>2*PI()*$C$5*(AT1125-AT1124)/(LN(AN1125/$I$9)*$I$8/$I$7+LN($I$10/AN1125)*$I$8/$I$7)</f>
        <v>0</v>
      </c>
      <c r="AL1126" s="67">
        <f>AK1126*(B1126-B1125)</f>
        <v>0</v>
      </c>
      <c r="AM1126" s="23">
        <f t="shared" si="322"/>
        <v>4.3059540056097682E-2</v>
      </c>
      <c r="AN1126" s="26">
        <f>AN1125+AK1126*(B1126-B1125)/(2*PI()*$C$5*AN1125*$I$11)</f>
        <v>0.12986115207059001</v>
      </c>
      <c r="AO1126" s="87">
        <f t="shared" si="335"/>
        <v>111242.59539450394</v>
      </c>
      <c r="AP1126" s="87">
        <f>IF(R1126+U1126&lt;$C$8,0,32*$G$13/$C$12^2*($I$8*R1126+$I$6*U1126)+32*$G$14/($C$14^2-$C$13^2)*($I$8*S1126+$I$6*V1126))</f>
        <v>9917.5953945039291</v>
      </c>
      <c r="AQ1126" s="66">
        <f>R1126*$C$11*$C$9+U1126*$C$11*$C$10</f>
        <v>14695380</v>
      </c>
      <c r="AR1126" s="66">
        <f>S1126*$C$11*$C$9+V1126*$C$11*$C$10</f>
        <v>14695380</v>
      </c>
      <c r="AS1126" s="87">
        <f>$C$11*(T1126*$C$9+W1126*$C$10)</f>
        <v>789129.61404581123</v>
      </c>
      <c r="AT1126" s="45">
        <f t="shared" si="329"/>
        <v>15595752.209440315</v>
      </c>
      <c r="AU1126" s="75"/>
    </row>
    <row r="1127" spans="2:47" ht="15" thickBot="1" x14ac:dyDescent="0.35">
      <c r="B1127" s="41">
        <f t="shared" si="336"/>
        <v>10960</v>
      </c>
      <c r="C1127" s="8">
        <f t="shared" si="337"/>
        <v>109.60000000000001</v>
      </c>
      <c r="D1127" s="73">
        <f t="shared" si="323"/>
        <v>146.59000000000003</v>
      </c>
      <c r="E1127" s="29">
        <f t="shared" si="326"/>
        <v>8126.9031566579615</v>
      </c>
      <c r="F1127" s="29">
        <f t="shared" si="330"/>
        <v>7.4150576246884157</v>
      </c>
      <c r="G1127" s="29">
        <f t="shared" si="338"/>
        <v>9.9176395730207556</v>
      </c>
      <c r="H1127" s="17">
        <f t="shared" si="339"/>
        <v>10869.732972029951</v>
      </c>
      <c r="I1127" s="29">
        <f t="shared" si="331"/>
        <v>2.2250485660981263</v>
      </c>
      <c r="J1127" s="29">
        <f t="shared" si="332"/>
        <v>13.949340071224418</v>
      </c>
      <c r="K1127" s="32">
        <f>IF((D1126+L1126+M1126-AL1126)/($C$21+$C$22)&gt;$C$8,$C$8,(D1126+L1126+M1126-AL1126)/($C$21+$C$22))</f>
        <v>1400</v>
      </c>
      <c r="L1127" s="97">
        <f t="shared" si="324"/>
        <v>0</v>
      </c>
      <c r="M1127" s="96">
        <f t="shared" si="325"/>
        <v>0</v>
      </c>
      <c r="N1127" s="98">
        <f t="shared" si="333"/>
        <v>1.7382597742038917</v>
      </c>
      <c r="O1127" s="100">
        <f t="shared" si="327"/>
        <v>4.2266987561397071</v>
      </c>
      <c r="P1127" s="104">
        <f t="shared" si="334"/>
        <v>18.880500609176615</v>
      </c>
      <c r="Q1127" s="102">
        <f t="shared" si="340"/>
        <v>2.8886093440366814E-2</v>
      </c>
      <c r="R1127" s="106">
        <f>K1127-U1127</f>
        <v>0</v>
      </c>
      <c r="S1127" s="106">
        <f>IF(K1127-H1126&lt;0,0,K1127-H1126)</f>
        <v>0</v>
      </c>
      <c r="T1127" s="106">
        <f t="shared" si="328"/>
        <v>98.365381490613771</v>
      </c>
      <c r="U1127" s="107">
        <f>IF(S1127&gt;0,0,IF(U1126+(F1127-AL1127/$C$23)*$C$22/($C$21+$C$22)&gt;$C$8,$C$8,IF(V1127=$C$8,U1126+(F1127-AL1127/$C$23)*$C$22/$C$21,U1126+(F1127-AL1127/$C$23)*$C$22/($C$21+$C$22))))</f>
        <v>1400</v>
      </c>
      <c r="V1127" s="107">
        <f>IF(S1127=0,IF(V1126+(F1127-AL1127/$C$23)*$C$22/($C$21+$C$22)&gt;$C$8,$C$8,V1126+(F1127-AL1127/$C$23)*$C$22/($C$21+$C$22)),E1127)</f>
        <v>1400</v>
      </c>
      <c r="W1127" s="203">
        <f>IF(S1127&gt;0,0,IF(W1126+AL1127/$C$23&gt;$F$23,$F$23,W1126+AL1127/$C$23))</f>
        <v>1.6346185093862227</v>
      </c>
      <c r="X1127" s="105" t="str">
        <f>IF(R1127=0,"-",IF(U1127=0,FORECAST($C$8,Инклинометрия!$B$2:$B$152,Инклинометрия!$A$2:$A$152),FORECAST(R1127,Инклинометрия!$B$2:$B$152,Инклинометрия!$A$2:$A$152)))</f>
        <v>-</v>
      </c>
      <c r="Y1127" s="105" t="str">
        <f>IF(R1127=0,"-",IF(U1127=0,FORECAST($C$8-R1127,Инклинометрия!$B$2:$B$152,Инклинометрия!$A$2:$A$152),0))</f>
        <v>-</v>
      </c>
      <c r="Z1127" s="105" t="str">
        <f>IF(S1127=0,"-",FORECAST($C$8,Инклинометрия!$B$2:$B$152,Инклинометрия!$A$2:$A$152))</f>
        <v>-</v>
      </c>
      <c r="AA1127" s="105" t="str">
        <f>IF(S1127=0,"-",FORECAST($C$8-S1127,Инклинометрия!$B$2:$B$152,Инклинометрия!$A$2:$A$152))</f>
        <v>-</v>
      </c>
      <c r="AB1127" s="105">
        <f>IF(T1127=0,"-",FORECAST($C$6,Инклинометрия!$B$2:$B$152,Инклинометрия!$A$2:$A$152))</f>
        <v>1425</v>
      </c>
      <c r="AC1127" s="105">
        <f>IF(R1127=0,FORECAST($C$6-T1127,Инклинометрия!$B$2:$B$152,Инклинометрия!$A$2:$A$152),FORECAST($C$8,Инклинометрия!$B$2:$B$152,Инклинометрия!$A$2:$A$152))</f>
        <v>1331.5528875839168</v>
      </c>
      <c r="AD1127" s="107">
        <f>IF(U1127=0,"-",FORECAST($C$8,Инклинометрия!$B$2:$B$152,Инклинометрия!$A$2:$A$152))</f>
        <v>1330</v>
      </c>
      <c r="AE1127" s="107">
        <f>IF(U1127=0,"-",FORECAST($C$8-U1127,Инклинометрия!$B$2:$B$152,Инклинометрия!$A$2:$A$152))</f>
        <v>0</v>
      </c>
      <c r="AF1127" s="107">
        <f>FORECAST($C$8-S1127,Инклинометрия!$B$2:$B$152,Инклинометрия!$A$2:$A$152)</f>
        <v>1330</v>
      </c>
      <c r="AG1127" s="107">
        <f>FORECAST($C$8-(S1127+V1127),Инклинометрия!$B$2:$B$152,Инклинометрия!$A$2:$A$152)</f>
        <v>0</v>
      </c>
      <c r="AH1127" s="107">
        <f>IF(W1127=0,"-",FORECAST($C$8+W1127,Инклинометрия!$B$2:$B$152,Инклинометрия!$A$2:$A$152))</f>
        <v>1331.5528875839168</v>
      </c>
      <c r="AI1127" s="107">
        <f>IF(W1127=0,"-",FORECAST($C$8,Инклинометрия!$B$2:$B$152,Инклинометрия!$A$2:$A$152))</f>
        <v>1330</v>
      </c>
      <c r="AK1127" s="122">
        <f>2*PI()*$C$5*(AT1126-AT1125)/(LN(AN1126/$I$9)*$I$8/$I$7+LN($I$10/AN1126)*$I$8/$I$7)</f>
        <v>0</v>
      </c>
      <c r="AL1127" s="67">
        <f>AK1127*(B1127-B1126)</f>
        <v>0</v>
      </c>
      <c r="AM1127" s="23">
        <f t="shared" si="322"/>
        <v>4.3059540056097682E-2</v>
      </c>
      <c r="AN1127" s="26">
        <f>AN1126+AK1127*(B1127-B1126)/(2*PI()*$C$5*AN1126*$I$11)</f>
        <v>0.12986115207059001</v>
      </c>
      <c r="AO1127" s="87">
        <f t="shared" si="335"/>
        <v>111242.59539450394</v>
      </c>
      <c r="AP1127" s="87">
        <f>IF(R1127+U1127&lt;$C$8,0,32*$G$13/$C$12^2*($I$8*R1127+$I$6*U1127)+32*$G$14/($C$14^2-$C$13^2)*($I$8*S1127+$I$6*V1127))</f>
        <v>9917.5953945039291</v>
      </c>
      <c r="AQ1127" s="66">
        <f>R1127*$C$11*$C$9+U1127*$C$11*$C$10</f>
        <v>14695380</v>
      </c>
      <c r="AR1127" s="66">
        <f>S1127*$C$11*$C$9+V1127*$C$11*$C$10</f>
        <v>14695380</v>
      </c>
      <c r="AS1127" s="87">
        <f>$C$11*(T1127*$C$9+W1127*$C$10)</f>
        <v>789129.61404581123</v>
      </c>
      <c r="AT1127" s="45">
        <f t="shared" si="329"/>
        <v>15595752.209440315</v>
      </c>
      <c r="AU1127" s="75"/>
    </row>
    <row r="1128" spans="2:47" ht="15" thickBot="1" x14ac:dyDescent="0.35">
      <c r="B1128" s="41">
        <f t="shared" si="336"/>
        <v>10970</v>
      </c>
      <c r="C1128" s="8">
        <f t="shared" si="337"/>
        <v>109.7</v>
      </c>
      <c r="D1128" s="73">
        <f t="shared" si="323"/>
        <v>146.72375</v>
      </c>
      <c r="E1128" s="29">
        <f t="shared" si="326"/>
        <v>8134.318214282649</v>
      </c>
      <c r="F1128" s="29">
        <f t="shared" si="330"/>
        <v>7.4150576246875062</v>
      </c>
      <c r="G1128" s="29">
        <f t="shared" si="338"/>
        <v>9.9176395730195388</v>
      </c>
      <c r="H1128" s="17">
        <f t="shared" si="339"/>
        <v>10879.65061160297</v>
      </c>
      <c r="I1128" s="29">
        <f t="shared" si="331"/>
        <v>2.2250485660981263</v>
      </c>
      <c r="J1128" s="29">
        <f t="shared" si="332"/>
        <v>13.949340071223562</v>
      </c>
      <c r="K1128" s="32">
        <f>IF((D1127+L1127+M1127-AL1127)/($C$21+$C$22)&gt;$C$8,$C$8,(D1127+L1127+M1127-AL1127)/($C$21+$C$22))</f>
        <v>1400</v>
      </c>
      <c r="L1128" s="97">
        <f t="shared" si="324"/>
        <v>0</v>
      </c>
      <c r="M1128" s="96">
        <f t="shared" si="325"/>
        <v>0</v>
      </c>
      <c r="N1128" s="98">
        <f t="shared" si="333"/>
        <v>1.7382597742038917</v>
      </c>
      <c r="O1128" s="100">
        <f t="shared" si="327"/>
        <v>4.2266987561397071</v>
      </c>
      <c r="P1128" s="104">
        <f t="shared" si="334"/>
        <v>18.880500609176615</v>
      </c>
      <c r="Q1128" s="102">
        <f t="shared" si="340"/>
        <v>2.8886093440366814E-2</v>
      </c>
      <c r="R1128" s="106">
        <f>K1128-U1128</f>
        <v>0</v>
      </c>
      <c r="S1128" s="106">
        <f>IF(K1128-H1127&lt;0,0,K1128-H1127)</f>
        <v>0</v>
      </c>
      <c r="T1128" s="106">
        <f t="shared" si="328"/>
        <v>98.365381490613771</v>
      </c>
      <c r="U1128" s="107">
        <f>IF(S1128&gt;0,0,IF(U1127+(F1128-AL1128/$C$23)*$C$22/($C$21+$C$22)&gt;$C$8,$C$8,IF(V1128=$C$8,U1127+(F1128-AL1128/$C$23)*$C$22/$C$21,U1127+(F1128-AL1128/$C$23)*$C$22/($C$21+$C$22))))</f>
        <v>1400</v>
      </c>
      <c r="V1128" s="107">
        <f>IF(S1128=0,IF(V1127+(F1128-AL1128/$C$23)*$C$22/($C$21+$C$22)&gt;$C$8,$C$8,V1127+(F1128-AL1128/$C$23)*$C$22/($C$21+$C$22)),E1128)</f>
        <v>1400</v>
      </c>
      <c r="W1128" s="203">
        <f>IF(S1128&gt;0,0,IF(W1127+AL1128/$C$23&gt;$F$23,$F$23,W1127+AL1128/$C$23))</f>
        <v>1.6346185093862227</v>
      </c>
      <c r="X1128" s="105" t="str">
        <f>IF(R1128=0,"-",IF(U1128=0,FORECAST($C$8,Инклинометрия!$B$2:$B$152,Инклинометрия!$A$2:$A$152),FORECAST(R1128,Инклинометрия!$B$2:$B$152,Инклинометрия!$A$2:$A$152)))</f>
        <v>-</v>
      </c>
      <c r="Y1128" s="105" t="str">
        <f>IF(R1128=0,"-",IF(U1128=0,FORECAST($C$8-R1128,Инклинометрия!$B$2:$B$152,Инклинометрия!$A$2:$A$152),0))</f>
        <v>-</v>
      </c>
      <c r="Z1128" s="105" t="str">
        <f>IF(S1128=0,"-",FORECAST($C$8,Инклинометрия!$B$2:$B$152,Инклинометрия!$A$2:$A$152))</f>
        <v>-</v>
      </c>
      <c r="AA1128" s="105" t="str">
        <f>IF(S1128=0,"-",FORECAST($C$8-S1128,Инклинометрия!$B$2:$B$152,Инклинометрия!$A$2:$A$152))</f>
        <v>-</v>
      </c>
      <c r="AB1128" s="105">
        <f>IF(T1128=0,"-",FORECAST($C$6,Инклинометрия!$B$2:$B$152,Инклинометрия!$A$2:$A$152))</f>
        <v>1425</v>
      </c>
      <c r="AC1128" s="105">
        <f>IF(R1128=0,FORECAST($C$6-T1128,Инклинометрия!$B$2:$B$152,Инклинометрия!$A$2:$A$152),FORECAST($C$8,Инклинометрия!$B$2:$B$152,Инклинометрия!$A$2:$A$152))</f>
        <v>1331.5528875839168</v>
      </c>
      <c r="AD1128" s="107">
        <f>IF(U1128=0,"-",FORECAST($C$8,Инклинометрия!$B$2:$B$152,Инклинометрия!$A$2:$A$152))</f>
        <v>1330</v>
      </c>
      <c r="AE1128" s="107">
        <f>IF(U1128=0,"-",FORECAST($C$8-U1128,Инклинометрия!$B$2:$B$152,Инклинометрия!$A$2:$A$152))</f>
        <v>0</v>
      </c>
      <c r="AF1128" s="107">
        <f>FORECAST($C$8-S1128,Инклинометрия!$B$2:$B$152,Инклинометрия!$A$2:$A$152)</f>
        <v>1330</v>
      </c>
      <c r="AG1128" s="107">
        <f>FORECAST($C$8-(S1128+V1128),Инклинометрия!$B$2:$B$152,Инклинометрия!$A$2:$A$152)</f>
        <v>0</v>
      </c>
      <c r="AH1128" s="107">
        <f>IF(W1128=0,"-",FORECAST($C$8+W1128,Инклинометрия!$B$2:$B$152,Инклинометрия!$A$2:$A$152))</f>
        <v>1331.5528875839168</v>
      </c>
      <c r="AI1128" s="107">
        <f>IF(W1128=0,"-",FORECAST($C$8,Инклинометрия!$B$2:$B$152,Инклинометрия!$A$2:$A$152))</f>
        <v>1330</v>
      </c>
      <c r="AK1128" s="122">
        <f>2*PI()*$C$5*(AT1127-AT1126)/(LN(AN1127/$I$9)*$I$8/$I$7+LN($I$10/AN1127)*$I$8/$I$7)</f>
        <v>0</v>
      </c>
      <c r="AL1128" s="67">
        <f>AK1128*(B1128-B1127)</f>
        <v>0</v>
      </c>
      <c r="AM1128" s="23">
        <f t="shared" si="322"/>
        <v>4.3059540056097682E-2</v>
      </c>
      <c r="AN1128" s="26">
        <f>AN1127+AK1128*(B1128-B1127)/(2*PI()*$C$5*AN1127*$I$11)</f>
        <v>0.12986115207059001</v>
      </c>
      <c r="AO1128" s="87">
        <f t="shared" si="335"/>
        <v>111242.59539450394</v>
      </c>
      <c r="AP1128" s="87">
        <f>IF(R1128+U1128&lt;$C$8,0,32*$G$13/$C$12^2*($I$8*R1128+$I$6*U1128)+32*$G$14/($C$14^2-$C$13^2)*($I$8*S1128+$I$6*V1128))</f>
        <v>9917.5953945039291</v>
      </c>
      <c r="AQ1128" s="66">
        <f>R1128*$C$11*$C$9+U1128*$C$11*$C$10</f>
        <v>14695380</v>
      </c>
      <c r="AR1128" s="66">
        <f>S1128*$C$11*$C$9+V1128*$C$11*$C$10</f>
        <v>14695380</v>
      </c>
      <c r="AS1128" s="87">
        <f>$C$11*(T1128*$C$9+W1128*$C$10)</f>
        <v>789129.61404581123</v>
      </c>
      <c r="AT1128" s="45">
        <f t="shared" si="329"/>
        <v>15595752.209440315</v>
      </c>
      <c r="AU1128" s="75"/>
    </row>
    <row r="1129" spans="2:47" ht="15" thickBot="1" x14ac:dyDescent="0.35">
      <c r="B1129" s="41">
        <f t="shared" si="336"/>
        <v>10980</v>
      </c>
      <c r="C1129" s="8">
        <f t="shared" si="337"/>
        <v>109.8</v>
      </c>
      <c r="D1129" s="73">
        <f t="shared" si="323"/>
        <v>146.85749999999999</v>
      </c>
      <c r="E1129" s="29">
        <f t="shared" si="326"/>
        <v>8141.7332719073365</v>
      </c>
      <c r="F1129" s="29">
        <f t="shared" si="330"/>
        <v>7.4150576246875062</v>
      </c>
      <c r="G1129" s="29">
        <f t="shared" si="338"/>
        <v>9.9176395730195388</v>
      </c>
      <c r="H1129" s="17">
        <f t="shared" si="339"/>
        <v>10889.56825117599</v>
      </c>
      <c r="I1129" s="29">
        <f t="shared" si="331"/>
        <v>2.2250485660981263</v>
      </c>
      <c r="J1129" s="29">
        <f t="shared" si="332"/>
        <v>13.949340071223562</v>
      </c>
      <c r="K1129" s="32">
        <f>IF((D1128+L1128+M1128-AL1128)/($C$21+$C$22)&gt;$C$8,$C$8,(D1128+L1128+M1128-AL1128)/($C$21+$C$22))</f>
        <v>1400</v>
      </c>
      <c r="L1129" s="97">
        <f t="shared" si="324"/>
        <v>0</v>
      </c>
      <c r="M1129" s="96">
        <f t="shared" si="325"/>
        <v>0</v>
      </c>
      <c r="N1129" s="98">
        <f t="shared" si="333"/>
        <v>1.7382597742038917</v>
      </c>
      <c r="O1129" s="100">
        <f t="shared" si="327"/>
        <v>4.2266987561397071</v>
      </c>
      <c r="P1129" s="104">
        <f t="shared" si="334"/>
        <v>18.880500609176615</v>
      </c>
      <c r="Q1129" s="102">
        <f t="shared" si="340"/>
        <v>2.8886093440366814E-2</v>
      </c>
      <c r="R1129" s="106">
        <f>K1129-U1129</f>
        <v>0</v>
      </c>
      <c r="S1129" s="106">
        <f>IF(K1129-H1128&lt;0,0,K1129-H1128)</f>
        <v>0</v>
      </c>
      <c r="T1129" s="106">
        <f t="shared" si="328"/>
        <v>98.365381490613771</v>
      </c>
      <c r="U1129" s="107">
        <f>IF(S1129&gt;0,0,IF(U1128+(F1129-AL1129/$C$23)*$C$22/($C$21+$C$22)&gt;$C$8,$C$8,IF(V1129=$C$8,U1128+(F1129-AL1129/$C$23)*$C$22/$C$21,U1128+(F1129-AL1129/$C$23)*$C$22/($C$21+$C$22))))</f>
        <v>1400</v>
      </c>
      <c r="V1129" s="107">
        <f>IF(S1129=0,IF(V1128+(F1129-AL1129/$C$23)*$C$22/($C$21+$C$22)&gt;$C$8,$C$8,V1128+(F1129-AL1129/$C$23)*$C$22/($C$21+$C$22)),E1129)</f>
        <v>1400</v>
      </c>
      <c r="W1129" s="203">
        <f>IF(S1129&gt;0,0,IF(W1128+AL1129/$C$23&gt;$F$23,$F$23,W1128+AL1129/$C$23))</f>
        <v>1.6346185093862227</v>
      </c>
      <c r="X1129" s="105" t="str">
        <f>IF(R1129=0,"-",IF(U1129=0,FORECAST($C$8,Инклинометрия!$B$2:$B$152,Инклинометрия!$A$2:$A$152),FORECAST(R1129,Инклинометрия!$B$2:$B$152,Инклинометрия!$A$2:$A$152)))</f>
        <v>-</v>
      </c>
      <c r="Y1129" s="105" t="str">
        <f>IF(R1129=0,"-",IF(U1129=0,FORECAST($C$8-R1129,Инклинометрия!$B$2:$B$152,Инклинометрия!$A$2:$A$152),0))</f>
        <v>-</v>
      </c>
      <c r="Z1129" s="105" t="str">
        <f>IF(S1129=0,"-",FORECAST($C$8,Инклинометрия!$B$2:$B$152,Инклинометрия!$A$2:$A$152))</f>
        <v>-</v>
      </c>
      <c r="AA1129" s="105" t="str">
        <f>IF(S1129=0,"-",FORECAST($C$8-S1129,Инклинометрия!$B$2:$B$152,Инклинометрия!$A$2:$A$152))</f>
        <v>-</v>
      </c>
      <c r="AB1129" s="105">
        <f>IF(T1129=0,"-",FORECAST($C$6,Инклинометрия!$B$2:$B$152,Инклинометрия!$A$2:$A$152))</f>
        <v>1425</v>
      </c>
      <c r="AC1129" s="105">
        <f>IF(R1129=0,FORECAST($C$6-T1129,Инклинометрия!$B$2:$B$152,Инклинометрия!$A$2:$A$152),FORECAST($C$8,Инклинометрия!$B$2:$B$152,Инклинометрия!$A$2:$A$152))</f>
        <v>1331.5528875839168</v>
      </c>
      <c r="AD1129" s="107">
        <f>IF(U1129=0,"-",FORECAST($C$8,Инклинометрия!$B$2:$B$152,Инклинометрия!$A$2:$A$152))</f>
        <v>1330</v>
      </c>
      <c r="AE1129" s="107">
        <f>IF(U1129=0,"-",FORECAST($C$8-U1129,Инклинометрия!$B$2:$B$152,Инклинометрия!$A$2:$A$152))</f>
        <v>0</v>
      </c>
      <c r="AF1129" s="107">
        <f>FORECAST($C$8-S1129,Инклинометрия!$B$2:$B$152,Инклинометрия!$A$2:$A$152)</f>
        <v>1330</v>
      </c>
      <c r="AG1129" s="107">
        <f>FORECAST($C$8-(S1129+V1129),Инклинометрия!$B$2:$B$152,Инклинометрия!$A$2:$A$152)</f>
        <v>0</v>
      </c>
      <c r="AH1129" s="124">
        <f>IF(W1129=0,"-",FORECAST($C$8+W1129,Инклинометрия!$B$2:$B$152,Инклинометрия!$A$2:$A$152))</f>
        <v>1331.5528875839168</v>
      </c>
      <c r="AI1129" s="124">
        <f>IF(W1129=0,"-",FORECAST($C$8,Инклинометрия!$B$2:$B$152,Инклинометрия!$A$2:$A$152))</f>
        <v>1330</v>
      </c>
      <c r="AK1129" s="123">
        <f>2*PI()*$C$5*(AT1128-AT1127)/(LN(AN1128/$I$9)*$I$8/$I$7+LN($I$10/AN1128)*$I$8/$I$7)</f>
        <v>0</v>
      </c>
      <c r="AL1129" s="67">
        <f>AK1129*(B1129-B1128)</f>
        <v>0</v>
      </c>
      <c r="AM1129" s="23">
        <f t="shared" ref="AM1129" si="341">AL1129+AM1128</f>
        <v>4.3059540056097682E-2</v>
      </c>
      <c r="AN1129" s="26">
        <f>AN1128+AK1129*(B1129-B1128)/(2*PI()*$C$5*AN1128*$I$11)</f>
        <v>0.12986115207059001</v>
      </c>
      <c r="AO1129" s="87">
        <f t="shared" si="335"/>
        <v>111242.59539450394</v>
      </c>
      <c r="AP1129" s="87">
        <f>IF(R1129+U1129&lt;$C$8,0,32*$G$13/$C$12^2*($I$8*R1129+$I$6*U1129)+32*$G$14/($C$14^2-$C$13^2)*($I$8*S1129+$I$6*V1129))</f>
        <v>9917.5953945039291</v>
      </c>
      <c r="AQ1129" s="66">
        <f>R1129*$C$11*$C$9+U1129*$C$11*$C$10</f>
        <v>14695380</v>
      </c>
      <c r="AR1129" s="66">
        <f>S1129*$C$11*$C$9+V1129*$C$11*$C$10</f>
        <v>14695380</v>
      </c>
      <c r="AS1129" s="87">
        <f>$C$11*(T1129*$C$9+W1129*$C$10)</f>
        <v>789129.61404581123</v>
      </c>
      <c r="AT1129" s="45">
        <f t="shared" si="329"/>
        <v>15595752.209440315</v>
      </c>
      <c r="AU1129" s="75"/>
    </row>
  </sheetData>
  <dataConsolidate/>
  <mergeCells count="30">
    <mergeCell ref="AP29:AP30"/>
    <mergeCell ref="AQ29:AQ30"/>
    <mergeCell ref="AR29:AR30"/>
    <mergeCell ref="AS29:AS30"/>
    <mergeCell ref="AT29:AT30"/>
    <mergeCell ref="AU29:AU30"/>
    <mergeCell ref="AK29:AK30"/>
    <mergeCell ref="AL29:AL30"/>
    <mergeCell ref="AM29:AM30"/>
    <mergeCell ref="AN29:AN30"/>
    <mergeCell ref="AO29:AO30"/>
    <mergeCell ref="H29:H30"/>
    <mergeCell ref="I29:I30"/>
    <mergeCell ref="J29:J30"/>
    <mergeCell ref="K29:K30"/>
    <mergeCell ref="L29:N29"/>
    <mergeCell ref="O29:Q29"/>
    <mergeCell ref="B29:B30"/>
    <mergeCell ref="C29:C30"/>
    <mergeCell ref="D29:D30"/>
    <mergeCell ref="E29:E30"/>
    <mergeCell ref="F29:F30"/>
    <mergeCell ref="G29:G30"/>
    <mergeCell ref="L28:Q28"/>
    <mergeCell ref="R28:W28"/>
    <mergeCell ref="X28:AI28"/>
    <mergeCell ref="R29:T29"/>
    <mergeCell ref="U29:W29"/>
    <mergeCell ref="X29:AC29"/>
    <mergeCell ref="AD29:AI29"/>
  </mergeCells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BH1129"/>
  <sheetViews>
    <sheetView topLeftCell="A4" zoomScale="40" zoomScaleNormal="40" workbookViewId="0">
      <selection activeCell="W15" sqref="W15"/>
    </sheetView>
  </sheetViews>
  <sheetFormatPr defaultRowHeight="14.4" outlineLevelRow="1" outlineLevelCol="1" x14ac:dyDescent="0.3"/>
  <cols>
    <col min="1" max="1" width="8.44140625" customWidth="1"/>
    <col min="5" max="5" width="10.33203125" customWidth="1"/>
    <col min="6" max="7" width="6.6640625" bestFit="1" customWidth="1"/>
    <col min="8" max="8" width="6.33203125" customWidth="1"/>
    <col min="9" max="9" width="8.88671875" hidden="1" customWidth="1" outlineLevel="1"/>
    <col min="10" max="10" width="7" customWidth="1" collapsed="1"/>
    <col min="11" max="11" width="7" customWidth="1"/>
    <col min="12" max="12" width="6.5546875" customWidth="1"/>
    <col min="13" max="13" width="6.6640625" bestFit="1" customWidth="1"/>
    <col min="14" max="14" width="6.6640625" customWidth="1"/>
    <col min="15" max="15" width="5.5546875" bestFit="1" customWidth="1"/>
    <col min="16" max="16" width="6.6640625" bestFit="1" customWidth="1"/>
    <col min="17" max="17" width="6.6640625" customWidth="1"/>
    <col min="18" max="18" width="5.6640625" customWidth="1"/>
    <col min="19" max="19" width="5.88671875" customWidth="1"/>
    <col min="20" max="20" width="5.5546875" customWidth="1"/>
    <col min="21" max="21" width="6.33203125" customWidth="1"/>
    <col min="22" max="22" width="6.109375" customWidth="1"/>
    <col min="23" max="23" width="13" customWidth="1"/>
    <col min="24" max="24" width="6" customWidth="1"/>
    <col min="25" max="25" width="6.109375" bestFit="1" customWidth="1"/>
    <col min="26" max="26" width="5.88671875" customWidth="1"/>
    <col min="27" max="27" width="5.109375" customWidth="1"/>
    <col min="28" max="28" width="6.109375" customWidth="1"/>
    <col min="29" max="29" width="6" customWidth="1"/>
    <col min="30" max="30" width="5.6640625" customWidth="1"/>
    <col min="31" max="31" width="6" customWidth="1"/>
    <col min="32" max="33" width="5.33203125" customWidth="1"/>
    <col min="34" max="34" width="5.77734375" customWidth="1"/>
    <col min="35" max="35" width="5.88671875" customWidth="1"/>
    <col min="37" max="37" width="24.33203125" style="40" customWidth="1"/>
    <col min="38" max="39" width="10" style="40" customWidth="1"/>
    <col min="40" max="40" width="11.88671875" style="40" bestFit="1" customWidth="1"/>
    <col min="41" max="41" width="8.88671875" style="40" customWidth="1"/>
    <col min="42" max="42" width="7.6640625" style="44" customWidth="1"/>
    <col min="43" max="44" width="9.6640625" style="40" customWidth="1"/>
    <col min="45" max="45" width="8.88671875" style="40" customWidth="1"/>
    <col min="46" max="46" width="11.88671875" style="40" bestFit="1" customWidth="1"/>
    <col min="47" max="47" width="11.88671875" style="40" customWidth="1"/>
  </cols>
  <sheetData>
    <row r="1" spans="2:47" outlineLevel="1" x14ac:dyDescent="0.3">
      <c r="AK1"/>
      <c r="AL1"/>
      <c r="AM1"/>
      <c r="AN1"/>
      <c r="AO1"/>
      <c r="AP1" s="84"/>
      <c r="AQ1"/>
      <c r="AR1"/>
      <c r="AS1"/>
      <c r="AT1"/>
      <c r="AU1"/>
    </row>
    <row r="2" spans="2:47" outlineLevel="1" x14ac:dyDescent="0.3">
      <c r="B2" t="s">
        <v>0</v>
      </c>
      <c r="AK2"/>
      <c r="AL2"/>
      <c r="AM2"/>
      <c r="AN2"/>
      <c r="AO2"/>
      <c r="AP2" s="84"/>
      <c r="AQ2"/>
      <c r="AR2"/>
      <c r="AS2"/>
      <c r="AT2"/>
      <c r="AU2"/>
    </row>
    <row r="3" spans="2:47" outlineLevel="1" x14ac:dyDescent="0.3">
      <c r="AK3"/>
      <c r="AL3"/>
      <c r="AM3"/>
      <c r="AN3"/>
      <c r="AO3"/>
      <c r="AP3" s="84"/>
      <c r="AQ3"/>
      <c r="AR3"/>
      <c r="AS3"/>
      <c r="AT3"/>
      <c r="AU3"/>
    </row>
    <row r="4" spans="2:47" outlineLevel="1" x14ac:dyDescent="0.3">
      <c r="B4" t="s">
        <v>1</v>
      </c>
      <c r="C4">
        <f>100*101325</f>
        <v>10132500</v>
      </c>
      <c r="D4" s="1" t="s">
        <v>2</v>
      </c>
      <c r="F4">
        <f>C4/C9/C11</f>
        <v>1291.0932721712538</v>
      </c>
      <c r="G4" s="1"/>
      <c r="H4" s="1"/>
      <c r="I4" s="1"/>
      <c r="J4" s="1"/>
      <c r="K4" s="1"/>
      <c r="AK4"/>
      <c r="AL4"/>
      <c r="AM4"/>
      <c r="AN4"/>
      <c r="AO4" s="1"/>
      <c r="AP4" s="85"/>
      <c r="AQ4" s="1"/>
      <c r="AR4" s="1"/>
      <c r="AS4" s="1"/>
      <c r="AT4"/>
      <c r="AU4"/>
    </row>
    <row r="5" spans="2:47" ht="15" outlineLevel="1" thickBot="1" x14ac:dyDescent="0.35">
      <c r="B5" t="s">
        <v>57</v>
      </c>
      <c r="C5">
        <v>10</v>
      </c>
      <c r="D5" s="1" t="s">
        <v>4</v>
      </c>
      <c r="F5" s="84">
        <f>C6-C25</f>
        <v>1291.0932721712538</v>
      </c>
      <c r="G5" s="1"/>
      <c r="H5" s="1"/>
      <c r="I5" s="1"/>
      <c r="J5" s="1"/>
      <c r="K5" s="1"/>
      <c r="AK5"/>
      <c r="AL5"/>
      <c r="AM5"/>
      <c r="AN5"/>
      <c r="AO5" s="1"/>
      <c r="AP5" s="85"/>
      <c r="AQ5" s="1"/>
      <c r="AR5" s="1"/>
      <c r="AS5" s="1"/>
      <c r="AT5"/>
      <c r="AU5"/>
    </row>
    <row r="6" spans="2:47" ht="15" outlineLevel="1" thickBot="1" x14ac:dyDescent="0.35">
      <c r="B6" t="s">
        <v>3</v>
      </c>
      <c r="C6">
        <v>1500</v>
      </c>
      <c r="D6" s="1" t="s">
        <v>4</v>
      </c>
      <c r="G6" s="1"/>
      <c r="H6" s="1"/>
      <c r="I6" s="1"/>
      <c r="J6" s="156" t="s">
        <v>129</v>
      </c>
      <c r="K6" s="157"/>
      <c r="L6" s="158"/>
      <c r="AK6"/>
      <c r="AL6"/>
      <c r="AM6"/>
      <c r="AN6"/>
      <c r="AO6" s="1"/>
      <c r="AP6" s="85"/>
      <c r="AQ6" s="1"/>
      <c r="AR6" s="1"/>
      <c r="AS6" s="1"/>
      <c r="AT6"/>
      <c r="AU6"/>
    </row>
    <row r="7" spans="2:47" outlineLevel="1" x14ac:dyDescent="0.3">
      <c r="B7" t="s">
        <v>5</v>
      </c>
      <c r="C7">
        <v>10</v>
      </c>
      <c r="D7" s="1" t="s">
        <v>4</v>
      </c>
      <c r="G7" s="1"/>
      <c r="H7" s="1"/>
      <c r="I7" s="1"/>
      <c r="J7" s="119" t="s">
        <v>128</v>
      </c>
      <c r="K7" s="120">
        <f>1500*10^(-15)</f>
        <v>1.5000000000000001E-12</v>
      </c>
      <c r="L7" s="115" t="s">
        <v>41</v>
      </c>
      <c r="M7" s="43" t="s">
        <v>83</v>
      </c>
      <c r="N7" s="43"/>
      <c r="AK7"/>
      <c r="AL7"/>
      <c r="AM7"/>
      <c r="AN7"/>
      <c r="AO7" s="19"/>
      <c r="AP7" s="86"/>
      <c r="AQ7" s="1"/>
      <c r="AR7" s="1"/>
      <c r="AS7" s="1"/>
      <c r="AT7"/>
      <c r="AU7"/>
    </row>
    <row r="8" spans="2:47" outlineLevel="1" x14ac:dyDescent="0.3">
      <c r="B8" t="s">
        <v>6</v>
      </c>
      <c r="C8">
        <v>1400</v>
      </c>
      <c r="D8" s="1" t="s">
        <v>4</v>
      </c>
      <c r="G8" s="1"/>
      <c r="H8" s="1"/>
      <c r="I8" s="1"/>
      <c r="J8" s="114" t="s">
        <v>127</v>
      </c>
      <c r="K8" s="112">
        <v>1E-3</v>
      </c>
      <c r="L8" s="115" t="s">
        <v>64</v>
      </c>
      <c r="M8" s="43" t="s">
        <v>84</v>
      </c>
      <c r="N8" s="43"/>
      <c r="AK8"/>
      <c r="AL8"/>
      <c r="AM8"/>
      <c r="AN8"/>
      <c r="AO8" s="19"/>
      <c r="AP8" s="86"/>
      <c r="AQ8" s="1"/>
      <c r="AR8" s="1"/>
      <c r="AS8" s="1"/>
      <c r="AT8"/>
      <c r="AU8"/>
    </row>
    <row r="9" spans="2:47" outlineLevel="1" x14ac:dyDescent="0.3">
      <c r="B9" t="s">
        <v>7</v>
      </c>
      <c r="C9">
        <v>800</v>
      </c>
      <c r="D9" s="1" t="s">
        <v>8</v>
      </c>
      <c r="G9" s="1"/>
      <c r="H9" s="1"/>
      <c r="I9" s="1"/>
      <c r="J9" s="114" t="s">
        <v>126</v>
      </c>
      <c r="K9" s="113">
        <f>500*10^(-15)</f>
        <v>4.9999999999999999E-13</v>
      </c>
      <c r="L9" s="115" t="s">
        <v>41</v>
      </c>
      <c r="M9" s="1"/>
      <c r="N9" s="1"/>
      <c r="O9" t="s">
        <v>65</v>
      </c>
      <c r="AK9"/>
      <c r="AL9"/>
      <c r="AM9"/>
      <c r="AN9"/>
      <c r="AO9" s="19"/>
      <c r="AP9" s="86"/>
      <c r="AQ9"/>
      <c r="AR9"/>
      <c r="AS9"/>
      <c r="AT9"/>
      <c r="AU9"/>
    </row>
    <row r="10" spans="2:47" outlineLevel="1" x14ac:dyDescent="0.3">
      <c r="B10" t="s">
        <v>9</v>
      </c>
      <c r="C10">
        <v>1070</v>
      </c>
      <c r="D10" s="1" t="s">
        <v>8</v>
      </c>
      <c r="G10" s="1"/>
      <c r="H10" s="1"/>
      <c r="I10" s="1"/>
      <c r="J10" s="114" t="s">
        <v>125</v>
      </c>
      <c r="K10" s="113">
        <f>5*10^(-3)</f>
        <v>5.0000000000000001E-3</v>
      </c>
      <c r="L10" s="115" t="s">
        <v>64</v>
      </c>
      <c r="M10" s="1"/>
      <c r="N10" s="1"/>
      <c r="AK10"/>
      <c r="AL10"/>
      <c r="AM10"/>
      <c r="AN10"/>
      <c r="AO10" s="19"/>
      <c r="AP10" s="86"/>
      <c r="AQ10"/>
      <c r="AR10"/>
      <c r="AS10"/>
      <c r="AT10"/>
      <c r="AU10"/>
    </row>
    <row r="11" spans="2:47" outlineLevel="1" x14ac:dyDescent="0.3">
      <c r="B11" t="s">
        <v>10</v>
      </c>
      <c r="C11">
        <v>9.81</v>
      </c>
      <c r="D11" s="1" t="s">
        <v>11</v>
      </c>
      <c r="G11" s="1"/>
      <c r="H11" s="1"/>
      <c r="I11" s="1"/>
      <c r="J11" s="114" t="s">
        <v>62</v>
      </c>
      <c r="K11" s="113">
        <v>0.1</v>
      </c>
      <c r="L11" s="115" t="s">
        <v>4</v>
      </c>
      <c r="M11" s="1"/>
      <c r="N11" s="1"/>
      <c r="AK11"/>
      <c r="AL11"/>
      <c r="AM11"/>
      <c r="AN11"/>
      <c r="AO11" s="19"/>
      <c r="AP11" s="86"/>
      <c r="AQ11"/>
      <c r="AR11"/>
      <c r="AS11"/>
      <c r="AT11"/>
      <c r="AU11"/>
    </row>
    <row r="12" spans="2:47" outlineLevel="1" x14ac:dyDescent="0.3">
      <c r="B12" t="s">
        <v>12</v>
      </c>
      <c r="C12">
        <f>62/1000</f>
        <v>6.2E-2</v>
      </c>
      <c r="D12" s="1" t="s">
        <v>4</v>
      </c>
      <c r="G12" s="1"/>
      <c r="H12" s="1"/>
      <c r="I12" s="1"/>
      <c r="J12" s="114" t="s">
        <v>63</v>
      </c>
      <c r="K12" s="113">
        <v>250</v>
      </c>
      <c r="L12" s="115" t="s">
        <v>4</v>
      </c>
      <c r="AK12"/>
      <c r="AL12"/>
      <c r="AM12"/>
      <c r="AN12"/>
      <c r="AO12" s="19"/>
      <c r="AP12" s="86"/>
      <c r="AQ12"/>
      <c r="AR12"/>
      <c r="AS12"/>
      <c r="AT12"/>
      <c r="AU12"/>
    </row>
    <row r="13" spans="2:47" ht="15" outlineLevel="1" thickBot="1" x14ac:dyDescent="0.35">
      <c r="B13" t="s">
        <v>13</v>
      </c>
      <c r="C13">
        <f>73/1000</f>
        <v>7.2999999999999995E-2</v>
      </c>
      <c r="D13" s="1" t="s">
        <v>4</v>
      </c>
      <c r="G13" s="1"/>
      <c r="H13" s="1"/>
      <c r="I13" s="1"/>
      <c r="J13" s="116" t="s">
        <v>66</v>
      </c>
      <c r="K13" s="117">
        <v>0.2</v>
      </c>
      <c r="L13" s="118"/>
      <c r="AK13"/>
      <c r="AL13"/>
      <c r="AM13"/>
      <c r="AN13"/>
      <c r="AO13" s="19"/>
      <c r="AP13" s="86"/>
      <c r="AQ13"/>
      <c r="AR13"/>
      <c r="AS13"/>
      <c r="AT13"/>
      <c r="AU13"/>
    </row>
    <row r="14" spans="2:47" outlineLevel="1" x14ac:dyDescent="0.3">
      <c r="B14" t="s">
        <v>14</v>
      </c>
      <c r="C14">
        <f>150/1000</f>
        <v>0.15</v>
      </c>
      <c r="D14" s="1" t="s">
        <v>4</v>
      </c>
      <c r="G14" s="1"/>
      <c r="H14" s="1"/>
      <c r="I14" s="1"/>
      <c r="J14" s="1"/>
      <c r="K14" s="1"/>
      <c r="AK14"/>
      <c r="AL14"/>
      <c r="AM14"/>
      <c r="AN14"/>
      <c r="AO14" s="1"/>
      <c r="AP14" s="85"/>
      <c r="AQ14" s="1"/>
      <c r="AR14" s="1"/>
      <c r="AS14" s="1"/>
      <c r="AT14"/>
      <c r="AU14"/>
    </row>
    <row r="15" spans="2:47" outlineLevel="1" x14ac:dyDescent="0.3">
      <c r="B15" t="s">
        <v>15</v>
      </c>
      <c r="C15">
        <f>163/1000</f>
        <v>0.16300000000000001</v>
      </c>
      <c r="D15" s="1" t="s">
        <v>4</v>
      </c>
      <c r="G15" s="1"/>
      <c r="H15" s="1"/>
      <c r="I15" s="1"/>
      <c r="J15" s="1"/>
      <c r="K15" s="1"/>
      <c r="AK15"/>
      <c r="AL15"/>
      <c r="AM15"/>
      <c r="AN15"/>
      <c r="AO15" s="1"/>
      <c r="AP15" s="85"/>
      <c r="AQ15" s="1"/>
      <c r="AR15" s="1"/>
      <c r="AS15" s="1"/>
      <c r="AT15"/>
      <c r="AU15"/>
    </row>
    <row r="16" spans="2:47" outlineLevel="1" x14ac:dyDescent="0.3">
      <c r="B16" t="s">
        <v>16</v>
      </c>
      <c r="C16">
        <v>0.01</v>
      </c>
      <c r="D16" s="1" t="s">
        <v>17</v>
      </c>
      <c r="G16" s="1"/>
      <c r="H16" s="1"/>
      <c r="I16" s="1"/>
      <c r="J16" s="1" t="s">
        <v>135</v>
      </c>
      <c r="K16" s="1">
        <f>(C21+C22)*C8+C23*(C6-C8)</f>
        <v>24.874345232960582</v>
      </c>
      <c r="AK16"/>
      <c r="AL16"/>
      <c r="AM16"/>
      <c r="AN16"/>
      <c r="AO16" s="1"/>
      <c r="AP16" s="85"/>
      <c r="AQ16" s="1"/>
      <c r="AR16" s="1"/>
      <c r="AS16" s="1"/>
      <c r="AT16"/>
      <c r="AU16"/>
    </row>
    <row r="17" spans="2:60" outlineLevel="1" x14ac:dyDescent="0.3">
      <c r="E17" s="1"/>
      <c r="G17" s="1"/>
      <c r="H17" s="1"/>
      <c r="I17" s="1"/>
      <c r="J17" s="1"/>
      <c r="K17" s="1"/>
      <c r="AK17"/>
      <c r="AL17"/>
      <c r="AM17"/>
      <c r="AN17"/>
      <c r="AO17" s="1"/>
      <c r="AP17" s="85"/>
      <c r="AQ17" s="1"/>
      <c r="AR17" s="1"/>
      <c r="AS17" s="1"/>
      <c r="AT17"/>
      <c r="AU17"/>
    </row>
    <row r="18" spans="2:60" outlineLevel="1" x14ac:dyDescent="0.3">
      <c r="AK18"/>
      <c r="AL18"/>
      <c r="AM18"/>
      <c r="AN18"/>
      <c r="AO18"/>
      <c r="AP18" s="84"/>
      <c r="AQ18"/>
      <c r="AR18"/>
      <c r="AS18"/>
      <c r="AT18"/>
      <c r="AU18"/>
    </row>
    <row r="19" spans="2:60" outlineLevel="1" x14ac:dyDescent="0.3">
      <c r="B19" t="s">
        <v>18</v>
      </c>
      <c r="AK19"/>
      <c r="AL19"/>
      <c r="AM19"/>
      <c r="AN19"/>
      <c r="AO19"/>
      <c r="AP19" s="84"/>
      <c r="AQ19"/>
      <c r="AR19"/>
      <c r="AS19"/>
      <c r="AT19"/>
      <c r="AU19"/>
    </row>
    <row r="20" spans="2:60" outlineLevel="1" x14ac:dyDescent="0.3">
      <c r="F20" t="s">
        <v>77</v>
      </c>
      <c r="G20" t="s">
        <v>78</v>
      </c>
      <c r="AK20"/>
      <c r="AL20"/>
      <c r="AM20"/>
      <c r="AN20"/>
      <c r="AO20"/>
      <c r="AP20" s="84"/>
      <c r="AQ20"/>
      <c r="AR20"/>
      <c r="AS20"/>
      <c r="AT20"/>
      <c r="AU20"/>
    </row>
    <row r="21" spans="2:60" outlineLevel="1" x14ac:dyDescent="0.3">
      <c r="B21" t="s">
        <v>40</v>
      </c>
      <c r="C21" s="37">
        <f>PI()*C12^2/4</f>
        <v>3.0190705400997908E-3</v>
      </c>
      <c r="D21" t="s">
        <v>41</v>
      </c>
      <c r="F21">
        <f>C8</f>
        <v>1400</v>
      </c>
      <c r="G21" s="2">
        <f>C21*F21</f>
        <v>4.2266987561397071</v>
      </c>
      <c r="H21" s="2"/>
      <c r="K21" t="s">
        <v>91</v>
      </c>
      <c r="L21" s="1">
        <f>C16/(C21+C22)</f>
        <v>0.60587177955515725</v>
      </c>
      <c r="M21" s="1"/>
      <c r="N21" s="1"/>
      <c r="AK21"/>
      <c r="AL21"/>
      <c r="AM21"/>
      <c r="AN21"/>
      <c r="AO21" s="1"/>
      <c r="AP21" s="85"/>
      <c r="AQ21" s="1"/>
      <c r="AR21" s="1"/>
      <c r="AS21" s="1"/>
      <c r="AT21"/>
      <c r="AU21"/>
    </row>
    <row r="22" spans="2:60" ht="15" outlineLevel="1" thickBot="1" x14ac:dyDescent="0.35">
      <c r="B22" t="s">
        <v>42</v>
      </c>
      <c r="C22" s="37">
        <f>PI()*(C14^2-C13^2)/4</f>
        <v>1.3486071863697583E-2</v>
      </c>
      <c r="D22" t="s">
        <v>41</v>
      </c>
      <c r="F22">
        <f>C8</f>
        <v>1400</v>
      </c>
      <c r="G22" s="2">
        <f>C22*F22</f>
        <v>18.880500609176615</v>
      </c>
      <c r="H22" s="2"/>
      <c r="L22" s="1"/>
      <c r="M22" s="1"/>
      <c r="N22" s="1"/>
      <c r="AK22"/>
      <c r="AL22"/>
      <c r="AM22"/>
      <c r="AN22"/>
      <c r="AO22" s="1"/>
      <c r="AP22" s="85"/>
      <c r="AQ22" s="1"/>
      <c r="AR22" s="1"/>
      <c r="AS22" s="1"/>
      <c r="AT22"/>
      <c r="AU22"/>
    </row>
    <row r="23" spans="2:60" outlineLevel="1" x14ac:dyDescent="0.3">
      <c r="B23" t="s">
        <v>43</v>
      </c>
      <c r="C23" s="37">
        <f>PI()*C14^2/4</f>
        <v>1.7671458676442587E-2</v>
      </c>
      <c r="D23" t="s">
        <v>41</v>
      </c>
      <c r="F23">
        <f>C6-C8</f>
        <v>100</v>
      </c>
      <c r="G23" s="2">
        <f>F23*C23</f>
        <v>1.7671458676442586</v>
      </c>
      <c r="H23" s="2"/>
      <c r="K23" s="76" t="s">
        <v>107</v>
      </c>
      <c r="L23" s="77">
        <f>(R33-R34)/$C$26</f>
        <v>3.6536507680914041</v>
      </c>
      <c r="M23" s="78" t="s">
        <v>110</v>
      </c>
      <c r="N23" s="92"/>
      <c r="AK23"/>
      <c r="AL23"/>
      <c r="AM23"/>
      <c r="AN23"/>
      <c r="AO23" s="1"/>
      <c r="AP23" s="85"/>
      <c r="AQ23" s="1"/>
      <c r="AR23" s="1"/>
      <c r="AS23" s="1"/>
      <c r="AT23"/>
      <c r="AU23"/>
    </row>
    <row r="24" spans="2:60" outlineLevel="1" x14ac:dyDescent="0.3">
      <c r="F24" s="1"/>
      <c r="G24" s="1"/>
      <c r="H24" s="1"/>
      <c r="I24" s="1"/>
      <c r="J24" s="1"/>
      <c r="K24" s="79" t="s">
        <v>109</v>
      </c>
      <c r="L24" s="3">
        <f>(S34-S33)/C26</f>
        <v>0.77652064471628823</v>
      </c>
      <c r="M24" s="80" t="s">
        <v>110</v>
      </c>
      <c r="N24" s="92"/>
      <c r="AK24"/>
      <c r="AL24"/>
      <c r="AM24"/>
      <c r="AN24"/>
      <c r="AO24" s="1"/>
      <c r="AP24" s="85"/>
      <c r="AQ24" s="1"/>
      <c r="AR24" s="1"/>
      <c r="AS24" s="1"/>
      <c r="AT24"/>
      <c r="AU24"/>
    </row>
    <row r="25" spans="2:60" ht="15" outlineLevel="1" thickBot="1" x14ac:dyDescent="0.35">
      <c r="B25" t="s">
        <v>74</v>
      </c>
      <c r="C25" s="2">
        <f>IF(C6-C4/C11/C9&lt;0,0,C6-C4/C11/C9)</f>
        <v>208.90672782874617</v>
      </c>
      <c r="D25" s="1" t="s">
        <v>4</v>
      </c>
      <c r="E25" s="2"/>
      <c r="G25" s="1"/>
      <c r="I25" s="1"/>
      <c r="J25" s="1"/>
      <c r="K25" s="81" t="s">
        <v>108</v>
      </c>
      <c r="L25" s="82">
        <v>0</v>
      </c>
      <c r="M25" s="83" t="s">
        <v>110</v>
      </c>
      <c r="N25" s="3"/>
      <c r="AK25"/>
      <c r="AL25"/>
      <c r="AM25"/>
      <c r="AN25"/>
      <c r="AO25" s="1"/>
      <c r="AP25" s="85"/>
      <c r="AQ25" s="1"/>
      <c r="AR25" s="1"/>
      <c r="AS25" s="1"/>
      <c r="AT25"/>
      <c r="AU25"/>
    </row>
    <row r="26" spans="2:60" outlineLevel="1" x14ac:dyDescent="0.3">
      <c r="B26" t="s">
        <v>75</v>
      </c>
      <c r="C26" s="2">
        <v>20</v>
      </c>
      <c r="D26" s="111" t="s">
        <v>76</v>
      </c>
      <c r="E26" s="2"/>
      <c r="F26" s="1"/>
      <c r="G26" s="1"/>
      <c r="I26" s="1"/>
      <c r="J26" s="1"/>
      <c r="K26" s="1"/>
      <c r="AK26"/>
      <c r="AL26"/>
      <c r="AM26"/>
      <c r="AN26"/>
      <c r="AO26" s="1"/>
      <c r="AP26" s="85"/>
      <c r="AQ26" s="1"/>
      <c r="AR26"/>
      <c r="AS26" s="1"/>
      <c r="AT26"/>
      <c r="AU26"/>
    </row>
    <row r="27" spans="2:60" ht="42.6" customHeight="1" outlineLevel="1" thickBot="1" x14ac:dyDescent="0.35">
      <c r="E27" s="4"/>
      <c r="AK27" s="38"/>
      <c r="AL27"/>
      <c r="AM27"/>
      <c r="AN27"/>
      <c r="AO27"/>
      <c r="AP27" s="84"/>
      <c r="AQ27" s="109"/>
      <c r="AR27" s="109"/>
      <c r="AS27" s="109"/>
      <c r="AT27"/>
      <c r="AU27"/>
    </row>
    <row r="28" spans="2:60" ht="13.5" customHeight="1" thickBot="1" x14ac:dyDescent="0.35">
      <c r="E28" s="4"/>
      <c r="L28" s="159" t="s">
        <v>122</v>
      </c>
      <c r="M28" s="160"/>
      <c r="N28" s="160"/>
      <c r="O28" s="160"/>
      <c r="P28" s="160"/>
      <c r="Q28" s="161"/>
      <c r="R28" s="162" t="s">
        <v>123</v>
      </c>
      <c r="S28" s="163"/>
      <c r="T28" s="163"/>
      <c r="U28" s="163"/>
      <c r="V28" s="163"/>
      <c r="W28" s="164"/>
      <c r="X28" s="165" t="s">
        <v>124</v>
      </c>
      <c r="Y28" s="165"/>
      <c r="Z28" s="165"/>
      <c r="AA28" s="165"/>
      <c r="AB28" s="165"/>
      <c r="AC28" s="165"/>
      <c r="AD28" s="165"/>
      <c r="AE28" s="165"/>
      <c r="AF28" s="165"/>
      <c r="AG28" s="165"/>
      <c r="AH28" s="165"/>
      <c r="AI28" s="166"/>
      <c r="AK28" s="38"/>
      <c r="AL28"/>
      <c r="AM28"/>
      <c r="AN28"/>
      <c r="AO28"/>
      <c r="AP28" s="84"/>
      <c r="AQ28" s="110"/>
      <c r="AR28" s="110"/>
      <c r="AS28" s="110"/>
      <c r="AT28"/>
      <c r="AU28"/>
    </row>
    <row r="29" spans="2:60" ht="31.2" customHeight="1" thickBot="1" x14ac:dyDescent="0.35">
      <c r="B29" s="167" t="s">
        <v>20</v>
      </c>
      <c r="C29" s="149" t="s">
        <v>30</v>
      </c>
      <c r="D29" s="149" t="s">
        <v>70</v>
      </c>
      <c r="E29" s="149" t="s">
        <v>47</v>
      </c>
      <c r="F29" s="149" t="s">
        <v>71</v>
      </c>
      <c r="G29" s="149" t="s">
        <v>72</v>
      </c>
      <c r="H29" s="149" t="s">
        <v>88</v>
      </c>
      <c r="I29" s="149" t="s">
        <v>39</v>
      </c>
      <c r="J29" s="149" t="s">
        <v>38</v>
      </c>
      <c r="K29" s="151" t="s">
        <v>90</v>
      </c>
      <c r="L29" s="153" t="s">
        <v>22</v>
      </c>
      <c r="M29" s="154"/>
      <c r="N29" s="155"/>
      <c r="O29" s="141" t="s">
        <v>23</v>
      </c>
      <c r="P29" s="142"/>
      <c r="Q29" s="143"/>
      <c r="R29" s="138" t="s">
        <v>22</v>
      </c>
      <c r="S29" s="139"/>
      <c r="T29" s="140"/>
      <c r="U29" s="141" t="s">
        <v>23</v>
      </c>
      <c r="V29" s="142"/>
      <c r="W29" s="143"/>
      <c r="X29" s="144" t="s">
        <v>22</v>
      </c>
      <c r="Y29" s="145"/>
      <c r="Z29" s="145"/>
      <c r="AA29" s="145"/>
      <c r="AB29" s="145"/>
      <c r="AC29" s="145"/>
      <c r="AD29" s="146" t="s">
        <v>23</v>
      </c>
      <c r="AE29" s="147"/>
      <c r="AF29" s="147"/>
      <c r="AG29" s="147"/>
      <c r="AH29" s="147"/>
      <c r="AI29" s="148"/>
      <c r="AJ29" s="3"/>
      <c r="AK29" s="134" t="s">
        <v>87</v>
      </c>
      <c r="AL29" s="132" t="s">
        <v>36</v>
      </c>
      <c r="AM29" s="129" t="s">
        <v>136</v>
      </c>
      <c r="AN29" s="134" t="s">
        <v>85</v>
      </c>
      <c r="AO29" s="129" t="s">
        <v>68</v>
      </c>
      <c r="AP29" s="136" t="s">
        <v>112</v>
      </c>
      <c r="AQ29" s="129" t="s">
        <v>45</v>
      </c>
      <c r="AR29" s="129" t="s">
        <v>44</v>
      </c>
      <c r="AS29" s="129" t="s">
        <v>46</v>
      </c>
      <c r="AT29" s="129" t="s">
        <v>28</v>
      </c>
      <c r="AU29" s="131"/>
      <c r="AV29" s="3"/>
      <c r="AW29" s="3"/>
      <c r="AX29" s="3"/>
      <c r="AY29" s="3"/>
      <c r="AZ29" s="3"/>
      <c r="BA29" s="3"/>
    </row>
    <row r="30" spans="2:60" ht="13.8" customHeight="1" thickBot="1" x14ac:dyDescent="0.35">
      <c r="B30" s="168" t="s">
        <v>20</v>
      </c>
      <c r="C30" s="150"/>
      <c r="D30" s="150"/>
      <c r="E30" s="150"/>
      <c r="F30" s="150"/>
      <c r="G30" s="150"/>
      <c r="H30" s="150"/>
      <c r="I30" s="150"/>
      <c r="J30" s="150"/>
      <c r="K30" s="152"/>
      <c r="L30" s="93" t="s">
        <v>119</v>
      </c>
      <c r="M30" s="94" t="s">
        <v>120</v>
      </c>
      <c r="N30" s="94" t="s">
        <v>121</v>
      </c>
      <c r="O30" s="99" t="s">
        <v>119</v>
      </c>
      <c r="P30" s="90" t="s">
        <v>120</v>
      </c>
      <c r="Q30" s="90" t="s">
        <v>121</v>
      </c>
      <c r="R30" s="94" t="s">
        <v>49</v>
      </c>
      <c r="S30" s="94" t="s">
        <v>50</v>
      </c>
      <c r="T30" s="94" t="s">
        <v>51</v>
      </c>
      <c r="U30" s="204" t="s">
        <v>49</v>
      </c>
      <c r="V30" s="204" t="s">
        <v>50</v>
      </c>
      <c r="W30" s="108" t="s">
        <v>51</v>
      </c>
      <c r="X30" s="94" t="s">
        <v>21</v>
      </c>
      <c r="Y30" s="94" t="s">
        <v>116</v>
      </c>
      <c r="Z30" s="94" t="s">
        <v>24</v>
      </c>
      <c r="AA30" s="94" t="s">
        <v>117</v>
      </c>
      <c r="AB30" s="94" t="s">
        <v>25</v>
      </c>
      <c r="AC30" s="94" t="s">
        <v>118</v>
      </c>
      <c r="AD30" s="90" t="s">
        <v>21</v>
      </c>
      <c r="AE30" s="90" t="s">
        <v>116</v>
      </c>
      <c r="AF30" s="90" t="s">
        <v>24</v>
      </c>
      <c r="AG30" s="90" t="s">
        <v>117</v>
      </c>
      <c r="AH30" s="90" t="s">
        <v>25</v>
      </c>
      <c r="AI30" s="90" t="s">
        <v>118</v>
      </c>
      <c r="AJ30" s="3"/>
      <c r="AK30" s="135"/>
      <c r="AL30" s="133"/>
      <c r="AM30" s="130"/>
      <c r="AN30" s="135"/>
      <c r="AO30" s="130"/>
      <c r="AP30" s="137"/>
      <c r="AQ30" s="130"/>
      <c r="AR30" s="130"/>
      <c r="AS30" s="130"/>
      <c r="AT30" s="130"/>
      <c r="AU30" s="131"/>
      <c r="AV30" s="3"/>
      <c r="AX30" s="3"/>
      <c r="AY30" s="3"/>
      <c r="AZ30" s="3"/>
      <c r="BA30" s="3"/>
    </row>
    <row r="31" spans="2:60" ht="15" thickBot="1" x14ac:dyDescent="0.35">
      <c r="B31" s="5">
        <v>0</v>
      </c>
      <c r="C31" s="7">
        <v>0</v>
      </c>
      <c r="D31" s="73">
        <f t="shared" ref="D31:D94" si="0">C31*$C$10/$C$9</f>
        <v>0</v>
      </c>
      <c r="E31" s="18">
        <v>0</v>
      </c>
      <c r="F31" s="18">
        <v>0</v>
      </c>
      <c r="G31" s="18">
        <v>0</v>
      </c>
      <c r="H31" s="18">
        <f>G31</f>
        <v>0</v>
      </c>
      <c r="I31" s="18">
        <v>0</v>
      </c>
      <c r="J31" s="18">
        <v>0</v>
      </c>
      <c r="K31" s="16">
        <f>C8-C25</f>
        <v>1191.0932721712538</v>
      </c>
      <c r="L31" s="95">
        <f t="shared" ref="L31:L94" si="1">R31*$C$21</f>
        <v>3.5959946085232946</v>
      </c>
      <c r="M31" s="96">
        <f t="shared" ref="M31:M94" si="2">S31*PI()*($C$14^2-$C$13^2)/4</f>
        <v>16.063169464868235</v>
      </c>
      <c r="N31" s="96">
        <f>(C6-C8)*PI()*C14^2/4</f>
        <v>1.7671458676442586</v>
      </c>
      <c r="O31" s="100">
        <f>U31*$C$21</f>
        <v>0</v>
      </c>
      <c r="P31" s="101">
        <v>0</v>
      </c>
      <c r="Q31" s="101">
        <v>0</v>
      </c>
      <c r="R31" s="105">
        <f>$C$8-$C$25</f>
        <v>1191.0932721712538</v>
      </c>
      <c r="S31" s="105">
        <f>R31</f>
        <v>1191.0932721712538</v>
      </c>
      <c r="T31" s="106">
        <f>IF(R31&gt;0,$C$6-$C$8,IF($C$6-$C$8-W31&lt;0,0,$C$6-$C$8-W31))</f>
        <v>100</v>
      </c>
      <c r="U31" s="107">
        <f>IF(R31=0,IF(U30+(F31-AL31/$C$23)*$C$21/($C$21+$C$22)&gt;$C$8,$C$8,U30+F31*$C$21/($C$21+$C$22)),E31)</f>
        <v>0</v>
      </c>
      <c r="V31" s="107">
        <f>IF(R31&gt;0,0,IF(V30+(F31-AL31/$C$23)*$C$21/($C$21+$C$22)&gt;$C$8,$C$8,IF(U31=$C$8,V30+(F31-AL31/$C$23)*$C$21/$C$22,V30+(F31-AL31/$C$23)*$C$21/($C$21+$C$22))))</f>
        <v>0</v>
      </c>
      <c r="W31" s="203">
        <f>IF(R31&gt;0,0,IF(W30+AL31/$C$23&gt;$F$23,$F$23,W30+AL31/$C$23))</f>
        <v>0</v>
      </c>
      <c r="X31" s="105">
        <f>IF(R31=0,"-",FORECAST($C$8,Инклинометрия!$B$2:$B$152,Инклинометрия!$A$2:$A$152))</f>
        <v>1330</v>
      </c>
      <c r="Y31" s="105">
        <f>IF(R31=0,"-",FORECAST($C$8-R31,Инклинометрия!$B$2:$B$152,Инклинометрия!$A$2:$A$152))</f>
        <v>198.46139143730886</v>
      </c>
      <c r="Z31" s="105">
        <f>IF(R31&gt;0,FORECAST($C$8,Инклинометрия!$B$2:$B$152,Инклинометрия!$A$2:$A$152),IF(V31=$C$8,"-",FORECAST($C$8-V31,Инклинометрия!$B$2:$B$152,Инклинометрия!$A$2:$A$152)))</f>
        <v>1330</v>
      </c>
      <c r="AA31" s="105">
        <f>IF(S31=0,"-",FORECAST($C$8-(S31+V31),Инклинометрия!$B$2:$B$152,Инклинометрия!$A$2:$A$152))</f>
        <v>198.46139143730886</v>
      </c>
      <c r="AB31" s="105">
        <f>FORECAST($C$8+T31,Инклинометрия!$B$2:$B$152,Инклинометрия!$A$2:$A$152)</f>
        <v>1425</v>
      </c>
      <c r="AC31" s="105">
        <f>IF(R31=0,FORECAST($C$6-T31,Инклинометрия!$B$2:$B$152,Инклинометрия!$A$2:$A$152),FORECAST($C$8,Инклинометрия!$B$2:$B$152,Инклинометрия!$A$2:$A$152))</f>
        <v>1330</v>
      </c>
      <c r="AD31" s="107">
        <f>IF(R31=0,FORECAST($C$8,Инклинометрия!$B$2:$B$152,Инклинометрия!$A$2:$A$152),Y31)</f>
        <v>198.46139143730886</v>
      </c>
      <c r="AE31" s="107">
        <f>FORECAST($C$8-(R31+U31),Инклинометрия!$B$2:$B$152,Инклинометрия!$A$2:$A$152)</f>
        <v>198.46139143730886</v>
      </c>
      <c r="AF31" s="107" t="str">
        <f>IF(V31=0,"-",FORECAST($C$8,Инклинометрия!$B$2:$B$152,Инклинометрия!$A$2:$A$152))</f>
        <v>-</v>
      </c>
      <c r="AG31" s="107" t="str">
        <f>IF(V31=0,"-",FORECAST($C$8-V31,Инклинометрия!$B$2:$B$152,Инклинометрия!$A$2:$A$152))</f>
        <v>-</v>
      </c>
      <c r="AH31" s="107" t="str">
        <f>IF(W31=0,"-",FORECAST($C$8+W31,Инклинометрия!$B$2:$B$152,Инклинометрия!$A$2:$A$152))</f>
        <v>-</v>
      </c>
      <c r="AI31" s="107" t="str">
        <f>IF(W31=0,"-",FORECAST($C$8,Инклинометрия!$B$2:$B$152,Инклинометрия!$A$2:$A$152))</f>
        <v>-</v>
      </c>
      <c r="AK31" s="121">
        <v>0</v>
      </c>
      <c r="AL31" s="23">
        <v>0</v>
      </c>
      <c r="AM31" s="23">
        <v>0</v>
      </c>
      <c r="AN31" s="24">
        <v>0.1</v>
      </c>
      <c r="AO31" s="66">
        <v>101325</v>
      </c>
      <c r="AP31" s="87">
        <f>IF(R31+U31&lt;$C$8,0,32*$L$23/$C$12^2*($K$10*R31+$K$8*U31)+32*$L$24/($C$14^2-$C$13^2)*($K$10*S31+$K$8*V31))</f>
        <v>0</v>
      </c>
      <c r="AQ31" s="66">
        <f>R31*$C$11*$C$9+U31*$C$11*$C$10</f>
        <v>9347700</v>
      </c>
      <c r="AR31" s="66">
        <f>S31*$C$11*$C$9+V31*$C$11*$C$10</f>
        <v>9347700</v>
      </c>
      <c r="AS31" s="87">
        <f>$C$11*(T31*$C$9+W31*$C$10)</f>
        <v>784800</v>
      </c>
      <c r="AT31" s="45">
        <f>SUM(AQ31,AS31,AO31)</f>
        <v>10233825</v>
      </c>
      <c r="AU31" s="75"/>
      <c r="AX31" t="s">
        <v>79</v>
      </c>
      <c r="BH31" s="36" t="s">
        <v>134</v>
      </c>
    </row>
    <row r="32" spans="2:60" ht="15" thickBot="1" x14ac:dyDescent="0.35">
      <c r="B32" s="41">
        <f>B31+$C$26</f>
        <v>20</v>
      </c>
      <c r="C32" s="8">
        <f>$C$16*B32</f>
        <v>0.2</v>
      </c>
      <c r="D32" s="73">
        <f t="shared" si="0"/>
        <v>0.26750000000000002</v>
      </c>
      <c r="E32" s="29">
        <f>C32/PI()/($C$12/2)^2</f>
        <v>66.245553836376843</v>
      </c>
      <c r="F32" s="29">
        <f>4*(C32-C31)/PI()/$C$12^2</f>
        <v>66.245553836376843</v>
      </c>
      <c r="G32" s="29">
        <f>F32*$C$10/$C$9</f>
        <v>88.603428256154018</v>
      </c>
      <c r="H32" s="17">
        <f>H31+G32</f>
        <v>88.603428256154018</v>
      </c>
      <c r="I32" s="29">
        <f>SQRT(2*$C$11*($C$10-$C$9)/$C$10)</f>
        <v>2.2250485660981263</v>
      </c>
      <c r="J32" s="29">
        <f>SQRT(2*$C$11*G32)</f>
        <v>41.694115440739857</v>
      </c>
      <c r="K32" s="16">
        <f>C8-C25</f>
        <v>1191.0932721712538</v>
      </c>
      <c r="L32" s="97">
        <f t="shared" si="1"/>
        <v>3.5959946085232946</v>
      </c>
      <c r="M32" s="96">
        <f t="shared" si="2"/>
        <v>16.063169464868235</v>
      </c>
      <c r="N32" s="98">
        <f>N31</f>
        <v>1.7671458676442586</v>
      </c>
      <c r="O32" s="100">
        <f t="shared" ref="O32:O94" si="3">U32*$C$21</f>
        <v>0.2</v>
      </c>
      <c r="P32" s="102">
        <v>0</v>
      </c>
      <c r="Q32" s="102">
        <v>0</v>
      </c>
      <c r="R32" s="106">
        <f>R31</f>
        <v>1191.0932721712538</v>
      </c>
      <c r="S32" s="106">
        <f>S31</f>
        <v>1191.0932721712538</v>
      </c>
      <c r="T32" s="106">
        <f>IF(R32&gt;0,$C$6-$C$8,IF($C$6-$C$8-W32&lt;0,0,$C$6-$C$8-W32))</f>
        <v>100</v>
      </c>
      <c r="U32" s="107">
        <f>IF(R32=0,IF(U31+(F32-AL32/$C$23)*$C$21/($C$21+$C$22)&gt;$C$8,$C$8,U31+F32*$C$21/($C$21+$C$22)),E32)</f>
        <v>66.245553836376843</v>
      </c>
      <c r="V32" s="107">
        <f>IF(R32&gt;0,0,IF(V31+(F32-AL32/$C$23)*$C$21/($C$21+$C$22)&gt;$C$8,$C$8,IF(U32=$C$8,V31+(F32-AL32/$C$23)*$C$21/$C$22,V31+(F32-AL32/$C$23)*$C$21/($C$21+$C$22))))</f>
        <v>0</v>
      </c>
      <c r="W32" s="203">
        <f>IF(R32&gt;0,0,IF(W31+AL32/$C$23&gt;$F$23,$F$23,W31+AL32/$C$23))</f>
        <v>0</v>
      </c>
      <c r="X32" s="105">
        <f>IF(R32=0,"-",FORECAST($C$8,Инклинометрия!$B$2:$B$152,Инклинометрия!$A$2:$A$152))</f>
        <v>1330</v>
      </c>
      <c r="Y32" s="105">
        <f>IF(R32=0,"-",FORECAST($C$8-R32,Инклинометрия!$B$2:$B$152,Инклинометрия!$A$2:$A$152))</f>
        <v>198.46139143730886</v>
      </c>
      <c r="Z32" s="105">
        <f>IF(R32&gt;0,FORECAST($C$8,Инклинометрия!$B$2:$B$152,Инклинометрия!$A$2:$A$152),IF(V32=$C$8,"-",FORECAST($C$8-V32,Инклинометрия!$B$2:$B$152,Инклинометрия!$A$2:$A$152)))</f>
        <v>1330</v>
      </c>
      <c r="AA32" s="105">
        <f>IF(S32=0,"-",FORECAST($C$8-(S32+V32),Инклинометрия!$B$2:$B$152,Инклинометрия!$A$2:$A$152))</f>
        <v>198.46139143730886</v>
      </c>
      <c r="AB32" s="105">
        <f>FORECAST($C$8+T32,Инклинометрия!$B$2:$B$152,Инклинометрия!$A$2:$A$152)</f>
        <v>1425</v>
      </c>
      <c r="AC32" s="105">
        <f>IF(R32=0,FORECAST($C$6-T32,Инклинометрия!$B$2:$B$152,Инклинометрия!$A$2:$A$152),FORECAST($C$8,Инклинометрия!$B$2:$B$152,Инклинометрия!$A$2:$A$152))</f>
        <v>1330</v>
      </c>
      <c r="AD32" s="107">
        <f>IF(R32=0,FORECAST($C$8,Инклинометрия!$B$2:$B$152,Инклинометрия!$A$2:$A$152),Y32)</f>
        <v>198.46139143730886</v>
      </c>
      <c r="AE32" s="107">
        <f>FORECAST($C$8-(R32+U32),Инклинометрия!$B$2:$B$152,Инклинометрия!$A$2:$A$152)</f>
        <v>135.52811529275093</v>
      </c>
      <c r="AF32" s="107" t="str">
        <f>IF(V32=0,"-",FORECAST($C$8,Инклинометрия!$B$2:$B$152,Инклинометрия!$A$2:$A$152))</f>
        <v>-</v>
      </c>
      <c r="AG32" s="107" t="str">
        <f>IF(V32=0,"-",FORECAST($C$8-V32,Инклинометрия!$B$2:$B$152,Инклинометрия!$A$2:$A$152))</f>
        <v>-</v>
      </c>
      <c r="AH32" s="107" t="str">
        <f>IF(W32=0,"-",FORECAST($C$8+W32,Инклинометрия!$B$2:$B$152,Инклинометрия!$A$2:$A$152))</f>
        <v>-</v>
      </c>
      <c r="AI32" s="107" t="str">
        <f>IF(W32=0,"-",FORECAST($C$8,Инклинометрия!$B$2:$B$152,Инклинометрия!$A$2:$A$152))</f>
        <v>-</v>
      </c>
      <c r="AK32" s="122">
        <v>0</v>
      </c>
      <c r="AL32" s="67">
        <f>AK32*(B32-B31)</f>
        <v>0</v>
      </c>
      <c r="AM32" s="23">
        <f>AL32+AM30</f>
        <v>0</v>
      </c>
      <c r="AN32" s="26">
        <v>0.1</v>
      </c>
      <c r="AO32" s="87">
        <f>101325+AP32</f>
        <v>101325</v>
      </c>
      <c r="AP32" s="87">
        <f>IF(R32+U32&lt;$C$8,0,32*$L$23/$C$12^2*($K$10*R32+$K$8*U32)+32*$L$24/($C$14^2-$C$13^2)*($K$10*S32+$K$8*V32))</f>
        <v>0</v>
      </c>
      <c r="AQ32" s="66">
        <f>R32*$C$11*$C$9+U32*$C$11*$C$10</f>
        <v>10043059.704954296</v>
      </c>
      <c r="AR32" s="66">
        <f>S32*$C$11*$C$9+V32*$C$11*$C$10</f>
        <v>9347700</v>
      </c>
      <c r="AS32" s="87">
        <f>$C$11*(T32*$C$9+W32*$C$10)</f>
        <v>784800</v>
      </c>
      <c r="AT32" s="45">
        <f t="shared" ref="AT32:AT95" si="4">SUM(AQ32,AS32,AO32)</f>
        <v>10929184.704954296</v>
      </c>
      <c r="AU32" s="75"/>
      <c r="AX32" s="36" t="s">
        <v>80</v>
      </c>
      <c r="BH32" s="125" t="s">
        <v>130</v>
      </c>
    </row>
    <row r="33" spans="1:60" s="40" customFormat="1" ht="15" thickBot="1" x14ac:dyDescent="0.35">
      <c r="A33" s="44"/>
      <c r="B33" s="42">
        <f>B32+$C$26</f>
        <v>40</v>
      </c>
      <c r="C33" s="30">
        <f>$C$16*B33</f>
        <v>0.4</v>
      </c>
      <c r="D33" s="74">
        <f>C33*$C$10/$C$9</f>
        <v>0.53500000000000003</v>
      </c>
      <c r="E33" s="34">
        <f>C33/PI()/($C$12/2)^2</f>
        <v>132.49110767275369</v>
      </c>
      <c r="F33" s="34">
        <f>IF(J32*(B33-B32)&gt;F32/2,4*(C33-C32)/PI()/$C$12^2,J32*(B33-B32)+4*(C33-C32)/PI()/$C$12^2)</f>
        <v>66.245553836376843</v>
      </c>
      <c r="G33" s="34">
        <f>F33*$C$10/$C$9</f>
        <v>88.603428256154018</v>
      </c>
      <c r="H33" s="35">
        <f>H32+G33</f>
        <v>177.20685651230804</v>
      </c>
      <c r="I33" s="34">
        <f t="shared" ref="I33:I96" si="5">SQRT(2*$C$11*($C$10-$C$9)/$C$10)</f>
        <v>2.2250485660981263</v>
      </c>
      <c r="J33" s="34">
        <f t="shared" ref="J33:J96" si="6">SQRT(2*$C$11*G33)</f>
        <v>41.694115440739857</v>
      </c>
      <c r="K33" s="32">
        <f>IF((D32+L32+M32-(AL32-AL31))/($C$21+$C$22)&gt;$C$8,$C$8,(D32+L32+M32-(AL32-AL31))/($C$21+$C$22))</f>
        <v>1207.3003422743543</v>
      </c>
      <c r="L33" s="97">
        <f>R33*$C$21</f>
        <v>3.3774248964128972</v>
      </c>
      <c r="M33" s="98">
        <f>S33*PI()*($C$14^2-$C$13^2)/4</f>
        <v>16.281739176978633</v>
      </c>
      <c r="N33" s="98">
        <f t="shared" ref="N33:N96" si="7">T33*PI()*$C$14^2/4</f>
        <v>1.7671458676442586</v>
      </c>
      <c r="O33" s="103">
        <f>U33*$C$21</f>
        <v>0.4</v>
      </c>
      <c r="P33" s="102">
        <f>V33*$C$22</f>
        <v>0</v>
      </c>
      <c r="Q33" s="102">
        <f>W33*$C$23</f>
        <v>0</v>
      </c>
      <c r="R33" s="106">
        <f>IF(K33-H32&lt;0,0,K33-H32)</f>
        <v>1118.6969140182002</v>
      </c>
      <c r="S33" s="106">
        <f>K33-V33</f>
        <v>1207.3003422743543</v>
      </c>
      <c r="T33" s="106">
        <f>IF(R33&gt;0,$C$6-$C$8,IF($C$6-$C$8-W33&lt;0,0,$C$6-$C$8-W33))</f>
        <v>100</v>
      </c>
      <c r="U33" s="107">
        <f>IF(R33=0,IF(U32+(F33-AL33/$C$23)*$C$21/($C$21+$C$22)&gt;$C$8,$C$8,U32+F33*$C$21/($C$21+$C$22)),E33)</f>
        <v>132.49110767275369</v>
      </c>
      <c r="V33" s="107">
        <f>IF(R33&gt;0,0,IF(V32+(F33-AL33/$C$23)*$C$21/($C$21+$C$22)&gt;$C$8,$C$8,IF(U33=$C$8,V32+(F33-AL33/$C$23)*$C$21/$C$22,V32+(F33-AL33/$C$23)*$C$21/($C$21+$C$22))))</f>
        <v>0</v>
      </c>
      <c r="W33" s="203">
        <f>IF(R33&gt;0,0,IF(W32+AL33/$C$23&gt;$F$23,$F$23,W32+AL33/$C$23))</f>
        <v>0</v>
      </c>
      <c r="X33" s="105">
        <f>IF(R33=0,"-",FORECAST($C$8,Инклинометрия!$B$2:$B$152,Инклинометрия!$A$2:$A$152))</f>
        <v>1330</v>
      </c>
      <c r="Y33" s="105">
        <f>IF(R33=0,"-",FORECAST($C$8-R33,Инклинометрия!$B$2:$B$152,Инклинометрия!$A$2:$A$152))</f>
        <v>267.23793168270976</v>
      </c>
      <c r="Z33" s="105">
        <f>IF(R33&gt;0,FORECAST($C$8,Инклинометрия!$B$2:$B$152,Инклинометрия!$A$2:$A$152),IF(V33=$C$8,"-",FORECAST($C$8-V33,Инклинометрия!$B$2:$B$152,Инклинометрия!$A$2:$A$152)))</f>
        <v>1330</v>
      </c>
      <c r="AA33" s="105">
        <f>IF(S33=0,"-",FORECAST($C$8-(S33+V33),Инклинометрия!$B$2:$B$152,Инклинометрия!$A$2:$A$152))</f>
        <v>183.06467483936339</v>
      </c>
      <c r="AB33" s="105">
        <f>FORECAST($C$8+T33,Инклинометрия!$B$2:$B$152,Инклинометрия!$A$2:$A$152)</f>
        <v>1425</v>
      </c>
      <c r="AC33" s="105">
        <f>IF(R33=0,FORECAST($C$6-T33,Инклинометрия!$B$2:$B$152,Инклинометрия!$A$2:$A$152),FORECAST($C$8,Инклинометрия!$B$2:$B$152,Инклинометрия!$A$2:$A$152))</f>
        <v>1330</v>
      </c>
      <c r="AD33" s="107">
        <f>IF(R33=0,FORECAST($C$8,Инклинометрия!$B$2:$B$152,Инклинометрия!$A$2:$A$152),Y33)</f>
        <v>267.23793168270976</v>
      </c>
      <c r="AE33" s="107">
        <f>FORECAST($C$8-(R33+U33),Инклинометрия!$B$2:$B$152,Инклинометрия!$A$2:$A$152)</f>
        <v>141.37137939359371</v>
      </c>
      <c r="AF33" s="107" t="str">
        <f>IF(V33=0,"-",FORECAST($C$8,Инклинометрия!$B$2:$B$152,Инклинометрия!$A$2:$A$152))</f>
        <v>-</v>
      </c>
      <c r="AG33" s="107" t="str">
        <f>IF(V33=0,"-",FORECAST($C$8-V33,Инклинометрия!$B$2:$B$152,Инклинометрия!$A$2:$A$152))</f>
        <v>-</v>
      </c>
      <c r="AH33" s="107" t="str">
        <f>IF(W33=0,"-",FORECAST($C$8+W33,Инклинометрия!$B$2:$B$152,Инклинометрия!$A$2:$A$152))</f>
        <v>-</v>
      </c>
      <c r="AI33" s="107" t="str">
        <f>IF(W33=0,"-",FORECAST($C$8,Инклинометрия!$B$2:$B$152,Инклинометрия!$A$2:$A$152))</f>
        <v>-</v>
      </c>
      <c r="AK33" s="122">
        <f>2*PI()*$C$5*(AT32-AT31)/(LN(AN32/$K$11)*$K$10/$K$9+LN($K$12/AN32)*$K$10/$K$9)</f>
        <v>5.5841617946919509E-4</v>
      </c>
      <c r="AL33" s="67">
        <f>AK33*(B33-B32)</f>
        <v>1.1168323589383902E-2</v>
      </c>
      <c r="AM33" s="23">
        <f>AL33+AM32</f>
        <v>1.1168323589383902E-2</v>
      </c>
      <c r="AN33" s="26">
        <f>AN32+AK33*(B33-B32)/(2*PI()*$C$5*AN32*$K$13)</f>
        <v>0.10888746952650134</v>
      </c>
      <c r="AO33" s="87">
        <f t="shared" ref="AO33:AO96" si="8">101325+AP33</f>
        <v>101325</v>
      </c>
      <c r="AP33" s="87">
        <f>IF(R33+U33&lt;$C$8,0,32*$L$23/$C$12^2*($K$10*R33+$K$8*U33)+32*$L$24/($C$14^2-$C$13^2)*($K$10*S33+$K$8*V33))</f>
        <v>0</v>
      </c>
      <c r="AQ33" s="66">
        <f>R33*$C$11*$C$9+U33*$C$11*$C$10</f>
        <v>10170252.791123429</v>
      </c>
      <c r="AR33" s="66">
        <f>S33*$C$11*$C$9+V33*$C$11*$C$10</f>
        <v>9474893.086169133</v>
      </c>
      <c r="AS33" s="87">
        <f>$C$11*(T33*$C$9+W33*$C$10)</f>
        <v>784800</v>
      </c>
      <c r="AT33" s="45">
        <f t="shared" si="4"/>
        <v>11056377.791123429</v>
      </c>
      <c r="AU33" s="75"/>
      <c r="AX33" s="40" t="s">
        <v>81</v>
      </c>
      <c r="BH33" s="125" t="s">
        <v>131</v>
      </c>
    </row>
    <row r="34" spans="1:60" ht="15" thickBot="1" x14ac:dyDescent="0.35">
      <c r="B34" s="41">
        <f t="shared" ref="B34:B97" si="9">B33+$C$26</f>
        <v>60</v>
      </c>
      <c r="C34" s="8">
        <f t="shared" ref="C34:C97" si="10">$C$16*B34</f>
        <v>0.6</v>
      </c>
      <c r="D34" s="73">
        <f t="shared" si="0"/>
        <v>0.80249999999999999</v>
      </c>
      <c r="E34" s="29">
        <f>C34/PI()/($C$12/2)^2</f>
        <v>198.7366615091305</v>
      </c>
      <c r="F34" s="29">
        <f t="shared" ref="F34:F97" si="11">IF(J33*(B34-B33)&gt;F33/2,4*(C34-C33)/PI()/$C$12^2,J33*(B34-B33)+4*(C34-C33)/PI()/$C$12^2)</f>
        <v>66.245553836376828</v>
      </c>
      <c r="G34" s="29">
        <f t="shared" ref="G34:G97" si="12">F34*$C$10/$C$9</f>
        <v>88.603428256154004</v>
      </c>
      <c r="H34" s="17">
        <f t="shared" ref="H34:H97" si="13">H33+G34</f>
        <v>265.81028476846205</v>
      </c>
      <c r="I34" s="29">
        <f t="shared" si="5"/>
        <v>2.2250485660981263</v>
      </c>
      <c r="J34" s="29">
        <f t="shared" si="6"/>
        <v>41.694115440739857</v>
      </c>
      <c r="K34" s="32">
        <f>IF((D33+L33+M33-AL33)/($C$21+$C$22)&gt;$C$8,$C$8,(D33+L33+M33-AL33)/($C$21+$C$22))</f>
        <v>1222.8307551686801</v>
      </c>
      <c r="L34" s="97">
        <f>R34*$C$21</f>
        <v>3.1568123084577424</v>
      </c>
      <c r="M34" s="96">
        <f t="shared" si="2"/>
        <v>16.491183441344404</v>
      </c>
      <c r="N34" s="98">
        <f t="shared" si="7"/>
        <v>1.7671458676442586</v>
      </c>
      <c r="O34" s="100">
        <f t="shared" si="3"/>
        <v>0.6</v>
      </c>
      <c r="P34" s="104">
        <f>V34*$C$22</f>
        <v>0</v>
      </c>
      <c r="Q34" s="102">
        <f t="shared" ref="Q34:Q96" si="14">W34*$C$23</f>
        <v>0</v>
      </c>
      <c r="R34" s="106">
        <f>IF(K34-H33&lt;0,0,K34-H33)</f>
        <v>1045.6238986563721</v>
      </c>
      <c r="S34" s="106">
        <f>K34-V34</f>
        <v>1222.8307551686801</v>
      </c>
      <c r="T34" s="106">
        <f>IF(R34&gt;0,$C$6-$C$8,IF($C$6-$C$8-W34&lt;0,0,$C$6-$C$8-W34))</f>
        <v>100</v>
      </c>
      <c r="U34" s="107">
        <f>IF(R34=0,IF(U33+(F34-AL34/$C$23)*$C$21/($C$21+$C$22)&gt;$C$8,$C$8,U33+F34*$C$21/($C$21+$C$22)),E34)</f>
        <v>198.7366615091305</v>
      </c>
      <c r="V34" s="107">
        <f>IF(R34&gt;0,0,IF(V33+(F34-AL34/$C$23)*$C$21/($C$21+$C$22)&gt;$C$8,$C$8,IF(U34=$C$8,V33+(F34-AL34/$C$23)*$C$21/$C$22,V33+(F34-AL34/$C$23)*$C$21/($C$21+$C$22))))</f>
        <v>0</v>
      </c>
      <c r="W34" s="203">
        <f>IF(R34&gt;0,0,IF(W33+AL34/$C$23&gt;$F$23,$F$23,W33+AL34/$C$23))</f>
        <v>0</v>
      </c>
      <c r="X34" s="105">
        <f>IF(R34=0,"-",FORECAST($C$8,Инклинометрия!$B$2:$B$152,Инклинометрия!$A$2:$A$152))</f>
        <v>1330</v>
      </c>
      <c r="Y34" s="105">
        <f>IF(R34=0,"-",FORECAST($C$8-R34,Инклинометрия!$B$2:$B$152,Инклинометрия!$A$2:$A$152))</f>
        <v>336.65729627644646</v>
      </c>
      <c r="Z34" s="105">
        <f>IF(R34&gt;0,FORECAST($C$8,Инклинометрия!$B$2:$B$152,Инклинометрия!$A$2:$A$152),IF(V34=$C$8,"-",FORECAST($C$8-V34,Инклинометрия!$B$2:$B$152,Инклинометрия!$A$2:$A$152)))</f>
        <v>1330</v>
      </c>
      <c r="AA34" s="105">
        <f>IF(S34=0,"-",FORECAST($C$8-(S34+V34),Инклинометрия!$B$2:$B$152,Инклинометрия!$A$2:$A$152))</f>
        <v>168.31078258975393</v>
      </c>
      <c r="AB34" s="105">
        <f>FORECAST($C$8+T34,Инклинометрия!$B$2:$B$152,Инклинометрия!$A$2:$A$152)</f>
        <v>1425</v>
      </c>
      <c r="AC34" s="105">
        <f>IF(R34=0,FORECAST($C$6-T34,Инклинометрия!$B$2:$B$152,Инклинометрия!$A$2:$A$152),FORECAST($C$8,Инклинометрия!$B$2:$B$152,Инклинометрия!$A$2:$A$152))</f>
        <v>1330</v>
      </c>
      <c r="AD34" s="107">
        <f>IF(R34=0,FORECAST($C$8,Инклинометрия!$B$2:$B$152,Инклинометрия!$A$2:$A$152),Y34)</f>
        <v>336.65729627644646</v>
      </c>
      <c r="AE34" s="107">
        <f>FORECAST($C$8-(R34+U34),Инклинометрия!$B$2:$B$152,Инклинометрия!$A$2:$A$152)</f>
        <v>147.85746784277248</v>
      </c>
      <c r="AF34" s="107" t="str">
        <f>IF(V34=0,"-",FORECAST($C$8,Инклинометрия!$B$2:$B$152,Инклинометрия!$A$2:$A$152))</f>
        <v>-</v>
      </c>
      <c r="AG34" s="107" t="str">
        <f>IF(V34=0,"-",FORECAST($C$8-V34,Инклинометрия!$B$2:$B$152,Инклинометрия!$A$2:$A$152))</f>
        <v>-</v>
      </c>
      <c r="AH34" s="107" t="str">
        <f>IF(W34=0,"-",FORECAST($C$8+W34,Инклинометрия!$B$2:$B$152,Инклинометрия!$A$2:$A$152))</f>
        <v>-</v>
      </c>
      <c r="AI34" s="107" t="str">
        <f>IF(W34=0,"-",FORECAST($C$8,Инклинометрия!$B$2:$B$152,Инклинометрия!$A$2:$A$152))</f>
        <v>-</v>
      </c>
      <c r="AK34" s="122">
        <f>2*PI()*$C$5*(AT33-AT32)/(LN(AN33/$K$11)*$K$10/$K$9+LN($K$12/AN33)*$K$10/$K$9)</f>
        <v>1.0214379223790611E-4</v>
      </c>
      <c r="AL34" s="67">
        <f>AK34*(B34-B33)</f>
        <v>2.0428758447581224E-3</v>
      </c>
      <c r="AM34" s="23">
        <f>AL34+AM33</f>
        <v>1.3211199434142024E-2</v>
      </c>
      <c r="AN34" s="25">
        <f>AN33+AK34*(B34-B33)/(2*PI()*$C$5*AN33*$K$13)</f>
        <v>0.1103804502626234</v>
      </c>
      <c r="AO34" s="87">
        <f>101325+AP34</f>
        <v>101325</v>
      </c>
      <c r="AP34" s="87">
        <f>IF(R34+U34&lt;$C$8,0,32*$L$23/$C$12^2*($K$10*R34+$K$8*U34)+32*$L$24/($C$14^2-$C$13^2)*($K$10*S34+$K$8*V34))</f>
        <v>0</v>
      </c>
      <c r="AQ34" s="66">
        <f>R34*$C$11*$C$9+U34*$C$11*$C$10</f>
        <v>10292135.471518099</v>
      </c>
      <c r="AR34" s="66">
        <f>S34*$C$11*$C$9+V34*$C$11*$C$10</f>
        <v>9596775.7665638011</v>
      </c>
      <c r="AS34" s="87">
        <f>$C$11*(T34*$C$9+W34*$C$10)</f>
        <v>784800</v>
      </c>
      <c r="AT34" s="45">
        <f>SUM(AQ34,AS34,AO34)</f>
        <v>11178260.471518099</v>
      </c>
      <c r="AU34" s="75"/>
      <c r="AX34" s="36" t="s">
        <v>133</v>
      </c>
      <c r="BH34" s="125" t="s">
        <v>132</v>
      </c>
    </row>
    <row r="35" spans="1:60" ht="15" thickBot="1" x14ac:dyDescent="0.35">
      <c r="B35" s="41">
        <f t="shared" si="9"/>
        <v>80</v>
      </c>
      <c r="C35" s="8">
        <f t="shared" si="10"/>
        <v>0.8</v>
      </c>
      <c r="D35" s="73">
        <f t="shared" si="0"/>
        <v>1.07</v>
      </c>
      <c r="E35" s="29">
        <f t="shared" ref="E35:E98" si="15">C35/PI()/($C$12/2)^2</f>
        <v>264.98221534550737</v>
      </c>
      <c r="F35" s="29">
        <f t="shared" si="11"/>
        <v>66.245553836376871</v>
      </c>
      <c r="G35" s="29">
        <f t="shared" si="12"/>
        <v>88.603428256154061</v>
      </c>
      <c r="H35" s="17">
        <f t="shared" si="13"/>
        <v>354.41371302461613</v>
      </c>
      <c r="I35" s="29">
        <f t="shared" si="5"/>
        <v>2.2250485660981263</v>
      </c>
      <c r="J35" s="29">
        <f>SQRT(2*$C$11*G35)</f>
        <v>41.694115440739871</v>
      </c>
      <c r="K35" s="32">
        <f>IF((D34+L34+M34-AL34)/($C$21+$C$22)&gt;$C$8,$C$8,(D34+L34+M34-AL34)/($C$21+$C$22))</f>
        <v>1238.9140531894332</v>
      </c>
      <c r="L35" s="97">
        <f t="shared" si="1"/>
        <v>2.9378689196998433</v>
      </c>
      <c r="M35" s="96">
        <f t="shared" si="2"/>
        <v>16.708083954257546</v>
      </c>
      <c r="N35" s="98">
        <f t="shared" si="7"/>
        <v>1.7671458676442586</v>
      </c>
      <c r="O35" s="100">
        <f t="shared" si="3"/>
        <v>0.8</v>
      </c>
      <c r="P35" s="104">
        <f>V35*$C$22</f>
        <v>0</v>
      </c>
      <c r="Q35" s="102">
        <f>W35*$C$23</f>
        <v>0</v>
      </c>
      <c r="R35" s="106">
        <f>IF(K35-H34&lt;0,0,K35-H34)</f>
        <v>973.10376842097116</v>
      </c>
      <c r="S35" s="106">
        <f>K35-V35</f>
        <v>1238.9140531894332</v>
      </c>
      <c r="T35" s="106">
        <f>IF(R35&gt;0,$C$6-$C$8,IF($C$6-$C$8-W35&lt;0,0,$C$6-$C$8-W35))</f>
        <v>100</v>
      </c>
      <c r="U35" s="107">
        <f>IF(R35=0,IF(U34+(F35-AL35/$C$23)*$C$21/($C$21+$C$22)&gt;$C$8,$C$8,U34+F35*$C$21/($C$21+$C$22)),E35)</f>
        <v>264.98221534550737</v>
      </c>
      <c r="V35" s="107">
        <f>IF(R35&gt;0,0,IF(V34+(F35-AL35/$C$23)*$C$21/($C$21+$C$22)&gt;$C$8,$C$8,IF(U35=$C$8,V34+(F35-AL35/$C$23)*$C$21/$C$22,V34+(F35-AL35/$C$23)*$C$21/($C$21+$C$22))))</f>
        <v>0</v>
      </c>
      <c r="W35" s="203">
        <f>IF(R35&gt;0,0,IF(W34+AL35/$C$23&gt;$F$23,$F$23,W34+AL35/$C$23))</f>
        <v>0</v>
      </c>
      <c r="X35" s="105">
        <f>IF(R35=0,"-",FORECAST($C$8,Инклинометрия!$B$2:$B$152,Инклинометрия!$A$2:$A$152))</f>
        <v>1330</v>
      </c>
      <c r="Y35" s="105">
        <f>IF(R35=0,"-",FORECAST($C$8-R35,Инклинометрия!$B$2:$B$152,Инклинометрия!$A$2:$A$152))</f>
        <v>405.55142000007737</v>
      </c>
      <c r="Z35" s="105">
        <f>IF(R35&gt;0,FORECAST($C$8,Инклинометрия!$B$2:$B$152,Инклинометрия!$A$2:$A$152),IF(V35=$C$8,"-",FORECAST($C$8-V35,Инклинометрия!$B$2:$B$152,Инклинометрия!$A$2:$A$152)))</f>
        <v>1330</v>
      </c>
      <c r="AA35" s="105">
        <f>IF(S35=0,"-",FORECAST($C$8-(S35+V35),Инклинометрия!$B$2:$B$152,Инклинометрия!$A$2:$A$152))</f>
        <v>153.0316494700385</v>
      </c>
      <c r="AB35" s="105">
        <f>FORECAST($C$8+T35,Инклинометрия!$B$2:$B$152,Инклинометрия!$A$2:$A$152)</f>
        <v>1425</v>
      </c>
      <c r="AC35" s="105">
        <f>IF(R35=0,FORECAST($C$6-T35,Инклинометрия!$B$2:$B$152,Инклинометрия!$A$2:$A$152),FORECAST($C$8,Инклинометрия!$B$2:$B$152,Инклинометрия!$A$2:$A$152))</f>
        <v>1330</v>
      </c>
      <c r="AD35" s="107">
        <f>IF(R35=0,FORECAST($C$8,Инклинометрия!$B$2:$B$152,Инклинометрия!$A$2:$A$152),Y35)</f>
        <v>405.55142000007737</v>
      </c>
      <c r="AE35" s="107">
        <f>FORECAST($C$8-(R35+U35),Инклинометрия!$B$2:$B$152,Инклинометрия!$A$2:$A$152)</f>
        <v>153.81831542184548</v>
      </c>
      <c r="AF35" s="107" t="str">
        <f>IF(V35=0,"-",FORECAST($C$8,Инклинометрия!$B$2:$B$152,Инклинометрия!$A$2:$A$152))</f>
        <v>-</v>
      </c>
      <c r="AG35" s="107" t="str">
        <f>IF(V35=0,"-",FORECAST($C$8-V35,Инклинометрия!$B$2:$B$152,Инклинометрия!$A$2:$A$152))</f>
        <v>-</v>
      </c>
      <c r="AH35" s="107" t="str">
        <f>IF(W35=0,"-",FORECAST($C$8+W35,Инклинометрия!$B$2:$B$152,Инклинометрия!$A$2:$A$152))</f>
        <v>-</v>
      </c>
      <c r="AI35" s="107" t="str">
        <f>IF(W35=0,"-",FORECAST($C$8,Инклинометрия!$B$2:$B$152,Инклинометрия!$A$2:$A$152))</f>
        <v>-</v>
      </c>
      <c r="AK35" s="122">
        <f>2*PI()*$C$5*(AT34-AT33)/(LN(AN34/$K$11)*$K$10/$K$9+LN($K$12/AN34)*$K$10/$K$9)</f>
        <v>9.7879213081422382E-5</v>
      </c>
      <c r="AL35" s="67">
        <f>AK35*(B35-B34)</f>
        <v>1.9575842616284477E-3</v>
      </c>
      <c r="AM35" s="23">
        <f t="shared" ref="AM35:AM40" si="16">AL35+AM34</f>
        <v>1.5168783695770472E-2</v>
      </c>
      <c r="AN35" s="26">
        <f>AN34+AK35*(B35-B34)/(2*PI()*$C$5*AN34*$K$13)</f>
        <v>0.11179174733115223</v>
      </c>
      <c r="AO35" s="87">
        <f t="shared" si="8"/>
        <v>101325</v>
      </c>
      <c r="AP35" s="87">
        <f>IF(R35+U35&lt;$C$8,0,32*$L$23/$C$12^2*($K$10*R35+$K$8*U35)+32*$L$24/($C$14^2-$C$13^2)*($K$10*S35+$K$8*V35))</f>
        <v>0</v>
      </c>
      <c r="AQ35" s="66">
        <f>R35*$C$11*$C$9+U35*$C$11*$C$10</f>
        <v>10418357.19438497</v>
      </c>
      <c r="AR35" s="66">
        <f>S35*$C$11*$C$9+V35*$C$11*$C$10</f>
        <v>9722997.4894306716</v>
      </c>
      <c r="AS35" s="87">
        <f>$C$11*(T35*$C$9+W35*$C$10)</f>
        <v>784800</v>
      </c>
      <c r="AT35" s="45">
        <f t="shared" si="4"/>
        <v>11304482.19438497</v>
      </c>
      <c r="AU35" s="75"/>
    </row>
    <row r="36" spans="1:60" ht="15" thickBot="1" x14ac:dyDescent="0.35">
      <c r="B36" s="41">
        <f t="shared" si="9"/>
        <v>100</v>
      </c>
      <c r="C36" s="8">
        <f t="shared" si="10"/>
        <v>1</v>
      </c>
      <c r="D36" s="73">
        <f t="shared" si="0"/>
        <v>1.3374999999999999</v>
      </c>
      <c r="E36" s="29">
        <f t="shared" si="15"/>
        <v>331.22776918188418</v>
      </c>
      <c r="F36" s="29">
        <f t="shared" si="11"/>
        <v>66.245553836376828</v>
      </c>
      <c r="G36" s="29">
        <f t="shared" si="12"/>
        <v>88.603428256154004</v>
      </c>
      <c r="H36" s="17">
        <f t="shared" si="13"/>
        <v>443.01714128077015</v>
      </c>
      <c r="I36" s="29">
        <f t="shared" si="5"/>
        <v>2.2250485660981263</v>
      </c>
      <c r="J36" s="29">
        <f t="shared" si="6"/>
        <v>41.694115440739857</v>
      </c>
      <c r="K36" s="32">
        <f>IF((D35+L35+M35-AL35)/($C$21+$C$22)&gt;$C$8,$C$8,(D35+L35+M35-AL35)/($C$21+$C$22))</f>
        <v>1255.0025187865115</v>
      </c>
      <c r="L36" s="97">
        <f t="shared" si="1"/>
        <v>2.718941132219391</v>
      </c>
      <c r="M36" s="96">
        <f t="shared" si="2"/>
        <v>16.925054157476371</v>
      </c>
      <c r="N36" s="98">
        <f t="shared" si="7"/>
        <v>1.7671458676442586</v>
      </c>
      <c r="O36" s="100">
        <f t="shared" si="3"/>
        <v>0.99999999999999989</v>
      </c>
      <c r="P36" s="104">
        <f>V36*$C$22</f>
        <v>0</v>
      </c>
      <c r="Q36" s="102">
        <f t="shared" si="14"/>
        <v>0</v>
      </c>
      <c r="R36" s="207">
        <f>IF(K36-H35&lt;0,0,K36-H35)</f>
        <v>900.5888057618954</v>
      </c>
      <c r="S36" s="106">
        <f>K36-V36</f>
        <v>1255.0025187865115</v>
      </c>
      <c r="T36" s="106">
        <f>IF(R36&gt;0,$C$6-$C$8,IF($C$6-$C$8-W36&lt;0,0,$C$6-$C$8-W36))</f>
        <v>100</v>
      </c>
      <c r="U36" s="107">
        <f>IF(R36=0,IF(U35+(F36-AL36/$C$23)*$C$21/($C$21+$C$22)&gt;$C$8,$C$8,U35+F36*$C$21/($C$21+$C$22)),E36)</f>
        <v>331.22776918188418</v>
      </c>
      <c r="V36" s="107">
        <f>IF(R36&gt;0,0,IF(V35+(F36-AL36/$C$23)*$C$21/($C$21+$C$22)&gt;$C$8,$C$8,IF(U36=$C$8,V35+(F36-AL36/$C$23)*$C$21/$C$22,V35+(F36-AL36/$C$23)*$C$21/($C$21+$C$22))))</f>
        <v>0</v>
      </c>
      <c r="W36" s="203">
        <f>IF(R36&gt;0,0,IF(W35+AL36/$C$23&gt;$F$23,$F$23,W35+AL36/$C$23))</f>
        <v>0</v>
      </c>
      <c r="X36" s="105">
        <f>IF(R36=0,"-",FORECAST($C$8,Инклинометрия!$B$2:$B$152,Инклинометрия!$A$2:$A$152))</f>
        <v>1330</v>
      </c>
      <c r="Y36" s="105">
        <f>IF(R36=0,"-",FORECAST($C$8-R36,Инклинометрия!$B$2:$B$152,Инклинометрия!$A$2:$A$152))</f>
        <v>474.44063452619935</v>
      </c>
      <c r="Z36" s="105">
        <f>IF(R36&gt;0,FORECAST($C$8,Инклинометрия!$B$2:$B$152,Инклинометрия!$A$2:$A$152),IF(V36=$C$8,"-",FORECAST($C$8-V36,Инклинометрия!$B$2:$B$152,Инклинометрия!$A$2:$A$152)))</f>
        <v>1330</v>
      </c>
      <c r="AA36" s="105">
        <f>IF(S36=0,"-",FORECAST($C$8-(S36+V36),Инклинометрия!$B$2:$B$152,Инклинометрия!$A$2:$A$152))</f>
        <v>137.74760715281408</v>
      </c>
      <c r="AB36" s="105">
        <f>FORECAST($C$8+T36,Инклинометрия!$B$2:$B$152,Инклинометрия!$A$2:$A$152)</f>
        <v>1425</v>
      </c>
      <c r="AC36" s="105">
        <f>IF(R36=0,FORECAST($C$6-T36,Инклинометрия!$B$2:$B$152,Инклинометрия!$A$2:$A$152),FORECAST($C$8,Инклинометрия!$B$2:$B$152,Инклинометрия!$A$2:$A$152))</f>
        <v>1330</v>
      </c>
      <c r="AD36" s="107">
        <f>IF(R36=0,FORECAST($C$8,Инклинометрия!$B$2:$B$152,Инклинометрия!$A$2:$A$152),Y36)</f>
        <v>474.44063452619935</v>
      </c>
      <c r="AE36" s="107">
        <f>FORECAST($C$8-(R36+U36),Инклинометрия!$B$2:$B$152,Инклинометрия!$A$2:$A$152)</f>
        <v>159.77425380340932</v>
      </c>
      <c r="AF36" s="107" t="str">
        <f>IF(V36=0,"-",FORECAST($C$8,Инклинометрия!$B$2:$B$152,Инклинометрия!$A$2:$A$152))</f>
        <v>-</v>
      </c>
      <c r="AG36" s="107" t="str">
        <f>IF(V36=0,"-",FORECAST($C$8-V36,Инклинометрия!$B$2:$B$152,Инклинометрия!$A$2:$A$152))</f>
        <v>-</v>
      </c>
      <c r="AH36" s="107" t="str">
        <f>IF(W36=0,"-",FORECAST($C$8+W36,Инклинометрия!$B$2:$B$152,Инклинометрия!$A$2:$A$152))</f>
        <v>-</v>
      </c>
      <c r="AI36" s="107" t="str">
        <f>IF(W36=0,"-",FORECAST($C$8,Инклинометрия!$B$2:$B$152,Инклинометрия!$A$2:$A$152))</f>
        <v>-</v>
      </c>
      <c r="AK36" s="122">
        <f>2*PI()*$C$5*(AT35-AT34)/(LN(AN35/$K$11)*$K$10/$K$9+LN($K$12/AN35)*$K$10/$K$9)</f>
        <v>1.0136372836555151E-4</v>
      </c>
      <c r="AL36" s="67">
        <f>AK36*(B36-B35)</f>
        <v>2.0272745673110301E-3</v>
      </c>
      <c r="AM36" s="23">
        <f t="shared" si="16"/>
        <v>1.7196058263081501E-2</v>
      </c>
      <c r="AN36" s="26">
        <f>AN35+AK36*(B36-B35)/(2*PI()*$C$5*AN35*$K$13)</f>
        <v>0.11323483582424229</v>
      </c>
      <c r="AO36" s="87">
        <f t="shared" si="8"/>
        <v>101325</v>
      </c>
      <c r="AP36" s="87">
        <f>IF(R36+U36&lt;$C$8,0,32*$L$23/$C$12^2*($K$10*R36+$K$8*U36)+32*$L$24/($C$14^2-$C$13^2)*($K$10*S36+$K$8*V36))</f>
        <v>0</v>
      </c>
      <c r="AQ36" s="66">
        <f>R36*$C$11*$C$9+U36*$C$11*$C$10</f>
        <v>10544619.47239084</v>
      </c>
      <c r="AR36" s="66">
        <f>S36*$C$11*$C$9+V36*$C$11*$C$10</f>
        <v>9849259.7674365435</v>
      </c>
      <c r="AS36" s="87">
        <f>$C$11*(T36*$C$9+W36*$C$10)</f>
        <v>784800</v>
      </c>
      <c r="AT36" s="45">
        <f t="shared" si="4"/>
        <v>11430744.47239084</v>
      </c>
      <c r="AU36" s="75"/>
    </row>
    <row r="37" spans="1:60" ht="15" thickBot="1" x14ac:dyDescent="0.35">
      <c r="B37" s="41">
        <f t="shared" si="9"/>
        <v>120</v>
      </c>
      <c r="C37" s="8">
        <f t="shared" si="10"/>
        <v>1.2</v>
      </c>
      <c r="D37" s="73">
        <f t="shared" si="0"/>
        <v>1.605</v>
      </c>
      <c r="E37" s="29">
        <f t="shared" si="15"/>
        <v>397.473323018261</v>
      </c>
      <c r="F37" s="29">
        <f t="shared" si="11"/>
        <v>66.245553836376828</v>
      </c>
      <c r="G37" s="29">
        <f t="shared" si="12"/>
        <v>88.603428256154004</v>
      </c>
      <c r="H37" s="17">
        <f t="shared" si="13"/>
        <v>531.62056953692411</v>
      </c>
      <c r="I37" s="29">
        <f t="shared" si="5"/>
        <v>2.2250485660981263</v>
      </c>
      <c r="J37" s="29">
        <f t="shared" si="6"/>
        <v>41.694115440739857</v>
      </c>
      <c r="K37" s="32">
        <f>IF((D36+L36+M36-AL36)/($C$21+$C$22)&gt;$C$8,$C$8,(D36+L36+M36-AL36)/($C$21+$C$22))</f>
        <v>1271.0867620446375</v>
      </c>
      <c r="L37" s="97">
        <f t="shared" si="1"/>
        <v>2.5000005971997981</v>
      </c>
      <c r="M37" s="96">
        <f t="shared" si="2"/>
        <v>17.141967417928651</v>
      </c>
      <c r="N37" s="98">
        <f t="shared" si="7"/>
        <v>1.7671458676442586</v>
      </c>
      <c r="O37" s="100">
        <f t="shared" si="3"/>
        <v>1.2</v>
      </c>
      <c r="P37" s="104">
        <f>V37*$C$22</f>
        <v>0</v>
      </c>
      <c r="Q37" s="102">
        <f t="shared" si="14"/>
        <v>0</v>
      </c>
      <c r="R37" s="106">
        <f>IF(K37-H36&lt;0,0,K37-H36)</f>
        <v>828.06962076386731</v>
      </c>
      <c r="S37" s="106">
        <f>K37-V37</f>
        <v>1271.0867620446375</v>
      </c>
      <c r="T37" s="106">
        <f>IF(R37&gt;0,$C$6-$C$8,IF($C$6-$C$8-W37&lt;0,0,$C$6-$C$8-W37))</f>
        <v>100</v>
      </c>
      <c r="U37" s="107">
        <f>IF(R37=0,IF(U36+(F37-AL37/$C$23)*$C$21/($C$21+$C$22)&gt;$C$8,$C$8,U36+F37*$C$21/($C$21+$C$22)),E37)</f>
        <v>397.473323018261</v>
      </c>
      <c r="V37" s="107">
        <f>IF(R37&gt;0,0,IF(V36+(F37-AL37/$C$23)*$C$21/($C$21+$C$22)&gt;$C$8,$C$8,IF(U37=$C$8,V36+(F37-AL37/$C$23)*$C$21/$C$22,V36+(F37-AL37/$C$23)*$C$21/($C$21+$C$22))))</f>
        <v>0</v>
      </c>
      <c r="W37" s="203">
        <f>IF(R37&gt;0,0,IF(W36+AL37/$C$23&gt;$F$23,$F$23,W36+AL37/$C$23))</f>
        <v>0</v>
      </c>
      <c r="X37" s="105">
        <f>IF(R37=0,"-",FORECAST($C$8,Инклинометрия!$B$2:$B$152,Инклинометрия!$A$2:$A$152))</f>
        <v>1330</v>
      </c>
      <c r="Y37" s="105">
        <f>IF(R37=0,"-",FORECAST($C$8-R37,Инклинометрия!$B$2:$B$152,Инклинометрия!$A$2:$A$152))</f>
        <v>543.33386027432607</v>
      </c>
      <c r="Z37" s="105">
        <f>IF(R37&gt;0,FORECAST($C$8,Инклинометрия!$B$2:$B$152,Инклинометрия!$A$2:$A$152),IF(V37=$C$8,"-",FORECAST($C$8-V37,Инклинометрия!$B$2:$B$152,Инклинометрия!$A$2:$A$152)))</f>
        <v>1330</v>
      </c>
      <c r="AA37" s="105">
        <f>IF(S37=0,"-",FORECAST($C$8-(S37+V37),Инклинометрия!$B$2:$B$152,Инклинометрия!$A$2:$A$152))</f>
        <v>122.46757605759441</v>
      </c>
      <c r="AB37" s="105">
        <f>FORECAST($C$8+T37,Инклинометрия!$B$2:$B$152,Инклинометрия!$A$2:$A$152)</f>
        <v>1425</v>
      </c>
      <c r="AC37" s="105">
        <f>IF(R37=0,FORECAST($C$6-T37,Инклинометрия!$B$2:$B$152,Инклинометрия!$A$2:$A$152),FORECAST($C$8,Инклинометрия!$B$2:$B$152,Инклинометрия!$A$2:$A$152))</f>
        <v>1330</v>
      </c>
      <c r="AD37" s="107">
        <f>IF(R37=0,FORECAST($C$8,Инклинометрия!$B$2:$B$152,Инклинометрия!$A$2:$A$152),Y37)</f>
        <v>543.33386027432607</v>
      </c>
      <c r="AE37" s="107">
        <f>FORECAST($C$8-(R37+U37),Инклинометрия!$B$2:$B$152,Инклинометрия!$A$2:$A$152)</f>
        <v>165.73420340697811</v>
      </c>
      <c r="AF37" s="107" t="str">
        <f>IF(V37=0,"-",FORECAST($C$8,Инклинометрия!$B$2:$B$152,Инклинометрия!$A$2:$A$152))</f>
        <v>-</v>
      </c>
      <c r="AG37" s="107" t="str">
        <f>IF(V37=0,"-",FORECAST($C$8-V37,Инклинометрия!$B$2:$B$152,Инклинометрия!$A$2:$A$152))</f>
        <v>-</v>
      </c>
      <c r="AH37" s="107" t="str">
        <f>IF(W37=0,"-",FORECAST($C$8+W37,Инклинометрия!$B$2:$B$152,Инклинометрия!$A$2:$A$152))</f>
        <v>-</v>
      </c>
      <c r="AI37" s="107" t="str">
        <f>IF(W37=0,"-",FORECAST($C$8,Инклинометрия!$B$2:$B$152,Инклинометрия!$A$2:$A$152))</f>
        <v>-</v>
      </c>
      <c r="AK37" s="122">
        <f>2*PI()*$C$5*(AT36-AT35)/(LN(AN36/$K$11)*$K$10/$K$9+LN($K$12/AN36)*$K$10/$K$9)</f>
        <v>1.0139629661133371E-4</v>
      </c>
      <c r="AL37" s="67">
        <f>AK37*(B37-B36)</f>
        <v>2.0279259322266742E-3</v>
      </c>
      <c r="AM37" s="23">
        <f t="shared" si="16"/>
        <v>1.9223984195308175E-2</v>
      </c>
      <c r="AN37" s="26">
        <f>AN36+AK37*(B37-B36)/(2*PI()*$C$5*AN36*$K$13)</f>
        <v>0.11465999105138051</v>
      </c>
      <c r="AO37" s="87">
        <f t="shared" si="8"/>
        <v>101325</v>
      </c>
      <c r="AP37" s="87">
        <f>IF(R37+U37&lt;$C$8,0,32*$L$23/$C$12^2*($K$10*R37+$K$8*U37)+32*$L$24/($C$14^2-$C$13^2)*($K$10*S37+$K$8*V37))</f>
        <v>0</v>
      </c>
      <c r="AQ37" s="66">
        <f>R37*$C$11*$C$9+U37*$C$11*$C$10</f>
        <v>10670848.613480611</v>
      </c>
      <c r="AR37" s="66">
        <f>S37*$C$11*$C$9+V37*$C$11*$C$10</f>
        <v>9975488.9085263163</v>
      </c>
      <c r="AS37" s="87">
        <f>$C$11*(T37*$C$9+W37*$C$10)</f>
        <v>784800</v>
      </c>
      <c r="AT37" s="45">
        <f t="shared" si="4"/>
        <v>11556973.613480611</v>
      </c>
      <c r="AU37" s="75"/>
    </row>
    <row r="38" spans="1:60" ht="15" thickBot="1" x14ac:dyDescent="0.35">
      <c r="B38" s="41">
        <f t="shared" si="9"/>
        <v>140</v>
      </c>
      <c r="C38" s="8">
        <f t="shared" si="10"/>
        <v>1.4000000000000001</v>
      </c>
      <c r="D38" s="73">
        <f t="shared" si="0"/>
        <v>1.8725000000000003</v>
      </c>
      <c r="E38" s="29">
        <f t="shared" si="15"/>
        <v>463.71887685463787</v>
      </c>
      <c r="F38" s="29">
        <f t="shared" si="11"/>
        <v>66.245553836376899</v>
      </c>
      <c r="G38" s="29">
        <f t="shared" si="12"/>
        <v>88.603428256154118</v>
      </c>
      <c r="H38" s="17">
        <f t="shared" si="13"/>
        <v>620.22399779307818</v>
      </c>
      <c r="I38" s="29">
        <f t="shared" si="5"/>
        <v>2.2250485660981263</v>
      </c>
      <c r="J38" s="29">
        <f t="shared" si="6"/>
        <v>41.694115440739886</v>
      </c>
      <c r="K38" s="32">
        <f>IF((D37+L37+M37-AL37)/($C$21+$C$22)&gt;$C$8,$C$8,(D37+L37+M37-AL37)/($C$21+$C$22))</f>
        <v>1287.1709658384016</v>
      </c>
      <c r="L38" s="97">
        <f t="shared" si="1"/>
        <v>2.2810599430345126</v>
      </c>
      <c r="M38" s="96">
        <f t="shared" si="2"/>
        <v>17.358880146161713</v>
      </c>
      <c r="N38" s="98">
        <f t="shared" si="7"/>
        <v>1.7671458676442586</v>
      </c>
      <c r="O38" s="100">
        <f>U38*$C$21</f>
        <v>1.4</v>
      </c>
      <c r="P38" s="104">
        <f>V38*$C$22</f>
        <v>0</v>
      </c>
      <c r="Q38" s="102">
        <f t="shared" si="14"/>
        <v>0</v>
      </c>
      <c r="R38" s="106">
        <f>IF(K38-H37&lt;0,0,K38-H37)</f>
        <v>755.55039630147746</v>
      </c>
      <c r="S38" s="106">
        <f>K38-V38</f>
        <v>1287.1709658384016</v>
      </c>
      <c r="T38" s="106">
        <f>IF(R38&gt;0,$C$6-$C$8,IF($C$6-$C$8-W38&lt;0,0,$C$6-$C$8-W38))</f>
        <v>100</v>
      </c>
      <c r="U38" s="107">
        <f>IF(R38=0,IF(U37+(F38-AL38/$C$23)*$C$21/($C$21+$C$22)&gt;$C$8,$C$8,U37+F38*$C$21/($C$21+$C$22)),E38)</f>
        <v>463.71887685463787</v>
      </c>
      <c r="V38" s="107">
        <f>IF(R38&gt;0,0,IF(V37+(F38-AL38/$C$23)*$C$21/($C$21+$C$22)&gt;$C$8,$C$8,IF(U38=$C$8,V37+(F38-AL38/$C$23)*$C$21/$C$22,V37+(F38-AL38/$C$23)*$C$21/($C$21+$C$22))))</f>
        <v>0</v>
      </c>
      <c r="W38" s="203">
        <f>IF(R38&gt;0,0,IF(W37+AL38/$C$23&gt;$F$23,$F$23,W37+AL38/$C$23))</f>
        <v>0</v>
      </c>
      <c r="X38" s="105">
        <f>IF(R38=0,"-",FORECAST($C$8,Инклинометрия!$B$2:$B$152,Инклинометрия!$A$2:$A$152))</f>
        <v>1330</v>
      </c>
      <c r="Y38" s="105">
        <f>IF(R38=0,"-",FORECAST($C$8-R38,Инклинометрия!$B$2:$B$152,Инклинометрия!$A$2:$A$152))</f>
        <v>612.22712351359633</v>
      </c>
      <c r="Z38" s="105">
        <f>IF(R38&gt;0,FORECAST($C$8,Инклинометрия!$B$2:$B$152,Инклинометрия!$A$2:$A$152),IF(V38=$C$8,"-",FORECAST($C$8-V38,Инклинометрия!$B$2:$B$152,Инклинометрия!$A$2:$A$152)))</f>
        <v>1330</v>
      </c>
      <c r="AA38" s="105">
        <f>IF(S38=0,"-",FORECAST($C$8-(S38+V38),Инклинометрия!$B$2:$B$152,Инклинометрия!$A$2:$A$152))</f>
        <v>107.1875824535185</v>
      </c>
      <c r="AB38" s="105">
        <f>FORECAST($C$8+T38,Инклинометрия!$B$2:$B$152,Инклинометрия!$A$2:$A$152)</f>
        <v>1425</v>
      </c>
      <c r="AC38" s="105">
        <f>IF(R38=0,FORECAST($C$6-T38,Инклинометрия!$B$2:$B$152,Инклинометрия!$A$2:$A$152),FORECAST($C$8,Инклинометрия!$B$2:$B$152,Инклинометрия!$A$2:$A$152))</f>
        <v>1330</v>
      </c>
      <c r="AD38" s="107">
        <f>IF(R38=0,FORECAST($C$8,Инклинометрия!$B$2:$B$152,Инклинометрия!$A$2:$A$152),Y38)</f>
        <v>612.22712351359633</v>
      </c>
      <c r="AE38" s="107">
        <f>FORECAST($C$8-(R38+U38),Инклинометрия!$B$2:$B$152,Инклинометрия!$A$2:$A$152)</f>
        <v>171.69419050169043</v>
      </c>
      <c r="AF38" s="107" t="str">
        <f>IF(V38=0,"-",FORECAST($C$8,Инклинометрия!$B$2:$B$152,Инклинометрия!$A$2:$A$152))</f>
        <v>-</v>
      </c>
      <c r="AG38" s="107" t="str">
        <f>IF(V38=0,"-",FORECAST($C$8-V38,Инклинометрия!$B$2:$B$152,Инклинометрия!$A$2:$A$152))</f>
        <v>-</v>
      </c>
      <c r="AH38" s="107" t="str">
        <f>IF(W38=0,"-",FORECAST($C$8+W38,Инклинометрия!$B$2:$B$152,Инклинометрия!$A$2:$A$152))</f>
        <v>-</v>
      </c>
      <c r="AI38" s="107" t="str">
        <f>IF(W38=0,"-",FORECAST($C$8,Инклинометрия!$B$2:$B$152,Инклинометрия!$A$2:$A$152))</f>
        <v>-</v>
      </c>
      <c r="AK38" s="122">
        <f>2*PI()*$C$5*(AT37-AT36)/(LN(AN37/$K$11)*$K$10/$K$9+LN($K$12/AN37)*$K$10/$K$9)</f>
        <v>1.0136968565019286E-4</v>
      </c>
      <c r="AL38" s="67">
        <f>AK38*(B38-B37)</f>
        <v>2.0273937130038571E-3</v>
      </c>
      <c r="AM38" s="23">
        <f t="shared" si="16"/>
        <v>2.1251377908312032E-2</v>
      </c>
      <c r="AN38" s="26">
        <f>AN37+AK38*(B38-B37)/(2*PI()*$C$5*AN37*$K$13)</f>
        <v>0.11606706307388487</v>
      </c>
      <c r="AO38" s="87">
        <f t="shared" si="8"/>
        <v>101325</v>
      </c>
      <c r="AP38" s="87">
        <f>IF(R38+U38&lt;$C$8,0,32*$L$23/$C$12^2*($K$10*R38+$K$8*U38)+32*$L$24/($C$14^2-$C$13^2)*($K$10*S38+$K$8*V38))</f>
        <v>0</v>
      </c>
      <c r="AQ38" s="66">
        <f>R38*$C$11*$C$9+U38*$C$11*$C$10</f>
        <v>10797077.444854073</v>
      </c>
      <c r="AR38" s="66">
        <f>S38*$C$11*$C$9+V38*$C$11*$C$10</f>
        <v>10101717.739899777</v>
      </c>
      <c r="AS38" s="87">
        <f>$C$11*(T38*$C$9+W38*$C$10)</f>
        <v>784800</v>
      </c>
      <c r="AT38" s="45">
        <f t="shared" si="4"/>
        <v>11683202.444854073</v>
      </c>
      <c r="AU38" s="75"/>
    </row>
    <row r="39" spans="1:60" ht="15" thickBot="1" x14ac:dyDescent="0.35">
      <c r="B39" s="41">
        <f t="shared" si="9"/>
        <v>160</v>
      </c>
      <c r="C39" s="8">
        <f t="shared" si="10"/>
        <v>1.6</v>
      </c>
      <c r="D39" s="73">
        <f t="shared" si="0"/>
        <v>2.14</v>
      </c>
      <c r="E39" s="29">
        <f t="shared" si="15"/>
        <v>529.96443069101474</v>
      </c>
      <c r="F39" s="29">
        <f t="shared" si="11"/>
        <v>66.245553836376828</v>
      </c>
      <c r="G39" s="29">
        <f t="shared" si="12"/>
        <v>88.603428256154004</v>
      </c>
      <c r="H39" s="17">
        <f t="shared" si="13"/>
        <v>708.82742604923214</v>
      </c>
      <c r="I39" s="29">
        <f t="shared" si="5"/>
        <v>2.2250485660981263</v>
      </c>
      <c r="J39" s="29">
        <f t="shared" si="6"/>
        <v>41.694115440739857</v>
      </c>
      <c r="K39" s="32">
        <f>IF((D38+L38+M38-AL38)/($C$21+$C$22)&gt;$C$8,$C$8,(D38+L38+M38-AL38)/($C$21+$C$22))</f>
        <v>1303.2552018778265</v>
      </c>
      <c r="L39" s="97">
        <f t="shared" si="1"/>
        <v>2.0621193862211515</v>
      </c>
      <c r="M39" s="96">
        <f t="shared" si="2"/>
        <v>17.575793309262068</v>
      </c>
      <c r="N39" s="98">
        <f t="shared" si="7"/>
        <v>1.7671458676442586</v>
      </c>
      <c r="O39" s="100">
        <f>U39*$C$21</f>
        <v>1.6</v>
      </c>
      <c r="P39" s="104">
        <f>V39*$C$22</f>
        <v>0</v>
      </c>
      <c r="Q39" s="102">
        <f>W39*$C$23</f>
        <v>0</v>
      </c>
      <c r="R39" s="106">
        <f>IF(K39-H38&lt;0,0,K39-H38)</f>
        <v>683.03120408474831</v>
      </c>
      <c r="S39" s="106">
        <f>K39-V39</f>
        <v>1303.2552018778265</v>
      </c>
      <c r="T39" s="106">
        <f>IF(R39&gt;0,$C$6-$C$8,IF($C$6-$C$8-W39&lt;0,0,$C$6-$C$8-W39))</f>
        <v>100</v>
      </c>
      <c r="U39" s="107">
        <f>IF(R39=0,IF(U38+(F39-AL39/$C$23)*$C$21/($C$21+$C$22)&gt;$C$8,$C$8,U38+F39*$C$21/($C$21+$C$22)),E39)</f>
        <v>529.96443069101474</v>
      </c>
      <c r="V39" s="107">
        <f>IF(R39&gt;0,0,IF(V38+(F39-AL39/$C$23)*$C$21/($C$21+$C$22)&gt;$C$8,$C$8,IF(U39=$C$8,V38+(F39-AL39/$C$23)*$C$21/$C$22,V38+(F39-AL39/$C$23)*$C$21/($C$21+$C$22))))</f>
        <v>0</v>
      </c>
      <c r="W39" s="203">
        <f>IF(R39&gt;0,0,IF(W38+AL39/$C$23&gt;$F$23,$F$23,W38+AL39/$C$23))</f>
        <v>0</v>
      </c>
      <c r="X39" s="105">
        <f>IF(R39=0,"-",FORECAST($C$8,Инклинометрия!$B$2:$B$152,Инклинометрия!$A$2:$A$152))</f>
        <v>1330</v>
      </c>
      <c r="Y39" s="105">
        <f>IF(R39=0,"-",FORECAST($C$8-R39,Инклинометрия!$B$2:$B$152,Инклинометрия!$A$2:$A$152))</f>
        <v>681.12035611948909</v>
      </c>
      <c r="Z39" s="105">
        <f>IF(R39&gt;0,FORECAST($C$8,Инклинометрия!$B$2:$B$152,Инклинометрия!$A$2:$A$152),IF(V39=$C$8,"-",FORECAST($C$8-V39,Инклинометрия!$B$2:$B$152,Инклинометрия!$A$2:$A$152)))</f>
        <v>1330</v>
      </c>
      <c r="AA39" s="105">
        <f>IF(S39=0,"-",FORECAST($C$8-(S39+V39),Инклинометрия!$B$2:$B$152,Инклинометрия!$A$2:$A$152))</f>
        <v>91.907558216064828</v>
      </c>
      <c r="AB39" s="105">
        <f>FORECAST($C$8+T39,Инклинометрия!$B$2:$B$152,Инклинометрия!$A$2:$A$152)</f>
        <v>1425</v>
      </c>
      <c r="AC39" s="105">
        <f>IF(R39=0,FORECAST($C$6-T39,Инклинометрия!$B$2:$B$152,Инклинометрия!$A$2:$A$152),FORECAST($C$8,Инклинометрия!$B$2:$B$152,Инклинометрия!$A$2:$A$152))</f>
        <v>1330</v>
      </c>
      <c r="AD39" s="107">
        <f>IF(R39=0,FORECAST($C$8,Инклинометрия!$B$2:$B$152,Инклинометрия!$A$2:$A$152),Y39)</f>
        <v>681.12035611948909</v>
      </c>
      <c r="AE39" s="107">
        <f>FORECAST($C$8-(R39+U39),Инклинометрия!$B$2:$B$152,Инклинометрия!$A$2:$A$152)</f>
        <v>177.6541469630252</v>
      </c>
      <c r="AF39" s="107" t="str">
        <f>IF(V39=0,"-",FORECAST($C$8,Инклинометрия!$B$2:$B$152,Инклинометрия!$A$2:$A$152))</f>
        <v>-</v>
      </c>
      <c r="AG39" s="107" t="str">
        <f>IF(V39=0,"-",FORECAST($C$8-V39,Инклинометрия!$B$2:$B$152,Инклинометрия!$A$2:$A$152))</f>
        <v>-</v>
      </c>
      <c r="AH39" s="107" t="str">
        <f>IF(W39=0,"-",FORECAST($C$8+W39,Инклинометрия!$B$2:$B$152,Инклинометрия!$A$2:$A$152))</f>
        <v>-</v>
      </c>
      <c r="AI39" s="107" t="str">
        <f>IF(W39=0,"-",FORECAST($C$8,Инклинометрия!$B$2:$B$152,Инклинометрия!$A$2:$A$152))</f>
        <v>-</v>
      </c>
      <c r="AK39" s="122">
        <f>2*PI()*$C$5*(AT38-AT37)/(LN(AN38/$K$11)*$K$10/$K$9+LN($K$12/AN38)*$K$10/$K$9)</f>
        <v>1.0136943692914033E-4</v>
      </c>
      <c r="AL39" s="67">
        <f>AK39*(B39-B38)</f>
        <v>2.0273887385828067E-3</v>
      </c>
      <c r="AM39" s="23">
        <f t="shared" si="16"/>
        <v>2.3278766646894839E-2</v>
      </c>
      <c r="AN39" s="26">
        <f>AN38+AK39*(B39-B38)/(2*PI()*$C$5*AN38*$K$13)</f>
        <v>0.11745707386061811</v>
      </c>
      <c r="AO39" s="87">
        <f t="shared" si="8"/>
        <v>101325</v>
      </c>
      <c r="AP39" s="87">
        <f>IF(R39+U39&lt;$C$8,0,32*$L$23/$C$12^2*($K$10*R39+$K$8*U39)+32*$L$24/($C$14^2-$C$13^2)*($K$10*S39+$K$8*V39))</f>
        <v>0</v>
      </c>
      <c r="AQ39" s="66">
        <f>R39*$C$11*$C$9+U39*$C$11*$C$10</f>
        <v>10923306.529291481</v>
      </c>
      <c r="AR39" s="66">
        <f>S39*$C$11*$C$9+V39*$C$11*$C$10</f>
        <v>10227946.824337183</v>
      </c>
      <c r="AS39" s="87">
        <f>$C$11*(T39*$C$9+W39*$C$10)</f>
        <v>784800</v>
      </c>
      <c r="AT39" s="45">
        <f t="shared" si="4"/>
        <v>11809431.529291481</v>
      </c>
      <c r="AU39" s="75"/>
    </row>
    <row r="40" spans="1:60" ht="15" thickBot="1" x14ac:dyDescent="0.35">
      <c r="B40" s="41">
        <f>B39+$C$26</f>
        <v>180</v>
      </c>
      <c r="C40" s="8">
        <f>$C$16*B40</f>
        <v>1.8</v>
      </c>
      <c r="D40" s="73">
        <f>C40*$C$10/$C$9</f>
        <v>2.4075000000000002</v>
      </c>
      <c r="E40" s="29">
        <f>C40/PI()/($C$12/2)^2</f>
        <v>596.2099845273915</v>
      </c>
      <c r="F40" s="29">
        <f>IF(J39*(B40-B39)&gt;F39/2,4*(C40-C39)/PI()/$C$12^2,J39*(B40-B39)+4*(C40-C39)/PI()/$C$12^2)</f>
        <v>66.245553836376828</v>
      </c>
      <c r="G40" s="29">
        <f>F40*$C$10/$C$9</f>
        <v>88.603428256154004</v>
      </c>
      <c r="H40" s="17">
        <f>H39+G40</f>
        <v>797.43085430538611</v>
      </c>
      <c r="I40" s="29">
        <f t="shared" si="5"/>
        <v>2.2250485660981263</v>
      </c>
      <c r="J40" s="29">
        <f>SQRT(2*$C$11*G40)</f>
        <v>41.694115440739857</v>
      </c>
      <c r="K40" s="32">
        <f>IF((D39+L39+M39-AL39)/($C$21+$C$22)&gt;$C$8,$C$8,(D39+L39+M39-AL39)/($C$21+$C$22))</f>
        <v>1319.3394382186373</v>
      </c>
      <c r="L40" s="97">
        <f>R40*$C$21</f>
        <v>1.8431788303176959</v>
      </c>
      <c r="M40" s="96">
        <f t="shared" si="2"/>
        <v>17.792706476426943</v>
      </c>
      <c r="N40" s="98">
        <f t="shared" si="7"/>
        <v>1.7671458676442586</v>
      </c>
      <c r="O40" s="100">
        <f t="shared" si="3"/>
        <v>1.7999999999999998</v>
      </c>
      <c r="P40" s="104">
        <f>V40*$C$22</f>
        <v>0</v>
      </c>
      <c r="Q40" s="102">
        <f t="shared" si="14"/>
        <v>0</v>
      </c>
      <c r="R40" s="106">
        <f>IF(K40-H39&lt;0,0,K40-H39)</f>
        <v>610.51201216940512</v>
      </c>
      <c r="S40" s="106">
        <f>K40-V40</f>
        <v>1319.3394382186373</v>
      </c>
      <c r="T40" s="106">
        <f>IF(R40&gt;0,$C$6-$C$8,IF($C$6-$C$8-W40&lt;0,0,$C$6-$C$8-W40))</f>
        <v>100</v>
      </c>
      <c r="U40" s="107">
        <f>IF(R40=0,IF(U39+(F40-AL40/$C$23)*$C$21/($C$21+$C$22)&gt;$C$8,$C$8,U39+F40*$C$21/($C$21+$C$22)),E40)</f>
        <v>596.2099845273915</v>
      </c>
      <c r="V40" s="107">
        <f>IF(R40&gt;0,0,IF(V39+(F40-AL40/$C$23)*$C$21/($C$21+$C$22)&gt;$C$8,$C$8,IF(U40=$C$8,V39+(F40-AL40/$C$23)*$C$21/$C$22,V39+(F40-AL40/$C$23)*$C$21/($C$21+$C$22))))</f>
        <v>0</v>
      </c>
      <c r="W40" s="203">
        <f>IF(R40&gt;0,0,IF(W39+AL40/$C$23&gt;$F$23,$F$23,W39+AL40/$C$23))</f>
        <v>0</v>
      </c>
      <c r="X40" s="105">
        <f>IF(R40=0,"-",FORECAST($C$8,Инклинометрия!$B$2:$B$152,Инклинометрия!$A$2:$A$152))</f>
        <v>1330</v>
      </c>
      <c r="Y40" s="105">
        <f>IF(R40=0,"-",FORECAST($C$8-R40,Инклинометрия!$B$2:$B$152,Инклинометрия!$A$2:$A$152))</f>
        <v>750.01358843906507</v>
      </c>
      <c r="Z40" s="105">
        <f>IF(R40&gt;0,FORECAST($C$8,Инклинометрия!$B$2:$B$152,Инклинометрия!$A$2:$A$152),IF(V40=$C$8,"-",FORECAST($C$8-V40,Инклинометрия!$B$2:$B$152,Инклинометрия!$A$2:$A$152)))</f>
        <v>1330</v>
      </c>
      <c r="AA40" s="105">
        <f>IF(S40=0,"-",FORECAST($C$8-(S40+V40),Инклинометрия!$B$2:$B$152,Инклинометрия!$A$2:$A$152))</f>
        <v>76.627533692294591</v>
      </c>
      <c r="AB40" s="105">
        <f>FORECAST($C$8+T40,Инклинометрия!$B$2:$B$152,Инклинометрия!$A$2:$A$152)</f>
        <v>1425</v>
      </c>
      <c r="AC40" s="105">
        <f>IF(R40=0,FORECAST($C$6-T40,Инклинометрия!$B$2:$B$152,Инклинометрия!$A$2:$A$152),FORECAST($C$8,Инклинометрия!$B$2:$B$152,Инклинометрия!$A$2:$A$152))</f>
        <v>1330</v>
      </c>
      <c r="AD40" s="107">
        <f>IF(R40=0,FORECAST($C$8,Инклинометрия!$B$2:$B$152,Инклинометрия!$A$2:$A$152),Y40)</f>
        <v>750.01358843906507</v>
      </c>
      <c r="AE40" s="107">
        <f>FORECAST($C$8-(R40+U40),Инклинометрия!$B$2:$B$152,Инклинометрия!$A$2:$A$152)</f>
        <v>183.61410313804319</v>
      </c>
      <c r="AF40" s="107" t="str">
        <f>IF(V40=0,"-",FORECAST($C$8,Инклинометрия!$B$2:$B$152,Инклинометрия!$A$2:$A$152))</f>
        <v>-</v>
      </c>
      <c r="AG40" s="107" t="str">
        <f>IF(V40=0,"-",FORECAST($C$8-V40,Инклинометрия!$B$2:$B$152,Инклинометрия!$A$2:$A$152))</f>
        <v>-</v>
      </c>
      <c r="AH40" s="107" t="str">
        <f>IF(W40=0,"-",FORECAST($C$8+W40,Инклинометрия!$B$2:$B$152,Инклинометрия!$A$2:$A$152))</f>
        <v>-</v>
      </c>
      <c r="AI40" s="107" t="str">
        <f>IF(W40=0,"-",FORECAST($C$8,Инклинометрия!$B$2:$B$152,Инклинометрия!$A$2:$A$152))</f>
        <v>-</v>
      </c>
      <c r="AK40" s="122">
        <f>2*PI()*$C$5*(AT39-AT38)/(LN(AN39/$K$11)*$K$10/$K$9+LN($K$12/AN39)*$K$10/$K$9)</f>
        <v>1.0136964015489583E-4</v>
      </c>
      <c r="AL40" s="67">
        <f>AK40*(B40-B39)</f>
        <v>2.0273928030979166E-3</v>
      </c>
      <c r="AM40" s="23">
        <f>AL40+AM39</f>
        <v>2.5306159449992757E-2</v>
      </c>
      <c r="AN40" s="26">
        <f>AN39+AK40*(B40-B39)/(2*PI()*$C$5*AN39*$K$13)</f>
        <v>0.11883063773206645</v>
      </c>
      <c r="AO40" s="87">
        <f t="shared" si="8"/>
        <v>101325</v>
      </c>
      <c r="AP40" s="87">
        <f>IF(R40+U40&lt;$C$8,0,32*$L$23/$C$12^2*($K$10*R40+$K$8*U40)+32*$L$24/($C$14^2-$C$13^2)*($K$10*S40+$K$8*V40))</f>
        <v>0</v>
      </c>
      <c r="AQ40" s="66">
        <f>R40*$C$11*$C$9+U40*$C$11*$C$10</f>
        <v>11049535.616094161</v>
      </c>
      <c r="AR40" s="66">
        <f>S40*$C$11*$C$9+V40*$C$11*$C$10</f>
        <v>10354175.911139866</v>
      </c>
      <c r="AS40" s="87">
        <f>$C$11*(T40*$C$9+W40*$C$10)</f>
        <v>784800</v>
      </c>
      <c r="AT40" s="45">
        <f t="shared" si="4"/>
        <v>11935660.616094161</v>
      </c>
      <c r="AU40" s="75"/>
    </row>
    <row r="41" spans="1:60" ht="15" thickBot="1" x14ac:dyDescent="0.35">
      <c r="B41" s="41">
        <f t="shared" si="9"/>
        <v>200</v>
      </c>
      <c r="C41" s="8">
        <f t="shared" si="10"/>
        <v>2</v>
      </c>
      <c r="D41" s="73">
        <f t="shared" si="0"/>
        <v>2.6749999999999998</v>
      </c>
      <c r="E41" s="29">
        <f t="shared" si="15"/>
        <v>662.45553836376837</v>
      </c>
      <c r="F41" s="29">
        <f t="shared" si="11"/>
        <v>66.245553836376828</v>
      </c>
      <c r="G41" s="29">
        <f t="shared" si="12"/>
        <v>88.603428256154004</v>
      </c>
      <c r="H41" s="17">
        <f t="shared" si="13"/>
        <v>886.03428256154007</v>
      </c>
      <c r="I41" s="29">
        <f t="shared" si="5"/>
        <v>2.2250485660981263</v>
      </c>
      <c r="J41" s="29">
        <f t="shared" si="6"/>
        <v>41.694115440739857</v>
      </c>
      <c r="K41" s="32">
        <f>IF((D40+L40+M40-AL40)/($C$21+$C$22)&gt;$C$8,$C$8,(D40+L40+M40-AL40)/($C$21+$C$22))</f>
        <v>1335.423674313191</v>
      </c>
      <c r="L41" s="97">
        <f t="shared" si="1"/>
        <v>1.624238273670773</v>
      </c>
      <c r="M41" s="96">
        <f t="shared" si="2"/>
        <v>18.00961964027077</v>
      </c>
      <c r="N41" s="98">
        <f t="shared" si="7"/>
        <v>1.7671458676442586</v>
      </c>
      <c r="O41" s="100">
        <f t="shared" si="3"/>
        <v>1.9999999999999998</v>
      </c>
      <c r="P41" s="104">
        <f>V41*$C$22</f>
        <v>0</v>
      </c>
      <c r="Q41" s="102">
        <f t="shared" si="14"/>
        <v>0</v>
      </c>
      <c r="R41" s="106">
        <f>IF(K41-H40&lt;0,0,K41-H40)</f>
        <v>537.99282000780488</v>
      </c>
      <c r="S41" s="106">
        <f>K41-V41</f>
        <v>1335.423674313191</v>
      </c>
      <c r="T41" s="106">
        <f>IF(R41&gt;0,$C$6-$C$8,IF($C$6-$C$8-W41&lt;0,0,$C$6-$C$8-W41))</f>
        <v>100</v>
      </c>
      <c r="U41" s="107">
        <f>IF(R41=0,IF(U40+(F41-AL41/$C$23)*$C$21/($C$21+$C$22)&gt;$C$8,$C$8,U40+F41*$C$21/($C$21+$C$22)),E41)</f>
        <v>662.45553836376837</v>
      </c>
      <c r="V41" s="107">
        <f>IF(R41&gt;0,0,IF(V40+(F41-AL41/$C$23)*$C$21/($C$21+$C$22)&gt;$C$8,$C$8,IF(U41=$C$8,V40+(F41-AL41/$C$23)*$C$21/$C$22,V40+(F41-AL41/$C$23)*$C$21/($C$21+$C$22))))</f>
        <v>0</v>
      </c>
      <c r="W41" s="203">
        <f>IF(R41&gt;0,0,IF(W40+AL41/$C$23&gt;$F$23,$F$23,W40+AL41/$C$23))</f>
        <v>0</v>
      </c>
      <c r="X41" s="105">
        <f>IF(R41=0,"-",FORECAST($C$8,Инклинометрия!$B$2:$B$152,Инклинометрия!$A$2:$A$152))</f>
        <v>1330</v>
      </c>
      <c r="Y41" s="105">
        <f>IF(R41=0,"-",FORECAST($C$8-R41,Инклинометрия!$B$2:$B$152,Инклинометрия!$A$2:$A$152))</f>
        <v>818.90682099258538</v>
      </c>
      <c r="Z41" s="105">
        <f>IF(R41&gt;0,FORECAST($C$8,Инклинометрия!$B$2:$B$152,Инклинометрия!$A$2:$A$152),IF(V41=$C$8,"-",FORECAST($C$8-V41,Инклинометрия!$B$2:$B$152,Инклинометрия!$A$2:$A$152)))</f>
        <v>1330</v>
      </c>
      <c r="AA41" s="105">
        <f>IF(S41=0,"-",FORECAST($C$8-(S41+V41),Инклинометрия!$B$2:$B$152,Инклинометрия!$A$2:$A$152))</f>
        <v>61.34750940246856</v>
      </c>
      <c r="AB41" s="105">
        <f>FORECAST($C$8+T41,Инклинометрия!$B$2:$B$152,Инклинометрия!$A$2:$A$152)</f>
        <v>1425</v>
      </c>
      <c r="AC41" s="105">
        <f>IF(R41=0,FORECAST($C$6-T41,Инклинометрия!$B$2:$B$152,Инклинометрия!$A$2:$A$152),FORECAST($C$8,Инклинометрия!$B$2:$B$152,Инклинометрия!$A$2:$A$152))</f>
        <v>1330</v>
      </c>
      <c r="AD41" s="107">
        <f>IF(R41=0,FORECAST($C$8,Инклинометрия!$B$2:$B$152,Инклинометрия!$A$2:$A$152),Y41)</f>
        <v>818.90682099258538</v>
      </c>
      <c r="AE41" s="107">
        <f>FORECAST($C$8-(R41+U41),Инклинометрия!$B$2:$B$152,Инклинометрия!$A$2:$A$152)</f>
        <v>189.57405954700539</v>
      </c>
      <c r="AF41" s="107" t="str">
        <f>IF(V41=0,"-",FORECAST($C$8,Инклинометрия!$B$2:$B$152,Инклинометрия!$A$2:$A$152))</f>
        <v>-</v>
      </c>
      <c r="AG41" s="107" t="str">
        <f>IF(V41=0,"-",FORECAST($C$8-V41,Инклинометрия!$B$2:$B$152,Инклинометрия!$A$2:$A$152))</f>
        <v>-</v>
      </c>
      <c r="AH41" s="107" t="str">
        <f>IF(W41=0,"-",FORECAST($C$8+W41,Инклинометрия!$B$2:$B$152,Инклинометрия!$A$2:$A$152))</f>
        <v>-</v>
      </c>
      <c r="AI41" s="107" t="str">
        <f>IF(W41=0,"-",FORECAST($C$8,Инклинометрия!$B$2:$B$152,Инклинометрия!$A$2:$A$152))</f>
        <v>-</v>
      </c>
      <c r="AK41" s="122">
        <f>2*PI()*$C$5*(AT40-AT39)/(LN(AN40/$K$11)*$K$10/$K$9+LN($K$12/AN40)*$K$10/$K$9)</f>
        <v>1.0136964205435364E-4</v>
      </c>
      <c r="AL41" s="67">
        <f>AK41*(B41-B40)</f>
        <v>2.0273928410870726E-3</v>
      </c>
      <c r="AM41" s="23">
        <f t="shared" ref="AM41:AM104" si="17">AL41+AM40</f>
        <v>2.7333552291079831E-2</v>
      </c>
      <c r="AN41" s="26">
        <f>AN40+AK41*(B41-B40)/(2*PI()*$C$5*AN40*$K$13)</f>
        <v>0.12018832459803981</v>
      </c>
      <c r="AO41" s="87">
        <f t="shared" si="8"/>
        <v>101325</v>
      </c>
      <c r="AP41" s="87">
        <f>IF(R41+U41&lt;$C$8,0,32*$L$23/$C$12^2*($K$10*R41+$K$8*U41)+32*$L$24/($C$14^2-$C$13^2)*($K$10*S41+$K$8*V41))</f>
        <v>0</v>
      </c>
      <c r="AQ41" s="66">
        <f>R41*$C$11*$C$9+U41*$C$11*$C$10</f>
        <v>11175764.70096422</v>
      </c>
      <c r="AR41" s="66">
        <f>S41*$C$11*$C$9+V41*$C$11*$C$10</f>
        <v>10480404.996009924</v>
      </c>
      <c r="AS41" s="87">
        <f>$C$11*(T41*$C$9+W41*$C$10)</f>
        <v>784800</v>
      </c>
      <c r="AT41" s="45">
        <f t="shared" si="4"/>
        <v>12061889.70096422</v>
      </c>
      <c r="AU41" s="75"/>
    </row>
    <row r="42" spans="1:60" ht="15" thickBot="1" x14ac:dyDescent="0.35">
      <c r="B42" s="41">
        <f t="shared" si="9"/>
        <v>220</v>
      </c>
      <c r="C42" s="8">
        <f t="shared" si="10"/>
        <v>2.2000000000000002</v>
      </c>
      <c r="D42" s="73">
        <f t="shared" si="0"/>
        <v>2.9424999999999999</v>
      </c>
      <c r="E42" s="29">
        <f t="shared" si="15"/>
        <v>728.70109220014524</v>
      </c>
      <c r="F42" s="29">
        <f t="shared" si="11"/>
        <v>66.245553836376899</v>
      </c>
      <c r="G42" s="29">
        <f t="shared" si="12"/>
        <v>88.603428256154118</v>
      </c>
      <c r="H42" s="17">
        <f t="shared" si="13"/>
        <v>974.63771081769414</v>
      </c>
      <c r="I42" s="29">
        <f t="shared" si="5"/>
        <v>2.2250485660981263</v>
      </c>
      <c r="J42" s="29">
        <f t="shared" si="6"/>
        <v>41.694115440739886</v>
      </c>
      <c r="K42" s="32">
        <f>IF((D41+L41+M41-AL41)/($C$21+$C$22)&gt;$C$8,$C$8,(D41+L41+M41-AL41)/($C$21+$C$22))</f>
        <v>1351.507910405443</v>
      </c>
      <c r="L42" s="97">
        <f t="shared" si="1"/>
        <v>1.405297717016901</v>
      </c>
      <c r="M42" s="96">
        <f t="shared" si="2"/>
        <v>18.226532804083561</v>
      </c>
      <c r="N42" s="98">
        <f t="shared" si="7"/>
        <v>1.7671458676442586</v>
      </c>
      <c r="O42" s="100">
        <f t="shared" si="3"/>
        <v>2.2000000000000002</v>
      </c>
      <c r="P42" s="104">
        <f>V42*$C$22</f>
        <v>0</v>
      </c>
      <c r="Q42" s="102">
        <f t="shared" si="14"/>
        <v>0</v>
      </c>
      <c r="R42" s="106">
        <f>IF(K42-H41&lt;0,0,K42-H41)</f>
        <v>465.47362784390293</v>
      </c>
      <c r="S42" s="106">
        <f>K42-V42</f>
        <v>1351.507910405443</v>
      </c>
      <c r="T42" s="106">
        <f>IF(R42&gt;0,$C$6-$C$8,IF($C$6-$C$8-W42&lt;0,0,$C$6-$C$8-W42))</f>
        <v>100</v>
      </c>
      <c r="U42" s="107">
        <f>IF(R42=0,IF(U41+(F42-AL42/$C$23)*$C$21/($C$21+$C$22)&gt;$C$8,$C$8,U41+F42*$C$21/($C$21+$C$22)),E42)</f>
        <v>728.70109220014524</v>
      </c>
      <c r="V42" s="107">
        <f>IF(R42&gt;0,0,IF(V41+(F42-AL42/$C$23)*$C$21/($C$21+$C$22)&gt;$C$8,$C$8,IF(U42=$C$8,V41+(F42-AL42/$C$23)*$C$21/$C$22,V41+(F42-AL42/$C$23)*$C$21/($C$21+$C$22))))</f>
        <v>0</v>
      </c>
      <c r="W42" s="203">
        <f>IF(R42&gt;0,0,IF(W41+AL42/$C$23&gt;$F$23,$F$23,W41+AL42/$C$23))</f>
        <v>0</v>
      </c>
      <c r="X42" s="105">
        <f>IF(R42=0,"-",FORECAST($C$8,Инклинометрия!$B$2:$B$152,Инклинометрия!$A$2:$A$152))</f>
        <v>1330</v>
      </c>
      <c r="Y42" s="105">
        <f>IF(R42=0,"-",FORECAST($C$8-R42,Инклинометрия!$B$2:$B$152,Инклинометрия!$A$2:$A$152))</f>
        <v>887.80005354829223</v>
      </c>
      <c r="Z42" s="105">
        <f>IF(R42&gt;0,FORECAST($C$8,Инклинометрия!$B$2:$B$152,Инклинометрия!$A$2:$A$152),IF(V42=$C$8,"-",FORECAST($C$8-V42,Инклинометрия!$B$2:$B$152,Инклинометрия!$A$2:$A$152)))</f>
        <v>1330</v>
      </c>
      <c r="AA42" s="105">
        <f>IF(S42=0,"-",FORECAST($C$8-(S42+V42),Инклинометрия!$B$2:$B$152,Инклинометрия!$A$2:$A$152))</f>
        <v>46.067485114829147</v>
      </c>
      <c r="AB42" s="105">
        <f>FORECAST($C$8+T42,Инклинометрия!$B$2:$B$152,Инклинометрия!$A$2:$A$152)</f>
        <v>1425</v>
      </c>
      <c r="AC42" s="105">
        <f>IF(R42=0,FORECAST($C$6-T42,Инклинометрия!$B$2:$B$152,Инклинометрия!$A$2:$A$152),FORECAST($C$8,Инклинометрия!$B$2:$B$152,Инклинометрия!$A$2:$A$152))</f>
        <v>1330</v>
      </c>
      <c r="AD42" s="107">
        <f>IF(R42=0,FORECAST($C$8,Инклинометрия!$B$2:$B$152,Инклинометрия!$A$2:$A$152),Y42)</f>
        <v>887.80005354829223</v>
      </c>
      <c r="AE42" s="107">
        <f>FORECAST($C$8-(R42+U42),Инклинометрия!$B$2:$B$152,Инклинометрия!$A$2:$A$152)</f>
        <v>195.53401595815421</v>
      </c>
      <c r="AF42" s="107" t="str">
        <f>IF(V42=0,"-",FORECAST($C$8,Инклинометрия!$B$2:$B$152,Инклинометрия!$A$2:$A$152))</f>
        <v>-</v>
      </c>
      <c r="AG42" s="107" t="str">
        <f>IF(V42=0,"-",FORECAST($C$8-V42,Инклинометрия!$B$2:$B$152,Инклинометрия!$A$2:$A$152))</f>
        <v>-</v>
      </c>
      <c r="AH42" s="107" t="str">
        <f>IF(W42=0,"-",FORECAST($C$8+W42,Инклинометрия!$B$2:$B$152,Инклинометрия!$A$2:$A$152))</f>
        <v>-</v>
      </c>
      <c r="AI42" s="107" t="str">
        <f>IF(W42=0,"-",FORECAST($C$8,Инклинометрия!$B$2:$B$152,Инклинометрия!$A$2:$A$152))</f>
        <v>-</v>
      </c>
      <c r="AK42" s="122">
        <f>2*PI()*$C$5*(AT41-AT40)/(LN(AN41/$K$11)*$K$10/$K$9+LN($K$12/AN41)*$K$10/$K$9)</f>
        <v>1.0136964050234131E-4</v>
      </c>
      <c r="AL42" s="67">
        <f>AK42*(B42-B41)</f>
        <v>2.0273928100468263E-3</v>
      </c>
      <c r="AM42" s="23">
        <f t="shared" si="17"/>
        <v>2.9360945101126659E-2</v>
      </c>
      <c r="AN42" s="26">
        <f>AN41+AK42*(B42-B41)/(2*PI()*$C$5*AN41*$K$13)</f>
        <v>0.12153067456583852</v>
      </c>
      <c r="AO42" s="87">
        <f t="shared" si="8"/>
        <v>101325</v>
      </c>
      <c r="AP42" s="87">
        <f>IF(R42+U42&lt;$C$8,0,32*$L$23/$C$12^2*($K$10*R42+$K$8*U42)+32*$L$24/($C$14^2-$C$13^2)*($K$10*S42+$K$8*V42))</f>
        <v>0</v>
      </c>
      <c r="AQ42" s="66">
        <f>R42*$C$11*$C$9+U42*$C$11*$C$10</f>
        <v>11301993.785816215</v>
      </c>
      <c r="AR42" s="66">
        <f>S42*$C$11*$C$9+V42*$C$11*$C$10</f>
        <v>10606634.080861919</v>
      </c>
      <c r="AS42" s="87">
        <f>$C$11*(T42*$C$9+W42*$C$10)</f>
        <v>784800</v>
      </c>
      <c r="AT42" s="45">
        <f t="shared" si="4"/>
        <v>12188118.785816215</v>
      </c>
      <c r="AU42" s="75"/>
    </row>
    <row r="43" spans="1:60" ht="15" thickBot="1" x14ac:dyDescent="0.35">
      <c r="B43" s="41">
        <f t="shared" si="9"/>
        <v>240</v>
      </c>
      <c r="C43" s="8">
        <f t="shared" si="10"/>
        <v>2.4</v>
      </c>
      <c r="D43" s="73">
        <f t="shared" si="0"/>
        <v>3.21</v>
      </c>
      <c r="E43" s="29">
        <f t="shared" si="15"/>
        <v>794.946646036522</v>
      </c>
      <c r="F43" s="29">
        <f t="shared" si="11"/>
        <v>66.245553836376743</v>
      </c>
      <c r="G43" s="29">
        <f t="shared" si="12"/>
        <v>88.60342825615389</v>
      </c>
      <c r="H43" s="17">
        <f t="shared" si="13"/>
        <v>1063.241139073848</v>
      </c>
      <c r="I43" s="29">
        <f t="shared" si="5"/>
        <v>2.2250485660981263</v>
      </c>
      <c r="J43" s="29">
        <f t="shared" si="6"/>
        <v>41.694115440739829</v>
      </c>
      <c r="K43" s="32">
        <f>IF((D42+L42+M42-AL42)/($C$21+$C$22)&gt;$C$8,$C$8,(D42+L42+M42-AL42)/($C$21+$C$22))</f>
        <v>1367.5921464995756</v>
      </c>
      <c r="L43" s="97">
        <f t="shared" si="1"/>
        <v>1.1863571603687064</v>
      </c>
      <c r="M43" s="96">
        <f t="shared" si="2"/>
        <v>18.443445967921708</v>
      </c>
      <c r="N43" s="98">
        <f t="shared" si="7"/>
        <v>1.7671458676442586</v>
      </c>
      <c r="O43" s="100">
        <f t="shared" si="3"/>
        <v>2.4</v>
      </c>
      <c r="P43" s="104">
        <f>V43*$C$22</f>
        <v>0</v>
      </c>
      <c r="Q43" s="102">
        <f t="shared" si="14"/>
        <v>0</v>
      </c>
      <c r="R43" s="106">
        <f>IF(K43-H42&lt;0,0,K43-H42)</f>
        <v>392.95443568188148</v>
      </c>
      <c r="S43" s="106">
        <f>K43-V43</f>
        <v>1367.5921464995756</v>
      </c>
      <c r="T43" s="106">
        <f>IF(R43&gt;0,$C$6-$C$8,IF($C$6-$C$8-W43&lt;0,0,$C$6-$C$8-W43))</f>
        <v>100</v>
      </c>
      <c r="U43" s="107">
        <f>IF(R43=0,IF(U42+(F43-AL43/$C$23)*$C$21/($C$21+$C$22)&gt;$C$8,$C$8,U42+F43*$C$21/($C$21+$C$22)),E43)</f>
        <v>794.946646036522</v>
      </c>
      <c r="V43" s="107">
        <f>IF(R43&gt;0,0,IF(V42+(F43-AL43/$C$23)*$C$21/($C$21+$C$22)&gt;$C$8,$C$8,IF(U43=$C$8,V42+(F43-AL43/$C$23)*$C$21/$C$22,V42+(F43-AL43/$C$23)*$C$21/($C$21+$C$22))))</f>
        <v>0</v>
      </c>
      <c r="W43" s="203">
        <f>IF(R43&gt;0,0,IF(W42+AL43/$C$23&gt;$F$23,$F$23,W42+AL43/$C$23))</f>
        <v>0</v>
      </c>
      <c r="X43" s="105">
        <f>IF(R43=0,"-",FORECAST($C$8,Инклинометрия!$B$2:$B$152,Инклинометрия!$A$2:$A$152))</f>
        <v>1330</v>
      </c>
      <c r="Y43" s="105">
        <f>IF(R43=0,"-",FORECAST($C$8-R43,Инклинометрия!$B$2:$B$152,Инклинометрия!$A$2:$A$152))</f>
        <v>956.6932861022126</v>
      </c>
      <c r="Z43" s="105">
        <f>IF(R43&gt;0,FORECAST($C$8,Инклинометрия!$B$2:$B$152,Инклинометрия!$A$2:$A$152),IF(V43=$C$8,"-",FORECAST($C$8-V43,Инклинометрия!$B$2:$B$152,Инклинометрия!$A$2:$A$152)))</f>
        <v>1330</v>
      </c>
      <c r="AA43" s="105">
        <f>IF(S43=0,"-",FORECAST($C$8-(S43+V43),Инклинометрия!$B$2:$B$152,Инклинометрия!$A$2:$A$152))</f>
        <v>30.787460825403159</v>
      </c>
      <c r="AB43" s="105">
        <f>FORECAST($C$8+T43,Инклинометрия!$B$2:$B$152,Инклинометрия!$A$2:$A$152)</f>
        <v>1425</v>
      </c>
      <c r="AC43" s="105">
        <f>IF(R43=0,FORECAST($C$6-T43,Инклинометрия!$B$2:$B$152,Инклинометрия!$A$2:$A$152),FORECAST($C$8,Инклинометрия!$B$2:$B$152,Инклинометрия!$A$2:$A$152))</f>
        <v>1330</v>
      </c>
      <c r="AD43" s="107">
        <f>IF(R43=0,FORECAST($C$8,Инклинометрия!$B$2:$B$152,Инклинометрия!$A$2:$A$152),Y43)</f>
        <v>956.6932861022126</v>
      </c>
      <c r="AE43" s="107">
        <f>FORECAST($C$8-(R43+U43),Инклинометрия!$B$2:$B$152,Инклинометрия!$A$2:$A$152)</f>
        <v>201.49397236751668</v>
      </c>
      <c r="AF43" s="107" t="str">
        <f>IF(V43=0,"-",FORECAST($C$8,Инклинометрия!$B$2:$B$152,Инклинометрия!$A$2:$A$152))</f>
        <v>-</v>
      </c>
      <c r="AG43" s="107" t="str">
        <f>IF(V43=0,"-",FORECAST($C$8-V43,Инклинометрия!$B$2:$B$152,Инклинометрия!$A$2:$A$152))</f>
        <v>-</v>
      </c>
      <c r="AH43" s="107" t="str">
        <f>IF(W43=0,"-",FORECAST($C$8+W43,Инклинометрия!$B$2:$B$152,Инклинометрия!$A$2:$A$152))</f>
        <v>-</v>
      </c>
      <c r="AI43" s="107" t="str">
        <f>IF(W43=0,"-",FORECAST($C$8,Инклинометрия!$B$2:$B$152,Инклинометрия!$A$2:$A$152))</f>
        <v>-</v>
      </c>
      <c r="AK43" s="122">
        <f>2*PI()*$C$5*(AT42-AT41)/(LN(AN42/$K$11)*$K$10/$K$9+LN($K$12/AN42)*$K$10/$K$9)</f>
        <v>1.0136964048783487E-4</v>
      </c>
      <c r="AL43" s="67">
        <f>AK43*(B43-B42)</f>
        <v>2.0273928097566973E-3</v>
      </c>
      <c r="AM43" s="23">
        <f t="shared" si="17"/>
        <v>3.1388337910883357E-2</v>
      </c>
      <c r="AN43" s="26">
        <f>AN42+AK43*(B43-B42)/(2*PI()*$C$5*AN42*$K$13)</f>
        <v>0.1228581977957328</v>
      </c>
      <c r="AO43" s="87">
        <f t="shared" si="8"/>
        <v>101325</v>
      </c>
      <c r="AP43" s="87">
        <f>IF(R43+U43&lt;$C$8,0,32*$L$23/$C$12^2*($K$10*R43+$K$8*U43)+32*$L$24/($C$14^2-$C$13^2)*($K$10*S43+$K$8*V43))</f>
        <v>0</v>
      </c>
      <c r="AQ43" s="66">
        <f>R43*$C$11*$C$9+U43*$C$11*$C$10</f>
        <v>11428222.870682966</v>
      </c>
      <c r="AR43" s="66">
        <f>S43*$C$11*$C$9+V43*$C$11*$C$10</f>
        <v>10732863.165728671</v>
      </c>
      <c r="AS43" s="87">
        <f>$C$11*(T43*$C$9+W43*$C$10)</f>
        <v>784800</v>
      </c>
      <c r="AT43" s="45">
        <f t="shared" si="4"/>
        <v>12314347.870682966</v>
      </c>
      <c r="AU43" s="75"/>
    </row>
    <row r="44" spans="1:60" ht="15" thickBot="1" x14ac:dyDescent="0.35">
      <c r="B44" s="41">
        <f t="shared" si="9"/>
        <v>260</v>
      </c>
      <c r="C44" s="8">
        <f t="shared" si="10"/>
        <v>2.6</v>
      </c>
      <c r="D44" s="73">
        <f t="shared" si="0"/>
        <v>3.4775</v>
      </c>
      <c r="E44" s="29">
        <f t="shared" si="15"/>
        <v>861.19219987289898</v>
      </c>
      <c r="F44" s="29">
        <f t="shared" si="11"/>
        <v>66.245553836376899</v>
      </c>
      <c r="G44" s="29">
        <f t="shared" si="12"/>
        <v>88.603428256154118</v>
      </c>
      <c r="H44" s="17">
        <f t="shared" si="13"/>
        <v>1151.8445673300021</v>
      </c>
      <c r="I44" s="29">
        <f t="shared" si="5"/>
        <v>2.2250485660981263</v>
      </c>
      <c r="J44" s="29">
        <f t="shared" si="6"/>
        <v>41.694115440739886</v>
      </c>
      <c r="K44" s="32">
        <f>IF((D43+L43+M43-AL43)/($C$21+$C$22)&gt;$C$8,$C$8,(D43+L43+M43-AL43)/($C$21+$C$22))</f>
        <v>1383.6763825937253</v>
      </c>
      <c r="L44" s="97">
        <f t="shared" si="1"/>
        <v>0.96741660372056393</v>
      </c>
      <c r="M44" s="96">
        <f t="shared" si="2"/>
        <v>18.660359131760092</v>
      </c>
      <c r="N44" s="98">
        <f t="shared" si="7"/>
        <v>1.7671458676442586</v>
      </c>
      <c r="O44" s="100">
        <f t="shared" si="3"/>
        <v>2.6</v>
      </c>
      <c r="P44" s="104">
        <f>V44*$C$22</f>
        <v>0</v>
      </c>
      <c r="Q44" s="102">
        <f t="shared" si="14"/>
        <v>0</v>
      </c>
      <c r="R44" s="106">
        <f>IF(K44-H43&lt;0,0,K44-H43)</f>
        <v>320.4352435198773</v>
      </c>
      <c r="S44" s="106">
        <f>K44-V44</f>
        <v>1383.6763825937253</v>
      </c>
      <c r="T44" s="106">
        <f>IF(R44&gt;0,$C$6-$C$8,IF($C$6-$C$8-W44&lt;0,0,$C$6-$C$8-W44))</f>
        <v>100</v>
      </c>
      <c r="U44" s="107">
        <f>IF(R44=0,IF(U43+(F44-AL44/$C$23)*$C$21/($C$21+$C$22)&gt;$C$8,$C$8,U43+F44*$C$21/($C$21+$C$22)),E44)</f>
        <v>861.19219987289898</v>
      </c>
      <c r="V44" s="107">
        <f>IF(R44&gt;0,0,IF(V43+(F44-AL44/$C$23)*$C$21/($C$21+$C$22)&gt;$C$8,$C$8,IF(U44=$C$8,V43+(F44-AL44/$C$23)*$C$21/$C$22,V43+(F44-AL44/$C$23)*$C$21/($C$21+$C$22))))</f>
        <v>0</v>
      </c>
      <c r="W44" s="203">
        <f>IF(R44&gt;0,0,IF(W43+AL44/$C$23&gt;$F$23,$F$23,W43+AL44/$C$23))</f>
        <v>0</v>
      </c>
      <c r="X44" s="105">
        <f>IF(R44=0,"-",FORECAST($C$8,Инклинометрия!$B$2:$B$152,Инклинометрия!$A$2:$A$152))</f>
        <v>1330</v>
      </c>
      <c r="Y44" s="105">
        <f>IF(R44=0,"-",FORECAST($C$8-R44,Инклинометрия!$B$2:$B$152,Инклинометрия!$A$2:$A$152))</f>
        <v>1025.5865186561166</v>
      </c>
      <c r="Z44" s="105">
        <f>IF(R44&gt;0,FORECAST($C$8,Инклинометрия!$B$2:$B$152,Инклинометрия!$A$2:$A$152),IF(V44=$C$8,"-",FORECAST($C$8-V44,Инклинометрия!$B$2:$B$152,Инклинометрия!$A$2:$A$152)))</f>
        <v>1330</v>
      </c>
      <c r="AA44" s="105">
        <f>IF(S44=0,"-",FORECAST($C$8-(S44+V44),Инклинометрия!$B$2:$B$152,Инклинометрия!$A$2:$A$152))</f>
        <v>15.50743653596097</v>
      </c>
      <c r="AB44" s="105">
        <f>FORECAST($C$8+T44,Инклинометрия!$B$2:$B$152,Инклинометрия!$A$2:$A$152)</f>
        <v>1425</v>
      </c>
      <c r="AC44" s="105">
        <f>IF(R44=0,FORECAST($C$6-T44,Инклинометрия!$B$2:$B$152,Инклинометрия!$A$2:$A$152),FORECAST($C$8,Инклинометрия!$B$2:$B$152,Инклинометрия!$A$2:$A$152))</f>
        <v>1330</v>
      </c>
      <c r="AD44" s="107">
        <f>IF(R44=0,FORECAST($C$8,Инклинометрия!$B$2:$B$152,Инклинометрия!$A$2:$A$152),Y44)</f>
        <v>1025.5865186561166</v>
      </c>
      <c r="AE44" s="107">
        <f>FORECAST($C$8-(R44+U44),Инклинометрия!$B$2:$B$152,Инклинометрия!$A$2:$A$152)</f>
        <v>207.45392877686251</v>
      </c>
      <c r="AF44" s="107" t="str">
        <f>IF(V44=0,"-",FORECAST($C$8,Инклинометрия!$B$2:$B$152,Инклинометрия!$A$2:$A$152))</f>
        <v>-</v>
      </c>
      <c r="AG44" s="107" t="str">
        <f>IF(V44=0,"-",FORECAST($C$8-V44,Инклинометрия!$B$2:$B$152,Инклинометрия!$A$2:$A$152))</f>
        <v>-</v>
      </c>
      <c r="AH44" s="107" t="str">
        <f>IF(W44=0,"-",FORECAST($C$8+W44,Инклинометрия!$B$2:$B$152,Инклинометрия!$A$2:$A$152))</f>
        <v>-</v>
      </c>
      <c r="AI44" s="107" t="str">
        <f>IF(W44=0,"-",FORECAST($C$8,Инклинометрия!$B$2:$B$152,Инклинометрия!$A$2:$A$152))</f>
        <v>-</v>
      </c>
      <c r="AK44" s="122">
        <f>2*PI()*$C$5*(AT43-AT42)/(LN(AN43/$K$11)*$K$10/$K$9+LN($K$12/AN43)*$K$10/$K$9)</f>
        <v>1.0136964049968474E-4</v>
      </c>
      <c r="AL44" s="67">
        <f>AK44*(B44-B43)</f>
        <v>2.0273928099936948E-3</v>
      </c>
      <c r="AM44" s="23">
        <f t="shared" si="17"/>
        <v>3.341573072087705E-2</v>
      </c>
      <c r="AN44" s="26">
        <f>AN43+AK44*(B44-B43)/(2*PI()*$C$5*AN43*$K$13)</f>
        <v>0.124171376700717</v>
      </c>
      <c r="AO44" s="87">
        <f t="shared" si="8"/>
        <v>101325</v>
      </c>
      <c r="AP44" s="87">
        <f>IF(R44+U44&lt;$C$8,0,32*$L$23/$C$12^2*($K$10*R44+$K$8*U44)+32*$L$24/($C$14^2-$C$13^2)*($K$10*S44+$K$8*V44))</f>
        <v>0</v>
      </c>
      <c r="AQ44" s="66">
        <f>R44*$C$11*$C$9+U44*$C$11*$C$10</f>
        <v>11554451.955549855</v>
      </c>
      <c r="AR44" s="66">
        <f>S44*$C$11*$C$9+V44*$C$11*$C$10</f>
        <v>10859092.250595557</v>
      </c>
      <c r="AS44" s="87">
        <f>$C$11*(T44*$C$9+W44*$C$10)</f>
        <v>784800</v>
      </c>
      <c r="AT44" s="45">
        <f t="shared" si="4"/>
        <v>12440576.955549855</v>
      </c>
      <c r="AU44" s="75"/>
    </row>
    <row r="45" spans="1:60" ht="15" thickBot="1" x14ac:dyDescent="0.35">
      <c r="B45" s="41">
        <f t="shared" si="9"/>
        <v>280</v>
      </c>
      <c r="C45" s="8">
        <f t="shared" si="10"/>
        <v>2.8000000000000003</v>
      </c>
      <c r="D45" s="73">
        <f t="shared" si="0"/>
        <v>3.7450000000000006</v>
      </c>
      <c r="E45" s="29">
        <f t="shared" si="15"/>
        <v>927.43775370927574</v>
      </c>
      <c r="F45" s="29">
        <f t="shared" si="11"/>
        <v>66.245553836376899</v>
      </c>
      <c r="G45" s="29">
        <f t="shared" si="12"/>
        <v>88.603428256154118</v>
      </c>
      <c r="H45" s="17">
        <f t="shared" si="13"/>
        <v>1240.4479955861561</v>
      </c>
      <c r="I45" s="29">
        <f t="shared" si="5"/>
        <v>2.2250485660981263</v>
      </c>
      <c r="J45" s="29">
        <f t="shared" si="6"/>
        <v>41.694115440739886</v>
      </c>
      <c r="K45" s="32">
        <f>IF((D44+L44+M44-AL44)/($C$21+$C$22)&gt;$C$8,$C$8,(D44+L44+M44-AL44)/($C$21+$C$22))</f>
        <v>1399.7606186878611</v>
      </c>
      <c r="L45" s="97">
        <f>R45*$C$21</f>
        <v>0.74847604707237891</v>
      </c>
      <c r="M45" s="96">
        <f t="shared" si="2"/>
        <v>18.877272295598285</v>
      </c>
      <c r="N45" s="98">
        <f t="shared" si="7"/>
        <v>1.7671458676442586</v>
      </c>
      <c r="O45" s="100">
        <f t="shared" si="3"/>
        <v>2.8</v>
      </c>
      <c r="P45" s="104">
        <f>V45*$C$22</f>
        <v>0</v>
      </c>
      <c r="Q45" s="102">
        <f t="shared" si="14"/>
        <v>0</v>
      </c>
      <c r="R45" s="106">
        <f>IF(K45-H44&lt;0,0,K45-H44)</f>
        <v>247.91605135785903</v>
      </c>
      <c r="S45" s="106">
        <f>K45-V45</f>
        <v>1399.7606186878611</v>
      </c>
      <c r="T45" s="106">
        <f>IF(R45&gt;0,$C$6-$C$8,IF($C$6-$C$8-W45&lt;0,0,$C$6-$C$8-W45))</f>
        <v>100</v>
      </c>
      <c r="U45" s="107">
        <f>IF(R45=0,IF(U44+(F45-AL45/$C$23)*$C$21/($C$21+$C$22)&gt;$C$8,$C$8,U44+F45*$C$21/($C$21+$C$22)),E45)</f>
        <v>927.43775370927574</v>
      </c>
      <c r="V45" s="107">
        <f>IF(R45&gt;0,0,IF(V44+(F45-AL45/$C$23)*$C$21/($C$21+$C$22)&gt;$C$8,$C$8,IF(U45=$C$8,V44+(F45-AL45/$C$23)*$C$21/$C$22,V44+(F45-AL45/$C$23)*$C$21/($C$21+$C$22))))</f>
        <v>0</v>
      </c>
      <c r="W45" s="203">
        <f>IF(R45&gt;0,0,IF(W44+AL45/$C$23&gt;$F$23,$F$23,W44+AL45/$C$23))</f>
        <v>0</v>
      </c>
      <c r="X45" s="105">
        <f>IF(R45=0,"-",FORECAST($C$8,Инклинометрия!$B$2:$B$152,Инклинометрия!$A$2:$A$152))</f>
        <v>1330</v>
      </c>
      <c r="Y45" s="105">
        <f>IF(R45=0,"-",FORECAST($C$8-R45,Инклинометрия!$B$2:$B$152,Инклинометрия!$A$2:$A$152))</f>
        <v>1094.4797512100338</v>
      </c>
      <c r="Z45" s="105">
        <f>IF(R45&gt;0,FORECAST($C$8,Инклинометрия!$B$2:$B$152,Инклинометрия!$A$2:$A$152),IF(V45=$C$8,"-",FORECAST($C$8-V45,Инклинометрия!$B$2:$B$152,Инклинометрия!$A$2:$A$152)))</f>
        <v>1330</v>
      </c>
      <c r="AA45" s="105">
        <f>IF(S45=0,"-",FORECAST($C$8-(S45+V45),Инклинометрия!$B$2:$B$152,Инклинометрия!$A$2:$A$152))</f>
        <v>0.22741224653195785</v>
      </c>
      <c r="AB45" s="105">
        <f>FORECAST($C$8+T45,Инклинометрия!$B$2:$B$152,Инклинометрия!$A$2:$A$152)</f>
        <v>1425</v>
      </c>
      <c r="AC45" s="105">
        <f>IF(R45=0,FORECAST($C$6-T45,Инклинометрия!$B$2:$B$152,Инклинометрия!$A$2:$A$152),FORECAST($C$8,Инклинометрия!$B$2:$B$152,Инклинометрия!$A$2:$A$152))</f>
        <v>1330</v>
      </c>
      <c r="AD45" s="107">
        <f>IF(R45=0,FORECAST($C$8,Инклинометрия!$B$2:$B$152,Инклинометрия!$A$2:$A$152),Y45)</f>
        <v>1094.4797512100338</v>
      </c>
      <c r="AE45" s="107">
        <f>FORECAST($C$8-(R45+U45),Инклинометрия!$B$2:$B$152,Инклинометрия!$A$2:$A$152)</f>
        <v>213.41388518622196</v>
      </c>
      <c r="AF45" s="107" t="str">
        <f>IF(V45=0,"-",FORECAST($C$8,Инклинометрия!$B$2:$B$152,Инклинометрия!$A$2:$A$152))</f>
        <v>-</v>
      </c>
      <c r="AG45" s="107" t="str">
        <f>IF(V45=0,"-",FORECAST($C$8-V45,Инклинометрия!$B$2:$B$152,Инклинометрия!$A$2:$A$152))</f>
        <v>-</v>
      </c>
      <c r="AH45" s="107" t="str">
        <f>IF(W45=0,"-",FORECAST($C$8+W45,Инклинометрия!$B$2:$B$152,Инклинометрия!$A$2:$A$152))</f>
        <v>-</v>
      </c>
      <c r="AI45" s="107" t="str">
        <f>IF(W45=0,"-",FORECAST($C$8,Инклинометрия!$B$2:$B$152,Инклинометрия!$A$2:$A$152))</f>
        <v>-</v>
      </c>
      <c r="AK45" s="122">
        <f>2*PI()*$C$5*(AT44-AT43)/(LN(AN44/$K$11)*$K$10/$K$9+LN($K$12/AN44)*$K$10/$K$9)</f>
        <v>1.0136964049979545E-4</v>
      </c>
      <c r="AL45" s="67">
        <f>AK45*(B45-B44)</f>
        <v>2.0273928099959091E-3</v>
      </c>
      <c r="AM45" s="23">
        <f t="shared" si="17"/>
        <v>3.5443123530872957E-2</v>
      </c>
      <c r="AN45" s="26">
        <f>AN44+AK45*(B45-B44)/(2*PI()*$C$5*AN44*$K$13)</f>
        <v>0.12547066803449003</v>
      </c>
      <c r="AO45" s="87">
        <f t="shared" si="8"/>
        <v>101325</v>
      </c>
      <c r="AP45" s="87">
        <f>IF(R45+U45&lt;$C$8,0,32*$L$23/$C$12^2*($K$10*R45+$K$8*U45)+32*$L$24/($C$14^2-$C$13^2)*($K$10*S45+$K$8*V45))</f>
        <v>0</v>
      </c>
      <c r="AQ45" s="66">
        <f>R45*$C$11*$C$9+U45*$C$11*$C$10</f>
        <v>11680681.040416634</v>
      </c>
      <c r="AR45" s="66">
        <f>S45*$C$11*$C$9+V45*$C$11*$C$10</f>
        <v>10985321.335462334</v>
      </c>
      <c r="AS45" s="87">
        <f>$C$11*(T45*$C$9+W45*$C$10)</f>
        <v>784800</v>
      </c>
      <c r="AT45" s="45">
        <f t="shared" si="4"/>
        <v>12566806.040416634</v>
      </c>
      <c r="AU45" s="75"/>
    </row>
    <row r="46" spans="1:60" ht="15" thickBot="1" x14ac:dyDescent="0.35">
      <c r="B46" s="41">
        <f t="shared" si="9"/>
        <v>300</v>
      </c>
      <c r="C46" s="8">
        <f t="shared" si="10"/>
        <v>3</v>
      </c>
      <c r="D46" s="73">
        <f t="shared" si="0"/>
        <v>4.0125000000000002</v>
      </c>
      <c r="E46" s="29">
        <f t="shared" si="15"/>
        <v>993.6833075456525</v>
      </c>
      <c r="F46" s="29">
        <f t="shared" si="11"/>
        <v>66.245553836376743</v>
      </c>
      <c r="G46" s="29">
        <f t="shared" si="12"/>
        <v>88.60342825615389</v>
      </c>
      <c r="H46" s="17">
        <f t="shared" si="13"/>
        <v>1329.05142384231</v>
      </c>
      <c r="I46" s="29">
        <f t="shared" si="5"/>
        <v>2.2250485660981263</v>
      </c>
      <c r="J46" s="29">
        <f t="shared" si="6"/>
        <v>41.694115440739829</v>
      </c>
      <c r="K46" s="32">
        <f>IF((D45+L45+M45-AL45)/($C$21+$C$22)&gt;$C$8,$C$8,(D45+L45+M45-AL45)/($C$21+$C$22))</f>
        <v>1400</v>
      </c>
      <c r="L46" s="97">
        <f t="shared" si="1"/>
        <v>0.48169875613970781</v>
      </c>
      <c r="M46" s="96">
        <f t="shared" si="2"/>
        <v>18.880500609176615</v>
      </c>
      <c r="N46" s="98">
        <f t="shared" si="7"/>
        <v>1.7671458676442586</v>
      </c>
      <c r="O46" s="100">
        <f t="shared" si="3"/>
        <v>2.9999999999999996</v>
      </c>
      <c r="P46" s="104">
        <f>V46*$C$22</f>
        <v>0</v>
      </c>
      <c r="Q46" s="102">
        <f t="shared" si="14"/>
        <v>0</v>
      </c>
      <c r="R46" s="106">
        <f>IF(K46-H45&lt;0,0,K46-H45)</f>
        <v>159.55200441384386</v>
      </c>
      <c r="S46" s="106">
        <f>K46-V46</f>
        <v>1400</v>
      </c>
      <c r="T46" s="106">
        <f>IF(R46&gt;0,$C$6-$C$8,IF($C$6-$C$8-W46&lt;0,0,$C$6-$C$8-W46))</f>
        <v>100</v>
      </c>
      <c r="U46" s="107">
        <f>IF(R46=0,IF(U45+(F46-AL46/$C$23)*$C$21/($C$21+$C$22)&gt;$C$8,$C$8,U45+F46*$C$21/($C$21+$C$22)),E46)</f>
        <v>993.6833075456525</v>
      </c>
      <c r="V46" s="107">
        <f>IF(R46&gt;0,0,IF(V45+(F46-AL46/$C$23)*$C$21/($C$21+$C$22)&gt;$C$8,$C$8,IF(U46=$C$8,V45+(F46-AL46/$C$23)*$C$21/$C$22,V45+(F46-AL46/$C$23)*$C$21/($C$21+$C$22))))</f>
        <v>0</v>
      </c>
      <c r="W46" s="203">
        <f>IF(R46&gt;0,0,IF(W45+AL46/$C$23&gt;$F$23,$F$23,W45+AL46/$C$23))</f>
        <v>0</v>
      </c>
      <c r="X46" s="105">
        <f>IF(R46=0,"-",FORECAST($C$8,Инклинометрия!$B$2:$B$152,Инклинометрия!$A$2:$A$152))</f>
        <v>1330</v>
      </c>
      <c r="Y46" s="105">
        <f>IF(R46=0,"-",FORECAST($C$8-R46,Инклинометрия!$B$2:$B$152,Инклинометрия!$A$2:$A$152))</f>
        <v>1178.4255958068484</v>
      </c>
      <c r="Z46" s="105">
        <f>IF(R46&gt;0,FORECAST($C$8,Инклинометрия!$B$2:$B$152,Инклинометрия!$A$2:$A$152),IF(V46=$C$8,"-",FORECAST($C$8-V46,Инклинометрия!$B$2:$B$152,Инклинометрия!$A$2:$A$152)))</f>
        <v>1330</v>
      </c>
      <c r="AA46" s="105">
        <f>IF(S46=0,"-",FORECAST($C$8-(S46+V46),Инклинометрия!$B$2:$B$152,Инклинометрия!$A$2:$A$152))</f>
        <v>0</v>
      </c>
      <c r="AB46" s="105">
        <f>FORECAST($C$8+T46,Инклинометрия!$B$2:$B$152,Инклинометрия!$A$2:$A$152)</f>
        <v>1425</v>
      </c>
      <c r="AC46" s="105">
        <f>IF(R46=0,FORECAST($C$6-T46,Инклинометрия!$B$2:$B$152,Инклинометрия!$A$2:$A$152),FORECAST($C$8,Инклинометрия!$B$2:$B$152,Инклинометрия!$A$2:$A$152))</f>
        <v>1330</v>
      </c>
      <c r="AD46" s="107">
        <f>IF(R46=0,FORECAST($C$8,Инклинометрия!$B$2:$B$152,Инклинометрия!$A$2:$A$152),Y46)</f>
        <v>1178.4255958068484</v>
      </c>
      <c r="AE46" s="107">
        <f>FORECAST($C$8-(R46+U46),Инклинометрия!$B$2:$B$152,Инклинометрия!$A$2:$A$152)</f>
        <v>234.42645363847845</v>
      </c>
      <c r="AF46" s="107" t="str">
        <f>IF(V46=0,"-",FORECAST($C$8,Инклинометрия!$B$2:$B$152,Инклинометрия!$A$2:$A$152))</f>
        <v>-</v>
      </c>
      <c r="AG46" s="107" t="str">
        <f>IF(V46=0,"-",FORECAST($C$8-V46,Инклинометрия!$B$2:$B$152,Инклинометрия!$A$2:$A$152))</f>
        <v>-</v>
      </c>
      <c r="AH46" s="107" t="str">
        <f>IF(W46=0,"-",FORECAST($C$8+W46,Инклинометрия!$B$2:$B$152,Инклинометрия!$A$2:$A$152))</f>
        <v>-</v>
      </c>
      <c r="AI46" s="107" t="str">
        <f>IF(W46=0,"-",FORECAST($C$8,Инклинометрия!$B$2:$B$152,Инклинометрия!$A$2:$A$152))</f>
        <v>-</v>
      </c>
      <c r="AK46" s="122">
        <f>2*PI()*$C$5*(AT45-AT44)/(LN(AN45/$K$11)*$K$10/$K$9+LN($K$12/AN45)*$K$10/$K$9)</f>
        <v>1.013696404997072E-4</v>
      </c>
      <c r="AL46" s="67">
        <f>AK46*(B46-B45)</f>
        <v>2.0273928099941441E-3</v>
      </c>
      <c r="AM46" s="23">
        <f t="shared" si="17"/>
        <v>3.7470516340867101E-2</v>
      </c>
      <c r="AN46" s="26">
        <f>AN45+AK46*(B46-B45)/(2*PI()*$C$5*AN45*$K$13)</f>
        <v>0.12675650476571249</v>
      </c>
      <c r="AO46" s="87">
        <f t="shared" si="8"/>
        <v>101325</v>
      </c>
      <c r="AP46" s="87">
        <f>IF(R46+U46&lt;$C$8,0,32*$L$23/$C$12^2*($K$10*R46+$K$8*U46)+32*$L$24/($C$14^2-$C$13^2)*($K$10*S46+$K$8*V46))</f>
        <v>0</v>
      </c>
      <c r="AQ46" s="66">
        <f>R46*$C$11*$C$9+U46*$C$11*$C$10</f>
        <v>11682559.704954298</v>
      </c>
      <c r="AR46" s="66">
        <f>S46*$C$11*$C$9+V46*$C$11*$C$10</f>
        <v>10987200</v>
      </c>
      <c r="AS46" s="87">
        <f>$C$11*(T46*$C$9+W46*$C$10)</f>
        <v>784800</v>
      </c>
      <c r="AT46" s="45">
        <f>SUM(AQ46,AS46,AO46)</f>
        <v>12568684.704954298</v>
      </c>
      <c r="AU46" s="75"/>
    </row>
    <row r="47" spans="1:60" ht="15" thickBot="1" x14ac:dyDescent="0.35">
      <c r="B47" s="41">
        <f t="shared" si="9"/>
        <v>320</v>
      </c>
      <c r="C47" s="8">
        <f t="shared" si="10"/>
        <v>3.2</v>
      </c>
      <c r="D47" s="73">
        <f t="shared" si="0"/>
        <v>4.28</v>
      </c>
      <c r="E47" s="29">
        <f t="shared" si="15"/>
        <v>1059.9288613820295</v>
      </c>
      <c r="F47" s="29">
        <f t="shared" si="11"/>
        <v>66.245553836376899</v>
      </c>
      <c r="G47" s="29">
        <f t="shared" si="12"/>
        <v>88.603428256154118</v>
      </c>
      <c r="H47" s="17">
        <f t="shared" si="13"/>
        <v>1417.6548520984641</v>
      </c>
      <c r="I47" s="29">
        <f t="shared" si="5"/>
        <v>2.2250485660981263</v>
      </c>
      <c r="J47" s="29">
        <f t="shared" si="6"/>
        <v>41.694115440739886</v>
      </c>
      <c r="K47" s="32">
        <f>IF((D46+L46+M46-AL46)/($C$21+$C$22)&gt;$C$8,$C$8,(D46+L46+M46-AL46)/($C$21+$C$22))</f>
        <v>1400</v>
      </c>
      <c r="L47" s="97">
        <f t="shared" si="1"/>
        <v>0.21419875613970832</v>
      </c>
      <c r="M47" s="96">
        <f t="shared" si="2"/>
        <v>18.880500609176615</v>
      </c>
      <c r="N47" s="98">
        <f t="shared" si="7"/>
        <v>1.7671458676442586</v>
      </c>
      <c r="O47" s="100">
        <f t="shared" si="3"/>
        <v>3.2</v>
      </c>
      <c r="P47" s="104">
        <f>V47*$C$22</f>
        <v>0</v>
      </c>
      <c r="Q47" s="102">
        <f t="shared" si="14"/>
        <v>0</v>
      </c>
      <c r="R47" s="106">
        <f>IF(K47-H46&lt;0,0,K47-H46)</f>
        <v>70.948576157690013</v>
      </c>
      <c r="S47" s="106">
        <f>K47-V47</f>
        <v>1400</v>
      </c>
      <c r="T47" s="106">
        <f>IF(R47&gt;0,$C$6-$C$8,IF($C$6-$C$8-W47&lt;0,0,$C$6-$C$8-W47))</f>
        <v>100</v>
      </c>
      <c r="U47" s="107">
        <f>IF(R47=0,IF(U46+(F47-AL47/$C$23)*$C$21/($C$21+$C$22)&gt;$C$8,$C$8,U46+F47*$C$21/($C$21+$C$22)),E47)</f>
        <v>1059.9288613820295</v>
      </c>
      <c r="V47" s="107">
        <f>IF(R47&gt;0,0,IF(V46+(F47-AL47/$C$23)*$C$21/($C$21+$C$22)&gt;$C$8,$C$8,IF(U47=$C$8,V46+(F47-AL47/$C$23)*$C$21/$C$22,V46+(F47-AL47/$C$23)*$C$21/($C$21+$C$22))))</f>
        <v>0</v>
      </c>
      <c r="W47" s="203">
        <f>IF(R47&gt;0,0,IF(W46+AL47/$C$23&gt;$F$23,$F$23,W46+AL47/$C$23))</f>
        <v>0</v>
      </c>
      <c r="X47" s="105">
        <f>IF(R47=0,"-",FORECAST($C$8,Инклинометрия!$B$2:$B$152,Инклинометрия!$A$2:$A$152))</f>
        <v>1330</v>
      </c>
      <c r="Y47" s="105">
        <f>IF(R47=0,"-",FORECAST($C$8-R47,Инклинометрия!$B$2:$B$152,Инклинометрия!$A$2:$A$152))</f>
        <v>1262.5988526501944</v>
      </c>
      <c r="Z47" s="105">
        <f>IF(R47&gt;0,FORECAST($C$8,Инклинометрия!$B$2:$B$152,Инклинометрия!$A$2:$A$152),IF(V47=$C$8,"-",FORECAST($C$8-V47,Инклинометрия!$B$2:$B$152,Инклинометрия!$A$2:$A$152)))</f>
        <v>1330</v>
      </c>
      <c r="AA47" s="105">
        <f>IF(S47=0,"-",FORECAST($C$8-(S47+V47),Инклинометрия!$B$2:$B$152,Инклинометрия!$A$2:$A$152))</f>
        <v>0</v>
      </c>
      <c r="AB47" s="105">
        <f>FORECAST($C$8+T47,Инклинометрия!$B$2:$B$152,Инклинометрия!$A$2:$A$152)</f>
        <v>1425</v>
      </c>
      <c r="AC47" s="105">
        <f>IF(R47=0,FORECAST($C$6-T47,Инклинометрия!$B$2:$B$152,Инклинометрия!$A$2:$A$152),FORECAST($C$8,Инклинометрия!$B$2:$B$152,Инклинометрия!$A$2:$A$152))</f>
        <v>1330</v>
      </c>
      <c r="AD47" s="107">
        <f>IF(R47=0,FORECAST($C$8,Инклинометрия!$B$2:$B$152,Инклинометрия!$A$2:$A$152),Y47)</f>
        <v>1262.5988526501944</v>
      </c>
      <c r="AE47" s="107">
        <f>FORECAST($C$8-(R47+U47),Инклинометрия!$B$2:$B$152,Инклинометрия!$A$2:$A$152)</f>
        <v>255.66643433726648</v>
      </c>
      <c r="AF47" s="107" t="str">
        <f>IF(V47=0,"-",FORECAST($C$8,Инклинометрия!$B$2:$B$152,Инклинометрия!$A$2:$A$152))</f>
        <v>-</v>
      </c>
      <c r="AG47" s="107" t="str">
        <f>IF(V47=0,"-",FORECAST($C$8-V47,Инклинометрия!$B$2:$B$152,Инклинометрия!$A$2:$A$152))</f>
        <v>-</v>
      </c>
      <c r="AH47" s="107" t="str">
        <f>IF(W47=0,"-",FORECAST($C$8+W47,Инклинометрия!$B$2:$B$152,Инклинометрия!$A$2:$A$152))</f>
        <v>-</v>
      </c>
      <c r="AI47" s="107" t="str">
        <f>IF(W47=0,"-",FORECAST($C$8,Инклинометрия!$B$2:$B$152,Инклинометрия!$A$2:$A$152))</f>
        <v>-</v>
      </c>
      <c r="AK47" s="122">
        <f>2*PI()*$C$5*(AT46-AT45)/(LN(AN46/$K$11)*$K$10/$K$9+LN($K$12/AN46)*$K$10/$K$9)</f>
        <v>1.5086820046551671E-6</v>
      </c>
      <c r="AL47" s="67">
        <f>AK47*(B47-B46)</f>
        <v>3.0173640093103342E-5</v>
      </c>
      <c r="AM47" s="23">
        <f t="shared" si="17"/>
        <v>3.7500689980960206E-2</v>
      </c>
      <c r="AN47" s="26">
        <f>AN46+AK47*(B47-B46)/(2*PI()*$C$5*AN46*$K$13)</f>
        <v>0.12677544771456062</v>
      </c>
      <c r="AO47" s="87">
        <f t="shared" si="8"/>
        <v>101325</v>
      </c>
      <c r="AP47" s="87">
        <f>IF(R47+U47&lt;$C$8,0,32*$L$23/$C$12^2*($K$10*R47+$K$8*U47)+32*$L$24/($C$14^2-$C$13^2)*($K$10*S47+$K$8*V47))</f>
        <v>0</v>
      </c>
      <c r="AQ47" s="66">
        <f>R47*$C$11*$C$9+U47*$C$11*$C$10</f>
        <v>11682559.704954302</v>
      </c>
      <c r="AR47" s="66">
        <f>S47*$C$11*$C$9+V47*$C$11*$C$10</f>
        <v>10987200</v>
      </c>
      <c r="AS47" s="87">
        <f>$C$11*(T47*$C$9+W47*$C$10)</f>
        <v>784800</v>
      </c>
      <c r="AT47" s="45">
        <f t="shared" si="4"/>
        <v>12568684.704954302</v>
      </c>
      <c r="AU47" s="75"/>
    </row>
    <row r="48" spans="1:60" ht="15" thickBot="1" x14ac:dyDescent="0.35">
      <c r="B48" s="41">
        <f t="shared" si="9"/>
        <v>340</v>
      </c>
      <c r="C48" s="8">
        <f t="shared" si="10"/>
        <v>3.4</v>
      </c>
      <c r="D48" s="73">
        <f t="shared" si="0"/>
        <v>4.5475000000000003</v>
      </c>
      <c r="E48" s="29">
        <f t="shared" si="15"/>
        <v>1126.1744152184062</v>
      </c>
      <c r="F48" s="29">
        <f t="shared" si="11"/>
        <v>66.245553836376743</v>
      </c>
      <c r="G48" s="29">
        <f t="shared" si="12"/>
        <v>88.60342825615389</v>
      </c>
      <c r="H48" s="17">
        <f t="shared" si="13"/>
        <v>1506.2582803546179</v>
      </c>
      <c r="I48" s="29">
        <f t="shared" si="5"/>
        <v>2.2250485660981263</v>
      </c>
      <c r="J48" s="29">
        <f t="shared" si="6"/>
        <v>41.694115440739829</v>
      </c>
      <c r="K48" s="32">
        <f>IF((D47+L47+M47-AL47)/($C$21+$C$22)&gt;$C$8,$C$8,(D47+L47+M47-AL47)/($C$21+$C$22))</f>
        <v>1400</v>
      </c>
      <c r="L48" s="97">
        <f>R48*$C$21</f>
        <v>0</v>
      </c>
      <c r="M48" s="96">
        <f t="shared" si="2"/>
        <v>18.717084001991271</v>
      </c>
      <c r="N48" s="98">
        <f t="shared" si="7"/>
        <v>1.7671458676442586</v>
      </c>
      <c r="O48" s="100">
        <f t="shared" si="3"/>
        <v>3.2365833928146563</v>
      </c>
      <c r="P48" s="104">
        <f>V48*$C$22</f>
        <v>0.16341660718534357</v>
      </c>
      <c r="Q48" s="30">
        <f>W48*$C$23</f>
        <v>5.9832698416641455E-17</v>
      </c>
      <c r="R48" s="106">
        <f>IF(K48-H47&lt;0,0,K48-H47)</f>
        <v>0</v>
      </c>
      <c r="S48" s="106">
        <f>K48-V48</f>
        <v>1387.8825644088968</v>
      </c>
      <c r="T48" s="106">
        <f>IF(R48&gt;0,$C$6-$C$8,IF($C$6-$C$8-W48&lt;0,0,$C$6-$C$8-W48))</f>
        <v>100</v>
      </c>
      <c r="U48" s="107">
        <f>IF(R48=0,IF(U47+(F48-AL48/$C$23)*$C$21/($C$21+$C$22)&gt;$C$8,$C$8,U47+F48*$C$21/($C$21+$C$22)),E48)</f>
        <v>1072.0462969731327</v>
      </c>
      <c r="V48" s="107">
        <f>IF(R48&gt;0,0,IF(V47+(F48-AL48/$C$23)*$C$21/($C$21+$C$22)&gt;$C$8,$C$8,IF(U48=$C$8,V47+(F48-AL48/$C$23)*$C$21/$C$22,V47+(F48-AL48/$C$23)*$C$21/($C$21+$C$22))))</f>
        <v>12.117435591103126</v>
      </c>
      <c r="W48" s="203">
        <f>IF(R48&gt;0,0,IF(W47+AL48/$C$23&gt;$F$23,$F$23,W47+AL48/$C$23))</f>
        <v>3.3858381196569269E-15</v>
      </c>
      <c r="X48" s="105" t="str">
        <f>IF(R48=0,"-",FORECAST($C$8,Инклинометрия!$B$2:$B$152,Инклинометрия!$A$2:$A$152))</f>
        <v>-</v>
      </c>
      <c r="Y48" s="105" t="str">
        <f>IF(R48=0,"-",FORECAST($C$8-R48,Инклинометрия!$B$2:$B$152,Инклинометрия!$A$2:$A$152))</f>
        <v>-</v>
      </c>
      <c r="Z48" s="105">
        <f>IF(R48&gt;0,FORECAST($C$8,Инклинометрия!$B$2:$B$152,Инклинометрия!$A$2:$A$152),IF(V48=$C$8,"-",FORECAST($C$8-V48,Инклинометрия!$B$2:$B$152,Инклинометрия!$A$2:$A$152)))</f>
        <v>1318.4884361884519</v>
      </c>
      <c r="AA48" s="105">
        <f>IF(S48=0,"-",FORECAST($C$8-(S48+V48),Инклинометрия!$B$2:$B$152,Инклинометрия!$A$2:$A$152))</f>
        <v>0</v>
      </c>
      <c r="AB48" s="105">
        <f>FORECAST($C$8+T48,Инклинометрия!$B$2:$B$152,Инклинометрия!$A$2:$A$152)</f>
        <v>1425</v>
      </c>
      <c r="AC48" s="105">
        <f>IF(R48=0,FORECAST($C$6-T48,Инклинометрия!$B$2:$B$152,Инклинометрия!$A$2:$A$152),FORECAST($C$8,Инклинометрия!$B$2:$B$152,Инклинометрия!$A$2:$A$152))</f>
        <v>1330</v>
      </c>
      <c r="AD48" s="107">
        <f>IF(R48=0,FORECAST($C$8,Инклинометрия!$B$2:$B$152,Инклинометрия!$A$2:$A$152),Y48)</f>
        <v>1330</v>
      </c>
      <c r="AE48" s="107">
        <f>FORECAST($C$8-(R48+U48),Инклинометрия!$B$2:$B$152,Инклинометрия!$A$2:$A$152)</f>
        <v>311.55601787552393</v>
      </c>
      <c r="AF48" s="107">
        <f>IF(V48=0,"-",FORECAST($C$8,Инклинометрия!$B$2:$B$152,Инклинометрия!$A$2:$A$152))</f>
        <v>1330</v>
      </c>
      <c r="AG48" s="107">
        <f>IF(V48=0,"-",FORECAST($C$8-V48,Инклинометрия!$B$2:$B$152,Инклинометрия!$A$2:$A$152))</f>
        <v>1318.4884361884519</v>
      </c>
      <c r="AH48" s="107">
        <f>IF(W48=0,"-",FORECAST($C$8+W48,Инклинометрия!$B$2:$B$152,Инклинометрия!$A$2:$A$152))</f>
        <v>1330</v>
      </c>
      <c r="AI48" s="107">
        <f>IF(W48=0,"-",FORECAST($C$8,Инклинометрия!$B$2:$B$152,Инклинометрия!$A$2:$A$152))</f>
        <v>1330</v>
      </c>
      <c r="AK48" s="122">
        <f>2*PI()*$C$5*(AT47-AT46)/(LN(AN47/$K$11)*$K$10/$K$9+LN($K$12/AN47)*$K$10/$K$9)</f>
        <v>2.9916349208320725E-18</v>
      </c>
      <c r="AL48" s="67">
        <f>AK48*(B48-B47)</f>
        <v>5.9832698416641455E-17</v>
      </c>
      <c r="AM48" s="23">
        <f t="shared" si="17"/>
        <v>3.7500689980960268E-2</v>
      </c>
      <c r="AN48" s="26">
        <f>AN47+AK48*(B48-B47)/(2*PI()*$C$5*AN47*$K$13)</f>
        <v>0.12677544771456065</v>
      </c>
      <c r="AO48" s="87">
        <f t="shared" si="8"/>
        <v>101325</v>
      </c>
      <c r="AP48" s="87">
        <f>IF(R48+U48&lt;$C$8,0,32*$L$23/$C$12^2*($K$10*R48+$K$8*U48)+32*$L$24/($C$14^2-$C$13^2)*($K$10*S48+$K$8*V48))</f>
        <v>0</v>
      </c>
      <c r="AQ48" s="66">
        <f>R48*$C$11*$C$9+U48*$C$11*$C$10</f>
        <v>11252948.365437882</v>
      </c>
      <c r="AR48" s="66">
        <f>S48*$C$11*$C$9+V48*$C$11*$C$10</f>
        <v>11019295.451650156</v>
      </c>
      <c r="AS48" s="87">
        <f>$C$11*(T48*$C$9+W48*$C$10)</f>
        <v>784800</v>
      </c>
      <c r="AT48" s="45">
        <f t="shared" si="4"/>
        <v>12139073.365437882</v>
      </c>
      <c r="AU48" s="75"/>
    </row>
    <row r="49" spans="2:47" ht="15" thickBot="1" x14ac:dyDescent="0.35">
      <c r="B49" s="41">
        <f t="shared" si="9"/>
        <v>360</v>
      </c>
      <c r="C49" s="8">
        <f t="shared" si="10"/>
        <v>3.6</v>
      </c>
      <c r="D49" s="73">
        <f t="shared" si="0"/>
        <v>4.8150000000000004</v>
      </c>
      <c r="E49" s="29">
        <f t="shared" si="15"/>
        <v>1192.419969054783</v>
      </c>
      <c r="F49" s="29">
        <f t="shared" si="11"/>
        <v>66.245553836376899</v>
      </c>
      <c r="G49" s="29">
        <f t="shared" si="12"/>
        <v>88.603428256154118</v>
      </c>
      <c r="H49" s="17">
        <f t="shared" si="13"/>
        <v>1594.861708610772</v>
      </c>
      <c r="I49" s="29">
        <f t="shared" si="5"/>
        <v>2.2250485660981263</v>
      </c>
      <c r="J49" s="29">
        <f t="shared" si="6"/>
        <v>41.694115440739886</v>
      </c>
      <c r="K49" s="32">
        <f>IF((D48+L48+M48-AL48)/($C$21+$C$22)&gt;$C$8,$C$8,(D48+L48+M48-AL48)/($C$21+$C$22))</f>
        <v>1400</v>
      </c>
      <c r="L49" s="97">
        <f t="shared" si="1"/>
        <v>0</v>
      </c>
      <c r="M49" s="96">
        <f t="shared" si="2"/>
        <v>18.552704184193235</v>
      </c>
      <c r="N49" s="98">
        <f t="shared" si="7"/>
        <v>1.7740459488873952</v>
      </c>
      <c r="O49" s="100">
        <f t="shared" si="3"/>
        <v>3.273166785629313</v>
      </c>
      <c r="P49" s="104">
        <f>V49*$C$22</f>
        <v>0.32779642498338118</v>
      </c>
      <c r="Q49" s="30">
        <f>W49*$C$23</f>
        <v>-6.9000812431364092E-3</v>
      </c>
      <c r="R49" s="106">
        <f>IF(K49-H48&lt;0,0,K49-H48)</f>
        <v>0</v>
      </c>
      <c r="S49" s="106">
        <f>K49-V49</f>
        <v>1375.6937061958154</v>
      </c>
      <c r="T49" s="106">
        <f>IF(R49&gt;0,$C$6-$C$8,IF($C$6-$C$8-W49&lt;0,0,$C$6-$C$8-W49))</f>
        <v>100.39046472447319</v>
      </c>
      <c r="U49" s="107">
        <f>IF(R49=0,IF(U48+(F49-AL49/$C$23)*$C$21/($C$21+$C$22)&gt;$C$8,$C$8,U48+F49*$C$21/($C$21+$C$22)),E49)</f>
        <v>1084.1637325642359</v>
      </c>
      <c r="V49" s="107">
        <f>IF(R49&gt;0,0,IF(V48+(F49-AL49/$C$23)*$C$21/($C$21+$C$22)&gt;$C$8,$C$8,IF(U49=$C$8,V48+(F49-AL49/$C$23)*$C$21/$C$22,V48+(F49-AL49/$C$23)*$C$21/($C$21+$C$22))))</f>
        <v>24.306293804184627</v>
      </c>
      <c r="W49" s="203">
        <f>IF(R49&gt;0,0,IF(W48+AL49/$C$23&gt;$F$23,$F$23,W48+AL49/$C$23))</f>
        <v>-0.39046472447318387</v>
      </c>
      <c r="X49" s="105" t="str">
        <f>IF(R49=0,"-",FORECAST($C$8,Инклинометрия!$B$2:$B$152,Инклинометрия!$A$2:$A$152))</f>
        <v>-</v>
      </c>
      <c r="Y49" s="105" t="str">
        <f>IF(R49=0,"-",FORECAST($C$8-R49,Инклинометрия!$B$2:$B$152,Инклинометрия!$A$2:$A$152))</f>
        <v>-</v>
      </c>
      <c r="Z49" s="105">
        <f>IF(R49&gt;0,FORECAST($C$8,Инклинометрия!$B$2:$B$152,Инклинометрия!$A$2:$A$152),IF(V49=$C$8,"-",FORECAST($C$8-V49,Инклинометрия!$B$2:$B$152,Инклинометрия!$A$2:$A$152)))</f>
        <v>1306.9090208860246</v>
      </c>
      <c r="AA49" s="105">
        <f>IF(S49=0,"-",FORECAST($C$8-(S49+V49),Инклинометрия!$B$2:$B$152,Инклинометрия!$A$2:$A$152))</f>
        <v>0</v>
      </c>
      <c r="AB49" s="105">
        <f>FORECAST($C$8+T49,Инклинометрия!$B$2:$B$152,Инклинометрия!$A$2:$A$152)</f>
        <v>1425.3709414882494</v>
      </c>
      <c r="AC49" s="105">
        <f>IF(R49=0,FORECAST($C$6-T49,Инклинометрия!$B$2:$B$152,Инклинометрия!$A$2:$A$152),FORECAST($C$8,Инклинометрия!$B$2:$B$152,Инклинометрия!$A$2:$A$152))</f>
        <v>1329.6290585117506</v>
      </c>
      <c r="AD49" s="107">
        <f>IF(R49=0,FORECAST($C$8,Инклинометрия!$B$2:$B$152,Инклинометрия!$A$2:$A$152),Y49)</f>
        <v>1330</v>
      </c>
      <c r="AE49" s="107">
        <f>FORECAST($C$8-(R49+U49),Инклинометрия!$B$2:$B$152,Инклинометрия!$A$2:$A$152)</f>
        <v>300.04445406397582</v>
      </c>
      <c r="AF49" s="107">
        <f>IF(V49=0,"-",FORECAST($C$8,Инклинометрия!$B$2:$B$152,Инклинометрия!$A$2:$A$152))</f>
        <v>1330</v>
      </c>
      <c r="AG49" s="107">
        <f>IF(V49=0,"-",FORECAST($C$8-V49,Инклинометрия!$B$2:$B$152,Инклинометрия!$A$2:$A$152))</f>
        <v>1306.9090208860246</v>
      </c>
      <c r="AH49" s="107">
        <f>IF(W49=0,"-",FORECAST($C$8+W49,Инклинометрия!$B$2:$B$152,Инклинометрия!$A$2:$A$152))</f>
        <v>1329.6290585117506</v>
      </c>
      <c r="AI49" s="107">
        <f>IF(W49=0,"-",FORECAST($C$8,Инклинометрия!$B$2:$B$152,Инклинометрия!$A$2:$A$152))</f>
        <v>1330</v>
      </c>
      <c r="AK49" s="122">
        <f>2*PI()*$C$5*(AT48-AT47)/(LN(AN48/$K$11)*$K$10/$K$9+LN($K$12/AN48)*$K$10/$K$9)</f>
        <v>-3.4500406215682346E-4</v>
      </c>
      <c r="AL49" s="67">
        <f>AK49*(B49-B48)</f>
        <v>-6.900081243136469E-3</v>
      </c>
      <c r="AM49" s="23">
        <f t="shared" si="17"/>
        <v>3.06006087378238E-2</v>
      </c>
      <c r="AN49" s="26">
        <f>AN48+AK49*(B49-B48)/(2*PI()*$C$5*AN48*$K$13)</f>
        <v>0.12244423825177321</v>
      </c>
      <c r="AO49" s="87">
        <f t="shared" si="8"/>
        <v>101325</v>
      </c>
      <c r="AP49" s="87">
        <f>IF(R49+U49&lt;$C$8,0,32*$L$23/$C$12^2*($K$10*R49+$K$8*U49)+32*$L$24/($C$14^2-$C$13^2)*($K$10*S49+$K$8*V49))</f>
        <v>0</v>
      </c>
      <c r="AQ49" s="66">
        <f>R49*$C$11*$C$9+U49*$C$11*$C$10</f>
        <v>11380141.451607017</v>
      </c>
      <c r="AR49" s="66">
        <f>S49*$C$11*$C$9+V49*$C$11*$C$10</f>
        <v>11051580.080399143</v>
      </c>
      <c r="AS49" s="87">
        <f>$C$11*(T49*$C$9+W49*$C$10)</f>
        <v>783765.77608428791</v>
      </c>
      <c r="AT49" s="45">
        <f t="shared" si="4"/>
        <v>12265232.227691304</v>
      </c>
      <c r="AU49" s="75"/>
    </row>
    <row r="50" spans="2:47" ht="15" thickBot="1" x14ac:dyDescent="0.35">
      <c r="B50" s="41">
        <f t="shared" si="9"/>
        <v>380</v>
      </c>
      <c r="C50" s="8">
        <f t="shared" si="10"/>
        <v>3.8000000000000003</v>
      </c>
      <c r="D50" s="73">
        <f t="shared" si="0"/>
        <v>5.0825000000000005</v>
      </c>
      <c r="E50" s="29">
        <f t="shared" si="15"/>
        <v>1258.66552289116</v>
      </c>
      <c r="F50" s="29">
        <f t="shared" si="11"/>
        <v>66.245553836376899</v>
      </c>
      <c r="G50" s="29">
        <f t="shared" si="12"/>
        <v>88.603428256154118</v>
      </c>
      <c r="H50" s="17">
        <f t="shared" si="13"/>
        <v>1683.4651368669261</v>
      </c>
      <c r="I50" s="29">
        <f t="shared" si="5"/>
        <v>2.2250485660981263</v>
      </c>
      <c r="J50" s="29">
        <f t="shared" si="6"/>
        <v>41.694115440739886</v>
      </c>
      <c r="K50" s="32">
        <f>IF((D49+L49+M49-AL49)/($C$21+$C$22)&gt;$C$8,$C$8,(D49+L49+M49-AL49)/($C$21+$C$22))</f>
        <v>1400</v>
      </c>
      <c r="L50" s="97">
        <f t="shared" si="1"/>
        <v>0</v>
      </c>
      <c r="M50" s="96">
        <f t="shared" si="2"/>
        <v>18.389570431634457</v>
      </c>
      <c r="N50" s="98">
        <f t="shared" si="7"/>
        <v>1.7720196839380802</v>
      </c>
      <c r="O50" s="100">
        <f t="shared" si="3"/>
        <v>3.3097501784439696</v>
      </c>
      <c r="P50" s="104">
        <f>V50*$C$22</f>
        <v>0.49093017754215812</v>
      </c>
      <c r="Q50" s="30">
        <f t="shared" si="14"/>
        <v>-4.873816293821674E-3</v>
      </c>
      <c r="R50" s="106">
        <f>IF(K50-H49&lt;0,0,K50-H49)</f>
        <v>0</v>
      </c>
      <c r="S50" s="106">
        <f>K50-V50</f>
        <v>1363.5972444382662</v>
      </c>
      <c r="T50" s="106">
        <f>IF(R50&gt;0,$C$6-$C$8,IF($C$6-$C$8-W50&lt;0,0,$C$6-$C$8-W50))</f>
        <v>100.2758015839586</v>
      </c>
      <c r="U50" s="107">
        <f>IF(R50=0,IF(U49+(F50-AL50/$C$23)*$C$21/($C$21+$C$22)&gt;$C$8,$C$8,U49+F50*$C$21/($C$21+$C$22)),E50)</f>
        <v>1096.2811681553392</v>
      </c>
      <c r="V50" s="107">
        <f>IF(R50&gt;0,0,IF(V49+(F50-AL50/$C$23)*$C$21/($C$21+$C$22)&gt;$C$8,$C$8,IF(U50=$C$8,V49+(F50-AL50/$C$23)*$C$21/$C$22,V49+(F50-AL50/$C$23)*$C$21/($C$21+$C$22))))</f>
        <v>36.402755561733741</v>
      </c>
      <c r="W50" s="203">
        <f>IF(R50&gt;0,0,IF(W49+AL50/$C$23&gt;$F$23,$F$23,W49+AL50/$C$23))</f>
        <v>-0.27580158395859228</v>
      </c>
      <c r="X50" s="105" t="str">
        <f>IF(R50=0,"-",FORECAST($C$8,Инклинометрия!$B$2:$B$152,Инклинометрия!$A$2:$A$152))</f>
        <v>-</v>
      </c>
      <c r="Y50" s="105" t="str">
        <f>IF(R50=0,"-",FORECAST($C$8-R50,Инклинометрия!$B$2:$B$152,Инклинометрия!$A$2:$A$152))</f>
        <v>-</v>
      </c>
      <c r="Z50" s="105">
        <f>IF(R50&gt;0,FORECAST($C$8,Инклинометрия!$B$2:$B$152,Инклинометрия!$A$2:$A$152),IF(V50=$C$8,"-",FORECAST($C$8-V50,Инклинометрия!$B$2:$B$152,Инклинометрия!$A$2:$A$152)))</f>
        <v>1295.4173822163527</v>
      </c>
      <c r="AA50" s="105">
        <f>IF(S50=0,"-",FORECAST($C$8-(S50+V50),Инклинометрия!$B$2:$B$152,Инклинометрия!$A$2:$A$152))</f>
        <v>0</v>
      </c>
      <c r="AB50" s="105">
        <f>FORECAST($C$8+T50,Инклинометрия!$B$2:$B$152,Инклинометрия!$A$2:$A$152)</f>
        <v>1425.2620115047605</v>
      </c>
      <c r="AC50" s="105">
        <f>IF(R50=0,FORECAST($C$6-T50,Инклинометрия!$B$2:$B$152,Инклинометрия!$A$2:$A$152),FORECAST($C$8,Инклинометрия!$B$2:$B$152,Инклинометрия!$A$2:$A$152))</f>
        <v>1329.7379884952393</v>
      </c>
      <c r="AD50" s="107">
        <f>IF(R50=0,FORECAST($C$8,Инклинометрия!$B$2:$B$152,Инклинометрия!$A$2:$A$152),Y50)</f>
        <v>1330</v>
      </c>
      <c r="AE50" s="107">
        <f>FORECAST($C$8-(R50+U50),Инклинометрия!$B$2:$B$152,Инклинометрия!$A$2:$A$152)</f>
        <v>288.53289025242776</v>
      </c>
      <c r="AF50" s="107">
        <f>IF(V50=0,"-",FORECAST($C$8,Инклинометрия!$B$2:$B$152,Инклинометрия!$A$2:$A$152))</f>
        <v>1330</v>
      </c>
      <c r="AG50" s="107">
        <f>IF(V50=0,"-",FORECAST($C$8-V50,Инклинометрия!$B$2:$B$152,Инклинометрия!$A$2:$A$152))</f>
        <v>1295.4173822163527</v>
      </c>
      <c r="AH50" s="107">
        <f>IF(W50=0,"-",FORECAST($C$8+W50,Инклинометрия!$B$2:$B$152,Инклинометрия!$A$2:$A$152))</f>
        <v>1329.7379884952393</v>
      </c>
      <c r="AI50" s="107">
        <f>IF(W50=0,"-",FORECAST($C$8,Инклинометрия!$B$2:$B$152,Инклинометрия!$A$2:$A$152))</f>
        <v>1330</v>
      </c>
      <c r="AK50" s="122">
        <f>2*PI()*$C$5*(AT49-AT48)/(LN(AN49/$K$11)*$K$10/$K$9+LN($K$12/AN49)*$K$10/$K$9)</f>
        <v>1.0131324746573673E-4</v>
      </c>
      <c r="AL50" s="67">
        <f>AK50*(B50-B49)</f>
        <v>2.0262649493147347E-3</v>
      </c>
      <c r="AM50" s="23">
        <f t="shared" si="17"/>
        <v>3.2626873687138534E-2</v>
      </c>
      <c r="AN50" s="26">
        <f>AN49+AK50*(B50-B49)/(2*PI()*$C$5*AN49*$K$13)</f>
        <v>0.1237611237471698</v>
      </c>
      <c r="AO50" s="87">
        <f t="shared" si="8"/>
        <v>101325</v>
      </c>
      <c r="AP50" s="87">
        <f>IF(R50+U50&lt;$C$8,0,32*$L$23/$C$12^2*($K$10*R50+$K$8*U50)+32*$L$24/($C$14^2-$C$13^2)*($K$10*S50+$K$8*V50))</f>
        <v>0</v>
      </c>
      <c r="AQ50" s="66">
        <f>R50*$C$11*$C$9+U50*$C$11*$C$10</f>
        <v>11507334.53777615</v>
      </c>
      <c r="AR50" s="66">
        <f>S50*$C$11*$C$9+V50*$C$11*$C$10</f>
        <v>11083619.978656365</v>
      </c>
      <c r="AS50" s="87">
        <f>$C$11*(T50*$C$9+W50*$C$10)</f>
        <v>784069.48434456903</v>
      </c>
      <c r="AT50" s="45">
        <f t="shared" si="4"/>
        <v>12392729.022120718</v>
      </c>
      <c r="AU50" s="75"/>
    </row>
    <row r="51" spans="2:47" ht="15" thickBot="1" x14ac:dyDescent="0.35">
      <c r="B51" s="41">
        <f t="shared" si="9"/>
        <v>400</v>
      </c>
      <c r="C51" s="8">
        <f t="shared" si="10"/>
        <v>4</v>
      </c>
      <c r="D51" s="73">
        <f t="shared" si="0"/>
        <v>5.35</v>
      </c>
      <c r="E51" s="29">
        <f t="shared" si="15"/>
        <v>1324.9110767275367</v>
      </c>
      <c r="F51" s="29">
        <f t="shared" si="11"/>
        <v>66.245553836376743</v>
      </c>
      <c r="G51" s="29">
        <f t="shared" si="12"/>
        <v>88.60342825615389</v>
      </c>
      <c r="H51" s="17">
        <f t="shared" si="13"/>
        <v>1772.0685651230799</v>
      </c>
      <c r="I51" s="29">
        <f t="shared" si="5"/>
        <v>2.2250485660981263</v>
      </c>
      <c r="J51" s="29">
        <f t="shared" si="6"/>
        <v>41.694115440739829</v>
      </c>
      <c r="K51" s="32">
        <f>IF((D50+L50+M50-AL50)/($C$21+$C$22)&gt;$C$8,$C$8,(D50+L50+M50-AL50)/($C$21+$C$22))</f>
        <v>1400</v>
      </c>
      <c r="L51" s="97">
        <f t="shared" si="1"/>
        <v>0</v>
      </c>
      <c r="M51" s="96">
        <f t="shared" si="2"/>
        <v>18.2264396787881</v>
      </c>
      <c r="N51" s="98">
        <f t="shared" si="7"/>
        <v>1.7699719301688415</v>
      </c>
      <c r="O51" s="100">
        <f t="shared" si="3"/>
        <v>3.3463335712586257</v>
      </c>
      <c r="P51" s="104">
        <f>V51*$C$22</f>
        <v>0.65406093038851454</v>
      </c>
      <c r="Q51" s="30">
        <f t="shared" si="14"/>
        <v>-2.8260625245829971E-3</v>
      </c>
      <c r="R51" s="106">
        <f>IF(K51-H50&lt;0,0,K51-H50)</f>
        <v>0</v>
      </c>
      <c r="S51" s="106">
        <f>K51-V51</f>
        <v>1351.5010051111217</v>
      </c>
      <c r="T51" s="106">
        <f>IF(R51&gt;0,$C$6-$C$8,IF($C$6-$C$8-W51&lt;0,0,$C$6-$C$8-W51))</f>
        <v>100.15992242498636</v>
      </c>
      <c r="U51" s="107">
        <f>IF(R51=0,IF(U50+(F51-AL51/$C$23)*$C$21/($C$21+$C$22)&gt;$C$8,$C$8,U50+F51*$C$21/($C$21+$C$22)),E51)</f>
        <v>1108.3986037464424</v>
      </c>
      <c r="V51" s="107">
        <f>IF(R51&gt;0,0,IF(V50+(F51-AL51/$C$23)*$C$21/($C$21+$C$22)&gt;$C$8,$C$8,IF(U51=$C$8,V50+(F51-AL51/$C$23)*$C$21/$C$22,V50+(F51-AL51/$C$23)*$C$21/($C$21+$C$22))))</f>
        <v>48.4989948888783</v>
      </c>
      <c r="W51" s="203">
        <f>IF(R51&gt;0,0,IF(W50+AL51/$C$23&gt;$F$23,$F$23,W50+AL51/$C$23))</f>
        <v>-0.15992242498636267</v>
      </c>
      <c r="X51" s="105" t="str">
        <f>IF(R51=0,"-",FORECAST($C$8,Инклинометрия!$B$2:$B$152,Инклинометрия!$A$2:$A$152))</f>
        <v>-</v>
      </c>
      <c r="Y51" s="105" t="str">
        <f>IF(R51=0,"-",FORECAST($C$8-R51,Инклинометрия!$B$2:$B$152,Инклинометрия!$A$2:$A$152))</f>
        <v>-</v>
      </c>
      <c r="Z51" s="105">
        <f>IF(R51&gt;0,FORECAST($C$8,Инклинометрия!$B$2:$B$152,Инклинометрия!$A$2:$A$152),IF(V51=$C$8,"-",FORECAST($C$8-V51,Инклинометрия!$B$2:$B$152,Инклинометрия!$A$2:$A$152)))</f>
        <v>1283.9259548555656</v>
      </c>
      <c r="AA51" s="105">
        <f>IF(S51=0,"-",FORECAST($C$8-(S51+V51),Инклинометрия!$B$2:$B$152,Инклинометрия!$A$2:$A$152))</f>
        <v>0</v>
      </c>
      <c r="AB51" s="105">
        <f>FORECAST($C$8+T51,Инклинометрия!$B$2:$B$152,Инклинометрия!$A$2:$A$152)</f>
        <v>1425.1519263037371</v>
      </c>
      <c r="AC51" s="105">
        <f>IF(R51=0,FORECAST($C$6-T51,Инклинометрия!$B$2:$B$152,Инклинометрия!$A$2:$A$152),FORECAST($C$8,Инклинометрия!$B$2:$B$152,Инклинометрия!$A$2:$A$152))</f>
        <v>1329.8480736962629</v>
      </c>
      <c r="AD51" s="107">
        <f>IF(R51=0,FORECAST($C$8,Инклинометрия!$B$2:$B$152,Инклинометрия!$A$2:$A$152),Y51)</f>
        <v>1330</v>
      </c>
      <c r="AE51" s="107">
        <f>FORECAST($C$8-(R51+U51),Инклинометрия!$B$2:$B$152,Инклинометрия!$A$2:$A$152)</f>
        <v>277.0213264408797</v>
      </c>
      <c r="AF51" s="107">
        <f>IF(V51=0,"-",FORECAST($C$8,Инклинометрия!$B$2:$B$152,Инклинометрия!$A$2:$A$152))</f>
        <v>1330</v>
      </c>
      <c r="AG51" s="107">
        <f>IF(V51=0,"-",FORECAST($C$8-V51,Инклинометрия!$B$2:$B$152,Инклинометрия!$A$2:$A$152))</f>
        <v>1283.9259548555656</v>
      </c>
      <c r="AH51" s="107">
        <f>IF(W51=0,"-",FORECAST($C$8+W51,Инклинометрия!$B$2:$B$152,Инклинометрия!$A$2:$A$152))</f>
        <v>1329.8480736962629</v>
      </c>
      <c r="AI51" s="107">
        <f>IF(W51=0,"-",FORECAST($C$8,Инклинометрия!$B$2:$B$152,Инклинометрия!$A$2:$A$152))</f>
        <v>1330</v>
      </c>
      <c r="AK51" s="122">
        <f>2*PI()*$C$5*(AT50-AT49)/(LN(AN50/$K$11)*$K$10/$K$9+LN($K$12/AN50)*$K$10/$K$9)</f>
        <v>1.0238768846193382E-4</v>
      </c>
      <c r="AL51" s="67">
        <f>AK51*(B51-B50)</f>
        <v>2.0477537692386765E-3</v>
      </c>
      <c r="AM51" s="23">
        <f t="shared" si="17"/>
        <v>3.4674627456377213E-2</v>
      </c>
      <c r="AN51" s="26">
        <f>AN50+AK51*(B51-B50)/(2*PI()*$C$5*AN50*$K$13)</f>
        <v>0.12507781401605905</v>
      </c>
      <c r="AO51" s="87">
        <f t="shared" si="8"/>
        <v>101325</v>
      </c>
      <c r="AP51" s="87">
        <f>IF(R51+U51&lt;$C$8,0,32*$L$23/$C$12^2*($K$10*R51+$K$8*U51)+32*$L$24/($C$14^2-$C$13^2)*($K$10*S51+$K$8*V51))</f>
        <v>0</v>
      </c>
      <c r="AQ51" s="66">
        <f>R51*$C$11*$C$9+U51*$C$11*$C$10</f>
        <v>11634527.623945283</v>
      </c>
      <c r="AR51" s="66">
        <f>S51*$C$11*$C$9+V51*$C$11*$C$10</f>
        <v>11115659.287762173</v>
      </c>
      <c r="AS51" s="87">
        <f>$C$11*(T51*$C$9+W51*$C$10)</f>
        <v>784376.4134729387</v>
      </c>
      <c r="AT51" s="45">
        <f t="shared" si="4"/>
        <v>12520229.037418222</v>
      </c>
      <c r="AU51" s="75"/>
    </row>
    <row r="52" spans="2:47" ht="15" thickBot="1" x14ac:dyDescent="0.35">
      <c r="B52" s="41">
        <f t="shared" si="9"/>
        <v>420</v>
      </c>
      <c r="C52" s="8">
        <f t="shared" si="10"/>
        <v>4.2</v>
      </c>
      <c r="D52" s="73">
        <f t="shared" si="0"/>
        <v>5.6174999999999997</v>
      </c>
      <c r="E52" s="29">
        <f t="shared" si="15"/>
        <v>1391.1566305639137</v>
      </c>
      <c r="F52" s="29">
        <f t="shared" si="11"/>
        <v>66.245553836376899</v>
      </c>
      <c r="G52" s="29">
        <f t="shared" si="12"/>
        <v>88.603428256154118</v>
      </c>
      <c r="H52" s="17">
        <f t="shared" si="13"/>
        <v>1860.671993379234</v>
      </c>
      <c r="I52" s="29">
        <f t="shared" si="5"/>
        <v>2.2250485660981263</v>
      </c>
      <c r="J52" s="29">
        <f t="shared" si="6"/>
        <v>41.694115440739886</v>
      </c>
      <c r="K52" s="32">
        <f>IF((D51+L51+M51-AL51)/($C$21+$C$22)&gt;$C$8,$C$8,(D51+L51+M51-AL51)/($C$21+$C$22))</f>
        <v>1400</v>
      </c>
      <c r="L52" s="97">
        <f t="shared" si="1"/>
        <v>0</v>
      </c>
      <c r="M52" s="96">
        <f t="shared" si="2"/>
        <v>18.063308933163096</v>
      </c>
      <c r="N52" s="98">
        <f t="shared" si="7"/>
        <v>1.7679241246685393</v>
      </c>
      <c r="O52" s="100">
        <f t="shared" si="3"/>
        <v>3.3829169640732824</v>
      </c>
      <c r="P52" s="104">
        <f>V52*$C$22</f>
        <v>0.81719167601352016</v>
      </c>
      <c r="Q52" s="30">
        <f t="shared" si="14"/>
        <v>-7.7825702428079631E-4</v>
      </c>
      <c r="R52" s="106">
        <f>IF(K52-H51&lt;0,0,K52-H51)</f>
        <v>0</v>
      </c>
      <c r="S52" s="106">
        <f>K52-V52</f>
        <v>1339.4047663194444</v>
      </c>
      <c r="T52" s="106">
        <f>IF(R52&gt;0,$C$6-$C$8,IF($C$6-$C$8-W52&lt;0,0,$C$6-$C$8-W52))</f>
        <v>100.04404033863477</v>
      </c>
      <c r="U52" s="107">
        <f>IF(R52=0,IF(U51+(F52-AL52/$C$23)*$C$21/($C$21+$C$22)&gt;$C$8,$C$8,U51+F52*$C$21/($C$21+$C$22)),E52)</f>
        <v>1120.5160393375456</v>
      </c>
      <c r="V52" s="107">
        <f>IF(R52&gt;0,0,IF(V51+(F52-AL52/$C$23)*$C$21/($C$21+$C$22)&gt;$C$8,$C$8,IF(U52=$C$8,V51+(F52-AL52/$C$23)*$C$21/$C$22,V51+(F52-AL52/$C$23)*$C$21/($C$21+$C$22))))</f>
        <v>60.595233680555538</v>
      </c>
      <c r="W52" s="203">
        <f>IF(R52&gt;0,0,IF(W51+AL52/$C$23&gt;$F$23,$F$23,W51+AL52/$C$23))</f>
        <v>-4.4040338634765488E-2</v>
      </c>
      <c r="X52" s="105" t="str">
        <f>IF(R52=0,"-",FORECAST($C$8,Инклинометрия!$B$2:$B$152,Инклинометрия!$A$2:$A$152))</f>
        <v>-</v>
      </c>
      <c r="Y52" s="105" t="str">
        <f>IF(R52=0,"-",FORECAST($C$8-R52,Инклинометрия!$B$2:$B$152,Инклинометрия!$A$2:$A$152))</f>
        <v>-</v>
      </c>
      <c r="Z52" s="105">
        <f>IF(R52&gt;0,FORECAST($C$8,Инклинометрия!$B$2:$B$152,Инклинометрия!$A$2:$A$152),IF(V52=$C$8,"-",FORECAST($C$8-V52,Инклинометрия!$B$2:$B$152,Инклинометрия!$A$2:$A$152)))</f>
        <v>1272.4345280034722</v>
      </c>
      <c r="AA52" s="105">
        <f>IF(S52=0,"-",FORECAST($C$8-(S52+V52),Инклинометрия!$B$2:$B$152,Инклинометрия!$A$2:$A$152))</f>
        <v>0</v>
      </c>
      <c r="AB52" s="105">
        <f>FORECAST($C$8+T52,Инклинометрия!$B$2:$B$152,Инклинометрия!$A$2:$A$152)</f>
        <v>1425.0418383217029</v>
      </c>
      <c r="AC52" s="105">
        <f>IF(R52=0,FORECAST($C$6-T52,Инклинометрия!$B$2:$B$152,Инклинометрия!$A$2:$A$152),FORECAST($C$8,Инклинометрия!$B$2:$B$152,Инклинометрия!$A$2:$A$152))</f>
        <v>1329.9581616782971</v>
      </c>
      <c r="AD52" s="107">
        <f>IF(R52=0,FORECAST($C$8,Инклинометрия!$B$2:$B$152,Инклинометрия!$A$2:$A$152),Y52)</f>
        <v>1330</v>
      </c>
      <c r="AE52" s="107">
        <f>FORECAST($C$8-(R52+U52),Инклинометрия!$B$2:$B$152,Инклинометрия!$A$2:$A$152)</f>
        <v>265.50976262933165</v>
      </c>
      <c r="AF52" s="107">
        <f>IF(V52=0,"-",FORECAST($C$8,Инклинометрия!$B$2:$B$152,Инклинометрия!$A$2:$A$152))</f>
        <v>1330</v>
      </c>
      <c r="AG52" s="107">
        <f>IF(V52=0,"-",FORECAST($C$8-V52,Инклинометрия!$B$2:$B$152,Инклинометрия!$A$2:$A$152))</f>
        <v>1272.4345280034722</v>
      </c>
      <c r="AH52" s="107">
        <f>IF(W52=0,"-",FORECAST($C$8+W52,Инклинометрия!$B$2:$B$152,Инклинометрия!$A$2:$A$152))</f>
        <v>1329.9581616782971</v>
      </c>
      <c r="AI52" s="107">
        <f>IF(W52=0,"-",FORECAST($C$8,Инклинометрия!$B$2:$B$152,Инклинометрия!$A$2:$A$152))</f>
        <v>1330</v>
      </c>
      <c r="AK52" s="122">
        <f>2*PI()*$C$5*(AT51-AT50)/(LN(AN51/$K$11)*$K$10/$K$9+LN($K$12/AN51)*$K$10/$K$9)</f>
        <v>1.0239027501511004E-4</v>
      </c>
      <c r="AL52" s="67">
        <f>AK52*(B52-B51)</f>
        <v>2.0478055003022009E-3</v>
      </c>
      <c r="AM52" s="23">
        <f t="shared" si="17"/>
        <v>3.6722432956679416E-2</v>
      </c>
      <c r="AN52" s="26">
        <f>AN51+AK52*(B52-B51)/(2*PI()*$C$5*AN51*$K$13)</f>
        <v>0.12638067643985398</v>
      </c>
      <c r="AO52" s="87">
        <f t="shared" si="8"/>
        <v>101325</v>
      </c>
      <c r="AP52" s="87">
        <f>IF(R52+U52&lt;$C$8,0,32*$L$23/$C$12^2*($K$10*R52+$K$8*U52)+32*$L$24/($C$14^2-$C$13^2)*($K$10*S52+$K$8*V52))</f>
        <v>0</v>
      </c>
      <c r="AQ52" s="66">
        <f>R52*$C$11*$C$9+U52*$C$11*$C$10</f>
        <v>11761720.710114416</v>
      </c>
      <c r="AR52" s="66">
        <f>S52*$C$11*$C$9+V52*$C$11*$C$10</f>
        <v>11147698.595449688</v>
      </c>
      <c r="AS52" s="87">
        <f>$C$11*(T52*$C$9+W52*$C$10)</f>
        <v>784683.35035505821</v>
      </c>
      <c r="AT52" s="45">
        <f t="shared" si="4"/>
        <v>12647729.060469475</v>
      </c>
      <c r="AU52" s="75"/>
    </row>
    <row r="53" spans="2:47" ht="15" thickBot="1" x14ac:dyDescent="0.35">
      <c r="B53" s="41">
        <f t="shared" si="9"/>
        <v>440</v>
      </c>
      <c r="C53" s="8">
        <f t="shared" si="10"/>
        <v>4.4000000000000004</v>
      </c>
      <c r="D53" s="73">
        <f t="shared" si="0"/>
        <v>5.8849999999999998</v>
      </c>
      <c r="E53" s="29">
        <f t="shared" si="15"/>
        <v>1457.4021844002905</v>
      </c>
      <c r="F53" s="29">
        <f t="shared" si="11"/>
        <v>66.245553836376899</v>
      </c>
      <c r="G53" s="29">
        <f t="shared" si="12"/>
        <v>88.603428256154118</v>
      </c>
      <c r="H53" s="17">
        <f t="shared" si="13"/>
        <v>1949.2754216353881</v>
      </c>
      <c r="I53" s="29">
        <f t="shared" si="5"/>
        <v>2.2250485660981263</v>
      </c>
      <c r="J53" s="29">
        <f t="shared" si="6"/>
        <v>41.694115440739886</v>
      </c>
      <c r="K53" s="32">
        <f>IF((D52+L52+M52-AL52)/($C$21+$C$22)&gt;$C$8,$C$8,(D52+L52+M52-AL52)/($C$21+$C$22))</f>
        <v>1400</v>
      </c>
      <c r="L53" s="97">
        <f t="shared" si="1"/>
        <v>0</v>
      </c>
      <c r="M53" s="96">
        <f t="shared" si="2"/>
        <v>17.900178187555479</v>
      </c>
      <c r="N53" s="98">
        <f t="shared" si="7"/>
        <v>1.7658763190437023</v>
      </c>
      <c r="O53" s="100">
        <f t="shared" si="3"/>
        <v>3.419500356887939</v>
      </c>
      <c r="P53" s="104">
        <f>V53*$C$22</f>
        <v>0.98032242162114158</v>
      </c>
      <c r="Q53" s="102">
        <f t="shared" si="14"/>
        <v>1.2695486005560464E-3</v>
      </c>
      <c r="R53" s="106">
        <f>IF(K53-H52&lt;0,0,K53-H52)</f>
        <v>0</v>
      </c>
      <c r="S53" s="106">
        <f>K53-V53</f>
        <v>1327.3085275290564</v>
      </c>
      <c r="T53" s="106">
        <f>IF(R53&gt;0,$C$6-$C$8,IF($C$6-$C$8-W53&lt;0,0,$C$6-$C$8-W53))</f>
        <v>99.928158245235949</v>
      </c>
      <c r="U53" s="107">
        <f>IF(R53=0,IF(U52+(F53-AL53/$C$23)*$C$21/($C$21+$C$22)&gt;$C$8,$C$8,U52+F53*$C$21/($C$21+$C$22)),E53)</f>
        <v>1132.6334749286489</v>
      </c>
      <c r="V53" s="107">
        <f>IF(R53&gt;0,0,IF(V52+(F53-AL53/$C$23)*$C$21/($C$21+$C$22)&gt;$C$8,$C$8,IF(U53=$C$8,V52+(F53-AL53/$C$23)*$C$21/$C$22,V52+(F53-AL53/$C$23)*$C$21/($C$21+$C$22))))</f>
        <v>72.691472470943722</v>
      </c>
      <c r="W53" s="203">
        <f>IF(R53&gt;0,0,IF(W52+AL53/$C$23&gt;$F$23,$F$23,W52+AL53/$C$23))</f>
        <v>7.1841754764050816E-2</v>
      </c>
      <c r="X53" s="105" t="str">
        <f>IF(R53=0,"-",FORECAST($C$8,Инклинометрия!$B$2:$B$152,Инклинометрия!$A$2:$A$152))</f>
        <v>-</v>
      </c>
      <c r="Y53" s="105" t="str">
        <f>IF(R53=0,"-",FORECAST($C$8-R53,Инклинометрия!$B$2:$B$152,Инклинометрия!$A$2:$A$152))</f>
        <v>-</v>
      </c>
      <c r="Z53" s="105">
        <f>IF(R53&gt;0,FORECAST($C$8,Инклинометрия!$B$2:$B$152,Инклинометрия!$A$2:$A$152),IF(V53=$C$8,"-",FORECAST($C$8-V53,Инклинометрия!$B$2:$B$152,Инклинометрия!$A$2:$A$152)))</f>
        <v>1260.9431011526035</v>
      </c>
      <c r="AA53" s="105">
        <f>IF(S53=0,"-",FORECAST($C$8-(S53+V53),Инклинометрия!$B$2:$B$152,Инклинометрия!$A$2:$A$152))</f>
        <v>0</v>
      </c>
      <c r="AB53" s="105">
        <f>FORECAST($C$8+T53,Инклинометрия!$B$2:$B$152,Инклинометрия!$A$2:$A$152)</f>
        <v>1424.9317503329739</v>
      </c>
      <c r="AC53" s="105">
        <f>IF(R53=0,FORECAST($C$6-T53,Инклинометрия!$B$2:$B$152,Инклинометрия!$A$2:$A$152),FORECAST($C$8,Инклинометрия!$B$2:$B$152,Инклинометрия!$A$2:$A$152))</f>
        <v>1330.0682496670258</v>
      </c>
      <c r="AD53" s="107">
        <f>IF(R53=0,FORECAST($C$8,Инклинометрия!$B$2:$B$152,Инклинометрия!$A$2:$A$152),Y53)</f>
        <v>1330</v>
      </c>
      <c r="AE53" s="107">
        <f>FORECAST($C$8-(R53+U53),Инклинометрия!$B$2:$B$152,Инклинометрия!$A$2:$A$152)</f>
        <v>253.99819881778356</v>
      </c>
      <c r="AF53" s="107">
        <f>IF(V53=0,"-",FORECAST($C$8,Инклинометрия!$B$2:$B$152,Инклинометрия!$A$2:$A$152))</f>
        <v>1330</v>
      </c>
      <c r="AG53" s="107">
        <f>IF(V53=0,"-",FORECAST($C$8-V53,Инклинометрия!$B$2:$B$152,Инклинометрия!$A$2:$A$152))</f>
        <v>1260.9431011526035</v>
      </c>
      <c r="AH53" s="107">
        <f>IF(W53=0,"-",FORECAST($C$8+W53,Инклинометрия!$B$2:$B$152,Инклинометрия!$A$2:$A$152))</f>
        <v>1330.0682496670258</v>
      </c>
      <c r="AI53" s="107">
        <f>IF(W53=0,"-",FORECAST($C$8,Инклинометрия!$B$2:$B$152,Инклинометрия!$A$2:$A$152))</f>
        <v>1330</v>
      </c>
      <c r="AK53" s="122">
        <f>2*PI()*$C$5*(AT52-AT51)/(LN(AN52/$K$11)*$K$10/$K$9+LN($K$12/AN52)*$K$10/$K$9)</f>
        <v>1.0239028124184213E-4</v>
      </c>
      <c r="AL53" s="67">
        <f>AK53*(B53-B52)</f>
        <v>2.0478056248368426E-3</v>
      </c>
      <c r="AM53" s="23">
        <f t="shared" si="17"/>
        <v>3.8770238581516257E-2</v>
      </c>
      <c r="AN53" s="26">
        <f>AN52+AK53*(B53-B52)/(2*PI()*$C$5*AN52*$K$13)</f>
        <v>0.12767010769178783</v>
      </c>
      <c r="AO53" s="87">
        <f t="shared" si="8"/>
        <v>101325</v>
      </c>
      <c r="AP53" s="87">
        <f>IF(R53+U53&lt;$C$8,0,32*$L$23/$C$12^2*($K$10*R53+$K$8*U53)+32*$L$24/($C$14^2-$C$13^2)*($K$10*S53+$K$8*V53))</f>
        <v>0</v>
      </c>
      <c r="AQ53" s="66">
        <f>R53*$C$11*$C$9+U53*$C$11*$C$10</f>
        <v>11888913.796283551</v>
      </c>
      <c r="AR53" s="66">
        <f>S53*$C$11*$C$9+V53*$C$11*$C$10</f>
        <v>11179737.903133789</v>
      </c>
      <c r="AS53" s="87">
        <f>$C$11*(T53*$C$9+W53*$C$10)</f>
        <v>784990.28725584352</v>
      </c>
      <c r="AT53" s="45">
        <f t="shared" si="4"/>
        <v>12775229.083539395</v>
      </c>
      <c r="AU53" s="75"/>
    </row>
    <row r="54" spans="2:47" ht="15" thickBot="1" x14ac:dyDescent="0.35">
      <c r="B54" s="41">
        <f t="shared" si="9"/>
        <v>460</v>
      </c>
      <c r="C54" s="8">
        <f t="shared" si="10"/>
        <v>4.6000000000000005</v>
      </c>
      <c r="D54" s="73">
        <f t="shared" si="0"/>
        <v>6.1525000000000007</v>
      </c>
      <c r="E54" s="29">
        <f t="shared" si="15"/>
        <v>1523.6477382366672</v>
      </c>
      <c r="F54" s="29">
        <f t="shared" si="11"/>
        <v>66.245553836376899</v>
      </c>
      <c r="G54" s="29">
        <f t="shared" si="12"/>
        <v>88.603428256154118</v>
      </c>
      <c r="H54" s="17">
        <f t="shared" si="13"/>
        <v>2037.8788498915421</v>
      </c>
      <c r="I54" s="29">
        <f t="shared" si="5"/>
        <v>2.2250485660981263</v>
      </c>
      <c r="J54" s="29">
        <f t="shared" si="6"/>
        <v>41.694115440739886</v>
      </c>
      <c r="K54" s="32">
        <f>IF((D53+L53+M53-AL53)/($C$21+$C$22)&gt;$C$8,$C$8,(D53+L53+M53-AL53)/($C$21+$C$22))</f>
        <v>1400</v>
      </c>
      <c r="L54" s="97">
        <f t="shared" si="1"/>
        <v>0</v>
      </c>
      <c r="M54" s="96">
        <f t="shared" si="2"/>
        <v>17.737047441947894</v>
      </c>
      <c r="N54" s="98">
        <f t="shared" si="7"/>
        <v>1.7638285134185658</v>
      </c>
      <c r="O54" s="100">
        <f t="shared" si="3"/>
        <v>3.4560837497025951</v>
      </c>
      <c r="P54" s="104">
        <f>V54*$C$22</f>
        <v>1.1434531672287211</v>
      </c>
      <c r="Q54" s="102">
        <f t="shared" si="14"/>
        <v>3.3173542256927113E-3</v>
      </c>
      <c r="R54" s="106">
        <f>IF(K54-H53&lt;0,0,K54-H53)</f>
        <v>0</v>
      </c>
      <c r="S54" s="106">
        <f>K54-V54</f>
        <v>1315.2122887386713</v>
      </c>
      <c r="T54" s="106">
        <f>IF(R54&gt;0,$C$6-$C$8,IF($C$6-$C$8-W54&lt;0,0,$C$6-$C$8-W54))</f>
        <v>99.812276151820171</v>
      </c>
      <c r="U54" s="107">
        <f>IF(R54=0,IF(U53+(F54-AL54/$C$23)*$C$21/($C$21+$C$22)&gt;$C$8,$C$8,U53+F54*$C$21/($C$21+$C$22)),E54)</f>
        <v>1144.7509105197521</v>
      </c>
      <c r="V54" s="107">
        <f>IF(R54&gt;0,0,IF(V53+(F54-AL54/$C$23)*$C$21/($C$21+$C$22)&gt;$C$8,$C$8,IF(U54=$C$8,V53+(F54-AL54/$C$23)*$C$21/$C$22,V53+(F54-AL54/$C$23)*$C$21/($C$21+$C$22))))</f>
        <v>84.787711261328809</v>
      </c>
      <c r="W54" s="203">
        <f>IF(R54&gt;0,0,IF(W53+AL54/$C$23&gt;$F$23,$F$23,W53+AL54/$C$23))</f>
        <v>0.18772384817983359</v>
      </c>
      <c r="X54" s="105" t="str">
        <f>IF(R54=0,"-",FORECAST($C$8,Инклинометрия!$B$2:$B$152,Инклинометрия!$A$2:$A$152))</f>
        <v>-</v>
      </c>
      <c r="Y54" s="105" t="str">
        <f>IF(R54=0,"-",FORECAST($C$8-R54,Инклинометрия!$B$2:$B$152,Инклинометрия!$A$2:$A$152))</f>
        <v>-</v>
      </c>
      <c r="Z54" s="105">
        <f>IF(R54&gt;0,FORECAST($C$8,Инклинометрия!$B$2:$B$152,Инклинометрия!$A$2:$A$152),IF(V54=$C$8,"-",FORECAST($C$8-V54,Инклинометрия!$B$2:$B$152,Инклинометрия!$A$2:$A$152)))</f>
        <v>1249.4516743017377</v>
      </c>
      <c r="AA54" s="105">
        <f>IF(S54=0,"-",FORECAST($C$8-(S54+V54),Инклинометрия!$B$2:$B$152,Инклинометрия!$A$2:$A$152))</f>
        <v>0</v>
      </c>
      <c r="AB54" s="105">
        <f>FORECAST($C$8+T54,Инклинометрия!$B$2:$B$152,Инклинометрия!$A$2:$A$152)</f>
        <v>1424.8216623442293</v>
      </c>
      <c r="AC54" s="105">
        <f>IF(R54=0,FORECAST($C$6-T54,Инклинометрия!$B$2:$B$152,Инклинометрия!$A$2:$A$152),FORECAST($C$8,Инклинометрия!$B$2:$B$152,Инклинометрия!$A$2:$A$152))</f>
        <v>1330.1783376557707</v>
      </c>
      <c r="AD54" s="107">
        <f>IF(R54=0,FORECAST($C$8,Инклинометрия!$B$2:$B$152,Инклинометрия!$A$2:$A$152),Y54)</f>
        <v>1330</v>
      </c>
      <c r="AE54" s="107">
        <f>FORECAST($C$8-(R54+U54),Инклинометрия!$B$2:$B$152,Инклинометрия!$A$2:$A$152)</f>
        <v>242.4866350062355</v>
      </c>
      <c r="AF54" s="107">
        <f>IF(V54=0,"-",FORECAST($C$8,Инклинометрия!$B$2:$B$152,Инклинометрия!$A$2:$A$152))</f>
        <v>1330</v>
      </c>
      <c r="AG54" s="107">
        <f>IF(V54=0,"-",FORECAST($C$8-V54,Инклинометрия!$B$2:$B$152,Инклинометрия!$A$2:$A$152))</f>
        <v>1249.4516743017377</v>
      </c>
      <c r="AH54" s="107">
        <f>IF(W54=0,"-",FORECAST($C$8+W54,Инклинометрия!$B$2:$B$152,Инклинометрия!$A$2:$A$152))</f>
        <v>1330.1783376557707</v>
      </c>
      <c r="AI54" s="107">
        <f>IF(W54=0,"-",FORECAST($C$8,Инклинометрия!$B$2:$B$152,Инклинометрия!$A$2:$A$152))</f>
        <v>1330</v>
      </c>
      <c r="AK54" s="122">
        <f>2*PI()*$C$5*(AT53-AT52)/(LN(AN53/$K$11)*$K$10/$K$9+LN($K$12/AN53)*$K$10/$K$9)</f>
        <v>1.0239028125683324E-4</v>
      </c>
      <c r="AL54" s="67">
        <f>AK54*(B54-B53)</f>
        <v>2.0478056251366649E-3</v>
      </c>
      <c r="AM54" s="23">
        <f t="shared" si="17"/>
        <v>4.0818044206652922E-2</v>
      </c>
      <c r="AN54" s="26">
        <f>AN53+AK54*(B54-B53)/(2*PI()*$C$5*AN53*$K$13)</f>
        <v>0.12894651606029447</v>
      </c>
      <c r="AO54" s="87">
        <f t="shared" si="8"/>
        <v>101325</v>
      </c>
      <c r="AP54" s="87">
        <f>IF(R54+U54&lt;$C$8,0,32*$L$23/$C$12^2*($K$10*R54+$K$8*U54)+32*$L$24/($C$14^2-$C$13^2)*($K$10*S54+$K$8*V54))</f>
        <v>0</v>
      </c>
      <c r="AQ54" s="66">
        <f>R54*$C$11*$C$9+U54*$C$11*$C$10</f>
        <v>12016106.882452682</v>
      </c>
      <c r="AR54" s="66">
        <f>S54*$C$11*$C$9+V54*$C$11*$C$10</f>
        <v>11211777.210817883</v>
      </c>
      <c r="AS54" s="87">
        <f>$C$11*(T54*$C$9+W54*$C$10)</f>
        <v>785297.22415667411</v>
      </c>
      <c r="AT54" s="45">
        <f t="shared" si="4"/>
        <v>12902729.106609356</v>
      </c>
      <c r="AU54" s="75"/>
    </row>
    <row r="55" spans="2:47" ht="15" thickBot="1" x14ac:dyDescent="0.35">
      <c r="B55" s="41">
        <f t="shared" si="9"/>
        <v>480</v>
      </c>
      <c r="C55" s="8">
        <f t="shared" si="10"/>
        <v>4.8</v>
      </c>
      <c r="D55" s="73">
        <f t="shared" si="0"/>
        <v>6.42</v>
      </c>
      <c r="E55" s="29">
        <f t="shared" si="15"/>
        <v>1589.893292073044</v>
      </c>
      <c r="F55" s="29">
        <f t="shared" si="11"/>
        <v>66.245553836376601</v>
      </c>
      <c r="G55" s="29">
        <f t="shared" si="12"/>
        <v>88.603428256153705</v>
      </c>
      <c r="H55" s="17">
        <f t="shared" si="13"/>
        <v>2126.482278147696</v>
      </c>
      <c r="I55" s="29">
        <f t="shared" si="5"/>
        <v>2.2250485660981263</v>
      </c>
      <c r="J55" s="29">
        <f t="shared" si="6"/>
        <v>41.694115440739786</v>
      </c>
      <c r="K55" s="32">
        <f>IF((D54+L54+M54-AL54)/($C$21+$C$22)&gt;$C$8,$C$8,(D54+L54+M54-AL54)/($C$21+$C$22))</f>
        <v>1400</v>
      </c>
      <c r="L55" s="97">
        <f t="shared" si="1"/>
        <v>0</v>
      </c>
      <c r="M55" s="96">
        <f t="shared" si="2"/>
        <v>17.573916696340316</v>
      </c>
      <c r="N55" s="98">
        <f t="shared" si="7"/>
        <v>1.7617807077934287</v>
      </c>
      <c r="O55" s="100">
        <f t="shared" si="3"/>
        <v>3.4926671425172513</v>
      </c>
      <c r="P55" s="104">
        <f>V55*$C$22</f>
        <v>1.3065839128362997</v>
      </c>
      <c r="Q55" s="102">
        <f t="shared" si="14"/>
        <v>5.3651598508300336E-3</v>
      </c>
      <c r="R55" s="106">
        <f>IF(K55-H54&lt;0,0,K55-H54)</f>
        <v>0</v>
      </c>
      <c r="S55" s="106">
        <f>K55-V55</f>
        <v>1303.1160499482862</v>
      </c>
      <c r="T55" s="106">
        <f>IF(R55&gt;0,$C$6-$C$8,IF($C$6-$C$8-W55&lt;0,0,$C$6-$C$8-W55))</f>
        <v>99.696394058404351</v>
      </c>
      <c r="U55" s="107">
        <f>IF(R55=0,IF(U54+(F55-AL55/$C$23)*$C$21/($C$21+$C$22)&gt;$C$8,$C$8,U54+F55*$C$21/($C$21+$C$22)),E55)</f>
        <v>1156.8683461108551</v>
      </c>
      <c r="V55" s="107">
        <f>IF(R55&gt;0,0,IF(V54+(F55-AL55/$C$23)*$C$21/($C$21+$C$22)&gt;$C$8,$C$8,IF(U55=$C$8,V54+(F55-AL55/$C$23)*$C$21/$C$22,V54+(F55-AL55/$C$23)*$C$21/($C$21+$C$22))))</f>
        <v>96.883950051713825</v>
      </c>
      <c r="W55" s="203">
        <f>IF(R55&gt;0,0,IF(W54+AL55/$C$23&gt;$F$23,$F$23,W54+AL55/$C$23))</f>
        <v>0.30360594159565357</v>
      </c>
      <c r="X55" s="105" t="str">
        <f>IF(R55=0,"-",FORECAST($C$8,Инклинометрия!$B$2:$B$152,Инклинометрия!$A$2:$A$152))</f>
        <v>-</v>
      </c>
      <c r="Y55" s="105" t="str">
        <f>IF(R55=0,"-",FORECAST($C$8-R55,Инклинометрия!$B$2:$B$152,Инклинометрия!$A$2:$A$152))</f>
        <v>-</v>
      </c>
      <c r="Z55" s="105">
        <f>IF(R55&gt;0,FORECAST($C$8,Инклинометрия!$B$2:$B$152,Инклинометрия!$A$2:$A$152),IF(V55=$C$8,"-",FORECAST($C$8-V55,Инклинометрия!$B$2:$B$152,Инклинометрия!$A$2:$A$152)))</f>
        <v>1237.9602474508717</v>
      </c>
      <c r="AA55" s="105">
        <f>IF(S55=0,"-",FORECAST($C$8-(S55+V55),Инклинометрия!$B$2:$B$152,Инклинометрия!$A$2:$A$152))</f>
        <v>0</v>
      </c>
      <c r="AB55" s="105">
        <f>FORECAST($C$8+T55,Инклинометрия!$B$2:$B$152,Инклинометрия!$A$2:$A$152)</f>
        <v>1424.7115743554841</v>
      </c>
      <c r="AC55" s="105">
        <f>IF(R55=0,FORECAST($C$6-T55,Инклинометрия!$B$2:$B$152,Инклинометрия!$A$2:$A$152),FORECAST($C$8,Инклинометрия!$B$2:$B$152,Инклинометрия!$A$2:$A$152))</f>
        <v>1330.2884256445157</v>
      </c>
      <c r="AD55" s="107">
        <f>IF(R55=0,FORECAST($C$8,Инклинометрия!$B$2:$B$152,Инклинометрия!$A$2:$A$152),Y55)</f>
        <v>1330</v>
      </c>
      <c r="AE55" s="107">
        <f>FORECAST($C$8-(R55+U55),Инклинометрия!$B$2:$B$152,Инклинометрия!$A$2:$A$152)</f>
        <v>230.97507119468764</v>
      </c>
      <c r="AF55" s="107">
        <f>IF(V55=0,"-",FORECAST($C$8,Инклинометрия!$B$2:$B$152,Инклинометрия!$A$2:$A$152))</f>
        <v>1330</v>
      </c>
      <c r="AG55" s="107">
        <f>IF(V55=0,"-",FORECAST($C$8-V55,Инклинометрия!$B$2:$B$152,Инклинометрия!$A$2:$A$152))</f>
        <v>1237.9602474508717</v>
      </c>
      <c r="AH55" s="107">
        <f>IF(W55=0,"-",FORECAST($C$8+W55,Инклинометрия!$B$2:$B$152,Инклинометрия!$A$2:$A$152))</f>
        <v>1330.2884256445157</v>
      </c>
      <c r="AI55" s="107">
        <f>IF(W55=0,"-",FORECAST($C$8,Инклинометрия!$B$2:$B$152,Инклинометрия!$A$2:$A$152))</f>
        <v>1330</v>
      </c>
      <c r="AK55" s="122">
        <f>2*PI()*$C$5*(AT54-AT53)/(LN(AN54/$K$11)*$K$10/$K$9+LN($K$12/AN54)*$K$10/$K$9)</f>
        <v>1.0239028125686613E-4</v>
      </c>
      <c r="AL55" s="67">
        <f>AK55*(B55-B54)</f>
        <v>2.0478056251373227E-3</v>
      </c>
      <c r="AM55" s="23">
        <f t="shared" si="17"/>
        <v>4.2865849831790245E-2</v>
      </c>
      <c r="AN55" s="26">
        <f>AN54+AK55*(B55-B54)/(2*PI()*$C$5*AN54*$K$13)</f>
        <v>0.1302102895909403</v>
      </c>
      <c r="AO55" s="87">
        <f t="shared" si="8"/>
        <v>101325</v>
      </c>
      <c r="AP55" s="87">
        <f>IF(R55+U55&lt;$C$8,0,32*$L$23/$C$12^2*($K$10*R55+$K$8*U55)+32*$L$24/($C$14^2-$C$13^2)*($K$10*S55+$K$8*V55))</f>
        <v>0</v>
      </c>
      <c r="AQ55" s="66">
        <f>R55*$C$11*$C$9+U55*$C$11*$C$10</f>
        <v>12143299.968621813</v>
      </c>
      <c r="AR55" s="66">
        <f>S55*$C$11*$C$9+V55*$C$11*$C$10</f>
        <v>11243816.518501977</v>
      </c>
      <c r="AS55" s="87">
        <f>$C$11*(T55*$C$9+W55*$C$10)</f>
        <v>785604.16105750436</v>
      </c>
      <c r="AT55" s="45">
        <f t="shared" si="4"/>
        <v>13030229.129679317</v>
      </c>
      <c r="AU55" s="75"/>
    </row>
    <row r="56" spans="2:47" ht="15" thickBot="1" x14ac:dyDescent="0.35">
      <c r="B56" s="41">
        <f t="shared" si="9"/>
        <v>500</v>
      </c>
      <c r="C56" s="8">
        <f t="shared" si="10"/>
        <v>5</v>
      </c>
      <c r="D56" s="73">
        <f t="shared" si="0"/>
        <v>6.6875</v>
      </c>
      <c r="E56" s="29">
        <f t="shared" si="15"/>
        <v>1656.138845909421</v>
      </c>
      <c r="F56" s="29">
        <f t="shared" si="11"/>
        <v>66.245553836376899</v>
      </c>
      <c r="G56" s="29">
        <f t="shared" si="12"/>
        <v>88.603428256154118</v>
      </c>
      <c r="H56" s="17">
        <f t="shared" si="13"/>
        <v>2215.0857064038501</v>
      </c>
      <c r="I56" s="29">
        <f t="shared" si="5"/>
        <v>2.2250485660981263</v>
      </c>
      <c r="J56" s="29">
        <f t="shared" si="6"/>
        <v>41.694115440739886</v>
      </c>
      <c r="K56" s="32">
        <f>IF((D55+L55+M55-AL55)/($C$21+$C$22)&gt;$C$8,$C$8,(D55+L55+M55-AL55)/($C$21+$C$22))</f>
        <v>1400</v>
      </c>
      <c r="L56" s="97">
        <f t="shared" si="1"/>
        <v>0</v>
      </c>
      <c r="M56" s="96">
        <f t="shared" si="2"/>
        <v>17.410785950732738</v>
      </c>
      <c r="N56" s="98">
        <f t="shared" si="7"/>
        <v>1.7597329021682913</v>
      </c>
      <c r="O56" s="100">
        <f t="shared" si="3"/>
        <v>3.5292505353319075</v>
      </c>
      <c r="P56" s="104">
        <f>V56*$C$22</f>
        <v>1.4697146584438792</v>
      </c>
      <c r="Q56" s="102">
        <f t="shared" si="14"/>
        <v>7.4129654759673563E-3</v>
      </c>
      <c r="R56" s="106">
        <f>IF(K56-H55&lt;0,0,K56-H55)</f>
        <v>0</v>
      </c>
      <c r="S56" s="106">
        <f>K56-V56</f>
        <v>1291.0198111579011</v>
      </c>
      <c r="T56" s="106">
        <f>IF(R56&gt;0,$C$6-$C$8,IF($C$6-$C$8-W56&lt;0,0,$C$6-$C$8-W56))</f>
        <v>99.580511964988531</v>
      </c>
      <c r="U56" s="107">
        <f>IF(R56=0,IF(U55+(F56-AL56/$C$23)*$C$21/($C$21+$C$22)&gt;$C$8,$C$8,U55+F56*$C$21/($C$21+$C$22)),E56)</f>
        <v>1168.9857817019583</v>
      </c>
      <c r="V56" s="107">
        <f>IF(R56&gt;0,0,IF(V55+(F56-AL56/$C$23)*$C$21/($C$21+$C$22)&gt;$C$8,$C$8,IF(U56=$C$8,V55+(F56-AL56/$C$23)*$C$21/$C$22,V55+(F56-AL56/$C$23)*$C$21/($C$21+$C$22))))</f>
        <v>108.9801888420989</v>
      </c>
      <c r="W56" s="203">
        <f>IF(R56&gt;0,0,IF(W55+AL56/$C$23&gt;$F$23,$F$23,W55+AL56/$C$23))</f>
        <v>0.41948803501147358</v>
      </c>
      <c r="X56" s="105" t="str">
        <f>IF(R56=0,"-",FORECAST($C$8,Инклинометрия!$B$2:$B$152,Инклинометрия!$A$2:$A$152))</f>
        <v>-</v>
      </c>
      <c r="Y56" s="105" t="str">
        <f>IF(R56=0,"-",FORECAST($C$8-R56,Инклинометрия!$B$2:$B$152,Инклинометрия!$A$2:$A$152))</f>
        <v>-</v>
      </c>
      <c r="Z56" s="105">
        <f>IF(R56&gt;0,FORECAST($C$8,Инклинометрия!$B$2:$B$152,Инклинометрия!$A$2:$A$152),IF(V56=$C$8,"-",FORECAST($C$8-V56,Инклинометрия!$B$2:$B$152,Инклинометрия!$A$2:$A$152)))</f>
        <v>1226.468820600006</v>
      </c>
      <c r="AA56" s="105">
        <f>IF(S56=0,"-",FORECAST($C$8-(S56+V56),Инклинометрия!$B$2:$B$152,Инклинометрия!$A$2:$A$152))</f>
        <v>0</v>
      </c>
      <c r="AB56" s="105">
        <f>FORECAST($C$8+T56,Инклинометрия!$B$2:$B$152,Инклинометрия!$A$2:$A$152)</f>
        <v>1424.601486366739</v>
      </c>
      <c r="AC56" s="105">
        <f>IF(R56=0,FORECAST($C$6-T56,Инклинометрия!$B$2:$B$152,Инклинометрия!$A$2:$A$152),FORECAST($C$8,Инклинометрия!$B$2:$B$152,Инклинометрия!$A$2:$A$152))</f>
        <v>1330.3985136332608</v>
      </c>
      <c r="AD56" s="107">
        <f>IF(R56=0,FORECAST($C$8,Инклинометрия!$B$2:$B$152,Инклинометрия!$A$2:$A$152),Y56)</f>
        <v>1330</v>
      </c>
      <c r="AE56" s="107">
        <f>FORECAST($C$8-(R56+U56),Инклинометрия!$B$2:$B$152,Инклинометрия!$A$2:$A$152)</f>
        <v>219.46350738313959</v>
      </c>
      <c r="AF56" s="107">
        <f>IF(V56=0,"-",FORECAST($C$8,Инклинометрия!$B$2:$B$152,Инклинометрия!$A$2:$A$152))</f>
        <v>1330</v>
      </c>
      <c r="AG56" s="107">
        <f>IF(V56=0,"-",FORECAST($C$8-V56,Инклинометрия!$B$2:$B$152,Инклинометрия!$A$2:$A$152))</f>
        <v>1226.468820600006</v>
      </c>
      <c r="AH56" s="107">
        <f>IF(W56=0,"-",FORECAST($C$8+W56,Инклинометрия!$B$2:$B$152,Инклинометрия!$A$2:$A$152))</f>
        <v>1330.3985136332608</v>
      </c>
      <c r="AI56" s="107">
        <f>IF(W56=0,"-",FORECAST($C$8,Инклинометрия!$B$2:$B$152,Инклинометрия!$A$2:$A$152))</f>
        <v>1330</v>
      </c>
      <c r="AK56" s="122">
        <f>2*PI()*$C$5*(AT55-AT54)/(LN(AN55/$K$11)*$K$10/$K$9+LN($K$12/AN55)*$K$10/$K$9)</f>
        <v>1.0239028125686613E-4</v>
      </c>
      <c r="AL56" s="67">
        <f>AK56*(B56-B55)</f>
        <v>2.0478056251373227E-3</v>
      </c>
      <c r="AM56" s="23">
        <f t="shared" si="17"/>
        <v>4.4913655456927569E-2</v>
      </c>
      <c r="AN56" s="26">
        <f>AN55+AK56*(B56-B55)/(2*PI()*$C$5*AN55*$K$13)</f>
        <v>0.13146179739710476</v>
      </c>
      <c r="AO56" s="87">
        <f t="shared" si="8"/>
        <v>101325</v>
      </c>
      <c r="AP56" s="87">
        <f>IF(R56+U56&lt;$C$8,0,32*$L$23/$C$12^2*($K$10*R56+$K$8*U56)+32*$L$24/($C$14^2-$C$13^2)*($K$10*S56+$K$8*V56))</f>
        <v>0</v>
      </c>
      <c r="AQ56" s="66">
        <f>R56*$C$11*$C$9+U56*$C$11*$C$10</f>
        <v>12270493.054790948</v>
      </c>
      <c r="AR56" s="66">
        <f>S56*$C$11*$C$9+V56*$C$11*$C$10</f>
        <v>11275855.826186068</v>
      </c>
      <c r="AS56" s="87">
        <f>$C$11*(T56*$C$9+W56*$C$10)</f>
        <v>785911.09795833484</v>
      </c>
      <c r="AT56" s="45">
        <f t="shared" si="4"/>
        <v>13157729.152749283</v>
      </c>
      <c r="AU56" s="75"/>
    </row>
    <row r="57" spans="2:47" ht="15" thickBot="1" x14ac:dyDescent="0.35">
      <c r="B57" s="41">
        <f t="shared" si="9"/>
        <v>520</v>
      </c>
      <c r="C57" s="8">
        <f t="shared" si="10"/>
        <v>5.2</v>
      </c>
      <c r="D57" s="73">
        <f t="shared" si="0"/>
        <v>6.9550000000000001</v>
      </c>
      <c r="E57" s="29">
        <f t="shared" si="15"/>
        <v>1722.384399745798</v>
      </c>
      <c r="F57" s="29">
        <f t="shared" si="11"/>
        <v>66.245553836376899</v>
      </c>
      <c r="G57" s="29">
        <f t="shared" si="12"/>
        <v>88.603428256154118</v>
      </c>
      <c r="H57" s="17">
        <f t="shared" si="13"/>
        <v>2303.6891346600041</v>
      </c>
      <c r="I57" s="29">
        <f t="shared" si="5"/>
        <v>2.2250485660981263</v>
      </c>
      <c r="J57" s="29">
        <f t="shared" si="6"/>
        <v>41.694115440739886</v>
      </c>
      <c r="K57" s="32">
        <f>IF((D56+L56+M56-AL56)/($C$21+$C$22)&gt;$C$8,$C$8,(D56+L56+M56-AL56)/($C$21+$C$22))</f>
        <v>1400</v>
      </c>
      <c r="L57" s="97">
        <f t="shared" si="1"/>
        <v>0</v>
      </c>
      <c r="M57" s="96">
        <f t="shared" si="2"/>
        <v>17.247655205125159</v>
      </c>
      <c r="N57" s="98">
        <f t="shared" si="7"/>
        <v>1.7576850965431539</v>
      </c>
      <c r="O57" s="100">
        <f t="shared" si="3"/>
        <v>3.5658339281465641</v>
      </c>
      <c r="P57" s="104">
        <f>V57*$C$22</f>
        <v>1.6328454040514586</v>
      </c>
      <c r="Q57" s="102">
        <f t="shared" si="14"/>
        <v>9.4607711011047702E-3</v>
      </c>
      <c r="R57" s="106">
        <f>IF(K57-H56&lt;0,0,K57-H56)</f>
        <v>0</v>
      </c>
      <c r="S57" s="106">
        <f>K57-V57</f>
        <v>1278.923572367516</v>
      </c>
      <c r="T57" s="106">
        <f>IF(R57&gt;0,$C$6-$C$8,IF($C$6-$C$8-W57&lt;0,0,$C$6-$C$8-W57))</f>
        <v>99.464629871572697</v>
      </c>
      <c r="U57" s="107">
        <f>IF(R57=0,IF(U56+(F57-AL57/$C$23)*$C$21/($C$21+$C$22)&gt;$C$8,$C$8,U56+F57*$C$21/($C$21+$C$22)),E57)</f>
        <v>1181.1032172930616</v>
      </c>
      <c r="V57" s="107">
        <f>IF(R57&gt;0,0,IF(V56+(F57-AL57/$C$23)*$C$21/($C$21+$C$22)&gt;$C$8,$C$8,IF(U57=$C$8,V56+(F57-AL57/$C$23)*$C$21/$C$22,V56+(F57-AL57/$C$23)*$C$21/($C$21+$C$22))))</f>
        <v>121.07642763248397</v>
      </c>
      <c r="W57" s="203">
        <f>IF(R57&gt;0,0,IF(W56+AL57/$C$23&gt;$F$23,$F$23,W56+AL57/$C$23))</f>
        <v>0.5353701284272987</v>
      </c>
      <c r="X57" s="105" t="str">
        <f>IF(R57=0,"-",FORECAST($C$8,Инклинометрия!$B$2:$B$152,Инклинометрия!$A$2:$A$152))</f>
        <v>-</v>
      </c>
      <c r="Y57" s="105" t="str">
        <f>IF(R57=0,"-",FORECAST($C$8-R57,Инклинометрия!$B$2:$B$152,Инклинометрия!$A$2:$A$152))</f>
        <v>-</v>
      </c>
      <c r="Z57" s="105">
        <f>IF(R57&gt;0,FORECAST($C$8,Инклинометрия!$B$2:$B$152,Инклинометрия!$A$2:$A$152),IF(V57=$C$8,"-",FORECAST($C$8-V57,Инклинометрия!$B$2:$B$152,Инклинометрия!$A$2:$A$152)))</f>
        <v>1214.9773937491402</v>
      </c>
      <c r="AA57" s="105">
        <f>IF(S57=0,"-",FORECAST($C$8-(S57+V57),Инклинометрия!$B$2:$B$152,Инклинометрия!$A$2:$A$152))</f>
        <v>0</v>
      </c>
      <c r="AB57" s="105">
        <f>FORECAST($C$8+T57,Инклинометрия!$B$2:$B$152,Инклинометрия!$A$2:$A$152)</f>
        <v>1424.4913983779941</v>
      </c>
      <c r="AC57" s="105">
        <f>IF(R57=0,FORECAST($C$6-T57,Инклинометрия!$B$2:$B$152,Инклинометрия!$A$2:$A$152),FORECAST($C$8,Инклинометрия!$B$2:$B$152,Инклинометрия!$A$2:$A$152))</f>
        <v>1330.5086016220059</v>
      </c>
      <c r="AD57" s="107">
        <f>IF(R57=0,FORECAST($C$8,Инклинометрия!$B$2:$B$152,Инклинометрия!$A$2:$A$152),Y57)</f>
        <v>1330</v>
      </c>
      <c r="AE57" s="107">
        <f>FORECAST($C$8-(R57+U57),Инклинометрия!$B$2:$B$152,Инклинометрия!$A$2:$A$152)</f>
        <v>207.9519435715915</v>
      </c>
      <c r="AF57" s="107">
        <f>IF(V57=0,"-",FORECAST($C$8,Инклинометрия!$B$2:$B$152,Инклинометрия!$A$2:$A$152))</f>
        <v>1330</v>
      </c>
      <c r="AG57" s="107">
        <f>IF(V57=0,"-",FORECAST($C$8-V57,Инклинометрия!$B$2:$B$152,Инклинометрия!$A$2:$A$152))</f>
        <v>1214.9773937491402</v>
      </c>
      <c r="AH57" s="107">
        <f>IF(W57=0,"-",FORECAST($C$8+W57,Инклинометрия!$B$2:$B$152,Инклинометрия!$A$2:$A$152))</f>
        <v>1330.5086016220059</v>
      </c>
      <c r="AI57" s="107">
        <f>IF(W57=0,"-",FORECAST($C$8,Инклинометрия!$B$2:$B$152,Инклинометрия!$A$2:$A$152))</f>
        <v>1330</v>
      </c>
      <c r="AK57" s="122">
        <f>2*PI()*$C$5*(AT56-AT55)/(LN(AN56/$K$11)*$K$10/$K$9+LN($K$12/AN56)*$K$10/$K$9)</f>
        <v>1.0239028125687062E-4</v>
      </c>
      <c r="AL57" s="67">
        <f>AK57*(B57-B56)</f>
        <v>2.0478056251374125E-3</v>
      </c>
      <c r="AM57" s="23">
        <f t="shared" si="17"/>
        <v>4.6961461082064983E-2</v>
      </c>
      <c r="AN57" s="26">
        <f>AN56+AK57*(B57-B56)/(2*PI()*$C$5*AN56*$K$13)</f>
        <v>0.13270139092992217</v>
      </c>
      <c r="AO57" s="87">
        <f t="shared" si="8"/>
        <v>101325</v>
      </c>
      <c r="AP57" s="87">
        <f>IF(R57+U57&lt;$C$8,0,32*$L$23/$C$12^2*($K$10*R57+$K$8*U57)+32*$L$24/($C$14^2-$C$13^2)*($K$10*S57+$K$8*V57))</f>
        <v>0</v>
      </c>
      <c r="AQ57" s="66">
        <f>R57*$C$11*$C$9+U57*$C$11*$C$10</f>
        <v>12397686.140960079</v>
      </c>
      <c r="AR57" s="66">
        <f>S57*$C$11*$C$9+V57*$C$11*$C$10</f>
        <v>11307895.133870162</v>
      </c>
      <c r="AS57" s="87">
        <f>$C$11*(T57*$C$9+W57*$C$10)</f>
        <v>786218.03485916532</v>
      </c>
      <c r="AT57" s="45">
        <f t="shared" si="4"/>
        <v>13285229.175819244</v>
      </c>
      <c r="AU57" s="75"/>
    </row>
    <row r="58" spans="2:47" ht="15" thickBot="1" x14ac:dyDescent="0.35">
      <c r="B58" s="41">
        <f t="shared" si="9"/>
        <v>540</v>
      </c>
      <c r="C58" s="8">
        <f t="shared" si="10"/>
        <v>5.4</v>
      </c>
      <c r="D58" s="73">
        <f t="shared" si="0"/>
        <v>7.2225000000000001</v>
      </c>
      <c r="E58" s="29">
        <f t="shared" si="15"/>
        <v>1788.6299535821747</v>
      </c>
      <c r="F58" s="29">
        <f t="shared" si="11"/>
        <v>66.245553836376899</v>
      </c>
      <c r="G58" s="29">
        <f t="shared" si="12"/>
        <v>88.603428256154118</v>
      </c>
      <c r="H58" s="17">
        <f t="shared" si="13"/>
        <v>2392.2925629161582</v>
      </c>
      <c r="I58" s="29">
        <f t="shared" si="5"/>
        <v>2.2250485660981263</v>
      </c>
      <c r="J58" s="29">
        <f t="shared" si="6"/>
        <v>41.694115440739886</v>
      </c>
      <c r="K58" s="32">
        <f>IF((D57+L57+M57-AL57)/($C$21+$C$22)&gt;$C$8,$C$8,(D57+L57+M57-AL57)/($C$21+$C$22))</f>
        <v>1400</v>
      </c>
      <c r="L58" s="97">
        <f t="shared" si="1"/>
        <v>0</v>
      </c>
      <c r="M58" s="96">
        <f t="shared" si="2"/>
        <v>17.084524459517578</v>
      </c>
      <c r="N58" s="98">
        <f t="shared" si="7"/>
        <v>1.7556372909180162</v>
      </c>
      <c r="O58" s="100">
        <f t="shared" si="3"/>
        <v>3.6024173209612202</v>
      </c>
      <c r="P58" s="104">
        <f>V58*$C$22</f>
        <v>1.7959761496590381</v>
      </c>
      <c r="Q58" s="102">
        <f t="shared" si="14"/>
        <v>1.1508576726242092E-2</v>
      </c>
      <c r="R58" s="106">
        <f>IF(K58-H57&lt;0,0,K58-H57)</f>
        <v>0</v>
      </c>
      <c r="S58" s="106">
        <f>K58-V58</f>
        <v>1266.827333577131</v>
      </c>
      <c r="T58" s="106">
        <f>IF(R58&gt;0,$C$6-$C$8,IF($C$6-$C$8-W58&lt;0,0,$C$6-$C$8-W58))</f>
        <v>99.348747778156877</v>
      </c>
      <c r="U58" s="107">
        <f>IF(R58=0,IF(U57+(F58-AL58/$C$23)*$C$21/($C$21+$C$22)&gt;$C$8,$C$8,U57+F58*$C$21/($C$21+$C$22)),E58)</f>
        <v>1193.2206528841648</v>
      </c>
      <c r="V58" s="107">
        <f>IF(R58&gt;0,0,IF(V57+(F58-AL58/$C$23)*$C$21/($C$21+$C$22)&gt;$C$8,$C$8,IF(U58=$C$8,V57+(F58-AL58/$C$23)*$C$21/$C$22,V57+(F58-AL58/$C$23)*$C$21/($C$21+$C$22))))</f>
        <v>133.17266642286904</v>
      </c>
      <c r="W58" s="203">
        <f>IF(R58&gt;0,0,IF(W57+AL58/$C$23&gt;$F$23,$F$23,W57+AL58/$C$23))</f>
        <v>0.65125222184311871</v>
      </c>
      <c r="X58" s="105" t="str">
        <f>IF(R58=0,"-",FORECAST($C$8,Инклинометрия!$B$2:$B$152,Инклинометрия!$A$2:$A$152))</f>
        <v>-</v>
      </c>
      <c r="Y58" s="105" t="str">
        <f>IF(R58=0,"-",FORECAST($C$8-R58,Инклинометрия!$B$2:$B$152,Инклинометрия!$A$2:$A$152))</f>
        <v>-</v>
      </c>
      <c r="Z58" s="105">
        <f>IF(R58&gt;0,FORECAST($C$8,Инклинометрия!$B$2:$B$152,Инклинометрия!$A$2:$A$152),IF(V58=$C$8,"-",FORECAST($C$8-V58,Инклинометрия!$B$2:$B$152,Инклинометрия!$A$2:$A$152)))</f>
        <v>1203.4859668982745</v>
      </c>
      <c r="AA58" s="105">
        <f>IF(S58=0,"-",FORECAST($C$8-(S58+V58),Инклинометрия!$B$2:$B$152,Инклинометрия!$A$2:$A$152))</f>
        <v>0</v>
      </c>
      <c r="AB58" s="105">
        <f>FORECAST($C$8+T58,Инклинометрия!$B$2:$B$152,Инклинометрия!$A$2:$A$152)</f>
        <v>1424.3813103892489</v>
      </c>
      <c r="AC58" s="105">
        <f>IF(R58=0,FORECAST($C$6-T58,Инклинометрия!$B$2:$B$152,Инклинометрия!$A$2:$A$152),FORECAST($C$8,Инклинометрия!$B$2:$B$152,Инклинометрия!$A$2:$A$152))</f>
        <v>1330.6186896107508</v>
      </c>
      <c r="AD58" s="107">
        <f>IF(R58=0,FORECAST($C$8,Инклинометрия!$B$2:$B$152,Инклинометрия!$A$2:$A$152),Y58)</f>
        <v>1330</v>
      </c>
      <c r="AE58" s="107">
        <f>FORECAST($C$8-(R58+U58),Инклинометрия!$B$2:$B$152,Инклинометрия!$A$2:$A$152)</f>
        <v>196.44037976004344</v>
      </c>
      <c r="AF58" s="107">
        <f>IF(V58=0,"-",FORECAST($C$8,Инклинометрия!$B$2:$B$152,Инклинометрия!$A$2:$A$152))</f>
        <v>1330</v>
      </c>
      <c r="AG58" s="107">
        <f>IF(V58=0,"-",FORECAST($C$8-V58,Инклинометрия!$B$2:$B$152,Инклинометрия!$A$2:$A$152))</f>
        <v>1203.4859668982745</v>
      </c>
      <c r="AH58" s="107">
        <f>IF(W58=0,"-",FORECAST($C$8+W58,Инклинометрия!$B$2:$B$152,Инклинометрия!$A$2:$A$152))</f>
        <v>1330.6186896107508</v>
      </c>
      <c r="AI58" s="107">
        <f>IF(W58=0,"-",FORECAST($C$8,Инклинометрия!$B$2:$B$152,Инклинометрия!$A$2:$A$152))</f>
        <v>1330</v>
      </c>
      <c r="AK58" s="122">
        <f>2*PI()*$C$5*(AT57-AT56)/(LN(AN57/$K$11)*$K$10/$K$9+LN($K$12/AN57)*$K$10/$K$9)</f>
        <v>1.0239028125686613E-4</v>
      </c>
      <c r="AL58" s="67">
        <f>AK58*(B58-B57)</f>
        <v>2.0478056251373227E-3</v>
      </c>
      <c r="AM58" s="23">
        <f t="shared" si="17"/>
        <v>4.9009266707202306E-2</v>
      </c>
      <c r="AN58" s="26">
        <f>AN57+AK58*(B58-B57)/(2*PI()*$C$5*AN57*$K$13)</f>
        <v>0.13392940514080601</v>
      </c>
      <c r="AO58" s="87">
        <f t="shared" si="8"/>
        <v>101325</v>
      </c>
      <c r="AP58" s="87">
        <f>IF(R58+U58&lt;$C$8,0,32*$L$23/$C$12^2*($K$10*R58+$K$8*U58)+32*$L$24/($C$14^2-$C$13^2)*($K$10*S58+$K$8*V58))</f>
        <v>0</v>
      </c>
      <c r="AQ58" s="66">
        <f>R58*$C$11*$C$9+U58*$C$11*$C$10</f>
        <v>12524879.227129214</v>
      </c>
      <c r="AR58" s="66">
        <f>S58*$C$11*$C$9+V58*$C$11*$C$10</f>
        <v>11339934.441554254</v>
      </c>
      <c r="AS58" s="87">
        <f>$C$11*(T58*$C$9+W58*$C$10)</f>
        <v>786524.97175999603</v>
      </c>
      <c r="AT58" s="45">
        <f t="shared" si="4"/>
        <v>13412729.198889209</v>
      </c>
      <c r="AU58" s="75"/>
    </row>
    <row r="59" spans="2:47" ht="15" thickBot="1" x14ac:dyDescent="0.35">
      <c r="B59" s="41">
        <f t="shared" si="9"/>
        <v>560</v>
      </c>
      <c r="C59" s="8">
        <f t="shared" si="10"/>
        <v>5.6000000000000005</v>
      </c>
      <c r="D59" s="73">
        <f t="shared" si="0"/>
        <v>7.4900000000000011</v>
      </c>
      <c r="E59" s="29">
        <f t="shared" si="15"/>
        <v>1854.8755074185515</v>
      </c>
      <c r="F59" s="29">
        <f t="shared" si="11"/>
        <v>66.245553836376899</v>
      </c>
      <c r="G59" s="29">
        <f t="shared" si="12"/>
        <v>88.603428256154118</v>
      </c>
      <c r="H59" s="17">
        <f t="shared" si="13"/>
        <v>2480.8959911723123</v>
      </c>
      <c r="I59" s="29">
        <f t="shared" si="5"/>
        <v>2.2250485660981263</v>
      </c>
      <c r="J59" s="29">
        <f t="shared" si="6"/>
        <v>41.694115440739886</v>
      </c>
      <c r="K59" s="32">
        <f>IF((D58+L58+M58-AL58)/($C$21+$C$22)&gt;$C$8,$C$8,(D58+L58+M58-AL58)/($C$21+$C$22))</f>
        <v>1400</v>
      </c>
      <c r="L59" s="97">
        <f t="shared" si="1"/>
        <v>0</v>
      </c>
      <c r="M59" s="96">
        <f t="shared" si="2"/>
        <v>16.92139371391</v>
      </c>
      <c r="N59" s="98">
        <f t="shared" si="7"/>
        <v>1.7535894852928791</v>
      </c>
      <c r="O59" s="100">
        <f t="shared" si="3"/>
        <v>3.6390007137758769</v>
      </c>
      <c r="P59" s="104">
        <f>V59*$C$22</f>
        <v>1.9591068952666175</v>
      </c>
      <c r="Q59" s="102">
        <f t="shared" si="14"/>
        <v>1.3556382351379475E-2</v>
      </c>
      <c r="R59" s="106">
        <f>IF(K59-H58&lt;0,0,K59-H58)</f>
        <v>0</v>
      </c>
      <c r="S59" s="106">
        <f>K59-V59</f>
        <v>1254.7310947867459</v>
      </c>
      <c r="T59" s="106">
        <f>IF(R59&gt;0,$C$6-$C$8,IF($C$6-$C$8-W59&lt;0,0,$C$6-$C$8-W59))</f>
        <v>99.232865684741057</v>
      </c>
      <c r="U59" s="107">
        <f>IF(R59=0,IF(U58+(F59-AL59/$C$23)*$C$21/($C$21+$C$22)&gt;$C$8,$C$8,U58+F59*$C$21/($C$21+$C$22)),E59)</f>
        <v>1205.338088475268</v>
      </c>
      <c r="V59" s="107">
        <f>IF(R59&gt;0,0,IF(V58+(F59-AL59/$C$23)*$C$21/($C$21+$C$22)&gt;$C$8,$C$8,IF(U59=$C$8,V58+(F59-AL59/$C$23)*$C$21/$C$22,V58+(F59-AL59/$C$23)*$C$21/($C$21+$C$22))))</f>
        <v>145.26890521325413</v>
      </c>
      <c r="W59" s="203">
        <f>IF(R59&gt;0,0,IF(W58+AL59/$C$23&gt;$F$23,$F$23,W58+AL59/$C$23))</f>
        <v>0.76713431525894205</v>
      </c>
      <c r="X59" s="105" t="str">
        <f>IF(R59=0,"-",FORECAST($C$8,Инклинометрия!$B$2:$B$152,Инклинометрия!$A$2:$A$152))</f>
        <v>-</v>
      </c>
      <c r="Y59" s="105" t="str">
        <f>IF(R59=0,"-",FORECAST($C$8-R59,Инклинометрия!$B$2:$B$152,Инклинометрия!$A$2:$A$152))</f>
        <v>-</v>
      </c>
      <c r="Z59" s="105">
        <f>IF(R59&gt;0,FORECAST($C$8,Инклинометрия!$B$2:$B$152,Инклинометрия!$A$2:$A$152),IF(V59=$C$8,"-",FORECAST($C$8-V59,Инклинометрия!$B$2:$B$152,Инклинометрия!$A$2:$A$152)))</f>
        <v>1191.9945400474085</v>
      </c>
      <c r="AA59" s="105">
        <f>IF(S59=0,"-",FORECAST($C$8-(S59+V59),Инклинометрия!$B$2:$B$152,Инклинометрия!$A$2:$A$152))</f>
        <v>0</v>
      </c>
      <c r="AB59" s="105">
        <f>FORECAST($C$8+T59,Инклинометрия!$B$2:$B$152,Инклинометрия!$A$2:$A$152)</f>
        <v>1424.2712224005038</v>
      </c>
      <c r="AC59" s="105">
        <f>IF(R59=0,FORECAST($C$6-T59,Инклинометрия!$B$2:$B$152,Инклинометрия!$A$2:$A$152),FORECAST($C$8,Инклинометрия!$B$2:$B$152,Инклинометрия!$A$2:$A$152))</f>
        <v>1330.728777599496</v>
      </c>
      <c r="AD59" s="107">
        <f>IF(R59=0,FORECAST($C$8,Инклинометрия!$B$2:$B$152,Инклинометрия!$A$2:$A$152),Y59)</f>
        <v>1330</v>
      </c>
      <c r="AE59" s="107">
        <f>FORECAST($C$8-(R59+U59),Инклинометрия!$B$2:$B$152,Инклинометрия!$A$2:$A$152)</f>
        <v>184.92881594849536</v>
      </c>
      <c r="AF59" s="107">
        <f>IF(V59=0,"-",FORECAST($C$8,Инклинометрия!$B$2:$B$152,Инклинометрия!$A$2:$A$152))</f>
        <v>1330</v>
      </c>
      <c r="AG59" s="107">
        <f>IF(V59=0,"-",FORECAST($C$8-V59,Инклинометрия!$B$2:$B$152,Инклинометрия!$A$2:$A$152))</f>
        <v>1191.9945400474085</v>
      </c>
      <c r="AH59" s="107">
        <f>IF(W59=0,"-",FORECAST($C$8+W59,Инклинометрия!$B$2:$B$152,Инклинометрия!$A$2:$A$152))</f>
        <v>1330.728777599496</v>
      </c>
      <c r="AI59" s="107">
        <f>IF(W59=0,"-",FORECAST($C$8,Инклинометрия!$B$2:$B$152,Инклинометрия!$A$2:$A$152))</f>
        <v>1330</v>
      </c>
      <c r="AK59" s="122">
        <f>2*PI()*$C$5*(AT58-AT57)/(LN(AN58/$K$11)*$K$10/$K$9+LN($K$12/AN58)*$K$10/$K$9)</f>
        <v>1.0239028125686911E-4</v>
      </c>
      <c r="AL59" s="67">
        <f>AK59*(B59-B58)</f>
        <v>2.0478056251373822E-3</v>
      </c>
      <c r="AM59" s="23">
        <f t="shared" si="17"/>
        <v>5.1057072332339686E-2</v>
      </c>
      <c r="AN59" s="26">
        <f>AN58+AK59*(B59-B58)/(2*PI()*$C$5*AN58*$K$13)</f>
        <v>0.13514615954731349</v>
      </c>
      <c r="AO59" s="87">
        <f t="shared" si="8"/>
        <v>101325</v>
      </c>
      <c r="AP59" s="87">
        <f>IF(R59+U59&lt;$C$8,0,32*$L$23/$C$12^2*($K$10*R59+$K$8*U59)+32*$L$24/($C$14^2-$C$13^2)*($K$10*S59+$K$8*V59))</f>
        <v>0</v>
      </c>
      <c r="AQ59" s="66">
        <f>R59*$C$11*$C$9+U59*$C$11*$C$10</f>
        <v>12652072.313298346</v>
      </c>
      <c r="AR59" s="66">
        <f>S59*$C$11*$C$9+V59*$C$11*$C$10</f>
        <v>11371973.749238346</v>
      </c>
      <c r="AS59" s="87">
        <f>$C$11*(T59*$C$9+W59*$C$10)</f>
        <v>786831.90866082651</v>
      </c>
      <c r="AT59" s="45">
        <f t="shared" si="4"/>
        <v>13540229.221959174</v>
      </c>
      <c r="AU59" s="75"/>
    </row>
    <row r="60" spans="2:47" ht="15" thickBot="1" x14ac:dyDescent="0.35">
      <c r="B60" s="41">
        <f t="shared" si="9"/>
        <v>580</v>
      </c>
      <c r="C60" s="8">
        <f t="shared" si="10"/>
        <v>5.8</v>
      </c>
      <c r="D60" s="73">
        <f t="shared" si="0"/>
        <v>7.7575000000000003</v>
      </c>
      <c r="E60" s="29">
        <f t="shared" si="15"/>
        <v>1921.1210612549282</v>
      </c>
      <c r="F60" s="29">
        <f t="shared" si="11"/>
        <v>66.245553836376601</v>
      </c>
      <c r="G60" s="29">
        <f t="shared" si="12"/>
        <v>88.603428256153705</v>
      </c>
      <c r="H60" s="17">
        <f t="shared" si="13"/>
        <v>2569.4994194284659</v>
      </c>
      <c r="I60" s="29">
        <f t="shared" si="5"/>
        <v>2.2250485660981263</v>
      </c>
      <c r="J60" s="29">
        <f t="shared" si="6"/>
        <v>41.694115440739786</v>
      </c>
      <c r="K60" s="32">
        <f>IF((D59+L59+M59-AL59)/($C$21+$C$22)&gt;$C$8,$C$8,(D59+L59+M59-AL59)/($C$21+$C$22))</f>
        <v>1400</v>
      </c>
      <c r="L60" s="97">
        <f t="shared" si="1"/>
        <v>0</v>
      </c>
      <c r="M60" s="96">
        <f t="shared" si="2"/>
        <v>16.758262968302422</v>
      </c>
      <c r="N60" s="98">
        <f t="shared" si="7"/>
        <v>1.7515416796677419</v>
      </c>
      <c r="O60" s="100">
        <f t="shared" si="3"/>
        <v>3.6755841065905326</v>
      </c>
      <c r="P60" s="104">
        <f>V60*$C$22</f>
        <v>2.1222376408741965</v>
      </c>
      <c r="Q60" s="102">
        <f t="shared" si="14"/>
        <v>1.5604187976516855E-2</v>
      </c>
      <c r="R60" s="106">
        <f>IF(K60-H59&lt;0,0,K60-H59)</f>
        <v>0</v>
      </c>
      <c r="S60" s="106">
        <f>K60-V60</f>
        <v>1242.6348559963608</v>
      </c>
      <c r="T60" s="106">
        <f>IF(R60&gt;0,$C$6-$C$8,IF($C$6-$C$8-W60&lt;0,0,$C$6-$C$8-W60))</f>
        <v>99.116983591325237</v>
      </c>
      <c r="U60" s="107">
        <f>IF(R60=0,IF(U59+(F60-AL60/$C$23)*$C$21/($C$21+$C$22)&gt;$C$8,$C$8,U59+F60*$C$21/($C$21+$C$22)),E60)</f>
        <v>1217.455524066371</v>
      </c>
      <c r="V60" s="107">
        <f>IF(R60&gt;0,0,IF(V59+(F60-AL60/$C$23)*$C$21/($C$21+$C$22)&gt;$C$8,$C$8,IF(U60=$C$8,V59+(F60-AL60/$C$23)*$C$21/$C$22,V59+(F60-AL60/$C$23)*$C$21/($C$21+$C$22))))</f>
        <v>157.36514400363916</v>
      </c>
      <c r="W60" s="203">
        <f>IF(R60&gt;0,0,IF(W59+AL60/$C$23&gt;$F$23,$F$23,W59+AL60/$C$23))</f>
        <v>0.88301640867476539</v>
      </c>
      <c r="X60" s="105" t="str">
        <f>IF(R60=0,"-",FORECAST($C$8,Инклинометрия!$B$2:$B$152,Инклинометрия!$A$2:$A$152))</f>
        <v>-</v>
      </c>
      <c r="Y60" s="105" t="str">
        <f>IF(R60=0,"-",FORECAST($C$8-R60,Инклинометрия!$B$2:$B$152,Инклинометрия!$A$2:$A$152))</f>
        <v>-</v>
      </c>
      <c r="Z60" s="105">
        <f>IF(R60&gt;0,FORECAST($C$8,Инклинометрия!$B$2:$B$152,Инклинометрия!$A$2:$A$152),IF(V60=$C$8,"-",FORECAST($C$8-V60,Инклинометрия!$B$2:$B$152,Инклинометрия!$A$2:$A$152)))</f>
        <v>1180.5031131965427</v>
      </c>
      <c r="AA60" s="105">
        <f>IF(S60=0,"-",FORECAST($C$8-(S60+V60),Инклинометрия!$B$2:$B$152,Инклинометрия!$A$2:$A$152))</f>
        <v>0</v>
      </c>
      <c r="AB60" s="105">
        <f>FORECAST($C$8+T60,Инклинометрия!$B$2:$B$152,Инклинометрия!$A$2:$A$152)</f>
        <v>1424.1611344117589</v>
      </c>
      <c r="AC60" s="105">
        <f>IF(R60=0,FORECAST($C$6-T60,Инклинометрия!$B$2:$B$152,Инклинометрия!$A$2:$A$152),FORECAST($C$8,Инклинометрия!$B$2:$B$152,Инклинометрия!$A$2:$A$152))</f>
        <v>1330.8388655882411</v>
      </c>
      <c r="AD60" s="107">
        <f>IF(R60=0,FORECAST($C$8,Инклинометрия!$B$2:$B$152,Инклинометрия!$A$2:$A$152),Y60)</f>
        <v>1330</v>
      </c>
      <c r="AE60" s="107">
        <f>FORECAST($C$8-(R60+U60),Инклинометрия!$B$2:$B$152,Инклинометрия!$A$2:$A$152)</f>
        <v>173.41725213694752</v>
      </c>
      <c r="AF60" s="107">
        <f>IF(V60=0,"-",FORECAST($C$8,Инклинометрия!$B$2:$B$152,Инклинометрия!$A$2:$A$152))</f>
        <v>1330</v>
      </c>
      <c r="AG60" s="107">
        <f>IF(V60=0,"-",FORECAST($C$8-V60,Инклинометрия!$B$2:$B$152,Инклинометрия!$A$2:$A$152))</f>
        <v>1180.5031131965427</v>
      </c>
      <c r="AH60" s="107">
        <f>IF(W60=0,"-",FORECAST($C$8+W60,Инклинометрия!$B$2:$B$152,Инклинометрия!$A$2:$A$152))</f>
        <v>1330.8388655882411</v>
      </c>
      <c r="AI60" s="107">
        <f>IF(W60=0,"-",FORECAST($C$8,Инклинометрия!$B$2:$B$152,Инклинометрия!$A$2:$A$152))</f>
        <v>1330</v>
      </c>
      <c r="AK60" s="122">
        <f>2*PI()*$C$5*(AT59-AT58)/(LN(AN59/$K$11)*$K$10/$K$9+LN($K$12/AN59)*$K$10/$K$9)</f>
        <v>1.0239028125686911E-4</v>
      </c>
      <c r="AL60" s="67">
        <f>AK60*(B60-B59)</f>
        <v>2.0478056251373822E-3</v>
      </c>
      <c r="AM60" s="23">
        <f t="shared" si="17"/>
        <v>5.3104877957477065E-2</v>
      </c>
      <c r="AN60" s="26">
        <f>AN59+AK60*(B60-B59)/(2*PI()*$C$5*AN59*$K$13)</f>
        <v>0.13635195921200133</v>
      </c>
      <c r="AO60" s="87">
        <f t="shared" si="8"/>
        <v>101325</v>
      </c>
      <c r="AP60" s="87">
        <f>IF(R60+U60&lt;$C$8,0,32*$L$23/$C$12^2*($K$10*R60+$K$8*U60)+32*$L$24/($C$14^2-$C$13^2)*($K$10*S60+$K$8*V60))</f>
        <v>0</v>
      </c>
      <c r="AQ60" s="66">
        <f>R60*$C$11*$C$9+U60*$C$11*$C$10</f>
        <v>12779265.399467478</v>
      </c>
      <c r="AR60" s="66">
        <f>S60*$C$11*$C$9+V60*$C$11*$C$10</f>
        <v>11404013.056922439</v>
      </c>
      <c r="AS60" s="87">
        <f>$C$11*(T60*$C$9+W60*$C$10)</f>
        <v>787138.84556165698</v>
      </c>
      <c r="AT60" s="45">
        <f t="shared" si="4"/>
        <v>13667729.245029135</v>
      </c>
      <c r="AU60" s="75"/>
    </row>
    <row r="61" spans="2:47" ht="15" thickBot="1" x14ac:dyDescent="0.35">
      <c r="B61" s="41">
        <f t="shared" si="9"/>
        <v>600</v>
      </c>
      <c r="C61" s="8">
        <f t="shared" si="10"/>
        <v>6</v>
      </c>
      <c r="D61" s="73">
        <f t="shared" si="0"/>
        <v>8.0250000000000004</v>
      </c>
      <c r="E61" s="29">
        <f t="shared" si="15"/>
        <v>1987.366615091305</v>
      </c>
      <c r="F61" s="29">
        <f t="shared" si="11"/>
        <v>66.245553836376899</v>
      </c>
      <c r="G61" s="29">
        <f t="shared" si="12"/>
        <v>88.603428256154118</v>
      </c>
      <c r="H61" s="17">
        <f t="shared" si="13"/>
        <v>2658.10284768462</v>
      </c>
      <c r="I61" s="29">
        <f t="shared" si="5"/>
        <v>2.2250485660981263</v>
      </c>
      <c r="J61" s="29">
        <f t="shared" si="6"/>
        <v>41.694115440739886</v>
      </c>
      <c r="K61" s="32">
        <f>IF((D60+L60+M60-AL60)/($C$21+$C$22)&gt;$C$8,$C$8,(D60+L60+M60-AL60)/($C$21+$C$22))</f>
        <v>1400</v>
      </c>
      <c r="L61" s="97">
        <f t="shared" si="1"/>
        <v>0</v>
      </c>
      <c r="M61" s="96">
        <f t="shared" si="2"/>
        <v>16.59513222269484</v>
      </c>
      <c r="N61" s="98">
        <f t="shared" si="7"/>
        <v>1.7494938740426043</v>
      </c>
      <c r="O61" s="100">
        <f t="shared" si="3"/>
        <v>3.7121674994051892</v>
      </c>
      <c r="P61" s="104">
        <f>V61*$C$22</f>
        <v>2.285368386481776</v>
      </c>
      <c r="Q61" s="102">
        <f t="shared" si="14"/>
        <v>1.7651993601654179E-2</v>
      </c>
      <c r="R61" s="106">
        <f>IF(K61-H60&lt;0,0,K61-H60)</f>
        <v>0</v>
      </c>
      <c r="S61" s="106">
        <f>K61-V61</f>
        <v>1230.5386172059757</v>
      </c>
      <c r="T61" s="106">
        <f>IF(R61&gt;0,$C$6-$C$8,IF($C$6-$C$8-W61&lt;0,0,$C$6-$C$8-W61))</f>
        <v>99.001101497909417</v>
      </c>
      <c r="U61" s="107">
        <f>IF(R61=0,IF(U60+(F61-AL61/$C$23)*$C$21/($C$21+$C$22)&gt;$C$8,$C$8,U60+F61*$C$21/($C$21+$C$22)),E61)</f>
        <v>1229.5729596574743</v>
      </c>
      <c r="V61" s="107">
        <f>IF(R61&gt;0,0,IF(V60+(F61-AL61/$C$23)*$C$21/($C$21+$C$22)&gt;$C$8,$C$8,IF(U61=$C$8,V60+(F61-AL61/$C$23)*$C$21/$C$22,V60+(F61-AL61/$C$23)*$C$21/($C$21+$C$22))))</f>
        <v>169.46138279402425</v>
      </c>
      <c r="W61" s="203">
        <f>IF(R61&gt;0,0,IF(W60+AL61/$C$23&gt;$F$23,$F$23,W60+AL61/$C$23))</f>
        <v>0.99889850209058539</v>
      </c>
      <c r="X61" s="105" t="str">
        <f>IF(R61=0,"-",FORECAST($C$8,Инклинометрия!$B$2:$B$152,Инклинометрия!$A$2:$A$152))</f>
        <v>-</v>
      </c>
      <c r="Y61" s="105" t="str">
        <f>IF(R61=0,"-",FORECAST($C$8-R61,Инклинометрия!$B$2:$B$152,Инклинометрия!$A$2:$A$152))</f>
        <v>-</v>
      </c>
      <c r="Z61" s="105">
        <f>IF(R61&gt;0,FORECAST($C$8,Инклинометрия!$B$2:$B$152,Инклинометрия!$A$2:$A$152),IF(V61=$C$8,"-",FORECAST($C$8-V61,Инклинометрия!$B$2:$B$152,Инклинометрия!$A$2:$A$152)))</f>
        <v>1169.0116863456769</v>
      </c>
      <c r="AA61" s="105">
        <f>IF(S61=0,"-",FORECAST($C$8-(S61+V61),Инклинометрия!$B$2:$B$152,Инклинометрия!$A$2:$A$152))</f>
        <v>0</v>
      </c>
      <c r="AB61" s="105">
        <f>FORECAST($C$8+T61,Инклинометрия!$B$2:$B$152,Инклинометрия!$A$2:$A$152)</f>
        <v>1424.051046423014</v>
      </c>
      <c r="AC61" s="105">
        <f>IF(R61=0,FORECAST($C$6-T61,Инклинометрия!$B$2:$B$152,Инклинометрия!$A$2:$A$152),FORECAST($C$8,Инклинометрия!$B$2:$B$152,Инклинометрия!$A$2:$A$152))</f>
        <v>1330.9489535769858</v>
      </c>
      <c r="AD61" s="107">
        <f>IF(R61=0,FORECAST($C$8,Инклинометрия!$B$2:$B$152,Инклинометрия!$A$2:$A$152),Y61)</f>
        <v>1330</v>
      </c>
      <c r="AE61" s="107">
        <f>FORECAST($C$8-(R61+U61),Инклинометрия!$B$2:$B$152,Инклинометрия!$A$2:$A$152)</f>
        <v>161.90568832539944</v>
      </c>
      <c r="AF61" s="107">
        <f>IF(V61=0,"-",FORECAST($C$8,Инклинометрия!$B$2:$B$152,Инклинометрия!$A$2:$A$152))</f>
        <v>1330</v>
      </c>
      <c r="AG61" s="107">
        <f>IF(V61=0,"-",FORECAST($C$8-V61,Инклинометрия!$B$2:$B$152,Инклинометрия!$A$2:$A$152))</f>
        <v>1169.0116863456769</v>
      </c>
      <c r="AH61" s="107">
        <f>IF(W61=0,"-",FORECAST($C$8+W61,Инклинометрия!$B$2:$B$152,Инклинометрия!$A$2:$A$152))</f>
        <v>1330.948953576986</v>
      </c>
      <c r="AI61" s="107">
        <f>IF(W61=0,"-",FORECAST($C$8,Инклинометрия!$B$2:$B$152,Инклинометрия!$A$2:$A$152))</f>
        <v>1330</v>
      </c>
      <c r="AK61" s="122">
        <f>2*PI()*$C$5*(AT60-AT59)/(LN(AN60/$K$11)*$K$10/$K$9+LN($K$12/AN60)*$K$10/$K$9)</f>
        <v>1.0239028125686613E-4</v>
      </c>
      <c r="AL61" s="67">
        <f>AK61*(B61-B60)</f>
        <v>2.0478056251373227E-3</v>
      </c>
      <c r="AM61" s="23">
        <f t="shared" si="17"/>
        <v>5.5152683582614388E-2</v>
      </c>
      <c r="AN61" s="26">
        <f>AN60+AK61*(B61-B60)/(2*PI()*$C$5*AN60*$K$13)</f>
        <v>0.13754709564280704</v>
      </c>
      <c r="AO61" s="87">
        <f t="shared" si="8"/>
        <v>101325</v>
      </c>
      <c r="AP61" s="87">
        <f>IF(R61+U61&lt;$C$8,0,32*$L$23/$C$12^2*($K$10*R61+$K$8*U61)+32*$L$24/($C$14^2-$C$13^2)*($K$10*S61+$K$8*V61))</f>
        <v>0</v>
      </c>
      <c r="AQ61" s="66">
        <f>R61*$C$11*$C$9+U61*$C$11*$C$10</f>
        <v>12906458.485636611</v>
      </c>
      <c r="AR61" s="66">
        <f>S61*$C$11*$C$9+V61*$C$11*$C$10</f>
        <v>11436052.364606531</v>
      </c>
      <c r="AS61" s="87">
        <f>$C$11*(T61*$C$9+W61*$C$10)</f>
        <v>787445.78246248746</v>
      </c>
      <c r="AT61" s="45">
        <f t="shared" si="4"/>
        <v>13795229.268099098</v>
      </c>
      <c r="AU61" s="75"/>
    </row>
    <row r="62" spans="2:47" ht="15" thickBot="1" x14ac:dyDescent="0.35">
      <c r="B62" s="41">
        <f t="shared" si="9"/>
        <v>620</v>
      </c>
      <c r="C62" s="8">
        <f t="shared" si="10"/>
        <v>6.2</v>
      </c>
      <c r="D62" s="73">
        <f t="shared" si="0"/>
        <v>8.2925000000000004</v>
      </c>
      <c r="E62" s="29">
        <f t="shared" si="15"/>
        <v>2053.612168927682</v>
      </c>
      <c r="F62" s="29">
        <f t="shared" si="11"/>
        <v>66.245553836376899</v>
      </c>
      <c r="G62" s="29">
        <f t="shared" si="12"/>
        <v>88.603428256154118</v>
      </c>
      <c r="H62" s="17">
        <f t="shared" si="13"/>
        <v>2746.706275940774</v>
      </c>
      <c r="I62" s="29">
        <f t="shared" si="5"/>
        <v>2.2250485660981263</v>
      </c>
      <c r="J62" s="29">
        <f t="shared" si="6"/>
        <v>41.694115440739886</v>
      </c>
      <c r="K62" s="32">
        <f>IF((D61+L61+M61-AL61)/($C$21+$C$22)&gt;$C$8,$C$8,(D61+L61+M61-AL61)/($C$21+$C$22))</f>
        <v>1400</v>
      </c>
      <c r="L62" s="97">
        <f t="shared" si="1"/>
        <v>0</v>
      </c>
      <c r="M62" s="96">
        <f t="shared" si="2"/>
        <v>16.432001477087258</v>
      </c>
      <c r="N62" s="98">
        <f t="shared" si="7"/>
        <v>1.7474460684174671</v>
      </c>
      <c r="O62" s="100">
        <f t="shared" si="3"/>
        <v>3.7487508922198458</v>
      </c>
      <c r="P62" s="104">
        <f>V62*$C$22</f>
        <v>2.4484991320893554</v>
      </c>
      <c r="Q62" s="102">
        <f t="shared" si="14"/>
        <v>1.969979922679153E-2</v>
      </c>
      <c r="R62" s="106">
        <f>IF(K62-H61&lt;0,0,K62-H61)</f>
        <v>0</v>
      </c>
      <c r="S62" s="106">
        <f>K62-V62</f>
        <v>1218.4423784155906</v>
      </c>
      <c r="T62" s="106">
        <f>IF(R62&gt;0,$C$6-$C$8,IF($C$6-$C$8-W62&lt;0,0,$C$6-$C$8-W62))</f>
        <v>98.885219404493597</v>
      </c>
      <c r="U62" s="107">
        <f>IF(R62=0,IF(U61+(F62-AL62/$C$23)*$C$21/($C$21+$C$22)&gt;$C$8,$C$8,U61+F62*$C$21/($C$21+$C$22)),E62)</f>
        <v>1241.6903952485775</v>
      </c>
      <c r="V62" s="107">
        <f>IF(R62&gt;0,0,IF(V61+(F62-AL62/$C$23)*$C$21/($C$21+$C$22)&gt;$C$8,$C$8,IF(U62=$C$8,V61+(F62-AL62/$C$23)*$C$21/$C$22,V61+(F62-AL62/$C$23)*$C$21/($C$21+$C$22))))</f>
        <v>181.55762158440933</v>
      </c>
      <c r="W62" s="203">
        <f>IF(R62&gt;0,0,IF(W61+AL62/$C$23&gt;$F$23,$F$23,W61+AL62/$C$23))</f>
        <v>1.114780595506407</v>
      </c>
      <c r="X62" s="105" t="str">
        <f>IF(R62=0,"-",FORECAST($C$8,Инклинометрия!$B$2:$B$152,Инклинометрия!$A$2:$A$152))</f>
        <v>-</v>
      </c>
      <c r="Y62" s="105" t="str">
        <f>IF(R62=0,"-",FORECAST($C$8-R62,Инклинометрия!$B$2:$B$152,Инклинометрия!$A$2:$A$152))</f>
        <v>-</v>
      </c>
      <c r="Z62" s="105">
        <f>IF(R62&gt;0,FORECAST($C$8,Инклинометрия!$B$2:$B$152,Инклинометрия!$A$2:$A$152),IF(V62=$C$8,"-",FORECAST($C$8-V62,Инклинометрия!$B$2:$B$152,Инклинометрия!$A$2:$A$152)))</f>
        <v>1157.5202594948109</v>
      </c>
      <c r="AA62" s="105">
        <f>IF(S62=0,"-",FORECAST($C$8-(S62+V62),Инклинометрия!$B$2:$B$152,Инклинометрия!$A$2:$A$152))</f>
        <v>0</v>
      </c>
      <c r="AB62" s="105">
        <f>FORECAST($C$8+T62,Инклинометрия!$B$2:$B$152,Инклинометрия!$A$2:$A$152)</f>
        <v>1423.9409584342689</v>
      </c>
      <c r="AC62" s="105">
        <f>IF(R62=0,FORECAST($C$6-T62,Инклинометрия!$B$2:$B$152,Инклинометрия!$A$2:$A$152),FORECAST($C$8,Инклинометрия!$B$2:$B$152,Инклинометрия!$A$2:$A$152))</f>
        <v>1331.0590415657309</v>
      </c>
      <c r="AD62" s="107">
        <f>IF(R62=0,FORECAST($C$8,Инклинометрия!$B$2:$B$152,Инклинометрия!$A$2:$A$152),Y62)</f>
        <v>1330</v>
      </c>
      <c r="AE62" s="107">
        <f>FORECAST($C$8-(R62+U62),Инклинометрия!$B$2:$B$152,Инклинометрия!$A$2:$A$152)</f>
        <v>150.39412451385138</v>
      </c>
      <c r="AF62" s="107">
        <f>IF(V62=0,"-",FORECAST($C$8,Инклинометрия!$B$2:$B$152,Инклинометрия!$A$2:$A$152))</f>
        <v>1330</v>
      </c>
      <c r="AG62" s="107">
        <f>IF(V62=0,"-",FORECAST($C$8-V62,Инклинометрия!$B$2:$B$152,Инклинометрия!$A$2:$A$152))</f>
        <v>1157.5202594948109</v>
      </c>
      <c r="AH62" s="107">
        <f>IF(W62=0,"-",FORECAST($C$8+W62,Инклинометрия!$B$2:$B$152,Инклинометрия!$A$2:$A$152))</f>
        <v>1331.0590415657309</v>
      </c>
      <c r="AI62" s="107">
        <f>IF(W62=0,"-",FORECAST($C$8,Инклинометрия!$B$2:$B$152,Инклинометрия!$A$2:$A$152))</f>
        <v>1330</v>
      </c>
      <c r="AK62" s="122">
        <f>2*PI()*$C$5*(AT61-AT60)/(LN(AN61/$K$11)*$K$10/$K$9+LN($K$12/AN61)*$K$10/$K$9)</f>
        <v>1.0239028125686761E-4</v>
      </c>
      <c r="AL62" s="67">
        <f>AK62*(B62-B61)</f>
        <v>2.0478056251373522E-3</v>
      </c>
      <c r="AM62" s="23">
        <f t="shared" si="17"/>
        <v>5.720048920775174E-2</v>
      </c>
      <c r="AN62" s="26">
        <f>AN61+AK62*(B62-B61)/(2*PI()*$C$5*AN61*$K$13)</f>
        <v>0.13873184762251575</v>
      </c>
      <c r="AO62" s="87">
        <f t="shared" si="8"/>
        <v>101325</v>
      </c>
      <c r="AP62" s="87">
        <f>IF(R62+U62&lt;$C$8,0,32*$L$23/$C$12^2*($K$10*R62+$K$8*U62)+32*$L$24/($C$14^2-$C$13^2)*($K$10*S62+$K$8*V62))</f>
        <v>0</v>
      </c>
      <c r="AQ62" s="66">
        <f>R62*$C$11*$C$9+U62*$C$11*$C$10</f>
        <v>13033651.571805745</v>
      </c>
      <c r="AR62" s="66">
        <f>S62*$C$11*$C$9+V62*$C$11*$C$10</f>
        <v>11468091.672290627</v>
      </c>
      <c r="AS62" s="87">
        <f>$C$11*(T62*$C$9+W62*$C$10)</f>
        <v>787752.71936331794</v>
      </c>
      <c r="AT62" s="45">
        <f t="shared" si="4"/>
        <v>13922729.291169064</v>
      </c>
      <c r="AU62" s="75"/>
    </row>
    <row r="63" spans="2:47" ht="15" thickBot="1" x14ac:dyDescent="0.35">
      <c r="B63" s="41">
        <f t="shared" si="9"/>
        <v>640</v>
      </c>
      <c r="C63" s="8">
        <f t="shared" si="10"/>
        <v>6.4</v>
      </c>
      <c r="D63" s="73">
        <f t="shared" si="0"/>
        <v>8.56</v>
      </c>
      <c r="E63" s="29">
        <f t="shared" si="15"/>
        <v>2119.857722764059</v>
      </c>
      <c r="F63" s="29">
        <f t="shared" si="11"/>
        <v>66.245553836376899</v>
      </c>
      <c r="G63" s="29">
        <f t="shared" si="12"/>
        <v>88.603428256154118</v>
      </c>
      <c r="H63" s="17">
        <f t="shared" si="13"/>
        <v>2835.3097041969281</v>
      </c>
      <c r="I63" s="29">
        <f t="shared" si="5"/>
        <v>2.2250485660981263</v>
      </c>
      <c r="J63" s="29">
        <f t="shared" si="6"/>
        <v>41.694115440739886</v>
      </c>
      <c r="K63" s="32">
        <f>IF((D62+L62+M62-AL62)/($C$21+$C$22)&gt;$C$8,$C$8,(D62+L62+M62-AL62)/($C$21+$C$22))</f>
        <v>1400</v>
      </c>
      <c r="L63" s="97">
        <f t="shared" si="1"/>
        <v>0</v>
      </c>
      <c r="M63" s="96">
        <f t="shared" si="2"/>
        <v>16.26887073147968</v>
      </c>
      <c r="N63" s="98">
        <f t="shared" si="7"/>
        <v>1.7453982627923295</v>
      </c>
      <c r="O63" s="100">
        <f>U63*$C$21</f>
        <v>3.785334285034502</v>
      </c>
      <c r="P63" s="104">
        <f>V63*$C$22</f>
        <v>2.6116298776969353</v>
      </c>
      <c r="Q63" s="102">
        <f t="shared" si="14"/>
        <v>2.1747604851928941E-2</v>
      </c>
      <c r="R63" s="106">
        <f>IF(K63-H62&lt;0,0,K63-H62)</f>
        <v>0</v>
      </c>
      <c r="S63" s="106">
        <f>K63-V63</f>
        <v>1206.3461396252055</v>
      </c>
      <c r="T63" s="106">
        <f>IF(R63&gt;0,$C$6-$C$8,IF($C$6-$C$8-W63&lt;0,0,$C$6-$C$8-W63))</f>
        <v>98.769337311077763</v>
      </c>
      <c r="U63" s="107">
        <f>IF(R63=0,IF(U62+(F63-AL63/$C$23)*$C$21/($C$21+$C$22)&gt;$C$8,$C$8,U62+F63*$C$21/($C$21+$C$22)),E63)</f>
        <v>1253.8078308396807</v>
      </c>
      <c r="V63" s="107">
        <f>IF(R63&gt;0,0,IF(V62+(F63-AL63/$C$23)*$C$21/($C$21+$C$22)&gt;$C$8,$C$8,IF(U63=$C$8,V62+(F63-AL63/$C$23)*$C$21/$C$22,V62+(F63-AL63/$C$23)*$C$21/($C$21+$C$22))))</f>
        <v>193.65386037479442</v>
      </c>
      <c r="W63" s="203">
        <f>IF(R63&gt;0,0,IF(W62+AL63/$C$23&gt;$F$23,$F$23,W62+AL63/$C$23))</f>
        <v>1.2306626889222321</v>
      </c>
      <c r="X63" s="105" t="str">
        <f>IF(R63=0,"-",FORECAST($C$8,Инклинометрия!$B$2:$B$152,Инклинометрия!$A$2:$A$152))</f>
        <v>-</v>
      </c>
      <c r="Y63" s="105" t="str">
        <f>IF(R63=0,"-",FORECAST($C$8-R63,Инклинометрия!$B$2:$B$152,Инклинометрия!$A$2:$A$152))</f>
        <v>-</v>
      </c>
      <c r="Z63" s="105">
        <f>IF(R63&gt;0,FORECAST($C$8,Инклинометрия!$B$2:$B$152,Инклинометрия!$A$2:$A$152),IF(V63=$C$8,"-",FORECAST($C$8-V63,Инклинометрия!$B$2:$B$152,Инклинометрия!$A$2:$A$152)))</f>
        <v>1146.0288326439452</v>
      </c>
      <c r="AA63" s="105">
        <f>IF(S63=0,"-",FORECAST($C$8-(S63+V63),Инклинометрия!$B$2:$B$152,Инклинометрия!$A$2:$A$152))</f>
        <v>0</v>
      </c>
      <c r="AB63" s="105">
        <f>FORECAST($C$8+T63,Инклинометрия!$B$2:$B$152,Инклинометрия!$A$2:$A$152)</f>
        <v>1423.8308704455239</v>
      </c>
      <c r="AC63" s="105">
        <f>IF(R63=0,FORECAST($C$6-T63,Инклинометрия!$B$2:$B$152,Инклинометрия!$A$2:$A$152),FORECAST($C$8,Инклинометрия!$B$2:$B$152,Инклинометрия!$A$2:$A$152))</f>
        <v>1331.1691295544761</v>
      </c>
      <c r="AD63" s="107">
        <f>IF(R63=0,FORECAST($C$8,Инклинометрия!$B$2:$B$152,Инклинометрия!$A$2:$A$152),Y63)</f>
        <v>1330</v>
      </c>
      <c r="AE63" s="107">
        <f>FORECAST($C$8-(R63+U63),Инклинометрия!$B$2:$B$152,Инклинометрия!$A$2:$A$152)</f>
        <v>138.88256070230332</v>
      </c>
      <c r="AF63" s="107">
        <f>IF(V63=0,"-",FORECAST($C$8,Инклинометрия!$B$2:$B$152,Инклинометрия!$A$2:$A$152))</f>
        <v>1330</v>
      </c>
      <c r="AG63" s="107">
        <f>IF(V63=0,"-",FORECAST($C$8-V63,Инклинометрия!$B$2:$B$152,Инклинометрия!$A$2:$A$152))</f>
        <v>1146.0288326439452</v>
      </c>
      <c r="AH63" s="107">
        <f>IF(W63=0,"-",FORECAST($C$8+W63,Инклинометрия!$B$2:$B$152,Инклинометрия!$A$2:$A$152))</f>
        <v>1331.1691295544761</v>
      </c>
      <c r="AI63" s="107">
        <f>IF(W63=0,"-",FORECAST($C$8,Инклинометрия!$B$2:$B$152,Инклинометрия!$A$2:$A$152))</f>
        <v>1330</v>
      </c>
      <c r="AK63" s="122">
        <f>2*PI()*$C$5*(AT62-AT61)/(LN(AN62/$K$11)*$K$10/$K$9+LN($K$12/AN62)*$K$10/$K$9)</f>
        <v>1.0239028125687062E-4</v>
      </c>
      <c r="AL63" s="67">
        <f>AK63*(B63-B62)</f>
        <v>2.0478056251374125E-3</v>
      </c>
      <c r="AM63" s="23">
        <f t="shared" si="17"/>
        <v>5.9248294832889153E-2</v>
      </c>
      <c r="AN63" s="26">
        <f>AN62+AK63*(B63-B62)/(2*PI()*$C$5*AN62*$K$13)</f>
        <v>0.1399064819740268</v>
      </c>
      <c r="AO63" s="87">
        <f t="shared" si="8"/>
        <v>101325</v>
      </c>
      <c r="AP63" s="87">
        <f>IF(R63+U63&lt;$C$8,0,32*$L$23/$C$12^2*($K$10*R63+$K$8*U63)+32*$L$24/($C$14^2-$C$13^2)*($K$10*S63+$K$8*V63))</f>
        <v>0</v>
      </c>
      <c r="AQ63" s="66">
        <f>R63*$C$11*$C$9+U63*$C$11*$C$10</f>
        <v>13160844.657974876</v>
      </c>
      <c r="AR63" s="66">
        <f>S63*$C$11*$C$9+V63*$C$11*$C$10</f>
        <v>11500130.979974717</v>
      </c>
      <c r="AS63" s="87">
        <f>$C$11*(T63*$C$9+W63*$C$10)</f>
        <v>788059.6562641483</v>
      </c>
      <c r="AT63" s="45">
        <f>SUM(AQ63,AS63,AO63)</f>
        <v>14050229.314239025</v>
      </c>
      <c r="AU63" s="75"/>
    </row>
    <row r="64" spans="2:47" ht="15" thickBot="1" x14ac:dyDescent="0.35">
      <c r="B64" s="41">
        <f t="shared" si="9"/>
        <v>660</v>
      </c>
      <c r="C64" s="8">
        <f t="shared" si="10"/>
        <v>6.6000000000000005</v>
      </c>
      <c r="D64" s="73">
        <f t="shared" si="0"/>
        <v>8.8275000000000006</v>
      </c>
      <c r="E64" s="29">
        <f t="shared" si="15"/>
        <v>2186.1032766004359</v>
      </c>
      <c r="F64" s="29">
        <f t="shared" si="11"/>
        <v>66.245553836376899</v>
      </c>
      <c r="G64" s="29">
        <f t="shared" si="12"/>
        <v>88.603428256154118</v>
      </c>
      <c r="H64" s="17">
        <f t="shared" si="13"/>
        <v>2923.9131324530822</v>
      </c>
      <c r="I64" s="29">
        <f t="shared" si="5"/>
        <v>2.2250485660981263</v>
      </c>
      <c r="J64" s="29">
        <f t="shared" si="6"/>
        <v>41.694115440739886</v>
      </c>
      <c r="K64" s="32">
        <f>IF((D63+L63+M63-AL63)/($C$21+$C$22)&gt;$C$8,$C$8,(D63+L63+M63-AL63)/($C$21+$C$22))</f>
        <v>1400</v>
      </c>
      <c r="L64" s="97">
        <f t="shared" si="1"/>
        <v>0</v>
      </c>
      <c r="M64" s="96">
        <f t="shared" si="2"/>
        <v>16.105739985872102</v>
      </c>
      <c r="N64" s="98">
        <f t="shared" si="7"/>
        <v>1.7433504571671923</v>
      </c>
      <c r="O64" s="100">
        <f>U64*$C$21</f>
        <v>3.8219176778491586</v>
      </c>
      <c r="P64" s="104">
        <f>V64*$C$22</f>
        <v>2.7747606233045148</v>
      </c>
      <c r="Q64" s="102">
        <f>W64*$C$23</f>
        <v>2.3795410477066264E-2</v>
      </c>
      <c r="R64" s="106">
        <f>IF(K64-H63&lt;0,0,K64-H63)</f>
        <v>0</v>
      </c>
      <c r="S64" s="106">
        <f>K64-V64</f>
        <v>1194.2499008348204</v>
      </c>
      <c r="T64" s="106">
        <f>IF(R64&gt;0,$C$6-$C$8,IF($C$6-$C$8-W64&lt;0,0,$C$6-$C$8-W64))</f>
        <v>98.653455217661943</v>
      </c>
      <c r="U64" s="107">
        <f>IF(R64=0,IF(U63+(F64-AL64/$C$23)*$C$21/($C$21+$C$22)&gt;$C$8,$C$8,U63+F64*$C$21/($C$21+$C$22)),E64)</f>
        <v>1265.9252664307839</v>
      </c>
      <c r="V64" s="107">
        <f>IF(R64&gt;0,0,IF(V63+(F64-AL64/$C$23)*$C$21/($C$21+$C$22)&gt;$C$8,$C$8,IF(U64=$C$8,V63+(F64-AL64/$C$23)*$C$21/$C$22,V63+(F64-AL64/$C$23)*$C$21/($C$21+$C$22))))</f>
        <v>205.75009916517951</v>
      </c>
      <c r="W64" s="203">
        <f>IF(R64&gt;0,0,IF(W63+AL64/$C$23&gt;$F$23,$F$23,W63+AL64/$C$23))</f>
        <v>1.3465447823380521</v>
      </c>
      <c r="X64" s="105" t="str">
        <f>IF(R64=0,"-",FORECAST($C$8,Инклинометрия!$B$2:$B$152,Инклинометрия!$A$2:$A$152))</f>
        <v>-</v>
      </c>
      <c r="Y64" s="105" t="str">
        <f>IF(R64=0,"-",FORECAST($C$8-R64,Инклинометрия!$B$2:$B$152,Инклинометрия!$A$2:$A$152))</f>
        <v>-</v>
      </c>
      <c r="Z64" s="105">
        <f>IF(R64&gt;0,FORECAST($C$8,Инклинометрия!$B$2:$B$152,Инклинометрия!$A$2:$A$152),IF(V64=$C$8,"-",FORECAST($C$8-V64,Инклинометрия!$B$2:$B$152,Инклинометрия!$A$2:$A$152)))</f>
        <v>1134.5374057930794</v>
      </c>
      <c r="AA64" s="105">
        <f>IF(S64=0,"-",FORECAST($C$8-(S64+V64),Инклинометрия!$B$2:$B$152,Инклинометрия!$A$2:$A$152))</f>
        <v>0</v>
      </c>
      <c r="AB64" s="105">
        <f>FORECAST($C$8+T64,Инклинометрия!$B$2:$B$152,Инклинометрия!$A$2:$A$152)</f>
        <v>1423.7207824567788</v>
      </c>
      <c r="AC64" s="105">
        <f>IF(R64=0,FORECAST($C$6-T64,Инклинометрия!$B$2:$B$152,Инклинометрия!$A$2:$A$152),FORECAST($C$8,Инклинометрия!$B$2:$B$152,Инклинометрия!$A$2:$A$152))</f>
        <v>1331.279217543221</v>
      </c>
      <c r="AD64" s="107">
        <f>IF(R64=0,FORECAST($C$8,Инклинометрия!$B$2:$B$152,Инклинометрия!$A$2:$A$152),Y64)</f>
        <v>1330</v>
      </c>
      <c r="AE64" s="107">
        <f>FORECAST($C$8-(R64+U64),Инклинометрия!$B$2:$B$152,Инклинометрия!$A$2:$A$152)</f>
        <v>127.37099689075524</v>
      </c>
      <c r="AF64" s="107">
        <f>IF(V64=0,"-",FORECAST($C$8,Инклинометрия!$B$2:$B$152,Инклинометрия!$A$2:$A$152))</f>
        <v>1330</v>
      </c>
      <c r="AG64" s="107">
        <f>IF(V64=0,"-",FORECAST($C$8-V64,Инклинометрия!$B$2:$B$152,Инклинометрия!$A$2:$A$152))</f>
        <v>1134.5374057930794</v>
      </c>
      <c r="AH64" s="107">
        <f>IF(W64=0,"-",FORECAST($C$8+W64,Инклинометрия!$B$2:$B$152,Инклинометрия!$A$2:$A$152))</f>
        <v>1331.279217543221</v>
      </c>
      <c r="AI64" s="107">
        <f>IF(W64=0,"-",FORECAST($C$8,Инклинометрия!$B$2:$B$152,Инклинометрия!$A$2:$A$152))</f>
        <v>1330</v>
      </c>
      <c r="AK64" s="122">
        <f>2*PI()*$C$5*(AT63-AT62)/(LN(AN63/$K$11)*$K$10/$K$9+LN($K$12/AN63)*$K$10/$K$9)</f>
        <v>1.0239028125686613E-4</v>
      </c>
      <c r="AL64" s="67">
        <f>AK64*(B64-B63)</f>
        <v>2.0478056251373227E-3</v>
      </c>
      <c r="AM64" s="23">
        <f t="shared" si="17"/>
        <v>6.1296100458026477E-2</v>
      </c>
      <c r="AN64" s="26">
        <f>AN63+AK64*(B64-B63)/(2*PI()*$C$5*AN63*$K$13)</f>
        <v>0.14107125426739525</v>
      </c>
      <c r="AO64" s="87">
        <f t="shared" si="8"/>
        <v>101325</v>
      </c>
      <c r="AP64" s="87">
        <f>IF(R64+U64&lt;$C$8,0,32*$L$23/$C$12^2*($K$10*R64+$K$8*U64)+32*$L$24/($C$14^2-$C$13^2)*($K$10*S64+$K$8*V64))</f>
        <v>0</v>
      </c>
      <c r="AQ64" s="66">
        <f>R64*$C$11*$C$9+U64*$C$11*$C$10</f>
        <v>13288037.744144011</v>
      </c>
      <c r="AR64" s="66">
        <f>S64*$C$11*$C$9+V64*$C$11*$C$10</f>
        <v>11532170.287658811</v>
      </c>
      <c r="AS64" s="87">
        <f>$C$11*(T64*$C$9+W64*$C$10)</f>
        <v>788366.59316497878</v>
      </c>
      <c r="AT64" s="45">
        <f>SUM(AQ64,AS64,AO64)</f>
        <v>14177729.33730899</v>
      </c>
      <c r="AU64" s="75"/>
    </row>
    <row r="65" spans="2:47" ht="15" thickBot="1" x14ac:dyDescent="0.35">
      <c r="B65" s="41">
        <f t="shared" si="9"/>
        <v>680</v>
      </c>
      <c r="C65" s="8">
        <f t="shared" si="10"/>
        <v>6.8</v>
      </c>
      <c r="D65" s="73">
        <f t="shared" si="0"/>
        <v>9.0950000000000006</v>
      </c>
      <c r="E65" s="29">
        <f t="shared" si="15"/>
        <v>2252.3488304368125</v>
      </c>
      <c r="F65" s="29">
        <f t="shared" si="11"/>
        <v>66.245553836376601</v>
      </c>
      <c r="G65" s="29">
        <f t="shared" si="12"/>
        <v>88.603428256153705</v>
      </c>
      <c r="H65" s="17">
        <f t="shared" si="13"/>
        <v>3012.5165607092358</v>
      </c>
      <c r="I65" s="29">
        <f t="shared" si="5"/>
        <v>2.2250485660981263</v>
      </c>
      <c r="J65" s="29">
        <f t="shared" si="6"/>
        <v>41.694115440739786</v>
      </c>
      <c r="K65" s="32">
        <f>IF((D64+L64+M64-AL64)/($C$21+$C$22)&gt;$C$8,$C$8,(D64+L64+M64-AL64)/($C$21+$C$22))</f>
        <v>1400</v>
      </c>
      <c r="L65" s="97">
        <f t="shared" si="1"/>
        <v>0</v>
      </c>
      <c r="M65" s="96">
        <f t="shared" si="2"/>
        <v>15.942609240264522</v>
      </c>
      <c r="N65" s="98">
        <f t="shared" si="7"/>
        <v>1.7413026515420547</v>
      </c>
      <c r="O65" s="100">
        <f t="shared" si="3"/>
        <v>3.8585010706638143</v>
      </c>
      <c r="P65" s="104">
        <f>V65*$C$22</f>
        <v>2.9378913689120938</v>
      </c>
      <c r="Q65" s="102">
        <f>W65*$C$23</f>
        <v>2.5843216102203647E-2</v>
      </c>
      <c r="R65" s="106">
        <f>IF(K65-H64&lt;0,0,K65-H64)</f>
        <v>0</v>
      </c>
      <c r="S65" s="106">
        <f>K65-V65</f>
        <v>1182.1536620444354</v>
      </c>
      <c r="T65" s="106">
        <f>IF(R65&gt;0,$C$6-$C$8,IF($C$6-$C$8-W65&lt;0,0,$C$6-$C$8-W65))</f>
        <v>98.537573124246123</v>
      </c>
      <c r="U65" s="107">
        <f>IF(R65=0,IF(U64+(F65-AL65/$C$23)*$C$21/($C$21+$C$22)&gt;$C$8,$C$8,U64+F65*$C$21/($C$21+$C$22)),E65)</f>
        <v>1278.042702021887</v>
      </c>
      <c r="V65" s="107">
        <f>IF(R65&gt;0,0,IF(V64+(F65-AL65/$C$23)*$C$21/($C$21+$C$22)&gt;$C$8,$C$8,IF(U65=$C$8,V64+(F65-AL65/$C$23)*$C$21/$C$22,V64+(F65-AL65/$C$23)*$C$21/($C$21+$C$22))))</f>
        <v>217.84633795556454</v>
      </c>
      <c r="W65" s="203">
        <f>IF(R65&gt;0,0,IF(W64+AL65/$C$23&gt;$F$23,$F$23,W64+AL65/$C$23))</f>
        <v>1.4624268757538754</v>
      </c>
      <c r="X65" s="105" t="str">
        <f>IF(R65=0,"-",FORECAST($C$8,Инклинометрия!$B$2:$B$152,Инклинометрия!$A$2:$A$152))</f>
        <v>-</v>
      </c>
      <c r="Y65" s="105" t="str">
        <f>IF(R65=0,"-",FORECAST($C$8-R65,Инклинометрия!$B$2:$B$152,Инклинометрия!$A$2:$A$152))</f>
        <v>-</v>
      </c>
      <c r="Z65" s="105">
        <f>IF(R65&gt;0,FORECAST($C$8,Инклинометрия!$B$2:$B$152,Инклинометрия!$A$2:$A$152),IF(V65=$C$8,"-",FORECAST($C$8-V65,Инклинометрия!$B$2:$B$152,Инклинометрия!$A$2:$A$152)))</f>
        <v>1123.0459789422134</v>
      </c>
      <c r="AA65" s="105">
        <f>IF(S65=0,"-",FORECAST($C$8-(S65+V65),Инклинометрия!$B$2:$B$152,Инклинометрия!$A$2:$A$152))</f>
        <v>0</v>
      </c>
      <c r="AB65" s="105">
        <f>FORECAST($C$8+T65,Инклинометрия!$B$2:$B$152,Инклинометрия!$A$2:$A$152)</f>
        <v>1423.6106944680337</v>
      </c>
      <c r="AC65" s="105">
        <f>IF(R65=0,FORECAST($C$6-T65,Инклинометрия!$B$2:$B$152,Инклинометрия!$A$2:$A$152),FORECAST($C$8,Инклинометрия!$B$2:$B$152,Инклинометрия!$A$2:$A$152))</f>
        <v>1331.3893055319661</v>
      </c>
      <c r="AD65" s="107">
        <f>IF(R65=0,FORECAST($C$8,Инклинометрия!$B$2:$B$152,Инклинометрия!$A$2:$A$152),Y65)</f>
        <v>1330</v>
      </c>
      <c r="AE65" s="107">
        <f>FORECAST($C$8-(R65+U65),Инклинометрия!$B$2:$B$152,Инклинометрия!$A$2:$A$152)</f>
        <v>115.85943307920739</v>
      </c>
      <c r="AF65" s="107">
        <f>IF(V65=0,"-",FORECAST($C$8,Инклинометрия!$B$2:$B$152,Инклинометрия!$A$2:$A$152))</f>
        <v>1330</v>
      </c>
      <c r="AG65" s="107">
        <f>IF(V65=0,"-",FORECAST($C$8-V65,Инклинометрия!$B$2:$B$152,Инклинометрия!$A$2:$A$152))</f>
        <v>1123.0459789422134</v>
      </c>
      <c r="AH65" s="107">
        <f>IF(W65=0,"-",FORECAST($C$8+W65,Инклинометрия!$B$2:$B$152,Инклинометрия!$A$2:$A$152))</f>
        <v>1331.3893055319661</v>
      </c>
      <c r="AI65" s="107">
        <f>IF(W65=0,"-",FORECAST($C$8,Инклинометрия!$B$2:$B$152,Инклинометрия!$A$2:$A$152))</f>
        <v>1330</v>
      </c>
      <c r="AK65" s="122">
        <f>2*PI()*$C$5*(AT64-AT63)/(LN(AN64/$K$11)*$K$10/$K$9+LN($K$12/AN64)*$K$10/$K$9)</f>
        <v>1.0239028125686914E-4</v>
      </c>
      <c r="AL65" s="67">
        <f>AK65*(B65-B64)</f>
        <v>2.0478056251373826E-3</v>
      </c>
      <c r="AM65" s="23">
        <f t="shared" si="17"/>
        <v>6.3343906083163856E-2</v>
      </c>
      <c r="AN65" s="26">
        <f>AN64+AK65*(B65-B64)/(2*PI()*$C$5*AN64*$K$13)</f>
        <v>0.14222640947397702</v>
      </c>
      <c r="AO65" s="87">
        <f t="shared" si="8"/>
        <v>101325</v>
      </c>
      <c r="AP65" s="87">
        <f>IF(R65+U65&lt;$C$8,0,32*$L$23/$C$12^2*($K$10*R65+$K$8*U65)+32*$L$24/($C$14^2-$C$13^2)*($K$10*S65+$K$8*V65))</f>
        <v>0</v>
      </c>
      <c r="AQ65" s="66">
        <f>R65*$C$11*$C$9+U65*$C$11*$C$10</f>
        <v>13415230.830313142</v>
      </c>
      <c r="AR65" s="66">
        <f>S65*$C$11*$C$9+V65*$C$11*$C$10</f>
        <v>11564209.595342902</v>
      </c>
      <c r="AS65" s="87">
        <f>$C$11*(T65*$C$9+W65*$C$10)</f>
        <v>788673.53006580926</v>
      </c>
      <c r="AT65" s="45">
        <f t="shared" si="4"/>
        <v>14305229.360378951</v>
      </c>
      <c r="AU65" s="75"/>
    </row>
    <row r="66" spans="2:47" ht="15" thickBot="1" x14ac:dyDescent="0.35">
      <c r="B66" s="41">
        <f t="shared" si="9"/>
        <v>700</v>
      </c>
      <c r="C66" s="8">
        <f t="shared" si="10"/>
        <v>7</v>
      </c>
      <c r="D66" s="73">
        <f t="shared" si="0"/>
        <v>9.3625000000000007</v>
      </c>
      <c r="E66" s="29">
        <f t="shared" si="15"/>
        <v>2318.5943842731895</v>
      </c>
      <c r="F66" s="29">
        <f t="shared" si="11"/>
        <v>66.245553836376899</v>
      </c>
      <c r="G66" s="29">
        <f t="shared" si="12"/>
        <v>88.603428256154118</v>
      </c>
      <c r="H66" s="17">
        <f t="shared" si="13"/>
        <v>3101.1199889653899</v>
      </c>
      <c r="I66" s="29">
        <f t="shared" si="5"/>
        <v>2.2250485660981263</v>
      </c>
      <c r="J66" s="29">
        <f t="shared" si="6"/>
        <v>41.694115440739886</v>
      </c>
      <c r="K66" s="32">
        <f>IF((D65+L65+M65-AL65)/($C$21+$C$22)&gt;$C$8,$C$8,(D65+L65+M65-AL65)/($C$21+$C$22))</f>
        <v>1400</v>
      </c>
      <c r="L66" s="97">
        <f t="shared" si="1"/>
        <v>0</v>
      </c>
      <c r="M66" s="96">
        <f t="shared" si="2"/>
        <v>15.77947849465694</v>
      </c>
      <c r="N66" s="98">
        <f t="shared" si="7"/>
        <v>1.7392548459169175</v>
      </c>
      <c r="O66" s="100">
        <f t="shared" si="3"/>
        <v>3.8950844634784709</v>
      </c>
      <c r="P66" s="104">
        <f>V66*$C$22</f>
        <v>3.1010221145196732</v>
      </c>
      <c r="Q66" s="102">
        <f t="shared" si="14"/>
        <v>2.7891021727340971E-2</v>
      </c>
      <c r="R66" s="106">
        <f>IF(K66-H65&lt;0,0,K66-H65)</f>
        <v>0</v>
      </c>
      <c r="S66" s="106">
        <f>K66-V66</f>
        <v>1170.0574232540503</v>
      </c>
      <c r="T66" s="106">
        <f>IF(R66&gt;0,$C$6-$C$8,IF($C$6-$C$8-W66&lt;0,0,$C$6-$C$8-W66))</f>
        <v>98.421691030830303</v>
      </c>
      <c r="U66" s="107">
        <f>IF(R66=0,IF(U65+(F66-AL66/$C$23)*$C$21/($C$21+$C$22)&gt;$C$8,$C$8,U65+F66*$C$21/($C$21+$C$22)),E66)</f>
        <v>1290.1601376129902</v>
      </c>
      <c r="V66" s="107">
        <f>IF(R66&gt;0,0,IF(V65+(F66-AL66/$C$23)*$C$21/($C$21+$C$22)&gt;$C$8,$C$8,IF(U66=$C$8,V65+(F66-AL66/$C$23)*$C$21/$C$22,V65+(F66-AL66/$C$23)*$C$21/($C$21+$C$22))))</f>
        <v>229.94257674594962</v>
      </c>
      <c r="W66" s="203">
        <f>IF(R66&gt;0,0,IF(W65+AL66/$C$23&gt;$F$23,$F$23,W65+AL66/$C$23))</f>
        <v>1.5783089691696954</v>
      </c>
      <c r="X66" s="105" t="str">
        <f>IF(R66=0,"-",FORECAST($C$8,Инклинометрия!$B$2:$B$152,Инклинометрия!$A$2:$A$152))</f>
        <v>-</v>
      </c>
      <c r="Y66" s="105" t="str">
        <f>IF(R66=0,"-",FORECAST($C$8-R66,Инклинометрия!$B$2:$B$152,Инклинометрия!$A$2:$A$152))</f>
        <v>-</v>
      </c>
      <c r="Z66" s="105">
        <f>IF(R66&gt;0,FORECAST($C$8,Инклинометрия!$B$2:$B$152,Инклинометрия!$A$2:$A$152),IF(V66=$C$8,"-",FORECAST($C$8-V66,Инклинометрия!$B$2:$B$152,Инклинометрия!$A$2:$A$152)))</f>
        <v>1111.5545520913477</v>
      </c>
      <c r="AA66" s="105">
        <f>IF(S66=0,"-",FORECAST($C$8-(S66+V66),Инклинометрия!$B$2:$B$152,Инклинометрия!$A$2:$A$152))</f>
        <v>0</v>
      </c>
      <c r="AB66" s="105">
        <f>FORECAST($C$8+T66,Инклинометрия!$B$2:$B$152,Инклинометрия!$A$2:$A$152)</f>
        <v>1423.5006064792888</v>
      </c>
      <c r="AC66" s="105">
        <f>IF(R66=0,FORECAST($C$6-T66,Инклинометрия!$B$2:$B$152,Инклинометрия!$A$2:$A$152),FORECAST($C$8,Инклинометрия!$B$2:$B$152,Инклинометрия!$A$2:$A$152))</f>
        <v>1331.4993935207112</v>
      </c>
      <c r="AD66" s="107">
        <f>IF(R66=0,FORECAST($C$8,Инклинометрия!$B$2:$B$152,Инклинометрия!$A$2:$A$152),Y66)</f>
        <v>1330</v>
      </c>
      <c r="AE66" s="107">
        <f>FORECAST($C$8-(R66+U66),Инклинометрия!$B$2:$B$152,Инклинометрия!$A$2:$A$152)</f>
        <v>104.34786926765932</v>
      </c>
      <c r="AF66" s="107">
        <f>IF(V66=0,"-",FORECAST($C$8,Инклинометрия!$B$2:$B$152,Инклинометрия!$A$2:$A$152))</f>
        <v>1330</v>
      </c>
      <c r="AG66" s="107">
        <f>IF(V66=0,"-",FORECAST($C$8-V66,Инклинометрия!$B$2:$B$152,Инклинометрия!$A$2:$A$152))</f>
        <v>1111.5545520913477</v>
      </c>
      <c r="AH66" s="107">
        <f>IF(W66=0,"-",FORECAST($C$8+W66,Инклинометрия!$B$2:$B$152,Инклинометрия!$A$2:$A$152))</f>
        <v>1331.4993935207112</v>
      </c>
      <c r="AI66" s="107">
        <f>IF(W66=0,"-",FORECAST($C$8,Инклинометрия!$B$2:$B$152,Инклинометрия!$A$2:$A$152))</f>
        <v>1330</v>
      </c>
      <c r="AK66" s="122">
        <f>2*PI()*$C$5*(AT65-AT64)/(LN(AN65/$K$11)*$K$10/$K$9+LN($K$12/AN65)*$K$10/$K$9)</f>
        <v>1.023902812568661E-4</v>
      </c>
      <c r="AL66" s="67">
        <f>AK66*(B66-B65)</f>
        <v>2.0478056251373219E-3</v>
      </c>
      <c r="AM66" s="23">
        <f t="shared" si="17"/>
        <v>6.5391711708301173E-2</v>
      </c>
      <c r="AN66" s="26">
        <f>AN65+AK66*(B66-B65)/(2*PI()*$C$5*AN65*$K$13)</f>
        <v>0.14337218257243814</v>
      </c>
      <c r="AO66" s="87">
        <f t="shared" si="8"/>
        <v>101325</v>
      </c>
      <c r="AP66" s="87">
        <f>IF(R66+U66&lt;$C$8,0,32*$L$23/$C$12^2*($K$10*R66+$K$8*U66)+32*$L$24/($C$14^2-$C$13^2)*($K$10*S66+$K$8*V66))</f>
        <v>0</v>
      </c>
      <c r="AQ66" s="66">
        <f>R66*$C$11*$C$9+U66*$C$11*$C$10</f>
        <v>13542423.916482273</v>
      </c>
      <c r="AR66" s="66">
        <f>S66*$C$11*$C$9+V66*$C$11*$C$10</f>
        <v>11596248.903026994</v>
      </c>
      <c r="AS66" s="87">
        <f>$C$11*(T66*$C$9+W66*$C$10)</f>
        <v>788980.46696663974</v>
      </c>
      <c r="AT66" s="45">
        <f t="shared" si="4"/>
        <v>14432729.383448914</v>
      </c>
      <c r="AU66" s="75"/>
    </row>
    <row r="67" spans="2:47" ht="15" thickBot="1" x14ac:dyDescent="0.35">
      <c r="B67" s="41">
        <f t="shared" si="9"/>
        <v>720</v>
      </c>
      <c r="C67" s="8">
        <f t="shared" si="10"/>
        <v>7.2</v>
      </c>
      <c r="D67" s="73">
        <f t="shared" si="0"/>
        <v>9.6300000000000008</v>
      </c>
      <c r="E67" s="29">
        <f t="shared" si="15"/>
        <v>2384.839938109566</v>
      </c>
      <c r="F67" s="29">
        <f t="shared" si="11"/>
        <v>66.245553836376899</v>
      </c>
      <c r="G67" s="29">
        <f t="shared" si="12"/>
        <v>88.603428256154118</v>
      </c>
      <c r="H67" s="17">
        <f t="shared" si="13"/>
        <v>3189.723417221544</v>
      </c>
      <c r="I67" s="29">
        <f t="shared" si="5"/>
        <v>2.2250485660981263</v>
      </c>
      <c r="J67" s="29">
        <f t="shared" si="6"/>
        <v>41.694115440739886</v>
      </c>
      <c r="K67" s="32">
        <f>IF((D66+L66+M66-AL66)/($C$21+$C$22)&gt;$C$8,$C$8,(D66+L66+M66-AL66)/($C$21+$C$22))</f>
        <v>1400</v>
      </c>
      <c r="L67" s="97">
        <f t="shared" si="1"/>
        <v>0</v>
      </c>
      <c r="M67" s="96">
        <f t="shared" si="2"/>
        <v>15.616347749049362</v>
      </c>
      <c r="N67" s="98">
        <f t="shared" si="7"/>
        <v>1.7372070402917803</v>
      </c>
      <c r="O67" s="100">
        <f t="shared" si="3"/>
        <v>3.9316678562931271</v>
      </c>
      <c r="P67" s="104">
        <f>V67*$C$22</f>
        <v>3.2641528601272527</v>
      </c>
      <c r="Q67" s="102">
        <f t="shared" si="14"/>
        <v>2.9938827352478325E-2</v>
      </c>
      <c r="R67" s="106">
        <f>IF(K67-H66&lt;0,0,K67-H66)</f>
        <v>0</v>
      </c>
      <c r="S67" s="106">
        <f>K67-V67</f>
        <v>1157.9611844636652</v>
      </c>
      <c r="T67" s="106">
        <f>IF(R67&gt;0,$C$6-$C$8,IF($C$6-$C$8-W67&lt;0,0,$C$6-$C$8-W67))</f>
        <v>98.305808937414483</v>
      </c>
      <c r="U67" s="107">
        <f>IF(R67=0,IF(U66+(F67-AL67/$C$23)*$C$21/($C$21+$C$22)&gt;$C$8,$C$8,U66+F67*$C$21/($C$21+$C$22)),E67)</f>
        <v>1302.2775732040934</v>
      </c>
      <c r="V67" s="107">
        <f>IF(R67&gt;0,0,IF(V66+(F67-AL67/$C$23)*$C$21/($C$21+$C$22)&gt;$C$8,$C$8,IF(U67=$C$8,V66+(F67-AL67/$C$23)*$C$21/$C$22,V66+(F67-AL67/$C$23)*$C$21/($C$21+$C$22))))</f>
        <v>242.03881553633471</v>
      </c>
      <c r="W67" s="203">
        <f>IF(R67&gt;0,0,IF(W66+AL67/$C$23&gt;$F$23,$F$23,W66+AL67/$C$23))</f>
        <v>1.6941910625855172</v>
      </c>
      <c r="X67" s="105" t="str">
        <f>IF(R67=0,"-",FORECAST($C$8,Инклинометрия!$B$2:$B$152,Инклинометрия!$A$2:$A$152))</f>
        <v>-</v>
      </c>
      <c r="Y67" s="105" t="str">
        <f>IF(R67=0,"-",FORECAST($C$8-R67,Инклинометрия!$B$2:$B$152,Инклинометрия!$A$2:$A$152))</f>
        <v>-</v>
      </c>
      <c r="Z67" s="105">
        <f>IF(R67&gt;0,FORECAST($C$8,Инклинометрия!$B$2:$B$152,Инклинометрия!$A$2:$A$152),IF(V67=$C$8,"-",FORECAST($C$8-V67,Инклинометрия!$B$2:$B$152,Инклинометрия!$A$2:$A$152)))</f>
        <v>1100.0631252404819</v>
      </c>
      <c r="AA67" s="105">
        <f>IF(S67=0,"-",FORECAST($C$8-(S67+V67),Инклинометрия!$B$2:$B$152,Инклинометрия!$A$2:$A$152))</f>
        <v>0</v>
      </c>
      <c r="AB67" s="105">
        <f>FORECAST($C$8+T67,Инклинометрия!$B$2:$B$152,Инклинометрия!$A$2:$A$152)</f>
        <v>1423.3905184905436</v>
      </c>
      <c r="AC67" s="105">
        <f>IF(R67=0,FORECAST($C$6-T67,Инклинометрия!$B$2:$B$152,Инклинометрия!$A$2:$A$152),FORECAST($C$8,Инклинометрия!$B$2:$B$152,Инклинометрия!$A$2:$A$152))</f>
        <v>1331.6094815094561</v>
      </c>
      <c r="AD67" s="107">
        <f>IF(R67=0,FORECAST($C$8,Инклинометрия!$B$2:$B$152,Инклинометрия!$A$2:$A$152),Y67)</f>
        <v>1330</v>
      </c>
      <c r="AE67" s="107">
        <f>FORECAST($C$8-(R67+U67),Инклинометрия!$B$2:$B$152,Инклинометрия!$A$2:$A$152)</f>
        <v>92.836305456111248</v>
      </c>
      <c r="AF67" s="107">
        <f>IF(V67=0,"-",FORECAST($C$8,Инклинометрия!$B$2:$B$152,Инклинометрия!$A$2:$A$152))</f>
        <v>1330</v>
      </c>
      <c r="AG67" s="107">
        <f>IF(V67=0,"-",FORECAST($C$8-V67,Инклинометрия!$B$2:$B$152,Инклинометрия!$A$2:$A$152))</f>
        <v>1100.0631252404819</v>
      </c>
      <c r="AH67" s="107">
        <f>IF(W67=0,"-",FORECAST($C$8+W67,Инклинометрия!$B$2:$B$152,Инклинометрия!$A$2:$A$152))</f>
        <v>1331.6094815094561</v>
      </c>
      <c r="AI67" s="107">
        <f>IF(W67=0,"-",FORECAST($C$8,Инклинометрия!$B$2:$B$152,Инклинометрия!$A$2:$A$152))</f>
        <v>1330</v>
      </c>
      <c r="AK67" s="122">
        <f>2*PI()*$C$5*(AT66-AT65)/(LN(AN66/$K$11)*$K$10/$K$9+LN($K$12/AN66)*$K$10/$K$9)</f>
        <v>1.0239028125686761E-4</v>
      </c>
      <c r="AL67" s="67">
        <f>AK67*(B67-B66)</f>
        <v>2.0478056251373522E-3</v>
      </c>
      <c r="AM67" s="23">
        <f t="shared" si="17"/>
        <v>6.7439517333438531E-2</v>
      </c>
      <c r="AN67" s="26">
        <f>AN66+AK67*(B67-B66)/(2*PI()*$C$5*AN66*$K$13)</f>
        <v>0.14450879911089157</v>
      </c>
      <c r="AO67" s="87">
        <f t="shared" si="8"/>
        <v>101325</v>
      </c>
      <c r="AP67" s="87">
        <f>IF(R67+U67&lt;$C$8,0,32*$L$23/$C$12^2*($K$10*R67+$K$8*U67)+32*$L$24/($C$14^2-$C$13^2)*($K$10*S67+$K$8*V67))</f>
        <v>0</v>
      </c>
      <c r="AQ67" s="66">
        <f>R67*$C$11*$C$9+U67*$C$11*$C$10</f>
        <v>13669617.002651408</v>
      </c>
      <c r="AR67" s="66">
        <f>S67*$C$11*$C$9+V67*$C$11*$C$10</f>
        <v>11628288.21071109</v>
      </c>
      <c r="AS67" s="87">
        <f>$C$11*(T67*$C$9+W67*$C$10)</f>
        <v>789287.40386747022</v>
      </c>
      <c r="AT67" s="45">
        <f t="shared" si="4"/>
        <v>14560229.406518878</v>
      </c>
      <c r="AU67" s="75"/>
    </row>
    <row r="68" spans="2:47" ht="15" thickBot="1" x14ac:dyDescent="0.35">
      <c r="B68" s="41">
        <f t="shared" si="9"/>
        <v>740</v>
      </c>
      <c r="C68" s="8">
        <f t="shared" si="10"/>
        <v>7.4</v>
      </c>
      <c r="D68" s="73">
        <f t="shared" si="0"/>
        <v>9.8975000000000009</v>
      </c>
      <c r="E68" s="29">
        <f t="shared" si="15"/>
        <v>2451.0854919459434</v>
      </c>
      <c r="F68" s="29">
        <f t="shared" si="11"/>
        <v>66.245553836376899</v>
      </c>
      <c r="G68" s="29">
        <f t="shared" si="12"/>
        <v>88.603428256154118</v>
      </c>
      <c r="H68" s="17">
        <f t="shared" si="13"/>
        <v>3278.326845477698</v>
      </c>
      <c r="I68" s="29">
        <f t="shared" si="5"/>
        <v>2.2250485660981263</v>
      </c>
      <c r="J68" s="29">
        <f t="shared" si="6"/>
        <v>41.694115440739886</v>
      </c>
      <c r="K68" s="32">
        <f>IF((D67+L67+M67-AL67)/($C$21+$C$22)&gt;$C$8,$C$8,(D67+L67+M67-AL67)/($C$21+$C$22))</f>
        <v>1400</v>
      </c>
      <c r="L68" s="97">
        <f t="shared" si="1"/>
        <v>0</v>
      </c>
      <c r="M68" s="96">
        <f t="shared" si="2"/>
        <v>15.453217003441782</v>
      </c>
      <c r="N68" s="98">
        <f t="shared" si="7"/>
        <v>1.7351592346666427</v>
      </c>
      <c r="O68" s="100">
        <f t="shared" si="3"/>
        <v>3.9682512491077837</v>
      </c>
      <c r="P68" s="104">
        <f>V68*$C$22</f>
        <v>3.4272836057348326</v>
      </c>
      <c r="Q68" s="102">
        <f t="shared" si="14"/>
        <v>3.1986632977615705E-2</v>
      </c>
      <c r="R68" s="106">
        <f>IF(K68-H67&lt;0,0,K68-H67)</f>
        <v>0</v>
      </c>
      <c r="S68" s="106">
        <f>K68-V68</f>
        <v>1145.8649456732801</v>
      </c>
      <c r="T68" s="106">
        <f>IF(R68&gt;0,$C$6-$C$8,IF($C$6-$C$8-W68&lt;0,0,$C$6-$C$8-W68))</f>
        <v>98.189926843998663</v>
      </c>
      <c r="U68" s="107">
        <f>IF(R68=0,IF(U67+(F68-AL68/$C$23)*$C$21/($C$21+$C$22)&gt;$C$8,$C$8,U67+F68*$C$21/($C$21+$C$22)),E68)</f>
        <v>1314.3950087951966</v>
      </c>
      <c r="V68" s="107">
        <f>IF(R68&gt;0,0,IF(V67+(F68-AL68/$C$23)*$C$21/($C$21+$C$22)&gt;$C$8,$C$8,IF(U68=$C$8,V67+(F68-AL68/$C$23)*$C$21/$C$22,V67+(F68-AL68/$C$23)*$C$21/($C$21+$C$22))))</f>
        <v>254.1350543267198</v>
      </c>
      <c r="W68" s="203">
        <f>IF(R68&gt;0,0,IF(W67+AL68/$C$23&gt;$F$23,$F$23,W67+AL68/$C$23))</f>
        <v>1.8100731560013406</v>
      </c>
      <c r="X68" s="105" t="str">
        <f>IF(R68=0,"-",FORECAST($C$8,Инклинометрия!$B$2:$B$152,Инклинометрия!$A$2:$A$152))</f>
        <v>-</v>
      </c>
      <c r="Y68" s="105" t="str">
        <f>IF(R68=0,"-",FORECAST($C$8-R68,Инклинометрия!$B$2:$B$152,Инклинометрия!$A$2:$A$152))</f>
        <v>-</v>
      </c>
      <c r="Z68" s="105">
        <f>IF(R68&gt;0,FORECAST($C$8,Инклинометрия!$B$2:$B$152,Инклинометрия!$A$2:$A$152),IF(V68=$C$8,"-",FORECAST($C$8-V68,Инклинометрия!$B$2:$B$152,Инклинометрия!$A$2:$A$152)))</f>
        <v>1088.5716983896161</v>
      </c>
      <c r="AA68" s="105">
        <f>IF(S68=0,"-",FORECAST($C$8-(S68+V68),Инклинометрия!$B$2:$B$152,Инклинометрия!$A$2:$A$152))</f>
        <v>0</v>
      </c>
      <c r="AB68" s="105">
        <f>FORECAST($C$8+T68,Инклинометрия!$B$2:$B$152,Инклинометрия!$A$2:$A$152)</f>
        <v>1423.2804305017985</v>
      </c>
      <c r="AC68" s="105">
        <f>IF(R68=0,FORECAST($C$6-T68,Инклинометрия!$B$2:$B$152,Инклинометрия!$A$2:$A$152),FORECAST($C$8,Инклинометрия!$B$2:$B$152,Инклинометрия!$A$2:$A$152))</f>
        <v>1331.7195694982013</v>
      </c>
      <c r="AD68" s="107">
        <f>IF(R68=0,FORECAST($C$8,Инклинометрия!$B$2:$B$152,Инклинометрия!$A$2:$A$152),Y68)</f>
        <v>1330</v>
      </c>
      <c r="AE68" s="107">
        <f>FORECAST($C$8-(R68+U68),Инклинометрия!$B$2:$B$152,Инклинометрия!$A$2:$A$152)</f>
        <v>81.32474164456319</v>
      </c>
      <c r="AF68" s="107">
        <f>IF(V68=0,"-",FORECAST($C$8,Инклинометрия!$B$2:$B$152,Инклинометрия!$A$2:$A$152))</f>
        <v>1330</v>
      </c>
      <c r="AG68" s="107">
        <f>IF(V68=0,"-",FORECAST($C$8-V68,Инклинометрия!$B$2:$B$152,Инклинометрия!$A$2:$A$152))</f>
        <v>1088.5716983896161</v>
      </c>
      <c r="AH68" s="107">
        <f>IF(W68=0,"-",FORECAST($C$8+W68,Инклинометрия!$B$2:$B$152,Инклинометрия!$A$2:$A$152))</f>
        <v>1331.7195694982013</v>
      </c>
      <c r="AI68" s="107">
        <f>IF(W68=0,"-",FORECAST($C$8,Инклинометрия!$B$2:$B$152,Инклинометрия!$A$2:$A$152))</f>
        <v>1330</v>
      </c>
      <c r="AK68" s="122">
        <f>2*PI()*$C$5*(AT67-AT66)/(LN(AN67/$K$11)*$K$10/$K$9+LN($K$12/AN67)*$K$10/$K$9)</f>
        <v>1.0239028125686911E-4</v>
      </c>
      <c r="AL68" s="67">
        <f>AK68*(B68-B67)</f>
        <v>2.0478056251373822E-3</v>
      </c>
      <c r="AM68" s="23">
        <f t="shared" si="17"/>
        <v>6.9487322958575917E-2</v>
      </c>
      <c r="AN68" s="26">
        <f>AN67+AK68*(B68-B67)/(2*PI()*$C$5*AN67*$K$13)</f>
        <v>0.14563647572898422</v>
      </c>
      <c r="AO68" s="87">
        <f t="shared" si="8"/>
        <v>101325</v>
      </c>
      <c r="AP68" s="87">
        <f>IF(R68+U68&lt;$C$8,0,32*$L$23/$C$12^2*($K$10*R68+$K$8*U68)+32*$L$24/($C$14^2-$C$13^2)*($K$10*S68+$K$8*V68))</f>
        <v>0</v>
      </c>
      <c r="AQ68" s="66">
        <f>R68*$C$11*$C$9+U68*$C$11*$C$10</f>
        <v>13796810.088820541</v>
      </c>
      <c r="AR68" s="66">
        <f>S68*$C$11*$C$9+V68*$C$11*$C$10</f>
        <v>11660327.518395182</v>
      </c>
      <c r="AS68" s="87">
        <f>$C$11*(T68*$C$9+W68*$C$10)</f>
        <v>789594.34076830081</v>
      </c>
      <c r="AT68" s="45">
        <f t="shared" si="4"/>
        <v>14687729.429588841</v>
      </c>
      <c r="AU68" s="75"/>
    </row>
    <row r="69" spans="2:47" ht="15" thickBot="1" x14ac:dyDescent="0.35">
      <c r="B69" s="41">
        <f t="shared" si="9"/>
        <v>760</v>
      </c>
      <c r="C69" s="8">
        <f t="shared" si="10"/>
        <v>7.6000000000000005</v>
      </c>
      <c r="D69" s="73">
        <f t="shared" si="0"/>
        <v>10.165000000000001</v>
      </c>
      <c r="E69" s="29">
        <f t="shared" si="15"/>
        <v>2517.33104578232</v>
      </c>
      <c r="F69" s="29">
        <f t="shared" si="11"/>
        <v>66.245553836376899</v>
      </c>
      <c r="G69" s="29">
        <f t="shared" si="12"/>
        <v>88.603428256154118</v>
      </c>
      <c r="H69" s="17">
        <f t="shared" si="13"/>
        <v>3366.9302737338521</v>
      </c>
      <c r="I69" s="29">
        <f t="shared" si="5"/>
        <v>2.2250485660981263</v>
      </c>
      <c r="J69" s="29">
        <f t="shared" si="6"/>
        <v>41.694115440739886</v>
      </c>
      <c r="K69" s="32">
        <f>IF((D68+L68+M68-AL68)/($C$21+$C$22)&gt;$C$8,$C$8,(D68+L68+M68-AL68)/($C$21+$C$22))</f>
        <v>1400</v>
      </c>
      <c r="L69" s="97">
        <f t="shared" si="1"/>
        <v>0</v>
      </c>
      <c r="M69" s="96">
        <f t="shared" si="2"/>
        <v>15.290086257834202</v>
      </c>
      <c r="N69" s="98">
        <f t="shared" si="7"/>
        <v>1.7331114290415055</v>
      </c>
      <c r="O69" s="100">
        <f t="shared" si="3"/>
        <v>4.0048346419224403</v>
      </c>
      <c r="P69" s="104">
        <f>V69*$C$22</f>
        <v>3.590414351342412</v>
      </c>
      <c r="Q69" s="102">
        <f t="shared" si="14"/>
        <v>3.4034438602753056E-2</v>
      </c>
      <c r="R69" s="106">
        <f>IF(K69-H68&lt;0,0,K69-H68)</f>
        <v>0</v>
      </c>
      <c r="S69" s="106">
        <f>K69-V69</f>
        <v>1133.768706882895</v>
      </c>
      <c r="T69" s="106">
        <f>IF(R69&gt;0,$C$6-$C$8,IF($C$6-$C$8-W69&lt;0,0,$C$6-$C$8-W69))</f>
        <v>98.074044750582843</v>
      </c>
      <c r="U69" s="107">
        <f>IF(R69=0,IF(U68+(F69-AL69/$C$23)*$C$21/($C$21+$C$22)&gt;$C$8,$C$8,U68+F69*$C$21/($C$21+$C$22)),E69)</f>
        <v>1326.5124443862999</v>
      </c>
      <c r="V69" s="107">
        <f>IF(R69&gt;0,0,IF(V68+(F69-AL69/$C$23)*$C$21/($C$21+$C$22)&gt;$C$8,$C$8,IF(U69=$C$8,V68+(F69-AL69/$C$23)*$C$21/$C$22,V68+(F69-AL69/$C$23)*$C$21/($C$21+$C$22))))</f>
        <v>266.23129311710488</v>
      </c>
      <c r="W69" s="203">
        <f>IF(R69&gt;0,0,IF(W68+AL69/$C$23&gt;$F$23,$F$23,W68+AL69/$C$23))</f>
        <v>1.9259552494171621</v>
      </c>
      <c r="X69" s="105" t="str">
        <f>IF(R69=0,"-",FORECAST($C$8,Инклинометрия!$B$2:$B$152,Инклинометрия!$A$2:$A$152))</f>
        <v>-</v>
      </c>
      <c r="Y69" s="105" t="str">
        <f>IF(R69=0,"-",FORECAST($C$8-R69,Инклинометрия!$B$2:$B$152,Инклинометрия!$A$2:$A$152))</f>
        <v>-</v>
      </c>
      <c r="Z69" s="105">
        <f>IF(R69&gt;0,FORECAST($C$8,Инклинометрия!$B$2:$B$152,Инклинометрия!$A$2:$A$152),IF(V69=$C$8,"-",FORECAST($C$8-V69,Инклинометрия!$B$2:$B$152,Инклинометрия!$A$2:$A$152)))</f>
        <v>1077.0802715387501</v>
      </c>
      <c r="AA69" s="105">
        <f>IF(S69=0,"-",FORECAST($C$8-(S69+V69),Инклинометрия!$B$2:$B$152,Инклинометрия!$A$2:$A$152))</f>
        <v>0</v>
      </c>
      <c r="AB69" s="105">
        <f>FORECAST($C$8+T69,Инклинометрия!$B$2:$B$152,Инклинометрия!$A$2:$A$152)</f>
        <v>1423.1703425130536</v>
      </c>
      <c r="AC69" s="105">
        <f>IF(R69=0,FORECAST($C$6-T69,Инклинометрия!$B$2:$B$152,Инклинометрия!$A$2:$A$152),FORECAST($C$8,Инклинометрия!$B$2:$B$152,Инклинометрия!$A$2:$A$152))</f>
        <v>1331.8296574869464</v>
      </c>
      <c r="AD69" s="107">
        <f>IF(R69=0,FORECAST($C$8,Инклинометрия!$B$2:$B$152,Инклинометрия!$A$2:$A$152),Y69)</f>
        <v>1330</v>
      </c>
      <c r="AE69" s="107">
        <f>FORECAST($C$8-(R69+U69),Инклинометрия!$B$2:$B$152,Инклинометрия!$A$2:$A$152)</f>
        <v>69.813177833015118</v>
      </c>
      <c r="AF69" s="107">
        <f>IF(V69=0,"-",FORECAST($C$8,Инклинометрия!$B$2:$B$152,Инклинометрия!$A$2:$A$152))</f>
        <v>1330</v>
      </c>
      <c r="AG69" s="107">
        <f>IF(V69=0,"-",FORECAST($C$8-V69,Инклинометрия!$B$2:$B$152,Инклинометрия!$A$2:$A$152))</f>
        <v>1077.0802715387501</v>
      </c>
      <c r="AH69" s="107">
        <f>IF(W69=0,"-",FORECAST($C$8+W69,Инклинометрия!$B$2:$B$152,Инклинометрия!$A$2:$A$152))</f>
        <v>1331.8296574869464</v>
      </c>
      <c r="AI69" s="107">
        <f>IF(W69=0,"-",FORECAST($C$8,Инклинометрия!$B$2:$B$152,Инклинометрия!$A$2:$A$152))</f>
        <v>1330</v>
      </c>
      <c r="AK69" s="122">
        <f>2*PI()*$C$5*(AT68-AT67)/(LN(AN68/$K$11)*$K$10/$K$9+LN($K$12/AN68)*$K$10/$K$9)</f>
        <v>1.023902812568676E-4</v>
      </c>
      <c r="AL69" s="67">
        <f>AK69*(B69-B68)</f>
        <v>2.0478056251373518E-3</v>
      </c>
      <c r="AM69" s="23">
        <f t="shared" si="17"/>
        <v>7.1535128583713276E-2</v>
      </c>
      <c r="AN69" s="26">
        <f>AN68+AK69*(B69-B68)/(2*PI()*$C$5*AN68*$K$13)</f>
        <v>0.14675542064336988</v>
      </c>
      <c r="AO69" s="87">
        <f t="shared" si="8"/>
        <v>101325</v>
      </c>
      <c r="AP69" s="87">
        <f>IF(R69+U69&lt;$C$8,0,32*$L$23/$C$12^2*($K$10*R69+$K$8*U69)+32*$L$24/($C$14^2-$C$13^2)*($K$10*S69+$K$8*V69))</f>
        <v>0</v>
      </c>
      <c r="AQ69" s="66">
        <f>R69*$C$11*$C$9+U69*$C$11*$C$10</f>
        <v>13924003.174989674</v>
      </c>
      <c r="AR69" s="66">
        <f>S69*$C$11*$C$9+V69*$C$11*$C$10</f>
        <v>11692366.826079275</v>
      </c>
      <c r="AS69" s="87">
        <f>$C$11*(T69*$C$9+W69*$C$10)</f>
        <v>789901.27766913129</v>
      </c>
      <c r="AT69" s="45">
        <f t="shared" si="4"/>
        <v>14815229.452658806</v>
      </c>
      <c r="AU69" s="75"/>
    </row>
    <row r="70" spans="2:47" ht="15" thickBot="1" x14ac:dyDescent="0.35">
      <c r="B70" s="41">
        <f t="shared" si="9"/>
        <v>780</v>
      </c>
      <c r="C70" s="8">
        <f t="shared" si="10"/>
        <v>7.8</v>
      </c>
      <c r="D70" s="73">
        <f t="shared" si="0"/>
        <v>10.432499999999999</v>
      </c>
      <c r="E70" s="29">
        <f t="shared" si="15"/>
        <v>2583.5765996186965</v>
      </c>
      <c r="F70" s="29">
        <f t="shared" si="11"/>
        <v>66.245553836376601</v>
      </c>
      <c r="G70" s="29">
        <f t="shared" si="12"/>
        <v>88.603428256153705</v>
      </c>
      <c r="H70" s="17">
        <f t="shared" si="13"/>
        <v>3455.5337019900057</v>
      </c>
      <c r="I70" s="29">
        <f t="shared" si="5"/>
        <v>2.2250485660981263</v>
      </c>
      <c r="J70" s="29">
        <f t="shared" si="6"/>
        <v>41.694115440739786</v>
      </c>
      <c r="K70" s="32">
        <f>IF((D69+L69+M69-AL69)/($C$21+$C$22)&gt;$C$8,$C$8,(D69+L69+M69-AL69)/($C$21+$C$22))</f>
        <v>1400</v>
      </c>
      <c r="L70" s="97">
        <f t="shared" si="1"/>
        <v>0</v>
      </c>
      <c r="M70" s="96">
        <f t="shared" si="2"/>
        <v>15.126955512226626</v>
      </c>
      <c r="N70" s="98">
        <f t="shared" si="7"/>
        <v>1.7310636234163681</v>
      </c>
      <c r="O70" s="100">
        <f t="shared" si="3"/>
        <v>4.041418034737096</v>
      </c>
      <c r="P70" s="104">
        <f>V70*$C$22</f>
        <v>3.7535450969499911</v>
      </c>
      <c r="Q70" s="102">
        <f t="shared" si="14"/>
        <v>3.6082244227890442E-2</v>
      </c>
      <c r="R70" s="106">
        <f>IF(K70-H69&lt;0,0,K70-H69)</f>
        <v>0</v>
      </c>
      <c r="S70" s="106">
        <f>K70-V70</f>
        <v>1121.6724680925101</v>
      </c>
      <c r="T70" s="106">
        <f>IF(R70&gt;0,$C$6-$C$8,IF($C$6-$C$8-W70&lt;0,0,$C$6-$C$8-W70))</f>
        <v>97.958162657167009</v>
      </c>
      <c r="U70" s="107">
        <f>IF(R70=0,IF(U69+(F70-AL70/$C$23)*$C$21/($C$21+$C$22)&gt;$C$8,$C$8,U69+F70*$C$21/($C$21+$C$22)),E70)</f>
        <v>1338.6298799774029</v>
      </c>
      <c r="V70" s="107">
        <f>IF(R70&gt;0,0,IF(V69+(F70-AL70/$C$23)*$C$21/($C$21+$C$22)&gt;$C$8,$C$8,IF(U70=$C$8,V69+(F70-AL70/$C$23)*$C$21/$C$22,V69+(F70-AL70/$C$23)*$C$21/($C$21+$C$22))))</f>
        <v>278.32753190748991</v>
      </c>
      <c r="W70" s="203">
        <f>IF(R70&gt;0,0,IF(W69+AL70/$C$23&gt;$F$23,$F$23,W69+AL70/$C$23))</f>
        <v>2.0418373428329857</v>
      </c>
      <c r="X70" s="105" t="str">
        <f>IF(R70=0,"-",FORECAST($C$8,Инклинометрия!$B$2:$B$152,Инклинометрия!$A$2:$A$152))</f>
        <v>-</v>
      </c>
      <c r="Y70" s="105" t="str">
        <f>IF(R70=0,"-",FORECAST($C$8-R70,Инклинометрия!$B$2:$B$152,Инклинометрия!$A$2:$A$152))</f>
        <v>-</v>
      </c>
      <c r="Z70" s="105">
        <f>IF(R70&gt;0,FORECAST($C$8,Инклинометрия!$B$2:$B$152,Инклинометрия!$A$2:$A$152),IF(V70=$C$8,"-",FORECAST($C$8-V70,Инклинометрия!$B$2:$B$152,Инклинометрия!$A$2:$A$152)))</f>
        <v>1065.5888446878846</v>
      </c>
      <c r="AA70" s="105">
        <f>IF(S70=0,"-",FORECAST($C$8-(S70+V70),Инклинометрия!$B$2:$B$152,Инклинометрия!$A$2:$A$152))</f>
        <v>0</v>
      </c>
      <c r="AB70" s="105">
        <f>FORECAST($C$8+T70,Инклинометрия!$B$2:$B$152,Инклинометрия!$A$2:$A$152)</f>
        <v>1423.0602545243087</v>
      </c>
      <c r="AC70" s="105">
        <f>IF(R70=0,FORECAST($C$6-T70,Инклинометрия!$B$2:$B$152,Инклинометрия!$A$2:$A$152),FORECAST($C$8,Инклинометрия!$B$2:$B$152,Инклинометрия!$A$2:$A$152))</f>
        <v>1331.9397454756911</v>
      </c>
      <c r="AD70" s="107">
        <f>IF(R70=0,FORECAST($C$8,Инклинометрия!$B$2:$B$152,Инклинометрия!$A$2:$A$152),Y70)</f>
        <v>1330</v>
      </c>
      <c r="AE70" s="107">
        <f>FORECAST($C$8-(R70+U70),Инклинометрия!$B$2:$B$152,Инклинометрия!$A$2:$A$152)</f>
        <v>58.301614021467259</v>
      </c>
      <c r="AF70" s="107">
        <f>IF(V70=0,"-",FORECAST($C$8,Инклинометрия!$B$2:$B$152,Инклинометрия!$A$2:$A$152))</f>
        <v>1330</v>
      </c>
      <c r="AG70" s="107">
        <f>IF(V70=0,"-",FORECAST($C$8-V70,Инклинометрия!$B$2:$B$152,Инклинометрия!$A$2:$A$152))</f>
        <v>1065.5888446878846</v>
      </c>
      <c r="AH70" s="107">
        <f>IF(W70=0,"-",FORECAST($C$8+W70,Инклинометрия!$B$2:$B$152,Инклинометрия!$A$2:$A$152))</f>
        <v>1331.9397454756911</v>
      </c>
      <c r="AI70" s="107">
        <f>IF(W70=0,"-",FORECAST($C$8,Инклинометрия!$B$2:$B$152,Инклинометрия!$A$2:$A$152))</f>
        <v>1330</v>
      </c>
      <c r="AK70" s="122">
        <f>2*PI()*$C$5*(AT69-AT68)/(LN(AN69/$K$11)*$K$10/$K$9+LN($K$12/AN69)*$K$10/$K$9)</f>
        <v>1.0239028125686911E-4</v>
      </c>
      <c r="AL70" s="67">
        <f>AK70*(B70-B69)</f>
        <v>2.0478056251373822E-3</v>
      </c>
      <c r="AM70" s="23">
        <f t="shared" si="17"/>
        <v>7.3582934208850662E-2</v>
      </c>
      <c r="AN70" s="26">
        <f>AN69+AK70*(B70-B69)/(2*PI()*$C$5*AN69*$K$13)</f>
        <v>0.14786583409966059</v>
      </c>
      <c r="AO70" s="87">
        <f t="shared" si="8"/>
        <v>101325</v>
      </c>
      <c r="AP70" s="87">
        <f>IF(R70+U70&lt;$C$8,0,32*$L$23/$C$12^2*($K$10*R70+$K$8*U70)+32*$L$24/($C$14^2-$C$13^2)*($K$10*S70+$K$8*V70))</f>
        <v>0</v>
      </c>
      <c r="AQ70" s="66">
        <f>R70*$C$11*$C$9+U70*$C$11*$C$10</f>
        <v>14051196.261158805</v>
      </c>
      <c r="AR70" s="66">
        <f>S70*$C$11*$C$9+V70*$C$11*$C$10</f>
        <v>11724406.133763369</v>
      </c>
      <c r="AS70" s="87">
        <f>$C$11*(T70*$C$9+W70*$C$10)</f>
        <v>790208.21456996177</v>
      </c>
      <c r="AT70" s="45">
        <f t="shared" si="4"/>
        <v>14942729.475728767</v>
      </c>
      <c r="AU70" s="75"/>
    </row>
    <row r="71" spans="2:47" ht="15" thickBot="1" x14ac:dyDescent="0.35">
      <c r="B71" s="41">
        <f t="shared" si="9"/>
        <v>800</v>
      </c>
      <c r="C71" s="8">
        <f t="shared" si="10"/>
        <v>8</v>
      </c>
      <c r="D71" s="73">
        <f t="shared" si="0"/>
        <v>10.7</v>
      </c>
      <c r="E71" s="29">
        <f t="shared" si="15"/>
        <v>2649.8221534550735</v>
      </c>
      <c r="F71" s="29">
        <f t="shared" si="11"/>
        <v>66.245553836376899</v>
      </c>
      <c r="G71" s="29">
        <f t="shared" si="12"/>
        <v>88.603428256154118</v>
      </c>
      <c r="H71" s="17">
        <f t="shared" si="13"/>
        <v>3544.1371302461598</v>
      </c>
      <c r="I71" s="29">
        <f t="shared" si="5"/>
        <v>2.2250485660981263</v>
      </c>
      <c r="J71" s="29">
        <f t="shared" si="6"/>
        <v>41.694115440739886</v>
      </c>
      <c r="K71" s="32">
        <f>IF((D70+L70+M70-AL70)/($C$21+$C$22)&gt;$C$8,$C$8,(D70+L70+M70-AL70)/($C$21+$C$22))</f>
        <v>1400</v>
      </c>
      <c r="L71" s="97">
        <f t="shared" si="1"/>
        <v>0</v>
      </c>
      <c r="M71" s="96">
        <f t="shared" si="2"/>
        <v>14.963824766619046</v>
      </c>
      <c r="N71" s="98">
        <f t="shared" si="7"/>
        <v>1.7290158177912307</v>
      </c>
      <c r="O71" s="100">
        <f t="shared" si="3"/>
        <v>4.0780014275517527</v>
      </c>
      <c r="P71" s="104">
        <f>V71*$C$22</f>
        <v>3.9166758425575705</v>
      </c>
      <c r="Q71" s="102">
        <f t="shared" si="14"/>
        <v>3.8130049853027766E-2</v>
      </c>
      <c r="R71" s="106">
        <f>IF(K71-H70&lt;0,0,K71-H70)</f>
        <v>0</v>
      </c>
      <c r="S71" s="106">
        <f>K71-V71</f>
        <v>1109.5762293021251</v>
      </c>
      <c r="T71" s="106">
        <f>IF(R71&gt;0,$C$6-$C$8,IF($C$6-$C$8-W71&lt;0,0,$C$6-$C$8-W71))</f>
        <v>97.842280563751189</v>
      </c>
      <c r="U71" s="107">
        <f>IF(R71=0,IF(U70+(F71-AL71/$C$23)*$C$21/($C$21+$C$22)&gt;$C$8,$C$8,U70+F71*$C$21/($C$21+$C$22)),E71)</f>
        <v>1350.7473155685061</v>
      </c>
      <c r="V71" s="107">
        <f>IF(R71&gt;0,0,IF(V70+(F71-AL71/$C$23)*$C$21/($C$21+$C$22)&gt;$C$8,$C$8,IF(U71=$C$8,V70+(F71-AL71/$C$23)*$C$21/$C$22,V70+(F71-AL71/$C$23)*$C$21/($C$21+$C$22))))</f>
        <v>290.423770697875</v>
      </c>
      <c r="W71" s="203">
        <f>IF(R71&gt;0,0,IF(W70+AL71/$C$23&gt;$F$23,$F$23,W70+AL71/$C$23))</f>
        <v>2.1577194362488057</v>
      </c>
      <c r="X71" s="105" t="str">
        <f>IF(R71=0,"-",FORECAST($C$8,Инклинометрия!$B$2:$B$152,Инклинометрия!$A$2:$A$152))</f>
        <v>-</v>
      </c>
      <c r="Y71" s="105" t="str">
        <f>IF(R71=0,"-",FORECAST($C$8-R71,Инклинометрия!$B$2:$B$152,Инклинометрия!$A$2:$A$152))</f>
        <v>-</v>
      </c>
      <c r="Z71" s="105">
        <f>IF(R71&gt;0,FORECAST($C$8,Инклинометрия!$B$2:$B$152,Инклинометрия!$A$2:$A$152),IF(V71=$C$8,"-",FORECAST($C$8-V71,Инклинометрия!$B$2:$B$152,Инклинометрия!$A$2:$A$152)))</f>
        <v>1054.0974178370188</v>
      </c>
      <c r="AA71" s="105">
        <f>IF(S71=0,"-",FORECAST($C$8-(S71+V71),Инклинометрия!$B$2:$B$152,Инклинометрия!$A$2:$A$152))</f>
        <v>0</v>
      </c>
      <c r="AB71" s="105">
        <f>FORECAST($C$8+T71,Инклинометрия!$B$2:$B$152,Инклинометрия!$A$2:$A$152)</f>
        <v>1422.9501665355635</v>
      </c>
      <c r="AC71" s="105">
        <f>IF(R71=0,FORECAST($C$6-T71,Инклинометрия!$B$2:$B$152,Инклинометрия!$A$2:$A$152),FORECAST($C$8,Инклинометрия!$B$2:$B$152,Инклинометрия!$A$2:$A$152))</f>
        <v>1332.0498334644362</v>
      </c>
      <c r="AD71" s="107">
        <f>IF(R71=0,FORECAST($C$8,Инклинометрия!$B$2:$B$152,Инклинометрия!$A$2:$A$152),Y71)</f>
        <v>1330</v>
      </c>
      <c r="AE71" s="107">
        <f>FORECAST($C$8-(R71+U71),Инклинометрия!$B$2:$B$152,Инклинометрия!$A$2:$A$152)</f>
        <v>46.790050209919194</v>
      </c>
      <c r="AF71" s="107">
        <f>IF(V71=0,"-",FORECAST($C$8,Инклинометрия!$B$2:$B$152,Инклинометрия!$A$2:$A$152))</f>
        <v>1330</v>
      </c>
      <c r="AG71" s="107">
        <f>IF(V71=0,"-",FORECAST($C$8-V71,Инклинометрия!$B$2:$B$152,Инклинометрия!$A$2:$A$152))</f>
        <v>1054.0974178370188</v>
      </c>
      <c r="AH71" s="107">
        <f>IF(W71=0,"-",FORECAST($C$8+W71,Инклинометрия!$B$2:$B$152,Инклинометрия!$A$2:$A$152))</f>
        <v>1332.0498334644362</v>
      </c>
      <c r="AI71" s="107">
        <f>IF(W71=0,"-",FORECAST($C$8,Инклинометрия!$B$2:$B$152,Инклинометрия!$A$2:$A$152))</f>
        <v>1330</v>
      </c>
      <c r="AK71" s="122">
        <f>2*PI()*$C$5*(AT70-AT69)/(LN(AN70/$K$11)*$K$10/$K$9+LN($K$12/AN70)*$K$10/$K$9)</f>
        <v>1.0239028125686615E-4</v>
      </c>
      <c r="AL71" s="67">
        <f>AK71*(B71-B70)</f>
        <v>2.0478056251373227E-3</v>
      </c>
      <c r="AM71" s="23">
        <f t="shared" si="17"/>
        <v>7.5630739833987978E-2</v>
      </c>
      <c r="AN71" s="26">
        <f>AN70+AK71*(B71-B70)/(2*PI()*$C$5*AN70*$K$13)</f>
        <v>0.14896790879364408</v>
      </c>
      <c r="AO71" s="87">
        <f t="shared" si="8"/>
        <v>101325</v>
      </c>
      <c r="AP71" s="87">
        <f>IF(R71+U71&lt;$C$8,0,32*$L$23/$C$12^2*($K$10*R71+$K$8*U71)+32*$L$24/($C$14^2-$C$13^2)*($K$10*S71+$K$8*V71))</f>
        <v>0</v>
      </c>
      <c r="AQ71" s="66">
        <f>R71*$C$11*$C$9+U71*$C$11*$C$10</f>
        <v>14178389.34732794</v>
      </c>
      <c r="AR71" s="66">
        <f>S71*$C$11*$C$9+V71*$C$11*$C$10</f>
        <v>11756445.441447463</v>
      </c>
      <c r="AS71" s="87">
        <f>$C$11*(T71*$C$9+W71*$C$10)</f>
        <v>790515.15147079225</v>
      </c>
      <c r="AT71" s="45">
        <f t="shared" si="4"/>
        <v>15070229.498798732</v>
      </c>
      <c r="AU71" s="75"/>
    </row>
    <row r="72" spans="2:47" ht="15" thickBot="1" x14ac:dyDescent="0.35">
      <c r="B72" s="41">
        <f t="shared" si="9"/>
        <v>820</v>
      </c>
      <c r="C72" s="8">
        <f t="shared" si="10"/>
        <v>8.1999999999999993</v>
      </c>
      <c r="D72" s="73">
        <f t="shared" si="0"/>
        <v>10.967499999999999</v>
      </c>
      <c r="E72" s="29">
        <f t="shared" si="15"/>
        <v>2716.06770729145</v>
      </c>
      <c r="F72" s="29">
        <f t="shared" si="11"/>
        <v>66.245553836376601</v>
      </c>
      <c r="G72" s="29">
        <f t="shared" si="12"/>
        <v>88.603428256153705</v>
      </c>
      <c r="H72" s="17">
        <f t="shared" si="13"/>
        <v>3632.7405585023134</v>
      </c>
      <c r="I72" s="29">
        <f t="shared" si="5"/>
        <v>2.2250485660981263</v>
      </c>
      <c r="J72" s="29">
        <f t="shared" si="6"/>
        <v>41.694115440739786</v>
      </c>
      <c r="K72" s="32">
        <f>IF((D71+L71+M71-AL71)/($C$21+$C$22)&gt;$C$8,$C$8,(D71+L71+M71-AL71)/($C$21+$C$22))</f>
        <v>1400</v>
      </c>
      <c r="L72" s="97">
        <f t="shared" si="1"/>
        <v>0</v>
      </c>
      <c r="M72" s="96">
        <f t="shared" si="2"/>
        <v>14.800694021011468</v>
      </c>
      <c r="N72" s="98">
        <f t="shared" si="7"/>
        <v>1.7269680121660933</v>
      </c>
      <c r="O72" s="100">
        <f t="shared" si="3"/>
        <v>4.1145848203664084</v>
      </c>
      <c r="P72" s="104">
        <f>V72*$C$22</f>
        <v>4.0798065881651491</v>
      </c>
      <c r="Q72" s="102">
        <f t="shared" si="14"/>
        <v>4.0177855478165152E-2</v>
      </c>
      <c r="R72" s="106">
        <f>IF(K72-H71&lt;0,0,K72-H71)</f>
        <v>0</v>
      </c>
      <c r="S72" s="106">
        <f>K72-V72</f>
        <v>1097.47999051174</v>
      </c>
      <c r="T72" s="106">
        <f>IF(R72&gt;0,$C$6-$C$8,IF($C$6-$C$8-W72&lt;0,0,$C$6-$C$8-W72))</f>
        <v>97.726398470335369</v>
      </c>
      <c r="U72" s="107">
        <f>IF(R72=0,IF(U71+(F72-AL72/$C$23)*$C$21/($C$21+$C$22)&gt;$C$8,$C$8,U71+F72*$C$21/($C$21+$C$22)),E72)</f>
        <v>1362.8647511596091</v>
      </c>
      <c r="V72" s="107">
        <f>IF(R72&gt;0,0,IF(V71+(F72-AL72/$C$23)*$C$21/($C$21+$C$22)&gt;$C$8,$C$8,IF(U72=$C$8,V71+(F72-AL72/$C$23)*$C$21/$C$22,V71+(F72-AL72/$C$23)*$C$21/($C$21+$C$22))))</f>
        <v>302.52000948826003</v>
      </c>
      <c r="W72" s="203">
        <f>IF(R72&gt;0,0,IF(W71+AL72/$C$23&gt;$F$23,$F$23,W71+AL72/$C$23))</f>
        <v>2.2736015296646293</v>
      </c>
      <c r="X72" s="105" t="str">
        <f>IF(R72=0,"-",FORECAST($C$8,Инклинометрия!$B$2:$B$152,Инклинометрия!$A$2:$A$152))</f>
        <v>-</v>
      </c>
      <c r="Y72" s="105" t="str">
        <f>IF(R72=0,"-",FORECAST($C$8-R72,Инклинометрия!$B$2:$B$152,Инклинометрия!$A$2:$A$152))</f>
        <v>-</v>
      </c>
      <c r="Z72" s="105">
        <f>IF(R72&gt;0,FORECAST($C$8,Инклинометрия!$B$2:$B$152,Инклинометрия!$A$2:$A$152),IF(V72=$C$8,"-",FORECAST($C$8-V72,Инклинометрия!$B$2:$B$152,Инклинометрия!$A$2:$A$152)))</f>
        <v>1042.6059909861528</v>
      </c>
      <c r="AA72" s="105">
        <f>IF(S72=0,"-",FORECAST($C$8-(S72+V72),Инклинометрия!$B$2:$B$152,Инклинометрия!$A$2:$A$152))</f>
        <v>0</v>
      </c>
      <c r="AB72" s="105">
        <f>FORECAST($C$8+T72,Инклинометрия!$B$2:$B$152,Инклинометрия!$A$2:$A$152)</f>
        <v>1422.8400785468186</v>
      </c>
      <c r="AC72" s="105">
        <f>IF(R72=0,FORECAST($C$6-T72,Инклинометрия!$B$2:$B$152,Инклинометрия!$A$2:$A$152),FORECAST($C$8,Инклинометрия!$B$2:$B$152,Инклинометрия!$A$2:$A$152))</f>
        <v>1332.1599214531814</v>
      </c>
      <c r="AD72" s="107">
        <f>IF(R72=0,FORECAST($C$8,Инклинометрия!$B$2:$B$152,Инклинометрия!$A$2:$A$152),Y72)</f>
        <v>1330</v>
      </c>
      <c r="AE72" s="107">
        <f>FORECAST($C$8-(R72+U72),Инклинометрия!$B$2:$B$152,Инклинометрия!$A$2:$A$152)</f>
        <v>35.278486398371342</v>
      </c>
      <c r="AF72" s="107">
        <f>IF(V72=0,"-",FORECAST($C$8,Инклинометрия!$B$2:$B$152,Инклинометрия!$A$2:$A$152))</f>
        <v>1330</v>
      </c>
      <c r="AG72" s="107">
        <f>IF(V72=0,"-",FORECAST($C$8-V72,Инклинометрия!$B$2:$B$152,Инклинометрия!$A$2:$A$152))</f>
        <v>1042.6059909861528</v>
      </c>
      <c r="AH72" s="107">
        <f>IF(W72=0,"-",FORECAST($C$8+W72,Инклинометрия!$B$2:$B$152,Инклинометрия!$A$2:$A$152))</f>
        <v>1332.1599214531814</v>
      </c>
      <c r="AI72" s="107">
        <f>IF(W72=0,"-",FORECAST($C$8,Инклинометрия!$B$2:$B$152,Инклинометрия!$A$2:$A$152))</f>
        <v>1330</v>
      </c>
      <c r="AK72" s="122">
        <f>2*PI()*$C$5*(AT71-AT70)/(LN(AN71/$K$11)*$K$10/$K$9+LN($K$12/AN71)*$K$10/$K$9)</f>
        <v>1.0239028125686911E-4</v>
      </c>
      <c r="AL72" s="67">
        <f>AK72*(B72-B71)</f>
        <v>2.0478056251373822E-3</v>
      </c>
      <c r="AM72" s="23">
        <f t="shared" si="17"/>
        <v>7.7678545459125364E-2</v>
      </c>
      <c r="AN72" s="26">
        <f>AN71+AK72*(B72-B71)/(2*PI()*$C$5*AN71*$K$13)</f>
        <v>0.15006183026428604</v>
      </c>
      <c r="AO72" s="87">
        <f t="shared" si="8"/>
        <v>101325</v>
      </c>
      <c r="AP72" s="87">
        <f>IF(R72+U72&lt;$C$8,0,32*$L$23/$C$12^2*($K$10*R72+$K$8*U72)+32*$L$24/($C$14^2-$C$13^2)*($K$10*S72+$K$8*V72))</f>
        <v>0</v>
      </c>
      <c r="AQ72" s="66">
        <f>R72*$C$11*$C$9+U72*$C$11*$C$10</f>
        <v>14305582.433497069</v>
      </c>
      <c r="AR72" s="66">
        <f>S72*$C$11*$C$9+V72*$C$11*$C$10</f>
        <v>11788484.749131555</v>
      </c>
      <c r="AS72" s="87">
        <f>$C$11*(T72*$C$9+W72*$C$10)</f>
        <v>790822.08837162273</v>
      </c>
      <c r="AT72" s="45">
        <f t="shared" si="4"/>
        <v>15197729.521868693</v>
      </c>
      <c r="AU72" s="75"/>
    </row>
    <row r="73" spans="2:47" ht="15" thickBot="1" x14ac:dyDescent="0.35">
      <c r="B73" s="41">
        <f t="shared" si="9"/>
        <v>840</v>
      </c>
      <c r="C73" s="8">
        <f t="shared" si="10"/>
        <v>8.4</v>
      </c>
      <c r="D73" s="73">
        <f t="shared" si="0"/>
        <v>11.234999999999999</v>
      </c>
      <c r="E73" s="29">
        <f t="shared" si="15"/>
        <v>2782.3132611278274</v>
      </c>
      <c r="F73" s="29">
        <f t="shared" si="11"/>
        <v>66.245553836377198</v>
      </c>
      <c r="G73" s="29">
        <f t="shared" si="12"/>
        <v>88.603428256154487</v>
      </c>
      <c r="H73" s="17">
        <f t="shared" si="13"/>
        <v>3721.343986758468</v>
      </c>
      <c r="I73" s="29">
        <f t="shared" si="5"/>
        <v>2.2250485660981263</v>
      </c>
      <c r="J73" s="29">
        <f t="shared" si="6"/>
        <v>41.694115440739971</v>
      </c>
      <c r="K73" s="32">
        <f>IF((D72+L72+M72-AL72)/($C$21+$C$22)&gt;$C$8,$C$8,(D72+L72+M72-AL72)/($C$21+$C$22))</f>
        <v>1400</v>
      </c>
      <c r="L73" s="97">
        <f t="shared" si="1"/>
        <v>0</v>
      </c>
      <c r="M73" s="96">
        <f t="shared" si="2"/>
        <v>14.637563275403888</v>
      </c>
      <c r="N73" s="98">
        <f t="shared" si="7"/>
        <v>1.7249202065409561</v>
      </c>
      <c r="O73" s="100">
        <f t="shared" si="3"/>
        <v>4.151168213181065</v>
      </c>
      <c r="P73" s="104">
        <f>V73*$C$22</f>
        <v>4.2429373337727299</v>
      </c>
      <c r="Q73" s="102">
        <f>W73*$C$23</f>
        <v>4.2225661103302475E-2</v>
      </c>
      <c r="R73" s="106">
        <f>IF(K73-H72&lt;0,0,K73-H72)</f>
        <v>0</v>
      </c>
      <c r="S73" s="106">
        <f>K73-V73</f>
        <v>1085.3837517213549</v>
      </c>
      <c r="T73" s="106">
        <f>IF(R73&gt;0,$C$6-$C$8,IF($C$6-$C$8-W73&lt;0,0,$C$6-$C$8-W73))</f>
        <v>97.610516376919549</v>
      </c>
      <c r="U73" s="107">
        <f>IF(R73=0,IF(U72+(F73-AL73/$C$23)*$C$21/($C$21+$C$22)&gt;$C$8,$C$8,U72+F73*$C$21/($C$21+$C$22)),E73)</f>
        <v>1374.9821867507123</v>
      </c>
      <c r="V73" s="107">
        <f>IF(R73&gt;0,0,IF(V72+(F73-AL73/$C$23)*$C$21/($C$21+$C$22)&gt;$C$8,$C$8,IF(U73=$C$8,V72+(F73-AL73/$C$23)*$C$21/$C$22,V72+(F73-AL73/$C$23)*$C$21/($C$21+$C$22))))</f>
        <v>314.61624827864517</v>
      </c>
      <c r="W73" s="203">
        <f>IF(R73&gt;0,0,IF(W72+AL73/$C$23&gt;$F$23,$F$23,W72+AL73/$C$23))</f>
        <v>2.3894836230804493</v>
      </c>
      <c r="X73" s="105" t="str">
        <f>IF(R73=0,"-",FORECAST($C$8,Инклинометрия!$B$2:$B$152,Инклинометрия!$A$2:$A$152))</f>
        <v>-</v>
      </c>
      <c r="Y73" s="105" t="str">
        <f>IF(R73=0,"-",FORECAST($C$8-R73,Инклинометрия!$B$2:$B$152,Инклинометрия!$A$2:$A$152))</f>
        <v>-</v>
      </c>
      <c r="Z73" s="105">
        <f>IF(R73&gt;0,FORECAST($C$8,Инклинометрия!$B$2:$B$152,Инклинометрия!$A$2:$A$152),IF(V73=$C$8,"-",FORECAST($C$8-V73,Инклинометрия!$B$2:$B$152,Инклинометрия!$A$2:$A$152)))</f>
        <v>1031.1145641352871</v>
      </c>
      <c r="AA73" s="105">
        <f>IF(S73=0,"-",FORECAST($C$8-(S73+V73),Инклинометрия!$B$2:$B$152,Инклинометрия!$A$2:$A$152))</f>
        <v>0</v>
      </c>
      <c r="AB73" s="105">
        <f>FORECAST($C$8+T73,Инклинометрия!$B$2:$B$152,Инклинометрия!$A$2:$A$152)</f>
        <v>1422.7299905580735</v>
      </c>
      <c r="AC73" s="105">
        <f>IF(R73=0,FORECAST($C$6-T73,Инклинометрия!$B$2:$B$152,Инклинометрия!$A$2:$A$152),FORECAST($C$8,Инклинометрия!$B$2:$B$152,Инклинометрия!$A$2:$A$152))</f>
        <v>1332.2700094419263</v>
      </c>
      <c r="AD73" s="107">
        <f>IF(R73=0,FORECAST($C$8,Инклинометрия!$B$2:$B$152,Инклинометрия!$A$2:$A$152),Y73)</f>
        <v>1330</v>
      </c>
      <c r="AE73" s="107">
        <f>FORECAST($C$8-(R73+U73),Инклинометрия!$B$2:$B$152,Инклинометрия!$A$2:$A$152)</f>
        <v>23.76692258682327</v>
      </c>
      <c r="AF73" s="107">
        <f>IF(V73=0,"-",FORECAST($C$8,Инклинометрия!$B$2:$B$152,Инклинометрия!$A$2:$A$152))</f>
        <v>1330</v>
      </c>
      <c r="AG73" s="107">
        <f>IF(V73=0,"-",FORECAST($C$8-V73,Инклинометрия!$B$2:$B$152,Инклинометрия!$A$2:$A$152))</f>
        <v>1031.1145641352871</v>
      </c>
      <c r="AH73" s="107">
        <f>IF(W73=0,"-",FORECAST($C$8+W73,Инклинометрия!$B$2:$B$152,Инклинометрия!$A$2:$A$152))</f>
        <v>1332.2700094419263</v>
      </c>
      <c r="AI73" s="107">
        <f>IF(W73=0,"-",FORECAST($C$8,Инклинометрия!$B$2:$B$152,Инклинометрия!$A$2:$A$152))</f>
        <v>1330</v>
      </c>
      <c r="AK73" s="122">
        <f>2*PI()*$C$5*(AT72-AT71)/(LN(AN72/$K$11)*$K$10/$K$9+LN($K$12/AN72)*$K$10/$K$9)</f>
        <v>1.0239028125686615E-4</v>
      </c>
      <c r="AL73" s="67">
        <f>AK73*(B73-B72)</f>
        <v>2.0478056251373227E-3</v>
      </c>
      <c r="AM73" s="23">
        <f t="shared" si="17"/>
        <v>7.9726351084262681E-2</v>
      </c>
      <c r="AN73" s="26">
        <f>AN72+AK73*(B73-B72)/(2*PI()*$C$5*AN72*$K$13)</f>
        <v>0.15114777726079406</v>
      </c>
      <c r="AO73" s="87">
        <f t="shared" si="8"/>
        <v>101325</v>
      </c>
      <c r="AP73" s="87">
        <f>IF(R73+U73&lt;$C$8,0,32*$L$23/$C$12^2*($K$10*R73+$K$8*U73)+32*$L$24/($C$14^2-$C$13^2)*($K$10*S73+$K$8*V73))</f>
        <v>0</v>
      </c>
      <c r="AQ73" s="66">
        <f>R73*$C$11*$C$9+U73*$C$11*$C$10</f>
        <v>14432775.519666204</v>
      </c>
      <c r="AR73" s="66">
        <f>S73*$C$11*$C$9+V73*$C$11*$C$10</f>
        <v>11820524.056815648</v>
      </c>
      <c r="AS73" s="87">
        <f>$C$11*(T73*$C$9+W73*$C$10)</f>
        <v>791129.0252724532</v>
      </c>
      <c r="AT73" s="45">
        <f t="shared" si="4"/>
        <v>15325229.544938657</v>
      </c>
      <c r="AU73" s="75"/>
    </row>
    <row r="74" spans="2:47" ht="15" thickBot="1" x14ac:dyDescent="0.35">
      <c r="B74" s="41">
        <f t="shared" si="9"/>
        <v>860</v>
      </c>
      <c r="C74" s="8">
        <f t="shared" si="10"/>
        <v>8.6</v>
      </c>
      <c r="D74" s="73">
        <f t="shared" si="0"/>
        <v>11.5025</v>
      </c>
      <c r="E74" s="29">
        <f t="shared" si="15"/>
        <v>2848.558814964204</v>
      </c>
      <c r="F74" s="29">
        <f t="shared" si="11"/>
        <v>66.245553836376601</v>
      </c>
      <c r="G74" s="29">
        <f t="shared" si="12"/>
        <v>88.603428256153705</v>
      </c>
      <c r="H74" s="17">
        <f t="shared" si="13"/>
        <v>3809.9474150146216</v>
      </c>
      <c r="I74" s="29">
        <f t="shared" si="5"/>
        <v>2.2250485660981263</v>
      </c>
      <c r="J74" s="29">
        <f t="shared" si="6"/>
        <v>41.694115440739786</v>
      </c>
      <c r="K74" s="32">
        <f>IF((D73+L73+M73-AL73)/($C$21+$C$22)&gt;$C$8,$C$8,(D73+L73+M73-AL73)/($C$21+$C$22))</f>
        <v>1400</v>
      </c>
      <c r="L74" s="97">
        <f t="shared" si="1"/>
        <v>0</v>
      </c>
      <c r="M74" s="96">
        <f t="shared" si="2"/>
        <v>14.474432529796307</v>
      </c>
      <c r="N74" s="98">
        <f t="shared" si="7"/>
        <v>1.7228724009158187</v>
      </c>
      <c r="O74" s="100">
        <f t="shared" si="3"/>
        <v>4.1877516059957207</v>
      </c>
      <c r="P74" s="104">
        <f>V74*$C$22</f>
        <v>4.4060680793803089</v>
      </c>
      <c r="Q74" s="102">
        <f t="shared" si="14"/>
        <v>4.4273466728439861E-2</v>
      </c>
      <c r="R74" s="106">
        <f>IF(K74-H73&lt;0,0,K74-H73)</f>
        <v>0</v>
      </c>
      <c r="S74" s="106">
        <f>K74-V74</f>
        <v>1073.2875129309698</v>
      </c>
      <c r="T74" s="106">
        <f>IF(R74&gt;0,$C$6-$C$8,IF($C$6-$C$8-W74&lt;0,0,$C$6-$C$8-W74))</f>
        <v>97.494634283503729</v>
      </c>
      <c r="U74" s="107">
        <f>IF(R74=0,IF(U73+(F74-AL74/$C$23)*$C$21/($C$21+$C$22)&gt;$C$8,$C$8,U73+F74*$C$21/($C$21+$C$22)),E74)</f>
        <v>1387.0996223418153</v>
      </c>
      <c r="V74" s="107">
        <f>IF(R74&gt;0,0,IF(V73+(F74-AL74/$C$23)*$C$21/($C$21+$C$22)&gt;$C$8,$C$8,IF(U74=$C$8,V73+(F74-AL74/$C$23)*$C$21/$C$22,V73+(F74-AL74/$C$23)*$C$21/($C$21+$C$22))))</f>
        <v>326.7124870690302</v>
      </c>
      <c r="W74" s="203">
        <f>IF(R74&gt;0,0,IF(W73+AL74/$C$23&gt;$F$23,$F$23,W73+AL74/$C$23))</f>
        <v>2.5053657164962728</v>
      </c>
      <c r="X74" s="105" t="str">
        <f>IF(R74=0,"-",FORECAST($C$8,Инклинометрия!$B$2:$B$152,Инклинометрия!$A$2:$A$152))</f>
        <v>-</v>
      </c>
      <c r="Y74" s="105" t="str">
        <f>IF(R74=0,"-",FORECAST($C$8-R74,Инклинометрия!$B$2:$B$152,Инклинометрия!$A$2:$A$152))</f>
        <v>-</v>
      </c>
      <c r="Z74" s="105">
        <f>IF(R74&gt;0,FORECAST($C$8,Инклинометрия!$B$2:$B$152,Инклинометрия!$A$2:$A$152),IF(V74=$C$8,"-",FORECAST($C$8-V74,Инклинометрия!$B$2:$B$152,Инклинометрия!$A$2:$A$152)))</f>
        <v>1019.6231372844212</v>
      </c>
      <c r="AA74" s="105">
        <f>IF(S74=0,"-",FORECAST($C$8-(S74+V74),Инклинометрия!$B$2:$B$152,Инклинометрия!$A$2:$A$152))</f>
        <v>0</v>
      </c>
      <c r="AB74" s="105">
        <f>FORECAST($C$8+T74,Инклинометрия!$B$2:$B$152,Инклинометрия!$A$2:$A$152)</f>
        <v>1422.6199025693286</v>
      </c>
      <c r="AC74" s="105">
        <f>IF(R74=0,FORECAST($C$6-T74,Инклинометрия!$B$2:$B$152,Инклинометрия!$A$2:$A$152),FORECAST($C$8,Инклинометрия!$B$2:$B$152,Инклинометрия!$A$2:$A$152))</f>
        <v>1332.3800974306714</v>
      </c>
      <c r="AD74" s="107">
        <f>IF(R74=0,FORECAST($C$8,Инклинометрия!$B$2:$B$152,Инклинометрия!$A$2:$A$152),Y74)</f>
        <v>1330</v>
      </c>
      <c r="AE74" s="107">
        <f>FORECAST($C$8-(R74+U74),Инклинометрия!$B$2:$B$152,Инклинометрия!$A$2:$A$152)</f>
        <v>12.255358775275418</v>
      </c>
      <c r="AF74" s="107">
        <f>IF(V74=0,"-",FORECAST($C$8,Инклинометрия!$B$2:$B$152,Инклинометрия!$A$2:$A$152))</f>
        <v>1330</v>
      </c>
      <c r="AG74" s="107">
        <f>IF(V74=0,"-",FORECAST($C$8-V74,Инклинометрия!$B$2:$B$152,Инклинометрия!$A$2:$A$152))</f>
        <v>1019.6231372844212</v>
      </c>
      <c r="AH74" s="107">
        <f>IF(W74=0,"-",FORECAST($C$8+W74,Инклинометрия!$B$2:$B$152,Инклинометрия!$A$2:$A$152))</f>
        <v>1332.3800974306714</v>
      </c>
      <c r="AI74" s="107">
        <f>IF(W74=0,"-",FORECAST($C$8,Инклинометрия!$B$2:$B$152,Инклинометрия!$A$2:$A$152))</f>
        <v>1330</v>
      </c>
      <c r="AK74" s="122">
        <f>2*PI()*$C$5*(AT73-AT72)/(LN(AN73/$K$11)*$K$10/$K$9+LN($K$12/AN73)*$K$10/$K$9)</f>
        <v>1.0239028125686911E-4</v>
      </c>
      <c r="AL74" s="67">
        <f>AK74*(B74-B73)</f>
        <v>2.0478056251373822E-3</v>
      </c>
      <c r="AM74" s="23">
        <f t="shared" si="17"/>
        <v>8.1774156709400067E-2</v>
      </c>
      <c r="AN74" s="26">
        <f>AN73+AK74*(B74-B73)/(2*PI()*$C$5*AN73*$K$13)</f>
        <v>0.15222592208580746</v>
      </c>
      <c r="AO74" s="87">
        <f t="shared" si="8"/>
        <v>101325</v>
      </c>
      <c r="AP74" s="87">
        <f>IF(R74+U74&lt;$C$8,0,32*$L$23/$C$12^2*($K$10*R74+$K$8*U74)+32*$L$24/($C$14^2-$C$13^2)*($K$10*S74+$K$8*V74))</f>
        <v>0</v>
      </c>
      <c r="AQ74" s="66">
        <f>R74*$C$11*$C$9+U74*$C$11*$C$10</f>
        <v>14559968.605835333</v>
      </c>
      <c r="AR74" s="66">
        <f>S74*$C$11*$C$9+V74*$C$11*$C$10</f>
        <v>11852563.36449974</v>
      </c>
      <c r="AS74" s="87">
        <f>$C$11*(T74*$C$9+W74*$C$10)</f>
        <v>791435.96217328368</v>
      </c>
      <c r="AT74" s="45">
        <f t="shared" si="4"/>
        <v>15452729.568008617</v>
      </c>
      <c r="AU74" s="75"/>
    </row>
    <row r="75" spans="2:47" ht="15" thickBot="1" x14ac:dyDescent="0.35">
      <c r="B75" s="41">
        <f t="shared" si="9"/>
        <v>880</v>
      </c>
      <c r="C75" s="8">
        <f t="shared" si="10"/>
        <v>8.8000000000000007</v>
      </c>
      <c r="D75" s="73">
        <f t="shared" si="0"/>
        <v>11.77</v>
      </c>
      <c r="E75" s="29">
        <f t="shared" si="15"/>
        <v>2914.804368800581</v>
      </c>
      <c r="F75" s="29">
        <f t="shared" si="11"/>
        <v>66.245553836377198</v>
      </c>
      <c r="G75" s="29">
        <f t="shared" si="12"/>
        <v>88.603428256154487</v>
      </c>
      <c r="H75" s="17">
        <f t="shared" si="13"/>
        <v>3898.5508432707761</v>
      </c>
      <c r="I75" s="29">
        <f t="shared" si="5"/>
        <v>2.2250485660981263</v>
      </c>
      <c r="J75" s="29">
        <f t="shared" si="6"/>
        <v>41.694115440739971</v>
      </c>
      <c r="K75" s="32">
        <f>IF((D74+L74+M74-AL74)/($C$21+$C$22)&gt;$C$8,$C$8,(D74+L74+M74-AL74)/($C$21+$C$22))</f>
        <v>1400</v>
      </c>
      <c r="L75" s="97">
        <f t="shared" si="1"/>
        <v>0</v>
      </c>
      <c r="M75" s="96">
        <f t="shared" si="2"/>
        <v>14.311301784188728</v>
      </c>
      <c r="N75" s="98">
        <f t="shared" si="7"/>
        <v>1.7208245952906813</v>
      </c>
      <c r="O75" s="100">
        <f t="shared" si="3"/>
        <v>4.2243349988103764</v>
      </c>
      <c r="P75" s="104">
        <f>V75*$C$22</f>
        <v>4.5691988249878888</v>
      </c>
      <c r="Q75" s="102">
        <f t="shared" si="14"/>
        <v>4.632127235357715E-2</v>
      </c>
      <c r="R75" s="106">
        <f>IF(K75-H74&lt;0,0,K75-H74)</f>
        <v>0</v>
      </c>
      <c r="S75" s="106">
        <f>K75-V75</f>
        <v>1061.1912741405847</v>
      </c>
      <c r="T75" s="106">
        <f>IF(R75&gt;0,$C$6-$C$8,IF($C$6-$C$8-W75&lt;0,0,$C$6-$C$8-W75))</f>
        <v>97.378752190087909</v>
      </c>
      <c r="U75" s="107">
        <f>IF(R75=0,IF(U74+(F75-AL75/$C$23)*$C$21/($C$21+$C$22)&gt;$C$8,$C$8,U74+F75*$C$21/($C$21+$C$22)),E75)</f>
        <v>1399.2170579329186</v>
      </c>
      <c r="V75" s="107">
        <f>IF(R75&gt;0,0,IF(V74+(F75-AL75/$C$23)*$C$21/($C$21+$C$22)&gt;$C$8,$C$8,IF(U75=$C$8,V74+(F75-AL75/$C$23)*$C$21/$C$22,V74+(F75-AL75/$C$23)*$C$21/($C$21+$C$22))))</f>
        <v>338.80872585941535</v>
      </c>
      <c r="W75" s="203">
        <f>IF(R75&gt;0,0,IF(W74+AL75/$C$23&gt;$F$23,$F$23,W74+AL75/$C$23))</f>
        <v>2.6212478099120911</v>
      </c>
      <c r="X75" s="105" t="str">
        <f>IF(R75=0,"-",FORECAST($C$8,Инклинометрия!$B$2:$B$152,Инклинометрия!$A$2:$A$152))</f>
        <v>-</v>
      </c>
      <c r="Y75" s="105" t="str">
        <f>IF(R75=0,"-",FORECAST($C$8-R75,Инклинометрия!$B$2:$B$152,Инклинометрия!$A$2:$A$152))</f>
        <v>-</v>
      </c>
      <c r="Z75" s="105">
        <f>IF(R75&gt;0,FORECAST($C$8,Инклинометрия!$B$2:$B$152,Инклинометрия!$A$2:$A$152),IF(V75=$C$8,"-",FORECAST($C$8-V75,Инклинометрия!$B$2:$B$152,Инклинометрия!$A$2:$A$152)))</f>
        <v>1008.1317104335554</v>
      </c>
      <c r="AA75" s="105">
        <f>IF(S75=0,"-",FORECAST($C$8-(S75+V75),Инклинометрия!$B$2:$B$152,Инклинометрия!$A$2:$A$152))</f>
        <v>0</v>
      </c>
      <c r="AB75" s="105">
        <f>FORECAST($C$8+T75,Инклинометрия!$B$2:$B$152,Инклинометрия!$A$2:$A$152)</f>
        <v>1422.5098145805835</v>
      </c>
      <c r="AC75" s="105">
        <f>IF(R75=0,FORECAST($C$6-T75,Инклинометрия!$B$2:$B$152,Инклинометрия!$A$2:$A$152),FORECAST($C$8,Инклинометрия!$B$2:$B$152,Инклинометрия!$A$2:$A$152))</f>
        <v>1332.4901854194165</v>
      </c>
      <c r="AD75" s="107">
        <f>IF(R75=0,FORECAST($C$8,Инклинометрия!$B$2:$B$152,Инклинометрия!$A$2:$A$152),Y75)</f>
        <v>1330</v>
      </c>
      <c r="AE75" s="107">
        <f>FORECAST($C$8-(R75+U75),Инклинометрия!$B$2:$B$152,Инклинометрия!$A$2:$A$152)</f>
        <v>0.74379496372735043</v>
      </c>
      <c r="AF75" s="107">
        <f>IF(V75=0,"-",FORECAST($C$8,Инклинометрия!$B$2:$B$152,Инклинометрия!$A$2:$A$152))</f>
        <v>1330</v>
      </c>
      <c r="AG75" s="107">
        <f>IF(V75=0,"-",FORECAST($C$8-V75,Инклинометрия!$B$2:$B$152,Инклинометрия!$A$2:$A$152))</f>
        <v>1008.1317104335554</v>
      </c>
      <c r="AH75" s="107">
        <f>IF(W75=0,"-",FORECAST($C$8+W75,Инклинометрия!$B$2:$B$152,Инклинометрия!$A$2:$A$152))</f>
        <v>1332.4901854194165</v>
      </c>
      <c r="AI75" s="107">
        <f>IF(W75=0,"-",FORECAST($C$8,Инклинометрия!$B$2:$B$152,Инклинометрия!$A$2:$A$152))</f>
        <v>1330</v>
      </c>
      <c r="AK75" s="122">
        <f>2*PI()*$C$5*(AT74-AT73)/(LN(AN74/$K$11)*$K$10/$K$9+LN($K$12/AN74)*$K$10/$K$9)</f>
        <v>1.0239028125686463E-4</v>
      </c>
      <c r="AL75" s="67">
        <f>AK75*(B75-B74)</f>
        <v>2.0478056251372924E-3</v>
      </c>
      <c r="AM75" s="23">
        <f t="shared" si="17"/>
        <v>8.3821962334537356E-2</v>
      </c>
      <c r="AN75" s="26">
        <f>AN74+AK75*(B75-B74)/(2*PI()*$C$5*AN74*$K$13)</f>
        <v>0.15329643091658424</v>
      </c>
      <c r="AO75" s="87">
        <f t="shared" si="8"/>
        <v>101325</v>
      </c>
      <c r="AP75" s="87">
        <f>IF(R75+U75&lt;$C$8,0,32*$L$23/$C$12^2*($K$10*R75+$K$8*U75)+32*$L$24/($C$14^2-$C$13^2)*($K$10*S75+$K$8*V75))</f>
        <v>0</v>
      </c>
      <c r="AQ75" s="66">
        <f>R75*$C$11*$C$9+U75*$C$11*$C$10</f>
        <v>14687161.692004466</v>
      </c>
      <c r="AR75" s="66">
        <f>S75*$C$11*$C$9+V75*$C$11*$C$10</f>
        <v>11884602.672183834</v>
      </c>
      <c r="AS75" s="87">
        <f>$C$11*(T75*$C$9+W75*$C$10)</f>
        <v>791742.89907411416</v>
      </c>
      <c r="AT75" s="45">
        <f t="shared" si="4"/>
        <v>15580229.591078581</v>
      </c>
      <c r="AU75" s="75"/>
    </row>
    <row r="76" spans="2:47" ht="15" thickBot="1" x14ac:dyDescent="0.35">
      <c r="B76" s="41">
        <f t="shared" si="9"/>
        <v>900</v>
      </c>
      <c r="C76" s="8">
        <f t="shared" si="10"/>
        <v>9</v>
      </c>
      <c r="D76" s="73">
        <f t="shared" si="0"/>
        <v>12.0375</v>
      </c>
      <c r="E76" s="29">
        <f t="shared" si="15"/>
        <v>2981.0499226369575</v>
      </c>
      <c r="F76" s="29">
        <f t="shared" si="11"/>
        <v>66.245553836376601</v>
      </c>
      <c r="G76" s="29">
        <f t="shared" si="12"/>
        <v>88.603428256153705</v>
      </c>
      <c r="H76" s="17">
        <f t="shared" si="13"/>
        <v>3987.1542715269297</v>
      </c>
      <c r="I76" s="29">
        <f t="shared" si="5"/>
        <v>2.2250485660981263</v>
      </c>
      <c r="J76" s="29">
        <f t="shared" si="6"/>
        <v>41.694115440739786</v>
      </c>
      <c r="K76" s="32">
        <f>IF((D75+L75+M75-AL75)/($C$21+$C$22)&gt;$C$8,$C$8,(D75+L75+M75-AL75)/($C$21+$C$22))</f>
        <v>1400</v>
      </c>
      <c r="L76" s="97">
        <f t="shared" si="1"/>
        <v>0</v>
      </c>
      <c r="M76" s="96">
        <f t="shared" si="2"/>
        <v>14.111651640403084</v>
      </c>
      <c r="N76" s="98">
        <f t="shared" si="7"/>
        <v>1.7187767896655439</v>
      </c>
      <c r="O76" s="100">
        <f t="shared" si="3"/>
        <v>4.2266987561397071</v>
      </c>
      <c r="P76" s="104">
        <f>V76*$C$22</f>
        <v>4.7688489687735309</v>
      </c>
      <c r="Q76" s="102">
        <f t="shared" si="14"/>
        <v>4.8369077978714536E-2</v>
      </c>
      <c r="R76" s="106">
        <f>IF(K76-H75&lt;0,0,K76-H75)</f>
        <v>0</v>
      </c>
      <c r="S76" s="106">
        <f>K76-V76</f>
        <v>1046.3871009311069</v>
      </c>
      <c r="T76" s="106">
        <f>IF(R76&gt;0,$C$6-$C$8,IF($C$6-$C$8-W76&lt;0,0,$C$6-$C$8-W76))</f>
        <v>97.262870096672088</v>
      </c>
      <c r="U76" s="107">
        <f>IF(R76=0,IF(U75+(F76-AL76/$C$23)*$C$21/($C$21+$C$22)&gt;$C$8,$C$8,U75+F76*$C$21/($C$21+$C$22)),E76)</f>
        <v>1400</v>
      </c>
      <c r="V76" s="107">
        <f>IF(R76&gt;0,0,IF(V75+(F76-AL76/$C$23)*$C$21/($C$21+$C$22)&gt;$C$8,$C$8,IF(U76=$C$8,V75+(F76-AL76/$C$23)*$C$21/$C$22,V75+(F76-AL76/$C$23)*$C$21/($C$21+$C$22))))</f>
        <v>353.612899068893</v>
      </c>
      <c r="W76" s="203">
        <f>IF(R76&gt;0,0,IF(W75+AL76/$C$23&gt;$F$23,$F$23,W75+AL76/$C$23))</f>
        <v>2.7371299033279146</v>
      </c>
      <c r="X76" s="105" t="str">
        <f>IF(R76=0,"-",FORECAST($C$8,Инклинометрия!$B$2:$B$152,Инклинометрия!$A$2:$A$152))</f>
        <v>-</v>
      </c>
      <c r="Y76" s="105" t="str">
        <f>IF(R76=0,"-",FORECAST($C$8-R76,Инклинометрия!$B$2:$B$152,Инклинометрия!$A$2:$A$152))</f>
        <v>-</v>
      </c>
      <c r="Z76" s="105">
        <f>IF(R76&gt;0,FORECAST($C$8,Инклинометрия!$B$2:$B$152,Инклинометрия!$A$2:$A$152),IF(V76=$C$8,"-",FORECAST($C$8-V76,Инклинометрия!$B$2:$B$152,Инклинометрия!$A$2:$A$152)))</f>
        <v>994.06774588455153</v>
      </c>
      <c r="AA76" s="105">
        <f>IF(S76=0,"-",FORECAST($C$8-(S76+V76),Инклинометрия!$B$2:$B$152,Инклинометрия!$A$2:$A$152))</f>
        <v>0</v>
      </c>
      <c r="AB76" s="105">
        <f>FORECAST($C$8+T76,Инклинометрия!$B$2:$B$152,Инклинометрия!$A$2:$A$152)</f>
        <v>1422.3997265918383</v>
      </c>
      <c r="AC76" s="105">
        <f>IF(R76=0,FORECAST($C$6-T76,Инклинометрия!$B$2:$B$152,Инклинометрия!$A$2:$A$152),FORECAST($C$8,Инклинометрия!$B$2:$B$152,Инклинометрия!$A$2:$A$152))</f>
        <v>1332.6002734081615</v>
      </c>
      <c r="AD76" s="107">
        <f>IF(R76=0,FORECAST($C$8,Инклинометрия!$B$2:$B$152,Инклинометрия!$A$2:$A$152),Y76)</f>
        <v>1330</v>
      </c>
      <c r="AE76" s="107">
        <f>FORECAST($C$8-(R76+U76),Инклинометрия!$B$2:$B$152,Инклинометрия!$A$2:$A$152)</f>
        <v>0</v>
      </c>
      <c r="AF76" s="107">
        <f>IF(V76=0,"-",FORECAST($C$8,Инклинометрия!$B$2:$B$152,Инклинометрия!$A$2:$A$152))</f>
        <v>1330</v>
      </c>
      <c r="AG76" s="107">
        <f>IF(V76=0,"-",FORECAST($C$8-V76,Инклинометрия!$B$2:$B$152,Инклинометрия!$A$2:$A$152))</f>
        <v>994.06774588455153</v>
      </c>
      <c r="AH76" s="107">
        <f>IF(W76=0,"-",FORECAST($C$8+W76,Инклинометрия!$B$2:$B$152,Инклинометрия!$A$2:$A$152))</f>
        <v>1332.6002734081615</v>
      </c>
      <c r="AI76" s="107">
        <f>IF(W76=0,"-",FORECAST($C$8,Инклинометрия!$B$2:$B$152,Инклинометрия!$A$2:$A$152))</f>
        <v>1330</v>
      </c>
      <c r="AK76" s="122">
        <f>2*PI()*$C$5*(AT75-AT74)/(LN(AN75/$K$11)*$K$10/$K$9+LN($K$12/AN75)*$K$10/$K$9)</f>
        <v>1.023902812568691E-4</v>
      </c>
      <c r="AL76" s="67">
        <f>AK76*(B76-B75)</f>
        <v>2.0478056251373822E-3</v>
      </c>
      <c r="AM76" s="23">
        <f t="shared" si="17"/>
        <v>8.5869767959674742E-2</v>
      </c>
      <c r="AN76" s="26">
        <f>AN75+AK76*(B76-B75)/(2*PI()*$C$5*AN75*$K$13)</f>
        <v>0.15435946410588711</v>
      </c>
      <c r="AO76" s="87">
        <f t="shared" si="8"/>
        <v>151989.58169012165</v>
      </c>
      <c r="AP76" s="87">
        <f>IF(R76+U76&lt;$C$8,0,32*$L$23/$C$12^2*($K$10*R76+$K$8*U76)+32*$L$24/($C$14^2-$C$13^2)*($K$10*S76+$K$8*V76))</f>
        <v>50664.581690121639</v>
      </c>
      <c r="AQ76" s="66">
        <f>R76*$C$11*$C$9+U76*$C$11*$C$10</f>
        <v>14695380</v>
      </c>
      <c r="AR76" s="66">
        <f>S76*$C$11*$C$9+V76*$C$11*$C$10</f>
        <v>11923814.485763777</v>
      </c>
      <c r="AS76" s="87">
        <f>$C$11*(T76*$C$9+W76*$C$10)</f>
        <v>792049.83597494464</v>
      </c>
      <c r="AT76" s="45">
        <f t="shared" si="4"/>
        <v>15639419.417665066</v>
      </c>
      <c r="AU76" s="75"/>
    </row>
    <row r="77" spans="2:47" ht="15" thickBot="1" x14ac:dyDescent="0.35">
      <c r="B77" s="41">
        <f t="shared" si="9"/>
        <v>920</v>
      </c>
      <c r="C77" s="8">
        <f t="shared" si="10"/>
        <v>9.2000000000000011</v>
      </c>
      <c r="D77" s="73">
        <f t="shared" si="0"/>
        <v>12.305000000000001</v>
      </c>
      <c r="E77" s="29">
        <f t="shared" si="15"/>
        <v>3047.2954764733345</v>
      </c>
      <c r="F77" s="29">
        <f t="shared" si="11"/>
        <v>66.245553836377198</v>
      </c>
      <c r="G77" s="29">
        <f t="shared" si="12"/>
        <v>88.603428256154487</v>
      </c>
      <c r="H77" s="17">
        <f t="shared" si="13"/>
        <v>4075.7576997830843</v>
      </c>
      <c r="I77" s="29">
        <f t="shared" si="5"/>
        <v>2.2250485660981263</v>
      </c>
      <c r="J77" s="29">
        <f t="shared" si="6"/>
        <v>41.694115440739971</v>
      </c>
      <c r="K77" s="32">
        <f>IF((D76+L76+M76-AL76)/($C$21+$C$22)&gt;$C$8,$C$8,(D76+L76+M76-AL76)/($C$21+$C$22))</f>
        <v>1400</v>
      </c>
      <c r="L77" s="97">
        <f t="shared" si="1"/>
        <v>0</v>
      </c>
      <c r="M77" s="96">
        <f t="shared" si="2"/>
        <v>13.911814055500423</v>
      </c>
      <c r="N77" s="98">
        <f t="shared" si="7"/>
        <v>1.7178261289761088</v>
      </c>
      <c r="O77" s="100">
        <f t="shared" si="3"/>
        <v>4.2266987561397071</v>
      </c>
      <c r="P77" s="104">
        <f>V77*$C$22</f>
        <v>4.9686865536761911</v>
      </c>
      <c r="Q77" s="102">
        <f t="shared" si="14"/>
        <v>4.9319738668149836E-2</v>
      </c>
      <c r="R77" s="106">
        <f>IF(K77-H76&lt;0,0,K77-H76)</f>
        <v>0</v>
      </c>
      <c r="S77" s="106">
        <f>K77-V77</f>
        <v>1031.5690288547901</v>
      </c>
      <c r="T77" s="106">
        <f>IF(R77&gt;0,$C$6-$C$8,IF($C$6-$C$8-W77&lt;0,0,$C$6-$C$8-W77))</f>
        <v>97.209073706298113</v>
      </c>
      <c r="U77" s="107">
        <f>IF(R77=0,IF(U76+(F77-AL77/$C$23)*$C$21/($C$21+$C$22)&gt;$C$8,$C$8,U76+F77*$C$21/($C$21+$C$22)),E77)</f>
        <v>1400</v>
      </c>
      <c r="V77" s="107">
        <f>IF(R77&gt;0,0,IF(V76+(F77-AL77/$C$23)*$C$21/($C$21+$C$22)&gt;$C$8,$C$8,IF(U77=$C$8,V76+(F77-AL77/$C$23)*$C$21/$C$22,V76+(F77-AL77/$C$23)*$C$21/($C$21+$C$22))))</f>
        <v>368.43097114520987</v>
      </c>
      <c r="W77" s="203">
        <f>IF(R77&gt;0,0,IF(W76+AL77/$C$23&gt;$F$23,$F$23,W76+AL77/$C$23))</f>
        <v>2.7909262937018799</v>
      </c>
      <c r="X77" s="105" t="str">
        <f>IF(R77=0,"-",FORECAST($C$8,Инклинометрия!$B$2:$B$152,Инклинометрия!$A$2:$A$152))</f>
        <v>-</v>
      </c>
      <c r="Y77" s="105" t="str">
        <f>IF(R77=0,"-",FORECAST($C$8-R77,Инклинометрия!$B$2:$B$152,Инклинометрия!$A$2:$A$152))</f>
        <v>-</v>
      </c>
      <c r="Z77" s="105">
        <f>IF(R77&gt;0,FORECAST($C$8,Инклинометрия!$B$2:$B$152,Инклинометрия!$A$2:$A$152),IF(V77=$C$8,"-",FORECAST($C$8-V77,Инклинометрия!$B$2:$B$152,Инклинометрия!$A$2:$A$152)))</f>
        <v>979.99057741205047</v>
      </c>
      <c r="AA77" s="105">
        <f>IF(S77=0,"-",FORECAST($C$8-(S77+V77),Инклинометрия!$B$2:$B$152,Инклинометрия!$A$2:$A$152))</f>
        <v>0</v>
      </c>
      <c r="AB77" s="105">
        <f>FORECAST($C$8+T77,Инклинометрия!$B$2:$B$152,Инклинометрия!$A$2:$A$152)</f>
        <v>1422.3486200209832</v>
      </c>
      <c r="AC77" s="105">
        <f>IF(R77=0,FORECAST($C$6-T77,Инклинометрия!$B$2:$B$152,Инклинометрия!$A$2:$A$152),FORECAST($C$8,Инклинометрия!$B$2:$B$152,Инклинометрия!$A$2:$A$152))</f>
        <v>1332.6513799790168</v>
      </c>
      <c r="AD77" s="107">
        <f>IF(R77=0,FORECAST($C$8,Инклинометрия!$B$2:$B$152,Инклинометрия!$A$2:$A$152),Y77)</f>
        <v>1330</v>
      </c>
      <c r="AE77" s="107">
        <f>FORECAST($C$8-(R77+U77),Инклинометрия!$B$2:$B$152,Инклинометрия!$A$2:$A$152)</f>
        <v>0</v>
      </c>
      <c r="AF77" s="107">
        <f>IF(V77=0,"-",FORECAST($C$8,Инклинометрия!$B$2:$B$152,Инклинометрия!$A$2:$A$152))</f>
        <v>1330</v>
      </c>
      <c r="AG77" s="107">
        <f>IF(V77=0,"-",FORECAST($C$8-V77,Инклинометрия!$B$2:$B$152,Инклинометрия!$A$2:$A$152))</f>
        <v>979.99057741205047</v>
      </c>
      <c r="AH77" s="107">
        <f>IF(W77=0,"-",FORECAST($C$8+W77,Инклинометрия!$B$2:$B$152,Инклинометрия!$A$2:$A$152))</f>
        <v>1332.6513799790168</v>
      </c>
      <c r="AI77" s="107">
        <f>IF(W77=0,"-",FORECAST($C$8,Инклинометрия!$B$2:$B$152,Инклинометрия!$A$2:$A$152))</f>
        <v>1330</v>
      </c>
      <c r="AK77" s="122">
        <f>2*PI()*$C$5*(AT76-AT75)/(LN(AN76/$K$11)*$K$10/$K$9+LN($K$12/AN76)*$K$10/$K$9)</f>
        <v>4.7533034471765259E-5</v>
      </c>
      <c r="AL77" s="67">
        <f>AK77*(B77-B76)</f>
        <v>9.5066068943530516E-4</v>
      </c>
      <c r="AM77" s="23">
        <f t="shared" si="17"/>
        <v>8.6820428649110049E-2</v>
      </c>
      <c r="AN77" s="26">
        <f>AN76+AK77*(B77-B76)/(2*PI()*$C$5*AN76*$K$13)</f>
        <v>0.15484956151845322</v>
      </c>
      <c r="AO77" s="87">
        <f t="shared" si="8"/>
        <v>151903.80701322947</v>
      </c>
      <c r="AP77" s="87">
        <f>IF(R77+U77&lt;$C$8,0,32*$L$23/$C$12^2*($K$10*R77+$K$8*U77)+32*$L$24/($C$14^2-$C$13^2)*($K$10*S77+$K$8*V77))</f>
        <v>50578.807013229452</v>
      </c>
      <c r="AQ77" s="66">
        <f>R77*$C$11*$C$9+U77*$C$11*$C$10</f>
        <v>14695380</v>
      </c>
      <c r="AR77" s="66">
        <f>S77*$C$11*$C$9+V77*$C$11*$C$10</f>
        <v>11963063.113272317</v>
      </c>
      <c r="AS77" s="87">
        <f>$C$11*(T77*$C$9+W77*$C$10)</f>
        <v>792192.32647412817</v>
      </c>
      <c r="AT77" s="45">
        <f t="shared" si="4"/>
        <v>15639476.133487359</v>
      </c>
      <c r="AU77" s="75"/>
    </row>
    <row r="78" spans="2:47" ht="15" thickBot="1" x14ac:dyDescent="0.35">
      <c r="B78" s="41">
        <f t="shared" si="9"/>
        <v>940</v>
      </c>
      <c r="C78" s="8">
        <f t="shared" si="10"/>
        <v>9.4</v>
      </c>
      <c r="D78" s="73">
        <f t="shared" si="0"/>
        <v>12.5725</v>
      </c>
      <c r="E78" s="29">
        <f t="shared" si="15"/>
        <v>3113.5410303097115</v>
      </c>
      <c r="F78" s="29">
        <f t="shared" si="11"/>
        <v>66.245553836376601</v>
      </c>
      <c r="G78" s="29">
        <f t="shared" si="12"/>
        <v>88.603428256153705</v>
      </c>
      <c r="H78" s="17">
        <f t="shared" si="13"/>
        <v>4164.3611280392379</v>
      </c>
      <c r="I78" s="29">
        <f t="shared" si="5"/>
        <v>2.2250485660981263</v>
      </c>
      <c r="J78" s="29">
        <f t="shared" si="6"/>
        <v>41.694115440739786</v>
      </c>
      <c r="K78" s="32">
        <f>IF((D77+L77+M77-AL77)/($C$21+$C$22)&gt;$C$8,$C$8,(D77+L77+M77-AL77)/($C$21+$C$22))</f>
        <v>1400</v>
      </c>
      <c r="L78" s="97">
        <f t="shared" si="1"/>
        <v>0</v>
      </c>
      <c r="M78" s="96">
        <f t="shared" si="2"/>
        <v>13.711814211126931</v>
      </c>
      <c r="N78" s="98">
        <f t="shared" si="7"/>
        <v>1.7178252180509408</v>
      </c>
      <c r="O78" s="100">
        <f t="shared" si="3"/>
        <v>4.2266987561397071</v>
      </c>
      <c r="P78" s="104">
        <f>V78*$C$22</f>
        <v>5.1686863980496858</v>
      </c>
      <c r="Q78" s="102">
        <f t="shared" si="14"/>
        <v>4.9320649593317764E-2</v>
      </c>
      <c r="R78" s="106">
        <f>IF(K78-H77&lt;0,0,K78-H77)</f>
        <v>0</v>
      </c>
      <c r="S78" s="106">
        <f>K78-V78</f>
        <v>1016.7389251452094</v>
      </c>
      <c r="T78" s="106">
        <f>IF(R78&gt;0,$C$6-$C$8,IF($C$6-$C$8-W78&lt;0,0,$C$6-$C$8-W78))</f>
        <v>97.209022158478291</v>
      </c>
      <c r="U78" s="107">
        <f>IF(R78=0,IF(U77+(F78-AL78/$C$23)*$C$21/($C$21+$C$22)&gt;$C$8,$C$8,U77+F78*$C$21/($C$21+$C$22)),E78)</f>
        <v>1400</v>
      </c>
      <c r="V78" s="107">
        <f>IF(R78&gt;0,0,IF(V77+(F78-AL78/$C$23)*$C$21/($C$21+$C$22)&gt;$C$8,$C$8,IF(U78=$C$8,V77+(F78-AL78/$C$23)*$C$21/$C$22,V77+(F78-AL78/$C$23)*$C$21/($C$21+$C$22))))</f>
        <v>383.26107485479071</v>
      </c>
      <c r="W78" s="203">
        <f>IF(R78&gt;0,0,IF(W77+AL78/$C$23&gt;$F$23,$F$23,W77+AL78/$C$23))</f>
        <v>2.7909778415217064</v>
      </c>
      <c r="X78" s="105" t="str">
        <f>IF(R78=0,"-",FORECAST($C$8,Инклинометрия!$B$2:$B$152,Инклинометрия!$A$2:$A$152))</f>
        <v>-</v>
      </c>
      <c r="Y78" s="105" t="str">
        <f>IF(R78=0,"-",FORECAST($C$8-R78,Инклинометрия!$B$2:$B$152,Инклинометрия!$A$2:$A$152))</f>
        <v>-</v>
      </c>
      <c r="Z78" s="105">
        <f>IF(R78&gt;0,FORECAST($C$8,Инклинометрия!$B$2:$B$152,Инклинометрия!$A$2:$A$152),IF(V78=$C$8,"-",FORECAST($C$8-V78,Инклинометрия!$B$2:$B$152,Инклинометрия!$A$2:$A$152)))</f>
        <v>965.90197888794887</v>
      </c>
      <c r="AA78" s="105">
        <f>IF(S78=0,"-",FORECAST($C$8-(S78+V78),Инклинометрия!$B$2:$B$152,Инклинометрия!$A$2:$A$152))</f>
        <v>0</v>
      </c>
      <c r="AB78" s="105">
        <f>FORECAST($C$8+T78,Инклинометрия!$B$2:$B$152,Инклинометрия!$A$2:$A$152)</f>
        <v>1422.3485710505543</v>
      </c>
      <c r="AC78" s="105">
        <f>IF(R78=0,FORECAST($C$6-T78,Инклинометрия!$B$2:$B$152,Инклинометрия!$A$2:$A$152),FORECAST($C$8,Инклинометрия!$B$2:$B$152,Инклинометрия!$A$2:$A$152))</f>
        <v>1332.6514289494455</v>
      </c>
      <c r="AD78" s="107">
        <f>IF(R78=0,FORECAST($C$8,Инклинометрия!$B$2:$B$152,Инклинометрия!$A$2:$A$152),Y78)</f>
        <v>1330</v>
      </c>
      <c r="AE78" s="107">
        <f>FORECAST($C$8-(R78+U78),Инклинометрия!$B$2:$B$152,Инклинометрия!$A$2:$A$152)</f>
        <v>0</v>
      </c>
      <c r="AF78" s="107">
        <f>IF(V78=0,"-",FORECAST($C$8,Инклинометрия!$B$2:$B$152,Инклинометрия!$A$2:$A$152))</f>
        <v>1330</v>
      </c>
      <c r="AG78" s="107">
        <f>IF(V78=0,"-",FORECAST($C$8-V78,Инклинометрия!$B$2:$B$152,Инклинометрия!$A$2:$A$152))</f>
        <v>965.90197888794887</v>
      </c>
      <c r="AH78" s="107">
        <f>IF(W78=0,"-",FORECAST($C$8+W78,Инклинометрия!$B$2:$B$152,Инклинометрия!$A$2:$A$152))</f>
        <v>1332.6514289494455</v>
      </c>
      <c r="AI78" s="107">
        <f>IF(W78=0,"-",FORECAST($C$8,Инклинометрия!$B$2:$B$152,Инклинометрия!$A$2:$A$152))</f>
        <v>1330</v>
      </c>
      <c r="AK78" s="122">
        <f>2*PI()*$C$5*(AT77-AT76)/(LN(AN77/$K$11)*$K$10/$K$9+LN($K$12/AN77)*$K$10/$K$9)</f>
        <v>4.5546258396017786E-8</v>
      </c>
      <c r="AL78" s="67">
        <f>AK78*(B78-B77)</f>
        <v>9.1092516792035568E-7</v>
      </c>
      <c r="AM78" s="23">
        <f t="shared" si="17"/>
        <v>8.682133957427797E-2</v>
      </c>
      <c r="AN78" s="26">
        <f>AN77+AK78*(B78-B77)/(2*PI()*$C$5*AN77*$K$13)</f>
        <v>0.15485002964455521</v>
      </c>
      <c r="AO78" s="87">
        <f t="shared" si="8"/>
        <v>151817.96269101161</v>
      </c>
      <c r="AP78" s="87">
        <f>IF(R78+U78&lt;$C$8,0,32*$L$23/$C$12^2*($K$10*R78+$K$8*U78)+32*$L$24/($C$14^2-$C$13^2)*($K$10*S78+$K$8*V78))</f>
        <v>50492.962691011591</v>
      </c>
      <c r="AQ78" s="66">
        <f>R78*$C$11*$C$9+U78*$C$11*$C$10</f>
        <v>14695380</v>
      </c>
      <c r="AR78" s="66">
        <f>S78*$C$11*$C$9+V78*$C$11*$C$10</f>
        <v>12002343.608967885</v>
      </c>
      <c r="AS78" s="87">
        <f>$C$11*(T78*$C$9+W78*$C$10)</f>
        <v>792192.46300883847</v>
      </c>
      <c r="AT78" s="45">
        <f t="shared" si="4"/>
        <v>15639390.425699849</v>
      </c>
      <c r="AU78" s="75"/>
    </row>
    <row r="79" spans="2:47" ht="15" thickBot="1" x14ac:dyDescent="0.35">
      <c r="B79" s="41">
        <f t="shared" si="9"/>
        <v>960</v>
      </c>
      <c r="C79" s="8">
        <f t="shared" si="10"/>
        <v>9.6</v>
      </c>
      <c r="D79" s="73">
        <f t="shared" si="0"/>
        <v>12.84</v>
      </c>
      <c r="E79" s="29">
        <f t="shared" si="15"/>
        <v>3179.786584146088</v>
      </c>
      <c r="F79" s="29">
        <f t="shared" si="11"/>
        <v>66.245553836376601</v>
      </c>
      <c r="G79" s="29">
        <f t="shared" si="12"/>
        <v>88.603428256153705</v>
      </c>
      <c r="H79" s="17">
        <f t="shared" si="13"/>
        <v>4252.964556295392</v>
      </c>
      <c r="I79" s="29">
        <f t="shared" si="5"/>
        <v>2.2250485660981263</v>
      </c>
      <c r="J79" s="29">
        <f t="shared" si="6"/>
        <v>41.694115440739786</v>
      </c>
      <c r="K79" s="32">
        <f>IF((D78+L78+M78-AL78)/($C$21+$C$22)&gt;$C$8,$C$8,(D78+L78+M78-AL78)/($C$21+$C$22))</f>
        <v>1400</v>
      </c>
      <c r="L79" s="97">
        <f t="shared" si="1"/>
        <v>0</v>
      </c>
      <c r="M79" s="96">
        <f t="shared" si="2"/>
        <v>13.511813975947348</v>
      </c>
      <c r="N79" s="98">
        <f t="shared" si="7"/>
        <v>1.717826594622373</v>
      </c>
      <c r="O79" s="100">
        <f t="shared" si="3"/>
        <v>4.2266987561397071</v>
      </c>
      <c r="P79" s="104">
        <f>V79*$C$22</f>
        <v>5.3686866332292675</v>
      </c>
      <c r="Q79" s="102">
        <f t="shared" si="14"/>
        <v>4.9319273021885421E-2</v>
      </c>
      <c r="R79" s="106">
        <f>IF(K79-H78&lt;0,0,K79-H78)</f>
        <v>0</v>
      </c>
      <c r="S79" s="106">
        <f>K79-V79</f>
        <v>1001.908792457132</v>
      </c>
      <c r="T79" s="106">
        <f>IF(R79&gt;0,$C$6-$C$8,IF($C$6-$C$8-W79&lt;0,0,$C$6-$C$8-W79))</f>
        <v>97.209100056486463</v>
      </c>
      <c r="U79" s="107">
        <f>IF(R79=0,IF(U78+(F79-AL79/$C$23)*$C$21/($C$21+$C$22)&gt;$C$8,$C$8,U78+F79*$C$21/($C$21+$C$22)),E79)</f>
        <v>1400</v>
      </c>
      <c r="V79" s="107">
        <f>IF(R79&gt;0,0,IF(V78+(F79-AL79/$C$23)*$C$21/($C$21+$C$22)&gt;$C$8,$C$8,IF(U79=$C$8,V78+(F79-AL79/$C$23)*$C$21/$C$22,V78+(F79-AL79/$C$23)*$C$21/($C$21+$C$22))))</f>
        <v>398.09120754286801</v>
      </c>
      <c r="W79" s="203">
        <f>IF(R79&gt;0,0,IF(W78+AL79/$C$23&gt;$F$23,$F$23,W78+AL79/$C$23))</f>
        <v>2.7908999435135371</v>
      </c>
      <c r="X79" s="105" t="str">
        <f>IF(R79=0,"-",FORECAST($C$8,Инклинометрия!$B$2:$B$152,Инклинометрия!$A$2:$A$152))</f>
        <v>-</v>
      </c>
      <c r="Y79" s="105" t="str">
        <f>IF(R79=0,"-",FORECAST($C$8-R79,Инклинометрия!$B$2:$B$152,Инклинометрия!$A$2:$A$152))</f>
        <v>-</v>
      </c>
      <c r="Z79" s="105">
        <f>IF(R79&gt;0,FORECAST($C$8,Инклинометрия!$B$2:$B$152,Инклинометрия!$A$2:$A$152),IF(V79=$C$8,"-",FORECAST($C$8-V79,Инклинометрия!$B$2:$B$152,Инклинометрия!$A$2:$A$152)))</f>
        <v>951.81335283427541</v>
      </c>
      <c r="AA79" s="105">
        <f>IF(S79=0,"-",FORECAST($C$8-(S79+V79),Инклинометрия!$B$2:$B$152,Инклинометрия!$A$2:$A$152))</f>
        <v>0</v>
      </c>
      <c r="AB79" s="105">
        <f>FORECAST($C$8+T79,Инклинометрия!$B$2:$B$152,Инклинометрия!$A$2:$A$152)</f>
        <v>1422.348645053662</v>
      </c>
      <c r="AC79" s="105">
        <f>IF(R79=0,FORECAST($C$6-T79,Инклинометрия!$B$2:$B$152,Инклинометрия!$A$2:$A$152),FORECAST($C$8,Инклинометрия!$B$2:$B$152,Инклинометрия!$A$2:$A$152))</f>
        <v>1332.6513549463377</v>
      </c>
      <c r="AD79" s="107">
        <f>IF(R79=0,FORECAST($C$8,Инклинометрия!$B$2:$B$152,Инклинометрия!$A$2:$A$152),Y79)</f>
        <v>1330</v>
      </c>
      <c r="AE79" s="107">
        <f>FORECAST($C$8-(R79+U79),Инклинометрия!$B$2:$B$152,Инклинометрия!$A$2:$A$152)</f>
        <v>0</v>
      </c>
      <c r="AF79" s="107">
        <f>IF(V79=0,"-",FORECAST($C$8,Инклинометрия!$B$2:$B$152,Инклинометрия!$A$2:$A$152))</f>
        <v>1330</v>
      </c>
      <c r="AG79" s="107">
        <f>IF(V79=0,"-",FORECAST($C$8-V79,Инклинометрия!$B$2:$B$152,Инклинометрия!$A$2:$A$152))</f>
        <v>951.81335283427541</v>
      </c>
      <c r="AH79" s="107">
        <f>IF(W79=0,"-",FORECAST($C$8+W79,Инклинометрия!$B$2:$B$152,Инклинометрия!$A$2:$A$152))</f>
        <v>1332.6513549463377</v>
      </c>
      <c r="AI79" s="107">
        <f>IF(W79=0,"-",FORECAST($C$8,Инклинометрия!$B$2:$B$152,Инклинометрия!$A$2:$A$152))</f>
        <v>1330</v>
      </c>
      <c r="AK79" s="122">
        <f>2*PI()*$C$5*(AT78-AT77)/(LN(AN78/$K$11)*$K$10/$K$9+LN($K$12/AN78)*$K$10/$K$9)</f>
        <v>-6.882857161710537E-8</v>
      </c>
      <c r="AL79" s="67">
        <f>AK79*(B79-B78)</f>
        <v>-1.3765714323421075E-6</v>
      </c>
      <c r="AM79" s="23">
        <f t="shared" si="17"/>
        <v>8.6819963002845627E-2</v>
      </c>
      <c r="AN79" s="26">
        <f>AN78+AK79*(B79-B78)/(2*PI()*$C$5*AN78*$K$13)</f>
        <v>0.15484932222412889</v>
      </c>
      <c r="AO79" s="87">
        <f t="shared" si="8"/>
        <v>151732.11820105117</v>
      </c>
      <c r="AP79" s="87">
        <f>IF(R79+U79&lt;$C$8,0,32*$L$23/$C$12^2*($K$10*R79+$K$8*U79)+32*$L$24/($C$14^2-$C$13^2)*($K$10*S79+$K$8*V79))</f>
        <v>50407.118201051177</v>
      </c>
      <c r="AQ79" s="66">
        <f>R79*$C$11*$C$9+U79*$C$11*$C$10</f>
        <v>14695380</v>
      </c>
      <c r="AR79" s="66">
        <f>S79*$C$11*$C$9+V79*$C$11*$C$10</f>
        <v>12041624.181418795</v>
      </c>
      <c r="AS79" s="87">
        <f>$C$11*(T79*$C$9+W79*$C$10)</f>
        <v>792192.25668038428</v>
      </c>
      <c r="AT79" s="45">
        <f t="shared" si="4"/>
        <v>15639304.374881435</v>
      </c>
      <c r="AU79" s="75"/>
    </row>
    <row r="80" spans="2:47" ht="15" thickBot="1" x14ac:dyDescent="0.35">
      <c r="B80" s="41">
        <f t="shared" si="9"/>
        <v>980</v>
      </c>
      <c r="C80" s="8">
        <f t="shared" si="10"/>
        <v>9.8000000000000007</v>
      </c>
      <c r="D80" s="73">
        <f t="shared" si="0"/>
        <v>13.1075</v>
      </c>
      <c r="E80" s="29">
        <f t="shared" si="15"/>
        <v>3246.0321379824654</v>
      </c>
      <c r="F80" s="29">
        <f t="shared" si="11"/>
        <v>66.245553836377198</v>
      </c>
      <c r="G80" s="29">
        <f t="shared" si="12"/>
        <v>88.603428256154487</v>
      </c>
      <c r="H80" s="17">
        <f t="shared" si="13"/>
        <v>4341.567984551546</v>
      </c>
      <c r="I80" s="29">
        <f t="shared" si="5"/>
        <v>2.2250485660981263</v>
      </c>
      <c r="J80" s="29">
        <f t="shared" si="6"/>
        <v>41.694115440739971</v>
      </c>
      <c r="K80" s="32">
        <f>IF((D79+L79+M79-AL79)/($C$21+$C$22)&gt;$C$8,$C$8,(D79+L79+M79-AL79)/($C$21+$C$22))</f>
        <v>1400</v>
      </c>
      <c r="L80" s="97">
        <f t="shared" si="1"/>
        <v>0</v>
      </c>
      <c r="M80" s="96">
        <f t="shared" si="2"/>
        <v>13.311813739826501</v>
      </c>
      <c r="N80" s="98">
        <f t="shared" si="7"/>
        <v>1.7178279767032996</v>
      </c>
      <c r="O80" s="100">
        <f t="shared" si="3"/>
        <v>4.2266987561397071</v>
      </c>
      <c r="P80" s="104">
        <f>V80*$C$22</f>
        <v>5.5686868693501168</v>
      </c>
      <c r="Q80" s="102">
        <f t="shared" si="14"/>
        <v>4.9317890940959071E-2</v>
      </c>
      <c r="R80" s="106">
        <f>IF(K80-H79&lt;0,0,K80-H79)</f>
        <v>0</v>
      </c>
      <c r="S80" s="106">
        <f>K80-V80</f>
        <v>987.07865969925911</v>
      </c>
      <c r="T80" s="106">
        <f>IF(R80&gt;0,$C$6-$C$8,IF($C$6-$C$8-W80&lt;0,0,$C$6-$C$8-W80))</f>
        <v>97.209178266268211</v>
      </c>
      <c r="U80" s="107">
        <f>IF(R80=0,IF(U79+(F80-AL80/$C$23)*$C$21/($C$21+$C$22)&gt;$C$8,$C$8,U79+F80*$C$21/($C$21+$C$22)),E80)</f>
        <v>1400</v>
      </c>
      <c r="V80" s="107">
        <f>IF(R80&gt;0,0,IF(V79+(F80-AL80/$C$23)*$C$21/($C$21+$C$22)&gt;$C$8,$C$8,IF(U80=$C$8,V79+(F80-AL80/$C$23)*$C$21/$C$22,V79+(F80-AL80/$C$23)*$C$21/($C$21+$C$22))))</f>
        <v>412.92134030074089</v>
      </c>
      <c r="W80" s="203">
        <f>IF(R80&gt;0,0,IF(W79+AL80/$C$23&gt;$F$23,$F$23,W79+AL80/$C$23))</f>
        <v>2.7908217337317835</v>
      </c>
      <c r="X80" s="105" t="str">
        <f>IF(R80=0,"-",FORECAST($C$8,Инклинометрия!$B$2:$B$152,Инклинометрия!$A$2:$A$152))</f>
        <v>-</v>
      </c>
      <c r="Y80" s="105" t="str">
        <f>IF(R80=0,"-",FORECAST($C$8-R80,Инклинометрия!$B$2:$B$152,Инклинометрия!$A$2:$A$152))</f>
        <v>-</v>
      </c>
      <c r="Z80" s="105">
        <f>IF(R80&gt;0,FORECAST($C$8,Инклинометрия!$B$2:$B$152,Инклинометрия!$A$2:$A$152),IF(V80=$C$8,"-",FORECAST($C$8-V80,Инклинометрия!$B$2:$B$152,Инклинометрия!$A$2:$A$152)))</f>
        <v>937.72472671429614</v>
      </c>
      <c r="AA80" s="105">
        <f>IF(S80=0,"-",FORECAST($C$8-(S80+V80),Инклинометрия!$B$2:$B$152,Инклинометрия!$A$2:$A$152))</f>
        <v>0</v>
      </c>
      <c r="AB80" s="105">
        <f>FORECAST($C$8+T80,Инклинометрия!$B$2:$B$152,Инклинометрия!$A$2:$A$152)</f>
        <v>1422.3487193529547</v>
      </c>
      <c r="AC80" s="105">
        <f>IF(R80=0,FORECAST($C$6-T80,Инклинометрия!$B$2:$B$152,Инклинометрия!$A$2:$A$152),FORECAST($C$8,Инклинометрия!$B$2:$B$152,Инклинометрия!$A$2:$A$152))</f>
        <v>1332.651280647045</v>
      </c>
      <c r="AD80" s="107">
        <f>IF(R80=0,FORECAST($C$8,Инклинометрия!$B$2:$B$152,Инклинометрия!$A$2:$A$152),Y80)</f>
        <v>1330</v>
      </c>
      <c r="AE80" s="107">
        <f>FORECAST($C$8-(R80+U80),Инклинометрия!$B$2:$B$152,Инклинометрия!$A$2:$A$152)</f>
        <v>0</v>
      </c>
      <c r="AF80" s="107">
        <f>IF(V80=0,"-",FORECAST($C$8,Инклинометрия!$B$2:$B$152,Инклинометрия!$A$2:$A$152))</f>
        <v>1330</v>
      </c>
      <c r="AG80" s="107">
        <f>IF(V80=0,"-",FORECAST($C$8-V80,Инклинометрия!$B$2:$B$152,Инклинометрия!$A$2:$A$152))</f>
        <v>937.72472671429614</v>
      </c>
      <c r="AH80" s="107">
        <f>IF(W80=0,"-",FORECAST($C$8+W80,Инклинометрия!$B$2:$B$152,Инклинометрия!$A$2:$A$152))</f>
        <v>1332.651280647045</v>
      </c>
      <c r="AI80" s="107">
        <f>IF(W80=0,"-",FORECAST($C$8,Инклинометрия!$B$2:$B$152,Инклинометрия!$A$2:$A$152))</f>
        <v>1330</v>
      </c>
      <c r="AK80" s="122">
        <f>2*PI()*$C$5*(AT79-AT78)/(LN(AN79/$K$11)*$K$10/$K$9+LN($K$12/AN79)*$K$10/$K$9)</f>
        <v>-6.9104046317754645E-8</v>
      </c>
      <c r="AL80" s="67">
        <f>AK80*(B80-B79)</f>
        <v>-1.3820809263550929E-6</v>
      </c>
      <c r="AM80" s="23">
        <f t="shared" si="17"/>
        <v>8.6818580921919269E-2</v>
      </c>
      <c r="AN80" s="26">
        <f>AN79+AK80*(B80-B79)/(2*PI()*$C$5*AN79*$K$13)</f>
        <v>0.15484861196912739</v>
      </c>
      <c r="AO80" s="87">
        <f t="shared" si="8"/>
        <v>151646.27371068674</v>
      </c>
      <c r="AP80" s="87">
        <f>IF(R80+U80&lt;$C$8,0,32*$L$23/$C$12^2*($K$10*R80+$K$8*U80)+32*$L$24/($C$14^2-$C$13^2)*($K$10*S80+$K$8*V80))</f>
        <v>50321.27371068675</v>
      </c>
      <c r="AQ80" s="66">
        <f>R80*$C$11*$C$9+U80*$C$11*$C$10</f>
        <v>14695380</v>
      </c>
      <c r="AR80" s="66">
        <f>S80*$C$11*$C$9+V80*$C$11*$C$10</f>
        <v>12080904.754054572</v>
      </c>
      <c r="AS80" s="87">
        <f>$C$11*(T80*$C$9+W80*$C$10)</f>
        <v>792192.04952613544</v>
      </c>
      <c r="AT80" s="45">
        <f t="shared" si="4"/>
        <v>15639218.323236823</v>
      </c>
      <c r="AU80" s="75"/>
    </row>
    <row r="81" spans="2:47" ht="15" thickBot="1" x14ac:dyDescent="0.35">
      <c r="B81" s="41">
        <f t="shared" si="9"/>
        <v>1000</v>
      </c>
      <c r="C81" s="8">
        <f t="shared" si="10"/>
        <v>10</v>
      </c>
      <c r="D81" s="73">
        <f t="shared" si="0"/>
        <v>13.375</v>
      </c>
      <c r="E81" s="29">
        <f t="shared" si="15"/>
        <v>3312.277691818842</v>
      </c>
      <c r="F81" s="29">
        <f t="shared" si="11"/>
        <v>66.245553836376601</v>
      </c>
      <c r="G81" s="29">
        <f t="shared" si="12"/>
        <v>88.603428256153705</v>
      </c>
      <c r="H81" s="17">
        <f t="shared" si="13"/>
        <v>4430.1714128077001</v>
      </c>
      <c r="I81" s="29">
        <f t="shared" si="5"/>
        <v>2.2250485660981263</v>
      </c>
      <c r="J81" s="29">
        <f t="shared" si="6"/>
        <v>41.694115440739786</v>
      </c>
      <c r="K81" s="32">
        <f>IF((D80+L80+M80-AL80)/($C$21+$C$22)&gt;$C$8,$C$8,(D80+L80+M80-AL80)/($C$21+$C$22))</f>
        <v>1400</v>
      </c>
      <c r="L81" s="97">
        <f t="shared" si="1"/>
        <v>0</v>
      </c>
      <c r="M81" s="96">
        <f t="shared" si="2"/>
        <v>13.111813503703384</v>
      </c>
      <c r="N81" s="98">
        <f t="shared" si="7"/>
        <v>1.7178293587974958</v>
      </c>
      <c r="O81" s="100">
        <f t="shared" si="3"/>
        <v>4.2266987561397071</v>
      </c>
      <c r="P81" s="104">
        <f>V81*$C$22</f>
        <v>5.7686871054732309</v>
      </c>
      <c r="Q81" s="102">
        <f t="shared" si="14"/>
        <v>4.9316508846762953E-2</v>
      </c>
      <c r="R81" s="106">
        <f>IF(K81-H80&lt;0,0,K81-H80)</f>
        <v>0</v>
      </c>
      <c r="S81" s="106">
        <f>K81-V81</f>
        <v>972.24852694121819</v>
      </c>
      <c r="T81" s="106">
        <f>IF(R81&gt;0,$C$6-$C$8,IF($C$6-$C$8-W81&lt;0,0,$C$6-$C$8-W81))</f>
        <v>97.209256476800888</v>
      </c>
      <c r="U81" s="107">
        <f>IF(R81=0,IF(U80+(F81-AL81/$C$23)*$C$21/($C$21+$C$22)&gt;$C$8,$C$8,U80+F81*$C$21/($C$21+$C$22)),E81)</f>
        <v>1400</v>
      </c>
      <c r="V81" s="107">
        <f>IF(R81&gt;0,0,IF(V80+(F81-AL81/$C$23)*$C$21/($C$21+$C$22)&gt;$C$8,$C$8,IF(U81=$C$8,V80+(F81-AL81/$C$23)*$C$21/$C$22,V80+(F81-AL81/$C$23)*$C$21/($C$21+$C$22))))</f>
        <v>427.75147305878176</v>
      </c>
      <c r="W81" s="203">
        <f>IF(R81&gt;0,0,IF(W80+AL81/$C$23&gt;$F$23,$F$23,W80+AL81/$C$23))</f>
        <v>2.7907435231991151</v>
      </c>
      <c r="X81" s="105" t="str">
        <f>IF(R81=0,"-",FORECAST($C$8,Инклинометрия!$B$2:$B$152,Инклинометрия!$A$2:$A$152))</f>
        <v>-</v>
      </c>
      <c r="Y81" s="105" t="str">
        <f>IF(R81=0,"-",FORECAST($C$8-R81,Инклинометрия!$B$2:$B$152,Инклинометрия!$A$2:$A$152))</f>
        <v>-</v>
      </c>
      <c r="Z81" s="105">
        <f>IF(R81&gt;0,FORECAST($C$8,Инклинометрия!$B$2:$B$152,Инклинометрия!$A$2:$A$152),IF(V81=$C$8,"-",FORECAST($C$8-V81,Инклинометрия!$B$2:$B$152,Инклинометрия!$A$2:$A$152)))</f>
        <v>923.63610059415726</v>
      </c>
      <c r="AA81" s="105">
        <f>IF(S81=0,"-",FORECAST($C$8-(S81+V81),Инклинометрия!$B$2:$B$152,Инклинометрия!$A$2:$A$152))</f>
        <v>0</v>
      </c>
      <c r="AB81" s="105">
        <f>FORECAST($C$8+T81,Инклинометрия!$B$2:$B$152,Инклинометрия!$A$2:$A$152)</f>
        <v>1422.3487936529607</v>
      </c>
      <c r="AC81" s="105">
        <f>IF(R81=0,FORECAST($C$6-T81,Инклинометрия!$B$2:$B$152,Инклинометрия!$A$2:$A$152),FORECAST($C$8,Инклинометрия!$B$2:$B$152,Инклинометрия!$A$2:$A$152))</f>
        <v>1332.6512063470391</v>
      </c>
      <c r="AD81" s="107">
        <f>IF(R81=0,FORECAST($C$8,Инклинометрия!$B$2:$B$152,Инклинометрия!$A$2:$A$152),Y81)</f>
        <v>1330</v>
      </c>
      <c r="AE81" s="107">
        <f>FORECAST($C$8-(R81+U81),Инклинометрия!$B$2:$B$152,Инклинометрия!$A$2:$A$152)</f>
        <v>0</v>
      </c>
      <c r="AF81" s="107">
        <f>IF(V81=0,"-",FORECAST($C$8,Инклинометрия!$B$2:$B$152,Инклинометрия!$A$2:$A$152))</f>
        <v>1330</v>
      </c>
      <c r="AG81" s="107">
        <f>IF(V81=0,"-",FORECAST($C$8-V81,Инклинометрия!$B$2:$B$152,Инклинометрия!$A$2:$A$152))</f>
        <v>923.63610059415726</v>
      </c>
      <c r="AH81" s="107">
        <f>IF(W81=0,"-",FORECAST($C$8+W81,Инклинометрия!$B$2:$B$152,Инклинометрия!$A$2:$A$152))</f>
        <v>1332.6512063470391</v>
      </c>
      <c r="AI81" s="107">
        <f>IF(W81=0,"-",FORECAST($C$8,Инклинометрия!$B$2:$B$152,Инклинометрия!$A$2:$A$152))</f>
        <v>1330</v>
      </c>
      <c r="AK81" s="122">
        <f>2*PI()*$C$5*(AT80-AT79)/(LN(AN80/$K$11)*$K$10/$K$9+LN($K$12/AN80)*$K$10/$K$9)</f>
        <v>-6.9104709805539026E-8</v>
      </c>
      <c r="AL81" s="67">
        <f>AK81*(B81-B80)</f>
        <v>-1.3820941961107805E-6</v>
      </c>
      <c r="AM81" s="23">
        <f t="shared" si="17"/>
        <v>8.6817198827723152E-2</v>
      </c>
      <c r="AN81" s="26">
        <f>AN80+AK81*(B81-B80)/(2*PI()*$C$5*AN80*$K$13)</f>
        <v>0.15484790170404869</v>
      </c>
      <c r="AO81" s="87">
        <f t="shared" si="8"/>
        <v>151560.42922032136</v>
      </c>
      <c r="AP81" s="87">
        <f>IF(R81+U81&lt;$C$8,0,32*$L$23/$C$12^2*($K$10*R81+$K$8*U81)+32*$L$24/($C$14^2-$C$13^2)*($K$10*S81+$K$8*V81))</f>
        <v>50235.429220321355</v>
      </c>
      <c r="AQ81" s="66">
        <f>R81*$C$11*$C$9+U81*$C$11*$C$10</f>
        <v>14695380</v>
      </c>
      <c r="AR81" s="66">
        <f>S81*$C$11*$C$9+V81*$C$11*$C$10</f>
        <v>12120185.326690793</v>
      </c>
      <c r="AS81" s="87">
        <f>$C$11*(T81*$C$9+W81*$C$10)</f>
        <v>792191.84236989764</v>
      </c>
      <c r="AT81" s="45">
        <f t="shared" si="4"/>
        <v>15639132.271590218</v>
      </c>
      <c r="AU81" s="75"/>
    </row>
    <row r="82" spans="2:47" ht="15" thickBot="1" x14ac:dyDescent="0.35">
      <c r="B82" s="41">
        <f t="shared" si="9"/>
        <v>1020</v>
      </c>
      <c r="C82" s="8">
        <f t="shared" si="10"/>
        <v>10.200000000000001</v>
      </c>
      <c r="D82" s="73">
        <f t="shared" si="0"/>
        <v>13.642500000000002</v>
      </c>
      <c r="E82" s="29">
        <f t="shared" si="15"/>
        <v>3378.5232456552189</v>
      </c>
      <c r="F82" s="29">
        <f t="shared" si="11"/>
        <v>66.245553836377198</v>
      </c>
      <c r="G82" s="29">
        <f t="shared" si="12"/>
        <v>88.603428256154487</v>
      </c>
      <c r="H82" s="17">
        <f t="shared" si="13"/>
        <v>4518.7748410638542</v>
      </c>
      <c r="I82" s="29">
        <f t="shared" si="5"/>
        <v>2.2250485660981263</v>
      </c>
      <c r="J82" s="29">
        <f t="shared" si="6"/>
        <v>41.694115440739971</v>
      </c>
      <c r="K82" s="32">
        <f>IF((D81+L81+M81-AL81)/($C$21+$C$22)&gt;$C$8,$C$8,(D81+L81+M81-AL81)/($C$21+$C$22))</f>
        <v>1400</v>
      </c>
      <c r="L82" s="97">
        <f t="shared" si="1"/>
        <v>0</v>
      </c>
      <c r="M82" s="96">
        <f t="shared" si="2"/>
        <v>12.911813267580262</v>
      </c>
      <c r="N82" s="98">
        <f t="shared" si="7"/>
        <v>1.7178307408917239</v>
      </c>
      <c r="O82" s="100">
        <f t="shared" si="3"/>
        <v>4.2266987561397071</v>
      </c>
      <c r="P82" s="104">
        <f>V82*$C$22</f>
        <v>5.9686873415963531</v>
      </c>
      <c r="Q82" s="102">
        <f t="shared" si="14"/>
        <v>4.9315126752534834E-2</v>
      </c>
      <c r="R82" s="106">
        <f>IF(K82-H81&lt;0,0,K82-H81)</f>
        <v>0</v>
      </c>
      <c r="S82" s="106">
        <f>K82-V82</f>
        <v>957.41839418317682</v>
      </c>
      <c r="T82" s="106">
        <f>IF(R82&gt;0,$C$6-$C$8,IF($C$6-$C$8-W82&lt;0,0,$C$6-$C$8-W82))</f>
        <v>97.209334687335371</v>
      </c>
      <c r="U82" s="107">
        <f>IF(R82=0,IF(U81+(F82-AL82/$C$23)*$C$21/($C$21+$C$22)&gt;$C$8,$C$8,U81+F82*$C$21/($C$21+$C$22)),E82)</f>
        <v>1400</v>
      </c>
      <c r="V82" s="107">
        <f>IF(R82&gt;0,0,IF(V81+(F82-AL82/$C$23)*$C$21/($C$21+$C$22)&gt;$C$8,$C$8,IF(U82=$C$8,V81+(F82-AL82/$C$23)*$C$21/$C$22,V81+(F82-AL82/$C$23)*$C$21/($C$21+$C$22))))</f>
        <v>442.58160581682313</v>
      </c>
      <c r="W82" s="203">
        <f>IF(R82&gt;0,0,IF(W81+AL82/$C$23&gt;$F$23,$F$23,W81+AL82/$C$23))</f>
        <v>2.7906653126646352</v>
      </c>
      <c r="X82" s="105" t="str">
        <f>IF(R82=0,"-",FORECAST($C$8,Инклинометрия!$B$2:$B$152,Инклинометрия!$A$2:$A$152))</f>
        <v>-</v>
      </c>
      <c r="Y82" s="105" t="str">
        <f>IF(R82=0,"-",FORECAST($C$8-R82,Инклинометрия!$B$2:$B$152,Инклинометрия!$A$2:$A$152))</f>
        <v>-</v>
      </c>
      <c r="Z82" s="105">
        <f>IF(R82&gt;0,FORECAST($C$8,Инклинометрия!$B$2:$B$152,Инклинометрия!$A$2:$A$152),IF(V82=$C$8,"-",FORECAST($C$8-V82,Инклинометрия!$B$2:$B$152,Инклинометрия!$A$2:$A$152)))</f>
        <v>909.54747447401792</v>
      </c>
      <c r="AA82" s="105">
        <f>IF(S82=0,"-",FORECAST($C$8-(S82+V82),Инклинометрия!$B$2:$B$152,Инклинометрия!$A$2:$A$152))</f>
        <v>0</v>
      </c>
      <c r="AB82" s="105">
        <f>FORECAST($C$8+T82,Инклинометрия!$B$2:$B$152,Инклинометрия!$A$2:$A$152)</f>
        <v>1422.3488679529685</v>
      </c>
      <c r="AC82" s="105">
        <f>IF(R82=0,FORECAST($C$6-T82,Инклинометрия!$B$2:$B$152,Инклинометрия!$A$2:$A$152),FORECAST($C$8,Инклинометрия!$B$2:$B$152,Инклинометрия!$A$2:$A$152))</f>
        <v>1332.6511320470315</v>
      </c>
      <c r="AD82" s="107">
        <f>IF(R82=0,FORECAST($C$8,Инклинометрия!$B$2:$B$152,Инклинометрия!$A$2:$A$152),Y82)</f>
        <v>1330</v>
      </c>
      <c r="AE82" s="107">
        <f>FORECAST($C$8-(R82+U82),Инклинометрия!$B$2:$B$152,Инклинометрия!$A$2:$A$152)</f>
        <v>0</v>
      </c>
      <c r="AF82" s="107">
        <f>IF(V82=0,"-",FORECAST($C$8,Инклинометрия!$B$2:$B$152,Инклинометрия!$A$2:$A$152))</f>
        <v>1330</v>
      </c>
      <c r="AG82" s="107">
        <f>IF(V82=0,"-",FORECAST($C$8-V82,Инклинометрия!$B$2:$B$152,Инклинометрия!$A$2:$A$152))</f>
        <v>909.54747447401792</v>
      </c>
      <c r="AH82" s="107">
        <f>IF(W82=0,"-",FORECAST($C$8+W82,Инклинометрия!$B$2:$B$152,Инклинометрия!$A$2:$A$152))</f>
        <v>1332.6511320470315</v>
      </c>
      <c r="AI82" s="107">
        <f>IF(W82=0,"-",FORECAST($C$8,Инклинометрия!$B$2:$B$152,Инклинометрия!$A$2:$A$152))</f>
        <v>1330</v>
      </c>
      <c r="AK82" s="122">
        <f>2*PI()*$C$5*(AT81-AT80)/(LN(AN81/$K$11)*$K$10/$K$9+LN($K$12/AN81)*$K$10/$K$9)</f>
        <v>-6.910471140606371E-8</v>
      </c>
      <c r="AL82" s="67">
        <f>AK82*(B82-B81)</f>
        <v>-1.3820942281212743E-6</v>
      </c>
      <c r="AM82" s="23">
        <f t="shared" si="17"/>
        <v>8.6815816733495033E-2</v>
      </c>
      <c r="AN82" s="26">
        <f>AN81+AK82*(B82-B81)/(2*PI()*$C$5*AN81*$K$13)</f>
        <v>0.15484719143569567</v>
      </c>
      <c r="AO82" s="87">
        <f t="shared" si="8"/>
        <v>151474.58472995594</v>
      </c>
      <c r="AP82" s="87">
        <f>IF(R82+U82&lt;$C$8,0,32*$L$23/$C$12^2*($K$10*R82+$K$8*U82)+32*$L$24/($C$14^2-$C$13^2)*($K$10*S82+$K$8*V82))</f>
        <v>50149.584729955946</v>
      </c>
      <c r="AQ82" s="66">
        <f>R82*$C$11*$C$9+U82*$C$11*$C$10</f>
        <v>14695380</v>
      </c>
      <c r="AR82" s="66">
        <f>S82*$C$11*$C$9+V82*$C$11*$C$10</f>
        <v>12159465.899327019</v>
      </c>
      <c r="AS82" s="87">
        <f>$C$11*(T82*$C$9+W82*$C$10)</f>
        <v>792191.63521365495</v>
      </c>
      <c r="AT82" s="45">
        <f t="shared" si="4"/>
        <v>15639046.219943611</v>
      </c>
      <c r="AU82" s="75"/>
    </row>
    <row r="83" spans="2:47" ht="15" thickBot="1" x14ac:dyDescent="0.35">
      <c r="B83" s="41">
        <f t="shared" si="9"/>
        <v>1040</v>
      </c>
      <c r="C83" s="8">
        <f t="shared" si="10"/>
        <v>10.4</v>
      </c>
      <c r="D83" s="73">
        <f t="shared" si="0"/>
        <v>13.91</v>
      </c>
      <c r="E83" s="29">
        <f t="shared" si="15"/>
        <v>3444.7687994915959</v>
      </c>
      <c r="F83" s="29">
        <f t="shared" si="11"/>
        <v>66.245553836376601</v>
      </c>
      <c r="G83" s="29">
        <f t="shared" si="12"/>
        <v>88.603428256153705</v>
      </c>
      <c r="H83" s="17">
        <f t="shared" si="13"/>
        <v>4607.3782693200083</v>
      </c>
      <c r="I83" s="29">
        <f t="shared" si="5"/>
        <v>2.2250485660981263</v>
      </c>
      <c r="J83" s="29">
        <f t="shared" si="6"/>
        <v>41.694115440739786</v>
      </c>
      <c r="K83" s="32">
        <f>IF((D82+L82+M82-AL82)/($C$21+$C$22)&gt;$C$8,$C$8,(D82+L82+M82-AL82)/($C$21+$C$22))</f>
        <v>1400</v>
      </c>
      <c r="L83" s="97">
        <f t="shared" si="1"/>
        <v>0</v>
      </c>
      <c r="M83" s="96">
        <f t="shared" si="2"/>
        <v>12.711813031457144</v>
      </c>
      <c r="N83" s="98">
        <f t="shared" si="7"/>
        <v>1.7178321229859517</v>
      </c>
      <c r="O83" s="100">
        <f t="shared" si="3"/>
        <v>4.2266987561397071</v>
      </c>
      <c r="P83" s="104">
        <f>V83*$C$22</f>
        <v>6.1686875777194725</v>
      </c>
      <c r="Q83" s="102">
        <f t="shared" si="14"/>
        <v>4.931374465830668E-2</v>
      </c>
      <c r="R83" s="106">
        <f>IF(K83-H82&lt;0,0,K83-H82)</f>
        <v>0</v>
      </c>
      <c r="S83" s="106">
        <f>K83-V83</f>
        <v>942.58826142513567</v>
      </c>
      <c r="T83" s="106">
        <f>IF(R83&gt;0,$C$6-$C$8,IF($C$6-$C$8-W83&lt;0,0,$C$6-$C$8-W83))</f>
        <v>97.209412897869839</v>
      </c>
      <c r="U83" s="107">
        <f>IF(R83=0,IF(U82+(F83-AL83/$C$23)*$C$21/($C$21+$C$22)&gt;$C$8,$C$8,U82+F83*$C$21/($C$21+$C$22)),E83)</f>
        <v>1400</v>
      </c>
      <c r="V83" s="107">
        <f>IF(R83&gt;0,0,IF(V82+(F83-AL83/$C$23)*$C$21/($C$21+$C$22)&gt;$C$8,$C$8,IF(U83=$C$8,V82+(F83-AL83/$C$23)*$C$21/$C$22,V82+(F83-AL83/$C$23)*$C$21/($C$21+$C$22))))</f>
        <v>457.41173857486439</v>
      </c>
      <c r="W83" s="203">
        <f>IF(R83&gt;0,0,IF(W82+AL83/$C$23&gt;$F$23,$F$23,W82+AL83/$C$23))</f>
        <v>2.7905871021301536</v>
      </c>
      <c r="X83" s="105" t="str">
        <f>IF(R83=0,"-",FORECAST($C$8,Инклинометрия!$B$2:$B$152,Инклинометрия!$A$2:$A$152))</f>
        <v>-</v>
      </c>
      <c r="Y83" s="105" t="str">
        <f>IF(R83=0,"-",FORECAST($C$8-R83,Инклинометрия!$B$2:$B$152,Инклинометрия!$A$2:$A$152))</f>
        <v>-</v>
      </c>
      <c r="Z83" s="105">
        <f>IF(R83&gt;0,FORECAST($C$8,Инклинометрия!$B$2:$B$152,Инклинометрия!$A$2:$A$152),IF(V83=$C$8,"-",FORECAST($C$8-V83,Инклинометрия!$B$2:$B$152,Инклинометрия!$A$2:$A$152)))</f>
        <v>895.45884835387881</v>
      </c>
      <c r="AA83" s="105">
        <f>IF(S83=0,"-",FORECAST($C$8-(S83+V83),Инклинометрия!$B$2:$B$152,Инклинометрия!$A$2:$A$152))</f>
        <v>0</v>
      </c>
      <c r="AB83" s="105">
        <f>FORECAST($C$8+T83,Инклинометрия!$B$2:$B$152,Инклинометрия!$A$2:$A$152)</f>
        <v>1422.3489422529763</v>
      </c>
      <c r="AC83" s="105">
        <f>IF(R83=0,FORECAST($C$6-T83,Инклинометрия!$B$2:$B$152,Инклинометрия!$A$2:$A$152),FORECAST($C$8,Инклинометрия!$B$2:$B$152,Инклинометрия!$A$2:$A$152))</f>
        <v>1332.6510577470235</v>
      </c>
      <c r="AD83" s="107">
        <f>IF(R83=0,FORECAST($C$8,Инклинометрия!$B$2:$B$152,Инклинометрия!$A$2:$A$152),Y83)</f>
        <v>1330</v>
      </c>
      <c r="AE83" s="107">
        <f>FORECAST($C$8-(R83+U83),Инклинометрия!$B$2:$B$152,Инклинометрия!$A$2:$A$152)</f>
        <v>0</v>
      </c>
      <c r="AF83" s="107">
        <f>IF(V83=0,"-",FORECAST($C$8,Инклинометрия!$B$2:$B$152,Инклинометрия!$A$2:$A$152))</f>
        <v>1330</v>
      </c>
      <c r="AG83" s="107">
        <f>IF(V83=0,"-",FORECAST($C$8-V83,Инклинометрия!$B$2:$B$152,Инклинометрия!$A$2:$A$152))</f>
        <v>895.45884835387881</v>
      </c>
      <c r="AH83" s="107">
        <f>IF(W83=0,"-",FORECAST($C$8+W83,Инклинометрия!$B$2:$B$152,Инклинометрия!$A$2:$A$152))</f>
        <v>1332.6510577470235</v>
      </c>
      <c r="AI83" s="107">
        <f>IF(W83=0,"-",FORECAST($C$8,Инклинометрия!$B$2:$B$152,Инклинометрия!$A$2:$A$152))</f>
        <v>1330</v>
      </c>
      <c r="AK83" s="122">
        <f>2*PI()*$C$5*(AT82-AT81)/(LN(AN82/$K$11)*$K$10/$K$9+LN($K$12/AN82)*$K$10/$K$9)</f>
        <v>-6.9104711407559531E-8</v>
      </c>
      <c r="AL83" s="67">
        <f>AK83*(B83-B82)</f>
        <v>-1.3820942281511906E-6</v>
      </c>
      <c r="AM83" s="23">
        <f t="shared" si="17"/>
        <v>8.6814434639266885E-2</v>
      </c>
      <c r="AN83" s="26">
        <f>AN82+AK83*(B83-B82)/(2*PI()*$C$5*AN82*$K$13)</f>
        <v>0.1548464811640847</v>
      </c>
      <c r="AO83" s="87">
        <f t="shared" si="8"/>
        <v>151388.74023959055</v>
      </c>
      <c r="AP83" s="87">
        <f>IF(R83+U83&lt;$C$8,0,32*$L$23/$C$12^2*($K$10*R83+$K$8*U83)+32*$L$24/($C$14^2-$C$13^2)*($K$10*S83+$K$8*V83))</f>
        <v>50063.740239590552</v>
      </c>
      <c r="AQ83" s="66">
        <f>R83*$C$11*$C$9+U83*$C$11*$C$10</f>
        <v>14695380</v>
      </c>
      <c r="AR83" s="66">
        <f>S83*$C$11*$C$9+V83*$C$11*$C$10</f>
        <v>12198746.471963244</v>
      </c>
      <c r="AS83" s="87">
        <f>$C$11*(T83*$C$9+W83*$C$10)</f>
        <v>792191.42805741215</v>
      </c>
      <c r="AT83" s="45">
        <f t="shared" si="4"/>
        <v>15638960.168297002</v>
      </c>
      <c r="AU83" s="75"/>
    </row>
    <row r="84" spans="2:47" ht="15" thickBot="1" x14ac:dyDescent="0.35">
      <c r="B84" s="41">
        <f t="shared" si="9"/>
        <v>1060</v>
      </c>
      <c r="C84" s="8">
        <f t="shared" si="10"/>
        <v>10.6</v>
      </c>
      <c r="D84" s="73">
        <f t="shared" si="0"/>
        <v>14.1775</v>
      </c>
      <c r="E84" s="29">
        <f t="shared" si="15"/>
        <v>3511.0143533279725</v>
      </c>
      <c r="F84" s="29">
        <f t="shared" si="11"/>
        <v>66.245553836376601</v>
      </c>
      <c r="G84" s="29">
        <f t="shared" si="12"/>
        <v>88.603428256153705</v>
      </c>
      <c r="H84" s="17">
        <f t="shared" si="13"/>
        <v>4695.9816975761623</v>
      </c>
      <c r="I84" s="29">
        <f t="shared" si="5"/>
        <v>2.2250485660981263</v>
      </c>
      <c r="J84" s="29">
        <f t="shared" si="6"/>
        <v>41.694115440739786</v>
      </c>
      <c r="K84" s="32">
        <f>IF((D83+L83+M83-AL83)/($C$21+$C$22)&gt;$C$8,$C$8,(D83+L83+M83-AL83)/($C$21+$C$22))</f>
        <v>1400</v>
      </c>
      <c r="L84" s="97">
        <f t="shared" si="1"/>
        <v>0</v>
      </c>
      <c r="M84" s="96">
        <f t="shared" si="2"/>
        <v>12.511812795334022</v>
      </c>
      <c r="N84" s="98">
        <f t="shared" si="7"/>
        <v>1.7178335050801803</v>
      </c>
      <c r="O84" s="100">
        <f t="shared" si="3"/>
        <v>4.2266987561397071</v>
      </c>
      <c r="P84" s="104">
        <f>V84*$C$22</f>
        <v>6.3686878138425929</v>
      </c>
      <c r="Q84" s="102">
        <f t="shared" si="14"/>
        <v>4.9312362564078498E-2</v>
      </c>
      <c r="R84" s="106">
        <f>IF(K84-H83&lt;0,0,K84-H83)</f>
        <v>0</v>
      </c>
      <c r="S84" s="106">
        <f>K84-V84</f>
        <v>927.7581286670943</v>
      </c>
      <c r="T84" s="106">
        <f>IF(R84&gt;0,$C$6-$C$8,IF($C$6-$C$8-W84&lt;0,0,$C$6-$C$8-W84))</f>
        <v>97.209491108404336</v>
      </c>
      <c r="U84" s="107">
        <f>IF(R84=0,IF(U83+(F84-AL84/$C$23)*$C$21/($C$21+$C$22)&gt;$C$8,$C$8,U83+F84*$C$21/($C$21+$C$22)),E84)</f>
        <v>1400</v>
      </c>
      <c r="V84" s="107">
        <f>IF(R84&gt;0,0,IF(V83+(F84-AL84/$C$23)*$C$21/($C$21+$C$22)&gt;$C$8,$C$8,IF(U84=$C$8,V83+(F84-AL84/$C$23)*$C$21/$C$22,V83+(F84-AL84/$C$23)*$C$21/($C$21+$C$22))))</f>
        <v>472.24187133290565</v>
      </c>
      <c r="W84" s="203">
        <f>IF(R84&gt;0,0,IF(W83+AL84/$C$23&gt;$F$23,$F$23,W83+AL84/$C$23))</f>
        <v>2.7905088915956706</v>
      </c>
      <c r="X84" s="105" t="str">
        <f>IF(R84=0,"-",FORECAST($C$8,Инклинометрия!$B$2:$B$152,Инклинометрия!$A$2:$A$152))</f>
        <v>-</v>
      </c>
      <c r="Y84" s="105" t="str">
        <f>IF(R84=0,"-",FORECAST($C$8-R84,Инклинометрия!$B$2:$B$152,Инклинометрия!$A$2:$A$152))</f>
        <v>-</v>
      </c>
      <c r="Z84" s="105">
        <f>IF(R84&gt;0,FORECAST($C$8,Инклинометрия!$B$2:$B$152,Инклинометрия!$A$2:$A$152),IF(V84=$C$8,"-",FORECAST($C$8-V84,Инклинометрия!$B$2:$B$152,Инклинометрия!$A$2:$A$152)))</f>
        <v>881.37022223373958</v>
      </c>
      <c r="AA84" s="105">
        <f>IF(S84=0,"-",FORECAST($C$8-(S84+V84),Инклинометрия!$B$2:$B$152,Инклинометрия!$A$2:$A$152))</f>
        <v>0</v>
      </c>
      <c r="AB84" s="105">
        <f>FORECAST($C$8+T84,Инклинометрия!$B$2:$B$152,Инклинометрия!$A$2:$A$152)</f>
        <v>1422.349016552984</v>
      </c>
      <c r="AC84" s="105">
        <f>IF(R84=0,FORECAST($C$6-T84,Инклинометрия!$B$2:$B$152,Инклинометрия!$A$2:$A$152),FORECAST($C$8,Инклинометрия!$B$2:$B$152,Инклинометрия!$A$2:$A$152))</f>
        <v>1332.6509834470157</v>
      </c>
      <c r="AD84" s="107">
        <f>IF(R84=0,FORECAST($C$8,Инклинометрия!$B$2:$B$152,Инклинометрия!$A$2:$A$152),Y84)</f>
        <v>1330</v>
      </c>
      <c r="AE84" s="107">
        <f>FORECAST($C$8-(R84+U84),Инклинометрия!$B$2:$B$152,Инклинометрия!$A$2:$A$152)</f>
        <v>0</v>
      </c>
      <c r="AF84" s="107">
        <f>IF(V84=0,"-",FORECAST($C$8,Инклинометрия!$B$2:$B$152,Инклинометрия!$A$2:$A$152))</f>
        <v>1330</v>
      </c>
      <c r="AG84" s="107">
        <f>IF(V84=0,"-",FORECAST($C$8-V84,Инклинометрия!$B$2:$B$152,Инклинометрия!$A$2:$A$152))</f>
        <v>881.37022223373958</v>
      </c>
      <c r="AH84" s="107">
        <f>IF(W84=0,"-",FORECAST($C$8+W84,Инклинометрия!$B$2:$B$152,Инклинометрия!$A$2:$A$152))</f>
        <v>1332.6509834470157</v>
      </c>
      <c r="AI84" s="107">
        <f>IF(W84=0,"-",FORECAST($C$8,Инклинометрия!$B$2:$B$152,Инклинометрия!$A$2:$A$152))</f>
        <v>1330</v>
      </c>
      <c r="AK84" s="122">
        <f>2*PI()*$C$5*(AT83-AT82)/(LN(AN83/$K$11)*$K$10/$K$9+LN($K$12/AN83)*$K$10/$K$9)</f>
        <v>-6.9104711409055351E-8</v>
      </c>
      <c r="AL84" s="67">
        <f>AK84*(B84-B83)</f>
        <v>-1.382094228181107E-6</v>
      </c>
      <c r="AM84" s="23">
        <f t="shared" si="17"/>
        <v>8.681305254503871E-2</v>
      </c>
      <c r="AN84" s="26">
        <f>AN83+AK84*(B84-B83)/(2*PI()*$C$5*AN83*$K$13)</f>
        <v>0.15484577088921575</v>
      </c>
      <c r="AO84" s="87">
        <f t="shared" si="8"/>
        <v>151302.89574922516</v>
      </c>
      <c r="AP84" s="87">
        <f>IF(R84+U84&lt;$C$8,0,32*$L$23/$C$12^2*($K$10*R84+$K$8*U84)+32*$L$24/($C$14^2-$C$13^2)*($K$10*S84+$K$8*V84))</f>
        <v>49977.89574922515</v>
      </c>
      <c r="AQ84" s="66">
        <f>R84*$C$11*$C$9+U84*$C$11*$C$10</f>
        <v>14695380</v>
      </c>
      <c r="AR84" s="66">
        <f>S84*$C$11*$C$9+V84*$C$11*$C$10</f>
        <v>12238027.044599466</v>
      </c>
      <c r="AS84" s="87">
        <f>$C$11*(T84*$C$9+W84*$C$10)</f>
        <v>792191.22090116958</v>
      </c>
      <c r="AT84" s="45">
        <f t="shared" si="4"/>
        <v>15638874.116650393</v>
      </c>
      <c r="AU84" s="75"/>
    </row>
    <row r="85" spans="2:47" ht="15" thickBot="1" x14ac:dyDescent="0.35">
      <c r="B85" s="41">
        <f t="shared" si="9"/>
        <v>1080</v>
      </c>
      <c r="C85" s="8">
        <f t="shared" si="10"/>
        <v>10.8</v>
      </c>
      <c r="D85" s="73">
        <f t="shared" si="0"/>
        <v>14.445</v>
      </c>
      <c r="E85" s="29">
        <f t="shared" si="15"/>
        <v>3577.2599071643494</v>
      </c>
      <c r="F85" s="29">
        <f t="shared" si="11"/>
        <v>66.245553836377198</v>
      </c>
      <c r="G85" s="29">
        <f t="shared" si="12"/>
        <v>88.603428256154487</v>
      </c>
      <c r="H85" s="17">
        <f t="shared" si="13"/>
        <v>4784.5851258323164</v>
      </c>
      <c r="I85" s="29">
        <f t="shared" si="5"/>
        <v>2.2250485660981263</v>
      </c>
      <c r="J85" s="29">
        <f t="shared" si="6"/>
        <v>41.694115440739971</v>
      </c>
      <c r="K85" s="32">
        <f>IF((D84+L84+M84-AL84)/($C$21+$C$22)&gt;$C$8,$C$8,(D84+L84+M84-AL84)/($C$21+$C$22))</f>
        <v>1400</v>
      </c>
      <c r="L85" s="97">
        <f t="shared" si="1"/>
        <v>0</v>
      </c>
      <c r="M85" s="96">
        <f t="shared" si="2"/>
        <v>12.311812559210901</v>
      </c>
      <c r="N85" s="98">
        <f t="shared" si="7"/>
        <v>1.7178348871744085</v>
      </c>
      <c r="O85" s="100">
        <f t="shared" si="3"/>
        <v>4.2266987561397071</v>
      </c>
      <c r="P85" s="104">
        <f>V85*$C$22</f>
        <v>6.5686880499657141</v>
      </c>
      <c r="Q85" s="102">
        <f t="shared" si="14"/>
        <v>4.9310980469850323E-2</v>
      </c>
      <c r="R85" s="106">
        <f>IF(K85-H84&lt;0,0,K85-H84)</f>
        <v>0</v>
      </c>
      <c r="S85" s="106">
        <f>K85-V85</f>
        <v>912.92799590905292</v>
      </c>
      <c r="T85" s="106">
        <f>IF(R85&gt;0,$C$6-$C$8,IF($C$6-$C$8-W85&lt;0,0,$C$6-$C$8-W85))</f>
        <v>97.209569318938819</v>
      </c>
      <c r="U85" s="107">
        <f>IF(R85=0,IF(U84+(F85-AL85/$C$23)*$C$21/($C$21+$C$22)&gt;$C$8,$C$8,U84+F85*$C$21/($C$21+$C$22)),E85)</f>
        <v>1400</v>
      </c>
      <c r="V85" s="107">
        <f>IF(R85&gt;0,0,IF(V84+(F85-AL85/$C$23)*$C$21/($C$21+$C$22)&gt;$C$8,$C$8,IF(U85=$C$8,V84+(F85-AL85/$C$23)*$C$21/$C$22,V84+(F85-AL85/$C$23)*$C$21/($C$21+$C$22))))</f>
        <v>487.07200409094702</v>
      </c>
      <c r="W85" s="203">
        <f>IF(R85&gt;0,0,IF(W84+AL85/$C$23&gt;$F$23,$F$23,W84+AL85/$C$23))</f>
        <v>2.7904306810611876</v>
      </c>
      <c r="X85" s="105" t="str">
        <f>IF(R85=0,"-",FORECAST($C$8,Инклинометрия!$B$2:$B$152,Инклинометрия!$A$2:$A$152))</f>
        <v>-</v>
      </c>
      <c r="Y85" s="105" t="str">
        <f>IF(R85=0,"-",FORECAST($C$8-R85,Инклинометрия!$B$2:$B$152,Инклинометрия!$A$2:$A$152))</f>
        <v>-</v>
      </c>
      <c r="Z85" s="105">
        <f>IF(R85&gt;0,FORECAST($C$8,Инклинометрия!$B$2:$B$152,Инклинометрия!$A$2:$A$152),IF(V85=$C$8,"-",FORECAST($C$8-V85,Инклинометрия!$B$2:$B$152,Инклинометрия!$A$2:$A$152)))</f>
        <v>867.28159611360024</v>
      </c>
      <c r="AA85" s="105">
        <f>IF(S85=0,"-",FORECAST($C$8-(S85+V85),Инклинометрия!$B$2:$B$152,Инклинометрия!$A$2:$A$152))</f>
        <v>0</v>
      </c>
      <c r="AB85" s="105">
        <f>FORECAST($C$8+T85,Инклинометрия!$B$2:$B$152,Инклинометрия!$A$2:$A$152)</f>
        <v>1422.3490908529918</v>
      </c>
      <c r="AC85" s="105">
        <f>IF(R85=0,FORECAST($C$6-T85,Инклинометрия!$B$2:$B$152,Инклинометрия!$A$2:$A$152),FORECAST($C$8,Инклинометрия!$B$2:$B$152,Инклинометрия!$A$2:$A$152))</f>
        <v>1332.6509091470082</v>
      </c>
      <c r="AD85" s="107">
        <f>IF(R85=0,FORECAST($C$8,Инклинометрия!$B$2:$B$152,Инклинометрия!$A$2:$A$152),Y85)</f>
        <v>1330</v>
      </c>
      <c r="AE85" s="107">
        <f>FORECAST($C$8-(R85+U85),Инклинометрия!$B$2:$B$152,Инклинометрия!$A$2:$A$152)</f>
        <v>0</v>
      </c>
      <c r="AF85" s="107">
        <f>IF(V85=0,"-",FORECAST($C$8,Инклинометрия!$B$2:$B$152,Инклинометрия!$A$2:$A$152))</f>
        <v>1330</v>
      </c>
      <c r="AG85" s="107">
        <f>IF(V85=0,"-",FORECAST($C$8-V85,Инклинометрия!$B$2:$B$152,Инклинометрия!$A$2:$A$152))</f>
        <v>867.28159611360024</v>
      </c>
      <c r="AH85" s="107">
        <f>IF(W85=0,"-",FORECAST($C$8+W85,Инклинометрия!$B$2:$B$152,Инклинометрия!$A$2:$A$152))</f>
        <v>1332.6509091470082</v>
      </c>
      <c r="AI85" s="107">
        <f>IF(W85=0,"-",FORECAST($C$8,Инклинометрия!$B$2:$B$152,Инклинометрия!$A$2:$A$152))</f>
        <v>1330</v>
      </c>
      <c r="AK85" s="122">
        <f>2*PI()*$C$5*(AT84-AT83)/(LN(AN84/$K$11)*$K$10/$K$9+LN($K$12/AN84)*$K$10/$K$9)</f>
        <v>-6.9104711409055338E-8</v>
      </c>
      <c r="AL85" s="67">
        <f>AK85*(B85-B84)</f>
        <v>-1.3820942281811068E-6</v>
      </c>
      <c r="AM85" s="23">
        <f t="shared" si="17"/>
        <v>8.6811670450810535E-2</v>
      </c>
      <c r="AN85" s="26">
        <f>AN84+AK85*(B85-B84)/(2*PI()*$C$5*AN84*$K$13)</f>
        <v>0.15484506061108877</v>
      </c>
      <c r="AO85" s="87">
        <f t="shared" si="8"/>
        <v>151217.05125885975</v>
      </c>
      <c r="AP85" s="87">
        <f>IF(R85+U85&lt;$C$8,0,32*$L$23/$C$12^2*($K$10*R85+$K$8*U85)+32*$L$24/($C$14^2-$C$13^2)*($K$10*S85+$K$8*V85))</f>
        <v>49892.051258859748</v>
      </c>
      <c r="AQ85" s="66">
        <f>R85*$C$11*$C$9+U85*$C$11*$C$10</f>
        <v>14695380</v>
      </c>
      <c r="AR85" s="66">
        <f>S85*$C$11*$C$9+V85*$C$11*$C$10</f>
        <v>12277307.61723569</v>
      </c>
      <c r="AS85" s="87">
        <f>$C$11*(T85*$C$9+W85*$C$10)</f>
        <v>792191.01374492678</v>
      </c>
      <c r="AT85" s="45">
        <f t="shared" si="4"/>
        <v>15638788.065003786</v>
      </c>
      <c r="AU85" s="75"/>
    </row>
    <row r="86" spans="2:47" ht="15" thickBot="1" x14ac:dyDescent="0.35">
      <c r="B86" s="41">
        <f t="shared" si="9"/>
        <v>1100</v>
      </c>
      <c r="C86" s="8">
        <f t="shared" si="10"/>
        <v>11</v>
      </c>
      <c r="D86" s="73">
        <f t="shared" si="0"/>
        <v>14.7125</v>
      </c>
      <c r="E86" s="29">
        <f t="shared" si="15"/>
        <v>3643.505461000726</v>
      </c>
      <c r="F86" s="29">
        <f t="shared" si="11"/>
        <v>66.245553836376601</v>
      </c>
      <c r="G86" s="29">
        <f t="shared" si="12"/>
        <v>88.603428256153705</v>
      </c>
      <c r="H86" s="17">
        <f t="shared" si="13"/>
        <v>4873.1885540884705</v>
      </c>
      <c r="I86" s="29">
        <f t="shared" si="5"/>
        <v>2.2250485660981263</v>
      </c>
      <c r="J86" s="29">
        <f t="shared" si="6"/>
        <v>41.694115440739786</v>
      </c>
      <c r="K86" s="32">
        <f>IF((D85+L85+M85-AL85)/($C$21+$C$22)&gt;$C$8,$C$8,(D85+L85+M85-AL85)/($C$21+$C$22))</f>
        <v>1400</v>
      </c>
      <c r="L86" s="97">
        <f t="shared" si="1"/>
        <v>0</v>
      </c>
      <c r="M86" s="96">
        <f t="shared" si="2"/>
        <v>12.111812323087783</v>
      </c>
      <c r="N86" s="98">
        <f t="shared" si="7"/>
        <v>1.7178362692686366</v>
      </c>
      <c r="O86" s="100">
        <f t="shared" si="3"/>
        <v>4.2266987561397071</v>
      </c>
      <c r="P86" s="104">
        <f>V86*$C$22</f>
        <v>6.7686882860888344</v>
      </c>
      <c r="Q86" s="102">
        <f t="shared" si="14"/>
        <v>4.9309598375622168E-2</v>
      </c>
      <c r="R86" s="106">
        <f>IF(K86-H85&lt;0,0,K86-H85)</f>
        <v>0</v>
      </c>
      <c r="S86" s="106">
        <f>K86-V86</f>
        <v>898.09786315101178</v>
      </c>
      <c r="T86" s="106">
        <f>IF(R86&gt;0,$C$6-$C$8,IF($C$6-$C$8-W86&lt;0,0,$C$6-$C$8-W86))</f>
        <v>97.209647529473301</v>
      </c>
      <c r="U86" s="107">
        <f>IF(R86=0,IF(U85+(F86-AL86/$C$23)*$C$21/($C$21+$C$22)&gt;$C$8,$C$8,U85+F86*$C$21/($C$21+$C$22)),E86)</f>
        <v>1400</v>
      </c>
      <c r="V86" s="107">
        <f>IF(R86&gt;0,0,IF(V85+(F86-AL86/$C$23)*$C$21/($C$21+$C$22)&gt;$C$8,$C$8,IF(U86=$C$8,V85+(F86-AL86/$C$23)*$C$21/$C$22,V85+(F86-AL86/$C$23)*$C$21/($C$21+$C$22))))</f>
        <v>501.90213684898828</v>
      </c>
      <c r="W86" s="203">
        <f>IF(R86&gt;0,0,IF(W85+AL86/$C$23&gt;$F$23,$F$23,W85+AL86/$C$23))</f>
        <v>2.790352470526706</v>
      </c>
      <c r="X86" s="105" t="str">
        <f>IF(R86=0,"-",FORECAST($C$8,Инклинометрия!$B$2:$B$152,Инклинометрия!$A$2:$A$152))</f>
        <v>-</v>
      </c>
      <c r="Y86" s="105" t="str">
        <f>IF(R86=0,"-",FORECAST($C$8-R86,Инклинометрия!$B$2:$B$152,Инклинометрия!$A$2:$A$152))</f>
        <v>-</v>
      </c>
      <c r="Z86" s="105">
        <f>IF(R86&gt;0,FORECAST($C$8,Инклинометрия!$B$2:$B$152,Инклинометрия!$A$2:$A$152),IF(V86=$C$8,"-",FORECAST($C$8-V86,Инклинометрия!$B$2:$B$152,Инклинометрия!$A$2:$A$152)))</f>
        <v>853.19296999346113</v>
      </c>
      <c r="AA86" s="105">
        <f>IF(S86=0,"-",FORECAST($C$8-(S86+V86),Инклинометрия!$B$2:$B$152,Инклинометрия!$A$2:$A$152))</f>
        <v>0</v>
      </c>
      <c r="AB86" s="105">
        <f>FORECAST($C$8+T86,Инклинометрия!$B$2:$B$152,Инклинометрия!$A$2:$A$152)</f>
        <v>1422.3491651529996</v>
      </c>
      <c r="AC86" s="105">
        <f>IF(R86=0,FORECAST($C$6-T86,Инклинометрия!$B$2:$B$152,Инклинометрия!$A$2:$A$152),FORECAST($C$8,Инклинометрия!$B$2:$B$152,Инклинометрия!$A$2:$A$152))</f>
        <v>1332.6508348470002</v>
      </c>
      <c r="AD86" s="107">
        <f>IF(R86=0,FORECAST($C$8,Инклинометрия!$B$2:$B$152,Инклинометрия!$A$2:$A$152),Y86)</f>
        <v>1330</v>
      </c>
      <c r="AE86" s="107">
        <f>FORECAST($C$8-(R86+U86),Инклинометрия!$B$2:$B$152,Инклинометрия!$A$2:$A$152)</f>
        <v>0</v>
      </c>
      <c r="AF86" s="107">
        <f>IF(V86=0,"-",FORECAST($C$8,Инклинометрия!$B$2:$B$152,Инклинометрия!$A$2:$A$152))</f>
        <v>1330</v>
      </c>
      <c r="AG86" s="107">
        <f>IF(V86=0,"-",FORECAST($C$8-V86,Инклинометрия!$B$2:$B$152,Инклинометрия!$A$2:$A$152))</f>
        <v>853.19296999346113</v>
      </c>
      <c r="AH86" s="107">
        <f>IF(W86=0,"-",FORECAST($C$8+W86,Инклинометрия!$B$2:$B$152,Инклинометрия!$A$2:$A$152))</f>
        <v>1332.6508348470002</v>
      </c>
      <c r="AI86" s="107">
        <f>IF(W86=0,"-",FORECAST($C$8,Инклинометрия!$B$2:$B$152,Инклинометрия!$A$2:$A$152))</f>
        <v>1330</v>
      </c>
      <c r="AK86" s="122">
        <f>2*PI()*$C$5*(AT85-AT84)/(LN(AN85/$K$11)*$K$10/$K$9+LN($K$12/AN85)*$K$10/$K$9)</f>
        <v>-6.9104711407559531E-8</v>
      </c>
      <c r="AL86" s="67">
        <f>AK86*(B86-B85)</f>
        <v>-1.3820942281511906E-6</v>
      </c>
      <c r="AM86" s="23">
        <f t="shared" si="17"/>
        <v>8.6810288356582388E-2</v>
      </c>
      <c r="AN86" s="26">
        <f>AN85+AK86*(B86-B85)/(2*PI()*$C$5*AN85*$K$13)</f>
        <v>0.15484435032970376</v>
      </c>
      <c r="AO86" s="87">
        <f t="shared" si="8"/>
        <v>151131.20676849433</v>
      </c>
      <c r="AP86" s="87">
        <f>IF(R86+U86&lt;$C$8,0,32*$L$23/$C$12^2*($K$10*R86+$K$8*U86)+32*$L$24/($C$14^2-$C$13^2)*($K$10*S86+$K$8*V86))</f>
        <v>49806.206768494347</v>
      </c>
      <c r="AQ86" s="66">
        <f>R86*$C$11*$C$9+U86*$C$11*$C$10</f>
        <v>14695380</v>
      </c>
      <c r="AR86" s="66">
        <f>S86*$C$11*$C$9+V86*$C$11*$C$10</f>
        <v>12316588.189871915</v>
      </c>
      <c r="AS86" s="87">
        <f>$C$11*(T86*$C$9+W86*$C$10)</f>
        <v>792190.80658868409</v>
      </c>
      <c r="AT86" s="45">
        <f t="shared" si="4"/>
        <v>15638702.013357177</v>
      </c>
      <c r="AU86" s="75"/>
    </row>
    <row r="87" spans="2:47" ht="15" thickBot="1" x14ac:dyDescent="0.35">
      <c r="B87" s="41">
        <f t="shared" si="9"/>
        <v>1120</v>
      </c>
      <c r="C87" s="8">
        <f t="shared" si="10"/>
        <v>11.200000000000001</v>
      </c>
      <c r="D87" s="73">
        <f t="shared" si="0"/>
        <v>14.980000000000002</v>
      </c>
      <c r="E87" s="29">
        <f t="shared" si="15"/>
        <v>3709.751014837103</v>
      </c>
      <c r="F87" s="29">
        <f t="shared" si="11"/>
        <v>66.245553836377198</v>
      </c>
      <c r="G87" s="29">
        <f t="shared" si="12"/>
        <v>88.603428256154487</v>
      </c>
      <c r="H87" s="17">
        <f t="shared" si="13"/>
        <v>4961.7919823446246</v>
      </c>
      <c r="I87" s="29">
        <f t="shared" si="5"/>
        <v>2.2250485660981263</v>
      </c>
      <c r="J87" s="29">
        <f t="shared" si="6"/>
        <v>41.694115440739971</v>
      </c>
      <c r="K87" s="32">
        <f>IF((D86+L86+M86-AL86)/($C$21+$C$22)&gt;$C$8,$C$8,(D86+L86+M86-AL86)/($C$21+$C$22))</f>
        <v>1400</v>
      </c>
      <c r="L87" s="97">
        <f t="shared" si="1"/>
        <v>0</v>
      </c>
      <c r="M87" s="96">
        <f t="shared" si="2"/>
        <v>11.911812086964661</v>
      </c>
      <c r="N87" s="98">
        <f t="shared" si="7"/>
        <v>1.7178376513628648</v>
      </c>
      <c r="O87" s="100">
        <f t="shared" si="3"/>
        <v>4.2266987561397071</v>
      </c>
      <c r="P87" s="104">
        <f>V87*$C$22</f>
        <v>6.9686885222119566</v>
      </c>
      <c r="Q87" s="102">
        <f t="shared" si="14"/>
        <v>4.9308216281393986E-2</v>
      </c>
      <c r="R87" s="106">
        <f>IF(K87-H86&lt;0,0,K87-H86)</f>
        <v>0</v>
      </c>
      <c r="S87" s="106">
        <f>K87-V87</f>
        <v>883.26773039297029</v>
      </c>
      <c r="T87" s="106">
        <f>IF(R87&gt;0,$C$6-$C$8,IF($C$6-$C$8-W87&lt;0,0,$C$6-$C$8-W87))</f>
        <v>97.209725740007784</v>
      </c>
      <c r="U87" s="107">
        <f>IF(R87=0,IF(U86+(F87-AL87/$C$23)*$C$21/($C$21+$C$22)&gt;$C$8,$C$8,U86+F87*$C$21/($C$21+$C$22)),E87)</f>
        <v>1400</v>
      </c>
      <c r="V87" s="107">
        <f>IF(R87&gt;0,0,IF(V86+(F87-AL87/$C$23)*$C$21/($C$21+$C$22)&gt;$C$8,$C$8,IF(U87=$C$8,V86+(F87-AL87/$C$23)*$C$21/$C$22,V86+(F87-AL87/$C$23)*$C$21/($C$21+$C$22))))</f>
        <v>516.73226960702971</v>
      </c>
      <c r="W87" s="203">
        <f>IF(R87&gt;0,0,IF(W86+AL87/$C$23&gt;$F$23,$F$23,W86+AL87/$C$23))</f>
        <v>2.790274259992223</v>
      </c>
      <c r="X87" s="105" t="str">
        <f>IF(R87=0,"-",FORECAST($C$8,Инклинометрия!$B$2:$B$152,Инклинометрия!$A$2:$A$152))</f>
        <v>-</v>
      </c>
      <c r="Y87" s="105" t="str">
        <f>IF(R87=0,"-",FORECAST($C$8-R87,Инклинометрия!$B$2:$B$152,Инклинометрия!$A$2:$A$152))</f>
        <v>-</v>
      </c>
      <c r="Z87" s="105">
        <f>IF(R87&gt;0,FORECAST($C$8,Инклинометрия!$B$2:$B$152,Инклинометрия!$A$2:$A$152),IF(V87=$C$8,"-",FORECAST($C$8-V87,Инклинометрия!$B$2:$B$152,Инклинометрия!$A$2:$A$152)))</f>
        <v>839.1043438733218</v>
      </c>
      <c r="AA87" s="105">
        <f>IF(S87=0,"-",FORECAST($C$8-(S87+V87),Инклинометрия!$B$2:$B$152,Инклинометрия!$A$2:$A$152))</f>
        <v>0</v>
      </c>
      <c r="AB87" s="105">
        <f>FORECAST($C$8+T87,Инклинометрия!$B$2:$B$152,Инклинометрия!$A$2:$A$152)</f>
        <v>1422.3492394530074</v>
      </c>
      <c r="AC87" s="105">
        <f>IF(R87=0,FORECAST($C$6-T87,Инклинометрия!$B$2:$B$152,Инклинометрия!$A$2:$A$152),FORECAST($C$8,Инклинометрия!$B$2:$B$152,Инклинометрия!$A$2:$A$152))</f>
        <v>1332.6507605469926</v>
      </c>
      <c r="AD87" s="107">
        <f>IF(R87=0,FORECAST($C$8,Инклинометрия!$B$2:$B$152,Инклинометрия!$A$2:$A$152),Y87)</f>
        <v>1330</v>
      </c>
      <c r="AE87" s="107">
        <f>FORECAST($C$8-(R87+U87),Инклинометрия!$B$2:$B$152,Инклинометрия!$A$2:$A$152)</f>
        <v>0</v>
      </c>
      <c r="AF87" s="107">
        <f>IF(V87=0,"-",FORECAST($C$8,Инклинометрия!$B$2:$B$152,Инклинометрия!$A$2:$A$152))</f>
        <v>1330</v>
      </c>
      <c r="AG87" s="107">
        <f>IF(V87=0,"-",FORECAST($C$8-V87,Инклинометрия!$B$2:$B$152,Инклинометрия!$A$2:$A$152))</f>
        <v>839.1043438733218</v>
      </c>
      <c r="AH87" s="107">
        <f>IF(W87=0,"-",FORECAST($C$8+W87,Инклинометрия!$B$2:$B$152,Инклинометрия!$A$2:$A$152))</f>
        <v>1332.6507605469926</v>
      </c>
      <c r="AI87" s="107">
        <f>IF(W87=0,"-",FORECAST($C$8,Инклинометрия!$B$2:$B$152,Инклинометрия!$A$2:$A$152))</f>
        <v>1330</v>
      </c>
      <c r="AK87" s="122">
        <f>2*PI()*$C$5*(AT86-AT85)/(LN(AN86/$K$11)*$K$10/$K$9+LN($K$12/AN86)*$K$10/$K$9)</f>
        <v>-6.9104711409055338E-8</v>
      </c>
      <c r="AL87" s="67">
        <f>AK87*(B87-B86)</f>
        <v>-1.3820942281811068E-6</v>
      </c>
      <c r="AM87" s="23">
        <f t="shared" si="17"/>
        <v>8.6808906262354213E-2</v>
      </c>
      <c r="AN87" s="26">
        <f>AN86+AK87*(B87-B86)/(2*PI()*$C$5*AN86*$K$13)</f>
        <v>0.1548436400450606</v>
      </c>
      <c r="AO87" s="87">
        <f t="shared" si="8"/>
        <v>151045.36227812895</v>
      </c>
      <c r="AP87" s="87">
        <f>IF(R87+U87&lt;$C$8,0,32*$L$23/$C$12^2*($K$10*R87+$K$8*U87)+32*$L$24/($C$14^2-$C$13^2)*($K$10*S87+$K$8*V87))</f>
        <v>49720.362278128945</v>
      </c>
      <c r="AQ87" s="66">
        <f>R87*$C$11*$C$9+U87*$C$11*$C$10</f>
        <v>14695380</v>
      </c>
      <c r="AR87" s="66">
        <f>S87*$C$11*$C$9+V87*$C$11*$C$10</f>
        <v>12355868.762508141</v>
      </c>
      <c r="AS87" s="87">
        <f>$C$11*(T87*$C$9+W87*$C$10)</f>
        <v>792190.59943244152</v>
      </c>
      <c r="AT87" s="45">
        <f t="shared" si="4"/>
        <v>15638615.96171057</v>
      </c>
      <c r="AU87" s="75"/>
    </row>
    <row r="88" spans="2:47" ht="15" thickBot="1" x14ac:dyDescent="0.35">
      <c r="B88" s="41">
        <f t="shared" si="9"/>
        <v>1140</v>
      </c>
      <c r="C88" s="8">
        <f t="shared" si="10"/>
        <v>11.4</v>
      </c>
      <c r="D88" s="73">
        <f t="shared" si="0"/>
        <v>15.2475</v>
      </c>
      <c r="E88" s="29">
        <f t="shared" si="15"/>
        <v>3775.9965686734799</v>
      </c>
      <c r="F88" s="29">
        <f t="shared" si="11"/>
        <v>66.245553836376601</v>
      </c>
      <c r="G88" s="29">
        <f t="shared" si="12"/>
        <v>88.603428256153705</v>
      </c>
      <c r="H88" s="17">
        <f t="shared" si="13"/>
        <v>5050.3954106007786</v>
      </c>
      <c r="I88" s="29">
        <f t="shared" si="5"/>
        <v>2.2250485660981263</v>
      </c>
      <c r="J88" s="29">
        <f t="shared" si="6"/>
        <v>41.694115440739786</v>
      </c>
      <c r="K88" s="32">
        <f>IF((D87+L87+M87-AL87)/($C$21+$C$22)&gt;$C$8,$C$8,(D87+L87+M87-AL87)/($C$21+$C$22))</f>
        <v>1400</v>
      </c>
      <c r="L88" s="97">
        <f t="shared" si="1"/>
        <v>0</v>
      </c>
      <c r="M88" s="96">
        <f t="shared" si="2"/>
        <v>11.71181185084154</v>
      </c>
      <c r="N88" s="98">
        <f t="shared" si="7"/>
        <v>1.7178390334570928</v>
      </c>
      <c r="O88" s="100">
        <f t="shared" si="3"/>
        <v>4.2266987561397071</v>
      </c>
      <c r="P88" s="104">
        <f>V88*$C$22</f>
        <v>7.1686887583350769</v>
      </c>
      <c r="Q88" s="102">
        <f t="shared" si="14"/>
        <v>4.9306834187165832E-2</v>
      </c>
      <c r="R88" s="106">
        <f>IF(K88-H87&lt;0,0,K88-H87)</f>
        <v>0</v>
      </c>
      <c r="S88" s="106">
        <f>K88-V88</f>
        <v>868.43759763492903</v>
      </c>
      <c r="T88" s="106">
        <f>IF(R88&gt;0,$C$6-$C$8,IF($C$6-$C$8-W88&lt;0,0,$C$6-$C$8-W88))</f>
        <v>97.209803950542252</v>
      </c>
      <c r="U88" s="107">
        <f>IF(R88=0,IF(U87+(F88-AL88/$C$23)*$C$21/($C$21+$C$22)&gt;$C$8,$C$8,U87+F88*$C$21/($C$21+$C$22)),E88)</f>
        <v>1400</v>
      </c>
      <c r="V88" s="107">
        <f>IF(R88&gt;0,0,IF(V87+(F88-AL88/$C$23)*$C$21/($C$21+$C$22)&gt;$C$8,$C$8,IF(U88=$C$8,V87+(F88-AL88/$C$23)*$C$21/$C$22,V87+(F88-AL88/$C$23)*$C$21/($C$21+$C$22))))</f>
        <v>531.56240236507097</v>
      </c>
      <c r="W88" s="203">
        <f>IF(R88&gt;0,0,IF(W87+AL88/$C$23&gt;$F$23,$F$23,W87+AL88/$C$23))</f>
        <v>2.7901960494577414</v>
      </c>
      <c r="X88" s="105" t="str">
        <f>IF(R88=0,"-",FORECAST($C$8,Инклинометрия!$B$2:$B$152,Инклинометрия!$A$2:$A$152))</f>
        <v>-</v>
      </c>
      <c r="Y88" s="105" t="str">
        <f>IF(R88=0,"-",FORECAST($C$8-R88,Инклинометрия!$B$2:$B$152,Инклинометрия!$A$2:$A$152))</f>
        <v>-</v>
      </c>
      <c r="Z88" s="105">
        <f>IF(R88&gt;0,FORECAST($C$8,Инклинометрия!$B$2:$B$152,Инклинометрия!$A$2:$A$152),IF(V88=$C$8,"-",FORECAST($C$8-V88,Инклинометрия!$B$2:$B$152,Инклинометрия!$A$2:$A$152)))</f>
        <v>825.01571775318257</v>
      </c>
      <c r="AA88" s="105">
        <f>IF(S88=0,"-",FORECAST($C$8-(S88+V88),Инклинометрия!$B$2:$B$152,Инклинометрия!$A$2:$A$152))</f>
        <v>0</v>
      </c>
      <c r="AB88" s="105">
        <f>FORECAST($C$8+T88,Инклинометрия!$B$2:$B$152,Инклинометрия!$A$2:$A$152)</f>
        <v>1422.3493137530149</v>
      </c>
      <c r="AC88" s="105">
        <f>IF(R88=0,FORECAST($C$6-T88,Инклинометрия!$B$2:$B$152,Инклинометрия!$A$2:$A$152),FORECAST($C$8,Инклинометрия!$B$2:$B$152,Инклинометрия!$A$2:$A$152))</f>
        <v>1332.6506862469848</v>
      </c>
      <c r="AD88" s="107">
        <f>IF(R88=0,FORECAST($C$8,Инклинометрия!$B$2:$B$152,Инклинометрия!$A$2:$A$152),Y88)</f>
        <v>1330</v>
      </c>
      <c r="AE88" s="107">
        <f>FORECAST($C$8-(R88+U88),Инклинометрия!$B$2:$B$152,Инклинометрия!$A$2:$A$152)</f>
        <v>0</v>
      </c>
      <c r="AF88" s="107">
        <f>IF(V88=0,"-",FORECAST($C$8,Инклинометрия!$B$2:$B$152,Инклинометрия!$A$2:$A$152))</f>
        <v>1330</v>
      </c>
      <c r="AG88" s="107">
        <f>IF(V88=0,"-",FORECAST($C$8-V88,Инклинометрия!$B$2:$B$152,Инклинометрия!$A$2:$A$152))</f>
        <v>825.01571775318257</v>
      </c>
      <c r="AH88" s="107">
        <f>IF(W88=0,"-",FORECAST($C$8+W88,Инклинометрия!$B$2:$B$152,Инклинометрия!$A$2:$A$152))</f>
        <v>1332.6506862469848</v>
      </c>
      <c r="AI88" s="107">
        <f>IF(W88=0,"-",FORECAST($C$8,Инклинометрия!$B$2:$B$152,Инклинометрия!$A$2:$A$152))</f>
        <v>1330</v>
      </c>
      <c r="AK88" s="122">
        <f>2*PI()*$C$5*(AT87-AT86)/(LN(AN87/$K$11)*$K$10/$K$9+LN($K$12/AN87)*$K$10/$K$9)</f>
        <v>-6.9104711407559544E-8</v>
      </c>
      <c r="AL88" s="67">
        <f>AK88*(B88-B87)</f>
        <v>-1.3820942281511908E-6</v>
      </c>
      <c r="AM88" s="23">
        <f t="shared" si="17"/>
        <v>8.6807524168126066E-2</v>
      </c>
      <c r="AN88" s="26">
        <f>AN87+AK88*(B88-B87)/(2*PI()*$C$5*AN87*$K$13)</f>
        <v>0.15484292975715933</v>
      </c>
      <c r="AO88" s="87">
        <f t="shared" si="8"/>
        <v>150959.51778776356</v>
      </c>
      <c r="AP88" s="87">
        <f>IF(R88+U88&lt;$C$8,0,32*$L$23/$C$12^2*($K$10*R88+$K$8*U88)+32*$L$24/($C$14^2-$C$13^2)*($K$10*S88+$K$8*V88))</f>
        <v>49634.517787763543</v>
      </c>
      <c r="AQ88" s="66">
        <f>R88*$C$11*$C$9+U88*$C$11*$C$10</f>
        <v>14695380</v>
      </c>
      <c r="AR88" s="66">
        <f>S88*$C$11*$C$9+V88*$C$11*$C$10</f>
        <v>12395149.335144363</v>
      </c>
      <c r="AS88" s="87">
        <f>$C$11*(T88*$C$9+W88*$C$10)</f>
        <v>792190.39227619872</v>
      </c>
      <c r="AT88" s="45">
        <f t="shared" si="4"/>
        <v>15638529.910063963</v>
      </c>
      <c r="AU88" s="75"/>
    </row>
    <row r="89" spans="2:47" ht="15" thickBot="1" x14ac:dyDescent="0.35">
      <c r="B89" s="41">
        <f t="shared" si="9"/>
        <v>1160</v>
      </c>
      <c r="C89" s="8">
        <f t="shared" si="10"/>
        <v>11.6</v>
      </c>
      <c r="D89" s="73">
        <f t="shared" si="0"/>
        <v>15.515000000000001</v>
      </c>
      <c r="E89" s="29">
        <f t="shared" si="15"/>
        <v>3842.2421225098565</v>
      </c>
      <c r="F89" s="29">
        <f t="shared" si="11"/>
        <v>66.245553836376601</v>
      </c>
      <c r="G89" s="29">
        <f t="shared" si="12"/>
        <v>88.603428256153705</v>
      </c>
      <c r="H89" s="17">
        <f t="shared" si="13"/>
        <v>5138.9988388569327</v>
      </c>
      <c r="I89" s="29">
        <f t="shared" si="5"/>
        <v>2.2250485660981263</v>
      </c>
      <c r="J89" s="29">
        <f t="shared" si="6"/>
        <v>41.694115440739786</v>
      </c>
      <c r="K89" s="32">
        <f>IF((D88+L88+M88-AL88)/($C$21+$C$22)&gt;$C$8,$C$8,(D88+L88+M88-AL88)/($C$21+$C$22))</f>
        <v>1400</v>
      </c>
      <c r="L89" s="97">
        <f t="shared" si="1"/>
        <v>0</v>
      </c>
      <c r="M89" s="96">
        <f t="shared" si="2"/>
        <v>11.511811614718418</v>
      </c>
      <c r="N89" s="98">
        <f t="shared" si="7"/>
        <v>1.7178404155513209</v>
      </c>
      <c r="O89" s="100">
        <f t="shared" si="3"/>
        <v>4.2266987561397071</v>
      </c>
      <c r="P89" s="104">
        <f>V89*$C$22</f>
        <v>7.3686889944581973</v>
      </c>
      <c r="Q89" s="102">
        <f t="shared" si="14"/>
        <v>4.9305452092937678E-2</v>
      </c>
      <c r="R89" s="106">
        <f>IF(K89-H88&lt;0,0,K89-H88)</f>
        <v>0</v>
      </c>
      <c r="S89" s="106">
        <f>K89-V89</f>
        <v>853.60746487688778</v>
      </c>
      <c r="T89" s="106">
        <f>IF(R89&gt;0,$C$6-$C$8,IF($C$6-$C$8-W89&lt;0,0,$C$6-$C$8-W89))</f>
        <v>97.209882161076735</v>
      </c>
      <c r="U89" s="107">
        <f>IF(R89=0,IF(U88+(F89-AL89/$C$23)*$C$21/($C$21+$C$22)&gt;$C$8,$C$8,U88+F89*$C$21/($C$21+$C$22)),E89)</f>
        <v>1400</v>
      </c>
      <c r="V89" s="107">
        <f>IF(R89&gt;0,0,IF(V88+(F89-AL89/$C$23)*$C$21/($C$21+$C$22)&gt;$C$8,$C$8,IF(U89=$C$8,V88+(F89-AL89/$C$23)*$C$21/$C$22,V88+(F89-AL89/$C$23)*$C$21/($C$21+$C$22))))</f>
        <v>546.39253512311222</v>
      </c>
      <c r="W89" s="203">
        <f>IF(R89&gt;0,0,IF(W88+AL89/$C$23&gt;$F$23,$F$23,W88+AL89/$C$23))</f>
        <v>2.7901178389232597</v>
      </c>
      <c r="X89" s="105" t="str">
        <f>IF(R89=0,"-",FORECAST($C$8,Инклинометрия!$B$2:$B$152,Инклинометрия!$A$2:$A$152))</f>
        <v>-</v>
      </c>
      <c r="Y89" s="105" t="str">
        <f>IF(R89=0,"-",FORECAST($C$8-R89,Инклинометрия!$B$2:$B$152,Инклинометрия!$A$2:$A$152))</f>
        <v>-</v>
      </c>
      <c r="Z89" s="105">
        <f>IF(R89&gt;0,FORECAST($C$8,Инклинометрия!$B$2:$B$152,Инклинометрия!$A$2:$A$152),IF(V89=$C$8,"-",FORECAST($C$8-V89,Инклинометрия!$B$2:$B$152,Инклинометрия!$A$2:$A$152)))</f>
        <v>810.92709163304335</v>
      </c>
      <c r="AA89" s="105">
        <f>IF(S89=0,"-",FORECAST($C$8-(S89+V89),Инклинометрия!$B$2:$B$152,Инклинометрия!$A$2:$A$152))</f>
        <v>0</v>
      </c>
      <c r="AB89" s="105">
        <f>FORECAST($C$8+T89,Инклинометрия!$B$2:$B$152,Инклинометрия!$A$2:$A$152)</f>
        <v>1422.3493880530227</v>
      </c>
      <c r="AC89" s="105">
        <f>IF(R89=0,FORECAST($C$6-T89,Инклинометрия!$B$2:$B$152,Инклинометрия!$A$2:$A$152),FORECAST($C$8,Инклинометрия!$B$2:$B$152,Инклинометрия!$A$2:$A$152))</f>
        <v>1332.6506119469771</v>
      </c>
      <c r="AD89" s="107">
        <f>IF(R89=0,FORECAST($C$8,Инклинометрия!$B$2:$B$152,Инклинометрия!$A$2:$A$152),Y89)</f>
        <v>1330</v>
      </c>
      <c r="AE89" s="107">
        <f>FORECAST($C$8-(R89+U89),Инклинометрия!$B$2:$B$152,Инклинометрия!$A$2:$A$152)</f>
        <v>0</v>
      </c>
      <c r="AF89" s="107">
        <f>IF(V89=0,"-",FORECAST($C$8,Инклинометрия!$B$2:$B$152,Инклинометрия!$A$2:$A$152))</f>
        <v>1330</v>
      </c>
      <c r="AG89" s="107">
        <f>IF(V89=0,"-",FORECAST($C$8-V89,Инклинометрия!$B$2:$B$152,Инклинометрия!$A$2:$A$152))</f>
        <v>810.92709163304335</v>
      </c>
      <c r="AH89" s="107">
        <f>IF(W89=0,"-",FORECAST($C$8+W89,Инклинометрия!$B$2:$B$152,Инклинометрия!$A$2:$A$152))</f>
        <v>1332.6506119469768</v>
      </c>
      <c r="AI89" s="107">
        <f>IF(W89=0,"-",FORECAST($C$8,Инклинометрия!$B$2:$B$152,Инклинометрия!$A$2:$A$152))</f>
        <v>1330</v>
      </c>
      <c r="AK89" s="122">
        <f>2*PI()*$C$5*(AT88-AT87)/(LN(AN88/$K$11)*$K$10/$K$9+LN($K$12/AN88)*$K$10/$K$9)</f>
        <v>-6.9104711407559531E-8</v>
      </c>
      <c r="AL89" s="67">
        <f>AK89*(B89-B88)</f>
        <v>-1.3820942281511906E-6</v>
      </c>
      <c r="AM89" s="23">
        <f t="shared" si="17"/>
        <v>8.6806142073897918E-2</v>
      </c>
      <c r="AN89" s="26">
        <f>AN88+AK89*(B89-B88)/(2*PI()*$C$5*AN88*$K$13)</f>
        <v>0.15484221946599985</v>
      </c>
      <c r="AO89" s="87">
        <f t="shared" si="8"/>
        <v>150873.67329739814</v>
      </c>
      <c r="AP89" s="87">
        <f>IF(R89+U89&lt;$C$8,0,32*$L$23/$C$12^2*($K$10*R89+$K$8*U89)+32*$L$24/($C$14^2-$C$13^2)*($K$10*S89+$K$8*V89))</f>
        <v>49548.673297398142</v>
      </c>
      <c r="AQ89" s="66">
        <f>R89*$C$11*$C$9+U89*$C$11*$C$10</f>
        <v>14695380</v>
      </c>
      <c r="AR89" s="66">
        <f>S89*$C$11*$C$9+V89*$C$11*$C$10</f>
        <v>12434429.907780588</v>
      </c>
      <c r="AS89" s="87">
        <f>$C$11*(T89*$C$9+W89*$C$10)</f>
        <v>792190.18511995603</v>
      </c>
      <c r="AT89" s="45">
        <f t="shared" si="4"/>
        <v>15638443.858417355</v>
      </c>
      <c r="AU89" s="75"/>
    </row>
    <row r="90" spans="2:47" ht="15" thickBot="1" x14ac:dyDescent="0.35">
      <c r="B90" s="41">
        <f t="shared" si="9"/>
        <v>1180</v>
      </c>
      <c r="C90" s="8">
        <f t="shared" si="10"/>
        <v>11.8</v>
      </c>
      <c r="D90" s="73">
        <f t="shared" si="0"/>
        <v>15.782500000000001</v>
      </c>
      <c r="E90" s="29">
        <f t="shared" si="15"/>
        <v>3908.4876763462335</v>
      </c>
      <c r="F90" s="29">
        <f t="shared" si="11"/>
        <v>66.245553836377198</v>
      </c>
      <c r="G90" s="29">
        <f t="shared" si="12"/>
        <v>88.603428256154487</v>
      </c>
      <c r="H90" s="17">
        <f t="shared" si="13"/>
        <v>5227.6022671130868</v>
      </c>
      <c r="I90" s="29">
        <f t="shared" si="5"/>
        <v>2.2250485660981263</v>
      </c>
      <c r="J90" s="29">
        <f t="shared" si="6"/>
        <v>41.694115440739971</v>
      </c>
      <c r="K90" s="32">
        <f>IF((D89+L89+M89-AL89)/($C$21+$C$22)&gt;$C$8,$C$8,(D89+L89+M89-AL89)/($C$21+$C$22))</f>
        <v>1400</v>
      </c>
      <c r="L90" s="97">
        <f t="shared" si="1"/>
        <v>0</v>
      </c>
      <c r="M90" s="96">
        <f t="shared" si="2"/>
        <v>11.311811378595298</v>
      </c>
      <c r="N90" s="98">
        <f t="shared" si="7"/>
        <v>1.7178417976455491</v>
      </c>
      <c r="O90" s="100">
        <f t="shared" si="3"/>
        <v>4.2266987561397071</v>
      </c>
      <c r="P90" s="104">
        <f>V90*$C$22</f>
        <v>7.5686892305813185</v>
      </c>
      <c r="Q90" s="102">
        <f t="shared" si="14"/>
        <v>4.9304069998709503E-2</v>
      </c>
      <c r="R90" s="106">
        <f>IF(K90-H89&lt;0,0,K90-H89)</f>
        <v>0</v>
      </c>
      <c r="S90" s="106">
        <f>K90-V90</f>
        <v>838.7773321188464</v>
      </c>
      <c r="T90" s="106">
        <f>IF(R90&gt;0,$C$6-$C$8,IF($C$6-$C$8-W90&lt;0,0,$C$6-$C$8-W90))</f>
        <v>97.209960371611217</v>
      </c>
      <c r="U90" s="107">
        <f>IF(R90=0,IF(U89+(F90-AL90/$C$23)*$C$21/($C$21+$C$22)&gt;$C$8,$C$8,U89+F90*$C$21/($C$21+$C$22)),E90)</f>
        <v>1400</v>
      </c>
      <c r="V90" s="107">
        <f>IF(R90&gt;0,0,IF(V89+(F90-AL90/$C$23)*$C$21/($C$21+$C$22)&gt;$C$8,$C$8,IF(U90=$C$8,V89+(F90-AL90/$C$23)*$C$21/$C$22,V89+(F90-AL90/$C$23)*$C$21/($C$21+$C$22))))</f>
        <v>561.2226678811536</v>
      </c>
      <c r="W90" s="203">
        <f>IF(R90&gt;0,0,IF(W89+AL90/$C$23&gt;$F$23,$F$23,W89+AL90/$C$23))</f>
        <v>2.7900396283887767</v>
      </c>
      <c r="X90" s="105" t="str">
        <f>IF(R90=0,"-",FORECAST($C$8,Инклинометрия!$B$2:$B$152,Инклинометрия!$A$2:$A$152))</f>
        <v>-</v>
      </c>
      <c r="Y90" s="105" t="str">
        <f>IF(R90=0,"-",FORECAST($C$8-R90,Инклинометрия!$B$2:$B$152,Инклинометрия!$A$2:$A$152))</f>
        <v>-</v>
      </c>
      <c r="Z90" s="105">
        <f>IF(R90&gt;0,FORECAST($C$8,Инклинометрия!$B$2:$B$152,Инклинометрия!$A$2:$A$152),IF(V90=$C$8,"-",FORECAST($C$8-V90,Инклинометрия!$B$2:$B$152,Инклинометрия!$A$2:$A$152)))</f>
        <v>796.83846551290401</v>
      </c>
      <c r="AA90" s="105">
        <f>IF(S90=0,"-",FORECAST($C$8-(S90+V90),Инклинометрия!$B$2:$B$152,Инклинометрия!$A$2:$A$152))</f>
        <v>0</v>
      </c>
      <c r="AB90" s="105">
        <f>FORECAST($C$8+T90,Инклинометрия!$B$2:$B$152,Инклинометрия!$A$2:$A$152)</f>
        <v>1422.3494623530307</v>
      </c>
      <c r="AC90" s="105">
        <f>IF(R90=0,FORECAST($C$6-T90,Инклинометрия!$B$2:$B$152,Инклинометрия!$A$2:$A$152),FORECAST($C$8,Инклинометрия!$B$2:$B$152,Инклинометрия!$A$2:$A$152))</f>
        <v>1332.6505376469693</v>
      </c>
      <c r="AD90" s="107">
        <f>IF(R90=0,FORECAST($C$8,Инклинометрия!$B$2:$B$152,Инклинометрия!$A$2:$A$152),Y90)</f>
        <v>1330</v>
      </c>
      <c r="AE90" s="107">
        <f>FORECAST($C$8-(R90+U90),Инклинометрия!$B$2:$B$152,Инклинометрия!$A$2:$A$152)</f>
        <v>0</v>
      </c>
      <c r="AF90" s="107">
        <f>IF(V90=0,"-",FORECAST($C$8,Инклинометрия!$B$2:$B$152,Инклинометрия!$A$2:$A$152))</f>
        <v>1330</v>
      </c>
      <c r="AG90" s="107">
        <f>IF(V90=0,"-",FORECAST($C$8-V90,Инклинометрия!$B$2:$B$152,Инклинометрия!$A$2:$A$152))</f>
        <v>796.83846551290401</v>
      </c>
      <c r="AH90" s="107">
        <f>IF(W90=0,"-",FORECAST($C$8+W90,Инклинометрия!$B$2:$B$152,Инклинометрия!$A$2:$A$152))</f>
        <v>1332.6505376469693</v>
      </c>
      <c r="AI90" s="107">
        <f>IF(W90=0,"-",FORECAST($C$8,Инклинометрия!$B$2:$B$152,Инклинометрия!$A$2:$A$152))</f>
        <v>1330</v>
      </c>
      <c r="AK90" s="122">
        <f>2*PI()*$C$5*(AT89-AT88)/(LN(AN89/$K$11)*$K$10/$K$9+LN($K$12/AN89)*$K$10/$K$9)</f>
        <v>-6.9104711409055338E-8</v>
      </c>
      <c r="AL90" s="67">
        <f>AK90*(B90-B89)</f>
        <v>-1.3820942281811068E-6</v>
      </c>
      <c r="AM90" s="23">
        <f t="shared" si="17"/>
        <v>8.6804759979669743E-2</v>
      </c>
      <c r="AN90" s="26">
        <f>AN89+AK90*(B90-B89)/(2*PI()*$C$5*AN89*$K$13)</f>
        <v>0.15484150917158213</v>
      </c>
      <c r="AO90" s="87">
        <f t="shared" si="8"/>
        <v>150787.82880703273</v>
      </c>
      <c r="AP90" s="87">
        <f>IF(R90+U90&lt;$C$8,0,32*$L$23/$C$12^2*($K$10*R90+$K$8*U90)+32*$L$24/($C$14^2-$C$13^2)*($K$10*S90+$K$8*V90))</f>
        <v>49462.82880703274</v>
      </c>
      <c r="AQ90" s="66">
        <f>R90*$C$11*$C$9+U90*$C$11*$C$10</f>
        <v>14695380</v>
      </c>
      <c r="AR90" s="66">
        <f>S90*$C$11*$C$9+V90*$C$11*$C$10</f>
        <v>12473710.480416812</v>
      </c>
      <c r="AS90" s="87">
        <f>$C$11*(T90*$C$9+W90*$C$10)</f>
        <v>792189.97796371323</v>
      </c>
      <c r="AT90" s="45">
        <f t="shared" si="4"/>
        <v>15638357.806770748</v>
      </c>
      <c r="AU90" s="75"/>
    </row>
    <row r="91" spans="2:47" ht="15" thickBot="1" x14ac:dyDescent="0.35">
      <c r="B91" s="41">
        <f t="shared" si="9"/>
        <v>1200</v>
      </c>
      <c r="C91" s="8">
        <f t="shared" si="10"/>
        <v>12</v>
      </c>
      <c r="D91" s="73">
        <f t="shared" si="0"/>
        <v>16.05</v>
      </c>
      <c r="E91" s="29">
        <f t="shared" si="15"/>
        <v>3974.73323018261</v>
      </c>
      <c r="F91" s="29">
        <f t="shared" si="11"/>
        <v>66.245553836376601</v>
      </c>
      <c r="G91" s="29">
        <f t="shared" si="12"/>
        <v>88.603428256153705</v>
      </c>
      <c r="H91" s="17">
        <f t="shared" si="13"/>
        <v>5316.2056953692409</v>
      </c>
      <c r="I91" s="29">
        <f t="shared" si="5"/>
        <v>2.2250485660981263</v>
      </c>
      <c r="J91" s="29">
        <f t="shared" si="6"/>
        <v>41.694115440739786</v>
      </c>
      <c r="K91" s="32">
        <f>IF((D90+L90+M90-AL90)/($C$21+$C$22)&gt;$C$8,$C$8,(D90+L90+M90-AL90)/($C$21+$C$22))</f>
        <v>1400</v>
      </c>
      <c r="L91" s="97">
        <f t="shared" si="1"/>
        <v>0</v>
      </c>
      <c r="M91" s="96">
        <f t="shared" si="2"/>
        <v>11.111811142472177</v>
      </c>
      <c r="N91" s="98">
        <f t="shared" si="7"/>
        <v>1.7178431797397773</v>
      </c>
      <c r="O91" s="100">
        <f t="shared" si="3"/>
        <v>4.2266987561397071</v>
      </c>
      <c r="P91" s="104">
        <f>V91*$C$22</f>
        <v>7.7686894667044388</v>
      </c>
      <c r="Q91" s="102">
        <f t="shared" si="14"/>
        <v>4.9302687904481342E-2</v>
      </c>
      <c r="R91" s="106">
        <f>IF(K91-H90&lt;0,0,K91-H90)</f>
        <v>0</v>
      </c>
      <c r="S91" s="106">
        <f>K91-V91</f>
        <v>823.94719936080514</v>
      </c>
      <c r="T91" s="106">
        <f>IF(R91&gt;0,$C$6-$C$8,IF($C$6-$C$8-W91&lt;0,0,$C$6-$C$8-W91))</f>
        <v>97.2100385821457</v>
      </c>
      <c r="U91" s="107">
        <f>IF(R91=0,IF(U90+(F91-AL91/$C$23)*$C$21/($C$21+$C$22)&gt;$C$8,$C$8,U90+F91*$C$21/($C$21+$C$22)),E91)</f>
        <v>1400</v>
      </c>
      <c r="V91" s="107">
        <f>IF(R91&gt;0,0,IF(V90+(F91-AL91/$C$23)*$C$21/($C$21+$C$22)&gt;$C$8,$C$8,IF(U91=$C$8,V90+(F91-AL91/$C$23)*$C$21/$C$22,V90+(F91-AL91/$C$23)*$C$21/($C$21+$C$22))))</f>
        <v>576.05280063919486</v>
      </c>
      <c r="W91" s="203">
        <f>IF(R91&gt;0,0,IF(W90+AL91/$C$23&gt;$F$23,$F$23,W90+AL91/$C$23))</f>
        <v>2.7899614178542951</v>
      </c>
      <c r="X91" s="105" t="str">
        <f>IF(R91=0,"-",FORECAST($C$8,Инклинометрия!$B$2:$B$152,Инклинометрия!$A$2:$A$152))</f>
        <v>-</v>
      </c>
      <c r="Y91" s="105" t="str">
        <f>IF(R91=0,"-",FORECAST($C$8-R91,Инклинометрия!$B$2:$B$152,Инклинометрия!$A$2:$A$152))</f>
        <v>-</v>
      </c>
      <c r="Z91" s="105">
        <f>IF(R91&gt;0,FORECAST($C$8,Инклинометрия!$B$2:$B$152,Инклинометрия!$A$2:$A$152),IF(V91=$C$8,"-",FORECAST($C$8-V91,Инклинометрия!$B$2:$B$152,Инклинометрия!$A$2:$A$152)))</f>
        <v>782.7498393927649</v>
      </c>
      <c r="AA91" s="105">
        <f>IF(S91=0,"-",FORECAST($C$8-(S91+V91),Инклинометрия!$B$2:$B$152,Инклинометрия!$A$2:$A$152))</f>
        <v>0</v>
      </c>
      <c r="AB91" s="105">
        <f>FORECAST($C$8+T91,Инклинометрия!$B$2:$B$152,Инклинометрия!$A$2:$A$152)</f>
        <v>1422.3495366530383</v>
      </c>
      <c r="AC91" s="105">
        <f>IF(R91=0,FORECAST($C$6-T91,Инклинометрия!$B$2:$B$152,Инклинометрия!$A$2:$A$152),FORECAST($C$8,Инклинометрия!$B$2:$B$152,Инклинометрия!$A$2:$A$152))</f>
        <v>1332.6504633469615</v>
      </c>
      <c r="AD91" s="107">
        <f>IF(R91=0,FORECAST($C$8,Инклинометрия!$B$2:$B$152,Инклинометрия!$A$2:$A$152),Y91)</f>
        <v>1330</v>
      </c>
      <c r="AE91" s="107">
        <f>FORECAST($C$8-(R91+U91),Инклинометрия!$B$2:$B$152,Инклинометрия!$A$2:$A$152)</f>
        <v>0</v>
      </c>
      <c r="AF91" s="107">
        <f>IF(V91=0,"-",FORECAST($C$8,Инклинометрия!$B$2:$B$152,Инклинометрия!$A$2:$A$152))</f>
        <v>1330</v>
      </c>
      <c r="AG91" s="107">
        <f>IF(V91=0,"-",FORECAST($C$8-V91,Инклинометрия!$B$2:$B$152,Инклинометрия!$A$2:$A$152))</f>
        <v>782.7498393927649</v>
      </c>
      <c r="AH91" s="107">
        <f>IF(W91=0,"-",FORECAST($C$8+W91,Инклинометрия!$B$2:$B$152,Инклинометрия!$A$2:$A$152))</f>
        <v>1332.6504633469615</v>
      </c>
      <c r="AI91" s="107">
        <f>IF(W91=0,"-",FORECAST($C$8,Инклинометрия!$B$2:$B$152,Инклинометрия!$A$2:$A$152))</f>
        <v>1330</v>
      </c>
      <c r="AK91" s="122">
        <f>2*PI()*$C$5*(AT90-AT89)/(LN(AN90/$K$11)*$K$10/$K$9+LN($K$12/AN90)*$K$10/$K$9)</f>
        <v>-6.9104711407559531E-8</v>
      </c>
      <c r="AL91" s="67">
        <f>AK91*(B91-B90)</f>
        <v>-1.3820942281511906E-6</v>
      </c>
      <c r="AM91" s="23">
        <f t="shared" si="17"/>
        <v>8.6803377885441596E-2</v>
      </c>
      <c r="AN91" s="26">
        <f>AN90+AK91*(B91-B90)/(2*PI()*$C$5*AN90*$K$13)</f>
        <v>0.15484079887390612</v>
      </c>
      <c r="AO91" s="87">
        <f t="shared" si="8"/>
        <v>150701.98431666734</v>
      </c>
      <c r="AP91" s="87">
        <f>IF(R91+U91&lt;$C$8,0,32*$L$23/$C$12^2*($K$10*R91+$K$8*U91)+32*$L$24/($C$14^2-$C$13^2)*($K$10*S91+$K$8*V91))</f>
        <v>49376.984316667338</v>
      </c>
      <c r="AQ91" s="66">
        <f>R91*$C$11*$C$9+U91*$C$11*$C$10</f>
        <v>14695380</v>
      </c>
      <c r="AR91" s="66">
        <f>S91*$C$11*$C$9+V91*$C$11*$C$10</f>
        <v>12512991.053053036</v>
      </c>
      <c r="AS91" s="87">
        <f>$C$11*(T91*$C$9+W91*$C$10)</f>
        <v>792189.77080747066</v>
      </c>
      <c r="AT91" s="45">
        <f t="shared" si="4"/>
        <v>15638271.755124139</v>
      </c>
      <c r="AU91" s="75"/>
    </row>
    <row r="92" spans="2:47" ht="15" thickBot="1" x14ac:dyDescent="0.35">
      <c r="B92" s="41">
        <f t="shared" si="9"/>
        <v>1220</v>
      </c>
      <c r="C92" s="8">
        <f t="shared" si="10"/>
        <v>12.200000000000001</v>
      </c>
      <c r="D92" s="73">
        <f t="shared" si="0"/>
        <v>16.317500000000003</v>
      </c>
      <c r="E92" s="29">
        <f t="shared" si="15"/>
        <v>4040.9787840189874</v>
      </c>
      <c r="F92" s="29">
        <f t="shared" si="11"/>
        <v>66.245553836377198</v>
      </c>
      <c r="G92" s="29">
        <f t="shared" si="12"/>
        <v>88.603428256154487</v>
      </c>
      <c r="H92" s="17">
        <f t="shared" si="13"/>
        <v>5404.8091236253949</v>
      </c>
      <c r="I92" s="29">
        <f t="shared" si="5"/>
        <v>2.2250485660981263</v>
      </c>
      <c r="J92" s="29">
        <f t="shared" si="6"/>
        <v>41.694115440739971</v>
      </c>
      <c r="K92" s="32">
        <f>IF((D91+L91+M91-AL91)/($C$21+$C$22)&gt;$C$8,$C$8,(D91+L91+M91-AL91)/($C$21+$C$22))</f>
        <v>1400</v>
      </c>
      <c r="L92" s="97">
        <f t="shared" si="1"/>
        <v>0</v>
      </c>
      <c r="M92" s="96">
        <f t="shared" si="2"/>
        <v>10.911810906349057</v>
      </c>
      <c r="N92" s="98">
        <f t="shared" si="7"/>
        <v>1.7178445618340055</v>
      </c>
      <c r="O92" s="100">
        <f t="shared" si="3"/>
        <v>4.2266987561397071</v>
      </c>
      <c r="P92" s="104">
        <f>V92*$C$22</f>
        <v>7.9686897028275601</v>
      </c>
      <c r="Q92" s="102">
        <f t="shared" si="14"/>
        <v>4.9301305810253167E-2</v>
      </c>
      <c r="R92" s="106">
        <f>IF(K92-H91&lt;0,0,K92-H91)</f>
        <v>0</v>
      </c>
      <c r="S92" s="106">
        <f>K92-V92</f>
        <v>809.11706660276377</v>
      </c>
      <c r="T92" s="106">
        <f>IF(R92&gt;0,$C$6-$C$8,IF($C$6-$C$8-W92&lt;0,0,$C$6-$C$8-W92))</f>
        <v>97.210116792680182</v>
      </c>
      <c r="U92" s="107">
        <f>IF(R92=0,IF(U91+(F92-AL92/$C$23)*$C$21/($C$21+$C$22)&gt;$C$8,$C$8,U91+F92*$C$21/($C$21+$C$22)),E92)</f>
        <v>1400</v>
      </c>
      <c r="V92" s="107">
        <f>IF(R92&gt;0,0,IF(V91+(F92-AL92/$C$23)*$C$21/($C$21+$C$22)&gt;$C$8,$C$8,IF(U92=$C$8,V91+(F92-AL92/$C$23)*$C$21/$C$22,V91+(F92-AL92/$C$23)*$C$21/($C$21+$C$22))))</f>
        <v>590.88293339723623</v>
      </c>
      <c r="W92" s="203">
        <f>IF(R92&gt;0,0,IF(W91+AL92/$C$23&gt;$F$23,$F$23,W91+AL92/$C$23))</f>
        <v>2.7898832073198121</v>
      </c>
      <c r="X92" s="105" t="str">
        <f>IF(R92=0,"-",FORECAST($C$8,Инклинометрия!$B$2:$B$152,Инклинометрия!$A$2:$A$152))</f>
        <v>-</v>
      </c>
      <c r="Y92" s="105" t="str">
        <f>IF(R92=0,"-",FORECAST($C$8-R92,Инклинометрия!$B$2:$B$152,Инклинометрия!$A$2:$A$152))</f>
        <v>-</v>
      </c>
      <c r="Z92" s="105">
        <f>IF(R92&gt;0,FORECAST($C$8,Инклинометрия!$B$2:$B$152,Инклинометрия!$A$2:$A$152),IF(V92=$C$8,"-",FORECAST($C$8-V92,Инклинометрия!$B$2:$B$152,Инклинометрия!$A$2:$A$152)))</f>
        <v>768.66121327262556</v>
      </c>
      <c r="AA92" s="105">
        <f>IF(S92=0,"-",FORECAST($C$8-(S92+V92),Инклинометрия!$B$2:$B$152,Инклинометрия!$A$2:$A$152))</f>
        <v>0</v>
      </c>
      <c r="AB92" s="105">
        <f>FORECAST($C$8+T92,Инклинометрия!$B$2:$B$152,Инклинометрия!$A$2:$A$152)</f>
        <v>1422.3496109530461</v>
      </c>
      <c r="AC92" s="105">
        <f>IF(R92=0,FORECAST($C$6-T92,Инклинометрия!$B$2:$B$152,Инклинометрия!$A$2:$A$152),FORECAST($C$8,Инклинометрия!$B$2:$B$152,Инклинометрия!$A$2:$A$152))</f>
        <v>1332.6503890469539</v>
      </c>
      <c r="AD92" s="107">
        <f>IF(R92=0,FORECAST($C$8,Инклинометрия!$B$2:$B$152,Инклинометрия!$A$2:$A$152),Y92)</f>
        <v>1330</v>
      </c>
      <c r="AE92" s="107">
        <f>FORECAST($C$8-(R92+U92),Инклинометрия!$B$2:$B$152,Инклинометрия!$A$2:$A$152)</f>
        <v>0</v>
      </c>
      <c r="AF92" s="107">
        <f>IF(V92=0,"-",FORECAST($C$8,Инклинометрия!$B$2:$B$152,Инклинометрия!$A$2:$A$152))</f>
        <v>1330</v>
      </c>
      <c r="AG92" s="107">
        <f>IF(V92=0,"-",FORECAST($C$8-V92,Инклинометрия!$B$2:$B$152,Инклинометрия!$A$2:$A$152))</f>
        <v>768.66121327262556</v>
      </c>
      <c r="AH92" s="107">
        <f>IF(W92=0,"-",FORECAST($C$8+W92,Инклинометрия!$B$2:$B$152,Инклинометрия!$A$2:$A$152))</f>
        <v>1332.6503890469539</v>
      </c>
      <c r="AI92" s="107">
        <f>IF(W92=0,"-",FORECAST($C$8,Инклинометрия!$B$2:$B$152,Инклинометрия!$A$2:$A$152))</f>
        <v>1330</v>
      </c>
      <c r="AK92" s="122">
        <f>2*PI()*$C$5*(AT91-AT90)/(LN(AN91/$K$11)*$K$10/$K$9+LN($K$12/AN91)*$K$10/$K$9)</f>
        <v>-6.9104711409055338E-8</v>
      </c>
      <c r="AL92" s="67">
        <f>AK92*(B92-B91)</f>
        <v>-1.3820942281811068E-6</v>
      </c>
      <c r="AM92" s="23">
        <f t="shared" si="17"/>
        <v>8.6801995791213421E-2</v>
      </c>
      <c r="AN92" s="26">
        <f>AN91+AK92*(B92-B91)/(2*PI()*$C$5*AN91*$K$13)</f>
        <v>0.15484008857297177</v>
      </c>
      <c r="AO92" s="87">
        <f t="shared" si="8"/>
        <v>150616.13982630195</v>
      </c>
      <c r="AP92" s="87">
        <f>IF(R92+U92&lt;$C$8,0,32*$L$23/$C$12^2*($K$10*R92+$K$8*U92)+32*$L$24/($C$14^2-$C$13^2)*($K$10*S92+$K$8*V92))</f>
        <v>49291.139826301936</v>
      </c>
      <c r="AQ92" s="66">
        <f>R92*$C$11*$C$9+U92*$C$11*$C$10</f>
        <v>14695380</v>
      </c>
      <c r="AR92" s="66">
        <f>S92*$C$11*$C$9+V92*$C$11*$C$10</f>
        <v>12552271.625689261</v>
      </c>
      <c r="AS92" s="87">
        <f>$C$11*(T92*$C$9+W92*$C$10)</f>
        <v>792189.56365122797</v>
      </c>
      <c r="AT92" s="45">
        <f t="shared" si="4"/>
        <v>15638185.70347753</v>
      </c>
      <c r="AU92" s="75"/>
    </row>
    <row r="93" spans="2:47" ht="15" thickBot="1" x14ac:dyDescent="0.35">
      <c r="B93" s="41">
        <f t="shared" si="9"/>
        <v>1240</v>
      </c>
      <c r="C93" s="8">
        <f t="shared" si="10"/>
        <v>12.4</v>
      </c>
      <c r="D93" s="73">
        <f t="shared" si="0"/>
        <v>16.585000000000001</v>
      </c>
      <c r="E93" s="29">
        <f t="shared" si="15"/>
        <v>4107.224337855364</v>
      </c>
      <c r="F93" s="29">
        <f t="shared" si="11"/>
        <v>66.245553836376601</v>
      </c>
      <c r="G93" s="29">
        <f t="shared" si="12"/>
        <v>88.603428256153705</v>
      </c>
      <c r="H93" s="17">
        <f t="shared" si="13"/>
        <v>5493.412551881549</v>
      </c>
      <c r="I93" s="29">
        <f t="shared" si="5"/>
        <v>2.2250485660981263</v>
      </c>
      <c r="J93" s="29">
        <f t="shared" si="6"/>
        <v>41.694115440739786</v>
      </c>
      <c r="K93" s="32">
        <f>IF((D92+L92+M92-AL92)/($C$21+$C$22)&gt;$C$8,$C$8,(D92+L92+M92-AL92)/($C$21+$C$22))</f>
        <v>1400</v>
      </c>
      <c r="L93" s="97">
        <f t="shared" si="1"/>
        <v>0</v>
      </c>
      <c r="M93" s="96">
        <f t="shared" si="2"/>
        <v>10.711810670225937</v>
      </c>
      <c r="N93" s="98">
        <f t="shared" si="7"/>
        <v>1.7178459439282336</v>
      </c>
      <c r="O93" s="100">
        <f t="shared" si="3"/>
        <v>4.2266987561397071</v>
      </c>
      <c r="P93" s="104">
        <f>V93*$C$22</f>
        <v>8.1686899389506795</v>
      </c>
      <c r="Q93" s="102">
        <f t="shared" si="14"/>
        <v>4.9299923716024985E-2</v>
      </c>
      <c r="R93" s="106">
        <f>IF(K93-H92&lt;0,0,K93-H92)</f>
        <v>0</v>
      </c>
      <c r="S93" s="106">
        <f>K93-V93</f>
        <v>794.28693384472251</v>
      </c>
      <c r="T93" s="106">
        <f>IF(R93&gt;0,$C$6-$C$8,IF($C$6-$C$8-W93&lt;0,0,$C$6-$C$8-W93))</f>
        <v>97.210195003214665</v>
      </c>
      <c r="U93" s="107">
        <f>IF(R93=0,IF(U92+(F93-AL93/$C$23)*$C$21/($C$21+$C$22)&gt;$C$8,$C$8,U92+F93*$C$21/($C$21+$C$22)),E93)</f>
        <v>1400</v>
      </c>
      <c r="V93" s="107">
        <f>IF(R93&gt;0,0,IF(V92+(F93-AL93/$C$23)*$C$21/($C$21+$C$22)&gt;$C$8,$C$8,IF(U93=$C$8,V92+(F93-AL93/$C$23)*$C$21/$C$22,V92+(F93-AL93/$C$23)*$C$21/($C$21+$C$22))))</f>
        <v>605.71306615527749</v>
      </c>
      <c r="W93" s="203">
        <f>IF(R93&gt;0,0,IF(W92+AL93/$C$23&gt;$F$23,$F$23,W92+AL93/$C$23))</f>
        <v>2.7898049967853291</v>
      </c>
      <c r="X93" s="105" t="str">
        <f>IF(R93=0,"-",FORECAST($C$8,Инклинометрия!$B$2:$B$152,Инклинометрия!$A$2:$A$152))</f>
        <v>-</v>
      </c>
      <c r="Y93" s="105" t="str">
        <f>IF(R93=0,"-",FORECAST($C$8-R93,Инклинометрия!$B$2:$B$152,Инклинометрия!$A$2:$A$152))</f>
        <v>-</v>
      </c>
      <c r="Z93" s="105">
        <f>IF(R93&gt;0,FORECAST($C$8,Инклинометрия!$B$2:$B$152,Инклинометрия!$A$2:$A$152),IF(V93=$C$8,"-",FORECAST($C$8-V93,Инклинометрия!$B$2:$B$152,Инклинометрия!$A$2:$A$152)))</f>
        <v>754.57258715248634</v>
      </c>
      <c r="AA93" s="105">
        <f>IF(S93=0,"-",FORECAST($C$8-(S93+V93),Инклинометрия!$B$2:$B$152,Инклинометрия!$A$2:$A$152))</f>
        <v>0</v>
      </c>
      <c r="AB93" s="105">
        <f>FORECAST($C$8+T93,Инклинометрия!$B$2:$B$152,Инклинометрия!$A$2:$A$152)</f>
        <v>1422.3496852530538</v>
      </c>
      <c r="AC93" s="105">
        <f>IF(R93=0,FORECAST($C$6-T93,Инклинометрия!$B$2:$B$152,Инклинометрия!$A$2:$A$152),FORECAST($C$8,Инклинометрия!$B$2:$B$152,Инклинометрия!$A$2:$A$152))</f>
        <v>1332.6503147469459</v>
      </c>
      <c r="AD93" s="107">
        <f>IF(R93=0,FORECAST($C$8,Инклинометрия!$B$2:$B$152,Инклинометрия!$A$2:$A$152),Y93)</f>
        <v>1330</v>
      </c>
      <c r="AE93" s="107">
        <f>FORECAST($C$8-(R93+U93),Инклинометрия!$B$2:$B$152,Инклинометрия!$A$2:$A$152)</f>
        <v>0</v>
      </c>
      <c r="AF93" s="107">
        <f>IF(V93=0,"-",FORECAST($C$8,Инклинометрия!$B$2:$B$152,Инклинометрия!$A$2:$A$152))</f>
        <v>1330</v>
      </c>
      <c r="AG93" s="107">
        <f>IF(V93=0,"-",FORECAST($C$8-V93,Инклинометрия!$B$2:$B$152,Инклинометрия!$A$2:$A$152))</f>
        <v>754.57258715248634</v>
      </c>
      <c r="AH93" s="107">
        <f>IF(W93=0,"-",FORECAST($C$8+W93,Инклинометрия!$B$2:$B$152,Инклинометрия!$A$2:$A$152))</f>
        <v>1332.6503147469459</v>
      </c>
      <c r="AI93" s="107">
        <f>IF(W93=0,"-",FORECAST($C$8,Инклинометрия!$B$2:$B$152,Инклинометрия!$A$2:$A$152))</f>
        <v>1330</v>
      </c>
      <c r="AK93" s="122">
        <f>2*PI()*$C$5*(AT92-AT91)/(LN(AN92/$K$11)*$K$10/$K$9+LN($K$12/AN92)*$K$10/$K$9)</f>
        <v>-6.9104711409055338E-8</v>
      </c>
      <c r="AL93" s="67">
        <f>AK93*(B93-B92)</f>
        <v>-1.3820942281811068E-6</v>
      </c>
      <c r="AM93" s="23">
        <f t="shared" si="17"/>
        <v>8.6800613696985246E-2</v>
      </c>
      <c r="AN93" s="26">
        <f>AN92+AK93*(B93-B92)/(2*PI()*$C$5*AN92*$K$13)</f>
        <v>0.15483937826877903</v>
      </c>
      <c r="AO93" s="87">
        <f t="shared" si="8"/>
        <v>150530.29533593653</v>
      </c>
      <c r="AP93" s="87">
        <f>IF(R93+U93&lt;$C$8,0,32*$L$23/$C$12^2*($K$10*R93+$K$8*U93)+32*$L$24/($C$14^2-$C$13^2)*($K$10*S93+$K$8*V93))</f>
        <v>49205.295335936535</v>
      </c>
      <c r="AQ93" s="66">
        <f>R93*$C$11*$C$9+U93*$C$11*$C$10</f>
        <v>14695380</v>
      </c>
      <c r="AR93" s="66">
        <f>S93*$C$11*$C$9+V93*$C$11*$C$10</f>
        <v>12591552.198325485</v>
      </c>
      <c r="AS93" s="87">
        <f>$C$11*(T93*$C$9+W93*$C$10)</f>
        <v>792189.3564949854</v>
      </c>
      <c r="AT93" s="45">
        <f t="shared" si="4"/>
        <v>15638099.651830923</v>
      </c>
      <c r="AU93" s="75"/>
    </row>
    <row r="94" spans="2:47" ht="15" thickBot="1" x14ac:dyDescent="0.35">
      <c r="B94" s="41">
        <f t="shared" si="9"/>
        <v>1260</v>
      </c>
      <c r="C94" s="8">
        <f t="shared" si="10"/>
        <v>12.6</v>
      </c>
      <c r="D94" s="73">
        <f t="shared" si="0"/>
        <v>16.852499999999999</v>
      </c>
      <c r="E94" s="29">
        <f t="shared" si="15"/>
        <v>4173.4698916917405</v>
      </c>
      <c r="F94" s="29">
        <f t="shared" si="11"/>
        <v>66.245553836376601</v>
      </c>
      <c r="G94" s="29">
        <f t="shared" si="12"/>
        <v>88.603428256153705</v>
      </c>
      <c r="H94" s="17">
        <f t="shared" si="13"/>
        <v>5582.0159801377031</v>
      </c>
      <c r="I94" s="29">
        <f t="shared" si="5"/>
        <v>2.2250485660981263</v>
      </c>
      <c r="J94" s="29">
        <f t="shared" si="6"/>
        <v>41.694115440739786</v>
      </c>
      <c r="K94" s="32">
        <f>IF((D93+L93+M93-AL93)/($C$21+$C$22)&gt;$C$8,$C$8,(D93+L93+M93-AL93)/($C$21+$C$22))</f>
        <v>1400</v>
      </c>
      <c r="L94" s="97">
        <f t="shared" si="1"/>
        <v>0</v>
      </c>
      <c r="M94" s="96">
        <f t="shared" si="2"/>
        <v>10.511810434102816</v>
      </c>
      <c r="N94" s="98">
        <f t="shared" si="7"/>
        <v>1.7178473260224618</v>
      </c>
      <c r="O94" s="100">
        <f t="shared" si="3"/>
        <v>4.2266987561397071</v>
      </c>
      <c r="P94" s="104">
        <f>V94*$C$22</f>
        <v>8.3686901750737999</v>
      </c>
      <c r="Q94" s="102">
        <f t="shared" si="14"/>
        <v>4.9298541621796831E-2</v>
      </c>
      <c r="R94" s="106">
        <f>IF(K94-H93&lt;0,0,K94-H93)</f>
        <v>0</v>
      </c>
      <c r="S94" s="106">
        <f>K94-V94</f>
        <v>779.45680108668125</v>
      </c>
      <c r="T94" s="106">
        <f>IF(R94&gt;0,$C$6-$C$8,IF($C$6-$C$8-W94&lt;0,0,$C$6-$C$8-W94))</f>
        <v>97.210273213749147</v>
      </c>
      <c r="U94" s="107">
        <f>IF(R94=0,IF(U93+(F94-AL94/$C$23)*$C$21/($C$21+$C$22)&gt;$C$8,$C$8,U93+F94*$C$21/($C$21+$C$22)),E94)</f>
        <v>1400</v>
      </c>
      <c r="V94" s="107">
        <f>IF(R94&gt;0,0,IF(V93+(F94-AL94/$C$23)*$C$21/($C$21+$C$22)&gt;$C$8,$C$8,IF(U94=$C$8,V93+(F94-AL94/$C$23)*$C$21/$C$22,V93+(F94-AL94/$C$23)*$C$21/($C$21+$C$22))))</f>
        <v>620.54319891331875</v>
      </c>
      <c r="W94" s="203">
        <f>IF(R94&gt;0,0,IF(W93+AL94/$C$23&gt;$F$23,$F$23,W93+AL94/$C$23))</f>
        <v>2.7897267862508475</v>
      </c>
      <c r="X94" s="105" t="str">
        <f>IF(R94=0,"-",FORECAST($C$8,Инклинометрия!$B$2:$B$152,Инклинометрия!$A$2:$A$152))</f>
        <v>-</v>
      </c>
      <c r="Y94" s="105" t="str">
        <f>IF(R94=0,"-",FORECAST($C$8-R94,Инклинометрия!$B$2:$B$152,Инклинометрия!$A$2:$A$152))</f>
        <v>-</v>
      </c>
      <c r="Z94" s="105">
        <f>IF(R94&gt;0,FORECAST($C$8,Инклинометрия!$B$2:$B$152,Инклинометрия!$A$2:$A$152),IF(V94=$C$8,"-",FORECAST($C$8-V94,Инклинометрия!$B$2:$B$152,Инклинометрия!$A$2:$A$152)))</f>
        <v>740.48396103234711</v>
      </c>
      <c r="AA94" s="105">
        <f>IF(S94=0,"-",FORECAST($C$8-(S94+V94),Инклинометрия!$B$2:$B$152,Инклинометрия!$A$2:$A$152))</f>
        <v>0</v>
      </c>
      <c r="AB94" s="105">
        <f>FORECAST($C$8+T94,Инклинометрия!$B$2:$B$152,Инклинометрия!$A$2:$A$152)</f>
        <v>1422.3497595530616</v>
      </c>
      <c r="AC94" s="105">
        <f>IF(R94=0,FORECAST($C$6-T94,Инклинометрия!$B$2:$B$152,Инклинометрия!$A$2:$A$152),FORECAST($C$8,Инклинометрия!$B$2:$B$152,Инклинометрия!$A$2:$A$152))</f>
        <v>1332.6502404469384</v>
      </c>
      <c r="AD94" s="107">
        <f>IF(R94=0,FORECAST($C$8,Инклинометрия!$B$2:$B$152,Инклинометрия!$A$2:$A$152),Y94)</f>
        <v>1330</v>
      </c>
      <c r="AE94" s="107">
        <f>FORECAST($C$8-(R94+U94),Инклинометрия!$B$2:$B$152,Инклинометрия!$A$2:$A$152)</f>
        <v>0</v>
      </c>
      <c r="AF94" s="107">
        <f>IF(V94=0,"-",FORECAST($C$8,Инклинометрия!$B$2:$B$152,Инклинометрия!$A$2:$A$152))</f>
        <v>1330</v>
      </c>
      <c r="AG94" s="107">
        <f>IF(V94=0,"-",FORECAST($C$8-V94,Инклинометрия!$B$2:$B$152,Инклинометрия!$A$2:$A$152))</f>
        <v>740.48396103234711</v>
      </c>
      <c r="AH94" s="107">
        <f>IF(W94=0,"-",FORECAST($C$8+W94,Инклинометрия!$B$2:$B$152,Инклинометрия!$A$2:$A$152))</f>
        <v>1332.6502404469384</v>
      </c>
      <c r="AI94" s="107">
        <f>IF(W94=0,"-",FORECAST($C$8,Инклинометрия!$B$2:$B$152,Инклинометрия!$A$2:$A$152))</f>
        <v>1330</v>
      </c>
      <c r="AK94" s="122">
        <f>2*PI()*$C$5*(AT93-AT92)/(LN(AN93/$K$11)*$K$10/$K$9+LN($K$12/AN93)*$K$10/$K$9)</f>
        <v>-6.9104711407559531E-8</v>
      </c>
      <c r="AL94" s="67">
        <f>AK94*(B94-B93)</f>
        <v>-1.3820942281511906E-6</v>
      </c>
      <c r="AM94" s="23">
        <f t="shared" si="17"/>
        <v>8.6799231602757099E-2</v>
      </c>
      <c r="AN94" s="26">
        <f>AN93+AK94*(B94-B93)/(2*PI()*$C$5*AN93*$K$13)</f>
        <v>0.15483866796132789</v>
      </c>
      <c r="AO94" s="87">
        <f t="shared" si="8"/>
        <v>150444.45084557112</v>
      </c>
      <c r="AP94" s="87">
        <f>IF(R94+U94&lt;$C$8,0,32*$L$23/$C$12^2*($K$10*R94+$K$8*U94)+32*$L$24/($C$14^2-$C$13^2)*($K$10*S94+$K$8*V94))</f>
        <v>49119.450845571133</v>
      </c>
      <c r="AQ94" s="66">
        <f>R94*$C$11*$C$9+U94*$C$11*$C$10</f>
        <v>14695380</v>
      </c>
      <c r="AR94" s="66">
        <f>S94*$C$11*$C$9+V94*$C$11*$C$10</f>
        <v>12630832.770961707</v>
      </c>
      <c r="AS94" s="87">
        <f>$C$11*(T94*$C$9+W94*$C$10)</f>
        <v>792189.1493387426</v>
      </c>
      <c r="AT94" s="45">
        <f t="shared" si="4"/>
        <v>15638013.600184314</v>
      </c>
      <c r="AU94" s="75"/>
    </row>
    <row r="95" spans="2:47" ht="15" thickBot="1" x14ac:dyDescent="0.35">
      <c r="B95" s="41">
        <f t="shared" si="9"/>
        <v>1280</v>
      </c>
      <c r="C95" s="8">
        <f t="shared" si="10"/>
        <v>12.8</v>
      </c>
      <c r="D95" s="73">
        <f t="shared" ref="D95:D158" si="18">C95*$C$10/$C$9</f>
        <v>17.12</v>
      </c>
      <c r="E95" s="29">
        <f t="shared" si="15"/>
        <v>4239.7154455281179</v>
      </c>
      <c r="F95" s="29">
        <f t="shared" si="11"/>
        <v>66.245553836377198</v>
      </c>
      <c r="G95" s="29">
        <f t="shared" si="12"/>
        <v>88.603428256154487</v>
      </c>
      <c r="H95" s="17">
        <f t="shared" si="13"/>
        <v>5670.6194083938572</v>
      </c>
      <c r="I95" s="29">
        <f t="shared" si="5"/>
        <v>2.2250485660981263</v>
      </c>
      <c r="J95" s="29">
        <f t="shared" si="6"/>
        <v>41.694115440739971</v>
      </c>
      <c r="K95" s="32">
        <f>IF((D94+L94+M94-AL94)/($C$21+$C$22)&gt;$C$8,$C$8,(D94+L94+M94-AL94)/($C$21+$C$22))</f>
        <v>1400</v>
      </c>
      <c r="L95" s="97">
        <f t="shared" ref="L95:L158" si="19">R95*$C$21</f>
        <v>0</v>
      </c>
      <c r="M95" s="96">
        <f t="shared" ref="M95:M158" si="20">S95*PI()*($C$14^2-$C$13^2)/4</f>
        <v>10.311810197979696</v>
      </c>
      <c r="N95" s="98">
        <f t="shared" si="7"/>
        <v>1.71784870811669</v>
      </c>
      <c r="O95" s="100">
        <f t="shared" ref="O95:O158" si="21">U95*$C$21</f>
        <v>4.2266987561397071</v>
      </c>
      <c r="P95" s="104">
        <f>V95*$C$22</f>
        <v>8.568690411196922</v>
      </c>
      <c r="Q95" s="102">
        <f t="shared" si="14"/>
        <v>4.9297159527568656E-2</v>
      </c>
      <c r="R95" s="106">
        <f>IF(K95-H94&lt;0,0,K95-H94)</f>
        <v>0</v>
      </c>
      <c r="S95" s="106">
        <f>K95-V95</f>
        <v>764.62666832863988</v>
      </c>
      <c r="T95" s="106">
        <f>IF(R95&gt;0,$C$6-$C$8,IF($C$6-$C$8-W95&lt;0,0,$C$6-$C$8-W95))</f>
        <v>97.21035142428363</v>
      </c>
      <c r="U95" s="107">
        <f>IF(R95=0,IF(U94+(F95-AL95/$C$23)*$C$21/($C$21+$C$22)&gt;$C$8,$C$8,U94+F95*$C$21/($C$21+$C$22)),E95)</f>
        <v>1400</v>
      </c>
      <c r="V95" s="107">
        <f>IF(R95&gt;0,0,IF(V94+(F95-AL95/$C$23)*$C$21/($C$21+$C$22)&gt;$C$8,$C$8,IF(U95=$C$8,V94+(F95-AL95/$C$23)*$C$21/$C$22,V94+(F95-AL95/$C$23)*$C$21/($C$21+$C$22))))</f>
        <v>635.37333167136012</v>
      </c>
      <c r="W95" s="203">
        <f>IF(R95&gt;0,0,IF(W94+AL95/$C$23&gt;$F$23,$F$23,W94+AL95/$C$23))</f>
        <v>2.7896485757163645</v>
      </c>
      <c r="X95" s="105" t="str">
        <f>IF(R95=0,"-",FORECAST($C$8,Инклинометрия!$B$2:$B$152,Инклинометрия!$A$2:$A$152))</f>
        <v>-</v>
      </c>
      <c r="Y95" s="105" t="str">
        <f>IF(R95=0,"-",FORECAST($C$8-R95,Инклинометрия!$B$2:$B$152,Инклинометрия!$A$2:$A$152))</f>
        <v>-</v>
      </c>
      <c r="Z95" s="105">
        <f>IF(R95&gt;0,FORECAST($C$8,Инклинометрия!$B$2:$B$152,Инклинометрия!$A$2:$A$152),IF(V95=$C$8,"-",FORECAST($C$8-V95,Инклинометрия!$B$2:$B$152,Инклинометрия!$A$2:$A$152)))</f>
        <v>726.39533491220789</v>
      </c>
      <c r="AA95" s="105">
        <f>IF(S95=0,"-",FORECAST($C$8-(S95+V95),Инклинометрия!$B$2:$B$152,Инклинометрия!$A$2:$A$152))</f>
        <v>0</v>
      </c>
      <c r="AB95" s="105">
        <f>FORECAST($C$8+T95,Инклинометрия!$B$2:$B$152,Инклинометрия!$A$2:$A$152)</f>
        <v>1422.3498338530694</v>
      </c>
      <c r="AC95" s="105">
        <f>IF(R95=0,FORECAST($C$6-T95,Инклинометрия!$B$2:$B$152,Инклинометрия!$A$2:$A$152),FORECAST($C$8,Инклинометрия!$B$2:$B$152,Инклинометрия!$A$2:$A$152))</f>
        <v>1332.6501661469306</v>
      </c>
      <c r="AD95" s="107">
        <f>IF(R95=0,FORECAST($C$8,Инклинометрия!$B$2:$B$152,Инклинометрия!$A$2:$A$152),Y95)</f>
        <v>1330</v>
      </c>
      <c r="AE95" s="107">
        <f>FORECAST($C$8-(R95+U95),Инклинометрия!$B$2:$B$152,Инклинометрия!$A$2:$A$152)</f>
        <v>0</v>
      </c>
      <c r="AF95" s="107">
        <f>IF(V95=0,"-",FORECAST($C$8,Инклинометрия!$B$2:$B$152,Инклинометрия!$A$2:$A$152))</f>
        <v>1330</v>
      </c>
      <c r="AG95" s="107">
        <f>IF(V95=0,"-",FORECAST($C$8-V95,Инклинометрия!$B$2:$B$152,Инклинометрия!$A$2:$A$152))</f>
        <v>726.39533491220789</v>
      </c>
      <c r="AH95" s="107">
        <f>IF(W95=0,"-",FORECAST($C$8+W95,Инклинометрия!$B$2:$B$152,Инклинометрия!$A$2:$A$152))</f>
        <v>1332.6501661469306</v>
      </c>
      <c r="AI95" s="107">
        <f>IF(W95=0,"-",FORECAST($C$8,Инклинометрия!$B$2:$B$152,Инклинометрия!$A$2:$A$152))</f>
        <v>1330</v>
      </c>
      <c r="AK95" s="122">
        <f>2*PI()*$C$5*(AT94-AT93)/(LN(AN94/$K$11)*$K$10/$K$9+LN($K$12/AN94)*$K$10/$K$9)</f>
        <v>-6.9104711409055338E-8</v>
      </c>
      <c r="AL95" s="67">
        <f>AK95*(B95-B94)</f>
        <v>-1.3820942281811068E-6</v>
      </c>
      <c r="AM95" s="23">
        <f t="shared" si="17"/>
        <v>8.6797849508528924E-2</v>
      </c>
      <c r="AN95" s="26">
        <f>AN94+AK95*(B95-B94)/(2*PI()*$C$5*AN94*$K$13)</f>
        <v>0.15483795765061828</v>
      </c>
      <c r="AO95" s="87">
        <f t="shared" si="8"/>
        <v>150358.60635520573</v>
      </c>
      <c r="AP95" s="87">
        <f>IF(R95+U95&lt;$C$8,0,32*$L$23/$C$12^2*($K$10*R95+$K$8*U95)+32*$L$24/($C$14^2-$C$13^2)*($K$10*S95+$K$8*V95))</f>
        <v>49033.606355205731</v>
      </c>
      <c r="AQ95" s="66">
        <f>R95*$C$11*$C$9+U95*$C$11*$C$10</f>
        <v>14695380</v>
      </c>
      <c r="AR95" s="66">
        <f>S95*$C$11*$C$9+V95*$C$11*$C$10</f>
        <v>12670113.343597932</v>
      </c>
      <c r="AS95" s="87">
        <f>$C$11*(T95*$C$9+W95*$C$10)</f>
        <v>792188.94218249992</v>
      </c>
      <c r="AT95" s="45">
        <f t="shared" si="4"/>
        <v>15637927.548537705</v>
      </c>
      <c r="AU95" s="75"/>
    </row>
    <row r="96" spans="2:47" ht="15" thickBot="1" x14ac:dyDescent="0.35">
      <c r="B96" s="41">
        <f t="shared" si="9"/>
        <v>1300</v>
      </c>
      <c r="C96" s="8">
        <f t="shared" si="10"/>
        <v>13</v>
      </c>
      <c r="D96" s="73">
        <f t="shared" si="18"/>
        <v>17.387499999999999</v>
      </c>
      <c r="E96" s="29">
        <f t="shared" si="15"/>
        <v>4305.9609993644945</v>
      </c>
      <c r="F96" s="29">
        <f t="shared" si="11"/>
        <v>66.245553836376601</v>
      </c>
      <c r="G96" s="29">
        <f t="shared" si="12"/>
        <v>88.603428256153705</v>
      </c>
      <c r="H96" s="17">
        <f t="shared" si="13"/>
        <v>5759.2228366500112</v>
      </c>
      <c r="I96" s="29">
        <f t="shared" si="5"/>
        <v>2.2250485660981263</v>
      </c>
      <c r="J96" s="29">
        <f t="shared" si="6"/>
        <v>41.694115440739786</v>
      </c>
      <c r="K96" s="32">
        <f>IF((D95+L95+M95-AL95)/($C$21+$C$22)&gt;$C$8,$C$8,(D95+L95+M95-AL95)/($C$21+$C$22))</f>
        <v>1400</v>
      </c>
      <c r="L96" s="97">
        <f t="shared" si="19"/>
        <v>0</v>
      </c>
      <c r="M96" s="96">
        <f t="shared" si="20"/>
        <v>10.111809961856574</v>
      </c>
      <c r="N96" s="98">
        <f t="shared" si="7"/>
        <v>1.7178500902109182</v>
      </c>
      <c r="O96" s="100">
        <f t="shared" si="21"/>
        <v>4.2266987561397071</v>
      </c>
      <c r="P96" s="104">
        <f>V96*$C$22</f>
        <v>8.7686906473200423</v>
      </c>
      <c r="Q96" s="102">
        <f t="shared" si="14"/>
        <v>4.9295777433340474E-2</v>
      </c>
      <c r="R96" s="106">
        <f>IF(K96-H95&lt;0,0,K96-H95)</f>
        <v>0</v>
      </c>
      <c r="S96" s="106">
        <f>K96-V96</f>
        <v>749.79653557059862</v>
      </c>
      <c r="T96" s="106">
        <f>IF(R96&gt;0,$C$6-$C$8,IF($C$6-$C$8-W96&lt;0,0,$C$6-$C$8-W96))</f>
        <v>97.210429634818112</v>
      </c>
      <c r="U96" s="107">
        <f>IF(R96=0,IF(U95+(F96-AL96/$C$23)*$C$21/($C$21+$C$22)&gt;$C$8,$C$8,U95+F96*$C$21/($C$21+$C$22)),E96)</f>
        <v>1400</v>
      </c>
      <c r="V96" s="107">
        <f>IF(R96&gt;0,0,IF(V95+(F96-AL96/$C$23)*$C$21/($C$21+$C$22)&gt;$C$8,$C$8,IF(U96=$C$8,V95+(F96-AL96/$C$23)*$C$21/$C$22,V95+(F96-AL96/$C$23)*$C$21/($C$21+$C$22))))</f>
        <v>650.20346442940138</v>
      </c>
      <c r="W96" s="203">
        <f>IF(R96&gt;0,0,IF(W95+AL96/$C$23&gt;$F$23,$F$23,W95+AL96/$C$23))</f>
        <v>2.7895703651818815</v>
      </c>
      <c r="X96" s="105" t="str">
        <f>IF(R96=0,"-",FORECAST($C$8,Инклинометрия!$B$2:$B$152,Инклинометрия!$A$2:$A$152))</f>
        <v>-</v>
      </c>
      <c r="Y96" s="105" t="str">
        <f>IF(R96=0,"-",FORECAST($C$8-R96,Инклинометрия!$B$2:$B$152,Инклинометрия!$A$2:$A$152))</f>
        <v>-</v>
      </c>
      <c r="Z96" s="105">
        <f>IF(R96&gt;0,FORECAST($C$8,Инклинометрия!$B$2:$B$152,Инклинометрия!$A$2:$A$152),IF(V96=$C$8,"-",FORECAST($C$8-V96,Инклинометрия!$B$2:$B$152,Инклинометрия!$A$2:$A$152)))</f>
        <v>712.30670879206866</v>
      </c>
      <c r="AA96" s="105">
        <f>IF(S96=0,"-",FORECAST($C$8-(S96+V96),Инклинометрия!$B$2:$B$152,Инклинометрия!$A$2:$A$152))</f>
        <v>0</v>
      </c>
      <c r="AB96" s="105">
        <f>FORECAST($C$8+T96,Инклинометрия!$B$2:$B$152,Инклинометрия!$A$2:$A$152)</f>
        <v>1422.3499081530772</v>
      </c>
      <c r="AC96" s="105">
        <f>IF(R96=0,FORECAST($C$6-T96,Инклинометрия!$B$2:$B$152,Инклинометрия!$A$2:$A$152),FORECAST($C$8,Инклинометрия!$B$2:$B$152,Инклинометрия!$A$2:$A$152))</f>
        <v>1332.6500918469226</v>
      </c>
      <c r="AD96" s="107">
        <f>IF(R96=0,FORECAST($C$8,Инклинометрия!$B$2:$B$152,Инклинометрия!$A$2:$A$152),Y96)</f>
        <v>1330</v>
      </c>
      <c r="AE96" s="107">
        <f>FORECAST($C$8-(R96+U96),Инклинометрия!$B$2:$B$152,Инклинометрия!$A$2:$A$152)</f>
        <v>0</v>
      </c>
      <c r="AF96" s="107">
        <f>IF(V96=0,"-",FORECAST($C$8,Инклинометрия!$B$2:$B$152,Инклинометрия!$A$2:$A$152))</f>
        <v>1330</v>
      </c>
      <c r="AG96" s="107">
        <f>IF(V96=0,"-",FORECAST($C$8-V96,Инклинометрия!$B$2:$B$152,Инклинометрия!$A$2:$A$152))</f>
        <v>712.30670879206866</v>
      </c>
      <c r="AH96" s="107">
        <f>IF(W96=0,"-",FORECAST($C$8+W96,Инклинометрия!$B$2:$B$152,Инклинометрия!$A$2:$A$152))</f>
        <v>1332.6500918469226</v>
      </c>
      <c r="AI96" s="107">
        <f>IF(W96=0,"-",FORECAST($C$8,Инклинометрия!$B$2:$B$152,Инклинометрия!$A$2:$A$152))</f>
        <v>1330</v>
      </c>
      <c r="AK96" s="122">
        <f>2*PI()*$C$5*(AT95-AT94)/(LN(AN95/$K$11)*$K$10/$K$9+LN($K$12/AN95)*$K$10/$K$9)</f>
        <v>-6.9104711409055338E-8</v>
      </c>
      <c r="AL96" s="67">
        <f>AK96*(B96-B95)</f>
        <v>-1.3820942281811068E-6</v>
      </c>
      <c r="AM96" s="23">
        <f t="shared" si="17"/>
        <v>8.6796467414300749E-2</v>
      </c>
      <c r="AN96" s="26">
        <f>AN95+AK96*(B96-B95)/(2*PI()*$C$5*AN95*$K$13)</f>
        <v>0.15483724733665014</v>
      </c>
      <c r="AO96" s="87">
        <f t="shared" si="8"/>
        <v>150272.76186484034</v>
      </c>
      <c r="AP96" s="87">
        <f>IF(R96+U96&lt;$C$8,0,32*$L$23/$C$12^2*($K$10*R96+$K$8*U96)+32*$L$24/($C$14^2-$C$13^2)*($K$10*S96+$K$8*V96))</f>
        <v>48947.76186484033</v>
      </c>
      <c r="AQ96" s="66">
        <f>R96*$C$11*$C$9+U96*$C$11*$C$10</f>
        <v>14695380</v>
      </c>
      <c r="AR96" s="66">
        <f>S96*$C$11*$C$9+V96*$C$11*$C$10</f>
        <v>12709393.916234156</v>
      </c>
      <c r="AS96" s="87">
        <f>$C$11*(T96*$C$9+W96*$C$10)</f>
        <v>792188.73502625735</v>
      </c>
      <c r="AT96" s="45">
        <f t="shared" ref="AT96:AT159" si="22">SUM(AQ96,AS96,AO96)</f>
        <v>15637841.496891098</v>
      </c>
      <c r="AU96" s="75"/>
    </row>
    <row r="97" spans="2:47" ht="15" thickBot="1" x14ac:dyDescent="0.35">
      <c r="B97" s="41">
        <f t="shared" si="9"/>
        <v>1320</v>
      </c>
      <c r="C97" s="8">
        <f t="shared" si="10"/>
        <v>13.200000000000001</v>
      </c>
      <c r="D97" s="73">
        <f t="shared" si="18"/>
        <v>17.655000000000001</v>
      </c>
      <c r="E97" s="29">
        <f t="shared" si="15"/>
        <v>4372.2065532008719</v>
      </c>
      <c r="F97" s="29">
        <f t="shared" si="11"/>
        <v>66.245553836377198</v>
      </c>
      <c r="G97" s="29">
        <f t="shared" si="12"/>
        <v>88.603428256154487</v>
      </c>
      <c r="H97" s="17">
        <f t="shared" si="13"/>
        <v>5847.8262649061653</v>
      </c>
      <c r="I97" s="29">
        <f t="shared" ref="I97:I160" si="23">SQRT(2*$C$11*($C$10-$C$9)/$C$10)</f>
        <v>2.2250485660981263</v>
      </c>
      <c r="J97" s="29">
        <f t="shared" ref="J97:J160" si="24">SQRT(2*$C$11*G97)</f>
        <v>41.694115440739971</v>
      </c>
      <c r="K97" s="32">
        <f>IF((D96+L96+M96-AL96)/($C$21+$C$22)&gt;$C$8,$C$8,(D96+L96+M96-AL96)/($C$21+$C$22))</f>
        <v>1400</v>
      </c>
      <c r="L97" s="97">
        <f t="shared" si="19"/>
        <v>0</v>
      </c>
      <c r="M97" s="96">
        <f t="shared" si="20"/>
        <v>9.9118097257334519</v>
      </c>
      <c r="N97" s="98">
        <f t="shared" ref="N97:N160" si="25">T97*PI()*$C$14^2/4</f>
        <v>1.7178514723051459</v>
      </c>
      <c r="O97" s="100">
        <f t="shared" si="21"/>
        <v>4.2266987561397071</v>
      </c>
      <c r="P97" s="104">
        <f t="shared" ref="P97:P160" si="26">V97*$C$22</f>
        <v>8.9686908834431645</v>
      </c>
      <c r="Q97" s="102">
        <f t="shared" ref="Q97:Q160" si="27">W97*$C$23</f>
        <v>4.9294395339112319E-2</v>
      </c>
      <c r="R97" s="106">
        <f>IF(K97-H96&lt;0,0,K97-H96)</f>
        <v>0</v>
      </c>
      <c r="S97" s="106">
        <f>K97-V97</f>
        <v>734.96640281255725</v>
      </c>
      <c r="T97" s="106">
        <f>IF(R97&gt;0,$C$6-$C$8,IF($C$6-$C$8-W97&lt;0,0,$C$6-$C$8-W97))</f>
        <v>97.210507845352595</v>
      </c>
      <c r="U97" s="107">
        <f>IF(R97=0,IF(U96+(F97-AL97/$C$23)*$C$21/($C$21+$C$22)&gt;$C$8,$C$8,U96+F97*$C$21/($C$21+$C$22)),E97)</f>
        <v>1400</v>
      </c>
      <c r="V97" s="107">
        <f>IF(R97&gt;0,0,IF(V96+(F97-AL97/$C$23)*$C$21/($C$21+$C$22)&gt;$C$8,$C$8,IF(U97=$C$8,V96+(F97-AL97/$C$23)*$C$21/$C$22,V96+(F97-AL97/$C$23)*$C$21/($C$21+$C$22))))</f>
        <v>665.03359718744275</v>
      </c>
      <c r="W97" s="203">
        <f>IF(R97&gt;0,0,IF(W96+AL97/$C$23&gt;$F$23,$F$23,W96+AL97/$C$23))</f>
        <v>2.7894921546473999</v>
      </c>
      <c r="X97" s="105" t="str">
        <f>IF(R97=0,"-",FORECAST($C$8,Инклинометрия!$B$2:$B$152,Инклинометрия!$A$2:$A$152))</f>
        <v>-</v>
      </c>
      <c r="Y97" s="105" t="str">
        <f>IF(R97=0,"-",FORECAST($C$8-R97,Инклинометрия!$B$2:$B$152,Инклинометрия!$A$2:$A$152))</f>
        <v>-</v>
      </c>
      <c r="Z97" s="105">
        <f>IF(R97&gt;0,FORECAST($C$8,Инклинометрия!$B$2:$B$152,Инклинометрия!$A$2:$A$152),IF(V97=$C$8,"-",FORECAST($C$8-V97,Инклинометрия!$B$2:$B$152,Инклинометрия!$A$2:$A$152)))</f>
        <v>698.21808267192932</v>
      </c>
      <c r="AA97" s="105">
        <f>IF(S97=0,"-",FORECAST($C$8-(S97+V97),Инклинометрия!$B$2:$B$152,Инклинометрия!$A$2:$A$152))</f>
        <v>0</v>
      </c>
      <c r="AB97" s="105">
        <f>FORECAST($C$8+T97,Инклинометрия!$B$2:$B$152,Инклинометрия!$A$2:$A$152)</f>
        <v>1422.349982453085</v>
      </c>
      <c r="AC97" s="105">
        <f>IF(R97=0,FORECAST($C$6-T97,Инклинометрия!$B$2:$B$152,Инклинометрия!$A$2:$A$152),FORECAST($C$8,Инклинометрия!$B$2:$B$152,Инклинометрия!$A$2:$A$152))</f>
        <v>1332.650017546915</v>
      </c>
      <c r="AD97" s="107">
        <f>IF(R97=0,FORECAST($C$8,Инклинометрия!$B$2:$B$152,Инклинометрия!$A$2:$A$152),Y97)</f>
        <v>1330</v>
      </c>
      <c r="AE97" s="107">
        <f>FORECAST($C$8-(R97+U97),Инклинометрия!$B$2:$B$152,Инклинометрия!$A$2:$A$152)</f>
        <v>0</v>
      </c>
      <c r="AF97" s="107">
        <f>IF(V97=0,"-",FORECAST($C$8,Инклинометрия!$B$2:$B$152,Инклинометрия!$A$2:$A$152))</f>
        <v>1330</v>
      </c>
      <c r="AG97" s="107">
        <f>IF(V97=0,"-",FORECAST($C$8-V97,Инклинометрия!$B$2:$B$152,Инклинометрия!$A$2:$A$152))</f>
        <v>698.21808267192932</v>
      </c>
      <c r="AH97" s="107">
        <f>IF(W97=0,"-",FORECAST($C$8+W97,Инклинометрия!$B$2:$B$152,Инклинометрия!$A$2:$A$152))</f>
        <v>1332.650017546915</v>
      </c>
      <c r="AI97" s="107">
        <f>IF(W97=0,"-",FORECAST($C$8,Инклинометрия!$B$2:$B$152,Инклинометрия!$A$2:$A$152))</f>
        <v>1330</v>
      </c>
      <c r="AK97" s="122">
        <f t="shared" ref="AK97" si="28">2*PI()*$C$5*(AT96-AT95)/(LN(AN96/$K$11)*$K$10/$K$9+LN($K$12/AN96)*$K$10/$K$9)</f>
        <v>-6.9104711407559531E-8</v>
      </c>
      <c r="AL97" s="67">
        <f>AK97*(B97-B96)</f>
        <v>-1.3820942281511906E-6</v>
      </c>
      <c r="AM97" s="23">
        <f t="shared" si="17"/>
        <v>8.6795085320072601E-2</v>
      </c>
      <c r="AN97" s="26">
        <f>AN96+AK97*(B97-B96)/(2*PI()*$C$5*AN96*$K$13)</f>
        <v>0.15483653701942346</v>
      </c>
      <c r="AO97" s="87">
        <f t="shared" ref="AO97:AO160" si="29">101325+AP97</f>
        <v>150186.91737447493</v>
      </c>
      <c r="AP97" s="87">
        <f>IF(R97+U97&lt;$C$8,0,32*$L$23/$C$12^2*($K$10*R97+$K$8*U97)+32*$L$24/($C$14^2-$C$13^2)*($K$10*S97+$K$8*V97))</f>
        <v>48861.917374474928</v>
      </c>
      <c r="AQ97" s="66">
        <f>R97*$C$11*$C$9+U97*$C$11*$C$10</f>
        <v>14695380</v>
      </c>
      <c r="AR97" s="66">
        <f>S97*$C$11*$C$9+V97*$C$11*$C$10</f>
        <v>12748674.488870379</v>
      </c>
      <c r="AS97" s="87">
        <f>$C$11*(T97*$C$9+W97*$C$10)</f>
        <v>792188.52787001454</v>
      </c>
      <c r="AT97" s="45">
        <f t="shared" si="22"/>
        <v>15637755.445244489</v>
      </c>
      <c r="AU97" s="75"/>
    </row>
    <row r="98" spans="2:47" ht="15" thickBot="1" x14ac:dyDescent="0.35">
      <c r="B98" s="41">
        <f t="shared" ref="B98:B161" si="30">B97+$C$26</f>
        <v>1340</v>
      </c>
      <c r="C98" s="8">
        <f t="shared" ref="C98:C161" si="31">$C$16*B98</f>
        <v>13.4</v>
      </c>
      <c r="D98" s="73">
        <f t="shared" si="18"/>
        <v>17.922499999999999</v>
      </c>
      <c r="E98" s="29">
        <f t="shared" si="15"/>
        <v>4438.4521070372484</v>
      </c>
      <c r="F98" s="29">
        <f t="shared" ref="F98:F161" si="32">IF(J97*(B98-B97)&gt;F97/2,4*(C98-C97)/PI()/$C$12^2,J97*(B98-B97)+4*(C98-C97)/PI()/$C$12^2)</f>
        <v>66.245553836376601</v>
      </c>
      <c r="G98" s="29">
        <f t="shared" ref="G98:G161" si="33">F98*$C$10/$C$9</f>
        <v>88.603428256153705</v>
      </c>
      <c r="H98" s="17">
        <f t="shared" ref="H98:H161" si="34">H97+G98</f>
        <v>5936.4296931623194</v>
      </c>
      <c r="I98" s="29">
        <f t="shared" si="23"/>
        <v>2.2250485660981263</v>
      </c>
      <c r="J98" s="29">
        <f t="shared" si="24"/>
        <v>41.694115440739786</v>
      </c>
      <c r="K98" s="32">
        <f>IF((D97+L97+M97-AL97)/($C$21+$C$22)&gt;$C$8,$C$8,(D97+L97+M97-AL97)/($C$21+$C$22))</f>
        <v>1400</v>
      </c>
      <c r="L98" s="97">
        <f t="shared" si="19"/>
        <v>0</v>
      </c>
      <c r="M98" s="96">
        <f t="shared" si="20"/>
        <v>9.7118094896103333</v>
      </c>
      <c r="N98" s="98">
        <f t="shared" si="25"/>
        <v>1.7178528543993743</v>
      </c>
      <c r="O98" s="100">
        <f t="shared" si="21"/>
        <v>4.2266987561397071</v>
      </c>
      <c r="P98" s="104">
        <f t="shared" si="26"/>
        <v>9.168691119566283</v>
      </c>
      <c r="Q98" s="102">
        <f t="shared" si="27"/>
        <v>4.9293013244884144E-2</v>
      </c>
      <c r="R98" s="106">
        <f>IF(K98-H97&lt;0,0,K98-H97)</f>
        <v>0</v>
      </c>
      <c r="S98" s="106">
        <f>K98-V98</f>
        <v>720.13627005451599</v>
      </c>
      <c r="T98" s="106">
        <f>IF(R98&gt;0,$C$6-$C$8,IF($C$6-$C$8-W98&lt;0,0,$C$6-$C$8-W98))</f>
        <v>97.210586055887077</v>
      </c>
      <c r="U98" s="107">
        <f>IF(R98=0,IF(U97+(F98-AL98/$C$23)*$C$21/($C$21+$C$22)&gt;$C$8,$C$8,U97+F98*$C$21/($C$21+$C$22)),E98)</f>
        <v>1400</v>
      </c>
      <c r="V98" s="107">
        <f>IF(R98&gt;0,0,IF(V97+(F98-AL98/$C$23)*$C$21/($C$21+$C$22)&gt;$C$8,$C$8,IF(U98=$C$8,V97+(F98-AL98/$C$23)*$C$21/$C$22,V97+(F98-AL98/$C$23)*$C$21/($C$21+$C$22))))</f>
        <v>679.86372994548401</v>
      </c>
      <c r="W98" s="203">
        <f>IF(R98&gt;0,0,IF(W97+AL98/$C$23&gt;$F$23,$F$23,W97+AL98/$C$23))</f>
        <v>2.7894139441129169</v>
      </c>
      <c r="X98" s="105" t="str">
        <f>IF(R98=0,"-",FORECAST($C$8,Инклинометрия!$B$2:$B$152,Инклинометрия!$A$2:$A$152))</f>
        <v>-</v>
      </c>
      <c r="Y98" s="105" t="str">
        <f>IF(R98=0,"-",FORECAST($C$8-R98,Инклинометрия!$B$2:$B$152,Инклинометрия!$A$2:$A$152))</f>
        <v>-</v>
      </c>
      <c r="Z98" s="105">
        <f>IF(R98&gt;0,FORECAST($C$8,Инклинометрия!$B$2:$B$152,Инклинометрия!$A$2:$A$152),IF(V98=$C$8,"-",FORECAST($C$8-V98,Инклинометрия!$B$2:$B$152,Инклинометрия!$A$2:$A$152)))</f>
        <v>684.12945655179021</v>
      </c>
      <c r="AA98" s="105">
        <f>IF(S98=0,"-",FORECAST($C$8-(S98+V98),Инклинометрия!$B$2:$B$152,Инклинометрия!$A$2:$A$152))</f>
        <v>0</v>
      </c>
      <c r="AB98" s="105">
        <f>FORECAST($C$8+T98,Инклинометрия!$B$2:$B$152,Инклинометрия!$A$2:$A$152)</f>
        <v>1422.3500567530925</v>
      </c>
      <c r="AC98" s="105">
        <f>IF(R98=0,FORECAST($C$6-T98,Инклинометрия!$B$2:$B$152,Инклинометрия!$A$2:$A$152),FORECAST($C$8,Инклинометрия!$B$2:$B$152,Инклинометрия!$A$2:$A$152))</f>
        <v>1332.6499432469072</v>
      </c>
      <c r="AD98" s="107">
        <f>IF(R98=0,FORECAST($C$8,Инклинометрия!$B$2:$B$152,Инклинометрия!$A$2:$A$152),Y98)</f>
        <v>1330</v>
      </c>
      <c r="AE98" s="107">
        <f>FORECAST($C$8-(R98+U98),Инклинометрия!$B$2:$B$152,Инклинометрия!$A$2:$A$152)</f>
        <v>0</v>
      </c>
      <c r="AF98" s="107">
        <f>IF(V98=0,"-",FORECAST($C$8,Инклинометрия!$B$2:$B$152,Инклинометрия!$A$2:$A$152))</f>
        <v>1330</v>
      </c>
      <c r="AG98" s="107">
        <f>IF(V98=0,"-",FORECAST($C$8-V98,Инклинометрия!$B$2:$B$152,Инклинометрия!$A$2:$A$152))</f>
        <v>684.12945655179021</v>
      </c>
      <c r="AH98" s="107">
        <f>IF(W98=0,"-",FORECAST($C$8+W98,Инклинометрия!$B$2:$B$152,Инклинометрия!$A$2:$A$152))</f>
        <v>1332.6499432469072</v>
      </c>
      <c r="AI98" s="107">
        <f>IF(W98=0,"-",FORECAST($C$8,Инклинометрия!$B$2:$B$152,Инклинометрия!$A$2:$A$152))</f>
        <v>1330</v>
      </c>
      <c r="AK98" s="122">
        <f t="shared" ref="AK98:AK161" si="35">2*PI()*$C$5*(AT97-AT96)/(LN(AN97/$K$11)*$K$10/$K$9+LN($K$12/AN97)*$K$10/$K$9)</f>
        <v>-6.9104711409055338E-8</v>
      </c>
      <c r="AL98" s="67">
        <f>AK98*(B98-B97)</f>
        <v>-1.3820942281811068E-6</v>
      </c>
      <c r="AM98" s="23">
        <f t="shared" si="17"/>
        <v>8.6793703225844426E-2</v>
      </c>
      <c r="AN98" s="26">
        <f>AN97+AK98*(B98-B97)/(2*PI()*$C$5*AN97*$K$13)</f>
        <v>0.15483582669893817</v>
      </c>
      <c r="AO98" s="87">
        <f t="shared" si="29"/>
        <v>150101.07288410954</v>
      </c>
      <c r="AP98" s="87">
        <f>IF(R98+U98&lt;$C$8,0,32*$L$23/$C$12^2*($K$10*R98+$K$8*U98)+32*$L$24/($C$14^2-$C$13^2)*($K$10*S98+$K$8*V98))</f>
        <v>48776.072884109533</v>
      </c>
      <c r="AQ98" s="66">
        <f>R98*$C$11*$C$9+U98*$C$11*$C$10</f>
        <v>14695380</v>
      </c>
      <c r="AR98" s="66">
        <f>S98*$C$11*$C$9+V98*$C$11*$C$10</f>
        <v>12787955.061506605</v>
      </c>
      <c r="AS98" s="87">
        <f>$C$11*(T98*$C$9+W98*$C$10)</f>
        <v>792188.32071377186</v>
      </c>
      <c r="AT98" s="45">
        <f t="shared" si="22"/>
        <v>15637669.39359788</v>
      </c>
      <c r="AU98" s="75"/>
    </row>
    <row r="99" spans="2:47" ht="15" thickBot="1" x14ac:dyDescent="0.35">
      <c r="B99" s="41">
        <f t="shared" si="30"/>
        <v>1360</v>
      </c>
      <c r="C99" s="8">
        <f t="shared" si="31"/>
        <v>13.6</v>
      </c>
      <c r="D99" s="73">
        <f t="shared" si="18"/>
        <v>18.190000000000001</v>
      </c>
      <c r="E99" s="29">
        <f t="shared" ref="E99:E162" si="36">C99/PI()/($C$12/2)^2</f>
        <v>4504.697660873625</v>
      </c>
      <c r="F99" s="29">
        <f t="shared" si="32"/>
        <v>66.245553836376601</v>
      </c>
      <c r="G99" s="29">
        <f t="shared" si="33"/>
        <v>88.603428256153705</v>
      </c>
      <c r="H99" s="17">
        <f t="shared" si="34"/>
        <v>6025.0331214184735</v>
      </c>
      <c r="I99" s="29">
        <f t="shared" si="23"/>
        <v>2.2250485660981263</v>
      </c>
      <c r="J99" s="29">
        <f t="shared" si="24"/>
        <v>41.694115440739786</v>
      </c>
      <c r="K99" s="32">
        <f>IF((D98+L98+M98-AL98)/($C$21+$C$22)&gt;$C$8,$C$8,(D98+L98+M98-AL98)/($C$21+$C$22))</f>
        <v>1400</v>
      </c>
      <c r="L99" s="97">
        <f t="shared" si="19"/>
        <v>0</v>
      </c>
      <c r="M99" s="96">
        <f t="shared" si="20"/>
        <v>9.511809253487213</v>
      </c>
      <c r="N99" s="98">
        <f t="shared" si="25"/>
        <v>1.7178542364936025</v>
      </c>
      <c r="O99" s="100">
        <f t="shared" si="21"/>
        <v>4.2266987561397071</v>
      </c>
      <c r="P99" s="104">
        <f t="shared" si="26"/>
        <v>9.3686913556894034</v>
      </c>
      <c r="Q99" s="102">
        <f t="shared" si="27"/>
        <v>4.9291631150655962E-2</v>
      </c>
      <c r="R99" s="106">
        <f>IF(K99-H98&lt;0,0,K99-H98)</f>
        <v>0</v>
      </c>
      <c r="S99" s="106">
        <f>K99-V99</f>
        <v>705.30613729647473</v>
      </c>
      <c r="T99" s="106">
        <f>IF(R99&gt;0,$C$6-$C$8,IF($C$6-$C$8-W99&lt;0,0,$C$6-$C$8-W99))</f>
        <v>97.21066426642156</v>
      </c>
      <c r="U99" s="107">
        <f>IF(R99=0,IF(U98+(F99-AL99/$C$23)*$C$21/($C$21+$C$22)&gt;$C$8,$C$8,U98+F99*$C$21/($C$21+$C$22)),E99)</f>
        <v>1400</v>
      </c>
      <c r="V99" s="107">
        <f>IF(R99&gt;0,0,IF(V98+(F99-AL99/$C$23)*$C$21/($C$21+$C$22)&gt;$C$8,$C$8,IF(U99=$C$8,V98+(F99-AL99/$C$23)*$C$21/$C$22,V98+(F99-AL99/$C$23)*$C$21/($C$21+$C$22))))</f>
        <v>694.69386270352527</v>
      </c>
      <c r="W99" s="203">
        <f>IF(R99&gt;0,0,IF(W98+AL99/$C$23&gt;$F$23,$F$23,W98+AL99/$C$23))</f>
        <v>2.7893357335784339</v>
      </c>
      <c r="X99" s="105" t="str">
        <f>IF(R99=0,"-",FORECAST($C$8,Инклинометрия!$B$2:$B$152,Инклинометрия!$A$2:$A$152))</f>
        <v>-</v>
      </c>
      <c r="Y99" s="105" t="str">
        <f>IF(R99=0,"-",FORECAST($C$8-R99,Инклинометрия!$B$2:$B$152,Инклинометрия!$A$2:$A$152))</f>
        <v>-</v>
      </c>
      <c r="Z99" s="105">
        <f>IF(R99&gt;0,FORECAST($C$8,Инклинометрия!$B$2:$B$152,Инклинометрия!$A$2:$A$152),IF(V99=$C$8,"-",FORECAST($C$8-V99,Инклинометрия!$B$2:$B$152,Инклинометрия!$A$2:$A$152)))</f>
        <v>670.04083043165099</v>
      </c>
      <c r="AA99" s="105">
        <f>IF(S99=0,"-",FORECAST($C$8-(S99+V99),Инклинометрия!$B$2:$B$152,Инклинометрия!$A$2:$A$152))</f>
        <v>0</v>
      </c>
      <c r="AB99" s="105">
        <f>FORECAST($C$8+T99,Инклинометрия!$B$2:$B$152,Инклинометрия!$A$2:$A$152)</f>
        <v>1422.3501310531005</v>
      </c>
      <c r="AC99" s="105">
        <f>IF(R99=0,FORECAST($C$6-T99,Инклинометрия!$B$2:$B$152,Инклинометрия!$A$2:$A$152),FORECAST($C$8,Инклинометрия!$B$2:$B$152,Инклинометрия!$A$2:$A$152))</f>
        <v>1332.6498689468995</v>
      </c>
      <c r="AD99" s="107">
        <f>IF(R99=0,FORECAST($C$8,Инклинометрия!$B$2:$B$152,Инклинометрия!$A$2:$A$152),Y99)</f>
        <v>1330</v>
      </c>
      <c r="AE99" s="107">
        <f>FORECAST($C$8-(R99+U99),Инклинометрия!$B$2:$B$152,Инклинометрия!$A$2:$A$152)</f>
        <v>0</v>
      </c>
      <c r="AF99" s="107">
        <f>IF(V99=0,"-",FORECAST($C$8,Инклинометрия!$B$2:$B$152,Инклинометрия!$A$2:$A$152))</f>
        <v>1330</v>
      </c>
      <c r="AG99" s="107">
        <f>IF(V99=0,"-",FORECAST($C$8-V99,Инклинометрия!$B$2:$B$152,Инклинометрия!$A$2:$A$152))</f>
        <v>670.04083043165099</v>
      </c>
      <c r="AH99" s="107">
        <f>IF(W99=0,"-",FORECAST($C$8+W99,Инклинометрия!$B$2:$B$152,Инклинометрия!$A$2:$A$152))</f>
        <v>1332.6498689468995</v>
      </c>
      <c r="AI99" s="107">
        <f>IF(W99=0,"-",FORECAST($C$8,Инклинометрия!$B$2:$B$152,Инклинометрия!$A$2:$A$152))</f>
        <v>1330</v>
      </c>
      <c r="AK99" s="122">
        <f t="shared" si="35"/>
        <v>-6.9104711409055338E-8</v>
      </c>
      <c r="AL99" s="67">
        <f>AK99*(B99-B98)</f>
        <v>-1.3820942281811068E-6</v>
      </c>
      <c r="AM99" s="23">
        <f t="shared" si="17"/>
        <v>8.6792321131616251E-2</v>
      </c>
      <c r="AN99" s="26">
        <f>AN98+AK99*(B99-B98)/(2*PI()*$C$5*AN98*$K$13)</f>
        <v>0.15483511637519423</v>
      </c>
      <c r="AO99" s="87">
        <f t="shared" si="29"/>
        <v>150015.22839374412</v>
      </c>
      <c r="AP99" s="87">
        <f>IF(R99+U99&lt;$C$8,0,32*$L$23/$C$12^2*($K$10*R99+$K$8*U99)+32*$L$24/($C$14^2-$C$13^2)*($K$10*S99+$K$8*V99))</f>
        <v>48690.228393744132</v>
      </c>
      <c r="AQ99" s="66">
        <f>R99*$C$11*$C$9+U99*$C$11*$C$10</f>
        <v>14695380</v>
      </c>
      <c r="AR99" s="66">
        <f>S99*$C$11*$C$9+V99*$C$11*$C$10</f>
        <v>12827235.634142827</v>
      </c>
      <c r="AS99" s="87">
        <f>$C$11*(T99*$C$9+W99*$C$10)</f>
        <v>792188.11355752905</v>
      </c>
      <c r="AT99" s="45">
        <f t="shared" si="22"/>
        <v>15637583.341951273</v>
      </c>
      <c r="AU99" s="75"/>
    </row>
    <row r="100" spans="2:47" ht="15" thickBot="1" x14ac:dyDescent="0.35">
      <c r="B100" s="41">
        <f t="shared" si="30"/>
        <v>1380</v>
      </c>
      <c r="C100" s="8">
        <f t="shared" si="31"/>
        <v>13.8</v>
      </c>
      <c r="D100" s="73">
        <f t="shared" si="18"/>
        <v>18.4575</v>
      </c>
      <c r="E100" s="29">
        <f t="shared" si="36"/>
        <v>4570.9432147100024</v>
      </c>
      <c r="F100" s="29">
        <f t="shared" si="32"/>
        <v>66.245553836377198</v>
      </c>
      <c r="G100" s="29">
        <f t="shared" si="33"/>
        <v>88.603428256154487</v>
      </c>
      <c r="H100" s="17">
        <f t="shared" si="34"/>
        <v>6113.6365496746275</v>
      </c>
      <c r="I100" s="29">
        <f t="shared" si="23"/>
        <v>2.2250485660981263</v>
      </c>
      <c r="J100" s="29">
        <f t="shared" si="24"/>
        <v>41.694115440739971</v>
      </c>
      <c r="K100" s="32">
        <f>IF((D99+L99+M99-AL99)/($C$21+$C$22)&gt;$C$8,$C$8,(D99+L99+M99-AL99)/($C$21+$C$22))</f>
        <v>1400</v>
      </c>
      <c r="L100" s="97">
        <f t="shared" si="19"/>
        <v>0</v>
      </c>
      <c r="M100" s="96">
        <f t="shared" si="20"/>
        <v>9.3118090173640908</v>
      </c>
      <c r="N100" s="98">
        <f t="shared" si="25"/>
        <v>1.7178556185878306</v>
      </c>
      <c r="O100" s="100">
        <f t="shared" si="21"/>
        <v>4.2266987561397071</v>
      </c>
      <c r="P100" s="104">
        <f t="shared" si="26"/>
        <v>9.5686915918125255</v>
      </c>
      <c r="Q100" s="102">
        <f t="shared" si="27"/>
        <v>4.9290249056427808E-2</v>
      </c>
      <c r="R100" s="106">
        <f>IF(K100-H99&lt;0,0,K100-H99)</f>
        <v>0</v>
      </c>
      <c r="S100" s="106">
        <f>K100-V100</f>
        <v>690.47600453843336</v>
      </c>
      <c r="T100" s="106">
        <f>IF(R100&gt;0,$C$6-$C$8,IF($C$6-$C$8-W100&lt;0,0,$C$6-$C$8-W100))</f>
        <v>97.210742476956042</v>
      </c>
      <c r="U100" s="107">
        <f>IF(R100=0,IF(U99+(F100-AL100/$C$23)*$C$21/($C$21+$C$22)&gt;$C$8,$C$8,U99+F100*$C$21/($C$21+$C$22)),E100)</f>
        <v>1400</v>
      </c>
      <c r="V100" s="107">
        <f>IF(R100&gt;0,0,IF(V99+(F100-AL100/$C$23)*$C$21/($C$21+$C$22)&gt;$C$8,$C$8,IF(U100=$C$8,V99+(F100-AL100/$C$23)*$C$21/$C$22,V99+(F100-AL100/$C$23)*$C$21/($C$21+$C$22))))</f>
        <v>709.52399546156664</v>
      </c>
      <c r="W100" s="203">
        <f>IF(R100&gt;0,0,IF(W99+AL100/$C$23&gt;$F$23,$F$23,W99+AL100/$C$23))</f>
        <v>2.7892575230439522</v>
      </c>
      <c r="X100" s="105" t="str">
        <f>IF(R100=0,"-",FORECAST($C$8,Инклинометрия!$B$2:$B$152,Инклинометрия!$A$2:$A$152))</f>
        <v>-</v>
      </c>
      <c r="Y100" s="105" t="str">
        <f>IF(R100=0,"-",FORECAST($C$8-R100,Инклинометрия!$B$2:$B$152,Инклинометрия!$A$2:$A$152))</f>
        <v>-</v>
      </c>
      <c r="Z100" s="105">
        <f>IF(R100&gt;0,FORECAST($C$8,Инклинометрия!$B$2:$B$152,Инклинометрия!$A$2:$A$152),IF(V100=$C$8,"-",FORECAST($C$8-V100,Инклинометрия!$B$2:$B$152,Инклинометрия!$A$2:$A$152)))</f>
        <v>655.95220431151165</v>
      </c>
      <c r="AA100" s="105">
        <f>IF(S100=0,"-",FORECAST($C$8-(S100+V100),Инклинометрия!$B$2:$B$152,Инклинометрия!$A$2:$A$152))</f>
        <v>0</v>
      </c>
      <c r="AB100" s="105">
        <f>FORECAST($C$8+T100,Инклинометрия!$B$2:$B$152,Инклинометрия!$A$2:$A$152)</f>
        <v>1422.3502053531081</v>
      </c>
      <c r="AC100" s="105">
        <f>IF(R100=0,FORECAST($C$6-T100,Инклинометрия!$B$2:$B$152,Инклинометрия!$A$2:$A$152),FORECAST($C$8,Инклинометрия!$B$2:$B$152,Инклинометрия!$A$2:$A$152))</f>
        <v>1332.6497946468917</v>
      </c>
      <c r="AD100" s="107">
        <f>IF(R100=0,FORECAST($C$8,Инклинометрия!$B$2:$B$152,Инклинометрия!$A$2:$A$152),Y100)</f>
        <v>1330</v>
      </c>
      <c r="AE100" s="107">
        <f>FORECAST($C$8-(R100+U100),Инклинометрия!$B$2:$B$152,Инклинометрия!$A$2:$A$152)</f>
        <v>0</v>
      </c>
      <c r="AF100" s="107">
        <f>IF(V100=0,"-",FORECAST($C$8,Инклинометрия!$B$2:$B$152,Инклинометрия!$A$2:$A$152))</f>
        <v>1330</v>
      </c>
      <c r="AG100" s="107">
        <f>IF(V100=0,"-",FORECAST($C$8-V100,Инклинометрия!$B$2:$B$152,Инклинометрия!$A$2:$A$152))</f>
        <v>655.95220431151165</v>
      </c>
      <c r="AH100" s="107">
        <f>IF(W100=0,"-",FORECAST($C$8+W100,Инклинометрия!$B$2:$B$152,Инклинометрия!$A$2:$A$152))</f>
        <v>1332.6497946468917</v>
      </c>
      <c r="AI100" s="107">
        <f>IF(W100=0,"-",FORECAST($C$8,Инклинометрия!$B$2:$B$152,Инклинометрия!$A$2:$A$152))</f>
        <v>1330</v>
      </c>
      <c r="AK100" s="122">
        <f t="shared" si="35"/>
        <v>-6.9104711407559517E-8</v>
      </c>
      <c r="AL100" s="67">
        <f>AK100*(B100-B99)</f>
        <v>-1.3820942281511904E-6</v>
      </c>
      <c r="AM100" s="23">
        <f t="shared" si="17"/>
        <v>8.6790939037388104E-2</v>
      </c>
      <c r="AN100" s="26">
        <f>AN99+AK100*(B100-B99)/(2*PI()*$C$5*AN99*$K$13)</f>
        <v>0.15483440604819163</v>
      </c>
      <c r="AO100" s="87">
        <f t="shared" si="29"/>
        <v>149929.38390337874</v>
      </c>
      <c r="AP100" s="87">
        <f>IF(R100+U100&lt;$C$8,0,32*$L$23/$C$12^2*($K$10*R100+$K$8*U100)+32*$L$24/($C$14^2-$C$13^2)*($K$10*S100+$K$8*V100))</f>
        <v>48604.38390337873</v>
      </c>
      <c r="AQ100" s="66">
        <f>R100*$C$11*$C$9+U100*$C$11*$C$10</f>
        <v>14695380</v>
      </c>
      <c r="AR100" s="66">
        <f>S100*$C$11*$C$9+V100*$C$11*$C$10</f>
        <v>12866516.206779052</v>
      </c>
      <c r="AS100" s="87">
        <f>$C$11*(T100*$C$9+W100*$C$10)</f>
        <v>792187.90640128648</v>
      </c>
      <c r="AT100" s="45">
        <f t="shared" si="22"/>
        <v>15637497.290304665</v>
      </c>
      <c r="AU100" s="75"/>
    </row>
    <row r="101" spans="2:47" ht="15" thickBot="1" x14ac:dyDescent="0.35">
      <c r="B101" s="41">
        <f t="shared" si="30"/>
        <v>1400</v>
      </c>
      <c r="C101" s="8">
        <f t="shared" si="31"/>
        <v>14</v>
      </c>
      <c r="D101" s="73">
        <f t="shared" si="18"/>
        <v>18.725000000000001</v>
      </c>
      <c r="E101" s="29">
        <f t="shared" si="36"/>
        <v>4637.1887685463789</v>
      </c>
      <c r="F101" s="29">
        <f t="shared" si="32"/>
        <v>66.245553836376601</v>
      </c>
      <c r="G101" s="29">
        <f t="shared" si="33"/>
        <v>88.603428256153705</v>
      </c>
      <c r="H101" s="17">
        <f t="shared" si="34"/>
        <v>6202.2399779307816</v>
      </c>
      <c r="I101" s="29">
        <f t="shared" si="23"/>
        <v>2.2250485660981263</v>
      </c>
      <c r="J101" s="29">
        <f t="shared" si="24"/>
        <v>41.694115440739786</v>
      </c>
      <c r="K101" s="32">
        <f>IF((D100+L100+M100-AL100)/($C$21+$C$22)&gt;$C$8,$C$8,(D100+L100+M100-AL100)/($C$21+$C$22))</f>
        <v>1400</v>
      </c>
      <c r="L101" s="97">
        <f t="shared" si="19"/>
        <v>0</v>
      </c>
      <c r="M101" s="96">
        <f t="shared" si="20"/>
        <v>9.1118087812409723</v>
      </c>
      <c r="N101" s="98">
        <f t="shared" si="25"/>
        <v>1.7178570006820588</v>
      </c>
      <c r="O101" s="100">
        <f t="shared" si="21"/>
        <v>4.2266987561397071</v>
      </c>
      <c r="P101" s="104">
        <f t="shared" si="26"/>
        <v>9.7686918279356458</v>
      </c>
      <c r="Q101" s="102">
        <f t="shared" si="27"/>
        <v>4.9288866962199633E-2</v>
      </c>
      <c r="R101" s="106">
        <f>IF(K101-H100&lt;0,0,K101-H100)</f>
        <v>0</v>
      </c>
      <c r="S101" s="106">
        <f>K101-V101</f>
        <v>675.6458717803921</v>
      </c>
      <c r="T101" s="106">
        <f>IF(R101&gt;0,$C$6-$C$8,IF($C$6-$C$8-W101&lt;0,0,$C$6-$C$8-W101))</f>
        <v>97.210820687490525</v>
      </c>
      <c r="U101" s="107">
        <f>IF(R101=0,IF(U100+(F101-AL101/$C$23)*$C$21/($C$21+$C$22)&gt;$C$8,$C$8,U100+F101*$C$21/($C$21+$C$22)),E101)</f>
        <v>1400</v>
      </c>
      <c r="V101" s="107">
        <f>IF(R101&gt;0,0,IF(V100+(F101-AL101/$C$23)*$C$21/($C$21+$C$22)&gt;$C$8,$C$8,IF(U101=$C$8,V100+(F101-AL101/$C$23)*$C$21/$C$22,V100+(F101-AL101/$C$23)*$C$21/($C$21+$C$22))))</f>
        <v>724.3541282196079</v>
      </c>
      <c r="W101" s="203">
        <f>IF(R101&gt;0,0,IF(W100+AL101/$C$23&gt;$F$23,$F$23,W100+AL101/$C$23))</f>
        <v>2.7891793125094693</v>
      </c>
      <c r="X101" s="105" t="str">
        <f>IF(R101=0,"-",FORECAST($C$8,Инклинометрия!$B$2:$B$152,Инклинометрия!$A$2:$A$152))</f>
        <v>-</v>
      </c>
      <c r="Y101" s="105" t="str">
        <f>IF(R101=0,"-",FORECAST($C$8-R101,Инклинометрия!$B$2:$B$152,Инклинометрия!$A$2:$A$152))</f>
        <v>-</v>
      </c>
      <c r="Z101" s="105">
        <f>IF(R101&gt;0,FORECAST($C$8,Инклинометрия!$B$2:$B$152,Инклинометрия!$A$2:$A$152),IF(V101=$C$8,"-",FORECAST($C$8-V101,Инклинометрия!$B$2:$B$152,Инклинометрия!$A$2:$A$152)))</f>
        <v>641.86357819137243</v>
      </c>
      <c r="AA101" s="105">
        <f>IF(S101=0,"-",FORECAST($C$8-(S101+V101),Инклинометрия!$B$2:$B$152,Инклинометрия!$A$2:$A$152))</f>
        <v>0</v>
      </c>
      <c r="AB101" s="105">
        <f>FORECAST($C$8+T101,Инклинометрия!$B$2:$B$152,Инклинометрия!$A$2:$A$152)</f>
        <v>1422.3502796531159</v>
      </c>
      <c r="AC101" s="105">
        <f>IF(R101=0,FORECAST($C$6-T101,Инклинометрия!$B$2:$B$152,Инклинометрия!$A$2:$A$152),FORECAST($C$8,Инклинометрия!$B$2:$B$152,Инклинометрия!$A$2:$A$152))</f>
        <v>1332.6497203468839</v>
      </c>
      <c r="AD101" s="107">
        <f>IF(R101=0,FORECAST($C$8,Инклинометрия!$B$2:$B$152,Инклинометрия!$A$2:$A$152),Y101)</f>
        <v>1330</v>
      </c>
      <c r="AE101" s="107">
        <f>FORECAST($C$8-(R101+U101),Инклинометрия!$B$2:$B$152,Инклинометрия!$A$2:$A$152)</f>
        <v>0</v>
      </c>
      <c r="AF101" s="107">
        <f>IF(V101=0,"-",FORECAST($C$8,Инклинометрия!$B$2:$B$152,Инклинометрия!$A$2:$A$152))</f>
        <v>1330</v>
      </c>
      <c r="AG101" s="107">
        <f>IF(V101=0,"-",FORECAST($C$8-V101,Инклинометрия!$B$2:$B$152,Инклинометрия!$A$2:$A$152))</f>
        <v>641.86357819137243</v>
      </c>
      <c r="AH101" s="107">
        <f>IF(W101=0,"-",FORECAST($C$8+W101,Инклинометрия!$B$2:$B$152,Инклинометрия!$A$2:$A$152))</f>
        <v>1332.6497203468839</v>
      </c>
      <c r="AI101" s="107">
        <f>IF(W101=0,"-",FORECAST($C$8,Инклинометрия!$B$2:$B$152,Инклинометрия!$A$2:$A$152))</f>
        <v>1330</v>
      </c>
      <c r="AK101" s="122">
        <f t="shared" si="35"/>
        <v>-6.9104711409055351E-8</v>
      </c>
      <c r="AL101" s="67">
        <f>AK101*(B101-B100)</f>
        <v>-1.382094228181107E-6</v>
      </c>
      <c r="AM101" s="23">
        <f t="shared" si="17"/>
        <v>8.6789556943159929E-2</v>
      </c>
      <c r="AN101" s="26">
        <f>AN100+AK101*(B101-B100)/(2*PI()*$C$5*AN100*$K$13)</f>
        <v>0.15483369571793026</v>
      </c>
      <c r="AO101" s="87">
        <f t="shared" si="29"/>
        <v>149843.53941301332</v>
      </c>
      <c r="AP101" s="87">
        <f>IF(R101+U101&lt;$C$8,0,32*$L$23/$C$12^2*($K$10*R101+$K$8*U101)+32*$L$24/($C$14^2-$C$13^2)*($K$10*S101+$K$8*V101))</f>
        <v>48518.539413013328</v>
      </c>
      <c r="AQ101" s="66">
        <f>R101*$C$11*$C$9+U101*$C$11*$C$10</f>
        <v>14695380</v>
      </c>
      <c r="AR101" s="66">
        <f>S101*$C$11*$C$9+V101*$C$11*$C$10</f>
        <v>12905796.779415276</v>
      </c>
      <c r="AS101" s="87">
        <f>$C$11*(T101*$C$9+W101*$C$10)</f>
        <v>792187.6992450438</v>
      </c>
      <c r="AT101" s="45">
        <f t="shared" si="22"/>
        <v>15637411.238658056</v>
      </c>
      <c r="AU101" s="75"/>
    </row>
    <row r="102" spans="2:47" ht="15" thickBot="1" x14ac:dyDescent="0.35">
      <c r="B102" s="41">
        <f t="shared" si="30"/>
        <v>1420</v>
      </c>
      <c r="C102" s="8">
        <f t="shared" si="31"/>
        <v>14.200000000000001</v>
      </c>
      <c r="D102" s="73">
        <f t="shared" si="18"/>
        <v>18.992500000000003</v>
      </c>
      <c r="E102" s="29">
        <f t="shared" si="36"/>
        <v>4703.4343223827555</v>
      </c>
      <c r="F102" s="29">
        <f t="shared" si="32"/>
        <v>66.245553836377198</v>
      </c>
      <c r="G102" s="29">
        <f t="shared" si="33"/>
        <v>88.603428256154487</v>
      </c>
      <c r="H102" s="17">
        <f t="shared" si="34"/>
        <v>6290.8434061869357</v>
      </c>
      <c r="I102" s="29">
        <f t="shared" si="23"/>
        <v>2.2250485660981263</v>
      </c>
      <c r="J102" s="29">
        <f t="shared" si="24"/>
        <v>41.694115440739971</v>
      </c>
      <c r="K102" s="32">
        <f>IF((D101+L101+M101-AL101)/($C$21+$C$22)&gt;$C$8,$C$8,(D101+L101+M101-AL101)/($C$21+$C$22))</f>
        <v>1400</v>
      </c>
      <c r="L102" s="97">
        <f t="shared" si="19"/>
        <v>0</v>
      </c>
      <c r="M102" s="96">
        <f t="shared" si="20"/>
        <v>8.9118085451178484</v>
      </c>
      <c r="N102" s="98">
        <f t="shared" si="25"/>
        <v>1.717858382776287</v>
      </c>
      <c r="O102" s="100">
        <f t="shared" si="21"/>
        <v>4.2266987561397071</v>
      </c>
      <c r="P102" s="104">
        <f t="shared" si="26"/>
        <v>9.9686920640587662</v>
      </c>
      <c r="Q102" s="102">
        <f t="shared" si="27"/>
        <v>4.9287484867971451E-2</v>
      </c>
      <c r="R102" s="106">
        <f>IF(K102-H101&lt;0,0,K102-H101)</f>
        <v>0</v>
      </c>
      <c r="S102" s="106">
        <f>K102-V102</f>
        <v>660.81573902235073</v>
      </c>
      <c r="T102" s="106">
        <f>IF(R102&gt;0,$C$6-$C$8,IF($C$6-$C$8-W102&lt;0,0,$C$6-$C$8-W102))</f>
        <v>97.210898898025007</v>
      </c>
      <c r="U102" s="107">
        <f>IF(R102=0,IF(U101+(F102-AL102/$C$23)*$C$21/($C$21+$C$22)&gt;$C$8,$C$8,U101+F102*$C$21/($C$21+$C$22)),E102)</f>
        <v>1400</v>
      </c>
      <c r="V102" s="107">
        <f>IF(R102&gt;0,0,IF(V101+(F102-AL102/$C$23)*$C$21/($C$21+$C$22)&gt;$C$8,$C$8,IF(U102=$C$8,V101+(F102-AL102/$C$23)*$C$21/$C$22,V101+(F102-AL102/$C$23)*$C$21/($C$21+$C$22))))</f>
        <v>739.18426097764927</v>
      </c>
      <c r="W102" s="203">
        <f>IF(R102&gt;0,0,IF(W101+AL102/$C$23&gt;$F$23,$F$23,W101+AL102/$C$23))</f>
        <v>2.7891011019749863</v>
      </c>
      <c r="X102" s="105" t="str">
        <f>IF(R102=0,"-",FORECAST($C$8,Инклинометрия!$B$2:$B$152,Инклинометрия!$A$2:$A$152))</f>
        <v>-</v>
      </c>
      <c r="Y102" s="105" t="str">
        <f>IF(R102=0,"-",FORECAST($C$8-R102,Инклинометрия!$B$2:$B$152,Инклинометрия!$A$2:$A$152))</f>
        <v>-</v>
      </c>
      <c r="Z102" s="105">
        <f>IF(R102&gt;0,FORECAST($C$8,Инклинометрия!$B$2:$B$152,Инклинометрия!$A$2:$A$152),IF(V102=$C$8,"-",FORECAST($C$8-V102,Инклинометрия!$B$2:$B$152,Инклинометрия!$A$2:$A$152)))</f>
        <v>627.7749520712332</v>
      </c>
      <c r="AA102" s="105">
        <f>IF(S102=0,"-",FORECAST($C$8-(S102+V102),Инклинометрия!$B$2:$B$152,Инклинометрия!$A$2:$A$152))</f>
        <v>0</v>
      </c>
      <c r="AB102" s="105">
        <f>FORECAST($C$8+T102,Инклинометрия!$B$2:$B$152,Инклинометрия!$A$2:$A$152)</f>
        <v>1422.3503539531239</v>
      </c>
      <c r="AC102" s="105">
        <f>IF(R102=0,FORECAST($C$6-T102,Инклинометрия!$B$2:$B$152,Инклинометрия!$A$2:$A$152),FORECAST($C$8,Инклинометрия!$B$2:$B$152,Инклинометрия!$A$2:$A$152))</f>
        <v>1332.6496460468761</v>
      </c>
      <c r="AD102" s="107">
        <f>IF(R102=0,FORECAST($C$8,Инклинометрия!$B$2:$B$152,Инклинометрия!$A$2:$A$152),Y102)</f>
        <v>1330</v>
      </c>
      <c r="AE102" s="107">
        <f>FORECAST($C$8-(R102+U102),Инклинометрия!$B$2:$B$152,Инклинометрия!$A$2:$A$152)</f>
        <v>0</v>
      </c>
      <c r="AF102" s="107">
        <f>IF(V102=0,"-",FORECAST($C$8,Инклинометрия!$B$2:$B$152,Инклинометрия!$A$2:$A$152))</f>
        <v>1330</v>
      </c>
      <c r="AG102" s="107">
        <f>IF(V102=0,"-",FORECAST($C$8-V102,Инклинометрия!$B$2:$B$152,Инклинометрия!$A$2:$A$152))</f>
        <v>627.7749520712332</v>
      </c>
      <c r="AH102" s="107">
        <f>IF(W102=0,"-",FORECAST($C$8+W102,Инклинометрия!$B$2:$B$152,Инклинометрия!$A$2:$A$152))</f>
        <v>1332.6496460468761</v>
      </c>
      <c r="AI102" s="107">
        <f>IF(W102=0,"-",FORECAST($C$8,Инклинометрия!$B$2:$B$152,Инклинометрия!$A$2:$A$152))</f>
        <v>1330</v>
      </c>
      <c r="AK102" s="122">
        <f t="shared" si="35"/>
        <v>-6.9104711409055338E-8</v>
      </c>
      <c r="AL102" s="67">
        <f>AK102*(B102-B101)</f>
        <v>-1.3820942281811068E-6</v>
      </c>
      <c r="AM102" s="23">
        <f t="shared" si="17"/>
        <v>8.6788174848931754E-2</v>
      </c>
      <c r="AN102" s="26">
        <f>AN101+AK102*(B102-B101)/(2*PI()*$C$5*AN101*$K$13)</f>
        <v>0.15483298538441012</v>
      </c>
      <c r="AO102" s="87">
        <f t="shared" si="29"/>
        <v>149757.69492264793</v>
      </c>
      <c r="AP102" s="87">
        <f>IF(R102+U102&lt;$C$8,0,32*$L$23/$C$12^2*($K$10*R102+$K$8*U102)+32*$L$24/($C$14^2-$C$13^2)*($K$10*S102+$K$8*V102))</f>
        <v>48432.694922647926</v>
      </c>
      <c r="AQ102" s="66">
        <f>R102*$C$11*$C$9+U102*$C$11*$C$10</f>
        <v>14695380</v>
      </c>
      <c r="AR102" s="66">
        <f>S102*$C$11*$C$9+V102*$C$11*$C$10</f>
        <v>12945077.3520515</v>
      </c>
      <c r="AS102" s="87">
        <f>$C$11*(T102*$C$9+W102*$C$10)</f>
        <v>792187.49208880123</v>
      </c>
      <c r="AT102" s="45">
        <f t="shared" si="22"/>
        <v>15637325.187011451</v>
      </c>
      <c r="AU102" s="75"/>
    </row>
    <row r="103" spans="2:47" ht="15" thickBot="1" x14ac:dyDescent="0.35">
      <c r="B103" s="41">
        <f t="shared" si="30"/>
        <v>1440</v>
      </c>
      <c r="C103" s="8">
        <f t="shared" si="31"/>
        <v>14.4</v>
      </c>
      <c r="D103" s="73">
        <f t="shared" si="18"/>
        <v>19.260000000000002</v>
      </c>
      <c r="E103" s="29">
        <f t="shared" si="36"/>
        <v>4769.679876219132</v>
      </c>
      <c r="F103" s="29">
        <f t="shared" si="32"/>
        <v>66.245553836376601</v>
      </c>
      <c r="G103" s="29">
        <f t="shared" si="33"/>
        <v>88.603428256153705</v>
      </c>
      <c r="H103" s="17">
        <f t="shared" si="34"/>
        <v>6379.4468344430898</v>
      </c>
      <c r="I103" s="29">
        <f t="shared" si="23"/>
        <v>2.2250485660981263</v>
      </c>
      <c r="J103" s="29">
        <f t="shared" si="24"/>
        <v>41.694115440739786</v>
      </c>
      <c r="K103" s="32">
        <f>IF((D102+L102+M102-AL102)/($C$21+$C$22)&gt;$C$8,$C$8,(D102+L102+M102-AL102)/($C$21+$C$22))</f>
        <v>1400</v>
      </c>
      <c r="L103" s="97">
        <f t="shared" si="19"/>
        <v>0</v>
      </c>
      <c r="M103" s="96">
        <f t="shared" si="20"/>
        <v>8.7118083089947298</v>
      </c>
      <c r="N103" s="98">
        <f t="shared" si="25"/>
        <v>1.7178597648705152</v>
      </c>
      <c r="O103" s="100">
        <f t="shared" si="21"/>
        <v>4.2266987561397071</v>
      </c>
      <c r="P103" s="104">
        <f t="shared" si="26"/>
        <v>10.168692300181887</v>
      </c>
      <c r="Q103" s="102">
        <f t="shared" si="27"/>
        <v>4.9286102773743332E-2</v>
      </c>
      <c r="R103" s="106">
        <f>IF(K103-H102&lt;0,0,K103-H102)</f>
        <v>0</v>
      </c>
      <c r="S103" s="106">
        <f>K103-V103</f>
        <v>645.98560626430947</v>
      </c>
      <c r="T103" s="106">
        <f>IF(R103&gt;0,$C$6-$C$8,IF($C$6-$C$8-W103&lt;0,0,$C$6-$C$8-W103))</f>
        <v>97.21097710855949</v>
      </c>
      <c r="U103" s="107">
        <f>IF(R103=0,IF(U102+(F103-AL103/$C$23)*$C$21/($C$21+$C$22)&gt;$C$8,$C$8,U102+F103*$C$21/($C$21+$C$22)),E103)</f>
        <v>1400</v>
      </c>
      <c r="V103" s="107">
        <f>IF(R103&gt;0,0,IF(V102+(F103-AL103/$C$23)*$C$21/($C$21+$C$22)&gt;$C$8,$C$8,IF(U103=$C$8,V102+(F103-AL103/$C$23)*$C$21/$C$22,V102+(F103-AL103/$C$23)*$C$21/($C$21+$C$22))))</f>
        <v>754.01439373569053</v>
      </c>
      <c r="W103" s="203">
        <f>IF(R103&gt;0,0,IF(W102+AL103/$C$23&gt;$F$23,$F$23,W102+AL103/$C$23))</f>
        <v>2.7890228914405064</v>
      </c>
      <c r="X103" s="105" t="str">
        <f>IF(R103=0,"-",FORECAST($C$8,Инклинометрия!$B$2:$B$152,Инклинометрия!$A$2:$A$152))</f>
        <v>-</v>
      </c>
      <c r="Y103" s="105" t="str">
        <f>IF(R103=0,"-",FORECAST($C$8-R103,Инклинометрия!$B$2:$B$152,Инклинометрия!$A$2:$A$152))</f>
        <v>-</v>
      </c>
      <c r="Z103" s="105">
        <f>IF(R103&gt;0,FORECAST($C$8,Инклинометрия!$B$2:$B$152,Инклинометрия!$A$2:$A$152),IF(V103=$C$8,"-",FORECAST($C$8-V103,Инклинометрия!$B$2:$B$152,Инклинометрия!$A$2:$A$152)))</f>
        <v>613.68632595109398</v>
      </c>
      <c r="AA103" s="105">
        <f>IF(S103=0,"-",FORECAST($C$8-(S103+V103),Инклинометрия!$B$2:$B$152,Инклинометрия!$A$2:$A$152))</f>
        <v>0</v>
      </c>
      <c r="AB103" s="105">
        <f>FORECAST($C$8+T103,Инклинометрия!$B$2:$B$152,Инклинометрия!$A$2:$A$152)</f>
        <v>1422.3504282531314</v>
      </c>
      <c r="AC103" s="105">
        <f>IF(R103=0,FORECAST($C$6-T103,Инклинометрия!$B$2:$B$152,Инклинометрия!$A$2:$A$152),FORECAST($C$8,Инклинометрия!$B$2:$B$152,Инклинометрия!$A$2:$A$152))</f>
        <v>1332.6495717468683</v>
      </c>
      <c r="AD103" s="107">
        <f>IF(R103=0,FORECAST($C$8,Инклинометрия!$B$2:$B$152,Инклинометрия!$A$2:$A$152),Y103)</f>
        <v>1330</v>
      </c>
      <c r="AE103" s="107">
        <f>FORECAST($C$8-(R103+U103),Инклинометрия!$B$2:$B$152,Инклинометрия!$A$2:$A$152)</f>
        <v>0</v>
      </c>
      <c r="AF103" s="107">
        <f>IF(V103=0,"-",FORECAST($C$8,Инклинометрия!$B$2:$B$152,Инклинометрия!$A$2:$A$152))</f>
        <v>1330</v>
      </c>
      <c r="AG103" s="107">
        <f>IF(V103=0,"-",FORECAST($C$8-V103,Инклинометрия!$B$2:$B$152,Инклинометрия!$A$2:$A$152))</f>
        <v>613.68632595109398</v>
      </c>
      <c r="AH103" s="107">
        <f>IF(W103=0,"-",FORECAST($C$8+W103,Инклинометрия!$B$2:$B$152,Инклинометрия!$A$2:$A$152))</f>
        <v>1332.6495717468683</v>
      </c>
      <c r="AI103" s="107">
        <f>IF(W103=0,"-",FORECAST($C$8,Инклинометрия!$B$2:$B$152,Инклинометрия!$A$2:$A$152))</f>
        <v>1330</v>
      </c>
      <c r="AK103" s="122">
        <f t="shared" si="35"/>
        <v>-6.910471140606371E-8</v>
      </c>
      <c r="AL103" s="67">
        <f>AK103*(B103-B102)</f>
        <v>-1.3820942281212743E-6</v>
      </c>
      <c r="AM103" s="23">
        <f t="shared" si="17"/>
        <v>8.6786792754703634E-2</v>
      </c>
      <c r="AN103" s="26">
        <f>AN102+AK103*(B103-B102)/(2*PI()*$C$5*AN102*$K$13)</f>
        <v>0.15483227504763117</v>
      </c>
      <c r="AO103" s="87">
        <f t="shared" si="29"/>
        <v>149671.85043228252</v>
      </c>
      <c r="AP103" s="87">
        <f>IF(R103+U103&lt;$C$8,0,32*$L$23/$C$12^2*($K$10*R103+$K$8*U103)+32*$L$24/($C$14^2-$C$13^2)*($K$10*S103+$K$8*V103))</f>
        <v>48346.850432282525</v>
      </c>
      <c r="AQ103" s="66">
        <f>R103*$C$11*$C$9+U103*$C$11*$C$10</f>
        <v>14695380</v>
      </c>
      <c r="AR103" s="66">
        <f>S103*$C$11*$C$9+V103*$C$11*$C$10</f>
        <v>12984357.924687725</v>
      </c>
      <c r="AS103" s="87">
        <f>$C$11*(T103*$C$9+W103*$C$10)</f>
        <v>792187.28493255854</v>
      </c>
      <c r="AT103" s="45">
        <f t="shared" si="22"/>
        <v>15637239.135364842</v>
      </c>
      <c r="AU103" s="75"/>
    </row>
    <row r="104" spans="2:47" ht="15" thickBot="1" x14ac:dyDescent="0.35">
      <c r="B104" s="41">
        <f t="shared" si="30"/>
        <v>1460</v>
      </c>
      <c r="C104" s="8">
        <f t="shared" si="31"/>
        <v>14.6</v>
      </c>
      <c r="D104" s="73">
        <f t="shared" si="18"/>
        <v>19.5275</v>
      </c>
      <c r="E104" s="29">
        <f t="shared" si="36"/>
        <v>4835.9254300555085</v>
      </c>
      <c r="F104" s="29">
        <f t="shared" si="32"/>
        <v>66.245553836376601</v>
      </c>
      <c r="G104" s="29">
        <f t="shared" si="33"/>
        <v>88.603428256153705</v>
      </c>
      <c r="H104" s="17">
        <f t="shared" si="34"/>
        <v>6468.0502626992438</v>
      </c>
      <c r="I104" s="29">
        <f t="shared" si="23"/>
        <v>2.2250485660981263</v>
      </c>
      <c r="J104" s="29">
        <f t="shared" si="24"/>
        <v>41.694115440739786</v>
      </c>
      <c r="K104" s="32">
        <f>IF((D103+L103+M103-AL103)/($C$21+$C$22)&gt;$C$8,$C$8,(D103+L103+M103-AL103)/($C$21+$C$22))</f>
        <v>1400</v>
      </c>
      <c r="L104" s="97">
        <f t="shared" si="19"/>
        <v>0</v>
      </c>
      <c r="M104" s="96">
        <f t="shared" si="20"/>
        <v>8.5118080728716095</v>
      </c>
      <c r="N104" s="98">
        <f t="shared" si="25"/>
        <v>1.7178611469647433</v>
      </c>
      <c r="O104" s="100">
        <f t="shared" si="21"/>
        <v>4.2266987561397071</v>
      </c>
      <c r="P104" s="104">
        <f t="shared" si="26"/>
        <v>10.368692536305007</v>
      </c>
      <c r="Q104" s="102">
        <f t="shared" si="27"/>
        <v>4.928472067951515E-2</v>
      </c>
      <c r="R104" s="106">
        <f>IF(K104-H103&lt;0,0,K104-H103)</f>
        <v>0</v>
      </c>
      <c r="S104" s="106">
        <f>K104-V104</f>
        <v>631.15547350626821</v>
      </c>
      <c r="T104" s="106">
        <f>IF(R104&gt;0,$C$6-$C$8,IF($C$6-$C$8-W104&lt;0,0,$C$6-$C$8-W104))</f>
        <v>97.211055319093973</v>
      </c>
      <c r="U104" s="107">
        <f>IF(R104=0,IF(U103+(F104-AL104/$C$23)*$C$21/($C$21+$C$22)&gt;$C$8,$C$8,U103+F104*$C$21/($C$21+$C$22)),E104)</f>
        <v>1400</v>
      </c>
      <c r="V104" s="107">
        <f>IF(R104&gt;0,0,IF(V103+(F104-AL104/$C$23)*$C$21/($C$21+$C$22)&gt;$C$8,$C$8,IF(U104=$C$8,V103+(F104-AL104/$C$23)*$C$21/$C$22,V103+(F104-AL104/$C$23)*$C$21/($C$21+$C$22))))</f>
        <v>768.84452649373179</v>
      </c>
      <c r="W104" s="203">
        <f>IF(R104&gt;0,0,IF(W103+AL104/$C$23&gt;$F$23,$F$23,W103+AL104/$C$23))</f>
        <v>2.7889446809060234</v>
      </c>
      <c r="X104" s="105" t="str">
        <f>IF(R104=0,"-",FORECAST($C$8,Инклинометрия!$B$2:$B$152,Инклинометрия!$A$2:$A$152))</f>
        <v>-</v>
      </c>
      <c r="Y104" s="105" t="str">
        <f>IF(R104=0,"-",FORECAST($C$8-R104,Инклинометрия!$B$2:$B$152,Инклинометрия!$A$2:$A$152))</f>
        <v>-</v>
      </c>
      <c r="Z104" s="105">
        <f>IF(R104&gt;0,FORECAST($C$8,Инклинометрия!$B$2:$B$152,Инклинометрия!$A$2:$A$152),IF(V104=$C$8,"-",FORECAST($C$8-V104,Инклинометрия!$B$2:$B$152,Инклинометрия!$A$2:$A$152)))</f>
        <v>599.59769983095475</v>
      </c>
      <c r="AA104" s="105">
        <f>IF(S104=0,"-",FORECAST($C$8-(S104+V104),Инклинометрия!$B$2:$B$152,Инклинометрия!$A$2:$A$152))</f>
        <v>0</v>
      </c>
      <c r="AB104" s="105">
        <f>FORECAST($C$8+T104,Инклинометрия!$B$2:$B$152,Инклинометрия!$A$2:$A$152)</f>
        <v>1422.3505025531392</v>
      </c>
      <c r="AC104" s="105">
        <f>IF(R104=0,FORECAST($C$6-T104,Инклинометрия!$B$2:$B$152,Инклинометрия!$A$2:$A$152),FORECAST($C$8,Инклинометрия!$B$2:$B$152,Инклинометрия!$A$2:$A$152))</f>
        <v>1332.6494974468608</v>
      </c>
      <c r="AD104" s="107">
        <f>IF(R104=0,FORECAST($C$8,Инклинометрия!$B$2:$B$152,Инклинометрия!$A$2:$A$152),Y104)</f>
        <v>1330</v>
      </c>
      <c r="AE104" s="107">
        <f>FORECAST($C$8-(R104+U104),Инклинометрия!$B$2:$B$152,Инклинометрия!$A$2:$A$152)</f>
        <v>0</v>
      </c>
      <c r="AF104" s="107">
        <f>IF(V104=0,"-",FORECAST($C$8,Инклинометрия!$B$2:$B$152,Инклинометрия!$A$2:$A$152))</f>
        <v>1330</v>
      </c>
      <c r="AG104" s="107">
        <f>IF(V104=0,"-",FORECAST($C$8-V104,Инклинометрия!$B$2:$B$152,Инклинометрия!$A$2:$A$152))</f>
        <v>599.59769983095475</v>
      </c>
      <c r="AH104" s="107">
        <f>IF(W104=0,"-",FORECAST($C$8+W104,Инклинометрия!$B$2:$B$152,Инклинометрия!$A$2:$A$152))</f>
        <v>1332.6494974468608</v>
      </c>
      <c r="AI104" s="107">
        <f>IF(W104=0,"-",FORECAST($C$8,Инклинометрия!$B$2:$B$152,Инклинометрия!$A$2:$A$152))</f>
        <v>1330</v>
      </c>
      <c r="AK104" s="122">
        <f t="shared" si="35"/>
        <v>-6.9104711409055351E-8</v>
      </c>
      <c r="AL104" s="67">
        <f>AK104*(B104-B103)</f>
        <v>-1.382094228181107E-6</v>
      </c>
      <c r="AM104" s="23">
        <f t="shared" si="17"/>
        <v>8.6785410660475459E-2</v>
      </c>
      <c r="AN104" s="26">
        <f>AN103+AK104*(B104-B103)/(2*PI()*$C$5*AN103*$K$13)</f>
        <v>0.15483156470759332</v>
      </c>
      <c r="AO104" s="87">
        <f t="shared" si="29"/>
        <v>149586.00594191713</v>
      </c>
      <c r="AP104" s="87">
        <f>IF(R104+U104&lt;$C$8,0,32*$L$23/$C$12^2*($K$10*R104+$K$8*U104)+32*$L$24/($C$14^2-$C$13^2)*($K$10*S104+$K$8*V104))</f>
        <v>48261.005941917123</v>
      </c>
      <c r="AQ104" s="66">
        <f>R104*$C$11*$C$9+U104*$C$11*$C$10</f>
        <v>14695380</v>
      </c>
      <c r="AR104" s="66">
        <f>S104*$C$11*$C$9+V104*$C$11*$C$10</f>
        <v>13023638.497323949</v>
      </c>
      <c r="AS104" s="87">
        <f>$C$11*(T104*$C$9+W104*$C$10)</f>
        <v>792187.07777631574</v>
      </c>
      <c r="AT104" s="45">
        <f t="shared" si="22"/>
        <v>15637153.083718233</v>
      </c>
      <c r="AU104" s="75"/>
    </row>
    <row r="105" spans="2:47" ht="15" thickBot="1" x14ac:dyDescent="0.35">
      <c r="B105" s="41">
        <f t="shared" si="30"/>
        <v>1480</v>
      </c>
      <c r="C105" s="8">
        <f t="shared" si="31"/>
        <v>14.8</v>
      </c>
      <c r="D105" s="73">
        <f t="shared" si="18"/>
        <v>19.795000000000002</v>
      </c>
      <c r="E105" s="29">
        <f t="shared" si="36"/>
        <v>4902.1709838918869</v>
      </c>
      <c r="F105" s="29">
        <f t="shared" si="32"/>
        <v>66.245553836377198</v>
      </c>
      <c r="G105" s="29">
        <f t="shared" si="33"/>
        <v>88.603428256154487</v>
      </c>
      <c r="H105" s="17">
        <f t="shared" si="34"/>
        <v>6556.6536909553979</v>
      </c>
      <c r="I105" s="29">
        <f t="shared" si="23"/>
        <v>2.2250485660981263</v>
      </c>
      <c r="J105" s="29">
        <f t="shared" si="24"/>
        <v>41.694115440739971</v>
      </c>
      <c r="K105" s="32">
        <f>IF((D104+L104+M104-AL104)/($C$21+$C$22)&gt;$C$8,$C$8,(D104+L104+M104-AL104)/($C$21+$C$22))</f>
        <v>1400</v>
      </c>
      <c r="L105" s="97">
        <f t="shared" si="19"/>
        <v>0</v>
      </c>
      <c r="M105" s="96">
        <f t="shared" si="20"/>
        <v>8.3118078367484873</v>
      </c>
      <c r="N105" s="98">
        <f t="shared" si="25"/>
        <v>1.7178625290589715</v>
      </c>
      <c r="O105" s="100">
        <f t="shared" si="21"/>
        <v>4.2266987561397071</v>
      </c>
      <c r="P105" s="104">
        <f t="shared" si="26"/>
        <v>10.568692772428129</v>
      </c>
      <c r="Q105" s="102">
        <f t="shared" si="27"/>
        <v>4.9283338585286975E-2</v>
      </c>
      <c r="R105" s="106">
        <f>IF(K105-H104&lt;0,0,K105-H104)</f>
        <v>0</v>
      </c>
      <c r="S105" s="106">
        <f>K105-V105</f>
        <v>616.32534074822684</v>
      </c>
      <c r="T105" s="106">
        <f>IF(R105&gt;0,$C$6-$C$8,IF($C$6-$C$8-W105&lt;0,0,$C$6-$C$8-W105))</f>
        <v>97.211133529628455</v>
      </c>
      <c r="U105" s="107">
        <f>IF(R105=0,IF(U104+(F105-AL105/$C$23)*$C$21/($C$21+$C$22)&gt;$C$8,$C$8,U104+F105*$C$21/($C$21+$C$22)),E105)</f>
        <v>1400</v>
      </c>
      <c r="V105" s="107">
        <f>IF(R105&gt;0,0,IF(V104+(F105-AL105/$C$23)*$C$21/($C$21+$C$22)&gt;$C$8,$C$8,IF(U105=$C$8,V104+(F105-AL105/$C$23)*$C$21/$C$22,V104+(F105-AL105/$C$23)*$C$21/($C$21+$C$22))))</f>
        <v>783.67465925177316</v>
      </c>
      <c r="W105" s="203">
        <f>IF(R105&gt;0,0,IF(W104+AL105/$C$23&gt;$F$23,$F$23,W104+AL105/$C$23))</f>
        <v>2.7888664703715405</v>
      </c>
      <c r="X105" s="105" t="str">
        <f>IF(R105=0,"-",FORECAST($C$8,Инклинометрия!$B$2:$B$152,Инклинометрия!$A$2:$A$152))</f>
        <v>-</v>
      </c>
      <c r="Y105" s="105" t="str">
        <f>IF(R105=0,"-",FORECAST($C$8-R105,Инклинометрия!$B$2:$B$152,Инклинометрия!$A$2:$A$152))</f>
        <v>-</v>
      </c>
      <c r="Z105" s="105">
        <f>IF(R105&gt;0,FORECAST($C$8,Инклинометрия!$B$2:$B$152,Инклинометрия!$A$2:$A$152),IF(V105=$C$8,"-",FORECAST($C$8-V105,Инклинометрия!$B$2:$B$152,Инклинометрия!$A$2:$A$152)))</f>
        <v>585.50907371081541</v>
      </c>
      <c r="AA105" s="105">
        <f>IF(S105=0,"-",FORECAST($C$8-(S105+V105),Инклинометрия!$B$2:$B$152,Инклинометрия!$A$2:$A$152))</f>
        <v>0</v>
      </c>
      <c r="AB105" s="105">
        <f>FORECAST($C$8+T105,Инклинометрия!$B$2:$B$152,Инклинометрия!$A$2:$A$152)</f>
        <v>1422.350576853147</v>
      </c>
      <c r="AC105" s="105">
        <f>IF(R105=0,FORECAST($C$6-T105,Инклинометрия!$B$2:$B$152,Инклинометрия!$A$2:$A$152),FORECAST($C$8,Инклинометрия!$B$2:$B$152,Инклинометрия!$A$2:$A$152))</f>
        <v>1332.6494231468528</v>
      </c>
      <c r="AD105" s="107">
        <f>IF(R105=0,FORECAST($C$8,Инклинометрия!$B$2:$B$152,Инклинометрия!$A$2:$A$152),Y105)</f>
        <v>1330</v>
      </c>
      <c r="AE105" s="107">
        <f>FORECAST($C$8-(R105+U105),Инклинометрия!$B$2:$B$152,Инклинометрия!$A$2:$A$152)</f>
        <v>0</v>
      </c>
      <c r="AF105" s="107">
        <f>IF(V105=0,"-",FORECAST($C$8,Инклинометрия!$B$2:$B$152,Инклинометрия!$A$2:$A$152))</f>
        <v>1330</v>
      </c>
      <c r="AG105" s="107">
        <f>IF(V105=0,"-",FORECAST($C$8-V105,Инклинометрия!$B$2:$B$152,Инклинометрия!$A$2:$A$152))</f>
        <v>585.50907371081541</v>
      </c>
      <c r="AH105" s="107">
        <f>IF(W105=0,"-",FORECAST($C$8+W105,Инклинометрия!$B$2:$B$152,Инклинометрия!$A$2:$A$152))</f>
        <v>1332.6494231468528</v>
      </c>
      <c r="AI105" s="107">
        <f>IF(W105=0,"-",FORECAST($C$8,Инклинометрия!$B$2:$B$152,Инклинометрия!$A$2:$A$152))</f>
        <v>1330</v>
      </c>
      <c r="AK105" s="122">
        <f t="shared" si="35"/>
        <v>-6.9104711409055338E-8</v>
      </c>
      <c r="AL105" s="67">
        <f>AK105*(B105-B104)</f>
        <v>-1.3820942281811068E-6</v>
      </c>
      <c r="AM105" s="23">
        <f t="shared" ref="AM105:AM168" si="37">AL105+AM104</f>
        <v>8.6784028566247284E-2</v>
      </c>
      <c r="AN105" s="26">
        <f>AN104+AK105*(B105-B104)/(2*PI()*$C$5*AN104*$K$13)</f>
        <v>0.15483085436429656</v>
      </c>
      <c r="AO105" s="87">
        <f t="shared" si="29"/>
        <v>149500.16145155171</v>
      </c>
      <c r="AP105" s="87">
        <f>IF(R105+U105&lt;$C$8,0,32*$L$23/$C$12^2*($K$10*R105+$K$8*U105)+32*$L$24/($C$14^2-$C$13^2)*($K$10*S105+$K$8*V105))</f>
        <v>48175.161451551721</v>
      </c>
      <c r="AQ105" s="66">
        <f>R105*$C$11*$C$9+U105*$C$11*$C$10</f>
        <v>14695380</v>
      </c>
      <c r="AR105" s="66">
        <f>S105*$C$11*$C$9+V105*$C$11*$C$10</f>
        <v>13062919.069960171</v>
      </c>
      <c r="AS105" s="87">
        <f>$C$11*(T105*$C$9+W105*$C$10)</f>
        <v>792186.87062007317</v>
      </c>
      <c r="AT105" s="45">
        <f t="shared" si="22"/>
        <v>15637067.032071626</v>
      </c>
      <c r="AU105" s="75"/>
    </row>
    <row r="106" spans="2:47" ht="15" thickBot="1" x14ac:dyDescent="0.35">
      <c r="B106" s="41">
        <f t="shared" si="30"/>
        <v>1500</v>
      </c>
      <c r="C106" s="8">
        <f t="shared" si="31"/>
        <v>15</v>
      </c>
      <c r="D106" s="73">
        <f t="shared" si="18"/>
        <v>20.0625</v>
      </c>
      <c r="E106" s="29">
        <f t="shared" si="36"/>
        <v>4968.4165377282634</v>
      </c>
      <c r="F106" s="29">
        <f t="shared" si="32"/>
        <v>66.245553836376601</v>
      </c>
      <c r="G106" s="29">
        <f t="shared" si="33"/>
        <v>88.603428256153705</v>
      </c>
      <c r="H106" s="17">
        <f t="shared" si="34"/>
        <v>6645.257119211552</v>
      </c>
      <c r="I106" s="29">
        <f t="shared" si="23"/>
        <v>2.2250485660981263</v>
      </c>
      <c r="J106" s="29">
        <f t="shared" si="24"/>
        <v>41.694115440739786</v>
      </c>
      <c r="K106" s="32">
        <f>IF((D105+L105+M105-AL105)/($C$21+$C$22)&gt;$C$8,$C$8,(D105+L105+M105-AL105)/($C$21+$C$22))</f>
        <v>1400</v>
      </c>
      <c r="L106" s="97">
        <f t="shared" si="19"/>
        <v>0</v>
      </c>
      <c r="M106" s="96">
        <f t="shared" si="20"/>
        <v>8.111807600625367</v>
      </c>
      <c r="N106" s="98">
        <f t="shared" si="25"/>
        <v>1.7178639111531997</v>
      </c>
      <c r="O106" s="100">
        <f t="shared" si="21"/>
        <v>4.2266987561397071</v>
      </c>
      <c r="P106" s="104">
        <f t="shared" si="26"/>
        <v>10.768693008551249</v>
      </c>
      <c r="Q106" s="102">
        <f t="shared" si="27"/>
        <v>4.9281956491058813E-2</v>
      </c>
      <c r="R106" s="106">
        <f>IF(K106-H105&lt;0,0,K106-H105)</f>
        <v>0</v>
      </c>
      <c r="S106" s="106">
        <f>K106-V106</f>
        <v>601.49520799018558</v>
      </c>
      <c r="T106" s="106">
        <f>IF(R106&gt;0,$C$6-$C$8,IF($C$6-$C$8-W106&lt;0,0,$C$6-$C$8-W106))</f>
        <v>97.211211740162938</v>
      </c>
      <c r="U106" s="107">
        <f>IF(R106=0,IF(U105+(F106-AL106/$C$23)*$C$21/($C$21+$C$22)&gt;$C$8,$C$8,U105+F106*$C$21/($C$21+$C$22)),E106)</f>
        <v>1400</v>
      </c>
      <c r="V106" s="107">
        <f>IF(R106&gt;0,0,IF(V105+(F106-AL106/$C$23)*$C$21/($C$21+$C$22)&gt;$C$8,$C$8,IF(U106=$C$8,V105+(F106-AL106/$C$23)*$C$21/$C$22,V105+(F106-AL106/$C$23)*$C$21/($C$21+$C$22))))</f>
        <v>798.50479200981442</v>
      </c>
      <c r="W106" s="203">
        <f>IF(R106&gt;0,0,IF(W105+AL106/$C$23&gt;$F$23,$F$23,W105+AL106/$C$23))</f>
        <v>2.7887882598370588</v>
      </c>
      <c r="X106" s="105" t="str">
        <f>IF(R106=0,"-",FORECAST($C$8,Инклинометрия!$B$2:$B$152,Инклинометрия!$A$2:$A$152))</f>
        <v>-</v>
      </c>
      <c r="Y106" s="105" t="str">
        <f>IF(R106=0,"-",FORECAST($C$8-R106,Инклинометрия!$B$2:$B$152,Инклинометрия!$A$2:$A$152))</f>
        <v>-</v>
      </c>
      <c r="Z106" s="105">
        <f>IF(R106&gt;0,FORECAST($C$8,Инклинометрия!$B$2:$B$152,Инклинометрия!$A$2:$A$152),IF(V106=$C$8,"-",FORECAST($C$8-V106,Инклинометрия!$B$2:$B$152,Инклинометрия!$A$2:$A$152)))</f>
        <v>571.4204475906763</v>
      </c>
      <c r="AA106" s="105">
        <f>IF(S106=0,"-",FORECAST($C$8-(S106+V106),Инклинометрия!$B$2:$B$152,Инклинометрия!$A$2:$A$152))</f>
        <v>0</v>
      </c>
      <c r="AB106" s="105">
        <f>FORECAST($C$8+T106,Инклинометрия!$B$2:$B$152,Инклинометрия!$A$2:$A$152)</f>
        <v>1422.3506511531548</v>
      </c>
      <c r="AC106" s="105">
        <f>IF(R106=0,FORECAST($C$6-T106,Инклинометрия!$B$2:$B$152,Инклинометрия!$A$2:$A$152),FORECAST($C$8,Инклинометрия!$B$2:$B$152,Инклинометрия!$A$2:$A$152))</f>
        <v>1332.6493488468452</v>
      </c>
      <c r="AD106" s="107">
        <f>IF(R106=0,FORECAST($C$8,Инклинометрия!$B$2:$B$152,Инклинометрия!$A$2:$A$152),Y106)</f>
        <v>1330</v>
      </c>
      <c r="AE106" s="107">
        <f>FORECAST($C$8-(R106+U106),Инклинометрия!$B$2:$B$152,Инклинометрия!$A$2:$A$152)</f>
        <v>0</v>
      </c>
      <c r="AF106" s="107">
        <f>IF(V106=0,"-",FORECAST($C$8,Инклинометрия!$B$2:$B$152,Инклинометрия!$A$2:$A$152))</f>
        <v>1330</v>
      </c>
      <c r="AG106" s="107">
        <f>IF(V106=0,"-",FORECAST($C$8-V106,Инклинометрия!$B$2:$B$152,Инклинометрия!$A$2:$A$152))</f>
        <v>571.4204475906763</v>
      </c>
      <c r="AH106" s="107">
        <f>IF(W106=0,"-",FORECAST($C$8+W106,Инклинометрия!$B$2:$B$152,Инклинометрия!$A$2:$A$152))</f>
        <v>1332.6493488468452</v>
      </c>
      <c r="AI106" s="107">
        <f>IF(W106=0,"-",FORECAST($C$8,Инклинометрия!$B$2:$B$152,Инклинометрия!$A$2:$A$152))</f>
        <v>1330</v>
      </c>
      <c r="AK106" s="122">
        <f t="shared" si="35"/>
        <v>-6.9104711407559531E-8</v>
      </c>
      <c r="AL106" s="67">
        <f>AK106*(B106-B105)</f>
        <v>-1.3820942281511906E-6</v>
      </c>
      <c r="AM106" s="23">
        <f t="shared" si="37"/>
        <v>8.6782646472019137E-2</v>
      </c>
      <c r="AN106" s="26">
        <f>AN105+AK106*(B106-B105)/(2*PI()*$C$5*AN105*$K$13)</f>
        <v>0.15483014401774084</v>
      </c>
      <c r="AO106" s="87">
        <f t="shared" si="29"/>
        <v>149414.31696118633</v>
      </c>
      <c r="AP106" s="87">
        <f>IF(R106+U106&lt;$C$8,0,32*$L$23/$C$12^2*($K$10*R106+$K$8*U106)+32*$L$24/($C$14^2-$C$13^2)*($K$10*S106+$K$8*V106))</f>
        <v>48089.31696118632</v>
      </c>
      <c r="AQ106" s="66">
        <f>R106*$C$11*$C$9+U106*$C$11*$C$10</f>
        <v>14695380</v>
      </c>
      <c r="AR106" s="66">
        <f>S106*$C$11*$C$9+V106*$C$11*$C$10</f>
        <v>13102199.642596398</v>
      </c>
      <c r="AS106" s="87">
        <f>$C$11*(T106*$C$9+W106*$C$10)</f>
        <v>792186.66346383048</v>
      </c>
      <c r="AT106" s="45">
        <f t="shared" si="22"/>
        <v>15636980.980425017</v>
      </c>
      <c r="AU106" s="75"/>
    </row>
    <row r="107" spans="2:47" ht="15" thickBot="1" x14ac:dyDescent="0.35">
      <c r="B107" s="41">
        <f t="shared" si="30"/>
        <v>1520</v>
      </c>
      <c r="C107" s="8">
        <f t="shared" si="31"/>
        <v>15.200000000000001</v>
      </c>
      <c r="D107" s="73">
        <f t="shared" si="18"/>
        <v>20.330000000000002</v>
      </c>
      <c r="E107" s="29">
        <f t="shared" si="36"/>
        <v>5034.6620915646399</v>
      </c>
      <c r="F107" s="29">
        <f t="shared" si="32"/>
        <v>66.245553836377198</v>
      </c>
      <c r="G107" s="29">
        <f t="shared" si="33"/>
        <v>88.603428256154487</v>
      </c>
      <c r="H107" s="17">
        <f t="shared" si="34"/>
        <v>6733.8605474677061</v>
      </c>
      <c r="I107" s="29">
        <f t="shared" si="23"/>
        <v>2.2250485660981263</v>
      </c>
      <c r="J107" s="29">
        <f t="shared" si="24"/>
        <v>41.694115440739971</v>
      </c>
      <c r="K107" s="32">
        <f>IF((D106+L106+M106-AL106)/($C$21+$C$22)&gt;$C$8,$C$8,(D106+L106+M106-AL106)/($C$21+$C$22))</f>
        <v>1400</v>
      </c>
      <c r="L107" s="97">
        <f t="shared" si="19"/>
        <v>0</v>
      </c>
      <c r="M107" s="96">
        <f t="shared" si="20"/>
        <v>7.9118073645022458</v>
      </c>
      <c r="N107" s="98">
        <f t="shared" si="25"/>
        <v>1.7178652932474279</v>
      </c>
      <c r="O107" s="100">
        <f t="shared" si="21"/>
        <v>4.2266987561397071</v>
      </c>
      <c r="P107" s="104">
        <f t="shared" si="26"/>
        <v>10.96869324467437</v>
      </c>
      <c r="Q107" s="102">
        <f t="shared" si="27"/>
        <v>4.9280574396830638E-2</v>
      </c>
      <c r="R107" s="106">
        <f>IF(K107-H106&lt;0,0,K107-H106)</f>
        <v>0</v>
      </c>
      <c r="S107" s="106">
        <f>K107-V107</f>
        <v>586.6650752321442</v>
      </c>
      <c r="T107" s="106">
        <f>IF(R107&gt;0,$C$6-$C$8,IF($C$6-$C$8-W107&lt;0,0,$C$6-$C$8-W107))</f>
        <v>97.21128995069742</v>
      </c>
      <c r="U107" s="107">
        <f>IF(R107=0,IF(U106+(F107-AL107/$C$23)*$C$21/($C$21+$C$22)&gt;$C$8,$C$8,U106+F107*$C$21/($C$21+$C$22)),E107)</f>
        <v>1400</v>
      </c>
      <c r="V107" s="107">
        <f>IF(R107&gt;0,0,IF(V106+(F107-AL107/$C$23)*$C$21/($C$21+$C$22)&gt;$C$8,$C$8,IF(U107=$C$8,V106+(F107-AL107/$C$23)*$C$21/$C$22,V106+(F107-AL107/$C$23)*$C$21/($C$21+$C$22))))</f>
        <v>813.3349247678558</v>
      </c>
      <c r="W107" s="203">
        <f>IF(R107&gt;0,0,IF(W106+AL107/$C$23&gt;$F$23,$F$23,W106+AL107/$C$23))</f>
        <v>2.7887100493025758</v>
      </c>
      <c r="X107" s="105" t="str">
        <f>IF(R107=0,"-",FORECAST($C$8,Инклинометрия!$B$2:$B$152,Инклинометрия!$A$2:$A$152))</f>
        <v>-</v>
      </c>
      <c r="Y107" s="105" t="str">
        <f>IF(R107=0,"-",FORECAST($C$8-R107,Инклинометрия!$B$2:$B$152,Инклинометрия!$A$2:$A$152))</f>
        <v>-</v>
      </c>
      <c r="Z107" s="105">
        <f>IF(R107&gt;0,FORECAST($C$8,Инклинометрия!$B$2:$B$152,Инклинометрия!$A$2:$A$152),IF(V107=$C$8,"-",FORECAST($C$8-V107,Инклинометрия!$B$2:$B$152,Инклинометрия!$A$2:$A$152)))</f>
        <v>557.33182147053697</v>
      </c>
      <c r="AA107" s="105">
        <f>IF(S107=0,"-",FORECAST($C$8-(S107+V107),Инклинометрия!$B$2:$B$152,Инклинометрия!$A$2:$A$152))</f>
        <v>0</v>
      </c>
      <c r="AB107" s="105">
        <f>FORECAST($C$8+T107,Инклинометрия!$B$2:$B$152,Инклинометрия!$A$2:$A$152)</f>
        <v>1422.3507254531626</v>
      </c>
      <c r="AC107" s="105">
        <f>IF(R107=0,FORECAST($C$6-T107,Инклинометрия!$B$2:$B$152,Инклинометрия!$A$2:$A$152),FORECAST($C$8,Инклинометрия!$B$2:$B$152,Инклинометрия!$A$2:$A$152))</f>
        <v>1332.6492745468374</v>
      </c>
      <c r="AD107" s="107">
        <f>IF(R107=0,FORECAST($C$8,Инклинометрия!$B$2:$B$152,Инклинометрия!$A$2:$A$152),Y107)</f>
        <v>1330</v>
      </c>
      <c r="AE107" s="107">
        <f>FORECAST($C$8-(R107+U107),Инклинометрия!$B$2:$B$152,Инклинометрия!$A$2:$A$152)</f>
        <v>0</v>
      </c>
      <c r="AF107" s="107">
        <f>IF(V107=0,"-",FORECAST($C$8,Инклинометрия!$B$2:$B$152,Инклинометрия!$A$2:$A$152))</f>
        <v>1330</v>
      </c>
      <c r="AG107" s="107">
        <f>IF(V107=0,"-",FORECAST($C$8-V107,Инклинометрия!$B$2:$B$152,Инклинометрия!$A$2:$A$152))</f>
        <v>557.33182147053697</v>
      </c>
      <c r="AH107" s="107">
        <f>IF(W107=0,"-",FORECAST($C$8+W107,Инклинометрия!$B$2:$B$152,Инклинометрия!$A$2:$A$152))</f>
        <v>1332.6492745468374</v>
      </c>
      <c r="AI107" s="107">
        <f>IF(W107=0,"-",FORECAST($C$8,Инклинометрия!$B$2:$B$152,Инклинометрия!$A$2:$A$152))</f>
        <v>1330</v>
      </c>
      <c r="AK107" s="122">
        <f t="shared" si="35"/>
        <v>-6.9104711409055338E-8</v>
      </c>
      <c r="AL107" s="67">
        <f>AK107*(B107-B106)</f>
        <v>-1.3820942281811068E-6</v>
      </c>
      <c r="AM107" s="23">
        <f t="shared" si="37"/>
        <v>8.6781264377790962E-2</v>
      </c>
      <c r="AN107" s="26">
        <f>AN106+AK107*(B107-B106)/(2*PI()*$C$5*AN106*$K$13)</f>
        <v>0.15482943366792612</v>
      </c>
      <c r="AO107" s="87">
        <f t="shared" si="29"/>
        <v>149328.47247082091</v>
      </c>
      <c r="AP107" s="87">
        <f>IF(R107+U107&lt;$C$8,0,32*$L$23/$C$12^2*($K$10*R107+$K$8*U107)+32*$L$24/($C$14^2-$C$13^2)*($K$10*S107+$K$8*V107))</f>
        <v>48003.472470820918</v>
      </c>
      <c r="AQ107" s="66">
        <f>R107*$C$11*$C$9+U107*$C$11*$C$10</f>
        <v>14695380</v>
      </c>
      <c r="AR107" s="66">
        <f>S107*$C$11*$C$9+V107*$C$11*$C$10</f>
        <v>13141480.215232618</v>
      </c>
      <c r="AS107" s="87">
        <f>$C$11*(T107*$C$9+W107*$C$10)</f>
        <v>792186.45630758791</v>
      </c>
      <c r="AT107" s="45">
        <f t="shared" si="22"/>
        <v>15636894.92877841</v>
      </c>
      <c r="AU107" s="75"/>
    </row>
    <row r="108" spans="2:47" ht="15" thickBot="1" x14ac:dyDescent="0.35">
      <c r="B108" s="41">
        <f t="shared" si="30"/>
        <v>1540</v>
      </c>
      <c r="C108" s="8">
        <f t="shared" si="31"/>
        <v>15.4</v>
      </c>
      <c r="D108" s="73">
        <f t="shared" si="18"/>
        <v>20.5975</v>
      </c>
      <c r="E108" s="29">
        <f t="shared" si="36"/>
        <v>5100.9076454010165</v>
      </c>
      <c r="F108" s="29">
        <f t="shared" si="32"/>
        <v>66.245553836376601</v>
      </c>
      <c r="G108" s="29">
        <f t="shared" si="33"/>
        <v>88.603428256153705</v>
      </c>
      <c r="H108" s="17">
        <f t="shared" si="34"/>
        <v>6822.4639757238601</v>
      </c>
      <c r="I108" s="29">
        <f t="shared" si="23"/>
        <v>2.2250485660981263</v>
      </c>
      <c r="J108" s="29">
        <f t="shared" si="24"/>
        <v>41.694115440739786</v>
      </c>
      <c r="K108" s="32">
        <f>IF((D107+L107+M107-AL107)/($C$21+$C$22)&gt;$C$8,$C$8,(D107+L107+M107-AL107)/($C$21+$C$22))</f>
        <v>1400</v>
      </c>
      <c r="L108" s="97">
        <f t="shared" si="19"/>
        <v>0</v>
      </c>
      <c r="M108" s="96">
        <f t="shared" si="20"/>
        <v>7.7118071283791254</v>
      </c>
      <c r="N108" s="98">
        <f t="shared" si="25"/>
        <v>1.717866675341656</v>
      </c>
      <c r="O108" s="100">
        <f t="shared" si="21"/>
        <v>4.2266987561397071</v>
      </c>
      <c r="P108" s="104">
        <f t="shared" si="26"/>
        <v>11.16869348079749</v>
      </c>
      <c r="Q108" s="102">
        <f t="shared" si="27"/>
        <v>4.9279192302602484E-2</v>
      </c>
      <c r="R108" s="106">
        <f>IF(K108-H107&lt;0,0,K108-H107)</f>
        <v>0</v>
      </c>
      <c r="S108" s="106">
        <f>K108-V108</f>
        <v>571.83494247410295</v>
      </c>
      <c r="T108" s="106">
        <f>IF(R108&gt;0,$C$6-$C$8,IF($C$6-$C$8-W108&lt;0,0,$C$6-$C$8-W108))</f>
        <v>97.211368161231903</v>
      </c>
      <c r="U108" s="107">
        <f>IF(R108=0,IF(U107+(F108-AL108/$C$23)*$C$21/($C$21+$C$22)&gt;$C$8,$C$8,U107+F108*$C$21/($C$21+$C$22)),E108)</f>
        <v>1400</v>
      </c>
      <c r="V108" s="107">
        <f>IF(R108&gt;0,0,IF(V107+(F108-AL108/$C$23)*$C$21/($C$21+$C$22)&gt;$C$8,$C$8,IF(U108=$C$8,V107+(F108-AL108/$C$23)*$C$21/$C$22,V107+(F108-AL108/$C$23)*$C$21/($C$21+$C$22))))</f>
        <v>828.16505752589705</v>
      </c>
      <c r="W108" s="203">
        <f>IF(R108&gt;0,0,IF(W107+AL108/$C$23&gt;$F$23,$F$23,W107+AL108/$C$23))</f>
        <v>2.7886318387680942</v>
      </c>
      <c r="X108" s="105" t="str">
        <f>IF(R108=0,"-",FORECAST($C$8,Инклинометрия!$B$2:$B$152,Инклинометрия!$A$2:$A$152))</f>
        <v>-</v>
      </c>
      <c r="Y108" s="105" t="str">
        <f>IF(R108=0,"-",FORECAST($C$8-R108,Инклинометрия!$B$2:$B$152,Инклинометрия!$A$2:$A$152))</f>
        <v>-</v>
      </c>
      <c r="Z108" s="105">
        <f>IF(R108&gt;0,FORECAST($C$8,Инклинометрия!$B$2:$B$152,Инклинометрия!$A$2:$A$152),IF(V108=$C$8,"-",FORECAST($C$8-V108,Инклинометрия!$B$2:$B$152,Инклинометрия!$A$2:$A$152)))</f>
        <v>543.24319535039774</v>
      </c>
      <c r="AA108" s="105">
        <f>IF(S108=0,"-",FORECAST($C$8-(S108+V108),Инклинометрия!$B$2:$B$152,Инклинометрия!$A$2:$A$152))</f>
        <v>0</v>
      </c>
      <c r="AB108" s="105">
        <f>FORECAST($C$8+T108,Инклинометрия!$B$2:$B$152,Инклинометрия!$A$2:$A$152)</f>
        <v>1422.3507997531701</v>
      </c>
      <c r="AC108" s="105">
        <f>IF(R108=0,FORECAST($C$6-T108,Инклинометрия!$B$2:$B$152,Инклинометрия!$A$2:$A$152),FORECAST($C$8,Инклинометрия!$B$2:$B$152,Инклинометрия!$A$2:$A$152))</f>
        <v>1332.6492002468297</v>
      </c>
      <c r="AD108" s="107">
        <f>IF(R108=0,FORECAST($C$8,Инклинометрия!$B$2:$B$152,Инклинометрия!$A$2:$A$152),Y108)</f>
        <v>1330</v>
      </c>
      <c r="AE108" s="107">
        <f>FORECAST($C$8-(R108+U108),Инклинометрия!$B$2:$B$152,Инклинометрия!$A$2:$A$152)</f>
        <v>0</v>
      </c>
      <c r="AF108" s="107">
        <f>IF(V108=0,"-",FORECAST($C$8,Инклинометрия!$B$2:$B$152,Инклинометрия!$A$2:$A$152))</f>
        <v>1330</v>
      </c>
      <c r="AG108" s="107">
        <f>IF(V108=0,"-",FORECAST($C$8-V108,Инклинометрия!$B$2:$B$152,Инклинометрия!$A$2:$A$152))</f>
        <v>543.24319535039774</v>
      </c>
      <c r="AH108" s="107">
        <f>IF(W108=0,"-",FORECAST($C$8+W108,Инклинометрия!$B$2:$B$152,Инклинометрия!$A$2:$A$152))</f>
        <v>1332.6492002468297</v>
      </c>
      <c r="AI108" s="107">
        <f>IF(W108=0,"-",FORECAST($C$8,Инклинометрия!$B$2:$B$152,Инклинометрия!$A$2:$A$152))</f>
        <v>1330</v>
      </c>
      <c r="AK108" s="122">
        <f t="shared" si="35"/>
        <v>-6.9104711407559531E-8</v>
      </c>
      <c r="AL108" s="67">
        <f>AK108*(B108-B107)</f>
        <v>-1.3820942281511906E-6</v>
      </c>
      <c r="AM108" s="23">
        <f t="shared" si="37"/>
        <v>8.6779882283562815E-2</v>
      </c>
      <c r="AN108" s="26">
        <f>AN107+AK108*(B108-B107)/(2*PI()*$C$5*AN107*$K$13)</f>
        <v>0.15482872331485237</v>
      </c>
      <c r="AO108" s="87">
        <f t="shared" si="29"/>
        <v>149242.62798045552</v>
      </c>
      <c r="AP108" s="87">
        <f>IF(R108+U108&lt;$C$8,0,32*$L$23/$C$12^2*($K$10*R108+$K$8*U108)+32*$L$24/($C$14^2-$C$13^2)*($K$10*S108+$K$8*V108))</f>
        <v>47917.627980455516</v>
      </c>
      <c r="AQ108" s="66">
        <f>R108*$C$11*$C$9+U108*$C$11*$C$10</f>
        <v>14695380</v>
      </c>
      <c r="AR108" s="66">
        <f>S108*$C$11*$C$9+V108*$C$11*$C$10</f>
        <v>13180760.787868844</v>
      </c>
      <c r="AS108" s="87">
        <f>$C$11*(T108*$C$9+W108*$C$10)</f>
        <v>792186.24915134488</v>
      </c>
      <c r="AT108" s="45">
        <f t="shared" si="22"/>
        <v>15636808.877131801</v>
      </c>
      <c r="AU108" s="75"/>
    </row>
    <row r="109" spans="2:47" ht="15" thickBot="1" x14ac:dyDescent="0.35">
      <c r="B109" s="41">
        <f t="shared" si="30"/>
        <v>1560</v>
      </c>
      <c r="C109" s="8">
        <f t="shared" si="31"/>
        <v>15.6</v>
      </c>
      <c r="D109" s="73">
        <f t="shared" si="18"/>
        <v>20.864999999999998</v>
      </c>
      <c r="E109" s="29">
        <f t="shared" si="36"/>
        <v>5167.153199237393</v>
      </c>
      <c r="F109" s="29">
        <f t="shared" si="32"/>
        <v>66.245553836376601</v>
      </c>
      <c r="G109" s="29">
        <f t="shared" si="33"/>
        <v>88.603428256153705</v>
      </c>
      <c r="H109" s="17">
        <f t="shared" si="34"/>
        <v>6911.0674039800142</v>
      </c>
      <c r="I109" s="29">
        <f t="shared" si="23"/>
        <v>2.2250485660981263</v>
      </c>
      <c r="J109" s="29">
        <f t="shared" si="24"/>
        <v>41.694115440739786</v>
      </c>
      <c r="K109" s="32">
        <f>IF((D108+L108+M108-AL108)/($C$21+$C$22)&gt;$C$8,$C$8,(D108+L108+M108-AL108)/($C$21+$C$22))</f>
        <v>1400</v>
      </c>
      <c r="L109" s="97">
        <f t="shared" si="19"/>
        <v>0</v>
      </c>
      <c r="M109" s="96">
        <f t="shared" si="20"/>
        <v>7.511806892256006</v>
      </c>
      <c r="N109" s="98">
        <f t="shared" si="25"/>
        <v>1.7178680574358842</v>
      </c>
      <c r="O109" s="100">
        <f t="shared" si="21"/>
        <v>4.2266987561397071</v>
      </c>
      <c r="P109" s="104">
        <f t="shared" si="26"/>
        <v>11.36869371692061</v>
      </c>
      <c r="Q109" s="102">
        <f t="shared" si="27"/>
        <v>4.9277810208374302E-2</v>
      </c>
      <c r="R109" s="106">
        <f>IF(K109-H108&lt;0,0,K109-H108)</f>
        <v>0</v>
      </c>
      <c r="S109" s="106">
        <f>K109-V109</f>
        <v>557.00480971606169</v>
      </c>
      <c r="T109" s="106">
        <f>IF(R109&gt;0,$C$6-$C$8,IF($C$6-$C$8-W109&lt;0,0,$C$6-$C$8-W109))</f>
        <v>97.211446371766385</v>
      </c>
      <c r="U109" s="107">
        <f>IF(R109=0,IF(U108+(F109-AL109/$C$23)*$C$21/($C$21+$C$22)&gt;$C$8,$C$8,U108+F109*$C$21/($C$21+$C$22)),E109)</f>
        <v>1400</v>
      </c>
      <c r="V109" s="107">
        <f>IF(R109&gt;0,0,IF(V108+(F109-AL109/$C$23)*$C$21/($C$21+$C$22)&gt;$C$8,$C$8,IF(U109=$C$8,V108+(F109-AL109/$C$23)*$C$21/$C$22,V108+(F109-AL109/$C$23)*$C$21/($C$21+$C$22))))</f>
        <v>842.99519028393831</v>
      </c>
      <c r="W109" s="203">
        <f>IF(R109&gt;0,0,IF(W108+AL109/$C$23&gt;$F$23,$F$23,W108+AL109/$C$23))</f>
        <v>2.7885536282336112</v>
      </c>
      <c r="X109" s="105" t="str">
        <f>IF(R109=0,"-",FORECAST($C$8,Инклинометрия!$B$2:$B$152,Инклинометрия!$A$2:$A$152))</f>
        <v>-</v>
      </c>
      <c r="Y109" s="105" t="str">
        <f>IF(R109=0,"-",FORECAST($C$8-R109,Инклинометрия!$B$2:$B$152,Инклинометрия!$A$2:$A$152))</f>
        <v>-</v>
      </c>
      <c r="Z109" s="105">
        <f>IF(R109&gt;0,FORECAST($C$8,Инклинометрия!$B$2:$B$152,Инклинометрия!$A$2:$A$152),IF(V109=$C$8,"-",FORECAST($C$8-V109,Инклинометрия!$B$2:$B$152,Инклинометрия!$A$2:$A$152)))</f>
        <v>529.15456923025863</v>
      </c>
      <c r="AA109" s="105">
        <f>IF(S109=0,"-",FORECAST($C$8-(S109+V109),Инклинометрия!$B$2:$B$152,Инклинометрия!$A$2:$A$152))</f>
        <v>0</v>
      </c>
      <c r="AB109" s="105">
        <f>FORECAST($C$8+T109,Инклинометрия!$B$2:$B$152,Инклинометрия!$A$2:$A$152)</f>
        <v>1422.3508740531781</v>
      </c>
      <c r="AC109" s="105">
        <f>IF(R109=0,FORECAST($C$6-T109,Инклинометрия!$B$2:$B$152,Инклинометрия!$A$2:$A$152),FORECAST($C$8,Инклинометрия!$B$2:$B$152,Инклинометрия!$A$2:$A$152))</f>
        <v>1332.6491259468219</v>
      </c>
      <c r="AD109" s="107">
        <f>IF(R109=0,FORECAST($C$8,Инклинометрия!$B$2:$B$152,Инклинометрия!$A$2:$A$152),Y109)</f>
        <v>1330</v>
      </c>
      <c r="AE109" s="107">
        <f>FORECAST($C$8-(R109+U109),Инклинометрия!$B$2:$B$152,Инклинометрия!$A$2:$A$152)</f>
        <v>0</v>
      </c>
      <c r="AF109" s="107">
        <f>IF(V109=0,"-",FORECAST($C$8,Инклинометрия!$B$2:$B$152,Инклинометрия!$A$2:$A$152))</f>
        <v>1330</v>
      </c>
      <c r="AG109" s="107">
        <f>IF(V109=0,"-",FORECAST($C$8-V109,Инклинометрия!$B$2:$B$152,Инклинометрия!$A$2:$A$152))</f>
        <v>529.15456923025863</v>
      </c>
      <c r="AH109" s="107">
        <f>IF(W109=0,"-",FORECAST($C$8+W109,Инклинометрия!$B$2:$B$152,Инклинометрия!$A$2:$A$152))</f>
        <v>1332.6491259468219</v>
      </c>
      <c r="AI109" s="107">
        <f>IF(W109=0,"-",FORECAST($C$8,Инклинометрия!$B$2:$B$152,Инклинометрия!$A$2:$A$152))</f>
        <v>1330</v>
      </c>
      <c r="AK109" s="122">
        <f t="shared" si="35"/>
        <v>-6.9104711409055338E-8</v>
      </c>
      <c r="AL109" s="67">
        <f>AK109*(B109-B108)</f>
        <v>-1.3820942281811068E-6</v>
      </c>
      <c r="AM109" s="23">
        <f t="shared" si="37"/>
        <v>8.677850018933464E-2</v>
      </c>
      <c r="AN109" s="26">
        <f>AN108+AK109*(B109-B108)/(2*PI()*$C$5*AN108*$K$13)</f>
        <v>0.1548280129585195</v>
      </c>
      <c r="AO109" s="87">
        <f t="shared" si="29"/>
        <v>149156.78349009011</v>
      </c>
      <c r="AP109" s="87">
        <f>IF(R109+U109&lt;$C$8,0,32*$L$23/$C$12^2*($K$10*R109+$K$8*U109)+32*$L$24/($C$14^2-$C$13^2)*($K$10*S109+$K$8*V109))</f>
        <v>47831.783490090114</v>
      </c>
      <c r="AQ109" s="66">
        <f>R109*$C$11*$C$9+U109*$C$11*$C$10</f>
        <v>14695380</v>
      </c>
      <c r="AR109" s="66">
        <f>S109*$C$11*$C$9+V109*$C$11*$C$10</f>
        <v>13220041.360505071</v>
      </c>
      <c r="AS109" s="87">
        <f>$C$11*(T109*$C$9+W109*$C$10)</f>
        <v>792186.04199510231</v>
      </c>
      <c r="AT109" s="45">
        <f t="shared" si="22"/>
        <v>15636722.825485192</v>
      </c>
      <c r="AU109" s="75"/>
    </row>
    <row r="110" spans="2:47" ht="15" thickBot="1" x14ac:dyDescent="0.35">
      <c r="B110" s="41">
        <f t="shared" si="30"/>
        <v>1580</v>
      </c>
      <c r="C110" s="8">
        <f t="shared" si="31"/>
        <v>15.8</v>
      </c>
      <c r="D110" s="73">
        <f t="shared" si="18"/>
        <v>21.1325</v>
      </c>
      <c r="E110" s="29">
        <f t="shared" si="36"/>
        <v>5233.3987530737704</v>
      </c>
      <c r="F110" s="29">
        <f t="shared" si="32"/>
        <v>66.245553836377198</v>
      </c>
      <c r="G110" s="29">
        <f t="shared" si="33"/>
        <v>88.603428256154487</v>
      </c>
      <c r="H110" s="17">
        <f t="shared" si="34"/>
        <v>6999.6708322361683</v>
      </c>
      <c r="I110" s="29">
        <f t="shared" si="23"/>
        <v>2.2250485660981263</v>
      </c>
      <c r="J110" s="29">
        <f t="shared" si="24"/>
        <v>41.694115440739971</v>
      </c>
      <c r="K110" s="32">
        <f>IF((D109+L109+M109-AL109)/($C$21+$C$22)&gt;$C$8,$C$8,(D109+L109+M109-AL109)/($C$21+$C$22))</f>
        <v>1400</v>
      </c>
      <c r="L110" s="97">
        <f t="shared" si="19"/>
        <v>0</v>
      </c>
      <c r="M110" s="96">
        <f t="shared" si="20"/>
        <v>7.3118066561328838</v>
      </c>
      <c r="N110" s="98">
        <f t="shared" si="25"/>
        <v>1.7178694395301124</v>
      </c>
      <c r="O110" s="100">
        <f t="shared" si="21"/>
        <v>4.2266987561397071</v>
      </c>
      <c r="P110" s="104">
        <f t="shared" si="26"/>
        <v>11.568693953043732</v>
      </c>
      <c r="Q110" s="102">
        <f t="shared" si="27"/>
        <v>4.9276428114146127E-2</v>
      </c>
      <c r="R110" s="106">
        <f>IF(K110-H109&lt;0,0,K110-H109)</f>
        <v>0</v>
      </c>
      <c r="S110" s="106">
        <f>K110-V110</f>
        <v>542.17467695802031</v>
      </c>
      <c r="T110" s="106">
        <f>IF(R110&gt;0,$C$6-$C$8,IF($C$6-$C$8-W110&lt;0,0,$C$6-$C$8-W110))</f>
        <v>97.211524582300868</v>
      </c>
      <c r="U110" s="107">
        <f>IF(R110=0,IF(U109+(F110-AL110/$C$23)*$C$21/($C$21+$C$22)&gt;$C$8,$C$8,U109+F110*$C$21/($C$21+$C$22)),E110)</f>
        <v>1400</v>
      </c>
      <c r="V110" s="107">
        <f>IF(R110&gt;0,0,IF(V109+(F110-AL110/$C$23)*$C$21/($C$21+$C$22)&gt;$C$8,$C$8,IF(U110=$C$8,V109+(F110-AL110/$C$23)*$C$21/$C$22,V109+(F110-AL110/$C$23)*$C$21/($C$21+$C$22))))</f>
        <v>857.82532304197969</v>
      </c>
      <c r="W110" s="203">
        <f>IF(R110&gt;0,0,IF(W109+AL110/$C$23&gt;$F$23,$F$23,W109+AL110/$C$23))</f>
        <v>2.7884754176991282</v>
      </c>
      <c r="X110" s="105" t="str">
        <f>IF(R110=0,"-",FORECAST($C$8,Инклинометрия!$B$2:$B$152,Инклинометрия!$A$2:$A$152))</f>
        <v>-</v>
      </c>
      <c r="Y110" s="105" t="str">
        <f>IF(R110=0,"-",FORECAST($C$8-R110,Инклинометрия!$B$2:$B$152,Инклинометрия!$A$2:$A$152))</f>
        <v>-</v>
      </c>
      <c r="Z110" s="105">
        <f>IF(R110&gt;0,FORECAST($C$8,Инклинометрия!$B$2:$B$152,Инклинометрия!$A$2:$A$152),IF(V110=$C$8,"-",FORECAST($C$8-V110,Инклинометрия!$B$2:$B$152,Инклинометрия!$A$2:$A$152)))</f>
        <v>515.06594311011929</v>
      </c>
      <c r="AA110" s="105">
        <f>IF(S110=0,"-",FORECAST($C$8-(S110+V110),Инклинометрия!$B$2:$B$152,Инклинометрия!$A$2:$A$152))</f>
        <v>0</v>
      </c>
      <c r="AB110" s="105">
        <f>FORECAST($C$8+T110,Инклинометрия!$B$2:$B$152,Инклинометрия!$A$2:$A$152)</f>
        <v>1422.3509483531857</v>
      </c>
      <c r="AC110" s="105">
        <f>IF(R110=0,FORECAST($C$6-T110,Инклинометрия!$B$2:$B$152,Инклинометрия!$A$2:$A$152),FORECAST($C$8,Инклинометрия!$B$2:$B$152,Инклинометрия!$A$2:$A$152))</f>
        <v>1332.6490516468141</v>
      </c>
      <c r="AD110" s="107">
        <f>IF(R110=0,FORECAST($C$8,Инклинометрия!$B$2:$B$152,Инклинометрия!$A$2:$A$152),Y110)</f>
        <v>1330</v>
      </c>
      <c r="AE110" s="107">
        <f>FORECAST($C$8-(R110+U110),Инклинометрия!$B$2:$B$152,Инклинометрия!$A$2:$A$152)</f>
        <v>0</v>
      </c>
      <c r="AF110" s="107">
        <f>IF(V110=0,"-",FORECAST($C$8,Инклинометрия!$B$2:$B$152,Инклинометрия!$A$2:$A$152))</f>
        <v>1330</v>
      </c>
      <c r="AG110" s="107">
        <f>IF(V110=0,"-",FORECAST($C$8-V110,Инклинометрия!$B$2:$B$152,Инклинометрия!$A$2:$A$152))</f>
        <v>515.06594311011929</v>
      </c>
      <c r="AH110" s="107">
        <f>IF(W110=0,"-",FORECAST($C$8+W110,Инклинометрия!$B$2:$B$152,Инклинометрия!$A$2:$A$152))</f>
        <v>1332.6490516468141</v>
      </c>
      <c r="AI110" s="107">
        <f>IF(W110=0,"-",FORECAST($C$8,Инклинометрия!$B$2:$B$152,Инклинометрия!$A$2:$A$152))</f>
        <v>1330</v>
      </c>
      <c r="AK110" s="122">
        <f t="shared" si="35"/>
        <v>-6.9104711409055338E-8</v>
      </c>
      <c r="AL110" s="67">
        <f>AK110*(B110-B109)</f>
        <v>-1.3820942281811068E-6</v>
      </c>
      <c r="AM110" s="23">
        <f t="shared" si="37"/>
        <v>8.6777118095106465E-2</v>
      </c>
      <c r="AN110" s="26">
        <f>AN109+AK110*(B110-B109)/(2*PI()*$C$5*AN109*$K$13)</f>
        <v>0.15482730259892749</v>
      </c>
      <c r="AO110" s="87">
        <f t="shared" si="29"/>
        <v>149070.93899972472</v>
      </c>
      <c r="AP110" s="87">
        <f>IF(R110+U110&lt;$C$8,0,32*$L$23/$C$12^2*($K$10*R110+$K$8*U110)+32*$L$24/($C$14^2-$C$13^2)*($K$10*S110+$K$8*V110))</f>
        <v>47745.938999724713</v>
      </c>
      <c r="AQ110" s="66">
        <f>R110*$C$11*$C$9+U110*$C$11*$C$10</f>
        <v>14695380</v>
      </c>
      <c r="AR110" s="66">
        <f>S110*$C$11*$C$9+V110*$C$11*$C$10</f>
        <v>13259321.933141293</v>
      </c>
      <c r="AS110" s="87">
        <f>$C$11*(T110*$C$9+W110*$C$10)</f>
        <v>792185.83483885962</v>
      </c>
      <c r="AT110" s="45">
        <f t="shared" si="22"/>
        <v>15636636.773838585</v>
      </c>
      <c r="AU110" s="75"/>
    </row>
    <row r="111" spans="2:47" ht="15" thickBot="1" x14ac:dyDescent="0.35">
      <c r="B111" s="41">
        <f t="shared" si="30"/>
        <v>1600</v>
      </c>
      <c r="C111" s="8">
        <f t="shared" si="31"/>
        <v>16</v>
      </c>
      <c r="D111" s="73">
        <f t="shared" si="18"/>
        <v>21.4</v>
      </c>
      <c r="E111" s="29">
        <f t="shared" si="36"/>
        <v>5299.644306910147</v>
      </c>
      <c r="F111" s="29">
        <f t="shared" si="32"/>
        <v>66.245553836376601</v>
      </c>
      <c r="G111" s="29">
        <f t="shared" si="33"/>
        <v>88.603428256153705</v>
      </c>
      <c r="H111" s="17">
        <f t="shared" si="34"/>
        <v>7088.2742604923224</v>
      </c>
      <c r="I111" s="29">
        <f t="shared" si="23"/>
        <v>2.2250485660981263</v>
      </c>
      <c r="J111" s="29">
        <f t="shared" si="24"/>
        <v>41.694115440739786</v>
      </c>
      <c r="K111" s="32">
        <f>IF((D110+L110+M110-AL110)/($C$21+$C$22)&gt;$C$8,$C$8,(D110+L110+M110-AL110)/($C$21+$C$22))</f>
        <v>1400</v>
      </c>
      <c r="L111" s="97">
        <f t="shared" si="19"/>
        <v>0</v>
      </c>
      <c r="M111" s="96">
        <f t="shared" si="20"/>
        <v>7.1118064200097644</v>
      </c>
      <c r="N111" s="98">
        <f t="shared" si="25"/>
        <v>1.7178708216243406</v>
      </c>
      <c r="O111" s="100">
        <f t="shared" si="21"/>
        <v>4.2266987561397071</v>
      </c>
      <c r="P111" s="104">
        <f t="shared" si="26"/>
        <v>11.768694189166853</v>
      </c>
      <c r="Q111" s="102">
        <f t="shared" si="27"/>
        <v>4.9275046019917973E-2</v>
      </c>
      <c r="R111" s="106">
        <f>IF(K111-H110&lt;0,0,K111-H110)</f>
        <v>0</v>
      </c>
      <c r="S111" s="106">
        <f>K111-V111</f>
        <v>527.34454419997905</v>
      </c>
      <c r="T111" s="106">
        <f>IF(R111&gt;0,$C$6-$C$8,IF($C$6-$C$8-W111&lt;0,0,$C$6-$C$8-W111))</f>
        <v>97.21160279283535</v>
      </c>
      <c r="U111" s="107">
        <f>IF(R111=0,IF(U110+(F111-AL111/$C$23)*$C$21/($C$21+$C$22)&gt;$C$8,$C$8,U110+F111*$C$21/($C$21+$C$22)),E111)</f>
        <v>1400</v>
      </c>
      <c r="V111" s="107">
        <f>IF(R111&gt;0,0,IF(V110+(F111-AL111/$C$23)*$C$21/($C$21+$C$22)&gt;$C$8,$C$8,IF(U111=$C$8,V110+(F111-AL111/$C$23)*$C$21/$C$22,V110+(F111-AL111/$C$23)*$C$21/($C$21+$C$22))))</f>
        <v>872.65545580002095</v>
      </c>
      <c r="W111" s="203">
        <f>IF(R111&gt;0,0,IF(W110+AL111/$C$23&gt;$F$23,$F$23,W110+AL111/$C$23))</f>
        <v>2.7883972071646466</v>
      </c>
      <c r="X111" s="105" t="str">
        <f>IF(R111=0,"-",FORECAST($C$8,Инклинометрия!$B$2:$B$152,Инклинометрия!$A$2:$A$152))</f>
        <v>-</v>
      </c>
      <c r="Y111" s="105" t="str">
        <f>IF(R111=0,"-",FORECAST($C$8-R111,Инклинометрия!$B$2:$B$152,Инклинометрия!$A$2:$A$152))</f>
        <v>-</v>
      </c>
      <c r="Z111" s="105">
        <f>IF(R111&gt;0,FORECAST($C$8,Инклинометрия!$B$2:$B$152,Инклинометрия!$A$2:$A$152),IF(V111=$C$8,"-",FORECAST($C$8-V111,Инклинометрия!$B$2:$B$152,Инклинометрия!$A$2:$A$152)))</f>
        <v>500.97731698998007</v>
      </c>
      <c r="AA111" s="105">
        <f>IF(S111=0,"-",FORECAST($C$8-(S111+V111),Инклинометрия!$B$2:$B$152,Инклинометрия!$A$2:$A$152))</f>
        <v>0</v>
      </c>
      <c r="AB111" s="105">
        <f>FORECAST($C$8+T111,Инклинометрия!$B$2:$B$152,Инклинометрия!$A$2:$A$152)</f>
        <v>1422.3510226531935</v>
      </c>
      <c r="AC111" s="105">
        <f>IF(R111=0,FORECAST($C$6-T111,Инклинометрия!$B$2:$B$152,Инклинометрия!$A$2:$A$152),FORECAST($C$8,Инклинометрия!$B$2:$B$152,Инклинометрия!$A$2:$A$152))</f>
        <v>1332.6489773468065</v>
      </c>
      <c r="AD111" s="107">
        <f>IF(R111=0,FORECAST($C$8,Инклинометрия!$B$2:$B$152,Инклинометрия!$A$2:$A$152),Y111)</f>
        <v>1330</v>
      </c>
      <c r="AE111" s="107">
        <f>FORECAST($C$8-(R111+U111),Инклинометрия!$B$2:$B$152,Инклинометрия!$A$2:$A$152)</f>
        <v>0</v>
      </c>
      <c r="AF111" s="107">
        <f>IF(V111=0,"-",FORECAST($C$8,Инклинометрия!$B$2:$B$152,Инклинометрия!$A$2:$A$152))</f>
        <v>1330</v>
      </c>
      <c r="AG111" s="107">
        <f>IF(V111=0,"-",FORECAST($C$8-V111,Инклинометрия!$B$2:$B$152,Инклинометрия!$A$2:$A$152))</f>
        <v>500.97731698998007</v>
      </c>
      <c r="AH111" s="107">
        <f>IF(W111=0,"-",FORECAST($C$8+W111,Инклинометрия!$B$2:$B$152,Инклинометрия!$A$2:$A$152))</f>
        <v>1332.6489773468065</v>
      </c>
      <c r="AI111" s="107">
        <f>IF(W111=0,"-",FORECAST($C$8,Инклинометрия!$B$2:$B$152,Инклинометрия!$A$2:$A$152))</f>
        <v>1330</v>
      </c>
      <c r="AK111" s="122">
        <f t="shared" si="35"/>
        <v>-6.9104711407559531E-8</v>
      </c>
      <c r="AL111" s="67">
        <f>AK111*(B111-B110)</f>
        <v>-1.3820942281511906E-6</v>
      </c>
      <c r="AM111" s="23">
        <f t="shared" si="37"/>
        <v>8.6775736000878317E-2</v>
      </c>
      <c r="AN111" s="26">
        <f>AN110+AK111*(B111-B110)/(2*PI()*$C$5*AN110*$K$13)</f>
        <v>0.15482659223607631</v>
      </c>
      <c r="AO111" s="87">
        <f t="shared" si="29"/>
        <v>148985.0945093593</v>
      </c>
      <c r="AP111" s="87">
        <f>IF(R111+U111&lt;$C$8,0,32*$L$23/$C$12^2*($K$10*R111+$K$8*U111)+32*$L$24/($C$14^2-$C$13^2)*($K$10*S111+$K$8*V111))</f>
        <v>47660.094509359311</v>
      </c>
      <c r="AQ111" s="66">
        <f>R111*$C$11*$C$9+U111*$C$11*$C$10</f>
        <v>14695380</v>
      </c>
      <c r="AR111" s="66">
        <f>S111*$C$11*$C$9+V111*$C$11*$C$10</f>
        <v>13298602.505777515</v>
      </c>
      <c r="AS111" s="87">
        <f>$C$11*(T111*$C$9+W111*$C$10)</f>
        <v>792185.62768261705</v>
      </c>
      <c r="AT111" s="45">
        <f t="shared" si="22"/>
        <v>15636550.722191976</v>
      </c>
      <c r="AU111" s="75"/>
    </row>
    <row r="112" spans="2:47" ht="15" thickBot="1" x14ac:dyDescent="0.35">
      <c r="B112" s="41">
        <f t="shared" si="30"/>
        <v>1620</v>
      </c>
      <c r="C112" s="8">
        <f t="shared" si="31"/>
        <v>16.2</v>
      </c>
      <c r="D112" s="73">
        <f t="shared" si="18"/>
        <v>21.6675</v>
      </c>
      <c r="E112" s="29">
        <f t="shared" si="36"/>
        <v>5365.8898607465235</v>
      </c>
      <c r="F112" s="29">
        <f t="shared" si="32"/>
        <v>66.245553836376601</v>
      </c>
      <c r="G112" s="29">
        <f t="shared" si="33"/>
        <v>88.603428256153705</v>
      </c>
      <c r="H112" s="17">
        <f t="shared" si="34"/>
        <v>7176.8776887484764</v>
      </c>
      <c r="I112" s="29">
        <f t="shared" si="23"/>
        <v>2.2250485660981263</v>
      </c>
      <c r="J112" s="29">
        <f t="shared" si="24"/>
        <v>41.694115440739786</v>
      </c>
      <c r="K112" s="32">
        <f>IF((D111+L111+M111-AL111)/($C$21+$C$22)&gt;$C$8,$C$8,(D111+L111+M111-AL111)/($C$21+$C$22))</f>
        <v>1400</v>
      </c>
      <c r="L112" s="97">
        <f t="shared" si="19"/>
        <v>0</v>
      </c>
      <c r="M112" s="96">
        <f t="shared" si="20"/>
        <v>6.911806183886644</v>
      </c>
      <c r="N112" s="98">
        <f t="shared" si="25"/>
        <v>1.7178722037185687</v>
      </c>
      <c r="O112" s="100">
        <f t="shared" si="21"/>
        <v>4.2266987561397071</v>
      </c>
      <c r="P112" s="104">
        <f t="shared" si="26"/>
        <v>11.968694425289971</v>
      </c>
      <c r="Q112" s="102">
        <f t="shared" si="27"/>
        <v>4.9273663925689791E-2</v>
      </c>
      <c r="R112" s="106">
        <f>IF(K112-H111&lt;0,0,K112-H111)</f>
        <v>0</v>
      </c>
      <c r="S112" s="106">
        <f>K112-V112</f>
        <v>512.5144114419378</v>
      </c>
      <c r="T112" s="106">
        <f>IF(R112&gt;0,$C$6-$C$8,IF($C$6-$C$8-W112&lt;0,0,$C$6-$C$8-W112))</f>
        <v>97.211681003369833</v>
      </c>
      <c r="U112" s="107">
        <f>IF(R112=0,IF(U111+(F112-AL112/$C$23)*$C$21/($C$21+$C$22)&gt;$C$8,$C$8,U111+F112*$C$21/($C$21+$C$22)),E112)</f>
        <v>1400</v>
      </c>
      <c r="V112" s="107">
        <f>IF(R112&gt;0,0,IF(V111+(F112-AL112/$C$23)*$C$21/($C$21+$C$22)&gt;$C$8,$C$8,IF(U112=$C$8,V111+(F112-AL112/$C$23)*$C$21/$C$22,V111+(F112-AL112/$C$23)*$C$21/($C$21+$C$22))))</f>
        <v>887.4855885580622</v>
      </c>
      <c r="W112" s="203">
        <f>IF(R112&gt;0,0,IF(W111+AL112/$C$23&gt;$F$23,$F$23,W111+AL112/$C$23))</f>
        <v>2.7883189966301636</v>
      </c>
      <c r="X112" s="105" t="str">
        <f>IF(R112=0,"-",FORECAST($C$8,Инклинометрия!$B$2:$B$152,Инклинометрия!$A$2:$A$152))</f>
        <v>-</v>
      </c>
      <c r="Y112" s="105" t="str">
        <f>IF(R112=0,"-",FORECAST($C$8-R112,Инклинометрия!$B$2:$B$152,Инклинометрия!$A$2:$A$152))</f>
        <v>-</v>
      </c>
      <c r="Z112" s="105">
        <f>IF(R112&gt;0,FORECAST($C$8,Инклинометрия!$B$2:$B$152,Инклинометрия!$A$2:$A$152),IF(V112=$C$8,"-",FORECAST($C$8-V112,Инклинометрия!$B$2:$B$152,Инклинометрия!$A$2:$A$152)))</f>
        <v>486.8886908698409</v>
      </c>
      <c r="AA112" s="105">
        <f>IF(S112=0,"-",FORECAST($C$8-(S112+V112),Инклинометрия!$B$2:$B$152,Инклинометрия!$A$2:$A$152))</f>
        <v>0</v>
      </c>
      <c r="AB112" s="105">
        <f>FORECAST($C$8+T112,Инклинометрия!$B$2:$B$152,Инклинометрия!$A$2:$A$152)</f>
        <v>1422.3510969532012</v>
      </c>
      <c r="AC112" s="105">
        <f>IF(R112=0,FORECAST($C$6-T112,Инклинометрия!$B$2:$B$152,Инклинометрия!$A$2:$A$152),FORECAST($C$8,Инклинометрия!$B$2:$B$152,Инклинометрия!$A$2:$A$152))</f>
        <v>1332.6489030467985</v>
      </c>
      <c r="AD112" s="107">
        <f>IF(R112=0,FORECAST($C$8,Инклинометрия!$B$2:$B$152,Инклинометрия!$A$2:$A$152),Y112)</f>
        <v>1330</v>
      </c>
      <c r="AE112" s="107">
        <f>FORECAST($C$8-(R112+U112),Инклинометрия!$B$2:$B$152,Инклинометрия!$A$2:$A$152)</f>
        <v>0</v>
      </c>
      <c r="AF112" s="107">
        <f>IF(V112=0,"-",FORECAST($C$8,Инклинометрия!$B$2:$B$152,Инклинометрия!$A$2:$A$152))</f>
        <v>1330</v>
      </c>
      <c r="AG112" s="107">
        <f>IF(V112=0,"-",FORECAST($C$8-V112,Инклинометрия!$B$2:$B$152,Инклинометрия!$A$2:$A$152))</f>
        <v>486.8886908698409</v>
      </c>
      <c r="AH112" s="107">
        <f>IF(W112=0,"-",FORECAST($C$8+W112,Инклинометрия!$B$2:$B$152,Инклинометрия!$A$2:$A$152))</f>
        <v>1332.6489030467985</v>
      </c>
      <c r="AI112" s="107">
        <f>IF(W112=0,"-",FORECAST($C$8,Инклинометрия!$B$2:$B$152,Инклинометрия!$A$2:$A$152))</f>
        <v>1330</v>
      </c>
      <c r="AK112" s="122">
        <f t="shared" si="35"/>
        <v>-6.9104711409055338E-8</v>
      </c>
      <c r="AL112" s="67">
        <f>AK112*(B112-B111)</f>
        <v>-1.3820942281811068E-6</v>
      </c>
      <c r="AM112" s="23">
        <f t="shared" si="37"/>
        <v>8.6774353906650142E-2</v>
      </c>
      <c r="AN112" s="26">
        <f>AN111+AK112*(B112-B111)/(2*PI()*$C$5*AN111*$K$13)</f>
        <v>0.15482588186996588</v>
      </c>
      <c r="AO112" s="87">
        <f t="shared" si="29"/>
        <v>148899.25001899392</v>
      </c>
      <c r="AP112" s="87">
        <f>IF(R112+U112&lt;$C$8,0,32*$L$23/$C$12^2*($K$10*R112+$K$8*U112)+32*$L$24/($C$14^2-$C$13^2)*($K$10*S112+$K$8*V112))</f>
        <v>47574.250018993916</v>
      </c>
      <c r="AQ112" s="66">
        <f>R112*$C$11*$C$9+U112*$C$11*$C$10</f>
        <v>14695380</v>
      </c>
      <c r="AR112" s="66">
        <f>S112*$C$11*$C$9+V112*$C$11*$C$10</f>
        <v>13337883.078413742</v>
      </c>
      <c r="AS112" s="87">
        <f>$C$11*(T112*$C$9+W112*$C$10)</f>
        <v>792185.42052637436</v>
      </c>
      <c r="AT112" s="45">
        <f t="shared" si="22"/>
        <v>15636464.670545368</v>
      </c>
      <c r="AU112" s="75"/>
    </row>
    <row r="113" spans="2:47" ht="15" thickBot="1" x14ac:dyDescent="0.35">
      <c r="B113" s="41">
        <f t="shared" si="30"/>
        <v>1640</v>
      </c>
      <c r="C113" s="8">
        <f t="shared" si="31"/>
        <v>16.399999999999999</v>
      </c>
      <c r="D113" s="73">
        <f t="shared" si="18"/>
        <v>21.934999999999999</v>
      </c>
      <c r="E113" s="29">
        <f t="shared" si="36"/>
        <v>5432.1354145829</v>
      </c>
      <c r="F113" s="29">
        <f t="shared" si="32"/>
        <v>66.245553836376601</v>
      </c>
      <c r="G113" s="29">
        <f t="shared" si="33"/>
        <v>88.603428256153705</v>
      </c>
      <c r="H113" s="17">
        <f t="shared" si="34"/>
        <v>7265.4811170046305</v>
      </c>
      <c r="I113" s="29">
        <f t="shared" si="23"/>
        <v>2.2250485660981263</v>
      </c>
      <c r="J113" s="29">
        <f t="shared" si="24"/>
        <v>41.694115440739786</v>
      </c>
      <c r="K113" s="32">
        <f>IF((D112+L112+M112-AL112)/($C$21+$C$22)&gt;$C$8,$C$8,(D112+L112+M112-AL112)/($C$21+$C$22))</f>
        <v>1400</v>
      </c>
      <c r="L113" s="97">
        <f t="shared" si="19"/>
        <v>0</v>
      </c>
      <c r="M113" s="96">
        <f t="shared" si="20"/>
        <v>6.7118059477635246</v>
      </c>
      <c r="N113" s="98">
        <f t="shared" si="25"/>
        <v>1.7178735858127969</v>
      </c>
      <c r="O113" s="100">
        <f t="shared" si="21"/>
        <v>4.2266987561397071</v>
      </c>
      <c r="P113" s="104">
        <f t="shared" si="26"/>
        <v>12.168694661413092</v>
      </c>
      <c r="Q113" s="102">
        <f t="shared" si="27"/>
        <v>4.9272281831461616E-2</v>
      </c>
      <c r="R113" s="106">
        <f>IF(K113-H112&lt;0,0,K113-H112)</f>
        <v>0</v>
      </c>
      <c r="S113" s="106">
        <f>K113-V113</f>
        <v>497.68427868389654</v>
      </c>
      <c r="T113" s="106">
        <f>IF(R113&gt;0,$C$6-$C$8,IF($C$6-$C$8-W113&lt;0,0,$C$6-$C$8-W113))</f>
        <v>97.211759213904315</v>
      </c>
      <c r="U113" s="107">
        <f>IF(R113=0,IF(U112+(F113-AL113/$C$23)*$C$21/($C$21+$C$22)&gt;$C$8,$C$8,U112+F113*$C$21/($C$21+$C$22)),E113)</f>
        <v>1400</v>
      </c>
      <c r="V113" s="107">
        <f>IF(R113&gt;0,0,IF(V112+(F113-AL113/$C$23)*$C$21/($C$21+$C$22)&gt;$C$8,$C$8,IF(U113=$C$8,V112+(F113-AL113/$C$23)*$C$21/$C$22,V112+(F113-AL113/$C$23)*$C$21/($C$21+$C$22))))</f>
        <v>902.31572131610346</v>
      </c>
      <c r="W113" s="203">
        <f>IF(R113&gt;0,0,IF(W112+AL113/$C$23&gt;$F$23,$F$23,W112+AL113/$C$23))</f>
        <v>2.7882407860956806</v>
      </c>
      <c r="X113" s="105" t="str">
        <f>IF(R113=0,"-",FORECAST($C$8,Инклинометрия!$B$2:$B$152,Инклинометрия!$A$2:$A$152))</f>
        <v>-</v>
      </c>
      <c r="Y113" s="105" t="str">
        <f>IF(R113=0,"-",FORECAST($C$8-R113,Инклинометрия!$B$2:$B$152,Инклинометрия!$A$2:$A$152))</f>
        <v>-</v>
      </c>
      <c r="Z113" s="105">
        <f>IF(R113&gt;0,FORECAST($C$8,Инклинометрия!$B$2:$B$152,Инклинометрия!$A$2:$A$152),IF(V113=$C$8,"-",FORECAST($C$8-V113,Инклинометрия!$B$2:$B$152,Инклинометрия!$A$2:$A$152)))</f>
        <v>472.80006474970168</v>
      </c>
      <c r="AA113" s="105">
        <f>IF(S113=0,"-",FORECAST($C$8-(S113+V113),Инклинометрия!$B$2:$B$152,Инклинометрия!$A$2:$A$152))</f>
        <v>0</v>
      </c>
      <c r="AB113" s="105">
        <f>FORECAST($C$8+T113,Инклинометрия!$B$2:$B$152,Инклинометрия!$A$2:$A$152)</f>
        <v>1422.351171253209</v>
      </c>
      <c r="AC113" s="105">
        <f>IF(R113=0,FORECAST($C$6-T113,Инклинометрия!$B$2:$B$152,Инклинометрия!$A$2:$A$152),FORECAST($C$8,Инклинометрия!$B$2:$B$152,Инклинометрия!$A$2:$A$152))</f>
        <v>1332.6488287467907</v>
      </c>
      <c r="AD113" s="107">
        <f>IF(R113=0,FORECAST($C$8,Инклинометрия!$B$2:$B$152,Инклинометрия!$A$2:$A$152),Y113)</f>
        <v>1330</v>
      </c>
      <c r="AE113" s="107">
        <f>FORECAST($C$8-(R113+U113),Инклинометрия!$B$2:$B$152,Инклинометрия!$A$2:$A$152)</f>
        <v>0</v>
      </c>
      <c r="AF113" s="107">
        <f>IF(V113=0,"-",FORECAST($C$8,Инклинометрия!$B$2:$B$152,Инклинометрия!$A$2:$A$152))</f>
        <v>1330</v>
      </c>
      <c r="AG113" s="107">
        <f>IF(V113=0,"-",FORECAST($C$8-V113,Инклинометрия!$B$2:$B$152,Инклинометрия!$A$2:$A$152))</f>
        <v>472.80006474970168</v>
      </c>
      <c r="AH113" s="107">
        <f>IF(W113=0,"-",FORECAST($C$8+W113,Инклинометрия!$B$2:$B$152,Инклинометрия!$A$2:$A$152))</f>
        <v>1332.6488287467907</v>
      </c>
      <c r="AI113" s="107">
        <f>IF(W113=0,"-",FORECAST($C$8,Инклинометрия!$B$2:$B$152,Инклинометрия!$A$2:$A$152))</f>
        <v>1330</v>
      </c>
      <c r="AK113" s="122">
        <f t="shared" si="35"/>
        <v>-6.9104711409055338E-8</v>
      </c>
      <c r="AL113" s="67">
        <f>AK113*(B113-B112)</f>
        <v>-1.3820942281811068E-6</v>
      </c>
      <c r="AM113" s="23">
        <f t="shared" si="37"/>
        <v>8.6772971812421967E-2</v>
      </c>
      <c r="AN113" s="26">
        <f>AN112+AK113*(B113-B112)/(2*PI()*$C$5*AN112*$K$13)</f>
        <v>0.15482517150059619</v>
      </c>
      <c r="AO113" s="87">
        <f t="shared" si="29"/>
        <v>148813.4055286285</v>
      </c>
      <c r="AP113" s="87">
        <f>IF(R113+U113&lt;$C$8,0,32*$L$23/$C$12^2*($K$10*R113+$K$8*U113)+32*$L$24/($C$14^2-$C$13^2)*($K$10*S113+$K$8*V113))</f>
        <v>47488.405528628515</v>
      </c>
      <c r="AQ113" s="66">
        <f>R113*$C$11*$C$9+U113*$C$11*$C$10</f>
        <v>14695380</v>
      </c>
      <c r="AR113" s="66">
        <f>S113*$C$11*$C$9+V113*$C$11*$C$10</f>
        <v>13377163.651049964</v>
      </c>
      <c r="AS113" s="87">
        <f>$C$11*(T113*$C$9+W113*$C$10)</f>
        <v>792185.21337013156</v>
      </c>
      <c r="AT113" s="45">
        <f t="shared" si="22"/>
        <v>15636378.618898761</v>
      </c>
      <c r="AU113" s="75"/>
    </row>
    <row r="114" spans="2:47" ht="15" thickBot="1" x14ac:dyDescent="0.35">
      <c r="B114" s="41">
        <f t="shared" si="30"/>
        <v>1660</v>
      </c>
      <c r="C114" s="8">
        <f t="shared" si="31"/>
        <v>16.600000000000001</v>
      </c>
      <c r="D114" s="73">
        <f t="shared" si="18"/>
        <v>22.202500000000001</v>
      </c>
      <c r="E114" s="29">
        <f t="shared" si="36"/>
        <v>5498.3809684192775</v>
      </c>
      <c r="F114" s="29">
        <f t="shared" si="32"/>
        <v>66.24555383637778</v>
      </c>
      <c r="G114" s="29">
        <f t="shared" si="33"/>
        <v>88.603428256155269</v>
      </c>
      <c r="H114" s="17">
        <f t="shared" si="34"/>
        <v>7354.0845452607855</v>
      </c>
      <c r="I114" s="29">
        <f t="shared" si="23"/>
        <v>2.2250485660981263</v>
      </c>
      <c r="J114" s="29">
        <f t="shared" si="24"/>
        <v>41.694115440740156</v>
      </c>
      <c r="K114" s="32">
        <f>IF((D113+L113+M113-AL113)/($C$21+$C$22)&gt;$C$8,$C$8,(D113+L113+M113-AL113)/($C$21+$C$22))</f>
        <v>1400</v>
      </c>
      <c r="L114" s="97">
        <f t="shared" si="19"/>
        <v>0</v>
      </c>
      <c r="M114" s="96">
        <f t="shared" si="20"/>
        <v>6.5118057116404007</v>
      </c>
      <c r="N114" s="98">
        <f t="shared" si="25"/>
        <v>1.7178749679070251</v>
      </c>
      <c r="O114" s="100">
        <f t="shared" si="21"/>
        <v>4.2266987561397071</v>
      </c>
      <c r="P114" s="104">
        <f t="shared" si="26"/>
        <v>12.368694897536216</v>
      </c>
      <c r="Q114" s="102">
        <f t="shared" si="27"/>
        <v>4.9270899737233462E-2</v>
      </c>
      <c r="R114" s="106">
        <f>IF(K114-H113&lt;0,0,K114-H113)</f>
        <v>0</v>
      </c>
      <c r="S114" s="106">
        <f>K114-V114</f>
        <v>482.85414592585505</v>
      </c>
      <c r="T114" s="106">
        <f>IF(R114&gt;0,$C$6-$C$8,IF($C$6-$C$8-W114&lt;0,0,$C$6-$C$8-W114))</f>
        <v>97.211837424438798</v>
      </c>
      <c r="U114" s="107">
        <f>IF(R114=0,IF(U113+(F114-AL114/$C$23)*$C$21/($C$21+$C$22)&gt;$C$8,$C$8,U113+F114*$C$21/($C$21+$C$22)),E114)</f>
        <v>1400</v>
      </c>
      <c r="V114" s="107">
        <f>IF(R114&gt;0,0,IF(V113+(F114-AL114/$C$23)*$C$21/($C$21+$C$22)&gt;$C$8,$C$8,IF(U114=$C$8,V113+(F114-AL114/$C$23)*$C$21/$C$22,V113+(F114-AL114/$C$23)*$C$21/($C$21+$C$22))))</f>
        <v>917.14585407414495</v>
      </c>
      <c r="W114" s="203">
        <f>IF(R114&gt;0,0,IF(W113+AL114/$C$23&gt;$F$23,$F$23,W113+AL114/$C$23))</f>
        <v>2.788162575561199</v>
      </c>
      <c r="X114" s="105" t="str">
        <f>IF(R114=0,"-",FORECAST($C$8,Инклинометрия!$B$2:$B$152,Инклинометрия!$A$2:$A$152))</f>
        <v>-</v>
      </c>
      <c r="Y114" s="105" t="str">
        <f>IF(R114=0,"-",FORECAST($C$8-R114,Инклинометрия!$B$2:$B$152,Инклинометрия!$A$2:$A$152))</f>
        <v>-</v>
      </c>
      <c r="Z114" s="105">
        <f>IF(R114&gt;0,FORECAST($C$8,Инклинометрия!$B$2:$B$152,Инклинометрия!$A$2:$A$152),IF(V114=$C$8,"-",FORECAST($C$8-V114,Инклинометрия!$B$2:$B$152,Инклинометрия!$A$2:$A$152)))</f>
        <v>458.71143862956228</v>
      </c>
      <c r="AA114" s="105">
        <f>IF(S114=0,"-",FORECAST($C$8-(S114+V114),Инклинометрия!$B$2:$B$152,Инклинометрия!$A$2:$A$152))</f>
        <v>0</v>
      </c>
      <c r="AB114" s="105">
        <f>FORECAST($C$8+T114,Инклинометрия!$B$2:$B$152,Инклинометрия!$A$2:$A$152)</f>
        <v>1422.3512455532168</v>
      </c>
      <c r="AC114" s="105">
        <f>IF(R114=0,FORECAST($C$6-T114,Инклинометрия!$B$2:$B$152,Инклинометрия!$A$2:$A$152),FORECAST($C$8,Инклинометрия!$B$2:$B$152,Инклинометрия!$A$2:$A$152))</f>
        <v>1332.6487544467832</v>
      </c>
      <c r="AD114" s="107">
        <f>IF(R114=0,FORECAST($C$8,Инклинометрия!$B$2:$B$152,Инклинометрия!$A$2:$A$152),Y114)</f>
        <v>1330</v>
      </c>
      <c r="AE114" s="107">
        <f>FORECAST($C$8-(R114+U114),Инклинометрия!$B$2:$B$152,Инклинометрия!$A$2:$A$152)</f>
        <v>0</v>
      </c>
      <c r="AF114" s="107">
        <f>IF(V114=0,"-",FORECAST($C$8,Инклинометрия!$B$2:$B$152,Инклинометрия!$A$2:$A$152))</f>
        <v>1330</v>
      </c>
      <c r="AG114" s="107">
        <f>IF(V114=0,"-",FORECAST($C$8-V114,Инклинометрия!$B$2:$B$152,Инклинометрия!$A$2:$A$152))</f>
        <v>458.71143862956228</v>
      </c>
      <c r="AH114" s="107">
        <f>IF(W114=0,"-",FORECAST($C$8+W114,Инклинометрия!$B$2:$B$152,Инклинометрия!$A$2:$A$152))</f>
        <v>1332.6487544467832</v>
      </c>
      <c r="AI114" s="107">
        <f>IF(W114=0,"-",FORECAST($C$8,Инклинометрия!$B$2:$B$152,Инклинометрия!$A$2:$A$152))</f>
        <v>1330</v>
      </c>
      <c r="AK114" s="122">
        <f t="shared" si="35"/>
        <v>-6.9104711407559531E-8</v>
      </c>
      <c r="AL114" s="67">
        <f>AK114*(B114-B113)</f>
        <v>-1.3820942281511906E-6</v>
      </c>
      <c r="AM114" s="23">
        <f t="shared" si="37"/>
        <v>8.677158971819382E-2</v>
      </c>
      <c r="AN114" s="26">
        <f>AN113+AK114*(B114-B113)/(2*PI()*$C$5*AN113*$K$13)</f>
        <v>0.15482446112796719</v>
      </c>
      <c r="AO114" s="87">
        <f t="shared" si="29"/>
        <v>148727.56103826311</v>
      </c>
      <c r="AP114" s="87">
        <f>IF(R114+U114&lt;$C$8,0,32*$L$23/$C$12^2*($K$10*R114+$K$8*U114)+32*$L$24/($C$14^2-$C$13^2)*($K$10*S114+$K$8*V114))</f>
        <v>47402.561038263113</v>
      </c>
      <c r="AQ114" s="66">
        <f>R114*$C$11*$C$9+U114*$C$11*$C$10</f>
        <v>14695380</v>
      </c>
      <c r="AR114" s="66">
        <f>S114*$C$11*$C$9+V114*$C$11*$C$10</f>
        <v>13416444.223686188</v>
      </c>
      <c r="AS114" s="87">
        <f>$C$11*(T114*$C$9+W114*$C$10)</f>
        <v>792185.00621388899</v>
      </c>
      <c r="AT114" s="45">
        <f t="shared" si="22"/>
        <v>15636292.567252152</v>
      </c>
      <c r="AU114" s="75"/>
    </row>
    <row r="115" spans="2:47" ht="15" thickBot="1" x14ac:dyDescent="0.35">
      <c r="B115" s="41">
        <f t="shared" si="30"/>
        <v>1680</v>
      </c>
      <c r="C115" s="8">
        <f t="shared" si="31"/>
        <v>16.8</v>
      </c>
      <c r="D115" s="73">
        <f t="shared" si="18"/>
        <v>22.47</v>
      </c>
      <c r="E115" s="29">
        <f t="shared" si="36"/>
        <v>5564.6265222556549</v>
      </c>
      <c r="F115" s="29">
        <f t="shared" si="32"/>
        <v>66.245553836376601</v>
      </c>
      <c r="G115" s="29">
        <f t="shared" si="33"/>
        <v>88.603428256153705</v>
      </c>
      <c r="H115" s="17">
        <f t="shared" si="34"/>
        <v>7442.6879735169396</v>
      </c>
      <c r="I115" s="29">
        <f t="shared" si="23"/>
        <v>2.2250485660981263</v>
      </c>
      <c r="J115" s="29">
        <f t="shared" si="24"/>
        <v>41.694115440739786</v>
      </c>
      <c r="K115" s="32">
        <f>IF((D114+L114+M114-AL114)/($C$21+$C$22)&gt;$C$8,$C$8,(D114+L114+M114-AL114)/($C$21+$C$22))</f>
        <v>1400</v>
      </c>
      <c r="L115" s="97">
        <f t="shared" si="19"/>
        <v>0</v>
      </c>
      <c r="M115" s="96">
        <f t="shared" si="20"/>
        <v>6.3118054755172812</v>
      </c>
      <c r="N115" s="98">
        <f t="shared" si="25"/>
        <v>1.7178763500012533</v>
      </c>
      <c r="O115" s="100">
        <f t="shared" si="21"/>
        <v>4.2266987561397071</v>
      </c>
      <c r="P115" s="104">
        <f t="shared" si="26"/>
        <v>12.568695133659336</v>
      </c>
      <c r="Q115" s="102">
        <f t="shared" si="27"/>
        <v>4.926951764300528E-2</v>
      </c>
      <c r="R115" s="106">
        <f>IF(K115-H114&lt;0,0,K115-H114)</f>
        <v>0</v>
      </c>
      <c r="S115" s="106">
        <f>K115-V115</f>
        <v>468.02401316781379</v>
      </c>
      <c r="T115" s="106">
        <f>IF(R115&gt;0,$C$6-$C$8,IF($C$6-$C$8-W115&lt;0,0,$C$6-$C$8-W115))</f>
        <v>97.21191563497328</v>
      </c>
      <c r="U115" s="107">
        <f>IF(R115=0,IF(U114+(F115-AL115/$C$23)*$C$21/($C$21+$C$22)&gt;$C$8,$C$8,U114+F115*$C$21/($C$21+$C$22)),E115)</f>
        <v>1400</v>
      </c>
      <c r="V115" s="107">
        <f>IF(R115&gt;0,0,IF(V114+(F115-AL115/$C$23)*$C$21/($C$21+$C$22)&gt;$C$8,$C$8,IF(U115=$C$8,V114+(F115-AL115/$C$23)*$C$21/$C$22,V114+(F115-AL115/$C$23)*$C$21/($C$21+$C$22))))</f>
        <v>931.97598683218621</v>
      </c>
      <c r="W115" s="203">
        <f>IF(R115&gt;0,0,IF(W114+AL115/$C$23&gt;$F$23,$F$23,W114+AL115/$C$23))</f>
        <v>2.788084365026716</v>
      </c>
      <c r="X115" s="105" t="str">
        <f>IF(R115=0,"-",FORECAST($C$8,Инклинометрия!$B$2:$B$152,Инклинометрия!$A$2:$A$152))</f>
        <v>-</v>
      </c>
      <c r="Y115" s="105" t="str">
        <f>IF(R115=0,"-",FORECAST($C$8-R115,Инклинометрия!$B$2:$B$152,Инклинометрия!$A$2:$A$152))</f>
        <v>-</v>
      </c>
      <c r="Z115" s="105">
        <f>IF(R115&gt;0,FORECAST($C$8,Инклинометрия!$B$2:$B$152,Инклинометрия!$A$2:$A$152),IF(V115=$C$8,"-",FORECAST($C$8-V115,Инклинометрия!$B$2:$B$152,Инклинометрия!$A$2:$A$152)))</f>
        <v>444.62281250942306</v>
      </c>
      <c r="AA115" s="105">
        <f>IF(S115=0,"-",FORECAST($C$8-(S115+V115),Инклинометрия!$B$2:$B$152,Инклинометрия!$A$2:$A$152))</f>
        <v>0</v>
      </c>
      <c r="AB115" s="105">
        <f>FORECAST($C$8+T115,Инклинометрия!$B$2:$B$152,Инклинометрия!$A$2:$A$152)</f>
        <v>1422.3513198532246</v>
      </c>
      <c r="AC115" s="105">
        <f>IF(R115=0,FORECAST($C$6-T115,Инклинометрия!$B$2:$B$152,Инклинометрия!$A$2:$A$152),FORECAST($C$8,Инклинометрия!$B$2:$B$152,Инклинометрия!$A$2:$A$152))</f>
        <v>1332.6486801467752</v>
      </c>
      <c r="AD115" s="107">
        <f>IF(R115=0,FORECAST($C$8,Инклинометрия!$B$2:$B$152,Инклинометрия!$A$2:$A$152),Y115)</f>
        <v>1330</v>
      </c>
      <c r="AE115" s="107">
        <f>FORECAST($C$8-(R115+U115),Инклинометрия!$B$2:$B$152,Инклинометрия!$A$2:$A$152)</f>
        <v>0</v>
      </c>
      <c r="AF115" s="107">
        <f>IF(V115=0,"-",FORECAST($C$8,Инклинометрия!$B$2:$B$152,Инклинометрия!$A$2:$A$152))</f>
        <v>1330</v>
      </c>
      <c r="AG115" s="107">
        <f>IF(V115=0,"-",FORECAST($C$8-V115,Инклинометрия!$B$2:$B$152,Инклинометрия!$A$2:$A$152))</f>
        <v>444.62281250942306</v>
      </c>
      <c r="AH115" s="107">
        <f>IF(W115=0,"-",FORECAST($C$8+W115,Инклинометрия!$B$2:$B$152,Инклинометрия!$A$2:$A$152))</f>
        <v>1332.6486801467752</v>
      </c>
      <c r="AI115" s="107">
        <f>IF(W115=0,"-",FORECAST($C$8,Инклинометрия!$B$2:$B$152,Инклинометрия!$A$2:$A$152))</f>
        <v>1330</v>
      </c>
      <c r="AK115" s="122">
        <f t="shared" si="35"/>
        <v>-6.9104711409055338E-8</v>
      </c>
      <c r="AL115" s="67">
        <f>AK115*(B115-B114)</f>
        <v>-1.3820942281811068E-6</v>
      </c>
      <c r="AM115" s="23">
        <f t="shared" si="37"/>
        <v>8.6770207623965645E-2</v>
      </c>
      <c r="AN115" s="26">
        <f>AN114+AK115*(B115-B114)/(2*PI()*$C$5*AN114*$K$13)</f>
        <v>0.1548237507520788</v>
      </c>
      <c r="AO115" s="87">
        <f t="shared" si="29"/>
        <v>148641.71654789773</v>
      </c>
      <c r="AP115" s="87">
        <f>IF(R115+U115&lt;$C$8,0,32*$L$23/$C$12^2*($K$10*R115+$K$8*U115)+32*$L$24/($C$14^2-$C$13^2)*($K$10*S115+$K$8*V115))</f>
        <v>47316.716547897711</v>
      </c>
      <c r="AQ115" s="66">
        <f>R115*$C$11*$C$9+U115*$C$11*$C$10</f>
        <v>14695380</v>
      </c>
      <c r="AR115" s="66">
        <f>S115*$C$11*$C$9+V115*$C$11*$C$10</f>
        <v>13455724.796322411</v>
      </c>
      <c r="AS115" s="87">
        <f>$C$11*(T115*$C$9+W115*$C$10)</f>
        <v>792184.79905764631</v>
      </c>
      <c r="AT115" s="45">
        <f t="shared" si="22"/>
        <v>15636206.515605543</v>
      </c>
      <c r="AU115" s="75"/>
    </row>
    <row r="116" spans="2:47" ht="15" thickBot="1" x14ac:dyDescent="0.35">
      <c r="B116" s="41">
        <f t="shared" si="30"/>
        <v>1700</v>
      </c>
      <c r="C116" s="8">
        <f t="shared" si="31"/>
        <v>17</v>
      </c>
      <c r="D116" s="73">
        <f t="shared" si="18"/>
        <v>22.737500000000001</v>
      </c>
      <c r="E116" s="29">
        <f t="shared" si="36"/>
        <v>5630.8720760920314</v>
      </c>
      <c r="F116" s="29">
        <f t="shared" si="32"/>
        <v>66.245553836376601</v>
      </c>
      <c r="G116" s="29">
        <f t="shared" si="33"/>
        <v>88.603428256153705</v>
      </c>
      <c r="H116" s="17">
        <f t="shared" si="34"/>
        <v>7531.2914017730936</v>
      </c>
      <c r="I116" s="29">
        <f t="shared" si="23"/>
        <v>2.2250485660981263</v>
      </c>
      <c r="J116" s="29">
        <f t="shared" si="24"/>
        <v>41.694115440739786</v>
      </c>
      <c r="K116" s="32">
        <f>IF((D115+L115+M115-AL115)/($C$21+$C$22)&gt;$C$8,$C$8,(D115+L115+M115-AL115)/($C$21+$C$22))</f>
        <v>1400</v>
      </c>
      <c r="L116" s="97">
        <f t="shared" si="19"/>
        <v>0</v>
      </c>
      <c r="M116" s="96">
        <f t="shared" si="20"/>
        <v>6.1118052393941609</v>
      </c>
      <c r="N116" s="98">
        <f t="shared" si="25"/>
        <v>1.7178777320954814</v>
      </c>
      <c r="O116" s="100">
        <f t="shared" si="21"/>
        <v>4.2266987561397071</v>
      </c>
      <c r="P116" s="104">
        <f t="shared" si="26"/>
        <v>12.768695369782455</v>
      </c>
      <c r="Q116" s="102">
        <f t="shared" si="27"/>
        <v>4.9268135548777105E-2</v>
      </c>
      <c r="R116" s="106">
        <f>IF(K116-H115&lt;0,0,K116-H115)</f>
        <v>0</v>
      </c>
      <c r="S116" s="106">
        <f>K116-V116</f>
        <v>453.19388040977253</v>
      </c>
      <c r="T116" s="106">
        <f>IF(R116&gt;0,$C$6-$C$8,IF($C$6-$C$8-W116&lt;0,0,$C$6-$C$8-W116))</f>
        <v>97.211993845507763</v>
      </c>
      <c r="U116" s="107">
        <f>IF(R116=0,IF(U115+(F116-AL116/$C$23)*$C$21/($C$21+$C$22)&gt;$C$8,$C$8,U115+F116*$C$21/($C$21+$C$22)),E116)</f>
        <v>1400</v>
      </c>
      <c r="V116" s="107">
        <f>IF(R116&gt;0,0,IF(V115+(F116-AL116/$C$23)*$C$21/($C$21+$C$22)&gt;$C$8,$C$8,IF(U116=$C$8,V115+(F116-AL116/$C$23)*$C$21/$C$22,V115+(F116-AL116/$C$23)*$C$21/($C$21+$C$22))))</f>
        <v>946.80611959022747</v>
      </c>
      <c r="W116" s="203">
        <f>IF(R116&gt;0,0,IF(W115+AL116/$C$23&gt;$F$23,$F$23,W115+AL116/$C$23))</f>
        <v>2.788006154492233</v>
      </c>
      <c r="X116" s="105" t="str">
        <f>IF(R116=0,"-",FORECAST($C$8,Инклинометрия!$B$2:$B$152,Инклинометрия!$A$2:$A$152))</f>
        <v>-</v>
      </c>
      <c r="Y116" s="105" t="str">
        <f>IF(R116=0,"-",FORECAST($C$8-R116,Инклинометрия!$B$2:$B$152,Инклинометрия!$A$2:$A$152))</f>
        <v>-</v>
      </c>
      <c r="Z116" s="105">
        <f>IF(R116&gt;0,FORECAST($C$8,Инклинометрия!$B$2:$B$152,Инклинометрия!$A$2:$A$152),IF(V116=$C$8,"-",FORECAST($C$8-V116,Инклинометрия!$B$2:$B$152,Инклинометрия!$A$2:$A$152)))</f>
        <v>430.53418638928389</v>
      </c>
      <c r="AA116" s="105">
        <f>IF(S116=0,"-",FORECAST($C$8-(S116+V116),Инклинометрия!$B$2:$B$152,Инклинометрия!$A$2:$A$152))</f>
        <v>0</v>
      </c>
      <c r="AB116" s="105">
        <f>FORECAST($C$8+T116,Инклинометрия!$B$2:$B$152,Инклинометрия!$A$2:$A$152)</f>
        <v>1422.3513941532324</v>
      </c>
      <c r="AC116" s="105">
        <f>IF(R116=0,FORECAST($C$6-T116,Инклинометрия!$B$2:$B$152,Инклинометрия!$A$2:$A$152),FORECAST($C$8,Инклинометрия!$B$2:$B$152,Инклинометрия!$A$2:$A$152))</f>
        <v>1332.6486058467676</v>
      </c>
      <c r="AD116" s="107">
        <f>IF(R116=0,FORECAST($C$8,Инклинометрия!$B$2:$B$152,Инклинометрия!$A$2:$A$152),Y116)</f>
        <v>1330</v>
      </c>
      <c r="AE116" s="107">
        <f>FORECAST($C$8-(R116+U116),Инклинометрия!$B$2:$B$152,Инклинометрия!$A$2:$A$152)</f>
        <v>0</v>
      </c>
      <c r="AF116" s="107">
        <f>IF(V116=0,"-",FORECAST($C$8,Инклинометрия!$B$2:$B$152,Инклинометрия!$A$2:$A$152))</f>
        <v>1330</v>
      </c>
      <c r="AG116" s="107">
        <f>IF(V116=0,"-",FORECAST($C$8-V116,Инклинометрия!$B$2:$B$152,Инклинометрия!$A$2:$A$152))</f>
        <v>430.53418638928389</v>
      </c>
      <c r="AH116" s="107">
        <f>IF(W116=0,"-",FORECAST($C$8+W116,Инклинометрия!$B$2:$B$152,Инклинометрия!$A$2:$A$152))</f>
        <v>1332.6486058467676</v>
      </c>
      <c r="AI116" s="107">
        <f>IF(W116=0,"-",FORECAST($C$8,Инклинометрия!$B$2:$B$152,Инклинометрия!$A$2:$A$152))</f>
        <v>1330</v>
      </c>
      <c r="AK116" s="122">
        <f t="shared" si="35"/>
        <v>-6.9104711409055338E-8</v>
      </c>
      <c r="AL116" s="67">
        <f>AK116*(B116-B115)</f>
        <v>-1.3820942281811068E-6</v>
      </c>
      <c r="AM116" s="23">
        <f t="shared" si="37"/>
        <v>8.676882552973747E-2</v>
      </c>
      <c r="AN116" s="26">
        <f>AN115+AK116*(B116-B115)/(2*PI()*$C$5*AN115*$K$13)</f>
        <v>0.15482304037293101</v>
      </c>
      <c r="AO116" s="87">
        <f t="shared" si="29"/>
        <v>148555.87205753231</v>
      </c>
      <c r="AP116" s="87">
        <f>IF(R116+U116&lt;$C$8,0,32*$L$23/$C$12^2*($K$10*R116+$K$8*U116)+32*$L$24/($C$14^2-$C$13^2)*($K$10*S116+$K$8*V116))</f>
        <v>47230.87205753231</v>
      </c>
      <c r="AQ116" s="66">
        <f>R116*$C$11*$C$9+U116*$C$11*$C$10</f>
        <v>14695380</v>
      </c>
      <c r="AR116" s="66">
        <f>S116*$C$11*$C$9+V116*$C$11*$C$10</f>
        <v>13495005.368958637</v>
      </c>
      <c r="AS116" s="87">
        <f>$C$11*(T116*$C$9+W116*$C$10)</f>
        <v>792184.59190140374</v>
      </c>
      <c r="AT116" s="45">
        <f t="shared" si="22"/>
        <v>15636120.463958936</v>
      </c>
      <c r="AU116" s="75"/>
    </row>
    <row r="117" spans="2:47" ht="15" thickBot="1" x14ac:dyDescent="0.35">
      <c r="B117" s="41">
        <f t="shared" si="30"/>
        <v>1720</v>
      </c>
      <c r="C117" s="8">
        <f t="shared" si="31"/>
        <v>17.2</v>
      </c>
      <c r="D117" s="73">
        <f t="shared" si="18"/>
        <v>23.004999999999999</v>
      </c>
      <c r="E117" s="29">
        <f t="shared" si="36"/>
        <v>5697.117629928408</v>
      </c>
      <c r="F117" s="29">
        <f t="shared" si="32"/>
        <v>66.245553836376601</v>
      </c>
      <c r="G117" s="29">
        <f t="shared" si="33"/>
        <v>88.603428256153705</v>
      </c>
      <c r="H117" s="17">
        <f t="shared" si="34"/>
        <v>7619.8948300292477</v>
      </c>
      <c r="I117" s="29">
        <f t="shared" si="23"/>
        <v>2.2250485660981263</v>
      </c>
      <c r="J117" s="29">
        <f t="shared" si="24"/>
        <v>41.694115440739786</v>
      </c>
      <c r="K117" s="32">
        <f>IF((D116+L116+M116-AL116)/($C$21+$C$22)&gt;$C$8,$C$8,(D116+L116+M116-AL116)/($C$21+$C$22))</f>
        <v>1400</v>
      </c>
      <c r="L117" s="97">
        <f t="shared" si="19"/>
        <v>0</v>
      </c>
      <c r="M117" s="96">
        <f t="shared" si="20"/>
        <v>5.9118050032710414</v>
      </c>
      <c r="N117" s="98">
        <f t="shared" si="25"/>
        <v>1.7178791141897096</v>
      </c>
      <c r="O117" s="100">
        <f t="shared" si="21"/>
        <v>4.2266987561397071</v>
      </c>
      <c r="P117" s="104">
        <f t="shared" si="26"/>
        <v>12.968695605905575</v>
      </c>
      <c r="Q117" s="102">
        <f t="shared" si="27"/>
        <v>4.926675345454895E-2</v>
      </c>
      <c r="R117" s="106">
        <f>IF(K117-H116&lt;0,0,K117-H116)</f>
        <v>0</v>
      </c>
      <c r="S117" s="106">
        <f>K117-V117</f>
        <v>438.36374765173127</v>
      </c>
      <c r="T117" s="106">
        <f>IF(R117&gt;0,$C$6-$C$8,IF($C$6-$C$8-W117&lt;0,0,$C$6-$C$8-W117))</f>
        <v>97.212072056042246</v>
      </c>
      <c r="U117" s="107">
        <f>IF(R117=0,IF(U116+(F117-AL117/$C$23)*$C$21/($C$21+$C$22)&gt;$C$8,$C$8,U116+F117*$C$21/($C$21+$C$22)),E117)</f>
        <v>1400</v>
      </c>
      <c r="V117" s="107">
        <f>IF(R117&gt;0,0,IF(V116+(F117-AL117/$C$23)*$C$21/($C$21+$C$22)&gt;$C$8,$C$8,IF(U117=$C$8,V116+(F117-AL117/$C$23)*$C$21/$C$22,V116+(F117-AL117/$C$23)*$C$21/($C$21+$C$22))))</f>
        <v>961.63625234826873</v>
      </c>
      <c r="W117" s="203">
        <f>IF(R117&gt;0,0,IF(W116+AL117/$C$23&gt;$F$23,$F$23,W116+AL117/$C$23))</f>
        <v>2.7879279439577513</v>
      </c>
      <c r="X117" s="105" t="str">
        <f>IF(R117=0,"-",FORECAST($C$8,Инклинометрия!$B$2:$B$152,Инклинометрия!$A$2:$A$152))</f>
        <v>-</v>
      </c>
      <c r="Y117" s="105" t="str">
        <f>IF(R117=0,"-",FORECAST($C$8-R117,Инклинометрия!$B$2:$B$152,Инклинометрия!$A$2:$A$152))</f>
        <v>-</v>
      </c>
      <c r="Z117" s="105">
        <f>IF(R117&gt;0,FORECAST($C$8,Инклинометрия!$B$2:$B$152,Инклинометрия!$A$2:$A$152),IF(V117=$C$8,"-",FORECAST($C$8-V117,Инклинометрия!$B$2:$B$152,Инклинометрия!$A$2:$A$152)))</f>
        <v>416.44556026914466</v>
      </c>
      <c r="AA117" s="105">
        <f>IF(S117=0,"-",FORECAST($C$8-(S117+V117),Инклинометрия!$B$2:$B$152,Инклинометрия!$A$2:$A$152))</f>
        <v>0</v>
      </c>
      <c r="AB117" s="105">
        <f>FORECAST($C$8+T117,Инклинометрия!$B$2:$B$152,Инклинометрия!$A$2:$A$152)</f>
        <v>1422.3514684532399</v>
      </c>
      <c r="AC117" s="105">
        <f>IF(R117=0,FORECAST($C$6-T117,Инклинометрия!$B$2:$B$152,Инклинометрия!$A$2:$A$152),FORECAST($C$8,Инклинометрия!$B$2:$B$152,Инклинометрия!$A$2:$A$152))</f>
        <v>1332.6485315467598</v>
      </c>
      <c r="AD117" s="107">
        <f>IF(R117=0,FORECAST($C$8,Инклинометрия!$B$2:$B$152,Инклинометрия!$A$2:$A$152),Y117)</f>
        <v>1330</v>
      </c>
      <c r="AE117" s="107">
        <f>FORECAST($C$8-(R117+U117),Инклинометрия!$B$2:$B$152,Инклинометрия!$A$2:$A$152)</f>
        <v>0</v>
      </c>
      <c r="AF117" s="107">
        <f>IF(V117=0,"-",FORECAST($C$8,Инклинометрия!$B$2:$B$152,Инклинометрия!$A$2:$A$152))</f>
        <v>1330</v>
      </c>
      <c r="AG117" s="107">
        <f>IF(V117=0,"-",FORECAST($C$8-V117,Инклинометрия!$B$2:$B$152,Инклинометрия!$A$2:$A$152))</f>
        <v>416.44556026914466</v>
      </c>
      <c r="AH117" s="107">
        <f>IF(W117=0,"-",FORECAST($C$8+W117,Инклинометрия!$B$2:$B$152,Инклинометрия!$A$2:$A$152))</f>
        <v>1332.6485315467598</v>
      </c>
      <c r="AI117" s="107">
        <f>IF(W117=0,"-",FORECAST($C$8,Инклинометрия!$B$2:$B$152,Инклинометрия!$A$2:$A$152))</f>
        <v>1330</v>
      </c>
      <c r="AK117" s="122">
        <f t="shared" si="35"/>
        <v>-6.9104711407559531E-8</v>
      </c>
      <c r="AL117" s="67">
        <f>AK117*(B117-B116)</f>
        <v>-1.3820942281511906E-6</v>
      </c>
      <c r="AM117" s="23">
        <f t="shared" si="37"/>
        <v>8.6767443435509323E-2</v>
      </c>
      <c r="AN117" s="26">
        <f>AN116+AK117*(B117-B116)/(2*PI()*$C$5*AN116*$K$13)</f>
        <v>0.15482232999052378</v>
      </c>
      <c r="AO117" s="87">
        <f t="shared" si="29"/>
        <v>148470.02756716689</v>
      </c>
      <c r="AP117" s="87">
        <f>IF(R117+U117&lt;$C$8,0,32*$L$23/$C$12^2*($K$10*R117+$K$8*U117)+32*$L$24/($C$14^2-$C$13^2)*($K$10*S117+$K$8*V117))</f>
        <v>47145.027567166908</v>
      </c>
      <c r="AQ117" s="66">
        <f>R117*$C$11*$C$9+U117*$C$11*$C$10</f>
        <v>14695380</v>
      </c>
      <c r="AR117" s="66">
        <f>S117*$C$11*$C$9+V117*$C$11*$C$10</f>
        <v>13534285.941594861</v>
      </c>
      <c r="AS117" s="87">
        <f>$C$11*(T117*$C$9+W117*$C$10)</f>
        <v>792184.38474516093</v>
      </c>
      <c r="AT117" s="45">
        <f t="shared" si="22"/>
        <v>15636034.412312327</v>
      </c>
      <c r="AU117" s="75"/>
    </row>
    <row r="118" spans="2:47" ht="15" thickBot="1" x14ac:dyDescent="0.35">
      <c r="B118" s="41">
        <f t="shared" si="30"/>
        <v>1740</v>
      </c>
      <c r="C118" s="8">
        <f t="shared" si="31"/>
        <v>17.400000000000002</v>
      </c>
      <c r="D118" s="73">
        <f t="shared" si="18"/>
        <v>23.272500000000004</v>
      </c>
      <c r="E118" s="29">
        <f t="shared" si="36"/>
        <v>5763.3631837647854</v>
      </c>
      <c r="F118" s="29">
        <f t="shared" si="32"/>
        <v>66.24555383637778</v>
      </c>
      <c r="G118" s="29">
        <f t="shared" si="33"/>
        <v>88.603428256155269</v>
      </c>
      <c r="H118" s="17">
        <f t="shared" si="34"/>
        <v>7708.4982582854027</v>
      </c>
      <c r="I118" s="29">
        <f t="shared" si="23"/>
        <v>2.2250485660981263</v>
      </c>
      <c r="J118" s="29">
        <f t="shared" si="24"/>
        <v>41.694115440740156</v>
      </c>
      <c r="K118" s="32">
        <f>IF((D117+L117+M117-AL117)/($C$21+$C$22)&gt;$C$8,$C$8,(D117+L117+M117-AL117)/($C$21+$C$22))</f>
        <v>1400</v>
      </c>
      <c r="L118" s="97">
        <f t="shared" si="19"/>
        <v>0</v>
      </c>
      <c r="M118" s="96">
        <f t="shared" si="20"/>
        <v>5.7118047671479175</v>
      </c>
      <c r="N118" s="98">
        <f t="shared" si="25"/>
        <v>1.7178804962839378</v>
      </c>
      <c r="O118" s="100">
        <f t="shared" si="21"/>
        <v>4.2266987561397071</v>
      </c>
      <c r="P118" s="104">
        <f t="shared" si="26"/>
        <v>13.168695842028699</v>
      </c>
      <c r="Q118" s="102">
        <f t="shared" si="27"/>
        <v>4.9265371360320769E-2</v>
      </c>
      <c r="R118" s="106">
        <f>IF(K118-H117&lt;0,0,K118-H117)</f>
        <v>0</v>
      </c>
      <c r="S118" s="106">
        <f>K118-V118</f>
        <v>423.53361489368979</v>
      </c>
      <c r="T118" s="106">
        <f>IF(R118&gt;0,$C$6-$C$8,IF($C$6-$C$8-W118&lt;0,0,$C$6-$C$8-W118))</f>
        <v>97.212150266576728</v>
      </c>
      <c r="U118" s="107">
        <f>IF(R118=0,IF(U117+(F118-AL118/$C$23)*$C$21/($C$21+$C$22)&gt;$C$8,$C$8,U117+F118*$C$21/($C$21+$C$22)),E118)</f>
        <v>1400</v>
      </c>
      <c r="V118" s="107">
        <f>IF(R118&gt;0,0,IF(V117+(F118-AL118/$C$23)*$C$21/($C$21+$C$22)&gt;$C$8,$C$8,IF(U118=$C$8,V117+(F118-AL118/$C$23)*$C$21/$C$22,V117+(F118-AL118/$C$23)*$C$21/($C$21+$C$22))))</f>
        <v>976.46638510631021</v>
      </c>
      <c r="W118" s="203">
        <f>IF(R118&gt;0,0,IF(W117+AL118/$C$23&gt;$F$23,$F$23,W117+AL118/$C$23))</f>
        <v>2.7878497334232684</v>
      </c>
      <c r="X118" s="105" t="str">
        <f>IF(R118=0,"-",FORECAST($C$8,Инклинометрия!$B$2:$B$152,Инклинометрия!$A$2:$A$152))</f>
        <v>-</v>
      </c>
      <c r="Y118" s="105" t="str">
        <f>IF(R118=0,"-",FORECAST($C$8-R118,Инклинометрия!$B$2:$B$152,Инклинометрия!$A$2:$A$152))</f>
        <v>-</v>
      </c>
      <c r="Z118" s="105">
        <f>IF(R118&gt;0,FORECAST($C$8,Инклинометрия!$B$2:$B$152,Инклинометрия!$A$2:$A$152),IF(V118=$C$8,"-",FORECAST($C$8-V118,Инклинометрия!$B$2:$B$152,Инклинометрия!$A$2:$A$152)))</f>
        <v>402.35693414900527</v>
      </c>
      <c r="AA118" s="105">
        <f>IF(S118=0,"-",FORECAST($C$8-(S118+V118),Инклинометрия!$B$2:$B$152,Инклинометрия!$A$2:$A$152))</f>
        <v>0</v>
      </c>
      <c r="AB118" s="105">
        <f>FORECAST($C$8+T118,Инклинометрия!$B$2:$B$152,Инклинометрия!$A$2:$A$152)</f>
        <v>1422.3515427532479</v>
      </c>
      <c r="AC118" s="105">
        <f>IF(R118=0,FORECAST($C$6-T118,Инклинометрия!$B$2:$B$152,Инклинометрия!$A$2:$A$152),FORECAST($C$8,Инклинометрия!$B$2:$B$152,Инклинометрия!$A$2:$A$152))</f>
        <v>1332.6484572467521</v>
      </c>
      <c r="AD118" s="107">
        <f>IF(R118=0,FORECAST($C$8,Инклинометрия!$B$2:$B$152,Инклинометрия!$A$2:$A$152),Y118)</f>
        <v>1330</v>
      </c>
      <c r="AE118" s="107">
        <f>FORECAST($C$8-(R118+U118),Инклинометрия!$B$2:$B$152,Инклинометрия!$A$2:$A$152)</f>
        <v>0</v>
      </c>
      <c r="AF118" s="107">
        <f>IF(V118=0,"-",FORECAST($C$8,Инклинометрия!$B$2:$B$152,Инклинометрия!$A$2:$A$152))</f>
        <v>1330</v>
      </c>
      <c r="AG118" s="107">
        <f>IF(V118=0,"-",FORECAST($C$8-V118,Инклинометрия!$B$2:$B$152,Инклинометрия!$A$2:$A$152))</f>
        <v>402.35693414900527</v>
      </c>
      <c r="AH118" s="107">
        <f>IF(W118=0,"-",FORECAST($C$8+W118,Инклинометрия!$B$2:$B$152,Инклинометрия!$A$2:$A$152))</f>
        <v>1332.6484572467521</v>
      </c>
      <c r="AI118" s="107">
        <f>IF(W118=0,"-",FORECAST($C$8,Инклинометрия!$B$2:$B$152,Инклинометрия!$A$2:$A$152))</f>
        <v>1330</v>
      </c>
      <c r="AK118" s="122">
        <f t="shared" si="35"/>
        <v>-6.9104711409055338E-8</v>
      </c>
      <c r="AL118" s="67">
        <f>AK118*(B118-B117)</f>
        <v>-1.3820942281811068E-6</v>
      </c>
      <c r="AM118" s="23">
        <f t="shared" si="37"/>
        <v>8.6766061341281148E-2</v>
      </c>
      <c r="AN118" s="26">
        <f>AN117+AK118*(B118-B117)/(2*PI()*$C$5*AN117*$K$13)</f>
        <v>0.15482161960485705</v>
      </c>
      <c r="AO118" s="87">
        <f t="shared" si="29"/>
        <v>148384.18307680151</v>
      </c>
      <c r="AP118" s="87">
        <f>IF(R118+U118&lt;$C$8,0,32*$L$23/$C$12^2*($K$10*R118+$K$8*U118)+32*$L$24/($C$14^2-$C$13^2)*($K$10*S118+$K$8*V118))</f>
        <v>47059.183076801506</v>
      </c>
      <c r="AQ118" s="66">
        <f>R118*$C$11*$C$9+U118*$C$11*$C$10</f>
        <v>14695380</v>
      </c>
      <c r="AR118" s="66">
        <f>S118*$C$11*$C$9+V118*$C$11*$C$10</f>
        <v>13573566.514231084</v>
      </c>
      <c r="AS118" s="87">
        <f>$C$11*(T118*$C$9+W118*$C$10)</f>
        <v>792184.17758891825</v>
      </c>
      <c r="AT118" s="45">
        <f t="shared" si="22"/>
        <v>15635948.360665718</v>
      </c>
      <c r="AU118" s="75"/>
    </row>
    <row r="119" spans="2:47" ht="15" thickBot="1" x14ac:dyDescent="0.35">
      <c r="B119" s="41">
        <f t="shared" si="30"/>
        <v>1760</v>
      </c>
      <c r="C119" s="8">
        <f t="shared" si="31"/>
        <v>17.600000000000001</v>
      </c>
      <c r="D119" s="73">
        <f t="shared" si="18"/>
        <v>23.54</v>
      </c>
      <c r="E119" s="29">
        <f t="shared" si="36"/>
        <v>5829.6087376011619</v>
      </c>
      <c r="F119" s="29">
        <f t="shared" si="32"/>
        <v>66.245553836376601</v>
      </c>
      <c r="G119" s="29">
        <f t="shared" si="33"/>
        <v>88.603428256153705</v>
      </c>
      <c r="H119" s="17">
        <f t="shared" si="34"/>
        <v>7797.1016865415568</v>
      </c>
      <c r="I119" s="29">
        <f t="shared" si="23"/>
        <v>2.2250485660981263</v>
      </c>
      <c r="J119" s="29">
        <f t="shared" si="24"/>
        <v>41.694115440739786</v>
      </c>
      <c r="K119" s="32">
        <f>IF((D118+L118+M118-AL118)/($C$21+$C$22)&gt;$C$8,$C$8,(D118+L118+M118-AL118)/($C$21+$C$22))</f>
        <v>1400</v>
      </c>
      <c r="L119" s="97">
        <f t="shared" si="19"/>
        <v>0</v>
      </c>
      <c r="M119" s="96">
        <f t="shared" si="20"/>
        <v>5.5118045310247981</v>
      </c>
      <c r="N119" s="98">
        <f t="shared" si="25"/>
        <v>1.717881878378166</v>
      </c>
      <c r="O119" s="100">
        <f t="shared" si="21"/>
        <v>4.2266987561397071</v>
      </c>
      <c r="P119" s="104">
        <f t="shared" si="26"/>
        <v>13.368696078151819</v>
      </c>
      <c r="Q119" s="102">
        <f t="shared" si="27"/>
        <v>4.9263989266092593E-2</v>
      </c>
      <c r="R119" s="106">
        <f>IF(K119-H118&lt;0,0,K119-H118)</f>
        <v>0</v>
      </c>
      <c r="S119" s="106">
        <f>K119-V119</f>
        <v>408.70348213564853</v>
      </c>
      <c r="T119" s="106">
        <f>IF(R119&gt;0,$C$6-$C$8,IF($C$6-$C$8-W119&lt;0,0,$C$6-$C$8-W119))</f>
        <v>97.212228477111211</v>
      </c>
      <c r="U119" s="107">
        <f>IF(R119=0,IF(U118+(F119-AL119/$C$23)*$C$21/($C$21+$C$22)&gt;$C$8,$C$8,U118+F119*$C$21/($C$21+$C$22)),E119)</f>
        <v>1400</v>
      </c>
      <c r="V119" s="107">
        <f>IF(R119&gt;0,0,IF(V118+(F119-AL119/$C$23)*$C$21/($C$21+$C$22)&gt;$C$8,$C$8,IF(U119=$C$8,V118+(F119-AL119/$C$23)*$C$21/$C$22,V118+(F119-AL119/$C$23)*$C$21/($C$21+$C$22))))</f>
        <v>991.29651786435147</v>
      </c>
      <c r="W119" s="203">
        <f>IF(R119&gt;0,0,IF(W118+AL119/$C$23&gt;$F$23,$F$23,W118+AL119/$C$23))</f>
        <v>2.7877715228887854</v>
      </c>
      <c r="X119" s="105" t="str">
        <f>IF(R119=0,"-",FORECAST($C$8,Инклинометрия!$B$2:$B$152,Инклинометрия!$A$2:$A$152))</f>
        <v>-</v>
      </c>
      <c r="Y119" s="105" t="str">
        <f>IF(R119=0,"-",FORECAST($C$8-R119,Инклинометрия!$B$2:$B$152,Инклинометрия!$A$2:$A$152))</f>
        <v>-</v>
      </c>
      <c r="Z119" s="105">
        <f>IF(R119&gt;0,FORECAST($C$8,Инклинометрия!$B$2:$B$152,Инклинометрия!$A$2:$A$152),IF(V119=$C$8,"-",FORECAST($C$8-V119,Инклинометрия!$B$2:$B$152,Инклинометрия!$A$2:$A$152)))</f>
        <v>388.2683080288661</v>
      </c>
      <c r="AA119" s="105">
        <f>IF(S119=0,"-",FORECAST($C$8-(S119+V119),Инклинометрия!$B$2:$B$152,Инклинометрия!$A$2:$A$152))</f>
        <v>0</v>
      </c>
      <c r="AB119" s="105">
        <f>FORECAST($C$8+T119,Инклинометрия!$B$2:$B$152,Инклинометрия!$A$2:$A$152)</f>
        <v>1422.3516170532557</v>
      </c>
      <c r="AC119" s="105">
        <f>IF(R119=0,FORECAST($C$6-T119,Инклинометрия!$B$2:$B$152,Инклинометрия!$A$2:$A$152),FORECAST($C$8,Инклинометрия!$B$2:$B$152,Инклинометрия!$A$2:$A$152))</f>
        <v>1332.6483829467443</v>
      </c>
      <c r="AD119" s="107">
        <f>IF(R119=0,FORECAST($C$8,Инклинометрия!$B$2:$B$152,Инклинометрия!$A$2:$A$152),Y119)</f>
        <v>1330</v>
      </c>
      <c r="AE119" s="107">
        <f>FORECAST($C$8-(R119+U119),Инклинометрия!$B$2:$B$152,Инклинометрия!$A$2:$A$152)</f>
        <v>0</v>
      </c>
      <c r="AF119" s="107">
        <f>IF(V119=0,"-",FORECAST($C$8,Инклинометрия!$B$2:$B$152,Инклинометрия!$A$2:$A$152))</f>
        <v>1330</v>
      </c>
      <c r="AG119" s="107">
        <f>IF(V119=0,"-",FORECAST($C$8-V119,Инклинометрия!$B$2:$B$152,Инклинометрия!$A$2:$A$152))</f>
        <v>388.2683080288661</v>
      </c>
      <c r="AH119" s="107">
        <f>IF(W119=0,"-",FORECAST($C$8+W119,Инклинометрия!$B$2:$B$152,Инклинометрия!$A$2:$A$152))</f>
        <v>1332.6483829467443</v>
      </c>
      <c r="AI119" s="107">
        <f>IF(W119=0,"-",FORECAST($C$8,Инклинометрия!$B$2:$B$152,Инклинометрия!$A$2:$A$152))</f>
        <v>1330</v>
      </c>
      <c r="AK119" s="122">
        <f t="shared" si="35"/>
        <v>-6.9104711409055351E-8</v>
      </c>
      <c r="AL119" s="67">
        <f>AK119*(B119-B118)</f>
        <v>-1.382094228181107E-6</v>
      </c>
      <c r="AM119" s="23">
        <f t="shared" si="37"/>
        <v>8.6764679247052973E-2</v>
      </c>
      <c r="AN119" s="26">
        <f>AN118+AK119*(B119-B118)/(2*PI()*$C$5*AN118*$K$13)</f>
        <v>0.15482090921593075</v>
      </c>
      <c r="AO119" s="87">
        <f t="shared" si="29"/>
        <v>148298.33858643612</v>
      </c>
      <c r="AP119" s="87">
        <f>IF(R119+U119&lt;$C$8,0,32*$L$23/$C$12^2*($K$10*R119+$K$8*U119)+32*$L$24/($C$14^2-$C$13^2)*($K$10*S119+$K$8*V119))</f>
        <v>46973.338586436104</v>
      </c>
      <c r="AQ119" s="66">
        <f>R119*$C$11*$C$9+U119*$C$11*$C$10</f>
        <v>14695380</v>
      </c>
      <c r="AR119" s="66">
        <f>S119*$C$11*$C$9+V119*$C$11*$C$10</f>
        <v>13612847.086867308</v>
      </c>
      <c r="AS119" s="87">
        <f>$C$11*(T119*$C$9+W119*$C$10)</f>
        <v>792183.97043267544</v>
      </c>
      <c r="AT119" s="45">
        <f t="shared" si="22"/>
        <v>15635862.309019113</v>
      </c>
      <c r="AU119" s="75"/>
    </row>
    <row r="120" spans="2:47" ht="15" thickBot="1" x14ac:dyDescent="0.35">
      <c r="B120" s="41">
        <f t="shared" si="30"/>
        <v>1780</v>
      </c>
      <c r="C120" s="8">
        <f t="shared" si="31"/>
        <v>17.8</v>
      </c>
      <c r="D120" s="73">
        <f t="shared" si="18"/>
        <v>23.807500000000001</v>
      </c>
      <c r="E120" s="29">
        <f t="shared" si="36"/>
        <v>5895.8542914375384</v>
      </c>
      <c r="F120" s="29">
        <f t="shared" si="32"/>
        <v>66.245553836376601</v>
      </c>
      <c r="G120" s="29">
        <f t="shared" si="33"/>
        <v>88.603428256153705</v>
      </c>
      <c r="H120" s="17">
        <f t="shared" si="34"/>
        <v>7885.7051147977108</v>
      </c>
      <c r="I120" s="29">
        <f t="shared" si="23"/>
        <v>2.2250485660981263</v>
      </c>
      <c r="J120" s="29">
        <f t="shared" si="24"/>
        <v>41.694115440739786</v>
      </c>
      <c r="K120" s="32">
        <f>IF((D119+L119+M119-AL119)/($C$21+$C$22)&gt;$C$8,$C$8,(D119+L119+M119-AL119)/($C$21+$C$22))</f>
        <v>1400</v>
      </c>
      <c r="L120" s="97">
        <f t="shared" si="19"/>
        <v>0</v>
      </c>
      <c r="M120" s="96">
        <f t="shared" si="20"/>
        <v>5.3118042949016768</v>
      </c>
      <c r="N120" s="98">
        <f t="shared" si="25"/>
        <v>1.7178832604723941</v>
      </c>
      <c r="O120" s="100">
        <f t="shared" si="21"/>
        <v>4.2266987561397071</v>
      </c>
      <c r="P120" s="104">
        <f t="shared" si="26"/>
        <v>13.568696314274939</v>
      </c>
      <c r="Q120" s="102">
        <f t="shared" si="27"/>
        <v>4.9262607171864467E-2</v>
      </c>
      <c r="R120" s="106">
        <f>IF(K120-H119&lt;0,0,K120-H119)</f>
        <v>0</v>
      </c>
      <c r="S120" s="106">
        <f>K120-V120</f>
        <v>393.87334937760727</v>
      </c>
      <c r="T120" s="106">
        <f>IF(R120&gt;0,$C$6-$C$8,IF($C$6-$C$8-W120&lt;0,0,$C$6-$C$8-W120))</f>
        <v>97.212306687645693</v>
      </c>
      <c r="U120" s="107">
        <f>IF(R120=0,IF(U119+(F120-AL120/$C$23)*$C$21/($C$21+$C$22)&gt;$C$8,$C$8,U119+F120*$C$21/($C$21+$C$22)),E120)</f>
        <v>1400</v>
      </c>
      <c r="V120" s="107">
        <f>IF(R120&gt;0,0,IF(V119+(F120-AL120/$C$23)*$C$21/($C$21+$C$22)&gt;$C$8,$C$8,IF(U120=$C$8,V119+(F120-AL120/$C$23)*$C$21/$C$22,V119+(F120-AL120/$C$23)*$C$21/($C$21+$C$22))))</f>
        <v>1006.1266506223927</v>
      </c>
      <c r="W120" s="203">
        <f>IF(R120&gt;0,0,IF(W119+AL120/$C$23&gt;$F$23,$F$23,W119+AL120/$C$23))</f>
        <v>2.7876933123543055</v>
      </c>
      <c r="X120" s="105" t="str">
        <f>IF(R120=0,"-",FORECAST($C$8,Инклинометрия!$B$2:$B$152,Инклинометрия!$A$2:$A$152))</f>
        <v>-</v>
      </c>
      <c r="Y120" s="105" t="str">
        <f>IF(R120=0,"-",FORECAST($C$8-R120,Инклинометрия!$B$2:$B$152,Инклинометрия!$A$2:$A$152))</f>
        <v>-</v>
      </c>
      <c r="Z120" s="105">
        <f>IF(R120&gt;0,FORECAST($C$8,Инклинометрия!$B$2:$B$152,Инклинометрия!$A$2:$A$152),IF(V120=$C$8,"-",FORECAST($C$8-V120,Инклинометрия!$B$2:$B$152,Инклинометрия!$A$2:$A$152)))</f>
        <v>374.17968190872688</v>
      </c>
      <c r="AA120" s="105">
        <f>IF(S120=0,"-",FORECAST($C$8-(S120+V120),Инклинометрия!$B$2:$B$152,Инклинометрия!$A$2:$A$152))</f>
        <v>0</v>
      </c>
      <c r="AB120" s="105">
        <f>FORECAST($C$8+T120,Инклинометрия!$B$2:$B$152,Инклинометрия!$A$2:$A$152)</f>
        <v>1422.3516913532633</v>
      </c>
      <c r="AC120" s="105">
        <f>IF(R120=0,FORECAST($C$6-T120,Инклинометрия!$B$2:$B$152,Инклинометрия!$A$2:$A$152),FORECAST($C$8,Инклинометрия!$B$2:$B$152,Инклинометрия!$A$2:$A$152))</f>
        <v>1332.6483086467365</v>
      </c>
      <c r="AD120" s="107">
        <f>IF(R120=0,FORECAST($C$8,Инклинометрия!$B$2:$B$152,Инклинометрия!$A$2:$A$152),Y120)</f>
        <v>1330</v>
      </c>
      <c r="AE120" s="107">
        <f>FORECAST($C$8-(R120+U120),Инклинометрия!$B$2:$B$152,Инклинометрия!$A$2:$A$152)</f>
        <v>0</v>
      </c>
      <c r="AF120" s="107">
        <f>IF(V120=0,"-",FORECAST($C$8,Инклинометрия!$B$2:$B$152,Инклинометрия!$A$2:$A$152))</f>
        <v>1330</v>
      </c>
      <c r="AG120" s="107">
        <f>IF(V120=0,"-",FORECAST($C$8-V120,Инклинометрия!$B$2:$B$152,Инклинометрия!$A$2:$A$152))</f>
        <v>374.17968190872688</v>
      </c>
      <c r="AH120" s="107">
        <f>IF(W120=0,"-",FORECAST($C$8+W120,Инклинометрия!$B$2:$B$152,Инклинометрия!$A$2:$A$152))</f>
        <v>1332.6483086467365</v>
      </c>
      <c r="AI120" s="107">
        <f>IF(W120=0,"-",FORECAST($C$8,Инклинометрия!$B$2:$B$152,Инклинометрия!$A$2:$A$152))</f>
        <v>1330</v>
      </c>
      <c r="AK120" s="122">
        <f t="shared" si="35"/>
        <v>-6.9104711406063723E-8</v>
      </c>
      <c r="AL120" s="67">
        <f>AK120*(B120-B119)</f>
        <v>-1.3820942281212745E-6</v>
      </c>
      <c r="AM120" s="23">
        <f t="shared" si="37"/>
        <v>8.6763297152824853E-2</v>
      </c>
      <c r="AN120" s="26">
        <f>AN119+AK120*(B120-B119)/(2*PI()*$C$5*AN119*$K$13)</f>
        <v>0.1548201988237449</v>
      </c>
      <c r="AO120" s="87">
        <f t="shared" si="29"/>
        <v>148212.4940960707</v>
      </c>
      <c r="AP120" s="87">
        <f>IF(R120+U120&lt;$C$8,0,32*$L$23/$C$12^2*($K$10*R120+$K$8*U120)+32*$L$24/($C$14^2-$C$13^2)*($K$10*S120+$K$8*V120))</f>
        <v>46887.494096070703</v>
      </c>
      <c r="AQ120" s="66">
        <f>R120*$C$11*$C$9+U120*$C$11*$C$10</f>
        <v>14695380</v>
      </c>
      <c r="AR120" s="66">
        <f>S120*$C$11*$C$9+V120*$C$11*$C$10</f>
        <v>13652127.659503533</v>
      </c>
      <c r="AS120" s="87">
        <f>$C$11*(T120*$C$9+W120*$C$10)</f>
        <v>792183.76327643287</v>
      </c>
      <c r="AT120" s="45">
        <f t="shared" si="22"/>
        <v>15635776.257372504</v>
      </c>
      <c r="AU120" s="75"/>
    </row>
    <row r="121" spans="2:47" ht="15" thickBot="1" x14ac:dyDescent="0.35">
      <c r="B121" s="41">
        <f t="shared" si="30"/>
        <v>1800</v>
      </c>
      <c r="C121" s="8">
        <f t="shared" si="31"/>
        <v>18</v>
      </c>
      <c r="D121" s="73">
        <f t="shared" si="18"/>
        <v>24.074999999999999</v>
      </c>
      <c r="E121" s="29">
        <f t="shared" si="36"/>
        <v>5962.099845273915</v>
      </c>
      <c r="F121" s="29">
        <f t="shared" si="32"/>
        <v>66.245553836376601</v>
      </c>
      <c r="G121" s="29">
        <f t="shared" si="33"/>
        <v>88.603428256153705</v>
      </c>
      <c r="H121" s="17">
        <f t="shared" si="34"/>
        <v>7974.3085430538649</v>
      </c>
      <c r="I121" s="29">
        <f t="shared" si="23"/>
        <v>2.2250485660981263</v>
      </c>
      <c r="J121" s="29">
        <f t="shared" si="24"/>
        <v>41.694115440739786</v>
      </c>
      <c r="K121" s="32">
        <f>IF((D120+L120+M120-AL120)/($C$21+$C$22)&gt;$C$8,$C$8,(D120+L120+M120-AL120)/($C$21+$C$22))</f>
        <v>1400</v>
      </c>
      <c r="L121" s="97">
        <f t="shared" si="19"/>
        <v>0</v>
      </c>
      <c r="M121" s="96">
        <f t="shared" si="20"/>
        <v>5.1118040587785574</v>
      </c>
      <c r="N121" s="98">
        <f t="shared" si="25"/>
        <v>1.7178846425666221</v>
      </c>
      <c r="O121" s="100">
        <f t="shared" si="21"/>
        <v>4.2266987561397071</v>
      </c>
      <c r="P121" s="104">
        <f t="shared" si="26"/>
        <v>13.768696550398058</v>
      </c>
      <c r="Q121" s="102">
        <f t="shared" si="27"/>
        <v>4.9261225077636285E-2</v>
      </c>
      <c r="R121" s="106">
        <f>IF(K121-H120&lt;0,0,K121-H120)</f>
        <v>0</v>
      </c>
      <c r="S121" s="106">
        <f>K121-V121</f>
        <v>379.04321661956601</v>
      </c>
      <c r="T121" s="106">
        <f>IF(R121&gt;0,$C$6-$C$8,IF($C$6-$C$8-W121&lt;0,0,$C$6-$C$8-W121))</f>
        <v>97.212384898180176</v>
      </c>
      <c r="U121" s="107">
        <f>IF(R121=0,IF(U120+(F121-AL121/$C$23)*$C$21/($C$21+$C$22)&gt;$C$8,$C$8,U120+F121*$C$21/($C$21+$C$22)),E121)</f>
        <v>1400</v>
      </c>
      <c r="V121" s="107">
        <f>IF(R121&gt;0,0,IF(V120+(F121-AL121/$C$23)*$C$21/($C$21+$C$22)&gt;$C$8,$C$8,IF(U121=$C$8,V120+(F121-AL121/$C$23)*$C$21/$C$22,V120+(F121-AL121/$C$23)*$C$21/($C$21+$C$22))))</f>
        <v>1020.956783380434</v>
      </c>
      <c r="W121" s="203">
        <f>IF(R121&gt;0,0,IF(W120+AL121/$C$23&gt;$F$23,$F$23,W120+AL121/$C$23))</f>
        <v>2.7876151018198225</v>
      </c>
      <c r="X121" s="105" t="str">
        <f>IF(R121=0,"-",FORECAST($C$8,Инклинометрия!$B$2:$B$152,Инклинометрия!$A$2:$A$152))</f>
        <v>-</v>
      </c>
      <c r="Y121" s="105" t="str">
        <f>IF(R121=0,"-",FORECAST($C$8-R121,Инклинометрия!$B$2:$B$152,Инклинометрия!$A$2:$A$152))</f>
        <v>-</v>
      </c>
      <c r="Z121" s="105">
        <f>IF(R121&gt;0,FORECAST($C$8,Инклинометрия!$B$2:$B$152,Инклинометрия!$A$2:$A$152),IF(V121=$C$8,"-",FORECAST($C$8-V121,Инклинометрия!$B$2:$B$152,Инклинометрия!$A$2:$A$152)))</f>
        <v>360.09105578858771</v>
      </c>
      <c r="AA121" s="105">
        <f>IF(S121=0,"-",FORECAST($C$8-(S121+V121),Инклинометрия!$B$2:$B$152,Инклинометрия!$A$2:$A$152))</f>
        <v>0</v>
      </c>
      <c r="AB121" s="105">
        <f>FORECAST($C$8+T121,Инклинометрия!$B$2:$B$152,Инклинометрия!$A$2:$A$152)</f>
        <v>1422.3517656532711</v>
      </c>
      <c r="AC121" s="105">
        <f>IF(R121=0,FORECAST($C$6-T121,Инклинометрия!$B$2:$B$152,Инклинометрия!$A$2:$A$152),FORECAST($C$8,Инклинометрия!$B$2:$B$152,Инклинометрия!$A$2:$A$152))</f>
        <v>1332.6482343467289</v>
      </c>
      <c r="AD121" s="107">
        <f>IF(R121=0,FORECAST($C$8,Инклинометрия!$B$2:$B$152,Инклинометрия!$A$2:$A$152),Y121)</f>
        <v>1330</v>
      </c>
      <c r="AE121" s="107">
        <f>FORECAST($C$8-(R121+U121),Инклинометрия!$B$2:$B$152,Инклинометрия!$A$2:$A$152)</f>
        <v>0</v>
      </c>
      <c r="AF121" s="107">
        <f>IF(V121=0,"-",FORECAST($C$8,Инклинометрия!$B$2:$B$152,Инклинометрия!$A$2:$A$152))</f>
        <v>1330</v>
      </c>
      <c r="AG121" s="107">
        <f>IF(V121=0,"-",FORECAST($C$8-V121,Инклинометрия!$B$2:$B$152,Инклинометрия!$A$2:$A$152))</f>
        <v>360.09105578858771</v>
      </c>
      <c r="AH121" s="107">
        <f>IF(W121=0,"-",FORECAST($C$8+W121,Инклинометрия!$B$2:$B$152,Инклинометрия!$A$2:$A$152))</f>
        <v>1332.6482343467287</v>
      </c>
      <c r="AI121" s="107">
        <f>IF(W121=0,"-",FORECAST($C$8,Инклинометрия!$B$2:$B$152,Инклинометрия!$A$2:$A$152))</f>
        <v>1330</v>
      </c>
      <c r="AK121" s="122">
        <f t="shared" si="35"/>
        <v>-6.9104711409055351E-8</v>
      </c>
      <c r="AL121" s="67">
        <f>AK121*(B121-B120)</f>
        <v>-1.382094228181107E-6</v>
      </c>
      <c r="AM121" s="23">
        <f t="shared" si="37"/>
        <v>8.6761915058596678E-2</v>
      </c>
      <c r="AN121" s="26">
        <f>AN120+AK121*(B121-B120)/(2*PI()*$C$5*AN120*$K$13)</f>
        <v>0.1548194884282994</v>
      </c>
      <c r="AO121" s="87">
        <f t="shared" si="29"/>
        <v>148126.64960570529</v>
      </c>
      <c r="AP121" s="87">
        <f>IF(R121+U121&lt;$C$8,0,32*$L$23/$C$12^2*($K$10*R121+$K$8*U121)+32*$L$24/($C$14^2-$C$13^2)*($K$10*S121+$K$8*V121))</f>
        <v>46801.649605705301</v>
      </c>
      <c r="AQ121" s="66">
        <f>R121*$C$11*$C$9+U121*$C$11*$C$10</f>
        <v>14695380</v>
      </c>
      <c r="AR121" s="66">
        <f>S121*$C$11*$C$9+V121*$C$11*$C$10</f>
        <v>13691408.232139757</v>
      </c>
      <c r="AS121" s="87">
        <f>$C$11*(T121*$C$9+W121*$C$10)</f>
        <v>792183.55612019019</v>
      </c>
      <c r="AT121" s="45">
        <f t="shared" si="22"/>
        <v>15635690.205725895</v>
      </c>
      <c r="AU121" s="75"/>
    </row>
    <row r="122" spans="2:47" ht="15" thickBot="1" x14ac:dyDescent="0.35">
      <c r="B122" s="41">
        <f t="shared" si="30"/>
        <v>1820</v>
      </c>
      <c r="C122" s="8">
        <f t="shared" si="31"/>
        <v>18.2</v>
      </c>
      <c r="D122" s="73">
        <f t="shared" si="18"/>
        <v>24.342500000000001</v>
      </c>
      <c r="E122" s="29">
        <f t="shared" si="36"/>
        <v>6028.3453991102915</v>
      </c>
      <c r="F122" s="29">
        <f t="shared" si="32"/>
        <v>66.245553836376601</v>
      </c>
      <c r="G122" s="29">
        <f t="shared" si="33"/>
        <v>88.603428256153705</v>
      </c>
      <c r="H122" s="17">
        <f t="shared" si="34"/>
        <v>8062.911971310019</v>
      </c>
      <c r="I122" s="29">
        <f t="shared" si="23"/>
        <v>2.2250485660981263</v>
      </c>
      <c r="J122" s="29">
        <f t="shared" si="24"/>
        <v>41.694115440739786</v>
      </c>
      <c r="K122" s="32">
        <f>IF((D121+L121+M121-AL121)/($C$21+$C$22)&gt;$C$8,$C$8,(D121+L121+M121-AL121)/($C$21+$C$22))</f>
        <v>1400</v>
      </c>
      <c r="L122" s="97">
        <f t="shared" si="19"/>
        <v>0</v>
      </c>
      <c r="M122" s="96">
        <f t="shared" si="20"/>
        <v>4.9118038226554388</v>
      </c>
      <c r="N122" s="98">
        <f t="shared" si="25"/>
        <v>1.7178860246608503</v>
      </c>
      <c r="O122" s="100">
        <f t="shared" si="21"/>
        <v>4.2266987561397071</v>
      </c>
      <c r="P122" s="104">
        <f t="shared" si="26"/>
        <v>13.968696786521177</v>
      </c>
      <c r="Q122" s="102">
        <f t="shared" si="27"/>
        <v>4.925984298340811E-2</v>
      </c>
      <c r="R122" s="106">
        <f>IF(K122-H121&lt;0,0,K122-H121)</f>
        <v>0</v>
      </c>
      <c r="S122" s="106">
        <f>K122-V122</f>
        <v>364.21308386152486</v>
      </c>
      <c r="T122" s="106">
        <f>IF(R122&gt;0,$C$6-$C$8,IF($C$6-$C$8-W122&lt;0,0,$C$6-$C$8-W122))</f>
        <v>97.212463108714658</v>
      </c>
      <c r="U122" s="107">
        <f>IF(R122=0,IF(U121+(F122-AL122/$C$23)*$C$21/($C$21+$C$22)&gt;$C$8,$C$8,U121+F122*$C$21/($C$21+$C$22)),E122)</f>
        <v>1400</v>
      </c>
      <c r="V122" s="107">
        <f>IF(R122&gt;0,0,IF(V121+(F122-AL122/$C$23)*$C$21/($C$21+$C$22)&gt;$C$8,$C$8,IF(U122=$C$8,V121+(F122-AL122/$C$23)*$C$21/$C$22,V121+(F122-AL122/$C$23)*$C$21/($C$21+$C$22))))</f>
        <v>1035.7869161384751</v>
      </c>
      <c r="W122" s="203">
        <f>IF(R122&gt;0,0,IF(W121+AL122/$C$23&gt;$F$23,$F$23,W121+AL122/$C$23))</f>
        <v>2.7875368912853395</v>
      </c>
      <c r="X122" s="105" t="str">
        <f>IF(R122=0,"-",FORECAST($C$8,Инклинометрия!$B$2:$B$152,Инклинометрия!$A$2:$A$152))</f>
        <v>-</v>
      </c>
      <c r="Y122" s="105" t="str">
        <f>IF(R122=0,"-",FORECAST($C$8-R122,Инклинометрия!$B$2:$B$152,Инклинометрия!$A$2:$A$152))</f>
        <v>-</v>
      </c>
      <c r="Z122" s="105">
        <f>IF(R122&gt;0,FORECAST($C$8,Инклинометрия!$B$2:$B$152,Инклинометрия!$A$2:$A$152),IF(V122=$C$8,"-",FORECAST($C$8-V122,Инклинометрия!$B$2:$B$152,Инклинометрия!$A$2:$A$152)))</f>
        <v>346.0024296684486</v>
      </c>
      <c r="AA122" s="105">
        <f>IF(S122=0,"-",FORECAST($C$8-(S122+V122),Инклинометрия!$B$2:$B$152,Инклинометрия!$A$2:$A$152))</f>
        <v>0</v>
      </c>
      <c r="AB122" s="105">
        <f>FORECAST($C$8+T122,Инклинометрия!$B$2:$B$152,Инклинометрия!$A$2:$A$152)</f>
        <v>1422.3518399532788</v>
      </c>
      <c r="AC122" s="105">
        <f>IF(R122=0,FORECAST($C$6-T122,Инклинометрия!$B$2:$B$152,Инклинометрия!$A$2:$A$152),FORECAST($C$8,Инклинометрия!$B$2:$B$152,Инклинометрия!$A$2:$A$152))</f>
        <v>1332.6481600467209</v>
      </c>
      <c r="AD122" s="107">
        <f>IF(R122=0,FORECAST($C$8,Инклинометрия!$B$2:$B$152,Инклинометрия!$A$2:$A$152),Y122)</f>
        <v>1330</v>
      </c>
      <c r="AE122" s="107">
        <f>FORECAST($C$8-(R122+U122),Инклинометрия!$B$2:$B$152,Инклинометрия!$A$2:$A$152)</f>
        <v>0</v>
      </c>
      <c r="AF122" s="107">
        <f>IF(V122=0,"-",FORECAST($C$8,Инклинометрия!$B$2:$B$152,Инклинометрия!$A$2:$A$152))</f>
        <v>1330</v>
      </c>
      <c r="AG122" s="107">
        <f>IF(V122=0,"-",FORECAST($C$8-V122,Инклинометрия!$B$2:$B$152,Инклинометрия!$A$2:$A$152))</f>
        <v>346.0024296684486</v>
      </c>
      <c r="AH122" s="107">
        <f>IF(W122=0,"-",FORECAST($C$8+W122,Инклинометрия!$B$2:$B$152,Инклинометрия!$A$2:$A$152))</f>
        <v>1332.6481600467209</v>
      </c>
      <c r="AI122" s="107">
        <f>IF(W122=0,"-",FORECAST($C$8,Инклинометрия!$B$2:$B$152,Инклинометрия!$A$2:$A$152))</f>
        <v>1330</v>
      </c>
      <c r="AK122" s="122">
        <f t="shared" si="35"/>
        <v>-6.9104711409055351E-8</v>
      </c>
      <c r="AL122" s="67">
        <f>AK122*(B122-B121)</f>
        <v>-1.382094228181107E-6</v>
      </c>
      <c r="AM122" s="23">
        <f t="shared" si="37"/>
        <v>8.6760532964368503E-2</v>
      </c>
      <c r="AN122" s="26">
        <f>AN121+AK122*(B122-B121)/(2*PI()*$C$5*AN121*$K$13)</f>
        <v>0.15481877802959421</v>
      </c>
      <c r="AO122" s="87">
        <f t="shared" si="29"/>
        <v>148040.8051153399</v>
      </c>
      <c r="AP122" s="87">
        <f>IF(R122+U122&lt;$C$8,0,32*$L$23/$C$12^2*($K$10*R122+$K$8*U122)+32*$L$24/($C$14^2-$C$13^2)*($K$10*S122+$K$8*V122))</f>
        <v>46715.805115339899</v>
      </c>
      <c r="AQ122" s="66">
        <f>R122*$C$11*$C$9+U122*$C$11*$C$10</f>
        <v>14695380</v>
      </c>
      <c r="AR122" s="66">
        <f>S122*$C$11*$C$9+V122*$C$11*$C$10</f>
        <v>13730688.804775979</v>
      </c>
      <c r="AS122" s="87">
        <f>$C$11*(T122*$C$9+W122*$C$10)</f>
        <v>792183.34896394738</v>
      </c>
      <c r="AT122" s="45">
        <f t="shared" si="22"/>
        <v>15635604.154079288</v>
      </c>
      <c r="AU122" s="75"/>
    </row>
    <row r="123" spans="2:47" ht="15" thickBot="1" x14ac:dyDescent="0.35">
      <c r="B123" s="41">
        <f t="shared" si="30"/>
        <v>1840</v>
      </c>
      <c r="C123" s="8">
        <f t="shared" si="31"/>
        <v>18.400000000000002</v>
      </c>
      <c r="D123" s="73">
        <f t="shared" si="18"/>
        <v>24.610000000000003</v>
      </c>
      <c r="E123" s="29">
        <f t="shared" si="36"/>
        <v>6094.5909529466689</v>
      </c>
      <c r="F123" s="29">
        <f t="shared" si="32"/>
        <v>66.24555383637778</v>
      </c>
      <c r="G123" s="29">
        <f t="shared" si="33"/>
        <v>88.603428256155269</v>
      </c>
      <c r="H123" s="17">
        <f t="shared" si="34"/>
        <v>8151.515399566174</v>
      </c>
      <c r="I123" s="29">
        <f t="shared" si="23"/>
        <v>2.2250485660981263</v>
      </c>
      <c r="J123" s="29">
        <f t="shared" si="24"/>
        <v>41.694115440740156</v>
      </c>
      <c r="K123" s="32">
        <f>IF((D122+L122+M122-AL122)/($C$21+$C$22)&gt;$C$8,$C$8,(D122+L122+M122-AL122)/($C$21+$C$22))</f>
        <v>1400</v>
      </c>
      <c r="L123" s="97">
        <f t="shared" si="19"/>
        <v>0</v>
      </c>
      <c r="M123" s="96">
        <f t="shared" si="20"/>
        <v>4.711803586532314</v>
      </c>
      <c r="N123" s="98">
        <f t="shared" si="25"/>
        <v>1.7178874067550784</v>
      </c>
      <c r="O123" s="100">
        <f t="shared" si="21"/>
        <v>4.2266987561397071</v>
      </c>
      <c r="P123" s="104">
        <f t="shared" si="26"/>
        <v>14.168697022644302</v>
      </c>
      <c r="Q123" s="102">
        <f t="shared" si="27"/>
        <v>4.9258460889179956E-2</v>
      </c>
      <c r="R123" s="106">
        <f>IF(K123-H122&lt;0,0,K123-H122)</f>
        <v>0</v>
      </c>
      <c r="S123" s="106">
        <f>K123-V123</f>
        <v>349.38295110348326</v>
      </c>
      <c r="T123" s="106">
        <f>IF(R123&gt;0,$C$6-$C$8,IF($C$6-$C$8-W123&lt;0,0,$C$6-$C$8-W123))</f>
        <v>97.212541319249141</v>
      </c>
      <c r="U123" s="107">
        <f>IF(R123=0,IF(U122+(F123-AL123/$C$23)*$C$21/($C$21+$C$22)&gt;$C$8,$C$8,U122+F123*$C$21/($C$21+$C$22)),E123)</f>
        <v>1400</v>
      </c>
      <c r="V123" s="107">
        <f>IF(R123&gt;0,0,IF(V122+(F123-AL123/$C$23)*$C$21/($C$21+$C$22)&gt;$C$8,$C$8,IF(U123=$C$8,V122+(F123-AL123/$C$23)*$C$21/$C$22,V122+(F123-AL123/$C$23)*$C$21/($C$21+$C$22))))</f>
        <v>1050.6170488965167</v>
      </c>
      <c r="W123" s="203">
        <f>IF(R123&gt;0,0,IF(W122+AL123/$C$23&gt;$F$23,$F$23,W122+AL123/$C$23))</f>
        <v>2.7874586807508579</v>
      </c>
      <c r="X123" s="105" t="str">
        <f>IF(R123=0,"-",FORECAST($C$8,Инклинометрия!$B$2:$B$152,Инклинометрия!$A$2:$A$152))</f>
        <v>-</v>
      </c>
      <c r="Y123" s="105" t="str">
        <f>IF(R123=0,"-",FORECAST($C$8-R123,Инклинометрия!$B$2:$B$152,Инклинометрия!$A$2:$A$152))</f>
        <v>-</v>
      </c>
      <c r="Z123" s="105">
        <f>IF(R123&gt;0,FORECAST($C$8,Инклинометрия!$B$2:$B$152,Инклинометрия!$A$2:$A$152),IF(V123=$C$8,"-",FORECAST($C$8-V123,Инклинометрия!$B$2:$B$152,Инклинометрия!$A$2:$A$152)))</f>
        <v>331.91380354830909</v>
      </c>
      <c r="AA123" s="105">
        <f>IF(S123=0,"-",FORECAST($C$8-(S123+V123),Инклинометрия!$B$2:$B$152,Инклинометрия!$A$2:$A$152))</f>
        <v>0</v>
      </c>
      <c r="AB123" s="105">
        <f>FORECAST($C$8+T123,Инклинометрия!$B$2:$B$152,Инклинометрия!$A$2:$A$152)</f>
        <v>1422.3519142532866</v>
      </c>
      <c r="AC123" s="105">
        <f>IF(R123=0,FORECAST($C$6-T123,Инклинометрия!$B$2:$B$152,Инклинометрия!$A$2:$A$152),FORECAST($C$8,Инклинометрия!$B$2:$B$152,Инклинометрия!$A$2:$A$152))</f>
        <v>1332.6480857467134</v>
      </c>
      <c r="AD123" s="107">
        <f>IF(R123=0,FORECAST($C$8,Инклинометрия!$B$2:$B$152,Инклинометрия!$A$2:$A$152),Y123)</f>
        <v>1330</v>
      </c>
      <c r="AE123" s="107">
        <f>FORECAST($C$8-(R123+U123),Инклинометрия!$B$2:$B$152,Инклинометрия!$A$2:$A$152)</f>
        <v>0</v>
      </c>
      <c r="AF123" s="107">
        <f>IF(V123=0,"-",FORECAST($C$8,Инклинометрия!$B$2:$B$152,Инклинометрия!$A$2:$A$152))</f>
        <v>1330</v>
      </c>
      <c r="AG123" s="107">
        <f>IF(V123=0,"-",FORECAST($C$8-V123,Инклинометрия!$B$2:$B$152,Инклинометрия!$A$2:$A$152))</f>
        <v>331.91380354830909</v>
      </c>
      <c r="AH123" s="107">
        <f>IF(W123=0,"-",FORECAST($C$8+W123,Инклинометрия!$B$2:$B$152,Инклинометрия!$A$2:$A$152))</f>
        <v>1332.6480857467134</v>
      </c>
      <c r="AI123" s="107">
        <f>IF(W123=0,"-",FORECAST($C$8,Инклинометрия!$B$2:$B$152,Инклинометрия!$A$2:$A$152))</f>
        <v>1330</v>
      </c>
      <c r="AK123" s="122">
        <f t="shared" si="35"/>
        <v>-6.9104711407559531E-8</v>
      </c>
      <c r="AL123" s="67">
        <f>AK123*(B123-B122)</f>
        <v>-1.3820942281511906E-6</v>
      </c>
      <c r="AM123" s="23">
        <f t="shared" si="37"/>
        <v>8.6759150870140356E-2</v>
      </c>
      <c r="AN123" s="26">
        <f>AN122+AK123*(B123-B122)/(2*PI()*$C$5*AN122*$K$13)</f>
        <v>0.15481806762762931</v>
      </c>
      <c r="AO123" s="87">
        <f t="shared" si="29"/>
        <v>147954.96062497451</v>
      </c>
      <c r="AP123" s="87">
        <f>IF(R123+U123&lt;$C$8,0,32*$L$23/$C$12^2*($K$10*R123+$K$8*U123)+32*$L$24/($C$14^2-$C$13^2)*($K$10*S123+$K$8*V123))</f>
        <v>46629.960624974497</v>
      </c>
      <c r="AQ123" s="66">
        <f>R123*$C$11*$C$9+U123*$C$11*$C$10</f>
        <v>14695380</v>
      </c>
      <c r="AR123" s="66">
        <f>S123*$C$11*$C$9+V123*$C$11*$C$10</f>
        <v>13769969.377412204</v>
      </c>
      <c r="AS123" s="87">
        <f>$C$11*(T123*$C$9+W123*$C$10)</f>
        <v>792183.14180770481</v>
      </c>
      <c r="AT123" s="45">
        <f t="shared" si="22"/>
        <v>15635518.102432679</v>
      </c>
      <c r="AU123" s="75"/>
    </row>
    <row r="124" spans="2:47" ht="15" thickBot="1" x14ac:dyDescent="0.35">
      <c r="B124" s="41">
        <f t="shared" si="30"/>
        <v>1860</v>
      </c>
      <c r="C124" s="8">
        <f t="shared" si="31"/>
        <v>18.600000000000001</v>
      </c>
      <c r="D124" s="73">
        <f t="shared" si="18"/>
        <v>24.877500000000001</v>
      </c>
      <c r="E124" s="29">
        <f t="shared" si="36"/>
        <v>6160.8365067830464</v>
      </c>
      <c r="F124" s="29">
        <f t="shared" si="32"/>
        <v>66.245553836376601</v>
      </c>
      <c r="G124" s="29">
        <f t="shared" si="33"/>
        <v>88.603428256153705</v>
      </c>
      <c r="H124" s="17">
        <f t="shared" si="34"/>
        <v>8240.1188278223271</v>
      </c>
      <c r="I124" s="29">
        <f t="shared" si="23"/>
        <v>2.2250485660981263</v>
      </c>
      <c r="J124" s="29">
        <f t="shared" si="24"/>
        <v>41.694115440739786</v>
      </c>
      <c r="K124" s="32">
        <f>IF((D123+L123+M123-AL123)/($C$21+$C$22)&gt;$C$8,$C$8,(D123+L123+M123-AL123)/($C$21+$C$22))</f>
        <v>1400</v>
      </c>
      <c r="L124" s="97">
        <f t="shared" si="19"/>
        <v>0</v>
      </c>
      <c r="M124" s="96">
        <f t="shared" si="20"/>
        <v>4.5118033504091954</v>
      </c>
      <c r="N124" s="98">
        <f t="shared" si="25"/>
        <v>1.7178887888493066</v>
      </c>
      <c r="O124" s="100">
        <f t="shared" si="21"/>
        <v>4.2266987561397071</v>
      </c>
      <c r="P124" s="104">
        <f t="shared" si="26"/>
        <v>14.368697258767421</v>
      </c>
      <c r="Q124" s="102">
        <f t="shared" si="27"/>
        <v>4.9257078794951774E-2</v>
      </c>
      <c r="R124" s="106">
        <f>IF(K124-H123&lt;0,0,K124-H123)</f>
        <v>0</v>
      </c>
      <c r="S124" s="106">
        <f>K124-V124</f>
        <v>334.55281834544212</v>
      </c>
      <c r="T124" s="106">
        <f>IF(R124&gt;0,$C$6-$C$8,IF($C$6-$C$8-W124&lt;0,0,$C$6-$C$8-W124))</f>
        <v>97.212619529783623</v>
      </c>
      <c r="U124" s="107">
        <f>IF(R124=0,IF(U123+(F124-AL124/$C$23)*$C$21/($C$21+$C$22)&gt;$C$8,$C$8,U123+F124*$C$21/($C$21+$C$22)),E124)</f>
        <v>1400</v>
      </c>
      <c r="V124" s="107">
        <f>IF(R124&gt;0,0,IF(V123+(F124-AL124/$C$23)*$C$21/($C$21+$C$22)&gt;$C$8,$C$8,IF(U124=$C$8,V123+(F124-AL124/$C$23)*$C$21/$C$22,V123+(F124-AL124/$C$23)*$C$21/($C$21+$C$22))))</f>
        <v>1065.4471816545579</v>
      </c>
      <c r="W124" s="203">
        <f>IF(R124&gt;0,0,IF(W123+AL124/$C$23&gt;$F$23,$F$23,W123+AL124/$C$23))</f>
        <v>2.7873804702163749</v>
      </c>
      <c r="X124" s="105" t="str">
        <f>IF(R124=0,"-",FORECAST($C$8,Инклинометрия!$B$2:$B$152,Инклинометрия!$A$2:$A$152))</f>
        <v>-</v>
      </c>
      <c r="Y124" s="105" t="str">
        <f>IF(R124=0,"-",FORECAST($C$8-R124,Инклинометрия!$B$2:$B$152,Инклинометрия!$A$2:$A$152))</f>
        <v>-</v>
      </c>
      <c r="Z124" s="105">
        <f>IF(R124&gt;0,FORECAST($C$8,Инклинометрия!$B$2:$B$152,Инклинометрия!$A$2:$A$152),IF(V124=$C$8,"-",FORECAST($C$8-V124,Инклинометрия!$B$2:$B$152,Инклинометрия!$A$2:$A$152)))</f>
        <v>317.82517742816998</v>
      </c>
      <c r="AA124" s="105">
        <f>IF(S124=0,"-",FORECAST($C$8-(S124+V124),Инклинометрия!$B$2:$B$152,Инклинометрия!$A$2:$A$152))</f>
        <v>0</v>
      </c>
      <c r="AB124" s="105">
        <f>FORECAST($C$8+T124,Инклинометрия!$B$2:$B$152,Инклинометрия!$A$2:$A$152)</f>
        <v>1422.3519885532942</v>
      </c>
      <c r="AC124" s="105">
        <f>IF(R124=0,FORECAST($C$6-T124,Инклинометрия!$B$2:$B$152,Инклинометрия!$A$2:$A$152),FORECAST($C$8,Инклинометрия!$B$2:$B$152,Инклинометрия!$A$2:$A$152))</f>
        <v>1332.6480114467056</v>
      </c>
      <c r="AD124" s="107">
        <f>IF(R124=0,FORECAST($C$8,Инклинометрия!$B$2:$B$152,Инклинометрия!$A$2:$A$152),Y124)</f>
        <v>1330</v>
      </c>
      <c r="AE124" s="107">
        <f>FORECAST($C$8-(R124+U124),Инклинометрия!$B$2:$B$152,Инклинометрия!$A$2:$A$152)</f>
        <v>0</v>
      </c>
      <c r="AF124" s="107">
        <f>IF(V124=0,"-",FORECAST($C$8,Инклинометрия!$B$2:$B$152,Инклинометрия!$A$2:$A$152))</f>
        <v>1330</v>
      </c>
      <c r="AG124" s="107">
        <f>IF(V124=0,"-",FORECAST($C$8-V124,Инклинометрия!$B$2:$B$152,Инклинометрия!$A$2:$A$152))</f>
        <v>317.82517742816998</v>
      </c>
      <c r="AH124" s="107">
        <f>IF(W124=0,"-",FORECAST($C$8+W124,Инклинометрия!$B$2:$B$152,Инклинометрия!$A$2:$A$152))</f>
        <v>1332.6480114467056</v>
      </c>
      <c r="AI124" s="107">
        <f>IF(W124=0,"-",FORECAST($C$8,Инклинометрия!$B$2:$B$152,Инклинометрия!$A$2:$A$152))</f>
        <v>1330</v>
      </c>
      <c r="AK124" s="122">
        <f t="shared" si="35"/>
        <v>-6.9104711409055351E-8</v>
      </c>
      <c r="AL124" s="67">
        <f>AK124*(B124-B123)</f>
        <v>-1.382094228181107E-6</v>
      </c>
      <c r="AM124" s="23">
        <f t="shared" si="37"/>
        <v>8.6757768775912181E-2</v>
      </c>
      <c r="AN124" s="26">
        <f>AN123+AK124*(B124-B123)/(2*PI()*$C$5*AN123*$K$13)</f>
        <v>0.15481735722240464</v>
      </c>
      <c r="AO124" s="87">
        <f t="shared" si="29"/>
        <v>147869.1161346091</v>
      </c>
      <c r="AP124" s="87">
        <f>IF(R124+U124&lt;$C$8,0,32*$L$23/$C$12^2*($K$10*R124+$K$8*U124)+32*$L$24/($C$14^2-$C$13^2)*($K$10*S124+$K$8*V124))</f>
        <v>46544.116134609096</v>
      </c>
      <c r="AQ124" s="66">
        <f>R124*$C$11*$C$9+U124*$C$11*$C$10</f>
        <v>14695380</v>
      </c>
      <c r="AR124" s="66">
        <f>S124*$C$11*$C$9+V124*$C$11*$C$10</f>
        <v>13809249.950048428</v>
      </c>
      <c r="AS124" s="87">
        <f>$C$11*(T124*$C$9+W124*$C$10)</f>
        <v>792182.93465146213</v>
      </c>
      <c r="AT124" s="45">
        <f t="shared" si="22"/>
        <v>15635432.050786071</v>
      </c>
      <c r="AU124" s="75"/>
    </row>
    <row r="125" spans="2:47" ht="15" thickBot="1" x14ac:dyDescent="0.35">
      <c r="B125" s="41">
        <f t="shared" si="30"/>
        <v>1880</v>
      </c>
      <c r="C125" s="8">
        <f t="shared" si="31"/>
        <v>18.8</v>
      </c>
      <c r="D125" s="73">
        <f t="shared" si="18"/>
        <v>25.145</v>
      </c>
      <c r="E125" s="29">
        <f t="shared" si="36"/>
        <v>6227.0820606194229</v>
      </c>
      <c r="F125" s="29">
        <f t="shared" si="32"/>
        <v>66.245553836376601</v>
      </c>
      <c r="G125" s="29">
        <f t="shared" si="33"/>
        <v>88.603428256153705</v>
      </c>
      <c r="H125" s="17">
        <f t="shared" si="34"/>
        <v>8328.7222560784812</v>
      </c>
      <c r="I125" s="29">
        <f t="shared" si="23"/>
        <v>2.2250485660981263</v>
      </c>
      <c r="J125" s="29">
        <f t="shared" si="24"/>
        <v>41.694115440739786</v>
      </c>
      <c r="K125" s="32">
        <f>IF((D124+L124+M124-AL124)/($C$21+$C$22)&gt;$C$8,$C$8,(D124+L124+M124-AL124)/($C$21+$C$22))</f>
        <v>1400</v>
      </c>
      <c r="L125" s="97">
        <f t="shared" si="19"/>
        <v>0</v>
      </c>
      <c r="M125" s="96">
        <f t="shared" si="20"/>
        <v>4.3118031142860769</v>
      </c>
      <c r="N125" s="98">
        <f t="shared" si="25"/>
        <v>1.7178901709435348</v>
      </c>
      <c r="O125" s="100">
        <f t="shared" si="21"/>
        <v>4.2266987561397071</v>
      </c>
      <c r="P125" s="104">
        <f t="shared" si="26"/>
        <v>14.568697494890539</v>
      </c>
      <c r="Q125" s="102">
        <f t="shared" si="27"/>
        <v>4.9255696700723599E-2</v>
      </c>
      <c r="R125" s="106">
        <f>IF(K125-H124&lt;0,0,K125-H124)</f>
        <v>0</v>
      </c>
      <c r="S125" s="106">
        <f>K125-V125</f>
        <v>319.72268558740097</v>
      </c>
      <c r="T125" s="106">
        <f>IF(R125&gt;0,$C$6-$C$8,IF($C$6-$C$8-W125&lt;0,0,$C$6-$C$8-W125))</f>
        <v>97.212697740318106</v>
      </c>
      <c r="U125" s="107">
        <f>IF(R125=0,IF(U124+(F125-AL125/$C$23)*$C$21/($C$21+$C$22)&gt;$C$8,$C$8,U124+F125*$C$21/($C$21+$C$22)),E125)</f>
        <v>1400</v>
      </c>
      <c r="V125" s="107">
        <f>IF(R125&gt;0,0,IF(V124+(F125-AL125/$C$23)*$C$21/($C$21+$C$22)&gt;$C$8,$C$8,IF(U125=$C$8,V124+(F125-AL125/$C$23)*$C$21/$C$22,V124+(F125-AL125/$C$23)*$C$21/($C$21+$C$22))))</f>
        <v>1080.277314412599</v>
      </c>
      <c r="W125" s="203">
        <f>IF(R125&gt;0,0,IF(W124+AL125/$C$23&gt;$F$23,$F$23,W124+AL125/$C$23))</f>
        <v>2.7873022596818919</v>
      </c>
      <c r="X125" s="105" t="str">
        <f>IF(R125=0,"-",FORECAST($C$8,Инклинометрия!$B$2:$B$152,Инклинометрия!$A$2:$A$152))</f>
        <v>-</v>
      </c>
      <c r="Y125" s="105" t="str">
        <f>IF(R125=0,"-",FORECAST($C$8-R125,Инклинометрия!$B$2:$B$152,Инклинометрия!$A$2:$A$152))</f>
        <v>-</v>
      </c>
      <c r="Z125" s="105">
        <f>IF(R125&gt;0,FORECAST($C$8,Инклинометрия!$B$2:$B$152,Инклинометрия!$A$2:$A$152),IF(V125=$C$8,"-",FORECAST($C$8-V125,Инклинометрия!$B$2:$B$152,Инклинометрия!$A$2:$A$152)))</f>
        <v>303.73655130803093</v>
      </c>
      <c r="AA125" s="105">
        <f>IF(S125=0,"-",FORECAST($C$8-(S125+V125),Инклинометрия!$B$2:$B$152,Инклинометрия!$A$2:$A$152))</f>
        <v>0</v>
      </c>
      <c r="AB125" s="105">
        <f>FORECAST($C$8+T125,Инклинометрия!$B$2:$B$152,Инклинометрия!$A$2:$A$152)</f>
        <v>1422.3520628533022</v>
      </c>
      <c r="AC125" s="105">
        <f>IF(R125=0,FORECAST($C$6-T125,Инклинометрия!$B$2:$B$152,Инклинометрия!$A$2:$A$152),FORECAST($C$8,Инклинометрия!$B$2:$B$152,Инклинометрия!$A$2:$A$152))</f>
        <v>1332.6479371466976</v>
      </c>
      <c r="AD125" s="107">
        <f>IF(R125=0,FORECAST($C$8,Инклинометрия!$B$2:$B$152,Инклинометрия!$A$2:$A$152),Y125)</f>
        <v>1330</v>
      </c>
      <c r="AE125" s="107">
        <f>FORECAST($C$8-(R125+U125),Инклинометрия!$B$2:$B$152,Инклинометрия!$A$2:$A$152)</f>
        <v>0</v>
      </c>
      <c r="AF125" s="107">
        <f>IF(V125=0,"-",FORECAST($C$8,Инклинометрия!$B$2:$B$152,Инклинометрия!$A$2:$A$152))</f>
        <v>1330</v>
      </c>
      <c r="AG125" s="107">
        <f>IF(V125=0,"-",FORECAST($C$8-V125,Инклинометрия!$B$2:$B$152,Инклинометрия!$A$2:$A$152))</f>
        <v>303.73655130803093</v>
      </c>
      <c r="AH125" s="107">
        <f>IF(W125=0,"-",FORECAST($C$8+W125,Инклинометрия!$B$2:$B$152,Инклинометрия!$A$2:$A$152))</f>
        <v>1332.6479371466976</v>
      </c>
      <c r="AI125" s="107">
        <f>IF(W125=0,"-",FORECAST($C$8,Инклинометрия!$B$2:$B$152,Инклинометрия!$A$2:$A$152))</f>
        <v>1330</v>
      </c>
      <c r="AK125" s="122">
        <f t="shared" si="35"/>
        <v>-6.9104711409055338E-8</v>
      </c>
      <c r="AL125" s="67">
        <f>AK125*(B125-B124)</f>
        <v>-1.3820942281811068E-6</v>
      </c>
      <c r="AM125" s="23">
        <f t="shared" si="37"/>
        <v>8.6756386681684006E-2</v>
      </c>
      <c r="AN125" s="26">
        <f>AN124+AK125*(B125-B124)/(2*PI()*$C$5*AN124*$K$13)</f>
        <v>0.15481664681392016</v>
      </c>
      <c r="AO125" s="87">
        <f t="shared" si="29"/>
        <v>147783.27164424371</v>
      </c>
      <c r="AP125" s="87">
        <f>IF(R125+U125&lt;$C$8,0,32*$L$23/$C$12^2*($K$10*R125+$K$8*U125)+32*$L$24/($C$14^2-$C$13^2)*($K$10*S125+$K$8*V125))</f>
        <v>46458.271644243701</v>
      </c>
      <c r="AQ125" s="66">
        <f>R125*$C$11*$C$9+U125*$C$11*$C$10</f>
        <v>14695380</v>
      </c>
      <c r="AR125" s="66">
        <f>S125*$C$11*$C$9+V125*$C$11*$C$10</f>
        <v>13848530.522684652</v>
      </c>
      <c r="AS125" s="87">
        <f>$C$11*(T125*$C$9+W125*$C$10)</f>
        <v>792182.72749521956</v>
      </c>
      <c r="AT125" s="45">
        <f t="shared" si="22"/>
        <v>15635345.999139464</v>
      </c>
      <c r="AU125" s="75"/>
    </row>
    <row r="126" spans="2:47" ht="15" thickBot="1" x14ac:dyDescent="0.35">
      <c r="B126" s="41">
        <f t="shared" si="30"/>
        <v>1900</v>
      </c>
      <c r="C126" s="8">
        <f t="shared" si="31"/>
        <v>19</v>
      </c>
      <c r="D126" s="73">
        <f t="shared" si="18"/>
        <v>25.412500000000001</v>
      </c>
      <c r="E126" s="29">
        <f t="shared" si="36"/>
        <v>6293.3276144557994</v>
      </c>
      <c r="F126" s="29">
        <f t="shared" si="32"/>
        <v>66.245553836376601</v>
      </c>
      <c r="G126" s="29">
        <f t="shared" si="33"/>
        <v>88.603428256153705</v>
      </c>
      <c r="H126" s="17">
        <f t="shared" si="34"/>
        <v>8417.3256843346353</v>
      </c>
      <c r="I126" s="29">
        <f t="shared" si="23"/>
        <v>2.2250485660981263</v>
      </c>
      <c r="J126" s="29">
        <f t="shared" si="24"/>
        <v>41.694115440739786</v>
      </c>
      <c r="K126" s="32">
        <f>IF((D125+L125+M125-AL125)/($C$21+$C$22)&gt;$C$8,$C$8,(D125+L125+M125-AL125)/($C$21+$C$22))</f>
        <v>1400</v>
      </c>
      <c r="L126" s="97">
        <f t="shared" si="19"/>
        <v>0</v>
      </c>
      <c r="M126" s="96">
        <f t="shared" si="20"/>
        <v>4.1118028781629583</v>
      </c>
      <c r="N126" s="98">
        <f t="shared" si="25"/>
        <v>1.717891553037763</v>
      </c>
      <c r="O126" s="100">
        <f t="shared" si="21"/>
        <v>4.2266987561397071</v>
      </c>
      <c r="P126" s="104">
        <f t="shared" si="26"/>
        <v>14.768697731013658</v>
      </c>
      <c r="Q126" s="102">
        <f t="shared" si="27"/>
        <v>4.9254314606495445E-2</v>
      </c>
      <c r="R126" s="106">
        <f>IF(K126-H125&lt;0,0,K126-H125)</f>
        <v>0</v>
      </c>
      <c r="S126" s="106">
        <f>K126-V126</f>
        <v>304.89255282935983</v>
      </c>
      <c r="T126" s="106">
        <f>IF(R126&gt;0,$C$6-$C$8,IF($C$6-$C$8-W126&lt;0,0,$C$6-$C$8-W126))</f>
        <v>97.212775950852588</v>
      </c>
      <c r="U126" s="107">
        <f>IF(R126=0,IF(U125+(F126-AL126/$C$23)*$C$21/($C$21+$C$22)&gt;$C$8,$C$8,U125+F126*$C$21/($C$21+$C$22)),E126)</f>
        <v>1400</v>
      </c>
      <c r="V126" s="107">
        <f>IF(R126&gt;0,0,IF(V125+(F126-AL126/$C$23)*$C$21/($C$21+$C$22)&gt;$C$8,$C$8,IF(U126=$C$8,V125+(F126-AL126/$C$23)*$C$21/$C$22,V125+(F126-AL126/$C$23)*$C$21/($C$21+$C$22))))</f>
        <v>1095.1074471706402</v>
      </c>
      <c r="W126" s="203">
        <f>IF(R126&gt;0,0,IF(W125+AL126/$C$23&gt;$F$23,$F$23,W125+AL126/$C$23))</f>
        <v>2.7872240491474103</v>
      </c>
      <c r="X126" s="105" t="str">
        <f>IF(R126=0,"-",FORECAST($C$8,Инклинометрия!$B$2:$B$152,Инклинометрия!$A$2:$A$152))</f>
        <v>-</v>
      </c>
      <c r="Y126" s="105" t="str">
        <f>IF(R126=0,"-",FORECAST($C$8-R126,Инклинометрия!$B$2:$B$152,Инклинометрия!$A$2:$A$152))</f>
        <v>-</v>
      </c>
      <c r="Z126" s="105">
        <f>IF(R126&gt;0,FORECAST($C$8,Инклинометрия!$B$2:$B$152,Инклинометрия!$A$2:$A$152),IF(V126=$C$8,"-",FORECAST($C$8-V126,Инклинометрия!$B$2:$B$152,Инклинометрия!$A$2:$A$152)))</f>
        <v>289.64792518789181</v>
      </c>
      <c r="AA126" s="105">
        <f>IF(S126=0,"-",FORECAST($C$8-(S126+V126),Инклинометрия!$B$2:$B$152,Инклинометрия!$A$2:$A$152))</f>
        <v>0</v>
      </c>
      <c r="AB126" s="105">
        <f>FORECAST($C$8+T126,Инклинометрия!$B$2:$B$152,Инклинометрия!$A$2:$A$152)</f>
        <v>1422.35213715331</v>
      </c>
      <c r="AC126" s="105">
        <f>IF(R126=0,FORECAST($C$6-T126,Инклинометрия!$B$2:$B$152,Инклинометрия!$A$2:$A$152),FORECAST($C$8,Инклинометрия!$B$2:$B$152,Инклинометрия!$A$2:$A$152))</f>
        <v>1332.64786284669</v>
      </c>
      <c r="AD126" s="107">
        <f>IF(R126=0,FORECAST($C$8,Инклинометрия!$B$2:$B$152,Инклинометрия!$A$2:$A$152),Y126)</f>
        <v>1330</v>
      </c>
      <c r="AE126" s="107">
        <f>FORECAST($C$8-(R126+U126),Инклинометрия!$B$2:$B$152,Инклинометрия!$A$2:$A$152)</f>
        <v>0</v>
      </c>
      <c r="AF126" s="107">
        <f>IF(V126=0,"-",FORECAST($C$8,Инклинометрия!$B$2:$B$152,Инклинометрия!$A$2:$A$152))</f>
        <v>1330</v>
      </c>
      <c r="AG126" s="107">
        <f>IF(V126=0,"-",FORECAST($C$8-V126,Инклинометрия!$B$2:$B$152,Инклинометрия!$A$2:$A$152))</f>
        <v>289.64792518789181</v>
      </c>
      <c r="AH126" s="107">
        <f>IF(W126=0,"-",FORECAST($C$8+W126,Инклинометрия!$B$2:$B$152,Инклинометрия!$A$2:$A$152))</f>
        <v>1332.64786284669</v>
      </c>
      <c r="AI126" s="107">
        <f>IF(W126=0,"-",FORECAST($C$8,Инклинометрия!$B$2:$B$152,Инклинометрия!$A$2:$A$152))</f>
        <v>1330</v>
      </c>
      <c r="AK126" s="122">
        <f t="shared" si="35"/>
        <v>-6.9104711407559544E-8</v>
      </c>
      <c r="AL126" s="67">
        <f>AK126*(B126-B125)</f>
        <v>-1.3820942281511908E-6</v>
      </c>
      <c r="AM126" s="23">
        <f t="shared" si="37"/>
        <v>8.6755004587455858E-2</v>
      </c>
      <c r="AN126" s="26">
        <f>AN125+AK126*(B126-B125)/(2*PI()*$C$5*AN125*$K$13)</f>
        <v>0.15481593640217584</v>
      </c>
      <c r="AO126" s="87">
        <f t="shared" si="29"/>
        <v>147697.42715387829</v>
      </c>
      <c r="AP126" s="87">
        <f>IF(R126+U126&lt;$C$8,0,32*$L$23/$C$12^2*($K$10*R126+$K$8*U126)+32*$L$24/($C$14^2-$C$13^2)*($K$10*S126+$K$8*V126))</f>
        <v>46372.4271538783</v>
      </c>
      <c r="AQ126" s="66">
        <f>R126*$C$11*$C$9+U126*$C$11*$C$10</f>
        <v>14695380</v>
      </c>
      <c r="AR126" s="66">
        <f>S126*$C$11*$C$9+V126*$C$11*$C$10</f>
        <v>13887811.095320877</v>
      </c>
      <c r="AS126" s="87">
        <f>$C$11*(T126*$C$9+W126*$C$10)</f>
        <v>792182.52033897687</v>
      </c>
      <c r="AT126" s="45">
        <f t="shared" si="22"/>
        <v>15635259.947492855</v>
      </c>
      <c r="AU126" s="75"/>
    </row>
    <row r="127" spans="2:47" ht="15" thickBot="1" x14ac:dyDescent="0.35">
      <c r="B127" s="41">
        <f t="shared" si="30"/>
        <v>1920</v>
      </c>
      <c r="C127" s="8">
        <f t="shared" si="31"/>
        <v>19.2</v>
      </c>
      <c r="D127" s="73">
        <f t="shared" si="18"/>
        <v>25.68</v>
      </c>
      <c r="E127" s="29">
        <f t="shared" si="36"/>
        <v>6359.573168292176</v>
      </c>
      <c r="F127" s="29">
        <f t="shared" si="32"/>
        <v>66.245553836376601</v>
      </c>
      <c r="G127" s="29">
        <f t="shared" si="33"/>
        <v>88.603428256153705</v>
      </c>
      <c r="H127" s="17">
        <f t="shared" si="34"/>
        <v>8505.9291125907894</v>
      </c>
      <c r="I127" s="29">
        <f t="shared" si="23"/>
        <v>2.2250485660981263</v>
      </c>
      <c r="J127" s="29">
        <f t="shared" si="24"/>
        <v>41.694115440739786</v>
      </c>
      <c r="K127" s="32">
        <f>IF((D126+L126+M126-AL126)/($C$21+$C$22)&gt;$C$8,$C$8,(D126+L126+M126-AL126)/($C$21+$C$22))</f>
        <v>1400</v>
      </c>
      <c r="L127" s="97">
        <f t="shared" si="19"/>
        <v>0</v>
      </c>
      <c r="M127" s="96">
        <f t="shared" si="20"/>
        <v>3.9118026420398402</v>
      </c>
      <c r="N127" s="98">
        <f t="shared" si="25"/>
        <v>1.7178929351319912</v>
      </c>
      <c r="O127" s="100">
        <f t="shared" si="21"/>
        <v>4.2266987561397071</v>
      </c>
      <c r="P127" s="104">
        <f t="shared" si="26"/>
        <v>14.968697967136777</v>
      </c>
      <c r="Q127" s="102">
        <f t="shared" si="27"/>
        <v>4.9252932512267263E-2</v>
      </c>
      <c r="R127" s="106">
        <f>IF(K127-H126&lt;0,0,K127-H126)</f>
        <v>0</v>
      </c>
      <c r="S127" s="106">
        <f>K127-V127</f>
        <v>290.06242007131868</v>
      </c>
      <c r="T127" s="106">
        <f>IF(R127&gt;0,$C$6-$C$8,IF($C$6-$C$8-W127&lt;0,0,$C$6-$C$8-W127))</f>
        <v>97.212854161387071</v>
      </c>
      <c r="U127" s="107">
        <f>IF(R127=0,IF(U126+(F127-AL127/$C$23)*$C$21/($C$21+$C$22)&gt;$C$8,$C$8,U126+F127*$C$21/($C$21+$C$22)),E127)</f>
        <v>1400</v>
      </c>
      <c r="V127" s="107">
        <f>IF(R127&gt;0,0,IF(V126+(F127-AL127/$C$23)*$C$21/($C$21+$C$22)&gt;$C$8,$C$8,IF(U127=$C$8,V126+(F127-AL127/$C$23)*$C$21/$C$22,V126+(F127-AL127/$C$23)*$C$21/($C$21+$C$22))))</f>
        <v>1109.9375799286813</v>
      </c>
      <c r="W127" s="203">
        <f>IF(R127&gt;0,0,IF(W126+AL127/$C$23&gt;$F$23,$F$23,W126+AL127/$C$23))</f>
        <v>2.7871458386129273</v>
      </c>
      <c r="X127" s="105" t="str">
        <f>IF(R127=0,"-",FORECAST($C$8,Инклинометрия!$B$2:$B$152,Инклинометрия!$A$2:$A$152))</f>
        <v>-</v>
      </c>
      <c r="Y127" s="105" t="str">
        <f>IF(R127=0,"-",FORECAST($C$8-R127,Инклинометрия!$B$2:$B$152,Инклинометрия!$A$2:$A$152))</f>
        <v>-</v>
      </c>
      <c r="Z127" s="105">
        <f>IF(R127&gt;0,FORECAST($C$8,Инклинометрия!$B$2:$B$152,Инклинометрия!$A$2:$A$152),IF(V127=$C$8,"-",FORECAST($C$8-V127,Инклинометрия!$B$2:$B$152,Инклинометрия!$A$2:$A$152)))</f>
        <v>275.55929906775276</v>
      </c>
      <c r="AA127" s="105">
        <f>IF(S127=0,"-",FORECAST($C$8-(S127+V127),Инклинометрия!$B$2:$B$152,Инклинометрия!$A$2:$A$152))</f>
        <v>0</v>
      </c>
      <c r="AB127" s="105">
        <f>FORECAST($C$8+T127,Инклинометрия!$B$2:$B$152,Инклинометрия!$A$2:$A$152)</f>
        <v>1422.3522114533175</v>
      </c>
      <c r="AC127" s="105">
        <f>IF(R127=0,FORECAST($C$6-T127,Инклинометрия!$B$2:$B$152,Инклинометрия!$A$2:$A$152),FORECAST($C$8,Инклинометрия!$B$2:$B$152,Инклинометрия!$A$2:$A$152))</f>
        <v>1332.6477885466822</v>
      </c>
      <c r="AD127" s="107">
        <f>IF(R127=0,FORECAST($C$8,Инклинометрия!$B$2:$B$152,Инклинометрия!$A$2:$A$152),Y127)</f>
        <v>1330</v>
      </c>
      <c r="AE127" s="107">
        <f>FORECAST($C$8-(R127+U127),Инклинометрия!$B$2:$B$152,Инклинометрия!$A$2:$A$152)</f>
        <v>0</v>
      </c>
      <c r="AF127" s="107">
        <f>IF(V127=0,"-",FORECAST($C$8,Инклинометрия!$B$2:$B$152,Инклинометрия!$A$2:$A$152))</f>
        <v>1330</v>
      </c>
      <c r="AG127" s="107">
        <f>IF(V127=0,"-",FORECAST($C$8-V127,Инклинометрия!$B$2:$B$152,Инклинометрия!$A$2:$A$152))</f>
        <v>275.55929906775276</v>
      </c>
      <c r="AH127" s="107">
        <f>IF(W127=0,"-",FORECAST($C$8+W127,Инклинометрия!$B$2:$B$152,Инклинометрия!$A$2:$A$152))</f>
        <v>1332.6477885466822</v>
      </c>
      <c r="AI127" s="107">
        <f>IF(W127=0,"-",FORECAST($C$8,Инклинометрия!$B$2:$B$152,Инклинометрия!$A$2:$A$152))</f>
        <v>1330</v>
      </c>
      <c r="AK127" s="122">
        <f t="shared" si="35"/>
        <v>-6.9104711409055338E-8</v>
      </c>
      <c r="AL127" s="67">
        <f>AK127*(B127-B126)</f>
        <v>-1.3820942281811068E-6</v>
      </c>
      <c r="AM127" s="23">
        <f t="shared" si="37"/>
        <v>8.6753622493227683E-2</v>
      </c>
      <c r="AN127" s="26">
        <f>AN126+AK127*(B127-B126)/(2*PI()*$C$5*AN126*$K$13)</f>
        <v>0.1548152259871716</v>
      </c>
      <c r="AO127" s="87">
        <f t="shared" si="29"/>
        <v>147611.58266351291</v>
      </c>
      <c r="AP127" s="87">
        <f>IF(R127+U127&lt;$C$8,0,32*$L$23/$C$12^2*($K$10*R127+$K$8*U127)+32*$L$24/($C$14^2-$C$13^2)*($K$10*S127+$K$8*V127))</f>
        <v>46286.582663512898</v>
      </c>
      <c r="AQ127" s="66">
        <f>R127*$C$11*$C$9+U127*$C$11*$C$10</f>
        <v>14695380</v>
      </c>
      <c r="AR127" s="66">
        <f>S127*$C$11*$C$9+V127*$C$11*$C$10</f>
        <v>13927091.667957099</v>
      </c>
      <c r="AS127" s="87">
        <f>$C$11*(T127*$C$9+W127*$C$10)</f>
        <v>792182.31318273407</v>
      </c>
      <c r="AT127" s="45">
        <f t="shared" si="22"/>
        <v>15635173.895846248</v>
      </c>
      <c r="AU127" s="75"/>
    </row>
    <row r="128" spans="2:47" ht="15" thickBot="1" x14ac:dyDescent="0.35">
      <c r="B128" s="41">
        <f t="shared" si="30"/>
        <v>1940</v>
      </c>
      <c r="C128" s="8">
        <f t="shared" si="31"/>
        <v>19.400000000000002</v>
      </c>
      <c r="D128" s="73">
        <f t="shared" si="18"/>
        <v>25.947500000000005</v>
      </c>
      <c r="E128" s="29">
        <f t="shared" si="36"/>
        <v>6425.8187221285543</v>
      </c>
      <c r="F128" s="29">
        <f t="shared" si="32"/>
        <v>66.24555383637778</v>
      </c>
      <c r="G128" s="29">
        <f t="shared" si="33"/>
        <v>88.603428256155269</v>
      </c>
      <c r="H128" s="17">
        <f t="shared" si="34"/>
        <v>8594.5325408469453</v>
      </c>
      <c r="I128" s="29">
        <f t="shared" si="23"/>
        <v>2.2250485660981263</v>
      </c>
      <c r="J128" s="29">
        <f t="shared" si="24"/>
        <v>41.694115440740156</v>
      </c>
      <c r="K128" s="32">
        <f>IF((D127+L127+M127-AL127)/($C$21+$C$22)&gt;$C$8,$C$8,(D127+L127+M127-AL127)/($C$21+$C$22))</f>
        <v>1400</v>
      </c>
      <c r="L128" s="97">
        <f t="shared" si="19"/>
        <v>0</v>
      </c>
      <c r="M128" s="96">
        <f t="shared" si="20"/>
        <v>3.7118024059167154</v>
      </c>
      <c r="N128" s="98">
        <f t="shared" si="25"/>
        <v>1.7178943172262193</v>
      </c>
      <c r="O128" s="100">
        <f t="shared" si="21"/>
        <v>4.2266987561397071</v>
      </c>
      <c r="P128" s="104">
        <f t="shared" si="26"/>
        <v>15.1686982032599</v>
      </c>
      <c r="Q128" s="102">
        <f t="shared" si="27"/>
        <v>4.9251550418039108E-2</v>
      </c>
      <c r="R128" s="106">
        <f>IF(K128-H127&lt;0,0,K128-H127)</f>
        <v>0</v>
      </c>
      <c r="S128" s="106">
        <f>K128-V128</f>
        <v>275.23228731327708</v>
      </c>
      <c r="T128" s="106">
        <f>IF(R128&gt;0,$C$6-$C$8,IF($C$6-$C$8-W128&lt;0,0,$C$6-$C$8-W128))</f>
        <v>97.212932371921553</v>
      </c>
      <c r="U128" s="107">
        <f>IF(R128=0,IF(U127+(F128-AL128/$C$23)*$C$21/($C$21+$C$22)&gt;$C$8,$C$8,U127+F128*$C$21/($C$21+$C$22)),E128)</f>
        <v>1400</v>
      </c>
      <c r="V128" s="107">
        <f>IF(R128&gt;0,0,IF(V127+(F128-AL128/$C$23)*$C$21/($C$21+$C$22)&gt;$C$8,$C$8,IF(U128=$C$8,V127+(F128-AL128/$C$23)*$C$21/$C$22,V127+(F128-AL128/$C$23)*$C$21/($C$21+$C$22))))</f>
        <v>1124.7677126867229</v>
      </c>
      <c r="W128" s="203">
        <f>IF(R128&gt;0,0,IF(W127+AL128/$C$23&gt;$F$23,$F$23,W127+AL128/$C$23))</f>
        <v>2.7870676280784457</v>
      </c>
      <c r="X128" s="105" t="str">
        <f>IF(R128=0,"-",FORECAST($C$8,Инклинометрия!$B$2:$B$152,Инклинометрия!$A$2:$A$152))</f>
        <v>-</v>
      </c>
      <c r="Y128" s="105" t="str">
        <f>IF(R128=0,"-",FORECAST($C$8-R128,Инклинометрия!$B$2:$B$152,Инклинометрия!$A$2:$A$152))</f>
        <v>-</v>
      </c>
      <c r="Z128" s="105">
        <f>IF(R128&gt;0,FORECAST($C$8,Инклинометрия!$B$2:$B$152,Инклинометрия!$A$2:$A$152),IF(V128=$C$8,"-",FORECAST($C$8-V128,Инклинометрия!$B$2:$B$152,Инклинометрия!$A$2:$A$152)))</f>
        <v>261.4706729476132</v>
      </c>
      <c r="AA128" s="105">
        <f>IF(S128=0,"-",FORECAST($C$8-(S128+V128),Инклинометрия!$B$2:$B$152,Инклинометрия!$A$2:$A$152))</f>
        <v>0</v>
      </c>
      <c r="AB128" s="105">
        <f>FORECAST($C$8+T128,Инклинометрия!$B$2:$B$152,Инклинометрия!$A$2:$A$152)</f>
        <v>1422.3522857533255</v>
      </c>
      <c r="AC128" s="105">
        <f>IF(R128=0,FORECAST($C$6-T128,Инклинометрия!$B$2:$B$152,Инклинометрия!$A$2:$A$152),FORECAST($C$8,Инклинометрия!$B$2:$B$152,Инклинометрия!$A$2:$A$152))</f>
        <v>1332.6477142466745</v>
      </c>
      <c r="AD128" s="107">
        <f>IF(R128=0,FORECAST($C$8,Инклинометрия!$B$2:$B$152,Инклинометрия!$A$2:$A$152),Y128)</f>
        <v>1330</v>
      </c>
      <c r="AE128" s="107">
        <f>FORECAST($C$8-(R128+U128),Инклинометрия!$B$2:$B$152,Инклинометрия!$A$2:$A$152)</f>
        <v>0</v>
      </c>
      <c r="AF128" s="107">
        <f>IF(V128=0,"-",FORECAST($C$8,Инклинометрия!$B$2:$B$152,Инклинометрия!$A$2:$A$152))</f>
        <v>1330</v>
      </c>
      <c r="AG128" s="107">
        <f>IF(V128=0,"-",FORECAST($C$8-V128,Инклинометрия!$B$2:$B$152,Инклинометрия!$A$2:$A$152))</f>
        <v>261.4706729476132</v>
      </c>
      <c r="AH128" s="107">
        <f>IF(W128=0,"-",FORECAST($C$8+W128,Инклинометрия!$B$2:$B$152,Инклинометрия!$A$2:$A$152))</f>
        <v>1332.6477142466745</v>
      </c>
      <c r="AI128" s="107">
        <f>IF(W128=0,"-",FORECAST($C$8,Инклинометрия!$B$2:$B$152,Инклинометрия!$A$2:$A$152))</f>
        <v>1330</v>
      </c>
      <c r="AK128" s="122">
        <f t="shared" si="35"/>
        <v>-6.9104711407559531E-8</v>
      </c>
      <c r="AL128" s="67">
        <f>AK128*(B128-B127)</f>
        <v>-1.3820942281511906E-6</v>
      </c>
      <c r="AM128" s="23">
        <f t="shared" si="37"/>
        <v>8.6752240398999536E-2</v>
      </c>
      <c r="AN128" s="26">
        <f>AN127+AK128*(B128-B127)/(2*PI()*$C$5*AN127*$K$13)</f>
        <v>0.15481451556890741</v>
      </c>
      <c r="AO128" s="87">
        <f t="shared" si="29"/>
        <v>147525.73817314749</v>
      </c>
      <c r="AP128" s="87">
        <f>IF(R128+U128&lt;$C$8,0,32*$L$23/$C$12^2*($K$10*R128+$K$8*U128)+32*$L$24/($C$14^2-$C$13^2)*($K$10*S128+$K$8*V128))</f>
        <v>46200.738173147496</v>
      </c>
      <c r="AQ128" s="66">
        <f>R128*$C$11*$C$9+U128*$C$11*$C$10</f>
        <v>14695380</v>
      </c>
      <c r="AR128" s="66">
        <f>S128*$C$11*$C$9+V128*$C$11*$C$10</f>
        <v>13966372.240593325</v>
      </c>
      <c r="AS128" s="87">
        <f>$C$11*(T128*$C$9+W128*$C$10)</f>
        <v>792182.1060264915</v>
      </c>
      <c r="AT128" s="45">
        <f t="shared" si="22"/>
        <v>15635087.844199639</v>
      </c>
      <c r="AU128" s="75"/>
    </row>
    <row r="129" spans="2:47" ht="15" thickBot="1" x14ac:dyDescent="0.35">
      <c r="B129" s="41">
        <f t="shared" si="30"/>
        <v>1960</v>
      </c>
      <c r="C129" s="8">
        <f t="shared" si="31"/>
        <v>19.600000000000001</v>
      </c>
      <c r="D129" s="73">
        <f t="shared" si="18"/>
        <v>26.215</v>
      </c>
      <c r="E129" s="29">
        <f t="shared" si="36"/>
        <v>6492.0642759649309</v>
      </c>
      <c r="F129" s="29">
        <f t="shared" si="32"/>
        <v>66.245553836376601</v>
      </c>
      <c r="G129" s="29">
        <f t="shared" si="33"/>
        <v>88.603428256153705</v>
      </c>
      <c r="H129" s="17">
        <f t="shared" si="34"/>
        <v>8683.1359691030993</v>
      </c>
      <c r="I129" s="29">
        <f t="shared" si="23"/>
        <v>2.2250485660981263</v>
      </c>
      <c r="J129" s="29">
        <f t="shared" si="24"/>
        <v>41.694115440739786</v>
      </c>
      <c r="K129" s="32">
        <f>IF((D128+L128+M128-AL128)/($C$21+$C$22)&gt;$C$8,$C$8,(D128+L128+M128-AL128)/($C$21+$C$22))</f>
        <v>1400</v>
      </c>
      <c r="L129" s="97">
        <f t="shared" si="19"/>
        <v>0</v>
      </c>
      <c r="M129" s="96">
        <f t="shared" si="20"/>
        <v>3.5118021697935968</v>
      </c>
      <c r="N129" s="98">
        <f t="shared" si="25"/>
        <v>1.7178956993204475</v>
      </c>
      <c r="O129" s="100">
        <f t="shared" si="21"/>
        <v>4.2266987561397071</v>
      </c>
      <c r="P129" s="104">
        <f t="shared" si="26"/>
        <v>15.368698439383019</v>
      </c>
      <c r="Q129" s="102">
        <f t="shared" si="27"/>
        <v>4.9250168323810933E-2</v>
      </c>
      <c r="R129" s="106">
        <f>IF(K129-H128&lt;0,0,K129-H128)</f>
        <v>0</v>
      </c>
      <c r="S129" s="106">
        <f>K129-V129</f>
        <v>260.40215455523594</v>
      </c>
      <c r="T129" s="106">
        <f>IF(R129&gt;0,$C$6-$C$8,IF($C$6-$C$8-W129&lt;0,0,$C$6-$C$8-W129))</f>
        <v>97.213010582456036</v>
      </c>
      <c r="U129" s="107">
        <f>IF(R129=0,IF(U128+(F129-AL129/$C$23)*$C$21/($C$21+$C$22)&gt;$C$8,$C$8,U128+F129*$C$21/($C$21+$C$22)),E129)</f>
        <v>1400</v>
      </c>
      <c r="V129" s="107">
        <f>IF(R129&gt;0,0,IF(V128+(F129-AL129/$C$23)*$C$21/($C$21+$C$22)&gt;$C$8,$C$8,IF(U129=$C$8,V128+(F129-AL129/$C$23)*$C$21/$C$22,V128+(F129-AL129/$C$23)*$C$21/($C$21+$C$22))))</f>
        <v>1139.5978454447641</v>
      </c>
      <c r="W129" s="203">
        <f>IF(R129&gt;0,0,IF(W128+AL129/$C$23&gt;$F$23,$F$23,W128+AL129/$C$23))</f>
        <v>2.7869894175439627</v>
      </c>
      <c r="X129" s="105" t="str">
        <f>IF(R129=0,"-",FORECAST($C$8,Инклинометрия!$B$2:$B$152,Инклинометрия!$A$2:$A$152))</f>
        <v>-</v>
      </c>
      <c r="Y129" s="105" t="str">
        <f>IF(R129=0,"-",FORECAST($C$8-R129,Инклинометрия!$B$2:$B$152,Инклинометрия!$A$2:$A$152))</f>
        <v>-</v>
      </c>
      <c r="Z129" s="105">
        <f>IF(R129&gt;0,FORECAST($C$8,Инклинометрия!$B$2:$B$152,Инклинометрия!$A$2:$A$152),IF(V129=$C$8,"-",FORECAST($C$8-V129,Инклинометрия!$B$2:$B$152,Инклинометрия!$A$2:$A$152)))</f>
        <v>247.38204682747414</v>
      </c>
      <c r="AA129" s="105">
        <f>IF(S129=0,"-",FORECAST($C$8-(S129+V129),Инклинометрия!$B$2:$B$152,Инклинометрия!$A$2:$A$152))</f>
        <v>0</v>
      </c>
      <c r="AB129" s="105">
        <f>FORECAST($C$8+T129,Инклинометрия!$B$2:$B$152,Инклинометрия!$A$2:$A$152)</f>
        <v>1422.3523600533331</v>
      </c>
      <c r="AC129" s="105">
        <f>IF(R129=0,FORECAST($C$6-T129,Инклинометрия!$B$2:$B$152,Инклинометрия!$A$2:$A$152),FORECAST($C$8,Инклинометрия!$B$2:$B$152,Инклинометрия!$A$2:$A$152))</f>
        <v>1332.6476399466667</v>
      </c>
      <c r="AD129" s="107">
        <f>IF(R129=0,FORECAST($C$8,Инклинометрия!$B$2:$B$152,Инклинометрия!$A$2:$A$152),Y129)</f>
        <v>1330</v>
      </c>
      <c r="AE129" s="107">
        <f>FORECAST($C$8-(R129+U129),Инклинометрия!$B$2:$B$152,Инклинометрия!$A$2:$A$152)</f>
        <v>0</v>
      </c>
      <c r="AF129" s="107">
        <f>IF(V129=0,"-",FORECAST($C$8,Инклинометрия!$B$2:$B$152,Инклинометрия!$A$2:$A$152))</f>
        <v>1330</v>
      </c>
      <c r="AG129" s="107">
        <f>IF(V129=0,"-",FORECAST($C$8-V129,Инклинометрия!$B$2:$B$152,Инклинометрия!$A$2:$A$152))</f>
        <v>247.38204682747414</v>
      </c>
      <c r="AH129" s="107">
        <f>IF(W129=0,"-",FORECAST($C$8+W129,Инклинометрия!$B$2:$B$152,Инклинометрия!$A$2:$A$152))</f>
        <v>1332.6476399466667</v>
      </c>
      <c r="AI129" s="107">
        <f>IF(W129=0,"-",FORECAST($C$8,Инклинометрия!$B$2:$B$152,Инклинометрия!$A$2:$A$152))</f>
        <v>1330</v>
      </c>
      <c r="AK129" s="122">
        <f t="shared" si="35"/>
        <v>-6.9104711409055338E-8</v>
      </c>
      <c r="AL129" s="67">
        <f>AK129*(B129-B128)</f>
        <v>-1.3820942281811068E-6</v>
      </c>
      <c r="AM129" s="23">
        <f t="shared" si="37"/>
        <v>8.6750858304771361E-2</v>
      </c>
      <c r="AN129" s="26">
        <f>AN128+AK129*(B129-B128)/(2*PI()*$C$5*AN128*$K$13)</f>
        <v>0.15481380514738322</v>
      </c>
      <c r="AO129" s="87">
        <f t="shared" si="29"/>
        <v>147439.8936827821</v>
      </c>
      <c r="AP129" s="87">
        <f>IF(R129+U129&lt;$C$8,0,32*$L$23/$C$12^2*($K$10*R129+$K$8*U129)+32*$L$24/($C$14^2-$C$13^2)*($K$10*S129+$K$8*V129))</f>
        <v>46114.893682782094</v>
      </c>
      <c r="AQ129" s="66">
        <f>R129*$C$11*$C$9+U129*$C$11*$C$10</f>
        <v>14695380</v>
      </c>
      <c r="AR129" s="66">
        <f>S129*$C$11*$C$9+V129*$C$11*$C$10</f>
        <v>14005652.813229548</v>
      </c>
      <c r="AS129" s="87">
        <f>$C$11*(T129*$C$9+W129*$C$10)</f>
        <v>792181.89887024881</v>
      </c>
      <c r="AT129" s="45">
        <f t="shared" si="22"/>
        <v>15635001.79255303</v>
      </c>
      <c r="AU129" s="75"/>
    </row>
    <row r="130" spans="2:47" ht="15" thickBot="1" x14ac:dyDescent="0.35">
      <c r="B130" s="41">
        <f t="shared" si="30"/>
        <v>1980</v>
      </c>
      <c r="C130" s="8">
        <f t="shared" si="31"/>
        <v>19.8</v>
      </c>
      <c r="D130" s="73">
        <f t="shared" si="18"/>
        <v>26.482500000000002</v>
      </c>
      <c r="E130" s="29">
        <f t="shared" si="36"/>
        <v>6558.3098298013074</v>
      </c>
      <c r="F130" s="29">
        <f t="shared" si="32"/>
        <v>66.245553836376601</v>
      </c>
      <c r="G130" s="29">
        <f t="shared" si="33"/>
        <v>88.603428256153705</v>
      </c>
      <c r="H130" s="17">
        <f t="shared" si="34"/>
        <v>8771.7393973592534</v>
      </c>
      <c r="I130" s="29">
        <f t="shared" si="23"/>
        <v>2.2250485660981263</v>
      </c>
      <c r="J130" s="29">
        <f t="shared" si="24"/>
        <v>41.694115440739786</v>
      </c>
      <c r="K130" s="32">
        <f>IF((D129+L129+M129-AL129)/($C$21+$C$22)&gt;$C$8,$C$8,(D129+L129+M129-AL129)/($C$21+$C$22))</f>
        <v>1400</v>
      </c>
      <c r="L130" s="97">
        <f t="shared" si="19"/>
        <v>0</v>
      </c>
      <c r="M130" s="96">
        <f t="shared" si="20"/>
        <v>3.3118019336704787</v>
      </c>
      <c r="N130" s="98">
        <f t="shared" si="25"/>
        <v>1.7178970814146757</v>
      </c>
      <c r="O130" s="100">
        <f t="shared" si="21"/>
        <v>4.2266987561397071</v>
      </c>
      <c r="P130" s="104">
        <f t="shared" si="26"/>
        <v>15.568698675506138</v>
      </c>
      <c r="Q130" s="102">
        <f t="shared" si="27"/>
        <v>4.9248786229582751E-2</v>
      </c>
      <c r="R130" s="106">
        <f>IF(K130-H129&lt;0,0,K130-H129)</f>
        <v>0</v>
      </c>
      <c r="S130" s="106">
        <f>K130-V130</f>
        <v>245.57202179719479</v>
      </c>
      <c r="T130" s="106">
        <f>IF(R130&gt;0,$C$6-$C$8,IF($C$6-$C$8-W130&lt;0,0,$C$6-$C$8-W130))</f>
        <v>97.213088792990519</v>
      </c>
      <c r="U130" s="107">
        <f>IF(R130=0,IF(U129+(F130-AL130/$C$23)*$C$21/($C$21+$C$22)&gt;$C$8,$C$8,U129+F130*$C$21/($C$21+$C$22)),E130)</f>
        <v>1400</v>
      </c>
      <c r="V130" s="107">
        <f>IF(R130&gt;0,0,IF(V129+(F130-AL130/$C$23)*$C$21/($C$21+$C$22)&gt;$C$8,$C$8,IF(U130=$C$8,V129+(F130-AL130/$C$23)*$C$21/$C$22,V129+(F130-AL130/$C$23)*$C$21/($C$21+$C$22))))</f>
        <v>1154.4279782028052</v>
      </c>
      <c r="W130" s="203">
        <f>IF(R130&gt;0,0,IF(W129+AL130/$C$23&gt;$F$23,$F$23,W129+AL130/$C$23))</f>
        <v>2.7869112070094797</v>
      </c>
      <c r="X130" s="105" t="str">
        <f>IF(R130=0,"-",FORECAST($C$8,Инклинометрия!$B$2:$B$152,Инклинометрия!$A$2:$A$152))</f>
        <v>-</v>
      </c>
      <c r="Y130" s="105" t="str">
        <f>IF(R130=0,"-",FORECAST($C$8-R130,Инклинометрия!$B$2:$B$152,Инклинометрия!$A$2:$A$152))</f>
        <v>-</v>
      </c>
      <c r="Z130" s="105">
        <f>IF(R130&gt;0,FORECAST($C$8,Инклинометрия!$B$2:$B$152,Инклинометрия!$A$2:$A$152),IF(V130=$C$8,"-",FORECAST($C$8-V130,Инклинометрия!$B$2:$B$152,Инклинометрия!$A$2:$A$152)))</f>
        <v>233.29342070733503</v>
      </c>
      <c r="AA130" s="105">
        <f>IF(S130=0,"-",FORECAST($C$8-(S130+V130),Инклинометрия!$B$2:$B$152,Инклинометрия!$A$2:$A$152))</f>
        <v>0</v>
      </c>
      <c r="AB130" s="105">
        <f>FORECAST($C$8+T130,Инклинометрия!$B$2:$B$152,Инклинометрия!$A$2:$A$152)</f>
        <v>1422.3524343533409</v>
      </c>
      <c r="AC130" s="105">
        <f>IF(R130=0,FORECAST($C$6-T130,Инклинометрия!$B$2:$B$152,Инклинометрия!$A$2:$A$152),FORECAST($C$8,Инклинометрия!$B$2:$B$152,Инклинометрия!$A$2:$A$152))</f>
        <v>1332.6475656466589</v>
      </c>
      <c r="AD130" s="107">
        <f>IF(R130=0,FORECAST($C$8,Инклинометрия!$B$2:$B$152,Инклинометрия!$A$2:$A$152),Y130)</f>
        <v>1330</v>
      </c>
      <c r="AE130" s="107">
        <f>FORECAST($C$8-(R130+U130),Инклинометрия!$B$2:$B$152,Инклинометрия!$A$2:$A$152)</f>
        <v>0</v>
      </c>
      <c r="AF130" s="107">
        <f>IF(V130=0,"-",FORECAST($C$8,Инклинометрия!$B$2:$B$152,Инклинометрия!$A$2:$A$152))</f>
        <v>1330</v>
      </c>
      <c r="AG130" s="107">
        <f>IF(V130=0,"-",FORECAST($C$8-V130,Инклинометрия!$B$2:$B$152,Инклинометрия!$A$2:$A$152))</f>
        <v>233.29342070733503</v>
      </c>
      <c r="AH130" s="107">
        <f>IF(W130=0,"-",FORECAST($C$8+W130,Инклинометрия!$B$2:$B$152,Инклинометрия!$A$2:$A$152))</f>
        <v>1332.6475656466589</v>
      </c>
      <c r="AI130" s="107">
        <f>IF(W130=0,"-",FORECAST($C$8,Инклинометрия!$B$2:$B$152,Инклинометрия!$A$2:$A$152))</f>
        <v>1330</v>
      </c>
      <c r="AK130" s="122">
        <f t="shared" si="35"/>
        <v>-6.9104711409055338E-8</v>
      </c>
      <c r="AL130" s="67">
        <f>AK130*(B130-B129)</f>
        <v>-1.3820942281811068E-6</v>
      </c>
      <c r="AM130" s="23">
        <f t="shared" si="37"/>
        <v>8.6749476210543186E-2</v>
      </c>
      <c r="AN130" s="26">
        <f>AN129+AK130*(B130-B129)/(2*PI()*$C$5*AN129*$K$13)</f>
        <v>0.15481309472259899</v>
      </c>
      <c r="AO130" s="87">
        <f t="shared" si="29"/>
        <v>147354.04919241669</v>
      </c>
      <c r="AP130" s="87">
        <f>IF(R130+U130&lt;$C$8,0,32*$L$23/$C$12^2*($K$10*R130+$K$8*U130)+32*$L$24/($C$14^2-$C$13^2)*($K$10*S130+$K$8*V130))</f>
        <v>46029.049192416693</v>
      </c>
      <c r="AQ130" s="66">
        <f>R130*$C$11*$C$9+U130*$C$11*$C$10</f>
        <v>14695380</v>
      </c>
      <c r="AR130" s="66">
        <f>S130*$C$11*$C$9+V130*$C$11*$C$10</f>
        <v>14044933.38586577</v>
      </c>
      <c r="AS130" s="87">
        <f>$C$11*(T130*$C$9+W130*$C$10)</f>
        <v>792181.69171400601</v>
      </c>
      <c r="AT130" s="45">
        <f t="shared" si="22"/>
        <v>15634915.740906423</v>
      </c>
      <c r="AU130" s="75"/>
    </row>
    <row r="131" spans="2:47" ht="15" thickBot="1" x14ac:dyDescent="0.35">
      <c r="B131" s="41">
        <f t="shared" si="30"/>
        <v>2000</v>
      </c>
      <c r="C131" s="8">
        <f t="shared" si="31"/>
        <v>20</v>
      </c>
      <c r="D131" s="73">
        <f t="shared" si="18"/>
        <v>26.75</v>
      </c>
      <c r="E131" s="29">
        <f t="shared" si="36"/>
        <v>6624.5553836376839</v>
      </c>
      <c r="F131" s="29">
        <f t="shared" si="32"/>
        <v>66.245553836376601</v>
      </c>
      <c r="G131" s="29">
        <f t="shared" si="33"/>
        <v>88.603428256153705</v>
      </c>
      <c r="H131" s="17">
        <f t="shared" si="34"/>
        <v>8860.3428256154075</v>
      </c>
      <c r="I131" s="29">
        <f t="shared" si="23"/>
        <v>2.2250485660981263</v>
      </c>
      <c r="J131" s="29">
        <f t="shared" si="24"/>
        <v>41.694115440739786</v>
      </c>
      <c r="K131" s="32">
        <f>IF((D130+L130+M130-AL130)/($C$21+$C$22)&gt;$C$8,$C$8,(D130+L130+M130-AL130)/($C$21+$C$22))</f>
        <v>1400</v>
      </c>
      <c r="L131" s="97">
        <f t="shared" si="19"/>
        <v>0</v>
      </c>
      <c r="M131" s="96">
        <f t="shared" si="20"/>
        <v>3.1118016975473597</v>
      </c>
      <c r="N131" s="98">
        <f t="shared" si="25"/>
        <v>1.7178984635089039</v>
      </c>
      <c r="O131" s="100">
        <f t="shared" si="21"/>
        <v>4.2266987561397071</v>
      </c>
      <c r="P131" s="104">
        <f t="shared" si="26"/>
        <v>15.768698911629256</v>
      </c>
      <c r="Q131" s="102">
        <f t="shared" si="27"/>
        <v>4.9247404135354597E-2</v>
      </c>
      <c r="R131" s="106">
        <f>IF(K131-H130&lt;0,0,K131-H130)</f>
        <v>0</v>
      </c>
      <c r="S131" s="106">
        <f>K131-V131</f>
        <v>230.74188903915365</v>
      </c>
      <c r="T131" s="106">
        <f>IF(R131&gt;0,$C$6-$C$8,IF($C$6-$C$8-W131&lt;0,0,$C$6-$C$8-W131))</f>
        <v>97.213167003525001</v>
      </c>
      <c r="U131" s="107">
        <f>IF(R131=0,IF(U130+(F131-AL131/$C$23)*$C$21/($C$21+$C$22)&gt;$C$8,$C$8,U130+F131*$C$21/($C$21+$C$22)),E131)</f>
        <v>1400</v>
      </c>
      <c r="V131" s="107">
        <f>IF(R131&gt;0,0,IF(V130+(F131-AL131/$C$23)*$C$21/($C$21+$C$22)&gt;$C$8,$C$8,IF(U131=$C$8,V130+(F131-AL131/$C$23)*$C$21/$C$22,V130+(F131-AL131/$C$23)*$C$21/($C$21+$C$22))))</f>
        <v>1169.2581109608464</v>
      </c>
      <c r="W131" s="203">
        <f>IF(R131&gt;0,0,IF(W130+AL131/$C$23&gt;$F$23,$F$23,W130+AL131/$C$23))</f>
        <v>2.786832996474998</v>
      </c>
      <c r="X131" s="105" t="str">
        <f>IF(R131=0,"-",FORECAST($C$8,Инклинометрия!$B$2:$B$152,Инклинометрия!$A$2:$A$152))</f>
        <v>-</v>
      </c>
      <c r="Y131" s="105" t="str">
        <f>IF(R131=0,"-",FORECAST($C$8-R131,Инклинометрия!$B$2:$B$152,Инклинометрия!$A$2:$A$152))</f>
        <v>-</v>
      </c>
      <c r="Z131" s="105">
        <f>IF(R131&gt;0,FORECAST($C$8,Инклинометрия!$B$2:$B$152,Инклинометрия!$A$2:$A$152),IF(V131=$C$8,"-",FORECAST($C$8-V131,Инклинометрия!$B$2:$B$152,Инклинометрия!$A$2:$A$152)))</f>
        <v>219.20479458719595</v>
      </c>
      <c r="AA131" s="105">
        <f>IF(S131=0,"-",FORECAST($C$8-(S131+V131),Инклинометрия!$B$2:$B$152,Инклинометрия!$A$2:$A$152))</f>
        <v>0</v>
      </c>
      <c r="AB131" s="105">
        <f>FORECAST($C$8+T131,Инклинометрия!$B$2:$B$152,Инклинометрия!$A$2:$A$152)</f>
        <v>1422.3525086533489</v>
      </c>
      <c r="AC131" s="105">
        <f>IF(R131=0,FORECAST($C$6-T131,Инклинометрия!$B$2:$B$152,Инклинометрия!$A$2:$A$152),FORECAST($C$8,Инклинометрия!$B$2:$B$152,Инклинометрия!$A$2:$A$152))</f>
        <v>1332.6474913466511</v>
      </c>
      <c r="AD131" s="107">
        <f>IF(R131=0,FORECAST($C$8,Инклинометрия!$B$2:$B$152,Инклинометрия!$A$2:$A$152),Y131)</f>
        <v>1330</v>
      </c>
      <c r="AE131" s="107">
        <f>FORECAST($C$8-(R131+U131),Инклинометрия!$B$2:$B$152,Инклинометрия!$A$2:$A$152)</f>
        <v>0</v>
      </c>
      <c r="AF131" s="107">
        <f>IF(V131=0,"-",FORECAST($C$8,Инклинометрия!$B$2:$B$152,Инклинометрия!$A$2:$A$152))</f>
        <v>1330</v>
      </c>
      <c r="AG131" s="107">
        <f>IF(V131=0,"-",FORECAST($C$8-V131,Инклинометрия!$B$2:$B$152,Инклинометрия!$A$2:$A$152))</f>
        <v>219.20479458719595</v>
      </c>
      <c r="AH131" s="107">
        <f>IF(W131=0,"-",FORECAST($C$8+W131,Инклинометрия!$B$2:$B$152,Инклинометрия!$A$2:$A$152))</f>
        <v>1332.6474913466511</v>
      </c>
      <c r="AI131" s="107">
        <f>IF(W131=0,"-",FORECAST($C$8,Инклинометрия!$B$2:$B$152,Инклинометрия!$A$2:$A$152))</f>
        <v>1330</v>
      </c>
      <c r="AK131" s="122">
        <f t="shared" si="35"/>
        <v>-6.9104711407559531E-8</v>
      </c>
      <c r="AL131" s="67">
        <f>AK131*(B131-B130)</f>
        <v>-1.3820942281511906E-6</v>
      </c>
      <c r="AM131" s="23">
        <f t="shared" si="37"/>
        <v>8.6748094116315039E-2</v>
      </c>
      <c r="AN131" s="26">
        <f>AN130+AK131*(B131-B130)/(2*PI()*$C$5*AN130*$K$13)</f>
        <v>0.15481238429455471</v>
      </c>
      <c r="AO131" s="87">
        <f t="shared" si="29"/>
        <v>147268.2047020513</v>
      </c>
      <c r="AP131" s="87">
        <f>IF(R131+U131&lt;$C$8,0,32*$L$23/$C$12^2*($K$10*R131+$K$8*U131)+32*$L$24/($C$14^2-$C$13^2)*($K$10*S131+$K$8*V131))</f>
        <v>45943.204702051291</v>
      </c>
      <c r="AQ131" s="66">
        <f>R131*$C$11*$C$9+U131*$C$11*$C$10</f>
        <v>14695380</v>
      </c>
      <c r="AR131" s="66">
        <f>S131*$C$11*$C$9+V131*$C$11*$C$10</f>
        <v>14084213.958501995</v>
      </c>
      <c r="AS131" s="87">
        <f>$C$11*(T131*$C$9+W131*$C$10)</f>
        <v>792181.48455776321</v>
      </c>
      <c r="AT131" s="45">
        <f t="shared" si="22"/>
        <v>15634829.689259814</v>
      </c>
      <c r="AU131" s="75"/>
    </row>
    <row r="132" spans="2:47" ht="15" thickBot="1" x14ac:dyDescent="0.35">
      <c r="B132" s="41">
        <f t="shared" si="30"/>
        <v>2020</v>
      </c>
      <c r="C132" s="8">
        <f t="shared" si="31"/>
        <v>20.2</v>
      </c>
      <c r="D132" s="73">
        <f t="shared" si="18"/>
        <v>27.017499999999998</v>
      </c>
      <c r="E132" s="29">
        <f t="shared" si="36"/>
        <v>6690.8009374740604</v>
      </c>
      <c r="F132" s="29">
        <f t="shared" si="32"/>
        <v>66.245553836376601</v>
      </c>
      <c r="G132" s="29">
        <f t="shared" si="33"/>
        <v>88.603428256153705</v>
      </c>
      <c r="H132" s="17">
        <f t="shared" si="34"/>
        <v>8948.9462538715616</v>
      </c>
      <c r="I132" s="29">
        <f t="shared" si="23"/>
        <v>2.2250485660981263</v>
      </c>
      <c r="J132" s="29">
        <f t="shared" si="24"/>
        <v>41.694115440739786</v>
      </c>
      <c r="K132" s="32">
        <f>IF((D131+L131+M131-AL131)/($C$21+$C$22)&gt;$C$8,$C$8,(D131+L131+M131-AL131)/($C$21+$C$22))</f>
        <v>1400</v>
      </c>
      <c r="L132" s="97">
        <f t="shared" si="19"/>
        <v>0</v>
      </c>
      <c r="M132" s="96">
        <f t="shared" si="20"/>
        <v>2.9118014614242411</v>
      </c>
      <c r="N132" s="98">
        <f t="shared" si="25"/>
        <v>1.717899845603132</v>
      </c>
      <c r="O132" s="100">
        <f t="shared" si="21"/>
        <v>4.2266987561397071</v>
      </c>
      <c r="P132" s="104">
        <f t="shared" si="26"/>
        <v>15.968699147752375</v>
      </c>
      <c r="Q132" s="102">
        <f t="shared" si="27"/>
        <v>4.9246022041126422E-2</v>
      </c>
      <c r="R132" s="106">
        <f>IF(K132-H131&lt;0,0,K132-H131)</f>
        <v>0</v>
      </c>
      <c r="S132" s="106">
        <f>K132-V132</f>
        <v>215.9117562811125</v>
      </c>
      <c r="T132" s="106">
        <f>IF(R132&gt;0,$C$6-$C$8,IF($C$6-$C$8-W132&lt;0,0,$C$6-$C$8-W132))</f>
        <v>97.213245214059484</v>
      </c>
      <c r="U132" s="107">
        <f>IF(R132=0,IF(U131+(F132-AL132/$C$23)*$C$21/($C$21+$C$22)&gt;$C$8,$C$8,U131+F132*$C$21/($C$21+$C$22)),E132)</f>
        <v>1400</v>
      </c>
      <c r="V132" s="107">
        <f>IF(R132&gt;0,0,IF(V131+(F132-AL132/$C$23)*$C$21/($C$21+$C$22)&gt;$C$8,$C$8,IF(U132=$C$8,V131+(F132-AL132/$C$23)*$C$21/$C$22,V131+(F132-AL132/$C$23)*$C$21/($C$21+$C$22))))</f>
        <v>1184.0882437188875</v>
      </c>
      <c r="W132" s="203">
        <f>IF(R132&gt;0,0,IF(W131+AL132/$C$23&gt;$F$23,$F$23,W131+AL132/$C$23))</f>
        <v>2.7867547859405151</v>
      </c>
      <c r="X132" s="105" t="str">
        <f>IF(R132=0,"-",FORECAST($C$8,Инклинометрия!$B$2:$B$152,Инклинометрия!$A$2:$A$152))</f>
        <v>-</v>
      </c>
      <c r="Y132" s="105" t="str">
        <f>IF(R132=0,"-",FORECAST($C$8-R132,Инклинометрия!$B$2:$B$152,Инклинометрия!$A$2:$A$152))</f>
        <v>-</v>
      </c>
      <c r="Z132" s="105">
        <f>IF(R132&gt;0,FORECAST($C$8,Инклинометрия!$B$2:$B$152,Инклинометрия!$A$2:$A$152),IF(V132=$C$8,"-",FORECAST($C$8-V132,Инклинометрия!$B$2:$B$152,Инклинометрия!$A$2:$A$152)))</f>
        <v>205.11616846705687</v>
      </c>
      <c r="AA132" s="105">
        <f>IF(S132=0,"-",FORECAST($C$8-(S132+V132),Инклинометрия!$B$2:$B$152,Инклинометрия!$A$2:$A$152))</f>
        <v>0</v>
      </c>
      <c r="AB132" s="105">
        <f>FORECAST($C$8+T132,Инклинометрия!$B$2:$B$152,Инклинометрия!$A$2:$A$152)</f>
        <v>1422.3525829533564</v>
      </c>
      <c r="AC132" s="105">
        <f>IF(R132=0,FORECAST($C$6-T132,Инклинометрия!$B$2:$B$152,Инклинометрия!$A$2:$A$152),FORECAST($C$8,Инклинометрия!$B$2:$B$152,Инклинометрия!$A$2:$A$152))</f>
        <v>1332.6474170466433</v>
      </c>
      <c r="AD132" s="107">
        <f>IF(R132=0,FORECAST($C$8,Инклинометрия!$B$2:$B$152,Инклинометрия!$A$2:$A$152),Y132)</f>
        <v>1330</v>
      </c>
      <c r="AE132" s="107">
        <f>FORECAST($C$8-(R132+U132),Инклинометрия!$B$2:$B$152,Инклинометрия!$A$2:$A$152)</f>
        <v>0</v>
      </c>
      <c r="AF132" s="107">
        <f>IF(V132=0,"-",FORECAST($C$8,Инклинометрия!$B$2:$B$152,Инклинометрия!$A$2:$A$152))</f>
        <v>1330</v>
      </c>
      <c r="AG132" s="107">
        <f>IF(V132=0,"-",FORECAST($C$8-V132,Инклинометрия!$B$2:$B$152,Инклинометрия!$A$2:$A$152))</f>
        <v>205.11616846705687</v>
      </c>
      <c r="AH132" s="107">
        <f>IF(W132=0,"-",FORECAST($C$8+W132,Инклинометрия!$B$2:$B$152,Инклинометрия!$A$2:$A$152))</f>
        <v>1332.6474170466433</v>
      </c>
      <c r="AI132" s="107">
        <f>IF(W132=0,"-",FORECAST($C$8,Инклинометрия!$B$2:$B$152,Инклинометрия!$A$2:$A$152))</f>
        <v>1330</v>
      </c>
      <c r="AK132" s="122">
        <f t="shared" si="35"/>
        <v>-6.9104711409055351E-8</v>
      </c>
      <c r="AL132" s="67">
        <f>AK132*(B132-B131)</f>
        <v>-1.382094228181107E-6</v>
      </c>
      <c r="AM132" s="23">
        <f t="shared" si="37"/>
        <v>8.6746712022086864E-2</v>
      </c>
      <c r="AN132" s="26">
        <f>AN131+AK132*(B132-B131)/(2*PI()*$C$5*AN131*$K$13)</f>
        <v>0.15481167386325029</v>
      </c>
      <c r="AO132" s="87">
        <f t="shared" si="29"/>
        <v>147182.36021168588</v>
      </c>
      <c r="AP132" s="87">
        <f>IF(R132+U132&lt;$C$8,0,32*$L$23/$C$12^2*($K$10*R132+$K$8*U132)+32*$L$24/($C$14^2-$C$13^2)*($K$10*S132+$K$8*V132))</f>
        <v>45857.360211685897</v>
      </c>
      <c r="AQ132" s="66">
        <f>R132*$C$11*$C$9+U132*$C$11*$C$10</f>
        <v>14695380</v>
      </c>
      <c r="AR132" s="66">
        <f>S132*$C$11*$C$9+V132*$C$11*$C$10</f>
        <v>14123494.531138217</v>
      </c>
      <c r="AS132" s="87">
        <f>$C$11*(T132*$C$9+W132*$C$10)</f>
        <v>792181.27740152064</v>
      </c>
      <c r="AT132" s="45">
        <f t="shared" si="22"/>
        <v>15634743.637613205</v>
      </c>
      <c r="AU132" s="75"/>
    </row>
    <row r="133" spans="2:47" ht="15" thickBot="1" x14ac:dyDescent="0.35">
      <c r="B133" s="41">
        <f t="shared" si="30"/>
        <v>2040</v>
      </c>
      <c r="C133" s="8">
        <f t="shared" si="31"/>
        <v>20.400000000000002</v>
      </c>
      <c r="D133" s="73">
        <f t="shared" si="18"/>
        <v>27.285000000000004</v>
      </c>
      <c r="E133" s="29">
        <f t="shared" si="36"/>
        <v>6757.0464913104379</v>
      </c>
      <c r="F133" s="29">
        <f t="shared" si="32"/>
        <v>66.24555383637778</v>
      </c>
      <c r="G133" s="29">
        <f t="shared" si="33"/>
        <v>88.603428256155269</v>
      </c>
      <c r="H133" s="17">
        <f t="shared" si="34"/>
        <v>9037.5496821277175</v>
      </c>
      <c r="I133" s="29">
        <f t="shared" si="23"/>
        <v>2.2250485660981263</v>
      </c>
      <c r="J133" s="29">
        <f t="shared" si="24"/>
        <v>41.694115440740156</v>
      </c>
      <c r="K133" s="32">
        <f>IF((D132+L132+M132-AL132)/($C$21+$C$22)&gt;$C$8,$C$8,(D132+L132+M132-AL132)/($C$21+$C$22))</f>
        <v>1400</v>
      </c>
      <c r="L133" s="97">
        <f t="shared" si="19"/>
        <v>0</v>
      </c>
      <c r="M133" s="96">
        <f t="shared" si="20"/>
        <v>2.7118012253011168</v>
      </c>
      <c r="N133" s="98">
        <f t="shared" si="25"/>
        <v>1.7179012276973602</v>
      </c>
      <c r="O133" s="100">
        <f t="shared" si="21"/>
        <v>4.2266987561397071</v>
      </c>
      <c r="P133" s="104">
        <f t="shared" si="26"/>
        <v>16.168699383875499</v>
      </c>
      <c r="Q133" s="102">
        <f t="shared" si="27"/>
        <v>4.924463994689824E-2</v>
      </c>
      <c r="R133" s="106">
        <f>IF(K133-H132&lt;0,0,K133-H132)</f>
        <v>0</v>
      </c>
      <c r="S133" s="106">
        <f>K133-V133</f>
        <v>201.0816235230709</v>
      </c>
      <c r="T133" s="106">
        <f>IF(R133&gt;0,$C$6-$C$8,IF($C$6-$C$8-W133&lt;0,0,$C$6-$C$8-W133))</f>
        <v>97.213323424593966</v>
      </c>
      <c r="U133" s="107">
        <f>IF(R133=0,IF(U132+(F133-AL133/$C$23)*$C$21/($C$21+$C$22)&gt;$C$8,$C$8,U132+F133*$C$21/($C$21+$C$22)),E133)</f>
        <v>1400</v>
      </c>
      <c r="V133" s="107">
        <f>IF(R133&gt;0,0,IF(V132+(F133-AL133/$C$23)*$C$21/($C$21+$C$22)&gt;$C$8,$C$8,IF(U133=$C$8,V132+(F133-AL133/$C$23)*$C$21/$C$22,V132+(F133-AL133/$C$23)*$C$21/($C$21+$C$22))))</f>
        <v>1198.9183764769291</v>
      </c>
      <c r="W133" s="203">
        <f>IF(R133&gt;0,0,IF(W132+AL133/$C$23&gt;$F$23,$F$23,W132+AL133/$C$23))</f>
        <v>2.7866765754060321</v>
      </c>
      <c r="X133" s="105" t="str">
        <f>IF(R133=0,"-",FORECAST($C$8,Инклинометрия!$B$2:$B$152,Инклинометрия!$A$2:$A$152))</f>
        <v>-</v>
      </c>
      <c r="Y133" s="105" t="str">
        <f>IF(R133=0,"-",FORECAST($C$8-R133,Инклинометрия!$B$2:$B$152,Инклинометрия!$A$2:$A$152))</f>
        <v>-</v>
      </c>
      <c r="Z133" s="105">
        <f>IF(R133&gt;0,FORECAST($C$8,Инклинометрия!$B$2:$B$152,Инклинометрия!$A$2:$A$152),IF(V133=$C$8,"-",FORECAST($C$8-V133,Инклинометрия!$B$2:$B$152,Инклинометрия!$A$2:$A$152)))</f>
        <v>191.02754234691736</v>
      </c>
      <c r="AA133" s="105">
        <f>IF(S133=0,"-",FORECAST($C$8-(S133+V133),Инклинометрия!$B$2:$B$152,Инклинометрия!$A$2:$A$152))</f>
        <v>0</v>
      </c>
      <c r="AB133" s="105">
        <f>FORECAST($C$8+T133,Инклинометрия!$B$2:$B$152,Инклинометрия!$A$2:$A$152)</f>
        <v>1422.3526572533642</v>
      </c>
      <c r="AC133" s="105">
        <f>IF(R133=0,FORECAST($C$6-T133,Инклинометрия!$B$2:$B$152,Инклинометрия!$A$2:$A$152),FORECAST($C$8,Инклинометрия!$B$2:$B$152,Инклинометрия!$A$2:$A$152))</f>
        <v>1332.6473427466358</v>
      </c>
      <c r="AD133" s="107">
        <f>IF(R133=0,FORECAST($C$8,Инклинометрия!$B$2:$B$152,Инклинометрия!$A$2:$A$152),Y133)</f>
        <v>1330</v>
      </c>
      <c r="AE133" s="107">
        <f>FORECAST($C$8-(R133+U133),Инклинометрия!$B$2:$B$152,Инклинометрия!$A$2:$A$152)</f>
        <v>0</v>
      </c>
      <c r="AF133" s="107">
        <f>IF(V133=0,"-",FORECAST($C$8,Инклинометрия!$B$2:$B$152,Инклинометрия!$A$2:$A$152))</f>
        <v>1330</v>
      </c>
      <c r="AG133" s="107">
        <f>IF(V133=0,"-",FORECAST($C$8-V133,Инклинометрия!$B$2:$B$152,Инклинометрия!$A$2:$A$152))</f>
        <v>191.02754234691736</v>
      </c>
      <c r="AH133" s="107">
        <f>IF(W133=0,"-",FORECAST($C$8+W133,Инклинометрия!$B$2:$B$152,Инклинометрия!$A$2:$A$152))</f>
        <v>1332.6473427466358</v>
      </c>
      <c r="AI133" s="107">
        <f>IF(W133=0,"-",FORECAST($C$8,Инклинометрия!$B$2:$B$152,Инклинометрия!$A$2:$A$152))</f>
        <v>1330</v>
      </c>
      <c r="AK133" s="122">
        <f t="shared" si="35"/>
        <v>-6.9104711409055351E-8</v>
      </c>
      <c r="AL133" s="67">
        <f>AK133*(B133-B132)</f>
        <v>-1.382094228181107E-6</v>
      </c>
      <c r="AM133" s="23">
        <f t="shared" si="37"/>
        <v>8.6745329927858689E-2</v>
      </c>
      <c r="AN133" s="26">
        <f>AN132+AK133*(B133-B132)/(2*PI()*$C$5*AN132*$K$13)</f>
        <v>0.15481096342868569</v>
      </c>
      <c r="AO133" s="87">
        <f t="shared" si="29"/>
        <v>147096.51572132049</v>
      </c>
      <c r="AP133" s="87">
        <f>IF(R133+U133&lt;$C$8,0,32*$L$23/$C$12^2*($K$10*R133+$K$8*U133)+32*$L$24/($C$14^2-$C$13^2)*($K$10*S133+$K$8*V133))</f>
        <v>45771.515721320488</v>
      </c>
      <c r="AQ133" s="66">
        <f>R133*$C$11*$C$9+U133*$C$11*$C$10</f>
        <v>14695380</v>
      </c>
      <c r="AR133" s="66">
        <f>S133*$C$11*$C$9+V133*$C$11*$C$10</f>
        <v>14162775.103774443</v>
      </c>
      <c r="AS133" s="87">
        <f>$C$11*(T133*$C$9+W133*$C$10)</f>
        <v>792181.07024527795</v>
      </c>
      <c r="AT133" s="45">
        <f t="shared" si="22"/>
        <v>15634657.585966598</v>
      </c>
      <c r="AU133" s="75"/>
    </row>
    <row r="134" spans="2:47" ht="15" thickBot="1" x14ac:dyDescent="0.35">
      <c r="B134" s="41">
        <f t="shared" si="30"/>
        <v>2060</v>
      </c>
      <c r="C134" s="8">
        <f t="shared" si="31"/>
        <v>20.6</v>
      </c>
      <c r="D134" s="73">
        <f t="shared" si="18"/>
        <v>27.552499999999998</v>
      </c>
      <c r="E134" s="29">
        <f t="shared" si="36"/>
        <v>6823.2920451468153</v>
      </c>
      <c r="F134" s="29">
        <f t="shared" si="32"/>
        <v>66.245553836376601</v>
      </c>
      <c r="G134" s="29">
        <f t="shared" si="33"/>
        <v>88.603428256153705</v>
      </c>
      <c r="H134" s="17">
        <f t="shared" si="34"/>
        <v>9126.1531103838715</v>
      </c>
      <c r="I134" s="29">
        <f t="shared" si="23"/>
        <v>2.2250485660981263</v>
      </c>
      <c r="J134" s="29">
        <f t="shared" si="24"/>
        <v>41.694115440739786</v>
      </c>
      <c r="K134" s="32">
        <f>IF((D133+L133+M133-AL133)/($C$21+$C$22)&gt;$C$8,$C$8,(D133+L133+M133-AL133)/($C$21+$C$22))</f>
        <v>1400</v>
      </c>
      <c r="L134" s="97">
        <f t="shared" si="19"/>
        <v>0</v>
      </c>
      <c r="M134" s="96">
        <f t="shared" si="20"/>
        <v>2.5118009891779982</v>
      </c>
      <c r="N134" s="98">
        <f t="shared" si="25"/>
        <v>1.7179026097915886</v>
      </c>
      <c r="O134" s="100">
        <f t="shared" si="21"/>
        <v>4.2266987561397071</v>
      </c>
      <c r="P134" s="104">
        <f t="shared" si="26"/>
        <v>16.368699619998619</v>
      </c>
      <c r="Q134" s="102">
        <f t="shared" si="27"/>
        <v>4.9243257852670086E-2</v>
      </c>
      <c r="R134" s="106">
        <f>IF(K134-H133&lt;0,0,K134-H133)</f>
        <v>0</v>
      </c>
      <c r="S134" s="106">
        <f>K134-V134</f>
        <v>186.25149076502976</v>
      </c>
      <c r="T134" s="106">
        <f>IF(R134&gt;0,$C$6-$C$8,IF($C$6-$C$8-W134&lt;0,0,$C$6-$C$8-W134))</f>
        <v>97.213401635128449</v>
      </c>
      <c r="U134" s="107">
        <f>IF(R134=0,IF(U133+(F134-AL134/$C$23)*$C$21/($C$21+$C$22)&gt;$C$8,$C$8,U133+F134*$C$21/($C$21+$C$22)),E134)</f>
        <v>1400</v>
      </c>
      <c r="V134" s="107">
        <f>IF(R134&gt;0,0,IF(V133+(F134-AL134/$C$23)*$C$21/($C$21+$C$22)&gt;$C$8,$C$8,IF(U134=$C$8,V133+(F134-AL134/$C$23)*$C$21/$C$22,V133+(F134-AL134/$C$23)*$C$21/($C$21+$C$22))))</f>
        <v>1213.7485092349702</v>
      </c>
      <c r="W134" s="203">
        <f>IF(R134&gt;0,0,IF(W133+AL134/$C$23&gt;$F$23,$F$23,W133+AL134/$C$23))</f>
        <v>2.7865983648715504</v>
      </c>
      <c r="X134" s="105" t="str">
        <f>IF(R134=0,"-",FORECAST($C$8,Инклинометрия!$B$2:$B$152,Инклинометрия!$A$2:$A$152))</f>
        <v>-</v>
      </c>
      <c r="Y134" s="105" t="str">
        <f>IF(R134=0,"-",FORECAST($C$8-R134,Инклинометрия!$B$2:$B$152,Инклинометрия!$A$2:$A$152))</f>
        <v>-</v>
      </c>
      <c r="Z134" s="105">
        <f>IF(R134&gt;0,FORECAST($C$8,Инклинометрия!$B$2:$B$152,Инклинометрия!$A$2:$A$152),IF(V134=$C$8,"-",FORECAST($C$8-V134,Инклинометрия!$B$2:$B$152,Инклинометрия!$A$2:$A$152)))</f>
        <v>176.93891622677828</v>
      </c>
      <c r="AA134" s="105">
        <f>IF(S134=0,"-",FORECAST($C$8-(S134+V134),Инклинометрия!$B$2:$B$152,Инклинометрия!$A$2:$A$152))</f>
        <v>0</v>
      </c>
      <c r="AB134" s="105">
        <f>FORECAST($C$8+T134,Инклинометрия!$B$2:$B$152,Инклинометрия!$A$2:$A$152)</f>
        <v>1422.352731553372</v>
      </c>
      <c r="AC134" s="105">
        <f>IF(R134=0,FORECAST($C$6-T134,Инклинометрия!$B$2:$B$152,Инклинометрия!$A$2:$A$152),FORECAST($C$8,Инклинометрия!$B$2:$B$152,Инклинометрия!$A$2:$A$152))</f>
        <v>1332.6472684466278</v>
      </c>
      <c r="AD134" s="107">
        <f>IF(R134=0,FORECAST($C$8,Инклинометрия!$B$2:$B$152,Инклинометрия!$A$2:$A$152),Y134)</f>
        <v>1330</v>
      </c>
      <c r="AE134" s="107">
        <f>FORECAST($C$8-(R134+U134),Инклинометрия!$B$2:$B$152,Инклинометрия!$A$2:$A$152)</f>
        <v>0</v>
      </c>
      <c r="AF134" s="107">
        <f>IF(V134=0,"-",FORECAST($C$8,Инклинометрия!$B$2:$B$152,Инклинометрия!$A$2:$A$152))</f>
        <v>1330</v>
      </c>
      <c r="AG134" s="107">
        <f>IF(V134=0,"-",FORECAST($C$8-V134,Инклинометрия!$B$2:$B$152,Инклинометрия!$A$2:$A$152))</f>
        <v>176.93891622677828</v>
      </c>
      <c r="AH134" s="107">
        <f>IF(W134=0,"-",FORECAST($C$8+W134,Инклинометрия!$B$2:$B$152,Инклинометрия!$A$2:$A$152))</f>
        <v>1332.6472684466278</v>
      </c>
      <c r="AI134" s="107">
        <f>IF(W134=0,"-",FORECAST($C$8,Инклинометрия!$B$2:$B$152,Инклинометрия!$A$2:$A$152))</f>
        <v>1330</v>
      </c>
      <c r="AK134" s="122">
        <f t="shared" si="35"/>
        <v>-6.9104711407559531E-8</v>
      </c>
      <c r="AL134" s="67">
        <f>AK134*(B134-B133)</f>
        <v>-1.3820942281511906E-6</v>
      </c>
      <c r="AM134" s="23">
        <f t="shared" si="37"/>
        <v>8.6743947833630541E-2</v>
      </c>
      <c r="AN134" s="26">
        <f>AN133+AK134*(B134-B133)/(2*PI()*$C$5*AN133*$K$13)</f>
        <v>0.15481025299086087</v>
      </c>
      <c r="AO134" s="87">
        <f t="shared" si="29"/>
        <v>147010.67123095511</v>
      </c>
      <c r="AP134" s="87">
        <f>IF(R134+U134&lt;$C$8,0,32*$L$23/$C$12^2*($K$10*R134+$K$8*U134)+32*$L$24/($C$14^2-$C$13^2)*($K$10*S134+$K$8*V134))</f>
        <v>45685.671230955093</v>
      </c>
      <c r="AQ134" s="66">
        <f>R134*$C$11*$C$9+U134*$C$11*$C$10</f>
        <v>14695380</v>
      </c>
      <c r="AR134" s="66">
        <f>S134*$C$11*$C$9+V134*$C$11*$C$10</f>
        <v>14202055.676410666</v>
      </c>
      <c r="AS134" s="87">
        <f>$C$11*(T134*$C$9+W134*$C$10)</f>
        <v>792180.86308903538</v>
      </c>
      <c r="AT134" s="45">
        <f t="shared" si="22"/>
        <v>15634571.534319991</v>
      </c>
      <c r="AU134" s="75"/>
    </row>
    <row r="135" spans="2:47" ht="15" thickBot="1" x14ac:dyDescent="0.35">
      <c r="B135" s="41">
        <f t="shared" si="30"/>
        <v>2080</v>
      </c>
      <c r="C135" s="8">
        <f t="shared" si="31"/>
        <v>20.8</v>
      </c>
      <c r="D135" s="73">
        <f t="shared" si="18"/>
        <v>27.82</v>
      </c>
      <c r="E135" s="29">
        <f t="shared" si="36"/>
        <v>6889.5375989831919</v>
      </c>
      <c r="F135" s="29">
        <f t="shared" si="32"/>
        <v>66.245553836376601</v>
      </c>
      <c r="G135" s="29">
        <f t="shared" si="33"/>
        <v>88.603428256153705</v>
      </c>
      <c r="H135" s="17">
        <f t="shared" si="34"/>
        <v>9214.7565386400256</v>
      </c>
      <c r="I135" s="29">
        <f t="shared" si="23"/>
        <v>2.2250485660981263</v>
      </c>
      <c r="J135" s="29">
        <f t="shared" si="24"/>
        <v>41.694115440739786</v>
      </c>
      <c r="K135" s="32">
        <f>IF((D134+L134+M134-AL134)/($C$21+$C$22)&gt;$C$8,$C$8,(D134+L134+M134-AL134)/($C$21+$C$22))</f>
        <v>1400</v>
      </c>
      <c r="L135" s="97">
        <f t="shared" si="19"/>
        <v>0</v>
      </c>
      <c r="M135" s="96">
        <f t="shared" si="20"/>
        <v>2.3118007530548792</v>
      </c>
      <c r="N135" s="98">
        <f t="shared" si="25"/>
        <v>1.7179039918858168</v>
      </c>
      <c r="O135" s="100">
        <f t="shared" si="21"/>
        <v>4.2266987561397071</v>
      </c>
      <c r="P135" s="104">
        <f t="shared" si="26"/>
        <v>16.568699856121736</v>
      </c>
      <c r="Q135" s="102">
        <f t="shared" si="27"/>
        <v>4.9241875758441932E-2</v>
      </c>
      <c r="R135" s="106">
        <f>IF(K135-H134&lt;0,0,K135-H134)</f>
        <v>0</v>
      </c>
      <c r="S135" s="106">
        <f>K135-V135</f>
        <v>171.42135800698861</v>
      </c>
      <c r="T135" s="106">
        <f>IF(R135&gt;0,$C$6-$C$8,IF($C$6-$C$8-W135&lt;0,0,$C$6-$C$8-W135))</f>
        <v>97.213479845662931</v>
      </c>
      <c r="U135" s="107">
        <f>IF(R135=0,IF(U134+(F135-AL135/$C$23)*$C$21/($C$21+$C$22)&gt;$C$8,$C$8,U134+F135*$C$21/($C$21+$C$22)),E135)</f>
        <v>1400</v>
      </c>
      <c r="V135" s="107">
        <f>IF(R135&gt;0,0,IF(V134+(F135-AL135/$C$23)*$C$21/($C$21+$C$22)&gt;$C$8,$C$8,IF(U135=$C$8,V134+(F135-AL135/$C$23)*$C$21/$C$22,V134+(F135-AL135/$C$23)*$C$21/($C$21+$C$22))))</f>
        <v>1228.5786419930114</v>
      </c>
      <c r="W135" s="203">
        <f>IF(R135&gt;0,0,IF(W134+AL135/$C$23&gt;$F$23,$F$23,W134+AL135/$C$23))</f>
        <v>2.7865201543370688</v>
      </c>
      <c r="X135" s="105" t="str">
        <f>IF(R135=0,"-",FORECAST($C$8,Инклинометрия!$B$2:$B$152,Инклинометрия!$A$2:$A$152))</f>
        <v>-</v>
      </c>
      <c r="Y135" s="105" t="str">
        <f>IF(R135=0,"-",FORECAST($C$8-R135,Инклинометрия!$B$2:$B$152,Инклинометрия!$A$2:$A$152))</f>
        <v>-</v>
      </c>
      <c r="Z135" s="105">
        <f>IF(R135&gt;0,FORECAST($C$8,Инклинометрия!$B$2:$B$152,Инклинометрия!$A$2:$A$152),IF(V135=$C$8,"-",FORECAST($C$8-V135,Инклинометрия!$B$2:$B$152,Инклинометрия!$A$2:$A$152)))</f>
        <v>162.85029010663916</v>
      </c>
      <c r="AA135" s="105">
        <f>IF(S135=0,"-",FORECAST($C$8-(S135+V135),Инклинометрия!$B$2:$B$152,Инклинометрия!$A$2:$A$152))</f>
        <v>0</v>
      </c>
      <c r="AB135" s="105">
        <f>FORECAST($C$8+T135,Инклинометрия!$B$2:$B$152,Инклинометрия!$A$2:$A$152)</f>
        <v>1422.3528058533798</v>
      </c>
      <c r="AC135" s="105">
        <f>IF(R135=0,FORECAST($C$6-T135,Инклинометрия!$B$2:$B$152,Инклинометрия!$A$2:$A$152),FORECAST($C$8,Инклинометрия!$B$2:$B$152,Инклинометрия!$A$2:$A$152))</f>
        <v>1332.6471941466202</v>
      </c>
      <c r="AD135" s="107">
        <f>IF(R135=0,FORECAST($C$8,Инклинометрия!$B$2:$B$152,Инклинометрия!$A$2:$A$152),Y135)</f>
        <v>1330</v>
      </c>
      <c r="AE135" s="107">
        <f>FORECAST($C$8-(R135+U135),Инклинометрия!$B$2:$B$152,Инклинометрия!$A$2:$A$152)</f>
        <v>0</v>
      </c>
      <c r="AF135" s="107">
        <f>IF(V135=0,"-",FORECAST($C$8,Инклинометрия!$B$2:$B$152,Инклинометрия!$A$2:$A$152))</f>
        <v>1330</v>
      </c>
      <c r="AG135" s="107">
        <f>IF(V135=0,"-",FORECAST($C$8-V135,Инклинометрия!$B$2:$B$152,Инклинометрия!$A$2:$A$152))</f>
        <v>162.85029010663916</v>
      </c>
      <c r="AH135" s="107">
        <f>IF(W135=0,"-",FORECAST($C$8+W135,Инклинометрия!$B$2:$B$152,Инклинометрия!$A$2:$A$152))</f>
        <v>1332.6471941466202</v>
      </c>
      <c r="AI135" s="107">
        <f>IF(W135=0,"-",FORECAST($C$8,Инклинометрия!$B$2:$B$152,Инклинометрия!$A$2:$A$152))</f>
        <v>1330</v>
      </c>
      <c r="AK135" s="122">
        <f t="shared" si="35"/>
        <v>-6.9104711407559544E-8</v>
      </c>
      <c r="AL135" s="67">
        <f>AK135*(B135-B134)</f>
        <v>-1.3820942281511908E-6</v>
      </c>
      <c r="AM135" s="23">
        <f t="shared" si="37"/>
        <v>8.6742565739402394E-2</v>
      </c>
      <c r="AN135" s="26">
        <f>AN134+AK135*(B135-B134)/(2*PI()*$C$5*AN134*$K$13)</f>
        <v>0.1548095425497758</v>
      </c>
      <c r="AO135" s="87">
        <f t="shared" si="29"/>
        <v>146924.82674058969</v>
      </c>
      <c r="AP135" s="87">
        <f>IF(R135+U135&lt;$C$8,0,32*$L$23/$C$12^2*($K$10*R135+$K$8*U135)+32*$L$24/($C$14^2-$C$13^2)*($K$10*S135+$K$8*V135))</f>
        <v>45599.826740589691</v>
      </c>
      <c r="AQ135" s="66">
        <f>R135*$C$11*$C$9+U135*$C$11*$C$10</f>
        <v>14695380</v>
      </c>
      <c r="AR135" s="66">
        <f>S135*$C$11*$C$9+V135*$C$11*$C$10</f>
        <v>14241336.249046888</v>
      </c>
      <c r="AS135" s="87">
        <f>$C$11*(T135*$C$9+W135*$C$10)</f>
        <v>792180.6559327927</v>
      </c>
      <c r="AT135" s="45">
        <f t="shared" si="22"/>
        <v>15634485.482673382</v>
      </c>
      <c r="AU135" s="75"/>
    </row>
    <row r="136" spans="2:47" ht="15" thickBot="1" x14ac:dyDescent="0.35">
      <c r="B136" s="41">
        <f t="shared" si="30"/>
        <v>2100</v>
      </c>
      <c r="C136" s="8">
        <f t="shared" si="31"/>
        <v>21</v>
      </c>
      <c r="D136" s="73">
        <f t="shared" si="18"/>
        <v>28.087499999999999</v>
      </c>
      <c r="E136" s="29">
        <f t="shared" si="36"/>
        <v>6955.7831528195684</v>
      </c>
      <c r="F136" s="29">
        <f t="shared" si="32"/>
        <v>66.245553836376601</v>
      </c>
      <c r="G136" s="29">
        <f t="shared" si="33"/>
        <v>88.603428256153705</v>
      </c>
      <c r="H136" s="17">
        <f t="shared" si="34"/>
        <v>9303.3599668961797</v>
      </c>
      <c r="I136" s="29">
        <f t="shared" si="23"/>
        <v>2.2250485660981263</v>
      </c>
      <c r="J136" s="29">
        <f t="shared" si="24"/>
        <v>41.694115440739786</v>
      </c>
      <c r="K136" s="32">
        <f>IF((D135+L135+M135-AL135)/($C$21+$C$22)&gt;$C$8,$C$8,(D135+L135+M135-AL135)/($C$21+$C$22))</f>
        <v>1400</v>
      </c>
      <c r="L136" s="97">
        <f t="shared" si="19"/>
        <v>0</v>
      </c>
      <c r="M136" s="96">
        <f t="shared" si="20"/>
        <v>2.1118005169317611</v>
      </c>
      <c r="N136" s="98">
        <f t="shared" si="25"/>
        <v>1.7179053739800449</v>
      </c>
      <c r="O136" s="100">
        <f t="shared" si="21"/>
        <v>4.2266987561397071</v>
      </c>
      <c r="P136" s="104">
        <f t="shared" si="26"/>
        <v>16.768700092244856</v>
      </c>
      <c r="Q136" s="102">
        <f t="shared" si="27"/>
        <v>4.924049366421375E-2</v>
      </c>
      <c r="R136" s="106">
        <f>IF(K136-H135&lt;0,0,K136-H135)</f>
        <v>0</v>
      </c>
      <c r="S136" s="106">
        <f>K136-V136</f>
        <v>156.59122524894747</v>
      </c>
      <c r="T136" s="106">
        <f>IF(R136&gt;0,$C$6-$C$8,IF($C$6-$C$8-W136&lt;0,0,$C$6-$C$8-W136))</f>
        <v>97.213558056197414</v>
      </c>
      <c r="U136" s="107">
        <f>IF(R136=0,IF(U135+(F136-AL136/$C$23)*$C$21/($C$21+$C$22)&gt;$C$8,$C$8,U135+F136*$C$21/($C$21+$C$22)),E136)</f>
        <v>1400</v>
      </c>
      <c r="V136" s="107">
        <f>IF(R136&gt;0,0,IF(V135+(F136-AL136/$C$23)*$C$21/($C$21+$C$22)&gt;$C$8,$C$8,IF(U136=$C$8,V135+(F136-AL136/$C$23)*$C$21/$C$22,V135+(F136-AL136/$C$23)*$C$21/($C$21+$C$22))))</f>
        <v>1243.4087747510525</v>
      </c>
      <c r="W136" s="203">
        <f>IF(R136&gt;0,0,IF(W135+AL136/$C$23&gt;$F$23,$F$23,W135+AL136/$C$23))</f>
        <v>2.7864419438025858</v>
      </c>
      <c r="X136" s="105" t="str">
        <f>IF(R136=0,"-",FORECAST($C$8,Инклинометрия!$B$2:$B$152,Инклинометрия!$A$2:$A$152))</f>
        <v>-</v>
      </c>
      <c r="Y136" s="105" t="str">
        <f>IF(R136=0,"-",FORECAST($C$8-R136,Инклинометрия!$B$2:$B$152,Инклинометрия!$A$2:$A$152))</f>
        <v>-</v>
      </c>
      <c r="Z136" s="105">
        <f>IF(R136&gt;0,FORECAST($C$8,Инклинометрия!$B$2:$B$152,Инклинометрия!$A$2:$A$152),IF(V136=$C$8,"-",FORECAST($C$8-V136,Инклинометрия!$B$2:$B$152,Инклинометрия!$A$2:$A$152)))</f>
        <v>148.76166398650008</v>
      </c>
      <c r="AA136" s="105">
        <f>IF(S136=0,"-",FORECAST($C$8-(S136+V136),Инклинометрия!$B$2:$B$152,Инклинометрия!$A$2:$A$152))</f>
        <v>0</v>
      </c>
      <c r="AB136" s="105">
        <f>FORECAST($C$8+T136,Инклинометрия!$B$2:$B$152,Инклинометрия!$A$2:$A$152)</f>
        <v>1422.3528801533873</v>
      </c>
      <c r="AC136" s="105">
        <f>IF(R136=0,FORECAST($C$6-T136,Инклинометрия!$B$2:$B$152,Инклинометрия!$A$2:$A$152),FORECAST($C$8,Инклинометрия!$B$2:$B$152,Инклинометрия!$A$2:$A$152))</f>
        <v>1332.6471198466124</v>
      </c>
      <c r="AD136" s="107">
        <f>IF(R136=0,FORECAST($C$8,Инклинометрия!$B$2:$B$152,Инклинометрия!$A$2:$A$152),Y136)</f>
        <v>1330</v>
      </c>
      <c r="AE136" s="107">
        <f>FORECAST($C$8-(R136+U136),Инклинометрия!$B$2:$B$152,Инклинометрия!$A$2:$A$152)</f>
        <v>0</v>
      </c>
      <c r="AF136" s="107">
        <f>IF(V136=0,"-",FORECAST($C$8,Инклинометрия!$B$2:$B$152,Инклинометрия!$A$2:$A$152))</f>
        <v>1330</v>
      </c>
      <c r="AG136" s="107">
        <f>IF(V136=0,"-",FORECAST($C$8-V136,Инклинометрия!$B$2:$B$152,Инклинометрия!$A$2:$A$152))</f>
        <v>148.76166398650008</v>
      </c>
      <c r="AH136" s="107">
        <f>IF(W136=0,"-",FORECAST($C$8+W136,Инклинометрия!$B$2:$B$152,Инклинометрия!$A$2:$A$152))</f>
        <v>1332.6471198466124</v>
      </c>
      <c r="AI136" s="107">
        <f>IF(W136=0,"-",FORECAST($C$8,Инклинометрия!$B$2:$B$152,Инклинометрия!$A$2:$A$152))</f>
        <v>1330</v>
      </c>
      <c r="AK136" s="122">
        <f t="shared" si="35"/>
        <v>-6.9104711409055325E-8</v>
      </c>
      <c r="AL136" s="67">
        <f>AK136*(B136-B135)</f>
        <v>-1.3820942281811065E-6</v>
      </c>
      <c r="AM136" s="23">
        <f t="shared" si="37"/>
        <v>8.6741183645174219E-2</v>
      </c>
      <c r="AN136" s="26">
        <f>AN135+AK136*(B136-B135)/(2*PI()*$C$5*AN135*$K$13)</f>
        <v>0.15480883210543042</v>
      </c>
      <c r="AO136" s="87">
        <f t="shared" si="29"/>
        <v>146838.98225022428</v>
      </c>
      <c r="AP136" s="87">
        <f>IF(R136+U136&lt;$C$8,0,32*$L$23/$C$12^2*($K$10*R136+$K$8*U136)+32*$L$24/($C$14^2-$C$13^2)*($K$10*S136+$K$8*V136))</f>
        <v>45513.98225022429</v>
      </c>
      <c r="AQ136" s="66">
        <f>R136*$C$11*$C$9+U136*$C$11*$C$10</f>
        <v>14695380</v>
      </c>
      <c r="AR136" s="66">
        <f>S136*$C$11*$C$9+V136*$C$11*$C$10</f>
        <v>14280616.821683114</v>
      </c>
      <c r="AS136" s="87">
        <f>$C$11*(T136*$C$9+W136*$C$10)</f>
        <v>792180.44877654989</v>
      </c>
      <c r="AT136" s="45">
        <f t="shared" si="22"/>
        <v>15634399.431026775</v>
      </c>
      <c r="AU136" s="75"/>
    </row>
    <row r="137" spans="2:47" ht="15" thickBot="1" x14ac:dyDescent="0.35">
      <c r="B137" s="41">
        <f t="shared" si="30"/>
        <v>2120</v>
      </c>
      <c r="C137" s="8">
        <f t="shared" si="31"/>
        <v>21.2</v>
      </c>
      <c r="D137" s="73">
        <f t="shared" si="18"/>
        <v>28.355</v>
      </c>
      <c r="E137" s="29">
        <f t="shared" si="36"/>
        <v>7022.0287066559449</v>
      </c>
      <c r="F137" s="29">
        <f t="shared" si="32"/>
        <v>66.245553836376601</v>
      </c>
      <c r="G137" s="29">
        <f t="shared" si="33"/>
        <v>88.603428256153705</v>
      </c>
      <c r="H137" s="17">
        <f t="shared" si="34"/>
        <v>9391.9633951523338</v>
      </c>
      <c r="I137" s="29">
        <f t="shared" si="23"/>
        <v>2.2250485660981263</v>
      </c>
      <c r="J137" s="29">
        <f t="shared" si="24"/>
        <v>41.694115440739786</v>
      </c>
      <c r="K137" s="32">
        <f>IF((D136+L136+M136-AL136)/($C$21+$C$22)&gt;$C$8,$C$8,(D136+L136+M136-AL136)/($C$21+$C$22))</f>
        <v>1400</v>
      </c>
      <c r="L137" s="97">
        <f t="shared" si="19"/>
        <v>0</v>
      </c>
      <c r="M137" s="96">
        <f t="shared" si="20"/>
        <v>1.9118002808086425</v>
      </c>
      <c r="N137" s="98">
        <f t="shared" si="25"/>
        <v>1.7179067560742731</v>
      </c>
      <c r="O137" s="100">
        <f t="shared" si="21"/>
        <v>4.2266987561397071</v>
      </c>
      <c r="P137" s="104">
        <f t="shared" si="26"/>
        <v>16.968700328367973</v>
      </c>
      <c r="Q137" s="102">
        <f t="shared" si="27"/>
        <v>4.9239111569985596E-2</v>
      </c>
      <c r="R137" s="106">
        <f>IF(K137-H136&lt;0,0,K137-H136)</f>
        <v>0</v>
      </c>
      <c r="S137" s="106">
        <f>K137-V137</f>
        <v>141.76109249090632</v>
      </c>
      <c r="T137" s="106">
        <f>IF(R137&gt;0,$C$6-$C$8,IF($C$6-$C$8-W137&lt;0,0,$C$6-$C$8-W137))</f>
        <v>97.213636266731896</v>
      </c>
      <c r="U137" s="107">
        <f>IF(R137=0,IF(U136+(F137-AL137/$C$23)*$C$21/($C$21+$C$22)&gt;$C$8,$C$8,U136+F137*$C$21/($C$21+$C$22)),E137)</f>
        <v>1400</v>
      </c>
      <c r="V137" s="107">
        <f>IF(R137&gt;0,0,IF(V136+(F137-AL137/$C$23)*$C$21/($C$21+$C$22)&gt;$C$8,$C$8,IF(U137=$C$8,V136+(F137-AL137/$C$23)*$C$21/$C$22,V136+(F137-AL137/$C$23)*$C$21/($C$21+$C$22))))</f>
        <v>1258.2389075090937</v>
      </c>
      <c r="W137" s="203">
        <f>IF(R137&gt;0,0,IF(W136+AL137/$C$23&gt;$F$23,$F$23,W136+AL137/$C$23))</f>
        <v>2.7863637332681042</v>
      </c>
      <c r="X137" s="105" t="str">
        <f>IF(R137=0,"-",FORECAST($C$8,Инклинометрия!$B$2:$B$152,Инклинометрия!$A$2:$A$152))</f>
        <v>-</v>
      </c>
      <c r="Y137" s="105" t="str">
        <f>IF(R137=0,"-",FORECAST($C$8-R137,Инклинометрия!$B$2:$B$152,Инклинометрия!$A$2:$A$152))</f>
        <v>-</v>
      </c>
      <c r="Z137" s="105">
        <f>IF(R137&gt;0,FORECAST($C$8,Инклинометрия!$B$2:$B$152,Инклинометрия!$A$2:$A$152),IF(V137=$C$8,"-",FORECAST($C$8-V137,Инклинометрия!$B$2:$B$152,Инклинометрия!$A$2:$A$152)))</f>
        <v>134.673037866361</v>
      </c>
      <c r="AA137" s="105">
        <f>IF(S137=0,"-",FORECAST($C$8-(S137+V137),Инклинометрия!$B$2:$B$152,Инклинометрия!$A$2:$A$152))</f>
        <v>0</v>
      </c>
      <c r="AB137" s="105">
        <f>FORECAST($C$8+T137,Инклинометрия!$B$2:$B$152,Инклинометрия!$A$2:$A$152)</f>
        <v>1422.3529544533953</v>
      </c>
      <c r="AC137" s="105">
        <f>IF(R137=0,FORECAST($C$6-T137,Инклинометрия!$B$2:$B$152,Инклинометрия!$A$2:$A$152),FORECAST($C$8,Инклинометрия!$B$2:$B$152,Инклинометрия!$A$2:$A$152))</f>
        <v>1332.6470455466044</v>
      </c>
      <c r="AD137" s="107">
        <f>IF(R137=0,FORECAST($C$8,Инклинометрия!$B$2:$B$152,Инклинометрия!$A$2:$A$152),Y137)</f>
        <v>1330</v>
      </c>
      <c r="AE137" s="107">
        <f>FORECAST($C$8-(R137+U137),Инклинометрия!$B$2:$B$152,Инклинометрия!$A$2:$A$152)</f>
        <v>0</v>
      </c>
      <c r="AF137" s="107">
        <f>IF(V137=0,"-",FORECAST($C$8,Инклинометрия!$B$2:$B$152,Инклинометрия!$A$2:$A$152))</f>
        <v>1330</v>
      </c>
      <c r="AG137" s="107">
        <f>IF(V137=0,"-",FORECAST($C$8-V137,Инклинометрия!$B$2:$B$152,Инклинометрия!$A$2:$A$152))</f>
        <v>134.673037866361</v>
      </c>
      <c r="AH137" s="107">
        <f>IF(W137=0,"-",FORECAST($C$8+W137,Инклинометрия!$B$2:$B$152,Инклинометрия!$A$2:$A$152))</f>
        <v>1332.6470455466047</v>
      </c>
      <c r="AI137" s="107">
        <f>IF(W137=0,"-",FORECAST($C$8,Инклинометрия!$B$2:$B$152,Инклинометрия!$A$2:$A$152))</f>
        <v>1330</v>
      </c>
      <c r="AK137" s="122">
        <f t="shared" si="35"/>
        <v>-6.9104711407559531E-8</v>
      </c>
      <c r="AL137" s="67">
        <f>AK137*(B137-B136)</f>
        <v>-1.3820942281511906E-6</v>
      </c>
      <c r="AM137" s="23">
        <f t="shared" si="37"/>
        <v>8.6739801550946072E-2</v>
      </c>
      <c r="AN137" s="26">
        <f>AN136+AK137*(B137-B136)/(2*PI()*$C$5*AN136*$K$13)</f>
        <v>0.1548081216578247</v>
      </c>
      <c r="AO137" s="87">
        <f t="shared" si="29"/>
        <v>146753.13775985889</v>
      </c>
      <c r="AP137" s="87">
        <f>IF(R137+U137&lt;$C$8,0,32*$L$23/$C$12^2*($K$10*R137+$K$8*U137)+32*$L$24/($C$14^2-$C$13^2)*($K$10*S137+$K$8*V137))</f>
        <v>45428.137759858888</v>
      </c>
      <c r="AQ137" s="66">
        <f>R137*$C$11*$C$9+U137*$C$11*$C$10</f>
        <v>14695380</v>
      </c>
      <c r="AR137" s="66">
        <f>S137*$C$11*$C$9+V137*$C$11*$C$10</f>
        <v>14319897.394319337</v>
      </c>
      <c r="AS137" s="87">
        <f>$C$11*(T137*$C$9+W137*$C$10)</f>
        <v>792180.24162030732</v>
      </c>
      <c r="AT137" s="45">
        <f t="shared" si="22"/>
        <v>15634313.379380167</v>
      </c>
      <c r="AU137" s="75"/>
    </row>
    <row r="138" spans="2:47" ht="15" thickBot="1" x14ac:dyDescent="0.35">
      <c r="B138" s="41">
        <f t="shared" si="30"/>
        <v>2140</v>
      </c>
      <c r="C138" s="8">
        <f t="shared" si="31"/>
        <v>21.400000000000002</v>
      </c>
      <c r="D138" s="73">
        <f t="shared" si="18"/>
        <v>28.622500000000006</v>
      </c>
      <c r="E138" s="29">
        <f t="shared" si="36"/>
        <v>7088.2742604923224</v>
      </c>
      <c r="F138" s="29">
        <f t="shared" si="32"/>
        <v>66.24555383637778</v>
      </c>
      <c r="G138" s="29">
        <f t="shared" si="33"/>
        <v>88.603428256155269</v>
      </c>
      <c r="H138" s="17">
        <f t="shared" si="34"/>
        <v>9480.5668234084897</v>
      </c>
      <c r="I138" s="29">
        <f t="shared" si="23"/>
        <v>2.2250485660981263</v>
      </c>
      <c r="J138" s="29">
        <f t="shared" si="24"/>
        <v>41.694115440740156</v>
      </c>
      <c r="K138" s="32">
        <f>IF((D137+L137+M137-AL137)/($C$21+$C$22)&gt;$C$8,$C$8,(D137+L137+M137-AL137)/($C$21+$C$22))</f>
        <v>1400</v>
      </c>
      <c r="L138" s="97">
        <f t="shared" si="19"/>
        <v>0</v>
      </c>
      <c r="M138" s="96">
        <f t="shared" si="20"/>
        <v>1.7118000446855177</v>
      </c>
      <c r="N138" s="98">
        <f t="shared" si="25"/>
        <v>1.7179081381685013</v>
      </c>
      <c r="O138" s="100">
        <f t="shared" si="21"/>
        <v>4.2266987561397071</v>
      </c>
      <c r="P138" s="104">
        <f t="shared" si="26"/>
        <v>17.168700564491097</v>
      </c>
      <c r="Q138" s="102">
        <f t="shared" si="27"/>
        <v>4.923772947575742E-2</v>
      </c>
      <c r="R138" s="106">
        <f>IF(K138-H137&lt;0,0,K138-H137)</f>
        <v>0</v>
      </c>
      <c r="S138" s="106">
        <f>K138-V138</f>
        <v>126.93095973286472</v>
      </c>
      <c r="T138" s="106">
        <f>IF(R138&gt;0,$C$6-$C$8,IF($C$6-$C$8-W138&lt;0,0,$C$6-$C$8-W138))</f>
        <v>97.213714477266379</v>
      </c>
      <c r="U138" s="107">
        <f>IF(R138=0,IF(U137+(F138-AL138/$C$23)*$C$21/($C$21+$C$22)&gt;$C$8,$C$8,U137+F138*$C$21/($C$21+$C$22)),E138)</f>
        <v>1400</v>
      </c>
      <c r="V138" s="107">
        <f>IF(R138&gt;0,0,IF(V137+(F138-AL138/$C$23)*$C$21/($C$21+$C$22)&gt;$C$8,$C$8,IF(U138=$C$8,V137+(F138-AL138/$C$23)*$C$21/$C$22,V137+(F138-AL138/$C$23)*$C$21/($C$21+$C$22))))</f>
        <v>1273.0690402671353</v>
      </c>
      <c r="W138" s="203">
        <f>IF(R138&gt;0,0,IF(W137+AL138/$C$23&gt;$F$23,$F$23,W137+AL138/$C$23))</f>
        <v>2.7862855227336212</v>
      </c>
      <c r="X138" s="105" t="str">
        <f>IF(R138=0,"-",FORECAST($C$8,Инклинометрия!$B$2:$B$152,Инклинометрия!$A$2:$A$152))</f>
        <v>-</v>
      </c>
      <c r="Y138" s="105" t="str">
        <f>IF(R138=0,"-",FORECAST($C$8-R138,Инклинометрия!$B$2:$B$152,Инклинометрия!$A$2:$A$152))</f>
        <v>-</v>
      </c>
      <c r="Z138" s="105">
        <f>IF(R138&gt;0,FORECAST($C$8,Инклинометрия!$B$2:$B$152,Инклинометрия!$A$2:$A$152),IF(V138=$C$8,"-",FORECAST($C$8-V138,Инклинометрия!$B$2:$B$152,Инклинометрия!$A$2:$A$152)))</f>
        <v>120.58441174622148</v>
      </c>
      <c r="AA138" s="105">
        <f>IF(S138=0,"-",FORECAST($C$8-(S138+V138),Инклинометрия!$B$2:$B$152,Инклинометрия!$A$2:$A$152))</f>
        <v>0</v>
      </c>
      <c r="AB138" s="105">
        <f>FORECAST($C$8+T138,Инклинометрия!$B$2:$B$152,Инклинометрия!$A$2:$A$152)</f>
        <v>1422.3530287534031</v>
      </c>
      <c r="AC138" s="105">
        <f>IF(R138=0,FORECAST($C$6-T138,Инклинометрия!$B$2:$B$152,Инклинометрия!$A$2:$A$152),FORECAST($C$8,Инклинометрия!$B$2:$B$152,Инклинометрия!$A$2:$A$152))</f>
        <v>1332.6469712465969</v>
      </c>
      <c r="AD138" s="107">
        <f>IF(R138=0,FORECAST($C$8,Инклинометрия!$B$2:$B$152,Инклинометрия!$A$2:$A$152),Y138)</f>
        <v>1330</v>
      </c>
      <c r="AE138" s="107">
        <f>FORECAST($C$8-(R138+U138),Инклинометрия!$B$2:$B$152,Инклинометрия!$A$2:$A$152)</f>
        <v>0</v>
      </c>
      <c r="AF138" s="107">
        <f>IF(V138=0,"-",FORECAST($C$8,Инклинометрия!$B$2:$B$152,Инклинометрия!$A$2:$A$152))</f>
        <v>1330</v>
      </c>
      <c r="AG138" s="107">
        <f>IF(V138=0,"-",FORECAST($C$8-V138,Инклинометрия!$B$2:$B$152,Инклинометрия!$A$2:$A$152))</f>
        <v>120.58441174622148</v>
      </c>
      <c r="AH138" s="107">
        <f>IF(W138=0,"-",FORECAST($C$8+W138,Инклинометрия!$B$2:$B$152,Инклинометрия!$A$2:$A$152))</f>
        <v>1332.6469712465969</v>
      </c>
      <c r="AI138" s="107">
        <f>IF(W138=0,"-",FORECAST($C$8,Инклинометрия!$B$2:$B$152,Инклинометрия!$A$2:$A$152))</f>
        <v>1330</v>
      </c>
      <c r="AK138" s="122">
        <f t="shared" si="35"/>
        <v>-6.9104711409055351E-8</v>
      </c>
      <c r="AL138" s="67">
        <f>AK138*(B138-B137)</f>
        <v>-1.382094228181107E-6</v>
      </c>
      <c r="AM138" s="23">
        <f t="shared" si="37"/>
        <v>8.6738419456717897E-2</v>
      </c>
      <c r="AN138" s="26">
        <f>AN137+AK138*(B138-B137)/(2*PI()*$C$5*AN137*$K$13)</f>
        <v>0.15480741120695857</v>
      </c>
      <c r="AO138" s="87">
        <f t="shared" si="29"/>
        <v>146667.2932694935</v>
      </c>
      <c r="AP138" s="87">
        <f>IF(R138+U138&lt;$C$8,0,32*$L$23/$C$12^2*($K$10*R138+$K$8*U138)+32*$L$24/($C$14^2-$C$13^2)*($K$10*S138+$K$8*V138))</f>
        <v>45342.293269493486</v>
      </c>
      <c r="AQ138" s="66">
        <f>R138*$C$11*$C$9+U138*$C$11*$C$10</f>
        <v>14695380</v>
      </c>
      <c r="AR138" s="66">
        <f>S138*$C$11*$C$9+V138*$C$11*$C$10</f>
        <v>14359177.966955563</v>
      </c>
      <c r="AS138" s="87">
        <f>$C$11*(T138*$C$9+W138*$C$10)</f>
        <v>792180.03446406464</v>
      </c>
      <c r="AT138" s="45">
        <f t="shared" si="22"/>
        <v>15634227.327733558</v>
      </c>
      <c r="AU138" s="75"/>
    </row>
    <row r="139" spans="2:47" ht="15" thickBot="1" x14ac:dyDescent="0.35">
      <c r="B139" s="41">
        <f t="shared" si="30"/>
        <v>2160</v>
      </c>
      <c r="C139" s="8">
        <f t="shared" si="31"/>
        <v>21.6</v>
      </c>
      <c r="D139" s="73">
        <f t="shared" si="18"/>
        <v>28.89</v>
      </c>
      <c r="E139" s="29">
        <f t="shared" si="36"/>
        <v>7154.5198143286989</v>
      </c>
      <c r="F139" s="29">
        <f t="shared" si="32"/>
        <v>66.245553836376601</v>
      </c>
      <c r="G139" s="29">
        <f t="shared" si="33"/>
        <v>88.603428256153705</v>
      </c>
      <c r="H139" s="17">
        <f t="shared" si="34"/>
        <v>9569.1702516646437</v>
      </c>
      <c r="I139" s="29">
        <f t="shared" si="23"/>
        <v>2.2250485660981263</v>
      </c>
      <c r="J139" s="29">
        <f t="shared" si="24"/>
        <v>41.694115440739786</v>
      </c>
      <c r="K139" s="32">
        <f>IF((D138+L138+M138-AL138)/($C$21+$C$22)&gt;$C$8,$C$8,(D138+L138+M138-AL138)/($C$21+$C$22))</f>
        <v>1400</v>
      </c>
      <c r="L139" s="97">
        <f t="shared" si="19"/>
        <v>0</v>
      </c>
      <c r="M139" s="96">
        <f t="shared" si="20"/>
        <v>1.5117998085623994</v>
      </c>
      <c r="N139" s="98">
        <f t="shared" si="25"/>
        <v>1.7179095202627295</v>
      </c>
      <c r="O139" s="100">
        <f t="shared" si="21"/>
        <v>4.2266987561397071</v>
      </c>
      <c r="P139" s="104">
        <f t="shared" si="26"/>
        <v>17.368700800614217</v>
      </c>
      <c r="Q139" s="102">
        <f t="shared" si="27"/>
        <v>4.9236347381529239E-2</v>
      </c>
      <c r="R139" s="106">
        <f>IF(K139-H138&lt;0,0,K139-H138)</f>
        <v>0</v>
      </c>
      <c r="S139" s="106">
        <f>K139-V139</f>
        <v>112.10082697482358</v>
      </c>
      <c r="T139" s="106">
        <f>IF(R139&gt;0,$C$6-$C$8,IF($C$6-$C$8-W139&lt;0,0,$C$6-$C$8-W139))</f>
        <v>97.213792687800861</v>
      </c>
      <c r="U139" s="107">
        <f>IF(R139=0,IF(U138+(F139-AL139/$C$23)*$C$21/($C$21+$C$22)&gt;$C$8,$C$8,U138+F139*$C$21/($C$21+$C$22)),E139)</f>
        <v>1400</v>
      </c>
      <c r="V139" s="107">
        <f>IF(R139&gt;0,0,IF(V138+(F139-AL139/$C$23)*$C$21/($C$21+$C$22)&gt;$C$8,$C$8,IF(U139=$C$8,V138+(F139-AL139/$C$23)*$C$21/$C$22,V138+(F139-AL139/$C$23)*$C$21/($C$21+$C$22))))</f>
        <v>1287.8991730251764</v>
      </c>
      <c r="W139" s="203">
        <f>IF(R139&gt;0,0,IF(W138+AL139/$C$23&gt;$F$23,$F$23,W138+AL139/$C$23))</f>
        <v>2.7862073121991382</v>
      </c>
      <c r="X139" s="105" t="str">
        <f>IF(R139=0,"-",FORECAST($C$8,Инклинометрия!$B$2:$B$152,Инклинометрия!$A$2:$A$152))</f>
        <v>-</v>
      </c>
      <c r="Y139" s="105" t="str">
        <f>IF(R139=0,"-",FORECAST($C$8-R139,Инклинометрия!$B$2:$B$152,Инклинометрия!$A$2:$A$152))</f>
        <v>-</v>
      </c>
      <c r="Z139" s="105">
        <f>IF(R139&gt;0,FORECAST($C$8,Инклинометрия!$B$2:$B$152,Инклинометрия!$A$2:$A$152),IF(V139=$C$8,"-",FORECAST($C$8-V139,Инклинометрия!$B$2:$B$152,Инклинометрия!$A$2:$A$152)))</f>
        <v>106.49578562608239</v>
      </c>
      <c r="AA139" s="105">
        <f>IF(S139=0,"-",FORECAST($C$8-(S139+V139),Инклинометрия!$B$2:$B$152,Инклинометрия!$A$2:$A$152))</f>
        <v>0</v>
      </c>
      <c r="AB139" s="105">
        <f>FORECAST($C$8+T139,Инклинометрия!$B$2:$B$152,Инклинометрия!$A$2:$A$152)</f>
        <v>1422.3531030534107</v>
      </c>
      <c r="AC139" s="105">
        <f>IF(R139=0,FORECAST($C$6-T139,Инклинометрия!$B$2:$B$152,Инклинометрия!$A$2:$A$152),FORECAST($C$8,Инклинометрия!$B$2:$B$152,Инклинометрия!$A$2:$A$152))</f>
        <v>1332.6468969465891</v>
      </c>
      <c r="AD139" s="107">
        <f>IF(R139=0,FORECAST($C$8,Инклинометрия!$B$2:$B$152,Инклинометрия!$A$2:$A$152),Y139)</f>
        <v>1330</v>
      </c>
      <c r="AE139" s="107">
        <f>FORECAST($C$8-(R139+U139),Инклинометрия!$B$2:$B$152,Инклинометрия!$A$2:$A$152)</f>
        <v>0</v>
      </c>
      <c r="AF139" s="107">
        <f>IF(V139=0,"-",FORECAST($C$8,Инклинометрия!$B$2:$B$152,Инклинометрия!$A$2:$A$152))</f>
        <v>1330</v>
      </c>
      <c r="AG139" s="107">
        <f>IF(V139=0,"-",FORECAST($C$8-V139,Инклинометрия!$B$2:$B$152,Инклинометрия!$A$2:$A$152))</f>
        <v>106.49578562608239</v>
      </c>
      <c r="AH139" s="107">
        <f>IF(W139=0,"-",FORECAST($C$8+W139,Инклинометрия!$B$2:$B$152,Инклинометрия!$A$2:$A$152))</f>
        <v>1332.6468969465891</v>
      </c>
      <c r="AI139" s="107">
        <f>IF(W139=0,"-",FORECAST($C$8,Инклинометрия!$B$2:$B$152,Инклинометрия!$A$2:$A$152))</f>
        <v>1330</v>
      </c>
      <c r="AK139" s="122">
        <f t="shared" si="35"/>
        <v>-6.9104711409055338E-8</v>
      </c>
      <c r="AL139" s="67">
        <f>AK139*(B139-B138)</f>
        <v>-1.3820942281811068E-6</v>
      </c>
      <c r="AM139" s="23">
        <f t="shared" si="37"/>
        <v>8.6737037362489722E-2</v>
      </c>
      <c r="AN139" s="26">
        <f>AN138+AK139*(B139-B138)/(2*PI()*$C$5*AN138*$K$13)</f>
        <v>0.15480670075283198</v>
      </c>
      <c r="AO139" s="87">
        <f t="shared" si="29"/>
        <v>146581.44877912808</v>
      </c>
      <c r="AP139" s="87">
        <f>IF(R139+U139&lt;$C$8,0,32*$L$23/$C$12^2*($K$10*R139+$K$8*U139)+32*$L$24/($C$14^2-$C$13^2)*($K$10*S139+$K$8*V139))</f>
        <v>45256.448779128084</v>
      </c>
      <c r="AQ139" s="66">
        <f>R139*$C$11*$C$9+U139*$C$11*$C$10</f>
        <v>14695380</v>
      </c>
      <c r="AR139" s="66">
        <f>S139*$C$11*$C$9+V139*$C$11*$C$10</f>
        <v>14398458.539591786</v>
      </c>
      <c r="AS139" s="87">
        <f>$C$11*(T139*$C$9+W139*$C$10)</f>
        <v>792179.82730782195</v>
      </c>
      <c r="AT139" s="45">
        <f t="shared" si="22"/>
        <v>15634141.276086951</v>
      </c>
      <c r="AU139" s="75"/>
    </row>
    <row r="140" spans="2:47" ht="15" thickBot="1" x14ac:dyDescent="0.35">
      <c r="B140" s="41">
        <f t="shared" si="30"/>
        <v>2180</v>
      </c>
      <c r="C140" s="8">
        <f t="shared" si="31"/>
        <v>21.8</v>
      </c>
      <c r="D140" s="73">
        <f t="shared" si="18"/>
        <v>29.157499999999999</v>
      </c>
      <c r="E140" s="29">
        <f t="shared" si="36"/>
        <v>7220.7653681650754</v>
      </c>
      <c r="F140" s="29">
        <f t="shared" si="32"/>
        <v>66.245553836376601</v>
      </c>
      <c r="G140" s="29">
        <f t="shared" si="33"/>
        <v>88.603428256153705</v>
      </c>
      <c r="H140" s="17">
        <f t="shared" si="34"/>
        <v>9657.7736799207978</v>
      </c>
      <c r="I140" s="29">
        <f t="shared" si="23"/>
        <v>2.2250485660981263</v>
      </c>
      <c r="J140" s="29">
        <f t="shared" si="24"/>
        <v>41.694115440739786</v>
      </c>
      <c r="K140" s="32">
        <f>IF((D139+L139+M139-AL139)/($C$21+$C$22)&gt;$C$8,$C$8,(D139+L139+M139-AL139)/($C$21+$C$22))</f>
        <v>1400</v>
      </c>
      <c r="L140" s="97">
        <f t="shared" si="19"/>
        <v>0</v>
      </c>
      <c r="M140" s="96">
        <f t="shared" si="20"/>
        <v>1.3117995724392808</v>
      </c>
      <c r="N140" s="98">
        <f t="shared" si="25"/>
        <v>1.7179109023569576</v>
      </c>
      <c r="O140" s="100">
        <f t="shared" si="21"/>
        <v>4.2266987561397071</v>
      </c>
      <c r="P140" s="104">
        <f t="shared" si="26"/>
        <v>17.568701036737334</v>
      </c>
      <c r="Q140" s="102">
        <f t="shared" si="27"/>
        <v>4.9234965287301084E-2</v>
      </c>
      <c r="R140" s="106">
        <f>IF(K140-H139&lt;0,0,K140-H139)</f>
        <v>0</v>
      </c>
      <c r="S140" s="106">
        <f>K140-V140</f>
        <v>97.270694216782431</v>
      </c>
      <c r="T140" s="106">
        <f>IF(R140&gt;0,$C$6-$C$8,IF($C$6-$C$8-W140&lt;0,0,$C$6-$C$8-W140))</f>
        <v>97.213870898335344</v>
      </c>
      <c r="U140" s="107">
        <f>IF(R140=0,IF(U139+(F140-AL140/$C$23)*$C$21/($C$21+$C$22)&gt;$C$8,$C$8,U139+F140*$C$21/($C$21+$C$22)),E140)</f>
        <v>1400</v>
      </c>
      <c r="V140" s="107">
        <f>IF(R140&gt;0,0,IF(V139+(F140-AL140/$C$23)*$C$21/($C$21+$C$22)&gt;$C$8,$C$8,IF(U140=$C$8,V139+(F140-AL140/$C$23)*$C$21/$C$22,V139+(F140-AL140/$C$23)*$C$21/($C$21+$C$22))))</f>
        <v>1302.7293057832176</v>
      </c>
      <c r="W140" s="203">
        <f>IF(R140&gt;0,0,IF(W139+AL140/$C$23&gt;$F$23,$F$23,W139+AL140/$C$23))</f>
        <v>2.7861291016646565</v>
      </c>
      <c r="X140" s="105" t="str">
        <f>IF(R140=0,"-",FORECAST($C$8,Инклинометрия!$B$2:$B$152,Инклинометрия!$A$2:$A$152))</f>
        <v>-</v>
      </c>
      <c r="Y140" s="105" t="str">
        <f>IF(R140=0,"-",FORECAST($C$8-R140,Инклинометрия!$B$2:$B$152,Инклинометрия!$A$2:$A$152))</f>
        <v>-</v>
      </c>
      <c r="Z140" s="105">
        <f>IF(R140&gt;0,FORECAST($C$8,Инклинометрия!$B$2:$B$152,Инклинометрия!$A$2:$A$152),IF(V140=$C$8,"-",FORECAST($C$8-V140,Инклинометрия!$B$2:$B$152,Инклинометрия!$A$2:$A$152)))</f>
        <v>92.407159505943298</v>
      </c>
      <c r="AA140" s="105">
        <f>IF(S140=0,"-",FORECAST($C$8-(S140+V140),Инклинометрия!$B$2:$B$152,Инклинометрия!$A$2:$A$152))</f>
        <v>0</v>
      </c>
      <c r="AB140" s="105">
        <f>FORECAST($C$8+T140,Инклинометрия!$B$2:$B$152,Инклинометрия!$A$2:$A$152)</f>
        <v>1422.3531773534185</v>
      </c>
      <c r="AC140" s="105">
        <f>IF(R140=0,FORECAST($C$6-T140,Инклинометрия!$B$2:$B$152,Инклинометрия!$A$2:$A$152),FORECAST($C$8,Инклинометрия!$B$2:$B$152,Инклинометрия!$A$2:$A$152))</f>
        <v>1332.6468226465815</v>
      </c>
      <c r="AD140" s="107">
        <f>IF(R140=0,FORECAST($C$8,Инклинометрия!$B$2:$B$152,Инклинометрия!$A$2:$A$152),Y140)</f>
        <v>1330</v>
      </c>
      <c r="AE140" s="107">
        <f>FORECAST($C$8-(R140+U140),Инклинометрия!$B$2:$B$152,Инклинометрия!$A$2:$A$152)</f>
        <v>0</v>
      </c>
      <c r="AF140" s="107">
        <f>IF(V140=0,"-",FORECAST($C$8,Инклинометрия!$B$2:$B$152,Инклинометрия!$A$2:$A$152))</f>
        <v>1330</v>
      </c>
      <c r="AG140" s="107">
        <f>IF(V140=0,"-",FORECAST($C$8-V140,Инклинометрия!$B$2:$B$152,Инклинометрия!$A$2:$A$152))</f>
        <v>92.407159505943298</v>
      </c>
      <c r="AH140" s="107">
        <f>IF(W140=0,"-",FORECAST($C$8+W140,Инклинометрия!$B$2:$B$152,Инклинометрия!$A$2:$A$152))</f>
        <v>1332.6468226465815</v>
      </c>
      <c r="AI140" s="107">
        <f>IF(W140=0,"-",FORECAST($C$8,Инклинометрия!$B$2:$B$152,Инклинометрия!$A$2:$A$152))</f>
        <v>1330</v>
      </c>
      <c r="AK140" s="122">
        <f t="shared" si="35"/>
        <v>-6.9104711407559531E-8</v>
      </c>
      <c r="AL140" s="67">
        <f>AK140*(B140-B139)</f>
        <v>-1.3820942281511906E-6</v>
      </c>
      <c r="AM140" s="23">
        <f t="shared" si="37"/>
        <v>8.6735655268261574E-2</v>
      </c>
      <c r="AN140" s="26">
        <f>AN139+AK140*(B140-B139)/(2*PI()*$C$5*AN139*$K$13)</f>
        <v>0.15480599029544492</v>
      </c>
      <c r="AO140" s="87">
        <f t="shared" si="29"/>
        <v>146495.60428876267</v>
      </c>
      <c r="AP140" s="87">
        <f>IF(R140+U140&lt;$C$8,0,32*$L$23/$C$12^2*($K$10*R140+$K$8*U140)+32*$L$24/($C$14^2-$C$13^2)*($K$10*S140+$K$8*V140))</f>
        <v>45170.604288762683</v>
      </c>
      <c r="AQ140" s="66">
        <f>R140*$C$11*$C$9+U140*$C$11*$C$10</f>
        <v>14695380</v>
      </c>
      <c r="AR140" s="66">
        <f>S140*$C$11*$C$9+V140*$C$11*$C$10</f>
        <v>14437739.112228008</v>
      </c>
      <c r="AS140" s="87">
        <f>$C$11*(T140*$C$9+W140*$C$10)</f>
        <v>792179.62015157926</v>
      </c>
      <c r="AT140" s="45">
        <f t="shared" si="22"/>
        <v>15634055.224440342</v>
      </c>
      <c r="AU140" s="75"/>
    </row>
    <row r="141" spans="2:47" ht="15" thickBot="1" x14ac:dyDescent="0.35">
      <c r="B141" s="41">
        <f t="shared" si="30"/>
        <v>2200</v>
      </c>
      <c r="C141" s="8">
        <f t="shared" si="31"/>
        <v>22</v>
      </c>
      <c r="D141" s="73">
        <f t="shared" si="18"/>
        <v>29.425000000000001</v>
      </c>
      <c r="E141" s="29">
        <f t="shared" si="36"/>
        <v>7287.0109220014519</v>
      </c>
      <c r="F141" s="29">
        <f t="shared" si="32"/>
        <v>66.245553836376601</v>
      </c>
      <c r="G141" s="29">
        <f t="shared" si="33"/>
        <v>88.603428256153705</v>
      </c>
      <c r="H141" s="17">
        <f t="shared" si="34"/>
        <v>9746.3771081769519</v>
      </c>
      <c r="I141" s="29">
        <f t="shared" si="23"/>
        <v>2.2250485660981263</v>
      </c>
      <c r="J141" s="29">
        <f t="shared" si="24"/>
        <v>41.694115440739786</v>
      </c>
      <c r="K141" s="32">
        <f>IF((D140+L140+M140-AL140)/($C$21+$C$22)&gt;$C$8,$C$8,(D140+L140+M140-AL140)/($C$21+$C$22))</f>
        <v>1400</v>
      </c>
      <c r="L141" s="97">
        <f t="shared" si="19"/>
        <v>0</v>
      </c>
      <c r="M141" s="96">
        <f t="shared" si="20"/>
        <v>1.1117993363161622</v>
      </c>
      <c r="N141" s="98">
        <f t="shared" si="25"/>
        <v>1.7179122844511858</v>
      </c>
      <c r="O141" s="100">
        <f t="shared" si="21"/>
        <v>4.2266987561397071</v>
      </c>
      <c r="P141" s="104">
        <f t="shared" si="26"/>
        <v>17.768701272860454</v>
      </c>
      <c r="Q141" s="102">
        <f t="shared" si="27"/>
        <v>4.9233583193072909E-2</v>
      </c>
      <c r="R141" s="106">
        <f>IF(K141-H140&lt;0,0,K141-H140)</f>
        <v>0</v>
      </c>
      <c r="S141" s="106">
        <f>K141-V141</f>
        <v>82.440561458741286</v>
      </c>
      <c r="T141" s="106">
        <f>IF(R141&gt;0,$C$6-$C$8,IF($C$6-$C$8-W141&lt;0,0,$C$6-$C$8-W141))</f>
        <v>97.213949108869826</v>
      </c>
      <c r="U141" s="107">
        <f>IF(R141=0,IF(U140+(F141-AL141/$C$23)*$C$21/($C$21+$C$22)&gt;$C$8,$C$8,U140+F141*$C$21/($C$21+$C$22)),E141)</f>
        <v>1400</v>
      </c>
      <c r="V141" s="107">
        <f>IF(R141&gt;0,0,IF(V140+(F141-AL141/$C$23)*$C$21/($C$21+$C$22)&gt;$C$8,$C$8,IF(U141=$C$8,V140+(F141-AL141/$C$23)*$C$21/$C$22,V140+(F141-AL141/$C$23)*$C$21/($C$21+$C$22))))</f>
        <v>1317.5594385412587</v>
      </c>
      <c r="W141" s="203">
        <f>IF(R141&gt;0,0,IF(W140+AL141/$C$23&gt;$F$23,$F$23,W140+AL141/$C$23))</f>
        <v>2.7860508911301736</v>
      </c>
      <c r="X141" s="105" t="str">
        <f>IF(R141=0,"-",FORECAST($C$8,Инклинометрия!$B$2:$B$152,Инклинометрия!$A$2:$A$152))</f>
        <v>-</v>
      </c>
      <c r="Y141" s="105" t="str">
        <f>IF(R141=0,"-",FORECAST($C$8-R141,Инклинометрия!$B$2:$B$152,Инклинометрия!$A$2:$A$152))</f>
        <v>-</v>
      </c>
      <c r="Z141" s="105">
        <f>IF(R141&gt;0,FORECAST($C$8,Инклинометрия!$B$2:$B$152,Инклинометрия!$A$2:$A$152),IF(V141=$C$8,"-",FORECAST($C$8-V141,Инклинометрия!$B$2:$B$152,Инклинометрия!$A$2:$A$152)))</f>
        <v>78.318533385804216</v>
      </c>
      <c r="AA141" s="105">
        <f>IF(S141=0,"-",FORECAST($C$8-(S141+V141),Инклинометрия!$B$2:$B$152,Инклинометрия!$A$2:$A$152))</f>
        <v>0</v>
      </c>
      <c r="AB141" s="105">
        <f>FORECAST($C$8+T141,Инклинометрия!$B$2:$B$152,Инклинометрия!$A$2:$A$152)</f>
        <v>1422.3532516534262</v>
      </c>
      <c r="AC141" s="105">
        <f>IF(R141=0,FORECAST($C$6-T141,Инклинометрия!$B$2:$B$152,Инклинометрия!$A$2:$A$152),FORECAST($C$8,Инклинометрия!$B$2:$B$152,Инклинометрия!$A$2:$A$152))</f>
        <v>1332.6467483465735</v>
      </c>
      <c r="AD141" s="107">
        <f>IF(R141=0,FORECAST($C$8,Инклинометрия!$B$2:$B$152,Инклинометрия!$A$2:$A$152),Y141)</f>
        <v>1330</v>
      </c>
      <c r="AE141" s="107">
        <f>FORECAST($C$8-(R141+U141),Инклинометрия!$B$2:$B$152,Инклинометрия!$A$2:$A$152)</f>
        <v>0</v>
      </c>
      <c r="AF141" s="107">
        <f>IF(V141=0,"-",FORECAST($C$8,Инклинометрия!$B$2:$B$152,Инклинометрия!$A$2:$A$152))</f>
        <v>1330</v>
      </c>
      <c r="AG141" s="107">
        <f>IF(V141=0,"-",FORECAST($C$8-V141,Инклинометрия!$B$2:$B$152,Инклинометрия!$A$2:$A$152))</f>
        <v>78.318533385804216</v>
      </c>
      <c r="AH141" s="107">
        <f>IF(W141=0,"-",FORECAST($C$8+W141,Инклинометрия!$B$2:$B$152,Инклинометрия!$A$2:$A$152))</f>
        <v>1332.6467483465735</v>
      </c>
      <c r="AI141" s="107">
        <f>IF(W141=0,"-",FORECAST($C$8,Инклинометрия!$B$2:$B$152,Инклинометрия!$A$2:$A$152))</f>
        <v>1330</v>
      </c>
      <c r="AK141" s="122">
        <f t="shared" si="35"/>
        <v>-6.9104711409055338E-8</v>
      </c>
      <c r="AL141" s="67">
        <f>AK141*(B141-B140)</f>
        <v>-1.3820942281811068E-6</v>
      </c>
      <c r="AM141" s="23">
        <f t="shared" si="37"/>
        <v>8.6734273174033399E-2</v>
      </c>
      <c r="AN141" s="26">
        <f>AN140+AK141*(B141-B140)/(2*PI()*$C$5*AN140*$K$13)</f>
        <v>0.15480527983479733</v>
      </c>
      <c r="AO141" s="87">
        <f t="shared" si="29"/>
        <v>146409.75979839728</v>
      </c>
      <c r="AP141" s="87">
        <f>IF(R141+U141&lt;$C$8,0,32*$L$23/$C$12^2*($K$10*R141+$K$8*U141)+32*$L$24/($C$14^2-$C$13^2)*($K$10*S141+$K$8*V141))</f>
        <v>45084.759798397288</v>
      </c>
      <c r="AQ141" s="66">
        <f>R141*$C$11*$C$9+U141*$C$11*$C$10</f>
        <v>14695380</v>
      </c>
      <c r="AR141" s="66">
        <f>S141*$C$11*$C$9+V141*$C$11*$C$10</f>
        <v>14477019.684864234</v>
      </c>
      <c r="AS141" s="87">
        <f>$C$11*(T141*$C$9+W141*$C$10)</f>
        <v>792179.41299533646</v>
      </c>
      <c r="AT141" s="45">
        <f t="shared" si="22"/>
        <v>15633969.172793733</v>
      </c>
      <c r="AU141" s="75"/>
    </row>
    <row r="142" spans="2:47" ht="15" thickBot="1" x14ac:dyDescent="0.35">
      <c r="B142" s="41">
        <f t="shared" si="30"/>
        <v>2220</v>
      </c>
      <c r="C142" s="8">
        <f t="shared" si="31"/>
        <v>22.2</v>
      </c>
      <c r="D142" s="73">
        <f t="shared" si="18"/>
        <v>29.692499999999999</v>
      </c>
      <c r="E142" s="29">
        <f t="shared" si="36"/>
        <v>7353.2564758378285</v>
      </c>
      <c r="F142" s="29">
        <f t="shared" si="32"/>
        <v>66.245553836376601</v>
      </c>
      <c r="G142" s="29">
        <f t="shared" si="33"/>
        <v>88.603428256153705</v>
      </c>
      <c r="H142" s="17">
        <f t="shared" si="34"/>
        <v>9834.980536433106</v>
      </c>
      <c r="I142" s="29">
        <f t="shared" si="23"/>
        <v>2.2250485660981263</v>
      </c>
      <c r="J142" s="29">
        <f t="shared" si="24"/>
        <v>41.694115440739786</v>
      </c>
      <c r="K142" s="32">
        <f>IF((D141+L141+M141-AL141)/($C$21+$C$22)&gt;$C$8,$C$8,(D141+L141+M141-AL141)/($C$21+$C$22))</f>
        <v>1400</v>
      </c>
      <c r="L142" s="97">
        <f t="shared" si="19"/>
        <v>0</v>
      </c>
      <c r="M142" s="96">
        <f t="shared" si="20"/>
        <v>0.91179910019304367</v>
      </c>
      <c r="N142" s="98">
        <f t="shared" si="25"/>
        <v>1.717913666545414</v>
      </c>
      <c r="O142" s="100">
        <f t="shared" si="21"/>
        <v>4.2266987561397071</v>
      </c>
      <c r="P142" s="104">
        <f t="shared" si="26"/>
        <v>17.968701508983571</v>
      </c>
      <c r="Q142" s="102">
        <f t="shared" si="27"/>
        <v>4.9232201098844727E-2</v>
      </c>
      <c r="R142" s="106">
        <f>IF(K142-H141&lt;0,0,K142-H141)</f>
        <v>0</v>
      </c>
      <c r="S142" s="106">
        <f>K142-V142</f>
        <v>67.61042870070014</v>
      </c>
      <c r="T142" s="106">
        <f>IF(R142&gt;0,$C$6-$C$8,IF($C$6-$C$8-W142&lt;0,0,$C$6-$C$8-W142))</f>
        <v>97.214027319404309</v>
      </c>
      <c r="U142" s="107">
        <f>IF(R142=0,IF(U141+(F142-AL142/$C$23)*$C$21/($C$21+$C$22)&gt;$C$8,$C$8,U141+F142*$C$21/($C$21+$C$22)),E142)</f>
        <v>1400</v>
      </c>
      <c r="V142" s="107">
        <f>IF(R142&gt;0,0,IF(V141+(F142-AL142/$C$23)*$C$21/($C$21+$C$22)&gt;$C$8,$C$8,IF(U142=$C$8,V141+(F142-AL142/$C$23)*$C$21/$C$22,V141+(F142-AL142/$C$23)*$C$21/($C$21+$C$22))))</f>
        <v>1332.3895712992999</v>
      </c>
      <c r="W142" s="203">
        <f>IF(R142&gt;0,0,IF(W141+AL142/$C$23&gt;$F$23,$F$23,W141+AL142/$C$23))</f>
        <v>2.7859726805956906</v>
      </c>
      <c r="X142" s="105" t="str">
        <f>IF(R142=0,"-",FORECAST($C$8,Инклинометрия!$B$2:$B$152,Инклинометрия!$A$2:$A$152))</f>
        <v>-</v>
      </c>
      <c r="Y142" s="105" t="str">
        <f>IF(R142=0,"-",FORECAST($C$8-R142,Инклинометрия!$B$2:$B$152,Инклинометрия!$A$2:$A$152))</f>
        <v>-</v>
      </c>
      <c r="Z142" s="105">
        <f>IF(R142&gt;0,FORECAST($C$8,Инклинометрия!$B$2:$B$152,Инклинометрия!$A$2:$A$152),IF(V142=$C$8,"-",FORECAST($C$8-V142,Инклинометрия!$B$2:$B$152,Инклинометрия!$A$2:$A$152)))</f>
        <v>64.229907265665133</v>
      </c>
      <c r="AA142" s="105">
        <f>IF(S142=0,"-",FORECAST($C$8-(S142+V142),Инклинометрия!$B$2:$B$152,Инклинометрия!$A$2:$A$152))</f>
        <v>0</v>
      </c>
      <c r="AB142" s="105">
        <f>FORECAST($C$8+T142,Инклинометрия!$B$2:$B$152,Инклинометрия!$A$2:$A$152)</f>
        <v>1422.353325953434</v>
      </c>
      <c r="AC142" s="105">
        <f>IF(R142=0,FORECAST($C$6-T142,Инклинометрия!$B$2:$B$152,Инклинометрия!$A$2:$A$152),FORECAST($C$8,Инклинометрия!$B$2:$B$152,Инклинометрия!$A$2:$A$152))</f>
        <v>1332.6466740465657</v>
      </c>
      <c r="AD142" s="107">
        <f>IF(R142=0,FORECAST($C$8,Инклинометрия!$B$2:$B$152,Инклинометрия!$A$2:$A$152),Y142)</f>
        <v>1330</v>
      </c>
      <c r="AE142" s="107">
        <f>FORECAST($C$8-(R142+U142),Инклинометрия!$B$2:$B$152,Инклинометрия!$A$2:$A$152)</f>
        <v>0</v>
      </c>
      <c r="AF142" s="107">
        <f>IF(V142=0,"-",FORECAST($C$8,Инклинометрия!$B$2:$B$152,Инклинометрия!$A$2:$A$152))</f>
        <v>1330</v>
      </c>
      <c r="AG142" s="107">
        <f>IF(V142=0,"-",FORECAST($C$8-V142,Инклинометрия!$B$2:$B$152,Инклинометрия!$A$2:$A$152))</f>
        <v>64.229907265665133</v>
      </c>
      <c r="AH142" s="107">
        <f>IF(W142=0,"-",FORECAST($C$8+W142,Инклинометрия!$B$2:$B$152,Инклинометрия!$A$2:$A$152))</f>
        <v>1332.6466740465657</v>
      </c>
      <c r="AI142" s="107">
        <f>IF(W142=0,"-",FORECAST($C$8,Инклинометрия!$B$2:$B$152,Инклинометрия!$A$2:$A$152))</f>
        <v>1330</v>
      </c>
      <c r="AK142" s="122">
        <f t="shared" si="35"/>
        <v>-6.9104711409055338E-8</v>
      </c>
      <c r="AL142" s="67">
        <f>AK142*(B142-B141)</f>
        <v>-1.3820942281811068E-6</v>
      </c>
      <c r="AM142" s="23">
        <f t="shared" si="37"/>
        <v>8.6732891079805224E-2</v>
      </c>
      <c r="AN142" s="26">
        <f>AN141+AK142*(B142-B141)/(2*PI()*$C$5*AN141*$K$13)</f>
        <v>0.15480456937088916</v>
      </c>
      <c r="AO142" s="87">
        <f t="shared" si="29"/>
        <v>146323.91530803189</v>
      </c>
      <c r="AP142" s="87">
        <f>IF(R142+U142&lt;$C$8,0,32*$L$23/$C$12^2*($K$10*R142+$K$8*U142)+32*$L$24/($C$14^2-$C$13^2)*($K$10*S142+$K$8*V142))</f>
        <v>44998.915308031887</v>
      </c>
      <c r="AQ142" s="66">
        <f>R142*$C$11*$C$9+U142*$C$11*$C$10</f>
        <v>14695380</v>
      </c>
      <c r="AR142" s="66">
        <f>S142*$C$11*$C$9+V142*$C$11*$C$10</f>
        <v>14516300.257500457</v>
      </c>
      <c r="AS142" s="87">
        <f>$C$11*(T142*$C$9+W142*$C$10)</f>
        <v>792179.20583909377</v>
      </c>
      <c r="AT142" s="45">
        <f t="shared" si="22"/>
        <v>15633883.121147126</v>
      </c>
      <c r="AU142" s="75"/>
    </row>
    <row r="143" spans="2:47" ht="15" thickBot="1" x14ac:dyDescent="0.35">
      <c r="B143" s="41">
        <f t="shared" si="30"/>
        <v>2240</v>
      </c>
      <c r="C143" s="8">
        <f t="shared" si="31"/>
        <v>22.400000000000002</v>
      </c>
      <c r="D143" s="73">
        <f t="shared" si="18"/>
        <v>29.960000000000004</v>
      </c>
      <c r="E143" s="29">
        <f t="shared" si="36"/>
        <v>7419.5020296742059</v>
      </c>
      <c r="F143" s="29">
        <f t="shared" si="32"/>
        <v>66.24555383637778</v>
      </c>
      <c r="G143" s="29">
        <f t="shared" si="33"/>
        <v>88.603428256155269</v>
      </c>
      <c r="H143" s="17">
        <f t="shared" si="34"/>
        <v>9923.5839646892618</v>
      </c>
      <c r="I143" s="29">
        <f t="shared" si="23"/>
        <v>2.2250485660981263</v>
      </c>
      <c r="J143" s="29">
        <f t="shared" si="24"/>
        <v>41.694115440740156</v>
      </c>
      <c r="K143" s="32">
        <f>IF((D142+L142+M142-AL142)/($C$21+$C$22)&gt;$C$8,$C$8,(D142+L142+M142-AL142)/($C$21+$C$22))</f>
        <v>1400</v>
      </c>
      <c r="L143" s="97">
        <f t="shared" si="19"/>
        <v>0</v>
      </c>
      <c r="M143" s="96">
        <f t="shared" si="20"/>
        <v>0.7117988640699191</v>
      </c>
      <c r="N143" s="98">
        <f t="shared" si="25"/>
        <v>1.7179150486396422</v>
      </c>
      <c r="O143" s="100">
        <f t="shared" si="21"/>
        <v>4.2266987561397071</v>
      </c>
      <c r="P143" s="104">
        <f t="shared" si="26"/>
        <v>18.168701745106699</v>
      </c>
      <c r="Q143" s="102">
        <f t="shared" si="27"/>
        <v>4.9230819004616573E-2</v>
      </c>
      <c r="R143" s="106">
        <f>IF(K143-H142&lt;0,0,K143-H142)</f>
        <v>0</v>
      </c>
      <c r="S143" s="106">
        <f>K143-V143</f>
        <v>52.78029594265854</v>
      </c>
      <c r="T143" s="106">
        <f>IF(R143&gt;0,$C$6-$C$8,IF($C$6-$C$8-W143&lt;0,0,$C$6-$C$8-W143))</f>
        <v>97.214105529938792</v>
      </c>
      <c r="U143" s="107">
        <f>IF(R143=0,IF(U142+(F143-AL143/$C$23)*$C$21/($C$21+$C$22)&gt;$C$8,$C$8,U142+F143*$C$21/($C$21+$C$22)),E143)</f>
        <v>1400</v>
      </c>
      <c r="V143" s="107">
        <f>IF(R143&gt;0,0,IF(V142+(F143-AL143/$C$23)*$C$21/($C$21+$C$22)&gt;$C$8,$C$8,IF(U143=$C$8,V142+(F143-AL143/$C$23)*$C$21/$C$22,V142+(F143-AL143/$C$23)*$C$21/($C$21+$C$22))))</f>
        <v>1347.2197040573415</v>
      </c>
      <c r="W143" s="203">
        <f>IF(R143&gt;0,0,IF(W142+AL143/$C$23&gt;$F$23,$F$23,W142+AL143/$C$23))</f>
        <v>2.7858944700612089</v>
      </c>
      <c r="X143" s="105" t="str">
        <f>IF(R143=0,"-",FORECAST($C$8,Инклинометрия!$B$2:$B$152,Инклинометрия!$A$2:$A$152))</f>
        <v>-</v>
      </c>
      <c r="Y143" s="105" t="str">
        <f>IF(R143=0,"-",FORECAST($C$8-R143,Инклинометрия!$B$2:$B$152,Инклинометрия!$A$2:$A$152))</f>
        <v>-</v>
      </c>
      <c r="Z143" s="105">
        <f>IF(R143&gt;0,FORECAST($C$8,Инклинометрия!$B$2:$B$152,Инклинометрия!$A$2:$A$152),IF(V143=$C$8,"-",FORECAST($C$8-V143,Инклинометрия!$B$2:$B$152,Инклинометрия!$A$2:$A$152)))</f>
        <v>50.14128114552561</v>
      </c>
      <c r="AA143" s="105">
        <f>IF(S143=0,"-",FORECAST($C$8-(S143+V143),Инклинометрия!$B$2:$B$152,Инклинометрия!$A$2:$A$152))</f>
        <v>0</v>
      </c>
      <c r="AB143" s="105">
        <f>FORECAST($C$8+T143,Инклинометрия!$B$2:$B$152,Инклинометрия!$A$2:$A$152)</f>
        <v>1422.3534002534418</v>
      </c>
      <c r="AC143" s="105">
        <f>IF(R143=0,FORECAST($C$6-T143,Инклинометрия!$B$2:$B$152,Инклинометрия!$A$2:$A$152),FORECAST($C$8,Инклинометрия!$B$2:$B$152,Инклинометрия!$A$2:$A$152))</f>
        <v>1332.6465997465582</v>
      </c>
      <c r="AD143" s="107">
        <f>IF(R143=0,FORECAST($C$8,Инклинометрия!$B$2:$B$152,Инклинометрия!$A$2:$A$152),Y143)</f>
        <v>1330</v>
      </c>
      <c r="AE143" s="107">
        <f>FORECAST($C$8-(R143+U143),Инклинометрия!$B$2:$B$152,Инклинометрия!$A$2:$A$152)</f>
        <v>0</v>
      </c>
      <c r="AF143" s="107">
        <f>IF(V143=0,"-",FORECAST($C$8,Инклинометрия!$B$2:$B$152,Инклинометрия!$A$2:$A$152))</f>
        <v>1330</v>
      </c>
      <c r="AG143" s="107">
        <f>IF(V143=0,"-",FORECAST($C$8-V143,Инклинометрия!$B$2:$B$152,Инклинометрия!$A$2:$A$152))</f>
        <v>50.14128114552561</v>
      </c>
      <c r="AH143" s="107">
        <f>IF(W143=0,"-",FORECAST($C$8+W143,Инклинометрия!$B$2:$B$152,Инклинометрия!$A$2:$A$152))</f>
        <v>1332.6465997465582</v>
      </c>
      <c r="AI143" s="107">
        <f>IF(W143=0,"-",FORECAST($C$8,Инклинометрия!$B$2:$B$152,Инклинометрия!$A$2:$A$152))</f>
        <v>1330</v>
      </c>
      <c r="AK143" s="122">
        <f t="shared" si="35"/>
        <v>-6.9104711407559544E-8</v>
      </c>
      <c r="AL143" s="67">
        <f>AK143*(B143-B142)</f>
        <v>-1.3820942281511908E-6</v>
      </c>
      <c r="AM143" s="23">
        <f t="shared" si="37"/>
        <v>8.6731508985577077E-2</v>
      </c>
      <c r="AN143" s="26">
        <f>AN142+AK143*(B143-B142)/(2*PI()*$C$5*AN142*$K$13)</f>
        <v>0.15480385890372039</v>
      </c>
      <c r="AO143" s="87">
        <f t="shared" si="29"/>
        <v>146238.07081766648</v>
      </c>
      <c r="AP143" s="87">
        <f>IF(R143+U143&lt;$C$8,0,32*$L$23/$C$12^2*($K$10*R143+$K$8*U143)+32*$L$24/($C$14^2-$C$13^2)*($K$10*S143+$K$8*V143))</f>
        <v>44913.070817666485</v>
      </c>
      <c r="AQ143" s="66">
        <f>R143*$C$11*$C$9+U143*$C$11*$C$10</f>
        <v>14695380</v>
      </c>
      <c r="AR143" s="66">
        <f>S143*$C$11*$C$9+V143*$C$11*$C$10</f>
        <v>14555580.830136681</v>
      </c>
      <c r="AS143" s="87">
        <f>$C$11*(T143*$C$9+W143*$C$10)</f>
        <v>792178.9986828512</v>
      </c>
      <c r="AT143" s="45">
        <f t="shared" si="22"/>
        <v>15633797.069500517</v>
      </c>
      <c r="AU143" s="75"/>
    </row>
    <row r="144" spans="2:47" ht="15" thickBot="1" x14ac:dyDescent="0.35">
      <c r="B144" s="41">
        <f t="shared" si="30"/>
        <v>2260</v>
      </c>
      <c r="C144" s="8">
        <f t="shared" si="31"/>
        <v>22.6</v>
      </c>
      <c r="D144" s="73">
        <f t="shared" si="18"/>
        <v>30.227499999999999</v>
      </c>
      <c r="E144" s="29">
        <f t="shared" si="36"/>
        <v>7485.7475835105834</v>
      </c>
      <c r="F144" s="29">
        <f t="shared" si="32"/>
        <v>66.245553836376601</v>
      </c>
      <c r="G144" s="29">
        <f t="shared" si="33"/>
        <v>88.603428256153705</v>
      </c>
      <c r="H144" s="17">
        <f t="shared" si="34"/>
        <v>10012.187392945416</v>
      </c>
      <c r="I144" s="29">
        <f t="shared" si="23"/>
        <v>2.2250485660981263</v>
      </c>
      <c r="J144" s="29">
        <f t="shared" si="24"/>
        <v>41.694115440739786</v>
      </c>
      <c r="K144" s="32">
        <f>IF((D143+L143+M143-AL143)/($C$21+$C$22)&gt;$C$8,$C$8,(D143+L143+M143-AL143)/($C$21+$C$22))</f>
        <v>1400</v>
      </c>
      <c r="L144" s="97">
        <f t="shared" si="19"/>
        <v>0</v>
      </c>
      <c r="M144" s="96">
        <f t="shared" si="20"/>
        <v>0.51179862794680053</v>
      </c>
      <c r="N144" s="98">
        <f t="shared" si="25"/>
        <v>1.7179164307338703</v>
      </c>
      <c r="O144" s="100">
        <f t="shared" si="21"/>
        <v>4.2266987561397071</v>
      </c>
      <c r="P144" s="104">
        <f t="shared" si="26"/>
        <v>18.368701981229815</v>
      </c>
      <c r="Q144" s="102">
        <f t="shared" si="27"/>
        <v>4.9229436910388398E-2</v>
      </c>
      <c r="R144" s="106">
        <f>IF(K144-H143&lt;0,0,K144-H143)</f>
        <v>0</v>
      </c>
      <c r="S144" s="106">
        <f>K144-V144</f>
        <v>37.950163184617395</v>
      </c>
      <c r="T144" s="106">
        <f>IF(R144&gt;0,$C$6-$C$8,IF($C$6-$C$8-W144&lt;0,0,$C$6-$C$8-W144))</f>
        <v>97.214183740473274</v>
      </c>
      <c r="U144" s="107">
        <f>IF(R144=0,IF(U143+(F144-AL144/$C$23)*$C$21/($C$21+$C$22)&gt;$C$8,$C$8,U143+F144*$C$21/($C$21+$C$22)),E144)</f>
        <v>1400</v>
      </c>
      <c r="V144" s="107">
        <f>IF(R144&gt;0,0,IF(V143+(F144-AL144/$C$23)*$C$21/($C$21+$C$22)&gt;$C$8,$C$8,IF(U144=$C$8,V143+(F144-AL144/$C$23)*$C$21/$C$22,V143+(F144-AL144/$C$23)*$C$21/($C$21+$C$22))))</f>
        <v>1362.0498368153826</v>
      </c>
      <c r="W144" s="203">
        <f>IF(R144&gt;0,0,IF(W143+AL144/$C$23&gt;$F$23,$F$23,W143+AL144/$C$23))</f>
        <v>2.785816259526726</v>
      </c>
      <c r="X144" s="105" t="str">
        <f>IF(R144=0,"-",FORECAST($C$8,Инклинометрия!$B$2:$B$152,Инклинометрия!$A$2:$A$152))</f>
        <v>-</v>
      </c>
      <c r="Y144" s="105" t="str">
        <f>IF(R144=0,"-",FORECAST($C$8-R144,Инклинометрия!$B$2:$B$152,Инклинометрия!$A$2:$A$152))</f>
        <v>-</v>
      </c>
      <c r="Z144" s="105">
        <f>IF(R144&gt;0,FORECAST($C$8,Инклинометрия!$B$2:$B$152,Инклинометрия!$A$2:$A$152),IF(V144=$C$8,"-",FORECAST($C$8-V144,Инклинометрия!$B$2:$B$152,Инклинометрия!$A$2:$A$152)))</f>
        <v>36.052655025386521</v>
      </c>
      <c r="AA144" s="105">
        <f>IF(S144=0,"-",FORECAST($C$8-(S144+V144),Инклинометрия!$B$2:$B$152,Инклинометрия!$A$2:$A$152))</f>
        <v>0</v>
      </c>
      <c r="AB144" s="105">
        <f>FORECAST($C$8+T144,Инклинометрия!$B$2:$B$152,Инклинометрия!$A$2:$A$152)</f>
        <v>1422.3534745534496</v>
      </c>
      <c r="AC144" s="105">
        <f>IF(R144=0,FORECAST($C$6-T144,Инклинометрия!$B$2:$B$152,Инклинометрия!$A$2:$A$152),FORECAST($C$8,Инклинометрия!$B$2:$B$152,Инклинометрия!$A$2:$A$152))</f>
        <v>1332.6465254465502</v>
      </c>
      <c r="AD144" s="107">
        <f>IF(R144=0,FORECAST($C$8,Инклинометрия!$B$2:$B$152,Инклинометрия!$A$2:$A$152),Y144)</f>
        <v>1330</v>
      </c>
      <c r="AE144" s="107">
        <f>FORECAST($C$8-(R144+U144),Инклинометрия!$B$2:$B$152,Инклинометрия!$A$2:$A$152)</f>
        <v>0</v>
      </c>
      <c r="AF144" s="107">
        <f>IF(V144=0,"-",FORECAST($C$8,Инклинометрия!$B$2:$B$152,Инклинометрия!$A$2:$A$152))</f>
        <v>1330</v>
      </c>
      <c r="AG144" s="107">
        <f>IF(V144=0,"-",FORECAST($C$8-V144,Инклинометрия!$B$2:$B$152,Инклинометрия!$A$2:$A$152))</f>
        <v>36.052655025386521</v>
      </c>
      <c r="AH144" s="107">
        <f>IF(W144=0,"-",FORECAST($C$8+W144,Инклинометрия!$B$2:$B$152,Инклинометрия!$A$2:$A$152))</f>
        <v>1332.6465254465502</v>
      </c>
      <c r="AI144" s="107">
        <f>IF(W144=0,"-",FORECAST($C$8,Инклинометрия!$B$2:$B$152,Инклинометрия!$A$2:$A$152))</f>
        <v>1330</v>
      </c>
      <c r="AK144" s="122">
        <f t="shared" si="35"/>
        <v>-6.9104711409055338E-8</v>
      </c>
      <c r="AL144" s="67">
        <f>AK144*(B144-B143)</f>
        <v>-1.3820942281811068E-6</v>
      </c>
      <c r="AM144" s="23">
        <f t="shared" si="37"/>
        <v>8.6730126891348902E-2</v>
      </c>
      <c r="AN144" s="26">
        <f>AN143+AK144*(B144-B143)/(2*PI()*$C$5*AN143*$K$13)</f>
        <v>0.15480314843329093</v>
      </c>
      <c r="AO144" s="87">
        <f t="shared" si="29"/>
        <v>146152.22632730109</v>
      </c>
      <c r="AP144" s="87">
        <f>IF(R144+U144&lt;$C$8,0,32*$L$23/$C$12^2*($K$10*R144+$K$8*U144)+32*$L$24/($C$14^2-$C$13^2)*($K$10*S144+$K$8*V144))</f>
        <v>44827.226327301083</v>
      </c>
      <c r="AQ144" s="66">
        <f>R144*$C$11*$C$9+U144*$C$11*$C$10</f>
        <v>14695380</v>
      </c>
      <c r="AR144" s="66">
        <f>S144*$C$11*$C$9+V144*$C$11*$C$10</f>
        <v>14594861.402772905</v>
      </c>
      <c r="AS144" s="87">
        <f>$C$11*(T144*$C$9+W144*$C$10)</f>
        <v>792178.79152660852</v>
      </c>
      <c r="AT144" s="45">
        <f t="shared" si="22"/>
        <v>15633711.01785391</v>
      </c>
      <c r="AU144" s="75"/>
    </row>
    <row r="145" spans="2:47" ht="15" thickBot="1" x14ac:dyDescent="0.35">
      <c r="B145" s="41">
        <f t="shared" si="30"/>
        <v>2280</v>
      </c>
      <c r="C145" s="8">
        <f t="shared" si="31"/>
        <v>22.8</v>
      </c>
      <c r="D145" s="73">
        <f t="shared" si="18"/>
        <v>30.495000000000001</v>
      </c>
      <c r="E145" s="29">
        <f t="shared" si="36"/>
        <v>7551.9931373469599</v>
      </c>
      <c r="F145" s="29">
        <f t="shared" si="32"/>
        <v>66.245553836376601</v>
      </c>
      <c r="G145" s="29">
        <f t="shared" si="33"/>
        <v>88.603428256153705</v>
      </c>
      <c r="H145" s="17">
        <f t="shared" si="34"/>
        <v>10100.79082120157</v>
      </c>
      <c r="I145" s="29">
        <f t="shared" si="23"/>
        <v>2.2250485660981263</v>
      </c>
      <c r="J145" s="29">
        <f t="shared" si="24"/>
        <v>41.694115440739786</v>
      </c>
      <c r="K145" s="32">
        <f>IF((D144+L144+M144-AL144)/($C$21+$C$22)&gt;$C$8,$C$8,(D144+L144+M144-AL144)/($C$21+$C$22))</f>
        <v>1400</v>
      </c>
      <c r="L145" s="97">
        <f t="shared" si="19"/>
        <v>0</v>
      </c>
      <c r="M145" s="96">
        <f t="shared" si="20"/>
        <v>0.31179839182368202</v>
      </c>
      <c r="N145" s="98">
        <f t="shared" si="25"/>
        <v>1.7179178128280983</v>
      </c>
      <c r="O145" s="100">
        <f t="shared" si="21"/>
        <v>4.2266987561397071</v>
      </c>
      <c r="P145" s="104">
        <f t="shared" si="26"/>
        <v>18.568702217352932</v>
      </c>
      <c r="Q145" s="102">
        <f t="shared" si="27"/>
        <v>4.9228054816160237E-2</v>
      </c>
      <c r="R145" s="106">
        <f>IF(K145-H144&lt;0,0,K145-H144)</f>
        <v>0</v>
      </c>
      <c r="S145" s="106">
        <f>K145-V145</f>
        <v>23.12003042657625</v>
      </c>
      <c r="T145" s="106">
        <f>IF(R145&gt;0,$C$6-$C$8,IF($C$6-$C$8-W145&lt;0,0,$C$6-$C$8-W145))</f>
        <v>97.214261951007757</v>
      </c>
      <c r="U145" s="107">
        <f>IF(R145=0,IF(U144+(F145-AL145/$C$23)*$C$21/($C$21+$C$22)&gt;$C$8,$C$8,U144+F145*$C$21/($C$21+$C$22)),E145)</f>
        <v>1400</v>
      </c>
      <c r="V145" s="107">
        <f>IF(R145&gt;0,0,IF(V144+(F145-AL145/$C$23)*$C$21/($C$21+$C$22)&gt;$C$8,$C$8,IF(U145=$C$8,V144+(F145-AL145/$C$23)*$C$21/$C$22,V144+(F145-AL145/$C$23)*$C$21/($C$21+$C$22))))</f>
        <v>1376.8799695734238</v>
      </c>
      <c r="W145" s="203">
        <f>IF(R145&gt;0,0,IF(W144+AL145/$C$23&gt;$F$23,$F$23,W144+AL145/$C$23))</f>
        <v>2.7857380489922443</v>
      </c>
      <c r="X145" s="105" t="str">
        <f>IF(R145=0,"-",FORECAST($C$8,Инклинометрия!$B$2:$B$152,Инклинометрия!$A$2:$A$152))</f>
        <v>-</v>
      </c>
      <c r="Y145" s="105" t="str">
        <f>IF(R145=0,"-",FORECAST($C$8-R145,Инклинометрия!$B$2:$B$152,Инклинометрия!$A$2:$A$152))</f>
        <v>-</v>
      </c>
      <c r="Z145" s="105">
        <f>IF(R145&gt;0,FORECAST($C$8,Инклинометрия!$B$2:$B$152,Инклинометрия!$A$2:$A$152),IF(V145=$C$8,"-",FORECAST($C$8-V145,Инклинометрия!$B$2:$B$152,Инклинометрия!$A$2:$A$152)))</f>
        <v>21.964028905247435</v>
      </c>
      <c r="AA145" s="105">
        <f>IF(S145=0,"-",FORECAST($C$8-(S145+V145),Инклинометрия!$B$2:$B$152,Инклинометрия!$A$2:$A$152))</f>
        <v>0</v>
      </c>
      <c r="AB145" s="105">
        <f>FORECAST($C$8+T145,Инклинометрия!$B$2:$B$152,Инклинометрия!$A$2:$A$152)</f>
        <v>1422.3535488534574</v>
      </c>
      <c r="AC145" s="105">
        <f>IF(R145=0,FORECAST($C$6-T145,Инклинометрия!$B$2:$B$152,Инклинометрия!$A$2:$A$152),FORECAST($C$8,Инклинометрия!$B$2:$B$152,Инклинометрия!$A$2:$A$152))</f>
        <v>1332.6464511465426</v>
      </c>
      <c r="AD145" s="107">
        <f>IF(R145=0,FORECAST($C$8,Инклинометрия!$B$2:$B$152,Инклинометрия!$A$2:$A$152),Y145)</f>
        <v>1330</v>
      </c>
      <c r="AE145" s="107">
        <f>FORECAST($C$8-(R145+U145),Инклинометрия!$B$2:$B$152,Инклинометрия!$A$2:$A$152)</f>
        <v>0</v>
      </c>
      <c r="AF145" s="107">
        <f>IF(V145=0,"-",FORECAST($C$8,Инклинометрия!$B$2:$B$152,Инклинометрия!$A$2:$A$152))</f>
        <v>1330</v>
      </c>
      <c r="AG145" s="107">
        <f>IF(V145=0,"-",FORECAST($C$8-V145,Инклинометрия!$B$2:$B$152,Инклинометрия!$A$2:$A$152))</f>
        <v>21.964028905247435</v>
      </c>
      <c r="AH145" s="107">
        <f>IF(W145=0,"-",FORECAST($C$8+W145,Инклинометрия!$B$2:$B$152,Инклинометрия!$A$2:$A$152))</f>
        <v>1332.6464511465426</v>
      </c>
      <c r="AI145" s="107">
        <f>IF(W145=0,"-",FORECAST($C$8,Инклинометрия!$B$2:$B$152,Инклинометрия!$A$2:$A$152))</f>
        <v>1330</v>
      </c>
      <c r="AK145" s="122">
        <f t="shared" si="35"/>
        <v>-6.9104711407559531E-8</v>
      </c>
      <c r="AL145" s="67">
        <f>AK145*(B145-B144)</f>
        <v>-1.3820942281511906E-6</v>
      </c>
      <c r="AM145" s="23">
        <f t="shared" si="37"/>
        <v>8.6728744797120755E-2</v>
      </c>
      <c r="AN145" s="26">
        <f>AN144+AK145*(B145-B144)/(2*PI()*$C$5*AN144*$K$13)</f>
        <v>0.15480243795960077</v>
      </c>
      <c r="AO145" s="87">
        <f t="shared" si="29"/>
        <v>146066.38183693567</v>
      </c>
      <c r="AP145" s="87">
        <f>IF(R145+U145&lt;$C$8,0,32*$L$23/$C$12^2*($K$10*R145+$K$8*U145)+32*$L$24/($C$14^2-$C$13^2)*($K$10*S145+$K$8*V145))</f>
        <v>44741.381836935681</v>
      </c>
      <c r="AQ145" s="66">
        <f>R145*$C$11*$C$9+U145*$C$11*$C$10</f>
        <v>14695380</v>
      </c>
      <c r="AR145" s="66">
        <f>S145*$C$11*$C$9+V145*$C$11*$C$10</f>
        <v>14634141.975409128</v>
      </c>
      <c r="AS145" s="87">
        <f>$C$11*(T145*$C$9+W145*$C$10)</f>
        <v>792178.58437036572</v>
      </c>
      <c r="AT145" s="45">
        <f t="shared" si="22"/>
        <v>15633624.966207301</v>
      </c>
      <c r="AU145" s="75"/>
    </row>
    <row r="146" spans="2:47" ht="15" thickBot="1" x14ac:dyDescent="0.35">
      <c r="B146" s="41">
        <f t="shared" si="30"/>
        <v>2300</v>
      </c>
      <c r="C146" s="8">
        <f t="shared" si="31"/>
        <v>23</v>
      </c>
      <c r="D146" s="73">
        <f t="shared" si="18"/>
        <v>30.762499999999999</v>
      </c>
      <c r="E146" s="29">
        <f t="shared" si="36"/>
        <v>7618.2386911833364</v>
      </c>
      <c r="F146" s="29">
        <f t="shared" si="32"/>
        <v>66.245553836376601</v>
      </c>
      <c r="G146" s="29">
        <f t="shared" si="33"/>
        <v>88.603428256153705</v>
      </c>
      <c r="H146" s="17">
        <f t="shared" si="34"/>
        <v>10189.394249457724</v>
      </c>
      <c r="I146" s="29">
        <f t="shared" si="23"/>
        <v>2.2250485660981263</v>
      </c>
      <c r="J146" s="29">
        <f t="shared" si="24"/>
        <v>41.694115440739786</v>
      </c>
      <c r="K146" s="32">
        <f>IF((D145+L145+M145-AL145)/($C$21+$C$22)&gt;$C$8,$C$8,(D145+L145+M145-AL145)/($C$21+$C$22))</f>
        <v>1400</v>
      </c>
      <c r="L146" s="97">
        <f t="shared" si="19"/>
        <v>0</v>
      </c>
      <c r="M146" s="96">
        <f t="shared" si="20"/>
        <v>0.11179815570056346</v>
      </c>
      <c r="N146" s="98">
        <f t="shared" si="25"/>
        <v>1.7179191949223265</v>
      </c>
      <c r="O146" s="100">
        <f t="shared" si="21"/>
        <v>4.2266987561397071</v>
      </c>
      <c r="P146" s="104">
        <f t="shared" si="26"/>
        <v>18.768702453476052</v>
      </c>
      <c r="Q146" s="102">
        <f t="shared" si="27"/>
        <v>4.9226672721932062E-2</v>
      </c>
      <c r="R146" s="106">
        <f>IF(K146-H145&lt;0,0,K146-H145)</f>
        <v>0</v>
      </c>
      <c r="S146" s="106">
        <f>K146-V146</f>
        <v>8.2898976685351045</v>
      </c>
      <c r="T146" s="106">
        <f>IF(R146&gt;0,$C$6-$C$8,IF($C$6-$C$8-W146&lt;0,0,$C$6-$C$8-W146))</f>
        <v>97.214340161542239</v>
      </c>
      <c r="U146" s="107">
        <f>IF(R146=0,IF(U145+(F146-AL146/$C$23)*$C$21/($C$21+$C$22)&gt;$C$8,$C$8,U145+F146*$C$21/($C$21+$C$22)),E146)</f>
        <v>1400</v>
      </c>
      <c r="V146" s="107">
        <f>IF(R146&gt;0,0,IF(V145+(F146-AL146/$C$23)*$C$21/($C$21+$C$22)&gt;$C$8,$C$8,IF(U146=$C$8,V145+(F146-AL146/$C$23)*$C$21/$C$22,V145+(F146-AL146/$C$23)*$C$21/($C$21+$C$22))))</f>
        <v>1391.7101023314649</v>
      </c>
      <c r="W146" s="203">
        <f>IF(R146&gt;0,0,IF(W145+AL146/$C$23&gt;$F$23,$F$23,W145+AL146/$C$23))</f>
        <v>2.7856598384577613</v>
      </c>
      <c r="X146" s="105" t="str">
        <f>IF(R146=0,"-",FORECAST($C$8,Инклинометрия!$B$2:$B$152,Инклинометрия!$A$2:$A$152))</f>
        <v>-</v>
      </c>
      <c r="Y146" s="105" t="str">
        <f>IF(R146=0,"-",FORECAST($C$8-R146,Инклинометрия!$B$2:$B$152,Инклинометрия!$A$2:$A$152))</f>
        <v>-</v>
      </c>
      <c r="Z146" s="105">
        <f>IF(R146&gt;0,FORECAST($C$8,Инклинометрия!$B$2:$B$152,Инклинометрия!$A$2:$A$152),IF(V146=$C$8,"-",FORECAST($C$8-V146,Инклинометрия!$B$2:$B$152,Инклинометрия!$A$2:$A$152)))</f>
        <v>7.8754027851083492</v>
      </c>
      <c r="AA146" s="105">
        <f>IF(S146=0,"-",FORECAST($C$8-(S146+V146),Инклинометрия!$B$2:$B$152,Инклинометрия!$A$2:$A$152))</f>
        <v>0</v>
      </c>
      <c r="AB146" s="105">
        <f>FORECAST($C$8+T146,Инклинометрия!$B$2:$B$152,Инклинометрия!$A$2:$A$152)</f>
        <v>1422.3536231534649</v>
      </c>
      <c r="AC146" s="105">
        <f>IF(R146=0,FORECAST($C$6-T146,Инклинометрия!$B$2:$B$152,Инклинометрия!$A$2:$A$152),FORECAST($C$8,Инклинометрия!$B$2:$B$152,Инклинометрия!$A$2:$A$152))</f>
        <v>1332.6463768465348</v>
      </c>
      <c r="AD146" s="107">
        <f>IF(R146=0,FORECAST($C$8,Инклинометрия!$B$2:$B$152,Инклинометрия!$A$2:$A$152),Y146)</f>
        <v>1330</v>
      </c>
      <c r="AE146" s="107">
        <f>FORECAST($C$8-(R146+U146),Инклинометрия!$B$2:$B$152,Инклинометрия!$A$2:$A$152)</f>
        <v>0</v>
      </c>
      <c r="AF146" s="107">
        <f>IF(V146=0,"-",FORECAST($C$8,Инклинометрия!$B$2:$B$152,Инклинометрия!$A$2:$A$152))</f>
        <v>1330</v>
      </c>
      <c r="AG146" s="107">
        <f>IF(V146=0,"-",FORECAST($C$8-V146,Инклинометрия!$B$2:$B$152,Инклинометрия!$A$2:$A$152))</f>
        <v>7.8754027851083492</v>
      </c>
      <c r="AH146" s="107">
        <f>IF(W146=0,"-",FORECAST($C$8+W146,Инклинометрия!$B$2:$B$152,Инклинометрия!$A$2:$A$152))</f>
        <v>1332.6463768465348</v>
      </c>
      <c r="AI146" s="107">
        <f>IF(W146=0,"-",FORECAST($C$8,Инклинометрия!$B$2:$B$152,Инклинометрия!$A$2:$A$152))</f>
        <v>1330</v>
      </c>
      <c r="AK146" s="122">
        <f t="shared" si="35"/>
        <v>-6.9104711409055338E-8</v>
      </c>
      <c r="AL146" s="67">
        <f>AK146*(B146-B145)</f>
        <v>-1.3820942281811068E-6</v>
      </c>
      <c r="AM146" s="23">
        <f t="shared" si="37"/>
        <v>8.672736270289258E-2</v>
      </c>
      <c r="AN146" s="26">
        <f>AN145+AK146*(B146-B145)/(2*PI()*$C$5*AN145*$K$13)</f>
        <v>0.15480172748264986</v>
      </c>
      <c r="AO146" s="87">
        <f t="shared" si="29"/>
        <v>145980.53734657029</v>
      </c>
      <c r="AP146" s="87">
        <f>IF(R146+U146&lt;$C$8,0,32*$L$23/$C$12^2*($K$10*R146+$K$8*U146)+32*$L$24/($C$14^2-$C$13^2)*($K$10*S146+$K$8*V146))</f>
        <v>44655.53734657028</v>
      </c>
      <c r="AQ146" s="66">
        <f>R146*$C$11*$C$9+U146*$C$11*$C$10</f>
        <v>14695380</v>
      </c>
      <c r="AR146" s="66">
        <f>S146*$C$11*$C$9+V146*$C$11*$C$10</f>
        <v>14673422.548045352</v>
      </c>
      <c r="AS146" s="87">
        <f>$C$11*(T146*$C$9+W146*$C$10)</f>
        <v>792178.37721412315</v>
      </c>
      <c r="AT146" s="45">
        <f t="shared" si="22"/>
        <v>15633538.914560692</v>
      </c>
      <c r="AU146" s="75"/>
    </row>
    <row r="147" spans="2:47" ht="15" thickBot="1" x14ac:dyDescent="0.35">
      <c r="B147" s="41">
        <f t="shared" si="30"/>
        <v>2320</v>
      </c>
      <c r="C147" s="8">
        <f t="shared" si="31"/>
        <v>23.2</v>
      </c>
      <c r="D147" s="73">
        <f t="shared" si="18"/>
        <v>31.03</v>
      </c>
      <c r="E147" s="29">
        <f t="shared" si="36"/>
        <v>7684.4842450197129</v>
      </c>
      <c r="F147" s="29">
        <f t="shared" si="32"/>
        <v>66.245553836376601</v>
      </c>
      <c r="G147" s="29">
        <f t="shared" si="33"/>
        <v>88.603428256153705</v>
      </c>
      <c r="H147" s="17">
        <f t="shared" si="34"/>
        <v>10277.997677713878</v>
      </c>
      <c r="I147" s="29">
        <f t="shared" si="23"/>
        <v>2.2250485660981263</v>
      </c>
      <c r="J147" s="29">
        <f t="shared" si="24"/>
        <v>41.694115440739786</v>
      </c>
      <c r="K147" s="32">
        <f>IF((D146+L146+M146-AL146)/($C$21+$C$22)&gt;$C$8,$C$8,(D146+L146+M146-AL146)/($C$21+$C$22))</f>
        <v>1400</v>
      </c>
      <c r="L147" s="97">
        <f t="shared" si="19"/>
        <v>0</v>
      </c>
      <c r="M147" s="96">
        <f t="shared" si="20"/>
        <v>0</v>
      </c>
      <c r="N147" s="98">
        <f t="shared" si="25"/>
        <v>1.7179205770165547</v>
      </c>
      <c r="O147" s="100">
        <f t="shared" si="21"/>
        <v>4.2266987561397071</v>
      </c>
      <c r="P147" s="104">
        <f t="shared" si="26"/>
        <v>18.880500609176615</v>
      </c>
      <c r="Q147" s="102">
        <f t="shared" si="27"/>
        <v>4.922529062770388E-2</v>
      </c>
      <c r="R147" s="106">
        <f>IF(K147-H146&lt;0,0,K147-H146)</f>
        <v>0</v>
      </c>
      <c r="S147" s="106">
        <f>K147-V147</f>
        <v>0</v>
      </c>
      <c r="T147" s="106">
        <f>IF(R147&gt;0,$C$6-$C$8,IF($C$6-$C$8-W147&lt;0,0,$C$6-$C$8-W147))</f>
        <v>97.214418372076722</v>
      </c>
      <c r="U147" s="107">
        <f>IF(R147=0,IF(U146+(F147-AL147/$C$23)*$C$21/($C$21+$C$22)&gt;$C$8,$C$8,U146+F147*$C$21/($C$21+$C$22)),E147)</f>
        <v>1400</v>
      </c>
      <c r="V147" s="107">
        <f>IF(R147&gt;0,0,IF(V146+(F147-AL147/$C$23)*$C$21/($C$21+$C$22)&gt;$C$8,$C$8,IF(U147=$C$8,V146+(F147-AL147/$C$23)*$C$21/$C$22,V146+(F147-AL147/$C$23)*$C$21/($C$21+$C$22))))</f>
        <v>1400</v>
      </c>
      <c r="W147" s="203">
        <f>IF(R147&gt;0,0,IF(W146+AL147/$C$23&gt;$F$23,$F$23,W146+AL147/$C$23))</f>
        <v>2.7855816279232783</v>
      </c>
      <c r="X147" s="105" t="str">
        <f>IF(R147=0,"-",FORECAST($C$8,Инклинометрия!$B$2:$B$152,Инклинометрия!$A$2:$A$152))</f>
        <v>-</v>
      </c>
      <c r="Y147" s="105" t="str">
        <f>IF(R147=0,"-",FORECAST($C$8-R147,Инклинометрия!$B$2:$B$152,Инклинометрия!$A$2:$A$152))</f>
        <v>-</v>
      </c>
      <c r="Z147" s="105" t="str">
        <f>IF(R147&gt;0,FORECAST($C$8,Инклинометрия!$B$2:$B$152,Инклинометрия!$A$2:$A$152),IF(V147=$C$8,"-",FORECAST($C$8-V147,Инклинометрия!$B$2:$B$152,Инклинометрия!$A$2:$A$152)))</f>
        <v>-</v>
      </c>
      <c r="AA147" s="105" t="str">
        <f>IF(S147=0,"-",FORECAST($C$8-(S147+V147),Инклинометрия!$B$2:$B$152,Инклинометрия!$A$2:$A$152))</f>
        <v>-</v>
      </c>
      <c r="AB147" s="105">
        <f>FORECAST($C$8+T147,Инклинометрия!$B$2:$B$152,Инклинометрия!$A$2:$A$152)</f>
        <v>1422.3536974534729</v>
      </c>
      <c r="AC147" s="105">
        <f>IF(R147=0,FORECAST($C$6-T147,Инклинометрия!$B$2:$B$152,Инклинометрия!$A$2:$A$152),FORECAST($C$8,Инклинометрия!$B$2:$B$152,Инклинометрия!$A$2:$A$152))</f>
        <v>1332.6463025465271</v>
      </c>
      <c r="AD147" s="107">
        <f>IF(R147=0,FORECAST($C$8,Инклинометрия!$B$2:$B$152,Инклинометрия!$A$2:$A$152),Y147)</f>
        <v>1330</v>
      </c>
      <c r="AE147" s="107">
        <f>FORECAST($C$8-(R147+U147),Инклинометрия!$B$2:$B$152,Инклинометрия!$A$2:$A$152)</f>
        <v>0</v>
      </c>
      <c r="AF147" s="107">
        <f>IF(V147=0,"-",FORECAST($C$8,Инклинометрия!$B$2:$B$152,Инклинометрия!$A$2:$A$152))</f>
        <v>1330</v>
      </c>
      <c r="AG147" s="107">
        <f>IF(V147=0,"-",FORECAST($C$8-V147,Инклинометрия!$B$2:$B$152,Инклинометрия!$A$2:$A$152))</f>
        <v>0</v>
      </c>
      <c r="AH147" s="107">
        <f>IF(W147=0,"-",FORECAST($C$8+W147,Инклинометрия!$B$2:$B$152,Инклинометрия!$A$2:$A$152))</f>
        <v>1332.6463025465271</v>
      </c>
      <c r="AI147" s="107">
        <f>IF(W147=0,"-",FORECAST($C$8,Инклинометрия!$B$2:$B$152,Инклинометрия!$A$2:$A$152))</f>
        <v>1330</v>
      </c>
      <c r="AK147" s="122">
        <f t="shared" si="35"/>
        <v>-6.9104711409055338E-8</v>
      </c>
      <c r="AL147" s="67">
        <f>AK147*(B147-B146)</f>
        <v>-1.3820942281811068E-6</v>
      </c>
      <c r="AM147" s="23">
        <f t="shared" si="37"/>
        <v>8.6725980608664405E-2</v>
      </c>
      <c r="AN147" s="26">
        <f>AN146+AK147*(B147-B146)/(2*PI()*$C$5*AN146*$K$13)</f>
        <v>0.15480101700243815</v>
      </c>
      <c r="AO147" s="87">
        <f t="shared" si="29"/>
        <v>145932.55112472404</v>
      </c>
      <c r="AP147" s="87">
        <f>IF(R147+U147&lt;$C$8,0,32*$L$23/$C$12^2*($K$10*R147+$K$8*U147)+32*$L$24/($C$14^2-$C$13^2)*($K$10*S147+$K$8*V147))</f>
        <v>44607.551124724028</v>
      </c>
      <c r="AQ147" s="66">
        <f>R147*$C$11*$C$9+U147*$C$11*$C$10</f>
        <v>14695380</v>
      </c>
      <c r="AR147" s="66">
        <f>S147*$C$11*$C$9+V147*$C$11*$C$10</f>
        <v>14695380</v>
      </c>
      <c r="AS147" s="87">
        <f>$C$11*(T147*$C$9+W147*$C$10)</f>
        <v>792178.17005788046</v>
      </c>
      <c r="AT147" s="45">
        <f t="shared" si="22"/>
        <v>15633490.721182603</v>
      </c>
      <c r="AU147" s="75"/>
    </row>
    <row r="148" spans="2:47" ht="15" thickBot="1" x14ac:dyDescent="0.35">
      <c r="B148" s="41">
        <f t="shared" si="30"/>
        <v>2340</v>
      </c>
      <c r="C148" s="8">
        <f t="shared" si="31"/>
        <v>23.400000000000002</v>
      </c>
      <c r="D148" s="73">
        <f t="shared" si="18"/>
        <v>31.297500000000003</v>
      </c>
      <c r="E148" s="29">
        <f t="shared" si="36"/>
        <v>7750.7297988560904</v>
      </c>
      <c r="F148" s="29">
        <f t="shared" si="32"/>
        <v>66.24555383637778</v>
      </c>
      <c r="G148" s="29">
        <f t="shared" si="33"/>
        <v>88.603428256155269</v>
      </c>
      <c r="H148" s="17">
        <f t="shared" si="34"/>
        <v>10366.601105970034</v>
      </c>
      <c r="I148" s="29">
        <f t="shared" si="23"/>
        <v>2.2250485660981263</v>
      </c>
      <c r="J148" s="29">
        <f t="shared" si="24"/>
        <v>41.694115440740156</v>
      </c>
      <c r="K148" s="32">
        <f>IF((D147+L147+M147-AL147)/($C$21+$C$22)&gt;$C$8,$C$8,(D147+L147+M147-AL147)/($C$21+$C$22))</f>
        <v>1400</v>
      </c>
      <c r="L148" s="97">
        <f t="shared" si="19"/>
        <v>0</v>
      </c>
      <c r="M148" s="96">
        <f t="shared" si="20"/>
        <v>0</v>
      </c>
      <c r="N148" s="98">
        <f t="shared" si="25"/>
        <v>1.7179213510608911</v>
      </c>
      <c r="O148" s="100">
        <f t="shared" si="21"/>
        <v>4.2266987561397071</v>
      </c>
      <c r="P148" s="104">
        <f t="shared" si="26"/>
        <v>18.880500609176615</v>
      </c>
      <c r="Q148" s="102">
        <f t="shared" si="27"/>
        <v>4.922451658336751E-2</v>
      </c>
      <c r="R148" s="106">
        <f>IF(K148-H147&lt;0,0,K148-H147)</f>
        <v>0</v>
      </c>
      <c r="S148" s="106">
        <f>K148-V148</f>
        <v>0</v>
      </c>
      <c r="T148" s="106">
        <f>IF(R148&gt;0,$C$6-$C$8,IF($C$6-$C$8-W148&lt;0,0,$C$6-$C$8-W148))</f>
        <v>97.214462174025982</v>
      </c>
      <c r="U148" s="107">
        <f>IF(R148=0,IF(U147+(F148-AL148/$C$23)*$C$21/($C$21+$C$22)&gt;$C$8,$C$8,U147+F148*$C$21/($C$21+$C$22)),E148)</f>
        <v>1400</v>
      </c>
      <c r="V148" s="107">
        <f>IF(R148&gt;0,0,IF(V147+(F148-AL148/$C$23)*$C$21/($C$21+$C$22)&gt;$C$8,$C$8,IF(U148=$C$8,V147+(F148-AL148/$C$23)*$C$21/$C$22,V147+(F148-AL148/$C$23)*$C$21/($C$21+$C$22))))</f>
        <v>1400</v>
      </c>
      <c r="W148" s="203">
        <f>IF(R148&gt;0,0,IF(W147+AL148/$C$23&gt;$F$23,$F$23,W147+AL148/$C$23))</f>
        <v>2.7855378259740138</v>
      </c>
      <c r="X148" s="105" t="str">
        <f>IF(R148=0,"-",FORECAST($C$8,Инклинометрия!$B$2:$B$152,Инклинометрия!$A$2:$A$152))</f>
        <v>-</v>
      </c>
      <c r="Y148" s="105" t="str">
        <f>IF(R148=0,"-",FORECAST($C$8-R148,Инклинометрия!$B$2:$B$152,Инклинометрия!$A$2:$A$152))</f>
        <v>-</v>
      </c>
      <c r="Z148" s="105" t="str">
        <f>IF(R148&gt;0,FORECAST($C$8,Инклинометрия!$B$2:$B$152,Инклинометрия!$A$2:$A$152),IF(V148=$C$8,"-",FORECAST($C$8-V148,Инклинометрия!$B$2:$B$152,Инклинометрия!$A$2:$A$152)))</f>
        <v>-</v>
      </c>
      <c r="AA148" s="105" t="str">
        <f>IF(S148=0,"-",FORECAST($C$8-(S148+V148),Инклинометрия!$B$2:$B$152,Инклинометрия!$A$2:$A$152))</f>
        <v>-</v>
      </c>
      <c r="AB148" s="105">
        <f>FORECAST($C$8+T148,Инклинометрия!$B$2:$B$152,Инклинометрия!$A$2:$A$152)</f>
        <v>1422.3537390653246</v>
      </c>
      <c r="AC148" s="105">
        <f>IF(R148=0,FORECAST($C$6-T148,Инклинометрия!$B$2:$B$152,Инклинометрия!$A$2:$A$152),FORECAST($C$8,Инклинометрия!$B$2:$B$152,Инклинометрия!$A$2:$A$152))</f>
        <v>1332.6462609346752</v>
      </c>
      <c r="AD148" s="107">
        <f>IF(R148=0,FORECAST($C$8,Инклинометрия!$B$2:$B$152,Инклинометрия!$A$2:$A$152),Y148)</f>
        <v>1330</v>
      </c>
      <c r="AE148" s="107">
        <f>FORECAST($C$8-(R148+U148),Инклинометрия!$B$2:$B$152,Инклинометрия!$A$2:$A$152)</f>
        <v>0</v>
      </c>
      <c r="AF148" s="107">
        <f>IF(V148=0,"-",FORECAST($C$8,Инклинометрия!$B$2:$B$152,Инклинометрия!$A$2:$A$152))</f>
        <v>1330</v>
      </c>
      <c r="AG148" s="107">
        <f>IF(V148=0,"-",FORECAST($C$8-V148,Инклинометрия!$B$2:$B$152,Инклинометрия!$A$2:$A$152))</f>
        <v>0</v>
      </c>
      <c r="AH148" s="107">
        <f>IF(W148=0,"-",FORECAST($C$8+W148,Инклинометрия!$B$2:$B$152,Инклинометрия!$A$2:$A$152))</f>
        <v>1332.6462609346752</v>
      </c>
      <c r="AI148" s="107">
        <f>IF(W148=0,"-",FORECAST($C$8,Инклинометрия!$B$2:$B$152,Инклинометрия!$A$2:$A$152))</f>
        <v>1330</v>
      </c>
      <c r="AK148" s="122">
        <f t="shared" si="35"/>
        <v>-3.8702216818761867E-8</v>
      </c>
      <c r="AL148" s="67">
        <f>AK148*(B148-B147)</f>
        <v>-7.7404433637523731E-7</v>
      </c>
      <c r="AM148" s="23">
        <f t="shared" si="37"/>
        <v>8.6725206564328028E-2</v>
      </c>
      <c r="AN148" s="26">
        <f>AN147+AK148*(B148-B147)/(2*PI()*$C$5*AN147*$K$13)</f>
        <v>0.15480061909490275</v>
      </c>
      <c r="AO148" s="87">
        <f t="shared" si="29"/>
        <v>145932.55112472404</v>
      </c>
      <c r="AP148" s="87">
        <f>IF(R148+U148&lt;$C$8,0,32*$L$23/$C$12^2*($K$10*R148+$K$8*U148)+32*$L$24/($C$14^2-$C$13^2)*($K$10*S148+$K$8*V148))</f>
        <v>44607.551124724028</v>
      </c>
      <c r="AQ148" s="66">
        <f>R148*$C$11*$C$9+U148*$C$11*$C$10</f>
        <v>14695380</v>
      </c>
      <c r="AR148" s="66">
        <f>S148*$C$11*$C$9+V148*$C$11*$C$10</f>
        <v>14695380</v>
      </c>
      <c r="AS148" s="87">
        <f>$C$11*(T148*$C$9+W148*$C$10)</f>
        <v>792178.05403965735</v>
      </c>
      <c r="AT148" s="45">
        <f t="shared" si="22"/>
        <v>15633490.605164381</v>
      </c>
      <c r="AU148" s="75"/>
    </row>
    <row r="149" spans="2:47" ht="15" thickBot="1" x14ac:dyDescent="0.35">
      <c r="B149" s="41">
        <f t="shared" si="30"/>
        <v>2360</v>
      </c>
      <c r="C149" s="8">
        <f t="shared" si="31"/>
        <v>23.6</v>
      </c>
      <c r="D149" s="73">
        <f t="shared" si="18"/>
        <v>31.565000000000001</v>
      </c>
      <c r="E149" s="29">
        <f t="shared" si="36"/>
        <v>7816.9753526924669</v>
      </c>
      <c r="F149" s="29">
        <f t="shared" si="32"/>
        <v>66.245553836376601</v>
      </c>
      <c r="G149" s="29">
        <f t="shared" si="33"/>
        <v>88.603428256153705</v>
      </c>
      <c r="H149" s="17">
        <f t="shared" si="34"/>
        <v>10455.204534226188</v>
      </c>
      <c r="I149" s="29">
        <f t="shared" si="23"/>
        <v>2.2250485660981263</v>
      </c>
      <c r="J149" s="29">
        <f t="shared" si="24"/>
        <v>41.694115440739786</v>
      </c>
      <c r="K149" s="32">
        <f>IF((D148+L148+M148-AL148)/($C$21+$C$22)&gt;$C$8,$C$8,(D148+L148+M148-AL148)/($C$21+$C$22))</f>
        <v>1400</v>
      </c>
      <c r="L149" s="97">
        <f t="shared" si="19"/>
        <v>0</v>
      </c>
      <c r="M149" s="96">
        <f t="shared" si="20"/>
        <v>0</v>
      </c>
      <c r="N149" s="98">
        <f t="shared" si="25"/>
        <v>1.7179213529242849</v>
      </c>
      <c r="O149" s="100">
        <f t="shared" si="21"/>
        <v>4.2266987561397071</v>
      </c>
      <c r="P149" s="104">
        <f t="shared" si="26"/>
        <v>18.880500609176615</v>
      </c>
      <c r="Q149" s="102">
        <f t="shared" si="27"/>
        <v>4.9224514719973578E-2</v>
      </c>
      <c r="R149" s="106">
        <f>IF(K149-H148&lt;0,0,K149-H148)</f>
        <v>0</v>
      </c>
      <c r="S149" s="106">
        <f>K149-V149</f>
        <v>0</v>
      </c>
      <c r="T149" s="106">
        <f>IF(R149&gt;0,$C$6-$C$8,IF($C$6-$C$8-W149&lt;0,0,$C$6-$C$8-W149))</f>
        <v>97.214462279472514</v>
      </c>
      <c r="U149" s="107">
        <f>IF(R149=0,IF(U148+(F149-AL149/$C$23)*$C$21/($C$21+$C$22)&gt;$C$8,$C$8,U148+F149*$C$21/($C$21+$C$22)),E149)</f>
        <v>1400</v>
      </c>
      <c r="V149" s="107">
        <f>IF(R149&gt;0,0,IF(V148+(F149-AL149/$C$23)*$C$21/($C$21+$C$22)&gt;$C$8,$C$8,IF(U149=$C$8,V148+(F149-AL149/$C$23)*$C$21/$C$22,V148+(F149-AL149/$C$23)*$C$21/($C$21+$C$22))))</f>
        <v>1400</v>
      </c>
      <c r="W149" s="203">
        <f>IF(R149&gt;0,0,IF(W148+AL149/$C$23&gt;$F$23,$F$23,W148+AL149/$C$23))</f>
        <v>2.7855377205274876</v>
      </c>
      <c r="X149" s="105" t="str">
        <f>IF(R149=0,"-",FORECAST($C$8,Инклинометрия!$B$2:$B$152,Инклинометрия!$A$2:$A$152))</f>
        <v>-</v>
      </c>
      <c r="Y149" s="105" t="str">
        <f>IF(R149=0,"-",FORECAST($C$8-R149,Инклинометрия!$B$2:$B$152,Инклинометрия!$A$2:$A$152))</f>
        <v>-</v>
      </c>
      <c r="Z149" s="105" t="str">
        <f>IF(R149&gt;0,FORECAST($C$8,Инклинометрия!$B$2:$B$152,Инклинометрия!$A$2:$A$152),IF(V149=$C$8,"-",FORECAST($C$8-V149,Инклинометрия!$B$2:$B$152,Инклинометрия!$A$2:$A$152)))</f>
        <v>-</v>
      </c>
      <c r="AA149" s="105" t="str">
        <f>IF(S149=0,"-",FORECAST($C$8-(S149+V149),Инклинометрия!$B$2:$B$152,Инклинометрия!$A$2:$A$152))</f>
        <v>-</v>
      </c>
      <c r="AB149" s="105">
        <f>FORECAST($C$8+T149,Инклинометрия!$B$2:$B$152,Инклинометрия!$A$2:$A$152)</f>
        <v>1422.3537391654988</v>
      </c>
      <c r="AC149" s="105">
        <f>IF(R149=0,FORECAST($C$6-T149,Инклинометрия!$B$2:$B$152,Инклинометрия!$A$2:$A$152),FORECAST($C$8,Инклинометрия!$B$2:$B$152,Инклинометрия!$A$2:$A$152))</f>
        <v>1332.6462608345009</v>
      </c>
      <c r="AD149" s="107">
        <f>IF(R149=0,FORECAST($C$8,Инклинометрия!$B$2:$B$152,Инклинометрия!$A$2:$A$152),Y149)</f>
        <v>1330</v>
      </c>
      <c r="AE149" s="107">
        <f>FORECAST($C$8-(R149+U149),Инклинометрия!$B$2:$B$152,Инклинометрия!$A$2:$A$152)</f>
        <v>0</v>
      </c>
      <c r="AF149" s="107">
        <f>IF(V149=0,"-",FORECAST($C$8,Инклинометрия!$B$2:$B$152,Инклинометрия!$A$2:$A$152))</f>
        <v>1330</v>
      </c>
      <c r="AG149" s="107">
        <f>IF(V149=0,"-",FORECAST($C$8-V149,Инклинометрия!$B$2:$B$152,Инклинометрия!$A$2:$A$152))</f>
        <v>0</v>
      </c>
      <c r="AH149" s="107">
        <f>IF(W149=0,"-",FORECAST($C$8+W149,Инклинометрия!$B$2:$B$152,Инклинометрия!$A$2:$A$152))</f>
        <v>1332.6462608345012</v>
      </c>
      <c r="AI149" s="107">
        <f>IF(W149=0,"-",FORECAST($C$8,Инклинометрия!$B$2:$B$152,Инклинометрия!$A$2:$A$152))</f>
        <v>1330</v>
      </c>
      <c r="AK149" s="122">
        <f t="shared" si="35"/>
        <v>-9.3169696455798689E-11</v>
      </c>
      <c r="AL149" s="67">
        <f>AK149*(B149-B148)</f>
        <v>-1.8633939291159739E-9</v>
      </c>
      <c r="AM149" s="23">
        <f t="shared" si="37"/>
        <v>8.6725204700934103E-2</v>
      </c>
      <c r="AN149" s="26">
        <f>AN148+AK149*(B149-B148)/(2*PI()*$C$5*AN148*$K$13)</f>
        <v>0.15480061813699847</v>
      </c>
      <c r="AO149" s="87">
        <f t="shared" si="29"/>
        <v>145932.55112472404</v>
      </c>
      <c r="AP149" s="87">
        <f>IF(R149+U149&lt;$C$8,0,32*$L$23/$C$12^2*($K$10*R149+$K$8*U149)+32*$L$24/($C$14^2-$C$13^2)*($K$10*S149+$K$8*V149))</f>
        <v>44607.551124724028</v>
      </c>
      <c r="AQ149" s="66">
        <f>R149*$C$11*$C$9+U149*$C$11*$C$10</f>
        <v>14695380</v>
      </c>
      <c r="AR149" s="66">
        <f>S149*$C$11*$C$9+V149*$C$11*$C$10</f>
        <v>14695380</v>
      </c>
      <c r="AS149" s="87">
        <f>$C$11*(T149*$C$9+W149*$C$10)</f>
        <v>792178.05376036128</v>
      </c>
      <c r="AT149" s="45">
        <f t="shared" si="22"/>
        <v>15633490.604885085</v>
      </c>
      <c r="AU149" s="75"/>
    </row>
    <row r="150" spans="2:47" ht="15" thickBot="1" x14ac:dyDescent="0.35">
      <c r="B150" s="41">
        <f t="shared" si="30"/>
        <v>2380</v>
      </c>
      <c r="C150" s="8">
        <f t="shared" si="31"/>
        <v>23.8</v>
      </c>
      <c r="D150" s="73">
        <f t="shared" si="18"/>
        <v>31.8325</v>
      </c>
      <c r="E150" s="29">
        <f t="shared" si="36"/>
        <v>7883.2209065288434</v>
      </c>
      <c r="F150" s="29">
        <f t="shared" si="32"/>
        <v>66.245553836376601</v>
      </c>
      <c r="G150" s="29">
        <f t="shared" si="33"/>
        <v>88.603428256153705</v>
      </c>
      <c r="H150" s="17">
        <f t="shared" si="34"/>
        <v>10543.807962482342</v>
      </c>
      <c r="I150" s="29">
        <f t="shared" si="23"/>
        <v>2.2250485660981263</v>
      </c>
      <c r="J150" s="29">
        <f t="shared" si="24"/>
        <v>41.694115440739786</v>
      </c>
      <c r="K150" s="32">
        <f>IF((D149+L149+M149-AL149)/($C$21+$C$22)&gt;$C$8,$C$8,(D149+L149+M149-AL149)/($C$21+$C$22))</f>
        <v>1400</v>
      </c>
      <c r="L150" s="97">
        <f t="shared" si="19"/>
        <v>0</v>
      </c>
      <c r="M150" s="96">
        <f t="shared" si="20"/>
        <v>0</v>
      </c>
      <c r="N150" s="98">
        <f t="shared" si="25"/>
        <v>1.7179213529287709</v>
      </c>
      <c r="O150" s="100">
        <f t="shared" si="21"/>
        <v>4.2266987561397071</v>
      </c>
      <c r="P150" s="104">
        <f t="shared" si="26"/>
        <v>18.880500609176615</v>
      </c>
      <c r="Q150" s="102">
        <f t="shared" si="27"/>
        <v>4.9224514715487742E-2</v>
      </c>
      <c r="R150" s="106">
        <f>IF(K150-H149&lt;0,0,K150-H149)</f>
        <v>0</v>
      </c>
      <c r="S150" s="106">
        <f>K150-V150</f>
        <v>0</v>
      </c>
      <c r="T150" s="106">
        <f>IF(R150&gt;0,$C$6-$C$8,IF($C$6-$C$8-W150&lt;0,0,$C$6-$C$8-W150))</f>
        <v>97.214462279726362</v>
      </c>
      <c r="U150" s="107">
        <f>IF(R150=0,IF(U149+(F150-AL150/$C$23)*$C$21/($C$21+$C$22)&gt;$C$8,$C$8,U149+F150*$C$21/($C$21+$C$22)),E150)</f>
        <v>1400</v>
      </c>
      <c r="V150" s="107">
        <f>IF(R150&gt;0,0,IF(V149+(F150-AL150/$C$23)*$C$21/($C$21+$C$22)&gt;$C$8,$C$8,IF(U150=$C$8,V149+(F150-AL150/$C$23)*$C$21/$C$22,V149+(F150-AL150/$C$23)*$C$21/($C$21+$C$22))))</f>
        <v>1400</v>
      </c>
      <c r="W150" s="203">
        <f>IF(R150&gt;0,0,IF(W149+AL150/$C$23&gt;$F$23,$F$23,W149+AL150/$C$23))</f>
        <v>2.7855377202736413</v>
      </c>
      <c r="X150" s="105" t="str">
        <f>IF(R150=0,"-",FORECAST($C$8,Инклинометрия!$B$2:$B$152,Инклинометрия!$A$2:$A$152))</f>
        <v>-</v>
      </c>
      <c r="Y150" s="105" t="str">
        <f>IF(R150=0,"-",FORECAST($C$8-R150,Инклинометрия!$B$2:$B$152,Инклинометрия!$A$2:$A$152))</f>
        <v>-</v>
      </c>
      <c r="Z150" s="105" t="str">
        <f>IF(R150&gt;0,FORECAST($C$8,Инклинометрия!$B$2:$B$152,Инклинометрия!$A$2:$A$152),IF(V150=$C$8,"-",FORECAST($C$8-V150,Инклинометрия!$B$2:$B$152,Инклинометрия!$A$2:$A$152)))</f>
        <v>-</v>
      </c>
      <c r="AA150" s="105" t="str">
        <f>IF(S150=0,"-",FORECAST($C$8-(S150+V150),Инклинометрия!$B$2:$B$152,Инклинометрия!$A$2:$A$152))</f>
        <v>-</v>
      </c>
      <c r="AB150" s="105">
        <f>FORECAST($C$8+T150,Инклинометрия!$B$2:$B$152,Инклинометрия!$A$2:$A$152)</f>
        <v>1422.3537391657401</v>
      </c>
      <c r="AC150" s="105">
        <f>IF(R150=0,FORECAST($C$6-T150,Инклинометрия!$B$2:$B$152,Инклинометрия!$A$2:$A$152),FORECAST($C$8,Инклинометрия!$B$2:$B$152,Инклинометрия!$A$2:$A$152))</f>
        <v>1332.6462608342599</v>
      </c>
      <c r="AD150" s="107">
        <f>IF(R150=0,FORECAST($C$8,Инклинометрия!$B$2:$B$152,Инклинометрия!$A$2:$A$152),Y150)</f>
        <v>1330</v>
      </c>
      <c r="AE150" s="107">
        <f>FORECAST($C$8-(R150+U150),Инклинометрия!$B$2:$B$152,Инклинометрия!$A$2:$A$152)</f>
        <v>0</v>
      </c>
      <c r="AF150" s="107">
        <f>IF(V150=0,"-",FORECAST($C$8,Инклинометрия!$B$2:$B$152,Инклинометрия!$A$2:$A$152))</f>
        <v>1330</v>
      </c>
      <c r="AG150" s="107">
        <f>IF(V150=0,"-",FORECAST($C$8-V150,Инклинометрия!$B$2:$B$152,Инклинометрия!$A$2:$A$152))</f>
        <v>0</v>
      </c>
      <c r="AH150" s="107">
        <f>IF(W150=0,"-",FORECAST($C$8+W150,Инклинометрия!$B$2:$B$152,Инклинометрия!$A$2:$A$152))</f>
        <v>1332.6462608342599</v>
      </c>
      <c r="AI150" s="107">
        <f>IF(W150=0,"-",FORECAST($C$8,Инклинометрия!$B$2:$B$152,Инклинометрия!$A$2:$A$152))</f>
        <v>1330</v>
      </c>
      <c r="AK150" s="122">
        <f t="shared" si="35"/>
        <v>-2.2429184491954291E-13</v>
      </c>
      <c r="AL150" s="67">
        <f>AK150*(B150-B149)</f>
        <v>-4.4858368983908587E-12</v>
      </c>
      <c r="AM150" s="23">
        <f t="shared" si="37"/>
        <v>8.672520469644826E-2</v>
      </c>
      <c r="AN150" s="26">
        <f>AN149+AK150*(B150-B149)/(2*PI()*$C$5*AN149*$K$13)</f>
        <v>0.15480061813469245</v>
      </c>
      <c r="AO150" s="87">
        <f t="shared" si="29"/>
        <v>145932.55112472404</v>
      </c>
      <c r="AP150" s="87">
        <f>IF(R150+U150&lt;$C$8,0,32*$L$23/$C$12^2*($K$10*R150+$K$8*U150)+32*$L$24/($C$14^2-$C$13^2)*($K$10*S150+$K$8*V150))</f>
        <v>44607.551124724028</v>
      </c>
      <c r="AQ150" s="66">
        <f>R150*$C$11*$C$9+U150*$C$11*$C$10</f>
        <v>14695380</v>
      </c>
      <c r="AR150" s="66">
        <f>S150*$C$11*$C$9+V150*$C$11*$C$10</f>
        <v>14695380</v>
      </c>
      <c r="AS150" s="87">
        <f>$C$11*(T150*$C$9+W150*$C$10)</f>
        <v>792178.05375968886</v>
      </c>
      <c r="AT150" s="45">
        <f t="shared" si="22"/>
        <v>15633490.604884412</v>
      </c>
      <c r="AU150" s="75"/>
    </row>
    <row r="151" spans="2:47" ht="15" thickBot="1" x14ac:dyDescent="0.35">
      <c r="B151" s="41">
        <f t="shared" si="30"/>
        <v>2400</v>
      </c>
      <c r="C151" s="8">
        <f t="shared" si="31"/>
        <v>24</v>
      </c>
      <c r="D151" s="73">
        <f t="shared" si="18"/>
        <v>32.1</v>
      </c>
      <c r="E151" s="29">
        <f t="shared" si="36"/>
        <v>7949.46646036522</v>
      </c>
      <c r="F151" s="29">
        <f t="shared" si="32"/>
        <v>66.245553836376601</v>
      </c>
      <c r="G151" s="29">
        <f t="shared" si="33"/>
        <v>88.603428256153705</v>
      </c>
      <c r="H151" s="17">
        <f t="shared" si="34"/>
        <v>10632.411390738496</v>
      </c>
      <c r="I151" s="29">
        <f t="shared" si="23"/>
        <v>2.2250485660981263</v>
      </c>
      <c r="J151" s="29">
        <f t="shared" si="24"/>
        <v>41.694115440739786</v>
      </c>
      <c r="K151" s="32">
        <f>IF((D150+L150+M150-AL150)/($C$21+$C$22)&gt;$C$8,$C$8,(D150+L150+M150-AL150)/($C$21+$C$22))</f>
        <v>1400</v>
      </c>
      <c r="L151" s="97">
        <f t="shared" si="19"/>
        <v>0</v>
      </c>
      <c r="M151" s="96">
        <f t="shared" si="20"/>
        <v>0</v>
      </c>
      <c r="N151" s="98">
        <f t="shared" si="25"/>
        <v>1.7179213529287818</v>
      </c>
      <c r="O151" s="100">
        <f t="shared" si="21"/>
        <v>4.2266987561397071</v>
      </c>
      <c r="P151" s="104">
        <f t="shared" si="26"/>
        <v>18.880500609176615</v>
      </c>
      <c r="Q151" s="102">
        <f t="shared" si="27"/>
        <v>4.9224514715476946E-2</v>
      </c>
      <c r="R151" s="106">
        <f>IF(K151-H150&lt;0,0,K151-H150)</f>
        <v>0</v>
      </c>
      <c r="S151" s="106">
        <f>K151-V151</f>
        <v>0</v>
      </c>
      <c r="T151" s="106">
        <f>IF(R151&gt;0,$C$6-$C$8,IF($C$6-$C$8-W151&lt;0,0,$C$6-$C$8-W151))</f>
        <v>97.214462279726973</v>
      </c>
      <c r="U151" s="107">
        <f>IF(R151=0,IF(U150+(F151-AL151/$C$23)*$C$21/($C$21+$C$22)&gt;$C$8,$C$8,U150+F151*$C$21/($C$21+$C$22)),E151)</f>
        <v>1400</v>
      </c>
      <c r="V151" s="107">
        <f>IF(R151&gt;0,0,IF(V150+(F151-AL151/$C$23)*$C$21/($C$21+$C$22)&gt;$C$8,$C$8,IF(U151=$C$8,V150+(F151-AL151/$C$23)*$C$21/$C$22,V150+(F151-AL151/$C$23)*$C$21/($C$21+$C$22))))</f>
        <v>1400</v>
      </c>
      <c r="W151" s="203">
        <f>IF(R151&gt;0,0,IF(W150+AL151/$C$23&gt;$F$23,$F$23,W150+AL151/$C$23))</f>
        <v>2.7855377202730303</v>
      </c>
      <c r="X151" s="105" t="str">
        <f>IF(R151=0,"-",FORECAST($C$8,Инклинометрия!$B$2:$B$152,Инклинометрия!$A$2:$A$152))</f>
        <v>-</v>
      </c>
      <c r="Y151" s="105" t="str">
        <f>IF(R151=0,"-",FORECAST($C$8-R151,Инклинометрия!$B$2:$B$152,Инклинометрия!$A$2:$A$152))</f>
        <v>-</v>
      </c>
      <c r="Z151" s="105" t="str">
        <f>IF(R151&gt;0,FORECAST($C$8,Инклинометрия!$B$2:$B$152,Инклинометрия!$A$2:$A$152),IF(V151=$C$8,"-",FORECAST($C$8-V151,Инклинометрия!$B$2:$B$152,Инклинометрия!$A$2:$A$152)))</f>
        <v>-</v>
      </c>
      <c r="AA151" s="105" t="str">
        <f>IF(S151=0,"-",FORECAST($C$8-(S151+V151),Инклинометрия!$B$2:$B$152,Инклинометрия!$A$2:$A$152))</f>
        <v>-</v>
      </c>
      <c r="AB151" s="105">
        <f>FORECAST($C$8+T151,Инклинометрия!$B$2:$B$152,Инклинометрия!$A$2:$A$152)</f>
        <v>1422.3537391657405</v>
      </c>
      <c r="AC151" s="105">
        <f>IF(R151=0,FORECAST($C$6-T151,Инклинометрия!$B$2:$B$152,Инклинометрия!$A$2:$A$152),FORECAST($C$8,Инклинометрия!$B$2:$B$152,Инклинометрия!$A$2:$A$152))</f>
        <v>1332.6462608342592</v>
      </c>
      <c r="AD151" s="107">
        <f>IF(R151=0,FORECAST($C$8,Инклинометрия!$B$2:$B$152,Инклинометрия!$A$2:$A$152),Y151)</f>
        <v>1330</v>
      </c>
      <c r="AE151" s="107">
        <f>FORECAST($C$8-(R151+U151),Инклинометрия!$B$2:$B$152,Инклинометрия!$A$2:$A$152)</f>
        <v>0</v>
      </c>
      <c r="AF151" s="107">
        <f>IF(V151=0,"-",FORECAST($C$8,Инклинометрия!$B$2:$B$152,Инклинометрия!$A$2:$A$152))</f>
        <v>1330</v>
      </c>
      <c r="AG151" s="107">
        <f>IF(V151=0,"-",FORECAST($C$8-V151,Инклинометрия!$B$2:$B$152,Инклинометрия!$A$2:$A$152))</f>
        <v>0</v>
      </c>
      <c r="AH151" s="107">
        <f>IF(W151=0,"-",FORECAST($C$8+W151,Инклинометрия!$B$2:$B$152,Инклинометрия!$A$2:$A$152))</f>
        <v>1332.6462608342592</v>
      </c>
      <c r="AI151" s="107">
        <f>IF(W151=0,"-",FORECAST($C$8,Инклинометрия!$B$2:$B$152,Инклинометрия!$A$2:$A$152))</f>
        <v>1330</v>
      </c>
      <c r="AK151" s="122">
        <f t="shared" si="35"/>
        <v>-5.39990103210189E-16</v>
      </c>
      <c r="AL151" s="67">
        <f>AK151*(B151-B150)</f>
        <v>-1.079980206420378E-14</v>
      </c>
      <c r="AM151" s="23">
        <f t="shared" si="37"/>
        <v>8.6725204696437463E-2</v>
      </c>
      <c r="AN151" s="26">
        <f>AN150+AK151*(B151-B150)/(2*PI()*$C$5*AN150*$K$13)</f>
        <v>0.1548006181346869</v>
      </c>
      <c r="AO151" s="87">
        <f t="shared" si="29"/>
        <v>145932.55112472404</v>
      </c>
      <c r="AP151" s="87">
        <f>IF(R151+U151&lt;$C$8,0,32*$L$23/$C$12^2*($K$10*R151+$K$8*U151)+32*$L$24/($C$14^2-$C$13^2)*($K$10*S151+$K$8*V151))</f>
        <v>44607.551124724028</v>
      </c>
      <c r="AQ151" s="66">
        <f>R151*$C$11*$C$9+U151*$C$11*$C$10</f>
        <v>14695380</v>
      </c>
      <c r="AR151" s="66">
        <f>S151*$C$11*$C$9+V151*$C$11*$C$10</f>
        <v>14695380</v>
      </c>
      <c r="AS151" s="87">
        <f>$C$11*(T151*$C$9+W151*$C$10)</f>
        <v>792178.05375968735</v>
      </c>
      <c r="AT151" s="45">
        <f t="shared" si="22"/>
        <v>15633490.60488441</v>
      </c>
      <c r="AU151" s="75"/>
    </row>
    <row r="152" spans="2:47" ht="15" thickBot="1" x14ac:dyDescent="0.35">
      <c r="B152" s="41">
        <f t="shared" si="30"/>
        <v>2420</v>
      </c>
      <c r="C152" s="8">
        <f t="shared" si="31"/>
        <v>24.2</v>
      </c>
      <c r="D152" s="73">
        <f t="shared" si="18"/>
        <v>32.3675</v>
      </c>
      <c r="E152" s="29">
        <f t="shared" si="36"/>
        <v>8015.7120142015965</v>
      </c>
      <c r="F152" s="29">
        <f t="shared" si="32"/>
        <v>66.245553836376601</v>
      </c>
      <c r="G152" s="29">
        <f t="shared" si="33"/>
        <v>88.603428256153705</v>
      </c>
      <c r="H152" s="17">
        <f t="shared" si="34"/>
        <v>10721.01481899465</v>
      </c>
      <c r="I152" s="29">
        <f t="shared" si="23"/>
        <v>2.2250485660981263</v>
      </c>
      <c r="J152" s="29">
        <f t="shared" si="24"/>
        <v>41.694115440739786</v>
      </c>
      <c r="K152" s="32">
        <f>IF((D151+L151+M151-AL151)/($C$21+$C$22)&gt;$C$8,$C$8,(D151+L151+M151-AL151)/($C$21+$C$22))</f>
        <v>1400</v>
      </c>
      <c r="L152" s="97">
        <f t="shared" si="19"/>
        <v>0</v>
      </c>
      <c r="M152" s="96">
        <f t="shared" si="20"/>
        <v>0</v>
      </c>
      <c r="N152" s="98">
        <f t="shared" si="25"/>
        <v>1.7179213529287818</v>
      </c>
      <c r="O152" s="100">
        <f t="shared" si="21"/>
        <v>4.2266987561397071</v>
      </c>
      <c r="P152" s="104">
        <f t="shared" si="26"/>
        <v>18.880500609176615</v>
      </c>
      <c r="Q152" s="102">
        <f t="shared" si="27"/>
        <v>4.9224514715476911E-2</v>
      </c>
      <c r="R152" s="106">
        <f>IF(K152-H151&lt;0,0,K152-H151)</f>
        <v>0</v>
      </c>
      <c r="S152" s="106">
        <f>K152-V152</f>
        <v>0</v>
      </c>
      <c r="T152" s="106">
        <f>IF(R152&gt;0,$C$6-$C$8,IF($C$6-$C$8-W152&lt;0,0,$C$6-$C$8-W152))</f>
        <v>97.214462279726973</v>
      </c>
      <c r="U152" s="107">
        <f>IF(R152=0,IF(U151+(F152-AL152/$C$23)*$C$21/($C$21+$C$22)&gt;$C$8,$C$8,U151+F152*$C$21/($C$21+$C$22)),E152)</f>
        <v>1400</v>
      </c>
      <c r="V152" s="107">
        <f>IF(R152&gt;0,0,IF(V151+(F152-AL152/$C$23)*$C$21/($C$21+$C$22)&gt;$C$8,$C$8,IF(U152=$C$8,V151+(F152-AL152/$C$23)*$C$21/$C$22,V151+(F152-AL152/$C$23)*$C$21/($C$21+$C$22))))</f>
        <v>1400</v>
      </c>
      <c r="W152" s="203">
        <f>IF(R152&gt;0,0,IF(W151+AL152/$C$23&gt;$F$23,$F$23,W151+AL152/$C$23))</f>
        <v>2.7855377202730285</v>
      </c>
      <c r="X152" s="105" t="str">
        <f>IF(R152=0,"-",FORECAST($C$8,Инклинометрия!$B$2:$B$152,Инклинометрия!$A$2:$A$152))</f>
        <v>-</v>
      </c>
      <c r="Y152" s="105" t="str">
        <f>IF(R152=0,"-",FORECAST($C$8-R152,Инклинометрия!$B$2:$B$152,Инклинометрия!$A$2:$A$152))</f>
        <v>-</v>
      </c>
      <c r="Z152" s="105" t="str">
        <f>IF(R152&gt;0,FORECAST($C$8,Инклинометрия!$B$2:$B$152,Инклинометрия!$A$2:$A$152),IF(V152=$C$8,"-",FORECAST($C$8-V152,Инклинометрия!$B$2:$B$152,Инклинометрия!$A$2:$A$152)))</f>
        <v>-</v>
      </c>
      <c r="AA152" s="105" t="str">
        <f>IF(S152=0,"-",FORECAST($C$8-(S152+V152),Инклинометрия!$B$2:$B$152,Инклинометрия!$A$2:$A$152))</f>
        <v>-</v>
      </c>
      <c r="AB152" s="105">
        <f>FORECAST($C$8+T152,Инклинометрия!$B$2:$B$152,Инклинометрия!$A$2:$A$152)</f>
        <v>1422.3537391657405</v>
      </c>
      <c r="AC152" s="105">
        <f>IF(R152=0,FORECAST($C$6-T152,Инклинометрия!$B$2:$B$152,Инклинометрия!$A$2:$A$152),FORECAST($C$8,Инклинометрия!$B$2:$B$152,Инклинометрия!$A$2:$A$152))</f>
        <v>1332.6462608342592</v>
      </c>
      <c r="AD152" s="107">
        <f>IF(R152=0,FORECAST($C$8,Инклинометрия!$B$2:$B$152,Инклинометрия!$A$2:$A$152),Y152)</f>
        <v>1330</v>
      </c>
      <c r="AE152" s="107">
        <f>FORECAST($C$8-(R152+U152),Инклинометрия!$B$2:$B$152,Инклинометрия!$A$2:$A$152)</f>
        <v>0</v>
      </c>
      <c r="AF152" s="107">
        <f>IF(V152=0,"-",FORECAST($C$8,Инклинометрия!$B$2:$B$152,Инклинометрия!$A$2:$A$152))</f>
        <v>1330</v>
      </c>
      <c r="AG152" s="107">
        <f>IF(V152=0,"-",FORECAST($C$8-V152,Инклинометрия!$B$2:$B$152,Инклинометрия!$A$2:$A$152))</f>
        <v>0</v>
      </c>
      <c r="AH152" s="107">
        <f>IF(W152=0,"-",FORECAST($C$8+W152,Инклинометрия!$B$2:$B$152,Инклинометрия!$A$2:$A$152))</f>
        <v>1332.6462608342592</v>
      </c>
      <c r="AI152" s="107">
        <f>IF(W152=0,"-",FORECAST($C$8,Инклинометрия!$B$2:$B$152,Инклинометрия!$A$2:$A$152))</f>
        <v>1330</v>
      </c>
      <c r="AK152" s="122">
        <f t="shared" si="35"/>
        <v>-1.4958174604160361E-18</v>
      </c>
      <c r="AL152" s="67">
        <f>AK152*(B152-B151)</f>
        <v>-2.9916349208320722E-17</v>
      </c>
      <c r="AM152" s="23">
        <f t="shared" si="37"/>
        <v>8.6725204696437436E-2</v>
      </c>
      <c r="AN152" s="26">
        <f>AN151+AK152*(B152-B151)/(2*PI()*$C$5*AN151*$K$13)</f>
        <v>0.15480061813468687</v>
      </c>
      <c r="AO152" s="87">
        <f t="shared" si="29"/>
        <v>145932.55112472404</v>
      </c>
      <c r="AP152" s="87">
        <f>IF(R152+U152&lt;$C$8,0,32*$L$23/$C$12^2*($K$10*R152+$K$8*U152)+32*$L$24/($C$14^2-$C$13^2)*($K$10*S152+$K$8*V152))</f>
        <v>44607.551124724028</v>
      </c>
      <c r="AQ152" s="66">
        <f>R152*$C$11*$C$9+U152*$C$11*$C$10</f>
        <v>14695380</v>
      </c>
      <c r="AR152" s="66">
        <f>S152*$C$11*$C$9+V152*$C$11*$C$10</f>
        <v>14695380</v>
      </c>
      <c r="AS152" s="87">
        <f>$C$11*(T152*$C$9+W152*$C$10)</f>
        <v>792178.05375968735</v>
      </c>
      <c r="AT152" s="45">
        <f t="shared" si="22"/>
        <v>15633490.60488441</v>
      </c>
      <c r="AU152" s="75"/>
    </row>
    <row r="153" spans="2:47" ht="15" thickBot="1" x14ac:dyDescent="0.35">
      <c r="B153" s="41">
        <f t="shared" si="30"/>
        <v>2440</v>
      </c>
      <c r="C153" s="8">
        <f t="shared" si="31"/>
        <v>24.400000000000002</v>
      </c>
      <c r="D153" s="73">
        <f t="shared" si="18"/>
        <v>32.635000000000005</v>
      </c>
      <c r="E153" s="29">
        <f t="shared" si="36"/>
        <v>8081.9575680379749</v>
      </c>
      <c r="F153" s="29">
        <f t="shared" si="32"/>
        <v>66.24555383637778</v>
      </c>
      <c r="G153" s="29">
        <f t="shared" si="33"/>
        <v>88.603428256155269</v>
      </c>
      <c r="H153" s="17">
        <f t="shared" si="34"/>
        <v>10809.618247250806</v>
      </c>
      <c r="I153" s="29">
        <f t="shared" si="23"/>
        <v>2.2250485660981263</v>
      </c>
      <c r="J153" s="29">
        <f t="shared" si="24"/>
        <v>41.694115440740156</v>
      </c>
      <c r="K153" s="32">
        <f>IF((D152+L152+M152-AL152)/($C$21+$C$22)&gt;$C$8,$C$8,(D152+L152+M152-AL152)/($C$21+$C$22))</f>
        <v>1400</v>
      </c>
      <c r="L153" s="97">
        <f t="shared" si="19"/>
        <v>0</v>
      </c>
      <c r="M153" s="96">
        <f t="shared" si="20"/>
        <v>0</v>
      </c>
      <c r="N153" s="98">
        <f t="shared" si="25"/>
        <v>1.7179213529287818</v>
      </c>
      <c r="O153" s="100">
        <f t="shared" si="21"/>
        <v>4.2266987561397071</v>
      </c>
      <c r="P153" s="104">
        <f t="shared" si="26"/>
        <v>18.880500609176615</v>
      </c>
      <c r="Q153" s="102">
        <f t="shared" si="27"/>
        <v>4.9224514715476911E-2</v>
      </c>
      <c r="R153" s="106">
        <f>IF(K153-H152&lt;0,0,K153-H152)</f>
        <v>0</v>
      </c>
      <c r="S153" s="106">
        <f>K153-V153</f>
        <v>0</v>
      </c>
      <c r="T153" s="106">
        <f>IF(R153&gt;0,$C$6-$C$8,IF($C$6-$C$8-W153&lt;0,0,$C$6-$C$8-W153))</f>
        <v>97.214462279726973</v>
      </c>
      <c r="U153" s="107">
        <f>IF(R153=0,IF(U152+(F153-AL153/$C$23)*$C$21/($C$21+$C$22)&gt;$C$8,$C$8,U152+F153*$C$21/($C$21+$C$22)),E153)</f>
        <v>1400</v>
      </c>
      <c r="V153" s="107">
        <f>IF(R153&gt;0,0,IF(V152+(F153-AL153/$C$23)*$C$21/($C$21+$C$22)&gt;$C$8,$C$8,IF(U153=$C$8,V152+(F153-AL153/$C$23)*$C$21/$C$22,V152+(F153-AL153/$C$23)*$C$21/($C$21+$C$22))))</f>
        <v>1400</v>
      </c>
      <c r="W153" s="203">
        <f>IF(R153&gt;0,0,IF(W152+AL153/$C$23&gt;$F$23,$F$23,W152+AL153/$C$23))</f>
        <v>2.7855377202730285</v>
      </c>
      <c r="X153" s="105" t="str">
        <f>IF(R153=0,"-",FORECAST($C$8,Инклинометрия!$B$2:$B$152,Инклинометрия!$A$2:$A$152))</f>
        <v>-</v>
      </c>
      <c r="Y153" s="105" t="str">
        <f>IF(R153=0,"-",FORECAST($C$8-R153,Инклинометрия!$B$2:$B$152,Инклинометрия!$A$2:$A$152))</f>
        <v>-</v>
      </c>
      <c r="Z153" s="105" t="str">
        <f>IF(R153&gt;0,FORECAST($C$8,Инклинометрия!$B$2:$B$152,Инклинометрия!$A$2:$A$152),IF(V153=$C$8,"-",FORECAST($C$8-V153,Инклинометрия!$B$2:$B$152,Инклинометрия!$A$2:$A$152)))</f>
        <v>-</v>
      </c>
      <c r="AA153" s="105" t="str">
        <f>IF(S153=0,"-",FORECAST($C$8-(S153+V153),Инклинометрия!$B$2:$B$152,Инклинометрия!$A$2:$A$152))</f>
        <v>-</v>
      </c>
      <c r="AB153" s="105">
        <f>FORECAST($C$8+T153,Инклинометрия!$B$2:$B$152,Инклинометрия!$A$2:$A$152)</f>
        <v>1422.3537391657405</v>
      </c>
      <c r="AC153" s="105">
        <f>IF(R153=0,FORECAST($C$6-T153,Инклинометрия!$B$2:$B$152,Инклинометрия!$A$2:$A$152),FORECAST($C$8,Инклинометрия!$B$2:$B$152,Инклинометрия!$A$2:$A$152))</f>
        <v>1332.6462608342592</v>
      </c>
      <c r="AD153" s="107">
        <f>IF(R153=0,FORECAST($C$8,Инклинометрия!$B$2:$B$152,Инклинометрия!$A$2:$A$152),Y153)</f>
        <v>1330</v>
      </c>
      <c r="AE153" s="107">
        <f>FORECAST($C$8-(R153+U153),Инклинометрия!$B$2:$B$152,Инклинометрия!$A$2:$A$152)</f>
        <v>0</v>
      </c>
      <c r="AF153" s="107">
        <f>IF(V153=0,"-",FORECAST($C$8,Инклинометрия!$B$2:$B$152,Инклинометрия!$A$2:$A$152))</f>
        <v>1330</v>
      </c>
      <c r="AG153" s="107">
        <f>IF(V153=0,"-",FORECAST($C$8-V153,Инклинометрия!$B$2:$B$152,Инклинометрия!$A$2:$A$152))</f>
        <v>0</v>
      </c>
      <c r="AH153" s="107">
        <f>IF(W153=0,"-",FORECAST($C$8+W153,Инклинометрия!$B$2:$B$152,Инклинометрия!$A$2:$A$152))</f>
        <v>1332.6462608342592</v>
      </c>
      <c r="AI153" s="107">
        <f>IF(W153=0,"-",FORECAST($C$8,Инклинометрия!$B$2:$B$152,Инклинометрия!$A$2:$A$152))</f>
        <v>1330</v>
      </c>
      <c r="AK153" s="122">
        <f t="shared" si="35"/>
        <v>0</v>
      </c>
      <c r="AL153" s="67">
        <f>AK153*(B153-B152)</f>
        <v>0</v>
      </c>
      <c r="AM153" s="23">
        <f t="shared" si="37"/>
        <v>8.6725204696437436E-2</v>
      </c>
      <c r="AN153" s="26">
        <f>AN152+AK153*(B153-B152)/(2*PI()*$C$5*AN152*$K$13)</f>
        <v>0.15480061813468687</v>
      </c>
      <c r="AO153" s="87">
        <f t="shared" si="29"/>
        <v>145932.55112472404</v>
      </c>
      <c r="AP153" s="87">
        <f>IF(R153+U153&lt;$C$8,0,32*$L$23/$C$12^2*($K$10*R153+$K$8*U153)+32*$L$24/($C$14^2-$C$13^2)*($K$10*S153+$K$8*V153))</f>
        <v>44607.551124724028</v>
      </c>
      <c r="AQ153" s="66">
        <f>R153*$C$11*$C$9+U153*$C$11*$C$10</f>
        <v>14695380</v>
      </c>
      <c r="AR153" s="66">
        <f>S153*$C$11*$C$9+V153*$C$11*$C$10</f>
        <v>14695380</v>
      </c>
      <c r="AS153" s="87">
        <f>$C$11*(T153*$C$9+W153*$C$10)</f>
        <v>792178.05375968735</v>
      </c>
      <c r="AT153" s="45">
        <f t="shared" si="22"/>
        <v>15633490.60488441</v>
      </c>
      <c r="AU153" s="75"/>
    </row>
    <row r="154" spans="2:47" ht="15" thickBot="1" x14ac:dyDescent="0.35">
      <c r="B154" s="41">
        <f t="shared" si="30"/>
        <v>2460</v>
      </c>
      <c r="C154" s="8">
        <f t="shared" si="31"/>
        <v>24.6</v>
      </c>
      <c r="D154" s="73">
        <f t="shared" si="18"/>
        <v>32.902500000000003</v>
      </c>
      <c r="E154" s="29">
        <f t="shared" si="36"/>
        <v>8148.2031218743523</v>
      </c>
      <c r="F154" s="29">
        <f t="shared" si="32"/>
        <v>66.245553836376601</v>
      </c>
      <c r="G154" s="29">
        <f t="shared" si="33"/>
        <v>88.603428256153705</v>
      </c>
      <c r="H154" s="17">
        <f t="shared" si="34"/>
        <v>10898.22167550696</v>
      </c>
      <c r="I154" s="29">
        <f t="shared" si="23"/>
        <v>2.2250485660981263</v>
      </c>
      <c r="J154" s="29">
        <f t="shared" si="24"/>
        <v>41.694115440739786</v>
      </c>
      <c r="K154" s="32">
        <f>IF((D153+L153+M153-AL153)/($C$21+$C$22)&gt;$C$8,$C$8,(D153+L153+M153-AL153)/($C$21+$C$22))</f>
        <v>1400</v>
      </c>
      <c r="L154" s="97">
        <f t="shared" si="19"/>
        <v>0</v>
      </c>
      <c r="M154" s="96">
        <f t="shared" si="20"/>
        <v>0</v>
      </c>
      <c r="N154" s="98">
        <f t="shared" si="25"/>
        <v>1.7179213529287818</v>
      </c>
      <c r="O154" s="100">
        <f t="shared" si="21"/>
        <v>4.2266987561397071</v>
      </c>
      <c r="P154" s="104">
        <f t="shared" si="26"/>
        <v>18.880500609176615</v>
      </c>
      <c r="Q154" s="102">
        <f t="shared" si="27"/>
        <v>4.9224514715476911E-2</v>
      </c>
      <c r="R154" s="106">
        <f>IF(K154-H153&lt;0,0,K154-H153)</f>
        <v>0</v>
      </c>
      <c r="S154" s="106">
        <f>K154-V154</f>
        <v>0</v>
      </c>
      <c r="T154" s="106">
        <f>IF(R154&gt;0,$C$6-$C$8,IF($C$6-$C$8-W154&lt;0,0,$C$6-$C$8-W154))</f>
        <v>97.214462279726973</v>
      </c>
      <c r="U154" s="107">
        <f>IF(R154=0,IF(U153+(F154-AL154/$C$23)*$C$21/($C$21+$C$22)&gt;$C$8,$C$8,U153+F154*$C$21/($C$21+$C$22)),E154)</f>
        <v>1400</v>
      </c>
      <c r="V154" s="107">
        <f>IF(R154&gt;0,0,IF(V153+(F154-AL154/$C$23)*$C$21/($C$21+$C$22)&gt;$C$8,$C$8,IF(U154=$C$8,V153+(F154-AL154/$C$23)*$C$21/$C$22,V153+(F154-AL154/$C$23)*$C$21/($C$21+$C$22))))</f>
        <v>1400</v>
      </c>
      <c r="W154" s="203">
        <f>IF(R154&gt;0,0,IF(W153+AL154/$C$23&gt;$F$23,$F$23,W153+AL154/$C$23))</f>
        <v>2.7855377202730285</v>
      </c>
      <c r="X154" s="105" t="str">
        <f>IF(R154=0,"-",FORECAST($C$8,Инклинометрия!$B$2:$B$152,Инклинометрия!$A$2:$A$152))</f>
        <v>-</v>
      </c>
      <c r="Y154" s="105" t="str">
        <f>IF(R154=0,"-",FORECAST($C$8-R154,Инклинометрия!$B$2:$B$152,Инклинометрия!$A$2:$A$152))</f>
        <v>-</v>
      </c>
      <c r="Z154" s="105" t="str">
        <f>IF(R154&gt;0,FORECAST($C$8,Инклинометрия!$B$2:$B$152,Инклинометрия!$A$2:$A$152),IF(V154=$C$8,"-",FORECAST($C$8-V154,Инклинометрия!$B$2:$B$152,Инклинометрия!$A$2:$A$152)))</f>
        <v>-</v>
      </c>
      <c r="AA154" s="105" t="str">
        <f>IF(S154=0,"-",FORECAST($C$8-(S154+V154),Инклинометрия!$B$2:$B$152,Инклинометрия!$A$2:$A$152))</f>
        <v>-</v>
      </c>
      <c r="AB154" s="105">
        <f>FORECAST($C$8+T154,Инклинометрия!$B$2:$B$152,Инклинометрия!$A$2:$A$152)</f>
        <v>1422.3537391657405</v>
      </c>
      <c r="AC154" s="105">
        <f>IF(R154=0,FORECAST($C$6-T154,Инклинометрия!$B$2:$B$152,Инклинометрия!$A$2:$A$152),FORECAST($C$8,Инклинометрия!$B$2:$B$152,Инклинометрия!$A$2:$A$152))</f>
        <v>1332.6462608342592</v>
      </c>
      <c r="AD154" s="107">
        <f>IF(R154=0,FORECAST($C$8,Инклинометрия!$B$2:$B$152,Инклинометрия!$A$2:$A$152),Y154)</f>
        <v>1330</v>
      </c>
      <c r="AE154" s="107">
        <f>FORECAST($C$8-(R154+U154),Инклинометрия!$B$2:$B$152,Инклинометрия!$A$2:$A$152)</f>
        <v>0</v>
      </c>
      <c r="AF154" s="107">
        <f>IF(V154=0,"-",FORECAST($C$8,Инклинометрия!$B$2:$B$152,Инклинометрия!$A$2:$A$152))</f>
        <v>1330</v>
      </c>
      <c r="AG154" s="107">
        <f>IF(V154=0,"-",FORECAST($C$8-V154,Инклинометрия!$B$2:$B$152,Инклинометрия!$A$2:$A$152))</f>
        <v>0</v>
      </c>
      <c r="AH154" s="107">
        <f>IF(W154=0,"-",FORECAST($C$8+W154,Инклинометрия!$B$2:$B$152,Инклинометрия!$A$2:$A$152))</f>
        <v>1332.6462608342592</v>
      </c>
      <c r="AI154" s="107">
        <f>IF(W154=0,"-",FORECAST($C$8,Инклинометрия!$B$2:$B$152,Инклинометрия!$A$2:$A$152))</f>
        <v>1330</v>
      </c>
      <c r="AK154" s="122">
        <f t="shared" si="35"/>
        <v>0</v>
      </c>
      <c r="AL154" s="67">
        <f>AK154*(B154-B153)</f>
        <v>0</v>
      </c>
      <c r="AM154" s="23">
        <f t="shared" si="37"/>
        <v>8.6725204696437436E-2</v>
      </c>
      <c r="AN154" s="26">
        <f>AN153+AK154*(B154-B153)/(2*PI()*$C$5*AN153*$K$13)</f>
        <v>0.15480061813468687</v>
      </c>
      <c r="AO154" s="87">
        <f t="shared" si="29"/>
        <v>145932.55112472404</v>
      </c>
      <c r="AP154" s="87">
        <f>IF(R154+U154&lt;$C$8,0,32*$L$23/$C$12^2*($K$10*R154+$K$8*U154)+32*$L$24/($C$14^2-$C$13^2)*($K$10*S154+$K$8*V154))</f>
        <v>44607.551124724028</v>
      </c>
      <c r="AQ154" s="66">
        <f>R154*$C$11*$C$9+U154*$C$11*$C$10</f>
        <v>14695380</v>
      </c>
      <c r="AR154" s="66">
        <f>S154*$C$11*$C$9+V154*$C$11*$C$10</f>
        <v>14695380</v>
      </c>
      <c r="AS154" s="87">
        <f>$C$11*(T154*$C$9+W154*$C$10)</f>
        <v>792178.05375968735</v>
      </c>
      <c r="AT154" s="45">
        <f t="shared" si="22"/>
        <v>15633490.60488441</v>
      </c>
      <c r="AU154" s="75"/>
    </row>
    <row r="155" spans="2:47" ht="15" thickBot="1" x14ac:dyDescent="0.35">
      <c r="B155" s="41">
        <f t="shared" si="30"/>
        <v>2480</v>
      </c>
      <c r="C155" s="8">
        <f t="shared" si="31"/>
        <v>24.8</v>
      </c>
      <c r="D155" s="73">
        <f t="shared" si="18"/>
        <v>33.17</v>
      </c>
      <c r="E155" s="29">
        <f t="shared" si="36"/>
        <v>8214.4486757107279</v>
      </c>
      <c r="F155" s="29">
        <f t="shared" si="32"/>
        <v>66.245553836376601</v>
      </c>
      <c r="G155" s="29">
        <f t="shared" si="33"/>
        <v>88.603428256153705</v>
      </c>
      <c r="H155" s="17">
        <f t="shared" si="34"/>
        <v>10986.825103763114</v>
      </c>
      <c r="I155" s="29">
        <f t="shared" si="23"/>
        <v>2.2250485660981263</v>
      </c>
      <c r="J155" s="29">
        <f t="shared" si="24"/>
        <v>41.694115440739786</v>
      </c>
      <c r="K155" s="32">
        <f>IF((D154+L154+M154-AL154)/($C$21+$C$22)&gt;$C$8,$C$8,(D154+L154+M154-AL154)/($C$21+$C$22))</f>
        <v>1400</v>
      </c>
      <c r="L155" s="97">
        <f t="shared" si="19"/>
        <v>0</v>
      </c>
      <c r="M155" s="96">
        <f t="shared" si="20"/>
        <v>0</v>
      </c>
      <c r="N155" s="98">
        <f t="shared" si="25"/>
        <v>1.7179213529287818</v>
      </c>
      <c r="O155" s="100">
        <f t="shared" si="21"/>
        <v>4.2266987561397071</v>
      </c>
      <c r="P155" s="104">
        <f t="shared" si="26"/>
        <v>18.880500609176615</v>
      </c>
      <c r="Q155" s="102">
        <f t="shared" si="27"/>
        <v>4.9224514715476911E-2</v>
      </c>
      <c r="R155" s="106">
        <f>IF(K155-H154&lt;0,0,K155-H154)</f>
        <v>0</v>
      </c>
      <c r="S155" s="106">
        <f>K155-V155</f>
        <v>0</v>
      </c>
      <c r="T155" s="106">
        <f>IF(R155&gt;0,$C$6-$C$8,IF($C$6-$C$8-W155&lt;0,0,$C$6-$C$8-W155))</f>
        <v>97.214462279726973</v>
      </c>
      <c r="U155" s="107">
        <f>IF(R155=0,IF(U154+(F155-AL155/$C$23)*$C$21/($C$21+$C$22)&gt;$C$8,$C$8,U154+F155*$C$21/($C$21+$C$22)),E155)</f>
        <v>1400</v>
      </c>
      <c r="V155" s="107">
        <f>IF(R155&gt;0,0,IF(V154+(F155-AL155/$C$23)*$C$21/($C$21+$C$22)&gt;$C$8,$C$8,IF(U155=$C$8,V154+(F155-AL155/$C$23)*$C$21/$C$22,V154+(F155-AL155/$C$23)*$C$21/($C$21+$C$22))))</f>
        <v>1400</v>
      </c>
      <c r="W155" s="203">
        <f>IF(R155&gt;0,0,IF(W154+AL155/$C$23&gt;$F$23,$F$23,W154+AL155/$C$23))</f>
        <v>2.7855377202730285</v>
      </c>
      <c r="X155" s="105" t="str">
        <f>IF(R155=0,"-",FORECAST($C$8,Инклинометрия!$B$2:$B$152,Инклинометрия!$A$2:$A$152))</f>
        <v>-</v>
      </c>
      <c r="Y155" s="105" t="str">
        <f>IF(R155=0,"-",FORECAST($C$8-R155,Инклинометрия!$B$2:$B$152,Инклинометрия!$A$2:$A$152))</f>
        <v>-</v>
      </c>
      <c r="Z155" s="105" t="str">
        <f>IF(R155&gt;0,FORECAST($C$8,Инклинометрия!$B$2:$B$152,Инклинометрия!$A$2:$A$152),IF(V155=$C$8,"-",FORECAST($C$8-V155,Инклинометрия!$B$2:$B$152,Инклинометрия!$A$2:$A$152)))</f>
        <v>-</v>
      </c>
      <c r="AA155" s="105" t="str">
        <f>IF(S155=0,"-",FORECAST($C$8-(S155+V155),Инклинометрия!$B$2:$B$152,Инклинометрия!$A$2:$A$152))</f>
        <v>-</v>
      </c>
      <c r="AB155" s="105">
        <f>FORECAST($C$8+T155,Инклинометрия!$B$2:$B$152,Инклинометрия!$A$2:$A$152)</f>
        <v>1422.3537391657405</v>
      </c>
      <c r="AC155" s="105">
        <f>IF(R155=0,FORECAST($C$6-T155,Инклинометрия!$B$2:$B$152,Инклинометрия!$A$2:$A$152),FORECAST($C$8,Инклинометрия!$B$2:$B$152,Инклинометрия!$A$2:$A$152))</f>
        <v>1332.6462608342592</v>
      </c>
      <c r="AD155" s="107">
        <f>IF(R155=0,FORECAST($C$8,Инклинометрия!$B$2:$B$152,Инклинометрия!$A$2:$A$152),Y155)</f>
        <v>1330</v>
      </c>
      <c r="AE155" s="107">
        <f>FORECAST($C$8-(R155+U155),Инклинометрия!$B$2:$B$152,Инклинометрия!$A$2:$A$152)</f>
        <v>0</v>
      </c>
      <c r="AF155" s="107">
        <f>IF(V155=0,"-",FORECAST($C$8,Инклинометрия!$B$2:$B$152,Инклинометрия!$A$2:$A$152))</f>
        <v>1330</v>
      </c>
      <c r="AG155" s="107">
        <f>IF(V155=0,"-",FORECAST($C$8-V155,Инклинометрия!$B$2:$B$152,Инклинометрия!$A$2:$A$152))</f>
        <v>0</v>
      </c>
      <c r="AH155" s="107">
        <f>IF(W155=0,"-",FORECAST($C$8+W155,Инклинометрия!$B$2:$B$152,Инклинометрия!$A$2:$A$152))</f>
        <v>1332.6462608342592</v>
      </c>
      <c r="AI155" s="107">
        <f>IF(W155=0,"-",FORECAST($C$8,Инклинометрия!$B$2:$B$152,Инклинометрия!$A$2:$A$152))</f>
        <v>1330</v>
      </c>
      <c r="AK155" s="122">
        <f t="shared" si="35"/>
        <v>0</v>
      </c>
      <c r="AL155" s="67">
        <f>AK155*(B155-B154)</f>
        <v>0</v>
      </c>
      <c r="AM155" s="23">
        <f t="shared" si="37"/>
        <v>8.6725204696437436E-2</v>
      </c>
      <c r="AN155" s="26">
        <f>AN154+AK155*(B155-B154)/(2*PI()*$C$5*AN154*$K$13)</f>
        <v>0.15480061813468687</v>
      </c>
      <c r="AO155" s="87">
        <f t="shared" si="29"/>
        <v>145932.55112472404</v>
      </c>
      <c r="AP155" s="87">
        <f>IF(R155+U155&lt;$C$8,0,32*$L$23/$C$12^2*($K$10*R155+$K$8*U155)+32*$L$24/($C$14^2-$C$13^2)*($K$10*S155+$K$8*V155))</f>
        <v>44607.551124724028</v>
      </c>
      <c r="AQ155" s="66">
        <f>R155*$C$11*$C$9+U155*$C$11*$C$10</f>
        <v>14695380</v>
      </c>
      <c r="AR155" s="66">
        <f>S155*$C$11*$C$9+V155*$C$11*$C$10</f>
        <v>14695380</v>
      </c>
      <c r="AS155" s="87">
        <f>$C$11*(T155*$C$9+W155*$C$10)</f>
        <v>792178.05375968735</v>
      </c>
      <c r="AT155" s="45">
        <f t="shared" si="22"/>
        <v>15633490.60488441</v>
      </c>
      <c r="AU155" s="75"/>
    </row>
    <row r="156" spans="2:47" ht="15" thickBot="1" x14ac:dyDescent="0.35">
      <c r="B156" s="41">
        <f t="shared" si="30"/>
        <v>2500</v>
      </c>
      <c r="C156" s="8">
        <f t="shared" si="31"/>
        <v>25</v>
      </c>
      <c r="D156" s="73">
        <f t="shared" si="18"/>
        <v>33.4375</v>
      </c>
      <c r="E156" s="29">
        <f t="shared" si="36"/>
        <v>8280.6942295471035</v>
      </c>
      <c r="F156" s="29">
        <f t="shared" si="32"/>
        <v>66.245553836376601</v>
      </c>
      <c r="G156" s="29">
        <f t="shared" si="33"/>
        <v>88.603428256153705</v>
      </c>
      <c r="H156" s="17">
        <f t="shared" si="34"/>
        <v>11075.428532019268</v>
      </c>
      <c r="I156" s="29">
        <f t="shared" si="23"/>
        <v>2.2250485660981263</v>
      </c>
      <c r="J156" s="29">
        <f t="shared" si="24"/>
        <v>41.694115440739786</v>
      </c>
      <c r="K156" s="32">
        <f>IF((D155+L155+M155-AL155)/($C$21+$C$22)&gt;$C$8,$C$8,(D155+L155+M155-AL155)/($C$21+$C$22))</f>
        <v>1400</v>
      </c>
      <c r="L156" s="97">
        <f t="shared" si="19"/>
        <v>0</v>
      </c>
      <c r="M156" s="96">
        <f t="shared" si="20"/>
        <v>0</v>
      </c>
      <c r="N156" s="98">
        <f t="shared" si="25"/>
        <v>1.7179213529287818</v>
      </c>
      <c r="O156" s="100">
        <f t="shared" si="21"/>
        <v>4.2266987561397071</v>
      </c>
      <c r="P156" s="104">
        <f t="shared" si="26"/>
        <v>18.880500609176615</v>
      </c>
      <c r="Q156" s="102">
        <f t="shared" si="27"/>
        <v>4.9224514715476911E-2</v>
      </c>
      <c r="R156" s="106">
        <f>IF(K156-H155&lt;0,0,K156-H155)</f>
        <v>0</v>
      </c>
      <c r="S156" s="106">
        <f>K156-V156</f>
        <v>0</v>
      </c>
      <c r="T156" s="106">
        <f>IF(R156&gt;0,$C$6-$C$8,IF($C$6-$C$8-W156&lt;0,0,$C$6-$C$8-W156))</f>
        <v>97.214462279726973</v>
      </c>
      <c r="U156" s="107">
        <f>IF(R156=0,IF(U155+(F156-AL156/$C$23)*$C$21/($C$21+$C$22)&gt;$C$8,$C$8,U155+F156*$C$21/($C$21+$C$22)),E156)</f>
        <v>1400</v>
      </c>
      <c r="V156" s="107">
        <f>IF(R156&gt;0,0,IF(V155+(F156-AL156/$C$23)*$C$21/($C$21+$C$22)&gt;$C$8,$C$8,IF(U156=$C$8,V155+(F156-AL156/$C$23)*$C$21/$C$22,V155+(F156-AL156/$C$23)*$C$21/($C$21+$C$22))))</f>
        <v>1400</v>
      </c>
      <c r="W156" s="203">
        <f>IF(R156&gt;0,0,IF(W155+AL156/$C$23&gt;$F$23,$F$23,W155+AL156/$C$23))</f>
        <v>2.7855377202730285</v>
      </c>
      <c r="X156" s="105" t="str">
        <f>IF(R156=0,"-",FORECAST($C$8,Инклинометрия!$B$2:$B$152,Инклинометрия!$A$2:$A$152))</f>
        <v>-</v>
      </c>
      <c r="Y156" s="105" t="str">
        <f>IF(R156=0,"-",FORECAST($C$8-R156,Инклинометрия!$B$2:$B$152,Инклинометрия!$A$2:$A$152))</f>
        <v>-</v>
      </c>
      <c r="Z156" s="105" t="str">
        <f>IF(R156&gt;0,FORECAST($C$8,Инклинометрия!$B$2:$B$152,Инклинометрия!$A$2:$A$152),IF(V156=$C$8,"-",FORECAST($C$8-V156,Инклинометрия!$B$2:$B$152,Инклинометрия!$A$2:$A$152)))</f>
        <v>-</v>
      </c>
      <c r="AA156" s="105" t="str">
        <f>IF(S156=0,"-",FORECAST($C$8-(S156+V156),Инклинометрия!$B$2:$B$152,Инклинометрия!$A$2:$A$152))</f>
        <v>-</v>
      </c>
      <c r="AB156" s="105">
        <f>FORECAST($C$8+T156,Инклинометрия!$B$2:$B$152,Инклинометрия!$A$2:$A$152)</f>
        <v>1422.3537391657405</v>
      </c>
      <c r="AC156" s="105">
        <f>IF(R156=0,FORECAST($C$6-T156,Инклинометрия!$B$2:$B$152,Инклинометрия!$A$2:$A$152),FORECAST($C$8,Инклинометрия!$B$2:$B$152,Инклинометрия!$A$2:$A$152))</f>
        <v>1332.6462608342592</v>
      </c>
      <c r="AD156" s="107">
        <f>IF(R156=0,FORECAST($C$8,Инклинометрия!$B$2:$B$152,Инклинометрия!$A$2:$A$152),Y156)</f>
        <v>1330</v>
      </c>
      <c r="AE156" s="107">
        <f>FORECAST($C$8-(R156+U156),Инклинометрия!$B$2:$B$152,Инклинометрия!$A$2:$A$152)</f>
        <v>0</v>
      </c>
      <c r="AF156" s="107">
        <f>IF(V156=0,"-",FORECAST($C$8,Инклинометрия!$B$2:$B$152,Инклинометрия!$A$2:$A$152))</f>
        <v>1330</v>
      </c>
      <c r="AG156" s="107">
        <f>IF(V156=0,"-",FORECAST($C$8-V156,Инклинометрия!$B$2:$B$152,Инклинометрия!$A$2:$A$152))</f>
        <v>0</v>
      </c>
      <c r="AH156" s="107">
        <f>IF(W156=0,"-",FORECAST($C$8+W156,Инклинометрия!$B$2:$B$152,Инклинометрия!$A$2:$A$152))</f>
        <v>1332.6462608342592</v>
      </c>
      <c r="AI156" s="107">
        <f>IF(W156=0,"-",FORECAST($C$8,Инклинометрия!$B$2:$B$152,Инклинометрия!$A$2:$A$152))</f>
        <v>1330</v>
      </c>
      <c r="AK156" s="122">
        <f t="shared" si="35"/>
        <v>0</v>
      </c>
      <c r="AL156" s="67">
        <f>AK156*(B156-B155)</f>
        <v>0</v>
      </c>
      <c r="AM156" s="23">
        <f t="shared" si="37"/>
        <v>8.6725204696437436E-2</v>
      </c>
      <c r="AN156" s="26">
        <f>AN155+AK156*(B156-B155)/(2*PI()*$C$5*AN155*$K$13)</f>
        <v>0.15480061813468687</v>
      </c>
      <c r="AO156" s="87">
        <f t="shared" si="29"/>
        <v>145932.55112472404</v>
      </c>
      <c r="AP156" s="87">
        <f>IF(R156+U156&lt;$C$8,0,32*$L$23/$C$12^2*($K$10*R156+$K$8*U156)+32*$L$24/($C$14^2-$C$13^2)*($K$10*S156+$K$8*V156))</f>
        <v>44607.551124724028</v>
      </c>
      <c r="AQ156" s="66">
        <f>R156*$C$11*$C$9+U156*$C$11*$C$10</f>
        <v>14695380</v>
      </c>
      <c r="AR156" s="66">
        <f>S156*$C$11*$C$9+V156*$C$11*$C$10</f>
        <v>14695380</v>
      </c>
      <c r="AS156" s="87">
        <f>$C$11*(T156*$C$9+W156*$C$10)</f>
        <v>792178.05375968735</v>
      </c>
      <c r="AT156" s="45">
        <f t="shared" si="22"/>
        <v>15633490.60488441</v>
      </c>
      <c r="AU156" s="75"/>
    </row>
    <row r="157" spans="2:47" ht="15" thickBot="1" x14ac:dyDescent="0.35">
      <c r="B157" s="41">
        <f t="shared" si="30"/>
        <v>2520</v>
      </c>
      <c r="C157" s="8">
        <f t="shared" si="31"/>
        <v>25.2</v>
      </c>
      <c r="D157" s="73">
        <f t="shared" si="18"/>
        <v>33.704999999999998</v>
      </c>
      <c r="E157" s="29">
        <f t="shared" si="36"/>
        <v>8346.939783383481</v>
      </c>
      <c r="F157" s="29">
        <f t="shared" si="32"/>
        <v>66.245553836376601</v>
      </c>
      <c r="G157" s="29">
        <f t="shared" si="33"/>
        <v>88.603428256153705</v>
      </c>
      <c r="H157" s="17">
        <f t="shared" si="34"/>
        <v>11164.031960275423</v>
      </c>
      <c r="I157" s="29">
        <f t="shared" si="23"/>
        <v>2.2250485660981263</v>
      </c>
      <c r="J157" s="29">
        <f t="shared" si="24"/>
        <v>41.694115440739786</v>
      </c>
      <c r="K157" s="32">
        <f>IF((D156+L156+M156-AL156)/($C$21+$C$22)&gt;$C$8,$C$8,(D156+L156+M156-AL156)/($C$21+$C$22))</f>
        <v>1400</v>
      </c>
      <c r="L157" s="97">
        <f t="shared" si="19"/>
        <v>0</v>
      </c>
      <c r="M157" s="96">
        <f t="shared" si="20"/>
        <v>0</v>
      </c>
      <c r="N157" s="98">
        <f t="shared" si="25"/>
        <v>1.7179213529287818</v>
      </c>
      <c r="O157" s="100">
        <f t="shared" si="21"/>
        <v>4.2266987561397071</v>
      </c>
      <c r="P157" s="104">
        <f t="shared" si="26"/>
        <v>18.880500609176615</v>
      </c>
      <c r="Q157" s="102">
        <f t="shared" si="27"/>
        <v>4.9224514715476911E-2</v>
      </c>
      <c r="R157" s="106">
        <f>IF(K157-H156&lt;0,0,K157-H156)</f>
        <v>0</v>
      </c>
      <c r="S157" s="106">
        <f>K157-V157</f>
        <v>0</v>
      </c>
      <c r="T157" s="106">
        <f>IF(R157&gt;0,$C$6-$C$8,IF($C$6-$C$8-W157&lt;0,0,$C$6-$C$8-W157))</f>
        <v>97.214462279726973</v>
      </c>
      <c r="U157" s="107">
        <f>IF(R157=0,IF(U156+(F157-AL157/$C$23)*$C$21/($C$21+$C$22)&gt;$C$8,$C$8,U156+F157*$C$21/($C$21+$C$22)),E157)</f>
        <v>1400</v>
      </c>
      <c r="V157" s="107">
        <f>IF(R157&gt;0,0,IF(V156+(F157-AL157/$C$23)*$C$21/($C$21+$C$22)&gt;$C$8,$C$8,IF(U157=$C$8,V156+(F157-AL157/$C$23)*$C$21/$C$22,V156+(F157-AL157/$C$23)*$C$21/($C$21+$C$22))))</f>
        <v>1400</v>
      </c>
      <c r="W157" s="203">
        <f>IF(R157&gt;0,0,IF(W156+AL157/$C$23&gt;$F$23,$F$23,W156+AL157/$C$23))</f>
        <v>2.7855377202730285</v>
      </c>
      <c r="X157" s="105" t="str">
        <f>IF(R157=0,"-",FORECAST($C$8,Инклинометрия!$B$2:$B$152,Инклинометрия!$A$2:$A$152))</f>
        <v>-</v>
      </c>
      <c r="Y157" s="105" t="str">
        <f>IF(R157=0,"-",FORECAST($C$8-R157,Инклинометрия!$B$2:$B$152,Инклинометрия!$A$2:$A$152))</f>
        <v>-</v>
      </c>
      <c r="Z157" s="105" t="str">
        <f>IF(R157&gt;0,FORECAST($C$8,Инклинометрия!$B$2:$B$152,Инклинометрия!$A$2:$A$152),IF(V157=$C$8,"-",FORECAST($C$8-V157,Инклинометрия!$B$2:$B$152,Инклинометрия!$A$2:$A$152)))</f>
        <v>-</v>
      </c>
      <c r="AA157" s="105" t="str">
        <f>IF(S157=0,"-",FORECAST($C$8-(S157+V157),Инклинометрия!$B$2:$B$152,Инклинометрия!$A$2:$A$152))</f>
        <v>-</v>
      </c>
      <c r="AB157" s="105">
        <f>FORECAST($C$8+T157,Инклинометрия!$B$2:$B$152,Инклинометрия!$A$2:$A$152)</f>
        <v>1422.3537391657405</v>
      </c>
      <c r="AC157" s="105">
        <f>IF(R157=0,FORECAST($C$6-T157,Инклинометрия!$B$2:$B$152,Инклинометрия!$A$2:$A$152),FORECAST($C$8,Инклинометрия!$B$2:$B$152,Инклинометрия!$A$2:$A$152))</f>
        <v>1332.6462608342592</v>
      </c>
      <c r="AD157" s="107">
        <f>IF(R157=0,FORECAST($C$8,Инклинометрия!$B$2:$B$152,Инклинометрия!$A$2:$A$152),Y157)</f>
        <v>1330</v>
      </c>
      <c r="AE157" s="107">
        <f>FORECAST($C$8-(R157+U157),Инклинометрия!$B$2:$B$152,Инклинометрия!$A$2:$A$152)</f>
        <v>0</v>
      </c>
      <c r="AF157" s="107">
        <f>IF(V157=0,"-",FORECAST($C$8,Инклинометрия!$B$2:$B$152,Инклинометрия!$A$2:$A$152))</f>
        <v>1330</v>
      </c>
      <c r="AG157" s="107">
        <f>IF(V157=0,"-",FORECAST($C$8-V157,Инклинометрия!$B$2:$B$152,Инклинометрия!$A$2:$A$152))</f>
        <v>0</v>
      </c>
      <c r="AH157" s="107">
        <f>IF(W157=0,"-",FORECAST($C$8+W157,Инклинометрия!$B$2:$B$152,Инклинометрия!$A$2:$A$152))</f>
        <v>1332.6462608342592</v>
      </c>
      <c r="AI157" s="107">
        <f>IF(W157=0,"-",FORECAST($C$8,Инклинометрия!$B$2:$B$152,Инклинометрия!$A$2:$A$152))</f>
        <v>1330</v>
      </c>
      <c r="AK157" s="122">
        <f t="shared" si="35"/>
        <v>0</v>
      </c>
      <c r="AL157" s="67">
        <f>AK157*(B157-B156)</f>
        <v>0</v>
      </c>
      <c r="AM157" s="23">
        <f t="shared" si="37"/>
        <v>8.6725204696437436E-2</v>
      </c>
      <c r="AN157" s="26">
        <f>AN156+AK157*(B157-B156)/(2*PI()*$C$5*AN156*$K$13)</f>
        <v>0.15480061813468687</v>
      </c>
      <c r="AO157" s="87">
        <f t="shared" si="29"/>
        <v>145932.55112472404</v>
      </c>
      <c r="AP157" s="87">
        <f>IF(R157+U157&lt;$C$8,0,32*$L$23/$C$12^2*($K$10*R157+$K$8*U157)+32*$L$24/($C$14^2-$C$13^2)*($K$10*S157+$K$8*V157))</f>
        <v>44607.551124724028</v>
      </c>
      <c r="AQ157" s="66">
        <f>R157*$C$11*$C$9+U157*$C$11*$C$10</f>
        <v>14695380</v>
      </c>
      <c r="AR157" s="66">
        <f>S157*$C$11*$C$9+V157*$C$11*$C$10</f>
        <v>14695380</v>
      </c>
      <c r="AS157" s="87">
        <f>$C$11*(T157*$C$9+W157*$C$10)</f>
        <v>792178.05375968735</v>
      </c>
      <c r="AT157" s="45">
        <f t="shared" si="22"/>
        <v>15633490.60488441</v>
      </c>
      <c r="AU157" s="75"/>
    </row>
    <row r="158" spans="2:47" ht="15" thickBot="1" x14ac:dyDescent="0.35">
      <c r="B158" s="41">
        <f t="shared" si="30"/>
        <v>2540</v>
      </c>
      <c r="C158" s="8">
        <f t="shared" si="31"/>
        <v>25.400000000000002</v>
      </c>
      <c r="D158" s="73">
        <f t="shared" si="18"/>
        <v>33.972500000000004</v>
      </c>
      <c r="E158" s="29">
        <f t="shared" si="36"/>
        <v>8413.1853372198584</v>
      </c>
      <c r="F158" s="29">
        <f t="shared" si="32"/>
        <v>66.24555383637778</v>
      </c>
      <c r="G158" s="29">
        <f t="shared" si="33"/>
        <v>88.603428256155269</v>
      </c>
      <c r="H158" s="17">
        <f t="shared" si="34"/>
        <v>11252.635388531578</v>
      </c>
      <c r="I158" s="29">
        <f t="shared" si="23"/>
        <v>2.2250485660981263</v>
      </c>
      <c r="J158" s="29">
        <f t="shared" si="24"/>
        <v>41.694115440740156</v>
      </c>
      <c r="K158" s="32">
        <f>IF((D157+L157+M157-AL157)/($C$21+$C$22)&gt;$C$8,$C$8,(D157+L157+M157-AL157)/($C$21+$C$22))</f>
        <v>1400</v>
      </c>
      <c r="L158" s="97">
        <f t="shared" si="19"/>
        <v>0</v>
      </c>
      <c r="M158" s="96">
        <f t="shared" si="20"/>
        <v>0</v>
      </c>
      <c r="N158" s="98">
        <f t="shared" si="25"/>
        <v>1.7179213529287818</v>
      </c>
      <c r="O158" s="100">
        <f t="shared" si="21"/>
        <v>4.2266987561397071</v>
      </c>
      <c r="P158" s="104">
        <f t="shared" si="26"/>
        <v>18.880500609176615</v>
      </c>
      <c r="Q158" s="102">
        <f t="shared" si="27"/>
        <v>4.9224514715476911E-2</v>
      </c>
      <c r="R158" s="106">
        <f>IF(K158-H157&lt;0,0,K158-H157)</f>
        <v>0</v>
      </c>
      <c r="S158" s="106">
        <f>K158-V158</f>
        <v>0</v>
      </c>
      <c r="T158" s="106">
        <f>IF(R158&gt;0,$C$6-$C$8,IF($C$6-$C$8-W158&lt;0,0,$C$6-$C$8-W158))</f>
        <v>97.214462279726973</v>
      </c>
      <c r="U158" s="107">
        <f>IF(R158=0,IF(U157+(F158-AL158/$C$23)*$C$21/($C$21+$C$22)&gt;$C$8,$C$8,U157+F158*$C$21/($C$21+$C$22)),E158)</f>
        <v>1400</v>
      </c>
      <c r="V158" s="107">
        <f>IF(R158&gt;0,0,IF(V157+(F158-AL158/$C$23)*$C$21/($C$21+$C$22)&gt;$C$8,$C$8,IF(U158=$C$8,V157+(F158-AL158/$C$23)*$C$21/$C$22,V157+(F158-AL158/$C$23)*$C$21/($C$21+$C$22))))</f>
        <v>1400</v>
      </c>
      <c r="W158" s="203">
        <f>IF(R158&gt;0,0,IF(W157+AL158/$C$23&gt;$F$23,$F$23,W157+AL158/$C$23))</f>
        <v>2.7855377202730285</v>
      </c>
      <c r="X158" s="105" t="str">
        <f>IF(R158=0,"-",FORECAST($C$8,Инклинометрия!$B$2:$B$152,Инклинометрия!$A$2:$A$152))</f>
        <v>-</v>
      </c>
      <c r="Y158" s="105" t="str">
        <f>IF(R158=0,"-",FORECAST($C$8-R158,Инклинометрия!$B$2:$B$152,Инклинометрия!$A$2:$A$152))</f>
        <v>-</v>
      </c>
      <c r="Z158" s="105" t="str">
        <f>IF(R158&gt;0,FORECAST($C$8,Инклинометрия!$B$2:$B$152,Инклинометрия!$A$2:$A$152),IF(V158=$C$8,"-",FORECAST($C$8-V158,Инклинометрия!$B$2:$B$152,Инклинометрия!$A$2:$A$152)))</f>
        <v>-</v>
      </c>
      <c r="AA158" s="105" t="str">
        <f>IF(S158=0,"-",FORECAST($C$8-(S158+V158),Инклинометрия!$B$2:$B$152,Инклинометрия!$A$2:$A$152))</f>
        <v>-</v>
      </c>
      <c r="AB158" s="105">
        <f>FORECAST($C$8+T158,Инклинометрия!$B$2:$B$152,Инклинометрия!$A$2:$A$152)</f>
        <v>1422.3537391657405</v>
      </c>
      <c r="AC158" s="105">
        <f>IF(R158=0,FORECAST($C$6-T158,Инклинометрия!$B$2:$B$152,Инклинометрия!$A$2:$A$152),FORECAST($C$8,Инклинометрия!$B$2:$B$152,Инклинометрия!$A$2:$A$152))</f>
        <v>1332.6462608342592</v>
      </c>
      <c r="AD158" s="107">
        <f>IF(R158=0,FORECAST($C$8,Инклинометрия!$B$2:$B$152,Инклинометрия!$A$2:$A$152),Y158)</f>
        <v>1330</v>
      </c>
      <c r="AE158" s="107">
        <f>FORECAST($C$8-(R158+U158),Инклинометрия!$B$2:$B$152,Инклинометрия!$A$2:$A$152)</f>
        <v>0</v>
      </c>
      <c r="AF158" s="107">
        <f>IF(V158=0,"-",FORECAST($C$8,Инклинометрия!$B$2:$B$152,Инклинометрия!$A$2:$A$152))</f>
        <v>1330</v>
      </c>
      <c r="AG158" s="107">
        <f>IF(V158=0,"-",FORECAST($C$8-V158,Инклинометрия!$B$2:$B$152,Инклинометрия!$A$2:$A$152))</f>
        <v>0</v>
      </c>
      <c r="AH158" s="107">
        <f>IF(W158=0,"-",FORECAST($C$8+W158,Инклинометрия!$B$2:$B$152,Инклинометрия!$A$2:$A$152))</f>
        <v>1332.6462608342592</v>
      </c>
      <c r="AI158" s="107">
        <f>IF(W158=0,"-",FORECAST($C$8,Инклинометрия!$B$2:$B$152,Инклинометрия!$A$2:$A$152))</f>
        <v>1330</v>
      </c>
      <c r="AK158" s="122">
        <f t="shared" si="35"/>
        <v>0</v>
      </c>
      <c r="AL158" s="67">
        <f>AK158*(B158-B157)</f>
        <v>0</v>
      </c>
      <c r="AM158" s="23">
        <f t="shared" si="37"/>
        <v>8.6725204696437436E-2</v>
      </c>
      <c r="AN158" s="26">
        <f>AN157+AK158*(B158-B157)/(2*PI()*$C$5*AN157*$K$13)</f>
        <v>0.15480061813468687</v>
      </c>
      <c r="AO158" s="87">
        <f t="shared" si="29"/>
        <v>145932.55112472404</v>
      </c>
      <c r="AP158" s="87">
        <f>IF(R158+U158&lt;$C$8,0,32*$L$23/$C$12^2*($K$10*R158+$K$8*U158)+32*$L$24/($C$14^2-$C$13^2)*($K$10*S158+$K$8*V158))</f>
        <v>44607.551124724028</v>
      </c>
      <c r="AQ158" s="66">
        <f>R158*$C$11*$C$9+U158*$C$11*$C$10</f>
        <v>14695380</v>
      </c>
      <c r="AR158" s="66">
        <f>S158*$C$11*$C$9+V158*$C$11*$C$10</f>
        <v>14695380</v>
      </c>
      <c r="AS158" s="87">
        <f>$C$11*(T158*$C$9+W158*$C$10)</f>
        <v>792178.05375968735</v>
      </c>
      <c r="AT158" s="45">
        <f t="shared" si="22"/>
        <v>15633490.60488441</v>
      </c>
      <c r="AU158" s="75"/>
    </row>
    <row r="159" spans="2:47" ht="15" thickBot="1" x14ac:dyDescent="0.35">
      <c r="B159" s="41">
        <f t="shared" si="30"/>
        <v>2560</v>
      </c>
      <c r="C159" s="8">
        <f t="shared" si="31"/>
        <v>25.6</v>
      </c>
      <c r="D159" s="73">
        <f t="shared" ref="D159:D222" si="38">C159*$C$10/$C$9</f>
        <v>34.24</v>
      </c>
      <c r="E159" s="29">
        <f t="shared" si="36"/>
        <v>8479.4308910562359</v>
      </c>
      <c r="F159" s="29">
        <f t="shared" si="32"/>
        <v>66.245553836376601</v>
      </c>
      <c r="G159" s="29">
        <f t="shared" si="33"/>
        <v>88.603428256153705</v>
      </c>
      <c r="H159" s="17">
        <f t="shared" si="34"/>
        <v>11341.238816787733</v>
      </c>
      <c r="I159" s="29">
        <f t="shared" si="23"/>
        <v>2.2250485660981263</v>
      </c>
      <c r="J159" s="29">
        <f t="shared" si="24"/>
        <v>41.694115440739786</v>
      </c>
      <c r="K159" s="32">
        <f>IF((D158+L158+M158-AL158)/($C$21+$C$22)&gt;$C$8,$C$8,(D158+L158+M158-AL158)/($C$21+$C$22))</f>
        <v>1400</v>
      </c>
      <c r="L159" s="97">
        <f t="shared" ref="L159:L222" si="39">R159*$C$21</f>
        <v>0</v>
      </c>
      <c r="M159" s="96">
        <f t="shared" ref="M159:M222" si="40">S159*PI()*($C$14^2-$C$13^2)/4</f>
        <v>0</v>
      </c>
      <c r="N159" s="98">
        <f t="shared" si="25"/>
        <v>1.7179213529287818</v>
      </c>
      <c r="O159" s="100">
        <f t="shared" ref="O159:O222" si="41">U159*$C$21</f>
        <v>4.2266987561397071</v>
      </c>
      <c r="P159" s="104">
        <f t="shared" si="26"/>
        <v>18.880500609176615</v>
      </c>
      <c r="Q159" s="102">
        <f t="shared" si="27"/>
        <v>4.9224514715476911E-2</v>
      </c>
      <c r="R159" s="106">
        <f>IF(K159-H158&lt;0,0,K159-H158)</f>
        <v>0</v>
      </c>
      <c r="S159" s="106">
        <f>K159-V159</f>
        <v>0</v>
      </c>
      <c r="T159" s="106">
        <f>IF(R159&gt;0,$C$6-$C$8,IF($C$6-$C$8-W159&lt;0,0,$C$6-$C$8-W159))</f>
        <v>97.214462279726973</v>
      </c>
      <c r="U159" s="107">
        <f>IF(R159=0,IF(U158+(F159-AL159/$C$23)*$C$21/($C$21+$C$22)&gt;$C$8,$C$8,U158+F159*$C$21/($C$21+$C$22)),E159)</f>
        <v>1400</v>
      </c>
      <c r="V159" s="107">
        <f>IF(R159&gt;0,0,IF(V158+(F159-AL159/$C$23)*$C$21/($C$21+$C$22)&gt;$C$8,$C$8,IF(U159=$C$8,V158+(F159-AL159/$C$23)*$C$21/$C$22,V158+(F159-AL159/$C$23)*$C$21/($C$21+$C$22))))</f>
        <v>1400</v>
      </c>
      <c r="W159" s="203">
        <f>IF(R159&gt;0,0,IF(W158+AL159/$C$23&gt;$F$23,$F$23,W158+AL159/$C$23))</f>
        <v>2.7855377202730285</v>
      </c>
      <c r="X159" s="105" t="str">
        <f>IF(R159=0,"-",FORECAST($C$8,Инклинометрия!$B$2:$B$152,Инклинометрия!$A$2:$A$152))</f>
        <v>-</v>
      </c>
      <c r="Y159" s="105" t="str">
        <f>IF(R159=0,"-",FORECAST($C$8-R159,Инклинометрия!$B$2:$B$152,Инклинометрия!$A$2:$A$152))</f>
        <v>-</v>
      </c>
      <c r="Z159" s="105" t="str">
        <f>IF(R159&gt;0,FORECAST($C$8,Инклинометрия!$B$2:$B$152,Инклинометрия!$A$2:$A$152),IF(V159=$C$8,"-",FORECAST($C$8-V159,Инклинометрия!$B$2:$B$152,Инклинометрия!$A$2:$A$152)))</f>
        <v>-</v>
      </c>
      <c r="AA159" s="105" t="str">
        <f>IF(S159=0,"-",FORECAST($C$8-(S159+V159),Инклинометрия!$B$2:$B$152,Инклинометрия!$A$2:$A$152))</f>
        <v>-</v>
      </c>
      <c r="AB159" s="105">
        <f>FORECAST($C$8+T159,Инклинометрия!$B$2:$B$152,Инклинометрия!$A$2:$A$152)</f>
        <v>1422.3537391657405</v>
      </c>
      <c r="AC159" s="105">
        <f>IF(R159=0,FORECAST($C$6-T159,Инклинометрия!$B$2:$B$152,Инклинометрия!$A$2:$A$152),FORECAST($C$8,Инклинометрия!$B$2:$B$152,Инклинометрия!$A$2:$A$152))</f>
        <v>1332.6462608342592</v>
      </c>
      <c r="AD159" s="107">
        <f>IF(R159=0,FORECAST($C$8,Инклинометрия!$B$2:$B$152,Инклинометрия!$A$2:$A$152),Y159)</f>
        <v>1330</v>
      </c>
      <c r="AE159" s="107">
        <f>FORECAST($C$8-(R159+U159),Инклинометрия!$B$2:$B$152,Инклинометрия!$A$2:$A$152)</f>
        <v>0</v>
      </c>
      <c r="AF159" s="107">
        <f>IF(V159=0,"-",FORECAST($C$8,Инклинометрия!$B$2:$B$152,Инклинометрия!$A$2:$A$152))</f>
        <v>1330</v>
      </c>
      <c r="AG159" s="107">
        <f>IF(V159=0,"-",FORECAST($C$8-V159,Инклинометрия!$B$2:$B$152,Инклинометрия!$A$2:$A$152))</f>
        <v>0</v>
      </c>
      <c r="AH159" s="107">
        <f>IF(W159=0,"-",FORECAST($C$8+W159,Инклинометрия!$B$2:$B$152,Инклинометрия!$A$2:$A$152))</f>
        <v>1332.6462608342592</v>
      </c>
      <c r="AI159" s="107">
        <f>IF(W159=0,"-",FORECAST($C$8,Инклинометрия!$B$2:$B$152,Инклинометрия!$A$2:$A$152))</f>
        <v>1330</v>
      </c>
      <c r="AK159" s="122">
        <f t="shared" si="35"/>
        <v>0</v>
      </c>
      <c r="AL159" s="67">
        <f>AK159*(B159-B158)</f>
        <v>0</v>
      </c>
      <c r="AM159" s="23">
        <f t="shared" si="37"/>
        <v>8.6725204696437436E-2</v>
      </c>
      <c r="AN159" s="26">
        <f>AN158+AK159*(B159-B158)/(2*PI()*$C$5*AN158*$K$13)</f>
        <v>0.15480061813468687</v>
      </c>
      <c r="AO159" s="87">
        <f t="shared" si="29"/>
        <v>145932.55112472404</v>
      </c>
      <c r="AP159" s="87">
        <f>IF(R159+U159&lt;$C$8,0,32*$L$23/$C$12^2*($K$10*R159+$K$8*U159)+32*$L$24/($C$14^2-$C$13^2)*($K$10*S159+$K$8*V159))</f>
        <v>44607.551124724028</v>
      </c>
      <c r="AQ159" s="66">
        <f>R159*$C$11*$C$9+U159*$C$11*$C$10</f>
        <v>14695380</v>
      </c>
      <c r="AR159" s="66">
        <f>S159*$C$11*$C$9+V159*$C$11*$C$10</f>
        <v>14695380</v>
      </c>
      <c r="AS159" s="87">
        <f>$C$11*(T159*$C$9+W159*$C$10)</f>
        <v>792178.05375968735</v>
      </c>
      <c r="AT159" s="45">
        <f t="shared" si="22"/>
        <v>15633490.60488441</v>
      </c>
      <c r="AU159" s="75"/>
    </row>
    <row r="160" spans="2:47" ht="15" thickBot="1" x14ac:dyDescent="0.35">
      <c r="B160" s="41">
        <f t="shared" si="30"/>
        <v>2580</v>
      </c>
      <c r="C160" s="8">
        <f t="shared" si="31"/>
        <v>25.8</v>
      </c>
      <c r="D160" s="73">
        <f t="shared" si="38"/>
        <v>34.5075</v>
      </c>
      <c r="E160" s="29">
        <f t="shared" si="36"/>
        <v>8545.6764448926133</v>
      </c>
      <c r="F160" s="29">
        <f t="shared" si="32"/>
        <v>66.245553836376601</v>
      </c>
      <c r="G160" s="29">
        <f t="shared" si="33"/>
        <v>88.603428256153705</v>
      </c>
      <c r="H160" s="17">
        <f t="shared" si="34"/>
        <v>11429.842245043887</v>
      </c>
      <c r="I160" s="29">
        <f t="shared" si="23"/>
        <v>2.2250485660981263</v>
      </c>
      <c r="J160" s="29">
        <f t="shared" si="24"/>
        <v>41.694115440739786</v>
      </c>
      <c r="K160" s="32">
        <f>IF((D159+L159+M159-AL159)/($C$21+$C$22)&gt;$C$8,$C$8,(D159+L159+M159-AL159)/($C$21+$C$22))</f>
        <v>1400</v>
      </c>
      <c r="L160" s="97">
        <f t="shared" si="39"/>
        <v>0</v>
      </c>
      <c r="M160" s="96">
        <f t="shared" si="40"/>
        <v>0</v>
      </c>
      <c r="N160" s="98">
        <f t="shared" si="25"/>
        <v>1.7179213529287818</v>
      </c>
      <c r="O160" s="100">
        <f t="shared" si="41"/>
        <v>4.2266987561397071</v>
      </c>
      <c r="P160" s="104">
        <f t="shared" si="26"/>
        <v>18.880500609176615</v>
      </c>
      <c r="Q160" s="102">
        <f t="shared" si="27"/>
        <v>4.9224514715476911E-2</v>
      </c>
      <c r="R160" s="106">
        <f>IF(K160-H159&lt;0,0,K160-H159)</f>
        <v>0</v>
      </c>
      <c r="S160" s="106">
        <f>K160-V160</f>
        <v>0</v>
      </c>
      <c r="T160" s="106">
        <f>IF(R160&gt;0,$C$6-$C$8,IF($C$6-$C$8-W160&lt;0,0,$C$6-$C$8-W160))</f>
        <v>97.214462279726973</v>
      </c>
      <c r="U160" s="107">
        <f>IF(R160=0,IF(U159+(F160-AL160/$C$23)*$C$21/($C$21+$C$22)&gt;$C$8,$C$8,U159+F160*$C$21/($C$21+$C$22)),E160)</f>
        <v>1400</v>
      </c>
      <c r="V160" s="107">
        <f>IF(R160&gt;0,0,IF(V159+(F160-AL160/$C$23)*$C$21/($C$21+$C$22)&gt;$C$8,$C$8,IF(U160=$C$8,V159+(F160-AL160/$C$23)*$C$21/$C$22,V159+(F160-AL160/$C$23)*$C$21/($C$21+$C$22))))</f>
        <v>1400</v>
      </c>
      <c r="W160" s="203">
        <f>IF(R160&gt;0,0,IF(W159+AL160/$C$23&gt;$F$23,$F$23,W159+AL160/$C$23))</f>
        <v>2.7855377202730285</v>
      </c>
      <c r="X160" s="105" t="str">
        <f>IF(R160=0,"-",FORECAST($C$8,Инклинометрия!$B$2:$B$152,Инклинометрия!$A$2:$A$152))</f>
        <v>-</v>
      </c>
      <c r="Y160" s="105" t="str">
        <f>IF(R160=0,"-",FORECAST($C$8-R160,Инклинометрия!$B$2:$B$152,Инклинометрия!$A$2:$A$152))</f>
        <v>-</v>
      </c>
      <c r="Z160" s="105" t="str">
        <f>IF(R160&gt;0,FORECAST($C$8,Инклинометрия!$B$2:$B$152,Инклинометрия!$A$2:$A$152),IF(V160=$C$8,"-",FORECAST($C$8-V160,Инклинометрия!$B$2:$B$152,Инклинометрия!$A$2:$A$152)))</f>
        <v>-</v>
      </c>
      <c r="AA160" s="105" t="str">
        <f>IF(S160=0,"-",FORECAST($C$8-(S160+V160),Инклинометрия!$B$2:$B$152,Инклинометрия!$A$2:$A$152))</f>
        <v>-</v>
      </c>
      <c r="AB160" s="105">
        <f>FORECAST($C$8+T160,Инклинометрия!$B$2:$B$152,Инклинометрия!$A$2:$A$152)</f>
        <v>1422.3537391657405</v>
      </c>
      <c r="AC160" s="105">
        <f>IF(R160=0,FORECAST($C$6-T160,Инклинометрия!$B$2:$B$152,Инклинометрия!$A$2:$A$152),FORECAST($C$8,Инклинометрия!$B$2:$B$152,Инклинометрия!$A$2:$A$152))</f>
        <v>1332.6462608342592</v>
      </c>
      <c r="AD160" s="107">
        <f>IF(R160=0,FORECAST($C$8,Инклинометрия!$B$2:$B$152,Инклинометрия!$A$2:$A$152),Y160)</f>
        <v>1330</v>
      </c>
      <c r="AE160" s="107">
        <f>FORECAST($C$8-(R160+U160),Инклинометрия!$B$2:$B$152,Инклинометрия!$A$2:$A$152)</f>
        <v>0</v>
      </c>
      <c r="AF160" s="107">
        <f>IF(V160=0,"-",FORECAST($C$8,Инклинометрия!$B$2:$B$152,Инклинометрия!$A$2:$A$152))</f>
        <v>1330</v>
      </c>
      <c r="AG160" s="107">
        <f>IF(V160=0,"-",FORECAST($C$8-V160,Инклинометрия!$B$2:$B$152,Инклинометрия!$A$2:$A$152))</f>
        <v>0</v>
      </c>
      <c r="AH160" s="107">
        <f>IF(W160=0,"-",FORECAST($C$8+W160,Инклинометрия!$B$2:$B$152,Инклинометрия!$A$2:$A$152))</f>
        <v>1332.6462608342592</v>
      </c>
      <c r="AI160" s="107">
        <f>IF(W160=0,"-",FORECAST($C$8,Инклинометрия!$B$2:$B$152,Инклинометрия!$A$2:$A$152))</f>
        <v>1330</v>
      </c>
      <c r="AK160" s="122">
        <f t="shared" si="35"/>
        <v>0</v>
      </c>
      <c r="AL160" s="67">
        <f>AK160*(B160-B159)</f>
        <v>0</v>
      </c>
      <c r="AM160" s="23">
        <f t="shared" si="37"/>
        <v>8.6725204696437436E-2</v>
      </c>
      <c r="AN160" s="26">
        <f>AN159+AK160*(B160-B159)/(2*PI()*$C$5*AN159*$K$13)</f>
        <v>0.15480061813468687</v>
      </c>
      <c r="AO160" s="87">
        <f t="shared" si="29"/>
        <v>145932.55112472404</v>
      </c>
      <c r="AP160" s="87">
        <f>IF(R160+U160&lt;$C$8,0,32*$L$23/$C$12^2*($K$10*R160+$K$8*U160)+32*$L$24/($C$14^2-$C$13^2)*($K$10*S160+$K$8*V160))</f>
        <v>44607.551124724028</v>
      </c>
      <c r="AQ160" s="66">
        <f>R160*$C$11*$C$9+U160*$C$11*$C$10</f>
        <v>14695380</v>
      </c>
      <c r="AR160" s="66">
        <f>S160*$C$11*$C$9+V160*$C$11*$C$10</f>
        <v>14695380</v>
      </c>
      <c r="AS160" s="87">
        <f>$C$11*(T160*$C$9+W160*$C$10)</f>
        <v>792178.05375968735</v>
      </c>
      <c r="AT160" s="45">
        <f t="shared" ref="AT160:AT223" si="42">SUM(AQ160,AS160,AO160)</f>
        <v>15633490.60488441</v>
      </c>
      <c r="AU160" s="75"/>
    </row>
    <row r="161" spans="2:47" ht="15" thickBot="1" x14ac:dyDescent="0.35">
      <c r="B161" s="41">
        <f t="shared" si="30"/>
        <v>2600</v>
      </c>
      <c r="C161" s="8">
        <f t="shared" si="31"/>
        <v>26</v>
      </c>
      <c r="D161" s="73">
        <f t="shared" si="38"/>
        <v>34.774999999999999</v>
      </c>
      <c r="E161" s="29">
        <f t="shared" si="36"/>
        <v>8611.9219987289889</v>
      </c>
      <c r="F161" s="29">
        <f t="shared" si="32"/>
        <v>66.245553836376601</v>
      </c>
      <c r="G161" s="29">
        <f t="shared" si="33"/>
        <v>88.603428256153705</v>
      </c>
      <c r="H161" s="17">
        <f t="shared" si="34"/>
        <v>11518.445673300041</v>
      </c>
      <c r="I161" s="29">
        <f t="shared" ref="I161:I224" si="43">SQRT(2*$C$11*($C$10-$C$9)/$C$10)</f>
        <v>2.2250485660981263</v>
      </c>
      <c r="J161" s="29">
        <f t="shared" ref="J161:J224" si="44">SQRT(2*$C$11*G161)</f>
        <v>41.694115440739786</v>
      </c>
      <c r="K161" s="32">
        <f>IF((D160+L160+M160-AL160)/($C$21+$C$22)&gt;$C$8,$C$8,(D160+L160+M160-AL160)/($C$21+$C$22))</f>
        <v>1400</v>
      </c>
      <c r="L161" s="97">
        <f t="shared" si="39"/>
        <v>0</v>
      </c>
      <c r="M161" s="96">
        <f t="shared" si="40"/>
        <v>0</v>
      </c>
      <c r="N161" s="98">
        <f t="shared" ref="N161:N224" si="45">T161*PI()*$C$14^2/4</f>
        <v>1.7179213529287818</v>
      </c>
      <c r="O161" s="100">
        <f t="shared" si="41"/>
        <v>4.2266987561397071</v>
      </c>
      <c r="P161" s="104">
        <f t="shared" ref="P161:P224" si="46">V161*$C$22</f>
        <v>18.880500609176615</v>
      </c>
      <c r="Q161" s="102">
        <f t="shared" ref="Q161:Q224" si="47">W161*$C$23</f>
        <v>4.9224514715476911E-2</v>
      </c>
      <c r="R161" s="106">
        <f>IF(K161-H160&lt;0,0,K161-H160)</f>
        <v>0</v>
      </c>
      <c r="S161" s="106">
        <f>K161-V161</f>
        <v>0</v>
      </c>
      <c r="T161" s="106">
        <f>IF(R161&gt;0,$C$6-$C$8,IF($C$6-$C$8-W161&lt;0,0,$C$6-$C$8-W161))</f>
        <v>97.214462279726973</v>
      </c>
      <c r="U161" s="107">
        <f>IF(R161=0,IF(U160+(F161-AL161/$C$23)*$C$21/($C$21+$C$22)&gt;$C$8,$C$8,U160+F161*$C$21/($C$21+$C$22)),E161)</f>
        <v>1400</v>
      </c>
      <c r="V161" s="107">
        <f>IF(R161&gt;0,0,IF(V160+(F161-AL161/$C$23)*$C$21/($C$21+$C$22)&gt;$C$8,$C$8,IF(U161=$C$8,V160+(F161-AL161/$C$23)*$C$21/$C$22,V160+(F161-AL161/$C$23)*$C$21/($C$21+$C$22))))</f>
        <v>1400</v>
      </c>
      <c r="W161" s="203">
        <f>IF(R161&gt;0,0,IF(W160+AL161/$C$23&gt;$F$23,$F$23,W160+AL161/$C$23))</f>
        <v>2.7855377202730285</v>
      </c>
      <c r="X161" s="105" t="str">
        <f>IF(R161=0,"-",FORECAST($C$8,Инклинометрия!$B$2:$B$152,Инклинометрия!$A$2:$A$152))</f>
        <v>-</v>
      </c>
      <c r="Y161" s="105" t="str">
        <f>IF(R161=0,"-",FORECAST($C$8-R161,Инклинометрия!$B$2:$B$152,Инклинометрия!$A$2:$A$152))</f>
        <v>-</v>
      </c>
      <c r="Z161" s="105" t="str">
        <f>IF(R161&gt;0,FORECAST($C$8,Инклинометрия!$B$2:$B$152,Инклинометрия!$A$2:$A$152),IF(V161=$C$8,"-",FORECAST($C$8-V161,Инклинометрия!$B$2:$B$152,Инклинометрия!$A$2:$A$152)))</f>
        <v>-</v>
      </c>
      <c r="AA161" s="105" t="str">
        <f>IF(S161=0,"-",FORECAST($C$8-(S161+V161),Инклинометрия!$B$2:$B$152,Инклинометрия!$A$2:$A$152))</f>
        <v>-</v>
      </c>
      <c r="AB161" s="105">
        <f>FORECAST($C$8+T161,Инклинометрия!$B$2:$B$152,Инклинометрия!$A$2:$A$152)</f>
        <v>1422.3537391657405</v>
      </c>
      <c r="AC161" s="105">
        <f>IF(R161=0,FORECAST($C$6-T161,Инклинометрия!$B$2:$B$152,Инклинометрия!$A$2:$A$152),FORECAST($C$8,Инклинометрия!$B$2:$B$152,Инклинометрия!$A$2:$A$152))</f>
        <v>1332.6462608342592</v>
      </c>
      <c r="AD161" s="107">
        <f>IF(R161=0,FORECAST($C$8,Инклинометрия!$B$2:$B$152,Инклинометрия!$A$2:$A$152),Y161)</f>
        <v>1330</v>
      </c>
      <c r="AE161" s="107">
        <f>FORECAST($C$8-(R161+U161),Инклинометрия!$B$2:$B$152,Инклинометрия!$A$2:$A$152)</f>
        <v>0</v>
      </c>
      <c r="AF161" s="107">
        <f>IF(V161=0,"-",FORECAST($C$8,Инклинометрия!$B$2:$B$152,Инклинометрия!$A$2:$A$152))</f>
        <v>1330</v>
      </c>
      <c r="AG161" s="107">
        <f>IF(V161=0,"-",FORECAST($C$8-V161,Инклинометрия!$B$2:$B$152,Инклинометрия!$A$2:$A$152))</f>
        <v>0</v>
      </c>
      <c r="AH161" s="107">
        <f>IF(W161=0,"-",FORECAST($C$8+W161,Инклинометрия!$B$2:$B$152,Инклинометрия!$A$2:$A$152))</f>
        <v>1332.6462608342592</v>
      </c>
      <c r="AI161" s="107">
        <f>IF(W161=0,"-",FORECAST($C$8,Инклинометрия!$B$2:$B$152,Инклинометрия!$A$2:$A$152))</f>
        <v>1330</v>
      </c>
      <c r="AK161" s="122">
        <f t="shared" si="35"/>
        <v>0</v>
      </c>
      <c r="AL161" s="67">
        <f>AK161*(B161-B160)</f>
        <v>0</v>
      </c>
      <c r="AM161" s="23">
        <f t="shared" si="37"/>
        <v>8.6725204696437436E-2</v>
      </c>
      <c r="AN161" s="26">
        <f>AN160+AK161*(B161-B160)/(2*PI()*$C$5*AN160*$K$13)</f>
        <v>0.15480061813468687</v>
      </c>
      <c r="AO161" s="87">
        <f t="shared" ref="AO161:AO224" si="48">101325+AP161</f>
        <v>145932.55112472404</v>
      </c>
      <c r="AP161" s="87">
        <f>IF(R161+U161&lt;$C$8,0,32*$L$23/$C$12^2*($K$10*R161+$K$8*U161)+32*$L$24/($C$14^2-$C$13^2)*($K$10*S161+$K$8*V161))</f>
        <v>44607.551124724028</v>
      </c>
      <c r="AQ161" s="66">
        <f>R161*$C$11*$C$9+U161*$C$11*$C$10</f>
        <v>14695380</v>
      </c>
      <c r="AR161" s="66">
        <f>S161*$C$11*$C$9+V161*$C$11*$C$10</f>
        <v>14695380</v>
      </c>
      <c r="AS161" s="87">
        <f>$C$11*(T161*$C$9+W161*$C$10)</f>
        <v>792178.05375968735</v>
      </c>
      <c r="AT161" s="45">
        <f t="shared" si="42"/>
        <v>15633490.60488441</v>
      </c>
      <c r="AU161" s="75"/>
    </row>
    <row r="162" spans="2:47" ht="15" thickBot="1" x14ac:dyDescent="0.35">
      <c r="B162" s="41">
        <f t="shared" ref="B162:B225" si="49">B161+$C$26</f>
        <v>2620</v>
      </c>
      <c r="C162" s="8">
        <f t="shared" ref="C162:C225" si="50">$C$16*B162</f>
        <v>26.2</v>
      </c>
      <c r="D162" s="73">
        <f t="shared" si="38"/>
        <v>35.042499999999997</v>
      </c>
      <c r="E162" s="29">
        <f t="shared" si="36"/>
        <v>8678.1675525653663</v>
      </c>
      <c r="F162" s="29">
        <f t="shared" ref="F162:F225" si="51">IF(J161*(B162-B161)&gt;F161/2,4*(C162-C161)/PI()/$C$12^2,J161*(B162-B161)+4*(C162-C161)/PI()/$C$12^2)</f>
        <v>66.245553836376601</v>
      </c>
      <c r="G162" s="29">
        <f t="shared" ref="G162:G225" si="52">F162*$C$10/$C$9</f>
        <v>88.603428256153705</v>
      </c>
      <c r="H162" s="17">
        <f t="shared" ref="H162:H225" si="53">H161+G162</f>
        <v>11607.049101556195</v>
      </c>
      <c r="I162" s="29">
        <f t="shared" si="43"/>
        <v>2.2250485660981263</v>
      </c>
      <c r="J162" s="29">
        <f t="shared" si="44"/>
        <v>41.694115440739786</v>
      </c>
      <c r="K162" s="32">
        <f>IF((D161+L161+M161-AL161)/($C$21+$C$22)&gt;$C$8,$C$8,(D161+L161+M161-AL161)/($C$21+$C$22))</f>
        <v>1400</v>
      </c>
      <c r="L162" s="97">
        <f t="shared" si="39"/>
        <v>0</v>
      </c>
      <c r="M162" s="96">
        <f t="shared" si="40"/>
        <v>0</v>
      </c>
      <c r="N162" s="98">
        <f t="shared" si="45"/>
        <v>1.7179213529287818</v>
      </c>
      <c r="O162" s="100">
        <f t="shared" si="41"/>
        <v>4.2266987561397071</v>
      </c>
      <c r="P162" s="104">
        <f t="shared" si="46"/>
        <v>18.880500609176615</v>
      </c>
      <c r="Q162" s="102">
        <f t="shared" si="47"/>
        <v>4.9224514715476911E-2</v>
      </c>
      <c r="R162" s="106">
        <f>IF(K162-H161&lt;0,0,K162-H161)</f>
        <v>0</v>
      </c>
      <c r="S162" s="106">
        <f>K162-V162</f>
        <v>0</v>
      </c>
      <c r="T162" s="106">
        <f>IF(R162&gt;0,$C$6-$C$8,IF($C$6-$C$8-W162&lt;0,0,$C$6-$C$8-W162))</f>
        <v>97.214462279726973</v>
      </c>
      <c r="U162" s="107">
        <f>IF(R162=0,IF(U161+(F162-AL162/$C$23)*$C$21/($C$21+$C$22)&gt;$C$8,$C$8,U161+F162*$C$21/($C$21+$C$22)),E162)</f>
        <v>1400</v>
      </c>
      <c r="V162" s="107">
        <f>IF(R162&gt;0,0,IF(V161+(F162-AL162/$C$23)*$C$21/($C$21+$C$22)&gt;$C$8,$C$8,IF(U162=$C$8,V161+(F162-AL162/$C$23)*$C$21/$C$22,V161+(F162-AL162/$C$23)*$C$21/($C$21+$C$22))))</f>
        <v>1400</v>
      </c>
      <c r="W162" s="203">
        <f>IF(R162&gt;0,0,IF(W161+AL162/$C$23&gt;$F$23,$F$23,W161+AL162/$C$23))</f>
        <v>2.7855377202730285</v>
      </c>
      <c r="X162" s="105" t="str">
        <f>IF(R162=0,"-",FORECAST($C$8,Инклинометрия!$B$2:$B$152,Инклинометрия!$A$2:$A$152))</f>
        <v>-</v>
      </c>
      <c r="Y162" s="105" t="str">
        <f>IF(R162=0,"-",FORECAST($C$8-R162,Инклинометрия!$B$2:$B$152,Инклинометрия!$A$2:$A$152))</f>
        <v>-</v>
      </c>
      <c r="Z162" s="105" t="str">
        <f>IF(R162&gt;0,FORECAST($C$8,Инклинометрия!$B$2:$B$152,Инклинометрия!$A$2:$A$152),IF(V162=$C$8,"-",FORECAST($C$8-V162,Инклинометрия!$B$2:$B$152,Инклинометрия!$A$2:$A$152)))</f>
        <v>-</v>
      </c>
      <c r="AA162" s="105" t="str">
        <f>IF(S162=0,"-",FORECAST($C$8-(S162+V162),Инклинометрия!$B$2:$B$152,Инклинометрия!$A$2:$A$152))</f>
        <v>-</v>
      </c>
      <c r="AB162" s="105">
        <f>FORECAST($C$8+T162,Инклинометрия!$B$2:$B$152,Инклинометрия!$A$2:$A$152)</f>
        <v>1422.3537391657405</v>
      </c>
      <c r="AC162" s="105">
        <f>IF(R162=0,FORECAST($C$6-T162,Инклинометрия!$B$2:$B$152,Инклинометрия!$A$2:$A$152),FORECAST($C$8,Инклинометрия!$B$2:$B$152,Инклинометрия!$A$2:$A$152))</f>
        <v>1332.6462608342592</v>
      </c>
      <c r="AD162" s="107">
        <f>IF(R162=0,FORECAST($C$8,Инклинометрия!$B$2:$B$152,Инклинометрия!$A$2:$A$152),Y162)</f>
        <v>1330</v>
      </c>
      <c r="AE162" s="107">
        <f>FORECAST($C$8-(R162+U162),Инклинометрия!$B$2:$B$152,Инклинометрия!$A$2:$A$152)</f>
        <v>0</v>
      </c>
      <c r="AF162" s="107">
        <f>IF(V162=0,"-",FORECAST($C$8,Инклинометрия!$B$2:$B$152,Инклинометрия!$A$2:$A$152))</f>
        <v>1330</v>
      </c>
      <c r="AG162" s="107">
        <f>IF(V162=0,"-",FORECAST($C$8-V162,Инклинометрия!$B$2:$B$152,Инклинометрия!$A$2:$A$152))</f>
        <v>0</v>
      </c>
      <c r="AH162" s="107">
        <f>IF(W162=0,"-",FORECAST($C$8+W162,Инклинометрия!$B$2:$B$152,Инклинометрия!$A$2:$A$152))</f>
        <v>1332.6462608342592</v>
      </c>
      <c r="AI162" s="107">
        <f>IF(W162=0,"-",FORECAST($C$8,Инклинометрия!$B$2:$B$152,Инклинометрия!$A$2:$A$152))</f>
        <v>1330</v>
      </c>
      <c r="AK162" s="122">
        <f t="shared" ref="AK162:AK225" si="54">2*PI()*$C$5*(AT161-AT160)/(LN(AN161/$K$11)*$K$10/$K$9+LN($K$12/AN161)*$K$10/$K$9)</f>
        <v>0</v>
      </c>
      <c r="AL162" s="67">
        <f>AK162*(B162-B161)</f>
        <v>0</v>
      </c>
      <c r="AM162" s="23">
        <f t="shared" si="37"/>
        <v>8.6725204696437436E-2</v>
      </c>
      <c r="AN162" s="26">
        <f>AN161+AK162*(B162-B161)/(2*PI()*$C$5*AN161*$K$13)</f>
        <v>0.15480061813468687</v>
      </c>
      <c r="AO162" s="87">
        <f t="shared" si="48"/>
        <v>145932.55112472404</v>
      </c>
      <c r="AP162" s="87">
        <f>IF(R162+U162&lt;$C$8,0,32*$L$23/$C$12^2*($K$10*R162+$K$8*U162)+32*$L$24/($C$14^2-$C$13^2)*($K$10*S162+$K$8*V162))</f>
        <v>44607.551124724028</v>
      </c>
      <c r="AQ162" s="66">
        <f>R162*$C$11*$C$9+U162*$C$11*$C$10</f>
        <v>14695380</v>
      </c>
      <c r="AR162" s="66">
        <f>S162*$C$11*$C$9+V162*$C$11*$C$10</f>
        <v>14695380</v>
      </c>
      <c r="AS162" s="87">
        <f>$C$11*(T162*$C$9+W162*$C$10)</f>
        <v>792178.05375968735</v>
      </c>
      <c r="AT162" s="45">
        <f t="shared" si="42"/>
        <v>15633490.60488441</v>
      </c>
      <c r="AU162" s="75"/>
    </row>
    <row r="163" spans="2:47" ht="15" thickBot="1" x14ac:dyDescent="0.35">
      <c r="B163" s="41">
        <f t="shared" si="49"/>
        <v>2640</v>
      </c>
      <c r="C163" s="8">
        <f t="shared" si="50"/>
        <v>26.400000000000002</v>
      </c>
      <c r="D163" s="73">
        <f t="shared" si="38"/>
        <v>35.31</v>
      </c>
      <c r="E163" s="29">
        <f t="shared" ref="E163:E226" si="55">C163/PI()/($C$12/2)^2</f>
        <v>8744.4131064017438</v>
      </c>
      <c r="F163" s="29">
        <f t="shared" si="51"/>
        <v>66.24555383637778</v>
      </c>
      <c r="G163" s="29">
        <f t="shared" si="52"/>
        <v>88.603428256155269</v>
      </c>
      <c r="H163" s="17">
        <f t="shared" si="53"/>
        <v>11695.652529812351</v>
      </c>
      <c r="I163" s="29">
        <f t="shared" si="43"/>
        <v>2.2250485660981263</v>
      </c>
      <c r="J163" s="29">
        <f t="shared" si="44"/>
        <v>41.694115440740156</v>
      </c>
      <c r="K163" s="32">
        <f>IF((D162+L162+M162-AL162)/($C$21+$C$22)&gt;$C$8,$C$8,(D162+L162+M162-AL162)/($C$21+$C$22))</f>
        <v>1400</v>
      </c>
      <c r="L163" s="97">
        <f t="shared" si="39"/>
        <v>0</v>
      </c>
      <c r="M163" s="96">
        <f t="shared" si="40"/>
        <v>0</v>
      </c>
      <c r="N163" s="98">
        <f t="shared" si="45"/>
        <v>1.7179213529287818</v>
      </c>
      <c r="O163" s="100">
        <f t="shared" si="41"/>
        <v>4.2266987561397071</v>
      </c>
      <c r="P163" s="104">
        <f t="shared" si="46"/>
        <v>18.880500609176615</v>
      </c>
      <c r="Q163" s="102">
        <f t="shared" si="47"/>
        <v>4.9224514715476911E-2</v>
      </c>
      <c r="R163" s="106">
        <f>IF(K163-H162&lt;0,0,K163-H162)</f>
        <v>0</v>
      </c>
      <c r="S163" s="106">
        <f>K163-V163</f>
        <v>0</v>
      </c>
      <c r="T163" s="106">
        <f>IF(R163&gt;0,$C$6-$C$8,IF($C$6-$C$8-W163&lt;0,0,$C$6-$C$8-W163))</f>
        <v>97.214462279726973</v>
      </c>
      <c r="U163" s="107">
        <f>IF(R163=0,IF(U162+(F163-AL163/$C$23)*$C$21/($C$21+$C$22)&gt;$C$8,$C$8,U162+F163*$C$21/($C$21+$C$22)),E163)</f>
        <v>1400</v>
      </c>
      <c r="V163" s="107">
        <f>IF(R163&gt;0,0,IF(V162+(F163-AL163/$C$23)*$C$21/($C$21+$C$22)&gt;$C$8,$C$8,IF(U163=$C$8,V162+(F163-AL163/$C$23)*$C$21/$C$22,V162+(F163-AL163/$C$23)*$C$21/($C$21+$C$22))))</f>
        <v>1400</v>
      </c>
      <c r="W163" s="203">
        <f>IF(R163&gt;0,0,IF(W162+AL163/$C$23&gt;$F$23,$F$23,W162+AL163/$C$23))</f>
        <v>2.7855377202730285</v>
      </c>
      <c r="X163" s="105" t="str">
        <f>IF(R163=0,"-",FORECAST($C$8,Инклинометрия!$B$2:$B$152,Инклинометрия!$A$2:$A$152))</f>
        <v>-</v>
      </c>
      <c r="Y163" s="105" t="str">
        <f>IF(R163=0,"-",FORECAST($C$8-R163,Инклинометрия!$B$2:$B$152,Инклинометрия!$A$2:$A$152))</f>
        <v>-</v>
      </c>
      <c r="Z163" s="105" t="str">
        <f>IF(R163&gt;0,FORECAST($C$8,Инклинометрия!$B$2:$B$152,Инклинометрия!$A$2:$A$152),IF(V163=$C$8,"-",FORECAST($C$8-V163,Инклинометрия!$B$2:$B$152,Инклинометрия!$A$2:$A$152)))</f>
        <v>-</v>
      </c>
      <c r="AA163" s="105" t="str">
        <f>IF(S163=0,"-",FORECAST($C$8-(S163+V163),Инклинометрия!$B$2:$B$152,Инклинометрия!$A$2:$A$152))</f>
        <v>-</v>
      </c>
      <c r="AB163" s="105">
        <f>FORECAST($C$8+T163,Инклинометрия!$B$2:$B$152,Инклинометрия!$A$2:$A$152)</f>
        <v>1422.3537391657405</v>
      </c>
      <c r="AC163" s="105">
        <f>IF(R163=0,FORECAST($C$6-T163,Инклинометрия!$B$2:$B$152,Инклинометрия!$A$2:$A$152),FORECAST($C$8,Инклинометрия!$B$2:$B$152,Инклинометрия!$A$2:$A$152))</f>
        <v>1332.6462608342592</v>
      </c>
      <c r="AD163" s="107">
        <f>IF(R163=0,FORECAST($C$8,Инклинометрия!$B$2:$B$152,Инклинометрия!$A$2:$A$152),Y163)</f>
        <v>1330</v>
      </c>
      <c r="AE163" s="107">
        <f>FORECAST($C$8-(R163+U163),Инклинометрия!$B$2:$B$152,Инклинометрия!$A$2:$A$152)</f>
        <v>0</v>
      </c>
      <c r="AF163" s="107">
        <f>IF(V163=0,"-",FORECAST($C$8,Инклинометрия!$B$2:$B$152,Инклинометрия!$A$2:$A$152))</f>
        <v>1330</v>
      </c>
      <c r="AG163" s="107">
        <f>IF(V163=0,"-",FORECAST($C$8-V163,Инклинометрия!$B$2:$B$152,Инклинометрия!$A$2:$A$152))</f>
        <v>0</v>
      </c>
      <c r="AH163" s="107">
        <f>IF(W163=0,"-",FORECAST($C$8+W163,Инклинометрия!$B$2:$B$152,Инклинометрия!$A$2:$A$152))</f>
        <v>1332.6462608342592</v>
      </c>
      <c r="AI163" s="107">
        <f>IF(W163=0,"-",FORECAST($C$8,Инклинометрия!$B$2:$B$152,Инклинометрия!$A$2:$A$152))</f>
        <v>1330</v>
      </c>
      <c r="AK163" s="122">
        <f t="shared" si="54"/>
        <v>0</v>
      </c>
      <c r="AL163" s="67">
        <f>AK163*(B163-B162)</f>
        <v>0</v>
      </c>
      <c r="AM163" s="23">
        <f t="shared" si="37"/>
        <v>8.6725204696437436E-2</v>
      </c>
      <c r="AN163" s="26">
        <f>AN162+AK163*(B163-B162)/(2*PI()*$C$5*AN162*$K$13)</f>
        <v>0.15480061813468687</v>
      </c>
      <c r="AO163" s="87">
        <f t="shared" si="48"/>
        <v>145932.55112472404</v>
      </c>
      <c r="AP163" s="87">
        <f>IF(R163+U163&lt;$C$8,0,32*$L$23/$C$12^2*($K$10*R163+$K$8*U163)+32*$L$24/($C$14^2-$C$13^2)*($K$10*S163+$K$8*V163))</f>
        <v>44607.551124724028</v>
      </c>
      <c r="AQ163" s="66">
        <f>R163*$C$11*$C$9+U163*$C$11*$C$10</f>
        <v>14695380</v>
      </c>
      <c r="AR163" s="66">
        <f>S163*$C$11*$C$9+V163*$C$11*$C$10</f>
        <v>14695380</v>
      </c>
      <c r="AS163" s="87">
        <f>$C$11*(T163*$C$9+W163*$C$10)</f>
        <v>792178.05375968735</v>
      </c>
      <c r="AT163" s="45">
        <f t="shared" si="42"/>
        <v>15633490.60488441</v>
      </c>
      <c r="AU163" s="75"/>
    </row>
    <row r="164" spans="2:47" ht="15" thickBot="1" x14ac:dyDescent="0.35">
      <c r="B164" s="41">
        <f t="shared" si="49"/>
        <v>2660</v>
      </c>
      <c r="C164" s="8">
        <f t="shared" si="50"/>
        <v>26.6</v>
      </c>
      <c r="D164" s="73">
        <f t="shared" si="38"/>
        <v>35.577500000000001</v>
      </c>
      <c r="E164" s="29">
        <f t="shared" si="55"/>
        <v>8810.6586602381194</v>
      </c>
      <c r="F164" s="29">
        <f t="shared" si="51"/>
        <v>66.245553836376601</v>
      </c>
      <c r="G164" s="29">
        <f t="shared" si="52"/>
        <v>88.603428256153705</v>
      </c>
      <c r="H164" s="17">
        <f t="shared" si="53"/>
        <v>11784.255958068505</v>
      </c>
      <c r="I164" s="29">
        <f t="shared" si="43"/>
        <v>2.2250485660981263</v>
      </c>
      <c r="J164" s="29">
        <f t="shared" si="44"/>
        <v>41.694115440739786</v>
      </c>
      <c r="K164" s="32">
        <f>IF((D163+L163+M163-AL163)/($C$21+$C$22)&gt;$C$8,$C$8,(D163+L163+M163-AL163)/($C$21+$C$22))</f>
        <v>1400</v>
      </c>
      <c r="L164" s="97">
        <f t="shared" si="39"/>
        <v>0</v>
      </c>
      <c r="M164" s="96">
        <f t="shared" si="40"/>
        <v>0</v>
      </c>
      <c r="N164" s="98">
        <f t="shared" si="45"/>
        <v>1.7179213529287818</v>
      </c>
      <c r="O164" s="100">
        <f t="shared" si="41"/>
        <v>4.2266987561397071</v>
      </c>
      <c r="P164" s="104">
        <f t="shared" si="46"/>
        <v>18.880500609176615</v>
      </c>
      <c r="Q164" s="102">
        <f t="shared" si="47"/>
        <v>4.9224514715476911E-2</v>
      </c>
      <c r="R164" s="106">
        <f>IF(K164-H163&lt;0,0,K164-H163)</f>
        <v>0</v>
      </c>
      <c r="S164" s="106">
        <f>K164-V164</f>
        <v>0</v>
      </c>
      <c r="T164" s="106">
        <f>IF(R164&gt;0,$C$6-$C$8,IF($C$6-$C$8-W164&lt;0,0,$C$6-$C$8-W164))</f>
        <v>97.214462279726973</v>
      </c>
      <c r="U164" s="107">
        <f>IF(R164=0,IF(U163+(F164-AL164/$C$23)*$C$21/($C$21+$C$22)&gt;$C$8,$C$8,U163+F164*$C$21/($C$21+$C$22)),E164)</f>
        <v>1400</v>
      </c>
      <c r="V164" s="107">
        <f>IF(R164&gt;0,0,IF(V163+(F164-AL164/$C$23)*$C$21/($C$21+$C$22)&gt;$C$8,$C$8,IF(U164=$C$8,V163+(F164-AL164/$C$23)*$C$21/$C$22,V163+(F164-AL164/$C$23)*$C$21/($C$21+$C$22))))</f>
        <v>1400</v>
      </c>
      <c r="W164" s="203">
        <f>IF(R164&gt;0,0,IF(W163+AL164/$C$23&gt;$F$23,$F$23,W163+AL164/$C$23))</f>
        <v>2.7855377202730285</v>
      </c>
      <c r="X164" s="105" t="str">
        <f>IF(R164=0,"-",FORECAST($C$8,Инклинометрия!$B$2:$B$152,Инклинометрия!$A$2:$A$152))</f>
        <v>-</v>
      </c>
      <c r="Y164" s="105" t="str">
        <f>IF(R164=0,"-",FORECAST($C$8-R164,Инклинометрия!$B$2:$B$152,Инклинометрия!$A$2:$A$152))</f>
        <v>-</v>
      </c>
      <c r="Z164" s="105" t="str">
        <f>IF(R164&gt;0,FORECAST($C$8,Инклинометрия!$B$2:$B$152,Инклинометрия!$A$2:$A$152),IF(V164=$C$8,"-",FORECAST($C$8-V164,Инклинометрия!$B$2:$B$152,Инклинометрия!$A$2:$A$152)))</f>
        <v>-</v>
      </c>
      <c r="AA164" s="105" t="str">
        <f>IF(S164=0,"-",FORECAST($C$8-(S164+V164),Инклинометрия!$B$2:$B$152,Инклинометрия!$A$2:$A$152))</f>
        <v>-</v>
      </c>
      <c r="AB164" s="105">
        <f>FORECAST($C$8+T164,Инклинометрия!$B$2:$B$152,Инклинометрия!$A$2:$A$152)</f>
        <v>1422.3537391657405</v>
      </c>
      <c r="AC164" s="105">
        <f>IF(R164=0,FORECAST($C$6-T164,Инклинометрия!$B$2:$B$152,Инклинометрия!$A$2:$A$152),FORECAST($C$8,Инклинометрия!$B$2:$B$152,Инклинометрия!$A$2:$A$152))</f>
        <v>1332.6462608342592</v>
      </c>
      <c r="AD164" s="107">
        <f>IF(R164=0,FORECAST($C$8,Инклинометрия!$B$2:$B$152,Инклинометрия!$A$2:$A$152),Y164)</f>
        <v>1330</v>
      </c>
      <c r="AE164" s="107">
        <f>FORECAST($C$8-(R164+U164),Инклинометрия!$B$2:$B$152,Инклинометрия!$A$2:$A$152)</f>
        <v>0</v>
      </c>
      <c r="AF164" s="107">
        <f>IF(V164=0,"-",FORECAST($C$8,Инклинометрия!$B$2:$B$152,Инклинометрия!$A$2:$A$152))</f>
        <v>1330</v>
      </c>
      <c r="AG164" s="107">
        <f>IF(V164=0,"-",FORECAST($C$8-V164,Инклинометрия!$B$2:$B$152,Инклинометрия!$A$2:$A$152))</f>
        <v>0</v>
      </c>
      <c r="AH164" s="107">
        <f>IF(W164=0,"-",FORECAST($C$8+W164,Инклинометрия!$B$2:$B$152,Инклинометрия!$A$2:$A$152))</f>
        <v>1332.6462608342592</v>
      </c>
      <c r="AI164" s="107">
        <f>IF(W164=0,"-",FORECAST($C$8,Инклинометрия!$B$2:$B$152,Инклинометрия!$A$2:$A$152))</f>
        <v>1330</v>
      </c>
      <c r="AK164" s="122">
        <f t="shared" si="54"/>
        <v>0</v>
      </c>
      <c r="AL164" s="67">
        <f>AK164*(B164-B163)</f>
        <v>0</v>
      </c>
      <c r="AM164" s="23">
        <f t="shared" si="37"/>
        <v>8.6725204696437436E-2</v>
      </c>
      <c r="AN164" s="26">
        <f>AN163+AK164*(B164-B163)/(2*PI()*$C$5*AN163*$K$13)</f>
        <v>0.15480061813468687</v>
      </c>
      <c r="AO164" s="87">
        <f t="shared" si="48"/>
        <v>145932.55112472404</v>
      </c>
      <c r="AP164" s="87">
        <f>IF(R164+U164&lt;$C$8,0,32*$L$23/$C$12^2*($K$10*R164+$K$8*U164)+32*$L$24/($C$14^2-$C$13^2)*($K$10*S164+$K$8*V164))</f>
        <v>44607.551124724028</v>
      </c>
      <c r="AQ164" s="66">
        <f>R164*$C$11*$C$9+U164*$C$11*$C$10</f>
        <v>14695380</v>
      </c>
      <c r="AR164" s="66">
        <f>S164*$C$11*$C$9+V164*$C$11*$C$10</f>
        <v>14695380</v>
      </c>
      <c r="AS164" s="87">
        <f>$C$11*(T164*$C$9+W164*$C$10)</f>
        <v>792178.05375968735</v>
      </c>
      <c r="AT164" s="45">
        <f t="shared" si="42"/>
        <v>15633490.60488441</v>
      </c>
      <c r="AU164" s="75"/>
    </row>
    <row r="165" spans="2:47" ht="15" thickBot="1" x14ac:dyDescent="0.35">
      <c r="B165" s="41">
        <f t="shared" si="49"/>
        <v>2680</v>
      </c>
      <c r="C165" s="8">
        <f t="shared" si="50"/>
        <v>26.8</v>
      </c>
      <c r="D165" s="73">
        <f t="shared" si="38"/>
        <v>35.844999999999999</v>
      </c>
      <c r="E165" s="29">
        <f t="shared" si="55"/>
        <v>8876.9042140744968</v>
      </c>
      <c r="F165" s="29">
        <f t="shared" si="51"/>
        <v>66.245553836376601</v>
      </c>
      <c r="G165" s="29">
        <f t="shared" si="52"/>
        <v>88.603428256153705</v>
      </c>
      <c r="H165" s="17">
        <f t="shared" si="53"/>
        <v>11872.859386324659</v>
      </c>
      <c r="I165" s="29">
        <f t="shared" si="43"/>
        <v>2.2250485660981263</v>
      </c>
      <c r="J165" s="29">
        <f t="shared" si="44"/>
        <v>41.694115440739786</v>
      </c>
      <c r="K165" s="32">
        <f>IF((D164+L164+M164-AL164)/($C$21+$C$22)&gt;$C$8,$C$8,(D164+L164+M164-AL164)/($C$21+$C$22))</f>
        <v>1400</v>
      </c>
      <c r="L165" s="97">
        <f t="shared" si="39"/>
        <v>0</v>
      </c>
      <c r="M165" s="96">
        <f t="shared" si="40"/>
        <v>0</v>
      </c>
      <c r="N165" s="98">
        <f t="shared" si="45"/>
        <v>1.7179213529287818</v>
      </c>
      <c r="O165" s="100">
        <f t="shared" si="41"/>
        <v>4.2266987561397071</v>
      </c>
      <c r="P165" s="104">
        <f t="shared" si="46"/>
        <v>18.880500609176615</v>
      </c>
      <c r="Q165" s="102">
        <f t="shared" si="47"/>
        <v>4.9224514715476911E-2</v>
      </c>
      <c r="R165" s="106">
        <f>IF(K165-H164&lt;0,0,K165-H164)</f>
        <v>0</v>
      </c>
      <c r="S165" s="106">
        <f>K165-V165</f>
        <v>0</v>
      </c>
      <c r="T165" s="106">
        <f>IF(R165&gt;0,$C$6-$C$8,IF($C$6-$C$8-W165&lt;0,0,$C$6-$C$8-W165))</f>
        <v>97.214462279726973</v>
      </c>
      <c r="U165" s="107">
        <f>IF(R165=0,IF(U164+(F165-AL165/$C$23)*$C$21/($C$21+$C$22)&gt;$C$8,$C$8,U164+F165*$C$21/($C$21+$C$22)),E165)</f>
        <v>1400</v>
      </c>
      <c r="V165" s="107">
        <f>IF(R165&gt;0,0,IF(V164+(F165-AL165/$C$23)*$C$21/($C$21+$C$22)&gt;$C$8,$C$8,IF(U165=$C$8,V164+(F165-AL165/$C$23)*$C$21/$C$22,V164+(F165-AL165/$C$23)*$C$21/($C$21+$C$22))))</f>
        <v>1400</v>
      </c>
      <c r="W165" s="203">
        <f>IF(R165&gt;0,0,IF(W164+AL165/$C$23&gt;$F$23,$F$23,W164+AL165/$C$23))</f>
        <v>2.7855377202730285</v>
      </c>
      <c r="X165" s="105" t="str">
        <f>IF(R165=0,"-",FORECAST($C$8,Инклинометрия!$B$2:$B$152,Инклинометрия!$A$2:$A$152))</f>
        <v>-</v>
      </c>
      <c r="Y165" s="105" t="str">
        <f>IF(R165=0,"-",FORECAST($C$8-R165,Инклинометрия!$B$2:$B$152,Инклинометрия!$A$2:$A$152))</f>
        <v>-</v>
      </c>
      <c r="Z165" s="105" t="str">
        <f>IF(R165&gt;0,FORECAST($C$8,Инклинометрия!$B$2:$B$152,Инклинометрия!$A$2:$A$152),IF(V165=$C$8,"-",FORECAST($C$8-V165,Инклинометрия!$B$2:$B$152,Инклинометрия!$A$2:$A$152)))</f>
        <v>-</v>
      </c>
      <c r="AA165" s="105" t="str">
        <f>IF(S165=0,"-",FORECAST($C$8-(S165+V165),Инклинометрия!$B$2:$B$152,Инклинометрия!$A$2:$A$152))</f>
        <v>-</v>
      </c>
      <c r="AB165" s="105">
        <f>FORECAST($C$8+T165,Инклинометрия!$B$2:$B$152,Инклинометрия!$A$2:$A$152)</f>
        <v>1422.3537391657405</v>
      </c>
      <c r="AC165" s="105">
        <f>IF(R165=0,FORECAST($C$6-T165,Инклинометрия!$B$2:$B$152,Инклинометрия!$A$2:$A$152),FORECAST($C$8,Инклинометрия!$B$2:$B$152,Инклинометрия!$A$2:$A$152))</f>
        <v>1332.6462608342592</v>
      </c>
      <c r="AD165" s="107">
        <f>IF(R165=0,FORECAST($C$8,Инклинометрия!$B$2:$B$152,Инклинометрия!$A$2:$A$152),Y165)</f>
        <v>1330</v>
      </c>
      <c r="AE165" s="107">
        <f>FORECAST($C$8-(R165+U165),Инклинометрия!$B$2:$B$152,Инклинометрия!$A$2:$A$152)</f>
        <v>0</v>
      </c>
      <c r="AF165" s="107">
        <f>IF(V165=0,"-",FORECAST($C$8,Инклинометрия!$B$2:$B$152,Инклинометрия!$A$2:$A$152))</f>
        <v>1330</v>
      </c>
      <c r="AG165" s="107">
        <f>IF(V165=0,"-",FORECAST($C$8-V165,Инклинометрия!$B$2:$B$152,Инклинометрия!$A$2:$A$152))</f>
        <v>0</v>
      </c>
      <c r="AH165" s="107">
        <f>IF(W165=0,"-",FORECAST($C$8+W165,Инклинометрия!$B$2:$B$152,Инклинометрия!$A$2:$A$152))</f>
        <v>1332.6462608342592</v>
      </c>
      <c r="AI165" s="107">
        <f>IF(W165=0,"-",FORECAST($C$8,Инклинометрия!$B$2:$B$152,Инклинометрия!$A$2:$A$152))</f>
        <v>1330</v>
      </c>
      <c r="AK165" s="122">
        <f t="shared" si="54"/>
        <v>0</v>
      </c>
      <c r="AL165" s="67">
        <f>AK165*(B165-B164)</f>
        <v>0</v>
      </c>
      <c r="AM165" s="23">
        <f t="shared" si="37"/>
        <v>8.6725204696437436E-2</v>
      </c>
      <c r="AN165" s="26">
        <f>AN164+AK165*(B165-B164)/(2*PI()*$C$5*AN164*$K$13)</f>
        <v>0.15480061813468687</v>
      </c>
      <c r="AO165" s="87">
        <f t="shared" si="48"/>
        <v>145932.55112472404</v>
      </c>
      <c r="AP165" s="87">
        <f>IF(R165+U165&lt;$C$8,0,32*$L$23/$C$12^2*($K$10*R165+$K$8*U165)+32*$L$24/($C$14^2-$C$13^2)*($K$10*S165+$K$8*V165))</f>
        <v>44607.551124724028</v>
      </c>
      <c r="AQ165" s="66">
        <f>R165*$C$11*$C$9+U165*$C$11*$C$10</f>
        <v>14695380</v>
      </c>
      <c r="AR165" s="66">
        <f>S165*$C$11*$C$9+V165*$C$11*$C$10</f>
        <v>14695380</v>
      </c>
      <c r="AS165" s="87">
        <f>$C$11*(T165*$C$9+W165*$C$10)</f>
        <v>792178.05375968735</v>
      </c>
      <c r="AT165" s="45">
        <f t="shared" si="42"/>
        <v>15633490.60488441</v>
      </c>
      <c r="AU165" s="75"/>
    </row>
    <row r="166" spans="2:47" ht="15" thickBot="1" x14ac:dyDescent="0.35">
      <c r="B166" s="41">
        <f t="shared" si="49"/>
        <v>2700</v>
      </c>
      <c r="C166" s="8">
        <f t="shared" si="50"/>
        <v>27</v>
      </c>
      <c r="D166" s="73">
        <f t="shared" si="38"/>
        <v>36.112499999999997</v>
      </c>
      <c r="E166" s="29">
        <f t="shared" si="55"/>
        <v>8943.1497679108725</v>
      </c>
      <c r="F166" s="29">
        <f t="shared" si="51"/>
        <v>66.245553836376601</v>
      </c>
      <c r="G166" s="29">
        <f t="shared" si="52"/>
        <v>88.603428256153705</v>
      </c>
      <c r="H166" s="17">
        <f t="shared" si="53"/>
        <v>11961.462814580813</v>
      </c>
      <c r="I166" s="29">
        <f t="shared" si="43"/>
        <v>2.2250485660981263</v>
      </c>
      <c r="J166" s="29">
        <f t="shared" si="44"/>
        <v>41.694115440739786</v>
      </c>
      <c r="K166" s="32">
        <f>IF((D165+L165+M165-AL165)/($C$21+$C$22)&gt;$C$8,$C$8,(D165+L165+M165-AL165)/($C$21+$C$22))</f>
        <v>1400</v>
      </c>
      <c r="L166" s="97">
        <f t="shared" si="39"/>
        <v>0</v>
      </c>
      <c r="M166" s="96">
        <f t="shared" si="40"/>
        <v>0</v>
      </c>
      <c r="N166" s="98">
        <f t="shared" si="45"/>
        <v>1.7179213529287818</v>
      </c>
      <c r="O166" s="100">
        <f t="shared" si="41"/>
        <v>4.2266987561397071</v>
      </c>
      <c r="P166" s="104">
        <f t="shared" si="46"/>
        <v>18.880500609176615</v>
      </c>
      <c r="Q166" s="102">
        <f t="shared" si="47"/>
        <v>4.9224514715476911E-2</v>
      </c>
      <c r="R166" s="106">
        <f>IF(K166-H165&lt;0,0,K166-H165)</f>
        <v>0</v>
      </c>
      <c r="S166" s="106">
        <f>K166-V166</f>
        <v>0</v>
      </c>
      <c r="T166" s="106">
        <f>IF(R166&gt;0,$C$6-$C$8,IF($C$6-$C$8-W166&lt;0,0,$C$6-$C$8-W166))</f>
        <v>97.214462279726973</v>
      </c>
      <c r="U166" s="107">
        <f>IF(R166=0,IF(U165+(F166-AL166/$C$23)*$C$21/($C$21+$C$22)&gt;$C$8,$C$8,U165+F166*$C$21/($C$21+$C$22)),E166)</f>
        <v>1400</v>
      </c>
      <c r="V166" s="107">
        <f>IF(R166&gt;0,0,IF(V165+(F166-AL166/$C$23)*$C$21/($C$21+$C$22)&gt;$C$8,$C$8,IF(U166=$C$8,V165+(F166-AL166/$C$23)*$C$21/$C$22,V165+(F166-AL166/$C$23)*$C$21/($C$21+$C$22))))</f>
        <v>1400</v>
      </c>
      <c r="W166" s="203">
        <f>IF(R166&gt;0,0,IF(W165+AL166/$C$23&gt;$F$23,$F$23,W165+AL166/$C$23))</f>
        <v>2.7855377202730285</v>
      </c>
      <c r="X166" s="105" t="str">
        <f>IF(R166=0,"-",FORECAST($C$8,Инклинометрия!$B$2:$B$152,Инклинометрия!$A$2:$A$152))</f>
        <v>-</v>
      </c>
      <c r="Y166" s="105" t="str">
        <f>IF(R166=0,"-",FORECAST($C$8-R166,Инклинометрия!$B$2:$B$152,Инклинометрия!$A$2:$A$152))</f>
        <v>-</v>
      </c>
      <c r="Z166" s="105" t="str">
        <f>IF(R166&gt;0,FORECAST($C$8,Инклинометрия!$B$2:$B$152,Инклинометрия!$A$2:$A$152),IF(V166=$C$8,"-",FORECAST($C$8-V166,Инклинометрия!$B$2:$B$152,Инклинометрия!$A$2:$A$152)))</f>
        <v>-</v>
      </c>
      <c r="AA166" s="105" t="str">
        <f>IF(S166=0,"-",FORECAST($C$8-(S166+V166),Инклинометрия!$B$2:$B$152,Инклинометрия!$A$2:$A$152))</f>
        <v>-</v>
      </c>
      <c r="AB166" s="105">
        <f>FORECAST($C$8+T166,Инклинометрия!$B$2:$B$152,Инклинометрия!$A$2:$A$152)</f>
        <v>1422.3537391657405</v>
      </c>
      <c r="AC166" s="105">
        <f>IF(R166=0,FORECAST($C$6-T166,Инклинометрия!$B$2:$B$152,Инклинометрия!$A$2:$A$152),FORECAST($C$8,Инклинометрия!$B$2:$B$152,Инклинометрия!$A$2:$A$152))</f>
        <v>1332.6462608342592</v>
      </c>
      <c r="AD166" s="107">
        <f>IF(R166=0,FORECAST($C$8,Инклинометрия!$B$2:$B$152,Инклинометрия!$A$2:$A$152),Y166)</f>
        <v>1330</v>
      </c>
      <c r="AE166" s="107">
        <f>FORECAST($C$8-(R166+U166),Инклинометрия!$B$2:$B$152,Инклинометрия!$A$2:$A$152)</f>
        <v>0</v>
      </c>
      <c r="AF166" s="107">
        <f>IF(V166=0,"-",FORECAST($C$8,Инклинометрия!$B$2:$B$152,Инклинометрия!$A$2:$A$152))</f>
        <v>1330</v>
      </c>
      <c r="AG166" s="107">
        <f>IF(V166=0,"-",FORECAST($C$8-V166,Инклинометрия!$B$2:$B$152,Инклинометрия!$A$2:$A$152))</f>
        <v>0</v>
      </c>
      <c r="AH166" s="107">
        <f>IF(W166=0,"-",FORECAST($C$8+W166,Инклинометрия!$B$2:$B$152,Инклинометрия!$A$2:$A$152))</f>
        <v>1332.6462608342592</v>
      </c>
      <c r="AI166" s="107">
        <f>IF(W166=0,"-",FORECAST($C$8,Инклинометрия!$B$2:$B$152,Инклинометрия!$A$2:$A$152))</f>
        <v>1330</v>
      </c>
      <c r="AK166" s="122">
        <f t="shared" si="54"/>
        <v>0</v>
      </c>
      <c r="AL166" s="67">
        <f>AK166*(B166-B165)</f>
        <v>0</v>
      </c>
      <c r="AM166" s="23">
        <f t="shared" si="37"/>
        <v>8.6725204696437436E-2</v>
      </c>
      <c r="AN166" s="26">
        <f>AN165+AK166*(B166-B165)/(2*PI()*$C$5*AN165*$K$13)</f>
        <v>0.15480061813468687</v>
      </c>
      <c r="AO166" s="87">
        <f t="shared" si="48"/>
        <v>145932.55112472404</v>
      </c>
      <c r="AP166" s="87">
        <f>IF(R166+U166&lt;$C$8,0,32*$L$23/$C$12^2*($K$10*R166+$K$8*U166)+32*$L$24/($C$14^2-$C$13^2)*($K$10*S166+$K$8*V166))</f>
        <v>44607.551124724028</v>
      </c>
      <c r="AQ166" s="66">
        <f>R166*$C$11*$C$9+U166*$C$11*$C$10</f>
        <v>14695380</v>
      </c>
      <c r="AR166" s="66">
        <f>S166*$C$11*$C$9+V166*$C$11*$C$10</f>
        <v>14695380</v>
      </c>
      <c r="AS166" s="87">
        <f>$C$11*(T166*$C$9+W166*$C$10)</f>
        <v>792178.05375968735</v>
      </c>
      <c r="AT166" s="45">
        <f t="shared" si="42"/>
        <v>15633490.60488441</v>
      </c>
      <c r="AU166" s="75"/>
    </row>
    <row r="167" spans="2:47" ht="15" thickBot="1" x14ac:dyDescent="0.35">
      <c r="B167" s="41">
        <f t="shared" si="49"/>
        <v>2720</v>
      </c>
      <c r="C167" s="8">
        <f t="shared" si="50"/>
        <v>27.2</v>
      </c>
      <c r="D167" s="73">
        <f t="shared" si="38"/>
        <v>36.380000000000003</v>
      </c>
      <c r="E167" s="29">
        <f t="shared" si="55"/>
        <v>9009.3953217472499</v>
      </c>
      <c r="F167" s="29">
        <f t="shared" si="51"/>
        <v>66.245553836376601</v>
      </c>
      <c r="G167" s="29">
        <f t="shared" si="52"/>
        <v>88.603428256153705</v>
      </c>
      <c r="H167" s="17">
        <f t="shared" si="53"/>
        <v>12050.066242836967</v>
      </c>
      <c r="I167" s="29">
        <f t="shared" si="43"/>
        <v>2.2250485660981263</v>
      </c>
      <c r="J167" s="29">
        <f t="shared" si="44"/>
        <v>41.694115440739786</v>
      </c>
      <c r="K167" s="32">
        <f>IF((D166+L166+M166-AL166)/($C$21+$C$22)&gt;$C$8,$C$8,(D166+L166+M166-AL166)/($C$21+$C$22))</f>
        <v>1400</v>
      </c>
      <c r="L167" s="97">
        <f t="shared" si="39"/>
        <v>0</v>
      </c>
      <c r="M167" s="96">
        <f t="shared" si="40"/>
        <v>0</v>
      </c>
      <c r="N167" s="98">
        <f t="shared" si="45"/>
        <v>1.7179213529287818</v>
      </c>
      <c r="O167" s="100">
        <f t="shared" si="41"/>
        <v>4.2266987561397071</v>
      </c>
      <c r="P167" s="104">
        <f t="shared" si="46"/>
        <v>18.880500609176615</v>
      </c>
      <c r="Q167" s="102">
        <f t="shared" si="47"/>
        <v>4.9224514715476911E-2</v>
      </c>
      <c r="R167" s="106">
        <f>IF(K167-H166&lt;0,0,K167-H166)</f>
        <v>0</v>
      </c>
      <c r="S167" s="106">
        <f>K167-V167</f>
        <v>0</v>
      </c>
      <c r="T167" s="106">
        <f>IF(R167&gt;0,$C$6-$C$8,IF($C$6-$C$8-W167&lt;0,0,$C$6-$C$8-W167))</f>
        <v>97.214462279726973</v>
      </c>
      <c r="U167" s="107">
        <f>IF(R167=0,IF(U166+(F167-AL167/$C$23)*$C$21/($C$21+$C$22)&gt;$C$8,$C$8,U166+F167*$C$21/($C$21+$C$22)),E167)</f>
        <v>1400</v>
      </c>
      <c r="V167" s="107">
        <f>IF(R167&gt;0,0,IF(V166+(F167-AL167/$C$23)*$C$21/($C$21+$C$22)&gt;$C$8,$C$8,IF(U167=$C$8,V166+(F167-AL167/$C$23)*$C$21/$C$22,V166+(F167-AL167/$C$23)*$C$21/($C$21+$C$22))))</f>
        <v>1400</v>
      </c>
      <c r="W167" s="203">
        <f>IF(R167&gt;0,0,IF(W166+AL167/$C$23&gt;$F$23,$F$23,W166+AL167/$C$23))</f>
        <v>2.7855377202730285</v>
      </c>
      <c r="X167" s="105" t="str">
        <f>IF(R167=0,"-",FORECAST($C$8,Инклинометрия!$B$2:$B$152,Инклинометрия!$A$2:$A$152))</f>
        <v>-</v>
      </c>
      <c r="Y167" s="105" t="str">
        <f>IF(R167=0,"-",FORECAST($C$8-R167,Инклинометрия!$B$2:$B$152,Инклинометрия!$A$2:$A$152))</f>
        <v>-</v>
      </c>
      <c r="Z167" s="105" t="str">
        <f>IF(R167&gt;0,FORECAST($C$8,Инклинометрия!$B$2:$B$152,Инклинометрия!$A$2:$A$152),IF(V167=$C$8,"-",FORECAST($C$8-V167,Инклинометрия!$B$2:$B$152,Инклинометрия!$A$2:$A$152)))</f>
        <v>-</v>
      </c>
      <c r="AA167" s="105" t="str">
        <f>IF(S167=0,"-",FORECAST($C$8-(S167+V167),Инклинометрия!$B$2:$B$152,Инклинометрия!$A$2:$A$152))</f>
        <v>-</v>
      </c>
      <c r="AB167" s="105">
        <f>FORECAST($C$8+T167,Инклинометрия!$B$2:$B$152,Инклинометрия!$A$2:$A$152)</f>
        <v>1422.3537391657405</v>
      </c>
      <c r="AC167" s="105">
        <f>IF(R167=0,FORECAST($C$6-T167,Инклинометрия!$B$2:$B$152,Инклинометрия!$A$2:$A$152),FORECAST($C$8,Инклинометрия!$B$2:$B$152,Инклинометрия!$A$2:$A$152))</f>
        <v>1332.6462608342592</v>
      </c>
      <c r="AD167" s="107">
        <f>IF(R167=0,FORECAST($C$8,Инклинометрия!$B$2:$B$152,Инклинометрия!$A$2:$A$152),Y167)</f>
        <v>1330</v>
      </c>
      <c r="AE167" s="107">
        <f>FORECAST($C$8-(R167+U167),Инклинометрия!$B$2:$B$152,Инклинометрия!$A$2:$A$152)</f>
        <v>0</v>
      </c>
      <c r="AF167" s="107">
        <f>IF(V167=0,"-",FORECAST($C$8,Инклинометрия!$B$2:$B$152,Инклинометрия!$A$2:$A$152))</f>
        <v>1330</v>
      </c>
      <c r="AG167" s="107">
        <f>IF(V167=0,"-",FORECAST($C$8-V167,Инклинометрия!$B$2:$B$152,Инклинометрия!$A$2:$A$152))</f>
        <v>0</v>
      </c>
      <c r="AH167" s="107">
        <f>IF(W167=0,"-",FORECAST($C$8+W167,Инклинометрия!$B$2:$B$152,Инклинометрия!$A$2:$A$152))</f>
        <v>1332.6462608342592</v>
      </c>
      <c r="AI167" s="107">
        <f>IF(W167=0,"-",FORECAST($C$8,Инклинометрия!$B$2:$B$152,Инклинометрия!$A$2:$A$152))</f>
        <v>1330</v>
      </c>
      <c r="AK167" s="122">
        <f t="shared" si="54"/>
        <v>0</v>
      </c>
      <c r="AL167" s="67">
        <f>AK167*(B167-B166)</f>
        <v>0</v>
      </c>
      <c r="AM167" s="23">
        <f t="shared" si="37"/>
        <v>8.6725204696437436E-2</v>
      </c>
      <c r="AN167" s="26">
        <f>AN166+AK167*(B167-B166)/(2*PI()*$C$5*AN166*$K$13)</f>
        <v>0.15480061813468687</v>
      </c>
      <c r="AO167" s="87">
        <f t="shared" si="48"/>
        <v>145932.55112472404</v>
      </c>
      <c r="AP167" s="87">
        <f>IF(R167+U167&lt;$C$8,0,32*$L$23/$C$12^2*($K$10*R167+$K$8*U167)+32*$L$24/($C$14^2-$C$13^2)*($K$10*S167+$K$8*V167))</f>
        <v>44607.551124724028</v>
      </c>
      <c r="AQ167" s="66">
        <f>R167*$C$11*$C$9+U167*$C$11*$C$10</f>
        <v>14695380</v>
      </c>
      <c r="AR167" s="66">
        <f>S167*$C$11*$C$9+V167*$C$11*$C$10</f>
        <v>14695380</v>
      </c>
      <c r="AS167" s="87">
        <f>$C$11*(T167*$C$9+W167*$C$10)</f>
        <v>792178.05375968735</v>
      </c>
      <c r="AT167" s="45">
        <f t="shared" si="42"/>
        <v>15633490.60488441</v>
      </c>
      <c r="AU167" s="75"/>
    </row>
    <row r="168" spans="2:47" ht="15" thickBot="1" x14ac:dyDescent="0.35">
      <c r="B168" s="41">
        <f t="shared" si="49"/>
        <v>2740</v>
      </c>
      <c r="C168" s="8">
        <f t="shared" si="50"/>
        <v>27.400000000000002</v>
      </c>
      <c r="D168" s="73">
        <f t="shared" si="38"/>
        <v>36.647500000000008</v>
      </c>
      <c r="E168" s="29">
        <f t="shared" si="55"/>
        <v>9075.6408755836273</v>
      </c>
      <c r="F168" s="29">
        <f t="shared" si="51"/>
        <v>66.24555383637778</v>
      </c>
      <c r="G168" s="29">
        <f t="shared" si="52"/>
        <v>88.603428256155269</v>
      </c>
      <c r="H168" s="17">
        <f t="shared" si="53"/>
        <v>12138.669671093123</v>
      </c>
      <c r="I168" s="29">
        <f t="shared" si="43"/>
        <v>2.2250485660981263</v>
      </c>
      <c r="J168" s="29">
        <f t="shared" si="44"/>
        <v>41.694115440740156</v>
      </c>
      <c r="K168" s="32">
        <f>IF((D167+L167+M167-AL167)/($C$21+$C$22)&gt;$C$8,$C$8,(D167+L167+M167-AL167)/($C$21+$C$22))</f>
        <v>1400</v>
      </c>
      <c r="L168" s="97">
        <f t="shared" si="39"/>
        <v>0</v>
      </c>
      <c r="M168" s="96">
        <f t="shared" si="40"/>
        <v>0</v>
      </c>
      <c r="N168" s="98">
        <f t="shared" si="45"/>
        <v>1.7179213529287818</v>
      </c>
      <c r="O168" s="100">
        <f t="shared" si="41"/>
        <v>4.2266987561397071</v>
      </c>
      <c r="P168" s="104">
        <f t="shared" si="46"/>
        <v>18.880500609176615</v>
      </c>
      <c r="Q168" s="102">
        <f t="shared" si="47"/>
        <v>4.9224514715476911E-2</v>
      </c>
      <c r="R168" s="106">
        <f>IF(K168-H167&lt;0,0,K168-H167)</f>
        <v>0</v>
      </c>
      <c r="S168" s="106">
        <f>K168-V168</f>
        <v>0</v>
      </c>
      <c r="T168" s="106">
        <f>IF(R168&gt;0,$C$6-$C$8,IF($C$6-$C$8-W168&lt;0,0,$C$6-$C$8-W168))</f>
        <v>97.214462279726973</v>
      </c>
      <c r="U168" s="107">
        <f>IF(R168=0,IF(U167+(F168-AL168/$C$23)*$C$21/($C$21+$C$22)&gt;$C$8,$C$8,U167+F168*$C$21/($C$21+$C$22)),E168)</f>
        <v>1400</v>
      </c>
      <c r="V168" s="107">
        <f>IF(R168&gt;0,0,IF(V167+(F168-AL168/$C$23)*$C$21/($C$21+$C$22)&gt;$C$8,$C$8,IF(U168=$C$8,V167+(F168-AL168/$C$23)*$C$21/$C$22,V167+(F168-AL168/$C$23)*$C$21/($C$21+$C$22))))</f>
        <v>1400</v>
      </c>
      <c r="W168" s="203">
        <f>IF(R168&gt;0,0,IF(W167+AL168/$C$23&gt;$F$23,$F$23,W167+AL168/$C$23))</f>
        <v>2.7855377202730285</v>
      </c>
      <c r="X168" s="105" t="str">
        <f>IF(R168=0,"-",FORECAST($C$8,Инклинометрия!$B$2:$B$152,Инклинометрия!$A$2:$A$152))</f>
        <v>-</v>
      </c>
      <c r="Y168" s="105" t="str">
        <f>IF(R168=0,"-",FORECAST($C$8-R168,Инклинометрия!$B$2:$B$152,Инклинометрия!$A$2:$A$152))</f>
        <v>-</v>
      </c>
      <c r="Z168" s="105" t="str">
        <f>IF(R168&gt;0,FORECAST($C$8,Инклинометрия!$B$2:$B$152,Инклинометрия!$A$2:$A$152),IF(V168=$C$8,"-",FORECAST($C$8-V168,Инклинометрия!$B$2:$B$152,Инклинометрия!$A$2:$A$152)))</f>
        <v>-</v>
      </c>
      <c r="AA168" s="105" t="str">
        <f>IF(S168=0,"-",FORECAST($C$8-(S168+V168),Инклинометрия!$B$2:$B$152,Инклинометрия!$A$2:$A$152))</f>
        <v>-</v>
      </c>
      <c r="AB168" s="105">
        <f>FORECAST($C$8+T168,Инклинометрия!$B$2:$B$152,Инклинометрия!$A$2:$A$152)</f>
        <v>1422.3537391657405</v>
      </c>
      <c r="AC168" s="105">
        <f>IF(R168=0,FORECAST($C$6-T168,Инклинометрия!$B$2:$B$152,Инклинометрия!$A$2:$A$152),FORECAST($C$8,Инклинометрия!$B$2:$B$152,Инклинометрия!$A$2:$A$152))</f>
        <v>1332.6462608342592</v>
      </c>
      <c r="AD168" s="107">
        <f>IF(R168=0,FORECAST($C$8,Инклинометрия!$B$2:$B$152,Инклинометрия!$A$2:$A$152),Y168)</f>
        <v>1330</v>
      </c>
      <c r="AE168" s="107">
        <f>FORECAST($C$8-(R168+U168),Инклинометрия!$B$2:$B$152,Инклинометрия!$A$2:$A$152)</f>
        <v>0</v>
      </c>
      <c r="AF168" s="107">
        <f>IF(V168=0,"-",FORECAST($C$8,Инклинометрия!$B$2:$B$152,Инклинометрия!$A$2:$A$152))</f>
        <v>1330</v>
      </c>
      <c r="AG168" s="107">
        <f>IF(V168=0,"-",FORECAST($C$8-V168,Инклинометрия!$B$2:$B$152,Инклинометрия!$A$2:$A$152))</f>
        <v>0</v>
      </c>
      <c r="AH168" s="107">
        <f>IF(W168=0,"-",FORECAST($C$8+W168,Инклинометрия!$B$2:$B$152,Инклинометрия!$A$2:$A$152))</f>
        <v>1332.6462608342592</v>
      </c>
      <c r="AI168" s="107">
        <f>IF(W168=0,"-",FORECAST($C$8,Инклинометрия!$B$2:$B$152,Инклинометрия!$A$2:$A$152))</f>
        <v>1330</v>
      </c>
      <c r="AK168" s="122">
        <f t="shared" si="54"/>
        <v>0</v>
      </c>
      <c r="AL168" s="67">
        <f>AK168*(B168-B167)</f>
        <v>0</v>
      </c>
      <c r="AM168" s="23">
        <f t="shared" si="37"/>
        <v>8.6725204696437436E-2</v>
      </c>
      <c r="AN168" s="26">
        <f>AN167+AK168*(B168-B167)/(2*PI()*$C$5*AN167*$K$13)</f>
        <v>0.15480061813468687</v>
      </c>
      <c r="AO168" s="87">
        <f t="shared" si="48"/>
        <v>145932.55112472404</v>
      </c>
      <c r="AP168" s="87">
        <f>IF(R168+U168&lt;$C$8,0,32*$L$23/$C$12^2*($K$10*R168+$K$8*U168)+32*$L$24/($C$14^2-$C$13^2)*($K$10*S168+$K$8*V168))</f>
        <v>44607.551124724028</v>
      </c>
      <c r="AQ168" s="66">
        <f>R168*$C$11*$C$9+U168*$C$11*$C$10</f>
        <v>14695380</v>
      </c>
      <c r="AR168" s="66">
        <f>S168*$C$11*$C$9+V168*$C$11*$C$10</f>
        <v>14695380</v>
      </c>
      <c r="AS168" s="87">
        <f>$C$11*(T168*$C$9+W168*$C$10)</f>
        <v>792178.05375968735</v>
      </c>
      <c r="AT168" s="45">
        <f t="shared" si="42"/>
        <v>15633490.60488441</v>
      </c>
      <c r="AU168" s="75"/>
    </row>
    <row r="169" spans="2:47" ht="15" thickBot="1" x14ac:dyDescent="0.35">
      <c r="B169" s="41">
        <f t="shared" si="49"/>
        <v>2760</v>
      </c>
      <c r="C169" s="8">
        <f t="shared" si="50"/>
        <v>27.6</v>
      </c>
      <c r="D169" s="73">
        <f t="shared" si="38"/>
        <v>36.914999999999999</v>
      </c>
      <c r="E169" s="29">
        <f t="shared" si="55"/>
        <v>9141.8864294200048</v>
      </c>
      <c r="F169" s="29">
        <f t="shared" si="51"/>
        <v>66.245553836376601</v>
      </c>
      <c r="G169" s="29">
        <f t="shared" si="52"/>
        <v>88.603428256153705</v>
      </c>
      <c r="H169" s="17">
        <f t="shared" si="53"/>
        <v>12227.273099349277</v>
      </c>
      <c r="I169" s="29">
        <f t="shared" si="43"/>
        <v>2.2250485660981263</v>
      </c>
      <c r="J169" s="29">
        <f t="shared" si="44"/>
        <v>41.694115440739786</v>
      </c>
      <c r="K169" s="32">
        <f>IF((D168+L168+M168-AL168)/($C$21+$C$22)&gt;$C$8,$C$8,(D168+L168+M168-AL168)/($C$21+$C$22))</f>
        <v>1400</v>
      </c>
      <c r="L169" s="97">
        <f t="shared" si="39"/>
        <v>0</v>
      </c>
      <c r="M169" s="96">
        <f t="shared" si="40"/>
        <v>0</v>
      </c>
      <c r="N169" s="98">
        <f t="shared" si="45"/>
        <v>1.7179213529287818</v>
      </c>
      <c r="O169" s="100">
        <f t="shared" si="41"/>
        <v>4.2266987561397071</v>
      </c>
      <c r="P169" s="104">
        <f t="shared" si="46"/>
        <v>18.880500609176615</v>
      </c>
      <c r="Q169" s="102">
        <f t="shared" si="47"/>
        <v>4.9224514715476911E-2</v>
      </c>
      <c r="R169" s="106">
        <f>IF(K169-H168&lt;0,0,K169-H168)</f>
        <v>0</v>
      </c>
      <c r="S169" s="106">
        <f>K169-V169</f>
        <v>0</v>
      </c>
      <c r="T169" s="106">
        <f>IF(R169&gt;0,$C$6-$C$8,IF($C$6-$C$8-W169&lt;0,0,$C$6-$C$8-W169))</f>
        <v>97.214462279726973</v>
      </c>
      <c r="U169" s="107">
        <f>IF(R169=0,IF(U168+(F169-AL169/$C$23)*$C$21/($C$21+$C$22)&gt;$C$8,$C$8,U168+F169*$C$21/($C$21+$C$22)),E169)</f>
        <v>1400</v>
      </c>
      <c r="V169" s="107">
        <f>IF(R169&gt;0,0,IF(V168+(F169-AL169/$C$23)*$C$21/($C$21+$C$22)&gt;$C$8,$C$8,IF(U169=$C$8,V168+(F169-AL169/$C$23)*$C$21/$C$22,V168+(F169-AL169/$C$23)*$C$21/($C$21+$C$22))))</f>
        <v>1400</v>
      </c>
      <c r="W169" s="203">
        <f>IF(R169&gt;0,0,IF(W168+AL169/$C$23&gt;$F$23,$F$23,W168+AL169/$C$23))</f>
        <v>2.7855377202730285</v>
      </c>
      <c r="X169" s="105" t="str">
        <f>IF(R169=0,"-",FORECAST($C$8,Инклинометрия!$B$2:$B$152,Инклинометрия!$A$2:$A$152))</f>
        <v>-</v>
      </c>
      <c r="Y169" s="105" t="str">
        <f>IF(R169=0,"-",FORECAST($C$8-R169,Инклинометрия!$B$2:$B$152,Инклинометрия!$A$2:$A$152))</f>
        <v>-</v>
      </c>
      <c r="Z169" s="105" t="str">
        <f>IF(R169&gt;0,FORECAST($C$8,Инклинометрия!$B$2:$B$152,Инклинометрия!$A$2:$A$152),IF(V169=$C$8,"-",FORECAST($C$8-V169,Инклинометрия!$B$2:$B$152,Инклинометрия!$A$2:$A$152)))</f>
        <v>-</v>
      </c>
      <c r="AA169" s="105" t="str">
        <f>IF(S169=0,"-",FORECAST($C$8-(S169+V169),Инклинометрия!$B$2:$B$152,Инклинометрия!$A$2:$A$152))</f>
        <v>-</v>
      </c>
      <c r="AB169" s="105">
        <f>FORECAST($C$8+T169,Инклинометрия!$B$2:$B$152,Инклинометрия!$A$2:$A$152)</f>
        <v>1422.3537391657405</v>
      </c>
      <c r="AC169" s="105">
        <f>IF(R169=0,FORECAST($C$6-T169,Инклинометрия!$B$2:$B$152,Инклинометрия!$A$2:$A$152),FORECAST($C$8,Инклинометрия!$B$2:$B$152,Инклинометрия!$A$2:$A$152))</f>
        <v>1332.6462608342592</v>
      </c>
      <c r="AD169" s="107">
        <f>IF(R169=0,FORECAST($C$8,Инклинометрия!$B$2:$B$152,Инклинометрия!$A$2:$A$152),Y169)</f>
        <v>1330</v>
      </c>
      <c r="AE169" s="107">
        <f>FORECAST($C$8-(R169+U169),Инклинометрия!$B$2:$B$152,Инклинометрия!$A$2:$A$152)</f>
        <v>0</v>
      </c>
      <c r="AF169" s="107">
        <f>IF(V169=0,"-",FORECAST($C$8,Инклинометрия!$B$2:$B$152,Инклинометрия!$A$2:$A$152))</f>
        <v>1330</v>
      </c>
      <c r="AG169" s="107">
        <f>IF(V169=0,"-",FORECAST($C$8-V169,Инклинометрия!$B$2:$B$152,Инклинометрия!$A$2:$A$152))</f>
        <v>0</v>
      </c>
      <c r="AH169" s="107">
        <f>IF(W169=0,"-",FORECAST($C$8+W169,Инклинометрия!$B$2:$B$152,Инклинометрия!$A$2:$A$152))</f>
        <v>1332.6462608342592</v>
      </c>
      <c r="AI169" s="107">
        <f>IF(W169=0,"-",FORECAST($C$8,Инклинометрия!$B$2:$B$152,Инклинометрия!$A$2:$A$152))</f>
        <v>1330</v>
      </c>
      <c r="AK169" s="122">
        <f t="shared" si="54"/>
        <v>0</v>
      </c>
      <c r="AL169" s="67">
        <f>AK169*(B169-B168)</f>
        <v>0</v>
      </c>
      <c r="AM169" s="23">
        <f t="shared" ref="AM169:AM232" si="56">AL169+AM168</f>
        <v>8.6725204696437436E-2</v>
      </c>
      <c r="AN169" s="26">
        <f>AN168+AK169*(B169-B168)/(2*PI()*$C$5*AN168*$K$13)</f>
        <v>0.15480061813468687</v>
      </c>
      <c r="AO169" s="87">
        <f t="shared" si="48"/>
        <v>145932.55112472404</v>
      </c>
      <c r="AP169" s="87">
        <f>IF(R169+U169&lt;$C$8,0,32*$L$23/$C$12^2*($K$10*R169+$K$8*U169)+32*$L$24/($C$14^2-$C$13^2)*($K$10*S169+$K$8*V169))</f>
        <v>44607.551124724028</v>
      </c>
      <c r="AQ169" s="66">
        <f>R169*$C$11*$C$9+U169*$C$11*$C$10</f>
        <v>14695380</v>
      </c>
      <c r="AR169" s="66">
        <f>S169*$C$11*$C$9+V169*$C$11*$C$10</f>
        <v>14695380</v>
      </c>
      <c r="AS169" s="87">
        <f>$C$11*(T169*$C$9+W169*$C$10)</f>
        <v>792178.05375968735</v>
      </c>
      <c r="AT169" s="45">
        <f t="shared" si="42"/>
        <v>15633490.60488441</v>
      </c>
      <c r="AU169" s="75"/>
    </row>
    <row r="170" spans="2:47" ht="15" thickBot="1" x14ac:dyDescent="0.35">
      <c r="B170" s="41">
        <f t="shared" si="49"/>
        <v>2780</v>
      </c>
      <c r="C170" s="8">
        <f t="shared" si="50"/>
        <v>27.8</v>
      </c>
      <c r="D170" s="73">
        <f t="shared" si="38"/>
        <v>37.182499999999997</v>
      </c>
      <c r="E170" s="29">
        <f t="shared" si="55"/>
        <v>9208.1319832563804</v>
      </c>
      <c r="F170" s="29">
        <f t="shared" si="51"/>
        <v>66.245553836376601</v>
      </c>
      <c r="G170" s="29">
        <f t="shared" si="52"/>
        <v>88.603428256153705</v>
      </c>
      <c r="H170" s="17">
        <f t="shared" si="53"/>
        <v>12315.876527605431</v>
      </c>
      <c r="I170" s="29">
        <f t="shared" si="43"/>
        <v>2.2250485660981263</v>
      </c>
      <c r="J170" s="29">
        <f t="shared" si="44"/>
        <v>41.694115440739786</v>
      </c>
      <c r="K170" s="32">
        <f>IF((D169+L169+M169-AL169)/($C$21+$C$22)&gt;$C$8,$C$8,(D169+L169+M169-AL169)/($C$21+$C$22))</f>
        <v>1400</v>
      </c>
      <c r="L170" s="97">
        <f t="shared" si="39"/>
        <v>0</v>
      </c>
      <c r="M170" s="96">
        <f t="shared" si="40"/>
        <v>0</v>
      </c>
      <c r="N170" s="98">
        <f t="shared" si="45"/>
        <v>1.7179213529287818</v>
      </c>
      <c r="O170" s="100">
        <f t="shared" si="41"/>
        <v>4.2266987561397071</v>
      </c>
      <c r="P170" s="104">
        <f t="shared" si="46"/>
        <v>18.880500609176615</v>
      </c>
      <c r="Q170" s="102">
        <f t="shared" si="47"/>
        <v>4.9224514715476911E-2</v>
      </c>
      <c r="R170" s="106">
        <f>IF(K170-H169&lt;0,0,K170-H169)</f>
        <v>0</v>
      </c>
      <c r="S170" s="106">
        <f>K170-V170</f>
        <v>0</v>
      </c>
      <c r="T170" s="106">
        <f>IF(R170&gt;0,$C$6-$C$8,IF($C$6-$C$8-W170&lt;0,0,$C$6-$C$8-W170))</f>
        <v>97.214462279726973</v>
      </c>
      <c r="U170" s="107">
        <f>IF(R170=0,IF(U169+(F170-AL170/$C$23)*$C$21/($C$21+$C$22)&gt;$C$8,$C$8,U169+F170*$C$21/($C$21+$C$22)),E170)</f>
        <v>1400</v>
      </c>
      <c r="V170" s="107">
        <f>IF(R170&gt;0,0,IF(V169+(F170-AL170/$C$23)*$C$21/($C$21+$C$22)&gt;$C$8,$C$8,IF(U170=$C$8,V169+(F170-AL170/$C$23)*$C$21/$C$22,V169+(F170-AL170/$C$23)*$C$21/($C$21+$C$22))))</f>
        <v>1400</v>
      </c>
      <c r="W170" s="203">
        <f>IF(R170&gt;0,0,IF(W169+AL170/$C$23&gt;$F$23,$F$23,W169+AL170/$C$23))</f>
        <v>2.7855377202730285</v>
      </c>
      <c r="X170" s="105" t="str">
        <f>IF(R170=0,"-",FORECAST($C$8,Инклинометрия!$B$2:$B$152,Инклинометрия!$A$2:$A$152))</f>
        <v>-</v>
      </c>
      <c r="Y170" s="105" t="str">
        <f>IF(R170=0,"-",FORECAST($C$8-R170,Инклинометрия!$B$2:$B$152,Инклинометрия!$A$2:$A$152))</f>
        <v>-</v>
      </c>
      <c r="Z170" s="105" t="str">
        <f>IF(R170&gt;0,FORECAST($C$8,Инклинометрия!$B$2:$B$152,Инклинометрия!$A$2:$A$152),IF(V170=$C$8,"-",FORECAST($C$8-V170,Инклинометрия!$B$2:$B$152,Инклинометрия!$A$2:$A$152)))</f>
        <v>-</v>
      </c>
      <c r="AA170" s="105" t="str">
        <f>IF(S170=0,"-",FORECAST($C$8-(S170+V170),Инклинометрия!$B$2:$B$152,Инклинометрия!$A$2:$A$152))</f>
        <v>-</v>
      </c>
      <c r="AB170" s="105">
        <f>FORECAST($C$8+T170,Инклинометрия!$B$2:$B$152,Инклинометрия!$A$2:$A$152)</f>
        <v>1422.3537391657405</v>
      </c>
      <c r="AC170" s="105">
        <f>IF(R170=0,FORECAST($C$6-T170,Инклинометрия!$B$2:$B$152,Инклинометрия!$A$2:$A$152),FORECAST($C$8,Инклинометрия!$B$2:$B$152,Инклинометрия!$A$2:$A$152))</f>
        <v>1332.6462608342592</v>
      </c>
      <c r="AD170" s="107">
        <f>IF(R170=0,FORECAST($C$8,Инклинометрия!$B$2:$B$152,Инклинометрия!$A$2:$A$152),Y170)</f>
        <v>1330</v>
      </c>
      <c r="AE170" s="107">
        <f>FORECAST($C$8-(R170+U170),Инклинометрия!$B$2:$B$152,Инклинометрия!$A$2:$A$152)</f>
        <v>0</v>
      </c>
      <c r="AF170" s="107">
        <f>IF(V170=0,"-",FORECAST($C$8,Инклинометрия!$B$2:$B$152,Инклинометрия!$A$2:$A$152))</f>
        <v>1330</v>
      </c>
      <c r="AG170" s="107">
        <f>IF(V170=0,"-",FORECAST($C$8-V170,Инклинометрия!$B$2:$B$152,Инклинометрия!$A$2:$A$152))</f>
        <v>0</v>
      </c>
      <c r="AH170" s="107">
        <f>IF(W170=0,"-",FORECAST($C$8+W170,Инклинометрия!$B$2:$B$152,Инклинометрия!$A$2:$A$152))</f>
        <v>1332.6462608342592</v>
      </c>
      <c r="AI170" s="107">
        <f>IF(W170=0,"-",FORECAST($C$8,Инклинометрия!$B$2:$B$152,Инклинометрия!$A$2:$A$152))</f>
        <v>1330</v>
      </c>
      <c r="AK170" s="122">
        <f t="shared" si="54"/>
        <v>0</v>
      </c>
      <c r="AL170" s="67">
        <f>AK170*(B170-B169)</f>
        <v>0</v>
      </c>
      <c r="AM170" s="23">
        <f t="shared" si="56"/>
        <v>8.6725204696437436E-2</v>
      </c>
      <c r="AN170" s="26">
        <f>AN169+AK170*(B170-B169)/(2*PI()*$C$5*AN169*$K$13)</f>
        <v>0.15480061813468687</v>
      </c>
      <c r="AO170" s="87">
        <f t="shared" si="48"/>
        <v>145932.55112472404</v>
      </c>
      <c r="AP170" s="87">
        <f>IF(R170+U170&lt;$C$8,0,32*$L$23/$C$12^2*($K$10*R170+$K$8*U170)+32*$L$24/($C$14^2-$C$13^2)*($K$10*S170+$K$8*V170))</f>
        <v>44607.551124724028</v>
      </c>
      <c r="AQ170" s="66">
        <f>R170*$C$11*$C$9+U170*$C$11*$C$10</f>
        <v>14695380</v>
      </c>
      <c r="AR170" s="66">
        <f>S170*$C$11*$C$9+V170*$C$11*$C$10</f>
        <v>14695380</v>
      </c>
      <c r="AS170" s="87">
        <f>$C$11*(T170*$C$9+W170*$C$10)</f>
        <v>792178.05375968735</v>
      </c>
      <c r="AT170" s="45">
        <f t="shared" si="42"/>
        <v>15633490.60488441</v>
      </c>
      <c r="AU170" s="75"/>
    </row>
    <row r="171" spans="2:47" ht="15" thickBot="1" x14ac:dyDescent="0.35">
      <c r="B171" s="41">
        <f t="shared" si="49"/>
        <v>2800</v>
      </c>
      <c r="C171" s="8">
        <f t="shared" si="50"/>
        <v>28</v>
      </c>
      <c r="D171" s="73">
        <f t="shared" si="38"/>
        <v>37.450000000000003</v>
      </c>
      <c r="E171" s="29">
        <f t="shared" si="55"/>
        <v>9274.3775370927578</v>
      </c>
      <c r="F171" s="29">
        <f t="shared" si="51"/>
        <v>66.245553836376601</v>
      </c>
      <c r="G171" s="29">
        <f t="shared" si="52"/>
        <v>88.603428256153705</v>
      </c>
      <c r="H171" s="17">
        <f t="shared" si="53"/>
        <v>12404.479955861585</v>
      </c>
      <c r="I171" s="29">
        <f t="shared" si="43"/>
        <v>2.2250485660981263</v>
      </c>
      <c r="J171" s="29">
        <f t="shared" si="44"/>
        <v>41.694115440739786</v>
      </c>
      <c r="K171" s="32">
        <f>IF((D170+L170+M170-AL170)/($C$21+$C$22)&gt;$C$8,$C$8,(D170+L170+M170-AL170)/($C$21+$C$22))</f>
        <v>1400</v>
      </c>
      <c r="L171" s="97">
        <f t="shared" si="39"/>
        <v>0</v>
      </c>
      <c r="M171" s="96">
        <f t="shared" si="40"/>
        <v>0</v>
      </c>
      <c r="N171" s="98">
        <f t="shared" si="45"/>
        <v>1.7179213529287818</v>
      </c>
      <c r="O171" s="100">
        <f t="shared" si="41"/>
        <v>4.2266987561397071</v>
      </c>
      <c r="P171" s="104">
        <f t="shared" si="46"/>
        <v>18.880500609176615</v>
      </c>
      <c r="Q171" s="102">
        <f t="shared" si="47"/>
        <v>4.9224514715476911E-2</v>
      </c>
      <c r="R171" s="106">
        <f>IF(K171-H170&lt;0,0,K171-H170)</f>
        <v>0</v>
      </c>
      <c r="S171" s="106">
        <f>K171-V171</f>
        <v>0</v>
      </c>
      <c r="T171" s="106">
        <f>IF(R171&gt;0,$C$6-$C$8,IF($C$6-$C$8-W171&lt;0,0,$C$6-$C$8-W171))</f>
        <v>97.214462279726973</v>
      </c>
      <c r="U171" s="107">
        <f>IF(R171=0,IF(U170+(F171-AL171/$C$23)*$C$21/($C$21+$C$22)&gt;$C$8,$C$8,U170+F171*$C$21/($C$21+$C$22)),E171)</f>
        <v>1400</v>
      </c>
      <c r="V171" s="107">
        <f>IF(R171&gt;0,0,IF(V170+(F171-AL171/$C$23)*$C$21/($C$21+$C$22)&gt;$C$8,$C$8,IF(U171=$C$8,V170+(F171-AL171/$C$23)*$C$21/$C$22,V170+(F171-AL171/$C$23)*$C$21/($C$21+$C$22))))</f>
        <v>1400</v>
      </c>
      <c r="W171" s="203">
        <f>IF(R171&gt;0,0,IF(W170+AL171/$C$23&gt;$F$23,$F$23,W170+AL171/$C$23))</f>
        <v>2.7855377202730285</v>
      </c>
      <c r="X171" s="105" t="str">
        <f>IF(R171=0,"-",FORECAST($C$8,Инклинометрия!$B$2:$B$152,Инклинометрия!$A$2:$A$152))</f>
        <v>-</v>
      </c>
      <c r="Y171" s="105" t="str">
        <f>IF(R171=0,"-",FORECAST($C$8-R171,Инклинометрия!$B$2:$B$152,Инклинометрия!$A$2:$A$152))</f>
        <v>-</v>
      </c>
      <c r="Z171" s="105" t="str">
        <f>IF(R171&gt;0,FORECAST($C$8,Инклинометрия!$B$2:$B$152,Инклинометрия!$A$2:$A$152),IF(V171=$C$8,"-",FORECAST($C$8-V171,Инклинометрия!$B$2:$B$152,Инклинометрия!$A$2:$A$152)))</f>
        <v>-</v>
      </c>
      <c r="AA171" s="105" t="str">
        <f>IF(S171=0,"-",FORECAST($C$8-(S171+V171),Инклинометрия!$B$2:$B$152,Инклинометрия!$A$2:$A$152))</f>
        <v>-</v>
      </c>
      <c r="AB171" s="105">
        <f>FORECAST($C$8+T171,Инклинометрия!$B$2:$B$152,Инклинометрия!$A$2:$A$152)</f>
        <v>1422.3537391657405</v>
      </c>
      <c r="AC171" s="105">
        <f>IF(R171=0,FORECAST($C$6-T171,Инклинометрия!$B$2:$B$152,Инклинометрия!$A$2:$A$152),FORECAST($C$8,Инклинометрия!$B$2:$B$152,Инклинометрия!$A$2:$A$152))</f>
        <v>1332.6462608342592</v>
      </c>
      <c r="AD171" s="107">
        <f>IF(R171=0,FORECAST($C$8,Инклинометрия!$B$2:$B$152,Инклинометрия!$A$2:$A$152),Y171)</f>
        <v>1330</v>
      </c>
      <c r="AE171" s="107">
        <f>FORECAST($C$8-(R171+U171),Инклинометрия!$B$2:$B$152,Инклинометрия!$A$2:$A$152)</f>
        <v>0</v>
      </c>
      <c r="AF171" s="107">
        <f>IF(V171=0,"-",FORECAST($C$8,Инклинометрия!$B$2:$B$152,Инклинометрия!$A$2:$A$152))</f>
        <v>1330</v>
      </c>
      <c r="AG171" s="107">
        <f>IF(V171=0,"-",FORECAST($C$8-V171,Инклинометрия!$B$2:$B$152,Инклинометрия!$A$2:$A$152))</f>
        <v>0</v>
      </c>
      <c r="AH171" s="107">
        <f>IF(W171=0,"-",FORECAST($C$8+W171,Инклинометрия!$B$2:$B$152,Инклинометрия!$A$2:$A$152))</f>
        <v>1332.6462608342592</v>
      </c>
      <c r="AI171" s="107">
        <f>IF(W171=0,"-",FORECAST($C$8,Инклинометрия!$B$2:$B$152,Инклинометрия!$A$2:$A$152))</f>
        <v>1330</v>
      </c>
      <c r="AK171" s="122">
        <f t="shared" si="54"/>
        <v>0</v>
      </c>
      <c r="AL171" s="67">
        <f>AK171*(B171-B170)</f>
        <v>0</v>
      </c>
      <c r="AM171" s="23">
        <f t="shared" si="56"/>
        <v>8.6725204696437436E-2</v>
      </c>
      <c r="AN171" s="26">
        <f>AN170+AK171*(B171-B170)/(2*PI()*$C$5*AN170*$K$13)</f>
        <v>0.15480061813468687</v>
      </c>
      <c r="AO171" s="87">
        <f t="shared" si="48"/>
        <v>145932.55112472404</v>
      </c>
      <c r="AP171" s="87">
        <f>IF(R171+U171&lt;$C$8,0,32*$L$23/$C$12^2*($K$10*R171+$K$8*U171)+32*$L$24/($C$14^2-$C$13^2)*($K$10*S171+$K$8*V171))</f>
        <v>44607.551124724028</v>
      </c>
      <c r="AQ171" s="66">
        <f>R171*$C$11*$C$9+U171*$C$11*$C$10</f>
        <v>14695380</v>
      </c>
      <c r="AR171" s="66">
        <f>S171*$C$11*$C$9+V171*$C$11*$C$10</f>
        <v>14695380</v>
      </c>
      <c r="AS171" s="87">
        <f>$C$11*(T171*$C$9+W171*$C$10)</f>
        <v>792178.05375968735</v>
      </c>
      <c r="AT171" s="45">
        <f t="shared" si="42"/>
        <v>15633490.60488441</v>
      </c>
      <c r="AU171" s="75"/>
    </row>
    <row r="172" spans="2:47" ht="15" thickBot="1" x14ac:dyDescent="0.35">
      <c r="B172" s="41">
        <f t="shared" si="49"/>
        <v>2820</v>
      </c>
      <c r="C172" s="8">
        <f t="shared" si="50"/>
        <v>28.2</v>
      </c>
      <c r="D172" s="73">
        <f t="shared" si="38"/>
        <v>37.717500000000001</v>
      </c>
      <c r="E172" s="29">
        <f t="shared" si="55"/>
        <v>9340.6230909291335</v>
      </c>
      <c r="F172" s="29">
        <f t="shared" si="51"/>
        <v>66.245553836376601</v>
      </c>
      <c r="G172" s="29">
        <f t="shared" si="52"/>
        <v>88.603428256153705</v>
      </c>
      <c r="H172" s="17">
        <f t="shared" si="53"/>
        <v>12493.083384117739</v>
      </c>
      <c r="I172" s="29">
        <f t="shared" si="43"/>
        <v>2.2250485660981263</v>
      </c>
      <c r="J172" s="29">
        <f t="shared" si="44"/>
        <v>41.694115440739786</v>
      </c>
      <c r="K172" s="32">
        <f>IF((D171+L171+M171-AL171)/($C$21+$C$22)&gt;$C$8,$C$8,(D171+L171+M171-AL171)/($C$21+$C$22))</f>
        <v>1400</v>
      </c>
      <c r="L172" s="97">
        <f t="shared" si="39"/>
        <v>0</v>
      </c>
      <c r="M172" s="96">
        <f t="shared" si="40"/>
        <v>0</v>
      </c>
      <c r="N172" s="98">
        <f t="shared" si="45"/>
        <v>1.7179213529287818</v>
      </c>
      <c r="O172" s="100">
        <f t="shared" si="41"/>
        <v>4.2266987561397071</v>
      </c>
      <c r="P172" s="104">
        <f t="shared" si="46"/>
        <v>18.880500609176615</v>
      </c>
      <c r="Q172" s="102">
        <f t="shared" si="47"/>
        <v>4.9224514715476911E-2</v>
      </c>
      <c r="R172" s="106">
        <f>IF(K172-H171&lt;0,0,K172-H171)</f>
        <v>0</v>
      </c>
      <c r="S172" s="106">
        <f>K172-V172</f>
        <v>0</v>
      </c>
      <c r="T172" s="106">
        <f>IF(R172&gt;0,$C$6-$C$8,IF($C$6-$C$8-W172&lt;0,0,$C$6-$C$8-W172))</f>
        <v>97.214462279726973</v>
      </c>
      <c r="U172" s="107">
        <f>IF(R172=0,IF(U171+(F172-AL172/$C$23)*$C$21/($C$21+$C$22)&gt;$C$8,$C$8,U171+F172*$C$21/($C$21+$C$22)),E172)</f>
        <v>1400</v>
      </c>
      <c r="V172" s="107">
        <f>IF(R172&gt;0,0,IF(V171+(F172-AL172/$C$23)*$C$21/($C$21+$C$22)&gt;$C$8,$C$8,IF(U172=$C$8,V171+(F172-AL172/$C$23)*$C$21/$C$22,V171+(F172-AL172/$C$23)*$C$21/($C$21+$C$22))))</f>
        <v>1400</v>
      </c>
      <c r="W172" s="203">
        <f>IF(R172&gt;0,0,IF(W171+AL172/$C$23&gt;$F$23,$F$23,W171+AL172/$C$23))</f>
        <v>2.7855377202730285</v>
      </c>
      <c r="X172" s="105" t="str">
        <f>IF(R172=0,"-",FORECAST($C$8,Инклинометрия!$B$2:$B$152,Инклинометрия!$A$2:$A$152))</f>
        <v>-</v>
      </c>
      <c r="Y172" s="105" t="str">
        <f>IF(R172=0,"-",FORECAST($C$8-R172,Инклинометрия!$B$2:$B$152,Инклинометрия!$A$2:$A$152))</f>
        <v>-</v>
      </c>
      <c r="Z172" s="105" t="str">
        <f>IF(R172&gt;0,FORECAST($C$8,Инклинометрия!$B$2:$B$152,Инклинометрия!$A$2:$A$152),IF(V172=$C$8,"-",FORECAST($C$8-V172,Инклинометрия!$B$2:$B$152,Инклинометрия!$A$2:$A$152)))</f>
        <v>-</v>
      </c>
      <c r="AA172" s="105" t="str">
        <f>IF(S172=0,"-",FORECAST($C$8-(S172+V172),Инклинометрия!$B$2:$B$152,Инклинометрия!$A$2:$A$152))</f>
        <v>-</v>
      </c>
      <c r="AB172" s="105">
        <f>FORECAST($C$8+T172,Инклинометрия!$B$2:$B$152,Инклинометрия!$A$2:$A$152)</f>
        <v>1422.3537391657405</v>
      </c>
      <c r="AC172" s="105">
        <f>IF(R172=0,FORECAST($C$6-T172,Инклинометрия!$B$2:$B$152,Инклинометрия!$A$2:$A$152),FORECAST($C$8,Инклинометрия!$B$2:$B$152,Инклинометрия!$A$2:$A$152))</f>
        <v>1332.6462608342592</v>
      </c>
      <c r="AD172" s="107">
        <f>IF(R172=0,FORECAST($C$8,Инклинометрия!$B$2:$B$152,Инклинометрия!$A$2:$A$152),Y172)</f>
        <v>1330</v>
      </c>
      <c r="AE172" s="107">
        <f>FORECAST($C$8-(R172+U172),Инклинометрия!$B$2:$B$152,Инклинометрия!$A$2:$A$152)</f>
        <v>0</v>
      </c>
      <c r="AF172" s="107">
        <f>IF(V172=0,"-",FORECAST($C$8,Инклинометрия!$B$2:$B$152,Инклинометрия!$A$2:$A$152))</f>
        <v>1330</v>
      </c>
      <c r="AG172" s="107">
        <f>IF(V172=0,"-",FORECAST($C$8-V172,Инклинометрия!$B$2:$B$152,Инклинометрия!$A$2:$A$152))</f>
        <v>0</v>
      </c>
      <c r="AH172" s="107">
        <f>IF(W172=0,"-",FORECAST($C$8+W172,Инклинометрия!$B$2:$B$152,Инклинометрия!$A$2:$A$152))</f>
        <v>1332.6462608342592</v>
      </c>
      <c r="AI172" s="107">
        <f>IF(W172=0,"-",FORECAST($C$8,Инклинометрия!$B$2:$B$152,Инклинометрия!$A$2:$A$152))</f>
        <v>1330</v>
      </c>
      <c r="AK172" s="122">
        <f t="shared" si="54"/>
        <v>0</v>
      </c>
      <c r="AL172" s="67">
        <f>AK172*(B172-B171)</f>
        <v>0</v>
      </c>
      <c r="AM172" s="23">
        <f t="shared" si="56"/>
        <v>8.6725204696437436E-2</v>
      </c>
      <c r="AN172" s="26">
        <f>AN171+AK172*(B172-B171)/(2*PI()*$C$5*AN171*$K$13)</f>
        <v>0.15480061813468687</v>
      </c>
      <c r="AO172" s="87">
        <f t="shared" si="48"/>
        <v>145932.55112472404</v>
      </c>
      <c r="AP172" s="87">
        <f>IF(R172+U172&lt;$C$8,0,32*$L$23/$C$12^2*($K$10*R172+$K$8*U172)+32*$L$24/($C$14^2-$C$13^2)*($K$10*S172+$K$8*V172))</f>
        <v>44607.551124724028</v>
      </c>
      <c r="AQ172" s="66">
        <f>R172*$C$11*$C$9+U172*$C$11*$C$10</f>
        <v>14695380</v>
      </c>
      <c r="AR172" s="66">
        <f>S172*$C$11*$C$9+V172*$C$11*$C$10</f>
        <v>14695380</v>
      </c>
      <c r="AS172" s="87">
        <f>$C$11*(T172*$C$9+W172*$C$10)</f>
        <v>792178.05375968735</v>
      </c>
      <c r="AT172" s="45">
        <f t="shared" si="42"/>
        <v>15633490.60488441</v>
      </c>
      <c r="AU172" s="75"/>
    </row>
    <row r="173" spans="2:47" ht="15" thickBot="1" x14ac:dyDescent="0.35">
      <c r="B173" s="41">
        <f t="shared" si="49"/>
        <v>2840</v>
      </c>
      <c r="C173" s="8">
        <f t="shared" si="50"/>
        <v>28.400000000000002</v>
      </c>
      <c r="D173" s="73">
        <f t="shared" si="38"/>
        <v>37.985000000000007</v>
      </c>
      <c r="E173" s="29">
        <f t="shared" si="55"/>
        <v>9406.8686447655109</v>
      </c>
      <c r="F173" s="29">
        <f t="shared" si="51"/>
        <v>66.24555383637778</v>
      </c>
      <c r="G173" s="29">
        <f t="shared" si="52"/>
        <v>88.603428256155269</v>
      </c>
      <c r="H173" s="17">
        <f t="shared" si="53"/>
        <v>12581.686812373895</v>
      </c>
      <c r="I173" s="29">
        <f t="shared" si="43"/>
        <v>2.2250485660981263</v>
      </c>
      <c r="J173" s="29">
        <f t="shared" si="44"/>
        <v>41.694115440740156</v>
      </c>
      <c r="K173" s="32">
        <f>IF((D172+L172+M172-AL172)/($C$21+$C$22)&gt;$C$8,$C$8,(D172+L172+M172-AL172)/($C$21+$C$22))</f>
        <v>1400</v>
      </c>
      <c r="L173" s="97">
        <f t="shared" si="39"/>
        <v>0</v>
      </c>
      <c r="M173" s="96">
        <f t="shared" si="40"/>
        <v>0</v>
      </c>
      <c r="N173" s="98">
        <f t="shared" si="45"/>
        <v>1.7179213529287818</v>
      </c>
      <c r="O173" s="100">
        <f t="shared" si="41"/>
        <v>4.2266987561397071</v>
      </c>
      <c r="P173" s="104">
        <f t="shared" si="46"/>
        <v>18.880500609176615</v>
      </c>
      <c r="Q173" s="102">
        <f t="shared" si="47"/>
        <v>4.9224514715476911E-2</v>
      </c>
      <c r="R173" s="106">
        <f>IF(K173-H172&lt;0,0,K173-H172)</f>
        <v>0</v>
      </c>
      <c r="S173" s="106">
        <f>K173-V173</f>
        <v>0</v>
      </c>
      <c r="T173" s="106">
        <f>IF(R173&gt;0,$C$6-$C$8,IF($C$6-$C$8-W173&lt;0,0,$C$6-$C$8-W173))</f>
        <v>97.214462279726973</v>
      </c>
      <c r="U173" s="107">
        <f>IF(R173=0,IF(U172+(F173-AL173/$C$23)*$C$21/($C$21+$C$22)&gt;$C$8,$C$8,U172+F173*$C$21/($C$21+$C$22)),E173)</f>
        <v>1400</v>
      </c>
      <c r="V173" s="107">
        <f>IF(R173&gt;0,0,IF(V172+(F173-AL173/$C$23)*$C$21/($C$21+$C$22)&gt;$C$8,$C$8,IF(U173=$C$8,V172+(F173-AL173/$C$23)*$C$21/$C$22,V172+(F173-AL173/$C$23)*$C$21/($C$21+$C$22))))</f>
        <v>1400</v>
      </c>
      <c r="W173" s="203">
        <f>IF(R173&gt;0,0,IF(W172+AL173/$C$23&gt;$F$23,$F$23,W172+AL173/$C$23))</f>
        <v>2.7855377202730285</v>
      </c>
      <c r="X173" s="105" t="str">
        <f>IF(R173=0,"-",FORECAST($C$8,Инклинометрия!$B$2:$B$152,Инклинометрия!$A$2:$A$152))</f>
        <v>-</v>
      </c>
      <c r="Y173" s="105" t="str">
        <f>IF(R173=0,"-",FORECAST($C$8-R173,Инклинометрия!$B$2:$B$152,Инклинометрия!$A$2:$A$152))</f>
        <v>-</v>
      </c>
      <c r="Z173" s="105" t="str">
        <f>IF(R173&gt;0,FORECAST($C$8,Инклинометрия!$B$2:$B$152,Инклинометрия!$A$2:$A$152),IF(V173=$C$8,"-",FORECAST($C$8-V173,Инклинометрия!$B$2:$B$152,Инклинометрия!$A$2:$A$152)))</f>
        <v>-</v>
      </c>
      <c r="AA173" s="105" t="str">
        <f>IF(S173=0,"-",FORECAST($C$8-(S173+V173),Инклинометрия!$B$2:$B$152,Инклинометрия!$A$2:$A$152))</f>
        <v>-</v>
      </c>
      <c r="AB173" s="105">
        <f>FORECAST($C$8+T173,Инклинометрия!$B$2:$B$152,Инклинометрия!$A$2:$A$152)</f>
        <v>1422.3537391657405</v>
      </c>
      <c r="AC173" s="105">
        <f>IF(R173=0,FORECAST($C$6-T173,Инклинометрия!$B$2:$B$152,Инклинометрия!$A$2:$A$152),FORECAST($C$8,Инклинометрия!$B$2:$B$152,Инклинометрия!$A$2:$A$152))</f>
        <v>1332.6462608342592</v>
      </c>
      <c r="AD173" s="107">
        <f>IF(R173=0,FORECAST($C$8,Инклинометрия!$B$2:$B$152,Инклинометрия!$A$2:$A$152),Y173)</f>
        <v>1330</v>
      </c>
      <c r="AE173" s="107">
        <f>FORECAST($C$8-(R173+U173),Инклинометрия!$B$2:$B$152,Инклинометрия!$A$2:$A$152)</f>
        <v>0</v>
      </c>
      <c r="AF173" s="107">
        <f>IF(V173=0,"-",FORECAST($C$8,Инклинометрия!$B$2:$B$152,Инклинометрия!$A$2:$A$152))</f>
        <v>1330</v>
      </c>
      <c r="AG173" s="107">
        <f>IF(V173=0,"-",FORECAST($C$8-V173,Инклинометрия!$B$2:$B$152,Инклинометрия!$A$2:$A$152))</f>
        <v>0</v>
      </c>
      <c r="AH173" s="107">
        <f>IF(W173=0,"-",FORECAST($C$8+W173,Инклинометрия!$B$2:$B$152,Инклинометрия!$A$2:$A$152))</f>
        <v>1332.6462608342592</v>
      </c>
      <c r="AI173" s="107">
        <f>IF(W173=0,"-",FORECAST($C$8,Инклинометрия!$B$2:$B$152,Инклинометрия!$A$2:$A$152))</f>
        <v>1330</v>
      </c>
      <c r="AK173" s="122">
        <f t="shared" si="54"/>
        <v>0</v>
      </c>
      <c r="AL173" s="67">
        <f>AK173*(B173-B172)</f>
        <v>0</v>
      </c>
      <c r="AM173" s="23">
        <f t="shared" si="56"/>
        <v>8.6725204696437436E-2</v>
      </c>
      <c r="AN173" s="26">
        <f>AN172+AK173*(B173-B172)/(2*PI()*$C$5*AN172*$K$13)</f>
        <v>0.15480061813468687</v>
      </c>
      <c r="AO173" s="87">
        <f t="shared" si="48"/>
        <v>145932.55112472404</v>
      </c>
      <c r="AP173" s="87">
        <f>IF(R173+U173&lt;$C$8,0,32*$L$23/$C$12^2*($K$10*R173+$K$8*U173)+32*$L$24/($C$14^2-$C$13^2)*($K$10*S173+$K$8*V173))</f>
        <v>44607.551124724028</v>
      </c>
      <c r="AQ173" s="66">
        <f>R173*$C$11*$C$9+U173*$C$11*$C$10</f>
        <v>14695380</v>
      </c>
      <c r="AR173" s="66">
        <f>S173*$C$11*$C$9+V173*$C$11*$C$10</f>
        <v>14695380</v>
      </c>
      <c r="AS173" s="87">
        <f>$C$11*(T173*$C$9+W173*$C$10)</f>
        <v>792178.05375968735</v>
      </c>
      <c r="AT173" s="45">
        <f t="shared" si="42"/>
        <v>15633490.60488441</v>
      </c>
      <c r="AU173" s="75"/>
    </row>
    <row r="174" spans="2:47" ht="15" thickBot="1" x14ac:dyDescent="0.35">
      <c r="B174" s="41">
        <f t="shared" si="49"/>
        <v>2860</v>
      </c>
      <c r="C174" s="8">
        <f t="shared" si="50"/>
        <v>28.6</v>
      </c>
      <c r="D174" s="73">
        <f t="shared" si="38"/>
        <v>38.252499999999998</v>
      </c>
      <c r="E174" s="29">
        <f t="shared" si="55"/>
        <v>9473.1141986018883</v>
      </c>
      <c r="F174" s="29">
        <f t="shared" si="51"/>
        <v>66.245553836376601</v>
      </c>
      <c r="G174" s="29">
        <f t="shared" si="52"/>
        <v>88.603428256153705</v>
      </c>
      <c r="H174" s="17">
        <f t="shared" si="53"/>
        <v>12670.290240630049</v>
      </c>
      <c r="I174" s="29">
        <f t="shared" si="43"/>
        <v>2.2250485660981263</v>
      </c>
      <c r="J174" s="29">
        <f t="shared" si="44"/>
        <v>41.694115440739786</v>
      </c>
      <c r="K174" s="32">
        <f>IF((D173+L173+M173-AL173)/($C$21+$C$22)&gt;$C$8,$C$8,(D173+L173+M173-AL173)/($C$21+$C$22))</f>
        <v>1400</v>
      </c>
      <c r="L174" s="97">
        <f t="shared" si="39"/>
        <v>0</v>
      </c>
      <c r="M174" s="96">
        <f t="shared" si="40"/>
        <v>0</v>
      </c>
      <c r="N174" s="98">
        <f t="shared" si="45"/>
        <v>1.7179213529287818</v>
      </c>
      <c r="O174" s="100">
        <f t="shared" si="41"/>
        <v>4.2266987561397071</v>
      </c>
      <c r="P174" s="104">
        <f t="shared" si="46"/>
        <v>18.880500609176615</v>
      </c>
      <c r="Q174" s="102">
        <f t="shared" si="47"/>
        <v>4.9224514715476911E-2</v>
      </c>
      <c r="R174" s="106">
        <f>IF(K174-H173&lt;0,0,K174-H173)</f>
        <v>0</v>
      </c>
      <c r="S174" s="106">
        <f>K174-V174</f>
        <v>0</v>
      </c>
      <c r="T174" s="106">
        <f>IF(R174&gt;0,$C$6-$C$8,IF($C$6-$C$8-W174&lt;0,0,$C$6-$C$8-W174))</f>
        <v>97.214462279726973</v>
      </c>
      <c r="U174" s="107">
        <f>IF(R174=0,IF(U173+(F174-AL174/$C$23)*$C$21/($C$21+$C$22)&gt;$C$8,$C$8,U173+F174*$C$21/($C$21+$C$22)),E174)</f>
        <v>1400</v>
      </c>
      <c r="V174" s="107">
        <f>IF(R174&gt;0,0,IF(V173+(F174-AL174/$C$23)*$C$21/($C$21+$C$22)&gt;$C$8,$C$8,IF(U174=$C$8,V173+(F174-AL174/$C$23)*$C$21/$C$22,V173+(F174-AL174/$C$23)*$C$21/($C$21+$C$22))))</f>
        <v>1400</v>
      </c>
      <c r="W174" s="203">
        <f>IF(R174&gt;0,0,IF(W173+AL174/$C$23&gt;$F$23,$F$23,W173+AL174/$C$23))</f>
        <v>2.7855377202730285</v>
      </c>
      <c r="X174" s="105" t="str">
        <f>IF(R174=0,"-",FORECAST($C$8,Инклинометрия!$B$2:$B$152,Инклинометрия!$A$2:$A$152))</f>
        <v>-</v>
      </c>
      <c r="Y174" s="105" t="str">
        <f>IF(R174=0,"-",FORECAST($C$8-R174,Инклинометрия!$B$2:$B$152,Инклинометрия!$A$2:$A$152))</f>
        <v>-</v>
      </c>
      <c r="Z174" s="105" t="str">
        <f>IF(R174&gt;0,FORECAST($C$8,Инклинометрия!$B$2:$B$152,Инклинометрия!$A$2:$A$152),IF(V174=$C$8,"-",FORECAST($C$8-V174,Инклинометрия!$B$2:$B$152,Инклинометрия!$A$2:$A$152)))</f>
        <v>-</v>
      </c>
      <c r="AA174" s="105" t="str">
        <f>IF(S174=0,"-",FORECAST($C$8-(S174+V174),Инклинометрия!$B$2:$B$152,Инклинометрия!$A$2:$A$152))</f>
        <v>-</v>
      </c>
      <c r="AB174" s="105">
        <f>FORECAST($C$8+T174,Инклинометрия!$B$2:$B$152,Инклинометрия!$A$2:$A$152)</f>
        <v>1422.3537391657405</v>
      </c>
      <c r="AC174" s="105">
        <f>IF(R174=0,FORECAST($C$6-T174,Инклинометрия!$B$2:$B$152,Инклинометрия!$A$2:$A$152),FORECAST($C$8,Инклинометрия!$B$2:$B$152,Инклинометрия!$A$2:$A$152))</f>
        <v>1332.6462608342592</v>
      </c>
      <c r="AD174" s="107">
        <f>IF(R174=0,FORECAST($C$8,Инклинометрия!$B$2:$B$152,Инклинометрия!$A$2:$A$152),Y174)</f>
        <v>1330</v>
      </c>
      <c r="AE174" s="107">
        <f>FORECAST($C$8-(R174+U174),Инклинометрия!$B$2:$B$152,Инклинометрия!$A$2:$A$152)</f>
        <v>0</v>
      </c>
      <c r="AF174" s="107">
        <f>IF(V174=0,"-",FORECAST($C$8,Инклинометрия!$B$2:$B$152,Инклинометрия!$A$2:$A$152))</f>
        <v>1330</v>
      </c>
      <c r="AG174" s="107">
        <f>IF(V174=0,"-",FORECAST($C$8-V174,Инклинометрия!$B$2:$B$152,Инклинометрия!$A$2:$A$152))</f>
        <v>0</v>
      </c>
      <c r="AH174" s="107">
        <f>IF(W174=0,"-",FORECAST($C$8+W174,Инклинометрия!$B$2:$B$152,Инклинометрия!$A$2:$A$152))</f>
        <v>1332.6462608342592</v>
      </c>
      <c r="AI174" s="107">
        <f>IF(W174=0,"-",FORECAST($C$8,Инклинометрия!$B$2:$B$152,Инклинометрия!$A$2:$A$152))</f>
        <v>1330</v>
      </c>
      <c r="AK174" s="122">
        <f t="shared" si="54"/>
        <v>0</v>
      </c>
      <c r="AL174" s="67">
        <f>AK174*(B174-B173)</f>
        <v>0</v>
      </c>
      <c r="AM174" s="23">
        <f t="shared" si="56"/>
        <v>8.6725204696437436E-2</v>
      </c>
      <c r="AN174" s="26">
        <f>AN173+AK174*(B174-B173)/(2*PI()*$C$5*AN173*$K$13)</f>
        <v>0.15480061813468687</v>
      </c>
      <c r="AO174" s="87">
        <f t="shared" si="48"/>
        <v>145932.55112472404</v>
      </c>
      <c r="AP174" s="87">
        <f>IF(R174+U174&lt;$C$8,0,32*$L$23/$C$12^2*($K$10*R174+$K$8*U174)+32*$L$24/($C$14^2-$C$13^2)*($K$10*S174+$K$8*V174))</f>
        <v>44607.551124724028</v>
      </c>
      <c r="AQ174" s="66">
        <f>R174*$C$11*$C$9+U174*$C$11*$C$10</f>
        <v>14695380</v>
      </c>
      <c r="AR174" s="66">
        <f>S174*$C$11*$C$9+V174*$C$11*$C$10</f>
        <v>14695380</v>
      </c>
      <c r="AS174" s="87">
        <f>$C$11*(T174*$C$9+W174*$C$10)</f>
        <v>792178.05375968735</v>
      </c>
      <c r="AT174" s="45">
        <f t="shared" si="42"/>
        <v>15633490.60488441</v>
      </c>
      <c r="AU174" s="75"/>
    </row>
    <row r="175" spans="2:47" ht="15" thickBot="1" x14ac:dyDescent="0.35">
      <c r="B175" s="41">
        <f t="shared" si="49"/>
        <v>2880</v>
      </c>
      <c r="C175" s="8">
        <f t="shared" si="50"/>
        <v>28.8</v>
      </c>
      <c r="D175" s="73">
        <f t="shared" si="38"/>
        <v>38.520000000000003</v>
      </c>
      <c r="E175" s="29">
        <f t="shared" si="55"/>
        <v>9539.359752438264</v>
      </c>
      <c r="F175" s="29">
        <f t="shared" si="51"/>
        <v>66.245553836376601</v>
      </c>
      <c r="G175" s="29">
        <f t="shared" si="52"/>
        <v>88.603428256153705</v>
      </c>
      <c r="H175" s="17">
        <f t="shared" si="53"/>
        <v>12758.893668886203</v>
      </c>
      <c r="I175" s="29">
        <f t="shared" si="43"/>
        <v>2.2250485660981263</v>
      </c>
      <c r="J175" s="29">
        <f t="shared" si="44"/>
        <v>41.694115440739786</v>
      </c>
      <c r="K175" s="32">
        <f>IF((D174+L174+M174-AL174)/($C$21+$C$22)&gt;$C$8,$C$8,(D174+L174+M174-AL174)/($C$21+$C$22))</f>
        <v>1400</v>
      </c>
      <c r="L175" s="97">
        <f t="shared" si="39"/>
        <v>0</v>
      </c>
      <c r="M175" s="96">
        <f t="shared" si="40"/>
        <v>0</v>
      </c>
      <c r="N175" s="98">
        <f t="shared" si="45"/>
        <v>1.7179213529287818</v>
      </c>
      <c r="O175" s="100">
        <f t="shared" si="41"/>
        <v>4.2266987561397071</v>
      </c>
      <c r="P175" s="104">
        <f t="shared" si="46"/>
        <v>18.880500609176615</v>
      </c>
      <c r="Q175" s="102">
        <f t="shared" si="47"/>
        <v>4.9224514715476911E-2</v>
      </c>
      <c r="R175" s="106">
        <f>IF(K175-H174&lt;0,0,K175-H174)</f>
        <v>0</v>
      </c>
      <c r="S175" s="106">
        <f>K175-V175</f>
        <v>0</v>
      </c>
      <c r="T175" s="106">
        <f>IF(R175&gt;0,$C$6-$C$8,IF($C$6-$C$8-W175&lt;0,0,$C$6-$C$8-W175))</f>
        <v>97.214462279726973</v>
      </c>
      <c r="U175" s="107">
        <f>IF(R175=0,IF(U174+(F175-AL175/$C$23)*$C$21/($C$21+$C$22)&gt;$C$8,$C$8,U174+F175*$C$21/($C$21+$C$22)),E175)</f>
        <v>1400</v>
      </c>
      <c r="V175" s="107">
        <f>IF(R175&gt;0,0,IF(V174+(F175-AL175/$C$23)*$C$21/($C$21+$C$22)&gt;$C$8,$C$8,IF(U175=$C$8,V174+(F175-AL175/$C$23)*$C$21/$C$22,V174+(F175-AL175/$C$23)*$C$21/($C$21+$C$22))))</f>
        <v>1400</v>
      </c>
      <c r="W175" s="203">
        <f>IF(R175&gt;0,0,IF(W174+AL175/$C$23&gt;$F$23,$F$23,W174+AL175/$C$23))</f>
        <v>2.7855377202730285</v>
      </c>
      <c r="X175" s="105" t="str">
        <f>IF(R175=0,"-",FORECAST($C$8,Инклинометрия!$B$2:$B$152,Инклинометрия!$A$2:$A$152))</f>
        <v>-</v>
      </c>
      <c r="Y175" s="105" t="str">
        <f>IF(R175=0,"-",FORECAST($C$8-R175,Инклинометрия!$B$2:$B$152,Инклинометрия!$A$2:$A$152))</f>
        <v>-</v>
      </c>
      <c r="Z175" s="105" t="str">
        <f>IF(R175&gt;0,FORECAST($C$8,Инклинометрия!$B$2:$B$152,Инклинометрия!$A$2:$A$152),IF(V175=$C$8,"-",FORECAST($C$8-V175,Инклинометрия!$B$2:$B$152,Инклинометрия!$A$2:$A$152)))</f>
        <v>-</v>
      </c>
      <c r="AA175" s="105" t="str">
        <f>IF(S175=0,"-",FORECAST($C$8-(S175+V175),Инклинометрия!$B$2:$B$152,Инклинометрия!$A$2:$A$152))</f>
        <v>-</v>
      </c>
      <c r="AB175" s="105">
        <f>FORECAST($C$8+T175,Инклинометрия!$B$2:$B$152,Инклинометрия!$A$2:$A$152)</f>
        <v>1422.3537391657405</v>
      </c>
      <c r="AC175" s="105">
        <f>IF(R175=0,FORECAST($C$6-T175,Инклинометрия!$B$2:$B$152,Инклинометрия!$A$2:$A$152),FORECAST($C$8,Инклинометрия!$B$2:$B$152,Инклинометрия!$A$2:$A$152))</f>
        <v>1332.6462608342592</v>
      </c>
      <c r="AD175" s="107">
        <f>IF(R175=0,FORECAST($C$8,Инклинометрия!$B$2:$B$152,Инклинометрия!$A$2:$A$152),Y175)</f>
        <v>1330</v>
      </c>
      <c r="AE175" s="107">
        <f>FORECAST($C$8-(R175+U175),Инклинометрия!$B$2:$B$152,Инклинометрия!$A$2:$A$152)</f>
        <v>0</v>
      </c>
      <c r="AF175" s="107">
        <f>IF(V175=0,"-",FORECAST($C$8,Инклинометрия!$B$2:$B$152,Инклинометрия!$A$2:$A$152))</f>
        <v>1330</v>
      </c>
      <c r="AG175" s="107">
        <f>IF(V175=0,"-",FORECAST($C$8-V175,Инклинометрия!$B$2:$B$152,Инклинометрия!$A$2:$A$152))</f>
        <v>0</v>
      </c>
      <c r="AH175" s="107">
        <f>IF(W175=0,"-",FORECAST($C$8+W175,Инклинометрия!$B$2:$B$152,Инклинометрия!$A$2:$A$152))</f>
        <v>1332.6462608342592</v>
      </c>
      <c r="AI175" s="107">
        <f>IF(W175=0,"-",FORECAST($C$8,Инклинометрия!$B$2:$B$152,Инклинометрия!$A$2:$A$152))</f>
        <v>1330</v>
      </c>
      <c r="AK175" s="122">
        <f t="shared" si="54"/>
        <v>0</v>
      </c>
      <c r="AL175" s="67">
        <f>AK175*(B175-B174)</f>
        <v>0</v>
      </c>
      <c r="AM175" s="23">
        <f t="shared" si="56"/>
        <v>8.6725204696437436E-2</v>
      </c>
      <c r="AN175" s="26">
        <f>AN174+AK175*(B175-B174)/(2*PI()*$C$5*AN174*$K$13)</f>
        <v>0.15480061813468687</v>
      </c>
      <c r="AO175" s="87">
        <f t="shared" si="48"/>
        <v>145932.55112472404</v>
      </c>
      <c r="AP175" s="87">
        <f>IF(R175+U175&lt;$C$8,0,32*$L$23/$C$12^2*($K$10*R175+$K$8*U175)+32*$L$24/($C$14^2-$C$13^2)*($K$10*S175+$K$8*V175))</f>
        <v>44607.551124724028</v>
      </c>
      <c r="AQ175" s="66">
        <f>R175*$C$11*$C$9+U175*$C$11*$C$10</f>
        <v>14695380</v>
      </c>
      <c r="AR175" s="66">
        <f>S175*$C$11*$C$9+V175*$C$11*$C$10</f>
        <v>14695380</v>
      </c>
      <c r="AS175" s="87">
        <f>$C$11*(T175*$C$9+W175*$C$10)</f>
        <v>792178.05375968735</v>
      </c>
      <c r="AT175" s="45">
        <f t="shared" si="42"/>
        <v>15633490.60488441</v>
      </c>
      <c r="AU175" s="75"/>
    </row>
    <row r="176" spans="2:47" ht="15" thickBot="1" x14ac:dyDescent="0.35">
      <c r="B176" s="41">
        <f t="shared" si="49"/>
        <v>2900</v>
      </c>
      <c r="C176" s="8">
        <f t="shared" si="50"/>
        <v>29</v>
      </c>
      <c r="D176" s="73">
        <f t="shared" si="38"/>
        <v>38.787500000000001</v>
      </c>
      <c r="E176" s="29">
        <f t="shared" si="55"/>
        <v>9605.6053062746414</v>
      </c>
      <c r="F176" s="29">
        <f t="shared" si="51"/>
        <v>66.245553836376601</v>
      </c>
      <c r="G176" s="29">
        <f t="shared" si="52"/>
        <v>88.603428256153705</v>
      </c>
      <c r="H176" s="17">
        <f t="shared" si="53"/>
        <v>12847.497097142357</v>
      </c>
      <c r="I176" s="29">
        <f t="shared" si="43"/>
        <v>2.2250485660981263</v>
      </c>
      <c r="J176" s="29">
        <f t="shared" si="44"/>
        <v>41.694115440739786</v>
      </c>
      <c r="K176" s="32">
        <f>IF((D175+L175+M175-AL175)/($C$21+$C$22)&gt;$C$8,$C$8,(D175+L175+M175-AL175)/($C$21+$C$22))</f>
        <v>1400</v>
      </c>
      <c r="L176" s="97">
        <f t="shared" si="39"/>
        <v>0</v>
      </c>
      <c r="M176" s="96">
        <f t="shared" si="40"/>
        <v>0</v>
      </c>
      <c r="N176" s="98">
        <f t="shared" si="45"/>
        <v>1.7179213529287818</v>
      </c>
      <c r="O176" s="100">
        <f t="shared" si="41"/>
        <v>4.2266987561397071</v>
      </c>
      <c r="P176" s="104">
        <f t="shared" si="46"/>
        <v>18.880500609176615</v>
      </c>
      <c r="Q176" s="102">
        <f t="shared" si="47"/>
        <v>4.9224514715476911E-2</v>
      </c>
      <c r="R176" s="106">
        <f>IF(K176-H175&lt;0,0,K176-H175)</f>
        <v>0</v>
      </c>
      <c r="S176" s="106">
        <f>K176-V176</f>
        <v>0</v>
      </c>
      <c r="T176" s="106">
        <f>IF(R176&gt;0,$C$6-$C$8,IF($C$6-$C$8-W176&lt;0,0,$C$6-$C$8-W176))</f>
        <v>97.214462279726973</v>
      </c>
      <c r="U176" s="107">
        <f>IF(R176=0,IF(U175+(F176-AL176/$C$23)*$C$21/($C$21+$C$22)&gt;$C$8,$C$8,U175+F176*$C$21/($C$21+$C$22)),E176)</f>
        <v>1400</v>
      </c>
      <c r="V176" s="107">
        <f>IF(R176&gt;0,0,IF(V175+(F176-AL176/$C$23)*$C$21/($C$21+$C$22)&gt;$C$8,$C$8,IF(U176=$C$8,V175+(F176-AL176/$C$23)*$C$21/$C$22,V175+(F176-AL176/$C$23)*$C$21/($C$21+$C$22))))</f>
        <v>1400</v>
      </c>
      <c r="W176" s="203">
        <f>IF(R176&gt;0,0,IF(W175+AL176/$C$23&gt;$F$23,$F$23,W175+AL176/$C$23))</f>
        <v>2.7855377202730285</v>
      </c>
      <c r="X176" s="105" t="str">
        <f>IF(R176=0,"-",FORECAST($C$8,Инклинометрия!$B$2:$B$152,Инклинометрия!$A$2:$A$152))</f>
        <v>-</v>
      </c>
      <c r="Y176" s="105" t="str">
        <f>IF(R176=0,"-",FORECAST($C$8-R176,Инклинометрия!$B$2:$B$152,Инклинометрия!$A$2:$A$152))</f>
        <v>-</v>
      </c>
      <c r="Z176" s="105" t="str">
        <f>IF(R176&gt;0,FORECAST($C$8,Инклинометрия!$B$2:$B$152,Инклинометрия!$A$2:$A$152),IF(V176=$C$8,"-",FORECAST($C$8-V176,Инклинометрия!$B$2:$B$152,Инклинометрия!$A$2:$A$152)))</f>
        <v>-</v>
      </c>
      <c r="AA176" s="105" t="str">
        <f>IF(S176=0,"-",FORECAST($C$8-(S176+V176),Инклинометрия!$B$2:$B$152,Инклинометрия!$A$2:$A$152))</f>
        <v>-</v>
      </c>
      <c r="AB176" s="105">
        <f>FORECAST($C$8+T176,Инклинометрия!$B$2:$B$152,Инклинометрия!$A$2:$A$152)</f>
        <v>1422.3537391657405</v>
      </c>
      <c r="AC176" s="105">
        <f>IF(R176=0,FORECAST($C$6-T176,Инклинометрия!$B$2:$B$152,Инклинометрия!$A$2:$A$152),FORECAST($C$8,Инклинометрия!$B$2:$B$152,Инклинометрия!$A$2:$A$152))</f>
        <v>1332.6462608342592</v>
      </c>
      <c r="AD176" s="107">
        <f>IF(R176=0,FORECAST($C$8,Инклинометрия!$B$2:$B$152,Инклинометрия!$A$2:$A$152),Y176)</f>
        <v>1330</v>
      </c>
      <c r="AE176" s="107">
        <f>FORECAST($C$8-(R176+U176),Инклинометрия!$B$2:$B$152,Инклинометрия!$A$2:$A$152)</f>
        <v>0</v>
      </c>
      <c r="AF176" s="107">
        <f>IF(V176=0,"-",FORECAST($C$8,Инклинометрия!$B$2:$B$152,Инклинометрия!$A$2:$A$152))</f>
        <v>1330</v>
      </c>
      <c r="AG176" s="107">
        <f>IF(V176=0,"-",FORECAST($C$8-V176,Инклинометрия!$B$2:$B$152,Инклинометрия!$A$2:$A$152))</f>
        <v>0</v>
      </c>
      <c r="AH176" s="107">
        <f>IF(W176=0,"-",FORECAST($C$8+W176,Инклинометрия!$B$2:$B$152,Инклинометрия!$A$2:$A$152))</f>
        <v>1332.6462608342592</v>
      </c>
      <c r="AI176" s="107">
        <f>IF(W176=0,"-",FORECAST($C$8,Инклинометрия!$B$2:$B$152,Инклинометрия!$A$2:$A$152))</f>
        <v>1330</v>
      </c>
      <c r="AK176" s="122">
        <f t="shared" si="54"/>
        <v>0</v>
      </c>
      <c r="AL176" s="67">
        <f>AK176*(B176-B175)</f>
        <v>0</v>
      </c>
      <c r="AM176" s="23">
        <f t="shared" si="56"/>
        <v>8.6725204696437436E-2</v>
      </c>
      <c r="AN176" s="26">
        <f>AN175+AK176*(B176-B175)/(2*PI()*$C$5*AN175*$K$13)</f>
        <v>0.15480061813468687</v>
      </c>
      <c r="AO176" s="87">
        <f t="shared" si="48"/>
        <v>145932.55112472404</v>
      </c>
      <c r="AP176" s="87">
        <f>IF(R176+U176&lt;$C$8,0,32*$L$23/$C$12^2*($K$10*R176+$K$8*U176)+32*$L$24/($C$14^2-$C$13^2)*($K$10*S176+$K$8*V176))</f>
        <v>44607.551124724028</v>
      </c>
      <c r="AQ176" s="66">
        <f>R176*$C$11*$C$9+U176*$C$11*$C$10</f>
        <v>14695380</v>
      </c>
      <c r="AR176" s="66">
        <f>S176*$C$11*$C$9+V176*$C$11*$C$10</f>
        <v>14695380</v>
      </c>
      <c r="AS176" s="87">
        <f>$C$11*(T176*$C$9+W176*$C$10)</f>
        <v>792178.05375968735</v>
      </c>
      <c r="AT176" s="45">
        <f t="shared" si="42"/>
        <v>15633490.60488441</v>
      </c>
      <c r="AU176" s="75"/>
    </row>
    <row r="177" spans="2:47" ht="15" thickBot="1" x14ac:dyDescent="0.35">
      <c r="B177" s="41">
        <f t="shared" si="49"/>
        <v>2920</v>
      </c>
      <c r="C177" s="8">
        <f t="shared" si="50"/>
        <v>29.2</v>
      </c>
      <c r="D177" s="73">
        <f t="shared" si="38"/>
        <v>39.055</v>
      </c>
      <c r="E177" s="29">
        <f t="shared" si="55"/>
        <v>9671.850860111017</v>
      </c>
      <c r="F177" s="29">
        <f t="shared" si="51"/>
        <v>66.245553836376601</v>
      </c>
      <c r="G177" s="29">
        <f t="shared" si="52"/>
        <v>88.603428256153705</v>
      </c>
      <c r="H177" s="17">
        <f t="shared" si="53"/>
        <v>12936.100525398511</v>
      </c>
      <c r="I177" s="29">
        <f t="shared" si="43"/>
        <v>2.2250485660981263</v>
      </c>
      <c r="J177" s="29">
        <f t="shared" si="44"/>
        <v>41.694115440739786</v>
      </c>
      <c r="K177" s="32">
        <f>IF((D176+L176+M176-AL176)/($C$21+$C$22)&gt;$C$8,$C$8,(D176+L176+M176-AL176)/($C$21+$C$22))</f>
        <v>1400</v>
      </c>
      <c r="L177" s="97">
        <f t="shared" si="39"/>
        <v>0</v>
      </c>
      <c r="M177" s="96">
        <f t="shared" si="40"/>
        <v>0</v>
      </c>
      <c r="N177" s="98">
        <f t="shared" si="45"/>
        <v>1.7179213529287818</v>
      </c>
      <c r="O177" s="100">
        <f t="shared" si="41"/>
        <v>4.2266987561397071</v>
      </c>
      <c r="P177" s="104">
        <f t="shared" si="46"/>
        <v>18.880500609176615</v>
      </c>
      <c r="Q177" s="102">
        <f t="shared" si="47"/>
        <v>4.9224514715476911E-2</v>
      </c>
      <c r="R177" s="106">
        <f>IF(K177-H176&lt;0,0,K177-H176)</f>
        <v>0</v>
      </c>
      <c r="S177" s="106">
        <f>K177-V177</f>
        <v>0</v>
      </c>
      <c r="T177" s="106">
        <f>IF(R177&gt;0,$C$6-$C$8,IF($C$6-$C$8-W177&lt;0,0,$C$6-$C$8-W177))</f>
        <v>97.214462279726973</v>
      </c>
      <c r="U177" s="107">
        <f>IF(R177=0,IF(U176+(F177-AL177/$C$23)*$C$21/($C$21+$C$22)&gt;$C$8,$C$8,U176+F177*$C$21/($C$21+$C$22)),E177)</f>
        <v>1400</v>
      </c>
      <c r="V177" s="107">
        <f>IF(R177&gt;0,0,IF(V176+(F177-AL177/$C$23)*$C$21/($C$21+$C$22)&gt;$C$8,$C$8,IF(U177=$C$8,V176+(F177-AL177/$C$23)*$C$21/$C$22,V176+(F177-AL177/$C$23)*$C$21/($C$21+$C$22))))</f>
        <v>1400</v>
      </c>
      <c r="W177" s="203">
        <f>IF(R177&gt;0,0,IF(W176+AL177/$C$23&gt;$F$23,$F$23,W176+AL177/$C$23))</f>
        <v>2.7855377202730285</v>
      </c>
      <c r="X177" s="105" t="str">
        <f>IF(R177=0,"-",FORECAST($C$8,Инклинометрия!$B$2:$B$152,Инклинометрия!$A$2:$A$152))</f>
        <v>-</v>
      </c>
      <c r="Y177" s="105" t="str">
        <f>IF(R177=0,"-",FORECAST($C$8-R177,Инклинометрия!$B$2:$B$152,Инклинометрия!$A$2:$A$152))</f>
        <v>-</v>
      </c>
      <c r="Z177" s="105" t="str">
        <f>IF(R177&gt;0,FORECAST($C$8,Инклинометрия!$B$2:$B$152,Инклинометрия!$A$2:$A$152),IF(V177=$C$8,"-",FORECAST($C$8-V177,Инклинометрия!$B$2:$B$152,Инклинометрия!$A$2:$A$152)))</f>
        <v>-</v>
      </c>
      <c r="AA177" s="105" t="str">
        <f>IF(S177=0,"-",FORECAST($C$8-(S177+V177),Инклинометрия!$B$2:$B$152,Инклинометрия!$A$2:$A$152))</f>
        <v>-</v>
      </c>
      <c r="AB177" s="105">
        <f>FORECAST($C$8+T177,Инклинометрия!$B$2:$B$152,Инклинометрия!$A$2:$A$152)</f>
        <v>1422.3537391657405</v>
      </c>
      <c r="AC177" s="105">
        <f>IF(R177=0,FORECAST($C$6-T177,Инклинометрия!$B$2:$B$152,Инклинометрия!$A$2:$A$152),FORECAST($C$8,Инклинометрия!$B$2:$B$152,Инклинометрия!$A$2:$A$152))</f>
        <v>1332.6462608342592</v>
      </c>
      <c r="AD177" s="107">
        <f>IF(R177=0,FORECAST($C$8,Инклинометрия!$B$2:$B$152,Инклинометрия!$A$2:$A$152),Y177)</f>
        <v>1330</v>
      </c>
      <c r="AE177" s="107">
        <f>FORECAST($C$8-(R177+U177),Инклинометрия!$B$2:$B$152,Инклинометрия!$A$2:$A$152)</f>
        <v>0</v>
      </c>
      <c r="AF177" s="107">
        <f>IF(V177=0,"-",FORECAST($C$8,Инклинометрия!$B$2:$B$152,Инклинометрия!$A$2:$A$152))</f>
        <v>1330</v>
      </c>
      <c r="AG177" s="107">
        <f>IF(V177=0,"-",FORECAST($C$8-V177,Инклинометрия!$B$2:$B$152,Инклинометрия!$A$2:$A$152))</f>
        <v>0</v>
      </c>
      <c r="AH177" s="107">
        <f>IF(W177=0,"-",FORECAST($C$8+W177,Инклинометрия!$B$2:$B$152,Инклинометрия!$A$2:$A$152))</f>
        <v>1332.6462608342592</v>
      </c>
      <c r="AI177" s="107">
        <f>IF(W177=0,"-",FORECAST($C$8,Инклинометрия!$B$2:$B$152,Инклинометрия!$A$2:$A$152))</f>
        <v>1330</v>
      </c>
      <c r="AK177" s="122">
        <f t="shared" si="54"/>
        <v>0</v>
      </c>
      <c r="AL177" s="67">
        <f>AK177*(B177-B176)</f>
        <v>0</v>
      </c>
      <c r="AM177" s="23">
        <f t="shared" si="56"/>
        <v>8.6725204696437436E-2</v>
      </c>
      <c r="AN177" s="26">
        <f>AN176+AK177*(B177-B176)/(2*PI()*$C$5*AN176*$K$13)</f>
        <v>0.15480061813468687</v>
      </c>
      <c r="AO177" s="87">
        <f t="shared" si="48"/>
        <v>145932.55112472404</v>
      </c>
      <c r="AP177" s="87">
        <f>IF(R177+U177&lt;$C$8,0,32*$L$23/$C$12^2*($K$10*R177+$K$8*U177)+32*$L$24/($C$14^2-$C$13^2)*($K$10*S177+$K$8*V177))</f>
        <v>44607.551124724028</v>
      </c>
      <c r="AQ177" s="66">
        <f>R177*$C$11*$C$9+U177*$C$11*$C$10</f>
        <v>14695380</v>
      </c>
      <c r="AR177" s="66">
        <f>S177*$C$11*$C$9+V177*$C$11*$C$10</f>
        <v>14695380</v>
      </c>
      <c r="AS177" s="87">
        <f>$C$11*(T177*$C$9+W177*$C$10)</f>
        <v>792178.05375968735</v>
      </c>
      <c r="AT177" s="45">
        <f t="shared" si="42"/>
        <v>15633490.60488441</v>
      </c>
      <c r="AU177" s="75"/>
    </row>
    <row r="178" spans="2:47" ht="15" thickBot="1" x14ac:dyDescent="0.35">
      <c r="B178" s="41">
        <f t="shared" si="49"/>
        <v>2940</v>
      </c>
      <c r="C178" s="8">
        <f t="shared" si="50"/>
        <v>29.400000000000002</v>
      </c>
      <c r="D178" s="73">
        <f t="shared" si="38"/>
        <v>39.322500000000005</v>
      </c>
      <c r="E178" s="29">
        <f t="shared" si="55"/>
        <v>9738.0964139473963</v>
      </c>
      <c r="F178" s="29">
        <f t="shared" si="51"/>
        <v>66.24555383637778</v>
      </c>
      <c r="G178" s="29">
        <f t="shared" si="52"/>
        <v>88.603428256155269</v>
      </c>
      <c r="H178" s="17">
        <f t="shared" si="53"/>
        <v>13024.703953654667</v>
      </c>
      <c r="I178" s="29">
        <f t="shared" si="43"/>
        <v>2.2250485660981263</v>
      </c>
      <c r="J178" s="29">
        <f t="shared" si="44"/>
        <v>41.694115440740156</v>
      </c>
      <c r="K178" s="32">
        <f>IF((D177+L177+M177-AL177)/($C$21+$C$22)&gt;$C$8,$C$8,(D177+L177+M177-AL177)/($C$21+$C$22))</f>
        <v>1400</v>
      </c>
      <c r="L178" s="97">
        <f t="shared" si="39"/>
        <v>0</v>
      </c>
      <c r="M178" s="96">
        <f t="shared" si="40"/>
        <v>0</v>
      </c>
      <c r="N178" s="98">
        <f t="shared" si="45"/>
        <v>1.7179213529287818</v>
      </c>
      <c r="O178" s="100">
        <f t="shared" si="41"/>
        <v>4.2266987561397071</v>
      </c>
      <c r="P178" s="104">
        <f t="shared" si="46"/>
        <v>18.880500609176615</v>
      </c>
      <c r="Q178" s="102">
        <f t="shared" si="47"/>
        <v>4.9224514715476911E-2</v>
      </c>
      <c r="R178" s="106">
        <f>IF(K178-H177&lt;0,0,K178-H177)</f>
        <v>0</v>
      </c>
      <c r="S178" s="106">
        <f>K178-V178</f>
        <v>0</v>
      </c>
      <c r="T178" s="106">
        <f>IF(R178&gt;0,$C$6-$C$8,IF($C$6-$C$8-W178&lt;0,0,$C$6-$C$8-W178))</f>
        <v>97.214462279726973</v>
      </c>
      <c r="U178" s="107">
        <f>IF(R178=0,IF(U177+(F178-AL178/$C$23)*$C$21/($C$21+$C$22)&gt;$C$8,$C$8,U177+F178*$C$21/($C$21+$C$22)),E178)</f>
        <v>1400</v>
      </c>
      <c r="V178" s="107">
        <f>IF(R178&gt;0,0,IF(V177+(F178-AL178/$C$23)*$C$21/($C$21+$C$22)&gt;$C$8,$C$8,IF(U178=$C$8,V177+(F178-AL178/$C$23)*$C$21/$C$22,V177+(F178-AL178/$C$23)*$C$21/($C$21+$C$22))))</f>
        <v>1400</v>
      </c>
      <c r="W178" s="203">
        <f>IF(R178&gt;0,0,IF(W177+AL178/$C$23&gt;$F$23,$F$23,W177+AL178/$C$23))</f>
        <v>2.7855377202730285</v>
      </c>
      <c r="X178" s="105" t="str">
        <f>IF(R178=0,"-",FORECAST($C$8,Инклинометрия!$B$2:$B$152,Инклинометрия!$A$2:$A$152))</f>
        <v>-</v>
      </c>
      <c r="Y178" s="105" t="str">
        <f>IF(R178=0,"-",FORECAST($C$8-R178,Инклинометрия!$B$2:$B$152,Инклинометрия!$A$2:$A$152))</f>
        <v>-</v>
      </c>
      <c r="Z178" s="105" t="str">
        <f>IF(R178&gt;0,FORECAST($C$8,Инклинометрия!$B$2:$B$152,Инклинометрия!$A$2:$A$152),IF(V178=$C$8,"-",FORECAST($C$8-V178,Инклинометрия!$B$2:$B$152,Инклинометрия!$A$2:$A$152)))</f>
        <v>-</v>
      </c>
      <c r="AA178" s="105" t="str">
        <f>IF(S178=0,"-",FORECAST($C$8-(S178+V178),Инклинометрия!$B$2:$B$152,Инклинометрия!$A$2:$A$152))</f>
        <v>-</v>
      </c>
      <c r="AB178" s="105">
        <f>FORECAST($C$8+T178,Инклинометрия!$B$2:$B$152,Инклинометрия!$A$2:$A$152)</f>
        <v>1422.3537391657405</v>
      </c>
      <c r="AC178" s="105">
        <f>IF(R178=0,FORECAST($C$6-T178,Инклинометрия!$B$2:$B$152,Инклинометрия!$A$2:$A$152),FORECAST($C$8,Инклинометрия!$B$2:$B$152,Инклинометрия!$A$2:$A$152))</f>
        <v>1332.6462608342592</v>
      </c>
      <c r="AD178" s="107">
        <f>IF(R178=0,FORECAST($C$8,Инклинометрия!$B$2:$B$152,Инклинометрия!$A$2:$A$152),Y178)</f>
        <v>1330</v>
      </c>
      <c r="AE178" s="107">
        <f>FORECAST($C$8-(R178+U178),Инклинометрия!$B$2:$B$152,Инклинометрия!$A$2:$A$152)</f>
        <v>0</v>
      </c>
      <c r="AF178" s="107">
        <f>IF(V178=0,"-",FORECAST($C$8,Инклинометрия!$B$2:$B$152,Инклинометрия!$A$2:$A$152))</f>
        <v>1330</v>
      </c>
      <c r="AG178" s="107">
        <f>IF(V178=0,"-",FORECAST($C$8-V178,Инклинометрия!$B$2:$B$152,Инклинометрия!$A$2:$A$152))</f>
        <v>0</v>
      </c>
      <c r="AH178" s="107">
        <f>IF(W178=0,"-",FORECAST($C$8+W178,Инклинометрия!$B$2:$B$152,Инклинометрия!$A$2:$A$152))</f>
        <v>1332.6462608342592</v>
      </c>
      <c r="AI178" s="107">
        <f>IF(W178=0,"-",FORECAST($C$8,Инклинометрия!$B$2:$B$152,Инклинометрия!$A$2:$A$152))</f>
        <v>1330</v>
      </c>
      <c r="AK178" s="122">
        <f t="shared" si="54"/>
        <v>0</v>
      </c>
      <c r="AL178" s="67">
        <f>AK178*(B178-B177)</f>
        <v>0</v>
      </c>
      <c r="AM178" s="23">
        <f t="shared" si="56"/>
        <v>8.6725204696437436E-2</v>
      </c>
      <c r="AN178" s="26">
        <f>AN177+AK178*(B178-B177)/(2*PI()*$C$5*AN177*$K$13)</f>
        <v>0.15480061813468687</v>
      </c>
      <c r="AO178" s="87">
        <f t="shared" si="48"/>
        <v>145932.55112472404</v>
      </c>
      <c r="AP178" s="87">
        <f>IF(R178+U178&lt;$C$8,0,32*$L$23/$C$12^2*($K$10*R178+$K$8*U178)+32*$L$24/($C$14^2-$C$13^2)*($K$10*S178+$K$8*V178))</f>
        <v>44607.551124724028</v>
      </c>
      <c r="AQ178" s="66">
        <f>R178*$C$11*$C$9+U178*$C$11*$C$10</f>
        <v>14695380</v>
      </c>
      <c r="AR178" s="66">
        <f>S178*$C$11*$C$9+V178*$C$11*$C$10</f>
        <v>14695380</v>
      </c>
      <c r="AS178" s="87">
        <f>$C$11*(T178*$C$9+W178*$C$10)</f>
        <v>792178.05375968735</v>
      </c>
      <c r="AT178" s="45">
        <f t="shared" si="42"/>
        <v>15633490.60488441</v>
      </c>
      <c r="AU178" s="75"/>
    </row>
    <row r="179" spans="2:47" ht="15" thickBot="1" x14ac:dyDescent="0.35">
      <c r="B179" s="41">
        <f t="shared" si="49"/>
        <v>2960</v>
      </c>
      <c r="C179" s="8">
        <f t="shared" si="50"/>
        <v>29.6</v>
      </c>
      <c r="D179" s="73">
        <f t="shared" si="38"/>
        <v>39.590000000000003</v>
      </c>
      <c r="E179" s="29">
        <f t="shared" si="55"/>
        <v>9804.3419677837737</v>
      </c>
      <c r="F179" s="29">
        <f t="shared" si="51"/>
        <v>66.245553836376601</v>
      </c>
      <c r="G179" s="29">
        <f t="shared" si="52"/>
        <v>88.603428256153705</v>
      </c>
      <c r="H179" s="17">
        <f t="shared" si="53"/>
        <v>13113.307381910821</v>
      </c>
      <c r="I179" s="29">
        <f t="shared" si="43"/>
        <v>2.2250485660981263</v>
      </c>
      <c r="J179" s="29">
        <f t="shared" si="44"/>
        <v>41.694115440739786</v>
      </c>
      <c r="K179" s="32">
        <f>IF((D178+L178+M178-AL178)/($C$21+$C$22)&gt;$C$8,$C$8,(D178+L178+M178-AL178)/($C$21+$C$22))</f>
        <v>1400</v>
      </c>
      <c r="L179" s="97">
        <f t="shared" si="39"/>
        <v>0</v>
      </c>
      <c r="M179" s="96">
        <f t="shared" si="40"/>
        <v>0</v>
      </c>
      <c r="N179" s="98">
        <f t="shared" si="45"/>
        <v>1.7179213529287818</v>
      </c>
      <c r="O179" s="100">
        <f t="shared" si="41"/>
        <v>4.2266987561397071</v>
      </c>
      <c r="P179" s="104">
        <f t="shared" si="46"/>
        <v>18.880500609176615</v>
      </c>
      <c r="Q179" s="102">
        <f t="shared" si="47"/>
        <v>4.9224514715476911E-2</v>
      </c>
      <c r="R179" s="106">
        <f>IF(K179-H178&lt;0,0,K179-H178)</f>
        <v>0</v>
      </c>
      <c r="S179" s="106">
        <f>K179-V179</f>
        <v>0</v>
      </c>
      <c r="T179" s="106">
        <f>IF(R179&gt;0,$C$6-$C$8,IF($C$6-$C$8-W179&lt;0,0,$C$6-$C$8-W179))</f>
        <v>97.214462279726973</v>
      </c>
      <c r="U179" s="107">
        <f>IF(R179=0,IF(U178+(F179-AL179/$C$23)*$C$21/($C$21+$C$22)&gt;$C$8,$C$8,U178+F179*$C$21/($C$21+$C$22)),E179)</f>
        <v>1400</v>
      </c>
      <c r="V179" s="107">
        <f>IF(R179&gt;0,0,IF(V178+(F179-AL179/$C$23)*$C$21/($C$21+$C$22)&gt;$C$8,$C$8,IF(U179=$C$8,V178+(F179-AL179/$C$23)*$C$21/$C$22,V178+(F179-AL179/$C$23)*$C$21/($C$21+$C$22))))</f>
        <v>1400</v>
      </c>
      <c r="W179" s="203">
        <f>IF(R179&gt;0,0,IF(W178+AL179/$C$23&gt;$F$23,$F$23,W178+AL179/$C$23))</f>
        <v>2.7855377202730285</v>
      </c>
      <c r="X179" s="105" t="str">
        <f>IF(R179=0,"-",FORECAST($C$8,Инклинометрия!$B$2:$B$152,Инклинометрия!$A$2:$A$152))</f>
        <v>-</v>
      </c>
      <c r="Y179" s="105" t="str">
        <f>IF(R179=0,"-",FORECAST($C$8-R179,Инклинометрия!$B$2:$B$152,Инклинометрия!$A$2:$A$152))</f>
        <v>-</v>
      </c>
      <c r="Z179" s="105" t="str">
        <f>IF(R179&gt;0,FORECAST($C$8,Инклинометрия!$B$2:$B$152,Инклинометрия!$A$2:$A$152),IF(V179=$C$8,"-",FORECAST($C$8-V179,Инклинометрия!$B$2:$B$152,Инклинометрия!$A$2:$A$152)))</f>
        <v>-</v>
      </c>
      <c r="AA179" s="105" t="str">
        <f>IF(S179=0,"-",FORECAST($C$8-(S179+V179),Инклинометрия!$B$2:$B$152,Инклинометрия!$A$2:$A$152))</f>
        <v>-</v>
      </c>
      <c r="AB179" s="105">
        <f>FORECAST($C$8+T179,Инклинометрия!$B$2:$B$152,Инклинометрия!$A$2:$A$152)</f>
        <v>1422.3537391657405</v>
      </c>
      <c r="AC179" s="105">
        <f>IF(R179=0,FORECAST($C$6-T179,Инклинометрия!$B$2:$B$152,Инклинометрия!$A$2:$A$152),FORECAST($C$8,Инклинометрия!$B$2:$B$152,Инклинометрия!$A$2:$A$152))</f>
        <v>1332.6462608342592</v>
      </c>
      <c r="AD179" s="107">
        <f>IF(R179=0,FORECAST($C$8,Инклинометрия!$B$2:$B$152,Инклинометрия!$A$2:$A$152),Y179)</f>
        <v>1330</v>
      </c>
      <c r="AE179" s="107">
        <f>FORECAST($C$8-(R179+U179),Инклинометрия!$B$2:$B$152,Инклинометрия!$A$2:$A$152)</f>
        <v>0</v>
      </c>
      <c r="AF179" s="107">
        <f>IF(V179=0,"-",FORECAST($C$8,Инклинометрия!$B$2:$B$152,Инклинометрия!$A$2:$A$152))</f>
        <v>1330</v>
      </c>
      <c r="AG179" s="107">
        <f>IF(V179=0,"-",FORECAST($C$8-V179,Инклинометрия!$B$2:$B$152,Инклинометрия!$A$2:$A$152))</f>
        <v>0</v>
      </c>
      <c r="AH179" s="107">
        <f>IF(W179=0,"-",FORECAST($C$8+W179,Инклинометрия!$B$2:$B$152,Инклинометрия!$A$2:$A$152))</f>
        <v>1332.6462608342592</v>
      </c>
      <c r="AI179" s="107">
        <f>IF(W179=0,"-",FORECAST($C$8,Инклинометрия!$B$2:$B$152,Инклинометрия!$A$2:$A$152))</f>
        <v>1330</v>
      </c>
      <c r="AK179" s="122">
        <f t="shared" si="54"/>
        <v>0</v>
      </c>
      <c r="AL179" s="67">
        <f>AK179*(B179-B178)</f>
        <v>0</v>
      </c>
      <c r="AM179" s="23">
        <f t="shared" si="56"/>
        <v>8.6725204696437436E-2</v>
      </c>
      <c r="AN179" s="26">
        <f>AN178+AK179*(B179-B178)/(2*PI()*$C$5*AN178*$K$13)</f>
        <v>0.15480061813468687</v>
      </c>
      <c r="AO179" s="87">
        <f t="shared" si="48"/>
        <v>145932.55112472404</v>
      </c>
      <c r="AP179" s="87">
        <f>IF(R179+U179&lt;$C$8,0,32*$L$23/$C$12^2*($K$10*R179+$K$8*U179)+32*$L$24/($C$14^2-$C$13^2)*($K$10*S179+$K$8*V179))</f>
        <v>44607.551124724028</v>
      </c>
      <c r="AQ179" s="66">
        <f>R179*$C$11*$C$9+U179*$C$11*$C$10</f>
        <v>14695380</v>
      </c>
      <c r="AR179" s="66">
        <f>S179*$C$11*$C$9+V179*$C$11*$C$10</f>
        <v>14695380</v>
      </c>
      <c r="AS179" s="87">
        <f>$C$11*(T179*$C$9+W179*$C$10)</f>
        <v>792178.05375968735</v>
      </c>
      <c r="AT179" s="45">
        <f t="shared" si="42"/>
        <v>15633490.60488441</v>
      </c>
      <c r="AU179" s="75"/>
    </row>
    <row r="180" spans="2:47" ht="15" thickBot="1" x14ac:dyDescent="0.35">
      <c r="B180" s="41">
        <f t="shared" si="49"/>
        <v>2980</v>
      </c>
      <c r="C180" s="8">
        <f t="shared" si="50"/>
        <v>29.8</v>
      </c>
      <c r="D180" s="73">
        <f t="shared" si="38"/>
        <v>39.857500000000002</v>
      </c>
      <c r="E180" s="29">
        <f t="shared" si="55"/>
        <v>9870.5875216201493</v>
      </c>
      <c r="F180" s="29">
        <f t="shared" si="51"/>
        <v>66.245553836376601</v>
      </c>
      <c r="G180" s="29">
        <f t="shared" si="52"/>
        <v>88.603428256153705</v>
      </c>
      <c r="H180" s="17">
        <f t="shared" si="53"/>
        <v>13201.910810166975</v>
      </c>
      <c r="I180" s="29">
        <f t="shared" si="43"/>
        <v>2.2250485660981263</v>
      </c>
      <c r="J180" s="29">
        <f t="shared" si="44"/>
        <v>41.694115440739786</v>
      </c>
      <c r="K180" s="32">
        <f>IF((D179+L179+M179-AL179)/($C$21+$C$22)&gt;$C$8,$C$8,(D179+L179+M179-AL179)/($C$21+$C$22))</f>
        <v>1400</v>
      </c>
      <c r="L180" s="97">
        <f t="shared" si="39"/>
        <v>0</v>
      </c>
      <c r="M180" s="96">
        <f t="shared" si="40"/>
        <v>0</v>
      </c>
      <c r="N180" s="98">
        <f t="shared" si="45"/>
        <v>1.7179213529287818</v>
      </c>
      <c r="O180" s="100">
        <f t="shared" si="41"/>
        <v>4.2266987561397071</v>
      </c>
      <c r="P180" s="104">
        <f t="shared" si="46"/>
        <v>18.880500609176615</v>
      </c>
      <c r="Q180" s="102">
        <f t="shared" si="47"/>
        <v>4.9224514715476911E-2</v>
      </c>
      <c r="R180" s="106">
        <f>IF(K180-H179&lt;0,0,K180-H179)</f>
        <v>0</v>
      </c>
      <c r="S180" s="106">
        <f>K180-V180</f>
        <v>0</v>
      </c>
      <c r="T180" s="106">
        <f>IF(R180&gt;0,$C$6-$C$8,IF($C$6-$C$8-W180&lt;0,0,$C$6-$C$8-W180))</f>
        <v>97.214462279726973</v>
      </c>
      <c r="U180" s="107">
        <f>IF(R180=0,IF(U179+(F180-AL180/$C$23)*$C$21/($C$21+$C$22)&gt;$C$8,$C$8,U179+F180*$C$21/($C$21+$C$22)),E180)</f>
        <v>1400</v>
      </c>
      <c r="V180" s="107">
        <f>IF(R180&gt;0,0,IF(V179+(F180-AL180/$C$23)*$C$21/($C$21+$C$22)&gt;$C$8,$C$8,IF(U180=$C$8,V179+(F180-AL180/$C$23)*$C$21/$C$22,V179+(F180-AL180/$C$23)*$C$21/($C$21+$C$22))))</f>
        <v>1400</v>
      </c>
      <c r="W180" s="203">
        <f>IF(R180&gt;0,0,IF(W179+AL180/$C$23&gt;$F$23,$F$23,W179+AL180/$C$23))</f>
        <v>2.7855377202730285</v>
      </c>
      <c r="X180" s="105" t="str">
        <f>IF(R180=0,"-",FORECAST($C$8,Инклинометрия!$B$2:$B$152,Инклинометрия!$A$2:$A$152))</f>
        <v>-</v>
      </c>
      <c r="Y180" s="105" t="str">
        <f>IF(R180=0,"-",FORECAST($C$8-R180,Инклинометрия!$B$2:$B$152,Инклинометрия!$A$2:$A$152))</f>
        <v>-</v>
      </c>
      <c r="Z180" s="105" t="str">
        <f>IF(R180&gt;0,FORECAST($C$8,Инклинометрия!$B$2:$B$152,Инклинометрия!$A$2:$A$152),IF(V180=$C$8,"-",FORECAST($C$8-V180,Инклинометрия!$B$2:$B$152,Инклинометрия!$A$2:$A$152)))</f>
        <v>-</v>
      </c>
      <c r="AA180" s="105" t="str">
        <f>IF(S180=0,"-",FORECAST($C$8-(S180+V180),Инклинометрия!$B$2:$B$152,Инклинометрия!$A$2:$A$152))</f>
        <v>-</v>
      </c>
      <c r="AB180" s="105">
        <f>FORECAST($C$8+T180,Инклинометрия!$B$2:$B$152,Инклинометрия!$A$2:$A$152)</f>
        <v>1422.3537391657405</v>
      </c>
      <c r="AC180" s="105">
        <f>IF(R180=0,FORECAST($C$6-T180,Инклинометрия!$B$2:$B$152,Инклинометрия!$A$2:$A$152),FORECAST($C$8,Инклинометрия!$B$2:$B$152,Инклинометрия!$A$2:$A$152))</f>
        <v>1332.6462608342592</v>
      </c>
      <c r="AD180" s="107">
        <f>IF(R180=0,FORECAST($C$8,Инклинометрия!$B$2:$B$152,Инклинометрия!$A$2:$A$152),Y180)</f>
        <v>1330</v>
      </c>
      <c r="AE180" s="107">
        <f>FORECAST($C$8-(R180+U180),Инклинометрия!$B$2:$B$152,Инклинометрия!$A$2:$A$152)</f>
        <v>0</v>
      </c>
      <c r="AF180" s="107">
        <f>IF(V180=0,"-",FORECAST($C$8,Инклинометрия!$B$2:$B$152,Инклинометрия!$A$2:$A$152))</f>
        <v>1330</v>
      </c>
      <c r="AG180" s="107">
        <f>IF(V180=0,"-",FORECAST($C$8-V180,Инклинометрия!$B$2:$B$152,Инклинометрия!$A$2:$A$152))</f>
        <v>0</v>
      </c>
      <c r="AH180" s="107">
        <f>IF(W180=0,"-",FORECAST($C$8+W180,Инклинометрия!$B$2:$B$152,Инклинометрия!$A$2:$A$152))</f>
        <v>1332.6462608342592</v>
      </c>
      <c r="AI180" s="107">
        <f>IF(W180=0,"-",FORECAST($C$8,Инклинометрия!$B$2:$B$152,Инклинометрия!$A$2:$A$152))</f>
        <v>1330</v>
      </c>
      <c r="AK180" s="122">
        <f t="shared" si="54"/>
        <v>0</v>
      </c>
      <c r="AL180" s="67">
        <f>AK180*(B180-B179)</f>
        <v>0</v>
      </c>
      <c r="AM180" s="23">
        <f t="shared" si="56"/>
        <v>8.6725204696437436E-2</v>
      </c>
      <c r="AN180" s="26">
        <f>AN179+AK180*(B180-B179)/(2*PI()*$C$5*AN179*$K$13)</f>
        <v>0.15480061813468687</v>
      </c>
      <c r="AO180" s="87">
        <f t="shared" si="48"/>
        <v>145932.55112472404</v>
      </c>
      <c r="AP180" s="87">
        <f>IF(R180+U180&lt;$C$8,0,32*$L$23/$C$12^2*($K$10*R180+$K$8*U180)+32*$L$24/($C$14^2-$C$13^2)*($K$10*S180+$K$8*V180))</f>
        <v>44607.551124724028</v>
      </c>
      <c r="AQ180" s="66">
        <f>R180*$C$11*$C$9+U180*$C$11*$C$10</f>
        <v>14695380</v>
      </c>
      <c r="AR180" s="66">
        <f>S180*$C$11*$C$9+V180*$C$11*$C$10</f>
        <v>14695380</v>
      </c>
      <c r="AS180" s="87">
        <f>$C$11*(T180*$C$9+W180*$C$10)</f>
        <v>792178.05375968735</v>
      </c>
      <c r="AT180" s="45">
        <f t="shared" si="42"/>
        <v>15633490.60488441</v>
      </c>
      <c r="AU180" s="75"/>
    </row>
    <row r="181" spans="2:47" ht="15" thickBot="1" x14ac:dyDescent="0.35">
      <c r="B181" s="41">
        <f t="shared" si="49"/>
        <v>3000</v>
      </c>
      <c r="C181" s="8">
        <f t="shared" si="50"/>
        <v>30</v>
      </c>
      <c r="D181" s="73">
        <f t="shared" si="38"/>
        <v>40.125</v>
      </c>
      <c r="E181" s="29">
        <f t="shared" si="55"/>
        <v>9936.8330754565268</v>
      </c>
      <c r="F181" s="29">
        <f t="shared" si="51"/>
        <v>66.245553836376601</v>
      </c>
      <c r="G181" s="29">
        <f t="shared" si="52"/>
        <v>88.603428256153705</v>
      </c>
      <c r="H181" s="17">
        <f t="shared" si="53"/>
        <v>13290.514238423129</v>
      </c>
      <c r="I181" s="29">
        <f t="shared" si="43"/>
        <v>2.2250485660981263</v>
      </c>
      <c r="J181" s="29">
        <f t="shared" si="44"/>
        <v>41.694115440739786</v>
      </c>
      <c r="K181" s="32">
        <f>IF((D180+L180+M180-AL180)/($C$21+$C$22)&gt;$C$8,$C$8,(D180+L180+M180-AL180)/($C$21+$C$22))</f>
        <v>1400</v>
      </c>
      <c r="L181" s="97">
        <f t="shared" si="39"/>
        <v>0</v>
      </c>
      <c r="M181" s="96">
        <f t="shared" si="40"/>
        <v>0</v>
      </c>
      <c r="N181" s="98">
        <f t="shared" si="45"/>
        <v>1.7179213529287818</v>
      </c>
      <c r="O181" s="100">
        <f t="shared" si="41"/>
        <v>4.2266987561397071</v>
      </c>
      <c r="P181" s="104">
        <f t="shared" si="46"/>
        <v>18.880500609176615</v>
      </c>
      <c r="Q181" s="102">
        <f t="shared" si="47"/>
        <v>4.9224514715476911E-2</v>
      </c>
      <c r="R181" s="106">
        <f>IF(K181-H180&lt;0,0,K181-H180)</f>
        <v>0</v>
      </c>
      <c r="S181" s="106">
        <f>K181-V181</f>
        <v>0</v>
      </c>
      <c r="T181" s="106">
        <f>IF(R181&gt;0,$C$6-$C$8,IF($C$6-$C$8-W181&lt;0,0,$C$6-$C$8-W181))</f>
        <v>97.214462279726973</v>
      </c>
      <c r="U181" s="107">
        <f>IF(R181=0,IF(U180+(F181-AL181/$C$23)*$C$21/($C$21+$C$22)&gt;$C$8,$C$8,U180+F181*$C$21/($C$21+$C$22)),E181)</f>
        <v>1400</v>
      </c>
      <c r="V181" s="107">
        <f>IF(R181&gt;0,0,IF(V180+(F181-AL181/$C$23)*$C$21/($C$21+$C$22)&gt;$C$8,$C$8,IF(U181=$C$8,V180+(F181-AL181/$C$23)*$C$21/$C$22,V180+(F181-AL181/$C$23)*$C$21/($C$21+$C$22))))</f>
        <v>1400</v>
      </c>
      <c r="W181" s="203">
        <f>IF(R181&gt;0,0,IF(W180+AL181/$C$23&gt;$F$23,$F$23,W180+AL181/$C$23))</f>
        <v>2.7855377202730285</v>
      </c>
      <c r="X181" s="105" t="str">
        <f>IF(R181=0,"-",FORECAST($C$8,Инклинометрия!$B$2:$B$152,Инклинометрия!$A$2:$A$152))</f>
        <v>-</v>
      </c>
      <c r="Y181" s="105" t="str">
        <f>IF(R181=0,"-",FORECAST($C$8-R181,Инклинометрия!$B$2:$B$152,Инклинометрия!$A$2:$A$152))</f>
        <v>-</v>
      </c>
      <c r="Z181" s="105" t="str">
        <f>IF(R181&gt;0,FORECAST($C$8,Инклинометрия!$B$2:$B$152,Инклинометрия!$A$2:$A$152),IF(V181=$C$8,"-",FORECAST($C$8-V181,Инклинометрия!$B$2:$B$152,Инклинометрия!$A$2:$A$152)))</f>
        <v>-</v>
      </c>
      <c r="AA181" s="105" t="str">
        <f>IF(S181=0,"-",FORECAST($C$8-(S181+V181),Инклинометрия!$B$2:$B$152,Инклинометрия!$A$2:$A$152))</f>
        <v>-</v>
      </c>
      <c r="AB181" s="105">
        <f>FORECAST($C$8+T181,Инклинометрия!$B$2:$B$152,Инклинометрия!$A$2:$A$152)</f>
        <v>1422.3537391657405</v>
      </c>
      <c r="AC181" s="105">
        <f>IF(R181=0,FORECAST($C$6-T181,Инклинометрия!$B$2:$B$152,Инклинометрия!$A$2:$A$152),FORECAST($C$8,Инклинометрия!$B$2:$B$152,Инклинометрия!$A$2:$A$152))</f>
        <v>1332.6462608342592</v>
      </c>
      <c r="AD181" s="107">
        <f>IF(R181=0,FORECAST($C$8,Инклинометрия!$B$2:$B$152,Инклинометрия!$A$2:$A$152),Y181)</f>
        <v>1330</v>
      </c>
      <c r="AE181" s="107">
        <f>FORECAST($C$8-(R181+U181),Инклинометрия!$B$2:$B$152,Инклинометрия!$A$2:$A$152)</f>
        <v>0</v>
      </c>
      <c r="AF181" s="107">
        <f>IF(V181=0,"-",FORECAST($C$8,Инклинометрия!$B$2:$B$152,Инклинометрия!$A$2:$A$152))</f>
        <v>1330</v>
      </c>
      <c r="AG181" s="107">
        <f>IF(V181=0,"-",FORECAST($C$8-V181,Инклинометрия!$B$2:$B$152,Инклинометрия!$A$2:$A$152))</f>
        <v>0</v>
      </c>
      <c r="AH181" s="107">
        <f>IF(W181=0,"-",FORECAST($C$8+W181,Инклинометрия!$B$2:$B$152,Инклинометрия!$A$2:$A$152))</f>
        <v>1332.6462608342592</v>
      </c>
      <c r="AI181" s="107">
        <f>IF(W181=0,"-",FORECAST($C$8,Инклинометрия!$B$2:$B$152,Инклинометрия!$A$2:$A$152))</f>
        <v>1330</v>
      </c>
      <c r="AK181" s="122">
        <f t="shared" si="54"/>
        <v>0</v>
      </c>
      <c r="AL181" s="67">
        <f>AK181*(B181-B180)</f>
        <v>0</v>
      </c>
      <c r="AM181" s="23">
        <f t="shared" si="56"/>
        <v>8.6725204696437436E-2</v>
      </c>
      <c r="AN181" s="26">
        <f>AN180+AK181*(B181-B180)/(2*PI()*$C$5*AN180*$K$13)</f>
        <v>0.15480061813468687</v>
      </c>
      <c r="AO181" s="87">
        <f t="shared" si="48"/>
        <v>145932.55112472404</v>
      </c>
      <c r="AP181" s="87">
        <f>IF(R181+U181&lt;$C$8,0,32*$L$23/$C$12^2*($K$10*R181+$K$8*U181)+32*$L$24/($C$14^2-$C$13^2)*($K$10*S181+$K$8*V181))</f>
        <v>44607.551124724028</v>
      </c>
      <c r="AQ181" s="66">
        <f>R181*$C$11*$C$9+U181*$C$11*$C$10</f>
        <v>14695380</v>
      </c>
      <c r="AR181" s="66">
        <f>S181*$C$11*$C$9+V181*$C$11*$C$10</f>
        <v>14695380</v>
      </c>
      <c r="AS181" s="87">
        <f>$C$11*(T181*$C$9+W181*$C$10)</f>
        <v>792178.05375968735</v>
      </c>
      <c r="AT181" s="45">
        <f t="shared" si="42"/>
        <v>15633490.60488441</v>
      </c>
      <c r="AU181" s="75"/>
    </row>
    <row r="182" spans="2:47" ht="15" thickBot="1" x14ac:dyDescent="0.35">
      <c r="B182" s="41">
        <f t="shared" si="49"/>
        <v>3020</v>
      </c>
      <c r="C182" s="8">
        <f t="shared" si="50"/>
        <v>30.2</v>
      </c>
      <c r="D182" s="73">
        <f t="shared" si="38"/>
        <v>40.392499999999998</v>
      </c>
      <c r="E182" s="29">
        <f t="shared" si="55"/>
        <v>10003.078629292902</v>
      </c>
      <c r="F182" s="29">
        <f t="shared" si="51"/>
        <v>66.245553836376601</v>
      </c>
      <c r="G182" s="29">
        <f t="shared" si="52"/>
        <v>88.603428256153705</v>
      </c>
      <c r="H182" s="17">
        <f t="shared" si="53"/>
        <v>13379.117666679284</v>
      </c>
      <c r="I182" s="29">
        <f t="shared" si="43"/>
        <v>2.2250485660981263</v>
      </c>
      <c r="J182" s="29">
        <f t="shared" si="44"/>
        <v>41.694115440739786</v>
      </c>
      <c r="K182" s="32">
        <f>IF((D181+L181+M181-AL181)/($C$21+$C$22)&gt;$C$8,$C$8,(D181+L181+M181-AL181)/($C$21+$C$22))</f>
        <v>1400</v>
      </c>
      <c r="L182" s="97">
        <f t="shared" si="39"/>
        <v>0</v>
      </c>
      <c r="M182" s="96">
        <f t="shared" si="40"/>
        <v>0</v>
      </c>
      <c r="N182" s="98">
        <f t="shared" si="45"/>
        <v>1.7179213529287818</v>
      </c>
      <c r="O182" s="100">
        <f t="shared" si="41"/>
        <v>4.2266987561397071</v>
      </c>
      <c r="P182" s="104">
        <f t="shared" si="46"/>
        <v>18.880500609176615</v>
      </c>
      <c r="Q182" s="102">
        <f t="shared" si="47"/>
        <v>4.9224514715476911E-2</v>
      </c>
      <c r="R182" s="106">
        <f>IF(K182-H181&lt;0,0,K182-H181)</f>
        <v>0</v>
      </c>
      <c r="S182" s="106">
        <f>K182-V182</f>
        <v>0</v>
      </c>
      <c r="T182" s="106">
        <f>IF(R182&gt;0,$C$6-$C$8,IF($C$6-$C$8-W182&lt;0,0,$C$6-$C$8-W182))</f>
        <v>97.214462279726973</v>
      </c>
      <c r="U182" s="107">
        <f>IF(R182=0,IF(U181+(F182-AL182/$C$23)*$C$21/($C$21+$C$22)&gt;$C$8,$C$8,U181+F182*$C$21/($C$21+$C$22)),E182)</f>
        <v>1400</v>
      </c>
      <c r="V182" s="107">
        <f>IF(R182&gt;0,0,IF(V181+(F182-AL182/$C$23)*$C$21/($C$21+$C$22)&gt;$C$8,$C$8,IF(U182=$C$8,V181+(F182-AL182/$C$23)*$C$21/$C$22,V181+(F182-AL182/$C$23)*$C$21/($C$21+$C$22))))</f>
        <v>1400</v>
      </c>
      <c r="W182" s="203">
        <f>IF(R182&gt;0,0,IF(W181+AL182/$C$23&gt;$F$23,$F$23,W181+AL182/$C$23))</f>
        <v>2.7855377202730285</v>
      </c>
      <c r="X182" s="105" t="str">
        <f>IF(R182=0,"-",FORECAST($C$8,Инклинометрия!$B$2:$B$152,Инклинометрия!$A$2:$A$152))</f>
        <v>-</v>
      </c>
      <c r="Y182" s="105" t="str">
        <f>IF(R182=0,"-",FORECAST($C$8-R182,Инклинометрия!$B$2:$B$152,Инклинометрия!$A$2:$A$152))</f>
        <v>-</v>
      </c>
      <c r="Z182" s="105" t="str">
        <f>IF(R182&gt;0,FORECAST($C$8,Инклинометрия!$B$2:$B$152,Инклинометрия!$A$2:$A$152),IF(V182=$C$8,"-",FORECAST($C$8-V182,Инклинометрия!$B$2:$B$152,Инклинометрия!$A$2:$A$152)))</f>
        <v>-</v>
      </c>
      <c r="AA182" s="105" t="str">
        <f>IF(S182=0,"-",FORECAST($C$8-(S182+V182),Инклинометрия!$B$2:$B$152,Инклинометрия!$A$2:$A$152))</f>
        <v>-</v>
      </c>
      <c r="AB182" s="105">
        <f>FORECAST($C$8+T182,Инклинометрия!$B$2:$B$152,Инклинометрия!$A$2:$A$152)</f>
        <v>1422.3537391657405</v>
      </c>
      <c r="AC182" s="105">
        <f>IF(R182=0,FORECAST($C$6-T182,Инклинометрия!$B$2:$B$152,Инклинометрия!$A$2:$A$152),FORECAST($C$8,Инклинометрия!$B$2:$B$152,Инклинометрия!$A$2:$A$152))</f>
        <v>1332.6462608342592</v>
      </c>
      <c r="AD182" s="107">
        <f>IF(R182=0,FORECAST($C$8,Инклинометрия!$B$2:$B$152,Инклинометрия!$A$2:$A$152),Y182)</f>
        <v>1330</v>
      </c>
      <c r="AE182" s="107">
        <f>FORECAST($C$8-(R182+U182),Инклинометрия!$B$2:$B$152,Инклинометрия!$A$2:$A$152)</f>
        <v>0</v>
      </c>
      <c r="AF182" s="107">
        <f>IF(V182=0,"-",FORECAST($C$8,Инклинометрия!$B$2:$B$152,Инклинометрия!$A$2:$A$152))</f>
        <v>1330</v>
      </c>
      <c r="AG182" s="107">
        <f>IF(V182=0,"-",FORECAST($C$8-V182,Инклинометрия!$B$2:$B$152,Инклинометрия!$A$2:$A$152))</f>
        <v>0</v>
      </c>
      <c r="AH182" s="107">
        <f>IF(W182=0,"-",FORECAST($C$8+W182,Инклинометрия!$B$2:$B$152,Инклинометрия!$A$2:$A$152))</f>
        <v>1332.6462608342592</v>
      </c>
      <c r="AI182" s="107">
        <f>IF(W182=0,"-",FORECAST($C$8,Инклинометрия!$B$2:$B$152,Инклинометрия!$A$2:$A$152))</f>
        <v>1330</v>
      </c>
      <c r="AK182" s="122">
        <f t="shared" si="54"/>
        <v>0</v>
      </c>
      <c r="AL182" s="67">
        <f>AK182*(B182-B181)</f>
        <v>0</v>
      </c>
      <c r="AM182" s="23">
        <f t="shared" si="56"/>
        <v>8.6725204696437436E-2</v>
      </c>
      <c r="AN182" s="26">
        <f>AN181+AK182*(B182-B181)/(2*PI()*$C$5*AN181*$K$13)</f>
        <v>0.15480061813468687</v>
      </c>
      <c r="AO182" s="87">
        <f t="shared" si="48"/>
        <v>145932.55112472404</v>
      </c>
      <c r="AP182" s="87">
        <f>IF(R182+U182&lt;$C$8,0,32*$L$23/$C$12^2*($K$10*R182+$K$8*U182)+32*$L$24/($C$14^2-$C$13^2)*($K$10*S182+$K$8*V182))</f>
        <v>44607.551124724028</v>
      </c>
      <c r="AQ182" s="66">
        <f>R182*$C$11*$C$9+U182*$C$11*$C$10</f>
        <v>14695380</v>
      </c>
      <c r="AR182" s="66">
        <f>S182*$C$11*$C$9+V182*$C$11*$C$10</f>
        <v>14695380</v>
      </c>
      <c r="AS182" s="87">
        <f>$C$11*(T182*$C$9+W182*$C$10)</f>
        <v>792178.05375968735</v>
      </c>
      <c r="AT182" s="45">
        <f t="shared" si="42"/>
        <v>15633490.60488441</v>
      </c>
      <c r="AU182" s="75"/>
    </row>
    <row r="183" spans="2:47" ht="15" thickBot="1" x14ac:dyDescent="0.35">
      <c r="B183" s="41">
        <f t="shared" si="49"/>
        <v>3040</v>
      </c>
      <c r="C183" s="8">
        <f t="shared" si="50"/>
        <v>30.400000000000002</v>
      </c>
      <c r="D183" s="73">
        <f t="shared" si="38"/>
        <v>40.660000000000004</v>
      </c>
      <c r="E183" s="29">
        <f t="shared" si="55"/>
        <v>10069.32418312928</v>
      </c>
      <c r="F183" s="29">
        <f t="shared" si="51"/>
        <v>66.24555383637778</v>
      </c>
      <c r="G183" s="29">
        <f t="shared" si="52"/>
        <v>88.603428256155269</v>
      </c>
      <c r="H183" s="17">
        <f t="shared" si="53"/>
        <v>13467.721094935439</v>
      </c>
      <c r="I183" s="29">
        <f t="shared" si="43"/>
        <v>2.2250485660981263</v>
      </c>
      <c r="J183" s="29">
        <f t="shared" si="44"/>
        <v>41.694115440740156</v>
      </c>
      <c r="K183" s="32">
        <f>IF((D182+L182+M182-AL182)/($C$21+$C$22)&gt;$C$8,$C$8,(D182+L182+M182-AL182)/($C$21+$C$22))</f>
        <v>1400</v>
      </c>
      <c r="L183" s="97">
        <f t="shared" si="39"/>
        <v>0</v>
      </c>
      <c r="M183" s="96">
        <f t="shared" si="40"/>
        <v>0</v>
      </c>
      <c r="N183" s="98">
        <f t="shared" si="45"/>
        <v>1.7179213529287818</v>
      </c>
      <c r="O183" s="100">
        <f t="shared" si="41"/>
        <v>4.2266987561397071</v>
      </c>
      <c r="P183" s="104">
        <f t="shared" si="46"/>
        <v>18.880500609176615</v>
      </c>
      <c r="Q183" s="102">
        <f t="shared" si="47"/>
        <v>4.9224514715476911E-2</v>
      </c>
      <c r="R183" s="106">
        <f>IF(K183-H182&lt;0,0,K183-H182)</f>
        <v>0</v>
      </c>
      <c r="S183" s="106">
        <f>K183-V183</f>
        <v>0</v>
      </c>
      <c r="T183" s="106">
        <f>IF(R183&gt;0,$C$6-$C$8,IF($C$6-$C$8-W183&lt;0,0,$C$6-$C$8-W183))</f>
        <v>97.214462279726973</v>
      </c>
      <c r="U183" s="107">
        <f>IF(R183=0,IF(U182+(F183-AL183/$C$23)*$C$21/($C$21+$C$22)&gt;$C$8,$C$8,U182+F183*$C$21/($C$21+$C$22)),E183)</f>
        <v>1400</v>
      </c>
      <c r="V183" s="107">
        <f>IF(R183&gt;0,0,IF(V182+(F183-AL183/$C$23)*$C$21/($C$21+$C$22)&gt;$C$8,$C$8,IF(U183=$C$8,V182+(F183-AL183/$C$23)*$C$21/$C$22,V182+(F183-AL183/$C$23)*$C$21/($C$21+$C$22))))</f>
        <v>1400</v>
      </c>
      <c r="W183" s="203">
        <f>IF(R183&gt;0,0,IF(W182+AL183/$C$23&gt;$F$23,$F$23,W182+AL183/$C$23))</f>
        <v>2.7855377202730285</v>
      </c>
      <c r="X183" s="105" t="str">
        <f>IF(R183=0,"-",FORECAST($C$8,Инклинометрия!$B$2:$B$152,Инклинометрия!$A$2:$A$152))</f>
        <v>-</v>
      </c>
      <c r="Y183" s="105" t="str">
        <f>IF(R183=0,"-",FORECAST($C$8-R183,Инклинометрия!$B$2:$B$152,Инклинометрия!$A$2:$A$152))</f>
        <v>-</v>
      </c>
      <c r="Z183" s="105" t="str">
        <f>IF(R183&gt;0,FORECAST($C$8,Инклинометрия!$B$2:$B$152,Инклинометрия!$A$2:$A$152),IF(V183=$C$8,"-",FORECAST($C$8-V183,Инклинометрия!$B$2:$B$152,Инклинометрия!$A$2:$A$152)))</f>
        <v>-</v>
      </c>
      <c r="AA183" s="105" t="str">
        <f>IF(S183=0,"-",FORECAST($C$8-(S183+V183),Инклинометрия!$B$2:$B$152,Инклинометрия!$A$2:$A$152))</f>
        <v>-</v>
      </c>
      <c r="AB183" s="105">
        <f>FORECAST($C$8+T183,Инклинометрия!$B$2:$B$152,Инклинометрия!$A$2:$A$152)</f>
        <v>1422.3537391657405</v>
      </c>
      <c r="AC183" s="105">
        <f>IF(R183=0,FORECAST($C$6-T183,Инклинометрия!$B$2:$B$152,Инклинометрия!$A$2:$A$152),FORECAST($C$8,Инклинометрия!$B$2:$B$152,Инклинометрия!$A$2:$A$152))</f>
        <v>1332.6462608342592</v>
      </c>
      <c r="AD183" s="107">
        <f>IF(R183=0,FORECAST($C$8,Инклинометрия!$B$2:$B$152,Инклинометрия!$A$2:$A$152),Y183)</f>
        <v>1330</v>
      </c>
      <c r="AE183" s="107">
        <f>FORECAST($C$8-(R183+U183),Инклинометрия!$B$2:$B$152,Инклинометрия!$A$2:$A$152)</f>
        <v>0</v>
      </c>
      <c r="AF183" s="107">
        <f>IF(V183=0,"-",FORECAST($C$8,Инклинометрия!$B$2:$B$152,Инклинометрия!$A$2:$A$152))</f>
        <v>1330</v>
      </c>
      <c r="AG183" s="107">
        <f>IF(V183=0,"-",FORECAST($C$8-V183,Инклинометрия!$B$2:$B$152,Инклинометрия!$A$2:$A$152))</f>
        <v>0</v>
      </c>
      <c r="AH183" s="107">
        <f>IF(W183=0,"-",FORECAST($C$8+W183,Инклинометрия!$B$2:$B$152,Инклинометрия!$A$2:$A$152))</f>
        <v>1332.6462608342592</v>
      </c>
      <c r="AI183" s="107">
        <f>IF(W183=0,"-",FORECAST($C$8,Инклинометрия!$B$2:$B$152,Инклинометрия!$A$2:$A$152))</f>
        <v>1330</v>
      </c>
      <c r="AK183" s="122">
        <f t="shared" si="54"/>
        <v>0</v>
      </c>
      <c r="AL183" s="67">
        <f>AK183*(B183-B182)</f>
        <v>0</v>
      </c>
      <c r="AM183" s="23">
        <f t="shared" si="56"/>
        <v>8.6725204696437436E-2</v>
      </c>
      <c r="AN183" s="26">
        <f>AN182+AK183*(B183-B182)/(2*PI()*$C$5*AN182*$K$13)</f>
        <v>0.15480061813468687</v>
      </c>
      <c r="AO183" s="87">
        <f t="shared" si="48"/>
        <v>145932.55112472404</v>
      </c>
      <c r="AP183" s="87">
        <f>IF(R183+U183&lt;$C$8,0,32*$L$23/$C$12^2*($K$10*R183+$K$8*U183)+32*$L$24/($C$14^2-$C$13^2)*($K$10*S183+$K$8*V183))</f>
        <v>44607.551124724028</v>
      </c>
      <c r="AQ183" s="66">
        <f>R183*$C$11*$C$9+U183*$C$11*$C$10</f>
        <v>14695380</v>
      </c>
      <c r="AR183" s="66">
        <f>S183*$C$11*$C$9+V183*$C$11*$C$10</f>
        <v>14695380</v>
      </c>
      <c r="AS183" s="87">
        <f>$C$11*(T183*$C$9+W183*$C$10)</f>
        <v>792178.05375968735</v>
      </c>
      <c r="AT183" s="45">
        <f t="shared" si="42"/>
        <v>15633490.60488441</v>
      </c>
      <c r="AU183" s="75"/>
    </row>
    <row r="184" spans="2:47" ht="15" thickBot="1" x14ac:dyDescent="0.35">
      <c r="B184" s="41">
        <f t="shared" si="49"/>
        <v>3060</v>
      </c>
      <c r="C184" s="8">
        <f t="shared" si="50"/>
        <v>30.6</v>
      </c>
      <c r="D184" s="73">
        <f t="shared" si="38"/>
        <v>40.927500000000002</v>
      </c>
      <c r="E184" s="29">
        <f t="shared" si="55"/>
        <v>10135.569736965657</v>
      </c>
      <c r="F184" s="29">
        <f t="shared" si="51"/>
        <v>66.245553836376601</v>
      </c>
      <c r="G184" s="29">
        <f t="shared" si="52"/>
        <v>88.603428256153705</v>
      </c>
      <c r="H184" s="17">
        <f t="shared" si="53"/>
        <v>13556.324523191593</v>
      </c>
      <c r="I184" s="29">
        <f t="shared" si="43"/>
        <v>2.2250485660981263</v>
      </c>
      <c r="J184" s="29">
        <f t="shared" si="44"/>
        <v>41.694115440739786</v>
      </c>
      <c r="K184" s="32">
        <f>IF((D183+L183+M183-AL183)/($C$21+$C$22)&gt;$C$8,$C$8,(D183+L183+M183-AL183)/($C$21+$C$22))</f>
        <v>1400</v>
      </c>
      <c r="L184" s="97">
        <f t="shared" si="39"/>
        <v>0</v>
      </c>
      <c r="M184" s="96">
        <f t="shared" si="40"/>
        <v>0</v>
      </c>
      <c r="N184" s="98">
        <f t="shared" si="45"/>
        <v>1.7179213529287818</v>
      </c>
      <c r="O184" s="100">
        <f t="shared" si="41"/>
        <v>4.2266987561397071</v>
      </c>
      <c r="P184" s="104">
        <f t="shared" si="46"/>
        <v>18.880500609176615</v>
      </c>
      <c r="Q184" s="102">
        <f t="shared" si="47"/>
        <v>4.9224514715476911E-2</v>
      </c>
      <c r="R184" s="106">
        <f>IF(K184-H183&lt;0,0,K184-H183)</f>
        <v>0</v>
      </c>
      <c r="S184" s="106">
        <f>K184-V184</f>
        <v>0</v>
      </c>
      <c r="T184" s="106">
        <f>IF(R184&gt;0,$C$6-$C$8,IF($C$6-$C$8-W184&lt;0,0,$C$6-$C$8-W184))</f>
        <v>97.214462279726973</v>
      </c>
      <c r="U184" s="107">
        <f>IF(R184=0,IF(U183+(F184-AL184/$C$23)*$C$21/($C$21+$C$22)&gt;$C$8,$C$8,U183+F184*$C$21/($C$21+$C$22)),E184)</f>
        <v>1400</v>
      </c>
      <c r="V184" s="107">
        <f>IF(R184&gt;0,0,IF(V183+(F184-AL184/$C$23)*$C$21/($C$21+$C$22)&gt;$C$8,$C$8,IF(U184=$C$8,V183+(F184-AL184/$C$23)*$C$21/$C$22,V183+(F184-AL184/$C$23)*$C$21/($C$21+$C$22))))</f>
        <v>1400</v>
      </c>
      <c r="W184" s="203">
        <f>IF(R184&gt;0,0,IF(W183+AL184/$C$23&gt;$F$23,$F$23,W183+AL184/$C$23))</f>
        <v>2.7855377202730285</v>
      </c>
      <c r="X184" s="105" t="str">
        <f>IF(R184=0,"-",FORECAST($C$8,Инклинометрия!$B$2:$B$152,Инклинометрия!$A$2:$A$152))</f>
        <v>-</v>
      </c>
      <c r="Y184" s="105" t="str">
        <f>IF(R184=0,"-",FORECAST($C$8-R184,Инклинометрия!$B$2:$B$152,Инклинометрия!$A$2:$A$152))</f>
        <v>-</v>
      </c>
      <c r="Z184" s="105" t="str">
        <f>IF(R184&gt;0,FORECAST($C$8,Инклинометрия!$B$2:$B$152,Инклинометрия!$A$2:$A$152),IF(V184=$C$8,"-",FORECAST($C$8-V184,Инклинометрия!$B$2:$B$152,Инклинометрия!$A$2:$A$152)))</f>
        <v>-</v>
      </c>
      <c r="AA184" s="105" t="str">
        <f>IF(S184=0,"-",FORECAST($C$8-(S184+V184),Инклинометрия!$B$2:$B$152,Инклинометрия!$A$2:$A$152))</f>
        <v>-</v>
      </c>
      <c r="AB184" s="105">
        <f>FORECAST($C$8+T184,Инклинометрия!$B$2:$B$152,Инклинометрия!$A$2:$A$152)</f>
        <v>1422.3537391657405</v>
      </c>
      <c r="AC184" s="105">
        <f>IF(R184=0,FORECAST($C$6-T184,Инклинометрия!$B$2:$B$152,Инклинометрия!$A$2:$A$152),FORECAST($C$8,Инклинометрия!$B$2:$B$152,Инклинометрия!$A$2:$A$152))</f>
        <v>1332.6462608342592</v>
      </c>
      <c r="AD184" s="107">
        <f>IF(R184=0,FORECAST($C$8,Инклинометрия!$B$2:$B$152,Инклинометрия!$A$2:$A$152),Y184)</f>
        <v>1330</v>
      </c>
      <c r="AE184" s="107">
        <f>FORECAST($C$8-(R184+U184),Инклинометрия!$B$2:$B$152,Инклинометрия!$A$2:$A$152)</f>
        <v>0</v>
      </c>
      <c r="AF184" s="107">
        <f>IF(V184=0,"-",FORECAST($C$8,Инклинометрия!$B$2:$B$152,Инклинометрия!$A$2:$A$152))</f>
        <v>1330</v>
      </c>
      <c r="AG184" s="107">
        <f>IF(V184=0,"-",FORECAST($C$8-V184,Инклинометрия!$B$2:$B$152,Инклинометрия!$A$2:$A$152))</f>
        <v>0</v>
      </c>
      <c r="AH184" s="107">
        <f>IF(W184=0,"-",FORECAST($C$8+W184,Инклинометрия!$B$2:$B$152,Инклинометрия!$A$2:$A$152))</f>
        <v>1332.6462608342592</v>
      </c>
      <c r="AI184" s="107">
        <f>IF(W184=0,"-",FORECAST($C$8,Инклинометрия!$B$2:$B$152,Инклинометрия!$A$2:$A$152))</f>
        <v>1330</v>
      </c>
      <c r="AK184" s="122">
        <f t="shared" si="54"/>
        <v>0</v>
      </c>
      <c r="AL184" s="67">
        <f>AK184*(B184-B183)</f>
        <v>0</v>
      </c>
      <c r="AM184" s="23">
        <f t="shared" si="56"/>
        <v>8.6725204696437436E-2</v>
      </c>
      <c r="AN184" s="26">
        <f>AN183+AK184*(B184-B183)/(2*PI()*$C$5*AN183*$K$13)</f>
        <v>0.15480061813468687</v>
      </c>
      <c r="AO184" s="87">
        <f t="shared" si="48"/>
        <v>145932.55112472404</v>
      </c>
      <c r="AP184" s="87">
        <f>IF(R184+U184&lt;$C$8,0,32*$L$23/$C$12^2*($K$10*R184+$K$8*U184)+32*$L$24/($C$14^2-$C$13^2)*($K$10*S184+$K$8*V184))</f>
        <v>44607.551124724028</v>
      </c>
      <c r="AQ184" s="66">
        <f>R184*$C$11*$C$9+U184*$C$11*$C$10</f>
        <v>14695380</v>
      </c>
      <c r="AR184" s="66">
        <f>S184*$C$11*$C$9+V184*$C$11*$C$10</f>
        <v>14695380</v>
      </c>
      <c r="AS184" s="87">
        <f>$C$11*(T184*$C$9+W184*$C$10)</f>
        <v>792178.05375968735</v>
      </c>
      <c r="AT184" s="45">
        <f t="shared" si="42"/>
        <v>15633490.60488441</v>
      </c>
      <c r="AU184" s="75"/>
    </row>
    <row r="185" spans="2:47" ht="15" thickBot="1" x14ac:dyDescent="0.35">
      <c r="B185" s="41">
        <f t="shared" si="49"/>
        <v>3080</v>
      </c>
      <c r="C185" s="8">
        <f t="shared" si="50"/>
        <v>30.8</v>
      </c>
      <c r="D185" s="73">
        <f t="shared" si="38"/>
        <v>41.195</v>
      </c>
      <c r="E185" s="29">
        <f t="shared" si="55"/>
        <v>10201.815290802033</v>
      </c>
      <c r="F185" s="29">
        <f t="shared" si="51"/>
        <v>66.245553836376601</v>
      </c>
      <c r="G185" s="29">
        <f t="shared" si="52"/>
        <v>88.603428256153705</v>
      </c>
      <c r="H185" s="17">
        <f t="shared" si="53"/>
        <v>13644.927951447748</v>
      </c>
      <c r="I185" s="29">
        <f t="shared" si="43"/>
        <v>2.2250485660981263</v>
      </c>
      <c r="J185" s="29">
        <f t="shared" si="44"/>
        <v>41.694115440739786</v>
      </c>
      <c r="K185" s="32">
        <f>IF((D184+L184+M184-AL184)/($C$21+$C$22)&gt;$C$8,$C$8,(D184+L184+M184-AL184)/($C$21+$C$22))</f>
        <v>1400</v>
      </c>
      <c r="L185" s="97">
        <f t="shared" si="39"/>
        <v>0</v>
      </c>
      <c r="M185" s="96">
        <f t="shared" si="40"/>
        <v>0</v>
      </c>
      <c r="N185" s="98">
        <f t="shared" si="45"/>
        <v>1.7179213529287818</v>
      </c>
      <c r="O185" s="100">
        <f t="shared" si="41"/>
        <v>4.2266987561397071</v>
      </c>
      <c r="P185" s="104">
        <f t="shared" si="46"/>
        <v>18.880500609176615</v>
      </c>
      <c r="Q185" s="102">
        <f t="shared" si="47"/>
        <v>4.9224514715476911E-2</v>
      </c>
      <c r="R185" s="106">
        <f>IF(K185-H184&lt;0,0,K185-H184)</f>
        <v>0</v>
      </c>
      <c r="S185" s="106">
        <f>K185-V185</f>
        <v>0</v>
      </c>
      <c r="T185" s="106">
        <f>IF(R185&gt;0,$C$6-$C$8,IF($C$6-$C$8-W185&lt;0,0,$C$6-$C$8-W185))</f>
        <v>97.214462279726973</v>
      </c>
      <c r="U185" s="107">
        <f>IF(R185=0,IF(U184+(F185-AL185/$C$23)*$C$21/($C$21+$C$22)&gt;$C$8,$C$8,U184+F185*$C$21/($C$21+$C$22)),E185)</f>
        <v>1400</v>
      </c>
      <c r="V185" s="107">
        <f>IF(R185&gt;0,0,IF(V184+(F185-AL185/$C$23)*$C$21/($C$21+$C$22)&gt;$C$8,$C$8,IF(U185=$C$8,V184+(F185-AL185/$C$23)*$C$21/$C$22,V184+(F185-AL185/$C$23)*$C$21/($C$21+$C$22))))</f>
        <v>1400</v>
      </c>
      <c r="W185" s="203">
        <f>IF(R185&gt;0,0,IF(W184+AL185/$C$23&gt;$F$23,$F$23,W184+AL185/$C$23))</f>
        <v>2.7855377202730285</v>
      </c>
      <c r="X185" s="105" t="str">
        <f>IF(R185=0,"-",FORECAST($C$8,Инклинометрия!$B$2:$B$152,Инклинометрия!$A$2:$A$152))</f>
        <v>-</v>
      </c>
      <c r="Y185" s="105" t="str">
        <f>IF(R185=0,"-",FORECAST($C$8-R185,Инклинометрия!$B$2:$B$152,Инклинометрия!$A$2:$A$152))</f>
        <v>-</v>
      </c>
      <c r="Z185" s="105" t="str">
        <f>IF(R185&gt;0,FORECAST($C$8,Инклинометрия!$B$2:$B$152,Инклинометрия!$A$2:$A$152),IF(V185=$C$8,"-",FORECAST($C$8-V185,Инклинометрия!$B$2:$B$152,Инклинометрия!$A$2:$A$152)))</f>
        <v>-</v>
      </c>
      <c r="AA185" s="105" t="str">
        <f>IF(S185=0,"-",FORECAST($C$8-(S185+V185),Инклинометрия!$B$2:$B$152,Инклинометрия!$A$2:$A$152))</f>
        <v>-</v>
      </c>
      <c r="AB185" s="105">
        <f>FORECAST($C$8+T185,Инклинометрия!$B$2:$B$152,Инклинометрия!$A$2:$A$152)</f>
        <v>1422.3537391657405</v>
      </c>
      <c r="AC185" s="105">
        <f>IF(R185=0,FORECAST($C$6-T185,Инклинометрия!$B$2:$B$152,Инклинометрия!$A$2:$A$152),FORECAST($C$8,Инклинометрия!$B$2:$B$152,Инклинометрия!$A$2:$A$152))</f>
        <v>1332.6462608342592</v>
      </c>
      <c r="AD185" s="107">
        <f>IF(R185=0,FORECAST($C$8,Инклинометрия!$B$2:$B$152,Инклинометрия!$A$2:$A$152),Y185)</f>
        <v>1330</v>
      </c>
      <c r="AE185" s="107">
        <f>FORECAST($C$8-(R185+U185),Инклинометрия!$B$2:$B$152,Инклинометрия!$A$2:$A$152)</f>
        <v>0</v>
      </c>
      <c r="AF185" s="107">
        <f>IF(V185=0,"-",FORECAST($C$8,Инклинометрия!$B$2:$B$152,Инклинометрия!$A$2:$A$152))</f>
        <v>1330</v>
      </c>
      <c r="AG185" s="107">
        <f>IF(V185=0,"-",FORECAST($C$8-V185,Инклинометрия!$B$2:$B$152,Инклинометрия!$A$2:$A$152))</f>
        <v>0</v>
      </c>
      <c r="AH185" s="107">
        <f>IF(W185=0,"-",FORECAST($C$8+W185,Инклинометрия!$B$2:$B$152,Инклинометрия!$A$2:$A$152))</f>
        <v>1332.6462608342592</v>
      </c>
      <c r="AI185" s="107">
        <f>IF(W185=0,"-",FORECAST($C$8,Инклинометрия!$B$2:$B$152,Инклинометрия!$A$2:$A$152))</f>
        <v>1330</v>
      </c>
      <c r="AK185" s="122">
        <f t="shared" si="54"/>
        <v>0</v>
      </c>
      <c r="AL185" s="67">
        <f>AK185*(B185-B184)</f>
        <v>0</v>
      </c>
      <c r="AM185" s="23">
        <f t="shared" si="56"/>
        <v>8.6725204696437436E-2</v>
      </c>
      <c r="AN185" s="26">
        <f>AN184+AK185*(B185-B184)/(2*PI()*$C$5*AN184*$K$13)</f>
        <v>0.15480061813468687</v>
      </c>
      <c r="AO185" s="87">
        <f t="shared" si="48"/>
        <v>145932.55112472404</v>
      </c>
      <c r="AP185" s="87">
        <f>IF(R185+U185&lt;$C$8,0,32*$L$23/$C$12^2*($K$10*R185+$K$8*U185)+32*$L$24/($C$14^2-$C$13^2)*($K$10*S185+$K$8*V185))</f>
        <v>44607.551124724028</v>
      </c>
      <c r="AQ185" s="66">
        <f>R185*$C$11*$C$9+U185*$C$11*$C$10</f>
        <v>14695380</v>
      </c>
      <c r="AR185" s="66">
        <f>S185*$C$11*$C$9+V185*$C$11*$C$10</f>
        <v>14695380</v>
      </c>
      <c r="AS185" s="87">
        <f>$C$11*(T185*$C$9+W185*$C$10)</f>
        <v>792178.05375968735</v>
      </c>
      <c r="AT185" s="45">
        <f t="shared" si="42"/>
        <v>15633490.60488441</v>
      </c>
      <c r="AU185" s="75"/>
    </row>
    <row r="186" spans="2:47" ht="15" thickBot="1" x14ac:dyDescent="0.35">
      <c r="B186" s="41">
        <f t="shared" si="49"/>
        <v>3100</v>
      </c>
      <c r="C186" s="8">
        <f t="shared" si="50"/>
        <v>31</v>
      </c>
      <c r="D186" s="73">
        <f t="shared" si="38"/>
        <v>41.462499999999999</v>
      </c>
      <c r="E186" s="29">
        <f t="shared" si="55"/>
        <v>10268.06084463841</v>
      </c>
      <c r="F186" s="29">
        <f t="shared" si="51"/>
        <v>66.245553836376601</v>
      </c>
      <c r="G186" s="29">
        <f t="shared" si="52"/>
        <v>88.603428256153705</v>
      </c>
      <c r="H186" s="17">
        <f t="shared" si="53"/>
        <v>13733.531379703902</v>
      </c>
      <c r="I186" s="29">
        <f t="shared" si="43"/>
        <v>2.2250485660981263</v>
      </c>
      <c r="J186" s="29">
        <f t="shared" si="44"/>
        <v>41.694115440739786</v>
      </c>
      <c r="K186" s="32">
        <f>IF((D185+L185+M185-AL185)/($C$21+$C$22)&gt;$C$8,$C$8,(D185+L185+M185-AL185)/($C$21+$C$22))</f>
        <v>1400</v>
      </c>
      <c r="L186" s="97">
        <f t="shared" si="39"/>
        <v>0</v>
      </c>
      <c r="M186" s="96">
        <f t="shared" si="40"/>
        <v>0</v>
      </c>
      <c r="N186" s="98">
        <f t="shared" si="45"/>
        <v>1.7179213529287818</v>
      </c>
      <c r="O186" s="100">
        <f t="shared" si="41"/>
        <v>4.2266987561397071</v>
      </c>
      <c r="P186" s="104">
        <f t="shared" si="46"/>
        <v>18.880500609176615</v>
      </c>
      <c r="Q186" s="102">
        <f t="shared" si="47"/>
        <v>4.9224514715476911E-2</v>
      </c>
      <c r="R186" s="106">
        <f>IF(K186-H185&lt;0,0,K186-H185)</f>
        <v>0</v>
      </c>
      <c r="S186" s="106">
        <f>K186-V186</f>
        <v>0</v>
      </c>
      <c r="T186" s="106">
        <f>IF(R186&gt;0,$C$6-$C$8,IF($C$6-$C$8-W186&lt;0,0,$C$6-$C$8-W186))</f>
        <v>97.214462279726973</v>
      </c>
      <c r="U186" s="107">
        <f>IF(R186=0,IF(U185+(F186-AL186/$C$23)*$C$21/($C$21+$C$22)&gt;$C$8,$C$8,U185+F186*$C$21/($C$21+$C$22)),E186)</f>
        <v>1400</v>
      </c>
      <c r="V186" s="107">
        <f>IF(R186&gt;0,0,IF(V185+(F186-AL186/$C$23)*$C$21/($C$21+$C$22)&gt;$C$8,$C$8,IF(U186=$C$8,V185+(F186-AL186/$C$23)*$C$21/$C$22,V185+(F186-AL186/$C$23)*$C$21/($C$21+$C$22))))</f>
        <v>1400</v>
      </c>
      <c r="W186" s="203">
        <f>IF(R186&gt;0,0,IF(W185+AL186/$C$23&gt;$F$23,$F$23,W185+AL186/$C$23))</f>
        <v>2.7855377202730285</v>
      </c>
      <c r="X186" s="105" t="str">
        <f>IF(R186=0,"-",FORECAST($C$8,Инклинометрия!$B$2:$B$152,Инклинометрия!$A$2:$A$152))</f>
        <v>-</v>
      </c>
      <c r="Y186" s="105" t="str">
        <f>IF(R186=0,"-",FORECAST($C$8-R186,Инклинометрия!$B$2:$B$152,Инклинометрия!$A$2:$A$152))</f>
        <v>-</v>
      </c>
      <c r="Z186" s="105" t="str">
        <f>IF(R186&gt;0,FORECAST($C$8,Инклинометрия!$B$2:$B$152,Инклинометрия!$A$2:$A$152),IF(V186=$C$8,"-",FORECAST($C$8-V186,Инклинометрия!$B$2:$B$152,Инклинометрия!$A$2:$A$152)))</f>
        <v>-</v>
      </c>
      <c r="AA186" s="105" t="str">
        <f>IF(S186=0,"-",FORECAST($C$8-(S186+V186),Инклинометрия!$B$2:$B$152,Инклинометрия!$A$2:$A$152))</f>
        <v>-</v>
      </c>
      <c r="AB186" s="105">
        <f>FORECAST($C$8+T186,Инклинометрия!$B$2:$B$152,Инклинометрия!$A$2:$A$152)</f>
        <v>1422.3537391657405</v>
      </c>
      <c r="AC186" s="105">
        <f>IF(R186=0,FORECAST($C$6-T186,Инклинометрия!$B$2:$B$152,Инклинометрия!$A$2:$A$152),FORECAST($C$8,Инклинометрия!$B$2:$B$152,Инклинометрия!$A$2:$A$152))</f>
        <v>1332.6462608342592</v>
      </c>
      <c r="AD186" s="107">
        <f>IF(R186=0,FORECAST($C$8,Инклинометрия!$B$2:$B$152,Инклинометрия!$A$2:$A$152),Y186)</f>
        <v>1330</v>
      </c>
      <c r="AE186" s="107">
        <f>FORECAST($C$8-(R186+U186),Инклинометрия!$B$2:$B$152,Инклинометрия!$A$2:$A$152)</f>
        <v>0</v>
      </c>
      <c r="AF186" s="107">
        <f>IF(V186=0,"-",FORECAST($C$8,Инклинометрия!$B$2:$B$152,Инклинометрия!$A$2:$A$152))</f>
        <v>1330</v>
      </c>
      <c r="AG186" s="107">
        <f>IF(V186=0,"-",FORECAST($C$8-V186,Инклинометрия!$B$2:$B$152,Инклинометрия!$A$2:$A$152))</f>
        <v>0</v>
      </c>
      <c r="AH186" s="107">
        <f>IF(W186=0,"-",FORECAST($C$8+W186,Инклинометрия!$B$2:$B$152,Инклинометрия!$A$2:$A$152))</f>
        <v>1332.6462608342592</v>
      </c>
      <c r="AI186" s="107">
        <f>IF(W186=0,"-",FORECAST($C$8,Инклинометрия!$B$2:$B$152,Инклинометрия!$A$2:$A$152))</f>
        <v>1330</v>
      </c>
      <c r="AK186" s="122">
        <f t="shared" si="54"/>
        <v>0</v>
      </c>
      <c r="AL186" s="67">
        <f>AK186*(B186-B185)</f>
        <v>0</v>
      </c>
      <c r="AM186" s="23">
        <f t="shared" si="56"/>
        <v>8.6725204696437436E-2</v>
      </c>
      <c r="AN186" s="26">
        <f>AN185+AK186*(B186-B185)/(2*PI()*$C$5*AN185*$K$13)</f>
        <v>0.15480061813468687</v>
      </c>
      <c r="AO186" s="87">
        <f t="shared" si="48"/>
        <v>145932.55112472404</v>
      </c>
      <c r="AP186" s="87">
        <f>IF(R186+U186&lt;$C$8,0,32*$L$23/$C$12^2*($K$10*R186+$K$8*U186)+32*$L$24/($C$14^2-$C$13^2)*($K$10*S186+$K$8*V186))</f>
        <v>44607.551124724028</v>
      </c>
      <c r="AQ186" s="66">
        <f>R186*$C$11*$C$9+U186*$C$11*$C$10</f>
        <v>14695380</v>
      </c>
      <c r="AR186" s="66">
        <f>S186*$C$11*$C$9+V186*$C$11*$C$10</f>
        <v>14695380</v>
      </c>
      <c r="AS186" s="87">
        <f>$C$11*(T186*$C$9+W186*$C$10)</f>
        <v>792178.05375968735</v>
      </c>
      <c r="AT186" s="45">
        <f t="shared" si="42"/>
        <v>15633490.60488441</v>
      </c>
      <c r="AU186" s="75"/>
    </row>
    <row r="187" spans="2:47" ht="15" thickBot="1" x14ac:dyDescent="0.35">
      <c r="B187" s="41">
        <f t="shared" si="49"/>
        <v>3120</v>
      </c>
      <c r="C187" s="8">
        <f t="shared" si="50"/>
        <v>31.2</v>
      </c>
      <c r="D187" s="73">
        <f t="shared" si="38"/>
        <v>41.73</v>
      </c>
      <c r="E187" s="29">
        <f t="shared" si="55"/>
        <v>10334.306398474786</v>
      </c>
      <c r="F187" s="29">
        <f t="shared" si="51"/>
        <v>66.245553836376601</v>
      </c>
      <c r="G187" s="29">
        <f t="shared" si="52"/>
        <v>88.603428256153705</v>
      </c>
      <c r="H187" s="17">
        <f t="shared" si="53"/>
        <v>13822.134807960056</v>
      </c>
      <c r="I187" s="29">
        <f t="shared" si="43"/>
        <v>2.2250485660981263</v>
      </c>
      <c r="J187" s="29">
        <f t="shared" si="44"/>
        <v>41.694115440739786</v>
      </c>
      <c r="K187" s="32">
        <f>IF((D186+L186+M186-AL186)/($C$21+$C$22)&gt;$C$8,$C$8,(D186+L186+M186-AL186)/($C$21+$C$22))</f>
        <v>1400</v>
      </c>
      <c r="L187" s="97">
        <f t="shared" si="39"/>
        <v>0</v>
      </c>
      <c r="M187" s="96">
        <f t="shared" si="40"/>
        <v>0</v>
      </c>
      <c r="N187" s="98">
        <f t="shared" si="45"/>
        <v>1.7179213529287818</v>
      </c>
      <c r="O187" s="100">
        <f t="shared" si="41"/>
        <v>4.2266987561397071</v>
      </c>
      <c r="P187" s="104">
        <f t="shared" si="46"/>
        <v>18.880500609176615</v>
      </c>
      <c r="Q187" s="102">
        <f t="shared" si="47"/>
        <v>4.9224514715476911E-2</v>
      </c>
      <c r="R187" s="106">
        <f>IF(K187-H186&lt;0,0,K187-H186)</f>
        <v>0</v>
      </c>
      <c r="S187" s="106">
        <f>K187-V187</f>
        <v>0</v>
      </c>
      <c r="T187" s="106">
        <f>IF(R187&gt;0,$C$6-$C$8,IF($C$6-$C$8-W187&lt;0,0,$C$6-$C$8-W187))</f>
        <v>97.214462279726973</v>
      </c>
      <c r="U187" s="107">
        <f>IF(R187=0,IF(U186+(F187-AL187/$C$23)*$C$21/($C$21+$C$22)&gt;$C$8,$C$8,U186+F187*$C$21/($C$21+$C$22)),E187)</f>
        <v>1400</v>
      </c>
      <c r="V187" s="107">
        <f>IF(R187&gt;0,0,IF(V186+(F187-AL187/$C$23)*$C$21/($C$21+$C$22)&gt;$C$8,$C$8,IF(U187=$C$8,V186+(F187-AL187/$C$23)*$C$21/$C$22,V186+(F187-AL187/$C$23)*$C$21/($C$21+$C$22))))</f>
        <v>1400</v>
      </c>
      <c r="W187" s="203">
        <f>IF(R187&gt;0,0,IF(W186+AL187/$C$23&gt;$F$23,$F$23,W186+AL187/$C$23))</f>
        <v>2.7855377202730285</v>
      </c>
      <c r="X187" s="105" t="str">
        <f>IF(R187=0,"-",FORECAST($C$8,Инклинометрия!$B$2:$B$152,Инклинометрия!$A$2:$A$152))</f>
        <v>-</v>
      </c>
      <c r="Y187" s="105" t="str">
        <f>IF(R187=0,"-",FORECAST($C$8-R187,Инклинометрия!$B$2:$B$152,Инклинометрия!$A$2:$A$152))</f>
        <v>-</v>
      </c>
      <c r="Z187" s="105" t="str">
        <f>IF(R187&gt;0,FORECAST($C$8,Инклинометрия!$B$2:$B$152,Инклинометрия!$A$2:$A$152),IF(V187=$C$8,"-",FORECAST($C$8-V187,Инклинометрия!$B$2:$B$152,Инклинометрия!$A$2:$A$152)))</f>
        <v>-</v>
      </c>
      <c r="AA187" s="105" t="str">
        <f>IF(S187=0,"-",FORECAST($C$8-(S187+V187),Инклинометрия!$B$2:$B$152,Инклинометрия!$A$2:$A$152))</f>
        <v>-</v>
      </c>
      <c r="AB187" s="105">
        <f>FORECAST($C$8+T187,Инклинометрия!$B$2:$B$152,Инклинометрия!$A$2:$A$152)</f>
        <v>1422.3537391657405</v>
      </c>
      <c r="AC187" s="105">
        <f>IF(R187=0,FORECAST($C$6-T187,Инклинометрия!$B$2:$B$152,Инклинометрия!$A$2:$A$152),FORECAST($C$8,Инклинометрия!$B$2:$B$152,Инклинометрия!$A$2:$A$152))</f>
        <v>1332.6462608342592</v>
      </c>
      <c r="AD187" s="107">
        <f>IF(R187=0,FORECAST($C$8,Инклинометрия!$B$2:$B$152,Инклинометрия!$A$2:$A$152),Y187)</f>
        <v>1330</v>
      </c>
      <c r="AE187" s="107">
        <f>FORECAST($C$8-(R187+U187),Инклинометрия!$B$2:$B$152,Инклинометрия!$A$2:$A$152)</f>
        <v>0</v>
      </c>
      <c r="AF187" s="107">
        <f>IF(V187=0,"-",FORECAST($C$8,Инклинометрия!$B$2:$B$152,Инклинометрия!$A$2:$A$152))</f>
        <v>1330</v>
      </c>
      <c r="AG187" s="107">
        <f>IF(V187=0,"-",FORECAST($C$8-V187,Инклинометрия!$B$2:$B$152,Инклинометрия!$A$2:$A$152))</f>
        <v>0</v>
      </c>
      <c r="AH187" s="107">
        <f>IF(W187=0,"-",FORECAST($C$8+W187,Инклинометрия!$B$2:$B$152,Инклинометрия!$A$2:$A$152))</f>
        <v>1332.6462608342592</v>
      </c>
      <c r="AI187" s="107">
        <f>IF(W187=0,"-",FORECAST($C$8,Инклинометрия!$B$2:$B$152,Инклинометрия!$A$2:$A$152))</f>
        <v>1330</v>
      </c>
      <c r="AK187" s="122">
        <f t="shared" si="54"/>
        <v>0</v>
      </c>
      <c r="AL187" s="67">
        <f>AK187*(B187-B186)</f>
        <v>0</v>
      </c>
      <c r="AM187" s="23">
        <f t="shared" si="56"/>
        <v>8.6725204696437436E-2</v>
      </c>
      <c r="AN187" s="26">
        <f>AN186+AK187*(B187-B186)/(2*PI()*$C$5*AN186*$K$13)</f>
        <v>0.15480061813468687</v>
      </c>
      <c r="AO187" s="87">
        <f t="shared" si="48"/>
        <v>145932.55112472404</v>
      </c>
      <c r="AP187" s="87">
        <f>IF(R187+U187&lt;$C$8,0,32*$L$23/$C$12^2*($K$10*R187+$K$8*U187)+32*$L$24/($C$14^2-$C$13^2)*($K$10*S187+$K$8*V187))</f>
        <v>44607.551124724028</v>
      </c>
      <c r="AQ187" s="66">
        <f>R187*$C$11*$C$9+U187*$C$11*$C$10</f>
        <v>14695380</v>
      </c>
      <c r="AR187" s="66">
        <f>S187*$C$11*$C$9+V187*$C$11*$C$10</f>
        <v>14695380</v>
      </c>
      <c r="AS187" s="87">
        <f>$C$11*(T187*$C$9+W187*$C$10)</f>
        <v>792178.05375968735</v>
      </c>
      <c r="AT187" s="45">
        <f t="shared" si="42"/>
        <v>15633490.60488441</v>
      </c>
      <c r="AU187" s="75"/>
    </row>
    <row r="188" spans="2:47" ht="15" thickBot="1" x14ac:dyDescent="0.35">
      <c r="B188" s="41">
        <f t="shared" si="49"/>
        <v>3140</v>
      </c>
      <c r="C188" s="8">
        <f t="shared" si="50"/>
        <v>31.400000000000002</v>
      </c>
      <c r="D188" s="73">
        <f t="shared" si="38"/>
        <v>41.997500000000002</v>
      </c>
      <c r="E188" s="29">
        <f t="shared" si="55"/>
        <v>10400.551952311163</v>
      </c>
      <c r="F188" s="29">
        <f t="shared" si="51"/>
        <v>66.24555383637778</v>
      </c>
      <c r="G188" s="29">
        <f t="shared" si="52"/>
        <v>88.603428256155269</v>
      </c>
      <c r="H188" s="17">
        <f t="shared" si="53"/>
        <v>13910.738236216212</v>
      </c>
      <c r="I188" s="29">
        <f t="shared" si="43"/>
        <v>2.2250485660981263</v>
      </c>
      <c r="J188" s="29">
        <f t="shared" si="44"/>
        <v>41.694115440740156</v>
      </c>
      <c r="K188" s="32">
        <f>IF((D187+L187+M187-AL187)/($C$21+$C$22)&gt;$C$8,$C$8,(D187+L187+M187-AL187)/($C$21+$C$22))</f>
        <v>1400</v>
      </c>
      <c r="L188" s="97">
        <f t="shared" si="39"/>
        <v>0</v>
      </c>
      <c r="M188" s="96">
        <f t="shared" si="40"/>
        <v>0</v>
      </c>
      <c r="N188" s="98">
        <f t="shared" si="45"/>
        <v>1.7179213529287818</v>
      </c>
      <c r="O188" s="100">
        <f t="shared" si="41"/>
        <v>4.2266987561397071</v>
      </c>
      <c r="P188" s="104">
        <f t="shared" si="46"/>
        <v>18.880500609176615</v>
      </c>
      <c r="Q188" s="102">
        <f t="shared" si="47"/>
        <v>4.9224514715476911E-2</v>
      </c>
      <c r="R188" s="106">
        <f>IF(K188-H187&lt;0,0,K188-H187)</f>
        <v>0</v>
      </c>
      <c r="S188" s="106">
        <f>K188-V188</f>
        <v>0</v>
      </c>
      <c r="T188" s="106">
        <f>IF(R188&gt;0,$C$6-$C$8,IF($C$6-$C$8-W188&lt;0,0,$C$6-$C$8-W188))</f>
        <v>97.214462279726973</v>
      </c>
      <c r="U188" s="107">
        <f>IF(R188=0,IF(U187+(F188-AL188/$C$23)*$C$21/($C$21+$C$22)&gt;$C$8,$C$8,U187+F188*$C$21/($C$21+$C$22)),E188)</f>
        <v>1400</v>
      </c>
      <c r="V188" s="107">
        <f>IF(R188&gt;0,0,IF(V187+(F188-AL188/$C$23)*$C$21/($C$21+$C$22)&gt;$C$8,$C$8,IF(U188=$C$8,V187+(F188-AL188/$C$23)*$C$21/$C$22,V187+(F188-AL188/$C$23)*$C$21/($C$21+$C$22))))</f>
        <v>1400</v>
      </c>
      <c r="W188" s="203">
        <f>IF(R188&gt;0,0,IF(W187+AL188/$C$23&gt;$F$23,$F$23,W187+AL188/$C$23))</f>
        <v>2.7855377202730285</v>
      </c>
      <c r="X188" s="105" t="str">
        <f>IF(R188=0,"-",FORECAST($C$8,Инклинометрия!$B$2:$B$152,Инклинометрия!$A$2:$A$152))</f>
        <v>-</v>
      </c>
      <c r="Y188" s="105" t="str">
        <f>IF(R188=0,"-",FORECAST($C$8-R188,Инклинометрия!$B$2:$B$152,Инклинометрия!$A$2:$A$152))</f>
        <v>-</v>
      </c>
      <c r="Z188" s="105" t="str">
        <f>IF(R188&gt;0,FORECAST($C$8,Инклинометрия!$B$2:$B$152,Инклинометрия!$A$2:$A$152),IF(V188=$C$8,"-",FORECAST($C$8-V188,Инклинометрия!$B$2:$B$152,Инклинометрия!$A$2:$A$152)))</f>
        <v>-</v>
      </c>
      <c r="AA188" s="105" t="str">
        <f>IF(S188=0,"-",FORECAST($C$8-(S188+V188),Инклинометрия!$B$2:$B$152,Инклинометрия!$A$2:$A$152))</f>
        <v>-</v>
      </c>
      <c r="AB188" s="105">
        <f>FORECAST($C$8+T188,Инклинометрия!$B$2:$B$152,Инклинометрия!$A$2:$A$152)</f>
        <v>1422.3537391657405</v>
      </c>
      <c r="AC188" s="105">
        <f>IF(R188=0,FORECAST($C$6-T188,Инклинометрия!$B$2:$B$152,Инклинометрия!$A$2:$A$152),FORECAST($C$8,Инклинометрия!$B$2:$B$152,Инклинометрия!$A$2:$A$152))</f>
        <v>1332.6462608342592</v>
      </c>
      <c r="AD188" s="107">
        <f>IF(R188=0,FORECAST($C$8,Инклинометрия!$B$2:$B$152,Инклинометрия!$A$2:$A$152),Y188)</f>
        <v>1330</v>
      </c>
      <c r="AE188" s="107">
        <f>FORECAST($C$8-(R188+U188),Инклинометрия!$B$2:$B$152,Инклинометрия!$A$2:$A$152)</f>
        <v>0</v>
      </c>
      <c r="AF188" s="107">
        <f>IF(V188=0,"-",FORECAST($C$8,Инклинометрия!$B$2:$B$152,Инклинометрия!$A$2:$A$152))</f>
        <v>1330</v>
      </c>
      <c r="AG188" s="107">
        <f>IF(V188=0,"-",FORECAST($C$8-V188,Инклинометрия!$B$2:$B$152,Инклинометрия!$A$2:$A$152))</f>
        <v>0</v>
      </c>
      <c r="AH188" s="107">
        <f>IF(W188=0,"-",FORECAST($C$8+W188,Инклинометрия!$B$2:$B$152,Инклинометрия!$A$2:$A$152))</f>
        <v>1332.6462608342592</v>
      </c>
      <c r="AI188" s="107">
        <f>IF(W188=0,"-",FORECAST($C$8,Инклинометрия!$B$2:$B$152,Инклинометрия!$A$2:$A$152))</f>
        <v>1330</v>
      </c>
      <c r="AK188" s="122">
        <f t="shared" si="54"/>
        <v>0</v>
      </c>
      <c r="AL188" s="67">
        <f>AK188*(B188-B187)</f>
        <v>0</v>
      </c>
      <c r="AM188" s="23">
        <f t="shared" si="56"/>
        <v>8.6725204696437436E-2</v>
      </c>
      <c r="AN188" s="26">
        <f>AN187+AK188*(B188-B187)/(2*PI()*$C$5*AN187*$K$13)</f>
        <v>0.15480061813468687</v>
      </c>
      <c r="AO188" s="87">
        <f t="shared" si="48"/>
        <v>145932.55112472404</v>
      </c>
      <c r="AP188" s="87">
        <f>IF(R188+U188&lt;$C$8,0,32*$L$23/$C$12^2*($K$10*R188+$K$8*U188)+32*$L$24/($C$14^2-$C$13^2)*($K$10*S188+$K$8*V188))</f>
        <v>44607.551124724028</v>
      </c>
      <c r="AQ188" s="66">
        <f>R188*$C$11*$C$9+U188*$C$11*$C$10</f>
        <v>14695380</v>
      </c>
      <c r="AR188" s="66">
        <f>S188*$C$11*$C$9+V188*$C$11*$C$10</f>
        <v>14695380</v>
      </c>
      <c r="AS188" s="87">
        <f>$C$11*(T188*$C$9+W188*$C$10)</f>
        <v>792178.05375968735</v>
      </c>
      <c r="AT188" s="45">
        <f t="shared" si="42"/>
        <v>15633490.60488441</v>
      </c>
      <c r="AU188" s="75"/>
    </row>
    <row r="189" spans="2:47" ht="15" thickBot="1" x14ac:dyDescent="0.35">
      <c r="B189" s="41">
        <f t="shared" si="49"/>
        <v>3160</v>
      </c>
      <c r="C189" s="8">
        <f t="shared" si="50"/>
        <v>31.6</v>
      </c>
      <c r="D189" s="73">
        <f t="shared" si="38"/>
        <v>42.265000000000001</v>
      </c>
      <c r="E189" s="29">
        <f t="shared" si="55"/>
        <v>10466.797506147541</v>
      </c>
      <c r="F189" s="29">
        <f t="shared" si="51"/>
        <v>66.245553836376601</v>
      </c>
      <c r="G189" s="29">
        <f t="shared" si="52"/>
        <v>88.603428256153705</v>
      </c>
      <c r="H189" s="17">
        <f t="shared" si="53"/>
        <v>13999.341664472366</v>
      </c>
      <c r="I189" s="29">
        <f t="shared" si="43"/>
        <v>2.2250485660981263</v>
      </c>
      <c r="J189" s="29">
        <f t="shared" si="44"/>
        <v>41.694115440739786</v>
      </c>
      <c r="K189" s="32">
        <f>IF((D188+L188+M188-AL188)/($C$21+$C$22)&gt;$C$8,$C$8,(D188+L188+M188-AL188)/($C$21+$C$22))</f>
        <v>1400</v>
      </c>
      <c r="L189" s="97">
        <f t="shared" si="39"/>
        <v>0</v>
      </c>
      <c r="M189" s="96">
        <f t="shared" si="40"/>
        <v>0</v>
      </c>
      <c r="N189" s="98">
        <f t="shared" si="45"/>
        <v>1.7179213529287818</v>
      </c>
      <c r="O189" s="100">
        <f t="shared" si="41"/>
        <v>4.2266987561397071</v>
      </c>
      <c r="P189" s="104">
        <f t="shared" si="46"/>
        <v>18.880500609176615</v>
      </c>
      <c r="Q189" s="102">
        <f t="shared" si="47"/>
        <v>4.9224514715476911E-2</v>
      </c>
      <c r="R189" s="106">
        <f>IF(K189-H188&lt;0,0,K189-H188)</f>
        <v>0</v>
      </c>
      <c r="S189" s="106">
        <f>K189-V189</f>
        <v>0</v>
      </c>
      <c r="T189" s="106">
        <f>IF(R189&gt;0,$C$6-$C$8,IF($C$6-$C$8-W189&lt;0,0,$C$6-$C$8-W189))</f>
        <v>97.214462279726973</v>
      </c>
      <c r="U189" s="107">
        <f>IF(R189=0,IF(U188+(F189-AL189/$C$23)*$C$21/($C$21+$C$22)&gt;$C$8,$C$8,U188+F189*$C$21/($C$21+$C$22)),E189)</f>
        <v>1400</v>
      </c>
      <c r="V189" s="107">
        <f>IF(R189&gt;0,0,IF(V188+(F189-AL189/$C$23)*$C$21/($C$21+$C$22)&gt;$C$8,$C$8,IF(U189=$C$8,V188+(F189-AL189/$C$23)*$C$21/$C$22,V188+(F189-AL189/$C$23)*$C$21/($C$21+$C$22))))</f>
        <v>1400</v>
      </c>
      <c r="W189" s="203">
        <f>IF(R189&gt;0,0,IF(W188+AL189/$C$23&gt;$F$23,$F$23,W188+AL189/$C$23))</f>
        <v>2.7855377202730285</v>
      </c>
      <c r="X189" s="105" t="str">
        <f>IF(R189=0,"-",FORECAST($C$8,Инклинометрия!$B$2:$B$152,Инклинометрия!$A$2:$A$152))</f>
        <v>-</v>
      </c>
      <c r="Y189" s="105" t="str">
        <f>IF(R189=0,"-",FORECAST($C$8-R189,Инклинометрия!$B$2:$B$152,Инклинометрия!$A$2:$A$152))</f>
        <v>-</v>
      </c>
      <c r="Z189" s="105" t="str">
        <f>IF(R189&gt;0,FORECAST($C$8,Инклинометрия!$B$2:$B$152,Инклинометрия!$A$2:$A$152),IF(V189=$C$8,"-",FORECAST($C$8-V189,Инклинометрия!$B$2:$B$152,Инклинометрия!$A$2:$A$152)))</f>
        <v>-</v>
      </c>
      <c r="AA189" s="105" t="str">
        <f>IF(S189=0,"-",FORECAST($C$8-(S189+V189),Инклинометрия!$B$2:$B$152,Инклинометрия!$A$2:$A$152))</f>
        <v>-</v>
      </c>
      <c r="AB189" s="105">
        <f>FORECAST($C$8+T189,Инклинометрия!$B$2:$B$152,Инклинометрия!$A$2:$A$152)</f>
        <v>1422.3537391657405</v>
      </c>
      <c r="AC189" s="105">
        <f>IF(R189=0,FORECAST($C$6-T189,Инклинометрия!$B$2:$B$152,Инклинометрия!$A$2:$A$152),FORECAST($C$8,Инклинометрия!$B$2:$B$152,Инклинометрия!$A$2:$A$152))</f>
        <v>1332.6462608342592</v>
      </c>
      <c r="AD189" s="107">
        <f>IF(R189=0,FORECAST($C$8,Инклинометрия!$B$2:$B$152,Инклинометрия!$A$2:$A$152),Y189)</f>
        <v>1330</v>
      </c>
      <c r="AE189" s="107">
        <f>FORECAST($C$8-(R189+U189),Инклинометрия!$B$2:$B$152,Инклинометрия!$A$2:$A$152)</f>
        <v>0</v>
      </c>
      <c r="AF189" s="107">
        <f>IF(V189=0,"-",FORECAST($C$8,Инклинометрия!$B$2:$B$152,Инклинометрия!$A$2:$A$152))</f>
        <v>1330</v>
      </c>
      <c r="AG189" s="107">
        <f>IF(V189=0,"-",FORECAST($C$8-V189,Инклинометрия!$B$2:$B$152,Инклинометрия!$A$2:$A$152))</f>
        <v>0</v>
      </c>
      <c r="AH189" s="107">
        <f>IF(W189=0,"-",FORECAST($C$8+W189,Инклинометрия!$B$2:$B$152,Инклинометрия!$A$2:$A$152))</f>
        <v>1332.6462608342592</v>
      </c>
      <c r="AI189" s="107">
        <f>IF(W189=0,"-",FORECAST($C$8,Инклинометрия!$B$2:$B$152,Инклинометрия!$A$2:$A$152))</f>
        <v>1330</v>
      </c>
      <c r="AK189" s="122">
        <f t="shared" si="54"/>
        <v>0</v>
      </c>
      <c r="AL189" s="67">
        <f>AK189*(B189-B188)</f>
        <v>0</v>
      </c>
      <c r="AM189" s="23">
        <f t="shared" si="56"/>
        <v>8.6725204696437436E-2</v>
      </c>
      <c r="AN189" s="26">
        <f>AN188+AK189*(B189-B188)/(2*PI()*$C$5*AN188*$K$13)</f>
        <v>0.15480061813468687</v>
      </c>
      <c r="AO189" s="87">
        <f t="shared" si="48"/>
        <v>145932.55112472404</v>
      </c>
      <c r="AP189" s="87">
        <f>IF(R189+U189&lt;$C$8,0,32*$L$23/$C$12^2*($K$10*R189+$K$8*U189)+32*$L$24/($C$14^2-$C$13^2)*($K$10*S189+$K$8*V189))</f>
        <v>44607.551124724028</v>
      </c>
      <c r="AQ189" s="66">
        <f>R189*$C$11*$C$9+U189*$C$11*$C$10</f>
        <v>14695380</v>
      </c>
      <c r="AR189" s="66">
        <f>S189*$C$11*$C$9+V189*$C$11*$C$10</f>
        <v>14695380</v>
      </c>
      <c r="AS189" s="87">
        <f>$C$11*(T189*$C$9+W189*$C$10)</f>
        <v>792178.05375968735</v>
      </c>
      <c r="AT189" s="45">
        <f t="shared" si="42"/>
        <v>15633490.60488441</v>
      </c>
      <c r="AU189" s="75"/>
    </row>
    <row r="190" spans="2:47" ht="15" thickBot="1" x14ac:dyDescent="0.35">
      <c r="B190" s="41">
        <f t="shared" si="49"/>
        <v>3180</v>
      </c>
      <c r="C190" s="8">
        <f t="shared" si="50"/>
        <v>31.8</v>
      </c>
      <c r="D190" s="73">
        <f t="shared" si="38"/>
        <v>42.532499999999999</v>
      </c>
      <c r="E190" s="29">
        <f t="shared" si="55"/>
        <v>10533.043059983916</v>
      </c>
      <c r="F190" s="29">
        <f t="shared" si="51"/>
        <v>66.245553836376601</v>
      </c>
      <c r="G190" s="29">
        <f t="shared" si="52"/>
        <v>88.603428256153705</v>
      </c>
      <c r="H190" s="17">
        <f t="shared" si="53"/>
        <v>14087.94509272852</v>
      </c>
      <c r="I190" s="29">
        <f t="shared" si="43"/>
        <v>2.2250485660981263</v>
      </c>
      <c r="J190" s="29">
        <f t="shared" si="44"/>
        <v>41.694115440739786</v>
      </c>
      <c r="K190" s="32">
        <f>IF((D189+L189+M189-AL189)/($C$21+$C$22)&gt;$C$8,$C$8,(D189+L189+M189-AL189)/($C$21+$C$22))</f>
        <v>1400</v>
      </c>
      <c r="L190" s="97">
        <f t="shared" si="39"/>
        <v>0</v>
      </c>
      <c r="M190" s="96">
        <f t="shared" si="40"/>
        <v>0</v>
      </c>
      <c r="N190" s="98">
        <f t="shared" si="45"/>
        <v>1.7179213529287818</v>
      </c>
      <c r="O190" s="100">
        <f t="shared" si="41"/>
        <v>4.2266987561397071</v>
      </c>
      <c r="P190" s="104">
        <f t="shared" si="46"/>
        <v>18.880500609176615</v>
      </c>
      <c r="Q190" s="102">
        <f t="shared" si="47"/>
        <v>4.9224514715476911E-2</v>
      </c>
      <c r="R190" s="106">
        <f>IF(K190-H189&lt;0,0,K190-H189)</f>
        <v>0</v>
      </c>
      <c r="S190" s="106">
        <f>K190-V190</f>
        <v>0</v>
      </c>
      <c r="T190" s="106">
        <f>IF(R190&gt;0,$C$6-$C$8,IF($C$6-$C$8-W190&lt;0,0,$C$6-$C$8-W190))</f>
        <v>97.214462279726973</v>
      </c>
      <c r="U190" s="107">
        <f>IF(R190=0,IF(U189+(F190-AL190/$C$23)*$C$21/($C$21+$C$22)&gt;$C$8,$C$8,U189+F190*$C$21/($C$21+$C$22)),E190)</f>
        <v>1400</v>
      </c>
      <c r="V190" s="107">
        <f>IF(R190&gt;0,0,IF(V189+(F190-AL190/$C$23)*$C$21/($C$21+$C$22)&gt;$C$8,$C$8,IF(U190=$C$8,V189+(F190-AL190/$C$23)*$C$21/$C$22,V189+(F190-AL190/$C$23)*$C$21/($C$21+$C$22))))</f>
        <v>1400</v>
      </c>
      <c r="W190" s="203">
        <f>IF(R190&gt;0,0,IF(W189+AL190/$C$23&gt;$F$23,$F$23,W189+AL190/$C$23))</f>
        <v>2.7855377202730285</v>
      </c>
      <c r="X190" s="105" t="str">
        <f>IF(R190=0,"-",FORECAST($C$8,Инклинометрия!$B$2:$B$152,Инклинометрия!$A$2:$A$152))</f>
        <v>-</v>
      </c>
      <c r="Y190" s="105" t="str">
        <f>IF(R190=0,"-",FORECAST($C$8-R190,Инклинометрия!$B$2:$B$152,Инклинометрия!$A$2:$A$152))</f>
        <v>-</v>
      </c>
      <c r="Z190" s="105" t="str">
        <f>IF(R190&gt;0,FORECAST($C$8,Инклинометрия!$B$2:$B$152,Инклинометрия!$A$2:$A$152),IF(V190=$C$8,"-",FORECAST($C$8-V190,Инклинометрия!$B$2:$B$152,Инклинометрия!$A$2:$A$152)))</f>
        <v>-</v>
      </c>
      <c r="AA190" s="105" t="str">
        <f>IF(S190=0,"-",FORECAST($C$8-(S190+V190),Инклинометрия!$B$2:$B$152,Инклинометрия!$A$2:$A$152))</f>
        <v>-</v>
      </c>
      <c r="AB190" s="105">
        <f>FORECAST($C$8+T190,Инклинометрия!$B$2:$B$152,Инклинометрия!$A$2:$A$152)</f>
        <v>1422.3537391657405</v>
      </c>
      <c r="AC190" s="105">
        <f>IF(R190=0,FORECAST($C$6-T190,Инклинометрия!$B$2:$B$152,Инклинометрия!$A$2:$A$152),FORECAST($C$8,Инклинометрия!$B$2:$B$152,Инклинометрия!$A$2:$A$152))</f>
        <v>1332.6462608342592</v>
      </c>
      <c r="AD190" s="107">
        <f>IF(R190=0,FORECAST($C$8,Инклинометрия!$B$2:$B$152,Инклинометрия!$A$2:$A$152),Y190)</f>
        <v>1330</v>
      </c>
      <c r="AE190" s="107">
        <f>FORECAST($C$8-(R190+U190),Инклинометрия!$B$2:$B$152,Инклинометрия!$A$2:$A$152)</f>
        <v>0</v>
      </c>
      <c r="AF190" s="107">
        <f>IF(V190=0,"-",FORECAST($C$8,Инклинометрия!$B$2:$B$152,Инклинометрия!$A$2:$A$152))</f>
        <v>1330</v>
      </c>
      <c r="AG190" s="107">
        <f>IF(V190=0,"-",FORECAST($C$8-V190,Инклинометрия!$B$2:$B$152,Инклинометрия!$A$2:$A$152))</f>
        <v>0</v>
      </c>
      <c r="AH190" s="107">
        <f>IF(W190=0,"-",FORECAST($C$8+W190,Инклинометрия!$B$2:$B$152,Инклинометрия!$A$2:$A$152))</f>
        <v>1332.6462608342592</v>
      </c>
      <c r="AI190" s="107">
        <f>IF(W190=0,"-",FORECAST($C$8,Инклинометрия!$B$2:$B$152,Инклинометрия!$A$2:$A$152))</f>
        <v>1330</v>
      </c>
      <c r="AK190" s="122">
        <f t="shared" si="54"/>
        <v>0</v>
      </c>
      <c r="AL190" s="67">
        <f>AK190*(B190-B189)</f>
        <v>0</v>
      </c>
      <c r="AM190" s="23">
        <f t="shared" si="56"/>
        <v>8.6725204696437436E-2</v>
      </c>
      <c r="AN190" s="26">
        <f>AN189+AK190*(B190-B189)/(2*PI()*$C$5*AN189*$K$13)</f>
        <v>0.15480061813468687</v>
      </c>
      <c r="AO190" s="87">
        <f t="shared" si="48"/>
        <v>145932.55112472404</v>
      </c>
      <c r="AP190" s="87">
        <f>IF(R190+U190&lt;$C$8,0,32*$L$23/$C$12^2*($K$10*R190+$K$8*U190)+32*$L$24/($C$14^2-$C$13^2)*($K$10*S190+$K$8*V190))</f>
        <v>44607.551124724028</v>
      </c>
      <c r="AQ190" s="66">
        <f>R190*$C$11*$C$9+U190*$C$11*$C$10</f>
        <v>14695380</v>
      </c>
      <c r="AR190" s="66">
        <f>S190*$C$11*$C$9+V190*$C$11*$C$10</f>
        <v>14695380</v>
      </c>
      <c r="AS190" s="87">
        <f>$C$11*(T190*$C$9+W190*$C$10)</f>
        <v>792178.05375968735</v>
      </c>
      <c r="AT190" s="45">
        <f t="shared" si="42"/>
        <v>15633490.60488441</v>
      </c>
      <c r="AU190" s="75"/>
    </row>
    <row r="191" spans="2:47" ht="15" thickBot="1" x14ac:dyDescent="0.35">
      <c r="B191" s="41">
        <f t="shared" si="49"/>
        <v>3200</v>
      </c>
      <c r="C191" s="8">
        <f t="shared" si="50"/>
        <v>32</v>
      </c>
      <c r="D191" s="73">
        <f t="shared" si="38"/>
        <v>42.8</v>
      </c>
      <c r="E191" s="29">
        <f t="shared" si="55"/>
        <v>10599.288613820294</v>
      </c>
      <c r="F191" s="29">
        <f t="shared" si="51"/>
        <v>66.245553836376601</v>
      </c>
      <c r="G191" s="29">
        <f t="shared" si="52"/>
        <v>88.603428256153705</v>
      </c>
      <c r="H191" s="17">
        <f t="shared" si="53"/>
        <v>14176.548520984674</v>
      </c>
      <c r="I191" s="29">
        <f t="shared" si="43"/>
        <v>2.2250485660981263</v>
      </c>
      <c r="J191" s="29">
        <f t="shared" si="44"/>
        <v>41.694115440739786</v>
      </c>
      <c r="K191" s="32">
        <f>IF((D190+L190+M190-AL190)/($C$21+$C$22)&gt;$C$8,$C$8,(D190+L190+M190-AL190)/($C$21+$C$22))</f>
        <v>1400</v>
      </c>
      <c r="L191" s="97">
        <f t="shared" si="39"/>
        <v>0</v>
      </c>
      <c r="M191" s="96">
        <f t="shared" si="40"/>
        <v>0</v>
      </c>
      <c r="N191" s="98">
        <f t="shared" si="45"/>
        <v>1.7179213529287818</v>
      </c>
      <c r="O191" s="100">
        <f t="shared" si="41"/>
        <v>4.2266987561397071</v>
      </c>
      <c r="P191" s="104">
        <f t="shared" si="46"/>
        <v>18.880500609176615</v>
      </c>
      <c r="Q191" s="102">
        <f t="shared" si="47"/>
        <v>4.9224514715476911E-2</v>
      </c>
      <c r="R191" s="106">
        <f>IF(K191-H190&lt;0,0,K191-H190)</f>
        <v>0</v>
      </c>
      <c r="S191" s="106">
        <f>K191-V191</f>
        <v>0</v>
      </c>
      <c r="T191" s="106">
        <f>IF(R191&gt;0,$C$6-$C$8,IF($C$6-$C$8-W191&lt;0,0,$C$6-$C$8-W191))</f>
        <v>97.214462279726973</v>
      </c>
      <c r="U191" s="107">
        <f>IF(R191=0,IF(U190+(F191-AL191/$C$23)*$C$21/($C$21+$C$22)&gt;$C$8,$C$8,U190+F191*$C$21/($C$21+$C$22)),E191)</f>
        <v>1400</v>
      </c>
      <c r="V191" s="107">
        <f>IF(R191&gt;0,0,IF(V190+(F191-AL191/$C$23)*$C$21/($C$21+$C$22)&gt;$C$8,$C$8,IF(U191=$C$8,V190+(F191-AL191/$C$23)*$C$21/$C$22,V190+(F191-AL191/$C$23)*$C$21/($C$21+$C$22))))</f>
        <v>1400</v>
      </c>
      <c r="W191" s="203">
        <f>IF(R191&gt;0,0,IF(W190+AL191/$C$23&gt;$F$23,$F$23,W190+AL191/$C$23))</f>
        <v>2.7855377202730285</v>
      </c>
      <c r="X191" s="105" t="str">
        <f>IF(R191=0,"-",FORECAST($C$8,Инклинометрия!$B$2:$B$152,Инклинометрия!$A$2:$A$152))</f>
        <v>-</v>
      </c>
      <c r="Y191" s="105" t="str">
        <f>IF(R191=0,"-",FORECAST($C$8-R191,Инклинометрия!$B$2:$B$152,Инклинометрия!$A$2:$A$152))</f>
        <v>-</v>
      </c>
      <c r="Z191" s="105" t="str">
        <f>IF(R191&gt;0,FORECAST($C$8,Инклинометрия!$B$2:$B$152,Инклинометрия!$A$2:$A$152),IF(V191=$C$8,"-",FORECAST($C$8-V191,Инклинометрия!$B$2:$B$152,Инклинометрия!$A$2:$A$152)))</f>
        <v>-</v>
      </c>
      <c r="AA191" s="105" t="str">
        <f>IF(S191=0,"-",FORECAST($C$8-(S191+V191),Инклинометрия!$B$2:$B$152,Инклинометрия!$A$2:$A$152))</f>
        <v>-</v>
      </c>
      <c r="AB191" s="105">
        <f>FORECAST($C$8+T191,Инклинометрия!$B$2:$B$152,Инклинометрия!$A$2:$A$152)</f>
        <v>1422.3537391657405</v>
      </c>
      <c r="AC191" s="105">
        <f>IF(R191=0,FORECAST($C$6-T191,Инклинометрия!$B$2:$B$152,Инклинометрия!$A$2:$A$152),FORECAST($C$8,Инклинометрия!$B$2:$B$152,Инклинометрия!$A$2:$A$152))</f>
        <v>1332.6462608342592</v>
      </c>
      <c r="AD191" s="107">
        <f>IF(R191=0,FORECAST($C$8,Инклинометрия!$B$2:$B$152,Инклинометрия!$A$2:$A$152),Y191)</f>
        <v>1330</v>
      </c>
      <c r="AE191" s="107">
        <f>FORECAST($C$8-(R191+U191),Инклинометрия!$B$2:$B$152,Инклинометрия!$A$2:$A$152)</f>
        <v>0</v>
      </c>
      <c r="AF191" s="107">
        <f>IF(V191=0,"-",FORECAST($C$8,Инклинометрия!$B$2:$B$152,Инклинометрия!$A$2:$A$152))</f>
        <v>1330</v>
      </c>
      <c r="AG191" s="107">
        <f>IF(V191=0,"-",FORECAST($C$8-V191,Инклинометрия!$B$2:$B$152,Инклинометрия!$A$2:$A$152))</f>
        <v>0</v>
      </c>
      <c r="AH191" s="107">
        <f>IF(W191=0,"-",FORECAST($C$8+W191,Инклинометрия!$B$2:$B$152,Инклинометрия!$A$2:$A$152))</f>
        <v>1332.6462608342592</v>
      </c>
      <c r="AI191" s="107">
        <f>IF(W191=0,"-",FORECAST($C$8,Инклинометрия!$B$2:$B$152,Инклинометрия!$A$2:$A$152))</f>
        <v>1330</v>
      </c>
      <c r="AK191" s="122">
        <f t="shared" si="54"/>
        <v>0</v>
      </c>
      <c r="AL191" s="67">
        <f>AK191*(B191-B190)</f>
        <v>0</v>
      </c>
      <c r="AM191" s="23">
        <f t="shared" si="56"/>
        <v>8.6725204696437436E-2</v>
      </c>
      <c r="AN191" s="26">
        <f>AN190+AK191*(B191-B190)/(2*PI()*$C$5*AN190*$K$13)</f>
        <v>0.15480061813468687</v>
      </c>
      <c r="AO191" s="87">
        <f t="shared" si="48"/>
        <v>145932.55112472404</v>
      </c>
      <c r="AP191" s="87">
        <f>IF(R191+U191&lt;$C$8,0,32*$L$23/$C$12^2*($K$10*R191+$K$8*U191)+32*$L$24/($C$14^2-$C$13^2)*($K$10*S191+$K$8*V191))</f>
        <v>44607.551124724028</v>
      </c>
      <c r="AQ191" s="66">
        <f>R191*$C$11*$C$9+U191*$C$11*$C$10</f>
        <v>14695380</v>
      </c>
      <c r="AR191" s="66">
        <f>S191*$C$11*$C$9+V191*$C$11*$C$10</f>
        <v>14695380</v>
      </c>
      <c r="AS191" s="87">
        <f>$C$11*(T191*$C$9+W191*$C$10)</f>
        <v>792178.05375968735</v>
      </c>
      <c r="AT191" s="45">
        <f t="shared" si="42"/>
        <v>15633490.60488441</v>
      </c>
      <c r="AU191" s="75"/>
    </row>
    <row r="192" spans="2:47" ht="15" thickBot="1" x14ac:dyDescent="0.35">
      <c r="B192" s="41">
        <f t="shared" si="49"/>
        <v>3220</v>
      </c>
      <c r="C192" s="8">
        <f t="shared" si="50"/>
        <v>32.200000000000003</v>
      </c>
      <c r="D192" s="73">
        <f t="shared" si="38"/>
        <v>43.067500000000003</v>
      </c>
      <c r="E192" s="29">
        <f t="shared" si="55"/>
        <v>10665.534167656671</v>
      </c>
      <c r="F192" s="29">
        <f t="shared" si="51"/>
        <v>66.24555383637778</v>
      </c>
      <c r="G192" s="29">
        <f t="shared" si="52"/>
        <v>88.603428256155269</v>
      </c>
      <c r="H192" s="17">
        <f t="shared" si="53"/>
        <v>14265.15194924083</v>
      </c>
      <c r="I192" s="29">
        <f t="shared" si="43"/>
        <v>2.2250485660981263</v>
      </c>
      <c r="J192" s="29">
        <f t="shared" si="44"/>
        <v>41.694115440740156</v>
      </c>
      <c r="K192" s="32">
        <f>IF((D191+L191+M191-AL191)/($C$21+$C$22)&gt;$C$8,$C$8,(D191+L191+M191-AL191)/($C$21+$C$22))</f>
        <v>1400</v>
      </c>
      <c r="L192" s="97">
        <f t="shared" si="39"/>
        <v>0</v>
      </c>
      <c r="M192" s="96">
        <f t="shared" si="40"/>
        <v>0</v>
      </c>
      <c r="N192" s="98">
        <f t="shared" si="45"/>
        <v>1.7179213529287818</v>
      </c>
      <c r="O192" s="100">
        <f t="shared" si="41"/>
        <v>4.2266987561397071</v>
      </c>
      <c r="P192" s="104">
        <f t="shared" si="46"/>
        <v>18.880500609176615</v>
      </c>
      <c r="Q192" s="102">
        <f t="shared" si="47"/>
        <v>4.9224514715476911E-2</v>
      </c>
      <c r="R192" s="106">
        <f>IF(K192-H191&lt;0,0,K192-H191)</f>
        <v>0</v>
      </c>
      <c r="S192" s="106">
        <f>K192-V192</f>
        <v>0</v>
      </c>
      <c r="T192" s="106">
        <f>IF(R192&gt;0,$C$6-$C$8,IF($C$6-$C$8-W192&lt;0,0,$C$6-$C$8-W192))</f>
        <v>97.214462279726973</v>
      </c>
      <c r="U192" s="107">
        <f>IF(R192=0,IF(U191+(F192-AL192/$C$23)*$C$21/($C$21+$C$22)&gt;$C$8,$C$8,U191+F192*$C$21/($C$21+$C$22)),E192)</f>
        <v>1400</v>
      </c>
      <c r="V192" s="107">
        <f>IF(R192&gt;0,0,IF(V191+(F192-AL192/$C$23)*$C$21/($C$21+$C$22)&gt;$C$8,$C$8,IF(U192=$C$8,V191+(F192-AL192/$C$23)*$C$21/$C$22,V191+(F192-AL192/$C$23)*$C$21/($C$21+$C$22))))</f>
        <v>1400</v>
      </c>
      <c r="W192" s="203">
        <f>IF(R192&gt;0,0,IF(W191+AL192/$C$23&gt;$F$23,$F$23,W191+AL192/$C$23))</f>
        <v>2.7855377202730285</v>
      </c>
      <c r="X192" s="105" t="str">
        <f>IF(R192=0,"-",FORECAST($C$8,Инклинометрия!$B$2:$B$152,Инклинометрия!$A$2:$A$152))</f>
        <v>-</v>
      </c>
      <c r="Y192" s="105" t="str">
        <f>IF(R192=0,"-",FORECAST($C$8-R192,Инклинометрия!$B$2:$B$152,Инклинометрия!$A$2:$A$152))</f>
        <v>-</v>
      </c>
      <c r="Z192" s="105" t="str">
        <f>IF(R192&gt;0,FORECAST($C$8,Инклинометрия!$B$2:$B$152,Инклинометрия!$A$2:$A$152),IF(V192=$C$8,"-",FORECAST($C$8-V192,Инклинометрия!$B$2:$B$152,Инклинометрия!$A$2:$A$152)))</f>
        <v>-</v>
      </c>
      <c r="AA192" s="105" t="str">
        <f>IF(S192=0,"-",FORECAST($C$8-(S192+V192),Инклинометрия!$B$2:$B$152,Инклинометрия!$A$2:$A$152))</f>
        <v>-</v>
      </c>
      <c r="AB192" s="105">
        <f>FORECAST($C$8+T192,Инклинометрия!$B$2:$B$152,Инклинометрия!$A$2:$A$152)</f>
        <v>1422.3537391657405</v>
      </c>
      <c r="AC192" s="105">
        <f>IF(R192=0,FORECAST($C$6-T192,Инклинометрия!$B$2:$B$152,Инклинометрия!$A$2:$A$152),FORECAST($C$8,Инклинометрия!$B$2:$B$152,Инклинометрия!$A$2:$A$152))</f>
        <v>1332.6462608342592</v>
      </c>
      <c r="AD192" s="107">
        <f>IF(R192=0,FORECAST($C$8,Инклинометрия!$B$2:$B$152,Инклинометрия!$A$2:$A$152),Y192)</f>
        <v>1330</v>
      </c>
      <c r="AE192" s="107">
        <f>FORECAST($C$8-(R192+U192),Инклинометрия!$B$2:$B$152,Инклинометрия!$A$2:$A$152)</f>
        <v>0</v>
      </c>
      <c r="AF192" s="107">
        <f>IF(V192=0,"-",FORECAST($C$8,Инклинометрия!$B$2:$B$152,Инклинометрия!$A$2:$A$152))</f>
        <v>1330</v>
      </c>
      <c r="AG192" s="107">
        <f>IF(V192=0,"-",FORECAST($C$8-V192,Инклинометрия!$B$2:$B$152,Инклинометрия!$A$2:$A$152))</f>
        <v>0</v>
      </c>
      <c r="AH192" s="107">
        <f>IF(W192=0,"-",FORECAST($C$8+W192,Инклинометрия!$B$2:$B$152,Инклинометрия!$A$2:$A$152))</f>
        <v>1332.6462608342592</v>
      </c>
      <c r="AI192" s="107">
        <f>IF(W192=0,"-",FORECAST($C$8,Инклинометрия!$B$2:$B$152,Инклинометрия!$A$2:$A$152))</f>
        <v>1330</v>
      </c>
      <c r="AK192" s="122">
        <f t="shared" si="54"/>
        <v>0</v>
      </c>
      <c r="AL192" s="67">
        <f>AK192*(B192-B191)</f>
        <v>0</v>
      </c>
      <c r="AM192" s="23">
        <f t="shared" si="56"/>
        <v>8.6725204696437436E-2</v>
      </c>
      <c r="AN192" s="26">
        <f>AN191+AK192*(B192-B191)/(2*PI()*$C$5*AN191*$K$13)</f>
        <v>0.15480061813468687</v>
      </c>
      <c r="AO192" s="87">
        <f t="shared" si="48"/>
        <v>145932.55112472404</v>
      </c>
      <c r="AP192" s="87">
        <f>IF(R192+U192&lt;$C$8,0,32*$L$23/$C$12^2*($K$10*R192+$K$8*U192)+32*$L$24/($C$14^2-$C$13^2)*($K$10*S192+$K$8*V192))</f>
        <v>44607.551124724028</v>
      </c>
      <c r="AQ192" s="66">
        <f>R192*$C$11*$C$9+U192*$C$11*$C$10</f>
        <v>14695380</v>
      </c>
      <c r="AR192" s="66">
        <f>S192*$C$11*$C$9+V192*$C$11*$C$10</f>
        <v>14695380</v>
      </c>
      <c r="AS192" s="87">
        <f>$C$11*(T192*$C$9+W192*$C$10)</f>
        <v>792178.05375968735</v>
      </c>
      <c r="AT192" s="45">
        <f t="shared" si="42"/>
        <v>15633490.60488441</v>
      </c>
      <c r="AU192" s="75"/>
    </row>
    <row r="193" spans="2:47" ht="15" thickBot="1" x14ac:dyDescent="0.35">
      <c r="B193" s="41">
        <f t="shared" si="49"/>
        <v>3240</v>
      </c>
      <c r="C193" s="8">
        <f t="shared" si="50"/>
        <v>32.4</v>
      </c>
      <c r="D193" s="73">
        <f t="shared" si="38"/>
        <v>43.335000000000001</v>
      </c>
      <c r="E193" s="29">
        <f t="shared" si="55"/>
        <v>10731.779721493047</v>
      </c>
      <c r="F193" s="29">
        <f t="shared" si="51"/>
        <v>66.245553836375421</v>
      </c>
      <c r="G193" s="29">
        <f t="shared" si="52"/>
        <v>88.603428256152128</v>
      </c>
      <c r="H193" s="17">
        <f t="shared" si="53"/>
        <v>14353.755377496982</v>
      </c>
      <c r="I193" s="29">
        <f t="shared" si="43"/>
        <v>2.2250485660981263</v>
      </c>
      <c r="J193" s="29">
        <f t="shared" si="44"/>
        <v>41.694115440739417</v>
      </c>
      <c r="K193" s="32">
        <f>IF((D192+L192+M192-AL192)/($C$21+$C$22)&gt;$C$8,$C$8,(D192+L192+M192-AL192)/($C$21+$C$22))</f>
        <v>1400</v>
      </c>
      <c r="L193" s="97">
        <f t="shared" si="39"/>
        <v>0</v>
      </c>
      <c r="M193" s="96">
        <f t="shared" si="40"/>
        <v>0</v>
      </c>
      <c r="N193" s="98">
        <f t="shared" si="45"/>
        <v>1.7179213529287818</v>
      </c>
      <c r="O193" s="100">
        <f t="shared" si="41"/>
        <v>4.2266987561397071</v>
      </c>
      <c r="P193" s="104">
        <f t="shared" si="46"/>
        <v>18.880500609176615</v>
      </c>
      <c r="Q193" s="102">
        <f t="shared" si="47"/>
        <v>4.9224514715476911E-2</v>
      </c>
      <c r="R193" s="106">
        <f>IF(K193-H192&lt;0,0,K193-H192)</f>
        <v>0</v>
      </c>
      <c r="S193" s="106">
        <f>K193-V193</f>
        <v>0</v>
      </c>
      <c r="T193" s="106">
        <f>IF(R193&gt;0,$C$6-$C$8,IF($C$6-$C$8-W193&lt;0,0,$C$6-$C$8-W193))</f>
        <v>97.214462279726973</v>
      </c>
      <c r="U193" s="107">
        <f>IF(R193=0,IF(U192+(F193-AL193/$C$23)*$C$21/($C$21+$C$22)&gt;$C$8,$C$8,U192+F193*$C$21/($C$21+$C$22)),E193)</f>
        <v>1400</v>
      </c>
      <c r="V193" s="107">
        <f>IF(R193&gt;0,0,IF(V192+(F193-AL193/$C$23)*$C$21/($C$21+$C$22)&gt;$C$8,$C$8,IF(U193=$C$8,V192+(F193-AL193/$C$23)*$C$21/$C$22,V192+(F193-AL193/$C$23)*$C$21/($C$21+$C$22))))</f>
        <v>1400</v>
      </c>
      <c r="W193" s="203">
        <f>IF(R193&gt;0,0,IF(W192+AL193/$C$23&gt;$F$23,$F$23,W192+AL193/$C$23))</f>
        <v>2.7855377202730285</v>
      </c>
      <c r="X193" s="105" t="str">
        <f>IF(R193=0,"-",FORECAST($C$8,Инклинометрия!$B$2:$B$152,Инклинометрия!$A$2:$A$152))</f>
        <v>-</v>
      </c>
      <c r="Y193" s="105" t="str">
        <f>IF(R193=0,"-",FORECAST($C$8-R193,Инклинометрия!$B$2:$B$152,Инклинометрия!$A$2:$A$152))</f>
        <v>-</v>
      </c>
      <c r="Z193" s="105" t="str">
        <f>IF(R193&gt;0,FORECAST($C$8,Инклинометрия!$B$2:$B$152,Инклинометрия!$A$2:$A$152),IF(V193=$C$8,"-",FORECAST($C$8-V193,Инклинометрия!$B$2:$B$152,Инклинометрия!$A$2:$A$152)))</f>
        <v>-</v>
      </c>
      <c r="AA193" s="105" t="str">
        <f>IF(S193=0,"-",FORECAST($C$8-(S193+V193),Инклинометрия!$B$2:$B$152,Инклинометрия!$A$2:$A$152))</f>
        <v>-</v>
      </c>
      <c r="AB193" s="105">
        <f>FORECAST($C$8+T193,Инклинометрия!$B$2:$B$152,Инклинометрия!$A$2:$A$152)</f>
        <v>1422.3537391657405</v>
      </c>
      <c r="AC193" s="105">
        <f>IF(R193=0,FORECAST($C$6-T193,Инклинометрия!$B$2:$B$152,Инклинометрия!$A$2:$A$152),FORECAST($C$8,Инклинометрия!$B$2:$B$152,Инклинометрия!$A$2:$A$152))</f>
        <v>1332.6462608342592</v>
      </c>
      <c r="AD193" s="107">
        <f>IF(R193=0,FORECAST($C$8,Инклинометрия!$B$2:$B$152,Инклинометрия!$A$2:$A$152),Y193)</f>
        <v>1330</v>
      </c>
      <c r="AE193" s="107">
        <f>FORECAST($C$8-(R193+U193),Инклинометрия!$B$2:$B$152,Инклинометрия!$A$2:$A$152)</f>
        <v>0</v>
      </c>
      <c r="AF193" s="107">
        <f>IF(V193=0,"-",FORECAST($C$8,Инклинометрия!$B$2:$B$152,Инклинометрия!$A$2:$A$152))</f>
        <v>1330</v>
      </c>
      <c r="AG193" s="107">
        <f>IF(V193=0,"-",FORECAST($C$8-V193,Инклинометрия!$B$2:$B$152,Инклинометрия!$A$2:$A$152))</f>
        <v>0</v>
      </c>
      <c r="AH193" s="107">
        <f>IF(W193=0,"-",FORECAST($C$8+W193,Инклинометрия!$B$2:$B$152,Инклинометрия!$A$2:$A$152))</f>
        <v>1332.6462608342592</v>
      </c>
      <c r="AI193" s="107">
        <f>IF(W193=0,"-",FORECAST($C$8,Инклинометрия!$B$2:$B$152,Инклинометрия!$A$2:$A$152))</f>
        <v>1330</v>
      </c>
      <c r="AK193" s="122">
        <f t="shared" si="54"/>
        <v>0</v>
      </c>
      <c r="AL193" s="67">
        <f>AK193*(B193-B192)</f>
        <v>0</v>
      </c>
      <c r="AM193" s="23">
        <f t="shared" si="56"/>
        <v>8.6725204696437436E-2</v>
      </c>
      <c r="AN193" s="26">
        <f>AN192+AK193*(B193-B192)/(2*PI()*$C$5*AN192*$K$13)</f>
        <v>0.15480061813468687</v>
      </c>
      <c r="AO193" s="87">
        <f t="shared" si="48"/>
        <v>145932.55112472404</v>
      </c>
      <c r="AP193" s="87">
        <f>IF(R193+U193&lt;$C$8,0,32*$L$23/$C$12^2*($K$10*R193+$K$8*U193)+32*$L$24/($C$14^2-$C$13^2)*($K$10*S193+$K$8*V193))</f>
        <v>44607.551124724028</v>
      </c>
      <c r="AQ193" s="66">
        <f>R193*$C$11*$C$9+U193*$C$11*$C$10</f>
        <v>14695380</v>
      </c>
      <c r="AR193" s="66">
        <f>S193*$C$11*$C$9+V193*$C$11*$C$10</f>
        <v>14695380</v>
      </c>
      <c r="AS193" s="87">
        <f>$C$11*(T193*$C$9+W193*$C$10)</f>
        <v>792178.05375968735</v>
      </c>
      <c r="AT193" s="45">
        <f t="shared" si="42"/>
        <v>15633490.60488441</v>
      </c>
      <c r="AU193" s="75"/>
    </row>
    <row r="194" spans="2:47" ht="15" thickBot="1" x14ac:dyDescent="0.35">
      <c r="B194" s="41">
        <f t="shared" si="49"/>
        <v>3260</v>
      </c>
      <c r="C194" s="8">
        <f t="shared" si="50"/>
        <v>32.6</v>
      </c>
      <c r="D194" s="73">
        <f t="shared" si="38"/>
        <v>43.602499999999999</v>
      </c>
      <c r="E194" s="29">
        <f t="shared" si="55"/>
        <v>10798.025275329424</v>
      </c>
      <c r="F194" s="29">
        <f t="shared" si="51"/>
        <v>66.24555383637778</v>
      </c>
      <c r="G194" s="29">
        <f t="shared" si="52"/>
        <v>88.603428256155269</v>
      </c>
      <c r="H194" s="17">
        <f t="shared" si="53"/>
        <v>14442.358805753138</v>
      </c>
      <c r="I194" s="29">
        <f t="shared" si="43"/>
        <v>2.2250485660981263</v>
      </c>
      <c r="J194" s="29">
        <f t="shared" si="44"/>
        <v>41.694115440740156</v>
      </c>
      <c r="K194" s="32">
        <f>IF((D193+L193+M193-AL193)/($C$21+$C$22)&gt;$C$8,$C$8,(D193+L193+M193-AL193)/($C$21+$C$22))</f>
        <v>1400</v>
      </c>
      <c r="L194" s="97">
        <f t="shared" si="39"/>
        <v>0</v>
      </c>
      <c r="M194" s="96">
        <f t="shared" si="40"/>
        <v>0</v>
      </c>
      <c r="N194" s="98">
        <f t="shared" si="45"/>
        <v>1.7179213529287818</v>
      </c>
      <c r="O194" s="100">
        <f t="shared" si="41"/>
        <v>4.2266987561397071</v>
      </c>
      <c r="P194" s="104">
        <f t="shared" si="46"/>
        <v>18.880500609176615</v>
      </c>
      <c r="Q194" s="102">
        <f t="shared" si="47"/>
        <v>4.9224514715476911E-2</v>
      </c>
      <c r="R194" s="106">
        <f>IF(K194-H193&lt;0,0,K194-H193)</f>
        <v>0</v>
      </c>
      <c r="S194" s="106">
        <f>K194-V194</f>
        <v>0</v>
      </c>
      <c r="T194" s="106">
        <f>IF(R194&gt;0,$C$6-$C$8,IF($C$6-$C$8-W194&lt;0,0,$C$6-$C$8-W194))</f>
        <v>97.214462279726973</v>
      </c>
      <c r="U194" s="107">
        <f>IF(R194=0,IF(U193+(F194-AL194/$C$23)*$C$21/($C$21+$C$22)&gt;$C$8,$C$8,U193+F194*$C$21/($C$21+$C$22)),E194)</f>
        <v>1400</v>
      </c>
      <c r="V194" s="107">
        <f>IF(R194&gt;0,0,IF(V193+(F194-AL194/$C$23)*$C$21/($C$21+$C$22)&gt;$C$8,$C$8,IF(U194=$C$8,V193+(F194-AL194/$C$23)*$C$21/$C$22,V193+(F194-AL194/$C$23)*$C$21/($C$21+$C$22))))</f>
        <v>1400</v>
      </c>
      <c r="W194" s="203">
        <f>IF(R194&gt;0,0,IF(W193+AL194/$C$23&gt;$F$23,$F$23,W193+AL194/$C$23))</f>
        <v>2.7855377202730285</v>
      </c>
      <c r="X194" s="105" t="str">
        <f>IF(R194=0,"-",FORECAST($C$8,Инклинометрия!$B$2:$B$152,Инклинометрия!$A$2:$A$152))</f>
        <v>-</v>
      </c>
      <c r="Y194" s="105" t="str">
        <f>IF(R194=0,"-",FORECAST($C$8-R194,Инклинометрия!$B$2:$B$152,Инклинометрия!$A$2:$A$152))</f>
        <v>-</v>
      </c>
      <c r="Z194" s="105" t="str">
        <f>IF(R194&gt;0,FORECAST($C$8,Инклинометрия!$B$2:$B$152,Инклинометрия!$A$2:$A$152),IF(V194=$C$8,"-",FORECAST($C$8-V194,Инклинометрия!$B$2:$B$152,Инклинометрия!$A$2:$A$152)))</f>
        <v>-</v>
      </c>
      <c r="AA194" s="105" t="str">
        <f>IF(S194=0,"-",FORECAST($C$8-(S194+V194),Инклинометрия!$B$2:$B$152,Инклинометрия!$A$2:$A$152))</f>
        <v>-</v>
      </c>
      <c r="AB194" s="105">
        <f>FORECAST($C$8+T194,Инклинометрия!$B$2:$B$152,Инклинометрия!$A$2:$A$152)</f>
        <v>1422.3537391657405</v>
      </c>
      <c r="AC194" s="105">
        <f>IF(R194=0,FORECAST($C$6-T194,Инклинометрия!$B$2:$B$152,Инклинометрия!$A$2:$A$152),FORECAST($C$8,Инклинометрия!$B$2:$B$152,Инклинометрия!$A$2:$A$152))</f>
        <v>1332.6462608342592</v>
      </c>
      <c r="AD194" s="107">
        <f>IF(R194=0,FORECAST($C$8,Инклинометрия!$B$2:$B$152,Инклинометрия!$A$2:$A$152),Y194)</f>
        <v>1330</v>
      </c>
      <c r="AE194" s="107">
        <f>FORECAST($C$8-(R194+U194),Инклинометрия!$B$2:$B$152,Инклинометрия!$A$2:$A$152)</f>
        <v>0</v>
      </c>
      <c r="AF194" s="107">
        <f>IF(V194=0,"-",FORECAST($C$8,Инклинометрия!$B$2:$B$152,Инклинометрия!$A$2:$A$152))</f>
        <v>1330</v>
      </c>
      <c r="AG194" s="107">
        <f>IF(V194=0,"-",FORECAST($C$8-V194,Инклинометрия!$B$2:$B$152,Инклинометрия!$A$2:$A$152))</f>
        <v>0</v>
      </c>
      <c r="AH194" s="107">
        <f>IF(W194=0,"-",FORECAST($C$8+W194,Инклинометрия!$B$2:$B$152,Инклинометрия!$A$2:$A$152))</f>
        <v>1332.6462608342592</v>
      </c>
      <c r="AI194" s="107">
        <f>IF(W194=0,"-",FORECAST($C$8,Инклинометрия!$B$2:$B$152,Инклинометрия!$A$2:$A$152))</f>
        <v>1330</v>
      </c>
      <c r="AK194" s="122">
        <f t="shared" si="54"/>
        <v>0</v>
      </c>
      <c r="AL194" s="67">
        <f>AK194*(B194-B193)</f>
        <v>0</v>
      </c>
      <c r="AM194" s="23">
        <f t="shared" si="56"/>
        <v>8.6725204696437436E-2</v>
      </c>
      <c r="AN194" s="26">
        <f>AN193+AK194*(B194-B193)/(2*PI()*$C$5*AN193*$K$13)</f>
        <v>0.15480061813468687</v>
      </c>
      <c r="AO194" s="87">
        <f t="shared" si="48"/>
        <v>145932.55112472404</v>
      </c>
      <c r="AP194" s="87">
        <f>IF(R194+U194&lt;$C$8,0,32*$L$23/$C$12^2*($K$10*R194+$K$8*U194)+32*$L$24/($C$14^2-$C$13^2)*($K$10*S194+$K$8*V194))</f>
        <v>44607.551124724028</v>
      </c>
      <c r="AQ194" s="66">
        <f>R194*$C$11*$C$9+U194*$C$11*$C$10</f>
        <v>14695380</v>
      </c>
      <c r="AR194" s="66">
        <f>S194*$C$11*$C$9+V194*$C$11*$C$10</f>
        <v>14695380</v>
      </c>
      <c r="AS194" s="87">
        <f>$C$11*(T194*$C$9+W194*$C$10)</f>
        <v>792178.05375968735</v>
      </c>
      <c r="AT194" s="45">
        <f t="shared" si="42"/>
        <v>15633490.60488441</v>
      </c>
      <c r="AU194" s="75"/>
    </row>
    <row r="195" spans="2:47" ht="15" thickBot="1" x14ac:dyDescent="0.35">
      <c r="B195" s="41">
        <f t="shared" si="49"/>
        <v>3280</v>
      </c>
      <c r="C195" s="8">
        <f t="shared" si="50"/>
        <v>32.799999999999997</v>
      </c>
      <c r="D195" s="73">
        <f t="shared" si="38"/>
        <v>43.87</v>
      </c>
      <c r="E195" s="29">
        <f t="shared" si="55"/>
        <v>10864.2708291658</v>
      </c>
      <c r="F195" s="29">
        <f t="shared" si="51"/>
        <v>66.245553836375421</v>
      </c>
      <c r="G195" s="29">
        <f t="shared" si="52"/>
        <v>88.603428256152128</v>
      </c>
      <c r="H195" s="17">
        <f t="shared" si="53"/>
        <v>14530.96223400929</v>
      </c>
      <c r="I195" s="29">
        <f t="shared" si="43"/>
        <v>2.2250485660981263</v>
      </c>
      <c r="J195" s="29">
        <f t="shared" si="44"/>
        <v>41.694115440739417</v>
      </c>
      <c r="K195" s="32">
        <f>IF((D194+L194+M194-AL194)/($C$21+$C$22)&gt;$C$8,$C$8,(D194+L194+M194-AL194)/($C$21+$C$22))</f>
        <v>1400</v>
      </c>
      <c r="L195" s="97">
        <f t="shared" si="39"/>
        <v>0</v>
      </c>
      <c r="M195" s="96">
        <f t="shared" si="40"/>
        <v>0</v>
      </c>
      <c r="N195" s="98">
        <f t="shared" si="45"/>
        <v>1.7179213529287818</v>
      </c>
      <c r="O195" s="100">
        <f t="shared" si="41"/>
        <v>4.2266987561397071</v>
      </c>
      <c r="P195" s="104">
        <f t="shared" si="46"/>
        <v>18.880500609176615</v>
      </c>
      <c r="Q195" s="102">
        <f t="shared" si="47"/>
        <v>4.9224514715476911E-2</v>
      </c>
      <c r="R195" s="106">
        <f>IF(K195-H194&lt;0,0,K195-H194)</f>
        <v>0</v>
      </c>
      <c r="S195" s="106">
        <f>K195-V195</f>
        <v>0</v>
      </c>
      <c r="T195" s="106">
        <f>IF(R195&gt;0,$C$6-$C$8,IF($C$6-$C$8-W195&lt;0,0,$C$6-$C$8-W195))</f>
        <v>97.214462279726973</v>
      </c>
      <c r="U195" s="107">
        <f>IF(R195=0,IF(U194+(F195-AL195/$C$23)*$C$21/($C$21+$C$22)&gt;$C$8,$C$8,U194+F195*$C$21/($C$21+$C$22)),E195)</f>
        <v>1400</v>
      </c>
      <c r="V195" s="107">
        <f>IF(R195&gt;0,0,IF(V194+(F195-AL195/$C$23)*$C$21/($C$21+$C$22)&gt;$C$8,$C$8,IF(U195=$C$8,V194+(F195-AL195/$C$23)*$C$21/$C$22,V194+(F195-AL195/$C$23)*$C$21/($C$21+$C$22))))</f>
        <v>1400</v>
      </c>
      <c r="W195" s="203">
        <f>IF(R195&gt;0,0,IF(W194+AL195/$C$23&gt;$F$23,$F$23,W194+AL195/$C$23))</f>
        <v>2.7855377202730285</v>
      </c>
      <c r="X195" s="105" t="str">
        <f>IF(R195=0,"-",FORECAST($C$8,Инклинометрия!$B$2:$B$152,Инклинометрия!$A$2:$A$152))</f>
        <v>-</v>
      </c>
      <c r="Y195" s="105" t="str">
        <f>IF(R195=0,"-",FORECAST($C$8-R195,Инклинометрия!$B$2:$B$152,Инклинометрия!$A$2:$A$152))</f>
        <v>-</v>
      </c>
      <c r="Z195" s="105" t="str">
        <f>IF(R195&gt;0,FORECAST($C$8,Инклинометрия!$B$2:$B$152,Инклинометрия!$A$2:$A$152),IF(V195=$C$8,"-",FORECAST($C$8-V195,Инклинометрия!$B$2:$B$152,Инклинометрия!$A$2:$A$152)))</f>
        <v>-</v>
      </c>
      <c r="AA195" s="105" t="str">
        <f>IF(S195=0,"-",FORECAST($C$8-(S195+V195),Инклинометрия!$B$2:$B$152,Инклинометрия!$A$2:$A$152))</f>
        <v>-</v>
      </c>
      <c r="AB195" s="105">
        <f>FORECAST($C$8+T195,Инклинометрия!$B$2:$B$152,Инклинометрия!$A$2:$A$152)</f>
        <v>1422.3537391657405</v>
      </c>
      <c r="AC195" s="105">
        <f>IF(R195=0,FORECAST($C$6-T195,Инклинометрия!$B$2:$B$152,Инклинометрия!$A$2:$A$152),FORECAST($C$8,Инклинометрия!$B$2:$B$152,Инклинометрия!$A$2:$A$152))</f>
        <v>1332.6462608342592</v>
      </c>
      <c r="AD195" s="107">
        <f>IF(R195=0,FORECAST($C$8,Инклинометрия!$B$2:$B$152,Инклинометрия!$A$2:$A$152),Y195)</f>
        <v>1330</v>
      </c>
      <c r="AE195" s="107">
        <f>FORECAST($C$8-(R195+U195),Инклинометрия!$B$2:$B$152,Инклинометрия!$A$2:$A$152)</f>
        <v>0</v>
      </c>
      <c r="AF195" s="107">
        <f>IF(V195=0,"-",FORECAST($C$8,Инклинометрия!$B$2:$B$152,Инклинометрия!$A$2:$A$152))</f>
        <v>1330</v>
      </c>
      <c r="AG195" s="107">
        <f>IF(V195=0,"-",FORECAST($C$8-V195,Инклинометрия!$B$2:$B$152,Инклинометрия!$A$2:$A$152))</f>
        <v>0</v>
      </c>
      <c r="AH195" s="107">
        <f>IF(W195=0,"-",FORECAST($C$8+W195,Инклинометрия!$B$2:$B$152,Инклинометрия!$A$2:$A$152))</f>
        <v>1332.6462608342592</v>
      </c>
      <c r="AI195" s="107">
        <f>IF(W195=0,"-",FORECAST($C$8,Инклинометрия!$B$2:$B$152,Инклинометрия!$A$2:$A$152))</f>
        <v>1330</v>
      </c>
      <c r="AK195" s="122">
        <f t="shared" si="54"/>
        <v>0</v>
      </c>
      <c r="AL195" s="67">
        <f>AK195*(B195-B194)</f>
        <v>0</v>
      </c>
      <c r="AM195" s="23">
        <f t="shared" si="56"/>
        <v>8.6725204696437436E-2</v>
      </c>
      <c r="AN195" s="26">
        <f>AN194+AK195*(B195-B194)/(2*PI()*$C$5*AN194*$K$13)</f>
        <v>0.15480061813468687</v>
      </c>
      <c r="AO195" s="87">
        <f t="shared" si="48"/>
        <v>145932.55112472404</v>
      </c>
      <c r="AP195" s="87">
        <f>IF(R195+U195&lt;$C$8,0,32*$L$23/$C$12^2*($K$10*R195+$K$8*U195)+32*$L$24/($C$14^2-$C$13^2)*($K$10*S195+$K$8*V195))</f>
        <v>44607.551124724028</v>
      </c>
      <c r="AQ195" s="66">
        <f>R195*$C$11*$C$9+U195*$C$11*$C$10</f>
        <v>14695380</v>
      </c>
      <c r="AR195" s="66">
        <f>S195*$C$11*$C$9+V195*$C$11*$C$10</f>
        <v>14695380</v>
      </c>
      <c r="AS195" s="87">
        <f>$C$11*(T195*$C$9+W195*$C$10)</f>
        <v>792178.05375968735</v>
      </c>
      <c r="AT195" s="45">
        <f t="shared" si="42"/>
        <v>15633490.60488441</v>
      </c>
      <c r="AU195" s="75"/>
    </row>
    <row r="196" spans="2:47" ht="15" thickBot="1" x14ac:dyDescent="0.35">
      <c r="B196" s="41">
        <f t="shared" si="49"/>
        <v>3300</v>
      </c>
      <c r="C196" s="8">
        <f t="shared" si="50"/>
        <v>33</v>
      </c>
      <c r="D196" s="73">
        <f t="shared" si="38"/>
        <v>44.137500000000003</v>
      </c>
      <c r="E196" s="29">
        <f t="shared" si="55"/>
        <v>10930.516383002177</v>
      </c>
      <c r="F196" s="29">
        <f t="shared" si="51"/>
        <v>66.24555383637778</v>
      </c>
      <c r="G196" s="29">
        <f t="shared" si="52"/>
        <v>88.603428256155269</v>
      </c>
      <c r="H196" s="17">
        <f t="shared" si="53"/>
        <v>14619.565662265446</v>
      </c>
      <c r="I196" s="29">
        <f t="shared" si="43"/>
        <v>2.2250485660981263</v>
      </c>
      <c r="J196" s="29">
        <f t="shared" si="44"/>
        <v>41.694115440740156</v>
      </c>
      <c r="K196" s="32">
        <f>IF((D195+L195+M195-AL195)/($C$21+$C$22)&gt;$C$8,$C$8,(D195+L195+M195-AL195)/($C$21+$C$22))</f>
        <v>1400</v>
      </c>
      <c r="L196" s="97">
        <f t="shared" si="39"/>
        <v>0</v>
      </c>
      <c r="M196" s="96">
        <f t="shared" si="40"/>
        <v>0</v>
      </c>
      <c r="N196" s="98">
        <f t="shared" si="45"/>
        <v>1.7179213529287818</v>
      </c>
      <c r="O196" s="100">
        <f t="shared" si="41"/>
        <v>4.2266987561397071</v>
      </c>
      <c r="P196" s="104">
        <f t="shared" si="46"/>
        <v>18.880500609176615</v>
      </c>
      <c r="Q196" s="102">
        <f t="shared" si="47"/>
        <v>4.9224514715476911E-2</v>
      </c>
      <c r="R196" s="106">
        <f>IF(K196-H195&lt;0,0,K196-H195)</f>
        <v>0</v>
      </c>
      <c r="S196" s="106">
        <f>K196-V196</f>
        <v>0</v>
      </c>
      <c r="T196" s="106">
        <f>IF(R196&gt;0,$C$6-$C$8,IF($C$6-$C$8-W196&lt;0,0,$C$6-$C$8-W196))</f>
        <v>97.214462279726973</v>
      </c>
      <c r="U196" s="107">
        <f>IF(R196=0,IF(U195+(F196-AL196/$C$23)*$C$21/($C$21+$C$22)&gt;$C$8,$C$8,U195+F196*$C$21/($C$21+$C$22)),E196)</f>
        <v>1400</v>
      </c>
      <c r="V196" s="107">
        <f>IF(R196&gt;0,0,IF(V195+(F196-AL196/$C$23)*$C$21/($C$21+$C$22)&gt;$C$8,$C$8,IF(U196=$C$8,V195+(F196-AL196/$C$23)*$C$21/$C$22,V195+(F196-AL196/$C$23)*$C$21/($C$21+$C$22))))</f>
        <v>1400</v>
      </c>
      <c r="W196" s="203">
        <f>IF(R196&gt;0,0,IF(W195+AL196/$C$23&gt;$F$23,$F$23,W195+AL196/$C$23))</f>
        <v>2.7855377202730285</v>
      </c>
      <c r="X196" s="105" t="str">
        <f>IF(R196=0,"-",FORECAST($C$8,Инклинометрия!$B$2:$B$152,Инклинометрия!$A$2:$A$152))</f>
        <v>-</v>
      </c>
      <c r="Y196" s="105" t="str">
        <f>IF(R196=0,"-",FORECAST($C$8-R196,Инклинометрия!$B$2:$B$152,Инклинометрия!$A$2:$A$152))</f>
        <v>-</v>
      </c>
      <c r="Z196" s="105" t="str">
        <f>IF(R196&gt;0,FORECAST($C$8,Инклинометрия!$B$2:$B$152,Инклинометрия!$A$2:$A$152),IF(V196=$C$8,"-",FORECAST($C$8-V196,Инклинометрия!$B$2:$B$152,Инклинометрия!$A$2:$A$152)))</f>
        <v>-</v>
      </c>
      <c r="AA196" s="105" t="str">
        <f>IF(S196=0,"-",FORECAST($C$8-(S196+V196),Инклинометрия!$B$2:$B$152,Инклинометрия!$A$2:$A$152))</f>
        <v>-</v>
      </c>
      <c r="AB196" s="105">
        <f>FORECAST($C$8+T196,Инклинометрия!$B$2:$B$152,Инклинометрия!$A$2:$A$152)</f>
        <v>1422.3537391657405</v>
      </c>
      <c r="AC196" s="105">
        <f>IF(R196=0,FORECAST($C$6-T196,Инклинометрия!$B$2:$B$152,Инклинометрия!$A$2:$A$152),FORECAST($C$8,Инклинометрия!$B$2:$B$152,Инклинометрия!$A$2:$A$152))</f>
        <v>1332.6462608342592</v>
      </c>
      <c r="AD196" s="107">
        <f>IF(R196=0,FORECAST($C$8,Инклинометрия!$B$2:$B$152,Инклинометрия!$A$2:$A$152),Y196)</f>
        <v>1330</v>
      </c>
      <c r="AE196" s="107">
        <f>FORECAST($C$8-(R196+U196),Инклинометрия!$B$2:$B$152,Инклинометрия!$A$2:$A$152)</f>
        <v>0</v>
      </c>
      <c r="AF196" s="107">
        <f>IF(V196=0,"-",FORECAST($C$8,Инклинометрия!$B$2:$B$152,Инклинометрия!$A$2:$A$152))</f>
        <v>1330</v>
      </c>
      <c r="AG196" s="107">
        <f>IF(V196=0,"-",FORECAST($C$8-V196,Инклинометрия!$B$2:$B$152,Инклинометрия!$A$2:$A$152))</f>
        <v>0</v>
      </c>
      <c r="AH196" s="107">
        <f>IF(W196=0,"-",FORECAST($C$8+W196,Инклинометрия!$B$2:$B$152,Инклинометрия!$A$2:$A$152))</f>
        <v>1332.6462608342592</v>
      </c>
      <c r="AI196" s="107">
        <f>IF(W196=0,"-",FORECAST($C$8,Инклинометрия!$B$2:$B$152,Инклинометрия!$A$2:$A$152))</f>
        <v>1330</v>
      </c>
      <c r="AK196" s="122">
        <f t="shared" si="54"/>
        <v>0</v>
      </c>
      <c r="AL196" s="67">
        <f>AK196*(B196-B195)</f>
        <v>0</v>
      </c>
      <c r="AM196" s="23">
        <f t="shared" si="56"/>
        <v>8.6725204696437436E-2</v>
      </c>
      <c r="AN196" s="26">
        <f>AN195+AK196*(B196-B195)/(2*PI()*$C$5*AN195*$K$13)</f>
        <v>0.15480061813468687</v>
      </c>
      <c r="AO196" s="87">
        <f t="shared" si="48"/>
        <v>145932.55112472404</v>
      </c>
      <c r="AP196" s="87">
        <f>IF(R196+U196&lt;$C$8,0,32*$L$23/$C$12^2*($K$10*R196+$K$8*U196)+32*$L$24/($C$14^2-$C$13^2)*($K$10*S196+$K$8*V196))</f>
        <v>44607.551124724028</v>
      </c>
      <c r="AQ196" s="66">
        <f>R196*$C$11*$C$9+U196*$C$11*$C$10</f>
        <v>14695380</v>
      </c>
      <c r="AR196" s="66">
        <f>S196*$C$11*$C$9+V196*$C$11*$C$10</f>
        <v>14695380</v>
      </c>
      <c r="AS196" s="87">
        <f>$C$11*(T196*$C$9+W196*$C$10)</f>
        <v>792178.05375968735</v>
      </c>
      <c r="AT196" s="45">
        <f t="shared" si="42"/>
        <v>15633490.60488441</v>
      </c>
      <c r="AU196" s="75"/>
    </row>
    <row r="197" spans="2:47" ht="15" thickBot="1" x14ac:dyDescent="0.35">
      <c r="B197" s="41">
        <f t="shared" si="49"/>
        <v>3320</v>
      </c>
      <c r="C197" s="8">
        <f t="shared" si="50"/>
        <v>33.200000000000003</v>
      </c>
      <c r="D197" s="73">
        <f t="shared" si="38"/>
        <v>44.405000000000001</v>
      </c>
      <c r="E197" s="29">
        <f t="shared" si="55"/>
        <v>10996.761936838555</v>
      </c>
      <c r="F197" s="29">
        <f t="shared" si="51"/>
        <v>66.24555383637778</v>
      </c>
      <c r="G197" s="29">
        <f t="shared" si="52"/>
        <v>88.603428256155269</v>
      </c>
      <c r="H197" s="17">
        <f t="shared" si="53"/>
        <v>14708.169090521602</v>
      </c>
      <c r="I197" s="29">
        <f t="shared" si="43"/>
        <v>2.2250485660981263</v>
      </c>
      <c r="J197" s="29">
        <f t="shared" si="44"/>
        <v>41.694115440740156</v>
      </c>
      <c r="K197" s="32">
        <f>IF((D196+L196+M196-AL196)/($C$21+$C$22)&gt;$C$8,$C$8,(D196+L196+M196-AL196)/($C$21+$C$22))</f>
        <v>1400</v>
      </c>
      <c r="L197" s="97">
        <f t="shared" si="39"/>
        <v>0</v>
      </c>
      <c r="M197" s="96">
        <f t="shared" si="40"/>
        <v>0</v>
      </c>
      <c r="N197" s="98">
        <f t="shared" si="45"/>
        <v>1.7179213529287818</v>
      </c>
      <c r="O197" s="100">
        <f t="shared" si="41"/>
        <v>4.2266987561397071</v>
      </c>
      <c r="P197" s="104">
        <f t="shared" si="46"/>
        <v>18.880500609176615</v>
      </c>
      <c r="Q197" s="102">
        <f t="shared" si="47"/>
        <v>4.9224514715476911E-2</v>
      </c>
      <c r="R197" s="106">
        <f>IF(K197-H196&lt;0,0,K197-H196)</f>
        <v>0</v>
      </c>
      <c r="S197" s="106">
        <f>K197-V197</f>
        <v>0</v>
      </c>
      <c r="T197" s="106">
        <f>IF(R197&gt;0,$C$6-$C$8,IF($C$6-$C$8-W197&lt;0,0,$C$6-$C$8-W197))</f>
        <v>97.214462279726973</v>
      </c>
      <c r="U197" s="107">
        <f>IF(R197=0,IF(U196+(F197-AL197/$C$23)*$C$21/($C$21+$C$22)&gt;$C$8,$C$8,U196+F197*$C$21/($C$21+$C$22)),E197)</f>
        <v>1400</v>
      </c>
      <c r="V197" s="107">
        <f>IF(R197&gt;0,0,IF(V196+(F197-AL197/$C$23)*$C$21/($C$21+$C$22)&gt;$C$8,$C$8,IF(U197=$C$8,V196+(F197-AL197/$C$23)*$C$21/$C$22,V196+(F197-AL197/$C$23)*$C$21/($C$21+$C$22))))</f>
        <v>1400</v>
      </c>
      <c r="W197" s="203">
        <f>IF(R197&gt;0,0,IF(W196+AL197/$C$23&gt;$F$23,$F$23,W196+AL197/$C$23))</f>
        <v>2.7855377202730285</v>
      </c>
      <c r="X197" s="105" t="str">
        <f>IF(R197=0,"-",FORECAST($C$8,Инклинометрия!$B$2:$B$152,Инклинометрия!$A$2:$A$152))</f>
        <v>-</v>
      </c>
      <c r="Y197" s="105" t="str">
        <f>IF(R197=0,"-",FORECAST($C$8-R197,Инклинометрия!$B$2:$B$152,Инклинометрия!$A$2:$A$152))</f>
        <v>-</v>
      </c>
      <c r="Z197" s="105" t="str">
        <f>IF(R197&gt;0,FORECAST($C$8,Инклинометрия!$B$2:$B$152,Инклинометрия!$A$2:$A$152),IF(V197=$C$8,"-",FORECAST($C$8-V197,Инклинометрия!$B$2:$B$152,Инклинометрия!$A$2:$A$152)))</f>
        <v>-</v>
      </c>
      <c r="AA197" s="105" t="str">
        <f>IF(S197=0,"-",FORECAST($C$8-(S197+V197),Инклинометрия!$B$2:$B$152,Инклинометрия!$A$2:$A$152))</f>
        <v>-</v>
      </c>
      <c r="AB197" s="105">
        <f>FORECAST($C$8+T197,Инклинометрия!$B$2:$B$152,Инклинометрия!$A$2:$A$152)</f>
        <v>1422.3537391657405</v>
      </c>
      <c r="AC197" s="105">
        <f>IF(R197=0,FORECAST($C$6-T197,Инклинометрия!$B$2:$B$152,Инклинометрия!$A$2:$A$152),FORECAST($C$8,Инклинометрия!$B$2:$B$152,Инклинометрия!$A$2:$A$152))</f>
        <v>1332.6462608342592</v>
      </c>
      <c r="AD197" s="107">
        <f>IF(R197=0,FORECAST($C$8,Инклинометрия!$B$2:$B$152,Инклинометрия!$A$2:$A$152),Y197)</f>
        <v>1330</v>
      </c>
      <c r="AE197" s="107">
        <f>FORECAST($C$8-(R197+U197),Инклинометрия!$B$2:$B$152,Инклинометрия!$A$2:$A$152)</f>
        <v>0</v>
      </c>
      <c r="AF197" s="107">
        <f>IF(V197=0,"-",FORECAST($C$8,Инклинометрия!$B$2:$B$152,Инклинометрия!$A$2:$A$152))</f>
        <v>1330</v>
      </c>
      <c r="AG197" s="107">
        <f>IF(V197=0,"-",FORECAST($C$8-V197,Инклинометрия!$B$2:$B$152,Инклинометрия!$A$2:$A$152))</f>
        <v>0</v>
      </c>
      <c r="AH197" s="107">
        <f>IF(W197=0,"-",FORECAST($C$8+W197,Инклинометрия!$B$2:$B$152,Инклинометрия!$A$2:$A$152))</f>
        <v>1332.6462608342592</v>
      </c>
      <c r="AI197" s="107">
        <f>IF(W197=0,"-",FORECAST($C$8,Инклинометрия!$B$2:$B$152,Инклинометрия!$A$2:$A$152))</f>
        <v>1330</v>
      </c>
      <c r="AK197" s="122">
        <f t="shared" si="54"/>
        <v>0</v>
      </c>
      <c r="AL197" s="67">
        <f>AK197*(B197-B196)</f>
        <v>0</v>
      </c>
      <c r="AM197" s="23">
        <f t="shared" si="56"/>
        <v>8.6725204696437436E-2</v>
      </c>
      <c r="AN197" s="26">
        <f>AN196+AK197*(B197-B196)/(2*PI()*$C$5*AN196*$K$13)</f>
        <v>0.15480061813468687</v>
      </c>
      <c r="AO197" s="87">
        <f t="shared" si="48"/>
        <v>145932.55112472404</v>
      </c>
      <c r="AP197" s="87">
        <f>IF(R197+U197&lt;$C$8,0,32*$L$23/$C$12^2*($K$10*R197+$K$8*U197)+32*$L$24/($C$14^2-$C$13^2)*($K$10*S197+$K$8*V197))</f>
        <v>44607.551124724028</v>
      </c>
      <c r="AQ197" s="66">
        <f>R197*$C$11*$C$9+U197*$C$11*$C$10</f>
        <v>14695380</v>
      </c>
      <c r="AR197" s="66">
        <f>S197*$C$11*$C$9+V197*$C$11*$C$10</f>
        <v>14695380</v>
      </c>
      <c r="AS197" s="87">
        <f>$C$11*(T197*$C$9+W197*$C$10)</f>
        <v>792178.05375968735</v>
      </c>
      <c r="AT197" s="45">
        <f t="shared" si="42"/>
        <v>15633490.60488441</v>
      </c>
      <c r="AU197" s="75"/>
    </row>
    <row r="198" spans="2:47" ht="15" thickBot="1" x14ac:dyDescent="0.35">
      <c r="B198" s="41">
        <f t="shared" si="49"/>
        <v>3340</v>
      </c>
      <c r="C198" s="8">
        <f t="shared" si="50"/>
        <v>33.4</v>
      </c>
      <c r="D198" s="73">
        <f t="shared" si="38"/>
        <v>44.672499999999999</v>
      </c>
      <c r="E198" s="29">
        <f t="shared" si="55"/>
        <v>11063.007490674932</v>
      </c>
      <c r="F198" s="29">
        <f t="shared" si="51"/>
        <v>66.245553836375421</v>
      </c>
      <c r="G198" s="29">
        <f t="shared" si="52"/>
        <v>88.603428256152128</v>
      </c>
      <c r="H198" s="17">
        <f t="shared" si="53"/>
        <v>14796.772518777754</v>
      </c>
      <c r="I198" s="29">
        <f t="shared" si="43"/>
        <v>2.2250485660981263</v>
      </c>
      <c r="J198" s="29">
        <f t="shared" si="44"/>
        <v>41.694115440739417</v>
      </c>
      <c r="K198" s="32">
        <f>IF((D197+L197+M197-AL197)/($C$21+$C$22)&gt;$C$8,$C$8,(D197+L197+M197-AL197)/($C$21+$C$22))</f>
        <v>1400</v>
      </c>
      <c r="L198" s="97">
        <f t="shared" si="39"/>
        <v>0</v>
      </c>
      <c r="M198" s="96">
        <f t="shared" si="40"/>
        <v>0</v>
      </c>
      <c r="N198" s="98">
        <f t="shared" si="45"/>
        <v>1.7179213529287818</v>
      </c>
      <c r="O198" s="100">
        <f t="shared" si="41"/>
        <v>4.2266987561397071</v>
      </c>
      <c r="P198" s="104">
        <f t="shared" si="46"/>
        <v>18.880500609176615</v>
      </c>
      <c r="Q198" s="102">
        <f t="shared" si="47"/>
        <v>4.9224514715476911E-2</v>
      </c>
      <c r="R198" s="106">
        <f>IF(K198-H197&lt;0,0,K198-H197)</f>
        <v>0</v>
      </c>
      <c r="S198" s="106">
        <f>K198-V198</f>
        <v>0</v>
      </c>
      <c r="T198" s="106">
        <f>IF(R198&gt;0,$C$6-$C$8,IF($C$6-$C$8-W198&lt;0,0,$C$6-$C$8-W198))</f>
        <v>97.214462279726973</v>
      </c>
      <c r="U198" s="107">
        <f>IF(R198=0,IF(U197+(F198-AL198/$C$23)*$C$21/($C$21+$C$22)&gt;$C$8,$C$8,U197+F198*$C$21/($C$21+$C$22)),E198)</f>
        <v>1400</v>
      </c>
      <c r="V198" s="107">
        <f>IF(R198&gt;0,0,IF(V197+(F198-AL198/$C$23)*$C$21/($C$21+$C$22)&gt;$C$8,$C$8,IF(U198=$C$8,V197+(F198-AL198/$C$23)*$C$21/$C$22,V197+(F198-AL198/$C$23)*$C$21/($C$21+$C$22))))</f>
        <v>1400</v>
      </c>
      <c r="W198" s="203">
        <f>IF(R198&gt;0,0,IF(W197+AL198/$C$23&gt;$F$23,$F$23,W197+AL198/$C$23))</f>
        <v>2.7855377202730285</v>
      </c>
      <c r="X198" s="105" t="str">
        <f>IF(R198=0,"-",FORECAST($C$8,Инклинометрия!$B$2:$B$152,Инклинометрия!$A$2:$A$152))</f>
        <v>-</v>
      </c>
      <c r="Y198" s="105" t="str">
        <f>IF(R198=0,"-",FORECAST($C$8-R198,Инклинометрия!$B$2:$B$152,Инклинометрия!$A$2:$A$152))</f>
        <v>-</v>
      </c>
      <c r="Z198" s="105" t="str">
        <f>IF(R198&gt;0,FORECAST($C$8,Инклинометрия!$B$2:$B$152,Инклинометрия!$A$2:$A$152),IF(V198=$C$8,"-",FORECAST($C$8-V198,Инклинометрия!$B$2:$B$152,Инклинометрия!$A$2:$A$152)))</f>
        <v>-</v>
      </c>
      <c r="AA198" s="105" t="str">
        <f>IF(S198=0,"-",FORECAST($C$8-(S198+V198),Инклинометрия!$B$2:$B$152,Инклинометрия!$A$2:$A$152))</f>
        <v>-</v>
      </c>
      <c r="AB198" s="105">
        <f>FORECAST($C$8+T198,Инклинометрия!$B$2:$B$152,Инклинометрия!$A$2:$A$152)</f>
        <v>1422.3537391657405</v>
      </c>
      <c r="AC198" s="105">
        <f>IF(R198=0,FORECAST($C$6-T198,Инклинометрия!$B$2:$B$152,Инклинометрия!$A$2:$A$152),FORECAST($C$8,Инклинометрия!$B$2:$B$152,Инклинометрия!$A$2:$A$152))</f>
        <v>1332.6462608342592</v>
      </c>
      <c r="AD198" s="107">
        <f>IF(R198=0,FORECAST($C$8,Инклинометрия!$B$2:$B$152,Инклинометрия!$A$2:$A$152),Y198)</f>
        <v>1330</v>
      </c>
      <c r="AE198" s="107">
        <f>FORECAST($C$8-(R198+U198),Инклинометрия!$B$2:$B$152,Инклинометрия!$A$2:$A$152)</f>
        <v>0</v>
      </c>
      <c r="AF198" s="107">
        <f>IF(V198=0,"-",FORECAST($C$8,Инклинометрия!$B$2:$B$152,Инклинометрия!$A$2:$A$152))</f>
        <v>1330</v>
      </c>
      <c r="AG198" s="107">
        <f>IF(V198=0,"-",FORECAST($C$8-V198,Инклинометрия!$B$2:$B$152,Инклинометрия!$A$2:$A$152))</f>
        <v>0</v>
      </c>
      <c r="AH198" s="107">
        <f>IF(W198=0,"-",FORECAST($C$8+W198,Инклинометрия!$B$2:$B$152,Инклинометрия!$A$2:$A$152))</f>
        <v>1332.6462608342592</v>
      </c>
      <c r="AI198" s="107">
        <f>IF(W198=0,"-",FORECAST($C$8,Инклинометрия!$B$2:$B$152,Инклинометрия!$A$2:$A$152))</f>
        <v>1330</v>
      </c>
      <c r="AK198" s="122">
        <f t="shared" si="54"/>
        <v>0</v>
      </c>
      <c r="AL198" s="67">
        <f>AK198*(B198-B197)</f>
        <v>0</v>
      </c>
      <c r="AM198" s="23">
        <f t="shared" si="56"/>
        <v>8.6725204696437436E-2</v>
      </c>
      <c r="AN198" s="26">
        <f>AN197+AK198*(B198-B197)/(2*PI()*$C$5*AN197*$K$13)</f>
        <v>0.15480061813468687</v>
      </c>
      <c r="AO198" s="87">
        <f t="shared" si="48"/>
        <v>145932.55112472404</v>
      </c>
      <c r="AP198" s="87">
        <f>IF(R198+U198&lt;$C$8,0,32*$L$23/$C$12^2*($K$10*R198+$K$8*U198)+32*$L$24/($C$14^2-$C$13^2)*($K$10*S198+$K$8*V198))</f>
        <v>44607.551124724028</v>
      </c>
      <c r="AQ198" s="66">
        <f>R198*$C$11*$C$9+U198*$C$11*$C$10</f>
        <v>14695380</v>
      </c>
      <c r="AR198" s="66">
        <f>S198*$C$11*$C$9+V198*$C$11*$C$10</f>
        <v>14695380</v>
      </c>
      <c r="AS198" s="87">
        <f>$C$11*(T198*$C$9+W198*$C$10)</f>
        <v>792178.05375968735</v>
      </c>
      <c r="AT198" s="45">
        <f t="shared" si="42"/>
        <v>15633490.60488441</v>
      </c>
      <c r="AU198" s="75"/>
    </row>
    <row r="199" spans="2:47" ht="15" thickBot="1" x14ac:dyDescent="0.35">
      <c r="B199" s="41">
        <f t="shared" si="49"/>
        <v>3360</v>
      </c>
      <c r="C199" s="8">
        <f t="shared" si="50"/>
        <v>33.6</v>
      </c>
      <c r="D199" s="73">
        <f t="shared" si="38"/>
        <v>44.94</v>
      </c>
      <c r="E199" s="29">
        <f t="shared" si="55"/>
        <v>11129.25304451131</v>
      </c>
      <c r="F199" s="29">
        <f t="shared" si="51"/>
        <v>66.24555383637778</v>
      </c>
      <c r="G199" s="29">
        <f t="shared" si="52"/>
        <v>88.603428256155269</v>
      </c>
      <c r="H199" s="17">
        <f t="shared" si="53"/>
        <v>14885.37594703391</v>
      </c>
      <c r="I199" s="29">
        <f t="shared" si="43"/>
        <v>2.2250485660981263</v>
      </c>
      <c r="J199" s="29">
        <f t="shared" si="44"/>
        <v>41.694115440740156</v>
      </c>
      <c r="K199" s="32">
        <f>IF((D198+L198+M198-AL198)/($C$21+$C$22)&gt;$C$8,$C$8,(D198+L198+M198-AL198)/($C$21+$C$22))</f>
        <v>1400</v>
      </c>
      <c r="L199" s="97">
        <f t="shared" si="39"/>
        <v>0</v>
      </c>
      <c r="M199" s="96">
        <f t="shared" si="40"/>
        <v>0</v>
      </c>
      <c r="N199" s="98">
        <f t="shared" si="45"/>
        <v>1.7179213529287818</v>
      </c>
      <c r="O199" s="100">
        <f t="shared" si="41"/>
        <v>4.2266987561397071</v>
      </c>
      <c r="P199" s="104">
        <f t="shared" si="46"/>
        <v>18.880500609176615</v>
      </c>
      <c r="Q199" s="102">
        <f t="shared" si="47"/>
        <v>4.9224514715476911E-2</v>
      </c>
      <c r="R199" s="106">
        <f>IF(K199-H198&lt;0,0,K199-H198)</f>
        <v>0</v>
      </c>
      <c r="S199" s="106">
        <f>K199-V199</f>
        <v>0</v>
      </c>
      <c r="T199" s="106">
        <f>IF(R199&gt;0,$C$6-$C$8,IF($C$6-$C$8-W199&lt;0,0,$C$6-$C$8-W199))</f>
        <v>97.214462279726973</v>
      </c>
      <c r="U199" s="107">
        <f>IF(R199=0,IF(U198+(F199-AL199/$C$23)*$C$21/($C$21+$C$22)&gt;$C$8,$C$8,U198+F199*$C$21/($C$21+$C$22)),E199)</f>
        <v>1400</v>
      </c>
      <c r="V199" s="107">
        <f>IF(R199&gt;0,0,IF(V198+(F199-AL199/$C$23)*$C$21/($C$21+$C$22)&gt;$C$8,$C$8,IF(U199=$C$8,V198+(F199-AL199/$C$23)*$C$21/$C$22,V198+(F199-AL199/$C$23)*$C$21/($C$21+$C$22))))</f>
        <v>1400</v>
      </c>
      <c r="W199" s="203">
        <f>IF(R199&gt;0,0,IF(W198+AL199/$C$23&gt;$F$23,$F$23,W198+AL199/$C$23))</f>
        <v>2.7855377202730285</v>
      </c>
      <c r="X199" s="105" t="str">
        <f>IF(R199=0,"-",FORECAST($C$8,Инклинометрия!$B$2:$B$152,Инклинометрия!$A$2:$A$152))</f>
        <v>-</v>
      </c>
      <c r="Y199" s="105" t="str">
        <f>IF(R199=0,"-",FORECAST($C$8-R199,Инклинометрия!$B$2:$B$152,Инклинометрия!$A$2:$A$152))</f>
        <v>-</v>
      </c>
      <c r="Z199" s="105" t="str">
        <f>IF(R199&gt;0,FORECAST($C$8,Инклинометрия!$B$2:$B$152,Инклинометрия!$A$2:$A$152),IF(V199=$C$8,"-",FORECAST($C$8-V199,Инклинометрия!$B$2:$B$152,Инклинометрия!$A$2:$A$152)))</f>
        <v>-</v>
      </c>
      <c r="AA199" s="105" t="str">
        <f>IF(S199=0,"-",FORECAST($C$8-(S199+V199),Инклинометрия!$B$2:$B$152,Инклинометрия!$A$2:$A$152))</f>
        <v>-</v>
      </c>
      <c r="AB199" s="105">
        <f>FORECAST($C$8+T199,Инклинометрия!$B$2:$B$152,Инклинометрия!$A$2:$A$152)</f>
        <v>1422.3537391657405</v>
      </c>
      <c r="AC199" s="105">
        <f>IF(R199=0,FORECAST($C$6-T199,Инклинометрия!$B$2:$B$152,Инклинометрия!$A$2:$A$152),FORECAST($C$8,Инклинометрия!$B$2:$B$152,Инклинометрия!$A$2:$A$152))</f>
        <v>1332.6462608342592</v>
      </c>
      <c r="AD199" s="107">
        <f>IF(R199=0,FORECAST($C$8,Инклинометрия!$B$2:$B$152,Инклинометрия!$A$2:$A$152),Y199)</f>
        <v>1330</v>
      </c>
      <c r="AE199" s="107">
        <f>FORECAST($C$8-(R199+U199),Инклинометрия!$B$2:$B$152,Инклинометрия!$A$2:$A$152)</f>
        <v>0</v>
      </c>
      <c r="AF199" s="107">
        <f>IF(V199=0,"-",FORECAST($C$8,Инклинометрия!$B$2:$B$152,Инклинометрия!$A$2:$A$152))</f>
        <v>1330</v>
      </c>
      <c r="AG199" s="107">
        <f>IF(V199=0,"-",FORECAST($C$8-V199,Инклинометрия!$B$2:$B$152,Инклинометрия!$A$2:$A$152))</f>
        <v>0</v>
      </c>
      <c r="AH199" s="107">
        <f>IF(W199=0,"-",FORECAST($C$8+W199,Инклинометрия!$B$2:$B$152,Инклинометрия!$A$2:$A$152))</f>
        <v>1332.6462608342592</v>
      </c>
      <c r="AI199" s="107">
        <f>IF(W199=0,"-",FORECAST($C$8,Инклинометрия!$B$2:$B$152,Инклинометрия!$A$2:$A$152))</f>
        <v>1330</v>
      </c>
      <c r="AK199" s="122">
        <f t="shared" si="54"/>
        <v>0</v>
      </c>
      <c r="AL199" s="67">
        <f>AK199*(B199-B198)</f>
        <v>0</v>
      </c>
      <c r="AM199" s="23">
        <f t="shared" si="56"/>
        <v>8.6725204696437436E-2</v>
      </c>
      <c r="AN199" s="26">
        <f>AN198+AK199*(B199-B198)/(2*PI()*$C$5*AN198*$K$13)</f>
        <v>0.15480061813468687</v>
      </c>
      <c r="AO199" s="87">
        <f t="shared" si="48"/>
        <v>145932.55112472404</v>
      </c>
      <c r="AP199" s="87">
        <f>IF(R199+U199&lt;$C$8,0,32*$L$23/$C$12^2*($K$10*R199+$K$8*U199)+32*$L$24/($C$14^2-$C$13^2)*($K$10*S199+$K$8*V199))</f>
        <v>44607.551124724028</v>
      </c>
      <c r="AQ199" s="66">
        <f>R199*$C$11*$C$9+U199*$C$11*$C$10</f>
        <v>14695380</v>
      </c>
      <c r="AR199" s="66">
        <f>S199*$C$11*$C$9+V199*$C$11*$C$10</f>
        <v>14695380</v>
      </c>
      <c r="AS199" s="87">
        <f>$C$11*(T199*$C$9+W199*$C$10)</f>
        <v>792178.05375968735</v>
      </c>
      <c r="AT199" s="45">
        <f t="shared" si="42"/>
        <v>15633490.60488441</v>
      </c>
      <c r="AU199" s="75"/>
    </row>
    <row r="200" spans="2:47" ht="15" thickBot="1" x14ac:dyDescent="0.35">
      <c r="B200" s="41">
        <f t="shared" si="49"/>
        <v>3380</v>
      </c>
      <c r="C200" s="8">
        <f t="shared" si="50"/>
        <v>33.799999999999997</v>
      </c>
      <c r="D200" s="73">
        <f t="shared" si="38"/>
        <v>45.207500000000003</v>
      </c>
      <c r="E200" s="29">
        <f t="shared" si="55"/>
        <v>11195.498598347685</v>
      </c>
      <c r="F200" s="29">
        <f t="shared" si="51"/>
        <v>66.245553836375421</v>
      </c>
      <c r="G200" s="29">
        <f t="shared" si="52"/>
        <v>88.603428256152128</v>
      </c>
      <c r="H200" s="17">
        <f t="shared" si="53"/>
        <v>14973.979375290062</v>
      </c>
      <c r="I200" s="29">
        <f t="shared" si="43"/>
        <v>2.2250485660981263</v>
      </c>
      <c r="J200" s="29">
        <f t="shared" si="44"/>
        <v>41.694115440739417</v>
      </c>
      <c r="K200" s="32">
        <f>IF((D199+L199+M199-AL199)/($C$21+$C$22)&gt;$C$8,$C$8,(D199+L199+M199-AL199)/($C$21+$C$22))</f>
        <v>1400</v>
      </c>
      <c r="L200" s="97">
        <f t="shared" si="39"/>
        <v>0</v>
      </c>
      <c r="M200" s="96">
        <f t="shared" si="40"/>
        <v>0</v>
      </c>
      <c r="N200" s="98">
        <f t="shared" si="45"/>
        <v>1.7179213529287818</v>
      </c>
      <c r="O200" s="100">
        <f t="shared" si="41"/>
        <v>4.2266987561397071</v>
      </c>
      <c r="P200" s="104">
        <f t="shared" si="46"/>
        <v>18.880500609176615</v>
      </c>
      <c r="Q200" s="102">
        <f t="shared" si="47"/>
        <v>4.9224514715476911E-2</v>
      </c>
      <c r="R200" s="106">
        <f>IF(K200-H199&lt;0,0,K200-H199)</f>
        <v>0</v>
      </c>
      <c r="S200" s="106">
        <f>K200-V200</f>
        <v>0</v>
      </c>
      <c r="T200" s="106">
        <f>IF(R200&gt;0,$C$6-$C$8,IF($C$6-$C$8-W200&lt;0,0,$C$6-$C$8-W200))</f>
        <v>97.214462279726973</v>
      </c>
      <c r="U200" s="107">
        <f>IF(R200=0,IF(U199+(F200-AL200/$C$23)*$C$21/($C$21+$C$22)&gt;$C$8,$C$8,U199+F200*$C$21/($C$21+$C$22)),E200)</f>
        <v>1400</v>
      </c>
      <c r="V200" s="107">
        <f>IF(R200&gt;0,0,IF(V199+(F200-AL200/$C$23)*$C$21/($C$21+$C$22)&gt;$C$8,$C$8,IF(U200=$C$8,V199+(F200-AL200/$C$23)*$C$21/$C$22,V199+(F200-AL200/$C$23)*$C$21/($C$21+$C$22))))</f>
        <v>1400</v>
      </c>
      <c r="W200" s="203">
        <f>IF(R200&gt;0,0,IF(W199+AL200/$C$23&gt;$F$23,$F$23,W199+AL200/$C$23))</f>
        <v>2.7855377202730285</v>
      </c>
      <c r="X200" s="105" t="str">
        <f>IF(R200=0,"-",FORECAST($C$8,Инклинометрия!$B$2:$B$152,Инклинометрия!$A$2:$A$152))</f>
        <v>-</v>
      </c>
      <c r="Y200" s="105" t="str">
        <f>IF(R200=0,"-",FORECAST($C$8-R200,Инклинометрия!$B$2:$B$152,Инклинометрия!$A$2:$A$152))</f>
        <v>-</v>
      </c>
      <c r="Z200" s="105" t="str">
        <f>IF(R200&gt;0,FORECAST($C$8,Инклинометрия!$B$2:$B$152,Инклинометрия!$A$2:$A$152),IF(V200=$C$8,"-",FORECAST($C$8-V200,Инклинометрия!$B$2:$B$152,Инклинометрия!$A$2:$A$152)))</f>
        <v>-</v>
      </c>
      <c r="AA200" s="105" t="str">
        <f>IF(S200=0,"-",FORECAST($C$8-(S200+V200),Инклинометрия!$B$2:$B$152,Инклинометрия!$A$2:$A$152))</f>
        <v>-</v>
      </c>
      <c r="AB200" s="105">
        <f>FORECAST($C$8+T200,Инклинометрия!$B$2:$B$152,Инклинометрия!$A$2:$A$152)</f>
        <v>1422.3537391657405</v>
      </c>
      <c r="AC200" s="105">
        <f>IF(R200=0,FORECAST($C$6-T200,Инклинометрия!$B$2:$B$152,Инклинометрия!$A$2:$A$152),FORECAST($C$8,Инклинометрия!$B$2:$B$152,Инклинометрия!$A$2:$A$152))</f>
        <v>1332.6462608342592</v>
      </c>
      <c r="AD200" s="107">
        <f>IF(R200=0,FORECAST($C$8,Инклинометрия!$B$2:$B$152,Инклинометрия!$A$2:$A$152),Y200)</f>
        <v>1330</v>
      </c>
      <c r="AE200" s="107">
        <f>FORECAST($C$8-(R200+U200),Инклинометрия!$B$2:$B$152,Инклинометрия!$A$2:$A$152)</f>
        <v>0</v>
      </c>
      <c r="AF200" s="107">
        <f>IF(V200=0,"-",FORECAST($C$8,Инклинометрия!$B$2:$B$152,Инклинометрия!$A$2:$A$152))</f>
        <v>1330</v>
      </c>
      <c r="AG200" s="107">
        <f>IF(V200=0,"-",FORECAST($C$8-V200,Инклинометрия!$B$2:$B$152,Инклинометрия!$A$2:$A$152))</f>
        <v>0</v>
      </c>
      <c r="AH200" s="107">
        <f>IF(W200=0,"-",FORECAST($C$8+W200,Инклинометрия!$B$2:$B$152,Инклинометрия!$A$2:$A$152))</f>
        <v>1332.6462608342592</v>
      </c>
      <c r="AI200" s="107">
        <f>IF(W200=0,"-",FORECAST($C$8,Инклинометрия!$B$2:$B$152,Инклинометрия!$A$2:$A$152))</f>
        <v>1330</v>
      </c>
      <c r="AK200" s="122">
        <f t="shared" si="54"/>
        <v>0</v>
      </c>
      <c r="AL200" s="67">
        <f>AK200*(B200-B199)</f>
        <v>0</v>
      </c>
      <c r="AM200" s="23">
        <f t="shared" si="56"/>
        <v>8.6725204696437436E-2</v>
      </c>
      <c r="AN200" s="26">
        <f>AN199+AK200*(B200-B199)/(2*PI()*$C$5*AN199*$K$13)</f>
        <v>0.15480061813468687</v>
      </c>
      <c r="AO200" s="87">
        <f t="shared" si="48"/>
        <v>145932.55112472404</v>
      </c>
      <c r="AP200" s="87">
        <f>IF(R200+U200&lt;$C$8,0,32*$L$23/$C$12^2*($K$10*R200+$K$8*U200)+32*$L$24/($C$14^2-$C$13^2)*($K$10*S200+$K$8*V200))</f>
        <v>44607.551124724028</v>
      </c>
      <c r="AQ200" s="66">
        <f>R200*$C$11*$C$9+U200*$C$11*$C$10</f>
        <v>14695380</v>
      </c>
      <c r="AR200" s="66">
        <f>S200*$C$11*$C$9+V200*$C$11*$C$10</f>
        <v>14695380</v>
      </c>
      <c r="AS200" s="87">
        <f>$C$11*(T200*$C$9+W200*$C$10)</f>
        <v>792178.05375968735</v>
      </c>
      <c r="AT200" s="45">
        <f t="shared" si="42"/>
        <v>15633490.60488441</v>
      </c>
      <c r="AU200" s="75"/>
    </row>
    <row r="201" spans="2:47" ht="15" thickBot="1" x14ac:dyDescent="0.35">
      <c r="B201" s="41">
        <f t="shared" si="49"/>
        <v>3400</v>
      </c>
      <c r="C201" s="8">
        <f t="shared" si="50"/>
        <v>34</v>
      </c>
      <c r="D201" s="73">
        <f t="shared" si="38"/>
        <v>45.475000000000001</v>
      </c>
      <c r="E201" s="29">
        <f t="shared" si="55"/>
        <v>11261.744152184063</v>
      </c>
      <c r="F201" s="29">
        <f t="shared" si="51"/>
        <v>66.24555383637778</v>
      </c>
      <c r="G201" s="29">
        <f t="shared" si="52"/>
        <v>88.603428256155269</v>
      </c>
      <c r="H201" s="17">
        <f t="shared" si="53"/>
        <v>15062.582803546218</v>
      </c>
      <c r="I201" s="29">
        <f t="shared" si="43"/>
        <v>2.2250485660981263</v>
      </c>
      <c r="J201" s="29">
        <f t="shared" si="44"/>
        <v>41.694115440740156</v>
      </c>
      <c r="K201" s="32">
        <f>IF((D200+L200+M200-AL200)/($C$21+$C$22)&gt;$C$8,$C$8,(D200+L200+M200-AL200)/($C$21+$C$22))</f>
        <v>1400</v>
      </c>
      <c r="L201" s="97">
        <f t="shared" si="39"/>
        <v>0</v>
      </c>
      <c r="M201" s="96">
        <f t="shared" si="40"/>
        <v>0</v>
      </c>
      <c r="N201" s="98">
        <f t="shared" si="45"/>
        <v>1.7179213529287818</v>
      </c>
      <c r="O201" s="100">
        <f t="shared" si="41"/>
        <v>4.2266987561397071</v>
      </c>
      <c r="P201" s="104">
        <f t="shared" si="46"/>
        <v>18.880500609176615</v>
      </c>
      <c r="Q201" s="102">
        <f t="shared" si="47"/>
        <v>4.9224514715476911E-2</v>
      </c>
      <c r="R201" s="106">
        <f>IF(K201-H200&lt;0,0,K201-H200)</f>
        <v>0</v>
      </c>
      <c r="S201" s="106">
        <f>K201-V201</f>
        <v>0</v>
      </c>
      <c r="T201" s="106">
        <f>IF(R201&gt;0,$C$6-$C$8,IF($C$6-$C$8-W201&lt;0,0,$C$6-$C$8-W201))</f>
        <v>97.214462279726973</v>
      </c>
      <c r="U201" s="107">
        <f>IF(R201=0,IF(U200+(F201-AL201/$C$23)*$C$21/($C$21+$C$22)&gt;$C$8,$C$8,U200+F201*$C$21/($C$21+$C$22)),E201)</f>
        <v>1400</v>
      </c>
      <c r="V201" s="107">
        <f>IF(R201&gt;0,0,IF(V200+(F201-AL201/$C$23)*$C$21/($C$21+$C$22)&gt;$C$8,$C$8,IF(U201=$C$8,V200+(F201-AL201/$C$23)*$C$21/$C$22,V200+(F201-AL201/$C$23)*$C$21/($C$21+$C$22))))</f>
        <v>1400</v>
      </c>
      <c r="W201" s="203">
        <f>IF(R201&gt;0,0,IF(W200+AL201/$C$23&gt;$F$23,$F$23,W200+AL201/$C$23))</f>
        <v>2.7855377202730285</v>
      </c>
      <c r="X201" s="105" t="str">
        <f>IF(R201=0,"-",FORECAST($C$8,Инклинометрия!$B$2:$B$152,Инклинометрия!$A$2:$A$152))</f>
        <v>-</v>
      </c>
      <c r="Y201" s="105" t="str">
        <f>IF(R201=0,"-",FORECAST($C$8-R201,Инклинометрия!$B$2:$B$152,Инклинометрия!$A$2:$A$152))</f>
        <v>-</v>
      </c>
      <c r="Z201" s="105" t="str">
        <f>IF(R201&gt;0,FORECAST($C$8,Инклинометрия!$B$2:$B$152,Инклинометрия!$A$2:$A$152),IF(V201=$C$8,"-",FORECAST($C$8-V201,Инклинометрия!$B$2:$B$152,Инклинометрия!$A$2:$A$152)))</f>
        <v>-</v>
      </c>
      <c r="AA201" s="105" t="str">
        <f>IF(S201=0,"-",FORECAST($C$8-(S201+V201),Инклинометрия!$B$2:$B$152,Инклинометрия!$A$2:$A$152))</f>
        <v>-</v>
      </c>
      <c r="AB201" s="105">
        <f>FORECAST($C$8+T201,Инклинометрия!$B$2:$B$152,Инклинометрия!$A$2:$A$152)</f>
        <v>1422.3537391657405</v>
      </c>
      <c r="AC201" s="105">
        <f>IF(R201=0,FORECAST($C$6-T201,Инклинометрия!$B$2:$B$152,Инклинометрия!$A$2:$A$152),FORECAST($C$8,Инклинометрия!$B$2:$B$152,Инклинометрия!$A$2:$A$152))</f>
        <v>1332.6462608342592</v>
      </c>
      <c r="AD201" s="107">
        <f>IF(R201=0,FORECAST($C$8,Инклинометрия!$B$2:$B$152,Инклинометрия!$A$2:$A$152),Y201)</f>
        <v>1330</v>
      </c>
      <c r="AE201" s="107">
        <f>FORECAST($C$8-(R201+U201),Инклинометрия!$B$2:$B$152,Инклинометрия!$A$2:$A$152)</f>
        <v>0</v>
      </c>
      <c r="AF201" s="107">
        <f>IF(V201=0,"-",FORECAST($C$8,Инклинометрия!$B$2:$B$152,Инклинометрия!$A$2:$A$152))</f>
        <v>1330</v>
      </c>
      <c r="AG201" s="107">
        <f>IF(V201=0,"-",FORECAST($C$8-V201,Инклинометрия!$B$2:$B$152,Инклинометрия!$A$2:$A$152))</f>
        <v>0</v>
      </c>
      <c r="AH201" s="107">
        <f>IF(W201=0,"-",FORECAST($C$8+W201,Инклинометрия!$B$2:$B$152,Инклинометрия!$A$2:$A$152))</f>
        <v>1332.6462608342592</v>
      </c>
      <c r="AI201" s="107">
        <f>IF(W201=0,"-",FORECAST($C$8,Инклинометрия!$B$2:$B$152,Инклинометрия!$A$2:$A$152))</f>
        <v>1330</v>
      </c>
      <c r="AK201" s="122">
        <f t="shared" si="54"/>
        <v>0</v>
      </c>
      <c r="AL201" s="67">
        <f>AK201*(B201-B200)</f>
        <v>0</v>
      </c>
      <c r="AM201" s="23">
        <f t="shared" si="56"/>
        <v>8.6725204696437436E-2</v>
      </c>
      <c r="AN201" s="26">
        <f>AN200+AK201*(B201-B200)/(2*PI()*$C$5*AN200*$K$13)</f>
        <v>0.15480061813468687</v>
      </c>
      <c r="AO201" s="87">
        <f t="shared" si="48"/>
        <v>145932.55112472404</v>
      </c>
      <c r="AP201" s="87">
        <f>IF(R201+U201&lt;$C$8,0,32*$L$23/$C$12^2*($K$10*R201+$K$8*U201)+32*$L$24/($C$14^2-$C$13^2)*($K$10*S201+$K$8*V201))</f>
        <v>44607.551124724028</v>
      </c>
      <c r="AQ201" s="66">
        <f>R201*$C$11*$C$9+U201*$C$11*$C$10</f>
        <v>14695380</v>
      </c>
      <c r="AR201" s="66">
        <f>S201*$C$11*$C$9+V201*$C$11*$C$10</f>
        <v>14695380</v>
      </c>
      <c r="AS201" s="87">
        <f>$C$11*(T201*$C$9+W201*$C$10)</f>
        <v>792178.05375968735</v>
      </c>
      <c r="AT201" s="45">
        <f t="shared" si="42"/>
        <v>15633490.60488441</v>
      </c>
      <c r="AU201" s="75"/>
    </row>
    <row r="202" spans="2:47" ht="15" thickBot="1" x14ac:dyDescent="0.35">
      <c r="B202" s="41">
        <f t="shared" si="49"/>
        <v>3420</v>
      </c>
      <c r="C202" s="8">
        <f t="shared" si="50"/>
        <v>34.200000000000003</v>
      </c>
      <c r="D202" s="73">
        <f t="shared" si="38"/>
        <v>45.7425</v>
      </c>
      <c r="E202" s="29">
        <f t="shared" si="55"/>
        <v>11327.98970602044</v>
      </c>
      <c r="F202" s="29">
        <f t="shared" si="51"/>
        <v>66.24555383637778</v>
      </c>
      <c r="G202" s="29">
        <f t="shared" si="52"/>
        <v>88.603428256155269</v>
      </c>
      <c r="H202" s="17">
        <f t="shared" si="53"/>
        <v>15151.186231802374</v>
      </c>
      <c r="I202" s="29">
        <f t="shared" si="43"/>
        <v>2.2250485660981263</v>
      </c>
      <c r="J202" s="29">
        <f t="shared" si="44"/>
        <v>41.694115440740156</v>
      </c>
      <c r="K202" s="32">
        <f>IF((D201+L201+M201-AL201)/($C$21+$C$22)&gt;$C$8,$C$8,(D201+L201+M201-AL201)/($C$21+$C$22))</f>
        <v>1400</v>
      </c>
      <c r="L202" s="97">
        <f t="shared" si="39"/>
        <v>0</v>
      </c>
      <c r="M202" s="96">
        <f t="shared" si="40"/>
        <v>0</v>
      </c>
      <c r="N202" s="98">
        <f t="shared" si="45"/>
        <v>1.7179213529287818</v>
      </c>
      <c r="O202" s="100">
        <f t="shared" si="41"/>
        <v>4.2266987561397071</v>
      </c>
      <c r="P202" s="104">
        <f t="shared" si="46"/>
        <v>18.880500609176615</v>
      </c>
      <c r="Q202" s="102">
        <f t="shared" si="47"/>
        <v>4.9224514715476911E-2</v>
      </c>
      <c r="R202" s="106">
        <f>IF(K202-H201&lt;0,0,K202-H201)</f>
        <v>0</v>
      </c>
      <c r="S202" s="106">
        <f>K202-V202</f>
        <v>0</v>
      </c>
      <c r="T202" s="106">
        <f>IF(R202&gt;0,$C$6-$C$8,IF($C$6-$C$8-W202&lt;0,0,$C$6-$C$8-W202))</f>
        <v>97.214462279726973</v>
      </c>
      <c r="U202" s="107">
        <f>IF(R202=0,IF(U201+(F202-AL202/$C$23)*$C$21/($C$21+$C$22)&gt;$C$8,$C$8,U201+F202*$C$21/($C$21+$C$22)),E202)</f>
        <v>1400</v>
      </c>
      <c r="V202" s="107">
        <f>IF(R202&gt;0,0,IF(V201+(F202-AL202/$C$23)*$C$21/($C$21+$C$22)&gt;$C$8,$C$8,IF(U202=$C$8,V201+(F202-AL202/$C$23)*$C$21/$C$22,V201+(F202-AL202/$C$23)*$C$21/($C$21+$C$22))))</f>
        <v>1400</v>
      </c>
      <c r="W202" s="203">
        <f>IF(R202&gt;0,0,IF(W201+AL202/$C$23&gt;$F$23,$F$23,W201+AL202/$C$23))</f>
        <v>2.7855377202730285</v>
      </c>
      <c r="X202" s="105" t="str">
        <f>IF(R202=0,"-",FORECAST($C$8,Инклинометрия!$B$2:$B$152,Инклинометрия!$A$2:$A$152))</f>
        <v>-</v>
      </c>
      <c r="Y202" s="105" t="str">
        <f>IF(R202=0,"-",FORECAST($C$8-R202,Инклинометрия!$B$2:$B$152,Инклинометрия!$A$2:$A$152))</f>
        <v>-</v>
      </c>
      <c r="Z202" s="105" t="str">
        <f>IF(R202&gt;0,FORECAST($C$8,Инклинометрия!$B$2:$B$152,Инклинометрия!$A$2:$A$152),IF(V202=$C$8,"-",FORECAST($C$8-V202,Инклинометрия!$B$2:$B$152,Инклинометрия!$A$2:$A$152)))</f>
        <v>-</v>
      </c>
      <c r="AA202" s="105" t="str">
        <f>IF(S202=0,"-",FORECAST($C$8-(S202+V202),Инклинометрия!$B$2:$B$152,Инклинометрия!$A$2:$A$152))</f>
        <v>-</v>
      </c>
      <c r="AB202" s="105">
        <f>FORECAST($C$8+T202,Инклинометрия!$B$2:$B$152,Инклинометрия!$A$2:$A$152)</f>
        <v>1422.3537391657405</v>
      </c>
      <c r="AC202" s="105">
        <f>IF(R202=0,FORECAST($C$6-T202,Инклинометрия!$B$2:$B$152,Инклинометрия!$A$2:$A$152),FORECAST($C$8,Инклинометрия!$B$2:$B$152,Инклинометрия!$A$2:$A$152))</f>
        <v>1332.6462608342592</v>
      </c>
      <c r="AD202" s="107">
        <f>IF(R202=0,FORECAST($C$8,Инклинометрия!$B$2:$B$152,Инклинометрия!$A$2:$A$152),Y202)</f>
        <v>1330</v>
      </c>
      <c r="AE202" s="107">
        <f>FORECAST($C$8-(R202+U202),Инклинометрия!$B$2:$B$152,Инклинометрия!$A$2:$A$152)</f>
        <v>0</v>
      </c>
      <c r="AF202" s="107">
        <f>IF(V202=0,"-",FORECAST($C$8,Инклинометрия!$B$2:$B$152,Инклинометрия!$A$2:$A$152))</f>
        <v>1330</v>
      </c>
      <c r="AG202" s="107">
        <f>IF(V202=0,"-",FORECAST($C$8-V202,Инклинометрия!$B$2:$B$152,Инклинометрия!$A$2:$A$152))</f>
        <v>0</v>
      </c>
      <c r="AH202" s="107">
        <f>IF(W202=0,"-",FORECAST($C$8+W202,Инклинометрия!$B$2:$B$152,Инклинометрия!$A$2:$A$152))</f>
        <v>1332.6462608342592</v>
      </c>
      <c r="AI202" s="107">
        <f>IF(W202=0,"-",FORECAST($C$8,Инклинометрия!$B$2:$B$152,Инклинометрия!$A$2:$A$152))</f>
        <v>1330</v>
      </c>
      <c r="AK202" s="122">
        <f t="shared" si="54"/>
        <v>0</v>
      </c>
      <c r="AL202" s="67">
        <f>AK202*(B202-B201)</f>
        <v>0</v>
      </c>
      <c r="AM202" s="23">
        <f t="shared" si="56"/>
        <v>8.6725204696437436E-2</v>
      </c>
      <c r="AN202" s="26">
        <f>AN201+AK202*(B202-B201)/(2*PI()*$C$5*AN201*$K$13)</f>
        <v>0.15480061813468687</v>
      </c>
      <c r="AO202" s="87">
        <f t="shared" si="48"/>
        <v>145932.55112472404</v>
      </c>
      <c r="AP202" s="87">
        <f>IF(R202+U202&lt;$C$8,0,32*$L$23/$C$12^2*($K$10*R202+$K$8*U202)+32*$L$24/($C$14^2-$C$13^2)*($K$10*S202+$K$8*V202))</f>
        <v>44607.551124724028</v>
      </c>
      <c r="AQ202" s="66">
        <f>R202*$C$11*$C$9+U202*$C$11*$C$10</f>
        <v>14695380</v>
      </c>
      <c r="AR202" s="66">
        <f>S202*$C$11*$C$9+V202*$C$11*$C$10</f>
        <v>14695380</v>
      </c>
      <c r="AS202" s="87">
        <f>$C$11*(T202*$C$9+W202*$C$10)</f>
        <v>792178.05375968735</v>
      </c>
      <c r="AT202" s="45">
        <f t="shared" si="42"/>
        <v>15633490.60488441</v>
      </c>
      <c r="AU202" s="75"/>
    </row>
    <row r="203" spans="2:47" ht="15" thickBot="1" x14ac:dyDescent="0.35">
      <c r="B203" s="41">
        <f t="shared" si="49"/>
        <v>3440</v>
      </c>
      <c r="C203" s="8">
        <f t="shared" si="50"/>
        <v>34.4</v>
      </c>
      <c r="D203" s="73">
        <f t="shared" si="38"/>
        <v>46.01</v>
      </c>
      <c r="E203" s="29">
        <f t="shared" si="55"/>
        <v>11394.235259856816</v>
      </c>
      <c r="F203" s="29">
        <f t="shared" si="51"/>
        <v>66.245553836375421</v>
      </c>
      <c r="G203" s="29">
        <f t="shared" si="52"/>
        <v>88.603428256152128</v>
      </c>
      <c r="H203" s="17">
        <f t="shared" si="53"/>
        <v>15239.789660058526</v>
      </c>
      <c r="I203" s="29">
        <f t="shared" si="43"/>
        <v>2.2250485660981263</v>
      </c>
      <c r="J203" s="29">
        <f t="shared" si="44"/>
        <v>41.694115440739417</v>
      </c>
      <c r="K203" s="32">
        <f>IF((D202+L202+M202-AL202)/($C$21+$C$22)&gt;$C$8,$C$8,(D202+L202+M202-AL202)/($C$21+$C$22))</f>
        <v>1400</v>
      </c>
      <c r="L203" s="97">
        <f t="shared" si="39"/>
        <v>0</v>
      </c>
      <c r="M203" s="96">
        <f t="shared" si="40"/>
        <v>0</v>
      </c>
      <c r="N203" s="98">
        <f t="shared" si="45"/>
        <v>1.7179213529287818</v>
      </c>
      <c r="O203" s="100">
        <f t="shared" si="41"/>
        <v>4.2266987561397071</v>
      </c>
      <c r="P203" s="104">
        <f t="shared" si="46"/>
        <v>18.880500609176615</v>
      </c>
      <c r="Q203" s="102">
        <f t="shared" si="47"/>
        <v>4.9224514715476911E-2</v>
      </c>
      <c r="R203" s="106">
        <f>IF(K203-H202&lt;0,0,K203-H202)</f>
        <v>0</v>
      </c>
      <c r="S203" s="106">
        <f>K203-V203</f>
        <v>0</v>
      </c>
      <c r="T203" s="106">
        <f>IF(R203&gt;0,$C$6-$C$8,IF($C$6-$C$8-W203&lt;0,0,$C$6-$C$8-W203))</f>
        <v>97.214462279726973</v>
      </c>
      <c r="U203" s="107">
        <f>IF(R203=0,IF(U202+(F203-AL203/$C$23)*$C$21/($C$21+$C$22)&gt;$C$8,$C$8,U202+F203*$C$21/($C$21+$C$22)),E203)</f>
        <v>1400</v>
      </c>
      <c r="V203" s="107">
        <f>IF(R203&gt;0,0,IF(V202+(F203-AL203/$C$23)*$C$21/($C$21+$C$22)&gt;$C$8,$C$8,IF(U203=$C$8,V202+(F203-AL203/$C$23)*$C$21/$C$22,V202+(F203-AL203/$C$23)*$C$21/($C$21+$C$22))))</f>
        <v>1400</v>
      </c>
      <c r="W203" s="203">
        <f>IF(R203&gt;0,0,IF(W202+AL203/$C$23&gt;$F$23,$F$23,W202+AL203/$C$23))</f>
        <v>2.7855377202730285</v>
      </c>
      <c r="X203" s="105" t="str">
        <f>IF(R203=0,"-",FORECAST($C$8,Инклинометрия!$B$2:$B$152,Инклинометрия!$A$2:$A$152))</f>
        <v>-</v>
      </c>
      <c r="Y203" s="105" t="str">
        <f>IF(R203=0,"-",FORECAST($C$8-R203,Инклинометрия!$B$2:$B$152,Инклинометрия!$A$2:$A$152))</f>
        <v>-</v>
      </c>
      <c r="Z203" s="105" t="str">
        <f>IF(R203&gt;0,FORECAST($C$8,Инклинометрия!$B$2:$B$152,Инклинометрия!$A$2:$A$152),IF(V203=$C$8,"-",FORECAST($C$8-V203,Инклинометрия!$B$2:$B$152,Инклинометрия!$A$2:$A$152)))</f>
        <v>-</v>
      </c>
      <c r="AA203" s="105" t="str">
        <f>IF(S203=0,"-",FORECAST($C$8-(S203+V203),Инклинометрия!$B$2:$B$152,Инклинометрия!$A$2:$A$152))</f>
        <v>-</v>
      </c>
      <c r="AB203" s="105">
        <f>FORECAST($C$8+T203,Инклинометрия!$B$2:$B$152,Инклинометрия!$A$2:$A$152)</f>
        <v>1422.3537391657405</v>
      </c>
      <c r="AC203" s="105">
        <f>IF(R203=0,FORECAST($C$6-T203,Инклинометрия!$B$2:$B$152,Инклинометрия!$A$2:$A$152),FORECAST($C$8,Инклинометрия!$B$2:$B$152,Инклинометрия!$A$2:$A$152))</f>
        <v>1332.6462608342592</v>
      </c>
      <c r="AD203" s="107">
        <f>IF(R203=0,FORECAST($C$8,Инклинометрия!$B$2:$B$152,Инклинометрия!$A$2:$A$152),Y203)</f>
        <v>1330</v>
      </c>
      <c r="AE203" s="107">
        <f>FORECAST($C$8-(R203+U203),Инклинометрия!$B$2:$B$152,Инклинометрия!$A$2:$A$152)</f>
        <v>0</v>
      </c>
      <c r="AF203" s="107">
        <f>IF(V203=0,"-",FORECAST($C$8,Инклинометрия!$B$2:$B$152,Инклинометрия!$A$2:$A$152))</f>
        <v>1330</v>
      </c>
      <c r="AG203" s="107">
        <f>IF(V203=0,"-",FORECAST($C$8-V203,Инклинометрия!$B$2:$B$152,Инклинометрия!$A$2:$A$152))</f>
        <v>0</v>
      </c>
      <c r="AH203" s="107">
        <f>IF(W203=0,"-",FORECAST($C$8+W203,Инклинометрия!$B$2:$B$152,Инклинометрия!$A$2:$A$152))</f>
        <v>1332.6462608342592</v>
      </c>
      <c r="AI203" s="107">
        <f>IF(W203=0,"-",FORECAST($C$8,Инклинометрия!$B$2:$B$152,Инклинометрия!$A$2:$A$152))</f>
        <v>1330</v>
      </c>
      <c r="AK203" s="122">
        <f t="shared" si="54"/>
        <v>0</v>
      </c>
      <c r="AL203" s="67">
        <f>AK203*(B203-B202)</f>
        <v>0</v>
      </c>
      <c r="AM203" s="23">
        <f t="shared" si="56"/>
        <v>8.6725204696437436E-2</v>
      </c>
      <c r="AN203" s="26">
        <f>AN202+AK203*(B203-B202)/(2*PI()*$C$5*AN202*$K$13)</f>
        <v>0.15480061813468687</v>
      </c>
      <c r="AO203" s="87">
        <f t="shared" si="48"/>
        <v>145932.55112472404</v>
      </c>
      <c r="AP203" s="87">
        <f>IF(R203+U203&lt;$C$8,0,32*$L$23/$C$12^2*($K$10*R203+$K$8*U203)+32*$L$24/($C$14^2-$C$13^2)*($K$10*S203+$K$8*V203))</f>
        <v>44607.551124724028</v>
      </c>
      <c r="AQ203" s="66">
        <f>R203*$C$11*$C$9+U203*$C$11*$C$10</f>
        <v>14695380</v>
      </c>
      <c r="AR203" s="66">
        <f>S203*$C$11*$C$9+V203*$C$11*$C$10</f>
        <v>14695380</v>
      </c>
      <c r="AS203" s="87">
        <f>$C$11*(T203*$C$9+W203*$C$10)</f>
        <v>792178.05375968735</v>
      </c>
      <c r="AT203" s="45">
        <f t="shared" si="42"/>
        <v>15633490.60488441</v>
      </c>
      <c r="AU203" s="75"/>
    </row>
    <row r="204" spans="2:47" ht="15" thickBot="1" x14ac:dyDescent="0.35">
      <c r="B204" s="41">
        <f t="shared" si="49"/>
        <v>3460</v>
      </c>
      <c r="C204" s="8">
        <f t="shared" si="50"/>
        <v>34.6</v>
      </c>
      <c r="D204" s="73">
        <f t="shared" si="38"/>
        <v>46.277500000000003</v>
      </c>
      <c r="E204" s="29">
        <f t="shared" si="55"/>
        <v>11460.480813693193</v>
      </c>
      <c r="F204" s="29">
        <f t="shared" si="51"/>
        <v>66.24555383637778</v>
      </c>
      <c r="G204" s="29">
        <f t="shared" si="52"/>
        <v>88.603428256155269</v>
      </c>
      <c r="H204" s="17">
        <f t="shared" si="53"/>
        <v>15328.393088314682</v>
      </c>
      <c r="I204" s="29">
        <f t="shared" si="43"/>
        <v>2.2250485660981263</v>
      </c>
      <c r="J204" s="29">
        <f t="shared" si="44"/>
        <v>41.694115440740156</v>
      </c>
      <c r="K204" s="32">
        <f>IF((D203+L203+M203-AL203)/($C$21+$C$22)&gt;$C$8,$C$8,(D203+L203+M203-AL203)/($C$21+$C$22))</f>
        <v>1400</v>
      </c>
      <c r="L204" s="97">
        <f t="shared" si="39"/>
        <v>0</v>
      </c>
      <c r="M204" s="96">
        <f t="shared" si="40"/>
        <v>0</v>
      </c>
      <c r="N204" s="98">
        <f t="shared" si="45"/>
        <v>1.7179213529287818</v>
      </c>
      <c r="O204" s="100">
        <f t="shared" si="41"/>
        <v>4.2266987561397071</v>
      </c>
      <c r="P204" s="104">
        <f t="shared" si="46"/>
        <v>18.880500609176615</v>
      </c>
      <c r="Q204" s="102">
        <f t="shared" si="47"/>
        <v>4.9224514715476911E-2</v>
      </c>
      <c r="R204" s="106">
        <f>IF(K204-H203&lt;0,0,K204-H203)</f>
        <v>0</v>
      </c>
      <c r="S204" s="106">
        <f>K204-V204</f>
        <v>0</v>
      </c>
      <c r="T204" s="106">
        <f>IF(R204&gt;0,$C$6-$C$8,IF($C$6-$C$8-W204&lt;0,0,$C$6-$C$8-W204))</f>
        <v>97.214462279726973</v>
      </c>
      <c r="U204" s="107">
        <f>IF(R204=0,IF(U203+(F204-AL204/$C$23)*$C$21/($C$21+$C$22)&gt;$C$8,$C$8,U203+F204*$C$21/($C$21+$C$22)),E204)</f>
        <v>1400</v>
      </c>
      <c r="V204" s="107">
        <f>IF(R204&gt;0,0,IF(V203+(F204-AL204/$C$23)*$C$21/($C$21+$C$22)&gt;$C$8,$C$8,IF(U204=$C$8,V203+(F204-AL204/$C$23)*$C$21/$C$22,V203+(F204-AL204/$C$23)*$C$21/($C$21+$C$22))))</f>
        <v>1400</v>
      </c>
      <c r="W204" s="203">
        <f>IF(R204&gt;0,0,IF(W203+AL204/$C$23&gt;$F$23,$F$23,W203+AL204/$C$23))</f>
        <v>2.7855377202730285</v>
      </c>
      <c r="X204" s="105" t="str">
        <f>IF(R204=0,"-",FORECAST($C$8,Инклинометрия!$B$2:$B$152,Инклинометрия!$A$2:$A$152))</f>
        <v>-</v>
      </c>
      <c r="Y204" s="105" t="str">
        <f>IF(R204=0,"-",FORECAST($C$8-R204,Инклинометрия!$B$2:$B$152,Инклинометрия!$A$2:$A$152))</f>
        <v>-</v>
      </c>
      <c r="Z204" s="105" t="str">
        <f>IF(R204&gt;0,FORECAST($C$8,Инклинометрия!$B$2:$B$152,Инклинометрия!$A$2:$A$152),IF(V204=$C$8,"-",FORECAST($C$8-V204,Инклинометрия!$B$2:$B$152,Инклинометрия!$A$2:$A$152)))</f>
        <v>-</v>
      </c>
      <c r="AA204" s="105" t="str">
        <f>IF(S204=0,"-",FORECAST($C$8-(S204+V204),Инклинометрия!$B$2:$B$152,Инклинометрия!$A$2:$A$152))</f>
        <v>-</v>
      </c>
      <c r="AB204" s="105">
        <f>FORECAST($C$8+T204,Инклинометрия!$B$2:$B$152,Инклинометрия!$A$2:$A$152)</f>
        <v>1422.3537391657405</v>
      </c>
      <c r="AC204" s="105">
        <f>IF(R204=0,FORECAST($C$6-T204,Инклинометрия!$B$2:$B$152,Инклинометрия!$A$2:$A$152),FORECAST($C$8,Инклинометрия!$B$2:$B$152,Инклинометрия!$A$2:$A$152))</f>
        <v>1332.6462608342592</v>
      </c>
      <c r="AD204" s="107">
        <f>IF(R204=0,FORECAST($C$8,Инклинометрия!$B$2:$B$152,Инклинометрия!$A$2:$A$152),Y204)</f>
        <v>1330</v>
      </c>
      <c r="AE204" s="107">
        <f>FORECAST($C$8-(R204+U204),Инклинометрия!$B$2:$B$152,Инклинометрия!$A$2:$A$152)</f>
        <v>0</v>
      </c>
      <c r="AF204" s="107">
        <f>IF(V204=0,"-",FORECAST($C$8,Инклинометрия!$B$2:$B$152,Инклинометрия!$A$2:$A$152))</f>
        <v>1330</v>
      </c>
      <c r="AG204" s="107">
        <f>IF(V204=0,"-",FORECAST($C$8-V204,Инклинометрия!$B$2:$B$152,Инклинометрия!$A$2:$A$152))</f>
        <v>0</v>
      </c>
      <c r="AH204" s="107">
        <f>IF(W204=0,"-",FORECAST($C$8+W204,Инклинометрия!$B$2:$B$152,Инклинометрия!$A$2:$A$152))</f>
        <v>1332.6462608342592</v>
      </c>
      <c r="AI204" s="107">
        <f>IF(W204=0,"-",FORECAST($C$8,Инклинометрия!$B$2:$B$152,Инклинометрия!$A$2:$A$152))</f>
        <v>1330</v>
      </c>
      <c r="AK204" s="122">
        <f t="shared" si="54"/>
        <v>0</v>
      </c>
      <c r="AL204" s="67">
        <f>AK204*(B204-B203)</f>
        <v>0</v>
      </c>
      <c r="AM204" s="23">
        <f t="shared" si="56"/>
        <v>8.6725204696437436E-2</v>
      </c>
      <c r="AN204" s="26">
        <f>AN203+AK204*(B204-B203)/(2*PI()*$C$5*AN203*$K$13)</f>
        <v>0.15480061813468687</v>
      </c>
      <c r="AO204" s="87">
        <f t="shared" si="48"/>
        <v>145932.55112472404</v>
      </c>
      <c r="AP204" s="87">
        <f>IF(R204+U204&lt;$C$8,0,32*$L$23/$C$12^2*($K$10*R204+$K$8*U204)+32*$L$24/($C$14^2-$C$13^2)*($K$10*S204+$K$8*V204))</f>
        <v>44607.551124724028</v>
      </c>
      <c r="AQ204" s="66">
        <f>R204*$C$11*$C$9+U204*$C$11*$C$10</f>
        <v>14695380</v>
      </c>
      <c r="AR204" s="66">
        <f>S204*$C$11*$C$9+V204*$C$11*$C$10</f>
        <v>14695380</v>
      </c>
      <c r="AS204" s="87">
        <f>$C$11*(T204*$C$9+W204*$C$10)</f>
        <v>792178.05375968735</v>
      </c>
      <c r="AT204" s="45">
        <f t="shared" si="42"/>
        <v>15633490.60488441</v>
      </c>
      <c r="AU204" s="75"/>
    </row>
    <row r="205" spans="2:47" ht="15" thickBot="1" x14ac:dyDescent="0.35">
      <c r="B205" s="41">
        <f t="shared" si="49"/>
        <v>3480</v>
      </c>
      <c r="C205" s="8">
        <f t="shared" si="50"/>
        <v>34.800000000000004</v>
      </c>
      <c r="D205" s="73">
        <f t="shared" si="38"/>
        <v>46.545000000000009</v>
      </c>
      <c r="E205" s="29">
        <f t="shared" si="55"/>
        <v>11526.726367529571</v>
      </c>
      <c r="F205" s="29">
        <f t="shared" si="51"/>
        <v>66.24555383637778</v>
      </c>
      <c r="G205" s="29">
        <f t="shared" si="52"/>
        <v>88.603428256155269</v>
      </c>
      <c r="H205" s="17">
        <f t="shared" si="53"/>
        <v>15416.996516570838</v>
      </c>
      <c r="I205" s="29">
        <f t="shared" si="43"/>
        <v>2.2250485660981263</v>
      </c>
      <c r="J205" s="29">
        <f t="shared" si="44"/>
        <v>41.694115440740156</v>
      </c>
      <c r="K205" s="32">
        <f>IF((D204+L204+M204-AL204)/($C$21+$C$22)&gt;$C$8,$C$8,(D204+L204+M204-AL204)/($C$21+$C$22))</f>
        <v>1400</v>
      </c>
      <c r="L205" s="97">
        <f t="shared" si="39"/>
        <v>0</v>
      </c>
      <c r="M205" s="96">
        <f t="shared" si="40"/>
        <v>0</v>
      </c>
      <c r="N205" s="98">
        <f t="shared" si="45"/>
        <v>1.7179213529287818</v>
      </c>
      <c r="O205" s="100">
        <f t="shared" si="41"/>
        <v>4.2266987561397071</v>
      </c>
      <c r="P205" s="104">
        <f t="shared" si="46"/>
        <v>18.880500609176615</v>
      </c>
      <c r="Q205" s="102">
        <f t="shared" si="47"/>
        <v>4.9224514715476911E-2</v>
      </c>
      <c r="R205" s="106">
        <f>IF(K205-H204&lt;0,0,K205-H204)</f>
        <v>0</v>
      </c>
      <c r="S205" s="106">
        <f>K205-V205</f>
        <v>0</v>
      </c>
      <c r="T205" s="106">
        <f>IF(R205&gt;0,$C$6-$C$8,IF($C$6-$C$8-W205&lt;0,0,$C$6-$C$8-W205))</f>
        <v>97.214462279726973</v>
      </c>
      <c r="U205" s="107">
        <f>IF(R205=0,IF(U204+(F205-AL205/$C$23)*$C$21/($C$21+$C$22)&gt;$C$8,$C$8,U204+F205*$C$21/($C$21+$C$22)),E205)</f>
        <v>1400</v>
      </c>
      <c r="V205" s="107">
        <f>IF(R205&gt;0,0,IF(V204+(F205-AL205/$C$23)*$C$21/($C$21+$C$22)&gt;$C$8,$C$8,IF(U205=$C$8,V204+(F205-AL205/$C$23)*$C$21/$C$22,V204+(F205-AL205/$C$23)*$C$21/($C$21+$C$22))))</f>
        <v>1400</v>
      </c>
      <c r="W205" s="203">
        <f>IF(R205&gt;0,0,IF(W204+AL205/$C$23&gt;$F$23,$F$23,W204+AL205/$C$23))</f>
        <v>2.7855377202730285</v>
      </c>
      <c r="X205" s="105" t="str">
        <f>IF(R205=0,"-",FORECAST($C$8,Инклинометрия!$B$2:$B$152,Инклинометрия!$A$2:$A$152))</f>
        <v>-</v>
      </c>
      <c r="Y205" s="105" t="str">
        <f>IF(R205=0,"-",FORECAST($C$8-R205,Инклинометрия!$B$2:$B$152,Инклинометрия!$A$2:$A$152))</f>
        <v>-</v>
      </c>
      <c r="Z205" s="105" t="str">
        <f>IF(R205&gt;0,FORECAST($C$8,Инклинометрия!$B$2:$B$152,Инклинометрия!$A$2:$A$152),IF(V205=$C$8,"-",FORECAST($C$8-V205,Инклинометрия!$B$2:$B$152,Инклинометрия!$A$2:$A$152)))</f>
        <v>-</v>
      </c>
      <c r="AA205" s="105" t="str">
        <f>IF(S205=0,"-",FORECAST($C$8-(S205+V205),Инклинометрия!$B$2:$B$152,Инклинометрия!$A$2:$A$152))</f>
        <v>-</v>
      </c>
      <c r="AB205" s="105">
        <f>FORECAST($C$8+T205,Инклинометрия!$B$2:$B$152,Инклинометрия!$A$2:$A$152)</f>
        <v>1422.3537391657405</v>
      </c>
      <c r="AC205" s="105">
        <f>IF(R205=0,FORECAST($C$6-T205,Инклинометрия!$B$2:$B$152,Инклинометрия!$A$2:$A$152),FORECAST($C$8,Инклинометрия!$B$2:$B$152,Инклинометрия!$A$2:$A$152))</f>
        <v>1332.6462608342592</v>
      </c>
      <c r="AD205" s="107">
        <f>IF(R205=0,FORECAST($C$8,Инклинометрия!$B$2:$B$152,Инклинометрия!$A$2:$A$152),Y205)</f>
        <v>1330</v>
      </c>
      <c r="AE205" s="107">
        <f>FORECAST($C$8-(R205+U205),Инклинометрия!$B$2:$B$152,Инклинометрия!$A$2:$A$152)</f>
        <v>0</v>
      </c>
      <c r="AF205" s="107">
        <f>IF(V205=0,"-",FORECAST($C$8,Инклинометрия!$B$2:$B$152,Инклинометрия!$A$2:$A$152))</f>
        <v>1330</v>
      </c>
      <c r="AG205" s="107">
        <f>IF(V205=0,"-",FORECAST($C$8-V205,Инклинометрия!$B$2:$B$152,Инклинометрия!$A$2:$A$152))</f>
        <v>0</v>
      </c>
      <c r="AH205" s="107">
        <f>IF(W205=0,"-",FORECAST($C$8+W205,Инклинометрия!$B$2:$B$152,Инклинометрия!$A$2:$A$152))</f>
        <v>1332.6462608342592</v>
      </c>
      <c r="AI205" s="107">
        <f>IF(W205=0,"-",FORECAST($C$8,Инклинометрия!$B$2:$B$152,Инклинометрия!$A$2:$A$152))</f>
        <v>1330</v>
      </c>
      <c r="AK205" s="122">
        <f t="shared" si="54"/>
        <v>0</v>
      </c>
      <c r="AL205" s="67">
        <f>AK205*(B205-B204)</f>
        <v>0</v>
      </c>
      <c r="AM205" s="23">
        <f t="shared" si="56"/>
        <v>8.6725204696437436E-2</v>
      </c>
      <c r="AN205" s="26">
        <f>AN204+AK205*(B205-B204)/(2*PI()*$C$5*AN204*$K$13)</f>
        <v>0.15480061813468687</v>
      </c>
      <c r="AO205" s="87">
        <f t="shared" si="48"/>
        <v>145932.55112472404</v>
      </c>
      <c r="AP205" s="87">
        <f>IF(R205+U205&lt;$C$8,0,32*$L$23/$C$12^2*($K$10*R205+$K$8*U205)+32*$L$24/($C$14^2-$C$13^2)*($K$10*S205+$K$8*V205))</f>
        <v>44607.551124724028</v>
      </c>
      <c r="AQ205" s="66">
        <f>R205*$C$11*$C$9+U205*$C$11*$C$10</f>
        <v>14695380</v>
      </c>
      <c r="AR205" s="66">
        <f>S205*$C$11*$C$9+V205*$C$11*$C$10</f>
        <v>14695380</v>
      </c>
      <c r="AS205" s="87">
        <f>$C$11*(T205*$C$9+W205*$C$10)</f>
        <v>792178.05375968735</v>
      </c>
      <c r="AT205" s="45">
        <f t="shared" si="42"/>
        <v>15633490.60488441</v>
      </c>
      <c r="AU205" s="75"/>
    </row>
    <row r="206" spans="2:47" ht="15" thickBot="1" x14ac:dyDescent="0.35">
      <c r="B206" s="41">
        <f t="shared" si="49"/>
        <v>3500</v>
      </c>
      <c r="C206" s="8">
        <f t="shared" si="50"/>
        <v>35</v>
      </c>
      <c r="D206" s="73">
        <f t="shared" si="38"/>
        <v>46.8125</v>
      </c>
      <c r="E206" s="29">
        <f t="shared" si="55"/>
        <v>11592.971921365946</v>
      </c>
      <c r="F206" s="29">
        <f t="shared" si="51"/>
        <v>66.245553836375421</v>
      </c>
      <c r="G206" s="29">
        <f t="shared" si="52"/>
        <v>88.603428256152128</v>
      </c>
      <c r="H206" s="17">
        <f t="shared" si="53"/>
        <v>15505.59994482699</v>
      </c>
      <c r="I206" s="29">
        <f t="shared" si="43"/>
        <v>2.2250485660981263</v>
      </c>
      <c r="J206" s="29">
        <f t="shared" si="44"/>
        <v>41.694115440739417</v>
      </c>
      <c r="K206" s="32">
        <f>IF((D205+L205+M205-AL205)/($C$21+$C$22)&gt;$C$8,$C$8,(D205+L205+M205-AL205)/($C$21+$C$22))</f>
        <v>1400</v>
      </c>
      <c r="L206" s="97">
        <f t="shared" si="39"/>
        <v>0</v>
      </c>
      <c r="M206" s="96">
        <f t="shared" si="40"/>
        <v>0</v>
      </c>
      <c r="N206" s="98">
        <f t="shared" si="45"/>
        <v>1.7179213529287818</v>
      </c>
      <c r="O206" s="100">
        <f t="shared" si="41"/>
        <v>4.2266987561397071</v>
      </c>
      <c r="P206" s="104">
        <f t="shared" si="46"/>
        <v>18.880500609176615</v>
      </c>
      <c r="Q206" s="102">
        <f t="shared" si="47"/>
        <v>4.9224514715476911E-2</v>
      </c>
      <c r="R206" s="106">
        <f>IF(K206-H205&lt;0,0,K206-H205)</f>
        <v>0</v>
      </c>
      <c r="S206" s="106">
        <f>K206-V206</f>
        <v>0</v>
      </c>
      <c r="T206" s="106">
        <f>IF(R206&gt;0,$C$6-$C$8,IF($C$6-$C$8-W206&lt;0,0,$C$6-$C$8-W206))</f>
        <v>97.214462279726973</v>
      </c>
      <c r="U206" s="107">
        <f>IF(R206=0,IF(U205+(F206-AL206/$C$23)*$C$21/($C$21+$C$22)&gt;$C$8,$C$8,U205+F206*$C$21/($C$21+$C$22)),E206)</f>
        <v>1400</v>
      </c>
      <c r="V206" s="107">
        <f>IF(R206&gt;0,0,IF(V205+(F206-AL206/$C$23)*$C$21/($C$21+$C$22)&gt;$C$8,$C$8,IF(U206=$C$8,V205+(F206-AL206/$C$23)*$C$21/$C$22,V205+(F206-AL206/$C$23)*$C$21/($C$21+$C$22))))</f>
        <v>1400</v>
      </c>
      <c r="W206" s="203">
        <f>IF(R206&gt;0,0,IF(W205+AL206/$C$23&gt;$F$23,$F$23,W205+AL206/$C$23))</f>
        <v>2.7855377202730285</v>
      </c>
      <c r="X206" s="105" t="str">
        <f>IF(R206=0,"-",FORECAST($C$8,Инклинометрия!$B$2:$B$152,Инклинометрия!$A$2:$A$152))</f>
        <v>-</v>
      </c>
      <c r="Y206" s="105" t="str">
        <f>IF(R206=0,"-",FORECAST($C$8-R206,Инклинометрия!$B$2:$B$152,Инклинометрия!$A$2:$A$152))</f>
        <v>-</v>
      </c>
      <c r="Z206" s="105" t="str">
        <f>IF(R206&gt;0,FORECAST($C$8,Инклинометрия!$B$2:$B$152,Инклинометрия!$A$2:$A$152),IF(V206=$C$8,"-",FORECAST($C$8-V206,Инклинометрия!$B$2:$B$152,Инклинометрия!$A$2:$A$152)))</f>
        <v>-</v>
      </c>
      <c r="AA206" s="105" t="str">
        <f>IF(S206=0,"-",FORECAST($C$8-(S206+V206),Инклинометрия!$B$2:$B$152,Инклинометрия!$A$2:$A$152))</f>
        <v>-</v>
      </c>
      <c r="AB206" s="105">
        <f>FORECAST($C$8+T206,Инклинометрия!$B$2:$B$152,Инклинометрия!$A$2:$A$152)</f>
        <v>1422.3537391657405</v>
      </c>
      <c r="AC206" s="105">
        <f>IF(R206=0,FORECAST($C$6-T206,Инклинометрия!$B$2:$B$152,Инклинометрия!$A$2:$A$152),FORECAST($C$8,Инклинометрия!$B$2:$B$152,Инклинометрия!$A$2:$A$152))</f>
        <v>1332.6462608342592</v>
      </c>
      <c r="AD206" s="107">
        <f>IF(R206=0,FORECAST($C$8,Инклинометрия!$B$2:$B$152,Инклинометрия!$A$2:$A$152),Y206)</f>
        <v>1330</v>
      </c>
      <c r="AE206" s="107">
        <f>FORECAST($C$8-(R206+U206),Инклинометрия!$B$2:$B$152,Инклинометрия!$A$2:$A$152)</f>
        <v>0</v>
      </c>
      <c r="AF206" s="107">
        <f>IF(V206=0,"-",FORECAST($C$8,Инклинометрия!$B$2:$B$152,Инклинометрия!$A$2:$A$152))</f>
        <v>1330</v>
      </c>
      <c r="AG206" s="107">
        <f>IF(V206=0,"-",FORECAST($C$8-V206,Инклинометрия!$B$2:$B$152,Инклинометрия!$A$2:$A$152))</f>
        <v>0</v>
      </c>
      <c r="AH206" s="107">
        <f>IF(W206=0,"-",FORECAST($C$8+W206,Инклинометрия!$B$2:$B$152,Инклинометрия!$A$2:$A$152))</f>
        <v>1332.6462608342592</v>
      </c>
      <c r="AI206" s="107">
        <f>IF(W206=0,"-",FORECAST($C$8,Инклинометрия!$B$2:$B$152,Инклинометрия!$A$2:$A$152))</f>
        <v>1330</v>
      </c>
      <c r="AK206" s="122">
        <f t="shared" si="54"/>
        <v>0</v>
      </c>
      <c r="AL206" s="67">
        <f>AK206*(B206-B205)</f>
        <v>0</v>
      </c>
      <c r="AM206" s="23">
        <f t="shared" si="56"/>
        <v>8.6725204696437436E-2</v>
      </c>
      <c r="AN206" s="26">
        <f>AN205+AK206*(B206-B205)/(2*PI()*$C$5*AN205*$K$13)</f>
        <v>0.15480061813468687</v>
      </c>
      <c r="AO206" s="87">
        <f t="shared" si="48"/>
        <v>145932.55112472404</v>
      </c>
      <c r="AP206" s="87">
        <f>IF(R206+U206&lt;$C$8,0,32*$L$23/$C$12^2*($K$10*R206+$K$8*U206)+32*$L$24/($C$14^2-$C$13^2)*($K$10*S206+$K$8*V206))</f>
        <v>44607.551124724028</v>
      </c>
      <c r="AQ206" s="66">
        <f>R206*$C$11*$C$9+U206*$C$11*$C$10</f>
        <v>14695380</v>
      </c>
      <c r="AR206" s="66">
        <f>S206*$C$11*$C$9+V206*$C$11*$C$10</f>
        <v>14695380</v>
      </c>
      <c r="AS206" s="87">
        <f>$C$11*(T206*$C$9+W206*$C$10)</f>
        <v>792178.05375968735</v>
      </c>
      <c r="AT206" s="45">
        <f t="shared" si="42"/>
        <v>15633490.60488441</v>
      </c>
      <c r="AU206" s="75"/>
    </row>
    <row r="207" spans="2:47" ht="15" thickBot="1" x14ac:dyDescent="0.35">
      <c r="B207" s="41">
        <f t="shared" si="49"/>
        <v>3520</v>
      </c>
      <c r="C207" s="8">
        <f t="shared" si="50"/>
        <v>35.200000000000003</v>
      </c>
      <c r="D207" s="73">
        <f t="shared" si="38"/>
        <v>47.08</v>
      </c>
      <c r="E207" s="29">
        <f t="shared" si="55"/>
        <v>11659.217475202324</v>
      </c>
      <c r="F207" s="29">
        <f t="shared" si="51"/>
        <v>66.24555383637778</v>
      </c>
      <c r="G207" s="29">
        <f t="shared" si="52"/>
        <v>88.603428256155269</v>
      </c>
      <c r="H207" s="17">
        <f t="shared" si="53"/>
        <v>15594.203373083146</v>
      </c>
      <c r="I207" s="29">
        <f t="shared" si="43"/>
        <v>2.2250485660981263</v>
      </c>
      <c r="J207" s="29">
        <f t="shared" si="44"/>
        <v>41.694115440740156</v>
      </c>
      <c r="K207" s="32">
        <f>IF((D206+L206+M206-AL206)/($C$21+$C$22)&gt;$C$8,$C$8,(D206+L206+M206-AL206)/($C$21+$C$22))</f>
        <v>1400</v>
      </c>
      <c r="L207" s="97">
        <f t="shared" si="39"/>
        <v>0</v>
      </c>
      <c r="M207" s="96">
        <f t="shared" si="40"/>
        <v>0</v>
      </c>
      <c r="N207" s="98">
        <f t="shared" si="45"/>
        <v>1.7179213529287818</v>
      </c>
      <c r="O207" s="100">
        <f t="shared" si="41"/>
        <v>4.2266987561397071</v>
      </c>
      <c r="P207" s="104">
        <f t="shared" si="46"/>
        <v>18.880500609176615</v>
      </c>
      <c r="Q207" s="102">
        <f t="shared" si="47"/>
        <v>4.9224514715476911E-2</v>
      </c>
      <c r="R207" s="106">
        <f>IF(K207-H206&lt;0,0,K207-H206)</f>
        <v>0</v>
      </c>
      <c r="S207" s="106">
        <f>K207-V207</f>
        <v>0</v>
      </c>
      <c r="T207" s="106">
        <f>IF(R207&gt;0,$C$6-$C$8,IF($C$6-$C$8-W207&lt;0,0,$C$6-$C$8-W207))</f>
        <v>97.214462279726973</v>
      </c>
      <c r="U207" s="107">
        <f>IF(R207=0,IF(U206+(F207-AL207/$C$23)*$C$21/($C$21+$C$22)&gt;$C$8,$C$8,U206+F207*$C$21/($C$21+$C$22)),E207)</f>
        <v>1400</v>
      </c>
      <c r="V207" s="107">
        <f>IF(R207&gt;0,0,IF(V206+(F207-AL207/$C$23)*$C$21/($C$21+$C$22)&gt;$C$8,$C$8,IF(U207=$C$8,V206+(F207-AL207/$C$23)*$C$21/$C$22,V206+(F207-AL207/$C$23)*$C$21/($C$21+$C$22))))</f>
        <v>1400</v>
      </c>
      <c r="W207" s="203">
        <f>IF(R207&gt;0,0,IF(W206+AL207/$C$23&gt;$F$23,$F$23,W206+AL207/$C$23))</f>
        <v>2.7855377202730285</v>
      </c>
      <c r="X207" s="105" t="str">
        <f>IF(R207=0,"-",FORECAST($C$8,Инклинометрия!$B$2:$B$152,Инклинометрия!$A$2:$A$152))</f>
        <v>-</v>
      </c>
      <c r="Y207" s="105" t="str">
        <f>IF(R207=0,"-",FORECAST($C$8-R207,Инклинометрия!$B$2:$B$152,Инклинометрия!$A$2:$A$152))</f>
        <v>-</v>
      </c>
      <c r="Z207" s="105" t="str">
        <f>IF(R207&gt;0,FORECAST($C$8,Инклинометрия!$B$2:$B$152,Инклинометрия!$A$2:$A$152),IF(V207=$C$8,"-",FORECAST($C$8-V207,Инклинометрия!$B$2:$B$152,Инклинометрия!$A$2:$A$152)))</f>
        <v>-</v>
      </c>
      <c r="AA207" s="105" t="str">
        <f>IF(S207=0,"-",FORECAST($C$8-(S207+V207),Инклинометрия!$B$2:$B$152,Инклинометрия!$A$2:$A$152))</f>
        <v>-</v>
      </c>
      <c r="AB207" s="105">
        <f>FORECAST($C$8+T207,Инклинометрия!$B$2:$B$152,Инклинометрия!$A$2:$A$152)</f>
        <v>1422.3537391657405</v>
      </c>
      <c r="AC207" s="105">
        <f>IF(R207=0,FORECAST($C$6-T207,Инклинометрия!$B$2:$B$152,Инклинометрия!$A$2:$A$152),FORECAST($C$8,Инклинометрия!$B$2:$B$152,Инклинометрия!$A$2:$A$152))</f>
        <v>1332.6462608342592</v>
      </c>
      <c r="AD207" s="107">
        <f>IF(R207=0,FORECAST($C$8,Инклинометрия!$B$2:$B$152,Инклинометрия!$A$2:$A$152),Y207)</f>
        <v>1330</v>
      </c>
      <c r="AE207" s="107">
        <f>FORECAST($C$8-(R207+U207),Инклинометрия!$B$2:$B$152,Инклинометрия!$A$2:$A$152)</f>
        <v>0</v>
      </c>
      <c r="AF207" s="107">
        <f>IF(V207=0,"-",FORECAST($C$8,Инклинометрия!$B$2:$B$152,Инклинометрия!$A$2:$A$152))</f>
        <v>1330</v>
      </c>
      <c r="AG207" s="107">
        <f>IF(V207=0,"-",FORECAST($C$8-V207,Инклинометрия!$B$2:$B$152,Инклинометрия!$A$2:$A$152))</f>
        <v>0</v>
      </c>
      <c r="AH207" s="107">
        <f>IF(W207=0,"-",FORECAST($C$8+W207,Инклинометрия!$B$2:$B$152,Инклинометрия!$A$2:$A$152))</f>
        <v>1332.6462608342592</v>
      </c>
      <c r="AI207" s="107">
        <f>IF(W207=0,"-",FORECAST($C$8,Инклинометрия!$B$2:$B$152,Инклинометрия!$A$2:$A$152))</f>
        <v>1330</v>
      </c>
      <c r="AK207" s="122">
        <f t="shared" si="54"/>
        <v>0</v>
      </c>
      <c r="AL207" s="67">
        <f>AK207*(B207-B206)</f>
        <v>0</v>
      </c>
      <c r="AM207" s="23">
        <f t="shared" si="56"/>
        <v>8.6725204696437436E-2</v>
      </c>
      <c r="AN207" s="26">
        <f>AN206+AK207*(B207-B206)/(2*PI()*$C$5*AN206*$K$13)</f>
        <v>0.15480061813468687</v>
      </c>
      <c r="AO207" s="87">
        <f t="shared" si="48"/>
        <v>145932.55112472404</v>
      </c>
      <c r="AP207" s="87">
        <f>IF(R207+U207&lt;$C$8,0,32*$L$23/$C$12^2*($K$10*R207+$K$8*U207)+32*$L$24/($C$14^2-$C$13^2)*($K$10*S207+$K$8*V207))</f>
        <v>44607.551124724028</v>
      </c>
      <c r="AQ207" s="66">
        <f>R207*$C$11*$C$9+U207*$C$11*$C$10</f>
        <v>14695380</v>
      </c>
      <c r="AR207" s="66">
        <f>S207*$C$11*$C$9+V207*$C$11*$C$10</f>
        <v>14695380</v>
      </c>
      <c r="AS207" s="87">
        <f>$C$11*(T207*$C$9+W207*$C$10)</f>
        <v>792178.05375968735</v>
      </c>
      <c r="AT207" s="45">
        <f t="shared" si="42"/>
        <v>15633490.60488441</v>
      </c>
      <c r="AU207" s="75"/>
    </row>
    <row r="208" spans="2:47" ht="15" thickBot="1" x14ac:dyDescent="0.35">
      <c r="B208" s="41">
        <f t="shared" si="49"/>
        <v>3540</v>
      </c>
      <c r="C208" s="8">
        <f t="shared" si="50"/>
        <v>35.4</v>
      </c>
      <c r="D208" s="73">
        <f t="shared" si="38"/>
        <v>47.347499999999997</v>
      </c>
      <c r="E208" s="29">
        <f t="shared" si="55"/>
        <v>11725.463029038699</v>
      </c>
      <c r="F208" s="29">
        <f t="shared" si="51"/>
        <v>66.245553836375421</v>
      </c>
      <c r="G208" s="29">
        <f t="shared" si="52"/>
        <v>88.603428256152128</v>
      </c>
      <c r="H208" s="17">
        <f t="shared" si="53"/>
        <v>15682.806801339299</v>
      </c>
      <c r="I208" s="29">
        <f t="shared" si="43"/>
        <v>2.2250485660981263</v>
      </c>
      <c r="J208" s="29">
        <f t="shared" si="44"/>
        <v>41.694115440739417</v>
      </c>
      <c r="K208" s="32">
        <f>IF((D207+L207+M207-AL207)/($C$21+$C$22)&gt;$C$8,$C$8,(D207+L207+M207-AL207)/($C$21+$C$22))</f>
        <v>1400</v>
      </c>
      <c r="L208" s="97">
        <f t="shared" si="39"/>
        <v>0</v>
      </c>
      <c r="M208" s="96">
        <f t="shared" si="40"/>
        <v>0</v>
      </c>
      <c r="N208" s="98">
        <f t="shared" si="45"/>
        <v>1.7179213529287818</v>
      </c>
      <c r="O208" s="100">
        <f t="shared" si="41"/>
        <v>4.2266987561397071</v>
      </c>
      <c r="P208" s="104">
        <f t="shared" si="46"/>
        <v>18.880500609176615</v>
      </c>
      <c r="Q208" s="102">
        <f t="shared" si="47"/>
        <v>4.9224514715476911E-2</v>
      </c>
      <c r="R208" s="106">
        <f>IF(K208-H207&lt;0,0,K208-H207)</f>
        <v>0</v>
      </c>
      <c r="S208" s="106">
        <f>K208-V208</f>
        <v>0</v>
      </c>
      <c r="T208" s="106">
        <f>IF(R208&gt;0,$C$6-$C$8,IF($C$6-$C$8-W208&lt;0,0,$C$6-$C$8-W208))</f>
        <v>97.214462279726973</v>
      </c>
      <c r="U208" s="107">
        <f>IF(R208=0,IF(U207+(F208-AL208/$C$23)*$C$21/($C$21+$C$22)&gt;$C$8,$C$8,U207+F208*$C$21/($C$21+$C$22)),E208)</f>
        <v>1400</v>
      </c>
      <c r="V208" s="107">
        <f>IF(R208&gt;0,0,IF(V207+(F208-AL208/$C$23)*$C$21/($C$21+$C$22)&gt;$C$8,$C$8,IF(U208=$C$8,V207+(F208-AL208/$C$23)*$C$21/$C$22,V207+(F208-AL208/$C$23)*$C$21/($C$21+$C$22))))</f>
        <v>1400</v>
      </c>
      <c r="W208" s="203">
        <f>IF(R208&gt;0,0,IF(W207+AL208/$C$23&gt;$F$23,$F$23,W207+AL208/$C$23))</f>
        <v>2.7855377202730285</v>
      </c>
      <c r="X208" s="105" t="str">
        <f>IF(R208=0,"-",FORECAST($C$8,Инклинометрия!$B$2:$B$152,Инклинометрия!$A$2:$A$152))</f>
        <v>-</v>
      </c>
      <c r="Y208" s="105" t="str">
        <f>IF(R208=0,"-",FORECAST($C$8-R208,Инклинометрия!$B$2:$B$152,Инклинометрия!$A$2:$A$152))</f>
        <v>-</v>
      </c>
      <c r="Z208" s="105" t="str">
        <f>IF(R208&gt;0,FORECAST($C$8,Инклинометрия!$B$2:$B$152,Инклинометрия!$A$2:$A$152),IF(V208=$C$8,"-",FORECAST($C$8-V208,Инклинометрия!$B$2:$B$152,Инклинометрия!$A$2:$A$152)))</f>
        <v>-</v>
      </c>
      <c r="AA208" s="105" t="str">
        <f>IF(S208=0,"-",FORECAST($C$8-(S208+V208),Инклинометрия!$B$2:$B$152,Инклинометрия!$A$2:$A$152))</f>
        <v>-</v>
      </c>
      <c r="AB208" s="105">
        <f>FORECAST($C$8+T208,Инклинометрия!$B$2:$B$152,Инклинометрия!$A$2:$A$152)</f>
        <v>1422.3537391657405</v>
      </c>
      <c r="AC208" s="105">
        <f>IF(R208=0,FORECAST($C$6-T208,Инклинометрия!$B$2:$B$152,Инклинометрия!$A$2:$A$152),FORECAST($C$8,Инклинометрия!$B$2:$B$152,Инклинометрия!$A$2:$A$152))</f>
        <v>1332.6462608342592</v>
      </c>
      <c r="AD208" s="107">
        <f>IF(R208=0,FORECAST($C$8,Инклинометрия!$B$2:$B$152,Инклинометрия!$A$2:$A$152),Y208)</f>
        <v>1330</v>
      </c>
      <c r="AE208" s="107">
        <f>FORECAST($C$8-(R208+U208),Инклинометрия!$B$2:$B$152,Инклинометрия!$A$2:$A$152)</f>
        <v>0</v>
      </c>
      <c r="AF208" s="107">
        <f>IF(V208=0,"-",FORECAST($C$8,Инклинометрия!$B$2:$B$152,Инклинометрия!$A$2:$A$152))</f>
        <v>1330</v>
      </c>
      <c r="AG208" s="107">
        <f>IF(V208=0,"-",FORECAST($C$8-V208,Инклинометрия!$B$2:$B$152,Инклинометрия!$A$2:$A$152))</f>
        <v>0</v>
      </c>
      <c r="AH208" s="107">
        <f>IF(W208=0,"-",FORECAST($C$8+W208,Инклинометрия!$B$2:$B$152,Инклинометрия!$A$2:$A$152))</f>
        <v>1332.6462608342592</v>
      </c>
      <c r="AI208" s="107">
        <f>IF(W208=0,"-",FORECAST($C$8,Инклинометрия!$B$2:$B$152,Инклинометрия!$A$2:$A$152))</f>
        <v>1330</v>
      </c>
      <c r="AK208" s="122">
        <f t="shared" si="54"/>
        <v>0</v>
      </c>
      <c r="AL208" s="67">
        <f>AK208*(B208-B207)</f>
        <v>0</v>
      </c>
      <c r="AM208" s="23">
        <f t="shared" si="56"/>
        <v>8.6725204696437436E-2</v>
      </c>
      <c r="AN208" s="26">
        <f>AN207+AK208*(B208-B207)/(2*PI()*$C$5*AN207*$K$13)</f>
        <v>0.15480061813468687</v>
      </c>
      <c r="AO208" s="87">
        <f t="shared" si="48"/>
        <v>145932.55112472404</v>
      </c>
      <c r="AP208" s="87">
        <f>IF(R208+U208&lt;$C$8,0,32*$L$23/$C$12^2*($K$10*R208+$K$8*U208)+32*$L$24/($C$14^2-$C$13^2)*($K$10*S208+$K$8*V208))</f>
        <v>44607.551124724028</v>
      </c>
      <c r="AQ208" s="66">
        <f>R208*$C$11*$C$9+U208*$C$11*$C$10</f>
        <v>14695380</v>
      </c>
      <c r="AR208" s="66">
        <f>S208*$C$11*$C$9+V208*$C$11*$C$10</f>
        <v>14695380</v>
      </c>
      <c r="AS208" s="87">
        <f>$C$11*(T208*$C$9+W208*$C$10)</f>
        <v>792178.05375968735</v>
      </c>
      <c r="AT208" s="45">
        <f t="shared" si="42"/>
        <v>15633490.60488441</v>
      </c>
      <c r="AU208" s="75"/>
    </row>
    <row r="209" spans="2:47" ht="15" thickBot="1" x14ac:dyDescent="0.35">
      <c r="B209" s="41">
        <f t="shared" si="49"/>
        <v>3560</v>
      </c>
      <c r="C209" s="8">
        <f t="shared" si="50"/>
        <v>35.6</v>
      </c>
      <c r="D209" s="73">
        <f t="shared" si="38"/>
        <v>47.615000000000002</v>
      </c>
      <c r="E209" s="29">
        <f t="shared" si="55"/>
        <v>11791.708582875077</v>
      </c>
      <c r="F209" s="29">
        <f t="shared" si="51"/>
        <v>66.24555383637778</v>
      </c>
      <c r="G209" s="29">
        <f t="shared" si="52"/>
        <v>88.603428256155269</v>
      </c>
      <c r="H209" s="17">
        <f t="shared" si="53"/>
        <v>15771.410229595454</v>
      </c>
      <c r="I209" s="29">
        <f t="shared" si="43"/>
        <v>2.2250485660981263</v>
      </c>
      <c r="J209" s="29">
        <f t="shared" si="44"/>
        <v>41.694115440740156</v>
      </c>
      <c r="K209" s="32">
        <f>IF((D208+L208+M208-AL208)/($C$21+$C$22)&gt;$C$8,$C$8,(D208+L208+M208-AL208)/($C$21+$C$22))</f>
        <v>1400</v>
      </c>
      <c r="L209" s="97">
        <f t="shared" si="39"/>
        <v>0</v>
      </c>
      <c r="M209" s="96">
        <f t="shared" si="40"/>
        <v>0</v>
      </c>
      <c r="N209" s="98">
        <f t="shared" si="45"/>
        <v>1.7179213529287818</v>
      </c>
      <c r="O209" s="100">
        <f t="shared" si="41"/>
        <v>4.2266987561397071</v>
      </c>
      <c r="P209" s="104">
        <f t="shared" si="46"/>
        <v>18.880500609176615</v>
      </c>
      <c r="Q209" s="102">
        <f t="shared" si="47"/>
        <v>4.9224514715476911E-2</v>
      </c>
      <c r="R209" s="106">
        <f>IF(K209-H208&lt;0,0,K209-H208)</f>
        <v>0</v>
      </c>
      <c r="S209" s="106">
        <f>K209-V209</f>
        <v>0</v>
      </c>
      <c r="T209" s="106">
        <f>IF(R209&gt;0,$C$6-$C$8,IF($C$6-$C$8-W209&lt;0,0,$C$6-$C$8-W209))</f>
        <v>97.214462279726973</v>
      </c>
      <c r="U209" s="107">
        <f>IF(R209=0,IF(U208+(F209-AL209/$C$23)*$C$21/($C$21+$C$22)&gt;$C$8,$C$8,U208+F209*$C$21/($C$21+$C$22)),E209)</f>
        <v>1400</v>
      </c>
      <c r="V209" s="107">
        <f>IF(R209&gt;0,0,IF(V208+(F209-AL209/$C$23)*$C$21/($C$21+$C$22)&gt;$C$8,$C$8,IF(U209=$C$8,V208+(F209-AL209/$C$23)*$C$21/$C$22,V208+(F209-AL209/$C$23)*$C$21/($C$21+$C$22))))</f>
        <v>1400</v>
      </c>
      <c r="W209" s="203">
        <f>IF(R209&gt;0,0,IF(W208+AL209/$C$23&gt;$F$23,$F$23,W208+AL209/$C$23))</f>
        <v>2.7855377202730285</v>
      </c>
      <c r="X209" s="105" t="str">
        <f>IF(R209=0,"-",FORECAST($C$8,Инклинометрия!$B$2:$B$152,Инклинометрия!$A$2:$A$152))</f>
        <v>-</v>
      </c>
      <c r="Y209" s="105" t="str">
        <f>IF(R209=0,"-",FORECAST($C$8-R209,Инклинометрия!$B$2:$B$152,Инклинометрия!$A$2:$A$152))</f>
        <v>-</v>
      </c>
      <c r="Z209" s="105" t="str">
        <f>IF(R209&gt;0,FORECAST($C$8,Инклинометрия!$B$2:$B$152,Инклинометрия!$A$2:$A$152),IF(V209=$C$8,"-",FORECAST($C$8-V209,Инклинометрия!$B$2:$B$152,Инклинометрия!$A$2:$A$152)))</f>
        <v>-</v>
      </c>
      <c r="AA209" s="105" t="str">
        <f>IF(S209=0,"-",FORECAST($C$8-(S209+V209),Инклинометрия!$B$2:$B$152,Инклинометрия!$A$2:$A$152))</f>
        <v>-</v>
      </c>
      <c r="AB209" s="105">
        <f>FORECAST($C$8+T209,Инклинометрия!$B$2:$B$152,Инклинометрия!$A$2:$A$152)</f>
        <v>1422.3537391657405</v>
      </c>
      <c r="AC209" s="105">
        <f>IF(R209=0,FORECAST($C$6-T209,Инклинометрия!$B$2:$B$152,Инклинометрия!$A$2:$A$152),FORECAST($C$8,Инклинометрия!$B$2:$B$152,Инклинометрия!$A$2:$A$152))</f>
        <v>1332.6462608342592</v>
      </c>
      <c r="AD209" s="107">
        <f>IF(R209=0,FORECAST($C$8,Инклинометрия!$B$2:$B$152,Инклинометрия!$A$2:$A$152),Y209)</f>
        <v>1330</v>
      </c>
      <c r="AE209" s="107">
        <f>FORECAST($C$8-(R209+U209),Инклинометрия!$B$2:$B$152,Инклинометрия!$A$2:$A$152)</f>
        <v>0</v>
      </c>
      <c r="AF209" s="107">
        <f>IF(V209=0,"-",FORECAST($C$8,Инклинометрия!$B$2:$B$152,Инклинометрия!$A$2:$A$152))</f>
        <v>1330</v>
      </c>
      <c r="AG209" s="107">
        <f>IF(V209=0,"-",FORECAST($C$8-V209,Инклинометрия!$B$2:$B$152,Инклинометрия!$A$2:$A$152))</f>
        <v>0</v>
      </c>
      <c r="AH209" s="107">
        <f>IF(W209=0,"-",FORECAST($C$8+W209,Инклинометрия!$B$2:$B$152,Инклинометрия!$A$2:$A$152))</f>
        <v>1332.6462608342592</v>
      </c>
      <c r="AI209" s="107">
        <f>IF(W209=0,"-",FORECAST($C$8,Инклинометрия!$B$2:$B$152,Инклинометрия!$A$2:$A$152))</f>
        <v>1330</v>
      </c>
      <c r="AK209" s="122">
        <f t="shared" si="54"/>
        <v>0</v>
      </c>
      <c r="AL209" s="67">
        <f>AK209*(B209-B208)</f>
        <v>0</v>
      </c>
      <c r="AM209" s="23">
        <f t="shared" si="56"/>
        <v>8.6725204696437436E-2</v>
      </c>
      <c r="AN209" s="26">
        <f>AN208+AK209*(B209-B208)/(2*PI()*$C$5*AN208*$K$13)</f>
        <v>0.15480061813468687</v>
      </c>
      <c r="AO209" s="87">
        <f t="shared" si="48"/>
        <v>145932.55112472404</v>
      </c>
      <c r="AP209" s="87">
        <f>IF(R209+U209&lt;$C$8,0,32*$L$23/$C$12^2*($K$10*R209+$K$8*U209)+32*$L$24/($C$14^2-$C$13^2)*($K$10*S209+$K$8*V209))</f>
        <v>44607.551124724028</v>
      </c>
      <c r="AQ209" s="66">
        <f>R209*$C$11*$C$9+U209*$C$11*$C$10</f>
        <v>14695380</v>
      </c>
      <c r="AR209" s="66">
        <f>S209*$C$11*$C$9+V209*$C$11*$C$10</f>
        <v>14695380</v>
      </c>
      <c r="AS209" s="87">
        <f>$C$11*(T209*$C$9+W209*$C$10)</f>
        <v>792178.05375968735</v>
      </c>
      <c r="AT209" s="45">
        <f t="shared" si="42"/>
        <v>15633490.60488441</v>
      </c>
      <c r="AU209" s="75"/>
    </row>
    <row r="210" spans="2:47" ht="15" thickBot="1" x14ac:dyDescent="0.35">
      <c r="B210" s="41">
        <f t="shared" si="49"/>
        <v>3580</v>
      </c>
      <c r="C210" s="8">
        <f t="shared" si="50"/>
        <v>35.800000000000004</v>
      </c>
      <c r="D210" s="73">
        <f t="shared" si="38"/>
        <v>47.882500000000007</v>
      </c>
      <c r="E210" s="29">
        <f t="shared" si="55"/>
        <v>11857.954136711454</v>
      </c>
      <c r="F210" s="29">
        <f t="shared" si="51"/>
        <v>66.24555383637778</v>
      </c>
      <c r="G210" s="29">
        <f t="shared" si="52"/>
        <v>88.603428256155269</v>
      </c>
      <c r="H210" s="17">
        <f t="shared" si="53"/>
        <v>15860.01365785161</v>
      </c>
      <c r="I210" s="29">
        <f t="shared" si="43"/>
        <v>2.2250485660981263</v>
      </c>
      <c r="J210" s="29">
        <f t="shared" si="44"/>
        <v>41.694115440740156</v>
      </c>
      <c r="K210" s="32">
        <f>IF((D209+L209+M209-AL209)/($C$21+$C$22)&gt;$C$8,$C$8,(D209+L209+M209-AL209)/($C$21+$C$22))</f>
        <v>1400</v>
      </c>
      <c r="L210" s="97">
        <f t="shared" si="39"/>
        <v>0</v>
      </c>
      <c r="M210" s="96">
        <f t="shared" si="40"/>
        <v>0</v>
      </c>
      <c r="N210" s="98">
        <f t="shared" si="45"/>
        <v>1.7179213529287818</v>
      </c>
      <c r="O210" s="100">
        <f t="shared" si="41"/>
        <v>4.2266987561397071</v>
      </c>
      <c r="P210" s="104">
        <f t="shared" si="46"/>
        <v>18.880500609176615</v>
      </c>
      <c r="Q210" s="102">
        <f t="shared" si="47"/>
        <v>4.9224514715476911E-2</v>
      </c>
      <c r="R210" s="106">
        <f>IF(K210-H209&lt;0,0,K210-H209)</f>
        <v>0</v>
      </c>
      <c r="S210" s="106">
        <f>K210-V210</f>
        <v>0</v>
      </c>
      <c r="T210" s="106">
        <f>IF(R210&gt;0,$C$6-$C$8,IF($C$6-$C$8-W210&lt;0,0,$C$6-$C$8-W210))</f>
        <v>97.214462279726973</v>
      </c>
      <c r="U210" s="107">
        <f>IF(R210=0,IF(U209+(F210-AL210/$C$23)*$C$21/($C$21+$C$22)&gt;$C$8,$C$8,U209+F210*$C$21/($C$21+$C$22)),E210)</f>
        <v>1400</v>
      </c>
      <c r="V210" s="107">
        <f>IF(R210&gt;0,0,IF(V209+(F210-AL210/$C$23)*$C$21/($C$21+$C$22)&gt;$C$8,$C$8,IF(U210=$C$8,V209+(F210-AL210/$C$23)*$C$21/$C$22,V209+(F210-AL210/$C$23)*$C$21/($C$21+$C$22))))</f>
        <v>1400</v>
      </c>
      <c r="W210" s="203">
        <f>IF(R210&gt;0,0,IF(W209+AL210/$C$23&gt;$F$23,$F$23,W209+AL210/$C$23))</f>
        <v>2.7855377202730285</v>
      </c>
      <c r="X210" s="105" t="str">
        <f>IF(R210=0,"-",FORECAST($C$8,Инклинометрия!$B$2:$B$152,Инклинометрия!$A$2:$A$152))</f>
        <v>-</v>
      </c>
      <c r="Y210" s="105" t="str">
        <f>IF(R210=0,"-",FORECAST($C$8-R210,Инклинометрия!$B$2:$B$152,Инклинометрия!$A$2:$A$152))</f>
        <v>-</v>
      </c>
      <c r="Z210" s="105" t="str">
        <f>IF(R210&gt;0,FORECAST($C$8,Инклинометрия!$B$2:$B$152,Инклинометрия!$A$2:$A$152),IF(V210=$C$8,"-",FORECAST($C$8-V210,Инклинометрия!$B$2:$B$152,Инклинометрия!$A$2:$A$152)))</f>
        <v>-</v>
      </c>
      <c r="AA210" s="105" t="str">
        <f>IF(S210=0,"-",FORECAST($C$8-(S210+V210),Инклинометрия!$B$2:$B$152,Инклинометрия!$A$2:$A$152))</f>
        <v>-</v>
      </c>
      <c r="AB210" s="105">
        <f>FORECAST($C$8+T210,Инклинометрия!$B$2:$B$152,Инклинометрия!$A$2:$A$152)</f>
        <v>1422.3537391657405</v>
      </c>
      <c r="AC210" s="105">
        <f>IF(R210=0,FORECAST($C$6-T210,Инклинометрия!$B$2:$B$152,Инклинометрия!$A$2:$A$152),FORECAST($C$8,Инклинометрия!$B$2:$B$152,Инклинометрия!$A$2:$A$152))</f>
        <v>1332.6462608342592</v>
      </c>
      <c r="AD210" s="107">
        <f>IF(R210=0,FORECAST($C$8,Инклинометрия!$B$2:$B$152,Инклинометрия!$A$2:$A$152),Y210)</f>
        <v>1330</v>
      </c>
      <c r="AE210" s="107">
        <f>FORECAST($C$8-(R210+U210),Инклинометрия!$B$2:$B$152,Инклинометрия!$A$2:$A$152)</f>
        <v>0</v>
      </c>
      <c r="AF210" s="107">
        <f>IF(V210=0,"-",FORECAST($C$8,Инклинометрия!$B$2:$B$152,Инклинометрия!$A$2:$A$152))</f>
        <v>1330</v>
      </c>
      <c r="AG210" s="107">
        <f>IF(V210=0,"-",FORECAST($C$8-V210,Инклинометрия!$B$2:$B$152,Инклинометрия!$A$2:$A$152))</f>
        <v>0</v>
      </c>
      <c r="AH210" s="107">
        <f>IF(W210=0,"-",FORECAST($C$8+W210,Инклинометрия!$B$2:$B$152,Инклинометрия!$A$2:$A$152))</f>
        <v>1332.6462608342592</v>
      </c>
      <c r="AI210" s="107">
        <f>IF(W210=0,"-",FORECAST($C$8,Инклинометрия!$B$2:$B$152,Инклинометрия!$A$2:$A$152))</f>
        <v>1330</v>
      </c>
      <c r="AK210" s="122">
        <f t="shared" si="54"/>
        <v>0</v>
      </c>
      <c r="AL210" s="67">
        <f>AK210*(B210-B209)</f>
        <v>0</v>
      </c>
      <c r="AM210" s="23">
        <f t="shared" si="56"/>
        <v>8.6725204696437436E-2</v>
      </c>
      <c r="AN210" s="26">
        <f>AN209+AK210*(B210-B209)/(2*PI()*$C$5*AN209*$K$13)</f>
        <v>0.15480061813468687</v>
      </c>
      <c r="AO210" s="87">
        <f t="shared" si="48"/>
        <v>145932.55112472404</v>
      </c>
      <c r="AP210" s="87">
        <f>IF(R210+U210&lt;$C$8,0,32*$L$23/$C$12^2*($K$10*R210+$K$8*U210)+32*$L$24/($C$14^2-$C$13^2)*($K$10*S210+$K$8*V210))</f>
        <v>44607.551124724028</v>
      </c>
      <c r="AQ210" s="66">
        <f>R210*$C$11*$C$9+U210*$C$11*$C$10</f>
        <v>14695380</v>
      </c>
      <c r="AR210" s="66">
        <f>S210*$C$11*$C$9+V210*$C$11*$C$10</f>
        <v>14695380</v>
      </c>
      <c r="AS210" s="87">
        <f>$C$11*(T210*$C$9+W210*$C$10)</f>
        <v>792178.05375968735</v>
      </c>
      <c r="AT210" s="45">
        <f t="shared" si="42"/>
        <v>15633490.60488441</v>
      </c>
      <c r="AU210" s="75"/>
    </row>
    <row r="211" spans="2:47" ht="15" thickBot="1" x14ac:dyDescent="0.35">
      <c r="B211" s="41">
        <f t="shared" si="49"/>
        <v>3600</v>
      </c>
      <c r="C211" s="8">
        <f t="shared" si="50"/>
        <v>36</v>
      </c>
      <c r="D211" s="73">
        <f t="shared" si="38"/>
        <v>48.15</v>
      </c>
      <c r="E211" s="29">
        <f t="shared" si="55"/>
        <v>11924.19969054783</v>
      </c>
      <c r="F211" s="29">
        <f t="shared" si="51"/>
        <v>66.245553836375421</v>
      </c>
      <c r="G211" s="29">
        <f t="shared" si="52"/>
        <v>88.603428256152128</v>
      </c>
      <c r="H211" s="17">
        <f t="shared" si="53"/>
        <v>15948.617086107763</v>
      </c>
      <c r="I211" s="29">
        <f t="shared" si="43"/>
        <v>2.2250485660981263</v>
      </c>
      <c r="J211" s="29">
        <f t="shared" si="44"/>
        <v>41.694115440739417</v>
      </c>
      <c r="K211" s="32">
        <f>IF((D210+L210+M210-AL210)/($C$21+$C$22)&gt;$C$8,$C$8,(D210+L210+M210-AL210)/($C$21+$C$22))</f>
        <v>1400</v>
      </c>
      <c r="L211" s="97">
        <f t="shared" si="39"/>
        <v>0</v>
      </c>
      <c r="M211" s="96">
        <f t="shared" si="40"/>
        <v>0</v>
      </c>
      <c r="N211" s="98">
        <f t="shared" si="45"/>
        <v>1.7179213529287818</v>
      </c>
      <c r="O211" s="100">
        <f t="shared" si="41"/>
        <v>4.2266987561397071</v>
      </c>
      <c r="P211" s="104">
        <f t="shared" si="46"/>
        <v>18.880500609176615</v>
      </c>
      <c r="Q211" s="102">
        <f t="shared" si="47"/>
        <v>4.9224514715476911E-2</v>
      </c>
      <c r="R211" s="106">
        <f>IF(K211-H210&lt;0,0,K211-H210)</f>
        <v>0</v>
      </c>
      <c r="S211" s="106">
        <f>K211-V211</f>
        <v>0</v>
      </c>
      <c r="T211" s="106">
        <f>IF(R211&gt;0,$C$6-$C$8,IF($C$6-$C$8-W211&lt;0,0,$C$6-$C$8-W211))</f>
        <v>97.214462279726973</v>
      </c>
      <c r="U211" s="107">
        <f>IF(R211=0,IF(U210+(F211-AL211/$C$23)*$C$21/($C$21+$C$22)&gt;$C$8,$C$8,U210+F211*$C$21/($C$21+$C$22)),E211)</f>
        <v>1400</v>
      </c>
      <c r="V211" s="107">
        <f>IF(R211&gt;0,0,IF(V210+(F211-AL211/$C$23)*$C$21/($C$21+$C$22)&gt;$C$8,$C$8,IF(U211=$C$8,V210+(F211-AL211/$C$23)*$C$21/$C$22,V210+(F211-AL211/$C$23)*$C$21/($C$21+$C$22))))</f>
        <v>1400</v>
      </c>
      <c r="W211" s="203">
        <f>IF(R211&gt;0,0,IF(W210+AL211/$C$23&gt;$F$23,$F$23,W210+AL211/$C$23))</f>
        <v>2.7855377202730285</v>
      </c>
      <c r="X211" s="105" t="str">
        <f>IF(R211=0,"-",FORECAST($C$8,Инклинометрия!$B$2:$B$152,Инклинометрия!$A$2:$A$152))</f>
        <v>-</v>
      </c>
      <c r="Y211" s="105" t="str">
        <f>IF(R211=0,"-",FORECAST($C$8-R211,Инклинометрия!$B$2:$B$152,Инклинометрия!$A$2:$A$152))</f>
        <v>-</v>
      </c>
      <c r="Z211" s="105" t="str">
        <f>IF(R211&gt;0,FORECAST($C$8,Инклинометрия!$B$2:$B$152,Инклинометрия!$A$2:$A$152),IF(V211=$C$8,"-",FORECAST($C$8-V211,Инклинометрия!$B$2:$B$152,Инклинометрия!$A$2:$A$152)))</f>
        <v>-</v>
      </c>
      <c r="AA211" s="105" t="str">
        <f>IF(S211=0,"-",FORECAST($C$8-(S211+V211),Инклинометрия!$B$2:$B$152,Инклинометрия!$A$2:$A$152))</f>
        <v>-</v>
      </c>
      <c r="AB211" s="105">
        <f>FORECAST($C$8+T211,Инклинометрия!$B$2:$B$152,Инклинометрия!$A$2:$A$152)</f>
        <v>1422.3537391657405</v>
      </c>
      <c r="AC211" s="105">
        <f>IF(R211=0,FORECAST($C$6-T211,Инклинометрия!$B$2:$B$152,Инклинометрия!$A$2:$A$152),FORECAST($C$8,Инклинометрия!$B$2:$B$152,Инклинометрия!$A$2:$A$152))</f>
        <v>1332.6462608342592</v>
      </c>
      <c r="AD211" s="107">
        <f>IF(R211=0,FORECAST($C$8,Инклинометрия!$B$2:$B$152,Инклинометрия!$A$2:$A$152),Y211)</f>
        <v>1330</v>
      </c>
      <c r="AE211" s="107">
        <f>FORECAST($C$8-(R211+U211),Инклинометрия!$B$2:$B$152,Инклинометрия!$A$2:$A$152)</f>
        <v>0</v>
      </c>
      <c r="AF211" s="107">
        <f>IF(V211=0,"-",FORECAST($C$8,Инклинометрия!$B$2:$B$152,Инклинометрия!$A$2:$A$152))</f>
        <v>1330</v>
      </c>
      <c r="AG211" s="107">
        <f>IF(V211=0,"-",FORECAST($C$8-V211,Инклинометрия!$B$2:$B$152,Инклинометрия!$A$2:$A$152))</f>
        <v>0</v>
      </c>
      <c r="AH211" s="107">
        <f>IF(W211=0,"-",FORECAST($C$8+W211,Инклинометрия!$B$2:$B$152,Инклинометрия!$A$2:$A$152))</f>
        <v>1332.6462608342592</v>
      </c>
      <c r="AI211" s="107">
        <f>IF(W211=0,"-",FORECAST($C$8,Инклинометрия!$B$2:$B$152,Инклинометрия!$A$2:$A$152))</f>
        <v>1330</v>
      </c>
      <c r="AK211" s="122">
        <f t="shared" si="54"/>
        <v>0</v>
      </c>
      <c r="AL211" s="67">
        <f>AK211*(B211-B210)</f>
        <v>0</v>
      </c>
      <c r="AM211" s="23">
        <f t="shared" si="56"/>
        <v>8.6725204696437436E-2</v>
      </c>
      <c r="AN211" s="26">
        <f>AN210+AK211*(B211-B210)/(2*PI()*$C$5*AN210*$K$13)</f>
        <v>0.15480061813468687</v>
      </c>
      <c r="AO211" s="87">
        <f t="shared" si="48"/>
        <v>145932.55112472404</v>
      </c>
      <c r="AP211" s="87">
        <f>IF(R211+U211&lt;$C$8,0,32*$L$23/$C$12^2*($K$10*R211+$K$8*U211)+32*$L$24/($C$14^2-$C$13^2)*($K$10*S211+$K$8*V211))</f>
        <v>44607.551124724028</v>
      </c>
      <c r="AQ211" s="66">
        <f>R211*$C$11*$C$9+U211*$C$11*$C$10</f>
        <v>14695380</v>
      </c>
      <c r="AR211" s="66">
        <f>S211*$C$11*$C$9+V211*$C$11*$C$10</f>
        <v>14695380</v>
      </c>
      <c r="AS211" s="87">
        <f>$C$11*(T211*$C$9+W211*$C$10)</f>
        <v>792178.05375968735</v>
      </c>
      <c r="AT211" s="45">
        <f t="shared" si="42"/>
        <v>15633490.60488441</v>
      </c>
      <c r="AU211" s="75"/>
    </row>
    <row r="212" spans="2:47" ht="15" thickBot="1" x14ac:dyDescent="0.35">
      <c r="B212" s="41">
        <f t="shared" si="49"/>
        <v>3620</v>
      </c>
      <c r="C212" s="8">
        <f t="shared" si="50"/>
        <v>36.200000000000003</v>
      </c>
      <c r="D212" s="73">
        <f t="shared" si="38"/>
        <v>48.417499999999997</v>
      </c>
      <c r="E212" s="29">
        <f t="shared" si="55"/>
        <v>11990.445244384207</v>
      </c>
      <c r="F212" s="29">
        <f t="shared" si="51"/>
        <v>66.24555383637778</v>
      </c>
      <c r="G212" s="29">
        <f t="shared" si="52"/>
        <v>88.603428256155269</v>
      </c>
      <c r="H212" s="17">
        <f t="shared" si="53"/>
        <v>16037.220514363918</v>
      </c>
      <c r="I212" s="29">
        <f t="shared" si="43"/>
        <v>2.2250485660981263</v>
      </c>
      <c r="J212" s="29">
        <f t="shared" si="44"/>
        <v>41.694115440740156</v>
      </c>
      <c r="K212" s="32">
        <f>IF((D211+L211+M211-AL211)/($C$21+$C$22)&gt;$C$8,$C$8,(D211+L211+M211-AL211)/($C$21+$C$22))</f>
        <v>1400</v>
      </c>
      <c r="L212" s="97">
        <f t="shared" si="39"/>
        <v>0</v>
      </c>
      <c r="M212" s="96">
        <f t="shared" si="40"/>
        <v>0</v>
      </c>
      <c r="N212" s="98">
        <f t="shared" si="45"/>
        <v>1.7179213529287818</v>
      </c>
      <c r="O212" s="100">
        <f t="shared" si="41"/>
        <v>4.2266987561397071</v>
      </c>
      <c r="P212" s="104">
        <f t="shared" si="46"/>
        <v>18.880500609176615</v>
      </c>
      <c r="Q212" s="102">
        <f t="shared" si="47"/>
        <v>4.9224514715476911E-2</v>
      </c>
      <c r="R212" s="106">
        <f>IF(K212-H211&lt;0,0,K212-H211)</f>
        <v>0</v>
      </c>
      <c r="S212" s="106">
        <f>K212-V212</f>
        <v>0</v>
      </c>
      <c r="T212" s="106">
        <f>IF(R212&gt;0,$C$6-$C$8,IF($C$6-$C$8-W212&lt;0,0,$C$6-$C$8-W212))</f>
        <v>97.214462279726973</v>
      </c>
      <c r="U212" s="107">
        <f>IF(R212=0,IF(U211+(F212-AL212/$C$23)*$C$21/($C$21+$C$22)&gt;$C$8,$C$8,U211+F212*$C$21/($C$21+$C$22)),E212)</f>
        <v>1400</v>
      </c>
      <c r="V212" s="107">
        <f>IF(R212&gt;0,0,IF(V211+(F212-AL212/$C$23)*$C$21/($C$21+$C$22)&gt;$C$8,$C$8,IF(U212=$C$8,V211+(F212-AL212/$C$23)*$C$21/$C$22,V211+(F212-AL212/$C$23)*$C$21/($C$21+$C$22))))</f>
        <v>1400</v>
      </c>
      <c r="W212" s="203">
        <f>IF(R212&gt;0,0,IF(W211+AL212/$C$23&gt;$F$23,$F$23,W211+AL212/$C$23))</f>
        <v>2.7855377202730285</v>
      </c>
      <c r="X212" s="105" t="str">
        <f>IF(R212=0,"-",FORECAST($C$8,Инклинометрия!$B$2:$B$152,Инклинометрия!$A$2:$A$152))</f>
        <v>-</v>
      </c>
      <c r="Y212" s="105" t="str">
        <f>IF(R212=0,"-",FORECAST($C$8-R212,Инклинометрия!$B$2:$B$152,Инклинометрия!$A$2:$A$152))</f>
        <v>-</v>
      </c>
      <c r="Z212" s="105" t="str">
        <f>IF(R212&gt;0,FORECAST($C$8,Инклинометрия!$B$2:$B$152,Инклинометрия!$A$2:$A$152),IF(V212=$C$8,"-",FORECAST($C$8-V212,Инклинометрия!$B$2:$B$152,Инклинометрия!$A$2:$A$152)))</f>
        <v>-</v>
      </c>
      <c r="AA212" s="105" t="str">
        <f>IF(S212=0,"-",FORECAST($C$8-(S212+V212),Инклинометрия!$B$2:$B$152,Инклинометрия!$A$2:$A$152))</f>
        <v>-</v>
      </c>
      <c r="AB212" s="105">
        <f>FORECAST($C$8+T212,Инклинометрия!$B$2:$B$152,Инклинометрия!$A$2:$A$152)</f>
        <v>1422.3537391657405</v>
      </c>
      <c r="AC212" s="105">
        <f>IF(R212=0,FORECAST($C$6-T212,Инклинометрия!$B$2:$B$152,Инклинометрия!$A$2:$A$152),FORECAST($C$8,Инклинометрия!$B$2:$B$152,Инклинометрия!$A$2:$A$152))</f>
        <v>1332.6462608342592</v>
      </c>
      <c r="AD212" s="107">
        <f>IF(R212=0,FORECAST($C$8,Инклинометрия!$B$2:$B$152,Инклинометрия!$A$2:$A$152),Y212)</f>
        <v>1330</v>
      </c>
      <c r="AE212" s="107">
        <f>FORECAST($C$8-(R212+U212),Инклинометрия!$B$2:$B$152,Инклинометрия!$A$2:$A$152)</f>
        <v>0</v>
      </c>
      <c r="AF212" s="107">
        <f>IF(V212=0,"-",FORECAST($C$8,Инклинометрия!$B$2:$B$152,Инклинометрия!$A$2:$A$152))</f>
        <v>1330</v>
      </c>
      <c r="AG212" s="107">
        <f>IF(V212=0,"-",FORECAST($C$8-V212,Инклинометрия!$B$2:$B$152,Инклинометрия!$A$2:$A$152))</f>
        <v>0</v>
      </c>
      <c r="AH212" s="107">
        <f>IF(W212=0,"-",FORECAST($C$8+W212,Инклинометрия!$B$2:$B$152,Инклинометрия!$A$2:$A$152))</f>
        <v>1332.6462608342592</v>
      </c>
      <c r="AI212" s="107">
        <f>IF(W212=0,"-",FORECAST($C$8,Инклинометрия!$B$2:$B$152,Инклинометрия!$A$2:$A$152))</f>
        <v>1330</v>
      </c>
      <c r="AK212" s="122">
        <f t="shared" si="54"/>
        <v>0</v>
      </c>
      <c r="AL212" s="67">
        <f>AK212*(B212-B211)</f>
        <v>0</v>
      </c>
      <c r="AM212" s="23">
        <f t="shared" si="56"/>
        <v>8.6725204696437436E-2</v>
      </c>
      <c r="AN212" s="26">
        <f>AN211+AK212*(B212-B211)/(2*PI()*$C$5*AN211*$K$13)</f>
        <v>0.15480061813468687</v>
      </c>
      <c r="AO212" s="87">
        <f t="shared" si="48"/>
        <v>145932.55112472404</v>
      </c>
      <c r="AP212" s="87">
        <f>IF(R212+U212&lt;$C$8,0,32*$L$23/$C$12^2*($K$10*R212+$K$8*U212)+32*$L$24/($C$14^2-$C$13^2)*($K$10*S212+$K$8*V212))</f>
        <v>44607.551124724028</v>
      </c>
      <c r="AQ212" s="66">
        <f>R212*$C$11*$C$9+U212*$C$11*$C$10</f>
        <v>14695380</v>
      </c>
      <c r="AR212" s="66">
        <f>S212*$C$11*$C$9+V212*$C$11*$C$10</f>
        <v>14695380</v>
      </c>
      <c r="AS212" s="87">
        <f>$C$11*(T212*$C$9+W212*$C$10)</f>
        <v>792178.05375968735</v>
      </c>
      <c r="AT212" s="45">
        <f t="shared" si="42"/>
        <v>15633490.60488441</v>
      </c>
      <c r="AU212" s="75"/>
    </row>
    <row r="213" spans="2:47" ht="15" thickBot="1" x14ac:dyDescent="0.35">
      <c r="B213" s="41">
        <f t="shared" si="49"/>
        <v>3640</v>
      </c>
      <c r="C213" s="8">
        <f t="shared" si="50"/>
        <v>36.4</v>
      </c>
      <c r="D213" s="73">
        <f t="shared" si="38"/>
        <v>48.685000000000002</v>
      </c>
      <c r="E213" s="29">
        <f t="shared" si="55"/>
        <v>12056.690798220583</v>
      </c>
      <c r="F213" s="29">
        <f t="shared" si="51"/>
        <v>66.245553836375421</v>
      </c>
      <c r="G213" s="29">
        <f t="shared" si="52"/>
        <v>88.603428256152128</v>
      </c>
      <c r="H213" s="17">
        <f t="shared" si="53"/>
        <v>16125.823942620071</v>
      </c>
      <c r="I213" s="29">
        <f t="shared" si="43"/>
        <v>2.2250485660981263</v>
      </c>
      <c r="J213" s="29">
        <f t="shared" si="44"/>
        <v>41.694115440739417</v>
      </c>
      <c r="K213" s="32">
        <f>IF((D212+L212+M212-AL212)/($C$21+$C$22)&gt;$C$8,$C$8,(D212+L212+M212-AL212)/($C$21+$C$22))</f>
        <v>1400</v>
      </c>
      <c r="L213" s="97">
        <f t="shared" si="39"/>
        <v>0</v>
      </c>
      <c r="M213" s="96">
        <f t="shared" si="40"/>
        <v>0</v>
      </c>
      <c r="N213" s="98">
        <f t="shared" si="45"/>
        <v>1.7179213529287818</v>
      </c>
      <c r="O213" s="100">
        <f t="shared" si="41"/>
        <v>4.2266987561397071</v>
      </c>
      <c r="P213" s="104">
        <f t="shared" si="46"/>
        <v>18.880500609176615</v>
      </c>
      <c r="Q213" s="102">
        <f t="shared" si="47"/>
        <v>4.9224514715476911E-2</v>
      </c>
      <c r="R213" s="106">
        <f>IF(K213-H212&lt;0,0,K213-H212)</f>
        <v>0</v>
      </c>
      <c r="S213" s="106">
        <f>K213-V213</f>
        <v>0</v>
      </c>
      <c r="T213" s="106">
        <f>IF(R213&gt;0,$C$6-$C$8,IF($C$6-$C$8-W213&lt;0,0,$C$6-$C$8-W213))</f>
        <v>97.214462279726973</v>
      </c>
      <c r="U213" s="107">
        <f>IF(R213=0,IF(U212+(F213-AL213/$C$23)*$C$21/($C$21+$C$22)&gt;$C$8,$C$8,U212+F213*$C$21/($C$21+$C$22)),E213)</f>
        <v>1400</v>
      </c>
      <c r="V213" s="107">
        <f>IF(R213&gt;0,0,IF(V212+(F213-AL213/$C$23)*$C$21/($C$21+$C$22)&gt;$C$8,$C$8,IF(U213=$C$8,V212+(F213-AL213/$C$23)*$C$21/$C$22,V212+(F213-AL213/$C$23)*$C$21/($C$21+$C$22))))</f>
        <v>1400</v>
      </c>
      <c r="W213" s="203">
        <f>IF(R213&gt;0,0,IF(W212+AL213/$C$23&gt;$F$23,$F$23,W212+AL213/$C$23))</f>
        <v>2.7855377202730285</v>
      </c>
      <c r="X213" s="105" t="str">
        <f>IF(R213=0,"-",FORECAST($C$8,Инклинометрия!$B$2:$B$152,Инклинометрия!$A$2:$A$152))</f>
        <v>-</v>
      </c>
      <c r="Y213" s="105" t="str">
        <f>IF(R213=0,"-",FORECAST($C$8-R213,Инклинометрия!$B$2:$B$152,Инклинометрия!$A$2:$A$152))</f>
        <v>-</v>
      </c>
      <c r="Z213" s="105" t="str">
        <f>IF(R213&gt;0,FORECAST($C$8,Инклинометрия!$B$2:$B$152,Инклинометрия!$A$2:$A$152),IF(V213=$C$8,"-",FORECAST($C$8-V213,Инклинометрия!$B$2:$B$152,Инклинометрия!$A$2:$A$152)))</f>
        <v>-</v>
      </c>
      <c r="AA213" s="105" t="str">
        <f>IF(S213=0,"-",FORECAST($C$8-(S213+V213),Инклинометрия!$B$2:$B$152,Инклинометрия!$A$2:$A$152))</f>
        <v>-</v>
      </c>
      <c r="AB213" s="105">
        <f>FORECAST($C$8+T213,Инклинометрия!$B$2:$B$152,Инклинометрия!$A$2:$A$152)</f>
        <v>1422.3537391657405</v>
      </c>
      <c r="AC213" s="105">
        <f>IF(R213=0,FORECAST($C$6-T213,Инклинометрия!$B$2:$B$152,Инклинометрия!$A$2:$A$152),FORECAST($C$8,Инклинометрия!$B$2:$B$152,Инклинометрия!$A$2:$A$152))</f>
        <v>1332.6462608342592</v>
      </c>
      <c r="AD213" s="107">
        <f>IF(R213=0,FORECAST($C$8,Инклинометрия!$B$2:$B$152,Инклинометрия!$A$2:$A$152),Y213)</f>
        <v>1330</v>
      </c>
      <c r="AE213" s="107">
        <f>FORECAST($C$8-(R213+U213),Инклинометрия!$B$2:$B$152,Инклинометрия!$A$2:$A$152)</f>
        <v>0</v>
      </c>
      <c r="AF213" s="107">
        <f>IF(V213=0,"-",FORECAST($C$8,Инклинометрия!$B$2:$B$152,Инклинометрия!$A$2:$A$152))</f>
        <v>1330</v>
      </c>
      <c r="AG213" s="107">
        <f>IF(V213=0,"-",FORECAST($C$8-V213,Инклинометрия!$B$2:$B$152,Инклинометрия!$A$2:$A$152))</f>
        <v>0</v>
      </c>
      <c r="AH213" s="107">
        <f>IF(W213=0,"-",FORECAST($C$8+W213,Инклинометрия!$B$2:$B$152,Инклинометрия!$A$2:$A$152))</f>
        <v>1332.6462608342592</v>
      </c>
      <c r="AI213" s="107">
        <f>IF(W213=0,"-",FORECAST($C$8,Инклинометрия!$B$2:$B$152,Инклинометрия!$A$2:$A$152))</f>
        <v>1330</v>
      </c>
      <c r="AK213" s="122">
        <f t="shared" si="54"/>
        <v>0</v>
      </c>
      <c r="AL213" s="67">
        <f>AK213*(B213-B212)</f>
        <v>0</v>
      </c>
      <c r="AM213" s="23">
        <f t="shared" si="56"/>
        <v>8.6725204696437436E-2</v>
      </c>
      <c r="AN213" s="26">
        <f>AN212+AK213*(B213-B212)/(2*PI()*$C$5*AN212*$K$13)</f>
        <v>0.15480061813468687</v>
      </c>
      <c r="AO213" s="87">
        <f t="shared" si="48"/>
        <v>145932.55112472404</v>
      </c>
      <c r="AP213" s="87">
        <f>IF(R213+U213&lt;$C$8,0,32*$L$23/$C$12^2*($K$10*R213+$K$8*U213)+32*$L$24/($C$14^2-$C$13^2)*($K$10*S213+$K$8*V213))</f>
        <v>44607.551124724028</v>
      </c>
      <c r="AQ213" s="66">
        <f>R213*$C$11*$C$9+U213*$C$11*$C$10</f>
        <v>14695380</v>
      </c>
      <c r="AR213" s="66">
        <f>S213*$C$11*$C$9+V213*$C$11*$C$10</f>
        <v>14695380</v>
      </c>
      <c r="AS213" s="87">
        <f>$C$11*(T213*$C$9+W213*$C$10)</f>
        <v>792178.05375968735</v>
      </c>
      <c r="AT213" s="45">
        <f t="shared" si="42"/>
        <v>15633490.60488441</v>
      </c>
      <c r="AU213" s="75"/>
    </row>
    <row r="214" spans="2:47" ht="15" thickBot="1" x14ac:dyDescent="0.35">
      <c r="B214" s="41">
        <f t="shared" si="49"/>
        <v>3660</v>
      </c>
      <c r="C214" s="8">
        <f t="shared" si="50"/>
        <v>36.6</v>
      </c>
      <c r="D214" s="73">
        <f t="shared" si="38"/>
        <v>48.952500000000001</v>
      </c>
      <c r="E214" s="29">
        <f t="shared" si="55"/>
        <v>12122.93635205696</v>
      </c>
      <c r="F214" s="29">
        <f t="shared" si="51"/>
        <v>66.24555383637778</v>
      </c>
      <c r="G214" s="29">
        <f t="shared" si="52"/>
        <v>88.603428256155269</v>
      </c>
      <c r="H214" s="17">
        <f t="shared" si="53"/>
        <v>16214.427370876227</v>
      </c>
      <c r="I214" s="29">
        <f t="shared" si="43"/>
        <v>2.2250485660981263</v>
      </c>
      <c r="J214" s="29">
        <f t="shared" si="44"/>
        <v>41.694115440740156</v>
      </c>
      <c r="K214" s="32">
        <f>IF((D213+L213+M213-AL213)/($C$21+$C$22)&gt;$C$8,$C$8,(D213+L213+M213-AL213)/($C$21+$C$22))</f>
        <v>1400</v>
      </c>
      <c r="L214" s="97">
        <f t="shared" si="39"/>
        <v>0</v>
      </c>
      <c r="M214" s="96">
        <f t="shared" si="40"/>
        <v>0</v>
      </c>
      <c r="N214" s="98">
        <f t="shared" si="45"/>
        <v>1.7179213529287818</v>
      </c>
      <c r="O214" s="100">
        <f t="shared" si="41"/>
        <v>4.2266987561397071</v>
      </c>
      <c r="P214" s="104">
        <f t="shared" si="46"/>
        <v>18.880500609176615</v>
      </c>
      <c r="Q214" s="102">
        <f t="shared" si="47"/>
        <v>4.9224514715476911E-2</v>
      </c>
      <c r="R214" s="106">
        <f>IF(K214-H213&lt;0,0,K214-H213)</f>
        <v>0</v>
      </c>
      <c r="S214" s="106">
        <f>K214-V214</f>
        <v>0</v>
      </c>
      <c r="T214" s="106">
        <f>IF(R214&gt;0,$C$6-$C$8,IF($C$6-$C$8-W214&lt;0,0,$C$6-$C$8-W214))</f>
        <v>97.214462279726973</v>
      </c>
      <c r="U214" s="107">
        <f>IF(R214=0,IF(U213+(F214-AL214/$C$23)*$C$21/($C$21+$C$22)&gt;$C$8,$C$8,U213+F214*$C$21/($C$21+$C$22)),E214)</f>
        <v>1400</v>
      </c>
      <c r="V214" s="107">
        <f>IF(R214&gt;0,0,IF(V213+(F214-AL214/$C$23)*$C$21/($C$21+$C$22)&gt;$C$8,$C$8,IF(U214=$C$8,V213+(F214-AL214/$C$23)*$C$21/$C$22,V213+(F214-AL214/$C$23)*$C$21/($C$21+$C$22))))</f>
        <v>1400</v>
      </c>
      <c r="W214" s="203">
        <f>IF(R214&gt;0,0,IF(W213+AL214/$C$23&gt;$F$23,$F$23,W213+AL214/$C$23))</f>
        <v>2.7855377202730285</v>
      </c>
      <c r="X214" s="105" t="str">
        <f>IF(R214=0,"-",FORECAST($C$8,Инклинометрия!$B$2:$B$152,Инклинометрия!$A$2:$A$152))</f>
        <v>-</v>
      </c>
      <c r="Y214" s="105" t="str">
        <f>IF(R214=0,"-",FORECAST($C$8-R214,Инклинометрия!$B$2:$B$152,Инклинометрия!$A$2:$A$152))</f>
        <v>-</v>
      </c>
      <c r="Z214" s="105" t="str">
        <f>IF(R214&gt;0,FORECAST($C$8,Инклинометрия!$B$2:$B$152,Инклинометрия!$A$2:$A$152),IF(V214=$C$8,"-",FORECAST($C$8-V214,Инклинометрия!$B$2:$B$152,Инклинометрия!$A$2:$A$152)))</f>
        <v>-</v>
      </c>
      <c r="AA214" s="105" t="str">
        <f>IF(S214=0,"-",FORECAST($C$8-(S214+V214),Инклинометрия!$B$2:$B$152,Инклинометрия!$A$2:$A$152))</f>
        <v>-</v>
      </c>
      <c r="AB214" s="105">
        <f>FORECAST($C$8+T214,Инклинометрия!$B$2:$B$152,Инклинометрия!$A$2:$A$152)</f>
        <v>1422.3537391657405</v>
      </c>
      <c r="AC214" s="105">
        <f>IF(R214=0,FORECAST($C$6-T214,Инклинометрия!$B$2:$B$152,Инклинометрия!$A$2:$A$152),FORECAST($C$8,Инклинометрия!$B$2:$B$152,Инклинометрия!$A$2:$A$152))</f>
        <v>1332.6462608342592</v>
      </c>
      <c r="AD214" s="107">
        <f>IF(R214=0,FORECAST($C$8,Инклинометрия!$B$2:$B$152,Инклинометрия!$A$2:$A$152),Y214)</f>
        <v>1330</v>
      </c>
      <c r="AE214" s="107">
        <f>FORECAST($C$8-(R214+U214),Инклинометрия!$B$2:$B$152,Инклинометрия!$A$2:$A$152)</f>
        <v>0</v>
      </c>
      <c r="AF214" s="107">
        <f>IF(V214=0,"-",FORECAST($C$8,Инклинометрия!$B$2:$B$152,Инклинометрия!$A$2:$A$152))</f>
        <v>1330</v>
      </c>
      <c r="AG214" s="107">
        <f>IF(V214=0,"-",FORECAST($C$8-V214,Инклинометрия!$B$2:$B$152,Инклинометрия!$A$2:$A$152))</f>
        <v>0</v>
      </c>
      <c r="AH214" s="107">
        <f>IF(W214=0,"-",FORECAST($C$8+W214,Инклинометрия!$B$2:$B$152,Инклинометрия!$A$2:$A$152))</f>
        <v>1332.6462608342592</v>
      </c>
      <c r="AI214" s="107">
        <f>IF(W214=0,"-",FORECAST($C$8,Инклинометрия!$B$2:$B$152,Инклинометрия!$A$2:$A$152))</f>
        <v>1330</v>
      </c>
      <c r="AK214" s="122">
        <f t="shared" si="54"/>
        <v>0</v>
      </c>
      <c r="AL214" s="67">
        <f>AK214*(B214-B213)</f>
        <v>0</v>
      </c>
      <c r="AM214" s="23">
        <f t="shared" si="56"/>
        <v>8.6725204696437436E-2</v>
      </c>
      <c r="AN214" s="26">
        <f>AN213+AK214*(B214-B213)/(2*PI()*$C$5*AN213*$K$13)</f>
        <v>0.15480061813468687</v>
      </c>
      <c r="AO214" s="87">
        <f t="shared" si="48"/>
        <v>145932.55112472404</v>
      </c>
      <c r="AP214" s="87">
        <f>IF(R214+U214&lt;$C$8,0,32*$L$23/$C$12^2*($K$10*R214+$K$8*U214)+32*$L$24/($C$14^2-$C$13^2)*($K$10*S214+$K$8*V214))</f>
        <v>44607.551124724028</v>
      </c>
      <c r="AQ214" s="66">
        <f>R214*$C$11*$C$9+U214*$C$11*$C$10</f>
        <v>14695380</v>
      </c>
      <c r="AR214" s="66">
        <f>S214*$C$11*$C$9+V214*$C$11*$C$10</f>
        <v>14695380</v>
      </c>
      <c r="AS214" s="87">
        <f>$C$11*(T214*$C$9+W214*$C$10)</f>
        <v>792178.05375968735</v>
      </c>
      <c r="AT214" s="45">
        <f t="shared" si="42"/>
        <v>15633490.60488441</v>
      </c>
      <c r="AU214" s="75"/>
    </row>
    <row r="215" spans="2:47" ht="15" thickBot="1" x14ac:dyDescent="0.35">
      <c r="B215" s="41">
        <f t="shared" si="49"/>
        <v>3680</v>
      </c>
      <c r="C215" s="8">
        <f t="shared" si="50"/>
        <v>36.800000000000004</v>
      </c>
      <c r="D215" s="73">
        <f t="shared" si="38"/>
        <v>49.220000000000006</v>
      </c>
      <c r="E215" s="29">
        <f t="shared" si="55"/>
        <v>12189.181905893338</v>
      </c>
      <c r="F215" s="29">
        <f t="shared" si="51"/>
        <v>66.24555383637778</v>
      </c>
      <c r="G215" s="29">
        <f t="shared" si="52"/>
        <v>88.603428256155269</v>
      </c>
      <c r="H215" s="17">
        <f t="shared" si="53"/>
        <v>16303.030799132383</v>
      </c>
      <c r="I215" s="29">
        <f t="shared" si="43"/>
        <v>2.2250485660981263</v>
      </c>
      <c r="J215" s="29">
        <f t="shared" si="44"/>
        <v>41.694115440740156</v>
      </c>
      <c r="K215" s="32">
        <f>IF((D214+L214+M214-AL214)/($C$21+$C$22)&gt;$C$8,$C$8,(D214+L214+M214-AL214)/($C$21+$C$22))</f>
        <v>1400</v>
      </c>
      <c r="L215" s="97">
        <f t="shared" si="39"/>
        <v>0</v>
      </c>
      <c r="M215" s="96">
        <f t="shared" si="40"/>
        <v>0</v>
      </c>
      <c r="N215" s="98">
        <f t="shared" si="45"/>
        <v>1.7179213529287818</v>
      </c>
      <c r="O215" s="100">
        <f t="shared" si="41"/>
        <v>4.2266987561397071</v>
      </c>
      <c r="P215" s="104">
        <f t="shared" si="46"/>
        <v>18.880500609176615</v>
      </c>
      <c r="Q215" s="102">
        <f t="shared" si="47"/>
        <v>4.9224514715476911E-2</v>
      </c>
      <c r="R215" s="106">
        <f>IF(K215-H214&lt;0,0,K215-H214)</f>
        <v>0</v>
      </c>
      <c r="S215" s="106">
        <f>K215-V215</f>
        <v>0</v>
      </c>
      <c r="T215" s="106">
        <f>IF(R215&gt;0,$C$6-$C$8,IF($C$6-$C$8-W215&lt;0,0,$C$6-$C$8-W215))</f>
        <v>97.214462279726973</v>
      </c>
      <c r="U215" s="107">
        <f>IF(R215=0,IF(U214+(F215-AL215/$C$23)*$C$21/($C$21+$C$22)&gt;$C$8,$C$8,U214+F215*$C$21/($C$21+$C$22)),E215)</f>
        <v>1400</v>
      </c>
      <c r="V215" s="107">
        <f>IF(R215&gt;0,0,IF(V214+(F215-AL215/$C$23)*$C$21/($C$21+$C$22)&gt;$C$8,$C$8,IF(U215=$C$8,V214+(F215-AL215/$C$23)*$C$21/$C$22,V214+(F215-AL215/$C$23)*$C$21/($C$21+$C$22))))</f>
        <v>1400</v>
      </c>
      <c r="W215" s="203">
        <f>IF(R215&gt;0,0,IF(W214+AL215/$C$23&gt;$F$23,$F$23,W214+AL215/$C$23))</f>
        <v>2.7855377202730285</v>
      </c>
      <c r="X215" s="105" t="str">
        <f>IF(R215=0,"-",FORECAST($C$8,Инклинометрия!$B$2:$B$152,Инклинометрия!$A$2:$A$152))</f>
        <v>-</v>
      </c>
      <c r="Y215" s="105" t="str">
        <f>IF(R215=0,"-",FORECAST($C$8-R215,Инклинометрия!$B$2:$B$152,Инклинометрия!$A$2:$A$152))</f>
        <v>-</v>
      </c>
      <c r="Z215" s="105" t="str">
        <f>IF(R215&gt;0,FORECAST($C$8,Инклинометрия!$B$2:$B$152,Инклинометрия!$A$2:$A$152),IF(V215=$C$8,"-",FORECAST($C$8-V215,Инклинометрия!$B$2:$B$152,Инклинометрия!$A$2:$A$152)))</f>
        <v>-</v>
      </c>
      <c r="AA215" s="105" t="str">
        <f>IF(S215=0,"-",FORECAST($C$8-(S215+V215),Инклинометрия!$B$2:$B$152,Инклинометрия!$A$2:$A$152))</f>
        <v>-</v>
      </c>
      <c r="AB215" s="105">
        <f>FORECAST($C$8+T215,Инклинометрия!$B$2:$B$152,Инклинометрия!$A$2:$A$152)</f>
        <v>1422.3537391657405</v>
      </c>
      <c r="AC215" s="105">
        <f>IF(R215=0,FORECAST($C$6-T215,Инклинометрия!$B$2:$B$152,Инклинометрия!$A$2:$A$152),FORECAST($C$8,Инклинометрия!$B$2:$B$152,Инклинометрия!$A$2:$A$152))</f>
        <v>1332.6462608342592</v>
      </c>
      <c r="AD215" s="107">
        <f>IF(R215=0,FORECAST($C$8,Инклинометрия!$B$2:$B$152,Инклинометрия!$A$2:$A$152),Y215)</f>
        <v>1330</v>
      </c>
      <c r="AE215" s="107">
        <f>FORECAST($C$8-(R215+U215),Инклинометрия!$B$2:$B$152,Инклинометрия!$A$2:$A$152)</f>
        <v>0</v>
      </c>
      <c r="AF215" s="107">
        <f>IF(V215=0,"-",FORECAST($C$8,Инклинометрия!$B$2:$B$152,Инклинометрия!$A$2:$A$152))</f>
        <v>1330</v>
      </c>
      <c r="AG215" s="107">
        <f>IF(V215=0,"-",FORECAST($C$8-V215,Инклинометрия!$B$2:$B$152,Инклинометрия!$A$2:$A$152))</f>
        <v>0</v>
      </c>
      <c r="AH215" s="107">
        <f>IF(W215=0,"-",FORECAST($C$8+W215,Инклинометрия!$B$2:$B$152,Инклинометрия!$A$2:$A$152))</f>
        <v>1332.6462608342592</v>
      </c>
      <c r="AI215" s="107">
        <f>IF(W215=0,"-",FORECAST($C$8,Инклинометрия!$B$2:$B$152,Инклинометрия!$A$2:$A$152))</f>
        <v>1330</v>
      </c>
      <c r="AK215" s="122">
        <f t="shared" si="54"/>
        <v>0</v>
      </c>
      <c r="AL215" s="67">
        <f>AK215*(B215-B214)</f>
        <v>0</v>
      </c>
      <c r="AM215" s="23">
        <f t="shared" si="56"/>
        <v>8.6725204696437436E-2</v>
      </c>
      <c r="AN215" s="26">
        <f>AN214+AK215*(B215-B214)/(2*PI()*$C$5*AN214*$K$13)</f>
        <v>0.15480061813468687</v>
      </c>
      <c r="AO215" s="87">
        <f t="shared" si="48"/>
        <v>145932.55112472404</v>
      </c>
      <c r="AP215" s="87">
        <f>IF(R215+U215&lt;$C$8,0,32*$L$23/$C$12^2*($K$10*R215+$K$8*U215)+32*$L$24/($C$14^2-$C$13^2)*($K$10*S215+$K$8*V215))</f>
        <v>44607.551124724028</v>
      </c>
      <c r="AQ215" s="66">
        <f>R215*$C$11*$C$9+U215*$C$11*$C$10</f>
        <v>14695380</v>
      </c>
      <c r="AR215" s="66">
        <f>S215*$C$11*$C$9+V215*$C$11*$C$10</f>
        <v>14695380</v>
      </c>
      <c r="AS215" s="87">
        <f>$C$11*(T215*$C$9+W215*$C$10)</f>
        <v>792178.05375968735</v>
      </c>
      <c r="AT215" s="45">
        <f t="shared" si="42"/>
        <v>15633490.60488441</v>
      </c>
      <c r="AU215" s="75"/>
    </row>
    <row r="216" spans="2:47" ht="15" thickBot="1" x14ac:dyDescent="0.35">
      <c r="B216" s="41">
        <f t="shared" si="49"/>
        <v>3700</v>
      </c>
      <c r="C216" s="8">
        <f t="shared" si="50"/>
        <v>37</v>
      </c>
      <c r="D216" s="73">
        <f t="shared" si="38"/>
        <v>49.487499999999997</v>
      </c>
      <c r="E216" s="29">
        <f t="shared" si="55"/>
        <v>12255.427459729714</v>
      </c>
      <c r="F216" s="29">
        <f t="shared" si="51"/>
        <v>66.245553836375421</v>
      </c>
      <c r="G216" s="29">
        <f t="shared" si="52"/>
        <v>88.603428256152128</v>
      </c>
      <c r="H216" s="17">
        <f t="shared" si="53"/>
        <v>16391.634227388535</v>
      </c>
      <c r="I216" s="29">
        <f t="shared" si="43"/>
        <v>2.2250485660981263</v>
      </c>
      <c r="J216" s="29">
        <f t="shared" si="44"/>
        <v>41.694115440739417</v>
      </c>
      <c r="K216" s="32">
        <f>IF((D215+L215+M215-AL215)/($C$21+$C$22)&gt;$C$8,$C$8,(D215+L215+M215-AL215)/($C$21+$C$22))</f>
        <v>1400</v>
      </c>
      <c r="L216" s="97">
        <f t="shared" si="39"/>
        <v>0</v>
      </c>
      <c r="M216" s="96">
        <f t="shared" si="40"/>
        <v>0</v>
      </c>
      <c r="N216" s="98">
        <f t="shared" si="45"/>
        <v>1.7179213529287818</v>
      </c>
      <c r="O216" s="100">
        <f t="shared" si="41"/>
        <v>4.2266987561397071</v>
      </c>
      <c r="P216" s="104">
        <f t="shared" si="46"/>
        <v>18.880500609176615</v>
      </c>
      <c r="Q216" s="102">
        <f t="shared" si="47"/>
        <v>4.9224514715476911E-2</v>
      </c>
      <c r="R216" s="106">
        <f>IF(K216-H215&lt;0,0,K216-H215)</f>
        <v>0</v>
      </c>
      <c r="S216" s="106">
        <f>K216-V216</f>
        <v>0</v>
      </c>
      <c r="T216" s="106">
        <f>IF(R216&gt;0,$C$6-$C$8,IF($C$6-$C$8-W216&lt;0,0,$C$6-$C$8-W216))</f>
        <v>97.214462279726973</v>
      </c>
      <c r="U216" s="107">
        <f>IF(R216=0,IF(U215+(F216-AL216/$C$23)*$C$21/($C$21+$C$22)&gt;$C$8,$C$8,U215+F216*$C$21/($C$21+$C$22)),E216)</f>
        <v>1400</v>
      </c>
      <c r="V216" s="107">
        <f>IF(R216&gt;0,0,IF(V215+(F216-AL216/$C$23)*$C$21/($C$21+$C$22)&gt;$C$8,$C$8,IF(U216=$C$8,V215+(F216-AL216/$C$23)*$C$21/$C$22,V215+(F216-AL216/$C$23)*$C$21/($C$21+$C$22))))</f>
        <v>1400</v>
      </c>
      <c r="W216" s="203">
        <f>IF(R216&gt;0,0,IF(W215+AL216/$C$23&gt;$F$23,$F$23,W215+AL216/$C$23))</f>
        <v>2.7855377202730285</v>
      </c>
      <c r="X216" s="105" t="str">
        <f>IF(R216=0,"-",FORECAST($C$8,Инклинометрия!$B$2:$B$152,Инклинометрия!$A$2:$A$152))</f>
        <v>-</v>
      </c>
      <c r="Y216" s="105" t="str">
        <f>IF(R216=0,"-",FORECAST($C$8-R216,Инклинометрия!$B$2:$B$152,Инклинометрия!$A$2:$A$152))</f>
        <v>-</v>
      </c>
      <c r="Z216" s="105" t="str">
        <f>IF(R216&gt;0,FORECAST($C$8,Инклинометрия!$B$2:$B$152,Инклинометрия!$A$2:$A$152),IF(V216=$C$8,"-",FORECAST($C$8-V216,Инклинометрия!$B$2:$B$152,Инклинометрия!$A$2:$A$152)))</f>
        <v>-</v>
      </c>
      <c r="AA216" s="105" t="str">
        <f>IF(S216=0,"-",FORECAST($C$8-(S216+V216),Инклинометрия!$B$2:$B$152,Инклинометрия!$A$2:$A$152))</f>
        <v>-</v>
      </c>
      <c r="AB216" s="105">
        <f>FORECAST($C$8+T216,Инклинометрия!$B$2:$B$152,Инклинометрия!$A$2:$A$152)</f>
        <v>1422.3537391657405</v>
      </c>
      <c r="AC216" s="105">
        <f>IF(R216=0,FORECAST($C$6-T216,Инклинометрия!$B$2:$B$152,Инклинометрия!$A$2:$A$152),FORECAST($C$8,Инклинометрия!$B$2:$B$152,Инклинометрия!$A$2:$A$152))</f>
        <v>1332.6462608342592</v>
      </c>
      <c r="AD216" s="107">
        <f>IF(R216=0,FORECAST($C$8,Инклинометрия!$B$2:$B$152,Инклинометрия!$A$2:$A$152),Y216)</f>
        <v>1330</v>
      </c>
      <c r="AE216" s="107">
        <f>FORECAST($C$8-(R216+U216),Инклинометрия!$B$2:$B$152,Инклинометрия!$A$2:$A$152)</f>
        <v>0</v>
      </c>
      <c r="AF216" s="107">
        <f>IF(V216=0,"-",FORECAST($C$8,Инклинометрия!$B$2:$B$152,Инклинометрия!$A$2:$A$152))</f>
        <v>1330</v>
      </c>
      <c r="AG216" s="107">
        <f>IF(V216=0,"-",FORECAST($C$8-V216,Инклинометрия!$B$2:$B$152,Инклинометрия!$A$2:$A$152))</f>
        <v>0</v>
      </c>
      <c r="AH216" s="107">
        <f>IF(W216=0,"-",FORECAST($C$8+W216,Инклинометрия!$B$2:$B$152,Инклинометрия!$A$2:$A$152))</f>
        <v>1332.6462608342592</v>
      </c>
      <c r="AI216" s="107">
        <f>IF(W216=0,"-",FORECAST($C$8,Инклинометрия!$B$2:$B$152,Инклинометрия!$A$2:$A$152))</f>
        <v>1330</v>
      </c>
      <c r="AK216" s="122">
        <f t="shared" si="54"/>
        <v>0</v>
      </c>
      <c r="AL216" s="67">
        <f>AK216*(B216-B215)</f>
        <v>0</v>
      </c>
      <c r="AM216" s="23">
        <f t="shared" si="56"/>
        <v>8.6725204696437436E-2</v>
      </c>
      <c r="AN216" s="26">
        <f>AN215+AK216*(B216-B215)/(2*PI()*$C$5*AN215*$K$13)</f>
        <v>0.15480061813468687</v>
      </c>
      <c r="AO216" s="87">
        <f t="shared" si="48"/>
        <v>145932.55112472404</v>
      </c>
      <c r="AP216" s="87">
        <f>IF(R216+U216&lt;$C$8,0,32*$L$23/$C$12^2*($K$10*R216+$K$8*U216)+32*$L$24/($C$14^2-$C$13^2)*($K$10*S216+$K$8*V216))</f>
        <v>44607.551124724028</v>
      </c>
      <c r="AQ216" s="66">
        <f>R216*$C$11*$C$9+U216*$C$11*$C$10</f>
        <v>14695380</v>
      </c>
      <c r="AR216" s="66">
        <f>S216*$C$11*$C$9+V216*$C$11*$C$10</f>
        <v>14695380</v>
      </c>
      <c r="AS216" s="87">
        <f>$C$11*(T216*$C$9+W216*$C$10)</f>
        <v>792178.05375968735</v>
      </c>
      <c r="AT216" s="45">
        <f t="shared" si="42"/>
        <v>15633490.60488441</v>
      </c>
      <c r="AU216" s="75"/>
    </row>
    <row r="217" spans="2:47" ht="15" thickBot="1" x14ac:dyDescent="0.35">
      <c r="B217" s="41">
        <f t="shared" si="49"/>
        <v>3720</v>
      </c>
      <c r="C217" s="8">
        <f t="shared" si="50"/>
        <v>37.200000000000003</v>
      </c>
      <c r="D217" s="73">
        <f t="shared" si="38"/>
        <v>49.755000000000003</v>
      </c>
      <c r="E217" s="29">
        <f t="shared" si="55"/>
        <v>12321.673013566093</v>
      </c>
      <c r="F217" s="29">
        <f t="shared" si="51"/>
        <v>66.24555383637778</v>
      </c>
      <c r="G217" s="29">
        <f t="shared" si="52"/>
        <v>88.603428256155269</v>
      </c>
      <c r="H217" s="17">
        <f t="shared" si="53"/>
        <v>16480.237655644691</v>
      </c>
      <c r="I217" s="29">
        <f t="shared" si="43"/>
        <v>2.2250485660981263</v>
      </c>
      <c r="J217" s="29">
        <f t="shared" si="44"/>
        <v>41.694115440740156</v>
      </c>
      <c r="K217" s="32">
        <f>IF((D216+L216+M216-AL216)/($C$21+$C$22)&gt;$C$8,$C$8,(D216+L216+M216-AL216)/($C$21+$C$22))</f>
        <v>1400</v>
      </c>
      <c r="L217" s="97">
        <f t="shared" si="39"/>
        <v>0</v>
      </c>
      <c r="M217" s="96">
        <f t="shared" si="40"/>
        <v>0</v>
      </c>
      <c r="N217" s="98">
        <f t="shared" si="45"/>
        <v>1.7179213529287818</v>
      </c>
      <c r="O217" s="100">
        <f t="shared" si="41"/>
        <v>4.2266987561397071</v>
      </c>
      <c r="P217" s="104">
        <f t="shared" si="46"/>
        <v>18.880500609176615</v>
      </c>
      <c r="Q217" s="102">
        <f t="shared" si="47"/>
        <v>4.9224514715476911E-2</v>
      </c>
      <c r="R217" s="106">
        <f>IF(K217-H216&lt;0,0,K217-H216)</f>
        <v>0</v>
      </c>
      <c r="S217" s="106">
        <f>K217-V217</f>
        <v>0</v>
      </c>
      <c r="T217" s="106">
        <f>IF(R217&gt;0,$C$6-$C$8,IF($C$6-$C$8-W217&lt;0,0,$C$6-$C$8-W217))</f>
        <v>97.214462279726973</v>
      </c>
      <c r="U217" s="107">
        <f>IF(R217=0,IF(U216+(F217-AL217/$C$23)*$C$21/($C$21+$C$22)&gt;$C$8,$C$8,U216+F217*$C$21/($C$21+$C$22)),E217)</f>
        <v>1400</v>
      </c>
      <c r="V217" s="107">
        <f>IF(R217&gt;0,0,IF(V216+(F217-AL217/$C$23)*$C$21/($C$21+$C$22)&gt;$C$8,$C$8,IF(U217=$C$8,V216+(F217-AL217/$C$23)*$C$21/$C$22,V216+(F217-AL217/$C$23)*$C$21/($C$21+$C$22))))</f>
        <v>1400</v>
      </c>
      <c r="W217" s="203">
        <f>IF(R217&gt;0,0,IF(W216+AL217/$C$23&gt;$F$23,$F$23,W216+AL217/$C$23))</f>
        <v>2.7855377202730285</v>
      </c>
      <c r="X217" s="105" t="str">
        <f>IF(R217=0,"-",FORECAST($C$8,Инклинометрия!$B$2:$B$152,Инклинометрия!$A$2:$A$152))</f>
        <v>-</v>
      </c>
      <c r="Y217" s="105" t="str">
        <f>IF(R217=0,"-",FORECAST($C$8-R217,Инклинометрия!$B$2:$B$152,Инклинометрия!$A$2:$A$152))</f>
        <v>-</v>
      </c>
      <c r="Z217" s="105" t="str">
        <f>IF(R217&gt;0,FORECAST($C$8,Инклинометрия!$B$2:$B$152,Инклинометрия!$A$2:$A$152),IF(V217=$C$8,"-",FORECAST($C$8-V217,Инклинометрия!$B$2:$B$152,Инклинометрия!$A$2:$A$152)))</f>
        <v>-</v>
      </c>
      <c r="AA217" s="105" t="str">
        <f>IF(S217=0,"-",FORECAST($C$8-(S217+V217),Инклинометрия!$B$2:$B$152,Инклинометрия!$A$2:$A$152))</f>
        <v>-</v>
      </c>
      <c r="AB217" s="105">
        <f>FORECAST($C$8+T217,Инклинометрия!$B$2:$B$152,Инклинометрия!$A$2:$A$152)</f>
        <v>1422.3537391657405</v>
      </c>
      <c r="AC217" s="105">
        <f>IF(R217=0,FORECAST($C$6-T217,Инклинометрия!$B$2:$B$152,Инклинометрия!$A$2:$A$152),FORECAST($C$8,Инклинометрия!$B$2:$B$152,Инклинометрия!$A$2:$A$152))</f>
        <v>1332.6462608342592</v>
      </c>
      <c r="AD217" s="107">
        <f>IF(R217=0,FORECAST($C$8,Инклинометрия!$B$2:$B$152,Инклинометрия!$A$2:$A$152),Y217)</f>
        <v>1330</v>
      </c>
      <c r="AE217" s="107">
        <f>FORECAST($C$8-(R217+U217),Инклинометрия!$B$2:$B$152,Инклинометрия!$A$2:$A$152)</f>
        <v>0</v>
      </c>
      <c r="AF217" s="107">
        <f>IF(V217=0,"-",FORECAST($C$8,Инклинометрия!$B$2:$B$152,Инклинометрия!$A$2:$A$152))</f>
        <v>1330</v>
      </c>
      <c r="AG217" s="107">
        <f>IF(V217=0,"-",FORECAST($C$8-V217,Инклинометрия!$B$2:$B$152,Инклинометрия!$A$2:$A$152))</f>
        <v>0</v>
      </c>
      <c r="AH217" s="107">
        <f>IF(W217=0,"-",FORECAST($C$8+W217,Инклинометрия!$B$2:$B$152,Инклинометрия!$A$2:$A$152))</f>
        <v>1332.6462608342592</v>
      </c>
      <c r="AI217" s="107">
        <f>IF(W217=0,"-",FORECAST($C$8,Инклинометрия!$B$2:$B$152,Инклинометрия!$A$2:$A$152))</f>
        <v>1330</v>
      </c>
      <c r="AK217" s="122">
        <f t="shared" si="54"/>
        <v>0</v>
      </c>
      <c r="AL217" s="67">
        <f>AK217*(B217-B216)</f>
        <v>0</v>
      </c>
      <c r="AM217" s="23">
        <f t="shared" si="56"/>
        <v>8.6725204696437436E-2</v>
      </c>
      <c r="AN217" s="26">
        <f>AN216+AK217*(B217-B216)/(2*PI()*$C$5*AN216*$K$13)</f>
        <v>0.15480061813468687</v>
      </c>
      <c r="AO217" s="87">
        <f t="shared" si="48"/>
        <v>145932.55112472404</v>
      </c>
      <c r="AP217" s="87">
        <f>IF(R217+U217&lt;$C$8,0,32*$L$23/$C$12^2*($K$10*R217+$K$8*U217)+32*$L$24/($C$14^2-$C$13^2)*($K$10*S217+$K$8*V217))</f>
        <v>44607.551124724028</v>
      </c>
      <c r="AQ217" s="66">
        <f>R217*$C$11*$C$9+U217*$C$11*$C$10</f>
        <v>14695380</v>
      </c>
      <c r="AR217" s="66">
        <f>S217*$C$11*$C$9+V217*$C$11*$C$10</f>
        <v>14695380</v>
      </c>
      <c r="AS217" s="87">
        <f>$C$11*(T217*$C$9+W217*$C$10)</f>
        <v>792178.05375968735</v>
      </c>
      <c r="AT217" s="45">
        <f t="shared" si="42"/>
        <v>15633490.60488441</v>
      </c>
      <c r="AU217" s="75"/>
    </row>
    <row r="218" spans="2:47" ht="15" thickBot="1" x14ac:dyDescent="0.35">
      <c r="B218" s="41">
        <f t="shared" si="49"/>
        <v>3740</v>
      </c>
      <c r="C218" s="8">
        <f t="shared" si="50"/>
        <v>37.4</v>
      </c>
      <c r="D218" s="73">
        <f t="shared" si="38"/>
        <v>50.022500000000001</v>
      </c>
      <c r="E218" s="29">
        <f t="shared" si="55"/>
        <v>12387.918567402468</v>
      </c>
      <c r="F218" s="29">
        <f t="shared" si="51"/>
        <v>66.245553836375421</v>
      </c>
      <c r="G218" s="29">
        <f t="shared" si="52"/>
        <v>88.603428256152128</v>
      </c>
      <c r="H218" s="17">
        <f t="shared" si="53"/>
        <v>16568.841083900843</v>
      </c>
      <c r="I218" s="29">
        <f t="shared" si="43"/>
        <v>2.2250485660981263</v>
      </c>
      <c r="J218" s="29">
        <f t="shared" si="44"/>
        <v>41.694115440739417</v>
      </c>
      <c r="K218" s="32">
        <f>IF((D217+L217+M217-AL217)/($C$21+$C$22)&gt;$C$8,$C$8,(D217+L217+M217-AL217)/($C$21+$C$22))</f>
        <v>1400</v>
      </c>
      <c r="L218" s="97">
        <f t="shared" si="39"/>
        <v>0</v>
      </c>
      <c r="M218" s="96">
        <f t="shared" si="40"/>
        <v>0</v>
      </c>
      <c r="N218" s="98">
        <f t="shared" si="45"/>
        <v>1.7179213529287818</v>
      </c>
      <c r="O218" s="100">
        <f t="shared" si="41"/>
        <v>4.2266987561397071</v>
      </c>
      <c r="P218" s="104">
        <f t="shared" si="46"/>
        <v>18.880500609176615</v>
      </c>
      <c r="Q218" s="102">
        <f t="shared" si="47"/>
        <v>4.9224514715476911E-2</v>
      </c>
      <c r="R218" s="106">
        <f>IF(K218-H217&lt;0,0,K218-H217)</f>
        <v>0</v>
      </c>
      <c r="S218" s="106">
        <f>K218-V218</f>
        <v>0</v>
      </c>
      <c r="T218" s="106">
        <f>IF(R218&gt;0,$C$6-$C$8,IF($C$6-$C$8-W218&lt;0,0,$C$6-$C$8-W218))</f>
        <v>97.214462279726973</v>
      </c>
      <c r="U218" s="107">
        <f>IF(R218=0,IF(U217+(F218-AL218/$C$23)*$C$21/($C$21+$C$22)&gt;$C$8,$C$8,U217+F218*$C$21/($C$21+$C$22)),E218)</f>
        <v>1400</v>
      </c>
      <c r="V218" s="107">
        <f>IF(R218&gt;0,0,IF(V217+(F218-AL218/$C$23)*$C$21/($C$21+$C$22)&gt;$C$8,$C$8,IF(U218=$C$8,V217+(F218-AL218/$C$23)*$C$21/$C$22,V217+(F218-AL218/$C$23)*$C$21/($C$21+$C$22))))</f>
        <v>1400</v>
      </c>
      <c r="W218" s="203">
        <f>IF(R218&gt;0,0,IF(W217+AL218/$C$23&gt;$F$23,$F$23,W217+AL218/$C$23))</f>
        <v>2.7855377202730285</v>
      </c>
      <c r="X218" s="105" t="str">
        <f>IF(R218=0,"-",FORECAST($C$8,Инклинометрия!$B$2:$B$152,Инклинометрия!$A$2:$A$152))</f>
        <v>-</v>
      </c>
      <c r="Y218" s="105" t="str">
        <f>IF(R218=0,"-",FORECAST($C$8-R218,Инклинометрия!$B$2:$B$152,Инклинометрия!$A$2:$A$152))</f>
        <v>-</v>
      </c>
      <c r="Z218" s="105" t="str">
        <f>IF(R218&gt;0,FORECAST($C$8,Инклинометрия!$B$2:$B$152,Инклинометрия!$A$2:$A$152),IF(V218=$C$8,"-",FORECAST($C$8-V218,Инклинометрия!$B$2:$B$152,Инклинометрия!$A$2:$A$152)))</f>
        <v>-</v>
      </c>
      <c r="AA218" s="105" t="str">
        <f>IF(S218=0,"-",FORECAST($C$8-(S218+V218),Инклинометрия!$B$2:$B$152,Инклинометрия!$A$2:$A$152))</f>
        <v>-</v>
      </c>
      <c r="AB218" s="105">
        <f>FORECAST($C$8+T218,Инклинометрия!$B$2:$B$152,Инклинометрия!$A$2:$A$152)</f>
        <v>1422.3537391657405</v>
      </c>
      <c r="AC218" s="105">
        <f>IF(R218=0,FORECAST($C$6-T218,Инклинометрия!$B$2:$B$152,Инклинометрия!$A$2:$A$152),FORECAST($C$8,Инклинометрия!$B$2:$B$152,Инклинометрия!$A$2:$A$152))</f>
        <v>1332.6462608342592</v>
      </c>
      <c r="AD218" s="107">
        <f>IF(R218=0,FORECAST($C$8,Инклинометрия!$B$2:$B$152,Инклинометрия!$A$2:$A$152),Y218)</f>
        <v>1330</v>
      </c>
      <c r="AE218" s="107">
        <f>FORECAST($C$8-(R218+U218),Инклинометрия!$B$2:$B$152,Инклинометрия!$A$2:$A$152)</f>
        <v>0</v>
      </c>
      <c r="AF218" s="107">
        <f>IF(V218=0,"-",FORECAST($C$8,Инклинометрия!$B$2:$B$152,Инклинометрия!$A$2:$A$152))</f>
        <v>1330</v>
      </c>
      <c r="AG218" s="107">
        <f>IF(V218=0,"-",FORECAST($C$8-V218,Инклинометрия!$B$2:$B$152,Инклинометрия!$A$2:$A$152))</f>
        <v>0</v>
      </c>
      <c r="AH218" s="107">
        <f>IF(W218=0,"-",FORECAST($C$8+W218,Инклинометрия!$B$2:$B$152,Инклинометрия!$A$2:$A$152))</f>
        <v>1332.6462608342592</v>
      </c>
      <c r="AI218" s="107">
        <f>IF(W218=0,"-",FORECAST($C$8,Инклинометрия!$B$2:$B$152,Инклинометрия!$A$2:$A$152))</f>
        <v>1330</v>
      </c>
      <c r="AK218" s="122">
        <f t="shared" si="54"/>
        <v>0</v>
      </c>
      <c r="AL218" s="67">
        <f>AK218*(B218-B217)</f>
        <v>0</v>
      </c>
      <c r="AM218" s="23">
        <f t="shared" si="56"/>
        <v>8.6725204696437436E-2</v>
      </c>
      <c r="AN218" s="26">
        <f>AN217+AK218*(B218-B217)/(2*PI()*$C$5*AN217*$K$13)</f>
        <v>0.15480061813468687</v>
      </c>
      <c r="AO218" s="87">
        <f t="shared" si="48"/>
        <v>145932.55112472404</v>
      </c>
      <c r="AP218" s="87">
        <f>IF(R218+U218&lt;$C$8,0,32*$L$23/$C$12^2*($K$10*R218+$K$8*U218)+32*$L$24/($C$14^2-$C$13^2)*($K$10*S218+$K$8*V218))</f>
        <v>44607.551124724028</v>
      </c>
      <c r="AQ218" s="66">
        <f>R218*$C$11*$C$9+U218*$C$11*$C$10</f>
        <v>14695380</v>
      </c>
      <c r="AR218" s="66">
        <f>S218*$C$11*$C$9+V218*$C$11*$C$10</f>
        <v>14695380</v>
      </c>
      <c r="AS218" s="87">
        <f>$C$11*(T218*$C$9+W218*$C$10)</f>
        <v>792178.05375968735</v>
      </c>
      <c r="AT218" s="45">
        <f t="shared" si="42"/>
        <v>15633490.60488441</v>
      </c>
      <c r="AU218" s="75"/>
    </row>
    <row r="219" spans="2:47" ht="15" thickBot="1" x14ac:dyDescent="0.35">
      <c r="B219" s="41">
        <f t="shared" si="49"/>
        <v>3760</v>
      </c>
      <c r="C219" s="8">
        <f t="shared" si="50"/>
        <v>37.6</v>
      </c>
      <c r="D219" s="73">
        <f t="shared" si="38"/>
        <v>50.29</v>
      </c>
      <c r="E219" s="29">
        <f t="shared" si="55"/>
        <v>12454.164121238846</v>
      </c>
      <c r="F219" s="29">
        <f t="shared" si="51"/>
        <v>66.24555383637778</v>
      </c>
      <c r="G219" s="29">
        <f t="shared" si="52"/>
        <v>88.603428256155269</v>
      </c>
      <c r="H219" s="17">
        <f t="shared" si="53"/>
        <v>16657.444512156999</v>
      </c>
      <c r="I219" s="29">
        <f t="shared" si="43"/>
        <v>2.2250485660981263</v>
      </c>
      <c r="J219" s="29">
        <f t="shared" si="44"/>
        <v>41.694115440740156</v>
      </c>
      <c r="K219" s="32">
        <f>IF((D218+L218+M218-AL218)/($C$21+$C$22)&gt;$C$8,$C$8,(D218+L218+M218-AL218)/($C$21+$C$22))</f>
        <v>1400</v>
      </c>
      <c r="L219" s="97">
        <f t="shared" si="39"/>
        <v>0</v>
      </c>
      <c r="M219" s="96">
        <f t="shared" si="40"/>
        <v>0</v>
      </c>
      <c r="N219" s="98">
        <f t="shared" si="45"/>
        <v>1.7179213529287818</v>
      </c>
      <c r="O219" s="100">
        <f t="shared" si="41"/>
        <v>4.2266987561397071</v>
      </c>
      <c r="P219" s="104">
        <f t="shared" si="46"/>
        <v>18.880500609176615</v>
      </c>
      <c r="Q219" s="102">
        <f t="shared" si="47"/>
        <v>4.9224514715476911E-2</v>
      </c>
      <c r="R219" s="106">
        <f>IF(K219-H218&lt;0,0,K219-H218)</f>
        <v>0</v>
      </c>
      <c r="S219" s="106">
        <f>K219-V219</f>
        <v>0</v>
      </c>
      <c r="T219" s="106">
        <f>IF(R219&gt;0,$C$6-$C$8,IF($C$6-$C$8-W219&lt;0,0,$C$6-$C$8-W219))</f>
        <v>97.214462279726973</v>
      </c>
      <c r="U219" s="107">
        <f>IF(R219=0,IF(U218+(F219-AL219/$C$23)*$C$21/($C$21+$C$22)&gt;$C$8,$C$8,U218+F219*$C$21/($C$21+$C$22)),E219)</f>
        <v>1400</v>
      </c>
      <c r="V219" s="107">
        <f>IF(R219&gt;0,0,IF(V218+(F219-AL219/$C$23)*$C$21/($C$21+$C$22)&gt;$C$8,$C$8,IF(U219=$C$8,V218+(F219-AL219/$C$23)*$C$21/$C$22,V218+(F219-AL219/$C$23)*$C$21/($C$21+$C$22))))</f>
        <v>1400</v>
      </c>
      <c r="W219" s="203">
        <f>IF(R219&gt;0,0,IF(W218+AL219/$C$23&gt;$F$23,$F$23,W218+AL219/$C$23))</f>
        <v>2.7855377202730285</v>
      </c>
      <c r="X219" s="105" t="str">
        <f>IF(R219=0,"-",FORECAST($C$8,Инклинометрия!$B$2:$B$152,Инклинометрия!$A$2:$A$152))</f>
        <v>-</v>
      </c>
      <c r="Y219" s="105" t="str">
        <f>IF(R219=0,"-",FORECAST($C$8-R219,Инклинометрия!$B$2:$B$152,Инклинометрия!$A$2:$A$152))</f>
        <v>-</v>
      </c>
      <c r="Z219" s="105" t="str">
        <f>IF(R219&gt;0,FORECAST($C$8,Инклинометрия!$B$2:$B$152,Инклинометрия!$A$2:$A$152),IF(V219=$C$8,"-",FORECAST($C$8-V219,Инклинометрия!$B$2:$B$152,Инклинометрия!$A$2:$A$152)))</f>
        <v>-</v>
      </c>
      <c r="AA219" s="105" t="str">
        <f>IF(S219=0,"-",FORECAST($C$8-(S219+V219),Инклинометрия!$B$2:$B$152,Инклинометрия!$A$2:$A$152))</f>
        <v>-</v>
      </c>
      <c r="AB219" s="105">
        <f>FORECAST($C$8+T219,Инклинометрия!$B$2:$B$152,Инклинометрия!$A$2:$A$152)</f>
        <v>1422.3537391657405</v>
      </c>
      <c r="AC219" s="105">
        <f>IF(R219=0,FORECAST($C$6-T219,Инклинометрия!$B$2:$B$152,Инклинометрия!$A$2:$A$152),FORECAST($C$8,Инклинометрия!$B$2:$B$152,Инклинометрия!$A$2:$A$152))</f>
        <v>1332.6462608342592</v>
      </c>
      <c r="AD219" s="107">
        <f>IF(R219=0,FORECAST($C$8,Инклинометрия!$B$2:$B$152,Инклинометрия!$A$2:$A$152),Y219)</f>
        <v>1330</v>
      </c>
      <c r="AE219" s="107">
        <f>FORECAST($C$8-(R219+U219),Инклинометрия!$B$2:$B$152,Инклинометрия!$A$2:$A$152)</f>
        <v>0</v>
      </c>
      <c r="AF219" s="107">
        <f>IF(V219=0,"-",FORECAST($C$8,Инклинометрия!$B$2:$B$152,Инклинометрия!$A$2:$A$152))</f>
        <v>1330</v>
      </c>
      <c r="AG219" s="107">
        <f>IF(V219=0,"-",FORECAST($C$8-V219,Инклинометрия!$B$2:$B$152,Инклинометрия!$A$2:$A$152))</f>
        <v>0</v>
      </c>
      <c r="AH219" s="107">
        <f>IF(W219=0,"-",FORECAST($C$8+W219,Инклинометрия!$B$2:$B$152,Инклинометрия!$A$2:$A$152))</f>
        <v>1332.6462608342592</v>
      </c>
      <c r="AI219" s="107">
        <f>IF(W219=0,"-",FORECAST($C$8,Инклинометрия!$B$2:$B$152,Инклинометрия!$A$2:$A$152))</f>
        <v>1330</v>
      </c>
      <c r="AK219" s="122">
        <f t="shared" si="54"/>
        <v>0</v>
      </c>
      <c r="AL219" s="67">
        <f>AK219*(B219-B218)</f>
        <v>0</v>
      </c>
      <c r="AM219" s="23">
        <f t="shared" si="56"/>
        <v>8.6725204696437436E-2</v>
      </c>
      <c r="AN219" s="26">
        <f>AN218+AK219*(B219-B218)/(2*PI()*$C$5*AN218*$K$13)</f>
        <v>0.15480061813468687</v>
      </c>
      <c r="AO219" s="87">
        <f t="shared" si="48"/>
        <v>145932.55112472404</v>
      </c>
      <c r="AP219" s="87">
        <f>IF(R219+U219&lt;$C$8,0,32*$L$23/$C$12^2*($K$10*R219+$K$8*U219)+32*$L$24/($C$14^2-$C$13^2)*($K$10*S219+$K$8*V219))</f>
        <v>44607.551124724028</v>
      </c>
      <c r="AQ219" s="66">
        <f>R219*$C$11*$C$9+U219*$C$11*$C$10</f>
        <v>14695380</v>
      </c>
      <c r="AR219" s="66">
        <f>S219*$C$11*$C$9+V219*$C$11*$C$10</f>
        <v>14695380</v>
      </c>
      <c r="AS219" s="87">
        <f>$C$11*(T219*$C$9+W219*$C$10)</f>
        <v>792178.05375968735</v>
      </c>
      <c r="AT219" s="45">
        <f t="shared" si="42"/>
        <v>15633490.60488441</v>
      </c>
      <c r="AU219" s="75"/>
    </row>
    <row r="220" spans="2:47" ht="15" thickBot="1" x14ac:dyDescent="0.35">
      <c r="B220" s="41">
        <f t="shared" si="49"/>
        <v>3780</v>
      </c>
      <c r="C220" s="8">
        <f t="shared" si="50"/>
        <v>37.800000000000004</v>
      </c>
      <c r="D220" s="73">
        <f t="shared" si="38"/>
        <v>50.557500000000012</v>
      </c>
      <c r="E220" s="29">
        <f t="shared" si="55"/>
        <v>12520.409675075225</v>
      </c>
      <c r="F220" s="29">
        <f t="shared" si="51"/>
        <v>66.24555383637778</v>
      </c>
      <c r="G220" s="29">
        <f t="shared" si="52"/>
        <v>88.603428256155269</v>
      </c>
      <c r="H220" s="17">
        <f t="shared" si="53"/>
        <v>16746.047940413155</v>
      </c>
      <c r="I220" s="29">
        <f t="shared" si="43"/>
        <v>2.2250485660981263</v>
      </c>
      <c r="J220" s="29">
        <f t="shared" si="44"/>
        <v>41.694115440740156</v>
      </c>
      <c r="K220" s="32">
        <f>IF((D219+L219+M219-AL219)/($C$21+$C$22)&gt;$C$8,$C$8,(D219+L219+M219-AL219)/($C$21+$C$22))</f>
        <v>1400</v>
      </c>
      <c r="L220" s="97">
        <f t="shared" si="39"/>
        <v>0</v>
      </c>
      <c r="M220" s="96">
        <f t="shared" si="40"/>
        <v>0</v>
      </c>
      <c r="N220" s="98">
        <f t="shared" si="45"/>
        <v>1.7179213529287818</v>
      </c>
      <c r="O220" s="100">
        <f t="shared" si="41"/>
        <v>4.2266987561397071</v>
      </c>
      <c r="P220" s="104">
        <f t="shared" si="46"/>
        <v>18.880500609176615</v>
      </c>
      <c r="Q220" s="102">
        <f t="shared" si="47"/>
        <v>4.9224514715476911E-2</v>
      </c>
      <c r="R220" s="106">
        <f>IF(K220-H219&lt;0,0,K220-H219)</f>
        <v>0</v>
      </c>
      <c r="S220" s="106">
        <f>K220-V220</f>
        <v>0</v>
      </c>
      <c r="T220" s="106">
        <f>IF(R220&gt;0,$C$6-$C$8,IF($C$6-$C$8-W220&lt;0,0,$C$6-$C$8-W220))</f>
        <v>97.214462279726973</v>
      </c>
      <c r="U220" s="107">
        <f>IF(R220=0,IF(U219+(F220-AL220/$C$23)*$C$21/($C$21+$C$22)&gt;$C$8,$C$8,U219+F220*$C$21/($C$21+$C$22)),E220)</f>
        <v>1400</v>
      </c>
      <c r="V220" s="107">
        <f>IF(R220&gt;0,0,IF(V219+(F220-AL220/$C$23)*$C$21/($C$21+$C$22)&gt;$C$8,$C$8,IF(U220=$C$8,V219+(F220-AL220/$C$23)*$C$21/$C$22,V219+(F220-AL220/$C$23)*$C$21/($C$21+$C$22))))</f>
        <v>1400</v>
      </c>
      <c r="W220" s="203">
        <f>IF(R220&gt;0,0,IF(W219+AL220/$C$23&gt;$F$23,$F$23,W219+AL220/$C$23))</f>
        <v>2.7855377202730285</v>
      </c>
      <c r="X220" s="105" t="str">
        <f>IF(R220=0,"-",FORECAST($C$8,Инклинометрия!$B$2:$B$152,Инклинометрия!$A$2:$A$152))</f>
        <v>-</v>
      </c>
      <c r="Y220" s="105" t="str">
        <f>IF(R220=0,"-",FORECAST($C$8-R220,Инклинометрия!$B$2:$B$152,Инклинометрия!$A$2:$A$152))</f>
        <v>-</v>
      </c>
      <c r="Z220" s="105" t="str">
        <f>IF(R220&gt;0,FORECAST($C$8,Инклинометрия!$B$2:$B$152,Инклинометрия!$A$2:$A$152),IF(V220=$C$8,"-",FORECAST($C$8-V220,Инклинометрия!$B$2:$B$152,Инклинометрия!$A$2:$A$152)))</f>
        <v>-</v>
      </c>
      <c r="AA220" s="105" t="str">
        <f>IF(S220=0,"-",FORECAST($C$8-(S220+V220),Инклинометрия!$B$2:$B$152,Инклинометрия!$A$2:$A$152))</f>
        <v>-</v>
      </c>
      <c r="AB220" s="105">
        <f>FORECAST($C$8+T220,Инклинометрия!$B$2:$B$152,Инклинометрия!$A$2:$A$152)</f>
        <v>1422.3537391657405</v>
      </c>
      <c r="AC220" s="105">
        <f>IF(R220=0,FORECAST($C$6-T220,Инклинометрия!$B$2:$B$152,Инклинометрия!$A$2:$A$152),FORECAST($C$8,Инклинометрия!$B$2:$B$152,Инклинометрия!$A$2:$A$152))</f>
        <v>1332.6462608342592</v>
      </c>
      <c r="AD220" s="107">
        <f>IF(R220=0,FORECAST($C$8,Инклинометрия!$B$2:$B$152,Инклинометрия!$A$2:$A$152),Y220)</f>
        <v>1330</v>
      </c>
      <c r="AE220" s="107">
        <f>FORECAST($C$8-(R220+U220),Инклинометрия!$B$2:$B$152,Инклинометрия!$A$2:$A$152)</f>
        <v>0</v>
      </c>
      <c r="AF220" s="107">
        <f>IF(V220=0,"-",FORECAST($C$8,Инклинометрия!$B$2:$B$152,Инклинометрия!$A$2:$A$152))</f>
        <v>1330</v>
      </c>
      <c r="AG220" s="107">
        <f>IF(V220=0,"-",FORECAST($C$8-V220,Инклинометрия!$B$2:$B$152,Инклинометрия!$A$2:$A$152))</f>
        <v>0</v>
      </c>
      <c r="AH220" s="107">
        <f>IF(W220=0,"-",FORECAST($C$8+W220,Инклинометрия!$B$2:$B$152,Инклинометрия!$A$2:$A$152))</f>
        <v>1332.6462608342592</v>
      </c>
      <c r="AI220" s="107">
        <f>IF(W220=0,"-",FORECAST($C$8,Инклинометрия!$B$2:$B$152,Инклинометрия!$A$2:$A$152))</f>
        <v>1330</v>
      </c>
      <c r="AK220" s="122">
        <f t="shared" si="54"/>
        <v>0</v>
      </c>
      <c r="AL220" s="67">
        <f>AK220*(B220-B219)</f>
        <v>0</v>
      </c>
      <c r="AM220" s="23">
        <f t="shared" si="56"/>
        <v>8.6725204696437436E-2</v>
      </c>
      <c r="AN220" s="26">
        <f>AN219+AK220*(B220-B219)/(2*PI()*$C$5*AN219*$K$13)</f>
        <v>0.15480061813468687</v>
      </c>
      <c r="AO220" s="87">
        <f t="shared" si="48"/>
        <v>145932.55112472404</v>
      </c>
      <c r="AP220" s="87">
        <f>IF(R220+U220&lt;$C$8,0,32*$L$23/$C$12^2*($K$10*R220+$K$8*U220)+32*$L$24/($C$14^2-$C$13^2)*($K$10*S220+$K$8*V220))</f>
        <v>44607.551124724028</v>
      </c>
      <c r="AQ220" s="66">
        <f>R220*$C$11*$C$9+U220*$C$11*$C$10</f>
        <v>14695380</v>
      </c>
      <c r="AR220" s="66">
        <f>S220*$C$11*$C$9+V220*$C$11*$C$10</f>
        <v>14695380</v>
      </c>
      <c r="AS220" s="87">
        <f>$C$11*(T220*$C$9+W220*$C$10)</f>
        <v>792178.05375968735</v>
      </c>
      <c r="AT220" s="45">
        <f t="shared" si="42"/>
        <v>15633490.60488441</v>
      </c>
      <c r="AU220" s="75"/>
    </row>
    <row r="221" spans="2:47" ht="15" thickBot="1" x14ac:dyDescent="0.35">
      <c r="B221" s="41">
        <f t="shared" si="49"/>
        <v>3800</v>
      </c>
      <c r="C221" s="8">
        <f t="shared" si="50"/>
        <v>38</v>
      </c>
      <c r="D221" s="73">
        <f t="shared" si="38"/>
        <v>50.825000000000003</v>
      </c>
      <c r="E221" s="29">
        <f t="shared" si="55"/>
        <v>12586.655228911599</v>
      </c>
      <c r="F221" s="29">
        <f t="shared" si="51"/>
        <v>66.245553836375421</v>
      </c>
      <c r="G221" s="29">
        <f t="shared" si="52"/>
        <v>88.603428256152128</v>
      </c>
      <c r="H221" s="17">
        <f t="shared" si="53"/>
        <v>16834.651368669307</v>
      </c>
      <c r="I221" s="29">
        <f t="shared" si="43"/>
        <v>2.2250485660981263</v>
      </c>
      <c r="J221" s="29">
        <f t="shared" si="44"/>
        <v>41.694115440739417</v>
      </c>
      <c r="K221" s="32">
        <f>IF((D220+L220+M220-AL220)/($C$21+$C$22)&gt;$C$8,$C$8,(D220+L220+M220-AL220)/($C$21+$C$22))</f>
        <v>1400</v>
      </c>
      <c r="L221" s="97">
        <f t="shared" si="39"/>
        <v>0</v>
      </c>
      <c r="M221" s="96">
        <f t="shared" si="40"/>
        <v>0</v>
      </c>
      <c r="N221" s="98">
        <f t="shared" si="45"/>
        <v>1.7179213529287818</v>
      </c>
      <c r="O221" s="100">
        <f t="shared" si="41"/>
        <v>4.2266987561397071</v>
      </c>
      <c r="P221" s="104">
        <f t="shared" si="46"/>
        <v>18.880500609176615</v>
      </c>
      <c r="Q221" s="102">
        <f t="shared" si="47"/>
        <v>4.9224514715476911E-2</v>
      </c>
      <c r="R221" s="106">
        <f>IF(K221-H220&lt;0,0,K221-H220)</f>
        <v>0</v>
      </c>
      <c r="S221" s="106">
        <f>K221-V221</f>
        <v>0</v>
      </c>
      <c r="T221" s="106">
        <f>IF(R221&gt;0,$C$6-$C$8,IF($C$6-$C$8-W221&lt;0,0,$C$6-$C$8-W221))</f>
        <v>97.214462279726973</v>
      </c>
      <c r="U221" s="107">
        <f>IF(R221=0,IF(U220+(F221-AL221/$C$23)*$C$21/($C$21+$C$22)&gt;$C$8,$C$8,U220+F221*$C$21/($C$21+$C$22)),E221)</f>
        <v>1400</v>
      </c>
      <c r="V221" s="107">
        <f>IF(R221&gt;0,0,IF(V220+(F221-AL221/$C$23)*$C$21/($C$21+$C$22)&gt;$C$8,$C$8,IF(U221=$C$8,V220+(F221-AL221/$C$23)*$C$21/$C$22,V220+(F221-AL221/$C$23)*$C$21/($C$21+$C$22))))</f>
        <v>1400</v>
      </c>
      <c r="W221" s="203">
        <f>IF(R221&gt;0,0,IF(W220+AL221/$C$23&gt;$F$23,$F$23,W220+AL221/$C$23))</f>
        <v>2.7855377202730285</v>
      </c>
      <c r="X221" s="105" t="str">
        <f>IF(R221=0,"-",FORECAST($C$8,Инклинометрия!$B$2:$B$152,Инклинометрия!$A$2:$A$152))</f>
        <v>-</v>
      </c>
      <c r="Y221" s="105" t="str">
        <f>IF(R221=0,"-",FORECAST($C$8-R221,Инклинометрия!$B$2:$B$152,Инклинометрия!$A$2:$A$152))</f>
        <v>-</v>
      </c>
      <c r="Z221" s="105" t="str">
        <f>IF(R221&gt;0,FORECAST($C$8,Инклинометрия!$B$2:$B$152,Инклинометрия!$A$2:$A$152),IF(V221=$C$8,"-",FORECAST($C$8-V221,Инклинометрия!$B$2:$B$152,Инклинометрия!$A$2:$A$152)))</f>
        <v>-</v>
      </c>
      <c r="AA221" s="105" t="str">
        <f>IF(S221=0,"-",FORECAST($C$8-(S221+V221),Инклинометрия!$B$2:$B$152,Инклинометрия!$A$2:$A$152))</f>
        <v>-</v>
      </c>
      <c r="AB221" s="105">
        <f>FORECAST($C$8+T221,Инклинометрия!$B$2:$B$152,Инклинометрия!$A$2:$A$152)</f>
        <v>1422.3537391657405</v>
      </c>
      <c r="AC221" s="105">
        <f>IF(R221=0,FORECAST($C$6-T221,Инклинометрия!$B$2:$B$152,Инклинометрия!$A$2:$A$152),FORECAST($C$8,Инклинометрия!$B$2:$B$152,Инклинометрия!$A$2:$A$152))</f>
        <v>1332.6462608342592</v>
      </c>
      <c r="AD221" s="107">
        <f>IF(R221=0,FORECAST($C$8,Инклинометрия!$B$2:$B$152,Инклинометрия!$A$2:$A$152),Y221)</f>
        <v>1330</v>
      </c>
      <c r="AE221" s="107">
        <f>FORECAST($C$8-(R221+U221),Инклинометрия!$B$2:$B$152,Инклинометрия!$A$2:$A$152)</f>
        <v>0</v>
      </c>
      <c r="AF221" s="107">
        <f>IF(V221=0,"-",FORECAST($C$8,Инклинометрия!$B$2:$B$152,Инклинометрия!$A$2:$A$152))</f>
        <v>1330</v>
      </c>
      <c r="AG221" s="107">
        <f>IF(V221=0,"-",FORECAST($C$8-V221,Инклинометрия!$B$2:$B$152,Инклинометрия!$A$2:$A$152))</f>
        <v>0</v>
      </c>
      <c r="AH221" s="107">
        <f>IF(W221=0,"-",FORECAST($C$8+W221,Инклинометрия!$B$2:$B$152,Инклинометрия!$A$2:$A$152))</f>
        <v>1332.6462608342592</v>
      </c>
      <c r="AI221" s="107">
        <f>IF(W221=0,"-",FORECAST($C$8,Инклинометрия!$B$2:$B$152,Инклинометрия!$A$2:$A$152))</f>
        <v>1330</v>
      </c>
      <c r="AK221" s="122">
        <f t="shared" si="54"/>
        <v>0</v>
      </c>
      <c r="AL221" s="67">
        <f>AK221*(B221-B220)</f>
        <v>0</v>
      </c>
      <c r="AM221" s="23">
        <f t="shared" si="56"/>
        <v>8.6725204696437436E-2</v>
      </c>
      <c r="AN221" s="26">
        <f>AN220+AK221*(B221-B220)/(2*PI()*$C$5*AN220*$K$13)</f>
        <v>0.15480061813468687</v>
      </c>
      <c r="AO221" s="87">
        <f t="shared" si="48"/>
        <v>145932.55112472404</v>
      </c>
      <c r="AP221" s="87">
        <f>IF(R221+U221&lt;$C$8,0,32*$L$23/$C$12^2*($K$10*R221+$K$8*U221)+32*$L$24/($C$14^2-$C$13^2)*($K$10*S221+$K$8*V221))</f>
        <v>44607.551124724028</v>
      </c>
      <c r="AQ221" s="66">
        <f>R221*$C$11*$C$9+U221*$C$11*$C$10</f>
        <v>14695380</v>
      </c>
      <c r="AR221" s="66">
        <f>S221*$C$11*$C$9+V221*$C$11*$C$10</f>
        <v>14695380</v>
      </c>
      <c r="AS221" s="87">
        <f>$C$11*(T221*$C$9+W221*$C$10)</f>
        <v>792178.05375968735</v>
      </c>
      <c r="AT221" s="45">
        <f t="shared" si="42"/>
        <v>15633490.60488441</v>
      </c>
      <c r="AU221" s="75"/>
    </row>
    <row r="222" spans="2:47" ht="15" thickBot="1" x14ac:dyDescent="0.35">
      <c r="B222" s="41">
        <f t="shared" si="49"/>
        <v>3820</v>
      </c>
      <c r="C222" s="8">
        <f t="shared" si="50"/>
        <v>38.200000000000003</v>
      </c>
      <c r="D222" s="73">
        <f t="shared" si="38"/>
        <v>51.092500000000001</v>
      </c>
      <c r="E222" s="29">
        <f t="shared" si="55"/>
        <v>12652.900782747978</v>
      </c>
      <c r="F222" s="29">
        <f t="shared" si="51"/>
        <v>66.24555383637778</v>
      </c>
      <c r="G222" s="29">
        <f t="shared" si="52"/>
        <v>88.603428256155269</v>
      </c>
      <c r="H222" s="17">
        <f t="shared" si="53"/>
        <v>16923.254796925463</v>
      </c>
      <c r="I222" s="29">
        <f t="shared" si="43"/>
        <v>2.2250485660981263</v>
      </c>
      <c r="J222" s="29">
        <f t="shared" si="44"/>
        <v>41.694115440740156</v>
      </c>
      <c r="K222" s="32">
        <f>IF((D221+L221+M221-AL221)/($C$21+$C$22)&gt;$C$8,$C$8,(D221+L221+M221-AL221)/($C$21+$C$22))</f>
        <v>1400</v>
      </c>
      <c r="L222" s="97">
        <f t="shared" si="39"/>
        <v>0</v>
      </c>
      <c r="M222" s="96">
        <f t="shared" si="40"/>
        <v>0</v>
      </c>
      <c r="N222" s="98">
        <f t="shared" si="45"/>
        <v>1.7179213529287818</v>
      </c>
      <c r="O222" s="100">
        <f t="shared" si="41"/>
        <v>4.2266987561397071</v>
      </c>
      <c r="P222" s="104">
        <f t="shared" si="46"/>
        <v>18.880500609176615</v>
      </c>
      <c r="Q222" s="102">
        <f t="shared" si="47"/>
        <v>4.9224514715476911E-2</v>
      </c>
      <c r="R222" s="106">
        <f>IF(K222-H221&lt;0,0,K222-H221)</f>
        <v>0</v>
      </c>
      <c r="S222" s="106">
        <f>K222-V222</f>
        <v>0</v>
      </c>
      <c r="T222" s="106">
        <f>IF(R222&gt;0,$C$6-$C$8,IF($C$6-$C$8-W222&lt;0,0,$C$6-$C$8-W222))</f>
        <v>97.214462279726973</v>
      </c>
      <c r="U222" s="107">
        <f>IF(R222=0,IF(U221+(F222-AL222/$C$23)*$C$21/($C$21+$C$22)&gt;$C$8,$C$8,U221+F222*$C$21/($C$21+$C$22)),E222)</f>
        <v>1400</v>
      </c>
      <c r="V222" s="107">
        <f>IF(R222&gt;0,0,IF(V221+(F222-AL222/$C$23)*$C$21/($C$21+$C$22)&gt;$C$8,$C$8,IF(U222=$C$8,V221+(F222-AL222/$C$23)*$C$21/$C$22,V221+(F222-AL222/$C$23)*$C$21/($C$21+$C$22))))</f>
        <v>1400</v>
      </c>
      <c r="W222" s="203">
        <f>IF(R222&gt;0,0,IF(W221+AL222/$C$23&gt;$F$23,$F$23,W221+AL222/$C$23))</f>
        <v>2.7855377202730285</v>
      </c>
      <c r="X222" s="105" t="str">
        <f>IF(R222=0,"-",FORECAST($C$8,Инклинометрия!$B$2:$B$152,Инклинометрия!$A$2:$A$152))</f>
        <v>-</v>
      </c>
      <c r="Y222" s="105" t="str">
        <f>IF(R222=0,"-",FORECAST($C$8-R222,Инклинометрия!$B$2:$B$152,Инклинометрия!$A$2:$A$152))</f>
        <v>-</v>
      </c>
      <c r="Z222" s="105" t="str">
        <f>IF(R222&gt;0,FORECAST($C$8,Инклинометрия!$B$2:$B$152,Инклинометрия!$A$2:$A$152),IF(V222=$C$8,"-",FORECAST($C$8-V222,Инклинометрия!$B$2:$B$152,Инклинометрия!$A$2:$A$152)))</f>
        <v>-</v>
      </c>
      <c r="AA222" s="105" t="str">
        <f>IF(S222=0,"-",FORECAST($C$8-(S222+V222),Инклинометрия!$B$2:$B$152,Инклинометрия!$A$2:$A$152))</f>
        <v>-</v>
      </c>
      <c r="AB222" s="105">
        <f>FORECAST($C$8+T222,Инклинометрия!$B$2:$B$152,Инклинометрия!$A$2:$A$152)</f>
        <v>1422.3537391657405</v>
      </c>
      <c r="AC222" s="105">
        <f>IF(R222=0,FORECAST($C$6-T222,Инклинометрия!$B$2:$B$152,Инклинометрия!$A$2:$A$152),FORECAST($C$8,Инклинометрия!$B$2:$B$152,Инклинометрия!$A$2:$A$152))</f>
        <v>1332.6462608342592</v>
      </c>
      <c r="AD222" s="107">
        <f>IF(R222=0,FORECAST($C$8,Инклинометрия!$B$2:$B$152,Инклинометрия!$A$2:$A$152),Y222)</f>
        <v>1330</v>
      </c>
      <c r="AE222" s="107">
        <f>FORECAST($C$8-(R222+U222),Инклинометрия!$B$2:$B$152,Инклинометрия!$A$2:$A$152)</f>
        <v>0</v>
      </c>
      <c r="AF222" s="107">
        <f>IF(V222=0,"-",FORECAST($C$8,Инклинометрия!$B$2:$B$152,Инклинометрия!$A$2:$A$152))</f>
        <v>1330</v>
      </c>
      <c r="AG222" s="107">
        <f>IF(V222=0,"-",FORECAST($C$8-V222,Инклинометрия!$B$2:$B$152,Инклинометрия!$A$2:$A$152))</f>
        <v>0</v>
      </c>
      <c r="AH222" s="107">
        <f>IF(W222=0,"-",FORECAST($C$8+W222,Инклинометрия!$B$2:$B$152,Инклинометрия!$A$2:$A$152))</f>
        <v>1332.6462608342592</v>
      </c>
      <c r="AI222" s="107">
        <f>IF(W222=0,"-",FORECAST($C$8,Инклинометрия!$B$2:$B$152,Инклинометрия!$A$2:$A$152))</f>
        <v>1330</v>
      </c>
      <c r="AK222" s="122">
        <f t="shared" si="54"/>
        <v>0</v>
      </c>
      <c r="AL222" s="67">
        <f>AK222*(B222-B221)</f>
        <v>0</v>
      </c>
      <c r="AM222" s="23">
        <f t="shared" si="56"/>
        <v>8.6725204696437436E-2</v>
      </c>
      <c r="AN222" s="26">
        <f>AN221+AK222*(B222-B221)/(2*PI()*$C$5*AN221*$K$13)</f>
        <v>0.15480061813468687</v>
      </c>
      <c r="AO222" s="87">
        <f t="shared" si="48"/>
        <v>145932.55112472404</v>
      </c>
      <c r="AP222" s="87">
        <f>IF(R222+U222&lt;$C$8,0,32*$L$23/$C$12^2*($K$10*R222+$K$8*U222)+32*$L$24/($C$14^2-$C$13^2)*($K$10*S222+$K$8*V222))</f>
        <v>44607.551124724028</v>
      </c>
      <c r="AQ222" s="66">
        <f>R222*$C$11*$C$9+U222*$C$11*$C$10</f>
        <v>14695380</v>
      </c>
      <c r="AR222" s="66">
        <f>S222*$C$11*$C$9+V222*$C$11*$C$10</f>
        <v>14695380</v>
      </c>
      <c r="AS222" s="87">
        <f>$C$11*(T222*$C$9+W222*$C$10)</f>
        <v>792178.05375968735</v>
      </c>
      <c r="AT222" s="45">
        <f t="shared" si="42"/>
        <v>15633490.60488441</v>
      </c>
      <c r="AU222" s="75"/>
    </row>
    <row r="223" spans="2:47" ht="15" thickBot="1" x14ac:dyDescent="0.35">
      <c r="B223" s="41">
        <f t="shared" si="49"/>
        <v>3840</v>
      </c>
      <c r="C223" s="8">
        <f t="shared" si="50"/>
        <v>38.4</v>
      </c>
      <c r="D223" s="73">
        <f t="shared" ref="D223:D286" si="57">C223*$C$10/$C$9</f>
        <v>51.36</v>
      </c>
      <c r="E223" s="29">
        <f t="shared" si="55"/>
        <v>12719.146336584352</v>
      </c>
      <c r="F223" s="29">
        <f t="shared" si="51"/>
        <v>66.245553836375421</v>
      </c>
      <c r="G223" s="29">
        <f t="shared" si="52"/>
        <v>88.603428256152128</v>
      </c>
      <c r="H223" s="17">
        <f t="shared" si="53"/>
        <v>17011.858225181615</v>
      </c>
      <c r="I223" s="29">
        <f t="shared" si="43"/>
        <v>2.2250485660981263</v>
      </c>
      <c r="J223" s="29">
        <f t="shared" si="44"/>
        <v>41.694115440739417</v>
      </c>
      <c r="K223" s="32">
        <f>IF((D222+L222+M222-AL222)/($C$21+$C$22)&gt;$C$8,$C$8,(D222+L222+M222-AL222)/($C$21+$C$22))</f>
        <v>1400</v>
      </c>
      <c r="L223" s="97">
        <f t="shared" ref="L223:L286" si="58">R223*$C$21</f>
        <v>0</v>
      </c>
      <c r="M223" s="96">
        <f t="shared" ref="M223:M286" si="59">S223*PI()*($C$14^2-$C$13^2)/4</f>
        <v>0</v>
      </c>
      <c r="N223" s="98">
        <f t="shared" si="45"/>
        <v>1.7179213529287818</v>
      </c>
      <c r="O223" s="100">
        <f t="shared" ref="O223:O286" si="60">U223*$C$21</f>
        <v>4.2266987561397071</v>
      </c>
      <c r="P223" s="104">
        <f t="shared" si="46"/>
        <v>18.880500609176615</v>
      </c>
      <c r="Q223" s="102">
        <f t="shared" si="47"/>
        <v>4.9224514715476911E-2</v>
      </c>
      <c r="R223" s="106">
        <f>IF(K223-H222&lt;0,0,K223-H222)</f>
        <v>0</v>
      </c>
      <c r="S223" s="106">
        <f>K223-V223</f>
        <v>0</v>
      </c>
      <c r="T223" s="106">
        <f>IF(R223&gt;0,$C$6-$C$8,IF($C$6-$C$8-W223&lt;0,0,$C$6-$C$8-W223))</f>
        <v>97.214462279726973</v>
      </c>
      <c r="U223" s="107">
        <f>IF(R223=0,IF(U222+(F223-AL223/$C$23)*$C$21/($C$21+$C$22)&gt;$C$8,$C$8,U222+F223*$C$21/($C$21+$C$22)),E223)</f>
        <v>1400</v>
      </c>
      <c r="V223" s="107">
        <f>IF(R223&gt;0,0,IF(V222+(F223-AL223/$C$23)*$C$21/($C$21+$C$22)&gt;$C$8,$C$8,IF(U223=$C$8,V222+(F223-AL223/$C$23)*$C$21/$C$22,V222+(F223-AL223/$C$23)*$C$21/($C$21+$C$22))))</f>
        <v>1400</v>
      </c>
      <c r="W223" s="203">
        <f>IF(R223&gt;0,0,IF(W222+AL223/$C$23&gt;$F$23,$F$23,W222+AL223/$C$23))</f>
        <v>2.7855377202730285</v>
      </c>
      <c r="X223" s="105" t="str">
        <f>IF(R223=0,"-",FORECAST($C$8,Инклинометрия!$B$2:$B$152,Инклинометрия!$A$2:$A$152))</f>
        <v>-</v>
      </c>
      <c r="Y223" s="105" t="str">
        <f>IF(R223=0,"-",FORECAST($C$8-R223,Инклинометрия!$B$2:$B$152,Инклинометрия!$A$2:$A$152))</f>
        <v>-</v>
      </c>
      <c r="Z223" s="105" t="str">
        <f>IF(R223&gt;0,FORECAST($C$8,Инклинометрия!$B$2:$B$152,Инклинометрия!$A$2:$A$152),IF(V223=$C$8,"-",FORECAST($C$8-V223,Инклинометрия!$B$2:$B$152,Инклинометрия!$A$2:$A$152)))</f>
        <v>-</v>
      </c>
      <c r="AA223" s="105" t="str">
        <f>IF(S223=0,"-",FORECAST($C$8-(S223+V223),Инклинометрия!$B$2:$B$152,Инклинометрия!$A$2:$A$152))</f>
        <v>-</v>
      </c>
      <c r="AB223" s="105">
        <f>FORECAST($C$8+T223,Инклинометрия!$B$2:$B$152,Инклинометрия!$A$2:$A$152)</f>
        <v>1422.3537391657405</v>
      </c>
      <c r="AC223" s="105">
        <f>IF(R223=0,FORECAST($C$6-T223,Инклинометрия!$B$2:$B$152,Инклинометрия!$A$2:$A$152),FORECAST($C$8,Инклинометрия!$B$2:$B$152,Инклинометрия!$A$2:$A$152))</f>
        <v>1332.6462608342592</v>
      </c>
      <c r="AD223" s="107">
        <f>IF(R223=0,FORECAST($C$8,Инклинометрия!$B$2:$B$152,Инклинометрия!$A$2:$A$152),Y223)</f>
        <v>1330</v>
      </c>
      <c r="AE223" s="107">
        <f>FORECAST($C$8-(R223+U223),Инклинометрия!$B$2:$B$152,Инклинометрия!$A$2:$A$152)</f>
        <v>0</v>
      </c>
      <c r="AF223" s="107">
        <f>IF(V223=0,"-",FORECAST($C$8,Инклинометрия!$B$2:$B$152,Инклинометрия!$A$2:$A$152))</f>
        <v>1330</v>
      </c>
      <c r="AG223" s="107">
        <f>IF(V223=0,"-",FORECAST($C$8-V223,Инклинометрия!$B$2:$B$152,Инклинометрия!$A$2:$A$152))</f>
        <v>0</v>
      </c>
      <c r="AH223" s="107">
        <f>IF(W223=0,"-",FORECAST($C$8+W223,Инклинометрия!$B$2:$B$152,Инклинометрия!$A$2:$A$152))</f>
        <v>1332.6462608342592</v>
      </c>
      <c r="AI223" s="107">
        <f>IF(W223=0,"-",FORECAST($C$8,Инклинометрия!$B$2:$B$152,Инклинометрия!$A$2:$A$152))</f>
        <v>1330</v>
      </c>
      <c r="AK223" s="122">
        <f t="shared" si="54"/>
        <v>0</v>
      </c>
      <c r="AL223" s="67">
        <f>AK223*(B223-B222)</f>
        <v>0</v>
      </c>
      <c r="AM223" s="23">
        <f t="shared" si="56"/>
        <v>8.6725204696437436E-2</v>
      </c>
      <c r="AN223" s="26">
        <f>AN222+AK223*(B223-B222)/(2*PI()*$C$5*AN222*$K$13)</f>
        <v>0.15480061813468687</v>
      </c>
      <c r="AO223" s="87">
        <f t="shared" si="48"/>
        <v>145932.55112472404</v>
      </c>
      <c r="AP223" s="87">
        <f>IF(R223+U223&lt;$C$8,0,32*$L$23/$C$12^2*($K$10*R223+$K$8*U223)+32*$L$24/($C$14^2-$C$13^2)*($K$10*S223+$K$8*V223))</f>
        <v>44607.551124724028</v>
      </c>
      <c r="AQ223" s="66">
        <f>R223*$C$11*$C$9+U223*$C$11*$C$10</f>
        <v>14695380</v>
      </c>
      <c r="AR223" s="66">
        <f>S223*$C$11*$C$9+V223*$C$11*$C$10</f>
        <v>14695380</v>
      </c>
      <c r="AS223" s="87">
        <f>$C$11*(T223*$C$9+W223*$C$10)</f>
        <v>792178.05375968735</v>
      </c>
      <c r="AT223" s="45">
        <f t="shared" si="42"/>
        <v>15633490.60488441</v>
      </c>
      <c r="AU223" s="75"/>
    </row>
    <row r="224" spans="2:47" ht="15" thickBot="1" x14ac:dyDescent="0.35">
      <c r="B224" s="41">
        <f t="shared" si="49"/>
        <v>3860</v>
      </c>
      <c r="C224" s="8">
        <f t="shared" si="50"/>
        <v>38.6</v>
      </c>
      <c r="D224" s="73">
        <f t="shared" si="57"/>
        <v>51.627499999999998</v>
      </c>
      <c r="E224" s="29">
        <f t="shared" si="55"/>
        <v>12785.391890420731</v>
      </c>
      <c r="F224" s="29">
        <f t="shared" si="51"/>
        <v>66.24555383637778</v>
      </c>
      <c r="G224" s="29">
        <f t="shared" si="52"/>
        <v>88.603428256155269</v>
      </c>
      <c r="H224" s="17">
        <f t="shared" si="53"/>
        <v>17100.461653437771</v>
      </c>
      <c r="I224" s="29">
        <f t="shared" si="43"/>
        <v>2.2250485660981263</v>
      </c>
      <c r="J224" s="29">
        <f t="shared" si="44"/>
        <v>41.694115440740156</v>
      </c>
      <c r="K224" s="32">
        <f>IF((D223+L223+M223-AL223)/($C$21+$C$22)&gt;$C$8,$C$8,(D223+L223+M223-AL223)/($C$21+$C$22))</f>
        <v>1400</v>
      </c>
      <c r="L224" s="97">
        <f t="shared" si="58"/>
        <v>0</v>
      </c>
      <c r="M224" s="96">
        <f t="shared" si="59"/>
        <v>0</v>
      </c>
      <c r="N224" s="98">
        <f t="shared" si="45"/>
        <v>1.7179213529287818</v>
      </c>
      <c r="O224" s="100">
        <f t="shared" si="60"/>
        <v>4.2266987561397071</v>
      </c>
      <c r="P224" s="104">
        <f t="shared" si="46"/>
        <v>18.880500609176615</v>
      </c>
      <c r="Q224" s="102">
        <f t="shared" si="47"/>
        <v>4.9224514715476911E-2</v>
      </c>
      <c r="R224" s="106">
        <f>IF(K224-H223&lt;0,0,K224-H223)</f>
        <v>0</v>
      </c>
      <c r="S224" s="106">
        <f>K224-V224</f>
        <v>0</v>
      </c>
      <c r="T224" s="106">
        <f>IF(R224&gt;0,$C$6-$C$8,IF($C$6-$C$8-W224&lt;0,0,$C$6-$C$8-W224))</f>
        <v>97.214462279726973</v>
      </c>
      <c r="U224" s="107">
        <f>IF(R224=0,IF(U223+(F224-AL224/$C$23)*$C$21/($C$21+$C$22)&gt;$C$8,$C$8,U223+F224*$C$21/($C$21+$C$22)),E224)</f>
        <v>1400</v>
      </c>
      <c r="V224" s="107">
        <f>IF(R224&gt;0,0,IF(V223+(F224-AL224/$C$23)*$C$21/($C$21+$C$22)&gt;$C$8,$C$8,IF(U224=$C$8,V223+(F224-AL224/$C$23)*$C$21/$C$22,V223+(F224-AL224/$C$23)*$C$21/($C$21+$C$22))))</f>
        <v>1400</v>
      </c>
      <c r="W224" s="203">
        <f>IF(R224&gt;0,0,IF(W223+AL224/$C$23&gt;$F$23,$F$23,W223+AL224/$C$23))</f>
        <v>2.7855377202730285</v>
      </c>
      <c r="X224" s="105" t="str">
        <f>IF(R224=0,"-",FORECAST($C$8,Инклинометрия!$B$2:$B$152,Инклинометрия!$A$2:$A$152))</f>
        <v>-</v>
      </c>
      <c r="Y224" s="105" t="str">
        <f>IF(R224=0,"-",FORECAST($C$8-R224,Инклинометрия!$B$2:$B$152,Инклинометрия!$A$2:$A$152))</f>
        <v>-</v>
      </c>
      <c r="Z224" s="105" t="str">
        <f>IF(R224&gt;0,FORECAST($C$8,Инклинометрия!$B$2:$B$152,Инклинометрия!$A$2:$A$152),IF(V224=$C$8,"-",FORECAST($C$8-V224,Инклинометрия!$B$2:$B$152,Инклинометрия!$A$2:$A$152)))</f>
        <v>-</v>
      </c>
      <c r="AA224" s="105" t="str">
        <f>IF(S224=0,"-",FORECAST($C$8-(S224+V224),Инклинометрия!$B$2:$B$152,Инклинометрия!$A$2:$A$152))</f>
        <v>-</v>
      </c>
      <c r="AB224" s="105">
        <f>FORECAST($C$8+T224,Инклинометрия!$B$2:$B$152,Инклинометрия!$A$2:$A$152)</f>
        <v>1422.3537391657405</v>
      </c>
      <c r="AC224" s="105">
        <f>IF(R224=0,FORECAST($C$6-T224,Инклинометрия!$B$2:$B$152,Инклинометрия!$A$2:$A$152),FORECAST($C$8,Инклинометрия!$B$2:$B$152,Инклинометрия!$A$2:$A$152))</f>
        <v>1332.6462608342592</v>
      </c>
      <c r="AD224" s="107">
        <f>IF(R224=0,FORECAST($C$8,Инклинометрия!$B$2:$B$152,Инклинометрия!$A$2:$A$152),Y224)</f>
        <v>1330</v>
      </c>
      <c r="AE224" s="107">
        <f>FORECAST($C$8-(R224+U224),Инклинометрия!$B$2:$B$152,Инклинометрия!$A$2:$A$152)</f>
        <v>0</v>
      </c>
      <c r="AF224" s="107">
        <f>IF(V224=0,"-",FORECAST($C$8,Инклинометрия!$B$2:$B$152,Инклинометрия!$A$2:$A$152))</f>
        <v>1330</v>
      </c>
      <c r="AG224" s="107">
        <f>IF(V224=0,"-",FORECAST($C$8-V224,Инклинометрия!$B$2:$B$152,Инклинометрия!$A$2:$A$152))</f>
        <v>0</v>
      </c>
      <c r="AH224" s="107">
        <f>IF(W224=0,"-",FORECAST($C$8+W224,Инклинометрия!$B$2:$B$152,Инклинометрия!$A$2:$A$152))</f>
        <v>1332.6462608342592</v>
      </c>
      <c r="AI224" s="107">
        <f>IF(W224=0,"-",FORECAST($C$8,Инклинометрия!$B$2:$B$152,Инклинометрия!$A$2:$A$152))</f>
        <v>1330</v>
      </c>
      <c r="AK224" s="122">
        <f t="shared" si="54"/>
        <v>0</v>
      </c>
      <c r="AL224" s="67">
        <f>AK224*(B224-B223)</f>
        <v>0</v>
      </c>
      <c r="AM224" s="23">
        <f t="shared" si="56"/>
        <v>8.6725204696437436E-2</v>
      </c>
      <c r="AN224" s="26">
        <f>AN223+AK224*(B224-B223)/(2*PI()*$C$5*AN223*$K$13)</f>
        <v>0.15480061813468687</v>
      </c>
      <c r="AO224" s="87">
        <f t="shared" si="48"/>
        <v>145932.55112472404</v>
      </c>
      <c r="AP224" s="87">
        <f>IF(R224+U224&lt;$C$8,0,32*$L$23/$C$12^2*($K$10*R224+$K$8*U224)+32*$L$24/($C$14^2-$C$13^2)*($K$10*S224+$K$8*V224))</f>
        <v>44607.551124724028</v>
      </c>
      <c r="AQ224" s="66">
        <f>R224*$C$11*$C$9+U224*$C$11*$C$10</f>
        <v>14695380</v>
      </c>
      <c r="AR224" s="66">
        <f>S224*$C$11*$C$9+V224*$C$11*$C$10</f>
        <v>14695380</v>
      </c>
      <c r="AS224" s="87">
        <f>$C$11*(T224*$C$9+W224*$C$10)</f>
        <v>792178.05375968735</v>
      </c>
      <c r="AT224" s="45">
        <f t="shared" ref="AT224:AT287" si="61">SUM(AQ224,AS224,AO224)</f>
        <v>15633490.60488441</v>
      </c>
      <c r="AU224" s="75"/>
    </row>
    <row r="225" spans="2:47" ht="15" thickBot="1" x14ac:dyDescent="0.35">
      <c r="B225" s="41">
        <f t="shared" si="49"/>
        <v>3880</v>
      </c>
      <c r="C225" s="8">
        <f t="shared" si="50"/>
        <v>38.800000000000004</v>
      </c>
      <c r="D225" s="73">
        <f t="shared" si="57"/>
        <v>51.89500000000001</v>
      </c>
      <c r="E225" s="29">
        <f t="shared" si="55"/>
        <v>12851.637444257109</v>
      </c>
      <c r="F225" s="29">
        <f t="shared" si="51"/>
        <v>66.24555383637778</v>
      </c>
      <c r="G225" s="29">
        <f t="shared" si="52"/>
        <v>88.603428256155269</v>
      </c>
      <c r="H225" s="17">
        <f t="shared" si="53"/>
        <v>17189.065081693927</v>
      </c>
      <c r="I225" s="29">
        <f t="shared" ref="I225:I288" si="62">SQRT(2*$C$11*($C$10-$C$9)/$C$10)</f>
        <v>2.2250485660981263</v>
      </c>
      <c r="J225" s="29">
        <f t="shared" ref="J225:J288" si="63">SQRT(2*$C$11*G225)</f>
        <v>41.694115440740156</v>
      </c>
      <c r="K225" s="32">
        <f>IF((D224+L224+M224-AL224)/($C$21+$C$22)&gt;$C$8,$C$8,(D224+L224+M224-AL224)/($C$21+$C$22))</f>
        <v>1400</v>
      </c>
      <c r="L225" s="97">
        <f t="shared" si="58"/>
        <v>0</v>
      </c>
      <c r="M225" s="96">
        <f t="shared" si="59"/>
        <v>0</v>
      </c>
      <c r="N225" s="98">
        <f t="shared" ref="N225:N288" si="64">T225*PI()*$C$14^2/4</f>
        <v>1.7179213529287818</v>
      </c>
      <c r="O225" s="100">
        <f t="shared" si="60"/>
        <v>4.2266987561397071</v>
      </c>
      <c r="P225" s="104">
        <f t="shared" ref="P225:P288" si="65">V225*$C$22</f>
        <v>18.880500609176615</v>
      </c>
      <c r="Q225" s="102">
        <f t="shared" ref="Q225:Q288" si="66">W225*$C$23</f>
        <v>4.9224514715476911E-2</v>
      </c>
      <c r="R225" s="106">
        <f>IF(K225-H224&lt;0,0,K225-H224)</f>
        <v>0</v>
      </c>
      <c r="S225" s="106">
        <f>K225-V225</f>
        <v>0</v>
      </c>
      <c r="T225" s="106">
        <f>IF(R225&gt;0,$C$6-$C$8,IF($C$6-$C$8-W225&lt;0,0,$C$6-$C$8-W225))</f>
        <v>97.214462279726973</v>
      </c>
      <c r="U225" s="107">
        <f>IF(R225=0,IF(U224+(F225-AL225/$C$23)*$C$21/($C$21+$C$22)&gt;$C$8,$C$8,U224+F225*$C$21/($C$21+$C$22)),E225)</f>
        <v>1400</v>
      </c>
      <c r="V225" s="107">
        <f>IF(R225&gt;0,0,IF(V224+(F225-AL225/$C$23)*$C$21/($C$21+$C$22)&gt;$C$8,$C$8,IF(U225=$C$8,V224+(F225-AL225/$C$23)*$C$21/$C$22,V224+(F225-AL225/$C$23)*$C$21/($C$21+$C$22))))</f>
        <v>1400</v>
      </c>
      <c r="W225" s="203">
        <f>IF(R225&gt;0,0,IF(W224+AL225/$C$23&gt;$F$23,$F$23,W224+AL225/$C$23))</f>
        <v>2.7855377202730285</v>
      </c>
      <c r="X225" s="105" t="str">
        <f>IF(R225=0,"-",FORECAST($C$8,Инклинометрия!$B$2:$B$152,Инклинометрия!$A$2:$A$152))</f>
        <v>-</v>
      </c>
      <c r="Y225" s="105" t="str">
        <f>IF(R225=0,"-",FORECAST($C$8-R225,Инклинометрия!$B$2:$B$152,Инклинометрия!$A$2:$A$152))</f>
        <v>-</v>
      </c>
      <c r="Z225" s="105" t="str">
        <f>IF(R225&gt;0,FORECAST($C$8,Инклинометрия!$B$2:$B$152,Инклинометрия!$A$2:$A$152),IF(V225=$C$8,"-",FORECAST($C$8-V225,Инклинометрия!$B$2:$B$152,Инклинометрия!$A$2:$A$152)))</f>
        <v>-</v>
      </c>
      <c r="AA225" s="105" t="str">
        <f>IF(S225=0,"-",FORECAST($C$8-(S225+V225),Инклинометрия!$B$2:$B$152,Инклинометрия!$A$2:$A$152))</f>
        <v>-</v>
      </c>
      <c r="AB225" s="105">
        <f>FORECAST($C$8+T225,Инклинометрия!$B$2:$B$152,Инклинометрия!$A$2:$A$152)</f>
        <v>1422.3537391657405</v>
      </c>
      <c r="AC225" s="105">
        <f>IF(R225=0,FORECAST($C$6-T225,Инклинометрия!$B$2:$B$152,Инклинометрия!$A$2:$A$152),FORECAST($C$8,Инклинометрия!$B$2:$B$152,Инклинометрия!$A$2:$A$152))</f>
        <v>1332.6462608342592</v>
      </c>
      <c r="AD225" s="107">
        <f>IF(R225=0,FORECAST($C$8,Инклинометрия!$B$2:$B$152,Инклинометрия!$A$2:$A$152),Y225)</f>
        <v>1330</v>
      </c>
      <c r="AE225" s="107">
        <f>FORECAST($C$8-(R225+U225),Инклинометрия!$B$2:$B$152,Инклинометрия!$A$2:$A$152)</f>
        <v>0</v>
      </c>
      <c r="AF225" s="107">
        <f>IF(V225=0,"-",FORECAST($C$8,Инклинометрия!$B$2:$B$152,Инклинометрия!$A$2:$A$152))</f>
        <v>1330</v>
      </c>
      <c r="AG225" s="107">
        <f>IF(V225=0,"-",FORECAST($C$8-V225,Инклинометрия!$B$2:$B$152,Инклинометрия!$A$2:$A$152))</f>
        <v>0</v>
      </c>
      <c r="AH225" s="107">
        <f>IF(W225=0,"-",FORECAST($C$8+W225,Инклинометрия!$B$2:$B$152,Инклинометрия!$A$2:$A$152))</f>
        <v>1332.6462608342592</v>
      </c>
      <c r="AI225" s="107">
        <f>IF(W225=0,"-",FORECAST($C$8,Инклинометрия!$B$2:$B$152,Инклинометрия!$A$2:$A$152))</f>
        <v>1330</v>
      </c>
      <c r="AK225" s="122">
        <f t="shared" si="54"/>
        <v>0</v>
      </c>
      <c r="AL225" s="67">
        <f>AK225*(B225-B224)</f>
        <v>0</v>
      </c>
      <c r="AM225" s="23">
        <f t="shared" si="56"/>
        <v>8.6725204696437436E-2</v>
      </c>
      <c r="AN225" s="26">
        <f>AN224+AK225*(B225-B224)/(2*PI()*$C$5*AN224*$K$13)</f>
        <v>0.15480061813468687</v>
      </c>
      <c r="AO225" s="87">
        <f t="shared" ref="AO225:AO288" si="67">101325+AP225</f>
        <v>145932.55112472404</v>
      </c>
      <c r="AP225" s="87">
        <f>IF(R225+U225&lt;$C$8,0,32*$L$23/$C$12^2*($K$10*R225+$K$8*U225)+32*$L$24/($C$14^2-$C$13^2)*($K$10*S225+$K$8*V225))</f>
        <v>44607.551124724028</v>
      </c>
      <c r="AQ225" s="66">
        <f>R225*$C$11*$C$9+U225*$C$11*$C$10</f>
        <v>14695380</v>
      </c>
      <c r="AR225" s="66">
        <f>S225*$C$11*$C$9+V225*$C$11*$C$10</f>
        <v>14695380</v>
      </c>
      <c r="AS225" s="87">
        <f>$C$11*(T225*$C$9+W225*$C$10)</f>
        <v>792178.05375968735</v>
      </c>
      <c r="AT225" s="45">
        <f t="shared" si="61"/>
        <v>15633490.60488441</v>
      </c>
      <c r="AU225" s="75"/>
    </row>
    <row r="226" spans="2:47" ht="15" thickBot="1" x14ac:dyDescent="0.35">
      <c r="B226" s="41">
        <f t="shared" ref="B226:B289" si="68">B225+$C$26</f>
        <v>3900</v>
      </c>
      <c r="C226" s="8">
        <f t="shared" ref="C226:C289" si="69">$C$16*B226</f>
        <v>39</v>
      </c>
      <c r="D226" s="73">
        <f t="shared" si="57"/>
        <v>52.162500000000001</v>
      </c>
      <c r="E226" s="29">
        <f t="shared" si="55"/>
        <v>12917.882998093482</v>
      </c>
      <c r="F226" s="29">
        <f t="shared" ref="F226:F289" si="70">IF(J225*(B226-B225)&gt;F225/2,4*(C226-C225)/PI()/$C$12^2,J225*(B226-B225)+4*(C226-C225)/PI()/$C$12^2)</f>
        <v>66.245553836375421</v>
      </c>
      <c r="G226" s="29">
        <f t="shared" ref="G226:G289" si="71">F226*$C$10/$C$9</f>
        <v>88.603428256152128</v>
      </c>
      <c r="H226" s="17">
        <f t="shared" ref="H226:H289" si="72">H225+G226</f>
        <v>17277.668509950079</v>
      </c>
      <c r="I226" s="29">
        <f t="shared" si="62"/>
        <v>2.2250485660981263</v>
      </c>
      <c r="J226" s="29">
        <f t="shared" si="63"/>
        <v>41.694115440739417</v>
      </c>
      <c r="K226" s="32">
        <f>IF((D225+L225+M225-AL225)/($C$21+$C$22)&gt;$C$8,$C$8,(D225+L225+M225-AL225)/($C$21+$C$22))</f>
        <v>1400</v>
      </c>
      <c r="L226" s="97">
        <f t="shared" si="58"/>
        <v>0</v>
      </c>
      <c r="M226" s="96">
        <f t="shared" si="59"/>
        <v>0</v>
      </c>
      <c r="N226" s="98">
        <f t="shared" si="64"/>
        <v>1.7179213529287818</v>
      </c>
      <c r="O226" s="100">
        <f t="shared" si="60"/>
        <v>4.2266987561397071</v>
      </c>
      <c r="P226" s="104">
        <f t="shared" si="65"/>
        <v>18.880500609176615</v>
      </c>
      <c r="Q226" s="102">
        <f t="shared" si="66"/>
        <v>4.9224514715476911E-2</v>
      </c>
      <c r="R226" s="106">
        <f>IF(K226-H225&lt;0,0,K226-H225)</f>
        <v>0</v>
      </c>
      <c r="S226" s="106">
        <f>K226-V226</f>
        <v>0</v>
      </c>
      <c r="T226" s="106">
        <f>IF(R226&gt;0,$C$6-$C$8,IF($C$6-$C$8-W226&lt;0,0,$C$6-$C$8-W226))</f>
        <v>97.214462279726973</v>
      </c>
      <c r="U226" s="107">
        <f>IF(R226=0,IF(U225+(F226-AL226/$C$23)*$C$21/($C$21+$C$22)&gt;$C$8,$C$8,U225+F226*$C$21/($C$21+$C$22)),E226)</f>
        <v>1400</v>
      </c>
      <c r="V226" s="107">
        <f>IF(R226&gt;0,0,IF(V225+(F226-AL226/$C$23)*$C$21/($C$21+$C$22)&gt;$C$8,$C$8,IF(U226=$C$8,V225+(F226-AL226/$C$23)*$C$21/$C$22,V225+(F226-AL226/$C$23)*$C$21/($C$21+$C$22))))</f>
        <v>1400</v>
      </c>
      <c r="W226" s="203">
        <f>IF(R226&gt;0,0,IF(W225+AL226/$C$23&gt;$F$23,$F$23,W225+AL226/$C$23))</f>
        <v>2.7855377202730285</v>
      </c>
      <c r="X226" s="105" t="str">
        <f>IF(R226=0,"-",FORECAST($C$8,Инклинометрия!$B$2:$B$152,Инклинометрия!$A$2:$A$152))</f>
        <v>-</v>
      </c>
      <c r="Y226" s="105" t="str">
        <f>IF(R226=0,"-",FORECAST($C$8-R226,Инклинометрия!$B$2:$B$152,Инклинометрия!$A$2:$A$152))</f>
        <v>-</v>
      </c>
      <c r="Z226" s="105" t="str">
        <f>IF(R226&gt;0,FORECAST($C$8,Инклинометрия!$B$2:$B$152,Инклинометрия!$A$2:$A$152),IF(V226=$C$8,"-",FORECAST($C$8-V226,Инклинометрия!$B$2:$B$152,Инклинометрия!$A$2:$A$152)))</f>
        <v>-</v>
      </c>
      <c r="AA226" s="105" t="str">
        <f>IF(S226=0,"-",FORECAST($C$8-(S226+V226),Инклинометрия!$B$2:$B$152,Инклинометрия!$A$2:$A$152))</f>
        <v>-</v>
      </c>
      <c r="AB226" s="105">
        <f>FORECAST($C$8+T226,Инклинометрия!$B$2:$B$152,Инклинометрия!$A$2:$A$152)</f>
        <v>1422.3537391657405</v>
      </c>
      <c r="AC226" s="105">
        <f>IF(R226=0,FORECAST($C$6-T226,Инклинометрия!$B$2:$B$152,Инклинометрия!$A$2:$A$152),FORECAST($C$8,Инклинометрия!$B$2:$B$152,Инклинометрия!$A$2:$A$152))</f>
        <v>1332.6462608342592</v>
      </c>
      <c r="AD226" s="107">
        <f>IF(R226=0,FORECAST($C$8,Инклинометрия!$B$2:$B$152,Инклинометрия!$A$2:$A$152),Y226)</f>
        <v>1330</v>
      </c>
      <c r="AE226" s="107">
        <f>FORECAST($C$8-(R226+U226),Инклинометрия!$B$2:$B$152,Инклинометрия!$A$2:$A$152)</f>
        <v>0</v>
      </c>
      <c r="AF226" s="107">
        <f>IF(V226=0,"-",FORECAST($C$8,Инклинометрия!$B$2:$B$152,Инклинометрия!$A$2:$A$152))</f>
        <v>1330</v>
      </c>
      <c r="AG226" s="107">
        <f>IF(V226=0,"-",FORECAST($C$8-V226,Инклинометрия!$B$2:$B$152,Инклинометрия!$A$2:$A$152))</f>
        <v>0</v>
      </c>
      <c r="AH226" s="107">
        <f>IF(W226=0,"-",FORECAST($C$8+W226,Инклинометрия!$B$2:$B$152,Инклинометрия!$A$2:$A$152))</f>
        <v>1332.6462608342592</v>
      </c>
      <c r="AI226" s="107">
        <f>IF(W226=0,"-",FORECAST($C$8,Инклинометрия!$B$2:$B$152,Инклинометрия!$A$2:$A$152))</f>
        <v>1330</v>
      </c>
      <c r="AK226" s="122">
        <f t="shared" ref="AK226:AK289" si="73">2*PI()*$C$5*(AT225-AT224)/(LN(AN225/$K$11)*$K$10/$K$9+LN($K$12/AN225)*$K$10/$K$9)</f>
        <v>0</v>
      </c>
      <c r="AL226" s="67">
        <f>AK226*(B226-B225)</f>
        <v>0</v>
      </c>
      <c r="AM226" s="23">
        <f t="shared" si="56"/>
        <v>8.6725204696437436E-2</v>
      </c>
      <c r="AN226" s="26">
        <f>AN225+AK226*(B226-B225)/(2*PI()*$C$5*AN225*$K$13)</f>
        <v>0.15480061813468687</v>
      </c>
      <c r="AO226" s="87">
        <f t="shared" si="67"/>
        <v>145932.55112472404</v>
      </c>
      <c r="AP226" s="87">
        <f>IF(R226+U226&lt;$C$8,0,32*$L$23/$C$12^2*($K$10*R226+$K$8*U226)+32*$L$24/($C$14^2-$C$13^2)*($K$10*S226+$K$8*V226))</f>
        <v>44607.551124724028</v>
      </c>
      <c r="AQ226" s="66">
        <f>R226*$C$11*$C$9+U226*$C$11*$C$10</f>
        <v>14695380</v>
      </c>
      <c r="AR226" s="66">
        <f>S226*$C$11*$C$9+V226*$C$11*$C$10</f>
        <v>14695380</v>
      </c>
      <c r="AS226" s="87">
        <f>$C$11*(T226*$C$9+W226*$C$10)</f>
        <v>792178.05375968735</v>
      </c>
      <c r="AT226" s="45">
        <f t="shared" si="61"/>
        <v>15633490.60488441</v>
      </c>
      <c r="AU226" s="75"/>
    </row>
    <row r="227" spans="2:47" ht="15" thickBot="1" x14ac:dyDescent="0.35">
      <c r="B227" s="41">
        <f t="shared" si="68"/>
        <v>3920</v>
      </c>
      <c r="C227" s="8">
        <f t="shared" si="69"/>
        <v>39.200000000000003</v>
      </c>
      <c r="D227" s="73">
        <f t="shared" si="57"/>
        <v>52.43</v>
      </c>
      <c r="E227" s="29">
        <f t="shared" ref="E227:E290" si="74">C227/PI()/($C$12/2)^2</f>
        <v>12984.128551929862</v>
      </c>
      <c r="F227" s="29">
        <f t="shared" si="70"/>
        <v>66.24555383637778</v>
      </c>
      <c r="G227" s="29">
        <f t="shared" si="71"/>
        <v>88.603428256155269</v>
      </c>
      <c r="H227" s="17">
        <f t="shared" si="72"/>
        <v>17366.271938206235</v>
      </c>
      <c r="I227" s="29">
        <f t="shared" si="62"/>
        <v>2.2250485660981263</v>
      </c>
      <c r="J227" s="29">
        <f t="shared" si="63"/>
        <v>41.694115440740156</v>
      </c>
      <c r="K227" s="32">
        <f>IF((D226+L226+M226-AL226)/($C$21+$C$22)&gt;$C$8,$C$8,(D226+L226+M226-AL226)/($C$21+$C$22))</f>
        <v>1400</v>
      </c>
      <c r="L227" s="97">
        <f t="shared" si="58"/>
        <v>0</v>
      </c>
      <c r="M227" s="96">
        <f t="shared" si="59"/>
        <v>0</v>
      </c>
      <c r="N227" s="98">
        <f t="shared" si="64"/>
        <v>1.7179213529287818</v>
      </c>
      <c r="O227" s="100">
        <f t="shared" si="60"/>
        <v>4.2266987561397071</v>
      </c>
      <c r="P227" s="104">
        <f t="shared" si="65"/>
        <v>18.880500609176615</v>
      </c>
      <c r="Q227" s="102">
        <f t="shared" si="66"/>
        <v>4.9224514715476911E-2</v>
      </c>
      <c r="R227" s="106">
        <f>IF(K227-H226&lt;0,0,K227-H226)</f>
        <v>0</v>
      </c>
      <c r="S227" s="106">
        <f>K227-V227</f>
        <v>0</v>
      </c>
      <c r="T227" s="106">
        <f>IF(R227&gt;0,$C$6-$C$8,IF($C$6-$C$8-W227&lt;0,0,$C$6-$C$8-W227))</f>
        <v>97.214462279726973</v>
      </c>
      <c r="U227" s="107">
        <f>IF(R227=0,IF(U226+(F227-AL227/$C$23)*$C$21/($C$21+$C$22)&gt;$C$8,$C$8,U226+F227*$C$21/($C$21+$C$22)),E227)</f>
        <v>1400</v>
      </c>
      <c r="V227" s="107">
        <f>IF(R227&gt;0,0,IF(V226+(F227-AL227/$C$23)*$C$21/($C$21+$C$22)&gt;$C$8,$C$8,IF(U227=$C$8,V226+(F227-AL227/$C$23)*$C$21/$C$22,V226+(F227-AL227/$C$23)*$C$21/($C$21+$C$22))))</f>
        <v>1400</v>
      </c>
      <c r="W227" s="203">
        <f>IF(R227&gt;0,0,IF(W226+AL227/$C$23&gt;$F$23,$F$23,W226+AL227/$C$23))</f>
        <v>2.7855377202730285</v>
      </c>
      <c r="X227" s="105" t="str">
        <f>IF(R227=0,"-",FORECAST($C$8,Инклинометрия!$B$2:$B$152,Инклинометрия!$A$2:$A$152))</f>
        <v>-</v>
      </c>
      <c r="Y227" s="105" t="str">
        <f>IF(R227=0,"-",FORECAST($C$8-R227,Инклинометрия!$B$2:$B$152,Инклинометрия!$A$2:$A$152))</f>
        <v>-</v>
      </c>
      <c r="Z227" s="105" t="str">
        <f>IF(R227&gt;0,FORECAST($C$8,Инклинометрия!$B$2:$B$152,Инклинометрия!$A$2:$A$152),IF(V227=$C$8,"-",FORECAST($C$8-V227,Инклинометрия!$B$2:$B$152,Инклинометрия!$A$2:$A$152)))</f>
        <v>-</v>
      </c>
      <c r="AA227" s="105" t="str">
        <f>IF(S227=0,"-",FORECAST($C$8-(S227+V227),Инклинометрия!$B$2:$B$152,Инклинометрия!$A$2:$A$152))</f>
        <v>-</v>
      </c>
      <c r="AB227" s="105">
        <f>FORECAST($C$8+T227,Инклинометрия!$B$2:$B$152,Инклинометрия!$A$2:$A$152)</f>
        <v>1422.3537391657405</v>
      </c>
      <c r="AC227" s="105">
        <f>IF(R227=0,FORECAST($C$6-T227,Инклинометрия!$B$2:$B$152,Инклинометрия!$A$2:$A$152),FORECAST($C$8,Инклинометрия!$B$2:$B$152,Инклинометрия!$A$2:$A$152))</f>
        <v>1332.6462608342592</v>
      </c>
      <c r="AD227" s="107">
        <f>IF(R227=0,FORECAST($C$8,Инклинометрия!$B$2:$B$152,Инклинометрия!$A$2:$A$152),Y227)</f>
        <v>1330</v>
      </c>
      <c r="AE227" s="107">
        <f>FORECAST($C$8-(R227+U227),Инклинометрия!$B$2:$B$152,Инклинометрия!$A$2:$A$152)</f>
        <v>0</v>
      </c>
      <c r="AF227" s="107">
        <f>IF(V227=0,"-",FORECAST($C$8,Инклинометрия!$B$2:$B$152,Инклинометрия!$A$2:$A$152))</f>
        <v>1330</v>
      </c>
      <c r="AG227" s="107">
        <f>IF(V227=0,"-",FORECAST($C$8-V227,Инклинометрия!$B$2:$B$152,Инклинометрия!$A$2:$A$152))</f>
        <v>0</v>
      </c>
      <c r="AH227" s="107">
        <f>IF(W227=0,"-",FORECAST($C$8+W227,Инклинометрия!$B$2:$B$152,Инклинометрия!$A$2:$A$152))</f>
        <v>1332.6462608342592</v>
      </c>
      <c r="AI227" s="107">
        <f>IF(W227=0,"-",FORECAST($C$8,Инклинометрия!$B$2:$B$152,Инклинометрия!$A$2:$A$152))</f>
        <v>1330</v>
      </c>
      <c r="AK227" s="122">
        <f t="shared" si="73"/>
        <v>0</v>
      </c>
      <c r="AL227" s="67">
        <f>AK227*(B227-B226)</f>
        <v>0</v>
      </c>
      <c r="AM227" s="23">
        <f t="shared" si="56"/>
        <v>8.6725204696437436E-2</v>
      </c>
      <c r="AN227" s="26">
        <f>AN226+AK227*(B227-B226)/(2*PI()*$C$5*AN226*$K$13)</f>
        <v>0.15480061813468687</v>
      </c>
      <c r="AO227" s="87">
        <f t="shared" si="67"/>
        <v>145932.55112472404</v>
      </c>
      <c r="AP227" s="87">
        <f>IF(R227+U227&lt;$C$8,0,32*$L$23/$C$12^2*($K$10*R227+$K$8*U227)+32*$L$24/($C$14^2-$C$13^2)*($K$10*S227+$K$8*V227))</f>
        <v>44607.551124724028</v>
      </c>
      <c r="AQ227" s="66">
        <f>R227*$C$11*$C$9+U227*$C$11*$C$10</f>
        <v>14695380</v>
      </c>
      <c r="AR227" s="66">
        <f>S227*$C$11*$C$9+V227*$C$11*$C$10</f>
        <v>14695380</v>
      </c>
      <c r="AS227" s="87">
        <f>$C$11*(T227*$C$9+W227*$C$10)</f>
        <v>792178.05375968735</v>
      </c>
      <c r="AT227" s="45">
        <f t="shared" si="61"/>
        <v>15633490.60488441</v>
      </c>
      <c r="AU227" s="75"/>
    </row>
    <row r="228" spans="2:47" ht="15" thickBot="1" x14ac:dyDescent="0.35">
      <c r="B228" s="41">
        <f t="shared" si="68"/>
        <v>3940</v>
      </c>
      <c r="C228" s="8">
        <f t="shared" si="69"/>
        <v>39.4</v>
      </c>
      <c r="D228" s="73">
        <f t="shared" si="57"/>
        <v>52.697499999999998</v>
      </c>
      <c r="E228" s="29">
        <f t="shared" si="74"/>
        <v>13050.374105766236</v>
      </c>
      <c r="F228" s="29">
        <f t="shared" si="70"/>
        <v>66.245553836375421</v>
      </c>
      <c r="G228" s="29">
        <f t="shared" si="71"/>
        <v>88.603428256152128</v>
      </c>
      <c r="H228" s="17">
        <f t="shared" si="72"/>
        <v>17454.875366462387</v>
      </c>
      <c r="I228" s="29">
        <f t="shared" si="62"/>
        <v>2.2250485660981263</v>
      </c>
      <c r="J228" s="29">
        <f t="shared" si="63"/>
        <v>41.694115440739417</v>
      </c>
      <c r="K228" s="32">
        <f>IF((D227+L227+M227-AL227)/($C$21+$C$22)&gt;$C$8,$C$8,(D227+L227+M227-AL227)/($C$21+$C$22))</f>
        <v>1400</v>
      </c>
      <c r="L228" s="97">
        <f t="shared" si="58"/>
        <v>0</v>
      </c>
      <c r="M228" s="96">
        <f t="shared" si="59"/>
        <v>0</v>
      </c>
      <c r="N228" s="98">
        <f t="shared" si="64"/>
        <v>1.7179213529287818</v>
      </c>
      <c r="O228" s="100">
        <f t="shared" si="60"/>
        <v>4.2266987561397071</v>
      </c>
      <c r="P228" s="104">
        <f t="shared" si="65"/>
        <v>18.880500609176615</v>
      </c>
      <c r="Q228" s="102">
        <f t="shared" si="66"/>
        <v>4.9224514715476911E-2</v>
      </c>
      <c r="R228" s="106">
        <f>IF(K228-H227&lt;0,0,K228-H227)</f>
        <v>0</v>
      </c>
      <c r="S228" s="106">
        <f>K228-V228</f>
        <v>0</v>
      </c>
      <c r="T228" s="106">
        <f>IF(R228&gt;0,$C$6-$C$8,IF($C$6-$C$8-W228&lt;0,0,$C$6-$C$8-W228))</f>
        <v>97.214462279726973</v>
      </c>
      <c r="U228" s="107">
        <f>IF(R228=0,IF(U227+(F228-AL228/$C$23)*$C$21/($C$21+$C$22)&gt;$C$8,$C$8,U227+F228*$C$21/($C$21+$C$22)),E228)</f>
        <v>1400</v>
      </c>
      <c r="V228" s="107">
        <f>IF(R228&gt;0,0,IF(V227+(F228-AL228/$C$23)*$C$21/($C$21+$C$22)&gt;$C$8,$C$8,IF(U228=$C$8,V227+(F228-AL228/$C$23)*$C$21/$C$22,V227+(F228-AL228/$C$23)*$C$21/($C$21+$C$22))))</f>
        <v>1400</v>
      </c>
      <c r="W228" s="203">
        <f>IF(R228&gt;0,0,IF(W227+AL228/$C$23&gt;$F$23,$F$23,W227+AL228/$C$23))</f>
        <v>2.7855377202730285</v>
      </c>
      <c r="X228" s="105" t="str">
        <f>IF(R228=0,"-",FORECAST($C$8,Инклинометрия!$B$2:$B$152,Инклинометрия!$A$2:$A$152))</f>
        <v>-</v>
      </c>
      <c r="Y228" s="105" t="str">
        <f>IF(R228=0,"-",FORECAST($C$8-R228,Инклинометрия!$B$2:$B$152,Инклинометрия!$A$2:$A$152))</f>
        <v>-</v>
      </c>
      <c r="Z228" s="105" t="str">
        <f>IF(R228&gt;0,FORECAST($C$8,Инклинометрия!$B$2:$B$152,Инклинометрия!$A$2:$A$152),IF(V228=$C$8,"-",FORECAST($C$8-V228,Инклинометрия!$B$2:$B$152,Инклинометрия!$A$2:$A$152)))</f>
        <v>-</v>
      </c>
      <c r="AA228" s="105" t="str">
        <f>IF(S228=0,"-",FORECAST($C$8-(S228+V228),Инклинометрия!$B$2:$B$152,Инклинометрия!$A$2:$A$152))</f>
        <v>-</v>
      </c>
      <c r="AB228" s="105">
        <f>FORECAST($C$8+T228,Инклинометрия!$B$2:$B$152,Инклинометрия!$A$2:$A$152)</f>
        <v>1422.3537391657405</v>
      </c>
      <c r="AC228" s="105">
        <f>IF(R228=0,FORECAST($C$6-T228,Инклинометрия!$B$2:$B$152,Инклинометрия!$A$2:$A$152),FORECAST($C$8,Инклинометрия!$B$2:$B$152,Инклинометрия!$A$2:$A$152))</f>
        <v>1332.6462608342592</v>
      </c>
      <c r="AD228" s="107">
        <f>IF(R228=0,FORECAST($C$8,Инклинометрия!$B$2:$B$152,Инклинометрия!$A$2:$A$152),Y228)</f>
        <v>1330</v>
      </c>
      <c r="AE228" s="107">
        <f>FORECAST($C$8-(R228+U228),Инклинометрия!$B$2:$B$152,Инклинометрия!$A$2:$A$152)</f>
        <v>0</v>
      </c>
      <c r="AF228" s="107">
        <f>IF(V228=0,"-",FORECAST($C$8,Инклинометрия!$B$2:$B$152,Инклинометрия!$A$2:$A$152))</f>
        <v>1330</v>
      </c>
      <c r="AG228" s="107">
        <f>IF(V228=0,"-",FORECAST($C$8-V228,Инклинометрия!$B$2:$B$152,Инклинометрия!$A$2:$A$152))</f>
        <v>0</v>
      </c>
      <c r="AH228" s="107">
        <f>IF(W228=0,"-",FORECAST($C$8+W228,Инклинометрия!$B$2:$B$152,Инклинометрия!$A$2:$A$152))</f>
        <v>1332.6462608342592</v>
      </c>
      <c r="AI228" s="107">
        <f>IF(W228=0,"-",FORECAST($C$8,Инклинометрия!$B$2:$B$152,Инклинометрия!$A$2:$A$152))</f>
        <v>1330</v>
      </c>
      <c r="AK228" s="122">
        <f t="shared" si="73"/>
        <v>0</v>
      </c>
      <c r="AL228" s="67">
        <f>AK228*(B228-B227)</f>
        <v>0</v>
      </c>
      <c r="AM228" s="23">
        <f t="shared" si="56"/>
        <v>8.6725204696437436E-2</v>
      </c>
      <c r="AN228" s="26">
        <f>AN227+AK228*(B228-B227)/(2*PI()*$C$5*AN227*$K$13)</f>
        <v>0.15480061813468687</v>
      </c>
      <c r="AO228" s="87">
        <f t="shared" si="67"/>
        <v>145932.55112472404</v>
      </c>
      <c r="AP228" s="87">
        <f>IF(R228+U228&lt;$C$8,0,32*$L$23/$C$12^2*($K$10*R228+$K$8*U228)+32*$L$24/($C$14^2-$C$13^2)*($K$10*S228+$K$8*V228))</f>
        <v>44607.551124724028</v>
      </c>
      <c r="AQ228" s="66">
        <f>R228*$C$11*$C$9+U228*$C$11*$C$10</f>
        <v>14695380</v>
      </c>
      <c r="AR228" s="66">
        <f>S228*$C$11*$C$9+V228*$C$11*$C$10</f>
        <v>14695380</v>
      </c>
      <c r="AS228" s="87">
        <f>$C$11*(T228*$C$9+W228*$C$10)</f>
        <v>792178.05375968735</v>
      </c>
      <c r="AT228" s="45">
        <f t="shared" si="61"/>
        <v>15633490.60488441</v>
      </c>
      <c r="AU228" s="75"/>
    </row>
    <row r="229" spans="2:47" ht="15" thickBot="1" x14ac:dyDescent="0.35">
      <c r="B229" s="41">
        <f t="shared" si="68"/>
        <v>3960</v>
      </c>
      <c r="C229" s="8">
        <f t="shared" si="69"/>
        <v>39.6</v>
      </c>
      <c r="D229" s="73">
        <f t="shared" si="57"/>
        <v>52.965000000000003</v>
      </c>
      <c r="E229" s="29">
        <f t="shared" si="74"/>
        <v>13116.619659602615</v>
      </c>
      <c r="F229" s="29">
        <f t="shared" si="70"/>
        <v>66.24555383637778</v>
      </c>
      <c r="G229" s="29">
        <f t="shared" si="71"/>
        <v>88.603428256155269</v>
      </c>
      <c r="H229" s="17">
        <f t="shared" si="72"/>
        <v>17543.478794718543</v>
      </c>
      <c r="I229" s="29">
        <f t="shared" si="62"/>
        <v>2.2250485660981263</v>
      </c>
      <c r="J229" s="29">
        <f t="shared" si="63"/>
        <v>41.694115440740156</v>
      </c>
      <c r="K229" s="32">
        <f>IF((D228+L228+M228-AL228)/($C$21+$C$22)&gt;$C$8,$C$8,(D228+L228+M228-AL228)/($C$21+$C$22))</f>
        <v>1400</v>
      </c>
      <c r="L229" s="97">
        <f t="shared" si="58"/>
        <v>0</v>
      </c>
      <c r="M229" s="96">
        <f t="shared" si="59"/>
        <v>0</v>
      </c>
      <c r="N229" s="98">
        <f t="shared" si="64"/>
        <v>1.7179213529287818</v>
      </c>
      <c r="O229" s="100">
        <f t="shared" si="60"/>
        <v>4.2266987561397071</v>
      </c>
      <c r="P229" s="104">
        <f t="shared" si="65"/>
        <v>18.880500609176615</v>
      </c>
      <c r="Q229" s="102">
        <f t="shared" si="66"/>
        <v>4.9224514715476911E-2</v>
      </c>
      <c r="R229" s="106">
        <f>IF(K229-H228&lt;0,0,K229-H228)</f>
        <v>0</v>
      </c>
      <c r="S229" s="106">
        <f>K229-V229</f>
        <v>0</v>
      </c>
      <c r="T229" s="106">
        <f>IF(R229&gt;0,$C$6-$C$8,IF($C$6-$C$8-W229&lt;0,0,$C$6-$C$8-W229))</f>
        <v>97.214462279726973</v>
      </c>
      <c r="U229" s="107">
        <f>IF(R229=0,IF(U228+(F229-AL229/$C$23)*$C$21/($C$21+$C$22)&gt;$C$8,$C$8,U228+F229*$C$21/($C$21+$C$22)),E229)</f>
        <v>1400</v>
      </c>
      <c r="V229" s="107">
        <f>IF(R229&gt;0,0,IF(V228+(F229-AL229/$C$23)*$C$21/($C$21+$C$22)&gt;$C$8,$C$8,IF(U229=$C$8,V228+(F229-AL229/$C$23)*$C$21/$C$22,V228+(F229-AL229/$C$23)*$C$21/($C$21+$C$22))))</f>
        <v>1400</v>
      </c>
      <c r="W229" s="203">
        <f>IF(R229&gt;0,0,IF(W228+AL229/$C$23&gt;$F$23,$F$23,W228+AL229/$C$23))</f>
        <v>2.7855377202730285</v>
      </c>
      <c r="X229" s="105" t="str">
        <f>IF(R229=0,"-",FORECAST($C$8,Инклинометрия!$B$2:$B$152,Инклинометрия!$A$2:$A$152))</f>
        <v>-</v>
      </c>
      <c r="Y229" s="105" t="str">
        <f>IF(R229=0,"-",FORECAST($C$8-R229,Инклинометрия!$B$2:$B$152,Инклинометрия!$A$2:$A$152))</f>
        <v>-</v>
      </c>
      <c r="Z229" s="105" t="str">
        <f>IF(R229&gt;0,FORECAST($C$8,Инклинометрия!$B$2:$B$152,Инклинометрия!$A$2:$A$152),IF(V229=$C$8,"-",FORECAST($C$8-V229,Инклинометрия!$B$2:$B$152,Инклинометрия!$A$2:$A$152)))</f>
        <v>-</v>
      </c>
      <c r="AA229" s="105" t="str">
        <f>IF(S229=0,"-",FORECAST($C$8-(S229+V229),Инклинометрия!$B$2:$B$152,Инклинометрия!$A$2:$A$152))</f>
        <v>-</v>
      </c>
      <c r="AB229" s="105">
        <f>FORECAST($C$8+T229,Инклинометрия!$B$2:$B$152,Инклинометрия!$A$2:$A$152)</f>
        <v>1422.3537391657405</v>
      </c>
      <c r="AC229" s="105">
        <f>IF(R229=0,FORECAST($C$6-T229,Инклинометрия!$B$2:$B$152,Инклинометрия!$A$2:$A$152),FORECAST($C$8,Инклинометрия!$B$2:$B$152,Инклинометрия!$A$2:$A$152))</f>
        <v>1332.6462608342592</v>
      </c>
      <c r="AD229" s="107">
        <f>IF(R229=0,FORECAST($C$8,Инклинометрия!$B$2:$B$152,Инклинометрия!$A$2:$A$152),Y229)</f>
        <v>1330</v>
      </c>
      <c r="AE229" s="107">
        <f>FORECAST($C$8-(R229+U229),Инклинометрия!$B$2:$B$152,Инклинометрия!$A$2:$A$152)</f>
        <v>0</v>
      </c>
      <c r="AF229" s="107">
        <f>IF(V229=0,"-",FORECAST($C$8,Инклинометрия!$B$2:$B$152,Инклинометрия!$A$2:$A$152))</f>
        <v>1330</v>
      </c>
      <c r="AG229" s="107">
        <f>IF(V229=0,"-",FORECAST($C$8-V229,Инклинометрия!$B$2:$B$152,Инклинометрия!$A$2:$A$152))</f>
        <v>0</v>
      </c>
      <c r="AH229" s="107">
        <f>IF(W229=0,"-",FORECAST($C$8+W229,Инклинометрия!$B$2:$B$152,Инклинометрия!$A$2:$A$152))</f>
        <v>1332.6462608342592</v>
      </c>
      <c r="AI229" s="107">
        <f>IF(W229=0,"-",FORECAST($C$8,Инклинометрия!$B$2:$B$152,Инклинометрия!$A$2:$A$152))</f>
        <v>1330</v>
      </c>
      <c r="AK229" s="122">
        <f t="shared" si="73"/>
        <v>0</v>
      </c>
      <c r="AL229" s="67">
        <f>AK229*(B229-B228)</f>
        <v>0</v>
      </c>
      <c r="AM229" s="23">
        <f t="shared" si="56"/>
        <v>8.6725204696437436E-2</v>
      </c>
      <c r="AN229" s="26">
        <f>AN228+AK229*(B229-B228)/(2*PI()*$C$5*AN228*$K$13)</f>
        <v>0.15480061813468687</v>
      </c>
      <c r="AO229" s="87">
        <f t="shared" si="67"/>
        <v>145932.55112472404</v>
      </c>
      <c r="AP229" s="87">
        <f>IF(R229+U229&lt;$C$8,0,32*$L$23/$C$12^2*($K$10*R229+$K$8*U229)+32*$L$24/($C$14^2-$C$13^2)*($K$10*S229+$K$8*V229))</f>
        <v>44607.551124724028</v>
      </c>
      <c r="AQ229" s="66">
        <f>R229*$C$11*$C$9+U229*$C$11*$C$10</f>
        <v>14695380</v>
      </c>
      <c r="AR229" s="66">
        <f>S229*$C$11*$C$9+V229*$C$11*$C$10</f>
        <v>14695380</v>
      </c>
      <c r="AS229" s="87">
        <f>$C$11*(T229*$C$9+W229*$C$10)</f>
        <v>792178.05375968735</v>
      </c>
      <c r="AT229" s="45">
        <f t="shared" si="61"/>
        <v>15633490.60488441</v>
      </c>
      <c r="AU229" s="75"/>
    </row>
    <row r="230" spans="2:47" ht="15" thickBot="1" x14ac:dyDescent="0.35">
      <c r="B230" s="41">
        <f t="shared" si="68"/>
        <v>3980</v>
      </c>
      <c r="C230" s="8">
        <f t="shared" si="69"/>
        <v>39.800000000000004</v>
      </c>
      <c r="D230" s="73">
        <f t="shared" si="57"/>
        <v>53.232500000000009</v>
      </c>
      <c r="E230" s="29">
        <f t="shared" si="74"/>
        <v>13182.865213438992</v>
      </c>
      <c r="F230" s="29">
        <f t="shared" si="70"/>
        <v>66.24555383637778</v>
      </c>
      <c r="G230" s="29">
        <f t="shared" si="71"/>
        <v>88.603428256155269</v>
      </c>
      <c r="H230" s="17">
        <f t="shared" si="72"/>
        <v>17632.082222974699</v>
      </c>
      <c r="I230" s="29">
        <f t="shared" si="62"/>
        <v>2.2250485660981263</v>
      </c>
      <c r="J230" s="29">
        <f t="shared" si="63"/>
        <v>41.694115440740156</v>
      </c>
      <c r="K230" s="32">
        <f>IF((D229+L229+M229-AL229)/($C$21+$C$22)&gt;$C$8,$C$8,(D229+L229+M229-AL229)/($C$21+$C$22))</f>
        <v>1400</v>
      </c>
      <c r="L230" s="97">
        <f t="shared" si="58"/>
        <v>0</v>
      </c>
      <c r="M230" s="96">
        <f t="shared" si="59"/>
        <v>0</v>
      </c>
      <c r="N230" s="98">
        <f t="shared" si="64"/>
        <v>1.7179213529287818</v>
      </c>
      <c r="O230" s="100">
        <f t="shared" si="60"/>
        <v>4.2266987561397071</v>
      </c>
      <c r="P230" s="104">
        <f t="shared" si="65"/>
        <v>18.880500609176615</v>
      </c>
      <c r="Q230" s="102">
        <f t="shared" si="66"/>
        <v>4.9224514715476911E-2</v>
      </c>
      <c r="R230" s="106">
        <f>IF(K230-H229&lt;0,0,K230-H229)</f>
        <v>0</v>
      </c>
      <c r="S230" s="106">
        <f>K230-V230</f>
        <v>0</v>
      </c>
      <c r="T230" s="106">
        <f>IF(R230&gt;0,$C$6-$C$8,IF($C$6-$C$8-W230&lt;0,0,$C$6-$C$8-W230))</f>
        <v>97.214462279726973</v>
      </c>
      <c r="U230" s="107">
        <f>IF(R230=0,IF(U229+(F230-AL230/$C$23)*$C$21/($C$21+$C$22)&gt;$C$8,$C$8,U229+F230*$C$21/($C$21+$C$22)),E230)</f>
        <v>1400</v>
      </c>
      <c r="V230" s="107">
        <f>IF(R230&gt;0,0,IF(V229+(F230-AL230/$C$23)*$C$21/($C$21+$C$22)&gt;$C$8,$C$8,IF(U230=$C$8,V229+(F230-AL230/$C$23)*$C$21/$C$22,V229+(F230-AL230/$C$23)*$C$21/($C$21+$C$22))))</f>
        <v>1400</v>
      </c>
      <c r="W230" s="203">
        <f>IF(R230&gt;0,0,IF(W229+AL230/$C$23&gt;$F$23,$F$23,W229+AL230/$C$23))</f>
        <v>2.7855377202730285</v>
      </c>
      <c r="X230" s="105" t="str">
        <f>IF(R230=0,"-",FORECAST($C$8,Инклинометрия!$B$2:$B$152,Инклинометрия!$A$2:$A$152))</f>
        <v>-</v>
      </c>
      <c r="Y230" s="105" t="str">
        <f>IF(R230=0,"-",FORECAST($C$8-R230,Инклинометрия!$B$2:$B$152,Инклинометрия!$A$2:$A$152))</f>
        <v>-</v>
      </c>
      <c r="Z230" s="105" t="str">
        <f>IF(R230&gt;0,FORECAST($C$8,Инклинометрия!$B$2:$B$152,Инклинометрия!$A$2:$A$152),IF(V230=$C$8,"-",FORECAST($C$8-V230,Инклинометрия!$B$2:$B$152,Инклинометрия!$A$2:$A$152)))</f>
        <v>-</v>
      </c>
      <c r="AA230" s="105" t="str">
        <f>IF(S230=0,"-",FORECAST($C$8-(S230+V230),Инклинометрия!$B$2:$B$152,Инклинометрия!$A$2:$A$152))</f>
        <v>-</v>
      </c>
      <c r="AB230" s="105">
        <f>FORECAST($C$8+T230,Инклинометрия!$B$2:$B$152,Инклинометрия!$A$2:$A$152)</f>
        <v>1422.3537391657405</v>
      </c>
      <c r="AC230" s="105">
        <f>IF(R230=0,FORECAST($C$6-T230,Инклинометрия!$B$2:$B$152,Инклинометрия!$A$2:$A$152),FORECAST($C$8,Инклинометрия!$B$2:$B$152,Инклинометрия!$A$2:$A$152))</f>
        <v>1332.6462608342592</v>
      </c>
      <c r="AD230" s="107">
        <f>IF(R230=0,FORECAST($C$8,Инклинометрия!$B$2:$B$152,Инклинометрия!$A$2:$A$152),Y230)</f>
        <v>1330</v>
      </c>
      <c r="AE230" s="107">
        <f>FORECAST($C$8-(R230+U230),Инклинометрия!$B$2:$B$152,Инклинометрия!$A$2:$A$152)</f>
        <v>0</v>
      </c>
      <c r="AF230" s="107">
        <f>IF(V230=0,"-",FORECAST($C$8,Инклинометрия!$B$2:$B$152,Инклинометрия!$A$2:$A$152))</f>
        <v>1330</v>
      </c>
      <c r="AG230" s="107">
        <f>IF(V230=0,"-",FORECAST($C$8-V230,Инклинометрия!$B$2:$B$152,Инклинометрия!$A$2:$A$152))</f>
        <v>0</v>
      </c>
      <c r="AH230" s="107">
        <f>IF(W230=0,"-",FORECAST($C$8+W230,Инклинометрия!$B$2:$B$152,Инклинометрия!$A$2:$A$152))</f>
        <v>1332.6462608342592</v>
      </c>
      <c r="AI230" s="107">
        <f>IF(W230=0,"-",FORECAST($C$8,Инклинометрия!$B$2:$B$152,Инклинометрия!$A$2:$A$152))</f>
        <v>1330</v>
      </c>
      <c r="AK230" s="122">
        <f t="shared" si="73"/>
        <v>0</v>
      </c>
      <c r="AL230" s="67">
        <f>AK230*(B230-B229)</f>
        <v>0</v>
      </c>
      <c r="AM230" s="23">
        <f t="shared" si="56"/>
        <v>8.6725204696437436E-2</v>
      </c>
      <c r="AN230" s="26">
        <f>AN229+AK230*(B230-B229)/(2*PI()*$C$5*AN229*$K$13)</f>
        <v>0.15480061813468687</v>
      </c>
      <c r="AO230" s="87">
        <f t="shared" si="67"/>
        <v>145932.55112472404</v>
      </c>
      <c r="AP230" s="87">
        <f>IF(R230+U230&lt;$C$8,0,32*$L$23/$C$12^2*($K$10*R230+$K$8*U230)+32*$L$24/($C$14^2-$C$13^2)*($K$10*S230+$K$8*V230))</f>
        <v>44607.551124724028</v>
      </c>
      <c r="AQ230" s="66">
        <f>R230*$C$11*$C$9+U230*$C$11*$C$10</f>
        <v>14695380</v>
      </c>
      <c r="AR230" s="66">
        <f>S230*$C$11*$C$9+V230*$C$11*$C$10</f>
        <v>14695380</v>
      </c>
      <c r="AS230" s="87">
        <f>$C$11*(T230*$C$9+W230*$C$10)</f>
        <v>792178.05375968735</v>
      </c>
      <c r="AT230" s="45">
        <f t="shared" si="61"/>
        <v>15633490.60488441</v>
      </c>
      <c r="AU230" s="75"/>
    </row>
    <row r="231" spans="2:47" ht="15" thickBot="1" x14ac:dyDescent="0.35">
      <c r="B231" s="41">
        <f t="shared" si="68"/>
        <v>4000</v>
      </c>
      <c r="C231" s="8">
        <f t="shared" si="69"/>
        <v>40</v>
      </c>
      <c r="D231" s="73">
        <f t="shared" si="57"/>
        <v>53.5</v>
      </c>
      <c r="E231" s="29">
        <f t="shared" si="74"/>
        <v>13249.110767275368</v>
      </c>
      <c r="F231" s="29">
        <f t="shared" si="70"/>
        <v>66.245553836375421</v>
      </c>
      <c r="G231" s="29">
        <f t="shared" si="71"/>
        <v>88.603428256152128</v>
      </c>
      <c r="H231" s="17">
        <f t="shared" si="72"/>
        <v>17720.685651230851</v>
      </c>
      <c r="I231" s="29">
        <f t="shared" si="62"/>
        <v>2.2250485660981263</v>
      </c>
      <c r="J231" s="29">
        <f t="shared" si="63"/>
        <v>41.694115440739417</v>
      </c>
      <c r="K231" s="32">
        <f>IF((D230+L230+M230-AL230)/($C$21+$C$22)&gt;$C$8,$C$8,(D230+L230+M230-AL230)/($C$21+$C$22))</f>
        <v>1400</v>
      </c>
      <c r="L231" s="97">
        <f t="shared" si="58"/>
        <v>0</v>
      </c>
      <c r="M231" s="96">
        <f t="shared" si="59"/>
        <v>0</v>
      </c>
      <c r="N231" s="98">
        <f t="shared" si="64"/>
        <v>1.7179213529287818</v>
      </c>
      <c r="O231" s="100">
        <f t="shared" si="60"/>
        <v>4.2266987561397071</v>
      </c>
      <c r="P231" s="104">
        <f t="shared" si="65"/>
        <v>18.880500609176615</v>
      </c>
      <c r="Q231" s="102">
        <f t="shared" si="66"/>
        <v>4.9224514715476911E-2</v>
      </c>
      <c r="R231" s="106">
        <f>IF(K231-H230&lt;0,0,K231-H230)</f>
        <v>0</v>
      </c>
      <c r="S231" s="106">
        <f>K231-V231</f>
        <v>0</v>
      </c>
      <c r="T231" s="106">
        <f>IF(R231&gt;0,$C$6-$C$8,IF($C$6-$C$8-W231&lt;0,0,$C$6-$C$8-W231))</f>
        <v>97.214462279726973</v>
      </c>
      <c r="U231" s="107">
        <f>IF(R231=0,IF(U230+(F231-AL231/$C$23)*$C$21/($C$21+$C$22)&gt;$C$8,$C$8,U230+F231*$C$21/($C$21+$C$22)),E231)</f>
        <v>1400</v>
      </c>
      <c r="V231" s="107">
        <f>IF(R231&gt;0,0,IF(V230+(F231-AL231/$C$23)*$C$21/($C$21+$C$22)&gt;$C$8,$C$8,IF(U231=$C$8,V230+(F231-AL231/$C$23)*$C$21/$C$22,V230+(F231-AL231/$C$23)*$C$21/($C$21+$C$22))))</f>
        <v>1400</v>
      </c>
      <c r="W231" s="203">
        <f>IF(R231&gt;0,0,IF(W230+AL231/$C$23&gt;$F$23,$F$23,W230+AL231/$C$23))</f>
        <v>2.7855377202730285</v>
      </c>
      <c r="X231" s="105" t="str">
        <f>IF(R231=0,"-",FORECAST($C$8,Инклинометрия!$B$2:$B$152,Инклинометрия!$A$2:$A$152))</f>
        <v>-</v>
      </c>
      <c r="Y231" s="105" t="str">
        <f>IF(R231=0,"-",FORECAST($C$8-R231,Инклинометрия!$B$2:$B$152,Инклинометрия!$A$2:$A$152))</f>
        <v>-</v>
      </c>
      <c r="Z231" s="105" t="str">
        <f>IF(R231&gt;0,FORECAST($C$8,Инклинометрия!$B$2:$B$152,Инклинометрия!$A$2:$A$152),IF(V231=$C$8,"-",FORECAST($C$8-V231,Инклинометрия!$B$2:$B$152,Инклинометрия!$A$2:$A$152)))</f>
        <v>-</v>
      </c>
      <c r="AA231" s="105" t="str">
        <f>IF(S231=0,"-",FORECAST($C$8-(S231+V231),Инклинометрия!$B$2:$B$152,Инклинометрия!$A$2:$A$152))</f>
        <v>-</v>
      </c>
      <c r="AB231" s="105">
        <f>FORECAST($C$8+T231,Инклинометрия!$B$2:$B$152,Инклинометрия!$A$2:$A$152)</f>
        <v>1422.3537391657405</v>
      </c>
      <c r="AC231" s="105">
        <f>IF(R231=0,FORECAST($C$6-T231,Инклинометрия!$B$2:$B$152,Инклинометрия!$A$2:$A$152),FORECAST($C$8,Инклинометрия!$B$2:$B$152,Инклинометрия!$A$2:$A$152))</f>
        <v>1332.6462608342592</v>
      </c>
      <c r="AD231" s="107">
        <f>IF(R231=0,FORECAST($C$8,Инклинометрия!$B$2:$B$152,Инклинометрия!$A$2:$A$152),Y231)</f>
        <v>1330</v>
      </c>
      <c r="AE231" s="107">
        <f>FORECAST($C$8-(R231+U231),Инклинометрия!$B$2:$B$152,Инклинометрия!$A$2:$A$152)</f>
        <v>0</v>
      </c>
      <c r="AF231" s="107">
        <f>IF(V231=0,"-",FORECAST($C$8,Инклинометрия!$B$2:$B$152,Инклинометрия!$A$2:$A$152))</f>
        <v>1330</v>
      </c>
      <c r="AG231" s="107">
        <f>IF(V231=0,"-",FORECAST($C$8-V231,Инклинометрия!$B$2:$B$152,Инклинометрия!$A$2:$A$152))</f>
        <v>0</v>
      </c>
      <c r="AH231" s="107">
        <f>IF(W231=0,"-",FORECAST($C$8+W231,Инклинометрия!$B$2:$B$152,Инклинометрия!$A$2:$A$152))</f>
        <v>1332.6462608342592</v>
      </c>
      <c r="AI231" s="107">
        <f>IF(W231=0,"-",FORECAST($C$8,Инклинометрия!$B$2:$B$152,Инклинометрия!$A$2:$A$152))</f>
        <v>1330</v>
      </c>
      <c r="AK231" s="122">
        <f t="shared" si="73"/>
        <v>0</v>
      </c>
      <c r="AL231" s="67">
        <f>AK231*(B231-B230)</f>
        <v>0</v>
      </c>
      <c r="AM231" s="23">
        <f t="shared" si="56"/>
        <v>8.6725204696437436E-2</v>
      </c>
      <c r="AN231" s="26">
        <f>AN230+AK231*(B231-B230)/(2*PI()*$C$5*AN230*$K$13)</f>
        <v>0.15480061813468687</v>
      </c>
      <c r="AO231" s="87">
        <f t="shared" si="67"/>
        <v>145932.55112472404</v>
      </c>
      <c r="AP231" s="87">
        <f>IF(R231+U231&lt;$C$8,0,32*$L$23/$C$12^2*($K$10*R231+$K$8*U231)+32*$L$24/($C$14^2-$C$13^2)*($K$10*S231+$K$8*V231))</f>
        <v>44607.551124724028</v>
      </c>
      <c r="AQ231" s="66">
        <f>R231*$C$11*$C$9+U231*$C$11*$C$10</f>
        <v>14695380</v>
      </c>
      <c r="AR231" s="66">
        <f>S231*$C$11*$C$9+V231*$C$11*$C$10</f>
        <v>14695380</v>
      </c>
      <c r="AS231" s="87">
        <f>$C$11*(T231*$C$9+W231*$C$10)</f>
        <v>792178.05375968735</v>
      </c>
      <c r="AT231" s="45">
        <f t="shared" si="61"/>
        <v>15633490.60488441</v>
      </c>
      <c r="AU231" s="75"/>
    </row>
    <row r="232" spans="2:47" ht="15" thickBot="1" x14ac:dyDescent="0.35">
      <c r="B232" s="41">
        <f t="shared" si="68"/>
        <v>4020</v>
      </c>
      <c r="C232" s="8">
        <f t="shared" si="69"/>
        <v>40.200000000000003</v>
      </c>
      <c r="D232" s="73">
        <f t="shared" si="57"/>
        <v>53.767499999999998</v>
      </c>
      <c r="E232" s="29">
        <f t="shared" si="74"/>
        <v>13315.356321111745</v>
      </c>
      <c r="F232" s="29">
        <f t="shared" si="70"/>
        <v>66.24555383637778</v>
      </c>
      <c r="G232" s="29">
        <f t="shared" si="71"/>
        <v>88.603428256155269</v>
      </c>
      <c r="H232" s="17">
        <f t="shared" si="72"/>
        <v>17809.289079487007</v>
      </c>
      <c r="I232" s="29">
        <f t="shared" si="62"/>
        <v>2.2250485660981263</v>
      </c>
      <c r="J232" s="29">
        <f t="shared" si="63"/>
        <v>41.694115440740156</v>
      </c>
      <c r="K232" s="32">
        <f>IF((D231+L231+M231-AL231)/($C$21+$C$22)&gt;$C$8,$C$8,(D231+L231+M231-AL231)/($C$21+$C$22))</f>
        <v>1400</v>
      </c>
      <c r="L232" s="97">
        <f t="shared" si="58"/>
        <v>0</v>
      </c>
      <c r="M232" s="96">
        <f t="shared" si="59"/>
        <v>0</v>
      </c>
      <c r="N232" s="98">
        <f t="shared" si="64"/>
        <v>1.7179213529287818</v>
      </c>
      <c r="O232" s="100">
        <f t="shared" si="60"/>
        <v>4.2266987561397071</v>
      </c>
      <c r="P232" s="104">
        <f t="shared" si="65"/>
        <v>18.880500609176615</v>
      </c>
      <c r="Q232" s="102">
        <f t="shared" si="66"/>
        <v>4.9224514715476911E-2</v>
      </c>
      <c r="R232" s="106">
        <f>IF(K232-H231&lt;0,0,K232-H231)</f>
        <v>0</v>
      </c>
      <c r="S232" s="106">
        <f>K232-V232</f>
        <v>0</v>
      </c>
      <c r="T232" s="106">
        <f>IF(R232&gt;0,$C$6-$C$8,IF($C$6-$C$8-W232&lt;0,0,$C$6-$C$8-W232))</f>
        <v>97.214462279726973</v>
      </c>
      <c r="U232" s="107">
        <f>IF(R232=0,IF(U231+(F232-AL232/$C$23)*$C$21/($C$21+$C$22)&gt;$C$8,$C$8,U231+F232*$C$21/($C$21+$C$22)),E232)</f>
        <v>1400</v>
      </c>
      <c r="V232" s="107">
        <f>IF(R232&gt;0,0,IF(V231+(F232-AL232/$C$23)*$C$21/($C$21+$C$22)&gt;$C$8,$C$8,IF(U232=$C$8,V231+(F232-AL232/$C$23)*$C$21/$C$22,V231+(F232-AL232/$C$23)*$C$21/($C$21+$C$22))))</f>
        <v>1400</v>
      </c>
      <c r="W232" s="203">
        <f>IF(R232&gt;0,0,IF(W231+AL232/$C$23&gt;$F$23,$F$23,W231+AL232/$C$23))</f>
        <v>2.7855377202730285</v>
      </c>
      <c r="X232" s="105" t="str">
        <f>IF(R232=0,"-",FORECAST($C$8,Инклинометрия!$B$2:$B$152,Инклинометрия!$A$2:$A$152))</f>
        <v>-</v>
      </c>
      <c r="Y232" s="105" t="str">
        <f>IF(R232=0,"-",FORECAST($C$8-R232,Инклинометрия!$B$2:$B$152,Инклинометрия!$A$2:$A$152))</f>
        <v>-</v>
      </c>
      <c r="Z232" s="105" t="str">
        <f>IF(R232&gt;0,FORECAST($C$8,Инклинометрия!$B$2:$B$152,Инклинометрия!$A$2:$A$152),IF(V232=$C$8,"-",FORECAST($C$8-V232,Инклинометрия!$B$2:$B$152,Инклинометрия!$A$2:$A$152)))</f>
        <v>-</v>
      </c>
      <c r="AA232" s="105" t="str">
        <f>IF(S232=0,"-",FORECAST($C$8-(S232+V232),Инклинометрия!$B$2:$B$152,Инклинометрия!$A$2:$A$152))</f>
        <v>-</v>
      </c>
      <c r="AB232" s="105">
        <f>FORECAST($C$8+T232,Инклинометрия!$B$2:$B$152,Инклинометрия!$A$2:$A$152)</f>
        <v>1422.3537391657405</v>
      </c>
      <c r="AC232" s="105">
        <f>IF(R232=0,FORECAST($C$6-T232,Инклинометрия!$B$2:$B$152,Инклинометрия!$A$2:$A$152),FORECAST($C$8,Инклинометрия!$B$2:$B$152,Инклинометрия!$A$2:$A$152))</f>
        <v>1332.6462608342592</v>
      </c>
      <c r="AD232" s="107">
        <f>IF(R232=0,FORECAST($C$8,Инклинометрия!$B$2:$B$152,Инклинометрия!$A$2:$A$152),Y232)</f>
        <v>1330</v>
      </c>
      <c r="AE232" s="107">
        <f>FORECAST($C$8-(R232+U232),Инклинометрия!$B$2:$B$152,Инклинометрия!$A$2:$A$152)</f>
        <v>0</v>
      </c>
      <c r="AF232" s="107">
        <f>IF(V232=0,"-",FORECAST($C$8,Инклинометрия!$B$2:$B$152,Инклинометрия!$A$2:$A$152))</f>
        <v>1330</v>
      </c>
      <c r="AG232" s="107">
        <f>IF(V232=0,"-",FORECAST($C$8-V232,Инклинометрия!$B$2:$B$152,Инклинометрия!$A$2:$A$152))</f>
        <v>0</v>
      </c>
      <c r="AH232" s="107">
        <f>IF(W232=0,"-",FORECAST($C$8+W232,Инклинометрия!$B$2:$B$152,Инклинометрия!$A$2:$A$152))</f>
        <v>1332.6462608342592</v>
      </c>
      <c r="AI232" s="107">
        <f>IF(W232=0,"-",FORECAST($C$8,Инклинометрия!$B$2:$B$152,Инклинометрия!$A$2:$A$152))</f>
        <v>1330</v>
      </c>
      <c r="AK232" s="122">
        <f t="shared" si="73"/>
        <v>0</v>
      </c>
      <c r="AL232" s="67">
        <f>AK232*(B232-B231)</f>
        <v>0</v>
      </c>
      <c r="AM232" s="23">
        <f t="shared" si="56"/>
        <v>8.6725204696437436E-2</v>
      </c>
      <c r="AN232" s="26">
        <f>AN231+AK232*(B232-B231)/(2*PI()*$C$5*AN231*$K$13)</f>
        <v>0.15480061813468687</v>
      </c>
      <c r="AO232" s="87">
        <f t="shared" si="67"/>
        <v>145932.55112472404</v>
      </c>
      <c r="AP232" s="87">
        <f>IF(R232+U232&lt;$C$8,0,32*$L$23/$C$12^2*($K$10*R232+$K$8*U232)+32*$L$24/($C$14^2-$C$13^2)*($K$10*S232+$K$8*V232))</f>
        <v>44607.551124724028</v>
      </c>
      <c r="AQ232" s="66">
        <f>R232*$C$11*$C$9+U232*$C$11*$C$10</f>
        <v>14695380</v>
      </c>
      <c r="AR232" s="66">
        <f>S232*$C$11*$C$9+V232*$C$11*$C$10</f>
        <v>14695380</v>
      </c>
      <c r="AS232" s="87">
        <f>$C$11*(T232*$C$9+W232*$C$10)</f>
        <v>792178.05375968735</v>
      </c>
      <c r="AT232" s="45">
        <f t="shared" si="61"/>
        <v>15633490.60488441</v>
      </c>
      <c r="AU232" s="75"/>
    </row>
    <row r="233" spans="2:47" ht="15" thickBot="1" x14ac:dyDescent="0.35">
      <c r="B233" s="41">
        <f t="shared" si="68"/>
        <v>4040</v>
      </c>
      <c r="C233" s="8">
        <f t="shared" si="69"/>
        <v>40.4</v>
      </c>
      <c r="D233" s="73">
        <f t="shared" si="57"/>
        <v>54.034999999999997</v>
      </c>
      <c r="E233" s="29">
        <f t="shared" si="74"/>
        <v>13381.601874948121</v>
      </c>
      <c r="F233" s="29">
        <f t="shared" si="70"/>
        <v>66.245553836375421</v>
      </c>
      <c r="G233" s="29">
        <f t="shared" si="71"/>
        <v>88.603428256152128</v>
      </c>
      <c r="H233" s="17">
        <f t="shared" si="72"/>
        <v>17897.89250774316</v>
      </c>
      <c r="I233" s="29">
        <f t="shared" si="62"/>
        <v>2.2250485660981263</v>
      </c>
      <c r="J233" s="29">
        <f t="shared" si="63"/>
        <v>41.694115440739417</v>
      </c>
      <c r="K233" s="32">
        <f>IF((D232+L232+M232-AL232)/($C$21+$C$22)&gt;$C$8,$C$8,(D232+L232+M232-AL232)/($C$21+$C$22))</f>
        <v>1400</v>
      </c>
      <c r="L233" s="97">
        <f t="shared" si="58"/>
        <v>0</v>
      </c>
      <c r="M233" s="96">
        <f t="shared" si="59"/>
        <v>0</v>
      </c>
      <c r="N233" s="98">
        <f t="shared" si="64"/>
        <v>1.7179213529287818</v>
      </c>
      <c r="O233" s="100">
        <f t="shared" si="60"/>
        <v>4.2266987561397071</v>
      </c>
      <c r="P233" s="104">
        <f t="shared" si="65"/>
        <v>18.880500609176615</v>
      </c>
      <c r="Q233" s="102">
        <f t="shared" si="66"/>
        <v>4.9224514715476911E-2</v>
      </c>
      <c r="R233" s="106">
        <f>IF(K233-H232&lt;0,0,K233-H232)</f>
        <v>0</v>
      </c>
      <c r="S233" s="106">
        <f>K233-V233</f>
        <v>0</v>
      </c>
      <c r="T233" s="106">
        <f>IF(R233&gt;0,$C$6-$C$8,IF($C$6-$C$8-W233&lt;0,0,$C$6-$C$8-W233))</f>
        <v>97.214462279726973</v>
      </c>
      <c r="U233" s="107">
        <f>IF(R233=0,IF(U232+(F233-AL233/$C$23)*$C$21/($C$21+$C$22)&gt;$C$8,$C$8,U232+F233*$C$21/($C$21+$C$22)),E233)</f>
        <v>1400</v>
      </c>
      <c r="V233" s="107">
        <f>IF(R233&gt;0,0,IF(V232+(F233-AL233/$C$23)*$C$21/($C$21+$C$22)&gt;$C$8,$C$8,IF(U233=$C$8,V232+(F233-AL233/$C$23)*$C$21/$C$22,V232+(F233-AL233/$C$23)*$C$21/($C$21+$C$22))))</f>
        <v>1400</v>
      </c>
      <c r="W233" s="203">
        <f>IF(R233&gt;0,0,IF(W232+AL233/$C$23&gt;$F$23,$F$23,W232+AL233/$C$23))</f>
        <v>2.7855377202730285</v>
      </c>
      <c r="X233" s="105" t="str">
        <f>IF(R233=0,"-",FORECAST($C$8,Инклинометрия!$B$2:$B$152,Инклинометрия!$A$2:$A$152))</f>
        <v>-</v>
      </c>
      <c r="Y233" s="105" t="str">
        <f>IF(R233=0,"-",FORECAST($C$8-R233,Инклинометрия!$B$2:$B$152,Инклинометрия!$A$2:$A$152))</f>
        <v>-</v>
      </c>
      <c r="Z233" s="105" t="str">
        <f>IF(R233&gt;0,FORECAST($C$8,Инклинометрия!$B$2:$B$152,Инклинометрия!$A$2:$A$152),IF(V233=$C$8,"-",FORECAST($C$8-V233,Инклинометрия!$B$2:$B$152,Инклинометрия!$A$2:$A$152)))</f>
        <v>-</v>
      </c>
      <c r="AA233" s="105" t="str">
        <f>IF(S233=0,"-",FORECAST($C$8-(S233+V233),Инклинометрия!$B$2:$B$152,Инклинометрия!$A$2:$A$152))</f>
        <v>-</v>
      </c>
      <c r="AB233" s="105">
        <f>FORECAST($C$8+T233,Инклинометрия!$B$2:$B$152,Инклинометрия!$A$2:$A$152)</f>
        <v>1422.3537391657405</v>
      </c>
      <c r="AC233" s="105">
        <f>IF(R233=0,FORECAST($C$6-T233,Инклинометрия!$B$2:$B$152,Инклинометрия!$A$2:$A$152),FORECAST($C$8,Инклинометрия!$B$2:$B$152,Инклинометрия!$A$2:$A$152))</f>
        <v>1332.6462608342592</v>
      </c>
      <c r="AD233" s="107">
        <f>IF(R233=0,FORECAST($C$8,Инклинометрия!$B$2:$B$152,Инклинометрия!$A$2:$A$152),Y233)</f>
        <v>1330</v>
      </c>
      <c r="AE233" s="107">
        <f>FORECAST($C$8-(R233+U233),Инклинометрия!$B$2:$B$152,Инклинометрия!$A$2:$A$152)</f>
        <v>0</v>
      </c>
      <c r="AF233" s="107">
        <f>IF(V233=0,"-",FORECAST($C$8,Инклинометрия!$B$2:$B$152,Инклинометрия!$A$2:$A$152))</f>
        <v>1330</v>
      </c>
      <c r="AG233" s="107">
        <f>IF(V233=0,"-",FORECAST($C$8-V233,Инклинометрия!$B$2:$B$152,Инклинометрия!$A$2:$A$152))</f>
        <v>0</v>
      </c>
      <c r="AH233" s="107">
        <f>IF(W233=0,"-",FORECAST($C$8+W233,Инклинометрия!$B$2:$B$152,Инклинометрия!$A$2:$A$152))</f>
        <v>1332.6462608342592</v>
      </c>
      <c r="AI233" s="107">
        <f>IF(W233=0,"-",FORECAST($C$8,Инклинометрия!$B$2:$B$152,Инклинометрия!$A$2:$A$152))</f>
        <v>1330</v>
      </c>
      <c r="AK233" s="122">
        <f t="shared" si="73"/>
        <v>0</v>
      </c>
      <c r="AL233" s="67">
        <f>AK233*(B233-B232)</f>
        <v>0</v>
      </c>
      <c r="AM233" s="23">
        <f t="shared" ref="AM233:AM296" si="75">AL233+AM232</f>
        <v>8.6725204696437436E-2</v>
      </c>
      <c r="AN233" s="26">
        <f>AN232+AK233*(B233-B232)/(2*PI()*$C$5*AN232*$K$13)</f>
        <v>0.15480061813468687</v>
      </c>
      <c r="AO233" s="87">
        <f t="shared" si="67"/>
        <v>145932.55112472404</v>
      </c>
      <c r="AP233" s="87">
        <f>IF(R233+U233&lt;$C$8,0,32*$L$23/$C$12^2*($K$10*R233+$K$8*U233)+32*$L$24/($C$14^2-$C$13^2)*($K$10*S233+$K$8*V233))</f>
        <v>44607.551124724028</v>
      </c>
      <c r="AQ233" s="66">
        <f>R233*$C$11*$C$9+U233*$C$11*$C$10</f>
        <v>14695380</v>
      </c>
      <c r="AR233" s="66">
        <f>S233*$C$11*$C$9+V233*$C$11*$C$10</f>
        <v>14695380</v>
      </c>
      <c r="AS233" s="87">
        <f>$C$11*(T233*$C$9+W233*$C$10)</f>
        <v>792178.05375968735</v>
      </c>
      <c r="AT233" s="45">
        <f t="shared" si="61"/>
        <v>15633490.60488441</v>
      </c>
      <c r="AU233" s="75"/>
    </row>
    <row r="234" spans="2:47" ht="15" thickBot="1" x14ac:dyDescent="0.35">
      <c r="B234" s="41">
        <f t="shared" si="68"/>
        <v>4060</v>
      </c>
      <c r="C234" s="8">
        <f t="shared" si="69"/>
        <v>40.6</v>
      </c>
      <c r="D234" s="73">
        <f t="shared" si="57"/>
        <v>54.302500000000002</v>
      </c>
      <c r="E234" s="29">
        <f t="shared" si="74"/>
        <v>13447.847428784498</v>
      </c>
      <c r="F234" s="29">
        <f t="shared" si="70"/>
        <v>66.24555383637778</v>
      </c>
      <c r="G234" s="29">
        <f t="shared" si="71"/>
        <v>88.603428256155269</v>
      </c>
      <c r="H234" s="17">
        <f t="shared" si="72"/>
        <v>17986.495935999315</v>
      </c>
      <c r="I234" s="29">
        <f t="shared" si="62"/>
        <v>2.2250485660981263</v>
      </c>
      <c r="J234" s="29">
        <f t="shared" si="63"/>
        <v>41.694115440740156</v>
      </c>
      <c r="K234" s="32">
        <f>IF((D233+L233+M233-AL233)/($C$21+$C$22)&gt;$C$8,$C$8,(D233+L233+M233-AL233)/($C$21+$C$22))</f>
        <v>1400</v>
      </c>
      <c r="L234" s="97">
        <f t="shared" si="58"/>
        <v>0</v>
      </c>
      <c r="M234" s="96">
        <f t="shared" si="59"/>
        <v>0</v>
      </c>
      <c r="N234" s="98">
        <f t="shared" si="64"/>
        <v>1.7179213529287818</v>
      </c>
      <c r="O234" s="100">
        <f t="shared" si="60"/>
        <v>4.2266987561397071</v>
      </c>
      <c r="P234" s="104">
        <f t="shared" si="65"/>
        <v>18.880500609176615</v>
      </c>
      <c r="Q234" s="102">
        <f t="shared" si="66"/>
        <v>4.9224514715476911E-2</v>
      </c>
      <c r="R234" s="106">
        <f>IF(K234-H233&lt;0,0,K234-H233)</f>
        <v>0</v>
      </c>
      <c r="S234" s="106">
        <f>K234-V234</f>
        <v>0</v>
      </c>
      <c r="T234" s="106">
        <f>IF(R234&gt;0,$C$6-$C$8,IF($C$6-$C$8-W234&lt;0,0,$C$6-$C$8-W234))</f>
        <v>97.214462279726973</v>
      </c>
      <c r="U234" s="107">
        <f>IF(R234=0,IF(U233+(F234-AL234/$C$23)*$C$21/($C$21+$C$22)&gt;$C$8,$C$8,U233+F234*$C$21/($C$21+$C$22)),E234)</f>
        <v>1400</v>
      </c>
      <c r="V234" s="107">
        <f>IF(R234&gt;0,0,IF(V233+(F234-AL234/$C$23)*$C$21/($C$21+$C$22)&gt;$C$8,$C$8,IF(U234=$C$8,V233+(F234-AL234/$C$23)*$C$21/$C$22,V233+(F234-AL234/$C$23)*$C$21/($C$21+$C$22))))</f>
        <v>1400</v>
      </c>
      <c r="W234" s="203">
        <f>IF(R234&gt;0,0,IF(W233+AL234/$C$23&gt;$F$23,$F$23,W233+AL234/$C$23))</f>
        <v>2.7855377202730285</v>
      </c>
      <c r="X234" s="105" t="str">
        <f>IF(R234=0,"-",FORECAST($C$8,Инклинометрия!$B$2:$B$152,Инклинометрия!$A$2:$A$152))</f>
        <v>-</v>
      </c>
      <c r="Y234" s="105" t="str">
        <f>IF(R234=0,"-",FORECAST($C$8-R234,Инклинометрия!$B$2:$B$152,Инклинометрия!$A$2:$A$152))</f>
        <v>-</v>
      </c>
      <c r="Z234" s="105" t="str">
        <f>IF(R234&gt;0,FORECAST($C$8,Инклинометрия!$B$2:$B$152,Инклинометрия!$A$2:$A$152),IF(V234=$C$8,"-",FORECAST($C$8-V234,Инклинометрия!$B$2:$B$152,Инклинометрия!$A$2:$A$152)))</f>
        <v>-</v>
      </c>
      <c r="AA234" s="105" t="str">
        <f>IF(S234=0,"-",FORECAST($C$8-(S234+V234),Инклинометрия!$B$2:$B$152,Инклинометрия!$A$2:$A$152))</f>
        <v>-</v>
      </c>
      <c r="AB234" s="105">
        <f>FORECAST($C$8+T234,Инклинометрия!$B$2:$B$152,Инклинометрия!$A$2:$A$152)</f>
        <v>1422.3537391657405</v>
      </c>
      <c r="AC234" s="105">
        <f>IF(R234=0,FORECAST($C$6-T234,Инклинометрия!$B$2:$B$152,Инклинометрия!$A$2:$A$152),FORECAST($C$8,Инклинометрия!$B$2:$B$152,Инклинометрия!$A$2:$A$152))</f>
        <v>1332.6462608342592</v>
      </c>
      <c r="AD234" s="107">
        <f>IF(R234=0,FORECAST($C$8,Инклинометрия!$B$2:$B$152,Инклинометрия!$A$2:$A$152),Y234)</f>
        <v>1330</v>
      </c>
      <c r="AE234" s="107">
        <f>FORECAST($C$8-(R234+U234),Инклинометрия!$B$2:$B$152,Инклинометрия!$A$2:$A$152)</f>
        <v>0</v>
      </c>
      <c r="AF234" s="107">
        <f>IF(V234=0,"-",FORECAST($C$8,Инклинометрия!$B$2:$B$152,Инклинометрия!$A$2:$A$152))</f>
        <v>1330</v>
      </c>
      <c r="AG234" s="107">
        <f>IF(V234=0,"-",FORECAST($C$8-V234,Инклинометрия!$B$2:$B$152,Инклинометрия!$A$2:$A$152))</f>
        <v>0</v>
      </c>
      <c r="AH234" s="107">
        <f>IF(W234=0,"-",FORECAST($C$8+W234,Инклинометрия!$B$2:$B$152,Инклинометрия!$A$2:$A$152))</f>
        <v>1332.6462608342592</v>
      </c>
      <c r="AI234" s="107">
        <f>IF(W234=0,"-",FORECAST($C$8,Инклинометрия!$B$2:$B$152,Инклинометрия!$A$2:$A$152))</f>
        <v>1330</v>
      </c>
      <c r="AK234" s="122">
        <f t="shared" si="73"/>
        <v>0</v>
      </c>
      <c r="AL234" s="67">
        <f>AK234*(B234-B233)</f>
        <v>0</v>
      </c>
      <c r="AM234" s="23">
        <f t="shared" si="75"/>
        <v>8.6725204696437436E-2</v>
      </c>
      <c r="AN234" s="26">
        <f>AN233+AK234*(B234-B233)/(2*PI()*$C$5*AN233*$K$13)</f>
        <v>0.15480061813468687</v>
      </c>
      <c r="AO234" s="87">
        <f t="shared" si="67"/>
        <v>145932.55112472404</v>
      </c>
      <c r="AP234" s="87">
        <f>IF(R234+U234&lt;$C$8,0,32*$L$23/$C$12^2*($K$10*R234+$K$8*U234)+32*$L$24/($C$14^2-$C$13^2)*($K$10*S234+$K$8*V234))</f>
        <v>44607.551124724028</v>
      </c>
      <c r="AQ234" s="66">
        <f>R234*$C$11*$C$9+U234*$C$11*$C$10</f>
        <v>14695380</v>
      </c>
      <c r="AR234" s="66">
        <f>S234*$C$11*$C$9+V234*$C$11*$C$10</f>
        <v>14695380</v>
      </c>
      <c r="AS234" s="87">
        <f>$C$11*(T234*$C$9+W234*$C$10)</f>
        <v>792178.05375968735</v>
      </c>
      <c r="AT234" s="45">
        <f t="shared" si="61"/>
        <v>15633490.60488441</v>
      </c>
      <c r="AU234" s="75"/>
    </row>
    <row r="235" spans="2:47" ht="15" thickBot="1" x14ac:dyDescent="0.35">
      <c r="B235" s="41">
        <f t="shared" si="68"/>
        <v>4080</v>
      </c>
      <c r="C235" s="8">
        <f t="shared" si="69"/>
        <v>40.800000000000004</v>
      </c>
      <c r="D235" s="73">
        <f t="shared" si="57"/>
        <v>54.570000000000007</v>
      </c>
      <c r="E235" s="29">
        <f t="shared" si="74"/>
        <v>13514.092982620876</v>
      </c>
      <c r="F235" s="29">
        <f t="shared" si="70"/>
        <v>66.24555383637778</v>
      </c>
      <c r="G235" s="29">
        <f t="shared" si="71"/>
        <v>88.603428256155269</v>
      </c>
      <c r="H235" s="17">
        <f t="shared" si="72"/>
        <v>18075.099364255471</v>
      </c>
      <c r="I235" s="29">
        <f t="shared" si="62"/>
        <v>2.2250485660981263</v>
      </c>
      <c r="J235" s="29">
        <f t="shared" si="63"/>
        <v>41.694115440740156</v>
      </c>
      <c r="K235" s="32">
        <f>IF((D234+L234+M234-AL234)/($C$21+$C$22)&gt;$C$8,$C$8,(D234+L234+M234-AL234)/($C$21+$C$22))</f>
        <v>1400</v>
      </c>
      <c r="L235" s="97">
        <f t="shared" si="58"/>
        <v>0</v>
      </c>
      <c r="M235" s="96">
        <f t="shared" si="59"/>
        <v>0</v>
      </c>
      <c r="N235" s="98">
        <f t="shared" si="64"/>
        <v>1.7179213529287818</v>
      </c>
      <c r="O235" s="100">
        <f t="shared" si="60"/>
        <v>4.2266987561397071</v>
      </c>
      <c r="P235" s="104">
        <f t="shared" si="65"/>
        <v>18.880500609176615</v>
      </c>
      <c r="Q235" s="102">
        <f t="shared" si="66"/>
        <v>4.9224514715476911E-2</v>
      </c>
      <c r="R235" s="106">
        <f>IF(K235-H234&lt;0,0,K235-H234)</f>
        <v>0</v>
      </c>
      <c r="S235" s="106">
        <f>K235-V235</f>
        <v>0</v>
      </c>
      <c r="T235" s="106">
        <f>IF(R235&gt;0,$C$6-$C$8,IF($C$6-$C$8-W235&lt;0,0,$C$6-$C$8-W235))</f>
        <v>97.214462279726973</v>
      </c>
      <c r="U235" s="107">
        <f>IF(R235=0,IF(U234+(F235-AL235/$C$23)*$C$21/($C$21+$C$22)&gt;$C$8,$C$8,U234+F235*$C$21/($C$21+$C$22)),E235)</f>
        <v>1400</v>
      </c>
      <c r="V235" s="107">
        <f>IF(R235&gt;0,0,IF(V234+(F235-AL235/$C$23)*$C$21/($C$21+$C$22)&gt;$C$8,$C$8,IF(U235=$C$8,V234+(F235-AL235/$C$23)*$C$21/$C$22,V234+(F235-AL235/$C$23)*$C$21/($C$21+$C$22))))</f>
        <v>1400</v>
      </c>
      <c r="W235" s="203">
        <f>IF(R235&gt;0,0,IF(W234+AL235/$C$23&gt;$F$23,$F$23,W234+AL235/$C$23))</f>
        <v>2.7855377202730285</v>
      </c>
      <c r="X235" s="105" t="str">
        <f>IF(R235=0,"-",FORECAST($C$8,Инклинометрия!$B$2:$B$152,Инклинометрия!$A$2:$A$152))</f>
        <v>-</v>
      </c>
      <c r="Y235" s="105" t="str">
        <f>IF(R235=0,"-",FORECAST($C$8-R235,Инклинометрия!$B$2:$B$152,Инклинометрия!$A$2:$A$152))</f>
        <v>-</v>
      </c>
      <c r="Z235" s="105" t="str">
        <f>IF(R235&gt;0,FORECAST($C$8,Инклинометрия!$B$2:$B$152,Инклинометрия!$A$2:$A$152),IF(V235=$C$8,"-",FORECAST($C$8-V235,Инклинометрия!$B$2:$B$152,Инклинометрия!$A$2:$A$152)))</f>
        <v>-</v>
      </c>
      <c r="AA235" s="105" t="str">
        <f>IF(S235=0,"-",FORECAST($C$8-(S235+V235),Инклинометрия!$B$2:$B$152,Инклинометрия!$A$2:$A$152))</f>
        <v>-</v>
      </c>
      <c r="AB235" s="105">
        <f>FORECAST($C$8+T235,Инклинометрия!$B$2:$B$152,Инклинометрия!$A$2:$A$152)</f>
        <v>1422.3537391657405</v>
      </c>
      <c r="AC235" s="105">
        <f>IF(R235=0,FORECAST($C$6-T235,Инклинометрия!$B$2:$B$152,Инклинометрия!$A$2:$A$152),FORECAST($C$8,Инклинометрия!$B$2:$B$152,Инклинометрия!$A$2:$A$152))</f>
        <v>1332.6462608342592</v>
      </c>
      <c r="AD235" s="107">
        <f>IF(R235=0,FORECAST($C$8,Инклинометрия!$B$2:$B$152,Инклинометрия!$A$2:$A$152),Y235)</f>
        <v>1330</v>
      </c>
      <c r="AE235" s="107">
        <f>FORECAST($C$8-(R235+U235),Инклинометрия!$B$2:$B$152,Инклинометрия!$A$2:$A$152)</f>
        <v>0</v>
      </c>
      <c r="AF235" s="107">
        <f>IF(V235=0,"-",FORECAST($C$8,Инклинометрия!$B$2:$B$152,Инклинометрия!$A$2:$A$152))</f>
        <v>1330</v>
      </c>
      <c r="AG235" s="107">
        <f>IF(V235=0,"-",FORECAST($C$8-V235,Инклинометрия!$B$2:$B$152,Инклинометрия!$A$2:$A$152))</f>
        <v>0</v>
      </c>
      <c r="AH235" s="107">
        <f>IF(W235=0,"-",FORECAST($C$8+W235,Инклинометрия!$B$2:$B$152,Инклинометрия!$A$2:$A$152))</f>
        <v>1332.6462608342592</v>
      </c>
      <c r="AI235" s="107">
        <f>IF(W235=0,"-",FORECAST($C$8,Инклинометрия!$B$2:$B$152,Инклинометрия!$A$2:$A$152))</f>
        <v>1330</v>
      </c>
      <c r="AK235" s="122">
        <f t="shared" si="73"/>
        <v>0</v>
      </c>
      <c r="AL235" s="67">
        <f>AK235*(B235-B234)</f>
        <v>0</v>
      </c>
      <c r="AM235" s="23">
        <f t="shared" si="75"/>
        <v>8.6725204696437436E-2</v>
      </c>
      <c r="AN235" s="26">
        <f>AN234+AK235*(B235-B234)/(2*PI()*$C$5*AN234*$K$13)</f>
        <v>0.15480061813468687</v>
      </c>
      <c r="AO235" s="87">
        <f t="shared" si="67"/>
        <v>145932.55112472404</v>
      </c>
      <c r="AP235" s="87">
        <f>IF(R235+U235&lt;$C$8,0,32*$L$23/$C$12^2*($K$10*R235+$K$8*U235)+32*$L$24/($C$14^2-$C$13^2)*($K$10*S235+$K$8*V235))</f>
        <v>44607.551124724028</v>
      </c>
      <c r="AQ235" s="66">
        <f>R235*$C$11*$C$9+U235*$C$11*$C$10</f>
        <v>14695380</v>
      </c>
      <c r="AR235" s="66">
        <f>S235*$C$11*$C$9+V235*$C$11*$C$10</f>
        <v>14695380</v>
      </c>
      <c r="AS235" s="87">
        <f>$C$11*(T235*$C$9+W235*$C$10)</f>
        <v>792178.05375968735</v>
      </c>
      <c r="AT235" s="45">
        <f t="shared" si="61"/>
        <v>15633490.60488441</v>
      </c>
      <c r="AU235" s="75"/>
    </row>
    <row r="236" spans="2:47" ht="15" thickBot="1" x14ac:dyDescent="0.35">
      <c r="B236" s="41">
        <f t="shared" si="68"/>
        <v>4100</v>
      </c>
      <c r="C236" s="8">
        <f t="shared" si="69"/>
        <v>41</v>
      </c>
      <c r="D236" s="73">
        <f t="shared" si="57"/>
        <v>54.837499999999999</v>
      </c>
      <c r="E236" s="29">
        <f t="shared" si="74"/>
        <v>13580.338536457251</v>
      </c>
      <c r="F236" s="29">
        <f t="shared" si="70"/>
        <v>66.245553836375421</v>
      </c>
      <c r="G236" s="29">
        <f t="shared" si="71"/>
        <v>88.603428256152128</v>
      </c>
      <c r="H236" s="17">
        <f t="shared" si="72"/>
        <v>18163.702792511624</v>
      </c>
      <c r="I236" s="29">
        <f t="shared" si="62"/>
        <v>2.2250485660981263</v>
      </c>
      <c r="J236" s="29">
        <f t="shared" si="63"/>
        <v>41.694115440739417</v>
      </c>
      <c r="K236" s="32">
        <f>IF((D235+L235+M235-AL235)/($C$21+$C$22)&gt;$C$8,$C$8,(D235+L235+M235-AL235)/($C$21+$C$22))</f>
        <v>1400</v>
      </c>
      <c r="L236" s="97">
        <f t="shared" si="58"/>
        <v>0</v>
      </c>
      <c r="M236" s="96">
        <f t="shared" si="59"/>
        <v>0</v>
      </c>
      <c r="N236" s="98">
        <f t="shared" si="64"/>
        <v>1.7179213529287818</v>
      </c>
      <c r="O236" s="100">
        <f t="shared" si="60"/>
        <v>4.2266987561397071</v>
      </c>
      <c r="P236" s="104">
        <f t="shared" si="65"/>
        <v>18.880500609176615</v>
      </c>
      <c r="Q236" s="102">
        <f t="shared" si="66"/>
        <v>4.9224514715476911E-2</v>
      </c>
      <c r="R236" s="106">
        <f>IF(K236-H235&lt;0,0,K236-H235)</f>
        <v>0</v>
      </c>
      <c r="S236" s="106">
        <f>K236-V236</f>
        <v>0</v>
      </c>
      <c r="T236" s="106">
        <f>IF(R236&gt;0,$C$6-$C$8,IF($C$6-$C$8-W236&lt;0,0,$C$6-$C$8-W236))</f>
        <v>97.214462279726973</v>
      </c>
      <c r="U236" s="107">
        <f>IF(R236=0,IF(U235+(F236-AL236/$C$23)*$C$21/($C$21+$C$22)&gt;$C$8,$C$8,U235+F236*$C$21/($C$21+$C$22)),E236)</f>
        <v>1400</v>
      </c>
      <c r="V236" s="107">
        <f>IF(R236&gt;0,0,IF(V235+(F236-AL236/$C$23)*$C$21/($C$21+$C$22)&gt;$C$8,$C$8,IF(U236=$C$8,V235+(F236-AL236/$C$23)*$C$21/$C$22,V235+(F236-AL236/$C$23)*$C$21/($C$21+$C$22))))</f>
        <v>1400</v>
      </c>
      <c r="W236" s="203">
        <f>IF(R236&gt;0,0,IF(W235+AL236/$C$23&gt;$F$23,$F$23,W235+AL236/$C$23))</f>
        <v>2.7855377202730285</v>
      </c>
      <c r="X236" s="105" t="str">
        <f>IF(R236=0,"-",FORECAST($C$8,Инклинометрия!$B$2:$B$152,Инклинометрия!$A$2:$A$152))</f>
        <v>-</v>
      </c>
      <c r="Y236" s="105" t="str">
        <f>IF(R236=0,"-",FORECAST($C$8-R236,Инклинометрия!$B$2:$B$152,Инклинометрия!$A$2:$A$152))</f>
        <v>-</v>
      </c>
      <c r="Z236" s="105" t="str">
        <f>IF(R236&gt;0,FORECAST($C$8,Инклинометрия!$B$2:$B$152,Инклинометрия!$A$2:$A$152),IF(V236=$C$8,"-",FORECAST($C$8-V236,Инклинометрия!$B$2:$B$152,Инклинометрия!$A$2:$A$152)))</f>
        <v>-</v>
      </c>
      <c r="AA236" s="105" t="str">
        <f>IF(S236=0,"-",FORECAST($C$8-(S236+V236),Инклинометрия!$B$2:$B$152,Инклинометрия!$A$2:$A$152))</f>
        <v>-</v>
      </c>
      <c r="AB236" s="105">
        <f>FORECAST($C$8+T236,Инклинометрия!$B$2:$B$152,Инклинометрия!$A$2:$A$152)</f>
        <v>1422.3537391657405</v>
      </c>
      <c r="AC236" s="105">
        <f>IF(R236=0,FORECAST($C$6-T236,Инклинометрия!$B$2:$B$152,Инклинометрия!$A$2:$A$152),FORECAST($C$8,Инклинометрия!$B$2:$B$152,Инклинометрия!$A$2:$A$152))</f>
        <v>1332.6462608342592</v>
      </c>
      <c r="AD236" s="107">
        <f>IF(R236=0,FORECAST($C$8,Инклинометрия!$B$2:$B$152,Инклинометрия!$A$2:$A$152),Y236)</f>
        <v>1330</v>
      </c>
      <c r="AE236" s="107">
        <f>FORECAST($C$8-(R236+U236),Инклинометрия!$B$2:$B$152,Инклинометрия!$A$2:$A$152)</f>
        <v>0</v>
      </c>
      <c r="AF236" s="107">
        <f>IF(V236=0,"-",FORECAST($C$8,Инклинометрия!$B$2:$B$152,Инклинометрия!$A$2:$A$152))</f>
        <v>1330</v>
      </c>
      <c r="AG236" s="107">
        <f>IF(V236=0,"-",FORECAST($C$8-V236,Инклинометрия!$B$2:$B$152,Инклинометрия!$A$2:$A$152))</f>
        <v>0</v>
      </c>
      <c r="AH236" s="107">
        <f>IF(W236=0,"-",FORECAST($C$8+W236,Инклинометрия!$B$2:$B$152,Инклинометрия!$A$2:$A$152))</f>
        <v>1332.6462608342592</v>
      </c>
      <c r="AI236" s="107">
        <f>IF(W236=0,"-",FORECAST($C$8,Инклинометрия!$B$2:$B$152,Инклинометрия!$A$2:$A$152))</f>
        <v>1330</v>
      </c>
      <c r="AK236" s="122">
        <f t="shared" si="73"/>
        <v>0</v>
      </c>
      <c r="AL236" s="67">
        <f>AK236*(B236-B235)</f>
        <v>0</v>
      </c>
      <c r="AM236" s="23">
        <f t="shared" si="75"/>
        <v>8.6725204696437436E-2</v>
      </c>
      <c r="AN236" s="26">
        <f>AN235+AK236*(B236-B235)/(2*PI()*$C$5*AN235*$K$13)</f>
        <v>0.15480061813468687</v>
      </c>
      <c r="AO236" s="87">
        <f t="shared" si="67"/>
        <v>145932.55112472404</v>
      </c>
      <c r="AP236" s="87">
        <f>IF(R236+U236&lt;$C$8,0,32*$L$23/$C$12^2*($K$10*R236+$K$8*U236)+32*$L$24/($C$14^2-$C$13^2)*($K$10*S236+$K$8*V236))</f>
        <v>44607.551124724028</v>
      </c>
      <c r="AQ236" s="66">
        <f>R236*$C$11*$C$9+U236*$C$11*$C$10</f>
        <v>14695380</v>
      </c>
      <c r="AR236" s="66">
        <f>S236*$C$11*$C$9+V236*$C$11*$C$10</f>
        <v>14695380</v>
      </c>
      <c r="AS236" s="87">
        <f>$C$11*(T236*$C$9+W236*$C$10)</f>
        <v>792178.05375968735</v>
      </c>
      <c r="AT236" s="45">
        <f t="shared" si="61"/>
        <v>15633490.60488441</v>
      </c>
      <c r="AU236" s="75"/>
    </row>
    <row r="237" spans="2:47" ht="15" thickBot="1" x14ac:dyDescent="0.35">
      <c r="B237" s="41">
        <f t="shared" si="68"/>
        <v>4120</v>
      </c>
      <c r="C237" s="8">
        <f t="shared" si="69"/>
        <v>41.2</v>
      </c>
      <c r="D237" s="73">
        <f t="shared" si="57"/>
        <v>55.104999999999997</v>
      </c>
      <c r="E237" s="29">
        <f t="shared" si="74"/>
        <v>13646.584090293631</v>
      </c>
      <c r="F237" s="29">
        <f t="shared" si="70"/>
        <v>66.24555383637778</v>
      </c>
      <c r="G237" s="29">
        <f t="shared" si="71"/>
        <v>88.603428256155269</v>
      </c>
      <c r="H237" s="17">
        <f t="shared" si="72"/>
        <v>18252.306220767779</v>
      </c>
      <c r="I237" s="29">
        <f t="shared" si="62"/>
        <v>2.2250485660981263</v>
      </c>
      <c r="J237" s="29">
        <f t="shared" si="63"/>
        <v>41.694115440740156</v>
      </c>
      <c r="K237" s="32">
        <f>IF((D236+L236+M236-AL236)/($C$21+$C$22)&gt;$C$8,$C$8,(D236+L236+M236-AL236)/($C$21+$C$22))</f>
        <v>1400</v>
      </c>
      <c r="L237" s="97">
        <f t="shared" si="58"/>
        <v>0</v>
      </c>
      <c r="M237" s="96">
        <f t="shared" si="59"/>
        <v>0</v>
      </c>
      <c r="N237" s="98">
        <f t="shared" si="64"/>
        <v>1.7179213529287818</v>
      </c>
      <c r="O237" s="100">
        <f t="shared" si="60"/>
        <v>4.2266987561397071</v>
      </c>
      <c r="P237" s="104">
        <f t="shared" si="65"/>
        <v>18.880500609176615</v>
      </c>
      <c r="Q237" s="102">
        <f t="shared" si="66"/>
        <v>4.9224514715476911E-2</v>
      </c>
      <c r="R237" s="106">
        <f>IF(K237-H236&lt;0,0,K237-H236)</f>
        <v>0</v>
      </c>
      <c r="S237" s="106">
        <f>K237-V237</f>
        <v>0</v>
      </c>
      <c r="T237" s="106">
        <f>IF(R237&gt;0,$C$6-$C$8,IF($C$6-$C$8-W237&lt;0,0,$C$6-$C$8-W237))</f>
        <v>97.214462279726973</v>
      </c>
      <c r="U237" s="107">
        <f>IF(R237=0,IF(U236+(F237-AL237/$C$23)*$C$21/($C$21+$C$22)&gt;$C$8,$C$8,U236+F237*$C$21/($C$21+$C$22)),E237)</f>
        <v>1400</v>
      </c>
      <c r="V237" s="107">
        <f>IF(R237&gt;0,0,IF(V236+(F237-AL237/$C$23)*$C$21/($C$21+$C$22)&gt;$C$8,$C$8,IF(U237=$C$8,V236+(F237-AL237/$C$23)*$C$21/$C$22,V236+(F237-AL237/$C$23)*$C$21/($C$21+$C$22))))</f>
        <v>1400</v>
      </c>
      <c r="W237" s="203">
        <f>IF(R237&gt;0,0,IF(W236+AL237/$C$23&gt;$F$23,$F$23,W236+AL237/$C$23))</f>
        <v>2.7855377202730285</v>
      </c>
      <c r="X237" s="105" t="str">
        <f>IF(R237=0,"-",FORECAST($C$8,Инклинометрия!$B$2:$B$152,Инклинометрия!$A$2:$A$152))</f>
        <v>-</v>
      </c>
      <c r="Y237" s="105" t="str">
        <f>IF(R237=0,"-",FORECAST($C$8-R237,Инклинометрия!$B$2:$B$152,Инклинометрия!$A$2:$A$152))</f>
        <v>-</v>
      </c>
      <c r="Z237" s="105" t="str">
        <f>IF(R237&gt;0,FORECAST($C$8,Инклинометрия!$B$2:$B$152,Инклинометрия!$A$2:$A$152),IF(V237=$C$8,"-",FORECAST($C$8-V237,Инклинометрия!$B$2:$B$152,Инклинометрия!$A$2:$A$152)))</f>
        <v>-</v>
      </c>
      <c r="AA237" s="105" t="str">
        <f>IF(S237=0,"-",FORECAST($C$8-(S237+V237),Инклинометрия!$B$2:$B$152,Инклинометрия!$A$2:$A$152))</f>
        <v>-</v>
      </c>
      <c r="AB237" s="105">
        <f>FORECAST($C$8+T237,Инклинометрия!$B$2:$B$152,Инклинометрия!$A$2:$A$152)</f>
        <v>1422.3537391657405</v>
      </c>
      <c r="AC237" s="105">
        <f>IF(R237=0,FORECAST($C$6-T237,Инклинометрия!$B$2:$B$152,Инклинометрия!$A$2:$A$152),FORECAST($C$8,Инклинометрия!$B$2:$B$152,Инклинометрия!$A$2:$A$152))</f>
        <v>1332.6462608342592</v>
      </c>
      <c r="AD237" s="107">
        <f>IF(R237=0,FORECAST($C$8,Инклинометрия!$B$2:$B$152,Инклинометрия!$A$2:$A$152),Y237)</f>
        <v>1330</v>
      </c>
      <c r="AE237" s="107">
        <f>FORECAST($C$8-(R237+U237),Инклинометрия!$B$2:$B$152,Инклинометрия!$A$2:$A$152)</f>
        <v>0</v>
      </c>
      <c r="AF237" s="107">
        <f>IF(V237=0,"-",FORECAST($C$8,Инклинометрия!$B$2:$B$152,Инклинометрия!$A$2:$A$152))</f>
        <v>1330</v>
      </c>
      <c r="AG237" s="107">
        <f>IF(V237=0,"-",FORECAST($C$8-V237,Инклинометрия!$B$2:$B$152,Инклинометрия!$A$2:$A$152))</f>
        <v>0</v>
      </c>
      <c r="AH237" s="107">
        <f>IF(W237=0,"-",FORECAST($C$8+W237,Инклинометрия!$B$2:$B$152,Инклинометрия!$A$2:$A$152))</f>
        <v>1332.6462608342592</v>
      </c>
      <c r="AI237" s="107">
        <f>IF(W237=0,"-",FORECAST($C$8,Инклинометрия!$B$2:$B$152,Инклинометрия!$A$2:$A$152))</f>
        <v>1330</v>
      </c>
      <c r="AK237" s="122">
        <f t="shared" si="73"/>
        <v>0</v>
      </c>
      <c r="AL237" s="67">
        <f>AK237*(B237-B236)</f>
        <v>0</v>
      </c>
      <c r="AM237" s="23">
        <f t="shared" si="75"/>
        <v>8.6725204696437436E-2</v>
      </c>
      <c r="AN237" s="26">
        <f>AN236+AK237*(B237-B236)/(2*PI()*$C$5*AN236*$K$13)</f>
        <v>0.15480061813468687</v>
      </c>
      <c r="AO237" s="87">
        <f t="shared" si="67"/>
        <v>145932.55112472404</v>
      </c>
      <c r="AP237" s="87">
        <f>IF(R237+U237&lt;$C$8,0,32*$L$23/$C$12^2*($K$10*R237+$K$8*U237)+32*$L$24/($C$14^2-$C$13^2)*($K$10*S237+$K$8*V237))</f>
        <v>44607.551124724028</v>
      </c>
      <c r="AQ237" s="66">
        <f>R237*$C$11*$C$9+U237*$C$11*$C$10</f>
        <v>14695380</v>
      </c>
      <c r="AR237" s="66">
        <f>S237*$C$11*$C$9+V237*$C$11*$C$10</f>
        <v>14695380</v>
      </c>
      <c r="AS237" s="87">
        <f>$C$11*(T237*$C$9+W237*$C$10)</f>
        <v>792178.05375968735</v>
      </c>
      <c r="AT237" s="45">
        <f t="shared" si="61"/>
        <v>15633490.60488441</v>
      </c>
      <c r="AU237" s="75"/>
    </row>
    <row r="238" spans="2:47" ht="15" thickBot="1" x14ac:dyDescent="0.35">
      <c r="B238" s="41">
        <f t="shared" si="68"/>
        <v>4140</v>
      </c>
      <c r="C238" s="8">
        <f t="shared" si="69"/>
        <v>41.4</v>
      </c>
      <c r="D238" s="73">
        <f t="shared" si="57"/>
        <v>55.372500000000002</v>
      </c>
      <c r="E238" s="29">
        <f t="shared" si="74"/>
        <v>13712.829644130006</v>
      </c>
      <c r="F238" s="29">
        <f t="shared" si="70"/>
        <v>66.245553836375421</v>
      </c>
      <c r="G238" s="29">
        <f t="shared" si="71"/>
        <v>88.603428256152128</v>
      </c>
      <c r="H238" s="17">
        <f t="shared" si="72"/>
        <v>18340.909649023932</v>
      </c>
      <c r="I238" s="29">
        <f t="shared" si="62"/>
        <v>2.2250485660981263</v>
      </c>
      <c r="J238" s="29">
        <f t="shared" si="63"/>
        <v>41.694115440739417</v>
      </c>
      <c r="K238" s="32">
        <f>IF((D237+L237+M237-AL237)/($C$21+$C$22)&gt;$C$8,$C$8,(D237+L237+M237-AL237)/($C$21+$C$22))</f>
        <v>1400</v>
      </c>
      <c r="L238" s="97">
        <f t="shared" si="58"/>
        <v>0</v>
      </c>
      <c r="M238" s="96">
        <f t="shared" si="59"/>
        <v>0</v>
      </c>
      <c r="N238" s="98">
        <f t="shared" si="64"/>
        <v>1.7179213529287818</v>
      </c>
      <c r="O238" s="100">
        <f t="shared" si="60"/>
        <v>4.2266987561397071</v>
      </c>
      <c r="P238" s="104">
        <f t="shared" si="65"/>
        <v>18.880500609176615</v>
      </c>
      <c r="Q238" s="102">
        <f t="shared" si="66"/>
        <v>4.9224514715476911E-2</v>
      </c>
      <c r="R238" s="106">
        <f>IF(K238-H237&lt;0,0,K238-H237)</f>
        <v>0</v>
      </c>
      <c r="S238" s="106">
        <f>K238-V238</f>
        <v>0</v>
      </c>
      <c r="T238" s="106">
        <f>IF(R238&gt;0,$C$6-$C$8,IF($C$6-$C$8-W238&lt;0,0,$C$6-$C$8-W238))</f>
        <v>97.214462279726973</v>
      </c>
      <c r="U238" s="107">
        <f>IF(R238=0,IF(U237+(F238-AL238/$C$23)*$C$21/($C$21+$C$22)&gt;$C$8,$C$8,U237+F238*$C$21/($C$21+$C$22)),E238)</f>
        <v>1400</v>
      </c>
      <c r="V238" s="107">
        <f>IF(R238&gt;0,0,IF(V237+(F238-AL238/$C$23)*$C$21/($C$21+$C$22)&gt;$C$8,$C$8,IF(U238=$C$8,V237+(F238-AL238/$C$23)*$C$21/$C$22,V237+(F238-AL238/$C$23)*$C$21/($C$21+$C$22))))</f>
        <v>1400</v>
      </c>
      <c r="W238" s="203">
        <f>IF(R238&gt;0,0,IF(W237+AL238/$C$23&gt;$F$23,$F$23,W237+AL238/$C$23))</f>
        <v>2.7855377202730285</v>
      </c>
      <c r="X238" s="105" t="str">
        <f>IF(R238=0,"-",FORECAST($C$8,Инклинометрия!$B$2:$B$152,Инклинометрия!$A$2:$A$152))</f>
        <v>-</v>
      </c>
      <c r="Y238" s="105" t="str">
        <f>IF(R238=0,"-",FORECAST($C$8-R238,Инклинометрия!$B$2:$B$152,Инклинометрия!$A$2:$A$152))</f>
        <v>-</v>
      </c>
      <c r="Z238" s="105" t="str">
        <f>IF(R238&gt;0,FORECAST($C$8,Инклинометрия!$B$2:$B$152,Инклинометрия!$A$2:$A$152),IF(V238=$C$8,"-",FORECAST($C$8-V238,Инклинометрия!$B$2:$B$152,Инклинометрия!$A$2:$A$152)))</f>
        <v>-</v>
      </c>
      <c r="AA238" s="105" t="str">
        <f>IF(S238=0,"-",FORECAST($C$8-(S238+V238),Инклинометрия!$B$2:$B$152,Инклинометрия!$A$2:$A$152))</f>
        <v>-</v>
      </c>
      <c r="AB238" s="105">
        <f>FORECAST($C$8+T238,Инклинометрия!$B$2:$B$152,Инклинометрия!$A$2:$A$152)</f>
        <v>1422.3537391657405</v>
      </c>
      <c r="AC238" s="105">
        <f>IF(R238=0,FORECAST($C$6-T238,Инклинометрия!$B$2:$B$152,Инклинометрия!$A$2:$A$152),FORECAST($C$8,Инклинометрия!$B$2:$B$152,Инклинометрия!$A$2:$A$152))</f>
        <v>1332.6462608342592</v>
      </c>
      <c r="AD238" s="107">
        <f>IF(R238=0,FORECAST($C$8,Инклинометрия!$B$2:$B$152,Инклинометрия!$A$2:$A$152),Y238)</f>
        <v>1330</v>
      </c>
      <c r="AE238" s="107">
        <f>FORECAST($C$8-(R238+U238),Инклинометрия!$B$2:$B$152,Инклинометрия!$A$2:$A$152)</f>
        <v>0</v>
      </c>
      <c r="AF238" s="107">
        <f>IF(V238=0,"-",FORECAST($C$8,Инклинометрия!$B$2:$B$152,Инклинометрия!$A$2:$A$152))</f>
        <v>1330</v>
      </c>
      <c r="AG238" s="107">
        <f>IF(V238=0,"-",FORECAST($C$8-V238,Инклинометрия!$B$2:$B$152,Инклинометрия!$A$2:$A$152))</f>
        <v>0</v>
      </c>
      <c r="AH238" s="107">
        <f>IF(W238=0,"-",FORECAST($C$8+W238,Инклинометрия!$B$2:$B$152,Инклинометрия!$A$2:$A$152))</f>
        <v>1332.6462608342592</v>
      </c>
      <c r="AI238" s="107">
        <f>IF(W238=0,"-",FORECAST($C$8,Инклинометрия!$B$2:$B$152,Инклинометрия!$A$2:$A$152))</f>
        <v>1330</v>
      </c>
      <c r="AK238" s="122">
        <f t="shared" si="73"/>
        <v>0</v>
      </c>
      <c r="AL238" s="67">
        <f>AK238*(B238-B237)</f>
        <v>0</v>
      </c>
      <c r="AM238" s="23">
        <f t="shared" si="75"/>
        <v>8.6725204696437436E-2</v>
      </c>
      <c r="AN238" s="26">
        <f>AN237+AK238*(B238-B237)/(2*PI()*$C$5*AN237*$K$13)</f>
        <v>0.15480061813468687</v>
      </c>
      <c r="AO238" s="87">
        <f t="shared" si="67"/>
        <v>145932.55112472404</v>
      </c>
      <c r="AP238" s="87">
        <f>IF(R238+U238&lt;$C$8,0,32*$L$23/$C$12^2*($K$10*R238+$K$8*U238)+32*$L$24/($C$14^2-$C$13^2)*($K$10*S238+$K$8*V238))</f>
        <v>44607.551124724028</v>
      </c>
      <c r="AQ238" s="66">
        <f>R238*$C$11*$C$9+U238*$C$11*$C$10</f>
        <v>14695380</v>
      </c>
      <c r="AR238" s="66">
        <f>S238*$C$11*$C$9+V238*$C$11*$C$10</f>
        <v>14695380</v>
      </c>
      <c r="AS238" s="87">
        <f>$C$11*(T238*$C$9+W238*$C$10)</f>
        <v>792178.05375968735</v>
      </c>
      <c r="AT238" s="45">
        <f t="shared" si="61"/>
        <v>15633490.60488441</v>
      </c>
      <c r="AU238" s="75"/>
    </row>
    <row r="239" spans="2:47" ht="15" thickBot="1" x14ac:dyDescent="0.35">
      <c r="B239" s="41">
        <f t="shared" si="68"/>
        <v>4160</v>
      </c>
      <c r="C239" s="8">
        <f t="shared" si="69"/>
        <v>41.6</v>
      </c>
      <c r="D239" s="73">
        <f t="shared" si="57"/>
        <v>55.64</v>
      </c>
      <c r="E239" s="29">
        <f t="shared" si="74"/>
        <v>13779.075197966384</v>
      </c>
      <c r="F239" s="29">
        <f t="shared" si="70"/>
        <v>66.24555383637778</v>
      </c>
      <c r="G239" s="29">
        <f t="shared" si="71"/>
        <v>88.603428256155269</v>
      </c>
      <c r="H239" s="17">
        <f t="shared" si="72"/>
        <v>18429.513077280088</v>
      </c>
      <c r="I239" s="29">
        <f t="shared" si="62"/>
        <v>2.2250485660981263</v>
      </c>
      <c r="J239" s="29">
        <f t="shared" si="63"/>
        <v>41.694115440740156</v>
      </c>
      <c r="K239" s="32">
        <f>IF((D238+L238+M238-AL238)/($C$21+$C$22)&gt;$C$8,$C$8,(D238+L238+M238-AL238)/($C$21+$C$22))</f>
        <v>1400</v>
      </c>
      <c r="L239" s="97">
        <f t="shared" si="58"/>
        <v>0</v>
      </c>
      <c r="M239" s="96">
        <f t="shared" si="59"/>
        <v>0</v>
      </c>
      <c r="N239" s="98">
        <f t="shared" si="64"/>
        <v>1.7179213529287818</v>
      </c>
      <c r="O239" s="100">
        <f t="shared" si="60"/>
        <v>4.2266987561397071</v>
      </c>
      <c r="P239" s="104">
        <f t="shared" si="65"/>
        <v>18.880500609176615</v>
      </c>
      <c r="Q239" s="102">
        <f t="shared" si="66"/>
        <v>4.9224514715476911E-2</v>
      </c>
      <c r="R239" s="106">
        <f>IF(K239-H238&lt;0,0,K239-H238)</f>
        <v>0</v>
      </c>
      <c r="S239" s="106">
        <f>K239-V239</f>
        <v>0</v>
      </c>
      <c r="T239" s="106">
        <f>IF(R239&gt;0,$C$6-$C$8,IF($C$6-$C$8-W239&lt;0,0,$C$6-$C$8-W239))</f>
        <v>97.214462279726973</v>
      </c>
      <c r="U239" s="107">
        <f>IF(R239=0,IF(U238+(F239-AL239/$C$23)*$C$21/($C$21+$C$22)&gt;$C$8,$C$8,U238+F239*$C$21/($C$21+$C$22)),E239)</f>
        <v>1400</v>
      </c>
      <c r="V239" s="107">
        <f>IF(R239&gt;0,0,IF(V238+(F239-AL239/$C$23)*$C$21/($C$21+$C$22)&gt;$C$8,$C$8,IF(U239=$C$8,V238+(F239-AL239/$C$23)*$C$21/$C$22,V238+(F239-AL239/$C$23)*$C$21/($C$21+$C$22))))</f>
        <v>1400</v>
      </c>
      <c r="W239" s="203">
        <f>IF(R239&gt;0,0,IF(W238+AL239/$C$23&gt;$F$23,$F$23,W238+AL239/$C$23))</f>
        <v>2.7855377202730285</v>
      </c>
      <c r="X239" s="105" t="str">
        <f>IF(R239=0,"-",FORECAST($C$8,Инклинометрия!$B$2:$B$152,Инклинометрия!$A$2:$A$152))</f>
        <v>-</v>
      </c>
      <c r="Y239" s="105" t="str">
        <f>IF(R239=0,"-",FORECAST($C$8-R239,Инклинометрия!$B$2:$B$152,Инклинометрия!$A$2:$A$152))</f>
        <v>-</v>
      </c>
      <c r="Z239" s="105" t="str">
        <f>IF(R239&gt;0,FORECAST($C$8,Инклинометрия!$B$2:$B$152,Инклинометрия!$A$2:$A$152),IF(V239=$C$8,"-",FORECAST($C$8-V239,Инклинометрия!$B$2:$B$152,Инклинометрия!$A$2:$A$152)))</f>
        <v>-</v>
      </c>
      <c r="AA239" s="105" t="str">
        <f>IF(S239=0,"-",FORECAST($C$8-(S239+V239),Инклинометрия!$B$2:$B$152,Инклинометрия!$A$2:$A$152))</f>
        <v>-</v>
      </c>
      <c r="AB239" s="105">
        <f>FORECAST($C$8+T239,Инклинометрия!$B$2:$B$152,Инклинометрия!$A$2:$A$152)</f>
        <v>1422.3537391657405</v>
      </c>
      <c r="AC239" s="105">
        <f>IF(R239=0,FORECAST($C$6-T239,Инклинометрия!$B$2:$B$152,Инклинометрия!$A$2:$A$152),FORECAST($C$8,Инклинометрия!$B$2:$B$152,Инклинометрия!$A$2:$A$152))</f>
        <v>1332.6462608342592</v>
      </c>
      <c r="AD239" s="107">
        <f>IF(R239=0,FORECAST($C$8,Инклинометрия!$B$2:$B$152,Инклинометрия!$A$2:$A$152),Y239)</f>
        <v>1330</v>
      </c>
      <c r="AE239" s="107">
        <f>FORECAST($C$8-(R239+U239),Инклинометрия!$B$2:$B$152,Инклинометрия!$A$2:$A$152)</f>
        <v>0</v>
      </c>
      <c r="AF239" s="107">
        <f>IF(V239=0,"-",FORECAST($C$8,Инклинометрия!$B$2:$B$152,Инклинометрия!$A$2:$A$152))</f>
        <v>1330</v>
      </c>
      <c r="AG239" s="107">
        <f>IF(V239=0,"-",FORECAST($C$8-V239,Инклинометрия!$B$2:$B$152,Инклинометрия!$A$2:$A$152))</f>
        <v>0</v>
      </c>
      <c r="AH239" s="107">
        <f>IF(W239=0,"-",FORECAST($C$8+W239,Инклинометрия!$B$2:$B$152,Инклинометрия!$A$2:$A$152))</f>
        <v>1332.6462608342592</v>
      </c>
      <c r="AI239" s="107">
        <f>IF(W239=0,"-",FORECAST($C$8,Инклинометрия!$B$2:$B$152,Инклинометрия!$A$2:$A$152))</f>
        <v>1330</v>
      </c>
      <c r="AK239" s="122">
        <f t="shared" si="73"/>
        <v>0</v>
      </c>
      <c r="AL239" s="67">
        <f>AK239*(B239-B238)</f>
        <v>0</v>
      </c>
      <c r="AM239" s="23">
        <f t="shared" si="75"/>
        <v>8.6725204696437436E-2</v>
      </c>
      <c r="AN239" s="26">
        <f>AN238+AK239*(B239-B238)/(2*PI()*$C$5*AN238*$K$13)</f>
        <v>0.15480061813468687</v>
      </c>
      <c r="AO239" s="87">
        <f t="shared" si="67"/>
        <v>145932.55112472404</v>
      </c>
      <c r="AP239" s="87">
        <f>IF(R239+U239&lt;$C$8,0,32*$L$23/$C$12^2*($K$10*R239+$K$8*U239)+32*$L$24/($C$14^2-$C$13^2)*($K$10*S239+$K$8*V239))</f>
        <v>44607.551124724028</v>
      </c>
      <c r="AQ239" s="66">
        <f>R239*$C$11*$C$9+U239*$C$11*$C$10</f>
        <v>14695380</v>
      </c>
      <c r="AR239" s="66">
        <f>S239*$C$11*$C$9+V239*$C$11*$C$10</f>
        <v>14695380</v>
      </c>
      <c r="AS239" s="87">
        <f>$C$11*(T239*$C$9+W239*$C$10)</f>
        <v>792178.05375968735</v>
      </c>
      <c r="AT239" s="45">
        <f t="shared" si="61"/>
        <v>15633490.60488441</v>
      </c>
      <c r="AU239" s="75"/>
    </row>
    <row r="240" spans="2:47" ht="15" thickBot="1" x14ac:dyDescent="0.35">
      <c r="B240" s="41">
        <f t="shared" si="68"/>
        <v>4180</v>
      </c>
      <c r="C240" s="8">
        <f t="shared" si="69"/>
        <v>41.800000000000004</v>
      </c>
      <c r="D240" s="73">
        <f t="shared" si="57"/>
        <v>55.907500000000006</v>
      </c>
      <c r="E240" s="29">
        <f t="shared" si="74"/>
        <v>13845.320751802761</v>
      </c>
      <c r="F240" s="29">
        <f t="shared" si="70"/>
        <v>66.24555383637778</v>
      </c>
      <c r="G240" s="29">
        <f t="shared" si="71"/>
        <v>88.603428256155269</v>
      </c>
      <c r="H240" s="17">
        <f t="shared" si="72"/>
        <v>18518.116505536243</v>
      </c>
      <c r="I240" s="29">
        <f t="shared" si="62"/>
        <v>2.2250485660981263</v>
      </c>
      <c r="J240" s="29">
        <f t="shared" si="63"/>
        <v>41.694115440740156</v>
      </c>
      <c r="K240" s="32">
        <f>IF((D239+L239+M239-AL239)/($C$21+$C$22)&gt;$C$8,$C$8,(D239+L239+M239-AL239)/($C$21+$C$22))</f>
        <v>1400</v>
      </c>
      <c r="L240" s="97">
        <f t="shared" si="58"/>
        <v>0</v>
      </c>
      <c r="M240" s="96">
        <f t="shared" si="59"/>
        <v>0</v>
      </c>
      <c r="N240" s="98">
        <f t="shared" si="64"/>
        <v>1.7179213529287818</v>
      </c>
      <c r="O240" s="100">
        <f t="shared" si="60"/>
        <v>4.2266987561397071</v>
      </c>
      <c r="P240" s="104">
        <f t="shared" si="65"/>
        <v>18.880500609176615</v>
      </c>
      <c r="Q240" s="102">
        <f t="shared" si="66"/>
        <v>4.9224514715476911E-2</v>
      </c>
      <c r="R240" s="106">
        <f>IF(K240-H239&lt;0,0,K240-H239)</f>
        <v>0</v>
      </c>
      <c r="S240" s="106">
        <f>K240-V240</f>
        <v>0</v>
      </c>
      <c r="T240" s="106">
        <f>IF(R240&gt;0,$C$6-$C$8,IF($C$6-$C$8-W240&lt;0,0,$C$6-$C$8-W240))</f>
        <v>97.214462279726973</v>
      </c>
      <c r="U240" s="107">
        <f>IF(R240=0,IF(U239+(F240-AL240/$C$23)*$C$21/($C$21+$C$22)&gt;$C$8,$C$8,U239+F240*$C$21/($C$21+$C$22)),E240)</f>
        <v>1400</v>
      </c>
      <c r="V240" s="107">
        <f>IF(R240&gt;0,0,IF(V239+(F240-AL240/$C$23)*$C$21/($C$21+$C$22)&gt;$C$8,$C$8,IF(U240=$C$8,V239+(F240-AL240/$C$23)*$C$21/$C$22,V239+(F240-AL240/$C$23)*$C$21/($C$21+$C$22))))</f>
        <v>1400</v>
      </c>
      <c r="W240" s="203">
        <f>IF(R240&gt;0,0,IF(W239+AL240/$C$23&gt;$F$23,$F$23,W239+AL240/$C$23))</f>
        <v>2.7855377202730285</v>
      </c>
      <c r="X240" s="105" t="str">
        <f>IF(R240=0,"-",FORECAST($C$8,Инклинометрия!$B$2:$B$152,Инклинометрия!$A$2:$A$152))</f>
        <v>-</v>
      </c>
      <c r="Y240" s="105" t="str">
        <f>IF(R240=0,"-",FORECAST($C$8-R240,Инклинометрия!$B$2:$B$152,Инклинометрия!$A$2:$A$152))</f>
        <v>-</v>
      </c>
      <c r="Z240" s="105" t="str">
        <f>IF(R240&gt;0,FORECAST($C$8,Инклинометрия!$B$2:$B$152,Инклинометрия!$A$2:$A$152),IF(V240=$C$8,"-",FORECAST($C$8-V240,Инклинометрия!$B$2:$B$152,Инклинометрия!$A$2:$A$152)))</f>
        <v>-</v>
      </c>
      <c r="AA240" s="105" t="str">
        <f>IF(S240=0,"-",FORECAST($C$8-(S240+V240),Инклинометрия!$B$2:$B$152,Инклинометрия!$A$2:$A$152))</f>
        <v>-</v>
      </c>
      <c r="AB240" s="105">
        <f>FORECAST($C$8+T240,Инклинометрия!$B$2:$B$152,Инклинометрия!$A$2:$A$152)</f>
        <v>1422.3537391657405</v>
      </c>
      <c r="AC240" s="105">
        <f>IF(R240=0,FORECAST($C$6-T240,Инклинометрия!$B$2:$B$152,Инклинометрия!$A$2:$A$152),FORECAST($C$8,Инклинометрия!$B$2:$B$152,Инклинометрия!$A$2:$A$152))</f>
        <v>1332.6462608342592</v>
      </c>
      <c r="AD240" s="107">
        <f>IF(R240=0,FORECAST($C$8,Инклинометрия!$B$2:$B$152,Инклинометрия!$A$2:$A$152),Y240)</f>
        <v>1330</v>
      </c>
      <c r="AE240" s="107">
        <f>FORECAST($C$8-(R240+U240),Инклинометрия!$B$2:$B$152,Инклинометрия!$A$2:$A$152)</f>
        <v>0</v>
      </c>
      <c r="AF240" s="107">
        <f>IF(V240=0,"-",FORECAST($C$8,Инклинометрия!$B$2:$B$152,Инклинометрия!$A$2:$A$152))</f>
        <v>1330</v>
      </c>
      <c r="AG240" s="107">
        <f>IF(V240=0,"-",FORECAST($C$8-V240,Инклинометрия!$B$2:$B$152,Инклинометрия!$A$2:$A$152))</f>
        <v>0</v>
      </c>
      <c r="AH240" s="107">
        <f>IF(W240=0,"-",FORECAST($C$8+W240,Инклинометрия!$B$2:$B$152,Инклинометрия!$A$2:$A$152))</f>
        <v>1332.6462608342592</v>
      </c>
      <c r="AI240" s="107">
        <f>IF(W240=0,"-",FORECAST($C$8,Инклинометрия!$B$2:$B$152,Инклинометрия!$A$2:$A$152))</f>
        <v>1330</v>
      </c>
      <c r="AK240" s="122">
        <f t="shared" si="73"/>
        <v>0</v>
      </c>
      <c r="AL240" s="67">
        <f>AK240*(B240-B239)</f>
        <v>0</v>
      </c>
      <c r="AM240" s="23">
        <f t="shared" si="75"/>
        <v>8.6725204696437436E-2</v>
      </c>
      <c r="AN240" s="26">
        <f>AN239+AK240*(B240-B239)/(2*PI()*$C$5*AN239*$K$13)</f>
        <v>0.15480061813468687</v>
      </c>
      <c r="AO240" s="87">
        <f t="shared" si="67"/>
        <v>145932.55112472404</v>
      </c>
      <c r="AP240" s="87">
        <f>IF(R240+U240&lt;$C$8,0,32*$L$23/$C$12^2*($K$10*R240+$K$8*U240)+32*$L$24/($C$14^2-$C$13^2)*($K$10*S240+$K$8*V240))</f>
        <v>44607.551124724028</v>
      </c>
      <c r="AQ240" s="66">
        <f>R240*$C$11*$C$9+U240*$C$11*$C$10</f>
        <v>14695380</v>
      </c>
      <c r="AR240" s="66">
        <f>S240*$C$11*$C$9+V240*$C$11*$C$10</f>
        <v>14695380</v>
      </c>
      <c r="AS240" s="87">
        <f>$C$11*(T240*$C$9+W240*$C$10)</f>
        <v>792178.05375968735</v>
      </c>
      <c r="AT240" s="45">
        <f t="shared" si="61"/>
        <v>15633490.60488441</v>
      </c>
      <c r="AU240" s="75"/>
    </row>
    <row r="241" spans="2:47" ht="15" thickBot="1" x14ac:dyDescent="0.35">
      <c r="B241" s="41">
        <f t="shared" si="68"/>
        <v>4200</v>
      </c>
      <c r="C241" s="8">
        <f t="shared" si="69"/>
        <v>42</v>
      </c>
      <c r="D241" s="73">
        <f t="shared" si="57"/>
        <v>56.174999999999997</v>
      </c>
      <c r="E241" s="29">
        <f t="shared" si="74"/>
        <v>13911.566305639137</v>
      </c>
      <c r="F241" s="29">
        <f t="shared" si="70"/>
        <v>66.245553836375421</v>
      </c>
      <c r="G241" s="29">
        <f t="shared" si="71"/>
        <v>88.603428256152128</v>
      </c>
      <c r="H241" s="17">
        <f t="shared" si="72"/>
        <v>18606.719933792396</v>
      </c>
      <c r="I241" s="29">
        <f t="shared" si="62"/>
        <v>2.2250485660981263</v>
      </c>
      <c r="J241" s="29">
        <f t="shared" si="63"/>
        <v>41.694115440739417</v>
      </c>
      <c r="K241" s="32">
        <f>IF((D240+L240+M240-AL240)/($C$21+$C$22)&gt;$C$8,$C$8,(D240+L240+M240-AL240)/($C$21+$C$22))</f>
        <v>1400</v>
      </c>
      <c r="L241" s="97">
        <f t="shared" si="58"/>
        <v>0</v>
      </c>
      <c r="M241" s="96">
        <f t="shared" si="59"/>
        <v>0</v>
      </c>
      <c r="N241" s="98">
        <f t="shared" si="64"/>
        <v>1.7179213529287818</v>
      </c>
      <c r="O241" s="100">
        <f t="shared" si="60"/>
        <v>4.2266987561397071</v>
      </c>
      <c r="P241" s="104">
        <f t="shared" si="65"/>
        <v>18.880500609176615</v>
      </c>
      <c r="Q241" s="102">
        <f t="shared" si="66"/>
        <v>4.9224514715476911E-2</v>
      </c>
      <c r="R241" s="106">
        <f>IF(K241-H240&lt;0,0,K241-H240)</f>
        <v>0</v>
      </c>
      <c r="S241" s="106">
        <f>K241-V241</f>
        <v>0</v>
      </c>
      <c r="T241" s="106">
        <f>IF(R241&gt;0,$C$6-$C$8,IF($C$6-$C$8-W241&lt;0,0,$C$6-$C$8-W241))</f>
        <v>97.214462279726973</v>
      </c>
      <c r="U241" s="107">
        <f>IF(R241=0,IF(U240+(F241-AL241/$C$23)*$C$21/($C$21+$C$22)&gt;$C$8,$C$8,U240+F241*$C$21/($C$21+$C$22)),E241)</f>
        <v>1400</v>
      </c>
      <c r="V241" s="107">
        <f>IF(R241&gt;0,0,IF(V240+(F241-AL241/$C$23)*$C$21/($C$21+$C$22)&gt;$C$8,$C$8,IF(U241=$C$8,V240+(F241-AL241/$C$23)*$C$21/$C$22,V240+(F241-AL241/$C$23)*$C$21/($C$21+$C$22))))</f>
        <v>1400</v>
      </c>
      <c r="W241" s="203">
        <f>IF(R241&gt;0,0,IF(W240+AL241/$C$23&gt;$F$23,$F$23,W240+AL241/$C$23))</f>
        <v>2.7855377202730285</v>
      </c>
      <c r="X241" s="105" t="str">
        <f>IF(R241=0,"-",FORECAST($C$8,Инклинометрия!$B$2:$B$152,Инклинометрия!$A$2:$A$152))</f>
        <v>-</v>
      </c>
      <c r="Y241" s="105" t="str">
        <f>IF(R241=0,"-",FORECAST($C$8-R241,Инклинометрия!$B$2:$B$152,Инклинометрия!$A$2:$A$152))</f>
        <v>-</v>
      </c>
      <c r="Z241" s="105" t="str">
        <f>IF(R241&gt;0,FORECAST($C$8,Инклинометрия!$B$2:$B$152,Инклинометрия!$A$2:$A$152),IF(V241=$C$8,"-",FORECAST($C$8-V241,Инклинометрия!$B$2:$B$152,Инклинометрия!$A$2:$A$152)))</f>
        <v>-</v>
      </c>
      <c r="AA241" s="105" t="str">
        <f>IF(S241=0,"-",FORECAST($C$8-(S241+V241),Инклинометрия!$B$2:$B$152,Инклинометрия!$A$2:$A$152))</f>
        <v>-</v>
      </c>
      <c r="AB241" s="105">
        <f>FORECAST($C$8+T241,Инклинометрия!$B$2:$B$152,Инклинометрия!$A$2:$A$152)</f>
        <v>1422.3537391657405</v>
      </c>
      <c r="AC241" s="105">
        <f>IF(R241=0,FORECAST($C$6-T241,Инклинометрия!$B$2:$B$152,Инклинометрия!$A$2:$A$152),FORECAST($C$8,Инклинометрия!$B$2:$B$152,Инклинометрия!$A$2:$A$152))</f>
        <v>1332.6462608342592</v>
      </c>
      <c r="AD241" s="107">
        <f>IF(R241=0,FORECAST($C$8,Инклинометрия!$B$2:$B$152,Инклинометрия!$A$2:$A$152),Y241)</f>
        <v>1330</v>
      </c>
      <c r="AE241" s="107">
        <f>FORECAST($C$8-(R241+U241),Инклинометрия!$B$2:$B$152,Инклинометрия!$A$2:$A$152)</f>
        <v>0</v>
      </c>
      <c r="AF241" s="107">
        <f>IF(V241=0,"-",FORECAST($C$8,Инклинометрия!$B$2:$B$152,Инклинометрия!$A$2:$A$152))</f>
        <v>1330</v>
      </c>
      <c r="AG241" s="107">
        <f>IF(V241=0,"-",FORECAST($C$8-V241,Инклинометрия!$B$2:$B$152,Инклинометрия!$A$2:$A$152))</f>
        <v>0</v>
      </c>
      <c r="AH241" s="107">
        <f>IF(W241=0,"-",FORECAST($C$8+W241,Инклинометрия!$B$2:$B$152,Инклинометрия!$A$2:$A$152))</f>
        <v>1332.6462608342592</v>
      </c>
      <c r="AI241" s="107">
        <f>IF(W241=0,"-",FORECAST($C$8,Инклинометрия!$B$2:$B$152,Инклинометрия!$A$2:$A$152))</f>
        <v>1330</v>
      </c>
      <c r="AK241" s="122">
        <f t="shared" si="73"/>
        <v>0</v>
      </c>
      <c r="AL241" s="67">
        <f>AK241*(B241-B240)</f>
        <v>0</v>
      </c>
      <c r="AM241" s="23">
        <f t="shared" si="75"/>
        <v>8.6725204696437436E-2</v>
      </c>
      <c r="AN241" s="26">
        <f>AN240+AK241*(B241-B240)/(2*PI()*$C$5*AN240*$K$13)</f>
        <v>0.15480061813468687</v>
      </c>
      <c r="AO241" s="87">
        <f t="shared" si="67"/>
        <v>145932.55112472404</v>
      </c>
      <c r="AP241" s="87">
        <f>IF(R241+U241&lt;$C$8,0,32*$L$23/$C$12^2*($K$10*R241+$K$8*U241)+32*$L$24/($C$14^2-$C$13^2)*($K$10*S241+$K$8*V241))</f>
        <v>44607.551124724028</v>
      </c>
      <c r="AQ241" s="66">
        <f>R241*$C$11*$C$9+U241*$C$11*$C$10</f>
        <v>14695380</v>
      </c>
      <c r="AR241" s="66">
        <f>S241*$C$11*$C$9+V241*$C$11*$C$10</f>
        <v>14695380</v>
      </c>
      <c r="AS241" s="87">
        <f>$C$11*(T241*$C$9+W241*$C$10)</f>
        <v>792178.05375968735</v>
      </c>
      <c r="AT241" s="45">
        <f t="shared" si="61"/>
        <v>15633490.60488441</v>
      </c>
      <c r="AU241" s="75"/>
    </row>
    <row r="242" spans="2:47" ht="15" thickBot="1" x14ac:dyDescent="0.35">
      <c r="B242" s="41">
        <f t="shared" si="68"/>
        <v>4220</v>
      </c>
      <c r="C242" s="8">
        <f t="shared" si="69"/>
        <v>42.2</v>
      </c>
      <c r="D242" s="73">
        <f t="shared" si="57"/>
        <v>56.442500000000003</v>
      </c>
      <c r="E242" s="29">
        <f t="shared" si="74"/>
        <v>13977.811859475514</v>
      </c>
      <c r="F242" s="29">
        <f t="shared" si="70"/>
        <v>66.24555383637778</v>
      </c>
      <c r="G242" s="29">
        <f t="shared" si="71"/>
        <v>88.603428256155269</v>
      </c>
      <c r="H242" s="17">
        <f t="shared" si="72"/>
        <v>18695.323362048552</v>
      </c>
      <c r="I242" s="29">
        <f t="shared" si="62"/>
        <v>2.2250485660981263</v>
      </c>
      <c r="J242" s="29">
        <f t="shared" si="63"/>
        <v>41.694115440740156</v>
      </c>
      <c r="K242" s="32">
        <f>IF((D241+L241+M241-AL241)/($C$21+$C$22)&gt;$C$8,$C$8,(D241+L241+M241-AL241)/($C$21+$C$22))</f>
        <v>1400</v>
      </c>
      <c r="L242" s="97">
        <f t="shared" si="58"/>
        <v>0</v>
      </c>
      <c r="M242" s="96">
        <f t="shared" si="59"/>
        <v>0</v>
      </c>
      <c r="N242" s="98">
        <f t="shared" si="64"/>
        <v>1.7179213529287818</v>
      </c>
      <c r="O242" s="100">
        <f t="shared" si="60"/>
        <v>4.2266987561397071</v>
      </c>
      <c r="P242" s="104">
        <f t="shared" si="65"/>
        <v>18.880500609176615</v>
      </c>
      <c r="Q242" s="102">
        <f t="shared" si="66"/>
        <v>4.9224514715476911E-2</v>
      </c>
      <c r="R242" s="106">
        <f>IF(K242-H241&lt;0,0,K242-H241)</f>
        <v>0</v>
      </c>
      <c r="S242" s="106">
        <f>K242-V242</f>
        <v>0</v>
      </c>
      <c r="T242" s="106">
        <f>IF(R242&gt;0,$C$6-$C$8,IF($C$6-$C$8-W242&lt;0,0,$C$6-$C$8-W242))</f>
        <v>97.214462279726973</v>
      </c>
      <c r="U242" s="107">
        <f>IF(R242=0,IF(U241+(F242-AL242/$C$23)*$C$21/($C$21+$C$22)&gt;$C$8,$C$8,U241+F242*$C$21/($C$21+$C$22)),E242)</f>
        <v>1400</v>
      </c>
      <c r="V242" s="107">
        <f>IF(R242&gt;0,0,IF(V241+(F242-AL242/$C$23)*$C$21/($C$21+$C$22)&gt;$C$8,$C$8,IF(U242=$C$8,V241+(F242-AL242/$C$23)*$C$21/$C$22,V241+(F242-AL242/$C$23)*$C$21/($C$21+$C$22))))</f>
        <v>1400</v>
      </c>
      <c r="W242" s="203">
        <f>IF(R242&gt;0,0,IF(W241+AL242/$C$23&gt;$F$23,$F$23,W241+AL242/$C$23))</f>
        <v>2.7855377202730285</v>
      </c>
      <c r="X242" s="105" t="str">
        <f>IF(R242=0,"-",FORECAST($C$8,Инклинометрия!$B$2:$B$152,Инклинометрия!$A$2:$A$152))</f>
        <v>-</v>
      </c>
      <c r="Y242" s="105" t="str">
        <f>IF(R242=0,"-",FORECAST($C$8-R242,Инклинометрия!$B$2:$B$152,Инклинометрия!$A$2:$A$152))</f>
        <v>-</v>
      </c>
      <c r="Z242" s="105" t="str">
        <f>IF(R242&gt;0,FORECAST($C$8,Инклинометрия!$B$2:$B$152,Инклинометрия!$A$2:$A$152),IF(V242=$C$8,"-",FORECAST($C$8-V242,Инклинометрия!$B$2:$B$152,Инклинометрия!$A$2:$A$152)))</f>
        <v>-</v>
      </c>
      <c r="AA242" s="105" t="str">
        <f>IF(S242=0,"-",FORECAST($C$8-(S242+V242),Инклинометрия!$B$2:$B$152,Инклинометрия!$A$2:$A$152))</f>
        <v>-</v>
      </c>
      <c r="AB242" s="105">
        <f>FORECAST($C$8+T242,Инклинометрия!$B$2:$B$152,Инклинометрия!$A$2:$A$152)</f>
        <v>1422.3537391657405</v>
      </c>
      <c r="AC242" s="105">
        <f>IF(R242=0,FORECAST($C$6-T242,Инклинометрия!$B$2:$B$152,Инклинометрия!$A$2:$A$152),FORECAST($C$8,Инклинометрия!$B$2:$B$152,Инклинометрия!$A$2:$A$152))</f>
        <v>1332.6462608342592</v>
      </c>
      <c r="AD242" s="107">
        <f>IF(R242=0,FORECAST($C$8,Инклинометрия!$B$2:$B$152,Инклинометрия!$A$2:$A$152),Y242)</f>
        <v>1330</v>
      </c>
      <c r="AE242" s="107">
        <f>FORECAST($C$8-(R242+U242),Инклинометрия!$B$2:$B$152,Инклинометрия!$A$2:$A$152)</f>
        <v>0</v>
      </c>
      <c r="AF242" s="107">
        <f>IF(V242=0,"-",FORECAST($C$8,Инклинометрия!$B$2:$B$152,Инклинометрия!$A$2:$A$152))</f>
        <v>1330</v>
      </c>
      <c r="AG242" s="107">
        <f>IF(V242=0,"-",FORECAST($C$8-V242,Инклинометрия!$B$2:$B$152,Инклинометрия!$A$2:$A$152))</f>
        <v>0</v>
      </c>
      <c r="AH242" s="107">
        <f>IF(W242=0,"-",FORECAST($C$8+W242,Инклинометрия!$B$2:$B$152,Инклинометрия!$A$2:$A$152))</f>
        <v>1332.6462608342592</v>
      </c>
      <c r="AI242" s="107">
        <f>IF(W242=0,"-",FORECAST($C$8,Инклинометрия!$B$2:$B$152,Инклинометрия!$A$2:$A$152))</f>
        <v>1330</v>
      </c>
      <c r="AK242" s="122">
        <f t="shared" si="73"/>
        <v>0</v>
      </c>
      <c r="AL242" s="67">
        <f>AK242*(B242-B241)</f>
        <v>0</v>
      </c>
      <c r="AM242" s="23">
        <f t="shared" si="75"/>
        <v>8.6725204696437436E-2</v>
      </c>
      <c r="AN242" s="26">
        <f>AN241+AK242*(B242-B241)/(2*PI()*$C$5*AN241*$K$13)</f>
        <v>0.15480061813468687</v>
      </c>
      <c r="AO242" s="87">
        <f t="shared" si="67"/>
        <v>145932.55112472404</v>
      </c>
      <c r="AP242" s="87">
        <f>IF(R242+U242&lt;$C$8,0,32*$L$23/$C$12^2*($K$10*R242+$K$8*U242)+32*$L$24/($C$14^2-$C$13^2)*($K$10*S242+$K$8*V242))</f>
        <v>44607.551124724028</v>
      </c>
      <c r="AQ242" s="66">
        <f>R242*$C$11*$C$9+U242*$C$11*$C$10</f>
        <v>14695380</v>
      </c>
      <c r="AR242" s="66">
        <f>S242*$C$11*$C$9+V242*$C$11*$C$10</f>
        <v>14695380</v>
      </c>
      <c r="AS242" s="87">
        <f>$C$11*(T242*$C$9+W242*$C$10)</f>
        <v>792178.05375968735</v>
      </c>
      <c r="AT242" s="45">
        <f t="shared" si="61"/>
        <v>15633490.60488441</v>
      </c>
      <c r="AU242" s="75"/>
    </row>
    <row r="243" spans="2:47" ht="15" thickBot="1" x14ac:dyDescent="0.35">
      <c r="B243" s="41">
        <f t="shared" si="68"/>
        <v>4240</v>
      </c>
      <c r="C243" s="8">
        <f t="shared" si="69"/>
        <v>42.4</v>
      </c>
      <c r="D243" s="73">
        <f t="shared" si="57"/>
        <v>56.71</v>
      </c>
      <c r="E243" s="29">
        <f t="shared" si="74"/>
        <v>14044.05741331189</v>
      </c>
      <c r="F243" s="29">
        <f t="shared" si="70"/>
        <v>66.245553836375421</v>
      </c>
      <c r="G243" s="29">
        <f t="shared" si="71"/>
        <v>88.603428256152128</v>
      </c>
      <c r="H243" s="17">
        <f t="shared" si="72"/>
        <v>18783.926790304704</v>
      </c>
      <c r="I243" s="29">
        <f t="shared" si="62"/>
        <v>2.2250485660981263</v>
      </c>
      <c r="J243" s="29">
        <f t="shared" si="63"/>
        <v>41.694115440739417</v>
      </c>
      <c r="K243" s="32">
        <f>IF((D242+L242+M242-AL242)/($C$21+$C$22)&gt;$C$8,$C$8,(D242+L242+M242-AL242)/($C$21+$C$22))</f>
        <v>1400</v>
      </c>
      <c r="L243" s="97">
        <f t="shared" si="58"/>
        <v>0</v>
      </c>
      <c r="M243" s="96">
        <f t="shared" si="59"/>
        <v>0</v>
      </c>
      <c r="N243" s="98">
        <f t="shared" si="64"/>
        <v>1.7179213529287818</v>
      </c>
      <c r="O243" s="100">
        <f t="shared" si="60"/>
        <v>4.2266987561397071</v>
      </c>
      <c r="P243" s="104">
        <f t="shared" si="65"/>
        <v>18.880500609176615</v>
      </c>
      <c r="Q243" s="102">
        <f t="shared" si="66"/>
        <v>4.9224514715476911E-2</v>
      </c>
      <c r="R243" s="106">
        <f>IF(K243-H242&lt;0,0,K243-H242)</f>
        <v>0</v>
      </c>
      <c r="S243" s="106">
        <f>K243-V243</f>
        <v>0</v>
      </c>
      <c r="T243" s="106">
        <f>IF(R243&gt;0,$C$6-$C$8,IF($C$6-$C$8-W243&lt;0,0,$C$6-$C$8-W243))</f>
        <v>97.214462279726973</v>
      </c>
      <c r="U243" s="107">
        <f>IF(R243=0,IF(U242+(F243-AL243/$C$23)*$C$21/($C$21+$C$22)&gt;$C$8,$C$8,U242+F243*$C$21/($C$21+$C$22)),E243)</f>
        <v>1400</v>
      </c>
      <c r="V243" s="107">
        <f>IF(R243&gt;0,0,IF(V242+(F243-AL243/$C$23)*$C$21/($C$21+$C$22)&gt;$C$8,$C$8,IF(U243=$C$8,V242+(F243-AL243/$C$23)*$C$21/$C$22,V242+(F243-AL243/$C$23)*$C$21/($C$21+$C$22))))</f>
        <v>1400</v>
      </c>
      <c r="W243" s="203">
        <f>IF(R243&gt;0,0,IF(W242+AL243/$C$23&gt;$F$23,$F$23,W242+AL243/$C$23))</f>
        <v>2.7855377202730285</v>
      </c>
      <c r="X243" s="105" t="str">
        <f>IF(R243=0,"-",FORECAST($C$8,Инклинометрия!$B$2:$B$152,Инклинометрия!$A$2:$A$152))</f>
        <v>-</v>
      </c>
      <c r="Y243" s="105" t="str">
        <f>IF(R243=0,"-",FORECAST($C$8-R243,Инклинометрия!$B$2:$B$152,Инклинометрия!$A$2:$A$152))</f>
        <v>-</v>
      </c>
      <c r="Z243" s="105" t="str">
        <f>IF(R243&gt;0,FORECAST($C$8,Инклинометрия!$B$2:$B$152,Инклинометрия!$A$2:$A$152),IF(V243=$C$8,"-",FORECAST($C$8-V243,Инклинометрия!$B$2:$B$152,Инклинометрия!$A$2:$A$152)))</f>
        <v>-</v>
      </c>
      <c r="AA243" s="105" t="str">
        <f>IF(S243=0,"-",FORECAST($C$8-(S243+V243),Инклинометрия!$B$2:$B$152,Инклинометрия!$A$2:$A$152))</f>
        <v>-</v>
      </c>
      <c r="AB243" s="105">
        <f>FORECAST($C$8+T243,Инклинометрия!$B$2:$B$152,Инклинометрия!$A$2:$A$152)</f>
        <v>1422.3537391657405</v>
      </c>
      <c r="AC243" s="105">
        <f>IF(R243=0,FORECAST($C$6-T243,Инклинометрия!$B$2:$B$152,Инклинометрия!$A$2:$A$152),FORECAST($C$8,Инклинометрия!$B$2:$B$152,Инклинометрия!$A$2:$A$152))</f>
        <v>1332.6462608342592</v>
      </c>
      <c r="AD243" s="107">
        <f>IF(R243=0,FORECAST($C$8,Инклинометрия!$B$2:$B$152,Инклинометрия!$A$2:$A$152),Y243)</f>
        <v>1330</v>
      </c>
      <c r="AE243" s="107">
        <f>FORECAST($C$8-(R243+U243),Инклинометрия!$B$2:$B$152,Инклинометрия!$A$2:$A$152)</f>
        <v>0</v>
      </c>
      <c r="AF243" s="107">
        <f>IF(V243=0,"-",FORECAST($C$8,Инклинометрия!$B$2:$B$152,Инклинометрия!$A$2:$A$152))</f>
        <v>1330</v>
      </c>
      <c r="AG243" s="107">
        <f>IF(V243=0,"-",FORECAST($C$8-V243,Инклинометрия!$B$2:$B$152,Инклинометрия!$A$2:$A$152))</f>
        <v>0</v>
      </c>
      <c r="AH243" s="107">
        <f>IF(W243=0,"-",FORECAST($C$8+W243,Инклинометрия!$B$2:$B$152,Инклинометрия!$A$2:$A$152))</f>
        <v>1332.6462608342592</v>
      </c>
      <c r="AI243" s="107">
        <f>IF(W243=0,"-",FORECAST($C$8,Инклинометрия!$B$2:$B$152,Инклинометрия!$A$2:$A$152))</f>
        <v>1330</v>
      </c>
      <c r="AK243" s="122">
        <f t="shared" si="73"/>
        <v>0</v>
      </c>
      <c r="AL243" s="67">
        <f>AK243*(B243-B242)</f>
        <v>0</v>
      </c>
      <c r="AM243" s="23">
        <f t="shared" si="75"/>
        <v>8.6725204696437436E-2</v>
      </c>
      <c r="AN243" s="26">
        <f>AN242+AK243*(B243-B242)/(2*PI()*$C$5*AN242*$K$13)</f>
        <v>0.15480061813468687</v>
      </c>
      <c r="AO243" s="87">
        <f t="shared" si="67"/>
        <v>145932.55112472404</v>
      </c>
      <c r="AP243" s="87">
        <f>IF(R243+U243&lt;$C$8,0,32*$L$23/$C$12^2*($K$10*R243+$K$8*U243)+32*$L$24/($C$14^2-$C$13^2)*($K$10*S243+$K$8*V243))</f>
        <v>44607.551124724028</v>
      </c>
      <c r="AQ243" s="66">
        <f>R243*$C$11*$C$9+U243*$C$11*$C$10</f>
        <v>14695380</v>
      </c>
      <c r="AR243" s="66">
        <f>S243*$C$11*$C$9+V243*$C$11*$C$10</f>
        <v>14695380</v>
      </c>
      <c r="AS243" s="87">
        <f>$C$11*(T243*$C$9+W243*$C$10)</f>
        <v>792178.05375968735</v>
      </c>
      <c r="AT243" s="45">
        <f t="shared" si="61"/>
        <v>15633490.60488441</v>
      </c>
      <c r="AU243" s="75"/>
    </row>
    <row r="244" spans="2:47" ht="15" thickBot="1" x14ac:dyDescent="0.35">
      <c r="B244" s="41">
        <f t="shared" si="68"/>
        <v>4260</v>
      </c>
      <c r="C244" s="8">
        <f t="shared" si="69"/>
        <v>42.6</v>
      </c>
      <c r="D244" s="73">
        <f t="shared" si="57"/>
        <v>56.977499999999999</v>
      </c>
      <c r="E244" s="29">
        <f t="shared" si="74"/>
        <v>14110.302967148267</v>
      </c>
      <c r="F244" s="29">
        <f t="shared" si="70"/>
        <v>66.24555383637778</v>
      </c>
      <c r="G244" s="29">
        <f t="shared" si="71"/>
        <v>88.603428256155269</v>
      </c>
      <c r="H244" s="17">
        <f t="shared" si="72"/>
        <v>18872.53021856086</v>
      </c>
      <c r="I244" s="29">
        <f t="shared" si="62"/>
        <v>2.2250485660981263</v>
      </c>
      <c r="J244" s="29">
        <f t="shared" si="63"/>
        <v>41.694115440740156</v>
      </c>
      <c r="K244" s="32">
        <f>IF((D243+L243+M243-AL243)/($C$21+$C$22)&gt;$C$8,$C$8,(D243+L243+M243-AL243)/($C$21+$C$22))</f>
        <v>1400</v>
      </c>
      <c r="L244" s="97">
        <f t="shared" si="58"/>
        <v>0</v>
      </c>
      <c r="M244" s="96">
        <f t="shared" si="59"/>
        <v>0</v>
      </c>
      <c r="N244" s="98">
        <f t="shared" si="64"/>
        <v>1.7179213529287818</v>
      </c>
      <c r="O244" s="100">
        <f t="shared" si="60"/>
        <v>4.2266987561397071</v>
      </c>
      <c r="P244" s="104">
        <f t="shared" si="65"/>
        <v>18.880500609176615</v>
      </c>
      <c r="Q244" s="102">
        <f t="shared" si="66"/>
        <v>4.9224514715476911E-2</v>
      </c>
      <c r="R244" s="106">
        <f>IF(K244-H243&lt;0,0,K244-H243)</f>
        <v>0</v>
      </c>
      <c r="S244" s="106">
        <f>K244-V244</f>
        <v>0</v>
      </c>
      <c r="T244" s="106">
        <f>IF(R244&gt;0,$C$6-$C$8,IF($C$6-$C$8-W244&lt;0,0,$C$6-$C$8-W244))</f>
        <v>97.214462279726973</v>
      </c>
      <c r="U244" s="107">
        <f>IF(R244=0,IF(U243+(F244-AL244/$C$23)*$C$21/($C$21+$C$22)&gt;$C$8,$C$8,U243+F244*$C$21/($C$21+$C$22)),E244)</f>
        <v>1400</v>
      </c>
      <c r="V244" s="107">
        <f>IF(R244&gt;0,0,IF(V243+(F244-AL244/$C$23)*$C$21/($C$21+$C$22)&gt;$C$8,$C$8,IF(U244=$C$8,V243+(F244-AL244/$C$23)*$C$21/$C$22,V243+(F244-AL244/$C$23)*$C$21/($C$21+$C$22))))</f>
        <v>1400</v>
      </c>
      <c r="W244" s="203">
        <f>IF(R244&gt;0,0,IF(W243+AL244/$C$23&gt;$F$23,$F$23,W243+AL244/$C$23))</f>
        <v>2.7855377202730285</v>
      </c>
      <c r="X244" s="105" t="str">
        <f>IF(R244=0,"-",FORECAST($C$8,Инклинометрия!$B$2:$B$152,Инклинометрия!$A$2:$A$152))</f>
        <v>-</v>
      </c>
      <c r="Y244" s="105" t="str">
        <f>IF(R244=0,"-",FORECAST($C$8-R244,Инклинометрия!$B$2:$B$152,Инклинометрия!$A$2:$A$152))</f>
        <v>-</v>
      </c>
      <c r="Z244" s="105" t="str">
        <f>IF(R244&gt;0,FORECAST($C$8,Инклинометрия!$B$2:$B$152,Инклинометрия!$A$2:$A$152),IF(V244=$C$8,"-",FORECAST($C$8-V244,Инклинометрия!$B$2:$B$152,Инклинометрия!$A$2:$A$152)))</f>
        <v>-</v>
      </c>
      <c r="AA244" s="105" t="str">
        <f>IF(S244=0,"-",FORECAST($C$8-(S244+V244),Инклинометрия!$B$2:$B$152,Инклинометрия!$A$2:$A$152))</f>
        <v>-</v>
      </c>
      <c r="AB244" s="105">
        <f>FORECAST($C$8+T244,Инклинометрия!$B$2:$B$152,Инклинометрия!$A$2:$A$152)</f>
        <v>1422.3537391657405</v>
      </c>
      <c r="AC244" s="105">
        <f>IF(R244=0,FORECAST($C$6-T244,Инклинометрия!$B$2:$B$152,Инклинометрия!$A$2:$A$152),FORECAST($C$8,Инклинометрия!$B$2:$B$152,Инклинометрия!$A$2:$A$152))</f>
        <v>1332.6462608342592</v>
      </c>
      <c r="AD244" s="107">
        <f>IF(R244=0,FORECAST($C$8,Инклинометрия!$B$2:$B$152,Инклинометрия!$A$2:$A$152),Y244)</f>
        <v>1330</v>
      </c>
      <c r="AE244" s="107">
        <f>FORECAST($C$8-(R244+U244),Инклинометрия!$B$2:$B$152,Инклинометрия!$A$2:$A$152)</f>
        <v>0</v>
      </c>
      <c r="AF244" s="107">
        <f>IF(V244=0,"-",FORECAST($C$8,Инклинометрия!$B$2:$B$152,Инклинометрия!$A$2:$A$152))</f>
        <v>1330</v>
      </c>
      <c r="AG244" s="107">
        <f>IF(V244=0,"-",FORECAST($C$8-V244,Инклинометрия!$B$2:$B$152,Инклинометрия!$A$2:$A$152))</f>
        <v>0</v>
      </c>
      <c r="AH244" s="107">
        <f>IF(W244=0,"-",FORECAST($C$8+W244,Инклинометрия!$B$2:$B$152,Инклинометрия!$A$2:$A$152))</f>
        <v>1332.6462608342592</v>
      </c>
      <c r="AI244" s="107">
        <f>IF(W244=0,"-",FORECAST($C$8,Инклинометрия!$B$2:$B$152,Инклинометрия!$A$2:$A$152))</f>
        <v>1330</v>
      </c>
      <c r="AK244" s="122">
        <f t="shared" si="73"/>
        <v>0</v>
      </c>
      <c r="AL244" s="67">
        <f>AK244*(B244-B243)</f>
        <v>0</v>
      </c>
      <c r="AM244" s="23">
        <f t="shared" si="75"/>
        <v>8.6725204696437436E-2</v>
      </c>
      <c r="AN244" s="26">
        <f>AN243+AK244*(B244-B243)/(2*PI()*$C$5*AN243*$K$13)</f>
        <v>0.15480061813468687</v>
      </c>
      <c r="AO244" s="87">
        <f t="shared" si="67"/>
        <v>145932.55112472404</v>
      </c>
      <c r="AP244" s="87">
        <f>IF(R244+U244&lt;$C$8,0,32*$L$23/$C$12^2*($K$10*R244+$K$8*U244)+32*$L$24/($C$14^2-$C$13^2)*($K$10*S244+$K$8*V244))</f>
        <v>44607.551124724028</v>
      </c>
      <c r="AQ244" s="66">
        <f>R244*$C$11*$C$9+U244*$C$11*$C$10</f>
        <v>14695380</v>
      </c>
      <c r="AR244" s="66">
        <f>S244*$C$11*$C$9+V244*$C$11*$C$10</f>
        <v>14695380</v>
      </c>
      <c r="AS244" s="87">
        <f>$C$11*(T244*$C$9+W244*$C$10)</f>
        <v>792178.05375968735</v>
      </c>
      <c r="AT244" s="45">
        <f t="shared" si="61"/>
        <v>15633490.60488441</v>
      </c>
      <c r="AU244" s="75"/>
    </row>
    <row r="245" spans="2:47" ht="15" thickBot="1" x14ac:dyDescent="0.35">
      <c r="B245" s="41">
        <f t="shared" si="68"/>
        <v>4280</v>
      </c>
      <c r="C245" s="8">
        <f t="shared" si="69"/>
        <v>42.800000000000004</v>
      </c>
      <c r="D245" s="73">
        <f t="shared" si="57"/>
        <v>57.245000000000012</v>
      </c>
      <c r="E245" s="29">
        <f t="shared" si="74"/>
        <v>14176.548520984645</v>
      </c>
      <c r="F245" s="29">
        <f t="shared" si="70"/>
        <v>66.24555383637778</v>
      </c>
      <c r="G245" s="29">
        <f t="shared" si="71"/>
        <v>88.603428256155269</v>
      </c>
      <c r="H245" s="17">
        <f t="shared" si="72"/>
        <v>18961.133646817016</v>
      </c>
      <c r="I245" s="29">
        <f t="shared" si="62"/>
        <v>2.2250485660981263</v>
      </c>
      <c r="J245" s="29">
        <f t="shared" si="63"/>
        <v>41.694115440740156</v>
      </c>
      <c r="K245" s="32">
        <f>IF((D244+L244+M244-AL244)/($C$21+$C$22)&gt;$C$8,$C$8,(D244+L244+M244-AL244)/($C$21+$C$22))</f>
        <v>1400</v>
      </c>
      <c r="L245" s="97">
        <f t="shared" si="58"/>
        <v>0</v>
      </c>
      <c r="M245" s="96">
        <f t="shared" si="59"/>
        <v>0</v>
      </c>
      <c r="N245" s="98">
        <f t="shared" si="64"/>
        <v>1.7179213529287818</v>
      </c>
      <c r="O245" s="100">
        <f t="shared" si="60"/>
        <v>4.2266987561397071</v>
      </c>
      <c r="P245" s="104">
        <f t="shared" si="65"/>
        <v>18.880500609176615</v>
      </c>
      <c r="Q245" s="102">
        <f t="shared" si="66"/>
        <v>4.9224514715476911E-2</v>
      </c>
      <c r="R245" s="106">
        <f>IF(K245-H244&lt;0,0,K245-H244)</f>
        <v>0</v>
      </c>
      <c r="S245" s="106">
        <f>K245-V245</f>
        <v>0</v>
      </c>
      <c r="T245" s="106">
        <f>IF(R245&gt;0,$C$6-$C$8,IF($C$6-$C$8-W245&lt;0,0,$C$6-$C$8-W245))</f>
        <v>97.214462279726973</v>
      </c>
      <c r="U245" s="107">
        <f>IF(R245=0,IF(U244+(F245-AL245/$C$23)*$C$21/($C$21+$C$22)&gt;$C$8,$C$8,U244+F245*$C$21/($C$21+$C$22)),E245)</f>
        <v>1400</v>
      </c>
      <c r="V245" s="107">
        <f>IF(R245&gt;0,0,IF(V244+(F245-AL245/$C$23)*$C$21/($C$21+$C$22)&gt;$C$8,$C$8,IF(U245=$C$8,V244+(F245-AL245/$C$23)*$C$21/$C$22,V244+(F245-AL245/$C$23)*$C$21/($C$21+$C$22))))</f>
        <v>1400</v>
      </c>
      <c r="W245" s="203">
        <f>IF(R245&gt;0,0,IF(W244+AL245/$C$23&gt;$F$23,$F$23,W244+AL245/$C$23))</f>
        <v>2.7855377202730285</v>
      </c>
      <c r="X245" s="105" t="str">
        <f>IF(R245=0,"-",FORECAST($C$8,Инклинометрия!$B$2:$B$152,Инклинометрия!$A$2:$A$152))</f>
        <v>-</v>
      </c>
      <c r="Y245" s="105" t="str">
        <f>IF(R245=0,"-",FORECAST($C$8-R245,Инклинометрия!$B$2:$B$152,Инклинометрия!$A$2:$A$152))</f>
        <v>-</v>
      </c>
      <c r="Z245" s="105" t="str">
        <f>IF(R245&gt;0,FORECAST($C$8,Инклинометрия!$B$2:$B$152,Инклинометрия!$A$2:$A$152),IF(V245=$C$8,"-",FORECAST($C$8-V245,Инклинометрия!$B$2:$B$152,Инклинометрия!$A$2:$A$152)))</f>
        <v>-</v>
      </c>
      <c r="AA245" s="105" t="str">
        <f>IF(S245=0,"-",FORECAST($C$8-(S245+V245),Инклинометрия!$B$2:$B$152,Инклинометрия!$A$2:$A$152))</f>
        <v>-</v>
      </c>
      <c r="AB245" s="105">
        <f>FORECAST($C$8+T245,Инклинометрия!$B$2:$B$152,Инклинометрия!$A$2:$A$152)</f>
        <v>1422.3537391657405</v>
      </c>
      <c r="AC245" s="105">
        <f>IF(R245=0,FORECAST($C$6-T245,Инклинометрия!$B$2:$B$152,Инклинометрия!$A$2:$A$152),FORECAST($C$8,Инклинометрия!$B$2:$B$152,Инклинометрия!$A$2:$A$152))</f>
        <v>1332.6462608342592</v>
      </c>
      <c r="AD245" s="107">
        <f>IF(R245=0,FORECAST($C$8,Инклинометрия!$B$2:$B$152,Инклинометрия!$A$2:$A$152),Y245)</f>
        <v>1330</v>
      </c>
      <c r="AE245" s="107">
        <f>FORECAST($C$8-(R245+U245),Инклинометрия!$B$2:$B$152,Инклинометрия!$A$2:$A$152)</f>
        <v>0</v>
      </c>
      <c r="AF245" s="107">
        <f>IF(V245=0,"-",FORECAST($C$8,Инклинометрия!$B$2:$B$152,Инклинометрия!$A$2:$A$152))</f>
        <v>1330</v>
      </c>
      <c r="AG245" s="107">
        <f>IF(V245=0,"-",FORECAST($C$8-V245,Инклинометрия!$B$2:$B$152,Инклинометрия!$A$2:$A$152))</f>
        <v>0</v>
      </c>
      <c r="AH245" s="107">
        <f>IF(W245=0,"-",FORECAST($C$8+W245,Инклинометрия!$B$2:$B$152,Инклинометрия!$A$2:$A$152))</f>
        <v>1332.6462608342592</v>
      </c>
      <c r="AI245" s="107">
        <f>IF(W245=0,"-",FORECAST($C$8,Инклинометрия!$B$2:$B$152,Инклинометрия!$A$2:$A$152))</f>
        <v>1330</v>
      </c>
      <c r="AK245" s="122">
        <f t="shared" si="73"/>
        <v>0</v>
      </c>
      <c r="AL245" s="67">
        <f>AK245*(B245-B244)</f>
        <v>0</v>
      </c>
      <c r="AM245" s="23">
        <f t="shared" si="75"/>
        <v>8.6725204696437436E-2</v>
      </c>
      <c r="AN245" s="26">
        <f>AN244+AK245*(B245-B244)/(2*PI()*$C$5*AN244*$K$13)</f>
        <v>0.15480061813468687</v>
      </c>
      <c r="AO245" s="87">
        <f t="shared" si="67"/>
        <v>145932.55112472404</v>
      </c>
      <c r="AP245" s="87">
        <f>IF(R245+U245&lt;$C$8,0,32*$L$23/$C$12^2*($K$10*R245+$K$8*U245)+32*$L$24/($C$14^2-$C$13^2)*($K$10*S245+$K$8*V245))</f>
        <v>44607.551124724028</v>
      </c>
      <c r="AQ245" s="66">
        <f>R245*$C$11*$C$9+U245*$C$11*$C$10</f>
        <v>14695380</v>
      </c>
      <c r="AR245" s="66">
        <f>S245*$C$11*$C$9+V245*$C$11*$C$10</f>
        <v>14695380</v>
      </c>
      <c r="AS245" s="87">
        <f>$C$11*(T245*$C$9+W245*$C$10)</f>
        <v>792178.05375968735</v>
      </c>
      <c r="AT245" s="45">
        <f t="shared" si="61"/>
        <v>15633490.60488441</v>
      </c>
      <c r="AU245" s="75"/>
    </row>
    <row r="246" spans="2:47" ht="15" thickBot="1" x14ac:dyDescent="0.35">
      <c r="B246" s="41">
        <f t="shared" si="68"/>
        <v>4300</v>
      </c>
      <c r="C246" s="8">
        <f t="shared" si="69"/>
        <v>43</v>
      </c>
      <c r="D246" s="73">
        <f t="shared" si="57"/>
        <v>57.512500000000003</v>
      </c>
      <c r="E246" s="29">
        <f t="shared" si="74"/>
        <v>14242.79407482102</v>
      </c>
      <c r="F246" s="29">
        <f t="shared" si="70"/>
        <v>66.245553836375421</v>
      </c>
      <c r="G246" s="29">
        <f t="shared" si="71"/>
        <v>88.603428256152128</v>
      </c>
      <c r="H246" s="17">
        <f t="shared" si="72"/>
        <v>19049.737075073168</v>
      </c>
      <c r="I246" s="29">
        <f t="shared" si="62"/>
        <v>2.2250485660981263</v>
      </c>
      <c r="J246" s="29">
        <f t="shared" si="63"/>
        <v>41.694115440739417</v>
      </c>
      <c r="K246" s="32">
        <f>IF((D245+L245+M245-AL245)/($C$21+$C$22)&gt;$C$8,$C$8,(D245+L245+M245-AL245)/($C$21+$C$22))</f>
        <v>1400</v>
      </c>
      <c r="L246" s="97">
        <f t="shared" si="58"/>
        <v>0</v>
      </c>
      <c r="M246" s="96">
        <f t="shared" si="59"/>
        <v>0</v>
      </c>
      <c r="N246" s="98">
        <f t="shared" si="64"/>
        <v>1.7179213529287818</v>
      </c>
      <c r="O246" s="100">
        <f t="shared" si="60"/>
        <v>4.2266987561397071</v>
      </c>
      <c r="P246" s="104">
        <f t="shared" si="65"/>
        <v>18.880500609176615</v>
      </c>
      <c r="Q246" s="102">
        <f t="shared" si="66"/>
        <v>4.9224514715476911E-2</v>
      </c>
      <c r="R246" s="106">
        <f>IF(K246-H245&lt;0,0,K246-H245)</f>
        <v>0</v>
      </c>
      <c r="S246" s="106">
        <f>K246-V246</f>
        <v>0</v>
      </c>
      <c r="T246" s="106">
        <f>IF(R246&gt;0,$C$6-$C$8,IF($C$6-$C$8-W246&lt;0,0,$C$6-$C$8-W246))</f>
        <v>97.214462279726973</v>
      </c>
      <c r="U246" s="107">
        <f>IF(R246=0,IF(U245+(F246-AL246/$C$23)*$C$21/($C$21+$C$22)&gt;$C$8,$C$8,U245+F246*$C$21/($C$21+$C$22)),E246)</f>
        <v>1400</v>
      </c>
      <c r="V246" s="107">
        <f>IF(R246&gt;0,0,IF(V245+(F246-AL246/$C$23)*$C$21/($C$21+$C$22)&gt;$C$8,$C$8,IF(U246=$C$8,V245+(F246-AL246/$C$23)*$C$21/$C$22,V245+(F246-AL246/$C$23)*$C$21/($C$21+$C$22))))</f>
        <v>1400</v>
      </c>
      <c r="W246" s="203">
        <f>IF(R246&gt;0,0,IF(W245+AL246/$C$23&gt;$F$23,$F$23,W245+AL246/$C$23))</f>
        <v>2.7855377202730285</v>
      </c>
      <c r="X246" s="105" t="str">
        <f>IF(R246=0,"-",FORECAST($C$8,Инклинометрия!$B$2:$B$152,Инклинометрия!$A$2:$A$152))</f>
        <v>-</v>
      </c>
      <c r="Y246" s="105" t="str">
        <f>IF(R246=0,"-",FORECAST($C$8-R246,Инклинометрия!$B$2:$B$152,Инклинометрия!$A$2:$A$152))</f>
        <v>-</v>
      </c>
      <c r="Z246" s="105" t="str">
        <f>IF(R246&gt;0,FORECAST($C$8,Инклинометрия!$B$2:$B$152,Инклинометрия!$A$2:$A$152),IF(V246=$C$8,"-",FORECAST($C$8-V246,Инклинометрия!$B$2:$B$152,Инклинометрия!$A$2:$A$152)))</f>
        <v>-</v>
      </c>
      <c r="AA246" s="105" t="str">
        <f>IF(S246=0,"-",FORECAST($C$8-(S246+V246),Инклинометрия!$B$2:$B$152,Инклинометрия!$A$2:$A$152))</f>
        <v>-</v>
      </c>
      <c r="AB246" s="105">
        <f>FORECAST($C$8+T246,Инклинометрия!$B$2:$B$152,Инклинометрия!$A$2:$A$152)</f>
        <v>1422.3537391657405</v>
      </c>
      <c r="AC246" s="105">
        <f>IF(R246=0,FORECAST($C$6-T246,Инклинометрия!$B$2:$B$152,Инклинометрия!$A$2:$A$152),FORECAST($C$8,Инклинометрия!$B$2:$B$152,Инклинометрия!$A$2:$A$152))</f>
        <v>1332.6462608342592</v>
      </c>
      <c r="AD246" s="107">
        <f>IF(R246=0,FORECAST($C$8,Инклинометрия!$B$2:$B$152,Инклинометрия!$A$2:$A$152),Y246)</f>
        <v>1330</v>
      </c>
      <c r="AE246" s="107">
        <f>FORECAST($C$8-(R246+U246),Инклинометрия!$B$2:$B$152,Инклинометрия!$A$2:$A$152)</f>
        <v>0</v>
      </c>
      <c r="AF246" s="107">
        <f>IF(V246=0,"-",FORECAST($C$8,Инклинометрия!$B$2:$B$152,Инклинометрия!$A$2:$A$152))</f>
        <v>1330</v>
      </c>
      <c r="AG246" s="107">
        <f>IF(V246=0,"-",FORECAST($C$8-V246,Инклинометрия!$B$2:$B$152,Инклинометрия!$A$2:$A$152))</f>
        <v>0</v>
      </c>
      <c r="AH246" s="107">
        <f>IF(W246=0,"-",FORECAST($C$8+W246,Инклинометрия!$B$2:$B$152,Инклинометрия!$A$2:$A$152))</f>
        <v>1332.6462608342592</v>
      </c>
      <c r="AI246" s="107">
        <f>IF(W246=0,"-",FORECAST($C$8,Инклинометрия!$B$2:$B$152,Инклинометрия!$A$2:$A$152))</f>
        <v>1330</v>
      </c>
      <c r="AK246" s="122">
        <f t="shared" si="73"/>
        <v>0</v>
      </c>
      <c r="AL246" s="67">
        <f>AK246*(B246-B245)</f>
        <v>0</v>
      </c>
      <c r="AM246" s="23">
        <f t="shared" si="75"/>
        <v>8.6725204696437436E-2</v>
      </c>
      <c r="AN246" s="26">
        <f>AN245+AK246*(B246-B245)/(2*PI()*$C$5*AN245*$K$13)</f>
        <v>0.15480061813468687</v>
      </c>
      <c r="AO246" s="87">
        <f t="shared" si="67"/>
        <v>145932.55112472404</v>
      </c>
      <c r="AP246" s="87">
        <f>IF(R246+U246&lt;$C$8,0,32*$L$23/$C$12^2*($K$10*R246+$K$8*U246)+32*$L$24/($C$14^2-$C$13^2)*($K$10*S246+$K$8*V246))</f>
        <v>44607.551124724028</v>
      </c>
      <c r="AQ246" s="66">
        <f>R246*$C$11*$C$9+U246*$C$11*$C$10</f>
        <v>14695380</v>
      </c>
      <c r="AR246" s="66">
        <f>S246*$C$11*$C$9+V246*$C$11*$C$10</f>
        <v>14695380</v>
      </c>
      <c r="AS246" s="87">
        <f>$C$11*(T246*$C$9+W246*$C$10)</f>
        <v>792178.05375968735</v>
      </c>
      <c r="AT246" s="45">
        <f t="shared" si="61"/>
        <v>15633490.60488441</v>
      </c>
      <c r="AU246" s="75"/>
    </row>
    <row r="247" spans="2:47" ht="15" thickBot="1" x14ac:dyDescent="0.35">
      <c r="B247" s="41">
        <f t="shared" si="68"/>
        <v>4320</v>
      </c>
      <c r="C247" s="8">
        <f t="shared" si="69"/>
        <v>43.2</v>
      </c>
      <c r="D247" s="73">
        <f t="shared" si="57"/>
        <v>57.78</v>
      </c>
      <c r="E247" s="29">
        <f t="shared" si="74"/>
        <v>14309.039628657398</v>
      </c>
      <c r="F247" s="29">
        <f t="shared" si="70"/>
        <v>66.24555383637778</v>
      </c>
      <c r="G247" s="29">
        <f t="shared" si="71"/>
        <v>88.603428256155269</v>
      </c>
      <c r="H247" s="17">
        <f t="shared" si="72"/>
        <v>19138.340503329324</v>
      </c>
      <c r="I247" s="29">
        <f t="shared" si="62"/>
        <v>2.2250485660981263</v>
      </c>
      <c r="J247" s="29">
        <f t="shared" si="63"/>
        <v>41.694115440740156</v>
      </c>
      <c r="K247" s="32">
        <f>IF((D246+L246+M246-AL246)/($C$21+$C$22)&gt;$C$8,$C$8,(D246+L246+M246-AL246)/($C$21+$C$22))</f>
        <v>1400</v>
      </c>
      <c r="L247" s="97">
        <f t="shared" si="58"/>
        <v>0</v>
      </c>
      <c r="M247" s="96">
        <f t="shared" si="59"/>
        <v>0</v>
      </c>
      <c r="N247" s="98">
        <f t="shared" si="64"/>
        <v>1.7179213529287818</v>
      </c>
      <c r="O247" s="100">
        <f t="shared" si="60"/>
        <v>4.2266987561397071</v>
      </c>
      <c r="P247" s="104">
        <f t="shared" si="65"/>
        <v>18.880500609176615</v>
      </c>
      <c r="Q247" s="102">
        <f t="shared" si="66"/>
        <v>4.9224514715476911E-2</v>
      </c>
      <c r="R247" s="106">
        <f>IF(K247-H246&lt;0,0,K247-H246)</f>
        <v>0</v>
      </c>
      <c r="S247" s="106">
        <f>K247-V247</f>
        <v>0</v>
      </c>
      <c r="T247" s="106">
        <f>IF(R247&gt;0,$C$6-$C$8,IF($C$6-$C$8-W247&lt;0,0,$C$6-$C$8-W247))</f>
        <v>97.214462279726973</v>
      </c>
      <c r="U247" s="107">
        <f>IF(R247=0,IF(U246+(F247-AL247/$C$23)*$C$21/($C$21+$C$22)&gt;$C$8,$C$8,U246+F247*$C$21/($C$21+$C$22)),E247)</f>
        <v>1400</v>
      </c>
      <c r="V247" s="107">
        <f>IF(R247&gt;0,0,IF(V246+(F247-AL247/$C$23)*$C$21/($C$21+$C$22)&gt;$C$8,$C$8,IF(U247=$C$8,V246+(F247-AL247/$C$23)*$C$21/$C$22,V246+(F247-AL247/$C$23)*$C$21/($C$21+$C$22))))</f>
        <v>1400</v>
      </c>
      <c r="W247" s="203">
        <f>IF(R247&gt;0,0,IF(W246+AL247/$C$23&gt;$F$23,$F$23,W246+AL247/$C$23))</f>
        <v>2.7855377202730285</v>
      </c>
      <c r="X247" s="105" t="str">
        <f>IF(R247=0,"-",FORECAST($C$8,Инклинометрия!$B$2:$B$152,Инклинометрия!$A$2:$A$152))</f>
        <v>-</v>
      </c>
      <c r="Y247" s="105" t="str">
        <f>IF(R247=0,"-",FORECAST($C$8-R247,Инклинометрия!$B$2:$B$152,Инклинометрия!$A$2:$A$152))</f>
        <v>-</v>
      </c>
      <c r="Z247" s="105" t="str">
        <f>IF(R247&gt;0,FORECAST($C$8,Инклинометрия!$B$2:$B$152,Инклинометрия!$A$2:$A$152),IF(V247=$C$8,"-",FORECAST($C$8-V247,Инклинометрия!$B$2:$B$152,Инклинометрия!$A$2:$A$152)))</f>
        <v>-</v>
      </c>
      <c r="AA247" s="105" t="str">
        <f>IF(S247=0,"-",FORECAST($C$8-(S247+V247),Инклинометрия!$B$2:$B$152,Инклинометрия!$A$2:$A$152))</f>
        <v>-</v>
      </c>
      <c r="AB247" s="105">
        <f>FORECAST($C$8+T247,Инклинометрия!$B$2:$B$152,Инклинометрия!$A$2:$A$152)</f>
        <v>1422.3537391657405</v>
      </c>
      <c r="AC247" s="105">
        <f>IF(R247=0,FORECAST($C$6-T247,Инклинометрия!$B$2:$B$152,Инклинометрия!$A$2:$A$152),FORECAST($C$8,Инклинометрия!$B$2:$B$152,Инклинометрия!$A$2:$A$152))</f>
        <v>1332.6462608342592</v>
      </c>
      <c r="AD247" s="107">
        <f>IF(R247=0,FORECAST($C$8,Инклинометрия!$B$2:$B$152,Инклинометрия!$A$2:$A$152),Y247)</f>
        <v>1330</v>
      </c>
      <c r="AE247" s="107">
        <f>FORECAST($C$8-(R247+U247),Инклинометрия!$B$2:$B$152,Инклинометрия!$A$2:$A$152)</f>
        <v>0</v>
      </c>
      <c r="AF247" s="107">
        <f>IF(V247=0,"-",FORECAST($C$8,Инклинометрия!$B$2:$B$152,Инклинометрия!$A$2:$A$152))</f>
        <v>1330</v>
      </c>
      <c r="AG247" s="107">
        <f>IF(V247=0,"-",FORECAST($C$8-V247,Инклинометрия!$B$2:$B$152,Инклинометрия!$A$2:$A$152))</f>
        <v>0</v>
      </c>
      <c r="AH247" s="107">
        <f>IF(W247=0,"-",FORECAST($C$8+W247,Инклинометрия!$B$2:$B$152,Инклинометрия!$A$2:$A$152))</f>
        <v>1332.6462608342592</v>
      </c>
      <c r="AI247" s="107">
        <f>IF(W247=0,"-",FORECAST($C$8,Инклинометрия!$B$2:$B$152,Инклинометрия!$A$2:$A$152))</f>
        <v>1330</v>
      </c>
      <c r="AK247" s="122">
        <f t="shared" si="73"/>
        <v>0</v>
      </c>
      <c r="AL247" s="67">
        <f>AK247*(B247-B246)</f>
        <v>0</v>
      </c>
      <c r="AM247" s="23">
        <f t="shared" si="75"/>
        <v>8.6725204696437436E-2</v>
      </c>
      <c r="AN247" s="26">
        <f>AN246+AK247*(B247-B246)/(2*PI()*$C$5*AN246*$K$13)</f>
        <v>0.15480061813468687</v>
      </c>
      <c r="AO247" s="87">
        <f t="shared" si="67"/>
        <v>145932.55112472404</v>
      </c>
      <c r="AP247" s="87">
        <f>IF(R247+U247&lt;$C$8,0,32*$L$23/$C$12^2*($K$10*R247+$K$8*U247)+32*$L$24/($C$14^2-$C$13^2)*($K$10*S247+$K$8*V247))</f>
        <v>44607.551124724028</v>
      </c>
      <c r="AQ247" s="66">
        <f>R247*$C$11*$C$9+U247*$C$11*$C$10</f>
        <v>14695380</v>
      </c>
      <c r="AR247" s="66">
        <f>S247*$C$11*$C$9+V247*$C$11*$C$10</f>
        <v>14695380</v>
      </c>
      <c r="AS247" s="87">
        <f>$C$11*(T247*$C$9+W247*$C$10)</f>
        <v>792178.05375968735</v>
      </c>
      <c r="AT247" s="45">
        <f t="shared" si="61"/>
        <v>15633490.60488441</v>
      </c>
      <c r="AU247" s="75"/>
    </row>
    <row r="248" spans="2:47" ht="15" thickBot="1" x14ac:dyDescent="0.35">
      <c r="B248" s="41">
        <f t="shared" si="68"/>
        <v>4340</v>
      </c>
      <c r="C248" s="8">
        <f t="shared" si="69"/>
        <v>43.4</v>
      </c>
      <c r="D248" s="73">
        <f t="shared" si="57"/>
        <v>58.047499999999999</v>
      </c>
      <c r="E248" s="29">
        <f t="shared" si="74"/>
        <v>14375.285182493773</v>
      </c>
      <c r="F248" s="29">
        <f t="shared" si="70"/>
        <v>66.245553836375421</v>
      </c>
      <c r="G248" s="29">
        <f t="shared" si="71"/>
        <v>88.603428256152128</v>
      </c>
      <c r="H248" s="17">
        <f t="shared" si="72"/>
        <v>19226.943931585476</v>
      </c>
      <c r="I248" s="29">
        <f t="shared" si="62"/>
        <v>2.2250485660981263</v>
      </c>
      <c r="J248" s="29">
        <f t="shared" si="63"/>
        <v>41.694115440739417</v>
      </c>
      <c r="K248" s="32">
        <f>IF((D247+L247+M247-AL247)/($C$21+$C$22)&gt;$C$8,$C$8,(D247+L247+M247-AL247)/($C$21+$C$22))</f>
        <v>1400</v>
      </c>
      <c r="L248" s="97">
        <f t="shared" si="58"/>
        <v>0</v>
      </c>
      <c r="M248" s="96">
        <f t="shared" si="59"/>
        <v>0</v>
      </c>
      <c r="N248" s="98">
        <f t="shared" si="64"/>
        <v>1.7179213529287818</v>
      </c>
      <c r="O248" s="100">
        <f t="shared" si="60"/>
        <v>4.2266987561397071</v>
      </c>
      <c r="P248" s="104">
        <f t="shared" si="65"/>
        <v>18.880500609176615</v>
      </c>
      <c r="Q248" s="102">
        <f t="shared" si="66"/>
        <v>4.9224514715476911E-2</v>
      </c>
      <c r="R248" s="106">
        <f>IF(K248-H247&lt;0,0,K248-H247)</f>
        <v>0</v>
      </c>
      <c r="S248" s="106">
        <f>K248-V248</f>
        <v>0</v>
      </c>
      <c r="T248" s="106">
        <f>IF(R248&gt;0,$C$6-$C$8,IF($C$6-$C$8-W248&lt;0,0,$C$6-$C$8-W248))</f>
        <v>97.214462279726973</v>
      </c>
      <c r="U248" s="107">
        <f>IF(R248=0,IF(U247+(F248-AL248/$C$23)*$C$21/($C$21+$C$22)&gt;$C$8,$C$8,U247+F248*$C$21/($C$21+$C$22)),E248)</f>
        <v>1400</v>
      </c>
      <c r="V248" s="107">
        <f>IF(R248&gt;0,0,IF(V247+(F248-AL248/$C$23)*$C$21/($C$21+$C$22)&gt;$C$8,$C$8,IF(U248=$C$8,V247+(F248-AL248/$C$23)*$C$21/$C$22,V247+(F248-AL248/$C$23)*$C$21/($C$21+$C$22))))</f>
        <v>1400</v>
      </c>
      <c r="W248" s="203">
        <f>IF(R248&gt;0,0,IF(W247+AL248/$C$23&gt;$F$23,$F$23,W247+AL248/$C$23))</f>
        <v>2.7855377202730285</v>
      </c>
      <c r="X248" s="105" t="str">
        <f>IF(R248=0,"-",FORECAST($C$8,Инклинометрия!$B$2:$B$152,Инклинометрия!$A$2:$A$152))</f>
        <v>-</v>
      </c>
      <c r="Y248" s="105" t="str">
        <f>IF(R248=0,"-",FORECAST($C$8-R248,Инклинометрия!$B$2:$B$152,Инклинометрия!$A$2:$A$152))</f>
        <v>-</v>
      </c>
      <c r="Z248" s="105" t="str">
        <f>IF(R248&gt;0,FORECAST($C$8,Инклинометрия!$B$2:$B$152,Инклинометрия!$A$2:$A$152),IF(V248=$C$8,"-",FORECAST($C$8-V248,Инклинометрия!$B$2:$B$152,Инклинометрия!$A$2:$A$152)))</f>
        <v>-</v>
      </c>
      <c r="AA248" s="105" t="str">
        <f>IF(S248=0,"-",FORECAST($C$8-(S248+V248),Инклинометрия!$B$2:$B$152,Инклинометрия!$A$2:$A$152))</f>
        <v>-</v>
      </c>
      <c r="AB248" s="105">
        <f>FORECAST($C$8+T248,Инклинометрия!$B$2:$B$152,Инклинометрия!$A$2:$A$152)</f>
        <v>1422.3537391657405</v>
      </c>
      <c r="AC248" s="105">
        <f>IF(R248=0,FORECAST($C$6-T248,Инклинометрия!$B$2:$B$152,Инклинометрия!$A$2:$A$152),FORECAST($C$8,Инклинометрия!$B$2:$B$152,Инклинометрия!$A$2:$A$152))</f>
        <v>1332.6462608342592</v>
      </c>
      <c r="AD248" s="107">
        <f>IF(R248=0,FORECAST($C$8,Инклинометрия!$B$2:$B$152,Инклинометрия!$A$2:$A$152),Y248)</f>
        <v>1330</v>
      </c>
      <c r="AE248" s="107">
        <f>FORECAST($C$8-(R248+U248),Инклинометрия!$B$2:$B$152,Инклинометрия!$A$2:$A$152)</f>
        <v>0</v>
      </c>
      <c r="AF248" s="107">
        <f>IF(V248=0,"-",FORECAST($C$8,Инклинометрия!$B$2:$B$152,Инклинометрия!$A$2:$A$152))</f>
        <v>1330</v>
      </c>
      <c r="AG248" s="107">
        <f>IF(V248=0,"-",FORECAST($C$8-V248,Инклинометрия!$B$2:$B$152,Инклинометрия!$A$2:$A$152))</f>
        <v>0</v>
      </c>
      <c r="AH248" s="107">
        <f>IF(W248=0,"-",FORECAST($C$8+W248,Инклинометрия!$B$2:$B$152,Инклинометрия!$A$2:$A$152))</f>
        <v>1332.6462608342592</v>
      </c>
      <c r="AI248" s="107">
        <f>IF(W248=0,"-",FORECAST($C$8,Инклинометрия!$B$2:$B$152,Инклинометрия!$A$2:$A$152))</f>
        <v>1330</v>
      </c>
      <c r="AK248" s="122">
        <f t="shared" si="73"/>
        <v>0</v>
      </c>
      <c r="AL248" s="67">
        <f>AK248*(B248-B247)</f>
        <v>0</v>
      </c>
      <c r="AM248" s="23">
        <f t="shared" si="75"/>
        <v>8.6725204696437436E-2</v>
      </c>
      <c r="AN248" s="26">
        <f>AN247+AK248*(B248-B247)/(2*PI()*$C$5*AN247*$K$13)</f>
        <v>0.15480061813468687</v>
      </c>
      <c r="AO248" s="87">
        <f t="shared" si="67"/>
        <v>145932.55112472404</v>
      </c>
      <c r="AP248" s="87">
        <f>IF(R248+U248&lt;$C$8,0,32*$L$23/$C$12^2*($K$10*R248+$K$8*U248)+32*$L$24/($C$14^2-$C$13^2)*($K$10*S248+$K$8*V248))</f>
        <v>44607.551124724028</v>
      </c>
      <c r="AQ248" s="66">
        <f>R248*$C$11*$C$9+U248*$C$11*$C$10</f>
        <v>14695380</v>
      </c>
      <c r="AR248" s="66">
        <f>S248*$C$11*$C$9+V248*$C$11*$C$10</f>
        <v>14695380</v>
      </c>
      <c r="AS248" s="87">
        <f>$C$11*(T248*$C$9+W248*$C$10)</f>
        <v>792178.05375968735</v>
      </c>
      <c r="AT248" s="45">
        <f t="shared" si="61"/>
        <v>15633490.60488441</v>
      </c>
      <c r="AU248" s="75"/>
    </row>
    <row r="249" spans="2:47" ht="15" thickBot="1" x14ac:dyDescent="0.35">
      <c r="B249" s="41">
        <f t="shared" si="68"/>
        <v>4360</v>
      </c>
      <c r="C249" s="8">
        <f t="shared" si="69"/>
        <v>43.6</v>
      </c>
      <c r="D249" s="73">
        <f t="shared" si="57"/>
        <v>58.314999999999998</v>
      </c>
      <c r="E249" s="29">
        <f t="shared" si="74"/>
        <v>14441.530736330151</v>
      </c>
      <c r="F249" s="29">
        <f t="shared" si="70"/>
        <v>66.24555383637778</v>
      </c>
      <c r="G249" s="29">
        <f t="shared" si="71"/>
        <v>88.603428256155269</v>
      </c>
      <c r="H249" s="17">
        <f t="shared" si="72"/>
        <v>19315.547359841632</v>
      </c>
      <c r="I249" s="29">
        <f t="shared" si="62"/>
        <v>2.2250485660981263</v>
      </c>
      <c r="J249" s="29">
        <f t="shared" si="63"/>
        <v>41.694115440740156</v>
      </c>
      <c r="K249" s="32">
        <f>IF((D248+L248+M248-AL248)/($C$21+$C$22)&gt;$C$8,$C$8,(D248+L248+M248-AL248)/($C$21+$C$22))</f>
        <v>1400</v>
      </c>
      <c r="L249" s="97">
        <f t="shared" si="58"/>
        <v>0</v>
      </c>
      <c r="M249" s="96">
        <f t="shared" si="59"/>
        <v>0</v>
      </c>
      <c r="N249" s="98">
        <f t="shared" si="64"/>
        <v>1.7179213529287818</v>
      </c>
      <c r="O249" s="100">
        <f t="shared" si="60"/>
        <v>4.2266987561397071</v>
      </c>
      <c r="P249" s="104">
        <f t="shared" si="65"/>
        <v>18.880500609176615</v>
      </c>
      <c r="Q249" s="102">
        <f t="shared" si="66"/>
        <v>4.9224514715476911E-2</v>
      </c>
      <c r="R249" s="106">
        <f>IF(K249-H248&lt;0,0,K249-H248)</f>
        <v>0</v>
      </c>
      <c r="S249" s="106">
        <f>K249-V249</f>
        <v>0</v>
      </c>
      <c r="T249" s="106">
        <f>IF(R249&gt;0,$C$6-$C$8,IF($C$6-$C$8-W249&lt;0,0,$C$6-$C$8-W249))</f>
        <v>97.214462279726973</v>
      </c>
      <c r="U249" s="107">
        <f>IF(R249=0,IF(U248+(F249-AL249/$C$23)*$C$21/($C$21+$C$22)&gt;$C$8,$C$8,U248+F249*$C$21/($C$21+$C$22)),E249)</f>
        <v>1400</v>
      </c>
      <c r="V249" s="107">
        <f>IF(R249&gt;0,0,IF(V248+(F249-AL249/$C$23)*$C$21/($C$21+$C$22)&gt;$C$8,$C$8,IF(U249=$C$8,V248+(F249-AL249/$C$23)*$C$21/$C$22,V248+(F249-AL249/$C$23)*$C$21/($C$21+$C$22))))</f>
        <v>1400</v>
      </c>
      <c r="W249" s="203">
        <f>IF(R249&gt;0,0,IF(W248+AL249/$C$23&gt;$F$23,$F$23,W248+AL249/$C$23))</f>
        <v>2.7855377202730285</v>
      </c>
      <c r="X249" s="105" t="str">
        <f>IF(R249=0,"-",FORECAST($C$8,Инклинометрия!$B$2:$B$152,Инклинометрия!$A$2:$A$152))</f>
        <v>-</v>
      </c>
      <c r="Y249" s="105" t="str">
        <f>IF(R249=0,"-",FORECAST($C$8-R249,Инклинометрия!$B$2:$B$152,Инклинометрия!$A$2:$A$152))</f>
        <v>-</v>
      </c>
      <c r="Z249" s="105" t="str">
        <f>IF(R249&gt;0,FORECAST($C$8,Инклинометрия!$B$2:$B$152,Инклинометрия!$A$2:$A$152),IF(V249=$C$8,"-",FORECAST($C$8-V249,Инклинометрия!$B$2:$B$152,Инклинометрия!$A$2:$A$152)))</f>
        <v>-</v>
      </c>
      <c r="AA249" s="105" t="str">
        <f>IF(S249=0,"-",FORECAST($C$8-(S249+V249),Инклинометрия!$B$2:$B$152,Инклинометрия!$A$2:$A$152))</f>
        <v>-</v>
      </c>
      <c r="AB249" s="105">
        <f>FORECAST($C$8+T249,Инклинометрия!$B$2:$B$152,Инклинометрия!$A$2:$A$152)</f>
        <v>1422.3537391657405</v>
      </c>
      <c r="AC249" s="105">
        <f>IF(R249=0,FORECAST($C$6-T249,Инклинометрия!$B$2:$B$152,Инклинометрия!$A$2:$A$152),FORECAST($C$8,Инклинометрия!$B$2:$B$152,Инклинометрия!$A$2:$A$152))</f>
        <v>1332.6462608342592</v>
      </c>
      <c r="AD249" s="107">
        <f>IF(R249=0,FORECAST($C$8,Инклинометрия!$B$2:$B$152,Инклинометрия!$A$2:$A$152),Y249)</f>
        <v>1330</v>
      </c>
      <c r="AE249" s="107">
        <f>FORECAST($C$8-(R249+U249),Инклинометрия!$B$2:$B$152,Инклинометрия!$A$2:$A$152)</f>
        <v>0</v>
      </c>
      <c r="AF249" s="107">
        <f>IF(V249=0,"-",FORECAST($C$8,Инклинометрия!$B$2:$B$152,Инклинометрия!$A$2:$A$152))</f>
        <v>1330</v>
      </c>
      <c r="AG249" s="107">
        <f>IF(V249=0,"-",FORECAST($C$8-V249,Инклинометрия!$B$2:$B$152,Инклинометрия!$A$2:$A$152))</f>
        <v>0</v>
      </c>
      <c r="AH249" s="107">
        <f>IF(W249=0,"-",FORECAST($C$8+W249,Инклинометрия!$B$2:$B$152,Инклинометрия!$A$2:$A$152))</f>
        <v>1332.6462608342592</v>
      </c>
      <c r="AI249" s="107">
        <f>IF(W249=0,"-",FORECAST($C$8,Инклинометрия!$B$2:$B$152,Инклинометрия!$A$2:$A$152))</f>
        <v>1330</v>
      </c>
      <c r="AK249" s="122">
        <f t="shared" si="73"/>
        <v>0</v>
      </c>
      <c r="AL249" s="67">
        <f>AK249*(B249-B248)</f>
        <v>0</v>
      </c>
      <c r="AM249" s="23">
        <f t="shared" si="75"/>
        <v>8.6725204696437436E-2</v>
      </c>
      <c r="AN249" s="26">
        <f>AN248+AK249*(B249-B248)/(2*PI()*$C$5*AN248*$K$13)</f>
        <v>0.15480061813468687</v>
      </c>
      <c r="AO249" s="87">
        <f t="shared" si="67"/>
        <v>145932.55112472404</v>
      </c>
      <c r="AP249" s="87">
        <f>IF(R249+U249&lt;$C$8,0,32*$L$23/$C$12^2*($K$10*R249+$K$8*U249)+32*$L$24/($C$14^2-$C$13^2)*($K$10*S249+$K$8*V249))</f>
        <v>44607.551124724028</v>
      </c>
      <c r="AQ249" s="66">
        <f>R249*$C$11*$C$9+U249*$C$11*$C$10</f>
        <v>14695380</v>
      </c>
      <c r="AR249" s="66">
        <f>S249*$C$11*$C$9+V249*$C$11*$C$10</f>
        <v>14695380</v>
      </c>
      <c r="AS249" s="87">
        <f>$C$11*(T249*$C$9+W249*$C$10)</f>
        <v>792178.05375968735</v>
      </c>
      <c r="AT249" s="45">
        <f t="shared" si="61"/>
        <v>15633490.60488441</v>
      </c>
      <c r="AU249" s="75"/>
    </row>
    <row r="250" spans="2:47" ht="15" thickBot="1" x14ac:dyDescent="0.35">
      <c r="B250" s="41">
        <f t="shared" si="68"/>
        <v>4380</v>
      </c>
      <c r="C250" s="8">
        <f t="shared" si="69"/>
        <v>43.800000000000004</v>
      </c>
      <c r="D250" s="73">
        <f t="shared" si="57"/>
        <v>58.58250000000001</v>
      </c>
      <c r="E250" s="29">
        <f t="shared" si="74"/>
        <v>14507.776290166528</v>
      </c>
      <c r="F250" s="29">
        <f t="shared" si="70"/>
        <v>66.24555383637778</v>
      </c>
      <c r="G250" s="29">
        <f t="shared" si="71"/>
        <v>88.603428256155269</v>
      </c>
      <c r="H250" s="17">
        <f t="shared" si="72"/>
        <v>19404.150788097788</v>
      </c>
      <c r="I250" s="29">
        <f t="shared" si="62"/>
        <v>2.2250485660981263</v>
      </c>
      <c r="J250" s="29">
        <f t="shared" si="63"/>
        <v>41.694115440740156</v>
      </c>
      <c r="K250" s="32">
        <f>IF((D249+L249+M249-AL249)/($C$21+$C$22)&gt;$C$8,$C$8,(D249+L249+M249-AL249)/($C$21+$C$22))</f>
        <v>1400</v>
      </c>
      <c r="L250" s="97">
        <f t="shared" si="58"/>
        <v>0</v>
      </c>
      <c r="M250" s="96">
        <f t="shared" si="59"/>
        <v>0</v>
      </c>
      <c r="N250" s="98">
        <f t="shared" si="64"/>
        <v>1.7179213529287818</v>
      </c>
      <c r="O250" s="100">
        <f t="shared" si="60"/>
        <v>4.2266987561397071</v>
      </c>
      <c r="P250" s="104">
        <f t="shared" si="65"/>
        <v>18.880500609176615</v>
      </c>
      <c r="Q250" s="102">
        <f t="shared" si="66"/>
        <v>4.9224514715476911E-2</v>
      </c>
      <c r="R250" s="106">
        <f>IF(K250-H249&lt;0,0,K250-H249)</f>
        <v>0</v>
      </c>
      <c r="S250" s="106">
        <f>K250-V250</f>
        <v>0</v>
      </c>
      <c r="T250" s="106">
        <f>IF(R250&gt;0,$C$6-$C$8,IF($C$6-$C$8-W250&lt;0,0,$C$6-$C$8-W250))</f>
        <v>97.214462279726973</v>
      </c>
      <c r="U250" s="107">
        <f>IF(R250=0,IF(U249+(F250-AL250/$C$23)*$C$21/($C$21+$C$22)&gt;$C$8,$C$8,U249+F250*$C$21/($C$21+$C$22)),E250)</f>
        <v>1400</v>
      </c>
      <c r="V250" s="107">
        <f>IF(R250&gt;0,0,IF(V249+(F250-AL250/$C$23)*$C$21/($C$21+$C$22)&gt;$C$8,$C$8,IF(U250=$C$8,V249+(F250-AL250/$C$23)*$C$21/$C$22,V249+(F250-AL250/$C$23)*$C$21/($C$21+$C$22))))</f>
        <v>1400</v>
      </c>
      <c r="W250" s="203">
        <f>IF(R250&gt;0,0,IF(W249+AL250/$C$23&gt;$F$23,$F$23,W249+AL250/$C$23))</f>
        <v>2.7855377202730285</v>
      </c>
      <c r="X250" s="105" t="str">
        <f>IF(R250=0,"-",FORECAST($C$8,Инклинометрия!$B$2:$B$152,Инклинометрия!$A$2:$A$152))</f>
        <v>-</v>
      </c>
      <c r="Y250" s="105" t="str">
        <f>IF(R250=0,"-",FORECAST($C$8-R250,Инклинометрия!$B$2:$B$152,Инклинометрия!$A$2:$A$152))</f>
        <v>-</v>
      </c>
      <c r="Z250" s="105" t="str">
        <f>IF(R250&gt;0,FORECAST($C$8,Инклинометрия!$B$2:$B$152,Инклинометрия!$A$2:$A$152),IF(V250=$C$8,"-",FORECAST($C$8-V250,Инклинометрия!$B$2:$B$152,Инклинометрия!$A$2:$A$152)))</f>
        <v>-</v>
      </c>
      <c r="AA250" s="105" t="str">
        <f>IF(S250=0,"-",FORECAST($C$8-(S250+V250),Инклинометрия!$B$2:$B$152,Инклинометрия!$A$2:$A$152))</f>
        <v>-</v>
      </c>
      <c r="AB250" s="105">
        <f>FORECAST($C$8+T250,Инклинометрия!$B$2:$B$152,Инклинометрия!$A$2:$A$152)</f>
        <v>1422.3537391657405</v>
      </c>
      <c r="AC250" s="105">
        <f>IF(R250=0,FORECAST($C$6-T250,Инклинометрия!$B$2:$B$152,Инклинометрия!$A$2:$A$152),FORECAST($C$8,Инклинометрия!$B$2:$B$152,Инклинометрия!$A$2:$A$152))</f>
        <v>1332.6462608342592</v>
      </c>
      <c r="AD250" s="107">
        <f>IF(R250=0,FORECAST($C$8,Инклинометрия!$B$2:$B$152,Инклинометрия!$A$2:$A$152),Y250)</f>
        <v>1330</v>
      </c>
      <c r="AE250" s="107">
        <f>FORECAST($C$8-(R250+U250),Инклинометрия!$B$2:$B$152,Инклинометрия!$A$2:$A$152)</f>
        <v>0</v>
      </c>
      <c r="AF250" s="107">
        <f>IF(V250=0,"-",FORECAST($C$8,Инклинометрия!$B$2:$B$152,Инклинометрия!$A$2:$A$152))</f>
        <v>1330</v>
      </c>
      <c r="AG250" s="107">
        <f>IF(V250=0,"-",FORECAST($C$8-V250,Инклинометрия!$B$2:$B$152,Инклинометрия!$A$2:$A$152))</f>
        <v>0</v>
      </c>
      <c r="AH250" s="107">
        <f>IF(W250=0,"-",FORECAST($C$8+W250,Инклинометрия!$B$2:$B$152,Инклинометрия!$A$2:$A$152))</f>
        <v>1332.6462608342592</v>
      </c>
      <c r="AI250" s="107">
        <f>IF(W250=0,"-",FORECAST($C$8,Инклинометрия!$B$2:$B$152,Инклинометрия!$A$2:$A$152))</f>
        <v>1330</v>
      </c>
      <c r="AK250" s="122">
        <f t="shared" si="73"/>
        <v>0</v>
      </c>
      <c r="AL250" s="67">
        <f>AK250*(B250-B249)</f>
        <v>0</v>
      </c>
      <c r="AM250" s="23">
        <f t="shared" si="75"/>
        <v>8.6725204696437436E-2</v>
      </c>
      <c r="AN250" s="26">
        <f>AN249+AK250*(B250-B249)/(2*PI()*$C$5*AN249*$K$13)</f>
        <v>0.15480061813468687</v>
      </c>
      <c r="AO250" s="87">
        <f t="shared" si="67"/>
        <v>145932.55112472404</v>
      </c>
      <c r="AP250" s="87">
        <f>IF(R250+U250&lt;$C$8,0,32*$L$23/$C$12^2*($K$10*R250+$K$8*U250)+32*$L$24/($C$14^2-$C$13^2)*($K$10*S250+$K$8*V250))</f>
        <v>44607.551124724028</v>
      </c>
      <c r="AQ250" s="66">
        <f>R250*$C$11*$C$9+U250*$C$11*$C$10</f>
        <v>14695380</v>
      </c>
      <c r="AR250" s="66">
        <f>S250*$C$11*$C$9+V250*$C$11*$C$10</f>
        <v>14695380</v>
      </c>
      <c r="AS250" s="87">
        <f>$C$11*(T250*$C$9+W250*$C$10)</f>
        <v>792178.05375968735</v>
      </c>
      <c r="AT250" s="45">
        <f t="shared" si="61"/>
        <v>15633490.60488441</v>
      </c>
      <c r="AU250" s="75"/>
    </row>
    <row r="251" spans="2:47" ht="15" thickBot="1" x14ac:dyDescent="0.35">
      <c r="B251" s="41">
        <f t="shared" si="68"/>
        <v>4400</v>
      </c>
      <c r="C251" s="8">
        <f t="shared" si="69"/>
        <v>44</v>
      </c>
      <c r="D251" s="73">
        <f t="shared" si="57"/>
        <v>58.85</v>
      </c>
      <c r="E251" s="29">
        <f t="shared" si="74"/>
        <v>14574.021844002904</v>
      </c>
      <c r="F251" s="29">
        <f t="shared" si="70"/>
        <v>66.245553836375421</v>
      </c>
      <c r="G251" s="29">
        <f t="shared" si="71"/>
        <v>88.603428256152128</v>
      </c>
      <c r="H251" s="17">
        <f t="shared" si="72"/>
        <v>19492.75421635394</v>
      </c>
      <c r="I251" s="29">
        <f t="shared" si="62"/>
        <v>2.2250485660981263</v>
      </c>
      <c r="J251" s="29">
        <f t="shared" si="63"/>
        <v>41.694115440739417</v>
      </c>
      <c r="K251" s="32">
        <f>IF((D250+L250+M250-AL250)/($C$21+$C$22)&gt;$C$8,$C$8,(D250+L250+M250-AL250)/($C$21+$C$22))</f>
        <v>1400</v>
      </c>
      <c r="L251" s="97">
        <f t="shared" si="58"/>
        <v>0</v>
      </c>
      <c r="M251" s="96">
        <f t="shared" si="59"/>
        <v>0</v>
      </c>
      <c r="N251" s="98">
        <f t="shared" si="64"/>
        <v>1.7179213529287818</v>
      </c>
      <c r="O251" s="100">
        <f t="shared" si="60"/>
        <v>4.2266987561397071</v>
      </c>
      <c r="P251" s="104">
        <f t="shared" si="65"/>
        <v>18.880500609176615</v>
      </c>
      <c r="Q251" s="102">
        <f t="shared" si="66"/>
        <v>4.9224514715476911E-2</v>
      </c>
      <c r="R251" s="106">
        <f>IF(K251-H250&lt;0,0,K251-H250)</f>
        <v>0</v>
      </c>
      <c r="S251" s="106">
        <f>K251-V251</f>
        <v>0</v>
      </c>
      <c r="T251" s="106">
        <f>IF(R251&gt;0,$C$6-$C$8,IF($C$6-$C$8-W251&lt;0,0,$C$6-$C$8-W251))</f>
        <v>97.214462279726973</v>
      </c>
      <c r="U251" s="107">
        <f>IF(R251=0,IF(U250+(F251-AL251/$C$23)*$C$21/($C$21+$C$22)&gt;$C$8,$C$8,U250+F251*$C$21/($C$21+$C$22)),E251)</f>
        <v>1400</v>
      </c>
      <c r="V251" s="107">
        <f>IF(R251&gt;0,0,IF(V250+(F251-AL251/$C$23)*$C$21/($C$21+$C$22)&gt;$C$8,$C$8,IF(U251=$C$8,V250+(F251-AL251/$C$23)*$C$21/$C$22,V250+(F251-AL251/$C$23)*$C$21/($C$21+$C$22))))</f>
        <v>1400</v>
      </c>
      <c r="W251" s="203">
        <f>IF(R251&gt;0,0,IF(W250+AL251/$C$23&gt;$F$23,$F$23,W250+AL251/$C$23))</f>
        <v>2.7855377202730285</v>
      </c>
      <c r="X251" s="105" t="str">
        <f>IF(R251=0,"-",FORECAST($C$8,Инклинометрия!$B$2:$B$152,Инклинометрия!$A$2:$A$152))</f>
        <v>-</v>
      </c>
      <c r="Y251" s="105" t="str">
        <f>IF(R251=0,"-",FORECAST($C$8-R251,Инклинометрия!$B$2:$B$152,Инклинометрия!$A$2:$A$152))</f>
        <v>-</v>
      </c>
      <c r="Z251" s="105" t="str">
        <f>IF(R251&gt;0,FORECAST($C$8,Инклинометрия!$B$2:$B$152,Инклинометрия!$A$2:$A$152),IF(V251=$C$8,"-",FORECAST($C$8-V251,Инклинометрия!$B$2:$B$152,Инклинометрия!$A$2:$A$152)))</f>
        <v>-</v>
      </c>
      <c r="AA251" s="105" t="str">
        <f>IF(S251=0,"-",FORECAST($C$8-(S251+V251),Инклинометрия!$B$2:$B$152,Инклинометрия!$A$2:$A$152))</f>
        <v>-</v>
      </c>
      <c r="AB251" s="105">
        <f>FORECAST($C$8+T251,Инклинометрия!$B$2:$B$152,Инклинометрия!$A$2:$A$152)</f>
        <v>1422.3537391657405</v>
      </c>
      <c r="AC251" s="105">
        <f>IF(R251=0,FORECAST($C$6-T251,Инклинометрия!$B$2:$B$152,Инклинометрия!$A$2:$A$152),FORECAST($C$8,Инклинометрия!$B$2:$B$152,Инклинометрия!$A$2:$A$152))</f>
        <v>1332.6462608342592</v>
      </c>
      <c r="AD251" s="107">
        <f>IF(R251=0,FORECAST($C$8,Инклинометрия!$B$2:$B$152,Инклинометрия!$A$2:$A$152),Y251)</f>
        <v>1330</v>
      </c>
      <c r="AE251" s="107">
        <f>FORECAST($C$8-(R251+U251),Инклинометрия!$B$2:$B$152,Инклинометрия!$A$2:$A$152)</f>
        <v>0</v>
      </c>
      <c r="AF251" s="107">
        <f>IF(V251=0,"-",FORECAST($C$8,Инклинометрия!$B$2:$B$152,Инклинометрия!$A$2:$A$152))</f>
        <v>1330</v>
      </c>
      <c r="AG251" s="107">
        <f>IF(V251=0,"-",FORECAST($C$8-V251,Инклинометрия!$B$2:$B$152,Инклинометрия!$A$2:$A$152))</f>
        <v>0</v>
      </c>
      <c r="AH251" s="107">
        <f>IF(W251=0,"-",FORECAST($C$8+W251,Инклинометрия!$B$2:$B$152,Инклинометрия!$A$2:$A$152))</f>
        <v>1332.6462608342592</v>
      </c>
      <c r="AI251" s="107">
        <f>IF(W251=0,"-",FORECAST($C$8,Инклинометрия!$B$2:$B$152,Инклинометрия!$A$2:$A$152))</f>
        <v>1330</v>
      </c>
      <c r="AK251" s="122">
        <f t="shared" si="73"/>
        <v>0</v>
      </c>
      <c r="AL251" s="67">
        <f>AK251*(B251-B250)</f>
        <v>0</v>
      </c>
      <c r="AM251" s="23">
        <f t="shared" si="75"/>
        <v>8.6725204696437436E-2</v>
      </c>
      <c r="AN251" s="26">
        <f>AN250+AK251*(B251-B250)/(2*PI()*$C$5*AN250*$K$13)</f>
        <v>0.15480061813468687</v>
      </c>
      <c r="AO251" s="87">
        <f t="shared" si="67"/>
        <v>145932.55112472404</v>
      </c>
      <c r="AP251" s="87">
        <f>IF(R251+U251&lt;$C$8,0,32*$L$23/$C$12^2*($K$10*R251+$K$8*U251)+32*$L$24/($C$14^2-$C$13^2)*($K$10*S251+$K$8*V251))</f>
        <v>44607.551124724028</v>
      </c>
      <c r="AQ251" s="66">
        <f>R251*$C$11*$C$9+U251*$C$11*$C$10</f>
        <v>14695380</v>
      </c>
      <c r="AR251" s="66">
        <f>S251*$C$11*$C$9+V251*$C$11*$C$10</f>
        <v>14695380</v>
      </c>
      <c r="AS251" s="87">
        <f>$C$11*(T251*$C$9+W251*$C$10)</f>
        <v>792178.05375968735</v>
      </c>
      <c r="AT251" s="45">
        <f t="shared" si="61"/>
        <v>15633490.60488441</v>
      </c>
      <c r="AU251" s="75"/>
    </row>
    <row r="252" spans="2:47" ht="15" thickBot="1" x14ac:dyDescent="0.35">
      <c r="B252" s="41">
        <f t="shared" si="68"/>
        <v>4420</v>
      </c>
      <c r="C252" s="8">
        <f t="shared" si="69"/>
        <v>44.2</v>
      </c>
      <c r="D252" s="73">
        <f t="shared" si="57"/>
        <v>59.1175</v>
      </c>
      <c r="E252" s="29">
        <f t="shared" si="74"/>
        <v>14640.267397839281</v>
      </c>
      <c r="F252" s="29">
        <f t="shared" si="70"/>
        <v>66.24555383637778</v>
      </c>
      <c r="G252" s="29">
        <f t="shared" si="71"/>
        <v>88.603428256155269</v>
      </c>
      <c r="H252" s="17">
        <f t="shared" si="72"/>
        <v>19581.357644610096</v>
      </c>
      <c r="I252" s="29">
        <f t="shared" si="62"/>
        <v>2.2250485660981263</v>
      </c>
      <c r="J252" s="29">
        <f t="shared" si="63"/>
        <v>41.694115440740156</v>
      </c>
      <c r="K252" s="32">
        <f>IF((D251+L251+M251-AL251)/($C$21+$C$22)&gt;$C$8,$C$8,(D251+L251+M251-AL251)/($C$21+$C$22))</f>
        <v>1400</v>
      </c>
      <c r="L252" s="97">
        <f t="shared" si="58"/>
        <v>0</v>
      </c>
      <c r="M252" s="96">
        <f t="shared" si="59"/>
        <v>0</v>
      </c>
      <c r="N252" s="98">
        <f t="shared" si="64"/>
        <v>1.7179213529287818</v>
      </c>
      <c r="O252" s="100">
        <f t="shared" si="60"/>
        <v>4.2266987561397071</v>
      </c>
      <c r="P252" s="104">
        <f t="shared" si="65"/>
        <v>18.880500609176615</v>
      </c>
      <c r="Q252" s="102">
        <f t="shared" si="66"/>
        <v>4.9224514715476911E-2</v>
      </c>
      <c r="R252" s="106">
        <f>IF(K252-H251&lt;0,0,K252-H251)</f>
        <v>0</v>
      </c>
      <c r="S252" s="106">
        <f>K252-V252</f>
        <v>0</v>
      </c>
      <c r="T252" s="106">
        <f>IF(R252&gt;0,$C$6-$C$8,IF($C$6-$C$8-W252&lt;0,0,$C$6-$C$8-W252))</f>
        <v>97.214462279726973</v>
      </c>
      <c r="U252" s="107">
        <f>IF(R252=0,IF(U251+(F252-AL252/$C$23)*$C$21/($C$21+$C$22)&gt;$C$8,$C$8,U251+F252*$C$21/($C$21+$C$22)),E252)</f>
        <v>1400</v>
      </c>
      <c r="V252" s="107">
        <f>IF(R252&gt;0,0,IF(V251+(F252-AL252/$C$23)*$C$21/($C$21+$C$22)&gt;$C$8,$C$8,IF(U252=$C$8,V251+(F252-AL252/$C$23)*$C$21/$C$22,V251+(F252-AL252/$C$23)*$C$21/($C$21+$C$22))))</f>
        <v>1400</v>
      </c>
      <c r="W252" s="203">
        <f>IF(R252&gt;0,0,IF(W251+AL252/$C$23&gt;$F$23,$F$23,W251+AL252/$C$23))</f>
        <v>2.7855377202730285</v>
      </c>
      <c r="X252" s="105" t="str">
        <f>IF(R252=0,"-",FORECAST($C$8,Инклинометрия!$B$2:$B$152,Инклинометрия!$A$2:$A$152))</f>
        <v>-</v>
      </c>
      <c r="Y252" s="105" t="str">
        <f>IF(R252=0,"-",FORECAST($C$8-R252,Инклинометрия!$B$2:$B$152,Инклинометрия!$A$2:$A$152))</f>
        <v>-</v>
      </c>
      <c r="Z252" s="105" t="str">
        <f>IF(R252&gt;0,FORECAST($C$8,Инклинометрия!$B$2:$B$152,Инклинометрия!$A$2:$A$152),IF(V252=$C$8,"-",FORECAST($C$8-V252,Инклинометрия!$B$2:$B$152,Инклинометрия!$A$2:$A$152)))</f>
        <v>-</v>
      </c>
      <c r="AA252" s="105" t="str">
        <f>IF(S252=0,"-",FORECAST($C$8-(S252+V252),Инклинометрия!$B$2:$B$152,Инклинометрия!$A$2:$A$152))</f>
        <v>-</v>
      </c>
      <c r="AB252" s="105">
        <f>FORECAST($C$8+T252,Инклинометрия!$B$2:$B$152,Инклинометрия!$A$2:$A$152)</f>
        <v>1422.3537391657405</v>
      </c>
      <c r="AC252" s="105">
        <f>IF(R252=0,FORECAST($C$6-T252,Инклинометрия!$B$2:$B$152,Инклинометрия!$A$2:$A$152),FORECAST($C$8,Инклинометрия!$B$2:$B$152,Инклинометрия!$A$2:$A$152))</f>
        <v>1332.6462608342592</v>
      </c>
      <c r="AD252" s="107">
        <f>IF(R252=0,FORECAST($C$8,Инклинометрия!$B$2:$B$152,Инклинометрия!$A$2:$A$152),Y252)</f>
        <v>1330</v>
      </c>
      <c r="AE252" s="107">
        <f>FORECAST($C$8-(R252+U252),Инклинометрия!$B$2:$B$152,Инклинометрия!$A$2:$A$152)</f>
        <v>0</v>
      </c>
      <c r="AF252" s="107">
        <f>IF(V252=0,"-",FORECAST($C$8,Инклинометрия!$B$2:$B$152,Инклинометрия!$A$2:$A$152))</f>
        <v>1330</v>
      </c>
      <c r="AG252" s="107">
        <f>IF(V252=0,"-",FORECAST($C$8-V252,Инклинометрия!$B$2:$B$152,Инклинометрия!$A$2:$A$152))</f>
        <v>0</v>
      </c>
      <c r="AH252" s="107">
        <f>IF(W252=0,"-",FORECAST($C$8+W252,Инклинометрия!$B$2:$B$152,Инклинометрия!$A$2:$A$152))</f>
        <v>1332.6462608342592</v>
      </c>
      <c r="AI252" s="107">
        <f>IF(W252=0,"-",FORECAST($C$8,Инклинометрия!$B$2:$B$152,Инклинометрия!$A$2:$A$152))</f>
        <v>1330</v>
      </c>
      <c r="AK252" s="122">
        <f t="shared" si="73"/>
        <v>0</v>
      </c>
      <c r="AL252" s="67">
        <f>AK252*(B252-B251)</f>
        <v>0</v>
      </c>
      <c r="AM252" s="23">
        <f t="shared" si="75"/>
        <v>8.6725204696437436E-2</v>
      </c>
      <c r="AN252" s="26">
        <f>AN251+AK252*(B252-B251)/(2*PI()*$C$5*AN251*$K$13)</f>
        <v>0.15480061813468687</v>
      </c>
      <c r="AO252" s="87">
        <f t="shared" si="67"/>
        <v>145932.55112472404</v>
      </c>
      <c r="AP252" s="87">
        <f>IF(R252+U252&lt;$C$8,0,32*$L$23/$C$12^2*($K$10*R252+$K$8*U252)+32*$L$24/($C$14^2-$C$13^2)*($K$10*S252+$K$8*V252))</f>
        <v>44607.551124724028</v>
      </c>
      <c r="AQ252" s="66">
        <f>R252*$C$11*$C$9+U252*$C$11*$C$10</f>
        <v>14695380</v>
      </c>
      <c r="AR252" s="66">
        <f>S252*$C$11*$C$9+V252*$C$11*$C$10</f>
        <v>14695380</v>
      </c>
      <c r="AS252" s="87">
        <f>$C$11*(T252*$C$9+W252*$C$10)</f>
        <v>792178.05375968735</v>
      </c>
      <c r="AT252" s="45">
        <f t="shared" si="61"/>
        <v>15633490.60488441</v>
      </c>
      <c r="AU252" s="75"/>
    </row>
    <row r="253" spans="2:47" ht="15" thickBot="1" x14ac:dyDescent="0.35">
      <c r="B253" s="41">
        <f t="shared" si="68"/>
        <v>4440</v>
      </c>
      <c r="C253" s="8">
        <f t="shared" si="69"/>
        <v>44.4</v>
      </c>
      <c r="D253" s="73">
        <f t="shared" si="57"/>
        <v>59.384999999999998</v>
      </c>
      <c r="E253" s="29">
        <f t="shared" si="74"/>
        <v>14706.512951675657</v>
      </c>
      <c r="F253" s="29">
        <f t="shared" si="70"/>
        <v>66.245553836375421</v>
      </c>
      <c r="G253" s="29">
        <f t="shared" si="71"/>
        <v>88.603428256152128</v>
      </c>
      <c r="H253" s="17">
        <f t="shared" si="72"/>
        <v>19669.961072866248</v>
      </c>
      <c r="I253" s="29">
        <f t="shared" si="62"/>
        <v>2.2250485660981263</v>
      </c>
      <c r="J253" s="29">
        <f t="shared" si="63"/>
        <v>41.694115440739417</v>
      </c>
      <c r="K253" s="32">
        <f>IF((D252+L252+M252-AL252)/($C$21+$C$22)&gt;$C$8,$C$8,(D252+L252+M252-AL252)/($C$21+$C$22))</f>
        <v>1400</v>
      </c>
      <c r="L253" s="97">
        <f t="shared" si="58"/>
        <v>0</v>
      </c>
      <c r="M253" s="96">
        <f t="shared" si="59"/>
        <v>0</v>
      </c>
      <c r="N253" s="98">
        <f t="shared" si="64"/>
        <v>1.7179213529287818</v>
      </c>
      <c r="O253" s="100">
        <f t="shared" si="60"/>
        <v>4.2266987561397071</v>
      </c>
      <c r="P253" s="104">
        <f t="shared" si="65"/>
        <v>18.880500609176615</v>
      </c>
      <c r="Q253" s="102">
        <f t="shared" si="66"/>
        <v>4.9224514715476911E-2</v>
      </c>
      <c r="R253" s="106">
        <f>IF(K253-H252&lt;0,0,K253-H252)</f>
        <v>0</v>
      </c>
      <c r="S253" s="106">
        <f>K253-V253</f>
        <v>0</v>
      </c>
      <c r="T253" s="106">
        <f>IF(R253&gt;0,$C$6-$C$8,IF($C$6-$C$8-W253&lt;0,0,$C$6-$C$8-W253))</f>
        <v>97.214462279726973</v>
      </c>
      <c r="U253" s="107">
        <f>IF(R253=0,IF(U252+(F253-AL253/$C$23)*$C$21/($C$21+$C$22)&gt;$C$8,$C$8,U252+F253*$C$21/($C$21+$C$22)),E253)</f>
        <v>1400</v>
      </c>
      <c r="V253" s="107">
        <f>IF(R253&gt;0,0,IF(V252+(F253-AL253/$C$23)*$C$21/($C$21+$C$22)&gt;$C$8,$C$8,IF(U253=$C$8,V252+(F253-AL253/$C$23)*$C$21/$C$22,V252+(F253-AL253/$C$23)*$C$21/($C$21+$C$22))))</f>
        <v>1400</v>
      </c>
      <c r="W253" s="203">
        <f>IF(R253&gt;0,0,IF(W252+AL253/$C$23&gt;$F$23,$F$23,W252+AL253/$C$23))</f>
        <v>2.7855377202730285</v>
      </c>
      <c r="X253" s="105" t="str">
        <f>IF(R253=0,"-",FORECAST($C$8,Инклинометрия!$B$2:$B$152,Инклинометрия!$A$2:$A$152))</f>
        <v>-</v>
      </c>
      <c r="Y253" s="105" t="str">
        <f>IF(R253=0,"-",FORECAST($C$8-R253,Инклинометрия!$B$2:$B$152,Инклинометрия!$A$2:$A$152))</f>
        <v>-</v>
      </c>
      <c r="Z253" s="105" t="str">
        <f>IF(R253&gt;0,FORECAST($C$8,Инклинометрия!$B$2:$B$152,Инклинометрия!$A$2:$A$152),IF(V253=$C$8,"-",FORECAST($C$8-V253,Инклинометрия!$B$2:$B$152,Инклинометрия!$A$2:$A$152)))</f>
        <v>-</v>
      </c>
      <c r="AA253" s="105" t="str">
        <f>IF(S253=0,"-",FORECAST($C$8-(S253+V253),Инклинометрия!$B$2:$B$152,Инклинометрия!$A$2:$A$152))</f>
        <v>-</v>
      </c>
      <c r="AB253" s="105">
        <f>FORECAST($C$8+T253,Инклинометрия!$B$2:$B$152,Инклинометрия!$A$2:$A$152)</f>
        <v>1422.3537391657405</v>
      </c>
      <c r="AC253" s="105">
        <f>IF(R253=0,FORECAST($C$6-T253,Инклинометрия!$B$2:$B$152,Инклинометрия!$A$2:$A$152),FORECAST($C$8,Инклинометрия!$B$2:$B$152,Инклинометрия!$A$2:$A$152))</f>
        <v>1332.6462608342592</v>
      </c>
      <c r="AD253" s="107">
        <f>IF(R253=0,FORECAST($C$8,Инклинометрия!$B$2:$B$152,Инклинометрия!$A$2:$A$152),Y253)</f>
        <v>1330</v>
      </c>
      <c r="AE253" s="107">
        <f>FORECAST($C$8-(R253+U253),Инклинометрия!$B$2:$B$152,Инклинометрия!$A$2:$A$152)</f>
        <v>0</v>
      </c>
      <c r="AF253" s="107">
        <f>IF(V253=0,"-",FORECAST($C$8,Инклинометрия!$B$2:$B$152,Инклинометрия!$A$2:$A$152))</f>
        <v>1330</v>
      </c>
      <c r="AG253" s="107">
        <f>IF(V253=0,"-",FORECAST($C$8-V253,Инклинометрия!$B$2:$B$152,Инклинометрия!$A$2:$A$152))</f>
        <v>0</v>
      </c>
      <c r="AH253" s="107">
        <f>IF(W253=0,"-",FORECAST($C$8+W253,Инклинометрия!$B$2:$B$152,Инклинометрия!$A$2:$A$152))</f>
        <v>1332.6462608342592</v>
      </c>
      <c r="AI253" s="107">
        <f>IF(W253=0,"-",FORECAST($C$8,Инклинометрия!$B$2:$B$152,Инклинометрия!$A$2:$A$152))</f>
        <v>1330</v>
      </c>
      <c r="AK253" s="122">
        <f t="shared" si="73"/>
        <v>0</v>
      </c>
      <c r="AL253" s="67">
        <f>AK253*(B253-B252)</f>
        <v>0</v>
      </c>
      <c r="AM253" s="23">
        <f t="shared" si="75"/>
        <v>8.6725204696437436E-2</v>
      </c>
      <c r="AN253" s="26">
        <f>AN252+AK253*(B253-B252)/(2*PI()*$C$5*AN252*$K$13)</f>
        <v>0.15480061813468687</v>
      </c>
      <c r="AO253" s="87">
        <f t="shared" si="67"/>
        <v>145932.55112472404</v>
      </c>
      <c r="AP253" s="87">
        <f>IF(R253+U253&lt;$C$8,0,32*$L$23/$C$12^2*($K$10*R253+$K$8*U253)+32*$L$24/($C$14^2-$C$13^2)*($K$10*S253+$K$8*V253))</f>
        <v>44607.551124724028</v>
      </c>
      <c r="AQ253" s="66">
        <f>R253*$C$11*$C$9+U253*$C$11*$C$10</f>
        <v>14695380</v>
      </c>
      <c r="AR253" s="66">
        <f>S253*$C$11*$C$9+V253*$C$11*$C$10</f>
        <v>14695380</v>
      </c>
      <c r="AS253" s="87">
        <f>$C$11*(T253*$C$9+W253*$C$10)</f>
        <v>792178.05375968735</v>
      </c>
      <c r="AT253" s="45">
        <f t="shared" si="61"/>
        <v>15633490.60488441</v>
      </c>
      <c r="AU253" s="75"/>
    </row>
    <row r="254" spans="2:47" ht="15" thickBot="1" x14ac:dyDescent="0.35">
      <c r="B254" s="41">
        <f t="shared" si="68"/>
        <v>4460</v>
      </c>
      <c r="C254" s="8">
        <f t="shared" si="69"/>
        <v>44.6</v>
      </c>
      <c r="D254" s="73">
        <f t="shared" si="57"/>
        <v>59.652500000000003</v>
      </c>
      <c r="E254" s="29">
        <f t="shared" si="74"/>
        <v>14772.758505512034</v>
      </c>
      <c r="F254" s="29">
        <f t="shared" si="70"/>
        <v>66.24555383637778</v>
      </c>
      <c r="G254" s="29">
        <f t="shared" si="71"/>
        <v>88.603428256155269</v>
      </c>
      <c r="H254" s="17">
        <f t="shared" si="72"/>
        <v>19758.564501122404</v>
      </c>
      <c r="I254" s="29">
        <f t="shared" si="62"/>
        <v>2.2250485660981263</v>
      </c>
      <c r="J254" s="29">
        <f t="shared" si="63"/>
        <v>41.694115440740156</v>
      </c>
      <c r="K254" s="32">
        <f>IF((D253+L253+M253-AL253)/($C$21+$C$22)&gt;$C$8,$C$8,(D253+L253+M253-AL253)/($C$21+$C$22))</f>
        <v>1400</v>
      </c>
      <c r="L254" s="97">
        <f t="shared" si="58"/>
        <v>0</v>
      </c>
      <c r="M254" s="96">
        <f t="shared" si="59"/>
        <v>0</v>
      </c>
      <c r="N254" s="98">
        <f t="shared" si="64"/>
        <v>1.7179213529287818</v>
      </c>
      <c r="O254" s="100">
        <f t="shared" si="60"/>
        <v>4.2266987561397071</v>
      </c>
      <c r="P254" s="104">
        <f t="shared" si="65"/>
        <v>18.880500609176615</v>
      </c>
      <c r="Q254" s="102">
        <f t="shared" si="66"/>
        <v>4.9224514715476911E-2</v>
      </c>
      <c r="R254" s="106">
        <f>IF(K254-H253&lt;0,0,K254-H253)</f>
        <v>0</v>
      </c>
      <c r="S254" s="106">
        <f>K254-V254</f>
        <v>0</v>
      </c>
      <c r="T254" s="106">
        <f>IF(R254&gt;0,$C$6-$C$8,IF($C$6-$C$8-W254&lt;0,0,$C$6-$C$8-W254))</f>
        <v>97.214462279726973</v>
      </c>
      <c r="U254" s="107">
        <f>IF(R254=0,IF(U253+(F254-AL254/$C$23)*$C$21/($C$21+$C$22)&gt;$C$8,$C$8,U253+F254*$C$21/($C$21+$C$22)),E254)</f>
        <v>1400</v>
      </c>
      <c r="V254" s="107">
        <f>IF(R254&gt;0,0,IF(V253+(F254-AL254/$C$23)*$C$21/($C$21+$C$22)&gt;$C$8,$C$8,IF(U254=$C$8,V253+(F254-AL254/$C$23)*$C$21/$C$22,V253+(F254-AL254/$C$23)*$C$21/($C$21+$C$22))))</f>
        <v>1400</v>
      </c>
      <c r="W254" s="203">
        <f>IF(R254&gt;0,0,IF(W253+AL254/$C$23&gt;$F$23,$F$23,W253+AL254/$C$23))</f>
        <v>2.7855377202730285</v>
      </c>
      <c r="X254" s="105" t="str">
        <f>IF(R254=0,"-",FORECAST($C$8,Инклинометрия!$B$2:$B$152,Инклинометрия!$A$2:$A$152))</f>
        <v>-</v>
      </c>
      <c r="Y254" s="105" t="str">
        <f>IF(R254=0,"-",FORECAST($C$8-R254,Инклинометрия!$B$2:$B$152,Инклинометрия!$A$2:$A$152))</f>
        <v>-</v>
      </c>
      <c r="Z254" s="105" t="str">
        <f>IF(R254&gt;0,FORECAST($C$8,Инклинометрия!$B$2:$B$152,Инклинометрия!$A$2:$A$152),IF(V254=$C$8,"-",FORECAST($C$8-V254,Инклинометрия!$B$2:$B$152,Инклинометрия!$A$2:$A$152)))</f>
        <v>-</v>
      </c>
      <c r="AA254" s="105" t="str">
        <f>IF(S254=0,"-",FORECAST($C$8-(S254+V254),Инклинометрия!$B$2:$B$152,Инклинометрия!$A$2:$A$152))</f>
        <v>-</v>
      </c>
      <c r="AB254" s="105">
        <f>FORECAST($C$8+T254,Инклинометрия!$B$2:$B$152,Инклинометрия!$A$2:$A$152)</f>
        <v>1422.3537391657405</v>
      </c>
      <c r="AC254" s="105">
        <f>IF(R254=0,FORECAST($C$6-T254,Инклинометрия!$B$2:$B$152,Инклинометрия!$A$2:$A$152),FORECAST($C$8,Инклинометрия!$B$2:$B$152,Инклинометрия!$A$2:$A$152))</f>
        <v>1332.6462608342592</v>
      </c>
      <c r="AD254" s="107">
        <f>IF(R254=0,FORECAST($C$8,Инклинометрия!$B$2:$B$152,Инклинометрия!$A$2:$A$152),Y254)</f>
        <v>1330</v>
      </c>
      <c r="AE254" s="107">
        <f>FORECAST($C$8-(R254+U254),Инклинометрия!$B$2:$B$152,Инклинометрия!$A$2:$A$152)</f>
        <v>0</v>
      </c>
      <c r="AF254" s="107">
        <f>IF(V254=0,"-",FORECAST($C$8,Инклинометрия!$B$2:$B$152,Инклинометрия!$A$2:$A$152))</f>
        <v>1330</v>
      </c>
      <c r="AG254" s="107">
        <f>IF(V254=0,"-",FORECAST($C$8-V254,Инклинометрия!$B$2:$B$152,Инклинометрия!$A$2:$A$152))</f>
        <v>0</v>
      </c>
      <c r="AH254" s="107">
        <f>IF(W254=0,"-",FORECAST($C$8+W254,Инклинометрия!$B$2:$B$152,Инклинометрия!$A$2:$A$152))</f>
        <v>1332.6462608342592</v>
      </c>
      <c r="AI254" s="107">
        <f>IF(W254=0,"-",FORECAST($C$8,Инклинометрия!$B$2:$B$152,Инклинометрия!$A$2:$A$152))</f>
        <v>1330</v>
      </c>
      <c r="AK254" s="122">
        <f t="shared" si="73"/>
        <v>0</v>
      </c>
      <c r="AL254" s="67">
        <f>AK254*(B254-B253)</f>
        <v>0</v>
      </c>
      <c r="AM254" s="23">
        <f t="shared" si="75"/>
        <v>8.6725204696437436E-2</v>
      </c>
      <c r="AN254" s="26">
        <f>AN253+AK254*(B254-B253)/(2*PI()*$C$5*AN253*$K$13)</f>
        <v>0.15480061813468687</v>
      </c>
      <c r="AO254" s="87">
        <f t="shared" si="67"/>
        <v>145932.55112472404</v>
      </c>
      <c r="AP254" s="87">
        <f>IF(R254+U254&lt;$C$8,0,32*$L$23/$C$12^2*($K$10*R254+$K$8*U254)+32*$L$24/($C$14^2-$C$13^2)*($K$10*S254+$K$8*V254))</f>
        <v>44607.551124724028</v>
      </c>
      <c r="AQ254" s="66">
        <f>R254*$C$11*$C$9+U254*$C$11*$C$10</f>
        <v>14695380</v>
      </c>
      <c r="AR254" s="66">
        <f>S254*$C$11*$C$9+V254*$C$11*$C$10</f>
        <v>14695380</v>
      </c>
      <c r="AS254" s="87">
        <f>$C$11*(T254*$C$9+W254*$C$10)</f>
        <v>792178.05375968735</v>
      </c>
      <c r="AT254" s="45">
        <f t="shared" si="61"/>
        <v>15633490.60488441</v>
      </c>
      <c r="AU254" s="75"/>
    </row>
    <row r="255" spans="2:47" ht="15" thickBot="1" x14ac:dyDescent="0.35">
      <c r="B255" s="41">
        <f t="shared" si="68"/>
        <v>4480</v>
      </c>
      <c r="C255" s="8">
        <f t="shared" si="69"/>
        <v>44.800000000000004</v>
      </c>
      <c r="D255" s="73">
        <f t="shared" si="57"/>
        <v>59.920000000000009</v>
      </c>
      <c r="E255" s="29">
        <f t="shared" si="74"/>
        <v>14839.004059348412</v>
      </c>
      <c r="F255" s="29">
        <f t="shared" si="70"/>
        <v>66.24555383637778</v>
      </c>
      <c r="G255" s="29">
        <f t="shared" si="71"/>
        <v>88.603428256155269</v>
      </c>
      <c r="H255" s="17">
        <f t="shared" si="72"/>
        <v>19847.16792937856</v>
      </c>
      <c r="I255" s="29">
        <f t="shared" si="62"/>
        <v>2.2250485660981263</v>
      </c>
      <c r="J255" s="29">
        <f t="shared" si="63"/>
        <v>41.694115440740156</v>
      </c>
      <c r="K255" s="32">
        <f>IF((D254+L254+M254-AL254)/($C$21+$C$22)&gt;$C$8,$C$8,(D254+L254+M254-AL254)/($C$21+$C$22))</f>
        <v>1400</v>
      </c>
      <c r="L255" s="97">
        <f t="shared" si="58"/>
        <v>0</v>
      </c>
      <c r="M255" s="96">
        <f t="shared" si="59"/>
        <v>0</v>
      </c>
      <c r="N255" s="98">
        <f t="shared" si="64"/>
        <v>1.7179213529287818</v>
      </c>
      <c r="O255" s="100">
        <f t="shared" si="60"/>
        <v>4.2266987561397071</v>
      </c>
      <c r="P255" s="104">
        <f t="shared" si="65"/>
        <v>18.880500609176615</v>
      </c>
      <c r="Q255" s="102">
        <f t="shared" si="66"/>
        <v>4.9224514715476911E-2</v>
      </c>
      <c r="R255" s="106">
        <f>IF(K255-H254&lt;0,0,K255-H254)</f>
        <v>0</v>
      </c>
      <c r="S255" s="106">
        <f>K255-V255</f>
        <v>0</v>
      </c>
      <c r="T255" s="106">
        <f>IF(R255&gt;0,$C$6-$C$8,IF($C$6-$C$8-W255&lt;0,0,$C$6-$C$8-W255))</f>
        <v>97.214462279726973</v>
      </c>
      <c r="U255" s="107">
        <f>IF(R255=0,IF(U254+(F255-AL255/$C$23)*$C$21/($C$21+$C$22)&gt;$C$8,$C$8,U254+F255*$C$21/($C$21+$C$22)),E255)</f>
        <v>1400</v>
      </c>
      <c r="V255" s="107">
        <f>IF(R255&gt;0,0,IF(V254+(F255-AL255/$C$23)*$C$21/($C$21+$C$22)&gt;$C$8,$C$8,IF(U255=$C$8,V254+(F255-AL255/$C$23)*$C$21/$C$22,V254+(F255-AL255/$C$23)*$C$21/($C$21+$C$22))))</f>
        <v>1400</v>
      </c>
      <c r="W255" s="203">
        <f>IF(R255&gt;0,0,IF(W254+AL255/$C$23&gt;$F$23,$F$23,W254+AL255/$C$23))</f>
        <v>2.7855377202730285</v>
      </c>
      <c r="X255" s="105" t="str">
        <f>IF(R255=0,"-",FORECAST($C$8,Инклинометрия!$B$2:$B$152,Инклинометрия!$A$2:$A$152))</f>
        <v>-</v>
      </c>
      <c r="Y255" s="105" t="str">
        <f>IF(R255=0,"-",FORECAST($C$8-R255,Инклинометрия!$B$2:$B$152,Инклинометрия!$A$2:$A$152))</f>
        <v>-</v>
      </c>
      <c r="Z255" s="105" t="str">
        <f>IF(R255&gt;0,FORECAST($C$8,Инклинометрия!$B$2:$B$152,Инклинометрия!$A$2:$A$152),IF(V255=$C$8,"-",FORECAST($C$8-V255,Инклинометрия!$B$2:$B$152,Инклинометрия!$A$2:$A$152)))</f>
        <v>-</v>
      </c>
      <c r="AA255" s="105" t="str">
        <f>IF(S255=0,"-",FORECAST($C$8-(S255+V255),Инклинометрия!$B$2:$B$152,Инклинометрия!$A$2:$A$152))</f>
        <v>-</v>
      </c>
      <c r="AB255" s="105">
        <f>FORECAST($C$8+T255,Инклинометрия!$B$2:$B$152,Инклинометрия!$A$2:$A$152)</f>
        <v>1422.3537391657405</v>
      </c>
      <c r="AC255" s="105">
        <f>IF(R255=0,FORECAST($C$6-T255,Инклинометрия!$B$2:$B$152,Инклинометрия!$A$2:$A$152),FORECAST($C$8,Инклинометрия!$B$2:$B$152,Инклинометрия!$A$2:$A$152))</f>
        <v>1332.6462608342592</v>
      </c>
      <c r="AD255" s="107">
        <f>IF(R255=0,FORECAST($C$8,Инклинометрия!$B$2:$B$152,Инклинометрия!$A$2:$A$152),Y255)</f>
        <v>1330</v>
      </c>
      <c r="AE255" s="107">
        <f>FORECAST($C$8-(R255+U255),Инклинометрия!$B$2:$B$152,Инклинометрия!$A$2:$A$152)</f>
        <v>0</v>
      </c>
      <c r="AF255" s="107">
        <f>IF(V255=0,"-",FORECAST($C$8,Инклинометрия!$B$2:$B$152,Инклинометрия!$A$2:$A$152))</f>
        <v>1330</v>
      </c>
      <c r="AG255" s="107">
        <f>IF(V255=0,"-",FORECAST($C$8-V255,Инклинометрия!$B$2:$B$152,Инклинометрия!$A$2:$A$152))</f>
        <v>0</v>
      </c>
      <c r="AH255" s="107">
        <f>IF(W255=0,"-",FORECAST($C$8+W255,Инклинометрия!$B$2:$B$152,Инклинометрия!$A$2:$A$152))</f>
        <v>1332.6462608342592</v>
      </c>
      <c r="AI255" s="107">
        <f>IF(W255=0,"-",FORECAST($C$8,Инклинометрия!$B$2:$B$152,Инклинометрия!$A$2:$A$152))</f>
        <v>1330</v>
      </c>
      <c r="AK255" s="122">
        <f t="shared" si="73"/>
        <v>0</v>
      </c>
      <c r="AL255" s="67">
        <f>AK255*(B255-B254)</f>
        <v>0</v>
      </c>
      <c r="AM255" s="23">
        <f t="shared" si="75"/>
        <v>8.6725204696437436E-2</v>
      </c>
      <c r="AN255" s="26">
        <f>AN254+AK255*(B255-B254)/(2*PI()*$C$5*AN254*$K$13)</f>
        <v>0.15480061813468687</v>
      </c>
      <c r="AO255" s="87">
        <f t="shared" si="67"/>
        <v>145932.55112472404</v>
      </c>
      <c r="AP255" s="87">
        <f>IF(R255+U255&lt;$C$8,0,32*$L$23/$C$12^2*($K$10*R255+$K$8*U255)+32*$L$24/($C$14^2-$C$13^2)*($K$10*S255+$K$8*V255))</f>
        <v>44607.551124724028</v>
      </c>
      <c r="AQ255" s="66">
        <f>R255*$C$11*$C$9+U255*$C$11*$C$10</f>
        <v>14695380</v>
      </c>
      <c r="AR255" s="66">
        <f>S255*$C$11*$C$9+V255*$C$11*$C$10</f>
        <v>14695380</v>
      </c>
      <c r="AS255" s="87">
        <f>$C$11*(T255*$C$9+W255*$C$10)</f>
        <v>792178.05375968735</v>
      </c>
      <c r="AT255" s="45">
        <f t="shared" si="61"/>
        <v>15633490.60488441</v>
      </c>
      <c r="AU255" s="75"/>
    </row>
    <row r="256" spans="2:47" ht="15" thickBot="1" x14ac:dyDescent="0.35">
      <c r="B256" s="41">
        <f t="shared" si="68"/>
        <v>4500</v>
      </c>
      <c r="C256" s="8">
        <f t="shared" si="69"/>
        <v>45</v>
      </c>
      <c r="D256" s="73">
        <f t="shared" si="57"/>
        <v>60.1875</v>
      </c>
      <c r="E256" s="29">
        <f t="shared" si="74"/>
        <v>14905.249613184787</v>
      </c>
      <c r="F256" s="29">
        <f t="shared" si="70"/>
        <v>66.245553836375421</v>
      </c>
      <c r="G256" s="29">
        <f t="shared" si="71"/>
        <v>88.603428256152128</v>
      </c>
      <c r="H256" s="17">
        <f t="shared" si="72"/>
        <v>19935.771357634712</v>
      </c>
      <c r="I256" s="29">
        <f t="shared" si="62"/>
        <v>2.2250485660981263</v>
      </c>
      <c r="J256" s="29">
        <f t="shared" si="63"/>
        <v>41.694115440739417</v>
      </c>
      <c r="K256" s="32">
        <f>IF((D255+L255+M255-AL255)/($C$21+$C$22)&gt;$C$8,$C$8,(D255+L255+M255-AL255)/($C$21+$C$22))</f>
        <v>1400</v>
      </c>
      <c r="L256" s="97">
        <f t="shared" si="58"/>
        <v>0</v>
      </c>
      <c r="M256" s="96">
        <f t="shared" si="59"/>
        <v>0</v>
      </c>
      <c r="N256" s="98">
        <f t="shared" si="64"/>
        <v>1.7179213529287818</v>
      </c>
      <c r="O256" s="100">
        <f t="shared" si="60"/>
        <v>4.2266987561397071</v>
      </c>
      <c r="P256" s="104">
        <f t="shared" si="65"/>
        <v>18.880500609176615</v>
      </c>
      <c r="Q256" s="102">
        <f t="shared" si="66"/>
        <v>4.9224514715476911E-2</v>
      </c>
      <c r="R256" s="106">
        <f>IF(K256-H255&lt;0,0,K256-H255)</f>
        <v>0</v>
      </c>
      <c r="S256" s="106">
        <f>K256-V256</f>
        <v>0</v>
      </c>
      <c r="T256" s="106">
        <f>IF(R256&gt;0,$C$6-$C$8,IF($C$6-$C$8-W256&lt;0,0,$C$6-$C$8-W256))</f>
        <v>97.214462279726973</v>
      </c>
      <c r="U256" s="107">
        <f>IF(R256=0,IF(U255+(F256-AL256/$C$23)*$C$21/($C$21+$C$22)&gt;$C$8,$C$8,U255+F256*$C$21/($C$21+$C$22)),E256)</f>
        <v>1400</v>
      </c>
      <c r="V256" s="107">
        <f>IF(R256&gt;0,0,IF(V255+(F256-AL256/$C$23)*$C$21/($C$21+$C$22)&gt;$C$8,$C$8,IF(U256=$C$8,V255+(F256-AL256/$C$23)*$C$21/$C$22,V255+(F256-AL256/$C$23)*$C$21/($C$21+$C$22))))</f>
        <v>1400</v>
      </c>
      <c r="W256" s="203">
        <f>IF(R256&gt;0,0,IF(W255+AL256/$C$23&gt;$F$23,$F$23,W255+AL256/$C$23))</f>
        <v>2.7855377202730285</v>
      </c>
      <c r="X256" s="105" t="str">
        <f>IF(R256=0,"-",FORECAST($C$8,Инклинометрия!$B$2:$B$152,Инклинометрия!$A$2:$A$152))</f>
        <v>-</v>
      </c>
      <c r="Y256" s="105" t="str">
        <f>IF(R256=0,"-",FORECAST($C$8-R256,Инклинометрия!$B$2:$B$152,Инклинометрия!$A$2:$A$152))</f>
        <v>-</v>
      </c>
      <c r="Z256" s="105" t="str">
        <f>IF(R256&gt;0,FORECAST($C$8,Инклинометрия!$B$2:$B$152,Инклинометрия!$A$2:$A$152),IF(V256=$C$8,"-",FORECAST($C$8-V256,Инклинометрия!$B$2:$B$152,Инклинометрия!$A$2:$A$152)))</f>
        <v>-</v>
      </c>
      <c r="AA256" s="105" t="str">
        <f>IF(S256=0,"-",FORECAST($C$8-(S256+V256),Инклинометрия!$B$2:$B$152,Инклинометрия!$A$2:$A$152))</f>
        <v>-</v>
      </c>
      <c r="AB256" s="105">
        <f>FORECAST($C$8+T256,Инклинометрия!$B$2:$B$152,Инклинометрия!$A$2:$A$152)</f>
        <v>1422.3537391657405</v>
      </c>
      <c r="AC256" s="105">
        <f>IF(R256=0,FORECAST($C$6-T256,Инклинометрия!$B$2:$B$152,Инклинометрия!$A$2:$A$152),FORECAST($C$8,Инклинометрия!$B$2:$B$152,Инклинометрия!$A$2:$A$152))</f>
        <v>1332.6462608342592</v>
      </c>
      <c r="AD256" s="107">
        <f>IF(R256=0,FORECAST($C$8,Инклинометрия!$B$2:$B$152,Инклинометрия!$A$2:$A$152),Y256)</f>
        <v>1330</v>
      </c>
      <c r="AE256" s="107">
        <f>FORECAST($C$8-(R256+U256),Инклинометрия!$B$2:$B$152,Инклинометрия!$A$2:$A$152)</f>
        <v>0</v>
      </c>
      <c r="AF256" s="107">
        <f>IF(V256=0,"-",FORECAST($C$8,Инклинометрия!$B$2:$B$152,Инклинометрия!$A$2:$A$152))</f>
        <v>1330</v>
      </c>
      <c r="AG256" s="107">
        <f>IF(V256=0,"-",FORECAST($C$8-V256,Инклинометрия!$B$2:$B$152,Инклинометрия!$A$2:$A$152))</f>
        <v>0</v>
      </c>
      <c r="AH256" s="107">
        <f>IF(W256=0,"-",FORECAST($C$8+W256,Инклинометрия!$B$2:$B$152,Инклинометрия!$A$2:$A$152))</f>
        <v>1332.6462608342592</v>
      </c>
      <c r="AI256" s="107">
        <f>IF(W256=0,"-",FORECAST($C$8,Инклинометрия!$B$2:$B$152,Инклинометрия!$A$2:$A$152))</f>
        <v>1330</v>
      </c>
      <c r="AK256" s="122">
        <f t="shared" si="73"/>
        <v>0</v>
      </c>
      <c r="AL256" s="67">
        <f>AK256*(B256-B255)</f>
        <v>0</v>
      </c>
      <c r="AM256" s="23">
        <f t="shared" si="75"/>
        <v>8.6725204696437436E-2</v>
      </c>
      <c r="AN256" s="26">
        <f>AN255+AK256*(B256-B255)/(2*PI()*$C$5*AN255*$K$13)</f>
        <v>0.15480061813468687</v>
      </c>
      <c r="AO256" s="87">
        <f t="shared" si="67"/>
        <v>145932.55112472404</v>
      </c>
      <c r="AP256" s="87">
        <f>IF(R256+U256&lt;$C$8,0,32*$L$23/$C$12^2*($K$10*R256+$K$8*U256)+32*$L$24/($C$14^2-$C$13^2)*($K$10*S256+$K$8*V256))</f>
        <v>44607.551124724028</v>
      </c>
      <c r="AQ256" s="66">
        <f>R256*$C$11*$C$9+U256*$C$11*$C$10</f>
        <v>14695380</v>
      </c>
      <c r="AR256" s="66">
        <f>S256*$C$11*$C$9+V256*$C$11*$C$10</f>
        <v>14695380</v>
      </c>
      <c r="AS256" s="87">
        <f>$C$11*(T256*$C$9+W256*$C$10)</f>
        <v>792178.05375968735</v>
      </c>
      <c r="AT256" s="45">
        <f t="shared" si="61"/>
        <v>15633490.60488441</v>
      </c>
      <c r="AU256" s="75"/>
    </row>
    <row r="257" spans="2:47" ht="15" thickBot="1" x14ac:dyDescent="0.35">
      <c r="B257" s="41">
        <f t="shared" si="68"/>
        <v>4520</v>
      </c>
      <c r="C257" s="8">
        <f t="shared" si="69"/>
        <v>45.2</v>
      </c>
      <c r="D257" s="73">
        <f t="shared" si="57"/>
        <v>60.454999999999998</v>
      </c>
      <c r="E257" s="29">
        <f t="shared" si="74"/>
        <v>14971.495167021167</v>
      </c>
      <c r="F257" s="29">
        <f t="shared" si="70"/>
        <v>66.24555383637778</v>
      </c>
      <c r="G257" s="29">
        <f t="shared" si="71"/>
        <v>88.603428256155269</v>
      </c>
      <c r="H257" s="17">
        <f t="shared" si="72"/>
        <v>20024.374785890868</v>
      </c>
      <c r="I257" s="29">
        <f t="shared" si="62"/>
        <v>2.2250485660981263</v>
      </c>
      <c r="J257" s="29">
        <f t="shared" si="63"/>
        <v>41.694115440740156</v>
      </c>
      <c r="K257" s="32">
        <f>IF((D256+L256+M256-AL256)/($C$21+$C$22)&gt;$C$8,$C$8,(D256+L256+M256-AL256)/($C$21+$C$22))</f>
        <v>1400</v>
      </c>
      <c r="L257" s="97">
        <f t="shared" si="58"/>
        <v>0</v>
      </c>
      <c r="M257" s="96">
        <f t="shared" si="59"/>
        <v>0</v>
      </c>
      <c r="N257" s="98">
        <f t="shared" si="64"/>
        <v>1.7179213529287818</v>
      </c>
      <c r="O257" s="100">
        <f t="shared" si="60"/>
        <v>4.2266987561397071</v>
      </c>
      <c r="P257" s="104">
        <f t="shared" si="65"/>
        <v>18.880500609176615</v>
      </c>
      <c r="Q257" s="102">
        <f t="shared" si="66"/>
        <v>4.9224514715476911E-2</v>
      </c>
      <c r="R257" s="106">
        <f>IF(K257-H256&lt;0,0,K257-H256)</f>
        <v>0</v>
      </c>
      <c r="S257" s="106">
        <f>K257-V257</f>
        <v>0</v>
      </c>
      <c r="T257" s="106">
        <f>IF(R257&gt;0,$C$6-$C$8,IF($C$6-$C$8-W257&lt;0,0,$C$6-$C$8-W257))</f>
        <v>97.214462279726973</v>
      </c>
      <c r="U257" s="107">
        <f>IF(R257=0,IF(U256+(F257-AL257/$C$23)*$C$21/($C$21+$C$22)&gt;$C$8,$C$8,U256+F257*$C$21/($C$21+$C$22)),E257)</f>
        <v>1400</v>
      </c>
      <c r="V257" s="107">
        <f>IF(R257&gt;0,0,IF(V256+(F257-AL257/$C$23)*$C$21/($C$21+$C$22)&gt;$C$8,$C$8,IF(U257=$C$8,V256+(F257-AL257/$C$23)*$C$21/$C$22,V256+(F257-AL257/$C$23)*$C$21/($C$21+$C$22))))</f>
        <v>1400</v>
      </c>
      <c r="W257" s="203">
        <f>IF(R257&gt;0,0,IF(W256+AL257/$C$23&gt;$F$23,$F$23,W256+AL257/$C$23))</f>
        <v>2.7855377202730285</v>
      </c>
      <c r="X257" s="105" t="str">
        <f>IF(R257=0,"-",FORECAST($C$8,Инклинометрия!$B$2:$B$152,Инклинометрия!$A$2:$A$152))</f>
        <v>-</v>
      </c>
      <c r="Y257" s="105" t="str">
        <f>IF(R257=0,"-",FORECAST($C$8-R257,Инклинометрия!$B$2:$B$152,Инклинометрия!$A$2:$A$152))</f>
        <v>-</v>
      </c>
      <c r="Z257" s="105" t="str">
        <f>IF(R257&gt;0,FORECAST($C$8,Инклинометрия!$B$2:$B$152,Инклинометрия!$A$2:$A$152),IF(V257=$C$8,"-",FORECAST($C$8-V257,Инклинометрия!$B$2:$B$152,Инклинометрия!$A$2:$A$152)))</f>
        <v>-</v>
      </c>
      <c r="AA257" s="105" t="str">
        <f>IF(S257=0,"-",FORECAST($C$8-(S257+V257),Инклинометрия!$B$2:$B$152,Инклинометрия!$A$2:$A$152))</f>
        <v>-</v>
      </c>
      <c r="AB257" s="105">
        <f>FORECAST($C$8+T257,Инклинометрия!$B$2:$B$152,Инклинометрия!$A$2:$A$152)</f>
        <v>1422.3537391657405</v>
      </c>
      <c r="AC257" s="105">
        <f>IF(R257=0,FORECAST($C$6-T257,Инклинометрия!$B$2:$B$152,Инклинометрия!$A$2:$A$152),FORECAST($C$8,Инклинометрия!$B$2:$B$152,Инклинометрия!$A$2:$A$152))</f>
        <v>1332.6462608342592</v>
      </c>
      <c r="AD257" s="107">
        <f>IF(R257=0,FORECAST($C$8,Инклинометрия!$B$2:$B$152,Инклинометрия!$A$2:$A$152),Y257)</f>
        <v>1330</v>
      </c>
      <c r="AE257" s="107">
        <f>FORECAST($C$8-(R257+U257),Инклинометрия!$B$2:$B$152,Инклинометрия!$A$2:$A$152)</f>
        <v>0</v>
      </c>
      <c r="AF257" s="107">
        <f>IF(V257=0,"-",FORECAST($C$8,Инклинометрия!$B$2:$B$152,Инклинометрия!$A$2:$A$152))</f>
        <v>1330</v>
      </c>
      <c r="AG257" s="107">
        <f>IF(V257=0,"-",FORECAST($C$8-V257,Инклинометрия!$B$2:$B$152,Инклинометрия!$A$2:$A$152))</f>
        <v>0</v>
      </c>
      <c r="AH257" s="107">
        <f>IF(W257=0,"-",FORECAST($C$8+W257,Инклинометрия!$B$2:$B$152,Инклинометрия!$A$2:$A$152))</f>
        <v>1332.6462608342592</v>
      </c>
      <c r="AI257" s="107">
        <f>IF(W257=0,"-",FORECAST($C$8,Инклинометрия!$B$2:$B$152,Инклинометрия!$A$2:$A$152))</f>
        <v>1330</v>
      </c>
      <c r="AK257" s="122">
        <f t="shared" si="73"/>
        <v>0</v>
      </c>
      <c r="AL257" s="67">
        <f>AK257*(B257-B256)</f>
        <v>0</v>
      </c>
      <c r="AM257" s="23">
        <f t="shared" si="75"/>
        <v>8.6725204696437436E-2</v>
      </c>
      <c r="AN257" s="26">
        <f>AN256+AK257*(B257-B256)/(2*PI()*$C$5*AN256*$K$13)</f>
        <v>0.15480061813468687</v>
      </c>
      <c r="AO257" s="87">
        <f t="shared" si="67"/>
        <v>145932.55112472404</v>
      </c>
      <c r="AP257" s="87">
        <f>IF(R257+U257&lt;$C$8,0,32*$L$23/$C$12^2*($K$10*R257+$K$8*U257)+32*$L$24/($C$14^2-$C$13^2)*($K$10*S257+$K$8*V257))</f>
        <v>44607.551124724028</v>
      </c>
      <c r="AQ257" s="66">
        <f>R257*$C$11*$C$9+U257*$C$11*$C$10</f>
        <v>14695380</v>
      </c>
      <c r="AR257" s="66">
        <f>S257*$C$11*$C$9+V257*$C$11*$C$10</f>
        <v>14695380</v>
      </c>
      <c r="AS257" s="87">
        <f>$C$11*(T257*$C$9+W257*$C$10)</f>
        <v>792178.05375968735</v>
      </c>
      <c r="AT257" s="45">
        <f t="shared" si="61"/>
        <v>15633490.60488441</v>
      </c>
      <c r="AU257" s="75"/>
    </row>
    <row r="258" spans="2:47" ht="15" thickBot="1" x14ac:dyDescent="0.35">
      <c r="B258" s="41">
        <f t="shared" si="68"/>
        <v>4540</v>
      </c>
      <c r="C258" s="8">
        <f t="shared" si="69"/>
        <v>45.4</v>
      </c>
      <c r="D258" s="73">
        <f t="shared" si="57"/>
        <v>60.722499999999997</v>
      </c>
      <c r="E258" s="29">
        <f t="shared" si="74"/>
        <v>15037.740720857542</v>
      </c>
      <c r="F258" s="29">
        <f t="shared" si="70"/>
        <v>66.245553836375421</v>
      </c>
      <c r="G258" s="29">
        <f t="shared" si="71"/>
        <v>88.603428256152128</v>
      </c>
      <c r="H258" s="17">
        <f t="shared" si="72"/>
        <v>20112.97821414702</v>
      </c>
      <c r="I258" s="29">
        <f t="shared" si="62"/>
        <v>2.2250485660981263</v>
      </c>
      <c r="J258" s="29">
        <f t="shared" si="63"/>
        <v>41.694115440739417</v>
      </c>
      <c r="K258" s="32">
        <f>IF((D257+L257+M257-AL257)/($C$21+$C$22)&gt;$C$8,$C$8,(D257+L257+M257-AL257)/($C$21+$C$22))</f>
        <v>1400</v>
      </c>
      <c r="L258" s="97">
        <f t="shared" si="58"/>
        <v>0</v>
      </c>
      <c r="M258" s="96">
        <f t="shared" si="59"/>
        <v>0</v>
      </c>
      <c r="N258" s="98">
        <f t="shared" si="64"/>
        <v>1.7179213529287818</v>
      </c>
      <c r="O258" s="100">
        <f t="shared" si="60"/>
        <v>4.2266987561397071</v>
      </c>
      <c r="P258" s="104">
        <f t="shared" si="65"/>
        <v>18.880500609176615</v>
      </c>
      <c r="Q258" s="102">
        <f t="shared" si="66"/>
        <v>4.9224514715476911E-2</v>
      </c>
      <c r="R258" s="106">
        <f>IF(K258-H257&lt;0,0,K258-H257)</f>
        <v>0</v>
      </c>
      <c r="S258" s="106">
        <f>K258-V258</f>
        <v>0</v>
      </c>
      <c r="T258" s="106">
        <f>IF(R258&gt;0,$C$6-$C$8,IF($C$6-$C$8-W258&lt;0,0,$C$6-$C$8-W258))</f>
        <v>97.214462279726973</v>
      </c>
      <c r="U258" s="107">
        <f>IF(R258=0,IF(U257+(F258-AL258/$C$23)*$C$21/($C$21+$C$22)&gt;$C$8,$C$8,U257+F258*$C$21/($C$21+$C$22)),E258)</f>
        <v>1400</v>
      </c>
      <c r="V258" s="107">
        <f>IF(R258&gt;0,0,IF(V257+(F258-AL258/$C$23)*$C$21/($C$21+$C$22)&gt;$C$8,$C$8,IF(U258=$C$8,V257+(F258-AL258/$C$23)*$C$21/$C$22,V257+(F258-AL258/$C$23)*$C$21/($C$21+$C$22))))</f>
        <v>1400</v>
      </c>
      <c r="W258" s="203">
        <f>IF(R258&gt;0,0,IF(W257+AL258/$C$23&gt;$F$23,$F$23,W257+AL258/$C$23))</f>
        <v>2.7855377202730285</v>
      </c>
      <c r="X258" s="105" t="str">
        <f>IF(R258=0,"-",FORECAST($C$8,Инклинометрия!$B$2:$B$152,Инклинометрия!$A$2:$A$152))</f>
        <v>-</v>
      </c>
      <c r="Y258" s="105" t="str">
        <f>IF(R258=0,"-",FORECAST($C$8-R258,Инклинометрия!$B$2:$B$152,Инклинометрия!$A$2:$A$152))</f>
        <v>-</v>
      </c>
      <c r="Z258" s="105" t="str">
        <f>IF(R258&gt;0,FORECAST($C$8,Инклинометрия!$B$2:$B$152,Инклинометрия!$A$2:$A$152),IF(V258=$C$8,"-",FORECAST($C$8-V258,Инклинометрия!$B$2:$B$152,Инклинометрия!$A$2:$A$152)))</f>
        <v>-</v>
      </c>
      <c r="AA258" s="105" t="str">
        <f>IF(S258=0,"-",FORECAST($C$8-(S258+V258),Инклинометрия!$B$2:$B$152,Инклинометрия!$A$2:$A$152))</f>
        <v>-</v>
      </c>
      <c r="AB258" s="105">
        <f>FORECAST($C$8+T258,Инклинометрия!$B$2:$B$152,Инклинометрия!$A$2:$A$152)</f>
        <v>1422.3537391657405</v>
      </c>
      <c r="AC258" s="105">
        <f>IF(R258=0,FORECAST($C$6-T258,Инклинометрия!$B$2:$B$152,Инклинометрия!$A$2:$A$152),FORECAST($C$8,Инклинометрия!$B$2:$B$152,Инклинометрия!$A$2:$A$152))</f>
        <v>1332.6462608342592</v>
      </c>
      <c r="AD258" s="107">
        <f>IF(R258=0,FORECAST($C$8,Инклинометрия!$B$2:$B$152,Инклинометрия!$A$2:$A$152),Y258)</f>
        <v>1330</v>
      </c>
      <c r="AE258" s="107">
        <f>FORECAST($C$8-(R258+U258),Инклинометрия!$B$2:$B$152,Инклинометрия!$A$2:$A$152)</f>
        <v>0</v>
      </c>
      <c r="AF258" s="107">
        <f>IF(V258=0,"-",FORECAST($C$8,Инклинометрия!$B$2:$B$152,Инклинометрия!$A$2:$A$152))</f>
        <v>1330</v>
      </c>
      <c r="AG258" s="107">
        <f>IF(V258=0,"-",FORECAST($C$8-V258,Инклинометрия!$B$2:$B$152,Инклинометрия!$A$2:$A$152))</f>
        <v>0</v>
      </c>
      <c r="AH258" s="107">
        <f>IF(W258=0,"-",FORECAST($C$8+W258,Инклинометрия!$B$2:$B$152,Инклинометрия!$A$2:$A$152))</f>
        <v>1332.6462608342592</v>
      </c>
      <c r="AI258" s="107">
        <f>IF(W258=0,"-",FORECAST($C$8,Инклинометрия!$B$2:$B$152,Инклинометрия!$A$2:$A$152))</f>
        <v>1330</v>
      </c>
      <c r="AK258" s="122">
        <f t="shared" si="73"/>
        <v>0</v>
      </c>
      <c r="AL258" s="67">
        <f>AK258*(B258-B257)</f>
        <v>0</v>
      </c>
      <c r="AM258" s="23">
        <f t="shared" si="75"/>
        <v>8.6725204696437436E-2</v>
      </c>
      <c r="AN258" s="26">
        <f>AN257+AK258*(B258-B257)/(2*PI()*$C$5*AN257*$K$13)</f>
        <v>0.15480061813468687</v>
      </c>
      <c r="AO258" s="87">
        <f t="shared" si="67"/>
        <v>145932.55112472404</v>
      </c>
      <c r="AP258" s="87">
        <f>IF(R258+U258&lt;$C$8,0,32*$L$23/$C$12^2*($K$10*R258+$K$8*U258)+32*$L$24/($C$14^2-$C$13^2)*($K$10*S258+$K$8*V258))</f>
        <v>44607.551124724028</v>
      </c>
      <c r="AQ258" s="66">
        <f>R258*$C$11*$C$9+U258*$C$11*$C$10</f>
        <v>14695380</v>
      </c>
      <c r="AR258" s="66">
        <f>S258*$C$11*$C$9+V258*$C$11*$C$10</f>
        <v>14695380</v>
      </c>
      <c r="AS258" s="87">
        <f>$C$11*(T258*$C$9+W258*$C$10)</f>
        <v>792178.05375968735</v>
      </c>
      <c r="AT258" s="45">
        <f t="shared" si="61"/>
        <v>15633490.60488441</v>
      </c>
      <c r="AU258" s="75"/>
    </row>
    <row r="259" spans="2:47" ht="15" thickBot="1" x14ac:dyDescent="0.35">
      <c r="B259" s="41">
        <f t="shared" si="68"/>
        <v>4560</v>
      </c>
      <c r="C259" s="8">
        <f t="shared" si="69"/>
        <v>45.6</v>
      </c>
      <c r="D259" s="73">
        <f t="shared" si="57"/>
        <v>60.99</v>
      </c>
      <c r="E259" s="29">
        <f t="shared" si="74"/>
        <v>15103.98627469392</v>
      </c>
      <c r="F259" s="29">
        <f t="shared" si="70"/>
        <v>66.24555383637778</v>
      </c>
      <c r="G259" s="29">
        <f t="shared" si="71"/>
        <v>88.603428256155269</v>
      </c>
      <c r="H259" s="17">
        <f t="shared" si="72"/>
        <v>20201.581642403176</v>
      </c>
      <c r="I259" s="29">
        <f t="shared" si="62"/>
        <v>2.2250485660981263</v>
      </c>
      <c r="J259" s="29">
        <f t="shared" si="63"/>
        <v>41.694115440740156</v>
      </c>
      <c r="K259" s="32">
        <f>IF((D258+L258+M258-AL258)/($C$21+$C$22)&gt;$C$8,$C$8,(D258+L258+M258-AL258)/($C$21+$C$22))</f>
        <v>1400</v>
      </c>
      <c r="L259" s="97">
        <f t="shared" si="58"/>
        <v>0</v>
      </c>
      <c r="M259" s="96">
        <f t="shared" si="59"/>
        <v>0</v>
      </c>
      <c r="N259" s="98">
        <f t="shared" si="64"/>
        <v>1.7179213529287818</v>
      </c>
      <c r="O259" s="100">
        <f t="shared" si="60"/>
        <v>4.2266987561397071</v>
      </c>
      <c r="P259" s="104">
        <f t="shared" si="65"/>
        <v>18.880500609176615</v>
      </c>
      <c r="Q259" s="102">
        <f t="shared" si="66"/>
        <v>4.9224514715476911E-2</v>
      </c>
      <c r="R259" s="106">
        <f>IF(K259-H258&lt;0,0,K259-H258)</f>
        <v>0</v>
      </c>
      <c r="S259" s="106">
        <f>K259-V259</f>
        <v>0</v>
      </c>
      <c r="T259" s="106">
        <f>IF(R259&gt;0,$C$6-$C$8,IF($C$6-$C$8-W259&lt;0,0,$C$6-$C$8-W259))</f>
        <v>97.214462279726973</v>
      </c>
      <c r="U259" s="107">
        <f>IF(R259=0,IF(U258+(F259-AL259/$C$23)*$C$21/($C$21+$C$22)&gt;$C$8,$C$8,U258+F259*$C$21/($C$21+$C$22)),E259)</f>
        <v>1400</v>
      </c>
      <c r="V259" s="107">
        <f>IF(R259&gt;0,0,IF(V258+(F259-AL259/$C$23)*$C$21/($C$21+$C$22)&gt;$C$8,$C$8,IF(U259=$C$8,V258+(F259-AL259/$C$23)*$C$21/$C$22,V258+(F259-AL259/$C$23)*$C$21/($C$21+$C$22))))</f>
        <v>1400</v>
      </c>
      <c r="W259" s="203">
        <f>IF(R259&gt;0,0,IF(W258+AL259/$C$23&gt;$F$23,$F$23,W258+AL259/$C$23))</f>
        <v>2.7855377202730285</v>
      </c>
      <c r="X259" s="105" t="str">
        <f>IF(R259=0,"-",FORECAST($C$8,Инклинометрия!$B$2:$B$152,Инклинометрия!$A$2:$A$152))</f>
        <v>-</v>
      </c>
      <c r="Y259" s="105" t="str">
        <f>IF(R259=0,"-",FORECAST($C$8-R259,Инклинометрия!$B$2:$B$152,Инклинометрия!$A$2:$A$152))</f>
        <v>-</v>
      </c>
      <c r="Z259" s="105" t="str">
        <f>IF(R259&gt;0,FORECAST($C$8,Инклинометрия!$B$2:$B$152,Инклинометрия!$A$2:$A$152),IF(V259=$C$8,"-",FORECAST($C$8-V259,Инклинометрия!$B$2:$B$152,Инклинометрия!$A$2:$A$152)))</f>
        <v>-</v>
      </c>
      <c r="AA259" s="105" t="str">
        <f>IF(S259=0,"-",FORECAST($C$8-(S259+V259),Инклинометрия!$B$2:$B$152,Инклинометрия!$A$2:$A$152))</f>
        <v>-</v>
      </c>
      <c r="AB259" s="105">
        <f>FORECAST($C$8+T259,Инклинометрия!$B$2:$B$152,Инклинометрия!$A$2:$A$152)</f>
        <v>1422.3537391657405</v>
      </c>
      <c r="AC259" s="105">
        <f>IF(R259=0,FORECAST($C$6-T259,Инклинометрия!$B$2:$B$152,Инклинометрия!$A$2:$A$152),FORECAST($C$8,Инклинометрия!$B$2:$B$152,Инклинометрия!$A$2:$A$152))</f>
        <v>1332.6462608342592</v>
      </c>
      <c r="AD259" s="107">
        <f>IF(R259=0,FORECAST($C$8,Инклинометрия!$B$2:$B$152,Инклинометрия!$A$2:$A$152),Y259)</f>
        <v>1330</v>
      </c>
      <c r="AE259" s="107">
        <f>FORECAST($C$8-(R259+U259),Инклинометрия!$B$2:$B$152,Инклинометрия!$A$2:$A$152)</f>
        <v>0</v>
      </c>
      <c r="AF259" s="107">
        <f>IF(V259=0,"-",FORECAST($C$8,Инклинометрия!$B$2:$B$152,Инклинометрия!$A$2:$A$152))</f>
        <v>1330</v>
      </c>
      <c r="AG259" s="107">
        <f>IF(V259=0,"-",FORECAST($C$8-V259,Инклинометрия!$B$2:$B$152,Инклинометрия!$A$2:$A$152))</f>
        <v>0</v>
      </c>
      <c r="AH259" s="107">
        <f>IF(W259=0,"-",FORECAST($C$8+W259,Инклинометрия!$B$2:$B$152,Инклинометрия!$A$2:$A$152))</f>
        <v>1332.6462608342592</v>
      </c>
      <c r="AI259" s="107">
        <f>IF(W259=0,"-",FORECAST($C$8,Инклинометрия!$B$2:$B$152,Инклинометрия!$A$2:$A$152))</f>
        <v>1330</v>
      </c>
      <c r="AK259" s="122">
        <f t="shared" si="73"/>
        <v>0</v>
      </c>
      <c r="AL259" s="67">
        <f>AK259*(B259-B258)</f>
        <v>0</v>
      </c>
      <c r="AM259" s="23">
        <f t="shared" si="75"/>
        <v>8.6725204696437436E-2</v>
      </c>
      <c r="AN259" s="26">
        <f>AN258+AK259*(B259-B258)/(2*PI()*$C$5*AN258*$K$13)</f>
        <v>0.15480061813468687</v>
      </c>
      <c r="AO259" s="87">
        <f t="shared" si="67"/>
        <v>145932.55112472404</v>
      </c>
      <c r="AP259" s="87">
        <f>IF(R259+U259&lt;$C$8,0,32*$L$23/$C$12^2*($K$10*R259+$K$8*U259)+32*$L$24/($C$14^2-$C$13^2)*($K$10*S259+$K$8*V259))</f>
        <v>44607.551124724028</v>
      </c>
      <c r="AQ259" s="66">
        <f>R259*$C$11*$C$9+U259*$C$11*$C$10</f>
        <v>14695380</v>
      </c>
      <c r="AR259" s="66">
        <f>S259*$C$11*$C$9+V259*$C$11*$C$10</f>
        <v>14695380</v>
      </c>
      <c r="AS259" s="87">
        <f>$C$11*(T259*$C$9+W259*$C$10)</f>
        <v>792178.05375968735</v>
      </c>
      <c r="AT259" s="45">
        <f t="shared" si="61"/>
        <v>15633490.60488441</v>
      </c>
      <c r="AU259" s="75"/>
    </row>
    <row r="260" spans="2:47" ht="15" thickBot="1" x14ac:dyDescent="0.35">
      <c r="B260" s="41">
        <f t="shared" si="68"/>
        <v>4580</v>
      </c>
      <c r="C260" s="8">
        <f t="shared" si="69"/>
        <v>45.800000000000004</v>
      </c>
      <c r="D260" s="73">
        <f t="shared" si="57"/>
        <v>61.257500000000007</v>
      </c>
      <c r="E260" s="29">
        <f t="shared" si="74"/>
        <v>15170.231828530297</v>
      </c>
      <c r="F260" s="29">
        <f t="shared" si="70"/>
        <v>66.24555383637778</v>
      </c>
      <c r="G260" s="29">
        <f t="shared" si="71"/>
        <v>88.603428256155269</v>
      </c>
      <c r="H260" s="17">
        <f t="shared" si="72"/>
        <v>20290.185070659332</v>
      </c>
      <c r="I260" s="29">
        <f t="shared" si="62"/>
        <v>2.2250485660981263</v>
      </c>
      <c r="J260" s="29">
        <f t="shared" si="63"/>
        <v>41.694115440740156</v>
      </c>
      <c r="K260" s="32">
        <f>IF((D259+L259+M259-AL259)/($C$21+$C$22)&gt;$C$8,$C$8,(D259+L259+M259-AL259)/($C$21+$C$22))</f>
        <v>1400</v>
      </c>
      <c r="L260" s="97">
        <f t="shared" si="58"/>
        <v>0</v>
      </c>
      <c r="M260" s="96">
        <f t="shared" si="59"/>
        <v>0</v>
      </c>
      <c r="N260" s="98">
        <f t="shared" si="64"/>
        <v>1.7179213529287818</v>
      </c>
      <c r="O260" s="100">
        <f t="shared" si="60"/>
        <v>4.2266987561397071</v>
      </c>
      <c r="P260" s="104">
        <f t="shared" si="65"/>
        <v>18.880500609176615</v>
      </c>
      <c r="Q260" s="102">
        <f t="shared" si="66"/>
        <v>4.9224514715476911E-2</v>
      </c>
      <c r="R260" s="106">
        <f>IF(K260-H259&lt;0,0,K260-H259)</f>
        <v>0</v>
      </c>
      <c r="S260" s="106">
        <f>K260-V260</f>
        <v>0</v>
      </c>
      <c r="T260" s="106">
        <f>IF(R260&gt;0,$C$6-$C$8,IF($C$6-$C$8-W260&lt;0,0,$C$6-$C$8-W260))</f>
        <v>97.214462279726973</v>
      </c>
      <c r="U260" s="107">
        <f>IF(R260=0,IF(U259+(F260-AL260/$C$23)*$C$21/($C$21+$C$22)&gt;$C$8,$C$8,U259+F260*$C$21/($C$21+$C$22)),E260)</f>
        <v>1400</v>
      </c>
      <c r="V260" s="107">
        <f>IF(R260&gt;0,0,IF(V259+(F260-AL260/$C$23)*$C$21/($C$21+$C$22)&gt;$C$8,$C$8,IF(U260=$C$8,V259+(F260-AL260/$C$23)*$C$21/$C$22,V259+(F260-AL260/$C$23)*$C$21/($C$21+$C$22))))</f>
        <v>1400</v>
      </c>
      <c r="W260" s="203">
        <f>IF(R260&gt;0,0,IF(W259+AL260/$C$23&gt;$F$23,$F$23,W259+AL260/$C$23))</f>
        <v>2.7855377202730285</v>
      </c>
      <c r="X260" s="105" t="str">
        <f>IF(R260=0,"-",FORECAST($C$8,Инклинометрия!$B$2:$B$152,Инклинометрия!$A$2:$A$152))</f>
        <v>-</v>
      </c>
      <c r="Y260" s="105" t="str">
        <f>IF(R260=0,"-",FORECAST($C$8-R260,Инклинометрия!$B$2:$B$152,Инклинометрия!$A$2:$A$152))</f>
        <v>-</v>
      </c>
      <c r="Z260" s="105" t="str">
        <f>IF(R260&gt;0,FORECAST($C$8,Инклинометрия!$B$2:$B$152,Инклинометрия!$A$2:$A$152),IF(V260=$C$8,"-",FORECAST($C$8-V260,Инклинометрия!$B$2:$B$152,Инклинометрия!$A$2:$A$152)))</f>
        <v>-</v>
      </c>
      <c r="AA260" s="105" t="str">
        <f>IF(S260=0,"-",FORECAST($C$8-(S260+V260),Инклинометрия!$B$2:$B$152,Инклинометрия!$A$2:$A$152))</f>
        <v>-</v>
      </c>
      <c r="AB260" s="105">
        <f>FORECAST($C$8+T260,Инклинометрия!$B$2:$B$152,Инклинометрия!$A$2:$A$152)</f>
        <v>1422.3537391657405</v>
      </c>
      <c r="AC260" s="105">
        <f>IF(R260=0,FORECAST($C$6-T260,Инклинометрия!$B$2:$B$152,Инклинометрия!$A$2:$A$152),FORECAST($C$8,Инклинометрия!$B$2:$B$152,Инклинометрия!$A$2:$A$152))</f>
        <v>1332.6462608342592</v>
      </c>
      <c r="AD260" s="107">
        <f>IF(R260=0,FORECAST($C$8,Инклинометрия!$B$2:$B$152,Инклинометрия!$A$2:$A$152),Y260)</f>
        <v>1330</v>
      </c>
      <c r="AE260" s="107">
        <f>FORECAST($C$8-(R260+U260),Инклинометрия!$B$2:$B$152,Инклинометрия!$A$2:$A$152)</f>
        <v>0</v>
      </c>
      <c r="AF260" s="107">
        <f>IF(V260=0,"-",FORECAST($C$8,Инклинометрия!$B$2:$B$152,Инклинометрия!$A$2:$A$152))</f>
        <v>1330</v>
      </c>
      <c r="AG260" s="107">
        <f>IF(V260=0,"-",FORECAST($C$8-V260,Инклинометрия!$B$2:$B$152,Инклинометрия!$A$2:$A$152))</f>
        <v>0</v>
      </c>
      <c r="AH260" s="107">
        <f>IF(W260=0,"-",FORECAST($C$8+W260,Инклинометрия!$B$2:$B$152,Инклинометрия!$A$2:$A$152))</f>
        <v>1332.6462608342592</v>
      </c>
      <c r="AI260" s="107">
        <f>IF(W260=0,"-",FORECAST($C$8,Инклинометрия!$B$2:$B$152,Инклинометрия!$A$2:$A$152))</f>
        <v>1330</v>
      </c>
      <c r="AK260" s="122">
        <f t="shared" si="73"/>
        <v>0</v>
      </c>
      <c r="AL260" s="67">
        <f>AK260*(B260-B259)</f>
        <v>0</v>
      </c>
      <c r="AM260" s="23">
        <f t="shared" si="75"/>
        <v>8.6725204696437436E-2</v>
      </c>
      <c r="AN260" s="26">
        <f>AN259+AK260*(B260-B259)/(2*PI()*$C$5*AN259*$K$13)</f>
        <v>0.15480061813468687</v>
      </c>
      <c r="AO260" s="87">
        <f t="shared" si="67"/>
        <v>145932.55112472404</v>
      </c>
      <c r="AP260" s="87">
        <f>IF(R260+U260&lt;$C$8,0,32*$L$23/$C$12^2*($K$10*R260+$K$8*U260)+32*$L$24/($C$14^2-$C$13^2)*($K$10*S260+$K$8*V260))</f>
        <v>44607.551124724028</v>
      </c>
      <c r="AQ260" s="66">
        <f>R260*$C$11*$C$9+U260*$C$11*$C$10</f>
        <v>14695380</v>
      </c>
      <c r="AR260" s="66">
        <f>S260*$C$11*$C$9+V260*$C$11*$C$10</f>
        <v>14695380</v>
      </c>
      <c r="AS260" s="87">
        <f>$C$11*(T260*$C$9+W260*$C$10)</f>
        <v>792178.05375968735</v>
      </c>
      <c r="AT260" s="45">
        <f t="shared" si="61"/>
        <v>15633490.60488441</v>
      </c>
      <c r="AU260" s="75"/>
    </row>
    <row r="261" spans="2:47" ht="15" thickBot="1" x14ac:dyDescent="0.35">
      <c r="B261" s="41">
        <f t="shared" si="68"/>
        <v>4600</v>
      </c>
      <c r="C261" s="8">
        <f t="shared" si="69"/>
        <v>46</v>
      </c>
      <c r="D261" s="73">
        <f t="shared" si="57"/>
        <v>61.524999999999999</v>
      </c>
      <c r="E261" s="29">
        <f t="shared" si="74"/>
        <v>15236.477382366673</v>
      </c>
      <c r="F261" s="29">
        <f t="shared" si="70"/>
        <v>66.245553836375421</v>
      </c>
      <c r="G261" s="29">
        <f t="shared" si="71"/>
        <v>88.603428256152128</v>
      </c>
      <c r="H261" s="17">
        <f t="shared" si="72"/>
        <v>20378.788498915485</v>
      </c>
      <c r="I261" s="29">
        <f t="shared" si="62"/>
        <v>2.2250485660981263</v>
      </c>
      <c r="J261" s="29">
        <f t="shared" si="63"/>
        <v>41.694115440739417</v>
      </c>
      <c r="K261" s="32">
        <f>IF((D260+L260+M260-AL260)/($C$21+$C$22)&gt;$C$8,$C$8,(D260+L260+M260-AL260)/($C$21+$C$22))</f>
        <v>1400</v>
      </c>
      <c r="L261" s="97">
        <f t="shared" si="58"/>
        <v>0</v>
      </c>
      <c r="M261" s="96">
        <f t="shared" si="59"/>
        <v>0</v>
      </c>
      <c r="N261" s="98">
        <f t="shared" si="64"/>
        <v>1.7179213529287818</v>
      </c>
      <c r="O261" s="100">
        <f t="shared" si="60"/>
        <v>4.2266987561397071</v>
      </c>
      <c r="P261" s="104">
        <f t="shared" si="65"/>
        <v>18.880500609176615</v>
      </c>
      <c r="Q261" s="102">
        <f t="shared" si="66"/>
        <v>4.9224514715476911E-2</v>
      </c>
      <c r="R261" s="106">
        <f>IF(K261-H260&lt;0,0,K261-H260)</f>
        <v>0</v>
      </c>
      <c r="S261" s="106">
        <f>K261-V261</f>
        <v>0</v>
      </c>
      <c r="T261" s="106">
        <f>IF(R261&gt;0,$C$6-$C$8,IF($C$6-$C$8-W261&lt;0,0,$C$6-$C$8-W261))</f>
        <v>97.214462279726973</v>
      </c>
      <c r="U261" s="107">
        <f>IF(R261=0,IF(U260+(F261-AL261/$C$23)*$C$21/($C$21+$C$22)&gt;$C$8,$C$8,U260+F261*$C$21/($C$21+$C$22)),E261)</f>
        <v>1400</v>
      </c>
      <c r="V261" s="107">
        <f>IF(R261&gt;0,0,IF(V260+(F261-AL261/$C$23)*$C$21/($C$21+$C$22)&gt;$C$8,$C$8,IF(U261=$C$8,V260+(F261-AL261/$C$23)*$C$21/$C$22,V260+(F261-AL261/$C$23)*$C$21/($C$21+$C$22))))</f>
        <v>1400</v>
      </c>
      <c r="W261" s="203">
        <f>IF(R261&gt;0,0,IF(W260+AL261/$C$23&gt;$F$23,$F$23,W260+AL261/$C$23))</f>
        <v>2.7855377202730285</v>
      </c>
      <c r="X261" s="105" t="str">
        <f>IF(R261=0,"-",FORECAST($C$8,Инклинометрия!$B$2:$B$152,Инклинометрия!$A$2:$A$152))</f>
        <v>-</v>
      </c>
      <c r="Y261" s="105" t="str">
        <f>IF(R261=0,"-",FORECAST($C$8-R261,Инклинометрия!$B$2:$B$152,Инклинометрия!$A$2:$A$152))</f>
        <v>-</v>
      </c>
      <c r="Z261" s="105" t="str">
        <f>IF(R261&gt;0,FORECAST($C$8,Инклинометрия!$B$2:$B$152,Инклинометрия!$A$2:$A$152),IF(V261=$C$8,"-",FORECAST($C$8-V261,Инклинометрия!$B$2:$B$152,Инклинометрия!$A$2:$A$152)))</f>
        <v>-</v>
      </c>
      <c r="AA261" s="105" t="str">
        <f>IF(S261=0,"-",FORECAST($C$8-(S261+V261),Инклинометрия!$B$2:$B$152,Инклинометрия!$A$2:$A$152))</f>
        <v>-</v>
      </c>
      <c r="AB261" s="105">
        <f>FORECAST($C$8+T261,Инклинометрия!$B$2:$B$152,Инклинометрия!$A$2:$A$152)</f>
        <v>1422.3537391657405</v>
      </c>
      <c r="AC261" s="105">
        <f>IF(R261=0,FORECAST($C$6-T261,Инклинометрия!$B$2:$B$152,Инклинометрия!$A$2:$A$152),FORECAST($C$8,Инклинометрия!$B$2:$B$152,Инклинометрия!$A$2:$A$152))</f>
        <v>1332.6462608342592</v>
      </c>
      <c r="AD261" s="107">
        <f>IF(R261=0,FORECAST($C$8,Инклинометрия!$B$2:$B$152,Инклинометрия!$A$2:$A$152),Y261)</f>
        <v>1330</v>
      </c>
      <c r="AE261" s="107">
        <f>FORECAST($C$8-(R261+U261),Инклинометрия!$B$2:$B$152,Инклинометрия!$A$2:$A$152)</f>
        <v>0</v>
      </c>
      <c r="AF261" s="107">
        <f>IF(V261=0,"-",FORECAST($C$8,Инклинометрия!$B$2:$B$152,Инклинометрия!$A$2:$A$152))</f>
        <v>1330</v>
      </c>
      <c r="AG261" s="107">
        <f>IF(V261=0,"-",FORECAST($C$8-V261,Инклинометрия!$B$2:$B$152,Инклинометрия!$A$2:$A$152))</f>
        <v>0</v>
      </c>
      <c r="AH261" s="107">
        <f>IF(W261=0,"-",FORECAST($C$8+W261,Инклинометрия!$B$2:$B$152,Инклинометрия!$A$2:$A$152))</f>
        <v>1332.6462608342592</v>
      </c>
      <c r="AI261" s="107">
        <f>IF(W261=0,"-",FORECAST($C$8,Инклинометрия!$B$2:$B$152,Инклинометрия!$A$2:$A$152))</f>
        <v>1330</v>
      </c>
      <c r="AK261" s="122">
        <f t="shared" si="73"/>
        <v>0</v>
      </c>
      <c r="AL261" s="67">
        <f>AK261*(B261-B260)</f>
        <v>0</v>
      </c>
      <c r="AM261" s="23">
        <f t="shared" si="75"/>
        <v>8.6725204696437436E-2</v>
      </c>
      <c r="AN261" s="26">
        <f>AN260+AK261*(B261-B260)/(2*PI()*$C$5*AN260*$K$13)</f>
        <v>0.15480061813468687</v>
      </c>
      <c r="AO261" s="87">
        <f t="shared" si="67"/>
        <v>145932.55112472404</v>
      </c>
      <c r="AP261" s="87">
        <f>IF(R261+U261&lt;$C$8,0,32*$L$23/$C$12^2*($K$10*R261+$K$8*U261)+32*$L$24/($C$14^2-$C$13^2)*($K$10*S261+$K$8*V261))</f>
        <v>44607.551124724028</v>
      </c>
      <c r="AQ261" s="66">
        <f>R261*$C$11*$C$9+U261*$C$11*$C$10</f>
        <v>14695380</v>
      </c>
      <c r="AR261" s="66">
        <f>S261*$C$11*$C$9+V261*$C$11*$C$10</f>
        <v>14695380</v>
      </c>
      <c r="AS261" s="87">
        <f>$C$11*(T261*$C$9+W261*$C$10)</f>
        <v>792178.05375968735</v>
      </c>
      <c r="AT261" s="45">
        <f t="shared" si="61"/>
        <v>15633490.60488441</v>
      </c>
      <c r="AU261" s="75"/>
    </row>
    <row r="262" spans="2:47" ht="15" thickBot="1" x14ac:dyDescent="0.35">
      <c r="B262" s="41">
        <f t="shared" si="68"/>
        <v>4620</v>
      </c>
      <c r="C262" s="8">
        <f t="shared" si="69"/>
        <v>46.2</v>
      </c>
      <c r="D262" s="73">
        <f t="shared" si="57"/>
        <v>61.792499999999997</v>
      </c>
      <c r="E262" s="29">
        <f t="shared" si="74"/>
        <v>15302.72293620305</v>
      </c>
      <c r="F262" s="29">
        <f t="shared" si="70"/>
        <v>66.24555383637778</v>
      </c>
      <c r="G262" s="29">
        <f t="shared" si="71"/>
        <v>88.603428256155269</v>
      </c>
      <c r="H262" s="17">
        <f t="shared" si="72"/>
        <v>20467.39192717164</v>
      </c>
      <c r="I262" s="29">
        <f t="shared" si="62"/>
        <v>2.2250485660981263</v>
      </c>
      <c r="J262" s="29">
        <f t="shared" si="63"/>
        <v>41.694115440740156</v>
      </c>
      <c r="K262" s="32">
        <f>IF((D261+L261+M261-AL261)/($C$21+$C$22)&gt;$C$8,$C$8,(D261+L261+M261-AL261)/($C$21+$C$22))</f>
        <v>1400</v>
      </c>
      <c r="L262" s="97">
        <f t="shared" si="58"/>
        <v>0</v>
      </c>
      <c r="M262" s="96">
        <f t="shared" si="59"/>
        <v>0</v>
      </c>
      <c r="N262" s="98">
        <f t="shared" si="64"/>
        <v>1.7179213529287818</v>
      </c>
      <c r="O262" s="100">
        <f t="shared" si="60"/>
        <v>4.2266987561397071</v>
      </c>
      <c r="P262" s="104">
        <f t="shared" si="65"/>
        <v>18.880500609176615</v>
      </c>
      <c r="Q262" s="102">
        <f t="shared" si="66"/>
        <v>4.9224514715476911E-2</v>
      </c>
      <c r="R262" s="106">
        <f>IF(K262-H261&lt;0,0,K262-H261)</f>
        <v>0</v>
      </c>
      <c r="S262" s="106">
        <f>K262-V262</f>
        <v>0</v>
      </c>
      <c r="T262" s="106">
        <f>IF(R262&gt;0,$C$6-$C$8,IF($C$6-$C$8-W262&lt;0,0,$C$6-$C$8-W262))</f>
        <v>97.214462279726973</v>
      </c>
      <c r="U262" s="107">
        <f>IF(R262=0,IF(U261+(F262-AL262/$C$23)*$C$21/($C$21+$C$22)&gt;$C$8,$C$8,U261+F262*$C$21/($C$21+$C$22)),E262)</f>
        <v>1400</v>
      </c>
      <c r="V262" s="107">
        <f>IF(R262&gt;0,0,IF(V261+(F262-AL262/$C$23)*$C$21/($C$21+$C$22)&gt;$C$8,$C$8,IF(U262=$C$8,V261+(F262-AL262/$C$23)*$C$21/$C$22,V261+(F262-AL262/$C$23)*$C$21/($C$21+$C$22))))</f>
        <v>1400</v>
      </c>
      <c r="W262" s="203">
        <f>IF(R262&gt;0,0,IF(W261+AL262/$C$23&gt;$F$23,$F$23,W261+AL262/$C$23))</f>
        <v>2.7855377202730285</v>
      </c>
      <c r="X262" s="105" t="str">
        <f>IF(R262=0,"-",FORECAST($C$8,Инклинометрия!$B$2:$B$152,Инклинометрия!$A$2:$A$152))</f>
        <v>-</v>
      </c>
      <c r="Y262" s="105" t="str">
        <f>IF(R262=0,"-",FORECAST($C$8-R262,Инклинометрия!$B$2:$B$152,Инклинометрия!$A$2:$A$152))</f>
        <v>-</v>
      </c>
      <c r="Z262" s="105" t="str">
        <f>IF(R262&gt;0,FORECAST($C$8,Инклинометрия!$B$2:$B$152,Инклинометрия!$A$2:$A$152),IF(V262=$C$8,"-",FORECAST($C$8-V262,Инклинометрия!$B$2:$B$152,Инклинометрия!$A$2:$A$152)))</f>
        <v>-</v>
      </c>
      <c r="AA262" s="105" t="str">
        <f>IF(S262=0,"-",FORECAST($C$8-(S262+V262),Инклинометрия!$B$2:$B$152,Инклинометрия!$A$2:$A$152))</f>
        <v>-</v>
      </c>
      <c r="AB262" s="105">
        <f>FORECAST($C$8+T262,Инклинометрия!$B$2:$B$152,Инклинометрия!$A$2:$A$152)</f>
        <v>1422.3537391657405</v>
      </c>
      <c r="AC262" s="105">
        <f>IF(R262=0,FORECAST($C$6-T262,Инклинометрия!$B$2:$B$152,Инклинометрия!$A$2:$A$152),FORECAST($C$8,Инклинометрия!$B$2:$B$152,Инклинометрия!$A$2:$A$152))</f>
        <v>1332.6462608342592</v>
      </c>
      <c r="AD262" s="107">
        <f>IF(R262=0,FORECAST($C$8,Инклинометрия!$B$2:$B$152,Инклинометрия!$A$2:$A$152),Y262)</f>
        <v>1330</v>
      </c>
      <c r="AE262" s="107">
        <f>FORECAST($C$8-(R262+U262),Инклинометрия!$B$2:$B$152,Инклинометрия!$A$2:$A$152)</f>
        <v>0</v>
      </c>
      <c r="AF262" s="107">
        <f>IF(V262=0,"-",FORECAST($C$8,Инклинометрия!$B$2:$B$152,Инклинометрия!$A$2:$A$152))</f>
        <v>1330</v>
      </c>
      <c r="AG262" s="107">
        <f>IF(V262=0,"-",FORECAST($C$8-V262,Инклинометрия!$B$2:$B$152,Инклинометрия!$A$2:$A$152))</f>
        <v>0</v>
      </c>
      <c r="AH262" s="107">
        <f>IF(W262=0,"-",FORECAST($C$8+W262,Инклинометрия!$B$2:$B$152,Инклинометрия!$A$2:$A$152))</f>
        <v>1332.6462608342592</v>
      </c>
      <c r="AI262" s="107">
        <f>IF(W262=0,"-",FORECAST($C$8,Инклинометрия!$B$2:$B$152,Инклинометрия!$A$2:$A$152))</f>
        <v>1330</v>
      </c>
      <c r="AK262" s="122">
        <f t="shared" si="73"/>
        <v>0</v>
      </c>
      <c r="AL262" s="67">
        <f>AK262*(B262-B261)</f>
        <v>0</v>
      </c>
      <c r="AM262" s="23">
        <f t="shared" si="75"/>
        <v>8.6725204696437436E-2</v>
      </c>
      <c r="AN262" s="26">
        <f>AN261+AK262*(B262-B261)/(2*PI()*$C$5*AN261*$K$13)</f>
        <v>0.15480061813468687</v>
      </c>
      <c r="AO262" s="87">
        <f t="shared" si="67"/>
        <v>145932.55112472404</v>
      </c>
      <c r="AP262" s="87">
        <f>IF(R262+U262&lt;$C$8,0,32*$L$23/$C$12^2*($K$10*R262+$K$8*U262)+32*$L$24/($C$14^2-$C$13^2)*($K$10*S262+$K$8*V262))</f>
        <v>44607.551124724028</v>
      </c>
      <c r="AQ262" s="66">
        <f>R262*$C$11*$C$9+U262*$C$11*$C$10</f>
        <v>14695380</v>
      </c>
      <c r="AR262" s="66">
        <f>S262*$C$11*$C$9+V262*$C$11*$C$10</f>
        <v>14695380</v>
      </c>
      <c r="AS262" s="87">
        <f>$C$11*(T262*$C$9+W262*$C$10)</f>
        <v>792178.05375968735</v>
      </c>
      <c r="AT262" s="45">
        <f t="shared" si="61"/>
        <v>15633490.60488441</v>
      </c>
      <c r="AU262" s="75"/>
    </row>
    <row r="263" spans="2:47" ht="15" thickBot="1" x14ac:dyDescent="0.35">
      <c r="B263" s="41">
        <f t="shared" si="68"/>
        <v>4640</v>
      </c>
      <c r="C263" s="8">
        <f t="shared" si="69"/>
        <v>46.4</v>
      </c>
      <c r="D263" s="73">
        <f t="shared" si="57"/>
        <v>62.06</v>
      </c>
      <c r="E263" s="29">
        <f t="shared" si="74"/>
        <v>15368.968490039426</v>
      </c>
      <c r="F263" s="29">
        <f t="shared" si="70"/>
        <v>66.245553836375421</v>
      </c>
      <c r="G263" s="29">
        <f t="shared" si="71"/>
        <v>88.603428256152128</v>
      </c>
      <c r="H263" s="17">
        <f t="shared" si="72"/>
        <v>20555.995355427793</v>
      </c>
      <c r="I263" s="29">
        <f t="shared" si="62"/>
        <v>2.2250485660981263</v>
      </c>
      <c r="J263" s="29">
        <f t="shared" si="63"/>
        <v>41.694115440739417</v>
      </c>
      <c r="K263" s="32">
        <f>IF((D262+L262+M262-AL262)/($C$21+$C$22)&gt;$C$8,$C$8,(D262+L262+M262-AL262)/($C$21+$C$22))</f>
        <v>1400</v>
      </c>
      <c r="L263" s="97">
        <f t="shared" si="58"/>
        <v>0</v>
      </c>
      <c r="M263" s="96">
        <f t="shared" si="59"/>
        <v>0</v>
      </c>
      <c r="N263" s="98">
        <f t="shared" si="64"/>
        <v>1.7179213529287818</v>
      </c>
      <c r="O263" s="100">
        <f t="shared" si="60"/>
        <v>4.2266987561397071</v>
      </c>
      <c r="P263" s="104">
        <f t="shared" si="65"/>
        <v>18.880500609176615</v>
      </c>
      <c r="Q263" s="102">
        <f t="shared" si="66"/>
        <v>4.9224514715476911E-2</v>
      </c>
      <c r="R263" s="106">
        <f>IF(K263-H262&lt;0,0,K263-H262)</f>
        <v>0</v>
      </c>
      <c r="S263" s="106">
        <f>K263-V263</f>
        <v>0</v>
      </c>
      <c r="T263" s="106">
        <f>IF(R263&gt;0,$C$6-$C$8,IF($C$6-$C$8-W263&lt;0,0,$C$6-$C$8-W263))</f>
        <v>97.214462279726973</v>
      </c>
      <c r="U263" s="107">
        <f>IF(R263=0,IF(U262+(F263-AL263/$C$23)*$C$21/($C$21+$C$22)&gt;$C$8,$C$8,U262+F263*$C$21/($C$21+$C$22)),E263)</f>
        <v>1400</v>
      </c>
      <c r="V263" s="107">
        <f>IF(R263&gt;0,0,IF(V262+(F263-AL263/$C$23)*$C$21/($C$21+$C$22)&gt;$C$8,$C$8,IF(U263=$C$8,V262+(F263-AL263/$C$23)*$C$21/$C$22,V262+(F263-AL263/$C$23)*$C$21/($C$21+$C$22))))</f>
        <v>1400</v>
      </c>
      <c r="W263" s="203">
        <f>IF(R263&gt;0,0,IF(W262+AL263/$C$23&gt;$F$23,$F$23,W262+AL263/$C$23))</f>
        <v>2.7855377202730285</v>
      </c>
      <c r="X263" s="105" t="str">
        <f>IF(R263=0,"-",FORECAST($C$8,Инклинометрия!$B$2:$B$152,Инклинометрия!$A$2:$A$152))</f>
        <v>-</v>
      </c>
      <c r="Y263" s="105" t="str">
        <f>IF(R263=0,"-",FORECAST($C$8-R263,Инклинометрия!$B$2:$B$152,Инклинометрия!$A$2:$A$152))</f>
        <v>-</v>
      </c>
      <c r="Z263" s="105" t="str">
        <f>IF(R263&gt;0,FORECAST($C$8,Инклинометрия!$B$2:$B$152,Инклинометрия!$A$2:$A$152),IF(V263=$C$8,"-",FORECAST($C$8-V263,Инклинометрия!$B$2:$B$152,Инклинометрия!$A$2:$A$152)))</f>
        <v>-</v>
      </c>
      <c r="AA263" s="105" t="str">
        <f>IF(S263=0,"-",FORECAST($C$8-(S263+V263),Инклинометрия!$B$2:$B$152,Инклинометрия!$A$2:$A$152))</f>
        <v>-</v>
      </c>
      <c r="AB263" s="105">
        <f>FORECAST($C$8+T263,Инклинометрия!$B$2:$B$152,Инклинометрия!$A$2:$A$152)</f>
        <v>1422.3537391657405</v>
      </c>
      <c r="AC263" s="105">
        <f>IF(R263=0,FORECAST($C$6-T263,Инклинометрия!$B$2:$B$152,Инклинометрия!$A$2:$A$152),FORECAST($C$8,Инклинометрия!$B$2:$B$152,Инклинометрия!$A$2:$A$152))</f>
        <v>1332.6462608342592</v>
      </c>
      <c r="AD263" s="107">
        <f>IF(R263=0,FORECAST($C$8,Инклинометрия!$B$2:$B$152,Инклинометрия!$A$2:$A$152),Y263)</f>
        <v>1330</v>
      </c>
      <c r="AE263" s="107">
        <f>FORECAST($C$8-(R263+U263),Инклинометрия!$B$2:$B$152,Инклинометрия!$A$2:$A$152)</f>
        <v>0</v>
      </c>
      <c r="AF263" s="107">
        <f>IF(V263=0,"-",FORECAST($C$8,Инклинометрия!$B$2:$B$152,Инклинометрия!$A$2:$A$152))</f>
        <v>1330</v>
      </c>
      <c r="AG263" s="107">
        <f>IF(V263=0,"-",FORECAST($C$8-V263,Инклинометрия!$B$2:$B$152,Инклинометрия!$A$2:$A$152))</f>
        <v>0</v>
      </c>
      <c r="AH263" s="107">
        <f>IF(W263=0,"-",FORECAST($C$8+W263,Инклинометрия!$B$2:$B$152,Инклинометрия!$A$2:$A$152))</f>
        <v>1332.6462608342592</v>
      </c>
      <c r="AI263" s="107">
        <f>IF(W263=0,"-",FORECAST($C$8,Инклинометрия!$B$2:$B$152,Инклинометрия!$A$2:$A$152))</f>
        <v>1330</v>
      </c>
      <c r="AK263" s="122">
        <f t="shared" si="73"/>
        <v>0</v>
      </c>
      <c r="AL263" s="67">
        <f>AK263*(B263-B262)</f>
        <v>0</v>
      </c>
      <c r="AM263" s="23">
        <f t="shared" si="75"/>
        <v>8.6725204696437436E-2</v>
      </c>
      <c r="AN263" s="26">
        <f>AN262+AK263*(B263-B262)/(2*PI()*$C$5*AN262*$K$13)</f>
        <v>0.15480061813468687</v>
      </c>
      <c r="AO263" s="87">
        <f t="shared" si="67"/>
        <v>145932.55112472404</v>
      </c>
      <c r="AP263" s="87">
        <f>IF(R263+U263&lt;$C$8,0,32*$L$23/$C$12^2*($K$10*R263+$K$8*U263)+32*$L$24/($C$14^2-$C$13^2)*($K$10*S263+$K$8*V263))</f>
        <v>44607.551124724028</v>
      </c>
      <c r="AQ263" s="66">
        <f>R263*$C$11*$C$9+U263*$C$11*$C$10</f>
        <v>14695380</v>
      </c>
      <c r="AR263" s="66">
        <f>S263*$C$11*$C$9+V263*$C$11*$C$10</f>
        <v>14695380</v>
      </c>
      <c r="AS263" s="87">
        <f>$C$11*(T263*$C$9+W263*$C$10)</f>
        <v>792178.05375968735</v>
      </c>
      <c r="AT263" s="45">
        <f t="shared" si="61"/>
        <v>15633490.60488441</v>
      </c>
      <c r="AU263" s="75"/>
    </row>
    <row r="264" spans="2:47" ht="15" thickBot="1" x14ac:dyDescent="0.35">
      <c r="B264" s="41">
        <f t="shared" si="68"/>
        <v>4660</v>
      </c>
      <c r="C264" s="8">
        <f t="shared" si="69"/>
        <v>46.6</v>
      </c>
      <c r="D264" s="73">
        <f t="shared" si="57"/>
        <v>62.327500000000001</v>
      </c>
      <c r="E264" s="29">
        <f t="shared" si="74"/>
        <v>15435.214043875803</v>
      </c>
      <c r="F264" s="29">
        <f t="shared" si="70"/>
        <v>66.24555383637778</v>
      </c>
      <c r="G264" s="29">
        <f t="shared" si="71"/>
        <v>88.603428256155269</v>
      </c>
      <c r="H264" s="17">
        <f t="shared" si="72"/>
        <v>20644.598783683949</v>
      </c>
      <c r="I264" s="29">
        <f t="shared" si="62"/>
        <v>2.2250485660981263</v>
      </c>
      <c r="J264" s="29">
        <f t="shared" si="63"/>
        <v>41.694115440740156</v>
      </c>
      <c r="K264" s="32">
        <f>IF((D263+L263+M263-AL263)/($C$21+$C$22)&gt;$C$8,$C$8,(D263+L263+M263-AL263)/($C$21+$C$22))</f>
        <v>1400</v>
      </c>
      <c r="L264" s="97">
        <f t="shared" si="58"/>
        <v>0</v>
      </c>
      <c r="M264" s="96">
        <f t="shared" si="59"/>
        <v>0</v>
      </c>
      <c r="N264" s="98">
        <f t="shared" si="64"/>
        <v>1.7179213529287818</v>
      </c>
      <c r="O264" s="100">
        <f t="shared" si="60"/>
        <v>4.2266987561397071</v>
      </c>
      <c r="P264" s="104">
        <f t="shared" si="65"/>
        <v>18.880500609176615</v>
      </c>
      <c r="Q264" s="102">
        <f t="shared" si="66"/>
        <v>4.9224514715476911E-2</v>
      </c>
      <c r="R264" s="106">
        <f>IF(K264-H263&lt;0,0,K264-H263)</f>
        <v>0</v>
      </c>
      <c r="S264" s="106">
        <f>K264-V264</f>
        <v>0</v>
      </c>
      <c r="T264" s="106">
        <f>IF(R264&gt;0,$C$6-$C$8,IF($C$6-$C$8-W264&lt;0,0,$C$6-$C$8-W264))</f>
        <v>97.214462279726973</v>
      </c>
      <c r="U264" s="107">
        <f>IF(R264=0,IF(U263+(F264-AL264/$C$23)*$C$21/($C$21+$C$22)&gt;$C$8,$C$8,U263+F264*$C$21/($C$21+$C$22)),E264)</f>
        <v>1400</v>
      </c>
      <c r="V264" s="107">
        <f>IF(R264&gt;0,0,IF(V263+(F264-AL264/$C$23)*$C$21/($C$21+$C$22)&gt;$C$8,$C$8,IF(U264=$C$8,V263+(F264-AL264/$C$23)*$C$21/$C$22,V263+(F264-AL264/$C$23)*$C$21/($C$21+$C$22))))</f>
        <v>1400</v>
      </c>
      <c r="W264" s="203">
        <f>IF(R264&gt;0,0,IF(W263+AL264/$C$23&gt;$F$23,$F$23,W263+AL264/$C$23))</f>
        <v>2.7855377202730285</v>
      </c>
      <c r="X264" s="105" t="str">
        <f>IF(R264=0,"-",FORECAST($C$8,Инклинометрия!$B$2:$B$152,Инклинометрия!$A$2:$A$152))</f>
        <v>-</v>
      </c>
      <c r="Y264" s="105" t="str">
        <f>IF(R264=0,"-",FORECAST($C$8-R264,Инклинометрия!$B$2:$B$152,Инклинометрия!$A$2:$A$152))</f>
        <v>-</v>
      </c>
      <c r="Z264" s="105" t="str">
        <f>IF(R264&gt;0,FORECAST($C$8,Инклинометрия!$B$2:$B$152,Инклинометрия!$A$2:$A$152),IF(V264=$C$8,"-",FORECAST($C$8-V264,Инклинометрия!$B$2:$B$152,Инклинометрия!$A$2:$A$152)))</f>
        <v>-</v>
      </c>
      <c r="AA264" s="105" t="str">
        <f>IF(S264=0,"-",FORECAST($C$8-(S264+V264),Инклинометрия!$B$2:$B$152,Инклинометрия!$A$2:$A$152))</f>
        <v>-</v>
      </c>
      <c r="AB264" s="105">
        <f>FORECAST($C$8+T264,Инклинометрия!$B$2:$B$152,Инклинометрия!$A$2:$A$152)</f>
        <v>1422.3537391657405</v>
      </c>
      <c r="AC264" s="105">
        <f>IF(R264=0,FORECAST($C$6-T264,Инклинометрия!$B$2:$B$152,Инклинометрия!$A$2:$A$152),FORECAST($C$8,Инклинометрия!$B$2:$B$152,Инклинометрия!$A$2:$A$152))</f>
        <v>1332.6462608342592</v>
      </c>
      <c r="AD264" s="107">
        <f>IF(R264=0,FORECAST($C$8,Инклинометрия!$B$2:$B$152,Инклинометрия!$A$2:$A$152),Y264)</f>
        <v>1330</v>
      </c>
      <c r="AE264" s="107">
        <f>FORECAST($C$8-(R264+U264),Инклинометрия!$B$2:$B$152,Инклинометрия!$A$2:$A$152)</f>
        <v>0</v>
      </c>
      <c r="AF264" s="107">
        <f>IF(V264=0,"-",FORECAST($C$8,Инклинометрия!$B$2:$B$152,Инклинометрия!$A$2:$A$152))</f>
        <v>1330</v>
      </c>
      <c r="AG264" s="107">
        <f>IF(V264=0,"-",FORECAST($C$8-V264,Инклинометрия!$B$2:$B$152,Инклинометрия!$A$2:$A$152))</f>
        <v>0</v>
      </c>
      <c r="AH264" s="107">
        <f>IF(W264=0,"-",FORECAST($C$8+W264,Инклинометрия!$B$2:$B$152,Инклинометрия!$A$2:$A$152))</f>
        <v>1332.6462608342592</v>
      </c>
      <c r="AI264" s="107">
        <f>IF(W264=0,"-",FORECAST($C$8,Инклинометрия!$B$2:$B$152,Инклинометрия!$A$2:$A$152))</f>
        <v>1330</v>
      </c>
      <c r="AK264" s="122">
        <f t="shared" si="73"/>
        <v>0</v>
      </c>
      <c r="AL264" s="67">
        <f>AK264*(B264-B263)</f>
        <v>0</v>
      </c>
      <c r="AM264" s="23">
        <f t="shared" si="75"/>
        <v>8.6725204696437436E-2</v>
      </c>
      <c r="AN264" s="26">
        <f>AN263+AK264*(B264-B263)/(2*PI()*$C$5*AN263*$K$13)</f>
        <v>0.15480061813468687</v>
      </c>
      <c r="AO264" s="87">
        <f t="shared" si="67"/>
        <v>145932.55112472404</v>
      </c>
      <c r="AP264" s="87">
        <f>IF(R264+U264&lt;$C$8,0,32*$L$23/$C$12^2*($K$10*R264+$K$8*U264)+32*$L$24/($C$14^2-$C$13^2)*($K$10*S264+$K$8*V264))</f>
        <v>44607.551124724028</v>
      </c>
      <c r="AQ264" s="66">
        <f>R264*$C$11*$C$9+U264*$C$11*$C$10</f>
        <v>14695380</v>
      </c>
      <c r="AR264" s="66">
        <f>S264*$C$11*$C$9+V264*$C$11*$C$10</f>
        <v>14695380</v>
      </c>
      <c r="AS264" s="87">
        <f>$C$11*(T264*$C$9+W264*$C$10)</f>
        <v>792178.05375968735</v>
      </c>
      <c r="AT264" s="45">
        <f t="shared" si="61"/>
        <v>15633490.60488441</v>
      </c>
      <c r="AU264" s="75"/>
    </row>
    <row r="265" spans="2:47" ht="15" thickBot="1" x14ac:dyDescent="0.35">
      <c r="B265" s="41">
        <f t="shared" si="68"/>
        <v>4680</v>
      </c>
      <c r="C265" s="8">
        <f t="shared" si="69"/>
        <v>46.800000000000004</v>
      </c>
      <c r="D265" s="73">
        <f t="shared" si="57"/>
        <v>62.595000000000006</v>
      </c>
      <c r="E265" s="29">
        <f t="shared" si="74"/>
        <v>15501.459597712181</v>
      </c>
      <c r="F265" s="29">
        <f t="shared" si="70"/>
        <v>66.24555383637778</v>
      </c>
      <c r="G265" s="29">
        <f t="shared" si="71"/>
        <v>88.603428256155269</v>
      </c>
      <c r="H265" s="17">
        <f t="shared" si="72"/>
        <v>20733.202211940104</v>
      </c>
      <c r="I265" s="29">
        <f t="shared" si="62"/>
        <v>2.2250485660981263</v>
      </c>
      <c r="J265" s="29">
        <f t="shared" si="63"/>
        <v>41.694115440740156</v>
      </c>
      <c r="K265" s="32">
        <f>IF((D264+L264+M264-AL264)/($C$21+$C$22)&gt;$C$8,$C$8,(D264+L264+M264-AL264)/($C$21+$C$22))</f>
        <v>1400</v>
      </c>
      <c r="L265" s="97">
        <f t="shared" si="58"/>
        <v>0</v>
      </c>
      <c r="M265" s="96">
        <f t="shared" si="59"/>
        <v>0</v>
      </c>
      <c r="N265" s="98">
        <f t="shared" si="64"/>
        <v>1.7179213529287818</v>
      </c>
      <c r="O265" s="100">
        <f t="shared" si="60"/>
        <v>4.2266987561397071</v>
      </c>
      <c r="P265" s="104">
        <f t="shared" si="65"/>
        <v>18.880500609176615</v>
      </c>
      <c r="Q265" s="102">
        <f t="shared" si="66"/>
        <v>4.9224514715476911E-2</v>
      </c>
      <c r="R265" s="106">
        <f>IF(K265-H264&lt;0,0,K265-H264)</f>
        <v>0</v>
      </c>
      <c r="S265" s="106">
        <f>K265-V265</f>
        <v>0</v>
      </c>
      <c r="T265" s="106">
        <f>IF(R265&gt;0,$C$6-$C$8,IF($C$6-$C$8-W265&lt;0,0,$C$6-$C$8-W265))</f>
        <v>97.214462279726973</v>
      </c>
      <c r="U265" s="107">
        <f>IF(R265=0,IF(U264+(F265-AL265/$C$23)*$C$21/($C$21+$C$22)&gt;$C$8,$C$8,U264+F265*$C$21/($C$21+$C$22)),E265)</f>
        <v>1400</v>
      </c>
      <c r="V265" s="107">
        <f>IF(R265&gt;0,0,IF(V264+(F265-AL265/$C$23)*$C$21/($C$21+$C$22)&gt;$C$8,$C$8,IF(U265=$C$8,V264+(F265-AL265/$C$23)*$C$21/$C$22,V264+(F265-AL265/$C$23)*$C$21/($C$21+$C$22))))</f>
        <v>1400</v>
      </c>
      <c r="W265" s="203">
        <f>IF(R265&gt;0,0,IF(W264+AL265/$C$23&gt;$F$23,$F$23,W264+AL265/$C$23))</f>
        <v>2.7855377202730285</v>
      </c>
      <c r="X265" s="105" t="str">
        <f>IF(R265=0,"-",FORECAST($C$8,Инклинометрия!$B$2:$B$152,Инклинометрия!$A$2:$A$152))</f>
        <v>-</v>
      </c>
      <c r="Y265" s="105" t="str">
        <f>IF(R265=0,"-",FORECAST($C$8-R265,Инклинометрия!$B$2:$B$152,Инклинометрия!$A$2:$A$152))</f>
        <v>-</v>
      </c>
      <c r="Z265" s="105" t="str">
        <f>IF(R265&gt;0,FORECAST($C$8,Инклинометрия!$B$2:$B$152,Инклинометрия!$A$2:$A$152),IF(V265=$C$8,"-",FORECAST($C$8-V265,Инклинометрия!$B$2:$B$152,Инклинометрия!$A$2:$A$152)))</f>
        <v>-</v>
      </c>
      <c r="AA265" s="105" t="str">
        <f>IF(S265=0,"-",FORECAST($C$8-(S265+V265),Инклинометрия!$B$2:$B$152,Инклинометрия!$A$2:$A$152))</f>
        <v>-</v>
      </c>
      <c r="AB265" s="105">
        <f>FORECAST($C$8+T265,Инклинометрия!$B$2:$B$152,Инклинометрия!$A$2:$A$152)</f>
        <v>1422.3537391657405</v>
      </c>
      <c r="AC265" s="105">
        <f>IF(R265=0,FORECAST($C$6-T265,Инклинометрия!$B$2:$B$152,Инклинометрия!$A$2:$A$152),FORECAST($C$8,Инклинометрия!$B$2:$B$152,Инклинометрия!$A$2:$A$152))</f>
        <v>1332.6462608342592</v>
      </c>
      <c r="AD265" s="107">
        <f>IF(R265=0,FORECAST($C$8,Инклинометрия!$B$2:$B$152,Инклинометрия!$A$2:$A$152),Y265)</f>
        <v>1330</v>
      </c>
      <c r="AE265" s="107">
        <f>FORECAST($C$8-(R265+U265),Инклинометрия!$B$2:$B$152,Инклинометрия!$A$2:$A$152)</f>
        <v>0</v>
      </c>
      <c r="AF265" s="107">
        <f>IF(V265=0,"-",FORECAST($C$8,Инклинометрия!$B$2:$B$152,Инклинометрия!$A$2:$A$152))</f>
        <v>1330</v>
      </c>
      <c r="AG265" s="107">
        <f>IF(V265=0,"-",FORECAST($C$8-V265,Инклинометрия!$B$2:$B$152,Инклинометрия!$A$2:$A$152))</f>
        <v>0</v>
      </c>
      <c r="AH265" s="107">
        <f>IF(W265=0,"-",FORECAST($C$8+W265,Инклинометрия!$B$2:$B$152,Инклинометрия!$A$2:$A$152))</f>
        <v>1332.6462608342592</v>
      </c>
      <c r="AI265" s="107">
        <f>IF(W265=0,"-",FORECAST($C$8,Инклинометрия!$B$2:$B$152,Инклинометрия!$A$2:$A$152))</f>
        <v>1330</v>
      </c>
      <c r="AK265" s="122">
        <f t="shared" si="73"/>
        <v>0</v>
      </c>
      <c r="AL265" s="67">
        <f>AK265*(B265-B264)</f>
        <v>0</v>
      </c>
      <c r="AM265" s="23">
        <f t="shared" si="75"/>
        <v>8.6725204696437436E-2</v>
      </c>
      <c r="AN265" s="26">
        <f>AN264+AK265*(B265-B264)/(2*PI()*$C$5*AN264*$K$13)</f>
        <v>0.15480061813468687</v>
      </c>
      <c r="AO265" s="87">
        <f t="shared" si="67"/>
        <v>145932.55112472404</v>
      </c>
      <c r="AP265" s="87">
        <f>IF(R265+U265&lt;$C$8,0,32*$L$23/$C$12^2*($K$10*R265+$K$8*U265)+32*$L$24/($C$14^2-$C$13^2)*($K$10*S265+$K$8*V265))</f>
        <v>44607.551124724028</v>
      </c>
      <c r="AQ265" s="66">
        <f>R265*$C$11*$C$9+U265*$C$11*$C$10</f>
        <v>14695380</v>
      </c>
      <c r="AR265" s="66">
        <f>S265*$C$11*$C$9+V265*$C$11*$C$10</f>
        <v>14695380</v>
      </c>
      <c r="AS265" s="87">
        <f>$C$11*(T265*$C$9+W265*$C$10)</f>
        <v>792178.05375968735</v>
      </c>
      <c r="AT265" s="45">
        <f t="shared" si="61"/>
        <v>15633490.60488441</v>
      </c>
      <c r="AU265" s="75"/>
    </row>
    <row r="266" spans="2:47" ht="15" thickBot="1" x14ac:dyDescent="0.35">
      <c r="B266" s="41">
        <f t="shared" si="68"/>
        <v>4700</v>
      </c>
      <c r="C266" s="8">
        <f t="shared" si="69"/>
        <v>47</v>
      </c>
      <c r="D266" s="73">
        <f t="shared" si="57"/>
        <v>62.862499999999997</v>
      </c>
      <c r="E266" s="29">
        <f t="shared" si="74"/>
        <v>15567.705151548556</v>
      </c>
      <c r="F266" s="29">
        <f t="shared" si="70"/>
        <v>66.245553836375421</v>
      </c>
      <c r="G266" s="29">
        <f t="shared" si="71"/>
        <v>88.603428256152128</v>
      </c>
      <c r="H266" s="17">
        <f t="shared" si="72"/>
        <v>20821.805640196257</v>
      </c>
      <c r="I266" s="29">
        <f t="shared" si="62"/>
        <v>2.2250485660981263</v>
      </c>
      <c r="J266" s="29">
        <f t="shared" si="63"/>
        <v>41.694115440739417</v>
      </c>
      <c r="K266" s="32">
        <f>IF((D265+L265+M265-AL265)/($C$21+$C$22)&gt;$C$8,$C$8,(D265+L265+M265-AL265)/($C$21+$C$22))</f>
        <v>1400</v>
      </c>
      <c r="L266" s="97">
        <f t="shared" si="58"/>
        <v>0</v>
      </c>
      <c r="M266" s="96">
        <f t="shared" si="59"/>
        <v>0</v>
      </c>
      <c r="N266" s="98">
        <f t="shared" si="64"/>
        <v>1.7179213529287818</v>
      </c>
      <c r="O266" s="100">
        <f t="shared" si="60"/>
        <v>4.2266987561397071</v>
      </c>
      <c r="P266" s="104">
        <f t="shared" si="65"/>
        <v>18.880500609176615</v>
      </c>
      <c r="Q266" s="102">
        <f t="shared" si="66"/>
        <v>4.9224514715476911E-2</v>
      </c>
      <c r="R266" s="106">
        <f>IF(K266-H265&lt;0,0,K266-H265)</f>
        <v>0</v>
      </c>
      <c r="S266" s="106">
        <f>K266-V266</f>
        <v>0</v>
      </c>
      <c r="T266" s="106">
        <f>IF(R266&gt;0,$C$6-$C$8,IF($C$6-$C$8-W266&lt;0,0,$C$6-$C$8-W266))</f>
        <v>97.214462279726973</v>
      </c>
      <c r="U266" s="107">
        <f>IF(R266=0,IF(U265+(F266-AL266/$C$23)*$C$21/($C$21+$C$22)&gt;$C$8,$C$8,U265+F266*$C$21/($C$21+$C$22)),E266)</f>
        <v>1400</v>
      </c>
      <c r="V266" s="107">
        <f>IF(R266&gt;0,0,IF(V265+(F266-AL266/$C$23)*$C$21/($C$21+$C$22)&gt;$C$8,$C$8,IF(U266=$C$8,V265+(F266-AL266/$C$23)*$C$21/$C$22,V265+(F266-AL266/$C$23)*$C$21/($C$21+$C$22))))</f>
        <v>1400</v>
      </c>
      <c r="W266" s="203">
        <f>IF(R266&gt;0,0,IF(W265+AL266/$C$23&gt;$F$23,$F$23,W265+AL266/$C$23))</f>
        <v>2.7855377202730285</v>
      </c>
      <c r="X266" s="105" t="str">
        <f>IF(R266=0,"-",FORECAST($C$8,Инклинометрия!$B$2:$B$152,Инклинометрия!$A$2:$A$152))</f>
        <v>-</v>
      </c>
      <c r="Y266" s="105" t="str">
        <f>IF(R266=0,"-",FORECAST($C$8-R266,Инклинометрия!$B$2:$B$152,Инклинометрия!$A$2:$A$152))</f>
        <v>-</v>
      </c>
      <c r="Z266" s="105" t="str">
        <f>IF(R266&gt;0,FORECAST($C$8,Инклинометрия!$B$2:$B$152,Инклинометрия!$A$2:$A$152),IF(V266=$C$8,"-",FORECAST($C$8-V266,Инклинометрия!$B$2:$B$152,Инклинометрия!$A$2:$A$152)))</f>
        <v>-</v>
      </c>
      <c r="AA266" s="105" t="str">
        <f>IF(S266=0,"-",FORECAST($C$8-(S266+V266),Инклинометрия!$B$2:$B$152,Инклинометрия!$A$2:$A$152))</f>
        <v>-</v>
      </c>
      <c r="AB266" s="105">
        <f>FORECAST($C$8+T266,Инклинометрия!$B$2:$B$152,Инклинометрия!$A$2:$A$152)</f>
        <v>1422.3537391657405</v>
      </c>
      <c r="AC266" s="105">
        <f>IF(R266=0,FORECAST($C$6-T266,Инклинометрия!$B$2:$B$152,Инклинометрия!$A$2:$A$152),FORECAST($C$8,Инклинометрия!$B$2:$B$152,Инклинометрия!$A$2:$A$152))</f>
        <v>1332.6462608342592</v>
      </c>
      <c r="AD266" s="107">
        <f>IF(R266=0,FORECAST($C$8,Инклинометрия!$B$2:$B$152,Инклинометрия!$A$2:$A$152),Y266)</f>
        <v>1330</v>
      </c>
      <c r="AE266" s="107">
        <f>FORECAST($C$8-(R266+U266),Инклинометрия!$B$2:$B$152,Инклинометрия!$A$2:$A$152)</f>
        <v>0</v>
      </c>
      <c r="AF266" s="107">
        <f>IF(V266=0,"-",FORECAST($C$8,Инклинометрия!$B$2:$B$152,Инклинометрия!$A$2:$A$152))</f>
        <v>1330</v>
      </c>
      <c r="AG266" s="107">
        <f>IF(V266=0,"-",FORECAST($C$8-V266,Инклинометрия!$B$2:$B$152,Инклинометрия!$A$2:$A$152))</f>
        <v>0</v>
      </c>
      <c r="AH266" s="107">
        <f>IF(W266=0,"-",FORECAST($C$8+W266,Инклинометрия!$B$2:$B$152,Инклинометрия!$A$2:$A$152))</f>
        <v>1332.6462608342592</v>
      </c>
      <c r="AI266" s="107">
        <f>IF(W266=0,"-",FORECAST($C$8,Инклинометрия!$B$2:$B$152,Инклинометрия!$A$2:$A$152))</f>
        <v>1330</v>
      </c>
      <c r="AK266" s="122">
        <f t="shared" si="73"/>
        <v>0</v>
      </c>
      <c r="AL266" s="67">
        <f>AK266*(B266-B265)</f>
        <v>0</v>
      </c>
      <c r="AM266" s="23">
        <f t="shared" si="75"/>
        <v>8.6725204696437436E-2</v>
      </c>
      <c r="AN266" s="26">
        <f>AN265+AK266*(B266-B265)/(2*PI()*$C$5*AN265*$K$13)</f>
        <v>0.15480061813468687</v>
      </c>
      <c r="AO266" s="87">
        <f t="shared" si="67"/>
        <v>145932.55112472404</v>
      </c>
      <c r="AP266" s="87">
        <f>IF(R266+U266&lt;$C$8,0,32*$L$23/$C$12^2*($K$10*R266+$K$8*U266)+32*$L$24/($C$14^2-$C$13^2)*($K$10*S266+$K$8*V266))</f>
        <v>44607.551124724028</v>
      </c>
      <c r="AQ266" s="66">
        <f>R266*$C$11*$C$9+U266*$C$11*$C$10</f>
        <v>14695380</v>
      </c>
      <c r="AR266" s="66">
        <f>S266*$C$11*$C$9+V266*$C$11*$C$10</f>
        <v>14695380</v>
      </c>
      <c r="AS266" s="87">
        <f>$C$11*(T266*$C$9+W266*$C$10)</f>
        <v>792178.05375968735</v>
      </c>
      <c r="AT266" s="45">
        <f t="shared" si="61"/>
        <v>15633490.60488441</v>
      </c>
      <c r="AU266" s="75"/>
    </row>
    <row r="267" spans="2:47" ht="15" thickBot="1" x14ac:dyDescent="0.35">
      <c r="B267" s="41">
        <f t="shared" si="68"/>
        <v>4720</v>
      </c>
      <c r="C267" s="8">
        <f t="shared" si="69"/>
        <v>47.2</v>
      </c>
      <c r="D267" s="73">
        <f t="shared" si="57"/>
        <v>63.13</v>
      </c>
      <c r="E267" s="29">
        <f t="shared" si="74"/>
        <v>15633.950705384934</v>
      </c>
      <c r="F267" s="29">
        <f t="shared" si="70"/>
        <v>66.24555383637778</v>
      </c>
      <c r="G267" s="29">
        <f t="shared" si="71"/>
        <v>88.603428256155269</v>
      </c>
      <c r="H267" s="17">
        <f t="shared" si="72"/>
        <v>20910.409068452413</v>
      </c>
      <c r="I267" s="29">
        <f t="shared" si="62"/>
        <v>2.2250485660981263</v>
      </c>
      <c r="J267" s="29">
        <f t="shared" si="63"/>
        <v>41.694115440740156</v>
      </c>
      <c r="K267" s="32">
        <f>IF((D266+L266+M266-AL266)/($C$21+$C$22)&gt;$C$8,$C$8,(D266+L266+M266-AL266)/($C$21+$C$22))</f>
        <v>1400</v>
      </c>
      <c r="L267" s="97">
        <f t="shared" si="58"/>
        <v>0</v>
      </c>
      <c r="M267" s="96">
        <f t="shared" si="59"/>
        <v>0</v>
      </c>
      <c r="N267" s="98">
        <f t="shared" si="64"/>
        <v>1.7179213529287818</v>
      </c>
      <c r="O267" s="100">
        <f t="shared" si="60"/>
        <v>4.2266987561397071</v>
      </c>
      <c r="P267" s="104">
        <f t="shared" si="65"/>
        <v>18.880500609176615</v>
      </c>
      <c r="Q267" s="102">
        <f t="shared" si="66"/>
        <v>4.9224514715476911E-2</v>
      </c>
      <c r="R267" s="106">
        <f>IF(K267-H266&lt;0,0,K267-H266)</f>
        <v>0</v>
      </c>
      <c r="S267" s="106">
        <f>K267-V267</f>
        <v>0</v>
      </c>
      <c r="T267" s="106">
        <f>IF(R267&gt;0,$C$6-$C$8,IF($C$6-$C$8-W267&lt;0,0,$C$6-$C$8-W267))</f>
        <v>97.214462279726973</v>
      </c>
      <c r="U267" s="107">
        <f>IF(R267=0,IF(U266+(F267-AL267/$C$23)*$C$21/($C$21+$C$22)&gt;$C$8,$C$8,U266+F267*$C$21/($C$21+$C$22)),E267)</f>
        <v>1400</v>
      </c>
      <c r="V267" s="107">
        <f>IF(R267&gt;0,0,IF(V266+(F267-AL267/$C$23)*$C$21/($C$21+$C$22)&gt;$C$8,$C$8,IF(U267=$C$8,V266+(F267-AL267/$C$23)*$C$21/$C$22,V266+(F267-AL267/$C$23)*$C$21/($C$21+$C$22))))</f>
        <v>1400</v>
      </c>
      <c r="W267" s="203">
        <f>IF(R267&gt;0,0,IF(W266+AL267/$C$23&gt;$F$23,$F$23,W266+AL267/$C$23))</f>
        <v>2.7855377202730285</v>
      </c>
      <c r="X267" s="105" t="str">
        <f>IF(R267=0,"-",FORECAST($C$8,Инклинометрия!$B$2:$B$152,Инклинометрия!$A$2:$A$152))</f>
        <v>-</v>
      </c>
      <c r="Y267" s="105" t="str">
        <f>IF(R267=0,"-",FORECAST($C$8-R267,Инклинометрия!$B$2:$B$152,Инклинометрия!$A$2:$A$152))</f>
        <v>-</v>
      </c>
      <c r="Z267" s="105" t="str">
        <f>IF(R267&gt;0,FORECAST($C$8,Инклинометрия!$B$2:$B$152,Инклинометрия!$A$2:$A$152),IF(V267=$C$8,"-",FORECAST($C$8-V267,Инклинометрия!$B$2:$B$152,Инклинометрия!$A$2:$A$152)))</f>
        <v>-</v>
      </c>
      <c r="AA267" s="105" t="str">
        <f>IF(S267=0,"-",FORECAST($C$8-(S267+V267),Инклинометрия!$B$2:$B$152,Инклинометрия!$A$2:$A$152))</f>
        <v>-</v>
      </c>
      <c r="AB267" s="105">
        <f>FORECAST($C$8+T267,Инклинометрия!$B$2:$B$152,Инклинометрия!$A$2:$A$152)</f>
        <v>1422.3537391657405</v>
      </c>
      <c r="AC267" s="105">
        <f>IF(R267=0,FORECAST($C$6-T267,Инклинометрия!$B$2:$B$152,Инклинометрия!$A$2:$A$152),FORECAST($C$8,Инклинометрия!$B$2:$B$152,Инклинометрия!$A$2:$A$152))</f>
        <v>1332.6462608342592</v>
      </c>
      <c r="AD267" s="107">
        <f>IF(R267=0,FORECAST($C$8,Инклинометрия!$B$2:$B$152,Инклинометрия!$A$2:$A$152),Y267)</f>
        <v>1330</v>
      </c>
      <c r="AE267" s="107">
        <f>FORECAST($C$8-(R267+U267),Инклинометрия!$B$2:$B$152,Инклинометрия!$A$2:$A$152)</f>
        <v>0</v>
      </c>
      <c r="AF267" s="107">
        <f>IF(V267=0,"-",FORECAST($C$8,Инклинометрия!$B$2:$B$152,Инклинометрия!$A$2:$A$152))</f>
        <v>1330</v>
      </c>
      <c r="AG267" s="107">
        <f>IF(V267=0,"-",FORECAST($C$8-V267,Инклинометрия!$B$2:$B$152,Инклинометрия!$A$2:$A$152))</f>
        <v>0</v>
      </c>
      <c r="AH267" s="107">
        <f>IF(W267=0,"-",FORECAST($C$8+W267,Инклинометрия!$B$2:$B$152,Инклинометрия!$A$2:$A$152))</f>
        <v>1332.6462608342592</v>
      </c>
      <c r="AI267" s="107">
        <f>IF(W267=0,"-",FORECAST($C$8,Инклинометрия!$B$2:$B$152,Инклинометрия!$A$2:$A$152))</f>
        <v>1330</v>
      </c>
      <c r="AK267" s="122">
        <f t="shared" si="73"/>
        <v>0</v>
      </c>
      <c r="AL267" s="67">
        <f>AK267*(B267-B266)</f>
        <v>0</v>
      </c>
      <c r="AM267" s="23">
        <f t="shared" si="75"/>
        <v>8.6725204696437436E-2</v>
      </c>
      <c r="AN267" s="26">
        <f>AN266+AK267*(B267-B266)/(2*PI()*$C$5*AN266*$K$13)</f>
        <v>0.15480061813468687</v>
      </c>
      <c r="AO267" s="87">
        <f t="shared" si="67"/>
        <v>145932.55112472404</v>
      </c>
      <c r="AP267" s="87">
        <f>IF(R267+U267&lt;$C$8,0,32*$L$23/$C$12^2*($K$10*R267+$K$8*U267)+32*$L$24/($C$14^2-$C$13^2)*($K$10*S267+$K$8*V267))</f>
        <v>44607.551124724028</v>
      </c>
      <c r="AQ267" s="66">
        <f>R267*$C$11*$C$9+U267*$C$11*$C$10</f>
        <v>14695380</v>
      </c>
      <c r="AR267" s="66">
        <f>S267*$C$11*$C$9+V267*$C$11*$C$10</f>
        <v>14695380</v>
      </c>
      <c r="AS267" s="87">
        <f>$C$11*(T267*$C$9+W267*$C$10)</f>
        <v>792178.05375968735</v>
      </c>
      <c r="AT267" s="45">
        <f t="shared" si="61"/>
        <v>15633490.60488441</v>
      </c>
      <c r="AU267" s="75"/>
    </row>
    <row r="268" spans="2:47" ht="15" thickBot="1" x14ac:dyDescent="0.35">
      <c r="B268" s="41">
        <f t="shared" si="68"/>
        <v>4740</v>
      </c>
      <c r="C268" s="8">
        <f t="shared" si="69"/>
        <v>47.4</v>
      </c>
      <c r="D268" s="73">
        <f t="shared" si="57"/>
        <v>63.397500000000001</v>
      </c>
      <c r="E268" s="29">
        <f t="shared" si="74"/>
        <v>15700.196259221309</v>
      </c>
      <c r="F268" s="29">
        <f t="shared" si="70"/>
        <v>66.245553836375421</v>
      </c>
      <c r="G268" s="29">
        <f t="shared" si="71"/>
        <v>88.603428256152128</v>
      </c>
      <c r="H268" s="17">
        <f t="shared" si="72"/>
        <v>20999.012496708565</v>
      </c>
      <c r="I268" s="29">
        <f t="shared" si="62"/>
        <v>2.2250485660981263</v>
      </c>
      <c r="J268" s="29">
        <f t="shared" si="63"/>
        <v>41.694115440739417</v>
      </c>
      <c r="K268" s="32">
        <f>IF((D267+L267+M267-AL267)/($C$21+$C$22)&gt;$C$8,$C$8,(D267+L267+M267-AL267)/($C$21+$C$22))</f>
        <v>1400</v>
      </c>
      <c r="L268" s="97">
        <f t="shared" si="58"/>
        <v>0</v>
      </c>
      <c r="M268" s="96">
        <f t="shared" si="59"/>
        <v>0</v>
      </c>
      <c r="N268" s="98">
        <f t="shared" si="64"/>
        <v>1.7179213529287818</v>
      </c>
      <c r="O268" s="100">
        <f t="shared" si="60"/>
        <v>4.2266987561397071</v>
      </c>
      <c r="P268" s="104">
        <f t="shared" si="65"/>
        <v>18.880500609176615</v>
      </c>
      <c r="Q268" s="102">
        <f t="shared" si="66"/>
        <v>4.9224514715476911E-2</v>
      </c>
      <c r="R268" s="106">
        <f>IF(K268-H267&lt;0,0,K268-H267)</f>
        <v>0</v>
      </c>
      <c r="S268" s="106">
        <f>K268-V268</f>
        <v>0</v>
      </c>
      <c r="T268" s="106">
        <f>IF(R268&gt;0,$C$6-$C$8,IF($C$6-$C$8-W268&lt;0,0,$C$6-$C$8-W268))</f>
        <v>97.214462279726973</v>
      </c>
      <c r="U268" s="107">
        <f>IF(R268=0,IF(U267+(F268-AL268/$C$23)*$C$21/($C$21+$C$22)&gt;$C$8,$C$8,U267+F268*$C$21/($C$21+$C$22)),E268)</f>
        <v>1400</v>
      </c>
      <c r="V268" s="107">
        <f>IF(R268&gt;0,0,IF(V267+(F268-AL268/$C$23)*$C$21/($C$21+$C$22)&gt;$C$8,$C$8,IF(U268=$C$8,V267+(F268-AL268/$C$23)*$C$21/$C$22,V267+(F268-AL268/$C$23)*$C$21/($C$21+$C$22))))</f>
        <v>1400</v>
      </c>
      <c r="W268" s="203">
        <f>IF(R268&gt;0,0,IF(W267+AL268/$C$23&gt;$F$23,$F$23,W267+AL268/$C$23))</f>
        <v>2.7855377202730285</v>
      </c>
      <c r="X268" s="105" t="str">
        <f>IF(R268=0,"-",FORECAST($C$8,Инклинометрия!$B$2:$B$152,Инклинометрия!$A$2:$A$152))</f>
        <v>-</v>
      </c>
      <c r="Y268" s="105" t="str">
        <f>IF(R268=0,"-",FORECAST($C$8-R268,Инклинометрия!$B$2:$B$152,Инклинометрия!$A$2:$A$152))</f>
        <v>-</v>
      </c>
      <c r="Z268" s="105" t="str">
        <f>IF(R268&gt;0,FORECAST($C$8,Инклинометрия!$B$2:$B$152,Инклинометрия!$A$2:$A$152),IF(V268=$C$8,"-",FORECAST($C$8-V268,Инклинометрия!$B$2:$B$152,Инклинометрия!$A$2:$A$152)))</f>
        <v>-</v>
      </c>
      <c r="AA268" s="105" t="str">
        <f>IF(S268=0,"-",FORECAST($C$8-(S268+V268),Инклинометрия!$B$2:$B$152,Инклинометрия!$A$2:$A$152))</f>
        <v>-</v>
      </c>
      <c r="AB268" s="105">
        <f>FORECAST($C$8+T268,Инклинометрия!$B$2:$B$152,Инклинометрия!$A$2:$A$152)</f>
        <v>1422.3537391657405</v>
      </c>
      <c r="AC268" s="105">
        <f>IF(R268=0,FORECAST($C$6-T268,Инклинометрия!$B$2:$B$152,Инклинометрия!$A$2:$A$152),FORECAST($C$8,Инклинометрия!$B$2:$B$152,Инклинометрия!$A$2:$A$152))</f>
        <v>1332.6462608342592</v>
      </c>
      <c r="AD268" s="107">
        <f>IF(R268=0,FORECAST($C$8,Инклинометрия!$B$2:$B$152,Инклинометрия!$A$2:$A$152),Y268)</f>
        <v>1330</v>
      </c>
      <c r="AE268" s="107">
        <f>FORECAST($C$8-(R268+U268),Инклинометрия!$B$2:$B$152,Инклинометрия!$A$2:$A$152)</f>
        <v>0</v>
      </c>
      <c r="AF268" s="107">
        <f>IF(V268=0,"-",FORECAST($C$8,Инклинометрия!$B$2:$B$152,Инклинометрия!$A$2:$A$152))</f>
        <v>1330</v>
      </c>
      <c r="AG268" s="107">
        <f>IF(V268=0,"-",FORECAST($C$8-V268,Инклинометрия!$B$2:$B$152,Инклинометрия!$A$2:$A$152))</f>
        <v>0</v>
      </c>
      <c r="AH268" s="107">
        <f>IF(W268=0,"-",FORECAST($C$8+W268,Инклинометрия!$B$2:$B$152,Инклинометрия!$A$2:$A$152))</f>
        <v>1332.6462608342592</v>
      </c>
      <c r="AI268" s="107">
        <f>IF(W268=0,"-",FORECAST($C$8,Инклинометрия!$B$2:$B$152,Инклинометрия!$A$2:$A$152))</f>
        <v>1330</v>
      </c>
      <c r="AK268" s="205">
        <f t="shared" si="73"/>
        <v>0</v>
      </c>
      <c r="AL268" s="67">
        <f>AK268*(B268-B267)</f>
        <v>0</v>
      </c>
      <c r="AM268" s="23">
        <f t="shared" si="75"/>
        <v>8.6725204696437436E-2</v>
      </c>
      <c r="AN268" s="26">
        <f>AN267+AK268*(B268-B267)/(2*PI()*$C$5*AN267*$K$13)</f>
        <v>0.15480061813468687</v>
      </c>
      <c r="AO268" s="87">
        <f t="shared" si="67"/>
        <v>145932.55112472404</v>
      </c>
      <c r="AP268" s="87">
        <f>IF(R268+U268&lt;$C$8,0,32*$L$23/$C$12^2*($K$10*R268+$K$8*U268)+32*$L$24/($C$14^2-$C$13^2)*($K$10*S268+$K$8*V268))</f>
        <v>44607.551124724028</v>
      </c>
      <c r="AQ268" s="66">
        <f>R268*$C$11*$C$9+U268*$C$11*$C$10</f>
        <v>14695380</v>
      </c>
      <c r="AR268" s="66">
        <f>S268*$C$11*$C$9+V268*$C$11*$C$10</f>
        <v>14695380</v>
      </c>
      <c r="AS268" s="87">
        <f>$C$11*(T268*$C$9+W268*$C$10)</f>
        <v>792178.05375968735</v>
      </c>
      <c r="AT268" s="45">
        <f t="shared" si="61"/>
        <v>15633490.60488441</v>
      </c>
      <c r="AU268" s="75"/>
    </row>
    <row r="269" spans="2:47" ht="15" thickBot="1" x14ac:dyDescent="0.35">
      <c r="B269" s="41">
        <f t="shared" si="68"/>
        <v>4760</v>
      </c>
      <c r="C269" s="8">
        <f t="shared" si="69"/>
        <v>47.6</v>
      </c>
      <c r="D269" s="73">
        <f t="shared" si="57"/>
        <v>63.664999999999999</v>
      </c>
      <c r="E269" s="29">
        <f t="shared" si="74"/>
        <v>15766.441813057687</v>
      </c>
      <c r="F269" s="29">
        <f t="shared" si="70"/>
        <v>66.24555383637778</v>
      </c>
      <c r="G269" s="29">
        <f t="shared" si="71"/>
        <v>88.603428256155269</v>
      </c>
      <c r="H269" s="17">
        <f t="shared" si="72"/>
        <v>21087.615924964721</v>
      </c>
      <c r="I269" s="29">
        <f t="shared" si="62"/>
        <v>2.2250485660981263</v>
      </c>
      <c r="J269" s="29">
        <f t="shared" si="63"/>
        <v>41.694115440740156</v>
      </c>
      <c r="K269" s="32">
        <f>IF((D268+L268+M268-AL268)/($C$21+$C$22)&gt;$C$8,$C$8,(D268+L268+M268-AL268)/($C$21+$C$22))</f>
        <v>1400</v>
      </c>
      <c r="L269" s="97">
        <f t="shared" si="58"/>
        <v>0</v>
      </c>
      <c r="M269" s="96">
        <f t="shared" si="59"/>
        <v>0</v>
      </c>
      <c r="N269" s="98">
        <f t="shared" si="64"/>
        <v>1.7179213529287818</v>
      </c>
      <c r="O269" s="100">
        <f t="shared" si="60"/>
        <v>4.2266987561397071</v>
      </c>
      <c r="P269" s="104">
        <f t="shared" si="65"/>
        <v>18.880500609176615</v>
      </c>
      <c r="Q269" s="102">
        <f t="shared" si="66"/>
        <v>4.9224514715476911E-2</v>
      </c>
      <c r="R269" s="106">
        <f>IF(K269-H268&lt;0,0,K269-H268)</f>
        <v>0</v>
      </c>
      <c r="S269" s="106">
        <f>K269-V269</f>
        <v>0</v>
      </c>
      <c r="T269" s="106">
        <f>IF(R269&gt;0,$C$6-$C$8,IF($C$6-$C$8-W269&lt;0,0,$C$6-$C$8-W269))</f>
        <v>97.214462279726973</v>
      </c>
      <c r="U269" s="107">
        <f>IF(R269=0,IF(U268+(F269-AL269/$C$23)*$C$21/($C$21+$C$22)&gt;$C$8,$C$8,U268+F269*$C$21/($C$21+$C$22)),E269)</f>
        <v>1400</v>
      </c>
      <c r="V269" s="107">
        <f>IF(R269&gt;0,0,IF(V268+(F269-AL269/$C$23)*$C$21/($C$21+$C$22)&gt;$C$8,$C$8,IF(U269=$C$8,V268+(F269-AL269/$C$23)*$C$21/$C$22,V268+(F269-AL269/$C$23)*$C$21/($C$21+$C$22))))</f>
        <v>1400</v>
      </c>
      <c r="W269" s="203">
        <f>IF(R269&gt;0,0,IF(W268+AL269/$C$23&gt;$F$23,$F$23,W268+AL269/$C$23))</f>
        <v>2.7855377202730285</v>
      </c>
      <c r="X269" s="105" t="str">
        <f>IF(R269=0,"-",FORECAST($C$8,Инклинометрия!$B$2:$B$152,Инклинометрия!$A$2:$A$152))</f>
        <v>-</v>
      </c>
      <c r="Y269" s="105" t="str">
        <f>IF(R269=0,"-",FORECAST($C$8-R269,Инклинометрия!$B$2:$B$152,Инклинометрия!$A$2:$A$152))</f>
        <v>-</v>
      </c>
      <c r="Z269" s="105" t="str">
        <f>IF(R269&gt;0,FORECAST($C$8,Инклинометрия!$B$2:$B$152,Инклинометрия!$A$2:$A$152),IF(V269=$C$8,"-",FORECAST($C$8-V269,Инклинометрия!$B$2:$B$152,Инклинометрия!$A$2:$A$152)))</f>
        <v>-</v>
      </c>
      <c r="AA269" s="105" t="str">
        <f>IF(S269=0,"-",FORECAST($C$8-(S269+V269),Инклинометрия!$B$2:$B$152,Инклинометрия!$A$2:$A$152))</f>
        <v>-</v>
      </c>
      <c r="AB269" s="105">
        <f>FORECAST($C$8+T269,Инклинометрия!$B$2:$B$152,Инклинометрия!$A$2:$A$152)</f>
        <v>1422.3537391657405</v>
      </c>
      <c r="AC269" s="105">
        <f>IF(R269=0,FORECAST($C$6-T269,Инклинометрия!$B$2:$B$152,Инклинометрия!$A$2:$A$152),FORECAST($C$8,Инклинометрия!$B$2:$B$152,Инклинометрия!$A$2:$A$152))</f>
        <v>1332.6462608342592</v>
      </c>
      <c r="AD269" s="107">
        <f>IF(R269=0,FORECAST($C$8,Инклинометрия!$B$2:$B$152,Инклинометрия!$A$2:$A$152),Y269)</f>
        <v>1330</v>
      </c>
      <c r="AE269" s="107">
        <f>FORECAST($C$8-(R269+U269),Инклинометрия!$B$2:$B$152,Инклинометрия!$A$2:$A$152)</f>
        <v>0</v>
      </c>
      <c r="AF269" s="107">
        <f>IF(V269=0,"-",FORECAST($C$8,Инклинометрия!$B$2:$B$152,Инклинометрия!$A$2:$A$152))</f>
        <v>1330</v>
      </c>
      <c r="AG269" s="107">
        <f>IF(V269=0,"-",FORECAST($C$8-V269,Инклинометрия!$B$2:$B$152,Инклинометрия!$A$2:$A$152))</f>
        <v>0</v>
      </c>
      <c r="AH269" s="107">
        <f>IF(W269=0,"-",FORECAST($C$8+W269,Инклинометрия!$B$2:$B$152,Инклинометрия!$A$2:$A$152))</f>
        <v>1332.6462608342592</v>
      </c>
      <c r="AI269" s="107">
        <f>IF(W269=0,"-",FORECAST($C$8,Инклинометрия!$B$2:$B$152,Инклинометрия!$A$2:$A$152))</f>
        <v>1330</v>
      </c>
      <c r="AK269" s="122">
        <f t="shared" si="73"/>
        <v>0</v>
      </c>
      <c r="AL269" s="67">
        <f>AK269*(B269-B268)</f>
        <v>0</v>
      </c>
      <c r="AM269" s="23">
        <f t="shared" si="75"/>
        <v>8.6725204696437436E-2</v>
      </c>
      <c r="AN269" s="26">
        <f>AN268+AK269*(B269-B268)/(2*PI()*$C$5*AN268*$K$13)</f>
        <v>0.15480061813468687</v>
      </c>
      <c r="AO269" s="87">
        <f t="shared" si="67"/>
        <v>145932.55112472404</v>
      </c>
      <c r="AP269" s="87">
        <f>IF(R269+U269&lt;$C$8,0,32*$L$23/$C$12^2*($K$10*R269+$K$8*U269)+32*$L$24/($C$14^2-$C$13^2)*($K$10*S269+$K$8*V269))</f>
        <v>44607.551124724028</v>
      </c>
      <c r="AQ269" s="66">
        <f>R269*$C$11*$C$9+U269*$C$11*$C$10</f>
        <v>14695380</v>
      </c>
      <c r="AR269" s="66">
        <f>S269*$C$11*$C$9+V269*$C$11*$C$10</f>
        <v>14695380</v>
      </c>
      <c r="AS269" s="87">
        <f>$C$11*(T269*$C$9+W269*$C$10)</f>
        <v>792178.05375968735</v>
      </c>
      <c r="AT269" s="45">
        <f t="shared" si="61"/>
        <v>15633490.60488441</v>
      </c>
      <c r="AU269" s="75"/>
    </row>
    <row r="270" spans="2:47" ht="15" thickBot="1" x14ac:dyDescent="0.35">
      <c r="B270" s="41">
        <f t="shared" si="68"/>
        <v>4780</v>
      </c>
      <c r="C270" s="8">
        <f t="shared" si="69"/>
        <v>47.800000000000004</v>
      </c>
      <c r="D270" s="73">
        <f t="shared" si="57"/>
        <v>63.932500000000012</v>
      </c>
      <c r="E270" s="29">
        <f t="shared" si="74"/>
        <v>15832.687366894064</v>
      </c>
      <c r="F270" s="29">
        <f t="shared" si="70"/>
        <v>66.24555383637778</v>
      </c>
      <c r="G270" s="29">
        <f t="shared" si="71"/>
        <v>88.603428256155269</v>
      </c>
      <c r="H270" s="17">
        <f t="shared" si="72"/>
        <v>21176.219353220877</v>
      </c>
      <c r="I270" s="29">
        <f t="shared" si="62"/>
        <v>2.2250485660981263</v>
      </c>
      <c r="J270" s="29">
        <f t="shared" si="63"/>
        <v>41.694115440740156</v>
      </c>
      <c r="K270" s="32">
        <f>IF((D269+L269+M269-AL269)/($C$21+$C$22)&gt;$C$8,$C$8,(D269+L269+M269-AL269)/($C$21+$C$22))</f>
        <v>1400</v>
      </c>
      <c r="L270" s="97">
        <f t="shared" si="58"/>
        <v>0</v>
      </c>
      <c r="M270" s="96">
        <f t="shared" si="59"/>
        <v>0</v>
      </c>
      <c r="N270" s="98">
        <f t="shared" si="64"/>
        <v>1.7179213529287818</v>
      </c>
      <c r="O270" s="100">
        <f t="shared" si="60"/>
        <v>4.2266987561397071</v>
      </c>
      <c r="P270" s="104">
        <f t="shared" si="65"/>
        <v>18.880500609176615</v>
      </c>
      <c r="Q270" s="102">
        <f t="shared" si="66"/>
        <v>4.9224514715476911E-2</v>
      </c>
      <c r="R270" s="106">
        <f>IF(K270-H269&lt;0,0,K270-H269)</f>
        <v>0</v>
      </c>
      <c r="S270" s="106">
        <f>K270-V270</f>
        <v>0</v>
      </c>
      <c r="T270" s="106">
        <f>IF(R270&gt;0,$C$6-$C$8,IF($C$6-$C$8-W270&lt;0,0,$C$6-$C$8-W270))</f>
        <v>97.214462279726973</v>
      </c>
      <c r="U270" s="107">
        <f>IF(R270=0,IF(U269+(F270-AL270/$C$23)*$C$21/($C$21+$C$22)&gt;$C$8,$C$8,U269+F270*$C$21/($C$21+$C$22)),E270)</f>
        <v>1400</v>
      </c>
      <c r="V270" s="107">
        <f>IF(R270&gt;0,0,IF(V269+(F270-AL270/$C$23)*$C$21/($C$21+$C$22)&gt;$C$8,$C$8,IF(U270=$C$8,V269+(F270-AL270/$C$23)*$C$21/$C$22,V269+(F270-AL270/$C$23)*$C$21/($C$21+$C$22))))</f>
        <v>1400</v>
      </c>
      <c r="W270" s="203">
        <f>IF(R270&gt;0,0,IF(W269+AL270/$C$23&gt;$F$23,$F$23,W269+AL270/$C$23))</f>
        <v>2.7855377202730285</v>
      </c>
      <c r="X270" s="105" t="str">
        <f>IF(R270=0,"-",FORECAST($C$8,Инклинометрия!$B$2:$B$152,Инклинометрия!$A$2:$A$152))</f>
        <v>-</v>
      </c>
      <c r="Y270" s="105" t="str">
        <f>IF(R270=0,"-",FORECAST($C$8-R270,Инклинометрия!$B$2:$B$152,Инклинометрия!$A$2:$A$152))</f>
        <v>-</v>
      </c>
      <c r="Z270" s="105" t="str">
        <f>IF(R270&gt;0,FORECAST($C$8,Инклинометрия!$B$2:$B$152,Инклинометрия!$A$2:$A$152),IF(V270=$C$8,"-",FORECAST($C$8-V270,Инклинометрия!$B$2:$B$152,Инклинометрия!$A$2:$A$152)))</f>
        <v>-</v>
      </c>
      <c r="AA270" s="105" t="str">
        <f>IF(S270=0,"-",FORECAST($C$8-(S270+V270),Инклинометрия!$B$2:$B$152,Инклинометрия!$A$2:$A$152))</f>
        <v>-</v>
      </c>
      <c r="AB270" s="105">
        <f>FORECAST($C$8+T270,Инклинометрия!$B$2:$B$152,Инклинометрия!$A$2:$A$152)</f>
        <v>1422.3537391657405</v>
      </c>
      <c r="AC270" s="105">
        <f>IF(R270=0,FORECAST($C$6-T270,Инклинометрия!$B$2:$B$152,Инклинометрия!$A$2:$A$152),FORECAST($C$8,Инклинометрия!$B$2:$B$152,Инклинометрия!$A$2:$A$152))</f>
        <v>1332.6462608342592</v>
      </c>
      <c r="AD270" s="107">
        <f>IF(R270=0,FORECAST($C$8,Инклинометрия!$B$2:$B$152,Инклинометрия!$A$2:$A$152),Y270)</f>
        <v>1330</v>
      </c>
      <c r="AE270" s="107">
        <f>FORECAST($C$8-(R270+U270),Инклинометрия!$B$2:$B$152,Инклинометрия!$A$2:$A$152)</f>
        <v>0</v>
      </c>
      <c r="AF270" s="107">
        <f>IF(V270=0,"-",FORECAST($C$8,Инклинометрия!$B$2:$B$152,Инклинометрия!$A$2:$A$152))</f>
        <v>1330</v>
      </c>
      <c r="AG270" s="107">
        <f>IF(V270=0,"-",FORECAST($C$8-V270,Инклинометрия!$B$2:$B$152,Инклинометрия!$A$2:$A$152))</f>
        <v>0</v>
      </c>
      <c r="AH270" s="107">
        <f>IF(W270=0,"-",FORECAST($C$8+W270,Инклинометрия!$B$2:$B$152,Инклинометрия!$A$2:$A$152))</f>
        <v>1332.6462608342592</v>
      </c>
      <c r="AI270" s="107">
        <f>IF(W270=0,"-",FORECAST($C$8,Инклинометрия!$B$2:$B$152,Инклинометрия!$A$2:$A$152))</f>
        <v>1330</v>
      </c>
      <c r="AK270" s="122">
        <f t="shared" si="73"/>
        <v>0</v>
      </c>
      <c r="AL270" s="67">
        <f>AK270*(B270-B269)</f>
        <v>0</v>
      </c>
      <c r="AM270" s="23">
        <f t="shared" si="75"/>
        <v>8.6725204696437436E-2</v>
      </c>
      <c r="AN270" s="26">
        <f>AN269+AK270*(B270-B269)/(2*PI()*$C$5*AN269*$K$13)</f>
        <v>0.15480061813468687</v>
      </c>
      <c r="AO270" s="87">
        <f t="shared" si="67"/>
        <v>145932.55112472404</v>
      </c>
      <c r="AP270" s="87">
        <f>IF(R270+U270&lt;$C$8,0,32*$L$23/$C$12^2*($K$10*R270+$K$8*U270)+32*$L$24/($C$14^2-$C$13^2)*($K$10*S270+$K$8*V270))</f>
        <v>44607.551124724028</v>
      </c>
      <c r="AQ270" s="66">
        <f>R270*$C$11*$C$9+U270*$C$11*$C$10</f>
        <v>14695380</v>
      </c>
      <c r="AR270" s="66">
        <f>S270*$C$11*$C$9+V270*$C$11*$C$10</f>
        <v>14695380</v>
      </c>
      <c r="AS270" s="87">
        <f>$C$11*(T270*$C$9+W270*$C$10)</f>
        <v>792178.05375968735</v>
      </c>
      <c r="AT270" s="45">
        <f t="shared" si="61"/>
        <v>15633490.60488441</v>
      </c>
      <c r="AU270" s="75"/>
    </row>
    <row r="271" spans="2:47" ht="15" thickBot="1" x14ac:dyDescent="0.35">
      <c r="B271" s="41">
        <f t="shared" si="68"/>
        <v>4800</v>
      </c>
      <c r="C271" s="8">
        <f t="shared" si="69"/>
        <v>48</v>
      </c>
      <c r="D271" s="73">
        <f t="shared" si="57"/>
        <v>64.2</v>
      </c>
      <c r="E271" s="29">
        <f t="shared" si="74"/>
        <v>15898.93292073044</v>
      </c>
      <c r="F271" s="29">
        <f t="shared" si="70"/>
        <v>66.245553836375421</v>
      </c>
      <c r="G271" s="29">
        <f t="shared" si="71"/>
        <v>88.603428256152128</v>
      </c>
      <c r="H271" s="17">
        <f t="shared" si="72"/>
        <v>21264.822781477029</v>
      </c>
      <c r="I271" s="29">
        <f t="shared" si="62"/>
        <v>2.2250485660981263</v>
      </c>
      <c r="J271" s="29">
        <f t="shared" si="63"/>
        <v>41.694115440739417</v>
      </c>
      <c r="K271" s="32">
        <f>IF((D270+L270+M270-AL270)/($C$21+$C$22)&gt;$C$8,$C$8,(D270+L270+M270-AL270)/($C$21+$C$22))</f>
        <v>1400</v>
      </c>
      <c r="L271" s="97">
        <f t="shared" si="58"/>
        <v>0</v>
      </c>
      <c r="M271" s="96">
        <f t="shared" si="59"/>
        <v>0</v>
      </c>
      <c r="N271" s="98">
        <f t="shared" si="64"/>
        <v>1.7179213529287818</v>
      </c>
      <c r="O271" s="100">
        <f t="shared" si="60"/>
        <v>4.2266987561397071</v>
      </c>
      <c r="P271" s="104">
        <f t="shared" si="65"/>
        <v>18.880500609176615</v>
      </c>
      <c r="Q271" s="102">
        <f t="shared" si="66"/>
        <v>4.9224514715476911E-2</v>
      </c>
      <c r="R271" s="106">
        <f>IF(K271-H270&lt;0,0,K271-H270)</f>
        <v>0</v>
      </c>
      <c r="S271" s="106">
        <f>K271-V271</f>
        <v>0</v>
      </c>
      <c r="T271" s="106">
        <f>IF(R271&gt;0,$C$6-$C$8,IF($C$6-$C$8-W271&lt;0,0,$C$6-$C$8-W271))</f>
        <v>97.214462279726973</v>
      </c>
      <c r="U271" s="107">
        <f>IF(R271=0,IF(U270+(F271-AL271/$C$23)*$C$21/($C$21+$C$22)&gt;$C$8,$C$8,U270+F271*$C$21/($C$21+$C$22)),E271)</f>
        <v>1400</v>
      </c>
      <c r="V271" s="107">
        <f>IF(R271&gt;0,0,IF(V270+(F271-AL271/$C$23)*$C$21/($C$21+$C$22)&gt;$C$8,$C$8,IF(U271=$C$8,V270+(F271-AL271/$C$23)*$C$21/$C$22,V270+(F271-AL271/$C$23)*$C$21/($C$21+$C$22))))</f>
        <v>1400</v>
      </c>
      <c r="W271" s="203">
        <f>IF(R271&gt;0,0,IF(W270+AL271/$C$23&gt;$F$23,$F$23,W270+AL271/$C$23))</f>
        <v>2.7855377202730285</v>
      </c>
      <c r="X271" s="105" t="str">
        <f>IF(R271=0,"-",FORECAST($C$8,Инклинометрия!$B$2:$B$152,Инклинометрия!$A$2:$A$152))</f>
        <v>-</v>
      </c>
      <c r="Y271" s="105" t="str">
        <f>IF(R271=0,"-",FORECAST($C$8-R271,Инклинометрия!$B$2:$B$152,Инклинометрия!$A$2:$A$152))</f>
        <v>-</v>
      </c>
      <c r="Z271" s="105" t="str">
        <f>IF(R271&gt;0,FORECAST($C$8,Инклинометрия!$B$2:$B$152,Инклинометрия!$A$2:$A$152),IF(V271=$C$8,"-",FORECAST($C$8-V271,Инклинометрия!$B$2:$B$152,Инклинометрия!$A$2:$A$152)))</f>
        <v>-</v>
      </c>
      <c r="AA271" s="105" t="str">
        <f>IF(S271=0,"-",FORECAST($C$8-(S271+V271),Инклинометрия!$B$2:$B$152,Инклинометрия!$A$2:$A$152))</f>
        <v>-</v>
      </c>
      <c r="AB271" s="105">
        <f>FORECAST($C$8+T271,Инклинометрия!$B$2:$B$152,Инклинометрия!$A$2:$A$152)</f>
        <v>1422.3537391657405</v>
      </c>
      <c r="AC271" s="105">
        <f>IF(R271=0,FORECAST($C$6-T271,Инклинометрия!$B$2:$B$152,Инклинометрия!$A$2:$A$152),FORECAST($C$8,Инклинометрия!$B$2:$B$152,Инклинометрия!$A$2:$A$152))</f>
        <v>1332.6462608342592</v>
      </c>
      <c r="AD271" s="107">
        <f>IF(R271=0,FORECAST($C$8,Инклинометрия!$B$2:$B$152,Инклинометрия!$A$2:$A$152),Y271)</f>
        <v>1330</v>
      </c>
      <c r="AE271" s="107">
        <f>FORECAST($C$8-(R271+U271),Инклинометрия!$B$2:$B$152,Инклинометрия!$A$2:$A$152)</f>
        <v>0</v>
      </c>
      <c r="AF271" s="107">
        <f>IF(V271=0,"-",FORECAST($C$8,Инклинометрия!$B$2:$B$152,Инклинометрия!$A$2:$A$152))</f>
        <v>1330</v>
      </c>
      <c r="AG271" s="107">
        <f>IF(V271=0,"-",FORECAST($C$8-V271,Инклинометрия!$B$2:$B$152,Инклинометрия!$A$2:$A$152))</f>
        <v>0</v>
      </c>
      <c r="AH271" s="107">
        <f>IF(W271=0,"-",FORECAST($C$8+W271,Инклинометрия!$B$2:$B$152,Инклинометрия!$A$2:$A$152))</f>
        <v>1332.6462608342592</v>
      </c>
      <c r="AI271" s="107">
        <f>IF(W271=0,"-",FORECAST($C$8,Инклинометрия!$B$2:$B$152,Инклинометрия!$A$2:$A$152))</f>
        <v>1330</v>
      </c>
      <c r="AK271" s="122">
        <f t="shared" si="73"/>
        <v>0</v>
      </c>
      <c r="AL271" s="67">
        <f>AK271*(B271-B270)</f>
        <v>0</v>
      </c>
      <c r="AM271" s="23">
        <f t="shared" si="75"/>
        <v>8.6725204696437436E-2</v>
      </c>
      <c r="AN271" s="26">
        <f>AN270+AK271*(B271-B270)/(2*PI()*$C$5*AN270*$K$13)</f>
        <v>0.15480061813468687</v>
      </c>
      <c r="AO271" s="87">
        <f t="shared" si="67"/>
        <v>145932.55112472404</v>
      </c>
      <c r="AP271" s="87">
        <f>IF(R271+U271&lt;$C$8,0,32*$L$23/$C$12^2*($K$10*R271+$K$8*U271)+32*$L$24/($C$14^2-$C$13^2)*($K$10*S271+$K$8*V271))</f>
        <v>44607.551124724028</v>
      </c>
      <c r="AQ271" s="66">
        <f>R271*$C$11*$C$9+U271*$C$11*$C$10</f>
        <v>14695380</v>
      </c>
      <c r="AR271" s="66">
        <f>S271*$C$11*$C$9+V271*$C$11*$C$10</f>
        <v>14695380</v>
      </c>
      <c r="AS271" s="87">
        <f>$C$11*(T271*$C$9+W271*$C$10)</f>
        <v>792178.05375968735</v>
      </c>
      <c r="AT271" s="45">
        <f t="shared" si="61"/>
        <v>15633490.60488441</v>
      </c>
      <c r="AU271" s="75"/>
    </row>
    <row r="272" spans="2:47" ht="15" thickBot="1" x14ac:dyDescent="0.35">
      <c r="B272" s="41">
        <f t="shared" si="68"/>
        <v>4820</v>
      </c>
      <c r="C272" s="8">
        <f t="shared" si="69"/>
        <v>48.2</v>
      </c>
      <c r="D272" s="73">
        <f t="shared" si="57"/>
        <v>64.467500000000001</v>
      </c>
      <c r="E272" s="29">
        <f t="shared" si="74"/>
        <v>15965.178474566817</v>
      </c>
      <c r="F272" s="29">
        <f t="shared" si="70"/>
        <v>66.24555383637778</v>
      </c>
      <c r="G272" s="29">
        <f t="shared" si="71"/>
        <v>88.603428256155269</v>
      </c>
      <c r="H272" s="17">
        <f t="shared" si="72"/>
        <v>21353.426209733185</v>
      </c>
      <c r="I272" s="29">
        <f t="shared" si="62"/>
        <v>2.2250485660981263</v>
      </c>
      <c r="J272" s="29">
        <f t="shared" si="63"/>
        <v>41.694115440740156</v>
      </c>
      <c r="K272" s="32">
        <f>IF((D271+L271+M271-AL271)/($C$21+$C$22)&gt;$C$8,$C$8,(D271+L271+M271-AL271)/($C$21+$C$22))</f>
        <v>1400</v>
      </c>
      <c r="L272" s="97">
        <f t="shared" si="58"/>
        <v>0</v>
      </c>
      <c r="M272" s="96">
        <f t="shared" si="59"/>
        <v>0</v>
      </c>
      <c r="N272" s="98">
        <f t="shared" si="64"/>
        <v>1.7179213529287818</v>
      </c>
      <c r="O272" s="100">
        <f t="shared" si="60"/>
        <v>4.2266987561397071</v>
      </c>
      <c r="P272" s="104">
        <f t="shared" si="65"/>
        <v>18.880500609176615</v>
      </c>
      <c r="Q272" s="102">
        <f t="shared" si="66"/>
        <v>4.9224514715476911E-2</v>
      </c>
      <c r="R272" s="106">
        <f>IF(K272-H271&lt;0,0,K272-H271)</f>
        <v>0</v>
      </c>
      <c r="S272" s="106">
        <f>K272-V272</f>
        <v>0</v>
      </c>
      <c r="T272" s="106">
        <f>IF(R272&gt;0,$C$6-$C$8,IF($C$6-$C$8-W272&lt;0,0,$C$6-$C$8-W272))</f>
        <v>97.214462279726973</v>
      </c>
      <c r="U272" s="107">
        <f>IF(R272=0,IF(U271+(F272-AL272/$C$23)*$C$21/($C$21+$C$22)&gt;$C$8,$C$8,U271+F272*$C$21/($C$21+$C$22)),E272)</f>
        <v>1400</v>
      </c>
      <c r="V272" s="107">
        <f>IF(R272&gt;0,0,IF(V271+(F272-AL272/$C$23)*$C$21/($C$21+$C$22)&gt;$C$8,$C$8,IF(U272=$C$8,V271+(F272-AL272/$C$23)*$C$21/$C$22,V271+(F272-AL272/$C$23)*$C$21/($C$21+$C$22))))</f>
        <v>1400</v>
      </c>
      <c r="W272" s="203">
        <f>IF(R272&gt;0,0,IF(W271+AL272/$C$23&gt;$F$23,$F$23,W271+AL272/$C$23))</f>
        <v>2.7855377202730285</v>
      </c>
      <c r="X272" s="105" t="str">
        <f>IF(R272=0,"-",FORECAST($C$8,Инклинометрия!$B$2:$B$152,Инклинометрия!$A$2:$A$152))</f>
        <v>-</v>
      </c>
      <c r="Y272" s="105" t="str">
        <f>IF(R272=0,"-",FORECAST($C$8-R272,Инклинометрия!$B$2:$B$152,Инклинометрия!$A$2:$A$152))</f>
        <v>-</v>
      </c>
      <c r="Z272" s="105" t="str">
        <f>IF(R272&gt;0,FORECAST($C$8,Инклинометрия!$B$2:$B$152,Инклинометрия!$A$2:$A$152),IF(V272=$C$8,"-",FORECAST($C$8-V272,Инклинометрия!$B$2:$B$152,Инклинометрия!$A$2:$A$152)))</f>
        <v>-</v>
      </c>
      <c r="AA272" s="105" t="str">
        <f>IF(S272=0,"-",FORECAST($C$8-(S272+V272),Инклинометрия!$B$2:$B$152,Инклинометрия!$A$2:$A$152))</f>
        <v>-</v>
      </c>
      <c r="AB272" s="105">
        <f>FORECAST($C$8+T272,Инклинометрия!$B$2:$B$152,Инклинометрия!$A$2:$A$152)</f>
        <v>1422.3537391657405</v>
      </c>
      <c r="AC272" s="105">
        <f>IF(R272=0,FORECAST($C$6-T272,Инклинометрия!$B$2:$B$152,Инклинометрия!$A$2:$A$152),FORECAST($C$8,Инклинометрия!$B$2:$B$152,Инклинометрия!$A$2:$A$152))</f>
        <v>1332.6462608342592</v>
      </c>
      <c r="AD272" s="107">
        <f>IF(R272=0,FORECAST($C$8,Инклинометрия!$B$2:$B$152,Инклинометрия!$A$2:$A$152),Y272)</f>
        <v>1330</v>
      </c>
      <c r="AE272" s="107">
        <f>FORECAST($C$8-(R272+U272),Инклинометрия!$B$2:$B$152,Инклинометрия!$A$2:$A$152)</f>
        <v>0</v>
      </c>
      <c r="AF272" s="107">
        <f>IF(V272=0,"-",FORECAST($C$8,Инклинометрия!$B$2:$B$152,Инклинометрия!$A$2:$A$152))</f>
        <v>1330</v>
      </c>
      <c r="AG272" s="107">
        <f>IF(V272=0,"-",FORECAST($C$8-V272,Инклинометрия!$B$2:$B$152,Инклинометрия!$A$2:$A$152))</f>
        <v>0</v>
      </c>
      <c r="AH272" s="107">
        <f>IF(W272=0,"-",FORECAST($C$8+W272,Инклинометрия!$B$2:$B$152,Инклинометрия!$A$2:$A$152))</f>
        <v>1332.6462608342592</v>
      </c>
      <c r="AI272" s="107">
        <f>IF(W272=0,"-",FORECAST($C$8,Инклинометрия!$B$2:$B$152,Инклинометрия!$A$2:$A$152))</f>
        <v>1330</v>
      </c>
      <c r="AK272" s="122">
        <f t="shared" si="73"/>
        <v>0</v>
      </c>
      <c r="AL272" s="67">
        <f>AK272*(B272-B271)</f>
        <v>0</v>
      </c>
      <c r="AM272" s="23">
        <f t="shared" si="75"/>
        <v>8.6725204696437436E-2</v>
      </c>
      <c r="AN272" s="26">
        <f>AN271+AK272*(B272-B271)/(2*PI()*$C$5*AN271*$K$13)</f>
        <v>0.15480061813468687</v>
      </c>
      <c r="AO272" s="87">
        <f t="shared" si="67"/>
        <v>145932.55112472404</v>
      </c>
      <c r="AP272" s="87">
        <f>IF(R272+U272&lt;$C$8,0,32*$L$23/$C$12^2*($K$10*R272+$K$8*U272)+32*$L$24/($C$14^2-$C$13^2)*($K$10*S272+$K$8*V272))</f>
        <v>44607.551124724028</v>
      </c>
      <c r="AQ272" s="66">
        <f>R272*$C$11*$C$9+U272*$C$11*$C$10</f>
        <v>14695380</v>
      </c>
      <c r="AR272" s="66">
        <f>S272*$C$11*$C$9+V272*$C$11*$C$10</f>
        <v>14695380</v>
      </c>
      <c r="AS272" s="87">
        <f>$C$11*(T272*$C$9+W272*$C$10)</f>
        <v>792178.05375968735</v>
      </c>
      <c r="AT272" s="45">
        <f t="shared" si="61"/>
        <v>15633490.60488441</v>
      </c>
      <c r="AU272" s="75"/>
    </row>
    <row r="273" spans="2:47" ht="15" thickBot="1" x14ac:dyDescent="0.35">
      <c r="B273" s="41">
        <f t="shared" si="68"/>
        <v>4840</v>
      </c>
      <c r="C273" s="8">
        <f t="shared" si="69"/>
        <v>48.4</v>
      </c>
      <c r="D273" s="73">
        <f t="shared" si="57"/>
        <v>64.734999999999999</v>
      </c>
      <c r="E273" s="29">
        <f t="shared" si="74"/>
        <v>16031.424028403193</v>
      </c>
      <c r="F273" s="29">
        <f t="shared" si="70"/>
        <v>66.245553836375421</v>
      </c>
      <c r="G273" s="29">
        <f t="shared" si="71"/>
        <v>88.603428256152128</v>
      </c>
      <c r="H273" s="17">
        <f t="shared" si="72"/>
        <v>21442.029637989337</v>
      </c>
      <c r="I273" s="29">
        <f t="shared" si="62"/>
        <v>2.2250485660981263</v>
      </c>
      <c r="J273" s="29">
        <f t="shared" si="63"/>
        <v>41.694115440739417</v>
      </c>
      <c r="K273" s="32">
        <f>IF((D272+L272+M272-AL272)/($C$21+$C$22)&gt;$C$8,$C$8,(D272+L272+M272-AL272)/($C$21+$C$22))</f>
        <v>1400</v>
      </c>
      <c r="L273" s="97">
        <f t="shared" si="58"/>
        <v>0</v>
      </c>
      <c r="M273" s="96">
        <f t="shared" si="59"/>
        <v>0</v>
      </c>
      <c r="N273" s="98">
        <f t="shared" si="64"/>
        <v>1.7179213529287818</v>
      </c>
      <c r="O273" s="100">
        <f t="shared" si="60"/>
        <v>4.2266987561397071</v>
      </c>
      <c r="P273" s="104">
        <f t="shared" si="65"/>
        <v>18.880500609176615</v>
      </c>
      <c r="Q273" s="102">
        <f t="shared" si="66"/>
        <v>4.9224514715476911E-2</v>
      </c>
      <c r="R273" s="106">
        <f>IF(K273-H272&lt;0,0,K273-H272)</f>
        <v>0</v>
      </c>
      <c r="S273" s="106">
        <f>K273-V273</f>
        <v>0</v>
      </c>
      <c r="T273" s="106">
        <f>IF(R273&gt;0,$C$6-$C$8,IF($C$6-$C$8-W273&lt;0,0,$C$6-$C$8-W273))</f>
        <v>97.214462279726973</v>
      </c>
      <c r="U273" s="107">
        <f>IF(R273=0,IF(U272+(F273-AL273/$C$23)*$C$21/($C$21+$C$22)&gt;$C$8,$C$8,U272+F273*$C$21/($C$21+$C$22)),E273)</f>
        <v>1400</v>
      </c>
      <c r="V273" s="107">
        <f>IF(R273&gt;0,0,IF(V272+(F273-AL273/$C$23)*$C$21/($C$21+$C$22)&gt;$C$8,$C$8,IF(U273=$C$8,V272+(F273-AL273/$C$23)*$C$21/$C$22,V272+(F273-AL273/$C$23)*$C$21/($C$21+$C$22))))</f>
        <v>1400</v>
      </c>
      <c r="W273" s="203">
        <f>IF(R273&gt;0,0,IF(W272+AL273/$C$23&gt;$F$23,$F$23,W272+AL273/$C$23))</f>
        <v>2.7855377202730285</v>
      </c>
      <c r="X273" s="105" t="str">
        <f>IF(R273=0,"-",FORECAST($C$8,Инклинометрия!$B$2:$B$152,Инклинометрия!$A$2:$A$152))</f>
        <v>-</v>
      </c>
      <c r="Y273" s="105" t="str">
        <f>IF(R273=0,"-",FORECAST($C$8-R273,Инклинометрия!$B$2:$B$152,Инклинометрия!$A$2:$A$152))</f>
        <v>-</v>
      </c>
      <c r="Z273" s="105" t="str">
        <f>IF(R273&gt;0,FORECAST($C$8,Инклинометрия!$B$2:$B$152,Инклинометрия!$A$2:$A$152),IF(V273=$C$8,"-",FORECAST($C$8-V273,Инклинометрия!$B$2:$B$152,Инклинометрия!$A$2:$A$152)))</f>
        <v>-</v>
      </c>
      <c r="AA273" s="105" t="str">
        <f>IF(S273=0,"-",FORECAST($C$8-(S273+V273),Инклинометрия!$B$2:$B$152,Инклинометрия!$A$2:$A$152))</f>
        <v>-</v>
      </c>
      <c r="AB273" s="105">
        <f>FORECAST($C$8+T273,Инклинометрия!$B$2:$B$152,Инклинометрия!$A$2:$A$152)</f>
        <v>1422.3537391657405</v>
      </c>
      <c r="AC273" s="105">
        <f>IF(R273=0,FORECAST($C$6-T273,Инклинометрия!$B$2:$B$152,Инклинометрия!$A$2:$A$152),FORECAST($C$8,Инклинометрия!$B$2:$B$152,Инклинометрия!$A$2:$A$152))</f>
        <v>1332.6462608342592</v>
      </c>
      <c r="AD273" s="107">
        <f>IF(R273=0,FORECAST($C$8,Инклинометрия!$B$2:$B$152,Инклинометрия!$A$2:$A$152),Y273)</f>
        <v>1330</v>
      </c>
      <c r="AE273" s="107">
        <f>FORECAST($C$8-(R273+U273),Инклинометрия!$B$2:$B$152,Инклинометрия!$A$2:$A$152)</f>
        <v>0</v>
      </c>
      <c r="AF273" s="107">
        <f>IF(V273=0,"-",FORECAST($C$8,Инклинометрия!$B$2:$B$152,Инклинометрия!$A$2:$A$152))</f>
        <v>1330</v>
      </c>
      <c r="AG273" s="107">
        <f>IF(V273=0,"-",FORECAST($C$8-V273,Инклинометрия!$B$2:$B$152,Инклинометрия!$A$2:$A$152))</f>
        <v>0</v>
      </c>
      <c r="AH273" s="107">
        <f>IF(W273=0,"-",FORECAST($C$8+W273,Инклинометрия!$B$2:$B$152,Инклинометрия!$A$2:$A$152))</f>
        <v>1332.6462608342592</v>
      </c>
      <c r="AI273" s="107">
        <f>IF(W273=0,"-",FORECAST($C$8,Инклинометрия!$B$2:$B$152,Инклинометрия!$A$2:$A$152))</f>
        <v>1330</v>
      </c>
      <c r="AK273" s="122">
        <f t="shared" si="73"/>
        <v>0</v>
      </c>
      <c r="AL273" s="67">
        <f>AK273*(B273-B272)</f>
        <v>0</v>
      </c>
      <c r="AM273" s="23">
        <f t="shared" si="75"/>
        <v>8.6725204696437436E-2</v>
      </c>
      <c r="AN273" s="26">
        <f>AN272+AK273*(B273-B272)/(2*PI()*$C$5*AN272*$K$13)</f>
        <v>0.15480061813468687</v>
      </c>
      <c r="AO273" s="87">
        <f t="shared" si="67"/>
        <v>145932.55112472404</v>
      </c>
      <c r="AP273" s="87">
        <f>IF(R273+U273&lt;$C$8,0,32*$L$23/$C$12^2*($K$10*R273+$K$8*U273)+32*$L$24/($C$14^2-$C$13^2)*($K$10*S273+$K$8*V273))</f>
        <v>44607.551124724028</v>
      </c>
      <c r="AQ273" s="66">
        <f>R273*$C$11*$C$9+U273*$C$11*$C$10</f>
        <v>14695380</v>
      </c>
      <c r="AR273" s="66">
        <f>S273*$C$11*$C$9+V273*$C$11*$C$10</f>
        <v>14695380</v>
      </c>
      <c r="AS273" s="87">
        <f>$C$11*(T273*$C$9+W273*$C$10)</f>
        <v>792178.05375968735</v>
      </c>
      <c r="AT273" s="45">
        <f t="shared" si="61"/>
        <v>15633490.60488441</v>
      </c>
      <c r="AU273" s="75"/>
    </row>
    <row r="274" spans="2:47" ht="15" thickBot="1" x14ac:dyDescent="0.35">
      <c r="B274" s="41">
        <f t="shared" si="68"/>
        <v>4860</v>
      </c>
      <c r="C274" s="8">
        <f t="shared" si="69"/>
        <v>48.6</v>
      </c>
      <c r="D274" s="73">
        <f t="shared" si="57"/>
        <v>65.002499999999998</v>
      </c>
      <c r="E274" s="29">
        <f t="shared" si="74"/>
        <v>16097.66958223957</v>
      </c>
      <c r="F274" s="29">
        <f t="shared" si="70"/>
        <v>66.24555383637778</v>
      </c>
      <c r="G274" s="29">
        <f t="shared" si="71"/>
        <v>88.603428256155269</v>
      </c>
      <c r="H274" s="17">
        <f t="shared" si="72"/>
        <v>21530.633066245493</v>
      </c>
      <c r="I274" s="29">
        <f t="shared" si="62"/>
        <v>2.2250485660981263</v>
      </c>
      <c r="J274" s="29">
        <f t="shared" si="63"/>
        <v>41.694115440740156</v>
      </c>
      <c r="K274" s="32">
        <f>IF((D273+L273+M273-AL273)/($C$21+$C$22)&gt;$C$8,$C$8,(D273+L273+M273-AL273)/($C$21+$C$22))</f>
        <v>1400</v>
      </c>
      <c r="L274" s="97">
        <f t="shared" si="58"/>
        <v>0</v>
      </c>
      <c r="M274" s="96">
        <f t="shared" si="59"/>
        <v>0</v>
      </c>
      <c r="N274" s="98">
        <f t="shared" si="64"/>
        <v>1.7179213529287818</v>
      </c>
      <c r="O274" s="100">
        <f t="shared" si="60"/>
        <v>4.2266987561397071</v>
      </c>
      <c r="P274" s="104">
        <f t="shared" si="65"/>
        <v>18.880500609176615</v>
      </c>
      <c r="Q274" s="102">
        <f t="shared" si="66"/>
        <v>4.9224514715476911E-2</v>
      </c>
      <c r="R274" s="106">
        <f>IF(K274-H273&lt;0,0,K274-H273)</f>
        <v>0</v>
      </c>
      <c r="S274" s="106">
        <f>K274-V274</f>
        <v>0</v>
      </c>
      <c r="T274" s="106">
        <f>IF(R274&gt;0,$C$6-$C$8,IF($C$6-$C$8-W274&lt;0,0,$C$6-$C$8-W274))</f>
        <v>97.214462279726973</v>
      </c>
      <c r="U274" s="107">
        <f>IF(R274=0,IF(U273+(F274-AL274/$C$23)*$C$21/($C$21+$C$22)&gt;$C$8,$C$8,U273+F274*$C$21/($C$21+$C$22)),E274)</f>
        <v>1400</v>
      </c>
      <c r="V274" s="107">
        <f>IF(R274&gt;0,0,IF(V273+(F274-AL274/$C$23)*$C$21/($C$21+$C$22)&gt;$C$8,$C$8,IF(U274=$C$8,V273+(F274-AL274/$C$23)*$C$21/$C$22,V273+(F274-AL274/$C$23)*$C$21/($C$21+$C$22))))</f>
        <v>1400</v>
      </c>
      <c r="W274" s="203">
        <f>IF(R274&gt;0,0,IF(W273+AL274/$C$23&gt;$F$23,$F$23,W273+AL274/$C$23))</f>
        <v>2.7855377202730285</v>
      </c>
      <c r="X274" s="105" t="str">
        <f>IF(R274=0,"-",FORECAST($C$8,Инклинометрия!$B$2:$B$152,Инклинометрия!$A$2:$A$152))</f>
        <v>-</v>
      </c>
      <c r="Y274" s="105" t="str">
        <f>IF(R274=0,"-",FORECAST($C$8-R274,Инклинометрия!$B$2:$B$152,Инклинометрия!$A$2:$A$152))</f>
        <v>-</v>
      </c>
      <c r="Z274" s="105" t="str">
        <f>IF(R274&gt;0,FORECAST($C$8,Инклинометрия!$B$2:$B$152,Инклинометрия!$A$2:$A$152),IF(V274=$C$8,"-",FORECAST($C$8-V274,Инклинометрия!$B$2:$B$152,Инклинометрия!$A$2:$A$152)))</f>
        <v>-</v>
      </c>
      <c r="AA274" s="105" t="str">
        <f>IF(S274=0,"-",FORECAST($C$8-(S274+V274),Инклинометрия!$B$2:$B$152,Инклинометрия!$A$2:$A$152))</f>
        <v>-</v>
      </c>
      <c r="AB274" s="105">
        <f>FORECAST($C$8+T274,Инклинометрия!$B$2:$B$152,Инклинометрия!$A$2:$A$152)</f>
        <v>1422.3537391657405</v>
      </c>
      <c r="AC274" s="105">
        <f>IF(R274=0,FORECAST($C$6-T274,Инклинометрия!$B$2:$B$152,Инклинометрия!$A$2:$A$152),FORECAST($C$8,Инклинометрия!$B$2:$B$152,Инклинометрия!$A$2:$A$152))</f>
        <v>1332.6462608342592</v>
      </c>
      <c r="AD274" s="107">
        <f>IF(R274=0,FORECAST($C$8,Инклинометрия!$B$2:$B$152,Инклинометрия!$A$2:$A$152),Y274)</f>
        <v>1330</v>
      </c>
      <c r="AE274" s="107">
        <f>FORECAST($C$8-(R274+U274),Инклинометрия!$B$2:$B$152,Инклинометрия!$A$2:$A$152)</f>
        <v>0</v>
      </c>
      <c r="AF274" s="107">
        <f>IF(V274=0,"-",FORECAST($C$8,Инклинометрия!$B$2:$B$152,Инклинометрия!$A$2:$A$152))</f>
        <v>1330</v>
      </c>
      <c r="AG274" s="107">
        <f>IF(V274=0,"-",FORECAST($C$8-V274,Инклинометрия!$B$2:$B$152,Инклинометрия!$A$2:$A$152))</f>
        <v>0</v>
      </c>
      <c r="AH274" s="107">
        <f>IF(W274=0,"-",FORECAST($C$8+W274,Инклинометрия!$B$2:$B$152,Инклинометрия!$A$2:$A$152))</f>
        <v>1332.6462608342592</v>
      </c>
      <c r="AI274" s="107">
        <f>IF(W274=0,"-",FORECAST($C$8,Инклинометрия!$B$2:$B$152,Инклинометрия!$A$2:$A$152))</f>
        <v>1330</v>
      </c>
      <c r="AK274" s="122">
        <f t="shared" si="73"/>
        <v>0</v>
      </c>
      <c r="AL274" s="67">
        <f>AK274*(B274-B273)</f>
        <v>0</v>
      </c>
      <c r="AM274" s="23">
        <f t="shared" si="75"/>
        <v>8.6725204696437436E-2</v>
      </c>
      <c r="AN274" s="26">
        <f>AN273+AK274*(B274-B273)/(2*PI()*$C$5*AN273*$K$13)</f>
        <v>0.15480061813468687</v>
      </c>
      <c r="AO274" s="87">
        <f t="shared" si="67"/>
        <v>145932.55112472404</v>
      </c>
      <c r="AP274" s="87">
        <f>IF(R274+U274&lt;$C$8,0,32*$L$23/$C$12^2*($K$10*R274+$K$8*U274)+32*$L$24/($C$14^2-$C$13^2)*($K$10*S274+$K$8*V274))</f>
        <v>44607.551124724028</v>
      </c>
      <c r="AQ274" s="66">
        <f>R274*$C$11*$C$9+U274*$C$11*$C$10</f>
        <v>14695380</v>
      </c>
      <c r="AR274" s="66">
        <f>S274*$C$11*$C$9+V274*$C$11*$C$10</f>
        <v>14695380</v>
      </c>
      <c r="AS274" s="87">
        <f>$C$11*(T274*$C$9+W274*$C$10)</f>
        <v>792178.05375968735</v>
      </c>
      <c r="AT274" s="45">
        <f t="shared" si="61"/>
        <v>15633490.60488441</v>
      </c>
      <c r="AU274" s="75"/>
    </row>
    <row r="275" spans="2:47" ht="15" thickBot="1" x14ac:dyDescent="0.35">
      <c r="B275" s="41">
        <f t="shared" si="68"/>
        <v>4880</v>
      </c>
      <c r="C275" s="8">
        <f t="shared" si="69"/>
        <v>48.800000000000004</v>
      </c>
      <c r="D275" s="73">
        <f t="shared" si="57"/>
        <v>65.27000000000001</v>
      </c>
      <c r="E275" s="29">
        <f t="shared" si="74"/>
        <v>16163.91513607595</v>
      </c>
      <c r="F275" s="29">
        <f t="shared" si="70"/>
        <v>66.24555383637778</v>
      </c>
      <c r="G275" s="29">
        <f t="shared" si="71"/>
        <v>88.603428256155269</v>
      </c>
      <c r="H275" s="17">
        <f t="shared" si="72"/>
        <v>21619.236494501649</v>
      </c>
      <c r="I275" s="29">
        <f t="shared" si="62"/>
        <v>2.2250485660981263</v>
      </c>
      <c r="J275" s="29">
        <f t="shared" si="63"/>
        <v>41.694115440740156</v>
      </c>
      <c r="K275" s="32">
        <f>IF((D274+L274+M274-AL274)/($C$21+$C$22)&gt;$C$8,$C$8,(D274+L274+M274-AL274)/($C$21+$C$22))</f>
        <v>1400</v>
      </c>
      <c r="L275" s="97">
        <f t="shared" si="58"/>
        <v>0</v>
      </c>
      <c r="M275" s="96">
        <f t="shared" si="59"/>
        <v>0</v>
      </c>
      <c r="N275" s="98">
        <f t="shared" si="64"/>
        <v>1.7179213529287818</v>
      </c>
      <c r="O275" s="100">
        <f t="shared" si="60"/>
        <v>4.2266987561397071</v>
      </c>
      <c r="P275" s="104">
        <f t="shared" si="65"/>
        <v>18.880500609176615</v>
      </c>
      <c r="Q275" s="102">
        <f t="shared" si="66"/>
        <v>4.9224514715476911E-2</v>
      </c>
      <c r="R275" s="106">
        <f>IF(K275-H274&lt;0,0,K275-H274)</f>
        <v>0</v>
      </c>
      <c r="S275" s="106">
        <f>K275-V275</f>
        <v>0</v>
      </c>
      <c r="T275" s="106">
        <f>IF(R275&gt;0,$C$6-$C$8,IF($C$6-$C$8-W275&lt;0,0,$C$6-$C$8-W275))</f>
        <v>97.214462279726973</v>
      </c>
      <c r="U275" s="107">
        <f>IF(R275=0,IF(U274+(F275-AL275/$C$23)*$C$21/($C$21+$C$22)&gt;$C$8,$C$8,U274+F275*$C$21/($C$21+$C$22)),E275)</f>
        <v>1400</v>
      </c>
      <c r="V275" s="107">
        <f>IF(R275&gt;0,0,IF(V274+(F275-AL275/$C$23)*$C$21/($C$21+$C$22)&gt;$C$8,$C$8,IF(U275=$C$8,V274+(F275-AL275/$C$23)*$C$21/$C$22,V274+(F275-AL275/$C$23)*$C$21/($C$21+$C$22))))</f>
        <v>1400</v>
      </c>
      <c r="W275" s="203">
        <f>IF(R275&gt;0,0,IF(W274+AL275/$C$23&gt;$F$23,$F$23,W274+AL275/$C$23))</f>
        <v>2.7855377202730285</v>
      </c>
      <c r="X275" s="105" t="str">
        <f>IF(R275=0,"-",FORECAST($C$8,Инклинометрия!$B$2:$B$152,Инклинометрия!$A$2:$A$152))</f>
        <v>-</v>
      </c>
      <c r="Y275" s="105" t="str">
        <f>IF(R275=0,"-",FORECAST($C$8-R275,Инклинометрия!$B$2:$B$152,Инклинометрия!$A$2:$A$152))</f>
        <v>-</v>
      </c>
      <c r="Z275" s="105" t="str">
        <f>IF(R275&gt;0,FORECAST($C$8,Инклинометрия!$B$2:$B$152,Инклинометрия!$A$2:$A$152),IF(V275=$C$8,"-",FORECAST($C$8-V275,Инклинометрия!$B$2:$B$152,Инклинометрия!$A$2:$A$152)))</f>
        <v>-</v>
      </c>
      <c r="AA275" s="105" t="str">
        <f>IF(S275=0,"-",FORECAST($C$8-(S275+V275),Инклинометрия!$B$2:$B$152,Инклинометрия!$A$2:$A$152))</f>
        <v>-</v>
      </c>
      <c r="AB275" s="105">
        <f>FORECAST($C$8+T275,Инклинометрия!$B$2:$B$152,Инклинометрия!$A$2:$A$152)</f>
        <v>1422.3537391657405</v>
      </c>
      <c r="AC275" s="105">
        <f>IF(R275=0,FORECAST($C$6-T275,Инклинометрия!$B$2:$B$152,Инклинометрия!$A$2:$A$152),FORECAST($C$8,Инклинометрия!$B$2:$B$152,Инклинометрия!$A$2:$A$152))</f>
        <v>1332.6462608342592</v>
      </c>
      <c r="AD275" s="107">
        <f>IF(R275=0,FORECAST($C$8,Инклинометрия!$B$2:$B$152,Инклинометрия!$A$2:$A$152),Y275)</f>
        <v>1330</v>
      </c>
      <c r="AE275" s="107">
        <f>FORECAST($C$8-(R275+U275),Инклинометрия!$B$2:$B$152,Инклинометрия!$A$2:$A$152)</f>
        <v>0</v>
      </c>
      <c r="AF275" s="107">
        <f>IF(V275=0,"-",FORECAST($C$8,Инклинометрия!$B$2:$B$152,Инклинометрия!$A$2:$A$152))</f>
        <v>1330</v>
      </c>
      <c r="AG275" s="107">
        <f>IF(V275=0,"-",FORECAST($C$8-V275,Инклинометрия!$B$2:$B$152,Инклинометрия!$A$2:$A$152))</f>
        <v>0</v>
      </c>
      <c r="AH275" s="107">
        <f>IF(W275=0,"-",FORECAST($C$8+W275,Инклинометрия!$B$2:$B$152,Инклинометрия!$A$2:$A$152))</f>
        <v>1332.6462608342592</v>
      </c>
      <c r="AI275" s="107">
        <f>IF(W275=0,"-",FORECAST($C$8,Инклинометрия!$B$2:$B$152,Инклинометрия!$A$2:$A$152))</f>
        <v>1330</v>
      </c>
      <c r="AK275" s="122">
        <f t="shared" si="73"/>
        <v>0</v>
      </c>
      <c r="AL275" s="67">
        <f>AK275*(B275-B274)</f>
        <v>0</v>
      </c>
      <c r="AM275" s="23">
        <f t="shared" si="75"/>
        <v>8.6725204696437436E-2</v>
      </c>
      <c r="AN275" s="26">
        <f>AN274+AK275*(B275-B274)/(2*PI()*$C$5*AN274*$K$13)</f>
        <v>0.15480061813468687</v>
      </c>
      <c r="AO275" s="87">
        <f t="shared" si="67"/>
        <v>145932.55112472404</v>
      </c>
      <c r="AP275" s="87">
        <f>IF(R275+U275&lt;$C$8,0,32*$L$23/$C$12^2*($K$10*R275+$K$8*U275)+32*$L$24/($C$14^2-$C$13^2)*($K$10*S275+$K$8*V275))</f>
        <v>44607.551124724028</v>
      </c>
      <c r="AQ275" s="66">
        <f>R275*$C$11*$C$9+U275*$C$11*$C$10</f>
        <v>14695380</v>
      </c>
      <c r="AR275" s="66">
        <f>S275*$C$11*$C$9+V275*$C$11*$C$10</f>
        <v>14695380</v>
      </c>
      <c r="AS275" s="87">
        <f>$C$11*(T275*$C$9+W275*$C$10)</f>
        <v>792178.05375968735</v>
      </c>
      <c r="AT275" s="45">
        <f t="shared" si="61"/>
        <v>15633490.60488441</v>
      </c>
      <c r="AU275" s="75"/>
    </row>
    <row r="276" spans="2:47" ht="15" thickBot="1" x14ac:dyDescent="0.35">
      <c r="B276" s="41">
        <f t="shared" si="68"/>
        <v>4900</v>
      </c>
      <c r="C276" s="8">
        <f t="shared" si="69"/>
        <v>49</v>
      </c>
      <c r="D276" s="73">
        <f t="shared" si="57"/>
        <v>65.537499999999994</v>
      </c>
      <c r="E276" s="29">
        <f t="shared" si="74"/>
        <v>16230.160689912325</v>
      </c>
      <c r="F276" s="29">
        <f t="shared" si="70"/>
        <v>66.245553836375421</v>
      </c>
      <c r="G276" s="29">
        <f t="shared" si="71"/>
        <v>88.603428256152128</v>
      </c>
      <c r="H276" s="17">
        <f t="shared" si="72"/>
        <v>21707.839922757801</v>
      </c>
      <c r="I276" s="29">
        <f t="shared" si="62"/>
        <v>2.2250485660981263</v>
      </c>
      <c r="J276" s="29">
        <f t="shared" si="63"/>
        <v>41.694115440739417</v>
      </c>
      <c r="K276" s="32">
        <f>IF((D275+L275+M275-AL275)/($C$21+$C$22)&gt;$C$8,$C$8,(D275+L275+M275-AL275)/($C$21+$C$22))</f>
        <v>1400</v>
      </c>
      <c r="L276" s="97">
        <f t="shared" si="58"/>
        <v>0</v>
      </c>
      <c r="M276" s="96">
        <f t="shared" si="59"/>
        <v>0</v>
      </c>
      <c r="N276" s="98">
        <f t="shared" si="64"/>
        <v>1.7179213529287818</v>
      </c>
      <c r="O276" s="100">
        <f t="shared" si="60"/>
        <v>4.2266987561397071</v>
      </c>
      <c r="P276" s="104">
        <f t="shared" si="65"/>
        <v>18.880500609176615</v>
      </c>
      <c r="Q276" s="102">
        <f t="shared" si="66"/>
        <v>4.9224514715476911E-2</v>
      </c>
      <c r="R276" s="106">
        <f>IF(K276-H275&lt;0,0,K276-H275)</f>
        <v>0</v>
      </c>
      <c r="S276" s="106">
        <f>K276-V276</f>
        <v>0</v>
      </c>
      <c r="T276" s="106">
        <f>IF(R276&gt;0,$C$6-$C$8,IF($C$6-$C$8-W276&lt;0,0,$C$6-$C$8-W276))</f>
        <v>97.214462279726973</v>
      </c>
      <c r="U276" s="107">
        <f>IF(R276=0,IF(U275+(F276-AL276/$C$23)*$C$21/($C$21+$C$22)&gt;$C$8,$C$8,U275+F276*$C$21/($C$21+$C$22)),E276)</f>
        <v>1400</v>
      </c>
      <c r="V276" s="107">
        <f>IF(R276&gt;0,0,IF(V275+(F276-AL276/$C$23)*$C$21/($C$21+$C$22)&gt;$C$8,$C$8,IF(U276=$C$8,V275+(F276-AL276/$C$23)*$C$21/$C$22,V275+(F276-AL276/$C$23)*$C$21/($C$21+$C$22))))</f>
        <v>1400</v>
      </c>
      <c r="W276" s="203">
        <f>IF(R276&gt;0,0,IF(W275+AL276/$C$23&gt;$F$23,$F$23,W275+AL276/$C$23))</f>
        <v>2.7855377202730285</v>
      </c>
      <c r="X276" s="105" t="str">
        <f>IF(R276=0,"-",FORECAST($C$8,Инклинометрия!$B$2:$B$152,Инклинометрия!$A$2:$A$152))</f>
        <v>-</v>
      </c>
      <c r="Y276" s="105" t="str">
        <f>IF(R276=0,"-",FORECAST($C$8-R276,Инклинометрия!$B$2:$B$152,Инклинометрия!$A$2:$A$152))</f>
        <v>-</v>
      </c>
      <c r="Z276" s="105" t="str">
        <f>IF(R276&gt;0,FORECAST($C$8,Инклинометрия!$B$2:$B$152,Инклинометрия!$A$2:$A$152),IF(V276=$C$8,"-",FORECAST($C$8-V276,Инклинометрия!$B$2:$B$152,Инклинометрия!$A$2:$A$152)))</f>
        <v>-</v>
      </c>
      <c r="AA276" s="105" t="str">
        <f>IF(S276=0,"-",FORECAST($C$8-(S276+V276),Инклинометрия!$B$2:$B$152,Инклинометрия!$A$2:$A$152))</f>
        <v>-</v>
      </c>
      <c r="AB276" s="105">
        <f>FORECAST($C$8+T276,Инклинометрия!$B$2:$B$152,Инклинометрия!$A$2:$A$152)</f>
        <v>1422.3537391657405</v>
      </c>
      <c r="AC276" s="105">
        <f>IF(R276=0,FORECAST($C$6-T276,Инклинометрия!$B$2:$B$152,Инклинометрия!$A$2:$A$152),FORECAST($C$8,Инклинометрия!$B$2:$B$152,Инклинометрия!$A$2:$A$152))</f>
        <v>1332.6462608342592</v>
      </c>
      <c r="AD276" s="107">
        <f>IF(R276=0,FORECAST($C$8,Инклинометрия!$B$2:$B$152,Инклинометрия!$A$2:$A$152),Y276)</f>
        <v>1330</v>
      </c>
      <c r="AE276" s="107">
        <f>FORECAST($C$8-(R276+U276),Инклинометрия!$B$2:$B$152,Инклинометрия!$A$2:$A$152)</f>
        <v>0</v>
      </c>
      <c r="AF276" s="107">
        <f>IF(V276=0,"-",FORECAST($C$8,Инклинометрия!$B$2:$B$152,Инклинометрия!$A$2:$A$152))</f>
        <v>1330</v>
      </c>
      <c r="AG276" s="107">
        <f>IF(V276=0,"-",FORECAST($C$8-V276,Инклинометрия!$B$2:$B$152,Инклинометрия!$A$2:$A$152))</f>
        <v>0</v>
      </c>
      <c r="AH276" s="107">
        <f>IF(W276=0,"-",FORECAST($C$8+W276,Инклинометрия!$B$2:$B$152,Инклинометрия!$A$2:$A$152))</f>
        <v>1332.6462608342592</v>
      </c>
      <c r="AI276" s="107">
        <f>IF(W276=0,"-",FORECAST($C$8,Инклинометрия!$B$2:$B$152,Инклинометрия!$A$2:$A$152))</f>
        <v>1330</v>
      </c>
      <c r="AK276" s="122">
        <f t="shared" si="73"/>
        <v>0</v>
      </c>
      <c r="AL276" s="67">
        <f>AK276*(B276-B275)</f>
        <v>0</v>
      </c>
      <c r="AM276" s="23">
        <f t="shared" si="75"/>
        <v>8.6725204696437436E-2</v>
      </c>
      <c r="AN276" s="26">
        <f>AN275+AK276*(B276-B275)/(2*PI()*$C$5*AN275*$K$13)</f>
        <v>0.15480061813468687</v>
      </c>
      <c r="AO276" s="87">
        <f t="shared" si="67"/>
        <v>145932.55112472404</v>
      </c>
      <c r="AP276" s="87">
        <f>IF(R276+U276&lt;$C$8,0,32*$L$23/$C$12^2*($K$10*R276+$K$8*U276)+32*$L$24/($C$14^2-$C$13^2)*($K$10*S276+$K$8*V276))</f>
        <v>44607.551124724028</v>
      </c>
      <c r="AQ276" s="66">
        <f>R276*$C$11*$C$9+U276*$C$11*$C$10</f>
        <v>14695380</v>
      </c>
      <c r="AR276" s="66">
        <f>S276*$C$11*$C$9+V276*$C$11*$C$10</f>
        <v>14695380</v>
      </c>
      <c r="AS276" s="87">
        <f>$C$11*(T276*$C$9+W276*$C$10)</f>
        <v>792178.05375968735</v>
      </c>
      <c r="AT276" s="45">
        <f t="shared" si="61"/>
        <v>15633490.60488441</v>
      </c>
      <c r="AU276" s="75"/>
    </row>
    <row r="277" spans="2:47" ht="15" thickBot="1" x14ac:dyDescent="0.35">
      <c r="B277" s="41">
        <f t="shared" si="68"/>
        <v>4920</v>
      </c>
      <c r="C277" s="8">
        <f t="shared" si="69"/>
        <v>49.2</v>
      </c>
      <c r="D277" s="73">
        <f t="shared" si="57"/>
        <v>65.805000000000007</v>
      </c>
      <c r="E277" s="29">
        <f t="shared" si="74"/>
        <v>16296.406243748705</v>
      </c>
      <c r="F277" s="29">
        <f t="shared" si="70"/>
        <v>66.24555383637778</v>
      </c>
      <c r="G277" s="29">
        <f t="shared" si="71"/>
        <v>88.603428256155269</v>
      </c>
      <c r="H277" s="17">
        <f t="shared" si="72"/>
        <v>21796.443351013957</v>
      </c>
      <c r="I277" s="29">
        <f t="shared" si="62"/>
        <v>2.2250485660981263</v>
      </c>
      <c r="J277" s="29">
        <f t="shared" si="63"/>
        <v>41.694115440740156</v>
      </c>
      <c r="K277" s="32">
        <f>IF((D276+L276+M276-AL276)/($C$21+$C$22)&gt;$C$8,$C$8,(D276+L276+M276-AL276)/($C$21+$C$22))</f>
        <v>1400</v>
      </c>
      <c r="L277" s="97">
        <f t="shared" si="58"/>
        <v>0</v>
      </c>
      <c r="M277" s="96">
        <f t="shared" si="59"/>
        <v>0</v>
      </c>
      <c r="N277" s="98">
        <f t="shared" si="64"/>
        <v>1.7179213529287818</v>
      </c>
      <c r="O277" s="100">
        <f t="shared" si="60"/>
        <v>4.2266987561397071</v>
      </c>
      <c r="P277" s="104">
        <f t="shared" si="65"/>
        <v>18.880500609176615</v>
      </c>
      <c r="Q277" s="102">
        <f t="shared" si="66"/>
        <v>4.9224514715476911E-2</v>
      </c>
      <c r="R277" s="106">
        <f>IF(K277-H276&lt;0,0,K277-H276)</f>
        <v>0</v>
      </c>
      <c r="S277" s="106">
        <f>K277-V277</f>
        <v>0</v>
      </c>
      <c r="T277" s="106">
        <f>IF(R277&gt;0,$C$6-$C$8,IF($C$6-$C$8-W277&lt;0,0,$C$6-$C$8-W277))</f>
        <v>97.214462279726973</v>
      </c>
      <c r="U277" s="107">
        <f>IF(R277=0,IF(U276+(F277-AL277/$C$23)*$C$21/($C$21+$C$22)&gt;$C$8,$C$8,U276+F277*$C$21/($C$21+$C$22)),E277)</f>
        <v>1400</v>
      </c>
      <c r="V277" s="107">
        <f>IF(R277&gt;0,0,IF(V276+(F277-AL277/$C$23)*$C$21/($C$21+$C$22)&gt;$C$8,$C$8,IF(U277=$C$8,V276+(F277-AL277/$C$23)*$C$21/$C$22,V276+(F277-AL277/$C$23)*$C$21/($C$21+$C$22))))</f>
        <v>1400</v>
      </c>
      <c r="W277" s="203">
        <f>IF(R277&gt;0,0,IF(W276+AL277/$C$23&gt;$F$23,$F$23,W276+AL277/$C$23))</f>
        <v>2.7855377202730285</v>
      </c>
      <c r="X277" s="105" t="str">
        <f>IF(R277=0,"-",FORECAST($C$8,Инклинометрия!$B$2:$B$152,Инклинометрия!$A$2:$A$152))</f>
        <v>-</v>
      </c>
      <c r="Y277" s="105" t="str">
        <f>IF(R277=0,"-",FORECAST($C$8-R277,Инклинометрия!$B$2:$B$152,Инклинометрия!$A$2:$A$152))</f>
        <v>-</v>
      </c>
      <c r="Z277" s="105" t="str">
        <f>IF(R277&gt;0,FORECAST($C$8,Инклинометрия!$B$2:$B$152,Инклинометрия!$A$2:$A$152),IF(V277=$C$8,"-",FORECAST($C$8-V277,Инклинометрия!$B$2:$B$152,Инклинометрия!$A$2:$A$152)))</f>
        <v>-</v>
      </c>
      <c r="AA277" s="105" t="str">
        <f>IF(S277=0,"-",FORECAST($C$8-(S277+V277),Инклинометрия!$B$2:$B$152,Инклинометрия!$A$2:$A$152))</f>
        <v>-</v>
      </c>
      <c r="AB277" s="105">
        <f>FORECAST($C$8+T277,Инклинометрия!$B$2:$B$152,Инклинометрия!$A$2:$A$152)</f>
        <v>1422.3537391657405</v>
      </c>
      <c r="AC277" s="105">
        <f>IF(R277=0,FORECAST($C$6-T277,Инклинометрия!$B$2:$B$152,Инклинометрия!$A$2:$A$152),FORECAST($C$8,Инклинометрия!$B$2:$B$152,Инклинометрия!$A$2:$A$152))</f>
        <v>1332.6462608342592</v>
      </c>
      <c r="AD277" s="107">
        <f>IF(R277=0,FORECAST($C$8,Инклинометрия!$B$2:$B$152,Инклинометрия!$A$2:$A$152),Y277)</f>
        <v>1330</v>
      </c>
      <c r="AE277" s="107">
        <f>FORECAST($C$8-(R277+U277),Инклинометрия!$B$2:$B$152,Инклинометрия!$A$2:$A$152)</f>
        <v>0</v>
      </c>
      <c r="AF277" s="107">
        <f>IF(V277=0,"-",FORECAST($C$8,Инклинометрия!$B$2:$B$152,Инклинометрия!$A$2:$A$152))</f>
        <v>1330</v>
      </c>
      <c r="AG277" s="107">
        <f>IF(V277=0,"-",FORECAST($C$8-V277,Инклинометрия!$B$2:$B$152,Инклинометрия!$A$2:$A$152))</f>
        <v>0</v>
      </c>
      <c r="AH277" s="107">
        <f>IF(W277=0,"-",FORECAST($C$8+W277,Инклинометрия!$B$2:$B$152,Инклинометрия!$A$2:$A$152))</f>
        <v>1332.6462608342592</v>
      </c>
      <c r="AI277" s="107">
        <f>IF(W277=0,"-",FORECAST($C$8,Инклинометрия!$B$2:$B$152,Инклинометрия!$A$2:$A$152))</f>
        <v>1330</v>
      </c>
      <c r="AK277" s="122">
        <f t="shared" si="73"/>
        <v>0</v>
      </c>
      <c r="AL277" s="67">
        <f>AK277*(B277-B276)</f>
        <v>0</v>
      </c>
      <c r="AM277" s="23">
        <f t="shared" si="75"/>
        <v>8.6725204696437436E-2</v>
      </c>
      <c r="AN277" s="26">
        <f>AN276+AK277*(B277-B276)/(2*PI()*$C$5*AN276*$K$13)</f>
        <v>0.15480061813468687</v>
      </c>
      <c r="AO277" s="87">
        <f t="shared" si="67"/>
        <v>145932.55112472404</v>
      </c>
      <c r="AP277" s="87">
        <f>IF(R277+U277&lt;$C$8,0,32*$L$23/$C$12^2*($K$10*R277+$K$8*U277)+32*$L$24/($C$14^2-$C$13^2)*($K$10*S277+$K$8*V277))</f>
        <v>44607.551124724028</v>
      </c>
      <c r="AQ277" s="66">
        <f>R277*$C$11*$C$9+U277*$C$11*$C$10</f>
        <v>14695380</v>
      </c>
      <c r="AR277" s="66">
        <f>S277*$C$11*$C$9+V277*$C$11*$C$10</f>
        <v>14695380</v>
      </c>
      <c r="AS277" s="87">
        <f>$C$11*(T277*$C$9+W277*$C$10)</f>
        <v>792178.05375968735</v>
      </c>
      <c r="AT277" s="45">
        <f t="shared" si="61"/>
        <v>15633490.60488441</v>
      </c>
      <c r="AU277" s="75"/>
    </row>
    <row r="278" spans="2:47" ht="15" thickBot="1" x14ac:dyDescent="0.35">
      <c r="B278" s="41">
        <f t="shared" si="68"/>
        <v>4940</v>
      </c>
      <c r="C278" s="8">
        <f t="shared" si="69"/>
        <v>49.4</v>
      </c>
      <c r="D278" s="73">
        <f t="shared" si="57"/>
        <v>66.072500000000005</v>
      </c>
      <c r="E278" s="29">
        <f t="shared" si="74"/>
        <v>16362.651797585078</v>
      </c>
      <c r="F278" s="29">
        <f t="shared" si="70"/>
        <v>66.245553836375421</v>
      </c>
      <c r="G278" s="29">
        <f t="shared" si="71"/>
        <v>88.603428256152128</v>
      </c>
      <c r="H278" s="17">
        <f t="shared" si="72"/>
        <v>21885.046779270109</v>
      </c>
      <c r="I278" s="29">
        <f t="shared" si="62"/>
        <v>2.2250485660981263</v>
      </c>
      <c r="J278" s="29">
        <f t="shared" si="63"/>
        <v>41.694115440739417</v>
      </c>
      <c r="K278" s="32">
        <f>IF((D277+L277+M277-AL277)/($C$21+$C$22)&gt;$C$8,$C$8,(D277+L277+M277-AL277)/($C$21+$C$22))</f>
        <v>1400</v>
      </c>
      <c r="L278" s="97">
        <f t="shared" si="58"/>
        <v>0</v>
      </c>
      <c r="M278" s="96">
        <f t="shared" si="59"/>
        <v>0</v>
      </c>
      <c r="N278" s="98">
        <f t="shared" si="64"/>
        <v>1.7179213529287818</v>
      </c>
      <c r="O278" s="100">
        <f t="shared" si="60"/>
        <v>4.2266987561397071</v>
      </c>
      <c r="P278" s="104">
        <f t="shared" si="65"/>
        <v>18.880500609176615</v>
      </c>
      <c r="Q278" s="102">
        <f t="shared" si="66"/>
        <v>4.9224514715476911E-2</v>
      </c>
      <c r="R278" s="106">
        <f>IF(K278-H277&lt;0,0,K278-H277)</f>
        <v>0</v>
      </c>
      <c r="S278" s="106">
        <f>K278-V278</f>
        <v>0</v>
      </c>
      <c r="T278" s="106">
        <f>IF(R278&gt;0,$C$6-$C$8,IF($C$6-$C$8-W278&lt;0,0,$C$6-$C$8-W278))</f>
        <v>97.214462279726973</v>
      </c>
      <c r="U278" s="107">
        <f>IF(R278=0,IF(U277+(F278-AL278/$C$23)*$C$21/($C$21+$C$22)&gt;$C$8,$C$8,U277+F278*$C$21/($C$21+$C$22)),E278)</f>
        <v>1400</v>
      </c>
      <c r="V278" s="107">
        <f>IF(R278&gt;0,0,IF(V277+(F278-AL278/$C$23)*$C$21/($C$21+$C$22)&gt;$C$8,$C$8,IF(U278=$C$8,V277+(F278-AL278/$C$23)*$C$21/$C$22,V277+(F278-AL278/$C$23)*$C$21/($C$21+$C$22))))</f>
        <v>1400</v>
      </c>
      <c r="W278" s="203">
        <f>IF(R278&gt;0,0,IF(W277+AL278/$C$23&gt;$F$23,$F$23,W277+AL278/$C$23))</f>
        <v>2.7855377202730285</v>
      </c>
      <c r="X278" s="105" t="str">
        <f>IF(R278=0,"-",FORECAST($C$8,Инклинометрия!$B$2:$B$152,Инклинометрия!$A$2:$A$152))</f>
        <v>-</v>
      </c>
      <c r="Y278" s="105" t="str">
        <f>IF(R278=0,"-",FORECAST($C$8-R278,Инклинометрия!$B$2:$B$152,Инклинометрия!$A$2:$A$152))</f>
        <v>-</v>
      </c>
      <c r="Z278" s="105" t="str">
        <f>IF(R278&gt;0,FORECAST($C$8,Инклинометрия!$B$2:$B$152,Инклинометрия!$A$2:$A$152),IF(V278=$C$8,"-",FORECAST($C$8-V278,Инклинометрия!$B$2:$B$152,Инклинометрия!$A$2:$A$152)))</f>
        <v>-</v>
      </c>
      <c r="AA278" s="105" t="str">
        <f>IF(S278=0,"-",FORECAST($C$8-(S278+V278),Инклинометрия!$B$2:$B$152,Инклинометрия!$A$2:$A$152))</f>
        <v>-</v>
      </c>
      <c r="AB278" s="105">
        <f>FORECAST($C$8+T278,Инклинометрия!$B$2:$B$152,Инклинометрия!$A$2:$A$152)</f>
        <v>1422.3537391657405</v>
      </c>
      <c r="AC278" s="105">
        <f>IF(R278=0,FORECAST($C$6-T278,Инклинометрия!$B$2:$B$152,Инклинометрия!$A$2:$A$152),FORECAST($C$8,Инклинометрия!$B$2:$B$152,Инклинометрия!$A$2:$A$152))</f>
        <v>1332.6462608342592</v>
      </c>
      <c r="AD278" s="107">
        <f>IF(R278=0,FORECAST($C$8,Инклинометрия!$B$2:$B$152,Инклинометрия!$A$2:$A$152),Y278)</f>
        <v>1330</v>
      </c>
      <c r="AE278" s="107">
        <f>FORECAST($C$8-(R278+U278),Инклинометрия!$B$2:$B$152,Инклинометрия!$A$2:$A$152)</f>
        <v>0</v>
      </c>
      <c r="AF278" s="107">
        <f>IF(V278=0,"-",FORECAST($C$8,Инклинометрия!$B$2:$B$152,Инклинометрия!$A$2:$A$152))</f>
        <v>1330</v>
      </c>
      <c r="AG278" s="107">
        <f>IF(V278=0,"-",FORECAST($C$8-V278,Инклинометрия!$B$2:$B$152,Инклинометрия!$A$2:$A$152))</f>
        <v>0</v>
      </c>
      <c r="AH278" s="107">
        <f>IF(W278=0,"-",FORECAST($C$8+W278,Инклинометрия!$B$2:$B$152,Инклинометрия!$A$2:$A$152))</f>
        <v>1332.6462608342592</v>
      </c>
      <c r="AI278" s="107">
        <f>IF(W278=0,"-",FORECAST($C$8,Инклинометрия!$B$2:$B$152,Инклинометрия!$A$2:$A$152))</f>
        <v>1330</v>
      </c>
      <c r="AK278" s="122">
        <f t="shared" si="73"/>
        <v>0</v>
      </c>
      <c r="AL278" s="67">
        <f>AK278*(B278-B277)</f>
        <v>0</v>
      </c>
      <c r="AM278" s="23">
        <f t="shared" si="75"/>
        <v>8.6725204696437436E-2</v>
      </c>
      <c r="AN278" s="26">
        <f>AN277+AK278*(B278-B277)/(2*PI()*$C$5*AN277*$K$13)</f>
        <v>0.15480061813468687</v>
      </c>
      <c r="AO278" s="87">
        <f t="shared" si="67"/>
        <v>145932.55112472404</v>
      </c>
      <c r="AP278" s="87">
        <f>IF(R278+U278&lt;$C$8,0,32*$L$23/$C$12^2*($K$10*R278+$K$8*U278)+32*$L$24/($C$14^2-$C$13^2)*($K$10*S278+$K$8*V278))</f>
        <v>44607.551124724028</v>
      </c>
      <c r="AQ278" s="66">
        <f>R278*$C$11*$C$9+U278*$C$11*$C$10</f>
        <v>14695380</v>
      </c>
      <c r="AR278" s="66">
        <f>S278*$C$11*$C$9+V278*$C$11*$C$10</f>
        <v>14695380</v>
      </c>
      <c r="AS278" s="87">
        <f>$C$11*(T278*$C$9+W278*$C$10)</f>
        <v>792178.05375968735</v>
      </c>
      <c r="AT278" s="45">
        <f t="shared" si="61"/>
        <v>15633490.60488441</v>
      </c>
      <c r="AU278" s="75"/>
    </row>
    <row r="279" spans="2:47" ht="15" thickBot="1" x14ac:dyDescent="0.35">
      <c r="B279" s="41">
        <f t="shared" si="68"/>
        <v>4960</v>
      </c>
      <c r="C279" s="8">
        <f t="shared" si="69"/>
        <v>49.6</v>
      </c>
      <c r="D279" s="73">
        <f t="shared" si="57"/>
        <v>66.34</v>
      </c>
      <c r="E279" s="29">
        <f t="shared" si="74"/>
        <v>16428.897351421456</v>
      </c>
      <c r="F279" s="29">
        <f t="shared" si="70"/>
        <v>66.24555383637778</v>
      </c>
      <c r="G279" s="29">
        <f t="shared" si="71"/>
        <v>88.603428256155269</v>
      </c>
      <c r="H279" s="17">
        <f t="shared" si="72"/>
        <v>21973.650207526265</v>
      </c>
      <c r="I279" s="29">
        <f t="shared" si="62"/>
        <v>2.2250485660981263</v>
      </c>
      <c r="J279" s="29">
        <f t="shared" si="63"/>
        <v>41.694115440740156</v>
      </c>
      <c r="K279" s="32">
        <f>IF((D278+L278+M278-AL278)/($C$21+$C$22)&gt;$C$8,$C$8,(D278+L278+M278-AL278)/($C$21+$C$22))</f>
        <v>1400</v>
      </c>
      <c r="L279" s="97">
        <f t="shared" si="58"/>
        <v>0</v>
      </c>
      <c r="M279" s="96">
        <f t="shared" si="59"/>
        <v>0</v>
      </c>
      <c r="N279" s="98">
        <f t="shared" si="64"/>
        <v>1.7179213529287818</v>
      </c>
      <c r="O279" s="100">
        <f t="shared" si="60"/>
        <v>4.2266987561397071</v>
      </c>
      <c r="P279" s="104">
        <f t="shared" si="65"/>
        <v>18.880500609176615</v>
      </c>
      <c r="Q279" s="102">
        <f t="shared" si="66"/>
        <v>4.9224514715476911E-2</v>
      </c>
      <c r="R279" s="106">
        <f>IF(K279-H278&lt;0,0,K279-H278)</f>
        <v>0</v>
      </c>
      <c r="S279" s="106">
        <f>K279-V279</f>
        <v>0</v>
      </c>
      <c r="T279" s="106">
        <f>IF(R279&gt;0,$C$6-$C$8,IF($C$6-$C$8-W279&lt;0,0,$C$6-$C$8-W279))</f>
        <v>97.214462279726973</v>
      </c>
      <c r="U279" s="107">
        <f>IF(R279=0,IF(U278+(F279-AL279/$C$23)*$C$21/($C$21+$C$22)&gt;$C$8,$C$8,U278+F279*$C$21/($C$21+$C$22)),E279)</f>
        <v>1400</v>
      </c>
      <c r="V279" s="107">
        <f>IF(R279&gt;0,0,IF(V278+(F279-AL279/$C$23)*$C$21/($C$21+$C$22)&gt;$C$8,$C$8,IF(U279=$C$8,V278+(F279-AL279/$C$23)*$C$21/$C$22,V278+(F279-AL279/$C$23)*$C$21/($C$21+$C$22))))</f>
        <v>1400</v>
      </c>
      <c r="W279" s="203">
        <f>IF(R279&gt;0,0,IF(W278+AL279/$C$23&gt;$F$23,$F$23,W278+AL279/$C$23))</f>
        <v>2.7855377202730285</v>
      </c>
      <c r="X279" s="105" t="str">
        <f>IF(R279=0,"-",FORECAST($C$8,Инклинометрия!$B$2:$B$152,Инклинометрия!$A$2:$A$152))</f>
        <v>-</v>
      </c>
      <c r="Y279" s="105" t="str">
        <f>IF(R279=0,"-",FORECAST($C$8-R279,Инклинометрия!$B$2:$B$152,Инклинометрия!$A$2:$A$152))</f>
        <v>-</v>
      </c>
      <c r="Z279" s="105" t="str">
        <f>IF(R279&gt;0,FORECAST($C$8,Инклинометрия!$B$2:$B$152,Инклинометрия!$A$2:$A$152),IF(V279=$C$8,"-",FORECAST($C$8-V279,Инклинометрия!$B$2:$B$152,Инклинометрия!$A$2:$A$152)))</f>
        <v>-</v>
      </c>
      <c r="AA279" s="105" t="str">
        <f>IF(S279=0,"-",FORECAST($C$8-(S279+V279),Инклинометрия!$B$2:$B$152,Инклинометрия!$A$2:$A$152))</f>
        <v>-</v>
      </c>
      <c r="AB279" s="105">
        <f>FORECAST($C$8+T279,Инклинометрия!$B$2:$B$152,Инклинометрия!$A$2:$A$152)</f>
        <v>1422.3537391657405</v>
      </c>
      <c r="AC279" s="105">
        <f>IF(R279=0,FORECAST($C$6-T279,Инклинометрия!$B$2:$B$152,Инклинометрия!$A$2:$A$152),FORECAST($C$8,Инклинометрия!$B$2:$B$152,Инклинометрия!$A$2:$A$152))</f>
        <v>1332.6462608342592</v>
      </c>
      <c r="AD279" s="107">
        <f>IF(R279=0,FORECAST($C$8,Инклинометрия!$B$2:$B$152,Инклинометрия!$A$2:$A$152),Y279)</f>
        <v>1330</v>
      </c>
      <c r="AE279" s="107">
        <f>FORECAST($C$8-(R279+U279),Инклинометрия!$B$2:$B$152,Инклинометрия!$A$2:$A$152)</f>
        <v>0</v>
      </c>
      <c r="AF279" s="107">
        <f>IF(V279=0,"-",FORECAST($C$8,Инклинометрия!$B$2:$B$152,Инклинометрия!$A$2:$A$152))</f>
        <v>1330</v>
      </c>
      <c r="AG279" s="107">
        <f>IF(V279=0,"-",FORECAST($C$8-V279,Инклинометрия!$B$2:$B$152,Инклинометрия!$A$2:$A$152))</f>
        <v>0</v>
      </c>
      <c r="AH279" s="107">
        <f>IF(W279=0,"-",FORECAST($C$8+W279,Инклинометрия!$B$2:$B$152,Инклинометрия!$A$2:$A$152))</f>
        <v>1332.6462608342592</v>
      </c>
      <c r="AI279" s="107">
        <f>IF(W279=0,"-",FORECAST($C$8,Инклинометрия!$B$2:$B$152,Инклинометрия!$A$2:$A$152))</f>
        <v>1330</v>
      </c>
      <c r="AK279" s="122">
        <f t="shared" si="73"/>
        <v>0</v>
      </c>
      <c r="AL279" s="67">
        <f>AK279*(B279-B278)</f>
        <v>0</v>
      </c>
      <c r="AM279" s="23">
        <f t="shared" si="75"/>
        <v>8.6725204696437436E-2</v>
      </c>
      <c r="AN279" s="26">
        <f>AN278+AK279*(B279-B278)/(2*PI()*$C$5*AN278*$K$13)</f>
        <v>0.15480061813468687</v>
      </c>
      <c r="AO279" s="87">
        <f t="shared" si="67"/>
        <v>145932.55112472404</v>
      </c>
      <c r="AP279" s="87">
        <f>IF(R279+U279&lt;$C$8,0,32*$L$23/$C$12^2*($K$10*R279+$K$8*U279)+32*$L$24/($C$14^2-$C$13^2)*($K$10*S279+$K$8*V279))</f>
        <v>44607.551124724028</v>
      </c>
      <c r="AQ279" s="66">
        <f>R279*$C$11*$C$9+U279*$C$11*$C$10</f>
        <v>14695380</v>
      </c>
      <c r="AR279" s="66">
        <f>S279*$C$11*$C$9+V279*$C$11*$C$10</f>
        <v>14695380</v>
      </c>
      <c r="AS279" s="87">
        <f>$C$11*(T279*$C$9+W279*$C$10)</f>
        <v>792178.05375968735</v>
      </c>
      <c r="AT279" s="45">
        <f t="shared" si="61"/>
        <v>15633490.60488441</v>
      </c>
      <c r="AU279" s="75"/>
    </row>
    <row r="280" spans="2:47" ht="15" thickBot="1" x14ac:dyDescent="0.35">
      <c r="B280" s="41">
        <f t="shared" si="68"/>
        <v>4980</v>
      </c>
      <c r="C280" s="8">
        <f t="shared" si="69"/>
        <v>49.800000000000004</v>
      </c>
      <c r="D280" s="73">
        <f t="shared" si="57"/>
        <v>66.607500000000016</v>
      </c>
      <c r="E280" s="29">
        <f t="shared" si="74"/>
        <v>16495.142905257835</v>
      </c>
      <c r="F280" s="29">
        <f t="shared" si="70"/>
        <v>66.24555383637778</v>
      </c>
      <c r="G280" s="29">
        <f t="shared" si="71"/>
        <v>88.603428256155269</v>
      </c>
      <c r="H280" s="17">
        <f t="shared" si="72"/>
        <v>22062.253635782421</v>
      </c>
      <c r="I280" s="29">
        <f t="shared" si="62"/>
        <v>2.2250485660981263</v>
      </c>
      <c r="J280" s="29">
        <f t="shared" si="63"/>
        <v>41.694115440740156</v>
      </c>
      <c r="K280" s="32">
        <f>IF((D279+L279+M279-AL279)/($C$21+$C$22)&gt;$C$8,$C$8,(D279+L279+M279-AL279)/($C$21+$C$22))</f>
        <v>1400</v>
      </c>
      <c r="L280" s="97">
        <f t="shared" si="58"/>
        <v>0</v>
      </c>
      <c r="M280" s="96">
        <f t="shared" si="59"/>
        <v>0</v>
      </c>
      <c r="N280" s="98">
        <f t="shared" si="64"/>
        <v>1.7179213529287818</v>
      </c>
      <c r="O280" s="100">
        <f t="shared" si="60"/>
        <v>4.2266987561397071</v>
      </c>
      <c r="P280" s="104">
        <f t="shared" si="65"/>
        <v>18.880500609176615</v>
      </c>
      <c r="Q280" s="102">
        <f t="shared" si="66"/>
        <v>4.9224514715476911E-2</v>
      </c>
      <c r="R280" s="106">
        <f>IF(K280-H279&lt;0,0,K280-H279)</f>
        <v>0</v>
      </c>
      <c r="S280" s="106">
        <f>K280-V280</f>
        <v>0</v>
      </c>
      <c r="T280" s="106">
        <f>IF(R280&gt;0,$C$6-$C$8,IF($C$6-$C$8-W280&lt;0,0,$C$6-$C$8-W280))</f>
        <v>97.214462279726973</v>
      </c>
      <c r="U280" s="107">
        <f>IF(R280=0,IF(U279+(F280-AL280/$C$23)*$C$21/($C$21+$C$22)&gt;$C$8,$C$8,U279+F280*$C$21/($C$21+$C$22)),E280)</f>
        <v>1400</v>
      </c>
      <c r="V280" s="107">
        <f>IF(R280&gt;0,0,IF(V279+(F280-AL280/$C$23)*$C$21/($C$21+$C$22)&gt;$C$8,$C$8,IF(U280=$C$8,V279+(F280-AL280/$C$23)*$C$21/$C$22,V279+(F280-AL280/$C$23)*$C$21/($C$21+$C$22))))</f>
        <v>1400</v>
      </c>
      <c r="W280" s="203">
        <f>IF(R280&gt;0,0,IF(W279+AL280/$C$23&gt;$F$23,$F$23,W279+AL280/$C$23))</f>
        <v>2.7855377202730285</v>
      </c>
      <c r="X280" s="105" t="str">
        <f>IF(R280=0,"-",FORECAST($C$8,Инклинометрия!$B$2:$B$152,Инклинометрия!$A$2:$A$152))</f>
        <v>-</v>
      </c>
      <c r="Y280" s="105" t="str">
        <f>IF(R280=0,"-",FORECAST($C$8-R280,Инклинометрия!$B$2:$B$152,Инклинометрия!$A$2:$A$152))</f>
        <v>-</v>
      </c>
      <c r="Z280" s="105" t="str">
        <f>IF(R280&gt;0,FORECAST($C$8,Инклинометрия!$B$2:$B$152,Инклинометрия!$A$2:$A$152),IF(V280=$C$8,"-",FORECAST($C$8-V280,Инклинометрия!$B$2:$B$152,Инклинометрия!$A$2:$A$152)))</f>
        <v>-</v>
      </c>
      <c r="AA280" s="105" t="str">
        <f>IF(S280=0,"-",FORECAST($C$8-(S280+V280),Инклинометрия!$B$2:$B$152,Инклинометрия!$A$2:$A$152))</f>
        <v>-</v>
      </c>
      <c r="AB280" s="105">
        <f>FORECAST($C$8+T280,Инклинометрия!$B$2:$B$152,Инклинометрия!$A$2:$A$152)</f>
        <v>1422.3537391657405</v>
      </c>
      <c r="AC280" s="105">
        <f>IF(R280=0,FORECAST($C$6-T280,Инклинометрия!$B$2:$B$152,Инклинометрия!$A$2:$A$152),FORECAST($C$8,Инклинометрия!$B$2:$B$152,Инклинометрия!$A$2:$A$152))</f>
        <v>1332.6462608342592</v>
      </c>
      <c r="AD280" s="107">
        <f>IF(R280=0,FORECAST($C$8,Инклинометрия!$B$2:$B$152,Инклинометрия!$A$2:$A$152),Y280)</f>
        <v>1330</v>
      </c>
      <c r="AE280" s="107">
        <f>FORECAST($C$8-(R280+U280),Инклинометрия!$B$2:$B$152,Инклинометрия!$A$2:$A$152)</f>
        <v>0</v>
      </c>
      <c r="AF280" s="107">
        <f>IF(V280=0,"-",FORECAST($C$8,Инклинометрия!$B$2:$B$152,Инклинометрия!$A$2:$A$152))</f>
        <v>1330</v>
      </c>
      <c r="AG280" s="107">
        <f>IF(V280=0,"-",FORECAST($C$8-V280,Инклинометрия!$B$2:$B$152,Инклинометрия!$A$2:$A$152))</f>
        <v>0</v>
      </c>
      <c r="AH280" s="107">
        <f>IF(W280=0,"-",FORECAST($C$8+W280,Инклинометрия!$B$2:$B$152,Инклинометрия!$A$2:$A$152))</f>
        <v>1332.6462608342592</v>
      </c>
      <c r="AI280" s="107">
        <f>IF(W280=0,"-",FORECAST($C$8,Инклинометрия!$B$2:$B$152,Инклинометрия!$A$2:$A$152))</f>
        <v>1330</v>
      </c>
      <c r="AK280" s="122">
        <f t="shared" si="73"/>
        <v>0</v>
      </c>
      <c r="AL280" s="67">
        <f>AK280*(B280-B279)</f>
        <v>0</v>
      </c>
      <c r="AM280" s="23">
        <f t="shared" si="75"/>
        <v>8.6725204696437436E-2</v>
      </c>
      <c r="AN280" s="26">
        <f>AN279+AK280*(B280-B279)/(2*PI()*$C$5*AN279*$K$13)</f>
        <v>0.15480061813468687</v>
      </c>
      <c r="AO280" s="87">
        <f t="shared" si="67"/>
        <v>145932.55112472404</v>
      </c>
      <c r="AP280" s="87">
        <f>IF(R280+U280&lt;$C$8,0,32*$L$23/$C$12^2*($K$10*R280+$K$8*U280)+32*$L$24/($C$14^2-$C$13^2)*($K$10*S280+$K$8*V280))</f>
        <v>44607.551124724028</v>
      </c>
      <c r="AQ280" s="66">
        <f>R280*$C$11*$C$9+U280*$C$11*$C$10</f>
        <v>14695380</v>
      </c>
      <c r="AR280" s="66">
        <f>S280*$C$11*$C$9+V280*$C$11*$C$10</f>
        <v>14695380</v>
      </c>
      <c r="AS280" s="87">
        <f>$C$11*(T280*$C$9+W280*$C$10)</f>
        <v>792178.05375968735</v>
      </c>
      <c r="AT280" s="45">
        <f t="shared" si="61"/>
        <v>15633490.60488441</v>
      </c>
      <c r="AU280" s="75"/>
    </row>
    <row r="281" spans="2:47" ht="15" thickBot="1" x14ac:dyDescent="0.35">
      <c r="B281" s="41">
        <f t="shared" si="68"/>
        <v>5000</v>
      </c>
      <c r="C281" s="8">
        <f t="shared" si="69"/>
        <v>50</v>
      </c>
      <c r="D281" s="73">
        <f t="shared" si="57"/>
        <v>66.875</v>
      </c>
      <c r="E281" s="29">
        <f t="shared" si="74"/>
        <v>16561.388459094207</v>
      </c>
      <c r="F281" s="29">
        <f t="shared" si="70"/>
        <v>66.245553836375421</v>
      </c>
      <c r="G281" s="29">
        <f t="shared" si="71"/>
        <v>88.603428256152128</v>
      </c>
      <c r="H281" s="17">
        <f t="shared" si="72"/>
        <v>22150.857064038573</v>
      </c>
      <c r="I281" s="29">
        <f t="shared" si="62"/>
        <v>2.2250485660981263</v>
      </c>
      <c r="J281" s="29">
        <f t="shared" si="63"/>
        <v>41.694115440739417</v>
      </c>
      <c r="K281" s="32">
        <f>IF((D280+L280+M280-AL280)/($C$21+$C$22)&gt;$C$8,$C$8,(D280+L280+M280-AL280)/($C$21+$C$22))</f>
        <v>1400</v>
      </c>
      <c r="L281" s="97">
        <f t="shared" si="58"/>
        <v>0</v>
      </c>
      <c r="M281" s="96">
        <f t="shared" si="59"/>
        <v>0</v>
      </c>
      <c r="N281" s="98">
        <f t="shared" si="64"/>
        <v>1.7179213529287818</v>
      </c>
      <c r="O281" s="100">
        <f t="shared" si="60"/>
        <v>4.2266987561397071</v>
      </c>
      <c r="P281" s="104">
        <f t="shared" si="65"/>
        <v>18.880500609176615</v>
      </c>
      <c r="Q281" s="102">
        <f t="shared" si="66"/>
        <v>4.9224514715476911E-2</v>
      </c>
      <c r="R281" s="106">
        <f>IF(K281-H280&lt;0,0,K281-H280)</f>
        <v>0</v>
      </c>
      <c r="S281" s="106">
        <f>K281-V281</f>
        <v>0</v>
      </c>
      <c r="T281" s="106">
        <f>IF(R281&gt;0,$C$6-$C$8,IF($C$6-$C$8-W281&lt;0,0,$C$6-$C$8-W281))</f>
        <v>97.214462279726973</v>
      </c>
      <c r="U281" s="107">
        <f>IF(R281=0,IF(U280+(F281-AL281/$C$23)*$C$21/($C$21+$C$22)&gt;$C$8,$C$8,U280+F281*$C$21/($C$21+$C$22)),E281)</f>
        <v>1400</v>
      </c>
      <c r="V281" s="107">
        <f>IF(R281&gt;0,0,IF(V280+(F281-AL281/$C$23)*$C$21/($C$21+$C$22)&gt;$C$8,$C$8,IF(U281=$C$8,V280+(F281-AL281/$C$23)*$C$21/$C$22,V280+(F281-AL281/$C$23)*$C$21/($C$21+$C$22))))</f>
        <v>1400</v>
      </c>
      <c r="W281" s="203">
        <f>IF(R281&gt;0,0,IF(W280+AL281/$C$23&gt;$F$23,$F$23,W280+AL281/$C$23))</f>
        <v>2.7855377202730285</v>
      </c>
      <c r="X281" s="105" t="str">
        <f>IF(R281=0,"-",FORECAST($C$8,Инклинометрия!$B$2:$B$152,Инклинометрия!$A$2:$A$152))</f>
        <v>-</v>
      </c>
      <c r="Y281" s="105" t="str">
        <f>IF(R281=0,"-",FORECAST($C$8-R281,Инклинометрия!$B$2:$B$152,Инклинометрия!$A$2:$A$152))</f>
        <v>-</v>
      </c>
      <c r="Z281" s="105" t="str">
        <f>IF(R281&gt;0,FORECAST($C$8,Инклинометрия!$B$2:$B$152,Инклинометрия!$A$2:$A$152),IF(V281=$C$8,"-",FORECAST($C$8-V281,Инклинометрия!$B$2:$B$152,Инклинометрия!$A$2:$A$152)))</f>
        <v>-</v>
      </c>
      <c r="AA281" s="105" t="str">
        <f>IF(S281=0,"-",FORECAST($C$8-(S281+V281),Инклинометрия!$B$2:$B$152,Инклинометрия!$A$2:$A$152))</f>
        <v>-</v>
      </c>
      <c r="AB281" s="105">
        <f>FORECAST($C$8+T281,Инклинометрия!$B$2:$B$152,Инклинометрия!$A$2:$A$152)</f>
        <v>1422.3537391657405</v>
      </c>
      <c r="AC281" s="105">
        <f>IF(R281=0,FORECAST($C$6-T281,Инклинометрия!$B$2:$B$152,Инклинометрия!$A$2:$A$152),FORECAST($C$8,Инклинометрия!$B$2:$B$152,Инклинометрия!$A$2:$A$152))</f>
        <v>1332.6462608342592</v>
      </c>
      <c r="AD281" s="107">
        <f>IF(R281=0,FORECAST($C$8,Инклинометрия!$B$2:$B$152,Инклинометрия!$A$2:$A$152),Y281)</f>
        <v>1330</v>
      </c>
      <c r="AE281" s="107">
        <f>FORECAST($C$8-(R281+U281),Инклинометрия!$B$2:$B$152,Инклинометрия!$A$2:$A$152)</f>
        <v>0</v>
      </c>
      <c r="AF281" s="107">
        <f>IF(V281=0,"-",FORECAST($C$8,Инклинометрия!$B$2:$B$152,Инклинометрия!$A$2:$A$152))</f>
        <v>1330</v>
      </c>
      <c r="AG281" s="107">
        <f>IF(V281=0,"-",FORECAST($C$8-V281,Инклинометрия!$B$2:$B$152,Инклинометрия!$A$2:$A$152))</f>
        <v>0</v>
      </c>
      <c r="AH281" s="107">
        <f>IF(W281=0,"-",FORECAST($C$8+W281,Инклинометрия!$B$2:$B$152,Инклинометрия!$A$2:$A$152))</f>
        <v>1332.6462608342592</v>
      </c>
      <c r="AI281" s="107">
        <f>IF(W281=0,"-",FORECAST($C$8,Инклинометрия!$B$2:$B$152,Инклинометрия!$A$2:$A$152))</f>
        <v>1330</v>
      </c>
      <c r="AK281" s="122">
        <f t="shared" si="73"/>
        <v>0</v>
      </c>
      <c r="AL281" s="67">
        <f>AK281*(B281-B280)</f>
        <v>0</v>
      </c>
      <c r="AM281" s="23">
        <f t="shared" si="75"/>
        <v>8.6725204696437436E-2</v>
      </c>
      <c r="AN281" s="26">
        <f>AN280+AK281*(B281-B280)/(2*PI()*$C$5*AN280*$K$13)</f>
        <v>0.15480061813468687</v>
      </c>
      <c r="AO281" s="87">
        <f t="shared" si="67"/>
        <v>145932.55112472404</v>
      </c>
      <c r="AP281" s="87">
        <f>IF(R281+U281&lt;$C$8,0,32*$L$23/$C$12^2*($K$10*R281+$K$8*U281)+32*$L$24/($C$14^2-$C$13^2)*($K$10*S281+$K$8*V281))</f>
        <v>44607.551124724028</v>
      </c>
      <c r="AQ281" s="66">
        <f>R281*$C$11*$C$9+U281*$C$11*$C$10</f>
        <v>14695380</v>
      </c>
      <c r="AR281" s="66">
        <f>S281*$C$11*$C$9+V281*$C$11*$C$10</f>
        <v>14695380</v>
      </c>
      <c r="AS281" s="87">
        <f>$C$11*(T281*$C$9+W281*$C$10)</f>
        <v>792178.05375968735</v>
      </c>
      <c r="AT281" s="45">
        <f t="shared" si="61"/>
        <v>15633490.60488441</v>
      </c>
      <c r="AU281" s="75"/>
    </row>
    <row r="282" spans="2:47" ht="15" thickBot="1" x14ac:dyDescent="0.35">
      <c r="B282" s="41">
        <f t="shared" si="68"/>
        <v>5020</v>
      </c>
      <c r="C282" s="8">
        <f t="shared" si="69"/>
        <v>50.2</v>
      </c>
      <c r="D282" s="73">
        <f t="shared" si="57"/>
        <v>67.142499999999998</v>
      </c>
      <c r="E282" s="29">
        <f t="shared" si="74"/>
        <v>16627.634012930586</v>
      </c>
      <c r="F282" s="29">
        <f t="shared" si="70"/>
        <v>66.24555383637778</v>
      </c>
      <c r="G282" s="29">
        <f t="shared" si="71"/>
        <v>88.603428256155269</v>
      </c>
      <c r="H282" s="17">
        <f t="shared" si="72"/>
        <v>22239.460492294729</v>
      </c>
      <c r="I282" s="29">
        <f t="shared" si="62"/>
        <v>2.2250485660981263</v>
      </c>
      <c r="J282" s="29">
        <f t="shared" si="63"/>
        <v>41.694115440740156</v>
      </c>
      <c r="K282" s="32">
        <f>IF((D281+L281+M281-AL281)/($C$21+$C$22)&gt;$C$8,$C$8,(D281+L281+M281-AL281)/($C$21+$C$22))</f>
        <v>1400</v>
      </c>
      <c r="L282" s="97">
        <f t="shared" si="58"/>
        <v>0</v>
      </c>
      <c r="M282" s="96">
        <f t="shared" si="59"/>
        <v>0</v>
      </c>
      <c r="N282" s="98">
        <f t="shared" si="64"/>
        <v>1.7179213529287818</v>
      </c>
      <c r="O282" s="100">
        <f t="shared" si="60"/>
        <v>4.2266987561397071</v>
      </c>
      <c r="P282" s="104">
        <f t="shared" si="65"/>
        <v>18.880500609176615</v>
      </c>
      <c r="Q282" s="102">
        <f t="shared" si="66"/>
        <v>4.9224514715476911E-2</v>
      </c>
      <c r="R282" s="106">
        <f>IF(K282-H281&lt;0,0,K282-H281)</f>
        <v>0</v>
      </c>
      <c r="S282" s="106">
        <f>K282-V282</f>
        <v>0</v>
      </c>
      <c r="T282" s="106">
        <f>IF(R282&gt;0,$C$6-$C$8,IF($C$6-$C$8-W282&lt;0,0,$C$6-$C$8-W282))</f>
        <v>97.214462279726973</v>
      </c>
      <c r="U282" s="107">
        <f>IF(R282=0,IF(U281+(F282-AL282/$C$23)*$C$21/($C$21+$C$22)&gt;$C$8,$C$8,U281+F282*$C$21/($C$21+$C$22)),E282)</f>
        <v>1400</v>
      </c>
      <c r="V282" s="107">
        <f>IF(R282&gt;0,0,IF(V281+(F282-AL282/$C$23)*$C$21/($C$21+$C$22)&gt;$C$8,$C$8,IF(U282=$C$8,V281+(F282-AL282/$C$23)*$C$21/$C$22,V281+(F282-AL282/$C$23)*$C$21/($C$21+$C$22))))</f>
        <v>1400</v>
      </c>
      <c r="W282" s="203">
        <f>IF(R282&gt;0,0,IF(W281+AL282/$C$23&gt;$F$23,$F$23,W281+AL282/$C$23))</f>
        <v>2.7855377202730285</v>
      </c>
      <c r="X282" s="105" t="str">
        <f>IF(R282=0,"-",FORECAST($C$8,Инклинометрия!$B$2:$B$152,Инклинометрия!$A$2:$A$152))</f>
        <v>-</v>
      </c>
      <c r="Y282" s="105" t="str">
        <f>IF(R282=0,"-",FORECAST($C$8-R282,Инклинометрия!$B$2:$B$152,Инклинометрия!$A$2:$A$152))</f>
        <v>-</v>
      </c>
      <c r="Z282" s="105" t="str">
        <f>IF(R282&gt;0,FORECAST($C$8,Инклинометрия!$B$2:$B$152,Инклинометрия!$A$2:$A$152),IF(V282=$C$8,"-",FORECAST($C$8-V282,Инклинометрия!$B$2:$B$152,Инклинометрия!$A$2:$A$152)))</f>
        <v>-</v>
      </c>
      <c r="AA282" s="105" t="str">
        <f>IF(S282=0,"-",FORECAST($C$8-(S282+V282),Инклинометрия!$B$2:$B$152,Инклинометрия!$A$2:$A$152))</f>
        <v>-</v>
      </c>
      <c r="AB282" s="105">
        <f>FORECAST($C$8+T282,Инклинометрия!$B$2:$B$152,Инклинометрия!$A$2:$A$152)</f>
        <v>1422.3537391657405</v>
      </c>
      <c r="AC282" s="105">
        <f>IF(R282=0,FORECAST($C$6-T282,Инклинометрия!$B$2:$B$152,Инклинометрия!$A$2:$A$152),FORECAST($C$8,Инклинометрия!$B$2:$B$152,Инклинометрия!$A$2:$A$152))</f>
        <v>1332.6462608342592</v>
      </c>
      <c r="AD282" s="107">
        <f>IF(R282=0,FORECAST($C$8,Инклинометрия!$B$2:$B$152,Инклинометрия!$A$2:$A$152),Y282)</f>
        <v>1330</v>
      </c>
      <c r="AE282" s="107">
        <f>FORECAST($C$8-(R282+U282),Инклинометрия!$B$2:$B$152,Инклинометрия!$A$2:$A$152)</f>
        <v>0</v>
      </c>
      <c r="AF282" s="107">
        <f>IF(V282=0,"-",FORECAST($C$8,Инклинометрия!$B$2:$B$152,Инклинометрия!$A$2:$A$152))</f>
        <v>1330</v>
      </c>
      <c r="AG282" s="107">
        <f>IF(V282=0,"-",FORECAST($C$8-V282,Инклинометрия!$B$2:$B$152,Инклинометрия!$A$2:$A$152))</f>
        <v>0</v>
      </c>
      <c r="AH282" s="107">
        <f>IF(W282=0,"-",FORECAST($C$8+W282,Инклинометрия!$B$2:$B$152,Инклинометрия!$A$2:$A$152))</f>
        <v>1332.6462608342592</v>
      </c>
      <c r="AI282" s="107">
        <f>IF(W282=0,"-",FORECAST($C$8,Инклинометрия!$B$2:$B$152,Инклинометрия!$A$2:$A$152))</f>
        <v>1330</v>
      </c>
      <c r="AK282" s="122">
        <f t="shared" si="73"/>
        <v>0</v>
      </c>
      <c r="AL282" s="67">
        <f>AK282*(B282-B281)</f>
        <v>0</v>
      </c>
      <c r="AM282" s="23">
        <f t="shared" si="75"/>
        <v>8.6725204696437436E-2</v>
      </c>
      <c r="AN282" s="26">
        <f>AN281+AK282*(B282-B281)/(2*PI()*$C$5*AN281*$K$13)</f>
        <v>0.15480061813468687</v>
      </c>
      <c r="AO282" s="87">
        <f t="shared" si="67"/>
        <v>145932.55112472404</v>
      </c>
      <c r="AP282" s="87">
        <f>IF(R282+U282&lt;$C$8,0,32*$L$23/$C$12^2*($K$10*R282+$K$8*U282)+32*$L$24/($C$14^2-$C$13^2)*($K$10*S282+$K$8*V282))</f>
        <v>44607.551124724028</v>
      </c>
      <c r="AQ282" s="66">
        <f>R282*$C$11*$C$9+U282*$C$11*$C$10</f>
        <v>14695380</v>
      </c>
      <c r="AR282" s="66">
        <f>S282*$C$11*$C$9+V282*$C$11*$C$10</f>
        <v>14695380</v>
      </c>
      <c r="AS282" s="87">
        <f>$C$11*(T282*$C$9+W282*$C$10)</f>
        <v>792178.05375968735</v>
      </c>
      <c r="AT282" s="45">
        <f t="shared" si="61"/>
        <v>15633490.60488441</v>
      </c>
      <c r="AU282" s="75"/>
    </row>
    <row r="283" spans="2:47" ht="15" thickBot="1" x14ac:dyDescent="0.35">
      <c r="B283" s="41">
        <f t="shared" si="68"/>
        <v>5040</v>
      </c>
      <c r="C283" s="8">
        <f t="shared" si="69"/>
        <v>50.4</v>
      </c>
      <c r="D283" s="73">
        <f t="shared" si="57"/>
        <v>67.41</v>
      </c>
      <c r="E283" s="29">
        <f t="shared" si="74"/>
        <v>16693.879566766962</v>
      </c>
      <c r="F283" s="29">
        <f t="shared" si="70"/>
        <v>66.245553836375421</v>
      </c>
      <c r="G283" s="29">
        <f t="shared" si="71"/>
        <v>88.603428256152128</v>
      </c>
      <c r="H283" s="17">
        <f t="shared" si="72"/>
        <v>22328.063920550881</v>
      </c>
      <c r="I283" s="29">
        <f t="shared" si="62"/>
        <v>2.2250485660981263</v>
      </c>
      <c r="J283" s="29">
        <f t="shared" si="63"/>
        <v>41.694115440739417</v>
      </c>
      <c r="K283" s="32">
        <f>IF((D282+L282+M282-AL282)/($C$21+$C$22)&gt;$C$8,$C$8,(D282+L282+M282-AL282)/($C$21+$C$22))</f>
        <v>1400</v>
      </c>
      <c r="L283" s="97">
        <f t="shared" si="58"/>
        <v>0</v>
      </c>
      <c r="M283" s="96">
        <f t="shared" si="59"/>
        <v>0</v>
      </c>
      <c r="N283" s="98">
        <f t="shared" si="64"/>
        <v>1.7179213529287818</v>
      </c>
      <c r="O283" s="100">
        <f t="shared" si="60"/>
        <v>4.2266987561397071</v>
      </c>
      <c r="P283" s="104">
        <f t="shared" si="65"/>
        <v>18.880500609176615</v>
      </c>
      <c r="Q283" s="102">
        <f t="shared" si="66"/>
        <v>4.9224514715476911E-2</v>
      </c>
      <c r="R283" s="106">
        <f>IF(K283-H282&lt;0,0,K283-H282)</f>
        <v>0</v>
      </c>
      <c r="S283" s="106">
        <f>K283-V283</f>
        <v>0</v>
      </c>
      <c r="T283" s="106">
        <f>IF(R283&gt;0,$C$6-$C$8,IF($C$6-$C$8-W283&lt;0,0,$C$6-$C$8-W283))</f>
        <v>97.214462279726973</v>
      </c>
      <c r="U283" s="107">
        <f>IF(R283=0,IF(U282+(F283-AL283/$C$23)*$C$21/($C$21+$C$22)&gt;$C$8,$C$8,U282+F283*$C$21/($C$21+$C$22)),E283)</f>
        <v>1400</v>
      </c>
      <c r="V283" s="107">
        <f>IF(R283&gt;0,0,IF(V282+(F283-AL283/$C$23)*$C$21/($C$21+$C$22)&gt;$C$8,$C$8,IF(U283=$C$8,V282+(F283-AL283/$C$23)*$C$21/$C$22,V282+(F283-AL283/$C$23)*$C$21/($C$21+$C$22))))</f>
        <v>1400</v>
      </c>
      <c r="W283" s="203">
        <f>IF(R283&gt;0,0,IF(W282+AL283/$C$23&gt;$F$23,$F$23,W282+AL283/$C$23))</f>
        <v>2.7855377202730285</v>
      </c>
      <c r="X283" s="105" t="str">
        <f>IF(R283=0,"-",FORECAST($C$8,Инклинометрия!$B$2:$B$152,Инклинометрия!$A$2:$A$152))</f>
        <v>-</v>
      </c>
      <c r="Y283" s="105" t="str">
        <f>IF(R283=0,"-",FORECAST($C$8-R283,Инклинометрия!$B$2:$B$152,Инклинометрия!$A$2:$A$152))</f>
        <v>-</v>
      </c>
      <c r="Z283" s="105" t="str">
        <f>IF(R283&gt;0,FORECAST($C$8,Инклинометрия!$B$2:$B$152,Инклинометрия!$A$2:$A$152),IF(V283=$C$8,"-",FORECAST($C$8-V283,Инклинометрия!$B$2:$B$152,Инклинометрия!$A$2:$A$152)))</f>
        <v>-</v>
      </c>
      <c r="AA283" s="105" t="str">
        <f>IF(S283=0,"-",FORECAST($C$8-(S283+V283),Инклинометрия!$B$2:$B$152,Инклинометрия!$A$2:$A$152))</f>
        <v>-</v>
      </c>
      <c r="AB283" s="105">
        <f>FORECAST($C$8+T283,Инклинометрия!$B$2:$B$152,Инклинометрия!$A$2:$A$152)</f>
        <v>1422.3537391657405</v>
      </c>
      <c r="AC283" s="105">
        <f>IF(R283=0,FORECAST($C$6-T283,Инклинометрия!$B$2:$B$152,Инклинометрия!$A$2:$A$152),FORECAST($C$8,Инклинометрия!$B$2:$B$152,Инклинометрия!$A$2:$A$152))</f>
        <v>1332.6462608342592</v>
      </c>
      <c r="AD283" s="107">
        <f>IF(R283=0,FORECAST($C$8,Инклинометрия!$B$2:$B$152,Инклинометрия!$A$2:$A$152),Y283)</f>
        <v>1330</v>
      </c>
      <c r="AE283" s="107">
        <f>FORECAST($C$8-(R283+U283),Инклинометрия!$B$2:$B$152,Инклинометрия!$A$2:$A$152)</f>
        <v>0</v>
      </c>
      <c r="AF283" s="107">
        <f>IF(V283=0,"-",FORECAST($C$8,Инклинометрия!$B$2:$B$152,Инклинометрия!$A$2:$A$152))</f>
        <v>1330</v>
      </c>
      <c r="AG283" s="107">
        <f>IF(V283=0,"-",FORECAST($C$8-V283,Инклинометрия!$B$2:$B$152,Инклинометрия!$A$2:$A$152))</f>
        <v>0</v>
      </c>
      <c r="AH283" s="107">
        <f>IF(W283=0,"-",FORECAST($C$8+W283,Инклинометрия!$B$2:$B$152,Инклинометрия!$A$2:$A$152))</f>
        <v>1332.6462608342592</v>
      </c>
      <c r="AI283" s="107">
        <f>IF(W283=0,"-",FORECAST($C$8,Инклинометрия!$B$2:$B$152,Инклинометрия!$A$2:$A$152))</f>
        <v>1330</v>
      </c>
      <c r="AK283" s="122">
        <f t="shared" si="73"/>
        <v>0</v>
      </c>
      <c r="AL283" s="67">
        <f>AK283*(B283-B282)</f>
        <v>0</v>
      </c>
      <c r="AM283" s="23">
        <f t="shared" si="75"/>
        <v>8.6725204696437436E-2</v>
      </c>
      <c r="AN283" s="26">
        <f>AN282+AK283*(B283-B282)/(2*PI()*$C$5*AN282*$K$13)</f>
        <v>0.15480061813468687</v>
      </c>
      <c r="AO283" s="87">
        <f t="shared" si="67"/>
        <v>145932.55112472404</v>
      </c>
      <c r="AP283" s="87">
        <f>IF(R283+U283&lt;$C$8,0,32*$L$23/$C$12^2*($K$10*R283+$K$8*U283)+32*$L$24/($C$14^2-$C$13^2)*($K$10*S283+$K$8*V283))</f>
        <v>44607.551124724028</v>
      </c>
      <c r="AQ283" s="66">
        <f>R283*$C$11*$C$9+U283*$C$11*$C$10</f>
        <v>14695380</v>
      </c>
      <c r="AR283" s="66">
        <f>S283*$C$11*$C$9+V283*$C$11*$C$10</f>
        <v>14695380</v>
      </c>
      <c r="AS283" s="87">
        <f>$C$11*(T283*$C$9+W283*$C$10)</f>
        <v>792178.05375968735</v>
      </c>
      <c r="AT283" s="45">
        <f t="shared" si="61"/>
        <v>15633490.60488441</v>
      </c>
      <c r="AU283" s="75"/>
    </row>
    <row r="284" spans="2:47" ht="15" thickBot="1" x14ac:dyDescent="0.35">
      <c r="B284" s="41">
        <f t="shared" si="68"/>
        <v>5060</v>
      </c>
      <c r="C284" s="8">
        <f t="shared" si="69"/>
        <v>50.6</v>
      </c>
      <c r="D284" s="73">
        <f t="shared" si="57"/>
        <v>67.677499999999995</v>
      </c>
      <c r="E284" s="29">
        <f t="shared" si="74"/>
        <v>16760.125120603341</v>
      </c>
      <c r="F284" s="29">
        <f t="shared" si="70"/>
        <v>66.24555383637778</v>
      </c>
      <c r="G284" s="29">
        <f t="shared" si="71"/>
        <v>88.603428256155269</v>
      </c>
      <c r="H284" s="17">
        <f t="shared" si="72"/>
        <v>22416.667348807037</v>
      </c>
      <c r="I284" s="29">
        <f t="shared" si="62"/>
        <v>2.2250485660981263</v>
      </c>
      <c r="J284" s="29">
        <f t="shared" si="63"/>
        <v>41.694115440740156</v>
      </c>
      <c r="K284" s="32">
        <f>IF((D283+L283+M283-AL283)/($C$21+$C$22)&gt;$C$8,$C$8,(D283+L283+M283-AL283)/($C$21+$C$22))</f>
        <v>1400</v>
      </c>
      <c r="L284" s="97">
        <f t="shared" si="58"/>
        <v>0</v>
      </c>
      <c r="M284" s="96">
        <f t="shared" si="59"/>
        <v>0</v>
      </c>
      <c r="N284" s="98">
        <f t="shared" si="64"/>
        <v>1.7179213529287818</v>
      </c>
      <c r="O284" s="100">
        <f t="shared" si="60"/>
        <v>4.2266987561397071</v>
      </c>
      <c r="P284" s="104">
        <f t="shared" si="65"/>
        <v>18.880500609176615</v>
      </c>
      <c r="Q284" s="102">
        <f t="shared" si="66"/>
        <v>4.9224514715476911E-2</v>
      </c>
      <c r="R284" s="106">
        <f>IF(K284-H283&lt;0,0,K284-H283)</f>
        <v>0</v>
      </c>
      <c r="S284" s="106">
        <f>K284-V284</f>
        <v>0</v>
      </c>
      <c r="T284" s="106">
        <f>IF(R284&gt;0,$C$6-$C$8,IF($C$6-$C$8-W284&lt;0,0,$C$6-$C$8-W284))</f>
        <v>97.214462279726973</v>
      </c>
      <c r="U284" s="107">
        <f>IF(R284=0,IF(U283+(F284-AL284/$C$23)*$C$21/($C$21+$C$22)&gt;$C$8,$C$8,U283+F284*$C$21/($C$21+$C$22)),E284)</f>
        <v>1400</v>
      </c>
      <c r="V284" s="107">
        <f>IF(R284&gt;0,0,IF(V283+(F284-AL284/$C$23)*$C$21/($C$21+$C$22)&gt;$C$8,$C$8,IF(U284=$C$8,V283+(F284-AL284/$C$23)*$C$21/$C$22,V283+(F284-AL284/$C$23)*$C$21/($C$21+$C$22))))</f>
        <v>1400</v>
      </c>
      <c r="W284" s="203">
        <f>IF(R284&gt;0,0,IF(W283+AL284/$C$23&gt;$F$23,$F$23,W283+AL284/$C$23))</f>
        <v>2.7855377202730285</v>
      </c>
      <c r="X284" s="105" t="str">
        <f>IF(R284=0,"-",FORECAST($C$8,Инклинометрия!$B$2:$B$152,Инклинометрия!$A$2:$A$152))</f>
        <v>-</v>
      </c>
      <c r="Y284" s="105" t="str">
        <f>IF(R284=0,"-",FORECAST($C$8-R284,Инклинометрия!$B$2:$B$152,Инклинометрия!$A$2:$A$152))</f>
        <v>-</v>
      </c>
      <c r="Z284" s="105" t="str">
        <f>IF(R284&gt;0,FORECAST($C$8,Инклинометрия!$B$2:$B$152,Инклинометрия!$A$2:$A$152),IF(V284=$C$8,"-",FORECAST($C$8-V284,Инклинометрия!$B$2:$B$152,Инклинометрия!$A$2:$A$152)))</f>
        <v>-</v>
      </c>
      <c r="AA284" s="105" t="str">
        <f>IF(S284=0,"-",FORECAST($C$8-(S284+V284),Инклинометрия!$B$2:$B$152,Инклинометрия!$A$2:$A$152))</f>
        <v>-</v>
      </c>
      <c r="AB284" s="105">
        <f>FORECAST($C$8+T284,Инклинометрия!$B$2:$B$152,Инклинометрия!$A$2:$A$152)</f>
        <v>1422.3537391657405</v>
      </c>
      <c r="AC284" s="105">
        <f>IF(R284=0,FORECAST($C$6-T284,Инклинометрия!$B$2:$B$152,Инклинометрия!$A$2:$A$152),FORECAST($C$8,Инклинометрия!$B$2:$B$152,Инклинометрия!$A$2:$A$152))</f>
        <v>1332.6462608342592</v>
      </c>
      <c r="AD284" s="107">
        <f>IF(R284=0,FORECAST($C$8,Инклинометрия!$B$2:$B$152,Инклинометрия!$A$2:$A$152),Y284)</f>
        <v>1330</v>
      </c>
      <c r="AE284" s="107">
        <f>FORECAST($C$8-(R284+U284),Инклинометрия!$B$2:$B$152,Инклинометрия!$A$2:$A$152)</f>
        <v>0</v>
      </c>
      <c r="AF284" s="107">
        <f>IF(V284=0,"-",FORECAST($C$8,Инклинометрия!$B$2:$B$152,Инклинометрия!$A$2:$A$152))</f>
        <v>1330</v>
      </c>
      <c r="AG284" s="107">
        <f>IF(V284=0,"-",FORECAST($C$8-V284,Инклинометрия!$B$2:$B$152,Инклинометрия!$A$2:$A$152))</f>
        <v>0</v>
      </c>
      <c r="AH284" s="107">
        <f>IF(W284=0,"-",FORECAST($C$8+W284,Инклинометрия!$B$2:$B$152,Инклинометрия!$A$2:$A$152))</f>
        <v>1332.6462608342592</v>
      </c>
      <c r="AI284" s="107">
        <f>IF(W284=0,"-",FORECAST($C$8,Инклинометрия!$B$2:$B$152,Инклинометрия!$A$2:$A$152))</f>
        <v>1330</v>
      </c>
      <c r="AK284" s="122">
        <f t="shared" si="73"/>
        <v>0</v>
      </c>
      <c r="AL284" s="67">
        <f>AK284*(B284-B283)</f>
        <v>0</v>
      </c>
      <c r="AM284" s="23">
        <f t="shared" si="75"/>
        <v>8.6725204696437436E-2</v>
      </c>
      <c r="AN284" s="26">
        <f>AN283+AK284*(B284-B283)/(2*PI()*$C$5*AN283*$K$13)</f>
        <v>0.15480061813468687</v>
      </c>
      <c r="AO284" s="87">
        <f t="shared" si="67"/>
        <v>145932.55112472404</v>
      </c>
      <c r="AP284" s="87">
        <f>IF(R284+U284&lt;$C$8,0,32*$L$23/$C$12^2*($K$10*R284+$K$8*U284)+32*$L$24/($C$14^2-$C$13^2)*($K$10*S284+$K$8*V284))</f>
        <v>44607.551124724028</v>
      </c>
      <c r="AQ284" s="66">
        <f>R284*$C$11*$C$9+U284*$C$11*$C$10</f>
        <v>14695380</v>
      </c>
      <c r="AR284" s="66">
        <f>S284*$C$11*$C$9+V284*$C$11*$C$10</f>
        <v>14695380</v>
      </c>
      <c r="AS284" s="87">
        <f>$C$11*(T284*$C$9+W284*$C$10)</f>
        <v>792178.05375968735</v>
      </c>
      <c r="AT284" s="45">
        <f t="shared" si="61"/>
        <v>15633490.60488441</v>
      </c>
      <c r="AU284" s="75"/>
    </row>
    <row r="285" spans="2:47" ht="15" thickBot="1" x14ac:dyDescent="0.35">
      <c r="B285" s="41">
        <f t="shared" si="68"/>
        <v>5080</v>
      </c>
      <c r="C285" s="8">
        <f t="shared" si="69"/>
        <v>50.800000000000004</v>
      </c>
      <c r="D285" s="73">
        <f t="shared" si="57"/>
        <v>67.945000000000007</v>
      </c>
      <c r="E285" s="29">
        <f t="shared" si="74"/>
        <v>16826.370674439717</v>
      </c>
      <c r="F285" s="29">
        <f t="shared" si="70"/>
        <v>66.24555383637778</v>
      </c>
      <c r="G285" s="29">
        <f t="shared" si="71"/>
        <v>88.603428256155269</v>
      </c>
      <c r="H285" s="17">
        <f t="shared" si="72"/>
        <v>22505.270777063193</v>
      </c>
      <c r="I285" s="29">
        <f t="shared" si="62"/>
        <v>2.2250485660981263</v>
      </c>
      <c r="J285" s="29">
        <f t="shared" si="63"/>
        <v>41.694115440740156</v>
      </c>
      <c r="K285" s="32">
        <f>IF((D284+L284+M284-AL284)/($C$21+$C$22)&gt;$C$8,$C$8,(D284+L284+M284-AL284)/($C$21+$C$22))</f>
        <v>1400</v>
      </c>
      <c r="L285" s="97">
        <f t="shared" si="58"/>
        <v>0</v>
      </c>
      <c r="M285" s="96">
        <f t="shared" si="59"/>
        <v>0</v>
      </c>
      <c r="N285" s="98">
        <f t="shared" si="64"/>
        <v>1.7179213529287818</v>
      </c>
      <c r="O285" s="100">
        <f t="shared" si="60"/>
        <v>4.2266987561397071</v>
      </c>
      <c r="P285" s="104">
        <f t="shared" si="65"/>
        <v>18.880500609176615</v>
      </c>
      <c r="Q285" s="102">
        <f t="shared" si="66"/>
        <v>4.9224514715476911E-2</v>
      </c>
      <c r="R285" s="106">
        <f>IF(K285-H284&lt;0,0,K285-H284)</f>
        <v>0</v>
      </c>
      <c r="S285" s="106">
        <f>K285-V285</f>
        <v>0</v>
      </c>
      <c r="T285" s="106">
        <f>IF(R285&gt;0,$C$6-$C$8,IF($C$6-$C$8-W285&lt;0,0,$C$6-$C$8-W285))</f>
        <v>97.214462279726973</v>
      </c>
      <c r="U285" s="107">
        <f>IF(R285=0,IF(U284+(F285-AL285/$C$23)*$C$21/($C$21+$C$22)&gt;$C$8,$C$8,U284+F285*$C$21/($C$21+$C$22)),E285)</f>
        <v>1400</v>
      </c>
      <c r="V285" s="107">
        <f>IF(R285&gt;0,0,IF(V284+(F285-AL285/$C$23)*$C$21/($C$21+$C$22)&gt;$C$8,$C$8,IF(U285=$C$8,V284+(F285-AL285/$C$23)*$C$21/$C$22,V284+(F285-AL285/$C$23)*$C$21/($C$21+$C$22))))</f>
        <v>1400</v>
      </c>
      <c r="W285" s="203">
        <f>IF(R285&gt;0,0,IF(W284+AL285/$C$23&gt;$F$23,$F$23,W284+AL285/$C$23))</f>
        <v>2.7855377202730285</v>
      </c>
      <c r="X285" s="105" t="str">
        <f>IF(R285=0,"-",FORECAST($C$8,Инклинометрия!$B$2:$B$152,Инклинометрия!$A$2:$A$152))</f>
        <v>-</v>
      </c>
      <c r="Y285" s="105" t="str">
        <f>IF(R285=0,"-",FORECAST($C$8-R285,Инклинометрия!$B$2:$B$152,Инклинометрия!$A$2:$A$152))</f>
        <v>-</v>
      </c>
      <c r="Z285" s="105" t="str">
        <f>IF(R285&gt;0,FORECAST($C$8,Инклинометрия!$B$2:$B$152,Инклинометрия!$A$2:$A$152),IF(V285=$C$8,"-",FORECAST($C$8-V285,Инклинометрия!$B$2:$B$152,Инклинометрия!$A$2:$A$152)))</f>
        <v>-</v>
      </c>
      <c r="AA285" s="105" t="str">
        <f>IF(S285=0,"-",FORECAST($C$8-(S285+V285),Инклинометрия!$B$2:$B$152,Инклинометрия!$A$2:$A$152))</f>
        <v>-</v>
      </c>
      <c r="AB285" s="105">
        <f>FORECAST($C$8+T285,Инклинометрия!$B$2:$B$152,Инклинометрия!$A$2:$A$152)</f>
        <v>1422.3537391657405</v>
      </c>
      <c r="AC285" s="105">
        <f>IF(R285=0,FORECAST($C$6-T285,Инклинометрия!$B$2:$B$152,Инклинометрия!$A$2:$A$152),FORECAST($C$8,Инклинометрия!$B$2:$B$152,Инклинометрия!$A$2:$A$152))</f>
        <v>1332.6462608342592</v>
      </c>
      <c r="AD285" s="107">
        <f>IF(R285=0,FORECAST($C$8,Инклинометрия!$B$2:$B$152,Инклинометрия!$A$2:$A$152),Y285)</f>
        <v>1330</v>
      </c>
      <c r="AE285" s="107">
        <f>FORECAST($C$8-(R285+U285),Инклинометрия!$B$2:$B$152,Инклинометрия!$A$2:$A$152)</f>
        <v>0</v>
      </c>
      <c r="AF285" s="107">
        <f>IF(V285=0,"-",FORECAST($C$8,Инклинометрия!$B$2:$B$152,Инклинометрия!$A$2:$A$152))</f>
        <v>1330</v>
      </c>
      <c r="AG285" s="107">
        <f>IF(V285=0,"-",FORECAST($C$8-V285,Инклинометрия!$B$2:$B$152,Инклинометрия!$A$2:$A$152))</f>
        <v>0</v>
      </c>
      <c r="AH285" s="107">
        <f>IF(W285=0,"-",FORECAST($C$8+W285,Инклинометрия!$B$2:$B$152,Инклинометрия!$A$2:$A$152))</f>
        <v>1332.6462608342592</v>
      </c>
      <c r="AI285" s="107">
        <f>IF(W285=0,"-",FORECAST($C$8,Инклинометрия!$B$2:$B$152,Инклинометрия!$A$2:$A$152))</f>
        <v>1330</v>
      </c>
      <c r="AK285" s="122">
        <f t="shared" si="73"/>
        <v>0</v>
      </c>
      <c r="AL285" s="67">
        <f>AK285*(B285-B284)</f>
        <v>0</v>
      </c>
      <c r="AM285" s="23">
        <f t="shared" si="75"/>
        <v>8.6725204696437436E-2</v>
      </c>
      <c r="AN285" s="26">
        <f>AN284+AK285*(B285-B284)/(2*PI()*$C$5*AN284*$K$13)</f>
        <v>0.15480061813468687</v>
      </c>
      <c r="AO285" s="87">
        <f t="shared" si="67"/>
        <v>145932.55112472404</v>
      </c>
      <c r="AP285" s="87">
        <f>IF(R285+U285&lt;$C$8,0,32*$L$23/$C$12^2*($K$10*R285+$K$8*U285)+32*$L$24/($C$14^2-$C$13^2)*($K$10*S285+$K$8*V285))</f>
        <v>44607.551124724028</v>
      </c>
      <c r="AQ285" s="66">
        <f>R285*$C$11*$C$9+U285*$C$11*$C$10</f>
        <v>14695380</v>
      </c>
      <c r="AR285" s="66">
        <f>S285*$C$11*$C$9+V285*$C$11*$C$10</f>
        <v>14695380</v>
      </c>
      <c r="AS285" s="87">
        <f>$C$11*(T285*$C$9+W285*$C$10)</f>
        <v>792178.05375968735</v>
      </c>
      <c r="AT285" s="45">
        <f t="shared" si="61"/>
        <v>15633490.60488441</v>
      </c>
      <c r="AU285" s="75"/>
    </row>
    <row r="286" spans="2:47" ht="15" thickBot="1" x14ac:dyDescent="0.35">
      <c r="B286" s="41">
        <f t="shared" si="68"/>
        <v>5100</v>
      </c>
      <c r="C286" s="8">
        <f t="shared" si="69"/>
        <v>51</v>
      </c>
      <c r="D286" s="73">
        <f t="shared" si="57"/>
        <v>68.212500000000006</v>
      </c>
      <c r="E286" s="29">
        <f t="shared" si="74"/>
        <v>16892.616228276092</v>
      </c>
      <c r="F286" s="29">
        <f t="shared" si="70"/>
        <v>66.245553836375421</v>
      </c>
      <c r="G286" s="29">
        <f t="shared" si="71"/>
        <v>88.603428256152128</v>
      </c>
      <c r="H286" s="17">
        <f t="shared" si="72"/>
        <v>22593.874205319345</v>
      </c>
      <c r="I286" s="29">
        <f t="shared" si="62"/>
        <v>2.2250485660981263</v>
      </c>
      <c r="J286" s="29">
        <f t="shared" si="63"/>
        <v>41.694115440739417</v>
      </c>
      <c r="K286" s="32">
        <f>IF((D285+L285+M285-AL285)/($C$21+$C$22)&gt;$C$8,$C$8,(D285+L285+M285-AL285)/($C$21+$C$22))</f>
        <v>1400</v>
      </c>
      <c r="L286" s="97">
        <f t="shared" si="58"/>
        <v>0</v>
      </c>
      <c r="M286" s="96">
        <f t="shared" si="59"/>
        <v>0</v>
      </c>
      <c r="N286" s="98">
        <f t="shared" si="64"/>
        <v>1.7179213529287818</v>
      </c>
      <c r="O286" s="100">
        <f t="shared" si="60"/>
        <v>4.2266987561397071</v>
      </c>
      <c r="P286" s="104">
        <f t="shared" si="65"/>
        <v>18.880500609176615</v>
      </c>
      <c r="Q286" s="102">
        <f t="shared" si="66"/>
        <v>4.9224514715476911E-2</v>
      </c>
      <c r="R286" s="106">
        <f>IF(K286-H285&lt;0,0,K286-H285)</f>
        <v>0</v>
      </c>
      <c r="S286" s="106">
        <f>K286-V286</f>
        <v>0</v>
      </c>
      <c r="T286" s="106">
        <f>IF(R286&gt;0,$C$6-$C$8,IF($C$6-$C$8-W286&lt;0,0,$C$6-$C$8-W286))</f>
        <v>97.214462279726973</v>
      </c>
      <c r="U286" s="107">
        <f>IF(R286=0,IF(U285+(F286-AL286/$C$23)*$C$21/($C$21+$C$22)&gt;$C$8,$C$8,U285+F286*$C$21/($C$21+$C$22)),E286)</f>
        <v>1400</v>
      </c>
      <c r="V286" s="107">
        <f>IF(R286&gt;0,0,IF(V285+(F286-AL286/$C$23)*$C$21/($C$21+$C$22)&gt;$C$8,$C$8,IF(U286=$C$8,V285+(F286-AL286/$C$23)*$C$21/$C$22,V285+(F286-AL286/$C$23)*$C$21/($C$21+$C$22))))</f>
        <v>1400</v>
      </c>
      <c r="W286" s="203">
        <f>IF(R286&gt;0,0,IF(W285+AL286/$C$23&gt;$F$23,$F$23,W285+AL286/$C$23))</f>
        <v>2.7855377202730285</v>
      </c>
      <c r="X286" s="105" t="str">
        <f>IF(R286=0,"-",FORECAST($C$8,Инклинометрия!$B$2:$B$152,Инклинометрия!$A$2:$A$152))</f>
        <v>-</v>
      </c>
      <c r="Y286" s="105" t="str">
        <f>IF(R286=0,"-",FORECAST($C$8-R286,Инклинометрия!$B$2:$B$152,Инклинометрия!$A$2:$A$152))</f>
        <v>-</v>
      </c>
      <c r="Z286" s="105" t="str">
        <f>IF(R286&gt;0,FORECAST($C$8,Инклинометрия!$B$2:$B$152,Инклинометрия!$A$2:$A$152),IF(V286=$C$8,"-",FORECAST($C$8-V286,Инклинометрия!$B$2:$B$152,Инклинометрия!$A$2:$A$152)))</f>
        <v>-</v>
      </c>
      <c r="AA286" s="105" t="str">
        <f>IF(S286=0,"-",FORECAST($C$8-(S286+V286),Инклинометрия!$B$2:$B$152,Инклинометрия!$A$2:$A$152))</f>
        <v>-</v>
      </c>
      <c r="AB286" s="105">
        <f>FORECAST($C$8+T286,Инклинометрия!$B$2:$B$152,Инклинометрия!$A$2:$A$152)</f>
        <v>1422.3537391657405</v>
      </c>
      <c r="AC286" s="105">
        <f>IF(R286=0,FORECAST($C$6-T286,Инклинометрия!$B$2:$B$152,Инклинометрия!$A$2:$A$152),FORECAST($C$8,Инклинометрия!$B$2:$B$152,Инклинометрия!$A$2:$A$152))</f>
        <v>1332.6462608342592</v>
      </c>
      <c r="AD286" s="107">
        <f>IF(R286=0,FORECAST($C$8,Инклинометрия!$B$2:$B$152,Инклинометрия!$A$2:$A$152),Y286)</f>
        <v>1330</v>
      </c>
      <c r="AE286" s="107">
        <f>FORECAST($C$8-(R286+U286),Инклинометрия!$B$2:$B$152,Инклинометрия!$A$2:$A$152)</f>
        <v>0</v>
      </c>
      <c r="AF286" s="107">
        <f>IF(V286=0,"-",FORECAST($C$8,Инклинометрия!$B$2:$B$152,Инклинометрия!$A$2:$A$152))</f>
        <v>1330</v>
      </c>
      <c r="AG286" s="107">
        <f>IF(V286=0,"-",FORECAST($C$8-V286,Инклинометрия!$B$2:$B$152,Инклинометрия!$A$2:$A$152))</f>
        <v>0</v>
      </c>
      <c r="AH286" s="107">
        <f>IF(W286=0,"-",FORECAST($C$8+W286,Инклинометрия!$B$2:$B$152,Инклинометрия!$A$2:$A$152))</f>
        <v>1332.6462608342592</v>
      </c>
      <c r="AI286" s="107">
        <f>IF(W286=0,"-",FORECAST($C$8,Инклинометрия!$B$2:$B$152,Инклинометрия!$A$2:$A$152))</f>
        <v>1330</v>
      </c>
      <c r="AK286" s="122">
        <f t="shared" si="73"/>
        <v>0</v>
      </c>
      <c r="AL286" s="67">
        <f>AK286*(B286-B285)</f>
        <v>0</v>
      </c>
      <c r="AM286" s="23">
        <f t="shared" si="75"/>
        <v>8.6725204696437436E-2</v>
      </c>
      <c r="AN286" s="26">
        <f>AN285+AK286*(B286-B285)/(2*PI()*$C$5*AN285*$K$13)</f>
        <v>0.15480061813468687</v>
      </c>
      <c r="AO286" s="87">
        <f t="shared" si="67"/>
        <v>145932.55112472404</v>
      </c>
      <c r="AP286" s="87">
        <f>IF(R286+U286&lt;$C$8,0,32*$L$23/$C$12^2*($K$10*R286+$K$8*U286)+32*$L$24/($C$14^2-$C$13^2)*($K$10*S286+$K$8*V286))</f>
        <v>44607.551124724028</v>
      </c>
      <c r="AQ286" s="66">
        <f>R286*$C$11*$C$9+U286*$C$11*$C$10</f>
        <v>14695380</v>
      </c>
      <c r="AR286" s="66">
        <f>S286*$C$11*$C$9+V286*$C$11*$C$10</f>
        <v>14695380</v>
      </c>
      <c r="AS286" s="87">
        <f>$C$11*(T286*$C$9+W286*$C$10)</f>
        <v>792178.05375968735</v>
      </c>
      <c r="AT286" s="45">
        <f t="shared" si="61"/>
        <v>15633490.60488441</v>
      </c>
      <c r="AU286" s="75"/>
    </row>
    <row r="287" spans="2:47" ht="15" thickBot="1" x14ac:dyDescent="0.35">
      <c r="B287" s="41">
        <f t="shared" si="68"/>
        <v>5120</v>
      </c>
      <c r="C287" s="8">
        <f t="shared" si="69"/>
        <v>51.2</v>
      </c>
      <c r="D287" s="73">
        <f t="shared" ref="D287:D350" si="76">C287*$C$10/$C$9</f>
        <v>68.48</v>
      </c>
      <c r="E287" s="29">
        <f t="shared" si="74"/>
        <v>16958.861782112472</v>
      </c>
      <c r="F287" s="29">
        <f t="shared" si="70"/>
        <v>66.24555383637778</v>
      </c>
      <c r="G287" s="29">
        <f t="shared" si="71"/>
        <v>88.603428256155269</v>
      </c>
      <c r="H287" s="17">
        <f t="shared" si="72"/>
        <v>22682.477633575501</v>
      </c>
      <c r="I287" s="29">
        <f t="shared" si="62"/>
        <v>2.2250485660981263</v>
      </c>
      <c r="J287" s="29">
        <f t="shared" si="63"/>
        <v>41.694115440740156</v>
      </c>
      <c r="K287" s="32">
        <f>IF((D286+L286+M286-AL286)/($C$21+$C$22)&gt;$C$8,$C$8,(D286+L286+M286-AL286)/($C$21+$C$22))</f>
        <v>1400</v>
      </c>
      <c r="L287" s="97">
        <f t="shared" ref="L287:L350" si="77">R287*$C$21</f>
        <v>0</v>
      </c>
      <c r="M287" s="96">
        <f t="shared" ref="M287:M350" si="78">S287*PI()*($C$14^2-$C$13^2)/4</f>
        <v>0</v>
      </c>
      <c r="N287" s="98">
        <f t="shared" si="64"/>
        <v>1.7179213529287818</v>
      </c>
      <c r="O287" s="100">
        <f t="shared" ref="O287:O350" si="79">U287*$C$21</f>
        <v>4.2266987561397071</v>
      </c>
      <c r="P287" s="104">
        <f t="shared" si="65"/>
        <v>18.880500609176615</v>
      </c>
      <c r="Q287" s="102">
        <f t="shared" si="66"/>
        <v>4.9224514715476911E-2</v>
      </c>
      <c r="R287" s="106">
        <f>IF(K287-H286&lt;0,0,K287-H286)</f>
        <v>0</v>
      </c>
      <c r="S287" s="106">
        <f>K287-V287</f>
        <v>0</v>
      </c>
      <c r="T287" s="106">
        <f>IF(R287&gt;0,$C$6-$C$8,IF($C$6-$C$8-W287&lt;0,0,$C$6-$C$8-W287))</f>
        <v>97.214462279726973</v>
      </c>
      <c r="U287" s="107">
        <f>IF(R287=0,IF(U286+(F287-AL287/$C$23)*$C$21/($C$21+$C$22)&gt;$C$8,$C$8,U286+F287*$C$21/($C$21+$C$22)),E287)</f>
        <v>1400</v>
      </c>
      <c r="V287" s="107">
        <f>IF(R287&gt;0,0,IF(V286+(F287-AL287/$C$23)*$C$21/($C$21+$C$22)&gt;$C$8,$C$8,IF(U287=$C$8,V286+(F287-AL287/$C$23)*$C$21/$C$22,V286+(F287-AL287/$C$23)*$C$21/($C$21+$C$22))))</f>
        <v>1400</v>
      </c>
      <c r="W287" s="203">
        <f>IF(R287&gt;0,0,IF(W286+AL287/$C$23&gt;$F$23,$F$23,W286+AL287/$C$23))</f>
        <v>2.7855377202730285</v>
      </c>
      <c r="X287" s="105" t="str">
        <f>IF(R287=0,"-",FORECAST($C$8,Инклинометрия!$B$2:$B$152,Инклинометрия!$A$2:$A$152))</f>
        <v>-</v>
      </c>
      <c r="Y287" s="105" t="str">
        <f>IF(R287=0,"-",FORECAST($C$8-R287,Инклинометрия!$B$2:$B$152,Инклинометрия!$A$2:$A$152))</f>
        <v>-</v>
      </c>
      <c r="Z287" s="105" t="str">
        <f>IF(R287&gt;0,FORECAST($C$8,Инклинометрия!$B$2:$B$152,Инклинометрия!$A$2:$A$152),IF(V287=$C$8,"-",FORECAST($C$8-V287,Инклинометрия!$B$2:$B$152,Инклинометрия!$A$2:$A$152)))</f>
        <v>-</v>
      </c>
      <c r="AA287" s="105" t="str">
        <f>IF(S287=0,"-",FORECAST($C$8-(S287+V287),Инклинометрия!$B$2:$B$152,Инклинометрия!$A$2:$A$152))</f>
        <v>-</v>
      </c>
      <c r="AB287" s="105">
        <f>FORECAST($C$8+T287,Инклинометрия!$B$2:$B$152,Инклинометрия!$A$2:$A$152)</f>
        <v>1422.3537391657405</v>
      </c>
      <c r="AC287" s="105">
        <f>IF(R287=0,FORECAST($C$6-T287,Инклинометрия!$B$2:$B$152,Инклинометрия!$A$2:$A$152),FORECAST($C$8,Инклинометрия!$B$2:$B$152,Инклинометрия!$A$2:$A$152))</f>
        <v>1332.6462608342592</v>
      </c>
      <c r="AD287" s="107">
        <f>IF(R287=0,FORECAST($C$8,Инклинометрия!$B$2:$B$152,Инклинометрия!$A$2:$A$152),Y287)</f>
        <v>1330</v>
      </c>
      <c r="AE287" s="107">
        <f>FORECAST($C$8-(R287+U287),Инклинометрия!$B$2:$B$152,Инклинометрия!$A$2:$A$152)</f>
        <v>0</v>
      </c>
      <c r="AF287" s="107">
        <f>IF(V287=0,"-",FORECAST($C$8,Инклинометрия!$B$2:$B$152,Инклинометрия!$A$2:$A$152))</f>
        <v>1330</v>
      </c>
      <c r="AG287" s="107">
        <f>IF(V287=0,"-",FORECAST($C$8-V287,Инклинометрия!$B$2:$B$152,Инклинометрия!$A$2:$A$152))</f>
        <v>0</v>
      </c>
      <c r="AH287" s="107">
        <f>IF(W287=0,"-",FORECAST($C$8+W287,Инклинометрия!$B$2:$B$152,Инклинометрия!$A$2:$A$152))</f>
        <v>1332.6462608342592</v>
      </c>
      <c r="AI287" s="107">
        <f>IF(W287=0,"-",FORECAST($C$8,Инклинометрия!$B$2:$B$152,Инклинометрия!$A$2:$A$152))</f>
        <v>1330</v>
      </c>
      <c r="AK287" s="122">
        <f t="shared" si="73"/>
        <v>0</v>
      </c>
      <c r="AL287" s="67">
        <f>AK287*(B287-B286)</f>
        <v>0</v>
      </c>
      <c r="AM287" s="23">
        <f t="shared" si="75"/>
        <v>8.6725204696437436E-2</v>
      </c>
      <c r="AN287" s="26">
        <f>AN286+AK287*(B287-B286)/(2*PI()*$C$5*AN286*$K$13)</f>
        <v>0.15480061813468687</v>
      </c>
      <c r="AO287" s="87">
        <f t="shared" si="67"/>
        <v>145932.55112472404</v>
      </c>
      <c r="AP287" s="87">
        <f>IF(R287+U287&lt;$C$8,0,32*$L$23/$C$12^2*($K$10*R287+$K$8*U287)+32*$L$24/($C$14^2-$C$13^2)*($K$10*S287+$K$8*V287))</f>
        <v>44607.551124724028</v>
      </c>
      <c r="AQ287" s="66">
        <f>R287*$C$11*$C$9+U287*$C$11*$C$10</f>
        <v>14695380</v>
      </c>
      <c r="AR287" s="66">
        <f>S287*$C$11*$C$9+V287*$C$11*$C$10</f>
        <v>14695380</v>
      </c>
      <c r="AS287" s="87">
        <f>$C$11*(T287*$C$9+W287*$C$10)</f>
        <v>792178.05375968735</v>
      </c>
      <c r="AT287" s="45">
        <f t="shared" si="61"/>
        <v>15633490.60488441</v>
      </c>
      <c r="AU287" s="75"/>
    </row>
    <row r="288" spans="2:47" ht="15" thickBot="1" x14ac:dyDescent="0.35">
      <c r="B288" s="41">
        <f t="shared" si="68"/>
        <v>5140</v>
      </c>
      <c r="C288" s="8">
        <f t="shared" si="69"/>
        <v>51.4</v>
      </c>
      <c r="D288" s="73">
        <f t="shared" si="76"/>
        <v>68.747500000000002</v>
      </c>
      <c r="E288" s="29">
        <f t="shared" si="74"/>
        <v>17025.107335948847</v>
      </c>
      <c r="F288" s="29">
        <f t="shared" si="70"/>
        <v>66.245553836375421</v>
      </c>
      <c r="G288" s="29">
        <f t="shared" si="71"/>
        <v>88.603428256152128</v>
      </c>
      <c r="H288" s="17">
        <f t="shared" si="72"/>
        <v>22771.081061831654</v>
      </c>
      <c r="I288" s="29">
        <f t="shared" si="62"/>
        <v>2.2250485660981263</v>
      </c>
      <c r="J288" s="29">
        <f t="shared" si="63"/>
        <v>41.694115440739417</v>
      </c>
      <c r="K288" s="32">
        <f>IF((D287+L287+M287-AL287)/($C$21+$C$22)&gt;$C$8,$C$8,(D287+L287+M287-AL287)/($C$21+$C$22))</f>
        <v>1400</v>
      </c>
      <c r="L288" s="97">
        <f t="shared" si="77"/>
        <v>0</v>
      </c>
      <c r="M288" s="96">
        <f t="shared" si="78"/>
        <v>0</v>
      </c>
      <c r="N288" s="98">
        <f t="shared" si="64"/>
        <v>1.7179213529287818</v>
      </c>
      <c r="O288" s="100">
        <f t="shared" si="79"/>
        <v>4.2266987561397071</v>
      </c>
      <c r="P288" s="104">
        <f t="shared" si="65"/>
        <v>18.880500609176615</v>
      </c>
      <c r="Q288" s="102">
        <f t="shared" si="66"/>
        <v>4.9224514715476911E-2</v>
      </c>
      <c r="R288" s="106">
        <f>IF(K288-H287&lt;0,0,K288-H287)</f>
        <v>0</v>
      </c>
      <c r="S288" s="106">
        <f>K288-V288</f>
        <v>0</v>
      </c>
      <c r="T288" s="106">
        <f>IF(R288&gt;0,$C$6-$C$8,IF($C$6-$C$8-W288&lt;0,0,$C$6-$C$8-W288))</f>
        <v>97.214462279726973</v>
      </c>
      <c r="U288" s="107">
        <f>IF(R288=0,IF(U287+(F288-AL288/$C$23)*$C$21/($C$21+$C$22)&gt;$C$8,$C$8,U287+F288*$C$21/($C$21+$C$22)),E288)</f>
        <v>1400</v>
      </c>
      <c r="V288" s="107">
        <f>IF(R288&gt;0,0,IF(V287+(F288-AL288/$C$23)*$C$21/($C$21+$C$22)&gt;$C$8,$C$8,IF(U288=$C$8,V287+(F288-AL288/$C$23)*$C$21/$C$22,V287+(F288-AL288/$C$23)*$C$21/($C$21+$C$22))))</f>
        <v>1400</v>
      </c>
      <c r="W288" s="203">
        <f>IF(R288&gt;0,0,IF(W287+AL288/$C$23&gt;$F$23,$F$23,W287+AL288/$C$23))</f>
        <v>2.7855377202730285</v>
      </c>
      <c r="X288" s="105" t="str">
        <f>IF(R288=0,"-",FORECAST($C$8,Инклинометрия!$B$2:$B$152,Инклинометрия!$A$2:$A$152))</f>
        <v>-</v>
      </c>
      <c r="Y288" s="105" t="str">
        <f>IF(R288=0,"-",FORECAST($C$8-R288,Инклинометрия!$B$2:$B$152,Инклинометрия!$A$2:$A$152))</f>
        <v>-</v>
      </c>
      <c r="Z288" s="105" t="str">
        <f>IF(R288&gt;0,FORECAST($C$8,Инклинометрия!$B$2:$B$152,Инклинометрия!$A$2:$A$152),IF(V288=$C$8,"-",FORECAST($C$8-V288,Инклинометрия!$B$2:$B$152,Инклинометрия!$A$2:$A$152)))</f>
        <v>-</v>
      </c>
      <c r="AA288" s="105" t="str">
        <f>IF(S288=0,"-",FORECAST($C$8-(S288+V288),Инклинометрия!$B$2:$B$152,Инклинометрия!$A$2:$A$152))</f>
        <v>-</v>
      </c>
      <c r="AB288" s="105">
        <f>FORECAST($C$8+T288,Инклинометрия!$B$2:$B$152,Инклинометрия!$A$2:$A$152)</f>
        <v>1422.3537391657405</v>
      </c>
      <c r="AC288" s="105">
        <f>IF(R288=0,FORECAST($C$6-T288,Инклинометрия!$B$2:$B$152,Инклинометрия!$A$2:$A$152),FORECAST($C$8,Инклинометрия!$B$2:$B$152,Инклинометрия!$A$2:$A$152))</f>
        <v>1332.6462608342592</v>
      </c>
      <c r="AD288" s="107">
        <f>IF(R288=0,FORECAST($C$8,Инклинометрия!$B$2:$B$152,Инклинометрия!$A$2:$A$152),Y288)</f>
        <v>1330</v>
      </c>
      <c r="AE288" s="107">
        <f>FORECAST($C$8-(R288+U288),Инклинометрия!$B$2:$B$152,Инклинометрия!$A$2:$A$152)</f>
        <v>0</v>
      </c>
      <c r="AF288" s="107">
        <f>IF(V288=0,"-",FORECAST($C$8,Инклинометрия!$B$2:$B$152,Инклинометрия!$A$2:$A$152))</f>
        <v>1330</v>
      </c>
      <c r="AG288" s="107">
        <f>IF(V288=0,"-",FORECAST($C$8-V288,Инклинометрия!$B$2:$B$152,Инклинометрия!$A$2:$A$152))</f>
        <v>0</v>
      </c>
      <c r="AH288" s="107">
        <f>IF(W288=0,"-",FORECAST($C$8+W288,Инклинометрия!$B$2:$B$152,Инклинометрия!$A$2:$A$152))</f>
        <v>1332.6462608342592</v>
      </c>
      <c r="AI288" s="107">
        <f>IF(W288=0,"-",FORECAST($C$8,Инклинометрия!$B$2:$B$152,Инклинометрия!$A$2:$A$152))</f>
        <v>1330</v>
      </c>
      <c r="AK288" s="122">
        <f t="shared" si="73"/>
        <v>0</v>
      </c>
      <c r="AL288" s="67">
        <f>AK288*(B288-B287)</f>
        <v>0</v>
      </c>
      <c r="AM288" s="23">
        <f t="shared" si="75"/>
        <v>8.6725204696437436E-2</v>
      </c>
      <c r="AN288" s="26">
        <f>AN287+AK288*(B288-B287)/(2*PI()*$C$5*AN287*$K$13)</f>
        <v>0.15480061813468687</v>
      </c>
      <c r="AO288" s="87">
        <f t="shared" si="67"/>
        <v>145932.55112472404</v>
      </c>
      <c r="AP288" s="87">
        <f>IF(R288+U288&lt;$C$8,0,32*$L$23/$C$12^2*($K$10*R288+$K$8*U288)+32*$L$24/($C$14^2-$C$13^2)*($K$10*S288+$K$8*V288))</f>
        <v>44607.551124724028</v>
      </c>
      <c r="AQ288" s="66">
        <f>R288*$C$11*$C$9+U288*$C$11*$C$10</f>
        <v>14695380</v>
      </c>
      <c r="AR288" s="66">
        <f>S288*$C$11*$C$9+V288*$C$11*$C$10</f>
        <v>14695380</v>
      </c>
      <c r="AS288" s="87">
        <f>$C$11*(T288*$C$9+W288*$C$10)</f>
        <v>792178.05375968735</v>
      </c>
      <c r="AT288" s="45">
        <f t="shared" ref="AT288:AT351" si="80">SUM(AQ288,AS288,AO288)</f>
        <v>15633490.60488441</v>
      </c>
      <c r="AU288" s="75"/>
    </row>
    <row r="289" spans="2:47" ht="15" thickBot="1" x14ac:dyDescent="0.35">
      <c r="B289" s="41">
        <f t="shared" si="68"/>
        <v>5160</v>
      </c>
      <c r="C289" s="8">
        <f t="shared" si="69"/>
        <v>51.6</v>
      </c>
      <c r="D289" s="73">
        <f t="shared" si="76"/>
        <v>69.015000000000001</v>
      </c>
      <c r="E289" s="29">
        <f t="shared" si="74"/>
        <v>17091.352889785227</v>
      </c>
      <c r="F289" s="29">
        <f t="shared" si="70"/>
        <v>66.24555383637778</v>
      </c>
      <c r="G289" s="29">
        <f t="shared" si="71"/>
        <v>88.603428256155269</v>
      </c>
      <c r="H289" s="17">
        <f t="shared" si="72"/>
        <v>22859.68449008781</v>
      </c>
      <c r="I289" s="29">
        <f t="shared" ref="I289:I352" si="81">SQRT(2*$C$11*($C$10-$C$9)/$C$10)</f>
        <v>2.2250485660981263</v>
      </c>
      <c r="J289" s="29">
        <f t="shared" ref="J289:J352" si="82">SQRT(2*$C$11*G289)</f>
        <v>41.694115440740156</v>
      </c>
      <c r="K289" s="32">
        <f>IF((D288+L288+M288-AL288)/($C$21+$C$22)&gt;$C$8,$C$8,(D288+L288+M288-AL288)/($C$21+$C$22))</f>
        <v>1400</v>
      </c>
      <c r="L289" s="97">
        <f t="shared" si="77"/>
        <v>0</v>
      </c>
      <c r="M289" s="96">
        <f t="shared" si="78"/>
        <v>0</v>
      </c>
      <c r="N289" s="98">
        <f t="shared" ref="N289:N352" si="83">T289*PI()*$C$14^2/4</f>
        <v>1.7179213529287818</v>
      </c>
      <c r="O289" s="100">
        <f t="shared" si="79"/>
        <v>4.2266987561397071</v>
      </c>
      <c r="P289" s="104">
        <f t="shared" ref="P289:P352" si="84">V289*$C$22</f>
        <v>18.880500609176615</v>
      </c>
      <c r="Q289" s="102">
        <f t="shared" ref="Q289:Q352" si="85">W289*$C$23</f>
        <v>4.9224514715476911E-2</v>
      </c>
      <c r="R289" s="106">
        <f>IF(K289-H288&lt;0,0,K289-H288)</f>
        <v>0</v>
      </c>
      <c r="S289" s="106">
        <f>K289-V289</f>
        <v>0</v>
      </c>
      <c r="T289" s="106">
        <f>IF(R289&gt;0,$C$6-$C$8,IF($C$6-$C$8-W289&lt;0,0,$C$6-$C$8-W289))</f>
        <v>97.214462279726973</v>
      </c>
      <c r="U289" s="107">
        <f>IF(R289=0,IF(U288+(F289-AL289/$C$23)*$C$21/($C$21+$C$22)&gt;$C$8,$C$8,U288+F289*$C$21/($C$21+$C$22)),E289)</f>
        <v>1400</v>
      </c>
      <c r="V289" s="107">
        <f>IF(R289&gt;0,0,IF(V288+(F289-AL289/$C$23)*$C$21/($C$21+$C$22)&gt;$C$8,$C$8,IF(U289=$C$8,V288+(F289-AL289/$C$23)*$C$21/$C$22,V288+(F289-AL289/$C$23)*$C$21/($C$21+$C$22))))</f>
        <v>1400</v>
      </c>
      <c r="W289" s="203">
        <f>IF(R289&gt;0,0,IF(W288+AL289/$C$23&gt;$F$23,$F$23,W288+AL289/$C$23))</f>
        <v>2.7855377202730285</v>
      </c>
      <c r="X289" s="105" t="str">
        <f>IF(R289=0,"-",FORECAST($C$8,Инклинометрия!$B$2:$B$152,Инклинометрия!$A$2:$A$152))</f>
        <v>-</v>
      </c>
      <c r="Y289" s="105" t="str">
        <f>IF(R289=0,"-",FORECAST($C$8-R289,Инклинометрия!$B$2:$B$152,Инклинометрия!$A$2:$A$152))</f>
        <v>-</v>
      </c>
      <c r="Z289" s="105" t="str">
        <f>IF(R289&gt;0,FORECAST($C$8,Инклинометрия!$B$2:$B$152,Инклинометрия!$A$2:$A$152),IF(V289=$C$8,"-",FORECAST($C$8-V289,Инклинометрия!$B$2:$B$152,Инклинометрия!$A$2:$A$152)))</f>
        <v>-</v>
      </c>
      <c r="AA289" s="105" t="str">
        <f>IF(S289=0,"-",FORECAST($C$8-(S289+V289),Инклинометрия!$B$2:$B$152,Инклинометрия!$A$2:$A$152))</f>
        <v>-</v>
      </c>
      <c r="AB289" s="105">
        <f>FORECAST($C$8+T289,Инклинометрия!$B$2:$B$152,Инклинометрия!$A$2:$A$152)</f>
        <v>1422.3537391657405</v>
      </c>
      <c r="AC289" s="105">
        <f>IF(R289=0,FORECAST($C$6-T289,Инклинометрия!$B$2:$B$152,Инклинометрия!$A$2:$A$152),FORECAST($C$8,Инклинометрия!$B$2:$B$152,Инклинометрия!$A$2:$A$152))</f>
        <v>1332.6462608342592</v>
      </c>
      <c r="AD289" s="107">
        <f>IF(R289=0,FORECAST($C$8,Инклинометрия!$B$2:$B$152,Инклинометрия!$A$2:$A$152),Y289)</f>
        <v>1330</v>
      </c>
      <c r="AE289" s="107">
        <f>FORECAST($C$8-(R289+U289),Инклинометрия!$B$2:$B$152,Инклинометрия!$A$2:$A$152)</f>
        <v>0</v>
      </c>
      <c r="AF289" s="107">
        <f>IF(V289=0,"-",FORECAST($C$8,Инклинометрия!$B$2:$B$152,Инклинометрия!$A$2:$A$152))</f>
        <v>1330</v>
      </c>
      <c r="AG289" s="107">
        <f>IF(V289=0,"-",FORECAST($C$8-V289,Инклинометрия!$B$2:$B$152,Инклинометрия!$A$2:$A$152))</f>
        <v>0</v>
      </c>
      <c r="AH289" s="107">
        <f>IF(W289=0,"-",FORECAST($C$8+W289,Инклинометрия!$B$2:$B$152,Инклинометрия!$A$2:$A$152))</f>
        <v>1332.6462608342592</v>
      </c>
      <c r="AI289" s="107">
        <f>IF(W289=0,"-",FORECAST($C$8,Инклинометрия!$B$2:$B$152,Инклинометрия!$A$2:$A$152))</f>
        <v>1330</v>
      </c>
      <c r="AK289" s="122">
        <f t="shared" si="73"/>
        <v>0</v>
      </c>
      <c r="AL289" s="67">
        <f>AK289*(B289-B288)</f>
        <v>0</v>
      </c>
      <c r="AM289" s="23">
        <f t="shared" si="75"/>
        <v>8.6725204696437436E-2</v>
      </c>
      <c r="AN289" s="26">
        <f>AN288+AK289*(B289-B288)/(2*PI()*$C$5*AN288*$K$13)</f>
        <v>0.15480061813468687</v>
      </c>
      <c r="AO289" s="87">
        <f t="shared" ref="AO289:AO352" si="86">101325+AP289</f>
        <v>145932.55112472404</v>
      </c>
      <c r="AP289" s="87">
        <f>IF(R289+U289&lt;$C$8,0,32*$L$23/$C$12^2*($K$10*R289+$K$8*U289)+32*$L$24/($C$14^2-$C$13^2)*($K$10*S289+$K$8*V289))</f>
        <v>44607.551124724028</v>
      </c>
      <c r="AQ289" s="66">
        <f>R289*$C$11*$C$9+U289*$C$11*$C$10</f>
        <v>14695380</v>
      </c>
      <c r="AR289" s="66">
        <f>S289*$C$11*$C$9+V289*$C$11*$C$10</f>
        <v>14695380</v>
      </c>
      <c r="AS289" s="87">
        <f>$C$11*(T289*$C$9+W289*$C$10)</f>
        <v>792178.05375968735</v>
      </c>
      <c r="AT289" s="45">
        <f t="shared" si="80"/>
        <v>15633490.60488441</v>
      </c>
      <c r="AU289" s="75"/>
    </row>
    <row r="290" spans="2:47" ht="15" thickBot="1" x14ac:dyDescent="0.35">
      <c r="B290" s="41">
        <f t="shared" ref="B290:B353" si="87">B289+$C$26</f>
        <v>5180</v>
      </c>
      <c r="C290" s="8">
        <f t="shared" ref="C290:C353" si="88">$C$16*B290</f>
        <v>51.800000000000004</v>
      </c>
      <c r="D290" s="73">
        <f t="shared" si="76"/>
        <v>69.282500000000013</v>
      </c>
      <c r="E290" s="29">
        <f t="shared" si="74"/>
        <v>17157.598443621602</v>
      </c>
      <c r="F290" s="29">
        <f t="shared" ref="F290:F353" si="89">IF(J289*(B290-B289)&gt;F289/2,4*(C290-C289)/PI()/$C$12^2,J289*(B290-B289)+4*(C290-C289)/PI()/$C$12^2)</f>
        <v>66.24555383637778</v>
      </c>
      <c r="G290" s="29">
        <f t="shared" ref="G290:G353" si="90">F290*$C$10/$C$9</f>
        <v>88.603428256155269</v>
      </c>
      <c r="H290" s="17">
        <f t="shared" ref="H290:H353" si="91">H289+G290</f>
        <v>22948.287918343965</v>
      </c>
      <c r="I290" s="29">
        <f t="shared" si="81"/>
        <v>2.2250485660981263</v>
      </c>
      <c r="J290" s="29">
        <f t="shared" si="82"/>
        <v>41.694115440740156</v>
      </c>
      <c r="K290" s="32">
        <f>IF((D289+L289+M289-AL289)/($C$21+$C$22)&gt;$C$8,$C$8,(D289+L289+M289-AL289)/($C$21+$C$22))</f>
        <v>1400</v>
      </c>
      <c r="L290" s="97">
        <f t="shared" si="77"/>
        <v>0</v>
      </c>
      <c r="M290" s="96">
        <f t="shared" si="78"/>
        <v>0</v>
      </c>
      <c r="N290" s="98">
        <f t="shared" si="83"/>
        <v>1.7179213529287818</v>
      </c>
      <c r="O290" s="100">
        <f t="shared" si="79"/>
        <v>4.2266987561397071</v>
      </c>
      <c r="P290" s="104">
        <f t="shared" si="84"/>
        <v>18.880500609176615</v>
      </c>
      <c r="Q290" s="102">
        <f t="shared" si="85"/>
        <v>4.9224514715476911E-2</v>
      </c>
      <c r="R290" s="106">
        <f>IF(K290-H289&lt;0,0,K290-H289)</f>
        <v>0</v>
      </c>
      <c r="S290" s="106">
        <f>K290-V290</f>
        <v>0</v>
      </c>
      <c r="T290" s="106">
        <f>IF(R290&gt;0,$C$6-$C$8,IF($C$6-$C$8-W290&lt;0,0,$C$6-$C$8-W290))</f>
        <v>97.214462279726973</v>
      </c>
      <c r="U290" s="107">
        <f>IF(R290=0,IF(U289+(F290-AL290/$C$23)*$C$21/($C$21+$C$22)&gt;$C$8,$C$8,U289+F290*$C$21/($C$21+$C$22)),E290)</f>
        <v>1400</v>
      </c>
      <c r="V290" s="107">
        <f>IF(R290&gt;0,0,IF(V289+(F290-AL290/$C$23)*$C$21/($C$21+$C$22)&gt;$C$8,$C$8,IF(U290=$C$8,V289+(F290-AL290/$C$23)*$C$21/$C$22,V289+(F290-AL290/$C$23)*$C$21/($C$21+$C$22))))</f>
        <v>1400</v>
      </c>
      <c r="W290" s="203">
        <f>IF(R290&gt;0,0,IF(W289+AL290/$C$23&gt;$F$23,$F$23,W289+AL290/$C$23))</f>
        <v>2.7855377202730285</v>
      </c>
      <c r="X290" s="105" t="str">
        <f>IF(R290=0,"-",FORECAST($C$8,Инклинометрия!$B$2:$B$152,Инклинометрия!$A$2:$A$152))</f>
        <v>-</v>
      </c>
      <c r="Y290" s="105" t="str">
        <f>IF(R290=0,"-",FORECAST($C$8-R290,Инклинометрия!$B$2:$B$152,Инклинометрия!$A$2:$A$152))</f>
        <v>-</v>
      </c>
      <c r="Z290" s="105" t="str">
        <f>IF(R290&gt;0,FORECAST($C$8,Инклинометрия!$B$2:$B$152,Инклинометрия!$A$2:$A$152),IF(V290=$C$8,"-",FORECAST($C$8-V290,Инклинометрия!$B$2:$B$152,Инклинометрия!$A$2:$A$152)))</f>
        <v>-</v>
      </c>
      <c r="AA290" s="105" t="str">
        <f>IF(S290=0,"-",FORECAST($C$8-(S290+V290),Инклинометрия!$B$2:$B$152,Инклинометрия!$A$2:$A$152))</f>
        <v>-</v>
      </c>
      <c r="AB290" s="105">
        <f>FORECAST($C$8+T290,Инклинометрия!$B$2:$B$152,Инклинометрия!$A$2:$A$152)</f>
        <v>1422.3537391657405</v>
      </c>
      <c r="AC290" s="105">
        <f>IF(R290=0,FORECAST($C$6-T290,Инклинометрия!$B$2:$B$152,Инклинометрия!$A$2:$A$152),FORECAST($C$8,Инклинометрия!$B$2:$B$152,Инклинометрия!$A$2:$A$152))</f>
        <v>1332.6462608342592</v>
      </c>
      <c r="AD290" s="107">
        <f>IF(R290=0,FORECAST($C$8,Инклинометрия!$B$2:$B$152,Инклинометрия!$A$2:$A$152),Y290)</f>
        <v>1330</v>
      </c>
      <c r="AE290" s="107">
        <f>FORECAST($C$8-(R290+U290),Инклинометрия!$B$2:$B$152,Инклинометрия!$A$2:$A$152)</f>
        <v>0</v>
      </c>
      <c r="AF290" s="107">
        <f>IF(V290=0,"-",FORECAST($C$8,Инклинометрия!$B$2:$B$152,Инклинометрия!$A$2:$A$152))</f>
        <v>1330</v>
      </c>
      <c r="AG290" s="107">
        <f>IF(V290=0,"-",FORECAST($C$8-V290,Инклинометрия!$B$2:$B$152,Инклинометрия!$A$2:$A$152))</f>
        <v>0</v>
      </c>
      <c r="AH290" s="107">
        <f>IF(W290=0,"-",FORECAST($C$8+W290,Инклинометрия!$B$2:$B$152,Инклинометрия!$A$2:$A$152))</f>
        <v>1332.6462608342592</v>
      </c>
      <c r="AI290" s="107">
        <f>IF(W290=0,"-",FORECAST($C$8,Инклинометрия!$B$2:$B$152,Инклинометрия!$A$2:$A$152))</f>
        <v>1330</v>
      </c>
      <c r="AK290" s="122">
        <f t="shared" ref="AK290:AK353" si="92">2*PI()*$C$5*(AT289-AT288)/(LN(AN289/$K$11)*$K$10/$K$9+LN($K$12/AN289)*$K$10/$K$9)</f>
        <v>0</v>
      </c>
      <c r="AL290" s="67">
        <f>AK290*(B290-B289)</f>
        <v>0</v>
      </c>
      <c r="AM290" s="23">
        <f t="shared" si="75"/>
        <v>8.6725204696437436E-2</v>
      </c>
      <c r="AN290" s="26">
        <f>AN289+AK290*(B290-B289)/(2*PI()*$C$5*AN289*$K$13)</f>
        <v>0.15480061813468687</v>
      </c>
      <c r="AO290" s="87">
        <f t="shared" si="86"/>
        <v>145932.55112472404</v>
      </c>
      <c r="AP290" s="87">
        <f>IF(R290+U290&lt;$C$8,0,32*$L$23/$C$12^2*($K$10*R290+$K$8*U290)+32*$L$24/($C$14^2-$C$13^2)*($K$10*S290+$K$8*V290))</f>
        <v>44607.551124724028</v>
      </c>
      <c r="AQ290" s="66">
        <f>R290*$C$11*$C$9+U290*$C$11*$C$10</f>
        <v>14695380</v>
      </c>
      <c r="AR290" s="66">
        <f>S290*$C$11*$C$9+V290*$C$11*$C$10</f>
        <v>14695380</v>
      </c>
      <c r="AS290" s="87">
        <f>$C$11*(T290*$C$9+W290*$C$10)</f>
        <v>792178.05375968735</v>
      </c>
      <c r="AT290" s="45">
        <f t="shared" si="80"/>
        <v>15633490.60488441</v>
      </c>
      <c r="AU290" s="75"/>
    </row>
    <row r="291" spans="2:47" ht="15" thickBot="1" x14ac:dyDescent="0.35">
      <c r="B291" s="41">
        <f t="shared" si="87"/>
        <v>5200</v>
      </c>
      <c r="C291" s="8">
        <f t="shared" si="88"/>
        <v>52</v>
      </c>
      <c r="D291" s="73">
        <f t="shared" si="76"/>
        <v>69.55</v>
      </c>
      <c r="E291" s="29">
        <f t="shared" ref="E291:E354" si="93">C291/PI()/($C$12/2)^2</f>
        <v>17223.843997457978</v>
      </c>
      <c r="F291" s="29">
        <f t="shared" si="89"/>
        <v>66.245553836375421</v>
      </c>
      <c r="G291" s="29">
        <f t="shared" si="90"/>
        <v>88.603428256152128</v>
      </c>
      <c r="H291" s="17">
        <f t="shared" si="91"/>
        <v>23036.891346600118</v>
      </c>
      <c r="I291" s="29">
        <f t="shared" si="81"/>
        <v>2.2250485660981263</v>
      </c>
      <c r="J291" s="29">
        <f t="shared" si="82"/>
        <v>41.694115440739417</v>
      </c>
      <c r="K291" s="32">
        <f>IF((D290+L290+M290-AL290)/($C$21+$C$22)&gt;$C$8,$C$8,(D290+L290+M290-AL290)/($C$21+$C$22))</f>
        <v>1400</v>
      </c>
      <c r="L291" s="97">
        <f t="shared" si="77"/>
        <v>0</v>
      </c>
      <c r="M291" s="96">
        <f t="shared" si="78"/>
        <v>0</v>
      </c>
      <c r="N291" s="98">
        <f t="shared" si="83"/>
        <v>1.7179213529287818</v>
      </c>
      <c r="O291" s="100">
        <f t="shared" si="79"/>
        <v>4.2266987561397071</v>
      </c>
      <c r="P291" s="104">
        <f t="shared" si="84"/>
        <v>18.880500609176615</v>
      </c>
      <c r="Q291" s="102">
        <f t="shared" si="85"/>
        <v>4.9224514715476911E-2</v>
      </c>
      <c r="R291" s="106">
        <f>IF(K291-H290&lt;0,0,K291-H290)</f>
        <v>0</v>
      </c>
      <c r="S291" s="106">
        <f>K291-V291</f>
        <v>0</v>
      </c>
      <c r="T291" s="106">
        <f>IF(R291&gt;0,$C$6-$C$8,IF($C$6-$C$8-W291&lt;0,0,$C$6-$C$8-W291))</f>
        <v>97.214462279726973</v>
      </c>
      <c r="U291" s="107">
        <f>IF(R291=0,IF(U290+(F291-AL291/$C$23)*$C$21/($C$21+$C$22)&gt;$C$8,$C$8,U290+F291*$C$21/($C$21+$C$22)),E291)</f>
        <v>1400</v>
      </c>
      <c r="V291" s="107">
        <f>IF(R291&gt;0,0,IF(V290+(F291-AL291/$C$23)*$C$21/($C$21+$C$22)&gt;$C$8,$C$8,IF(U291=$C$8,V290+(F291-AL291/$C$23)*$C$21/$C$22,V290+(F291-AL291/$C$23)*$C$21/($C$21+$C$22))))</f>
        <v>1400</v>
      </c>
      <c r="W291" s="203">
        <f>IF(R291&gt;0,0,IF(W290+AL291/$C$23&gt;$F$23,$F$23,W290+AL291/$C$23))</f>
        <v>2.7855377202730285</v>
      </c>
      <c r="X291" s="105" t="str">
        <f>IF(R291=0,"-",FORECAST($C$8,Инклинометрия!$B$2:$B$152,Инклинометрия!$A$2:$A$152))</f>
        <v>-</v>
      </c>
      <c r="Y291" s="105" t="str">
        <f>IF(R291=0,"-",FORECAST($C$8-R291,Инклинометрия!$B$2:$B$152,Инклинометрия!$A$2:$A$152))</f>
        <v>-</v>
      </c>
      <c r="Z291" s="105" t="str">
        <f>IF(R291&gt;0,FORECAST($C$8,Инклинометрия!$B$2:$B$152,Инклинометрия!$A$2:$A$152),IF(V291=$C$8,"-",FORECAST($C$8-V291,Инклинометрия!$B$2:$B$152,Инклинометрия!$A$2:$A$152)))</f>
        <v>-</v>
      </c>
      <c r="AA291" s="105" t="str">
        <f>IF(S291=0,"-",FORECAST($C$8-(S291+V291),Инклинометрия!$B$2:$B$152,Инклинометрия!$A$2:$A$152))</f>
        <v>-</v>
      </c>
      <c r="AB291" s="105">
        <f>FORECAST($C$8+T291,Инклинометрия!$B$2:$B$152,Инклинометрия!$A$2:$A$152)</f>
        <v>1422.3537391657405</v>
      </c>
      <c r="AC291" s="105">
        <f>IF(R291=0,FORECAST($C$6-T291,Инклинометрия!$B$2:$B$152,Инклинометрия!$A$2:$A$152),FORECAST($C$8,Инклинометрия!$B$2:$B$152,Инклинометрия!$A$2:$A$152))</f>
        <v>1332.6462608342592</v>
      </c>
      <c r="AD291" s="107">
        <f>IF(R291=0,FORECAST($C$8,Инклинометрия!$B$2:$B$152,Инклинометрия!$A$2:$A$152),Y291)</f>
        <v>1330</v>
      </c>
      <c r="AE291" s="107">
        <f>FORECAST($C$8-(R291+U291),Инклинометрия!$B$2:$B$152,Инклинометрия!$A$2:$A$152)</f>
        <v>0</v>
      </c>
      <c r="AF291" s="107">
        <f>IF(V291=0,"-",FORECAST($C$8,Инклинометрия!$B$2:$B$152,Инклинометрия!$A$2:$A$152))</f>
        <v>1330</v>
      </c>
      <c r="AG291" s="107">
        <f>IF(V291=0,"-",FORECAST($C$8-V291,Инклинометрия!$B$2:$B$152,Инклинометрия!$A$2:$A$152))</f>
        <v>0</v>
      </c>
      <c r="AH291" s="107">
        <f>IF(W291=0,"-",FORECAST($C$8+W291,Инклинометрия!$B$2:$B$152,Инклинометрия!$A$2:$A$152))</f>
        <v>1332.6462608342592</v>
      </c>
      <c r="AI291" s="107">
        <f>IF(W291=0,"-",FORECAST($C$8,Инклинометрия!$B$2:$B$152,Инклинометрия!$A$2:$A$152))</f>
        <v>1330</v>
      </c>
      <c r="AK291" s="122">
        <f t="shared" si="92"/>
        <v>0</v>
      </c>
      <c r="AL291" s="67">
        <f>AK291*(B291-B290)</f>
        <v>0</v>
      </c>
      <c r="AM291" s="23">
        <f t="shared" si="75"/>
        <v>8.6725204696437436E-2</v>
      </c>
      <c r="AN291" s="26">
        <f>AN290+AK291*(B291-B290)/(2*PI()*$C$5*AN290*$K$13)</f>
        <v>0.15480061813468687</v>
      </c>
      <c r="AO291" s="87">
        <f t="shared" si="86"/>
        <v>145932.55112472404</v>
      </c>
      <c r="AP291" s="87">
        <f>IF(R291+U291&lt;$C$8,0,32*$L$23/$C$12^2*($K$10*R291+$K$8*U291)+32*$L$24/($C$14^2-$C$13^2)*($K$10*S291+$K$8*V291))</f>
        <v>44607.551124724028</v>
      </c>
      <c r="AQ291" s="66">
        <f>R291*$C$11*$C$9+U291*$C$11*$C$10</f>
        <v>14695380</v>
      </c>
      <c r="AR291" s="66">
        <f>S291*$C$11*$C$9+V291*$C$11*$C$10</f>
        <v>14695380</v>
      </c>
      <c r="AS291" s="87">
        <f>$C$11*(T291*$C$9+W291*$C$10)</f>
        <v>792178.05375968735</v>
      </c>
      <c r="AT291" s="45">
        <f t="shared" si="80"/>
        <v>15633490.60488441</v>
      </c>
      <c r="AU291" s="75"/>
    </row>
    <row r="292" spans="2:47" ht="15" thickBot="1" x14ac:dyDescent="0.35">
      <c r="B292" s="41">
        <f t="shared" si="87"/>
        <v>5220</v>
      </c>
      <c r="C292" s="8">
        <f t="shared" si="88"/>
        <v>52.2</v>
      </c>
      <c r="D292" s="73">
        <f t="shared" si="76"/>
        <v>69.817499999999995</v>
      </c>
      <c r="E292" s="29">
        <f t="shared" si="93"/>
        <v>17290.089551294353</v>
      </c>
      <c r="F292" s="29">
        <f t="shared" si="89"/>
        <v>66.24555383637778</v>
      </c>
      <c r="G292" s="29">
        <f t="shared" si="90"/>
        <v>88.603428256155269</v>
      </c>
      <c r="H292" s="17">
        <f t="shared" si="91"/>
        <v>23125.494774856274</v>
      </c>
      <c r="I292" s="29">
        <f t="shared" si="81"/>
        <v>2.2250485660981263</v>
      </c>
      <c r="J292" s="29">
        <f t="shared" si="82"/>
        <v>41.694115440740156</v>
      </c>
      <c r="K292" s="32">
        <f>IF((D291+L291+M291-AL291)/($C$21+$C$22)&gt;$C$8,$C$8,(D291+L291+M291-AL291)/($C$21+$C$22))</f>
        <v>1400</v>
      </c>
      <c r="L292" s="97">
        <f t="shared" si="77"/>
        <v>0</v>
      </c>
      <c r="M292" s="96">
        <f t="shared" si="78"/>
        <v>0</v>
      </c>
      <c r="N292" s="98">
        <f t="shared" si="83"/>
        <v>1.7179213529287818</v>
      </c>
      <c r="O292" s="100">
        <f t="shared" si="79"/>
        <v>4.2266987561397071</v>
      </c>
      <c r="P292" s="104">
        <f t="shared" si="84"/>
        <v>18.880500609176615</v>
      </c>
      <c r="Q292" s="102">
        <f t="shared" si="85"/>
        <v>4.9224514715476911E-2</v>
      </c>
      <c r="R292" s="106">
        <f>IF(K292-H291&lt;0,0,K292-H291)</f>
        <v>0</v>
      </c>
      <c r="S292" s="106">
        <f>K292-V292</f>
        <v>0</v>
      </c>
      <c r="T292" s="106">
        <f>IF(R292&gt;0,$C$6-$C$8,IF($C$6-$C$8-W292&lt;0,0,$C$6-$C$8-W292))</f>
        <v>97.214462279726973</v>
      </c>
      <c r="U292" s="107">
        <f>IF(R292=0,IF(U291+(F292-AL292/$C$23)*$C$21/($C$21+$C$22)&gt;$C$8,$C$8,U291+F292*$C$21/($C$21+$C$22)),E292)</f>
        <v>1400</v>
      </c>
      <c r="V292" s="107">
        <f>IF(R292&gt;0,0,IF(V291+(F292-AL292/$C$23)*$C$21/($C$21+$C$22)&gt;$C$8,$C$8,IF(U292=$C$8,V291+(F292-AL292/$C$23)*$C$21/$C$22,V291+(F292-AL292/$C$23)*$C$21/($C$21+$C$22))))</f>
        <v>1400</v>
      </c>
      <c r="W292" s="203">
        <f>IF(R292&gt;0,0,IF(W291+AL292/$C$23&gt;$F$23,$F$23,W291+AL292/$C$23))</f>
        <v>2.7855377202730285</v>
      </c>
      <c r="X292" s="105" t="str">
        <f>IF(R292=0,"-",FORECAST($C$8,Инклинометрия!$B$2:$B$152,Инклинометрия!$A$2:$A$152))</f>
        <v>-</v>
      </c>
      <c r="Y292" s="105" t="str">
        <f>IF(R292=0,"-",FORECAST($C$8-R292,Инклинометрия!$B$2:$B$152,Инклинометрия!$A$2:$A$152))</f>
        <v>-</v>
      </c>
      <c r="Z292" s="105" t="str">
        <f>IF(R292&gt;0,FORECAST($C$8,Инклинометрия!$B$2:$B$152,Инклинометрия!$A$2:$A$152),IF(V292=$C$8,"-",FORECAST($C$8-V292,Инклинометрия!$B$2:$B$152,Инклинометрия!$A$2:$A$152)))</f>
        <v>-</v>
      </c>
      <c r="AA292" s="105" t="str">
        <f>IF(S292=0,"-",FORECAST($C$8-(S292+V292),Инклинометрия!$B$2:$B$152,Инклинометрия!$A$2:$A$152))</f>
        <v>-</v>
      </c>
      <c r="AB292" s="105">
        <f>FORECAST($C$8+T292,Инклинометрия!$B$2:$B$152,Инклинометрия!$A$2:$A$152)</f>
        <v>1422.3537391657405</v>
      </c>
      <c r="AC292" s="105">
        <f>IF(R292=0,FORECAST($C$6-T292,Инклинометрия!$B$2:$B$152,Инклинометрия!$A$2:$A$152),FORECAST($C$8,Инклинометрия!$B$2:$B$152,Инклинометрия!$A$2:$A$152))</f>
        <v>1332.6462608342592</v>
      </c>
      <c r="AD292" s="107">
        <f>IF(R292=0,FORECAST($C$8,Инклинометрия!$B$2:$B$152,Инклинометрия!$A$2:$A$152),Y292)</f>
        <v>1330</v>
      </c>
      <c r="AE292" s="107">
        <f>FORECAST($C$8-(R292+U292),Инклинометрия!$B$2:$B$152,Инклинометрия!$A$2:$A$152)</f>
        <v>0</v>
      </c>
      <c r="AF292" s="107">
        <f>IF(V292=0,"-",FORECAST($C$8,Инклинометрия!$B$2:$B$152,Инклинометрия!$A$2:$A$152))</f>
        <v>1330</v>
      </c>
      <c r="AG292" s="107">
        <f>IF(V292=0,"-",FORECAST($C$8-V292,Инклинометрия!$B$2:$B$152,Инклинометрия!$A$2:$A$152))</f>
        <v>0</v>
      </c>
      <c r="AH292" s="107">
        <f>IF(W292=0,"-",FORECAST($C$8+W292,Инклинометрия!$B$2:$B$152,Инклинометрия!$A$2:$A$152))</f>
        <v>1332.6462608342592</v>
      </c>
      <c r="AI292" s="107">
        <f>IF(W292=0,"-",FORECAST($C$8,Инклинометрия!$B$2:$B$152,Инклинометрия!$A$2:$A$152))</f>
        <v>1330</v>
      </c>
      <c r="AK292" s="122">
        <f t="shared" si="92"/>
        <v>0</v>
      </c>
      <c r="AL292" s="67">
        <f>AK292*(B292-B291)</f>
        <v>0</v>
      </c>
      <c r="AM292" s="23">
        <f t="shared" si="75"/>
        <v>8.6725204696437436E-2</v>
      </c>
      <c r="AN292" s="26">
        <f>AN291+AK292*(B292-B291)/(2*PI()*$C$5*AN291*$K$13)</f>
        <v>0.15480061813468687</v>
      </c>
      <c r="AO292" s="87">
        <f t="shared" si="86"/>
        <v>145932.55112472404</v>
      </c>
      <c r="AP292" s="87">
        <f>IF(R292+U292&lt;$C$8,0,32*$L$23/$C$12^2*($K$10*R292+$K$8*U292)+32*$L$24/($C$14^2-$C$13^2)*($K$10*S292+$K$8*V292))</f>
        <v>44607.551124724028</v>
      </c>
      <c r="AQ292" s="66">
        <f>R292*$C$11*$C$9+U292*$C$11*$C$10</f>
        <v>14695380</v>
      </c>
      <c r="AR292" s="66">
        <f>S292*$C$11*$C$9+V292*$C$11*$C$10</f>
        <v>14695380</v>
      </c>
      <c r="AS292" s="87">
        <f>$C$11*(T292*$C$9+W292*$C$10)</f>
        <v>792178.05375968735</v>
      </c>
      <c r="AT292" s="45">
        <f t="shared" si="80"/>
        <v>15633490.60488441</v>
      </c>
      <c r="AU292" s="75"/>
    </row>
    <row r="293" spans="2:47" ht="15" thickBot="1" x14ac:dyDescent="0.35">
      <c r="B293" s="41">
        <f t="shared" si="87"/>
        <v>5240</v>
      </c>
      <c r="C293" s="8">
        <f t="shared" si="88"/>
        <v>52.4</v>
      </c>
      <c r="D293" s="73">
        <f t="shared" si="76"/>
        <v>70.084999999999994</v>
      </c>
      <c r="E293" s="29">
        <f t="shared" si="93"/>
        <v>17356.335105130733</v>
      </c>
      <c r="F293" s="29">
        <f t="shared" si="89"/>
        <v>66.245553836375421</v>
      </c>
      <c r="G293" s="29">
        <f t="shared" si="90"/>
        <v>88.603428256152128</v>
      </c>
      <c r="H293" s="17">
        <f t="shared" si="91"/>
        <v>23214.098203112426</v>
      </c>
      <c r="I293" s="29">
        <f t="shared" si="81"/>
        <v>2.2250485660981263</v>
      </c>
      <c r="J293" s="29">
        <f t="shared" si="82"/>
        <v>41.694115440739417</v>
      </c>
      <c r="K293" s="32">
        <f>IF((D292+L292+M292-AL292)/($C$21+$C$22)&gt;$C$8,$C$8,(D292+L292+M292-AL292)/($C$21+$C$22))</f>
        <v>1400</v>
      </c>
      <c r="L293" s="97">
        <f t="shared" si="77"/>
        <v>0</v>
      </c>
      <c r="M293" s="96">
        <f t="shared" si="78"/>
        <v>0</v>
      </c>
      <c r="N293" s="98">
        <f t="shared" si="83"/>
        <v>1.7179213529287818</v>
      </c>
      <c r="O293" s="100">
        <f t="shared" si="79"/>
        <v>4.2266987561397071</v>
      </c>
      <c r="P293" s="104">
        <f t="shared" si="84"/>
        <v>18.880500609176615</v>
      </c>
      <c r="Q293" s="102">
        <f t="shared" si="85"/>
        <v>4.9224514715476911E-2</v>
      </c>
      <c r="R293" s="106">
        <f>IF(K293-H292&lt;0,0,K293-H292)</f>
        <v>0</v>
      </c>
      <c r="S293" s="106">
        <f>K293-V293</f>
        <v>0</v>
      </c>
      <c r="T293" s="106">
        <f>IF(R293&gt;0,$C$6-$C$8,IF($C$6-$C$8-W293&lt;0,0,$C$6-$C$8-W293))</f>
        <v>97.214462279726973</v>
      </c>
      <c r="U293" s="107">
        <f>IF(R293=0,IF(U292+(F293-AL293/$C$23)*$C$21/($C$21+$C$22)&gt;$C$8,$C$8,U292+F293*$C$21/($C$21+$C$22)),E293)</f>
        <v>1400</v>
      </c>
      <c r="V293" s="107">
        <f>IF(R293&gt;0,0,IF(V292+(F293-AL293/$C$23)*$C$21/($C$21+$C$22)&gt;$C$8,$C$8,IF(U293=$C$8,V292+(F293-AL293/$C$23)*$C$21/$C$22,V292+(F293-AL293/$C$23)*$C$21/($C$21+$C$22))))</f>
        <v>1400</v>
      </c>
      <c r="W293" s="203">
        <f>IF(R293&gt;0,0,IF(W292+AL293/$C$23&gt;$F$23,$F$23,W292+AL293/$C$23))</f>
        <v>2.7855377202730285</v>
      </c>
      <c r="X293" s="105" t="str">
        <f>IF(R293=0,"-",FORECAST($C$8,Инклинометрия!$B$2:$B$152,Инклинометрия!$A$2:$A$152))</f>
        <v>-</v>
      </c>
      <c r="Y293" s="105" t="str">
        <f>IF(R293=0,"-",FORECAST($C$8-R293,Инклинометрия!$B$2:$B$152,Инклинометрия!$A$2:$A$152))</f>
        <v>-</v>
      </c>
      <c r="Z293" s="105" t="str">
        <f>IF(R293&gt;0,FORECAST($C$8,Инклинометрия!$B$2:$B$152,Инклинометрия!$A$2:$A$152),IF(V293=$C$8,"-",FORECAST($C$8-V293,Инклинометрия!$B$2:$B$152,Инклинометрия!$A$2:$A$152)))</f>
        <v>-</v>
      </c>
      <c r="AA293" s="105" t="str">
        <f>IF(S293=0,"-",FORECAST($C$8-(S293+V293),Инклинометрия!$B$2:$B$152,Инклинометрия!$A$2:$A$152))</f>
        <v>-</v>
      </c>
      <c r="AB293" s="105">
        <f>FORECAST($C$8+T293,Инклинометрия!$B$2:$B$152,Инклинометрия!$A$2:$A$152)</f>
        <v>1422.3537391657405</v>
      </c>
      <c r="AC293" s="105">
        <f>IF(R293=0,FORECAST($C$6-T293,Инклинометрия!$B$2:$B$152,Инклинометрия!$A$2:$A$152),FORECAST($C$8,Инклинометрия!$B$2:$B$152,Инклинометрия!$A$2:$A$152))</f>
        <v>1332.6462608342592</v>
      </c>
      <c r="AD293" s="107">
        <f>IF(R293=0,FORECAST($C$8,Инклинометрия!$B$2:$B$152,Инклинометрия!$A$2:$A$152),Y293)</f>
        <v>1330</v>
      </c>
      <c r="AE293" s="107">
        <f>FORECAST($C$8-(R293+U293),Инклинометрия!$B$2:$B$152,Инклинометрия!$A$2:$A$152)</f>
        <v>0</v>
      </c>
      <c r="AF293" s="107">
        <f>IF(V293=0,"-",FORECAST($C$8,Инклинометрия!$B$2:$B$152,Инклинометрия!$A$2:$A$152))</f>
        <v>1330</v>
      </c>
      <c r="AG293" s="107">
        <f>IF(V293=0,"-",FORECAST($C$8-V293,Инклинометрия!$B$2:$B$152,Инклинометрия!$A$2:$A$152))</f>
        <v>0</v>
      </c>
      <c r="AH293" s="107">
        <f>IF(W293=0,"-",FORECAST($C$8+W293,Инклинометрия!$B$2:$B$152,Инклинометрия!$A$2:$A$152))</f>
        <v>1332.6462608342592</v>
      </c>
      <c r="AI293" s="107">
        <f>IF(W293=0,"-",FORECAST($C$8,Инклинометрия!$B$2:$B$152,Инклинометрия!$A$2:$A$152))</f>
        <v>1330</v>
      </c>
      <c r="AK293" s="122">
        <f t="shared" si="92"/>
        <v>0</v>
      </c>
      <c r="AL293" s="67">
        <f>AK293*(B293-B292)</f>
        <v>0</v>
      </c>
      <c r="AM293" s="23">
        <f t="shared" si="75"/>
        <v>8.6725204696437436E-2</v>
      </c>
      <c r="AN293" s="26">
        <f>AN292+AK293*(B293-B292)/(2*PI()*$C$5*AN292*$K$13)</f>
        <v>0.15480061813468687</v>
      </c>
      <c r="AO293" s="87">
        <f t="shared" si="86"/>
        <v>145932.55112472404</v>
      </c>
      <c r="AP293" s="87">
        <f>IF(R293+U293&lt;$C$8,0,32*$L$23/$C$12^2*($K$10*R293+$K$8*U293)+32*$L$24/($C$14^2-$C$13^2)*($K$10*S293+$K$8*V293))</f>
        <v>44607.551124724028</v>
      </c>
      <c r="AQ293" s="66">
        <f>R293*$C$11*$C$9+U293*$C$11*$C$10</f>
        <v>14695380</v>
      </c>
      <c r="AR293" s="66">
        <f>S293*$C$11*$C$9+V293*$C$11*$C$10</f>
        <v>14695380</v>
      </c>
      <c r="AS293" s="87">
        <f>$C$11*(T293*$C$9+W293*$C$10)</f>
        <v>792178.05375968735</v>
      </c>
      <c r="AT293" s="45">
        <f t="shared" si="80"/>
        <v>15633490.60488441</v>
      </c>
      <c r="AU293" s="75"/>
    </row>
    <row r="294" spans="2:47" ht="15" thickBot="1" x14ac:dyDescent="0.35">
      <c r="B294" s="41">
        <f t="shared" si="87"/>
        <v>5260</v>
      </c>
      <c r="C294" s="8">
        <f t="shared" si="88"/>
        <v>52.6</v>
      </c>
      <c r="D294" s="73">
        <f t="shared" si="76"/>
        <v>70.352500000000006</v>
      </c>
      <c r="E294" s="29">
        <f t="shared" si="93"/>
        <v>17422.580658967108</v>
      </c>
      <c r="F294" s="29">
        <f t="shared" si="89"/>
        <v>66.24555383637778</v>
      </c>
      <c r="G294" s="29">
        <f t="shared" si="90"/>
        <v>88.603428256155269</v>
      </c>
      <c r="H294" s="17">
        <f t="shared" si="91"/>
        <v>23302.701631368582</v>
      </c>
      <c r="I294" s="29">
        <f t="shared" si="81"/>
        <v>2.2250485660981263</v>
      </c>
      <c r="J294" s="29">
        <f t="shared" si="82"/>
        <v>41.694115440740156</v>
      </c>
      <c r="K294" s="32">
        <f>IF((D293+L293+M293-AL293)/($C$21+$C$22)&gt;$C$8,$C$8,(D293+L293+M293-AL293)/($C$21+$C$22))</f>
        <v>1400</v>
      </c>
      <c r="L294" s="97">
        <f t="shared" si="77"/>
        <v>0</v>
      </c>
      <c r="M294" s="96">
        <f t="shared" si="78"/>
        <v>0</v>
      </c>
      <c r="N294" s="98">
        <f t="shared" si="83"/>
        <v>1.7179213529287818</v>
      </c>
      <c r="O294" s="100">
        <f t="shared" si="79"/>
        <v>4.2266987561397071</v>
      </c>
      <c r="P294" s="104">
        <f t="shared" si="84"/>
        <v>18.880500609176615</v>
      </c>
      <c r="Q294" s="102">
        <f t="shared" si="85"/>
        <v>4.9224514715476911E-2</v>
      </c>
      <c r="R294" s="106">
        <f>IF(K294-H293&lt;0,0,K294-H293)</f>
        <v>0</v>
      </c>
      <c r="S294" s="106">
        <f>K294-V294</f>
        <v>0</v>
      </c>
      <c r="T294" s="106">
        <f>IF(R294&gt;0,$C$6-$C$8,IF($C$6-$C$8-W294&lt;0,0,$C$6-$C$8-W294))</f>
        <v>97.214462279726973</v>
      </c>
      <c r="U294" s="107">
        <f>IF(R294=0,IF(U293+(F294-AL294/$C$23)*$C$21/($C$21+$C$22)&gt;$C$8,$C$8,U293+F294*$C$21/($C$21+$C$22)),E294)</f>
        <v>1400</v>
      </c>
      <c r="V294" s="107">
        <f>IF(R294&gt;0,0,IF(V293+(F294-AL294/$C$23)*$C$21/($C$21+$C$22)&gt;$C$8,$C$8,IF(U294=$C$8,V293+(F294-AL294/$C$23)*$C$21/$C$22,V293+(F294-AL294/$C$23)*$C$21/($C$21+$C$22))))</f>
        <v>1400</v>
      </c>
      <c r="W294" s="203">
        <f>IF(R294&gt;0,0,IF(W293+AL294/$C$23&gt;$F$23,$F$23,W293+AL294/$C$23))</f>
        <v>2.7855377202730285</v>
      </c>
      <c r="X294" s="105" t="str">
        <f>IF(R294=0,"-",FORECAST($C$8,Инклинометрия!$B$2:$B$152,Инклинометрия!$A$2:$A$152))</f>
        <v>-</v>
      </c>
      <c r="Y294" s="105" t="str">
        <f>IF(R294=0,"-",FORECAST($C$8-R294,Инклинометрия!$B$2:$B$152,Инклинометрия!$A$2:$A$152))</f>
        <v>-</v>
      </c>
      <c r="Z294" s="105" t="str">
        <f>IF(R294&gt;0,FORECAST($C$8,Инклинометрия!$B$2:$B$152,Инклинометрия!$A$2:$A$152),IF(V294=$C$8,"-",FORECAST($C$8-V294,Инклинометрия!$B$2:$B$152,Инклинометрия!$A$2:$A$152)))</f>
        <v>-</v>
      </c>
      <c r="AA294" s="105" t="str">
        <f>IF(S294=0,"-",FORECAST($C$8-(S294+V294),Инклинометрия!$B$2:$B$152,Инклинометрия!$A$2:$A$152))</f>
        <v>-</v>
      </c>
      <c r="AB294" s="105">
        <f>FORECAST($C$8+T294,Инклинометрия!$B$2:$B$152,Инклинометрия!$A$2:$A$152)</f>
        <v>1422.3537391657405</v>
      </c>
      <c r="AC294" s="105">
        <f>IF(R294=0,FORECAST($C$6-T294,Инклинометрия!$B$2:$B$152,Инклинометрия!$A$2:$A$152),FORECAST($C$8,Инклинометрия!$B$2:$B$152,Инклинометрия!$A$2:$A$152))</f>
        <v>1332.6462608342592</v>
      </c>
      <c r="AD294" s="107">
        <f>IF(R294=0,FORECAST($C$8,Инклинометрия!$B$2:$B$152,Инклинометрия!$A$2:$A$152),Y294)</f>
        <v>1330</v>
      </c>
      <c r="AE294" s="107">
        <f>FORECAST($C$8-(R294+U294),Инклинометрия!$B$2:$B$152,Инклинометрия!$A$2:$A$152)</f>
        <v>0</v>
      </c>
      <c r="AF294" s="107">
        <f>IF(V294=0,"-",FORECAST($C$8,Инклинометрия!$B$2:$B$152,Инклинометрия!$A$2:$A$152))</f>
        <v>1330</v>
      </c>
      <c r="AG294" s="107">
        <f>IF(V294=0,"-",FORECAST($C$8-V294,Инклинометрия!$B$2:$B$152,Инклинометрия!$A$2:$A$152))</f>
        <v>0</v>
      </c>
      <c r="AH294" s="107">
        <f>IF(W294=0,"-",FORECAST($C$8+W294,Инклинометрия!$B$2:$B$152,Инклинометрия!$A$2:$A$152))</f>
        <v>1332.6462608342592</v>
      </c>
      <c r="AI294" s="107">
        <f>IF(W294=0,"-",FORECAST($C$8,Инклинометрия!$B$2:$B$152,Инклинометрия!$A$2:$A$152))</f>
        <v>1330</v>
      </c>
      <c r="AK294" s="122">
        <f t="shared" si="92"/>
        <v>0</v>
      </c>
      <c r="AL294" s="67">
        <f>AK294*(B294-B293)</f>
        <v>0</v>
      </c>
      <c r="AM294" s="23">
        <f t="shared" si="75"/>
        <v>8.6725204696437436E-2</v>
      </c>
      <c r="AN294" s="26">
        <f>AN293+AK294*(B294-B293)/(2*PI()*$C$5*AN293*$K$13)</f>
        <v>0.15480061813468687</v>
      </c>
      <c r="AO294" s="87">
        <f t="shared" si="86"/>
        <v>145932.55112472404</v>
      </c>
      <c r="AP294" s="87">
        <f>IF(R294+U294&lt;$C$8,0,32*$L$23/$C$12^2*($K$10*R294+$K$8*U294)+32*$L$24/($C$14^2-$C$13^2)*($K$10*S294+$K$8*V294))</f>
        <v>44607.551124724028</v>
      </c>
      <c r="AQ294" s="66">
        <f>R294*$C$11*$C$9+U294*$C$11*$C$10</f>
        <v>14695380</v>
      </c>
      <c r="AR294" s="66">
        <f>S294*$C$11*$C$9+V294*$C$11*$C$10</f>
        <v>14695380</v>
      </c>
      <c r="AS294" s="87">
        <f>$C$11*(T294*$C$9+W294*$C$10)</f>
        <v>792178.05375968735</v>
      </c>
      <c r="AT294" s="45">
        <f t="shared" si="80"/>
        <v>15633490.60488441</v>
      </c>
      <c r="AU294" s="75"/>
    </row>
    <row r="295" spans="2:47" ht="15" thickBot="1" x14ac:dyDescent="0.35">
      <c r="B295" s="41">
        <f t="shared" si="87"/>
        <v>5280</v>
      </c>
      <c r="C295" s="8">
        <f t="shared" si="88"/>
        <v>52.800000000000004</v>
      </c>
      <c r="D295" s="73">
        <f t="shared" si="76"/>
        <v>70.62</v>
      </c>
      <c r="E295" s="29">
        <f t="shared" si="93"/>
        <v>17488.826212803488</v>
      </c>
      <c r="F295" s="29">
        <f t="shared" si="89"/>
        <v>66.24555383637778</v>
      </c>
      <c r="G295" s="29">
        <f t="shared" si="90"/>
        <v>88.603428256155269</v>
      </c>
      <c r="H295" s="17">
        <f t="shared" si="91"/>
        <v>23391.305059624738</v>
      </c>
      <c r="I295" s="29">
        <f t="shared" si="81"/>
        <v>2.2250485660981263</v>
      </c>
      <c r="J295" s="29">
        <f t="shared" si="82"/>
        <v>41.694115440740156</v>
      </c>
      <c r="K295" s="32">
        <f>IF((D294+L294+M294-AL294)/($C$21+$C$22)&gt;$C$8,$C$8,(D294+L294+M294-AL294)/($C$21+$C$22))</f>
        <v>1400</v>
      </c>
      <c r="L295" s="97">
        <f t="shared" si="77"/>
        <v>0</v>
      </c>
      <c r="M295" s="96">
        <f t="shared" si="78"/>
        <v>0</v>
      </c>
      <c r="N295" s="98">
        <f t="shared" si="83"/>
        <v>1.7179213529287818</v>
      </c>
      <c r="O295" s="100">
        <f t="shared" si="79"/>
        <v>4.2266987561397071</v>
      </c>
      <c r="P295" s="104">
        <f t="shared" si="84"/>
        <v>18.880500609176615</v>
      </c>
      <c r="Q295" s="102">
        <f t="shared" si="85"/>
        <v>4.9224514715476911E-2</v>
      </c>
      <c r="R295" s="106">
        <f>IF(K295-H294&lt;0,0,K295-H294)</f>
        <v>0</v>
      </c>
      <c r="S295" s="106">
        <f>K295-V295</f>
        <v>0</v>
      </c>
      <c r="T295" s="106">
        <f>IF(R295&gt;0,$C$6-$C$8,IF($C$6-$C$8-W295&lt;0,0,$C$6-$C$8-W295))</f>
        <v>97.214462279726973</v>
      </c>
      <c r="U295" s="107">
        <f>IF(R295=0,IF(U294+(F295-AL295/$C$23)*$C$21/($C$21+$C$22)&gt;$C$8,$C$8,U294+F295*$C$21/($C$21+$C$22)),E295)</f>
        <v>1400</v>
      </c>
      <c r="V295" s="107">
        <f>IF(R295&gt;0,0,IF(V294+(F295-AL295/$C$23)*$C$21/($C$21+$C$22)&gt;$C$8,$C$8,IF(U295=$C$8,V294+(F295-AL295/$C$23)*$C$21/$C$22,V294+(F295-AL295/$C$23)*$C$21/($C$21+$C$22))))</f>
        <v>1400</v>
      </c>
      <c r="W295" s="203">
        <f>IF(R295&gt;0,0,IF(W294+AL295/$C$23&gt;$F$23,$F$23,W294+AL295/$C$23))</f>
        <v>2.7855377202730285</v>
      </c>
      <c r="X295" s="105" t="str">
        <f>IF(R295=0,"-",FORECAST($C$8,Инклинометрия!$B$2:$B$152,Инклинометрия!$A$2:$A$152))</f>
        <v>-</v>
      </c>
      <c r="Y295" s="105" t="str">
        <f>IF(R295=0,"-",FORECAST($C$8-R295,Инклинометрия!$B$2:$B$152,Инклинометрия!$A$2:$A$152))</f>
        <v>-</v>
      </c>
      <c r="Z295" s="105" t="str">
        <f>IF(R295&gt;0,FORECAST($C$8,Инклинометрия!$B$2:$B$152,Инклинометрия!$A$2:$A$152),IF(V295=$C$8,"-",FORECAST($C$8-V295,Инклинометрия!$B$2:$B$152,Инклинометрия!$A$2:$A$152)))</f>
        <v>-</v>
      </c>
      <c r="AA295" s="105" t="str">
        <f>IF(S295=0,"-",FORECAST($C$8-(S295+V295),Инклинометрия!$B$2:$B$152,Инклинометрия!$A$2:$A$152))</f>
        <v>-</v>
      </c>
      <c r="AB295" s="105">
        <f>FORECAST($C$8+T295,Инклинометрия!$B$2:$B$152,Инклинометрия!$A$2:$A$152)</f>
        <v>1422.3537391657405</v>
      </c>
      <c r="AC295" s="105">
        <f>IF(R295=0,FORECAST($C$6-T295,Инклинометрия!$B$2:$B$152,Инклинометрия!$A$2:$A$152),FORECAST($C$8,Инклинометрия!$B$2:$B$152,Инклинометрия!$A$2:$A$152))</f>
        <v>1332.6462608342592</v>
      </c>
      <c r="AD295" s="107">
        <f>IF(R295=0,FORECAST($C$8,Инклинометрия!$B$2:$B$152,Инклинометрия!$A$2:$A$152),Y295)</f>
        <v>1330</v>
      </c>
      <c r="AE295" s="107">
        <f>FORECAST($C$8-(R295+U295),Инклинометрия!$B$2:$B$152,Инклинометрия!$A$2:$A$152)</f>
        <v>0</v>
      </c>
      <c r="AF295" s="107">
        <f>IF(V295=0,"-",FORECAST($C$8,Инклинометрия!$B$2:$B$152,Инклинометрия!$A$2:$A$152))</f>
        <v>1330</v>
      </c>
      <c r="AG295" s="107">
        <f>IF(V295=0,"-",FORECAST($C$8-V295,Инклинометрия!$B$2:$B$152,Инклинометрия!$A$2:$A$152))</f>
        <v>0</v>
      </c>
      <c r="AH295" s="107">
        <f>IF(W295=0,"-",FORECAST($C$8+W295,Инклинометрия!$B$2:$B$152,Инклинометрия!$A$2:$A$152))</f>
        <v>1332.6462608342592</v>
      </c>
      <c r="AI295" s="107">
        <f>IF(W295=0,"-",FORECAST($C$8,Инклинометрия!$B$2:$B$152,Инклинометрия!$A$2:$A$152))</f>
        <v>1330</v>
      </c>
      <c r="AK295" s="122">
        <f t="shared" si="92"/>
        <v>0</v>
      </c>
      <c r="AL295" s="67">
        <f>AK295*(B295-B294)</f>
        <v>0</v>
      </c>
      <c r="AM295" s="23">
        <f t="shared" si="75"/>
        <v>8.6725204696437436E-2</v>
      </c>
      <c r="AN295" s="26">
        <f>AN294+AK295*(B295-B294)/(2*PI()*$C$5*AN294*$K$13)</f>
        <v>0.15480061813468687</v>
      </c>
      <c r="AO295" s="87">
        <f t="shared" si="86"/>
        <v>145932.55112472404</v>
      </c>
      <c r="AP295" s="87">
        <f>IF(R295+U295&lt;$C$8,0,32*$L$23/$C$12^2*($K$10*R295+$K$8*U295)+32*$L$24/($C$14^2-$C$13^2)*($K$10*S295+$K$8*V295))</f>
        <v>44607.551124724028</v>
      </c>
      <c r="AQ295" s="66">
        <f>R295*$C$11*$C$9+U295*$C$11*$C$10</f>
        <v>14695380</v>
      </c>
      <c r="AR295" s="66">
        <f>S295*$C$11*$C$9+V295*$C$11*$C$10</f>
        <v>14695380</v>
      </c>
      <c r="AS295" s="87">
        <f>$C$11*(T295*$C$9+W295*$C$10)</f>
        <v>792178.05375968735</v>
      </c>
      <c r="AT295" s="45">
        <f t="shared" si="80"/>
        <v>15633490.60488441</v>
      </c>
      <c r="AU295" s="75"/>
    </row>
    <row r="296" spans="2:47" ht="15" thickBot="1" x14ac:dyDescent="0.35">
      <c r="B296" s="41">
        <f t="shared" si="87"/>
        <v>5300</v>
      </c>
      <c r="C296" s="8">
        <f t="shared" si="88"/>
        <v>53</v>
      </c>
      <c r="D296" s="73">
        <f t="shared" si="76"/>
        <v>70.887500000000003</v>
      </c>
      <c r="E296" s="29">
        <f t="shared" si="93"/>
        <v>17555.07176663986</v>
      </c>
      <c r="F296" s="29">
        <f t="shared" si="89"/>
        <v>66.245553836375421</v>
      </c>
      <c r="G296" s="29">
        <f t="shared" si="90"/>
        <v>88.603428256152128</v>
      </c>
      <c r="H296" s="17">
        <f t="shared" si="91"/>
        <v>23479.90848788089</v>
      </c>
      <c r="I296" s="29">
        <f t="shared" si="81"/>
        <v>2.2250485660981263</v>
      </c>
      <c r="J296" s="29">
        <f t="shared" si="82"/>
        <v>41.694115440739417</v>
      </c>
      <c r="K296" s="32">
        <f>IF((D295+L295+M295-AL295)/($C$21+$C$22)&gt;$C$8,$C$8,(D295+L295+M295-AL295)/($C$21+$C$22))</f>
        <v>1400</v>
      </c>
      <c r="L296" s="97">
        <f t="shared" si="77"/>
        <v>0</v>
      </c>
      <c r="M296" s="96">
        <f t="shared" si="78"/>
        <v>0</v>
      </c>
      <c r="N296" s="98">
        <f t="shared" si="83"/>
        <v>1.7179213529287818</v>
      </c>
      <c r="O296" s="100">
        <f t="shared" si="79"/>
        <v>4.2266987561397071</v>
      </c>
      <c r="P296" s="104">
        <f t="shared" si="84"/>
        <v>18.880500609176615</v>
      </c>
      <c r="Q296" s="102">
        <f t="shared" si="85"/>
        <v>4.9224514715476911E-2</v>
      </c>
      <c r="R296" s="106">
        <f>IF(K296-H295&lt;0,0,K296-H295)</f>
        <v>0</v>
      </c>
      <c r="S296" s="106">
        <f>K296-V296</f>
        <v>0</v>
      </c>
      <c r="T296" s="106">
        <f>IF(R296&gt;0,$C$6-$C$8,IF($C$6-$C$8-W296&lt;0,0,$C$6-$C$8-W296))</f>
        <v>97.214462279726973</v>
      </c>
      <c r="U296" s="107">
        <f>IF(R296=0,IF(U295+(F296-AL296/$C$23)*$C$21/($C$21+$C$22)&gt;$C$8,$C$8,U295+F296*$C$21/($C$21+$C$22)),E296)</f>
        <v>1400</v>
      </c>
      <c r="V296" s="107">
        <f>IF(R296&gt;0,0,IF(V295+(F296-AL296/$C$23)*$C$21/($C$21+$C$22)&gt;$C$8,$C$8,IF(U296=$C$8,V295+(F296-AL296/$C$23)*$C$21/$C$22,V295+(F296-AL296/$C$23)*$C$21/($C$21+$C$22))))</f>
        <v>1400</v>
      </c>
      <c r="W296" s="203">
        <f>IF(R296&gt;0,0,IF(W295+AL296/$C$23&gt;$F$23,$F$23,W295+AL296/$C$23))</f>
        <v>2.7855377202730285</v>
      </c>
      <c r="X296" s="105" t="str">
        <f>IF(R296=0,"-",FORECAST($C$8,Инклинометрия!$B$2:$B$152,Инклинометрия!$A$2:$A$152))</f>
        <v>-</v>
      </c>
      <c r="Y296" s="105" t="str">
        <f>IF(R296=0,"-",FORECAST($C$8-R296,Инклинометрия!$B$2:$B$152,Инклинометрия!$A$2:$A$152))</f>
        <v>-</v>
      </c>
      <c r="Z296" s="105" t="str">
        <f>IF(R296&gt;0,FORECAST($C$8,Инклинометрия!$B$2:$B$152,Инклинометрия!$A$2:$A$152),IF(V296=$C$8,"-",FORECAST($C$8-V296,Инклинометрия!$B$2:$B$152,Инклинометрия!$A$2:$A$152)))</f>
        <v>-</v>
      </c>
      <c r="AA296" s="105" t="str">
        <f>IF(S296=0,"-",FORECAST($C$8-(S296+V296),Инклинометрия!$B$2:$B$152,Инклинометрия!$A$2:$A$152))</f>
        <v>-</v>
      </c>
      <c r="AB296" s="105">
        <f>FORECAST($C$8+T296,Инклинометрия!$B$2:$B$152,Инклинометрия!$A$2:$A$152)</f>
        <v>1422.3537391657405</v>
      </c>
      <c r="AC296" s="105">
        <f>IF(R296=0,FORECAST($C$6-T296,Инклинометрия!$B$2:$B$152,Инклинометрия!$A$2:$A$152),FORECAST($C$8,Инклинометрия!$B$2:$B$152,Инклинометрия!$A$2:$A$152))</f>
        <v>1332.6462608342592</v>
      </c>
      <c r="AD296" s="107">
        <f>IF(R296=0,FORECAST($C$8,Инклинометрия!$B$2:$B$152,Инклинометрия!$A$2:$A$152),Y296)</f>
        <v>1330</v>
      </c>
      <c r="AE296" s="107">
        <f>FORECAST($C$8-(R296+U296),Инклинометрия!$B$2:$B$152,Инклинометрия!$A$2:$A$152)</f>
        <v>0</v>
      </c>
      <c r="AF296" s="107">
        <f>IF(V296=0,"-",FORECAST($C$8,Инклинометрия!$B$2:$B$152,Инклинометрия!$A$2:$A$152))</f>
        <v>1330</v>
      </c>
      <c r="AG296" s="107">
        <f>IF(V296=0,"-",FORECAST($C$8-V296,Инклинометрия!$B$2:$B$152,Инклинометрия!$A$2:$A$152))</f>
        <v>0</v>
      </c>
      <c r="AH296" s="107">
        <f>IF(W296=0,"-",FORECAST($C$8+W296,Инклинометрия!$B$2:$B$152,Инклинометрия!$A$2:$A$152))</f>
        <v>1332.6462608342592</v>
      </c>
      <c r="AI296" s="107">
        <f>IF(W296=0,"-",FORECAST($C$8,Инклинометрия!$B$2:$B$152,Инклинометрия!$A$2:$A$152))</f>
        <v>1330</v>
      </c>
      <c r="AK296" s="122">
        <f t="shared" si="92"/>
        <v>0</v>
      </c>
      <c r="AL296" s="67">
        <f>AK296*(B296-B295)</f>
        <v>0</v>
      </c>
      <c r="AM296" s="23">
        <f t="shared" si="75"/>
        <v>8.6725204696437436E-2</v>
      </c>
      <c r="AN296" s="26">
        <f>AN295+AK296*(B296-B295)/(2*PI()*$C$5*AN295*$K$13)</f>
        <v>0.15480061813468687</v>
      </c>
      <c r="AO296" s="87">
        <f t="shared" si="86"/>
        <v>145932.55112472404</v>
      </c>
      <c r="AP296" s="87">
        <f>IF(R296+U296&lt;$C$8,0,32*$L$23/$C$12^2*($K$10*R296+$K$8*U296)+32*$L$24/($C$14^2-$C$13^2)*($K$10*S296+$K$8*V296))</f>
        <v>44607.551124724028</v>
      </c>
      <c r="AQ296" s="66">
        <f>R296*$C$11*$C$9+U296*$C$11*$C$10</f>
        <v>14695380</v>
      </c>
      <c r="AR296" s="66">
        <f>S296*$C$11*$C$9+V296*$C$11*$C$10</f>
        <v>14695380</v>
      </c>
      <c r="AS296" s="87">
        <f>$C$11*(T296*$C$9+W296*$C$10)</f>
        <v>792178.05375968735</v>
      </c>
      <c r="AT296" s="45">
        <f t="shared" si="80"/>
        <v>15633490.60488441</v>
      </c>
      <c r="AU296" s="75"/>
    </row>
    <row r="297" spans="2:47" ht="15" thickBot="1" x14ac:dyDescent="0.35">
      <c r="B297" s="41">
        <f t="shared" si="87"/>
        <v>5320</v>
      </c>
      <c r="C297" s="8">
        <f t="shared" si="88"/>
        <v>53.2</v>
      </c>
      <c r="D297" s="73">
        <f t="shared" si="76"/>
        <v>71.155000000000001</v>
      </c>
      <c r="E297" s="29">
        <f t="shared" si="93"/>
        <v>17621.317320476239</v>
      </c>
      <c r="F297" s="29">
        <f t="shared" si="89"/>
        <v>66.24555383637778</v>
      </c>
      <c r="G297" s="29">
        <f t="shared" si="90"/>
        <v>88.603428256155269</v>
      </c>
      <c r="H297" s="17">
        <f t="shared" si="91"/>
        <v>23568.511916137046</v>
      </c>
      <c r="I297" s="29">
        <f t="shared" si="81"/>
        <v>2.2250485660981263</v>
      </c>
      <c r="J297" s="29">
        <f t="shared" si="82"/>
        <v>41.694115440740156</v>
      </c>
      <c r="K297" s="32">
        <f>IF((D296+L296+M296-AL296)/($C$21+$C$22)&gt;$C$8,$C$8,(D296+L296+M296-AL296)/($C$21+$C$22))</f>
        <v>1400</v>
      </c>
      <c r="L297" s="97">
        <f t="shared" si="77"/>
        <v>0</v>
      </c>
      <c r="M297" s="96">
        <f t="shared" si="78"/>
        <v>0</v>
      </c>
      <c r="N297" s="98">
        <f t="shared" si="83"/>
        <v>1.7179213529287818</v>
      </c>
      <c r="O297" s="100">
        <f t="shared" si="79"/>
        <v>4.2266987561397071</v>
      </c>
      <c r="P297" s="104">
        <f t="shared" si="84"/>
        <v>18.880500609176615</v>
      </c>
      <c r="Q297" s="102">
        <f t="shared" si="85"/>
        <v>4.9224514715476911E-2</v>
      </c>
      <c r="R297" s="106">
        <f>IF(K297-H296&lt;0,0,K297-H296)</f>
        <v>0</v>
      </c>
      <c r="S297" s="106">
        <f>K297-V297</f>
        <v>0</v>
      </c>
      <c r="T297" s="106">
        <f>IF(R297&gt;0,$C$6-$C$8,IF($C$6-$C$8-W297&lt;0,0,$C$6-$C$8-W297))</f>
        <v>97.214462279726973</v>
      </c>
      <c r="U297" s="107">
        <f>IF(R297=0,IF(U296+(F297-AL297/$C$23)*$C$21/($C$21+$C$22)&gt;$C$8,$C$8,U296+F297*$C$21/($C$21+$C$22)),E297)</f>
        <v>1400</v>
      </c>
      <c r="V297" s="107">
        <f>IF(R297&gt;0,0,IF(V296+(F297-AL297/$C$23)*$C$21/($C$21+$C$22)&gt;$C$8,$C$8,IF(U297=$C$8,V296+(F297-AL297/$C$23)*$C$21/$C$22,V296+(F297-AL297/$C$23)*$C$21/($C$21+$C$22))))</f>
        <v>1400</v>
      </c>
      <c r="W297" s="203">
        <f>IF(R297&gt;0,0,IF(W296+AL297/$C$23&gt;$F$23,$F$23,W296+AL297/$C$23))</f>
        <v>2.7855377202730285</v>
      </c>
      <c r="X297" s="105" t="str">
        <f>IF(R297=0,"-",FORECAST($C$8,Инклинометрия!$B$2:$B$152,Инклинометрия!$A$2:$A$152))</f>
        <v>-</v>
      </c>
      <c r="Y297" s="105" t="str">
        <f>IF(R297=0,"-",FORECAST($C$8-R297,Инклинометрия!$B$2:$B$152,Инклинометрия!$A$2:$A$152))</f>
        <v>-</v>
      </c>
      <c r="Z297" s="105" t="str">
        <f>IF(R297&gt;0,FORECAST($C$8,Инклинометрия!$B$2:$B$152,Инклинометрия!$A$2:$A$152),IF(V297=$C$8,"-",FORECAST($C$8-V297,Инклинометрия!$B$2:$B$152,Инклинометрия!$A$2:$A$152)))</f>
        <v>-</v>
      </c>
      <c r="AA297" s="105" t="str">
        <f>IF(S297=0,"-",FORECAST($C$8-(S297+V297),Инклинометрия!$B$2:$B$152,Инклинометрия!$A$2:$A$152))</f>
        <v>-</v>
      </c>
      <c r="AB297" s="105">
        <f>FORECAST($C$8+T297,Инклинометрия!$B$2:$B$152,Инклинометрия!$A$2:$A$152)</f>
        <v>1422.3537391657405</v>
      </c>
      <c r="AC297" s="105">
        <f>IF(R297=0,FORECAST($C$6-T297,Инклинометрия!$B$2:$B$152,Инклинометрия!$A$2:$A$152),FORECAST($C$8,Инклинометрия!$B$2:$B$152,Инклинометрия!$A$2:$A$152))</f>
        <v>1332.6462608342592</v>
      </c>
      <c r="AD297" s="107">
        <f>IF(R297=0,FORECAST($C$8,Инклинометрия!$B$2:$B$152,Инклинометрия!$A$2:$A$152),Y297)</f>
        <v>1330</v>
      </c>
      <c r="AE297" s="107">
        <f>FORECAST($C$8-(R297+U297),Инклинометрия!$B$2:$B$152,Инклинометрия!$A$2:$A$152)</f>
        <v>0</v>
      </c>
      <c r="AF297" s="107">
        <f>IF(V297=0,"-",FORECAST($C$8,Инклинометрия!$B$2:$B$152,Инклинометрия!$A$2:$A$152))</f>
        <v>1330</v>
      </c>
      <c r="AG297" s="107">
        <f>IF(V297=0,"-",FORECAST($C$8-V297,Инклинометрия!$B$2:$B$152,Инклинометрия!$A$2:$A$152))</f>
        <v>0</v>
      </c>
      <c r="AH297" s="107">
        <f>IF(W297=0,"-",FORECAST($C$8+W297,Инклинометрия!$B$2:$B$152,Инклинометрия!$A$2:$A$152))</f>
        <v>1332.6462608342592</v>
      </c>
      <c r="AI297" s="107">
        <f>IF(W297=0,"-",FORECAST($C$8,Инклинометрия!$B$2:$B$152,Инклинометрия!$A$2:$A$152))</f>
        <v>1330</v>
      </c>
      <c r="AK297" s="122">
        <f t="shared" si="92"/>
        <v>0</v>
      </c>
      <c r="AL297" s="67">
        <f>AK297*(B297-B296)</f>
        <v>0</v>
      </c>
      <c r="AM297" s="23">
        <f t="shared" ref="AM297:AM360" si="94">AL297+AM296</f>
        <v>8.6725204696437436E-2</v>
      </c>
      <c r="AN297" s="26">
        <f>AN296+AK297*(B297-B296)/(2*PI()*$C$5*AN296*$K$13)</f>
        <v>0.15480061813468687</v>
      </c>
      <c r="AO297" s="87">
        <f t="shared" si="86"/>
        <v>145932.55112472404</v>
      </c>
      <c r="AP297" s="87">
        <f>IF(R297+U297&lt;$C$8,0,32*$L$23/$C$12^2*($K$10*R297+$K$8*U297)+32*$L$24/($C$14^2-$C$13^2)*($K$10*S297+$K$8*V297))</f>
        <v>44607.551124724028</v>
      </c>
      <c r="AQ297" s="66">
        <f>R297*$C$11*$C$9+U297*$C$11*$C$10</f>
        <v>14695380</v>
      </c>
      <c r="AR297" s="66">
        <f>S297*$C$11*$C$9+V297*$C$11*$C$10</f>
        <v>14695380</v>
      </c>
      <c r="AS297" s="87">
        <f>$C$11*(T297*$C$9+W297*$C$10)</f>
        <v>792178.05375968735</v>
      </c>
      <c r="AT297" s="45">
        <f t="shared" si="80"/>
        <v>15633490.60488441</v>
      </c>
      <c r="AU297" s="75"/>
    </row>
    <row r="298" spans="2:47" ht="15" thickBot="1" x14ac:dyDescent="0.35">
      <c r="B298" s="41">
        <f t="shared" si="87"/>
        <v>5340</v>
      </c>
      <c r="C298" s="8">
        <f t="shared" si="88"/>
        <v>53.4</v>
      </c>
      <c r="D298" s="73">
        <f t="shared" si="76"/>
        <v>71.422499999999999</v>
      </c>
      <c r="E298" s="29">
        <f t="shared" si="93"/>
        <v>17687.562874312614</v>
      </c>
      <c r="F298" s="29">
        <f t="shared" si="89"/>
        <v>66.245553836375421</v>
      </c>
      <c r="G298" s="29">
        <f t="shared" si="90"/>
        <v>88.603428256152128</v>
      </c>
      <c r="H298" s="17">
        <f t="shared" si="91"/>
        <v>23657.115344393198</v>
      </c>
      <c r="I298" s="29">
        <f t="shared" si="81"/>
        <v>2.2250485660981263</v>
      </c>
      <c r="J298" s="29">
        <f t="shared" si="82"/>
        <v>41.694115440739417</v>
      </c>
      <c r="K298" s="32">
        <f>IF((D297+L297+M297-AL297)/($C$21+$C$22)&gt;$C$8,$C$8,(D297+L297+M297-AL297)/($C$21+$C$22))</f>
        <v>1400</v>
      </c>
      <c r="L298" s="97">
        <f t="shared" si="77"/>
        <v>0</v>
      </c>
      <c r="M298" s="96">
        <f t="shared" si="78"/>
        <v>0</v>
      </c>
      <c r="N298" s="98">
        <f t="shared" si="83"/>
        <v>1.7179213529287818</v>
      </c>
      <c r="O298" s="100">
        <f t="shared" si="79"/>
        <v>4.2266987561397071</v>
      </c>
      <c r="P298" s="104">
        <f t="shared" si="84"/>
        <v>18.880500609176615</v>
      </c>
      <c r="Q298" s="102">
        <f t="shared" si="85"/>
        <v>4.9224514715476911E-2</v>
      </c>
      <c r="R298" s="106">
        <f>IF(K298-H297&lt;0,0,K298-H297)</f>
        <v>0</v>
      </c>
      <c r="S298" s="106">
        <f>K298-V298</f>
        <v>0</v>
      </c>
      <c r="T298" s="106">
        <f>IF(R298&gt;0,$C$6-$C$8,IF($C$6-$C$8-W298&lt;0,0,$C$6-$C$8-W298))</f>
        <v>97.214462279726973</v>
      </c>
      <c r="U298" s="107">
        <f>IF(R298=0,IF(U297+(F298-AL298/$C$23)*$C$21/($C$21+$C$22)&gt;$C$8,$C$8,U297+F298*$C$21/($C$21+$C$22)),E298)</f>
        <v>1400</v>
      </c>
      <c r="V298" s="107">
        <f>IF(R298&gt;0,0,IF(V297+(F298-AL298/$C$23)*$C$21/($C$21+$C$22)&gt;$C$8,$C$8,IF(U298=$C$8,V297+(F298-AL298/$C$23)*$C$21/$C$22,V297+(F298-AL298/$C$23)*$C$21/($C$21+$C$22))))</f>
        <v>1400</v>
      </c>
      <c r="W298" s="203">
        <f>IF(R298&gt;0,0,IF(W297+AL298/$C$23&gt;$F$23,$F$23,W297+AL298/$C$23))</f>
        <v>2.7855377202730285</v>
      </c>
      <c r="X298" s="105" t="str">
        <f>IF(R298=0,"-",FORECAST($C$8,Инклинометрия!$B$2:$B$152,Инклинометрия!$A$2:$A$152))</f>
        <v>-</v>
      </c>
      <c r="Y298" s="105" t="str">
        <f>IF(R298=0,"-",FORECAST($C$8-R298,Инклинометрия!$B$2:$B$152,Инклинометрия!$A$2:$A$152))</f>
        <v>-</v>
      </c>
      <c r="Z298" s="105" t="str">
        <f>IF(R298&gt;0,FORECAST($C$8,Инклинометрия!$B$2:$B$152,Инклинометрия!$A$2:$A$152),IF(V298=$C$8,"-",FORECAST($C$8-V298,Инклинометрия!$B$2:$B$152,Инклинометрия!$A$2:$A$152)))</f>
        <v>-</v>
      </c>
      <c r="AA298" s="105" t="str">
        <f>IF(S298=0,"-",FORECAST($C$8-(S298+V298),Инклинометрия!$B$2:$B$152,Инклинометрия!$A$2:$A$152))</f>
        <v>-</v>
      </c>
      <c r="AB298" s="105">
        <f>FORECAST($C$8+T298,Инклинометрия!$B$2:$B$152,Инклинометрия!$A$2:$A$152)</f>
        <v>1422.3537391657405</v>
      </c>
      <c r="AC298" s="105">
        <f>IF(R298=0,FORECAST($C$6-T298,Инклинометрия!$B$2:$B$152,Инклинометрия!$A$2:$A$152),FORECAST($C$8,Инклинометрия!$B$2:$B$152,Инклинометрия!$A$2:$A$152))</f>
        <v>1332.6462608342592</v>
      </c>
      <c r="AD298" s="107">
        <f>IF(R298=0,FORECAST($C$8,Инклинометрия!$B$2:$B$152,Инклинометрия!$A$2:$A$152),Y298)</f>
        <v>1330</v>
      </c>
      <c r="AE298" s="107">
        <f>FORECAST($C$8-(R298+U298),Инклинометрия!$B$2:$B$152,Инклинометрия!$A$2:$A$152)</f>
        <v>0</v>
      </c>
      <c r="AF298" s="107">
        <f>IF(V298=0,"-",FORECAST($C$8,Инклинометрия!$B$2:$B$152,Инклинометрия!$A$2:$A$152))</f>
        <v>1330</v>
      </c>
      <c r="AG298" s="107">
        <f>IF(V298=0,"-",FORECAST($C$8-V298,Инклинометрия!$B$2:$B$152,Инклинометрия!$A$2:$A$152))</f>
        <v>0</v>
      </c>
      <c r="AH298" s="107">
        <f>IF(W298=0,"-",FORECAST($C$8+W298,Инклинометрия!$B$2:$B$152,Инклинометрия!$A$2:$A$152))</f>
        <v>1332.6462608342592</v>
      </c>
      <c r="AI298" s="107">
        <f>IF(W298=0,"-",FORECAST($C$8,Инклинометрия!$B$2:$B$152,Инклинометрия!$A$2:$A$152))</f>
        <v>1330</v>
      </c>
      <c r="AK298" s="122">
        <f t="shared" si="92"/>
        <v>0</v>
      </c>
      <c r="AL298" s="67">
        <f>AK298*(B298-B297)</f>
        <v>0</v>
      </c>
      <c r="AM298" s="23">
        <f t="shared" si="94"/>
        <v>8.6725204696437436E-2</v>
      </c>
      <c r="AN298" s="26">
        <f>AN297+AK298*(B298-B297)/(2*PI()*$C$5*AN297*$K$13)</f>
        <v>0.15480061813468687</v>
      </c>
      <c r="AO298" s="87">
        <f t="shared" si="86"/>
        <v>145932.55112472404</v>
      </c>
      <c r="AP298" s="87">
        <f>IF(R298+U298&lt;$C$8,0,32*$L$23/$C$12^2*($K$10*R298+$K$8*U298)+32*$L$24/($C$14^2-$C$13^2)*($K$10*S298+$K$8*V298))</f>
        <v>44607.551124724028</v>
      </c>
      <c r="AQ298" s="66">
        <f>R298*$C$11*$C$9+U298*$C$11*$C$10</f>
        <v>14695380</v>
      </c>
      <c r="AR298" s="66">
        <f>S298*$C$11*$C$9+V298*$C$11*$C$10</f>
        <v>14695380</v>
      </c>
      <c r="AS298" s="87">
        <f>$C$11*(T298*$C$9+W298*$C$10)</f>
        <v>792178.05375968735</v>
      </c>
      <c r="AT298" s="45">
        <f t="shared" si="80"/>
        <v>15633490.60488441</v>
      </c>
      <c r="AU298" s="75"/>
    </row>
    <row r="299" spans="2:47" ht="15" thickBot="1" x14ac:dyDescent="0.35">
      <c r="B299" s="41">
        <f t="shared" si="87"/>
        <v>5360</v>
      </c>
      <c r="C299" s="8">
        <f t="shared" si="88"/>
        <v>53.6</v>
      </c>
      <c r="D299" s="73">
        <f t="shared" si="76"/>
        <v>71.69</v>
      </c>
      <c r="E299" s="29">
        <f t="shared" si="93"/>
        <v>17753.808428148994</v>
      </c>
      <c r="F299" s="29">
        <f t="shared" si="89"/>
        <v>66.24555383637778</v>
      </c>
      <c r="G299" s="29">
        <f t="shared" si="90"/>
        <v>88.603428256155269</v>
      </c>
      <c r="H299" s="17">
        <f t="shared" si="91"/>
        <v>23745.718772649354</v>
      </c>
      <c r="I299" s="29">
        <f t="shared" si="81"/>
        <v>2.2250485660981263</v>
      </c>
      <c r="J299" s="29">
        <f t="shared" si="82"/>
        <v>41.694115440740156</v>
      </c>
      <c r="K299" s="32">
        <f>IF((D298+L298+M298-AL298)/($C$21+$C$22)&gt;$C$8,$C$8,(D298+L298+M298-AL298)/($C$21+$C$22))</f>
        <v>1400</v>
      </c>
      <c r="L299" s="97">
        <f t="shared" si="77"/>
        <v>0</v>
      </c>
      <c r="M299" s="96">
        <f t="shared" si="78"/>
        <v>0</v>
      </c>
      <c r="N299" s="98">
        <f t="shared" si="83"/>
        <v>1.7179213529287818</v>
      </c>
      <c r="O299" s="100">
        <f t="shared" si="79"/>
        <v>4.2266987561397071</v>
      </c>
      <c r="P299" s="104">
        <f t="shared" si="84"/>
        <v>18.880500609176615</v>
      </c>
      <c r="Q299" s="102">
        <f t="shared" si="85"/>
        <v>4.9224514715476911E-2</v>
      </c>
      <c r="R299" s="106">
        <f>IF(K299-H298&lt;0,0,K299-H298)</f>
        <v>0</v>
      </c>
      <c r="S299" s="106">
        <f>K299-V299</f>
        <v>0</v>
      </c>
      <c r="T299" s="106">
        <f>IF(R299&gt;0,$C$6-$C$8,IF($C$6-$C$8-W299&lt;0,0,$C$6-$C$8-W299))</f>
        <v>97.214462279726973</v>
      </c>
      <c r="U299" s="107">
        <f>IF(R299=0,IF(U298+(F299-AL299/$C$23)*$C$21/($C$21+$C$22)&gt;$C$8,$C$8,U298+F299*$C$21/($C$21+$C$22)),E299)</f>
        <v>1400</v>
      </c>
      <c r="V299" s="107">
        <f>IF(R299&gt;0,0,IF(V298+(F299-AL299/$C$23)*$C$21/($C$21+$C$22)&gt;$C$8,$C$8,IF(U299=$C$8,V298+(F299-AL299/$C$23)*$C$21/$C$22,V298+(F299-AL299/$C$23)*$C$21/($C$21+$C$22))))</f>
        <v>1400</v>
      </c>
      <c r="W299" s="203">
        <f>IF(R299&gt;0,0,IF(W298+AL299/$C$23&gt;$F$23,$F$23,W298+AL299/$C$23))</f>
        <v>2.7855377202730285</v>
      </c>
      <c r="X299" s="105" t="str">
        <f>IF(R299=0,"-",FORECAST($C$8,Инклинометрия!$B$2:$B$152,Инклинометрия!$A$2:$A$152))</f>
        <v>-</v>
      </c>
      <c r="Y299" s="105" t="str">
        <f>IF(R299=0,"-",FORECAST($C$8-R299,Инклинометрия!$B$2:$B$152,Инклинометрия!$A$2:$A$152))</f>
        <v>-</v>
      </c>
      <c r="Z299" s="105" t="str">
        <f>IF(R299&gt;0,FORECAST($C$8,Инклинометрия!$B$2:$B$152,Инклинометрия!$A$2:$A$152),IF(V299=$C$8,"-",FORECAST($C$8-V299,Инклинометрия!$B$2:$B$152,Инклинометрия!$A$2:$A$152)))</f>
        <v>-</v>
      </c>
      <c r="AA299" s="105" t="str">
        <f>IF(S299=0,"-",FORECAST($C$8-(S299+V299),Инклинометрия!$B$2:$B$152,Инклинометрия!$A$2:$A$152))</f>
        <v>-</v>
      </c>
      <c r="AB299" s="105">
        <f>FORECAST($C$8+T299,Инклинометрия!$B$2:$B$152,Инклинометрия!$A$2:$A$152)</f>
        <v>1422.3537391657405</v>
      </c>
      <c r="AC299" s="105">
        <f>IF(R299=0,FORECAST($C$6-T299,Инклинометрия!$B$2:$B$152,Инклинометрия!$A$2:$A$152),FORECAST($C$8,Инклинометрия!$B$2:$B$152,Инклинометрия!$A$2:$A$152))</f>
        <v>1332.6462608342592</v>
      </c>
      <c r="AD299" s="107">
        <f>IF(R299=0,FORECAST($C$8,Инклинометрия!$B$2:$B$152,Инклинометрия!$A$2:$A$152),Y299)</f>
        <v>1330</v>
      </c>
      <c r="AE299" s="107">
        <f>FORECAST($C$8-(R299+U299),Инклинометрия!$B$2:$B$152,Инклинометрия!$A$2:$A$152)</f>
        <v>0</v>
      </c>
      <c r="AF299" s="107">
        <f>IF(V299=0,"-",FORECAST($C$8,Инклинометрия!$B$2:$B$152,Инклинометрия!$A$2:$A$152))</f>
        <v>1330</v>
      </c>
      <c r="AG299" s="107">
        <f>IF(V299=0,"-",FORECAST($C$8-V299,Инклинометрия!$B$2:$B$152,Инклинометрия!$A$2:$A$152))</f>
        <v>0</v>
      </c>
      <c r="AH299" s="107">
        <f>IF(W299=0,"-",FORECAST($C$8+W299,Инклинометрия!$B$2:$B$152,Инклинометрия!$A$2:$A$152))</f>
        <v>1332.6462608342592</v>
      </c>
      <c r="AI299" s="107">
        <f>IF(W299=0,"-",FORECAST($C$8,Инклинометрия!$B$2:$B$152,Инклинометрия!$A$2:$A$152))</f>
        <v>1330</v>
      </c>
      <c r="AK299" s="122">
        <f t="shared" si="92"/>
        <v>0</v>
      </c>
      <c r="AL299" s="67">
        <f>AK299*(B299-B298)</f>
        <v>0</v>
      </c>
      <c r="AM299" s="23">
        <f t="shared" si="94"/>
        <v>8.6725204696437436E-2</v>
      </c>
      <c r="AN299" s="26">
        <f>AN298+AK299*(B299-B298)/(2*PI()*$C$5*AN298*$K$13)</f>
        <v>0.15480061813468687</v>
      </c>
      <c r="AO299" s="87">
        <f t="shared" si="86"/>
        <v>145932.55112472404</v>
      </c>
      <c r="AP299" s="87">
        <f>IF(R299+U299&lt;$C$8,0,32*$L$23/$C$12^2*($K$10*R299+$K$8*U299)+32*$L$24/($C$14^2-$C$13^2)*($K$10*S299+$K$8*V299))</f>
        <v>44607.551124724028</v>
      </c>
      <c r="AQ299" s="66">
        <f>R299*$C$11*$C$9+U299*$C$11*$C$10</f>
        <v>14695380</v>
      </c>
      <c r="AR299" s="66">
        <f>S299*$C$11*$C$9+V299*$C$11*$C$10</f>
        <v>14695380</v>
      </c>
      <c r="AS299" s="87">
        <f>$C$11*(T299*$C$9+W299*$C$10)</f>
        <v>792178.05375968735</v>
      </c>
      <c r="AT299" s="45">
        <f t="shared" si="80"/>
        <v>15633490.60488441</v>
      </c>
      <c r="AU299" s="75"/>
    </row>
    <row r="300" spans="2:47" ht="15" thickBot="1" x14ac:dyDescent="0.35">
      <c r="B300" s="41">
        <f t="shared" si="87"/>
        <v>5380</v>
      </c>
      <c r="C300" s="8">
        <f t="shared" si="88"/>
        <v>53.800000000000004</v>
      </c>
      <c r="D300" s="73">
        <f t="shared" si="76"/>
        <v>71.95750000000001</v>
      </c>
      <c r="E300" s="29">
        <f t="shared" si="93"/>
        <v>17820.053981985369</v>
      </c>
      <c r="F300" s="29">
        <f t="shared" si="89"/>
        <v>66.24555383637778</v>
      </c>
      <c r="G300" s="29">
        <f t="shared" si="90"/>
        <v>88.603428256155269</v>
      </c>
      <c r="H300" s="17">
        <f t="shared" si="91"/>
        <v>23834.32220090551</v>
      </c>
      <c r="I300" s="29">
        <f t="shared" si="81"/>
        <v>2.2250485660981263</v>
      </c>
      <c r="J300" s="29">
        <f t="shared" si="82"/>
        <v>41.694115440740156</v>
      </c>
      <c r="K300" s="32">
        <f>IF((D299+L299+M299-AL299)/($C$21+$C$22)&gt;$C$8,$C$8,(D299+L299+M299-AL299)/($C$21+$C$22))</f>
        <v>1400</v>
      </c>
      <c r="L300" s="97">
        <f t="shared" si="77"/>
        <v>0</v>
      </c>
      <c r="M300" s="96">
        <f t="shared" si="78"/>
        <v>0</v>
      </c>
      <c r="N300" s="98">
        <f t="shared" si="83"/>
        <v>1.7179213529287818</v>
      </c>
      <c r="O300" s="100">
        <f t="shared" si="79"/>
        <v>4.2266987561397071</v>
      </c>
      <c r="P300" s="104">
        <f t="shared" si="84"/>
        <v>18.880500609176615</v>
      </c>
      <c r="Q300" s="102">
        <f t="shared" si="85"/>
        <v>4.9224514715476911E-2</v>
      </c>
      <c r="R300" s="106">
        <f>IF(K300-H299&lt;0,0,K300-H299)</f>
        <v>0</v>
      </c>
      <c r="S300" s="106">
        <f>K300-V300</f>
        <v>0</v>
      </c>
      <c r="T300" s="106">
        <f>IF(R300&gt;0,$C$6-$C$8,IF($C$6-$C$8-W300&lt;0,0,$C$6-$C$8-W300))</f>
        <v>97.214462279726973</v>
      </c>
      <c r="U300" s="107">
        <f>IF(R300=0,IF(U299+(F300-AL300/$C$23)*$C$21/($C$21+$C$22)&gt;$C$8,$C$8,U299+F300*$C$21/($C$21+$C$22)),E300)</f>
        <v>1400</v>
      </c>
      <c r="V300" s="107">
        <f>IF(R300&gt;0,0,IF(V299+(F300-AL300/$C$23)*$C$21/($C$21+$C$22)&gt;$C$8,$C$8,IF(U300=$C$8,V299+(F300-AL300/$C$23)*$C$21/$C$22,V299+(F300-AL300/$C$23)*$C$21/($C$21+$C$22))))</f>
        <v>1400</v>
      </c>
      <c r="W300" s="203">
        <f>IF(R300&gt;0,0,IF(W299+AL300/$C$23&gt;$F$23,$F$23,W299+AL300/$C$23))</f>
        <v>2.7855377202730285</v>
      </c>
      <c r="X300" s="105" t="str">
        <f>IF(R300=0,"-",FORECAST($C$8,Инклинометрия!$B$2:$B$152,Инклинометрия!$A$2:$A$152))</f>
        <v>-</v>
      </c>
      <c r="Y300" s="105" t="str">
        <f>IF(R300=0,"-",FORECAST($C$8-R300,Инклинометрия!$B$2:$B$152,Инклинометрия!$A$2:$A$152))</f>
        <v>-</v>
      </c>
      <c r="Z300" s="105" t="str">
        <f>IF(R300&gt;0,FORECAST($C$8,Инклинометрия!$B$2:$B$152,Инклинометрия!$A$2:$A$152),IF(V300=$C$8,"-",FORECAST($C$8-V300,Инклинометрия!$B$2:$B$152,Инклинометрия!$A$2:$A$152)))</f>
        <v>-</v>
      </c>
      <c r="AA300" s="105" t="str">
        <f>IF(S300=0,"-",FORECAST($C$8-(S300+V300),Инклинометрия!$B$2:$B$152,Инклинометрия!$A$2:$A$152))</f>
        <v>-</v>
      </c>
      <c r="AB300" s="105">
        <f>FORECAST($C$8+T300,Инклинометрия!$B$2:$B$152,Инклинометрия!$A$2:$A$152)</f>
        <v>1422.3537391657405</v>
      </c>
      <c r="AC300" s="105">
        <f>IF(R300=0,FORECAST($C$6-T300,Инклинометрия!$B$2:$B$152,Инклинометрия!$A$2:$A$152),FORECAST($C$8,Инклинометрия!$B$2:$B$152,Инклинометрия!$A$2:$A$152))</f>
        <v>1332.6462608342592</v>
      </c>
      <c r="AD300" s="107">
        <f>IF(R300=0,FORECAST($C$8,Инклинометрия!$B$2:$B$152,Инклинометрия!$A$2:$A$152),Y300)</f>
        <v>1330</v>
      </c>
      <c r="AE300" s="107">
        <f>FORECAST($C$8-(R300+U300),Инклинометрия!$B$2:$B$152,Инклинометрия!$A$2:$A$152)</f>
        <v>0</v>
      </c>
      <c r="AF300" s="107">
        <f>IF(V300=0,"-",FORECAST($C$8,Инклинометрия!$B$2:$B$152,Инклинометрия!$A$2:$A$152))</f>
        <v>1330</v>
      </c>
      <c r="AG300" s="107">
        <f>IF(V300=0,"-",FORECAST($C$8-V300,Инклинометрия!$B$2:$B$152,Инклинометрия!$A$2:$A$152))</f>
        <v>0</v>
      </c>
      <c r="AH300" s="107">
        <f>IF(W300=0,"-",FORECAST($C$8+W300,Инклинометрия!$B$2:$B$152,Инклинометрия!$A$2:$A$152))</f>
        <v>1332.6462608342592</v>
      </c>
      <c r="AI300" s="107">
        <f>IF(W300=0,"-",FORECAST($C$8,Инклинометрия!$B$2:$B$152,Инклинометрия!$A$2:$A$152))</f>
        <v>1330</v>
      </c>
      <c r="AK300" s="122">
        <f t="shared" si="92"/>
        <v>0</v>
      </c>
      <c r="AL300" s="67">
        <f>AK300*(B300-B299)</f>
        <v>0</v>
      </c>
      <c r="AM300" s="23">
        <f t="shared" si="94"/>
        <v>8.6725204696437436E-2</v>
      </c>
      <c r="AN300" s="26">
        <f>AN299+AK300*(B300-B299)/(2*PI()*$C$5*AN299*$K$13)</f>
        <v>0.15480061813468687</v>
      </c>
      <c r="AO300" s="87">
        <f t="shared" si="86"/>
        <v>145932.55112472404</v>
      </c>
      <c r="AP300" s="87">
        <f>IF(R300+U300&lt;$C$8,0,32*$L$23/$C$12^2*($K$10*R300+$K$8*U300)+32*$L$24/($C$14^2-$C$13^2)*($K$10*S300+$K$8*V300))</f>
        <v>44607.551124724028</v>
      </c>
      <c r="AQ300" s="66">
        <f>R300*$C$11*$C$9+U300*$C$11*$C$10</f>
        <v>14695380</v>
      </c>
      <c r="AR300" s="66">
        <f>S300*$C$11*$C$9+V300*$C$11*$C$10</f>
        <v>14695380</v>
      </c>
      <c r="AS300" s="87">
        <f>$C$11*(T300*$C$9+W300*$C$10)</f>
        <v>792178.05375968735</v>
      </c>
      <c r="AT300" s="45">
        <f t="shared" si="80"/>
        <v>15633490.60488441</v>
      </c>
      <c r="AU300" s="75"/>
    </row>
    <row r="301" spans="2:47" ht="15" thickBot="1" x14ac:dyDescent="0.35">
      <c r="B301" s="41">
        <f t="shared" si="87"/>
        <v>5400</v>
      </c>
      <c r="C301" s="8">
        <f t="shared" si="88"/>
        <v>54</v>
      </c>
      <c r="D301" s="73">
        <f t="shared" si="76"/>
        <v>72.224999999999994</v>
      </c>
      <c r="E301" s="29">
        <f t="shared" si="93"/>
        <v>17886.299535821745</v>
      </c>
      <c r="F301" s="29">
        <f t="shared" si="89"/>
        <v>66.245553836375421</v>
      </c>
      <c r="G301" s="29">
        <f t="shared" si="90"/>
        <v>88.603428256152128</v>
      </c>
      <c r="H301" s="17">
        <f t="shared" si="91"/>
        <v>23922.925629161662</v>
      </c>
      <c r="I301" s="29">
        <f t="shared" si="81"/>
        <v>2.2250485660981263</v>
      </c>
      <c r="J301" s="29">
        <f t="shared" si="82"/>
        <v>41.694115440739417</v>
      </c>
      <c r="K301" s="32">
        <f>IF((D300+L300+M300-AL300)/($C$21+$C$22)&gt;$C$8,$C$8,(D300+L300+M300-AL300)/($C$21+$C$22))</f>
        <v>1400</v>
      </c>
      <c r="L301" s="97">
        <f t="shared" si="77"/>
        <v>0</v>
      </c>
      <c r="M301" s="96">
        <f t="shared" si="78"/>
        <v>0</v>
      </c>
      <c r="N301" s="98">
        <f t="shared" si="83"/>
        <v>1.7179213529287818</v>
      </c>
      <c r="O301" s="100">
        <f t="shared" si="79"/>
        <v>4.2266987561397071</v>
      </c>
      <c r="P301" s="104">
        <f t="shared" si="84"/>
        <v>18.880500609176615</v>
      </c>
      <c r="Q301" s="102">
        <f t="shared" si="85"/>
        <v>4.9224514715476911E-2</v>
      </c>
      <c r="R301" s="106">
        <f>IF(K301-H300&lt;0,0,K301-H300)</f>
        <v>0</v>
      </c>
      <c r="S301" s="106">
        <f>K301-V301</f>
        <v>0</v>
      </c>
      <c r="T301" s="106">
        <f>IF(R301&gt;0,$C$6-$C$8,IF($C$6-$C$8-W301&lt;0,0,$C$6-$C$8-W301))</f>
        <v>97.214462279726973</v>
      </c>
      <c r="U301" s="107">
        <f>IF(R301=0,IF(U300+(F301-AL301/$C$23)*$C$21/($C$21+$C$22)&gt;$C$8,$C$8,U300+F301*$C$21/($C$21+$C$22)),E301)</f>
        <v>1400</v>
      </c>
      <c r="V301" s="107">
        <f>IF(R301&gt;0,0,IF(V300+(F301-AL301/$C$23)*$C$21/($C$21+$C$22)&gt;$C$8,$C$8,IF(U301=$C$8,V300+(F301-AL301/$C$23)*$C$21/$C$22,V300+(F301-AL301/$C$23)*$C$21/($C$21+$C$22))))</f>
        <v>1400</v>
      </c>
      <c r="W301" s="203">
        <f>IF(R301&gt;0,0,IF(W300+AL301/$C$23&gt;$F$23,$F$23,W300+AL301/$C$23))</f>
        <v>2.7855377202730285</v>
      </c>
      <c r="X301" s="105" t="str">
        <f>IF(R301=0,"-",FORECAST($C$8,Инклинометрия!$B$2:$B$152,Инклинометрия!$A$2:$A$152))</f>
        <v>-</v>
      </c>
      <c r="Y301" s="105" t="str">
        <f>IF(R301=0,"-",FORECAST($C$8-R301,Инклинометрия!$B$2:$B$152,Инклинометрия!$A$2:$A$152))</f>
        <v>-</v>
      </c>
      <c r="Z301" s="105" t="str">
        <f>IF(R301&gt;0,FORECAST($C$8,Инклинометрия!$B$2:$B$152,Инклинометрия!$A$2:$A$152),IF(V301=$C$8,"-",FORECAST($C$8-V301,Инклинометрия!$B$2:$B$152,Инклинометрия!$A$2:$A$152)))</f>
        <v>-</v>
      </c>
      <c r="AA301" s="105" t="str">
        <f>IF(S301=0,"-",FORECAST($C$8-(S301+V301),Инклинометрия!$B$2:$B$152,Инклинометрия!$A$2:$A$152))</f>
        <v>-</v>
      </c>
      <c r="AB301" s="105">
        <f>FORECAST($C$8+T301,Инклинометрия!$B$2:$B$152,Инклинометрия!$A$2:$A$152)</f>
        <v>1422.3537391657405</v>
      </c>
      <c r="AC301" s="105">
        <f>IF(R301=0,FORECAST($C$6-T301,Инклинометрия!$B$2:$B$152,Инклинометрия!$A$2:$A$152),FORECAST($C$8,Инклинометрия!$B$2:$B$152,Инклинометрия!$A$2:$A$152))</f>
        <v>1332.6462608342592</v>
      </c>
      <c r="AD301" s="107">
        <f>IF(R301=0,FORECAST($C$8,Инклинометрия!$B$2:$B$152,Инклинометрия!$A$2:$A$152),Y301)</f>
        <v>1330</v>
      </c>
      <c r="AE301" s="107">
        <f>FORECAST($C$8-(R301+U301),Инклинометрия!$B$2:$B$152,Инклинометрия!$A$2:$A$152)</f>
        <v>0</v>
      </c>
      <c r="AF301" s="107">
        <f>IF(V301=0,"-",FORECAST($C$8,Инклинометрия!$B$2:$B$152,Инклинометрия!$A$2:$A$152))</f>
        <v>1330</v>
      </c>
      <c r="AG301" s="107">
        <f>IF(V301=0,"-",FORECAST($C$8-V301,Инклинометрия!$B$2:$B$152,Инклинометрия!$A$2:$A$152))</f>
        <v>0</v>
      </c>
      <c r="AH301" s="107">
        <f>IF(W301=0,"-",FORECAST($C$8+W301,Инклинометрия!$B$2:$B$152,Инклинометрия!$A$2:$A$152))</f>
        <v>1332.6462608342592</v>
      </c>
      <c r="AI301" s="107">
        <f>IF(W301=0,"-",FORECAST($C$8,Инклинометрия!$B$2:$B$152,Инклинометрия!$A$2:$A$152))</f>
        <v>1330</v>
      </c>
      <c r="AK301" s="122">
        <f t="shared" si="92"/>
        <v>0</v>
      </c>
      <c r="AL301" s="67">
        <f>AK301*(B301-B300)</f>
        <v>0</v>
      </c>
      <c r="AM301" s="23">
        <f t="shared" si="94"/>
        <v>8.6725204696437436E-2</v>
      </c>
      <c r="AN301" s="26">
        <f>AN300+AK301*(B301-B300)/(2*PI()*$C$5*AN300*$K$13)</f>
        <v>0.15480061813468687</v>
      </c>
      <c r="AO301" s="87">
        <f t="shared" si="86"/>
        <v>145932.55112472404</v>
      </c>
      <c r="AP301" s="87">
        <f>IF(R301+U301&lt;$C$8,0,32*$L$23/$C$12^2*($K$10*R301+$K$8*U301)+32*$L$24/($C$14^2-$C$13^2)*($K$10*S301+$K$8*V301))</f>
        <v>44607.551124724028</v>
      </c>
      <c r="AQ301" s="66">
        <f>R301*$C$11*$C$9+U301*$C$11*$C$10</f>
        <v>14695380</v>
      </c>
      <c r="AR301" s="66">
        <f>S301*$C$11*$C$9+V301*$C$11*$C$10</f>
        <v>14695380</v>
      </c>
      <c r="AS301" s="87">
        <f>$C$11*(T301*$C$9+W301*$C$10)</f>
        <v>792178.05375968735</v>
      </c>
      <c r="AT301" s="45">
        <f t="shared" si="80"/>
        <v>15633490.60488441</v>
      </c>
      <c r="AU301" s="75"/>
    </row>
    <row r="302" spans="2:47" ht="15" thickBot="1" x14ac:dyDescent="0.35">
      <c r="B302" s="41">
        <f t="shared" si="87"/>
        <v>5420</v>
      </c>
      <c r="C302" s="8">
        <f t="shared" si="88"/>
        <v>54.2</v>
      </c>
      <c r="D302" s="73">
        <f t="shared" si="76"/>
        <v>72.492500000000007</v>
      </c>
      <c r="E302" s="29">
        <f t="shared" si="93"/>
        <v>17952.545089658121</v>
      </c>
      <c r="F302" s="29">
        <f t="shared" si="89"/>
        <v>66.24555383637778</v>
      </c>
      <c r="G302" s="29">
        <f t="shared" si="90"/>
        <v>88.603428256155269</v>
      </c>
      <c r="H302" s="17">
        <f t="shared" si="91"/>
        <v>24011.529057417818</v>
      </c>
      <c r="I302" s="29">
        <f t="shared" si="81"/>
        <v>2.2250485660981263</v>
      </c>
      <c r="J302" s="29">
        <f t="shared" si="82"/>
        <v>41.694115440740156</v>
      </c>
      <c r="K302" s="32">
        <f>IF((D301+L301+M301-AL301)/($C$21+$C$22)&gt;$C$8,$C$8,(D301+L301+M301-AL301)/($C$21+$C$22))</f>
        <v>1400</v>
      </c>
      <c r="L302" s="97">
        <f t="shared" si="77"/>
        <v>0</v>
      </c>
      <c r="M302" s="96">
        <f t="shared" si="78"/>
        <v>0</v>
      </c>
      <c r="N302" s="98">
        <f t="shared" si="83"/>
        <v>1.7179213529287818</v>
      </c>
      <c r="O302" s="100">
        <f t="shared" si="79"/>
        <v>4.2266987561397071</v>
      </c>
      <c r="P302" s="104">
        <f t="shared" si="84"/>
        <v>18.880500609176615</v>
      </c>
      <c r="Q302" s="102">
        <f t="shared" si="85"/>
        <v>4.9224514715476911E-2</v>
      </c>
      <c r="R302" s="106">
        <f>IF(K302-H301&lt;0,0,K302-H301)</f>
        <v>0</v>
      </c>
      <c r="S302" s="106">
        <f>K302-V302</f>
        <v>0</v>
      </c>
      <c r="T302" s="106">
        <f>IF(R302&gt;0,$C$6-$C$8,IF($C$6-$C$8-W302&lt;0,0,$C$6-$C$8-W302))</f>
        <v>97.214462279726973</v>
      </c>
      <c r="U302" s="107">
        <f>IF(R302=0,IF(U301+(F302-AL302/$C$23)*$C$21/($C$21+$C$22)&gt;$C$8,$C$8,U301+F302*$C$21/($C$21+$C$22)),E302)</f>
        <v>1400</v>
      </c>
      <c r="V302" s="107">
        <f>IF(R302&gt;0,0,IF(V301+(F302-AL302/$C$23)*$C$21/($C$21+$C$22)&gt;$C$8,$C$8,IF(U302=$C$8,V301+(F302-AL302/$C$23)*$C$21/$C$22,V301+(F302-AL302/$C$23)*$C$21/($C$21+$C$22))))</f>
        <v>1400</v>
      </c>
      <c r="W302" s="203">
        <f>IF(R302&gt;0,0,IF(W301+AL302/$C$23&gt;$F$23,$F$23,W301+AL302/$C$23))</f>
        <v>2.7855377202730285</v>
      </c>
      <c r="X302" s="105" t="str">
        <f>IF(R302=0,"-",FORECAST($C$8,Инклинометрия!$B$2:$B$152,Инклинометрия!$A$2:$A$152))</f>
        <v>-</v>
      </c>
      <c r="Y302" s="105" t="str">
        <f>IF(R302=0,"-",FORECAST($C$8-R302,Инклинометрия!$B$2:$B$152,Инклинометрия!$A$2:$A$152))</f>
        <v>-</v>
      </c>
      <c r="Z302" s="105" t="str">
        <f>IF(R302&gt;0,FORECAST($C$8,Инклинометрия!$B$2:$B$152,Инклинометрия!$A$2:$A$152),IF(V302=$C$8,"-",FORECAST($C$8-V302,Инклинометрия!$B$2:$B$152,Инклинометрия!$A$2:$A$152)))</f>
        <v>-</v>
      </c>
      <c r="AA302" s="105" t="str">
        <f>IF(S302=0,"-",FORECAST($C$8-(S302+V302),Инклинометрия!$B$2:$B$152,Инклинометрия!$A$2:$A$152))</f>
        <v>-</v>
      </c>
      <c r="AB302" s="105">
        <f>FORECAST($C$8+T302,Инклинометрия!$B$2:$B$152,Инклинометрия!$A$2:$A$152)</f>
        <v>1422.3537391657405</v>
      </c>
      <c r="AC302" s="105">
        <f>IF(R302=0,FORECAST($C$6-T302,Инклинометрия!$B$2:$B$152,Инклинометрия!$A$2:$A$152),FORECAST($C$8,Инклинометрия!$B$2:$B$152,Инклинометрия!$A$2:$A$152))</f>
        <v>1332.6462608342592</v>
      </c>
      <c r="AD302" s="107">
        <f>IF(R302=0,FORECAST($C$8,Инклинометрия!$B$2:$B$152,Инклинометрия!$A$2:$A$152),Y302)</f>
        <v>1330</v>
      </c>
      <c r="AE302" s="107">
        <f>FORECAST($C$8-(R302+U302),Инклинометрия!$B$2:$B$152,Инклинометрия!$A$2:$A$152)</f>
        <v>0</v>
      </c>
      <c r="AF302" s="107">
        <f>IF(V302=0,"-",FORECAST($C$8,Инклинометрия!$B$2:$B$152,Инклинометрия!$A$2:$A$152))</f>
        <v>1330</v>
      </c>
      <c r="AG302" s="107">
        <f>IF(V302=0,"-",FORECAST($C$8-V302,Инклинометрия!$B$2:$B$152,Инклинометрия!$A$2:$A$152))</f>
        <v>0</v>
      </c>
      <c r="AH302" s="107">
        <f>IF(W302=0,"-",FORECAST($C$8+W302,Инклинометрия!$B$2:$B$152,Инклинометрия!$A$2:$A$152))</f>
        <v>1332.6462608342592</v>
      </c>
      <c r="AI302" s="107">
        <f>IF(W302=0,"-",FORECAST($C$8,Инклинометрия!$B$2:$B$152,Инклинометрия!$A$2:$A$152))</f>
        <v>1330</v>
      </c>
      <c r="AK302" s="122">
        <f t="shared" si="92"/>
        <v>0</v>
      </c>
      <c r="AL302" s="67">
        <f>AK302*(B302-B301)</f>
        <v>0</v>
      </c>
      <c r="AM302" s="23">
        <f t="shared" si="94"/>
        <v>8.6725204696437436E-2</v>
      </c>
      <c r="AN302" s="26">
        <f>AN301+AK302*(B302-B301)/(2*PI()*$C$5*AN301*$K$13)</f>
        <v>0.15480061813468687</v>
      </c>
      <c r="AO302" s="87">
        <f t="shared" si="86"/>
        <v>145932.55112472404</v>
      </c>
      <c r="AP302" s="87">
        <f>IF(R302+U302&lt;$C$8,0,32*$L$23/$C$12^2*($K$10*R302+$K$8*U302)+32*$L$24/($C$14^2-$C$13^2)*($K$10*S302+$K$8*V302))</f>
        <v>44607.551124724028</v>
      </c>
      <c r="AQ302" s="66">
        <f>R302*$C$11*$C$9+U302*$C$11*$C$10</f>
        <v>14695380</v>
      </c>
      <c r="AR302" s="66">
        <f>S302*$C$11*$C$9+V302*$C$11*$C$10</f>
        <v>14695380</v>
      </c>
      <c r="AS302" s="87">
        <f>$C$11*(T302*$C$9+W302*$C$10)</f>
        <v>792178.05375968735</v>
      </c>
      <c r="AT302" s="45">
        <f t="shared" si="80"/>
        <v>15633490.60488441</v>
      </c>
      <c r="AU302" s="75"/>
    </row>
    <row r="303" spans="2:47" ht="15" thickBot="1" x14ac:dyDescent="0.35">
      <c r="B303" s="41">
        <f t="shared" si="87"/>
        <v>5440</v>
      </c>
      <c r="C303" s="8">
        <f t="shared" si="88"/>
        <v>54.4</v>
      </c>
      <c r="D303" s="73">
        <f t="shared" si="76"/>
        <v>72.760000000000005</v>
      </c>
      <c r="E303" s="29">
        <f t="shared" si="93"/>
        <v>18018.7906434945</v>
      </c>
      <c r="F303" s="29">
        <f t="shared" si="89"/>
        <v>66.245553836375421</v>
      </c>
      <c r="G303" s="29">
        <f t="shared" si="90"/>
        <v>88.603428256152128</v>
      </c>
      <c r="H303" s="17">
        <f t="shared" si="91"/>
        <v>24100.13248567397</v>
      </c>
      <c r="I303" s="29">
        <f t="shared" si="81"/>
        <v>2.2250485660981263</v>
      </c>
      <c r="J303" s="29">
        <f t="shared" si="82"/>
        <v>41.694115440739417</v>
      </c>
      <c r="K303" s="32">
        <f>IF((D302+L302+M302-AL302)/($C$21+$C$22)&gt;$C$8,$C$8,(D302+L302+M302-AL302)/($C$21+$C$22))</f>
        <v>1400</v>
      </c>
      <c r="L303" s="97">
        <f t="shared" si="77"/>
        <v>0</v>
      </c>
      <c r="M303" s="96">
        <f t="shared" si="78"/>
        <v>0</v>
      </c>
      <c r="N303" s="98">
        <f t="shared" si="83"/>
        <v>1.7179213529287818</v>
      </c>
      <c r="O303" s="100">
        <f t="shared" si="79"/>
        <v>4.2266987561397071</v>
      </c>
      <c r="P303" s="104">
        <f t="shared" si="84"/>
        <v>18.880500609176615</v>
      </c>
      <c r="Q303" s="102">
        <f t="shared" si="85"/>
        <v>4.9224514715476911E-2</v>
      </c>
      <c r="R303" s="106">
        <f>IF(K303-H302&lt;0,0,K303-H302)</f>
        <v>0</v>
      </c>
      <c r="S303" s="106">
        <f>K303-V303</f>
        <v>0</v>
      </c>
      <c r="T303" s="106">
        <f>IF(R303&gt;0,$C$6-$C$8,IF($C$6-$C$8-W303&lt;0,0,$C$6-$C$8-W303))</f>
        <v>97.214462279726973</v>
      </c>
      <c r="U303" s="107">
        <f>IF(R303=0,IF(U302+(F303-AL303/$C$23)*$C$21/($C$21+$C$22)&gt;$C$8,$C$8,U302+F303*$C$21/($C$21+$C$22)),E303)</f>
        <v>1400</v>
      </c>
      <c r="V303" s="107">
        <f>IF(R303&gt;0,0,IF(V302+(F303-AL303/$C$23)*$C$21/($C$21+$C$22)&gt;$C$8,$C$8,IF(U303=$C$8,V302+(F303-AL303/$C$23)*$C$21/$C$22,V302+(F303-AL303/$C$23)*$C$21/($C$21+$C$22))))</f>
        <v>1400</v>
      </c>
      <c r="W303" s="203">
        <f>IF(R303&gt;0,0,IF(W302+AL303/$C$23&gt;$F$23,$F$23,W302+AL303/$C$23))</f>
        <v>2.7855377202730285</v>
      </c>
      <c r="X303" s="105" t="str">
        <f>IF(R303=0,"-",FORECAST($C$8,Инклинометрия!$B$2:$B$152,Инклинометрия!$A$2:$A$152))</f>
        <v>-</v>
      </c>
      <c r="Y303" s="105" t="str">
        <f>IF(R303=0,"-",FORECAST($C$8-R303,Инклинометрия!$B$2:$B$152,Инклинометрия!$A$2:$A$152))</f>
        <v>-</v>
      </c>
      <c r="Z303" s="105" t="str">
        <f>IF(R303&gt;0,FORECAST($C$8,Инклинометрия!$B$2:$B$152,Инклинометрия!$A$2:$A$152),IF(V303=$C$8,"-",FORECAST($C$8-V303,Инклинометрия!$B$2:$B$152,Инклинометрия!$A$2:$A$152)))</f>
        <v>-</v>
      </c>
      <c r="AA303" s="105" t="str">
        <f>IF(S303=0,"-",FORECAST($C$8-(S303+V303),Инклинометрия!$B$2:$B$152,Инклинометрия!$A$2:$A$152))</f>
        <v>-</v>
      </c>
      <c r="AB303" s="105">
        <f>FORECAST($C$8+T303,Инклинометрия!$B$2:$B$152,Инклинометрия!$A$2:$A$152)</f>
        <v>1422.3537391657405</v>
      </c>
      <c r="AC303" s="105">
        <f>IF(R303=0,FORECAST($C$6-T303,Инклинометрия!$B$2:$B$152,Инклинометрия!$A$2:$A$152),FORECAST($C$8,Инклинометрия!$B$2:$B$152,Инклинометрия!$A$2:$A$152))</f>
        <v>1332.6462608342592</v>
      </c>
      <c r="AD303" s="107">
        <f>IF(R303=0,FORECAST($C$8,Инклинометрия!$B$2:$B$152,Инклинометрия!$A$2:$A$152),Y303)</f>
        <v>1330</v>
      </c>
      <c r="AE303" s="107">
        <f>FORECAST($C$8-(R303+U303),Инклинометрия!$B$2:$B$152,Инклинометрия!$A$2:$A$152)</f>
        <v>0</v>
      </c>
      <c r="AF303" s="107">
        <f>IF(V303=0,"-",FORECAST($C$8,Инклинометрия!$B$2:$B$152,Инклинометрия!$A$2:$A$152))</f>
        <v>1330</v>
      </c>
      <c r="AG303" s="107">
        <f>IF(V303=0,"-",FORECAST($C$8-V303,Инклинометрия!$B$2:$B$152,Инклинометрия!$A$2:$A$152))</f>
        <v>0</v>
      </c>
      <c r="AH303" s="107">
        <f>IF(W303=0,"-",FORECAST($C$8+W303,Инклинометрия!$B$2:$B$152,Инклинометрия!$A$2:$A$152))</f>
        <v>1332.6462608342592</v>
      </c>
      <c r="AI303" s="107">
        <f>IF(W303=0,"-",FORECAST($C$8,Инклинометрия!$B$2:$B$152,Инклинометрия!$A$2:$A$152))</f>
        <v>1330</v>
      </c>
      <c r="AK303" s="122">
        <f t="shared" si="92"/>
        <v>0</v>
      </c>
      <c r="AL303" s="67">
        <f>AK303*(B303-B302)</f>
        <v>0</v>
      </c>
      <c r="AM303" s="23">
        <f t="shared" si="94"/>
        <v>8.6725204696437436E-2</v>
      </c>
      <c r="AN303" s="26">
        <f>AN302+AK303*(B303-B302)/(2*PI()*$C$5*AN302*$K$13)</f>
        <v>0.15480061813468687</v>
      </c>
      <c r="AO303" s="87">
        <f t="shared" si="86"/>
        <v>145932.55112472404</v>
      </c>
      <c r="AP303" s="87">
        <f>IF(R303+U303&lt;$C$8,0,32*$L$23/$C$12^2*($K$10*R303+$K$8*U303)+32*$L$24/($C$14^2-$C$13^2)*($K$10*S303+$K$8*V303))</f>
        <v>44607.551124724028</v>
      </c>
      <c r="AQ303" s="66">
        <f>R303*$C$11*$C$9+U303*$C$11*$C$10</f>
        <v>14695380</v>
      </c>
      <c r="AR303" s="66">
        <f>S303*$C$11*$C$9+V303*$C$11*$C$10</f>
        <v>14695380</v>
      </c>
      <c r="AS303" s="87">
        <f>$C$11*(T303*$C$9+W303*$C$10)</f>
        <v>792178.05375968735</v>
      </c>
      <c r="AT303" s="45">
        <f t="shared" si="80"/>
        <v>15633490.60488441</v>
      </c>
      <c r="AU303" s="75"/>
    </row>
    <row r="304" spans="2:47" ht="15" thickBot="1" x14ac:dyDescent="0.35">
      <c r="B304" s="41">
        <f t="shared" si="87"/>
        <v>5460</v>
      </c>
      <c r="C304" s="8">
        <f t="shared" si="88"/>
        <v>54.6</v>
      </c>
      <c r="D304" s="73">
        <f t="shared" si="76"/>
        <v>73.027500000000003</v>
      </c>
      <c r="E304" s="29">
        <f t="shared" si="93"/>
        <v>18085.036197330875</v>
      </c>
      <c r="F304" s="29">
        <f t="shared" si="89"/>
        <v>66.24555383637778</v>
      </c>
      <c r="G304" s="29">
        <f t="shared" si="90"/>
        <v>88.603428256155269</v>
      </c>
      <c r="H304" s="17">
        <f t="shared" si="91"/>
        <v>24188.735913930126</v>
      </c>
      <c r="I304" s="29">
        <f t="shared" si="81"/>
        <v>2.2250485660981263</v>
      </c>
      <c r="J304" s="29">
        <f t="shared" si="82"/>
        <v>41.694115440740156</v>
      </c>
      <c r="K304" s="32">
        <f>IF((D303+L303+M303-AL303)/($C$21+$C$22)&gt;$C$8,$C$8,(D303+L303+M303-AL303)/($C$21+$C$22))</f>
        <v>1400</v>
      </c>
      <c r="L304" s="97">
        <f t="shared" si="77"/>
        <v>0</v>
      </c>
      <c r="M304" s="96">
        <f t="shared" si="78"/>
        <v>0</v>
      </c>
      <c r="N304" s="98">
        <f t="shared" si="83"/>
        <v>1.7179213529287818</v>
      </c>
      <c r="O304" s="100">
        <f t="shared" si="79"/>
        <v>4.2266987561397071</v>
      </c>
      <c r="P304" s="104">
        <f t="shared" si="84"/>
        <v>18.880500609176615</v>
      </c>
      <c r="Q304" s="102">
        <f t="shared" si="85"/>
        <v>4.9224514715476911E-2</v>
      </c>
      <c r="R304" s="106">
        <f>IF(K304-H303&lt;0,0,K304-H303)</f>
        <v>0</v>
      </c>
      <c r="S304" s="106">
        <f>K304-V304</f>
        <v>0</v>
      </c>
      <c r="T304" s="106">
        <f>IF(R304&gt;0,$C$6-$C$8,IF($C$6-$C$8-W304&lt;0,0,$C$6-$C$8-W304))</f>
        <v>97.214462279726973</v>
      </c>
      <c r="U304" s="107">
        <f>IF(R304=0,IF(U303+(F304-AL304/$C$23)*$C$21/($C$21+$C$22)&gt;$C$8,$C$8,U303+F304*$C$21/($C$21+$C$22)),E304)</f>
        <v>1400</v>
      </c>
      <c r="V304" s="107">
        <f>IF(R304&gt;0,0,IF(V303+(F304-AL304/$C$23)*$C$21/($C$21+$C$22)&gt;$C$8,$C$8,IF(U304=$C$8,V303+(F304-AL304/$C$23)*$C$21/$C$22,V303+(F304-AL304/$C$23)*$C$21/($C$21+$C$22))))</f>
        <v>1400</v>
      </c>
      <c r="W304" s="203">
        <f>IF(R304&gt;0,0,IF(W303+AL304/$C$23&gt;$F$23,$F$23,W303+AL304/$C$23))</f>
        <v>2.7855377202730285</v>
      </c>
      <c r="X304" s="105" t="str">
        <f>IF(R304=0,"-",FORECAST($C$8,Инклинометрия!$B$2:$B$152,Инклинометрия!$A$2:$A$152))</f>
        <v>-</v>
      </c>
      <c r="Y304" s="105" t="str">
        <f>IF(R304=0,"-",FORECAST($C$8-R304,Инклинометрия!$B$2:$B$152,Инклинометрия!$A$2:$A$152))</f>
        <v>-</v>
      </c>
      <c r="Z304" s="105" t="str">
        <f>IF(R304&gt;0,FORECAST($C$8,Инклинометрия!$B$2:$B$152,Инклинометрия!$A$2:$A$152),IF(V304=$C$8,"-",FORECAST($C$8-V304,Инклинометрия!$B$2:$B$152,Инклинометрия!$A$2:$A$152)))</f>
        <v>-</v>
      </c>
      <c r="AA304" s="105" t="str">
        <f>IF(S304=0,"-",FORECAST($C$8-(S304+V304),Инклинометрия!$B$2:$B$152,Инклинометрия!$A$2:$A$152))</f>
        <v>-</v>
      </c>
      <c r="AB304" s="105">
        <f>FORECAST($C$8+T304,Инклинометрия!$B$2:$B$152,Инклинометрия!$A$2:$A$152)</f>
        <v>1422.3537391657405</v>
      </c>
      <c r="AC304" s="105">
        <f>IF(R304=0,FORECAST($C$6-T304,Инклинометрия!$B$2:$B$152,Инклинометрия!$A$2:$A$152),FORECAST($C$8,Инклинометрия!$B$2:$B$152,Инклинометрия!$A$2:$A$152))</f>
        <v>1332.6462608342592</v>
      </c>
      <c r="AD304" s="107">
        <f>IF(R304=0,FORECAST($C$8,Инклинометрия!$B$2:$B$152,Инклинометрия!$A$2:$A$152),Y304)</f>
        <v>1330</v>
      </c>
      <c r="AE304" s="107">
        <f>FORECAST($C$8-(R304+U304),Инклинометрия!$B$2:$B$152,Инклинометрия!$A$2:$A$152)</f>
        <v>0</v>
      </c>
      <c r="AF304" s="107">
        <f>IF(V304=0,"-",FORECAST($C$8,Инклинометрия!$B$2:$B$152,Инклинометрия!$A$2:$A$152))</f>
        <v>1330</v>
      </c>
      <c r="AG304" s="107">
        <f>IF(V304=0,"-",FORECAST($C$8-V304,Инклинометрия!$B$2:$B$152,Инклинометрия!$A$2:$A$152))</f>
        <v>0</v>
      </c>
      <c r="AH304" s="107">
        <f>IF(W304=0,"-",FORECAST($C$8+W304,Инклинометрия!$B$2:$B$152,Инклинометрия!$A$2:$A$152))</f>
        <v>1332.6462608342592</v>
      </c>
      <c r="AI304" s="107">
        <f>IF(W304=0,"-",FORECAST($C$8,Инклинометрия!$B$2:$B$152,Инклинометрия!$A$2:$A$152))</f>
        <v>1330</v>
      </c>
      <c r="AK304" s="122">
        <f t="shared" si="92"/>
        <v>0</v>
      </c>
      <c r="AL304" s="67">
        <f>AK304*(B304-B303)</f>
        <v>0</v>
      </c>
      <c r="AM304" s="23">
        <f t="shared" si="94"/>
        <v>8.6725204696437436E-2</v>
      </c>
      <c r="AN304" s="26">
        <f>AN303+AK304*(B304-B303)/(2*PI()*$C$5*AN303*$K$13)</f>
        <v>0.15480061813468687</v>
      </c>
      <c r="AO304" s="87">
        <f t="shared" si="86"/>
        <v>145932.55112472404</v>
      </c>
      <c r="AP304" s="87">
        <f>IF(R304+U304&lt;$C$8,0,32*$L$23/$C$12^2*($K$10*R304+$K$8*U304)+32*$L$24/($C$14^2-$C$13^2)*($K$10*S304+$K$8*V304))</f>
        <v>44607.551124724028</v>
      </c>
      <c r="AQ304" s="66">
        <f>R304*$C$11*$C$9+U304*$C$11*$C$10</f>
        <v>14695380</v>
      </c>
      <c r="AR304" s="66">
        <f>S304*$C$11*$C$9+V304*$C$11*$C$10</f>
        <v>14695380</v>
      </c>
      <c r="AS304" s="87">
        <f>$C$11*(T304*$C$9+W304*$C$10)</f>
        <v>792178.05375968735</v>
      </c>
      <c r="AT304" s="45">
        <f t="shared" si="80"/>
        <v>15633490.60488441</v>
      </c>
      <c r="AU304" s="75"/>
    </row>
    <row r="305" spans="2:47" ht="15" thickBot="1" x14ac:dyDescent="0.35">
      <c r="B305" s="41">
        <f t="shared" si="87"/>
        <v>5480</v>
      </c>
      <c r="C305" s="8">
        <f t="shared" si="88"/>
        <v>54.800000000000004</v>
      </c>
      <c r="D305" s="73">
        <f t="shared" si="76"/>
        <v>73.295000000000016</v>
      </c>
      <c r="E305" s="29">
        <f t="shared" si="93"/>
        <v>18151.281751167255</v>
      </c>
      <c r="F305" s="29">
        <f t="shared" si="89"/>
        <v>66.24555383637778</v>
      </c>
      <c r="G305" s="29">
        <f t="shared" si="90"/>
        <v>88.603428256155269</v>
      </c>
      <c r="H305" s="17">
        <f t="shared" si="91"/>
        <v>24277.339342186282</v>
      </c>
      <c r="I305" s="29">
        <f t="shared" si="81"/>
        <v>2.2250485660981263</v>
      </c>
      <c r="J305" s="29">
        <f t="shared" si="82"/>
        <v>41.694115440740156</v>
      </c>
      <c r="K305" s="32">
        <f>IF((D304+L304+M304-AL304)/($C$21+$C$22)&gt;$C$8,$C$8,(D304+L304+M304-AL304)/($C$21+$C$22))</f>
        <v>1400</v>
      </c>
      <c r="L305" s="97">
        <f t="shared" si="77"/>
        <v>0</v>
      </c>
      <c r="M305" s="96">
        <f t="shared" si="78"/>
        <v>0</v>
      </c>
      <c r="N305" s="98">
        <f t="shared" si="83"/>
        <v>1.7179213529287818</v>
      </c>
      <c r="O305" s="100">
        <f t="shared" si="79"/>
        <v>4.2266987561397071</v>
      </c>
      <c r="P305" s="104">
        <f t="shared" si="84"/>
        <v>18.880500609176615</v>
      </c>
      <c r="Q305" s="102">
        <f t="shared" si="85"/>
        <v>4.9224514715476911E-2</v>
      </c>
      <c r="R305" s="106">
        <f>IF(K305-H304&lt;0,0,K305-H304)</f>
        <v>0</v>
      </c>
      <c r="S305" s="106">
        <f>K305-V305</f>
        <v>0</v>
      </c>
      <c r="T305" s="106">
        <f>IF(R305&gt;0,$C$6-$C$8,IF($C$6-$C$8-W305&lt;0,0,$C$6-$C$8-W305))</f>
        <v>97.214462279726973</v>
      </c>
      <c r="U305" s="107">
        <f>IF(R305=0,IF(U304+(F305-AL305/$C$23)*$C$21/($C$21+$C$22)&gt;$C$8,$C$8,U304+F305*$C$21/($C$21+$C$22)),E305)</f>
        <v>1400</v>
      </c>
      <c r="V305" s="107">
        <f>IF(R305&gt;0,0,IF(V304+(F305-AL305/$C$23)*$C$21/($C$21+$C$22)&gt;$C$8,$C$8,IF(U305=$C$8,V304+(F305-AL305/$C$23)*$C$21/$C$22,V304+(F305-AL305/$C$23)*$C$21/($C$21+$C$22))))</f>
        <v>1400</v>
      </c>
      <c r="W305" s="203">
        <f>IF(R305&gt;0,0,IF(W304+AL305/$C$23&gt;$F$23,$F$23,W304+AL305/$C$23))</f>
        <v>2.7855377202730285</v>
      </c>
      <c r="X305" s="105" t="str">
        <f>IF(R305=0,"-",FORECAST($C$8,Инклинометрия!$B$2:$B$152,Инклинометрия!$A$2:$A$152))</f>
        <v>-</v>
      </c>
      <c r="Y305" s="105" t="str">
        <f>IF(R305=0,"-",FORECAST($C$8-R305,Инклинометрия!$B$2:$B$152,Инклинометрия!$A$2:$A$152))</f>
        <v>-</v>
      </c>
      <c r="Z305" s="105" t="str">
        <f>IF(R305&gt;0,FORECAST($C$8,Инклинометрия!$B$2:$B$152,Инклинометрия!$A$2:$A$152),IF(V305=$C$8,"-",FORECAST($C$8-V305,Инклинометрия!$B$2:$B$152,Инклинометрия!$A$2:$A$152)))</f>
        <v>-</v>
      </c>
      <c r="AA305" s="105" t="str">
        <f>IF(S305=0,"-",FORECAST($C$8-(S305+V305),Инклинометрия!$B$2:$B$152,Инклинометрия!$A$2:$A$152))</f>
        <v>-</v>
      </c>
      <c r="AB305" s="105">
        <f>FORECAST($C$8+T305,Инклинометрия!$B$2:$B$152,Инклинометрия!$A$2:$A$152)</f>
        <v>1422.3537391657405</v>
      </c>
      <c r="AC305" s="105">
        <f>IF(R305=0,FORECAST($C$6-T305,Инклинометрия!$B$2:$B$152,Инклинометрия!$A$2:$A$152),FORECAST($C$8,Инклинометрия!$B$2:$B$152,Инклинометрия!$A$2:$A$152))</f>
        <v>1332.6462608342592</v>
      </c>
      <c r="AD305" s="107">
        <f>IF(R305=0,FORECAST($C$8,Инклинометрия!$B$2:$B$152,Инклинометрия!$A$2:$A$152),Y305)</f>
        <v>1330</v>
      </c>
      <c r="AE305" s="107">
        <f>FORECAST($C$8-(R305+U305),Инклинометрия!$B$2:$B$152,Инклинометрия!$A$2:$A$152)</f>
        <v>0</v>
      </c>
      <c r="AF305" s="107">
        <f>IF(V305=0,"-",FORECAST($C$8,Инклинометрия!$B$2:$B$152,Инклинометрия!$A$2:$A$152))</f>
        <v>1330</v>
      </c>
      <c r="AG305" s="107">
        <f>IF(V305=0,"-",FORECAST($C$8-V305,Инклинометрия!$B$2:$B$152,Инклинометрия!$A$2:$A$152))</f>
        <v>0</v>
      </c>
      <c r="AH305" s="107">
        <f>IF(W305=0,"-",FORECAST($C$8+W305,Инклинометрия!$B$2:$B$152,Инклинометрия!$A$2:$A$152))</f>
        <v>1332.6462608342592</v>
      </c>
      <c r="AI305" s="107">
        <f>IF(W305=0,"-",FORECAST($C$8,Инклинометрия!$B$2:$B$152,Инклинометрия!$A$2:$A$152))</f>
        <v>1330</v>
      </c>
      <c r="AK305" s="122">
        <f t="shared" si="92"/>
        <v>0</v>
      </c>
      <c r="AL305" s="67">
        <f>AK305*(B305-B304)</f>
        <v>0</v>
      </c>
      <c r="AM305" s="23">
        <f t="shared" si="94"/>
        <v>8.6725204696437436E-2</v>
      </c>
      <c r="AN305" s="26">
        <f>AN304+AK305*(B305-B304)/(2*PI()*$C$5*AN304*$K$13)</f>
        <v>0.15480061813468687</v>
      </c>
      <c r="AO305" s="87">
        <f t="shared" si="86"/>
        <v>145932.55112472404</v>
      </c>
      <c r="AP305" s="87">
        <f>IF(R305+U305&lt;$C$8,0,32*$L$23/$C$12^2*($K$10*R305+$K$8*U305)+32*$L$24/($C$14^2-$C$13^2)*($K$10*S305+$K$8*V305))</f>
        <v>44607.551124724028</v>
      </c>
      <c r="AQ305" s="66">
        <f>R305*$C$11*$C$9+U305*$C$11*$C$10</f>
        <v>14695380</v>
      </c>
      <c r="AR305" s="66">
        <f>S305*$C$11*$C$9+V305*$C$11*$C$10</f>
        <v>14695380</v>
      </c>
      <c r="AS305" s="87">
        <f>$C$11*(T305*$C$9+W305*$C$10)</f>
        <v>792178.05375968735</v>
      </c>
      <c r="AT305" s="45">
        <f t="shared" si="80"/>
        <v>15633490.60488441</v>
      </c>
      <c r="AU305" s="75"/>
    </row>
    <row r="306" spans="2:47" ht="15" thickBot="1" x14ac:dyDescent="0.35">
      <c r="B306" s="41">
        <f t="shared" si="87"/>
        <v>5500</v>
      </c>
      <c r="C306" s="8">
        <f t="shared" si="88"/>
        <v>55</v>
      </c>
      <c r="D306" s="73">
        <f t="shared" si="76"/>
        <v>73.5625</v>
      </c>
      <c r="E306" s="29">
        <f t="shared" si="93"/>
        <v>18217.52730500363</v>
      </c>
      <c r="F306" s="29">
        <f t="shared" si="89"/>
        <v>66.245553836375421</v>
      </c>
      <c r="G306" s="29">
        <f t="shared" si="90"/>
        <v>88.603428256152128</v>
      </c>
      <c r="H306" s="17">
        <f t="shared" si="91"/>
        <v>24365.942770442434</v>
      </c>
      <c r="I306" s="29">
        <f t="shared" si="81"/>
        <v>2.2250485660981263</v>
      </c>
      <c r="J306" s="29">
        <f t="shared" si="82"/>
        <v>41.694115440739417</v>
      </c>
      <c r="K306" s="32">
        <f>IF((D305+L305+M305-AL305)/($C$21+$C$22)&gt;$C$8,$C$8,(D305+L305+M305-AL305)/($C$21+$C$22))</f>
        <v>1400</v>
      </c>
      <c r="L306" s="97">
        <f t="shared" si="77"/>
        <v>0</v>
      </c>
      <c r="M306" s="96">
        <f t="shared" si="78"/>
        <v>0</v>
      </c>
      <c r="N306" s="98">
        <f t="shared" si="83"/>
        <v>1.7179213529287818</v>
      </c>
      <c r="O306" s="100">
        <f t="shared" si="79"/>
        <v>4.2266987561397071</v>
      </c>
      <c r="P306" s="104">
        <f t="shared" si="84"/>
        <v>18.880500609176615</v>
      </c>
      <c r="Q306" s="102">
        <f t="shared" si="85"/>
        <v>4.9224514715476911E-2</v>
      </c>
      <c r="R306" s="106">
        <f>IF(K306-H305&lt;0,0,K306-H305)</f>
        <v>0</v>
      </c>
      <c r="S306" s="106">
        <f>K306-V306</f>
        <v>0</v>
      </c>
      <c r="T306" s="106">
        <f>IF(R306&gt;0,$C$6-$C$8,IF($C$6-$C$8-W306&lt;0,0,$C$6-$C$8-W306))</f>
        <v>97.214462279726973</v>
      </c>
      <c r="U306" s="107">
        <f>IF(R306=0,IF(U305+(F306-AL306/$C$23)*$C$21/($C$21+$C$22)&gt;$C$8,$C$8,U305+F306*$C$21/($C$21+$C$22)),E306)</f>
        <v>1400</v>
      </c>
      <c r="V306" s="107">
        <f>IF(R306&gt;0,0,IF(V305+(F306-AL306/$C$23)*$C$21/($C$21+$C$22)&gt;$C$8,$C$8,IF(U306=$C$8,V305+(F306-AL306/$C$23)*$C$21/$C$22,V305+(F306-AL306/$C$23)*$C$21/($C$21+$C$22))))</f>
        <v>1400</v>
      </c>
      <c r="W306" s="203">
        <f>IF(R306&gt;0,0,IF(W305+AL306/$C$23&gt;$F$23,$F$23,W305+AL306/$C$23))</f>
        <v>2.7855377202730285</v>
      </c>
      <c r="X306" s="105" t="str">
        <f>IF(R306=0,"-",FORECAST($C$8,Инклинометрия!$B$2:$B$152,Инклинометрия!$A$2:$A$152))</f>
        <v>-</v>
      </c>
      <c r="Y306" s="105" t="str">
        <f>IF(R306=0,"-",FORECAST($C$8-R306,Инклинометрия!$B$2:$B$152,Инклинометрия!$A$2:$A$152))</f>
        <v>-</v>
      </c>
      <c r="Z306" s="105" t="str">
        <f>IF(R306&gt;0,FORECAST($C$8,Инклинометрия!$B$2:$B$152,Инклинометрия!$A$2:$A$152),IF(V306=$C$8,"-",FORECAST($C$8-V306,Инклинометрия!$B$2:$B$152,Инклинометрия!$A$2:$A$152)))</f>
        <v>-</v>
      </c>
      <c r="AA306" s="105" t="str">
        <f>IF(S306=0,"-",FORECAST($C$8-(S306+V306),Инклинометрия!$B$2:$B$152,Инклинометрия!$A$2:$A$152))</f>
        <v>-</v>
      </c>
      <c r="AB306" s="105">
        <f>FORECAST($C$8+T306,Инклинометрия!$B$2:$B$152,Инклинометрия!$A$2:$A$152)</f>
        <v>1422.3537391657405</v>
      </c>
      <c r="AC306" s="105">
        <f>IF(R306=0,FORECAST($C$6-T306,Инклинометрия!$B$2:$B$152,Инклинометрия!$A$2:$A$152),FORECAST($C$8,Инклинометрия!$B$2:$B$152,Инклинометрия!$A$2:$A$152))</f>
        <v>1332.6462608342592</v>
      </c>
      <c r="AD306" s="107">
        <f>IF(R306=0,FORECAST($C$8,Инклинометрия!$B$2:$B$152,Инклинометрия!$A$2:$A$152),Y306)</f>
        <v>1330</v>
      </c>
      <c r="AE306" s="107">
        <f>FORECAST($C$8-(R306+U306),Инклинометрия!$B$2:$B$152,Инклинометрия!$A$2:$A$152)</f>
        <v>0</v>
      </c>
      <c r="AF306" s="107">
        <f>IF(V306=0,"-",FORECAST($C$8,Инклинометрия!$B$2:$B$152,Инклинометрия!$A$2:$A$152))</f>
        <v>1330</v>
      </c>
      <c r="AG306" s="107">
        <f>IF(V306=0,"-",FORECAST($C$8-V306,Инклинометрия!$B$2:$B$152,Инклинометрия!$A$2:$A$152))</f>
        <v>0</v>
      </c>
      <c r="AH306" s="107">
        <f>IF(W306=0,"-",FORECAST($C$8+W306,Инклинометрия!$B$2:$B$152,Инклинометрия!$A$2:$A$152))</f>
        <v>1332.6462608342592</v>
      </c>
      <c r="AI306" s="107">
        <f>IF(W306=0,"-",FORECAST($C$8,Инклинометрия!$B$2:$B$152,Инклинометрия!$A$2:$A$152))</f>
        <v>1330</v>
      </c>
      <c r="AK306" s="122">
        <f t="shared" si="92"/>
        <v>0</v>
      </c>
      <c r="AL306" s="67">
        <f>AK306*(B306-B305)</f>
        <v>0</v>
      </c>
      <c r="AM306" s="23">
        <f t="shared" si="94"/>
        <v>8.6725204696437436E-2</v>
      </c>
      <c r="AN306" s="26">
        <f>AN305+AK306*(B306-B305)/(2*PI()*$C$5*AN305*$K$13)</f>
        <v>0.15480061813468687</v>
      </c>
      <c r="AO306" s="87">
        <f t="shared" si="86"/>
        <v>145932.55112472404</v>
      </c>
      <c r="AP306" s="87">
        <f>IF(R306+U306&lt;$C$8,0,32*$L$23/$C$12^2*($K$10*R306+$K$8*U306)+32*$L$24/($C$14^2-$C$13^2)*($K$10*S306+$K$8*V306))</f>
        <v>44607.551124724028</v>
      </c>
      <c r="AQ306" s="66">
        <f>R306*$C$11*$C$9+U306*$C$11*$C$10</f>
        <v>14695380</v>
      </c>
      <c r="AR306" s="66">
        <f>S306*$C$11*$C$9+V306*$C$11*$C$10</f>
        <v>14695380</v>
      </c>
      <c r="AS306" s="87">
        <f>$C$11*(T306*$C$9+W306*$C$10)</f>
        <v>792178.05375968735</v>
      </c>
      <c r="AT306" s="45">
        <f t="shared" si="80"/>
        <v>15633490.60488441</v>
      </c>
      <c r="AU306" s="75"/>
    </row>
    <row r="307" spans="2:47" ht="15" thickBot="1" x14ac:dyDescent="0.35">
      <c r="B307" s="41">
        <f t="shared" si="87"/>
        <v>5520</v>
      </c>
      <c r="C307" s="8">
        <f t="shared" si="88"/>
        <v>55.2</v>
      </c>
      <c r="D307" s="73">
        <f t="shared" si="76"/>
        <v>73.83</v>
      </c>
      <c r="E307" s="29">
        <f t="shared" si="93"/>
        <v>18283.77285884001</v>
      </c>
      <c r="F307" s="29">
        <f t="shared" si="89"/>
        <v>66.24555383637778</v>
      </c>
      <c r="G307" s="29">
        <f t="shared" si="90"/>
        <v>88.603428256155269</v>
      </c>
      <c r="H307" s="17">
        <f t="shared" si="91"/>
        <v>24454.54619869859</v>
      </c>
      <c r="I307" s="29">
        <f t="shared" si="81"/>
        <v>2.2250485660981263</v>
      </c>
      <c r="J307" s="29">
        <f t="shared" si="82"/>
        <v>41.694115440740156</v>
      </c>
      <c r="K307" s="32">
        <f>IF((D306+L306+M306-AL306)/($C$21+$C$22)&gt;$C$8,$C$8,(D306+L306+M306-AL306)/($C$21+$C$22))</f>
        <v>1400</v>
      </c>
      <c r="L307" s="97">
        <f t="shared" si="77"/>
        <v>0</v>
      </c>
      <c r="M307" s="96">
        <f t="shared" si="78"/>
        <v>0</v>
      </c>
      <c r="N307" s="98">
        <f t="shared" si="83"/>
        <v>1.7179213529287818</v>
      </c>
      <c r="O307" s="100">
        <f t="shared" si="79"/>
        <v>4.2266987561397071</v>
      </c>
      <c r="P307" s="104">
        <f t="shared" si="84"/>
        <v>18.880500609176615</v>
      </c>
      <c r="Q307" s="102">
        <f t="shared" si="85"/>
        <v>4.9224514715476911E-2</v>
      </c>
      <c r="R307" s="106">
        <f>IF(K307-H306&lt;0,0,K307-H306)</f>
        <v>0</v>
      </c>
      <c r="S307" s="106">
        <f>K307-V307</f>
        <v>0</v>
      </c>
      <c r="T307" s="106">
        <f>IF(R307&gt;0,$C$6-$C$8,IF($C$6-$C$8-W307&lt;0,0,$C$6-$C$8-W307))</f>
        <v>97.214462279726973</v>
      </c>
      <c r="U307" s="107">
        <f>IF(R307=0,IF(U306+(F307-AL307/$C$23)*$C$21/($C$21+$C$22)&gt;$C$8,$C$8,U306+F307*$C$21/($C$21+$C$22)),E307)</f>
        <v>1400</v>
      </c>
      <c r="V307" s="107">
        <f>IF(R307&gt;0,0,IF(V306+(F307-AL307/$C$23)*$C$21/($C$21+$C$22)&gt;$C$8,$C$8,IF(U307=$C$8,V306+(F307-AL307/$C$23)*$C$21/$C$22,V306+(F307-AL307/$C$23)*$C$21/($C$21+$C$22))))</f>
        <v>1400</v>
      </c>
      <c r="W307" s="203">
        <f>IF(R307&gt;0,0,IF(W306+AL307/$C$23&gt;$F$23,$F$23,W306+AL307/$C$23))</f>
        <v>2.7855377202730285</v>
      </c>
      <c r="X307" s="105" t="str">
        <f>IF(R307=0,"-",FORECAST($C$8,Инклинометрия!$B$2:$B$152,Инклинометрия!$A$2:$A$152))</f>
        <v>-</v>
      </c>
      <c r="Y307" s="105" t="str">
        <f>IF(R307=0,"-",FORECAST($C$8-R307,Инклинометрия!$B$2:$B$152,Инклинометрия!$A$2:$A$152))</f>
        <v>-</v>
      </c>
      <c r="Z307" s="105" t="str">
        <f>IF(R307&gt;0,FORECAST($C$8,Инклинометрия!$B$2:$B$152,Инклинометрия!$A$2:$A$152),IF(V307=$C$8,"-",FORECAST($C$8-V307,Инклинометрия!$B$2:$B$152,Инклинометрия!$A$2:$A$152)))</f>
        <v>-</v>
      </c>
      <c r="AA307" s="105" t="str">
        <f>IF(S307=0,"-",FORECAST($C$8-(S307+V307),Инклинометрия!$B$2:$B$152,Инклинометрия!$A$2:$A$152))</f>
        <v>-</v>
      </c>
      <c r="AB307" s="105">
        <f>FORECAST($C$8+T307,Инклинометрия!$B$2:$B$152,Инклинометрия!$A$2:$A$152)</f>
        <v>1422.3537391657405</v>
      </c>
      <c r="AC307" s="105">
        <f>IF(R307=0,FORECAST($C$6-T307,Инклинометрия!$B$2:$B$152,Инклинометрия!$A$2:$A$152),FORECAST($C$8,Инклинометрия!$B$2:$B$152,Инклинометрия!$A$2:$A$152))</f>
        <v>1332.6462608342592</v>
      </c>
      <c r="AD307" s="107">
        <f>IF(R307=0,FORECAST($C$8,Инклинометрия!$B$2:$B$152,Инклинометрия!$A$2:$A$152),Y307)</f>
        <v>1330</v>
      </c>
      <c r="AE307" s="107">
        <f>FORECAST($C$8-(R307+U307),Инклинометрия!$B$2:$B$152,Инклинометрия!$A$2:$A$152)</f>
        <v>0</v>
      </c>
      <c r="AF307" s="107">
        <f>IF(V307=0,"-",FORECAST($C$8,Инклинометрия!$B$2:$B$152,Инклинометрия!$A$2:$A$152))</f>
        <v>1330</v>
      </c>
      <c r="AG307" s="107">
        <f>IF(V307=0,"-",FORECAST($C$8-V307,Инклинометрия!$B$2:$B$152,Инклинометрия!$A$2:$A$152))</f>
        <v>0</v>
      </c>
      <c r="AH307" s="107">
        <f>IF(W307=0,"-",FORECAST($C$8+W307,Инклинометрия!$B$2:$B$152,Инклинометрия!$A$2:$A$152))</f>
        <v>1332.6462608342592</v>
      </c>
      <c r="AI307" s="107">
        <f>IF(W307=0,"-",FORECAST($C$8,Инклинометрия!$B$2:$B$152,Инклинометрия!$A$2:$A$152))</f>
        <v>1330</v>
      </c>
      <c r="AK307" s="122">
        <f t="shared" si="92"/>
        <v>0</v>
      </c>
      <c r="AL307" s="67">
        <f>AK307*(B307-B306)</f>
        <v>0</v>
      </c>
      <c r="AM307" s="23">
        <f t="shared" si="94"/>
        <v>8.6725204696437436E-2</v>
      </c>
      <c r="AN307" s="26">
        <f>AN306+AK307*(B307-B306)/(2*PI()*$C$5*AN306*$K$13)</f>
        <v>0.15480061813468687</v>
      </c>
      <c r="AO307" s="87">
        <f t="shared" si="86"/>
        <v>145932.55112472404</v>
      </c>
      <c r="AP307" s="87">
        <f>IF(R307+U307&lt;$C$8,0,32*$L$23/$C$12^2*($K$10*R307+$K$8*U307)+32*$L$24/($C$14^2-$C$13^2)*($K$10*S307+$K$8*V307))</f>
        <v>44607.551124724028</v>
      </c>
      <c r="AQ307" s="66">
        <f>R307*$C$11*$C$9+U307*$C$11*$C$10</f>
        <v>14695380</v>
      </c>
      <c r="AR307" s="66">
        <f>S307*$C$11*$C$9+V307*$C$11*$C$10</f>
        <v>14695380</v>
      </c>
      <c r="AS307" s="87">
        <f>$C$11*(T307*$C$9+W307*$C$10)</f>
        <v>792178.05375968735</v>
      </c>
      <c r="AT307" s="45">
        <f t="shared" si="80"/>
        <v>15633490.60488441</v>
      </c>
      <c r="AU307" s="75"/>
    </row>
    <row r="308" spans="2:47" ht="15" thickBot="1" x14ac:dyDescent="0.35">
      <c r="B308" s="41">
        <f t="shared" si="87"/>
        <v>5540</v>
      </c>
      <c r="C308" s="8">
        <f t="shared" si="88"/>
        <v>55.4</v>
      </c>
      <c r="D308" s="73">
        <f t="shared" si="76"/>
        <v>74.097499999999997</v>
      </c>
      <c r="E308" s="29">
        <f t="shared" si="93"/>
        <v>18350.018412676385</v>
      </c>
      <c r="F308" s="29">
        <f t="shared" si="89"/>
        <v>66.245553836375421</v>
      </c>
      <c r="G308" s="29">
        <f t="shared" si="90"/>
        <v>88.603428256152128</v>
      </c>
      <c r="H308" s="17">
        <f t="shared" si="91"/>
        <v>24543.149626954742</v>
      </c>
      <c r="I308" s="29">
        <f t="shared" si="81"/>
        <v>2.2250485660981263</v>
      </c>
      <c r="J308" s="29">
        <f t="shared" si="82"/>
        <v>41.694115440739417</v>
      </c>
      <c r="K308" s="32">
        <f>IF((D307+L307+M307-AL307)/($C$21+$C$22)&gt;$C$8,$C$8,(D307+L307+M307-AL307)/($C$21+$C$22))</f>
        <v>1400</v>
      </c>
      <c r="L308" s="97">
        <f t="shared" si="77"/>
        <v>0</v>
      </c>
      <c r="M308" s="96">
        <f t="shared" si="78"/>
        <v>0</v>
      </c>
      <c r="N308" s="98">
        <f t="shared" si="83"/>
        <v>1.7179213529287818</v>
      </c>
      <c r="O308" s="100">
        <f t="shared" si="79"/>
        <v>4.2266987561397071</v>
      </c>
      <c r="P308" s="104">
        <f t="shared" si="84"/>
        <v>18.880500609176615</v>
      </c>
      <c r="Q308" s="102">
        <f t="shared" si="85"/>
        <v>4.9224514715476911E-2</v>
      </c>
      <c r="R308" s="106">
        <f>IF(K308-H307&lt;0,0,K308-H307)</f>
        <v>0</v>
      </c>
      <c r="S308" s="106">
        <f>K308-V308</f>
        <v>0</v>
      </c>
      <c r="T308" s="106">
        <f>IF(R308&gt;0,$C$6-$C$8,IF($C$6-$C$8-W308&lt;0,0,$C$6-$C$8-W308))</f>
        <v>97.214462279726973</v>
      </c>
      <c r="U308" s="107">
        <f>IF(R308=0,IF(U307+(F308-AL308/$C$23)*$C$21/($C$21+$C$22)&gt;$C$8,$C$8,U307+F308*$C$21/($C$21+$C$22)),E308)</f>
        <v>1400</v>
      </c>
      <c r="V308" s="107">
        <f>IF(R308&gt;0,0,IF(V307+(F308-AL308/$C$23)*$C$21/($C$21+$C$22)&gt;$C$8,$C$8,IF(U308=$C$8,V307+(F308-AL308/$C$23)*$C$21/$C$22,V307+(F308-AL308/$C$23)*$C$21/($C$21+$C$22))))</f>
        <v>1400</v>
      </c>
      <c r="W308" s="203">
        <f>IF(R308&gt;0,0,IF(W307+AL308/$C$23&gt;$F$23,$F$23,W307+AL308/$C$23))</f>
        <v>2.7855377202730285</v>
      </c>
      <c r="X308" s="105" t="str">
        <f>IF(R308=0,"-",FORECAST($C$8,Инклинометрия!$B$2:$B$152,Инклинометрия!$A$2:$A$152))</f>
        <v>-</v>
      </c>
      <c r="Y308" s="105" t="str">
        <f>IF(R308=0,"-",FORECAST($C$8-R308,Инклинометрия!$B$2:$B$152,Инклинометрия!$A$2:$A$152))</f>
        <v>-</v>
      </c>
      <c r="Z308" s="105" t="str">
        <f>IF(R308&gt;0,FORECAST($C$8,Инклинометрия!$B$2:$B$152,Инклинометрия!$A$2:$A$152),IF(V308=$C$8,"-",FORECAST($C$8-V308,Инклинометрия!$B$2:$B$152,Инклинометрия!$A$2:$A$152)))</f>
        <v>-</v>
      </c>
      <c r="AA308" s="105" t="str">
        <f>IF(S308=0,"-",FORECAST($C$8-(S308+V308),Инклинометрия!$B$2:$B$152,Инклинометрия!$A$2:$A$152))</f>
        <v>-</v>
      </c>
      <c r="AB308" s="105">
        <f>FORECAST($C$8+T308,Инклинометрия!$B$2:$B$152,Инклинометрия!$A$2:$A$152)</f>
        <v>1422.3537391657405</v>
      </c>
      <c r="AC308" s="105">
        <f>IF(R308=0,FORECAST($C$6-T308,Инклинометрия!$B$2:$B$152,Инклинометрия!$A$2:$A$152),FORECAST($C$8,Инклинометрия!$B$2:$B$152,Инклинометрия!$A$2:$A$152))</f>
        <v>1332.6462608342592</v>
      </c>
      <c r="AD308" s="107">
        <f>IF(R308=0,FORECAST($C$8,Инклинометрия!$B$2:$B$152,Инклинометрия!$A$2:$A$152),Y308)</f>
        <v>1330</v>
      </c>
      <c r="AE308" s="107">
        <f>FORECAST($C$8-(R308+U308),Инклинометрия!$B$2:$B$152,Инклинометрия!$A$2:$A$152)</f>
        <v>0</v>
      </c>
      <c r="AF308" s="107">
        <f>IF(V308=0,"-",FORECAST($C$8,Инклинометрия!$B$2:$B$152,Инклинометрия!$A$2:$A$152))</f>
        <v>1330</v>
      </c>
      <c r="AG308" s="107">
        <f>IF(V308=0,"-",FORECAST($C$8-V308,Инклинометрия!$B$2:$B$152,Инклинометрия!$A$2:$A$152))</f>
        <v>0</v>
      </c>
      <c r="AH308" s="107">
        <f>IF(W308=0,"-",FORECAST($C$8+W308,Инклинометрия!$B$2:$B$152,Инклинометрия!$A$2:$A$152))</f>
        <v>1332.6462608342592</v>
      </c>
      <c r="AI308" s="107">
        <f>IF(W308=0,"-",FORECAST($C$8,Инклинометрия!$B$2:$B$152,Инклинометрия!$A$2:$A$152))</f>
        <v>1330</v>
      </c>
      <c r="AK308" s="122">
        <f t="shared" si="92"/>
        <v>0</v>
      </c>
      <c r="AL308" s="67">
        <f>AK308*(B308-B307)</f>
        <v>0</v>
      </c>
      <c r="AM308" s="23">
        <f t="shared" si="94"/>
        <v>8.6725204696437436E-2</v>
      </c>
      <c r="AN308" s="26">
        <f>AN307+AK308*(B308-B307)/(2*PI()*$C$5*AN307*$K$13)</f>
        <v>0.15480061813468687</v>
      </c>
      <c r="AO308" s="87">
        <f t="shared" si="86"/>
        <v>145932.55112472404</v>
      </c>
      <c r="AP308" s="87">
        <f>IF(R308+U308&lt;$C$8,0,32*$L$23/$C$12^2*($K$10*R308+$K$8*U308)+32*$L$24/($C$14^2-$C$13^2)*($K$10*S308+$K$8*V308))</f>
        <v>44607.551124724028</v>
      </c>
      <c r="AQ308" s="66">
        <f>R308*$C$11*$C$9+U308*$C$11*$C$10</f>
        <v>14695380</v>
      </c>
      <c r="AR308" s="66">
        <f>S308*$C$11*$C$9+V308*$C$11*$C$10</f>
        <v>14695380</v>
      </c>
      <c r="AS308" s="87">
        <f>$C$11*(T308*$C$9+W308*$C$10)</f>
        <v>792178.05375968735</v>
      </c>
      <c r="AT308" s="45">
        <f t="shared" si="80"/>
        <v>15633490.60488441</v>
      </c>
      <c r="AU308" s="75"/>
    </row>
    <row r="309" spans="2:47" ht="15" thickBot="1" x14ac:dyDescent="0.35">
      <c r="B309" s="41">
        <f t="shared" si="87"/>
        <v>5560</v>
      </c>
      <c r="C309" s="8">
        <f t="shared" si="88"/>
        <v>55.6</v>
      </c>
      <c r="D309" s="73">
        <f t="shared" si="76"/>
        <v>74.364999999999995</v>
      </c>
      <c r="E309" s="29">
        <f t="shared" si="93"/>
        <v>18416.263966512761</v>
      </c>
      <c r="F309" s="29">
        <f t="shared" si="89"/>
        <v>66.24555383637778</v>
      </c>
      <c r="G309" s="29">
        <f t="shared" si="90"/>
        <v>88.603428256155269</v>
      </c>
      <c r="H309" s="17">
        <f t="shared" si="91"/>
        <v>24631.753055210898</v>
      </c>
      <c r="I309" s="29">
        <f t="shared" si="81"/>
        <v>2.2250485660981263</v>
      </c>
      <c r="J309" s="29">
        <f t="shared" si="82"/>
        <v>41.694115440740156</v>
      </c>
      <c r="K309" s="32">
        <f>IF((D308+L308+M308-AL308)/($C$21+$C$22)&gt;$C$8,$C$8,(D308+L308+M308-AL308)/($C$21+$C$22))</f>
        <v>1400</v>
      </c>
      <c r="L309" s="97">
        <f t="shared" si="77"/>
        <v>0</v>
      </c>
      <c r="M309" s="96">
        <f t="shared" si="78"/>
        <v>0</v>
      </c>
      <c r="N309" s="98">
        <f t="shared" si="83"/>
        <v>1.7179213529287818</v>
      </c>
      <c r="O309" s="100">
        <f t="shared" si="79"/>
        <v>4.2266987561397071</v>
      </c>
      <c r="P309" s="104">
        <f t="shared" si="84"/>
        <v>18.880500609176615</v>
      </c>
      <c r="Q309" s="102">
        <f t="shared" si="85"/>
        <v>4.9224514715476911E-2</v>
      </c>
      <c r="R309" s="106">
        <f>IF(K309-H308&lt;0,0,K309-H308)</f>
        <v>0</v>
      </c>
      <c r="S309" s="106">
        <f>K309-V309</f>
        <v>0</v>
      </c>
      <c r="T309" s="106">
        <f>IF(R309&gt;0,$C$6-$C$8,IF($C$6-$C$8-W309&lt;0,0,$C$6-$C$8-W309))</f>
        <v>97.214462279726973</v>
      </c>
      <c r="U309" s="107">
        <f>IF(R309=0,IF(U308+(F309-AL309/$C$23)*$C$21/($C$21+$C$22)&gt;$C$8,$C$8,U308+F309*$C$21/($C$21+$C$22)),E309)</f>
        <v>1400</v>
      </c>
      <c r="V309" s="107">
        <f>IF(R309&gt;0,0,IF(V308+(F309-AL309/$C$23)*$C$21/($C$21+$C$22)&gt;$C$8,$C$8,IF(U309=$C$8,V308+(F309-AL309/$C$23)*$C$21/$C$22,V308+(F309-AL309/$C$23)*$C$21/($C$21+$C$22))))</f>
        <v>1400</v>
      </c>
      <c r="W309" s="203">
        <f>IF(R309&gt;0,0,IF(W308+AL309/$C$23&gt;$F$23,$F$23,W308+AL309/$C$23))</f>
        <v>2.7855377202730285</v>
      </c>
      <c r="X309" s="105" t="str">
        <f>IF(R309=0,"-",FORECAST($C$8,Инклинометрия!$B$2:$B$152,Инклинометрия!$A$2:$A$152))</f>
        <v>-</v>
      </c>
      <c r="Y309" s="105" t="str">
        <f>IF(R309=0,"-",FORECAST($C$8-R309,Инклинометрия!$B$2:$B$152,Инклинометрия!$A$2:$A$152))</f>
        <v>-</v>
      </c>
      <c r="Z309" s="105" t="str">
        <f>IF(R309&gt;0,FORECAST($C$8,Инклинометрия!$B$2:$B$152,Инклинометрия!$A$2:$A$152),IF(V309=$C$8,"-",FORECAST($C$8-V309,Инклинометрия!$B$2:$B$152,Инклинометрия!$A$2:$A$152)))</f>
        <v>-</v>
      </c>
      <c r="AA309" s="105" t="str">
        <f>IF(S309=0,"-",FORECAST($C$8-(S309+V309),Инклинометрия!$B$2:$B$152,Инклинометрия!$A$2:$A$152))</f>
        <v>-</v>
      </c>
      <c r="AB309" s="105">
        <f>FORECAST($C$8+T309,Инклинометрия!$B$2:$B$152,Инклинометрия!$A$2:$A$152)</f>
        <v>1422.3537391657405</v>
      </c>
      <c r="AC309" s="105">
        <f>IF(R309=0,FORECAST($C$6-T309,Инклинометрия!$B$2:$B$152,Инклинометрия!$A$2:$A$152),FORECAST($C$8,Инклинометрия!$B$2:$B$152,Инклинометрия!$A$2:$A$152))</f>
        <v>1332.6462608342592</v>
      </c>
      <c r="AD309" s="107">
        <f>IF(R309=0,FORECAST($C$8,Инклинометрия!$B$2:$B$152,Инклинометрия!$A$2:$A$152),Y309)</f>
        <v>1330</v>
      </c>
      <c r="AE309" s="107">
        <f>FORECAST($C$8-(R309+U309),Инклинометрия!$B$2:$B$152,Инклинометрия!$A$2:$A$152)</f>
        <v>0</v>
      </c>
      <c r="AF309" s="107">
        <f>IF(V309=0,"-",FORECAST($C$8,Инклинометрия!$B$2:$B$152,Инклинометрия!$A$2:$A$152))</f>
        <v>1330</v>
      </c>
      <c r="AG309" s="107">
        <f>IF(V309=0,"-",FORECAST($C$8-V309,Инклинометрия!$B$2:$B$152,Инклинометрия!$A$2:$A$152))</f>
        <v>0</v>
      </c>
      <c r="AH309" s="107">
        <f>IF(W309=0,"-",FORECAST($C$8+W309,Инклинометрия!$B$2:$B$152,Инклинометрия!$A$2:$A$152))</f>
        <v>1332.6462608342592</v>
      </c>
      <c r="AI309" s="107">
        <f>IF(W309=0,"-",FORECAST($C$8,Инклинометрия!$B$2:$B$152,Инклинометрия!$A$2:$A$152))</f>
        <v>1330</v>
      </c>
      <c r="AK309" s="122">
        <f t="shared" si="92"/>
        <v>0</v>
      </c>
      <c r="AL309" s="67">
        <f>AK309*(B309-B308)</f>
        <v>0</v>
      </c>
      <c r="AM309" s="23">
        <f t="shared" si="94"/>
        <v>8.6725204696437436E-2</v>
      </c>
      <c r="AN309" s="26">
        <f>AN308+AK309*(B309-B308)/(2*PI()*$C$5*AN308*$K$13)</f>
        <v>0.15480061813468687</v>
      </c>
      <c r="AO309" s="87">
        <f t="shared" si="86"/>
        <v>145932.55112472404</v>
      </c>
      <c r="AP309" s="87">
        <f>IF(R309+U309&lt;$C$8,0,32*$L$23/$C$12^2*($K$10*R309+$K$8*U309)+32*$L$24/($C$14^2-$C$13^2)*($K$10*S309+$K$8*V309))</f>
        <v>44607.551124724028</v>
      </c>
      <c r="AQ309" s="66">
        <f>R309*$C$11*$C$9+U309*$C$11*$C$10</f>
        <v>14695380</v>
      </c>
      <c r="AR309" s="66">
        <f>S309*$C$11*$C$9+V309*$C$11*$C$10</f>
        <v>14695380</v>
      </c>
      <c r="AS309" s="87">
        <f>$C$11*(T309*$C$9+W309*$C$10)</f>
        <v>792178.05375968735</v>
      </c>
      <c r="AT309" s="45">
        <f t="shared" si="80"/>
        <v>15633490.60488441</v>
      </c>
      <c r="AU309" s="75"/>
    </row>
    <row r="310" spans="2:47" ht="15" thickBot="1" x14ac:dyDescent="0.35">
      <c r="B310" s="41">
        <f t="shared" si="87"/>
        <v>5580</v>
      </c>
      <c r="C310" s="8">
        <f t="shared" si="88"/>
        <v>55.800000000000004</v>
      </c>
      <c r="D310" s="73">
        <f t="shared" si="76"/>
        <v>74.632500000000007</v>
      </c>
      <c r="E310" s="29">
        <f t="shared" si="93"/>
        <v>18482.50952034914</v>
      </c>
      <c r="F310" s="29">
        <f t="shared" si="89"/>
        <v>66.24555383637778</v>
      </c>
      <c r="G310" s="29">
        <f t="shared" si="90"/>
        <v>88.603428256155269</v>
      </c>
      <c r="H310" s="17">
        <f t="shared" si="91"/>
        <v>24720.356483467054</v>
      </c>
      <c r="I310" s="29">
        <f t="shared" si="81"/>
        <v>2.2250485660981263</v>
      </c>
      <c r="J310" s="29">
        <f t="shared" si="82"/>
        <v>41.694115440740156</v>
      </c>
      <c r="K310" s="32">
        <f>IF((D309+L309+M309-AL309)/($C$21+$C$22)&gt;$C$8,$C$8,(D309+L309+M309-AL309)/($C$21+$C$22))</f>
        <v>1400</v>
      </c>
      <c r="L310" s="97">
        <f t="shared" si="77"/>
        <v>0</v>
      </c>
      <c r="M310" s="96">
        <f t="shared" si="78"/>
        <v>0</v>
      </c>
      <c r="N310" s="98">
        <f t="shared" si="83"/>
        <v>1.7179213529287818</v>
      </c>
      <c r="O310" s="100">
        <f t="shared" si="79"/>
        <v>4.2266987561397071</v>
      </c>
      <c r="P310" s="104">
        <f t="shared" si="84"/>
        <v>18.880500609176615</v>
      </c>
      <c r="Q310" s="102">
        <f t="shared" si="85"/>
        <v>4.9224514715476911E-2</v>
      </c>
      <c r="R310" s="106">
        <f>IF(K310-H309&lt;0,0,K310-H309)</f>
        <v>0</v>
      </c>
      <c r="S310" s="106">
        <f>K310-V310</f>
        <v>0</v>
      </c>
      <c r="T310" s="106">
        <f>IF(R310&gt;0,$C$6-$C$8,IF($C$6-$C$8-W310&lt;0,0,$C$6-$C$8-W310))</f>
        <v>97.214462279726973</v>
      </c>
      <c r="U310" s="107">
        <f>IF(R310=0,IF(U309+(F310-AL310/$C$23)*$C$21/($C$21+$C$22)&gt;$C$8,$C$8,U309+F310*$C$21/($C$21+$C$22)),E310)</f>
        <v>1400</v>
      </c>
      <c r="V310" s="107">
        <f>IF(R310&gt;0,0,IF(V309+(F310-AL310/$C$23)*$C$21/($C$21+$C$22)&gt;$C$8,$C$8,IF(U310=$C$8,V309+(F310-AL310/$C$23)*$C$21/$C$22,V309+(F310-AL310/$C$23)*$C$21/($C$21+$C$22))))</f>
        <v>1400</v>
      </c>
      <c r="W310" s="203">
        <f>IF(R310&gt;0,0,IF(W309+AL310/$C$23&gt;$F$23,$F$23,W309+AL310/$C$23))</f>
        <v>2.7855377202730285</v>
      </c>
      <c r="X310" s="105" t="str">
        <f>IF(R310=0,"-",FORECAST($C$8,Инклинометрия!$B$2:$B$152,Инклинометрия!$A$2:$A$152))</f>
        <v>-</v>
      </c>
      <c r="Y310" s="105" t="str">
        <f>IF(R310=0,"-",FORECAST($C$8-R310,Инклинометрия!$B$2:$B$152,Инклинометрия!$A$2:$A$152))</f>
        <v>-</v>
      </c>
      <c r="Z310" s="105" t="str">
        <f>IF(R310&gt;0,FORECAST($C$8,Инклинометрия!$B$2:$B$152,Инклинометрия!$A$2:$A$152),IF(V310=$C$8,"-",FORECAST($C$8-V310,Инклинометрия!$B$2:$B$152,Инклинометрия!$A$2:$A$152)))</f>
        <v>-</v>
      </c>
      <c r="AA310" s="105" t="str">
        <f>IF(S310=0,"-",FORECAST($C$8-(S310+V310),Инклинометрия!$B$2:$B$152,Инклинометрия!$A$2:$A$152))</f>
        <v>-</v>
      </c>
      <c r="AB310" s="105">
        <f>FORECAST($C$8+T310,Инклинометрия!$B$2:$B$152,Инклинометрия!$A$2:$A$152)</f>
        <v>1422.3537391657405</v>
      </c>
      <c r="AC310" s="105">
        <f>IF(R310=0,FORECAST($C$6-T310,Инклинометрия!$B$2:$B$152,Инклинометрия!$A$2:$A$152),FORECAST($C$8,Инклинометрия!$B$2:$B$152,Инклинометрия!$A$2:$A$152))</f>
        <v>1332.6462608342592</v>
      </c>
      <c r="AD310" s="107">
        <f>IF(R310=0,FORECAST($C$8,Инклинометрия!$B$2:$B$152,Инклинометрия!$A$2:$A$152),Y310)</f>
        <v>1330</v>
      </c>
      <c r="AE310" s="107">
        <f>FORECAST($C$8-(R310+U310),Инклинометрия!$B$2:$B$152,Инклинометрия!$A$2:$A$152)</f>
        <v>0</v>
      </c>
      <c r="AF310" s="107">
        <f>IF(V310=0,"-",FORECAST($C$8,Инклинометрия!$B$2:$B$152,Инклинометрия!$A$2:$A$152))</f>
        <v>1330</v>
      </c>
      <c r="AG310" s="107">
        <f>IF(V310=0,"-",FORECAST($C$8-V310,Инклинометрия!$B$2:$B$152,Инклинометрия!$A$2:$A$152))</f>
        <v>0</v>
      </c>
      <c r="AH310" s="107">
        <f>IF(W310=0,"-",FORECAST($C$8+W310,Инклинометрия!$B$2:$B$152,Инклинометрия!$A$2:$A$152))</f>
        <v>1332.6462608342592</v>
      </c>
      <c r="AI310" s="107">
        <f>IF(W310=0,"-",FORECAST($C$8,Инклинометрия!$B$2:$B$152,Инклинометрия!$A$2:$A$152))</f>
        <v>1330</v>
      </c>
      <c r="AK310" s="122">
        <f t="shared" si="92"/>
        <v>0</v>
      </c>
      <c r="AL310" s="67">
        <f>AK310*(B310-B309)</f>
        <v>0</v>
      </c>
      <c r="AM310" s="23">
        <f t="shared" si="94"/>
        <v>8.6725204696437436E-2</v>
      </c>
      <c r="AN310" s="26">
        <f>AN309+AK310*(B310-B309)/(2*PI()*$C$5*AN309*$K$13)</f>
        <v>0.15480061813468687</v>
      </c>
      <c r="AO310" s="87">
        <f t="shared" si="86"/>
        <v>145932.55112472404</v>
      </c>
      <c r="AP310" s="87">
        <f>IF(R310+U310&lt;$C$8,0,32*$L$23/$C$12^2*($K$10*R310+$K$8*U310)+32*$L$24/($C$14^2-$C$13^2)*($K$10*S310+$K$8*V310))</f>
        <v>44607.551124724028</v>
      </c>
      <c r="AQ310" s="66">
        <f>R310*$C$11*$C$9+U310*$C$11*$C$10</f>
        <v>14695380</v>
      </c>
      <c r="AR310" s="66">
        <f>S310*$C$11*$C$9+V310*$C$11*$C$10</f>
        <v>14695380</v>
      </c>
      <c r="AS310" s="87">
        <f>$C$11*(T310*$C$9+W310*$C$10)</f>
        <v>792178.05375968735</v>
      </c>
      <c r="AT310" s="45">
        <f t="shared" si="80"/>
        <v>15633490.60488441</v>
      </c>
      <c r="AU310" s="75"/>
    </row>
    <row r="311" spans="2:47" ht="15" thickBot="1" x14ac:dyDescent="0.35">
      <c r="B311" s="41">
        <f t="shared" si="87"/>
        <v>5600</v>
      </c>
      <c r="C311" s="8">
        <f t="shared" si="88"/>
        <v>56</v>
      </c>
      <c r="D311" s="73">
        <f t="shared" si="76"/>
        <v>74.900000000000006</v>
      </c>
      <c r="E311" s="29">
        <f t="shared" si="93"/>
        <v>18548.755074185516</v>
      </c>
      <c r="F311" s="29">
        <f t="shared" si="89"/>
        <v>66.245553836375421</v>
      </c>
      <c r="G311" s="29">
        <f t="shared" si="90"/>
        <v>88.603428256152128</v>
      </c>
      <c r="H311" s="17">
        <f t="shared" si="91"/>
        <v>24808.959911723206</v>
      </c>
      <c r="I311" s="29">
        <f t="shared" si="81"/>
        <v>2.2250485660981263</v>
      </c>
      <c r="J311" s="29">
        <f t="shared" si="82"/>
        <v>41.694115440739417</v>
      </c>
      <c r="K311" s="32">
        <f>IF((D310+L310+M310-AL310)/($C$21+$C$22)&gt;$C$8,$C$8,(D310+L310+M310-AL310)/($C$21+$C$22))</f>
        <v>1400</v>
      </c>
      <c r="L311" s="97">
        <f t="shared" si="77"/>
        <v>0</v>
      </c>
      <c r="M311" s="96">
        <f t="shared" si="78"/>
        <v>0</v>
      </c>
      <c r="N311" s="98">
        <f t="shared" si="83"/>
        <v>1.7179213529287818</v>
      </c>
      <c r="O311" s="100">
        <f t="shared" si="79"/>
        <v>4.2266987561397071</v>
      </c>
      <c r="P311" s="104">
        <f t="shared" si="84"/>
        <v>18.880500609176615</v>
      </c>
      <c r="Q311" s="102">
        <f t="shared" si="85"/>
        <v>4.9224514715476911E-2</v>
      </c>
      <c r="R311" s="106">
        <f>IF(K311-H310&lt;0,0,K311-H310)</f>
        <v>0</v>
      </c>
      <c r="S311" s="106">
        <f>K311-V311</f>
        <v>0</v>
      </c>
      <c r="T311" s="106">
        <f>IF(R311&gt;0,$C$6-$C$8,IF($C$6-$C$8-W311&lt;0,0,$C$6-$C$8-W311))</f>
        <v>97.214462279726973</v>
      </c>
      <c r="U311" s="107">
        <f>IF(R311=0,IF(U310+(F311-AL311/$C$23)*$C$21/($C$21+$C$22)&gt;$C$8,$C$8,U310+F311*$C$21/($C$21+$C$22)),E311)</f>
        <v>1400</v>
      </c>
      <c r="V311" s="107">
        <f>IF(R311&gt;0,0,IF(V310+(F311-AL311/$C$23)*$C$21/($C$21+$C$22)&gt;$C$8,$C$8,IF(U311=$C$8,V310+(F311-AL311/$C$23)*$C$21/$C$22,V310+(F311-AL311/$C$23)*$C$21/($C$21+$C$22))))</f>
        <v>1400</v>
      </c>
      <c r="W311" s="203">
        <f>IF(R311&gt;0,0,IF(W310+AL311/$C$23&gt;$F$23,$F$23,W310+AL311/$C$23))</f>
        <v>2.7855377202730285</v>
      </c>
      <c r="X311" s="105" t="str">
        <f>IF(R311=0,"-",FORECAST($C$8,Инклинометрия!$B$2:$B$152,Инклинометрия!$A$2:$A$152))</f>
        <v>-</v>
      </c>
      <c r="Y311" s="105" t="str">
        <f>IF(R311=0,"-",FORECAST($C$8-R311,Инклинометрия!$B$2:$B$152,Инклинометрия!$A$2:$A$152))</f>
        <v>-</v>
      </c>
      <c r="Z311" s="105" t="str">
        <f>IF(R311&gt;0,FORECAST($C$8,Инклинометрия!$B$2:$B$152,Инклинометрия!$A$2:$A$152),IF(V311=$C$8,"-",FORECAST($C$8-V311,Инклинометрия!$B$2:$B$152,Инклинометрия!$A$2:$A$152)))</f>
        <v>-</v>
      </c>
      <c r="AA311" s="105" t="str">
        <f>IF(S311=0,"-",FORECAST($C$8-(S311+V311),Инклинометрия!$B$2:$B$152,Инклинометрия!$A$2:$A$152))</f>
        <v>-</v>
      </c>
      <c r="AB311" s="105">
        <f>FORECAST($C$8+T311,Инклинометрия!$B$2:$B$152,Инклинометрия!$A$2:$A$152)</f>
        <v>1422.3537391657405</v>
      </c>
      <c r="AC311" s="105">
        <f>IF(R311=0,FORECAST($C$6-T311,Инклинометрия!$B$2:$B$152,Инклинометрия!$A$2:$A$152),FORECAST($C$8,Инклинометрия!$B$2:$B$152,Инклинометрия!$A$2:$A$152))</f>
        <v>1332.6462608342592</v>
      </c>
      <c r="AD311" s="107">
        <f>IF(R311=0,FORECAST($C$8,Инклинометрия!$B$2:$B$152,Инклинометрия!$A$2:$A$152),Y311)</f>
        <v>1330</v>
      </c>
      <c r="AE311" s="107">
        <f>FORECAST($C$8-(R311+U311),Инклинометрия!$B$2:$B$152,Инклинометрия!$A$2:$A$152)</f>
        <v>0</v>
      </c>
      <c r="AF311" s="107">
        <f>IF(V311=0,"-",FORECAST($C$8,Инклинометрия!$B$2:$B$152,Инклинометрия!$A$2:$A$152))</f>
        <v>1330</v>
      </c>
      <c r="AG311" s="107">
        <f>IF(V311=0,"-",FORECAST($C$8-V311,Инклинометрия!$B$2:$B$152,Инклинометрия!$A$2:$A$152))</f>
        <v>0</v>
      </c>
      <c r="AH311" s="107">
        <f>IF(W311=0,"-",FORECAST($C$8+W311,Инклинометрия!$B$2:$B$152,Инклинометрия!$A$2:$A$152))</f>
        <v>1332.6462608342592</v>
      </c>
      <c r="AI311" s="107">
        <f>IF(W311=0,"-",FORECAST($C$8,Инклинометрия!$B$2:$B$152,Инклинометрия!$A$2:$A$152))</f>
        <v>1330</v>
      </c>
      <c r="AK311" s="122">
        <f t="shared" si="92"/>
        <v>0</v>
      </c>
      <c r="AL311" s="67">
        <f>AK311*(B311-B310)</f>
        <v>0</v>
      </c>
      <c r="AM311" s="23">
        <f t="shared" si="94"/>
        <v>8.6725204696437436E-2</v>
      </c>
      <c r="AN311" s="26">
        <f>AN310+AK311*(B311-B310)/(2*PI()*$C$5*AN310*$K$13)</f>
        <v>0.15480061813468687</v>
      </c>
      <c r="AO311" s="87">
        <f t="shared" si="86"/>
        <v>145932.55112472404</v>
      </c>
      <c r="AP311" s="87">
        <f>IF(R311+U311&lt;$C$8,0,32*$L$23/$C$12^2*($K$10*R311+$K$8*U311)+32*$L$24/($C$14^2-$C$13^2)*($K$10*S311+$K$8*V311))</f>
        <v>44607.551124724028</v>
      </c>
      <c r="AQ311" s="66">
        <f>R311*$C$11*$C$9+U311*$C$11*$C$10</f>
        <v>14695380</v>
      </c>
      <c r="AR311" s="66">
        <f>S311*$C$11*$C$9+V311*$C$11*$C$10</f>
        <v>14695380</v>
      </c>
      <c r="AS311" s="87">
        <f>$C$11*(T311*$C$9+W311*$C$10)</f>
        <v>792178.05375968735</v>
      </c>
      <c r="AT311" s="45">
        <f t="shared" si="80"/>
        <v>15633490.60488441</v>
      </c>
      <c r="AU311" s="75"/>
    </row>
    <row r="312" spans="2:47" ht="15" thickBot="1" x14ac:dyDescent="0.35">
      <c r="B312" s="41">
        <f t="shared" si="87"/>
        <v>5620</v>
      </c>
      <c r="C312" s="8">
        <f t="shared" si="88"/>
        <v>56.2</v>
      </c>
      <c r="D312" s="73">
        <f t="shared" si="76"/>
        <v>75.167500000000004</v>
      </c>
      <c r="E312" s="29">
        <f t="shared" si="93"/>
        <v>18615.000628021895</v>
      </c>
      <c r="F312" s="29">
        <f t="shared" si="89"/>
        <v>66.24555383637778</v>
      </c>
      <c r="G312" s="29">
        <f t="shared" si="90"/>
        <v>88.603428256155269</v>
      </c>
      <c r="H312" s="17">
        <f t="shared" si="91"/>
        <v>24897.563339979362</v>
      </c>
      <c r="I312" s="29">
        <f t="shared" si="81"/>
        <v>2.2250485660981263</v>
      </c>
      <c r="J312" s="29">
        <f t="shared" si="82"/>
        <v>41.694115440740156</v>
      </c>
      <c r="K312" s="32">
        <f>IF((D311+L311+M311-AL311)/($C$21+$C$22)&gt;$C$8,$C$8,(D311+L311+M311-AL311)/($C$21+$C$22))</f>
        <v>1400</v>
      </c>
      <c r="L312" s="97">
        <f t="shared" si="77"/>
        <v>0</v>
      </c>
      <c r="M312" s="96">
        <f t="shared" si="78"/>
        <v>0</v>
      </c>
      <c r="N312" s="98">
        <f t="shared" si="83"/>
        <v>1.7179213529287818</v>
      </c>
      <c r="O312" s="100">
        <f t="shared" si="79"/>
        <v>4.2266987561397071</v>
      </c>
      <c r="P312" s="104">
        <f t="shared" si="84"/>
        <v>18.880500609176615</v>
      </c>
      <c r="Q312" s="102">
        <f t="shared" si="85"/>
        <v>4.9224514715476911E-2</v>
      </c>
      <c r="R312" s="106">
        <f>IF(K312-H311&lt;0,0,K312-H311)</f>
        <v>0</v>
      </c>
      <c r="S312" s="106">
        <f>K312-V312</f>
        <v>0</v>
      </c>
      <c r="T312" s="106">
        <f>IF(R312&gt;0,$C$6-$C$8,IF($C$6-$C$8-W312&lt;0,0,$C$6-$C$8-W312))</f>
        <v>97.214462279726973</v>
      </c>
      <c r="U312" s="107">
        <f>IF(R312=0,IF(U311+(F312-AL312/$C$23)*$C$21/($C$21+$C$22)&gt;$C$8,$C$8,U311+F312*$C$21/($C$21+$C$22)),E312)</f>
        <v>1400</v>
      </c>
      <c r="V312" s="107">
        <f>IF(R312&gt;0,0,IF(V311+(F312-AL312/$C$23)*$C$21/($C$21+$C$22)&gt;$C$8,$C$8,IF(U312=$C$8,V311+(F312-AL312/$C$23)*$C$21/$C$22,V311+(F312-AL312/$C$23)*$C$21/($C$21+$C$22))))</f>
        <v>1400</v>
      </c>
      <c r="W312" s="203">
        <f>IF(R312&gt;0,0,IF(W311+AL312/$C$23&gt;$F$23,$F$23,W311+AL312/$C$23))</f>
        <v>2.7855377202730285</v>
      </c>
      <c r="X312" s="105" t="str">
        <f>IF(R312=0,"-",FORECAST($C$8,Инклинометрия!$B$2:$B$152,Инклинометрия!$A$2:$A$152))</f>
        <v>-</v>
      </c>
      <c r="Y312" s="105" t="str">
        <f>IF(R312=0,"-",FORECAST($C$8-R312,Инклинометрия!$B$2:$B$152,Инклинометрия!$A$2:$A$152))</f>
        <v>-</v>
      </c>
      <c r="Z312" s="105" t="str">
        <f>IF(R312&gt;0,FORECAST($C$8,Инклинометрия!$B$2:$B$152,Инклинометрия!$A$2:$A$152),IF(V312=$C$8,"-",FORECAST($C$8-V312,Инклинометрия!$B$2:$B$152,Инклинометрия!$A$2:$A$152)))</f>
        <v>-</v>
      </c>
      <c r="AA312" s="105" t="str">
        <f>IF(S312=0,"-",FORECAST($C$8-(S312+V312),Инклинометрия!$B$2:$B$152,Инклинометрия!$A$2:$A$152))</f>
        <v>-</v>
      </c>
      <c r="AB312" s="105">
        <f>FORECAST($C$8+T312,Инклинометрия!$B$2:$B$152,Инклинометрия!$A$2:$A$152)</f>
        <v>1422.3537391657405</v>
      </c>
      <c r="AC312" s="105">
        <f>IF(R312=0,FORECAST($C$6-T312,Инклинометрия!$B$2:$B$152,Инклинометрия!$A$2:$A$152),FORECAST($C$8,Инклинометрия!$B$2:$B$152,Инклинометрия!$A$2:$A$152))</f>
        <v>1332.6462608342592</v>
      </c>
      <c r="AD312" s="107">
        <f>IF(R312=0,FORECAST($C$8,Инклинометрия!$B$2:$B$152,Инклинометрия!$A$2:$A$152),Y312)</f>
        <v>1330</v>
      </c>
      <c r="AE312" s="107">
        <f>FORECAST($C$8-(R312+U312),Инклинометрия!$B$2:$B$152,Инклинометрия!$A$2:$A$152)</f>
        <v>0</v>
      </c>
      <c r="AF312" s="107">
        <f>IF(V312=0,"-",FORECAST($C$8,Инклинометрия!$B$2:$B$152,Инклинометрия!$A$2:$A$152))</f>
        <v>1330</v>
      </c>
      <c r="AG312" s="107">
        <f>IF(V312=0,"-",FORECAST($C$8-V312,Инклинометрия!$B$2:$B$152,Инклинометрия!$A$2:$A$152))</f>
        <v>0</v>
      </c>
      <c r="AH312" s="107">
        <f>IF(W312=0,"-",FORECAST($C$8+W312,Инклинометрия!$B$2:$B$152,Инклинометрия!$A$2:$A$152))</f>
        <v>1332.6462608342592</v>
      </c>
      <c r="AI312" s="107">
        <f>IF(W312=0,"-",FORECAST($C$8,Инклинометрия!$B$2:$B$152,Инклинометрия!$A$2:$A$152))</f>
        <v>1330</v>
      </c>
      <c r="AK312" s="122">
        <f t="shared" si="92"/>
        <v>0</v>
      </c>
      <c r="AL312" s="67">
        <f>AK312*(B312-B311)</f>
        <v>0</v>
      </c>
      <c r="AM312" s="23">
        <f t="shared" si="94"/>
        <v>8.6725204696437436E-2</v>
      </c>
      <c r="AN312" s="26">
        <f>AN311+AK312*(B312-B311)/(2*PI()*$C$5*AN311*$K$13)</f>
        <v>0.15480061813468687</v>
      </c>
      <c r="AO312" s="87">
        <f t="shared" si="86"/>
        <v>145932.55112472404</v>
      </c>
      <c r="AP312" s="87">
        <f>IF(R312+U312&lt;$C$8,0,32*$L$23/$C$12^2*($K$10*R312+$K$8*U312)+32*$L$24/($C$14^2-$C$13^2)*($K$10*S312+$K$8*V312))</f>
        <v>44607.551124724028</v>
      </c>
      <c r="AQ312" s="66">
        <f>R312*$C$11*$C$9+U312*$C$11*$C$10</f>
        <v>14695380</v>
      </c>
      <c r="AR312" s="66">
        <f>S312*$C$11*$C$9+V312*$C$11*$C$10</f>
        <v>14695380</v>
      </c>
      <c r="AS312" s="87">
        <f>$C$11*(T312*$C$9+W312*$C$10)</f>
        <v>792178.05375968735</v>
      </c>
      <c r="AT312" s="45">
        <f t="shared" si="80"/>
        <v>15633490.60488441</v>
      </c>
      <c r="AU312" s="75"/>
    </row>
    <row r="313" spans="2:47" ht="15" thickBot="1" x14ac:dyDescent="0.35">
      <c r="B313" s="41">
        <f t="shared" si="87"/>
        <v>5640</v>
      </c>
      <c r="C313" s="8">
        <f t="shared" si="88"/>
        <v>56.4</v>
      </c>
      <c r="D313" s="73">
        <f t="shared" si="76"/>
        <v>75.435000000000002</v>
      </c>
      <c r="E313" s="29">
        <f t="shared" si="93"/>
        <v>18681.246181858267</v>
      </c>
      <c r="F313" s="29">
        <f t="shared" si="89"/>
        <v>66.245553836375421</v>
      </c>
      <c r="G313" s="29">
        <f t="shared" si="90"/>
        <v>88.603428256152128</v>
      </c>
      <c r="H313" s="17">
        <f t="shared" si="91"/>
        <v>24986.166768235515</v>
      </c>
      <c r="I313" s="29">
        <f t="shared" si="81"/>
        <v>2.2250485660981263</v>
      </c>
      <c r="J313" s="29">
        <f t="shared" si="82"/>
        <v>41.694115440739417</v>
      </c>
      <c r="K313" s="32">
        <f>IF((D312+L312+M312-AL312)/($C$21+$C$22)&gt;$C$8,$C$8,(D312+L312+M312-AL312)/($C$21+$C$22))</f>
        <v>1400</v>
      </c>
      <c r="L313" s="97">
        <f t="shared" si="77"/>
        <v>0</v>
      </c>
      <c r="M313" s="96">
        <f t="shared" si="78"/>
        <v>0</v>
      </c>
      <c r="N313" s="98">
        <f t="shared" si="83"/>
        <v>1.7179213529287818</v>
      </c>
      <c r="O313" s="100">
        <f t="shared" si="79"/>
        <v>4.2266987561397071</v>
      </c>
      <c r="P313" s="104">
        <f t="shared" si="84"/>
        <v>18.880500609176615</v>
      </c>
      <c r="Q313" s="102">
        <f t="shared" si="85"/>
        <v>4.9224514715476911E-2</v>
      </c>
      <c r="R313" s="106">
        <f>IF(K313-H312&lt;0,0,K313-H312)</f>
        <v>0</v>
      </c>
      <c r="S313" s="106">
        <f>K313-V313</f>
        <v>0</v>
      </c>
      <c r="T313" s="106">
        <f>IF(R313&gt;0,$C$6-$C$8,IF($C$6-$C$8-W313&lt;0,0,$C$6-$C$8-W313))</f>
        <v>97.214462279726973</v>
      </c>
      <c r="U313" s="107">
        <f>IF(R313=0,IF(U312+(F313-AL313/$C$23)*$C$21/($C$21+$C$22)&gt;$C$8,$C$8,U312+F313*$C$21/($C$21+$C$22)),E313)</f>
        <v>1400</v>
      </c>
      <c r="V313" s="107">
        <f>IF(R313&gt;0,0,IF(V312+(F313-AL313/$C$23)*$C$21/($C$21+$C$22)&gt;$C$8,$C$8,IF(U313=$C$8,V312+(F313-AL313/$C$23)*$C$21/$C$22,V312+(F313-AL313/$C$23)*$C$21/($C$21+$C$22))))</f>
        <v>1400</v>
      </c>
      <c r="W313" s="203">
        <f>IF(R313&gt;0,0,IF(W312+AL313/$C$23&gt;$F$23,$F$23,W312+AL313/$C$23))</f>
        <v>2.7855377202730285</v>
      </c>
      <c r="X313" s="105" t="str">
        <f>IF(R313=0,"-",FORECAST($C$8,Инклинометрия!$B$2:$B$152,Инклинометрия!$A$2:$A$152))</f>
        <v>-</v>
      </c>
      <c r="Y313" s="105" t="str">
        <f>IF(R313=0,"-",FORECAST($C$8-R313,Инклинометрия!$B$2:$B$152,Инклинометрия!$A$2:$A$152))</f>
        <v>-</v>
      </c>
      <c r="Z313" s="105" t="str">
        <f>IF(R313&gt;0,FORECAST($C$8,Инклинометрия!$B$2:$B$152,Инклинометрия!$A$2:$A$152),IF(V313=$C$8,"-",FORECAST($C$8-V313,Инклинометрия!$B$2:$B$152,Инклинометрия!$A$2:$A$152)))</f>
        <v>-</v>
      </c>
      <c r="AA313" s="105" t="str">
        <f>IF(S313=0,"-",FORECAST($C$8-(S313+V313),Инклинометрия!$B$2:$B$152,Инклинометрия!$A$2:$A$152))</f>
        <v>-</v>
      </c>
      <c r="AB313" s="105">
        <f>FORECAST($C$8+T313,Инклинометрия!$B$2:$B$152,Инклинометрия!$A$2:$A$152)</f>
        <v>1422.3537391657405</v>
      </c>
      <c r="AC313" s="105">
        <f>IF(R313=0,FORECAST($C$6-T313,Инклинометрия!$B$2:$B$152,Инклинометрия!$A$2:$A$152),FORECAST($C$8,Инклинометрия!$B$2:$B$152,Инклинометрия!$A$2:$A$152))</f>
        <v>1332.6462608342592</v>
      </c>
      <c r="AD313" s="107">
        <f>IF(R313=0,FORECAST($C$8,Инклинометрия!$B$2:$B$152,Инклинометрия!$A$2:$A$152),Y313)</f>
        <v>1330</v>
      </c>
      <c r="AE313" s="107">
        <f>FORECAST($C$8-(R313+U313),Инклинометрия!$B$2:$B$152,Инклинометрия!$A$2:$A$152)</f>
        <v>0</v>
      </c>
      <c r="AF313" s="107">
        <f>IF(V313=0,"-",FORECAST($C$8,Инклинометрия!$B$2:$B$152,Инклинометрия!$A$2:$A$152))</f>
        <v>1330</v>
      </c>
      <c r="AG313" s="107">
        <f>IF(V313=0,"-",FORECAST($C$8-V313,Инклинометрия!$B$2:$B$152,Инклинометрия!$A$2:$A$152))</f>
        <v>0</v>
      </c>
      <c r="AH313" s="107">
        <f>IF(W313=0,"-",FORECAST($C$8+W313,Инклинометрия!$B$2:$B$152,Инклинометрия!$A$2:$A$152))</f>
        <v>1332.6462608342592</v>
      </c>
      <c r="AI313" s="107">
        <f>IF(W313=0,"-",FORECAST($C$8,Инклинометрия!$B$2:$B$152,Инклинометрия!$A$2:$A$152))</f>
        <v>1330</v>
      </c>
      <c r="AK313" s="122">
        <f t="shared" si="92"/>
        <v>0</v>
      </c>
      <c r="AL313" s="67">
        <f>AK313*(B313-B312)</f>
        <v>0</v>
      </c>
      <c r="AM313" s="23">
        <f t="shared" si="94"/>
        <v>8.6725204696437436E-2</v>
      </c>
      <c r="AN313" s="26">
        <f>AN312+AK313*(B313-B312)/(2*PI()*$C$5*AN312*$K$13)</f>
        <v>0.15480061813468687</v>
      </c>
      <c r="AO313" s="87">
        <f t="shared" si="86"/>
        <v>145932.55112472404</v>
      </c>
      <c r="AP313" s="87">
        <f>IF(R313+U313&lt;$C$8,0,32*$L$23/$C$12^2*($K$10*R313+$K$8*U313)+32*$L$24/($C$14^2-$C$13^2)*($K$10*S313+$K$8*V313))</f>
        <v>44607.551124724028</v>
      </c>
      <c r="AQ313" s="66">
        <f>R313*$C$11*$C$9+U313*$C$11*$C$10</f>
        <v>14695380</v>
      </c>
      <c r="AR313" s="66">
        <f>S313*$C$11*$C$9+V313*$C$11*$C$10</f>
        <v>14695380</v>
      </c>
      <c r="AS313" s="87">
        <f>$C$11*(T313*$C$9+W313*$C$10)</f>
        <v>792178.05375968735</v>
      </c>
      <c r="AT313" s="45">
        <f t="shared" si="80"/>
        <v>15633490.60488441</v>
      </c>
      <c r="AU313" s="75"/>
    </row>
    <row r="314" spans="2:47" ht="15" thickBot="1" x14ac:dyDescent="0.35">
      <c r="B314" s="41">
        <f t="shared" si="87"/>
        <v>5660</v>
      </c>
      <c r="C314" s="8">
        <f t="shared" si="88"/>
        <v>56.6</v>
      </c>
      <c r="D314" s="73">
        <f t="shared" si="76"/>
        <v>75.702500000000001</v>
      </c>
      <c r="E314" s="29">
        <f t="shared" si="93"/>
        <v>18747.491735694646</v>
      </c>
      <c r="F314" s="29">
        <f t="shared" si="89"/>
        <v>66.24555383637778</v>
      </c>
      <c r="G314" s="29">
        <f t="shared" si="90"/>
        <v>88.603428256155269</v>
      </c>
      <c r="H314" s="17">
        <f t="shared" si="91"/>
        <v>25074.770196491671</v>
      </c>
      <c r="I314" s="29">
        <f t="shared" si="81"/>
        <v>2.2250485660981263</v>
      </c>
      <c r="J314" s="29">
        <f t="shared" si="82"/>
        <v>41.694115440740156</v>
      </c>
      <c r="K314" s="32">
        <f>IF((D313+L313+M313-AL313)/($C$21+$C$22)&gt;$C$8,$C$8,(D313+L313+M313-AL313)/($C$21+$C$22))</f>
        <v>1400</v>
      </c>
      <c r="L314" s="97">
        <f t="shared" si="77"/>
        <v>0</v>
      </c>
      <c r="M314" s="96">
        <f t="shared" si="78"/>
        <v>0</v>
      </c>
      <c r="N314" s="98">
        <f t="shared" si="83"/>
        <v>1.7179213529287818</v>
      </c>
      <c r="O314" s="100">
        <f t="shared" si="79"/>
        <v>4.2266987561397071</v>
      </c>
      <c r="P314" s="104">
        <f t="shared" si="84"/>
        <v>18.880500609176615</v>
      </c>
      <c r="Q314" s="102">
        <f t="shared" si="85"/>
        <v>4.9224514715476911E-2</v>
      </c>
      <c r="R314" s="106">
        <f>IF(K314-H313&lt;0,0,K314-H313)</f>
        <v>0</v>
      </c>
      <c r="S314" s="106">
        <f>K314-V314</f>
        <v>0</v>
      </c>
      <c r="T314" s="106">
        <f>IF(R314&gt;0,$C$6-$C$8,IF($C$6-$C$8-W314&lt;0,0,$C$6-$C$8-W314))</f>
        <v>97.214462279726973</v>
      </c>
      <c r="U314" s="107">
        <f>IF(R314=0,IF(U313+(F314-AL314/$C$23)*$C$21/($C$21+$C$22)&gt;$C$8,$C$8,U313+F314*$C$21/($C$21+$C$22)),E314)</f>
        <v>1400</v>
      </c>
      <c r="V314" s="107">
        <f>IF(R314&gt;0,0,IF(V313+(F314-AL314/$C$23)*$C$21/($C$21+$C$22)&gt;$C$8,$C$8,IF(U314=$C$8,V313+(F314-AL314/$C$23)*$C$21/$C$22,V313+(F314-AL314/$C$23)*$C$21/($C$21+$C$22))))</f>
        <v>1400</v>
      </c>
      <c r="W314" s="203">
        <f>IF(R314&gt;0,0,IF(W313+AL314/$C$23&gt;$F$23,$F$23,W313+AL314/$C$23))</f>
        <v>2.7855377202730285</v>
      </c>
      <c r="X314" s="105" t="str">
        <f>IF(R314=0,"-",FORECAST($C$8,Инклинометрия!$B$2:$B$152,Инклинометрия!$A$2:$A$152))</f>
        <v>-</v>
      </c>
      <c r="Y314" s="105" t="str">
        <f>IF(R314=0,"-",FORECAST($C$8-R314,Инклинометрия!$B$2:$B$152,Инклинометрия!$A$2:$A$152))</f>
        <v>-</v>
      </c>
      <c r="Z314" s="105" t="str">
        <f>IF(R314&gt;0,FORECAST($C$8,Инклинометрия!$B$2:$B$152,Инклинометрия!$A$2:$A$152),IF(V314=$C$8,"-",FORECAST($C$8-V314,Инклинометрия!$B$2:$B$152,Инклинометрия!$A$2:$A$152)))</f>
        <v>-</v>
      </c>
      <c r="AA314" s="105" t="str">
        <f>IF(S314=0,"-",FORECAST($C$8-(S314+V314),Инклинометрия!$B$2:$B$152,Инклинометрия!$A$2:$A$152))</f>
        <v>-</v>
      </c>
      <c r="AB314" s="105">
        <f>FORECAST($C$8+T314,Инклинометрия!$B$2:$B$152,Инклинометрия!$A$2:$A$152)</f>
        <v>1422.3537391657405</v>
      </c>
      <c r="AC314" s="105">
        <f>IF(R314=0,FORECAST($C$6-T314,Инклинометрия!$B$2:$B$152,Инклинометрия!$A$2:$A$152),FORECAST($C$8,Инклинометрия!$B$2:$B$152,Инклинометрия!$A$2:$A$152))</f>
        <v>1332.6462608342592</v>
      </c>
      <c r="AD314" s="107">
        <f>IF(R314=0,FORECAST($C$8,Инклинометрия!$B$2:$B$152,Инклинометрия!$A$2:$A$152),Y314)</f>
        <v>1330</v>
      </c>
      <c r="AE314" s="107">
        <f>FORECAST($C$8-(R314+U314),Инклинометрия!$B$2:$B$152,Инклинометрия!$A$2:$A$152)</f>
        <v>0</v>
      </c>
      <c r="AF314" s="107">
        <f>IF(V314=0,"-",FORECAST($C$8,Инклинометрия!$B$2:$B$152,Инклинометрия!$A$2:$A$152))</f>
        <v>1330</v>
      </c>
      <c r="AG314" s="107">
        <f>IF(V314=0,"-",FORECAST($C$8-V314,Инклинометрия!$B$2:$B$152,Инклинометрия!$A$2:$A$152))</f>
        <v>0</v>
      </c>
      <c r="AH314" s="107">
        <f>IF(W314=0,"-",FORECAST($C$8+W314,Инклинометрия!$B$2:$B$152,Инклинометрия!$A$2:$A$152))</f>
        <v>1332.6462608342592</v>
      </c>
      <c r="AI314" s="107">
        <f>IF(W314=0,"-",FORECAST($C$8,Инклинометрия!$B$2:$B$152,Инклинометрия!$A$2:$A$152))</f>
        <v>1330</v>
      </c>
      <c r="AK314" s="122">
        <f t="shared" si="92"/>
        <v>0</v>
      </c>
      <c r="AL314" s="67">
        <f>AK314*(B314-B313)</f>
        <v>0</v>
      </c>
      <c r="AM314" s="23">
        <f t="shared" si="94"/>
        <v>8.6725204696437436E-2</v>
      </c>
      <c r="AN314" s="26">
        <f>AN313+AK314*(B314-B313)/(2*PI()*$C$5*AN313*$K$13)</f>
        <v>0.15480061813468687</v>
      </c>
      <c r="AO314" s="87">
        <f t="shared" si="86"/>
        <v>145932.55112472404</v>
      </c>
      <c r="AP314" s="87">
        <f>IF(R314+U314&lt;$C$8,0,32*$L$23/$C$12^2*($K$10*R314+$K$8*U314)+32*$L$24/($C$14^2-$C$13^2)*($K$10*S314+$K$8*V314))</f>
        <v>44607.551124724028</v>
      </c>
      <c r="AQ314" s="66">
        <f>R314*$C$11*$C$9+U314*$C$11*$C$10</f>
        <v>14695380</v>
      </c>
      <c r="AR314" s="66">
        <f>S314*$C$11*$C$9+V314*$C$11*$C$10</f>
        <v>14695380</v>
      </c>
      <c r="AS314" s="87">
        <f>$C$11*(T314*$C$9+W314*$C$10)</f>
        <v>792178.05375968735</v>
      </c>
      <c r="AT314" s="45">
        <f t="shared" si="80"/>
        <v>15633490.60488441</v>
      </c>
      <c r="AU314" s="75"/>
    </row>
    <row r="315" spans="2:47" ht="15" thickBot="1" x14ac:dyDescent="0.35">
      <c r="B315" s="41">
        <f t="shared" si="87"/>
        <v>5680</v>
      </c>
      <c r="C315" s="8">
        <f t="shared" si="88"/>
        <v>56.800000000000004</v>
      </c>
      <c r="D315" s="73">
        <f t="shared" si="76"/>
        <v>75.970000000000013</v>
      </c>
      <c r="E315" s="29">
        <f t="shared" si="93"/>
        <v>18813.737289531022</v>
      </c>
      <c r="F315" s="29">
        <f t="shared" si="89"/>
        <v>66.24555383637778</v>
      </c>
      <c r="G315" s="29">
        <f t="shared" si="90"/>
        <v>88.603428256155269</v>
      </c>
      <c r="H315" s="17">
        <f t="shared" si="91"/>
        <v>25163.373624747826</v>
      </c>
      <c r="I315" s="29">
        <f t="shared" si="81"/>
        <v>2.2250485660981263</v>
      </c>
      <c r="J315" s="29">
        <f t="shared" si="82"/>
        <v>41.694115440740156</v>
      </c>
      <c r="K315" s="32">
        <f>IF((D314+L314+M314-AL314)/($C$21+$C$22)&gt;$C$8,$C$8,(D314+L314+M314-AL314)/($C$21+$C$22))</f>
        <v>1400</v>
      </c>
      <c r="L315" s="97">
        <f t="shared" si="77"/>
        <v>0</v>
      </c>
      <c r="M315" s="96">
        <f t="shared" si="78"/>
        <v>0</v>
      </c>
      <c r="N315" s="98">
        <f t="shared" si="83"/>
        <v>1.7179213529287818</v>
      </c>
      <c r="O315" s="100">
        <f t="shared" si="79"/>
        <v>4.2266987561397071</v>
      </c>
      <c r="P315" s="104">
        <f t="shared" si="84"/>
        <v>18.880500609176615</v>
      </c>
      <c r="Q315" s="102">
        <f t="shared" si="85"/>
        <v>4.9224514715476911E-2</v>
      </c>
      <c r="R315" s="106">
        <f>IF(K315-H314&lt;0,0,K315-H314)</f>
        <v>0</v>
      </c>
      <c r="S315" s="106">
        <f>K315-V315</f>
        <v>0</v>
      </c>
      <c r="T315" s="106">
        <f>IF(R315&gt;0,$C$6-$C$8,IF($C$6-$C$8-W315&lt;0,0,$C$6-$C$8-W315))</f>
        <v>97.214462279726973</v>
      </c>
      <c r="U315" s="107">
        <f>IF(R315=0,IF(U314+(F315-AL315/$C$23)*$C$21/($C$21+$C$22)&gt;$C$8,$C$8,U314+F315*$C$21/($C$21+$C$22)),E315)</f>
        <v>1400</v>
      </c>
      <c r="V315" s="107">
        <f>IF(R315&gt;0,0,IF(V314+(F315-AL315/$C$23)*$C$21/($C$21+$C$22)&gt;$C$8,$C$8,IF(U315=$C$8,V314+(F315-AL315/$C$23)*$C$21/$C$22,V314+(F315-AL315/$C$23)*$C$21/($C$21+$C$22))))</f>
        <v>1400</v>
      </c>
      <c r="W315" s="203">
        <f>IF(R315&gt;0,0,IF(W314+AL315/$C$23&gt;$F$23,$F$23,W314+AL315/$C$23))</f>
        <v>2.7855377202730285</v>
      </c>
      <c r="X315" s="105" t="str">
        <f>IF(R315=0,"-",FORECAST($C$8,Инклинометрия!$B$2:$B$152,Инклинометрия!$A$2:$A$152))</f>
        <v>-</v>
      </c>
      <c r="Y315" s="105" t="str">
        <f>IF(R315=0,"-",FORECAST($C$8-R315,Инклинометрия!$B$2:$B$152,Инклинометрия!$A$2:$A$152))</f>
        <v>-</v>
      </c>
      <c r="Z315" s="105" t="str">
        <f>IF(R315&gt;0,FORECAST($C$8,Инклинометрия!$B$2:$B$152,Инклинометрия!$A$2:$A$152),IF(V315=$C$8,"-",FORECAST($C$8-V315,Инклинометрия!$B$2:$B$152,Инклинометрия!$A$2:$A$152)))</f>
        <v>-</v>
      </c>
      <c r="AA315" s="105" t="str">
        <f>IF(S315=0,"-",FORECAST($C$8-(S315+V315),Инклинометрия!$B$2:$B$152,Инклинометрия!$A$2:$A$152))</f>
        <v>-</v>
      </c>
      <c r="AB315" s="105">
        <f>FORECAST($C$8+T315,Инклинометрия!$B$2:$B$152,Инклинометрия!$A$2:$A$152)</f>
        <v>1422.3537391657405</v>
      </c>
      <c r="AC315" s="105">
        <f>IF(R315=0,FORECAST($C$6-T315,Инклинометрия!$B$2:$B$152,Инклинометрия!$A$2:$A$152),FORECAST($C$8,Инклинометрия!$B$2:$B$152,Инклинометрия!$A$2:$A$152))</f>
        <v>1332.6462608342592</v>
      </c>
      <c r="AD315" s="107">
        <f>IF(R315=0,FORECAST($C$8,Инклинометрия!$B$2:$B$152,Инклинометрия!$A$2:$A$152),Y315)</f>
        <v>1330</v>
      </c>
      <c r="AE315" s="107">
        <f>FORECAST($C$8-(R315+U315),Инклинометрия!$B$2:$B$152,Инклинометрия!$A$2:$A$152)</f>
        <v>0</v>
      </c>
      <c r="AF315" s="107">
        <f>IF(V315=0,"-",FORECAST($C$8,Инклинометрия!$B$2:$B$152,Инклинометрия!$A$2:$A$152))</f>
        <v>1330</v>
      </c>
      <c r="AG315" s="107">
        <f>IF(V315=0,"-",FORECAST($C$8-V315,Инклинометрия!$B$2:$B$152,Инклинометрия!$A$2:$A$152))</f>
        <v>0</v>
      </c>
      <c r="AH315" s="107">
        <f>IF(W315=0,"-",FORECAST($C$8+W315,Инклинометрия!$B$2:$B$152,Инклинометрия!$A$2:$A$152))</f>
        <v>1332.6462608342592</v>
      </c>
      <c r="AI315" s="107">
        <f>IF(W315=0,"-",FORECAST($C$8,Инклинометрия!$B$2:$B$152,Инклинометрия!$A$2:$A$152))</f>
        <v>1330</v>
      </c>
      <c r="AK315" s="122">
        <f t="shared" si="92"/>
        <v>0</v>
      </c>
      <c r="AL315" s="67">
        <f>AK315*(B315-B314)</f>
        <v>0</v>
      </c>
      <c r="AM315" s="23">
        <f t="shared" si="94"/>
        <v>8.6725204696437436E-2</v>
      </c>
      <c r="AN315" s="26">
        <f>AN314+AK315*(B315-B314)/(2*PI()*$C$5*AN314*$K$13)</f>
        <v>0.15480061813468687</v>
      </c>
      <c r="AO315" s="87">
        <f t="shared" si="86"/>
        <v>145932.55112472404</v>
      </c>
      <c r="AP315" s="87">
        <f>IF(R315+U315&lt;$C$8,0,32*$L$23/$C$12^2*($K$10*R315+$K$8*U315)+32*$L$24/($C$14^2-$C$13^2)*($K$10*S315+$K$8*V315))</f>
        <v>44607.551124724028</v>
      </c>
      <c r="AQ315" s="66">
        <f>R315*$C$11*$C$9+U315*$C$11*$C$10</f>
        <v>14695380</v>
      </c>
      <c r="AR315" s="66">
        <f>S315*$C$11*$C$9+V315*$C$11*$C$10</f>
        <v>14695380</v>
      </c>
      <c r="AS315" s="87">
        <f>$C$11*(T315*$C$9+W315*$C$10)</f>
        <v>792178.05375968735</v>
      </c>
      <c r="AT315" s="45">
        <f t="shared" si="80"/>
        <v>15633490.60488441</v>
      </c>
      <c r="AU315" s="75"/>
    </row>
    <row r="316" spans="2:47" ht="15" thickBot="1" x14ac:dyDescent="0.35">
      <c r="B316" s="41">
        <f t="shared" si="87"/>
        <v>5700</v>
      </c>
      <c r="C316" s="8">
        <f t="shared" si="88"/>
        <v>57</v>
      </c>
      <c r="D316" s="73">
        <f t="shared" si="76"/>
        <v>76.237499999999997</v>
      </c>
      <c r="E316" s="29">
        <f t="shared" si="93"/>
        <v>18879.982843367401</v>
      </c>
      <c r="F316" s="29">
        <f t="shared" si="89"/>
        <v>66.245553836375421</v>
      </c>
      <c r="G316" s="29">
        <f t="shared" si="90"/>
        <v>88.603428256152128</v>
      </c>
      <c r="H316" s="17">
        <f t="shared" si="91"/>
        <v>25251.977053003979</v>
      </c>
      <c r="I316" s="29">
        <f t="shared" si="81"/>
        <v>2.2250485660981263</v>
      </c>
      <c r="J316" s="29">
        <f t="shared" si="82"/>
        <v>41.694115440739417</v>
      </c>
      <c r="K316" s="32">
        <f>IF((D315+L315+M315-AL315)/($C$21+$C$22)&gt;$C$8,$C$8,(D315+L315+M315-AL315)/($C$21+$C$22))</f>
        <v>1400</v>
      </c>
      <c r="L316" s="97">
        <f t="shared" si="77"/>
        <v>0</v>
      </c>
      <c r="M316" s="96">
        <f t="shared" si="78"/>
        <v>0</v>
      </c>
      <c r="N316" s="98">
        <f t="shared" si="83"/>
        <v>1.7179213529287818</v>
      </c>
      <c r="O316" s="100">
        <f t="shared" si="79"/>
        <v>4.2266987561397071</v>
      </c>
      <c r="P316" s="104">
        <f t="shared" si="84"/>
        <v>18.880500609176615</v>
      </c>
      <c r="Q316" s="102">
        <f t="shared" si="85"/>
        <v>4.9224514715476911E-2</v>
      </c>
      <c r="R316" s="106">
        <f>IF(K316-H315&lt;0,0,K316-H315)</f>
        <v>0</v>
      </c>
      <c r="S316" s="106">
        <f>K316-V316</f>
        <v>0</v>
      </c>
      <c r="T316" s="106">
        <f>IF(R316&gt;0,$C$6-$C$8,IF($C$6-$C$8-W316&lt;0,0,$C$6-$C$8-W316))</f>
        <v>97.214462279726973</v>
      </c>
      <c r="U316" s="107">
        <f>IF(R316=0,IF(U315+(F316-AL316/$C$23)*$C$21/($C$21+$C$22)&gt;$C$8,$C$8,U315+F316*$C$21/($C$21+$C$22)),E316)</f>
        <v>1400</v>
      </c>
      <c r="V316" s="107">
        <f>IF(R316&gt;0,0,IF(V315+(F316-AL316/$C$23)*$C$21/($C$21+$C$22)&gt;$C$8,$C$8,IF(U316=$C$8,V315+(F316-AL316/$C$23)*$C$21/$C$22,V315+(F316-AL316/$C$23)*$C$21/($C$21+$C$22))))</f>
        <v>1400</v>
      </c>
      <c r="W316" s="203">
        <f>IF(R316&gt;0,0,IF(W315+AL316/$C$23&gt;$F$23,$F$23,W315+AL316/$C$23))</f>
        <v>2.7855377202730285</v>
      </c>
      <c r="X316" s="105" t="str">
        <f>IF(R316=0,"-",FORECAST($C$8,Инклинометрия!$B$2:$B$152,Инклинометрия!$A$2:$A$152))</f>
        <v>-</v>
      </c>
      <c r="Y316" s="105" t="str">
        <f>IF(R316=0,"-",FORECAST($C$8-R316,Инклинометрия!$B$2:$B$152,Инклинометрия!$A$2:$A$152))</f>
        <v>-</v>
      </c>
      <c r="Z316" s="105" t="str">
        <f>IF(R316&gt;0,FORECAST($C$8,Инклинометрия!$B$2:$B$152,Инклинометрия!$A$2:$A$152),IF(V316=$C$8,"-",FORECAST($C$8-V316,Инклинометрия!$B$2:$B$152,Инклинометрия!$A$2:$A$152)))</f>
        <v>-</v>
      </c>
      <c r="AA316" s="105" t="str">
        <f>IF(S316=0,"-",FORECAST($C$8-(S316+V316),Инклинометрия!$B$2:$B$152,Инклинометрия!$A$2:$A$152))</f>
        <v>-</v>
      </c>
      <c r="AB316" s="105">
        <f>FORECAST($C$8+T316,Инклинометрия!$B$2:$B$152,Инклинометрия!$A$2:$A$152)</f>
        <v>1422.3537391657405</v>
      </c>
      <c r="AC316" s="105">
        <f>IF(R316=0,FORECAST($C$6-T316,Инклинометрия!$B$2:$B$152,Инклинометрия!$A$2:$A$152),FORECAST($C$8,Инклинометрия!$B$2:$B$152,Инклинометрия!$A$2:$A$152))</f>
        <v>1332.6462608342592</v>
      </c>
      <c r="AD316" s="107">
        <f>IF(R316=0,FORECAST($C$8,Инклинометрия!$B$2:$B$152,Инклинометрия!$A$2:$A$152),Y316)</f>
        <v>1330</v>
      </c>
      <c r="AE316" s="107">
        <f>FORECAST($C$8-(R316+U316),Инклинометрия!$B$2:$B$152,Инклинометрия!$A$2:$A$152)</f>
        <v>0</v>
      </c>
      <c r="AF316" s="107">
        <f>IF(V316=0,"-",FORECAST($C$8,Инклинометрия!$B$2:$B$152,Инклинометрия!$A$2:$A$152))</f>
        <v>1330</v>
      </c>
      <c r="AG316" s="107">
        <f>IF(V316=0,"-",FORECAST($C$8-V316,Инклинометрия!$B$2:$B$152,Инклинометрия!$A$2:$A$152))</f>
        <v>0</v>
      </c>
      <c r="AH316" s="107">
        <f>IF(W316=0,"-",FORECAST($C$8+W316,Инклинометрия!$B$2:$B$152,Инклинометрия!$A$2:$A$152))</f>
        <v>1332.6462608342592</v>
      </c>
      <c r="AI316" s="107">
        <f>IF(W316=0,"-",FORECAST($C$8,Инклинометрия!$B$2:$B$152,Инклинометрия!$A$2:$A$152))</f>
        <v>1330</v>
      </c>
      <c r="AK316" s="122">
        <f t="shared" si="92"/>
        <v>0</v>
      </c>
      <c r="AL316" s="67">
        <f>AK316*(B316-B315)</f>
        <v>0</v>
      </c>
      <c r="AM316" s="23">
        <f t="shared" si="94"/>
        <v>8.6725204696437436E-2</v>
      </c>
      <c r="AN316" s="26">
        <f>AN315+AK316*(B316-B315)/(2*PI()*$C$5*AN315*$K$13)</f>
        <v>0.15480061813468687</v>
      </c>
      <c r="AO316" s="87">
        <f t="shared" si="86"/>
        <v>145932.55112472404</v>
      </c>
      <c r="AP316" s="87">
        <f>IF(R316+U316&lt;$C$8,0,32*$L$23/$C$12^2*($K$10*R316+$K$8*U316)+32*$L$24/($C$14^2-$C$13^2)*($K$10*S316+$K$8*V316))</f>
        <v>44607.551124724028</v>
      </c>
      <c r="AQ316" s="66">
        <f>R316*$C$11*$C$9+U316*$C$11*$C$10</f>
        <v>14695380</v>
      </c>
      <c r="AR316" s="66">
        <f>S316*$C$11*$C$9+V316*$C$11*$C$10</f>
        <v>14695380</v>
      </c>
      <c r="AS316" s="87">
        <f>$C$11*(T316*$C$9+W316*$C$10)</f>
        <v>792178.05375968735</v>
      </c>
      <c r="AT316" s="45">
        <f t="shared" si="80"/>
        <v>15633490.60488441</v>
      </c>
      <c r="AU316" s="75"/>
    </row>
    <row r="317" spans="2:47" ht="15" thickBot="1" x14ac:dyDescent="0.35">
      <c r="B317" s="41">
        <f t="shared" si="87"/>
        <v>5720</v>
      </c>
      <c r="C317" s="8">
        <f t="shared" si="88"/>
        <v>57.2</v>
      </c>
      <c r="D317" s="73">
        <f t="shared" si="76"/>
        <v>76.504999999999995</v>
      </c>
      <c r="E317" s="29">
        <f t="shared" si="93"/>
        <v>18946.228397203777</v>
      </c>
      <c r="F317" s="29">
        <f t="shared" si="89"/>
        <v>66.24555383637778</v>
      </c>
      <c r="G317" s="29">
        <f t="shared" si="90"/>
        <v>88.603428256155269</v>
      </c>
      <c r="H317" s="17">
        <f t="shared" si="91"/>
        <v>25340.580481260135</v>
      </c>
      <c r="I317" s="29">
        <f t="shared" si="81"/>
        <v>2.2250485660981263</v>
      </c>
      <c r="J317" s="29">
        <f t="shared" si="82"/>
        <v>41.694115440740156</v>
      </c>
      <c r="K317" s="32">
        <f>IF((D316+L316+M316-AL316)/($C$21+$C$22)&gt;$C$8,$C$8,(D316+L316+M316-AL316)/($C$21+$C$22))</f>
        <v>1400</v>
      </c>
      <c r="L317" s="97">
        <f t="shared" si="77"/>
        <v>0</v>
      </c>
      <c r="M317" s="96">
        <f t="shared" si="78"/>
        <v>0</v>
      </c>
      <c r="N317" s="98">
        <f t="shared" si="83"/>
        <v>1.7179213529287818</v>
      </c>
      <c r="O317" s="100">
        <f t="shared" si="79"/>
        <v>4.2266987561397071</v>
      </c>
      <c r="P317" s="104">
        <f t="shared" si="84"/>
        <v>18.880500609176615</v>
      </c>
      <c r="Q317" s="102">
        <f t="shared" si="85"/>
        <v>4.9224514715476911E-2</v>
      </c>
      <c r="R317" s="106">
        <f>IF(K317-H316&lt;0,0,K317-H316)</f>
        <v>0</v>
      </c>
      <c r="S317" s="106">
        <f>K317-V317</f>
        <v>0</v>
      </c>
      <c r="T317" s="106">
        <f>IF(R317&gt;0,$C$6-$C$8,IF($C$6-$C$8-W317&lt;0,0,$C$6-$C$8-W317))</f>
        <v>97.214462279726973</v>
      </c>
      <c r="U317" s="107">
        <f>IF(R317=0,IF(U316+(F317-AL317/$C$23)*$C$21/($C$21+$C$22)&gt;$C$8,$C$8,U316+F317*$C$21/($C$21+$C$22)),E317)</f>
        <v>1400</v>
      </c>
      <c r="V317" s="107">
        <f>IF(R317&gt;0,0,IF(V316+(F317-AL317/$C$23)*$C$21/($C$21+$C$22)&gt;$C$8,$C$8,IF(U317=$C$8,V316+(F317-AL317/$C$23)*$C$21/$C$22,V316+(F317-AL317/$C$23)*$C$21/($C$21+$C$22))))</f>
        <v>1400</v>
      </c>
      <c r="W317" s="203">
        <f>IF(R317&gt;0,0,IF(W316+AL317/$C$23&gt;$F$23,$F$23,W316+AL317/$C$23))</f>
        <v>2.7855377202730285</v>
      </c>
      <c r="X317" s="105" t="str">
        <f>IF(R317=0,"-",FORECAST($C$8,Инклинометрия!$B$2:$B$152,Инклинометрия!$A$2:$A$152))</f>
        <v>-</v>
      </c>
      <c r="Y317" s="105" t="str">
        <f>IF(R317=0,"-",FORECAST($C$8-R317,Инклинометрия!$B$2:$B$152,Инклинометрия!$A$2:$A$152))</f>
        <v>-</v>
      </c>
      <c r="Z317" s="105" t="str">
        <f>IF(R317&gt;0,FORECAST($C$8,Инклинометрия!$B$2:$B$152,Инклинометрия!$A$2:$A$152),IF(V317=$C$8,"-",FORECAST($C$8-V317,Инклинометрия!$B$2:$B$152,Инклинометрия!$A$2:$A$152)))</f>
        <v>-</v>
      </c>
      <c r="AA317" s="105" t="str">
        <f>IF(S317=0,"-",FORECAST($C$8-(S317+V317),Инклинометрия!$B$2:$B$152,Инклинометрия!$A$2:$A$152))</f>
        <v>-</v>
      </c>
      <c r="AB317" s="105">
        <f>FORECAST($C$8+T317,Инклинометрия!$B$2:$B$152,Инклинометрия!$A$2:$A$152)</f>
        <v>1422.3537391657405</v>
      </c>
      <c r="AC317" s="105">
        <f>IF(R317=0,FORECAST($C$6-T317,Инклинометрия!$B$2:$B$152,Инклинометрия!$A$2:$A$152),FORECAST($C$8,Инклинометрия!$B$2:$B$152,Инклинометрия!$A$2:$A$152))</f>
        <v>1332.6462608342592</v>
      </c>
      <c r="AD317" s="107">
        <f>IF(R317=0,FORECAST($C$8,Инклинометрия!$B$2:$B$152,Инклинометрия!$A$2:$A$152),Y317)</f>
        <v>1330</v>
      </c>
      <c r="AE317" s="107">
        <f>FORECAST($C$8-(R317+U317),Инклинометрия!$B$2:$B$152,Инклинометрия!$A$2:$A$152)</f>
        <v>0</v>
      </c>
      <c r="AF317" s="107">
        <f>IF(V317=0,"-",FORECAST($C$8,Инклинометрия!$B$2:$B$152,Инклинометрия!$A$2:$A$152))</f>
        <v>1330</v>
      </c>
      <c r="AG317" s="107">
        <f>IF(V317=0,"-",FORECAST($C$8-V317,Инклинометрия!$B$2:$B$152,Инклинометрия!$A$2:$A$152))</f>
        <v>0</v>
      </c>
      <c r="AH317" s="107">
        <f>IF(W317=0,"-",FORECAST($C$8+W317,Инклинометрия!$B$2:$B$152,Инклинометрия!$A$2:$A$152))</f>
        <v>1332.6462608342592</v>
      </c>
      <c r="AI317" s="107">
        <f>IF(W317=0,"-",FORECAST($C$8,Инклинометрия!$B$2:$B$152,Инклинометрия!$A$2:$A$152))</f>
        <v>1330</v>
      </c>
      <c r="AK317" s="122">
        <f t="shared" si="92"/>
        <v>0</v>
      </c>
      <c r="AL317" s="67">
        <f>AK317*(B317-B316)</f>
        <v>0</v>
      </c>
      <c r="AM317" s="23">
        <f t="shared" si="94"/>
        <v>8.6725204696437436E-2</v>
      </c>
      <c r="AN317" s="26">
        <f>AN316+AK317*(B317-B316)/(2*PI()*$C$5*AN316*$K$13)</f>
        <v>0.15480061813468687</v>
      </c>
      <c r="AO317" s="87">
        <f t="shared" si="86"/>
        <v>145932.55112472404</v>
      </c>
      <c r="AP317" s="87">
        <f>IF(R317+U317&lt;$C$8,0,32*$L$23/$C$12^2*($K$10*R317+$K$8*U317)+32*$L$24/($C$14^2-$C$13^2)*($K$10*S317+$K$8*V317))</f>
        <v>44607.551124724028</v>
      </c>
      <c r="AQ317" s="66">
        <f>R317*$C$11*$C$9+U317*$C$11*$C$10</f>
        <v>14695380</v>
      </c>
      <c r="AR317" s="66">
        <f>S317*$C$11*$C$9+V317*$C$11*$C$10</f>
        <v>14695380</v>
      </c>
      <c r="AS317" s="87">
        <f>$C$11*(T317*$C$9+W317*$C$10)</f>
        <v>792178.05375968735</v>
      </c>
      <c r="AT317" s="45">
        <f t="shared" si="80"/>
        <v>15633490.60488441</v>
      </c>
      <c r="AU317" s="75"/>
    </row>
    <row r="318" spans="2:47" ht="15" thickBot="1" x14ac:dyDescent="0.35">
      <c r="B318" s="41">
        <f t="shared" si="87"/>
        <v>5740</v>
      </c>
      <c r="C318" s="8">
        <f t="shared" si="88"/>
        <v>57.4</v>
      </c>
      <c r="D318" s="73">
        <f t="shared" si="76"/>
        <v>76.772499999999994</v>
      </c>
      <c r="E318" s="29">
        <f t="shared" si="93"/>
        <v>19012.473951040152</v>
      </c>
      <c r="F318" s="29">
        <f t="shared" si="89"/>
        <v>66.245553836375421</v>
      </c>
      <c r="G318" s="29">
        <f t="shared" si="90"/>
        <v>88.603428256152128</v>
      </c>
      <c r="H318" s="17">
        <f t="shared" si="91"/>
        <v>25429.183909516287</v>
      </c>
      <c r="I318" s="29">
        <f t="shared" si="81"/>
        <v>2.2250485660981263</v>
      </c>
      <c r="J318" s="29">
        <f t="shared" si="82"/>
        <v>41.694115440739417</v>
      </c>
      <c r="K318" s="32">
        <f>IF((D317+L317+M317-AL317)/($C$21+$C$22)&gt;$C$8,$C$8,(D317+L317+M317-AL317)/($C$21+$C$22))</f>
        <v>1400</v>
      </c>
      <c r="L318" s="97">
        <f t="shared" si="77"/>
        <v>0</v>
      </c>
      <c r="M318" s="96">
        <f t="shared" si="78"/>
        <v>0</v>
      </c>
      <c r="N318" s="98">
        <f t="shared" si="83"/>
        <v>1.7179213529287818</v>
      </c>
      <c r="O318" s="100">
        <f t="shared" si="79"/>
        <v>4.2266987561397071</v>
      </c>
      <c r="P318" s="104">
        <f t="shared" si="84"/>
        <v>18.880500609176615</v>
      </c>
      <c r="Q318" s="102">
        <f t="shared" si="85"/>
        <v>4.9224514715476911E-2</v>
      </c>
      <c r="R318" s="106">
        <f>IF(K318-H317&lt;0,0,K318-H317)</f>
        <v>0</v>
      </c>
      <c r="S318" s="106">
        <f>K318-V318</f>
        <v>0</v>
      </c>
      <c r="T318" s="106">
        <f>IF(R318&gt;0,$C$6-$C$8,IF($C$6-$C$8-W318&lt;0,0,$C$6-$C$8-W318))</f>
        <v>97.214462279726973</v>
      </c>
      <c r="U318" s="107">
        <f>IF(R318=0,IF(U317+(F318-AL318/$C$23)*$C$21/($C$21+$C$22)&gt;$C$8,$C$8,U317+F318*$C$21/($C$21+$C$22)),E318)</f>
        <v>1400</v>
      </c>
      <c r="V318" s="107">
        <f>IF(R318&gt;0,0,IF(V317+(F318-AL318/$C$23)*$C$21/($C$21+$C$22)&gt;$C$8,$C$8,IF(U318=$C$8,V317+(F318-AL318/$C$23)*$C$21/$C$22,V317+(F318-AL318/$C$23)*$C$21/($C$21+$C$22))))</f>
        <v>1400</v>
      </c>
      <c r="W318" s="203">
        <f>IF(R318&gt;0,0,IF(W317+AL318/$C$23&gt;$F$23,$F$23,W317+AL318/$C$23))</f>
        <v>2.7855377202730285</v>
      </c>
      <c r="X318" s="105" t="str">
        <f>IF(R318=0,"-",FORECAST($C$8,Инклинометрия!$B$2:$B$152,Инклинометрия!$A$2:$A$152))</f>
        <v>-</v>
      </c>
      <c r="Y318" s="105" t="str">
        <f>IF(R318=0,"-",FORECAST($C$8-R318,Инклинометрия!$B$2:$B$152,Инклинометрия!$A$2:$A$152))</f>
        <v>-</v>
      </c>
      <c r="Z318" s="105" t="str">
        <f>IF(R318&gt;0,FORECAST($C$8,Инклинометрия!$B$2:$B$152,Инклинометрия!$A$2:$A$152),IF(V318=$C$8,"-",FORECAST($C$8-V318,Инклинометрия!$B$2:$B$152,Инклинометрия!$A$2:$A$152)))</f>
        <v>-</v>
      </c>
      <c r="AA318" s="105" t="str">
        <f>IF(S318=0,"-",FORECAST($C$8-(S318+V318),Инклинометрия!$B$2:$B$152,Инклинометрия!$A$2:$A$152))</f>
        <v>-</v>
      </c>
      <c r="AB318" s="105">
        <f>FORECAST($C$8+T318,Инклинометрия!$B$2:$B$152,Инклинометрия!$A$2:$A$152)</f>
        <v>1422.3537391657405</v>
      </c>
      <c r="AC318" s="105">
        <f>IF(R318=0,FORECAST($C$6-T318,Инклинометрия!$B$2:$B$152,Инклинометрия!$A$2:$A$152),FORECAST($C$8,Инклинометрия!$B$2:$B$152,Инклинометрия!$A$2:$A$152))</f>
        <v>1332.6462608342592</v>
      </c>
      <c r="AD318" s="107">
        <f>IF(R318=0,FORECAST($C$8,Инклинометрия!$B$2:$B$152,Инклинометрия!$A$2:$A$152),Y318)</f>
        <v>1330</v>
      </c>
      <c r="AE318" s="107">
        <f>FORECAST($C$8-(R318+U318),Инклинометрия!$B$2:$B$152,Инклинометрия!$A$2:$A$152)</f>
        <v>0</v>
      </c>
      <c r="AF318" s="107">
        <f>IF(V318=0,"-",FORECAST($C$8,Инклинометрия!$B$2:$B$152,Инклинометрия!$A$2:$A$152))</f>
        <v>1330</v>
      </c>
      <c r="AG318" s="107">
        <f>IF(V318=0,"-",FORECAST($C$8-V318,Инклинометрия!$B$2:$B$152,Инклинометрия!$A$2:$A$152))</f>
        <v>0</v>
      </c>
      <c r="AH318" s="107">
        <f>IF(W318=0,"-",FORECAST($C$8+W318,Инклинометрия!$B$2:$B$152,Инклинометрия!$A$2:$A$152))</f>
        <v>1332.6462608342592</v>
      </c>
      <c r="AI318" s="107">
        <f>IF(W318=0,"-",FORECAST($C$8,Инклинометрия!$B$2:$B$152,Инклинометрия!$A$2:$A$152))</f>
        <v>1330</v>
      </c>
      <c r="AK318" s="122">
        <f t="shared" si="92"/>
        <v>0</v>
      </c>
      <c r="AL318" s="67">
        <f>AK318*(B318-B317)</f>
        <v>0</v>
      </c>
      <c r="AM318" s="23">
        <f t="shared" si="94"/>
        <v>8.6725204696437436E-2</v>
      </c>
      <c r="AN318" s="26">
        <f>AN317+AK318*(B318-B317)/(2*PI()*$C$5*AN317*$K$13)</f>
        <v>0.15480061813468687</v>
      </c>
      <c r="AO318" s="87">
        <f t="shared" si="86"/>
        <v>145932.55112472404</v>
      </c>
      <c r="AP318" s="87">
        <f>IF(R318+U318&lt;$C$8,0,32*$L$23/$C$12^2*($K$10*R318+$K$8*U318)+32*$L$24/($C$14^2-$C$13^2)*($K$10*S318+$K$8*V318))</f>
        <v>44607.551124724028</v>
      </c>
      <c r="AQ318" s="66">
        <f>R318*$C$11*$C$9+U318*$C$11*$C$10</f>
        <v>14695380</v>
      </c>
      <c r="AR318" s="66">
        <f>S318*$C$11*$C$9+V318*$C$11*$C$10</f>
        <v>14695380</v>
      </c>
      <c r="AS318" s="87">
        <f>$C$11*(T318*$C$9+W318*$C$10)</f>
        <v>792178.05375968735</v>
      </c>
      <c r="AT318" s="45">
        <f t="shared" si="80"/>
        <v>15633490.60488441</v>
      </c>
      <c r="AU318" s="75"/>
    </row>
    <row r="319" spans="2:47" ht="15" thickBot="1" x14ac:dyDescent="0.35">
      <c r="B319" s="41">
        <f t="shared" si="87"/>
        <v>5760</v>
      </c>
      <c r="C319" s="8">
        <f t="shared" si="88"/>
        <v>57.6</v>
      </c>
      <c r="D319" s="73">
        <f t="shared" si="76"/>
        <v>77.040000000000006</v>
      </c>
      <c r="E319" s="29">
        <f t="shared" si="93"/>
        <v>19078.719504876528</v>
      </c>
      <c r="F319" s="29">
        <f t="shared" si="89"/>
        <v>66.24555383637778</v>
      </c>
      <c r="G319" s="29">
        <f t="shared" si="90"/>
        <v>88.603428256155269</v>
      </c>
      <c r="H319" s="17">
        <f t="shared" si="91"/>
        <v>25517.787337772443</v>
      </c>
      <c r="I319" s="29">
        <f t="shared" si="81"/>
        <v>2.2250485660981263</v>
      </c>
      <c r="J319" s="29">
        <f t="shared" si="82"/>
        <v>41.694115440740156</v>
      </c>
      <c r="K319" s="32">
        <f>IF((D318+L318+M318-AL318)/($C$21+$C$22)&gt;$C$8,$C$8,(D318+L318+M318-AL318)/($C$21+$C$22))</f>
        <v>1400</v>
      </c>
      <c r="L319" s="97">
        <f t="shared" si="77"/>
        <v>0</v>
      </c>
      <c r="M319" s="96">
        <f t="shared" si="78"/>
        <v>0</v>
      </c>
      <c r="N319" s="98">
        <f t="shared" si="83"/>
        <v>1.7179213529287818</v>
      </c>
      <c r="O319" s="100">
        <f t="shared" si="79"/>
        <v>4.2266987561397071</v>
      </c>
      <c r="P319" s="104">
        <f t="shared" si="84"/>
        <v>18.880500609176615</v>
      </c>
      <c r="Q319" s="102">
        <f t="shared" si="85"/>
        <v>4.9224514715476911E-2</v>
      </c>
      <c r="R319" s="106">
        <f>IF(K319-H318&lt;0,0,K319-H318)</f>
        <v>0</v>
      </c>
      <c r="S319" s="106">
        <f>K319-V319</f>
        <v>0</v>
      </c>
      <c r="T319" s="106">
        <f>IF(R319&gt;0,$C$6-$C$8,IF($C$6-$C$8-W319&lt;0,0,$C$6-$C$8-W319))</f>
        <v>97.214462279726973</v>
      </c>
      <c r="U319" s="107">
        <f>IF(R319=0,IF(U318+(F319-AL319/$C$23)*$C$21/($C$21+$C$22)&gt;$C$8,$C$8,U318+F319*$C$21/($C$21+$C$22)),E319)</f>
        <v>1400</v>
      </c>
      <c r="V319" s="107">
        <f>IF(R319&gt;0,0,IF(V318+(F319-AL319/$C$23)*$C$21/($C$21+$C$22)&gt;$C$8,$C$8,IF(U319=$C$8,V318+(F319-AL319/$C$23)*$C$21/$C$22,V318+(F319-AL319/$C$23)*$C$21/($C$21+$C$22))))</f>
        <v>1400</v>
      </c>
      <c r="W319" s="203">
        <f>IF(R319&gt;0,0,IF(W318+AL319/$C$23&gt;$F$23,$F$23,W318+AL319/$C$23))</f>
        <v>2.7855377202730285</v>
      </c>
      <c r="X319" s="105" t="str">
        <f>IF(R319=0,"-",FORECAST($C$8,Инклинометрия!$B$2:$B$152,Инклинометрия!$A$2:$A$152))</f>
        <v>-</v>
      </c>
      <c r="Y319" s="105" t="str">
        <f>IF(R319=0,"-",FORECAST($C$8-R319,Инклинометрия!$B$2:$B$152,Инклинометрия!$A$2:$A$152))</f>
        <v>-</v>
      </c>
      <c r="Z319" s="105" t="str">
        <f>IF(R319&gt;0,FORECAST($C$8,Инклинометрия!$B$2:$B$152,Инклинометрия!$A$2:$A$152),IF(V319=$C$8,"-",FORECAST($C$8-V319,Инклинометрия!$B$2:$B$152,Инклинометрия!$A$2:$A$152)))</f>
        <v>-</v>
      </c>
      <c r="AA319" s="105" t="str">
        <f>IF(S319=0,"-",FORECAST($C$8-(S319+V319),Инклинометрия!$B$2:$B$152,Инклинометрия!$A$2:$A$152))</f>
        <v>-</v>
      </c>
      <c r="AB319" s="105">
        <f>FORECAST($C$8+T319,Инклинометрия!$B$2:$B$152,Инклинометрия!$A$2:$A$152)</f>
        <v>1422.3537391657405</v>
      </c>
      <c r="AC319" s="105">
        <f>IF(R319=0,FORECAST($C$6-T319,Инклинометрия!$B$2:$B$152,Инклинометрия!$A$2:$A$152),FORECAST($C$8,Инклинометрия!$B$2:$B$152,Инклинометрия!$A$2:$A$152))</f>
        <v>1332.6462608342592</v>
      </c>
      <c r="AD319" s="107">
        <f>IF(R319=0,FORECAST($C$8,Инклинометрия!$B$2:$B$152,Инклинометрия!$A$2:$A$152),Y319)</f>
        <v>1330</v>
      </c>
      <c r="AE319" s="107">
        <f>FORECAST($C$8-(R319+U319),Инклинометрия!$B$2:$B$152,Инклинометрия!$A$2:$A$152)</f>
        <v>0</v>
      </c>
      <c r="AF319" s="107">
        <f>IF(V319=0,"-",FORECAST($C$8,Инклинометрия!$B$2:$B$152,Инклинометрия!$A$2:$A$152))</f>
        <v>1330</v>
      </c>
      <c r="AG319" s="107">
        <f>IF(V319=0,"-",FORECAST($C$8-V319,Инклинометрия!$B$2:$B$152,Инклинометрия!$A$2:$A$152))</f>
        <v>0</v>
      </c>
      <c r="AH319" s="107">
        <f>IF(W319=0,"-",FORECAST($C$8+W319,Инклинометрия!$B$2:$B$152,Инклинометрия!$A$2:$A$152))</f>
        <v>1332.6462608342592</v>
      </c>
      <c r="AI319" s="107">
        <f>IF(W319=0,"-",FORECAST($C$8,Инклинометрия!$B$2:$B$152,Инклинометрия!$A$2:$A$152))</f>
        <v>1330</v>
      </c>
      <c r="AK319" s="122">
        <f t="shared" si="92"/>
        <v>0</v>
      </c>
      <c r="AL319" s="67">
        <f>AK319*(B319-B318)</f>
        <v>0</v>
      </c>
      <c r="AM319" s="23">
        <f t="shared" si="94"/>
        <v>8.6725204696437436E-2</v>
      </c>
      <c r="AN319" s="26">
        <f>AN318+AK319*(B319-B318)/(2*PI()*$C$5*AN318*$K$13)</f>
        <v>0.15480061813468687</v>
      </c>
      <c r="AO319" s="87">
        <f t="shared" si="86"/>
        <v>145932.55112472404</v>
      </c>
      <c r="AP319" s="87">
        <f>IF(R319+U319&lt;$C$8,0,32*$L$23/$C$12^2*($K$10*R319+$K$8*U319)+32*$L$24/($C$14^2-$C$13^2)*($K$10*S319+$K$8*V319))</f>
        <v>44607.551124724028</v>
      </c>
      <c r="AQ319" s="66">
        <f>R319*$C$11*$C$9+U319*$C$11*$C$10</f>
        <v>14695380</v>
      </c>
      <c r="AR319" s="66">
        <f>S319*$C$11*$C$9+V319*$C$11*$C$10</f>
        <v>14695380</v>
      </c>
      <c r="AS319" s="87">
        <f>$C$11*(T319*$C$9+W319*$C$10)</f>
        <v>792178.05375968735</v>
      </c>
      <c r="AT319" s="45">
        <f t="shared" si="80"/>
        <v>15633490.60488441</v>
      </c>
      <c r="AU319" s="75"/>
    </row>
    <row r="320" spans="2:47" ht="15" thickBot="1" x14ac:dyDescent="0.35">
      <c r="B320" s="41">
        <f t="shared" si="87"/>
        <v>5780</v>
      </c>
      <c r="C320" s="8">
        <f t="shared" si="88"/>
        <v>57.800000000000004</v>
      </c>
      <c r="D320" s="73">
        <f t="shared" si="76"/>
        <v>77.307500000000005</v>
      </c>
      <c r="E320" s="29">
        <f t="shared" si="93"/>
        <v>19144.965058712907</v>
      </c>
      <c r="F320" s="29">
        <f t="shared" si="89"/>
        <v>66.24555383637778</v>
      </c>
      <c r="G320" s="29">
        <f t="shared" si="90"/>
        <v>88.603428256155269</v>
      </c>
      <c r="H320" s="17">
        <f t="shared" si="91"/>
        <v>25606.390766028599</v>
      </c>
      <c r="I320" s="29">
        <f t="shared" si="81"/>
        <v>2.2250485660981263</v>
      </c>
      <c r="J320" s="29">
        <f t="shared" si="82"/>
        <v>41.694115440740156</v>
      </c>
      <c r="K320" s="32">
        <f>IF((D319+L319+M319-AL319)/($C$21+$C$22)&gt;$C$8,$C$8,(D319+L319+M319-AL319)/($C$21+$C$22))</f>
        <v>1400</v>
      </c>
      <c r="L320" s="97">
        <f t="shared" si="77"/>
        <v>0</v>
      </c>
      <c r="M320" s="96">
        <f t="shared" si="78"/>
        <v>0</v>
      </c>
      <c r="N320" s="98">
        <f t="shared" si="83"/>
        <v>1.7179213529287818</v>
      </c>
      <c r="O320" s="100">
        <f t="shared" si="79"/>
        <v>4.2266987561397071</v>
      </c>
      <c r="P320" s="104">
        <f t="shared" si="84"/>
        <v>18.880500609176615</v>
      </c>
      <c r="Q320" s="102">
        <f t="shared" si="85"/>
        <v>4.9224514715476911E-2</v>
      </c>
      <c r="R320" s="106">
        <f>IF(K320-H319&lt;0,0,K320-H319)</f>
        <v>0</v>
      </c>
      <c r="S320" s="106">
        <f>K320-V320</f>
        <v>0</v>
      </c>
      <c r="T320" s="106">
        <f>IF(R320&gt;0,$C$6-$C$8,IF($C$6-$C$8-W320&lt;0,0,$C$6-$C$8-W320))</f>
        <v>97.214462279726973</v>
      </c>
      <c r="U320" s="107">
        <f>IF(R320=0,IF(U319+(F320-AL320/$C$23)*$C$21/($C$21+$C$22)&gt;$C$8,$C$8,U319+F320*$C$21/($C$21+$C$22)),E320)</f>
        <v>1400</v>
      </c>
      <c r="V320" s="107">
        <f>IF(R320&gt;0,0,IF(V319+(F320-AL320/$C$23)*$C$21/($C$21+$C$22)&gt;$C$8,$C$8,IF(U320=$C$8,V319+(F320-AL320/$C$23)*$C$21/$C$22,V319+(F320-AL320/$C$23)*$C$21/($C$21+$C$22))))</f>
        <v>1400</v>
      </c>
      <c r="W320" s="203">
        <f>IF(R320&gt;0,0,IF(W319+AL320/$C$23&gt;$F$23,$F$23,W319+AL320/$C$23))</f>
        <v>2.7855377202730285</v>
      </c>
      <c r="X320" s="105" t="str">
        <f>IF(R320=0,"-",FORECAST($C$8,Инклинометрия!$B$2:$B$152,Инклинометрия!$A$2:$A$152))</f>
        <v>-</v>
      </c>
      <c r="Y320" s="105" t="str">
        <f>IF(R320=0,"-",FORECAST($C$8-R320,Инклинометрия!$B$2:$B$152,Инклинометрия!$A$2:$A$152))</f>
        <v>-</v>
      </c>
      <c r="Z320" s="105" t="str">
        <f>IF(R320&gt;0,FORECAST($C$8,Инклинометрия!$B$2:$B$152,Инклинометрия!$A$2:$A$152),IF(V320=$C$8,"-",FORECAST($C$8-V320,Инклинометрия!$B$2:$B$152,Инклинометрия!$A$2:$A$152)))</f>
        <v>-</v>
      </c>
      <c r="AA320" s="105" t="str">
        <f>IF(S320=0,"-",FORECAST($C$8-(S320+V320),Инклинометрия!$B$2:$B$152,Инклинометрия!$A$2:$A$152))</f>
        <v>-</v>
      </c>
      <c r="AB320" s="105">
        <f>FORECAST($C$8+T320,Инклинометрия!$B$2:$B$152,Инклинометрия!$A$2:$A$152)</f>
        <v>1422.3537391657405</v>
      </c>
      <c r="AC320" s="105">
        <f>IF(R320=0,FORECAST($C$6-T320,Инклинометрия!$B$2:$B$152,Инклинометрия!$A$2:$A$152),FORECAST($C$8,Инклинометрия!$B$2:$B$152,Инклинометрия!$A$2:$A$152))</f>
        <v>1332.6462608342592</v>
      </c>
      <c r="AD320" s="107">
        <f>IF(R320=0,FORECAST($C$8,Инклинометрия!$B$2:$B$152,Инклинометрия!$A$2:$A$152),Y320)</f>
        <v>1330</v>
      </c>
      <c r="AE320" s="107">
        <f>FORECAST($C$8-(R320+U320),Инклинометрия!$B$2:$B$152,Инклинометрия!$A$2:$A$152)</f>
        <v>0</v>
      </c>
      <c r="AF320" s="107">
        <f>IF(V320=0,"-",FORECAST($C$8,Инклинометрия!$B$2:$B$152,Инклинометрия!$A$2:$A$152))</f>
        <v>1330</v>
      </c>
      <c r="AG320" s="107">
        <f>IF(V320=0,"-",FORECAST($C$8-V320,Инклинометрия!$B$2:$B$152,Инклинометрия!$A$2:$A$152))</f>
        <v>0</v>
      </c>
      <c r="AH320" s="107">
        <f>IF(W320=0,"-",FORECAST($C$8+W320,Инклинометрия!$B$2:$B$152,Инклинометрия!$A$2:$A$152))</f>
        <v>1332.6462608342592</v>
      </c>
      <c r="AI320" s="107">
        <f>IF(W320=0,"-",FORECAST($C$8,Инклинометрия!$B$2:$B$152,Инклинометрия!$A$2:$A$152))</f>
        <v>1330</v>
      </c>
      <c r="AK320" s="122">
        <f t="shared" si="92"/>
        <v>0</v>
      </c>
      <c r="AL320" s="67">
        <f>AK320*(B320-B319)</f>
        <v>0</v>
      </c>
      <c r="AM320" s="23">
        <f t="shared" si="94"/>
        <v>8.6725204696437436E-2</v>
      </c>
      <c r="AN320" s="26">
        <f>AN319+AK320*(B320-B319)/(2*PI()*$C$5*AN319*$K$13)</f>
        <v>0.15480061813468687</v>
      </c>
      <c r="AO320" s="87">
        <f t="shared" si="86"/>
        <v>145932.55112472404</v>
      </c>
      <c r="AP320" s="87">
        <f>IF(R320+U320&lt;$C$8,0,32*$L$23/$C$12^2*($K$10*R320+$K$8*U320)+32*$L$24/($C$14^2-$C$13^2)*($K$10*S320+$K$8*V320))</f>
        <v>44607.551124724028</v>
      </c>
      <c r="AQ320" s="66">
        <f>R320*$C$11*$C$9+U320*$C$11*$C$10</f>
        <v>14695380</v>
      </c>
      <c r="AR320" s="66">
        <f>S320*$C$11*$C$9+V320*$C$11*$C$10</f>
        <v>14695380</v>
      </c>
      <c r="AS320" s="87">
        <f>$C$11*(T320*$C$9+W320*$C$10)</f>
        <v>792178.05375968735</v>
      </c>
      <c r="AT320" s="45">
        <f t="shared" si="80"/>
        <v>15633490.60488441</v>
      </c>
      <c r="AU320" s="75"/>
    </row>
    <row r="321" spans="2:47" ht="15" thickBot="1" x14ac:dyDescent="0.35">
      <c r="B321" s="41">
        <f t="shared" si="87"/>
        <v>5800</v>
      </c>
      <c r="C321" s="8">
        <f t="shared" si="88"/>
        <v>58</v>
      </c>
      <c r="D321" s="73">
        <f t="shared" si="76"/>
        <v>77.575000000000003</v>
      </c>
      <c r="E321" s="29">
        <f t="shared" si="93"/>
        <v>19211.210612549283</v>
      </c>
      <c r="F321" s="29">
        <f t="shared" si="89"/>
        <v>66.245553836375421</v>
      </c>
      <c r="G321" s="29">
        <f t="shared" si="90"/>
        <v>88.603428256152128</v>
      </c>
      <c r="H321" s="17">
        <f t="shared" si="91"/>
        <v>25694.994194284751</v>
      </c>
      <c r="I321" s="29">
        <f t="shared" si="81"/>
        <v>2.2250485660981263</v>
      </c>
      <c r="J321" s="29">
        <f t="shared" si="82"/>
        <v>41.694115440739417</v>
      </c>
      <c r="K321" s="32">
        <f>IF((D320+L320+M320-AL320)/($C$21+$C$22)&gt;$C$8,$C$8,(D320+L320+M320-AL320)/($C$21+$C$22))</f>
        <v>1400</v>
      </c>
      <c r="L321" s="97">
        <f t="shared" si="77"/>
        <v>0</v>
      </c>
      <c r="M321" s="96">
        <f t="shared" si="78"/>
        <v>0</v>
      </c>
      <c r="N321" s="98">
        <f t="shared" si="83"/>
        <v>1.7179213529287818</v>
      </c>
      <c r="O321" s="100">
        <f t="shared" si="79"/>
        <v>4.2266987561397071</v>
      </c>
      <c r="P321" s="104">
        <f t="shared" si="84"/>
        <v>18.880500609176615</v>
      </c>
      <c r="Q321" s="102">
        <f t="shared" si="85"/>
        <v>4.9224514715476911E-2</v>
      </c>
      <c r="R321" s="106">
        <f>IF(K321-H320&lt;0,0,K321-H320)</f>
        <v>0</v>
      </c>
      <c r="S321" s="106">
        <f>K321-V321</f>
        <v>0</v>
      </c>
      <c r="T321" s="106">
        <f>IF(R321&gt;0,$C$6-$C$8,IF($C$6-$C$8-W321&lt;0,0,$C$6-$C$8-W321))</f>
        <v>97.214462279726973</v>
      </c>
      <c r="U321" s="107">
        <f>IF(R321=0,IF(U320+(F321-AL321/$C$23)*$C$21/($C$21+$C$22)&gt;$C$8,$C$8,U320+F321*$C$21/($C$21+$C$22)),E321)</f>
        <v>1400</v>
      </c>
      <c r="V321" s="107">
        <f>IF(R321&gt;0,0,IF(V320+(F321-AL321/$C$23)*$C$21/($C$21+$C$22)&gt;$C$8,$C$8,IF(U321=$C$8,V320+(F321-AL321/$C$23)*$C$21/$C$22,V320+(F321-AL321/$C$23)*$C$21/($C$21+$C$22))))</f>
        <v>1400</v>
      </c>
      <c r="W321" s="203">
        <f>IF(R321&gt;0,0,IF(W320+AL321/$C$23&gt;$F$23,$F$23,W320+AL321/$C$23))</f>
        <v>2.7855377202730285</v>
      </c>
      <c r="X321" s="105" t="str">
        <f>IF(R321=0,"-",FORECAST($C$8,Инклинометрия!$B$2:$B$152,Инклинометрия!$A$2:$A$152))</f>
        <v>-</v>
      </c>
      <c r="Y321" s="105" t="str">
        <f>IF(R321=0,"-",FORECAST($C$8-R321,Инклинометрия!$B$2:$B$152,Инклинометрия!$A$2:$A$152))</f>
        <v>-</v>
      </c>
      <c r="Z321" s="105" t="str">
        <f>IF(R321&gt;0,FORECAST($C$8,Инклинометрия!$B$2:$B$152,Инклинометрия!$A$2:$A$152),IF(V321=$C$8,"-",FORECAST($C$8-V321,Инклинометрия!$B$2:$B$152,Инклинометрия!$A$2:$A$152)))</f>
        <v>-</v>
      </c>
      <c r="AA321" s="105" t="str">
        <f>IF(S321=0,"-",FORECAST($C$8-(S321+V321),Инклинометрия!$B$2:$B$152,Инклинометрия!$A$2:$A$152))</f>
        <v>-</v>
      </c>
      <c r="AB321" s="105">
        <f>FORECAST($C$8+T321,Инклинометрия!$B$2:$B$152,Инклинометрия!$A$2:$A$152)</f>
        <v>1422.3537391657405</v>
      </c>
      <c r="AC321" s="105">
        <f>IF(R321=0,FORECAST($C$6-T321,Инклинометрия!$B$2:$B$152,Инклинометрия!$A$2:$A$152),FORECAST($C$8,Инклинометрия!$B$2:$B$152,Инклинометрия!$A$2:$A$152))</f>
        <v>1332.6462608342592</v>
      </c>
      <c r="AD321" s="107">
        <f>IF(R321=0,FORECAST($C$8,Инклинометрия!$B$2:$B$152,Инклинометрия!$A$2:$A$152),Y321)</f>
        <v>1330</v>
      </c>
      <c r="AE321" s="107">
        <f>FORECAST($C$8-(R321+U321),Инклинометрия!$B$2:$B$152,Инклинометрия!$A$2:$A$152)</f>
        <v>0</v>
      </c>
      <c r="AF321" s="107">
        <f>IF(V321=0,"-",FORECAST($C$8,Инклинометрия!$B$2:$B$152,Инклинометрия!$A$2:$A$152))</f>
        <v>1330</v>
      </c>
      <c r="AG321" s="107">
        <f>IF(V321=0,"-",FORECAST($C$8-V321,Инклинометрия!$B$2:$B$152,Инклинометрия!$A$2:$A$152))</f>
        <v>0</v>
      </c>
      <c r="AH321" s="107">
        <f>IF(W321=0,"-",FORECAST($C$8+W321,Инклинометрия!$B$2:$B$152,Инклинометрия!$A$2:$A$152))</f>
        <v>1332.6462608342592</v>
      </c>
      <c r="AI321" s="107">
        <f>IF(W321=0,"-",FORECAST($C$8,Инклинометрия!$B$2:$B$152,Инклинометрия!$A$2:$A$152))</f>
        <v>1330</v>
      </c>
      <c r="AK321" s="122">
        <f t="shared" si="92"/>
        <v>0</v>
      </c>
      <c r="AL321" s="67">
        <f>AK321*(B321-B320)</f>
        <v>0</v>
      </c>
      <c r="AM321" s="23">
        <f t="shared" si="94"/>
        <v>8.6725204696437436E-2</v>
      </c>
      <c r="AN321" s="26">
        <f>AN320+AK321*(B321-B320)/(2*PI()*$C$5*AN320*$K$13)</f>
        <v>0.15480061813468687</v>
      </c>
      <c r="AO321" s="87">
        <f t="shared" si="86"/>
        <v>145932.55112472404</v>
      </c>
      <c r="AP321" s="87">
        <f>IF(R321+U321&lt;$C$8,0,32*$L$23/$C$12^2*($K$10*R321+$K$8*U321)+32*$L$24/($C$14^2-$C$13^2)*($K$10*S321+$K$8*V321))</f>
        <v>44607.551124724028</v>
      </c>
      <c r="AQ321" s="66">
        <f>R321*$C$11*$C$9+U321*$C$11*$C$10</f>
        <v>14695380</v>
      </c>
      <c r="AR321" s="66">
        <f>S321*$C$11*$C$9+V321*$C$11*$C$10</f>
        <v>14695380</v>
      </c>
      <c r="AS321" s="87">
        <f>$C$11*(T321*$C$9+W321*$C$10)</f>
        <v>792178.05375968735</v>
      </c>
      <c r="AT321" s="45">
        <f t="shared" si="80"/>
        <v>15633490.60488441</v>
      </c>
      <c r="AU321" s="75"/>
    </row>
    <row r="322" spans="2:47" ht="15" thickBot="1" x14ac:dyDescent="0.35">
      <c r="B322" s="41">
        <f t="shared" si="87"/>
        <v>5820</v>
      </c>
      <c r="C322" s="8">
        <f t="shared" si="88"/>
        <v>58.2</v>
      </c>
      <c r="D322" s="73">
        <f t="shared" si="76"/>
        <v>77.842500000000001</v>
      </c>
      <c r="E322" s="29">
        <f t="shared" si="93"/>
        <v>19277.456166385662</v>
      </c>
      <c r="F322" s="29">
        <f t="shared" si="89"/>
        <v>66.24555383637778</v>
      </c>
      <c r="G322" s="29">
        <f t="shared" si="90"/>
        <v>88.603428256155269</v>
      </c>
      <c r="H322" s="17">
        <f t="shared" si="91"/>
        <v>25783.597622540907</v>
      </c>
      <c r="I322" s="29">
        <f t="shared" si="81"/>
        <v>2.2250485660981263</v>
      </c>
      <c r="J322" s="29">
        <f t="shared" si="82"/>
        <v>41.694115440740156</v>
      </c>
      <c r="K322" s="32">
        <f>IF((D321+L321+M321-AL321)/($C$21+$C$22)&gt;$C$8,$C$8,(D321+L321+M321-AL321)/($C$21+$C$22))</f>
        <v>1400</v>
      </c>
      <c r="L322" s="97">
        <f t="shared" si="77"/>
        <v>0</v>
      </c>
      <c r="M322" s="96">
        <f t="shared" si="78"/>
        <v>0</v>
      </c>
      <c r="N322" s="98">
        <f t="shared" si="83"/>
        <v>1.7179213529287818</v>
      </c>
      <c r="O322" s="100">
        <f t="shared" si="79"/>
        <v>4.2266987561397071</v>
      </c>
      <c r="P322" s="104">
        <f t="shared" si="84"/>
        <v>18.880500609176615</v>
      </c>
      <c r="Q322" s="102">
        <f t="shared" si="85"/>
        <v>4.9224514715476911E-2</v>
      </c>
      <c r="R322" s="106">
        <f>IF(K322-H321&lt;0,0,K322-H321)</f>
        <v>0</v>
      </c>
      <c r="S322" s="106">
        <f>K322-V322</f>
        <v>0</v>
      </c>
      <c r="T322" s="106">
        <f>IF(R322&gt;0,$C$6-$C$8,IF($C$6-$C$8-W322&lt;0,0,$C$6-$C$8-W322))</f>
        <v>97.214462279726973</v>
      </c>
      <c r="U322" s="107">
        <f>IF(R322=0,IF(U321+(F322-AL322/$C$23)*$C$21/($C$21+$C$22)&gt;$C$8,$C$8,U321+F322*$C$21/($C$21+$C$22)),E322)</f>
        <v>1400</v>
      </c>
      <c r="V322" s="107">
        <f>IF(R322&gt;0,0,IF(V321+(F322-AL322/$C$23)*$C$21/($C$21+$C$22)&gt;$C$8,$C$8,IF(U322=$C$8,V321+(F322-AL322/$C$23)*$C$21/$C$22,V321+(F322-AL322/$C$23)*$C$21/($C$21+$C$22))))</f>
        <v>1400</v>
      </c>
      <c r="W322" s="203">
        <f>IF(R322&gt;0,0,IF(W321+AL322/$C$23&gt;$F$23,$F$23,W321+AL322/$C$23))</f>
        <v>2.7855377202730285</v>
      </c>
      <c r="X322" s="105" t="str">
        <f>IF(R322=0,"-",FORECAST($C$8,Инклинометрия!$B$2:$B$152,Инклинометрия!$A$2:$A$152))</f>
        <v>-</v>
      </c>
      <c r="Y322" s="105" t="str">
        <f>IF(R322=0,"-",FORECAST($C$8-R322,Инклинометрия!$B$2:$B$152,Инклинометрия!$A$2:$A$152))</f>
        <v>-</v>
      </c>
      <c r="Z322" s="105" t="str">
        <f>IF(R322&gt;0,FORECAST($C$8,Инклинометрия!$B$2:$B$152,Инклинометрия!$A$2:$A$152),IF(V322=$C$8,"-",FORECAST($C$8-V322,Инклинометрия!$B$2:$B$152,Инклинометрия!$A$2:$A$152)))</f>
        <v>-</v>
      </c>
      <c r="AA322" s="105" t="str">
        <f>IF(S322=0,"-",FORECAST($C$8-(S322+V322),Инклинометрия!$B$2:$B$152,Инклинометрия!$A$2:$A$152))</f>
        <v>-</v>
      </c>
      <c r="AB322" s="105">
        <f>FORECAST($C$8+T322,Инклинометрия!$B$2:$B$152,Инклинометрия!$A$2:$A$152)</f>
        <v>1422.3537391657405</v>
      </c>
      <c r="AC322" s="105">
        <f>IF(R322=0,FORECAST($C$6-T322,Инклинометрия!$B$2:$B$152,Инклинометрия!$A$2:$A$152),FORECAST($C$8,Инклинометрия!$B$2:$B$152,Инклинометрия!$A$2:$A$152))</f>
        <v>1332.6462608342592</v>
      </c>
      <c r="AD322" s="107">
        <f>IF(R322=0,FORECAST($C$8,Инклинометрия!$B$2:$B$152,Инклинометрия!$A$2:$A$152),Y322)</f>
        <v>1330</v>
      </c>
      <c r="AE322" s="107">
        <f>FORECAST($C$8-(R322+U322),Инклинометрия!$B$2:$B$152,Инклинометрия!$A$2:$A$152)</f>
        <v>0</v>
      </c>
      <c r="AF322" s="107">
        <f>IF(V322=0,"-",FORECAST($C$8,Инклинометрия!$B$2:$B$152,Инклинометрия!$A$2:$A$152))</f>
        <v>1330</v>
      </c>
      <c r="AG322" s="107">
        <f>IF(V322=0,"-",FORECAST($C$8-V322,Инклинометрия!$B$2:$B$152,Инклинометрия!$A$2:$A$152))</f>
        <v>0</v>
      </c>
      <c r="AH322" s="107">
        <f>IF(W322=0,"-",FORECAST($C$8+W322,Инклинометрия!$B$2:$B$152,Инклинометрия!$A$2:$A$152))</f>
        <v>1332.6462608342592</v>
      </c>
      <c r="AI322" s="107">
        <f>IF(W322=0,"-",FORECAST($C$8,Инклинометрия!$B$2:$B$152,Инклинометрия!$A$2:$A$152))</f>
        <v>1330</v>
      </c>
      <c r="AK322" s="122">
        <f t="shared" si="92"/>
        <v>0</v>
      </c>
      <c r="AL322" s="67">
        <f>AK322*(B322-B321)</f>
        <v>0</v>
      </c>
      <c r="AM322" s="23">
        <f t="shared" si="94"/>
        <v>8.6725204696437436E-2</v>
      </c>
      <c r="AN322" s="26">
        <f>AN321+AK322*(B322-B321)/(2*PI()*$C$5*AN321*$K$13)</f>
        <v>0.15480061813468687</v>
      </c>
      <c r="AO322" s="87">
        <f t="shared" si="86"/>
        <v>145932.55112472404</v>
      </c>
      <c r="AP322" s="87">
        <f>IF(R322+U322&lt;$C$8,0,32*$L$23/$C$12^2*($K$10*R322+$K$8*U322)+32*$L$24/($C$14^2-$C$13^2)*($K$10*S322+$K$8*V322))</f>
        <v>44607.551124724028</v>
      </c>
      <c r="AQ322" s="66">
        <f>R322*$C$11*$C$9+U322*$C$11*$C$10</f>
        <v>14695380</v>
      </c>
      <c r="AR322" s="66">
        <f>S322*$C$11*$C$9+V322*$C$11*$C$10</f>
        <v>14695380</v>
      </c>
      <c r="AS322" s="87">
        <f>$C$11*(T322*$C$9+W322*$C$10)</f>
        <v>792178.05375968735</v>
      </c>
      <c r="AT322" s="45">
        <f t="shared" si="80"/>
        <v>15633490.60488441</v>
      </c>
      <c r="AU322" s="75"/>
    </row>
    <row r="323" spans="2:47" ht="15" thickBot="1" x14ac:dyDescent="0.35">
      <c r="B323" s="41">
        <f t="shared" si="87"/>
        <v>5840</v>
      </c>
      <c r="C323" s="8">
        <f t="shared" si="88"/>
        <v>58.4</v>
      </c>
      <c r="D323" s="73">
        <f t="shared" si="76"/>
        <v>78.11</v>
      </c>
      <c r="E323" s="29">
        <f t="shared" si="93"/>
        <v>19343.701720222034</v>
      </c>
      <c r="F323" s="29">
        <f t="shared" si="89"/>
        <v>66.245553836375421</v>
      </c>
      <c r="G323" s="29">
        <f t="shared" si="90"/>
        <v>88.603428256152128</v>
      </c>
      <c r="H323" s="17">
        <f t="shared" si="91"/>
        <v>25872.201050797059</v>
      </c>
      <c r="I323" s="29">
        <f t="shared" si="81"/>
        <v>2.2250485660981263</v>
      </c>
      <c r="J323" s="29">
        <f t="shared" si="82"/>
        <v>41.694115440739417</v>
      </c>
      <c r="K323" s="32">
        <f>IF((D322+L322+M322-AL322)/($C$21+$C$22)&gt;$C$8,$C$8,(D322+L322+M322-AL322)/($C$21+$C$22))</f>
        <v>1400</v>
      </c>
      <c r="L323" s="97">
        <f t="shared" si="77"/>
        <v>0</v>
      </c>
      <c r="M323" s="96">
        <f t="shared" si="78"/>
        <v>0</v>
      </c>
      <c r="N323" s="98">
        <f t="shared" si="83"/>
        <v>1.7179213529287818</v>
      </c>
      <c r="O323" s="100">
        <f t="shared" si="79"/>
        <v>4.2266987561397071</v>
      </c>
      <c r="P323" s="104">
        <f t="shared" si="84"/>
        <v>18.880500609176615</v>
      </c>
      <c r="Q323" s="102">
        <f t="shared" si="85"/>
        <v>4.9224514715476911E-2</v>
      </c>
      <c r="R323" s="106">
        <f>IF(K323-H322&lt;0,0,K323-H322)</f>
        <v>0</v>
      </c>
      <c r="S323" s="106">
        <f>K323-V323</f>
        <v>0</v>
      </c>
      <c r="T323" s="106">
        <f>IF(R323&gt;0,$C$6-$C$8,IF($C$6-$C$8-W323&lt;0,0,$C$6-$C$8-W323))</f>
        <v>97.214462279726973</v>
      </c>
      <c r="U323" s="107">
        <f>IF(R323=0,IF(U322+(F323-AL323/$C$23)*$C$21/($C$21+$C$22)&gt;$C$8,$C$8,U322+F323*$C$21/($C$21+$C$22)),E323)</f>
        <v>1400</v>
      </c>
      <c r="V323" s="107">
        <f>IF(R323&gt;0,0,IF(V322+(F323-AL323/$C$23)*$C$21/($C$21+$C$22)&gt;$C$8,$C$8,IF(U323=$C$8,V322+(F323-AL323/$C$23)*$C$21/$C$22,V322+(F323-AL323/$C$23)*$C$21/($C$21+$C$22))))</f>
        <v>1400</v>
      </c>
      <c r="W323" s="203">
        <f>IF(R323&gt;0,0,IF(W322+AL323/$C$23&gt;$F$23,$F$23,W322+AL323/$C$23))</f>
        <v>2.7855377202730285</v>
      </c>
      <c r="X323" s="105" t="str">
        <f>IF(R323=0,"-",FORECAST($C$8,Инклинометрия!$B$2:$B$152,Инклинометрия!$A$2:$A$152))</f>
        <v>-</v>
      </c>
      <c r="Y323" s="105" t="str">
        <f>IF(R323=0,"-",FORECAST($C$8-R323,Инклинометрия!$B$2:$B$152,Инклинометрия!$A$2:$A$152))</f>
        <v>-</v>
      </c>
      <c r="Z323" s="105" t="str">
        <f>IF(R323&gt;0,FORECAST($C$8,Инклинометрия!$B$2:$B$152,Инклинометрия!$A$2:$A$152),IF(V323=$C$8,"-",FORECAST($C$8-V323,Инклинометрия!$B$2:$B$152,Инклинометрия!$A$2:$A$152)))</f>
        <v>-</v>
      </c>
      <c r="AA323" s="105" t="str">
        <f>IF(S323=0,"-",FORECAST($C$8-(S323+V323),Инклинометрия!$B$2:$B$152,Инклинометрия!$A$2:$A$152))</f>
        <v>-</v>
      </c>
      <c r="AB323" s="105">
        <f>FORECAST($C$8+T323,Инклинометрия!$B$2:$B$152,Инклинометрия!$A$2:$A$152)</f>
        <v>1422.3537391657405</v>
      </c>
      <c r="AC323" s="105">
        <f>IF(R323=0,FORECAST($C$6-T323,Инклинометрия!$B$2:$B$152,Инклинометрия!$A$2:$A$152),FORECAST($C$8,Инклинометрия!$B$2:$B$152,Инклинометрия!$A$2:$A$152))</f>
        <v>1332.6462608342592</v>
      </c>
      <c r="AD323" s="107">
        <f>IF(R323=0,FORECAST($C$8,Инклинометрия!$B$2:$B$152,Инклинометрия!$A$2:$A$152),Y323)</f>
        <v>1330</v>
      </c>
      <c r="AE323" s="107">
        <f>FORECAST($C$8-(R323+U323),Инклинометрия!$B$2:$B$152,Инклинометрия!$A$2:$A$152)</f>
        <v>0</v>
      </c>
      <c r="AF323" s="107">
        <f>IF(V323=0,"-",FORECAST($C$8,Инклинометрия!$B$2:$B$152,Инклинометрия!$A$2:$A$152))</f>
        <v>1330</v>
      </c>
      <c r="AG323" s="107">
        <f>IF(V323=0,"-",FORECAST($C$8-V323,Инклинометрия!$B$2:$B$152,Инклинометрия!$A$2:$A$152))</f>
        <v>0</v>
      </c>
      <c r="AH323" s="107">
        <f>IF(W323=0,"-",FORECAST($C$8+W323,Инклинометрия!$B$2:$B$152,Инклинометрия!$A$2:$A$152))</f>
        <v>1332.6462608342592</v>
      </c>
      <c r="AI323" s="107">
        <f>IF(W323=0,"-",FORECAST($C$8,Инклинометрия!$B$2:$B$152,Инклинометрия!$A$2:$A$152))</f>
        <v>1330</v>
      </c>
      <c r="AK323" s="122">
        <f t="shared" si="92"/>
        <v>0</v>
      </c>
      <c r="AL323" s="67">
        <f>AK323*(B323-B322)</f>
        <v>0</v>
      </c>
      <c r="AM323" s="23">
        <f t="shared" si="94"/>
        <v>8.6725204696437436E-2</v>
      </c>
      <c r="AN323" s="26">
        <f>AN322+AK323*(B323-B322)/(2*PI()*$C$5*AN322*$K$13)</f>
        <v>0.15480061813468687</v>
      </c>
      <c r="AO323" s="87">
        <f t="shared" si="86"/>
        <v>145932.55112472404</v>
      </c>
      <c r="AP323" s="87">
        <f>IF(R323+U323&lt;$C$8,0,32*$L$23/$C$12^2*($K$10*R323+$K$8*U323)+32*$L$24/($C$14^2-$C$13^2)*($K$10*S323+$K$8*V323))</f>
        <v>44607.551124724028</v>
      </c>
      <c r="AQ323" s="66">
        <f>R323*$C$11*$C$9+U323*$C$11*$C$10</f>
        <v>14695380</v>
      </c>
      <c r="AR323" s="66">
        <f>S323*$C$11*$C$9+V323*$C$11*$C$10</f>
        <v>14695380</v>
      </c>
      <c r="AS323" s="87">
        <f>$C$11*(T323*$C$9+W323*$C$10)</f>
        <v>792178.05375968735</v>
      </c>
      <c r="AT323" s="45">
        <f t="shared" si="80"/>
        <v>15633490.60488441</v>
      </c>
      <c r="AU323" s="75"/>
    </row>
    <row r="324" spans="2:47" ht="15" thickBot="1" x14ac:dyDescent="0.35">
      <c r="B324" s="41">
        <f t="shared" si="87"/>
        <v>5860</v>
      </c>
      <c r="C324" s="8">
        <f t="shared" si="88"/>
        <v>58.6</v>
      </c>
      <c r="D324" s="73">
        <f t="shared" si="76"/>
        <v>78.377499999999998</v>
      </c>
      <c r="E324" s="29">
        <f t="shared" si="93"/>
        <v>19409.947274058413</v>
      </c>
      <c r="F324" s="29">
        <f t="shared" si="89"/>
        <v>66.24555383637778</v>
      </c>
      <c r="G324" s="29">
        <f t="shared" si="90"/>
        <v>88.603428256155269</v>
      </c>
      <c r="H324" s="17">
        <f t="shared" si="91"/>
        <v>25960.804479053215</v>
      </c>
      <c r="I324" s="29">
        <f t="shared" si="81"/>
        <v>2.2250485660981263</v>
      </c>
      <c r="J324" s="29">
        <f t="shared" si="82"/>
        <v>41.694115440740156</v>
      </c>
      <c r="K324" s="32">
        <f>IF((D323+L323+M323-AL323)/($C$21+$C$22)&gt;$C$8,$C$8,(D323+L323+M323-AL323)/($C$21+$C$22))</f>
        <v>1400</v>
      </c>
      <c r="L324" s="97">
        <f t="shared" si="77"/>
        <v>0</v>
      </c>
      <c r="M324" s="96">
        <f t="shared" si="78"/>
        <v>0</v>
      </c>
      <c r="N324" s="98">
        <f t="shared" si="83"/>
        <v>1.7179213529287818</v>
      </c>
      <c r="O324" s="100">
        <f t="shared" si="79"/>
        <v>4.2266987561397071</v>
      </c>
      <c r="P324" s="104">
        <f t="shared" si="84"/>
        <v>18.880500609176615</v>
      </c>
      <c r="Q324" s="102">
        <f t="shared" si="85"/>
        <v>4.9224514715476911E-2</v>
      </c>
      <c r="R324" s="106">
        <f>IF(K324-H323&lt;0,0,K324-H323)</f>
        <v>0</v>
      </c>
      <c r="S324" s="106">
        <f>K324-V324</f>
        <v>0</v>
      </c>
      <c r="T324" s="106">
        <f>IF(R324&gt;0,$C$6-$C$8,IF($C$6-$C$8-W324&lt;0,0,$C$6-$C$8-W324))</f>
        <v>97.214462279726973</v>
      </c>
      <c r="U324" s="107">
        <f>IF(R324=0,IF(U323+(F324-AL324/$C$23)*$C$21/($C$21+$C$22)&gt;$C$8,$C$8,U323+F324*$C$21/($C$21+$C$22)),E324)</f>
        <v>1400</v>
      </c>
      <c r="V324" s="107">
        <f>IF(R324&gt;0,0,IF(V323+(F324-AL324/$C$23)*$C$21/($C$21+$C$22)&gt;$C$8,$C$8,IF(U324=$C$8,V323+(F324-AL324/$C$23)*$C$21/$C$22,V323+(F324-AL324/$C$23)*$C$21/($C$21+$C$22))))</f>
        <v>1400</v>
      </c>
      <c r="W324" s="203">
        <f>IF(R324&gt;0,0,IF(W323+AL324/$C$23&gt;$F$23,$F$23,W323+AL324/$C$23))</f>
        <v>2.7855377202730285</v>
      </c>
      <c r="X324" s="105" t="str">
        <f>IF(R324=0,"-",FORECAST($C$8,Инклинометрия!$B$2:$B$152,Инклинометрия!$A$2:$A$152))</f>
        <v>-</v>
      </c>
      <c r="Y324" s="105" t="str">
        <f>IF(R324=0,"-",FORECAST($C$8-R324,Инклинометрия!$B$2:$B$152,Инклинометрия!$A$2:$A$152))</f>
        <v>-</v>
      </c>
      <c r="Z324" s="105" t="str">
        <f>IF(R324&gt;0,FORECAST($C$8,Инклинометрия!$B$2:$B$152,Инклинометрия!$A$2:$A$152),IF(V324=$C$8,"-",FORECAST($C$8-V324,Инклинометрия!$B$2:$B$152,Инклинометрия!$A$2:$A$152)))</f>
        <v>-</v>
      </c>
      <c r="AA324" s="105" t="str">
        <f>IF(S324=0,"-",FORECAST($C$8-(S324+V324),Инклинометрия!$B$2:$B$152,Инклинометрия!$A$2:$A$152))</f>
        <v>-</v>
      </c>
      <c r="AB324" s="105">
        <f>FORECAST($C$8+T324,Инклинометрия!$B$2:$B$152,Инклинометрия!$A$2:$A$152)</f>
        <v>1422.3537391657405</v>
      </c>
      <c r="AC324" s="105">
        <f>IF(R324=0,FORECAST($C$6-T324,Инклинометрия!$B$2:$B$152,Инклинометрия!$A$2:$A$152),FORECAST($C$8,Инклинометрия!$B$2:$B$152,Инклинометрия!$A$2:$A$152))</f>
        <v>1332.6462608342592</v>
      </c>
      <c r="AD324" s="107">
        <f>IF(R324=0,FORECAST($C$8,Инклинометрия!$B$2:$B$152,Инклинометрия!$A$2:$A$152),Y324)</f>
        <v>1330</v>
      </c>
      <c r="AE324" s="107">
        <f>FORECAST($C$8-(R324+U324),Инклинометрия!$B$2:$B$152,Инклинометрия!$A$2:$A$152)</f>
        <v>0</v>
      </c>
      <c r="AF324" s="107">
        <f>IF(V324=0,"-",FORECAST($C$8,Инклинометрия!$B$2:$B$152,Инклинометрия!$A$2:$A$152))</f>
        <v>1330</v>
      </c>
      <c r="AG324" s="107">
        <f>IF(V324=0,"-",FORECAST($C$8-V324,Инклинометрия!$B$2:$B$152,Инклинометрия!$A$2:$A$152))</f>
        <v>0</v>
      </c>
      <c r="AH324" s="107">
        <f>IF(W324=0,"-",FORECAST($C$8+W324,Инклинометрия!$B$2:$B$152,Инклинометрия!$A$2:$A$152))</f>
        <v>1332.6462608342592</v>
      </c>
      <c r="AI324" s="107">
        <f>IF(W324=0,"-",FORECAST($C$8,Инклинометрия!$B$2:$B$152,Инклинометрия!$A$2:$A$152))</f>
        <v>1330</v>
      </c>
      <c r="AK324" s="122">
        <f t="shared" si="92"/>
        <v>0</v>
      </c>
      <c r="AL324" s="67">
        <f>AK324*(B324-B323)</f>
        <v>0</v>
      </c>
      <c r="AM324" s="23">
        <f t="shared" si="94"/>
        <v>8.6725204696437436E-2</v>
      </c>
      <c r="AN324" s="26">
        <f>AN323+AK324*(B324-B323)/(2*PI()*$C$5*AN323*$K$13)</f>
        <v>0.15480061813468687</v>
      </c>
      <c r="AO324" s="87">
        <f t="shared" si="86"/>
        <v>145932.55112472404</v>
      </c>
      <c r="AP324" s="87">
        <f>IF(R324+U324&lt;$C$8,0,32*$L$23/$C$12^2*($K$10*R324+$K$8*U324)+32*$L$24/($C$14^2-$C$13^2)*($K$10*S324+$K$8*V324))</f>
        <v>44607.551124724028</v>
      </c>
      <c r="AQ324" s="66">
        <f>R324*$C$11*$C$9+U324*$C$11*$C$10</f>
        <v>14695380</v>
      </c>
      <c r="AR324" s="66">
        <f>S324*$C$11*$C$9+V324*$C$11*$C$10</f>
        <v>14695380</v>
      </c>
      <c r="AS324" s="87">
        <f>$C$11*(T324*$C$9+W324*$C$10)</f>
        <v>792178.05375968735</v>
      </c>
      <c r="AT324" s="45">
        <f t="shared" si="80"/>
        <v>15633490.60488441</v>
      </c>
      <c r="AU324" s="75"/>
    </row>
    <row r="325" spans="2:47" ht="15" thickBot="1" x14ac:dyDescent="0.35">
      <c r="B325" s="41">
        <f t="shared" si="87"/>
        <v>5880</v>
      </c>
      <c r="C325" s="8">
        <f t="shared" si="88"/>
        <v>58.800000000000004</v>
      </c>
      <c r="D325" s="73">
        <f t="shared" si="76"/>
        <v>78.64500000000001</v>
      </c>
      <c r="E325" s="29">
        <f t="shared" si="93"/>
        <v>19476.192827894793</v>
      </c>
      <c r="F325" s="29">
        <f t="shared" si="89"/>
        <v>66.24555383637778</v>
      </c>
      <c r="G325" s="29">
        <f t="shared" si="90"/>
        <v>88.603428256155269</v>
      </c>
      <c r="H325" s="17">
        <f t="shared" si="91"/>
        <v>26049.407907309371</v>
      </c>
      <c r="I325" s="29">
        <f t="shared" si="81"/>
        <v>2.2250485660981263</v>
      </c>
      <c r="J325" s="29">
        <f t="shared" si="82"/>
        <v>41.694115440740156</v>
      </c>
      <c r="K325" s="32">
        <f>IF((D324+L324+M324-AL324)/($C$21+$C$22)&gt;$C$8,$C$8,(D324+L324+M324-AL324)/($C$21+$C$22))</f>
        <v>1400</v>
      </c>
      <c r="L325" s="97">
        <f t="shared" si="77"/>
        <v>0</v>
      </c>
      <c r="M325" s="96">
        <f t="shared" si="78"/>
        <v>0</v>
      </c>
      <c r="N325" s="98">
        <f t="shared" si="83"/>
        <v>1.7179213529287818</v>
      </c>
      <c r="O325" s="100">
        <f t="shared" si="79"/>
        <v>4.2266987561397071</v>
      </c>
      <c r="P325" s="104">
        <f t="shared" si="84"/>
        <v>18.880500609176615</v>
      </c>
      <c r="Q325" s="102">
        <f t="shared" si="85"/>
        <v>4.9224514715476911E-2</v>
      </c>
      <c r="R325" s="106">
        <f>IF(K325-H324&lt;0,0,K325-H324)</f>
        <v>0</v>
      </c>
      <c r="S325" s="106">
        <f>K325-V325</f>
        <v>0</v>
      </c>
      <c r="T325" s="106">
        <f>IF(R325&gt;0,$C$6-$C$8,IF($C$6-$C$8-W325&lt;0,0,$C$6-$C$8-W325))</f>
        <v>97.214462279726973</v>
      </c>
      <c r="U325" s="107">
        <f>IF(R325=0,IF(U324+(F325-AL325/$C$23)*$C$21/($C$21+$C$22)&gt;$C$8,$C$8,U324+F325*$C$21/($C$21+$C$22)),E325)</f>
        <v>1400</v>
      </c>
      <c r="V325" s="107">
        <f>IF(R325&gt;0,0,IF(V324+(F325-AL325/$C$23)*$C$21/($C$21+$C$22)&gt;$C$8,$C$8,IF(U325=$C$8,V324+(F325-AL325/$C$23)*$C$21/$C$22,V324+(F325-AL325/$C$23)*$C$21/($C$21+$C$22))))</f>
        <v>1400</v>
      </c>
      <c r="W325" s="203">
        <f>IF(R325&gt;0,0,IF(W324+AL325/$C$23&gt;$F$23,$F$23,W324+AL325/$C$23))</f>
        <v>2.7855377202730285</v>
      </c>
      <c r="X325" s="105" t="str">
        <f>IF(R325=0,"-",FORECAST($C$8,Инклинометрия!$B$2:$B$152,Инклинометрия!$A$2:$A$152))</f>
        <v>-</v>
      </c>
      <c r="Y325" s="105" t="str">
        <f>IF(R325=0,"-",FORECAST($C$8-R325,Инклинометрия!$B$2:$B$152,Инклинометрия!$A$2:$A$152))</f>
        <v>-</v>
      </c>
      <c r="Z325" s="105" t="str">
        <f>IF(R325&gt;0,FORECAST($C$8,Инклинометрия!$B$2:$B$152,Инклинометрия!$A$2:$A$152),IF(V325=$C$8,"-",FORECAST($C$8-V325,Инклинометрия!$B$2:$B$152,Инклинометрия!$A$2:$A$152)))</f>
        <v>-</v>
      </c>
      <c r="AA325" s="105" t="str">
        <f>IF(S325=0,"-",FORECAST($C$8-(S325+V325),Инклинометрия!$B$2:$B$152,Инклинометрия!$A$2:$A$152))</f>
        <v>-</v>
      </c>
      <c r="AB325" s="105">
        <f>FORECAST($C$8+T325,Инклинометрия!$B$2:$B$152,Инклинометрия!$A$2:$A$152)</f>
        <v>1422.3537391657405</v>
      </c>
      <c r="AC325" s="105">
        <f>IF(R325=0,FORECAST($C$6-T325,Инклинометрия!$B$2:$B$152,Инклинометрия!$A$2:$A$152),FORECAST($C$8,Инклинометрия!$B$2:$B$152,Инклинометрия!$A$2:$A$152))</f>
        <v>1332.6462608342592</v>
      </c>
      <c r="AD325" s="107">
        <f>IF(R325=0,FORECAST($C$8,Инклинометрия!$B$2:$B$152,Инклинометрия!$A$2:$A$152),Y325)</f>
        <v>1330</v>
      </c>
      <c r="AE325" s="107">
        <f>FORECAST($C$8-(R325+U325),Инклинометрия!$B$2:$B$152,Инклинометрия!$A$2:$A$152)</f>
        <v>0</v>
      </c>
      <c r="AF325" s="107">
        <f>IF(V325=0,"-",FORECAST($C$8,Инклинометрия!$B$2:$B$152,Инклинометрия!$A$2:$A$152))</f>
        <v>1330</v>
      </c>
      <c r="AG325" s="107">
        <f>IF(V325=0,"-",FORECAST($C$8-V325,Инклинометрия!$B$2:$B$152,Инклинометрия!$A$2:$A$152))</f>
        <v>0</v>
      </c>
      <c r="AH325" s="107">
        <f>IF(W325=0,"-",FORECAST($C$8+W325,Инклинометрия!$B$2:$B$152,Инклинометрия!$A$2:$A$152))</f>
        <v>1332.6462608342592</v>
      </c>
      <c r="AI325" s="107">
        <f>IF(W325=0,"-",FORECAST($C$8,Инклинометрия!$B$2:$B$152,Инклинометрия!$A$2:$A$152))</f>
        <v>1330</v>
      </c>
      <c r="AK325" s="122">
        <f t="shared" si="92"/>
        <v>0</v>
      </c>
      <c r="AL325" s="67">
        <f>AK325*(B325-B324)</f>
        <v>0</v>
      </c>
      <c r="AM325" s="23">
        <f t="shared" si="94"/>
        <v>8.6725204696437436E-2</v>
      </c>
      <c r="AN325" s="26">
        <f>AN324+AK325*(B325-B324)/(2*PI()*$C$5*AN324*$K$13)</f>
        <v>0.15480061813468687</v>
      </c>
      <c r="AO325" s="87">
        <f t="shared" si="86"/>
        <v>145932.55112472404</v>
      </c>
      <c r="AP325" s="87">
        <f>IF(R325+U325&lt;$C$8,0,32*$L$23/$C$12^2*($K$10*R325+$K$8*U325)+32*$L$24/($C$14^2-$C$13^2)*($K$10*S325+$K$8*V325))</f>
        <v>44607.551124724028</v>
      </c>
      <c r="AQ325" s="66">
        <f>R325*$C$11*$C$9+U325*$C$11*$C$10</f>
        <v>14695380</v>
      </c>
      <c r="AR325" s="66">
        <f>S325*$C$11*$C$9+V325*$C$11*$C$10</f>
        <v>14695380</v>
      </c>
      <c r="AS325" s="87">
        <f>$C$11*(T325*$C$9+W325*$C$10)</f>
        <v>792178.05375968735</v>
      </c>
      <c r="AT325" s="45">
        <f t="shared" si="80"/>
        <v>15633490.60488441</v>
      </c>
      <c r="AU325" s="75"/>
    </row>
    <row r="326" spans="2:47" ht="15" thickBot="1" x14ac:dyDescent="0.35">
      <c r="B326" s="41">
        <f t="shared" si="87"/>
        <v>5900</v>
      </c>
      <c r="C326" s="8">
        <f t="shared" si="88"/>
        <v>59</v>
      </c>
      <c r="D326" s="73">
        <f t="shared" si="76"/>
        <v>78.912499999999994</v>
      </c>
      <c r="E326" s="29">
        <f t="shared" si="93"/>
        <v>19542.438381731168</v>
      </c>
      <c r="F326" s="29">
        <f t="shared" si="89"/>
        <v>66.245553836375421</v>
      </c>
      <c r="G326" s="29">
        <f t="shared" si="90"/>
        <v>88.603428256152128</v>
      </c>
      <c r="H326" s="17">
        <f t="shared" si="91"/>
        <v>26138.011335565523</v>
      </c>
      <c r="I326" s="29">
        <f t="shared" si="81"/>
        <v>2.2250485660981263</v>
      </c>
      <c r="J326" s="29">
        <f t="shared" si="82"/>
        <v>41.694115440739417</v>
      </c>
      <c r="K326" s="32">
        <f>IF((D325+L325+M325-AL325)/($C$21+$C$22)&gt;$C$8,$C$8,(D325+L325+M325-AL325)/($C$21+$C$22))</f>
        <v>1400</v>
      </c>
      <c r="L326" s="97">
        <f t="shared" si="77"/>
        <v>0</v>
      </c>
      <c r="M326" s="96">
        <f t="shared" si="78"/>
        <v>0</v>
      </c>
      <c r="N326" s="98">
        <f t="shared" si="83"/>
        <v>1.7179213529287818</v>
      </c>
      <c r="O326" s="100">
        <f t="shared" si="79"/>
        <v>4.2266987561397071</v>
      </c>
      <c r="P326" s="104">
        <f t="shared" si="84"/>
        <v>18.880500609176615</v>
      </c>
      <c r="Q326" s="102">
        <f t="shared" si="85"/>
        <v>4.9224514715476911E-2</v>
      </c>
      <c r="R326" s="106">
        <f>IF(K326-H325&lt;0,0,K326-H325)</f>
        <v>0</v>
      </c>
      <c r="S326" s="106">
        <f>K326-V326</f>
        <v>0</v>
      </c>
      <c r="T326" s="106">
        <f>IF(R326&gt;0,$C$6-$C$8,IF($C$6-$C$8-W326&lt;0,0,$C$6-$C$8-W326))</f>
        <v>97.214462279726973</v>
      </c>
      <c r="U326" s="107">
        <f>IF(R326=0,IF(U325+(F326-AL326/$C$23)*$C$21/($C$21+$C$22)&gt;$C$8,$C$8,U325+F326*$C$21/($C$21+$C$22)),E326)</f>
        <v>1400</v>
      </c>
      <c r="V326" s="107">
        <f>IF(R326&gt;0,0,IF(V325+(F326-AL326/$C$23)*$C$21/($C$21+$C$22)&gt;$C$8,$C$8,IF(U326=$C$8,V325+(F326-AL326/$C$23)*$C$21/$C$22,V325+(F326-AL326/$C$23)*$C$21/($C$21+$C$22))))</f>
        <v>1400</v>
      </c>
      <c r="W326" s="203">
        <f>IF(R326&gt;0,0,IF(W325+AL326/$C$23&gt;$F$23,$F$23,W325+AL326/$C$23))</f>
        <v>2.7855377202730285</v>
      </c>
      <c r="X326" s="105" t="str">
        <f>IF(R326=0,"-",FORECAST($C$8,Инклинометрия!$B$2:$B$152,Инклинометрия!$A$2:$A$152))</f>
        <v>-</v>
      </c>
      <c r="Y326" s="105" t="str">
        <f>IF(R326=0,"-",FORECAST($C$8-R326,Инклинометрия!$B$2:$B$152,Инклинометрия!$A$2:$A$152))</f>
        <v>-</v>
      </c>
      <c r="Z326" s="105" t="str">
        <f>IF(R326&gt;0,FORECAST($C$8,Инклинометрия!$B$2:$B$152,Инклинометрия!$A$2:$A$152),IF(V326=$C$8,"-",FORECAST($C$8-V326,Инклинометрия!$B$2:$B$152,Инклинометрия!$A$2:$A$152)))</f>
        <v>-</v>
      </c>
      <c r="AA326" s="105" t="str">
        <f>IF(S326=0,"-",FORECAST($C$8-(S326+V326),Инклинометрия!$B$2:$B$152,Инклинометрия!$A$2:$A$152))</f>
        <v>-</v>
      </c>
      <c r="AB326" s="105">
        <f>FORECAST($C$8+T326,Инклинометрия!$B$2:$B$152,Инклинометрия!$A$2:$A$152)</f>
        <v>1422.3537391657405</v>
      </c>
      <c r="AC326" s="105">
        <f>IF(R326=0,FORECAST($C$6-T326,Инклинометрия!$B$2:$B$152,Инклинометрия!$A$2:$A$152),FORECAST($C$8,Инклинометрия!$B$2:$B$152,Инклинометрия!$A$2:$A$152))</f>
        <v>1332.6462608342592</v>
      </c>
      <c r="AD326" s="107">
        <f>IF(R326=0,FORECAST($C$8,Инклинометрия!$B$2:$B$152,Инклинометрия!$A$2:$A$152),Y326)</f>
        <v>1330</v>
      </c>
      <c r="AE326" s="107">
        <f>FORECAST($C$8-(R326+U326),Инклинометрия!$B$2:$B$152,Инклинометрия!$A$2:$A$152)</f>
        <v>0</v>
      </c>
      <c r="AF326" s="107">
        <f>IF(V326=0,"-",FORECAST($C$8,Инклинометрия!$B$2:$B$152,Инклинометрия!$A$2:$A$152))</f>
        <v>1330</v>
      </c>
      <c r="AG326" s="107">
        <f>IF(V326=0,"-",FORECAST($C$8-V326,Инклинометрия!$B$2:$B$152,Инклинометрия!$A$2:$A$152))</f>
        <v>0</v>
      </c>
      <c r="AH326" s="107">
        <f>IF(W326=0,"-",FORECAST($C$8+W326,Инклинометрия!$B$2:$B$152,Инклинометрия!$A$2:$A$152))</f>
        <v>1332.6462608342592</v>
      </c>
      <c r="AI326" s="107">
        <f>IF(W326=0,"-",FORECAST($C$8,Инклинометрия!$B$2:$B$152,Инклинометрия!$A$2:$A$152))</f>
        <v>1330</v>
      </c>
      <c r="AK326" s="122">
        <f t="shared" si="92"/>
        <v>0</v>
      </c>
      <c r="AL326" s="67">
        <f>AK326*(B326-B325)</f>
        <v>0</v>
      </c>
      <c r="AM326" s="23">
        <f t="shared" si="94"/>
        <v>8.6725204696437436E-2</v>
      </c>
      <c r="AN326" s="26">
        <f>AN325+AK326*(B326-B325)/(2*PI()*$C$5*AN325*$K$13)</f>
        <v>0.15480061813468687</v>
      </c>
      <c r="AO326" s="87">
        <f t="shared" si="86"/>
        <v>145932.55112472404</v>
      </c>
      <c r="AP326" s="87">
        <f>IF(R326+U326&lt;$C$8,0,32*$L$23/$C$12^2*($K$10*R326+$K$8*U326)+32*$L$24/($C$14^2-$C$13^2)*($K$10*S326+$K$8*V326))</f>
        <v>44607.551124724028</v>
      </c>
      <c r="AQ326" s="66">
        <f>R326*$C$11*$C$9+U326*$C$11*$C$10</f>
        <v>14695380</v>
      </c>
      <c r="AR326" s="66">
        <f>S326*$C$11*$C$9+V326*$C$11*$C$10</f>
        <v>14695380</v>
      </c>
      <c r="AS326" s="87">
        <f>$C$11*(T326*$C$9+W326*$C$10)</f>
        <v>792178.05375968735</v>
      </c>
      <c r="AT326" s="45">
        <f t="shared" si="80"/>
        <v>15633490.60488441</v>
      </c>
      <c r="AU326" s="75"/>
    </row>
    <row r="327" spans="2:47" ht="15" thickBot="1" x14ac:dyDescent="0.35">
      <c r="B327" s="41">
        <f t="shared" si="87"/>
        <v>5920</v>
      </c>
      <c r="C327" s="8">
        <f t="shared" si="88"/>
        <v>59.2</v>
      </c>
      <c r="D327" s="73">
        <f t="shared" si="76"/>
        <v>79.180000000000007</v>
      </c>
      <c r="E327" s="29">
        <f t="shared" si="93"/>
        <v>19608.683935567547</v>
      </c>
      <c r="F327" s="29">
        <f t="shared" si="89"/>
        <v>66.24555383637778</v>
      </c>
      <c r="G327" s="29">
        <f t="shared" si="90"/>
        <v>88.603428256155269</v>
      </c>
      <c r="H327" s="17">
        <f t="shared" si="91"/>
        <v>26226.614763821679</v>
      </c>
      <c r="I327" s="29">
        <f t="shared" si="81"/>
        <v>2.2250485660981263</v>
      </c>
      <c r="J327" s="29">
        <f t="shared" si="82"/>
        <v>41.694115440740156</v>
      </c>
      <c r="K327" s="32">
        <f>IF((D326+L326+M326-AL326)/($C$21+$C$22)&gt;$C$8,$C$8,(D326+L326+M326-AL326)/($C$21+$C$22))</f>
        <v>1400</v>
      </c>
      <c r="L327" s="97">
        <f t="shared" si="77"/>
        <v>0</v>
      </c>
      <c r="M327" s="96">
        <f t="shared" si="78"/>
        <v>0</v>
      </c>
      <c r="N327" s="98">
        <f t="shared" si="83"/>
        <v>1.7179213529287818</v>
      </c>
      <c r="O327" s="100">
        <f t="shared" si="79"/>
        <v>4.2266987561397071</v>
      </c>
      <c r="P327" s="104">
        <f t="shared" si="84"/>
        <v>18.880500609176615</v>
      </c>
      <c r="Q327" s="102">
        <f t="shared" si="85"/>
        <v>4.9224514715476911E-2</v>
      </c>
      <c r="R327" s="106">
        <f>IF(K327-H326&lt;0,0,K327-H326)</f>
        <v>0</v>
      </c>
      <c r="S327" s="106">
        <f>K327-V327</f>
        <v>0</v>
      </c>
      <c r="T327" s="106">
        <f>IF(R327&gt;0,$C$6-$C$8,IF($C$6-$C$8-W327&lt;0,0,$C$6-$C$8-W327))</f>
        <v>97.214462279726973</v>
      </c>
      <c r="U327" s="107">
        <f>IF(R327=0,IF(U326+(F327-AL327/$C$23)*$C$21/($C$21+$C$22)&gt;$C$8,$C$8,U326+F327*$C$21/($C$21+$C$22)),E327)</f>
        <v>1400</v>
      </c>
      <c r="V327" s="107">
        <f>IF(R327&gt;0,0,IF(V326+(F327-AL327/$C$23)*$C$21/($C$21+$C$22)&gt;$C$8,$C$8,IF(U327=$C$8,V326+(F327-AL327/$C$23)*$C$21/$C$22,V326+(F327-AL327/$C$23)*$C$21/($C$21+$C$22))))</f>
        <v>1400</v>
      </c>
      <c r="W327" s="203">
        <f>IF(R327&gt;0,0,IF(W326+AL327/$C$23&gt;$F$23,$F$23,W326+AL327/$C$23))</f>
        <v>2.7855377202730285</v>
      </c>
      <c r="X327" s="105" t="str">
        <f>IF(R327=0,"-",FORECAST($C$8,Инклинометрия!$B$2:$B$152,Инклинометрия!$A$2:$A$152))</f>
        <v>-</v>
      </c>
      <c r="Y327" s="105" t="str">
        <f>IF(R327=0,"-",FORECAST($C$8-R327,Инклинометрия!$B$2:$B$152,Инклинометрия!$A$2:$A$152))</f>
        <v>-</v>
      </c>
      <c r="Z327" s="105" t="str">
        <f>IF(R327&gt;0,FORECAST($C$8,Инклинометрия!$B$2:$B$152,Инклинометрия!$A$2:$A$152),IF(V327=$C$8,"-",FORECAST($C$8-V327,Инклинометрия!$B$2:$B$152,Инклинометрия!$A$2:$A$152)))</f>
        <v>-</v>
      </c>
      <c r="AA327" s="105" t="str">
        <f>IF(S327=0,"-",FORECAST($C$8-(S327+V327),Инклинометрия!$B$2:$B$152,Инклинометрия!$A$2:$A$152))</f>
        <v>-</v>
      </c>
      <c r="AB327" s="105">
        <f>FORECAST($C$8+T327,Инклинометрия!$B$2:$B$152,Инклинометрия!$A$2:$A$152)</f>
        <v>1422.3537391657405</v>
      </c>
      <c r="AC327" s="105">
        <f>IF(R327=0,FORECAST($C$6-T327,Инклинометрия!$B$2:$B$152,Инклинометрия!$A$2:$A$152),FORECAST($C$8,Инклинометрия!$B$2:$B$152,Инклинометрия!$A$2:$A$152))</f>
        <v>1332.6462608342592</v>
      </c>
      <c r="AD327" s="107">
        <f>IF(R327=0,FORECAST($C$8,Инклинометрия!$B$2:$B$152,Инклинометрия!$A$2:$A$152),Y327)</f>
        <v>1330</v>
      </c>
      <c r="AE327" s="107">
        <f>FORECAST($C$8-(R327+U327),Инклинометрия!$B$2:$B$152,Инклинометрия!$A$2:$A$152)</f>
        <v>0</v>
      </c>
      <c r="AF327" s="107">
        <f>IF(V327=0,"-",FORECAST($C$8,Инклинометрия!$B$2:$B$152,Инклинометрия!$A$2:$A$152))</f>
        <v>1330</v>
      </c>
      <c r="AG327" s="107">
        <f>IF(V327=0,"-",FORECAST($C$8-V327,Инклинометрия!$B$2:$B$152,Инклинометрия!$A$2:$A$152))</f>
        <v>0</v>
      </c>
      <c r="AH327" s="107">
        <f>IF(W327=0,"-",FORECAST($C$8+W327,Инклинометрия!$B$2:$B$152,Инклинометрия!$A$2:$A$152))</f>
        <v>1332.6462608342592</v>
      </c>
      <c r="AI327" s="107">
        <f>IF(W327=0,"-",FORECAST($C$8,Инклинометрия!$B$2:$B$152,Инклинометрия!$A$2:$A$152))</f>
        <v>1330</v>
      </c>
      <c r="AK327" s="122">
        <f t="shared" si="92"/>
        <v>0</v>
      </c>
      <c r="AL327" s="67">
        <f>AK327*(B327-B326)</f>
        <v>0</v>
      </c>
      <c r="AM327" s="23">
        <f t="shared" si="94"/>
        <v>8.6725204696437436E-2</v>
      </c>
      <c r="AN327" s="26">
        <f>AN326+AK327*(B327-B326)/(2*PI()*$C$5*AN326*$K$13)</f>
        <v>0.15480061813468687</v>
      </c>
      <c r="AO327" s="87">
        <f t="shared" si="86"/>
        <v>145932.55112472404</v>
      </c>
      <c r="AP327" s="87">
        <f>IF(R327+U327&lt;$C$8,0,32*$L$23/$C$12^2*($K$10*R327+$K$8*U327)+32*$L$24/($C$14^2-$C$13^2)*($K$10*S327+$K$8*V327))</f>
        <v>44607.551124724028</v>
      </c>
      <c r="AQ327" s="66">
        <f>R327*$C$11*$C$9+U327*$C$11*$C$10</f>
        <v>14695380</v>
      </c>
      <c r="AR327" s="66">
        <f>S327*$C$11*$C$9+V327*$C$11*$C$10</f>
        <v>14695380</v>
      </c>
      <c r="AS327" s="87">
        <f>$C$11*(T327*$C$9+W327*$C$10)</f>
        <v>792178.05375968735</v>
      </c>
      <c r="AT327" s="45">
        <f t="shared" si="80"/>
        <v>15633490.60488441</v>
      </c>
      <c r="AU327" s="75"/>
    </row>
    <row r="328" spans="2:47" ht="15" thickBot="1" x14ac:dyDescent="0.35">
      <c r="B328" s="41">
        <f t="shared" si="87"/>
        <v>5940</v>
      </c>
      <c r="C328" s="8">
        <f t="shared" si="88"/>
        <v>59.4</v>
      </c>
      <c r="D328" s="73">
        <f t="shared" si="76"/>
        <v>79.447500000000005</v>
      </c>
      <c r="E328" s="29">
        <f t="shared" si="93"/>
        <v>19674.929489403919</v>
      </c>
      <c r="F328" s="29">
        <f t="shared" si="89"/>
        <v>66.245553836375421</v>
      </c>
      <c r="G328" s="29">
        <f t="shared" si="90"/>
        <v>88.603428256152128</v>
      </c>
      <c r="H328" s="17">
        <f t="shared" si="91"/>
        <v>26315.218192077831</v>
      </c>
      <c r="I328" s="29">
        <f t="shared" si="81"/>
        <v>2.2250485660981263</v>
      </c>
      <c r="J328" s="29">
        <f t="shared" si="82"/>
        <v>41.694115440739417</v>
      </c>
      <c r="K328" s="32">
        <f>IF((D327+L327+M327-AL327)/($C$21+$C$22)&gt;$C$8,$C$8,(D327+L327+M327-AL327)/($C$21+$C$22))</f>
        <v>1400</v>
      </c>
      <c r="L328" s="97">
        <f t="shared" si="77"/>
        <v>0</v>
      </c>
      <c r="M328" s="96">
        <f t="shared" si="78"/>
        <v>0</v>
      </c>
      <c r="N328" s="98">
        <f t="shared" si="83"/>
        <v>1.7179213529287818</v>
      </c>
      <c r="O328" s="100">
        <f t="shared" si="79"/>
        <v>4.2266987561397071</v>
      </c>
      <c r="P328" s="104">
        <f t="shared" si="84"/>
        <v>18.880500609176615</v>
      </c>
      <c r="Q328" s="102">
        <f t="shared" si="85"/>
        <v>4.9224514715476911E-2</v>
      </c>
      <c r="R328" s="106">
        <f>IF(K328-H327&lt;0,0,K328-H327)</f>
        <v>0</v>
      </c>
      <c r="S328" s="106">
        <f>K328-V328</f>
        <v>0</v>
      </c>
      <c r="T328" s="106">
        <f>IF(R328&gt;0,$C$6-$C$8,IF($C$6-$C$8-W328&lt;0,0,$C$6-$C$8-W328))</f>
        <v>97.214462279726973</v>
      </c>
      <c r="U328" s="107">
        <f>IF(R328=0,IF(U327+(F328-AL328/$C$23)*$C$21/($C$21+$C$22)&gt;$C$8,$C$8,U327+F328*$C$21/($C$21+$C$22)),E328)</f>
        <v>1400</v>
      </c>
      <c r="V328" s="107">
        <f>IF(R328&gt;0,0,IF(V327+(F328-AL328/$C$23)*$C$21/($C$21+$C$22)&gt;$C$8,$C$8,IF(U328=$C$8,V327+(F328-AL328/$C$23)*$C$21/$C$22,V327+(F328-AL328/$C$23)*$C$21/($C$21+$C$22))))</f>
        <v>1400</v>
      </c>
      <c r="W328" s="203">
        <f>IF(R328&gt;0,0,IF(W327+AL328/$C$23&gt;$F$23,$F$23,W327+AL328/$C$23))</f>
        <v>2.7855377202730285</v>
      </c>
      <c r="X328" s="105" t="str">
        <f>IF(R328=0,"-",FORECAST($C$8,Инклинометрия!$B$2:$B$152,Инклинометрия!$A$2:$A$152))</f>
        <v>-</v>
      </c>
      <c r="Y328" s="105" t="str">
        <f>IF(R328=0,"-",FORECAST($C$8-R328,Инклинометрия!$B$2:$B$152,Инклинометрия!$A$2:$A$152))</f>
        <v>-</v>
      </c>
      <c r="Z328" s="105" t="str">
        <f>IF(R328&gt;0,FORECAST($C$8,Инклинометрия!$B$2:$B$152,Инклинометрия!$A$2:$A$152),IF(V328=$C$8,"-",FORECAST($C$8-V328,Инклинометрия!$B$2:$B$152,Инклинометрия!$A$2:$A$152)))</f>
        <v>-</v>
      </c>
      <c r="AA328" s="105" t="str">
        <f>IF(S328=0,"-",FORECAST($C$8-(S328+V328),Инклинометрия!$B$2:$B$152,Инклинометрия!$A$2:$A$152))</f>
        <v>-</v>
      </c>
      <c r="AB328" s="105">
        <f>FORECAST($C$8+T328,Инклинометрия!$B$2:$B$152,Инклинометрия!$A$2:$A$152)</f>
        <v>1422.3537391657405</v>
      </c>
      <c r="AC328" s="105">
        <f>IF(R328=0,FORECAST($C$6-T328,Инклинометрия!$B$2:$B$152,Инклинометрия!$A$2:$A$152),FORECAST($C$8,Инклинометрия!$B$2:$B$152,Инклинометрия!$A$2:$A$152))</f>
        <v>1332.6462608342592</v>
      </c>
      <c r="AD328" s="107">
        <f>IF(R328=0,FORECAST($C$8,Инклинометрия!$B$2:$B$152,Инклинометрия!$A$2:$A$152),Y328)</f>
        <v>1330</v>
      </c>
      <c r="AE328" s="107">
        <f>FORECAST($C$8-(R328+U328),Инклинометрия!$B$2:$B$152,Инклинометрия!$A$2:$A$152)</f>
        <v>0</v>
      </c>
      <c r="AF328" s="107">
        <f>IF(V328=0,"-",FORECAST($C$8,Инклинометрия!$B$2:$B$152,Инклинометрия!$A$2:$A$152))</f>
        <v>1330</v>
      </c>
      <c r="AG328" s="107">
        <f>IF(V328=0,"-",FORECAST($C$8-V328,Инклинометрия!$B$2:$B$152,Инклинометрия!$A$2:$A$152))</f>
        <v>0</v>
      </c>
      <c r="AH328" s="107">
        <f>IF(W328=0,"-",FORECAST($C$8+W328,Инклинометрия!$B$2:$B$152,Инклинометрия!$A$2:$A$152))</f>
        <v>1332.6462608342592</v>
      </c>
      <c r="AI328" s="107">
        <f>IF(W328=0,"-",FORECAST($C$8,Инклинометрия!$B$2:$B$152,Инклинометрия!$A$2:$A$152))</f>
        <v>1330</v>
      </c>
      <c r="AK328" s="122">
        <f t="shared" si="92"/>
        <v>0</v>
      </c>
      <c r="AL328" s="67">
        <f>AK328*(B328-B327)</f>
        <v>0</v>
      </c>
      <c r="AM328" s="23">
        <f t="shared" si="94"/>
        <v>8.6725204696437436E-2</v>
      </c>
      <c r="AN328" s="26">
        <f>AN327+AK328*(B328-B327)/(2*PI()*$C$5*AN327*$K$13)</f>
        <v>0.15480061813468687</v>
      </c>
      <c r="AO328" s="87">
        <f t="shared" si="86"/>
        <v>145932.55112472404</v>
      </c>
      <c r="AP328" s="87">
        <f>IF(R328+U328&lt;$C$8,0,32*$L$23/$C$12^2*($K$10*R328+$K$8*U328)+32*$L$24/($C$14^2-$C$13^2)*($K$10*S328+$K$8*V328))</f>
        <v>44607.551124724028</v>
      </c>
      <c r="AQ328" s="66">
        <f>R328*$C$11*$C$9+U328*$C$11*$C$10</f>
        <v>14695380</v>
      </c>
      <c r="AR328" s="66">
        <f>S328*$C$11*$C$9+V328*$C$11*$C$10</f>
        <v>14695380</v>
      </c>
      <c r="AS328" s="87">
        <f>$C$11*(T328*$C$9+W328*$C$10)</f>
        <v>792178.05375968735</v>
      </c>
      <c r="AT328" s="45">
        <f t="shared" si="80"/>
        <v>15633490.60488441</v>
      </c>
      <c r="AU328" s="75"/>
    </row>
    <row r="329" spans="2:47" ht="15" thickBot="1" x14ac:dyDescent="0.35">
      <c r="B329" s="41">
        <f t="shared" si="87"/>
        <v>5960</v>
      </c>
      <c r="C329" s="8">
        <f t="shared" si="88"/>
        <v>59.6</v>
      </c>
      <c r="D329" s="73">
        <f t="shared" si="76"/>
        <v>79.715000000000003</v>
      </c>
      <c r="E329" s="29">
        <f t="shared" si="93"/>
        <v>19741.175043240299</v>
      </c>
      <c r="F329" s="29">
        <f t="shared" si="89"/>
        <v>66.24555383637778</v>
      </c>
      <c r="G329" s="29">
        <f t="shared" si="90"/>
        <v>88.603428256155269</v>
      </c>
      <c r="H329" s="17">
        <f t="shared" si="91"/>
        <v>26403.821620333987</v>
      </c>
      <c r="I329" s="29">
        <f t="shared" si="81"/>
        <v>2.2250485660981263</v>
      </c>
      <c r="J329" s="29">
        <f t="shared" si="82"/>
        <v>41.694115440740156</v>
      </c>
      <c r="K329" s="32">
        <f>IF((D328+L328+M328-AL328)/($C$21+$C$22)&gt;$C$8,$C$8,(D328+L328+M328-AL328)/($C$21+$C$22))</f>
        <v>1400</v>
      </c>
      <c r="L329" s="97">
        <f t="shared" si="77"/>
        <v>0</v>
      </c>
      <c r="M329" s="96">
        <f t="shared" si="78"/>
        <v>0</v>
      </c>
      <c r="N329" s="98">
        <f t="shared" si="83"/>
        <v>1.7179213529287818</v>
      </c>
      <c r="O329" s="100">
        <f t="shared" si="79"/>
        <v>4.2266987561397071</v>
      </c>
      <c r="P329" s="104">
        <f t="shared" si="84"/>
        <v>18.880500609176615</v>
      </c>
      <c r="Q329" s="102">
        <f t="shared" si="85"/>
        <v>4.9224514715476911E-2</v>
      </c>
      <c r="R329" s="106">
        <f>IF(K329-H328&lt;0,0,K329-H328)</f>
        <v>0</v>
      </c>
      <c r="S329" s="106">
        <f>K329-V329</f>
        <v>0</v>
      </c>
      <c r="T329" s="106">
        <f>IF(R329&gt;0,$C$6-$C$8,IF($C$6-$C$8-W329&lt;0,0,$C$6-$C$8-W329))</f>
        <v>97.214462279726973</v>
      </c>
      <c r="U329" s="107">
        <f>IF(R329=0,IF(U328+(F329-AL329/$C$23)*$C$21/($C$21+$C$22)&gt;$C$8,$C$8,U328+F329*$C$21/($C$21+$C$22)),E329)</f>
        <v>1400</v>
      </c>
      <c r="V329" s="107">
        <f>IF(R329&gt;0,0,IF(V328+(F329-AL329/$C$23)*$C$21/($C$21+$C$22)&gt;$C$8,$C$8,IF(U329=$C$8,V328+(F329-AL329/$C$23)*$C$21/$C$22,V328+(F329-AL329/$C$23)*$C$21/($C$21+$C$22))))</f>
        <v>1400</v>
      </c>
      <c r="W329" s="203">
        <f>IF(R329&gt;0,0,IF(W328+AL329/$C$23&gt;$F$23,$F$23,W328+AL329/$C$23))</f>
        <v>2.7855377202730285</v>
      </c>
      <c r="X329" s="105" t="str">
        <f>IF(R329=0,"-",FORECAST($C$8,Инклинометрия!$B$2:$B$152,Инклинометрия!$A$2:$A$152))</f>
        <v>-</v>
      </c>
      <c r="Y329" s="105" t="str">
        <f>IF(R329=0,"-",FORECAST($C$8-R329,Инклинометрия!$B$2:$B$152,Инклинометрия!$A$2:$A$152))</f>
        <v>-</v>
      </c>
      <c r="Z329" s="105" t="str">
        <f>IF(R329&gt;0,FORECAST($C$8,Инклинометрия!$B$2:$B$152,Инклинометрия!$A$2:$A$152),IF(V329=$C$8,"-",FORECAST($C$8-V329,Инклинометрия!$B$2:$B$152,Инклинометрия!$A$2:$A$152)))</f>
        <v>-</v>
      </c>
      <c r="AA329" s="105" t="str">
        <f>IF(S329=0,"-",FORECAST($C$8-(S329+V329),Инклинометрия!$B$2:$B$152,Инклинометрия!$A$2:$A$152))</f>
        <v>-</v>
      </c>
      <c r="AB329" s="105">
        <f>FORECAST($C$8+T329,Инклинометрия!$B$2:$B$152,Инклинометрия!$A$2:$A$152)</f>
        <v>1422.3537391657405</v>
      </c>
      <c r="AC329" s="105">
        <f>IF(R329=0,FORECAST($C$6-T329,Инклинометрия!$B$2:$B$152,Инклинометрия!$A$2:$A$152),FORECAST($C$8,Инклинометрия!$B$2:$B$152,Инклинометрия!$A$2:$A$152))</f>
        <v>1332.6462608342592</v>
      </c>
      <c r="AD329" s="107">
        <f>IF(R329=0,FORECAST($C$8,Инклинометрия!$B$2:$B$152,Инклинометрия!$A$2:$A$152),Y329)</f>
        <v>1330</v>
      </c>
      <c r="AE329" s="107">
        <f>FORECAST($C$8-(R329+U329),Инклинометрия!$B$2:$B$152,Инклинометрия!$A$2:$A$152)</f>
        <v>0</v>
      </c>
      <c r="AF329" s="107">
        <f>IF(V329=0,"-",FORECAST($C$8,Инклинометрия!$B$2:$B$152,Инклинометрия!$A$2:$A$152))</f>
        <v>1330</v>
      </c>
      <c r="AG329" s="107">
        <f>IF(V329=0,"-",FORECAST($C$8-V329,Инклинометрия!$B$2:$B$152,Инклинометрия!$A$2:$A$152))</f>
        <v>0</v>
      </c>
      <c r="AH329" s="107">
        <f>IF(W329=0,"-",FORECAST($C$8+W329,Инклинометрия!$B$2:$B$152,Инклинометрия!$A$2:$A$152))</f>
        <v>1332.6462608342592</v>
      </c>
      <c r="AI329" s="107">
        <f>IF(W329=0,"-",FORECAST($C$8,Инклинометрия!$B$2:$B$152,Инклинометрия!$A$2:$A$152))</f>
        <v>1330</v>
      </c>
      <c r="AK329" s="122">
        <f t="shared" si="92"/>
        <v>0</v>
      </c>
      <c r="AL329" s="67">
        <f>AK329*(B329-B328)</f>
        <v>0</v>
      </c>
      <c r="AM329" s="23">
        <f t="shared" si="94"/>
        <v>8.6725204696437436E-2</v>
      </c>
      <c r="AN329" s="26">
        <f>AN328+AK329*(B329-B328)/(2*PI()*$C$5*AN328*$K$13)</f>
        <v>0.15480061813468687</v>
      </c>
      <c r="AO329" s="87">
        <f t="shared" si="86"/>
        <v>145932.55112472404</v>
      </c>
      <c r="AP329" s="87">
        <f>IF(R329+U329&lt;$C$8,0,32*$L$23/$C$12^2*($K$10*R329+$K$8*U329)+32*$L$24/($C$14^2-$C$13^2)*($K$10*S329+$K$8*V329))</f>
        <v>44607.551124724028</v>
      </c>
      <c r="AQ329" s="66">
        <f>R329*$C$11*$C$9+U329*$C$11*$C$10</f>
        <v>14695380</v>
      </c>
      <c r="AR329" s="66">
        <f>S329*$C$11*$C$9+V329*$C$11*$C$10</f>
        <v>14695380</v>
      </c>
      <c r="AS329" s="87">
        <f>$C$11*(T329*$C$9+W329*$C$10)</f>
        <v>792178.05375968735</v>
      </c>
      <c r="AT329" s="45">
        <f t="shared" si="80"/>
        <v>15633490.60488441</v>
      </c>
      <c r="AU329" s="75"/>
    </row>
    <row r="330" spans="2:47" ht="15" thickBot="1" x14ac:dyDescent="0.35">
      <c r="B330" s="41">
        <f t="shared" si="87"/>
        <v>5980</v>
      </c>
      <c r="C330" s="8">
        <f t="shared" si="88"/>
        <v>59.800000000000004</v>
      </c>
      <c r="D330" s="73">
        <f t="shared" si="76"/>
        <v>79.982500000000016</v>
      </c>
      <c r="E330" s="29">
        <f t="shared" si="93"/>
        <v>19807.420597076674</v>
      </c>
      <c r="F330" s="29">
        <f t="shared" si="89"/>
        <v>66.24555383637778</v>
      </c>
      <c r="G330" s="29">
        <f t="shared" si="90"/>
        <v>88.603428256155269</v>
      </c>
      <c r="H330" s="17">
        <f t="shared" si="91"/>
        <v>26492.425048590143</v>
      </c>
      <c r="I330" s="29">
        <f t="shared" si="81"/>
        <v>2.2250485660981263</v>
      </c>
      <c r="J330" s="29">
        <f t="shared" si="82"/>
        <v>41.694115440740156</v>
      </c>
      <c r="K330" s="32">
        <f>IF((D329+L329+M329-AL329)/($C$21+$C$22)&gt;$C$8,$C$8,(D329+L329+M329-AL329)/($C$21+$C$22))</f>
        <v>1400</v>
      </c>
      <c r="L330" s="97">
        <f t="shared" si="77"/>
        <v>0</v>
      </c>
      <c r="M330" s="96">
        <f t="shared" si="78"/>
        <v>0</v>
      </c>
      <c r="N330" s="98">
        <f t="shared" si="83"/>
        <v>1.7179213529287818</v>
      </c>
      <c r="O330" s="100">
        <f t="shared" si="79"/>
        <v>4.2266987561397071</v>
      </c>
      <c r="P330" s="104">
        <f t="shared" si="84"/>
        <v>18.880500609176615</v>
      </c>
      <c r="Q330" s="102">
        <f t="shared" si="85"/>
        <v>4.9224514715476911E-2</v>
      </c>
      <c r="R330" s="106">
        <f>IF(K330-H329&lt;0,0,K330-H329)</f>
        <v>0</v>
      </c>
      <c r="S330" s="106">
        <f>K330-V330</f>
        <v>0</v>
      </c>
      <c r="T330" s="106">
        <f>IF(R330&gt;0,$C$6-$C$8,IF($C$6-$C$8-W330&lt;0,0,$C$6-$C$8-W330))</f>
        <v>97.214462279726973</v>
      </c>
      <c r="U330" s="107">
        <f>IF(R330=0,IF(U329+(F330-AL330/$C$23)*$C$21/($C$21+$C$22)&gt;$C$8,$C$8,U329+F330*$C$21/($C$21+$C$22)),E330)</f>
        <v>1400</v>
      </c>
      <c r="V330" s="107">
        <f>IF(R330&gt;0,0,IF(V329+(F330-AL330/$C$23)*$C$21/($C$21+$C$22)&gt;$C$8,$C$8,IF(U330=$C$8,V329+(F330-AL330/$C$23)*$C$21/$C$22,V329+(F330-AL330/$C$23)*$C$21/($C$21+$C$22))))</f>
        <v>1400</v>
      </c>
      <c r="W330" s="203">
        <f>IF(R330&gt;0,0,IF(W329+AL330/$C$23&gt;$F$23,$F$23,W329+AL330/$C$23))</f>
        <v>2.7855377202730285</v>
      </c>
      <c r="X330" s="105" t="str">
        <f>IF(R330=0,"-",FORECAST($C$8,Инклинометрия!$B$2:$B$152,Инклинометрия!$A$2:$A$152))</f>
        <v>-</v>
      </c>
      <c r="Y330" s="105" t="str">
        <f>IF(R330=0,"-",FORECAST($C$8-R330,Инклинометрия!$B$2:$B$152,Инклинометрия!$A$2:$A$152))</f>
        <v>-</v>
      </c>
      <c r="Z330" s="105" t="str">
        <f>IF(R330&gt;0,FORECAST($C$8,Инклинометрия!$B$2:$B$152,Инклинометрия!$A$2:$A$152),IF(V330=$C$8,"-",FORECAST($C$8-V330,Инклинометрия!$B$2:$B$152,Инклинометрия!$A$2:$A$152)))</f>
        <v>-</v>
      </c>
      <c r="AA330" s="105" t="str">
        <f>IF(S330=0,"-",FORECAST($C$8-(S330+V330),Инклинометрия!$B$2:$B$152,Инклинометрия!$A$2:$A$152))</f>
        <v>-</v>
      </c>
      <c r="AB330" s="105">
        <f>FORECAST($C$8+T330,Инклинометрия!$B$2:$B$152,Инклинометрия!$A$2:$A$152)</f>
        <v>1422.3537391657405</v>
      </c>
      <c r="AC330" s="105">
        <f>IF(R330=0,FORECAST($C$6-T330,Инклинометрия!$B$2:$B$152,Инклинометрия!$A$2:$A$152),FORECAST($C$8,Инклинометрия!$B$2:$B$152,Инклинометрия!$A$2:$A$152))</f>
        <v>1332.6462608342592</v>
      </c>
      <c r="AD330" s="107">
        <f>IF(R330=0,FORECAST($C$8,Инклинометрия!$B$2:$B$152,Инклинометрия!$A$2:$A$152),Y330)</f>
        <v>1330</v>
      </c>
      <c r="AE330" s="107">
        <f>FORECAST($C$8-(R330+U330),Инклинометрия!$B$2:$B$152,Инклинометрия!$A$2:$A$152)</f>
        <v>0</v>
      </c>
      <c r="AF330" s="107">
        <f>IF(V330=0,"-",FORECAST($C$8,Инклинометрия!$B$2:$B$152,Инклинометрия!$A$2:$A$152))</f>
        <v>1330</v>
      </c>
      <c r="AG330" s="107">
        <f>IF(V330=0,"-",FORECAST($C$8-V330,Инклинометрия!$B$2:$B$152,Инклинометрия!$A$2:$A$152))</f>
        <v>0</v>
      </c>
      <c r="AH330" s="107">
        <f>IF(W330=0,"-",FORECAST($C$8+W330,Инклинометрия!$B$2:$B$152,Инклинометрия!$A$2:$A$152))</f>
        <v>1332.6462608342592</v>
      </c>
      <c r="AI330" s="107">
        <f>IF(W330=0,"-",FORECAST($C$8,Инклинометрия!$B$2:$B$152,Инклинометрия!$A$2:$A$152))</f>
        <v>1330</v>
      </c>
      <c r="AK330" s="122">
        <f t="shared" si="92"/>
        <v>0</v>
      </c>
      <c r="AL330" s="67">
        <f>AK330*(B330-B329)</f>
        <v>0</v>
      </c>
      <c r="AM330" s="23">
        <f t="shared" si="94"/>
        <v>8.6725204696437436E-2</v>
      </c>
      <c r="AN330" s="26">
        <f>AN329+AK330*(B330-B329)/(2*PI()*$C$5*AN329*$K$13)</f>
        <v>0.15480061813468687</v>
      </c>
      <c r="AO330" s="87">
        <f t="shared" si="86"/>
        <v>145932.55112472404</v>
      </c>
      <c r="AP330" s="87">
        <f>IF(R330+U330&lt;$C$8,0,32*$L$23/$C$12^2*($K$10*R330+$K$8*U330)+32*$L$24/($C$14^2-$C$13^2)*($K$10*S330+$K$8*V330))</f>
        <v>44607.551124724028</v>
      </c>
      <c r="AQ330" s="66">
        <f>R330*$C$11*$C$9+U330*$C$11*$C$10</f>
        <v>14695380</v>
      </c>
      <c r="AR330" s="66">
        <f>S330*$C$11*$C$9+V330*$C$11*$C$10</f>
        <v>14695380</v>
      </c>
      <c r="AS330" s="87">
        <f>$C$11*(T330*$C$9+W330*$C$10)</f>
        <v>792178.05375968735</v>
      </c>
      <c r="AT330" s="45">
        <f t="shared" si="80"/>
        <v>15633490.60488441</v>
      </c>
      <c r="AU330" s="75"/>
    </row>
    <row r="331" spans="2:47" ht="15" thickBot="1" x14ac:dyDescent="0.35">
      <c r="B331" s="41">
        <f t="shared" si="87"/>
        <v>6000</v>
      </c>
      <c r="C331" s="8">
        <f t="shared" si="88"/>
        <v>60</v>
      </c>
      <c r="D331" s="73">
        <f t="shared" si="76"/>
        <v>80.25</v>
      </c>
      <c r="E331" s="29">
        <f t="shared" si="93"/>
        <v>19873.666150913054</v>
      </c>
      <c r="F331" s="29">
        <f t="shared" si="89"/>
        <v>66.245553836375421</v>
      </c>
      <c r="G331" s="29">
        <f t="shared" si="90"/>
        <v>88.603428256152128</v>
      </c>
      <c r="H331" s="17">
        <f t="shared" si="91"/>
        <v>26581.028476846295</v>
      </c>
      <c r="I331" s="29">
        <f t="shared" si="81"/>
        <v>2.2250485660981263</v>
      </c>
      <c r="J331" s="29">
        <f t="shared" si="82"/>
        <v>41.694115440739417</v>
      </c>
      <c r="K331" s="32">
        <f>IF((D330+L330+M330-AL330)/($C$21+$C$22)&gt;$C$8,$C$8,(D330+L330+M330-AL330)/($C$21+$C$22))</f>
        <v>1400</v>
      </c>
      <c r="L331" s="97">
        <f t="shared" si="77"/>
        <v>0</v>
      </c>
      <c r="M331" s="96">
        <f t="shared" si="78"/>
        <v>0</v>
      </c>
      <c r="N331" s="98">
        <f t="shared" si="83"/>
        <v>1.7179213529287818</v>
      </c>
      <c r="O331" s="100">
        <f t="shared" si="79"/>
        <v>4.2266987561397071</v>
      </c>
      <c r="P331" s="104">
        <f t="shared" si="84"/>
        <v>18.880500609176615</v>
      </c>
      <c r="Q331" s="102">
        <f t="shared" si="85"/>
        <v>4.9224514715476911E-2</v>
      </c>
      <c r="R331" s="106">
        <f>IF(K331-H330&lt;0,0,K331-H330)</f>
        <v>0</v>
      </c>
      <c r="S331" s="106">
        <f>K331-V331</f>
        <v>0</v>
      </c>
      <c r="T331" s="106">
        <f>IF(R331&gt;0,$C$6-$C$8,IF($C$6-$C$8-W331&lt;0,0,$C$6-$C$8-W331))</f>
        <v>97.214462279726973</v>
      </c>
      <c r="U331" s="107">
        <f>IF(R331=0,IF(U330+(F331-AL331/$C$23)*$C$21/($C$21+$C$22)&gt;$C$8,$C$8,U330+F331*$C$21/($C$21+$C$22)),E331)</f>
        <v>1400</v>
      </c>
      <c r="V331" s="107">
        <f>IF(R331&gt;0,0,IF(V330+(F331-AL331/$C$23)*$C$21/($C$21+$C$22)&gt;$C$8,$C$8,IF(U331=$C$8,V330+(F331-AL331/$C$23)*$C$21/$C$22,V330+(F331-AL331/$C$23)*$C$21/($C$21+$C$22))))</f>
        <v>1400</v>
      </c>
      <c r="W331" s="203">
        <f>IF(R331&gt;0,0,IF(W330+AL331/$C$23&gt;$F$23,$F$23,W330+AL331/$C$23))</f>
        <v>2.7855377202730285</v>
      </c>
      <c r="X331" s="105" t="str">
        <f>IF(R331=0,"-",FORECAST($C$8,Инклинометрия!$B$2:$B$152,Инклинометрия!$A$2:$A$152))</f>
        <v>-</v>
      </c>
      <c r="Y331" s="105" t="str">
        <f>IF(R331=0,"-",FORECAST($C$8-R331,Инклинометрия!$B$2:$B$152,Инклинометрия!$A$2:$A$152))</f>
        <v>-</v>
      </c>
      <c r="Z331" s="105" t="str">
        <f>IF(R331&gt;0,FORECAST($C$8,Инклинометрия!$B$2:$B$152,Инклинометрия!$A$2:$A$152),IF(V331=$C$8,"-",FORECAST($C$8-V331,Инклинометрия!$B$2:$B$152,Инклинометрия!$A$2:$A$152)))</f>
        <v>-</v>
      </c>
      <c r="AA331" s="105" t="str">
        <f>IF(S331=0,"-",FORECAST($C$8-(S331+V331),Инклинометрия!$B$2:$B$152,Инклинометрия!$A$2:$A$152))</f>
        <v>-</v>
      </c>
      <c r="AB331" s="105">
        <f>FORECAST($C$8+T331,Инклинометрия!$B$2:$B$152,Инклинометрия!$A$2:$A$152)</f>
        <v>1422.3537391657405</v>
      </c>
      <c r="AC331" s="105">
        <f>IF(R331=0,FORECAST($C$6-T331,Инклинометрия!$B$2:$B$152,Инклинометрия!$A$2:$A$152),FORECAST($C$8,Инклинометрия!$B$2:$B$152,Инклинометрия!$A$2:$A$152))</f>
        <v>1332.6462608342592</v>
      </c>
      <c r="AD331" s="107">
        <f>IF(R331=0,FORECAST($C$8,Инклинометрия!$B$2:$B$152,Инклинометрия!$A$2:$A$152),Y331)</f>
        <v>1330</v>
      </c>
      <c r="AE331" s="107">
        <f>FORECAST($C$8-(R331+U331),Инклинометрия!$B$2:$B$152,Инклинометрия!$A$2:$A$152)</f>
        <v>0</v>
      </c>
      <c r="AF331" s="107">
        <f>IF(V331=0,"-",FORECAST($C$8,Инклинометрия!$B$2:$B$152,Инклинометрия!$A$2:$A$152))</f>
        <v>1330</v>
      </c>
      <c r="AG331" s="107">
        <f>IF(V331=0,"-",FORECAST($C$8-V331,Инклинометрия!$B$2:$B$152,Инклинометрия!$A$2:$A$152))</f>
        <v>0</v>
      </c>
      <c r="AH331" s="107">
        <f>IF(W331=0,"-",FORECAST($C$8+W331,Инклинометрия!$B$2:$B$152,Инклинометрия!$A$2:$A$152))</f>
        <v>1332.6462608342592</v>
      </c>
      <c r="AI331" s="107">
        <f>IF(W331=0,"-",FORECAST($C$8,Инклинометрия!$B$2:$B$152,Инклинометрия!$A$2:$A$152))</f>
        <v>1330</v>
      </c>
      <c r="AK331" s="122">
        <f t="shared" si="92"/>
        <v>0</v>
      </c>
      <c r="AL331" s="67">
        <f>AK331*(B331-B330)</f>
        <v>0</v>
      </c>
      <c r="AM331" s="23">
        <f t="shared" si="94"/>
        <v>8.6725204696437436E-2</v>
      </c>
      <c r="AN331" s="26">
        <f>AN330+AK331*(B331-B330)/(2*PI()*$C$5*AN330*$K$13)</f>
        <v>0.15480061813468687</v>
      </c>
      <c r="AO331" s="87">
        <f t="shared" si="86"/>
        <v>145932.55112472404</v>
      </c>
      <c r="AP331" s="87">
        <f>IF(R331+U331&lt;$C$8,0,32*$L$23/$C$12^2*($K$10*R331+$K$8*U331)+32*$L$24/($C$14^2-$C$13^2)*($K$10*S331+$K$8*V331))</f>
        <v>44607.551124724028</v>
      </c>
      <c r="AQ331" s="66">
        <f>R331*$C$11*$C$9+U331*$C$11*$C$10</f>
        <v>14695380</v>
      </c>
      <c r="AR331" s="66">
        <f>S331*$C$11*$C$9+V331*$C$11*$C$10</f>
        <v>14695380</v>
      </c>
      <c r="AS331" s="87">
        <f>$C$11*(T331*$C$9+W331*$C$10)</f>
        <v>792178.05375968735</v>
      </c>
      <c r="AT331" s="45">
        <f t="shared" si="80"/>
        <v>15633490.60488441</v>
      </c>
      <c r="AU331" s="75"/>
    </row>
    <row r="332" spans="2:47" ht="15" thickBot="1" x14ac:dyDescent="0.35">
      <c r="B332" s="41">
        <f t="shared" si="87"/>
        <v>6020</v>
      </c>
      <c r="C332" s="8">
        <f t="shared" si="88"/>
        <v>60.2</v>
      </c>
      <c r="D332" s="73">
        <f t="shared" si="76"/>
        <v>80.517499999999998</v>
      </c>
      <c r="E332" s="29">
        <f t="shared" si="93"/>
        <v>19939.911704749429</v>
      </c>
      <c r="F332" s="29">
        <f t="shared" si="89"/>
        <v>66.24555383637778</v>
      </c>
      <c r="G332" s="29">
        <f t="shared" si="90"/>
        <v>88.603428256155269</v>
      </c>
      <c r="H332" s="17">
        <f t="shared" si="91"/>
        <v>26669.631905102451</v>
      </c>
      <c r="I332" s="29">
        <f t="shared" si="81"/>
        <v>2.2250485660981263</v>
      </c>
      <c r="J332" s="29">
        <f t="shared" si="82"/>
        <v>41.694115440740156</v>
      </c>
      <c r="K332" s="32">
        <f>IF((D331+L331+M331-AL331)/($C$21+$C$22)&gt;$C$8,$C$8,(D331+L331+M331-AL331)/($C$21+$C$22))</f>
        <v>1400</v>
      </c>
      <c r="L332" s="97">
        <f t="shared" si="77"/>
        <v>0</v>
      </c>
      <c r="M332" s="96">
        <f t="shared" si="78"/>
        <v>0</v>
      </c>
      <c r="N332" s="98">
        <f t="shared" si="83"/>
        <v>1.7179213529287818</v>
      </c>
      <c r="O332" s="100">
        <f t="shared" si="79"/>
        <v>4.2266987561397071</v>
      </c>
      <c r="P332" s="104">
        <f t="shared" si="84"/>
        <v>18.880500609176615</v>
      </c>
      <c r="Q332" s="102">
        <f t="shared" si="85"/>
        <v>4.9224514715476911E-2</v>
      </c>
      <c r="R332" s="106">
        <f>IF(K332-H331&lt;0,0,K332-H331)</f>
        <v>0</v>
      </c>
      <c r="S332" s="106">
        <f>K332-V332</f>
        <v>0</v>
      </c>
      <c r="T332" s="106">
        <f>IF(R332&gt;0,$C$6-$C$8,IF($C$6-$C$8-W332&lt;0,0,$C$6-$C$8-W332))</f>
        <v>97.214462279726973</v>
      </c>
      <c r="U332" s="107">
        <f>IF(R332=0,IF(U331+(F332-AL332/$C$23)*$C$21/($C$21+$C$22)&gt;$C$8,$C$8,U331+F332*$C$21/($C$21+$C$22)),E332)</f>
        <v>1400</v>
      </c>
      <c r="V332" s="107">
        <f>IF(R332&gt;0,0,IF(V331+(F332-AL332/$C$23)*$C$21/($C$21+$C$22)&gt;$C$8,$C$8,IF(U332=$C$8,V331+(F332-AL332/$C$23)*$C$21/$C$22,V331+(F332-AL332/$C$23)*$C$21/($C$21+$C$22))))</f>
        <v>1400</v>
      </c>
      <c r="W332" s="203">
        <f>IF(R332&gt;0,0,IF(W331+AL332/$C$23&gt;$F$23,$F$23,W331+AL332/$C$23))</f>
        <v>2.7855377202730285</v>
      </c>
      <c r="X332" s="105" t="str">
        <f>IF(R332=0,"-",FORECAST($C$8,Инклинометрия!$B$2:$B$152,Инклинометрия!$A$2:$A$152))</f>
        <v>-</v>
      </c>
      <c r="Y332" s="105" t="str">
        <f>IF(R332=0,"-",FORECAST($C$8-R332,Инклинометрия!$B$2:$B$152,Инклинометрия!$A$2:$A$152))</f>
        <v>-</v>
      </c>
      <c r="Z332" s="105" t="str">
        <f>IF(R332&gt;0,FORECAST($C$8,Инклинометрия!$B$2:$B$152,Инклинометрия!$A$2:$A$152),IF(V332=$C$8,"-",FORECAST($C$8-V332,Инклинометрия!$B$2:$B$152,Инклинометрия!$A$2:$A$152)))</f>
        <v>-</v>
      </c>
      <c r="AA332" s="105" t="str">
        <f>IF(S332=0,"-",FORECAST($C$8-(S332+V332),Инклинометрия!$B$2:$B$152,Инклинометрия!$A$2:$A$152))</f>
        <v>-</v>
      </c>
      <c r="AB332" s="105">
        <f>FORECAST($C$8+T332,Инклинометрия!$B$2:$B$152,Инклинометрия!$A$2:$A$152)</f>
        <v>1422.3537391657405</v>
      </c>
      <c r="AC332" s="105">
        <f>IF(R332=0,FORECAST($C$6-T332,Инклинометрия!$B$2:$B$152,Инклинометрия!$A$2:$A$152),FORECAST($C$8,Инклинометрия!$B$2:$B$152,Инклинометрия!$A$2:$A$152))</f>
        <v>1332.6462608342592</v>
      </c>
      <c r="AD332" s="107">
        <f>IF(R332=0,FORECAST($C$8,Инклинометрия!$B$2:$B$152,Инклинометрия!$A$2:$A$152),Y332)</f>
        <v>1330</v>
      </c>
      <c r="AE332" s="107">
        <f>FORECAST($C$8-(R332+U332),Инклинометрия!$B$2:$B$152,Инклинометрия!$A$2:$A$152)</f>
        <v>0</v>
      </c>
      <c r="AF332" s="107">
        <f>IF(V332=0,"-",FORECAST($C$8,Инклинометрия!$B$2:$B$152,Инклинометрия!$A$2:$A$152))</f>
        <v>1330</v>
      </c>
      <c r="AG332" s="107">
        <f>IF(V332=0,"-",FORECAST($C$8-V332,Инклинометрия!$B$2:$B$152,Инклинометрия!$A$2:$A$152))</f>
        <v>0</v>
      </c>
      <c r="AH332" s="107">
        <f>IF(W332=0,"-",FORECAST($C$8+W332,Инклинометрия!$B$2:$B$152,Инклинометрия!$A$2:$A$152))</f>
        <v>1332.6462608342592</v>
      </c>
      <c r="AI332" s="107">
        <f>IF(W332=0,"-",FORECAST($C$8,Инклинометрия!$B$2:$B$152,Инклинометрия!$A$2:$A$152))</f>
        <v>1330</v>
      </c>
      <c r="AK332" s="122">
        <f t="shared" si="92"/>
        <v>0</v>
      </c>
      <c r="AL332" s="67">
        <f>AK332*(B332-B331)</f>
        <v>0</v>
      </c>
      <c r="AM332" s="23">
        <f t="shared" si="94"/>
        <v>8.6725204696437436E-2</v>
      </c>
      <c r="AN332" s="26">
        <f>AN331+AK332*(B332-B331)/(2*PI()*$C$5*AN331*$K$13)</f>
        <v>0.15480061813468687</v>
      </c>
      <c r="AO332" s="87">
        <f t="shared" si="86"/>
        <v>145932.55112472404</v>
      </c>
      <c r="AP332" s="87">
        <f>IF(R332+U332&lt;$C$8,0,32*$L$23/$C$12^2*($K$10*R332+$K$8*U332)+32*$L$24/($C$14^2-$C$13^2)*($K$10*S332+$K$8*V332))</f>
        <v>44607.551124724028</v>
      </c>
      <c r="AQ332" s="66">
        <f>R332*$C$11*$C$9+U332*$C$11*$C$10</f>
        <v>14695380</v>
      </c>
      <c r="AR332" s="66">
        <f>S332*$C$11*$C$9+V332*$C$11*$C$10</f>
        <v>14695380</v>
      </c>
      <c r="AS332" s="87">
        <f>$C$11*(T332*$C$9+W332*$C$10)</f>
        <v>792178.05375968735</v>
      </c>
      <c r="AT332" s="45">
        <f t="shared" si="80"/>
        <v>15633490.60488441</v>
      </c>
      <c r="AU332" s="75"/>
    </row>
    <row r="333" spans="2:47" ht="15" thickBot="1" x14ac:dyDescent="0.35">
      <c r="B333" s="41">
        <f t="shared" si="87"/>
        <v>6040</v>
      </c>
      <c r="C333" s="8">
        <f t="shared" si="88"/>
        <v>60.4</v>
      </c>
      <c r="D333" s="73">
        <f t="shared" si="76"/>
        <v>80.784999999999997</v>
      </c>
      <c r="E333" s="29">
        <f t="shared" si="93"/>
        <v>20006.157258585805</v>
      </c>
      <c r="F333" s="29">
        <f t="shared" si="89"/>
        <v>66.245553836375421</v>
      </c>
      <c r="G333" s="29">
        <f t="shared" si="90"/>
        <v>88.603428256152128</v>
      </c>
      <c r="H333" s="17">
        <f t="shared" si="91"/>
        <v>26758.235333358603</v>
      </c>
      <c r="I333" s="29">
        <f t="shared" si="81"/>
        <v>2.2250485660981263</v>
      </c>
      <c r="J333" s="29">
        <f t="shared" si="82"/>
        <v>41.694115440739417</v>
      </c>
      <c r="K333" s="32">
        <f>IF((D332+L332+M332-AL332)/($C$21+$C$22)&gt;$C$8,$C$8,(D332+L332+M332-AL332)/($C$21+$C$22))</f>
        <v>1400</v>
      </c>
      <c r="L333" s="97">
        <f t="shared" si="77"/>
        <v>0</v>
      </c>
      <c r="M333" s="96">
        <f t="shared" si="78"/>
        <v>0</v>
      </c>
      <c r="N333" s="98">
        <f t="shared" si="83"/>
        <v>1.7179213529287818</v>
      </c>
      <c r="O333" s="100">
        <f t="shared" si="79"/>
        <v>4.2266987561397071</v>
      </c>
      <c r="P333" s="104">
        <f t="shared" si="84"/>
        <v>18.880500609176615</v>
      </c>
      <c r="Q333" s="102">
        <f t="shared" si="85"/>
        <v>4.9224514715476911E-2</v>
      </c>
      <c r="R333" s="106">
        <f>IF(K333-H332&lt;0,0,K333-H332)</f>
        <v>0</v>
      </c>
      <c r="S333" s="106">
        <f>K333-V333</f>
        <v>0</v>
      </c>
      <c r="T333" s="106">
        <f>IF(R333&gt;0,$C$6-$C$8,IF($C$6-$C$8-W333&lt;0,0,$C$6-$C$8-W333))</f>
        <v>97.214462279726973</v>
      </c>
      <c r="U333" s="107">
        <f>IF(R333=0,IF(U332+(F333-AL333/$C$23)*$C$21/($C$21+$C$22)&gt;$C$8,$C$8,U332+F333*$C$21/($C$21+$C$22)),E333)</f>
        <v>1400</v>
      </c>
      <c r="V333" s="107">
        <f>IF(R333&gt;0,0,IF(V332+(F333-AL333/$C$23)*$C$21/($C$21+$C$22)&gt;$C$8,$C$8,IF(U333=$C$8,V332+(F333-AL333/$C$23)*$C$21/$C$22,V332+(F333-AL333/$C$23)*$C$21/($C$21+$C$22))))</f>
        <v>1400</v>
      </c>
      <c r="W333" s="203">
        <f>IF(R333&gt;0,0,IF(W332+AL333/$C$23&gt;$F$23,$F$23,W332+AL333/$C$23))</f>
        <v>2.7855377202730285</v>
      </c>
      <c r="X333" s="105" t="str">
        <f>IF(R333=0,"-",FORECAST($C$8,Инклинометрия!$B$2:$B$152,Инклинометрия!$A$2:$A$152))</f>
        <v>-</v>
      </c>
      <c r="Y333" s="105" t="str">
        <f>IF(R333=0,"-",FORECAST($C$8-R333,Инклинометрия!$B$2:$B$152,Инклинометрия!$A$2:$A$152))</f>
        <v>-</v>
      </c>
      <c r="Z333" s="105" t="str">
        <f>IF(R333&gt;0,FORECAST($C$8,Инклинометрия!$B$2:$B$152,Инклинометрия!$A$2:$A$152),IF(V333=$C$8,"-",FORECAST($C$8-V333,Инклинометрия!$B$2:$B$152,Инклинометрия!$A$2:$A$152)))</f>
        <v>-</v>
      </c>
      <c r="AA333" s="105" t="str">
        <f>IF(S333=0,"-",FORECAST($C$8-(S333+V333),Инклинометрия!$B$2:$B$152,Инклинометрия!$A$2:$A$152))</f>
        <v>-</v>
      </c>
      <c r="AB333" s="105">
        <f>FORECAST($C$8+T333,Инклинометрия!$B$2:$B$152,Инклинометрия!$A$2:$A$152)</f>
        <v>1422.3537391657405</v>
      </c>
      <c r="AC333" s="105">
        <f>IF(R333=0,FORECAST($C$6-T333,Инклинометрия!$B$2:$B$152,Инклинометрия!$A$2:$A$152),FORECAST($C$8,Инклинометрия!$B$2:$B$152,Инклинометрия!$A$2:$A$152))</f>
        <v>1332.6462608342592</v>
      </c>
      <c r="AD333" s="107">
        <f>IF(R333=0,FORECAST($C$8,Инклинометрия!$B$2:$B$152,Инклинометрия!$A$2:$A$152),Y333)</f>
        <v>1330</v>
      </c>
      <c r="AE333" s="107">
        <f>FORECAST($C$8-(R333+U333),Инклинометрия!$B$2:$B$152,Инклинометрия!$A$2:$A$152)</f>
        <v>0</v>
      </c>
      <c r="AF333" s="107">
        <f>IF(V333=0,"-",FORECAST($C$8,Инклинометрия!$B$2:$B$152,Инклинометрия!$A$2:$A$152))</f>
        <v>1330</v>
      </c>
      <c r="AG333" s="107">
        <f>IF(V333=0,"-",FORECAST($C$8-V333,Инклинометрия!$B$2:$B$152,Инклинометрия!$A$2:$A$152))</f>
        <v>0</v>
      </c>
      <c r="AH333" s="107">
        <f>IF(W333=0,"-",FORECAST($C$8+W333,Инклинометрия!$B$2:$B$152,Инклинометрия!$A$2:$A$152))</f>
        <v>1332.6462608342592</v>
      </c>
      <c r="AI333" s="107">
        <f>IF(W333=0,"-",FORECAST($C$8,Инклинометрия!$B$2:$B$152,Инклинометрия!$A$2:$A$152))</f>
        <v>1330</v>
      </c>
      <c r="AK333" s="122">
        <f t="shared" si="92"/>
        <v>0</v>
      </c>
      <c r="AL333" s="67">
        <f>AK333*(B333-B332)</f>
        <v>0</v>
      </c>
      <c r="AM333" s="23">
        <f t="shared" si="94"/>
        <v>8.6725204696437436E-2</v>
      </c>
      <c r="AN333" s="26">
        <f>AN332+AK333*(B333-B332)/(2*PI()*$C$5*AN332*$K$13)</f>
        <v>0.15480061813468687</v>
      </c>
      <c r="AO333" s="87">
        <f t="shared" si="86"/>
        <v>145932.55112472404</v>
      </c>
      <c r="AP333" s="87">
        <f>IF(R333+U333&lt;$C$8,0,32*$L$23/$C$12^2*($K$10*R333+$K$8*U333)+32*$L$24/($C$14^2-$C$13^2)*($K$10*S333+$K$8*V333))</f>
        <v>44607.551124724028</v>
      </c>
      <c r="AQ333" s="66">
        <f>R333*$C$11*$C$9+U333*$C$11*$C$10</f>
        <v>14695380</v>
      </c>
      <c r="AR333" s="66">
        <f>S333*$C$11*$C$9+V333*$C$11*$C$10</f>
        <v>14695380</v>
      </c>
      <c r="AS333" s="87">
        <f>$C$11*(T333*$C$9+W333*$C$10)</f>
        <v>792178.05375968735</v>
      </c>
      <c r="AT333" s="45">
        <f t="shared" si="80"/>
        <v>15633490.60488441</v>
      </c>
      <c r="AU333" s="75"/>
    </row>
    <row r="334" spans="2:47" ht="15" thickBot="1" x14ac:dyDescent="0.35">
      <c r="B334" s="41">
        <f t="shared" si="87"/>
        <v>6060</v>
      </c>
      <c r="C334" s="8">
        <f t="shared" si="88"/>
        <v>60.6</v>
      </c>
      <c r="D334" s="73">
        <f t="shared" si="76"/>
        <v>81.052499999999995</v>
      </c>
      <c r="E334" s="29">
        <f t="shared" si="93"/>
        <v>20072.40281242218</v>
      </c>
      <c r="F334" s="29">
        <f t="shared" si="89"/>
        <v>66.24555383637778</v>
      </c>
      <c r="G334" s="29">
        <f t="shared" si="90"/>
        <v>88.603428256155269</v>
      </c>
      <c r="H334" s="17">
        <f t="shared" si="91"/>
        <v>26846.838761614759</v>
      </c>
      <c r="I334" s="29">
        <f t="shared" si="81"/>
        <v>2.2250485660981263</v>
      </c>
      <c r="J334" s="29">
        <f t="shared" si="82"/>
        <v>41.694115440740156</v>
      </c>
      <c r="K334" s="32">
        <f>IF((D333+L333+M333-AL333)/($C$21+$C$22)&gt;$C$8,$C$8,(D333+L333+M333-AL333)/($C$21+$C$22))</f>
        <v>1400</v>
      </c>
      <c r="L334" s="97">
        <f t="shared" si="77"/>
        <v>0</v>
      </c>
      <c r="M334" s="96">
        <f t="shared" si="78"/>
        <v>0</v>
      </c>
      <c r="N334" s="98">
        <f t="shared" si="83"/>
        <v>1.7179213529287818</v>
      </c>
      <c r="O334" s="100">
        <f t="shared" si="79"/>
        <v>4.2266987561397071</v>
      </c>
      <c r="P334" s="104">
        <f t="shared" si="84"/>
        <v>18.880500609176615</v>
      </c>
      <c r="Q334" s="102">
        <f t="shared" si="85"/>
        <v>4.9224514715476911E-2</v>
      </c>
      <c r="R334" s="106">
        <f>IF(K334-H333&lt;0,0,K334-H333)</f>
        <v>0</v>
      </c>
      <c r="S334" s="106">
        <f>K334-V334</f>
        <v>0</v>
      </c>
      <c r="T334" s="106">
        <f>IF(R334&gt;0,$C$6-$C$8,IF($C$6-$C$8-W334&lt;0,0,$C$6-$C$8-W334))</f>
        <v>97.214462279726973</v>
      </c>
      <c r="U334" s="107">
        <f>IF(R334=0,IF(U333+(F334-AL334/$C$23)*$C$21/($C$21+$C$22)&gt;$C$8,$C$8,U333+F334*$C$21/($C$21+$C$22)),E334)</f>
        <v>1400</v>
      </c>
      <c r="V334" s="107">
        <f>IF(R334&gt;0,0,IF(V333+(F334-AL334/$C$23)*$C$21/($C$21+$C$22)&gt;$C$8,$C$8,IF(U334=$C$8,V333+(F334-AL334/$C$23)*$C$21/$C$22,V333+(F334-AL334/$C$23)*$C$21/($C$21+$C$22))))</f>
        <v>1400</v>
      </c>
      <c r="W334" s="203">
        <f>IF(R334&gt;0,0,IF(W333+AL334/$C$23&gt;$F$23,$F$23,W333+AL334/$C$23))</f>
        <v>2.7855377202730285</v>
      </c>
      <c r="X334" s="105" t="str">
        <f>IF(R334=0,"-",FORECAST($C$8,Инклинометрия!$B$2:$B$152,Инклинометрия!$A$2:$A$152))</f>
        <v>-</v>
      </c>
      <c r="Y334" s="105" t="str">
        <f>IF(R334=0,"-",FORECAST($C$8-R334,Инклинометрия!$B$2:$B$152,Инклинометрия!$A$2:$A$152))</f>
        <v>-</v>
      </c>
      <c r="Z334" s="105" t="str">
        <f>IF(R334&gt;0,FORECAST($C$8,Инклинометрия!$B$2:$B$152,Инклинометрия!$A$2:$A$152),IF(V334=$C$8,"-",FORECAST($C$8-V334,Инклинометрия!$B$2:$B$152,Инклинометрия!$A$2:$A$152)))</f>
        <v>-</v>
      </c>
      <c r="AA334" s="105" t="str">
        <f>IF(S334=0,"-",FORECAST($C$8-(S334+V334),Инклинометрия!$B$2:$B$152,Инклинометрия!$A$2:$A$152))</f>
        <v>-</v>
      </c>
      <c r="AB334" s="105">
        <f>FORECAST($C$8+T334,Инклинометрия!$B$2:$B$152,Инклинометрия!$A$2:$A$152)</f>
        <v>1422.3537391657405</v>
      </c>
      <c r="AC334" s="105">
        <f>IF(R334=0,FORECAST($C$6-T334,Инклинометрия!$B$2:$B$152,Инклинометрия!$A$2:$A$152),FORECAST($C$8,Инклинометрия!$B$2:$B$152,Инклинометрия!$A$2:$A$152))</f>
        <v>1332.6462608342592</v>
      </c>
      <c r="AD334" s="107">
        <f>IF(R334=0,FORECAST($C$8,Инклинометрия!$B$2:$B$152,Инклинометрия!$A$2:$A$152),Y334)</f>
        <v>1330</v>
      </c>
      <c r="AE334" s="107">
        <f>FORECAST($C$8-(R334+U334),Инклинометрия!$B$2:$B$152,Инклинометрия!$A$2:$A$152)</f>
        <v>0</v>
      </c>
      <c r="AF334" s="107">
        <f>IF(V334=0,"-",FORECAST($C$8,Инклинометрия!$B$2:$B$152,Инклинометрия!$A$2:$A$152))</f>
        <v>1330</v>
      </c>
      <c r="AG334" s="107">
        <f>IF(V334=0,"-",FORECAST($C$8-V334,Инклинометрия!$B$2:$B$152,Инклинометрия!$A$2:$A$152))</f>
        <v>0</v>
      </c>
      <c r="AH334" s="107">
        <f>IF(W334=0,"-",FORECAST($C$8+W334,Инклинометрия!$B$2:$B$152,Инклинометрия!$A$2:$A$152))</f>
        <v>1332.6462608342592</v>
      </c>
      <c r="AI334" s="107">
        <f>IF(W334=0,"-",FORECAST($C$8,Инклинометрия!$B$2:$B$152,Инклинометрия!$A$2:$A$152))</f>
        <v>1330</v>
      </c>
      <c r="AK334" s="122">
        <f t="shared" si="92"/>
        <v>0</v>
      </c>
      <c r="AL334" s="67">
        <f>AK334*(B334-B333)</f>
        <v>0</v>
      </c>
      <c r="AM334" s="23">
        <f t="shared" si="94"/>
        <v>8.6725204696437436E-2</v>
      </c>
      <c r="AN334" s="26">
        <f>AN333+AK334*(B334-B333)/(2*PI()*$C$5*AN333*$K$13)</f>
        <v>0.15480061813468687</v>
      </c>
      <c r="AO334" s="87">
        <f t="shared" si="86"/>
        <v>145932.55112472404</v>
      </c>
      <c r="AP334" s="87">
        <f>IF(R334+U334&lt;$C$8,0,32*$L$23/$C$12^2*($K$10*R334+$K$8*U334)+32*$L$24/($C$14^2-$C$13^2)*($K$10*S334+$K$8*V334))</f>
        <v>44607.551124724028</v>
      </c>
      <c r="AQ334" s="66">
        <f>R334*$C$11*$C$9+U334*$C$11*$C$10</f>
        <v>14695380</v>
      </c>
      <c r="AR334" s="66">
        <f>S334*$C$11*$C$9+V334*$C$11*$C$10</f>
        <v>14695380</v>
      </c>
      <c r="AS334" s="87">
        <f>$C$11*(T334*$C$9+W334*$C$10)</f>
        <v>792178.05375968735</v>
      </c>
      <c r="AT334" s="45">
        <f t="shared" si="80"/>
        <v>15633490.60488441</v>
      </c>
      <c r="AU334" s="75"/>
    </row>
    <row r="335" spans="2:47" ht="15" thickBot="1" x14ac:dyDescent="0.35">
      <c r="B335" s="41">
        <f t="shared" si="87"/>
        <v>6080</v>
      </c>
      <c r="C335" s="8">
        <f t="shared" si="88"/>
        <v>60.800000000000004</v>
      </c>
      <c r="D335" s="73">
        <f t="shared" si="76"/>
        <v>81.320000000000007</v>
      </c>
      <c r="E335" s="29">
        <f t="shared" si="93"/>
        <v>20138.64836625856</v>
      </c>
      <c r="F335" s="29">
        <f t="shared" si="89"/>
        <v>66.24555383637778</v>
      </c>
      <c r="G335" s="29">
        <f t="shared" si="90"/>
        <v>88.603428256155269</v>
      </c>
      <c r="H335" s="17">
        <f t="shared" si="91"/>
        <v>26935.442189870915</v>
      </c>
      <c r="I335" s="29">
        <f t="shared" si="81"/>
        <v>2.2250485660981263</v>
      </c>
      <c r="J335" s="29">
        <f t="shared" si="82"/>
        <v>41.694115440740156</v>
      </c>
      <c r="K335" s="32">
        <f>IF((D334+L334+M334-AL334)/($C$21+$C$22)&gt;$C$8,$C$8,(D334+L334+M334-AL334)/($C$21+$C$22))</f>
        <v>1400</v>
      </c>
      <c r="L335" s="97">
        <f t="shared" si="77"/>
        <v>0</v>
      </c>
      <c r="M335" s="96">
        <f t="shared" si="78"/>
        <v>0</v>
      </c>
      <c r="N335" s="98">
        <f t="shared" si="83"/>
        <v>1.7179213529287818</v>
      </c>
      <c r="O335" s="100">
        <f t="shared" si="79"/>
        <v>4.2266987561397071</v>
      </c>
      <c r="P335" s="104">
        <f t="shared" si="84"/>
        <v>18.880500609176615</v>
      </c>
      <c r="Q335" s="102">
        <f t="shared" si="85"/>
        <v>4.9224514715476911E-2</v>
      </c>
      <c r="R335" s="106">
        <f>IF(K335-H334&lt;0,0,K335-H334)</f>
        <v>0</v>
      </c>
      <c r="S335" s="106">
        <f>K335-V335</f>
        <v>0</v>
      </c>
      <c r="T335" s="106">
        <f>IF(R335&gt;0,$C$6-$C$8,IF($C$6-$C$8-W335&lt;0,0,$C$6-$C$8-W335))</f>
        <v>97.214462279726973</v>
      </c>
      <c r="U335" s="107">
        <f>IF(R335=0,IF(U334+(F335-AL335/$C$23)*$C$21/($C$21+$C$22)&gt;$C$8,$C$8,U334+F335*$C$21/($C$21+$C$22)),E335)</f>
        <v>1400</v>
      </c>
      <c r="V335" s="107">
        <f>IF(R335&gt;0,0,IF(V334+(F335-AL335/$C$23)*$C$21/($C$21+$C$22)&gt;$C$8,$C$8,IF(U335=$C$8,V334+(F335-AL335/$C$23)*$C$21/$C$22,V334+(F335-AL335/$C$23)*$C$21/($C$21+$C$22))))</f>
        <v>1400</v>
      </c>
      <c r="W335" s="203">
        <f>IF(R335&gt;0,0,IF(W334+AL335/$C$23&gt;$F$23,$F$23,W334+AL335/$C$23))</f>
        <v>2.7855377202730285</v>
      </c>
      <c r="X335" s="105" t="str">
        <f>IF(R335=0,"-",FORECAST($C$8,Инклинометрия!$B$2:$B$152,Инклинометрия!$A$2:$A$152))</f>
        <v>-</v>
      </c>
      <c r="Y335" s="105" t="str">
        <f>IF(R335=0,"-",FORECAST($C$8-R335,Инклинометрия!$B$2:$B$152,Инклинометрия!$A$2:$A$152))</f>
        <v>-</v>
      </c>
      <c r="Z335" s="105" t="str">
        <f>IF(R335&gt;0,FORECAST($C$8,Инклинометрия!$B$2:$B$152,Инклинометрия!$A$2:$A$152),IF(V335=$C$8,"-",FORECAST($C$8-V335,Инклинометрия!$B$2:$B$152,Инклинометрия!$A$2:$A$152)))</f>
        <v>-</v>
      </c>
      <c r="AA335" s="105" t="str">
        <f>IF(S335=0,"-",FORECAST($C$8-(S335+V335),Инклинометрия!$B$2:$B$152,Инклинометрия!$A$2:$A$152))</f>
        <v>-</v>
      </c>
      <c r="AB335" s="105">
        <f>FORECAST($C$8+T335,Инклинометрия!$B$2:$B$152,Инклинометрия!$A$2:$A$152)</f>
        <v>1422.3537391657405</v>
      </c>
      <c r="AC335" s="105">
        <f>IF(R335=0,FORECAST($C$6-T335,Инклинометрия!$B$2:$B$152,Инклинометрия!$A$2:$A$152),FORECAST($C$8,Инклинометрия!$B$2:$B$152,Инклинометрия!$A$2:$A$152))</f>
        <v>1332.6462608342592</v>
      </c>
      <c r="AD335" s="107">
        <f>IF(R335=0,FORECAST($C$8,Инклинометрия!$B$2:$B$152,Инклинометрия!$A$2:$A$152),Y335)</f>
        <v>1330</v>
      </c>
      <c r="AE335" s="107">
        <f>FORECAST($C$8-(R335+U335),Инклинометрия!$B$2:$B$152,Инклинометрия!$A$2:$A$152)</f>
        <v>0</v>
      </c>
      <c r="AF335" s="107">
        <f>IF(V335=0,"-",FORECAST($C$8,Инклинометрия!$B$2:$B$152,Инклинометрия!$A$2:$A$152))</f>
        <v>1330</v>
      </c>
      <c r="AG335" s="107">
        <f>IF(V335=0,"-",FORECAST($C$8-V335,Инклинометрия!$B$2:$B$152,Инклинометрия!$A$2:$A$152))</f>
        <v>0</v>
      </c>
      <c r="AH335" s="107">
        <f>IF(W335=0,"-",FORECAST($C$8+W335,Инклинометрия!$B$2:$B$152,Инклинометрия!$A$2:$A$152))</f>
        <v>1332.6462608342592</v>
      </c>
      <c r="AI335" s="107">
        <f>IF(W335=0,"-",FORECAST($C$8,Инклинометрия!$B$2:$B$152,Инклинометрия!$A$2:$A$152))</f>
        <v>1330</v>
      </c>
      <c r="AK335" s="122">
        <f t="shared" si="92"/>
        <v>0</v>
      </c>
      <c r="AL335" s="67">
        <f>AK335*(B335-B334)</f>
        <v>0</v>
      </c>
      <c r="AM335" s="23">
        <f t="shared" si="94"/>
        <v>8.6725204696437436E-2</v>
      </c>
      <c r="AN335" s="26">
        <f>AN334+AK335*(B335-B334)/(2*PI()*$C$5*AN334*$K$13)</f>
        <v>0.15480061813468687</v>
      </c>
      <c r="AO335" s="87">
        <f t="shared" si="86"/>
        <v>145932.55112472404</v>
      </c>
      <c r="AP335" s="87">
        <f>IF(R335+U335&lt;$C$8,0,32*$L$23/$C$12^2*($K$10*R335+$K$8*U335)+32*$L$24/($C$14^2-$C$13^2)*($K$10*S335+$K$8*V335))</f>
        <v>44607.551124724028</v>
      </c>
      <c r="AQ335" s="66">
        <f>R335*$C$11*$C$9+U335*$C$11*$C$10</f>
        <v>14695380</v>
      </c>
      <c r="AR335" s="66">
        <f>S335*$C$11*$C$9+V335*$C$11*$C$10</f>
        <v>14695380</v>
      </c>
      <c r="AS335" s="87">
        <f>$C$11*(T335*$C$9+W335*$C$10)</f>
        <v>792178.05375968735</v>
      </c>
      <c r="AT335" s="45">
        <f t="shared" si="80"/>
        <v>15633490.60488441</v>
      </c>
      <c r="AU335" s="75"/>
    </row>
    <row r="336" spans="2:47" ht="15" thickBot="1" x14ac:dyDescent="0.35">
      <c r="B336" s="41">
        <f t="shared" si="87"/>
        <v>6100</v>
      </c>
      <c r="C336" s="8">
        <f t="shared" si="88"/>
        <v>61</v>
      </c>
      <c r="D336" s="73">
        <f t="shared" si="76"/>
        <v>81.587500000000006</v>
      </c>
      <c r="E336" s="29">
        <f t="shared" si="93"/>
        <v>20204.893920094935</v>
      </c>
      <c r="F336" s="29">
        <f t="shared" si="89"/>
        <v>66.245553836375421</v>
      </c>
      <c r="G336" s="29">
        <f t="shared" si="90"/>
        <v>88.603428256152128</v>
      </c>
      <c r="H336" s="17">
        <f t="shared" si="91"/>
        <v>27024.045618127067</v>
      </c>
      <c r="I336" s="29">
        <f t="shared" si="81"/>
        <v>2.2250485660981263</v>
      </c>
      <c r="J336" s="29">
        <f t="shared" si="82"/>
        <v>41.694115440739417</v>
      </c>
      <c r="K336" s="32">
        <f>IF((D335+L335+M335-AL335)/($C$21+$C$22)&gt;$C$8,$C$8,(D335+L335+M335-AL335)/($C$21+$C$22))</f>
        <v>1400</v>
      </c>
      <c r="L336" s="97">
        <f t="shared" si="77"/>
        <v>0</v>
      </c>
      <c r="M336" s="96">
        <f t="shared" si="78"/>
        <v>0</v>
      </c>
      <c r="N336" s="98">
        <f t="shared" si="83"/>
        <v>1.7179213529287818</v>
      </c>
      <c r="O336" s="100">
        <f t="shared" si="79"/>
        <v>4.2266987561397071</v>
      </c>
      <c r="P336" s="104">
        <f t="shared" si="84"/>
        <v>18.880500609176615</v>
      </c>
      <c r="Q336" s="102">
        <f t="shared" si="85"/>
        <v>4.9224514715476911E-2</v>
      </c>
      <c r="R336" s="106">
        <f>IF(K336-H335&lt;0,0,K336-H335)</f>
        <v>0</v>
      </c>
      <c r="S336" s="106">
        <f>K336-V336</f>
        <v>0</v>
      </c>
      <c r="T336" s="106">
        <f>IF(R336&gt;0,$C$6-$C$8,IF($C$6-$C$8-W336&lt;0,0,$C$6-$C$8-W336))</f>
        <v>97.214462279726973</v>
      </c>
      <c r="U336" s="107">
        <f>IF(R336=0,IF(U335+(F336-AL336/$C$23)*$C$21/($C$21+$C$22)&gt;$C$8,$C$8,U335+F336*$C$21/($C$21+$C$22)),E336)</f>
        <v>1400</v>
      </c>
      <c r="V336" s="107">
        <f>IF(R336&gt;0,0,IF(V335+(F336-AL336/$C$23)*$C$21/($C$21+$C$22)&gt;$C$8,$C$8,IF(U336=$C$8,V335+(F336-AL336/$C$23)*$C$21/$C$22,V335+(F336-AL336/$C$23)*$C$21/($C$21+$C$22))))</f>
        <v>1400</v>
      </c>
      <c r="W336" s="203">
        <f>IF(R336&gt;0,0,IF(W335+AL336/$C$23&gt;$F$23,$F$23,W335+AL336/$C$23))</f>
        <v>2.7855377202730285</v>
      </c>
      <c r="X336" s="105" t="str">
        <f>IF(R336=0,"-",FORECAST($C$8,Инклинометрия!$B$2:$B$152,Инклинометрия!$A$2:$A$152))</f>
        <v>-</v>
      </c>
      <c r="Y336" s="105" t="str">
        <f>IF(R336=0,"-",FORECAST($C$8-R336,Инклинометрия!$B$2:$B$152,Инклинометрия!$A$2:$A$152))</f>
        <v>-</v>
      </c>
      <c r="Z336" s="105" t="str">
        <f>IF(R336&gt;0,FORECAST($C$8,Инклинометрия!$B$2:$B$152,Инклинометрия!$A$2:$A$152),IF(V336=$C$8,"-",FORECAST($C$8-V336,Инклинометрия!$B$2:$B$152,Инклинометрия!$A$2:$A$152)))</f>
        <v>-</v>
      </c>
      <c r="AA336" s="105" t="str">
        <f>IF(S336=0,"-",FORECAST($C$8-(S336+V336),Инклинометрия!$B$2:$B$152,Инклинометрия!$A$2:$A$152))</f>
        <v>-</v>
      </c>
      <c r="AB336" s="105">
        <f>FORECAST($C$8+T336,Инклинометрия!$B$2:$B$152,Инклинометрия!$A$2:$A$152)</f>
        <v>1422.3537391657405</v>
      </c>
      <c r="AC336" s="105">
        <f>IF(R336=0,FORECAST($C$6-T336,Инклинометрия!$B$2:$B$152,Инклинометрия!$A$2:$A$152),FORECAST($C$8,Инклинометрия!$B$2:$B$152,Инклинометрия!$A$2:$A$152))</f>
        <v>1332.6462608342592</v>
      </c>
      <c r="AD336" s="107">
        <f>IF(R336=0,FORECAST($C$8,Инклинометрия!$B$2:$B$152,Инклинометрия!$A$2:$A$152),Y336)</f>
        <v>1330</v>
      </c>
      <c r="AE336" s="107">
        <f>FORECAST($C$8-(R336+U336),Инклинометрия!$B$2:$B$152,Инклинометрия!$A$2:$A$152)</f>
        <v>0</v>
      </c>
      <c r="AF336" s="107">
        <f>IF(V336=0,"-",FORECAST($C$8,Инклинометрия!$B$2:$B$152,Инклинометрия!$A$2:$A$152))</f>
        <v>1330</v>
      </c>
      <c r="AG336" s="107">
        <f>IF(V336=0,"-",FORECAST($C$8-V336,Инклинометрия!$B$2:$B$152,Инклинометрия!$A$2:$A$152))</f>
        <v>0</v>
      </c>
      <c r="AH336" s="107">
        <f>IF(W336=0,"-",FORECAST($C$8+W336,Инклинометрия!$B$2:$B$152,Инклинометрия!$A$2:$A$152))</f>
        <v>1332.6462608342592</v>
      </c>
      <c r="AI336" s="107">
        <f>IF(W336=0,"-",FORECAST($C$8,Инклинометрия!$B$2:$B$152,Инклинометрия!$A$2:$A$152))</f>
        <v>1330</v>
      </c>
      <c r="AK336" s="122">
        <f t="shared" si="92"/>
        <v>0</v>
      </c>
      <c r="AL336" s="67">
        <f>AK336*(B336-B335)</f>
        <v>0</v>
      </c>
      <c r="AM336" s="23">
        <f t="shared" si="94"/>
        <v>8.6725204696437436E-2</v>
      </c>
      <c r="AN336" s="26">
        <f>AN335+AK336*(B336-B335)/(2*PI()*$C$5*AN335*$K$13)</f>
        <v>0.15480061813468687</v>
      </c>
      <c r="AO336" s="87">
        <f t="shared" si="86"/>
        <v>145932.55112472404</v>
      </c>
      <c r="AP336" s="87">
        <f>IF(R336+U336&lt;$C$8,0,32*$L$23/$C$12^2*($K$10*R336+$K$8*U336)+32*$L$24/($C$14^2-$C$13^2)*($K$10*S336+$K$8*V336))</f>
        <v>44607.551124724028</v>
      </c>
      <c r="AQ336" s="66">
        <f>R336*$C$11*$C$9+U336*$C$11*$C$10</f>
        <v>14695380</v>
      </c>
      <c r="AR336" s="66">
        <f>S336*$C$11*$C$9+V336*$C$11*$C$10</f>
        <v>14695380</v>
      </c>
      <c r="AS336" s="87">
        <f>$C$11*(T336*$C$9+W336*$C$10)</f>
        <v>792178.05375968735</v>
      </c>
      <c r="AT336" s="45">
        <f t="shared" si="80"/>
        <v>15633490.60488441</v>
      </c>
      <c r="AU336" s="75"/>
    </row>
    <row r="337" spans="2:47" ht="15" thickBot="1" x14ac:dyDescent="0.35">
      <c r="B337" s="41">
        <f t="shared" si="87"/>
        <v>6120</v>
      </c>
      <c r="C337" s="8">
        <f t="shared" si="88"/>
        <v>61.2</v>
      </c>
      <c r="D337" s="73">
        <f t="shared" si="76"/>
        <v>81.855000000000004</v>
      </c>
      <c r="E337" s="29">
        <f t="shared" si="93"/>
        <v>20271.139473931315</v>
      </c>
      <c r="F337" s="29">
        <f t="shared" si="89"/>
        <v>66.24555383637778</v>
      </c>
      <c r="G337" s="29">
        <f t="shared" si="90"/>
        <v>88.603428256155269</v>
      </c>
      <c r="H337" s="17">
        <f t="shared" si="91"/>
        <v>27112.649046383223</v>
      </c>
      <c r="I337" s="29">
        <f t="shared" si="81"/>
        <v>2.2250485660981263</v>
      </c>
      <c r="J337" s="29">
        <f t="shared" si="82"/>
        <v>41.694115440740156</v>
      </c>
      <c r="K337" s="32">
        <f>IF((D336+L336+M336-AL336)/($C$21+$C$22)&gt;$C$8,$C$8,(D336+L336+M336-AL336)/($C$21+$C$22))</f>
        <v>1400</v>
      </c>
      <c r="L337" s="97">
        <f t="shared" si="77"/>
        <v>0</v>
      </c>
      <c r="M337" s="96">
        <f t="shared" si="78"/>
        <v>0</v>
      </c>
      <c r="N337" s="98">
        <f t="shared" si="83"/>
        <v>1.7179213529287818</v>
      </c>
      <c r="O337" s="100">
        <f t="shared" si="79"/>
        <v>4.2266987561397071</v>
      </c>
      <c r="P337" s="104">
        <f t="shared" si="84"/>
        <v>18.880500609176615</v>
      </c>
      <c r="Q337" s="102">
        <f t="shared" si="85"/>
        <v>4.9224514715476911E-2</v>
      </c>
      <c r="R337" s="106">
        <f>IF(K337-H336&lt;0,0,K337-H336)</f>
        <v>0</v>
      </c>
      <c r="S337" s="106">
        <f>K337-V337</f>
        <v>0</v>
      </c>
      <c r="T337" s="106">
        <f>IF(R337&gt;0,$C$6-$C$8,IF($C$6-$C$8-W337&lt;0,0,$C$6-$C$8-W337))</f>
        <v>97.214462279726973</v>
      </c>
      <c r="U337" s="107">
        <f>IF(R337=0,IF(U336+(F337-AL337/$C$23)*$C$21/($C$21+$C$22)&gt;$C$8,$C$8,U336+F337*$C$21/($C$21+$C$22)),E337)</f>
        <v>1400</v>
      </c>
      <c r="V337" s="107">
        <f>IF(R337&gt;0,0,IF(V336+(F337-AL337/$C$23)*$C$21/($C$21+$C$22)&gt;$C$8,$C$8,IF(U337=$C$8,V336+(F337-AL337/$C$23)*$C$21/$C$22,V336+(F337-AL337/$C$23)*$C$21/($C$21+$C$22))))</f>
        <v>1400</v>
      </c>
      <c r="W337" s="203">
        <f>IF(R337&gt;0,0,IF(W336+AL337/$C$23&gt;$F$23,$F$23,W336+AL337/$C$23))</f>
        <v>2.7855377202730285</v>
      </c>
      <c r="X337" s="105" t="str">
        <f>IF(R337=0,"-",FORECAST($C$8,Инклинометрия!$B$2:$B$152,Инклинометрия!$A$2:$A$152))</f>
        <v>-</v>
      </c>
      <c r="Y337" s="105" t="str">
        <f>IF(R337=0,"-",FORECAST($C$8-R337,Инклинометрия!$B$2:$B$152,Инклинометрия!$A$2:$A$152))</f>
        <v>-</v>
      </c>
      <c r="Z337" s="105" t="str">
        <f>IF(R337&gt;0,FORECAST($C$8,Инклинометрия!$B$2:$B$152,Инклинометрия!$A$2:$A$152),IF(V337=$C$8,"-",FORECAST($C$8-V337,Инклинометрия!$B$2:$B$152,Инклинометрия!$A$2:$A$152)))</f>
        <v>-</v>
      </c>
      <c r="AA337" s="105" t="str">
        <f>IF(S337=0,"-",FORECAST($C$8-(S337+V337),Инклинометрия!$B$2:$B$152,Инклинометрия!$A$2:$A$152))</f>
        <v>-</v>
      </c>
      <c r="AB337" s="105">
        <f>FORECAST($C$8+T337,Инклинометрия!$B$2:$B$152,Инклинометрия!$A$2:$A$152)</f>
        <v>1422.3537391657405</v>
      </c>
      <c r="AC337" s="105">
        <f>IF(R337=0,FORECAST($C$6-T337,Инклинометрия!$B$2:$B$152,Инклинометрия!$A$2:$A$152),FORECAST($C$8,Инклинометрия!$B$2:$B$152,Инклинометрия!$A$2:$A$152))</f>
        <v>1332.6462608342592</v>
      </c>
      <c r="AD337" s="107">
        <f>IF(R337=0,FORECAST($C$8,Инклинометрия!$B$2:$B$152,Инклинометрия!$A$2:$A$152),Y337)</f>
        <v>1330</v>
      </c>
      <c r="AE337" s="107">
        <f>FORECAST($C$8-(R337+U337),Инклинометрия!$B$2:$B$152,Инклинометрия!$A$2:$A$152)</f>
        <v>0</v>
      </c>
      <c r="AF337" s="107">
        <f>IF(V337=0,"-",FORECAST($C$8,Инклинометрия!$B$2:$B$152,Инклинометрия!$A$2:$A$152))</f>
        <v>1330</v>
      </c>
      <c r="AG337" s="107">
        <f>IF(V337=0,"-",FORECAST($C$8-V337,Инклинометрия!$B$2:$B$152,Инклинометрия!$A$2:$A$152))</f>
        <v>0</v>
      </c>
      <c r="AH337" s="107">
        <f>IF(W337=0,"-",FORECAST($C$8+W337,Инклинометрия!$B$2:$B$152,Инклинометрия!$A$2:$A$152))</f>
        <v>1332.6462608342592</v>
      </c>
      <c r="AI337" s="107">
        <f>IF(W337=0,"-",FORECAST($C$8,Инклинометрия!$B$2:$B$152,Инклинометрия!$A$2:$A$152))</f>
        <v>1330</v>
      </c>
      <c r="AK337" s="122">
        <f t="shared" si="92"/>
        <v>0</v>
      </c>
      <c r="AL337" s="67">
        <f>AK337*(B337-B336)</f>
        <v>0</v>
      </c>
      <c r="AM337" s="23">
        <f t="shared" si="94"/>
        <v>8.6725204696437436E-2</v>
      </c>
      <c r="AN337" s="26">
        <f>AN336+AK337*(B337-B336)/(2*PI()*$C$5*AN336*$K$13)</f>
        <v>0.15480061813468687</v>
      </c>
      <c r="AO337" s="87">
        <f t="shared" si="86"/>
        <v>145932.55112472404</v>
      </c>
      <c r="AP337" s="87">
        <f>IF(R337+U337&lt;$C$8,0,32*$L$23/$C$12^2*($K$10*R337+$K$8*U337)+32*$L$24/($C$14^2-$C$13^2)*($K$10*S337+$K$8*V337))</f>
        <v>44607.551124724028</v>
      </c>
      <c r="AQ337" s="66">
        <f>R337*$C$11*$C$9+U337*$C$11*$C$10</f>
        <v>14695380</v>
      </c>
      <c r="AR337" s="66">
        <f>S337*$C$11*$C$9+V337*$C$11*$C$10</f>
        <v>14695380</v>
      </c>
      <c r="AS337" s="87">
        <f>$C$11*(T337*$C$9+W337*$C$10)</f>
        <v>792178.05375968735</v>
      </c>
      <c r="AT337" s="45">
        <f t="shared" si="80"/>
        <v>15633490.60488441</v>
      </c>
      <c r="AU337" s="75"/>
    </row>
    <row r="338" spans="2:47" ht="15" thickBot="1" x14ac:dyDescent="0.35">
      <c r="B338" s="41">
        <f t="shared" si="87"/>
        <v>6140</v>
      </c>
      <c r="C338" s="8">
        <f t="shared" si="88"/>
        <v>61.4</v>
      </c>
      <c r="D338" s="73">
        <f t="shared" si="76"/>
        <v>82.122500000000002</v>
      </c>
      <c r="E338" s="29">
        <f t="shared" si="93"/>
        <v>20337.385027767687</v>
      </c>
      <c r="F338" s="29">
        <f t="shared" si="89"/>
        <v>66.245553836375421</v>
      </c>
      <c r="G338" s="29">
        <f t="shared" si="90"/>
        <v>88.603428256152128</v>
      </c>
      <c r="H338" s="17">
        <f t="shared" si="91"/>
        <v>27201.252474639376</v>
      </c>
      <c r="I338" s="29">
        <f t="shared" si="81"/>
        <v>2.2250485660981263</v>
      </c>
      <c r="J338" s="29">
        <f t="shared" si="82"/>
        <v>41.694115440739417</v>
      </c>
      <c r="K338" s="32">
        <f>IF((D337+L337+M337-AL337)/($C$21+$C$22)&gt;$C$8,$C$8,(D337+L337+M337-AL337)/($C$21+$C$22))</f>
        <v>1400</v>
      </c>
      <c r="L338" s="97">
        <f t="shared" si="77"/>
        <v>0</v>
      </c>
      <c r="M338" s="96">
        <f t="shared" si="78"/>
        <v>0</v>
      </c>
      <c r="N338" s="98">
        <f t="shared" si="83"/>
        <v>1.7179213529287818</v>
      </c>
      <c r="O338" s="100">
        <f t="shared" si="79"/>
        <v>4.2266987561397071</v>
      </c>
      <c r="P338" s="104">
        <f t="shared" si="84"/>
        <v>18.880500609176615</v>
      </c>
      <c r="Q338" s="102">
        <f t="shared" si="85"/>
        <v>4.9224514715476911E-2</v>
      </c>
      <c r="R338" s="106">
        <f>IF(K338-H337&lt;0,0,K338-H337)</f>
        <v>0</v>
      </c>
      <c r="S338" s="106">
        <f>K338-V338</f>
        <v>0</v>
      </c>
      <c r="T338" s="106">
        <f>IF(R338&gt;0,$C$6-$C$8,IF($C$6-$C$8-W338&lt;0,0,$C$6-$C$8-W338))</f>
        <v>97.214462279726973</v>
      </c>
      <c r="U338" s="107">
        <f>IF(R338=0,IF(U337+(F338-AL338/$C$23)*$C$21/($C$21+$C$22)&gt;$C$8,$C$8,U337+F338*$C$21/($C$21+$C$22)),E338)</f>
        <v>1400</v>
      </c>
      <c r="V338" s="107">
        <f>IF(R338&gt;0,0,IF(V337+(F338-AL338/$C$23)*$C$21/($C$21+$C$22)&gt;$C$8,$C$8,IF(U338=$C$8,V337+(F338-AL338/$C$23)*$C$21/$C$22,V337+(F338-AL338/$C$23)*$C$21/($C$21+$C$22))))</f>
        <v>1400</v>
      </c>
      <c r="W338" s="203">
        <f>IF(R338&gt;0,0,IF(W337+AL338/$C$23&gt;$F$23,$F$23,W337+AL338/$C$23))</f>
        <v>2.7855377202730285</v>
      </c>
      <c r="X338" s="105" t="str">
        <f>IF(R338=0,"-",FORECAST($C$8,Инклинометрия!$B$2:$B$152,Инклинометрия!$A$2:$A$152))</f>
        <v>-</v>
      </c>
      <c r="Y338" s="105" t="str">
        <f>IF(R338=0,"-",FORECAST($C$8-R338,Инклинометрия!$B$2:$B$152,Инклинометрия!$A$2:$A$152))</f>
        <v>-</v>
      </c>
      <c r="Z338" s="105" t="str">
        <f>IF(R338&gt;0,FORECAST($C$8,Инклинометрия!$B$2:$B$152,Инклинометрия!$A$2:$A$152),IF(V338=$C$8,"-",FORECAST($C$8-V338,Инклинометрия!$B$2:$B$152,Инклинометрия!$A$2:$A$152)))</f>
        <v>-</v>
      </c>
      <c r="AA338" s="105" t="str">
        <f>IF(S338=0,"-",FORECAST($C$8-(S338+V338),Инклинометрия!$B$2:$B$152,Инклинометрия!$A$2:$A$152))</f>
        <v>-</v>
      </c>
      <c r="AB338" s="105">
        <f>FORECAST($C$8+T338,Инклинометрия!$B$2:$B$152,Инклинометрия!$A$2:$A$152)</f>
        <v>1422.3537391657405</v>
      </c>
      <c r="AC338" s="105">
        <f>IF(R338=0,FORECAST($C$6-T338,Инклинометрия!$B$2:$B$152,Инклинометрия!$A$2:$A$152),FORECAST($C$8,Инклинометрия!$B$2:$B$152,Инклинометрия!$A$2:$A$152))</f>
        <v>1332.6462608342592</v>
      </c>
      <c r="AD338" s="107">
        <f>IF(R338=0,FORECAST($C$8,Инклинометрия!$B$2:$B$152,Инклинометрия!$A$2:$A$152),Y338)</f>
        <v>1330</v>
      </c>
      <c r="AE338" s="107">
        <f>FORECAST($C$8-(R338+U338),Инклинометрия!$B$2:$B$152,Инклинометрия!$A$2:$A$152)</f>
        <v>0</v>
      </c>
      <c r="AF338" s="107">
        <f>IF(V338=0,"-",FORECAST($C$8,Инклинометрия!$B$2:$B$152,Инклинометрия!$A$2:$A$152))</f>
        <v>1330</v>
      </c>
      <c r="AG338" s="107">
        <f>IF(V338=0,"-",FORECAST($C$8-V338,Инклинометрия!$B$2:$B$152,Инклинометрия!$A$2:$A$152))</f>
        <v>0</v>
      </c>
      <c r="AH338" s="107">
        <f>IF(W338=0,"-",FORECAST($C$8+W338,Инклинометрия!$B$2:$B$152,Инклинометрия!$A$2:$A$152))</f>
        <v>1332.6462608342592</v>
      </c>
      <c r="AI338" s="107">
        <f>IF(W338=0,"-",FORECAST($C$8,Инклинометрия!$B$2:$B$152,Инклинометрия!$A$2:$A$152))</f>
        <v>1330</v>
      </c>
      <c r="AK338" s="122">
        <f t="shared" si="92"/>
        <v>0</v>
      </c>
      <c r="AL338" s="67">
        <f>AK338*(B338-B337)</f>
        <v>0</v>
      </c>
      <c r="AM338" s="23">
        <f t="shared" si="94"/>
        <v>8.6725204696437436E-2</v>
      </c>
      <c r="AN338" s="26">
        <f>AN337+AK338*(B338-B337)/(2*PI()*$C$5*AN337*$K$13)</f>
        <v>0.15480061813468687</v>
      </c>
      <c r="AO338" s="87">
        <f t="shared" si="86"/>
        <v>145932.55112472404</v>
      </c>
      <c r="AP338" s="87">
        <f>IF(R338+U338&lt;$C$8,0,32*$L$23/$C$12^2*($K$10*R338+$K$8*U338)+32*$L$24/($C$14^2-$C$13^2)*($K$10*S338+$K$8*V338))</f>
        <v>44607.551124724028</v>
      </c>
      <c r="AQ338" s="66">
        <f>R338*$C$11*$C$9+U338*$C$11*$C$10</f>
        <v>14695380</v>
      </c>
      <c r="AR338" s="66">
        <f>S338*$C$11*$C$9+V338*$C$11*$C$10</f>
        <v>14695380</v>
      </c>
      <c r="AS338" s="87">
        <f>$C$11*(T338*$C$9+W338*$C$10)</f>
        <v>792178.05375968735</v>
      </c>
      <c r="AT338" s="45">
        <f t="shared" si="80"/>
        <v>15633490.60488441</v>
      </c>
      <c r="AU338" s="75"/>
    </row>
    <row r="339" spans="2:47" ht="15" thickBot="1" x14ac:dyDescent="0.35">
      <c r="B339" s="41">
        <f t="shared" si="87"/>
        <v>6160</v>
      </c>
      <c r="C339" s="8">
        <f t="shared" si="88"/>
        <v>61.6</v>
      </c>
      <c r="D339" s="73">
        <f t="shared" si="76"/>
        <v>82.39</v>
      </c>
      <c r="E339" s="29">
        <f t="shared" si="93"/>
        <v>20403.630581604066</v>
      </c>
      <c r="F339" s="29">
        <f t="shared" si="89"/>
        <v>66.24555383637778</v>
      </c>
      <c r="G339" s="29">
        <f t="shared" si="90"/>
        <v>88.603428256155269</v>
      </c>
      <c r="H339" s="17">
        <f t="shared" si="91"/>
        <v>27289.855902895531</v>
      </c>
      <c r="I339" s="29">
        <f t="shared" si="81"/>
        <v>2.2250485660981263</v>
      </c>
      <c r="J339" s="29">
        <f t="shared" si="82"/>
        <v>41.694115440740156</v>
      </c>
      <c r="K339" s="32">
        <f>IF((D338+L338+M338-AL338)/($C$21+$C$22)&gt;$C$8,$C$8,(D338+L338+M338-AL338)/($C$21+$C$22))</f>
        <v>1400</v>
      </c>
      <c r="L339" s="97">
        <f t="shared" si="77"/>
        <v>0</v>
      </c>
      <c r="M339" s="96">
        <f t="shared" si="78"/>
        <v>0</v>
      </c>
      <c r="N339" s="98">
        <f t="shared" si="83"/>
        <v>1.7179213529287818</v>
      </c>
      <c r="O339" s="100">
        <f t="shared" si="79"/>
        <v>4.2266987561397071</v>
      </c>
      <c r="P339" s="104">
        <f t="shared" si="84"/>
        <v>18.880500609176615</v>
      </c>
      <c r="Q339" s="102">
        <f t="shared" si="85"/>
        <v>4.9224514715476911E-2</v>
      </c>
      <c r="R339" s="106">
        <f>IF(K339-H338&lt;0,0,K339-H338)</f>
        <v>0</v>
      </c>
      <c r="S339" s="106">
        <f>K339-V339</f>
        <v>0</v>
      </c>
      <c r="T339" s="106">
        <f>IF(R339&gt;0,$C$6-$C$8,IF($C$6-$C$8-W339&lt;0,0,$C$6-$C$8-W339))</f>
        <v>97.214462279726973</v>
      </c>
      <c r="U339" s="107">
        <f>IF(R339=0,IF(U338+(F339-AL339/$C$23)*$C$21/($C$21+$C$22)&gt;$C$8,$C$8,U338+F339*$C$21/($C$21+$C$22)),E339)</f>
        <v>1400</v>
      </c>
      <c r="V339" s="107">
        <f>IF(R339&gt;0,0,IF(V338+(F339-AL339/$C$23)*$C$21/($C$21+$C$22)&gt;$C$8,$C$8,IF(U339=$C$8,V338+(F339-AL339/$C$23)*$C$21/$C$22,V338+(F339-AL339/$C$23)*$C$21/($C$21+$C$22))))</f>
        <v>1400</v>
      </c>
      <c r="W339" s="203">
        <f>IF(R339&gt;0,0,IF(W338+AL339/$C$23&gt;$F$23,$F$23,W338+AL339/$C$23))</f>
        <v>2.7855377202730285</v>
      </c>
      <c r="X339" s="105" t="str">
        <f>IF(R339=0,"-",FORECAST($C$8,Инклинометрия!$B$2:$B$152,Инклинометрия!$A$2:$A$152))</f>
        <v>-</v>
      </c>
      <c r="Y339" s="105" t="str">
        <f>IF(R339=0,"-",FORECAST($C$8-R339,Инклинометрия!$B$2:$B$152,Инклинометрия!$A$2:$A$152))</f>
        <v>-</v>
      </c>
      <c r="Z339" s="105" t="str">
        <f>IF(R339&gt;0,FORECAST($C$8,Инклинометрия!$B$2:$B$152,Инклинометрия!$A$2:$A$152),IF(V339=$C$8,"-",FORECAST($C$8-V339,Инклинометрия!$B$2:$B$152,Инклинометрия!$A$2:$A$152)))</f>
        <v>-</v>
      </c>
      <c r="AA339" s="105" t="str">
        <f>IF(S339=0,"-",FORECAST($C$8-(S339+V339),Инклинометрия!$B$2:$B$152,Инклинометрия!$A$2:$A$152))</f>
        <v>-</v>
      </c>
      <c r="AB339" s="105">
        <f>FORECAST($C$8+T339,Инклинометрия!$B$2:$B$152,Инклинометрия!$A$2:$A$152)</f>
        <v>1422.3537391657405</v>
      </c>
      <c r="AC339" s="105">
        <f>IF(R339=0,FORECAST($C$6-T339,Инклинометрия!$B$2:$B$152,Инклинометрия!$A$2:$A$152),FORECAST($C$8,Инклинометрия!$B$2:$B$152,Инклинометрия!$A$2:$A$152))</f>
        <v>1332.6462608342592</v>
      </c>
      <c r="AD339" s="107">
        <f>IF(R339=0,FORECAST($C$8,Инклинометрия!$B$2:$B$152,Инклинометрия!$A$2:$A$152),Y339)</f>
        <v>1330</v>
      </c>
      <c r="AE339" s="107">
        <f>FORECAST($C$8-(R339+U339),Инклинометрия!$B$2:$B$152,Инклинометрия!$A$2:$A$152)</f>
        <v>0</v>
      </c>
      <c r="AF339" s="107">
        <f>IF(V339=0,"-",FORECAST($C$8,Инклинометрия!$B$2:$B$152,Инклинометрия!$A$2:$A$152))</f>
        <v>1330</v>
      </c>
      <c r="AG339" s="107">
        <f>IF(V339=0,"-",FORECAST($C$8-V339,Инклинометрия!$B$2:$B$152,Инклинометрия!$A$2:$A$152))</f>
        <v>0</v>
      </c>
      <c r="AH339" s="107">
        <f>IF(W339=0,"-",FORECAST($C$8+W339,Инклинометрия!$B$2:$B$152,Инклинометрия!$A$2:$A$152))</f>
        <v>1332.6462608342592</v>
      </c>
      <c r="AI339" s="107">
        <f>IF(W339=0,"-",FORECAST($C$8,Инклинометрия!$B$2:$B$152,Инклинометрия!$A$2:$A$152))</f>
        <v>1330</v>
      </c>
      <c r="AK339" s="122">
        <f t="shared" si="92"/>
        <v>0</v>
      </c>
      <c r="AL339" s="67">
        <f>AK339*(B339-B338)</f>
        <v>0</v>
      </c>
      <c r="AM339" s="23">
        <f t="shared" si="94"/>
        <v>8.6725204696437436E-2</v>
      </c>
      <c r="AN339" s="26">
        <f>AN338+AK339*(B339-B338)/(2*PI()*$C$5*AN338*$K$13)</f>
        <v>0.15480061813468687</v>
      </c>
      <c r="AO339" s="87">
        <f t="shared" si="86"/>
        <v>145932.55112472404</v>
      </c>
      <c r="AP339" s="87">
        <f>IF(R339+U339&lt;$C$8,0,32*$L$23/$C$12^2*($K$10*R339+$K$8*U339)+32*$L$24/($C$14^2-$C$13^2)*($K$10*S339+$K$8*V339))</f>
        <v>44607.551124724028</v>
      </c>
      <c r="AQ339" s="66">
        <f>R339*$C$11*$C$9+U339*$C$11*$C$10</f>
        <v>14695380</v>
      </c>
      <c r="AR339" s="66">
        <f>S339*$C$11*$C$9+V339*$C$11*$C$10</f>
        <v>14695380</v>
      </c>
      <c r="AS339" s="87">
        <f>$C$11*(T339*$C$9+W339*$C$10)</f>
        <v>792178.05375968735</v>
      </c>
      <c r="AT339" s="45">
        <f t="shared" si="80"/>
        <v>15633490.60488441</v>
      </c>
      <c r="AU339" s="75"/>
    </row>
    <row r="340" spans="2:47" ht="15" thickBot="1" x14ac:dyDescent="0.35">
      <c r="B340" s="41">
        <f t="shared" si="87"/>
        <v>6180</v>
      </c>
      <c r="C340" s="8">
        <f t="shared" si="88"/>
        <v>61.800000000000004</v>
      </c>
      <c r="D340" s="73">
        <f t="shared" si="76"/>
        <v>82.657499999999999</v>
      </c>
      <c r="E340" s="29">
        <f t="shared" si="93"/>
        <v>20469.876135440441</v>
      </c>
      <c r="F340" s="29">
        <f t="shared" si="89"/>
        <v>66.24555383637778</v>
      </c>
      <c r="G340" s="29">
        <f t="shared" si="90"/>
        <v>88.603428256155269</v>
      </c>
      <c r="H340" s="17">
        <f t="shared" si="91"/>
        <v>27378.459331151687</v>
      </c>
      <c r="I340" s="29">
        <f t="shared" si="81"/>
        <v>2.2250485660981263</v>
      </c>
      <c r="J340" s="29">
        <f t="shared" si="82"/>
        <v>41.694115440740156</v>
      </c>
      <c r="K340" s="32">
        <f>IF((D339+L339+M339-AL339)/($C$21+$C$22)&gt;$C$8,$C$8,(D339+L339+M339-AL339)/($C$21+$C$22))</f>
        <v>1400</v>
      </c>
      <c r="L340" s="97">
        <f t="shared" si="77"/>
        <v>0</v>
      </c>
      <c r="M340" s="96">
        <f t="shared" si="78"/>
        <v>0</v>
      </c>
      <c r="N340" s="98">
        <f t="shared" si="83"/>
        <v>1.7179213529287818</v>
      </c>
      <c r="O340" s="100">
        <f t="shared" si="79"/>
        <v>4.2266987561397071</v>
      </c>
      <c r="P340" s="104">
        <f t="shared" si="84"/>
        <v>18.880500609176615</v>
      </c>
      <c r="Q340" s="102">
        <f t="shared" si="85"/>
        <v>4.9224514715476911E-2</v>
      </c>
      <c r="R340" s="106">
        <f>IF(K340-H339&lt;0,0,K340-H339)</f>
        <v>0</v>
      </c>
      <c r="S340" s="106">
        <f>K340-V340</f>
        <v>0</v>
      </c>
      <c r="T340" s="106">
        <f>IF(R340&gt;0,$C$6-$C$8,IF($C$6-$C$8-W340&lt;0,0,$C$6-$C$8-W340))</f>
        <v>97.214462279726973</v>
      </c>
      <c r="U340" s="107">
        <f>IF(R340=0,IF(U339+(F340-AL340/$C$23)*$C$21/($C$21+$C$22)&gt;$C$8,$C$8,U339+F340*$C$21/($C$21+$C$22)),E340)</f>
        <v>1400</v>
      </c>
      <c r="V340" s="107">
        <f>IF(R340&gt;0,0,IF(V339+(F340-AL340/$C$23)*$C$21/($C$21+$C$22)&gt;$C$8,$C$8,IF(U340=$C$8,V339+(F340-AL340/$C$23)*$C$21/$C$22,V339+(F340-AL340/$C$23)*$C$21/($C$21+$C$22))))</f>
        <v>1400</v>
      </c>
      <c r="W340" s="203">
        <f>IF(R340&gt;0,0,IF(W339+AL340/$C$23&gt;$F$23,$F$23,W339+AL340/$C$23))</f>
        <v>2.7855377202730285</v>
      </c>
      <c r="X340" s="105" t="str">
        <f>IF(R340=0,"-",FORECAST($C$8,Инклинометрия!$B$2:$B$152,Инклинометрия!$A$2:$A$152))</f>
        <v>-</v>
      </c>
      <c r="Y340" s="105" t="str">
        <f>IF(R340=0,"-",FORECAST($C$8-R340,Инклинометрия!$B$2:$B$152,Инклинометрия!$A$2:$A$152))</f>
        <v>-</v>
      </c>
      <c r="Z340" s="105" t="str">
        <f>IF(R340&gt;0,FORECAST($C$8,Инклинометрия!$B$2:$B$152,Инклинометрия!$A$2:$A$152),IF(V340=$C$8,"-",FORECAST($C$8-V340,Инклинометрия!$B$2:$B$152,Инклинометрия!$A$2:$A$152)))</f>
        <v>-</v>
      </c>
      <c r="AA340" s="105" t="str">
        <f>IF(S340=0,"-",FORECAST($C$8-(S340+V340),Инклинометрия!$B$2:$B$152,Инклинометрия!$A$2:$A$152))</f>
        <v>-</v>
      </c>
      <c r="AB340" s="105">
        <f>FORECAST($C$8+T340,Инклинометрия!$B$2:$B$152,Инклинометрия!$A$2:$A$152)</f>
        <v>1422.3537391657405</v>
      </c>
      <c r="AC340" s="105">
        <f>IF(R340=0,FORECAST($C$6-T340,Инклинометрия!$B$2:$B$152,Инклинометрия!$A$2:$A$152),FORECAST($C$8,Инклинометрия!$B$2:$B$152,Инклинометрия!$A$2:$A$152))</f>
        <v>1332.6462608342592</v>
      </c>
      <c r="AD340" s="107">
        <f>IF(R340=0,FORECAST($C$8,Инклинометрия!$B$2:$B$152,Инклинометрия!$A$2:$A$152),Y340)</f>
        <v>1330</v>
      </c>
      <c r="AE340" s="107">
        <f>FORECAST($C$8-(R340+U340),Инклинометрия!$B$2:$B$152,Инклинометрия!$A$2:$A$152)</f>
        <v>0</v>
      </c>
      <c r="AF340" s="107">
        <f>IF(V340=0,"-",FORECAST($C$8,Инклинометрия!$B$2:$B$152,Инклинометрия!$A$2:$A$152))</f>
        <v>1330</v>
      </c>
      <c r="AG340" s="107">
        <f>IF(V340=0,"-",FORECAST($C$8-V340,Инклинометрия!$B$2:$B$152,Инклинометрия!$A$2:$A$152))</f>
        <v>0</v>
      </c>
      <c r="AH340" s="107">
        <f>IF(W340=0,"-",FORECAST($C$8+W340,Инклинометрия!$B$2:$B$152,Инклинометрия!$A$2:$A$152))</f>
        <v>1332.6462608342592</v>
      </c>
      <c r="AI340" s="107">
        <f>IF(W340=0,"-",FORECAST($C$8,Инклинометрия!$B$2:$B$152,Инклинометрия!$A$2:$A$152))</f>
        <v>1330</v>
      </c>
      <c r="AK340" s="122">
        <f t="shared" si="92"/>
        <v>0</v>
      </c>
      <c r="AL340" s="67">
        <f>AK340*(B340-B339)</f>
        <v>0</v>
      </c>
      <c r="AM340" s="23">
        <f t="shared" si="94"/>
        <v>8.6725204696437436E-2</v>
      </c>
      <c r="AN340" s="26">
        <f>AN339+AK340*(B340-B339)/(2*PI()*$C$5*AN339*$K$13)</f>
        <v>0.15480061813468687</v>
      </c>
      <c r="AO340" s="87">
        <f t="shared" si="86"/>
        <v>145932.55112472404</v>
      </c>
      <c r="AP340" s="87">
        <f>IF(R340+U340&lt;$C$8,0,32*$L$23/$C$12^2*($K$10*R340+$K$8*U340)+32*$L$24/($C$14^2-$C$13^2)*($K$10*S340+$K$8*V340))</f>
        <v>44607.551124724028</v>
      </c>
      <c r="AQ340" s="66">
        <f>R340*$C$11*$C$9+U340*$C$11*$C$10</f>
        <v>14695380</v>
      </c>
      <c r="AR340" s="66">
        <f>S340*$C$11*$C$9+V340*$C$11*$C$10</f>
        <v>14695380</v>
      </c>
      <c r="AS340" s="87">
        <f>$C$11*(T340*$C$9+W340*$C$10)</f>
        <v>792178.05375968735</v>
      </c>
      <c r="AT340" s="45">
        <f t="shared" si="80"/>
        <v>15633490.60488441</v>
      </c>
      <c r="AU340" s="75"/>
    </row>
    <row r="341" spans="2:47" ht="15" thickBot="1" x14ac:dyDescent="0.35">
      <c r="B341" s="41">
        <f t="shared" si="87"/>
        <v>6200</v>
      </c>
      <c r="C341" s="8">
        <f t="shared" si="88"/>
        <v>62</v>
      </c>
      <c r="D341" s="73">
        <f t="shared" si="76"/>
        <v>82.924999999999997</v>
      </c>
      <c r="E341" s="29">
        <f t="shared" si="93"/>
        <v>20536.121689276821</v>
      </c>
      <c r="F341" s="29">
        <f t="shared" si="89"/>
        <v>66.245553836375421</v>
      </c>
      <c r="G341" s="29">
        <f t="shared" si="90"/>
        <v>88.603428256152128</v>
      </c>
      <c r="H341" s="17">
        <f t="shared" si="91"/>
        <v>27467.06275940784</v>
      </c>
      <c r="I341" s="29">
        <f t="shared" si="81"/>
        <v>2.2250485660981263</v>
      </c>
      <c r="J341" s="29">
        <f t="shared" si="82"/>
        <v>41.694115440739417</v>
      </c>
      <c r="K341" s="32">
        <f>IF((D340+L340+M340-AL340)/($C$21+$C$22)&gt;$C$8,$C$8,(D340+L340+M340-AL340)/($C$21+$C$22))</f>
        <v>1400</v>
      </c>
      <c r="L341" s="97">
        <f t="shared" si="77"/>
        <v>0</v>
      </c>
      <c r="M341" s="96">
        <f t="shared" si="78"/>
        <v>0</v>
      </c>
      <c r="N341" s="98">
        <f t="shared" si="83"/>
        <v>1.7179213529287818</v>
      </c>
      <c r="O341" s="100">
        <f t="shared" si="79"/>
        <v>4.2266987561397071</v>
      </c>
      <c r="P341" s="104">
        <f t="shared" si="84"/>
        <v>18.880500609176615</v>
      </c>
      <c r="Q341" s="102">
        <f t="shared" si="85"/>
        <v>4.9224514715476911E-2</v>
      </c>
      <c r="R341" s="106">
        <f>IF(K341-H340&lt;0,0,K341-H340)</f>
        <v>0</v>
      </c>
      <c r="S341" s="106">
        <f>K341-V341</f>
        <v>0</v>
      </c>
      <c r="T341" s="106">
        <f>IF(R341&gt;0,$C$6-$C$8,IF($C$6-$C$8-W341&lt;0,0,$C$6-$C$8-W341))</f>
        <v>97.214462279726973</v>
      </c>
      <c r="U341" s="107">
        <f>IF(R341=0,IF(U340+(F341-AL341/$C$23)*$C$21/($C$21+$C$22)&gt;$C$8,$C$8,U340+F341*$C$21/($C$21+$C$22)),E341)</f>
        <v>1400</v>
      </c>
      <c r="V341" s="107">
        <f>IF(R341&gt;0,0,IF(V340+(F341-AL341/$C$23)*$C$21/($C$21+$C$22)&gt;$C$8,$C$8,IF(U341=$C$8,V340+(F341-AL341/$C$23)*$C$21/$C$22,V340+(F341-AL341/$C$23)*$C$21/($C$21+$C$22))))</f>
        <v>1400</v>
      </c>
      <c r="W341" s="203">
        <f>IF(R341&gt;0,0,IF(W340+AL341/$C$23&gt;$F$23,$F$23,W340+AL341/$C$23))</f>
        <v>2.7855377202730285</v>
      </c>
      <c r="X341" s="105" t="str">
        <f>IF(R341=0,"-",FORECAST($C$8,Инклинометрия!$B$2:$B$152,Инклинометрия!$A$2:$A$152))</f>
        <v>-</v>
      </c>
      <c r="Y341" s="105" t="str">
        <f>IF(R341=0,"-",FORECAST($C$8-R341,Инклинометрия!$B$2:$B$152,Инклинометрия!$A$2:$A$152))</f>
        <v>-</v>
      </c>
      <c r="Z341" s="105" t="str">
        <f>IF(R341&gt;0,FORECAST($C$8,Инклинометрия!$B$2:$B$152,Инклинометрия!$A$2:$A$152),IF(V341=$C$8,"-",FORECAST($C$8-V341,Инклинометрия!$B$2:$B$152,Инклинометрия!$A$2:$A$152)))</f>
        <v>-</v>
      </c>
      <c r="AA341" s="105" t="str">
        <f>IF(S341=0,"-",FORECAST($C$8-(S341+V341),Инклинометрия!$B$2:$B$152,Инклинометрия!$A$2:$A$152))</f>
        <v>-</v>
      </c>
      <c r="AB341" s="105">
        <f>FORECAST($C$8+T341,Инклинометрия!$B$2:$B$152,Инклинометрия!$A$2:$A$152)</f>
        <v>1422.3537391657405</v>
      </c>
      <c r="AC341" s="105">
        <f>IF(R341=0,FORECAST($C$6-T341,Инклинометрия!$B$2:$B$152,Инклинометрия!$A$2:$A$152),FORECAST($C$8,Инклинометрия!$B$2:$B$152,Инклинометрия!$A$2:$A$152))</f>
        <v>1332.6462608342592</v>
      </c>
      <c r="AD341" s="107">
        <f>IF(R341=0,FORECAST($C$8,Инклинометрия!$B$2:$B$152,Инклинометрия!$A$2:$A$152),Y341)</f>
        <v>1330</v>
      </c>
      <c r="AE341" s="107">
        <f>FORECAST($C$8-(R341+U341),Инклинометрия!$B$2:$B$152,Инклинометрия!$A$2:$A$152)</f>
        <v>0</v>
      </c>
      <c r="AF341" s="107">
        <f>IF(V341=0,"-",FORECAST($C$8,Инклинометрия!$B$2:$B$152,Инклинометрия!$A$2:$A$152))</f>
        <v>1330</v>
      </c>
      <c r="AG341" s="107">
        <f>IF(V341=0,"-",FORECAST($C$8-V341,Инклинометрия!$B$2:$B$152,Инклинометрия!$A$2:$A$152))</f>
        <v>0</v>
      </c>
      <c r="AH341" s="107">
        <f>IF(W341=0,"-",FORECAST($C$8+W341,Инклинометрия!$B$2:$B$152,Инклинометрия!$A$2:$A$152))</f>
        <v>1332.6462608342592</v>
      </c>
      <c r="AI341" s="107">
        <f>IF(W341=0,"-",FORECAST($C$8,Инклинометрия!$B$2:$B$152,Инклинометрия!$A$2:$A$152))</f>
        <v>1330</v>
      </c>
      <c r="AK341" s="122">
        <f t="shared" si="92"/>
        <v>0</v>
      </c>
      <c r="AL341" s="67">
        <f>AK341*(B341-B340)</f>
        <v>0</v>
      </c>
      <c r="AM341" s="23">
        <f t="shared" si="94"/>
        <v>8.6725204696437436E-2</v>
      </c>
      <c r="AN341" s="26">
        <f>AN340+AK341*(B341-B340)/(2*PI()*$C$5*AN340*$K$13)</f>
        <v>0.15480061813468687</v>
      </c>
      <c r="AO341" s="87">
        <f t="shared" si="86"/>
        <v>145932.55112472404</v>
      </c>
      <c r="AP341" s="87">
        <f>IF(R341+U341&lt;$C$8,0,32*$L$23/$C$12^2*($K$10*R341+$K$8*U341)+32*$L$24/($C$14^2-$C$13^2)*($K$10*S341+$K$8*V341))</f>
        <v>44607.551124724028</v>
      </c>
      <c r="AQ341" s="66">
        <f>R341*$C$11*$C$9+U341*$C$11*$C$10</f>
        <v>14695380</v>
      </c>
      <c r="AR341" s="66">
        <f>S341*$C$11*$C$9+V341*$C$11*$C$10</f>
        <v>14695380</v>
      </c>
      <c r="AS341" s="87">
        <f>$C$11*(T341*$C$9+W341*$C$10)</f>
        <v>792178.05375968735</v>
      </c>
      <c r="AT341" s="45">
        <f t="shared" si="80"/>
        <v>15633490.60488441</v>
      </c>
      <c r="AU341" s="75"/>
    </row>
    <row r="342" spans="2:47" ht="15" thickBot="1" x14ac:dyDescent="0.35">
      <c r="B342" s="41">
        <f t="shared" si="87"/>
        <v>6220</v>
      </c>
      <c r="C342" s="8">
        <f t="shared" si="88"/>
        <v>62.2</v>
      </c>
      <c r="D342" s="73">
        <f t="shared" si="76"/>
        <v>83.192499999999995</v>
      </c>
      <c r="E342" s="29">
        <f t="shared" si="93"/>
        <v>20602.367243113196</v>
      </c>
      <c r="F342" s="29">
        <f t="shared" si="89"/>
        <v>66.24555383637778</v>
      </c>
      <c r="G342" s="29">
        <f t="shared" si="90"/>
        <v>88.603428256155269</v>
      </c>
      <c r="H342" s="17">
        <f t="shared" si="91"/>
        <v>27555.666187663996</v>
      </c>
      <c r="I342" s="29">
        <f t="shared" si="81"/>
        <v>2.2250485660981263</v>
      </c>
      <c r="J342" s="29">
        <f t="shared" si="82"/>
        <v>41.694115440740156</v>
      </c>
      <c r="K342" s="32">
        <f>IF((D341+L341+M341-AL341)/($C$21+$C$22)&gt;$C$8,$C$8,(D341+L341+M341-AL341)/($C$21+$C$22))</f>
        <v>1400</v>
      </c>
      <c r="L342" s="97">
        <f t="shared" si="77"/>
        <v>0</v>
      </c>
      <c r="M342" s="96">
        <f t="shared" si="78"/>
        <v>0</v>
      </c>
      <c r="N342" s="98">
        <f t="shared" si="83"/>
        <v>1.7179213529287818</v>
      </c>
      <c r="O342" s="100">
        <f t="shared" si="79"/>
        <v>4.2266987561397071</v>
      </c>
      <c r="P342" s="104">
        <f t="shared" si="84"/>
        <v>18.880500609176615</v>
      </c>
      <c r="Q342" s="102">
        <f t="shared" si="85"/>
        <v>4.9224514715476911E-2</v>
      </c>
      <c r="R342" s="106">
        <f>IF(K342-H341&lt;0,0,K342-H341)</f>
        <v>0</v>
      </c>
      <c r="S342" s="106">
        <f>K342-V342</f>
        <v>0</v>
      </c>
      <c r="T342" s="106">
        <f>IF(R342&gt;0,$C$6-$C$8,IF($C$6-$C$8-W342&lt;0,0,$C$6-$C$8-W342))</f>
        <v>97.214462279726973</v>
      </c>
      <c r="U342" s="107">
        <f>IF(R342=0,IF(U341+(F342-AL342/$C$23)*$C$21/($C$21+$C$22)&gt;$C$8,$C$8,U341+F342*$C$21/($C$21+$C$22)),E342)</f>
        <v>1400</v>
      </c>
      <c r="V342" s="107">
        <f>IF(R342&gt;0,0,IF(V341+(F342-AL342/$C$23)*$C$21/($C$21+$C$22)&gt;$C$8,$C$8,IF(U342=$C$8,V341+(F342-AL342/$C$23)*$C$21/$C$22,V341+(F342-AL342/$C$23)*$C$21/($C$21+$C$22))))</f>
        <v>1400</v>
      </c>
      <c r="W342" s="203">
        <f>IF(R342&gt;0,0,IF(W341+AL342/$C$23&gt;$F$23,$F$23,W341+AL342/$C$23))</f>
        <v>2.7855377202730285</v>
      </c>
      <c r="X342" s="105" t="str">
        <f>IF(R342=0,"-",FORECAST($C$8,Инклинометрия!$B$2:$B$152,Инклинометрия!$A$2:$A$152))</f>
        <v>-</v>
      </c>
      <c r="Y342" s="105" t="str">
        <f>IF(R342=0,"-",FORECAST($C$8-R342,Инклинометрия!$B$2:$B$152,Инклинометрия!$A$2:$A$152))</f>
        <v>-</v>
      </c>
      <c r="Z342" s="105" t="str">
        <f>IF(R342&gt;0,FORECAST($C$8,Инклинометрия!$B$2:$B$152,Инклинометрия!$A$2:$A$152),IF(V342=$C$8,"-",FORECAST($C$8-V342,Инклинометрия!$B$2:$B$152,Инклинометрия!$A$2:$A$152)))</f>
        <v>-</v>
      </c>
      <c r="AA342" s="105" t="str">
        <f>IF(S342=0,"-",FORECAST($C$8-(S342+V342),Инклинометрия!$B$2:$B$152,Инклинометрия!$A$2:$A$152))</f>
        <v>-</v>
      </c>
      <c r="AB342" s="105">
        <f>FORECAST($C$8+T342,Инклинометрия!$B$2:$B$152,Инклинометрия!$A$2:$A$152)</f>
        <v>1422.3537391657405</v>
      </c>
      <c r="AC342" s="105">
        <f>IF(R342=0,FORECAST($C$6-T342,Инклинометрия!$B$2:$B$152,Инклинометрия!$A$2:$A$152),FORECAST($C$8,Инклинометрия!$B$2:$B$152,Инклинометрия!$A$2:$A$152))</f>
        <v>1332.6462608342592</v>
      </c>
      <c r="AD342" s="107">
        <f>IF(R342=0,FORECAST($C$8,Инклинометрия!$B$2:$B$152,Инклинометрия!$A$2:$A$152),Y342)</f>
        <v>1330</v>
      </c>
      <c r="AE342" s="107">
        <f>FORECAST($C$8-(R342+U342),Инклинометрия!$B$2:$B$152,Инклинометрия!$A$2:$A$152)</f>
        <v>0</v>
      </c>
      <c r="AF342" s="107">
        <f>IF(V342=0,"-",FORECAST($C$8,Инклинометрия!$B$2:$B$152,Инклинометрия!$A$2:$A$152))</f>
        <v>1330</v>
      </c>
      <c r="AG342" s="107">
        <f>IF(V342=0,"-",FORECAST($C$8-V342,Инклинометрия!$B$2:$B$152,Инклинометрия!$A$2:$A$152))</f>
        <v>0</v>
      </c>
      <c r="AH342" s="107">
        <f>IF(W342=0,"-",FORECAST($C$8+W342,Инклинометрия!$B$2:$B$152,Инклинометрия!$A$2:$A$152))</f>
        <v>1332.6462608342592</v>
      </c>
      <c r="AI342" s="107">
        <f>IF(W342=0,"-",FORECAST($C$8,Инклинометрия!$B$2:$B$152,Инклинометрия!$A$2:$A$152))</f>
        <v>1330</v>
      </c>
      <c r="AK342" s="122">
        <f t="shared" si="92"/>
        <v>0</v>
      </c>
      <c r="AL342" s="67">
        <f>AK342*(B342-B341)</f>
        <v>0</v>
      </c>
      <c r="AM342" s="23">
        <f t="shared" si="94"/>
        <v>8.6725204696437436E-2</v>
      </c>
      <c r="AN342" s="26">
        <f>AN341+AK342*(B342-B341)/(2*PI()*$C$5*AN341*$K$13)</f>
        <v>0.15480061813468687</v>
      </c>
      <c r="AO342" s="87">
        <f t="shared" si="86"/>
        <v>145932.55112472404</v>
      </c>
      <c r="AP342" s="87">
        <f>IF(R342+U342&lt;$C$8,0,32*$L$23/$C$12^2*($K$10*R342+$K$8*U342)+32*$L$24/($C$14^2-$C$13^2)*($K$10*S342+$K$8*V342))</f>
        <v>44607.551124724028</v>
      </c>
      <c r="AQ342" s="66">
        <f>R342*$C$11*$C$9+U342*$C$11*$C$10</f>
        <v>14695380</v>
      </c>
      <c r="AR342" s="66">
        <f>S342*$C$11*$C$9+V342*$C$11*$C$10</f>
        <v>14695380</v>
      </c>
      <c r="AS342" s="87">
        <f>$C$11*(T342*$C$9+W342*$C$10)</f>
        <v>792178.05375968735</v>
      </c>
      <c r="AT342" s="45">
        <f t="shared" si="80"/>
        <v>15633490.60488441</v>
      </c>
      <c r="AU342" s="75"/>
    </row>
    <row r="343" spans="2:47" ht="15" thickBot="1" x14ac:dyDescent="0.35">
      <c r="B343" s="41">
        <f t="shared" si="87"/>
        <v>6240</v>
      </c>
      <c r="C343" s="8">
        <f t="shared" si="88"/>
        <v>62.4</v>
      </c>
      <c r="D343" s="73">
        <f t="shared" si="76"/>
        <v>83.46</v>
      </c>
      <c r="E343" s="29">
        <f t="shared" si="93"/>
        <v>20668.612796949572</v>
      </c>
      <c r="F343" s="29">
        <f t="shared" si="89"/>
        <v>66.245553836375421</v>
      </c>
      <c r="G343" s="29">
        <f t="shared" si="90"/>
        <v>88.603428256152128</v>
      </c>
      <c r="H343" s="17">
        <f t="shared" si="91"/>
        <v>27644.269615920148</v>
      </c>
      <c r="I343" s="29">
        <f t="shared" si="81"/>
        <v>2.2250485660981263</v>
      </c>
      <c r="J343" s="29">
        <f t="shared" si="82"/>
        <v>41.694115440739417</v>
      </c>
      <c r="K343" s="32">
        <f>IF((D342+L342+M342-AL342)/($C$21+$C$22)&gt;$C$8,$C$8,(D342+L342+M342-AL342)/($C$21+$C$22))</f>
        <v>1400</v>
      </c>
      <c r="L343" s="97">
        <f t="shared" si="77"/>
        <v>0</v>
      </c>
      <c r="M343" s="96">
        <f t="shared" si="78"/>
        <v>0</v>
      </c>
      <c r="N343" s="98">
        <f t="shared" si="83"/>
        <v>1.7179213529287818</v>
      </c>
      <c r="O343" s="100">
        <f t="shared" si="79"/>
        <v>4.2266987561397071</v>
      </c>
      <c r="P343" s="104">
        <f t="shared" si="84"/>
        <v>18.880500609176615</v>
      </c>
      <c r="Q343" s="102">
        <f t="shared" si="85"/>
        <v>4.9224514715476911E-2</v>
      </c>
      <c r="R343" s="106">
        <f>IF(K343-H342&lt;0,0,K343-H342)</f>
        <v>0</v>
      </c>
      <c r="S343" s="106">
        <f>K343-V343</f>
        <v>0</v>
      </c>
      <c r="T343" s="106">
        <f>IF(R343&gt;0,$C$6-$C$8,IF($C$6-$C$8-W343&lt;0,0,$C$6-$C$8-W343))</f>
        <v>97.214462279726973</v>
      </c>
      <c r="U343" s="107">
        <f>IF(R343=0,IF(U342+(F343-AL343/$C$23)*$C$21/($C$21+$C$22)&gt;$C$8,$C$8,U342+F343*$C$21/($C$21+$C$22)),E343)</f>
        <v>1400</v>
      </c>
      <c r="V343" s="107">
        <f>IF(R343&gt;0,0,IF(V342+(F343-AL343/$C$23)*$C$21/($C$21+$C$22)&gt;$C$8,$C$8,IF(U343=$C$8,V342+(F343-AL343/$C$23)*$C$21/$C$22,V342+(F343-AL343/$C$23)*$C$21/($C$21+$C$22))))</f>
        <v>1400</v>
      </c>
      <c r="W343" s="203">
        <f>IF(R343&gt;0,0,IF(W342+AL343/$C$23&gt;$F$23,$F$23,W342+AL343/$C$23))</f>
        <v>2.7855377202730285</v>
      </c>
      <c r="X343" s="105" t="str">
        <f>IF(R343=0,"-",FORECAST($C$8,Инклинометрия!$B$2:$B$152,Инклинометрия!$A$2:$A$152))</f>
        <v>-</v>
      </c>
      <c r="Y343" s="105" t="str">
        <f>IF(R343=0,"-",FORECAST($C$8-R343,Инклинометрия!$B$2:$B$152,Инклинометрия!$A$2:$A$152))</f>
        <v>-</v>
      </c>
      <c r="Z343" s="105" t="str">
        <f>IF(R343&gt;0,FORECAST($C$8,Инклинометрия!$B$2:$B$152,Инклинометрия!$A$2:$A$152),IF(V343=$C$8,"-",FORECAST($C$8-V343,Инклинометрия!$B$2:$B$152,Инклинометрия!$A$2:$A$152)))</f>
        <v>-</v>
      </c>
      <c r="AA343" s="105" t="str">
        <f>IF(S343=0,"-",FORECAST($C$8-(S343+V343),Инклинометрия!$B$2:$B$152,Инклинометрия!$A$2:$A$152))</f>
        <v>-</v>
      </c>
      <c r="AB343" s="105">
        <f>FORECAST($C$8+T343,Инклинометрия!$B$2:$B$152,Инклинометрия!$A$2:$A$152)</f>
        <v>1422.3537391657405</v>
      </c>
      <c r="AC343" s="105">
        <f>IF(R343=0,FORECAST($C$6-T343,Инклинометрия!$B$2:$B$152,Инклинометрия!$A$2:$A$152),FORECAST($C$8,Инклинометрия!$B$2:$B$152,Инклинометрия!$A$2:$A$152))</f>
        <v>1332.6462608342592</v>
      </c>
      <c r="AD343" s="107">
        <f>IF(R343=0,FORECAST($C$8,Инклинометрия!$B$2:$B$152,Инклинометрия!$A$2:$A$152),Y343)</f>
        <v>1330</v>
      </c>
      <c r="AE343" s="107">
        <f>FORECAST($C$8-(R343+U343),Инклинометрия!$B$2:$B$152,Инклинометрия!$A$2:$A$152)</f>
        <v>0</v>
      </c>
      <c r="AF343" s="107">
        <f>IF(V343=0,"-",FORECAST($C$8,Инклинометрия!$B$2:$B$152,Инклинометрия!$A$2:$A$152))</f>
        <v>1330</v>
      </c>
      <c r="AG343" s="107">
        <f>IF(V343=0,"-",FORECAST($C$8-V343,Инклинометрия!$B$2:$B$152,Инклинометрия!$A$2:$A$152))</f>
        <v>0</v>
      </c>
      <c r="AH343" s="107">
        <f>IF(W343=0,"-",FORECAST($C$8+W343,Инклинометрия!$B$2:$B$152,Инклинометрия!$A$2:$A$152))</f>
        <v>1332.6462608342592</v>
      </c>
      <c r="AI343" s="107">
        <f>IF(W343=0,"-",FORECAST($C$8,Инклинометрия!$B$2:$B$152,Инклинометрия!$A$2:$A$152))</f>
        <v>1330</v>
      </c>
      <c r="AK343" s="122">
        <f t="shared" si="92"/>
        <v>0</v>
      </c>
      <c r="AL343" s="67">
        <f>AK343*(B343-B342)</f>
        <v>0</v>
      </c>
      <c r="AM343" s="23">
        <f t="shared" si="94"/>
        <v>8.6725204696437436E-2</v>
      </c>
      <c r="AN343" s="26">
        <f>AN342+AK343*(B343-B342)/(2*PI()*$C$5*AN342*$K$13)</f>
        <v>0.15480061813468687</v>
      </c>
      <c r="AO343" s="87">
        <f t="shared" si="86"/>
        <v>145932.55112472404</v>
      </c>
      <c r="AP343" s="87">
        <f>IF(R343+U343&lt;$C$8,0,32*$L$23/$C$12^2*($K$10*R343+$K$8*U343)+32*$L$24/($C$14^2-$C$13^2)*($K$10*S343+$K$8*V343))</f>
        <v>44607.551124724028</v>
      </c>
      <c r="AQ343" s="66">
        <f>R343*$C$11*$C$9+U343*$C$11*$C$10</f>
        <v>14695380</v>
      </c>
      <c r="AR343" s="66">
        <f>S343*$C$11*$C$9+V343*$C$11*$C$10</f>
        <v>14695380</v>
      </c>
      <c r="AS343" s="87">
        <f>$C$11*(T343*$C$9+W343*$C$10)</f>
        <v>792178.05375968735</v>
      </c>
      <c r="AT343" s="45">
        <f t="shared" si="80"/>
        <v>15633490.60488441</v>
      </c>
      <c r="AU343" s="75"/>
    </row>
    <row r="344" spans="2:47" ht="15" thickBot="1" x14ac:dyDescent="0.35">
      <c r="B344" s="41">
        <f t="shared" si="87"/>
        <v>6260</v>
      </c>
      <c r="C344" s="8">
        <f t="shared" si="88"/>
        <v>62.6</v>
      </c>
      <c r="D344" s="73">
        <f t="shared" si="76"/>
        <v>83.727500000000006</v>
      </c>
      <c r="E344" s="29">
        <f t="shared" si="93"/>
        <v>20734.858350785948</v>
      </c>
      <c r="F344" s="29">
        <f t="shared" si="89"/>
        <v>66.24555383637778</v>
      </c>
      <c r="G344" s="29">
        <f t="shared" si="90"/>
        <v>88.603428256155269</v>
      </c>
      <c r="H344" s="17">
        <f t="shared" si="91"/>
        <v>27732.873044176304</v>
      </c>
      <c r="I344" s="29">
        <f t="shared" si="81"/>
        <v>2.2250485660981263</v>
      </c>
      <c r="J344" s="29">
        <f t="shared" si="82"/>
        <v>41.694115440740156</v>
      </c>
      <c r="K344" s="32">
        <f>IF((D343+L343+M343-AL343)/($C$21+$C$22)&gt;$C$8,$C$8,(D343+L343+M343-AL343)/($C$21+$C$22))</f>
        <v>1400</v>
      </c>
      <c r="L344" s="97">
        <f t="shared" si="77"/>
        <v>0</v>
      </c>
      <c r="M344" s="96">
        <f t="shared" si="78"/>
        <v>0</v>
      </c>
      <c r="N344" s="98">
        <f t="shared" si="83"/>
        <v>1.7179213529287818</v>
      </c>
      <c r="O344" s="100">
        <f t="shared" si="79"/>
        <v>4.2266987561397071</v>
      </c>
      <c r="P344" s="104">
        <f t="shared" si="84"/>
        <v>18.880500609176615</v>
      </c>
      <c r="Q344" s="102">
        <f t="shared" si="85"/>
        <v>4.9224514715476911E-2</v>
      </c>
      <c r="R344" s="106">
        <f>IF(K344-H343&lt;0,0,K344-H343)</f>
        <v>0</v>
      </c>
      <c r="S344" s="106">
        <f>K344-V344</f>
        <v>0</v>
      </c>
      <c r="T344" s="106">
        <f>IF(R344&gt;0,$C$6-$C$8,IF($C$6-$C$8-W344&lt;0,0,$C$6-$C$8-W344))</f>
        <v>97.214462279726973</v>
      </c>
      <c r="U344" s="107">
        <f>IF(R344=0,IF(U343+(F344-AL344/$C$23)*$C$21/($C$21+$C$22)&gt;$C$8,$C$8,U343+F344*$C$21/($C$21+$C$22)),E344)</f>
        <v>1400</v>
      </c>
      <c r="V344" s="107">
        <f>IF(R344&gt;0,0,IF(V343+(F344-AL344/$C$23)*$C$21/($C$21+$C$22)&gt;$C$8,$C$8,IF(U344=$C$8,V343+(F344-AL344/$C$23)*$C$21/$C$22,V343+(F344-AL344/$C$23)*$C$21/($C$21+$C$22))))</f>
        <v>1400</v>
      </c>
      <c r="W344" s="203">
        <f>IF(R344&gt;0,0,IF(W343+AL344/$C$23&gt;$F$23,$F$23,W343+AL344/$C$23))</f>
        <v>2.7855377202730285</v>
      </c>
      <c r="X344" s="105" t="str">
        <f>IF(R344=0,"-",FORECAST($C$8,Инклинометрия!$B$2:$B$152,Инклинометрия!$A$2:$A$152))</f>
        <v>-</v>
      </c>
      <c r="Y344" s="105" t="str">
        <f>IF(R344=0,"-",FORECAST($C$8-R344,Инклинометрия!$B$2:$B$152,Инклинометрия!$A$2:$A$152))</f>
        <v>-</v>
      </c>
      <c r="Z344" s="105" t="str">
        <f>IF(R344&gt;0,FORECAST($C$8,Инклинометрия!$B$2:$B$152,Инклинометрия!$A$2:$A$152),IF(V344=$C$8,"-",FORECAST($C$8-V344,Инклинометрия!$B$2:$B$152,Инклинометрия!$A$2:$A$152)))</f>
        <v>-</v>
      </c>
      <c r="AA344" s="105" t="str">
        <f>IF(S344=0,"-",FORECAST($C$8-(S344+V344),Инклинометрия!$B$2:$B$152,Инклинометрия!$A$2:$A$152))</f>
        <v>-</v>
      </c>
      <c r="AB344" s="105">
        <f>FORECAST($C$8+T344,Инклинометрия!$B$2:$B$152,Инклинометрия!$A$2:$A$152)</f>
        <v>1422.3537391657405</v>
      </c>
      <c r="AC344" s="105">
        <f>IF(R344=0,FORECAST($C$6-T344,Инклинометрия!$B$2:$B$152,Инклинометрия!$A$2:$A$152),FORECAST($C$8,Инклинометрия!$B$2:$B$152,Инклинометрия!$A$2:$A$152))</f>
        <v>1332.6462608342592</v>
      </c>
      <c r="AD344" s="107">
        <f>IF(R344=0,FORECAST($C$8,Инклинометрия!$B$2:$B$152,Инклинометрия!$A$2:$A$152),Y344)</f>
        <v>1330</v>
      </c>
      <c r="AE344" s="107">
        <f>FORECAST($C$8-(R344+U344),Инклинометрия!$B$2:$B$152,Инклинометрия!$A$2:$A$152)</f>
        <v>0</v>
      </c>
      <c r="AF344" s="107">
        <f>IF(V344=0,"-",FORECAST($C$8,Инклинометрия!$B$2:$B$152,Инклинометрия!$A$2:$A$152))</f>
        <v>1330</v>
      </c>
      <c r="AG344" s="107">
        <f>IF(V344=0,"-",FORECAST($C$8-V344,Инклинометрия!$B$2:$B$152,Инклинометрия!$A$2:$A$152))</f>
        <v>0</v>
      </c>
      <c r="AH344" s="107">
        <f>IF(W344=0,"-",FORECAST($C$8+W344,Инклинометрия!$B$2:$B$152,Инклинометрия!$A$2:$A$152))</f>
        <v>1332.6462608342592</v>
      </c>
      <c r="AI344" s="107">
        <f>IF(W344=0,"-",FORECAST($C$8,Инклинометрия!$B$2:$B$152,Инклинометрия!$A$2:$A$152))</f>
        <v>1330</v>
      </c>
      <c r="AK344" s="122">
        <f t="shared" si="92"/>
        <v>0</v>
      </c>
      <c r="AL344" s="67">
        <f>AK344*(B344-B343)</f>
        <v>0</v>
      </c>
      <c r="AM344" s="23">
        <f t="shared" si="94"/>
        <v>8.6725204696437436E-2</v>
      </c>
      <c r="AN344" s="26">
        <f>AN343+AK344*(B344-B343)/(2*PI()*$C$5*AN343*$K$13)</f>
        <v>0.15480061813468687</v>
      </c>
      <c r="AO344" s="87">
        <f t="shared" si="86"/>
        <v>145932.55112472404</v>
      </c>
      <c r="AP344" s="87">
        <f>IF(R344+U344&lt;$C$8,0,32*$L$23/$C$12^2*($K$10*R344+$K$8*U344)+32*$L$24/($C$14^2-$C$13^2)*($K$10*S344+$K$8*V344))</f>
        <v>44607.551124724028</v>
      </c>
      <c r="AQ344" s="66">
        <f>R344*$C$11*$C$9+U344*$C$11*$C$10</f>
        <v>14695380</v>
      </c>
      <c r="AR344" s="66">
        <f>S344*$C$11*$C$9+V344*$C$11*$C$10</f>
        <v>14695380</v>
      </c>
      <c r="AS344" s="87">
        <f>$C$11*(T344*$C$9+W344*$C$10)</f>
        <v>792178.05375968735</v>
      </c>
      <c r="AT344" s="45">
        <f t="shared" si="80"/>
        <v>15633490.60488441</v>
      </c>
      <c r="AU344" s="75"/>
    </row>
    <row r="345" spans="2:47" ht="15" thickBot="1" x14ac:dyDescent="0.35">
      <c r="B345" s="41">
        <f t="shared" si="87"/>
        <v>6280</v>
      </c>
      <c r="C345" s="8">
        <f t="shared" si="88"/>
        <v>62.800000000000004</v>
      </c>
      <c r="D345" s="73">
        <f t="shared" si="76"/>
        <v>83.995000000000005</v>
      </c>
      <c r="E345" s="29">
        <f t="shared" si="93"/>
        <v>20801.103904622327</v>
      </c>
      <c r="F345" s="29">
        <f t="shared" si="89"/>
        <v>66.24555383637778</v>
      </c>
      <c r="G345" s="29">
        <f t="shared" si="90"/>
        <v>88.603428256155269</v>
      </c>
      <c r="H345" s="17">
        <f t="shared" si="91"/>
        <v>27821.47647243246</v>
      </c>
      <c r="I345" s="29">
        <f t="shared" si="81"/>
        <v>2.2250485660981263</v>
      </c>
      <c r="J345" s="29">
        <f t="shared" si="82"/>
        <v>41.694115440740156</v>
      </c>
      <c r="K345" s="32">
        <f>IF((D344+L344+M344-AL344)/($C$21+$C$22)&gt;$C$8,$C$8,(D344+L344+M344-AL344)/($C$21+$C$22))</f>
        <v>1400</v>
      </c>
      <c r="L345" s="97">
        <f t="shared" si="77"/>
        <v>0</v>
      </c>
      <c r="M345" s="96">
        <f t="shared" si="78"/>
        <v>0</v>
      </c>
      <c r="N345" s="98">
        <f t="shared" si="83"/>
        <v>1.7179213529287818</v>
      </c>
      <c r="O345" s="100">
        <f t="shared" si="79"/>
        <v>4.2266987561397071</v>
      </c>
      <c r="P345" s="104">
        <f t="shared" si="84"/>
        <v>18.880500609176615</v>
      </c>
      <c r="Q345" s="102">
        <f t="shared" si="85"/>
        <v>4.9224514715476911E-2</v>
      </c>
      <c r="R345" s="106">
        <f>IF(K345-H344&lt;0,0,K345-H344)</f>
        <v>0</v>
      </c>
      <c r="S345" s="106">
        <f>K345-V345</f>
        <v>0</v>
      </c>
      <c r="T345" s="106">
        <f>IF(R345&gt;0,$C$6-$C$8,IF($C$6-$C$8-W345&lt;0,0,$C$6-$C$8-W345))</f>
        <v>97.214462279726973</v>
      </c>
      <c r="U345" s="107">
        <f>IF(R345=0,IF(U344+(F345-AL345/$C$23)*$C$21/($C$21+$C$22)&gt;$C$8,$C$8,U344+F345*$C$21/($C$21+$C$22)),E345)</f>
        <v>1400</v>
      </c>
      <c r="V345" s="107">
        <f>IF(R345&gt;0,0,IF(V344+(F345-AL345/$C$23)*$C$21/($C$21+$C$22)&gt;$C$8,$C$8,IF(U345=$C$8,V344+(F345-AL345/$C$23)*$C$21/$C$22,V344+(F345-AL345/$C$23)*$C$21/($C$21+$C$22))))</f>
        <v>1400</v>
      </c>
      <c r="W345" s="203">
        <f>IF(R345&gt;0,0,IF(W344+AL345/$C$23&gt;$F$23,$F$23,W344+AL345/$C$23))</f>
        <v>2.7855377202730285</v>
      </c>
      <c r="X345" s="105" t="str">
        <f>IF(R345=0,"-",FORECAST($C$8,Инклинометрия!$B$2:$B$152,Инклинометрия!$A$2:$A$152))</f>
        <v>-</v>
      </c>
      <c r="Y345" s="105" t="str">
        <f>IF(R345=0,"-",FORECAST($C$8-R345,Инклинометрия!$B$2:$B$152,Инклинометрия!$A$2:$A$152))</f>
        <v>-</v>
      </c>
      <c r="Z345" s="105" t="str">
        <f>IF(R345&gt;0,FORECAST($C$8,Инклинометрия!$B$2:$B$152,Инклинометрия!$A$2:$A$152),IF(V345=$C$8,"-",FORECAST($C$8-V345,Инклинометрия!$B$2:$B$152,Инклинометрия!$A$2:$A$152)))</f>
        <v>-</v>
      </c>
      <c r="AA345" s="105" t="str">
        <f>IF(S345=0,"-",FORECAST($C$8-(S345+V345),Инклинометрия!$B$2:$B$152,Инклинометрия!$A$2:$A$152))</f>
        <v>-</v>
      </c>
      <c r="AB345" s="105">
        <f>FORECAST($C$8+T345,Инклинометрия!$B$2:$B$152,Инклинометрия!$A$2:$A$152)</f>
        <v>1422.3537391657405</v>
      </c>
      <c r="AC345" s="105">
        <f>IF(R345=0,FORECAST($C$6-T345,Инклинометрия!$B$2:$B$152,Инклинометрия!$A$2:$A$152),FORECAST($C$8,Инклинометрия!$B$2:$B$152,Инклинометрия!$A$2:$A$152))</f>
        <v>1332.6462608342592</v>
      </c>
      <c r="AD345" s="107">
        <f>IF(R345=0,FORECAST($C$8,Инклинометрия!$B$2:$B$152,Инклинометрия!$A$2:$A$152),Y345)</f>
        <v>1330</v>
      </c>
      <c r="AE345" s="107">
        <f>FORECAST($C$8-(R345+U345),Инклинометрия!$B$2:$B$152,Инклинометрия!$A$2:$A$152)</f>
        <v>0</v>
      </c>
      <c r="AF345" s="107">
        <f>IF(V345=0,"-",FORECAST($C$8,Инклинометрия!$B$2:$B$152,Инклинометрия!$A$2:$A$152))</f>
        <v>1330</v>
      </c>
      <c r="AG345" s="107">
        <f>IF(V345=0,"-",FORECAST($C$8-V345,Инклинометрия!$B$2:$B$152,Инклинометрия!$A$2:$A$152))</f>
        <v>0</v>
      </c>
      <c r="AH345" s="107">
        <f>IF(W345=0,"-",FORECAST($C$8+W345,Инклинометрия!$B$2:$B$152,Инклинометрия!$A$2:$A$152))</f>
        <v>1332.6462608342592</v>
      </c>
      <c r="AI345" s="107">
        <f>IF(W345=0,"-",FORECAST($C$8,Инклинометрия!$B$2:$B$152,Инклинометрия!$A$2:$A$152))</f>
        <v>1330</v>
      </c>
      <c r="AK345" s="122">
        <f t="shared" si="92"/>
        <v>0</v>
      </c>
      <c r="AL345" s="67">
        <f>AK345*(B345-B344)</f>
        <v>0</v>
      </c>
      <c r="AM345" s="23">
        <f t="shared" si="94"/>
        <v>8.6725204696437436E-2</v>
      </c>
      <c r="AN345" s="26">
        <f>AN344+AK345*(B345-B344)/(2*PI()*$C$5*AN344*$K$13)</f>
        <v>0.15480061813468687</v>
      </c>
      <c r="AO345" s="87">
        <f t="shared" si="86"/>
        <v>145932.55112472404</v>
      </c>
      <c r="AP345" s="87">
        <f>IF(R345+U345&lt;$C$8,0,32*$L$23/$C$12^2*($K$10*R345+$K$8*U345)+32*$L$24/($C$14^2-$C$13^2)*($K$10*S345+$K$8*V345))</f>
        <v>44607.551124724028</v>
      </c>
      <c r="AQ345" s="66">
        <f>R345*$C$11*$C$9+U345*$C$11*$C$10</f>
        <v>14695380</v>
      </c>
      <c r="AR345" s="66">
        <f>S345*$C$11*$C$9+V345*$C$11*$C$10</f>
        <v>14695380</v>
      </c>
      <c r="AS345" s="87">
        <f>$C$11*(T345*$C$9+W345*$C$10)</f>
        <v>792178.05375968735</v>
      </c>
      <c r="AT345" s="45">
        <f t="shared" si="80"/>
        <v>15633490.60488441</v>
      </c>
      <c r="AU345" s="75"/>
    </row>
    <row r="346" spans="2:47" ht="15" thickBot="1" x14ac:dyDescent="0.35">
      <c r="B346" s="41">
        <f t="shared" si="87"/>
        <v>6300</v>
      </c>
      <c r="C346" s="8">
        <f t="shared" si="88"/>
        <v>63</v>
      </c>
      <c r="D346" s="73">
        <f t="shared" si="76"/>
        <v>84.262500000000003</v>
      </c>
      <c r="E346" s="29">
        <f t="shared" si="93"/>
        <v>20867.349458458706</v>
      </c>
      <c r="F346" s="29">
        <f t="shared" si="89"/>
        <v>66.245553836375421</v>
      </c>
      <c r="G346" s="29">
        <f t="shared" si="90"/>
        <v>88.603428256152128</v>
      </c>
      <c r="H346" s="17">
        <f t="shared" si="91"/>
        <v>27910.079900688612</v>
      </c>
      <c r="I346" s="29">
        <f t="shared" si="81"/>
        <v>2.2250485660981263</v>
      </c>
      <c r="J346" s="29">
        <f t="shared" si="82"/>
        <v>41.694115440739417</v>
      </c>
      <c r="K346" s="32">
        <f>IF((D345+L345+M345-AL345)/($C$21+$C$22)&gt;$C$8,$C$8,(D345+L345+M345-AL345)/($C$21+$C$22))</f>
        <v>1400</v>
      </c>
      <c r="L346" s="97">
        <f t="shared" si="77"/>
        <v>0</v>
      </c>
      <c r="M346" s="96">
        <f t="shared" si="78"/>
        <v>0</v>
      </c>
      <c r="N346" s="98">
        <f t="shared" si="83"/>
        <v>1.7179213529287818</v>
      </c>
      <c r="O346" s="100">
        <f t="shared" si="79"/>
        <v>4.2266987561397071</v>
      </c>
      <c r="P346" s="104">
        <f t="shared" si="84"/>
        <v>18.880500609176615</v>
      </c>
      <c r="Q346" s="102">
        <f t="shared" si="85"/>
        <v>4.9224514715476911E-2</v>
      </c>
      <c r="R346" s="106">
        <f>IF(K346-H345&lt;0,0,K346-H345)</f>
        <v>0</v>
      </c>
      <c r="S346" s="106">
        <f>K346-V346</f>
        <v>0</v>
      </c>
      <c r="T346" s="106">
        <f>IF(R346&gt;0,$C$6-$C$8,IF($C$6-$C$8-W346&lt;0,0,$C$6-$C$8-W346))</f>
        <v>97.214462279726973</v>
      </c>
      <c r="U346" s="107">
        <f>IF(R346=0,IF(U345+(F346-AL346/$C$23)*$C$21/($C$21+$C$22)&gt;$C$8,$C$8,U345+F346*$C$21/($C$21+$C$22)),E346)</f>
        <v>1400</v>
      </c>
      <c r="V346" s="107">
        <f>IF(R346&gt;0,0,IF(V345+(F346-AL346/$C$23)*$C$21/($C$21+$C$22)&gt;$C$8,$C$8,IF(U346=$C$8,V345+(F346-AL346/$C$23)*$C$21/$C$22,V345+(F346-AL346/$C$23)*$C$21/($C$21+$C$22))))</f>
        <v>1400</v>
      </c>
      <c r="W346" s="203">
        <f>IF(R346&gt;0,0,IF(W345+AL346/$C$23&gt;$F$23,$F$23,W345+AL346/$C$23))</f>
        <v>2.7855377202730285</v>
      </c>
      <c r="X346" s="105" t="str">
        <f>IF(R346=0,"-",FORECAST($C$8,Инклинометрия!$B$2:$B$152,Инклинометрия!$A$2:$A$152))</f>
        <v>-</v>
      </c>
      <c r="Y346" s="105" t="str">
        <f>IF(R346=0,"-",FORECAST($C$8-R346,Инклинометрия!$B$2:$B$152,Инклинометрия!$A$2:$A$152))</f>
        <v>-</v>
      </c>
      <c r="Z346" s="105" t="str">
        <f>IF(R346&gt;0,FORECAST($C$8,Инклинометрия!$B$2:$B$152,Инклинометрия!$A$2:$A$152),IF(V346=$C$8,"-",FORECAST($C$8-V346,Инклинометрия!$B$2:$B$152,Инклинометрия!$A$2:$A$152)))</f>
        <v>-</v>
      </c>
      <c r="AA346" s="105" t="str">
        <f>IF(S346=0,"-",FORECAST($C$8-(S346+V346),Инклинометрия!$B$2:$B$152,Инклинометрия!$A$2:$A$152))</f>
        <v>-</v>
      </c>
      <c r="AB346" s="105">
        <f>FORECAST($C$8+T346,Инклинометрия!$B$2:$B$152,Инклинометрия!$A$2:$A$152)</f>
        <v>1422.3537391657405</v>
      </c>
      <c r="AC346" s="105">
        <f>IF(R346=0,FORECAST($C$6-T346,Инклинометрия!$B$2:$B$152,Инклинометрия!$A$2:$A$152),FORECAST($C$8,Инклинометрия!$B$2:$B$152,Инклинометрия!$A$2:$A$152))</f>
        <v>1332.6462608342592</v>
      </c>
      <c r="AD346" s="107">
        <f>IF(R346=0,FORECAST($C$8,Инклинометрия!$B$2:$B$152,Инклинометрия!$A$2:$A$152),Y346)</f>
        <v>1330</v>
      </c>
      <c r="AE346" s="107">
        <f>FORECAST($C$8-(R346+U346),Инклинометрия!$B$2:$B$152,Инклинометрия!$A$2:$A$152)</f>
        <v>0</v>
      </c>
      <c r="AF346" s="107">
        <f>IF(V346=0,"-",FORECAST($C$8,Инклинометрия!$B$2:$B$152,Инклинометрия!$A$2:$A$152))</f>
        <v>1330</v>
      </c>
      <c r="AG346" s="107">
        <f>IF(V346=0,"-",FORECAST($C$8-V346,Инклинометрия!$B$2:$B$152,Инклинометрия!$A$2:$A$152))</f>
        <v>0</v>
      </c>
      <c r="AH346" s="107">
        <f>IF(W346=0,"-",FORECAST($C$8+W346,Инклинометрия!$B$2:$B$152,Инклинометрия!$A$2:$A$152))</f>
        <v>1332.6462608342592</v>
      </c>
      <c r="AI346" s="107">
        <f>IF(W346=0,"-",FORECAST($C$8,Инклинометрия!$B$2:$B$152,Инклинометрия!$A$2:$A$152))</f>
        <v>1330</v>
      </c>
      <c r="AK346" s="122">
        <f t="shared" si="92"/>
        <v>0</v>
      </c>
      <c r="AL346" s="67">
        <f>AK346*(B346-B345)</f>
        <v>0</v>
      </c>
      <c r="AM346" s="23">
        <f t="shared" si="94"/>
        <v>8.6725204696437436E-2</v>
      </c>
      <c r="AN346" s="26">
        <f>AN345+AK346*(B346-B345)/(2*PI()*$C$5*AN345*$K$13)</f>
        <v>0.15480061813468687</v>
      </c>
      <c r="AO346" s="87">
        <f t="shared" si="86"/>
        <v>145932.55112472404</v>
      </c>
      <c r="AP346" s="87">
        <f>IF(R346+U346&lt;$C$8,0,32*$L$23/$C$12^2*($K$10*R346+$K$8*U346)+32*$L$24/($C$14^2-$C$13^2)*($K$10*S346+$K$8*V346))</f>
        <v>44607.551124724028</v>
      </c>
      <c r="AQ346" s="66">
        <f>R346*$C$11*$C$9+U346*$C$11*$C$10</f>
        <v>14695380</v>
      </c>
      <c r="AR346" s="66">
        <f>S346*$C$11*$C$9+V346*$C$11*$C$10</f>
        <v>14695380</v>
      </c>
      <c r="AS346" s="87">
        <f>$C$11*(T346*$C$9+W346*$C$10)</f>
        <v>792178.05375968735</v>
      </c>
      <c r="AT346" s="45">
        <f t="shared" si="80"/>
        <v>15633490.60488441</v>
      </c>
      <c r="AU346" s="75"/>
    </row>
    <row r="347" spans="2:47" ht="15" thickBot="1" x14ac:dyDescent="0.35">
      <c r="B347" s="41">
        <f t="shared" si="87"/>
        <v>6320</v>
      </c>
      <c r="C347" s="8">
        <f t="shared" si="88"/>
        <v>63.2</v>
      </c>
      <c r="D347" s="73">
        <f t="shared" si="76"/>
        <v>84.53</v>
      </c>
      <c r="E347" s="29">
        <f t="shared" si="93"/>
        <v>20933.595012295082</v>
      </c>
      <c r="F347" s="29">
        <f t="shared" si="89"/>
        <v>66.24555383637778</v>
      </c>
      <c r="G347" s="29">
        <f t="shared" si="90"/>
        <v>88.603428256155269</v>
      </c>
      <c r="H347" s="17">
        <f t="shared" si="91"/>
        <v>27998.683328944768</v>
      </c>
      <c r="I347" s="29">
        <f t="shared" si="81"/>
        <v>2.2250485660981263</v>
      </c>
      <c r="J347" s="29">
        <f t="shared" si="82"/>
        <v>41.694115440740156</v>
      </c>
      <c r="K347" s="32">
        <f>IF((D346+L346+M346-AL346)/($C$21+$C$22)&gt;$C$8,$C$8,(D346+L346+M346-AL346)/($C$21+$C$22))</f>
        <v>1400</v>
      </c>
      <c r="L347" s="97">
        <f t="shared" si="77"/>
        <v>0</v>
      </c>
      <c r="M347" s="96">
        <f t="shared" si="78"/>
        <v>0</v>
      </c>
      <c r="N347" s="98">
        <f t="shared" si="83"/>
        <v>1.7179213529287818</v>
      </c>
      <c r="O347" s="100">
        <f t="shared" si="79"/>
        <v>4.2266987561397071</v>
      </c>
      <c r="P347" s="104">
        <f t="shared" si="84"/>
        <v>18.880500609176615</v>
      </c>
      <c r="Q347" s="102">
        <f t="shared" si="85"/>
        <v>4.9224514715476911E-2</v>
      </c>
      <c r="R347" s="106">
        <f>IF(K347-H346&lt;0,0,K347-H346)</f>
        <v>0</v>
      </c>
      <c r="S347" s="106">
        <f>K347-V347</f>
        <v>0</v>
      </c>
      <c r="T347" s="106">
        <f>IF(R347&gt;0,$C$6-$C$8,IF($C$6-$C$8-W347&lt;0,0,$C$6-$C$8-W347))</f>
        <v>97.214462279726973</v>
      </c>
      <c r="U347" s="107">
        <f>IF(R347=0,IF(U346+(F347-AL347/$C$23)*$C$21/($C$21+$C$22)&gt;$C$8,$C$8,U346+F347*$C$21/($C$21+$C$22)),E347)</f>
        <v>1400</v>
      </c>
      <c r="V347" s="107">
        <f>IF(R347&gt;0,0,IF(V346+(F347-AL347/$C$23)*$C$21/($C$21+$C$22)&gt;$C$8,$C$8,IF(U347=$C$8,V346+(F347-AL347/$C$23)*$C$21/$C$22,V346+(F347-AL347/$C$23)*$C$21/($C$21+$C$22))))</f>
        <v>1400</v>
      </c>
      <c r="W347" s="203">
        <f>IF(R347&gt;0,0,IF(W346+AL347/$C$23&gt;$F$23,$F$23,W346+AL347/$C$23))</f>
        <v>2.7855377202730285</v>
      </c>
      <c r="X347" s="105" t="str">
        <f>IF(R347=0,"-",FORECAST($C$8,Инклинометрия!$B$2:$B$152,Инклинометрия!$A$2:$A$152))</f>
        <v>-</v>
      </c>
      <c r="Y347" s="105" t="str">
        <f>IF(R347=0,"-",FORECAST($C$8-R347,Инклинометрия!$B$2:$B$152,Инклинометрия!$A$2:$A$152))</f>
        <v>-</v>
      </c>
      <c r="Z347" s="105" t="str">
        <f>IF(R347&gt;0,FORECAST($C$8,Инклинометрия!$B$2:$B$152,Инклинометрия!$A$2:$A$152),IF(V347=$C$8,"-",FORECAST($C$8-V347,Инклинометрия!$B$2:$B$152,Инклинометрия!$A$2:$A$152)))</f>
        <v>-</v>
      </c>
      <c r="AA347" s="105" t="str">
        <f>IF(S347=0,"-",FORECAST($C$8-(S347+V347),Инклинометрия!$B$2:$B$152,Инклинометрия!$A$2:$A$152))</f>
        <v>-</v>
      </c>
      <c r="AB347" s="105">
        <f>FORECAST($C$8+T347,Инклинометрия!$B$2:$B$152,Инклинометрия!$A$2:$A$152)</f>
        <v>1422.3537391657405</v>
      </c>
      <c r="AC347" s="105">
        <f>IF(R347=0,FORECAST($C$6-T347,Инклинометрия!$B$2:$B$152,Инклинометрия!$A$2:$A$152),FORECAST($C$8,Инклинометрия!$B$2:$B$152,Инклинометрия!$A$2:$A$152))</f>
        <v>1332.6462608342592</v>
      </c>
      <c r="AD347" s="107">
        <f>IF(R347=0,FORECAST($C$8,Инклинометрия!$B$2:$B$152,Инклинометрия!$A$2:$A$152),Y347)</f>
        <v>1330</v>
      </c>
      <c r="AE347" s="107">
        <f>FORECAST($C$8-(R347+U347),Инклинометрия!$B$2:$B$152,Инклинометрия!$A$2:$A$152)</f>
        <v>0</v>
      </c>
      <c r="AF347" s="107">
        <f>IF(V347=0,"-",FORECAST($C$8,Инклинометрия!$B$2:$B$152,Инклинометрия!$A$2:$A$152))</f>
        <v>1330</v>
      </c>
      <c r="AG347" s="107">
        <f>IF(V347=0,"-",FORECAST($C$8-V347,Инклинометрия!$B$2:$B$152,Инклинометрия!$A$2:$A$152))</f>
        <v>0</v>
      </c>
      <c r="AH347" s="107">
        <f>IF(W347=0,"-",FORECAST($C$8+W347,Инклинометрия!$B$2:$B$152,Инклинометрия!$A$2:$A$152))</f>
        <v>1332.6462608342592</v>
      </c>
      <c r="AI347" s="107">
        <f>IF(W347=0,"-",FORECAST($C$8,Инклинометрия!$B$2:$B$152,Инклинометрия!$A$2:$A$152))</f>
        <v>1330</v>
      </c>
      <c r="AK347" s="122">
        <f t="shared" si="92"/>
        <v>0</v>
      </c>
      <c r="AL347" s="67">
        <f>AK347*(B347-B346)</f>
        <v>0</v>
      </c>
      <c r="AM347" s="23">
        <f t="shared" si="94"/>
        <v>8.6725204696437436E-2</v>
      </c>
      <c r="AN347" s="26">
        <f>AN346+AK347*(B347-B346)/(2*PI()*$C$5*AN346*$K$13)</f>
        <v>0.15480061813468687</v>
      </c>
      <c r="AO347" s="87">
        <f t="shared" si="86"/>
        <v>145932.55112472404</v>
      </c>
      <c r="AP347" s="87">
        <f>IF(R347+U347&lt;$C$8,0,32*$L$23/$C$12^2*($K$10*R347+$K$8*U347)+32*$L$24/($C$14^2-$C$13^2)*($K$10*S347+$K$8*V347))</f>
        <v>44607.551124724028</v>
      </c>
      <c r="AQ347" s="66">
        <f>R347*$C$11*$C$9+U347*$C$11*$C$10</f>
        <v>14695380</v>
      </c>
      <c r="AR347" s="66">
        <f>S347*$C$11*$C$9+V347*$C$11*$C$10</f>
        <v>14695380</v>
      </c>
      <c r="AS347" s="87">
        <f>$C$11*(T347*$C$9+W347*$C$10)</f>
        <v>792178.05375968735</v>
      </c>
      <c r="AT347" s="45">
        <f t="shared" si="80"/>
        <v>15633490.60488441</v>
      </c>
      <c r="AU347" s="75"/>
    </row>
    <row r="348" spans="2:47" ht="15" thickBot="1" x14ac:dyDescent="0.35">
      <c r="B348" s="41">
        <f t="shared" si="87"/>
        <v>6340</v>
      </c>
      <c r="C348" s="8">
        <f t="shared" si="88"/>
        <v>63.4</v>
      </c>
      <c r="D348" s="73">
        <f t="shared" si="76"/>
        <v>84.797499999999999</v>
      </c>
      <c r="E348" s="29">
        <f t="shared" si="93"/>
        <v>20999.840566131457</v>
      </c>
      <c r="F348" s="29">
        <f t="shared" si="89"/>
        <v>66.245553836375421</v>
      </c>
      <c r="G348" s="29">
        <f t="shared" si="90"/>
        <v>88.603428256152128</v>
      </c>
      <c r="H348" s="17">
        <f t="shared" si="91"/>
        <v>28087.28675720092</v>
      </c>
      <c r="I348" s="29">
        <f t="shared" si="81"/>
        <v>2.2250485660981263</v>
      </c>
      <c r="J348" s="29">
        <f t="shared" si="82"/>
        <v>41.694115440739417</v>
      </c>
      <c r="K348" s="32">
        <f>IF((D347+L347+M347-AL347)/($C$21+$C$22)&gt;$C$8,$C$8,(D347+L347+M347-AL347)/($C$21+$C$22))</f>
        <v>1400</v>
      </c>
      <c r="L348" s="97">
        <f t="shared" si="77"/>
        <v>0</v>
      </c>
      <c r="M348" s="96">
        <f t="shared" si="78"/>
        <v>0</v>
      </c>
      <c r="N348" s="98">
        <f t="shared" si="83"/>
        <v>1.7179213529287818</v>
      </c>
      <c r="O348" s="100">
        <f t="shared" si="79"/>
        <v>4.2266987561397071</v>
      </c>
      <c r="P348" s="104">
        <f t="shared" si="84"/>
        <v>18.880500609176615</v>
      </c>
      <c r="Q348" s="102">
        <f t="shared" si="85"/>
        <v>4.9224514715476911E-2</v>
      </c>
      <c r="R348" s="106">
        <f>IF(K348-H347&lt;0,0,K348-H347)</f>
        <v>0</v>
      </c>
      <c r="S348" s="106">
        <f>K348-V348</f>
        <v>0</v>
      </c>
      <c r="T348" s="106">
        <f>IF(R348&gt;0,$C$6-$C$8,IF($C$6-$C$8-W348&lt;0,0,$C$6-$C$8-W348))</f>
        <v>97.214462279726973</v>
      </c>
      <c r="U348" s="107">
        <f>IF(R348=0,IF(U347+(F348-AL348/$C$23)*$C$21/($C$21+$C$22)&gt;$C$8,$C$8,U347+F348*$C$21/($C$21+$C$22)),E348)</f>
        <v>1400</v>
      </c>
      <c r="V348" s="107">
        <f>IF(R348&gt;0,0,IF(V347+(F348-AL348/$C$23)*$C$21/($C$21+$C$22)&gt;$C$8,$C$8,IF(U348=$C$8,V347+(F348-AL348/$C$23)*$C$21/$C$22,V347+(F348-AL348/$C$23)*$C$21/($C$21+$C$22))))</f>
        <v>1400</v>
      </c>
      <c r="W348" s="203">
        <f>IF(R348&gt;0,0,IF(W347+AL348/$C$23&gt;$F$23,$F$23,W347+AL348/$C$23))</f>
        <v>2.7855377202730285</v>
      </c>
      <c r="X348" s="105" t="str">
        <f>IF(R348=0,"-",FORECAST($C$8,Инклинометрия!$B$2:$B$152,Инклинометрия!$A$2:$A$152))</f>
        <v>-</v>
      </c>
      <c r="Y348" s="105" t="str">
        <f>IF(R348=0,"-",FORECAST($C$8-R348,Инклинометрия!$B$2:$B$152,Инклинометрия!$A$2:$A$152))</f>
        <v>-</v>
      </c>
      <c r="Z348" s="105" t="str">
        <f>IF(R348&gt;0,FORECAST($C$8,Инклинометрия!$B$2:$B$152,Инклинометрия!$A$2:$A$152),IF(V348=$C$8,"-",FORECAST($C$8-V348,Инклинометрия!$B$2:$B$152,Инклинометрия!$A$2:$A$152)))</f>
        <v>-</v>
      </c>
      <c r="AA348" s="105" t="str">
        <f>IF(S348=0,"-",FORECAST($C$8-(S348+V348),Инклинометрия!$B$2:$B$152,Инклинометрия!$A$2:$A$152))</f>
        <v>-</v>
      </c>
      <c r="AB348" s="105">
        <f>FORECAST($C$8+T348,Инклинометрия!$B$2:$B$152,Инклинометрия!$A$2:$A$152)</f>
        <v>1422.3537391657405</v>
      </c>
      <c r="AC348" s="105">
        <f>IF(R348=0,FORECAST($C$6-T348,Инклинометрия!$B$2:$B$152,Инклинометрия!$A$2:$A$152),FORECAST($C$8,Инклинометрия!$B$2:$B$152,Инклинометрия!$A$2:$A$152))</f>
        <v>1332.6462608342592</v>
      </c>
      <c r="AD348" s="107">
        <f>IF(R348=0,FORECAST($C$8,Инклинометрия!$B$2:$B$152,Инклинометрия!$A$2:$A$152),Y348)</f>
        <v>1330</v>
      </c>
      <c r="AE348" s="107">
        <f>FORECAST($C$8-(R348+U348),Инклинометрия!$B$2:$B$152,Инклинометрия!$A$2:$A$152)</f>
        <v>0</v>
      </c>
      <c r="AF348" s="107">
        <f>IF(V348=0,"-",FORECAST($C$8,Инклинометрия!$B$2:$B$152,Инклинометрия!$A$2:$A$152))</f>
        <v>1330</v>
      </c>
      <c r="AG348" s="107">
        <f>IF(V348=0,"-",FORECAST($C$8-V348,Инклинометрия!$B$2:$B$152,Инклинометрия!$A$2:$A$152))</f>
        <v>0</v>
      </c>
      <c r="AH348" s="107">
        <f>IF(W348=0,"-",FORECAST($C$8+W348,Инклинометрия!$B$2:$B$152,Инклинометрия!$A$2:$A$152))</f>
        <v>1332.6462608342592</v>
      </c>
      <c r="AI348" s="107">
        <f>IF(W348=0,"-",FORECAST($C$8,Инклинометрия!$B$2:$B$152,Инклинометрия!$A$2:$A$152))</f>
        <v>1330</v>
      </c>
      <c r="AK348" s="122">
        <f t="shared" si="92"/>
        <v>0</v>
      </c>
      <c r="AL348" s="67">
        <f>AK348*(B348-B347)</f>
        <v>0</v>
      </c>
      <c r="AM348" s="23">
        <f t="shared" si="94"/>
        <v>8.6725204696437436E-2</v>
      </c>
      <c r="AN348" s="26">
        <f>AN347+AK348*(B348-B347)/(2*PI()*$C$5*AN347*$K$13)</f>
        <v>0.15480061813468687</v>
      </c>
      <c r="AO348" s="87">
        <f t="shared" si="86"/>
        <v>145932.55112472404</v>
      </c>
      <c r="AP348" s="87">
        <f>IF(R348+U348&lt;$C$8,0,32*$L$23/$C$12^2*($K$10*R348+$K$8*U348)+32*$L$24/($C$14^2-$C$13^2)*($K$10*S348+$K$8*V348))</f>
        <v>44607.551124724028</v>
      </c>
      <c r="AQ348" s="66">
        <f>R348*$C$11*$C$9+U348*$C$11*$C$10</f>
        <v>14695380</v>
      </c>
      <c r="AR348" s="66">
        <f>S348*$C$11*$C$9+V348*$C$11*$C$10</f>
        <v>14695380</v>
      </c>
      <c r="AS348" s="87">
        <f>$C$11*(T348*$C$9+W348*$C$10)</f>
        <v>792178.05375968735</v>
      </c>
      <c r="AT348" s="45">
        <f t="shared" si="80"/>
        <v>15633490.60488441</v>
      </c>
      <c r="AU348" s="75"/>
    </row>
    <row r="349" spans="2:47" ht="15" thickBot="1" x14ac:dyDescent="0.35">
      <c r="B349" s="41">
        <f t="shared" si="87"/>
        <v>6360</v>
      </c>
      <c r="C349" s="8">
        <f t="shared" si="88"/>
        <v>63.6</v>
      </c>
      <c r="D349" s="73">
        <f t="shared" si="76"/>
        <v>85.064999999999998</v>
      </c>
      <c r="E349" s="29">
        <f t="shared" si="93"/>
        <v>21066.086119967833</v>
      </c>
      <c r="F349" s="29">
        <f t="shared" si="89"/>
        <v>66.24555383637778</v>
      </c>
      <c r="G349" s="29">
        <f t="shared" si="90"/>
        <v>88.603428256155269</v>
      </c>
      <c r="H349" s="17">
        <f t="shared" si="91"/>
        <v>28175.890185457076</v>
      </c>
      <c r="I349" s="29">
        <f t="shared" si="81"/>
        <v>2.2250485660981263</v>
      </c>
      <c r="J349" s="29">
        <f t="shared" si="82"/>
        <v>41.694115440740156</v>
      </c>
      <c r="K349" s="32">
        <f>IF((D348+L348+M348-AL348)/($C$21+$C$22)&gt;$C$8,$C$8,(D348+L348+M348-AL348)/($C$21+$C$22))</f>
        <v>1400</v>
      </c>
      <c r="L349" s="97">
        <f t="shared" si="77"/>
        <v>0</v>
      </c>
      <c r="M349" s="96">
        <f t="shared" si="78"/>
        <v>0</v>
      </c>
      <c r="N349" s="98">
        <f t="shared" si="83"/>
        <v>1.7179213529287818</v>
      </c>
      <c r="O349" s="100">
        <f t="shared" si="79"/>
        <v>4.2266987561397071</v>
      </c>
      <c r="P349" s="104">
        <f t="shared" si="84"/>
        <v>18.880500609176615</v>
      </c>
      <c r="Q349" s="102">
        <f t="shared" si="85"/>
        <v>4.9224514715476911E-2</v>
      </c>
      <c r="R349" s="106">
        <f>IF(K349-H348&lt;0,0,K349-H348)</f>
        <v>0</v>
      </c>
      <c r="S349" s="106">
        <f>K349-V349</f>
        <v>0</v>
      </c>
      <c r="T349" s="106">
        <f>IF(R349&gt;0,$C$6-$C$8,IF($C$6-$C$8-W349&lt;0,0,$C$6-$C$8-W349))</f>
        <v>97.214462279726973</v>
      </c>
      <c r="U349" s="107">
        <f>IF(R349=0,IF(U348+(F349-AL349/$C$23)*$C$21/($C$21+$C$22)&gt;$C$8,$C$8,U348+F349*$C$21/($C$21+$C$22)),E349)</f>
        <v>1400</v>
      </c>
      <c r="V349" s="107">
        <f>IF(R349&gt;0,0,IF(V348+(F349-AL349/$C$23)*$C$21/($C$21+$C$22)&gt;$C$8,$C$8,IF(U349=$C$8,V348+(F349-AL349/$C$23)*$C$21/$C$22,V348+(F349-AL349/$C$23)*$C$21/($C$21+$C$22))))</f>
        <v>1400</v>
      </c>
      <c r="W349" s="203">
        <f>IF(R349&gt;0,0,IF(W348+AL349/$C$23&gt;$F$23,$F$23,W348+AL349/$C$23))</f>
        <v>2.7855377202730285</v>
      </c>
      <c r="X349" s="105" t="str">
        <f>IF(R349=0,"-",FORECAST($C$8,Инклинометрия!$B$2:$B$152,Инклинометрия!$A$2:$A$152))</f>
        <v>-</v>
      </c>
      <c r="Y349" s="105" t="str">
        <f>IF(R349=0,"-",FORECAST($C$8-R349,Инклинометрия!$B$2:$B$152,Инклинометрия!$A$2:$A$152))</f>
        <v>-</v>
      </c>
      <c r="Z349" s="105" t="str">
        <f>IF(R349&gt;0,FORECAST($C$8,Инклинометрия!$B$2:$B$152,Инклинометрия!$A$2:$A$152),IF(V349=$C$8,"-",FORECAST($C$8-V349,Инклинометрия!$B$2:$B$152,Инклинометрия!$A$2:$A$152)))</f>
        <v>-</v>
      </c>
      <c r="AA349" s="105" t="str">
        <f>IF(S349=0,"-",FORECAST($C$8-(S349+V349),Инклинометрия!$B$2:$B$152,Инклинометрия!$A$2:$A$152))</f>
        <v>-</v>
      </c>
      <c r="AB349" s="105">
        <f>FORECAST($C$8+T349,Инклинометрия!$B$2:$B$152,Инклинометрия!$A$2:$A$152)</f>
        <v>1422.3537391657405</v>
      </c>
      <c r="AC349" s="105">
        <f>IF(R349=0,FORECAST($C$6-T349,Инклинометрия!$B$2:$B$152,Инклинометрия!$A$2:$A$152),FORECAST($C$8,Инклинометрия!$B$2:$B$152,Инклинометрия!$A$2:$A$152))</f>
        <v>1332.6462608342592</v>
      </c>
      <c r="AD349" s="107">
        <f>IF(R349=0,FORECAST($C$8,Инклинометрия!$B$2:$B$152,Инклинометрия!$A$2:$A$152),Y349)</f>
        <v>1330</v>
      </c>
      <c r="AE349" s="107">
        <f>FORECAST($C$8-(R349+U349),Инклинометрия!$B$2:$B$152,Инклинометрия!$A$2:$A$152)</f>
        <v>0</v>
      </c>
      <c r="AF349" s="107">
        <f>IF(V349=0,"-",FORECAST($C$8,Инклинометрия!$B$2:$B$152,Инклинометрия!$A$2:$A$152))</f>
        <v>1330</v>
      </c>
      <c r="AG349" s="107">
        <f>IF(V349=0,"-",FORECAST($C$8-V349,Инклинометрия!$B$2:$B$152,Инклинометрия!$A$2:$A$152))</f>
        <v>0</v>
      </c>
      <c r="AH349" s="107">
        <f>IF(W349=0,"-",FORECAST($C$8+W349,Инклинометрия!$B$2:$B$152,Инклинометрия!$A$2:$A$152))</f>
        <v>1332.6462608342592</v>
      </c>
      <c r="AI349" s="107">
        <f>IF(W349=0,"-",FORECAST($C$8,Инклинометрия!$B$2:$B$152,Инклинометрия!$A$2:$A$152))</f>
        <v>1330</v>
      </c>
      <c r="AK349" s="122">
        <f t="shared" si="92"/>
        <v>0</v>
      </c>
      <c r="AL349" s="67">
        <f>AK349*(B349-B348)</f>
        <v>0</v>
      </c>
      <c r="AM349" s="23">
        <f t="shared" si="94"/>
        <v>8.6725204696437436E-2</v>
      </c>
      <c r="AN349" s="26">
        <f>AN348+AK349*(B349-B348)/(2*PI()*$C$5*AN348*$K$13)</f>
        <v>0.15480061813468687</v>
      </c>
      <c r="AO349" s="87">
        <f t="shared" si="86"/>
        <v>145932.55112472404</v>
      </c>
      <c r="AP349" s="87">
        <f>IF(R349+U349&lt;$C$8,0,32*$L$23/$C$12^2*($K$10*R349+$K$8*U349)+32*$L$24/($C$14^2-$C$13^2)*($K$10*S349+$K$8*V349))</f>
        <v>44607.551124724028</v>
      </c>
      <c r="AQ349" s="66">
        <f>R349*$C$11*$C$9+U349*$C$11*$C$10</f>
        <v>14695380</v>
      </c>
      <c r="AR349" s="66">
        <f>S349*$C$11*$C$9+V349*$C$11*$C$10</f>
        <v>14695380</v>
      </c>
      <c r="AS349" s="87">
        <f>$C$11*(T349*$C$9+W349*$C$10)</f>
        <v>792178.05375968735</v>
      </c>
      <c r="AT349" s="45">
        <f t="shared" si="80"/>
        <v>15633490.60488441</v>
      </c>
      <c r="AU349" s="75"/>
    </row>
    <row r="350" spans="2:47" ht="15" thickBot="1" x14ac:dyDescent="0.35">
      <c r="B350" s="41">
        <f t="shared" si="87"/>
        <v>6380</v>
      </c>
      <c r="C350" s="8">
        <f t="shared" si="88"/>
        <v>63.800000000000004</v>
      </c>
      <c r="D350" s="73">
        <f t="shared" si="76"/>
        <v>85.332499999999996</v>
      </c>
      <c r="E350" s="29">
        <f t="shared" si="93"/>
        <v>21132.331673804212</v>
      </c>
      <c r="F350" s="29">
        <f t="shared" si="89"/>
        <v>66.24555383637778</v>
      </c>
      <c r="G350" s="29">
        <f t="shared" si="90"/>
        <v>88.603428256155269</v>
      </c>
      <c r="H350" s="17">
        <f t="shared" si="91"/>
        <v>28264.493613713232</v>
      </c>
      <c r="I350" s="29">
        <f t="shared" si="81"/>
        <v>2.2250485660981263</v>
      </c>
      <c r="J350" s="29">
        <f t="shared" si="82"/>
        <v>41.694115440740156</v>
      </c>
      <c r="K350" s="32">
        <f>IF((D349+L349+M349-AL349)/($C$21+$C$22)&gt;$C$8,$C$8,(D349+L349+M349-AL349)/($C$21+$C$22))</f>
        <v>1400</v>
      </c>
      <c r="L350" s="97">
        <f t="shared" si="77"/>
        <v>0</v>
      </c>
      <c r="M350" s="96">
        <f t="shared" si="78"/>
        <v>0</v>
      </c>
      <c r="N350" s="98">
        <f t="shared" si="83"/>
        <v>1.7179213529287818</v>
      </c>
      <c r="O350" s="100">
        <f t="shared" si="79"/>
        <v>4.2266987561397071</v>
      </c>
      <c r="P350" s="104">
        <f t="shared" si="84"/>
        <v>18.880500609176615</v>
      </c>
      <c r="Q350" s="102">
        <f t="shared" si="85"/>
        <v>4.9224514715476911E-2</v>
      </c>
      <c r="R350" s="106">
        <f>IF(K350-H349&lt;0,0,K350-H349)</f>
        <v>0</v>
      </c>
      <c r="S350" s="106">
        <f>K350-V350</f>
        <v>0</v>
      </c>
      <c r="T350" s="106">
        <f>IF(R350&gt;0,$C$6-$C$8,IF($C$6-$C$8-W350&lt;0,0,$C$6-$C$8-W350))</f>
        <v>97.214462279726973</v>
      </c>
      <c r="U350" s="107">
        <f>IF(R350=0,IF(U349+(F350-AL350/$C$23)*$C$21/($C$21+$C$22)&gt;$C$8,$C$8,U349+F350*$C$21/($C$21+$C$22)),E350)</f>
        <v>1400</v>
      </c>
      <c r="V350" s="107">
        <f>IF(R350&gt;0,0,IF(V349+(F350-AL350/$C$23)*$C$21/($C$21+$C$22)&gt;$C$8,$C$8,IF(U350=$C$8,V349+(F350-AL350/$C$23)*$C$21/$C$22,V349+(F350-AL350/$C$23)*$C$21/($C$21+$C$22))))</f>
        <v>1400</v>
      </c>
      <c r="W350" s="203">
        <f>IF(R350&gt;0,0,IF(W349+AL350/$C$23&gt;$F$23,$F$23,W349+AL350/$C$23))</f>
        <v>2.7855377202730285</v>
      </c>
      <c r="X350" s="105" t="str">
        <f>IF(R350=0,"-",FORECAST($C$8,Инклинометрия!$B$2:$B$152,Инклинометрия!$A$2:$A$152))</f>
        <v>-</v>
      </c>
      <c r="Y350" s="105" t="str">
        <f>IF(R350=0,"-",FORECAST($C$8-R350,Инклинометрия!$B$2:$B$152,Инклинометрия!$A$2:$A$152))</f>
        <v>-</v>
      </c>
      <c r="Z350" s="105" t="str">
        <f>IF(R350&gt;0,FORECAST($C$8,Инклинометрия!$B$2:$B$152,Инклинометрия!$A$2:$A$152),IF(V350=$C$8,"-",FORECAST($C$8-V350,Инклинометрия!$B$2:$B$152,Инклинометрия!$A$2:$A$152)))</f>
        <v>-</v>
      </c>
      <c r="AA350" s="105" t="str">
        <f>IF(S350=0,"-",FORECAST($C$8-(S350+V350),Инклинометрия!$B$2:$B$152,Инклинометрия!$A$2:$A$152))</f>
        <v>-</v>
      </c>
      <c r="AB350" s="105">
        <f>FORECAST($C$8+T350,Инклинометрия!$B$2:$B$152,Инклинометрия!$A$2:$A$152)</f>
        <v>1422.3537391657405</v>
      </c>
      <c r="AC350" s="105">
        <f>IF(R350=0,FORECAST($C$6-T350,Инклинометрия!$B$2:$B$152,Инклинометрия!$A$2:$A$152),FORECAST($C$8,Инклинометрия!$B$2:$B$152,Инклинометрия!$A$2:$A$152))</f>
        <v>1332.6462608342592</v>
      </c>
      <c r="AD350" s="107">
        <f>IF(R350=0,FORECAST($C$8,Инклинометрия!$B$2:$B$152,Инклинометрия!$A$2:$A$152),Y350)</f>
        <v>1330</v>
      </c>
      <c r="AE350" s="107">
        <f>FORECAST($C$8-(R350+U350),Инклинометрия!$B$2:$B$152,Инклинометрия!$A$2:$A$152)</f>
        <v>0</v>
      </c>
      <c r="AF350" s="107">
        <f>IF(V350=0,"-",FORECAST($C$8,Инклинометрия!$B$2:$B$152,Инклинометрия!$A$2:$A$152))</f>
        <v>1330</v>
      </c>
      <c r="AG350" s="107">
        <f>IF(V350=0,"-",FORECAST($C$8-V350,Инклинометрия!$B$2:$B$152,Инклинометрия!$A$2:$A$152))</f>
        <v>0</v>
      </c>
      <c r="AH350" s="107">
        <f>IF(W350=0,"-",FORECAST($C$8+W350,Инклинометрия!$B$2:$B$152,Инклинометрия!$A$2:$A$152))</f>
        <v>1332.6462608342592</v>
      </c>
      <c r="AI350" s="107">
        <f>IF(W350=0,"-",FORECAST($C$8,Инклинометрия!$B$2:$B$152,Инклинометрия!$A$2:$A$152))</f>
        <v>1330</v>
      </c>
      <c r="AK350" s="122">
        <f t="shared" si="92"/>
        <v>0</v>
      </c>
      <c r="AL350" s="67">
        <f>AK350*(B350-B349)</f>
        <v>0</v>
      </c>
      <c r="AM350" s="23">
        <f t="shared" si="94"/>
        <v>8.6725204696437436E-2</v>
      </c>
      <c r="AN350" s="26">
        <f>AN349+AK350*(B350-B349)/(2*PI()*$C$5*AN349*$K$13)</f>
        <v>0.15480061813468687</v>
      </c>
      <c r="AO350" s="87">
        <f t="shared" si="86"/>
        <v>145932.55112472404</v>
      </c>
      <c r="AP350" s="87">
        <f>IF(R350+U350&lt;$C$8,0,32*$L$23/$C$12^2*($K$10*R350+$K$8*U350)+32*$L$24/($C$14^2-$C$13^2)*($K$10*S350+$K$8*V350))</f>
        <v>44607.551124724028</v>
      </c>
      <c r="AQ350" s="66">
        <f>R350*$C$11*$C$9+U350*$C$11*$C$10</f>
        <v>14695380</v>
      </c>
      <c r="AR350" s="66">
        <f>S350*$C$11*$C$9+V350*$C$11*$C$10</f>
        <v>14695380</v>
      </c>
      <c r="AS350" s="87">
        <f>$C$11*(T350*$C$9+W350*$C$10)</f>
        <v>792178.05375968735</v>
      </c>
      <c r="AT350" s="45">
        <f t="shared" si="80"/>
        <v>15633490.60488441</v>
      </c>
      <c r="AU350" s="75"/>
    </row>
    <row r="351" spans="2:47" ht="15" thickBot="1" x14ac:dyDescent="0.35">
      <c r="B351" s="41">
        <f t="shared" si="87"/>
        <v>6400</v>
      </c>
      <c r="C351" s="8">
        <f t="shared" si="88"/>
        <v>64</v>
      </c>
      <c r="D351" s="73">
        <f t="shared" ref="D351:D414" si="95">C351*$C$10/$C$9</f>
        <v>85.6</v>
      </c>
      <c r="E351" s="29">
        <f t="shared" si="93"/>
        <v>21198.577227640588</v>
      </c>
      <c r="F351" s="29">
        <f t="shared" si="89"/>
        <v>66.245553836375421</v>
      </c>
      <c r="G351" s="29">
        <f t="shared" si="90"/>
        <v>88.603428256152128</v>
      </c>
      <c r="H351" s="17">
        <f t="shared" si="91"/>
        <v>28353.097041969384</v>
      </c>
      <c r="I351" s="29">
        <f t="shared" si="81"/>
        <v>2.2250485660981263</v>
      </c>
      <c r="J351" s="29">
        <f t="shared" si="82"/>
        <v>41.694115440739417</v>
      </c>
      <c r="K351" s="32">
        <f>IF((D350+L350+M350-AL350)/($C$21+$C$22)&gt;$C$8,$C$8,(D350+L350+M350-AL350)/($C$21+$C$22))</f>
        <v>1400</v>
      </c>
      <c r="L351" s="97">
        <f t="shared" ref="L351:L414" si="96">R351*$C$21</f>
        <v>0</v>
      </c>
      <c r="M351" s="96">
        <f t="shared" ref="M351:M414" si="97">S351*PI()*($C$14^2-$C$13^2)/4</f>
        <v>0</v>
      </c>
      <c r="N351" s="98">
        <f t="shared" si="83"/>
        <v>1.7179213529287818</v>
      </c>
      <c r="O351" s="100">
        <f t="shared" ref="O351:O414" si="98">U351*$C$21</f>
        <v>4.2266987561397071</v>
      </c>
      <c r="P351" s="104">
        <f t="shared" si="84"/>
        <v>18.880500609176615</v>
      </c>
      <c r="Q351" s="102">
        <f t="shared" si="85"/>
        <v>4.9224514715476911E-2</v>
      </c>
      <c r="R351" s="106">
        <f>IF(K351-H350&lt;0,0,K351-H350)</f>
        <v>0</v>
      </c>
      <c r="S351" s="106">
        <f>K351-V351</f>
        <v>0</v>
      </c>
      <c r="T351" s="106">
        <f>IF(R351&gt;0,$C$6-$C$8,IF($C$6-$C$8-W351&lt;0,0,$C$6-$C$8-W351))</f>
        <v>97.214462279726973</v>
      </c>
      <c r="U351" s="107">
        <f>IF(R351=0,IF(U350+(F351-AL351/$C$23)*$C$21/($C$21+$C$22)&gt;$C$8,$C$8,U350+F351*$C$21/($C$21+$C$22)),E351)</f>
        <v>1400</v>
      </c>
      <c r="V351" s="107">
        <f>IF(R351&gt;0,0,IF(V350+(F351-AL351/$C$23)*$C$21/($C$21+$C$22)&gt;$C$8,$C$8,IF(U351=$C$8,V350+(F351-AL351/$C$23)*$C$21/$C$22,V350+(F351-AL351/$C$23)*$C$21/($C$21+$C$22))))</f>
        <v>1400</v>
      </c>
      <c r="W351" s="203">
        <f>IF(R351&gt;0,0,IF(W350+AL351/$C$23&gt;$F$23,$F$23,W350+AL351/$C$23))</f>
        <v>2.7855377202730285</v>
      </c>
      <c r="X351" s="105" t="str">
        <f>IF(R351=0,"-",FORECAST($C$8,Инклинометрия!$B$2:$B$152,Инклинометрия!$A$2:$A$152))</f>
        <v>-</v>
      </c>
      <c r="Y351" s="105" t="str">
        <f>IF(R351=0,"-",FORECAST($C$8-R351,Инклинометрия!$B$2:$B$152,Инклинометрия!$A$2:$A$152))</f>
        <v>-</v>
      </c>
      <c r="Z351" s="105" t="str">
        <f>IF(R351&gt;0,FORECAST($C$8,Инклинометрия!$B$2:$B$152,Инклинометрия!$A$2:$A$152),IF(V351=$C$8,"-",FORECAST($C$8-V351,Инклинометрия!$B$2:$B$152,Инклинометрия!$A$2:$A$152)))</f>
        <v>-</v>
      </c>
      <c r="AA351" s="105" t="str">
        <f>IF(S351=0,"-",FORECAST($C$8-(S351+V351),Инклинометрия!$B$2:$B$152,Инклинометрия!$A$2:$A$152))</f>
        <v>-</v>
      </c>
      <c r="AB351" s="105">
        <f>FORECAST($C$8+T351,Инклинометрия!$B$2:$B$152,Инклинометрия!$A$2:$A$152)</f>
        <v>1422.3537391657405</v>
      </c>
      <c r="AC351" s="105">
        <f>IF(R351=0,FORECAST($C$6-T351,Инклинометрия!$B$2:$B$152,Инклинометрия!$A$2:$A$152),FORECAST($C$8,Инклинометрия!$B$2:$B$152,Инклинометрия!$A$2:$A$152))</f>
        <v>1332.6462608342592</v>
      </c>
      <c r="AD351" s="107">
        <f>IF(R351=0,FORECAST($C$8,Инклинометрия!$B$2:$B$152,Инклинометрия!$A$2:$A$152),Y351)</f>
        <v>1330</v>
      </c>
      <c r="AE351" s="107">
        <f>FORECAST($C$8-(R351+U351),Инклинометрия!$B$2:$B$152,Инклинометрия!$A$2:$A$152)</f>
        <v>0</v>
      </c>
      <c r="AF351" s="107">
        <f>IF(V351=0,"-",FORECAST($C$8,Инклинометрия!$B$2:$B$152,Инклинометрия!$A$2:$A$152))</f>
        <v>1330</v>
      </c>
      <c r="AG351" s="107">
        <f>IF(V351=0,"-",FORECAST($C$8-V351,Инклинометрия!$B$2:$B$152,Инклинометрия!$A$2:$A$152))</f>
        <v>0</v>
      </c>
      <c r="AH351" s="107">
        <f>IF(W351=0,"-",FORECAST($C$8+W351,Инклинометрия!$B$2:$B$152,Инклинометрия!$A$2:$A$152))</f>
        <v>1332.6462608342592</v>
      </c>
      <c r="AI351" s="107">
        <f>IF(W351=0,"-",FORECAST($C$8,Инклинометрия!$B$2:$B$152,Инклинометрия!$A$2:$A$152))</f>
        <v>1330</v>
      </c>
      <c r="AK351" s="122">
        <f t="shared" si="92"/>
        <v>0</v>
      </c>
      <c r="AL351" s="67">
        <f>AK351*(B351-B350)</f>
        <v>0</v>
      </c>
      <c r="AM351" s="23">
        <f t="shared" si="94"/>
        <v>8.6725204696437436E-2</v>
      </c>
      <c r="AN351" s="26">
        <f>AN350+AK351*(B351-B350)/(2*PI()*$C$5*AN350*$K$13)</f>
        <v>0.15480061813468687</v>
      </c>
      <c r="AO351" s="87">
        <f t="shared" si="86"/>
        <v>145932.55112472404</v>
      </c>
      <c r="AP351" s="87">
        <f>IF(R351+U351&lt;$C$8,0,32*$L$23/$C$12^2*($K$10*R351+$K$8*U351)+32*$L$24/($C$14^2-$C$13^2)*($K$10*S351+$K$8*V351))</f>
        <v>44607.551124724028</v>
      </c>
      <c r="AQ351" s="66">
        <f>R351*$C$11*$C$9+U351*$C$11*$C$10</f>
        <v>14695380</v>
      </c>
      <c r="AR351" s="66">
        <f>S351*$C$11*$C$9+V351*$C$11*$C$10</f>
        <v>14695380</v>
      </c>
      <c r="AS351" s="87">
        <f>$C$11*(T351*$C$9+W351*$C$10)</f>
        <v>792178.05375968735</v>
      </c>
      <c r="AT351" s="45">
        <f t="shared" si="80"/>
        <v>15633490.60488441</v>
      </c>
      <c r="AU351" s="75"/>
    </row>
    <row r="352" spans="2:47" ht="15" thickBot="1" x14ac:dyDescent="0.35">
      <c r="B352" s="41">
        <f t="shared" si="87"/>
        <v>6420</v>
      </c>
      <c r="C352" s="8">
        <f t="shared" si="88"/>
        <v>64.2</v>
      </c>
      <c r="D352" s="73">
        <f t="shared" si="95"/>
        <v>85.867500000000007</v>
      </c>
      <c r="E352" s="29">
        <f t="shared" si="93"/>
        <v>21264.822781476967</v>
      </c>
      <c r="F352" s="29">
        <f t="shared" si="89"/>
        <v>66.24555383637778</v>
      </c>
      <c r="G352" s="29">
        <f t="shared" si="90"/>
        <v>88.603428256155269</v>
      </c>
      <c r="H352" s="17">
        <f t="shared" si="91"/>
        <v>28441.70047022554</v>
      </c>
      <c r="I352" s="29">
        <f t="shared" si="81"/>
        <v>2.2250485660981263</v>
      </c>
      <c r="J352" s="29">
        <f t="shared" si="82"/>
        <v>41.694115440740156</v>
      </c>
      <c r="K352" s="32">
        <f>IF((D351+L351+M351-AL351)/($C$21+$C$22)&gt;$C$8,$C$8,(D351+L351+M351-AL351)/($C$21+$C$22))</f>
        <v>1400</v>
      </c>
      <c r="L352" s="97">
        <f t="shared" si="96"/>
        <v>0</v>
      </c>
      <c r="M352" s="96">
        <f t="shared" si="97"/>
        <v>0</v>
      </c>
      <c r="N352" s="98">
        <f t="shared" si="83"/>
        <v>1.7179213529287818</v>
      </c>
      <c r="O352" s="100">
        <f t="shared" si="98"/>
        <v>4.2266987561397071</v>
      </c>
      <c r="P352" s="104">
        <f t="shared" si="84"/>
        <v>18.880500609176615</v>
      </c>
      <c r="Q352" s="102">
        <f t="shared" si="85"/>
        <v>4.9224514715476911E-2</v>
      </c>
      <c r="R352" s="106">
        <f>IF(K352-H351&lt;0,0,K352-H351)</f>
        <v>0</v>
      </c>
      <c r="S352" s="106">
        <f>K352-V352</f>
        <v>0</v>
      </c>
      <c r="T352" s="106">
        <f>IF(R352&gt;0,$C$6-$C$8,IF($C$6-$C$8-W352&lt;0,0,$C$6-$C$8-W352))</f>
        <v>97.214462279726973</v>
      </c>
      <c r="U352" s="107">
        <f>IF(R352=0,IF(U351+(F352-AL352/$C$23)*$C$21/($C$21+$C$22)&gt;$C$8,$C$8,U351+F352*$C$21/($C$21+$C$22)),E352)</f>
        <v>1400</v>
      </c>
      <c r="V352" s="107">
        <f>IF(R352&gt;0,0,IF(V351+(F352-AL352/$C$23)*$C$21/($C$21+$C$22)&gt;$C$8,$C$8,IF(U352=$C$8,V351+(F352-AL352/$C$23)*$C$21/$C$22,V351+(F352-AL352/$C$23)*$C$21/($C$21+$C$22))))</f>
        <v>1400</v>
      </c>
      <c r="W352" s="203">
        <f>IF(R352&gt;0,0,IF(W351+AL352/$C$23&gt;$F$23,$F$23,W351+AL352/$C$23))</f>
        <v>2.7855377202730285</v>
      </c>
      <c r="X352" s="105" t="str">
        <f>IF(R352=0,"-",FORECAST($C$8,Инклинометрия!$B$2:$B$152,Инклинометрия!$A$2:$A$152))</f>
        <v>-</v>
      </c>
      <c r="Y352" s="105" t="str">
        <f>IF(R352=0,"-",FORECAST($C$8-R352,Инклинометрия!$B$2:$B$152,Инклинометрия!$A$2:$A$152))</f>
        <v>-</v>
      </c>
      <c r="Z352" s="105" t="str">
        <f>IF(R352&gt;0,FORECAST($C$8,Инклинометрия!$B$2:$B$152,Инклинометрия!$A$2:$A$152),IF(V352=$C$8,"-",FORECAST($C$8-V352,Инклинометрия!$B$2:$B$152,Инклинометрия!$A$2:$A$152)))</f>
        <v>-</v>
      </c>
      <c r="AA352" s="105" t="str">
        <f>IF(S352=0,"-",FORECAST($C$8-(S352+V352),Инклинометрия!$B$2:$B$152,Инклинометрия!$A$2:$A$152))</f>
        <v>-</v>
      </c>
      <c r="AB352" s="105">
        <f>FORECAST($C$8+T352,Инклинометрия!$B$2:$B$152,Инклинометрия!$A$2:$A$152)</f>
        <v>1422.3537391657405</v>
      </c>
      <c r="AC352" s="105">
        <f>IF(R352=0,FORECAST($C$6-T352,Инклинометрия!$B$2:$B$152,Инклинометрия!$A$2:$A$152),FORECAST($C$8,Инклинометрия!$B$2:$B$152,Инклинометрия!$A$2:$A$152))</f>
        <v>1332.6462608342592</v>
      </c>
      <c r="AD352" s="107">
        <f>IF(R352=0,FORECAST($C$8,Инклинометрия!$B$2:$B$152,Инклинометрия!$A$2:$A$152),Y352)</f>
        <v>1330</v>
      </c>
      <c r="AE352" s="107">
        <f>FORECAST($C$8-(R352+U352),Инклинометрия!$B$2:$B$152,Инклинометрия!$A$2:$A$152)</f>
        <v>0</v>
      </c>
      <c r="AF352" s="107">
        <f>IF(V352=0,"-",FORECAST($C$8,Инклинометрия!$B$2:$B$152,Инклинометрия!$A$2:$A$152))</f>
        <v>1330</v>
      </c>
      <c r="AG352" s="107">
        <f>IF(V352=0,"-",FORECAST($C$8-V352,Инклинометрия!$B$2:$B$152,Инклинометрия!$A$2:$A$152))</f>
        <v>0</v>
      </c>
      <c r="AH352" s="107">
        <f>IF(W352=0,"-",FORECAST($C$8+W352,Инклинометрия!$B$2:$B$152,Инклинометрия!$A$2:$A$152))</f>
        <v>1332.6462608342592</v>
      </c>
      <c r="AI352" s="107">
        <f>IF(W352=0,"-",FORECAST($C$8,Инклинометрия!$B$2:$B$152,Инклинометрия!$A$2:$A$152))</f>
        <v>1330</v>
      </c>
      <c r="AK352" s="122">
        <f t="shared" si="92"/>
        <v>0</v>
      </c>
      <c r="AL352" s="67">
        <f>AK352*(B352-B351)</f>
        <v>0</v>
      </c>
      <c r="AM352" s="23">
        <f t="shared" si="94"/>
        <v>8.6725204696437436E-2</v>
      </c>
      <c r="AN352" s="26">
        <f>AN351+AK352*(B352-B351)/(2*PI()*$C$5*AN351*$K$13)</f>
        <v>0.15480061813468687</v>
      </c>
      <c r="AO352" s="87">
        <f t="shared" si="86"/>
        <v>145932.55112472404</v>
      </c>
      <c r="AP352" s="87">
        <f>IF(R352+U352&lt;$C$8,0,32*$L$23/$C$12^2*($K$10*R352+$K$8*U352)+32*$L$24/($C$14^2-$C$13^2)*($K$10*S352+$K$8*V352))</f>
        <v>44607.551124724028</v>
      </c>
      <c r="AQ352" s="66">
        <f>R352*$C$11*$C$9+U352*$C$11*$C$10</f>
        <v>14695380</v>
      </c>
      <c r="AR352" s="66">
        <f>S352*$C$11*$C$9+V352*$C$11*$C$10</f>
        <v>14695380</v>
      </c>
      <c r="AS352" s="87">
        <f>$C$11*(T352*$C$9+W352*$C$10)</f>
        <v>792178.05375968735</v>
      </c>
      <c r="AT352" s="45">
        <f t="shared" ref="AT352:AT415" si="99">SUM(AQ352,AS352,AO352)</f>
        <v>15633490.60488441</v>
      </c>
      <c r="AU352" s="75"/>
    </row>
    <row r="353" spans="2:47" ht="15" thickBot="1" x14ac:dyDescent="0.35">
      <c r="B353" s="41">
        <f t="shared" si="87"/>
        <v>6440</v>
      </c>
      <c r="C353" s="8">
        <f t="shared" si="88"/>
        <v>64.400000000000006</v>
      </c>
      <c r="D353" s="73">
        <f t="shared" si="95"/>
        <v>86.135000000000005</v>
      </c>
      <c r="E353" s="29">
        <f t="shared" si="93"/>
        <v>21331.068335313343</v>
      </c>
      <c r="F353" s="29">
        <f t="shared" si="89"/>
        <v>66.24555383637778</v>
      </c>
      <c r="G353" s="29">
        <f t="shared" si="90"/>
        <v>88.603428256155269</v>
      </c>
      <c r="H353" s="17">
        <f t="shared" si="91"/>
        <v>28530.303898481696</v>
      </c>
      <c r="I353" s="29">
        <f t="shared" ref="I353:I416" si="100">SQRT(2*$C$11*($C$10-$C$9)/$C$10)</f>
        <v>2.2250485660981263</v>
      </c>
      <c r="J353" s="29">
        <f t="shared" ref="J353:J416" si="101">SQRT(2*$C$11*G353)</f>
        <v>41.694115440740156</v>
      </c>
      <c r="K353" s="32">
        <f>IF((D352+L352+M352-AL352)/($C$21+$C$22)&gt;$C$8,$C$8,(D352+L352+M352-AL352)/($C$21+$C$22))</f>
        <v>1400</v>
      </c>
      <c r="L353" s="97">
        <f t="shared" si="96"/>
        <v>0</v>
      </c>
      <c r="M353" s="96">
        <f t="shared" si="97"/>
        <v>0</v>
      </c>
      <c r="N353" s="98">
        <f t="shared" ref="N353:N416" si="102">T353*PI()*$C$14^2/4</f>
        <v>1.7179213529287818</v>
      </c>
      <c r="O353" s="100">
        <f t="shared" si="98"/>
        <v>4.2266987561397071</v>
      </c>
      <c r="P353" s="104">
        <f t="shared" ref="P353:P416" si="103">V353*$C$22</f>
        <v>18.880500609176615</v>
      </c>
      <c r="Q353" s="102">
        <f t="shared" ref="Q353:Q416" si="104">W353*$C$23</f>
        <v>4.9224514715476911E-2</v>
      </c>
      <c r="R353" s="106">
        <f>IF(K353-H352&lt;0,0,K353-H352)</f>
        <v>0</v>
      </c>
      <c r="S353" s="106">
        <f>K353-V353</f>
        <v>0</v>
      </c>
      <c r="T353" s="106">
        <f>IF(R353&gt;0,$C$6-$C$8,IF($C$6-$C$8-W353&lt;0,0,$C$6-$C$8-W353))</f>
        <v>97.214462279726973</v>
      </c>
      <c r="U353" s="107">
        <f>IF(R353=0,IF(U352+(F353-AL353/$C$23)*$C$21/($C$21+$C$22)&gt;$C$8,$C$8,U352+F353*$C$21/($C$21+$C$22)),E353)</f>
        <v>1400</v>
      </c>
      <c r="V353" s="107">
        <f>IF(R353&gt;0,0,IF(V352+(F353-AL353/$C$23)*$C$21/($C$21+$C$22)&gt;$C$8,$C$8,IF(U353=$C$8,V352+(F353-AL353/$C$23)*$C$21/$C$22,V352+(F353-AL353/$C$23)*$C$21/($C$21+$C$22))))</f>
        <v>1400</v>
      </c>
      <c r="W353" s="203">
        <f>IF(R353&gt;0,0,IF(W352+AL353/$C$23&gt;$F$23,$F$23,W352+AL353/$C$23))</f>
        <v>2.7855377202730285</v>
      </c>
      <c r="X353" s="105" t="str">
        <f>IF(R353=0,"-",FORECAST($C$8,Инклинометрия!$B$2:$B$152,Инклинометрия!$A$2:$A$152))</f>
        <v>-</v>
      </c>
      <c r="Y353" s="105" t="str">
        <f>IF(R353=0,"-",FORECAST($C$8-R353,Инклинометрия!$B$2:$B$152,Инклинометрия!$A$2:$A$152))</f>
        <v>-</v>
      </c>
      <c r="Z353" s="105" t="str">
        <f>IF(R353&gt;0,FORECAST($C$8,Инклинометрия!$B$2:$B$152,Инклинометрия!$A$2:$A$152),IF(V353=$C$8,"-",FORECAST($C$8-V353,Инклинометрия!$B$2:$B$152,Инклинометрия!$A$2:$A$152)))</f>
        <v>-</v>
      </c>
      <c r="AA353" s="105" t="str">
        <f>IF(S353=0,"-",FORECAST($C$8-(S353+V353),Инклинометрия!$B$2:$B$152,Инклинометрия!$A$2:$A$152))</f>
        <v>-</v>
      </c>
      <c r="AB353" s="105">
        <f>FORECAST($C$8+T353,Инклинометрия!$B$2:$B$152,Инклинометрия!$A$2:$A$152)</f>
        <v>1422.3537391657405</v>
      </c>
      <c r="AC353" s="105">
        <f>IF(R353=0,FORECAST($C$6-T353,Инклинометрия!$B$2:$B$152,Инклинометрия!$A$2:$A$152),FORECAST($C$8,Инклинометрия!$B$2:$B$152,Инклинометрия!$A$2:$A$152))</f>
        <v>1332.6462608342592</v>
      </c>
      <c r="AD353" s="107">
        <f>IF(R353=0,FORECAST($C$8,Инклинометрия!$B$2:$B$152,Инклинометрия!$A$2:$A$152),Y353)</f>
        <v>1330</v>
      </c>
      <c r="AE353" s="107">
        <f>FORECAST($C$8-(R353+U353),Инклинометрия!$B$2:$B$152,Инклинометрия!$A$2:$A$152)</f>
        <v>0</v>
      </c>
      <c r="AF353" s="107">
        <f>IF(V353=0,"-",FORECAST($C$8,Инклинометрия!$B$2:$B$152,Инклинометрия!$A$2:$A$152))</f>
        <v>1330</v>
      </c>
      <c r="AG353" s="107">
        <f>IF(V353=0,"-",FORECAST($C$8-V353,Инклинометрия!$B$2:$B$152,Инклинометрия!$A$2:$A$152))</f>
        <v>0</v>
      </c>
      <c r="AH353" s="107">
        <f>IF(W353=0,"-",FORECAST($C$8+W353,Инклинометрия!$B$2:$B$152,Инклинометрия!$A$2:$A$152))</f>
        <v>1332.6462608342592</v>
      </c>
      <c r="AI353" s="107">
        <f>IF(W353=0,"-",FORECAST($C$8,Инклинометрия!$B$2:$B$152,Инклинометрия!$A$2:$A$152))</f>
        <v>1330</v>
      </c>
      <c r="AK353" s="122">
        <f t="shared" si="92"/>
        <v>0</v>
      </c>
      <c r="AL353" s="67">
        <f>AK353*(B353-B352)</f>
        <v>0</v>
      </c>
      <c r="AM353" s="23">
        <f t="shared" si="94"/>
        <v>8.6725204696437436E-2</v>
      </c>
      <c r="AN353" s="26">
        <f>AN352+AK353*(B353-B352)/(2*PI()*$C$5*AN352*$K$13)</f>
        <v>0.15480061813468687</v>
      </c>
      <c r="AO353" s="87">
        <f t="shared" ref="AO353:AO416" si="105">101325+AP353</f>
        <v>145932.55112472404</v>
      </c>
      <c r="AP353" s="87">
        <f>IF(R353+U353&lt;$C$8,0,32*$L$23/$C$12^2*($K$10*R353+$K$8*U353)+32*$L$24/($C$14^2-$C$13^2)*($K$10*S353+$K$8*V353))</f>
        <v>44607.551124724028</v>
      </c>
      <c r="AQ353" s="66">
        <f>R353*$C$11*$C$9+U353*$C$11*$C$10</f>
        <v>14695380</v>
      </c>
      <c r="AR353" s="66">
        <f>S353*$C$11*$C$9+V353*$C$11*$C$10</f>
        <v>14695380</v>
      </c>
      <c r="AS353" s="87">
        <f>$C$11*(T353*$C$9+W353*$C$10)</f>
        <v>792178.05375968735</v>
      </c>
      <c r="AT353" s="45">
        <f t="shared" si="99"/>
        <v>15633490.60488441</v>
      </c>
      <c r="AU353" s="75"/>
    </row>
    <row r="354" spans="2:47" ht="15" thickBot="1" x14ac:dyDescent="0.35">
      <c r="B354" s="41">
        <f t="shared" ref="B354:B417" si="106">B353+$C$26</f>
        <v>6460</v>
      </c>
      <c r="C354" s="8">
        <f t="shared" ref="C354:C417" si="107">$C$16*B354</f>
        <v>64.599999999999994</v>
      </c>
      <c r="D354" s="73">
        <f t="shared" si="95"/>
        <v>86.402500000000003</v>
      </c>
      <c r="E354" s="29">
        <f t="shared" si="93"/>
        <v>21397.313889149718</v>
      </c>
      <c r="F354" s="29">
        <f t="shared" ref="F354:F417" si="108">IF(J353*(B354-B353)&gt;F353/2,4*(C354-C353)/PI()/$C$12^2,J353*(B354-B353)+4*(C354-C353)/PI()/$C$12^2)</f>
        <v>66.245553836373062</v>
      </c>
      <c r="G354" s="29">
        <f t="shared" ref="G354:G417" si="109">F354*$C$10/$C$9</f>
        <v>88.603428256148959</v>
      </c>
      <c r="H354" s="17">
        <f t="shared" ref="H354:H417" si="110">H353+G354</f>
        <v>28618.907326737844</v>
      </c>
      <c r="I354" s="29">
        <f t="shared" si="100"/>
        <v>2.2250485660981263</v>
      </c>
      <c r="J354" s="29">
        <f t="shared" si="101"/>
        <v>41.69411544073867</v>
      </c>
      <c r="K354" s="32">
        <f>IF((D353+L353+M353-AL353)/($C$21+$C$22)&gt;$C$8,$C$8,(D353+L353+M353-AL353)/($C$21+$C$22))</f>
        <v>1400</v>
      </c>
      <c r="L354" s="97">
        <f t="shared" si="96"/>
        <v>0</v>
      </c>
      <c r="M354" s="96">
        <f t="shared" si="97"/>
        <v>0</v>
      </c>
      <c r="N354" s="98">
        <f t="shared" si="102"/>
        <v>1.7179213529287818</v>
      </c>
      <c r="O354" s="100">
        <f t="shared" si="98"/>
        <v>4.2266987561397071</v>
      </c>
      <c r="P354" s="104">
        <f t="shared" si="103"/>
        <v>18.880500609176615</v>
      </c>
      <c r="Q354" s="102">
        <f t="shared" si="104"/>
        <v>4.9224514715476911E-2</v>
      </c>
      <c r="R354" s="106">
        <f>IF(K354-H353&lt;0,0,K354-H353)</f>
        <v>0</v>
      </c>
      <c r="S354" s="106">
        <f>K354-V354</f>
        <v>0</v>
      </c>
      <c r="T354" s="106">
        <f>IF(R354&gt;0,$C$6-$C$8,IF($C$6-$C$8-W354&lt;0,0,$C$6-$C$8-W354))</f>
        <v>97.214462279726973</v>
      </c>
      <c r="U354" s="107">
        <f>IF(R354=0,IF(U353+(F354-AL354/$C$23)*$C$21/($C$21+$C$22)&gt;$C$8,$C$8,U353+F354*$C$21/($C$21+$C$22)),E354)</f>
        <v>1400</v>
      </c>
      <c r="V354" s="107">
        <f>IF(R354&gt;0,0,IF(V353+(F354-AL354/$C$23)*$C$21/($C$21+$C$22)&gt;$C$8,$C$8,IF(U354=$C$8,V353+(F354-AL354/$C$23)*$C$21/$C$22,V353+(F354-AL354/$C$23)*$C$21/($C$21+$C$22))))</f>
        <v>1400</v>
      </c>
      <c r="W354" s="203">
        <f>IF(R354&gt;0,0,IF(W353+AL354/$C$23&gt;$F$23,$F$23,W353+AL354/$C$23))</f>
        <v>2.7855377202730285</v>
      </c>
      <c r="X354" s="105" t="str">
        <f>IF(R354=0,"-",FORECAST($C$8,Инклинометрия!$B$2:$B$152,Инклинометрия!$A$2:$A$152))</f>
        <v>-</v>
      </c>
      <c r="Y354" s="105" t="str">
        <f>IF(R354=0,"-",FORECAST($C$8-R354,Инклинометрия!$B$2:$B$152,Инклинометрия!$A$2:$A$152))</f>
        <v>-</v>
      </c>
      <c r="Z354" s="105" t="str">
        <f>IF(R354&gt;0,FORECAST($C$8,Инклинометрия!$B$2:$B$152,Инклинометрия!$A$2:$A$152),IF(V354=$C$8,"-",FORECAST($C$8-V354,Инклинометрия!$B$2:$B$152,Инклинометрия!$A$2:$A$152)))</f>
        <v>-</v>
      </c>
      <c r="AA354" s="105" t="str">
        <f>IF(S354=0,"-",FORECAST($C$8-(S354+V354),Инклинометрия!$B$2:$B$152,Инклинометрия!$A$2:$A$152))</f>
        <v>-</v>
      </c>
      <c r="AB354" s="105">
        <f>FORECAST($C$8+T354,Инклинометрия!$B$2:$B$152,Инклинометрия!$A$2:$A$152)</f>
        <v>1422.3537391657405</v>
      </c>
      <c r="AC354" s="105">
        <f>IF(R354=0,FORECAST($C$6-T354,Инклинометрия!$B$2:$B$152,Инклинометрия!$A$2:$A$152),FORECAST($C$8,Инклинометрия!$B$2:$B$152,Инклинометрия!$A$2:$A$152))</f>
        <v>1332.6462608342592</v>
      </c>
      <c r="AD354" s="107">
        <f>IF(R354=0,FORECAST($C$8,Инклинометрия!$B$2:$B$152,Инклинометрия!$A$2:$A$152),Y354)</f>
        <v>1330</v>
      </c>
      <c r="AE354" s="107">
        <f>FORECAST($C$8-(R354+U354),Инклинометрия!$B$2:$B$152,Инклинометрия!$A$2:$A$152)</f>
        <v>0</v>
      </c>
      <c r="AF354" s="107">
        <f>IF(V354=0,"-",FORECAST($C$8,Инклинометрия!$B$2:$B$152,Инклинометрия!$A$2:$A$152))</f>
        <v>1330</v>
      </c>
      <c r="AG354" s="107">
        <f>IF(V354=0,"-",FORECAST($C$8-V354,Инклинометрия!$B$2:$B$152,Инклинометрия!$A$2:$A$152))</f>
        <v>0</v>
      </c>
      <c r="AH354" s="107">
        <f>IF(W354=0,"-",FORECAST($C$8+W354,Инклинометрия!$B$2:$B$152,Инклинометрия!$A$2:$A$152))</f>
        <v>1332.6462608342592</v>
      </c>
      <c r="AI354" s="107">
        <f>IF(W354=0,"-",FORECAST($C$8,Инклинометрия!$B$2:$B$152,Инклинометрия!$A$2:$A$152))</f>
        <v>1330</v>
      </c>
      <c r="AK354" s="122">
        <f t="shared" ref="AK354:AK417" si="111">2*PI()*$C$5*(AT353-AT352)/(LN(AN353/$K$11)*$K$10/$K$9+LN($K$12/AN353)*$K$10/$K$9)</f>
        <v>0</v>
      </c>
      <c r="AL354" s="67">
        <f>AK354*(B354-B353)</f>
        <v>0</v>
      </c>
      <c r="AM354" s="23">
        <f t="shared" si="94"/>
        <v>8.6725204696437436E-2</v>
      </c>
      <c r="AN354" s="26">
        <f>AN353+AK354*(B354-B353)/(2*PI()*$C$5*AN353*$K$13)</f>
        <v>0.15480061813468687</v>
      </c>
      <c r="AO354" s="87">
        <f t="shared" si="105"/>
        <v>145932.55112472404</v>
      </c>
      <c r="AP354" s="87">
        <f>IF(R354+U354&lt;$C$8,0,32*$L$23/$C$12^2*($K$10*R354+$K$8*U354)+32*$L$24/($C$14^2-$C$13^2)*($K$10*S354+$K$8*V354))</f>
        <v>44607.551124724028</v>
      </c>
      <c r="AQ354" s="66">
        <f>R354*$C$11*$C$9+U354*$C$11*$C$10</f>
        <v>14695380</v>
      </c>
      <c r="AR354" s="66">
        <f>S354*$C$11*$C$9+V354*$C$11*$C$10</f>
        <v>14695380</v>
      </c>
      <c r="AS354" s="87">
        <f>$C$11*(T354*$C$9+W354*$C$10)</f>
        <v>792178.05375968735</v>
      </c>
      <c r="AT354" s="45">
        <f t="shared" si="99"/>
        <v>15633490.60488441</v>
      </c>
      <c r="AU354" s="75"/>
    </row>
    <row r="355" spans="2:47" ht="15" thickBot="1" x14ac:dyDescent="0.35">
      <c r="B355" s="41">
        <f t="shared" si="106"/>
        <v>6480</v>
      </c>
      <c r="C355" s="8">
        <f t="shared" si="107"/>
        <v>64.8</v>
      </c>
      <c r="D355" s="73">
        <f t="shared" si="95"/>
        <v>86.67</v>
      </c>
      <c r="E355" s="29">
        <f t="shared" ref="E355:E418" si="112">C355/PI()/($C$12/2)^2</f>
        <v>21463.559442986094</v>
      </c>
      <c r="F355" s="29">
        <f t="shared" si="108"/>
        <v>66.24555383637778</v>
      </c>
      <c r="G355" s="29">
        <f t="shared" si="109"/>
        <v>88.603428256155269</v>
      </c>
      <c r="H355" s="17">
        <f t="shared" si="110"/>
        <v>28707.510754994</v>
      </c>
      <c r="I355" s="29">
        <f t="shared" si="100"/>
        <v>2.2250485660981263</v>
      </c>
      <c r="J355" s="29">
        <f t="shared" si="101"/>
        <v>41.694115440740156</v>
      </c>
      <c r="K355" s="32">
        <f>IF((D354+L354+M354-AL354)/($C$21+$C$22)&gt;$C$8,$C$8,(D354+L354+M354-AL354)/($C$21+$C$22))</f>
        <v>1400</v>
      </c>
      <c r="L355" s="97">
        <f t="shared" si="96"/>
        <v>0</v>
      </c>
      <c r="M355" s="96">
        <f t="shared" si="97"/>
        <v>0</v>
      </c>
      <c r="N355" s="98">
        <f t="shared" si="102"/>
        <v>1.7179213529287818</v>
      </c>
      <c r="O355" s="100">
        <f t="shared" si="98"/>
        <v>4.2266987561397071</v>
      </c>
      <c r="P355" s="104">
        <f t="shared" si="103"/>
        <v>18.880500609176615</v>
      </c>
      <c r="Q355" s="102">
        <f t="shared" si="104"/>
        <v>4.9224514715476911E-2</v>
      </c>
      <c r="R355" s="106">
        <f>IF(K355-H354&lt;0,0,K355-H354)</f>
        <v>0</v>
      </c>
      <c r="S355" s="106">
        <f>K355-V355</f>
        <v>0</v>
      </c>
      <c r="T355" s="106">
        <f>IF(R355&gt;0,$C$6-$C$8,IF($C$6-$C$8-W355&lt;0,0,$C$6-$C$8-W355))</f>
        <v>97.214462279726973</v>
      </c>
      <c r="U355" s="107">
        <f>IF(R355=0,IF(U354+(F355-AL355/$C$23)*$C$21/($C$21+$C$22)&gt;$C$8,$C$8,U354+F355*$C$21/($C$21+$C$22)),E355)</f>
        <v>1400</v>
      </c>
      <c r="V355" s="107">
        <f>IF(R355&gt;0,0,IF(V354+(F355-AL355/$C$23)*$C$21/($C$21+$C$22)&gt;$C$8,$C$8,IF(U355=$C$8,V354+(F355-AL355/$C$23)*$C$21/$C$22,V354+(F355-AL355/$C$23)*$C$21/($C$21+$C$22))))</f>
        <v>1400</v>
      </c>
      <c r="W355" s="203">
        <f>IF(R355&gt;0,0,IF(W354+AL355/$C$23&gt;$F$23,$F$23,W354+AL355/$C$23))</f>
        <v>2.7855377202730285</v>
      </c>
      <c r="X355" s="105" t="str">
        <f>IF(R355=0,"-",FORECAST($C$8,Инклинометрия!$B$2:$B$152,Инклинометрия!$A$2:$A$152))</f>
        <v>-</v>
      </c>
      <c r="Y355" s="105" t="str">
        <f>IF(R355=0,"-",FORECAST($C$8-R355,Инклинометрия!$B$2:$B$152,Инклинометрия!$A$2:$A$152))</f>
        <v>-</v>
      </c>
      <c r="Z355" s="105" t="str">
        <f>IF(R355&gt;0,FORECAST($C$8,Инклинометрия!$B$2:$B$152,Инклинометрия!$A$2:$A$152),IF(V355=$C$8,"-",FORECAST($C$8-V355,Инклинометрия!$B$2:$B$152,Инклинометрия!$A$2:$A$152)))</f>
        <v>-</v>
      </c>
      <c r="AA355" s="105" t="str">
        <f>IF(S355=0,"-",FORECAST($C$8-(S355+V355),Инклинометрия!$B$2:$B$152,Инклинометрия!$A$2:$A$152))</f>
        <v>-</v>
      </c>
      <c r="AB355" s="105">
        <f>FORECAST($C$8+T355,Инклинометрия!$B$2:$B$152,Инклинометрия!$A$2:$A$152)</f>
        <v>1422.3537391657405</v>
      </c>
      <c r="AC355" s="105">
        <f>IF(R355=0,FORECAST($C$6-T355,Инклинометрия!$B$2:$B$152,Инклинометрия!$A$2:$A$152),FORECAST($C$8,Инклинометрия!$B$2:$B$152,Инклинометрия!$A$2:$A$152))</f>
        <v>1332.6462608342592</v>
      </c>
      <c r="AD355" s="107">
        <f>IF(R355=0,FORECAST($C$8,Инклинометрия!$B$2:$B$152,Инклинометрия!$A$2:$A$152),Y355)</f>
        <v>1330</v>
      </c>
      <c r="AE355" s="107">
        <f>FORECAST($C$8-(R355+U355),Инклинометрия!$B$2:$B$152,Инклинометрия!$A$2:$A$152)</f>
        <v>0</v>
      </c>
      <c r="AF355" s="107">
        <f>IF(V355=0,"-",FORECAST($C$8,Инклинометрия!$B$2:$B$152,Инклинометрия!$A$2:$A$152))</f>
        <v>1330</v>
      </c>
      <c r="AG355" s="107">
        <f>IF(V355=0,"-",FORECAST($C$8-V355,Инклинометрия!$B$2:$B$152,Инклинометрия!$A$2:$A$152))</f>
        <v>0</v>
      </c>
      <c r="AH355" s="107">
        <f>IF(W355=0,"-",FORECAST($C$8+W355,Инклинометрия!$B$2:$B$152,Инклинометрия!$A$2:$A$152))</f>
        <v>1332.6462608342592</v>
      </c>
      <c r="AI355" s="107">
        <f>IF(W355=0,"-",FORECAST($C$8,Инклинометрия!$B$2:$B$152,Инклинометрия!$A$2:$A$152))</f>
        <v>1330</v>
      </c>
      <c r="AK355" s="122">
        <f t="shared" si="111"/>
        <v>0</v>
      </c>
      <c r="AL355" s="67">
        <f>AK355*(B355-B354)</f>
        <v>0</v>
      </c>
      <c r="AM355" s="23">
        <f t="shared" si="94"/>
        <v>8.6725204696437436E-2</v>
      </c>
      <c r="AN355" s="26">
        <f>AN354+AK355*(B355-B354)/(2*PI()*$C$5*AN354*$K$13)</f>
        <v>0.15480061813468687</v>
      </c>
      <c r="AO355" s="87">
        <f t="shared" si="105"/>
        <v>145932.55112472404</v>
      </c>
      <c r="AP355" s="87">
        <f>IF(R355+U355&lt;$C$8,0,32*$L$23/$C$12^2*($K$10*R355+$K$8*U355)+32*$L$24/($C$14^2-$C$13^2)*($K$10*S355+$K$8*V355))</f>
        <v>44607.551124724028</v>
      </c>
      <c r="AQ355" s="66">
        <f>R355*$C$11*$C$9+U355*$C$11*$C$10</f>
        <v>14695380</v>
      </c>
      <c r="AR355" s="66">
        <f>S355*$C$11*$C$9+V355*$C$11*$C$10</f>
        <v>14695380</v>
      </c>
      <c r="AS355" s="87">
        <f>$C$11*(T355*$C$9+W355*$C$10)</f>
        <v>792178.05375968735</v>
      </c>
      <c r="AT355" s="45">
        <f t="shared" si="99"/>
        <v>15633490.60488441</v>
      </c>
      <c r="AU355" s="75"/>
    </row>
    <row r="356" spans="2:47" ht="15" thickBot="1" x14ac:dyDescent="0.35">
      <c r="B356" s="41">
        <f t="shared" si="106"/>
        <v>6500</v>
      </c>
      <c r="C356" s="8">
        <f t="shared" si="107"/>
        <v>65</v>
      </c>
      <c r="D356" s="73">
        <f t="shared" si="95"/>
        <v>86.9375</v>
      </c>
      <c r="E356" s="29">
        <f t="shared" si="112"/>
        <v>21529.804996822473</v>
      </c>
      <c r="F356" s="29">
        <f t="shared" si="108"/>
        <v>66.24555383637778</v>
      </c>
      <c r="G356" s="29">
        <f t="shared" si="109"/>
        <v>88.603428256155269</v>
      </c>
      <c r="H356" s="17">
        <f t="shared" si="110"/>
        <v>28796.114183250156</v>
      </c>
      <c r="I356" s="29">
        <f t="shared" si="100"/>
        <v>2.2250485660981263</v>
      </c>
      <c r="J356" s="29">
        <f t="shared" si="101"/>
        <v>41.694115440740156</v>
      </c>
      <c r="K356" s="32">
        <f>IF((D355+L355+M355-AL355)/($C$21+$C$22)&gt;$C$8,$C$8,(D355+L355+M355-AL355)/($C$21+$C$22))</f>
        <v>1400</v>
      </c>
      <c r="L356" s="97">
        <f t="shared" si="96"/>
        <v>0</v>
      </c>
      <c r="M356" s="96">
        <f t="shared" si="97"/>
        <v>0</v>
      </c>
      <c r="N356" s="98">
        <f t="shared" si="102"/>
        <v>1.7179213529287818</v>
      </c>
      <c r="O356" s="100">
        <f t="shared" si="98"/>
        <v>4.2266987561397071</v>
      </c>
      <c r="P356" s="104">
        <f t="shared" si="103"/>
        <v>18.880500609176615</v>
      </c>
      <c r="Q356" s="102">
        <f t="shared" si="104"/>
        <v>4.9224514715476911E-2</v>
      </c>
      <c r="R356" s="106">
        <f>IF(K356-H355&lt;0,0,K356-H355)</f>
        <v>0</v>
      </c>
      <c r="S356" s="106">
        <f>K356-V356</f>
        <v>0</v>
      </c>
      <c r="T356" s="106">
        <f>IF(R356&gt;0,$C$6-$C$8,IF($C$6-$C$8-W356&lt;0,0,$C$6-$C$8-W356))</f>
        <v>97.214462279726973</v>
      </c>
      <c r="U356" s="107">
        <f>IF(R356=0,IF(U355+(F356-AL356/$C$23)*$C$21/($C$21+$C$22)&gt;$C$8,$C$8,U355+F356*$C$21/($C$21+$C$22)),E356)</f>
        <v>1400</v>
      </c>
      <c r="V356" s="107">
        <f>IF(R356&gt;0,0,IF(V355+(F356-AL356/$C$23)*$C$21/($C$21+$C$22)&gt;$C$8,$C$8,IF(U356=$C$8,V355+(F356-AL356/$C$23)*$C$21/$C$22,V355+(F356-AL356/$C$23)*$C$21/($C$21+$C$22))))</f>
        <v>1400</v>
      </c>
      <c r="W356" s="203">
        <f>IF(R356&gt;0,0,IF(W355+AL356/$C$23&gt;$F$23,$F$23,W355+AL356/$C$23))</f>
        <v>2.7855377202730285</v>
      </c>
      <c r="X356" s="105" t="str">
        <f>IF(R356=0,"-",FORECAST($C$8,Инклинометрия!$B$2:$B$152,Инклинометрия!$A$2:$A$152))</f>
        <v>-</v>
      </c>
      <c r="Y356" s="105" t="str">
        <f>IF(R356=0,"-",FORECAST($C$8-R356,Инклинометрия!$B$2:$B$152,Инклинометрия!$A$2:$A$152))</f>
        <v>-</v>
      </c>
      <c r="Z356" s="105" t="str">
        <f>IF(R356&gt;0,FORECAST($C$8,Инклинометрия!$B$2:$B$152,Инклинометрия!$A$2:$A$152),IF(V356=$C$8,"-",FORECAST($C$8-V356,Инклинометрия!$B$2:$B$152,Инклинометрия!$A$2:$A$152)))</f>
        <v>-</v>
      </c>
      <c r="AA356" s="105" t="str">
        <f>IF(S356=0,"-",FORECAST($C$8-(S356+V356),Инклинометрия!$B$2:$B$152,Инклинометрия!$A$2:$A$152))</f>
        <v>-</v>
      </c>
      <c r="AB356" s="105">
        <f>FORECAST($C$8+T356,Инклинометрия!$B$2:$B$152,Инклинометрия!$A$2:$A$152)</f>
        <v>1422.3537391657405</v>
      </c>
      <c r="AC356" s="105">
        <f>IF(R356=0,FORECAST($C$6-T356,Инклинометрия!$B$2:$B$152,Инклинометрия!$A$2:$A$152),FORECAST($C$8,Инклинометрия!$B$2:$B$152,Инклинометрия!$A$2:$A$152))</f>
        <v>1332.6462608342592</v>
      </c>
      <c r="AD356" s="107">
        <f>IF(R356=0,FORECAST($C$8,Инклинометрия!$B$2:$B$152,Инклинометрия!$A$2:$A$152),Y356)</f>
        <v>1330</v>
      </c>
      <c r="AE356" s="107">
        <f>FORECAST($C$8-(R356+U356),Инклинометрия!$B$2:$B$152,Инклинометрия!$A$2:$A$152)</f>
        <v>0</v>
      </c>
      <c r="AF356" s="107">
        <f>IF(V356=0,"-",FORECAST($C$8,Инклинометрия!$B$2:$B$152,Инклинометрия!$A$2:$A$152))</f>
        <v>1330</v>
      </c>
      <c r="AG356" s="107">
        <f>IF(V356=0,"-",FORECAST($C$8-V356,Инклинометрия!$B$2:$B$152,Инклинометрия!$A$2:$A$152))</f>
        <v>0</v>
      </c>
      <c r="AH356" s="107">
        <f>IF(W356=0,"-",FORECAST($C$8+W356,Инклинометрия!$B$2:$B$152,Инклинометрия!$A$2:$A$152))</f>
        <v>1332.6462608342592</v>
      </c>
      <c r="AI356" s="107">
        <f>IF(W356=0,"-",FORECAST($C$8,Инклинометрия!$B$2:$B$152,Инклинометрия!$A$2:$A$152))</f>
        <v>1330</v>
      </c>
      <c r="AK356" s="122">
        <f t="shared" si="111"/>
        <v>0</v>
      </c>
      <c r="AL356" s="67">
        <f>AK356*(B356-B355)</f>
        <v>0</v>
      </c>
      <c r="AM356" s="23">
        <f t="shared" si="94"/>
        <v>8.6725204696437436E-2</v>
      </c>
      <c r="AN356" s="26">
        <f>AN355+AK356*(B356-B355)/(2*PI()*$C$5*AN355*$K$13)</f>
        <v>0.15480061813468687</v>
      </c>
      <c r="AO356" s="87">
        <f t="shared" si="105"/>
        <v>145932.55112472404</v>
      </c>
      <c r="AP356" s="87">
        <f>IF(R356+U356&lt;$C$8,0,32*$L$23/$C$12^2*($K$10*R356+$K$8*U356)+32*$L$24/($C$14^2-$C$13^2)*($K$10*S356+$K$8*V356))</f>
        <v>44607.551124724028</v>
      </c>
      <c r="AQ356" s="66">
        <f>R356*$C$11*$C$9+U356*$C$11*$C$10</f>
        <v>14695380</v>
      </c>
      <c r="AR356" s="66">
        <f>S356*$C$11*$C$9+V356*$C$11*$C$10</f>
        <v>14695380</v>
      </c>
      <c r="AS356" s="87">
        <f>$C$11*(T356*$C$9+W356*$C$10)</f>
        <v>792178.05375968735</v>
      </c>
      <c r="AT356" s="45">
        <f t="shared" si="99"/>
        <v>15633490.60488441</v>
      </c>
      <c r="AU356" s="75"/>
    </row>
    <row r="357" spans="2:47" ht="15" thickBot="1" x14ac:dyDescent="0.35">
      <c r="B357" s="41">
        <f t="shared" si="106"/>
        <v>6520</v>
      </c>
      <c r="C357" s="8">
        <f t="shared" si="107"/>
        <v>65.2</v>
      </c>
      <c r="D357" s="73">
        <f t="shared" si="95"/>
        <v>87.204999999999998</v>
      </c>
      <c r="E357" s="29">
        <f t="shared" si="112"/>
        <v>21596.050550658849</v>
      </c>
      <c r="F357" s="29">
        <f t="shared" si="108"/>
        <v>66.24555383637778</v>
      </c>
      <c r="G357" s="29">
        <f t="shared" si="109"/>
        <v>88.603428256155269</v>
      </c>
      <c r="H357" s="17">
        <f t="shared" si="110"/>
        <v>28884.717611506312</v>
      </c>
      <c r="I357" s="29">
        <f t="shared" si="100"/>
        <v>2.2250485660981263</v>
      </c>
      <c r="J357" s="29">
        <f t="shared" si="101"/>
        <v>41.694115440740156</v>
      </c>
      <c r="K357" s="32">
        <f>IF((D356+L356+M356-AL356)/($C$21+$C$22)&gt;$C$8,$C$8,(D356+L356+M356-AL356)/($C$21+$C$22))</f>
        <v>1400</v>
      </c>
      <c r="L357" s="97">
        <f t="shared" si="96"/>
        <v>0</v>
      </c>
      <c r="M357" s="96">
        <f t="shared" si="97"/>
        <v>0</v>
      </c>
      <c r="N357" s="98">
        <f t="shared" si="102"/>
        <v>1.7179213529287818</v>
      </c>
      <c r="O357" s="100">
        <f t="shared" si="98"/>
        <v>4.2266987561397071</v>
      </c>
      <c r="P357" s="104">
        <f t="shared" si="103"/>
        <v>18.880500609176615</v>
      </c>
      <c r="Q357" s="102">
        <f t="shared" si="104"/>
        <v>4.9224514715476911E-2</v>
      </c>
      <c r="R357" s="106">
        <f>IF(K357-H356&lt;0,0,K357-H356)</f>
        <v>0</v>
      </c>
      <c r="S357" s="106">
        <f>K357-V357</f>
        <v>0</v>
      </c>
      <c r="T357" s="106">
        <f>IF(R357&gt;0,$C$6-$C$8,IF($C$6-$C$8-W357&lt;0,0,$C$6-$C$8-W357))</f>
        <v>97.214462279726973</v>
      </c>
      <c r="U357" s="107">
        <f>IF(R357=0,IF(U356+(F357-AL357/$C$23)*$C$21/($C$21+$C$22)&gt;$C$8,$C$8,U356+F357*$C$21/($C$21+$C$22)),E357)</f>
        <v>1400</v>
      </c>
      <c r="V357" s="107">
        <f>IF(R357&gt;0,0,IF(V356+(F357-AL357/$C$23)*$C$21/($C$21+$C$22)&gt;$C$8,$C$8,IF(U357=$C$8,V356+(F357-AL357/$C$23)*$C$21/$C$22,V356+(F357-AL357/$C$23)*$C$21/($C$21+$C$22))))</f>
        <v>1400</v>
      </c>
      <c r="W357" s="203">
        <f>IF(R357&gt;0,0,IF(W356+AL357/$C$23&gt;$F$23,$F$23,W356+AL357/$C$23))</f>
        <v>2.7855377202730285</v>
      </c>
      <c r="X357" s="105" t="str">
        <f>IF(R357=0,"-",FORECAST($C$8,Инклинометрия!$B$2:$B$152,Инклинометрия!$A$2:$A$152))</f>
        <v>-</v>
      </c>
      <c r="Y357" s="105" t="str">
        <f>IF(R357=0,"-",FORECAST($C$8-R357,Инклинометрия!$B$2:$B$152,Инклинометрия!$A$2:$A$152))</f>
        <v>-</v>
      </c>
      <c r="Z357" s="105" t="str">
        <f>IF(R357&gt;0,FORECAST($C$8,Инклинометрия!$B$2:$B$152,Инклинометрия!$A$2:$A$152),IF(V357=$C$8,"-",FORECAST($C$8-V357,Инклинометрия!$B$2:$B$152,Инклинометрия!$A$2:$A$152)))</f>
        <v>-</v>
      </c>
      <c r="AA357" s="105" t="str">
        <f>IF(S357=0,"-",FORECAST($C$8-(S357+V357),Инклинометрия!$B$2:$B$152,Инклинометрия!$A$2:$A$152))</f>
        <v>-</v>
      </c>
      <c r="AB357" s="105">
        <f>FORECAST($C$8+T357,Инклинометрия!$B$2:$B$152,Инклинометрия!$A$2:$A$152)</f>
        <v>1422.3537391657405</v>
      </c>
      <c r="AC357" s="105">
        <f>IF(R357=0,FORECAST($C$6-T357,Инклинометрия!$B$2:$B$152,Инклинометрия!$A$2:$A$152),FORECAST($C$8,Инклинометрия!$B$2:$B$152,Инклинометрия!$A$2:$A$152))</f>
        <v>1332.6462608342592</v>
      </c>
      <c r="AD357" s="107">
        <f>IF(R357=0,FORECAST($C$8,Инклинометрия!$B$2:$B$152,Инклинометрия!$A$2:$A$152),Y357)</f>
        <v>1330</v>
      </c>
      <c r="AE357" s="107">
        <f>FORECAST($C$8-(R357+U357),Инклинометрия!$B$2:$B$152,Инклинометрия!$A$2:$A$152)</f>
        <v>0</v>
      </c>
      <c r="AF357" s="107">
        <f>IF(V357=0,"-",FORECAST($C$8,Инклинометрия!$B$2:$B$152,Инклинометрия!$A$2:$A$152))</f>
        <v>1330</v>
      </c>
      <c r="AG357" s="107">
        <f>IF(V357=0,"-",FORECAST($C$8-V357,Инклинометрия!$B$2:$B$152,Инклинометрия!$A$2:$A$152))</f>
        <v>0</v>
      </c>
      <c r="AH357" s="107">
        <f>IF(W357=0,"-",FORECAST($C$8+W357,Инклинометрия!$B$2:$B$152,Инклинометрия!$A$2:$A$152))</f>
        <v>1332.6462608342592</v>
      </c>
      <c r="AI357" s="107">
        <f>IF(W357=0,"-",FORECAST($C$8,Инклинометрия!$B$2:$B$152,Инклинометрия!$A$2:$A$152))</f>
        <v>1330</v>
      </c>
      <c r="AK357" s="122">
        <f t="shared" si="111"/>
        <v>0</v>
      </c>
      <c r="AL357" s="67">
        <f>AK357*(B357-B356)</f>
        <v>0</v>
      </c>
      <c r="AM357" s="23">
        <f t="shared" si="94"/>
        <v>8.6725204696437436E-2</v>
      </c>
      <c r="AN357" s="26">
        <f>AN356+AK357*(B357-B356)/(2*PI()*$C$5*AN356*$K$13)</f>
        <v>0.15480061813468687</v>
      </c>
      <c r="AO357" s="87">
        <f t="shared" si="105"/>
        <v>145932.55112472404</v>
      </c>
      <c r="AP357" s="87">
        <f>IF(R357+U357&lt;$C$8,0,32*$L$23/$C$12^2*($K$10*R357+$K$8*U357)+32*$L$24/($C$14^2-$C$13^2)*($K$10*S357+$K$8*V357))</f>
        <v>44607.551124724028</v>
      </c>
      <c r="AQ357" s="66">
        <f>R357*$C$11*$C$9+U357*$C$11*$C$10</f>
        <v>14695380</v>
      </c>
      <c r="AR357" s="66">
        <f>S357*$C$11*$C$9+V357*$C$11*$C$10</f>
        <v>14695380</v>
      </c>
      <c r="AS357" s="87">
        <f>$C$11*(T357*$C$9+W357*$C$10)</f>
        <v>792178.05375968735</v>
      </c>
      <c r="AT357" s="45">
        <f t="shared" si="99"/>
        <v>15633490.60488441</v>
      </c>
      <c r="AU357" s="75"/>
    </row>
    <row r="358" spans="2:47" ht="15" thickBot="1" x14ac:dyDescent="0.35">
      <c r="B358" s="41">
        <f t="shared" si="106"/>
        <v>6540</v>
      </c>
      <c r="C358" s="8">
        <f t="shared" si="107"/>
        <v>65.400000000000006</v>
      </c>
      <c r="D358" s="73">
        <f t="shared" si="95"/>
        <v>87.472499999999997</v>
      </c>
      <c r="E358" s="29">
        <f t="shared" si="112"/>
        <v>21662.296104495228</v>
      </c>
      <c r="F358" s="29">
        <f t="shared" si="108"/>
        <v>66.24555383637778</v>
      </c>
      <c r="G358" s="29">
        <f t="shared" si="109"/>
        <v>88.603428256155269</v>
      </c>
      <c r="H358" s="17">
        <f t="shared" si="110"/>
        <v>28973.321039762468</v>
      </c>
      <c r="I358" s="29">
        <f t="shared" si="100"/>
        <v>2.2250485660981263</v>
      </c>
      <c r="J358" s="29">
        <f t="shared" si="101"/>
        <v>41.694115440740156</v>
      </c>
      <c r="K358" s="32">
        <f>IF((D357+L357+M357-AL357)/($C$21+$C$22)&gt;$C$8,$C$8,(D357+L357+M357-AL357)/($C$21+$C$22))</f>
        <v>1400</v>
      </c>
      <c r="L358" s="97">
        <f t="shared" si="96"/>
        <v>0</v>
      </c>
      <c r="M358" s="96">
        <f t="shared" si="97"/>
        <v>0</v>
      </c>
      <c r="N358" s="98">
        <f t="shared" si="102"/>
        <v>1.7179213529287818</v>
      </c>
      <c r="O358" s="100">
        <f t="shared" si="98"/>
        <v>4.2266987561397071</v>
      </c>
      <c r="P358" s="104">
        <f t="shared" si="103"/>
        <v>18.880500609176615</v>
      </c>
      <c r="Q358" s="102">
        <f t="shared" si="104"/>
        <v>4.9224514715476911E-2</v>
      </c>
      <c r="R358" s="106">
        <f>IF(K358-H357&lt;0,0,K358-H357)</f>
        <v>0</v>
      </c>
      <c r="S358" s="106">
        <f>K358-V358</f>
        <v>0</v>
      </c>
      <c r="T358" s="106">
        <f>IF(R358&gt;0,$C$6-$C$8,IF($C$6-$C$8-W358&lt;0,0,$C$6-$C$8-W358))</f>
        <v>97.214462279726973</v>
      </c>
      <c r="U358" s="107">
        <f>IF(R358=0,IF(U357+(F358-AL358/$C$23)*$C$21/($C$21+$C$22)&gt;$C$8,$C$8,U357+F358*$C$21/($C$21+$C$22)),E358)</f>
        <v>1400</v>
      </c>
      <c r="V358" s="107">
        <f>IF(R358&gt;0,0,IF(V357+(F358-AL358/$C$23)*$C$21/($C$21+$C$22)&gt;$C$8,$C$8,IF(U358=$C$8,V357+(F358-AL358/$C$23)*$C$21/$C$22,V357+(F358-AL358/$C$23)*$C$21/($C$21+$C$22))))</f>
        <v>1400</v>
      </c>
      <c r="W358" s="203">
        <f>IF(R358&gt;0,0,IF(W357+AL358/$C$23&gt;$F$23,$F$23,W357+AL358/$C$23))</f>
        <v>2.7855377202730285</v>
      </c>
      <c r="X358" s="105" t="str">
        <f>IF(R358=0,"-",FORECAST($C$8,Инклинометрия!$B$2:$B$152,Инклинометрия!$A$2:$A$152))</f>
        <v>-</v>
      </c>
      <c r="Y358" s="105" t="str">
        <f>IF(R358=0,"-",FORECAST($C$8-R358,Инклинометрия!$B$2:$B$152,Инклинометрия!$A$2:$A$152))</f>
        <v>-</v>
      </c>
      <c r="Z358" s="105" t="str">
        <f>IF(R358&gt;0,FORECAST($C$8,Инклинометрия!$B$2:$B$152,Инклинометрия!$A$2:$A$152),IF(V358=$C$8,"-",FORECAST($C$8-V358,Инклинометрия!$B$2:$B$152,Инклинометрия!$A$2:$A$152)))</f>
        <v>-</v>
      </c>
      <c r="AA358" s="105" t="str">
        <f>IF(S358=0,"-",FORECAST($C$8-(S358+V358),Инклинометрия!$B$2:$B$152,Инклинометрия!$A$2:$A$152))</f>
        <v>-</v>
      </c>
      <c r="AB358" s="105">
        <f>FORECAST($C$8+T358,Инклинометрия!$B$2:$B$152,Инклинометрия!$A$2:$A$152)</f>
        <v>1422.3537391657405</v>
      </c>
      <c r="AC358" s="105">
        <f>IF(R358=0,FORECAST($C$6-T358,Инклинометрия!$B$2:$B$152,Инклинометрия!$A$2:$A$152),FORECAST($C$8,Инклинометрия!$B$2:$B$152,Инклинометрия!$A$2:$A$152))</f>
        <v>1332.6462608342592</v>
      </c>
      <c r="AD358" s="107">
        <f>IF(R358=0,FORECAST($C$8,Инклинометрия!$B$2:$B$152,Инклинометрия!$A$2:$A$152),Y358)</f>
        <v>1330</v>
      </c>
      <c r="AE358" s="107">
        <f>FORECAST($C$8-(R358+U358),Инклинометрия!$B$2:$B$152,Инклинометрия!$A$2:$A$152)</f>
        <v>0</v>
      </c>
      <c r="AF358" s="107">
        <f>IF(V358=0,"-",FORECAST($C$8,Инклинометрия!$B$2:$B$152,Инклинометрия!$A$2:$A$152))</f>
        <v>1330</v>
      </c>
      <c r="AG358" s="107">
        <f>IF(V358=0,"-",FORECAST($C$8-V358,Инклинометрия!$B$2:$B$152,Инклинометрия!$A$2:$A$152))</f>
        <v>0</v>
      </c>
      <c r="AH358" s="107">
        <f>IF(W358=0,"-",FORECAST($C$8+W358,Инклинометрия!$B$2:$B$152,Инклинометрия!$A$2:$A$152))</f>
        <v>1332.6462608342592</v>
      </c>
      <c r="AI358" s="107">
        <f>IF(W358=0,"-",FORECAST($C$8,Инклинометрия!$B$2:$B$152,Инклинометрия!$A$2:$A$152))</f>
        <v>1330</v>
      </c>
      <c r="AK358" s="122">
        <f t="shared" si="111"/>
        <v>0</v>
      </c>
      <c r="AL358" s="67">
        <f>AK358*(B358-B357)</f>
        <v>0</v>
      </c>
      <c r="AM358" s="23">
        <f t="shared" si="94"/>
        <v>8.6725204696437436E-2</v>
      </c>
      <c r="AN358" s="26">
        <f>AN357+AK358*(B358-B357)/(2*PI()*$C$5*AN357*$K$13)</f>
        <v>0.15480061813468687</v>
      </c>
      <c r="AO358" s="87">
        <f t="shared" si="105"/>
        <v>145932.55112472404</v>
      </c>
      <c r="AP358" s="87">
        <f>IF(R358+U358&lt;$C$8,0,32*$L$23/$C$12^2*($K$10*R358+$K$8*U358)+32*$L$24/($C$14^2-$C$13^2)*($K$10*S358+$K$8*V358))</f>
        <v>44607.551124724028</v>
      </c>
      <c r="AQ358" s="66">
        <f>R358*$C$11*$C$9+U358*$C$11*$C$10</f>
        <v>14695380</v>
      </c>
      <c r="AR358" s="66">
        <f>S358*$C$11*$C$9+V358*$C$11*$C$10</f>
        <v>14695380</v>
      </c>
      <c r="AS358" s="87">
        <f>$C$11*(T358*$C$9+W358*$C$10)</f>
        <v>792178.05375968735</v>
      </c>
      <c r="AT358" s="45">
        <f t="shared" si="99"/>
        <v>15633490.60488441</v>
      </c>
      <c r="AU358" s="75"/>
    </row>
    <row r="359" spans="2:47" ht="15" thickBot="1" x14ac:dyDescent="0.35">
      <c r="B359" s="41">
        <f t="shared" si="106"/>
        <v>6560</v>
      </c>
      <c r="C359" s="8">
        <f t="shared" si="107"/>
        <v>65.599999999999994</v>
      </c>
      <c r="D359" s="73">
        <f t="shared" si="95"/>
        <v>87.74</v>
      </c>
      <c r="E359" s="29">
        <f t="shared" si="112"/>
        <v>21728.5416583316</v>
      </c>
      <c r="F359" s="29">
        <f t="shared" si="108"/>
        <v>66.245553836373062</v>
      </c>
      <c r="G359" s="29">
        <f t="shared" si="109"/>
        <v>88.603428256148959</v>
      </c>
      <c r="H359" s="17">
        <f t="shared" si="110"/>
        <v>29061.924468018617</v>
      </c>
      <c r="I359" s="29">
        <f t="shared" si="100"/>
        <v>2.2250485660981263</v>
      </c>
      <c r="J359" s="29">
        <f t="shared" si="101"/>
        <v>41.69411544073867</v>
      </c>
      <c r="K359" s="32">
        <f>IF((D358+L358+M358-AL358)/($C$21+$C$22)&gt;$C$8,$C$8,(D358+L358+M358-AL358)/($C$21+$C$22))</f>
        <v>1400</v>
      </c>
      <c r="L359" s="97">
        <f t="shared" si="96"/>
        <v>0</v>
      </c>
      <c r="M359" s="96">
        <f t="shared" si="97"/>
        <v>0</v>
      </c>
      <c r="N359" s="98">
        <f t="shared" si="102"/>
        <v>1.7179213529287818</v>
      </c>
      <c r="O359" s="100">
        <f t="shared" si="98"/>
        <v>4.2266987561397071</v>
      </c>
      <c r="P359" s="104">
        <f t="shared" si="103"/>
        <v>18.880500609176615</v>
      </c>
      <c r="Q359" s="102">
        <f t="shared" si="104"/>
        <v>4.9224514715476911E-2</v>
      </c>
      <c r="R359" s="106">
        <f>IF(K359-H358&lt;0,0,K359-H358)</f>
        <v>0</v>
      </c>
      <c r="S359" s="106">
        <f>K359-V359</f>
        <v>0</v>
      </c>
      <c r="T359" s="106">
        <f>IF(R359&gt;0,$C$6-$C$8,IF($C$6-$C$8-W359&lt;0,0,$C$6-$C$8-W359))</f>
        <v>97.214462279726973</v>
      </c>
      <c r="U359" s="107">
        <f>IF(R359=0,IF(U358+(F359-AL359/$C$23)*$C$21/($C$21+$C$22)&gt;$C$8,$C$8,U358+F359*$C$21/($C$21+$C$22)),E359)</f>
        <v>1400</v>
      </c>
      <c r="V359" s="107">
        <f>IF(R359&gt;0,0,IF(V358+(F359-AL359/$C$23)*$C$21/($C$21+$C$22)&gt;$C$8,$C$8,IF(U359=$C$8,V358+(F359-AL359/$C$23)*$C$21/$C$22,V358+(F359-AL359/$C$23)*$C$21/($C$21+$C$22))))</f>
        <v>1400</v>
      </c>
      <c r="W359" s="203">
        <f>IF(R359&gt;0,0,IF(W358+AL359/$C$23&gt;$F$23,$F$23,W358+AL359/$C$23))</f>
        <v>2.7855377202730285</v>
      </c>
      <c r="X359" s="105" t="str">
        <f>IF(R359=0,"-",FORECAST($C$8,Инклинометрия!$B$2:$B$152,Инклинометрия!$A$2:$A$152))</f>
        <v>-</v>
      </c>
      <c r="Y359" s="105" t="str">
        <f>IF(R359=0,"-",FORECAST($C$8-R359,Инклинометрия!$B$2:$B$152,Инклинометрия!$A$2:$A$152))</f>
        <v>-</v>
      </c>
      <c r="Z359" s="105" t="str">
        <f>IF(R359&gt;0,FORECAST($C$8,Инклинометрия!$B$2:$B$152,Инклинометрия!$A$2:$A$152),IF(V359=$C$8,"-",FORECAST($C$8-V359,Инклинометрия!$B$2:$B$152,Инклинометрия!$A$2:$A$152)))</f>
        <v>-</v>
      </c>
      <c r="AA359" s="105" t="str">
        <f>IF(S359=0,"-",FORECAST($C$8-(S359+V359),Инклинометрия!$B$2:$B$152,Инклинометрия!$A$2:$A$152))</f>
        <v>-</v>
      </c>
      <c r="AB359" s="105">
        <f>FORECAST($C$8+T359,Инклинометрия!$B$2:$B$152,Инклинометрия!$A$2:$A$152)</f>
        <v>1422.3537391657405</v>
      </c>
      <c r="AC359" s="105">
        <f>IF(R359=0,FORECAST($C$6-T359,Инклинометрия!$B$2:$B$152,Инклинометрия!$A$2:$A$152),FORECAST($C$8,Инклинометрия!$B$2:$B$152,Инклинометрия!$A$2:$A$152))</f>
        <v>1332.6462608342592</v>
      </c>
      <c r="AD359" s="107">
        <f>IF(R359=0,FORECAST($C$8,Инклинометрия!$B$2:$B$152,Инклинометрия!$A$2:$A$152),Y359)</f>
        <v>1330</v>
      </c>
      <c r="AE359" s="107">
        <f>FORECAST($C$8-(R359+U359),Инклинометрия!$B$2:$B$152,Инклинометрия!$A$2:$A$152)</f>
        <v>0</v>
      </c>
      <c r="AF359" s="107">
        <f>IF(V359=0,"-",FORECAST($C$8,Инклинометрия!$B$2:$B$152,Инклинометрия!$A$2:$A$152))</f>
        <v>1330</v>
      </c>
      <c r="AG359" s="107">
        <f>IF(V359=0,"-",FORECAST($C$8-V359,Инклинометрия!$B$2:$B$152,Инклинометрия!$A$2:$A$152))</f>
        <v>0</v>
      </c>
      <c r="AH359" s="107">
        <f>IF(W359=0,"-",FORECAST($C$8+W359,Инклинометрия!$B$2:$B$152,Инклинометрия!$A$2:$A$152))</f>
        <v>1332.6462608342592</v>
      </c>
      <c r="AI359" s="107">
        <f>IF(W359=0,"-",FORECAST($C$8,Инклинометрия!$B$2:$B$152,Инклинометрия!$A$2:$A$152))</f>
        <v>1330</v>
      </c>
      <c r="AK359" s="122">
        <f t="shared" si="111"/>
        <v>0</v>
      </c>
      <c r="AL359" s="67">
        <f>AK359*(B359-B358)</f>
        <v>0</v>
      </c>
      <c r="AM359" s="23">
        <f t="shared" si="94"/>
        <v>8.6725204696437436E-2</v>
      </c>
      <c r="AN359" s="26">
        <f>AN358+AK359*(B359-B358)/(2*PI()*$C$5*AN358*$K$13)</f>
        <v>0.15480061813468687</v>
      </c>
      <c r="AO359" s="87">
        <f t="shared" si="105"/>
        <v>145932.55112472404</v>
      </c>
      <c r="AP359" s="87">
        <f>IF(R359+U359&lt;$C$8,0,32*$L$23/$C$12^2*($K$10*R359+$K$8*U359)+32*$L$24/($C$14^2-$C$13^2)*($K$10*S359+$K$8*V359))</f>
        <v>44607.551124724028</v>
      </c>
      <c r="AQ359" s="66">
        <f>R359*$C$11*$C$9+U359*$C$11*$C$10</f>
        <v>14695380</v>
      </c>
      <c r="AR359" s="66">
        <f>S359*$C$11*$C$9+V359*$C$11*$C$10</f>
        <v>14695380</v>
      </c>
      <c r="AS359" s="87">
        <f>$C$11*(T359*$C$9+W359*$C$10)</f>
        <v>792178.05375968735</v>
      </c>
      <c r="AT359" s="45">
        <f t="shared" si="99"/>
        <v>15633490.60488441</v>
      </c>
      <c r="AU359" s="75"/>
    </row>
    <row r="360" spans="2:47" ht="15" thickBot="1" x14ac:dyDescent="0.35">
      <c r="B360" s="41">
        <f t="shared" si="106"/>
        <v>6580</v>
      </c>
      <c r="C360" s="8">
        <f t="shared" si="107"/>
        <v>65.8</v>
      </c>
      <c r="D360" s="73">
        <f t="shared" si="95"/>
        <v>88.007499999999993</v>
      </c>
      <c r="E360" s="29">
        <f t="shared" si="112"/>
        <v>21794.787212167979</v>
      </c>
      <c r="F360" s="29">
        <f t="shared" si="108"/>
        <v>66.24555383637778</v>
      </c>
      <c r="G360" s="29">
        <f t="shared" si="109"/>
        <v>88.603428256155269</v>
      </c>
      <c r="H360" s="17">
        <f t="shared" si="110"/>
        <v>29150.527896274773</v>
      </c>
      <c r="I360" s="29">
        <f t="shared" si="100"/>
        <v>2.2250485660981263</v>
      </c>
      <c r="J360" s="29">
        <f t="shared" si="101"/>
        <v>41.694115440740156</v>
      </c>
      <c r="K360" s="32">
        <f>IF((D359+L359+M359-AL359)/($C$21+$C$22)&gt;$C$8,$C$8,(D359+L359+M359-AL359)/($C$21+$C$22))</f>
        <v>1400</v>
      </c>
      <c r="L360" s="97">
        <f t="shared" si="96"/>
        <v>0</v>
      </c>
      <c r="M360" s="96">
        <f t="shared" si="97"/>
        <v>0</v>
      </c>
      <c r="N360" s="98">
        <f t="shared" si="102"/>
        <v>1.7179213529287818</v>
      </c>
      <c r="O360" s="100">
        <f t="shared" si="98"/>
        <v>4.2266987561397071</v>
      </c>
      <c r="P360" s="104">
        <f t="shared" si="103"/>
        <v>18.880500609176615</v>
      </c>
      <c r="Q360" s="102">
        <f t="shared" si="104"/>
        <v>4.9224514715476911E-2</v>
      </c>
      <c r="R360" s="106">
        <f>IF(K360-H359&lt;0,0,K360-H359)</f>
        <v>0</v>
      </c>
      <c r="S360" s="106">
        <f>K360-V360</f>
        <v>0</v>
      </c>
      <c r="T360" s="106">
        <f>IF(R360&gt;0,$C$6-$C$8,IF($C$6-$C$8-W360&lt;0,0,$C$6-$C$8-W360))</f>
        <v>97.214462279726973</v>
      </c>
      <c r="U360" s="107">
        <f>IF(R360=0,IF(U359+(F360-AL360/$C$23)*$C$21/($C$21+$C$22)&gt;$C$8,$C$8,U359+F360*$C$21/($C$21+$C$22)),E360)</f>
        <v>1400</v>
      </c>
      <c r="V360" s="107">
        <f>IF(R360&gt;0,0,IF(V359+(F360-AL360/$C$23)*$C$21/($C$21+$C$22)&gt;$C$8,$C$8,IF(U360=$C$8,V359+(F360-AL360/$C$23)*$C$21/$C$22,V359+(F360-AL360/$C$23)*$C$21/($C$21+$C$22))))</f>
        <v>1400</v>
      </c>
      <c r="W360" s="203">
        <f>IF(R360&gt;0,0,IF(W359+AL360/$C$23&gt;$F$23,$F$23,W359+AL360/$C$23))</f>
        <v>2.7855377202730285</v>
      </c>
      <c r="X360" s="105" t="str">
        <f>IF(R360=0,"-",FORECAST($C$8,Инклинометрия!$B$2:$B$152,Инклинометрия!$A$2:$A$152))</f>
        <v>-</v>
      </c>
      <c r="Y360" s="105" t="str">
        <f>IF(R360=0,"-",FORECAST($C$8-R360,Инклинометрия!$B$2:$B$152,Инклинометрия!$A$2:$A$152))</f>
        <v>-</v>
      </c>
      <c r="Z360" s="105" t="str">
        <f>IF(R360&gt;0,FORECAST($C$8,Инклинометрия!$B$2:$B$152,Инклинометрия!$A$2:$A$152),IF(V360=$C$8,"-",FORECAST($C$8-V360,Инклинометрия!$B$2:$B$152,Инклинометрия!$A$2:$A$152)))</f>
        <v>-</v>
      </c>
      <c r="AA360" s="105" t="str">
        <f>IF(S360=0,"-",FORECAST($C$8-(S360+V360),Инклинометрия!$B$2:$B$152,Инклинометрия!$A$2:$A$152))</f>
        <v>-</v>
      </c>
      <c r="AB360" s="105">
        <f>FORECAST($C$8+T360,Инклинометрия!$B$2:$B$152,Инклинометрия!$A$2:$A$152)</f>
        <v>1422.3537391657405</v>
      </c>
      <c r="AC360" s="105">
        <f>IF(R360=0,FORECAST($C$6-T360,Инклинометрия!$B$2:$B$152,Инклинометрия!$A$2:$A$152),FORECAST($C$8,Инклинометрия!$B$2:$B$152,Инклинометрия!$A$2:$A$152))</f>
        <v>1332.6462608342592</v>
      </c>
      <c r="AD360" s="107">
        <f>IF(R360=0,FORECAST($C$8,Инклинометрия!$B$2:$B$152,Инклинометрия!$A$2:$A$152),Y360)</f>
        <v>1330</v>
      </c>
      <c r="AE360" s="107">
        <f>FORECAST($C$8-(R360+U360),Инклинометрия!$B$2:$B$152,Инклинометрия!$A$2:$A$152)</f>
        <v>0</v>
      </c>
      <c r="AF360" s="107">
        <f>IF(V360=0,"-",FORECAST($C$8,Инклинометрия!$B$2:$B$152,Инклинометрия!$A$2:$A$152))</f>
        <v>1330</v>
      </c>
      <c r="AG360" s="107">
        <f>IF(V360=0,"-",FORECAST($C$8-V360,Инклинометрия!$B$2:$B$152,Инклинометрия!$A$2:$A$152))</f>
        <v>0</v>
      </c>
      <c r="AH360" s="107">
        <f>IF(W360=0,"-",FORECAST($C$8+W360,Инклинометрия!$B$2:$B$152,Инклинометрия!$A$2:$A$152))</f>
        <v>1332.6462608342592</v>
      </c>
      <c r="AI360" s="107">
        <f>IF(W360=0,"-",FORECAST($C$8,Инклинометрия!$B$2:$B$152,Инклинометрия!$A$2:$A$152))</f>
        <v>1330</v>
      </c>
      <c r="AK360" s="122">
        <f t="shared" si="111"/>
        <v>0</v>
      </c>
      <c r="AL360" s="67">
        <f>AK360*(B360-B359)</f>
        <v>0</v>
      </c>
      <c r="AM360" s="23">
        <f t="shared" si="94"/>
        <v>8.6725204696437436E-2</v>
      </c>
      <c r="AN360" s="26">
        <f>AN359+AK360*(B360-B359)/(2*PI()*$C$5*AN359*$K$13)</f>
        <v>0.15480061813468687</v>
      </c>
      <c r="AO360" s="87">
        <f t="shared" si="105"/>
        <v>145932.55112472404</v>
      </c>
      <c r="AP360" s="87">
        <f>IF(R360+U360&lt;$C$8,0,32*$L$23/$C$12^2*($K$10*R360+$K$8*U360)+32*$L$24/($C$14^2-$C$13^2)*($K$10*S360+$K$8*V360))</f>
        <v>44607.551124724028</v>
      </c>
      <c r="AQ360" s="66">
        <f>R360*$C$11*$C$9+U360*$C$11*$C$10</f>
        <v>14695380</v>
      </c>
      <c r="AR360" s="66">
        <f>S360*$C$11*$C$9+V360*$C$11*$C$10</f>
        <v>14695380</v>
      </c>
      <c r="AS360" s="87">
        <f>$C$11*(T360*$C$9+W360*$C$10)</f>
        <v>792178.05375968735</v>
      </c>
      <c r="AT360" s="45">
        <f t="shared" si="99"/>
        <v>15633490.60488441</v>
      </c>
      <c r="AU360" s="75"/>
    </row>
    <row r="361" spans="2:47" ht="15" thickBot="1" x14ac:dyDescent="0.35">
      <c r="B361" s="41">
        <f t="shared" si="106"/>
        <v>6600</v>
      </c>
      <c r="C361" s="8">
        <f t="shared" si="107"/>
        <v>66</v>
      </c>
      <c r="D361" s="73">
        <f t="shared" si="95"/>
        <v>88.275000000000006</v>
      </c>
      <c r="E361" s="29">
        <f t="shared" si="112"/>
        <v>21861.032766004355</v>
      </c>
      <c r="F361" s="29">
        <f t="shared" si="108"/>
        <v>66.24555383637778</v>
      </c>
      <c r="G361" s="29">
        <f t="shared" si="109"/>
        <v>88.603428256155269</v>
      </c>
      <c r="H361" s="17">
        <f t="shared" si="110"/>
        <v>29239.131324530928</v>
      </c>
      <c r="I361" s="29">
        <f t="shared" si="100"/>
        <v>2.2250485660981263</v>
      </c>
      <c r="J361" s="29">
        <f t="shared" si="101"/>
        <v>41.694115440740156</v>
      </c>
      <c r="K361" s="32">
        <f>IF((D360+L360+M360-AL360)/($C$21+$C$22)&gt;$C$8,$C$8,(D360+L360+M360-AL360)/($C$21+$C$22))</f>
        <v>1400</v>
      </c>
      <c r="L361" s="97">
        <f t="shared" si="96"/>
        <v>0</v>
      </c>
      <c r="M361" s="96">
        <f t="shared" si="97"/>
        <v>0</v>
      </c>
      <c r="N361" s="98">
        <f t="shared" si="102"/>
        <v>1.7179213529287818</v>
      </c>
      <c r="O361" s="100">
        <f t="shared" si="98"/>
        <v>4.2266987561397071</v>
      </c>
      <c r="P361" s="104">
        <f t="shared" si="103"/>
        <v>18.880500609176615</v>
      </c>
      <c r="Q361" s="102">
        <f t="shared" si="104"/>
        <v>4.9224514715476911E-2</v>
      </c>
      <c r="R361" s="106">
        <f>IF(K361-H360&lt;0,0,K361-H360)</f>
        <v>0</v>
      </c>
      <c r="S361" s="106">
        <f>K361-V361</f>
        <v>0</v>
      </c>
      <c r="T361" s="106">
        <f>IF(R361&gt;0,$C$6-$C$8,IF($C$6-$C$8-W361&lt;0,0,$C$6-$C$8-W361))</f>
        <v>97.214462279726973</v>
      </c>
      <c r="U361" s="107">
        <f>IF(R361=0,IF(U360+(F361-AL361/$C$23)*$C$21/($C$21+$C$22)&gt;$C$8,$C$8,U360+F361*$C$21/($C$21+$C$22)),E361)</f>
        <v>1400</v>
      </c>
      <c r="V361" s="107">
        <f>IF(R361&gt;0,0,IF(V360+(F361-AL361/$C$23)*$C$21/($C$21+$C$22)&gt;$C$8,$C$8,IF(U361=$C$8,V360+(F361-AL361/$C$23)*$C$21/$C$22,V360+(F361-AL361/$C$23)*$C$21/($C$21+$C$22))))</f>
        <v>1400</v>
      </c>
      <c r="W361" s="203">
        <f>IF(R361&gt;0,0,IF(W360+AL361/$C$23&gt;$F$23,$F$23,W360+AL361/$C$23))</f>
        <v>2.7855377202730285</v>
      </c>
      <c r="X361" s="105" t="str">
        <f>IF(R361=0,"-",FORECAST($C$8,Инклинометрия!$B$2:$B$152,Инклинометрия!$A$2:$A$152))</f>
        <v>-</v>
      </c>
      <c r="Y361" s="105" t="str">
        <f>IF(R361=0,"-",FORECAST($C$8-R361,Инклинометрия!$B$2:$B$152,Инклинометрия!$A$2:$A$152))</f>
        <v>-</v>
      </c>
      <c r="Z361" s="105" t="str">
        <f>IF(R361&gt;0,FORECAST($C$8,Инклинометрия!$B$2:$B$152,Инклинометрия!$A$2:$A$152),IF(V361=$C$8,"-",FORECAST($C$8-V361,Инклинометрия!$B$2:$B$152,Инклинометрия!$A$2:$A$152)))</f>
        <v>-</v>
      </c>
      <c r="AA361" s="105" t="str">
        <f>IF(S361=0,"-",FORECAST($C$8-(S361+V361),Инклинометрия!$B$2:$B$152,Инклинометрия!$A$2:$A$152))</f>
        <v>-</v>
      </c>
      <c r="AB361" s="105">
        <f>FORECAST($C$8+T361,Инклинометрия!$B$2:$B$152,Инклинометрия!$A$2:$A$152)</f>
        <v>1422.3537391657405</v>
      </c>
      <c r="AC361" s="105">
        <f>IF(R361=0,FORECAST($C$6-T361,Инклинометрия!$B$2:$B$152,Инклинометрия!$A$2:$A$152),FORECAST($C$8,Инклинометрия!$B$2:$B$152,Инклинометрия!$A$2:$A$152))</f>
        <v>1332.6462608342592</v>
      </c>
      <c r="AD361" s="107">
        <f>IF(R361=0,FORECAST($C$8,Инклинометрия!$B$2:$B$152,Инклинометрия!$A$2:$A$152),Y361)</f>
        <v>1330</v>
      </c>
      <c r="AE361" s="107">
        <f>FORECAST($C$8-(R361+U361),Инклинометрия!$B$2:$B$152,Инклинометрия!$A$2:$A$152)</f>
        <v>0</v>
      </c>
      <c r="AF361" s="107">
        <f>IF(V361=0,"-",FORECAST($C$8,Инклинометрия!$B$2:$B$152,Инклинометрия!$A$2:$A$152))</f>
        <v>1330</v>
      </c>
      <c r="AG361" s="107">
        <f>IF(V361=0,"-",FORECAST($C$8-V361,Инклинометрия!$B$2:$B$152,Инклинометрия!$A$2:$A$152))</f>
        <v>0</v>
      </c>
      <c r="AH361" s="107">
        <f>IF(W361=0,"-",FORECAST($C$8+W361,Инклинометрия!$B$2:$B$152,Инклинометрия!$A$2:$A$152))</f>
        <v>1332.6462608342592</v>
      </c>
      <c r="AI361" s="107">
        <f>IF(W361=0,"-",FORECAST($C$8,Инклинометрия!$B$2:$B$152,Инклинометрия!$A$2:$A$152))</f>
        <v>1330</v>
      </c>
      <c r="AK361" s="122">
        <f t="shared" si="111"/>
        <v>0</v>
      </c>
      <c r="AL361" s="67">
        <f>AK361*(B361-B360)</f>
        <v>0</v>
      </c>
      <c r="AM361" s="23">
        <f t="shared" ref="AM361:AM424" si="113">AL361+AM360</f>
        <v>8.6725204696437436E-2</v>
      </c>
      <c r="AN361" s="26">
        <f>AN360+AK361*(B361-B360)/(2*PI()*$C$5*AN360*$K$13)</f>
        <v>0.15480061813468687</v>
      </c>
      <c r="AO361" s="87">
        <f t="shared" si="105"/>
        <v>145932.55112472404</v>
      </c>
      <c r="AP361" s="87">
        <f>IF(R361+U361&lt;$C$8,0,32*$L$23/$C$12^2*($K$10*R361+$K$8*U361)+32*$L$24/($C$14^2-$C$13^2)*($K$10*S361+$K$8*V361))</f>
        <v>44607.551124724028</v>
      </c>
      <c r="AQ361" s="66">
        <f>R361*$C$11*$C$9+U361*$C$11*$C$10</f>
        <v>14695380</v>
      </c>
      <c r="AR361" s="66">
        <f>S361*$C$11*$C$9+V361*$C$11*$C$10</f>
        <v>14695380</v>
      </c>
      <c r="AS361" s="87">
        <f>$C$11*(T361*$C$9+W361*$C$10)</f>
        <v>792178.05375968735</v>
      </c>
      <c r="AT361" s="45">
        <f t="shared" si="99"/>
        <v>15633490.60488441</v>
      </c>
      <c r="AU361" s="75"/>
    </row>
    <row r="362" spans="2:47" ht="15" thickBot="1" x14ac:dyDescent="0.35">
      <c r="B362" s="41">
        <f t="shared" si="106"/>
        <v>6620</v>
      </c>
      <c r="C362" s="8">
        <f t="shared" si="107"/>
        <v>66.2</v>
      </c>
      <c r="D362" s="73">
        <f t="shared" si="95"/>
        <v>88.542500000000004</v>
      </c>
      <c r="E362" s="29">
        <f t="shared" si="112"/>
        <v>21927.278319840734</v>
      </c>
      <c r="F362" s="29">
        <f t="shared" si="108"/>
        <v>66.24555383637778</v>
      </c>
      <c r="G362" s="29">
        <f t="shared" si="109"/>
        <v>88.603428256155269</v>
      </c>
      <c r="H362" s="17">
        <f t="shared" si="110"/>
        <v>29327.734752787084</v>
      </c>
      <c r="I362" s="29">
        <f t="shared" si="100"/>
        <v>2.2250485660981263</v>
      </c>
      <c r="J362" s="29">
        <f t="shared" si="101"/>
        <v>41.694115440740156</v>
      </c>
      <c r="K362" s="32">
        <f>IF((D361+L361+M361-AL361)/($C$21+$C$22)&gt;$C$8,$C$8,(D361+L361+M361-AL361)/($C$21+$C$22))</f>
        <v>1400</v>
      </c>
      <c r="L362" s="97">
        <f t="shared" si="96"/>
        <v>0</v>
      </c>
      <c r="M362" s="96">
        <f t="shared" si="97"/>
        <v>0</v>
      </c>
      <c r="N362" s="98">
        <f t="shared" si="102"/>
        <v>1.7179213529287818</v>
      </c>
      <c r="O362" s="100">
        <f t="shared" si="98"/>
        <v>4.2266987561397071</v>
      </c>
      <c r="P362" s="104">
        <f t="shared" si="103"/>
        <v>18.880500609176615</v>
      </c>
      <c r="Q362" s="102">
        <f t="shared" si="104"/>
        <v>4.9224514715476911E-2</v>
      </c>
      <c r="R362" s="106">
        <f>IF(K362-H361&lt;0,0,K362-H361)</f>
        <v>0</v>
      </c>
      <c r="S362" s="106">
        <f>K362-V362</f>
        <v>0</v>
      </c>
      <c r="T362" s="106">
        <f>IF(R362&gt;0,$C$6-$C$8,IF($C$6-$C$8-W362&lt;0,0,$C$6-$C$8-W362))</f>
        <v>97.214462279726973</v>
      </c>
      <c r="U362" s="107">
        <f>IF(R362=0,IF(U361+(F362-AL362/$C$23)*$C$21/($C$21+$C$22)&gt;$C$8,$C$8,U361+F362*$C$21/($C$21+$C$22)),E362)</f>
        <v>1400</v>
      </c>
      <c r="V362" s="107">
        <f>IF(R362&gt;0,0,IF(V361+(F362-AL362/$C$23)*$C$21/($C$21+$C$22)&gt;$C$8,$C$8,IF(U362=$C$8,V361+(F362-AL362/$C$23)*$C$21/$C$22,V361+(F362-AL362/$C$23)*$C$21/($C$21+$C$22))))</f>
        <v>1400</v>
      </c>
      <c r="W362" s="203">
        <f>IF(R362&gt;0,0,IF(W361+AL362/$C$23&gt;$F$23,$F$23,W361+AL362/$C$23))</f>
        <v>2.7855377202730285</v>
      </c>
      <c r="X362" s="105" t="str">
        <f>IF(R362=0,"-",FORECAST($C$8,Инклинометрия!$B$2:$B$152,Инклинометрия!$A$2:$A$152))</f>
        <v>-</v>
      </c>
      <c r="Y362" s="105" t="str">
        <f>IF(R362=0,"-",FORECAST($C$8-R362,Инклинометрия!$B$2:$B$152,Инклинометрия!$A$2:$A$152))</f>
        <v>-</v>
      </c>
      <c r="Z362" s="105" t="str">
        <f>IF(R362&gt;0,FORECAST($C$8,Инклинометрия!$B$2:$B$152,Инклинометрия!$A$2:$A$152),IF(V362=$C$8,"-",FORECAST($C$8-V362,Инклинометрия!$B$2:$B$152,Инклинометрия!$A$2:$A$152)))</f>
        <v>-</v>
      </c>
      <c r="AA362" s="105" t="str">
        <f>IF(S362=0,"-",FORECAST($C$8-(S362+V362),Инклинометрия!$B$2:$B$152,Инклинометрия!$A$2:$A$152))</f>
        <v>-</v>
      </c>
      <c r="AB362" s="105">
        <f>FORECAST($C$8+T362,Инклинометрия!$B$2:$B$152,Инклинометрия!$A$2:$A$152)</f>
        <v>1422.3537391657405</v>
      </c>
      <c r="AC362" s="105">
        <f>IF(R362=0,FORECAST($C$6-T362,Инклинометрия!$B$2:$B$152,Инклинометрия!$A$2:$A$152),FORECAST($C$8,Инклинометрия!$B$2:$B$152,Инклинометрия!$A$2:$A$152))</f>
        <v>1332.6462608342592</v>
      </c>
      <c r="AD362" s="107">
        <f>IF(R362=0,FORECAST($C$8,Инклинометрия!$B$2:$B$152,Инклинометрия!$A$2:$A$152),Y362)</f>
        <v>1330</v>
      </c>
      <c r="AE362" s="107">
        <f>FORECAST($C$8-(R362+U362),Инклинометрия!$B$2:$B$152,Инклинометрия!$A$2:$A$152)</f>
        <v>0</v>
      </c>
      <c r="AF362" s="107">
        <f>IF(V362=0,"-",FORECAST($C$8,Инклинометрия!$B$2:$B$152,Инклинометрия!$A$2:$A$152))</f>
        <v>1330</v>
      </c>
      <c r="AG362" s="107">
        <f>IF(V362=0,"-",FORECAST($C$8-V362,Инклинометрия!$B$2:$B$152,Инклинометрия!$A$2:$A$152))</f>
        <v>0</v>
      </c>
      <c r="AH362" s="107">
        <f>IF(W362=0,"-",FORECAST($C$8+W362,Инклинометрия!$B$2:$B$152,Инклинометрия!$A$2:$A$152))</f>
        <v>1332.6462608342592</v>
      </c>
      <c r="AI362" s="107">
        <f>IF(W362=0,"-",FORECAST($C$8,Инклинометрия!$B$2:$B$152,Инклинометрия!$A$2:$A$152))</f>
        <v>1330</v>
      </c>
      <c r="AK362" s="122">
        <f t="shared" si="111"/>
        <v>0</v>
      </c>
      <c r="AL362" s="67">
        <f>AK362*(B362-B361)</f>
        <v>0</v>
      </c>
      <c r="AM362" s="23">
        <f t="shared" si="113"/>
        <v>8.6725204696437436E-2</v>
      </c>
      <c r="AN362" s="26">
        <f>AN361+AK362*(B362-B361)/(2*PI()*$C$5*AN361*$K$13)</f>
        <v>0.15480061813468687</v>
      </c>
      <c r="AO362" s="87">
        <f t="shared" si="105"/>
        <v>145932.55112472404</v>
      </c>
      <c r="AP362" s="87">
        <f>IF(R362+U362&lt;$C$8,0,32*$L$23/$C$12^2*($K$10*R362+$K$8*U362)+32*$L$24/($C$14^2-$C$13^2)*($K$10*S362+$K$8*V362))</f>
        <v>44607.551124724028</v>
      </c>
      <c r="AQ362" s="66">
        <f>R362*$C$11*$C$9+U362*$C$11*$C$10</f>
        <v>14695380</v>
      </c>
      <c r="AR362" s="66">
        <f>S362*$C$11*$C$9+V362*$C$11*$C$10</f>
        <v>14695380</v>
      </c>
      <c r="AS362" s="87">
        <f>$C$11*(T362*$C$9+W362*$C$10)</f>
        <v>792178.05375968735</v>
      </c>
      <c r="AT362" s="45">
        <f t="shared" si="99"/>
        <v>15633490.60488441</v>
      </c>
      <c r="AU362" s="75"/>
    </row>
    <row r="363" spans="2:47" ht="15" thickBot="1" x14ac:dyDescent="0.35">
      <c r="B363" s="41">
        <f t="shared" si="106"/>
        <v>6640</v>
      </c>
      <c r="C363" s="8">
        <f t="shared" si="107"/>
        <v>66.400000000000006</v>
      </c>
      <c r="D363" s="73">
        <f t="shared" si="95"/>
        <v>88.81</v>
      </c>
      <c r="E363" s="29">
        <f t="shared" si="112"/>
        <v>21993.52387367711</v>
      </c>
      <c r="F363" s="29">
        <f t="shared" si="108"/>
        <v>66.24555383637778</v>
      </c>
      <c r="G363" s="29">
        <f t="shared" si="109"/>
        <v>88.603428256155269</v>
      </c>
      <c r="H363" s="17">
        <f t="shared" si="110"/>
        <v>29416.33818104324</v>
      </c>
      <c r="I363" s="29">
        <f t="shared" si="100"/>
        <v>2.2250485660981263</v>
      </c>
      <c r="J363" s="29">
        <f t="shared" si="101"/>
        <v>41.694115440740156</v>
      </c>
      <c r="K363" s="32">
        <f>IF((D362+L362+M362-AL362)/($C$21+$C$22)&gt;$C$8,$C$8,(D362+L362+M362-AL362)/($C$21+$C$22))</f>
        <v>1400</v>
      </c>
      <c r="L363" s="97">
        <f t="shared" si="96"/>
        <v>0</v>
      </c>
      <c r="M363" s="96">
        <f t="shared" si="97"/>
        <v>0</v>
      </c>
      <c r="N363" s="98">
        <f t="shared" si="102"/>
        <v>1.7179213529287818</v>
      </c>
      <c r="O363" s="100">
        <f t="shared" si="98"/>
        <v>4.2266987561397071</v>
      </c>
      <c r="P363" s="104">
        <f t="shared" si="103"/>
        <v>18.880500609176615</v>
      </c>
      <c r="Q363" s="102">
        <f t="shared" si="104"/>
        <v>4.9224514715476911E-2</v>
      </c>
      <c r="R363" s="106">
        <f>IF(K363-H362&lt;0,0,K363-H362)</f>
        <v>0</v>
      </c>
      <c r="S363" s="106">
        <f>K363-V363</f>
        <v>0</v>
      </c>
      <c r="T363" s="106">
        <f>IF(R363&gt;0,$C$6-$C$8,IF($C$6-$C$8-W363&lt;0,0,$C$6-$C$8-W363))</f>
        <v>97.214462279726973</v>
      </c>
      <c r="U363" s="107">
        <f>IF(R363=0,IF(U362+(F363-AL363/$C$23)*$C$21/($C$21+$C$22)&gt;$C$8,$C$8,U362+F363*$C$21/($C$21+$C$22)),E363)</f>
        <v>1400</v>
      </c>
      <c r="V363" s="107">
        <f>IF(R363&gt;0,0,IF(V362+(F363-AL363/$C$23)*$C$21/($C$21+$C$22)&gt;$C$8,$C$8,IF(U363=$C$8,V362+(F363-AL363/$C$23)*$C$21/$C$22,V362+(F363-AL363/$C$23)*$C$21/($C$21+$C$22))))</f>
        <v>1400</v>
      </c>
      <c r="W363" s="203">
        <f>IF(R363&gt;0,0,IF(W362+AL363/$C$23&gt;$F$23,$F$23,W362+AL363/$C$23))</f>
        <v>2.7855377202730285</v>
      </c>
      <c r="X363" s="105" t="str">
        <f>IF(R363=0,"-",FORECAST($C$8,Инклинометрия!$B$2:$B$152,Инклинометрия!$A$2:$A$152))</f>
        <v>-</v>
      </c>
      <c r="Y363" s="105" t="str">
        <f>IF(R363=0,"-",FORECAST($C$8-R363,Инклинометрия!$B$2:$B$152,Инклинометрия!$A$2:$A$152))</f>
        <v>-</v>
      </c>
      <c r="Z363" s="105" t="str">
        <f>IF(R363&gt;0,FORECAST($C$8,Инклинометрия!$B$2:$B$152,Инклинометрия!$A$2:$A$152),IF(V363=$C$8,"-",FORECAST($C$8-V363,Инклинометрия!$B$2:$B$152,Инклинометрия!$A$2:$A$152)))</f>
        <v>-</v>
      </c>
      <c r="AA363" s="105" t="str">
        <f>IF(S363=0,"-",FORECAST($C$8-(S363+V363),Инклинометрия!$B$2:$B$152,Инклинометрия!$A$2:$A$152))</f>
        <v>-</v>
      </c>
      <c r="AB363" s="105">
        <f>FORECAST($C$8+T363,Инклинометрия!$B$2:$B$152,Инклинометрия!$A$2:$A$152)</f>
        <v>1422.3537391657405</v>
      </c>
      <c r="AC363" s="105">
        <f>IF(R363=0,FORECAST($C$6-T363,Инклинометрия!$B$2:$B$152,Инклинометрия!$A$2:$A$152),FORECAST($C$8,Инклинометрия!$B$2:$B$152,Инклинометрия!$A$2:$A$152))</f>
        <v>1332.6462608342592</v>
      </c>
      <c r="AD363" s="107">
        <f>IF(R363=0,FORECAST($C$8,Инклинометрия!$B$2:$B$152,Инклинометрия!$A$2:$A$152),Y363)</f>
        <v>1330</v>
      </c>
      <c r="AE363" s="107">
        <f>FORECAST($C$8-(R363+U363),Инклинометрия!$B$2:$B$152,Инклинометрия!$A$2:$A$152)</f>
        <v>0</v>
      </c>
      <c r="AF363" s="107">
        <f>IF(V363=0,"-",FORECAST($C$8,Инклинометрия!$B$2:$B$152,Инклинометрия!$A$2:$A$152))</f>
        <v>1330</v>
      </c>
      <c r="AG363" s="107">
        <f>IF(V363=0,"-",FORECAST($C$8-V363,Инклинометрия!$B$2:$B$152,Инклинометрия!$A$2:$A$152))</f>
        <v>0</v>
      </c>
      <c r="AH363" s="107">
        <f>IF(W363=0,"-",FORECAST($C$8+W363,Инклинометрия!$B$2:$B$152,Инклинометрия!$A$2:$A$152))</f>
        <v>1332.6462608342592</v>
      </c>
      <c r="AI363" s="107">
        <f>IF(W363=0,"-",FORECAST($C$8,Инклинометрия!$B$2:$B$152,Инклинометрия!$A$2:$A$152))</f>
        <v>1330</v>
      </c>
      <c r="AK363" s="122">
        <f t="shared" si="111"/>
        <v>0</v>
      </c>
      <c r="AL363" s="67">
        <f>AK363*(B363-B362)</f>
        <v>0</v>
      </c>
      <c r="AM363" s="23">
        <f t="shared" si="113"/>
        <v>8.6725204696437436E-2</v>
      </c>
      <c r="AN363" s="26">
        <f>AN362+AK363*(B363-B362)/(2*PI()*$C$5*AN362*$K$13)</f>
        <v>0.15480061813468687</v>
      </c>
      <c r="AO363" s="87">
        <f t="shared" si="105"/>
        <v>145932.55112472404</v>
      </c>
      <c r="AP363" s="87">
        <f>IF(R363+U363&lt;$C$8,0,32*$L$23/$C$12^2*($K$10*R363+$K$8*U363)+32*$L$24/($C$14^2-$C$13^2)*($K$10*S363+$K$8*V363))</f>
        <v>44607.551124724028</v>
      </c>
      <c r="AQ363" s="66">
        <f>R363*$C$11*$C$9+U363*$C$11*$C$10</f>
        <v>14695380</v>
      </c>
      <c r="AR363" s="66">
        <f>S363*$C$11*$C$9+V363*$C$11*$C$10</f>
        <v>14695380</v>
      </c>
      <c r="AS363" s="87">
        <f>$C$11*(T363*$C$9+W363*$C$10)</f>
        <v>792178.05375968735</v>
      </c>
      <c r="AT363" s="45">
        <f t="shared" si="99"/>
        <v>15633490.60488441</v>
      </c>
      <c r="AU363" s="75"/>
    </row>
    <row r="364" spans="2:47" ht="15" thickBot="1" x14ac:dyDescent="0.35">
      <c r="B364" s="41">
        <f t="shared" si="106"/>
        <v>6660</v>
      </c>
      <c r="C364" s="8">
        <f t="shared" si="107"/>
        <v>66.599999999999994</v>
      </c>
      <c r="D364" s="73">
        <f t="shared" si="95"/>
        <v>89.077500000000001</v>
      </c>
      <c r="E364" s="29">
        <f t="shared" si="112"/>
        <v>22059.769427513485</v>
      </c>
      <c r="F364" s="29">
        <f t="shared" si="108"/>
        <v>66.245553836373062</v>
      </c>
      <c r="G364" s="29">
        <f t="shared" si="109"/>
        <v>88.603428256148959</v>
      </c>
      <c r="H364" s="17">
        <f t="shared" si="110"/>
        <v>29504.941609299389</v>
      </c>
      <c r="I364" s="29">
        <f t="shared" si="100"/>
        <v>2.2250485660981263</v>
      </c>
      <c r="J364" s="29">
        <f t="shared" si="101"/>
        <v>41.69411544073867</v>
      </c>
      <c r="K364" s="32">
        <f>IF((D363+L363+M363-AL363)/($C$21+$C$22)&gt;$C$8,$C$8,(D363+L363+M363-AL363)/($C$21+$C$22))</f>
        <v>1400</v>
      </c>
      <c r="L364" s="97">
        <f t="shared" si="96"/>
        <v>0</v>
      </c>
      <c r="M364" s="96">
        <f t="shared" si="97"/>
        <v>0</v>
      </c>
      <c r="N364" s="98">
        <f t="shared" si="102"/>
        <v>1.7179213529287818</v>
      </c>
      <c r="O364" s="100">
        <f t="shared" si="98"/>
        <v>4.2266987561397071</v>
      </c>
      <c r="P364" s="104">
        <f t="shared" si="103"/>
        <v>18.880500609176615</v>
      </c>
      <c r="Q364" s="102">
        <f t="shared" si="104"/>
        <v>4.9224514715476911E-2</v>
      </c>
      <c r="R364" s="106">
        <f>IF(K364-H363&lt;0,0,K364-H363)</f>
        <v>0</v>
      </c>
      <c r="S364" s="106">
        <f>K364-V364</f>
        <v>0</v>
      </c>
      <c r="T364" s="106">
        <f>IF(R364&gt;0,$C$6-$C$8,IF($C$6-$C$8-W364&lt;0,0,$C$6-$C$8-W364))</f>
        <v>97.214462279726973</v>
      </c>
      <c r="U364" s="107">
        <f>IF(R364=0,IF(U363+(F364-AL364/$C$23)*$C$21/($C$21+$C$22)&gt;$C$8,$C$8,U363+F364*$C$21/($C$21+$C$22)),E364)</f>
        <v>1400</v>
      </c>
      <c r="V364" s="107">
        <f>IF(R364&gt;0,0,IF(V363+(F364-AL364/$C$23)*$C$21/($C$21+$C$22)&gt;$C$8,$C$8,IF(U364=$C$8,V363+(F364-AL364/$C$23)*$C$21/$C$22,V363+(F364-AL364/$C$23)*$C$21/($C$21+$C$22))))</f>
        <v>1400</v>
      </c>
      <c r="W364" s="203">
        <f>IF(R364&gt;0,0,IF(W363+AL364/$C$23&gt;$F$23,$F$23,W363+AL364/$C$23))</f>
        <v>2.7855377202730285</v>
      </c>
      <c r="X364" s="105" t="str">
        <f>IF(R364=0,"-",FORECAST($C$8,Инклинометрия!$B$2:$B$152,Инклинометрия!$A$2:$A$152))</f>
        <v>-</v>
      </c>
      <c r="Y364" s="105" t="str">
        <f>IF(R364=0,"-",FORECAST($C$8-R364,Инклинометрия!$B$2:$B$152,Инклинометрия!$A$2:$A$152))</f>
        <v>-</v>
      </c>
      <c r="Z364" s="105" t="str">
        <f>IF(R364&gt;0,FORECAST($C$8,Инклинометрия!$B$2:$B$152,Инклинометрия!$A$2:$A$152),IF(V364=$C$8,"-",FORECAST($C$8-V364,Инклинометрия!$B$2:$B$152,Инклинометрия!$A$2:$A$152)))</f>
        <v>-</v>
      </c>
      <c r="AA364" s="105" t="str">
        <f>IF(S364=0,"-",FORECAST($C$8-(S364+V364),Инклинометрия!$B$2:$B$152,Инклинометрия!$A$2:$A$152))</f>
        <v>-</v>
      </c>
      <c r="AB364" s="105">
        <f>FORECAST($C$8+T364,Инклинометрия!$B$2:$B$152,Инклинометрия!$A$2:$A$152)</f>
        <v>1422.3537391657405</v>
      </c>
      <c r="AC364" s="105">
        <f>IF(R364=0,FORECAST($C$6-T364,Инклинометрия!$B$2:$B$152,Инклинометрия!$A$2:$A$152),FORECAST($C$8,Инклинометрия!$B$2:$B$152,Инклинометрия!$A$2:$A$152))</f>
        <v>1332.6462608342592</v>
      </c>
      <c r="AD364" s="107">
        <f>IF(R364=0,FORECAST($C$8,Инклинометрия!$B$2:$B$152,Инклинометрия!$A$2:$A$152),Y364)</f>
        <v>1330</v>
      </c>
      <c r="AE364" s="107">
        <f>FORECAST($C$8-(R364+U364),Инклинометрия!$B$2:$B$152,Инклинометрия!$A$2:$A$152)</f>
        <v>0</v>
      </c>
      <c r="AF364" s="107">
        <f>IF(V364=0,"-",FORECAST($C$8,Инклинометрия!$B$2:$B$152,Инклинометрия!$A$2:$A$152))</f>
        <v>1330</v>
      </c>
      <c r="AG364" s="107">
        <f>IF(V364=0,"-",FORECAST($C$8-V364,Инклинометрия!$B$2:$B$152,Инклинометрия!$A$2:$A$152))</f>
        <v>0</v>
      </c>
      <c r="AH364" s="107">
        <f>IF(W364=0,"-",FORECAST($C$8+W364,Инклинометрия!$B$2:$B$152,Инклинометрия!$A$2:$A$152))</f>
        <v>1332.6462608342592</v>
      </c>
      <c r="AI364" s="107">
        <f>IF(W364=0,"-",FORECAST($C$8,Инклинометрия!$B$2:$B$152,Инклинометрия!$A$2:$A$152))</f>
        <v>1330</v>
      </c>
      <c r="AK364" s="122">
        <f t="shared" si="111"/>
        <v>0</v>
      </c>
      <c r="AL364" s="67">
        <f>AK364*(B364-B363)</f>
        <v>0</v>
      </c>
      <c r="AM364" s="23">
        <f t="shared" si="113"/>
        <v>8.6725204696437436E-2</v>
      </c>
      <c r="AN364" s="26">
        <f>AN363+AK364*(B364-B363)/(2*PI()*$C$5*AN363*$K$13)</f>
        <v>0.15480061813468687</v>
      </c>
      <c r="AO364" s="87">
        <f t="shared" si="105"/>
        <v>145932.55112472404</v>
      </c>
      <c r="AP364" s="87">
        <f>IF(R364+U364&lt;$C$8,0,32*$L$23/$C$12^2*($K$10*R364+$K$8*U364)+32*$L$24/($C$14^2-$C$13^2)*($K$10*S364+$K$8*V364))</f>
        <v>44607.551124724028</v>
      </c>
      <c r="AQ364" s="66">
        <f>R364*$C$11*$C$9+U364*$C$11*$C$10</f>
        <v>14695380</v>
      </c>
      <c r="AR364" s="66">
        <f>S364*$C$11*$C$9+V364*$C$11*$C$10</f>
        <v>14695380</v>
      </c>
      <c r="AS364" s="87">
        <f>$C$11*(T364*$C$9+W364*$C$10)</f>
        <v>792178.05375968735</v>
      </c>
      <c r="AT364" s="45">
        <f t="shared" si="99"/>
        <v>15633490.60488441</v>
      </c>
      <c r="AU364" s="75"/>
    </row>
    <row r="365" spans="2:47" ht="15" thickBot="1" x14ac:dyDescent="0.35">
      <c r="B365" s="41">
        <f t="shared" si="106"/>
        <v>6680</v>
      </c>
      <c r="C365" s="8">
        <f t="shared" si="107"/>
        <v>66.8</v>
      </c>
      <c r="D365" s="73">
        <f t="shared" si="95"/>
        <v>89.344999999999999</v>
      </c>
      <c r="E365" s="29">
        <f t="shared" si="112"/>
        <v>22126.014981349865</v>
      </c>
      <c r="F365" s="29">
        <f t="shared" si="108"/>
        <v>66.24555383637778</v>
      </c>
      <c r="G365" s="29">
        <f t="shared" si="109"/>
        <v>88.603428256155269</v>
      </c>
      <c r="H365" s="17">
        <f t="shared" si="110"/>
        <v>29593.545037555545</v>
      </c>
      <c r="I365" s="29">
        <f t="shared" si="100"/>
        <v>2.2250485660981263</v>
      </c>
      <c r="J365" s="29">
        <f t="shared" si="101"/>
        <v>41.694115440740156</v>
      </c>
      <c r="K365" s="32">
        <f>IF((D364+L364+M364-AL364)/($C$21+$C$22)&gt;$C$8,$C$8,(D364+L364+M364-AL364)/($C$21+$C$22))</f>
        <v>1400</v>
      </c>
      <c r="L365" s="97">
        <f t="shared" si="96"/>
        <v>0</v>
      </c>
      <c r="M365" s="96">
        <f t="shared" si="97"/>
        <v>0</v>
      </c>
      <c r="N365" s="98">
        <f t="shared" si="102"/>
        <v>1.7179213529287818</v>
      </c>
      <c r="O365" s="100">
        <f t="shared" si="98"/>
        <v>4.2266987561397071</v>
      </c>
      <c r="P365" s="104">
        <f t="shared" si="103"/>
        <v>18.880500609176615</v>
      </c>
      <c r="Q365" s="102">
        <f t="shared" si="104"/>
        <v>4.9224514715476911E-2</v>
      </c>
      <c r="R365" s="106">
        <f>IF(K365-H364&lt;0,0,K365-H364)</f>
        <v>0</v>
      </c>
      <c r="S365" s="106">
        <f>K365-V365</f>
        <v>0</v>
      </c>
      <c r="T365" s="106">
        <f>IF(R365&gt;0,$C$6-$C$8,IF($C$6-$C$8-W365&lt;0,0,$C$6-$C$8-W365))</f>
        <v>97.214462279726973</v>
      </c>
      <c r="U365" s="107">
        <f>IF(R365=0,IF(U364+(F365-AL365/$C$23)*$C$21/($C$21+$C$22)&gt;$C$8,$C$8,U364+F365*$C$21/($C$21+$C$22)),E365)</f>
        <v>1400</v>
      </c>
      <c r="V365" s="107">
        <f>IF(R365&gt;0,0,IF(V364+(F365-AL365/$C$23)*$C$21/($C$21+$C$22)&gt;$C$8,$C$8,IF(U365=$C$8,V364+(F365-AL365/$C$23)*$C$21/$C$22,V364+(F365-AL365/$C$23)*$C$21/($C$21+$C$22))))</f>
        <v>1400</v>
      </c>
      <c r="W365" s="203">
        <f>IF(R365&gt;0,0,IF(W364+AL365/$C$23&gt;$F$23,$F$23,W364+AL365/$C$23))</f>
        <v>2.7855377202730285</v>
      </c>
      <c r="X365" s="105" t="str">
        <f>IF(R365=0,"-",FORECAST($C$8,Инклинометрия!$B$2:$B$152,Инклинометрия!$A$2:$A$152))</f>
        <v>-</v>
      </c>
      <c r="Y365" s="105" t="str">
        <f>IF(R365=0,"-",FORECAST($C$8-R365,Инклинометрия!$B$2:$B$152,Инклинометрия!$A$2:$A$152))</f>
        <v>-</v>
      </c>
      <c r="Z365" s="105" t="str">
        <f>IF(R365&gt;0,FORECAST($C$8,Инклинометрия!$B$2:$B$152,Инклинометрия!$A$2:$A$152),IF(V365=$C$8,"-",FORECAST($C$8-V365,Инклинометрия!$B$2:$B$152,Инклинометрия!$A$2:$A$152)))</f>
        <v>-</v>
      </c>
      <c r="AA365" s="105" t="str">
        <f>IF(S365=0,"-",FORECAST($C$8-(S365+V365),Инклинометрия!$B$2:$B$152,Инклинометрия!$A$2:$A$152))</f>
        <v>-</v>
      </c>
      <c r="AB365" s="105">
        <f>FORECAST($C$8+T365,Инклинометрия!$B$2:$B$152,Инклинометрия!$A$2:$A$152)</f>
        <v>1422.3537391657405</v>
      </c>
      <c r="AC365" s="105">
        <f>IF(R365=0,FORECAST($C$6-T365,Инклинометрия!$B$2:$B$152,Инклинометрия!$A$2:$A$152),FORECAST($C$8,Инклинометрия!$B$2:$B$152,Инклинометрия!$A$2:$A$152))</f>
        <v>1332.6462608342592</v>
      </c>
      <c r="AD365" s="107">
        <f>IF(R365=0,FORECAST($C$8,Инклинометрия!$B$2:$B$152,Инклинометрия!$A$2:$A$152),Y365)</f>
        <v>1330</v>
      </c>
      <c r="AE365" s="107">
        <f>FORECAST($C$8-(R365+U365),Инклинометрия!$B$2:$B$152,Инклинометрия!$A$2:$A$152)</f>
        <v>0</v>
      </c>
      <c r="AF365" s="107">
        <f>IF(V365=0,"-",FORECAST($C$8,Инклинометрия!$B$2:$B$152,Инклинометрия!$A$2:$A$152))</f>
        <v>1330</v>
      </c>
      <c r="AG365" s="107">
        <f>IF(V365=0,"-",FORECAST($C$8-V365,Инклинометрия!$B$2:$B$152,Инклинометрия!$A$2:$A$152))</f>
        <v>0</v>
      </c>
      <c r="AH365" s="107">
        <f>IF(W365=0,"-",FORECAST($C$8+W365,Инклинометрия!$B$2:$B$152,Инклинометрия!$A$2:$A$152))</f>
        <v>1332.6462608342592</v>
      </c>
      <c r="AI365" s="107">
        <f>IF(W365=0,"-",FORECAST($C$8,Инклинометрия!$B$2:$B$152,Инклинометрия!$A$2:$A$152))</f>
        <v>1330</v>
      </c>
      <c r="AK365" s="122">
        <f t="shared" si="111"/>
        <v>0</v>
      </c>
      <c r="AL365" s="67">
        <f>AK365*(B365-B364)</f>
        <v>0</v>
      </c>
      <c r="AM365" s="23">
        <f t="shared" si="113"/>
        <v>8.6725204696437436E-2</v>
      </c>
      <c r="AN365" s="26">
        <f>AN364+AK365*(B365-B364)/(2*PI()*$C$5*AN364*$K$13)</f>
        <v>0.15480061813468687</v>
      </c>
      <c r="AO365" s="87">
        <f t="shared" si="105"/>
        <v>145932.55112472404</v>
      </c>
      <c r="AP365" s="87">
        <f>IF(R365+U365&lt;$C$8,0,32*$L$23/$C$12^2*($K$10*R365+$K$8*U365)+32*$L$24/($C$14^2-$C$13^2)*($K$10*S365+$K$8*V365))</f>
        <v>44607.551124724028</v>
      </c>
      <c r="AQ365" s="66">
        <f>R365*$C$11*$C$9+U365*$C$11*$C$10</f>
        <v>14695380</v>
      </c>
      <c r="AR365" s="66">
        <f>S365*$C$11*$C$9+V365*$C$11*$C$10</f>
        <v>14695380</v>
      </c>
      <c r="AS365" s="87">
        <f>$C$11*(T365*$C$9+W365*$C$10)</f>
        <v>792178.05375968735</v>
      </c>
      <c r="AT365" s="45">
        <f t="shared" si="99"/>
        <v>15633490.60488441</v>
      </c>
      <c r="AU365" s="75"/>
    </row>
    <row r="366" spans="2:47" ht="15" thickBot="1" x14ac:dyDescent="0.35">
      <c r="B366" s="41">
        <f t="shared" si="106"/>
        <v>6700</v>
      </c>
      <c r="C366" s="8">
        <f t="shared" si="107"/>
        <v>67</v>
      </c>
      <c r="D366" s="73">
        <f t="shared" si="95"/>
        <v>89.612499999999997</v>
      </c>
      <c r="E366" s="29">
        <f t="shared" si="112"/>
        <v>22192.26053518624</v>
      </c>
      <c r="F366" s="29">
        <f t="shared" si="108"/>
        <v>66.24555383637778</v>
      </c>
      <c r="G366" s="29">
        <f t="shared" si="109"/>
        <v>88.603428256155269</v>
      </c>
      <c r="H366" s="17">
        <f t="shared" si="110"/>
        <v>29682.148465811701</v>
      </c>
      <c r="I366" s="29">
        <f t="shared" si="100"/>
        <v>2.2250485660981263</v>
      </c>
      <c r="J366" s="29">
        <f t="shared" si="101"/>
        <v>41.694115440740156</v>
      </c>
      <c r="K366" s="32">
        <f>IF((D365+L365+M365-AL365)/($C$21+$C$22)&gt;$C$8,$C$8,(D365+L365+M365-AL365)/($C$21+$C$22))</f>
        <v>1400</v>
      </c>
      <c r="L366" s="97">
        <f t="shared" si="96"/>
        <v>0</v>
      </c>
      <c r="M366" s="96">
        <f t="shared" si="97"/>
        <v>0</v>
      </c>
      <c r="N366" s="98">
        <f t="shared" si="102"/>
        <v>1.7179213529287818</v>
      </c>
      <c r="O366" s="100">
        <f t="shared" si="98"/>
        <v>4.2266987561397071</v>
      </c>
      <c r="P366" s="104">
        <f t="shared" si="103"/>
        <v>18.880500609176615</v>
      </c>
      <c r="Q366" s="102">
        <f t="shared" si="104"/>
        <v>4.9224514715476911E-2</v>
      </c>
      <c r="R366" s="106">
        <f>IF(K366-H365&lt;0,0,K366-H365)</f>
        <v>0</v>
      </c>
      <c r="S366" s="106">
        <f>K366-V366</f>
        <v>0</v>
      </c>
      <c r="T366" s="106">
        <f>IF(R366&gt;0,$C$6-$C$8,IF($C$6-$C$8-W366&lt;0,0,$C$6-$C$8-W366))</f>
        <v>97.214462279726973</v>
      </c>
      <c r="U366" s="107">
        <f>IF(R366=0,IF(U365+(F366-AL366/$C$23)*$C$21/($C$21+$C$22)&gt;$C$8,$C$8,U365+F366*$C$21/($C$21+$C$22)),E366)</f>
        <v>1400</v>
      </c>
      <c r="V366" s="107">
        <f>IF(R366&gt;0,0,IF(V365+(F366-AL366/$C$23)*$C$21/($C$21+$C$22)&gt;$C$8,$C$8,IF(U366=$C$8,V365+(F366-AL366/$C$23)*$C$21/$C$22,V365+(F366-AL366/$C$23)*$C$21/($C$21+$C$22))))</f>
        <v>1400</v>
      </c>
      <c r="W366" s="203">
        <f>IF(R366&gt;0,0,IF(W365+AL366/$C$23&gt;$F$23,$F$23,W365+AL366/$C$23))</f>
        <v>2.7855377202730285</v>
      </c>
      <c r="X366" s="105" t="str">
        <f>IF(R366=0,"-",FORECAST($C$8,Инклинометрия!$B$2:$B$152,Инклинометрия!$A$2:$A$152))</f>
        <v>-</v>
      </c>
      <c r="Y366" s="105" t="str">
        <f>IF(R366=0,"-",FORECAST($C$8-R366,Инклинометрия!$B$2:$B$152,Инклинометрия!$A$2:$A$152))</f>
        <v>-</v>
      </c>
      <c r="Z366" s="105" t="str">
        <f>IF(R366&gt;0,FORECAST($C$8,Инклинометрия!$B$2:$B$152,Инклинометрия!$A$2:$A$152),IF(V366=$C$8,"-",FORECAST($C$8-V366,Инклинометрия!$B$2:$B$152,Инклинометрия!$A$2:$A$152)))</f>
        <v>-</v>
      </c>
      <c r="AA366" s="105" t="str">
        <f>IF(S366=0,"-",FORECAST($C$8-(S366+V366),Инклинометрия!$B$2:$B$152,Инклинометрия!$A$2:$A$152))</f>
        <v>-</v>
      </c>
      <c r="AB366" s="105">
        <f>FORECAST($C$8+T366,Инклинометрия!$B$2:$B$152,Инклинометрия!$A$2:$A$152)</f>
        <v>1422.3537391657405</v>
      </c>
      <c r="AC366" s="105">
        <f>IF(R366=0,FORECAST($C$6-T366,Инклинометрия!$B$2:$B$152,Инклинометрия!$A$2:$A$152),FORECAST($C$8,Инклинометрия!$B$2:$B$152,Инклинометрия!$A$2:$A$152))</f>
        <v>1332.6462608342592</v>
      </c>
      <c r="AD366" s="107">
        <f>IF(R366=0,FORECAST($C$8,Инклинометрия!$B$2:$B$152,Инклинометрия!$A$2:$A$152),Y366)</f>
        <v>1330</v>
      </c>
      <c r="AE366" s="107">
        <f>FORECAST($C$8-(R366+U366),Инклинометрия!$B$2:$B$152,Инклинометрия!$A$2:$A$152)</f>
        <v>0</v>
      </c>
      <c r="AF366" s="107">
        <f>IF(V366=0,"-",FORECAST($C$8,Инклинометрия!$B$2:$B$152,Инклинометрия!$A$2:$A$152))</f>
        <v>1330</v>
      </c>
      <c r="AG366" s="107">
        <f>IF(V366=0,"-",FORECAST($C$8-V366,Инклинометрия!$B$2:$B$152,Инклинометрия!$A$2:$A$152))</f>
        <v>0</v>
      </c>
      <c r="AH366" s="107">
        <f>IF(W366=0,"-",FORECAST($C$8+W366,Инклинометрия!$B$2:$B$152,Инклинометрия!$A$2:$A$152))</f>
        <v>1332.6462608342592</v>
      </c>
      <c r="AI366" s="107">
        <f>IF(W366=0,"-",FORECAST($C$8,Инклинометрия!$B$2:$B$152,Инклинометрия!$A$2:$A$152))</f>
        <v>1330</v>
      </c>
      <c r="AK366" s="122">
        <f t="shared" si="111"/>
        <v>0</v>
      </c>
      <c r="AL366" s="67">
        <f>AK366*(B366-B365)</f>
        <v>0</v>
      </c>
      <c r="AM366" s="23">
        <f t="shared" si="113"/>
        <v>8.6725204696437436E-2</v>
      </c>
      <c r="AN366" s="26">
        <f>AN365+AK366*(B366-B365)/(2*PI()*$C$5*AN365*$K$13)</f>
        <v>0.15480061813468687</v>
      </c>
      <c r="AO366" s="87">
        <f t="shared" si="105"/>
        <v>145932.55112472404</v>
      </c>
      <c r="AP366" s="87">
        <f>IF(R366+U366&lt;$C$8,0,32*$L$23/$C$12^2*($K$10*R366+$K$8*U366)+32*$L$24/($C$14^2-$C$13^2)*($K$10*S366+$K$8*V366))</f>
        <v>44607.551124724028</v>
      </c>
      <c r="AQ366" s="66">
        <f>R366*$C$11*$C$9+U366*$C$11*$C$10</f>
        <v>14695380</v>
      </c>
      <c r="AR366" s="66">
        <f>S366*$C$11*$C$9+V366*$C$11*$C$10</f>
        <v>14695380</v>
      </c>
      <c r="AS366" s="87">
        <f>$C$11*(T366*$C$9+W366*$C$10)</f>
        <v>792178.05375968735</v>
      </c>
      <c r="AT366" s="45">
        <f t="shared" si="99"/>
        <v>15633490.60488441</v>
      </c>
      <c r="AU366" s="75"/>
    </row>
    <row r="367" spans="2:47" ht="15" thickBot="1" x14ac:dyDescent="0.35">
      <c r="B367" s="41">
        <f t="shared" si="106"/>
        <v>6720</v>
      </c>
      <c r="C367" s="8">
        <f t="shared" si="107"/>
        <v>67.2</v>
      </c>
      <c r="D367" s="73">
        <f t="shared" si="95"/>
        <v>89.88</v>
      </c>
      <c r="E367" s="29">
        <f t="shared" si="112"/>
        <v>22258.50608902262</v>
      </c>
      <c r="F367" s="29">
        <f t="shared" si="108"/>
        <v>66.24555383637778</v>
      </c>
      <c r="G367" s="29">
        <f t="shared" si="109"/>
        <v>88.603428256155269</v>
      </c>
      <c r="H367" s="17">
        <f t="shared" si="110"/>
        <v>29770.751894067856</v>
      </c>
      <c r="I367" s="29">
        <f t="shared" si="100"/>
        <v>2.2250485660981263</v>
      </c>
      <c r="J367" s="29">
        <f t="shared" si="101"/>
        <v>41.694115440740156</v>
      </c>
      <c r="K367" s="32">
        <f>IF((D366+L366+M366-AL366)/($C$21+$C$22)&gt;$C$8,$C$8,(D366+L366+M366-AL366)/($C$21+$C$22))</f>
        <v>1400</v>
      </c>
      <c r="L367" s="97">
        <f t="shared" si="96"/>
        <v>0</v>
      </c>
      <c r="M367" s="96">
        <f t="shared" si="97"/>
        <v>0</v>
      </c>
      <c r="N367" s="98">
        <f t="shared" si="102"/>
        <v>1.7179213529287818</v>
      </c>
      <c r="O367" s="100">
        <f t="shared" si="98"/>
        <v>4.2266987561397071</v>
      </c>
      <c r="P367" s="104">
        <f t="shared" si="103"/>
        <v>18.880500609176615</v>
      </c>
      <c r="Q367" s="102">
        <f t="shared" si="104"/>
        <v>4.9224514715476911E-2</v>
      </c>
      <c r="R367" s="106">
        <f>IF(K367-H366&lt;0,0,K367-H366)</f>
        <v>0</v>
      </c>
      <c r="S367" s="106">
        <f>K367-V367</f>
        <v>0</v>
      </c>
      <c r="T367" s="106">
        <f>IF(R367&gt;0,$C$6-$C$8,IF($C$6-$C$8-W367&lt;0,0,$C$6-$C$8-W367))</f>
        <v>97.214462279726973</v>
      </c>
      <c r="U367" s="107">
        <f>IF(R367=0,IF(U366+(F367-AL367/$C$23)*$C$21/($C$21+$C$22)&gt;$C$8,$C$8,U366+F367*$C$21/($C$21+$C$22)),E367)</f>
        <v>1400</v>
      </c>
      <c r="V367" s="107">
        <f>IF(R367&gt;0,0,IF(V366+(F367-AL367/$C$23)*$C$21/($C$21+$C$22)&gt;$C$8,$C$8,IF(U367=$C$8,V366+(F367-AL367/$C$23)*$C$21/$C$22,V366+(F367-AL367/$C$23)*$C$21/($C$21+$C$22))))</f>
        <v>1400</v>
      </c>
      <c r="W367" s="203">
        <f>IF(R367&gt;0,0,IF(W366+AL367/$C$23&gt;$F$23,$F$23,W366+AL367/$C$23))</f>
        <v>2.7855377202730285</v>
      </c>
      <c r="X367" s="105" t="str">
        <f>IF(R367=0,"-",FORECAST($C$8,Инклинометрия!$B$2:$B$152,Инклинометрия!$A$2:$A$152))</f>
        <v>-</v>
      </c>
      <c r="Y367" s="105" t="str">
        <f>IF(R367=0,"-",FORECAST($C$8-R367,Инклинометрия!$B$2:$B$152,Инклинометрия!$A$2:$A$152))</f>
        <v>-</v>
      </c>
      <c r="Z367" s="105" t="str">
        <f>IF(R367&gt;0,FORECAST($C$8,Инклинометрия!$B$2:$B$152,Инклинометрия!$A$2:$A$152),IF(V367=$C$8,"-",FORECAST($C$8-V367,Инклинометрия!$B$2:$B$152,Инклинометрия!$A$2:$A$152)))</f>
        <v>-</v>
      </c>
      <c r="AA367" s="105" t="str">
        <f>IF(S367=0,"-",FORECAST($C$8-(S367+V367),Инклинометрия!$B$2:$B$152,Инклинометрия!$A$2:$A$152))</f>
        <v>-</v>
      </c>
      <c r="AB367" s="105">
        <f>FORECAST($C$8+T367,Инклинометрия!$B$2:$B$152,Инклинометрия!$A$2:$A$152)</f>
        <v>1422.3537391657405</v>
      </c>
      <c r="AC367" s="105">
        <f>IF(R367=0,FORECAST($C$6-T367,Инклинометрия!$B$2:$B$152,Инклинометрия!$A$2:$A$152),FORECAST($C$8,Инклинометрия!$B$2:$B$152,Инклинометрия!$A$2:$A$152))</f>
        <v>1332.6462608342592</v>
      </c>
      <c r="AD367" s="107">
        <f>IF(R367=0,FORECAST($C$8,Инклинометрия!$B$2:$B$152,Инклинометрия!$A$2:$A$152),Y367)</f>
        <v>1330</v>
      </c>
      <c r="AE367" s="107">
        <f>FORECAST($C$8-(R367+U367),Инклинометрия!$B$2:$B$152,Инклинометрия!$A$2:$A$152)</f>
        <v>0</v>
      </c>
      <c r="AF367" s="107">
        <f>IF(V367=0,"-",FORECAST($C$8,Инклинометрия!$B$2:$B$152,Инклинометрия!$A$2:$A$152))</f>
        <v>1330</v>
      </c>
      <c r="AG367" s="107">
        <f>IF(V367=0,"-",FORECAST($C$8-V367,Инклинометрия!$B$2:$B$152,Инклинометрия!$A$2:$A$152))</f>
        <v>0</v>
      </c>
      <c r="AH367" s="107">
        <f>IF(W367=0,"-",FORECAST($C$8+W367,Инклинометрия!$B$2:$B$152,Инклинометрия!$A$2:$A$152))</f>
        <v>1332.6462608342592</v>
      </c>
      <c r="AI367" s="107">
        <f>IF(W367=0,"-",FORECAST($C$8,Инклинометрия!$B$2:$B$152,Инклинометрия!$A$2:$A$152))</f>
        <v>1330</v>
      </c>
      <c r="AK367" s="122">
        <f t="shared" si="111"/>
        <v>0</v>
      </c>
      <c r="AL367" s="67">
        <f>AK367*(B367-B366)</f>
        <v>0</v>
      </c>
      <c r="AM367" s="23">
        <f t="shared" si="113"/>
        <v>8.6725204696437436E-2</v>
      </c>
      <c r="AN367" s="26">
        <f>AN366+AK367*(B367-B366)/(2*PI()*$C$5*AN366*$K$13)</f>
        <v>0.15480061813468687</v>
      </c>
      <c r="AO367" s="87">
        <f t="shared" si="105"/>
        <v>145932.55112472404</v>
      </c>
      <c r="AP367" s="87">
        <f>IF(R367+U367&lt;$C$8,0,32*$L$23/$C$12^2*($K$10*R367+$K$8*U367)+32*$L$24/($C$14^2-$C$13^2)*($K$10*S367+$K$8*V367))</f>
        <v>44607.551124724028</v>
      </c>
      <c r="AQ367" s="66">
        <f>R367*$C$11*$C$9+U367*$C$11*$C$10</f>
        <v>14695380</v>
      </c>
      <c r="AR367" s="66">
        <f>S367*$C$11*$C$9+V367*$C$11*$C$10</f>
        <v>14695380</v>
      </c>
      <c r="AS367" s="87">
        <f>$C$11*(T367*$C$9+W367*$C$10)</f>
        <v>792178.05375968735</v>
      </c>
      <c r="AT367" s="45">
        <f t="shared" si="99"/>
        <v>15633490.60488441</v>
      </c>
      <c r="AU367" s="75"/>
    </row>
    <row r="368" spans="2:47" ht="15" thickBot="1" x14ac:dyDescent="0.35">
      <c r="B368" s="41">
        <f t="shared" si="106"/>
        <v>6740</v>
      </c>
      <c r="C368" s="8">
        <f t="shared" si="107"/>
        <v>67.400000000000006</v>
      </c>
      <c r="D368" s="73">
        <f t="shared" si="95"/>
        <v>90.147499999999994</v>
      </c>
      <c r="E368" s="29">
        <f t="shared" si="112"/>
        <v>22324.751642858995</v>
      </c>
      <c r="F368" s="29">
        <f t="shared" si="108"/>
        <v>66.24555383637778</v>
      </c>
      <c r="G368" s="29">
        <f t="shared" si="109"/>
        <v>88.603428256155269</v>
      </c>
      <c r="H368" s="17">
        <f t="shared" si="110"/>
        <v>29859.355322324012</v>
      </c>
      <c r="I368" s="29">
        <f t="shared" si="100"/>
        <v>2.2250485660981263</v>
      </c>
      <c r="J368" s="29">
        <f t="shared" si="101"/>
        <v>41.694115440740156</v>
      </c>
      <c r="K368" s="32">
        <f>IF((D367+L367+M367-AL367)/($C$21+$C$22)&gt;$C$8,$C$8,(D367+L367+M367-AL367)/($C$21+$C$22))</f>
        <v>1400</v>
      </c>
      <c r="L368" s="97">
        <f t="shared" si="96"/>
        <v>0</v>
      </c>
      <c r="M368" s="96">
        <f t="shared" si="97"/>
        <v>0</v>
      </c>
      <c r="N368" s="98">
        <f t="shared" si="102"/>
        <v>1.7179213529287818</v>
      </c>
      <c r="O368" s="100">
        <f t="shared" si="98"/>
        <v>4.2266987561397071</v>
      </c>
      <c r="P368" s="104">
        <f t="shared" si="103"/>
        <v>18.880500609176615</v>
      </c>
      <c r="Q368" s="102">
        <f t="shared" si="104"/>
        <v>4.9224514715476911E-2</v>
      </c>
      <c r="R368" s="106">
        <f>IF(K368-H367&lt;0,0,K368-H367)</f>
        <v>0</v>
      </c>
      <c r="S368" s="106">
        <f>K368-V368</f>
        <v>0</v>
      </c>
      <c r="T368" s="106">
        <f>IF(R368&gt;0,$C$6-$C$8,IF($C$6-$C$8-W368&lt;0,0,$C$6-$C$8-W368))</f>
        <v>97.214462279726973</v>
      </c>
      <c r="U368" s="107">
        <f>IF(R368=0,IF(U367+(F368-AL368/$C$23)*$C$21/($C$21+$C$22)&gt;$C$8,$C$8,U367+F368*$C$21/($C$21+$C$22)),E368)</f>
        <v>1400</v>
      </c>
      <c r="V368" s="107">
        <f>IF(R368&gt;0,0,IF(V367+(F368-AL368/$C$23)*$C$21/($C$21+$C$22)&gt;$C$8,$C$8,IF(U368=$C$8,V367+(F368-AL368/$C$23)*$C$21/$C$22,V367+(F368-AL368/$C$23)*$C$21/($C$21+$C$22))))</f>
        <v>1400</v>
      </c>
      <c r="W368" s="203">
        <f>IF(R368&gt;0,0,IF(W367+AL368/$C$23&gt;$F$23,$F$23,W367+AL368/$C$23))</f>
        <v>2.7855377202730285</v>
      </c>
      <c r="X368" s="105" t="str">
        <f>IF(R368=0,"-",FORECAST($C$8,Инклинометрия!$B$2:$B$152,Инклинометрия!$A$2:$A$152))</f>
        <v>-</v>
      </c>
      <c r="Y368" s="105" t="str">
        <f>IF(R368=0,"-",FORECAST($C$8-R368,Инклинометрия!$B$2:$B$152,Инклинометрия!$A$2:$A$152))</f>
        <v>-</v>
      </c>
      <c r="Z368" s="105" t="str">
        <f>IF(R368&gt;0,FORECAST($C$8,Инклинометрия!$B$2:$B$152,Инклинометрия!$A$2:$A$152),IF(V368=$C$8,"-",FORECAST($C$8-V368,Инклинометрия!$B$2:$B$152,Инклинометрия!$A$2:$A$152)))</f>
        <v>-</v>
      </c>
      <c r="AA368" s="105" t="str">
        <f>IF(S368=0,"-",FORECAST($C$8-(S368+V368),Инклинометрия!$B$2:$B$152,Инклинометрия!$A$2:$A$152))</f>
        <v>-</v>
      </c>
      <c r="AB368" s="105">
        <f>FORECAST($C$8+T368,Инклинометрия!$B$2:$B$152,Инклинометрия!$A$2:$A$152)</f>
        <v>1422.3537391657405</v>
      </c>
      <c r="AC368" s="105">
        <f>IF(R368=0,FORECAST($C$6-T368,Инклинометрия!$B$2:$B$152,Инклинометрия!$A$2:$A$152),FORECAST($C$8,Инклинометрия!$B$2:$B$152,Инклинометрия!$A$2:$A$152))</f>
        <v>1332.6462608342592</v>
      </c>
      <c r="AD368" s="107">
        <f>IF(R368=0,FORECAST($C$8,Инклинометрия!$B$2:$B$152,Инклинометрия!$A$2:$A$152),Y368)</f>
        <v>1330</v>
      </c>
      <c r="AE368" s="107">
        <f>FORECAST($C$8-(R368+U368),Инклинометрия!$B$2:$B$152,Инклинометрия!$A$2:$A$152)</f>
        <v>0</v>
      </c>
      <c r="AF368" s="107">
        <f>IF(V368=0,"-",FORECAST($C$8,Инклинометрия!$B$2:$B$152,Инклинометрия!$A$2:$A$152))</f>
        <v>1330</v>
      </c>
      <c r="AG368" s="107">
        <f>IF(V368=0,"-",FORECAST($C$8-V368,Инклинометрия!$B$2:$B$152,Инклинометрия!$A$2:$A$152))</f>
        <v>0</v>
      </c>
      <c r="AH368" s="107">
        <f>IF(W368=0,"-",FORECAST($C$8+W368,Инклинометрия!$B$2:$B$152,Инклинометрия!$A$2:$A$152))</f>
        <v>1332.6462608342592</v>
      </c>
      <c r="AI368" s="107">
        <f>IF(W368=0,"-",FORECAST($C$8,Инклинометрия!$B$2:$B$152,Инклинометрия!$A$2:$A$152))</f>
        <v>1330</v>
      </c>
      <c r="AK368" s="122">
        <f t="shared" si="111"/>
        <v>0</v>
      </c>
      <c r="AL368" s="67">
        <f>AK368*(B368-B367)</f>
        <v>0</v>
      </c>
      <c r="AM368" s="23">
        <f t="shared" si="113"/>
        <v>8.6725204696437436E-2</v>
      </c>
      <c r="AN368" s="26">
        <f>AN367+AK368*(B368-B367)/(2*PI()*$C$5*AN367*$K$13)</f>
        <v>0.15480061813468687</v>
      </c>
      <c r="AO368" s="87">
        <f t="shared" si="105"/>
        <v>145932.55112472404</v>
      </c>
      <c r="AP368" s="87">
        <f>IF(R368+U368&lt;$C$8,0,32*$L$23/$C$12^2*($K$10*R368+$K$8*U368)+32*$L$24/($C$14^2-$C$13^2)*($K$10*S368+$K$8*V368))</f>
        <v>44607.551124724028</v>
      </c>
      <c r="AQ368" s="66">
        <f>R368*$C$11*$C$9+U368*$C$11*$C$10</f>
        <v>14695380</v>
      </c>
      <c r="AR368" s="66">
        <f>S368*$C$11*$C$9+V368*$C$11*$C$10</f>
        <v>14695380</v>
      </c>
      <c r="AS368" s="87">
        <f>$C$11*(T368*$C$9+W368*$C$10)</f>
        <v>792178.05375968735</v>
      </c>
      <c r="AT368" s="45">
        <f t="shared" si="99"/>
        <v>15633490.60488441</v>
      </c>
      <c r="AU368" s="75"/>
    </row>
    <row r="369" spans="2:47" ht="15" thickBot="1" x14ac:dyDescent="0.35">
      <c r="B369" s="41">
        <f t="shared" si="106"/>
        <v>6760</v>
      </c>
      <c r="C369" s="8">
        <f t="shared" si="107"/>
        <v>67.599999999999994</v>
      </c>
      <c r="D369" s="73">
        <f t="shared" si="95"/>
        <v>90.415000000000006</v>
      </c>
      <c r="E369" s="29">
        <f t="shared" si="112"/>
        <v>22390.997196695371</v>
      </c>
      <c r="F369" s="29">
        <f t="shared" si="108"/>
        <v>66.245553836373062</v>
      </c>
      <c r="G369" s="29">
        <f t="shared" si="109"/>
        <v>88.603428256148959</v>
      </c>
      <c r="H369" s="17">
        <f t="shared" si="110"/>
        <v>29947.958750580161</v>
      </c>
      <c r="I369" s="29">
        <f t="shared" si="100"/>
        <v>2.2250485660981263</v>
      </c>
      <c r="J369" s="29">
        <f t="shared" si="101"/>
        <v>41.69411544073867</v>
      </c>
      <c r="K369" s="32">
        <f>IF((D368+L368+M368-AL368)/($C$21+$C$22)&gt;$C$8,$C$8,(D368+L368+M368-AL368)/($C$21+$C$22))</f>
        <v>1400</v>
      </c>
      <c r="L369" s="97">
        <f t="shared" si="96"/>
        <v>0</v>
      </c>
      <c r="M369" s="96">
        <f t="shared" si="97"/>
        <v>0</v>
      </c>
      <c r="N369" s="98">
        <f t="shared" si="102"/>
        <v>1.7179213529287818</v>
      </c>
      <c r="O369" s="100">
        <f t="shared" si="98"/>
        <v>4.2266987561397071</v>
      </c>
      <c r="P369" s="104">
        <f t="shared" si="103"/>
        <v>18.880500609176615</v>
      </c>
      <c r="Q369" s="102">
        <f t="shared" si="104"/>
        <v>4.9224514715476911E-2</v>
      </c>
      <c r="R369" s="106">
        <f>IF(K369-H368&lt;0,0,K369-H368)</f>
        <v>0</v>
      </c>
      <c r="S369" s="106">
        <f>K369-V369</f>
        <v>0</v>
      </c>
      <c r="T369" s="106">
        <f>IF(R369&gt;0,$C$6-$C$8,IF($C$6-$C$8-W369&lt;0,0,$C$6-$C$8-W369))</f>
        <v>97.214462279726973</v>
      </c>
      <c r="U369" s="107">
        <f>IF(R369=0,IF(U368+(F369-AL369/$C$23)*$C$21/($C$21+$C$22)&gt;$C$8,$C$8,U368+F369*$C$21/($C$21+$C$22)),E369)</f>
        <v>1400</v>
      </c>
      <c r="V369" s="107">
        <f>IF(R369&gt;0,0,IF(V368+(F369-AL369/$C$23)*$C$21/($C$21+$C$22)&gt;$C$8,$C$8,IF(U369=$C$8,V368+(F369-AL369/$C$23)*$C$21/$C$22,V368+(F369-AL369/$C$23)*$C$21/($C$21+$C$22))))</f>
        <v>1400</v>
      </c>
      <c r="W369" s="203">
        <f>IF(R369&gt;0,0,IF(W368+AL369/$C$23&gt;$F$23,$F$23,W368+AL369/$C$23))</f>
        <v>2.7855377202730285</v>
      </c>
      <c r="X369" s="105" t="str">
        <f>IF(R369=0,"-",FORECAST($C$8,Инклинометрия!$B$2:$B$152,Инклинометрия!$A$2:$A$152))</f>
        <v>-</v>
      </c>
      <c r="Y369" s="105" t="str">
        <f>IF(R369=0,"-",FORECAST($C$8-R369,Инклинометрия!$B$2:$B$152,Инклинометрия!$A$2:$A$152))</f>
        <v>-</v>
      </c>
      <c r="Z369" s="105" t="str">
        <f>IF(R369&gt;0,FORECAST($C$8,Инклинометрия!$B$2:$B$152,Инклинометрия!$A$2:$A$152),IF(V369=$C$8,"-",FORECAST($C$8-V369,Инклинометрия!$B$2:$B$152,Инклинометрия!$A$2:$A$152)))</f>
        <v>-</v>
      </c>
      <c r="AA369" s="105" t="str">
        <f>IF(S369=0,"-",FORECAST($C$8-(S369+V369),Инклинометрия!$B$2:$B$152,Инклинометрия!$A$2:$A$152))</f>
        <v>-</v>
      </c>
      <c r="AB369" s="105">
        <f>FORECAST($C$8+T369,Инклинометрия!$B$2:$B$152,Инклинометрия!$A$2:$A$152)</f>
        <v>1422.3537391657405</v>
      </c>
      <c r="AC369" s="105">
        <f>IF(R369=0,FORECAST($C$6-T369,Инклинометрия!$B$2:$B$152,Инклинометрия!$A$2:$A$152),FORECAST($C$8,Инклинометрия!$B$2:$B$152,Инклинометрия!$A$2:$A$152))</f>
        <v>1332.6462608342592</v>
      </c>
      <c r="AD369" s="107">
        <f>IF(R369=0,FORECAST($C$8,Инклинометрия!$B$2:$B$152,Инклинометрия!$A$2:$A$152),Y369)</f>
        <v>1330</v>
      </c>
      <c r="AE369" s="107">
        <f>FORECAST($C$8-(R369+U369),Инклинометрия!$B$2:$B$152,Инклинометрия!$A$2:$A$152)</f>
        <v>0</v>
      </c>
      <c r="AF369" s="107">
        <f>IF(V369=0,"-",FORECAST($C$8,Инклинометрия!$B$2:$B$152,Инклинометрия!$A$2:$A$152))</f>
        <v>1330</v>
      </c>
      <c r="AG369" s="107">
        <f>IF(V369=0,"-",FORECAST($C$8-V369,Инклинометрия!$B$2:$B$152,Инклинометрия!$A$2:$A$152))</f>
        <v>0</v>
      </c>
      <c r="AH369" s="107">
        <f>IF(W369=0,"-",FORECAST($C$8+W369,Инклинометрия!$B$2:$B$152,Инклинометрия!$A$2:$A$152))</f>
        <v>1332.6462608342592</v>
      </c>
      <c r="AI369" s="107">
        <f>IF(W369=0,"-",FORECAST($C$8,Инклинометрия!$B$2:$B$152,Инклинометрия!$A$2:$A$152))</f>
        <v>1330</v>
      </c>
      <c r="AK369" s="122">
        <f t="shared" si="111"/>
        <v>0</v>
      </c>
      <c r="AL369" s="67">
        <f>AK369*(B369-B368)</f>
        <v>0</v>
      </c>
      <c r="AM369" s="23">
        <f t="shared" si="113"/>
        <v>8.6725204696437436E-2</v>
      </c>
      <c r="AN369" s="26">
        <f>AN368+AK369*(B369-B368)/(2*PI()*$C$5*AN368*$K$13)</f>
        <v>0.15480061813468687</v>
      </c>
      <c r="AO369" s="87">
        <f t="shared" si="105"/>
        <v>145932.55112472404</v>
      </c>
      <c r="AP369" s="87">
        <f>IF(R369+U369&lt;$C$8,0,32*$L$23/$C$12^2*($K$10*R369+$K$8*U369)+32*$L$24/($C$14^2-$C$13^2)*($K$10*S369+$K$8*V369))</f>
        <v>44607.551124724028</v>
      </c>
      <c r="AQ369" s="66">
        <f>R369*$C$11*$C$9+U369*$C$11*$C$10</f>
        <v>14695380</v>
      </c>
      <c r="AR369" s="66">
        <f>S369*$C$11*$C$9+V369*$C$11*$C$10</f>
        <v>14695380</v>
      </c>
      <c r="AS369" s="87">
        <f>$C$11*(T369*$C$9+W369*$C$10)</f>
        <v>792178.05375968735</v>
      </c>
      <c r="AT369" s="45">
        <f t="shared" si="99"/>
        <v>15633490.60488441</v>
      </c>
      <c r="AU369" s="75"/>
    </row>
    <row r="370" spans="2:47" ht="15" thickBot="1" x14ac:dyDescent="0.35">
      <c r="B370" s="41">
        <f t="shared" si="106"/>
        <v>6780</v>
      </c>
      <c r="C370" s="8">
        <f t="shared" si="107"/>
        <v>67.8</v>
      </c>
      <c r="D370" s="73">
        <f t="shared" si="95"/>
        <v>90.682500000000005</v>
      </c>
      <c r="E370" s="29">
        <f t="shared" si="112"/>
        <v>22457.242750531746</v>
      </c>
      <c r="F370" s="29">
        <f t="shared" si="108"/>
        <v>66.24555383637778</v>
      </c>
      <c r="G370" s="29">
        <f t="shared" si="109"/>
        <v>88.603428256155269</v>
      </c>
      <c r="H370" s="17">
        <f t="shared" si="110"/>
        <v>30036.562178836317</v>
      </c>
      <c r="I370" s="29">
        <f t="shared" si="100"/>
        <v>2.2250485660981263</v>
      </c>
      <c r="J370" s="29">
        <f t="shared" si="101"/>
        <v>41.694115440740156</v>
      </c>
      <c r="K370" s="32">
        <f>IF((D369+L369+M369-AL369)/($C$21+$C$22)&gt;$C$8,$C$8,(D369+L369+M369-AL369)/($C$21+$C$22))</f>
        <v>1400</v>
      </c>
      <c r="L370" s="97">
        <f t="shared" si="96"/>
        <v>0</v>
      </c>
      <c r="M370" s="96">
        <f t="shared" si="97"/>
        <v>0</v>
      </c>
      <c r="N370" s="98">
        <f t="shared" si="102"/>
        <v>1.7179213529287818</v>
      </c>
      <c r="O370" s="100">
        <f t="shared" si="98"/>
        <v>4.2266987561397071</v>
      </c>
      <c r="P370" s="104">
        <f t="shared" si="103"/>
        <v>18.880500609176615</v>
      </c>
      <c r="Q370" s="102">
        <f t="shared" si="104"/>
        <v>4.9224514715476911E-2</v>
      </c>
      <c r="R370" s="106">
        <f>IF(K370-H369&lt;0,0,K370-H369)</f>
        <v>0</v>
      </c>
      <c r="S370" s="106">
        <f>K370-V370</f>
        <v>0</v>
      </c>
      <c r="T370" s="106">
        <f>IF(R370&gt;0,$C$6-$C$8,IF($C$6-$C$8-W370&lt;0,0,$C$6-$C$8-W370))</f>
        <v>97.214462279726973</v>
      </c>
      <c r="U370" s="107">
        <f>IF(R370=0,IF(U369+(F370-AL370/$C$23)*$C$21/($C$21+$C$22)&gt;$C$8,$C$8,U369+F370*$C$21/($C$21+$C$22)),E370)</f>
        <v>1400</v>
      </c>
      <c r="V370" s="107">
        <f>IF(R370&gt;0,0,IF(V369+(F370-AL370/$C$23)*$C$21/($C$21+$C$22)&gt;$C$8,$C$8,IF(U370=$C$8,V369+(F370-AL370/$C$23)*$C$21/$C$22,V369+(F370-AL370/$C$23)*$C$21/($C$21+$C$22))))</f>
        <v>1400</v>
      </c>
      <c r="W370" s="203">
        <f>IF(R370&gt;0,0,IF(W369+AL370/$C$23&gt;$F$23,$F$23,W369+AL370/$C$23))</f>
        <v>2.7855377202730285</v>
      </c>
      <c r="X370" s="105" t="str">
        <f>IF(R370=0,"-",FORECAST($C$8,Инклинометрия!$B$2:$B$152,Инклинометрия!$A$2:$A$152))</f>
        <v>-</v>
      </c>
      <c r="Y370" s="105" t="str">
        <f>IF(R370=0,"-",FORECAST($C$8-R370,Инклинометрия!$B$2:$B$152,Инклинометрия!$A$2:$A$152))</f>
        <v>-</v>
      </c>
      <c r="Z370" s="105" t="str">
        <f>IF(R370&gt;0,FORECAST($C$8,Инклинометрия!$B$2:$B$152,Инклинометрия!$A$2:$A$152),IF(V370=$C$8,"-",FORECAST($C$8-V370,Инклинометрия!$B$2:$B$152,Инклинометрия!$A$2:$A$152)))</f>
        <v>-</v>
      </c>
      <c r="AA370" s="105" t="str">
        <f>IF(S370=0,"-",FORECAST($C$8-(S370+V370),Инклинометрия!$B$2:$B$152,Инклинометрия!$A$2:$A$152))</f>
        <v>-</v>
      </c>
      <c r="AB370" s="105">
        <f>FORECAST($C$8+T370,Инклинометрия!$B$2:$B$152,Инклинометрия!$A$2:$A$152)</f>
        <v>1422.3537391657405</v>
      </c>
      <c r="AC370" s="105">
        <f>IF(R370=0,FORECAST($C$6-T370,Инклинометрия!$B$2:$B$152,Инклинометрия!$A$2:$A$152),FORECAST($C$8,Инклинометрия!$B$2:$B$152,Инклинометрия!$A$2:$A$152))</f>
        <v>1332.6462608342592</v>
      </c>
      <c r="AD370" s="107">
        <f>IF(R370=0,FORECAST($C$8,Инклинометрия!$B$2:$B$152,Инклинометрия!$A$2:$A$152),Y370)</f>
        <v>1330</v>
      </c>
      <c r="AE370" s="107">
        <f>FORECAST($C$8-(R370+U370),Инклинометрия!$B$2:$B$152,Инклинометрия!$A$2:$A$152)</f>
        <v>0</v>
      </c>
      <c r="AF370" s="107">
        <f>IF(V370=0,"-",FORECAST($C$8,Инклинометрия!$B$2:$B$152,Инклинометрия!$A$2:$A$152))</f>
        <v>1330</v>
      </c>
      <c r="AG370" s="107">
        <f>IF(V370=0,"-",FORECAST($C$8-V370,Инклинометрия!$B$2:$B$152,Инклинометрия!$A$2:$A$152))</f>
        <v>0</v>
      </c>
      <c r="AH370" s="107">
        <f>IF(W370=0,"-",FORECAST($C$8+W370,Инклинометрия!$B$2:$B$152,Инклинометрия!$A$2:$A$152))</f>
        <v>1332.6462608342592</v>
      </c>
      <c r="AI370" s="107">
        <f>IF(W370=0,"-",FORECAST($C$8,Инклинометрия!$B$2:$B$152,Инклинометрия!$A$2:$A$152))</f>
        <v>1330</v>
      </c>
      <c r="AK370" s="122">
        <f t="shared" si="111"/>
        <v>0</v>
      </c>
      <c r="AL370" s="67">
        <f>AK370*(B370-B369)</f>
        <v>0</v>
      </c>
      <c r="AM370" s="23">
        <f t="shared" si="113"/>
        <v>8.6725204696437436E-2</v>
      </c>
      <c r="AN370" s="26">
        <f>AN369+AK370*(B370-B369)/(2*PI()*$C$5*AN369*$K$13)</f>
        <v>0.15480061813468687</v>
      </c>
      <c r="AO370" s="87">
        <f t="shared" si="105"/>
        <v>145932.55112472404</v>
      </c>
      <c r="AP370" s="87">
        <f>IF(R370+U370&lt;$C$8,0,32*$L$23/$C$12^2*($K$10*R370+$K$8*U370)+32*$L$24/($C$14^2-$C$13^2)*($K$10*S370+$K$8*V370))</f>
        <v>44607.551124724028</v>
      </c>
      <c r="AQ370" s="66">
        <f>R370*$C$11*$C$9+U370*$C$11*$C$10</f>
        <v>14695380</v>
      </c>
      <c r="AR370" s="66">
        <f>S370*$C$11*$C$9+V370*$C$11*$C$10</f>
        <v>14695380</v>
      </c>
      <c r="AS370" s="87">
        <f>$C$11*(T370*$C$9+W370*$C$10)</f>
        <v>792178.05375968735</v>
      </c>
      <c r="AT370" s="45">
        <f t="shared" si="99"/>
        <v>15633490.60488441</v>
      </c>
      <c r="AU370" s="75"/>
    </row>
    <row r="371" spans="2:47" ht="15" thickBot="1" x14ac:dyDescent="0.35">
      <c r="B371" s="41">
        <f t="shared" si="106"/>
        <v>6800</v>
      </c>
      <c r="C371" s="8">
        <f t="shared" si="107"/>
        <v>68</v>
      </c>
      <c r="D371" s="73">
        <f t="shared" si="95"/>
        <v>90.95</v>
      </c>
      <c r="E371" s="29">
        <f t="shared" si="112"/>
        <v>22523.488304368126</v>
      </c>
      <c r="F371" s="29">
        <f t="shared" si="108"/>
        <v>66.24555383637778</v>
      </c>
      <c r="G371" s="29">
        <f t="shared" si="109"/>
        <v>88.603428256155269</v>
      </c>
      <c r="H371" s="17">
        <f t="shared" si="110"/>
        <v>30125.165607092473</v>
      </c>
      <c r="I371" s="29">
        <f t="shared" si="100"/>
        <v>2.2250485660981263</v>
      </c>
      <c r="J371" s="29">
        <f t="shared" si="101"/>
        <v>41.694115440740156</v>
      </c>
      <c r="K371" s="32">
        <f>IF((D370+L370+M370-AL370)/($C$21+$C$22)&gt;$C$8,$C$8,(D370+L370+M370-AL370)/($C$21+$C$22))</f>
        <v>1400</v>
      </c>
      <c r="L371" s="97">
        <f t="shared" si="96"/>
        <v>0</v>
      </c>
      <c r="M371" s="96">
        <f t="shared" si="97"/>
        <v>0</v>
      </c>
      <c r="N371" s="98">
        <f t="shared" si="102"/>
        <v>1.7179213529287818</v>
      </c>
      <c r="O371" s="100">
        <f t="shared" si="98"/>
        <v>4.2266987561397071</v>
      </c>
      <c r="P371" s="104">
        <f t="shared" si="103"/>
        <v>18.880500609176615</v>
      </c>
      <c r="Q371" s="102">
        <f t="shared" si="104"/>
        <v>4.9224514715476911E-2</v>
      </c>
      <c r="R371" s="106">
        <f>IF(K371-H370&lt;0,0,K371-H370)</f>
        <v>0</v>
      </c>
      <c r="S371" s="106">
        <f>K371-V371</f>
        <v>0</v>
      </c>
      <c r="T371" s="106">
        <f>IF(R371&gt;0,$C$6-$C$8,IF($C$6-$C$8-W371&lt;0,0,$C$6-$C$8-W371))</f>
        <v>97.214462279726973</v>
      </c>
      <c r="U371" s="107">
        <f>IF(R371=0,IF(U370+(F371-AL371/$C$23)*$C$21/($C$21+$C$22)&gt;$C$8,$C$8,U370+F371*$C$21/($C$21+$C$22)),E371)</f>
        <v>1400</v>
      </c>
      <c r="V371" s="107">
        <f>IF(R371&gt;0,0,IF(V370+(F371-AL371/$C$23)*$C$21/($C$21+$C$22)&gt;$C$8,$C$8,IF(U371=$C$8,V370+(F371-AL371/$C$23)*$C$21/$C$22,V370+(F371-AL371/$C$23)*$C$21/($C$21+$C$22))))</f>
        <v>1400</v>
      </c>
      <c r="W371" s="203">
        <f>IF(R371&gt;0,0,IF(W370+AL371/$C$23&gt;$F$23,$F$23,W370+AL371/$C$23))</f>
        <v>2.7855377202730285</v>
      </c>
      <c r="X371" s="105" t="str">
        <f>IF(R371=0,"-",FORECAST($C$8,Инклинометрия!$B$2:$B$152,Инклинометрия!$A$2:$A$152))</f>
        <v>-</v>
      </c>
      <c r="Y371" s="105" t="str">
        <f>IF(R371=0,"-",FORECAST($C$8-R371,Инклинометрия!$B$2:$B$152,Инклинометрия!$A$2:$A$152))</f>
        <v>-</v>
      </c>
      <c r="Z371" s="105" t="str">
        <f>IF(R371&gt;0,FORECAST($C$8,Инклинометрия!$B$2:$B$152,Инклинометрия!$A$2:$A$152),IF(V371=$C$8,"-",FORECAST($C$8-V371,Инклинометрия!$B$2:$B$152,Инклинометрия!$A$2:$A$152)))</f>
        <v>-</v>
      </c>
      <c r="AA371" s="105" t="str">
        <f>IF(S371=0,"-",FORECAST($C$8-(S371+V371),Инклинометрия!$B$2:$B$152,Инклинометрия!$A$2:$A$152))</f>
        <v>-</v>
      </c>
      <c r="AB371" s="105">
        <f>FORECAST($C$8+T371,Инклинометрия!$B$2:$B$152,Инклинометрия!$A$2:$A$152)</f>
        <v>1422.3537391657405</v>
      </c>
      <c r="AC371" s="105">
        <f>IF(R371=0,FORECAST($C$6-T371,Инклинометрия!$B$2:$B$152,Инклинометрия!$A$2:$A$152),FORECAST($C$8,Инклинометрия!$B$2:$B$152,Инклинометрия!$A$2:$A$152))</f>
        <v>1332.6462608342592</v>
      </c>
      <c r="AD371" s="107">
        <f>IF(R371=0,FORECAST($C$8,Инклинометрия!$B$2:$B$152,Инклинометрия!$A$2:$A$152),Y371)</f>
        <v>1330</v>
      </c>
      <c r="AE371" s="107">
        <f>FORECAST($C$8-(R371+U371),Инклинометрия!$B$2:$B$152,Инклинометрия!$A$2:$A$152)</f>
        <v>0</v>
      </c>
      <c r="AF371" s="107">
        <f>IF(V371=0,"-",FORECAST($C$8,Инклинометрия!$B$2:$B$152,Инклинометрия!$A$2:$A$152))</f>
        <v>1330</v>
      </c>
      <c r="AG371" s="107">
        <f>IF(V371=0,"-",FORECAST($C$8-V371,Инклинометрия!$B$2:$B$152,Инклинометрия!$A$2:$A$152))</f>
        <v>0</v>
      </c>
      <c r="AH371" s="107">
        <f>IF(W371=0,"-",FORECAST($C$8+W371,Инклинометрия!$B$2:$B$152,Инклинометрия!$A$2:$A$152))</f>
        <v>1332.6462608342592</v>
      </c>
      <c r="AI371" s="107">
        <f>IF(W371=0,"-",FORECAST($C$8,Инклинометрия!$B$2:$B$152,Инклинометрия!$A$2:$A$152))</f>
        <v>1330</v>
      </c>
      <c r="AK371" s="122">
        <f t="shared" si="111"/>
        <v>0</v>
      </c>
      <c r="AL371" s="67">
        <f>AK371*(B371-B370)</f>
        <v>0</v>
      </c>
      <c r="AM371" s="23">
        <f t="shared" si="113"/>
        <v>8.6725204696437436E-2</v>
      </c>
      <c r="AN371" s="26">
        <f>AN370+AK371*(B371-B370)/(2*PI()*$C$5*AN370*$K$13)</f>
        <v>0.15480061813468687</v>
      </c>
      <c r="AO371" s="87">
        <f t="shared" si="105"/>
        <v>145932.55112472404</v>
      </c>
      <c r="AP371" s="87">
        <f>IF(R371+U371&lt;$C$8,0,32*$L$23/$C$12^2*($K$10*R371+$K$8*U371)+32*$L$24/($C$14^2-$C$13^2)*($K$10*S371+$K$8*V371))</f>
        <v>44607.551124724028</v>
      </c>
      <c r="AQ371" s="66">
        <f>R371*$C$11*$C$9+U371*$C$11*$C$10</f>
        <v>14695380</v>
      </c>
      <c r="AR371" s="66">
        <f>S371*$C$11*$C$9+V371*$C$11*$C$10</f>
        <v>14695380</v>
      </c>
      <c r="AS371" s="87">
        <f>$C$11*(T371*$C$9+W371*$C$10)</f>
        <v>792178.05375968735</v>
      </c>
      <c r="AT371" s="45">
        <f t="shared" si="99"/>
        <v>15633490.60488441</v>
      </c>
      <c r="AU371" s="75"/>
    </row>
    <row r="372" spans="2:47" ht="15" thickBot="1" x14ac:dyDescent="0.35">
      <c r="B372" s="41">
        <f t="shared" si="106"/>
        <v>6820</v>
      </c>
      <c r="C372" s="8">
        <f t="shared" si="107"/>
        <v>68.2</v>
      </c>
      <c r="D372" s="73">
        <f t="shared" si="95"/>
        <v>91.217500000000001</v>
      </c>
      <c r="E372" s="29">
        <f t="shared" si="112"/>
        <v>22589.733858204501</v>
      </c>
      <c r="F372" s="29">
        <f t="shared" si="108"/>
        <v>66.24555383637778</v>
      </c>
      <c r="G372" s="29">
        <f t="shared" si="109"/>
        <v>88.603428256155269</v>
      </c>
      <c r="H372" s="17">
        <f t="shared" si="110"/>
        <v>30213.769035348629</v>
      </c>
      <c r="I372" s="29">
        <f t="shared" si="100"/>
        <v>2.2250485660981263</v>
      </c>
      <c r="J372" s="29">
        <f t="shared" si="101"/>
        <v>41.694115440740156</v>
      </c>
      <c r="K372" s="32">
        <f>IF((D371+L371+M371-AL371)/($C$21+$C$22)&gt;$C$8,$C$8,(D371+L371+M371-AL371)/($C$21+$C$22))</f>
        <v>1400</v>
      </c>
      <c r="L372" s="97">
        <f t="shared" si="96"/>
        <v>0</v>
      </c>
      <c r="M372" s="96">
        <f t="shared" si="97"/>
        <v>0</v>
      </c>
      <c r="N372" s="98">
        <f t="shared" si="102"/>
        <v>1.7179213529287818</v>
      </c>
      <c r="O372" s="100">
        <f t="shared" si="98"/>
        <v>4.2266987561397071</v>
      </c>
      <c r="P372" s="104">
        <f t="shared" si="103"/>
        <v>18.880500609176615</v>
      </c>
      <c r="Q372" s="102">
        <f t="shared" si="104"/>
        <v>4.9224514715476911E-2</v>
      </c>
      <c r="R372" s="106">
        <f>IF(K372-H371&lt;0,0,K372-H371)</f>
        <v>0</v>
      </c>
      <c r="S372" s="106">
        <f>K372-V372</f>
        <v>0</v>
      </c>
      <c r="T372" s="106">
        <f>IF(R372&gt;0,$C$6-$C$8,IF($C$6-$C$8-W372&lt;0,0,$C$6-$C$8-W372))</f>
        <v>97.214462279726973</v>
      </c>
      <c r="U372" s="107">
        <f>IF(R372=0,IF(U371+(F372-AL372/$C$23)*$C$21/($C$21+$C$22)&gt;$C$8,$C$8,U371+F372*$C$21/($C$21+$C$22)),E372)</f>
        <v>1400</v>
      </c>
      <c r="V372" s="107">
        <f>IF(R372&gt;0,0,IF(V371+(F372-AL372/$C$23)*$C$21/($C$21+$C$22)&gt;$C$8,$C$8,IF(U372=$C$8,V371+(F372-AL372/$C$23)*$C$21/$C$22,V371+(F372-AL372/$C$23)*$C$21/($C$21+$C$22))))</f>
        <v>1400</v>
      </c>
      <c r="W372" s="203">
        <f>IF(R372&gt;0,0,IF(W371+AL372/$C$23&gt;$F$23,$F$23,W371+AL372/$C$23))</f>
        <v>2.7855377202730285</v>
      </c>
      <c r="X372" s="105" t="str">
        <f>IF(R372=0,"-",FORECAST($C$8,Инклинометрия!$B$2:$B$152,Инклинометрия!$A$2:$A$152))</f>
        <v>-</v>
      </c>
      <c r="Y372" s="105" t="str">
        <f>IF(R372=0,"-",FORECAST($C$8-R372,Инклинометрия!$B$2:$B$152,Инклинометрия!$A$2:$A$152))</f>
        <v>-</v>
      </c>
      <c r="Z372" s="105" t="str">
        <f>IF(R372&gt;0,FORECAST($C$8,Инклинометрия!$B$2:$B$152,Инклинометрия!$A$2:$A$152),IF(V372=$C$8,"-",FORECAST($C$8-V372,Инклинометрия!$B$2:$B$152,Инклинометрия!$A$2:$A$152)))</f>
        <v>-</v>
      </c>
      <c r="AA372" s="105" t="str">
        <f>IF(S372=0,"-",FORECAST($C$8-(S372+V372),Инклинометрия!$B$2:$B$152,Инклинометрия!$A$2:$A$152))</f>
        <v>-</v>
      </c>
      <c r="AB372" s="105">
        <f>FORECAST($C$8+T372,Инклинометрия!$B$2:$B$152,Инклинометрия!$A$2:$A$152)</f>
        <v>1422.3537391657405</v>
      </c>
      <c r="AC372" s="105">
        <f>IF(R372=0,FORECAST($C$6-T372,Инклинометрия!$B$2:$B$152,Инклинометрия!$A$2:$A$152),FORECAST($C$8,Инклинометрия!$B$2:$B$152,Инклинометрия!$A$2:$A$152))</f>
        <v>1332.6462608342592</v>
      </c>
      <c r="AD372" s="107">
        <f>IF(R372=0,FORECAST($C$8,Инклинометрия!$B$2:$B$152,Инклинометрия!$A$2:$A$152),Y372)</f>
        <v>1330</v>
      </c>
      <c r="AE372" s="107">
        <f>FORECAST($C$8-(R372+U372),Инклинометрия!$B$2:$B$152,Инклинометрия!$A$2:$A$152)</f>
        <v>0</v>
      </c>
      <c r="AF372" s="107">
        <f>IF(V372=0,"-",FORECAST($C$8,Инклинометрия!$B$2:$B$152,Инклинометрия!$A$2:$A$152))</f>
        <v>1330</v>
      </c>
      <c r="AG372" s="107">
        <f>IF(V372=0,"-",FORECAST($C$8-V372,Инклинометрия!$B$2:$B$152,Инклинометрия!$A$2:$A$152))</f>
        <v>0</v>
      </c>
      <c r="AH372" s="107">
        <f>IF(W372=0,"-",FORECAST($C$8+W372,Инклинометрия!$B$2:$B$152,Инклинометрия!$A$2:$A$152))</f>
        <v>1332.6462608342592</v>
      </c>
      <c r="AI372" s="107">
        <f>IF(W372=0,"-",FORECAST($C$8,Инклинометрия!$B$2:$B$152,Инклинометрия!$A$2:$A$152))</f>
        <v>1330</v>
      </c>
      <c r="AK372" s="122">
        <f t="shared" si="111"/>
        <v>0</v>
      </c>
      <c r="AL372" s="67">
        <f>AK372*(B372-B371)</f>
        <v>0</v>
      </c>
      <c r="AM372" s="23">
        <f t="shared" si="113"/>
        <v>8.6725204696437436E-2</v>
      </c>
      <c r="AN372" s="26">
        <f>AN371+AK372*(B372-B371)/(2*PI()*$C$5*AN371*$K$13)</f>
        <v>0.15480061813468687</v>
      </c>
      <c r="AO372" s="87">
        <f t="shared" si="105"/>
        <v>145932.55112472404</v>
      </c>
      <c r="AP372" s="87">
        <f>IF(R372+U372&lt;$C$8,0,32*$L$23/$C$12^2*($K$10*R372+$K$8*U372)+32*$L$24/($C$14^2-$C$13^2)*($K$10*S372+$K$8*V372))</f>
        <v>44607.551124724028</v>
      </c>
      <c r="AQ372" s="66">
        <f>R372*$C$11*$C$9+U372*$C$11*$C$10</f>
        <v>14695380</v>
      </c>
      <c r="AR372" s="66">
        <f>S372*$C$11*$C$9+V372*$C$11*$C$10</f>
        <v>14695380</v>
      </c>
      <c r="AS372" s="87">
        <f>$C$11*(T372*$C$9+W372*$C$10)</f>
        <v>792178.05375968735</v>
      </c>
      <c r="AT372" s="45">
        <f t="shared" si="99"/>
        <v>15633490.60488441</v>
      </c>
      <c r="AU372" s="75"/>
    </row>
    <row r="373" spans="2:47" ht="15" thickBot="1" x14ac:dyDescent="0.35">
      <c r="B373" s="41">
        <f t="shared" si="106"/>
        <v>6840</v>
      </c>
      <c r="C373" s="8">
        <f t="shared" si="107"/>
        <v>68.400000000000006</v>
      </c>
      <c r="D373" s="73">
        <f t="shared" si="95"/>
        <v>91.484999999999999</v>
      </c>
      <c r="E373" s="29">
        <f t="shared" si="112"/>
        <v>22655.979412040881</v>
      </c>
      <c r="F373" s="29">
        <f t="shared" si="108"/>
        <v>66.24555383637778</v>
      </c>
      <c r="G373" s="29">
        <f t="shared" si="109"/>
        <v>88.603428256155269</v>
      </c>
      <c r="H373" s="17">
        <f t="shared" si="110"/>
        <v>30302.372463604785</v>
      </c>
      <c r="I373" s="29">
        <f t="shared" si="100"/>
        <v>2.2250485660981263</v>
      </c>
      <c r="J373" s="29">
        <f t="shared" si="101"/>
        <v>41.694115440740156</v>
      </c>
      <c r="K373" s="32">
        <f>IF((D372+L372+M372-AL372)/($C$21+$C$22)&gt;$C$8,$C$8,(D372+L372+M372-AL372)/($C$21+$C$22))</f>
        <v>1400</v>
      </c>
      <c r="L373" s="97">
        <f t="shared" si="96"/>
        <v>0</v>
      </c>
      <c r="M373" s="96">
        <f t="shared" si="97"/>
        <v>0</v>
      </c>
      <c r="N373" s="98">
        <f t="shared" si="102"/>
        <v>1.7179213529287818</v>
      </c>
      <c r="O373" s="100">
        <f t="shared" si="98"/>
        <v>4.2266987561397071</v>
      </c>
      <c r="P373" s="104">
        <f t="shared" si="103"/>
        <v>18.880500609176615</v>
      </c>
      <c r="Q373" s="102">
        <f t="shared" si="104"/>
        <v>4.9224514715476911E-2</v>
      </c>
      <c r="R373" s="106">
        <f>IF(K373-H372&lt;0,0,K373-H372)</f>
        <v>0</v>
      </c>
      <c r="S373" s="106">
        <f>K373-V373</f>
        <v>0</v>
      </c>
      <c r="T373" s="106">
        <f>IF(R373&gt;0,$C$6-$C$8,IF($C$6-$C$8-W373&lt;0,0,$C$6-$C$8-W373))</f>
        <v>97.214462279726973</v>
      </c>
      <c r="U373" s="107">
        <f>IF(R373=0,IF(U372+(F373-AL373/$C$23)*$C$21/($C$21+$C$22)&gt;$C$8,$C$8,U372+F373*$C$21/($C$21+$C$22)),E373)</f>
        <v>1400</v>
      </c>
      <c r="V373" s="107">
        <f>IF(R373&gt;0,0,IF(V372+(F373-AL373/$C$23)*$C$21/($C$21+$C$22)&gt;$C$8,$C$8,IF(U373=$C$8,V372+(F373-AL373/$C$23)*$C$21/$C$22,V372+(F373-AL373/$C$23)*$C$21/($C$21+$C$22))))</f>
        <v>1400</v>
      </c>
      <c r="W373" s="203">
        <f>IF(R373&gt;0,0,IF(W372+AL373/$C$23&gt;$F$23,$F$23,W372+AL373/$C$23))</f>
        <v>2.7855377202730285</v>
      </c>
      <c r="X373" s="105" t="str">
        <f>IF(R373=0,"-",FORECAST($C$8,Инклинометрия!$B$2:$B$152,Инклинометрия!$A$2:$A$152))</f>
        <v>-</v>
      </c>
      <c r="Y373" s="105" t="str">
        <f>IF(R373=0,"-",FORECAST($C$8-R373,Инклинометрия!$B$2:$B$152,Инклинометрия!$A$2:$A$152))</f>
        <v>-</v>
      </c>
      <c r="Z373" s="105" t="str">
        <f>IF(R373&gt;0,FORECAST($C$8,Инклинометрия!$B$2:$B$152,Инклинометрия!$A$2:$A$152),IF(V373=$C$8,"-",FORECAST($C$8-V373,Инклинометрия!$B$2:$B$152,Инклинометрия!$A$2:$A$152)))</f>
        <v>-</v>
      </c>
      <c r="AA373" s="105" t="str">
        <f>IF(S373=0,"-",FORECAST($C$8-(S373+V373),Инклинометрия!$B$2:$B$152,Инклинометрия!$A$2:$A$152))</f>
        <v>-</v>
      </c>
      <c r="AB373" s="105">
        <f>FORECAST($C$8+T373,Инклинометрия!$B$2:$B$152,Инклинометрия!$A$2:$A$152)</f>
        <v>1422.3537391657405</v>
      </c>
      <c r="AC373" s="105">
        <f>IF(R373=0,FORECAST($C$6-T373,Инклинометрия!$B$2:$B$152,Инклинометрия!$A$2:$A$152),FORECAST($C$8,Инклинометрия!$B$2:$B$152,Инклинометрия!$A$2:$A$152))</f>
        <v>1332.6462608342592</v>
      </c>
      <c r="AD373" s="107">
        <f>IF(R373=0,FORECAST($C$8,Инклинометрия!$B$2:$B$152,Инклинометрия!$A$2:$A$152),Y373)</f>
        <v>1330</v>
      </c>
      <c r="AE373" s="107">
        <f>FORECAST($C$8-(R373+U373),Инклинометрия!$B$2:$B$152,Инклинометрия!$A$2:$A$152)</f>
        <v>0</v>
      </c>
      <c r="AF373" s="107">
        <f>IF(V373=0,"-",FORECAST($C$8,Инклинометрия!$B$2:$B$152,Инклинометрия!$A$2:$A$152))</f>
        <v>1330</v>
      </c>
      <c r="AG373" s="107">
        <f>IF(V373=0,"-",FORECAST($C$8-V373,Инклинометрия!$B$2:$B$152,Инклинометрия!$A$2:$A$152))</f>
        <v>0</v>
      </c>
      <c r="AH373" s="107">
        <f>IF(W373=0,"-",FORECAST($C$8+W373,Инклинометрия!$B$2:$B$152,Инклинометрия!$A$2:$A$152))</f>
        <v>1332.6462608342592</v>
      </c>
      <c r="AI373" s="107">
        <f>IF(W373=0,"-",FORECAST($C$8,Инклинометрия!$B$2:$B$152,Инклинометрия!$A$2:$A$152))</f>
        <v>1330</v>
      </c>
      <c r="AK373" s="122">
        <f t="shared" si="111"/>
        <v>0</v>
      </c>
      <c r="AL373" s="67">
        <f>AK373*(B373-B372)</f>
        <v>0</v>
      </c>
      <c r="AM373" s="23">
        <f t="shared" si="113"/>
        <v>8.6725204696437436E-2</v>
      </c>
      <c r="AN373" s="26">
        <f>AN372+AK373*(B373-B372)/(2*PI()*$C$5*AN372*$K$13)</f>
        <v>0.15480061813468687</v>
      </c>
      <c r="AO373" s="87">
        <f t="shared" si="105"/>
        <v>145932.55112472404</v>
      </c>
      <c r="AP373" s="87">
        <f>IF(R373+U373&lt;$C$8,0,32*$L$23/$C$12^2*($K$10*R373+$K$8*U373)+32*$L$24/($C$14^2-$C$13^2)*($K$10*S373+$K$8*V373))</f>
        <v>44607.551124724028</v>
      </c>
      <c r="AQ373" s="66">
        <f>R373*$C$11*$C$9+U373*$C$11*$C$10</f>
        <v>14695380</v>
      </c>
      <c r="AR373" s="66">
        <f>S373*$C$11*$C$9+V373*$C$11*$C$10</f>
        <v>14695380</v>
      </c>
      <c r="AS373" s="87">
        <f>$C$11*(T373*$C$9+W373*$C$10)</f>
        <v>792178.05375968735</v>
      </c>
      <c r="AT373" s="45">
        <f t="shared" si="99"/>
        <v>15633490.60488441</v>
      </c>
      <c r="AU373" s="75"/>
    </row>
    <row r="374" spans="2:47" ht="15" thickBot="1" x14ac:dyDescent="0.35">
      <c r="B374" s="41">
        <f t="shared" si="106"/>
        <v>6860</v>
      </c>
      <c r="C374" s="8">
        <f t="shared" si="107"/>
        <v>68.600000000000009</v>
      </c>
      <c r="D374" s="73">
        <f t="shared" si="95"/>
        <v>91.752500000000012</v>
      </c>
      <c r="E374" s="29">
        <f t="shared" si="112"/>
        <v>22722.224965877256</v>
      </c>
      <c r="F374" s="29">
        <f t="shared" si="108"/>
        <v>66.24555383637778</v>
      </c>
      <c r="G374" s="29">
        <f t="shared" si="109"/>
        <v>88.603428256155269</v>
      </c>
      <c r="H374" s="17">
        <f t="shared" si="110"/>
        <v>30390.97589186094</v>
      </c>
      <c r="I374" s="29">
        <f t="shared" si="100"/>
        <v>2.2250485660981263</v>
      </c>
      <c r="J374" s="29">
        <f t="shared" si="101"/>
        <v>41.694115440740156</v>
      </c>
      <c r="K374" s="32">
        <f>IF((D373+L373+M373-AL373)/($C$21+$C$22)&gt;$C$8,$C$8,(D373+L373+M373-AL373)/($C$21+$C$22))</f>
        <v>1400</v>
      </c>
      <c r="L374" s="97">
        <f t="shared" si="96"/>
        <v>0</v>
      </c>
      <c r="M374" s="96">
        <f t="shared" si="97"/>
        <v>0</v>
      </c>
      <c r="N374" s="98">
        <f t="shared" si="102"/>
        <v>1.7179213529287818</v>
      </c>
      <c r="O374" s="100">
        <f t="shared" si="98"/>
        <v>4.2266987561397071</v>
      </c>
      <c r="P374" s="104">
        <f t="shared" si="103"/>
        <v>18.880500609176615</v>
      </c>
      <c r="Q374" s="102">
        <f t="shared" si="104"/>
        <v>4.9224514715476911E-2</v>
      </c>
      <c r="R374" s="106">
        <f>IF(K374-H373&lt;0,0,K374-H373)</f>
        <v>0</v>
      </c>
      <c r="S374" s="106">
        <f>K374-V374</f>
        <v>0</v>
      </c>
      <c r="T374" s="106">
        <f>IF(R374&gt;0,$C$6-$C$8,IF($C$6-$C$8-W374&lt;0,0,$C$6-$C$8-W374))</f>
        <v>97.214462279726973</v>
      </c>
      <c r="U374" s="107">
        <f>IF(R374=0,IF(U373+(F374-AL374/$C$23)*$C$21/($C$21+$C$22)&gt;$C$8,$C$8,U373+F374*$C$21/($C$21+$C$22)),E374)</f>
        <v>1400</v>
      </c>
      <c r="V374" s="107">
        <f>IF(R374&gt;0,0,IF(V373+(F374-AL374/$C$23)*$C$21/($C$21+$C$22)&gt;$C$8,$C$8,IF(U374=$C$8,V373+(F374-AL374/$C$23)*$C$21/$C$22,V373+(F374-AL374/$C$23)*$C$21/($C$21+$C$22))))</f>
        <v>1400</v>
      </c>
      <c r="W374" s="203">
        <f>IF(R374&gt;0,0,IF(W373+AL374/$C$23&gt;$F$23,$F$23,W373+AL374/$C$23))</f>
        <v>2.7855377202730285</v>
      </c>
      <c r="X374" s="105" t="str">
        <f>IF(R374=0,"-",FORECAST($C$8,Инклинометрия!$B$2:$B$152,Инклинометрия!$A$2:$A$152))</f>
        <v>-</v>
      </c>
      <c r="Y374" s="105" t="str">
        <f>IF(R374=0,"-",FORECAST($C$8-R374,Инклинометрия!$B$2:$B$152,Инклинометрия!$A$2:$A$152))</f>
        <v>-</v>
      </c>
      <c r="Z374" s="105" t="str">
        <f>IF(R374&gt;0,FORECAST($C$8,Инклинометрия!$B$2:$B$152,Инклинометрия!$A$2:$A$152),IF(V374=$C$8,"-",FORECAST($C$8-V374,Инклинометрия!$B$2:$B$152,Инклинометрия!$A$2:$A$152)))</f>
        <v>-</v>
      </c>
      <c r="AA374" s="105" t="str">
        <f>IF(S374=0,"-",FORECAST($C$8-(S374+V374),Инклинометрия!$B$2:$B$152,Инклинометрия!$A$2:$A$152))</f>
        <v>-</v>
      </c>
      <c r="AB374" s="105">
        <f>FORECAST($C$8+T374,Инклинометрия!$B$2:$B$152,Инклинометрия!$A$2:$A$152)</f>
        <v>1422.3537391657405</v>
      </c>
      <c r="AC374" s="105">
        <f>IF(R374=0,FORECAST($C$6-T374,Инклинометрия!$B$2:$B$152,Инклинометрия!$A$2:$A$152),FORECAST($C$8,Инклинометрия!$B$2:$B$152,Инклинометрия!$A$2:$A$152))</f>
        <v>1332.6462608342592</v>
      </c>
      <c r="AD374" s="107">
        <f>IF(R374=0,FORECAST($C$8,Инклинометрия!$B$2:$B$152,Инклинометрия!$A$2:$A$152),Y374)</f>
        <v>1330</v>
      </c>
      <c r="AE374" s="107">
        <f>FORECAST($C$8-(R374+U374),Инклинометрия!$B$2:$B$152,Инклинометрия!$A$2:$A$152)</f>
        <v>0</v>
      </c>
      <c r="AF374" s="107">
        <f>IF(V374=0,"-",FORECAST($C$8,Инклинометрия!$B$2:$B$152,Инклинометрия!$A$2:$A$152))</f>
        <v>1330</v>
      </c>
      <c r="AG374" s="107">
        <f>IF(V374=0,"-",FORECAST($C$8-V374,Инклинометрия!$B$2:$B$152,Инклинометрия!$A$2:$A$152))</f>
        <v>0</v>
      </c>
      <c r="AH374" s="107">
        <f>IF(W374=0,"-",FORECAST($C$8+W374,Инклинометрия!$B$2:$B$152,Инклинометрия!$A$2:$A$152))</f>
        <v>1332.6462608342592</v>
      </c>
      <c r="AI374" s="107">
        <f>IF(W374=0,"-",FORECAST($C$8,Инклинометрия!$B$2:$B$152,Инклинометрия!$A$2:$A$152))</f>
        <v>1330</v>
      </c>
      <c r="AK374" s="122">
        <f t="shared" si="111"/>
        <v>0</v>
      </c>
      <c r="AL374" s="67">
        <f>AK374*(B374-B373)</f>
        <v>0</v>
      </c>
      <c r="AM374" s="23">
        <f t="shared" si="113"/>
        <v>8.6725204696437436E-2</v>
      </c>
      <c r="AN374" s="26">
        <f>AN373+AK374*(B374-B373)/(2*PI()*$C$5*AN373*$K$13)</f>
        <v>0.15480061813468687</v>
      </c>
      <c r="AO374" s="87">
        <f t="shared" si="105"/>
        <v>145932.55112472404</v>
      </c>
      <c r="AP374" s="87">
        <f>IF(R374+U374&lt;$C$8,0,32*$L$23/$C$12^2*($K$10*R374+$K$8*U374)+32*$L$24/($C$14^2-$C$13^2)*($K$10*S374+$K$8*V374))</f>
        <v>44607.551124724028</v>
      </c>
      <c r="AQ374" s="66">
        <f>R374*$C$11*$C$9+U374*$C$11*$C$10</f>
        <v>14695380</v>
      </c>
      <c r="AR374" s="66">
        <f>S374*$C$11*$C$9+V374*$C$11*$C$10</f>
        <v>14695380</v>
      </c>
      <c r="AS374" s="87">
        <f>$C$11*(T374*$C$9+W374*$C$10)</f>
        <v>792178.05375968735</v>
      </c>
      <c r="AT374" s="45">
        <f t="shared" si="99"/>
        <v>15633490.60488441</v>
      </c>
      <c r="AU374" s="75"/>
    </row>
    <row r="375" spans="2:47" ht="15" thickBot="1" x14ac:dyDescent="0.35">
      <c r="B375" s="41">
        <f t="shared" si="106"/>
        <v>6880</v>
      </c>
      <c r="C375" s="8">
        <f t="shared" si="107"/>
        <v>68.8</v>
      </c>
      <c r="D375" s="73">
        <f t="shared" si="95"/>
        <v>92.02</v>
      </c>
      <c r="E375" s="29">
        <f t="shared" si="112"/>
        <v>22788.470519713632</v>
      </c>
      <c r="F375" s="29">
        <f t="shared" si="108"/>
        <v>66.245553836373062</v>
      </c>
      <c r="G375" s="29">
        <f t="shared" si="109"/>
        <v>88.603428256148959</v>
      </c>
      <c r="H375" s="17">
        <f t="shared" si="110"/>
        <v>30479.579320117089</v>
      </c>
      <c r="I375" s="29">
        <f t="shared" si="100"/>
        <v>2.2250485660981263</v>
      </c>
      <c r="J375" s="29">
        <f t="shared" si="101"/>
        <v>41.69411544073867</v>
      </c>
      <c r="K375" s="32">
        <f>IF((D374+L374+M374-AL374)/($C$21+$C$22)&gt;$C$8,$C$8,(D374+L374+M374-AL374)/($C$21+$C$22))</f>
        <v>1400</v>
      </c>
      <c r="L375" s="97">
        <f t="shared" si="96"/>
        <v>0</v>
      </c>
      <c r="M375" s="96">
        <f t="shared" si="97"/>
        <v>0</v>
      </c>
      <c r="N375" s="98">
        <f t="shared" si="102"/>
        <v>1.7179213529287818</v>
      </c>
      <c r="O375" s="100">
        <f t="shared" si="98"/>
        <v>4.2266987561397071</v>
      </c>
      <c r="P375" s="104">
        <f t="shared" si="103"/>
        <v>18.880500609176615</v>
      </c>
      <c r="Q375" s="102">
        <f t="shared" si="104"/>
        <v>4.9224514715476911E-2</v>
      </c>
      <c r="R375" s="106">
        <f>IF(K375-H374&lt;0,0,K375-H374)</f>
        <v>0</v>
      </c>
      <c r="S375" s="106">
        <f>K375-V375</f>
        <v>0</v>
      </c>
      <c r="T375" s="106">
        <f>IF(R375&gt;0,$C$6-$C$8,IF($C$6-$C$8-W375&lt;0,0,$C$6-$C$8-W375))</f>
        <v>97.214462279726973</v>
      </c>
      <c r="U375" s="107">
        <f>IF(R375=0,IF(U374+(F375-AL375/$C$23)*$C$21/($C$21+$C$22)&gt;$C$8,$C$8,U374+F375*$C$21/($C$21+$C$22)),E375)</f>
        <v>1400</v>
      </c>
      <c r="V375" s="107">
        <f>IF(R375&gt;0,0,IF(V374+(F375-AL375/$C$23)*$C$21/($C$21+$C$22)&gt;$C$8,$C$8,IF(U375=$C$8,V374+(F375-AL375/$C$23)*$C$21/$C$22,V374+(F375-AL375/$C$23)*$C$21/($C$21+$C$22))))</f>
        <v>1400</v>
      </c>
      <c r="W375" s="203">
        <f>IF(R375&gt;0,0,IF(W374+AL375/$C$23&gt;$F$23,$F$23,W374+AL375/$C$23))</f>
        <v>2.7855377202730285</v>
      </c>
      <c r="X375" s="105" t="str">
        <f>IF(R375=0,"-",FORECAST($C$8,Инклинометрия!$B$2:$B$152,Инклинометрия!$A$2:$A$152))</f>
        <v>-</v>
      </c>
      <c r="Y375" s="105" t="str">
        <f>IF(R375=0,"-",FORECAST($C$8-R375,Инклинометрия!$B$2:$B$152,Инклинометрия!$A$2:$A$152))</f>
        <v>-</v>
      </c>
      <c r="Z375" s="105" t="str">
        <f>IF(R375&gt;0,FORECAST($C$8,Инклинометрия!$B$2:$B$152,Инклинометрия!$A$2:$A$152),IF(V375=$C$8,"-",FORECAST($C$8-V375,Инклинометрия!$B$2:$B$152,Инклинометрия!$A$2:$A$152)))</f>
        <v>-</v>
      </c>
      <c r="AA375" s="105" t="str">
        <f>IF(S375=0,"-",FORECAST($C$8-(S375+V375),Инклинометрия!$B$2:$B$152,Инклинометрия!$A$2:$A$152))</f>
        <v>-</v>
      </c>
      <c r="AB375" s="105">
        <f>FORECAST($C$8+T375,Инклинометрия!$B$2:$B$152,Инклинометрия!$A$2:$A$152)</f>
        <v>1422.3537391657405</v>
      </c>
      <c r="AC375" s="105">
        <f>IF(R375=0,FORECAST($C$6-T375,Инклинометрия!$B$2:$B$152,Инклинометрия!$A$2:$A$152),FORECAST($C$8,Инклинометрия!$B$2:$B$152,Инклинометрия!$A$2:$A$152))</f>
        <v>1332.6462608342592</v>
      </c>
      <c r="AD375" s="107">
        <f>IF(R375=0,FORECAST($C$8,Инклинометрия!$B$2:$B$152,Инклинометрия!$A$2:$A$152),Y375)</f>
        <v>1330</v>
      </c>
      <c r="AE375" s="107">
        <f>FORECAST($C$8-(R375+U375),Инклинометрия!$B$2:$B$152,Инклинометрия!$A$2:$A$152)</f>
        <v>0</v>
      </c>
      <c r="AF375" s="107">
        <f>IF(V375=0,"-",FORECAST($C$8,Инклинометрия!$B$2:$B$152,Инклинометрия!$A$2:$A$152))</f>
        <v>1330</v>
      </c>
      <c r="AG375" s="107">
        <f>IF(V375=0,"-",FORECAST($C$8-V375,Инклинометрия!$B$2:$B$152,Инклинометрия!$A$2:$A$152))</f>
        <v>0</v>
      </c>
      <c r="AH375" s="107">
        <f>IF(W375=0,"-",FORECAST($C$8+W375,Инклинометрия!$B$2:$B$152,Инклинометрия!$A$2:$A$152))</f>
        <v>1332.6462608342592</v>
      </c>
      <c r="AI375" s="107">
        <f>IF(W375=0,"-",FORECAST($C$8,Инклинометрия!$B$2:$B$152,Инклинометрия!$A$2:$A$152))</f>
        <v>1330</v>
      </c>
      <c r="AK375" s="122">
        <f t="shared" si="111"/>
        <v>0</v>
      </c>
      <c r="AL375" s="67">
        <f>AK375*(B375-B374)</f>
        <v>0</v>
      </c>
      <c r="AM375" s="23">
        <f t="shared" si="113"/>
        <v>8.6725204696437436E-2</v>
      </c>
      <c r="AN375" s="26">
        <f>AN374+AK375*(B375-B374)/(2*PI()*$C$5*AN374*$K$13)</f>
        <v>0.15480061813468687</v>
      </c>
      <c r="AO375" s="87">
        <f t="shared" si="105"/>
        <v>145932.55112472404</v>
      </c>
      <c r="AP375" s="87">
        <f>IF(R375+U375&lt;$C$8,0,32*$L$23/$C$12^2*($K$10*R375+$K$8*U375)+32*$L$24/($C$14^2-$C$13^2)*($K$10*S375+$K$8*V375))</f>
        <v>44607.551124724028</v>
      </c>
      <c r="AQ375" s="66">
        <f>R375*$C$11*$C$9+U375*$C$11*$C$10</f>
        <v>14695380</v>
      </c>
      <c r="AR375" s="66">
        <f>S375*$C$11*$C$9+V375*$C$11*$C$10</f>
        <v>14695380</v>
      </c>
      <c r="AS375" s="87">
        <f>$C$11*(T375*$C$9+W375*$C$10)</f>
        <v>792178.05375968735</v>
      </c>
      <c r="AT375" s="45">
        <f t="shared" si="99"/>
        <v>15633490.60488441</v>
      </c>
      <c r="AU375" s="75"/>
    </row>
    <row r="376" spans="2:47" ht="15" thickBot="1" x14ac:dyDescent="0.35">
      <c r="B376" s="41">
        <f t="shared" si="106"/>
        <v>6900</v>
      </c>
      <c r="C376" s="8">
        <f t="shared" si="107"/>
        <v>69</v>
      </c>
      <c r="D376" s="73">
        <f t="shared" si="95"/>
        <v>92.287499999999994</v>
      </c>
      <c r="E376" s="29">
        <f t="shared" si="112"/>
        <v>22854.716073550007</v>
      </c>
      <c r="F376" s="29">
        <f t="shared" si="108"/>
        <v>66.24555383637778</v>
      </c>
      <c r="G376" s="29">
        <f t="shared" si="109"/>
        <v>88.603428256155269</v>
      </c>
      <c r="H376" s="17">
        <f t="shared" si="110"/>
        <v>30568.182748373245</v>
      </c>
      <c r="I376" s="29">
        <f t="shared" si="100"/>
        <v>2.2250485660981263</v>
      </c>
      <c r="J376" s="29">
        <f t="shared" si="101"/>
        <v>41.694115440740156</v>
      </c>
      <c r="K376" s="32">
        <f>IF((D375+L375+M375-AL375)/($C$21+$C$22)&gt;$C$8,$C$8,(D375+L375+M375-AL375)/($C$21+$C$22))</f>
        <v>1400</v>
      </c>
      <c r="L376" s="97">
        <f t="shared" si="96"/>
        <v>0</v>
      </c>
      <c r="M376" s="96">
        <f t="shared" si="97"/>
        <v>0</v>
      </c>
      <c r="N376" s="98">
        <f t="shared" si="102"/>
        <v>1.7179213529287818</v>
      </c>
      <c r="O376" s="100">
        <f t="shared" si="98"/>
        <v>4.2266987561397071</v>
      </c>
      <c r="P376" s="104">
        <f t="shared" si="103"/>
        <v>18.880500609176615</v>
      </c>
      <c r="Q376" s="102">
        <f t="shared" si="104"/>
        <v>4.9224514715476911E-2</v>
      </c>
      <c r="R376" s="106">
        <f>IF(K376-H375&lt;0,0,K376-H375)</f>
        <v>0</v>
      </c>
      <c r="S376" s="106">
        <f>K376-V376</f>
        <v>0</v>
      </c>
      <c r="T376" s="106">
        <f>IF(R376&gt;0,$C$6-$C$8,IF($C$6-$C$8-W376&lt;0,0,$C$6-$C$8-W376))</f>
        <v>97.214462279726973</v>
      </c>
      <c r="U376" s="107">
        <f>IF(R376=0,IF(U375+(F376-AL376/$C$23)*$C$21/($C$21+$C$22)&gt;$C$8,$C$8,U375+F376*$C$21/($C$21+$C$22)),E376)</f>
        <v>1400</v>
      </c>
      <c r="V376" s="107">
        <f>IF(R376&gt;0,0,IF(V375+(F376-AL376/$C$23)*$C$21/($C$21+$C$22)&gt;$C$8,$C$8,IF(U376=$C$8,V375+(F376-AL376/$C$23)*$C$21/$C$22,V375+(F376-AL376/$C$23)*$C$21/($C$21+$C$22))))</f>
        <v>1400</v>
      </c>
      <c r="W376" s="203">
        <f>IF(R376&gt;0,0,IF(W375+AL376/$C$23&gt;$F$23,$F$23,W375+AL376/$C$23))</f>
        <v>2.7855377202730285</v>
      </c>
      <c r="X376" s="105" t="str">
        <f>IF(R376=0,"-",FORECAST($C$8,Инклинометрия!$B$2:$B$152,Инклинометрия!$A$2:$A$152))</f>
        <v>-</v>
      </c>
      <c r="Y376" s="105" t="str">
        <f>IF(R376=0,"-",FORECAST($C$8-R376,Инклинометрия!$B$2:$B$152,Инклинометрия!$A$2:$A$152))</f>
        <v>-</v>
      </c>
      <c r="Z376" s="105" t="str">
        <f>IF(R376&gt;0,FORECAST($C$8,Инклинометрия!$B$2:$B$152,Инклинометрия!$A$2:$A$152),IF(V376=$C$8,"-",FORECAST($C$8-V376,Инклинометрия!$B$2:$B$152,Инклинометрия!$A$2:$A$152)))</f>
        <v>-</v>
      </c>
      <c r="AA376" s="105" t="str">
        <f>IF(S376=0,"-",FORECAST($C$8-(S376+V376),Инклинометрия!$B$2:$B$152,Инклинометрия!$A$2:$A$152))</f>
        <v>-</v>
      </c>
      <c r="AB376" s="105">
        <f>FORECAST($C$8+T376,Инклинометрия!$B$2:$B$152,Инклинометрия!$A$2:$A$152)</f>
        <v>1422.3537391657405</v>
      </c>
      <c r="AC376" s="105">
        <f>IF(R376=0,FORECAST($C$6-T376,Инклинометрия!$B$2:$B$152,Инклинометрия!$A$2:$A$152),FORECAST($C$8,Инклинометрия!$B$2:$B$152,Инклинометрия!$A$2:$A$152))</f>
        <v>1332.6462608342592</v>
      </c>
      <c r="AD376" s="107">
        <f>IF(R376=0,FORECAST($C$8,Инклинометрия!$B$2:$B$152,Инклинометрия!$A$2:$A$152),Y376)</f>
        <v>1330</v>
      </c>
      <c r="AE376" s="107">
        <f>FORECAST($C$8-(R376+U376),Инклинометрия!$B$2:$B$152,Инклинометрия!$A$2:$A$152)</f>
        <v>0</v>
      </c>
      <c r="AF376" s="107">
        <f>IF(V376=0,"-",FORECAST($C$8,Инклинометрия!$B$2:$B$152,Инклинометрия!$A$2:$A$152))</f>
        <v>1330</v>
      </c>
      <c r="AG376" s="107">
        <f>IF(V376=0,"-",FORECAST($C$8-V376,Инклинометрия!$B$2:$B$152,Инклинометрия!$A$2:$A$152))</f>
        <v>0</v>
      </c>
      <c r="AH376" s="107">
        <f>IF(W376=0,"-",FORECAST($C$8+W376,Инклинометрия!$B$2:$B$152,Инклинометрия!$A$2:$A$152))</f>
        <v>1332.6462608342592</v>
      </c>
      <c r="AI376" s="107">
        <f>IF(W376=0,"-",FORECAST($C$8,Инклинометрия!$B$2:$B$152,Инклинометрия!$A$2:$A$152))</f>
        <v>1330</v>
      </c>
      <c r="AK376" s="122">
        <f t="shared" si="111"/>
        <v>0</v>
      </c>
      <c r="AL376" s="67">
        <f>AK376*(B376-B375)</f>
        <v>0</v>
      </c>
      <c r="AM376" s="23">
        <f t="shared" si="113"/>
        <v>8.6725204696437436E-2</v>
      </c>
      <c r="AN376" s="26">
        <f>AN375+AK376*(B376-B375)/(2*PI()*$C$5*AN375*$K$13)</f>
        <v>0.15480061813468687</v>
      </c>
      <c r="AO376" s="87">
        <f t="shared" si="105"/>
        <v>145932.55112472404</v>
      </c>
      <c r="AP376" s="87">
        <f>IF(R376+U376&lt;$C$8,0,32*$L$23/$C$12^2*($K$10*R376+$K$8*U376)+32*$L$24/($C$14^2-$C$13^2)*($K$10*S376+$K$8*V376))</f>
        <v>44607.551124724028</v>
      </c>
      <c r="AQ376" s="66">
        <f>R376*$C$11*$C$9+U376*$C$11*$C$10</f>
        <v>14695380</v>
      </c>
      <c r="AR376" s="66">
        <f>S376*$C$11*$C$9+V376*$C$11*$C$10</f>
        <v>14695380</v>
      </c>
      <c r="AS376" s="87">
        <f>$C$11*(T376*$C$9+W376*$C$10)</f>
        <v>792178.05375968735</v>
      </c>
      <c r="AT376" s="45">
        <f t="shared" si="99"/>
        <v>15633490.60488441</v>
      </c>
      <c r="AU376" s="75"/>
    </row>
    <row r="377" spans="2:47" ht="15" thickBot="1" x14ac:dyDescent="0.35">
      <c r="B377" s="41">
        <f t="shared" si="106"/>
        <v>6920</v>
      </c>
      <c r="C377" s="8">
        <f t="shared" si="107"/>
        <v>69.2</v>
      </c>
      <c r="D377" s="73">
        <f t="shared" si="95"/>
        <v>92.555000000000007</v>
      </c>
      <c r="E377" s="29">
        <f t="shared" si="112"/>
        <v>22920.961627386387</v>
      </c>
      <c r="F377" s="29">
        <f t="shared" si="108"/>
        <v>66.24555383637778</v>
      </c>
      <c r="G377" s="29">
        <f t="shared" si="109"/>
        <v>88.603428256155269</v>
      </c>
      <c r="H377" s="17">
        <f t="shared" si="110"/>
        <v>30656.786176629401</v>
      </c>
      <c r="I377" s="29">
        <f t="shared" si="100"/>
        <v>2.2250485660981263</v>
      </c>
      <c r="J377" s="29">
        <f t="shared" si="101"/>
        <v>41.694115440740156</v>
      </c>
      <c r="K377" s="32">
        <f>IF((D376+L376+M376-AL376)/($C$21+$C$22)&gt;$C$8,$C$8,(D376+L376+M376-AL376)/($C$21+$C$22))</f>
        <v>1400</v>
      </c>
      <c r="L377" s="97">
        <f t="shared" si="96"/>
        <v>0</v>
      </c>
      <c r="M377" s="96">
        <f t="shared" si="97"/>
        <v>0</v>
      </c>
      <c r="N377" s="98">
        <f t="shared" si="102"/>
        <v>1.7179213529287818</v>
      </c>
      <c r="O377" s="100">
        <f t="shared" si="98"/>
        <v>4.2266987561397071</v>
      </c>
      <c r="P377" s="104">
        <f t="shared" si="103"/>
        <v>18.880500609176615</v>
      </c>
      <c r="Q377" s="102">
        <f t="shared" si="104"/>
        <v>4.9224514715476911E-2</v>
      </c>
      <c r="R377" s="106">
        <f>IF(K377-H376&lt;0,0,K377-H376)</f>
        <v>0</v>
      </c>
      <c r="S377" s="106">
        <f>K377-V377</f>
        <v>0</v>
      </c>
      <c r="T377" s="106">
        <f>IF(R377&gt;0,$C$6-$C$8,IF($C$6-$C$8-W377&lt;0,0,$C$6-$C$8-W377))</f>
        <v>97.214462279726973</v>
      </c>
      <c r="U377" s="107">
        <f>IF(R377=0,IF(U376+(F377-AL377/$C$23)*$C$21/($C$21+$C$22)&gt;$C$8,$C$8,U376+F377*$C$21/($C$21+$C$22)),E377)</f>
        <v>1400</v>
      </c>
      <c r="V377" s="107">
        <f>IF(R377&gt;0,0,IF(V376+(F377-AL377/$C$23)*$C$21/($C$21+$C$22)&gt;$C$8,$C$8,IF(U377=$C$8,V376+(F377-AL377/$C$23)*$C$21/$C$22,V376+(F377-AL377/$C$23)*$C$21/($C$21+$C$22))))</f>
        <v>1400</v>
      </c>
      <c r="W377" s="203">
        <f>IF(R377&gt;0,0,IF(W376+AL377/$C$23&gt;$F$23,$F$23,W376+AL377/$C$23))</f>
        <v>2.7855377202730285</v>
      </c>
      <c r="X377" s="105" t="str">
        <f>IF(R377=0,"-",FORECAST($C$8,Инклинометрия!$B$2:$B$152,Инклинометрия!$A$2:$A$152))</f>
        <v>-</v>
      </c>
      <c r="Y377" s="105" t="str">
        <f>IF(R377=0,"-",FORECAST($C$8-R377,Инклинометрия!$B$2:$B$152,Инклинометрия!$A$2:$A$152))</f>
        <v>-</v>
      </c>
      <c r="Z377" s="105" t="str">
        <f>IF(R377&gt;0,FORECAST($C$8,Инклинометрия!$B$2:$B$152,Инклинометрия!$A$2:$A$152),IF(V377=$C$8,"-",FORECAST($C$8-V377,Инклинометрия!$B$2:$B$152,Инклинометрия!$A$2:$A$152)))</f>
        <v>-</v>
      </c>
      <c r="AA377" s="105" t="str">
        <f>IF(S377=0,"-",FORECAST($C$8-(S377+V377),Инклинометрия!$B$2:$B$152,Инклинометрия!$A$2:$A$152))</f>
        <v>-</v>
      </c>
      <c r="AB377" s="105">
        <f>FORECAST($C$8+T377,Инклинометрия!$B$2:$B$152,Инклинометрия!$A$2:$A$152)</f>
        <v>1422.3537391657405</v>
      </c>
      <c r="AC377" s="105">
        <f>IF(R377=0,FORECAST($C$6-T377,Инклинометрия!$B$2:$B$152,Инклинометрия!$A$2:$A$152),FORECAST($C$8,Инклинометрия!$B$2:$B$152,Инклинометрия!$A$2:$A$152))</f>
        <v>1332.6462608342592</v>
      </c>
      <c r="AD377" s="107">
        <f>IF(R377=0,FORECAST($C$8,Инклинометрия!$B$2:$B$152,Инклинометрия!$A$2:$A$152),Y377)</f>
        <v>1330</v>
      </c>
      <c r="AE377" s="107">
        <f>FORECAST($C$8-(R377+U377),Инклинометрия!$B$2:$B$152,Инклинометрия!$A$2:$A$152)</f>
        <v>0</v>
      </c>
      <c r="AF377" s="107">
        <f>IF(V377=0,"-",FORECAST($C$8,Инклинометрия!$B$2:$B$152,Инклинометрия!$A$2:$A$152))</f>
        <v>1330</v>
      </c>
      <c r="AG377" s="107">
        <f>IF(V377=0,"-",FORECAST($C$8-V377,Инклинометрия!$B$2:$B$152,Инклинометрия!$A$2:$A$152))</f>
        <v>0</v>
      </c>
      <c r="AH377" s="107">
        <f>IF(W377=0,"-",FORECAST($C$8+W377,Инклинометрия!$B$2:$B$152,Инклинометрия!$A$2:$A$152))</f>
        <v>1332.6462608342592</v>
      </c>
      <c r="AI377" s="107">
        <f>IF(W377=0,"-",FORECAST($C$8,Инклинометрия!$B$2:$B$152,Инклинометрия!$A$2:$A$152))</f>
        <v>1330</v>
      </c>
      <c r="AK377" s="122">
        <f t="shared" si="111"/>
        <v>0</v>
      </c>
      <c r="AL377" s="67">
        <f>AK377*(B377-B376)</f>
        <v>0</v>
      </c>
      <c r="AM377" s="23">
        <f t="shared" si="113"/>
        <v>8.6725204696437436E-2</v>
      </c>
      <c r="AN377" s="26">
        <f>AN376+AK377*(B377-B376)/(2*PI()*$C$5*AN376*$K$13)</f>
        <v>0.15480061813468687</v>
      </c>
      <c r="AO377" s="87">
        <f t="shared" si="105"/>
        <v>145932.55112472404</v>
      </c>
      <c r="AP377" s="87">
        <f>IF(R377+U377&lt;$C$8,0,32*$L$23/$C$12^2*($K$10*R377+$K$8*U377)+32*$L$24/($C$14^2-$C$13^2)*($K$10*S377+$K$8*V377))</f>
        <v>44607.551124724028</v>
      </c>
      <c r="AQ377" s="66">
        <f>R377*$C$11*$C$9+U377*$C$11*$C$10</f>
        <v>14695380</v>
      </c>
      <c r="AR377" s="66">
        <f>S377*$C$11*$C$9+V377*$C$11*$C$10</f>
        <v>14695380</v>
      </c>
      <c r="AS377" s="87">
        <f>$C$11*(T377*$C$9+W377*$C$10)</f>
        <v>792178.05375968735</v>
      </c>
      <c r="AT377" s="45">
        <f t="shared" si="99"/>
        <v>15633490.60488441</v>
      </c>
      <c r="AU377" s="75"/>
    </row>
    <row r="378" spans="2:47" ht="15" thickBot="1" x14ac:dyDescent="0.35">
      <c r="B378" s="41">
        <f t="shared" si="106"/>
        <v>6940</v>
      </c>
      <c r="C378" s="8">
        <f t="shared" si="107"/>
        <v>69.400000000000006</v>
      </c>
      <c r="D378" s="73">
        <f t="shared" si="95"/>
        <v>92.822500000000005</v>
      </c>
      <c r="E378" s="29">
        <f t="shared" si="112"/>
        <v>22987.207181222762</v>
      </c>
      <c r="F378" s="29">
        <f t="shared" si="108"/>
        <v>66.24555383637778</v>
      </c>
      <c r="G378" s="29">
        <f t="shared" si="109"/>
        <v>88.603428256155269</v>
      </c>
      <c r="H378" s="17">
        <f t="shared" si="110"/>
        <v>30745.389604885557</v>
      </c>
      <c r="I378" s="29">
        <f t="shared" si="100"/>
        <v>2.2250485660981263</v>
      </c>
      <c r="J378" s="29">
        <f t="shared" si="101"/>
        <v>41.694115440740156</v>
      </c>
      <c r="K378" s="32">
        <f>IF((D377+L377+M377-AL377)/($C$21+$C$22)&gt;$C$8,$C$8,(D377+L377+M377-AL377)/($C$21+$C$22))</f>
        <v>1400</v>
      </c>
      <c r="L378" s="97">
        <f t="shared" si="96"/>
        <v>0</v>
      </c>
      <c r="M378" s="96">
        <f t="shared" si="97"/>
        <v>0</v>
      </c>
      <c r="N378" s="98">
        <f t="shared" si="102"/>
        <v>1.7179213529287818</v>
      </c>
      <c r="O378" s="100">
        <f t="shared" si="98"/>
        <v>4.2266987561397071</v>
      </c>
      <c r="P378" s="104">
        <f t="shared" si="103"/>
        <v>18.880500609176615</v>
      </c>
      <c r="Q378" s="102">
        <f t="shared" si="104"/>
        <v>4.9224514715476911E-2</v>
      </c>
      <c r="R378" s="106">
        <f>IF(K378-H377&lt;0,0,K378-H377)</f>
        <v>0</v>
      </c>
      <c r="S378" s="106">
        <f>K378-V378</f>
        <v>0</v>
      </c>
      <c r="T378" s="106">
        <f>IF(R378&gt;0,$C$6-$C$8,IF($C$6-$C$8-W378&lt;0,0,$C$6-$C$8-W378))</f>
        <v>97.214462279726973</v>
      </c>
      <c r="U378" s="107">
        <f>IF(R378=0,IF(U377+(F378-AL378/$C$23)*$C$21/($C$21+$C$22)&gt;$C$8,$C$8,U377+F378*$C$21/($C$21+$C$22)),E378)</f>
        <v>1400</v>
      </c>
      <c r="V378" s="107">
        <f>IF(R378&gt;0,0,IF(V377+(F378-AL378/$C$23)*$C$21/($C$21+$C$22)&gt;$C$8,$C$8,IF(U378=$C$8,V377+(F378-AL378/$C$23)*$C$21/$C$22,V377+(F378-AL378/$C$23)*$C$21/($C$21+$C$22))))</f>
        <v>1400</v>
      </c>
      <c r="W378" s="203">
        <f>IF(R378&gt;0,0,IF(W377+AL378/$C$23&gt;$F$23,$F$23,W377+AL378/$C$23))</f>
        <v>2.7855377202730285</v>
      </c>
      <c r="X378" s="105" t="str">
        <f>IF(R378=0,"-",FORECAST($C$8,Инклинометрия!$B$2:$B$152,Инклинометрия!$A$2:$A$152))</f>
        <v>-</v>
      </c>
      <c r="Y378" s="105" t="str">
        <f>IF(R378=0,"-",FORECAST($C$8-R378,Инклинометрия!$B$2:$B$152,Инклинометрия!$A$2:$A$152))</f>
        <v>-</v>
      </c>
      <c r="Z378" s="105" t="str">
        <f>IF(R378&gt;0,FORECAST($C$8,Инклинометрия!$B$2:$B$152,Инклинометрия!$A$2:$A$152),IF(V378=$C$8,"-",FORECAST($C$8-V378,Инклинометрия!$B$2:$B$152,Инклинометрия!$A$2:$A$152)))</f>
        <v>-</v>
      </c>
      <c r="AA378" s="105" t="str">
        <f>IF(S378=0,"-",FORECAST($C$8-(S378+V378),Инклинометрия!$B$2:$B$152,Инклинометрия!$A$2:$A$152))</f>
        <v>-</v>
      </c>
      <c r="AB378" s="105">
        <f>FORECAST($C$8+T378,Инклинометрия!$B$2:$B$152,Инклинометрия!$A$2:$A$152)</f>
        <v>1422.3537391657405</v>
      </c>
      <c r="AC378" s="105">
        <f>IF(R378=0,FORECAST($C$6-T378,Инклинометрия!$B$2:$B$152,Инклинометрия!$A$2:$A$152),FORECAST($C$8,Инклинометрия!$B$2:$B$152,Инклинометрия!$A$2:$A$152))</f>
        <v>1332.6462608342592</v>
      </c>
      <c r="AD378" s="107">
        <f>IF(R378=0,FORECAST($C$8,Инклинометрия!$B$2:$B$152,Инклинометрия!$A$2:$A$152),Y378)</f>
        <v>1330</v>
      </c>
      <c r="AE378" s="107">
        <f>FORECAST($C$8-(R378+U378),Инклинометрия!$B$2:$B$152,Инклинометрия!$A$2:$A$152)</f>
        <v>0</v>
      </c>
      <c r="AF378" s="107">
        <f>IF(V378=0,"-",FORECAST($C$8,Инклинометрия!$B$2:$B$152,Инклинометрия!$A$2:$A$152))</f>
        <v>1330</v>
      </c>
      <c r="AG378" s="107">
        <f>IF(V378=0,"-",FORECAST($C$8-V378,Инклинометрия!$B$2:$B$152,Инклинометрия!$A$2:$A$152))</f>
        <v>0</v>
      </c>
      <c r="AH378" s="107">
        <f>IF(W378=0,"-",FORECAST($C$8+W378,Инклинометрия!$B$2:$B$152,Инклинометрия!$A$2:$A$152))</f>
        <v>1332.6462608342592</v>
      </c>
      <c r="AI378" s="107">
        <f>IF(W378=0,"-",FORECAST($C$8,Инклинометрия!$B$2:$B$152,Инклинометрия!$A$2:$A$152))</f>
        <v>1330</v>
      </c>
      <c r="AK378" s="122">
        <f t="shared" si="111"/>
        <v>0</v>
      </c>
      <c r="AL378" s="67">
        <f>AK378*(B378-B377)</f>
        <v>0</v>
      </c>
      <c r="AM378" s="23">
        <f t="shared" si="113"/>
        <v>8.6725204696437436E-2</v>
      </c>
      <c r="AN378" s="26">
        <f>AN377+AK378*(B378-B377)/(2*PI()*$C$5*AN377*$K$13)</f>
        <v>0.15480061813468687</v>
      </c>
      <c r="AO378" s="87">
        <f t="shared" si="105"/>
        <v>145932.55112472404</v>
      </c>
      <c r="AP378" s="87">
        <f>IF(R378+U378&lt;$C$8,0,32*$L$23/$C$12^2*($K$10*R378+$K$8*U378)+32*$L$24/($C$14^2-$C$13^2)*($K$10*S378+$K$8*V378))</f>
        <v>44607.551124724028</v>
      </c>
      <c r="AQ378" s="66">
        <f>R378*$C$11*$C$9+U378*$C$11*$C$10</f>
        <v>14695380</v>
      </c>
      <c r="AR378" s="66">
        <f>S378*$C$11*$C$9+V378*$C$11*$C$10</f>
        <v>14695380</v>
      </c>
      <c r="AS378" s="87">
        <f>$C$11*(T378*$C$9+W378*$C$10)</f>
        <v>792178.05375968735</v>
      </c>
      <c r="AT378" s="45">
        <f t="shared" si="99"/>
        <v>15633490.60488441</v>
      </c>
      <c r="AU378" s="75"/>
    </row>
    <row r="379" spans="2:47" ht="15" thickBot="1" x14ac:dyDescent="0.35">
      <c r="B379" s="41">
        <f t="shared" si="106"/>
        <v>6960</v>
      </c>
      <c r="C379" s="8">
        <f t="shared" si="107"/>
        <v>69.600000000000009</v>
      </c>
      <c r="D379" s="73">
        <f t="shared" si="95"/>
        <v>93.090000000000018</v>
      </c>
      <c r="E379" s="29">
        <f t="shared" si="112"/>
        <v>23053.452735059142</v>
      </c>
      <c r="F379" s="29">
        <f t="shared" si="108"/>
        <v>66.24555383637778</v>
      </c>
      <c r="G379" s="29">
        <f t="shared" si="109"/>
        <v>88.603428256155269</v>
      </c>
      <c r="H379" s="17">
        <f t="shared" si="110"/>
        <v>30833.993033141713</v>
      </c>
      <c r="I379" s="29">
        <f t="shared" si="100"/>
        <v>2.2250485660981263</v>
      </c>
      <c r="J379" s="29">
        <f t="shared" si="101"/>
        <v>41.694115440740156</v>
      </c>
      <c r="K379" s="32">
        <f>IF((D378+L378+M378-AL378)/($C$21+$C$22)&gt;$C$8,$C$8,(D378+L378+M378-AL378)/($C$21+$C$22))</f>
        <v>1400</v>
      </c>
      <c r="L379" s="97">
        <f t="shared" si="96"/>
        <v>0</v>
      </c>
      <c r="M379" s="96">
        <f t="shared" si="97"/>
        <v>0</v>
      </c>
      <c r="N379" s="98">
        <f t="shared" si="102"/>
        <v>1.7179213529287818</v>
      </c>
      <c r="O379" s="100">
        <f t="shared" si="98"/>
        <v>4.2266987561397071</v>
      </c>
      <c r="P379" s="104">
        <f t="shared" si="103"/>
        <v>18.880500609176615</v>
      </c>
      <c r="Q379" s="102">
        <f t="shared" si="104"/>
        <v>4.9224514715476911E-2</v>
      </c>
      <c r="R379" s="106">
        <f>IF(K379-H378&lt;0,0,K379-H378)</f>
        <v>0</v>
      </c>
      <c r="S379" s="106">
        <f>K379-V379</f>
        <v>0</v>
      </c>
      <c r="T379" s="106">
        <f>IF(R379&gt;0,$C$6-$C$8,IF($C$6-$C$8-W379&lt;0,0,$C$6-$C$8-W379))</f>
        <v>97.214462279726973</v>
      </c>
      <c r="U379" s="107">
        <f>IF(R379=0,IF(U378+(F379-AL379/$C$23)*$C$21/($C$21+$C$22)&gt;$C$8,$C$8,U378+F379*$C$21/($C$21+$C$22)),E379)</f>
        <v>1400</v>
      </c>
      <c r="V379" s="107">
        <f>IF(R379&gt;0,0,IF(V378+(F379-AL379/$C$23)*$C$21/($C$21+$C$22)&gt;$C$8,$C$8,IF(U379=$C$8,V378+(F379-AL379/$C$23)*$C$21/$C$22,V378+(F379-AL379/$C$23)*$C$21/($C$21+$C$22))))</f>
        <v>1400</v>
      </c>
      <c r="W379" s="203">
        <f>IF(R379&gt;0,0,IF(W378+AL379/$C$23&gt;$F$23,$F$23,W378+AL379/$C$23))</f>
        <v>2.7855377202730285</v>
      </c>
      <c r="X379" s="105" t="str">
        <f>IF(R379=0,"-",FORECAST($C$8,Инклинометрия!$B$2:$B$152,Инклинометрия!$A$2:$A$152))</f>
        <v>-</v>
      </c>
      <c r="Y379" s="105" t="str">
        <f>IF(R379=0,"-",FORECAST($C$8-R379,Инклинометрия!$B$2:$B$152,Инклинометрия!$A$2:$A$152))</f>
        <v>-</v>
      </c>
      <c r="Z379" s="105" t="str">
        <f>IF(R379&gt;0,FORECAST($C$8,Инклинометрия!$B$2:$B$152,Инклинометрия!$A$2:$A$152),IF(V379=$C$8,"-",FORECAST($C$8-V379,Инклинометрия!$B$2:$B$152,Инклинометрия!$A$2:$A$152)))</f>
        <v>-</v>
      </c>
      <c r="AA379" s="105" t="str">
        <f>IF(S379=0,"-",FORECAST($C$8-(S379+V379),Инклинометрия!$B$2:$B$152,Инклинометрия!$A$2:$A$152))</f>
        <v>-</v>
      </c>
      <c r="AB379" s="105">
        <f>FORECAST($C$8+T379,Инклинометрия!$B$2:$B$152,Инклинометрия!$A$2:$A$152)</f>
        <v>1422.3537391657405</v>
      </c>
      <c r="AC379" s="105">
        <f>IF(R379=0,FORECAST($C$6-T379,Инклинометрия!$B$2:$B$152,Инклинометрия!$A$2:$A$152),FORECAST($C$8,Инклинометрия!$B$2:$B$152,Инклинометрия!$A$2:$A$152))</f>
        <v>1332.6462608342592</v>
      </c>
      <c r="AD379" s="107">
        <f>IF(R379=0,FORECAST($C$8,Инклинометрия!$B$2:$B$152,Инклинометрия!$A$2:$A$152),Y379)</f>
        <v>1330</v>
      </c>
      <c r="AE379" s="107">
        <f>FORECAST($C$8-(R379+U379),Инклинометрия!$B$2:$B$152,Инклинометрия!$A$2:$A$152)</f>
        <v>0</v>
      </c>
      <c r="AF379" s="107">
        <f>IF(V379=0,"-",FORECAST($C$8,Инклинометрия!$B$2:$B$152,Инклинометрия!$A$2:$A$152))</f>
        <v>1330</v>
      </c>
      <c r="AG379" s="107">
        <f>IF(V379=0,"-",FORECAST($C$8-V379,Инклинометрия!$B$2:$B$152,Инклинометрия!$A$2:$A$152))</f>
        <v>0</v>
      </c>
      <c r="AH379" s="107">
        <f>IF(W379=0,"-",FORECAST($C$8+W379,Инклинометрия!$B$2:$B$152,Инклинометрия!$A$2:$A$152))</f>
        <v>1332.6462608342592</v>
      </c>
      <c r="AI379" s="107">
        <f>IF(W379=0,"-",FORECAST($C$8,Инклинометрия!$B$2:$B$152,Инклинометрия!$A$2:$A$152))</f>
        <v>1330</v>
      </c>
      <c r="AK379" s="122">
        <f t="shared" si="111"/>
        <v>0</v>
      </c>
      <c r="AL379" s="67">
        <f>AK379*(B379-B378)</f>
        <v>0</v>
      </c>
      <c r="AM379" s="23">
        <f t="shared" si="113"/>
        <v>8.6725204696437436E-2</v>
      </c>
      <c r="AN379" s="26">
        <f>AN378+AK379*(B379-B378)/(2*PI()*$C$5*AN378*$K$13)</f>
        <v>0.15480061813468687</v>
      </c>
      <c r="AO379" s="87">
        <f t="shared" si="105"/>
        <v>145932.55112472404</v>
      </c>
      <c r="AP379" s="87">
        <f>IF(R379+U379&lt;$C$8,0,32*$L$23/$C$12^2*($K$10*R379+$K$8*U379)+32*$L$24/($C$14^2-$C$13^2)*($K$10*S379+$K$8*V379))</f>
        <v>44607.551124724028</v>
      </c>
      <c r="AQ379" s="66">
        <f>R379*$C$11*$C$9+U379*$C$11*$C$10</f>
        <v>14695380</v>
      </c>
      <c r="AR379" s="66">
        <f>S379*$C$11*$C$9+V379*$C$11*$C$10</f>
        <v>14695380</v>
      </c>
      <c r="AS379" s="87">
        <f>$C$11*(T379*$C$9+W379*$C$10)</f>
        <v>792178.05375968735</v>
      </c>
      <c r="AT379" s="45">
        <f t="shared" si="99"/>
        <v>15633490.60488441</v>
      </c>
      <c r="AU379" s="75"/>
    </row>
    <row r="380" spans="2:47" ht="15" thickBot="1" x14ac:dyDescent="0.35">
      <c r="B380" s="41">
        <f t="shared" si="106"/>
        <v>6980</v>
      </c>
      <c r="C380" s="8">
        <f t="shared" si="107"/>
        <v>69.8</v>
      </c>
      <c r="D380" s="73">
        <f t="shared" si="95"/>
        <v>93.357500000000002</v>
      </c>
      <c r="E380" s="29">
        <f t="shared" si="112"/>
        <v>23119.698288895514</v>
      </c>
      <c r="F380" s="29">
        <f t="shared" si="108"/>
        <v>66.245553836373062</v>
      </c>
      <c r="G380" s="29">
        <f t="shared" si="109"/>
        <v>88.603428256148959</v>
      </c>
      <c r="H380" s="17">
        <f t="shared" si="110"/>
        <v>30922.596461397861</v>
      </c>
      <c r="I380" s="29">
        <f t="shared" si="100"/>
        <v>2.2250485660981263</v>
      </c>
      <c r="J380" s="29">
        <f t="shared" si="101"/>
        <v>41.69411544073867</v>
      </c>
      <c r="K380" s="32">
        <f>IF((D379+L379+M379-AL379)/($C$21+$C$22)&gt;$C$8,$C$8,(D379+L379+M379-AL379)/($C$21+$C$22))</f>
        <v>1400</v>
      </c>
      <c r="L380" s="97">
        <f t="shared" si="96"/>
        <v>0</v>
      </c>
      <c r="M380" s="96">
        <f t="shared" si="97"/>
        <v>0</v>
      </c>
      <c r="N380" s="98">
        <f t="shared" si="102"/>
        <v>1.7179213529287818</v>
      </c>
      <c r="O380" s="100">
        <f t="shared" si="98"/>
        <v>4.2266987561397071</v>
      </c>
      <c r="P380" s="104">
        <f t="shared" si="103"/>
        <v>18.880500609176615</v>
      </c>
      <c r="Q380" s="102">
        <f t="shared" si="104"/>
        <v>4.9224514715476911E-2</v>
      </c>
      <c r="R380" s="106">
        <f>IF(K380-H379&lt;0,0,K380-H379)</f>
        <v>0</v>
      </c>
      <c r="S380" s="106">
        <f>K380-V380</f>
        <v>0</v>
      </c>
      <c r="T380" s="106">
        <f>IF(R380&gt;0,$C$6-$C$8,IF($C$6-$C$8-W380&lt;0,0,$C$6-$C$8-W380))</f>
        <v>97.214462279726973</v>
      </c>
      <c r="U380" s="107">
        <f>IF(R380=0,IF(U379+(F380-AL380/$C$23)*$C$21/($C$21+$C$22)&gt;$C$8,$C$8,U379+F380*$C$21/($C$21+$C$22)),E380)</f>
        <v>1400</v>
      </c>
      <c r="V380" s="107">
        <f>IF(R380&gt;0,0,IF(V379+(F380-AL380/$C$23)*$C$21/($C$21+$C$22)&gt;$C$8,$C$8,IF(U380=$C$8,V379+(F380-AL380/$C$23)*$C$21/$C$22,V379+(F380-AL380/$C$23)*$C$21/($C$21+$C$22))))</f>
        <v>1400</v>
      </c>
      <c r="W380" s="203">
        <f>IF(R380&gt;0,0,IF(W379+AL380/$C$23&gt;$F$23,$F$23,W379+AL380/$C$23))</f>
        <v>2.7855377202730285</v>
      </c>
      <c r="X380" s="105" t="str">
        <f>IF(R380=0,"-",FORECAST($C$8,Инклинометрия!$B$2:$B$152,Инклинометрия!$A$2:$A$152))</f>
        <v>-</v>
      </c>
      <c r="Y380" s="105" t="str">
        <f>IF(R380=0,"-",FORECAST($C$8-R380,Инклинометрия!$B$2:$B$152,Инклинометрия!$A$2:$A$152))</f>
        <v>-</v>
      </c>
      <c r="Z380" s="105" t="str">
        <f>IF(R380&gt;0,FORECAST($C$8,Инклинометрия!$B$2:$B$152,Инклинометрия!$A$2:$A$152),IF(V380=$C$8,"-",FORECAST($C$8-V380,Инклинометрия!$B$2:$B$152,Инклинометрия!$A$2:$A$152)))</f>
        <v>-</v>
      </c>
      <c r="AA380" s="105" t="str">
        <f>IF(S380=0,"-",FORECAST($C$8-(S380+V380),Инклинометрия!$B$2:$B$152,Инклинометрия!$A$2:$A$152))</f>
        <v>-</v>
      </c>
      <c r="AB380" s="105">
        <f>FORECAST($C$8+T380,Инклинометрия!$B$2:$B$152,Инклинометрия!$A$2:$A$152)</f>
        <v>1422.3537391657405</v>
      </c>
      <c r="AC380" s="105">
        <f>IF(R380=0,FORECAST($C$6-T380,Инклинометрия!$B$2:$B$152,Инклинометрия!$A$2:$A$152),FORECAST($C$8,Инклинометрия!$B$2:$B$152,Инклинометрия!$A$2:$A$152))</f>
        <v>1332.6462608342592</v>
      </c>
      <c r="AD380" s="107">
        <f>IF(R380=0,FORECAST($C$8,Инклинометрия!$B$2:$B$152,Инклинометрия!$A$2:$A$152),Y380)</f>
        <v>1330</v>
      </c>
      <c r="AE380" s="107">
        <f>FORECAST($C$8-(R380+U380),Инклинометрия!$B$2:$B$152,Инклинометрия!$A$2:$A$152)</f>
        <v>0</v>
      </c>
      <c r="AF380" s="107">
        <f>IF(V380=0,"-",FORECAST($C$8,Инклинометрия!$B$2:$B$152,Инклинометрия!$A$2:$A$152))</f>
        <v>1330</v>
      </c>
      <c r="AG380" s="107">
        <f>IF(V380=0,"-",FORECAST($C$8-V380,Инклинометрия!$B$2:$B$152,Инклинометрия!$A$2:$A$152))</f>
        <v>0</v>
      </c>
      <c r="AH380" s="107">
        <f>IF(W380=0,"-",FORECAST($C$8+W380,Инклинометрия!$B$2:$B$152,Инклинометрия!$A$2:$A$152))</f>
        <v>1332.6462608342592</v>
      </c>
      <c r="AI380" s="107">
        <f>IF(W380=0,"-",FORECAST($C$8,Инклинометрия!$B$2:$B$152,Инклинометрия!$A$2:$A$152))</f>
        <v>1330</v>
      </c>
      <c r="AK380" s="122">
        <f t="shared" si="111"/>
        <v>0</v>
      </c>
      <c r="AL380" s="67">
        <f>AK380*(B380-B379)</f>
        <v>0</v>
      </c>
      <c r="AM380" s="23">
        <f t="shared" si="113"/>
        <v>8.6725204696437436E-2</v>
      </c>
      <c r="AN380" s="26">
        <f>AN379+AK380*(B380-B379)/(2*PI()*$C$5*AN379*$K$13)</f>
        <v>0.15480061813468687</v>
      </c>
      <c r="AO380" s="87">
        <f t="shared" si="105"/>
        <v>145932.55112472404</v>
      </c>
      <c r="AP380" s="87">
        <f>IF(R380+U380&lt;$C$8,0,32*$L$23/$C$12^2*($K$10*R380+$K$8*U380)+32*$L$24/($C$14^2-$C$13^2)*($K$10*S380+$K$8*V380))</f>
        <v>44607.551124724028</v>
      </c>
      <c r="AQ380" s="66">
        <f>R380*$C$11*$C$9+U380*$C$11*$C$10</f>
        <v>14695380</v>
      </c>
      <c r="AR380" s="66">
        <f>S380*$C$11*$C$9+V380*$C$11*$C$10</f>
        <v>14695380</v>
      </c>
      <c r="AS380" s="87">
        <f>$C$11*(T380*$C$9+W380*$C$10)</f>
        <v>792178.05375968735</v>
      </c>
      <c r="AT380" s="45">
        <f t="shared" si="99"/>
        <v>15633490.60488441</v>
      </c>
      <c r="AU380" s="75"/>
    </row>
    <row r="381" spans="2:47" ht="15" thickBot="1" x14ac:dyDescent="0.35">
      <c r="B381" s="41">
        <f t="shared" si="106"/>
        <v>7000</v>
      </c>
      <c r="C381" s="8">
        <f t="shared" si="107"/>
        <v>70</v>
      </c>
      <c r="D381" s="73">
        <f t="shared" si="95"/>
        <v>93.625</v>
      </c>
      <c r="E381" s="29">
        <f t="shared" si="112"/>
        <v>23185.943842731893</v>
      </c>
      <c r="F381" s="29">
        <f t="shared" si="108"/>
        <v>66.24555383637778</v>
      </c>
      <c r="G381" s="29">
        <f t="shared" si="109"/>
        <v>88.603428256155269</v>
      </c>
      <c r="H381" s="17">
        <f t="shared" si="110"/>
        <v>31011.199889654017</v>
      </c>
      <c r="I381" s="29">
        <f t="shared" si="100"/>
        <v>2.2250485660981263</v>
      </c>
      <c r="J381" s="29">
        <f t="shared" si="101"/>
        <v>41.694115440740156</v>
      </c>
      <c r="K381" s="32">
        <f>IF((D380+L380+M380-AL380)/($C$21+$C$22)&gt;$C$8,$C$8,(D380+L380+M380-AL380)/($C$21+$C$22))</f>
        <v>1400</v>
      </c>
      <c r="L381" s="97">
        <f t="shared" si="96"/>
        <v>0</v>
      </c>
      <c r="M381" s="96">
        <f t="shared" si="97"/>
        <v>0</v>
      </c>
      <c r="N381" s="98">
        <f t="shared" si="102"/>
        <v>1.7179213529287818</v>
      </c>
      <c r="O381" s="100">
        <f t="shared" si="98"/>
        <v>4.2266987561397071</v>
      </c>
      <c r="P381" s="104">
        <f t="shared" si="103"/>
        <v>18.880500609176615</v>
      </c>
      <c r="Q381" s="102">
        <f t="shared" si="104"/>
        <v>4.9224514715476911E-2</v>
      </c>
      <c r="R381" s="106">
        <f>IF(K381-H380&lt;0,0,K381-H380)</f>
        <v>0</v>
      </c>
      <c r="S381" s="106">
        <f>K381-V381</f>
        <v>0</v>
      </c>
      <c r="T381" s="106">
        <f>IF(R381&gt;0,$C$6-$C$8,IF($C$6-$C$8-W381&lt;0,0,$C$6-$C$8-W381))</f>
        <v>97.214462279726973</v>
      </c>
      <c r="U381" s="107">
        <f>IF(R381=0,IF(U380+(F381-AL381/$C$23)*$C$21/($C$21+$C$22)&gt;$C$8,$C$8,U380+F381*$C$21/($C$21+$C$22)),E381)</f>
        <v>1400</v>
      </c>
      <c r="V381" s="107">
        <f>IF(R381&gt;0,0,IF(V380+(F381-AL381/$C$23)*$C$21/($C$21+$C$22)&gt;$C$8,$C$8,IF(U381=$C$8,V380+(F381-AL381/$C$23)*$C$21/$C$22,V380+(F381-AL381/$C$23)*$C$21/($C$21+$C$22))))</f>
        <v>1400</v>
      </c>
      <c r="W381" s="203">
        <f>IF(R381&gt;0,0,IF(W380+AL381/$C$23&gt;$F$23,$F$23,W380+AL381/$C$23))</f>
        <v>2.7855377202730285</v>
      </c>
      <c r="X381" s="105" t="str">
        <f>IF(R381=0,"-",FORECAST($C$8,Инклинометрия!$B$2:$B$152,Инклинометрия!$A$2:$A$152))</f>
        <v>-</v>
      </c>
      <c r="Y381" s="105" t="str">
        <f>IF(R381=0,"-",FORECAST($C$8-R381,Инклинометрия!$B$2:$B$152,Инклинометрия!$A$2:$A$152))</f>
        <v>-</v>
      </c>
      <c r="Z381" s="105" t="str">
        <f>IF(R381&gt;0,FORECAST($C$8,Инклинометрия!$B$2:$B$152,Инклинометрия!$A$2:$A$152),IF(V381=$C$8,"-",FORECAST($C$8-V381,Инклинометрия!$B$2:$B$152,Инклинометрия!$A$2:$A$152)))</f>
        <v>-</v>
      </c>
      <c r="AA381" s="105" t="str">
        <f>IF(S381=0,"-",FORECAST($C$8-(S381+V381),Инклинометрия!$B$2:$B$152,Инклинометрия!$A$2:$A$152))</f>
        <v>-</v>
      </c>
      <c r="AB381" s="105">
        <f>FORECAST($C$8+T381,Инклинометрия!$B$2:$B$152,Инклинометрия!$A$2:$A$152)</f>
        <v>1422.3537391657405</v>
      </c>
      <c r="AC381" s="105">
        <f>IF(R381=0,FORECAST($C$6-T381,Инклинометрия!$B$2:$B$152,Инклинометрия!$A$2:$A$152),FORECAST($C$8,Инклинометрия!$B$2:$B$152,Инклинометрия!$A$2:$A$152))</f>
        <v>1332.6462608342592</v>
      </c>
      <c r="AD381" s="107">
        <f>IF(R381=0,FORECAST($C$8,Инклинометрия!$B$2:$B$152,Инклинометрия!$A$2:$A$152),Y381)</f>
        <v>1330</v>
      </c>
      <c r="AE381" s="107">
        <f>FORECAST($C$8-(R381+U381),Инклинометрия!$B$2:$B$152,Инклинометрия!$A$2:$A$152)</f>
        <v>0</v>
      </c>
      <c r="AF381" s="107">
        <f>IF(V381=0,"-",FORECAST($C$8,Инклинометрия!$B$2:$B$152,Инклинометрия!$A$2:$A$152))</f>
        <v>1330</v>
      </c>
      <c r="AG381" s="107">
        <f>IF(V381=0,"-",FORECAST($C$8-V381,Инклинометрия!$B$2:$B$152,Инклинометрия!$A$2:$A$152))</f>
        <v>0</v>
      </c>
      <c r="AH381" s="107">
        <f>IF(W381=0,"-",FORECAST($C$8+W381,Инклинометрия!$B$2:$B$152,Инклинометрия!$A$2:$A$152))</f>
        <v>1332.6462608342592</v>
      </c>
      <c r="AI381" s="107">
        <f>IF(W381=0,"-",FORECAST($C$8,Инклинометрия!$B$2:$B$152,Инклинометрия!$A$2:$A$152))</f>
        <v>1330</v>
      </c>
      <c r="AK381" s="122">
        <f t="shared" si="111"/>
        <v>0</v>
      </c>
      <c r="AL381" s="67">
        <f>AK381*(B381-B380)</f>
        <v>0</v>
      </c>
      <c r="AM381" s="23">
        <f t="shared" si="113"/>
        <v>8.6725204696437436E-2</v>
      </c>
      <c r="AN381" s="26">
        <f>AN380+AK381*(B381-B380)/(2*PI()*$C$5*AN380*$K$13)</f>
        <v>0.15480061813468687</v>
      </c>
      <c r="AO381" s="87">
        <f t="shared" si="105"/>
        <v>145932.55112472404</v>
      </c>
      <c r="AP381" s="87">
        <f>IF(R381+U381&lt;$C$8,0,32*$L$23/$C$12^2*($K$10*R381+$K$8*U381)+32*$L$24/($C$14^2-$C$13^2)*($K$10*S381+$K$8*V381))</f>
        <v>44607.551124724028</v>
      </c>
      <c r="AQ381" s="66">
        <f>R381*$C$11*$C$9+U381*$C$11*$C$10</f>
        <v>14695380</v>
      </c>
      <c r="AR381" s="66">
        <f>S381*$C$11*$C$9+V381*$C$11*$C$10</f>
        <v>14695380</v>
      </c>
      <c r="AS381" s="87">
        <f>$C$11*(T381*$C$9+W381*$C$10)</f>
        <v>792178.05375968735</v>
      </c>
      <c r="AT381" s="45">
        <f t="shared" si="99"/>
        <v>15633490.60488441</v>
      </c>
      <c r="AU381" s="75"/>
    </row>
    <row r="382" spans="2:47" ht="15" thickBot="1" x14ac:dyDescent="0.35">
      <c r="B382" s="41">
        <f t="shared" si="106"/>
        <v>7020</v>
      </c>
      <c r="C382" s="8">
        <f t="shared" si="107"/>
        <v>70.2</v>
      </c>
      <c r="D382" s="73">
        <f t="shared" si="95"/>
        <v>93.892499999999998</v>
      </c>
      <c r="E382" s="29">
        <f t="shared" si="112"/>
        <v>23252.189396568268</v>
      </c>
      <c r="F382" s="29">
        <f t="shared" si="108"/>
        <v>66.24555383637778</v>
      </c>
      <c r="G382" s="29">
        <f t="shared" si="109"/>
        <v>88.603428256155269</v>
      </c>
      <c r="H382" s="17">
        <f t="shared" si="110"/>
        <v>31099.803317910173</v>
      </c>
      <c r="I382" s="29">
        <f t="shared" si="100"/>
        <v>2.2250485660981263</v>
      </c>
      <c r="J382" s="29">
        <f t="shared" si="101"/>
        <v>41.694115440740156</v>
      </c>
      <c r="K382" s="32">
        <f>IF((D381+L381+M381-AL381)/($C$21+$C$22)&gt;$C$8,$C$8,(D381+L381+M381-AL381)/($C$21+$C$22))</f>
        <v>1400</v>
      </c>
      <c r="L382" s="97">
        <f t="shared" si="96"/>
        <v>0</v>
      </c>
      <c r="M382" s="96">
        <f t="shared" si="97"/>
        <v>0</v>
      </c>
      <c r="N382" s="98">
        <f t="shared" si="102"/>
        <v>1.7179213529287818</v>
      </c>
      <c r="O382" s="100">
        <f t="shared" si="98"/>
        <v>4.2266987561397071</v>
      </c>
      <c r="P382" s="104">
        <f t="shared" si="103"/>
        <v>18.880500609176615</v>
      </c>
      <c r="Q382" s="102">
        <f t="shared" si="104"/>
        <v>4.9224514715476911E-2</v>
      </c>
      <c r="R382" s="106">
        <f>IF(K382-H381&lt;0,0,K382-H381)</f>
        <v>0</v>
      </c>
      <c r="S382" s="106">
        <f>K382-V382</f>
        <v>0</v>
      </c>
      <c r="T382" s="106">
        <f>IF(R382&gt;0,$C$6-$C$8,IF($C$6-$C$8-W382&lt;0,0,$C$6-$C$8-W382))</f>
        <v>97.214462279726973</v>
      </c>
      <c r="U382" s="107">
        <f>IF(R382=0,IF(U381+(F382-AL382/$C$23)*$C$21/($C$21+$C$22)&gt;$C$8,$C$8,U381+F382*$C$21/($C$21+$C$22)),E382)</f>
        <v>1400</v>
      </c>
      <c r="V382" s="107">
        <f>IF(R382&gt;0,0,IF(V381+(F382-AL382/$C$23)*$C$21/($C$21+$C$22)&gt;$C$8,$C$8,IF(U382=$C$8,V381+(F382-AL382/$C$23)*$C$21/$C$22,V381+(F382-AL382/$C$23)*$C$21/($C$21+$C$22))))</f>
        <v>1400</v>
      </c>
      <c r="W382" s="203">
        <f>IF(R382&gt;0,0,IF(W381+AL382/$C$23&gt;$F$23,$F$23,W381+AL382/$C$23))</f>
        <v>2.7855377202730285</v>
      </c>
      <c r="X382" s="105" t="str">
        <f>IF(R382=0,"-",FORECAST($C$8,Инклинометрия!$B$2:$B$152,Инклинометрия!$A$2:$A$152))</f>
        <v>-</v>
      </c>
      <c r="Y382" s="105" t="str">
        <f>IF(R382=0,"-",FORECAST($C$8-R382,Инклинометрия!$B$2:$B$152,Инклинометрия!$A$2:$A$152))</f>
        <v>-</v>
      </c>
      <c r="Z382" s="105" t="str">
        <f>IF(R382&gt;0,FORECAST($C$8,Инклинометрия!$B$2:$B$152,Инклинометрия!$A$2:$A$152),IF(V382=$C$8,"-",FORECAST($C$8-V382,Инклинометрия!$B$2:$B$152,Инклинометрия!$A$2:$A$152)))</f>
        <v>-</v>
      </c>
      <c r="AA382" s="105" t="str">
        <f>IF(S382=0,"-",FORECAST($C$8-(S382+V382),Инклинометрия!$B$2:$B$152,Инклинометрия!$A$2:$A$152))</f>
        <v>-</v>
      </c>
      <c r="AB382" s="105">
        <f>FORECAST($C$8+T382,Инклинометрия!$B$2:$B$152,Инклинометрия!$A$2:$A$152)</f>
        <v>1422.3537391657405</v>
      </c>
      <c r="AC382" s="105">
        <f>IF(R382=0,FORECAST($C$6-T382,Инклинометрия!$B$2:$B$152,Инклинометрия!$A$2:$A$152),FORECAST($C$8,Инклинометрия!$B$2:$B$152,Инклинометрия!$A$2:$A$152))</f>
        <v>1332.6462608342592</v>
      </c>
      <c r="AD382" s="107">
        <f>IF(R382=0,FORECAST($C$8,Инклинометрия!$B$2:$B$152,Инклинометрия!$A$2:$A$152),Y382)</f>
        <v>1330</v>
      </c>
      <c r="AE382" s="107">
        <f>FORECAST($C$8-(R382+U382),Инклинометрия!$B$2:$B$152,Инклинометрия!$A$2:$A$152)</f>
        <v>0</v>
      </c>
      <c r="AF382" s="107">
        <f>IF(V382=0,"-",FORECAST($C$8,Инклинометрия!$B$2:$B$152,Инклинометрия!$A$2:$A$152))</f>
        <v>1330</v>
      </c>
      <c r="AG382" s="107">
        <f>IF(V382=0,"-",FORECAST($C$8-V382,Инклинометрия!$B$2:$B$152,Инклинометрия!$A$2:$A$152))</f>
        <v>0</v>
      </c>
      <c r="AH382" s="107">
        <f>IF(W382=0,"-",FORECAST($C$8+W382,Инклинометрия!$B$2:$B$152,Инклинометрия!$A$2:$A$152))</f>
        <v>1332.6462608342592</v>
      </c>
      <c r="AI382" s="107">
        <f>IF(W382=0,"-",FORECAST($C$8,Инклинометрия!$B$2:$B$152,Инклинометрия!$A$2:$A$152))</f>
        <v>1330</v>
      </c>
      <c r="AK382" s="122">
        <f t="shared" si="111"/>
        <v>0</v>
      </c>
      <c r="AL382" s="67">
        <f>AK382*(B382-B381)</f>
        <v>0</v>
      </c>
      <c r="AM382" s="23">
        <f t="shared" si="113"/>
        <v>8.6725204696437436E-2</v>
      </c>
      <c r="AN382" s="26">
        <f>AN381+AK382*(B382-B381)/(2*PI()*$C$5*AN381*$K$13)</f>
        <v>0.15480061813468687</v>
      </c>
      <c r="AO382" s="87">
        <f t="shared" si="105"/>
        <v>145932.55112472404</v>
      </c>
      <c r="AP382" s="87">
        <f>IF(R382+U382&lt;$C$8,0,32*$L$23/$C$12^2*($K$10*R382+$K$8*U382)+32*$L$24/($C$14^2-$C$13^2)*($K$10*S382+$K$8*V382))</f>
        <v>44607.551124724028</v>
      </c>
      <c r="AQ382" s="66">
        <f>R382*$C$11*$C$9+U382*$C$11*$C$10</f>
        <v>14695380</v>
      </c>
      <c r="AR382" s="66">
        <f>S382*$C$11*$C$9+V382*$C$11*$C$10</f>
        <v>14695380</v>
      </c>
      <c r="AS382" s="87">
        <f>$C$11*(T382*$C$9+W382*$C$10)</f>
        <v>792178.05375968735</v>
      </c>
      <c r="AT382" s="45">
        <f t="shared" si="99"/>
        <v>15633490.60488441</v>
      </c>
      <c r="AU382" s="75"/>
    </row>
    <row r="383" spans="2:47" ht="15" thickBot="1" x14ac:dyDescent="0.35">
      <c r="B383" s="41">
        <f t="shared" si="106"/>
        <v>7040</v>
      </c>
      <c r="C383" s="8">
        <f t="shared" si="107"/>
        <v>70.400000000000006</v>
      </c>
      <c r="D383" s="73">
        <f t="shared" si="95"/>
        <v>94.16</v>
      </c>
      <c r="E383" s="29">
        <f t="shared" si="112"/>
        <v>23318.434950404648</v>
      </c>
      <c r="F383" s="29">
        <f t="shared" si="108"/>
        <v>66.24555383637778</v>
      </c>
      <c r="G383" s="29">
        <f t="shared" si="109"/>
        <v>88.603428256155269</v>
      </c>
      <c r="H383" s="17">
        <f t="shared" si="110"/>
        <v>31188.406746166329</v>
      </c>
      <c r="I383" s="29">
        <f t="shared" si="100"/>
        <v>2.2250485660981263</v>
      </c>
      <c r="J383" s="29">
        <f t="shared" si="101"/>
        <v>41.694115440740156</v>
      </c>
      <c r="K383" s="32">
        <f>IF((D382+L382+M382-AL382)/($C$21+$C$22)&gt;$C$8,$C$8,(D382+L382+M382-AL382)/($C$21+$C$22))</f>
        <v>1400</v>
      </c>
      <c r="L383" s="97">
        <f t="shared" si="96"/>
        <v>0</v>
      </c>
      <c r="M383" s="96">
        <f t="shared" si="97"/>
        <v>0</v>
      </c>
      <c r="N383" s="98">
        <f t="shared" si="102"/>
        <v>1.7179213529287818</v>
      </c>
      <c r="O383" s="100">
        <f t="shared" si="98"/>
        <v>4.2266987561397071</v>
      </c>
      <c r="P383" s="104">
        <f t="shared" si="103"/>
        <v>18.880500609176615</v>
      </c>
      <c r="Q383" s="102">
        <f t="shared" si="104"/>
        <v>4.9224514715476911E-2</v>
      </c>
      <c r="R383" s="106">
        <f>IF(K383-H382&lt;0,0,K383-H382)</f>
        <v>0</v>
      </c>
      <c r="S383" s="106">
        <f>K383-V383</f>
        <v>0</v>
      </c>
      <c r="T383" s="106">
        <f>IF(R383&gt;0,$C$6-$C$8,IF($C$6-$C$8-W383&lt;0,0,$C$6-$C$8-W383))</f>
        <v>97.214462279726973</v>
      </c>
      <c r="U383" s="107">
        <f>IF(R383=0,IF(U382+(F383-AL383/$C$23)*$C$21/($C$21+$C$22)&gt;$C$8,$C$8,U382+F383*$C$21/($C$21+$C$22)),E383)</f>
        <v>1400</v>
      </c>
      <c r="V383" s="107">
        <f>IF(R383&gt;0,0,IF(V382+(F383-AL383/$C$23)*$C$21/($C$21+$C$22)&gt;$C$8,$C$8,IF(U383=$C$8,V382+(F383-AL383/$C$23)*$C$21/$C$22,V382+(F383-AL383/$C$23)*$C$21/($C$21+$C$22))))</f>
        <v>1400</v>
      </c>
      <c r="W383" s="203">
        <f>IF(R383&gt;0,0,IF(W382+AL383/$C$23&gt;$F$23,$F$23,W382+AL383/$C$23))</f>
        <v>2.7855377202730285</v>
      </c>
      <c r="X383" s="105" t="str">
        <f>IF(R383=0,"-",FORECAST($C$8,Инклинометрия!$B$2:$B$152,Инклинометрия!$A$2:$A$152))</f>
        <v>-</v>
      </c>
      <c r="Y383" s="105" t="str">
        <f>IF(R383=0,"-",FORECAST($C$8-R383,Инклинометрия!$B$2:$B$152,Инклинометрия!$A$2:$A$152))</f>
        <v>-</v>
      </c>
      <c r="Z383" s="105" t="str">
        <f>IF(R383&gt;0,FORECAST($C$8,Инклинометрия!$B$2:$B$152,Инклинометрия!$A$2:$A$152),IF(V383=$C$8,"-",FORECAST($C$8-V383,Инклинометрия!$B$2:$B$152,Инклинометрия!$A$2:$A$152)))</f>
        <v>-</v>
      </c>
      <c r="AA383" s="105" t="str">
        <f>IF(S383=0,"-",FORECAST($C$8-(S383+V383),Инклинометрия!$B$2:$B$152,Инклинометрия!$A$2:$A$152))</f>
        <v>-</v>
      </c>
      <c r="AB383" s="105">
        <f>FORECAST($C$8+T383,Инклинометрия!$B$2:$B$152,Инклинометрия!$A$2:$A$152)</f>
        <v>1422.3537391657405</v>
      </c>
      <c r="AC383" s="105">
        <f>IF(R383=0,FORECAST($C$6-T383,Инклинометрия!$B$2:$B$152,Инклинометрия!$A$2:$A$152),FORECAST($C$8,Инклинометрия!$B$2:$B$152,Инклинометрия!$A$2:$A$152))</f>
        <v>1332.6462608342592</v>
      </c>
      <c r="AD383" s="107">
        <f>IF(R383=0,FORECAST($C$8,Инклинометрия!$B$2:$B$152,Инклинометрия!$A$2:$A$152),Y383)</f>
        <v>1330</v>
      </c>
      <c r="AE383" s="107">
        <f>FORECAST($C$8-(R383+U383),Инклинометрия!$B$2:$B$152,Инклинометрия!$A$2:$A$152)</f>
        <v>0</v>
      </c>
      <c r="AF383" s="107">
        <f>IF(V383=0,"-",FORECAST($C$8,Инклинометрия!$B$2:$B$152,Инклинометрия!$A$2:$A$152))</f>
        <v>1330</v>
      </c>
      <c r="AG383" s="107">
        <f>IF(V383=0,"-",FORECAST($C$8-V383,Инклинометрия!$B$2:$B$152,Инклинометрия!$A$2:$A$152))</f>
        <v>0</v>
      </c>
      <c r="AH383" s="107">
        <f>IF(W383=0,"-",FORECAST($C$8+W383,Инклинометрия!$B$2:$B$152,Инклинометрия!$A$2:$A$152))</f>
        <v>1332.6462608342592</v>
      </c>
      <c r="AI383" s="107">
        <f>IF(W383=0,"-",FORECAST($C$8,Инклинометрия!$B$2:$B$152,Инклинометрия!$A$2:$A$152))</f>
        <v>1330</v>
      </c>
      <c r="AK383" s="122">
        <f t="shared" si="111"/>
        <v>0</v>
      </c>
      <c r="AL383" s="67">
        <f>AK383*(B383-B382)</f>
        <v>0</v>
      </c>
      <c r="AM383" s="23">
        <f t="shared" si="113"/>
        <v>8.6725204696437436E-2</v>
      </c>
      <c r="AN383" s="26">
        <f>AN382+AK383*(B383-B382)/(2*PI()*$C$5*AN382*$K$13)</f>
        <v>0.15480061813468687</v>
      </c>
      <c r="AO383" s="87">
        <f t="shared" si="105"/>
        <v>145932.55112472404</v>
      </c>
      <c r="AP383" s="87">
        <f>IF(R383+U383&lt;$C$8,0,32*$L$23/$C$12^2*($K$10*R383+$K$8*U383)+32*$L$24/($C$14^2-$C$13^2)*($K$10*S383+$K$8*V383))</f>
        <v>44607.551124724028</v>
      </c>
      <c r="AQ383" s="66">
        <f>R383*$C$11*$C$9+U383*$C$11*$C$10</f>
        <v>14695380</v>
      </c>
      <c r="AR383" s="66">
        <f>S383*$C$11*$C$9+V383*$C$11*$C$10</f>
        <v>14695380</v>
      </c>
      <c r="AS383" s="87">
        <f>$C$11*(T383*$C$9+W383*$C$10)</f>
        <v>792178.05375968735</v>
      </c>
      <c r="AT383" s="45">
        <f t="shared" si="99"/>
        <v>15633490.60488441</v>
      </c>
      <c r="AU383" s="75"/>
    </row>
    <row r="384" spans="2:47" ht="15" thickBot="1" x14ac:dyDescent="0.35">
      <c r="B384" s="41">
        <f t="shared" si="106"/>
        <v>7060</v>
      </c>
      <c r="C384" s="8">
        <f t="shared" si="107"/>
        <v>70.600000000000009</v>
      </c>
      <c r="D384" s="73">
        <f t="shared" si="95"/>
        <v>94.427500000000023</v>
      </c>
      <c r="E384" s="29">
        <f t="shared" si="112"/>
        <v>23384.680504241027</v>
      </c>
      <c r="F384" s="29">
        <f t="shared" si="108"/>
        <v>66.24555383637778</v>
      </c>
      <c r="G384" s="29">
        <f t="shared" si="109"/>
        <v>88.603428256155269</v>
      </c>
      <c r="H384" s="17">
        <f t="shared" si="110"/>
        <v>31277.010174422485</v>
      </c>
      <c r="I384" s="29">
        <f t="shared" si="100"/>
        <v>2.2250485660981263</v>
      </c>
      <c r="J384" s="29">
        <f t="shared" si="101"/>
        <v>41.694115440740156</v>
      </c>
      <c r="K384" s="32">
        <f>IF((D383+L383+M383-AL383)/($C$21+$C$22)&gt;$C$8,$C$8,(D383+L383+M383-AL383)/($C$21+$C$22))</f>
        <v>1400</v>
      </c>
      <c r="L384" s="97">
        <f t="shared" si="96"/>
        <v>0</v>
      </c>
      <c r="M384" s="96">
        <f t="shared" si="97"/>
        <v>0</v>
      </c>
      <c r="N384" s="98">
        <f t="shared" si="102"/>
        <v>1.7179213529287818</v>
      </c>
      <c r="O384" s="100">
        <f t="shared" si="98"/>
        <v>4.2266987561397071</v>
      </c>
      <c r="P384" s="104">
        <f t="shared" si="103"/>
        <v>18.880500609176615</v>
      </c>
      <c r="Q384" s="102">
        <f t="shared" si="104"/>
        <v>4.9224514715476911E-2</v>
      </c>
      <c r="R384" s="106">
        <f>IF(K384-H383&lt;0,0,K384-H383)</f>
        <v>0</v>
      </c>
      <c r="S384" s="106">
        <f>K384-V384</f>
        <v>0</v>
      </c>
      <c r="T384" s="106">
        <f>IF(R384&gt;0,$C$6-$C$8,IF($C$6-$C$8-W384&lt;0,0,$C$6-$C$8-W384))</f>
        <v>97.214462279726973</v>
      </c>
      <c r="U384" s="107">
        <f>IF(R384=0,IF(U383+(F384-AL384/$C$23)*$C$21/($C$21+$C$22)&gt;$C$8,$C$8,U383+F384*$C$21/($C$21+$C$22)),E384)</f>
        <v>1400</v>
      </c>
      <c r="V384" s="107">
        <f>IF(R384&gt;0,0,IF(V383+(F384-AL384/$C$23)*$C$21/($C$21+$C$22)&gt;$C$8,$C$8,IF(U384=$C$8,V383+(F384-AL384/$C$23)*$C$21/$C$22,V383+(F384-AL384/$C$23)*$C$21/($C$21+$C$22))))</f>
        <v>1400</v>
      </c>
      <c r="W384" s="203">
        <f>IF(R384&gt;0,0,IF(W383+AL384/$C$23&gt;$F$23,$F$23,W383+AL384/$C$23))</f>
        <v>2.7855377202730285</v>
      </c>
      <c r="X384" s="105" t="str">
        <f>IF(R384=0,"-",FORECAST($C$8,Инклинометрия!$B$2:$B$152,Инклинометрия!$A$2:$A$152))</f>
        <v>-</v>
      </c>
      <c r="Y384" s="105" t="str">
        <f>IF(R384=0,"-",FORECAST($C$8-R384,Инклинометрия!$B$2:$B$152,Инклинометрия!$A$2:$A$152))</f>
        <v>-</v>
      </c>
      <c r="Z384" s="105" t="str">
        <f>IF(R384&gt;0,FORECAST($C$8,Инклинометрия!$B$2:$B$152,Инклинометрия!$A$2:$A$152),IF(V384=$C$8,"-",FORECAST($C$8-V384,Инклинометрия!$B$2:$B$152,Инклинометрия!$A$2:$A$152)))</f>
        <v>-</v>
      </c>
      <c r="AA384" s="105" t="str">
        <f>IF(S384=0,"-",FORECAST($C$8-(S384+V384),Инклинометрия!$B$2:$B$152,Инклинометрия!$A$2:$A$152))</f>
        <v>-</v>
      </c>
      <c r="AB384" s="105">
        <f>FORECAST($C$8+T384,Инклинометрия!$B$2:$B$152,Инклинометрия!$A$2:$A$152)</f>
        <v>1422.3537391657405</v>
      </c>
      <c r="AC384" s="105">
        <f>IF(R384=0,FORECAST($C$6-T384,Инклинометрия!$B$2:$B$152,Инклинометрия!$A$2:$A$152),FORECAST($C$8,Инклинометрия!$B$2:$B$152,Инклинометрия!$A$2:$A$152))</f>
        <v>1332.6462608342592</v>
      </c>
      <c r="AD384" s="107">
        <f>IF(R384=0,FORECAST($C$8,Инклинометрия!$B$2:$B$152,Инклинометрия!$A$2:$A$152),Y384)</f>
        <v>1330</v>
      </c>
      <c r="AE384" s="107">
        <f>FORECAST($C$8-(R384+U384),Инклинометрия!$B$2:$B$152,Инклинометрия!$A$2:$A$152)</f>
        <v>0</v>
      </c>
      <c r="AF384" s="107">
        <f>IF(V384=0,"-",FORECAST($C$8,Инклинометрия!$B$2:$B$152,Инклинометрия!$A$2:$A$152))</f>
        <v>1330</v>
      </c>
      <c r="AG384" s="107">
        <f>IF(V384=0,"-",FORECAST($C$8-V384,Инклинометрия!$B$2:$B$152,Инклинометрия!$A$2:$A$152))</f>
        <v>0</v>
      </c>
      <c r="AH384" s="107">
        <f>IF(W384=0,"-",FORECAST($C$8+W384,Инклинометрия!$B$2:$B$152,Инклинометрия!$A$2:$A$152))</f>
        <v>1332.6462608342592</v>
      </c>
      <c r="AI384" s="107">
        <f>IF(W384=0,"-",FORECAST($C$8,Инклинометрия!$B$2:$B$152,Инклинометрия!$A$2:$A$152))</f>
        <v>1330</v>
      </c>
      <c r="AK384" s="122">
        <f t="shared" si="111"/>
        <v>0</v>
      </c>
      <c r="AL384" s="67">
        <f>AK384*(B384-B383)</f>
        <v>0</v>
      </c>
      <c r="AM384" s="23">
        <f t="shared" si="113"/>
        <v>8.6725204696437436E-2</v>
      </c>
      <c r="AN384" s="26">
        <f>AN383+AK384*(B384-B383)/(2*PI()*$C$5*AN383*$K$13)</f>
        <v>0.15480061813468687</v>
      </c>
      <c r="AO384" s="87">
        <f t="shared" si="105"/>
        <v>145932.55112472404</v>
      </c>
      <c r="AP384" s="87">
        <f>IF(R384+U384&lt;$C$8,0,32*$L$23/$C$12^2*($K$10*R384+$K$8*U384)+32*$L$24/($C$14^2-$C$13^2)*($K$10*S384+$K$8*V384))</f>
        <v>44607.551124724028</v>
      </c>
      <c r="AQ384" s="66">
        <f>R384*$C$11*$C$9+U384*$C$11*$C$10</f>
        <v>14695380</v>
      </c>
      <c r="AR384" s="66">
        <f>S384*$C$11*$C$9+V384*$C$11*$C$10</f>
        <v>14695380</v>
      </c>
      <c r="AS384" s="87">
        <f>$C$11*(T384*$C$9+W384*$C$10)</f>
        <v>792178.05375968735</v>
      </c>
      <c r="AT384" s="45">
        <f t="shared" si="99"/>
        <v>15633490.60488441</v>
      </c>
      <c r="AU384" s="75"/>
    </row>
    <row r="385" spans="2:47" ht="15" thickBot="1" x14ac:dyDescent="0.35">
      <c r="B385" s="41">
        <f t="shared" si="106"/>
        <v>7080</v>
      </c>
      <c r="C385" s="8">
        <f t="shared" si="107"/>
        <v>70.8</v>
      </c>
      <c r="D385" s="73">
        <f t="shared" si="95"/>
        <v>94.694999999999993</v>
      </c>
      <c r="E385" s="29">
        <f t="shared" si="112"/>
        <v>23450.926058077399</v>
      </c>
      <c r="F385" s="29">
        <f t="shared" si="108"/>
        <v>66.245553836373062</v>
      </c>
      <c r="G385" s="29">
        <f t="shared" si="109"/>
        <v>88.603428256148959</v>
      </c>
      <c r="H385" s="17">
        <f t="shared" si="110"/>
        <v>31365.613602678633</v>
      </c>
      <c r="I385" s="29">
        <f t="shared" si="100"/>
        <v>2.2250485660981263</v>
      </c>
      <c r="J385" s="29">
        <f t="shared" si="101"/>
        <v>41.69411544073867</v>
      </c>
      <c r="K385" s="32">
        <f>IF((D384+L384+M384-AL384)/($C$21+$C$22)&gt;$C$8,$C$8,(D384+L384+M384-AL384)/($C$21+$C$22))</f>
        <v>1400</v>
      </c>
      <c r="L385" s="97">
        <f t="shared" si="96"/>
        <v>0</v>
      </c>
      <c r="M385" s="96">
        <f t="shared" si="97"/>
        <v>0</v>
      </c>
      <c r="N385" s="98">
        <f t="shared" si="102"/>
        <v>1.7179213529287818</v>
      </c>
      <c r="O385" s="100">
        <f t="shared" si="98"/>
        <v>4.2266987561397071</v>
      </c>
      <c r="P385" s="104">
        <f t="shared" si="103"/>
        <v>18.880500609176615</v>
      </c>
      <c r="Q385" s="102">
        <f t="shared" si="104"/>
        <v>4.9224514715476911E-2</v>
      </c>
      <c r="R385" s="106">
        <f>IF(K385-H384&lt;0,0,K385-H384)</f>
        <v>0</v>
      </c>
      <c r="S385" s="106">
        <f>K385-V385</f>
        <v>0</v>
      </c>
      <c r="T385" s="106">
        <f>IF(R385&gt;0,$C$6-$C$8,IF($C$6-$C$8-W385&lt;0,0,$C$6-$C$8-W385))</f>
        <v>97.214462279726973</v>
      </c>
      <c r="U385" s="107">
        <f>IF(R385=0,IF(U384+(F385-AL385/$C$23)*$C$21/($C$21+$C$22)&gt;$C$8,$C$8,U384+F385*$C$21/($C$21+$C$22)),E385)</f>
        <v>1400</v>
      </c>
      <c r="V385" s="107">
        <f>IF(R385&gt;0,0,IF(V384+(F385-AL385/$C$23)*$C$21/($C$21+$C$22)&gt;$C$8,$C$8,IF(U385=$C$8,V384+(F385-AL385/$C$23)*$C$21/$C$22,V384+(F385-AL385/$C$23)*$C$21/($C$21+$C$22))))</f>
        <v>1400</v>
      </c>
      <c r="W385" s="203">
        <f>IF(R385&gt;0,0,IF(W384+AL385/$C$23&gt;$F$23,$F$23,W384+AL385/$C$23))</f>
        <v>2.7855377202730285</v>
      </c>
      <c r="X385" s="105" t="str">
        <f>IF(R385=0,"-",FORECAST($C$8,Инклинометрия!$B$2:$B$152,Инклинометрия!$A$2:$A$152))</f>
        <v>-</v>
      </c>
      <c r="Y385" s="105" t="str">
        <f>IF(R385=0,"-",FORECAST($C$8-R385,Инклинометрия!$B$2:$B$152,Инклинометрия!$A$2:$A$152))</f>
        <v>-</v>
      </c>
      <c r="Z385" s="105" t="str">
        <f>IF(R385&gt;0,FORECAST($C$8,Инклинометрия!$B$2:$B$152,Инклинометрия!$A$2:$A$152),IF(V385=$C$8,"-",FORECAST($C$8-V385,Инклинометрия!$B$2:$B$152,Инклинометрия!$A$2:$A$152)))</f>
        <v>-</v>
      </c>
      <c r="AA385" s="105" t="str">
        <f>IF(S385=0,"-",FORECAST($C$8-(S385+V385),Инклинометрия!$B$2:$B$152,Инклинометрия!$A$2:$A$152))</f>
        <v>-</v>
      </c>
      <c r="AB385" s="105">
        <f>FORECAST($C$8+T385,Инклинометрия!$B$2:$B$152,Инклинометрия!$A$2:$A$152)</f>
        <v>1422.3537391657405</v>
      </c>
      <c r="AC385" s="105">
        <f>IF(R385=0,FORECAST($C$6-T385,Инклинометрия!$B$2:$B$152,Инклинометрия!$A$2:$A$152),FORECAST($C$8,Инклинометрия!$B$2:$B$152,Инклинометрия!$A$2:$A$152))</f>
        <v>1332.6462608342592</v>
      </c>
      <c r="AD385" s="107">
        <f>IF(R385=0,FORECAST($C$8,Инклинометрия!$B$2:$B$152,Инклинометрия!$A$2:$A$152),Y385)</f>
        <v>1330</v>
      </c>
      <c r="AE385" s="107">
        <f>FORECAST($C$8-(R385+U385),Инклинометрия!$B$2:$B$152,Инклинометрия!$A$2:$A$152)</f>
        <v>0</v>
      </c>
      <c r="AF385" s="107">
        <f>IF(V385=0,"-",FORECAST($C$8,Инклинометрия!$B$2:$B$152,Инклинометрия!$A$2:$A$152))</f>
        <v>1330</v>
      </c>
      <c r="AG385" s="107">
        <f>IF(V385=0,"-",FORECAST($C$8-V385,Инклинометрия!$B$2:$B$152,Инклинометрия!$A$2:$A$152))</f>
        <v>0</v>
      </c>
      <c r="AH385" s="107">
        <f>IF(W385=0,"-",FORECAST($C$8+W385,Инклинометрия!$B$2:$B$152,Инклинометрия!$A$2:$A$152))</f>
        <v>1332.6462608342592</v>
      </c>
      <c r="AI385" s="107">
        <f>IF(W385=0,"-",FORECAST($C$8,Инклинометрия!$B$2:$B$152,Инклинометрия!$A$2:$A$152))</f>
        <v>1330</v>
      </c>
      <c r="AK385" s="122">
        <f t="shared" si="111"/>
        <v>0</v>
      </c>
      <c r="AL385" s="67">
        <f>AK385*(B385-B384)</f>
        <v>0</v>
      </c>
      <c r="AM385" s="23">
        <f t="shared" si="113"/>
        <v>8.6725204696437436E-2</v>
      </c>
      <c r="AN385" s="26">
        <f>AN384+AK385*(B385-B384)/(2*PI()*$C$5*AN384*$K$13)</f>
        <v>0.15480061813468687</v>
      </c>
      <c r="AO385" s="87">
        <f t="shared" si="105"/>
        <v>145932.55112472404</v>
      </c>
      <c r="AP385" s="87">
        <f>IF(R385+U385&lt;$C$8,0,32*$L$23/$C$12^2*($K$10*R385+$K$8*U385)+32*$L$24/($C$14^2-$C$13^2)*($K$10*S385+$K$8*V385))</f>
        <v>44607.551124724028</v>
      </c>
      <c r="AQ385" s="66">
        <f>R385*$C$11*$C$9+U385*$C$11*$C$10</f>
        <v>14695380</v>
      </c>
      <c r="AR385" s="66">
        <f>S385*$C$11*$C$9+V385*$C$11*$C$10</f>
        <v>14695380</v>
      </c>
      <c r="AS385" s="87">
        <f>$C$11*(T385*$C$9+W385*$C$10)</f>
        <v>792178.05375968735</v>
      </c>
      <c r="AT385" s="45">
        <f t="shared" si="99"/>
        <v>15633490.60488441</v>
      </c>
      <c r="AU385" s="75"/>
    </row>
    <row r="386" spans="2:47" ht="15" thickBot="1" x14ac:dyDescent="0.35">
      <c r="B386" s="41">
        <f t="shared" si="106"/>
        <v>7100</v>
      </c>
      <c r="C386" s="8">
        <f t="shared" si="107"/>
        <v>71</v>
      </c>
      <c r="D386" s="73">
        <f t="shared" si="95"/>
        <v>94.962500000000006</v>
      </c>
      <c r="E386" s="29">
        <f t="shared" si="112"/>
        <v>23517.171611913778</v>
      </c>
      <c r="F386" s="29">
        <f t="shared" si="108"/>
        <v>66.24555383637778</v>
      </c>
      <c r="G386" s="29">
        <f t="shared" si="109"/>
        <v>88.603428256155269</v>
      </c>
      <c r="H386" s="17">
        <f t="shared" si="110"/>
        <v>31454.217030934789</v>
      </c>
      <c r="I386" s="29">
        <f t="shared" si="100"/>
        <v>2.2250485660981263</v>
      </c>
      <c r="J386" s="29">
        <f t="shared" si="101"/>
        <v>41.694115440740156</v>
      </c>
      <c r="K386" s="32">
        <f>IF((D385+L385+M385-AL385)/($C$21+$C$22)&gt;$C$8,$C$8,(D385+L385+M385-AL385)/($C$21+$C$22))</f>
        <v>1400</v>
      </c>
      <c r="L386" s="97">
        <f t="shared" si="96"/>
        <v>0</v>
      </c>
      <c r="M386" s="96">
        <f t="shared" si="97"/>
        <v>0</v>
      </c>
      <c r="N386" s="98">
        <f t="shared" si="102"/>
        <v>1.7179213529287818</v>
      </c>
      <c r="O386" s="100">
        <f t="shared" si="98"/>
        <v>4.2266987561397071</v>
      </c>
      <c r="P386" s="104">
        <f t="shared" si="103"/>
        <v>18.880500609176615</v>
      </c>
      <c r="Q386" s="102">
        <f t="shared" si="104"/>
        <v>4.9224514715476911E-2</v>
      </c>
      <c r="R386" s="106">
        <f>IF(K386-H385&lt;0,0,K386-H385)</f>
        <v>0</v>
      </c>
      <c r="S386" s="106">
        <f>K386-V386</f>
        <v>0</v>
      </c>
      <c r="T386" s="106">
        <f>IF(R386&gt;0,$C$6-$C$8,IF($C$6-$C$8-W386&lt;0,0,$C$6-$C$8-W386))</f>
        <v>97.214462279726973</v>
      </c>
      <c r="U386" s="107">
        <f>IF(R386=0,IF(U385+(F386-AL386/$C$23)*$C$21/($C$21+$C$22)&gt;$C$8,$C$8,U385+F386*$C$21/($C$21+$C$22)),E386)</f>
        <v>1400</v>
      </c>
      <c r="V386" s="107">
        <f>IF(R386&gt;0,0,IF(V385+(F386-AL386/$C$23)*$C$21/($C$21+$C$22)&gt;$C$8,$C$8,IF(U386=$C$8,V385+(F386-AL386/$C$23)*$C$21/$C$22,V385+(F386-AL386/$C$23)*$C$21/($C$21+$C$22))))</f>
        <v>1400</v>
      </c>
      <c r="W386" s="203">
        <f>IF(R386&gt;0,0,IF(W385+AL386/$C$23&gt;$F$23,$F$23,W385+AL386/$C$23))</f>
        <v>2.7855377202730285</v>
      </c>
      <c r="X386" s="105" t="str">
        <f>IF(R386=0,"-",FORECAST($C$8,Инклинометрия!$B$2:$B$152,Инклинометрия!$A$2:$A$152))</f>
        <v>-</v>
      </c>
      <c r="Y386" s="105" t="str">
        <f>IF(R386=0,"-",FORECAST($C$8-R386,Инклинометрия!$B$2:$B$152,Инклинометрия!$A$2:$A$152))</f>
        <v>-</v>
      </c>
      <c r="Z386" s="105" t="str">
        <f>IF(R386&gt;0,FORECAST($C$8,Инклинометрия!$B$2:$B$152,Инклинометрия!$A$2:$A$152),IF(V386=$C$8,"-",FORECAST($C$8-V386,Инклинометрия!$B$2:$B$152,Инклинометрия!$A$2:$A$152)))</f>
        <v>-</v>
      </c>
      <c r="AA386" s="105" t="str">
        <f>IF(S386=0,"-",FORECAST($C$8-(S386+V386),Инклинометрия!$B$2:$B$152,Инклинометрия!$A$2:$A$152))</f>
        <v>-</v>
      </c>
      <c r="AB386" s="105">
        <f>FORECAST($C$8+T386,Инклинометрия!$B$2:$B$152,Инклинометрия!$A$2:$A$152)</f>
        <v>1422.3537391657405</v>
      </c>
      <c r="AC386" s="105">
        <f>IF(R386=0,FORECAST($C$6-T386,Инклинометрия!$B$2:$B$152,Инклинометрия!$A$2:$A$152),FORECAST($C$8,Инклинометрия!$B$2:$B$152,Инклинометрия!$A$2:$A$152))</f>
        <v>1332.6462608342592</v>
      </c>
      <c r="AD386" s="107">
        <f>IF(R386=0,FORECAST($C$8,Инклинометрия!$B$2:$B$152,Инклинометрия!$A$2:$A$152),Y386)</f>
        <v>1330</v>
      </c>
      <c r="AE386" s="107">
        <f>FORECAST($C$8-(R386+U386),Инклинометрия!$B$2:$B$152,Инклинометрия!$A$2:$A$152)</f>
        <v>0</v>
      </c>
      <c r="AF386" s="107">
        <f>IF(V386=0,"-",FORECAST($C$8,Инклинометрия!$B$2:$B$152,Инклинометрия!$A$2:$A$152))</f>
        <v>1330</v>
      </c>
      <c r="AG386" s="107">
        <f>IF(V386=0,"-",FORECAST($C$8-V386,Инклинометрия!$B$2:$B$152,Инклинометрия!$A$2:$A$152))</f>
        <v>0</v>
      </c>
      <c r="AH386" s="107">
        <f>IF(W386=0,"-",FORECAST($C$8+W386,Инклинометрия!$B$2:$B$152,Инклинометрия!$A$2:$A$152))</f>
        <v>1332.6462608342592</v>
      </c>
      <c r="AI386" s="107">
        <f>IF(W386=0,"-",FORECAST($C$8,Инклинометрия!$B$2:$B$152,Инклинометрия!$A$2:$A$152))</f>
        <v>1330</v>
      </c>
      <c r="AK386" s="122">
        <f t="shared" si="111"/>
        <v>0</v>
      </c>
      <c r="AL386" s="67">
        <f>AK386*(B386-B385)</f>
        <v>0</v>
      </c>
      <c r="AM386" s="23">
        <f t="shared" si="113"/>
        <v>8.6725204696437436E-2</v>
      </c>
      <c r="AN386" s="26">
        <f>AN385+AK386*(B386-B385)/(2*PI()*$C$5*AN385*$K$13)</f>
        <v>0.15480061813468687</v>
      </c>
      <c r="AO386" s="87">
        <f t="shared" si="105"/>
        <v>145932.55112472404</v>
      </c>
      <c r="AP386" s="87">
        <f>IF(R386+U386&lt;$C$8,0,32*$L$23/$C$12^2*($K$10*R386+$K$8*U386)+32*$L$24/($C$14^2-$C$13^2)*($K$10*S386+$K$8*V386))</f>
        <v>44607.551124724028</v>
      </c>
      <c r="AQ386" s="66">
        <f>R386*$C$11*$C$9+U386*$C$11*$C$10</f>
        <v>14695380</v>
      </c>
      <c r="AR386" s="66">
        <f>S386*$C$11*$C$9+V386*$C$11*$C$10</f>
        <v>14695380</v>
      </c>
      <c r="AS386" s="87">
        <f>$C$11*(T386*$C$9+W386*$C$10)</f>
        <v>792178.05375968735</v>
      </c>
      <c r="AT386" s="45">
        <f t="shared" si="99"/>
        <v>15633490.60488441</v>
      </c>
      <c r="AU386" s="75"/>
    </row>
    <row r="387" spans="2:47" ht="15" thickBot="1" x14ac:dyDescent="0.35">
      <c r="B387" s="41">
        <f t="shared" si="106"/>
        <v>7120</v>
      </c>
      <c r="C387" s="8">
        <f t="shared" si="107"/>
        <v>71.2</v>
      </c>
      <c r="D387" s="73">
        <f t="shared" si="95"/>
        <v>95.23</v>
      </c>
      <c r="E387" s="29">
        <f t="shared" si="112"/>
        <v>23583.417165750154</v>
      </c>
      <c r="F387" s="29">
        <f t="shared" si="108"/>
        <v>66.24555383637778</v>
      </c>
      <c r="G387" s="29">
        <f t="shared" si="109"/>
        <v>88.603428256155269</v>
      </c>
      <c r="H387" s="17">
        <f t="shared" si="110"/>
        <v>31542.820459190945</v>
      </c>
      <c r="I387" s="29">
        <f t="shared" si="100"/>
        <v>2.2250485660981263</v>
      </c>
      <c r="J387" s="29">
        <f t="shared" si="101"/>
        <v>41.694115440740156</v>
      </c>
      <c r="K387" s="32">
        <f>IF((D386+L386+M386-AL386)/($C$21+$C$22)&gt;$C$8,$C$8,(D386+L386+M386-AL386)/($C$21+$C$22))</f>
        <v>1400</v>
      </c>
      <c r="L387" s="97">
        <f t="shared" si="96"/>
        <v>0</v>
      </c>
      <c r="M387" s="96">
        <f t="shared" si="97"/>
        <v>0</v>
      </c>
      <c r="N387" s="98">
        <f t="shared" si="102"/>
        <v>1.7179213529287818</v>
      </c>
      <c r="O387" s="100">
        <f t="shared" si="98"/>
        <v>4.2266987561397071</v>
      </c>
      <c r="P387" s="104">
        <f t="shared" si="103"/>
        <v>18.880500609176615</v>
      </c>
      <c r="Q387" s="102">
        <f t="shared" si="104"/>
        <v>4.9224514715476911E-2</v>
      </c>
      <c r="R387" s="106">
        <f>IF(K387-H386&lt;0,0,K387-H386)</f>
        <v>0</v>
      </c>
      <c r="S387" s="106">
        <f>K387-V387</f>
        <v>0</v>
      </c>
      <c r="T387" s="106">
        <f>IF(R387&gt;0,$C$6-$C$8,IF($C$6-$C$8-W387&lt;0,0,$C$6-$C$8-W387))</f>
        <v>97.214462279726973</v>
      </c>
      <c r="U387" s="107">
        <f>IF(R387=0,IF(U386+(F387-AL387/$C$23)*$C$21/($C$21+$C$22)&gt;$C$8,$C$8,U386+F387*$C$21/($C$21+$C$22)),E387)</f>
        <v>1400</v>
      </c>
      <c r="V387" s="107">
        <f>IF(R387&gt;0,0,IF(V386+(F387-AL387/$C$23)*$C$21/($C$21+$C$22)&gt;$C$8,$C$8,IF(U387=$C$8,V386+(F387-AL387/$C$23)*$C$21/$C$22,V386+(F387-AL387/$C$23)*$C$21/($C$21+$C$22))))</f>
        <v>1400</v>
      </c>
      <c r="W387" s="203">
        <f>IF(R387&gt;0,0,IF(W386+AL387/$C$23&gt;$F$23,$F$23,W386+AL387/$C$23))</f>
        <v>2.7855377202730285</v>
      </c>
      <c r="X387" s="105" t="str">
        <f>IF(R387=0,"-",FORECAST($C$8,Инклинометрия!$B$2:$B$152,Инклинометрия!$A$2:$A$152))</f>
        <v>-</v>
      </c>
      <c r="Y387" s="105" t="str">
        <f>IF(R387=0,"-",FORECAST($C$8-R387,Инклинометрия!$B$2:$B$152,Инклинометрия!$A$2:$A$152))</f>
        <v>-</v>
      </c>
      <c r="Z387" s="105" t="str">
        <f>IF(R387&gt;0,FORECAST($C$8,Инклинометрия!$B$2:$B$152,Инклинометрия!$A$2:$A$152),IF(V387=$C$8,"-",FORECAST($C$8-V387,Инклинометрия!$B$2:$B$152,Инклинометрия!$A$2:$A$152)))</f>
        <v>-</v>
      </c>
      <c r="AA387" s="105" t="str">
        <f>IF(S387=0,"-",FORECAST($C$8-(S387+V387),Инклинометрия!$B$2:$B$152,Инклинометрия!$A$2:$A$152))</f>
        <v>-</v>
      </c>
      <c r="AB387" s="105">
        <f>FORECAST($C$8+T387,Инклинометрия!$B$2:$B$152,Инклинометрия!$A$2:$A$152)</f>
        <v>1422.3537391657405</v>
      </c>
      <c r="AC387" s="105">
        <f>IF(R387=0,FORECAST($C$6-T387,Инклинометрия!$B$2:$B$152,Инклинометрия!$A$2:$A$152),FORECAST($C$8,Инклинометрия!$B$2:$B$152,Инклинометрия!$A$2:$A$152))</f>
        <v>1332.6462608342592</v>
      </c>
      <c r="AD387" s="107">
        <f>IF(R387=0,FORECAST($C$8,Инклинометрия!$B$2:$B$152,Инклинометрия!$A$2:$A$152),Y387)</f>
        <v>1330</v>
      </c>
      <c r="AE387" s="107">
        <f>FORECAST($C$8-(R387+U387),Инклинометрия!$B$2:$B$152,Инклинометрия!$A$2:$A$152)</f>
        <v>0</v>
      </c>
      <c r="AF387" s="107">
        <f>IF(V387=0,"-",FORECAST($C$8,Инклинометрия!$B$2:$B$152,Инклинометрия!$A$2:$A$152))</f>
        <v>1330</v>
      </c>
      <c r="AG387" s="107">
        <f>IF(V387=0,"-",FORECAST($C$8-V387,Инклинометрия!$B$2:$B$152,Инклинометрия!$A$2:$A$152))</f>
        <v>0</v>
      </c>
      <c r="AH387" s="107">
        <f>IF(W387=0,"-",FORECAST($C$8+W387,Инклинометрия!$B$2:$B$152,Инклинометрия!$A$2:$A$152))</f>
        <v>1332.6462608342592</v>
      </c>
      <c r="AI387" s="107">
        <f>IF(W387=0,"-",FORECAST($C$8,Инклинометрия!$B$2:$B$152,Инклинометрия!$A$2:$A$152))</f>
        <v>1330</v>
      </c>
      <c r="AK387" s="122">
        <f t="shared" si="111"/>
        <v>0</v>
      </c>
      <c r="AL387" s="67">
        <f>AK387*(B387-B386)</f>
        <v>0</v>
      </c>
      <c r="AM387" s="23">
        <f t="shared" si="113"/>
        <v>8.6725204696437436E-2</v>
      </c>
      <c r="AN387" s="26">
        <f>AN386+AK387*(B387-B386)/(2*PI()*$C$5*AN386*$K$13)</f>
        <v>0.15480061813468687</v>
      </c>
      <c r="AO387" s="87">
        <f t="shared" si="105"/>
        <v>145932.55112472404</v>
      </c>
      <c r="AP387" s="87">
        <f>IF(R387+U387&lt;$C$8,0,32*$L$23/$C$12^2*($K$10*R387+$K$8*U387)+32*$L$24/($C$14^2-$C$13^2)*($K$10*S387+$K$8*V387))</f>
        <v>44607.551124724028</v>
      </c>
      <c r="AQ387" s="66">
        <f>R387*$C$11*$C$9+U387*$C$11*$C$10</f>
        <v>14695380</v>
      </c>
      <c r="AR387" s="66">
        <f>S387*$C$11*$C$9+V387*$C$11*$C$10</f>
        <v>14695380</v>
      </c>
      <c r="AS387" s="87">
        <f>$C$11*(T387*$C$9+W387*$C$10)</f>
        <v>792178.05375968735</v>
      </c>
      <c r="AT387" s="45">
        <f t="shared" si="99"/>
        <v>15633490.60488441</v>
      </c>
      <c r="AU387" s="75"/>
    </row>
    <row r="388" spans="2:47" ht="15" thickBot="1" x14ac:dyDescent="0.35">
      <c r="B388" s="41">
        <f t="shared" si="106"/>
        <v>7140</v>
      </c>
      <c r="C388" s="8">
        <f t="shared" si="107"/>
        <v>71.400000000000006</v>
      </c>
      <c r="D388" s="73">
        <f t="shared" si="95"/>
        <v>95.497500000000002</v>
      </c>
      <c r="E388" s="29">
        <f t="shared" si="112"/>
        <v>23649.662719586533</v>
      </c>
      <c r="F388" s="29">
        <f t="shared" si="108"/>
        <v>66.24555383637778</v>
      </c>
      <c r="G388" s="29">
        <f t="shared" si="109"/>
        <v>88.603428256155269</v>
      </c>
      <c r="H388" s="17">
        <f t="shared" si="110"/>
        <v>31631.423887447101</v>
      </c>
      <c r="I388" s="29">
        <f t="shared" si="100"/>
        <v>2.2250485660981263</v>
      </c>
      <c r="J388" s="29">
        <f t="shared" si="101"/>
        <v>41.694115440740156</v>
      </c>
      <c r="K388" s="32">
        <f>IF((D387+L387+M387-AL387)/($C$21+$C$22)&gt;$C$8,$C$8,(D387+L387+M387-AL387)/($C$21+$C$22))</f>
        <v>1400</v>
      </c>
      <c r="L388" s="97">
        <f t="shared" si="96"/>
        <v>0</v>
      </c>
      <c r="M388" s="96">
        <f t="shared" si="97"/>
        <v>0</v>
      </c>
      <c r="N388" s="98">
        <f t="shared" si="102"/>
        <v>1.7179213529287818</v>
      </c>
      <c r="O388" s="100">
        <f t="shared" si="98"/>
        <v>4.2266987561397071</v>
      </c>
      <c r="P388" s="104">
        <f t="shared" si="103"/>
        <v>18.880500609176615</v>
      </c>
      <c r="Q388" s="102">
        <f t="shared" si="104"/>
        <v>4.9224514715476911E-2</v>
      </c>
      <c r="R388" s="106">
        <f>IF(K388-H387&lt;0,0,K388-H387)</f>
        <v>0</v>
      </c>
      <c r="S388" s="106">
        <f>K388-V388</f>
        <v>0</v>
      </c>
      <c r="T388" s="106">
        <f>IF(R388&gt;0,$C$6-$C$8,IF($C$6-$C$8-W388&lt;0,0,$C$6-$C$8-W388))</f>
        <v>97.214462279726973</v>
      </c>
      <c r="U388" s="107">
        <f>IF(R388=0,IF(U387+(F388-AL388/$C$23)*$C$21/($C$21+$C$22)&gt;$C$8,$C$8,U387+F388*$C$21/($C$21+$C$22)),E388)</f>
        <v>1400</v>
      </c>
      <c r="V388" s="107">
        <f>IF(R388&gt;0,0,IF(V387+(F388-AL388/$C$23)*$C$21/($C$21+$C$22)&gt;$C$8,$C$8,IF(U388=$C$8,V387+(F388-AL388/$C$23)*$C$21/$C$22,V387+(F388-AL388/$C$23)*$C$21/($C$21+$C$22))))</f>
        <v>1400</v>
      </c>
      <c r="W388" s="203">
        <f>IF(R388&gt;0,0,IF(W387+AL388/$C$23&gt;$F$23,$F$23,W387+AL388/$C$23))</f>
        <v>2.7855377202730285</v>
      </c>
      <c r="X388" s="105" t="str">
        <f>IF(R388=0,"-",FORECAST($C$8,Инклинометрия!$B$2:$B$152,Инклинометрия!$A$2:$A$152))</f>
        <v>-</v>
      </c>
      <c r="Y388" s="105" t="str">
        <f>IF(R388=0,"-",FORECAST($C$8-R388,Инклинометрия!$B$2:$B$152,Инклинометрия!$A$2:$A$152))</f>
        <v>-</v>
      </c>
      <c r="Z388" s="105" t="str">
        <f>IF(R388&gt;0,FORECAST($C$8,Инклинометрия!$B$2:$B$152,Инклинометрия!$A$2:$A$152),IF(V388=$C$8,"-",FORECAST($C$8-V388,Инклинометрия!$B$2:$B$152,Инклинометрия!$A$2:$A$152)))</f>
        <v>-</v>
      </c>
      <c r="AA388" s="105" t="str">
        <f>IF(S388=0,"-",FORECAST($C$8-(S388+V388),Инклинометрия!$B$2:$B$152,Инклинометрия!$A$2:$A$152))</f>
        <v>-</v>
      </c>
      <c r="AB388" s="105">
        <f>FORECAST($C$8+T388,Инклинометрия!$B$2:$B$152,Инклинометрия!$A$2:$A$152)</f>
        <v>1422.3537391657405</v>
      </c>
      <c r="AC388" s="105">
        <f>IF(R388=0,FORECAST($C$6-T388,Инклинометрия!$B$2:$B$152,Инклинометрия!$A$2:$A$152),FORECAST($C$8,Инклинометрия!$B$2:$B$152,Инклинометрия!$A$2:$A$152))</f>
        <v>1332.6462608342592</v>
      </c>
      <c r="AD388" s="107">
        <f>IF(R388=0,FORECAST($C$8,Инклинометрия!$B$2:$B$152,Инклинометрия!$A$2:$A$152),Y388)</f>
        <v>1330</v>
      </c>
      <c r="AE388" s="107">
        <f>FORECAST($C$8-(R388+U388),Инклинометрия!$B$2:$B$152,Инклинометрия!$A$2:$A$152)</f>
        <v>0</v>
      </c>
      <c r="AF388" s="107">
        <f>IF(V388=0,"-",FORECAST($C$8,Инклинометрия!$B$2:$B$152,Инклинометрия!$A$2:$A$152))</f>
        <v>1330</v>
      </c>
      <c r="AG388" s="107">
        <f>IF(V388=0,"-",FORECAST($C$8-V388,Инклинометрия!$B$2:$B$152,Инклинометрия!$A$2:$A$152))</f>
        <v>0</v>
      </c>
      <c r="AH388" s="107">
        <f>IF(W388=0,"-",FORECAST($C$8+W388,Инклинометрия!$B$2:$B$152,Инклинометрия!$A$2:$A$152))</f>
        <v>1332.6462608342592</v>
      </c>
      <c r="AI388" s="107">
        <f>IF(W388=0,"-",FORECAST($C$8,Инклинометрия!$B$2:$B$152,Инклинометрия!$A$2:$A$152))</f>
        <v>1330</v>
      </c>
      <c r="AK388" s="122">
        <f t="shared" si="111"/>
        <v>0</v>
      </c>
      <c r="AL388" s="67">
        <f>AK388*(B388-B387)</f>
        <v>0</v>
      </c>
      <c r="AM388" s="23">
        <f t="shared" si="113"/>
        <v>8.6725204696437436E-2</v>
      </c>
      <c r="AN388" s="26">
        <f>AN387+AK388*(B388-B387)/(2*PI()*$C$5*AN387*$K$13)</f>
        <v>0.15480061813468687</v>
      </c>
      <c r="AO388" s="87">
        <f t="shared" si="105"/>
        <v>145932.55112472404</v>
      </c>
      <c r="AP388" s="87">
        <f>IF(R388+U388&lt;$C$8,0,32*$L$23/$C$12^2*($K$10*R388+$K$8*U388)+32*$L$24/($C$14^2-$C$13^2)*($K$10*S388+$K$8*V388))</f>
        <v>44607.551124724028</v>
      </c>
      <c r="AQ388" s="66">
        <f>R388*$C$11*$C$9+U388*$C$11*$C$10</f>
        <v>14695380</v>
      </c>
      <c r="AR388" s="66">
        <f>S388*$C$11*$C$9+V388*$C$11*$C$10</f>
        <v>14695380</v>
      </c>
      <c r="AS388" s="87">
        <f>$C$11*(T388*$C$9+W388*$C$10)</f>
        <v>792178.05375968735</v>
      </c>
      <c r="AT388" s="45">
        <f t="shared" si="99"/>
        <v>15633490.60488441</v>
      </c>
      <c r="AU388" s="75"/>
    </row>
    <row r="389" spans="2:47" ht="15" thickBot="1" x14ac:dyDescent="0.35">
      <c r="B389" s="41">
        <f t="shared" si="106"/>
        <v>7160</v>
      </c>
      <c r="C389" s="8">
        <f t="shared" si="107"/>
        <v>71.600000000000009</v>
      </c>
      <c r="D389" s="73">
        <f t="shared" si="95"/>
        <v>95.765000000000015</v>
      </c>
      <c r="E389" s="29">
        <f t="shared" si="112"/>
        <v>23715.908273422909</v>
      </c>
      <c r="F389" s="29">
        <f t="shared" si="108"/>
        <v>66.24555383637778</v>
      </c>
      <c r="G389" s="29">
        <f t="shared" si="109"/>
        <v>88.603428256155269</v>
      </c>
      <c r="H389" s="17">
        <f t="shared" si="110"/>
        <v>31720.027315703257</v>
      </c>
      <c r="I389" s="29">
        <f t="shared" si="100"/>
        <v>2.2250485660981263</v>
      </c>
      <c r="J389" s="29">
        <f t="shared" si="101"/>
        <v>41.694115440740156</v>
      </c>
      <c r="K389" s="32">
        <f>IF((D388+L388+M388-AL388)/($C$21+$C$22)&gt;$C$8,$C$8,(D388+L388+M388-AL388)/($C$21+$C$22))</f>
        <v>1400</v>
      </c>
      <c r="L389" s="97">
        <f t="shared" si="96"/>
        <v>0</v>
      </c>
      <c r="M389" s="96">
        <f t="shared" si="97"/>
        <v>0</v>
      </c>
      <c r="N389" s="98">
        <f t="shared" si="102"/>
        <v>1.7179213529287818</v>
      </c>
      <c r="O389" s="100">
        <f t="shared" si="98"/>
        <v>4.2266987561397071</v>
      </c>
      <c r="P389" s="104">
        <f t="shared" si="103"/>
        <v>18.880500609176615</v>
      </c>
      <c r="Q389" s="102">
        <f t="shared" si="104"/>
        <v>4.9224514715476911E-2</v>
      </c>
      <c r="R389" s="106">
        <f>IF(K389-H388&lt;0,0,K389-H388)</f>
        <v>0</v>
      </c>
      <c r="S389" s="106">
        <f>K389-V389</f>
        <v>0</v>
      </c>
      <c r="T389" s="106">
        <f>IF(R389&gt;0,$C$6-$C$8,IF($C$6-$C$8-W389&lt;0,0,$C$6-$C$8-W389))</f>
        <v>97.214462279726973</v>
      </c>
      <c r="U389" s="107">
        <f>IF(R389=0,IF(U388+(F389-AL389/$C$23)*$C$21/($C$21+$C$22)&gt;$C$8,$C$8,U388+F389*$C$21/($C$21+$C$22)),E389)</f>
        <v>1400</v>
      </c>
      <c r="V389" s="107">
        <f>IF(R389&gt;0,0,IF(V388+(F389-AL389/$C$23)*$C$21/($C$21+$C$22)&gt;$C$8,$C$8,IF(U389=$C$8,V388+(F389-AL389/$C$23)*$C$21/$C$22,V388+(F389-AL389/$C$23)*$C$21/($C$21+$C$22))))</f>
        <v>1400</v>
      </c>
      <c r="W389" s="203">
        <f>IF(R389&gt;0,0,IF(W388+AL389/$C$23&gt;$F$23,$F$23,W388+AL389/$C$23))</f>
        <v>2.7855377202730285</v>
      </c>
      <c r="X389" s="105" t="str">
        <f>IF(R389=0,"-",FORECAST($C$8,Инклинометрия!$B$2:$B$152,Инклинометрия!$A$2:$A$152))</f>
        <v>-</v>
      </c>
      <c r="Y389" s="105" t="str">
        <f>IF(R389=0,"-",FORECAST($C$8-R389,Инклинометрия!$B$2:$B$152,Инклинометрия!$A$2:$A$152))</f>
        <v>-</v>
      </c>
      <c r="Z389" s="105" t="str">
        <f>IF(R389&gt;0,FORECAST($C$8,Инклинометрия!$B$2:$B$152,Инклинометрия!$A$2:$A$152),IF(V389=$C$8,"-",FORECAST($C$8-V389,Инклинометрия!$B$2:$B$152,Инклинометрия!$A$2:$A$152)))</f>
        <v>-</v>
      </c>
      <c r="AA389" s="105" t="str">
        <f>IF(S389=0,"-",FORECAST($C$8-(S389+V389),Инклинометрия!$B$2:$B$152,Инклинометрия!$A$2:$A$152))</f>
        <v>-</v>
      </c>
      <c r="AB389" s="105">
        <f>FORECAST($C$8+T389,Инклинометрия!$B$2:$B$152,Инклинометрия!$A$2:$A$152)</f>
        <v>1422.3537391657405</v>
      </c>
      <c r="AC389" s="105">
        <f>IF(R389=0,FORECAST($C$6-T389,Инклинометрия!$B$2:$B$152,Инклинометрия!$A$2:$A$152),FORECAST($C$8,Инклинометрия!$B$2:$B$152,Инклинометрия!$A$2:$A$152))</f>
        <v>1332.6462608342592</v>
      </c>
      <c r="AD389" s="107">
        <f>IF(R389=0,FORECAST($C$8,Инклинометрия!$B$2:$B$152,Инклинометрия!$A$2:$A$152),Y389)</f>
        <v>1330</v>
      </c>
      <c r="AE389" s="107">
        <f>FORECAST($C$8-(R389+U389),Инклинометрия!$B$2:$B$152,Инклинометрия!$A$2:$A$152)</f>
        <v>0</v>
      </c>
      <c r="AF389" s="107">
        <f>IF(V389=0,"-",FORECAST($C$8,Инклинометрия!$B$2:$B$152,Инклинометрия!$A$2:$A$152))</f>
        <v>1330</v>
      </c>
      <c r="AG389" s="107">
        <f>IF(V389=0,"-",FORECAST($C$8-V389,Инклинометрия!$B$2:$B$152,Инклинометрия!$A$2:$A$152))</f>
        <v>0</v>
      </c>
      <c r="AH389" s="107">
        <f>IF(W389=0,"-",FORECAST($C$8+W389,Инклинометрия!$B$2:$B$152,Инклинометрия!$A$2:$A$152))</f>
        <v>1332.6462608342592</v>
      </c>
      <c r="AI389" s="107">
        <f>IF(W389=0,"-",FORECAST($C$8,Инклинометрия!$B$2:$B$152,Инклинометрия!$A$2:$A$152))</f>
        <v>1330</v>
      </c>
      <c r="AK389" s="122">
        <f t="shared" si="111"/>
        <v>0</v>
      </c>
      <c r="AL389" s="67">
        <f>AK389*(B389-B388)</f>
        <v>0</v>
      </c>
      <c r="AM389" s="23">
        <f t="shared" si="113"/>
        <v>8.6725204696437436E-2</v>
      </c>
      <c r="AN389" s="26">
        <f>AN388+AK389*(B389-B388)/(2*PI()*$C$5*AN388*$K$13)</f>
        <v>0.15480061813468687</v>
      </c>
      <c r="AO389" s="87">
        <f t="shared" si="105"/>
        <v>145932.55112472404</v>
      </c>
      <c r="AP389" s="87">
        <f>IF(R389+U389&lt;$C$8,0,32*$L$23/$C$12^2*($K$10*R389+$K$8*U389)+32*$L$24/($C$14^2-$C$13^2)*($K$10*S389+$K$8*V389))</f>
        <v>44607.551124724028</v>
      </c>
      <c r="AQ389" s="66">
        <f>R389*$C$11*$C$9+U389*$C$11*$C$10</f>
        <v>14695380</v>
      </c>
      <c r="AR389" s="66">
        <f>S389*$C$11*$C$9+V389*$C$11*$C$10</f>
        <v>14695380</v>
      </c>
      <c r="AS389" s="87">
        <f>$C$11*(T389*$C$9+W389*$C$10)</f>
        <v>792178.05375968735</v>
      </c>
      <c r="AT389" s="45">
        <f t="shared" si="99"/>
        <v>15633490.60488441</v>
      </c>
      <c r="AU389" s="75"/>
    </row>
    <row r="390" spans="2:47" ht="15" thickBot="1" x14ac:dyDescent="0.35">
      <c r="B390" s="41">
        <f t="shared" si="106"/>
        <v>7180</v>
      </c>
      <c r="C390" s="8">
        <f t="shared" si="107"/>
        <v>71.8</v>
      </c>
      <c r="D390" s="73">
        <f t="shared" si="95"/>
        <v>96.032499999999999</v>
      </c>
      <c r="E390" s="29">
        <f t="shared" si="112"/>
        <v>23782.153827259284</v>
      </c>
      <c r="F390" s="29">
        <f t="shared" si="108"/>
        <v>66.245553836373062</v>
      </c>
      <c r="G390" s="29">
        <f t="shared" si="109"/>
        <v>88.603428256148959</v>
      </c>
      <c r="H390" s="17">
        <f t="shared" si="110"/>
        <v>31808.630743959406</v>
      </c>
      <c r="I390" s="29">
        <f t="shared" si="100"/>
        <v>2.2250485660981263</v>
      </c>
      <c r="J390" s="29">
        <f t="shared" si="101"/>
        <v>41.69411544073867</v>
      </c>
      <c r="K390" s="32">
        <f>IF((D389+L389+M389-AL389)/($C$21+$C$22)&gt;$C$8,$C$8,(D389+L389+M389-AL389)/($C$21+$C$22))</f>
        <v>1400</v>
      </c>
      <c r="L390" s="97">
        <f t="shared" si="96"/>
        <v>0</v>
      </c>
      <c r="M390" s="96">
        <f t="shared" si="97"/>
        <v>0</v>
      </c>
      <c r="N390" s="98">
        <f t="shared" si="102"/>
        <v>1.7179213529287818</v>
      </c>
      <c r="O390" s="100">
        <f t="shared" si="98"/>
        <v>4.2266987561397071</v>
      </c>
      <c r="P390" s="104">
        <f t="shared" si="103"/>
        <v>18.880500609176615</v>
      </c>
      <c r="Q390" s="102">
        <f t="shared" si="104"/>
        <v>4.9224514715476911E-2</v>
      </c>
      <c r="R390" s="106">
        <f>IF(K390-H389&lt;0,0,K390-H389)</f>
        <v>0</v>
      </c>
      <c r="S390" s="106">
        <f>K390-V390</f>
        <v>0</v>
      </c>
      <c r="T390" s="106">
        <f>IF(R390&gt;0,$C$6-$C$8,IF($C$6-$C$8-W390&lt;0,0,$C$6-$C$8-W390))</f>
        <v>97.214462279726973</v>
      </c>
      <c r="U390" s="107">
        <f>IF(R390=0,IF(U389+(F390-AL390/$C$23)*$C$21/($C$21+$C$22)&gt;$C$8,$C$8,U389+F390*$C$21/($C$21+$C$22)),E390)</f>
        <v>1400</v>
      </c>
      <c r="V390" s="107">
        <f>IF(R390&gt;0,0,IF(V389+(F390-AL390/$C$23)*$C$21/($C$21+$C$22)&gt;$C$8,$C$8,IF(U390=$C$8,V389+(F390-AL390/$C$23)*$C$21/$C$22,V389+(F390-AL390/$C$23)*$C$21/($C$21+$C$22))))</f>
        <v>1400</v>
      </c>
      <c r="W390" s="203">
        <f>IF(R390&gt;0,0,IF(W389+AL390/$C$23&gt;$F$23,$F$23,W389+AL390/$C$23))</f>
        <v>2.7855377202730285</v>
      </c>
      <c r="X390" s="105" t="str">
        <f>IF(R390=0,"-",FORECAST($C$8,Инклинометрия!$B$2:$B$152,Инклинометрия!$A$2:$A$152))</f>
        <v>-</v>
      </c>
      <c r="Y390" s="105" t="str">
        <f>IF(R390=0,"-",FORECAST($C$8-R390,Инклинометрия!$B$2:$B$152,Инклинометрия!$A$2:$A$152))</f>
        <v>-</v>
      </c>
      <c r="Z390" s="105" t="str">
        <f>IF(R390&gt;0,FORECAST($C$8,Инклинометрия!$B$2:$B$152,Инклинометрия!$A$2:$A$152),IF(V390=$C$8,"-",FORECAST($C$8-V390,Инклинометрия!$B$2:$B$152,Инклинометрия!$A$2:$A$152)))</f>
        <v>-</v>
      </c>
      <c r="AA390" s="105" t="str">
        <f>IF(S390=0,"-",FORECAST($C$8-(S390+V390),Инклинометрия!$B$2:$B$152,Инклинометрия!$A$2:$A$152))</f>
        <v>-</v>
      </c>
      <c r="AB390" s="105">
        <f>FORECAST($C$8+T390,Инклинометрия!$B$2:$B$152,Инклинометрия!$A$2:$A$152)</f>
        <v>1422.3537391657405</v>
      </c>
      <c r="AC390" s="105">
        <f>IF(R390=0,FORECAST($C$6-T390,Инклинометрия!$B$2:$B$152,Инклинометрия!$A$2:$A$152),FORECAST($C$8,Инклинометрия!$B$2:$B$152,Инклинометрия!$A$2:$A$152))</f>
        <v>1332.6462608342592</v>
      </c>
      <c r="AD390" s="107">
        <f>IF(R390=0,FORECAST($C$8,Инклинометрия!$B$2:$B$152,Инклинометрия!$A$2:$A$152),Y390)</f>
        <v>1330</v>
      </c>
      <c r="AE390" s="107">
        <f>FORECAST($C$8-(R390+U390),Инклинометрия!$B$2:$B$152,Инклинометрия!$A$2:$A$152)</f>
        <v>0</v>
      </c>
      <c r="AF390" s="107">
        <f>IF(V390=0,"-",FORECAST($C$8,Инклинометрия!$B$2:$B$152,Инклинометрия!$A$2:$A$152))</f>
        <v>1330</v>
      </c>
      <c r="AG390" s="107">
        <f>IF(V390=0,"-",FORECAST($C$8-V390,Инклинометрия!$B$2:$B$152,Инклинометрия!$A$2:$A$152))</f>
        <v>0</v>
      </c>
      <c r="AH390" s="107">
        <f>IF(W390=0,"-",FORECAST($C$8+W390,Инклинометрия!$B$2:$B$152,Инклинометрия!$A$2:$A$152))</f>
        <v>1332.6462608342592</v>
      </c>
      <c r="AI390" s="107">
        <f>IF(W390=0,"-",FORECAST($C$8,Инклинометрия!$B$2:$B$152,Инклинометрия!$A$2:$A$152))</f>
        <v>1330</v>
      </c>
      <c r="AK390" s="122">
        <f t="shared" si="111"/>
        <v>0</v>
      </c>
      <c r="AL390" s="67">
        <f>AK390*(B390-B389)</f>
        <v>0</v>
      </c>
      <c r="AM390" s="23">
        <f t="shared" si="113"/>
        <v>8.6725204696437436E-2</v>
      </c>
      <c r="AN390" s="26">
        <f>AN389+AK390*(B390-B389)/(2*PI()*$C$5*AN389*$K$13)</f>
        <v>0.15480061813468687</v>
      </c>
      <c r="AO390" s="87">
        <f t="shared" si="105"/>
        <v>145932.55112472404</v>
      </c>
      <c r="AP390" s="87">
        <f>IF(R390+U390&lt;$C$8,0,32*$L$23/$C$12^2*($K$10*R390+$K$8*U390)+32*$L$24/($C$14^2-$C$13^2)*($K$10*S390+$K$8*V390))</f>
        <v>44607.551124724028</v>
      </c>
      <c r="AQ390" s="66">
        <f>R390*$C$11*$C$9+U390*$C$11*$C$10</f>
        <v>14695380</v>
      </c>
      <c r="AR390" s="66">
        <f>S390*$C$11*$C$9+V390*$C$11*$C$10</f>
        <v>14695380</v>
      </c>
      <c r="AS390" s="87">
        <f>$C$11*(T390*$C$9+W390*$C$10)</f>
        <v>792178.05375968735</v>
      </c>
      <c r="AT390" s="45">
        <f t="shared" si="99"/>
        <v>15633490.60488441</v>
      </c>
      <c r="AU390" s="75"/>
    </row>
    <row r="391" spans="2:47" ht="15" thickBot="1" x14ac:dyDescent="0.35">
      <c r="B391" s="41">
        <f t="shared" si="106"/>
        <v>7200</v>
      </c>
      <c r="C391" s="8">
        <f t="shared" si="107"/>
        <v>72</v>
      </c>
      <c r="D391" s="73">
        <f t="shared" si="95"/>
        <v>96.3</v>
      </c>
      <c r="E391" s="29">
        <f t="shared" si="112"/>
        <v>23848.39938109566</v>
      </c>
      <c r="F391" s="29">
        <f t="shared" si="108"/>
        <v>66.24555383637778</v>
      </c>
      <c r="G391" s="29">
        <f t="shared" si="109"/>
        <v>88.603428256155269</v>
      </c>
      <c r="H391" s="17">
        <f t="shared" si="110"/>
        <v>31897.234172215562</v>
      </c>
      <c r="I391" s="29">
        <f t="shared" si="100"/>
        <v>2.2250485660981263</v>
      </c>
      <c r="J391" s="29">
        <f t="shared" si="101"/>
        <v>41.694115440740156</v>
      </c>
      <c r="K391" s="32">
        <f>IF((D390+L390+M390-AL390)/($C$21+$C$22)&gt;$C$8,$C$8,(D390+L390+M390-AL390)/($C$21+$C$22))</f>
        <v>1400</v>
      </c>
      <c r="L391" s="97">
        <f t="shared" si="96"/>
        <v>0</v>
      </c>
      <c r="M391" s="96">
        <f t="shared" si="97"/>
        <v>0</v>
      </c>
      <c r="N391" s="98">
        <f t="shared" si="102"/>
        <v>1.7179213529287818</v>
      </c>
      <c r="O391" s="100">
        <f t="shared" si="98"/>
        <v>4.2266987561397071</v>
      </c>
      <c r="P391" s="104">
        <f t="shared" si="103"/>
        <v>18.880500609176615</v>
      </c>
      <c r="Q391" s="102">
        <f t="shared" si="104"/>
        <v>4.9224514715476911E-2</v>
      </c>
      <c r="R391" s="106">
        <f>IF(K391-H390&lt;0,0,K391-H390)</f>
        <v>0</v>
      </c>
      <c r="S391" s="106">
        <f>K391-V391</f>
        <v>0</v>
      </c>
      <c r="T391" s="106">
        <f>IF(R391&gt;0,$C$6-$C$8,IF($C$6-$C$8-W391&lt;0,0,$C$6-$C$8-W391))</f>
        <v>97.214462279726973</v>
      </c>
      <c r="U391" s="107">
        <f>IF(R391=0,IF(U390+(F391-AL391/$C$23)*$C$21/($C$21+$C$22)&gt;$C$8,$C$8,U390+F391*$C$21/($C$21+$C$22)),E391)</f>
        <v>1400</v>
      </c>
      <c r="V391" s="107">
        <f>IF(R391&gt;0,0,IF(V390+(F391-AL391/$C$23)*$C$21/($C$21+$C$22)&gt;$C$8,$C$8,IF(U391=$C$8,V390+(F391-AL391/$C$23)*$C$21/$C$22,V390+(F391-AL391/$C$23)*$C$21/($C$21+$C$22))))</f>
        <v>1400</v>
      </c>
      <c r="W391" s="203">
        <f>IF(R391&gt;0,0,IF(W390+AL391/$C$23&gt;$F$23,$F$23,W390+AL391/$C$23))</f>
        <v>2.7855377202730285</v>
      </c>
      <c r="X391" s="105" t="str">
        <f>IF(R391=0,"-",FORECAST($C$8,Инклинометрия!$B$2:$B$152,Инклинометрия!$A$2:$A$152))</f>
        <v>-</v>
      </c>
      <c r="Y391" s="105" t="str">
        <f>IF(R391=0,"-",FORECAST($C$8-R391,Инклинометрия!$B$2:$B$152,Инклинометрия!$A$2:$A$152))</f>
        <v>-</v>
      </c>
      <c r="Z391" s="105" t="str">
        <f>IF(R391&gt;0,FORECAST($C$8,Инклинометрия!$B$2:$B$152,Инклинометрия!$A$2:$A$152),IF(V391=$C$8,"-",FORECAST($C$8-V391,Инклинометрия!$B$2:$B$152,Инклинометрия!$A$2:$A$152)))</f>
        <v>-</v>
      </c>
      <c r="AA391" s="105" t="str">
        <f>IF(S391=0,"-",FORECAST($C$8-(S391+V391),Инклинометрия!$B$2:$B$152,Инклинометрия!$A$2:$A$152))</f>
        <v>-</v>
      </c>
      <c r="AB391" s="105">
        <f>FORECAST($C$8+T391,Инклинометрия!$B$2:$B$152,Инклинометрия!$A$2:$A$152)</f>
        <v>1422.3537391657405</v>
      </c>
      <c r="AC391" s="105">
        <f>IF(R391=0,FORECAST($C$6-T391,Инклинометрия!$B$2:$B$152,Инклинометрия!$A$2:$A$152),FORECAST($C$8,Инклинометрия!$B$2:$B$152,Инклинометрия!$A$2:$A$152))</f>
        <v>1332.6462608342592</v>
      </c>
      <c r="AD391" s="107">
        <f>IF(R391=0,FORECAST($C$8,Инклинометрия!$B$2:$B$152,Инклинометрия!$A$2:$A$152),Y391)</f>
        <v>1330</v>
      </c>
      <c r="AE391" s="107">
        <f>FORECAST($C$8-(R391+U391),Инклинометрия!$B$2:$B$152,Инклинометрия!$A$2:$A$152)</f>
        <v>0</v>
      </c>
      <c r="AF391" s="107">
        <f>IF(V391=0,"-",FORECAST($C$8,Инклинометрия!$B$2:$B$152,Инклинометрия!$A$2:$A$152))</f>
        <v>1330</v>
      </c>
      <c r="AG391" s="107">
        <f>IF(V391=0,"-",FORECAST($C$8-V391,Инклинометрия!$B$2:$B$152,Инклинометрия!$A$2:$A$152))</f>
        <v>0</v>
      </c>
      <c r="AH391" s="107">
        <f>IF(W391=0,"-",FORECAST($C$8+W391,Инклинометрия!$B$2:$B$152,Инклинометрия!$A$2:$A$152))</f>
        <v>1332.6462608342592</v>
      </c>
      <c r="AI391" s="107">
        <f>IF(W391=0,"-",FORECAST($C$8,Инклинометрия!$B$2:$B$152,Инклинометрия!$A$2:$A$152))</f>
        <v>1330</v>
      </c>
      <c r="AK391" s="122">
        <f t="shared" si="111"/>
        <v>0</v>
      </c>
      <c r="AL391" s="67">
        <f>AK391*(B391-B390)</f>
        <v>0</v>
      </c>
      <c r="AM391" s="23">
        <f t="shared" si="113"/>
        <v>8.6725204696437436E-2</v>
      </c>
      <c r="AN391" s="26">
        <f>AN390+AK391*(B391-B390)/(2*PI()*$C$5*AN390*$K$13)</f>
        <v>0.15480061813468687</v>
      </c>
      <c r="AO391" s="87">
        <f t="shared" si="105"/>
        <v>145932.55112472404</v>
      </c>
      <c r="AP391" s="87">
        <f>IF(R391+U391&lt;$C$8,0,32*$L$23/$C$12^2*($K$10*R391+$K$8*U391)+32*$L$24/($C$14^2-$C$13^2)*($K$10*S391+$K$8*V391))</f>
        <v>44607.551124724028</v>
      </c>
      <c r="AQ391" s="66">
        <f>R391*$C$11*$C$9+U391*$C$11*$C$10</f>
        <v>14695380</v>
      </c>
      <c r="AR391" s="66">
        <f>S391*$C$11*$C$9+V391*$C$11*$C$10</f>
        <v>14695380</v>
      </c>
      <c r="AS391" s="87">
        <f>$C$11*(T391*$C$9+W391*$C$10)</f>
        <v>792178.05375968735</v>
      </c>
      <c r="AT391" s="45">
        <f t="shared" si="99"/>
        <v>15633490.60488441</v>
      </c>
      <c r="AU391" s="75"/>
    </row>
    <row r="392" spans="2:47" ht="15" thickBot="1" x14ac:dyDescent="0.35">
      <c r="B392" s="41">
        <f t="shared" si="106"/>
        <v>7220</v>
      </c>
      <c r="C392" s="8">
        <f t="shared" si="107"/>
        <v>72.2</v>
      </c>
      <c r="D392" s="73">
        <f t="shared" si="95"/>
        <v>96.567499999999995</v>
      </c>
      <c r="E392" s="29">
        <f t="shared" si="112"/>
        <v>23914.644934932039</v>
      </c>
      <c r="F392" s="29">
        <f t="shared" si="108"/>
        <v>66.24555383637778</v>
      </c>
      <c r="G392" s="29">
        <f t="shared" si="109"/>
        <v>88.603428256155269</v>
      </c>
      <c r="H392" s="17">
        <f t="shared" si="110"/>
        <v>31985.837600471717</v>
      </c>
      <c r="I392" s="29">
        <f t="shared" si="100"/>
        <v>2.2250485660981263</v>
      </c>
      <c r="J392" s="29">
        <f t="shared" si="101"/>
        <v>41.694115440740156</v>
      </c>
      <c r="K392" s="32">
        <f>IF((D391+L391+M391-AL391)/($C$21+$C$22)&gt;$C$8,$C$8,(D391+L391+M391-AL391)/($C$21+$C$22))</f>
        <v>1400</v>
      </c>
      <c r="L392" s="97">
        <f t="shared" si="96"/>
        <v>0</v>
      </c>
      <c r="M392" s="96">
        <f t="shared" si="97"/>
        <v>0</v>
      </c>
      <c r="N392" s="98">
        <f t="shared" si="102"/>
        <v>1.7179213529287818</v>
      </c>
      <c r="O392" s="100">
        <f t="shared" si="98"/>
        <v>4.2266987561397071</v>
      </c>
      <c r="P392" s="104">
        <f t="shared" si="103"/>
        <v>18.880500609176615</v>
      </c>
      <c r="Q392" s="102">
        <f t="shared" si="104"/>
        <v>4.9224514715476911E-2</v>
      </c>
      <c r="R392" s="106">
        <f>IF(K392-H391&lt;0,0,K392-H391)</f>
        <v>0</v>
      </c>
      <c r="S392" s="106">
        <f>K392-V392</f>
        <v>0</v>
      </c>
      <c r="T392" s="106">
        <f>IF(R392&gt;0,$C$6-$C$8,IF($C$6-$C$8-W392&lt;0,0,$C$6-$C$8-W392))</f>
        <v>97.214462279726973</v>
      </c>
      <c r="U392" s="107">
        <f>IF(R392=0,IF(U391+(F392-AL392/$C$23)*$C$21/($C$21+$C$22)&gt;$C$8,$C$8,U391+F392*$C$21/($C$21+$C$22)),E392)</f>
        <v>1400</v>
      </c>
      <c r="V392" s="107">
        <f>IF(R392&gt;0,0,IF(V391+(F392-AL392/$C$23)*$C$21/($C$21+$C$22)&gt;$C$8,$C$8,IF(U392=$C$8,V391+(F392-AL392/$C$23)*$C$21/$C$22,V391+(F392-AL392/$C$23)*$C$21/($C$21+$C$22))))</f>
        <v>1400</v>
      </c>
      <c r="W392" s="203">
        <f>IF(R392&gt;0,0,IF(W391+AL392/$C$23&gt;$F$23,$F$23,W391+AL392/$C$23))</f>
        <v>2.7855377202730285</v>
      </c>
      <c r="X392" s="105" t="str">
        <f>IF(R392=0,"-",FORECAST($C$8,Инклинометрия!$B$2:$B$152,Инклинометрия!$A$2:$A$152))</f>
        <v>-</v>
      </c>
      <c r="Y392" s="105" t="str">
        <f>IF(R392=0,"-",FORECAST($C$8-R392,Инклинометрия!$B$2:$B$152,Инклинометрия!$A$2:$A$152))</f>
        <v>-</v>
      </c>
      <c r="Z392" s="105" t="str">
        <f>IF(R392&gt;0,FORECAST($C$8,Инклинометрия!$B$2:$B$152,Инклинометрия!$A$2:$A$152),IF(V392=$C$8,"-",FORECAST($C$8-V392,Инклинометрия!$B$2:$B$152,Инклинометрия!$A$2:$A$152)))</f>
        <v>-</v>
      </c>
      <c r="AA392" s="105" t="str">
        <f>IF(S392=0,"-",FORECAST($C$8-(S392+V392),Инклинометрия!$B$2:$B$152,Инклинометрия!$A$2:$A$152))</f>
        <v>-</v>
      </c>
      <c r="AB392" s="105">
        <f>FORECAST($C$8+T392,Инклинометрия!$B$2:$B$152,Инклинометрия!$A$2:$A$152)</f>
        <v>1422.3537391657405</v>
      </c>
      <c r="AC392" s="105">
        <f>IF(R392=0,FORECAST($C$6-T392,Инклинометрия!$B$2:$B$152,Инклинометрия!$A$2:$A$152),FORECAST($C$8,Инклинометрия!$B$2:$B$152,Инклинометрия!$A$2:$A$152))</f>
        <v>1332.6462608342592</v>
      </c>
      <c r="AD392" s="107">
        <f>IF(R392=0,FORECAST($C$8,Инклинометрия!$B$2:$B$152,Инклинометрия!$A$2:$A$152),Y392)</f>
        <v>1330</v>
      </c>
      <c r="AE392" s="107">
        <f>FORECAST($C$8-(R392+U392),Инклинометрия!$B$2:$B$152,Инклинометрия!$A$2:$A$152)</f>
        <v>0</v>
      </c>
      <c r="AF392" s="107">
        <f>IF(V392=0,"-",FORECAST($C$8,Инклинометрия!$B$2:$B$152,Инклинометрия!$A$2:$A$152))</f>
        <v>1330</v>
      </c>
      <c r="AG392" s="107">
        <f>IF(V392=0,"-",FORECAST($C$8-V392,Инклинометрия!$B$2:$B$152,Инклинометрия!$A$2:$A$152))</f>
        <v>0</v>
      </c>
      <c r="AH392" s="107">
        <f>IF(W392=0,"-",FORECAST($C$8+W392,Инклинометрия!$B$2:$B$152,Инклинометрия!$A$2:$A$152))</f>
        <v>1332.6462608342592</v>
      </c>
      <c r="AI392" s="107">
        <f>IF(W392=0,"-",FORECAST($C$8,Инклинометрия!$B$2:$B$152,Инклинометрия!$A$2:$A$152))</f>
        <v>1330</v>
      </c>
      <c r="AK392" s="122">
        <f t="shared" si="111"/>
        <v>0</v>
      </c>
      <c r="AL392" s="67">
        <f>AK392*(B392-B391)</f>
        <v>0</v>
      </c>
      <c r="AM392" s="23">
        <f t="shared" si="113"/>
        <v>8.6725204696437436E-2</v>
      </c>
      <c r="AN392" s="26">
        <f>AN391+AK392*(B392-B391)/(2*PI()*$C$5*AN391*$K$13)</f>
        <v>0.15480061813468687</v>
      </c>
      <c r="AO392" s="87">
        <f t="shared" si="105"/>
        <v>145932.55112472404</v>
      </c>
      <c r="AP392" s="87">
        <f>IF(R392+U392&lt;$C$8,0,32*$L$23/$C$12^2*($K$10*R392+$K$8*U392)+32*$L$24/($C$14^2-$C$13^2)*($K$10*S392+$K$8*V392))</f>
        <v>44607.551124724028</v>
      </c>
      <c r="AQ392" s="66">
        <f>R392*$C$11*$C$9+U392*$C$11*$C$10</f>
        <v>14695380</v>
      </c>
      <c r="AR392" s="66">
        <f>S392*$C$11*$C$9+V392*$C$11*$C$10</f>
        <v>14695380</v>
      </c>
      <c r="AS392" s="87">
        <f>$C$11*(T392*$C$9+W392*$C$10)</f>
        <v>792178.05375968735</v>
      </c>
      <c r="AT392" s="45">
        <f t="shared" si="99"/>
        <v>15633490.60488441</v>
      </c>
      <c r="AU392" s="75"/>
    </row>
    <row r="393" spans="2:47" ht="15" thickBot="1" x14ac:dyDescent="0.35">
      <c r="B393" s="41">
        <f t="shared" si="106"/>
        <v>7240</v>
      </c>
      <c r="C393" s="8">
        <f t="shared" si="107"/>
        <v>72.400000000000006</v>
      </c>
      <c r="D393" s="73">
        <f t="shared" si="95"/>
        <v>96.834999999999994</v>
      </c>
      <c r="E393" s="29">
        <f t="shared" si="112"/>
        <v>23980.890488768415</v>
      </c>
      <c r="F393" s="29">
        <f t="shared" si="108"/>
        <v>66.24555383637778</v>
      </c>
      <c r="G393" s="29">
        <f t="shared" si="109"/>
        <v>88.603428256155269</v>
      </c>
      <c r="H393" s="17">
        <f t="shared" si="110"/>
        <v>32074.441028727873</v>
      </c>
      <c r="I393" s="29">
        <f t="shared" si="100"/>
        <v>2.2250485660981263</v>
      </c>
      <c r="J393" s="29">
        <f t="shared" si="101"/>
        <v>41.694115440740156</v>
      </c>
      <c r="K393" s="32">
        <f>IF((D392+L392+M392-AL392)/($C$21+$C$22)&gt;$C$8,$C$8,(D392+L392+M392-AL392)/($C$21+$C$22))</f>
        <v>1400</v>
      </c>
      <c r="L393" s="97">
        <f t="shared" si="96"/>
        <v>0</v>
      </c>
      <c r="M393" s="96">
        <f t="shared" si="97"/>
        <v>0</v>
      </c>
      <c r="N393" s="98">
        <f t="shared" si="102"/>
        <v>1.7179213529287818</v>
      </c>
      <c r="O393" s="100">
        <f t="shared" si="98"/>
        <v>4.2266987561397071</v>
      </c>
      <c r="P393" s="104">
        <f t="shared" si="103"/>
        <v>18.880500609176615</v>
      </c>
      <c r="Q393" s="102">
        <f t="shared" si="104"/>
        <v>4.9224514715476911E-2</v>
      </c>
      <c r="R393" s="106">
        <f>IF(K393-H392&lt;0,0,K393-H392)</f>
        <v>0</v>
      </c>
      <c r="S393" s="106">
        <f>K393-V393</f>
        <v>0</v>
      </c>
      <c r="T393" s="106">
        <f>IF(R393&gt;0,$C$6-$C$8,IF($C$6-$C$8-W393&lt;0,0,$C$6-$C$8-W393))</f>
        <v>97.214462279726973</v>
      </c>
      <c r="U393" s="107">
        <f>IF(R393=0,IF(U392+(F393-AL393/$C$23)*$C$21/($C$21+$C$22)&gt;$C$8,$C$8,U392+F393*$C$21/($C$21+$C$22)),E393)</f>
        <v>1400</v>
      </c>
      <c r="V393" s="107">
        <f>IF(R393&gt;0,0,IF(V392+(F393-AL393/$C$23)*$C$21/($C$21+$C$22)&gt;$C$8,$C$8,IF(U393=$C$8,V392+(F393-AL393/$C$23)*$C$21/$C$22,V392+(F393-AL393/$C$23)*$C$21/($C$21+$C$22))))</f>
        <v>1400</v>
      </c>
      <c r="W393" s="203">
        <f>IF(R393&gt;0,0,IF(W392+AL393/$C$23&gt;$F$23,$F$23,W392+AL393/$C$23))</f>
        <v>2.7855377202730285</v>
      </c>
      <c r="X393" s="105" t="str">
        <f>IF(R393=0,"-",FORECAST($C$8,Инклинометрия!$B$2:$B$152,Инклинометрия!$A$2:$A$152))</f>
        <v>-</v>
      </c>
      <c r="Y393" s="105" t="str">
        <f>IF(R393=0,"-",FORECAST($C$8-R393,Инклинометрия!$B$2:$B$152,Инклинометрия!$A$2:$A$152))</f>
        <v>-</v>
      </c>
      <c r="Z393" s="105" t="str">
        <f>IF(R393&gt;0,FORECAST($C$8,Инклинометрия!$B$2:$B$152,Инклинометрия!$A$2:$A$152),IF(V393=$C$8,"-",FORECAST($C$8-V393,Инклинометрия!$B$2:$B$152,Инклинометрия!$A$2:$A$152)))</f>
        <v>-</v>
      </c>
      <c r="AA393" s="105" t="str">
        <f>IF(S393=0,"-",FORECAST($C$8-(S393+V393),Инклинометрия!$B$2:$B$152,Инклинометрия!$A$2:$A$152))</f>
        <v>-</v>
      </c>
      <c r="AB393" s="105">
        <f>FORECAST($C$8+T393,Инклинометрия!$B$2:$B$152,Инклинометрия!$A$2:$A$152)</f>
        <v>1422.3537391657405</v>
      </c>
      <c r="AC393" s="105">
        <f>IF(R393=0,FORECAST($C$6-T393,Инклинометрия!$B$2:$B$152,Инклинометрия!$A$2:$A$152),FORECAST($C$8,Инклинометрия!$B$2:$B$152,Инклинометрия!$A$2:$A$152))</f>
        <v>1332.6462608342592</v>
      </c>
      <c r="AD393" s="107">
        <f>IF(R393=0,FORECAST($C$8,Инклинометрия!$B$2:$B$152,Инклинометрия!$A$2:$A$152),Y393)</f>
        <v>1330</v>
      </c>
      <c r="AE393" s="107">
        <f>FORECAST($C$8-(R393+U393),Инклинометрия!$B$2:$B$152,Инклинометрия!$A$2:$A$152)</f>
        <v>0</v>
      </c>
      <c r="AF393" s="107">
        <f>IF(V393=0,"-",FORECAST($C$8,Инклинометрия!$B$2:$B$152,Инклинометрия!$A$2:$A$152))</f>
        <v>1330</v>
      </c>
      <c r="AG393" s="107">
        <f>IF(V393=0,"-",FORECAST($C$8-V393,Инклинометрия!$B$2:$B$152,Инклинометрия!$A$2:$A$152))</f>
        <v>0</v>
      </c>
      <c r="AH393" s="107">
        <f>IF(W393=0,"-",FORECAST($C$8+W393,Инклинометрия!$B$2:$B$152,Инклинометрия!$A$2:$A$152))</f>
        <v>1332.6462608342592</v>
      </c>
      <c r="AI393" s="107">
        <f>IF(W393=0,"-",FORECAST($C$8,Инклинометрия!$B$2:$B$152,Инклинометрия!$A$2:$A$152))</f>
        <v>1330</v>
      </c>
      <c r="AK393" s="122">
        <f t="shared" si="111"/>
        <v>0</v>
      </c>
      <c r="AL393" s="67">
        <f>AK393*(B393-B392)</f>
        <v>0</v>
      </c>
      <c r="AM393" s="23">
        <f t="shared" si="113"/>
        <v>8.6725204696437436E-2</v>
      </c>
      <c r="AN393" s="26">
        <f>AN392+AK393*(B393-B392)/(2*PI()*$C$5*AN392*$K$13)</f>
        <v>0.15480061813468687</v>
      </c>
      <c r="AO393" s="87">
        <f t="shared" si="105"/>
        <v>145932.55112472404</v>
      </c>
      <c r="AP393" s="87">
        <f>IF(R393+U393&lt;$C$8,0,32*$L$23/$C$12^2*($K$10*R393+$K$8*U393)+32*$L$24/($C$14^2-$C$13^2)*($K$10*S393+$K$8*V393))</f>
        <v>44607.551124724028</v>
      </c>
      <c r="AQ393" s="66">
        <f>R393*$C$11*$C$9+U393*$C$11*$C$10</f>
        <v>14695380</v>
      </c>
      <c r="AR393" s="66">
        <f>S393*$C$11*$C$9+V393*$C$11*$C$10</f>
        <v>14695380</v>
      </c>
      <c r="AS393" s="87">
        <f>$C$11*(T393*$C$9+W393*$C$10)</f>
        <v>792178.05375968735</v>
      </c>
      <c r="AT393" s="45">
        <f t="shared" si="99"/>
        <v>15633490.60488441</v>
      </c>
      <c r="AU393" s="75"/>
    </row>
    <row r="394" spans="2:47" ht="15" thickBot="1" x14ac:dyDescent="0.35">
      <c r="B394" s="41">
        <f t="shared" si="106"/>
        <v>7260</v>
      </c>
      <c r="C394" s="8">
        <f t="shared" si="107"/>
        <v>72.600000000000009</v>
      </c>
      <c r="D394" s="73">
        <f t="shared" si="95"/>
        <v>97.10250000000002</v>
      </c>
      <c r="E394" s="29">
        <f t="shared" si="112"/>
        <v>24047.136042604794</v>
      </c>
      <c r="F394" s="29">
        <f t="shared" si="108"/>
        <v>66.24555383637778</v>
      </c>
      <c r="G394" s="29">
        <f t="shared" si="109"/>
        <v>88.603428256155269</v>
      </c>
      <c r="H394" s="17">
        <f t="shared" si="110"/>
        <v>32163.044456984029</v>
      </c>
      <c r="I394" s="29">
        <f t="shared" si="100"/>
        <v>2.2250485660981263</v>
      </c>
      <c r="J394" s="29">
        <f t="shared" si="101"/>
        <v>41.694115440740156</v>
      </c>
      <c r="K394" s="32">
        <f>IF((D393+L393+M393-AL393)/($C$21+$C$22)&gt;$C$8,$C$8,(D393+L393+M393-AL393)/($C$21+$C$22))</f>
        <v>1400</v>
      </c>
      <c r="L394" s="97">
        <f t="shared" si="96"/>
        <v>0</v>
      </c>
      <c r="M394" s="96">
        <f t="shared" si="97"/>
        <v>0</v>
      </c>
      <c r="N394" s="98">
        <f t="shared" si="102"/>
        <v>1.7179213529287818</v>
      </c>
      <c r="O394" s="100">
        <f t="shared" si="98"/>
        <v>4.2266987561397071</v>
      </c>
      <c r="P394" s="104">
        <f t="shared" si="103"/>
        <v>18.880500609176615</v>
      </c>
      <c r="Q394" s="102">
        <f t="shared" si="104"/>
        <v>4.9224514715476911E-2</v>
      </c>
      <c r="R394" s="106">
        <f>IF(K394-H393&lt;0,0,K394-H393)</f>
        <v>0</v>
      </c>
      <c r="S394" s="106">
        <f>K394-V394</f>
        <v>0</v>
      </c>
      <c r="T394" s="106">
        <f>IF(R394&gt;0,$C$6-$C$8,IF($C$6-$C$8-W394&lt;0,0,$C$6-$C$8-W394))</f>
        <v>97.214462279726973</v>
      </c>
      <c r="U394" s="107">
        <f>IF(R394=0,IF(U393+(F394-AL394/$C$23)*$C$21/($C$21+$C$22)&gt;$C$8,$C$8,U393+F394*$C$21/($C$21+$C$22)),E394)</f>
        <v>1400</v>
      </c>
      <c r="V394" s="107">
        <f>IF(R394&gt;0,0,IF(V393+(F394-AL394/$C$23)*$C$21/($C$21+$C$22)&gt;$C$8,$C$8,IF(U394=$C$8,V393+(F394-AL394/$C$23)*$C$21/$C$22,V393+(F394-AL394/$C$23)*$C$21/($C$21+$C$22))))</f>
        <v>1400</v>
      </c>
      <c r="W394" s="203">
        <f>IF(R394&gt;0,0,IF(W393+AL394/$C$23&gt;$F$23,$F$23,W393+AL394/$C$23))</f>
        <v>2.7855377202730285</v>
      </c>
      <c r="X394" s="105" t="str">
        <f>IF(R394=0,"-",FORECAST($C$8,Инклинометрия!$B$2:$B$152,Инклинометрия!$A$2:$A$152))</f>
        <v>-</v>
      </c>
      <c r="Y394" s="105" t="str">
        <f>IF(R394=0,"-",FORECAST($C$8-R394,Инклинометрия!$B$2:$B$152,Инклинометрия!$A$2:$A$152))</f>
        <v>-</v>
      </c>
      <c r="Z394" s="105" t="str">
        <f>IF(R394&gt;0,FORECAST($C$8,Инклинометрия!$B$2:$B$152,Инклинометрия!$A$2:$A$152),IF(V394=$C$8,"-",FORECAST($C$8-V394,Инклинометрия!$B$2:$B$152,Инклинометрия!$A$2:$A$152)))</f>
        <v>-</v>
      </c>
      <c r="AA394" s="105" t="str">
        <f>IF(S394=0,"-",FORECAST($C$8-(S394+V394),Инклинометрия!$B$2:$B$152,Инклинометрия!$A$2:$A$152))</f>
        <v>-</v>
      </c>
      <c r="AB394" s="105">
        <f>FORECAST($C$8+T394,Инклинометрия!$B$2:$B$152,Инклинометрия!$A$2:$A$152)</f>
        <v>1422.3537391657405</v>
      </c>
      <c r="AC394" s="105">
        <f>IF(R394=0,FORECAST($C$6-T394,Инклинометрия!$B$2:$B$152,Инклинометрия!$A$2:$A$152),FORECAST($C$8,Инклинометрия!$B$2:$B$152,Инклинометрия!$A$2:$A$152))</f>
        <v>1332.6462608342592</v>
      </c>
      <c r="AD394" s="107">
        <f>IF(R394=0,FORECAST($C$8,Инклинометрия!$B$2:$B$152,Инклинометрия!$A$2:$A$152),Y394)</f>
        <v>1330</v>
      </c>
      <c r="AE394" s="107">
        <f>FORECAST($C$8-(R394+U394),Инклинометрия!$B$2:$B$152,Инклинометрия!$A$2:$A$152)</f>
        <v>0</v>
      </c>
      <c r="AF394" s="107">
        <f>IF(V394=0,"-",FORECAST($C$8,Инклинометрия!$B$2:$B$152,Инклинометрия!$A$2:$A$152))</f>
        <v>1330</v>
      </c>
      <c r="AG394" s="107">
        <f>IF(V394=0,"-",FORECAST($C$8-V394,Инклинометрия!$B$2:$B$152,Инклинометрия!$A$2:$A$152))</f>
        <v>0</v>
      </c>
      <c r="AH394" s="107">
        <f>IF(W394=0,"-",FORECAST($C$8+W394,Инклинометрия!$B$2:$B$152,Инклинометрия!$A$2:$A$152))</f>
        <v>1332.6462608342592</v>
      </c>
      <c r="AI394" s="107">
        <f>IF(W394=0,"-",FORECAST($C$8,Инклинометрия!$B$2:$B$152,Инклинометрия!$A$2:$A$152))</f>
        <v>1330</v>
      </c>
      <c r="AK394" s="122">
        <f t="shared" si="111"/>
        <v>0</v>
      </c>
      <c r="AL394" s="67">
        <f>AK394*(B394-B393)</f>
        <v>0</v>
      </c>
      <c r="AM394" s="23">
        <f t="shared" si="113"/>
        <v>8.6725204696437436E-2</v>
      </c>
      <c r="AN394" s="26">
        <f>AN393+AK394*(B394-B393)/(2*PI()*$C$5*AN393*$K$13)</f>
        <v>0.15480061813468687</v>
      </c>
      <c r="AO394" s="87">
        <f t="shared" si="105"/>
        <v>145932.55112472404</v>
      </c>
      <c r="AP394" s="87">
        <f>IF(R394+U394&lt;$C$8,0,32*$L$23/$C$12^2*($K$10*R394+$K$8*U394)+32*$L$24/($C$14^2-$C$13^2)*($K$10*S394+$K$8*V394))</f>
        <v>44607.551124724028</v>
      </c>
      <c r="AQ394" s="66">
        <f>R394*$C$11*$C$9+U394*$C$11*$C$10</f>
        <v>14695380</v>
      </c>
      <c r="AR394" s="66">
        <f>S394*$C$11*$C$9+V394*$C$11*$C$10</f>
        <v>14695380</v>
      </c>
      <c r="AS394" s="87">
        <f>$C$11*(T394*$C$9+W394*$C$10)</f>
        <v>792178.05375968735</v>
      </c>
      <c r="AT394" s="45">
        <f t="shared" si="99"/>
        <v>15633490.60488441</v>
      </c>
      <c r="AU394" s="75"/>
    </row>
    <row r="395" spans="2:47" ht="15" thickBot="1" x14ac:dyDescent="0.35">
      <c r="B395" s="41">
        <f t="shared" si="106"/>
        <v>7280</v>
      </c>
      <c r="C395" s="8">
        <f t="shared" si="107"/>
        <v>72.8</v>
      </c>
      <c r="D395" s="73">
        <f t="shared" si="95"/>
        <v>97.37</v>
      </c>
      <c r="E395" s="29">
        <f t="shared" si="112"/>
        <v>24113.381596441166</v>
      </c>
      <c r="F395" s="29">
        <f t="shared" si="108"/>
        <v>66.245553836373062</v>
      </c>
      <c r="G395" s="29">
        <f t="shared" si="109"/>
        <v>88.603428256148959</v>
      </c>
      <c r="H395" s="17">
        <f t="shared" si="110"/>
        <v>32251.647885240178</v>
      </c>
      <c r="I395" s="29">
        <f t="shared" si="100"/>
        <v>2.2250485660981263</v>
      </c>
      <c r="J395" s="29">
        <f t="shared" si="101"/>
        <v>41.69411544073867</v>
      </c>
      <c r="K395" s="32">
        <f>IF((D394+L394+M394-AL394)/($C$21+$C$22)&gt;$C$8,$C$8,(D394+L394+M394-AL394)/($C$21+$C$22))</f>
        <v>1400</v>
      </c>
      <c r="L395" s="97">
        <f t="shared" si="96"/>
        <v>0</v>
      </c>
      <c r="M395" s="96">
        <f t="shared" si="97"/>
        <v>0</v>
      </c>
      <c r="N395" s="98">
        <f t="shared" si="102"/>
        <v>1.7179213529287818</v>
      </c>
      <c r="O395" s="100">
        <f t="shared" si="98"/>
        <v>4.2266987561397071</v>
      </c>
      <c r="P395" s="104">
        <f t="shared" si="103"/>
        <v>18.880500609176615</v>
      </c>
      <c r="Q395" s="102">
        <f t="shared" si="104"/>
        <v>4.9224514715476911E-2</v>
      </c>
      <c r="R395" s="106">
        <f>IF(K395-H394&lt;0,0,K395-H394)</f>
        <v>0</v>
      </c>
      <c r="S395" s="106">
        <f>K395-V395</f>
        <v>0</v>
      </c>
      <c r="T395" s="106">
        <f>IF(R395&gt;0,$C$6-$C$8,IF($C$6-$C$8-W395&lt;0,0,$C$6-$C$8-W395))</f>
        <v>97.214462279726973</v>
      </c>
      <c r="U395" s="107">
        <f>IF(R395=0,IF(U394+(F395-AL395/$C$23)*$C$21/($C$21+$C$22)&gt;$C$8,$C$8,U394+F395*$C$21/($C$21+$C$22)),E395)</f>
        <v>1400</v>
      </c>
      <c r="V395" s="107">
        <f>IF(R395&gt;0,0,IF(V394+(F395-AL395/$C$23)*$C$21/($C$21+$C$22)&gt;$C$8,$C$8,IF(U395=$C$8,V394+(F395-AL395/$C$23)*$C$21/$C$22,V394+(F395-AL395/$C$23)*$C$21/($C$21+$C$22))))</f>
        <v>1400</v>
      </c>
      <c r="W395" s="203">
        <f>IF(R395&gt;0,0,IF(W394+AL395/$C$23&gt;$F$23,$F$23,W394+AL395/$C$23))</f>
        <v>2.7855377202730285</v>
      </c>
      <c r="X395" s="105" t="str">
        <f>IF(R395=0,"-",FORECAST($C$8,Инклинометрия!$B$2:$B$152,Инклинометрия!$A$2:$A$152))</f>
        <v>-</v>
      </c>
      <c r="Y395" s="105" t="str">
        <f>IF(R395=0,"-",FORECAST($C$8-R395,Инклинометрия!$B$2:$B$152,Инклинометрия!$A$2:$A$152))</f>
        <v>-</v>
      </c>
      <c r="Z395" s="105" t="str">
        <f>IF(R395&gt;0,FORECAST($C$8,Инклинометрия!$B$2:$B$152,Инклинометрия!$A$2:$A$152),IF(V395=$C$8,"-",FORECAST($C$8-V395,Инклинометрия!$B$2:$B$152,Инклинометрия!$A$2:$A$152)))</f>
        <v>-</v>
      </c>
      <c r="AA395" s="105" t="str">
        <f>IF(S395=0,"-",FORECAST($C$8-(S395+V395),Инклинометрия!$B$2:$B$152,Инклинометрия!$A$2:$A$152))</f>
        <v>-</v>
      </c>
      <c r="AB395" s="105">
        <f>FORECAST($C$8+T395,Инклинометрия!$B$2:$B$152,Инклинометрия!$A$2:$A$152)</f>
        <v>1422.3537391657405</v>
      </c>
      <c r="AC395" s="105">
        <f>IF(R395=0,FORECAST($C$6-T395,Инклинометрия!$B$2:$B$152,Инклинометрия!$A$2:$A$152),FORECAST($C$8,Инклинометрия!$B$2:$B$152,Инклинометрия!$A$2:$A$152))</f>
        <v>1332.6462608342592</v>
      </c>
      <c r="AD395" s="107">
        <f>IF(R395=0,FORECAST($C$8,Инклинометрия!$B$2:$B$152,Инклинометрия!$A$2:$A$152),Y395)</f>
        <v>1330</v>
      </c>
      <c r="AE395" s="107">
        <f>FORECAST($C$8-(R395+U395),Инклинометрия!$B$2:$B$152,Инклинометрия!$A$2:$A$152)</f>
        <v>0</v>
      </c>
      <c r="AF395" s="107">
        <f>IF(V395=0,"-",FORECAST($C$8,Инклинометрия!$B$2:$B$152,Инклинометрия!$A$2:$A$152))</f>
        <v>1330</v>
      </c>
      <c r="AG395" s="107">
        <f>IF(V395=0,"-",FORECAST($C$8-V395,Инклинометрия!$B$2:$B$152,Инклинометрия!$A$2:$A$152))</f>
        <v>0</v>
      </c>
      <c r="AH395" s="107">
        <f>IF(W395=0,"-",FORECAST($C$8+W395,Инклинометрия!$B$2:$B$152,Инклинометрия!$A$2:$A$152))</f>
        <v>1332.6462608342592</v>
      </c>
      <c r="AI395" s="107">
        <f>IF(W395=0,"-",FORECAST($C$8,Инклинометрия!$B$2:$B$152,Инклинометрия!$A$2:$A$152))</f>
        <v>1330</v>
      </c>
      <c r="AK395" s="122">
        <f t="shared" si="111"/>
        <v>0</v>
      </c>
      <c r="AL395" s="67">
        <f>AK395*(B395-B394)</f>
        <v>0</v>
      </c>
      <c r="AM395" s="23">
        <f t="shared" si="113"/>
        <v>8.6725204696437436E-2</v>
      </c>
      <c r="AN395" s="26">
        <f>AN394+AK395*(B395-B394)/(2*PI()*$C$5*AN394*$K$13)</f>
        <v>0.15480061813468687</v>
      </c>
      <c r="AO395" s="87">
        <f t="shared" si="105"/>
        <v>145932.55112472404</v>
      </c>
      <c r="AP395" s="87">
        <f>IF(R395+U395&lt;$C$8,0,32*$L$23/$C$12^2*($K$10*R395+$K$8*U395)+32*$L$24/($C$14^2-$C$13^2)*($K$10*S395+$K$8*V395))</f>
        <v>44607.551124724028</v>
      </c>
      <c r="AQ395" s="66">
        <f>R395*$C$11*$C$9+U395*$C$11*$C$10</f>
        <v>14695380</v>
      </c>
      <c r="AR395" s="66">
        <f>S395*$C$11*$C$9+V395*$C$11*$C$10</f>
        <v>14695380</v>
      </c>
      <c r="AS395" s="87">
        <f>$C$11*(T395*$C$9+W395*$C$10)</f>
        <v>792178.05375968735</v>
      </c>
      <c r="AT395" s="45">
        <f t="shared" si="99"/>
        <v>15633490.60488441</v>
      </c>
      <c r="AU395" s="75"/>
    </row>
    <row r="396" spans="2:47" ht="15" thickBot="1" x14ac:dyDescent="0.35">
      <c r="B396" s="41">
        <f t="shared" si="106"/>
        <v>7300</v>
      </c>
      <c r="C396" s="8">
        <f t="shared" si="107"/>
        <v>73</v>
      </c>
      <c r="D396" s="73">
        <f t="shared" si="95"/>
        <v>97.637500000000003</v>
      </c>
      <c r="E396" s="29">
        <f t="shared" si="112"/>
        <v>24179.627150277545</v>
      </c>
      <c r="F396" s="29">
        <f t="shared" si="108"/>
        <v>66.24555383637778</v>
      </c>
      <c r="G396" s="29">
        <f t="shared" si="109"/>
        <v>88.603428256155269</v>
      </c>
      <c r="H396" s="17">
        <f t="shared" si="110"/>
        <v>32340.251313496334</v>
      </c>
      <c r="I396" s="29">
        <f t="shared" si="100"/>
        <v>2.2250485660981263</v>
      </c>
      <c r="J396" s="29">
        <f t="shared" si="101"/>
        <v>41.694115440740156</v>
      </c>
      <c r="K396" s="32">
        <f>IF((D395+L395+M395-AL395)/($C$21+$C$22)&gt;$C$8,$C$8,(D395+L395+M395-AL395)/($C$21+$C$22))</f>
        <v>1400</v>
      </c>
      <c r="L396" s="97">
        <f t="shared" si="96"/>
        <v>0</v>
      </c>
      <c r="M396" s="96">
        <f t="shared" si="97"/>
        <v>0</v>
      </c>
      <c r="N396" s="98">
        <f t="shared" si="102"/>
        <v>1.7179213529287818</v>
      </c>
      <c r="O396" s="100">
        <f t="shared" si="98"/>
        <v>4.2266987561397071</v>
      </c>
      <c r="P396" s="104">
        <f t="shared" si="103"/>
        <v>18.880500609176615</v>
      </c>
      <c r="Q396" s="102">
        <f t="shared" si="104"/>
        <v>4.9224514715476911E-2</v>
      </c>
      <c r="R396" s="106">
        <f>IF(K396-H395&lt;0,0,K396-H395)</f>
        <v>0</v>
      </c>
      <c r="S396" s="106">
        <f>K396-V396</f>
        <v>0</v>
      </c>
      <c r="T396" s="106">
        <f>IF(R396&gt;0,$C$6-$C$8,IF($C$6-$C$8-W396&lt;0,0,$C$6-$C$8-W396))</f>
        <v>97.214462279726973</v>
      </c>
      <c r="U396" s="107">
        <f>IF(R396=0,IF(U395+(F396-AL396/$C$23)*$C$21/($C$21+$C$22)&gt;$C$8,$C$8,U395+F396*$C$21/($C$21+$C$22)),E396)</f>
        <v>1400</v>
      </c>
      <c r="V396" s="107">
        <f>IF(R396&gt;0,0,IF(V395+(F396-AL396/$C$23)*$C$21/($C$21+$C$22)&gt;$C$8,$C$8,IF(U396=$C$8,V395+(F396-AL396/$C$23)*$C$21/$C$22,V395+(F396-AL396/$C$23)*$C$21/($C$21+$C$22))))</f>
        <v>1400</v>
      </c>
      <c r="W396" s="203">
        <f>IF(R396&gt;0,0,IF(W395+AL396/$C$23&gt;$F$23,$F$23,W395+AL396/$C$23))</f>
        <v>2.7855377202730285</v>
      </c>
      <c r="X396" s="105" t="str">
        <f>IF(R396=0,"-",FORECAST($C$8,Инклинометрия!$B$2:$B$152,Инклинометрия!$A$2:$A$152))</f>
        <v>-</v>
      </c>
      <c r="Y396" s="105" t="str">
        <f>IF(R396=0,"-",FORECAST($C$8-R396,Инклинометрия!$B$2:$B$152,Инклинометрия!$A$2:$A$152))</f>
        <v>-</v>
      </c>
      <c r="Z396" s="105" t="str">
        <f>IF(R396&gt;0,FORECAST($C$8,Инклинометрия!$B$2:$B$152,Инклинометрия!$A$2:$A$152),IF(V396=$C$8,"-",FORECAST($C$8-V396,Инклинометрия!$B$2:$B$152,Инклинометрия!$A$2:$A$152)))</f>
        <v>-</v>
      </c>
      <c r="AA396" s="105" t="str">
        <f>IF(S396=0,"-",FORECAST($C$8-(S396+V396),Инклинометрия!$B$2:$B$152,Инклинометрия!$A$2:$A$152))</f>
        <v>-</v>
      </c>
      <c r="AB396" s="105">
        <f>FORECAST($C$8+T396,Инклинометрия!$B$2:$B$152,Инклинометрия!$A$2:$A$152)</f>
        <v>1422.3537391657405</v>
      </c>
      <c r="AC396" s="105">
        <f>IF(R396=0,FORECAST($C$6-T396,Инклинометрия!$B$2:$B$152,Инклинометрия!$A$2:$A$152),FORECAST($C$8,Инклинометрия!$B$2:$B$152,Инклинометрия!$A$2:$A$152))</f>
        <v>1332.6462608342592</v>
      </c>
      <c r="AD396" s="107">
        <f>IF(R396=0,FORECAST($C$8,Инклинометрия!$B$2:$B$152,Инклинометрия!$A$2:$A$152),Y396)</f>
        <v>1330</v>
      </c>
      <c r="AE396" s="107">
        <f>FORECAST($C$8-(R396+U396),Инклинометрия!$B$2:$B$152,Инклинометрия!$A$2:$A$152)</f>
        <v>0</v>
      </c>
      <c r="AF396" s="107">
        <f>IF(V396=0,"-",FORECAST($C$8,Инклинометрия!$B$2:$B$152,Инклинометрия!$A$2:$A$152))</f>
        <v>1330</v>
      </c>
      <c r="AG396" s="107">
        <f>IF(V396=0,"-",FORECAST($C$8-V396,Инклинометрия!$B$2:$B$152,Инклинометрия!$A$2:$A$152))</f>
        <v>0</v>
      </c>
      <c r="AH396" s="107">
        <f>IF(W396=0,"-",FORECAST($C$8+W396,Инклинометрия!$B$2:$B$152,Инклинометрия!$A$2:$A$152))</f>
        <v>1332.6462608342592</v>
      </c>
      <c r="AI396" s="107">
        <f>IF(W396=0,"-",FORECAST($C$8,Инклинометрия!$B$2:$B$152,Инклинометрия!$A$2:$A$152))</f>
        <v>1330</v>
      </c>
      <c r="AK396" s="122">
        <f t="shared" si="111"/>
        <v>0</v>
      </c>
      <c r="AL396" s="67">
        <f>AK396*(B396-B395)</f>
        <v>0</v>
      </c>
      <c r="AM396" s="23">
        <f t="shared" si="113"/>
        <v>8.6725204696437436E-2</v>
      </c>
      <c r="AN396" s="26">
        <f>AN395+AK396*(B396-B395)/(2*PI()*$C$5*AN395*$K$13)</f>
        <v>0.15480061813468687</v>
      </c>
      <c r="AO396" s="87">
        <f t="shared" si="105"/>
        <v>145932.55112472404</v>
      </c>
      <c r="AP396" s="87">
        <f>IF(R396+U396&lt;$C$8,0,32*$L$23/$C$12^2*($K$10*R396+$K$8*U396)+32*$L$24/($C$14^2-$C$13^2)*($K$10*S396+$K$8*V396))</f>
        <v>44607.551124724028</v>
      </c>
      <c r="AQ396" s="66">
        <f>R396*$C$11*$C$9+U396*$C$11*$C$10</f>
        <v>14695380</v>
      </c>
      <c r="AR396" s="66">
        <f>S396*$C$11*$C$9+V396*$C$11*$C$10</f>
        <v>14695380</v>
      </c>
      <c r="AS396" s="87">
        <f>$C$11*(T396*$C$9+W396*$C$10)</f>
        <v>792178.05375968735</v>
      </c>
      <c r="AT396" s="45">
        <f t="shared" si="99"/>
        <v>15633490.60488441</v>
      </c>
      <c r="AU396" s="75"/>
    </row>
    <row r="397" spans="2:47" ht="15" thickBot="1" x14ac:dyDescent="0.35">
      <c r="B397" s="41">
        <f t="shared" si="106"/>
        <v>7320</v>
      </c>
      <c r="C397" s="8">
        <f t="shared" si="107"/>
        <v>73.2</v>
      </c>
      <c r="D397" s="73">
        <f t="shared" si="95"/>
        <v>97.905000000000001</v>
      </c>
      <c r="E397" s="29">
        <f t="shared" si="112"/>
        <v>24245.872704113921</v>
      </c>
      <c r="F397" s="29">
        <f t="shared" si="108"/>
        <v>66.24555383637778</v>
      </c>
      <c r="G397" s="29">
        <f t="shared" si="109"/>
        <v>88.603428256155269</v>
      </c>
      <c r="H397" s="17">
        <f t="shared" si="110"/>
        <v>32428.85474175249</v>
      </c>
      <c r="I397" s="29">
        <f t="shared" si="100"/>
        <v>2.2250485660981263</v>
      </c>
      <c r="J397" s="29">
        <f t="shared" si="101"/>
        <v>41.694115440740156</v>
      </c>
      <c r="K397" s="32">
        <f>IF((D396+L396+M396-AL396)/($C$21+$C$22)&gt;$C$8,$C$8,(D396+L396+M396-AL396)/($C$21+$C$22))</f>
        <v>1400</v>
      </c>
      <c r="L397" s="97">
        <f t="shared" si="96"/>
        <v>0</v>
      </c>
      <c r="M397" s="96">
        <f t="shared" si="97"/>
        <v>0</v>
      </c>
      <c r="N397" s="98">
        <f t="shared" si="102"/>
        <v>1.7179213529287818</v>
      </c>
      <c r="O397" s="100">
        <f t="shared" si="98"/>
        <v>4.2266987561397071</v>
      </c>
      <c r="P397" s="104">
        <f t="shared" si="103"/>
        <v>18.880500609176615</v>
      </c>
      <c r="Q397" s="102">
        <f t="shared" si="104"/>
        <v>4.9224514715476911E-2</v>
      </c>
      <c r="R397" s="106">
        <f>IF(K397-H396&lt;0,0,K397-H396)</f>
        <v>0</v>
      </c>
      <c r="S397" s="106">
        <f>K397-V397</f>
        <v>0</v>
      </c>
      <c r="T397" s="106">
        <f>IF(R397&gt;0,$C$6-$C$8,IF($C$6-$C$8-W397&lt;0,0,$C$6-$C$8-W397))</f>
        <v>97.214462279726973</v>
      </c>
      <c r="U397" s="107">
        <f>IF(R397=0,IF(U396+(F397-AL397/$C$23)*$C$21/($C$21+$C$22)&gt;$C$8,$C$8,U396+F397*$C$21/($C$21+$C$22)),E397)</f>
        <v>1400</v>
      </c>
      <c r="V397" s="107">
        <f>IF(R397&gt;0,0,IF(V396+(F397-AL397/$C$23)*$C$21/($C$21+$C$22)&gt;$C$8,$C$8,IF(U397=$C$8,V396+(F397-AL397/$C$23)*$C$21/$C$22,V396+(F397-AL397/$C$23)*$C$21/($C$21+$C$22))))</f>
        <v>1400</v>
      </c>
      <c r="W397" s="203">
        <f>IF(R397&gt;0,0,IF(W396+AL397/$C$23&gt;$F$23,$F$23,W396+AL397/$C$23))</f>
        <v>2.7855377202730285</v>
      </c>
      <c r="X397" s="105" t="str">
        <f>IF(R397=0,"-",FORECAST($C$8,Инклинометрия!$B$2:$B$152,Инклинометрия!$A$2:$A$152))</f>
        <v>-</v>
      </c>
      <c r="Y397" s="105" t="str">
        <f>IF(R397=0,"-",FORECAST($C$8-R397,Инклинометрия!$B$2:$B$152,Инклинометрия!$A$2:$A$152))</f>
        <v>-</v>
      </c>
      <c r="Z397" s="105" t="str">
        <f>IF(R397&gt;0,FORECAST($C$8,Инклинометрия!$B$2:$B$152,Инклинометрия!$A$2:$A$152),IF(V397=$C$8,"-",FORECAST($C$8-V397,Инклинометрия!$B$2:$B$152,Инклинометрия!$A$2:$A$152)))</f>
        <v>-</v>
      </c>
      <c r="AA397" s="105" t="str">
        <f>IF(S397=0,"-",FORECAST($C$8-(S397+V397),Инклинометрия!$B$2:$B$152,Инклинометрия!$A$2:$A$152))</f>
        <v>-</v>
      </c>
      <c r="AB397" s="105">
        <f>FORECAST($C$8+T397,Инклинометрия!$B$2:$B$152,Инклинометрия!$A$2:$A$152)</f>
        <v>1422.3537391657405</v>
      </c>
      <c r="AC397" s="105">
        <f>IF(R397=0,FORECAST($C$6-T397,Инклинометрия!$B$2:$B$152,Инклинометрия!$A$2:$A$152),FORECAST($C$8,Инклинометрия!$B$2:$B$152,Инклинометрия!$A$2:$A$152))</f>
        <v>1332.6462608342592</v>
      </c>
      <c r="AD397" s="107">
        <f>IF(R397=0,FORECAST($C$8,Инклинометрия!$B$2:$B$152,Инклинометрия!$A$2:$A$152),Y397)</f>
        <v>1330</v>
      </c>
      <c r="AE397" s="107">
        <f>FORECAST($C$8-(R397+U397),Инклинометрия!$B$2:$B$152,Инклинометрия!$A$2:$A$152)</f>
        <v>0</v>
      </c>
      <c r="AF397" s="107">
        <f>IF(V397=0,"-",FORECAST($C$8,Инклинометрия!$B$2:$B$152,Инклинометрия!$A$2:$A$152))</f>
        <v>1330</v>
      </c>
      <c r="AG397" s="107">
        <f>IF(V397=0,"-",FORECAST($C$8-V397,Инклинометрия!$B$2:$B$152,Инклинометрия!$A$2:$A$152))</f>
        <v>0</v>
      </c>
      <c r="AH397" s="107">
        <f>IF(W397=0,"-",FORECAST($C$8+W397,Инклинометрия!$B$2:$B$152,Инклинометрия!$A$2:$A$152))</f>
        <v>1332.6462608342592</v>
      </c>
      <c r="AI397" s="107">
        <f>IF(W397=0,"-",FORECAST($C$8,Инклинометрия!$B$2:$B$152,Инклинометрия!$A$2:$A$152))</f>
        <v>1330</v>
      </c>
      <c r="AK397" s="122">
        <f t="shared" si="111"/>
        <v>0</v>
      </c>
      <c r="AL397" s="67">
        <f>AK397*(B397-B396)</f>
        <v>0</v>
      </c>
      <c r="AM397" s="23">
        <f t="shared" si="113"/>
        <v>8.6725204696437436E-2</v>
      </c>
      <c r="AN397" s="26">
        <f>AN396+AK397*(B397-B396)/(2*PI()*$C$5*AN396*$K$13)</f>
        <v>0.15480061813468687</v>
      </c>
      <c r="AO397" s="87">
        <f t="shared" si="105"/>
        <v>145932.55112472404</v>
      </c>
      <c r="AP397" s="87">
        <f>IF(R397+U397&lt;$C$8,0,32*$L$23/$C$12^2*($K$10*R397+$K$8*U397)+32*$L$24/($C$14^2-$C$13^2)*($K$10*S397+$K$8*V397))</f>
        <v>44607.551124724028</v>
      </c>
      <c r="AQ397" s="66">
        <f>R397*$C$11*$C$9+U397*$C$11*$C$10</f>
        <v>14695380</v>
      </c>
      <c r="AR397" s="66">
        <f>S397*$C$11*$C$9+V397*$C$11*$C$10</f>
        <v>14695380</v>
      </c>
      <c r="AS397" s="87">
        <f>$C$11*(T397*$C$9+W397*$C$10)</f>
        <v>792178.05375968735</v>
      </c>
      <c r="AT397" s="45">
        <f t="shared" si="99"/>
        <v>15633490.60488441</v>
      </c>
      <c r="AU397" s="75"/>
    </row>
    <row r="398" spans="2:47" ht="15" thickBot="1" x14ac:dyDescent="0.35">
      <c r="B398" s="41">
        <f t="shared" si="106"/>
        <v>7340</v>
      </c>
      <c r="C398" s="8">
        <f t="shared" si="107"/>
        <v>73.400000000000006</v>
      </c>
      <c r="D398" s="73">
        <f t="shared" si="95"/>
        <v>98.172499999999999</v>
      </c>
      <c r="E398" s="29">
        <f t="shared" si="112"/>
        <v>24312.1182579503</v>
      </c>
      <c r="F398" s="29">
        <f t="shared" si="108"/>
        <v>66.24555383637778</v>
      </c>
      <c r="G398" s="29">
        <f t="shared" si="109"/>
        <v>88.603428256155269</v>
      </c>
      <c r="H398" s="17">
        <f t="shared" si="110"/>
        <v>32517.458170008646</v>
      </c>
      <c r="I398" s="29">
        <f t="shared" si="100"/>
        <v>2.2250485660981263</v>
      </c>
      <c r="J398" s="29">
        <f t="shared" si="101"/>
        <v>41.694115440740156</v>
      </c>
      <c r="K398" s="32">
        <f>IF((D397+L397+M397-AL397)/($C$21+$C$22)&gt;$C$8,$C$8,(D397+L397+M397-AL397)/($C$21+$C$22))</f>
        <v>1400</v>
      </c>
      <c r="L398" s="97">
        <f t="shared" si="96"/>
        <v>0</v>
      </c>
      <c r="M398" s="96">
        <f t="shared" si="97"/>
        <v>0</v>
      </c>
      <c r="N398" s="98">
        <f t="shared" si="102"/>
        <v>1.7179213529287818</v>
      </c>
      <c r="O398" s="100">
        <f t="shared" si="98"/>
        <v>4.2266987561397071</v>
      </c>
      <c r="P398" s="104">
        <f t="shared" si="103"/>
        <v>18.880500609176615</v>
      </c>
      <c r="Q398" s="102">
        <f t="shared" si="104"/>
        <v>4.9224514715476911E-2</v>
      </c>
      <c r="R398" s="106">
        <f>IF(K398-H397&lt;0,0,K398-H397)</f>
        <v>0</v>
      </c>
      <c r="S398" s="106">
        <f>K398-V398</f>
        <v>0</v>
      </c>
      <c r="T398" s="106">
        <f>IF(R398&gt;0,$C$6-$C$8,IF($C$6-$C$8-W398&lt;0,0,$C$6-$C$8-W398))</f>
        <v>97.214462279726973</v>
      </c>
      <c r="U398" s="107">
        <f>IF(R398=0,IF(U397+(F398-AL398/$C$23)*$C$21/($C$21+$C$22)&gt;$C$8,$C$8,U397+F398*$C$21/($C$21+$C$22)),E398)</f>
        <v>1400</v>
      </c>
      <c r="V398" s="107">
        <f>IF(R398&gt;0,0,IF(V397+(F398-AL398/$C$23)*$C$21/($C$21+$C$22)&gt;$C$8,$C$8,IF(U398=$C$8,V397+(F398-AL398/$C$23)*$C$21/$C$22,V397+(F398-AL398/$C$23)*$C$21/($C$21+$C$22))))</f>
        <v>1400</v>
      </c>
      <c r="W398" s="203">
        <f>IF(R398&gt;0,0,IF(W397+AL398/$C$23&gt;$F$23,$F$23,W397+AL398/$C$23))</f>
        <v>2.7855377202730285</v>
      </c>
      <c r="X398" s="105" t="str">
        <f>IF(R398=0,"-",FORECAST($C$8,Инклинометрия!$B$2:$B$152,Инклинометрия!$A$2:$A$152))</f>
        <v>-</v>
      </c>
      <c r="Y398" s="105" t="str">
        <f>IF(R398=0,"-",FORECAST($C$8-R398,Инклинометрия!$B$2:$B$152,Инклинометрия!$A$2:$A$152))</f>
        <v>-</v>
      </c>
      <c r="Z398" s="105" t="str">
        <f>IF(R398&gt;0,FORECAST($C$8,Инклинометрия!$B$2:$B$152,Инклинометрия!$A$2:$A$152),IF(V398=$C$8,"-",FORECAST($C$8-V398,Инклинометрия!$B$2:$B$152,Инклинометрия!$A$2:$A$152)))</f>
        <v>-</v>
      </c>
      <c r="AA398" s="105" t="str">
        <f>IF(S398=0,"-",FORECAST($C$8-(S398+V398),Инклинометрия!$B$2:$B$152,Инклинометрия!$A$2:$A$152))</f>
        <v>-</v>
      </c>
      <c r="AB398" s="105">
        <f>FORECAST($C$8+T398,Инклинометрия!$B$2:$B$152,Инклинометрия!$A$2:$A$152)</f>
        <v>1422.3537391657405</v>
      </c>
      <c r="AC398" s="105">
        <f>IF(R398=0,FORECAST($C$6-T398,Инклинометрия!$B$2:$B$152,Инклинометрия!$A$2:$A$152),FORECAST($C$8,Инклинометрия!$B$2:$B$152,Инклинометрия!$A$2:$A$152))</f>
        <v>1332.6462608342592</v>
      </c>
      <c r="AD398" s="107">
        <f>IF(R398=0,FORECAST($C$8,Инклинометрия!$B$2:$B$152,Инклинометрия!$A$2:$A$152),Y398)</f>
        <v>1330</v>
      </c>
      <c r="AE398" s="107">
        <f>FORECAST($C$8-(R398+U398),Инклинометрия!$B$2:$B$152,Инклинометрия!$A$2:$A$152)</f>
        <v>0</v>
      </c>
      <c r="AF398" s="107">
        <f>IF(V398=0,"-",FORECAST($C$8,Инклинометрия!$B$2:$B$152,Инклинометрия!$A$2:$A$152))</f>
        <v>1330</v>
      </c>
      <c r="AG398" s="107">
        <f>IF(V398=0,"-",FORECAST($C$8-V398,Инклинометрия!$B$2:$B$152,Инклинометрия!$A$2:$A$152))</f>
        <v>0</v>
      </c>
      <c r="AH398" s="107">
        <f>IF(W398=0,"-",FORECAST($C$8+W398,Инклинометрия!$B$2:$B$152,Инклинометрия!$A$2:$A$152))</f>
        <v>1332.6462608342592</v>
      </c>
      <c r="AI398" s="107">
        <f>IF(W398=0,"-",FORECAST($C$8,Инклинометрия!$B$2:$B$152,Инклинометрия!$A$2:$A$152))</f>
        <v>1330</v>
      </c>
      <c r="AK398" s="122">
        <f t="shared" si="111"/>
        <v>0</v>
      </c>
      <c r="AL398" s="67">
        <f>AK398*(B398-B397)</f>
        <v>0</v>
      </c>
      <c r="AM398" s="23">
        <f t="shared" si="113"/>
        <v>8.6725204696437436E-2</v>
      </c>
      <c r="AN398" s="26">
        <f>AN397+AK398*(B398-B397)/(2*PI()*$C$5*AN397*$K$13)</f>
        <v>0.15480061813468687</v>
      </c>
      <c r="AO398" s="87">
        <f t="shared" si="105"/>
        <v>145932.55112472404</v>
      </c>
      <c r="AP398" s="87">
        <f>IF(R398+U398&lt;$C$8,0,32*$L$23/$C$12^2*($K$10*R398+$K$8*U398)+32*$L$24/($C$14^2-$C$13^2)*($K$10*S398+$K$8*V398))</f>
        <v>44607.551124724028</v>
      </c>
      <c r="AQ398" s="66">
        <f>R398*$C$11*$C$9+U398*$C$11*$C$10</f>
        <v>14695380</v>
      </c>
      <c r="AR398" s="66">
        <f>S398*$C$11*$C$9+V398*$C$11*$C$10</f>
        <v>14695380</v>
      </c>
      <c r="AS398" s="87">
        <f>$C$11*(T398*$C$9+W398*$C$10)</f>
        <v>792178.05375968735</v>
      </c>
      <c r="AT398" s="45">
        <f t="shared" si="99"/>
        <v>15633490.60488441</v>
      </c>
      <c r="AU398" s="75"/>
    </row>
    <row r="399" spans="2:47" ht="15" thickBot="1" x14ac:dyDescent="0.35">
      <c r="B399" s="41">
        <f t="shared" si="106"/>
        <v>7360</v>
      </c>
      <c r="C399" s="8">
        <f t="shared" si="107"/>
        <v>73.600000000000009</v>
      </c>
      <c r="D399" s="73">
        <f t="shared" si="95"/>
        <v>98.440000000000012</v>
      </c>
      <c r="E399" s="29">
        <f t="shared" si="112"/>
        <v>24378.363811786676</v>
      </c>
      <c r="F399" s="29">
        <f t="shared" si="108"/>
        <v>66.24555383637778</v>
      </c>
      <c r="G399" s="29">
        <f t="shared" si="109"/>
        <v>88.603428256155269</v>
      </c>
      <c r="H399" s="17">
        <f t="shared" si="110"/>
        <v>32606.061598264801</v>
      </c>
      <c r="I399" s="29">
        <f t="shared" si="100"/>
        <v>2.2250485660981263</v>
      </c>
      <c r="J399" s="29">
        <f t="shared" si="101"/>
        <v>41.694115440740156</v>
      </c>
      <c r="K399" s="32">
        <f>IF((D398+L398+M398-AL398)/($C$21+$C$22)&gt;$C$8,$C$8,(D398+L398+M398-AL398)/($C$21+$C$22))</f>
        <v>1400</v>
      </c>
      <c r="L399" s="97">
        <f t="shared" si="96"/>
        <v>0</v>
      </c>
      <c r="M399" s="96">
        <f t="shared" si="97"/>
        <v>0</v>
      </c>
      <c r="N399" s="98">
        <f t="shared" si="102"/>
        <v>1.7179213529287818</v>
      </c>
      <c r="O399" s="100">
        <f t="shared" si="98"/>
        <v>4.2266987561397071</v>
      </c>
      <c r="P399" s="104">
        <f t="shared" si="103"/>
        <v>18.880500609176615</v>
      </c>
      <c r="Q399" s="102">
        <f t="shared" si="104"/>
        <v>4.9224514715476911E-2</v>
      </c>
      <c r="R399" s="106">
        <f>IF(K399-H398&lt;0,0,K399-H398)</f>
        <v>0</v>
      </c>
      <c r="S399" s="106">
        <f>K399-V399</f>
        <v>0</v>
      </c>
      <c r="T399" s="106">
        <f>IF(R399&gt;0,$C$6-$C$8,IF($C$6-$C$8-W399&lt;0,0,$C$6-$C$8-W399))</f>
        <v>97.214462279726973</v>
      </c>
      <c r="U399" s="107">
        <f>IF(R399=0,IF(U398+(F399-AL399/$C$23)*$C$21/($C$21+$C$22)&gt;$C$8,$C$8,U398+F399*$C$21/($C$21+$C$22)),E399)</f>
        <v>1400</v>
      </c>
      <c r="V399" s="107">
        <f>IF(R399&gt;0,0,IF(V398+(F399-AL399/$C$23)*$C$21/($C$21+$C$22)&gt;$C$8,$C$8,IF(U399=$C$8,V398+(F399-AL399/$C$23)*$C$21/$C$22,V398+(F399-AL399/$C$23)*$C$21/($C$21+$C$22))))</f>
        <v>1400</v>
      </c>
      <c r="W399" s="203">
        <f>IF(R399&gt;0,0,IF(W398+AL399/$C$23&gt;$F$23,$F$23,W398+AL399/$C$23))</f>
        <v>2.7855377202730285</v>
      </c>
      <c r="X399" s="105" t="str">
        <f>IF(R399=0,"-",FORECAST($C$8,Инклинометрия!$B$2:$B$152,Инклинометрия!$A$2:$A$152))</f>
        <v>-</v>
      </c>
      <c r="Y399" s="105" t="str">
        <f>IF(R399=0,"-",FORECAST($C$8-R399,Инклинометрия!$B$2:$B$152,Инклинометрия!$A$2:$A$152))</f>
        <v>-</v>
      </c>
      <c r="Z399" s="105" t="str">
        <f>IF(R399&gt;0,FORECAST($C$8,Инклинометрия!$B$2:$B$152,Инклинометрия!$A$2:$A$152),IF(V399=$C$8,"-",FORECAST($C$8-V399,Инклинометрия!$B$2:$B$152,Инклинометрия!$A$2:$A$152)))</f>
        <v>-</v>
      </c>
      <c r="AA399" s="105" t="str">
        <f>IF(S399=0,"-",FORECAST($C$8-(S399+V399),Инклинометрия!$B$2:$B$152,Инклинометрия!$A$2:$A$152))</f>
        <v>-</v>
      </c>
      <c r="AB399" s="105">
        <f>FORECAST($C$8+T399,Инклинометрия!$B$2:$B$152,Инклинометрия!$A$2:$A$152)</f>
        <v>1422.3537391657405</v>
      </c>
      <c r="AC399" s="105">
        <f>IF(R399=0,FORECAST($C$6-T399,Инклинометрия!$B$2:$B$152,Инклинометрия!$A$2:$A$152),FORECAST($C$8,Инклинометрия!$B$2:$B$152,Инклинометрия!$A$2:$A$152))</f>
        <v>1332.6462608342592</v>
      </c>
      <c r="AD399" s="107">
        <f>IF(R399=0,FORECAST($C$8,Инклинометрия!$B$2:$B$152,Инклинометрия!$A$2:$A$152),Y399)</f>
        <v>1330</v>
      </c>
      <c r="AE399" s="107">
        <f>FORECAST($C$8-(R399+U399),Инклинометрия!$B$2:$B$152,Инклинометрия!$A$2:$A$152)</f>
        <v>0</v>
      </c>
      <c r="AF399" s="107">
        <f>IF(V399=0,"-",FORECAST($C$8,Инклинометрия!$B$2:$B$152,Инклинометрия!$A$2:$A$152))</f>
        <v>1330</v>
      </c>
      <c r="AG399" s="107">
        <f>IF(V399=0,"-",FORECAST($C$8-V399,Инклинометрия!$B$2:$B$152,Инклинометрия!$A$2:$A$152))</f>
        <v>0</v>
      </c>
      <c r="AH399" s="107">
        <f>IF(W399=0,"-",FORECAST($C$8+W399,Инклинометрия!$B$2:$B$152,Инклинометрия!$A$2:$A$152))</f>
        <v>1332.6462608342592</v>
      </c>
      <c r="AI399" s="107">
        <f>IF(W399=0,"-",FORECAST($C$8,Инклинометрия!$B$2:$B$152,Инклинометрия!$A$2:$A$152))</f>
        <v>1330</v>
      </c>
      <c r="AK399" s="122">
        <f t="shared" si="111"/>
        <v>0</v>
      </c>
      <c r="AL399" s="67">
        <f>AK399*(B399-B398)</f>
        <v>0</v>
      </c>
      <c r="AM399" s="23">
        <f t="shared" si="113"/>
        <v>8.6725204696437436E-2</v>
      </c>
      <c r="AN399" s="26">
        <f>AN398+AK399*(B399-B398)/(2*PI()*$C$5*AN398*$K$13)</f>
        <v>0.15480061813468687</v>
      </c>
      <c r="AO399" s="87">
        <f t="shared" si="105"/>
        <v>145932.55112472404</v>
      </c>
      <c r="AP399" s="87">
        <f>IF(R399+U399&lt;$C$8,0,32*$L$23/$C$12^2*($K$10*R399+$K$8*U399)+32*$L$24/($C$14^2-$C$13^2)*($K$10*S399+$K$8*V399))</f>
        <v>44607.551124724028</v>
      </c>
      <c r="AQ399" s="66">
        <f>R399*$C$11*$C$9+U399*$C$11*$C$10</f>
        <v>14695380</v>
      </c>
      <c r="AR399" s="66">
        <f>S399*$C$11*$C$9+V399*$C$11*$C$10</f>
        <v>14695380</v>
      </c>
      <c r="AS399" s="87">
        <f>$C$11*(T399*$C$9+W399*$C$10)</f>
        <v>792178.05375968735</v>
      </c>
      <c r="AT399" s="45">
        <f t="shared" si="99"/>
        <v>15633490.60488441</v>
      </c>
      <c r="AU399" s="75"/>
    </row>
    <row r="400" spans="2:47" ht="15" thickBot="1" x14ac:dyDescent="0.35">
      <c r="B400" s="41">
        <f t="shared" si="106"/>
        <v>7380</v>
      </c>
      <c r="C400" s="8">
        <f t="shared" si="107"/>
        <v>73.8</v>
      </c>
      <c r="D400" s="73">
        <f t="shared" si="95"/>
        <v>98.707499999999996</v>
      </c>
      <c r="E400" s="29">
        <f t="shared" si="112"/>
        <v>24444.609365623051</v>
      </c>
      <c r="F400" s="29">
        <f t="shared" si="108"/>
        <v>66.245553836373062</v>
      </c>
      <c r="G400" s="29">
        <f t="shared" si="109"/>
        <v>88.603428256148959</v>
      </c>
      <c r="H400" s="17">
        <f t="shared" si="110"/>
        <v>32694.66502652095</v>
      </c>
      <c r="I400" s="29">
        <f t="shared" si="100"/>
        <v>2.2250485660981263</v>
      </c>
      <c r="J400" s="29">
        <f t="shared" si="101"/>
        <v>41.69411544073867</v>
      </c>
      <c r="K400" s="32">
        <f>IF((D399+L399+M399-AL399)/($C$21+$C$22)&gt;$C$8,$C$8,(D399+L399+M399-AL399)/($C$21+$C$22))</f>
        <v>1400</v>
      </c>
      <c r="L400" s="97">
        <f t="shared" si="96"/>
        <v>0</v>
      </c>
      <c r="M400" s="96">
        <f t="shared" si="97"/>
        <v>0</v>
      </c>
      <c r="N400" s="98">
        <f t="shared" si="102"/>
        <v>1.7179213529287818</v>
      </c>
      <c r="O400" s="100">
        <f t="shared" si="98"/>
        <v>4.2266987561397071</v>
      </c>
      <c r="P400" s="104">
        <f t="shared" si="103"/>
        <v>18.880500609176615</v>
      </c>
      <c r="Q400" s="102">
        <f t="shared" si="104"/>
        <v>4.9224514715476911E-2</v>
      </c>
      <c r="R400" s="106">
        <f>IF(K400-H399&lt;0,0,K400-H399)</f>
        <v>0</v>
      </c>
      <c r="S400" s="106">
        <f>K400-V400</f>
        <v>0</v>
      </c>
      <c r="T400" s="106">
        <f>IF(R400&gt;0,$C$6-$C$8,IF($C$6-$C$8-W400&lt;0,0,$C$6-$C$8-W400))</f>
        <v>97.214462279726973</v>
      </c>
      <c r="U400" s="107">
        <f>IF(R400=0,IF(U399+(F400-AL400/$C$23)*$C$21/($C$21+$C$22)&gt;$C$8,$C$8,U399+F400*$C$21/($C$21+$C$22)),E400)</f>
        <v>1400</v>
      </c>
      <c r="V400" s="107">
        <f>IF(R400&gt;0,0,IF(V399+(F400-AL400/$C$23)*$C$21/($C$21+$C$22)&gt;$C$8,$C$8,IF(U400=$C$8,V399+(F400-AL400/$C$23)*$C$21/$C$22,V399+(F400-AL400/$C$23)*$C$21/($C$21+$C$22))))</f>
        <v>1400</v>
      </c>
      <c r="W400" s="203">
        <f>IF(R400&gt;0,0,IF(W399+AL400/$C$23&gt;$F$23,$F$23,W399+AL400/$C$23))</f>
        <v>2.7855377202730285</v>
      </c>
      <c r="X400" s="105" t="str">
        <f>IF(R400=0,"-",FORECAST($C$8,Инклинометрия!$B$2:$B$152,Инклинометрия!$A$2:$A$152))</f>
        <v>-</v>
      </c>
      <c r="Y400" s="105" t="str">
        <f>IF(R400=0,"-",FORECAST($C$8-R400,Инклинометрия!$B$2:$B$152,Инклинометрия!$A$2:$A$152))</f>
        <v>-</v>
      </c>
      <c r="Z400" s="105" t="str">
        <f>IF(R400&gt;0,FORECAST($C$8,Инклинометрия!$B$2:$B$152,Инклинометрия!$A$2:$A$152),IF(V400=$C$8,"-",FORECAST($C$8-V400,Инклинометрия!$B$2:$B$152,Инклинометрия!$A$2:$A$152)))</f>
        <v>-</v>
      </c>
      <c r="AA400" s="105" t="str">
        <f>IF(S400=0,"-",FORECAST($C$8-(S400+V400),Инклинометрия!$B$2:$B$152,Инклинометрия!$A$2:$A$152))</f>
        <v>-</v>
      </c>
      <c r="AB400" s="105">
        <f>FORECAST($C$8+T400,Инклинометрия!$B$2:$B$152,Инклинометрия!$A$2:$A$152)</f>
        <v>1422.3537391657405</v>
      </c>
      <c r="AC400" s="105">
        <f>IF(R400=0,FORECAST($C$6-T400,Инклинометрия!$B$2:$B$152,Инклинометрия!$A$2:$A$152),FORECAST($C$8,Инклинометрия!$B$2:$B$152,Инклинометрия!$A$2:$A$152))</f>
        <v>1332.6462608342592</v>
      </c>
      <c r="AD400" s="107">
        <f>IF(R400=0,FORECAST($C$8,Инклинометрия!$B$2:$B$152,Инклинометрия!$A$2:$A$152),Y400)</f>
        <v>1330</v>
      </c>
      <c r="AE400" s="107">
        <f>FORECAST($C$8-(R400+U400),Инклинометрия!$B$2:$B$152,Инклинометрия!$A$2:$A$152)</f>
        <v>0</v>
      </c>
      <c r="AF400" s="107">
        <f>IF(V400=0,"-",FORECAST($C$8,Инклинометрия!$B$2:$B$152,Инклинометрия!$A$2:$A$152))</f>
        <v>1330</v>
      </c>
      <c r="AG400" s="107">
        <f>IF(V400=0,"-",FORECAST($C$8-V400,Инклинометрия!$B$2:$B$152,Инклинометрия!$A$2:$A$152))</f>
        <v>0</v>
      </c>
      <c r="AH400" s="107">
        <f>IF(W400=0,"-",FORECAST($C$8+W400,Инклинометрия!$B$2:$B$152,Инклинометрия!$A$2:$A$152))</f>
        <v>1332.6462608342592</v>
      </c>
      <c r="AI400" s="107">
        <f>IF(W400=0,"-",FORECAST($C$8,Инклинометрия!$B$2:$B$152,Инклинометрия!$A$2:$A$152))</f>
        <v>1330</v>
      </c>
      <c r="AK400" s="122">
        <f t="shared" si="111"/>
        <v>0</v>
      </c>
      <c r="AL400" s="67">
        <f>AK400*(B400-B399)</f>
        <v>0</v>
      </c>
      <c r="AM400" s="23">
        <f t="shared" si="113"/>
        <v>8.6725204696437436E-2</v>
      </c>
      <c r="AN400" s="26">
        <f>AN399+AK400*(B400-B399)/(2*PI()*$C$5*AN399*$K$13)</f>
        <v>0.15480061813468687</v>
      </c>
      <c r="AO400" s="87">
        <f t="shared" si="105"/>
        <v>145932.55112472404</v>
      </c>
      <c r="AP400" s="87">
        <f>IF(R400+U400&lt;$C$8,0,32*$L$23/$C$12^2*($K$10*R400+$K$8*U400)+32*$L$24/($C$14^2-$C$13^2)*($K$10*S400+$K$8*V400))</f>
        <v>44607.551124724028</v>
      </c>
      <c r="AQ400" s="66">
        <f>R400*$C$11*$C$9+U400*$C$11*$C$10</f>
        <v>14695380</v>
      </c>
      <c r="AR400" s="66">
        <f>S400*$C$11*$C$9+V400*$C$11*$C$10</f>
        <v>14695380</v>
      </c>
      <c r="AS400" s="87">
        <f>$C$11*(T400*$C$9+W400*$C$10)</f>
        <v>792178.05375968735</v>
      </c>
      <c r="AT400" s="45">
        <f t="shared" si="99"/>
        <v>15633490.60488441</v>
      </c>
      <c r="AU400" s="75"/>
    </row>
    <row r="401" spans="2:47" ht="15" thickBot="1" x14ac:dyDescent="0.35">
      <c r="B401" s="41">
        <f t="shared" si="106"/>
        <v>7400</v>
      </c>
      <c r="C401" s="8">
        <f t="shared" si="107"/>
        <v>74</v>
      </c>
      <c r="D401" s="73">
        <f t="shared" si="95"/>
        <v>98.974999999999994</v>
      </c>
      <c r="E401" s="29">
        <f t="shared" si="112"/>
        <v>24510.854919459427</v>
      </c>
      <c r="F401" s="29">
        <f t="shared" si="108"/>
        <v>66.24555383637778</v>
      </c>
      <c r="G401" s="29">
        <f t="shared" si="109"/>
        <v>88.603428256155269</v>
      </c>
      <c r="H401" s="17">
        <f t="shared" si="110"/>
        <v>32783.268454777106</v>
      </c>
      <c r="I401" s="29">
        <f t="shared" si="100"/>
        <v>2.2250485660981263</v>
      </c>
      <c r="J401" s="29">
        <f t="shared" si="101"/>
        <v>41.694115440740156</v>
      </c>
      <c r="K401" s="32">
        <f>IF((D400+L400+M400-AL400)/($C$21+$C$22)&gt;$C$8,$C$8,(D400+L400+M400-AL400)/($C$21+$C$22))</f>
        <v>1400</v>
      </c>
      <c r="L401" s="97">
        <f t="shared" si="96"/>
        <v>0</v>
      </c>
      <c r="M401" s="96">
        <f t="shared" si="97"/>
        <v>0</v>
      </c>
      <c r="N401" s="98">
        <f t="shared" si="102"/>
        <v>1.7179213529287818</v>
      </c>
      <c r="O401" s="100">
        <f t="shared" si="98"/>
        <v>4.2266987561397071</v>
      </c>
      <c r="P401" s="104">
        <f t="shared" si="103"/>
        <v>18.880500609176615</v>
      </c>
      <c r="Q401" s="102">
        <f t="shared" si="104"/>
        <v>4.9224514715476911E-2</v>
      </c>
      <c r="R401" s="106">
        <f>IF(K401-H400&lt;0,0,K401-H400)</f>
        <v>0</v>
      </c>
      <c r="S401" s="106">
        <f>K401-V401</f>
        <v>0</v>
      </c>
      <c r="T401" s="106">
        <f>IF(R401&gt;0,$C$6-$C$8,IF($C$6-$C$8-W401&lt;0,0,$C$6-$C$8-W401))</f>
        <v>97.214462279726973</v>
      </c>
      <c r="U401" s="107">
        <f>IF(R401=0,IF(U400+(F401-AL401/$C$23)*$C$21/($C$21+$C$22)&gt;$C$8,$C$8,U400+F401*$C$21/($C$21+$C$22)),E401)</f>
        <v>1400</v>
      </c>
      <c r="V401" s="107">
        <f>IF(R401&gt;0,0,IF(V400+(F401-AL401/$C$23)*$C$21/($C$21+$C$22)&gt;$C$8,$C$8,IF(U401=$C$8,V400+(F401-AL401/$C$23)*$C$21/$C$22,V400+(F401-AL401/$C$23)*$C$21/($C$21+$C$22))))</f>
        <v>1400</v>
      </c>
      <c r="W401" s="203">
        <f>IF(R401&gt;0,0,IF(W400+AL401/$C$23&gt;$F$23,$F$23,W400+AL401/$C$23))</f>
        <v>2.7855377202730285</v>
      </c>
      <c r="X401" s="105" t="str">
        <f>IF(R401=0,"-",FORECAST($C$8,Инклинометрия!$B$2:$B$152,Инклинометрия!$A$2:$A$152))</f>
        <v>-</v>
      </c>
      <c r="Y401" s="105" t="str">
        <f>IF(R401=0,"-",FORECAST($C$8-R401,Инклинометрия!$B$2:$B$152,Инклинометрия!$A$2:$A$152))</f>
        <v>-</v>
      </c>
      <c r="Z401" s="105" t="str">
        <f>IF(R401&gt;0,FORECAST($C$8,Инклинометрия!$B$2:$B$152,Инклинометрия!$A$2:$A$152),IF(V401=$C$8,"-",FORECAST($C$8-V401,Инклинометрия!$B$2:$B$152,Инклинометрия!$A$2:$A$152)))</f>
        <v>-</v>
      </c>
      <c r="AA401" s="105" t="str">
        <f>IF(S401=0,"-",FORECAST($C$8-(S401+V401),Инклинометрия!$B$2:$B$152,Инклинометрия!$A$2:$A$152))</f>
        <v>-</v>
      </c>
      <c r="AB401" s="105">
        <f>FORECAST($C$8+T401,Инклинометрия!$B$2:$B$152,Инклинометрия!$A$2:$A$152)</f>
        <v>1422.3537391657405</v>
      </c>
      <c r="AC401" s="105">
        <f>IF(R401=0,FORECAST($C$6-T401,Инклинометрия!$B$2:$B$152,Инклинометрия!$A$2:$A$152),FORECAST($C$8,Инклинометрия!$B$2:$B$152,Инклинометрия!$A$2:$A$152))</f>
        <v>1332.6462608342592</v>
      </c>
      <c r="AD401" s="107">
        <f>IF(R401=0,FORECAST($C$8,Инклинометрия!$B$2:$B$152,Инклинометрия!$A$2:$A$152),Y401)</f>
        <v>1330</v>
      </c>
      <c r="AE401" s="107">
        <f>FORECAST($C$8-(R401+U401),Инклинометрия!$B$2:$B$152,Инклинометрия!$A$2:$A$152)</f>
        <v>0</v>
      </c>
      <c r="AF401" s="107">
        <f>IF(V401=0,"-",FORECAST($C$8,Инклинометрия!$B$2:$B$152,Инклинометрия!$A$2:$A$152))</f>
        <v>1330</v>
      </c>
      <c r="AG401" s="107">
        <f>IF(V401=0,"-",FORECAST($C$8-V401,Инклинометрия!$B$2:$B$152,Инклинометрия!$A$2:$A$152))</f>
        <v>0</v>
      </c>
      <c r="AH401" s="107">
        <f>IF(W401=0,"-",FORECAST($C$8+W401,Инклинометрия!$B$2:$B$152,Инклинометрия!$A$2:$A$152))</f>
        <v>1332.6462608342592</v>
      </c>
      <c r="AI401" s="107">
        <f>IF(W401=0,"-",FORECAST($C$8,Инклинометрия!$B$2:$B$152,Инклинометрия!$A$2:$A$152))</f>
        <v>1330</v>
      </c>
      <c r="AK401" s="122">
        <f t="shared" si="111"/>
        <v>0</v>
      </c>
      <c r="AL401" s="67">
        <f>AK401*(B401-B400)</f>
        <v>0</v>
      </c>
      <c r="AM401" s="23">
        <f t="shared" si="113"/>
        <v>8.6725204696437436E-2</v>
      </c>
      <c r="AN401" s="26">
        <f>AN400+AK401*(B401-B400)/(2*PI()*$C$5*AN400*$K$13)</f>
        <v>0.15480061813468687</v>
      </c>
      <c r="AO401" s="87">
        <f t="shared" si="105"/>
        <v>145932.55112472404</v>
      </c>
      <c r="AP401" s="87">
        <f>IF(R401+U401&lt;$C$8,0,32*$L$23/$C$12^2*($K$10*R401+$K$8*U401)+32*$L$24/($C$14^2-$C$13^2)*($K$10*S401+$K$8*V401))</f>
        <v>44607.551124724028</v>
      </c>
      <c r="AQ401" s="66">
        <f>R401*$C$11*$C$9+U401*$C$11*$C$10</f>
        <v>14695380</v>
      </c>
      <c r="AR401" s="66">
        <f>S401*$C$11*$C$9+V401*$C$11*$C$10</f>
        <v>14695380</v>
      </c>
      <c r="AS401" s="87">
        <f>$C$11*(T401*$C$9+W401*$C$10)</f>
        <v>792178.05375968735</v>
      </c>
      <c r="AT401" s="45">
        <f t="shared" si="99"/>
        <v>15633490.60488441</v>
      </c>
      <c r="AU401" s="75"/>
    </row>
    <row r="402" spans="2:47" ht="15" thickBot="1" x14ac:dyDescent="0.35">
      <c r="B402" s="41">
        <f t="shared" si="106"/>
        <v>7420</v>
      </c>
      <c r="C402" s="8">
        <f t="shared" si="107"/>
        <v>74.2</v>
      </c>
      <c r="D402" s="73">
        <f t="shared" si="95"/>
        <v>99.242500000000007</v>
      </c>
      <c r="E402" s="29">
        <f t="shared" si="112"/>
        <v>24577.100473295806</v>
      </c>
      <c r="F402" s="29">
        <f t="shared" si="108"/>
        <v>66.24555383637778</v>
      </c>
      <c r="G402" s="29">
        <f t="shared" si="109"/>
        <v>88.603428256155269</v>
      </c>
      <c r="H402" s="17">
        <f t="shared" si="110"/>
        <v>32871.871883033258</v>
      </c>
      <c r="I402" s="29">
        <f t="shared" si="100"/>
        <v>2.2250485660981263</v>
      </c>
      <c r="J402" s="29">
        <f t="shared" si="101"/>
        <v>41.694115440740156</v>
      </c>
      <c r="K402" s="32">
        <f>IF((D401+L401+M401-AL401)/($C$21+$C$22)&gt;$C$8,$C$8,(D401+L401+M401-AL401)/($C$21+$C$22))</f>
        <v>1400</v>
      </c>
      <c r="L402" s="97">
        <f t="shared" si="96"/>
        <v>0</v>
      </c>
      <c r="M402" s="96">
        <f t="shared" si="97"/>
        <v>0</v>
      </c>
      <c r="N402" s="98">
        <f t="shared" si="102"/>
        <v>1.7179213529287818</v>
      </c>
      <c r="O402" s="100">
        <f t="shared" si="98"/>
        <v>4.2266987561397071</v>
      </c>
      <c r="P402" s="104">
        <f t="shared" si="103"/>
        <v>18.880500609176615</v>
      </c>
      <c r="Q402" s="102">
        <f t="shared" si="104"/>
        <v>4.9224514715476911E-2</v>
      </c>
      <c r="R402" s="106">
        <f>IF(K402-H401&lt;0,0,K402-H401)</f>
        <v>0</v>
      </c>
      <c r="S402" s="106">
        <f>K402-V402</f>
        <v>0</v>
      </c>
      <c r="T402" s="106">
        <f>IF(R402&gt;0,$C$6-$C$8,IF($C$6-$C$8-W402&lt;0,0,$C$6-$C$8-W402))</f>
        <v>97.214462279726973</v>
      </c>
      <c r="U402" s="107">
        <f>IF(R402=0,IF(U401+(F402-AL402/$C$23)*$C$21/($C$21+$C$22)&gt;$C$8,$C$8,U401+F402*$C$21/($C$21+$C$22)),E402)</f>
        <v>1400</v>
      </c>
      <c r="V402" s="107">
        <f>IF(R402&gt;0,0,IF(V401+(F402-AL402/$C$23)*$C$21/($C$21+$C$22)&gt;$C$8,$C$8,IF(U402=$C$8,V401+(F402-AL402/$C$23)*$C$21/$C$22,V401+(F402-AL402/$C$23)*$C$21/($C$21+$C$22))))</f>
        <v>1400</v>
      </c>
      <c r="W402" s="203">
        <f>IF(R402&gt;0,0,IF(W401+AL402/$C$23&gt;$F$23,$F$23,W401+AL402/$C$23))</f>
        <v>2.7855377202730285</v>
      </c>
      <c r="X402" s="105" t="str">
        <f>IF(R402=0,"-",FORECAST($C$8,Инклинометрия!$B$2:$B$152,Инклинометрия!$A$2:$A$152))</f>
        <v>-</v>
      </c>
      <c r="Y402" s="105" t="str">
        <f>IF(R402=0,"-",FORECAST($C$8-R402,Инклинометрия!$B$2:$B$152,Инклинометрия!$A$2:$A$152))</f>
        <v>-</v>
      </c>
      <c r="Z402" s="105" t="str">
        <f>IF(R402&gt;0,FORECAST($C$8,Инклинометрия!$B$2:$B$152,Инклинометрия!$A$2:$A$152),IF(V402=$C$8,"-",FORECAST($C$8-V402,Инклинометрия!$B$2:$B$152,Инклинометрия!$A$2:$A$152)))</f>
        <v>-</v>
      </c>
      <c r="AA402" s="105" t="str">
        <f>IF(S402=0,"-",FORECAST($C$8-(S402+V402),Инклинометрия!$B$2:$B$152,Инклинометрия!$A$2:$A$152))</f>
        <v>-</v>
      </c>
      <c r="AB402" s="105">
        <f>FORECAST($C$8+T402,Инклинометрия!$B$2:$B$152,Инклинометрия!$A$2:$A$152)</f>
        <v>1422.3537391657405</v>
      </c>
      <c r="AC402" s="105">
        <f>IF(R402=0,FORECAST($C$6-T402,Инклинометрия!$B$2:$B$152,Инклинометрия!$A$2:$A$152),FORECAST($C$8,Инклинометрия!$B$2:$B$152,Инклинометрия!$A$2:$A$152))</f>
        <v>1332.6462608342592</v>
      </c>
      <c r="AD402" s="107">
        <f>IF(R402=0,FORECAST($C$8,Инклинометрия!$B$2:$B$152,Инклинометрия!$A$2:$A$152),Y402)</f>
        <v>1330</v>
      </c>
      <c r="AE402" s="107">
        <f>FORECAST($C$8-(R402+U402),Инклинометрия!$B$2:$B$152,Инклинометрия!$A$2:$A$152)</f>
        <v>0</v>
      </c>
      <c r="AF402" s="107">
        <f>IF(V402=0,"-",FORECAST($C$8,Инклинометрия!$B$2:$B$152,Инклинометрия!$A$2:$A$152))</f>
        <v>1330</v>
      </c>
      <c r="AG402" s="107">
        <f>IF(V402=0,"-",FORECAST($C$8-V402,Инклинометрия!$B$2:$B$152,Инклинометрия!$A$2:$A$152))</f>
        <v>0</v>
      </c>
      <c r="AH402" s="107">
        <f>IF(W402=0,"-",FORECAST($C$8+W402,Инклинометрия!$B$2:$B$152,Инклинометрия!$A$2:$A$152))</f>
        <v>1332.6462608342592</v>
      </c>
      <c r="AI402" s="107">
        <f>IF(W402=0,"-",FORECAST($C$8,Инклинометрия!$B$2:$B$152,Инклинометрия!$A$2:$A$152))</f>
        <v>1330</v>
      </c>
      <c r="AK402" s="122">
        <f t="shared" si="111"/>
        <v>0</v>
      </c>
      <c r="AL402" s="67">
        <f>AK402*(B402-B401)</f>
        <v>0</v>
      </c>
      <c r="AM402" s="23">
        <f t="shared" si="113"/>
        <v>8.6725204696437436E-2</v>
      </c>
      <c r="AN402" s="26">
        <f>AN401+AK402*(B402-B401)/(2*PI()*$C$5*AN401*$K$13)</f>
        <v>0.15480061813468687</v>
      </c>
      <c r="AO402" s="87">
        <f t="shared" si="105"/>
        <v>145932.55112472404</v>
      </c>
      <c r="AP402" s="87">
        <f>IF(R402+U402&lt;$C$8,0,32*$L$23/$C$12^2*($K$10*R402+$K$8*U402)+32*$L$24/($C$14^2-$C$13^2)*($K$10*S402+$K$8*V402))</f>
        <v>44607.551124724028</v>
      </c>
      <c r="AQ402" s="66">
        <f>R402*$C$11*$C$9+U402*$C$11*$C$10</f>
        <v>14695380</v>
      </c>
      <c r="AR402" s="66">
        <f>S402*$C$11*$C$9+V402*$C$11*$C$10</f>
        <v>14695380</v>
      </c>
      <c r="AS402" s="87">
        <f>$C$11*(T402*$C$9+W402*$C$10)</f>
        <v>792178.05375968735</v>
      </c>
      <c r="AT402" s="45">
        <f t="shared" si="99"/>
        <v>15633490.60488441</v>
      </c>
      <c r="AU402" s="75"/>
    </row>
    <row r="403" spans="2:47" ht="15" thickBot="1" x14ac:dyDescent="0.35">
      <c r="B403" s="41">
        <f t="shared" si="106"/>
        <v>7440</v>
      </c>
      <c r="C403" s="8">
        <f t="shared" si="107"/>
        <v>74.400000000000006</v>
      </c>
      <c r="D403" s="73">
        <f t="shared" si="95"/>
        <v>99.51</v>
      </c>
      <c r="E403" s="29">
        <f t="shared" si="112"/>
        <v>24643.346027132186</v>
      </c>
      <c r="F403" s="29">
        <f t="shared" si="108"/>
        <v>66.24555383637778</v>
      </c>
      <c r="G403" s="29">
        <f t="shared" si="109"/>
        <v>88.603428256155269</v>
      </c>
      <c r="H403" s="17">
        <f t="shared" si="110"/>
        <v>32960.47531128941</v>
      </c>
      <c r="I403" s="29">
        <f t="shared" si="100"/>
        <v>2.2250485660981263</v>
      </c>
      <c r="J403" s="29">
        <f t="shared" si="101"/>
        <v>41.694115440740156</v>
      </c>
      <c r="K403" s="32">
        <f>IF((D402+L402+M402-AL402)/($C$21+$C$22)&gt;$C$8,$C$8,(D402+L402+M402-AL402)/($C$21+$C$22))</f>
        <v>1400</v>
      </c>
      <c r="L403" s="97">
        <f t="shared" si="96"/>
        <v>0</v>
      </c>
      <c r="M403" s="96">
        <f t="shared" si="97"/>
        <v>0</v>
      </c>
      <c r="N403" s="98">
        <f t="shared" si="102"/>
        <v>1.7179213529287818</v>
      </c>
      <c r="O403" s="100">
        <f t="shared" si="98"/>
        <v>4.2266987561397071</v>
      </c>
      <c r="P403" s="104">
        <f t="shared" si="103"/>
        <v>18.880500609176615</v>
      </c>
      <c r="Q403" s="102">
        <f t="shared" si="104"/>
        <v>4.9224514715476911E-2</v>
      </c>
      <c r="R403" s="106">
        <f>IF(K403-H402&lt;0,0,K403-H402)</f>
        <v>0</v>
      </c>
      <c r="S403" s="106">
        <f>K403-V403</f>
        <v>0</v>
      </c>
      <c r="T403" s="106">
        <f>IF(R403&gt;0,$C$6-$C$8,IF($C$6-$C$8-W403&lt;0,0,$C$6-$C$8-W403))</f>
        <v>97.214462279726973</v>
      </c>
      <c r="U403" s="107">
        <f>IF(R403=0,IF(U402+(F403-AL403/$C$23)*$C$21/($C$21+$C$22)&gt;$C$8,$C$8,U402+F403*$C$21/($C$21+$C$22)),E403)</f>
        <v>1400</v>
      </c>
      <c r="V403" s="107">
        <f>IF(R403&gt;0,0,IF(V402+(F403-AL403/$C$23)*$C$21/($C$21+$C$22)&gt;$C$8,$C$8,IF(U403=$C$8,V402+(F403-AL403/$C$23)*$C$21/$C$22,V402+(F403-AL403/$C$23)*$C$21/($C$21+$C$22))))</f>
        <v>1400</v>
      </c>
      <c r="W403" s="203">
        <f>IF(R403&gt;0,0,IF(W402+AL403/$C$23&gt;$F$23,$F$23,W402+AL403/$C$23))</f>
        <v>2.7855377202730285</v>
      </c>
      <c r="X403" s="105" t="str">
        <f>IF(R403=0,"-",FORECAST($C$8,Инклинометрия!$B$2:$B$152,Инклинометрия!$A$2:$A$152))</f>
        <v>-</v>
      </c>
      <c r="Y403" s="105" t="str">
        <f>IF(R403=0,"-",FORECAST($C$8-R403,Инклинометрия!$B$2:$B$152,Инклинометрия!$A$2:$A$152))</f>
        <v>-</v>
      </c>
      <c r="Z403" s="105" t="str">
        <f>IF(R403&gt;0,FORECAST($C$8,Инклинометрия!$B$2:$B$152,Инклинометрия!$A$2:$A$152),IF(V403=$C$8,"-",FORECAST($C$8-V403,Инклинометрия!$B$2:$B$152,Инклинометрия!$A$2:$A$152)))</f>
        <v>-</v>
      </c>
      <c r="AA403" s="105" t="str">
        <f>IF(S403=0,"-",FORECAST($C$8-(S403+V403),Инклинометрия!$B$2:$B$152,Инклинометрия!$A$2:$A$152))</f>
        <v>-</v>
      </c>
      <c r="AB403" s="105">
        <f>FORECAST($C$8+T403,Инклинометрия!$B$2:$B$152,Инклинометрия!$A$2:$A$152)</f>
        <v>1422.3537391657405</v>
      </c>
      <c r="AC403" s="105">
        <f>IF(R403=0,FORECAST($C$6-T403,Инклинометрия!$B$2:$B$152,Инклинометрия!$A$2:$A$152),FORECAST($C$8,Инклинометрия!$B$2:$B$152,Инклинометрия!$A$2:$A$152))</f>
        <v>1332.6462608342592</v>
      </c>
      <c r="AD403" s="107">
        <f>IF(R403=0,FORECAST($C$8,Инклинометрия!$B$2:$B$152,Инклинометрия!$A$2:$A$152),Y403)</f>
        <v>1330</v>
      </c>
      <c r="AE403" s="107">
        <f>FORECAST($C$8-(R403+U403),Инклинометрия!$B$2:$B$152,Инклинометрия!$A$2:$A$152)</f>
        <v>0</v>
      </c>
      <c r="AF403" s="107">
        <f>IF(V403=0,"-",FORECAST($C$8,Инклинометрия!$B$2:$B$152,Инклинометрия!$A$2:$A$152))</f>
        <v>1330</v>
      </c>
      <c r="AG403" s="107">
        <f>IF(V403=0,"-",FORECAST($C$8-V403,Инклинометрия!$B$2:$B$152,Инклинометрия!$A$2:$A$152))</f>
        <v>0</v>
      </c>
      <c r="AH403" s="107">
        <f>IF(W403=0,"-",FORECAST($C$8+W403,Инклинометрия!$B$2:$B$152,Инклинометрия!$A$2:$A$152))</f>
        <v>1332.6462608342592</v>
      </c>
      <c r="AI403" s="107">
        <f>IF(W403=0,"-",FORECAST($C$8,Инклинометрия!$B$2:$B$152,Инклинометрия!$A$2:$A$152))</f>
        <v>1330</v>
      </c>
      <c r="AK403" s="122">
        <f t="shared" si="111"/>
        <v>0</v>
      </c>
      <c r="AL403" s="67">
        <f>AK403*(B403-B402)</f>
        <v>0</v>
      </c>
      <c r="AM403" s="23">
        <f t="shared" si="113"/>
        <v>8.6725204696437436E-2</v>
      </c>
      <c r="AN403" s="26">
        <f>AN402+AK403*(B403-B402)/(2*PI()*$C$5*AN402*$K$13)</f>
        <v>0.15480061813468687</v>
      </c>
      <c r="AO403" s="87">
        <f t="shared" si="105"/>
        <v>145932.55112472404</v>
      </c>
      <c r="AP403" s="87">
        <f>IF(R403+U403&lt;$C$8,0,32*$L$23/$C$12^2*($K$10*R403+$K$8*U403)+32*$L$24/($C$14^2-$C$13^2)*($K$10*S403+$K$8*V403))</f>
        <v>44607.551124724028</v>
      </c>
      <c r="AQ403" s="66">
        <f>R403*$C$11*$C$9+U403*$C$11*$C$10</f>
        <v>14695380</v>
      </c>
      <c r="AR403" s="66">
        <f>S403*$C$11*$C$9+V403*$C$11*$C$10</f>
        <v>14695380</v>
      </c>
      <c r="AS403" s="87">
        <f>$C$11*(T403*$C$9+W403*$C$10)</f>
        <v>792178.05375968735</v>
      </c>
      <c r="AT403" s="45">
        <f t="shared" si="99"/>
        <v>15633490.60488441</v>
      </c>
      <c r="AU403" s="75"/>
    </row>
    <row r="404" spans="2:47" ht="15" thickBot="1" x14ac:dyDescent="0.35">
      <c r="B404" s="41">
        <f t="shared" si="106"/>
        <v>7460</v>
      </c>
      <c r="C404" s="8">
        <f t="shared" si="107"/>
        <v>74.600000000000009</v>
      </c>
      <c r="D404" s="73">
        <f t="shared" si="95"/>
        <v>99.777500000000018</v>
      </c>
      <c r="E404" s="29">
        <f t="shared" si="112"/>
        <v>24709.591580968565</v>
      </c>
      <c r="F404" s="29">
        <f t="shared" si="108"/>
        <v>66.24555383637778</v>
      </c>
      <c r="G404" s="29">
        <f t="shared" si="109"/>
        <v>88.603428256155269</v>
      </c>
      <c r="H404" s="17">
        <f t="shared" si="110"/>
        <v>33049.078739545563</v>
      </c>
      <c r="I404" s="29">
        <f t="shared" si="100"/>
        <v>2.2250485660981263</v>
      </c>
      <c r="J404" s="29">
        <f t="shared" si="101"/>
        <v>41.694115440740156</v>
      </c>
      <c r="K404" s="32">
        <f>IF((D403+L403+M403-AL403)/($C$21+$C$22)&gt;$C$8,$C$8,(D403+L403+M403-AL403)/($C$21+$C$22))</f>
        <v>1400</v>
      </c>
      <c r="L404" s="97">
        <f t="shared" si="96"/>
        <v>0</v>
      </c>
      <c r="M404" s="96">
        <f t="shared" si="97"/>
        <v>0</v>
      </c>
      <c r="N404" s="98">
        <f t="shared" si="102"/>
        <v>1.7179213529287818</v>
      </c>
      <c r="O404" s="100">
        <f t="shared" si="98"/>
        <v>4.2266987561397071</v>
      </c>
      <c r="P404" s="104">
        <f t="shared" si="103"/>
        <v>18.880500609176615</v>
      </c>
      <c r="Q404" s="102">
        <f t="shared" si="104"/>
        <v>4.9224514715476911E-2</v>
      </c>
      <c r="R404" s="106">
        <f>IF(K404-H403&lt;0,0,K404-H403)</f>
        <v>0</v>
      </c>
      <c r="S404" s="106">
        <f>K404-V404</f>
        <v>0</v>
      </c>
      <c r="T404" s="106">
        <f>IF(R404&gt;0,$C$6-$C$8,IF($C$6-$C$8-W404&lt;0,0,$C$6-$C$8-W404))</f>
        <v>97.214462279726973</v>
      </c>
      <c r="U404" s="107">
        <f>IF(R404=0,IF(U403+(F404-AL404/$C$23)*$C$21/($C$21+$C$22)&gt;$C$8,$C$8,U403+F404*$C$21/($C$21+$C$22)),E404)</f>
        <v>1400</v>
      </c>
      <c r="V404" s="107">
        <f>IF(R404&gt;0,0,IF(V403+(F404-AL404/$C$23)*$C$21/($C$21+$C$22)&gt;$C$8,$C$8,IF(U404=$C$8,V403+(F404-AL404/$C$23)*$C$21/$C$22,V403+(F404-AL404/$C$23)*$C$21/($C$21+$C$22))))</f>
        <v>1400</v>
      </c>
      <c r="W404" s="203">
        <f>IF(R404&gt;0,0,IF(W403+AL404/$C$23&gt;$F$23,$F$23,W403+AL404/$C$23))</f>
        <v>2.7855377202730285</v>
      </c>
      <c r="X404" s="105" t="str">
        <f>IF(R404=0,"-",FORECAST($C$8,Инклинометрия!$B$2:$B$152,Инклинометрия!$A$2:$A$152))</f>
        <v>-</v>
      </c>
      <c r="Y404" s="105" t="str">
        <f>IF(R404=0,"-",FORECAST($C$8-R404,Инклинометрия!$B$2:$B$152,Инклинометрия!$A$2:$A$152))</f>
        <v>-</v>
      </c>
      <c r="Z404" s="105" t="str">
        <f>IF(R404&gt;0,FORECAST($C$8,Инклинометрия!$B$2:$B$152,Инклинометрия!$A$2:$A$152),IF(V404=$C$8,"-",FORECAST($C$8-V404,Инклинометрия!$B$2:$B$152,Инклинометрия!$A$2:$A$152)))</f>
        <v>-</v>
      </c>
      <c r="AA404" s="105" t="str">
        <f>IF(S404=0,"-",FORECAST($C$8-(S404+V404),Инклинометрия!$B$2:$B$152,Инклинометрия!$A$2:$A$152))</f>
        <v>-</v>
      </c>
      <c r="AB404" s="105">
        <f>FORECAST($C$8+T404,Инклинометрия!$B$2:$B$152,Инклинометрия!$A$2:$A$152)</f>
        <v>1422.3537391657405</v>
      </c>
      <c r="AC404" s="105">
        <f>IF(R404=0,FORECAST($C$6-T404,Инклинометрия!$B$2:$B$152,Инклинометрия!$A$2:$A$152),FORECAST($C$8,Инклинометрия!$B$2:$B$152,Инклинометрия!$A$2:$A$152))</f>
        <v>1332.6462608342592</v>
      </c>
      <c r="AD404" s="107">
        <f>IF(R404=0,FORECAST($C$8,Инклинометрия!$B$2:$B$152,Инклинометрия!$A$2:$A$152),Y404)</f>
        <v>1330</v>
      </c>
      <c r="AE404" s="107">
        <f>FORECAST($C$8-(R404+U404),Инклинометрия!$B$2:$B$152,Инклинометрия!$A$2:$A$152)</f>
        <v>0</v>
      </c>
      <c r="AF404" s="107">
        <f>IF(V404=0,"-",FORECAST($C$8,Инклинометрия!$B$2:$B$152,Инклинометрия!$A$2:$A$152))</f>
        <v>1330</v>
      </c>
      <c r="AG404" s="107">
        <f>IF(V404=0,"-",FORECAST($C$8-V404,Инклинометрия!$B$2:$B$152,Инклинометрия!$A$2:$A$152))</f>
        <v>0</v>
      </c>
      <c r="AH404" s="107">
        <f>IF(W404=0,"-",FORECAST($C$8+W404,Инклинометрия!$B$2:$B$152,Инклинометрия!$A$2:$A$152))</f>
        <v>1332.6462608342592</v>
      </c>
      <c r="AI404" s="107">
        <f>IF(W404=0,"-",FORECAST($C$8,Инклинометрия!$B$2:$B$152,Инклинометрия!$A$2:$A$152))</f>
        <v>1330</v>
      </c>
      <c r="AK404" s="122">
        <f t="shared" si="111"/>
        <v>0</v>
      </c>
      <c r="AL404" s="67">
        <f>AK404*(B404-B403)</f>
        <v>0</v>
      </c>
      <c r="AM404" s="23">
        <f t="shared" si="113"/>
        <v>8.6725204696437436E-2</v>
      </c>
      <c r="AN404" s="26">
        <f>AN403+AK404*(B404-B403)/(2*PI()*$C$5*AN403*$K$13)</f>
        <v>0.15480061813468687</v>
      </c>
      <c r="AO404" s="87">
        <f t="shared" si="105"/>
        <v>145932.55112472404</v>
      </c>
      <c r="AP404" s="87">
        <f>IF(R404+U404&lt;$C$8,0,32*$L$23/$C$12^2*($K$10*R404+$K$8*U404)+32*$L$24/($C$14^2-$C$13^2)*($K$10*S404+$K$8*V404))</f>
        <v>44607.551124724028</v>
      </c>
      <c r="AQ404" s="66">
        <f>R404*$C$11*$C$9+U404*$C$11*$C$10</f>
        <v>14695380</v>
      </c>
      <c r="AR404" s="66">
        <f>S404*$C$11*$C$9+V404*$C$11*$C$10</f>
        <v>14695380</v>
      </c>
      <c r="AS404" s="87">
        <f>$C$11*(T404*$C$9+W404*$C$10)</f>
        <v>792178.05375968735</v>
      </c>
      <c r="AT404" s="45">
        <f t="shared" si="99"/>
        <v>15633490.60488441</v>
      </c>
      <c r="AU404" s="75"/>
    </row>
    <row r="405" spans="2:47" ht="15" thickBot="1" x14ac:dyDescent="0.35">
      <c r="B405" s="41">
        <f t="shared" si="106"/>
        <v>7480</v>
      </c>
      <c r="C405" s="8">
        <f t="shared" si="107"/>
        <v>74.8</v>
      </c>
      <c r="D405" s="73">
        <f t="shared" si="95"/>
        <v>100.045</v>
      </c>
      <c r="E405" s="29">
        <f t="shared" si="112"/>
        <v>24775.837134804937</v>
      </c>
      <c r="F405" s="29">
        <f t="shared" si="108"/>
        <v>66.245553836373062</v>
      </c>
      <c r="G405" s="29">
        <f t="shared" si="109"/>
        <v>88.603428256148959</v>
      </c>
      <c r="H405" s="17">
        <f t="shared" si="110"/>
        <v>33137.682167801715</v>
      </c>
      <c r="I405" s="29">
        <f t="shared" si="100"/>
        <v>2.2250485660981263</v>
      </c>
      <c r="J405" s="29">
        <f t="shared" si="101"/>
        <v>41.69411544073867</v>
      </c>
      <c r="K405" s="32">
        <f>IF((D404+L404+M404-AL404)/($C$21+$C$22)&gt;$C$8,$C$8,(D404+L404+M404-AL404)/($C$21+$C$22))</f>
        <v>1400</v>
      </c>
      <c r="L405" s="97">
        <f t="shared" si="96"/>
        <v>0</v>
      </c>
      <c r="M405" s="96">
        <f t="shared" si="97"/>
        <v>0</v>
      </c>
      <c r="N405" s="98">
        <f t="shared" si="102"/>
        <v>1.7179213529287818</v>
      </c>
      <c r="O405" s="100">
        <f t="shared" si="98"/>
        <v>4.2266987561397071</v>
      </c>
      <c r="P405" s="104">
        <f t="shared" si="103"/>
        <v>18.880500609176615</v>
      </c>
      <c r="Q405" s="102">
        <f t="shared" si="104"/>
        <v>4.9224514715476911E-2</v>
      </c>
      <c r="R405" s="106">
        <f>IF(K405-H404&lt;0,0,K405-H404)</f>
        <v>0</v>
      </c>
      <c r="S405" s="106">
        <f>K405-V405</f>
        <v>0</v>
      </c>
      <c r="T405" s="106">
        <f>IF(R405&gt;0,$C$6-$C$8,IF($C$6-$C$8-W405&lt;0,0,$C$6-$C$8-W405))</f>
        <v>97.214462279726973</v>
      </c>
      <c r="U405" s="107">
        <f>IF(R405=0,IF(U404+(F405-AL405/$C$23)*$C$21/($C$21+$C$22)&gt;$C$8,$C$8,U404+F405*$C$21/($C$21+$C$22)),E405)</f>
        <v>1400</v>
      </c>
      <c r="V405" s="107">
        <f>IF(R405&gt;0,0,IF(V404+(F405-AL405/$C$23)*$C$21/($C$21+$C$22)&gt;$C$8,$C$8,IF(U405=$C$8,V404+(F405-AL405/$C$23)*$C$21/$C$22,V404+(F405-AL405/$C$23)*$C$21/($C$21+$C$22))))</f>
        <v>1400</v>
      </c>
      <c r="W405" s="203">
        <f>IF(R405&gt;0,0,IF(W404+AL405/$C$23&gt;$F$23,$F$23,W404+AL405/$C$23))</f>
        <v>2.7855377202730285</v>
      </c>
      <c r="X405" s="105" t="str">
        <f>IF(R405=0,"-",FORECAST($C$8,Инклинометрия!$B$2:$B$152,Инклинометрия!$A$2:$A$152))</f>
        <v>-</v>
      </c>
      <c r="Y405" s="105" t="str">
        <f>IF(R405=0,"-",FORECAST($C$8-R405,Инклинометрия!$B$2:$B$152,Инклинометрия!$A$2:$A$152))</f>
        <v>-</v>
      </c>
      <c r="Z405" s="105" t="str">
        <f>IF(R405&gt;0,FORECAST($C$8,Инклинометрия!$B$2:$B$152,Инклинометрия!$A$2:$A$152),IF(V405=$C$8,"-",FORECAST($C$8-V405,Инклинометрия!$B$2:$B$152,Инклинометрия!$A$2:$A$152)))</f>
        <v>-</v>
      </c>
      <c r="AA405" s="105" t="str">
        <f>IF(S405=0,"-",FORECAST($C$8-(S405+V405),Инклинометрия!$B$2:$B$152,Инклинометрия!$A$2:$A$152))</f>
        <v>-</v>
      </c>
      <c r="AB405" s="105">
        <f>FORECAST($C$8+T405,Инклинометрия!$B$2:$B$152,Инклинометрия!$A$2:$A$152)</f>
        <v>1422.3537391657405</v>
      </c>
      <c r="AC405" s="105">
        <f>IF(R405=0,FORECAST($C$6-T405,Инклинометрия!$B$2:$B$152,Инклинометрия!$A$2:$A$152),FORECAST($C$8,Инклинометрия!$B$2:$B$152,Инклинометрия!$A$2:$A$152))</f>
        <v>1332.6462608342592</v>
      </c>
      <c r="AD405" s="107">
        <f>IF(R405=0,FORECAST($C$8,Инклинометрия!$B$2:$B$152,Инклинометрия!$A$2:$A$152),Y405)</f>
        <v>1330</v>
      </c>
      <c r="AE405" s="107">
        <f>FORECAST($C$8-(R405+U405),Инклинометрия!$B$2:$B$152,Инклинометрия!$A$2:$A$152)</f>
        <v>0</v>
      </c>
      <c r="AF405" s="107">
        <f>IF(V405=0,"-",FORECAST($C$8,Инклинометрия!$B$2:$B$152,Инклинометрия!$A$2:$A$152))</f>
        <v>1330</v>
      </c>
      <c r="AG405" s="107">
        <f>IF(V405=0,"-",FORECAST($C$8-V405,Инклинометрия!$B$2:$B$152,Инклинометрия!$A$2:$A$152))</f>
        <v>0</v>
      </c>
      <c r="AH405" s="107">
        <f>IF(W405=0,"-",FORECAST($C$8+W405,Инклинометрия!$B$2:$B$152,Инклинометрия!$A$2:$A$152))</f>
        <v>1332.6462608342592</v>
      </c>
      <c r="AI405" s="107">
        <f>IF(W405=0,"-",FORECAST($C$8,Инклинометрия!$B$2:$B$152,Инклинометрия!$A$2:$A$152))</f>
        <v>1330</v>
      </c>
      <c r="AK405" s="122">
        <f t="shared" si="111"/>
        <v>0</v>
      </c>
      <c r="AL405" s="67">
        <f>AK405*(B405-B404)</f>
        <v>0</v>
      </c>
      <c r="AM405" s="23">
        <f t="shared" si="113"/>
        <v>8.6725204696437436E-2</v>
      </c>
      <c r="AN405" s="26">
        <f>AN404+AK405*(B405-B404)/(2*PI()*$C$5*AN404*$K$13)</f>
        <v>0.15480061813468687</v>
      </c>
      <c r="AO405" s="87">
        <f t="shared" si="105"/>
        <v>145932.55112472404</v>
      </c>
      <c r="AP405" s="87">
        <f>IF(R405+U405&lt;$C$8,0,32*$L$23/$C$12^2*($K$10*R405+$K$8*U405)+32*$L$24/($C$14^2-$C$13^2)*($K$10*S405+$K$8*V405))</f>
        <v>44607.551124724028</v>
      </c>
      <c r="AQ405" s="66">
        <f>R405*$C$11*$C$9+U405*$C$11*$C$10</f>
        <v>14695380</v>
      </c>
      <c r="AR405" s="66">
        <f>S405*$C$11*$C$9+V405*$C$11*$C$10</f>
        <v>14695380</v>
      </c>
      <c r="AS405" s="87">
        <f>$C$11*(T405*$C$9+W405*$C$10)</f>
        <v>792178.05375968735</v>
      </c>
      <c r="AT405" s="45">
        <f t="shared" si="99"/>
        <v>15633490.60488441</v>
      </c>
      <c r="AU405" s="75"/>
    </row>
    <row r="406" spans="2:47" ht="15" thickBot="1" x14ac:dyDescent="0.35">
      <c r="B406" s="41">
        <f t="shared" si="106"/>
        <v>7500</v>
      </c>
      <c r="C406" s="8">
        <f t="shared" si="107"/>
        <v>75</v>
      </c>
      <c r="D406" s="73">
        <f t="shared" si="95"/>
        <v>100.3125</v>
      </c>
      <c r="E406" s="29">
        <f t="shared" si="112"/>
        <v>24842.082688641312</v>
      </c>
      <c r="F406" s="29">
        <f t="shared" si="108"/>
        <v>66.24555383637778</v>
      </c>
      <c r="G406" s="29">
        <f t="shared" si="109"/>
        <v>88.603428256155269</v>
      </c>
      <c r="H406" s="17">
        <f t="shared" si="110"/>
        <v>33226.285596057867</v>
      </c>
      <c r="I406" s="29">
        <f t="shared" si="100"/>
        <v>2.2250485660981263</v>
      </c>
      <c r="J406" s="29">
        <f t="shared" si="101"/>
        <v>41.694115440740156</v>
      </c>
      <c r="K406" s="32">
        <f>IF((D405+L405+M405-AL405)/($C$21+$C$22)&gt;$C$8,$C$8,(D405+L405+M405-AL405)/($C$21+$C$22))</f>
        <v>1400</v>
      </c>
      <c r="L406" s="97">
        <f t="shared" si="96"/>
        <v>0</v>
      </c>
      <c r="M406" s="96">
        <f t="shared" si="97"/>
        <v>0</v>
      </c>
      <c r="N406" s="98">
        <f t="shared" si="102"/>
        <v>1.7179213529287818</v>
      </c>
      <c r="O406" s="100">
        <f t="shared" si="98"/>
        <v>4.2266987561397071</v>
      </c>
      <c r="P406" s="104">
        <f t="shared" si="103"/>
        <v>18.880500609176615</v>
      </c>
      <c r="Q406" s="102">
        <f t="shared" si="104"/>
        <v>4.9224514715476911E-2</v>
      </c>
      <c r="R406" s="106">
        <f>IF(K406-H405&lt;0,0,K406-H405)</f>
        <v>0</v>
      </c>
      <c r="S406" s="106">
        <f>K406-V406</f>
        <v>0</v>
      </c>
      <c r="T406" s="106">
        <f>IF(R406&gt;0,$C$6-$C$8,IF($C$6-$C$8-W406&lt;0,0,$C$6-$C$8-W406))</f>
        <v>97.214462279726973</v>
      </c>
      <c r="U406" s="107">
        <f>IF(R406=0,IF(U405+(F406-AL406/$C$23)*$C$21/($C$21+$C$22)&gt;$C$8,$C$8,U405+F406*$C$21/($C$21+$C$22)),E406)</f>
        <v>1400</v>
      </c>
      <c r="V406" s="107">
        <f>IF(R406&gt;0,0,IF(V405+(F406-AL406/$C$23)*$C$21/($C$21+$C$22)&gt;$C$8,$C$8,IF(U406=$C$8,V405+(F406-AL406/$C$23)*$C$21/$C$22,V405+(F406-AL406/$C$23)*$C$21/($C$21+$C$22))))</f>
        <v>1400</v>
      </c>
      <c r="W406" s="203">
        <f>IF(R406&gt;0,0,IF(W405+AL406/$C$23&gt;$F$23,$F$23,W405+AL406/$C$23))</f>
        <v>2.7855377202730285</v>
      </c>
      <c r="X406" s="105" t="str">
        <f>IF(R406=0,"-",FORECAST($C$8,Инклинометрия!$B$2:$B$152,Инклинометрия!$A$2:$A$152))</f>
        <v>-</v>
      </c>
      <c r="Y406" s="105" t="str">
        <f>IF(R406=0,"-",FORECAST($C$8-R406,Инклинометрия!$B$2:$B$152,Инклинометрия!$A$2:$A$152))</f>
        <v>-</v>
      </c>
      <c r="Z406" s="105" t="str">
        <f>IF(R406&gt;0,FORECAST($C$8,Инклинометрия!$B$2:$B$152,Инклинометрия!$A$2:$A$152),IF(V406=$C$8,"-",FORECAST($C$8-V406,Инклинометрия!$B$2:$B$152,Инклинометрия!$A$2:$A$152)))</f>
        <v>-</v>
      </c>
      <c r="AA406" s="105" t="str">
        <f>IF(S406=0,"-",FORECAST($C$8-(S406+V406),Инклинометрия!$B$2:$B$152,Инклинометрия!$A$2:$A$152))</f>
        <v>-</v>
      </c>
      <c r="AB406" s="105">
        <f>FORECAST($C$8+T406,Инклинометрия!$B$2:$B$152,Инклинометрия!$A$2:$A$152)</f>
        <v>1422.3537391657405</v>
      </c>
      <c r="AC406" s="105">
        <f>IF(R406=0,FORECAST($C$6-T406,Инклинометрия!$B$2:$B$152,Инклинометрия!$A$2:$A$152),FORECAST($C$8,Инклинометрия!$B$2:$B$152,Инклинометрия!$A$2:$A$152))</f>
        <v>1332.6462608342592</v>
      </c>
      <c r="AD406" s="107">
        <f>IF(R406=0,FORECAST($C$8,Инклинометрия!$B$2:$B$152,Инклинометрия!$A$2:$A$152),Y406)</f>
        <v>1330</v>
      </c>
      <c r="AE406" s="107">
        <f>FORECAST($C$8-(R406+U406),Инклинометрия!$B$2:$B$152,Инклинометрия!$A$2:$A$152)</f>
        <v>0</v>
      </c>
      <c r="AF406" s="107">
        <f>IF(V406=0,"-",FORECAST($C$8,Инклинометрия!$B$2:$B$152,Инклинометрия!$A$2:$A$152))</f>
        <v>1330</v>
      </c>
      <c r="AG406" s="107">
        <f>IF(V406=0,"-",FORECAST($C$8-V406,Инклинометрия!$B$2:$B$152,Инклинометрия!$A$2:$A$152))</f>
        <v>0</v>
      </c>
      <c r="AH406" s="107">
        <f>IF(W406=0,"-",FORECAST($C$8+W406,Инклинометрия!$B$2:$B$152,Инклинометрия!$A$2:$A$152))</f>
        <v>1332.6462608342592</v>
      </c>
      <c r="AI406" s="107">
        <f>IF(W406=0,"-",FORECAST($C$8,Инклинометрия!$B$2:$B$152,Инклинометрия!$A$2:$A$152))</f>
        <v>1330</v>
      </c>
      <c r="AK406" s="122">
        <f t="shared" si="111"/>
        <v>0</v>
      </c>
      <c r="AL406" s="67">
        <f>AK406*(B406-B405)</f>
        <v>0</v>
      </c>
      <c r="AM406" s="23">
        <f t="shared" si="113"/>
        <v>8.6725204696437436E-2</v>
      </c>
      <c r="AN406" s="26">
        <f>AN405+AK406*(B406-B405)/(2*PI()*$C$5*AN405*$K$13)</f>
        <v>0.15480061813468687</v>
      </c>
      <c r="AO406" s="87">
        <f t="shared" si="105"/>
        <v>145932.55112472404</v>
      </c>
      <c r="AP406" s="87">
        <f>IF(R406+U406&lt;$C$8,0,32*$L$23/$C$12^2*($K$10*R406+$K$8*U406)+32*$L$24/($C$14^2-$C$13^2)*($K$10*S406+$K$8*V406))</f>
        <v>44607.551124724028</v>
      </c>
      <c r="AQ406" s="66">
        <f>R406*$C$11*$C$9+U406*$C$11*$C$10</f>
        <v>14695380</v>
      </c>
      <c r="AR406" s="66">
        <f>S406*$C$11*$C$9+V406*$C$11*$C$10</f>
        <v>14695380</v>
      </c>
      <c r="AS406" s="87">
        <f>$C$11*(T406*$C$9+W406*$C$10)</f>
        <v>792178.05375968735</v>
      </c>
      <c r="AT406" s="45">
        <f t="shared" si="99"/>
        <v>15633490.60488441</v>
      </c>
      <c r="AU406" s="75"/>
    </row>
    <row r="407" spans="2:47" ht="15" thickBot="1" x14ac:dyDescent="0.35">
      <c r="B407" s="41">
        <f t="shared" si="106"/>
        <v>7520</v>
      </c>
      <c r="C407" s="8">
        <f t="shared" si="107"/>
        <v>75.2</v>
      </c>
      <c r="D407" s="73">
        <f t="shared" si="95"/>
        <v>100.58</v>
      </c>
      <c r="E407" s="29">
        <f t="shared" si="112"/>
        <v>24908.328242477692</v>
      </c>
      <c r="F407" s="29">
        <f t="shared" si="108"/>
        <v>66.24555383637778</v>
      </c>
      <c r="G407" s="29">
        <f t="shared" si="109"/>
        <v>88.603428256155269</v>
      </c>
      <c r="H407" s="17">
        <f t="shared" si="110"/>
        <v>33314.889024314019</v>
      </c>
      <c r="I407" s="29">
        <f t="shared" si="100"/>
        <v>2.2250485660981263</v>
      </c>
      <c r="J407" s="29">
        <f t="shared" si="101"/>
        <v>41.694115440740156</v>
      </c>
      <c r="K407" s="32">
        <f>IF((D406+L406+M406-AL406)/($C$21+$C$22)&gt;$C$8,$C$8,(D406+L406+M406-AL406)/($C$21+$C$22))</f>
        <v>1400</v>
      </c>
      <c r="L407" s="97">
        <f t="shared" si="96"/>
        <v>0</v>
      </c>
      <c r="M407" s="96">
        <f t="shared" si="97"/>
        <v>0</v>
      </c>
      <c r="N407" s="98">
        <f t="shared" si="102"/>
        <v>1.7179213529287818</v>
      </c>
      <c r="O407" s="100">
        <f t="shared" si="98"/>
        <v>4.2266987561397071</v>
      </c>
      <c r="P407" s="104">
        <f t="shared" si="103"/>
        <v>18.880500609176615</v>
      </c>
      <c r="Q407" s="102">
        <f t="shared" si="104"/>
        <v>4.9224514715476911E-2</v>
      </c>
      <c r="R407" s="106">
        <f>IF(K407-H406&lt;0,0,K407-H406)</f>
        <v>0</v>
      </c>
      <c r="S407" s="106">
        <f>K407-V407</f>
        <v>0</v>
      </c>
      <c r="T407" s="106">
        <f>IF(R407&gt;0,$C$6-$C$8,IF($C$6-$C$8-W407&lt;0,0,$C$6-$C$8-W407))</f>
        <v>97.214462279726973</v>
      </c>
      <c r="U407" s="107">
        <f>IF(R407=0,IF(U406+(F407-AL407/$C$23)*$C$21/($C$21+$C$22)&gt;$C$8,$C$8,U406+F407*$C$21/($C$21+$C$22)),E407)</f>
        <v>1400</v>
      </c>
      <c r="V407" s="107">
        <f>IF(R407&gt;0,0,IF(V406+(F407-AL407/$C$23)*$C$21/($C$21+$C$22)&gt;$C$8,$C$8,IF(U407=$C$8,V406+(F407-AL407/$C$23)*$C$21/$C$22,V406+(F407-AL407/$C$23)*$C$21/($C$21+$C$22))))</f>
        <v>1400</v>
      </c>
      <c r="W407" s="203">
        <f>IF(R407&gt;0,0,IF(W406+AL407/$C$23&gt;$F$23,$F$23,W406+AL407/$C$23))</f>
        <v>2.7855377202730285</v>
      </c>
      <c r="X407" s="105" t="str">
        <f>IF(R407=0,"-",FORECAST($C$8,Инклинометрия!$B$2:$B$152,Инклинометрия!$A$2:$A$152))</f>
        <v>-</v>
      </c>
      <c r="Y407" s="105" t="str">
        <f>IF(R407=0,"-",FORECAST($C$8-R407,Инклинометрия!$B$2:$B$152,Инклинометрия!$A$2:$A$152))</f>
        <v>-</v>
      </c>
      <c r="Z407" s="105" t="str">
        <f>IF(R407&gt;0,FORECAST($C$8,Инклинометрия!$B$2:$B$152,Инклинометрия!$A$2:$A$152),IF(V407=$C$8,"-",FORECAST($C$8-V407,Инклинометрия!$B$2:$B$152,Инклинометрия!$A$2:$A$152)))</f>
        <v>-</v>
      </c>
      <c r="AA407" s="105" t="str">
        <f>IF(S407=0,"-",FORECAST($C$8-(S407+V407),Инклинометрия!$B$2:$B$152,Инклинометрия!$A$2:$A$152))</f>
        <v>-</v>
      </c>
      <c r="AB407" s="105">
        <f>FORECAST($C$8+T407,Инклинометрия!$B$2:$B$152,Инклинометрия!$A$2:$A$152)</f>
        <v>1422.3537391657405</v>
      </c>
      <c r="AC407" s="105">
        <f>IF(R407=0,FORECAST($C$6-T407,Инклинометрия!$B$2:$B$152,Инклинометрия!$A$2:$A$152),FORECAST($C$8,Инклинометрия!$B$2:$B$152,Инклинометрия!$A$2:$A$152))</f>
        <v>1332.6462608342592</v>
      </c>
      <c r="AD407" s="107">
        <f>IF(R407=0,FORECAST($C$8,Инклинометрия!$B$2:$B$152,Инклинометрия!$A$2:$A$152),Y407)</f>
        <v>1330</v>
      </c>
      <c r="AE407" s="107">
        <f>FORECAST($C$8-(R407+U407),Инклинометрия!$B$2:$B$152,Инклинометрия!$A$2:$A$152)</f>
        <v>0</v>
      </c>
      <c r="AF407" s="107">
        <f>IF(V407=0,"-",FORECAST($C$8,Инклинометрия!$B$2:$B$152,Инклинометрия!$A$2:$A$152))</f>
        <v>1330</v>
      </c>
      <c r="AG407" s="107">
        <f>IF(V407=0,"-",FORECAST($C$8-V407,Инклинометрия!$B$2:$B$152,Инклинометрия!$A$2:$A$152))</f>
        <v>0</v>
      </c>
      <c r="AH407" s="107">
        <f>IF(W407=0,"-",FORECAST($C$8+W407,Инклинометрия!$B$2:$B$152,Инклинометрия!$A$2:$A$152))</f>
        <v>1332.6462608342592</v>
      </c>
      <c r="AI407" s="107">
        <f>IF(W407=0,"-",FORECAST($C$8,Инклинометрия!$B$2:$B$152,Инклинометрия!$A$2:$A$152))</f>
        <v>1330</v>
      </c>
      <c r="AK407" s="122">
        <f t="shared" si="111"/>
        <v>0</v>
      </c>
      <c r="AL407" s="67">
        <f>AK407*(B407-B406)</f>
        <v>0</v>
      </c>
      <c r="AM407" s="23">
        <f t="shared" si="113"/>
        <v>8.6725204696437436E-2</v>
      </c>
      <c r="AN407" s="26">
        <f>AN406+AK407*(B407-B406)/(2*PI()*$C$5*AN406*$K$13)</f>
        <v>0.15480061813468687</v>
      </c>
      <c r="AO407" s="87">
        <f t="shared" si="105"/>
        <v>145932.55112472404</v>
      </c>
      <c r="AP407" s="87">
        <f>IF(R407+U407&lt;$C$8,0,32*$L$23/$C$12^2*($K$10*R407+$K$8*U407)+32*$L$24/($C$14^2-$C$13^2)*($K$10*S407+$K$8*V407))</f>
        <v>44607.551124724028</v>
      </c>
      <c r="AQ407" s="66">
        <f>R407*$C$11*$C$9+U407*$C$11*$C$10</f>
        <v>14695380</v>
      </c>
      <c r="AR407" s="66">
        <f>S407*$C$11*$C$9+V407*$C$11*$C$10</f>
        <v>14695380</v>
      </c>
      <c r="AS407" s="87">
        <f>$C$11*(T407*$C$9+W407*$C$10)</f>
        <v>792178.05375968735</v>
      </c>
      <c r="AT407" s="45">
        <f t="shared" si="99"/>
        <v>15633490.60488441</v>
      </c>
      <c r="AU407" s="75"/>
    </row>
    <row r="408" spans="2:47" ht="15" thickBot="1" x14ac:dyDescent="0.35">
      <c r="B408" s="41">
        <f t="shared" si="106"/>
        <v>7540</v>
      </c>
      <c r="C408" s="8">
        <f t="shared" si="107"/>
        <v>75.400000000000006</v>
      </c>
      <c r="D408" s="73">
        <f t="shared" si="95"/>
        <v>100.8475</v>
      </c>
      <c r="E408" s="29">
        <f t="shared" si="112"/>
        <v>24974.573796314067</v>
      </c>
      <c r="F408" s="29">
        <f t="shared" si="108"/>
        <v>66.24555383637778</v>
      </c>
      <c r="G408" s="29">
        <f t="shared" si="109"/>
        <v>88.603428256155269</v>
      </c>
      <c r="H408" s="17">
        <f t="shared" si="110"/>
        <v>33403.492452570172</v>
      </c>
      <c r="I408" s="29">
        <f t="shared" si="100"/>
        <v>2.2250485660981263</v>
      </c>
      <c r="J408" s="29">
        <f t="shared" si="101"/>
        <v>41.694115440740156</v>
      </c>
      <c r="K408" s="32">
        <f>IF((D407+L407+M407-AL407)/($C$21+$C$22)&gt;$C$8,$C$8,(D407+L407+M407-AL407)/($C$21+$C$22))</f>
        <v>1400</v>
      </c>
      <c r="L408" s="97">
        <f t="shared" si="96"/>
        <v>0</v>
      </c>
      <c r="M408" s="96">
        <f t="shared" si="97"/>
        <v>0</v>
      </c>
      <c r="N408" s="98">
        <f t="shared" si="102"/>
        <v>1.7179213529287818</v>
      </c>
      <c r="O408" s="100">
        <f t="shared" si="98"/>
        <v>4.2266987561397071</v>
      </c>
      <c r="P408" s="104">
        <f t="shared" si="103"/>
        <v>18.880500609176615</v>
      </c>
      <c r="Q408" s="102">
        <f t="shared" si="104"/>
        <v>4.9224514715476911E-2</v>
      </c>
      <c r="R408" s="106">
        <f>IF(K408-H407&lt;0,0,K408-H407)</f>
        <v>0</v>
      </c>
      <c r="S408" s="106">
        <f>K408-V408</f>
        <v>0</v>
      </c>
      <c r="T408" s="106">
        <f>IF(R408&gt;0,$C$6-$C$8,IF($C$6-$C$8-W408&lt;0,0,$C$6-$C$8-W408))</f>
        <v>97.214462279726973</v>
      </c>
      <c r="U408" s="107">
        <f>IF(R408=0,IF(U407+(F408-AL408/$C$23)*$C$21/($C$21+$C$22)&gt;$C$8,$C$8,U407+F408*$C$21/($C$21+$C$22)),E408)</f>
        <v>1400</v>
      </c>
      <c r="V408" s="107">
        <f>IF(R408&gt;0,0,IF(V407+(F408-AL408/$C$23)*$C$21/($C$21+$C$22)&gt;$C$8,$C$8,IF(U408=$C$8,V407+(F408-AL408/$C$23)*$C$21/$C$22,V407+(F408-AL408/$C$23)*$C$21/($C$21+$C$22))))</f>
        <v>1400</v>
      </c>
      <c r="W408" s="203">
        <f>IF(R408&gt;0,0,IF(W407+AL408/$C$23&gt;$F$23,$F$23,W407+AL408/$C$23))</f>
        <v>2.7855377202730285</v>
      </c>
      <c r="X408" s="105" t="str">
        <f>IF(R408=0,"-",FORECAST($C$8,Инклинометрия!$B$2:$B$152,Инклинометрия!$A$2:$A$152))</f>
        <v>-</v>
      </c>
      <c r="Y408" s="105" t="str">
        <f>IF(R408=0,"-",FORECAST($C$8-R408,Инклинометрия!$B$2:$B$152,Инклинометрия!$A$2:$A$152))</f>
        <v>-</v>
      </c>
      <c r="Z408" s="105" t="str">
        <f>IF(R408&gt;0,FORECAST($C$8,Инклинометрия!$B$2:$B$152,Инклинометрия!$A$2:$A$152),IF(V408=$C$8,"-",FORECAST($C$8-V408,Инклинометрия!$B$2:$B$152,Инклинометрия!$A$2:$A$152)))</f>
        <v>-</v>
      </c>
      <c r="AA408" s="105" t="str">
        <f>IF(S408=0,"-",FORECAST($C$8-(S408+V408),Инклинометрия!$B$2:$B$152,Инклинометрия!$A$2:$A$152))</f>
        <v>-</v>
      </c>
      <c r="AB408" s="105">
        <f>FORECAST($C$8+T408,Инклинометрия!$B$2:$B$152,Инклинометрия!$A$2:$A$152)</f>
        <v>1422.3537391657405</v>
      </c>
      <c r="AC408" s="105">
        <f>IF(R408=0,FORECAST($C$6-T408,Инклинометрия!$B$2:$B$152,Инклинометрия!$A$2:$A$152),FORECAST($C$8,Инклинометрия!$B$2:$B$152,Инклинометрия!$A$2:$A$152))</f>
        <v>1332.6462608342592</v>
      </c>
      <c r="AD408" s="107">
        <f>IF(R408=0,FORECAST($C$8,Инклинометрия!$B$2:$B$152,Инклинометрия!$A$2:$A$152),Y408)</f>
        <v>1330</v>
      </c>
      <c r="AE408" s="107">
        <f>FORECAST($C$8-(R408+U408),Инклинометрия!$B$2:$B$152,Инклинометрия!$A$2:$A$152)</f>
        <v>0</v>
      </c>
      <c r="AF408" s="107">
        <f>IF(V408=0,"-",FORECAST($C$8,Инклинометрия!$B$2:$B$152,Инклинометрия!$A$2:$A$152))</f>
        <v>1330</v>
      </c>
      <c r="AG408" s="107">
        <f>IF(V408=0,"-",FORECAST($C$8-V408,Инклинометрия!$B$2:$B$152,Инклинометрия!$A$2:$A$152))</f>
        <v>0</v>
      </c>
      <c r="AH408" s="107">
        <f>IF(W408=0,"-",FORECAST($C$8+W408,Инклинометрия!$B$2:$B$152,Инклинометрия!$A$2:$A$152))</f>
        <v>1332.6462608342592</v>
      </c>
      <c r="AI408" s="107">
        <f>IF(W408=0,"-",FORECAST($C$8,Инклинометрия!$B$2:$B$152,Инклинометрия!$A$2:$A$152))</f>
        <v>1330</v>
      </c>
      <c r="AK408" s="122">
        <f t="shared" si="111"/>
        <v>0</v>
      </c>
      <c r="AL408" s="67">
        <f>AK408*(B408-B407)</f>
        <v>0</v>
      </c>
      <c r="AM408" s="23">
        <f t="shared" si="113"/>
        <v>8.6725204696437436E-2</v>
      </c>
      <c r="AN408" s="26">
        <f>AN407+AK408*(B408-B407)/(2*PI()*$C$5*AN407*$K$13)</f>
        <v>0.15480061813468687</v>
      </c>
      <c r="AO408" s="87">
        <f t="shared" si="105"/>
        <v>145932.55112472404</v>
      </c>
      <c r="AP408" s="87">
        <f>IF(R408+U408&lt;$C$8,0,32*$L$23/$C$12^2*($K$10*R408+$K$8*U408)+32*$L$24/($C$14^2-$C$13^2)*($K$10*S408+$K$8*V408))</f>
        <v>44607.551124724028</v>
      </c>
      <c r="AQ408" s="66">
        <f>R408*$C$11*$C$9+U408*$C$11*$C$10</f>
        <v>14695380</v>
      </c>
      <c r="AR408" s="66">
        <f>S408*$C$11*$C$9+V408*$C$11*$C$10</f>
        <v>14695380</v>
      </c>
      <c r="AS408" s="87">
        <f>$C$11*(T408*$C$9+W408*$C$10)</f>
        <v>792178.05375968735</v>
      </c>
      <c r="AT408" s="45">
        <f t="shared" si="99"/>
        <v>15633490.60488441</v>
      </c>
      <c r="AU408" s="75"/>
    </row>
    <row r="409" spans="2:47" ht="15" thickBot="1" x14ac:dyDescent="0.35">
      <c r="B409" s="41">
        <f t="shared" si="106"/>
        <v>7560</v>
      </c>
      <c r="C409" s="8">
        <f t="shared" si="107"/>
        <v>75.600000000000009</v>
      </c>
      <c r="D409" s="73">
        <f t="shared" si="95"/>
        <v>101.11500000000002</v>
      </c>
      <c r="E409" s="29">
        <f t="shared" si="112"/>
        <v>25040.81935015045</v>
      </c>
      <c r="F409" s="29">
        <f t="shared" si="108"/>
        <v>66.24555383637778</v>
      </c>
      <c r="G409" s="29">
        <f t="shared" si="109"/>
        <v>88.603428256155269</v>
      </c>
      <c r="H409" s="17">
        <f t="shared" si="110"/>
        <v>33492.095880826324</v>
      </c>
      <c r="I409" s="29">
        <f t="shared" si="100"/>
        <v>2.2250485660981263</v>
      </c>
      <c r="J409" s="29">
        <f t="shared" si="101"/>
        <v>41.694115440740156</v>
      </c>
      <c r="K409" s="32">
        <f>IF((D408+L408+M408-AL408)/($C$21+$C$22)&gt;$C$8,$C$8,(D408+L408+M408-AL408)/($C$21+$C$22))</f>
        <v>1400</v>
      </c>
      <c r="L409" s="97">
        <f t="shared" si="96"/>
        <v>0</v>
      </c>
      <c r="M409" s="96">
        <f t="shared" si="97"/>
        <v>0</v>
      </c>
      <c r="N409" s="98">
        <f t="shared" si="102"/>
        <v>1.7179213529287818</v>
      </c>
      <c r="O409" s="100">
        <f t="shared" si="98"/>
        <v>4.2266987561397071</v>
      </c>
      <c r="P409" s="104">
        <f t="shared" si="103"/>
        <v>18.880500609176615</v>
      </c>
      <c r="Q409" s="102">
        <f t="shared" si="104"/>
        <v>4.9224514715476911E-2</v>
      </c>
      <c r="R409" s="106">
        <f>IF(K409-H408&lt;0,0,K409-H408)</f>
        <v>0</v>
      </c>
      <c r="S409" s="106">
        <f>K409-V409</f>
        <v>0</v>
      </c>
      <c r="T409" s="106">
        <f>IF(R409&gt;0,$C$6-$C$8,IF($C$6-$C$8-W409&lt;0,0,$C$6-$C$8-W409))</f>
        <v>97.214462279726973</v>
      </c>
      <c r="U409" s="107">
        <f>IF(R409=0,IF(U408+(F409-AL409/$C$23)*$C$21/($C$21+$C$22)&gt;$C$8,$C$8,U408+F409*$C$21/($C$21+$C$22)),E409)</f>
        <v>1400</v>
      </c>
      <c r="V409" s="107">
        <f>IF(R409&gt;0,0,IF(V408+(F409-AL409/$C$23)*$C$21/($C$21+$C$22)&gt;$C$8,$C$8,IF(U409=$C$8,V408+(F409-AL409/$C$23)*$C$21/$C$22,V408+(F409-AL409/$C$23)*$C$21/($C$21+$C$22))))</f>
        <v>1400</v>
      </c>
      <c r="W409" s="203">
        <f>IF(R409&gt;0,0,IF(W408+AL409/$C$23&gt;$F$23,$F$23,W408+AL409/$C$23))</f>
        <v>2.7855377202730285</v>
      </c>
      <c r="X409" s="105" t="str">
        <f>IF(R409=0,"-",FORECAST($C$8,Инклинометрия!$B$2:$B$152,Инклинометрия!$A$2:$A$152))</f>
        <v>-</v>
      </c>
      <c r="Y409" s="105" t="str">
        <f>IF(R409=0,"-",FORECAST($C$8-R409,Инклинометрия!$B$2:$B$152,Инклинометрия!$A$2:$A$152))</f>
        <v>-</v>
      </c>
      <c r="Z409" s="105" t="str">
        <f>IF(R409&gt;0,FORECAST($C$8,Инклинометрия!$B$2:$B$152,Инклинометрия!$A$2:$A$152),IF(V409=$C$8,"-",FORECAST($C$8-V409,Инклинометрия!$B$2:$B$152,Инклинометрия!$A$2:$A$152)))</f>
        <v>-</v>
      </c>
      <c r="AA409" s="105" t="str">
        <f>IF(S409=0,"-",FORECAST($C$8-(S409+V409),Инклинометрия!$B$2:$B$152,Инклинометрия!$A$2:$A$152))</f>
        <v>-</v>
      </c>
      <c r="AB409" s="105">
        <f>FORECAST($C$8+T409,Инклинометрия!$B$2:$B$152,Инклинометрия!$A$2:$A$152)</f>
        <v>1422.3537391657405</v>
      </c>
      <c r="AC409" s="105">
        <f>IF(R409=0,FORECAST($C$6-T409,Инклинометрия!$B$2:$B$152,Инклинометрия!$A$2:$A$152),FORECAST($C$8,Инклинометрия!$B$2:$B$152,Инклинометрия!$A$2:$A$152))</f>
        <v>1332.6462608342592</v>
      </c>
      <c r="AD409" s="107">
        <f>IF(R409=0,FORECAST($C$8,Инклинометрия!$B$2:$B$152,Инклинометрия!$A$2:$A$152),Y409)</f>
        <v>1330</v>
      </c>
      <c r="AE409" s="107">
        <f>FORECAST($C$8-(R409+U409),Инклинометрия!$B$2:$B$152,Инклинометрия!$A$2:$A$152)</f>
        <v>0</v>
      </c>
      <c r="AF409" s="107">
        <f>IF(V409=0,"-",FORECAST($C$8,Инклинометрия!$B$2:$B$152,Инклинометрия!$A$2:$A$152))</f>
        <v>1330</v>
      </c>
      <c r="AG409" s="107">
        <f>IF(V409=0,"-",FORECAST($C$8-V409,Инклинометрия!$B$2:$B$152,Инклинометрия!$A$2:$A$152))</f>
        <v>0</v>
      </c>
      <c r="AH409" s="107">
        <f>IF(W409=0,"-",FORECAST($C$8+W409,Инклинометрия!$B$2:$B$152,Инклинометрия!$A$2:$A$152))</f>
        <v>1332.6462608342592</v>
      </c>
      <c r="AI409" s="107">
        <f>IF(W409=0,"-",FORECAST($C$8,Инклинометрия!$B$2:$B$152,Инклинометрия!$A$2:$A$152))</f>
        <v>1330</v>
      </c>
      <c r="AK409" s="122">
        <f t="shared" si="111"/>
        <v>0</v>
      </c>
      <c r="AL409" s="67">
        <f>AK409*(B409-B408)</f>
        <v>0</v>
      </c>
      <c r="AM409" s="23">
        <f t="shared" si="113"/>
        <v>8.6725204696437436E-2</v>
      </c>
      <c r="AN409" s="26">
        <f>AN408+AK409*(B409-B408)/(2*PI()*$C$5*AN408*$K$13)</f>
        <v>0.15480061813468687</v>
      </c>
      <c r="AO409" s="87">
        <f t="shared" si="105"/>
        <v>145932.55112472404</v>
      </c>
      <c r="AP409" s="87">
        <f>IF(R409+U409&lt;$C$8,0,32*$L$23/$C$12^2*($K$10*R409+$K$8*U409)+32*$L$24/($C$14^2-$C$13^2)*($K$10*S409+$K$8*V409))</f>
        <v>44607.551124724028</v>
      </c>
      <c r="AQ409" s="66">
        <f>R409*$C$11*$C$9+U409*$C$11*$C$10</f>
        <v>14695380</v>
      </c>
      <c r="AR409" s="66">
        <f>S409*$C$11*$C$9+V409*$C$11*$C$10</f>
        <v>14695380</v>
      </c>
      <c r="AS409" s="87">
        <f>$C$11*(T409*$C$9+W409*$C$10)</f>
        <v>792178.05375968735</v>
      </c>
      <c r="AT409" s="45">
        <f t="shared" si="99"/>
        <v>15633490.60488441</v>
      </c>
      <c r="AU409" s="75"/>
    </row>
    <row r="410" spans="2:47" ht="15" thickBot="1" x14ac:dyDescent="0.35">
      <c r="B410" s="41">
        <f t="shared" si="106"/>
        <v>7580</v>
      </c>
      <c r="C410" s="8">
        <f t="shared" si="107"/>
        <v>75.8</v>
      </c>
      <c r="D410" s="73">
        <f t="shared" si="95"/>
        <v>101.38249999999999</v>
      </c>
      <c r="E410" s="29">
        <f t="shared" si="112"/>
        <v>25107.064903986819</v>
      </c>
      <c r="F410" s="29">
        <f t="shared" si="108"/>
        <v>66.245553836373062</v>
      </c>
      <c r="G410" s="29">
        <f t="shared" si="109"/>
        <v>88.603428256148959</v>
      </c>
      <c r="H410" s="17">
        <f t="shared" si="110"/>
        <v>33580.699309082476</v>
      </c>
      <c r="I410" s="29">
        <f t="shared" si="100"/>
        <v>2.2250485660981263</v>
      </c>
      <c r="J410" s="29">
        <f t="shared" si="101"/>
        <v>41.69411544073867</v>
      </c>
      <c r="K410" s="32">
        <f>IF((D409+L409+M409-AL409)/($C$21+$C$22)&gt;$C$8,$C$8,(D409+L409+M409-AL409)/($C$21+$C$22))</f>
        <v>1400</v>
      </c>
      <c r="L410" s="97">
        <f t="shared" si="96"/>
        <v>0</v>
      </c>
      <c r="M410" s="96">
        <f t="shared" si="97"/>
        <v>0</v>
      </c>
      <c r="N410" s="98">
        <f t="shared" si="102"/>
        <v>1.7179213529287818</v>
      </c>
      <c r="O410" s="100">
        <f t="shared" si="98"/>
        <v>4.2266987561397071</v>
      </c>
      <c r="P410" s="104">
        <f t="shared" si="103"/>
        <v>18.880500609176615</v>
      </c>
      <c r="Q410" s="102">
        <f t="shared" si="104"/>
        <v>4.9224514715476911E-2</v>
      </c>
      <c r="R410" s="106">
        <f>IF(K410-H409&lt;0,0,K410-H409)</f>
        <v>0</v>
      </c>
      <c r="S410" s="106">
        <f>K410-V410</f>
        <v>0</v>
      </c>
      <c r="T410" s="106">
        <f>IF(R410&gt;0,$C$6-$C$8,IF($C$6-$C$8-W410&lt;0,0,$C$6-$C$8-W410))</f>
        <v>97.214462279726973</v>
      </c>
      <c r="U410" s="107">
        <f>IF(R410=0,IF(U409+(F410-AL410/$C$23)*$C$21/($C$21+$C$22)&gt;$C$8,$C$8,U409+F410*$C$21/($C$21+$C$22)),E410)</f>
        <v>1400</v>
      </c>
      <c r="V410" s="107">
        <f>IF(R410&gt;0,0,IF(V409+(F410-AL410/$C$23)*$C$21/($C$21+$C$22)&gt;$C$8,$C$8,IF(U410=$C$8,V409+(F410-AL410/$C$23)*$C$21/$C$22,V409+(F410-AL410/$C$23)*$C$21/($C$21+$C$22))))</f>
        <v>1400</v>
      </c>
      <c r="W410" s="203">
        <f>IF(R410&gt;0,0,IF(W409+AL410/$C$23&gt;$F$23,$F$23,W409+AL410/$C$23))</f>
        <v>2.7855377202730285</v>
      </c>
      <c r="X410" s="105" t="str">
        <f>IF(R410=0,"-",FORECAST($C$8,Инклинометрия!$B$2:$B$152,Инклинометрия!$A$2:$A$152))</f>
        <v>-</v>
      </c>
      <c r="Y410" s="105" t="str">
        <f>IF(R410=0,"-",FORECAST($C$8-R410,Инклинометрия!$B$2:$B$152,Инклинометрия!$A$2:$A$152))</f>
        <v>-</v>
      </c>
      <c r="Z410" s="105" t="str">
        <f>IF(R410&gt;0,FORECAST($C$8,Инклинометрия!$B$2:$B$152,Инклинометрия!$A$2:$A$152),IF(V410=$C$8,"-",FORECAST($C$8-V410,Инклинометрия!$B$2:$B$152,Инклинометрия!$A$2:$A$152)))</f>
        <v>-</v>
      </c>
      <c r="AA410" s="105" t="str">
        <f>IF(S410=0,"-",FORECAST($C$8-(S410+V410),Инклинометрия!$B$2:$B$152,Инклинометрия!$A$2:$A$152))</f>
        <v>-</v>
      </c>
      <c r="AB410" s="105">
        <f>FORECAST($C$8+T410,Инклинометрия!$B$2:$B$152,Инклинометрия!$A$2:$A$152)</f>
        <v>1422.3537391657405</v>
      </c>
      <c r="AC410" s="105">
        <f>IF(R410=0,FORECAST($C$6-T410,Инклинометрия!$B$2:$B$152,Инклинометрия!$A$2:$A$152),FORECAST($C$8,Инклинометрия!$B$2:$B$152,Инклинометрия!$A$2:$A$152))</f>
        <v>1332.6462608342592</v>
      </c>
      <c r="AD410" s="107">
        <f>IF(R410=0,FORECAST($C$8,Инклинометрия!$B$2:$B$152,Инклинометрия!$A$2:$A$152),Y410)</f>
        <v>1330</v>
      </c>
      <c r="AE410" s="107">
        <f>FORECAST($C$8-(R410+U410),Инклинометрия!$B$2:$B$152,Инклинометрия!$A$2:$A$152)</f>
        <v>0</v>
      </c>
      <c r="AF410" s="107">
        <f>IF(V410=0,"-",FORECAST($C$8,Инклинометрия!$B$2:$B$152,Инклинометрия!$A$2:$A$152))</f>
        <v>1330</v>
      </c>
      <c r="AG410" s="107">
        <f>IF(V410=0,"-",FORECAST($C$8-V410,Инклинометрия!$B$2:$B$152,Инклинометрия!$A$2:$A$152))</f>
        <v>0</v>
      </c>
      <c r="AH410" s="107">
        <f>IF(W410=0,"-",FORECAST($C$8+W410,Инклинометрия!$B$2:$B$152,Инклинометрия!$A$2:$A$152))</f>
        <v>1332.6462608342592</v>
      </c>
      <c r="AI410" s="107">
        <f>IF(W410=0,"-",FORECAST($C$8,Инклинометрия!$B$2:$B$152,Инклинометрия!$A$2:$A$152))</f>
        <v>1330</v>
      </c>
      <c r="AK410" s="122">
        <f t="shared" si="111"/>
        <v>0</v>
      </c>
      <c r="AL410" s="67">
        <f>AK410*(B410-B409)</f>
        <v>0</v>
      </c>
      <c r="AM410" s="23">
        <f t="shared" si="113"/>
        <v>8.6725204696437436E-2</v>
      </c>
      <c r="AN410" s="26">
        <f>AN409+AK410*(B410-B409)/(2*PI()*$C$5*AN409*$K$13)</f>
        <v>0.15480061813468687</v>
      </c>
      <c r="AO410" s="87">
        <f t="shared" si="105"/>
        <v>145932.55112472404</v>
      </c>
      <c r="AP410" s="87">
        <f>IF(R410+U410&lt;$C$8,0,32*$L$23/$C$12^2*($K$10*R410+$K$8*U410)+32*$L$24/($C$14^2-$C$13^2)*($K$10*S410+$K$8*V410))</f>
        <v>44607.551124724028</v>
      </c>
      <c r="AQ410" s="66">
        <f>R410*$C$11*$C$9+U410*$C$11*$C$10</f>
        <v>14695380</v>
      </c>
      <c r="AR410" s="66">
        <f>S410*$C$11*$C$9+V410*$C$11*$C$10</f>
        <v>14695380</v>
      </c>
      <c r="AS410" s="87">
        <f>$C$11*(T410*$C$9+W410*$C$10)</f>
        <v>792178.05375968735</v>
      </c>
      <c r="AT410" s="45">
        <f t="shared" si="99"/>
        <v>15633490.60488441</v>
      </c>
      <c r="AU410" s="75"/>
    </row>
    <row r="411" spans="2:47" ht="15" thickBot="1" x14ac:dyDescent="0.35">
      <c r="B411" s="41">
        <f t="shared" si="106"/>
        <v>7600</v>
      </c>
      <c r="C411" s="8">
        <f t="shared" si="107"/>
        <v>76</v>
      </c>
      <c r="D411" s="73">
        <f t="shared" si="95"/>
        <v>101.65</v>
      </c>
      <c r="E411" s="29">
        <f t="shared" si="112"/>
        <v>25173.310457823198</v>
      </c>
      <c r="F411" s="29">
        <f t="shared" si="108"/>
        <v>66.24555383637778</v>
      </c>
      <c r="G411" s="29">
        <f t="shared" si="109"/>
        <v>88.603428256155269</v>
      </c>
      <c r="H411" s="17">
        <f t="shared" si="110"/>
        <v>33669.302737338629</v>
      </c>
      <c r="I411" s="29">
        <f t="shared" si="100"/>
        <v>2.2250485660981263</v>
      </c>
      <c r="J411" s="29">
        <f t="shared" si="101"/>
        <v>41.694115440740156</v>
      </c>
      <c r="K411" s="32">
        <f>IF((D410+L410+M410-AL410)/($C$21+$C$22)&gt;$C$8,$C$8,(D410+L410+M410-AL410)/($C$21+$C$22))</f>
        <v>1400</v>
      </c>
      <c r="L411" s="97">
        <f t="shared" si="96"/>
        <v>0</v>
      </c>
      <c r="M411" s="96">
        <f t="shared" si="97"/>
        <v>0</v>
      </c>
      <c r="N411" s="98">
        <f t="shared" si="102"/>
        <v>1.7179213529287818</v>
      </c>
      <c r="O411" s="100">
        <f t="shared" si="98"/>
        <v>4.2266987561397071</v>
      </c>
      <c r="P411" s="104">
        <f t="shared" si="103"/>
        <v>18.880500609176615</v>
      </c>
      <c r="Q411" s="102">
        <f t="shared" si="104"/>
        <v>4.9224514715476911E-2</v>
      </c>
      <c r="R411" s="106">
        <f>IF(K411-H410&lt;0,0,K411-H410)</f>
        <v>0</v>
      </c>
      <c r="S411" s="106">
        <f>K411-V411</f>
        <v>0</v>
      </c>
      <c r="T411" s="106">
        <f>IF(R411&gt;0,$C$6-$C$8,IF($C$6-$C$8-W411&lt;0,0,$C$6-$C$8-W411))</f>
        <v>97.214462279726973</v>
      </c>
      <c r="U411" s="107">
        <f>IF(R411=0,IF(U410+(F411-AL411/$C$23)*$C$21/($C$21+$C$22)&gt;$C$8,$C$8,U410+F411*$C$21/($C$21+$C$22)),E411)</f>
        <v>1400</v>
      </c>
      <c r="V411" s="107">
        <f>IF(R411&gt;0,0,IF(V410+(F411-AL411/$C$23)*$C$21/($C$21+$C$22)&gt;$C$8,$C$8,IF(U411=$C$8,V410+(F411-AL411/$C$23)*$C$21/$C$22,V410+(F411-AL411/$C$23)*$C$21/($C$21+$C$22))))</f>
        <v>1400</v>
      </c>
      <c r="W411" s="203">
        <f>IF(R411&gt;0,0,IF(W410+AL411/$C$23&gt;$F$23,$F$23,W410+AL411/$C$23))</f>
        <v>2.7855377202730285</v>
      </c>
      <c r="X411" s="105" t="str">
        <f>IF(R411=0,"-",FORECAST($C$8,Инклинометрия!$B$2:$B$152,Инклинометрия!$A$2:$A$152))</f>
        <v>-</v>
      </c>
      <c r="Y411" s="105" t="str">
        <f>IF(R411=0,"-",FORECAST($C$8-R411,Инклинометрия!$B$2:$B$152,Инклинометрия!$A$2:$A$152))</f>
        <v>-</v>
      </c>
      <c r="Z411" s="105" t="str">
        <f>IF(R411&gt;0,FORECAST($C$8,Инклинометрия!$B$2:$B$152,Инклинометрия!$A$2:$A$152),IF(V411=$C$8,"-",FORECAST($C$8-V411,Инклинометрия!$B$2:$B$152,Инклинометрия!$A$2:$A$152)))</f>
        <v>-</v>
      </c>
      <c r="AA411" s="105" t="str">
        <f>IF(S411=0,"-",FORECAST($C$8-(S411+V411),Инклинометрия!$B$2:$B$152,Инклинометрия!$A$2:$A$152))</f>
        <v>-</v>
      </c>
      <c r="AB411" s="105">
        <f>FORECAST($C$8+T411,Инклинометрия!$B$2:$B$152,Инклинометрия!$A$2:$A$152)</f>
        <v>1422.3537391657405</v>
      </c>
      <c r="AC411" s="105">
        <f>IF(R411=0,FORECAST($C$6-T411,Инклинометрия!$B$2:$B$152,Инклинометрия!$A$2:$A$152),FORECAST($C$8,Инклинометрия!$B$2:$B$152,Инклинометрия!$A$2:$A$152))</f>
        <v>1332.6462608342592</v>
      </c>
      <c r="AD411" s="107">
        <f>IF(R411=0,FORECAST($C$8,Инклинометрия!$B$2:$B$152,Инклинометрия!$A$2:$A$152),Y411)</f>
        <v>1330</v>
      </c>
      <c r="AE411" s="107">
        <f>FORECAST($C$8-(R411+U411),Инклинометрия!$B$2:$B$152,Инклинометрия!$A$2:$A$152)</f>
        <v>0</v>
      </c>
      <c r="AF411" s="107">
        <f>IF(V411=0,"-",FORECAST($C$8,Инклинометрия!$B$2:$B$152,Инклинометрия!$A$2:$A$152))</f>
        <v>1330</v>
      </c>
      <c r="AG411" s="107">
        <f>IF(V411=0,"-",FORECAST($C$8-V411,Инклинометрия!$B$2:$B$152,Инклинометрия!$A$2:$A$152))</f>
        <v>0</v>
      </c>
      <c r="AH411" s="107">
        <f>IF(W411=0,"-",FORECAST($C$8+W411,Инклинометрия!$B$2:$B$152,Инклинометрия!$A$2:$A$152))</f>
        <v>1332.6462608342592</v>
      </c>
      <c r="AI411" s="107">
        <f>IF(W411=0,"-",FORECAST($C$8,Инклинометрия!$B$2:$B$152,Инклинометрия!$A$2:$A$152))</f>
        <v>1330</v>
      </c>
      <c r="AK411" s="122">
        <f t="shared" si="111"/>
        <v>0</v>
      </c>
      <c r="AL411" s="67">
        <f>AK411*(B411-B410)</f>
        <v>0</v>
      </c>
      <c r="AM411" s="23">
        <f t="shared" si="113"/>
        <v>8.6725204696437436E-2</v>
      </c>
      <c r="AN411" s="26">
        <f>AN410+AK411*(B411-B410)/(2*PI()*$C$5*AN410*$K$13)</f>
        <v>0.15480061813468687</v>
      </c>
      <c r="AO411" s="87">
        <f t="shared" si="105"/>
        <v>145932.55112472404</v>
      </c>
      <c r="AP411" s="87">
        <f>IF(R411+U411&lt;$C$8,0,32*$L$23/$C$12^2*($K$10*R411+$K$8*U411)+32*$L$24/($C$14^2-$C$13^2)*($K$10*S411+$K$8*V411))</f>
        <v>44607.551124724028</v>
      </c>
      <c r="AQ411" s="66">
        <f>R411*$C$11*$C$9+U411*$C$11*$C$10</f>
        <v>14695380</v>
      </c>
      <c r="AR411" s="66">
        <f>S411*$C$11*$C$9+V411*$C$11*$C$10</f>
        <v>14695380</v>
      </c>
      <c r="AS411" s="87">
        <f>$C$11*(T411*$C$9+W411*$C$10)</f>
        <v>792178.05375968735</v>
      </c>
      <c r="AT411" s="45">
        <f t="shared" si="99"/>
        <v>15633490.60488441</v>
      </c>
      <c r="AU411" s="75"/>
    </row>
    <row r="412" spans="2:47" ht="15" thickBot="1" x14ac:dyDescent="0.35">
      <c r="B412" s="41">
        <f t="shared" si="106"/>
        <v>7620</v>
      </c>
      <c r="C412" s="8">
        <f t="shared" si="107"/>
        <v>76.2</v>
      </c>
      <c r="D412" s="73">
        <f t="shared" si="95"/>
        <v>101.9175</v>
      </c>
      <c r="E412" s="29">
        <f t="shared" si="112"/>
        <v>25239.556011659573</v>
      </c>
      <c r="F412" s="29">
        <f t="shared" si="108"/>
        <v>66.24555383637778</v>
      </c>
      <c r="G412" s="29">
        <f t="shared" si="109"/>
        <v>88.603428256155269</v>
      </c>
      <c r="H412" s="17">
        <f t="shared" si="110"/>
        <v>33757.906165594781</v>
      </c>
      <c r="I412" s="29">
        <f t="shared" si="100"/>
        <v>2.2250485660981263</v>
      </c>
      <c r="J412" s="29">
        <f t="shared" si="101"/>
        <v>41.694115440740156</v>
      </c>
      <c r="K412" s="32">
        <f>IF((D411+L411+M411-AL411)/($C$21+$C$22)&gt;$C$8,$C$8,(D411+L411+M411-AL411)/($C$21+$C$22))</f>
        <v>1400</v>
      </c>
      <c r="L412" s="97">
        <f t="shared" si="96"/>
        <v>0</v>
      </c>
      <c r="M412" s="96">
        <f t="shared" si="97"/>
        <v>0</v>
      </c>
      <c r="N412" s="98">
        <f t="shared" si="102"/>
        <v>1.7179213529287818</v>
      </c>
      <c r="O412" s="100">
        <f t="shared" si="98"/>
        <v>4.2266987561397071</v>
      </c>
      <c r="P412" s="104">
        <f t="shared" si="103"/>
        <v>18.880500609176615</v>
      </c>
      <c r="Q412" s="102">
        <f t="shared" si="104"/>
        <v>4.9224514715476911E-2</v>
      </c>
      <c r="R412" s="106">
        <f>IF(K412-H411&lt;0,0,K412-H411)</f>
        <v>0</v>
      </c>
      <c r="S412" s="106">
        <f>K412-V412</f>
        <v>0</v>
      </c>
      <c r="T412" s="106">
        <f>IF(R412&gt;0,$C$6-$C$8,IF($C$6-$C$8-W412&lt;0,0,$C$6-$C$8-W412))</f>
        <v>97.214462279726973</v>
      </c>
      <c r="U412" s="107">
        <f>IF(R412=0,IF(U411+(F412-AL412/$C$23)*$C$21/($C$21+$C$22)&gt;$C$8,$C$8,U411+F412*$C$21/($C$21+$C$22)),E412)</f>
        <v>1400</v>
      </c>
      <c r="V412" s="107">
        <f>IF(R412&gt;0,0,IF(V411+(F412-AL412/$C$23)*$C$21/($C$21+$C$22)&gt;$C$8,$C$8,IF(U412=$C$8,V411+(F412-AL412/$C$23)*$C$21/$C$22,V411+(F412-AL412/$C$23)*$C$21/($C$21+$C$22))))</f>
        <v>1400</v>
      </c>
      <c r="W412" s="203">
        <f>IF(R412&gt;0,0,IF(W411+AL412/$C$23&gt;$F$23,$F$23,W411+AL412/$C$23))</f>
        <v>2.7855377202730285</v>
      </c>
      <c r="X412" s="105" t="str">
        <f>IF(R412=0,"-",FORECAST($C$8,Инклинометрия!$B$2:$B$152,Инклинометрия!$A$2:$A$152))</f>
        <v>-</v>
      </c>
      <c r="Y412" s="105" t="str">
        <f>IF(R412=0,"-",FORECAST($C$8-R412,Инклинометрия!$B$2:$B$152,Инклинометрия!$A$2:$A$152))</f>
        <v>-</v>
      </c>
      <c r="Z412" s="105" t="str">
        <f>IF(R412&gt;0,FORECAST($C$8,Инклинометрия!$B$2:$B$152,Инклинометрия!$A$2:$A$152),IF(V412=$C$8,"-",FORECAST($C$8-V412,Инклинометрия!$B$2:$B$152,Инклинометрия!$A$2:$A$152)))</f>
        <v>-</v>
      </c>
      <c r="AA412" s="105" t="str">
        <f>IF(S412=0,"-",FORECAST($C$8-(S412+V412),Инклинометрия!$B$2:$B$152,Инклинометрия!$A$2:$A$152))</f>
        <v>-</v>
      </c>
      <c r="AB412" s="105">
        <f>FORECAST($C$8+T412,Инклинометрия!$B$2:$B$152,Инклинометрия!$A$2:$A$152)</f>
        <v>1422.3537391657405</v>
      </c>
      <c r="AC412" s="105">
        <f>IF(R412=0,FORECAST($C$6-T412,Инклинометрия!$B$2:$B$152,Инклинометрия!$A$2:$A$152),FORECAST($C$8,Инклинометрия!$B$2:$B$152,Инклинометрия!$A$2:$A$152))</f>
        <v>1332.6462608342592</v>
      </c>
      <c r="AD412" s="107">
        <f>IF(R412=0,FORECAST($C$8,Инклинометрия!$B$2:$B$152,Инклинометрия!$A$2:$A$152),Y412)</f>
        <v>1330</v>
      </c>
      <c r="AE412" s="107">
        <f>FORECAST($C$8-(R412+U412),Инклинометрия!$B$2:$B$152,Инклинометрия!$A$2:$A$152)</f>
        <v>0</v>
      </c>
      <c r="AF412" s="107">
        <f>IF(V412=0,"-",FORECAST($C$8,Инклинометрия!$B$2:$B$152,Инклинометрия!$A$2:$A$152))</f>
        <v>1330</v>
      </c>
      <c r="AG412" s="107">
        <f>IF(V412=0,"-",FORECAST($C$8-V412,Инклинометрия!$B$2:$B$152,Инклинометрия!$A$2:$A$152))</f>
        <v>0</v>
      </c>
      <c r="AH412" s="107">
        <f>IF(W412=0,"-",FORECAST($C$8+W412,Инклинометрия!$B$2:$B$152,Инклинометрия!$A$2:$A$152))</f>
        <v>1332.6462608342592</v>
      </c>
      <c r="AI412" s="107">
        <f>IF(W412=0,"-",FORECAST($C$8,Инклинометрия!$B$2:$B$152,Инклинометрия!$A$2:$A$152))</f>
        <v>1330</v>
      </c>
      <c r="AK412" s="122">
        <f t="shared" si="111"/>
        <v>0</v>
      </c>
      <c r="AL412" s="67">
        <f>AK412*(B412-B411)</f>
        <v>0</v>
      </c>
      <c r="AM412" s="23">
        <f t="shared" si="113"/>
        <v>8.6725204696437436E-2</v>
      </c>
      <c r="AN412" s="26">
        <f>AN411+AK412*(B412-B411)/(2*PI()*$C$5*AN411*$K$13)</f>
        <v>0.15480061813468687</v>
      </c>
      <c r="AO412" s="87">
        <f t="shared" si="105"/>
        <v>145932.55112472404</v>
      </c>
      <c r="AP412" s="87">
        <f>IF(R412+U412&lt;$C$8,0,32*$L$23/$C$12^2*($K$10*R412+$K$8*U412)+32*$L$24/($C$14^2-$C$13^2)*($K$10*S412+$K$8*V412))</f>
        <v>44607.551124724028</v>
      </c>
      <c r="AQ412" s="66">
        <f>R412*$C$11*$C$9+U412*$C$11*$C$10</f>
        <v>14695380</v>
      </c>
      <c r="AR412" s="66">
        <f>S412*$C$11*$C$9+V412*$C$11*$C$10</f>
        <v>14695380</v>
      </c>
      <c r="AS412" s="87">
        <f>$C$11*(T412*$C$9+W412*$C$10)</f>
        <v>792178.05375968735</v>
      </c>
      <c r="AT412" s="45">
        <f t="shared" si="99"/>
        <v>15633490.60488441</v>
      </c>
      <c r="AU412" s="75"/>
    </row>
    <row r="413" spans="2:47" ht="15" thickBot="1" x14ac:dyDescent="0.35">
      <c r="B413" s="41">
        <f t="shared" si="106"/>
        <v>7640</v>
      </c>
      <c r="C413" s="8">
        <f t="shared" si="107"/>
        <v>76.400000000000006</v>
      </c>
      <c r="D413" s="73">
        <f t="shared" si="95"/>
        <v>102.185</v>
      </c>
      <c r="E413" s="29">
        <f t="shared" si="112"/>
        <v>25305.801565495956</v>
      </c>
      <c r="F413" s="29">
        <f t="shared" si="108"/>
        <v>66.24555383637778</v>
      </c>
      <c r="G413" s="29">
        <f t="shared" si="109"/>
        <v>88.603428256155269</v>
      </c>
      <c r="H413" s="17">
        <f t="shared" si="110"/>
        <v>33846.509593850933</v>
      </c>
      <c r="I413" s="29">
        <f t="shared" si="100"/>
        <v>2.2250485660981263</v>
      </c>
      <c r="J413" s="29">
        <f t="shared" si="101"/>
        <v>41.694115440740156</v>
      </c>
      <c r="K413" s="32">
        <f>IF((D412+L412+M412-AL412)/($C$21+$C$22)&gt;$C$8,$C$8,(D412+L412+M412-AL412)/($C$21+$C$22))</f>
        <v>1400</v>
      </c>
      <c r="L413" s="97">
        <f t="shared" si="96"/>
        <v>0</v>
      </c>
      <c r="M413" s="96">
        <f t="shared" si="97"/>
        <v>0</v>
      </c>
      <c r="N413" s="98">
        <f t="shared" si="102"/>
        <v>1.7179213529287818</v>
      </c>
      <c r="O413" s="100">
        <f t="shared" si="98"/>
        <v>4.2266987561397071</v>
      </c>
      <c r="P413" s="104">
        <f t="shared" si="103"/>
        <v>18.880500609176615</v>
      </c>
      <c r="Q413" s="102">
        <f t="shared" si="104"/>
        <v>4.9224514715476911E-2</v>
      </c>
      <c r="R413" s="106">
        <f>IF(K413-H412&lt;0,0,K413-H412)</f>
        <v>0</v>
      </c>
      <c r="S413" s="106">
        <f>K413-V413</f>
        <v>0</v>
      </c>
      <c r="T413" s="106">
        <f>IF(R413&gt;0,$C$6-$C$8,IF($C$6-$C$8-W413&lt;0,0,$C$6-$C$8-W413))</f>
        <v>97.214462279726973</v>
      </c>
      <c r="U413" s="107">
        <f>IF(R413=0,IF(U412+(F413-AL413/$C$23)*$C$21/($C$21+$C$22)&gt;$C$8,$C$8,U412+F413*$C$21/($C$21+$C$22)),E413)</f>
        <v>1400</v>
      </c>
      <c r="V413" s="107">
        <f>IF(R413&gt;0,0,IF(V412+(F413-AL413/$C$23)*$C$21/($C$21+$C$22)&gt;$C$8,$C$8,IF(U413=$C$8,V412+(F413-AL413/$C$23)*$C$21/$C$22,V412+(F413-AL413/$C$23)*$C$21/($C$21+$C$22))))</f>
        <v>1400</v>
      </c>
      <c r="W413" s="203">
        <f>IF(R413&gt;0,0,IF(W412+AL413/$C$23&gt;$F$23,$F$23,W412+AL413/$C$23))</f>
        <v>2.7855377202730285</v>
      </c>
      <c r="X413" s="105" t="str">
        <f>IF(R413=0,"-",FORECAST($C$8,Инклинометрия!$B$2:$B$152,Инклинометрия!$A$2:$A$152))</f>
        <v>-</v>
      </c>
      <c r="Y413" s="105" t="str">
        <f>IF(R413=0,"-",FORECAST($C$8-R413,Инклинометрия!$B$2:$B$152,Инклинометрия!$A$2:$A$152))</f>
        <v>-</v>
      </c>
      <c r="Z413" s="105" t="str">
        <f>IF(R413&gt;0,FORECAST($C$8,Инклинометрия!$B$2:$B$152,Инклинометрия!$A$2:$A$152),IF(V413=$C$8,"-",FORECAST($C$8-V413,Инклинометрия!$B$2:$B$152,Инклинометрия!$A$2:$A$152)))</f>
        <v>-</v>
      </c>
      <c r="AA413" s="105" t="str">
        <f>IF(S413=0,"-",FORECAST($C$8-(S413+V413),Инклинометрия!$B$2:$B$152,Инклинометрия!$A$2:$A$152))</f>
        <v>-</v>
      </c>
      <c r="AB413" s="105">
        <f>FORECAST($C$8+T413,Инклинометрия!$B$2:$B$152,Инклинометрия!$A$2:$A$152)</f>
        <v>1422.3537391657405</v>
      </c>
      <c r="AC413" s="105">
        <f>IF(R413=0,FORECAST($C$6-T413,Инклинометрия!$B$2:$B$152,Инклинометрия!$A$2:$A$152),FORECAST($C$8,Инклинометрия!$B$2:$B$152,Инклинометрия!$A$2:$A$152))</f>
        <v>1332.6462608342592</v>
      </c>
      <c r="AD413" s="107">
        <f>IF(R413=0,FORECAST($C$8,Инклинометрия!$B$2:$B$152,Инклинометрия!$A$2:$A$152),Y413)</f>
        <v>1330</v>
      </c>
      <c r="AE413" s="107">
        <f>FORECAST($C$8-(R413+U413),Инклинометрия!$B$2:$B$152,Инклинометрия!$A$2:$A$152)</f>
        <v>0</v>
      </c>
      <c r="AF413" s="107">
        <f>IF(V413=0,"-",FORECAST($C$8,Инклинометрия!$B$2:$B$152,Инклинометрия!$A$2:$A$152))</f>
        <v>1330</v>
      </c>
      <c r="AG413" s="107">
        <f>IF(V413=0,"-",FORECAST($C$8-V413,Инклинометрия!$B$2:$B$152,Инклинометрия!$A$2:$A$152))</f>
        <v>0</v>
      </c>
      <c r="AH413" s="107">
        <f>IF(W413=0,"-",FORECAST($C$8+W413,Инклинометрия!$B$2:$B$152,Инклинометрия!$A$2:$A$152))</f>
        <v>1332.6462608342592</v>
      </c>
      <c r="AI413" s="107">
        <f>IF(W413=0,"-",FORECAST($C$8,Инклинометрия!$B$2:$B$152,Инклинометрия!$A$2:$A$152))</f>
        <v>1330</v>
      </c>
      <c r="AK413" s="122">
        <f t="shared" si="111"/>
        <v>0</v>
      </c>
      <c r="AL413" s="67">
        <f>AK413*(B413-B412)</f>
        <v>0</v>
      </c>
      <c r="AM413" s="23">
        <f t="shared" si="113"/>
        <v>8.6725204696437436E-2</v>
      </c>
      <c r="AN413" s="26">
        <f>AN412+AK413*(B413-B412)/(2*PI()*$C$5*AN412*$K$13)</f>
        <v>0.15480061813468687</v>
      </c>
      <c r="AO413" s="87">
        <f t="shared" si="105"/>
        <v>145932.55112472404</v>
      </c>
      <c r="AP413" s="87">
        <f>IF(R413+U413&lt;$C$8,0,32*$L$23/$C$12^2*($K$10*R413+$K$8*U413)+32*$L$24/($C$14^2-$C$13^2)*($K$10*S413+$K$8*V413))</f>
        <v>44607.551124724028</v>
      </c>
      <c r="AQ413" s="66">
        <f>R413*$C$11*$C$9+U413*$C$11*$C$10</f>
        <v>14695380</v>
      </c>
      <c r="AR413" s="66">
        <f>S413*$C$11*$C$9+V413*$C$11*$C$10</f>
        <v>14695380</v>
      </c>
      <c r="AS413" s="87">
        <f>$C$11*(T413*$C$9+W413*$C$10)</f>
        <v>792178.05375968735</v>
      </c>
      <c r="AT413" s="45">
        <f t="shared" si="99"/>
        <v>15633490.60488441</v>
      </c>
      <c r="AU413" s="75"/>
    </row>
    <row r="414" spans="2:47" ht="15" thickBot="1" x14ac:dyDescent="0.35">
      <c r="B414" s="41">
        <f t="shared" si="106"/>
        <v>7660</v>
      </c>
      <c r="C414" s="8">
        <f t="shared" si="107"/>
        <v>76.600000000000009</v>
      </c>
      <c r="D414" s="73">
        <f t="shared" si="95"/>
        <v>102.45250000000001</v>
      </c>
      <c r="E414" s="29">
        <f t="shared" si="112"/>
        <v>25372.047119332332</v>
      </c>
      <c r="F414" s="29">
        <f t="shared" si="108"/>
        <v>66.24555383637778</v>
      </c>
      <c r="G414" s="29">
        <f t="shared" si="109"/>
        <v>88.603428256155269</v>
      </c>
      <c r="H414" s="17">
        <f t="shared" si="110"/>
        <v>33935.113022107085</v>
      </c>
      <c r="I414" s="29">
        <f t="shared" si="100"/>
        <v>2.2250485660981263</v>
      </c>
      <c r="J414" s="29">
        <f t="shared" si="101"/>
        <v>41.694115440740156</v>
      </c>
      <c r="K414" s="32">
        <f>IF((D413+L413+M413-AL413)/($C$21+$C$22)&gt;$C$8,$C$8,(D413+L413+M413-AL413)/($C$21+$C$22))</f>
        <v>1400</v>
      </c>
      <c r="L414" s="97">
        <f t="shared" si="96"/>
        <v>0</v>
      </c>
      <c r="M414" s="96">
        <f t="shared" si="97"/>
        <v>0</v>
      </c>
      <c r="N414" s="98">
        <f t="shared" si="102"/>
        <v>1.7179213529287818</v>
      </c>
      <c r="O414" s="100">
        <f t="shared" si="98"/>
        <v>4.2266987561397071</v>
      </c>
      <c r="P414" s="104">
        <f t="shared" si="103"/>
        <v>18.880500609176615</v>
      </c>
      <c r="Q414" s="102">
        <f t="shared" si="104"/>
        <v>4.9224514715476911E-2</v>
      </c>
      <c r="R414" s="106">
        <f>IF(K414-H413&lt;0,0,K414-H413)</f>
        <v>0</v>
      </c>
      <c r="S414" s="106">
        <f>K414-V414</f>
        <v>0</v>
      </c>
      <c r="T414" s="106">
        <f>IF(R414&gt;0,$C$6-$C$8,IF($C$6-$C$8-W414&lt;0,0,$C$6-$C$8-W414))</f>
        <v>97.214462279726973</v>
      </c>
      <c r="U414" s="107">
        <f>IF(R414=0,IF(U413+(F414-AL414/$C$23)*$C$21/($C$21+$C$22)&gt;$C$8,$C$8,U413+F414*$C$21/($C$21+$C$22)),E414)</f>
        <v>1400</v>
      </c>
      <c r="V414" s="107">
        <f>IF(R414&gt;0,0,IF(V413+(F414-AL414/$C$23)*$C$21/($C$21+$C$22)&gt;$C$8,$C$8,IF(U414=$C$8,V413+(F414-AL414/$C$23)*$C$21/$C$22,V413+(F414-AL414/$C$23)*$C$21/($C$21+$C$22))))</f>
        <v>1400</v>
      </c>
      <c r="W414" s="203">
        <f>IF(R414&gt;0,0,IF(W413+AL414/$C$23&gt;$F$23,$F$23,W413+AL414/$C$23))</f>
        <v>2.7855377202730285</v>
      </c>
      <c r="X414" s="105" t="str">
        <f>IF(R414=0,"-",FORECAST($C$8,Инклинометрия!$B$2:$B$152,Инклинометрия!$A$2:$A$152))</f>
        <v>-</v>
      </c>
      <c r="Y414" s="105" t="str">
        <f>IF(R414=0,"-",FORECAST($C$8-R414,Инклинометрия!$B$2:$B$152,Инклинометрия!$A$2:$A$152))</f>
        <v>-</v>
      </c>
      <c r="Z414" s="105" t="str">
        <f>IF(R414&gt;0,FORECAST($C$8,Инклинометрия!$B$2:$B$152,Инклинометрия!$A$2:$A$152),IF(V414=$C$8,"-",FORECAST($C$8-V414,Инклинометрия!$B$2:$B$152,Инклинометрия!$A$2:$A$152)))</f>
        <v>-</v>
      </c>
      <c r="AA414" s="105" t="str">
        <f>IF(S414=0,"-",FORECAST($C$8-(S414+V414),Инклинометрия!$B$2:$B$152,Инклинометрия!$A$2:$A$152))</f>
        <v>-</v>
      </c>
      <c r="AB414" s="105">
        <f>FORECAST($C$8+T414,Инклинометрия!$B$2:$B$152,Инклинометрия!$A$2:$A$152)</f>
        <v>1422.3537391657405</v>
      </c>
      <c r="AC414" s="105">
        <f>IF(R414=0,FORECAST($C$6-T414,Инклинометрия!$B$2:$B$152,Инклинометрия!$A$2:$A$152),FORECAST($C$8,Инклинометрия!$B$2:$B$152,Инклинометрия!$A$2:$A$152))</f>
        <v>1332.6462608342592</v>
      </c>
      <c r="AD414" s="107">
        <f>IF(R414=0,FORECAST($C$8,Инклинометрия!$B$2:$B$152,Инклинометрия!$A$2:$A$152),Y414)</f>
        <v>1330</v>
      </c>
      <c r="AE414" s="107">
        <f>FORECAST($C$8-(R414+U414),Инклинометрия!$B$2:$B$152,Инклинометрия!$A$2:$A$152)</f>
        <v>0</v>
      </c>
      <c r="AF414" s="107">
        <f>IF(V414=0,"-",FORECAST($C$8,Инклинометрия!$B$2:$B$152,Инклинометрия!$A$2:$A$152))</f>
        <v>1330</v>
      </c>
      <c r="AG414" s="107">
        <f>IF(V414=0,"-",FORECAST($C$8-V414,Инклинометрия!$B$2:$B$152,Инклинометрия!$A$2:$A$152))</f>
        <v>0</v>
      </c>
      <c r="AH414" s="107">
        <f>IF(W414=0,"-",FORECAST($C$8+W414,Инклинометрия!$B$2:$B$152,Инклинометрия!$A$2:$A$152))</f>
        <v>1332.6462608342592</v>
      </c>
      <c r="AI414" s="107">
        <f>IF(W414=0,"-",FORECAST($C$8,Инклинометрия!$B$2:$B$152,Инклинометрия!$A$2:$A$152))</f>
        <v>1330</v>
      </c>
      <c r="AK414" s="122">
        <f t="shared" si="111"/>
        <v>0</v>
      </c>
      <c r="AL414" s="67">
        <f>AK414*(B414-B413)</f>
        <v>0</v>
      </c>
      <c r="AM414" s="23">
        <f t="shared" si="113"/>
        <v>8.6725204696437436E-2</v>
      </c>
      <c r="AN414" s="26">
        <f>AN413+AK414*(B414-B413)/(2*PI()*$C$5*AN413*$K$13)</f>
        <v>0.15480061813468687</v>
      </c>
      <c r="AO414" s="87">
        <f t="shared" si="105"/>
        <v>145932.55112472404</v>
      </c>
      <c r="AP414" s="87">
        <f>IF(R414+U414&lt;$C$8,0,32*$L$23/$C$12^2*($K$10*R414+$K$8*U414)+32*$L$24/($C$14^2-$C$13^2)*($K$10*S414+$K$8*V414))</f>
        <v>44607.551124724028</v>
      </c>
      <c r="AQ414" s="66">
        <f>R414*$C$11*$C$9+U414*$C$11*$C$10</f>
        <v>14695380</v>
      </c>
      <c r="AR414" s="66">
        <f>S414*$C$11*$C$9+V414*$C$11*$C$10</f>
        <v>14695380</v>
      </c>
      <c r="AS414" s="87">
        <f>$C$11*(T414*$C$9+W414*$C$10)</f>
        <v>792178.05375968735</v>
      </c>
      <c r="AT414" s="45">
        <f t="shared" si="99"/>
        <v>15633490.60488441</v>
      </c>
      <c r="AU414" s="75"/>
    </row>
    <row r="415" spans="2:47" ht="15" thickBot="1" x14ac:dyDescent="0.35">
      <c r="B415" s="41">
        <f t="shared" si="106"/>
        <v>7680</v>
      </c>
      <c r="C415" s="8">
        <f t="shared" si="107"/>
        <v>76.8</v>
      </c>
      <c r="D415" s="73">
        <f t="shared" ref="D415:D478" si="114">C415*$C$10/$C$9</f>
        <v>102.72</v>
      </c>
      <c r="E415" s="29">
        <f t="shared" si="112"/>
        <v>25438.292673168704</v>
      </c>
      <c r="F415" s="29">
        <f t="shared" si="108"/>
        <v>66.245553836373062</v>
      </c>
      <c r="G415" s="29">
        <f t="shared" si="109"/>
        <v>88.603428256148959</v>
      </c>
      <c r="H415" s="17">
        <f t="shared" si="110"/>
        <v>34023.716450363238</v>
      </c>
      <c r="I415" s="29">
        <f t="shared" si="100"/>
        <v>2.2250485660981263</v>
      </c>
      <c r="J415" s="29">
        <f t="shared" si="101"/>
        <v>41.69411544073867</v>
      </c>
      <c r="K415" s="32">
        <f>IF((D414+L414+M414-AL414)/($C$21+$C$22)&gt;$C$8,$C$8,(D414+L414+M414-AL414)/($C$21+$C$22))</f>
        <v>1400</v>
      </c>
      <c r="L415" s="97">
        <f t="shared" ref="L415:L478" si="115">R415*$C$21</f>
        <v>0</v>
      </c>
      <c r="M415" s="96">
        <f t="shared" ref="M415:M478" si="116">S415*PI()*($C$14^2-$C$13^2)/4</f>
        <v>0</v>
      </c>
      <c r="N415" s="98">
        <f t="shared" si="102"/>
        <v>1.7179213529287818</v>
      </c>
      <c r="O415" s="100">
        <f t="shared" ref="O415:O478" si="117">U415*$C$21</f>
        <v>4.2266987561397071</v>
      </c>
      <c r="P415" s="104">
        <f t="shared" si="103"/>
        <v>18.880500609176615</v>
      </c>
      <c r="Q415" s="102">
        <f t="shared" si="104"/>
        <v>4.9224514715476911E-2</v>
      </c>
      <c r="R415" s="106">
        <f>IF(K415-H414&lt;0,0,K415-H414)</f>
        <v>0</v>
      </c>
      <c r="S415" s="106">
        <f>K415-V415</f>
        <v>0</v>
      </c>
      <c r="T415" s="106">
        <f>IF(R415&gt;0,$C$6-$C$8,IF($C$6-$C$8-W415&lt;0,0,$C$6-$C$8-W415))</f>
        <v>97.214462279726973</v>
      </c>
      <c r="U415" s="107">
        <f>IF(R415=0,IF(U414+(F415-AL415/$C$23)*$C$21/($C$21+$C$22)&gt;$C$8,$C$8,U414+F415*$C$21/($C$21+$C$22)),E415)</f>
        <v>1400</v>
      </c>
      <c r="V415" s="107">
        <f>IF(R415&gt;0,0,IF(V414+(F415-AL415/$C$23)*$C$21/($C$21+$C$22)&gt;$C$8,$C$8,IF(U415=$C$8,V414+(F415-AL415/$C$23)*$C$21/$C$22,V414+(F415-AL415/$C$23)*$C$21/($C$21+$C$22))))</f>
        <v>1400</v>
      </c>
      <c r="W415" s="203">
        <f>IF(R415&gt;0,0,IF(W414+AL415/$C$23&gt;$F$23,$F$23,W414+AL415/$C$23))</f>
        <v>2.7855377202730285</v>
      </c>
      <c r="X415" s="105" t="str">
        <f>IF(R415=0,"-",FORECAST($C$8,Инклинометрия!$B$2:$B$152,Инклинометрия!$A$2:$A$152))</f>
        <v>-</v>
      </c>
      <c r="Y415" s="105" t="str">
        <f>IF(R415=0,"-",FORECAST($C$8-R415,Инклинометрия!$B$2:$B$152,Инклинометрия!$A$2:$A$152))</f>
        <v>-</v>
      </c>
      <c r="Z415" s="105" t="str">
        <f>IF(R415&gt;0,FORECAST($C$8,Инклинометрия!$B$2:$B$152,Инклинометрия!$A$2:$A$152),IF(V415=$C$8,"-",FORECAST($C$8-V415,Инклинометрия!$B$2:$B$152,Инклинометрия!$A$2:$A$152)))</f>
        <v>-</v>
      </c>
      <c r="AA415" s="105" t="str">
        <f>IF(S415=0,"-",FORECAST($C$8-(S415+V415),Инклинометрия!$B$2:$B$152,Инклинометрия!$A$2:$A$152))</f>
        <v>-</v>
      </c>
      <c r="AB415" s="105">
        <f>FORECAST($C$8+T415,Инклинометрия!$B$2:$B$152,Инклинометрия!$A$2:$A$152)</f>
        <v>1422.3537391657405</v>
      </c>
      <c r="AC415" s="105">
        <f>IF(R415=0,FORECAST($C$6-T415,Инклинометрия!$B$2:$B$152,Инклинометрия!$A$2:$A$152),FORECAST($C$8,Инклинометрия!$B$2:$B$152,Инклинометрия!$A$2:$A$152))</f>
        <v>1332.6462608342592</v>
      </c>
      <c r="AD415" s="107">
        <f>IF(R415=0,FORECAST($C$8,Инклинометрия!$B$2:$B$152,Инклинометрия!$A$2:$A$152),Y415)</f>
        <v>1330</v>
      </c>
      <c r="AE415" s="107">
        <f>FORECAST($C$8-(R415+U415),Инклинометрия!$B$2:$B$152,Инклинометрия!$A$2:$A$152)</f>
        <v>0</v>
      </c>
      <c r="AF415" s="107">
        <f>IF(V415=0,"-",FORECAST($C$8,Инклинометрия!$B$2:$B$152,Инклинометрия!$A$2:$A$152))</f>
        <v>1330</v>
      </c>
      <c r="AG415" s="107">
        <f>IF(V415=0,"-",FORECAST($C$8-V415,Инклинометрия!$B$2:$B$152,Инклинометрия!$A$2:$A$152))</f>
        <v>0</v>
      </c>
      <c r="AH415" s="107">
        <f>IF(W415=0,"-",FORECAST($C$8+W415,Инклинометрия!$B$2:$B$152,Инклинометрия!$A$2:$A$152))</f>
        <v>1332.6462608342592</v>
      </c>
      <c r="AI415" s="107">
        <f>IF(W415=0,"-",FORECAST($C$8,Инклинометрия!$B$2:$B$152,Инклинометрия!$A$2:$A$152))</f>
        <v>1330</v>
      </c>
      <c r="AK415" s="122">
        <f t="shared" si="111"/>
        <v>0</v>
      </c>
      <c r="AL415" s="67">
        <f>AK415*(B415-B414)</f>
        <v>0</v>
      </c>
      <c r="AM415" s="23">
        <f t="shared" si="113"/>
        <v>8.6725204696437436E-2</v>
      </c>
      <c r="AN415" s="26">
        <f>AN414+AK415*(B415-B414)/(2*PI()*$C$5*AN414*$K$13)</f>
        <v>0.15480061813468687</v>
      </c>
      <c r="AO415" s="87">
        <f t="shared" si="105"/>
        <v>145932.55112472404</v>
      </c>
      <c r="AP415" s="87">
        <f>IF(R415+U415&lt;$C$8,0,32*$L$23/$C$12^2*($K$10*R415+$K$8*U415)+32*$L$24/($C$14^2-$C$13^2)*($K$10*S415+$K$8*V415))</f>
        <v>44607.551124724028</v>
      </c>
      <c r="AQ415" s="66">
        <f>R415*$C$11*$C$9+U415*$C$11*$C$10</f>
        <v>14695380</v>
      </c>
      <c r="AR415" s="66">
        <f>S415*$C$11*$C$9+V415*$C$11*$C$10</f>
        <v>14695380</v>
      </c>
      <c r="AS415" s="87">
        <f>$C$11*(T415*$C$9+W415*$C$10)</f>
        <v>792178.05375968735</v>
      </c>
      <c r="AT415" s="45">
        <f t="shared" si="99"/>
        <v>15633490.60488441</v>
      </c>
      <c r="AU415" s="75"/>
    </row>
    <row r="416" spans="2:47" ht="15" thickBot="1" x14ac:dyDescent="0.35">
      <c r="B416" s="41">
        <f t="shared" si="106"/>
        <v>7700</v>
      </c>
      <c r="C416" s="8">
        <f t="shared" si="107"/>
        <v>77</v>
      </c>
      <c r="D416" s="73">
        <f t="shared" si="114"/>
        <v>102.9875</v>
      </c>
      <c r="E416" s="29">
        <f t="shared" si="112"/>
        <v>25504.53822700508</v>
      </c>
      <c r="F416" s="29">
        <f t="shared" si="108"/>
        <v>66.24555383637778</v>
      </c>
      <c r="G416" s="29">
        <f t="shared" si="109"/>
        <v>88.603428256155269</v>
      </c>
      <c r="H416" s="17">
        <f t="shared" si="110"/>
        <v>34112.31987861939</v>
      </c>
      <c r="I416" s="29">
        <f t="shared" si="100"/>
        <v>2.2250485660981263</v>
      </c>
      <c r="J416" s="29">
        <f t="shared" si="101"/>
        <v>41.694115440740156</v>
      </c>
      <c r="K416" s="32">
        <f>IF((D415+L415+M415-AL415)/($C$21+$C$22)&gt;$C$8,$C$8,(D415+L415+M415-AL415)/($C$21+$C$22))</f>
        <v>1400</v>
      </c>
      <c r="L416" s="97">
        <f t="shared" si="115"/>
        <v>0</v>
      </c>
      <c r="M416" s="96">
        <f t="shared" si="116"/>
        <v>0</v>
      </c>
      <c r="N416" s="98">
        <f t="shared" si="102"/>
        <v>1.7179213529287818</v>
      </c>
      <c r="O416" s="100">
        <f t="shared" si="117"/>
        <v>4.2266987561397071</v>
      </c>
      <c r="P416" s="104">
        <f t="shared" si="103"/>
        <v>18.880500609176615</v>
      </c>
      <c r="Q416" s="102">
        <f t="shared" si="104"/>
        <v>4.9224514715476911E-2</v>
      </c>
      <c r="R416" s="106">
        <f>IF(K416-H415&lt;0,0,K416-H415)</f>
        <v>0</v>
      </c>
      <c r="S416" s="106">
        <f>K416-V416</f>
        <v>0</v>
      </c>
      <c r="T416" s="106">
        <f>IF(R416&gt;0,$C$6-$C$8,IF($C$6-$C$8-W416&lt;0,0,$C$6-$C$8-W416))</f>
        <v>97.214462279726973</v>
      </c>
      <c r="U416" s="107">
        <f>IF(R416=0,IF(U415+(F416-AL416/$C$23)*$C$21/($C$21+$C$22)&gt;$C$8,$C$8,U415+F416*$C$21/($C$21+$C$22)),E416)</f>
        <v>1400</v>
      </c>
      <c r="V416" s="107">
        <f>IF(R416&gt;0,0,IF(V415+(F416-AL416/$C$23)*$C$21/($C$21+$C$22)&gt;$C$8,$C$8,IF(U416=$C$8,V415+(F416-AL416/$C$23)*$C$21/$C$22,V415+(F416-AL416/$C$23)*$C$21/($C$21+$C$22))))</f>
        <v>1400</v>
      </c>
      <c r="W416" s="203">
        <f>IF(R416&gt;0,0,IF(W415+AL416/$C$23&gt;$F$23,$F$23,W415+AL416/$C$23))</f>
        <v>2.7855377202730285</v>
      </c>
      <c r="X416" s="105" t="str">
        <f>IF(R416=0,"-",FORECAST($C$8,Инклинометрия!$B$2:$B$152,Инклинометрия!$A$2:$A$152))</f>
        <v>-</v>
      </c>
      <c r="Y416" s="105" t="str">
        <f>IF(R416=0,"-",FORECAST($C$8-R416,Инклинометрия!$B$2:$B$152,Инклинометрия!$A$2:$A$152))</f>
        <v>-</v>
      </c>
      <c r="Z416" s="105" t="str">
        <f>IF(R416&gt;0,FORECAST($C$8,Инклинометрия!$B$2:$B$152,Инклинометрия!$A$2:$A$152),IF(V416=$C$8,"-",FORECAST($C$8-V416,Инклинометрия!$B$2:$B$152,Инклинометрия!$A$2:$A$152)))</f>
        <v>-</v>
      </c>
      <c r="AA416" s="105" t="str">
        <f>IF(S416=0,"-",FORECAST($C$8-(S416+V416),Инклинометрия!$B$2:$B$152,Инклинометрия!$A$2:$A$152))</f>
        <v>-</v>
      </c>
      <c r="AB416" s="105">
        <f>FORECAST($C$8+T416,Инклинометрия!$B$2:$B$152,Инклинометрия!$A$2:$A$152)</f>
        <v>1422.3537391657405</v>
      </c>
      <c r="AC416" s="105">
        <f>IF(R416=0,FORECAST($C$6-T416,Инклинометрия!$B$2:$B$152,Инклинометрия!$A$2:$A$152),FORECAST($C$8,Инклинометрия!$B$2:$B$152,Инклинометрия!$A$2:$A$152))</f>
        <v>1332.6462608342592</v>
      </c>
      <c r="AD416" s="107">
        <f>IF(R416=0,FORECAST($C$8,Инклинометрия!$B$2:$B$152,Инклинометрия!$A$2:$A$152),Y416)</f>
        <v>1330</v>
      </c>
      <c r="AE416" s="107">
        <f>FORECAST($C$8-(R416+U416),Инклинометрия!$B$2:$B$152,Инклинометрия!$A$2:$A$152)</f>
        <v>0</v>
      </c>
      <c r="AF416" s="107">
        <f>IF(V416=0,"-",FORECAST($C$8,Инклинометрия!$B$2:$B$152,Инклинометрия!$A$2:$A$152))</f>
        <v>1330</v>
      </c>
      <c r="AG416" s="107">
        <f>IF(V416=0,"-",FORECAST($C$8-V416,Инклинометрия!$B$2:$B$152,Инклинометрия!$A$2:$A$152))</f>
        <v>0</v>
      </c>
      <c r="AH416" s="107">
        <f>IF(W416=0,"-",FORECAST($C$8+W416,Инклинометрия!$B$2:$B$152,Инклинометрия!$A$2:$A$152))</f>
        <v>1332.6462608342592</v>
      </c>
      <c r="AI416" s="107">
        <f>IF(W416=0,"-",FORECAST($C$8,Инклинометрия!$B$2:$B$152,Инклинометрия!$A$2:$A$152))</f>
        <v>1330</v>
      </c>
      <c r="AK416" s="122">
        <f t="shared" si="111"/>
        <v>0</v>
      </c>
      <c r="AL416" s="67">
        <f>AK416*(B416-B415)</f>
        <v>0</v>
      </c>
      <c r="AM416" s="23">
        <f t="shared" si="113"/>
        <v>8.6725204696437436E-2</v>
      </c>
      <c r="AN416" s="26">
        <f>AN415+AK416*(B416-B415)/(2*PI()*$C$5*AN415*$K$13)</f>
        <v>0.15480061813468687</v>
      </c>
      <c r="AO416" s="87">
        <f t="shared" si="105"/>
        <v>145932.55112472404</v>
      </c>
      <c r="AP416" s="87">
        <f>IF(R416+U416&lt;$C$8,0,32*$L$23/$C$12^2*($K$10*R416+$K$8*U416)+32*$L$24/($C$14^2-$C$13^2)*($K$10*S416+$K$8*V416))</f>
        <v>44607.551124724028</v>
      </c>
      <c r="AQ416" s="66">
        <f>R416*$C$11*$C$9+U416*$C$11*$C$10</f>
        <v>14695380</v>
      </c>
      <c r="AR416" s="66">
        <f>S416*$C$11*$C$9+V416*$C$11*$C$10</f>
        <v>14695380</v>
      </c>
      <c r="AS416" s="87">
        <f>$C$11*(T416*$C$9+W416*$C$10)</f>
        <v>792178.05375968735</v>
      </c>
      <c r="AT416" s="45">
        <f t="shared" ref="AT416:AT479" si="118">SUM(AQ416,AS416,AO416)</f>
        <v>15633490.60488441</v>
      </c>
      <c r="AU416" s="75"/>
    </row>
    <row r="417" spans="2:47" ht="15" thickBot="1" x14ac:dyDescent="0.35">
      <c r="B417" s="41">
        <f t="shared" si="106"/>
        <v>7720</v>
      </c>
      <c r="C417" s="8">
        <f t="shared" si="107"/>
        <v>77.2</v>
      </c>
      <c r="D417" s="73">
        <f t="shared" si="114"/>
        <v>103.255</v>
      </c>
      <c r="E417" s="29">
        <f t="shared" si="112"/>
        <v>25570.783780841462</v>
      </c>
      <c r="F417" s="29">
        <f t="shared" si="108"/>
        <v>66.24555383637778</v>
      </c>
      <c r="G417" s="29">
        <f t="shared" si="109"/>
        <v>88.603428256155269</v>
      </c>
      <c r="H417" s="17">
        <f t="shared" si="110"/>
        <v>34200.923306875542</v>
      </c>
      <c r="I417" s="29">
        <f t="shared" ref="I417:I480" si="119">SQRT(2*$C$11*($C$10-$C$9)/$C$10)</f>
        <v>2.2250485660981263</v>
      </c>
      <c r="J417" s="29">
        <f t="shared" ref="J417:J480" si="120">SQRT(2*$C$11*G417)</f>
        <v>41.694115440740156</v>
      </c>
      <c r="K417" s="32">
        <f>IF((D416+L416+M416-AL416)/($C$21+$C$22)&gt;$C$8,$C$8,(D416+L416+M416-AL416)/($C$21+$C$22))</f>
        <v>1400</v>
      </c>
      <c r="L417" s="97">
        <f t="shared" si="115"/>
        <v>0</v>
      </c>
      <c r="M417" s="96">
        <f t="shared" si="116"/>
        <v>0</v>
      </c>
      <c r="N417" s="98">
        <f t="shared" ref="N417:N480" si="121">T417*PI()*$C$14^2/4</f>
        <v>1.7179213529287818</v>
      </c>
      <c r="O417" s="100">
        <f t="shared" si="117"/>
        <v>4.2266987561397071</v>
      </c>
      <c r="P417" s="104">
        <f t="shared" ref="P417:P480" si="122">V417*$C$22</f>
        <v>18.880500609176615</v>
      </c>
      <c r="Q417" s="102">
        <f t="shared" ref="Q417:Q480" si="123">W417*$C$23</f>
        <v>4.9224514715476911E-2</v>
      </c>
      <c r="R417" s="106">
        <f>IF(K417-H416&lt;0,0,K417-H416)</f>
        <v>0</v>
      </c>
      <c r="S417" s="106">
        <f>K417-V417</f>
        <v>0</v>
      </c>
      <c r="T417" s="106">
        <f>IF(R417&gt;0,$C$6-$C$8,IF($C$6-$C$8-W417&lt;0,0,$C$6-$C$8-W417))</f>
        <v>97.214462279726973</v>
      </c>
      <c r="U417" s="107">
        <f>IF(R417=0,IF(U416+(F417-AL417/$C$23)*$C$21/($C$21+$C$22)&gt;$C$8,$C$8,U416+F417*$C$21/($C$21+$C$22)),E417)</f>
        <v>1400</v>
      </c>
      <c r="V417" s="107">
        <f>IF(R417&gt;0,0,IF(V416+(F417-AL417/$C$23)*$C$21/($C$21+$C$22)&gt;$C$8,$C$8,IF(U417=$C$8,V416+(F417-AL417/$C$23)*$C$21/$C$22,V416+(F417-AL417/$C$23)*$C$21/($C$21+$C$22))))</f>
        <v>1400</v>
      </c>
      <c r="W417" s="203">
        <f>IF(R417&gt;0,0,IF(W416+AL417/$C$23&gt;$F$23,$F$23,W416+AL417/$C$23))</f>
        <v>2.7855377202730285</v>
      </c>
      <c r="X417" s="105" t="str">
        <f>IF(R417=0,"-",FORECAST($C$8,Инклинометрия!$B$2:$B$152,Инклинометрия!$A$2:$A$152))</f>
        <v>-</v>
      </c>
      <c r="Y417" s="105" t="str">
        <f>IF(R417=0,"-",FORECAST($C$8-R417,Инклинометрия!$B$2:$B$152,Инклинометрия!$A$2:$A$152))</f>
        <v>-</v>
      </c>
      <c r="Z417" s="105" t="str">
        <f>IF(R417&gt;0,FORECAST($C$8,Инклинометрия!$B$2:$B$152,Инклинометрия!$A$2:$A$152),IF(V417=$C$8,"-",FORECAST($C$8-V417,Инклинометрия!$B$2:$B$152,Инклинометрия!$A$2:$A$152)))</f>
        <v>-</v>
      </c>
      <c r="AA417" s="105" t="str">
        <f>IF(S417=0,"-",FORECAST($C$8-(S417+V417),Инклинометрия!$B$2:$B$152,Инклинометрия!$A$2:$A$152))</f>
        <v>-</v>
      </c>
      <c r="AB417" s="105">
        <f>FORECAST($C$8+T417,Инклинометрия!$B$2:$B$152,Инклинометрия!$A$2:$A$152)</f>
        <v>1422.3537391657405</v>
      </c>
      <c r="AC417" s="105">
        <f>IF(R417=0,FORECAST($C$6-T417,Инклинометрия!$B$2:$B$152,Инклинометрия!$A$2:$A$152),FORECAST($C$8,Инклинометрия!$B$2:$B$152,Инклинометрия!$A$2:$A$152))</f>
        <v>1332.6462608342592</v>
      </c>
      <c r="AD417" s="107">
        <f>IF(R417=0,FORECAST($C$8,Инклинометрия!$B$2:$B$152,Инклинометрия!$A$2:$A$152),Y417)</f>
        <v>1330</v>
      </c>
      <c r="AE417" s="107">
        <f>FORECAST($C$8-(R417+U417),Инклинометрия!$B$2:$B$152,Инклинометрия!$A$2:$A$152)</f>
        <v>0</v>
      </c>
      <c r="AF417" s="107">
        <f>IF(V417=0,"-",FORECAST($C$8,Инклинометрия!$B$2:$B$152,Инклинометрия!$A$2:$A$152))</f>
        <v>1330</v>
      </c>
      <c r="AG417" s="107">
        <f>IF(V417=0,"-",FORECAST($C$8-V417,Инклинометрия!$B$2:$B$152,Инклинометрия!$A$2:$A$152))</f>
        <v>0</v>
      </c>
      <c r="AH417" s="107">
        <f>IF(W417=0,"-",FORECAST($C$8+W417,Инклинометрия!$B$2:$B$152,Инклинометрия!$A$2:$A$152))</f>
        <v>1332.6462608342592</v>
      </c>
      <c r="AI417" s="107">
        <f>IF(W417=0,"-",FORECAST($C$8,Инклинометрия!$B$2:$B$152,Инклинометрия!$A$2:$A$152))</f>
        <v>1330</v>
      </c>
      <c r="AK417" s="122">
        <f t="shared" si="111"/>
        <v>0</v>
      </c>
      <c r="AL417" s="67">
        <f>AK417*(B417-B416)</f>
        <v>0</v>
      </c>
      <c r="AM417" s="23">
        <f t="shared" si="113"/>
        <v>8.6725204696437436E-2</v>
      </c>
      <c r="AN417" s="26">
        <f>AN416+AK417*(B417-B416)/(2*PI()*$C$5*AN416*$K$13)</f>
        <v>0.15480061813468687</v>
      </c>
      <c r="AO417" s="87">
        <f t="shared" ref="AO417:AO480" si="124">101325+AP417</f>
        <v>145932.55112472404</v>
      </c>
      <c r="AP417" s="87">
        <f>IF(R417+U417&lt;$C$8,0,32*$L$23/$C$12^2*($K$10*R417+$K$8*U417)+32*$L$24/($C$14^2-$C$13^2)*($K$10*S417+$K$8*V417))</f>
        <v>44607.551124724028</v>
      </c>
      <c r="AQ417" s="66">
        <f>R417*$C$11*$C$9+U417*$C$11*$C$10</f>
        <v>14695380</v>
      </c>
      <c r="AR417" s="66">
        <f>S417*$C$11*$C$9+V417*$C$11*$C$10</f>
        <v>14695380</v>
      </c>
      <c r="AS417" s="87">
        <f>$C$11*(T417*$C$9+W417*$C$10)</f>
        <v>792178.05375968735</v>
      </c>
      <c r="AT417" s="45">
        <f t="shared" si="118"/>
        <v>15633490.60488441</v>
      </c>
      <c r="AU417" s="75"/>
    </row>
    <row r="418" spans="2:47" ht="15" thickBot="1" x14ac:dyDescent="0.35">
      <c r="B418" s="41">
        <f t="shared" ref="B418:B481" si="125">B417+$C$26</f>
        <v>7740</v>
      </c>
      <c r="C418" s="8">
        <f t="shared" ref="C418:C481" si="126">$C$16*B418</f>
        <v>77.400000000000006</v>
      </c>
      <c r="D418" s="73">
        <f t="shared" si="114"/>
        <v>103.52249999999999</v>
      </c>
      <c r="E418" s="29">
        <f t="shared" si="112"/>
        <v>25637.029334677838</v>
      </c>
      <c r="F418" s="29">
        <f t="shared" ref="F418:F481" si="127">IF(J417*(B418-B417)&gt;F417/2,4*(C418-C417)/PI()/$C$12^2,J417*(B418-B417)+4*(C418-C417)/PI()/$C$12^2)</f>
        <v>66.24555383637778</v>
      </c>
      <c r="G418" s="29">
        <f t="shared" ref="G418:G481" si="128">F418*$C$10/$C$9</f>
        <v>88.603428256155269</v>
      </c>
      <c r="H418" s="17">
        <f t="shared" ref="H418:H481" si="129">H417+G418</f>
        <v>34289.526735131694</v>
      </c>
      <c r="I418" s="29">
        <f t="shared" si="119"/>
        <v>2.2250485660981263</v>
      </c>
      <c r="J418" s="29">
        <f t="shared" si="120"/>
        <v>41.694115440740156</v>
      </c>
      <c r="K418" s="32">
        <f>IF((D417+L417+M417-AL417)/($C$21+$C$22)&gt;$C$8,$C$8,(D417+L417+M417-AL417)/($C$21+$C$22))</f>
        <v>1400</v>
      </c>
      <c r="L418" s="97">
        <f t="shared" si="115"/>
        <v>0</v>
      </c>
      <c r="M418" s="96">
        <f t="shared" si="116"/>
        <v>0</v>
      </c>
      <c r="N418" s="98">
        <f t="shared" si="121"/>
        <v>1.7179213529287818</v>
      </c>
      <c r="O418" s="100">
        <f t="shared" si="117"/>
        <v>4.2266987561397071</v>
      </c>
      <c r="P418" s="104">
        <f t="shared" si="122"/>
        <v>18.880500609176615</v>
      </c>
      <c r="Q418" s="102">
        <f t="shared" si="123"/>
        <v>4.9224514715476911E-2</v>
      </c>
      <c r="R418" s="106">
        <f>IF(K418-H417&lt;0,0,K418-H417)</f>
        <v>0</v>
      </c>
      <c r="S418" s="106">
        <f>K418-V418</f>
        <v>0</v>
      </c>
      <c r="T418" s="106">
        <f>IF(R418&gt;0,$C$6-$C$8,IF($C$6-$C$8-W418&lt;0,0,$C$6-$C$8-W418))</f>
        <v>97.214462279726973</v>
      </c>
      <c r="U418" s="107">
        <f>IF(R418=0,IF(U417+(F418-AL418/$C$23)*$C$21/($C$21+$C$22)&gt;$C$8,$C$8,U417+F418*$C$21/($C$21+$C$22)),E418)</f>
        <v>1400</v>
      </c>
      <c r="V418" s="107">
        <f>IF(R418&gt;0,0,IF(V417+(F418-AL418/$C$23)*$C$21/($C$21+$C$22)&gt;$C$8,$C$8,IF(U418=$C$8,V417+(F418-AL418/$C$23)*$C$21/$C$22,V417+(F418-AL418/$C$23)*$C$21/($C$21+$C$22))))</f>
        <v>1400</v>
      </c>
      <c r="W418" s="203">
        <f>IF(R418&gt;0,0,IF(W417+AL418/$C$23&gt;$F$23,$F$23,W417+AL418/$C$23))</f>
        <v>2.7855377202730285</v>
      </c>
      <c r="X418" s="105" t="str">
        <f>IF(R418=0,"-",FORECAST($C$8,Инклинометрия!$B$2:$B$152,Инклинометрия!$A$2:$A$152))</f>
        <v>-</v>
      </c>
      <c r="Y418" s="105" t="str">
        <f>IF(R418=0,"-",FORECAST($C$8-R418,Инклинометрия!$B$2:$B$152,Инклинометрия!$A$2:$A$152))</f>
        <v>-</v>
      </c>
      <c r="Z418" s="105" t="str">
        <f>IF(R418&gt;0,FORECAST($C$8,Инклинометрия!$B$2:$B$152,Инклинометрия!$A$2:$A$152),IF(V418=$C$8,"-",FORECAST($C$8-V418,Инклинометрия!$B$2:$B$152,Инклинометрия!$A$2:$A$152)))</f>
        <v>-</v>
      </c>
      <c r="AA418" s="105" t="str">
        <f>IF(S418=0,"-",FORECAST($C$8-(S418+V418),Инклинометрия!$B$2:$B$152,Инклинометрия!$A$2:$A$152))</f>
        <v>-</v>
      </c>
      <c r="AB418" s="105">
        <f>FORECAST($C$8+T418,Инклинометрия!$B$2:$B$152,Инклинометрия!$A$2:$A$152)</f>
        <v>1422.3537391657405</v>
      </c>
      <c r="AC418" s="105">
        <f>IF(R418=0,FORECAST($C$6-T418,Инклинометрия!$B$2:$B$152,Инклинометрия!$A$2:$A$152),FORECAST($C$8,Инклинометрия!$B$2:$B$152,Инклинометрия!$A$2:$A$152))</f>
        <v>1332.6462608342592</v>
      </c>
      <c r="AD418" s="107">
        <f>IF(R418=0,FORECAST($C$8,Инклинометрия!$B$2:$B$152,Инклинометрия!$A$2:$A$152),Y418)</f>
        <v>1330</v>
      </c>
      <c r="AE418" s="107">
        <f>FORECAST($C$8-(R418+U418),Инклинометрия!$B$2:$B$152,Инклинометрия!$A$2:$A$152)</f>
        <v>0</v>
      </c>
      <c r="AF418" s="107">
        <f>IF(V418=0,"-",FORECAST($C$8,Инклинометрия!$B$2:$B$152,Инклинометрия!$A$2:$A$152))</f>
        <v>1330</v>
      </c>
      <c r="AG418" s="107">
        <f>IF(V418=0,"-",FORECAST($C$8-V418,Инклинометрия!$B$2:$B$152,Инклинометрия!$A$2:$A$152))</f>
        <v>0</v>
      </c>
      <c r="AH418" s="107">
        <f>IF(W418=0,"-",FORECAST($C$8+W418,Инклинометрия!$B$2:$B$152,Инклинометрия!$A$2:$A$152))</f>
        <v>1332.6462608342592</v>
      </c>
      <c r="AI418" s="107">
        <f>IF(W418=0,"-",FORECAST($C$8,Инклинометрия!$B$2:$B$152,Инклинометрия!$A$2:$A$152))</f>
        <v>1330</v>
      </c>
      <c r="AK418" s="122">
        <f t="shared" ref="AK418:AK481" si="130">2*PI()*$C$5*(AT417-AT416)/(LN(AN417/$K$11)*$K$10/$K$9+LN($K$12/AN417)*$K$10/$K$9)</f>
        <v>0</v>
      </c>
      <c r="AL418" s="67">
        <f>AK418*(B418-B417)</f>
        <v>0</v>
      </c>
      <c r="AM418" s="23">
        <f t="shared" si="113"/>
        <v>8.6725204696437436E-2</v>
      </c>
      <c r="AN418" s="26">
        <f>AN417+AK418*(B418-B417)/(2*PI()*$C$5*AN417*$K$13)</f>
        <v>0.15480061813468687</v>
      </c>
      <c r="AO418" s="87">
        <f t="shared" si="124"/>
        <v>145932.55112472404</v>
      </c>
      <c r="AP418" s="87">
        <f>IF(R418+U418&lt;$C$8,0,32*$L$23/$C$12^2*($K$10*R418+$K$8*U418)+32*$L$24/($C$14^2-$C$13^2)*($K$10*S418+$K$8*V418))</f>
        <v>44607.551124724028</v>
      </c>
      <c r="AQ418" s="66">
        <f>R418*$C$11*$C$9+U418*$C$11*$C$10</f>
        <v>14695380</v>
      </c>
      <c r="AR418" s="66">
        <f>S418*$C$11*$C$9+V418*$C$11*$C$10</f>
        <v>14695380</v>
      </c>
      <c r="AS418" s="87">
        <f>$C$11*(T418*$C$9+W418*$C$10)</f>
        <v>792178.05375968735</v>
      </c>
      <c r="AT418" s="45">
        <f t="shared" si="118"/>
        <v>15633490.60488441</v>
      </c>
      <c r="AU418" s="75"/>
    </row>
    <row r="419" spans="2:47" ht="15" thickBot="1" x14ac:dyDescent="0.35">
      <c r="B419" s="41">
        <f t="shared" si="125"/>
        <v>7760</v>
      </c>
      <c r="C419" s="8">
        <f t="shared" si="126"/>
        <v>77.600000000000009</v>
      </c>
      <c r="D419" s="73">
        <f t="shared" si="114"/>
        <v>103.79000000000002</v>
      </c>
      <c r="E419" s="29">
        <f t="shared" ref="E419:E482" si="131">C419/PI()/($C$12/2)^2</f>
        <v>25703.274888514217</v>
      </c>
      <c r="F419" s="29">
        <f t="shared" si="127"/>
        <v>66.24555383637778</v>
      </c>
      <c r="G419" s="29">
        <f t="shared" si="128"/>
        <v>88.603428256155269</v>
      </c>
      <c r="H419" s="17">
        <f t="shared" si="129"/>
        <v>34378.130163387847</v>
      </c>
      <c r="I419" s="29">
        <f t="shared" si="119"/>
        <v>2.2250485660981263</v>
      </c>
      <c r="J419" s="29">
        <f t="shared" si="120"/>
        <v>41.694115440740156</v>
      </c>
      <c r="K419" s="32">
        <f>IF((D418+L418+M418-AL418)/($C$21+$C$22)&gt;$C$8,$C$8,(D418+L418+M418-AL418)/($C$21+$C$22))</f>
        <v>1400</v>
      </c>
      <c r="L419" s="97">
        <f t="shared" si="115"/>
        <v>0</v>
      </c>
      <c r="M419" s="96">
        <f t="shared" si="116"/>
        <v>0</v>
      </c>
      <c r="N419" s="98">
        <f t="shared" si="121"/>
        <v>1.7179213529287818</v>
      </c>
      <c r="O419" s="100">
        <f t="shared" si="117"/>
        <v>4.2266987561397071</v>
      </c>
      <c r="P419" s="104">
        <f t="shared" si="122"/>
        <v>18.880500609176615</v>
      </c>
      <c r="Q419" s="102">
        <f t="shared" si="123"/>
        <v>4.9224514715476911E-2</v>
      </c>
      <c r="R419" s="106">
        <f>IF(K419-H418&lt;0,0,K419-H418)</f>
        <v>0</v>
      </c>
      <c r="S419" s="106">
        <f>K419-V419</f>
        <v>0</v>
      </c>
      <c r="T419" s="106">
        <f>IF(R419&gt;0,$C$6-$C$8,IF($C$6-$C$8-W419&lt;0,0,$C$6-$C$8-W419))</f>
        <v>97.214462279726973</v>
      </c>
      <c r="U419" s="107">
        <f>IF(R419=0,IF(U418+(F419-AL419/$C$23)*$C$21/($C$21+$C$22)&gt;$C$8,$C$8,U418+F419*$C$21/($C$21+$C$22)),E419)</f>
        <v>1400</v>
      </c>
      <c r="V419" s="107">
        <f>IF(R419&gt;0,0,IF(V418+(F419-AL419/$C$23)*$C$21/($C$21+$C$22)&gt;$C$8,$C$8,IF(U419=$C$8,V418+(F419-AL419/$C$23)*$C$21/$C$22,V418+(F419-AL419/$C$23)*$C$21/($C$21+$C$22))))</f>
        <v>1400</v>
      </c>
      <c r="W419" s="203">
        <f>IF(R419&gt;0,0,IF(W418+AL419/$C$23&gt;$F$23,$F$23,W418+AL419/$C$23))</f>
        <v>2.7855377202730285</v>
      </c>
      <c r="X419" s="105" t="str">
        <f>IF(R419=0,"-",FORECAST($C$8,Инклинометрия!$B$2:$B$152,Инклинометрия!$A$2:$A$152))</f>
        <v>-</v>
      </c>
      <c r="Y419" s="105" t="str">
        <f>IF(R419=0,"-",FORECAST($C$8-R419,Инклинометрия!$B$2:$B$152,Инклинометрия!$A$2:$A$152))</f>
        <v>-</v>
      </c>
      <c r="Z419" s="105" t="str">
        <f>IF(R419&gt;0,FORECAST($C$8,Инклинометрия!$B$2:$B$152,Инклинометрия!$A$2:$A$152),IF(V419=$C$8,"-",FORECAST($C$8-V419,Инклинометрия!$B$2:$B$152,Инклинометрия!$A$2:$A$152)))</f>
        <v>-</v>
      </c>
      <c r="AA419" s="105" t="str">
        <f>IF(S419=0,"-",FORECAST($C$8-(S419+V419),Инклинометрия!$B$2:$B$152,Инклинометрия!$A$2:$A$152))</f>
        <v>-</v>
      </c>
      <c r="AB419" s="105">
        <f>FORECAST($C$8+T419,Инклинометрия!$B$2:$B$152,Инклинометрия!$A$2:$A$152)</f>
        <v>1422.3537391657405</v>
      </c>
      <c r="AC419" s="105">
        <f>IF(R419=0,FORECAST($C$6-T419,Инклинометрия!$B$2:$B$152,Инклинометрия!$A$2:$A$152),FORECAST($C$8,Инклинометрия!$B$2:$B$152,Инклинометрия!$A$2:$A$152))</f>
        <v>1332.6462608342592</v>
      </c>
      <c r="AD419" s="107">
        <f>IF(R419=0,FORECAST($C$8,Инклинометрия!$B$2:$B$152,Инклинометрия!$A$2:$A$152),Y419)</f>
        <v>1330</v>
      </c>
      <c r="AE419" s="107">
        <f>FORECAST($C$8-(R419+U419),Инклинометрия!$B$2:$B$152,Инклинометрия!$A$2:$A$152)</f>
        <v>0</v>
      </c>
      <c r="AF419" s="107">
        <f>IF(V419=0,"-",FORECAST($C$8,Инклинометрия!$B$2:$B$152,Инклинометрия!$A$2:$A$152))</f>
        <v>1330</v>
      </c>
      <c r="AG419" s="107">
        <f>IF(V419=0,"-",FORECAST($C$8-V419,Инклинометрия!$B$2:$B$152,Инклинометрия!$A$2:$A$152))</f>
        <v>0</v>
      </c>
      <c r="AH419" s="107">
        <f>IF(W419=0,"-",FORECAST($C$8+W419,Инклинометрия!$B$2:$B$152,Инклинометрия!$A$2:$A$152))</f>
        <v>1332.6462608342592</v>
      </c>
      <c r="AI419" s="107">
        <f>IF(W419=0,"-",FORECAST($C$8,Инклинометрия!$B$2:$B$152,Инклинометрия!$A$2:$A$152))</f>
        <v>1330</v>
      </c>
      <c r="AK419" s="122">
        <f t="shared" si="130"/>
        <v>0</v>
      </c>
      <c r="AL419" s="67">
        <f>AK419*(B419-B418)</f>
        <v>0</v>
      </c>
      <c r="AM419" s="23">
        <f t="shared" si="113"/>
        <v>8.6725204696437436E-2</v>
      </c>
      <c r="AN419" s="26">
        <f>AN418+AK419*(B419-B418)/(2*PI()*$C$5*AN418*$K$13)</f>
        <v>0.15480061813468687</v>
      </c>
      <c r="AO419" s="87">
        <f t="shared" si="124"/>
        <v>145932.55112472404</v>
      </c>
      <c r="AP419" s="87">
        <f>IF(R419+U419&lt;$C$8,0,32*$L$23/$C$12^2*($K$10*R419+$K$8*U419)+32*$L$24/($C$14^2-$C$13^2)*($K$10*S419+$K$8*V419))</f>
        <v>44607.551124724028</v>
      </c>
      <c r="AQ419" s="66">
        <f>R419*$C$11*$C$9+U419*$C$11*$C$10</f>
        <v>14695380</v>
      </c>
      <c r="AR419" s="66">
        <f>S419*$C$11*$C$9+V419*$C$11*$C$10</f>
        <v>14695380</v>
      </c>
      <c r="AS419" s="87">
        <f>$C$11*(T419*$C$9+W419*$C$10)</f>
        <v>792178.05375968735</v>
      </c>
      <c r="AT419" s="45">
        <f t="shared" si="118"/>
        <v>15633490.60488441</v>
      </c>
      <c r="AU419" s="75"/>
    </row>
    <row r="420" spans="2:47" ht="15" thickBot="1" x14ac:dyDescent="0.35">
      <c r="B420" s="41">
        <f t="shared" si="125"/>
        <v>7780</v>
      </c>
      <c r="C420" s="8">
        <f t="shared" si="126"/>
        <v>77.8</v>
      </c>
      <c r="D420" s="73">
        <f t="shared" si="114"/>
        <v>104.0575</v>
      </c>
      <c r="E420" s="29">
        <f t="shared" si="131"/>
        <v>25769.520442350586</v>
      </c>
      <c r="F420" s="29">
        <f t="shared" si="127"/>
        <v>66.245553836373062</v>
      </c>
      <c r="G420" s="29">
        <f t="shared" si="128"/>
        <v>88.603428256148959</v>
      </c>
      <c r="H420" s="17">
        <f t="shared" si="129"/>
        <v>34466.733591643999</v>
      </c>
      <c r="I420" s="29">
        <f t="shared" si="119"/>
        <v>2.2250485660981263</v>
      </c>
      <c r="J420" s="29">
        <f t="shared" si="120"/>
        <v>41.69411544073867</v>
      </c>
      <c r="K420" s="32">
        <f>IF((D419+L419+M419-AL419)/($C$21+$C$22)&gt;$C$8,$C$8,(D419+L419+M419-AL419)/($C$21+$C$22))</f>
        <v>1400</v>
      </c>
      <c r="L420" s="97">
        <f t="shared" si="115"/>
        <v>0</v>
      </c>
      <c r="M420" s="96">
        <f t="shared" si="116"/>
        <v>0</v>
      </c>
      <c r="N420" s="98">
        <f t="shared" si="121"/>
        <v>1.7179213529287818</v>
      </c>
      <c r="O420" s="100">
        <f t="shared" si="117"/>
        <v>4.2266987561397071</v>
      </c>
      <c r="P420" s="104">
        <f t="shared" si="122"/>
        <v>18.880500609176615</v>
      </c>
      <c r="Q420" s="102">
        <f t="shared" si="123"/>
        <v>4.9224514715476911E-2</v>
      </c>
      <c r="R420" s="106">
        <f>IF(K420-H419&lt;0,0,K420-H419)</f>
        <v>0</v>
      </c>
      <c r="S420" s="106">
        <f>K420-V420</f>
        <v>0</v>
      </c>
      <c r="T420" s="106">
        <f>IF(R420&gt;0,$C$6-$C$8,IF($C$6-$C$8-W420&lt;0,0,$C$6-$C$8-W420))</f>
        <v>97.214462279726973</v>
      </c>
      <c r="U420" s="107">
        <f>IF(R420=0,IF(U419+(F420-AL420/$C$23)*$C$21/($C$21+$C$22)&gt;$C$8,$C$8,U419+F420*$C$21/($C$21+$C$22)),E420)</f>
        <v>1400</v>
      </c>
      <c r="V420" s="107">
        <f>IF(R420&gt;0,0,IF(V419+(F420-AL420/$C$23)*$C$21/($C$21+$C$22)&gt;$C$8,$C$8,IF(U420=$C$8,V419+(F420-AL420/$C$23)*$C$21/$C$22,V419+(F420-AL420/$C$23)*$C$21/($C$21+$C$22))))</f>
        <v>1400</v>
      </c>
      <c r="W420" s="203">
        <f>IF(R420&gt;0,0,IF(W419+AL420/$C$23&gt;$F$23,$F$23,W419+AL420/$C$23))</f>
        <v>2.7855377202730285</v>
      </c>
      <c r="X420" s="105" t="str">
        <f>IF(R420=0,"-",FORECAST($C$8,Инклинометрия!$B$2:$B$152,Инклинометрия!$A$2:$A$152))</f>
        <v>-</v>
      </c>
      <c r="Y420" s="105" t="str">
        <f>IF(R420=0,"-",FORECAST($C$8-R420,Инклинометрия!$B$2:$B$152,Инклинометрия!$A$2:$A$152))</f>
        <v>-</v>
      </c>
      <c r="Z420" s="105" t="str">
        <f>IF(R420&gt;0,FORECAST($C$8,Инклинометрия!$B$2:$B$152,Инклинометрия!$A$2:$A$152),IF(V420=$C$8,"-",FORECAST($C$8-V420,Инклинометрия!$B$2:$B$152,Инклинометрия!$A$2:$A$152)))</f>
        <v>-</v>
      </c>
      <c r="AA420" s="105" t="str">
        <f>IF(S420=0,"-",FORECAST($C$8-(S420+V420),Инклинометрия!$B$2:$B$152,Инклинометрия!$A$2:$A$152))</f>
        <v>-</v>
      </c>
      <c r="AB420" s="105">
        <f>FORECAST($C$8+T420,Инклинометрия!$B$2:$B$152,Инклинометрия!$A$2:$A$152)</f>
        <v>1422.3537391657405</v>
      </c>
      <c r="AC420" s="105">
        <f>IF(R420=0,FORECAST($C$6-T420,Инклинометрия!$B$2:$B$152,Инклинометрия!$A$2:$A$152),FORECAST($C$8,Инклинометрия!$B$2:$B$152,Инклинометрия!$A$2:$A$152))</f>
        <v>1332.6462608342592</v>
      </c>
      <c r="AD420" s="107">
        <f>IF(R420=0,FORECAST($C$8,Инклинометрия!$B$2:$B$152,Инклинометрия!$A$2:$A$152),Y420)</f>
        <v>1330</v>
      </c>
      <c r="AE420" s="107">
        <f>FORECAST($C$8-(R420+U420),Инклинометрия!$B$2:$B$152,Инклинометрия!$A$2:$A$152)</f>
        <v>0</v>
      </c>
      <c r="AF420" s="107">
        <f>IF(V420=0,"-",FORECAST($C$8,Инклинометрия!$B$2:$B$152,Инклинометрия!$A$2:$A$152))</f>
        <v>1330</v>
      </c>
      <c r="AG420" s="107">
        <f>IF(V420=0,"-",FORECAST($C$8-V420,Инклинометрия!$B$2:$B$152,Инклинометрия!$A$2:$A$152))</f>
        <v>0</v>
      </c>
      <c r="AH420" s="107">
        <f>IF(W420=0,"-",FORECAST($C$8+W420,Инклинометрия!$B$2:$B$152,Инклинометрия!$A$2:$A$152))</f>
        <v>1332.6462608342592</v>
      </c>
      <c r="AI420" s="107">
        <f>IF(W420=0,"-",FORECAST($C$8,Инклинометрия!$B$2:$B$152,Инклинометрия!$A$2:$A$152))</f>
        <v>1330</v>
      </c>
      <c r="AK420" s="122">
        <f t="shared" si="130"/>
        <v>0</v>
      </c>
      <c r="AL420" s="67">
        <f>AK420*(B420-B419)</f>
        <v>0</v>
      </c>
      <c r="AM420" s="23">
        <f t="shared" si="113"/>
        <v>8.6725204696437436E-2</v>
      </c>
      <c r="AN420" s="26">
        <f>AN419+AK420*(B420-B419)/(2*PI()*$C$5*AN419*$K$13)</f>
        <v>0.15480061813468687</v>
      </c>
      <c r="AO420" s="87">
        <f t="shared" si="124"/>
        <v>145932.55112472404</v>
      </c>
      <c r="AP420" s="87">
        <f>IF(R420+U420&lt;$C$8,0,32*$L$23/$C$12^2*($K$10*R420+$K$8*U420)+32*$L$24/($C$14^2-$C$13^2)*($K$10*S420+$K$8*V420))</f>
        <v>44607.551124724028</v>
      </c>
      <c r="AQ420" s="66">
        <f>R420*$C$11*$C$9+U420*$C$11*$C$10</f>
        <v>14695380</v>
      </c>
      <c r="AR420" s="66">
        <f>S420*$C$11*$C$9+V420*$C$11*$C$10</f>
        <v>14695380</v>
      </c>
      <c r="AS420" s="87">
        <f>$C$11*(T420*$C$9+W420*$C$10)</f>
        <v>792178.05375968735</v>
      </c>
      <c r="AT420" s="45">
        <f t="shared" si="118"/>
        <v>15633490.60488441</v>
      </c>
      <c r="AU420" s="75"/>
    </row>
    <row r="421" spans="2:47" ht="15" thickBot="1" x14ac:dyDescent="0.35">
      <c r="B421" s="41">
        <f t="shared" si="125"/>
        <v>7800</v>
      </c>
      <c r="C421" s="8">
        <f t="shared" si="126"/>
        <v>78</v>
      </c>
      <c r="D421" s="73">
        <f t="shared" si="114"/>
        <v>104.325</v>
      </c>
      <c r="E421" s="29">
        <f t="shared" si="131"/>
        <v>25835.765996186965</v>
      </c>
      <c r="F421" s="29">
        <f t="shared" si="127"/>
        <v>66.24555383637778</v>
      </c>
      <c r="G421" s="29">
        <f t="shared" si="128"/>
        <v>88.603428256155269</v>
      </c>
      <c r="H421" s="17">
        <f t="shared" si="129"/>
        <v>34555.337019900151</v>
      </c>
      <c r="I421" s="29">
        <f t="shared" si="119"/>
        <v>2.2250485660981263</v>
      </c>
      <c r="J421" s="29">
        <f t="shared" si="120"/>
        <v>41.694115440740156</v>
      </c>
      <c r="K421" s="32">
        <f>IF((D420+L420+M420-AL420)/($C$21+$C$22)&gt;$C$8,$C$8,(D420+L420+M420-AL420)/($C$21+$C$22))</f>
        <v>1400</v>
      </c>
      <c r="L421" s="97">
        <f t="shared" si="115"/>
        <v>0</v>
      </c>
      <c r="M421" s="96">
        <f t="shared" si="116"/>
        <v>0</v>
      </c>
      <c r="N421" s="98">
        <f t="shared" si="121"/>
        <v>1.7179213529287818</v>
      </c>
      <c r="O421" s="100">
        <f t="shared" si="117"/>
        <v>4.2266987561397071</v>
      </c>
      <c r="P421" s="104">
        <f t="shared" si="122"/>
        <v>18.880500609176615</v>
      </c>
      <c r="Q421" s="102">
        <f t="shared" si="123"/>
        <v>4.9224514715476911E-2</v>
      </c>
      <c r="R421" s="106">
        <f>IF(K421-H420&lt;0,0,K421-H420)</f>
        <v>0</v>
      </c>
      <c r="S421" s="106">
        <f>K421-V421</f>
        <v>0</v>
      </c>
      <c r="T421" s="106">
        <f>IF(R421&gt;0,$C$6-$C$8,IF($C$6-$C$8-W421&lt;0,0,$C$6-$C$8-W421))</f>
        <v>97.214462279726973</v>
      </c>
      <c r="U421" s="107">
        <f>IF(R421=0,IF(U420+(F421-AL421/$C$23)*$C$21/($C$21+$C$22)&gt;$C$8,$C$8,U420+F421*$C$21/($C$21+$C$22)),E421)</f>
        <v>1400</v>
      </c>
      <c r="V421" s="107">
        <f>IF(R421&gt;0,0,IF(V420+(F421-AL421/$C$23)*$C$21/($C$21+$C$22)&gt;$C$8,$C$8,IF(U421=$C$8,V420+(F421-AL421/$C$23)*$C$21/$C$22,V420+(F421-AL421/$C$23)*$C$21/($C$21+$C$22))))</f>
        <v>1400</v>
      </c>
      <c r="W421" s="203">
        <f>IF(R421&gt;0,0,IF(W420+AL421/$C$23&gt;$F$23,$F$23,W420+AL421/$C$23))</f>
        <v>2.7855377202730285</v>
      </c>
      <c r="X421" s="105" t="str">
        <f>IF(R421=0,"-",FORECAST($C$8,Инклинометрия!$B$2:$B$152,Инклинометрия!$A$2:$A$152))</f>
        <v>-</v>
      </c>
      <c r="Y421" s="105" t="str">
        <f>IF(R421=0,"-",FORECAST($C$8-R421,Инклинометрия!$B$2:$B$152,Инклинометрия!$A$2:$A$152))</f>
        <v>-</v>
      </c>
      <c r="Z421" s="105" t="str">
        <f>IF(R421&gt;0,FORECAST($C$8,Инклинометрия!$B$2:$B$152,Инклинометрия!$A$2:$A$152),IF(V421=$C$8,"-",FORECAST($C$8-V421,Инклинометрия!$B$2:$B$152,Инклинометрия!$A$2:$A$152)))</f>
        <v>-</v>
      </c>
      <c r="AA421" s="105" t="str">
        <f>IF(S421=0,"-",FORECAST($C$8-(S421+V421),Инклинометрия!$B$2:$B$152,Инклинометрия!$A$2:$A$152))</f>
        <v>-</v>
      </c>
      <c r="AB421" s="105">
        <f>FORECAST($C$8+T421,Инклинометрия!$B$2:$B$152,Инклинометрия!$A$2:$A$152)</f>
        <v>1422.3537391657405</v>
      </c>
      <c r="AC421" s="105">
        <f>IF(R421=0,FORECAST($C$6-T421,Инклинометрия!$B$2:$B$152,Инклинометрия!$A$2:$A$152),FORECAST($C$8,Инклинометрия!$B$2:$B$152,Инклинометрия!$A$2:$A$152))</f>
        <v>1332.6462608342592</v>
      </c>
      <c r="AD421" s="107">
        <f>IF(R421=0,FORECAST($C$8,Инклинометрия!$B$2:$B$152,Инклинометрия!$A$2:$A$152),Y421)</f>
        <v>1330</v>
      </c>
      <c r="AE421" s="107">
        <f>FORECAST($C$8-(R421+U421),Инклинометрия!$B$2:$B$152,Инклинометрия!$A$2:$A$152)</f>
        <v>0</v>
      </c>
      <c r="AF421" s="107">
        <f>IF(V421=0,"-",FORECAST($C$8,Инклинометрия!$B$2:$B$152,Инклинометрия!$A$2:$A$152))</f>
        <v>1330</v>
      </c>
      <c r="AG421" s="107">
        <f>IF(V421=0,"-",FORECAST($C$8-V421,Инклинометрия!$B$2:$B$152,Инклинометрия!$A$2:$A$152))</f>
        <v>0</v>
      </c>
      <c r="AH421" s="107">
        <f>IF(W421=0,"-",FORECAST($C$8+W421,Инклинометрия!$B$2:$B$152,Инклинометрия!$A$2:$A$152))</f>
        <v>1332.6462608342592</v>
      </c>
      <c r="AI421" s="107">
        <f>IF(W421=0,"-",FORECAST($C$8,Инклинометрия!$B$2:$B$152,Инклинометрия!$A$2:$A$152))</f>
        <v>1330</v>
      </c>
      <c r="AK421" s="122">
        <f t="shared" si="130"/>
        <v>0</v>
      </c>
      <c r="AL421" s="67">
        <f>AK421*(B421-B420)</f>
        <v>0</v>
      </c>
      <c r="AM421" s="23">
        <f t="shared" si="113"/>
        <v>8.6725204696437436E-2</v>
      </c>
      <c r="AN421" s="26">
        <f>AN420+AK421*(B421-B420)/(2*PI()*$C$5*AN420*$K$13)</f>
        <v>0.15480061813468687</v>
      </c>
      <c r="AO421" s="87">
        <f t="shared" si="124"/>
        <v>145932.55112472404</v>
      </c>
      <c r="AP421" s="87">
        <f>IF(R421+U421&lt;$C$8,0,32*$L$23/$C$12^2*($K$10*R421+$K$8*U421)+32*$L$24/($C$14^2-$C$13^2)*($K$10*S421+$K$8*V421))</f>
        <v>44607.551124724028</v>
      </c>
      <c r="AQ421" s="66">
        <f>R421*$C$11*$C$9+U421*$C$11*$C$10</f>
        <v>14695380</v>
      </c>
      <c r="AR421" s="66">
        <f>S421*$C$11*$C$9+V421*$C$11*$C$10</f>
        <v>14695380</v>
      </c>
      <c r="AS421" s="87">
        <f>$C$11*(T421*$C$9+W421*$C$10)</f>
        <v>792178.05375968735</v>
      </c>
      <c r="AT421" s="45">
        <f t="shared" si="118"/>
        <v>15633490.60488441</v>
      </c>
      <c r="AU421" s="75"/>
    </row>
    <row r="422" spans="2:47" ht="15" thickBot="1" x14ac:dyDescent="0.35">
      <c r="B422" s="41">
        <f t="shared" si="125"/>
        <v>7820</v>
      </c>
      <c r="C422" s="8">
        <f t="shared" si="126"/>
        <v>78.2</v>
      </c>
      <c r="D422" s="73">
        <f t="shared" si="114"/>
        <v>104.5925</v>
      </c>
      <c r="E422" s="29">
        <f t="shared" si="131"/>
        <v>25902.011550023348</v>
      </c>
      <c r="F422" s="29">
        <f t="shared" si="127"/>
        <v>66.24555383637778</v>
      </c>
      <c r="G422" s="29">
        <f t="shared" si="128"/>
        <v>88.603428256155269</v>
      </c>
      <c r="H422" s="17">
        <f t="shared" si="129"/>
        <v>34643.940448156303</v>
      </c>
      <c r="I422" s="29">
        <f t="shared" si="119"/>
        <v>2.2250485660981263</v>
      </c>
      <c r="J422" s="29">
        <f t="shared" si="120"/>
        <v>41.694115440740156</v>
      </c>
      <c r="K422" s="32">
        <f>IF((D421+L421+M421-AL421)/($C$21+$C$22)&gt;$C$8,$C$8,(D421+L421+M421-AL421)/($C$21+$C$22))</f>
        <v>1400</v>
      </c>
      <c r="L422" s="97">
        <f t="shared" si="115"/>
        <v>0</v>
      </c>
      <c r="M422" s="96">
        <f t="shared" si="116"/>
        <v>0</v>
      </c>
      <c r="N422" s="98">
        <f t="shared" si="121"/>
        <v>1.7179213529287818</v>
      </c>
      <c r="O422" s="100">
        <f t="shared" si="117"/>
        <v>4.2266987561397071</v>
      </c>
      <c r="P422" s="104">
        <f t="shared" si="122"/>
        <v>18.880500609176615</v>
      </c>
      <c r="Q422" s="102">
        <f t="shared" si="123"/>
        <v>4.9224514715476911E-2</v>
      </c>
      <c r="R422" s="106">
        <f>IF(K422-H421&lt;0,0,K422-H421)</f>
        <v>0</v>
      </c>
      <c r="S422" s="106">
        <f>K422-V422</f>
        <v>0</v>
      </c>
      <c r="T422" s="106">
        <f>IF(R422&gt;0,$C$6-$C$8,IF($C$6-$C$8-W422&lt;0,0,$C$6-$C$8-W422))</f>
        <v>97.214462279726973</v>
      </c>
      <c r="U422" s="107">
        <f>IF(R422=0,IF(U421+(F422-AL422/$C$23)*$C$21/($C$21+$C$22)&gt;$C$8,$C$8,U421+F422*$C$21/($C$21+$C$22)),E422)</f>
        <v>1400</v>
      </c>
      <c r="V422" s="107">
        <f>IF(R422&gt;0,0,IF(V421+(F422-AL422/$C$23)*$C$21/($C$21+$C$22)&gt;$C$8,$C$8,IF(U422=$C$8,V421+(F422-AL422/$C$23)*$C$21/$C$22,V421+(F422-AL422/$C$23)*$C$21/($C$21+$C$22))))</f>
        <v>1400</v>
      </c>
      <c r="W422" s="203">
        <f>IF(R422&gt;0,0,IF(W421+AL422/$C$23&gt;$F$23,$F$23,W421+AL422/$C$23))</f>
        <v>2.7855377202730285</v>
      </c>
      <c r="X422" s="105" t="str">
        <f>IF(R422=0,"-",FORECAST($C$8,Инклинометрия!$B$2:$B$152,Инклинометрия!$A$2:$A$152))</f>
        <v>-</v>
      </c>
      <c r="Y422" s="105" t="str">
        <f>IF(R422=0,"-",FORECAST($C$8-R422,Инклинометрия!$B$2:$B$152,Инклинометрия!$A$2:$A$152))</f>
        <v>-</v>
      </c>
      <c r="Z422" s="105" t="str">
        <f>IF(R422&gt;0,FORECAST($C$8,Инклинометрия!$B$2:$B$152,Инклинометрия!$A$2:$A$152),IF(V422=$C$8,"-",FORECAST($C$8-V422,Инклинометрия!$B$2:$B$152,Инклинометрия!$A$2:$A$152)))</f>
        <v>-</v>
      </c>
      <c r="AA422" s="105" t="str">
        <f>IF(S422=0,"-",FORECAST($C$8-(S422+V422),Инклинометрия!$B$2:$B$152,Инклинометрия!$A$2:$A$152))</f>
        <v>-</v>
      </c>
      <c r="AB422" s="105">
        <f>FORECAST($C$8+T422,Инклинометрия!$B$2:$B$152,Инклинометрия!$A$2:$A$152)</f>
        <v>1422.3537391657405</v>
      </c>
      <c r="AC422" s="105">
        <f>IF(R422=0,FORECAST($C$6-T422,Инклинометрия!$B$2:$B$152,Инклинометрия!$A$2:$A$152),FORECAST($C$8,Инклинометрия!$B$2:$B$152,Инклинометрия!$A$2:$A$152))</f>
        <v>1332.6462608342592</v>
      </c>
      <c r="AD422" s="107">
        <f>IF(R422=0,FORECAST($C$8,Инклинометрия!$B$2:$B$152,Инклинометрия!$A$2:$A$152),Y422)</f>
        <v>1330</v>
      </c>
      <c r="AE422" s="107">
        <f>FORECAST($C$8-(R422+U422),Инклинометрия!$B$2:$B$152,Инклинометрия!$A$2:$A$152)</f>
        <v>0</v>
      </c>
      <c r="AF422" s="107">
        <f>IF(V422=0,"-",FORECAST($C$8,Инклинометрия!$B$2:$B$152,Инклинометрия!$A$2:$A$152))</f>
        <v>1330</v>
      </c>
      <c r="AG422" s="107">
        <f>IF(V422=0,"-",FORECAST($C$8-V422,Инклинометрия!$B$2:$B$152,Инклинометрия!$A$2:$A$152))</f>
        <v>0</v>
      </c>
      <c r="AH422" s="107">
        <f>IF(W422=0,"-",FORECAST($C$8+W422,Инклинометрия!$B$2:$B$152,Инклинометрия!$A$2:$A$152))</f>
        <v>1332.6462608342592</v>
      </c>
      <c r="AI422" s="107">
        <f>IF(W422=0,"-",FORECAST($C$8,Инклинометрия!$B$2:$B$152,Инклинометрия!$A$2:$A$152))</f>
        <v>1330</v>
      </c>
      <c r="AK422" s="122">
        <f t="shared" si="130"/>
        <v>0</v>
      </c>
      <c r="AL422" s="67">
        <f>AK422*(B422-B421)</f>
        <v>0</v>
      </c>
      <c r="AM422" s="23">
        <f t="shared" si="113"/>
        <v>8.6725204696437436E-2</v>
      </c>
      <c r="AN422" s="26">
        <f>AN421+AK422*(B422-B421)/(2*PI()*$C$5*AN421*$K$13)</f>
        <v>0.15480061813468687</v>
      </c>
      <c r="AO422" s="87">
        <f t="shared" si="124"/>
        <v>145932.55112472404</v>
      </c>
      <c r="AP422" s="87">
        <f>IF(R422+U422&lt;$C$8,0,32*$L$23/$C$12^2*($K$10*R422+$K$8*U422)+32*$L$24/($C$14^2-$C$13^2)*($K$10*S422+$K$8*V422))</f>
        <v>44607.551124724028</v>
      </c>
      <c r="AQ422" s="66">
        <f>R422*$C$11*$C$9+U422*$C$11*$C$10</f>
        <v>14695380</v>
      </c>
      <c r="AR422" s="66">
        <f>S422*$C$11*$C$9+V422*$C$11*$C$10</f>
        <v>14695380</v>
      </c>
      <c r="AS422" s="87">
        <f>$C$11*(T422*$C$9+W422*$C$10)</f>
        <v>792178.05375968735</v>
      </c>
      <c r="AT422" s="45">
        <f t="shared" si="118"/>
        <v>15633490.60488441</v>
      </c>
      <c r="AU422" s="75"/>
    </row>
    <row r="423" spans="2:47" ht="15" thickBot="1" x14ac:dyDescent="0.35">
      <c r="B423" s="41">
        <f t="shared" si="125"/>
        <v>7840</v>
      </c>
      <c r="C423" s="8">
        <f t="shared" si="126"/>
        <v>78.400000000000006</v>
      </c>
      <c r="D423" s="73">
        <f t="shared" si="114"/>
        <v>104.86</v>
      </c>
      <c r="E423" s="29">
        <f t="shared" si="131"/>
        <v>25968.257103859723</v>
      </c>
      <c r="F423" s="29">
        <f t="shared" si="127"/>
        <v>66.24555383637778</v>
      </c>
      <c r="G423" s="29">
        <f t="shared" si="128"/>
        <v>88.603428256155269</v>
      </c>
      <c r="H423" s="17">
        <f t="shared" si="129"/>
        <v>34732.543876412456</v>
      </c>
      <c r="I423" s="29">
        <f t="shared" si="119"/>
        <v>2.2250485660981263</v>
      </c>
      <c r="J423" s="29">
        <f t="shared" si="120"/>
        <v>41.694115440740156</v>
      </c>
      <c r="K423" s="32">
        <f>IF((D422+L422+M422-AL422)/($C$21+$C$22)&gt;$C$8,$C$8,(D422+L422+M422-AL422)/($C$21+$C$22))</f>
        <v>1400</v>
      </c>
      <c r="L423" s="97">
        <f t="shared" si="115"/>
        <v>0</v>
      </c>
      <c r="M423" s="96">
        <f t="shared" si="116"/>
        <v>0</v>
      </c>
      <c r="N423" s="98">
        <f t="shared" si="121"/>
        <v>1.7179213529287818</v>
      </c>
      <c r="O423" s="100">
        <f t="shared" si="117"/>
        <v>4.2266987561397071</v>
      </c>
      <c r="P423" s="104">
        <f t="shared" si="122"/>
        <v>18.880500609176615</v>
      </c>
      <c r="Q423" s="102">
        <f t="shared" si="123"/>
        <v>4.9224514715476911E-2</v>
      </c>
      <c r="R423" s="106">
        <f>IF(K423-H422&lt;0,0,K423-H422)</f>
        <v>0</v>
      </c>
      <c r="S423" s="106">
        <f>K423-V423</f>
        <v>0</v>
      </c>
      <c r="T423" s="106">
        <f>IF(R423&gt;0,$C$6-$C$8,IF($C$6-$C$8-W423&lt;0,0,$C$6-$C$8-W423))</f>
        <v>97.214462279726973</v>
      </c>
      <c r="U423" s="107">
        <f>IF(R423=0,IF(U422+(F423-AL423/$C$23)*$C$21/($C$21+$C$22)&gt;$C$8,$C$8,U422+F423*$C$21/($C$21+$C$22)),E423)</f>
        <v>1400</v>
      </c>
      <c r="V423" s="107">
        <f>IF(R423&gt;0,0,IF(V422+(F423-AL423/$C$23)*$C$21/($C$21+$C$22)&gt;$C$8,$C$8,IF(U423=$C$8,V422+(F423-AL423/$C$23)*$C$21/$C$22,V422+(F423-AL423/$C$23)*$C$21/($C$21+$C$22))))</f>
        <v>1400</v>
      </c>
      <c r="W423" s="203">
        <f>IF(R423&gt;0,0,IF(W422+AL423/$C$23&gt;$F$23,$F$23,W422+AL423/$C$23))</f>
        <v>2.7855377202730285</v>
      </c>
      <c r="X423" s="105" t="str">
        <f>IF(R423=0,"-",FORECAST($C$8,Инклинометрия!$B$2:$B$152,Инклинометрия!$A$2:$A$152))</f>
        <v>-</v>
      </c>
      <c r="Y423" s="105" t="str">
        <f>IF(R423=0,"-",FORECAST($C$8-R423,Инклинометрия!$B$2:$B$152,Инклинометрия!$A$2:$A$152))</f>
        <v>-</v>
      </c>
      <c r="Z423" s="105" t="str">
        <f>IF(R423&gt;0,FORECAST($C$8,Инклинометрия!$B$2:$B$152,Инклинометрия!$A$2:$A$152),IF(V423=$C$8,"-",FORECAST($C$8-V423,Инклинометрия!$B$2:$B$152,Инклинометрия!$A$2:$A$152)))</f>
        <v>-</v>
      </c>
      <c r="AA423" s="105" t="str">
        <f>IF(S423=0,"-",FORECAST($C$8-(S423+V423),Инклинометрия!$B$2:$B$152,Инклинометрия!$A$2:$A$152))</f>
        <v>-</v>
      </c>
      <c r="AB423" s="105">
        <f>FORECAST($C$8+T423,Инклинометрия!$B$2:$B$152,Инклинометрия!$A$2:$A$152)</f>
        <v>1422.3537391657405</v>
      </c>
      <c r="AC423" s="105">
        <f>IF(R423=0,FORECAST($C$6-T423,Инклинометрия!$B$2:$B$152,Инклинометрия!$A$2:$A$152),FORECAST($C$8,Инклинометрия!$B$2:$B$152,Инклинометрия!$A$2:$A$152))</f>
        <v>1332.6462608342592</v>
      </c>
      <c r="AD423" s="107">
        <f>IF(R423=0,FORECAST($C$8,Инклинометрия!$B$2:$B$152,Инклинометрия!$A$2:$A$152),Y423)</f>
        <v>1330</v>
      </c>
      <c r="AE423" s="107">
        <f>FORECAST($C$8-(R423+U423),Инклинометрия!$B$2:$B$152,Инклинометрия!$A$2:$A$152)</f>
        <v>0</v>
      </c>
      <c r="AF423" s="107">
        <f>IF(V423=0,"-",FORECAST($C$8,Инклинометрия!$B$2:$B$152,Инклинометрия!$A$2:$A$152))</f>
        <v>1330</v>
      </c>
      <c r="AG423" s="107">
        <f>IF(V423=0,"-",FORECAST($C$8-V423,Инклинометрия!$B$2:$B$152,Инклинометрия!$A$2:$A$152))</f>
        <v>0</v>
      </c>
      <c r="AH423" s="107">
        <f>IF(W423=0,"-",FORECAST($C$8+W423,Инклинометрия!$B$2:$B$152,Инклинометрия!$A$2:$A$152))</f>
        <v>1332.6462608342592</v>
      </c>
      <c r="AI423" s="107">
        <f>IF(W423=0,"-",FORECAST($C$8,Инклинометрия!$B$2:$B$152,Инклинометрия!$A$2:$A$152))</f>
        <v>1330</v>
      </c>
      <c r="AK423" s="122">
        <f t="shared" si="130"/>
        <v>0</v>
      </c>
      <c r="AL423" s="67">
        <f>AK423*(B423-B422)</f>
        <v>0</v>
      </c>
      <c r="AM423" s="23">
        <f t="shared" si="113"/>
        <v>8.6725204696437436E-2</v>
      </c>
      <c r="AN423" s="26">
        <f>AN422+AK423*(B423-B422)/(2*PI()*$C$5*AN422*$K$13)</f>
        <v>0.15480061813468687</v>
      </c>
      <c r="AO423" s="87">
        <f t="shared" si="124"/>
        <v>145932.55112472404</v>
      </c>
      <c r="AP423" s="87">
        <f>IF(R423+U423&lt;$C$8,0,32*$L$23/$C$12^2*($K$10*R423+$K$8*U423)+32*$L$24/($C$14^2-$C$13^2)*($K$10*S423+$K$8*V423))</f>
        <v>44607.551124724028</v>
      </c>
      <c r="AQ423" s="66">
        <f>R423*$C$11*$C$9+U423*$C$11*$C$10</f>
        <v>14695380</v>
      </c>
      <c r="AR423" s="66">
        <f>S423*$C$11*$C$9+V423*$C$11*$C$10</f>
        <v>14695380</v>
      </c>
      <c r="AS423" s="87">
        <f>$C$11*(T423*$C$9+W423*$C$10)</f>
        <v>792178.05375968735</v>
      </c>
      <c r="AT423" s="45">
        <f t="shared" si="118"/>
        <v>15633490.60488441</v>
      </c>
      <c r="AU423" s="75"/>
    </row>
    <row r="424" spans="2:47" ht="15" thickBot="1" x14ac:dyDescent="0.35">
      <c r="B424" s="41">
        <f t="shared" si="125"/>
        <v>7860</v>
      </c>
      <c r="C424" s="8">
        <f t="shared" si="126"/>
        <v>78.600000000000009</v>
      </c>
      <c r="D424" s="73">
        <f t="shared" si="114"/>
        <v>105.12750000000001</v>
      </c>
      <c r="E424" s="29">
        <f t="shared" si="131"/>
        <v>26034.502657696103</v>
      </c>
      <c r="F424" s="29">
        <f t="shared" si="127"/>
        <v>66.24555383637778</v>
      </c>
      <c r="G424" s="29">
        <f t="shared" si="128"/>
        <v>88.603428256155269</v>
      </c>
      <c r="H424" s="17">
        <f t="shared" si="129"/>
        <v>34821.147304668608</v>
      </c>
      <c r="I424" s="29">
        <f t="shared" si="119"/>
        <v>2.2250485660981263</v>
      </c>
      <c r="J424" s="29">
        <f t="shared" si="120"/>
        <v>41.694115440740156</v>
      </c>
      <c r="K424" s="32">
        <f>IF((D423+L423+M423-AL423)/($C$21+$C$22)&gt;$C$8,$C$8,(D423+L423+M423-AL423)/($C$21+$C$22))</f>
        <v>1400</v>
      </c>
      <c r="L424" s="97">
        <f t="shared" si="115"/>
        <v>0</v>
      </c>
      <c r="M424" s="96">
        <f t="shared" si="116"/>
        <v>0</v>
      </c>
      <c r="N424" s="98">
        <f t="shared" si="121"/>
        <v>1.7179213529287818</v>
      </c>
      <c r="O424" s="100">
        <f t="shared" si="117"/>
        <v>4.2266987561397071</v>
      </c>
      <c r="P424" s="104">
        <f t="shared" si="122"/>
        <v>18.880500609176615</v>
      </c>
      <c r="Q424" s="102">
        <f t="shared" si="123"/>
        <v>4.9224514715476911E-2</v>
      </c>
      <c r="R424" s="106">
        <f>IF(K424-H423&lt;0,0,K424-H423)</f>
        <v>0</v>
      </c>
      <c r="S424" s="106">
        <f>K424-V424</f>
        <v>0</v>
      </c>
      <c r="T424" s="106">
        <f>IF(R424&gt;0,$C$6-$C$8,IF($C$6-$C$8-W424&lt;0,0,$C$6-$C$8-W424))</f>
        <v>97.214462279726973</v>
      </c>
      <c r="U424" s="107">
        <f>IF(R424=0,IF(U423+(F424-AL424/$C$23)*$C$21/($C$21+$C$22)&gt;$C$8,$C$8,U423+F424*$C$21/($C$21+$C$22)),E424)</f>
        <v>1400</v>
      </c>
      <c r="V424" s="107">
        <f>IF(R424&gt;0,0,IF(V423+(F424-AL424/$C$23)*$C$21/($C$21+$C$22)&gt;$C$8,$C$8,IF(U424=$C$8,V423+(F424-AL424/$C$23)*$C$21/$C$22,V423+(F424-AL424/$C$23)*$C$21/($C$21+$C$22))))</f>
        <v>1400</v>
      </c>
      <c r="W424" s="203">
        <f>IF(R424&gt;0,0,IF(W423+AL424/$C$23&gt;$F$23,$F$23,W423+AL424/$C$23))</f>
        <v>2.7855377202730285</v>
      </c>
      <c r="X424" s="105" t="str">
        <f>IF(R424=0,"-",FORECAST($C$8,Инклинометрия!$B$2:$B$152,Инклинометрия!$A$2:$A$152))</f>
        <v>-</v>
      </c>
      <c r="Y424" s="105" t="str">
        <f>IF(R424=0,"-",FORECAST($C$8-R424,Инклинометрия!$B$2:$B$152,Инклинометрия!$A$2:$A$152))</f>
        <v>-</v>
      </c>
      <c r="Z424" s="105" t="str">
        <f>IF(R424&gt;0,FORECAST($C$8,Инклинометрия!$B$2:$B$152,Инклинометрия!$A$2:$A$152),IF(V424=$C$8,"-",FORECAST($C$8-V424,Инклинометрия!$B$2:$B$152,Инклинометрия!$A$2:$A$152)))</f>
        <v>-</v>
      </c>
      <c r="AA424" s="105" t="str">
        <f>IF(S424=0,"-",FORECAST($C$8-(S424+V424),Инклинометрия!$B$2:$B$152,Инклинометрия!$A$2:$A$152))</f>
        <v>-</v>
      </c>
      <c r="AB424" s="105">
        <f>FORECAST($C$8+T424,Инклинометрия!$B$2:$B$152,Инклинометрия!$A$2:$A$152)</f>
        <v>1422.3537391657405</v>
      </c>
      <c r="AC424" s="105">
        <f>IF(R424=0,FORECAST($C$6-T424,Инклинометрия!$B$2:$B$152,Инклинометрия!$A$2:$A$152),FORECAST($C$8,Инклинометрия!$B$2:$B$152,Инклинометрия!$A$2:$A$152))</f>
        <v>1332.6462608342592</v>
      </c>
      <c r="AD424" s="107">
        <f>IF(R424=0,FORECAST($C$8,Инклинометрия!$B$2:$B$152,Инклинометрия!$A$2:$A$152),Y424)</f>
        <v>1330</v>
      </c>
      <c r="AE424" s="107">
        <f>FORECAST($C$8-(R424+U424),Инклинометрия!$B$2:$B$152,Инклинометрия!$A$2:$A$152)</f>
        <v>0</v>
      </c>
      <c r="AF424" s="107">
        <f>IF(V424=0,"-",FORECAST($C$8,Инклинометрия!$B$2:$B$152,Инклинометрия!$A$2:$A$152))</f>
        <v>1330</v>
      </c>
      <c r="AG424" s="107">
        <f>IF(V424=0,"-",FORECAST($C$8-V424,Инклинометрия!$B$2:$B$152,Инклинометрия!$A$2:$A$152))</f>
        <v>0</v>
      </c>
      <c r="AH424" s="107">
        <f>IF(W424=0,"-",FORECAST($C$8+W424,Инклинометрия!$B$2:$B$152,Инклинометрия!$A$2:$A$152))</f>
        <v>1332.6462608342592</v>
      </c>
      <c r="AI424" s="107">
        <f>IF(W424=0,"-",FORECAST($C$8,Инклинометрия!$B$2:$B$152,Инклинометрия!$A$2:$A$152))</f>
        <v>1330</v>
      </c>
      <c r="AK424" s="122">
        <f t="shared" si="130"/>
        <v>0</v>
      </c>
      <c r="AL424" s="67">
        <f>AK424*(B424-B423)</f>
        <v>0</v>
      </c>
      <c r="AM424" s="23">
        <f t="shared" si="113"/>
        <v>8.6725204696437436E-2</v>
      </c>
      <c r="AN424" s="26">
        <f>AN423+AK424*(B424-B423)/(2*PI()*$C$5*AN423*$K$13)</f>
        <v>0.15480061813468687</v>
      </c>
      <c r="AO424" s="87">
        <f t="shared" si="124"/>
        <v>145932.55112472404</v>
      </c>
      <c r="AP424" s="87">
        <f>IF(R424+U424&lt;$C$8,0,32*$L$23/$C$12^2*($K$10*R424+$K$8*U424)+32*$L$24/($C$14^2-$C$13^2)*($K$10*S424+$K$8*V424))</f>
        <v>44607.551124724028</v>
      </c>
      <c r="AQ424" s="66">
        <f>R424*$C$11*$C$9+U424*$C$11*$C$10</f>
        <v>14695380</v>
      </c>
      <c r="AR424" s="66">
        <f>S424*$C$11*$C$9+V424*$C$11*$C$10</f>
        <v>14695380</v>
      </c>
      <c r="AS424" s="87">
        <f>$C$11*(T424*$C$9+W424*$C$10)</f>
        <v>792178.05375968735</v>
      </c>
      <c r="AT424" s="45">
        <f t="shared" si="118"/>
        <v>15633490.60488441</v>
      </c>
      <c r="AU424" s="75"/>
    </row>
    <row r="425" spans="2:47" ht="15" thickBot="1" x14ac:dyDescent="0.35">
      <c r="B425" s="41">
        <f t="shared" si="125"/>
        <v>7880</v>
      </c>
      <c r="C425" s="8">
        <f t="shared" si="126"/>
        <v>78.8</v>
      </c>
      <c r="D425" s="73">
        <f t="shared" si="114"/>
        <v>105.395</v>
      </c>
      <c r="E425" s="29">
        <f t="shared" si="131"/>
        <v>26100.748211532471</v>
      </c>
      <c r="F425" s="29">
        <f t="shared" si="127"/>
        <v>66.245553836373062</v>
      </c>
      <c r="G425" s="29">
        <f t="shared" si="128"/>
        <v>88.603428256148959</v>
      </c>
      <c r="H425" s="17">
        <f t="shared" si="129"/>
        <v>34909.75073292476</v>
      </c>
      <c r="I425" s="29">
        <f t="shared" si="119"/>
        <v>2.2250485660981263</v>
      </c>
      <c r="J425" s="29">
        <f t="shared" si="120"/>
        <v>41.69411544073867</v>
      </c>
      <c r="K425" s="32">
        <f>IF((D424+L424+M424-AL424)/($C$21+$C$22)&gt;$C$8,$C$8,(D424+L424+M424-AL424)/($C$21+$C$22))</f>
        <v>1400</v>
      </c>
      <c r="L425" s="97">
        <f t="shared" si="115"/>
        <v>0</v>
      </c>
      <c r="M425" s="96">
        <f t="shared" si="116"/>
        <v>0</v>
      </c>
      <c r="N425" s="98">
        <f t="shared" si="121"/>
        <v>1.7179213529287818</v>
      </c>
      <c r="O425" s="100">
        <f t="shared" si="117"/>
        <v>4.2266987561397071</v>
      </c>
      <c r="P425" s="104">
        <f t="shared" si="122"/>
        <v>18.880500609176615</v>
      </c>
      <c r="Q425" s="102">
        <f t="shared" si="123"/>
        <v>4.9224514715476911E-2</v>
      </c>
      <c r="R425" s="106">
        <f>IF(K425-H424&lt;0,0,K425-H424)</f>
        <v>0</v>
      </c>
      <c r="S425" s="106">
        <f>K425-V425</f>
        <v>0</v>
      </c>
      <c r="T425" s="106">
        <f>IF(R425&gt;0,$C$6-$C$8,IF($C$6-$C$8-W425&lt;0,0,$C$6-$C$8-W425))</f>
        <v>97.214462279726973</v>
      </c>
      <c r="U425" s="107">
        <f>IF(R425=0,IF(U424+(F425-AL425/$C$23)*$C$21/($C$21+$C$22)&gt;$C$8,$C$8,U424+F425*$C$21/($C$21+$C$22)),E425)</f>
        <v>1400</v>
      </c>
      <c r="V425" s="107">
        <f>IF(R425&gt;0,0,IF(V424+(F425-AL425/$C$23)*$C$21/($C$21+$C$22)&gt;$C$8,$C$8,IF(U425=$C$8,V424+(F425-AL425/$C$23)*$C$21/$C$22,V424+(F425-AL425/$C$23)*$C$21/($C$21+$C$22))))</f>
        <v>1400</v>
      </c>
      <c r="W425" s="203">
        <f>IF(R425&gt;0,0,IF(W424+AL425/$C$23&gt;$F$23,$F$23,W424+AL425/$C$23))</f>
        <v>2.7855377202730285</v>
      </c>
      <c r="X425" s="105" t="str">
        <f>IF(R425=0,"-",FORECAST($C$8,Инклинометрия!$B$2:$B$152,Инклинометрия!$A$2:$A$152))</f>
        <v>-</v>
      </c>
      <c r="Y425" s="105" t="str">
        <f>IF(R425=0,"-",FORECAST($C$8-R425,Инклинометрия!$B$2:$B$152,Инклинометрия!$A$2:$A$152))</f>
        <v>-</v>
      </c>
      <c r="Z425" s="105" t="str">
        <f>IF(R425&gt;0,FORECAST($C$8,Инклинометрия!$B$2:$B$152,Инклинометрия!$A$2:$A$152),IF(V425=$C$8,"-",FORECAST($C$8-V425,Инклинометрия!$B$2:$B$152,Инклинометрия!$A$2:$A$152)))</f>
        <v>-</v>
      </c>
      <c r="AA425" s="105" t="str">
        <f>IF(S425=0,"-",FORECAST($C$8-(S425+V425),Инклинометрия!$B$2:$B$152,Инклинометрия!$A$2:$A$152))</f>
        <v>-</v>
      </c>
      <c r="AB425" s="105">
        <f>FORECAST($C$8+T425,Инклинометрия!$B$2:$B$152,Инклинометрия!$A$2:$A$152)</f>
        <v>1422.3537391657405</v>
      </c>
      <c r="AC425" s="105">
        <f>IF(R425=0,FORECAST($C$6-T425,Инклинометрия!$B$2:$B$152,Инклинометрия!$A$2:$A$152),FORECAST($C$8,Инклинометрия!$B$2:$B$152,Инклинометрия!$A$2:$A$152))</f>
        <v>1332.6462608342592</v>
      </c>
      <c r="AD425" s="107">
        <f>IF(R425=0,FORECAST($C$8,Инклинометрия!$B$2:$B$152,Инклинометрия!$A$2:$A$152),Y425)</f>
        <v>1330</v>
      </c>
      <c r="AE425" s="107">
        <f>FORECAST($C$8-(R425+U425),Инклинометрия!$B$2:$B$152,Инклинометрия!$A$2:$A$152)</f>
        <v>0</v>
      </c>
      <c r="AF425" s="107">
        <f>IF(V425=0,"-",FORECAST($C$8,Инклинометрия!$B$2:$B$152,Инклинометрия!$A$2:$A$152))</f>
        <v>1330</v>
      </c>
      <c r="AG425" s="107">
        <f>IF(V425=0,"-",FORECAST($C$8-V425,Инклинометрия!$B$2:$B$152,Инклинометрия!$A$2:$A$152))</f>
        <v>0</v>
      </c>
      <c r="AH425" s="107">
        <f>IF(W425=0,"-",FORECAST($C$8+W425,Инклинометрия!$B$2:$B$152,Инклинометрия!$A$2:$A$152))</f>
        <v>1332.6462608342592</v>
      </c>
      <c r="AI425" s="107">
        <f>IF(W425=0,"-",FORECAST($C$8,Инклинометрия!$B$2:$B$152,Инклинометрия!$A$2:$A$152))</f>
        <v>1330</v>
      </c>
      <c r="AK425" s="122">
        <f t="shared" si="130"/>
        <v>0</v>
      </c>
      <c r="AL425" s="67">
        <f>AK425*(B425-B424)</f>
        <v>0</v>
      </c>
      <c r="AM425" s="23">
        <f t="shared" ref="AM425:AM488" si="132">AL425+AM424</f>
        <v>8.6725204696437436E-2</v>
      </c>
      <c r="AN425" s="26">
        <f>AN424+AK425*(B425-B424)/(2*PI()*$C$5*AN424*$K$13)</f>
        <v>0.15480061813468687</v>
      </c>
      <c r="AO425" s="87">
        <f t="shared" si="124"/>
        <v>145932.55112472404</v>
      </c>
      <c r="AP425" s="87">
        <f>IF(R425+U425&lt;$C$8,0,32*$L$23/$C$12^2*($K$10*R425+$K$8*U425)+32*$L$24/($C$14^2-$C$13^2)*($K$10*S425+$K$8*V425))</f>
        <v>44607.551124724028</v>
      </c>
      <c r="AQ425" s="66">
        <f>R425*$C$11*$C$9+U425*$C$11*$C$10</f>
        <v>14695380</v>
      </c>
      <c r="AR425" s="66">
        <f>S425*$C$11*$C$9+V425*$C$11*$C$10</f>
        <v>14695380</v>
      </c>
      <c r="AS425" s="87">
        <f>$C$11*(T425*$C$9+W425*$C$10)</f>
        <v>792178.05375968735</v>
      </c>
      <c r="AT425" s="45">
        <f t="shared" si="118"/>
        <v>15633490.60488441</v>
      </c>
      <c r="AU425" s="75"/>
    </row>
    <row r="426" spans="2:47" ht="15" thickBot="1" x14ac:dyDescent="0.35">
      <c r="B426" s="41">
        <f t="shared" si="125"/>
        <v>7900</v>
      </c>
      <c r="C426" s="8">
        <f t="shared" si="126"/>
        <v>79</v>
      </c>
      <c r="D426" s="73">
        <f t="shared" si="114"/>
        <v>105.66249999999999</v>
      </c>
      <c r="E426" s="29">
        <f t="shared" si="131"/>
        <v>26166.993765368854</v>
      </c>
      <c r="F426" s="29">
        <f t="shared" si="127"/>
        <v>66.24555383637778</v>
      </c>
      <c r="G426" s="29">
        <f t="shared" si="128"/>
        <v>88.603428256155269</v>
      </c>
      <c r="H426" s="17">
        <f t="shared" si="129"/>
        <v>34998.354161180912</v>
      </c>
      <c r="I426" s="29">
        <f t="shared" si="119"/>
        <v>2.2250485660981263</v>
      </c>
      <c r="J426" s="29">
        <f t="shared" si="120"/>
        <v>41.694115440740156</v>
      </c>
      <c r="K426" s="32">
        <f>IF((D425+L425+M425-AL425)/($C$21+$C$22)&gt;$C$8,$C$8,(D425+L425+M425-AL425)/($C$21+$C$22))</f>
        <v>1400</v>
      </c>
      <c r="L426" s="97">
        <f t="shared" si="115"/>
        <v>0</v>
      </c>
      <c r="M426" s="96">
        <f t="shared" si="116"/>
        <v>0</v>
      </c>
      <c r="N426" s="98">
        <f t="shared" si="121"/>
        <v>1.7179213529287818</v>
      </c>
      <c r="O426" s="100">
        <f t="shared" si="117"/>
        <v>4.2266987561397071</v>
      </c>
      <c r="P426" s="104">
        <f t="shared" si="122"/>
        <v>18.880500609176615</v>
      </c>
      <c r="Q426" s="102">
        <f t="shared" si="123"/>
        <v>4.9224514715476911E-2</v>
      </c>
      <c r="R426" s="106">
        <f>IF(K426-H425&lt;0,0,K426-H425)</f>
        <v>0</v>
      </c>
      <c r="S426" s="106">
        <f>K426-V426</f>
        <v>0</v>
      </c>
      <c r="T426" s="106">
        <f>IF(R426&gt;0,$C$6-$C$8,IF($C$6-$C$8-W426&lt;0,0,$C$6-$C$8-W426))</f>
        <v>97.214462279726973</v>
      </c>
      <c r="U426" s="107">
        <f>IF(R426=0,IF(U425+(F426-AL426/$C$23)*$C$21/($C$21+$C$22)&gt;$C$8,$C$8,U425+F426*$C$21/($C$21+$C$22)),E426)</f>
        <v>1400</v>
      </c>
      <c r="V426" s="107">
        <f>IF(R426&gt;0,0,IF(V425+(F426-AL426/$C$23)*$C$21/($C$21+$C$22)&gt;$C$8,$C$8,IF(U426=$C$8,V425+(F426-AL426/$C$23)*$C$21/$C$22,V425+(F426-AL426/$C$23)*$C$21/($C$21+$C$22))))</f>
        <v>1400</v>
      </c>
      <c r="W426" s="203">
        <f>IF(R426&gt;0,0,IF(W425+AL426/$C$23&gt;$F$23,$F$23,W425+AL426/$C$23))</f>
        <v>2.7855377202730285</v>
      </c>
      <c r="X426" s="105" t="str">
        <f>IF(R426=0,"-",FORECAST($C$8,Инклинометрия!$B$2:$B$152,Инклинометрия!$A$2:$A$152))</f>
        <v>-</v>
      </c>
      <c r="Y426" s="105" t="str">
        <f>IF(R426=0,"-",FORECAST($C$8-R426,Инклинометрия!$B$2:$B$152,Инклинометрия!$A$2:$A$152))</f>
        <v>-</v>
      </c>
      <c r="Z426" s="105" t="str">
        <f>IF(R426&gt;0,FORECAST($C$8,Инклинометрия!$B$2:$B$152,Инклинометрия!$A$2:$A$152),IF(V426=$C$8,"-",FORECAST($C$8-V426,Инклинометрия!$B$2:$B$152,Инклинометрия!$A$2:$A$152)))</f>
        <v>-</v>
      </c>
      <c r="AA426" s="105" t="str">
        <f>IF(S426=0,"-",FORECAST($C$8-(S426+V426),Инклинометрия!$B$2:$B$152,Инклинометрия!$A$2:$A$152))</f>
        <v>-</v>
      </c>
      <c r="AB426" s="105">
        <f>FORECAST($C$8+T426,Инклинометрия!$B$2:$B$152,Инклинометрия!$A$2:$A$152)</f>
        <v>1422.3537391657405</v>
      </c>
      <c r="AC426" s="105">
        <f>IF(R426=0,FORECAST($C$6-T426,Инклинометрия!$B$2:$B$152,Инклинометрия!$A$2:$A$152),FORECAST($C$8,Инклинометрия!$B$2:$B$152,Инклинометрия!$A$2:$A$152))</f>
        <v>1332.6462608342592</v>
      </c>
      <c r="AD426" s="107">
        <f>IF(R426=0,FORECAST($C$8,Инклинометрия!$B$2:$B$152,Инклинометрия!$A$2:$A$152),Y426)</f>
        <v>1330</v>
      </c>
      <c r="AE426" s="107">
        <f>FORECAST($C$8-(R426+U426),Инклинометрия!$B$2:$B$152,Инклинометрия!$A$2:$A$152)</f>
        <v>0</v>
      </c>
      <c r="AF426" s="107">
        <f>IF(V426=0,"-",FORECAST($C$8,Инклинометрия!$B$2:$B$152,Инклинометрия!$A$2:$A$152))</f>
        <v>1330</v>
      </c>
      <c r="AG426" s="107">
        <f>IF(V426=0,"-",FORECAST($C$8-V426,Инклинометрия!$B$2:$B$152,Инклинометрия!$A$2:$A$152))</f>
        <v>0</v>
      </c>
      <c r="AH426" s="107">
        <f>IF(W426=0,"-",FORECAST($C$8+W426,Инклинометрия!$B$2:$B$152,Инклинометрия!$A$2:$A$152))</f>
        <v>1332.6462608342592</v>
      </c>
      <c r="AI426" s="107">
        <f>IF(W426=0,"-",FORECAST($C$8,Инклинометрия!$B$2:$B$152,Инклинометрия!$A$2:$A$152))</f>
        <v>1330</v>
      </c>
      <c r="AK426" s="122">
        <f t="shared" si="130"/>
        <v>0</v>
      </c>
      <c r="AL426" s="67">
        <f>AK426*(B426-B425)</f>
        <v>0</v>
      </c>
      <c r="AM426" s="23">
        <f t="shared" si="132"/>
        <v>8.6725204696437436E-2</v>
      </c>
      <c r="AN426" s="26">
        <f>AN425+AK426*(B426-B425)/(2*PI()*$C$5*AN425*$K$13)</f>
        <v>0.15480061813468687</v>
      </c>
      <c r="AO426" s="87">
        <f t="shared" si="124"/>
        <v>145932.55112472404</v>
      </c>
      <c r="AP426" s="87">
        <f>IF(R426+U426&lt;$C$8,0,32*$L$23/$C$12^2*($K$10*R426+$K$8*U426)+32*$L$24/($C$14^2-$C$13^2)*($K$10*S426+$K$8*V426))</f>
        <v>44607.551124724028</v>
      </c>
      <c r="AQ426" s="66">
        <f>R426*$C$11*$C$9+U426*$C$11*$C$10</f>
        <v>14695380</v>
      </c>
      <c r="AR426" s="66">
        <f>S426*$C$11*$C$9+V426*$C$11*$C$10</f>
        <v>14695380</v>
      </c>
      <c r="AS426" s="87">
        <f>$C$11*(T426*$C$9+W426*$C$10)</f>
        <v>792178.05375968735</v>
      </c>
      <c r="AT426" s="45">
        <f t="shared" si="118"/>
        <v>15633490.60488441</v>
      </c>
      <c r="AU426" s="75"/>
    </row>
    <row r="427" spans="2:47" ht="15" thickBot="1" x14ac:dyDescent="0.35">
      <c r="B427" s="41">
        <f t="shared" si="125"/>
        <v>7920</v>
      </c>
      <c r="C427" s="8">
        <f t="shared" si="126"/>
        <v>79.2</v>
      </c>
      <c r="D427" s="73">
        <f t="shared" si="114"/>
        <v>105.93</v>
      </c>
      <c r="E427" s="29">
        <f t="shared" si="131"/>
        <v>26233.23931920523</v>
      </c>
      <c r="F427" s="29">
        <f t="shared" si="127"/>
        <v>66.24555383637778</v>
      </c>
      <c r="G427" s="29">
        <f t="shared" si="128"/>
        <v>88.603428256155269</v>
      </c>
      <c r="H427" s="17">
        <f t="shared" si="129"/>
        <v>35086.957589437065</v>
      </c>
      <c r="I427" s="29">
        <f t="shared" si="119"/>
        <v>2.2250485660981263</v>
      </c>
      <c r="J427" s="29">
        <f t="shared" si="120"/>
        <v>41.694115440740156</v>
      </c>
      <c r="K427" s="32">
        <f>IF((D426+L426+M426-AL426)/($C$21+$C$22)&gt;$C$8,$C$8,(D426+L426+M426-AL426)/($C$21+$C$22))</f>
        <v>1400</v>
      </c>
      <c r="L427" s="97">
        <f t="shared" si="115"/>
        <v>0</v>
      </c>
      <c r="M427" s="96">
        <f t="shared" si="116"/>
        <v>0</v>
      </c>
      <c r="N427" s="98">
        <f t="shared" si="121"/>
        <v>1.7179213529287818</v>
      </c>
      <c r="O427" s="100">
        <f t="shared" si="117"/>
        <v>4.2266987561397071</v>
      </c>
      <c r="P427" s="104">
        <f t="shared" si="122"/>
        <v>18.880500609176615</v>
      </c>
      <c r="Q427" s="102">
        <f t="shared" si="123"/>
        <v>4.9224514715476911E-2</v>
      </c>
      <c r="R427" s="106">
        <f>IF(K427-H426&lt;0,0,K427-H426)</f>
        <v>0</v>
      </c>
      <c r="S427" s="106">
        <f>K427-V427</f>
        <v>0</v>
      </c>
      <c r="T427" s="106">
        <f>IF(R427&gt;0,$C$6-$C$8,IF($C$6-$C$8-W427&lt;0,0,$C$6-$C$8-W427))</f>
        <v>97.214462279726973</v>
      </c>
      <c r="U427" s="107">
        <f>IF(R427=0,IF(U426+(F427-AL427/$C$23)*$C$21/($C$21+$C$22)&gt;$C$8,$C$8,U426+F427*$C$21/($C$21+$C$22)),E427)</f>
        <v>1400</v>
      </c>
      <c r="V427" s="107">
        <f>IF(R427&gt;0,0,IF(V426+(F427-AL427/$C$23)*$C$21/($C$21+$C$22)&gt;$C$8,$C$8,IF(U427=$C$8,V426+(F427-AL427/$C$23)*$C$21/$C$22,V426+(F427-AL427/$C$23)*$C$21/($C$21+$C$22))))</f>
        <v>1400</v>
      </c>
      <c r="W427" s="203">
        <f>IF(R427&gt;0,0,IF(W426+AL427/$C$23&gt;$F$23,$F$23,W426+AL427/$C$23))</f>
        <v>2.7855377202730285</v>
      </c>
      <c r="X427" s="105" t="str">
        <f>IF(R427=0,"-",FORECAST($C$8,Инклинометрия!$B$2:$B$152,Инклинометрия!$A$2:$A$152))</f>
        <v>-</v>
      </c>
      <c r="Y427" s="105" t="str">
        <f>IF(R427=0,"-",FORECAST($C$8-R427,Инклинометрия!$B$2:$B$152,Инклинометрия!$A$2:$A$152))</f>
        <v>-</v>
      </c>
      <c r="Z427" s="105" t="str">
        <f>IF(R427&gt;0,FORECAST($C$8,Инклинометрия!$B$2:$B$152,Инклинометрия!$A$2:$A$152),IF(V427=$C$8,"-",FORECAST($C$8-V427,Инклинометрия!$B$2:$B$152,Инклинометрия!$A$2:$A$152)))</f>
        <v>-</v>
      </c>
      <c r="AA427" s="105" t="str">
        <f>IF(S427=0,"-",FORECAST($C$8-(S427+V427),Инклинометрия!$B$2:$B$152,Инклинометрия!$A$2:$A$152))</f>
        <v>-</v>
      </c>
      <c r="AB427" s="105">
        <f>FORECAST($C$8+T427,Инклинометрия!$B$2:$B$152,Инклинометрия!$A$2:$A$152)</f>
        <v>1422.3537391657405</v>
      </c>
      <c r="AC427" s="105">
        <f>IF(R427=0,FORECAST($C$6-T427,Инклинометрия!$B$2:$B$152,Инклинометрия!$A$2:$A$152),FORECAST($C$8,Инклинометрия!$B$2:$B$152,Инклинометрия!$A$2:$A$152))</f>
        <v>1332.6462608342592</v>
      </c>
      <c r="AD427" s="107">
        <f>IF(R427=0,FORECAST($C$8,Инклинометрия!$B$2:$B$152,Инклинометрия!$A$2:$A$152),Y427)</f>
        <v>1330</v>
      </c>
      <c r="AE427" s="107">
        <f>FORECAST($C$8-(R427+U427),Инклинометрия!$B$2:$B$152,Инклинометрия!$A$2:$A$152)</f>
        <v>0</v>
      </c>
      <c r="AF427" s="107">
        <f>IF(V427=0,"-",FORECAST($C$8,Инклинометрия!$B$2:$B$152,Инклинометрия!$A$2:$A$152))</f>
        <v>1330</v>
      </c>
      <c r="AG427" s="107">
        <f>IF(V427=0,"-",FORECAST($C$8-V427,Инклинометрия!$B$2:$B$152,Инклинометрия!$A$2:$A$152))</f>
        <v>0</v>
      </c>
      <c r="AH427" s="107">
        <f>IF(W427=0,"-",FORECAST($C$8+W427,Инклинометрия!$B$2:$B$152,Инклинометрия!$A$2:$A$152))</f>
        <v>1332.6462608342592</v>
      </c>
      <c r="AI427" s="107">
        <f>IF(W427=0,"-",FORECAST($C$8,Инклинометрия!$B$2:$B$152,Инклинометрия!$A$2:$A$152))</f>
        <v>1330</v>
      </c>
      <c r="AK427" s="122">
        <f t="shared" si="130"/>
        <v>0</v>
      </c>
      <c r="AL427" s="67">
        <f>AK427*(B427-B426)</f>
        <v>0</v>
      </c>
      <c r="AM427" s="23">
        <f t="shared" si="132"/>
        <v>8.6725204696437436E-2</v>
      </c>
      <c r="AN427" s="26">
        <f>AN426+AK427*(B427-B426)/(2*PI()*$C$5*AN426*$K$13)</f>
        <v>0.15480061813468687</v>
      </c>
      <c r="AO427" s="87">
        <f t="shared" si="124"/>
        <v>145932.55112472404</v>
      </c>
      <c r="AP427" s="87">
        <f>IF(R427+U427&lt;$C$8,0,32*$L$23/$C$12^2*($K$10*R427+$K$8*U427)+32*$L$24/($C$14^2-$C$13^2)*($K$10*S427+$K$8*V427))</f>
        <v>44607.551124724028</v>
      </c>
      <c r="AQ427" s="66">
        <f>R427*$C$11*$C$9+U427*$C$11*$C$10</f>
        <v>14695380</v>
      </c>
      <c r="AR427" s="66">
        <f>S427*$C$11*$C$9+V427*$C$11*$C$10</f>
        <v>14695380</v>
      </c>
      <c r="AS427" s="87">
        <f>$C$11*(T427*$C$9+W427*$C$10)</f>
        <v>792178.05375968735</v>
      </c>
      <c r="AT427" s="45">
        <f t="shared" si="118"/>
        <v>15633490.60488441</v>
      </c>
      <c r="AU427" s="75"/>
    </row>
    <row r="428" spans="2:47" ht="15" thickBot="1" x14ac:dyDescent="0.35">
      <c r="B428" s="41">
        <f t="shared" si="125"/>
        <v>7940</v>
      </c>
      <c r="C428" s="8">
        <f t="shared" si="126"/>
        <v>79.400000000000006</v>
      </c>
      <c r="D428" s="73">
        <f t="shared" si="114"/>
        <v>106.19750000000001</v>
      </c>
      <c r="E428" s="29">
        <f t="shared" si="131"/>
        <v>26299.484873041609</v>
      </c>
      <c r="F428" s="29">
        <f t="shared" si="127"/>
        <v>66.24555383637778</v>
      </c>
      <c r="G428" s="29">
        <f t="shared" si="128"/>
        <v>88.603428256155269</v>
      </c>
      <c r="H428" s="17">
        <f t="shared" si="129"/>
        <v>35175.561017693217</v>
      </c>
      <c r="I428" s="29">
        <f t="shared" si="119"/>
        <v>2.2250485660981263</v>
      </c>
      <c r="J428" s="29">
        <f t="shared" si="120"/>
        <v>41.694115440740156</v>
      </c>
      <c r="K428" s="32">
        <f>IF((D427+L427+M427-AL427)/($C$21+$C$22)&gt;$C$8,$C$8,(D427+L427+M427-AL427)/($C$21+$C$22))</f>
        <v>1400</v>
      </c>
      <c r="L428" s="97">
        <f t="shared" si="115"/>
        <v>0</v>
      </c>
      <c r="M428" s="96">
        <f t="shared" si="116"/>
        <v>0</v>
      </c>
      <c r="N428" s="98">
        <f t="shared" si="121"/>
        <v>1.7179213529287818</v>
      </c>
      <c r="O428" s="100">
        <f t="shared" si="117"/>
        <v>4.2266987561397071</v>
      </c>
      <c r="P428" s="104">
        <f t="shared" si="122"/>
        <v>18.880500609176615</v>
      </c>
      <c r="Q428" s="102">
        <f t="shared" si="123"/>
        <v>4.9224514715476911E-2</v>
      </c>
      <c r="R428" s="106">
        <f>IF(K428-H427&lt;0,0,K428-H427)</f>
        <v>0</v>
      </c>
      <c r="S428" s="106">
        <f>K428-V428</f>
        <v>0</v>
      </c>
      <c r="T428" s="106">
        <f>IF(R428&gt;0,$C$6-$C$8,IF($C$6-$C$8-W428&lt;0,0,$C$6-$C$8-W428))</f>
        <v>97.214462279726973</v>
      </c>
      <c r="U428" s="107">
        <f>IF(R428=0,IF(U427+(F428-AL428/$C$23)*$C$21/($C$21+$C$22)&gt;$C$8,$C$8,U427+F428*$C$21/($C$21+$C$22)),E428)</f>
        <v>1400</v>
      </c>
      <c r="V428" s="107">
        <f>IF(R428&gt;0,0,IF(V427+(F428-AL428/$C$23)*$C$21/($C$21+$C$22)&gt;$C$8,$C$8,IF(U428=$C$8,V427+(F428-AL428/$C$23)*$C$21/$C$22,V427+(F428-AL428/$C$23)*$C$21/($C$21+$C$22))))</f>
        <v>1400</v>
      </c>
      <c r="W428" s="203">
        <f>IF(R428&gt;0,0,IF(W427+AL428/$C$23&gt;$F$23,$F$23,W427+AL428/$C$23))</f>
        <v>2.7855377202730285</v>
      </c>
      <c r="X428" s="105" t="str">
        <f>IF(R428=0,"-",FORECAST($C$8,Инклинометрия!$B$2:$B$152,Инклинометрия!$A$2:$A$152))</f>
        <v>-</v>
      </c>
      <c r="Y428" s="105" t="str">
        <f>IF(R428=0,"-",FORECAST($C$8-R428,Инклинометрия!$B$2:$B$152,Инклинометрия!$A$2:$A$152))</f>
        <v>-</v>
      </c>
      <c r="Z428" s="105" t="str">
        <f>IF(R428&gt;0,FORECAST($C$8,Инклинометрия!$B$2:$B$152,Инклинометрия!$A$2:$A$152),IF(V428=$C$8,"-",FORECAST($C$8-V428,Инклинометрия!$B$2:$B$152,Инклинометрия!$A$2:$A$152)))</f>
        <v>-</v>
      </c>
      <c r="AA428" s="105" t="str">
        <f>IF(S428=0,"-",FORECAST($C$8-(S428+V428),Инклинометрия!$B$2:$B$152,Инклинометрия!$A$2:$A$152))</f>
        <v>-</v>
      </c>
      <c r="AB428" s="105">
        <f>FORECAST($C$8+T428,Инклинометрия!$B$2:$B$152,Инклинометрия!$A$2:$A$152)</f>
        <v>1422.3537391657405</v>
      </c>
      <c r="AC428" s="105">
        <f>IF(R428=0,FORECAST($C$6-T428,Инклинометрия!$B$2:$B$152,Инклинометрия!$A$2:$A$152),FORECAST($C$8,Инклинометрия!$B$2:$B$152,Инклинометрия!$A$2:$A$152))</f>
        <v>1332.6462608342592</v>
      </c>
      <c r="AD428" s="107">
        <f>IF(R428=0,FORECAST($C$8,Инклинометрия!$B$2:$B$152,Инклинометрия!$A$2:$A$152),Y428)</f>
        <v>1330</v>
      </c>
      <c r="AE428" s="107">
        <f>FORECAST($C$8-(R428+U428),Инклинометрия!$B$2:$B$152,Инклинометрия!$A$2:$A$152)</f>
        <v>0</v>
      </c>
      <c r="AF428" s="107">
        <f>IF(V428=0,"-",FORECAST($C$8,Инклинометрия!$B$2:$B$152,Инклинометрия!$A$2:$A$152))</f>
        <v>1330</v>
      </c>
      <c r="AG428" s="107">
        <f>IF(V428=0,"-",FORECAST($C$8-V428,Инклинометрия!$B$2:$B$152,Инклинометрия!$A$2:$A$152))</f>
        <v>0</v>
      </c>
      <c r="AH428" s="107">
        <f>IF(W428=0,"-",FORECAST($C$8+W428,Инклинометрия!$B$2:$B$152,Инклинометрия!$A$2:$A$152))</f>
        <v>1332.6462608342592</v>
      </c>
      <c r="AI428" s="107">
        <f>IF(W428=0,"-",FORECAST($C$8,Инклинометрия!$B$2:$B$152,Инклинометрия!$A$2:$A$152))</f>
        <v>1330</v>
      </c>
      <c r="AK428" s="122">
        <f t="shared" si="130"/>
        <v>0</v>
      </c>
      <c r="AL428" s="67">
        <f>AK428*(B428-B427)</f>
        <v>0</v>
      </c>
      <c r="AM428" s="23">
        <f t="shared" si="132"/>
        <v>8.6725204696437436E-2</v>
      </c>
      <c r="AN428" s="26">
        <f>AN427+AK428*(B428-B427)/(2*PI()*$C$5*AN427*$K$13)</f>
        <v>0.15480061813468687</v>
      </c>
      <c r="AO428" s="87">
        <f t="shared" si="124"/>
        <v>145932.55112472404</v>
      </c>
      <c r="AP428" s="87">
        <f>IF(R428+U428&lt;$C$8,0,32*$L$23/$C$12^2*($K$10*R428+$K$8*U428)+32*$L$24/($C$14^2-$C$13^2)*($K$10*S428+$K$8*V428))</f>
        <v>44607.551124724028</v>
      </c>
      <c r="AQ428" s="66">
        <f>R428*$C$11*$C$9+U428*$C$11*$C$10</f>
        <v>14695380</v>
      </c>
      <c r="AR428" s="66">
        <f>S428*$C$11*$C$9+V428*$C$11*$C$10</f>
        <v>14695380</v>
      </c>
      <c r="AS428" s="87">
        <f>$C$11*(T428*$C$9+W428*$C$10)</f>
        <v>792178.05375968735</v>
      </c>
      <c r="AT428" s="45">
        <f t="shared" si="118"/>
        <v>15633490.60488441</v>
      </c>
      <c r="AU428" s="75"/>
    </row>
    <row r="429" spans="2:47" ht="15" thickBot="1" x14ac:dyDescent="0.35">
      <c r="B429" s="41">
        <f t="shared" si="125"/>
        <v>7960</v>
      </c>
      <c r="C429" s="8">
        <f t="shared" si="126"/>
        <v>79.600000000000009</v>
      </c>
      <c r="D429" s="73">
        <f t="shared" si="114"/>
        <v>106.46500000000002</v>
      </c>
      <c r="E429" s="29">
        <f t="shared" si="131"/>
        <v>26365.730426877984</v>
      </c>
      <c r="F429" s="29">
        <f t="shared" si="127"/>
        <v>66.24555383637778</v>
      </c>
      <c r="G429" s="29">
        <f t="shared" si="128"/>
        <v>88.603428256155269</v>
      </c>
      <c r="H429" s="17">
        <f t="shared" si="129"/>
        <v>35264.164445949369</v>
      </c>
      <c r="I429" s="29">
        <f t="shared" si="119"/>
        <v>2.2250485660981263</v>
      </c>
      <c r="J429" s="29">
        <f t="shared" si="120"/>
        <v>41.694115440740156</v>
      </c>
      <c r="K429" s="32">
        <f>IF((D428+L428+M428-AL428)/($C$21+$C$22)&gt;$C$8,$C$8,(D428+L428+M428-AL428)/($C$21+$C$22))</f>
        <v>1400</v>
      </c>
      <c r="L429" s="97">
        <f t="shared" si="115"/>
        <v>0</v>
      </c>
      <c r="M429" s="96">
        <f t="shared" si="116"/>
        <v>0</v>
      </c>
      <c r="N429" s="98">
        <f t="shared" si="121"/>
        <v>1.7179213529287818</v>
      </c>
      <c r="O429" s="100">
        <f t="shared" si="117"/>
        <v>4.2266987561397071</v>
      </c>
      <c r="P429" s="104">
        <f t="shared" si="122"/>
        <v>18.880500609176615</v>
      </c>
      <c r="Q429" s="102">
        <f t="shared" si="123"/>
        <v>4.9224514715476911E-2</v>
      </c>
      <c r="R429" s="106">
        <f>IF(K429-H428&lt;0,0,K429-H428)</f>
        <v>0</v>
      </c>
      <c r="S429" s="106">
        <f>K429-V429</f>
        <v>0</v>
      </c>
      <c r="T429" s="106">
        <f>IF(R429&gt;0,$C$6-$C$8,IF($C$6-$C$8-W429&lt;0,0,$C$6-$C$8-W429))</f>
        <v>97.214462279726973</v>
      </c>
      <c r="U429" s="107">
        <f>IF(R429=0,IF(U428+(F429-AL429/$C$23)*$C$21/($C$21+$C$22)&gt;$C$8,$C$8,U428+F429*$C$21/($C$21+$C$22)),E429)</f>
        <v>1400</v>
      </c>
      <c r="V429" s="107">
        <f>IF(R429&gt;0,0,IF(V428+(F429-AL429/$C$23)*$C$21/($C$21+$C$22)&gt;$C$8,$C$8,IF(U429=$C$8,V428+(F429-AL429/$C$23)*$C$21/$C$22,V428+(F429-AL429/$C$23)*$C$21/($C$21+$C$22))))</f>
        <v>1400</v>
      </c>
      <c r="W429" s="203">
        <f>IF(R429&gt;0,0,IF(W428+AL429/$C$23&gt;$F$23,$F$23,W428+AL429/$C$23))</f>
        <v>2.7855377202730285</v>
      </c>
      <c r="X429" s="105" t="str">
        <f>IF(R429=0,"-",FORECAST($C$8,Инклинометрия!$B$2:$B$152,Инклинометрия!$A$2:$A$152))</f>
        <v>-</v>
      </c>
      <c r="Y429" s="105" t="str">
        <f>IF(R429=0,"-",FORECAST($C$8-R429,Инклинометрия!$B$2:$B$152,Инклинометрия!$A$2:$A$152))</f>
        <v>-</v>
      </c>
      <c r="Z429" s="105" t="str">
        <f>IF(R429&gt;0,FORECAST($C$8,Инклинометрия!$B$2:$B$152,Инклинометрия!$A$2:$A$152),IF(V429=$C$8,"-",FORECAST($C$8-V429,Инклинометрия!$B$2:$B$152,Инклинометрия!$A$2:$A$152)))</f>
        <v>-</v>
      </c>
      <c r="AA429" s="105" t="str">
        <f>IF(S429=0,"-",FORECAST($C$8-(S429+V429),Инклинометрия!$B$2:$B$152,Инклинометрия!$A$2:$A$152))</f>
        <v>-</v>
      </c>
      <c r="AB429" s="105">
        <f>FORECAST($C$8+T429,Инклинометрия!$B$2:$B$152,Инклинометрия!$A$2:$A$152)</f>
        <v>1422.3537391657405</v>
      </c>
      <c r="AC429" s="105">
        <f>IF(R429=0,FORECAST($C$6-T429,Инклинометрия!$B$2:$B$152,Инклинометрия!$A$2:$A$152),FORECAST($C$8,Инклинометрия!$B$2:$B$152,Инклинометрия!$A$2:$A$152))</f>
        <v>1332.6462608342592</v>
      </c>
      <c r="AD429" s="107">
        <f>IF(R429=0,FORECAST($C$8,Инклинометрия!$B$2:$B$152,Инклинометрия!$A$2:$A$152),Y429)</f>
        <v>1330</v>
      </c>
      <c r="AE429" s="107">
        <f>FORECAST($C$8-(R429+U429),Инклинометрия!$B$2:$B$152,Инклинометрия!$A$2:$A$152)</f>
        <v>0</v>
      </c>
      <c r="AF429" s="107">
        <f>IF(V429=0,"-",FORECAST($C$8,Инклинометрия!$B$2:$B$152,Инклинометрия!$A$2:$A$152))</f>
        <v>1330</v>
      </c>
      <c r="AG429" s="107">
        <f>IF(V429=0,"-",FORECAST($C$8-V429,Инклинометрия!$B$2:$B$152,Инклинометрия!$A$2:$A$152))</f>
        <v>0</v>
      </c>
      <c r="AH429" s="107">
        <f>IF(W429=0,"-",FORECAST($C$8+W429,Инклинометрия!$B$2:$B$152,Инклинометрия!$A$2:$A$152))</f>
        <v>1332.6462608342592</v>
      </c>
      <c r="AI429" s="107">
        <f>IF(W429=0,"-",FORECAST($C$8,Инклинометрия!$B$2:$B$152,Инклинометрия!$A$2:$A$152))</f>
        <v>1330</v>
      </c>
      <c r="AK429" s="122">
        <f t="shared" si="130"/>
        <v>0</v>
      </c>
      <c r="AL429" s="67">
        <f>AK429*(B429-B428)</f>
        <v>0</v>
      </c>
      <c r="AM429" s="23">
        <f t="shared" si="132"/>
        <v>8.6725204696437436E-2</v>
      </c>
      <c r="AN429" s="26">
        <f>AN428+AK429*(B429-B428)/(2*PI()*$C$5*AN428*$K$13)</f>
        <v>0.15480061813468687</v>
      </c>
      <c r="AO429" s="87">
        <f t="shared" si="124"/>
        <v>145932.55112472404</v>
      </c>
      <c r="AP429" s="87">
        <f>IF(R429+U429&lt;$C$8,0,32*$L$23/$C$12^2*($K$10*R429+$K$8*U429)+32*$L$24/($C$14^2-$C$13^2)*($K$10*S429+$K$8*V429))</f>
        <v>44607.551124724028</v>
      </c>
      <c r="AQ429" s="66">
        <f>R429*$C$11*$C$9+U429*$C$11*$C$10</f>
        <v>14695380</v>
      </c>
      <c r="AR429" s="66">
        <f>S429*$C$11*$C$9+V429*$C$11*$C$10</f>
        <v>14695380</v>
      </c>
      <c r="AS429" s="87">
        <f>$C$11*(T429*$C$9+W429*$C$10)</f>
        <v>792178.05375968735</v>
      </c>
      <c r="AT429" s="45">
        <f t="shared" si="118"/>
        <v>15633490.60488441</v>
      </c>
      <c r="AU429" s="75"/>
    </row>
    <row r="430" spans="2:47" ht="15" thickBot="1" x14ac:dyDescent="0.35">
      <c r="B430" s="41">
        <f t="shared" si="125"/>
        <v>7980</v>
      </c>
      <c r="C430" s="8">
        <f t="shared" si="126"/>
        <v>79.8</v>
      </c>
      <c r="D430" s="73">
        <f t="shared" si="114"/>
        <v>106.7325</v>
      </c>
      <c r="E430" s="29">
        <f t="shared" si="131"/>
        <v>26431.97598071436</v>
      </c>
      <c r="F430" s="29">
        <f t="shared" si="127"/>
        <v>66.245553836373062</v>
      </c>
      <c r="G430" s="29">
        <f t="shared" si="128"/>
        <v>88.603428256148959</v>
      </c>
      <c r="H430" s="17">
        <f t="shared" si="129"/>
        <v>35352.767874205521</v>
      </c>
      <c r="I430" s="29">
        <f t="shared" si="119"/>
        <v>2.2250485660981263</v>
      </c>
      <c r="J430" s="29">
        <f t="shared" si="120"/>
        <v>41.69411544073867</v>
      </c>
      <c r="K430" s="32">
        <f>IF((D429+L429+M429-AL429)/($C$21+$C$22)&gt;$C$8,$C$8,(D429+L429+M429-AL429)/($C$21+$C$22))</f>
        <v>1400</v>
      </c>
      <c r="L430" s="97">
        <f t="shared" si="115"/>
        <v>0</v>
      </c>
      <c r="M430" s="96">
        <f t="shared" si="116"/>
        <v>0</v>
      </c>
      <c r="N430" s="98">
        <f t="shared" si="121"/>
        <v>1.7179213529287818</v>
      </c>
      <c r="O430" s="100">
        <f t="shared" si="117"/>
        <v>4.2266987561397071</v>
      </c>
      <c r="P430" s="104">
        <f t="shared" si="122"/>
        <v>18.880500609176615</v>
      </c>
      <c r="Q430" s="102">
        <f t="shared" si="123"/>
        <v>4.9224514715476911E-2</v>
      </c>
      <c r="R430" s="106">
        <f>IF(K430-H429&lt;0,0,K430-H429)</f>
        <v>0</v>
      </c>
      <c r="S430" s="106">
        <f>K430-V430</f>
        <v>0</v>
      </c>
      <c r="T430" s="106">
        <f>IF(R430&gt;0,$C$6-$C$8,IF($C$6-$C$8-W430&lt;0,0,$C$6-$C$8-W430))</f>
        <v>97.214462279726973</v>
      </c>
      <c r="U430" s="107">
        <f>IF(R430=0,IF(U429+(F430-AL430/$C$23)*$C$21/($C$21+$C$22)&gt;$C$8,$C$8,U429+F430*$C$21/($C$21+$C$22)),E430)</f>
        <v>1400</v>
      </c>
      <c r="V430" s="107">
        <f>IF(R430&gt;0,0,IF(V429+(F430-AL430/$C$23)*$C$21/($C$21+$C$22)&gt;$C$8,$C$8,IF(U430=$C$8,V429+(F430-AL430/$C$23)*$C$21/$C$22,V429+(F430-AL430/$C$23)*$C$21/($C$21+$C$22))))</f>
        <v>1400</v>
      </c>
      <c r="W430" s="203">
        <f>IF(R430&gt;0,0,IF(W429+AL430/$C$23&gt;$F$23,$F$23,W429+AL430/$C$23))</f>
        <v>2.7855377202730285</v>
      </c>
      <c r="X430" s="105" t="str">
        <f>IF(R430=0,"-",FORECAST($C$8,Инклинометрия!$B$2:$B$152,Инклинометрия!$A$2:$A$152))</f>
        <v>-</v>
      </c>
      <c r="Y430" s="105" t="str">
        <f>IF(R430=0,"-",FORECAST($C$8-R430,Инклинометрия!$B$2:$B$152,Инклинометрия!$A$2:$A$152))</f>
        <v>-</v>
      </c>
      <c r="Z430" s="105" t="str">
        <f>IF(R430&gt;0,FORECAST($C$8,Инклинометрия!$B$2:$B$152,Инклинометрия!$A$2:$A$152),IF(V430=$C$8,"-",FORECAST($C$8-V430,Инклинометрия!$B$2:$B$152,Инклинометрия!$A$2:$A$152)))</f>
        <v>-</v>
      </c>
      <c r="AA430" s="105" t="str">
        <f>IF(S430=0,"-",FORECAST($C$8-(S430+V430),Инклинометрия!$B$2:$B$152,Инклинометрия!$A$2:$A$152))</f>
        <v>-</v>
      </c>
      <c r="AB430" s="105">
        <f>FORECAST($C$8+T430,Инклинометрия!$B$2:$B$152,Инклинометрия!$A$2:$A$152)</f>
        <v>1422.3537391657405</v>
      </c>
      <c r="AC430" s="105">
        <f>IF(R430=0,FORECAST($C$6-T430,Инклинометрия!$B$2:$B$152,Инклинометрия!$A$2:$A$152),FORECAST($C$8,Инклинометрия!$B$2:$B$152,Инклинометрия!$A$2:$A$152))</f>
        <v>1332.6462608342592</v>
      </c>
      <c r="AD430" s="107">
        <f>IF(R430=0,FORECAST($C$8,Инклинометрия!$B$2:$B$152,Инклинометрия!$A$2:$A$152),Y430)</f>
        <v>1330</v>
      </c>
      <c r="AE430" s="107">
        <f>FORECAST($C$8-(R430+U430),Инклинометрия!$B$2:$B$152,Инклинометрия!$A$2:$A$152)</f>
        <v>0</v>
      </c>
      <c r="AF430" s="107">
        <f>IF(V430=0,"-",FORECAST($C$8,Инклинометрия!$B$2:$B$152,Инклинометрия!$A$2:$A$152))</f>
        <v>1330</v>
      </c>
      <c r="AG430" s="107">
        <f>IF(V430=0,"-",FORECAST($C$8-V430,Инклинометрия!$B$2:$B$152,Инклинометрия!$A$2:$A$152))</f>
        <v>0</v>
      </c>
      <c r="AH430" s="107">
        <f>IF(W430=0,"-",FORECAST($C$8+W430,Инклинометрия!$B$2:$B$152,Инклинометрия!$A$2:$A$152))</f>
        <v>1332.6462608342592</v>
      </c>
      <c r="AI430" s="107">
        <f>IF(W430=0,"-",FORECAST($C$8,Инклинометрия!$B$2:$B$152,Инклинометрия!$A$2:$A$152))</f>
        <v>1330</v>
      </c>
      <c r="AK430" s="122">
        <f t="shared" si="130"/>
        <v>0</v>
      </c>
      <c r="AL430" s="67">
        <f>AK430*(B430-B429)</f>
        <v>0</v>
      </c>
      <c r="AM430" s="23">
        <f t="shared" si="132"/>
        <v>8.6725204696437436E-2</v>
      </c>
      <c r="AN430" s="26">
        <f>AN429+AK430*(B430-B429)/(2*PI()*$C$5*AN429*$K$13)</f>
        <v>0.15480061813468687</v>
      </c>
      <c r="AO430" s="87">
        <f t="shared" si="124"/>
        <v>145932.55112472404</v>
      </c>
      <c r="AP430" s="87">
        <f>IF(R430+U430&lt;$C$8,0,32*$L$23/$C$12^2*($K$10*R430+$K$8*U430)+32*$L$24/($C$14^2-$C$13^2)*($K$10*S430+$K$8*V430))</f>
        <v>44607.551124724028</v>
      </c>
      <c r="AQ430" s="66">
        <f>R430*$C$11*$C$9+U430*$C$11*$C$10</f>
        <v>14695380</v>
      </c>
      <c r="AR430" s="66">
        <f>S430*$C$11*$C$9+V430*$C$11*$C$10</f>
        <v>14695380</v>
      </c>
      <c r="AS430" s="87">
        <f>$C$11*(T430*$C$9+W430*$C$10)</f>
        <v>792178.05375968735</v>
      </c>
      <c r="AT430" s="45">
        <f t="shared" si="118"/>
        <v>15633490.60488441</v>
      </c>
      <c r="AU430" s="75"/>
    </row>
    <row r="431" spans="2:47" ht="15" thickBot="1" x14ac:dyDescent="0.35">
      <c r="B431" s="41">
        <f t="shared" si="125"/>
        <v>8000</v>
      </c>
      <c r="C431" s="8">
        <f t="shared" si="126"/>
        <v>80</v>
      </c>
      <c r="D431" s="73">
        <f t="shared" si="114"/>
        <v>107</v>
      </c>
      <c r="E431" s="29">
        <f t="shared" si="131"/>
        <v>26498.221534550736</v>
      </c>
      <c r="F431" s="29">
        <f t="shared" si="127"/>
        <v>66.24555383637778</v>
      </c>
      <c r="G431" s="29">
        <f t="shared" si="128"/>
        <v>88.603428256155269</v>
      </c>
      <c r="H431" s="17">
        <f t="shared" si="129"/>
        <v>35441.371302461674</v>
      </c>
      <c r="I431" s="29">
        <f t="shared" si="119"/>
        <v>2.2250485660981263</v>
      </c>
      <c r="J431" s="29">
        <f t="shared" si="120"/>
        <v>41.694115440740156</v>
      </c>
      <c r="K431" s="32">
        <f>IF((D430+L430+M430-AL430)/($C$21+$C$22)&gt;$C$8,$C$8,(D430+L430+M430-AL430)/($C$21+$C$22))</f>
        <v>1400</v>
      </c>
      <c r="L431" s="97">
        <f t="shared" si="115"/>
        <v>0</v>
      </c>
      <c r="M431" s="96">
        <f t="shared" si="116"/>
        <v>0</v>
      </c>
      <c r="N431" s="98">
        <f t="shared" si="121"/>
        <v>1.7179213529287818</v>
      </c>
      <c r="O431" s="100">
        <f t="shared" si="117"/>
        <v>4.2266987561397071</v>
      </c>
      <c r="P431" s="104">
        <f t="shared" si="122"/>
        <v>18.880500609176615</v>
      </c>
      <c r="Q431" s="102">
        <f t="shared" si="123"/>
        <v>4.9224514715476911E-2</v>
      </c>
      <c r="R431" s="106">
        <f>IF(K431-H430&lt;0,0,K431-H430)</f>
        <v>0</v>
      </c>
      <c r="S431" s="106">
        <f>K431-V431</f>
        <v>0</v>
      </c>
      <c r="T431" s="106">
        <f>IF(R431&gt;0,$C$6-$C$8,IF($C$6-$C$8-W431&lt;0,0,$C$6-$C$8-W431))</f>
        <v>97.214462279726973</v>
      </c>
      <c r="U431" s="107">
        <f>IF(R431=0,IF(U430+(F431-AL431/$C$23)*$C$21/($C$21+$C$22)&gt;$C$8,$C$8,U430+F431*$C$21/($C$21+$C$22)),E431)</f>
        <v>1400</v>
      </c>
      <c r="V431" s="107">
        <f>IF(R431&gt;0,0,IF(V430+(F431-AL431/$C$23)*$C$21/($C$21+$C$22)&gt;$C$8,$C$8,IF(U431=$C$8,V430+(F431-AL431/$C$23)*$C$21/$C$22,V430+(F431-AL431/$C$23)*$C$21/($C$21+$C$22))))</f>
        <v>1400</v>
      </c>
      <c r="W431" s="203">
        <f>IF(R431&gt;0,0,IF(W430+AL431/$C$23&gt;$F$23,$F$23,W430+AL431/$C$23))</f>
        <v>2.7855377202730285</v>
      </c>
      <c r="X431" s="105" t="str">
        <f>IF(R431=0,"-",FORECAST($C$8,Инклинометрия!$B$2:$B$152,Инклинометрия!$A$2:$A$152))</f>
        <v>-</v>
      </c>
      <c r="Y431" s="105" t="str">
        <f>IF(R431=0,"-",FORECAST($C$8-R431,Инклинометрия!$B$2:$B$152,Инклинометрия!$A$2:$A$152))</f>
        <v>-</v>
      </c>
      <c r="Z431" s="105" t="str">
        <f>IF(R431&gt;0,FORECAST($C$8,Инклинометрия!$B$2:$B$152,Инклинометрия!$A$2:$A$152),IF(V431=$C$8,"-",FORECAST($C$8-V431,Инклинометрия!$B$2:$B$152,Инклинометрия!$A$2:$A$152)))</f>
        <v>-</v>
      </c>
      <c r="AA431" s="105" t="str">
        <f>IF(S431=0,"-",FORECAST($C$8-(S431+V431),Инклинометрия!$B$2:$B$152,Инклинометрия!$A$2:$A$152))</f>
        <v>-</v>
      </c>
      <c r="AB431" s="105">
        <f>FORECAST($C$8+T431,Инклинометрия!$B$2:$B$152,Инклинометрия!$A$2:$A$152)</f>
        <v>1422.3537391657405</v>
      </c>
      <c r="AC431" s="105">
        <f>IF(R431=0,FORECAST($C$6-T431,Инклинометрия!$B$2:$B$152,Инклинометрия!$A$2:$A$152),FORECAST($C$8,Инклинометрия!$B$2:$B$152,Инклинометрия!$A$2:$A$152))</f>
        <v>1332.6462608342592</v>
      </c>
      <c r="AD431" s="107">
        <f>IF(R431=0,FORECAST($C$8,Инклинометрия!$B$2:$B$152,Инклинометрия!$A$2:$A$152),Y431)</f>
        <v>1330</v>
      </c>
      <c r="AE431" s="107">
        <f>FORECAST($C$8-(R431+U431),Инклинометрия!$B$2:$B$152,Инклинометрия!$A$2:$A$152)</f>
        <v>0</v>
      </c>
      <c r="AF431" s="107">
        <f>IF(V431=0,"-",FORECAST($C$8,Инклинометрия!$B$2:$B$152,Инклинометрия!$A$2:$A$152))</f>
        <v>1330</v>
      </c>
      <c r="AG431" s="107">
        <f>IF(V431=0,"-",FORECAST($C$8-V431,Инклинометрия!$B$2:$B$152,Инклинометрия!$A$2:$A$152))</f>
        <v>0</v>
      </c>
      <c r="AH431" s="107">
        <f>IF(W431=0,"-",FORECAST($C$8+W431,Инклинометрия!$B$2:$B$152,Инклинометрия!$A$2:$A$152))</f>
        <v>1332.6462608342592</v>
      </c>
      <c r="AI431" s="107">
        <f>IF(W431=0,"-",FORECAST($C$8,Инклинометрия!$B$2:$B$152,Инклинометрия!$A$2:$A$152))</f>
        <v>1330</v>
      </c>
      <c r="AK431" s="122">
        <f t="shared" si="130"/>
        <v>0</v>
      </c>
      <c r="AL431" s="67">
        <f>AK431*(B431-B430)</f>
        <v>0</v>
      </c>
      <c r="AM431" s="23">
        <f t="shared" si="132"/>
        <v>8.6725204696437436E-2</v>
      </c>
      <c r="AN431" s="26">
        <f>AN430+AK431*(B431-B430)/(2*PI()*$C$5*AN430*$K$13)</f>
        <v>0.15480061813468687</v>
      </c>
      <c r="AO431" s="87">
        <f t="shared" si="124"/>
        <v>145932.55112472404</v>
      </c>
      <c r="AP431" s="87">
        <f>IF(R431+U431&lt;$C$8,0,32*$L$23/$C$12^2*($K$10*R431+$K$8*U431)+32*$L$24/($C$14^2-$C$13^2)*($K$10*S431+$K$8*V431))</f>
        <v>44607.551124724028</v>
      </c>
      <c r="AQ431" s="66">
        <f>R431*$C$11*$C$9+U431*$C$11*$C$10</f>
        <v>14695380</v>
      </c>
      <c r="AR431" s="66">
        <f>S431*$C$11*$C$9+V431*$C$11*$C$10</f>
        <v>14695380</v>
      </c>
      <c r="AS431" s="87">
        <f>$C$11*(T431*$C$9+W431*$C$10)</f>
        <v>792178.05375968735</v>
      </c>
      <c r="AT431" s="45">
        <f t="shared" si="118"/>
        <v>15633490.60488441</v>
      </c>
      <c r="AU431" s="75"/>
    </row>
    <row r="432" spans="2:47" ht="15" thickBot="1" x14ac:dyDescent="0.35">
      <c r="B432" s="41">
        <f t="shared" si="125"/>
        <v>8020</v>
      </c>
      <c r="C432" s="8">
        <f t="shared" si="126"/>
        <v>80.2</v>
      </c>
      <c r="D432" s="73">
        <f t="shared" si="114"/>
        <v>107.2675</v>
      </c>
      <c r="E432" s="29">
        <f t="shared" si="131"/>
        <v>26564.467088387115</v>
      </c>
      <c r="F432" s="29">
        <f t="shared" si="127"/>
        <v>66.24555383637778</v>
      </c>
      <c r="G432" s="29">
        <f t="shared" si="128"/>
        <v>88.603428256155269</v>
      </c>
      <c r="H432" s="17">
        <f t="shared" si="129"/>
        <v>35529.974730717826</v>
      </c>
      <c r="I432" s="29">
        <f t="shared" si="119"/>
        <v>2.2250485660981263</v>
      </c>
      <c r="J432" s="29">
        <f t="shared" si="120"/>
        <v>41.694115440740156</v>
      </c>
      <c r="K432" s="32">
        <f>IF((D431+L431+M431-AL431)/($C$21+$C$22)&gt;$C$8,$C$8,(D431+L431+M431-AL431)/($C$21+$C$22))</f>
        <v>1400</v>
      </c>
      <c r="L432" s="97">
        <f t="shared" si="115"/>
        <v>0</v>
      </c>
      <c r="M432" s="96">
        <f t="shared" si="116"/>
        <v>0</v>
      </c>
      <c r="N432" s="98">
        <f t="shared" si="121"/>
        <v>1.7179213529287818</v>
      </c>
      <c r="O432" s="100">
        <f t="shared" si="117"/>
        <v>4.2266987561397071</v>
      </c>
      <c r="P432" s="104">
        <f t="shared" si="122"/>
        <v>18.880500609176615</v>
      </c>
      <c r="Q432" s="102">
        <f t="shared" si="123"/>
        <v>4.9224514715476911E-2</v>
      </c>
      <c r="R432" s="106">
        <f>IF(K432-H431&lt;0,0,K432-H431)</f>
        <v>0</v>
      </c>
      <c r="S432" s="106">
        <f>K432-V432</f>
        <v>0</v>
      </c>
      <c r="T432" s="106">
        <f>IF(R432&gt;0,$C$6-$C$8,IF($C$6-$C$8-W432&lt;0,0,$C$6-$C$8-W432))</f>
        <v>97.214462279726973</v>
      </c>
      <c r="U432" s="107">
        <f>IF(R432=0,IF(U431+(F432-AL432/$C$23)*$C$21/($C$21+$C$22)&gt;$C$8,$C$8,U431+F432*$C$21/($C$21+$C$22)),E432)</f>
        <v>1400</v>
      </c>
      <c r="V432" s="107">
        <f>IF(R432&gt;0,0,IF(V431+(F432-AL432/$C$23)*$C$21/($C$21+$C$22)&gt;$C$8,$C$8,IF(U432=$C$8,V431+(F432-AL432/$C$23)*$C$21/$C$22,V431+(F432-AL432/$C$23)*$C$21/($C$21+$C$22))))</f>
        <v>1400</v>
      </c>
      <c r="W432" s="203">
        <f>IF(R432&gt;0,0,IF(W431+AL432/$C$23&gt;$F$23,$F$23,W431+AL432/$C$23))</f>
        <v>2.7855377202730285</v>
      </c>
      <c r="X432" s="105" t="str">
        <f>IF(R432=0,"-",FORECAST($C$8,Инклинометрия!$B$2:$B$152,Инклинометрия!$A$2:$A$152))</f>
        <v>-</v>
      </c>
      <c r="Y432" s="105" t="str">
        <f>IF(R432=0,"-",FORECAST($C$8-R432,Инклинометрия!$B$2:$B$152,Инклинометрия!$A$2:$A$152))</f>
        <v>-</v>
      </c>
      <c r="Z432" s="105" t="str">
        <f>IF(R432&gt;0,FORECAST($C$8,Инклинометрия!$B$2:$B$152,Инклинометрия!$A$2:$A$152),IF(V432=$C$8,"-",FORECAST($C$8-V432,Инклинометрия!$B$2:$B$152,Инклинометрия!$A$2:$A$152)))</f>
        <v>-</v>
      </c>
      <c r="AA432" s="105" t="str">
        <f>IF(S432=0,"-",FORECAST($C$8-(S432+V432),Инклинометрия!$B$2:$B$152,Инклинометрия!$A$2:$A$152))</f>
        <v>-</v>
      </c>
      <c r="AB432" s="105">
        <f>FORECAST($C$8+T432,Инклинометрия!$B$2:$B$152,Инклинометрия!$A$2:$A$152)</f>
        <v>1422.3537391657405</v>
      </c>
      <c r="AC432" s="105">
        <f>IF(R432=0,FORECAST($C$6-T432,Инклинометрия!$B$2:$B$152,Инклинометрия!$A$2:$A$152),FORECAST($C$8,Инклинометрия!$B$2:$B$152,Инклинометрия!$A$2:$A$152))</f>
        <v>1332.6462608342592</v>
      </c>
      <c r="AD432" s="107">
        <f>IF(R432=0,FORECAST($C$8,Инклинометрия!$B$2:$B$152,Инклинометрия!$A$2:$A$152),Y432)</f>
        <v>1330</v>
      </c>
      <c r="AE432" s="107">
        <f>FORECAST($C$8-(R432+U432),Инклинометрия!$B$2:$B$152,Инклинометрия!$A$2:$A$152)</f>
        <v>0</v>
      </c>
      <c r="AF432" s="107">
        <f>IF(V432=0,"-",FORECAST($C$8,Инклинометрия!$B$2:$B$152,Инклинометрия!$A$2:$A$152))</f>
        <v>1330</v>
      </c>
      <c r="AG432" s="107">
        <f>IF(V432=0,"-",FORECAST($C$8-V432,Инклинометрия!$B$2:$B$152,Инклинометрия!$A$2:$A$152))</f>
        <v>0</v>
      </c>
      <c r="AH432" s="107">
        <f>IF(W432=0,"-",FORECAST($C$8+W432,Инклинометрия!$B$2:$B$152,Инклинометрия!$A$2:$A$152))</f>
        <v>1332.6462608342592</v>
      </c>
      <c r="AI432" s="107">
        <f>IF(W432=0,"-",FORECAST($C$8,Инклинометрия!$B$2:$B$152,Инклинометрия!$A$2:$A$152))</f>
        <v>1330</v>
      </c>
      <c r="AK432" s="122">
        <f t="shared" si="130"/>
        <v>0</v>
      </c>
      <c r="AL432" s="67">
        <f>AK432*(B432-B431)</f>
        <v>0</v>
      </c>
      <c r="AM432" s="23">
        <f t="shared" si="132"/>
        <v>8.6725204696437436E-2</v>
      </c>
      <c r="AN432" s="26">
        <f>AN431+AK432*(B432-B431)/(2*PI()*$C$5*AN431*$K$13)</f>
        <v>0.15480061813468687</v>
      </c>
      <c r="AO432" s="87">
        <f t="shared" si="124"/>
        <v>145932.55112472404</v>
      </c>
      <c r="AP432" s="87">
        <f>IF(R432+U432&lt;$C$8,0,32*$L$23/$C$12^2*($K$10*R432+$K$8*U432)+32*$L$24/($C$14^2-$C$13^2)*($K$10*S432+$K$8*V432))</f>
        <v>44607.551124724028</v>
      </c>
      <c r="AQ432" s="66">
        <f>R432*$C$11*$C$9+U432*$C$11*$C$10</f>
        <v>14695380</v>
      </c>
      <c r="AR432" s="66">
        <f>S432*$C$11*$C$9+V432*$C$11*$C$10</f>
        <v>14695380</v>
      </c>
      <c r="AS432" s="87">
        <f>$C$11*(T432*$C$9+W432*$C$10)</f>
        <v>792178.05375968735</v>
      </c>
      <c r="AT432" s="45">
        <f t="shared" si="118"/>
        <v>15633490.60488441</v>
      </c>
      <c r="AU432" s="75"/>
    </row>
    <row r="433" spans="2:47" ht="15" thickBot="1" x14ac:dyDescent="0.35">
      <c r="B433" s="41">
        <f t="shared" si="125"/>
        <v>8040</v>
      </c>
      <c r="C433" s="8">
        <f t="shared" si="126"/>
        <v>80.400000000000006</v>
      </c>
      <c r="D433" s="73">
        <f t="shared" si="114"/>
        <v>107.535</v>
      </c>
      <c r="E433" s="29">
        <f t="shared" si="131"/>
        <v>26630.712642223491</v>
      </c>
      <c r="F433" s="29">
        <f t="shared" si="127"/>
        <v>66.24555383637778</v>
      </c>
      <c r="G433" s="29">
        <f t="shared" si="128"/>
        <v>88.603428256155269</v>
      </c>
      <c r="H433" s="17">
        <f t="shared" si="129"/>
        <v>35618.578158973978</v>
      </c>
      <c r="I433" s="29">
        <f t="shared" si="119"/>
        <v>2.2250485660981263</v>
      </c>
      <c r="J433" s="29">
        <f t="shared" si="120"/>
        <v>41.694115440740156</v>
      </c>
      <c r="K433" s="32">
        <f>IF((D432+L432+M432-AL432)/($C$21+$C$22)&gt;$C$8,$C$8,(D432+L432+M432-AL432)/($C$21+$C$22))</f>
        <v>1400</v>
      </c>
      <c r="L433" s="97">
        <f t="shared" si="115"/>
        <v>0</v>
      </c>
      <c r="M433" s="96">
        <f t="shared" si="116"/>
        <v>0</v>
      </c>
      <c r="N433" s="98">
        <f t="shared" si="121"/>
        <v>1.7179213529287818</v>
      </c>
      <c r="O433" s="100">
        <f t="shared" si="117"/>
        <v>4.2266987561397071</v>
      </c>
      <c r="P433" s="104">
        <f t="shared" si="122"/>
        <v>18.880500609176615</v>
      </c>
      <c r="Q433" s="102">
        <f t="shared" si="123"/>
        <v>4.9224514715476911E-2</v>
      </c>
      <c r="R433" s="106">
        <f>IF(K433-H432&lt;0,0,K433-H432)</f>
        <v>0</v>
      </c>
      <c r="S433" s="106">
        <f>K433-V433</f>
        <v>0</v>
      </c>
      <c r="T433" s="106">
        <f>IF(R433&gt;0,$C$6-$C$8,IF($C$6-$C$8-W433&lt;0,0,$C$6-$C$8-W433))</f>
        <v>97.214462279726973</v>
      </c>
      <c r="U433" s="107">
        <f>IF(R433=0,IF(U432+(F433-AL433/$C$23)*$C$21/($C$21+$C$22)&gt;$C$8,$C$8,U432+F433*$C$21/($C$21+$C$22)),E433)</f>
        <v>1400</v>
      </c>
      <c r="V433" s="107">
        <f>IF(R433&gt;0,0,IF(V432+(F433-AL433/$C$23)*$C$21/($C$21+$C$22)&gt;$C$8,$C$8,IF(U433=$C$8,V432+(F433-AL433/$C$23)*$C$21/$C$22,V432+(F433-AL433/$C$23)*$C$21/($C$21+$C$22))))</f>
        <v>1400</v>
      </c>
      <c r="W433" s="203">
        <f>IF(R433&gt;0,0,IF(W432+AL433/$C$23&gt;$F$23,$F$23,W432+AL433/$C$23))</f>
        <v>2.7855377202730285</v>
      </c>
      <c r="X433" s="105" t="str">
        <f>IF(R433=0,"-",FORECAST($C$8,Инклинометрия!$B$2:$B$152,Инклинометрия!$A$2:$A$152))</f>
        <v>-</v>
      </c>
      <c r="Y433" s="105" t="str">
        <f>IF(R433=0,"-",FORECAST($C$8-R433,Инклинометрия!$B$2:$B$152,Инклинометрия!$A$2:$A$152))</f>
        <v>-</v>
      </c>
      <c r="Z433" s="105" t="str">
        <f>IF(R433&gt;0,FORECAST($C$8,Инклинометрия!$B$2:$B$152,Инклинометрия!$A$2:$A$152),IF(V433=$C$8,"-",FORECAST($C$8-V433,Инклинометрия!$B$2:$B$152,Инклинометрия!$A$2:$A$152)))</f>
        <v>-</v>
      </c>
      <c r="AA433" s="105" t="str">
        <f>IF(S433=0,"-",FORECAST($C$8-(S433+V433),Инклинометрия!$B$2:$B$152,Инклинометрия!$A$2:$A$152))</f>
        <v>-</v>
      </c>
      <c r="AB433" s="105">
        <f>FORECAST($C$8+T433,Инклинометрия!$B$2:$B$152,Инклинометрия!$A$2:$A$152)</f>
        <v>1422.3537391657405</v>
      </c>
      <c r="AC433" s="105">
        <f>IF(R433=0,FORECAST($C$6-T433,Инклинометрия!$B$2:$B$152,Инклинометрия!$A$2:$A$152),FORECAST($C$8,Инклинометрия!$B$2:$B$152,Инклинометрия!$A$2:$A$152))</f>
        <v>1332.6462608342592</v>
      </c>
      <c r="AD433" s="107">
        <f>IF(R433=0,FORECAST($C$8,Инклинометрия!$B$2:$B$152,Инклинометрия!$A$2:$A$152),Y433)</f>
        <v>1330</v>
      </c>
      <c r="AE433" s="107">
        <f>FORECAST($C$8-(R433+U433),Инклинометрия!$B$2:$B$152,Инклинометрия!$A$2:$A$152)</f>
        <v>0</v>
      </c>
      <c r="AF433" s="107">
        <f>IF(V433=0,"-",FORECAST($C$8,Инклинометрия!$B$2:$B$152,Инклинометрия!$A$2:$A$152))</f>
        <v>1330</v>
      </c>
      <c r="AG433" s="107">
        <f>IF(V433=0,"-",FORECAST($C$8-V433,Инклинометрия!$B$2:$B$152,Инклинометрия!$A$2:$A$152))</f>
        <v>0</v>
      </c>
      <c r="AH433" s="107">
        <f>IF(W433=0,"-",FORECAST($C$8+W433,Инклинометрия!$B$2:$B$152,Инклинометрия!$A$2:$A$152))</f>
        <v>1332.6462608342592</v>
      </c>
      <c r="AI433" s="107">
        <f>IF(W433=0,"-",FORECAST($C$8,Инклинометрия!$B$2:$B$152,Инклинометрия!$A$2:$A$152))</f>
        <v>1330</v>
      </c>
      <c r="AK433" s="122">
        <f t="shared" si="130"/>
        <v>0</v>
      </c>
      <c r="AL433" s="67">
        <f>AK433*(B433-B432)</f>
        <v>0</v>
      </c>
      <c r="AM433" s="23">
        <f t="shared" si="132"/>
        <v>8.6725204696437436E-2</v>
      </c>
      <c r="AN433" s="26">
        <f>AN432+AK433*(B433-B432)/(2*PI()*$C$5*AN432*$K$13)</f>
        <v>0.15480061813468687</v>
      </c>
      <c r="AO433" s="87">
        <f t="shared" si="124"/>
        <v>145932.55112472404</v>
      </c>
      <c r="AP433" s="87">
        <f>IF(R433+U433&lt;$C$8,0,32*$L$23/$C$12^2*($K$10*R433+$K$8*U433)+32*$L$24/($C$14^2-$C$13^2)*($K$10*S433+$K$8*V433))</f>
        <v>44607.551124724028</v>
      </c>
      <c r="AQ433" s="66">
        <f>R433*$C$11*$C$9+U433*$C$11*$C$10</f>
        <v>14695380</v>
      </c>
      <c r="AR433" s="66">
        <f>S433*$C$11*$C$9+V433*$C$11*$C$10</f>
        <v>14695380</v>
      </c>
      <c r="AS433" s="87">
        <f>$C$11*(T433*$C$9+W433*$C$10)</f>
        <v>792178.05375968735</v>
      </c>
      <c r="AT433" s="45">
        <f t="shared" si="118"/>
        <v>15633490.60488441</v>
      </c>
      <c r="AU433" s="75"/>
    </row>
    <row r="434" spans="2:47" ht="15" thickBot="1" x14ac:dyDescent="0.35">
      <c r="B434" s="41">
        <f t="shared" si="125"/>
        <v>8060</v>
      </c>
      <c r="C434" s="8">
        <f t="shared" si="126"/>
        <v>80.600000000000009</v>
      </c>
      <c r="D434" s="73">
        <f t="shared" si="114"/>
        <v>107.80250000000002</v>
      </c>
      <c r="E434" s="29">
        <f t="shared" si="131"/>
        <v>26696.95819605987</v>
      </c>
      <c r="F434" s="29">
        <f t="shared" si="127"/>
        <v>66.24555383637778</v>
      </c>
      <c r="G434" s="29">
        <f t="shared" si="128"/>
        <v>88.603428256155269</v>
      </c>
      <c r="H434" s="17">
        <f t="shared" si="129"/>
        <v>35707.18158723013</v>
      </c>
      <c r="I434" s="29">
        <f t="shared" si="119"/>
        <v>2.2250485660981263</v>
      </c>
      <c r="J434" s="29">
        <f t="shared" si="120"/>
        <v>41.694115440740156</v>
      </c>
      <c r="K434" s="32">
        <f>IF((D433+L433+M433-AL433)/($C$21+$C$22)&gt;$C$8,$C$8,(D433+L433+M433-AL433)/($C$21+$C$22))</f>
        <v>1400</v>
      </c>
      <c r="L434" s="97">
        <f t="shared" si="115"/>
        <v>0</v>
      </c>
      <c r="M434" s="96">
        <f t="shared" si="116"/>
        <v>0</v>
      </c>
      <c r="N434" s="98">
        <f t="shared" si="121"/>
        <v>1.7179213529287818</v>
      </c>
      <c r="O434" s="100">
        <f t="shared" si="117"/>
        <v>4.2266987561397071</v>
      </c>
      <c r="P434" s="104">
        <f t="shared" si="122"/>
        <v>18.880500609176615</v>
      </c>
      <c r="Q434" s="102">
        <f t="shared" si="123"/>
        <v>4.9224514715476911E-2</v>
      </c>
      <c r="R434" s="106">
        <f>IF(K434-H433&lt;0,0,K434-H433)</f>
        <v>0</v>
      </c>
      <c r="S434" s="106">
        <f>K434-V434</f>
        <v>0</v>
      </c>
      <c r="T434" s="106">
        <f>IF(R434&gt;0,$C$6-$C$8,IF($C$6-$C$8-W434&lt;0,0,$C$6-$C$8-W434))</f>
        <v>97.214462279726973</v>
      </c>
      <c r="U434" s="107">
        <f>IF(R434=0,IF(U433+(F434-AL434/$C$23)*$C$21/($C$21+$C$22)&gt;$C$8,$C$8,U433+F434*$C$21/($C$21+$C$22)),E434)</f>
        <v>1400</v>
      </c>
      <c r="V434" s="107">
        <f>IF(R434&gt;0,0,IF(V433+(F434-AL434/$C$23)*$C$21/($C$21+$C$22)&gt;$C$8,$C$8,IF(U434=$C$8,V433+(F434-AL434/$C$23)*$C$21/$C$22,V433+(F434-AL434/$C$23)*$C$21/($C$21+$C$22))))</f>
        <v>1400</v>
      </c>
      <c r="W434" s="203">
        <f>IF(R434&gt;0,0,IF(W433+AL434/$C$23&gt;$F$23,$F$23,W433+AL434/$C$23))</f>
        <v>2.7855377202730285</v>
      </c>
      <c r="X434" s="105" t="str">
        <f>IF(R434=0,"-",FORECAST($C$8,Инклинометрия!$B$2:$B$152,Инклинометрия!$A$2:$A$152))</f>
        <v>-</v>
      </c>
      <c r="Y434" s="105" t="str">
        <f>IF(R434=0,"-",FORECAST($C$8-R434,Инклинометрия!$B$2:$B$152,Инклинометрия!$A$2:$A$152))</f>
        <v>-</v>
      </c>
      <c r="Z434" s="105" t="str">
        <f>IF(R434&gt;0,FORECAST($C$8,Инклинометрия!$B$2:$B$152,Инклинометрия!$A$2:$A$152),IF(V434=$C$8,"-",FORECAST($C$8-V434,Инклинометрия!$B$2:$B$152,Инклинометрия!$A$2:$A$152)))</f>
        <v>-</v>
      </c>
      <c r="AA434" s="105" t="str">
        <f>IF(S434=0,"-",FORECAST($C$8-(S434+V434),Инклинометрия!$B$2:$B$152,Инклинометрия!$A$2:$A$152))</f>
        <v>-</v>
      </c>
      <c r="AB434" s="105">
        <f>FORECAST($C$8+T434,Инклинометрия!$B$2:$B$152,Инклинометрия!$A$2:$A$152)</f>
        <v>1422.3537391657405</v>
      </c>
      <c r="AC434" s="105">
        <f>IF(R434=0,FORECAST($C$6-T434,Инклинометрия!$B$2:$B$152,Инклинометрия!$A$2:$A$152),FORECAST($C$8,Инклинометрия!$B$2:$B$152,Инклинометрия!$A$2:$A$152))</f>
        <v>1332.6462608342592</v>
      </c>
      <c r="AD434" s="107">
        <f>IF(R434=0,FORECAST($C$8,Инклинометрия!$B$2:$B$152,Инклинометрия!$A$2:$A$152),Y434)</f>
        <v>1330</v>
      </c>
      <c r="AE434" s="107">
        <f>FORECAST($C$8-(R434+U434),Инклинометрия!$B$2:$B$152,Инклинометрия!$A$2:$A$152)</f>
        <v>0</v>
      </c>
      <c r="AF434" s="107">
        <f>IF(V434=0,"-",FORECAST($C$8,Инклинометрия!$B$2:$B$152,Инклинометрия!$A$2:$A$152))</f>
        <v>1330</v>
      </c>
      <c r="AG434" s="107">
        <f>IF(V434=0,"-",FORECAST($C$8-V434,Инклинометрия!$B$2:$B$152,Инклинометрия!$A$2:$A$152))</f>
        <v>0</v>
      </c>
      <c r="AH434" s="107">
        <f>IF(W434=0,"-",FORECAST($C$8+W434,Инклинометрия!$B$2:$B$152,Инклинометрия!$A$2:$A$152))</f>
        <v>1332.6462608342592</v>
      </c>
      <c r="AI434" s="107">
        <f>IF(W434=0,"-",FORECAST($C$8,Инклинометрия!$B$2:$B$152,Инклинометрия!$A$2:$A$152))</f>
        <v>1330</v>
      </c>
      <c r="AK434" s="122">
        <f t="shared" si="130"/>
        <v>0</v>
      </c>
      <c r="AL434" s="67">
        <f>AK434*(B434-B433)</f>
        <v>0</v>
      </c>
      <c r="AM434" s="23">
        <f t="shared" si="132"/>
        <v>8.6725204696437436E-2</v>
      </c>
      <c r="AN434" s="26">
        <f>AN433+AK434*(B434-B433)/(2*PI()*$C$5*AN433*$K$13)</f>
        <v>0.15480061813468687</v>
      </c>
      <c r="AO434" s="87">
        <f t="shared" si="124"/>
        <v>145932.55112472404</v>
      </c>
      <c r="AP434" s="87">
        <f>IF(R434+U434&lt;$C$8,0,32*$L$23/$C$12^2*($K$10*R434+$K$8*U434)+32*$L$24/($C$14^2-$C$13^2)*($K$10*S434+$K$8*V434))</f>
        <v>44607.551124724028</v>
      </c>
      <c r="AQ434" s="66">
        <f>R434*$C$11*$C$9+U434*$C$11*$C$10</f>
        <v>14695380</v>
      </c>
      <c r="AR434" s="66">
        <f>S434*$C$11*$C$9+V434*$C$11*$C$10</f>
        <v>14695380</v>
      </c>
      <c r="AS434" s="87">
        <f>$C$11*(T434*$C$9+W434*$C$10)</f>
        <v>792178.05375968735</v>
      </c>
      <c r="AT434" s="45">
        <f t="shared" si="118"/>
        <v>15633490.60488441</v>
      </c>
      <c r="AU434" s="75"/>
    </row>
    <row r="435" spans="2:47" ht="15" thickBot="1" x14ac:dyDescent="0.35">
      <c r="B435" s="41">
        <f t="shared" si="125"/>
        <v>8080</v>
      </c>
      <c r="C435" s="8">
        <f t="shared" si="126"/>
        <v>80.8</v>
      </c>
      <c r="D435" s="73">
        <f t="shared" si="114"/>
        <v>108.07</v>
      </c>
      <c r="E435" s="29">
        <f t="shared" si="131"/>
        <v>26763.203749896242</v>
      </c>
      <c r="F435" s="29">
        <f t="shared" si="127"/>
        <v>66.245553836373062</v>
      </c>
      <c r="G435" s="29">
        <f t="shared" si="128"/>
        <v>88.603428256148959</v>
      </c>
      <c r="H435" s="17">
        <f t="shared" si="129"/>
        <v>35795.785015486283</v>
      </c>
      <c r="I435" s="29">
        <f t="shared" si="119"/>
        <v>2.2250485660981263</v>
      </c>
      <c r="J435" s="29">
        <f t="shared" si="120"/>
        <v>41.69411544073867</v>
      </c>
      <c r="K435" s="32">
        <f>IF((D434+L434+M434-AL434)/($C$21+$C$22)&gt;$C$8,$C$8,(D434+L434+M434-AL434)/($C$21+$C$22))</f>
        <v>1400</v>
      </c>
      <c r="L435" s="97">
        <f t="shared" si="115"/>
        <v>0</v>
      </c>
      <c r="M435" s="96">
        <f t="shared" si="116"/>
        <v>0</v>
      </c>
      <c r="N435" s="98">
        <f t="shared" si="121"/>
        <v>1.7179213529287818</v>
      </c>
      <c r="O435" s="100">
        <f t="shared" si="117"/>
        <v>4.2266987561397071</v>
      </c>
      <c r="P435" s="104">
        <f t="shared" si="122"/>
        <v>18.880500609176615</v>
      </c>
      <c r="Q435" s="102">
        <f t="shared" si="123"/>
        <v>4.9224514715476911E-2</v>
      </c>
      <c r="R435" s="106">
        <f>IF(K435-H434&lt;0,0,K435-H434)</f>
        <v>0</v>
      </c>
      <c r="S435" s="106">
        <f>K435-V435</f>
        <v>0</v>
      </c>
      <c r="T435" s="106">
        <f>IF(R435&gt;0,$C$6-$C$8,IF($C$6-$C$8-W435&lt;0,0,$C$6-$C$8-W435))</f>
        <v>97.214462279726973</v>
      </c>
      <c r="U435" s="107">
        <f>IF(R435=0,IF(U434+(F435-AL435/$C$23)*$C$21/($C$21+$C$22)&gt;$C$8,$C$8,U434+F435*$C$21/($C$21+$C$22)),E435)</f>
        <v>1400</v>
      </c>
      <c r="V435" s="107">
        <f>IF(R435&gt;0,0,IF(V434+(F435-AL435/$C$23)*$C$21/($C$21+$C$22)&gt;$C$8,$C$8,IF(U435=$C$8,V434+(F435-AL435/$C$23)*$C$21/$C$22,V434+(F435-AL435/$C$23)*$C$21/($C$21+$C$22))))</f>
        <v>1400</v>
      </c>
      <c r="W435" s="203">
        <f>IF(R435&gt;0,0,IF(W434+AL435/$C$23&gt;$F$23,$F$23,W434+AL435/$C$23))</f>
        <v>2.7855377202730285</v>
      </c>
      <c r="X435" s="105" t="str">
        <f>IF(R435=0,"-",FORECAST($C$8,Инклинометрия!$B$2:$B$152,Инклинометрия!$A$2:$A$152))</f>
        <v>-</v>
      </c>
      <c r="Y435" s="105" t="str">
        <f>IF(R435=0,"-",FORECAST($C$8-R435,Инклинометрия!$B$2:$B$152,Инклинометрия!$A$2:$A$152))</f>
        <v>-</v>
      </c>
      <c r="Z435" s="105" t="str">
        <f>IF(R435&gt;0,FORECAST($C$8,Инклинометрия!$B$2:$B$152,Инклинометрия!$A$2:$A$152),IF(V435=$C$8,"-",FORECAST($C$8-V435,Инклинометрия!$B$2:$B$152,Инклинометрия!$A$2:$A$152)))</f>
        <v>-</v>
      </c>
      <c r="AA435" s="105" t="str">
        <f>IF(S435=0,"-",FORECAST($C$8-(S435+V435),Инклинометрия!$B$2:$B$152,Инклинометрия!$A$2:$A$152))</f>
        <v>-</v>
      </c>
      <c r="AB435" s="105">
        <f>FORECAST($C$8+T435,Инклинометрия!$B$2:$B$152,Инклинометрия!$A$2:$A$152)</f>
        <v>1422.3537391657405</v>
      </c>
      <c r="AC435" s="105">
        <f>IF(R435=0,FORECAST($C$6-T435,Инклинометрия!$B$2:$B$152,Инклинометрия!$A$2:$A$152),FORECAST($C$8,Инклинометрия!$B$2:$B$152,Инклинометрия!$A$2:$A$152))</f>
        <v>1332.6462608342592</v>
      </c>
      <c r="AD435" s="107">
        <f>IF(R435=0,FORECAST($C$8,Инклинометрия!$B$2:$B$152,Инклинометрия!$A$2:$A$152),Y435)</f>
        <v>1330</v>
      </c>
      <c r="AE435" s="107">
        <f>FORECAST($C$8-(R435+U435),Инклинометрия!$B$2:$B$152,Инклинометрия!$A$2:$A$152)</f>
        <v>0</v>
      </c>
      <c r="AF435" s="107">
        <f>IF(V435=0,"-",FORECAST($C$8,Инклинометрия!$B$2:$B$152,Инклинометрия!$A$2:$A$152))</f>
        <v>1330</v>
      </c>
      <c r="AG435" s="107">
        <f>IF(V435=0,"-",FORECAST($C$8-V435,Инклинометрия!$B$2:$B$152,Инклинометрия!$A$2:$A$152))</f>
        <v>0</v>
      </c>
      <c r="AH435" s="107">
        <f>IF(W435=0,"-",FORECAST($C$8+W435,Инклинометрия!$B$2:$B$152,Инклинометрия!$A$2:$A$152))</f>
        <v>1332.6462608342592</v>
      </c>
      <c r="AI435" s="107">
        <f>IF(W435=0,"-",FORECAST($C$8,Инклинометрия!$B$2:$B$152,Инклинометрия!$A$2:$A$152))</f>
        <v>1330</v>
      </c>
      <c r="AK435" s="122">
        <f t="shared" si="130"/>
        <v>0</v>
      </c>
      <c r="AL435" s="67">
        <f>AK435*(B435-B434)</f>
        <v>0</v>
      </c>
      <c r="AM435" s="23">
        <f t="shared" si="132"/>
        <v>8.6725204696437436E-2</v>
      </c>
      <c r="AN435" s="26">
        <f>AN434+AK435*(B435-B434)/(2*PI()*$C$5*AN434*$K$13)</f>
        <v>0.15480061813468687</v>
      </c>
      <c r="AO435" s="87">
        <f t="shared" si="124"/>
        <v>145932.55112472404</v>
      </c>
      <c r="AP435" s="87">
        <f>IF(R435+U435&lt;$C$8,0,32*$L$23/$C$12^2*($K$10*R435+$K$8*U435)+32*$L$24/($C$14^2-$C$13^2)*($K$10*S435+$K$8*V435))</f>
        <v>44607.551124724028</v>
      </c>
      <c r="AQ435" s="66">
        <f>R435*$C$11*$C$9+U435*$C$11*$C$10</f>
        <v>14695380</v>
      </c>
      <c r="AR435" s="66">
        <f>S435*$C$11*$C$9+V435*$C$11*$C$10</f>
        <v>14695380</v>
      </c>
      <c r="AS435" s="87">
        <f>$C$11*(T435*$C$9+W435*$C$10)</f>
        <v>792178.05375968735</v>
      </c>
      <c r="AT435" s="45">
        <f t="shared" si="118"/>
        <v>15633490.60488441</v>
      </c>
      <c r="AU435" s="75"/>
    </row>
    <row r="436" spans="2:47" ht="15" thickBot="1" x14ac:dyDescent="0.35">
      <c r="B436" s="41">
        <f t="shared" si="125"/>
        <v>8100</v>
      </c>
      <c r="C436" s="8">
        <f t="shared" si="126"/>
        <v>81</v>
      </c>
      <c r="D436" s="73">
        <f t="shared" si="114"/>
        <v>108.33750000000001</v>
      </c>
      <c r="E436" s="29">
        <f t="shared" si="131"/>
        <v>26829.449303732621</v>
      </c>
      <c r="F436" s="29">
        <f t="shared" si="127"/>
        <v>66.24555383637778</v>
      </c>
      <c r="G436" s="29">
        <f t="shared" si="128"/>
        <v>88.603428256155269</v>
      </c>
      <c r="H436" s="17">
        <f t="shared" si="129"/>
        <v>35884.388443742435</v>
      </c>
      <c r="I436" s="29">
        <f t="shared" si="119"/>
        <v>2.2250485660981263</v>
      </c>
      <c r="J436" s="29">
        <f t="shared" si="120"/>
        <v>41.694115440740156</v>
      </c>
      <c r="K436" s="32">
        <f>IF((D435+L435+M435-AL435)/($C$21+$C$22)&gt;$C$8,$C$8,(D435+L435+M435-AL435)/($C$21+$C$22))</f>
        <v>1400</v>
      </c>
      <c r="L436" s="97">
        <f t="shared" si="115"/>
        <v>0</v>
      </c>
      <c r="M436" s="96">
        <f t="shared" si="116"/>
        <v>0</v>
      </c>
      <c r="N436" s="98">
        <f t="shared" si="121"/>
        <v>1.7179213529287818</v>
      </c>
      <c r="O436" s="100">
        <f t="shared" si="117"/>
        <v>4.2266987561397071</v>
      </c>
      <c r="P436" s="104">
        <f t="shared" si="122"/>
        <v>18.880500609176615</v>
      </c>
      <c r="Q436" s="102">
        <f t="shared" si="123"/>
        <v>4.9224514715476911E-2</v>
      </c>
      <c r="R436" s="106">
        <f>IF(K436-H435&lt;0,0,K436-H435)</f>
        <v>0</v>
      </c>
      <c r="S436" s="106">
        <f>K436-V436</f>
        <v>0</v>
      </c>
      <c r="T436" s="106">
        <f>IF(R436&gt;0,$C$6-$C$8,IF($C$6-$C$8-W436&lt;0,0,$C$6-$C$8-W436))</f>
        <v>97.214462279726973</v>
      </c>
      <c r="U436" s="107">
        <f>IF(R436=0,IF(U435+(F436-AL436/$C$23)*$C$21/($C$21+$C$22)&gt;$C$8,$C$8,U435+F436*$C$21/($C$21+$C$22)),E436)</f>
        <v>1400</v>
      </c>
      <c r="V436" s="107">
        <f>IF(R436&gt;0,0,IF(V435+(F436-AL436/$C$23)*$C$21/($C$21+$C$22)&gt;$C$8,$C$8,IF(U436=$C$8,V435+(F436-AL436/$C$23)*$C$21/$C$22,V435+(F436-AL436/$C$23)*$C$21/($C$21+$C$22))))</f>
        <v>1400</v>
      </c>
      <c r="W436" s="203">
        <f>IF(R436&gt;0,0,IF(W435+AL436/$C$23&gt;$F$23,$F$23,W435+AL436/$C$23))</f>
        <v>2.7855377202730285</v>
      </c>
      <c r="X436" s="105" t="str">
        <f>IF(R436=0,"-",FORECAST($C$8,Инклинометрия!$B$2:$B$152,Инклинометрия!$A$2:$A$152))</f>
        <v>-</v>
      </c>
      <c r="Y436" s="105" t="str">
        <f>IF(R436=0,"-",FORECAST($C$8-R436,Инклинометрия!$B$2:$B$152,Инклинометрия!$A$2:$A$152))</f>
        <v>-</v>
      </c>
      <c r="Z436" s="105" t="str">
        <f>IF(R436&gt;0,FORECAST($C$8,Инклинометрия!$B$2:$B$152,Инклинометрия!$A$2:$A$152),IF(V436=$C$8,"-",FORECAST($C$8-V436,Инклинометрия!$B$2:$B$152,Инклинометрия!$A$2:$A$152)))</f>
        <v>-</v>
      </c>
      <c r="AA436" s="105" t="str">
        <f>IF(S436=0,"-",FORECAST($C$8-(S436+V436),Инклинометрия!$B$2:$B$152,Инклинометрия!$A$2:$A$152))</f>
        <v>-</v>
      </c>
      <c r="AB436" s="105">
        <f>FORECAST($C$8+T436,Инклинометрия!$B$2:$B$152,Инклинометрия!$A$2:$A$152)</f>
        <v>1422.3537391657405</v>
      </c>
      <c r="AC436" s="105">
        <f>IF(R436=0,FORECAST($C$6-T436,Инклинометрия!$B$2:$B$152,Инклинометрия!$A$2:$A$152),FORECAST($C$8,Инклинометрия!$B$2:$B$152,Инклинометрия!$A$2:$A$152))</f>
        <v>1332.6462608342592</v>
      </c>
      <c r="AD436" s="107">
        <f>IF(R436=0,FORECAST($C$8,Инклинометрия!$B$2:$B$152,Инклинометрия!$A$2:$A$152),Y436)</f>
        <v>1330</v>
      </c>
      <c r="AE436" s="107">
        <f>FORECAST($C$8-(R436+U436),Инклинометрия!$B$2:$B$152,Инклинометрия!$A$2:$A$152)</f>
        <v>0</v>
      </c>
      <c r="AF436" s="107">
        <f>IF(V436=0,"-",FORECAST($C$8,Инклинометрия!$B$2:$B$152,Инклинометрия!$A$2:$A$152))</f>
        <v>1330</v>
      </c>
      <c r="AG436" s="107">
        <f>IF(V436=0,"-",FORECAST($C$8-V436,Инклинометрия!$B$2:$B$152,Инклинометрия!$A$2:$A$152))</f>
        <v>0</v>
      </c>
      <c r="AH436" s="107">
        <f>IF(W436=0,"-",FORECAST($C$8+W436,Инклинометрия!$B$2:$B$152,Инклинометрия!$A$2:$A$152))</f>
        <v>1332.6462608342592</v>
      </c>
      <c r="AI436" s="107">
        <f>IF(W436=0,"-",FORECAST($C$8,Инклинометрия!$B$2:$B$152,Инклинометрия!$A$2:$A$152))</f>
        <v>1330</v>
      </c>
      <c r="AK436" s="122">
        <f t="shared" si="130"/>
        <v>0</v>
      </c>
      <c r="AL436" s="67">
        <f>AK436*(B436-B435)</f>
        <v>0</v>
      </c>
      <c r="AM436" s="23">
        <f t="shared" si="132"/>
        <v>8.6725204696437436E-2</v>
      </c>
      <c r="AN436" s="26">
        <f>AN435+AK436*(B436-B435)/(2*PI()*$C$5*AN435*$K$13)</f>
        <v>0.15480061813468687</v>
      </c>
      <c r="AO436" s="87">
        <f t="shared" si="124"/>
        <v>145932.55112472404</v>
      </c>
      <c r="AP436" s="87">
        <f>IF(R436+U436&lt;$C$8,0,32*$L$23/$C$12^2*($K$10*R436+$K$8*U436)+32*$L$24/($C$14^2-$C$13^2)*($K$10*S436+$K$8*V436))</f>
        <v>44607.551124724028</v>
      </c>
      <c r="AQ436" s="66">
        <f>R436*$C$11*$C$9+U436*$C$11*$C$10</f>
        <v>14695380</v>
      </c>
      <c r="AR436" s="66">
        <f>S436*$C$11*$C$9+V436*$C$11*$C$10</f>
        <v>14695380</v>
      </c>
      <c r="AS436" s="87">
        <f>$C$11*(T436*$C$9+W436*$C$10)</f>
        <v>792178.05375968735</v>
      </c>
      <c r="AT436" s="45">
        <f t="shared" si="118"/>
        <v>15633490.60488441</v>
      </c>
      <c r="AU436" s="75"/>
    </row>
    <row r="437" spans="2:47" ht="15" thickBot="1" x14ac:dyDescent="0.35">
      <c r="B437" s="41">
        <f t="shared" si="125"/>
        <v>8120</v>
      </c>
      <c r="C437" s="8">
        <f t="shared" si="126"/>
        <v>81.2</v>
      </c>
      <c r="D437" s="73">
        <f t="shared" si="114"/>
        <v>108.605</v>
      </c>
      <c r="E437" s="29">
        <f t="shared" si="131"/>
        <v>26895.694857568997</v>
      </c>
      <c r="F437" s="29">
        <f t="shared" si="127"/>
        <v>66.24555383637778</v>
      </c>
      <c r="G437" s="29">
        <f t="shared" si="128"/>
        <v>88.603428256155269</v>
      </c>
      <c r="H437" s="17">
        <f t="shared" si="129"/>
        <v>35972.991871998587</v>
      </c>
      <c r="I437" s="29">
        <f t="shared" si="119"/>
        <v>2.2250485660981263</v>
      </c>
      <c r="J437" s="29">
        <f t="shared" si="120"/>
        <v>41.694115440740156</v>
      </c>
      <c r="K437" s="32">
        <f>IF((D436+L436+M436-AL436)/($C$21+$C$22)&gt;$C$8,$C$8,(D436+L436+M436-AL436)/($C$21+$C$22))</f>
        <v>1400</v>
      </c>
      <c r="L437" s="97">
        <f t="shared" si="115"/>
        <v>0</v>
      </c>
      <c r="M437" s="96">
        <f t="shared" si="116"/>
        <v>0</v>
      </c>
      <c r="N437" s="98">
        <f t="shared" si="121"/>
        <v>1.7179213529287818</v>
      </c>
      <c r="O437" s="100">
        <f t="shared" si="117"/>
        <v>4.2266987561397071</v>
      </c>
      <c r="P437" s="104">
        <f t="shared" si="122"/>
        <v>18.880500609176615</v>
      </c>
      <c r="Q437" s="102">
        <f t="shared" si="123"/>
        <v>4.9224514715476911E-2</v>
      </c>
      <c r="R437" s="106">
        <f>IF(K437-H436&lt;0,0,K437-H436)</f>
        <v>0</v>
      </c>
      <c r="S437" s="106">
        <f>K437-V437</f>
        <v>0</v>
      </c>
      <c r="T437" s="106">
        <f>IF(R437&gt;0,$C$6-$C$8,IF($C$6-$C$8-W437&lt;0,0,$C$6-$C$8-W437))</f>
        <v>97.214462279726973</v>
      </c>
      <c r="U437" s="107">
        <f>IF(R437=0,IF(U436+(F437-AL437/$C$23)*$C$21/($C$21+$C$22)&gt;$C$8,$C$8,U436+F437*$C$21/($C$21+$C$22)),E437)</f>
        <v>1400</v>
      </c>
      <c r="V437" s="107">
        <f>IF(R437&gt;0,0,IF(V436+(F437-AL437/$C$23)*$C$21/($C$21+$C$22)&gt;$C$8,$C$8,IF(U437=$C$8,V436+(F437-AL437/$C$23)*$C$21/$C$22,V436+(F437-AL437/$C$23)*$C$21/($C$21+$C$22))))</f>
        <v>1400</v>
      </c>
      <c r="W437" s="203">
        <f>IF(R437&gt;0,0,IF(W436+AL437/$C$23&gt;$F$23,$F$23,W436+AL437/$C$23))</f>
        <v>2.7855377202730285</v>
      </c>
      <c r="X437" s="105" t="str">
        <f>IF(R437=0,"-",FORECAST($C$8,Инклинометрия!$B$2:$B$152,Инклинометрия!$A$2:$A$152))</f>
        <v>-</v>
      </c>
      <c r="Y437" s="105" t="str">
        <f>IF(R437=0,"-",FORECAST($C$8-R437,Инклинометрия!$B$2:$B$152,Инклинометрия!$A$2:$A$152))</f>
        <v>-</v>
      </c>
      <c r="Z437" s="105" t="str">
        <f>IF(R437&gt;0,FORECAST($C$8,Инклинометрия!$B$2:$B$152,Инклинометрия!$A$2:$A$152),IF(V437=$C$8,"-",FORECAST($C$8-V437,Инклинометрия!$B$2:$B$152,Инклинометрия!$A$2:$A$152)))</f>
        <v>-</v>
      </c>
      <c r="AA437" s="105" t="str">
        <f>IF(S437=0,"-",FORECAST($C$8-(S437+V437),Инклинометрия!$B$2:$B$152,Инклинометрия!$A$2:$A$152))</f>
        <v>-</v>
      </c>
      <c r="AB437" s="105">
        <f>FORECAST($C$8+T437,Инклинометрия!$B$2:$B$152,Инклинометрия!$A$2:$A$152)</f>
        <v>1422.3537391657405</v>
      </c>
      <c r="AC437" s="105">
        <f>IF(R437=0,FORECAST($C$6-T437,Инклинометрия!$B$2:$B$152,Инклинометрия!$A$2:$A$152),FORECAST($C$8,Инклинометрия!$B$2:$B$152,Инклинометрия!$A$2:$A$152))</f>
        <v>1332.6462608342592</v>
      </c>
      <c r="AD437" s="107">
        <f>IF(R437=0,FORECAST($C$8,Инклинометрия!$B$2:$B$152,Инклинометрия!$A$2:$A$152),Y437)</f>
        <v>1330</v>
      </c>
      <c r="AE437" s="107">
        <f>FORECAST($C$8-(R437+U437),Инклинометрия!$B$2:$B$152,Инклинометрия!$A$2:$A$152)</f>
        <v>0</v>
      </c>
      <c r="AF437" s="107">
        <f>IF(V437=0,"-",FORECAST($C$8,Инклинометрия!$B$2:$B$152,Инклинометрия!$A$2:$A$152))</f>
        <v>1330</v>
      </c>
      <c r="AG437" s="107">
        <f>IF(V437=0,"-",FORECAST($C$8-V437,Инклинометрия!$B$2:$B$152,Инклинометрия!$A$2:$A$152))</f>
        <v>0</v>
      </c>
      <c r="AH437" s="107">
        <f>IF(W437=0,"-",FORECAST($C$8+W437,Инклинометрия!$B$2:$B$152,Инклинометрия!$A$2:$A$152))</f>
        <v>1332.6462608342592</v>
      </c>
      <c r="AI437" s="107">
        <f>IF(W437=0,"-",FORECAST($C$8,Инклинометрия!$B$2:$B$152,Инклинометрия!$A$2:$A$152))</f>
        <v>1330</v>
      </c>
      <c r="AK437" s="122">
        <f t="shared" si="130"/>
        <v>0</v>
      </c>
      <c r="AL437" s="67">
        <f>AK437*(B437-B436)</f>
        <v>0</v>
      </c>
      <c r="AM437" s="23">
        <f t="shared" si="132"/>
        <v>8.6725204696437436E-2</v>
      </c>
      <c r="AN437" s="26">
        <f>AN436+AK437*(B437-B436)/(2*PI()*$C$5*AN436*$K$13)</f>
        <v>0.15480061813468687</v>
      </c>
      <c r="AO437" s="87">
        <f t="shared" si="124"/>
        <v>145932.55112472404</v>
      </c>
      <c r="AP437" s="87">
        <f>IF(R437+U437&lt;$C$8,0,32*$L$23/$C$12^2*($K$10*R437+$K$8*U437)+32*$L$24/($C$14^2-$C$13^2)*($K$10*S437+$K$8*V437))</f>
        <v>44607.551124724028</v>
      </c>
      <c r="AQ437" s="66">
        <f>R437*$C$11*$C$9+U437*$C$11*$C$10</f>
        <v>14695380</v>
      </c>
      <c r="AR437" s="66">
        <f>S437*$C$11*$C$9+V437*$C$11*$C$10</f>
        <v>14695380</v>
      </c>
      <c r="AS437" s="87">
        <f>$C$11*(T437*$C$9+W437*$C$10)</f>
        <v>792178.05375968735</v>
      </c>
      <c r="AT437" s="45">
        <f t="shared" si="118"/>
        <v>15633490.60488441</v>
      </c>
      <c r="AU437" s="75"/>
    </row>
    <row r="438" spans="2:47" ht="15" thickBot="1" x14ac:dyDescent="0.35">
      <c r="B438" s="41">
        <f t="shared" si="125"/>
        <v>8140</v>
      </c>
      <c r="C438" s="8">
        <f t="shared" si="126"/>
        <v>81.400000000000006</v>
      </c>
      <c r="D438" s="73">
        <f t="shared" si="114"/>
        <v>108.8725</v>
      </c>
      <c r="E438" s="29">
        <f t="shared" si="131"/>
        <v>26961.940411405376</v>
      </c>
      <c r="F438" s="29">
        <f t="shared" si="127"/>
        <v>66.24555383637778</v>
      </c>
      <c r="G438" s="29">
        <f t="shared" si="128"/>
        <v>88.603428256155269</v>
      </c>
      <c r="H438" s="17">
        <f t="shared" si="129"/>
        <v>36061.595300254739</v>
      </c>
      <c r="I438" s="29">
        <f t="shared" si="119"/>
        <v>2.2250485660981263</v>
      </c>
      <c r="J438" s="29">
        <f t="shared" si="120"/>
        <v>41.694115440740156</v>
      </c>
      <c r="K438" s="32">
        <f>IF((D437+L437+M437-AL437)/($C$21+$C$22)&gt;$C$8,$C$8,(D437+L437+M437-AL437)/($C$21+$C$22))</f>
        <v>1400</v>
      </c>
      <c r="L438" s="97">
        <f t="shared" si="115"/>
        <v>0</v>
      </c>
      <c r="M438" s="96">
        <f t="shared" si="116"/>
        <v>0</v>
      </c>
      <c r="N438" s="98">
        <f t="shared" si="121"/>
        <v>1.7179213529287818</v>
      </c>
      <c r="O438" s="100">
        <f t="shared" si="117"/>
        <v>4.2266987561397071</v>
      </c>
      <c r="P438" s="104">
        <f t="shared" si="122"/>
        <v>18.880500609176615</v>
      </c>
      <c r="Q438" s="102">
        <f t="shared" si="123"/>
        <v>4.9224514715476911E-2</v>
      </c>
      <c r="R438" s="106">
        <f>IF(K438-H437&lt;0,0,K438-H437)</f>
        <v>0</v>
      </c>
      <c r="S438" s="106">
        <f>K438-V438</f>
        <v>0</v>
      </c>
      <c r="T438" s="106">
        <f>IF(R438&gt;0,$C$6-$C$8,IF($C$6-$C$8-W438&lt;0,0,$C$6-$C$8-W438))</f>
        <v>97.214462279726973</v>
      </c>
      <c r="U438" s="107">
        <f>IF(R438=0,IF(U437+(F438-AL438/$C$23)*$C$21/($C$21+$C$22)&gt;$C$8,$C$8,U437+F438*$C$21/($C$21+$C$22)),E438)</f>
        <v>1400</v>
      </c>
      <c r="V438" s="107">
        <f>IF(R438&gt;0,0,IF(V437+(F438-AL438/$C$23)*$C$21/($C$21+$C$22)&gt;$C$8,$C$8,IF(U438=$C$8,V437+(F438-AL438/$C$23)*$C$21/$C$22,V437+(F438-AL438/$C$23)*$C$21/($C$21+$C$22))))</f>
        <v>1400</v>
      </c>
      <c r="W438" s="203">
        <f>IF(R438&gt;0,0,IF(W437+AL438/$C$23&gt;$F$23,$F$23,W437+AL438/$C$23))</f>
        <v>2.7855377202730285</v>
      </c>
      <c r="X438" s="105" t="str">
        <f>IF(R438=0,"-",FORECAST($C$8,Инклинометрия!$B$2:$B$152,Инклинометрия!$A$2:$A$152))</f>
        <v>-</v>
      </c>
      <c r="Y438" s="105" t="str">
        <f>IF(R438=0,"-",FORECAST($C$8-R438,Инклинометрия!$B$2:$B$152,Инклинометрия!$A$2:$A$152))</f>
        <v>-</v>
      </c>
      <c r="Z438" s="105" t="str">
        <f>IF(R438&gt;0,FORECAST($C$8,Инклинометрия!$B$2:$B$152,Инклинометрия!$A$2:$A$152),IF(V438=$C$8,"-",FORECAST($C$8-V438,Инклинометрия!$B$2:$B$152,Инклинометрия!$A$2:$A$152)))</f>
        <v>-</v>
      </c>
      <c r="AA438" s="105" t="str">
        <f>IF(S438=0,"-",FORECAST($C$8-(S438+V438),Инклинометрия!$B$2:$B$152,Инклинометрия!$A$2:$A$152))</f>
        <v>-</v>
      </c>
      <c r="AB438" s="105">
        <f>FORECAST($C$8+T438,Инклинометрия!$B$2:$B$152,Инклинометрия!$A$2:$A$152)</f>
        <v>1422.3537391657405</v>
      </c>
      <c r="AC438" s="105">
        <f>IF(R438=0,FORECAST($C$6-T438,Инклинометрия!$B$2:$B$152,Инклинометрия!$A$2:$A$152),FORECAST($C$8,Инклинометрия!$B$2:$B$152,Инклинометрия!$A$2:$A$152))</f>
        <v>1332.6462608342592</v>
      </c>
      <c r="AD438" s="107">
        <f>IF(R438=0,FORECAST($C$8,Инклинометрия!$B$2:$B$152,Инклинометрия!$A$2:$A$152),Y438)</f>
        <v>1330</v>
      </c>
      <c r="AE438" s="107">
        <f>FORECAST($C$8-(R438+U438),Инклинометрия!$B$2:$B$152,Инклинометрия!$A$2:$A$152)</f>
        <v>0</v>
      </c>
      <c r="AF438" s="107">
        <f>IF(V438=0,"-",FORECAST($C$8,Инклинометрия!$B$2:$B$152,Инклинометрия!$A$2:$A$152))</f>
        <v>1330</v>
      </c>
      <c r="AG438" s="107">
        <f>IF(V438=0,"-",FORECAST($C$8-V438,Инклинометрия!$B$2:$B$152,Инклинометрия!$A$2:$A$152))</f>
        <v>0</v>
      </c>
      <c r="AH438" s="107">
        <f>IF(W438=0,"-",FORECAST($C$8+W438,Инклинометрия!$B$2:$B$152,Инклинометрия!$A$2:$A$152))</f>
        <v>1332.6462608342592</v>
      </c>
      <c r="AI438" s="107">
        <f>IF(W438=0,"-",FORECAST($C$8,Инклинометрия!$B$2:$B$152,Инклинометрия!$A$2:$A$152))</f>
        <v>1330</v>
      </c>
      <c r="AK438" s="122">
        <f t="shared" si="130"/>
        <v>0</v>
      </c>
      <c r="AL438" s="67">
        <f>AK438*(B438-B437)</f>
        <v>0</v>
      </c>
      <c r="AM438" s="23">
        <f t="shared" si="132"/>
        <v>8.6725204696437436E-2</v>
      </c>
      <c r="AN438" s="26">
        <f>AN437+AK438*(B438-B437)/(2*PI()*$C$5*AN437*$K$13)</f>
        <v>0.15480061813468687</v>
      </c>
      <c r="AO438" s="87">
        <f t="shared" si="124"/>
        <v>145932.55112472404</v>
      </c>
      <c r="AP438" s="87">
        <f>IF(R438+U438&lt;$C$8,0,32*$L$23/$C$12^2*($K$10*R438+$K$8*U438)+32*$L$24/($C$14^2-$C$13^2)*($K$10*S438+$K$8*V438))</f>
        <v>44607.551124724028</v>
      </c>
      <c r="AQ438" s="66">
        <f>R438*$C$11*$C$9+U438*$C$11*$C$10</f>
        <v>14695380</v>
      </c>
      <c r="AR438" s="66">
        <f>S438*$C$11*$C$9+V438*$C$11*$C$10</f>
        <v>14695380</v>
      </c>
      <c r="AS438" s="87">
        <f>$C$11*(T438*$C$9+W438*$C$10)</f>
        <v>792178.05375968735</v>
      </c>
      <c r="AT438" s="45">
        <f t="shared" si="118"/>
        <v>15633490.60488441</v>
      </c>
      <c r="AU438" s="75"/>
    </row>
    <row r="439" spans="2:47" ht="15" thickBot="1" x14ac:dyDescent="0.35">
      <c r="B439" s="41">
        <f t="shared" si="125"/>
        <v>8160</v>
      </c>
      <c r="C439" s="8">
        <f t="shared" si="126"/>
        <v>81.600000000000009</v>
      </c>
      <c r="D439" s="73">
        <f t="shared" si="114"/>
        <v>109.14000000000001</v>
      </c>
      <c r="E439" s="29">
        <f t="shared" si="131"/>
        <v>27028.185965241752</v>
      </c>
      <c r="F439" s="29">
        <f t="shared" si="127"/>
        <v>66.24555383637778</v>
      </c>
      <c r="G439" s="29">
        <f t="shared" si="128"/>
        <v>88.603428256155269</v>
      </c>
      <c r="H439" s="17">
        <f t="shared" si="129"/>
        <v>36150.198728510892</v>
      </c>
      <c r="I439" s="29">
        <f t="shared" si="119"/>
        <v>2.2250485660981263</v>
      </c>
      <c r="J439" s="29">
        <f t="shared" si="120"/>
        <v>41.694115440740156</v>
      </c>
      <c r="K439" s="32">
        <f>IF((D438+L438+M438-AL438)/($C$21+$C$22)&gt;$C$8,$C$8,(D438+L438+M438-AL438)/($C$21+$C$22))</f>
        <v>1400</v>
      </c>
      <c r="L439" s="97">
        <f t="shared" si="115"/>
        <v>0</v>
      </c>
      <c r="M439" s="96">
        <f t="shared" si="116"/>
        <v>0</v>
      </c>
      <c r="N439" s="98">
        <f t="shared" si="121"/>
        <v>1.7179213529287818</v>
      </c>
      <c r="O439" s="100">
        <f t="shared" si="117"/>
        <v>4.2266987561397071</v>
      </c>
      <c r="P439" s="104">
        <f t="shared" si="122"/>
        <v>18.880500609176615</v>
      </c>
      <c r="Q439" s="102">
        <f t="shared" si="123"/>
        <v>4.9224514715476911E-2</v>
      </c>
      <c r="R439" s="106">
        <f>IF(K439-H438&lt;0,0,K439-H438)</f>
        <v>0</v>
      </c>
      <c r="S439" s="106">
        <f>K439-V439</f>
        <v>0</v>
      </c>
      <c r="T439" s="106">
        <f>IF(R439&gt;0,$C$6-$C$8,IF($C$6-$C$8-W439&lt;0,0,$C$6-$C$8-W439))</f>
        <v>97.214462279726973</v>
      </c>
      <c r="U439" s="107">
        <f>IF(R439=0,IF(U438+(F439-AL439/$C$23)*$C$21/($C$21+$C$22)&gt;$C$8,$C$8,U438+F439*$C$21/($C$21+$C$22)),E439)</f>
        <v>1400</v>
      </c>
      <c r="V439" s="107">
        <f>IF(R439&gt;0,0,IF(V438+(F439-AL439/$C$23)*$C$21/($C$21+$C$22)&gt;$C$8,$C$8,IF(U439=$C$8,V438+(F439-AL439/$C$23)*$C$21/$C$22,V438+(F439-AL439/$C$23)*$C$21/($C$21+$C$22))))</f>
        <v>1400</v>
      </c>
      <c r="W439" s="203">
        <f>IF(R439&gt;0,0,IF(W438+AL439/$C$23&gt;$F$23,$F$23,W438+AL439/$C$23))</f>
        <v>2.7855377202730285</v>
      </c>
      <c r="X439" s="105" t="str">
        <f>IF(R439=0,"-",FORECAST($C$8,Инклинометрия!$B$2:$B$152,Инклинометрия!$A$2:$A$152))</f>
        <v>-</v>
      </c>
      <c r="Y439" s="105" t="str">
        <f>IF(R439=0,"-",FORECAST($C$8-R439,Инклинометрия!$B$2:$B$152,Инклинометрия!$A$2:$A$152))</f>
        <v>-</v>
      </c>
      <c r="Z439" s="105" t="str">
        <f>IF(R439&gt;0,FORECAST($C$8,Инклинометрия!$B$2:$B$152,Инклинометрия!$A$2:$A$152),IF(V439=$C$8,"-",FORECAST($C$8-V439,Инклинометрия!$B$2:$B$152,Инклинометрия!$A$2:$A$152)))</f>
        <v>-</v>
      </c>
      <c r="AA439" s="105" t="str">
        <f>IF(S439=0,"-",FORECAST($C$8-(S439+V439),Инклинометрия!$B$2:$B$152,Инклинометрия!$A$2:$A$152))</f>
        <v>-</v>
      </c>
      <c r="AB439" s="105">
        <f>FORECAST($C$8+T439,Инклинометрия!$B$2:$B$152,Инклинометрия!$A$2:$A$152)</f>
        <v>1422.3537391657405</v>
      </c>
      <c r="AC439" s="105">
        <f>IF(R439=0,FORECAST($C$6-T439,Инклинометрия!$B$2:$B$152,Инклинометрия!$A$2:$A$152),FORECAST($C$8,Инклинометрия!$B$2:$B$152,Инклинометрия!$A$2:$A$152))</f>
        <v>1332.6462608342592</v>
      </c>
      <c r="AD439" s="107">
        <f>IF(R439=0,FORECAST($C$8,Инклинометрия!$B$2:$B$152,Инклинометрия!$A$2:$A$152),Y439)</f>
        <v>1330</v>
      </c>
      <c r="AE439" s="107">
        <f>FORECAST($C$8-(R439+U439),Инклинометрия!$B$2:$B$152,Инклинометрия!$A$2:$A$152)</f>
        <v>0</v>
      </c>
      <c r="AF439" s="107">
        <f>IF(V439=0,"-",FORECAST($C$8,Инклинометрия!$B$2:$B$152,Инклинометрия!$A$2:$A$152))</f>
        <v>1330</v>
      </c>
      <c r="AG439" s="107">
        <f>IF(V439=0,"-",FORECAST($C$8-V439,Инклинометрия!$B$2:$B$152,Инклинометрия!$A$2:$A$152))</f>
        <v>0</v>
      </c>
      <c r="AH439" s="107">
        <f>IF(W439=0,"-",FORECAST($C$8+W439,Инклинометрия!$B$2:$B$152,Инклинометрия!$A$2:$A$152))</f>
        <v>1332.6462608342592</v>
      </c>
      <c r="AI439" s="107">
        <f>IF(W439=0,"-",FORECAST($C$8,Инклинометрия!$B$2:$B$152,Инклинометрия!$A$2:$A$152))</f>
        <v>1330</v>
      </c>
      <c r="AK439" s="122">
        <f t="shared" si="130"/>
        <v>0</v>
      </c>
      <c r="AL439" s="67">
        <f>AK439*(B439-B438)</f>
        <v>0</v>
      </c>
      <c r="AM439" s="23">
        <f t="shared" si="132"/>
        <v>8.6725204696437436E-2</v>
      </c>
      <c r="AN439" s="26">
        <f>AN438+AK439*(B439-B438)/(2*PI()*$C$5*AN438*$K$13)</f>
        <v>0.15480061813468687</v>
      </c>
      <c r="AO439" s="87">
        <f t="shared" si="124"/>
        <v>145932.55112472404</v>
      </c>
      <c r="AP439" s="87">
        <f>IF(R439+U439&lt;$C$8,0,32*$L$23/$C$12^2*($K$10*R439+$K$8*U439)+32*$L$24/($C$14^2-$C$13^2)*($K$10*S439+$K$8*V439))</f>
        <v>44607.551124724028</v>
      </c>
      <c r="AQ439" s="66">
        <f>R439*$C$11*$C$9+U439*$C$11*$C$10</f>
        <v>14695380</v>
      </c>
      <c r="AR439" s="66">
        <f>S439*$C$11*$C$9+V439*$C$11*$C$10</f>
        <v>14695380</v>
      </c>
      <c r="AS439" s="87">
        <f>$C$11*(T439*$C$9+W439*$C$10)</f>
        <v>792178.05375968735</v>
      </c>
      <c r="AT439" s="45">
        <f t="shared" si="118"/>
        <v>15633490.60488441</v>
      </c>
      <c r="AU439" s="75"/>
    </row>
    <row r="440" spans="2:47" ht="15" thickBot="1" x14ac:dyDescent="0.35">
      <c r="B440" s="41">
        <f t="shared" si="125"/>
        <v>8180</v>
      </c>
      <c r="C440" s="8">
        <f t="shared" si="126"/>
        <v>81.8</v>
      </c>
      <c r="D440" s="73">
        <f t="shared" si="114"/>
        <v>109.4075</v>
      </c>
      <c r="E440" s="29">
        <f t="shared" si="131"/>
        <v>27094.431519078127</v>
      </c>
      <c r="F440" s="29">
        <f t="shared" si="127"/>
        <v>66.245553836373062</v>
      </c>
      <c r="G440" s="29">
        <f t="shared" si="128"/>
        <v>88.603428256148959</v>
      </c>
      <c r="H440" s="17">
        <f t="shared" si="129"/>
        <v>36238.802156767044</v>
      </c>
      <c r="I440" s="29">
        <f t="shared" si="119"/>
        <v>2.2250485660981263</v>
      </c>
      <c r="J440" s="29">
        <f t="shared" si="120"/>
        <v>41.69411544073867</v>
      </c>
      <c r="K440" s="32">
        <f>IF((D439+L439+M439-AL439)/($C$21+$C$22)&gt;$C$8,$C$8,(D439+L439+M439-AL439)/($C$21+$C$22))</f>
        <v>1400</v>
      </c>
      <c r="L440" s="97">
        <f t="shared" si="115"/>
        <v>0</v>
      </c>
      <c r="M440" s="96">
        <f t="shared" si="116"/>
        <v>0</v>
      </c>
      <c r="N440" s="98">
        <f t="shared" si="121"/>
        <v>1.7179213529287818</v>
      </c>
      <c r="O440" s="100">
        <f t="shared" si="117"/>
        <v>4.2266987561397071</v>
      </c>
      <c r="P440" s="104">
        <f t="shared" si="122"/>
        <v>18.880500609176615</v>
      </c>
      <c r="Q440" s="102">
        <f t="shared" si="123"/>
        <v>4.9224514715476911E-2</v>
      </c>
      <c r="R440" s="106">
        <f>IF(K440-H439&lt;0,0,K440-H439)</f>
        <v>0</v>
      </c>
      <c r="S440" s="106">
        <f>K440-V440</f>
        <v>0</v>
      </c>
      <c r="T440" s="106">
        <f>IF(R440&gt;0,$C$6-$C$8,IF($C$6-$C$8-W440&lt;0,0,$C$6-$C$8-W440))</f>
        <v>97.214462279726973</v>
      </c>
      <c r="U440" s="107">
        <f>IF(R440=0,IF(U439+(F440-AL440/$C$23)*$C$21/($C$21+$C$22)&gt;$C$8,$C$8,U439+F440*$C$21/($C$21+$C$22)),E440)</f>
        <v>1400</v>
      </c>
      <c r="V440" s="107">
        <f>IF(R440&gt;0,0,IF(V439+(F440-AL440/$C$23)*$C$21/($C$21+$C$22)&gt;$C$8,$C$8,IF(U440=$C$8,V439+(F440-AL440/$C$23)*$C$21/$C$22,V439+(F440-AL440/$C$23)*$C$21/($C$21+$C$22))))</f>
        <v>1400</v>
      </c>
      <c r="W440" s="203">
        <f>IF(R440&gt;0,0,IF(W439+AL440/$C$23&gt;$F$23,$F$23,W439+AL440/$C$23))</f>
        <v>2.7855377202730285</v>
      </c>
      <c r="X440" s="105" t="str">
        <f>IF(R440=0,"-",FORECAST($C$8,Инклинометрия!$B$2:$B$152,Инклинометрия!$A$2:$A$152))</f>
        <v>-</v>
      </c>
      <c r="Y440" s="105" t="str">
        <f>IF(R440=0,"-",FORECAST($C$8-R440,Инклинометрия!$B$2:$B$152,Инклинометрия!$A$2:$A$152))</f>
        <v>-</v>
      </c>
      <c r="Z440" s="105" t="str">
        <f>IF(R440&gt;0,FORECAST($C$8,Инклинометрия!$B$2:$B$152,Инклинометрия!$A$2:$A$152),IF(V440=$C$8,"-",FORECAST($C$8-V440,Инклинометрия!$B$2:$B$152,Инклинометрия!$A$2:$A$152)))</f>
        <v>-</v>
      </c>
      <c r="AA440" s="105" t="str">
        <f>IF(S440=0,"-",FORECAST($C$8-(S440+V440),Инклинометрия!$B$2:$B$152,Инклинометрия!$A$2:$A$152))</f>
        <v>-</v>
      </c>
      <c r="AB440" s="105">
        <f>FORECAST($C$8+T440,Инклинометрия!$B$2:$B$152,Инклинометрия!$A$2:$A$152)</f>
        <v>1422.3537391657405</v>
      </c>
      <c r="AC440" s="105">
        <f>IF(R440=0,FORECAST($C$6-T440,Инклинометрия!$B$2:$B$152,Инклинометрия!$A$2:$A$152),FORECAST($C$8,Инклинометрия!$B$2:$B$152,Инклинометрия!$A$2:$A$152))</f>
        <v>1332.6462608342592</v>
      </c>
      <c r="AD440" s="107">
        <f>IF(R440=0,FORECAST($C$8,Инклинометрия!$B$2:$B$152,Инклинометрия!$A$2:$A$152),Y440)</f>
        <v>1330</v>
      </c>
      <c r="AE440" s="107">
        <f>FORECAST($C$8-(R440+U440),Инклинометрия!$B$2:$B$152,Инклинометрия!$A$2:$A$152)</f>
        <v>0</v>
      </c>
      <c r="AF440" s="107">
        <f>IF(V440=0,"-",FORECAST($C$8,Инклинометрия!$B$2:$B$152,Инклинометрия!$A$2:$A$152))</f>
        <v>1330</v>
      </c>
      <c r="AG440" s="107">
        <f>IF(V440=0,"-",FORECAST($C$8-V440,Инклинометрия!$B$2:$B$152,Инклинометрия!$A$2:$A$152))</f>
        <v>0</v>
      </c>
      <c r="AH440" s="107">
        <f>IF(W440=0,"-",FORECAST($C$8+W440,Инклинометрия!$B$2:$B$152,Инклинометрия!$A$2:$A$152))</f>
        <v>1332.6462608342592</v>
      </c>
      <c r="AI440" s="107">
        <f>IF(W440=0,"-",FORECAST($C$8,Инклинометрия!$B$2:$B$152,Инклинометрия!$A$2:$A$152))</f>
        <v>1330</v>
      </c>
      <c r="AK440" s="122">
        <f t="shared" si="130"/>
        <v>0</v>
      </c>
      <c r="AL440" s="67">
        <f>AK440*(B440-B439)</f>
        <v>0</v>
      </c>
      <c r="AM440" s="23">
        <f t="shared" si="132"/>
        <v>8.6725204696437436E-2</v>
      </c>
      <c r="AN440" s="26">
        <f>AN439+AK440*(B440-B439)/(2*PI()*$C$5*AN439*$K$13)</f>
        <v>0.15480061813468687</v>
      </c>
      <c r="AO440" s="87">
        <f t="shared" si="124"/>
        <v>145932.55112472404</v>
      </c>
      <c r="AP440" s="87">
        <f>IF(R440+U440&lt;$C$8,0,32*$L$23/$C$12^2*($K$10*R440+$K$8*U440)+32*$L$24/($C$14^2-$C$13^2)*($K$10*S440+$K$8*V440))</f>
        <v>44607.551124724028</v>
      </c>
      <c r="AQ440" s="66">
        <f>R440*$C$11*$C$9+U440*$C$11*$C$10</f>
        <v>14695380</v>
      </c>
      <c r="AR440" s="66">
        <f>S440*$C$11*$C$9+V440*$C$11*$C$10</f>
        <v>14695380</v>
      </c>
      <c r="AS440" s="87">
        <f>$C$11*(T440*$C$9+W440*$C$10)</f>
        <v>792178.05375968735</v>
      </c>
      <c r="AT440" s="45">
        <f t="shared" si="118"/>
        <v>15633490.60488441</v>
      </c>
      <c r="AU440" s="75"/>
    </row>
    <row r="441" spans="2:47" ht="15" thickBot="1" x14ac:dyDescent="0.35">
      <c r="B441" s="41">
        <f t="shared" si="125"/>
        <v>8200</v>
      </c>
      <c r="C441" s="8">
        <f t="shared" si="126"/>
        <v>82</v>
      </c>
      <c r="D441" s="73">
        <f t="shared" si="114"/>
        <v>109.675</v>
      </c>
      <c r="E441" s="29">
        <f t="shared" si="131"/>
        <v>27160.677072914503</v>
      </c>
      <c r="F441" s="29">
        <f t="shared" si="127"/>
        <v>66.24555383637778</v>
      </c>
      <c r="G441" s="29">
        <f t="shared" si="128"/>
        <v>88.603428256155269</v>
      </c>
      <c r="H441" s="17">
        <f t="shared" si="129"/>
        <v>36327.405585023196</v>
      </c>
      <c r="I441" s="29">
        <f t="shared" si="119"/>
        <v>2.2250485660981263</v>
      </c>
      <c r="J441" s="29">
        <f t="shared" si="120"/>
        <v>41.694115440740156</v>
      </c>
      <c r="K441" s="32">
        <f>IF((D440+L440+M440-AL440)/($C$21+$C$22)&gt;$C$8,$C$8,(D440+L440+M440-AL440)/($C$21+$C$22))</f>
        <v>1400</v>
      </c>
      <c r="L441" s="97">
        <f t="shared" si="115"/>
        <v>0</v>
      </c>
      <c r="M441" s="96">
        <f t="shared" si="116"/>
        <v>0</v>
      </c>
      <c r="N441" s="98">
        <f t="shared" si="121"/>
        <v>1.7179213529287818</v>
      </c>
      <c r="O441" s="100">
        <f t="shared" si="117"/>
        <v>4.2266987561397071</v>
      </c>
      <c r="P441" s="104">
        <f t="shared" si="122"/>
        <v>18.880500609176615</v>
      </c>
      <c r="Q441" s="102">
        <f t="shared" si="123"/>
        <v>4.9224514715476911E-2</v>
      </c>
      <c r="R441" s="106">
        <f>IF(K441-H440&lt;0,0,K441-H440)</f>
        <v>0</v>
      </c>
      <c r="S441" s="106">
        <f>K441-V441</f>
        <v>0</v>
      </c>
      <c r="T441" s="106">
        <f>IF(R441&gt;0,$C$6-$C$8,IF($C$6-$C$8-W441&lt;0,0,$C$6-$C$8-W441))</f>
        <v>97.214462279726973</v>
      </c>
      <c r="U441" s="107">
        <f>IF(R441=0,IF(U440+(F441-AL441/$C$23)*$C$21/($C$21+$C$22)&gt;$C$8,$C$8,U440+F441*$C$21/($C$21+$C$22)),E441)</f>
        <v>1400</v>
      </c>
      <c r="V441" s="107">
        <f>IF(R441&gt;0,0,IF(V440+(F441-AL441/$C$23)*$C$21/($C$21+$C$22)&gt;$C$8,$C$8,IF(U441=$C$8,V440+(F441-AL441/$C$23)*$C$21/$C$22,V440+(F441-AL441/$C$23)*$C$21/($C$21+$C$22))))</f>
        <v>1400</v>
      </c>
      <c r="W441" s="203">
        <f>IF(R441&gt;0,0,IF(W440+AL441/$C$23&gt;$F$23,$F$23,W440+AL441/$C$23))</f>
        <v>2.7855377202730285</v>
      </c>
      <c r="X441" s="105" t="str">
        <f>IF(R441=0,"-",FORECAST($C$8,Инклинометрия!$B$2:$B$152,Инклинометрия!$A$2:$A$152))</f>
        <v>-</v>
      </c>
      <c r="Y441" s="105" t="str">
        <f>IF(R441=0,"-",FORECAST($C$8-R441,Инклинометрия!$B$2:$B$152,Инклинометрия!$A$2:$A$152))</f>
        <v>-</v>
      </c>
      <c r="Z441" s="105" t="str">
        <f>IF(R441&gt;0,FORECAST($C$8,Инклинометрия!$B$2:$B$152,Инклинометрия!$A$2:$A$152),IF(V441=$C$8,"-",FORECAST($C$8-V441,Инклинометрия!$B$2:$B$152,Инклинометрия!$A$2:$A$152)))</f>
        <v>-</v>
      </c>
      <c r="AA441" s="105" t="str">
        <f>IF(S441=0,"-",FORECAST($C$8-(S441+V441),Инклинометрия!$B$2:$B$152,Инклинометрия!$A$2:$A$152))</f>
        <v>-</v>
      </c>
      <c r="AB441" s="105">
        <f>FORECAST($C$8+T441,Инклинометрия!$B$2:$B$152,Инклинометрия!$A$2:$A$152)</f>
        <v>1422.3537391657405</v>
      </c>
      <c r="AC441" s="105">
        <f>IF(R441=0,FORECAST($C$6-T441,Инклинометрия!$B$2:$B$152,Инклинометрия!$A$2:$A$152),FORECAST($C$8,Инклинометрия!$B$2:$B$152,Инклинометрия!$A$2:$A$152))</f>
        <v>1332.6462608342592</v>
      </c>
      <c r="AD441" s="107">
        <f>IF(R441=0,FORECAST($C$8,Инклинометрия!$B$2:$B$152,Инклинометрия!$A$2:$A$152),Y441)</f>
        <v>1330</v>
      </c>
      <c r="AE441" s="107">
        <f>FORECAST($C$8-(R441+U441),Инклинометрия!$B$2:$B$152,Инклинометрия!$A$2:$A$152)</f>
        <v>0</v>
      </c>
      <c r="AF441" s="107">
        <f>IF(V441=0,"-",FORECAST($C$8,Инклинометрия!$B$2:$B$152,Инклинометрия!$A$2:$A$152))</f>
        <v>1330</v>
      </c>
      <c r="AG441" s="107">
        <f>IF(V441=0,"-",FORECAST($C$8-V441,Инклинометрия!$B$2:$B$152,Инклинометрия!$A$2:$A$152))</f>
        <v>0</v>
      </c>
      <c r="AH441" s="107">
        <f>IF(W441=0,"-",FORECAST($C$8+W441,Инклинометрия!$B$2:$B$152,Инклинометрия!$A$2:$A$152))</f>
        <v>1332.6462608342592</v>
      </c>
      <c r="AI441" s="107">
        <f>IF(W441=0,"-",FORECAST($C$8,Инклинометрия!$B$2:$B$152,Инклинометрия!$A$2:$A$152))</f>
        <v>1330</v>
      </c>
      <c r="AK441" s="122">
        <f t="shared" si="130"/>
        <v>0</v>
      </c>
      <c r="AL441" s="67">
        <f>AK441*(B441-B440)</f>
        <v>0</v>
      </c>
      <c r="AM441" s="23">
        <f t="shared" si="132"/>
        <v>8.6725204696437436E-2</v>
      </c>
      <c r="AN441" s="26">
        <f>AN440+AK441*(B441-B440)/(2*PI()*$C$5*AN440*$K$13)</f>
        <v>0.15480061813468687</v>
      </c>
      <c r="AO441" s="87">
        <f t="shared" si="124"/>
        <v>145932.55112472404</v>
      </c>
      <c r="AP441" s="87">
        <f>IF(R441+U441&lt;$C$8,0,32*$L$23/$C$12^2*($K$10*R441+$K$8*U441)+32*$L$24/($C$14^2-$C$13^2)*($K$10*S441+$K$8*V441))</f>
        <v>44607.551124724028</v>
      </c>
      <c r="AQ441" s="66">
        <f>R441*$C$11*$C$9+U441*$C$11*$C$10</f>
        <v>14695380</v>
      </c>
      <c r="AR441" s="66">
        <f>S441*$C$11*$C$9+V441*$C$11*$C$10</f>
        <v>14695380</v>
      </c>
      <c r="AS441" s="87">
        <f>$C$11*(T441*$C$9+W441*$C$10)</f>
        <v>792178.05375968735</v>
      </c>
      <c r="AT441" s="45">
        <f t="shared" si="118"/>
        <v>15633490.60488441</v>
      </c>
      <c r="AU441" s="75"/>
    </row>
    <row r="442" spans="2:47" ht="15" thickBot="1" x14ac:dyDescent="0.35">
      <c r="B442" s="41">
        <f t="shared" si="125"/>
        <v>8220</v>
      </c>
      <c r="C442" s="8">
        <f t="shared" si="126"/>
        <v>82.2</v>
      </c>
      <c r="D442" s="73">
        <f t="shared" si="114"/>
        <v>109.9425</v>
      </c>
      <c r="E442" s="29">
        <f t="shared" si="131"/>
        <v>27226.922626750882</v>
      </c>
      <c r="F442" s="29">
        <f t="shared" si="127"/>
        <v>66.24555383637778</v>
      </c>
      <c r="G442" s="29">
        <f t="shared" si="128"/>
        <v>88.603428256155269</v>
      </c>
      <c r="H442" s="17">
        <f t="shared" si="129"/>
        <v>36416.009013279348</v>
      </c>
      <c r="I442" s="29">
        <f t="shared" si="119"/>
        <v>2.2250485660981263</v>
      </c>
      <c r="J442" s="29">
        <f t="shared" si="120"/>
        <v>41.694115440740156</v>
      </c>
      <c r="K442" s="32">
        <f>IF((D441+L441+M441-AL441)/($C$21+$C$22)&gt;$C$8,$C$8,(D441+L441+M441-AL441)/($C$21+$C$22))</f>
        <v>1400</v>
      </c>
      <c r="L442" s="97">
        <f t="shared" si="115"/>
        <v>0</v>
      </c>
      <c r="M442" s="96">
        <f t="shared" si="116"/>
        <v>0</v>
      </c>
      <c r="N442" s="98">
        <f t="shared" si="121"/>
        <v>1.7179213529287818</v>
      </c>
      <c r="O442" s="100">
        <f t="shared" si="117"/>
        <v>4.2266987561397071</v>
      </c>
      <c r="P442" s="104">
        <f t="shared" si="122"/>
        <v>18.880500609176615</v>
      </c>
      <c r="Q442" s="102">
        <f t="shared" si="123"/>
        <v>4.9224514715476911E-2</v>
      </c>
      <c r="R442" s="106">
        <f>IF(K442-H441&lt;0,0,K442-H441)</f>
        <v>0</v>
      </c>
      <c r="S442" s="106">
        <f>K442-V442</f>
        <v>0</v>
      </c>
      <c r="T442" s="106">
        <f>IF(R442&gt;0,$C$6-$C$8,IF($C$6-$C$8-W442&lt;0,0,$C$6-$C$8-W442))</f>
        <v>97.214462279726973</v>
      </c>
      <c r="U442" s="107">
        <f>IF(R442=0,IF(U441+(F442-AL442/$C$23)*$C$21/($C$21+$C$22)&gt;$C$8,$C$8,U441+F442*$C$21/($C$21+$C$22)),E442)</f>
        <v>1400</v>
      </c>
      <c r="V442" s="107">
        <f>IF(R442&gt;0,0,IF(V441+(F442-AL442/$C$23)*$C$21/($C$21+$C$22)&gt;$C$8,$C$8,IF(U442=$C$8,V441+(F442-AL442/$C$23)*$C$21/$C$22,V441+(F442-AL442/$C$23)*$C$21/($C$21+$C$22))))</f>
        <v>1400</v>
      </c>
      <c r="W442" s="203">
        <f>IF(R442&gt;0,0,IF(W441+AL442/$C$23&gt;$F$23,$F$23,W441+AL442/$C$23))</f>
        <v>2.7855377202730285</v>
      </c>
      <c r="X442" s="105" t="str">
        <f>IF(R442=0,"-",FORECAST($C$8,Инклинометрия!$B$2:$B$152,Инклинометрия!$A$2:$A$152))</f>
        <v>-</v>
      </c>
      <c r="Y442" s="105" t="str">
        <f>IF(R442=0,"-",FORECAST($C$8-R442,Инклинометрия!$B$2:$B$152,Инклинометрия!$A$2:$A$152))</f>
        <v>-</v>
      </c>
      <c r="Z442" s="105" t="str">
        <f>IF(R442&gt;0,FORECAST($C$8,Инклинометрия!$B$2:$B$152,Инклинометрия!$A$2:$A$152),IF(V442=$C$8,"-",FORECAST($C$8-V442,Инклинометрия!$B$2:$B$152,Инклинометрия!$A$2:$A$152)))</f>
        <v>-</v>
      </c>
      <c r="AA442" s="105" t="str">
        <f>IF(S442=0,"-",FORECAST($C$8-(S442+V442),Инклинометрия!$B$2:$B$152,Инклинометрия!$A$2:$A$152))</f>
        <v>-</v>
      </c>
      <c r="AB442" s="105">
        <f>FORECAST($C$8+T442,Инклинометрия!$B$2:$B$152,Инклинометрия!$A$2:$A$152)</f>
        <v>1422.3537391657405</v>
      </c>
      <c r="AC442" s="105">
        <f>IF(R442=0,FORECAST($C$6-T442,Инклинометрия!$B$2:$B$152,Инклинометрия!$A$2:$A$152),FORECAST($C$8,Инклинометрия!$B$2:$B$152,Инклинометрия!$A$2:$A$152))</f>
        <v>1332.6462608342592</v>
      </c>
      <c r="AD442" s="107">
        <f>IF(R442=0,FORECAST($C$8,Инклинометрия!$B$2:$B$152,Инклинометрия!$A$2:$A$152),Y442)</f>
        <v>1330</v>
      </c>
      <c r="AE442" s="107">
        <f>FORECAST($C$8-(R442+U442),Инклинометрия!$B$2:$B$152,Инклинометрия!$A$2:$A$152)</f>
        <v>0</v>
      </c>
      <c r="AF442" s="107">
        <f>IF(V442=0,"-",FORECAST($C$8,Инклинометрия!$B$2:$B$152,Инклинометрия!$A$2:$A$152))</f>
        <v>1330</v>
      </c>
      <c r="AG442" s="107">
        <f>IF(V442=0,"-",FORECAST($C$8-V442,Инклинометрия!$B$2:$B$152,Инклинометрия!$A$2:$A$152))</f>
        <v>0</v>
      </c>
      <c r="AH442" s="107">
        <f>IF(W442=0,"-",FORECAST($C$8+W442,Инклинометрия!$B$2:$B$152,Инклинометрия!$A$2:$A$152))</f>
        <v>1332.6462608342592</v>
      </c>
      <c r="AI442" s="107">
        <f>IF(W442=0,"-",FORECAST($C$8,Инклинометрия!$B$2:$B$152,Инклинометрия!$A$2:$A$152))</f>
        <v>1330</v>
      </c>
      <c r="AK442" s="122">
        <f t="shared" si="130"/>
        <v>0</v>
      </c>
      <c r="AL442" s="67">
        <f>AK442*(B442-B441)</f>
        <v>0</v>
      </c>
      <c r="AM442" s="23">
        <f t="shared" si="132"/>
        <v>8.6725204696437436E-2</v>
      </c>
      <c r="AN442" s="26">
        <f>AN441+AK442*(B442-B441)/(2*PI()*$C$5*AN441*$K$13)</f>
        <v>0.15480061813468687</v>
      </c>
      <c r="AO442" s="87">
        <f t="shared" si="124"/>
        <v>145932.55112472404</v>
      </c>
      <c r="AP442" s="87">
        <f>IF(R442+U442&lt;$C$8,0,32*$L$23/$C$12^2*($K$10*R442+$K$8*U442)+32*$L$24/($C$14^2-$C$13^2)*($K$10*S442+$K$8*V442))</f>
        <v>44607.551124724028</v>
      </c>
      <c r="AQ442" s="66">
        <f>R442*$C$11*$C$9+U442*$C$11*$C$10</f>
        <v>14695380</v>
      </c>
      <c r="AR442" s="66">
        <f>S442*$C$11*$C$9+V442*$C$11*$C$10</f>
        <v>14695380</v>
      </c>
      <c r="AS442" s="87">
        <f>$C$11*(T442*$C$9+W442*$C$10)</f>
        <v>792178.05375968735</v>
      </c>
      <c r="AT442" s="45">
        <f t="shared" si="118"/>
        <v>15633490.60488441</v>
      </c>
      <c r="AU442" s="75"/>
    </row>
    <row r="443" spans="2:47" ht="15" thickBot="1" x14ac:dyDescent="0.35">
      <c r="B443" s="41">
        <f t="shared" si="125"/>
        <v>8240</v>
      </c>
      <c r="C443" s="8">
        <f t="shared" si="126"/>
        <v>82.4</v>
      </c>
      <c r="D443" s="73">
        <f t="shared" si="114"/>
        <v>110.21</v>
      </c>
      <c r="E443" s="29">
        <f t="shared" si="131"/>
        <v>27293.168180587261</v>
      </c>
      <c r="F443" s="29">
        <f t="shared" si="127"/>
        <v>66.24555383637778</v>
      </c>
      <c r="G443" s="29">
        <f t="shared" si="128"/>
        <v>88.603428256155269</v>
      </c>
      <c r="H443" s="17">
        <f t="shared" si="129"/>
        <v>36504.612441535501</v>
      </c>
      <c r="I443" s="29">
        <f t="shared" si="119"/>
        <v>2.2250485660981263</v>
      </c>
      <c r="J443" s="29">
        <f t="shared" si="120"/>
        <v>41.694115440740156</v>
      </c>
      <c r="K443" s="32">
        <f>IF((D442+L442+M442-AL442)/($C$21+$C$22)&gt;$C$8,$C$8,(D442+L442+M442-AL442)/($C$21+$C$22))</f>
        <v>1400</v>
      </c>
      <c r="L443" s="97">
        <f t="shared" si="115"/>
        <v>0</v>
      </c>
      <c r="M443" s="96">
        <f t="shared" si="116"/>
        <v>0</v>
      </c>
      <c r="N443" s="98">
        <f t="shared" si="121"/>
        <v>1.7179213529287818</v>
      </c>
      <c r="O443" s="100">
        <f t="shared" si="117"/>
        <v>4.2266987561397071</v>
      </c>
      <c r="P443" s="104">
        <f t="shared" si="122"/>
        <v>18.880500609176615</v>
      </c>
      <c r="Q443" s="102">
        <f t="shared" si="123"/>
        <v>4.9224514715476911E-2</v>
      </c>
      <c r="R443" s="106">
        <f>IF(K443-H442&lt;0,0,K443-H442)</f>
        <v>0</v>
      </c>
      <c r="S443" s="106">
        <f>K443-V443</f>
        <v>0</v>
      </c>
      <c r="T443" s="106">
        <f>IF(R443&gt;0,$C$6-$C$8,IF($C$6-$C$8-W443&lt;0,0,$C$6-$C$8-W443))</f>
        <v>97.214462279726973</v>
      </c>
      <c r="U443" s="107">
        <f>IF(R443=0,IF(U442+(F443-AL443/$C$23)*$C$21/($C$21+$C$22)&gt;$C$8,$C$8,U442+F443*$C$21/($C$21+$C$22)),E443)</f>
        <v>1400</v>
      </c>
      <c r="V443" s="107">
        <f>IF(R443&gt;0,0,IF(V442+(F443-AL443/$C$23)*$C$21/($C$21+$C$22)&gt;$C$8,$C$8,IF(U443=$C$8,V442+(F443-AL443/$C$23)*$C$21/$C$22,V442+(F443-AL443/$C$23)*$C$21/($C$21+$C$22))))</f>
        <v>1400</v>
      </c>
      <c r="W443" s="203">
        <f>IF(R443&gt;0,0,IF(W442+AL443/$C$23&gt;$F$23,$F$23,W442+AL443/$C$23))</f>
        <v>2.7855377202730285</v>
      </c>
      <c r="X443" s="105" t="str">
        <f>IF(R443=0,"-",FORECAST($C$8,Инклинометрия!$B$2:$B$152,Инклинометрия!$A$2:$A$152))</f>
        <v>-</v>
      </c>
      <c r="Y443" s="105" t="str">
        <f>IF(R443=0,"-",FORECAST($C$8-R443,Инклинометрия!$B$2:$B$152,Инклинометрия!$A$2:$A$152))</f>
        <v>-</v>
      </c>
      <c r="Z443" s="105" t="str">
        <f>IF(R443&gt;0,FORECAST($C$8,Инклинометрия!$B$2:$B$152,Инклинометрия!$A$2:$A$152),IF(V443=$C$8,"-",FORECAST($C$8-V443,Инклинометрия!$B$2:$B$152,Инклинометрия!$A$2:$A$152)))</f>
        <v>-</v>
      </c>
      <c r="AA443" s="105" t="str">
        <f>IF(S443=0,"-",FORECAST($C$8-(S443+V443),Инклинометрия!$B$2:$B$152,Инклинометрия!$A$2:$A$152))</f>
        <v>-</v>
      </c>
      <c r="AB443" s="105">
        <f>FORECAST($C$8+T443,Инклинометрия!$B$2:$B$152,Инклинометрия!$A$2:$A$152)</f>
        <v>1422.3537391657405</v>
      </c>
      <c r="AC443" s="105">
        <f>IF(R443=0,FORECAST($C$6-T443,Инклинометрия!$B$2:$B$152,Инклинометрия!$A$2:$A$152),FORECAST($C$8,Инклинометрия!$B$2:$B$152,Инклинометрия!$A$2:$A$152))</f>
        <v>1332.6462608342592</v>
      </c>
      <c r="AD443" s="107">
        <f>IF(R443=0,FORECAST($C$8,Инклинометрия!$B$2:$B$152,Инклинометрия!$A$2:$A$152),Y443)</f>
        <v>1330</v>
      </c>
      <c r="AE443" s="107">
        <f>FORECAST($C$8-(R443+U443),Инклинометрия!$B$2:$B$152,Инклинометрия!$A$2:$A$152)</f>
        <v>0</v>
      </c>
      <c r="AF443" s="107">
        <f>IF(V443=0,"-",FORECAST($C$8,Инклинометрия!$B$2:$B$152,Инклинометрия!$A$2:$A$152))</f>
        <v>1330</v>
      </c>
      <c r="AG443" s="107">
        <f>IF(V443=0,"-",FORECAST($C$8-V443,Инклинометрия!$B$2:$B$152,Инклинометрия!$A$2:$A$152))</f>
        <v>0</v>
      </c>
      <c r="AH443" s="107">
        <f>IF(W443=0,"-",FORECAST($C$8+W443,Инклинометрия!$B$2:$B$152,Инклинометрия!$A$2:$A$152))</f>
        <v>1332.6462608342592</v>
      </c>
      <c r="AI443" s="107">
        <f>IF(W443=0,"-",FORECAST($C$8,Инклинометрия!$B$2:$B$152,Инклинометрия!$A$2:$A$152))</f>
        <v>1330</v>
      </c>
      <c r="AK443" s="122">
        <f t="shared" si="130"/>
        <v>0</v>
      </c>
      <c r="AL443" s="67">
        <f>AK443*(B443-B442)</f>
        <v>0</v>
      </c>
      <c r="AM443" s="23">
        <f t="shared" si="132"/>
        <v>8.6725204696437436E-2</v>
      </c>
      <c r="AN443" s="26">
        <f>AN442+AK443*(B443-B442)/(2*PI()*$C$5*AN442*$K$13)</f>
        <v>0.15480061813468687</v>
      </c>
      <c r="AO443" s="87">
        <f t="shared" si="124"/>
        <v>145932.55112472404</v>
      </c>
      <c r="AP443" s="87">
        <f>IF(R443+U443&lt;$C$8,0,32*$L$23/$C$12^2*($K$10*R443+$K$8*U443)+32*$L$24/($C$14^2-$C$13^2)*($K$10*S443+$K$8*V443))</f>
        <v>44607.551124724028</v>
      </c>
      <c r="AQ443" s="66">
        <f>R443*$C$11*$C$9+U443*$C$11*$C$10</f>
        <v>14695380</v>
      </c>
      <c r="AR443" s="66">
        <f>S443*$C$11*$C$9+V443*$C$11*$C$10</f>
        <v>14695380</v>
      </c>
      <c r="AS443" s="87">
        <f>$C$11*(T443*$C$9+W443*$C$10)</f>
        <v>792178.05375968735</v>
      </c>
      <c r="AT443" s="45">
        <f t="shared" si="118"/>
        <v>15633490.60488441</v>
      </c>
      <c r="AU443" s="75"/>
    </row>
    <row r="444" spans="2:47" ht="15" thickBot="1" x14ac:dyDescent="0.35">
      <c r="B444" s="41">
        <f t="shared" si="125"/>
        <v>8260</v>
      </c>
      <c r="C444" s="8">
        <f t="shared" si="126"/>
        <v>82.600000000000009</v>
      </c>
      <c r="D444" s="73">
        <f t="shared" si="114"/>
        <v>110.47750000000002</v>
      </c>
      <c r="E444" s="29">
        <f t="shared" si="131"/>
        <v>27359.413734423637</v>
      </c>
      <c r="F444" s="29">
        <f t="shared" si="127"/>
        <v>66.24555383637778</v>
      </c>
      <c r="G444" s="29">
        <f t="shared" si="128"/>
        <v>88.603428256155269</v>
      </c>
      <c r="H444" s="17">
        <f t="shared" si="129"/>
        <v>36593.215869791653</v>
      </c>
      <c r="I444" s="29">
        <f t="shared" si="119"/>
        <v>2.2250485660981263</v>
      </c>
      <c r="J444" s="29">
        <f t="shared" si="120"/>
        <v>41.694115440740156</v>
      </c>
      <c r="K444" s="32">
        <f>IF((D443+L443+M443-AL443)/($C$21+$C$22)&gt;$C$8,$C$8,(D443+L443+M443-AL443)/($C$21+$C$22))</f>
        <v>1400</v>
      </c>
      <c r="L444" s="97">
        <f t="shared" si="115"/>
        <v>0</v>
      </c>
      <c r="M444" s="96">
        <f t="shared" si="116"/>
        <v>0</v>
      </c>
      <c r="N444" s="98">
        <f t="shared" si="121"/>
        <v>1.7179213529287818</v>
      </c>
      <c r="O444" s="100">
        <f t="shared" si="117"/>
        <v>4.2266987561397071</v>
      </c>
      <c r="P444" s="104">
        <f t="shared" si="122"/>
        <v>18.880500609176615</v>
      </c>
      <c r="Q444" s="102">
        <f t="shared" si="123"/>
        <v>4.9224514715476911E-2</v>
      </c>
      <c r="R444" s="106">
        <f>IF(K444-H443&lt;0,0,K444-H443)</f>
        <v>0</v>
      </c>
      <c r="S444" s="106">
        <f>K444-V444</f>
        <v>0</v>
      </c>
      <c r="T444" s="106">
        <f>IF(R444&gt;0,$C$6-$C$8,IF($C$6-$C$8-W444&lt;0,0,$C$6-$C$8-W444))</f>
        <v>97.214462279726973</v>
      </c>
      <c r="U444" s="107">
        <f>IF(R444=0,IF(U443+(F444-AL444/$C$23)*$C$21/($C$21+$C$22)&gt;$C$8,$C$8,U443+F444*$C$21/($C$21+$C$22)),E444)</f>
        <v>1400</v>
      </c>
      <c r="V444" s="107">
        <f>IF(R444&gt;0,0,IF(V443+(F444-AL444/$C$23)*$C$21/($C$21+$C$22)&gt;$C$8,$C$8,IF(U444=$C$8,V443+(F444-AL444/$C$23)*$C$21/$C$22,V443+(F444-AL444/$C$23)*$C$21/($C$21+$C$22))))</f>
        <v>1400</v>
      </c>
      <c r="W444" s="203">
        <f>IF(R444&gt;0,0,IF(W443+AL444/$C$23&gt;$F$23,$F$23,W443+AL444/$C$23))</f>
        <v>2.7855377202730285</v>
      </c>
      <c r="X444" s="105" t="str">
        <f>IF(R444=0,"-",FORECAST($C$8,Инклинометрия!$B$2:$B$152,Инклинометрия!$A$2:$A$152))</f>
        <v>-</v>
      </c>
      <c r="Y444" s="105" t="str">
        <f>IF(R444=0,"-",FORECAST($C$8-R444,Инклинометрия!$B$2:$B$152,Инклинометрия!$A$2:$A$152))</f>
        <v>-</v>
      </c>
      <c r="Z444" s="105" t="str">
        <f>IF(R444&gt;0,FORECAST($C$8,Инклинометрия!$B$2:$B$152,Инклинометрия!$A$2:$A$152),IF(V444=$C$8,"-",FORECAST($C$8-V444,Инклинометрия!$B$2:$B$152,Инклинометрия!$A$2:$A$152)))</f>
        <v>-</v>
      </c>
      <c r="AA444" s="105" t="str">
        <f>IF(S444=0,"-",FORECAST($C$8-(S444+V444),Инклинометрия!$B$2:$B$152,Инклинометрия!$A$2:$A$152))</f>
        <v>-</v>
      </c>
      <c r="AB444" s="105">
        <f>FORECAST($C$8+T444,Инклинометрия!$B$2:$B$152,Инклинометрия!$A$2:$A$152)</f>
        <v>1422.3537391657405</v>
      </c>
      <c r="AC444" s="105">
        <f>IF(R444=0,FORECAST($C$6-T444,Инклинометрия!$B$2:$B$152,Инклинометрия!$A$2:$A$152),FORECAST($C$8,Инклинометрия!$B$2:$B$152,Инклинометрия!$A$2:$A$152))</f>
        <v>1332.6462608342592</v>
      </c>
      <c r="AD444" s="107">
        <f>IF(R444=0,FORECAST($C$8,Инклинометрия!$B$2:$B$152,Инклинометрия!$A$2:$A$152),Y444)</f>
        <v>1330</v>
      </c>
      <c r="AE444" s="107">
        <f>FORECAST($C$8-(R444+U444),Инклинометрия!$B$2:$B$152,Инклинометрия!$A$2:$A$152)</f>
        <v>0</v>
      </c>
      <c r="AF444" s="107">
        <f>IF(V444=0,"-",FORECAST($C$8,Инклинометрия!$B$2:$B$152,Инклинометрия!$A$2:$A$152))</f>
        <v>1330</v>
      </c>
      <c r="AG444" s="107">
        <f>IF(V444=0,"-",FORECAST($C$8-V444,Инклинометрия!$B$2:$B$152,Инклинометрия!$A$2:$A$152))</f>
        <v>0</v>
      </c>
      <c r="AH444" s="107">
        <f>IF(W444=0,"-",FORECAST($C$8+W444,Инклинометрия!$B$2:$B$152,Инклинометрия!$A$2:$A$152))</f>
        <v>1332.6462608342592</v>
      </c>
      <c r="AI444" s="107">
        <f>IF(W444=0,"-",FORECAST($C$8,Инклинометрия!$B$2:$B$152,Инклинометрия!$A$2:$A$152))</f>
        <v>1330</v>
      </c>
      <c r="AK444" s="122">
        <f t="shared" si="130"/>
        <v>0</v>
      </c>
      <c r="AL444" s="67">
        <f>AK444*(B444-B443)</f>
        <v>0</v>
      </c>
      <c r="AM444" s="23">
        <f t="shared" si="132"/>
        <v>8.6725204696437436E-2</v>
      </c>
      <c r="AN444" s="26">
        <f>AN443+AK444*(B444-B443)/(2*PI()*$C$5*AN443*$K$13)</f>
        <v>0.15480061813468687</v>
      </c>
      <c r="AO444" s="87">
        <f t="shared" si="124"/>
        <v>145932.55112472404</v>
      </c>
      <c r="AP444" s="87">
        <f>IF(R444+U444&lt;$C$8,0,32*$L$23/$C$12^2*($K$10*R444+$K$8*U444)+32*$L$24/($C$14^2-$C$13^2)*($K$10*S444+$K$8*V444))</f>
        <v>44607.551124724028</v>
      </c>
      <c r="AQ444" s="66">
        <f>R444*$C$11*$C$9+U444*$C$11*$C$10</f>
        <v>14695380</v>
      </c>
      <c r="AR444" s="66">
        <f>S444*$C$11*$C$9+V444*$C$11*$C$10</f>
        <v>14695380</v>
      </c>
      <c r="AS444" s="87">
        <f>$C$11*(T444*$C$9+W444*$C$10)</f>
        <v>792178.05375968735</v>
      </c>
      <c r="AT444" s="45">
        <f t="shared" si="118"/>
        <v>15633490.60488441</v>
      </c>
      <c r="AU444" s="75"/>
    </row>
    <row r="445" spans="2:47" ht="15" thickBot="1" x14ac:dyDescent="0.35">
      <c r="B445" s="41">
        <f t="shared" si="125"/>
        <v>8280</v>
      </c>
      <c r="C445" s="8">
        <f t="shared" si="126"/>
        <v>82.8</v>
      </c>
      <c r="D445" s="73">
        <f t="shared" si="114"/>
        <v>110.745</v>
      </c>
      <c r="E445" s="29">
        <f t="shared" si="131"/>
        <v>27425.659288260013</v>
      </c>
      <c r="F445" s="29">
        <f t="shared" si="127"/>
        <v>66.245553836373062</v>
      </c>
      <c r="G445" s="29">
        <f t="shared" si="128"/>
        <v>88.603428256148959</v>
      </c>
      <c r="H445" s="17">
        <f t="shared" si="129"/>
        <v>36681.819298047805</v>
      </c>
      <c r="I445" s="29">
        <f t="shared" si="119"/>
        <v>2.2250485660981263</v>
      </c>
      <c r="J445" s="29">
        <f t="shared" si="120"/>
        <v>41.69411544073867</v>
      </c>
      <c r="K445" s="32">
        <f>IF((D444+L444+M444-AL444)/($C$21+$C$22)&gt;$C$8,$C$8,(D444+L444+M444-AL444)/($C$21+$C$22))</f>
        <v>1400</v>
      </c>
      <c r="L445" s="97">
        <f t="shared" si="115"/>
        <v>0</v>
      </c>
      <c r="M445" s="96">
        <f t="shared" si="116"/>
        <v>0</v>
      </c>
      <c r="N445" s="98">
        <f t="shared" si="121"/>
        <v>1.7179213529287818</v>
      </c>
      <c r="O445" s="100">
        <f t="shared" si="117"/>
        <v>4.2266987561397071</v>
      </c>
      <c r="P445" s="104">
        <f t="shared" si="122"/>
        <v>18.880500609176615</v>
      </c>
      <c r="Q445" s="102">
        <f t="shared" si="123"/>
        <v>4.9224514715476911E-2</v>
      </c>
      <c r="R445" s="106">
        <f>IF(K445-H444&lt;0,0,K445-H444)</f>
        <v>0</v>
      </c>
      <c r="S445" s="106">
        <f>K445-V445</f>
        <v>0</v>
      </c>
      <c r="T445" s="106">
        <f>IF(R445&gt;0,$C$6-$C$8,IF($C$6-$C$8-W445&lt;0,0,$C$6-$C$8-W445))</f>
        <v>97.214462279726973</v>
      </c>
      <c r="U445" s="107">
        <f>IF(R445=0,IF(U444+(F445-AL445/$C$23)*$C$21/($C$21+$C$22)&gt;$C$8,$C$8,U444+F445*$C$21/($C$21+$C$22)),E445)</f>
        <v>1400</v>
      </c>
      <c r="V445" s="107">
        <f>IF(R445&gt;0,0,IF(V444+(F445-AL445/$C$23)*$C$21/($C$21+$C$22)&gt;$C$8,$C$8,IF(U445=$C$8,V444+(F445-AL445/$C$23)*$C$21/$C$22,V444+(F445-AL445/$C$23)*$C$21/($C$21+$C$22))))</f>
        <v>1400</v>
      </c>
      <c r="W445" s="203">
        <f>IF(R445&gt;0,0,IF(W444+AL445/$C$23&gt;$F$23,$F$23,W444+AL445/$C$23))</f>
        <v>2.7855377202730285</v>
      </c>
      <c r="X445" s="105" t="str">
        <f>IF(R445=0,"-",FORECAST($C$8,Инклинометрия!$B$2:$B$152,Инклинометрия!$A$2:$A$152))</f>
        <v>-</v>
      </c>
      <c r="Y445" s="105" t="str">
        <f>IF(R445=0,"-",FORECAST($C$8-R445,Инклинометрия!$B$2:$B$152,Инклинометрия!$A$2:$A$152))</f>
        <v>-</v>
      </c>
      <c r="Z445" s="105" t="str">
        <f>IF(R445&gt;0,FORECAST($C$8,Инклинометрия!$B$2:$B$152,Инклинометрия!$A$2:$A$152),IF(V445=$C$8,"-",FORECAST($C$8-V445,Инклинометрия!$B$2:$B$152,Инклинометрия!$A$2:$A$152)))</f>
        <v>-</v>
      </c>
      <c r="AA445" s="105" t="str">
        <f>IF(S445=0,"-",FORECAST($C$8-(S445+V445),Инклинометрия!$B$2:$B$152,Инклинометрия!$A$2:$A$152))</f>
        <v>-</v>
      </c>
      <c r="AB445" s="105">
        <f>FORECAST($C$8+T445,Инклинометрия!$B$2:$B$152,Инклинометрия!$A$2:$A$152)</f>
        <v>1422.3537391657405</v>
      </c>
      <c r="AC445" s="105">
        <f>IF(R445=0,FORECAST($C$6-T445,Инклинометрия!$B$2:$B$152,Инклинометрия!$A$2:$A$152),FORECAST($C$8,Инклинометрия!$B$2:$B$152,Инклинометрия!$A$2:$A$152))</f>
        <v>1332.6462608342592</v>
      </c>
      <c r="AD445" s="107">
        <f>IF(R445=0,FORECAST($C$8,Инклинометрия!$B$2:$B$152,Инклинометрия!$A$2:$A$152),Y445)</f>
        <v>1330</v>
      </c>
      <c r="AE445" s="107">
        <f>FORECAST($C$8-(R445+U445),Инклинометрия!$B$2:$B$152,Инклинометрия!$A$2:$A$152)</f>
        <v>0</v>
      </c>
      <c r="AF445" s="107">
        <f>IF(V445=0,"-",FORECAST($C$8,Инклинометрия!$B$2:$B$152,Инклинометрия!$A$2:$A$152))</f>
        <v>1330</v>
      </c>
      <c r="AG445" s="107">
        <f>IF(V445=0,"-",FORECAST($C$8-V445,Инклинометрия!$B$2:$B$152,Инклинометрия!$A$2:$A$152))</f>
        <v>0</v>
      </c>
      <c r="AH445" s="107">
        <f>IF(W445=0,"-",FORECAST($C$8+W445,Инклинометрия!$B$2:$B$152,Инклинометрия!$A$2:$A$152))</f>
        <v>1332.6462608342592</v>
      </c>
      <c r="AI445" s="107">
        <f>IF(W445=0,"-",FORECAST($C$8,Инклинометрия!$B$2:$B$152,Инклинометрия!$A$2:$A$152))</f>
        <v>1330</v>
      </c>
      <c r="AK445" s="122">
        <f t="shared" si="130"/>
        <v>0</v>
      </c>
      <c r="AL445" s="67">
        <f>AK445*(B445-B444)</f>
        <v>0</v>
      </c>
      <c r="AM445" s="23">
        <f t="shared" si="132"/>
        <v>8.6725204696437436E-2</v>
      </c>
      <c r="AN445" s="26">
        <f>AN444+AK445*(B445-B444)/(2*PI()*$C$5*AN444*$K$13)</f>
        <v>0.15480061813468687</v>
      </c>
      <c r="AO445" s="87">
        <f t="shared" si="124"/>
        <v>145932.55112472404</v>
      </c>
      <c r="AP445" s="87">
        <f>IF(R445+U445&lt;$C$8,0,32*$L$23/$C$12^2*($K$10*R445+$K$8*U445)+32*$L$24/($C$14^2-$C$13^2)*($K$10*S445+$K$8*V445))</f>
        <v>44607.551124724028</v>
      </c>
      <c r="AQ445" s="66">
        <f>R445*$C$11*$C$9+U445*$C$11*$C$10</f>
        <v>14695380</v>
      </c>
      <c r="AR445" s="66">
        <f>S445*$C$11*$C$9+V445*$C$11*$C$10</f>
        <v>14695380</v>
      </c>
      <c r="AS445" s="87">
        <f>$C$11*(T445*$C$9+W445*$C$10)</f>
        <v>792178.05375968735</v>
      </c>
      <c r="AT445" s="45">
        <f t="shared" si="118"/>
        <v>15633490.60488441</v>
      </c>
      <c r="AU445" s="75"/>
    </row>
    <row r="446" spans="2:47" ht="15" thickBot="1" x14ac:dyDescent="0.35">
      <c r="B446" s="41">
        <f t="shared" si="125"/>
        <v>8300</v>
      </c>
      <c r="C446" s="8">
        <f t="shared" si="126"/>
        <v>83</v>
      </c>
      <c r="D446" s="73">
        <f t="shared" si="114"/>
        <v>111.0125</v>
      </c>
      <c r="E446" s="29">
        <f t="shared" si="131"/>
        <v>27491.904842096388</v>
      </c>
      <c r="F446" s="29">
        <f t="shared" si="127"/>
        <v>66.24555383637778</v>
      </c>
      <c r="G446" s="29">
        <f t="shared" si="128"/>
        <v>88.603428256155269</v>
      </c>
      <c r="H446" s="17">
        <f t="shared" si="129"/>
        <v>36770.422726303957</v>
      </c>
      <c r="I446" s="29">
        <f t="shared" si="119"/>
        <v>2.2250485660981263</v>
      </c>
      <c r="J446" s="29">
        <f t="shared" si="120"/>
        <v>41.694115440740156</v>
      </c>
      <c r="K446" s="32">
        <f>IF((D445+L445+M445-AL445)/($C$21+$C$22)&gt;$C$8,$C$8,(D445+L445+M445-AL445)/($C$21+$C$22))</f>
        <v>1400</v>
      </c>
      <c r="L446" s="97">
        <f t="shared" si="115"/>
        <v>0</v>
      </c>
      <c r="M446" s="96">
        <f t="shared" si="116"/>
        <v>0</v>
      </c>
      <c r="N446" s="98">
        <f t="shared" si="121"/>
        <v>1.7179213529287818</v>
      </c>
      <c r="O446" s="100">
        <f t="shared" si="117"/>
        <v>4.2266987561397071</v>
      </c>
      <c r="P446" s="104">
        <f t="shared" si="122"/>
        <v>18.880500609176615</v>
      </c>
      <c r="Q446" s="102">
        <f t="shared" si="123"/>
        <v>4.9224514715476911E-2</v>
      </c>
      <c r="R446" s="106">
        <f>IF(K446-H445&lt;0,0,K446-H445)</f>
        <v>0</v>
      </c>
      <c r="S446" s="106">
        <f>K446-V446</f>
        <v>0</v>
      </c>
      <c r="T446" s="106">
        <f>IF(R446&gt;0,$C$6-$C$8,IF($C$6-$C$8-W446&lt;0,0,$C$6-$C$8-W446))</f>
        <v>97.214462279726973</v>
      </c>
      <c r="U446" s="107">
        <f>IF(R446=0,IF(U445+(F446-AL446/$C$23)*$C$21/($C$21+$C$22)&gt;$C$8,$C$8,U445+F446*$C$21/($C$21+$C$22)),E446)</f>
        <v>1400</v>
      </c>
      <c r="V446" s="107">
        <f>IF(R446&gt;0,0,IF(V445+(F446-AL446/$C$23)*$C$21/($C$21+$C$22)&gt;$C$8,$C$8,IF(U446=$C$8,V445+(F446-AL446/$C$23)*$C$21/$C$22,V445+(F446-AL446/$C$23)*$C$21/($C$21+$C$22))))</f>
        <v>1400</v>
      </c>
      <c r="W446" s="203">
        <f>IF(R446&gt;0,0,IF(W445+AL446/$C$23&gt;$F$23,$F$23,W445+AL446/$C$23))</f>
        <v>2.7855377202730285</v>
      </c>
      <c r="X446" s="105" t="str">
        <f>IF(R446=0,"-",FORECAST($C$8,Инклинометрия!$B$2:$B$152,Инклинометрия!$A$2:$A$152))</f>
        <v>-</v>
      </c>
      <c r="Y446" s="105" t="str">
        <f>IF(R446=0,"-",FORECAST($C$8-R446,Инклинометрия!$B$2:$B$152,Инклинометрия!$A$2:$A$152))</f>
        <v>-</v>
      </c>
      <c r="Z446" s="105" t="str">
        <f>IF(R446&gt;0,FORECAST($C$8,Инклинометрия!$B$2:$B$152,Инклинометрия!$A$2:$A$152),IF(V446=$C$8,"-",FORECAST($C$8-V446,Инклинометрия!$B$2:$B$152,Инклинометрия!$A$2:$A$152)))</f>
        <v>-</v>
      </c>
      <c r="AA446" s="105" t="str">
        <f>IF(S446=0,"-",FORECAST($C$8-(S446+V446),Инклинометрия!$B$2:$B$152,Инклинометрия!$A$2:$A$152))</f>
        <v>-</v>
      </c>
      <c r="AB446" s="105">
        <f>FORECAST($C$8+T446,Инклинометрия!$B$2:$B$152,Инклинометрия!$A$2:$A$152)</f>
        <v>1422.3537391657405</v>
      </c>
      <c r="AC446" s="105">
        <f>IF(R446=0,FORECAST($C$6-T446,Инклинометрия!$B$2:$B$152,Инклинометрия!$A$2:$A$152),FORECAST($C$8,Инклинометрия!$B$2:$B$152,Инклинометрия!$A$2:$A$152))</f>
        <v>1332.6462608342592</v>
      </c>
      <c r="AD446" s="107">
        <f>IF(R446=0,FORECAST($C$8,Инклинометрия!$B$2:$B$152,Инклинометрия!$A$2:$A$152),Y446)</f>
        <v>1330</v>
      </c>
      <c r="AE446" s="107">
        <f>FORECAST($C$8-(R446+U446),Инклинометрия!$B$2:$B$152,Инклинометрия!$A$2:$A$152)</f>
        <v>0</v>
      </c>
      <c r="AF446" s="107">
        <f>IF(V446=0,"-",FORECAST($C$8,Инклинометрия!$B$2:$B$152,Инклинометрия!$A$2:$A$152))</f>
        <v>1330</v>
      </c>
      <c r="AG446" s="107">
        <f>IF(V446=0,"-",FORECAST($C$8-V446,Инклинометрия!$B$2:$B$152,Инклинометрия!$A$2:$A$152))</f>
        <v>0</v>
      </c>
      <c r="AH446" s="107">
        <f>IF(W446=0,"-",FORECAST($C$8+W446,Инклинометрия!$B$2:$B$152,Инклинометрия!$A$2:$A$152))</f>
        <v>1332.6462608342592</v>
      </c>
      <c r="AI446" s="107">
        <f>IF(W446=0,"-",FORECAST($C$8,Инклинометрия!$B$2:$B$152,Инклинометрия!$A$2:$A$152))</f>
        <v>1330</v>
      </c>
      <c r="AK446" s="122">
        <f t="shared" si="130"/>
        <v>0</v>
      </c>
      <c r="AL446" s="67">
        <f>AK446*(B446-B445)</f>
        <v>0</v>
      </c>
      <c r="AM446" s="23">
        <f t="shared" si="132"/>
        <v>8.6725204696437436E-2</v>
      </c>
      <c r="AN446" s="26">
        <f>AN445+AK446*(B446-B445)/(2*PI()*$C$5*AN445*$K$13)</f>
        <v>0.15480061813468687</v>
      </c>
      <c r="AO446" s="87">
        <f t="shared" si="124"/>
        <v>145932.55112472404</v>
      </c>
      <c r="AP446" s="87">
        <f>IF(R446+U446&lt;$C$8,0,32*$L$23/$C$12^2*($K$10*R446+$K$8*U446)+32*$L$24/($C$14^2-$C$13^2)*($K$10*S446+$K$8*V446))</f>
        <v>44607.551124724028</v>
      </c>
      <c r="AQ446" s="66">
        <f>R446*$C$11*$C$9+U446*$C$11*$C$10</f>
        <v>14695380</v>
      </c>
      <c r="AR446" s="66">
        <f>S446*$C$11*$C$9+V446*$C$11*$C$10</f>
        <v>14695380</v>
      </c>
      <c r="AS446" s="87">
        <f>$C$11*(T446*$C$9+W446*$C$10)</f>
        <v>792178.05375968735</v>
      </c>
      <c r="AT446" s="45">
        <f t="shared" si="118"/>
        <v>15633490.60488441</v>
      </c>
      <c r="AU446" s="75"/>
    </row>
    <row r="447" spans="2:47" ht="15" thickBot="1" x14ac:dyDescent="0.35">
      <c r="B447" s="41">
        <f t="shared" si="125"/>
        <v>8320</v>
      </c>
      <c r="C447" s="8">
        <f t="shared" si="126"/>
        <v>83.2</v>
      </c>
      <c r="D447" s="73">
        <f t="shared" si="114"/>
        <v>111.28</v>
      </c>
      <c r="E447" s="29">
        <f t="shared" si="131"/>
        <v>27558.150395932767</v>
      </c>
      <c r="F447" s="29">
        <f t="shared" si="127"/>
        <v>66.24555383637778</v>
      </c>
      <c r="G447" s="29">
        <f t="shared" si="128"/>
        <v>88.603428256155269</v>
      </c>
      <c r="H447" s="17">
        <f t="shared" si="129"/>
        <v>36859.02615456011</v>
      </c>
      <c r="I447" s="29">
        <f t="shared" si="119"/>
        <v>2.2250485660981263</v>
      </c>
      <c r="J447" s="29">
        <f t="shared" si="120"/>
        <v>41.694115440740156</v>
      </c>
      <c r="K447" s="32">
        <f>IF((D446+L446+M446-AL446)/($C$21+$C$22)&gt;$C$8,$C$8,(D446+L446+M446-AL446)/($C$21+$C$22))</f>
        <v>1400</v>
      </c>
      <c r="L447" s="97">
        <f t="shared" si="115"/>
        <v>0</v>
      </c>
      <c r="M447" s="96">
        <f t="shared" si="116"/>
        <v>0</v>
      </c>
      <c r="N447" s="98">
        <f t="shared" si="121"/>
        <v>1.7179213529287818</v>
      </c>
      <c r="O447" s="100">
        <f t="shared" si="117"/>
        <v>4.2266987561397071</v>
      </c>
      <c r="P447" s="104">
        <f t="shared" si="122"/>
        <v>18.880500609176615</v>
      </c>
      <c r="Q447" s="102">
        <f t="shared" si="123"/>
        <v>4.9224514715476911E-2</v>
      </c>
      <c r="R447" s="106">
        <f>IF(K447-H446&lt;0,0,K447-H446)</f>
        <v>0</v>
      </c>
      <c r="S447" s="106">
        <f>K447-V447</f>
        <v>0</v>
      </c>
      <c r="T447" s="106">
        <f>IF(R447&gt;0,$C$6-$C$8,IF($C$6-$C$8-W447&lt;0,0,$C$6-$C$8-W447))</f>
        <v>97.214462279726973</v>
      </c>
      <c r="U447" s="107">
        <f>IF(R447=0,IF(U446+(F447-AL447/$C$23)*$C$21/($C$21+$C$22)&gt;$C$8,$C$8,U446+F447*$C$21/($C$21+$C$22)),E447)</f>
        <v>1400</v>
      </c>
      <c r="V447" s="107">
        <f>IF(R447&gt;0,0,IF(V446+(F447-AL447/$C$23)*$C$21/($C$21+$C$22)&gt;$C$8,$C$8,IF(U447=$C$8,V446+(F447-AL447/$C$23)*$C$21/$C$22,V446+(F447-AL447/$C$23)*$C$21/($C$21+$C$22))))</f>
        <v>1400</v>
      </c>
      <c r="W447" s="203">
        <f>IF(R447&gt;0,0,IF(W446+AL447/$C$23&gt;$F$23,$F$23,W446+AL447/$C$23))</f>
        <v>2.7855377202730285</v>
      </c>
      <c r="X447" s="105" t="str">
        <f>IF(R447=0,"-",FORECAST($C$8,Инклинометрия!$B$2:$B$152,Инклинометрия!$A$2:$A$152))</f>
        <v>-</v>
      </c>
      <c r="Y447" s="105" t="str">
        <f>IF(R447=0,"-",FORECAST($C$8-R447,Инклинометрия!$B$2:$B$152,Инклинометрия!$A$2:$A$152))</f>
        <v>-</v>
      </c>
      <c r="Z447" s="105" t="str">
        <f>IF(R447&gt;0,FORECAST($C$8,Инклинометрия!$B$2:$B$152,Инклинометрия!$A$2:$A$152),IF(V447=$C$8,"-",FORECAST($C$8-V447,Инклинометрия!$B$2:$B$152,Инклинометрия!$A$2:$A$152)))</f>
        <v>-</v>
      </c>
      <c r="AA447" s="105" t="str">
        <f>IF(S447=0,"-",FORECAST($C$8-(S447+V447),Инклинометрия!$B$2:$B$152,Инклинометрия!$A$2:$A$152))</f>
        <v>-</v>
      </c>
      <c r="AB447" s="105">
        <f>FORECAST($C$8+T447,Инклинометрия!$B$2:$B$152,Инклинометрия!$A$2:$A$152)</f>
        <v>1422.3537391657405</v>
      </c>
      <c r="AC447" s="105">
        <f>IF(R447=0,FORECAST($C$6-T447,Инклинометрия!$B$2:$B$152,Инклинометрия!$A$2:$A$152),FORECAST($C$8,Инклинометрия!$B$2:$B$152,Инклинометрия!$A$2:$A$152))</f>
        <v>1332.6462608342592</v>
      </c>
      <c r="AD447" s="107">
        <f>IF(R447=0,FORECAST($C$8,Инклинометрия!$B$2:$B$152,Инклинометрия!$A$2:$A$152),Y447)</f>
        <v>1330</v>
      </c>
      <c r="AE447" s="107">
        <f>FORECAST($C$8-(R447+U447),Инклинометрия!$B$2:$B$152,Инклинометрия!$A$2:$A$152)</f>
        <v>0</v>
      </c>
      <c r="AF447" s="107">
        <f>IF(V447=0,"-",FORECAST($C$8,Инклинометрия!$B$2:$B$152,Инклинометрия!$A$2:$A$152))</f>
        <v>1330</v>
      </c>
      <c r="AG447" s="107">
        <f>IF(V447=0,"-",FORECAST($C$8-V447,Инклинометрия!$B$2:$B$152,Инклинометрия!$A$2:$A$152))</f>
        <v>0</v>
      </c>
      <c r="AH447" s="107">
        <f>IF(W447=0,"-",FORECAST($C$8+W447,Инклинометрия!$B$2:$B$152,Инклинометрия!$A$2:$A$152))</f>
        <v>1332.6462608342592</v>
      </c>
      <c r="AI447" s="107">
        <f>IF(W447=0,"-",FORECAST($C$8,Инклинометрия!$B$2:$B$152,Инклинометрия!$A$2:$A$152))</f>
        <v>1330</v>
      </c>
      <c r="AK447" s="122">
        <f t="shared" si="130"/>
        <v>0</v>
      </c>
      <c r="AL447" s="67">
        <f>AK447*(B447-B446)</f>
        <v>0</v>
      </c>
      <c r="AM447" s="23">
        <f t="shared" si="132"/>
        <v>8.6725204696437436E-2</v>
      </c>
      <c r="AN447" s="26">
        <f>AN446+AK447*(B447-B446)/(2*PI()*$C$5*AN446*$K$13)</f>
        <v>0.15480061813468687</v>
      </c>
      <c r="AO447" s="87">
        <f t="shared" si="124"/>
        <v>145932.55112472404</v>
      </c>
      <c r="AP447" s="87">
        <f>IF(R447+U447&lt;$C$8,0,32*$L$23/$C$12^2*($K$10*R447+$K$8*U447)+32*$L$24/($C$14^2-$C$13^2)*($K$10*S447+$K$8*V447))</f>
        <v>44607.551124724028</v>
      </c>
      <c r="AQ447" s="66">
        <f>R447*$C$11*$C$9+U447*$C$11*$C$10</f>
        <v>14695380</v>
      </c>
      <c r="AR447" s="66">
        <f>S447*$C$11*$C$9+V447*$C$11*$C$10</f>
        <v>14695380</v>
      </c>
      <c r="AS447" s="87">
        <f>$C$11*(T447*$C$9+W447*$C$10)</f>
        <v>792178.05375968735</v>
      </c>
      <c r="AT447" s="45">
        <f t="shared" si="118"/>
        <v>15633490.60488441</v>
      </c>
      <c r="AU447" s="75"/>
    </row>
    <row r="448" spans="2:47" ht="15" thickBot="1" x14ac:dyDescent="0.35">
      <c r="B448" s="41">
        <f t="shared" si="125"/>
        <v>8340</v>
      </c>
      <c r="C448" s="8">
        <f t="shared" si="126"/>
        <v>83.4</v>
      </c>
      <c r="D448" s="73">
        <f t="shared" si="114"/>
        <v>111.5475</v>
      </c>
      <c r="E448" s="29">
        <f t="shared" si="131"/>
        <v>27624.395949769143</v>
      </c>
      <c r="F448" s="29">
        <f t="shared" si="127"/>
        <v>66.24555383637778</v>
      </c>
      <c r="G448" s="29">
        <f t="shared" si="128"/>
        <v>88.603428256155269</v>
      </c>
      <c r="H448" s="17">
        <f t="shared" si="129"/>
        <v>36947.629582816262</v>
      </c>
      <c r="I448" s="29">
        <f t="shared" si="119"/>
        <v>2.2250485660981263</v>
      </c>
      <c r="J448" s="29">
        <f t="shared" si="120"/>
        <v>41.694115440740156</v>
      </c>
      <c r="K448" s="32">
        <f>IF((D447+L447+M447-AL447)/($C$21+$C$22)&gt;$C$8,$C$8,(D447+L447+M447-AL447)/($C$21+$C$22))</f>
        <v>1400</v>
      </c>
      <c r="L448" s="97">
        <f t="shared" si="115"/>
        <v>0</v>
      </c>
      <c r="M448" s="96">
        <f t="shared" si="116"/>
        <v>0</v>
      </c>
      <c r="N448" s="98">
        <f t="shared" si="121"/>
        <v>1.7179213529287818</v>
      </c>
      <c r="O448" s="100">
        <f t="shared" si="117"/>
        <v>4.2266987561397071</v>
      </c>
      <c r="P448" s="104">
        <f t="shared" si="122"/>
        <v>18.880500609176615</v>
      </c>
      <c r="Q448" s="102">
        <f t="shared" si="123"/>
        <v>4.9224514715476911E-2</v>
      </c>
      <c r="R448" s="106">
        <f>IF(K448-H447&lt;0,0,K448-H447)</f>
        <v>0</v>
      </c>
      <c r="S448" s="106">
        <f>K448-V448</f>
        <v>0</v>
      </c>
      <c r="T448" s="106">
        <f>IF(R448&gt;0,$C$6-$C$8,IF($C$6-$C$8-W448&lt;0,0,$C$6-$C$8-W448))</f>
        <v>97.214462279726973</v>
      </c>
      <c r="U448" s="107">
        <f>IF(R448=0,IF(U447+(F448-AL448/$C$23)*$C$21/($C$21+$C$22)&gt;$C$8,$C$8,U447+F448*$C$21/($C$21+$C$22)),E448)</f>
        <v>1400</v>
      </c>
      <c r="V448" s="107">
        <f>IF(R448&gt;0,0,IF(V447+(F448-AL448/$C$23)*$C$21/($C$21+$C$22)&gt;$C$8,$C$8,IF(U448=$C$8,V447+(F448-AL448/$C$23)*$C$21/$C$22,V447+(F448-AL448/$C$23)*$C$21/($C$21+$C$22))))</f>
        <v>1400</v>
      </c>
      <c r="W448" s="203">
        <f>IF(R448&gt;0,0,IF(W447+AL448/$C$23&gt;$F$23,$F$23,W447+AL448/$C$23))</f>
        <v>2.7855377202730285</v>
      </c>
      <c r="X448" s="105" t="str">
        <f>IF(R448=0,"-",FORECAST($C$8,Инклинометрия!$B$2:$B$152,Инклинометрия!$A$2:$A$152))</f>
        <v>-</v>
      </c>
      <c r="Y448" s="105" t="str">
        <f>IF(R448=0,"-",FORECAST($C$8-R448,Инклинометрия!$B$2:$B$152,Инклинометрия!$A$2:$A$152))</f>
        <v>-</v>
      </c>
      <c r="Z448" s="105" t="str">
        <f>IF(R448&gt;0,FORECAST($C$8,Инклинометрия!$B$2:$B$152,Инклинометрия!$A$2:$A$152),IF(V448=$C$8,"-",FORECAST($C$8-V448,Инклинометрия!$B$2:$B$152,Инклинометрия!$A$2:$A$152)))</f>
        <v>-</v>
      </c>
      <c r="AA448" s="105" t="str">
        <f>IF(S448=0,"-",FORECAST($C$8-(S448+V448),Инклинометрия!$B$2:$B$152,Инклинометрия!$A$2:$A$152))</f>
        <v>-</v>
      </c>
      <c r="AB448" s="105">
        <f>FORECAST($C$8+T448,Инклинометрия!$B$2:$B$152,Инклинометрия!$A$2:$A$152)</f>
        <v>1422.3537391657405</v>
      </c>
      <c r="AC448" s="105">
        <f>IF(R448=0,FORECAST($C$6-T448,Инклинометрия!$B$2:$B$152,Инклинометрия!$A$2:$A$152),FORECAST($C$8,Инклинометрия!$B$2:$B$152,Инклинометрия!$A$2:$A$152))</f>
        <v>1332.6462608342592</v>
      </c>
      <c r="AD448" s="107">
        <f>IF(R448=0,FORECAST($C$8,Инклинометрия!$B$2:$B$152,Инклинометрия!$A$2:$A$152),Y448)</f>
        <v>1330</v>
      </c>
      <c r="AE448" s="107">
        <f>FORECAST($C$8-(R448+U448),Инклинометрия!$B$2:$B$152,Инклинометрия!$A$2:$A$152)</f>
        <v>0</v>
      </c>
      <c r="AF448" s="107">
        <f>IF(V448=0,"-",FORECAST($C$8,Инклинометрия!$B$2:$B$152,Инклинометрия!$A$2:$A$152))</f>
        <v>1330</v>
      </c>
      <c r="AG448" s="107">
        <f>IF(V448=0,"-",FORECAST($C$8-V448,Инклинометрия!$B$2:$B$152,Инклинометрия!$A$2:$A$152))</f>
        <v>0</v>
      </c>
      <c r="AH448" s="107">
        <f>IF(W448=0,"-",FORECAST($C$8+W448,Инклинометрия!$B$2:$B$152,Инклинометрия!$A$2:$A$152))</f>
        <v>1332.6462608342592</v>
      </c>
      <c r="AI448" s="107">
        <f>IF(W448=0,"-",FORECAST($C$8,Инклинометрия!$B$2:$B$152,Инклинометрия!$A$2:$A$152))</f>
        <v>1330</v>
      </c>
      <c r="AK448" s="122">
        <f t="shared" si="130"/>
        <v>0</v>
      </c>
      <c r="AL448" s="67">
        <f>AK448*(B448-B447)</f>
        <v>0</v>
      </c>
      <c r="AM448" s="23">
        <f t="shared" si="132"/>
        <v>8.6725204696437436E-2</v>
      </c>
      <c r="AN448" s="26">
        <f>AN447+AK448*(B448-B447)/(2*PI()*$C$5*AN447*$K$13)</f>
        <v>0.15480061813468687</v>
      </c>
      <c r="AO448" s="87">
        <f t="shared" si="124"/>
        <v>145932.55112472404</v>
      </c>
      <c r="AP448" s="87">
        <f>IF(R448+U448&lt;$C$8,0,32*$L$23/$C$12^2*($K$10*R448+$K$8*U448)+32*$L$24/($C$14^2-$C$13^2)*($K$10*S448+$K$8*V448))</f>
        <v>44607.551124724028</v>
      </c>
      <c r="AQ448" s="66">
        <f>R448*$C$11*$C$9+U448*$C$11*$C$10</f>
        <v>14695380</v>
      </c>
      <c r="AR448" s="66">
        <f>S448*$C$11*$C$9+V448*$C$11*$C$10</f>
        <v>14695380</v>
      </c>
      <c r="AS448" s="87">
        <f>$C$11*(T448*$C$9+W448*$C$10)</f>
        <v>792178.05375968735</v>
      </c>
      <c r="AT448" s="45">
        <f t="shared" si="118"/>
        <v>15633490.60488441</v>
      </c>
      <c r="AU448" s="75"/>
    </row>
    <row r="449" spans="2:47" ht="15" thickBot="1" x14ac:dyDescent="0.35">
      <c r="B449" s="41">
        <f t="shared" si="125"/>
        <v>8360</v>
      </c>
      <c r="C449" s="8">
        <f t="shared" si="126"/>
        <v>83.600000000000009</v>
      </c>
      <c r="D449" s="73">
        <f t="shared" si="114"/>
        <v>111.81500000000001</v>
      </c>
      <c r="E449" s="29">
        <f t="shared" si="131"/>
        <v>27690.641503605522</v>
      </c>
      <c r="F449" s="29">
        <f t="shared" si="127"/>
        <v>66.24555383637778</v>
      </c>
      <c r="G449" s="29">
        <f t="shared" si="128"/>
        <v>88.603428256155269</v>
      </c>
      <c r="H449" s="17">
        <f t="shared" si="129"/>
        <v>37036.233011072414</v>
      </c>
      <c r="I449" s="29">
        <f t="shared" si="119"/>
        <v>2.2250485660981263</v>
      </c>
      <c r="J449" s="29">
        <f t="shared" si="120"/>
        <v>41.694115440740156</v>
      </c>
      <c r="K449" s="32">
        <f>IF((D448+L448+M448-AL448)/($C$21+$C$22)&gt;$C$8,$C$8,(D448+L448+M448-AL448)/($C$21+$C$22))</f>
        <v>1400</v>
      </c>
      <c r="L449" s="97">
        <f t="shared" si="115"/>
        <v>0</v>
      </c>
      <c r="M449" s="96">
        <f t="shared" si="116"/>
        <v>0</v>
      </c>
      <c r="N449" s="98">
        <f t="shared" si="121"/>
        <v>1.7179213529287818</v>
      </c>
      <c r="O449" s="100">
        <f t="shared" si="117"/>
        <v>4.2266987561397071</v>
      </c>
      <c r="P449" s="104">
        <f t="shared" si="122"/>
        <v>18.880500609176615</v>
      </c>
      <c r="Q449" s="102">
        <f t="shared" si="123"/>
        <v>4.9224514715476911E-2</v>
      </c>
      <c r="R449" s="106">
        <f>IF(K449-H448&lt;0,0,K449-H448)</f>
        <v>0</v>
      </c>
      <c r="S449" s="106">
        <f>K449-V449</f>
        <v>0</v>
      </c>
      <c r="T449" s="106">
        <f>IF(R449&gt;0,$C$6-$C$8,IF($C$6-$C$8-W449&lt;0,0,$C$6-$C$8-W449))</f>
        <v>97.214462279726973</v>
      </c>
      <c r="U449" s="107">
        <f>IF(R449=0,IF(U448+(F449-AL449/$C$23)*$C$21/($C$21+$C$22)&gt;$C$8,$C$8,U448+F449*$C$21/($C$21+$C$22)),E449)</f>
        <v>1400</v>
      </c>
      <c r="V449" s="107">
        <f>IF(R449&gt;0,0,IF(V448+(F449-AL449/$C$23)*$C$21/($C$21+$C$22)&gt;$C$8,$C$8,IF(U449=$C$8,V448+(F449-AL449/$C$23)*$C$21/$C$22,V448+(F449-AL449/$C$23)*$C$21/($C$21+$C$22))))</f>
        <v>1400</v>
      </c>
      <c r="W449" s="203">
        <f>IF(R449&gt;0,0,IF(W448+AL449/$C$23&gt;$F$23,$F$23,W448+AL449/$C$23))</f>
        <v>2.7855377202730285</v>
      </c>
      <c r="X449" s="105" t="str">
        <f>IF(R449=0,"-",FORECAST($C$8,Инклинометрия!$B$2:$B$152,Инклинометрия!$A$2:$A$152))</f>
        <v>-</v>
      </c>
      <c r="Y449" s="105" t="str">
        <f>IF(R449=0,"-",FORECAST($C$8-R449,Инклинометрия!$B$2:$B$152,Инклинометрия!$A$2:$A$152))</f>
        <v>-</v>
      </c>
      <c r="Z449" s="105" t="str">
        <f>IF(R449&gt;0,FORECAST($C$8,Инклинометрия!$B$2:$B$152,Инклинометрия!$A$2:$A$152),IF(V449=$C$8,"-",FORECAST($C$8-V449,Инклинометрия!$B$2:$B$152,Инклинометрия!$A$2:$A$152)))</f>
        <v>-</v>
      </c>
      <c r="AA449" s="105" t="str">
        <f>IF(S449=0,"-",FORECAST($C$8-(S449+V449),Инклинометрия!$B$2:$B$152,Инклинометрия!$A$2:$A$152))</f>
        <v>-</v>
      </c>
      <c r="AB449" s="105">
        <f>FORECAST($C$8+T449,Инклинометрия!$B$2:$B$152,Инклинометрия!$A$2:$A$152)</f>
        <v>1422.3537391657405</v>
      </c>
      <c r="AC449" s="105">
        <f>IF(R449=0,FORECAST($C$6-T449,Инклинометрия!$B$2:$B$152,Инклинометрия!$A$2:$A$152),FORECAST($C$8,Инклинометрия!$B$2:$B$152,Инклинометрия!$A$2:$A$152))</f>
        <v>1332.6462608342592</v>
      </c>
      <c r="AD449" s="107">
        <f>IF(R449=0,FORECAST($C$8,Инклинометрия!$B$2:$B$152,Инклинометрия!$A$2:$A$152),Y449)</f>
        <v>1330</v>
      </c>
      <c r="AE449" s="107">
        <f>FORECAST($C$8-(R449+U449),Инклинометрия!$B$2:$B$152,Инклинометрия!$A$2:$A$152)</f>
        <v>0</v>
      </c>
      <c r="AF449" s="107">
        <f>IF(V449=0,"-",FORECAST($C$8,Инклинометрия!$B$2:$B$152,Инклинометрия!$A$2:$A$152))</f>
        <v>1330</v>
      </c>
      <c r="AG449" s="107">
        <f>IF(V449=0,"-",FORECAST($C$8-V449,Инклинометрия!$B$2:$B$152,Инклинометрия!$A$2:$A$152))</f>
        <v>0</v>
      </c>
      <c r="AH449" s="107">
        <f>IF(W449=0,"-",FORECAST($C$8+W449,Инклинометрия!$B$2:$B$152,Инклинометрия!$A$2:$A$152))</f>
        <v>1332.6462608342592</v>
      </c>
      <c r="AI449" s="107">
        <f>IF(W449=0,"-",FORECAST($C$8,Инклинометрия!$B$2:$B$152,Инклинометрия!$A$2:$A$152))</f>
        <v>1330</v>
      </c>
      <c r="AK449" s="122">
        <f t="shared" si="130"/>
        <v>0</v>
      </c>
      <c r="AL449" s="67">
        <f>AK449*(B449-B448)</f>
        <v>0</v>
      </c>
      <c r="AM449" s="23">
        <f t="shared" si="132"/>
        <v>8.6725204696437436E-2</v>
      </c>
      <c r="AN449" s="26">
        <f>AN448+AK449*(B449-B448)/(2*PI()*$C$5*AN448*$K$13)</f>
        <v>0.15480061813468687</v>
      </c>
      <c r="AO449" s="87">
        <f t="shared" si="124"/>
        <v>145932.55112472404</v>
      </c>
      <c r="AP449" s="87">
        <f>IF(R449+U449&lt;$C$8,0,32*$L$23/$C$12^2*($K$10*R449+$K$8*U449)+32*$L$24/($C$14^2-$C$13^2)*($K$10*S449+$K$8*V449))</f>
        <v>44607.551124724028</v>
      </c>
      <c r="AQ449" s="66">
        <f>R449*$C$11*$C$9+U449*$C$11*$C$10</f>
        <v>14695380</v>
      </c>
      <c r="AR449" s="66">
        <f>S449*$C$11*$C$9+V449*$C$11*$C$10</f>
        <v>14695380</v>
      </c>
      <c r="AS449" s="87">
        <f>$C$11*(T449*$C$9+W449*$C$10)</f>
        <v>792178.05375968735</v>
      </c>
      <c r="AT449" s="45">
        <f t="shared" si="118"/>
        <v>15633490.60488441</v>
      </c>
      <c r="AU449" s="75"/>
    </row>
    <row r="450" spans="2:47" ht="15" thickBot="1" x14ac:dyDescent="0.35">
      <c r="B450" s="41">
        <f t="shared" si="125"/>
        <v>8380</v>
      </c>
      <c r="C450" s="8">
        <f t="shared" si="126"/>
        <v>83.8</v>
      </c>
      <c r="D450" s="73">
        <f t="shared" si="114"/>
        <v>112.0825</v>
      </c>
      <c r="E450" s="29">
        <f t="shared" si="131"/>
        <v>27756.887057441894</v>
      </c>
      <c r="F450" s="29">
        <f t="shared" si="127"/>
        <v>66.245553836373062</v>
      </c>
      <c r="G450" s="29">
        <f t="shared" si="128"/>
        <v>88.603428256148959</v>
      </c>
      <c r="H450" s="17">
        <f t="shared" si="129"/>
        <v>37124.836439328566</v>
      </c>
      <c r="I450" s="29">
        <f t="shared" si="119"/>
        <v>2.2250485660981263</v>
      </c>
      <c r="J450" s="29">
        <f t="shared" si="120"/>
        <v>41.69411544073867</v>
      </c>
      <c r="K450" s="32">
        <f>IF((D449+L449+M449-AL449)/($C$21+$C$22)&gt;$C$8,$C$8,(D449+L449+M449-AL449)/($C$21+$C$22))</f>
        <v>1400</v>
      </c>
      <c r="L450" s="97">
        <f t="shared" si="115"/>
        <v>0</v>
      </c>
      <c r="M450" s="96">
        <f t="shared" si="116"/>
        <v>0</v>
      </c>
      <c r="N450" s="98">
        <f t="shared" si="121"/>
        <v>1.7179213529287818</v>
      </c>
      <c r="O450" s="100">
        <f t="shared" si="117"/>
        <v>4.2266987561397071</v>
      </c>
      <c r="P450" s="104">
        <f t="shared" si="122"/>
        <v>18.880500609176615</v>
      </c>
      <c r="Q450" s="102">
        <f t="shared" si="123"/>
        <v>4.9224514715476911E-2</v>
      </c>
      <c r="R450" s="106">
        <f>IF(K450-H449&lt;0,0,K450-H449)</f>
        <v>0</v>
      </c>
      <c r="S450" s="106">
        <f>K450-V450</f>
        <v>0</v>
      </c>
      <c r="T450" s="106">
        <f>IF(R450&gt;0,$C$6-$C$8,IF($C$6-$C$8-W450&lt;0,0,$C$6-$C$8-W450))</f>
        <v>97.214462279726973</v>
      </c>
      <c r="U450" s="107">
        <f>IF(R450=0,IF(U449+(F450-AL450/$C$23)*$C$21/($C$21+$C$22)&gt;$C$8,$C$8,U449+F450*$C$21/($C$21+$C$22)),E450)</f>
        <v>1400</v>
      </c>
      <c r="V450" s="107">
        <f>IF(R450&gt;0,0,IF(V449+(F450-AL450/$C$23)*$C$21/($C$21+$C$22)&gt;$C$8,$C$8,IF(U450=$C$8,V449+(F450-AL450/$C$23)*$C$21/$C$22,V449+(F450-AL450/$C$23)*$C$21/($C$21+$C$22))))</f>
        <v>1400</v>
      </c>
      <c r="W450" s="203">
        <f>IF(R450&gt;0,0,IF(W449+AL450/$C$23&gt;$F$23,$F$23,W449+AL450/$C$23))</f>
        <v>2.7855377202730285</v>
      </c>
      <c r="X450" s="105" t="str">
        <f>IF(R450=0,"-",FORECAST($C$8,Инклинометрия!$B$2:$B$152,Инклинометрия!$A$2:$A$152))</f>
        <v>-</v>
      </c>
      <c r="Y450" s="105" t="str">
        <f>IF(R450=0,"-",FORECAST($C$8-R450,Инклинометрия!$B$2:$B$152,Инклинометрия!$A$2:$A$152))</f>
        <v>-</v>
      </c>
      <c r="Z450" s="105" t="str">
        <f>IF(R450&gt;0,FORECAST($C$8,Инклинометрия!$B$2:$B$152,Инклинометрия!$A$2:$A$152),IF(V450=$C$8,"-",FORECAST($C$8-V450,Инклинометрия!$B$2:$B$152,Инклинометрия!$A$2:$A$152)))</f>
        <v>-</v>
      </c>
      <c r="AA450" s="105" t="str">
        <f>IF(S450=0,"-",FORECAST($C$8-(S450+V450),Инклинометрия!$B$2:$B$152,Инклинометрия!$A$2:$A$152))</f>
        <v>-</v>
      </c>
      <c r="AB450" s="105">
        <f>FORECAST($C$8+T450,Инклинометрия!$B$2:$B$152,Инклинометрия!$A$2:$A$152)</f>
        <v>1422.3537391657405</v>
      </c>
      <c r="AC450" s="105">
        <f>IF(R450=0,FORECAST($C$6-T450,Инклинометрия!$B$2:$B$152,Инклинометрия!$A$2:$A$152),FORECAST($C$8,Инклинометрия!$B$2:$B$152,Инклинометрия!$A$2:$A$152))</f>
        <v>1332.6462608342592</v>
      </c>
      <c r="AD450" s="107">
        <f>IF(R450=0,FORECAST($C$8,Инклинометрия!$B$2:$B$152,Инклинометрия!$A$2:$A$152),Y450)</f>
        <v>1330</v>
      </c>
      <c r="AE450" s="107">
        <f>FORECAST($C$8-(R450+U450),Инклинометрия!$B$2:$B$152,Инклинометрия!$A$2:$A$152)</f>
        <v>0</v>
      </c>
      <c r="AF450" s="107">
        <f>IF(V450=0,"-",FORECAST($C$8,Инклинометрия!$B$2:$B$152,Инклинометрия!$A$2:$A$152))</f>
        <v>1330</v>
      </c>
      <c r="AG450" s="107">
        <f>IF(V450=0,"-",FORECAST($C$8-V450,Инклинометрия!$B$2:$B$152,Инклинометрия!$A$2:$A$152))</f>
        <v>0</v>
      </c>
      <c r="AH450" s="107">
        <f>IF(W450=0,"-",FORECAST($C$8+W450,Инклинометрия!$B$2:$B$152,Инклинометрия!$A$2:$A$152))</f>
        <v>1332.6462608342592</v>
      </c>
      <c r="AI450" s="107">
        <f>IF(W450=0,"-",FORECAST($C$8,Инклинометрия!$B$2:$B$152,Инклинометрия!$A$2:$A$152))</f>
        <v>1330</v>
      </c>
      <c r="AK450" s="122">
        <f t="shared" si="130"/>
        <v>0</v>
      </c>
      <c r="AL450" s="67">
        <f>AK450*(B450-B449)</f>
        <v>0</v>
      </c>
      <c r="AM450" s="23">
        <f t="shared" si="132"/>
        <v>8.6725204696437436E-2</v>
      </c>
      <c r="AN450" s="26">
        <f>AN449+AK450*(B450-B449)/(2*PI()*$C$5*AN449*$K$13)</f>
        <v>0.15480061813468687</v>
      </c>
      <c r="AO450" s="87">
        <f t="shared" si="124"/>
        <v>145932.55112472404</v>
      </c>
      <c r="AP450" s="87">
        <f>IF(R450+U450&lt;$C$8,0,32*$L$23/$C$12^2*($K$10*R450+$K$8*U450)+32*$L$24/($C$14^2-$C$13^2)*($K$10*S450+$K$8*V450))</f>
        <v>44607.551124724028</v>
      </c>
      <c r="AQ450" s="66">
        <f>R450*$C$11*$C$9+U450*$C$11*$C$10</f>
        <v>14695380</v>
      </c>
      <c r="AR450" s="66">
        <f>S450*$C$11*$C$9+V450*$C$11*$C$10</f>
        <v>14695380</v>
      </c>
      <c r="AS450" s="87">
        <f>$C$11*(T450*$C$9+W450*$C$10)</f>
        <v>792178.05375968735</v>
      </c>
      <c r="AT450" s="45">
        <f t="shared" si="118"/>
        <v>15633490.60488441</v>
      </c>
      <c r="AU450" s="75"/>
    </row>
    <row r="451" spans="2:47" ht="15" thickBot="1" x14ac:dyDescent="0.35">
      <c r="B451" s="41">
        <f t="shared" si="125"/>
        <v>8400</v>
      </c>
      <c r="C451" s="8">
        <f t="shared" si="126"/>
        <v>84</v>
      </c>
      <c r="D451" s="73">
        <f t="shared" si="114"/>
        <v>112.35</v>
      </c>
      <c r="E451" s="29">
        <f t="shared" si="131"/>
        <v>27823.132611278274</v>
      </c>
      <c r="F451" s="29">
        <f t="shared" si="127"/>
        <v>66.24555383637778</v>
      </c>
      <c r="G451" s="29">
        <f t="shared" si="128"/>
        <v>88.603428256155269</v>
      </c>
      <c r="H451" s="17">
        <f t="shared" si="129"/>
        <v>37213.439867584719</v>
      </c>
      <c r="I451" s="29">
        <f t="shared" si="119"/>
        <v>2.2250485660981263</v>
      </c>
      <c r="J451" s="29">
        <f t="shared" si="120"/>
        <v>41.694115440740156</v>
      </c>
      <c r="K451" s="32">
        <f>IF((D450+L450+M450-AL450)/($C$21+$C$22)&gt;$C$8,$C$8,(D450+L450+M450-AL450)/($C$21+$C$22))</f>
        <v>1400</v>
      </c>
      <c r="L451" s="97">
        <f t="shared" si="115"/>
        <v>0</v>
      </c>
      <c r="M451" s="96">
        <f t="shared" si="116"/>
        <v>0</v>
      </c>
      <c r="N451" s="98">
        <f t="shared" si="121"/>
        <v>1.7179213529287818</v>
      </c>
      <c r="O451" s="100">
        <f t="shared" si="117"/>
        <v>4.2266987561397071</v>
      </c>
      <c r="P451" s="104">
        <f t="shared" si="122"/>
        <v>18.880500609176615</v>
      </c>
      <c r="Q451" s="102">
        <f t="shared" si="123"/>
        <v>4.9224514715476911E-2</v>
      </c>
      <c r="R451" s="106">
        <f>IF(K451-H450&lt;0,0,K451-H450)</f>
        <v>0</v>
      </c>
      <c r="S451" s="106">
        <f>K451-V451</f>
        <v>0</v>
      </c>
      <c r="T451" s="106">
        <f>IF(R451&gt;0,$C$6-$C$8,IF($C$6-$C$8-W451&lt;0,0,$C$6-$C$8-W451))</f>
        <v>97.214462279726973</v>
      </c>
      <c r="U451" s="107">
        <f>IF(R451=0,IF(U450+(F451-AL451/$C$23)*$C$21/($C$21+$C$22)&gt;$C$8,$C$8,U450+F451*$C$21/($C$21+$C$22)),E451)</f>
        <v>1400</v>
      </c>
      <c r="V451" s="107">
        <f>IF(R451&gt;0,0,IF(V450+(F451-AL451/$C$23)*$C$21/($C$21+$C$22)&gt;$C$8,$C$8,IF(U451=$C$8,V450+(F451-AL451/$C$23)*$C$21/$C$22,V450+(F451-AL451/$C$23)*$C$21/($C$21+$C$22))))</f>
        <v>1400</v>
      </c>
      <c r="W451" s="203">
        <f>IF(R451&gt;0,0,IF(W450+AL451/$C$23&gt;$F$23,$F$23,W450+AL451/$C$23))</f>
        <v>2.7855377202730285</v>
      </c>
      <c r="X451" s="105" t="str">
        <f>IF(R451=0,"-",FORECAST($C$8,Инклинометрия!$B$2:$B$152,Инклинометрия!$A$2:$A$152))</f>
        <v>-</v>
      </c>
      <c r="Y451" s="105" t="str">
        <f>IF(R451=0,"-",FORECAST($C$8-R451,Инклинометрия!$B$2:$B$152,Инклинометрия!$A$2:$A$152))</f>
        <v>-</v>
      </c>
      <c r="Z451" s="105" t="str">
        <f>IF(R451&gt;0,FORECAST($C$8,Инклинометрия!$B$2:$B$152,Инклинометрия!$A$2:$A$152),IF(V451=$C$8,"-",FORECAST($C$8-V451,Инклинометрия!$B$2:$B$152,Инклинометрия!$A$2:$A$152)))</f>
        <v>-</v>
      </c>
      <c r="AA451" s="105" t="str">
        <f>IF(S451=0,"-",FORECAST($C$8-(S451+V451),Инклинометрия!$B$2:$B$152,Инклинометрия!$A$2:$A$152))</f>
        <v>-</v>
      </c>
      <c r="AB451" s="105">
        <f>FORECAST($C$8+T451,Инклинометрия!$B$2:$B$152,Инклинометрия!$A$2:$A$152)</f>
        <v>1422.3537391657405</v>
      </c>
      <c r="AC451" s="105">
        <f>IF(R451=0,FORECAST($C$6-T451,Инклинометрия!$B$2:$B$152,Инклинометрия!$A$2:$A$152),FORECAST($C$8,Инклинометрия!$B$2:$B$152,Инклинометрия!$A$2:$A$152))</f>
        <v>1332.6462608342592</v>
      </c>
      <c r="AD451" s="107">
        <f>IF(R451=0,FORECAST($C$8,Инклинометрия!$B$2:$B$152,Инклинометрия!$A$2:$A$152),Y451)</f>
        <v>1330</v>
      </c>
      <c r="AE451" s="107">
        <f>FORECAST($C$8-(R451+U451),Инклинометрия!$B$2:$B$152,Инклинометрия!$A$2:$A$152)</f>
        <v>0</v>
      </c>
      <c r="AF451" s="107">
        <f>IF(V451=0,"-",FORECAST($C$8,Инклинометрия!$B$2:$B$152,Инклинометрия!$A$2:$A$152))</f>
        <v>1330</v>
      </c>
      <c r="AG451" s="107">
        <f>IF(V451=0,"-",FORECAST($C$8-V451,Инклинометрия!$B$2:$B$152,Инклинометрия!$A$2:$A$152))</f>
        <v>0</v>
      </c>
      <c r="AH451" s="107">
        <f>IF(W451=0,"-",FORECAST($C$8+W451,Инклинометрия!$B$2:$B$152,Инклинометрия!$A$2:$A$152))</f>
        <v>1332.6462608342592</v>
      </c>
      <c r="AI451" s="107">
        <f>IF(W451=0,"-",FORECAST($C$8,Инклинометрия!$B$2:$B$152,Инклинометрия!$A$2:$A$152))</f>
        <v>1330</v>
      </c>
      <c r="AK451" s="122">
        <f t="shared" si="130"/>
        <v>0</v>
      </c>
      <c r="AL451" s="67">
        <f>AK451*(B451-B450)</f>
        <v>0</v>
      </c>
      <c r="AM451" s="23">
        <f t="shared" si="132"/>
        <v>8.6725204696437436E-2</v>
      </c>
      <c r="AN451" s="26">
        <f>AN450+AK451*(B451-B450)/(2*PI()*$C$5*AN450*$K$13)</f>
        <v>0.15480061813468687</v>
      </c>
      <c r="AO451" s="87">
        <f t="shared" si="124"/>
        <v>145932.55112472404</v>
      </c>
      <c r="AP451" s="87">
        <f>IF(R451+U451&lt;$C$8,0,32*$L$23/$C$12^2*($K$10*R451+$K$8*U451)+32*$L$24/($C$14^2-$C$13^2)*($K$10*S451+$K$8*V451))</f>
        <v>44607.551124724028</v>
      </c>
      <c r="AQ451" s="66">
        <f>R451*$C$11*$C$9+U451*$C$11*$C$10</f>
        <v>14695380</v>
      </c>
      <c r="AR451" s="66">
        <f>S451*$C$11*$C$9+V451*$C$11*$C$10</f>
        <v>14695380</v>
      </c>
      <c r="AS451" s="87">
        <f>$C$11*(T451*$C$9+W451*$C$10)</f>
        <v>792178.05375968735</v>
      </c>
      <c r="AT451" s="45">
        <f t="shared" si="118"/>
        <v>15633490.60488441</v>
      </c>
      <c r="AU451" s="75"/>
    </row>
    <row r="452" spans="2:47" ht="15" thickBot="1" x14ac:dyDescent="0.35">
      <c r="B452" s="41">
        <f t="shared" si="125"/>
        <v>8420</v>
      </c>
      <c r="C452" s="8">
        <f t="shared" si="126"/>
        <v>84.2</v>
      </c>
      <c r="D452" s="73">
        <f t="shared" si="114"/>
        <v>112.61750000000001</v>
      </c>
      <c r="E452" s="29">
        <f t="shared" si="131"/>
        <v>27889.378165114649</v>
      </c>
      <c r="F452" s="29">
        <f t="shared" si="127"/>
        <v>66.24555383637778</v>
      </c>
      <c r="G452" s="29">
        <f t="shared" si="128"/>
        <v>88.603428256155269</v>
      </c>
      <c r="H452" s="17">
        <f t="shared" si="129"/>
        <v>37302.043295840871</v>
      </c>
      <c r="I452" s="29">
        <f t="shared" si="119"/>
        <v>2.2250485660981263</v>
      </c>
      <c r="J452" s="29">
        <f t="shared" si="120"/>
        <v>41.694115440740156</v>
      </c>
      <c r="K452" s="32">
        <f>IF((D451+L451+M451-AL451)/($C$21+$C$22)&gt;$C$8,$C$8,(D451+L451+M451-AL451)/($C$21+$C$22))</f>
        <v>1400</v>
      </c>
      <c r="L452" s="97">
        <f t="shared" si="115"/>
        <v>0</v>
      </c>
      <c r="M452" s="96">
        <f t="shared" si="116"/>
        <v>0</v>
      </c>
      <c r="N452" s="98">
        <f t="shared" si="121"/>
        <v>1.7179213529287818</v>
      </c>
      <c r="O452" s="100">
        <f t="shared" si="117"/>
        <v>4.2266987561397071</v>
      </c>
      <c r="P452" s="104">
        <f t="shared" si="122"/>
        <v>18.880500609176615</v>
      </c>
      <c r="Q452" s="102">
        <f t="shared" si="123"/>
        <v>4.9224514715476911E-2</v>
      </c>
      <c r="R452" s="106">
        <f>IF(K452-H451&lt;0,0,K452-H451)</f>
        <v>0</v>
      </c>
      <c r="S452" s="106">
        <f>K452-V452</f>
        <v>0</v>
      </c>
      <c r="T452" s="106">
        <f>IF(R452&gt;0,$C$6-$C$8,IF($C$6-$C$8-W452&lt;0,0,$C$6-$C$8-W452))</f>
        <v>97.214462279726973</v>
      </c>
      <c r="U452" s="107">
        <f>IF(R452=0,IF(U451+(F452-AL452/$C$23)*$C$21/($C$21+$C$22)&gt;$C$8,$C$8,U451+F452*$C$21/($C$21+$C$22)),E452)</f>
        <v>1400</v>
      </c>
      <c r="V452" s="107">
        <f>IF(R452&gt;0,0,IF(V451+(F452-AL452/$C$23)*$C$21/($C$21+$C$22)&gt;$C$8,$C$8,IF(U452=$C$8,V451+(F452-AL452/$C$23)*$C$21/$C$22,V451+(F452-AL452/$C$23)*$C$21/($C$21+$C$22))))</f>
        <v>1400</v>
      </c>
      <c r="W452" s="203">
        <f>IF(R452&gt;0,0,IF(W451+AL452/$C$23&gt;$F$23,$F$23,W451+AL452/$C$23))</f>
        <v>2.7855377202730285</v>
      </c>
      <c r="X452" s="105" t="str">
        <f>IF(R452=0,"-",FORECAST($C$8,Инклинометрия!$B$2:$B$152,Инклинометрия!$A$2:$A$152))</f>
        <v>-</v>
      </c>
      <c r="Y452" s="105" t="str">
        <f>IF(R452=0,"-",FORECAST($C$8-R452,Инклинометрия!$B$2:$B$152,Инклинометрия!$A$2:$A$152))</f>
        <v>-</v>
      </c>
      <c r="Z452" s="105" t="str">
        <f>IF(R452&gt;0,FORECAST($C$8,Инклинометрия!$B$2:$B$152,Инклинометрия!$A$2:$A$152),IF(V452=$C$8,"-",FORECAST($C$8-V452,Инклинометрия!$B$2:$B$152,Инклинометрия!$A$2:$A$152)))</f>
        <v>-</v>
      </c>
      <c r="AA452" s="105" t="str">
        <f>IF(S452=0,"-",FORECAST($C$8-(S452+V452),Инклинометрия!$B$2:$B$152,Инклинометрия!$A$2:$A$152))</f>
        <v>-</v>
      </c>
      <c r="AB452" s="105">
        <f>FORECAST($C$8+T452,Инклинометрия!$B$2:$B$152,Инклинометрия!$A$2:$A$152)</f>
        <v>1422.3537391657405</v>
      </c>
      <c r="AC452" s="105">
        <f>IF(R452=0,FORECAST($C$6-T452,Инклинометрия!$B$2:$B$152,Инклинометрия!$A$2:$A$152),FORECAST($C$8,Инклинометрия!$B$2:$B$152,Инклинометрия!$A$2:$A$152))</f>
        <v>1332.6462608342592</v>
      </c>
      <c r="AD452" s="107">
        <f>IF(R452=0,FORECAST($C$8,Инклинометрия!$B$2:$B$152,Инклинометрия!$A$2:$A$152),Y452)</f>
        <v>1330</v>
      </c>
      <c r="AE452" s="107">
        <f>FORECAST($C$8-(R452+U452),Инклинометрия!$B$2:$B$152,Инклинометрия!$A$2:$A$152)</f>
        <v>0</v>
      </c>
      <c r="AF452" s="107">
        <f>IF(V452=0,"-",FORECAST($C$8,Инклинометрия!$B$2:$B$152,Инклинометрия!$A$2:$A$152))</f>
        <v>1330</v>
      </c>
      <c r="AG452" s="107">
        <f>IF(V452=0,"-",FORECAST($C$8-V452,Инклинометрия!$B$2:$B$152,Инклинометрия!$A$2:$A$152))</f>
        <v>0</v>
      </c>
      <c r="AH452" s="107">
        <f>IF(W452=0,"-",FORECAST($C$8+W452,Инклинометрия!$B$2:$B$152,Инклинометрия!$A$2:$A$152))</f>
        <v>1332.6462608342592</v>
      </c>
      <c r="AI452" s="107">
        <f>IF(W452=0,"-",FORECAST($C$8,Инклинометрия!$B$2:$B$152,Инклинометрия!$A$2:$A$152))</f>
        <v>1330</v>
      </c>
      <c r="AK452" s="122">
        <f t="shared" si="130"/>
        <v>0</v>
      </c>
      <c r="AL452" s="67">
        <f>AK452*(B452-B451)</f>
        <v>0</v>
      </c>
      <c r="AM452" s="23">
        <f t="shared" si="132"/>
        <v>8.6725204696437436E-2</v>
      </c>
      <c r="AN452" s="26">
        <f>AN451+AK452*(B452-B451)/(2*PI()*$C$5*AN451*$K$13)</f>
        <v>0.15480061813468687</v>
      </c>
      <c r="AO452" s="87">
        <f t="shared" si="124"/>
        <v>145932.55112472404</v>
      </c>
      <c r="AP452" s="87">
        <f>IF(R452+U452&lt;$C$8,0,32*$L$23/$C$12^2*($K$10*R452+$K$8*U452)+32*$L$24/($C$14^2-$C$13^2)*($K$10*S452+$K$8*V452))</f>
        <v>44607.551124724028</v>
      </c>
      <c r="AQ452" s="66">
        <f>R452*$C$11*$C$9+U452*$C$11*$C$10</f>
        <v>14695380</v>
      </c>
      <c r="AR452" s="66">
        <f>S452*$C$11*$C$9+V452*$C$11*$C$10</f>
        <v>14695380</v>
      </c>
      <c r="AS452" s="87">
        <f>$C$11*(T452*$C$9+W452*$C$10)</f>
        <v>792178.05375968735</v>
      </c>
      <c r="AT452" s="45">
        <f t="shared" si="118"/>
        <v>15633490.60488441</v>
      </c>
      <c r="AU452" s="75"/>
    </row>
    <row r="453" spans="2:47" ht="15" thickBot="1" x14ac:dyDescent="0.35">
      <c r="B453" s="41">
        <f t="shared" si="125"/>
        <v>8440</v>
      </c>
      <c r="C453" s="8">
        <f t="shared" si="126"/>
        <v>84.4</v>
      </c>
      <c r="D453" s="73">
        <f t="shared" si="114"/>
        <v>112.88500000000001</v>
      </c>
      <c r="E453" s="29">
        <f t="shared" si="131"/>
        <v>27955.623718951028</v>
      </c>
      <c r="F453" s="29">
        <f t="shared" si="127"/>
        <v>66.24555383637778</v>
      </c>
      <c r="G453" s="29">
        <f t="shared" si="128"/>
        <v>88.603428256155269</v>
      </c>
      <c r="H453" s="17">
        <f t="shared" si="129"/>
        <v>37390.646724097023</v>
      </c>
      <c r="I453" s="29">
        <f t="shared" si="119"/>
        <v>2.2250485660981263</v>
      </c>
      <c r="J453" s="29">
        <f t="shared" si="120"/>
        <v>41.694115440740156</v>
      </c>
      <c r="K453" s="32">
        <f>IF((D452+L452+M452-AL452)/($C$21+$C$22)&gt;$C$8,$C$8,(D452+L452+M452-AL452)/($C$21+$C$22))</f>
        <v>1400</v>
      </c>
      <c r="L453" s="97">
        <f t="shared" si="115"/>
        <v>0</v>
      </c>
      <c r="M453" s="96">
        <f t="shared" si="116"/>
        <v>0</v>
      </c>
      <c r="N453" s="98">
        <f t="shared" si="121"/>
        <v>1.7179213529287818</v>
      </c>
      <c r="O453" s="100">
        <f t="shared" si="117"/>
        <v>4.2266987561397071</v>
      </c>
      <c r="P453" s="104">
        <f t="shared" si="122"/>
        <v>18.880500609176615</v>
      </c>
      <c r="Q453" s="102">
        <f t="shared" si="123"/>
        <v>4.9224514715476911E-2</v>
      </c>
      <c r="R453" s="106">
        <f>IF(K453-H452&lt;0,0,K453-H452)</f>
        <v>0</v>
      </c>
      <c r="S453" s="106">
        <f>K453-V453</f>
        <v>0</v>
      </c>
      <c r="T453" s="106">
        <f>IF(R453&gt;0,$C$6-$C$8,IF($C$6-$C$8-W453&lt;0,0,$C$6-$C$8-W453))</f>
        <v>97.214462279726973</v>
      </c>
      <c r="U453" s="107">
        <f>IF(R453=0,IF(U452+(F453-AL453/$C$23)*$C$21/($C$21+$C$22)&gt;$C$8,$C$8,U452+F453*$C$21/($C$21+$C$22)),E453)</f>
        <v>1400</v>
      </c>
      <c r="V453" s="107">
        <f>IF(R453&gt;0,0,IF(V452+(F453-AL453/$C$23)*$C$21/($C$21+$C$22)&gt;$C$8,$C$8,IF(U453=$C$8,V452+(F453-AL453/$C$23)*$C$21/$C$22,V452+(F453-AL453/$C$23)*$C$21/($C$21+$C$22))))</f>
        <v>1400</v>
      </c>
      <c r="W453" s="203">
        <f>IF(R453&gt;0,0,IF(W452+AL453/$C$23&gt;$F$23,$F$23,W452+AL453/$C$23))</f>
        <v>2.7855377202730285</v>
      </c>
      <c r="X453" s="105" t="str">
        <f>IF(R453=0,"-",FORECAST($C$8,Инклинометрия!$B$2:$B$152,Инклинометрия!$A$2:$A$152))</f>
        <v>-</v>
      </c>
      <c r="Y453" s="105" t="str">
        <f>IF(R453=0,"-",FORECAST($C$8-R453,Инклинометрия!$B$2:$B$152,Инклинометрия!$A$2:$A$152))</f>
        <v>-</v>
      </c>
      <c r="Z453" s="105" t="str">
        <f>IF(R453&gt;0,FORECAST($C$8,Инклинометрия!$B$2:$B$152,Инклинометрия!$A$2:$A$152),IF(V453=$C$8,"-",FORECAST($C$8-V453,Инклинометрия!$B$2:$B$152,Инклинометрия!$A$2:$A$152)))</f>
        <v>-</v>
      </c>
      <c r="AA453" s="105" t="str">
        <f>IF(S453=0,"-",FORECAST($C$8-(S453+V453),Инклинометрия!$B$2:$B$152,Инклинометрия!$A$2:$A$152))</f>
        <v>-</v>
      </c>
      <c r="AB453" s="105">
        <f>FORECAST($C$8+T453,Инклинометрия!$B$2:$B$152,Инклинометрия!$A$2:$A$152)</f>
        <v>1422.3537391657405</v>
      </c>
      <c r="AC453" s="105">
        <f>IF(R453=0,FORECAST($C$6-T453,Инклинометрия!$B$2:$B$152,Инклинометрия!$A$2:$A$152),FORECAST($C$8,Инклинометрия!$B$2:$B$152,Инклинометрия!$A$2:$A$152))</f>
        <v>1332.6462608342592</v>
      </c>
      <c r="AD453" s="107">
        <f>IF(R453=0,FORECAST($C$8,Инклинометрия!$B$2:$B$152,Инклинометрия!$A$2:$A$152),Y453)</f>
        <v>1330</v>
      </c>
      <c r="AE453" s="107">
        <f>FORECAST($C$8-(R453+U453),Инклинометрия!$B$2:$B$152,Инклинометрия!$A$2:$A$152)</f>
        <v>0</v>
      </c>
      <c r="AF453" s="107">
        <f>IF(V453=0,"-",FORECAST($C$8,Инклинометрия!$B$2:$B$152,Инклинометрия!$A$2:$A$152))</f>
        <v>1330</v>
      </c>
      <c r="AG453" s="107">
        <f>IF(V453=0,"-",FORECAST($C$8-V453,Инклинометрия!$B$2:$B$152,Инклинометрия!$A$2:$A$152))</f>
        <v>0</v>
      </c>
      <c r="AH453" s="107">
        <f>IF(W453=0,"-",FORECAST($C$8+W453,Инклинометрия!$B$2:$B$152,Инклинометрия!$A$2:$A$152))</f>
        <v>1332.6462608342592</v>
      </c>
      <c r="AI453" s="107">
        <f>IF(W453=0,"-",FORECAST($C$8,Инклинометрия!$B$2:$B$152,Инклинометрия!$A$2:$A$152))</f>
        <v>1330</v>
      </c>
      <c r="AK453" s="122">
        <f t="shared" si="130"/>
        <v>0</v>
      </c>
      <c r="AL453" s="67">
        <f>AK453*(B453-B452)</f>
        <v>0</v>
      </c>
      <c r="AM453" s="23">
        <f t="shared" si="132"/>
        <v>8.6725204696437436E-2</v>
      </c>
      <c r="AN453" s="26">
        <f>AN452+AK453*(B453-B452)/(2*PI()*$C$5*AN452*$K$13)</f>
        <v>0.15480061813468687</v>
      </c>
      <c r="AO453" s="87">
        <f t="shared" si="124"/>
        <v>145932.55112472404</v>
      </c>
      <c r="AP453" s="87">
        <f>IF(R453+U453&lt;$C$8,0,32*$L$23/$C$12^2*($K$10*R453+$K$8*U453)+32*$L$24/($C$14^2-$C$13^2)*($K$10*S453+$K$8*V453))</f>
        <v>44607.551124724028</v>
      </c>
      <c r="AQ453" s="66">
        <f>R453*$C$11*$C$9+U453*$C$11*$C$10</f>
        <v>14695380</v>
      </c>
      <c r="AR453" s="66">
        <f>S453*$C$11*$C$9+V453*$C$11*$C$10</f>
        <v>14695380</v>
      </c>
      <c r="AS453" s="87">
        <f>$C$11*(T453*$C$9+W453*$C$10)</f>
        <v>792178.05375968735</v>
      </c>
      <c r="AT453" s="45">
        <f t="shared" si="118"/>
        <v>15633490.60488441</v>
      </c>
      <c r="AU453" s="75"/>
    </row>
    <row r="454" spans="2:47" ht="15" thickBot="1" x14ac:dyDescent="0.35">
      <c r="B454" s="41">
        <f t="shared" si="125"/>
        <v>8460</v>
      </c>
      <c r="C454" s="8">
        <f t="shared" si="126"/>
        <v>84.600000000000009</v>
      </c>
      <c r="D454" s="73">
        <f t="shared" si="114"/>
        <v>113.15250000000002</v>
      </c>
      <c r="E454" s="29">
        <f t="shared" si="131"/>
        <v>28021.869272787404</v>
      </c>
      <c r="F454" s="29">
        <f t="shared" si="127"/>
        <v>66.24555383637778</v>
      </c>
      <c r="G454" s="29">
        <f t="shared" si="128"/>
        <v>88.603428256155269</v>
      </c>
      <c r="H454" s="17">
        <f t="shared" si="129"/>
        <v>37479.250152353176</v>
      </c>
      <c r="I454" s="29">
        <f t="shared" si="119"/>
        <v>2.2250485660981263</v>
      </c>
      <c r="J454" s="29">
        <f t="shared" si="120"/>
        <v>41.694115440740156</v>
      </c>
      <c r="K454" s="32">
        <f>IF((D453+L453+M453-AL453)/($C$21+$C$22)&gt;$C$8,$C$8,(D453+L453+M453-AL453)/($C$21+$C$22))</f>
        <v>1400</v>
      </c>
      <c r="L454" s="97">
        <f t="shared" si="115"/>
        <v>0</v>
      </c>
      <c r="M454" s="96">
        <f t="shared" si="116"/>
        <v>0</v>
      </c>
      <c r="N454" s="98">
        <f t="shared" si="121"/>
        <v>1.7179213529287818</v>
      </c>
      <c r="O454" s="100">
        <f t="shared" si="117"/>
        <v>4.2266987561397071</v>
      </c>
      <c r="P454" s="104">
        <f t="shared" si="122"/>
        <v>18.880500609176615</v>
      </c>
      <c r="Q454" s="102">
        <f t="shared" si="123"/>
        <v>4.9224514715476911E-2</v>
      </c>
      <c r="R454" s="106">
        <f>IF(K454-H453&lt;0,0,K454-H453)</f>
        <v>0</v>
      </c>
      <c r="S454" s="106">
        <f>K454-V454</f>
        <v>0</v>
      </c>
      <c r="T454" s="106">
        <f>IF(R454&gt;0,$C$6-$C$8,IF($C$6-$C$8-W454&lt;0,0,$C$6-$C$8-W454))</f>
        <v>97.214462279726973</v>
      </c>
      <c r="U454" s="107">
        <f>IF(R454=0,IF(U453+(F454-AL454/$C$23)*$C$21/($C$21+$C$22)&gt;$C$8,$C$8,U453+F454*$C$21/($C$21+$C$22)),E454)</f>
        <v>1400</v>
      </c>
      <c r="V454" s="107">
        <f>IF(R454&gt;0,0,IF(V453+(F454-AL454/$C$23)*$C$21/($C$21+$C$22)&gt;$C$8,$C$8,IF(U454=$C$8,V453+(F454-AL454/$C$23)*$C$21/$C$22,V453+(F454-AL454/$C$23)*$C$21/($C$21+$C$22))))</f>
        <v>1400</v>
      </c>
      <c r="W454" s="203">
        <f>IF(R454&gt;0,0,IF(W453+AL454/$C$23&gt;$F$23,$F$23,W453+AL454/$C$23))</f>
        <v>2.7855377202730285</v>
      </c>
      <c r="X454" s="105" t="str">
        <f>IF(R454=0,"-",FORECAST($C$8,Инклинометрия!$B$2:$B$152,Инклинометрия!$A$2:$A$152))</f>
        <v>-</v>
      </c>
      <c r="Y454" s="105" t="str">
        <f>IF(R454=0,"-",FORECAST($C$8-R454,Инклинометрия!$B$2:$B$152,Инклинометрия!$A$2:$A$152))</f>
        <v>-</v>
      </c>
      <c r="Z454" s="105" t="str">
        <f>IF(R454&gt;0,FORECAST($C$8,Инклинометрия!$B$2:$B$152,Инклинометрия!$A$2:$A$152),IF(V454=$C$8,"-",FORECAST($C$8-V454,Инклинометрия!$B$2:$B$152,Инклинометрия!$A$2:$A$152)))</f>
        <v>-</v>
      </c>
      <c r="AA454" s="105" t="str">
        <f>IF(S454=0,"-",FORECAST($C$8-(S454+V454),Инклинометрия!$B$2:$B$152,Инклинометрия!$A$2:$A$152))</f>
        <v>-</v>
      </c>
      <c r="AB454" s="105">
        <f>FORECAST($C$8+T454,Инклинометрия!$B$2:$B$152,Инклинометрия!$A$2:$A$152)</f>
        <v>1422.3537391657405</v>
      </c>
      <c r="AC454" s="105">
        <f>IF(R454=0,FORECAST($C$6-T454,Инклинометрия!$B$2:$B$152,Инклинометрия!$A$2:$A$152),FORECAST($C$8,Инклинометрия!$B$2:$B$152,Инклинометрия!$A$2:$A$152))</f>
        <v>1332.6462608342592</v>
      </c>
      <c r="AD454" s="107">
        <f>IF(R454=0,FORECAST($C$8,Инклинометрия!$B$2:$B$152,Инклинометрия!$A$2:$A$152),Y454)</f>
        <v>1330</v>
      </c>
      <c r="AE454" s="107">
        <f>FORECAST($C$8-(R454+U454),Инклинометрия!$B$2:$B$152,Инклинометрия!$A$2:$A$152)</f>
        <v>0</v>
      </c>
      <c r="AF454" s="107">
        <f>IF(V454=0,"-",FORECAST($C$8,Инклинометрия!$B$2:$B$152,Инклинометрия!$A$2:$A$152))</f>
        <v>1330</v>
      </c>
      <c r="AG454" s="107">
        <f>IF(V454=0,"-",FORECAST($C$8-V454,Инклинометрия!$B$2:$B$152,Инклинометрия!$A$2:$A$152))</f>
        <v>0</v>
      </c>
      <c r="AH454" s="107">
        <f>IF(W454=0,"-",FORECAST($C$8+W454,Инклинометрия!$B$2:$B$152,Инклинометрия!$A$2:$A$152))</f>
        <v>1332.6462608342592</v>
      </c>
      <c r="AI454" s="107">
        <f>IF(W454=0,"-",FORECAST($C$8,Инклинометрия!$B$2:$B$152,Инклинометрия!$A$2:$A$152))</f>
        <v>1330</v>
      </c>
      <c r="AK454" s="122">
        <f t="shared" si="130"/>
        <v>0</v>
      </c>
      <c r="AL454" s="67">
        <f>AK454*(B454-B453)</f>
        <v>0</v>
      </c>
      <c r="AM454" s="23">
        <f t="shared" si="132"/>
        <v>8.6725204696437436E-2</v>
      </c>
      <c r="AN454" s="26">
        <f>AN453+AK454*(B454-B453)/(2*PI()*$C$5*AN453*$K$13)</f>
        <v>0.15480061813468687</v>
      </c>
      <c r="AO454" s="87">
        <f t="shared" si="124"/>
        <v>145932.55112472404</v>
      </c>
      <c r="AP454" s="87">
        <f>IF(R454+U454&lt;$C$8,0,32*$L$23/$C$12^2*($K$10*R454+$K$8*U454)+32*$L$24/($C$14^2-$C$13^2)*($K$10*S454+$K$8*V454))</f>
        <v>44607.551124724028</v>
      </c>
      <c r="AQ454" s="66">
        <f>R454*$C$11*$C$9+U454*$C$11*$C$10</f>
        <v>14695380</v>
      </c>
      <c r="AR454" s="66">
        <f>S454*$C$11*$C$9+V454*$C$11*$C$10</f>
        <v>14695380</v>
      </c>
      <c r="AS454" s="87">
        <f>$C$11*(T454*$C$9+W454*$C$10)</f>
        <v>792178.05375968735</v>
      </c>
      <c r="AT454" s="45">
        <f t="shared" si="118"/>
        <v>15633490.60488441</v>
      </c>
      <c r="AU454" s="75"/>
    </row>
    <row r="455" spans="2:47" ht="15" thickBot="1" x14ac:dyDescent="0.35">
      <c r="B455" s="41">
        <f t="shared" si="125"/>
        <v>8480</v>
      </c>
      <c r="C455" s="8">
        <f t="shared" si="126"/>
        <v>84.8</v>
      </c>
      <c r="D455" s="73">
        <f t="shared" si="114"/>
        <v>113.42</v>
      </c>
      <c r="E455" s="29">
        <f t="shared" si="131"/>
        <v>28088.11482662378</v>
      </c>
      <c r="F455" s="29">
        <f t="shared" si="127"/>
        <v>66.245553836373062</v>
      </c>
      <c r="G455" s="29">
        <f t="shared" si="128"/>
        <v>88.603428256148959</v>
      </c>
      <c r="H455" s="17">
        <f t="shared" si="129"/>
        <v>37567.853580609328</v>
      </c>
      <c r="I455" s="29">
        <f t="shared" si="119"/>
        <v>2.2250485660981263</v>
      </c>
      <c r="J455" s="29">
        <f t="shared" si="120"/>
        <v>41.69411544073867</v>
      </c>
      <c r="K455" s="32">
        <f>IF((D454+L454+M454-AL454)/($C$21+$C$22)&gt;$C$8,$C$8,(D454+L454+M454-AL454)/($C$21+$C$22))</f>
        <v>1400</v>
      </c>
      <c r="L455" s="97">
        <f t="shared" si="115"/>
        <v>0</v>
      </c>
      <c r="M455" s="96">
        <f t="shared" si="116"/>
        <v>0</v>
      </c>
      <c r="N455" s="98">
        <f t="shared" si="121"/>
        <v>1.7179213529287818</v>
      </c>
      <c r="O455" s="100">
        <f t="shared" si="117"/>
        <v>4.2266987561397071</v>
      </c>
      <c r="P455" s="104">
        <f t="shared" si="122"/>
        <v>18.880500609176615</v>
      </c>
      <c r="Q455" s="102">
        <f t="shared" si="123"/>
        <v>4.9224514715476911E-2</v>
      </c>
      <c r="R455" s="106">
        <f>IF(K455-H454&lt;0,0,K455-H454)</f>
        <v>0</v>
      </c>
      <c r="S455" s="106">
        <f>K455-V455</f>
        <v>0</v>
      </c>
      <c r="T455" s="106">
        <f>IF(R455&gt;0,$C$6-$C$8,IF($C$6-$C$8-W455&lt;0,0,$C$6-$C$8-W455))</f>
        <v>97.214462279726973</v>
      </c>
      <c r="U455" s="107">
        <f>IF(R455=0,IF(U454+(F455-AL455/$C$23)*$C$21/($C$21+$C$22)&gt;$C$8,$C$8,U454+F455*$C$21/($C$21+$C$22)),E455)</f>
        <v>1400</v>
      </c>
      <c r="V455" s="107">
        <f>IF(R455&gt;0,0,IF(V454+(F455-AL455/$C$23)*$C$21/($C$21+$C$22)&gt;$C$8,$C$8,IF(U455=$C$8,V454+(F455-AL455/$C$23)*$C$21/$C$22,V454+(F455-AL455/$C$23)*$C$21/($C$21+$C$22))))</f>
        <v>1400</v>
      </c>
      <c r="W455" s="203">
        <f>IF(R455&gt;0,0,IF(W454+AL455/$C$23&gt;$F$23,$F$23,W454+AL455/$C$23))</f>
        <v>2.7855377202730285</v>
      </c>
      <c r="X455" s="105" t="str">
        <f>IF(R455=0,"-",FORECAST($C$8,Инклинометрия!$B$2:$B$152,Инклинометрия!$A$2:$A$152))</f>
        <v>-</v>
      </c>
      <c r="Y455" s="105" t="str">
        <f>IF(R455=0,"-",FORECAST($C$8-R455,Инклинометрия!$B$2:$B$152,Инклинометрия!$A$2:$A$152))</f>
        <v>-</v>
      </c>
      <c r="Z455" s="105" t="str">
        <f>IF(R455&gt;0,FORECAST($C$8,Инклинометрия!$B$2:$B$152,Инклинометрия!$A$2:$A$152),IF(V455=$C$8,"-",FORECAST($C$8-V455,Инклинометрия!$B$2:$B$152,Инклинометрия!$A$2:$A$152)))</f>
        <v>-</v>
      </c>
      <c r="AA455" s="105" t="str">
        <f>IF(S455=0,"-",FORECAST($C$8-(S455+V455),Инклинометрия!$B$2:$B$152,Инклинометрия!$A$2:$A$152))</f>
        <v>-</v>
      </c>
      <c r="AB455" s="105">
        <f>FORECAST($C$8+T455,Инклинометрия!$B$2:$B$152,Инклинометрия!$A$2:$A$152)</f>
        <v>1422.3537391657405</v>
      </c>
      <c r="AC455" s="105">
        <f>IF(R455=0,FORECAST($C$6-T455,Инклинометрия!$B$2:$B$152,Инклинометрия!$A$2:$A$152),FORECAST($C$8,Инклинометрия!$B$2:$B$152,Инклинометрия!$A$2:$A$152))</f>
        <v>1332.6462608342592</v>
      </c>
      <c r="AD455" s="107">
        <f>IF(R455=0,FORECAST($C$8,Инклинометрия!$B$2:$B$152,Инклинометрия!$A$2:$A$152),Y455)</f>
        <v>1330</v>
      </c>
      <c r="AE455" s="107">
        <f>FORECAST($C$8-(R455+U455),Инклинометрия!$B$2:$B$152,Инклинометрия!$A$2:$A$152)</f>
        <v>0</v>
      </c>
      <c r="AF455" s="107">
        <f>IF(V455=0,"-",FORECAST($C$8,Инклинометрия!$B$2:$B$152,Инклинометрия!$A$2:$A$152))</f>
        <v>1330</v>
      </c>
      <c r="AG455" s="107">
        <f>IF(V455=0,"-",FORECAST($C$8-V455,Инклинометрия!$B$2:$B$152,Инклинометрия!$A$2:$A$152))</f>
        <v>0</v>
      </c>
      <c r="AH455" s="107">
        <f>IF(W455=0,"-",FORECAST($C$8+W455,Инклинометрия!$B$2:$B$152,Инклинометрия!$A$2:$A$152))</f>
        <v>1332.6462608342592</v>
      </c>
      <c r="AI455" s="107">
        <f>IF(W455=0,"-",FORECAST($C$8,Инклинометрия!$B$2:$B$152,Инклинометрия!$A$2:$A$152))</f>
        <v>1330</v>
      </c>
      <c r="AK455" s="122">
        <f t="shared" si="130"/>
        <v>0</v>
      </c>
      <c r="AL455" s="67">
        <f>AK455*(B455-B454)</f>
        <v>0</v>
      </c>
      <c r="AM455" s="23">
        <f t="shared" si="132"/>
        <v>8.6725204696437436E-2</v>
      </c>
      <c r="AN455" s="26">
        <f>AN454+AK455*(B455-B454)/(2*PI()*$C$5*AN454*$K$13)</f>
        <v>0.15480061813468687</v>
      </c>
      <c r="AO455" s="87">
        <f t="shared" si="124"/>
        <v>145932.55112472404</v>
      </c>
      <c r="AP455" s="87">
        <f>IF(R455+U455&lt;$C$8,0,32*$L$23/$C$12^2*($K$10*R455+$K$8*U455)+32*$L$24/($C$14^2-$C$13^2)*($K$10*S455+$K$8*V455))</f>
        <v>44607.551124724028</v>
      </c>
      <c r="AQ455" s="66">
        <f>R455*$C$11*$C$9+U455*$C$11*$C$10</f>
        <v>14695380</v>
      </c>
      <c r="AR455" s="66">
        <f>S455*$C$11*$C$9+V455*$C$11*$C$10</f>
        <v>14695380</v>
      </c>
      <c r="AS455" s="87">
        <f>$C$11*(T455*$C$9+W455*$C$10)</f>
        <v>792178.05375968735</v>
      </c>
      <c r="AT455" s="45">
        <f t="shared" si="118"/>
        <v>15633490.60488441</v>
      </c>
      <c r="AU455" s="75"/>
    </row>
    <row r="456" spans="2:47" ht="15" thickBot="1" x14ac:dyDescent="0.35">
      <c r="B456" s="41">
        <f t="shared" si="125"/>
        <v>8500</v>
      </c>
      <c r="C456" s="8">
        <f t="shared" si="126"/>
        <v>85</v>
      </c>
      <c r="D456" s="73">
        <f t="shared" si="114"/>
        <v>113.6875</v>
      </c>
      <c r="E456" s="29">
        <f t="shared" si="131"/>
        <v>28154.360380460155</v>
      </c>
      <c r="F456" s="29">
        <f t="shared" si="127"/>
        <v>66.24555383637778</v>
      </c>
      <c r="G456" s="29">
        <f t="shared" si="128"/>
        <v>88.603428256155269</v>
      </c>
      <c r="H456" s="17">
        <f t="shared" si="129"/>
        <v>37656.45700886548</v>
      </c>
      <c r="I456" s="29">
        <f t="shared" si="119"/>
        <v>2.2250485660981263</v>
      </c>
      <c r="J456" s="29">
        <f t="shared" si="120"/>
        <v>41.694115440740156</v>
      </c>
      <c r="K456" s="32">
        <f>IF((D455+L455+M455-AL455)/($C$21+$C$22)&gt;$C$8,$C$8,(D455+L455+M455-AL455)/($C$21+$C$22))</f>
        <v>1400</v>
      </c>
      <c r="L456" s="97">
        <f t="shared" si="115"/>
        <v>0</v>
      </c>
      <c r="M456" s="96">
        <f t="shared" si="116"/>
        <v>0</v>
      </c>
      <c r="N456" s="98">
        <f t="shared" si="121"/>
        <v>1.7179213529287818</v>
      </c>
      <c r="O456" s="100">
        <f t="shared" si="117"/>
        <v>4.2266987561397071</v>
      </c>
      <c r="P456" s="104">
        <f t="shared" si="122"/>
        <v>18.880500609176615</v>
      </c>
      <c r="Q456" s="102">
        <f t="shared" si="123"/>
        <v>4.9224514715476911E-2</v>
      </c>
      <c r="R456" s="106">
        <f>IF(K456-H455&lt;0,0,K456-H455)</f>
        <v>0</v>
      </c>
      <c r="S456" s="106">
        <f>K456-V456</f>
        <v>0</v>
      </c>
      <c r="T456" s="106">
        <f>IF(R456&gt;0,$C$6-$C$8,IF($C$6-$C$8-W456&lt;0,0,$C$6-$C$8-W456))</f>
        <v>97.214462279726973</v>
      </c>
      <c r="U456" s="107">
        <f>IF(R456=0,IF(U455+(F456-AL456/$C$23)*$C$21/($C$21+$C$22)&gt;$C$8,$C$8,U455+F456*$C$21/($C$21+$C$22)),E456)</f>
        <v>1400</v>
      </c>
      <c r="V456" s="107">
        <f>IF(R456&gt;0,0,IF(V455+(F456-AL456/$C$23)*$C$21/($C$21+$C$22)&gt;$C$8,$C$8,IF(U456=$C$8,V455+(F456-AL456/$C$23)*$C$21/$C$22,V455+(F456-AL456/$C$23)*$C$21/($C$21+$C$22))))</f>
        <v>1400</v>
      </c>
      <c r="W456" s="203">
        <f>IF(R456&gt;0,0,IF(W455+AL456/$C$23&gt;$F$23,$F$23,W455+AL456/$C$23))</f>
        <v>2.7855377202730285</v>
      </c>
      <c r="X456" s="105" t="str">
        <f>IF(R456=0,"-",FORECAST($C$8,Инклинометрия!$B$2:$B$152,Инклинометрия!$A$2:$A$152))</f>
        <v>-</v>
      </c>
      <c r="Y456" s="105" t="str">
        <f>IF(R456=0,"-",FORECAST($C$8-R456,Инклинометрия!$B$2:$B$152,Инклинометрия!$A$2:$A$152))</f>
        <v>-</v>
      </c>
      <c r="Z456" s="105" t="str">
        <f>IF(R456&gt;0,FORECAST($C$8,Инклинометрия!$B$2:$B$152,Инклинометрия!$A$2:$A$152),IF(V456=$C$8,"-",FORECAST($C$8-V456,Инклинометрия!$B$2:$B$152,Инклинометрия!$A$2:$A$152)))</f>
        <v>-</v>
      </c>
      <c r="AA456" s="105" t="str">
        <f>IF(S456=0,"-",FORECAST($C$8-(S456+V456),Инклинометрия!$B$2:$B$152,Инклинометрия!$A$2:$A$152))</f>
        <v>-</v>
      </c>
      <c r="AB456" s="105">
        <f>FORECAST($C$8+T456,Инклинометрия!$B$2:$B$152,Инклинометрия!$A$2:$A$152)</f>
        <v>1422.3537391657405</v>
      </c>
      <c r="AC456" s="105">
        <f>IF(R456=0,FORECAST($C$6-T456,Инклинометрия!$B$2:$B$152,Инклинометрия!$A$2:$A$152),FORECAST($C$8,Инклинометрия!$B$2:$B$152,Инклинометрия!$A$2:$A$152))</f>
        <v>1332.6462608342592</v>
      </c>
      <c r="AD456" s="107">
        <f>IF(R456=0,FORECAST($C$8,Инклинометрия!$B$2:$B$152,Инклинометрия!$A$2:$A$152),Y456)</f>
        <v>1330</v>
      </c>
      <c r="AE456" s="107">
        <f>FORECAST($C$8-(R456+U456),Инклинометрия!$B$2:$B$152,Инклинометрия!$A$2:$A$152)</f>
        <v>0</v>
      </c>
      <c r="AF456" s="107">
        <f>IF(V456=0,"-",FORECAST($C$8,Инклинометрия!$B$2:$B$152,Инклинометрия!$A$2:$A$152))</f>
        <v>1330</v>
      </c>
      <c r="AG456" s="107">
        <f>IF(V456=0,"-",FORECAST($C$8-V456,Инклинометрия!$B$2:$B$152,Инклинометрия!$A$2:$A$152))</f>
        <v>0</v>
      </c>
      <c r="AH456" s="107">
        <f>IF(W456=0,"-",FORECAST($C$8+W456,Инклинометрия!$B$2:$B$152,Инклинометрия!$A$2:$A$152))</f>
        <v>1332.6462608342592</v>
      </c>
      <c r="AI456" s="107">
        <f>IF(W456=0,"-",FORECAST($C$8,Инклинометрия!$B$2:$B$152,Инклинометрия!$A$2:$A$152))</f>
        <v>1330</v>
      </c>
      <c r="AK456" s="122">
        <f t="shared" si="130"/>
        <v>0</v>
      </c>
      <c r="AL456" s="67">
        <f>AK456*(B456-B455)</f>
        <v>0</v>
      </c>
      <c r="AM456" s="23">
        <f t="shared" si="132"/>
        <v>8.6725204696437436E-2</v>
      </c>
      <c r="AN456" s="26">
        <f>AN455+AK456*(B456-B455)/(2*PI()*$C$5*AN455*$K$13)</f>
        <v>0.15480061813468687</v>
      </c>
      <c r="AO456" s="87">
        <f t="shared" si="124"/>
        <v>145932.55112472404</v>
      </c>
      <c r="AP456" s="87">
        <f>IF(R456+U456&lt;$C$8,0,32*$L$23/$C$12^2*($K$10*R456+$K$8*U456)+32*$L$24/($C$14^2-$C$13^2)*($K$10*S456+$K$8*V456))</f>
        <v>44607.551124724028</v>
      </c>
      <c r="AQ456" s="66">
        <f>R456*$C$11*$C$9+U456*$C$11*$C$10</f>
        <v>14695380</v>
      </c>
      <c r="AR456" s="66">
        <f>S456*$C$11*$C$9+V456*$C$11*$C$10</f>
        <v>14695380</v>
      </c>
      <c r="AS456" s="87">
        <f>$C$11*(T456*$C$9+W456*$C$10)</f>
        <v>792178.05375968735</v>
      </c>
      <c r="AT456" s="45">
        <f t="shared" si="118"/>
        <v>15633490.60488441</v>
      </c>
      <c r="AU456" s="75"/>
    </row>
    <row r="457" spans="2:47" ht="15" thickBot="1" x14ac:dyDescent="0.35">
      <c r="B457" s="41">
        <f t="shared" si="125"/>
        <v>8520</v>
      </c>
      <c r="C457" s="8">
        <f t="shared" si="126"/>
        <v>85.2</v>
      </c>
      <c r="D457" s="73">
        <f t="shared" si="114"/>
        <v>113.955</v>
      </c>
      <c r="E457" s="29">
        <f t="shared" si="131"/>
        <v>28220.605934296535</v>
      </c>
      <c r="F457" s="29">
        <f t="shared" si="127"/>
        <v>66.24555383637778</v>
      </c>
      <c r="G457" s="29">
        <f t="shared" si="128"/>
        <v>88.603428256155269</v>
      </c>
      <c r="H457" s="17">
        <f t="shared" si="129"/>
        <v>37745.060437121632</v>
      </c>
      <c r="I457" s="29">
        <f t="shared" si="119"/>
        <v>2.2250485660981263</v>
      </c>
      <c r="J457" s="29">
        <f t="shared" si="120"/>
        <v>41.694115440740156</v>
      </c>
      <c r="K457" s="32">
        <f>IF((D456+L456+M456-AL456)/($C$21+$C$22)&gt;$C$8,$C$8,(D456+L456+M456-AL456)/($C$21+$C$22))</f>
        <v>1400</v>
      </c>
      <c r="L457" s="97">
        <f t="shared" si="115"/>
        <v>0</v>
      </c>
      <c r="M457" s="96">
        <f t="shared" si="116"/>
        <v>0</v>
      </c>
      <c r="N457" s="98">
        <f t="shared" si="121"/>
        <v>1.7179213529287818</v>
      </c>
      <c r="O457" s="100">
        <f t="shared" si="117"/>
        <v>4.2266987561397071</v>
      </c>
      <c r="P457" s="104">
        <f t="shared" si="122"/>
        <v>18.880500609176615</v>
      </c>
      <c r="Q457" s="102">
        <f t="shared" si="123"/>
        <v>4.9224514715476911E-2</v>
      </c>
      <c r="R457" s="106">
        <f>IF(K457-H456&lt;0,0,K457-H456)</f>
        <v>0</v>
      </c>
      <c r="S457" s="106">
        <f>K457-V457</f>
        <v>0</v>
      </c>
      <c r="T457" s="106">
        <f>IF(R457&gt;0,$C$6-$C$8,IF($C$6-$C$8-W457&lt;0,0,$C$6-$C$8-W457))</f>
        <v>97.214462279726973</v>
      </c>
      <c r="U457" s="107">
        <f>IF(R457=0,IF(U456+(F457-AL457/$C$23)*$C$21/($C$21+$C$22)&gt;$C$8,$C$8,U456+F457*$C$21/($C$21+$C$22)),E457)</f>
        <v>1400</v>
      </c>
      <c r="V457" s="107">
        <f>IF(R457&gt;0,0,IF(V456+(F457-AL457/$C$23)*$C$21/($C$21+$C$22)&gt;$C$8,$C$8,IF(U457=$C$8,V456+(F457-AL457/$C$23)*$C$21/$C$22,V456+(F457-AL457/$C$23)*$C$21/($C$21+$C$22))))</f>
        <v>1400</v>
      </c>
      <c r="W457" s="203">
        <f>IF(R457&gt;0,0,IF(W456+AL457/$C$23&gt;$F$23,$F$23,W456+AL457/$C$23))</f>
        <v>2.7855377202730285</v>
      </c>
      <c r="X457" s="105" t="str">
        <f>IF(R457=0,"-",FORECAST($C$8,Инклинометрия!$B$2:$B$152,Инклинометрия!$A$2:$A$152))</f>
        <v>-</v>
      </c>
      <c r="Y457" s="105" t="str">
        <f>IF(R457=0,"-",FORECAST($C$8-R457,Инклинометрия!$B$2:$B$152,Инклинометрия!$A$2:$A$152))</f>
        <v>-</v>
      </c>
      <c r="Z457" s="105" t="str">
        <f>IF(R457&gt;0,FORECAST($C$8,Инклинометрия!$B$2:$B$152,Инклинометрия!$A$2:$A$152),IF(V457=$C$8,"-",FORECAST($C$8-V457,Инклинометрия!$B$2:$B$152,Инклинометрия!$A$2:$A$152)))</f>
        <v>-</v>
      </c>
      <c r="AA457" s="105" t="str">
        <f>IF(S457=0,"-",FORECAST($C$8-(S457+V457),Инклинометрия!$B$2:$B$152,Инклинометрия!$A$2:$A$152))</f>
        <v>-</v>
      </c>
      <c r="AB457" s="105">
        <f>FORECAST($C$8+T457,Инклинометрия!$B$2:$B$152,Инклинометрия!$A$2:$A$152)</f>
        <v>1422.3537391657405</v>
      </c>
      <c r="AC457" s="105">
        <f>IF(R457=0,FORECAST($C$6-T457,Инклинометрия!$B$2:$B$152,Инклинометрия!$A$2:$A$152),FORECAST($C$8,Инклинометрия!$B$2:$B$152,Инклинометрия!$A$2:$A$152))</f>
        <v>1332.6462608342592</v>
      </c>
      <c r="AD457" s="107">
        <f>IF(R457=0,FORECAST($C$8,Инклинометрия!$B$2:$B$152,Инклинометрия!$A$2:$A$152),Y457)</f>
        <v>1330</v>
      </c>
      <c r="AE457" s="107">
        <f>FORECAST($C$8-(R457+U457),Инклинометрия!$B$2:$B$152,Инклинометрия!$A$2:$A$152)</f>
        <v>0</v>
      </c>
      <c r="AF457" s="107">
        <f>IF(V457=0,"-",FORECAST($C$8,Инклинометрия!$B$2:$B$152,Инклинометрия!$A$2:$A$152))</f>
        <v>1330</v>
      </c>
      <c r="AG457" s="107">
        <f>IF(V457=0,"-",FORECAST($C$8-V457,Инклинометрия!$B$2:$B$152,Инклинометрия!$A$2:$A$152))</f>
        <v>0</v>
      </c>
      <c r="AH457" s="107">
        <f>IF(W457=0,"-",FORECAST($C$8+W457,Инклинометрия!$B$2:$B$152,Инклинометрия!$A$2:$A$152))</f>
        <v>1332.6462608342592</v>
      </c>
      <c r="AI457" s="107">
        <f>IF(W457=0,"-",FORECAST($C$8,Инклинометрия!$B$2:$B$152,Инклинометрия!$A$2:$A$152))</f>
        <v>1330</v>
      </c>
      <c r="AK457" s="122">
        <f t="shared" si="130"/>
        <v>0</v>
      </c>
      <c r="AL457" s="67">
        <f>AK457*(B457-B456)</f>
        <v>0</v>
      </c>
      <c r="AM457" s="23">
        <f t="shared" si="132"/>
        <v>8.6725204696437436E-2</v>
      </c>
      <c r="AN457" s="26">
        <f>AN456+AK457*(B457-B456)/(2*PI()*$C$5*AN456*$K$13)</f>
        <v>0.15480061813468687</v>
      </c>
      <c r="AO457" s="87">
        <f t="shared" si="124"/>
        <v>145932.55112472404</v>
      </c>
      <c r="AP457" s="87">
        <f>IF(R457+U457&lt;$C$8,0,32*$L$23/$C$12^2*($K$10*R457+$K$8*U457)+32*$L$24/($C$14^2-$C$13^2)*($K$10*S457+$K$8*V457))</f>
        <v>44607.551124724028</v>
      </c>
      <c r="AQ457" s="66">
        <f>R457*$C$11*$C$9+U457*$C$11*$C$10</f>
        <v>14695380</v>
      </c>
      <c r="AR457" s="66">
        <f>S457*$C$11*$C$9+V457*$C$11*$C$10</f>
        <v>14695380</v>
      </c>
      <c r="AS457" s="87">
        <f>$C$11*(T457*$C$9+W457*$C$10)</f>
        <v>792178.05375968735</v>
      </c>
      <c r="AT457" s="45">
        <f t="shared" si="118"/>
        <v>15633490.60488441</v>
      </c>
      <c r="AU457" s="75"/>
    </row>
    <row r="458" spans="2:47" ht="15" thickBot="1" x14ac:dyDescent="0.35">
      <c r="B458" s="41">
        <f t="shared" si="125"/>
        <v>8540</v>
      </c>
      <c r="C458" s="8">
        <f t="shared" si="126"/>
        <v>85.4</v>
      </c>
      <c r="D458" s="73">
        <f t="shared" si="114"/>
        <v>114.2225</v>
      </c>
      <c r="E458" s="29">
        <f t="shared" si="131"/>
        <v>28286.85148813291</v>
      </c>
      <c r="F458" s="29">
        <f t="shared" si="127"/>
        <v>66.24555383637778</v>
      </c>
      <c r="G458" s="29">
        <f t="shared" si="128"/>
        <v>88.603428256155269</v>
      </c>
      <c r="H458" s="17">
        <f t="shared" si="129"/>
        <v>37833.663865377785</v>
      </c>
      <c r="I458" s="29">
        <f t="shared" si="119"/>
        <v>2.2250485660981263</v>
      </c>
      <c r="J458" s="29">
        <f t="shared" si="120"/>
        <v>41.694115440740156</v>
      </c>
      <c r="K458" s="32">
        <f>IF((D457+L457+M457-AL457)/($C$21+$C$22)&gt;$C$8,$C$8,(D457+L457+M457-AL457)/($C$21+$C$22))</f>
        <v>1400</v>
      </c>
      <c r="L458" s="97">
        <f t="shared" si="115"/>
        <v>0</v>
      </c>
      <c r="M458" s="96">
        <f t="shared" si="116"/>
        <v>0</v>
      </c>
      <c r="N458" s="98">
        <f t="shared" si="121"/>
        <v>1.7179213529287818</v>
      </c>
      <c r="O458" s="100">
        <f t="shared" si="117"/>
        <v>4.2266987561397071</v>
      </c>
      <c r="P458" s="104">
        <f t="shared" si="122"/>
        <v>18.880500609176615</v>
      </c>
      <c r="Q458" s="102">
        <f t="shared" si="123"/>
        <v>4.9224514715476911E-2</v>
      </c>
      <c r="R458" s="106">
        <f>IF(K458-H457&lt;0,0,K458-H457)</f>
        <v>0</v>
      </c>
      <c r="S458" s="106">
        <f>K458-V458</f>
        <v>0</v>
      </c>
      <c r="T458" s="106">
        <f>IF(R458&gt;0,$C$6-$C$8,IF($C$6-$C$8-W458&lt;0,0,$C$6-$C$8-W458))</f>
        <v>97.214462279726973</v>
      </c>
      <c r="U458" s="107">
        <f>IF(R458=0,IF(U457+(F458-AL458/$C$23)*$C$21/($C$21+$C$22)&gt;$C$8,$C$8,U457+F458*$C$21/($C$21+$C$22)),E458)</f>
        <v>1400</v>
      </c>
      <c r="V458" s="107">
        <f>IF(R458&gt;0,0,IF(V457+(F458-AL458/$C$23)*$C$21/($C$21+$C$22)&gt;$C$8,$C$8,IF(U458=$C$8,V457+(F458-AL458/$C$23)*$C$21/$C$22,V457+(F458-AL458/$C$23)*$C$21/($C$21+$C$22))))</f>
        <v>1400</v>
      </c>
      <c r="W458" s="203">
        <f>IF(R458&gt;0,0,IF(W457+AL458/$C$23&gt;$F$23,$F$23,W457+AL458/$C$23))</f>
        <v>2.7855377202730285</v>
      </c>
      <c r="X458" s="105" t="str">
        <f>IF(R458=0,"-",FORECAST($C$8,Инклинометрия!$B$2:$B$152,Инклинометрия!$A$2:$A$152))</f>
        <v>-</v>
      </c>
      <c r="Y458" s="105" t="str">
        <f>IF(R458=0,"-",FORECAST($C$8-R458,Инклинометрия!$B$2:$B$152,Инклинометрия!$A$2:$A$152))</f>
        <v>-</v>
      </c>
      <c r="Z458" s="105" t="str">
        <f>IF(R458&gt;0,FORECAST($C$8,Инклинометрия!$B$2:$B$152,Инклинометрия!$A$2:$A$152),IF(V458=$C$8,"-",FORECAST($C$8-V458,Инклинометрия!$B$2:$B$152,Инклинометрия!$A$2:$A$152)))</f>
        <v>-</v>
      </c>
      <c r="AA458" s="105" t="str">
        <f>IF(S458=0,"-",FORECAST($C$8-(S458+V458),Инклинометрия!$B$2:$B$152,Инклинометрия!$A$2:$A$152))</f>
        <v>-</v>
      </c>
      <c r="AB458" s="105">
        <f>FORECAST($C$8+T458,Инклинометрия!$B$2:$B$152,Инклинометрия!$A$2:$A$152)</f>
        <v>1422.3537391657405</v>
      </c>
      <c r="AC458" s="105">
        <f>IF(R458=0,FORECAST($C$6-T458,Инклинометрия!$B$2:$B$152,Инклинометрия!$A$2:$A$152),FORECAST($C$8,Инклинометрия!$B$2:$B$152,Инклинометрия!$A$2:$A$152))</f>
        <v>1332.6462608342592</v>
      </c>
      <c r="AD458" s="107">
        <f>IF(R458=0,FORECAST($C$8,Инклинометрия!$B$2:$B$152,Инклинометрия!$A$2:$A$152),Y458)</f>
        <v>1330</v>
      </c>
      <c r="AE458" s="107">
        <f>FORECAST($C$8-(R458+U458),Инклинометрия!$B$2:$B$152,Инклинометрия!$A$2:$A$152)</f>
        <v>0</v>
      </c>
      <c r="AF458" s="107">
        <f>IF(V458=0,"-",FORECAST($C$8,Инклинометрия!$B$2:$B$152,Инклинометрия!$A$2:$A$152))</f>
        <v>1330</v>
      </c>
      <c r="AG458" s="107">
        <f>IF(V458=0,"-",FORECAST($C$8-V458,Инклинометрия!$B$2:$B$152,Инклинометрия!$A$2:$A$152))</f>
        <v>0</v>
      </c>
      <c r="AH458" s="107">
        <f>IF(W458=0,"-",FORECAST($C$8+W458,Инклинометрия!$B$2:$B$152,Инклинометрия!$A$2:$A$152))</f>
        <v>1332.6462608342592</v>
      </c>
      <c r="AI458" s="107">
        <f>IF(W458=0,"-",FORECAST($C$8,Инклинометрия!$B$2:$B$152,Инклинометрия!$A$2:$A$152))</f>
        <v>1330</v>
      </c>
      <c r="AK458" s="122">
        <f t="shared" si="130"/>
        <v>0</v>
      </c>
      <c r="AL458" s="67">
        <f>AK458*(B458-B457)</f>
        <v>0</v>
      </c>
      <c r="AM458" s="23">
        <f t="shared" si="132"/>
        <v>8.6725204696437436E-2</v>
      </c>
      <c r="AN458" s="26">
        <f>AN457+AK458*(B458-B457)/(2*PI()*$C$5*AN457*$K$13)</f>
        <v>0.15480061813468687</v>
      </c>
      <c r="AO458" s="87">
        <f t="shared" si="124"/>
        <v>145932.55112472404</v>
      </c>
      <c r="AP458" s="87">
        <f>IF(R458+U458&lt;$C$8,0,32*$L$23/$C$12^2*($K$10*R458+$K$8*U458)+32*$L$24/($C$14^2-$C$13^2)*($K$10*S458+$K$8*V458))</f>
        <v>44607.551124724028</v>
      </c>
      <c r="AQ458" s="66">
        <f>R458*$C$11*$C$9+U458*$C$11*$C$10</f>
        <v>14695380</v>
      </c>
      <c r="AR458" s="66">
        <f>S458*$C$11*$C$9+V458*$C$11*$C$10</f>
        <v>14695380</v>
      </c>
      <c r="AS458" s="87">
        <f>$C$11*(T458*$C$9+W458*$C$10)</f>
        <v>792178.05375968735</v>
      </c>
      <c r="AT458" s="45">
        <f t="shared" si="118"/>
        <v>15633490.60488441</v>
      </c>
      <c r="AU458" s="75"/>
    </row>
    <row r="459" spans="2:47" ht="15" thickBot="1" x14ac:dyDescent="0.35">
      <c r="B459" s="41">
        <f t="shared" si="125"/>
        <v>8560</v>
      </c>
      <c r="C459" s="8">
        <f t="shared" si="126"/>
        <v>85.600000000000009</v>
      </c>
      <c r="D459" s="73">
        <f t="shared" si="114"/>
        <v>114.49000000000002</v>
      </c>
      <c r="E459" s="29">
        <f t="shared" si="131"/>
        <v>28353.097041969289</v>
      </c>
      <c r="F459" s="29">
        <f t="shared" si="127"/>
        <v>66.24555383637778</v>
      </c>
      <c r="G459" s="29">
        <f t="shared" si="128"/>
        <v>88.603428256155269</v>
      </c>
      <c r="H459" s="17">
        <f t="shared" si="129"/>
        <v>37922.267293633937</v>
      </c>
      <c r="I459" s="29">
        <f t="shared" si="119"/>
        <v>2.2250485660981263</v>
      </c>
      <c r="J459" s="29">
        <f t="shared" si="120"/>
        <v>41.694115440740156</v>
      </c>
      <c r="K459" s="32">
        <f>IF((D458+L458+M458-AL458)/($C$21+$C$22)&gt;$C$8,$C$8,(D458+L458+M458-AL458)/($C$21+$C$22))</f>
        <v>1400</v>
      </c>
      <c r="L459" s="97">
        <f t="shared" si="115"/>
        <v>0</v>
      </c>
      <c r="M459" s="96">
        <f t="shared" si="116"/>
        <v>0</v>
      </c>
      <c r="N459" s="98">
        <f t="shared" si="121"/>
        <v>1.7179213529287818</v>
      </c>
      <c r="O459" s="100">
        <f t="shared" si="117"/>
        <v>4.2266987561397071</v>
      </c>
      <c r="P459" s="104">
        <f t="shared" si="122"/>
        <v>18.880500609176615</v>
      </c>
      <c r="Q459" s="102">
        <f t="shared" si="123"/>
        <v>4.9224514715476911E-2</v>
      </c>
      <c r="R459" s="106">
        <f>IF(K459-H458&lt;0,0,K459-H458)</f>
        <v>0</v>
      </c>
      <c r="S459" s="106">
        <f>K459-V459</f>
        <v>0</v>
      </c>
      <c r="T459" s="106">
        <f>IF(R459&gt;0,$C$6-$C$8,IF($C$6-$C$8-W459&lt;0,0,$C$6-$C$8-W459))</f>
        <v>97.214462279726973</v>
      </c>
      <c r="U459" s="107">
        <f>IF(R459=0,IF(U458+(F459-AL459/$C$23)*$C$21/($C$21+$C$22)&gt;$C$8,$C$8,U458+F459*$C$21/($C$21+$C$22)),E459)</f>
        <v>1400</v>
      </c>
      <c r="V459" s="107">
        <f>IF(R459&gt;0,0,IF(V458+(F459-AL459/$C$23)*$C$21/($C$21+$C$22)&gt;$C$8,$C$8,IF(U459=$C$8,V458+(F459-AL459/$C$23)*$C$21/$C$22,V458+(F459-AL459/$C$23)*$C$21/($C$21+$C$22))))</f>
        <v>1400</v>
      </c>
      <c r="W459" s="203">
        <f>IF(R459&gt;0,0,IF(W458+AL459/$C$23&gt;$F$23,$F$23,W458+AL459/$C$23))</f>
        <v>2.7855377202730285</v>
      </c>
      <c r="X459" s="105" t="str">
        <f>IF(R459=0,"-",FORECAST($C$8,Инклинометрия!$B$2:$B$152,Инклинометрия!$A$2:$A$152))</f>
        <v>-</v>
      </c>
      <c r="Y459" s="105" t="str">
        <f>IF(R459=0,"-",FORECAST($C$8-R459,Инклинометрия!$B$2:$B$152,Инклинометрия!$A$2:$A$152))</f>
        <v>-</v>
      </c>
      <c r="Z459" s="105" t="str">
        <f>IF(R459&gt;0,FORECAST($C$8,Инклинометрия!$B$2:$B$152,Инклинометрия!$A$2:$A$152),IF(V459=$C$8,"-",FORECAST($C$8-V459,Инклинометрия!$B$2:$B$152,Инклинометрия!$A$2:$A$152)))</f>
        <v>-</v>
      </c>
      <c r="AA459" s="105" t="str">
        <f>IF(S459=0,"-",FORECAST($C$8-(S459+V459),Инклинометрия!$B$2:$B$152,Инклинометрия!$A$2:$A$152))</f>
        <v>-</v>
      </c>
      <c r="AB459" s="105">
        <f>FORECAST($C$8+T459,Инклинометрия!$B$2:$B$152,Инклинометрия!$A$2:$A$152)</f>
        <v>1422.3537391657405</v>
      </c>
      <c r="AC459" s="105">
        <f>IF(R459=0,FORECAST($C$6-T459,Инклинометрия!$B$2:$B$152,Инклинометрия!$A$2:$A$152),FORECAST($C$8,Инклинометрия!$B$2:$B$152,Инклинометрия!$A$2:$A$152))</f>
        <v>1332.6462608342592</v>
      </c>
      <c r="AD459" s="107">
        <f>IF(R459=0,FORECAST($C$8,Инклинометрия!$B$2:$B$152,Инклинометрия!$A$2:$A$152),Y459)</f>
        <v>1330</v>
      </c>
      <c r="AE459" s="107">
        <f>FORECAST($C$8-(R459+U459),Инклинометрия!$B$2:$B$152,Инклинометрия!$A$2:$A$152)</f>
        <v>0</v>
      </c>
      <c r="AF459" s="107">
        <f>IF(V459=0,"-",FORECAST($C$8,Инклинометрия!$B$2:$B$152,Инклинометрия!$A$2:$A$152))</f>
        <v>1330</v>
      </c>
      <c r="AG459" s="107">
        <f>IF(V459=0,"-",FORECAST($C$8-V459,Инклинометрия!$B$2:$B$152,Инклинометрия!$A$2:$A$152))</f>
        <v>0</v>
      </c>
      <c r="AH459" s="107">
        <f>IF(W459=0,"-",FORECAST($C$8+W459,Инклинометрия!$B$2:$B$152,Инклинометрия!$A$2:$A$152))</f>
        <v>1332.6462608342592</v>
      </c>
      <c r="AI459" s="107">
        <f>IF(W459=0,"-",FORECAST($C$8,Инклинометрия!$B$2:$B$152,Инклинометрия!$A$2:$A$152))</f>
        <v>1330</v>
      </c>
      <c r="AK459" s="122">
        <f t="shared" si="130"/>
        <v>0</v>
      </c>
      <c r="AL459" s="67">
        <f>AK459*(B459-B458)</f>
        <v>0</v>
      </c>
      <c r="AM459" s="23">
        <f t="shared" si="132"/>
        <v>8.6725204696437436E-2</v>
      </c>
      <c r="AN459" s="26">
        <f>AN458+AK459*(B459-B458)/(2*PI()*$C$5*AN458*$K$13)</f>
        <v>0.15480061813468687</v>
      </c>
      <c r="AO459" s="87">
        <f t="shared" si="124"/>
        <v>145932.55112472404</v>
      </c>
      <c r="AP459" s="87">
        <f>IF(R459+U459&lt;$C$8,0,32*$L$23/$C$12^2*($K$10*R459+$K$8*U459)+32*$L$24/($C$14^2-$C$13^2)*($K$10*S459+$K$8*V459))</f>
        <v>44607.551124724028</v>
      </c>
      <c r="AQ459" s="66">
        <f>R459*$C$11*$C$9+U459*$C$11*$C$10</f>
        <v>14695380</v>
      </c>
      <c r="AR459" s="66">
        <f>S459*$C$11*$C$9+V459*$C$11*$C$10</f>
        <v>14695380</v>
      </c>
      <c r="AS459" s="87">
        <f>$C$11*(T459*$C$9+W459*$C$10)</f>
        <v>792178.05375968735</v>
      </c>
      <c r="AT459" s="45">
        <f t="shared" si="118"/>
        <v>15633490.60488441</v>
      </c>
      <c r="AU459" s="75"/>
    </row>
    <row r="460" spans="2:47" ht="15" thickBot="1" x14ac:dyDescent="0.35">
      <c r="B460" s="41">
        <f t="shared" si="125"/>
        <v>8580</v>
      </c>
      <c r="C460" s="8">
        <f t="shared" si="126"/>
        <v>85.8</v>
      </c>
      <c r="D460" s="73">
        <f t="shared" si="114"/>
        <v>114.75749999999999</v>
      </c>
      <c r="E460" s="29">
        <f t="shared" si="131"/>
        <v>28419.342595805661</v>
      </c>
      <c r="F460" s="29">
        <f t="shared" si="127"/>
        <v>66.245553836373062</v>
      </c>
      <c r="G460" s="29">
        <f t="shared" si="128"/>
        <v>88.603428256148959</v>
      </c>
      <c r="H460" s="17">
        <f t="shared" si="129"/>
        <v>38010.870721890089</v>
      </c>
      <c r="I460" s="29">
        <f t="shared" si="119"/>
        <v>2.2250485660981263</v>
      </c>
      <c r="J460" s="29">
        <f t="shared" si="120"/>
        <v>41.69411544073867</v>
      </c>
      <c r="K460" s="32">
        <f>IF((D459+L459+M459-AL459)/($C$21+$C$22)&gt;$C$8,$C$8,(D459+L459+M459-AL459)/($C$21+$C$22))</f>
        <v>1400</v>
      </c>
      <c r="L460" s="97">
        <f t="shared" si="115"/>
        <v>0</v>
      </c>
      <c r="M460" s="96">
        <f t="shared" si="116"/>
        <v>0</v>
      </c>
      <c r="N460" s="98">
        <f t="shared" si="121"/>
        <v>1.7179213529287818</v>
      </c>
      <c r="O460" s="100">
        <f t="shared" si="117"/>
        <v>4.2266987561397071</v>
      </c>
      <c r="P460" s="104">
        <f t="shared" si="122"/>
        <v>18.880500609176615</v>
      </c>
      <c r="Q460" s="102">
        <f t="shared" si="123"/>
        <v>4.9224514715476911E-2</v>
      </c>
      <c r="R460" s="106">
        <f>IF(K460-H459&lt;0,0,K460-H459)</f>
        <v>0</v>
      </c>
      <c r="S460" s="106">
        <f>K460-V460</f>
        <v>0</v>
      </c>
      <c r="T460" s="106">
        <f>IF(R460&gt;0,$C$6-$C$8,IF($C$6-$C$8-W460&lt;0,0,$C$6-$C$8-W460))</f>
        <v>97.214462279726973</v>
      </c>
      <c r="U460" s="107">
        <f>IF(R460=0,IF(U459+(F460-AL460/$C$23)*$C$21/($C$21+$C$22)&gt;$C$8,$C$8,U459+F460*$C$21/($C$21+$C$22)),E460)</f>
        <v>1400</v>
      </c>
      <c r="V460" s="107">
        <f>IF(R460&gt;0,0,IF(V459+(F460-AL460/$C$23)*$C$21/($C$21+$C$22)&gt;$C$8,$C$8,IF(U460=$C$8,V459+(F460-AL460/$C$23)*$C$21/$C$22,V459+(F460-AL460/$C$23)*$C$21/($C$21+$C$22))))</f>
        <v>1400</v>
      </c>
      <c r="W460" s="203">
        <f>IF(R460&gt;0,0,IF(W459+AL460/$C$23&gt;$F$23,$F$23,W459+AL460/$C$23))</f>
        <v>2.7855377202730285</v>
      </c>
      <c r="X460" s="105" t="str">
        <f>IF(R460=0,"-",FORECAST($C$8,Инклинометрия!$B$2:$B$152,Инклинометрия!$A$2:$A$152))</f>
        <v>-</v>
      </c>
      <c r="Y460" s="105" t="str">
        <f>IF(R460=0,"-",FORECAST($C$8-R460,Инклинометрия!$B$2:$B$152,Инклинометрия!$A$2:$A$152))</f>
        <v>-</v>
      </c>
      <c r="Z460" s="105" t="str">
        <f>IF(R460&gt;0,FORECAST($C$8,Инклинометрия!$B$2:$B$152,Инклинометрия!$A$2:$A$152),IF(V460=$C$8,"-",FORECAST($C$8-V460,Инклинометрия!$B$2:$B$152,Инклинометрия!$A$2:$A$152)))</f>
        <v>-</v>
      </c>
      <c r="AA460" s="105" t="str">
        <f>IF(S460=0,"-",FORECAST($C$8-(S460+V460),Инклинометрия!$B$2:$B$152,Инклинометрия!$A$2:$A$152))</f>
        <v>-</v>
      </c>
      <c r="AB460" s="105">
        <f>FORECAST($C$8+T460,Инклинометрия!$B$2:$B$152,Инклинометрия!$A$2:$A$152)</f>
        <v>1422.3537391657405</v>
      </c>
      <c r="AC460" s="105">
        <f>IF(R460=0,FORECAST($C$6-T460,Инклинометрия!$B$2:$B$152,Инклинометрия!$A$2:$A$152),FORECAST($C$8,Инклинометрия!$B$2:$B$152,Инклинометрия!$A$2:$A$152))</f>
        <v>1332.6462608342592</v>
      </c>
      <c r="AD460" s="107">
        <f>IF(R460=0,FORECAST($C$8,Инклинометрия!$B$2:$B$152,Инклинометрия!$A$2:$A$152),Y460)</f>
        <v>1330</v>
      </c>
      <c r="AE460" s="107">
        <f>FORECAST($C$8-(R460+U460),Инклинометрия!$B$2:$B$152,Инклинометрия!$A$2:$A$152)</f>
        <v>0</v>
      </c>
      <c r="AF460" s="107">
        <f>IF(V460=0,"-",FORECAST($C$8,Инклинометрия!$B$2:$B$152,Инклинометрия!$A$2:$A$152))</f>
        <v>1330</v>
      </c>
      <c r="AG460" s="107">
        <f>IF(V460=0,"-",FORECAST($C$8-V460,Инклинометрия!$B$2:$B$152,Инклинометрия!$A$2:$A$152))</f>
        <v>0</v>
      </c>
      <c r="AH460" s="107">
        <f>IF(W460=0,"-",FORECAST($C$8+W460,Инклинометрия!$B$2:$B$152,Инклинометрия!$A$2:$A$152))</f>
        <v>1332.6462608342592</v>
      </c>
      <c r="AI460" s="107">
        <f>IF(W460=0,"-",FORECAST($C$8,Инклинометрия!$B$2:$B$152,Инклинометрия!$A$2:$A$152))</f>
        <v>1330</v>
      </c>
      <c r="AK460" s="122">
        <f t="shared" si="130"/>
        <v>0</v>
      </c>
      <c r="AL460" s="67">
        <f>AK460*(B460-B459)</f>
        <v>0</v>
      </c>
      <c r="AM460" s="23">
        <f t="shared" si="132"/>
        <v>8.6725204696437436E-2</v>
      </c>
      <c r="AN460" s="26">
        <f>AN459+AK460*(B460-B459)/(2*PI()*$C$5*AN459*$K$13)</f>
        <v>0.15480061813468687</v>
      </c>
      <c r="AO460" s="87">
        <f t="shared" si="124"/>
        <v>145932.55112472404</v>
      </c>
      <c r="AP460" s="87">
        <f>IF(R460+U460&lt;$C$8,0,32*$L$23/$C$12^2*($K$10*R460+$K$8*U460)+32*$L$24/($C$14^2-$C$13^2)*($K$10*S460+$K$8*V460))</f>
        <v>44607.551124724028</v>
      </c>
      <c r="AQ460" s="66">
        <f>R460*$C$11*$C$9+U460*$C$11*$C$10</f>
        <v>14695380</v>
      </c>
      <c r="AR460" s="66">
        <f>S460*$C$11*$C$9+V460*$C$11*$C$10</f>
        <v>14695380</v>
      </c>
      <c r="AS460" s="87">
        <f>$C$11*(T460*$C$9+W460*$C$10)</f>
        <v>792178.05375968735</v>
      </c>
      <c r="AT460" s="45">
        <f t="shared" si="118"/>
        <v>15633490.60488441</v>
      </c>
      <c r="AU460" s="75"/>
    </row>
    <row r="461" spans="2:47" ht="15" thickBot="1" x14ac:dyDescent="0.35">
      <c r="B461" s="41">
        <f t="shared" si="125"/>
        <v>8600</v>
      </c>
      <c r="C461" s="8">
        <f t="shared" si="126"/>
        <v>86</v>
      </c>
      <c r="D461" s="73">
        <f t="shared" si="114"/>
        <v>115.02500000000001</v>
      </c>
      <c r="E461" s="29">
        <f t="shared" si="131"/>
        <v>28485.588149642041</v>
      </c>
      <c r="F461" s="29">
        <f t="shared" si="127"/>
        <v>66.24555383637778</v>
      </c>
      <c r="G461" s="29">
        <f t="shared" si="128"/>
        <v>88.603428256155269</v>
      </c>
      <c r="H461" s="17">
        <f t="shared" si="129"/>
        <v>38099.474150146241</v>
      </c>
      <c r="I461" s="29">
        <f t="shared" si="119"/>
        <v>2.2250485660981263</v>
      </c>
      <c r="J461" s="29">
        <f t="shared" si="120"/>
        <v>41.694115440740156</v>
      </c>
      <c r="K461" s="32">
        <f>IF((D460+L460+M460-AL460)/($C$21+$C$22)&gt;$C$8,$C$8,(D460+L460+M460-AL460)/($C$21+$C$22))</f>
        <v>1400</v>
      </c>
      <c r="L461" s="97">
        <f t="shared" si="115"/>
        <v>0</v>
      </c>
      <c r="M461" s="96">
        <f t="shared" si="116"/>
        <v>0</v>
      </c>
      <c r="N461" s="98">
        <f t="shared" si="121"/>
        <v>1.7179213529287818</v>
      </c>
      <c r="O461" s="100">
        <f t="shared" si="117"/>
        <v>4.2266987561397071</v>
      </c>
      <c r="P461" s="104">
        <f t="shared" si="122"/>
        <v>18.880500609176615</v>
      </c>
      <c r="Q461" s="102">
        <f t="shared" si="123"/>
        <v>4.9224514715476911E-2</v>
      </c>
      <c r="R461" s="106">
        <f>IF(K461-H460&lt;0,0,K461-H460)</f>
        <v>0</v>
      </c>
      <c r="S461" s="106">
        <f>K461-V461</f>
        <v>0</v>
      </c>
      <c r="T461" s="106">
        <f>IF(R461&gt;0,$C$6-$C$8,IF($C$6-$C$8-W461&lt;0,0,$C$6-$C$8-W461))</f>
        <v>97.214462279726973</v>
      </c>
      <c r="U461" s="107">
        <f>IF(R461=0,IF(U460+(F461-AL461/$C$23)*$C$21/($C$21+$C$22)&gt;$C$8,$C$8,U460+F461*$C$21/($C$21+$C$22)),E461)</f>
        <v>1400</v>
      </c>
      <c r="V461" s="107">
        <f>IF(R461&gt;0,0,IF(V460+(F461-AL461/$C$23)*$C$21/($C$21+$C$22)&gt;$C$8,$C$8,IF(U461=$C$8,V460+(F461-AL461/$C$23)*$C$21/$C$22,V460+(F461-AL461/$C$23)*$C$21/($C$21+$C$22))))</f>
        <v>1400</v>
      </c>
      <c r="W461" s="203">
        <f>IF(R461&gt;0,0,IF(W460+AL461/$C$23&gt;$F$23,$F$23,W460+AL461/$C$23))</f>
        <v>2.7855377202730285</v>
      </c>
      <c r="X461" s="105" t="str">
        <f>IF(R461=0,"-",FORECAST($C$8,Инклинометрия!$B$2:$B$152,Инклинометрия!$A$2:$A$152))</f>
        <v>-</v>
      </c>
      <c r="Y461" s="105" t="str">
        <f>IF(R461=0,"-",FORECAST($C$8-R461,Инклинометрия!$B$2:$B$152,Инклинометрия!$A$2:$A$152))</f>
        <v>-</v>
      </c>
      <c r="Z461" s="105" t="str">
        <f>IF(R461&gt;0,FORECAST($C$8,Инклинометрия!$B$2:$B$152,Инклинометрия!$A$2:$A$152),IF(V461=$C$8,"-",FORECAST($C$8-V461,Инклинометрия!$B$2:$B$152,Инклинометрия!$A$2:$A$152)))</f>
        <v>-</v>
      </c>
      <c r="AA461" s="105" t="str">
        <f>IF(S461=0,"-",FORECAST($C$8-(S461+V461),Инклинометрия!$B$2:$B$152,Инклинометрия!$A$2:$A$152))</f>
        <v>-</v>
      </c>
      <c r="AB461" s="105">
        <f>FORECAST($C$8+T461,Инклинометрия!$B$2:$B$152,Инклинометрия!$A$2:$A$152)</f>
        <v>1422.3537391657405</v>
      </c>
      <c r="AC461" s="105">
        <f>IF(R461=0,FORECAST($C$6-T461,Инклинометрия!$B$2:$B$152,Инклинометрия!$A$2:$A$152),FORECAST($C$8,Инклинометрия!$B$2:$B$152,Инклинометрия!$A$2:$A$152))</f>
        <v>1332.6462608342592</v>
      </c>
      <c r="AD461" s="107">
        <f>IF(R461=0,FORECAST($C$8,Инклинометрия!$B$2:$B$152,Инклинометрия!$A$2:$A$152),Y461)</f>
        <v>1330</v>
      </c>
      <c r="AE461" s="107">
        <f>FORECAST($C$8-(R461+U461),Инклинометрия!$B$2:$B$152,Инклинометрия!$A$2:$A$152)</f>
        <v>0</v>
      </c>
      <c r="AF461" s="107">
        <f>IF(V461=0,"-",FORECAST($C$8,Инклинометрия!$B$2:$B$152,Инклинометрия!$A$2:$A$152))</f>
        <v>1330</v>
      </c>
      <c r="AG461" s="107">
        <f>IF(V461=0,"-",FORECAST($C$8-V461,Инклинометрия!$B$2:$B$152,Инклинометрия!$A$2:$A$152))</f>
        <v>0</v>
      </c>
      <c r="AH461" s="107">
        <f>IF(W461=0,"-",FORECAST($C$8+W461,Инклинометрия!$B$2:$B$152,Инклинометрия!$A$2:$A$152))</f>
        <v>1332.6462608342592</v>
      </c>
      <c r="AI461" s="107">
        <f>IF(W461=0,"-",FORECAST($C$8,Инклинометрия!$B$2:$B$152,Инклинометрия!$A$2:$A$152))</f>
        <v>1330</v>
      </c>
      <c r="AK461" s="122">
        <f t="shared" si="130"/>
        <v>0</v>
      </c>
      <c r="AL461" s="67">
        <f>AK461*(B461-B460)</f>
        <v>0</v>
      </c>
      <c r="AM461" s="23">
        <f t="shared" si="132"/>
        <v>8.6725204696437436E-2</v>
      </c>
      <c r="AN461" s="26">
        <f>AN460+AK461*(B461-B460)/(2*PI()*$C$5*AN460*$K$13)</f>
        <v>0.15480061813468687</v>
      </c>
      <c r="AO461" s="87">
        <f t="shared" si="124"/>
        <v>145932.55112472404</v>
      </c>
      <c r="AP461" s="87">
        <f>IF(R461+U461&lt;$C$8,0,32*$L$23/$C$12^2*($K$10*R461+$K$8*U461)+32*$L$24/($C$14^2-$C$13^2)*($K$10*S461+$K$8*V461))</f>
        <v>44607.551124724028</v>
      </c>
      <c r="AQ461" s="66">
        <f>R461*$C$11*$C$9+U461*$C$11*$C$10</f>
        <v>14695380</v>
      </c>
      <c r="AR461" s="66">
        <f>S461*$C$11*$C$9+V461*$C$11*$C$10</f>
        <v>14695380</v>
      </c>
      <c r="AS461" s="87">
        <f>$C$11*(T461*$C$9+W461*$C$10)</f>
        <v>792178.05375968735</v>
      </c>
      <c r="AT461" s="45">
        <f t="shared" si="118"/>
        <v>15633490.60488441</v>
      </c>
      <c r="AU461" s="75"/>
    </row>
    <row r="462" spans="2:47" ht="15" thickBot="1" x14ac:dyDescent="0.35">
      <c r="B462" s="41">
        <f t="shared" si="125"/>
        <v>8620</v>
      </c>
      <c r="C462" s="8">
        <f t="shared" si="126"/>
        <v>86.2</v>
      </c>
      <c r="D462" s="73">
        <f t="shared" si="114"/>
        <v>115.2925</v>
      </c>
      <c r="E462" s="29">
        <f t="shared" si="131"/>
        <v>28551.83370347842</v>
      </c>
      <c r="F462" s="29">
        <f t="shared" si="127"/>
        <v>66.24555383637778</v>
      </c>
      <c r="G462" s="29">
        <f t="shared" si="128"/>
        <v>88.603428256155269</v>
      </c>
      <c r="H462" s="17">
        <f t="shared" si="129"/>
        <v>38188.077578402394</v>
      </c>
      <c r="I462" s="29">
        <f t="shared" si="119"/>
        <v>2.2250485660981263</v>
      </c>
      <c r="J462" s="29">
        <f t="shared" si="120"/>
        <v>41.694115440740156</v>
      </c>
      <c r="K462" s="32">
        <f>IF((D461+L461+M461-AL461)/($C$21+$C$22)&gt;$C$8,$C$8,(D461+L461+M461-AL461)/($C$21+$C$22))</f>
        <v>1400</v>
      </c>
      <c r="L462" s="97">
        <f t="shared" si="115"/>
        <v>0</v>
      </c>
      <c r="M462" s="96">
        <f t="shared" si="116"/>
        <v>0</v>
      </c>
      <c r="N462" s="98">
        <f t="shared" si="121"/>
        <v>1.7179213529287818</v>
      </c>
      <c r="O462" s="100">
        <f t="shared" si="117"/>
        <v>4.2266987561397071</v>
      </c>
      <c r="P462" s="104">
        <f t="shared" si="122"/>
        <v>18.880500609176615</v>
      </c>
      <c r="Q462" s="102">
        <f t="shared" si="123"/>
        <v>4.9224514715476911E-2</v>
      </c>
      <c r="R462" s="106">
        <f>IF(K462-H461&lt;0,0,K462-H461)</f>
        <v>0</v>
      </c>
      <c r="S462" s="106">
        <f>K462-V462</f>
        <v>0</v>
      </c>
      <c r="T462" s="106">
        <f>IF(R462&gt;0,$C$6-$C$8,IF($C$6-$C$8-W462&lt;0,0,$C$6-$C$8-W462))</f>
        <v>97.214462279726973</v>
      </c>
      <c r="U462" s="107">
        <f>IF(R462=0,IF(U461+(F462-AL462/$C$23)*$C$21/($C$21+$C$22)&gt;$C$8,$C$8,U461+F462*$C$21/($C$21+$C$22)),E462)</f>
        <v>1400</v>
      </c>
      <c r="V462" s="107">
        <f>IF(R462&gt;0,0,IF(V461+(F462-AL462/$C$23)*$C$21/($C$21+$C$22)&gt;$C$8,$C$8,IF(U462=$C$8,V461+(F462-AL462/$C$23)*$C$21/$C$22,V461+(F462-AL462/$C$23)*$C$21/($C$21+$C$22))))</f>
        <v>1400</v>
      </c>
      <c r="W462" s="203">
        <f>IF(R462&gt;0,0,IF(W461+AL462/$C$23&gt;$F$23,$F$23,W461+AL462/$C$23))</f>
        <v>2.7855377202730285</v>
      </c>
      <c r="X462" s="105" t="str">
        <f>IF(R462=0,"-",FORECAST($C$8,Инклинометрия!$B$2:$B$152,Инклинометрия!$A$2:$A$152))</f>
        <v>-</v>
      </c>
      <c r="Y462" s="105" t="str">
        <f>IF(R462=0,"-",FORECAST($C$8-R462,Инклинометрия!$B$2:$B$152,Инклинометрия!$A$2:$A$152))</f>
        <v>-</v>
      </c>
      <c r="Z462" s="105" t="str">
        <f>IF(R462&gt;0,FORECAST($C$8,Инклинометрия!$B$2:$B$152,Инклинометрия!$A$2:$A$152),IF(V462=$C$8,"-",FORECAST($C$8-V462,Инклинометрия!$B$2:$B$152,Инклинометрия!$A$2:$A$152)))</f>
        <v>-</v>
      </c>
      <c r="AA462" s="105" t="str">
        <f>IF(S462=0,"-",FORECAST($C$8-(S462+V462),Инклинометрия!$B$2:$B$152,Инклинометрия!$A$2:$A$152))</f>
        <v>-</v>
      </c>
      <c r="AB462" s="105">
        <f>FORECAST($C$8+T462,Инклинометрия!$B$2:$B$152,Инклинометрия!$A$2:$A$152)</f>
        <v>1422.3537391657405</v>
      </c>
      <c r="AC462" s="105">
        <f>IF(R462=0,FORECAST($C$6-T462,Инклинометрия!$B$2:$B$152,Инклинометрия!$A$2:$A$152),FORECAST($C$8,Инклинометрия!$B$2:$B$152,Инклинометрия!$A$2:$A$152))</f>
        <v>1332.6462608342592</v>
      </c>
      <c r="AD462" s="107">
        <f>IF(R462=0,FORECAST($C$8,Инклинометрия!$B$2:$B$152,Инклинометрия!$A$2:$A$152),Y462)</f>
        <v>1330</v>
      </c>
      <c r="AE462" s="107">
        <f>FORECAST($C$8-(R462+U462),Инклинометрия!$B$2:$B$152,Инклинометрия!$A$2:$A$152)</f>
        <v>0</v>
      </c>
      <c r="AF462" s="107">
        <f>IF(V462=0,"-",FORECAST($C$8,Инклинометрия!$B$2:$B$152,Инклинометрия!$A$2:$A$152))</f>
        <v>1330</v>
      </c>
      <c r="AG462" s="107">
        <f>IF(V462=0,"-",FORECAST($C$8-V462,Инклинометрия!$B$2:$B$152,Инклинометрия!$A$2:$A$152))</f>
        <v>0</v>
      </c>
      <c r="AH462" s="107">
        <f>IF(W462=0,"-",FORECAST($C$8+W462,Инклинометрия!$B$2:$B$152,Инклинометрия!$A$2:$A$152))</f>
        <v>1332.6462608342592</v>
      </c>
      <c r="AI462" s="107">
        <f>IF(W462=0,"-",FORECAST($C$8,Инклинометрия!$B$2:$B$152,Инклинометрия!$A$2:$A$152))</f>
        <v>1330</v>
      </c>
      <c r="AK462" s="122">
        <f t="shared" si="130"/>
        <v>0</v>
      </c>
      <c r="AL462" s="67">
        <f>AK462*(B462-B461)</f>
        <v>0</v>
      </c>
      <c r="AM462" s="23">
        <f t="shared" si="132"/>
        <v>8.6725204696437436E-2</v>
      </c>
      <c r="AN462" s="26">
        <f>AN461+AK462*(B462-B461)/(2*PI()*$C$5*AN461*$K$13)</f>
        <v>0.15480061813468687</v>
      </c>
      <c r="AO462" s="87">
        <f t="shared" si="124"/>
        <v>145932.55112472404</v>
      </c>
      <c r="AP462" s="87">
        <f>IF(R462+U462&lt;$C$8,0,32*$L$23/$C$12^2*($K$10*R462+$K$8*U462)+32*$L$24/($C$14^2-$C$13^2)*($K$10*S462+$K$8*V462))</f>
        <v>44607.551124724028</v>
      </c>
      <c r="AQ462" s="66">
        <f>R462*$C$11*$C$9+U462*$C$11*$C$10</f>
        <v>14695380</v>
      </c>
      <c r="AR462" s="66">
        <f>S462*$C$11*$C$9+V462*$C$11*$C$10</f>
        <v>14695380</v>
      </c>
      <c r="AS462" s="87">
        <f>$C$11*(T462*$C$9+W462*$C$10)</f>
        <v>792178.05375968735</v>
      </c>
      <c r="AT462" s="45">
        <f t="shared" si="118"/>
        <v>15633490.60488441</v>
      </c>
      <c r="AU462" s="75"/>
    </row>
    <row r="463" spans="2:47" ht="15" thickBot="1" x14ac:dyDescent="0.35">
      <c r="B463" s="41">
        <f t="shared" si="125"/>
        <v>8640</v>
      </c>
      <c r="C463" s="8">
        <f t="shared" si="126"/>
        <v>86.4</v>
      </c>
      <c r="D463" s="73">
        <f t="shared" si="114"/>
        <v>115.56</v>
      </c>
      <c r="E463" s="29">
        <f t="shared" si="131"/>
        <v>28618.079257314796</v>
      </c>
      <c r="F463" s="29">
        <f t="shared" si="127"/>
        <v>66.24555383637778</v>
      </c>
      <c r="G463" s="29">
        <f t="shared" si="128"/>
        <v>88.603428256155269</v>
      </c>
      <c r="H463" s="17">
        <f t="shared" si="129"/>
        <v>38276.681006658546</v>
      </c>
      <c r="I463" s="29">
        <f t="shared" si="119"/>
        <v>2.2250485660981263</v>
      </c>
      <c r="J463" s="29">
        <f t="shared" si="120"/>
        <v>41.694115440740156</v>
      </c>
      <c r="K463" s="32">
        <f>IF((D462+L462+M462-AL462)/($C$21+$C$22)&gt;$C$8,$C$8,(D462+L462+M462-AL462)/($C$21+$C$22))</f>
        <v>1400</v>
      </c>
      <c r="L463" s="97">
        <f t="shared" si="115"/>
        <v>0</v>
      </c>
      <c r="M463" s="96">
        <f t="shared" si="116"/>
        <v>0</v>
      </c>
      <c r="N463" s="98">
        <f t="shared" si="121"/>
        <v>1.7179213529287818</v>
      </c>
      <c r="O463" s="100">
        <f t="shared" si="117"/>
        <v>4.2266987561397071</v>
      </c>
      <c r="P463" s="104">
        <f t="shared" si="122"/>
        <v>18.880500609176615</v>
      </c>
      <c r="Q463" s="102">
        <f t="shared" si="123"/>
        <v>4.9224514715476911E-2</v>
      </c>
      <c r="R463" s="106">
        <f>IF(K463-H462&lt;0,0,K463-H462)</f>
        <v>0</v>
      </c>
      <c r="S463" s="106">
        <f>K463-V463</f>
        <v>0</v>
      </c>
      <c r="T463" s="106">
        <f>IF(R463&gt;0,$C$6-$C$8,IF($C$6-$C$8-W463&lt;0,0,$C$6-$C$8-W463))</f>
        <v>97.214462279726973</v>
      </c>
      <c r="U463" s="107">
        <f>IF(R463=0,IF(U462+(F463-AL463/$C$23)*$C$21/($C$21+$C$22)&gt;$C$8,$C$8,U462+F463*$C$21/($C$21+$C$22)),E463)</f>
        <v>1400</v>
      </c>
      <c r="V463" s="107">
        <f>IF(R463&gt;0,0,IF(V462+(F463-AL463/$C$23)*$C$21/($C$21+$C$22)&gt;$C$8,$C$8,IF(U463=$C$8,V462+(F463-AL463/$C$23)*$C$21/$C$22,V462+(F463-AL463/$C$23)*$C$21/($C$21+$C$22))))</f>
        <v>1400</v>
      </c>
      <c r="W463" s="203">
        <f>IF(R463&gt;0,0,IF(W462+AL463/$C$23&gt;$F$23,$F$23,W462+AL463/$C$23))</f>
        <v>2.7855377202730285</v>
      </c>
      <c r="X463" s="105" t="str">
        <f>IF(R463=0,"-",FORECAST($C$8,Инклинометрия!$B$2:$B$152,Инклинометрия!$A$2:$A$152))</f>
        <v>-</v>
      </c>
      <c r="Y463" s="105" t="str">
        <f>IF(R463=0,"-",FORECAST($C$8-R463,Инклинометрия!$B$2:$B$152,Инклинометрия!$A$2:$A$152))</f>
        <v>-</v>
      </c>
      <c r="Z463" s="105" t="str">
        <f>IF(R463&gt;0,FORECAST($C$8,Инклинометрия!$B$2:$B$152,Инклинометрия!$A$2:$A$152),IF(V463=$C$8,"-",FORECAST($C$8-V463,Инклинометрия!$B$2:$B$152,Инклинометрия!$A$2:$A$152)))</f>
        <v>-</v>
      </c>
      <c r="AA463" s="105" t="str">
        <f>IF(S463=0,"-",FORECAST($C$8-(S463+V463),Инклинометрия!$B$2:$B$152,Инклинометрия!$A$2:$A$152))</f>
        <v>-</v>
      </c>
      <c r="AB463" s="105">
        <f>FORECAST($C$8+T463,Инклинометрия!$B$2:$B$152,Инклинометрия!$A$2:$A$152)</f>
        <v>1422.3537391657405</v>
      </c>
      <c r="AC463" s="105">
        <f>IF(R463=0,FORECAST($C$6-T463,Инклинометрия!$B$2:$B$152,Инклинометрия!$A$2:$A$152),FORECAST($C$8,Инклинометрия!$B$2:$B$152,Инклинометрия!$A$2:$A$152))</f>
        <v>1332.6462608342592</v>
      </c>
      <c r="AD463" s="107">
        <f>IF(R463=0,FORECAST($C$8,Инклинометрия!$B$2:$B$152,Инклинометрия!$A$2:$A$152),Y463)</f>
        <v>1330</v>
      </c>
      <c r="AE463" s="107">
        <f>FORECAST($C$8-(R463+U463),Инклинометрия!$B$2:$B$152,Инклинометрия!$A$2:$A$152)</f>
        <v>0</v>
      </c>
      <c r="AF463" s="107">
        <f>IF(V463=0,"-",FORECAST($C$8,Инклинометрия!$B$2:$B$152,Инклинометрия!$A$2:$A$152))</f>
        <v>1330</v>
      </c>
      <c r="AG463" s="107">
        <f>IF(V463=0,"-",FORECAST($C$8-V463,Инклинометрия!$B$2:$B$152,Инклинометрия!$A$2:$A$152))</f>
        <v>0</v>
      </c>
      <c r="AH463" s="107">
        <f>IF(W463=0,"-",FORECAST($C$8+W463,Инклинометрия!$B$2:$B$152,Инклинометрия!$A$2:$A$152))</f>
        <v>1332.6462608342592</v>
      </c>
      <c r="AI463" s="107">
        <f>IF(W463=0,"-",FORECAST($C$8,Инклинометрия!$B$2:$B$152,Инклинометрия!$A$2:$A$152))</f>
        <v>1330</v>
      </c>
      <c r="AK463" s="122">
        <f t="shared" si="130"/>
        <v>0</v>
      </c>
      <c r="AL463" s="67">
        <f>AK463*(B463-B462)</f>
        <v>0</v>
      </c>
      <c r="AM463" s="23">
        <f t="shared" si="132"/>
        <v>8.6725204696437436E-2</v>
      </c>
      <c r="AN463" s="26">
        <f>AN462+AK463*(B463-B462)/(2*PI()*$C$5*AN462*$K$13)</f>
        <v>0.15480061813468687</v>
      </c>
      <c r="AO463" s="87">
        <f t="shared" si="124"/>
        <v>145932.55112472404</v>
      </c>
      <c r="AP463" s="87">
        <f>IF(R463+U463&lt;$C$8,0,32*$L$23/$C$12^2*($K$10*R463+$K$8*U463)+32*$L$24/($C$14^2-$C$13^2)*($K$10*S463+$K$8*V463))</f>
        <v>44607.551124724028</v>
      </c>
      <c r="AQ463" s="66">
        <f>R463*$C$11*$C$9+U463*$C$11*$C$10</f>
        <v>14695380</v>
      </c>
      <c r="AR463" s="66">
        <f>S463*$C$11*$C$9+V463*$C$11*$C$10</f>
        <v>14695380</v>
      </c>
      <c r="AS463" s="87">
        <f>$C$11*(T463*$C$9+W463*$C$10)</f>
        <v>792178.05375968735</v>
      </c>
      <c r="AT463" s="45">
        <f t="shared" si="118"/>
        <v>15633490.60488441</v>
      </c>
      <c r="AU463" s="75"/>
    </row>
    <row r="464" spans="2:47" ht="15" thickBot="1" x14ac:dyDescent="0.35">
      <c r="B464" s="41">
        <f t="shared" si="125"/>
        <v>8660</v>
      </c>
      <c r="C464" s="8">
        <f t="shared" si="126"/>
        <v>86.600000000000009</v>
      </c>
      <c r="D464" s="73">
        <f t="shared" si="114"/>
        <v>115.82750000000001</v>
      </c>
      <c r="E464" s="29">
        <f t="shared" si="131"/>
        <v>28684.324811151175</v>
      </c>
      <c r="F464" s="29">
        <f t="shared" si="127"/>
        <v>66.24555383637778</v>
      </c>
      <c r="G464" s="29">
        <f t="shared" si="128"/>
        <v>88.603428256155269</v>
      </c>
      <c r="H464" s="17">
        <f t="shared" si="129"/>
        <v>38365.284434914698</v>
      </c>
      <c r="I464" s="29">
        <f t="shared" si="119"/>
        <v>2.2250485660981263</v>
      </c>
      <c r="J464" s="29">
        <f t="shared" si="120"/>
        <v>41.694115440740156</v>
      </c>
      <c r="K464" s="32">
        <f>IF((D463+L463+M463-AL463)/($C$21+$C$22)&gt;$C$8,$C$8,(D463+L463+M463-AL463)/($C$21+$C$22))</f>
        <v>1400</v>
      </c>
      <c r="L464" s="97">
        <f t="shared" si="115"/>
        <v>0</v>
      </c>
      <c r="M464" s="96">
        <f t="shared" si="116"/>
        <v>0</v>
      </c>
      <c r="N464" s="98">
        <f t="shared" si="121"/>
        <v>1.7179213529287818</v>
      </c>
      <c r="O464" s="100">
        <f t="shared" si="117"/>
        <v>4.2266987561397071</v>
      </c>
      <c r="P464" s="104">
        <f t="shared" si="122"/>
        <v>18.880500609176615</v>
      </c>
      <c r="Q464" s="102">
        <f t="shared" si="123"/>
        <v>4.9224514715476911E-2</v>
      </c>
      <c r="R464" s="106">
        <f>IF(K464-H463&lt;0,0,K464-H463)</f>
        <v>0</v>
      </c>
      <c r="S464" s="106">
        <f>K464-V464</f>
        <v>0</v>
      </c>
      <c r="T464" s="106">
        <f>IF(R464&gt;0,$C$6-$C$8,IF($C$6-$C$8-W464&lt;0,0,$C$6-$C$8-W464))</f>
        <v>97.214462279726973</v>
      </c>
      <c r="U464" s="107">
        <f>IF(R464=0,IF(U463+(F464-AL464/$C$23)*$C$21/($C$21+$C$22)&gt;$C$8,$C$8,U463+F464*$C$21/($C$21+$C$22)),E464)</f>
        <v>1400</v>
      </c>
      <c r="V464" s="107">
        <f>IF(R464&gt;0,0,IF(V463+(F464-AL464/$C$23)*$C$21/($C$21+$C$22)&gt;$C$8,$C$8,IF(U464=$C$8,V463+(F464-AL464/$C$23)*$C$21/$C$22,V463+(F464-AL464/$C$23)*$C$21/($C$21+$C$22))))</f>
        <v>1400</v>
      </c>
      <c r="W464" s="203">
        <f>IF(R464&gt;0,0,IF(W463+AL464/$C$23&gt;$F$23,$F$23,W463+AL464/$C$23))</f>
        <v>2.7855377202730285</v>
      </c>
      <c r="X464" s="105" t="str">
        <f>IF(R464=0,"-",FORECAST($C$8,Инклинометрия!$B$2:$B$152,Инклинометрия!$A$2:$A$152))</f>
        <v>-</v>
      </c>
      <c r="Y464" s="105" t="str">
        <f>IF(R464=0,"-",FORECAST($C$8-R464,Инклинометрия!$B$2:$B$152,Инклинометрия!$A$2:$A$152))</f>
        <v>-</v>
      </c>
      <c r="Z464" s="105" t="str">
        <f>IF(R464&gt;0,FORECAST($C$8,Инклинометрия!$B$2:$B$152,Инклинометрия!$A$2:$A$152),IF(V464=$C$8,"-",FORECAST($C$8-V464,Инклинометрия!$B$2:$B$152,Инклинометрия!$A$2:$A$152)))</f>
        <v>-</v>
      </c>
      <c r="AA464" s="105" t="str">
        <f>IF(S464=0,"-",FORECAST($C$8-(S464+V464),Инклинометрия!$B$2:$B$152,Инклинометрия!$A$2:$A$152))</f>
        <v>-</v>
      </c>
      <c r="AB464" s="105">
        <f>FORECAST($C$8+T464,Инклинометрия!$B$2:$B$152,Инклинометрия!$A$2:$A$152)</f>
        <v>1422.3537391657405</v>
      </c>
      <c r="AC464" s="105">
        <f>IF(R464=0,FORECAST($C$6-T464,Инклинометрия!$B$2:$B$152,Инклинометрия!$A$2:$A$152),FORECAST($C$8,Инклинометрия!$B$2:$B$152,Инклинометрия!$A$2:$A$152))</f>
        <v>1332.6462608342592</v>
      </c>
      <c r="AD464" s="107">
        <f>IF(R464=0,FORECAST($C$8,Инклинометрия!$B$2:$B$152,Инклинометрия!$A$2:$A$152),Y464)</f>
        <v>1330</v>
      </c>
      <c r="AE464" s="107">
        <f>FORECAST($C$8-(R464+U464),Инклинометрия!$B$2:$B$152,Инклинометрия!$A$2:$A$152)</f>
        <v>0</v>
      </c>
      <c r="AF464" s="107">
        <f>IF(V464=0,"-",FORECAST($C$8,Инклинометрия!$B$2:$B$152,Инклинометрия!$A$2:$A$152))</f>
        <v>1330</v>
      </c>
      <c r="AG464" s="107">
        <f>IF(V464=0,"-",FORECAST($C$8-V464,Инклинометрия!$B$2:$B$152,Инклинометрия!$A$2:$A$152))</f>
        <v>0</v>
      </c>
      <c r="AH464" s="107">
        <f>IF(W464=0,"-",FORECAST($C$8+W464,Инклинометрия!$B$2:$B$152,Инклинометрия!$A$2:$A$152))</f>
        <v>1332.6462608342592</v>
      </c>
      <c r="AI464" s="107">
        <f>IF(W464=0,"-",FORECAST($C$8,Инклинометрия!$B$2:$B$152,Инклинометрия!$A$2:$A$152))</f>
        <v>1330</v>
      </c>
      <c r="AK464" s="122">
        <f t="shared" si="130"/>
        <v>0</v>
      </c>
      <c r="AL464" s="67">
        <f>AK464*(B464-B463)</f>
        <v>0</v>
      </c>
      <c r="AM464" s="23">
        <f t="shared" si="132"/>
        <v>8.6725204696437436E-2</v>
      </c>
      <c r="AN464" s="26">
        <f>AN463+AK464*(B464-B463)/(2*PI()*$C$5*AN463*$K$13)</f>
        <v>0.15480061813468687</v>
      </c>
      <c r="AO464" s="87">
        <f t="shared" si="124"/>
        <v>145932.55112472404</v>
      </c>
      <c r="AP464" s="87">
        <f>IF(R464+U464&lt;$C$8,0,32*$L$23/$C$12^2*($K$10*R464+$K$8*U464)+32*$L$24/($C$14^2-$C$13^2)*($K$10*S464+$K$8*V464))</f>
        <v>44607.551124724028</v>
      </c>
      <c r="AQ464" s="66">
        <f>R464*$C$11*$C$9+U464*$C$11*$C$10</f>
        <v>14695380</v>
      </c>
      <c r="AR464" s="66">
        <f>S464*$C$11*$C$9+V464*$C$11*$C$10</f>
        <v>14695380</v>
      </c>
      <c r="AS464" s="87">
        <f>$C$11*(T464*$C$9+W464*$C$10)</f>
        <v>792178.05375968735</v>
      </c>
      <c r="AT464" s="45">
        <f t="shared" si="118"/>
        <v>15633490.60488441</v>
      </c>
      <c r="AU464" s="75"/>
    </row>
    <row r="465" spans="2:47" ht="15" thickBot="1" x14ac:dyDescent="0.35">
      <c r="B465" s="41">
        <f t="shared" si="125"/>
        <v>8680</v>
      </c>
      <c r="C465" s="8">
        <f t="shared" si="126"/>
        <v>86.8</v>
      </c>
      <c r="D465" s="73">
        <f t="shared" si="114"/>
        <v>116.095</v>
      </c>
      <c r="E465" s="29">
        <f t="shared" si="131"/>
        <v>28750.570364987547</v>
      </c>
      <c r="F465" s="29">
        <f t="shared" si="127"/>
        <v>66.245553836373062</v>
      </c>
      <c r="G465" s="29">
        <f t="shared" si="128"/>
        <v>88.603428256148959</v>
      </c>
      <c r="H465" s="17">
        <f t="shared" si="129"/>
        <v>38453.88786317085</v>
      </c>
      <c r="I465" s="29">
        <f t="shared" si="119"/>
        <v>2.2250485660981263</v>
      </c>
      <c r="J465" s="29">
        <f t="shared" si="120"/>
        <v>41.69411544073867</v>
      </c>
      <c r="K465" s="32">
        <f>IF((D464+L464+M464-AL464)/($C$21+$C$22)&gt;$C$8,$C$8,(D464+L464+M464-AL464)/($C$21+$C$22))</f>
        <v>1400</v>
      </c>
      <c r="L465" s="97">
        <f t="shared" si="115"/>
        <v>0</v>
      </c>
      <c r="M465" s="96">
        <f t="shared" si="116"/>
        <v>0</v>
      </c>
      <c r="N465" s="98">
        <f t="shared" si="121"/>
        <v>1.7179213529287818</v>
      </c>
      <c r="O465" s="100">
        <f t="shared" si="117"/>
        <v>4.2266987561397071</v>
      </c>
      <c r="P465" s="104">
        <f t="shared" si="122"/>
        <v>18.880500609176615</v>
      </c>
      <c r="Q465" s="102">
        <f t="shared" si="123"/>
        <v>4.9224514715476911E-2</v>
      </c>
      <c r="R465" s="106">
        <f>IF(K465-H464&lt;0,0,K465-H464)</f>
        <v>0</v>
      </c>
      <c r="S465" s="106">
        <f>K465-V465</f>
        <v>0</v>
      </c>
      <c r="T465" s="106">
        <f>IF(R465&gt;0,$C$6-$C$8,IF($C$6-$C$8-W465&lt;0,0,$C$6-$C$8-W465))</f>
        <v>97.214462279726973</v>
      </c>
      <c r="U465" s="107">
        <f>IF(R465=0,IF(U464+(F465-AL465/$C$23)*$C$21/($C$21+$C$22)&gt;$C$8,$C$8,U464+F465*$C$21/($C$21+$C$22)),E465)</f>
        <v>1400</v>
      </c>
      <c r="V465" s="107">
        <f>IF(R465&gt;0,0,IF(V464+(F465-AL465/$C$23)*$C$21/($C$21+$C$22)&gt;$C$8,$C$8,IF(U465=$C$8,V464+(F465-AL465/$C$23)*$C$21/$C$22,V464+(F465-AL465/$C$23)*$C$21/($C$21+$C$22))))</f>
        <v>1400</v>
      </c>
      <c r="W465" s="203">
        <f>IF(R465&gt;0,0,IF(W464+AL465/$C$23&gt;$F$23,$F$23,W464+AL465/$C$23))</f>
        <v>2.7855377202730285</v>
      </c>
      <c r="X465" s="105" t="str">
        <f>IF(R465=0,"-",FORECAST($C$8,Инклинометрия!$B$2:$B$152,Инклинометрия!$A$2:$A$152))</f>
        <v>-</v>
      </c>
      <c r="Y465" s="105" t="str">
        <f>IF(R465=0,"-",FORECAST($C$8-R465,Инклинометрия!$B$2:$B$152,Инклинометрия!$A$2:$A$152))</f>
        <v>-</v>
      </c>
      <c r="Z465" s="105" t="str">
        <f>IF(R465&gt;0,FORECAST($C$8,Инклинометрия!$B$2:$B$152,Инклинометрия!$A$2:$A$152),IF(V465=$C$8,"-",FORECAST($C$8-V465,Инклинометрия!$B$2:$B$152,Инклинометрия!$A$2:$A$152)))</f>
        <v>-</v>
      </c>
      <c r="AA465" s="105" t="str">
        <f>IF(S465=0,"-",FORECAST($C$8-(S465+V465),Инклинометрия!$B$2:$B$152,Инклинометрия!$A$2:$A$152))</f>
        <v>-</v>
      </c>
      <c r="AB465" s="105">
        <f>FORECAST($C$8+T465,Инклинометрия!$B$2:$B$152,Инклинометрия!$A$2:$A$152)</f>
        <v>1422.3537391657405</v>
      </c>
      <c r="AC465" s="105">
        <f>IF(R465=0,FORECAST($C$6-T465,Инклинометрия!$B$2:$B$152,Инклинометрия!$A$2:$A$152),FORECAST($C$8,Инклинометрия!$B$2:$B$152,Инклинометрия!$A$2:$A$152))</f>
        <v>1332.6462608342592</v>
      </c>
      <c r="AD465" s="107">
        <f>IF(R465=0,FORECAST($C$8,Инклинометрия!$B$2:$B$152,Инклинометрия!$A$2:$A$152),Y465)</f>
        <v>1330</v>
      </c>
      <c r="AE465" s="107">
        <f>FORECAST($C$8-(R465+U465),Инклинометрия!$B$2:$B$152,Инклинометрия!$A$2:$A$152)</f>
        <v>0</v>
      </c>
      <c r="AF465" s="107">
        <f>IF(V465=0,"-",FORECAST($C$8,Инклинометрия!$B$2:$B$152,Инклинометрия!$A$2:$A$152))</f>
        <v>1330</v>
      </c>
      <c r="AG465" s="107">
        <f>IF(V465=0,"-",FORECAST($C$8-V465,Инклинометрия!$B$2:$B$152,Инклинометрия!$A$2:$A$152))</f>
        <v>0</v>
      </c>
      <c r="AH465" s="107">
        <f>IF(W465=0,"-",FORECAST($C$8+W465,Инклинометрия!$B$2:$B$152,Инклинометрия!$A$2:$A$152))</f>
        <v>1332.6462608342592</v>
      </c>
      <c r="AI465" s="107">
        <f>IF(W465=0,"-",FORECAST($C$8,Инклинометрия!$B$2:$B$152,Инклинометрия!$A$2:$A$152))</f>
        <v>1330</v>
      </c>
      <c r="AK465" s="122">
        <f t="shared" si="130"/>
        <v>0</v>
      </c>
      <c r="AL465" s="67">
        <f>AK465*(B465-B464)</f>
        <v>0</v>
      </c>
      <c r="AM465" s="23">
        <f t="shared" si="132"/>
        <v>8.6725204696437436E-2</v>
      </c>
      <c r="AN465" s="26">
        <f>AN464+AK465*(B465-B464)/(2*PI()*$C$5*AN464*$K$13)</f>
        <v>0.15480061813468687</v>
      </c>
      <c r="AO465" s="87">
        <f t="shared" si="124"/>
        <v>145932.55112472404</v>
      </c>
      <c r="AP465" s="87">
        <f>IF(R465+U465&lt;$C$8,0,32*$L$23/$C$12^2*($K$10*R465+$K$8*U465)+32*$L$24/($C$14^2-$C$13^2)*($K$10*S465+$K$8*V465))</f>
        <v>44607.551124724028</v>
      </c>
      <c r="AQ465" s="66">
        <f>R465*$C$11*$C$9+U465*$C$11*$C$10</f>
        <v>14695380</v>
      </c>
      <c r="AR465" s="66">
        <f>S465*$C$11*$C$9+V465*$C$11*$C$10</f>
        <v>14695380</v>
      </c>
      <c r="AS465" s="87">
        <f>$C$11*(T465*$C$9+W465*$C$10)</f>
        <v>792178.05375968735</v>
      </c>
      <c r="AT465" s="45">
        <f t="shared" si="118"/>
        <v>15633490.60488441</v>
      </c>
      <c r="AU465" s="75"/>
    </row>
    <row r="466" spans="2:47" ht="15" thickBot="1" x14ac:dyDescent="0.35">
      <c r="B466" s="41">
        <f t="shared" si="125"/>
        <v>8700</v>
      </c>
      <c r="C466" s="8">
        <f t="shared" si="126"/>
        <v>87</v>
      </c>
      <c r="D466" s="73">
        <f t="shared" si="114"/>
        <v>116.3625</v>
      </c>
      <c r="E466" s="29">
        <f t="shared" si="131"/>
        <v>28816.815918823926</v>
      </c>
      <c r="F466" s="29">
        <f t="shared" si="127"/>
        <v>66.24555383637778</v>
      </c>
      <c r="G466" s="29">
        <f t="shared" si="128"/>
        <v>88.603428256155269</v>
      </c>
      <c r="H466" s="17">
        <f t="shared" si="129"/>
        <v>38542.491291427003</v>
      </c>
      <c r="I466" s="29">
        <f t="shared" si="119"/>
        <v>2.2250485660981263</v>
      </c>
      <c r="J466" s="29">
        <f t="shared" si="120"/>
        <v>41.694115440740156</v>
      </c>
      <c r="K466" s="32">
        <f>IF((D465+L465+M465-AL465)/($C$21+$C$22)&gt;$C$8,$C$8,(D465+L465+M465-AL465)/($C$21+$C$22))</f>
        <v>1400</v>
      </c>
      <c r="L466" s="97">
        <f t="shared" si="115"/>
        <v>0</v>
      </c>
      <c r="M466" s="96">
        <f t="shared" si="116"/>
        <v>0</v>
      </c>
      <c r="N466" s="98">
        <f t="shared" si="121"/>
        <v>1.7179213529287818</v>
      </c>
      <c r="O466" s="100">
        <f t="shared" si="117"/>
        <v>4.2266987561397071</v>
      </c>
      <c r="P466" s="104">
        <f t="shared" si="122"/>
        <v>18.880500609176615</v>
      </c>
      <c r="Q466" s="102">
        <f t="shared" si="123"/>
        <v>4.9224514715476911E-2</v>
      </c>
      <c r="R466" s="106">
        <f>IF(K466-H465&lt;0,0,K466-H465)</f>
        <v>0</v>
      </c>
      <c r="S466" s="106">
        <f>K466-V466</f>
        <v>0</v>
      </c>
      <c r="T466" s="106">
        <f>IF(R466&gt;0,$C$6-$C$8,IF($C$6-$C$8-W466&lt;0,0,$C$6-$C$8-W466))</f>
        <v>97.214462279726973</v>
      </c>
      <c r="U466" s="107">
        <f>IF(R466=0,IF(U465+(F466-AL466/$C$23)*$C$21/($C$21+$C$22)&gt;$C$8,$C$8,U465+F466*$C$21/($C$21+$C$22)),E466)</f>
        <v>1400</v>
      </c>
      <c r="V466" s="107">
        <f>IF(R466&gt;0,0,IF(V465+(F466-AL466/$C$23)*$C$21/($C$21+$C$22)&gt;$C$8,$C$8,IF(U466=$C$8,V465+(F466-AL466/$C$23)*$C$21/$C$22,V465+(F466-AL466/$C$23)*$C$21/($C$21+$C$22))))</f>
        <v>1400</v>
      </c>
      <c r="W466" s="203">
        <f>IF(R466&gt;0,0,IF(W465+AL466/$C$23&gt;$F$23,$F$23,W465+AL466/$C$23))</f>
        <v>2.7855377202730285</v>
      </c>
      <c r="X466" s="105" t="str">
        <f>IF(R466=0,"-",FORECAST($C$8,Инклинометрия!$B$2:$B$152,Инклинометрия!$A$2:$A$152))</f>
        <v>-</v>
      </c>
      <c r="Y466" s="105" t="str">
        <f>IF(R466=0,"-",FORECAST($C$8-R466,Инклинометрия!$B$2:$B$152,Инклинометрия!$A$2:$A$152))</f>
        <v>-</v>
      </c>
      <c r="Z466" s="105" t="str">
        <f>IF(R466&gt;0,FORECAST($C$8,Инклинометрия!$B$2:$B$152,Инклинометрия!$A$2:$A$152),IF(V466=$C$8,"-",FORECAST($C$8-V466,Инклинометрия!$B$2:$B$152,Инклинометрия!$A$2:$A$152)))</f>
        <v>-</v>
      </c>
      <c r="AA466" s="105" t="str">
        <f>IF(S466=0,"-",FORECAST($C$8-(S466+V466),Инклинометрия!$B$2:$B$152,Инклинометрия!$A$2:$A$152))</f>
        <v>-</v>
      </c>
      <c r="AB466" s="105">
        <f>FORECAST($C$8+T466,Инклинометрия!$B$2:$B$152,Инклинометрия!$A$2:$A$152)</f>
        <v>1422.3537391657405</v>
      </c>
      <c r="AC466" s="105">
        <f>IF(R466=0,FORECAST($C$6-T466,Инклинометрия!$B$2:$B$152,Инклинометрия!$A$2:$A$152),FORECAST($C$8,Инклинометрия!$B$2:$B$152,Инклинометрия!$A$2:$A$152))</f>
        <v>1332.6462608342592</v>
      </c>
      <c r="AD466" s="107">
        <f>IF(R466=0,FORECAST($C$8,Инклинометрия!$B$2:$B$152,Инклинометрия!$A$2:$A$152),Y466)</f>
        <v>1330</v>
      </c>
      <c r="AE466" s="107">
        <f>FORECAST($C$8-(R466+U466),Инклинометрия!$B$2:$B$152,Инклинометрия!$A$2:$A$152)</f>
        <v>0</v>
      </c>
      <c r="AF466" s="107">
        <f>IF(V466=0,"-",FORECAST($C$8,Инклинометрия!$B$2:$B$152,Инклинометрия!$A$2:$A$152))</f>
        <v>1330</v>
      </c>
      <c r="AG466" s="107">
        <f>IF(V466=0,"-",FORECAST($C$8-V466,Инклинометрия!$B$2:$B$152,Инклинометрия!$A$2:$A$152))</f>
        <v>0</v>
      </c>
      <c r="AH466" s="107">
        <f>IF(W466=0,"-",FORECAST($C$8+W466,Инклинометрия!$B$2:$B$152,Инклинометрия!$A$2:$A$152))</f>
        <v>1332.6462608342592</v>
      </c>
      <c r="AI466" s="107">
        <f>IF(W466=0,"-",FORECAST($C$8,Инклинометрия!$B$2:$B$152,Инклинометрия!$A$2:$A$152))</f>
        <v>1330</v>
      </c>
      <c r="AK466" s="122">
        <f t="shared" si="130"/>
        <v>0</v>
      </c>
      <c r="AL466" s="67">
        <f>AK466*(B466-B465)</f>
        <v>0</v>
      </c>
      <c r="AM466" s="23">
        <f t="shared" si="132"/>
        <v>8.6725204696437436E-2</v>
      </c>
      <c r="AN466" s="26">
        <f>AN465+AK466*(B466-B465)/(2*PI()*$C$5*AN465*$K$13)</f>
        <v>0.15480061813468687</v>
      </c>
      <c r="AO466" s="87">
        <f t="shared" si="124"/>
        <v>145932.55112472404</v>
      </c>
      <c r="AP466" s="87">
        <f>IF(R466+U466&lt;$C$8,0,32*$L$23/$C$12^2*($K$10*R466+$K$8*U466)+32*$L$24/($C$14^2-$C$13^2)*($K$10*S466+$K$8*V466))</f>
        <v>44607.551124724028</v>
      </c>
      <c r="AQ466" s="66">
        <f>R466*$C$11*$C$9+U466*$C$11*$C$10</f>
        <v>14695380</v>
      </c>
      <c r="AR466" s="66">
        <f>S466*$C$11*$C$9+V466*$C$11*$C$10</f>
        <v>14695380</v>
      </c>
      <c r="AS466" s="87">
        <f>$C$11*(T466*$C$9+W466*$C$10)</f>
        <v>792178.05375968735</v>
      </c>
      <c r="AT466" s="45">
        <f t="shared" si="118"/>
        <v>15633490.60488441</v>
      </c>
      <c r="AU466" s="75"/>
    </row>
    <row r="467" spans="2:47" ht="15" thickBot="1" x14ac:dyDescent="0.35">
      <c r="B467" s="41">
        <f t="shared" si="125"/>
        <v>8720</v>
      </c>
      <c r="C467" s="8">
        <f t="shared" si="126"/>
        <v>87.2</v>
      </c>
      <c r="D467" s="73">
        <f t="shared" si="114"/>
        <v>116.63</v>
      </c>
      <c r="E467" s="29">
        <f t="shared" si="131"/>
        <v>28883.061472660302</v>
      </c>
      <c r="F467" s="29">
        <f t="shared" si="127"/>
        <v>66.24555383637778</v>
      </c>
      <c r="G467" s="29">
        <f t="shared" si="128"/>
        <v>88.603428256155269</v>
      </c>
      <c r="H467" s="17">
        <f t="shared" si="129"/>
        <v>38631.094719683155</v>
      </c>
      <c r="I467" s="29">
        <f t="shared" si="119"/>
        <v>2.2250485660981263</v>
      </c>
      <c r="J467" s="29">
        <f t="shared" si="120"/>
        <v>41.694115440740156</v>
      </c>
      <c r="K467" s="32">
        <f>IF((D466+L466+M466-AL466)/($C$21+$C$22)&gt;$C$8,$C$8,(D466+L466+M466-AL466)/($C$21+$C$22))</f>
        <v>1400</v>
      </c>
      <c r="L467" s="97">
        <f t="shared" si="115"/>
        <v>0</v>
      </c>
      <c r="M467" s="96">
        <f t="shared" si="116"/>
        <v>0</v>
      </c>
      <c r="N467" s="98">
        <f t="shared" si="121"/>
        <v>1.7179213529287818</v>
      </c>
      <c r="O467" s="100">
        <f t="shared" si="117"/>
        <v>4.2266987561397071</v>
      </c>
      <c r="P467" s="104">
        <f t="shared" si="122"/>
        <v>18.880500609176615</v>
      </c>
      <c r="Q467" s="102">
        <f t="shared" si="123"/>
        <v>4.9224514715476911E-2</v>
      </c>
      <c r="R467" s="106">
        <f>IF(K467-H466&lt;0,0,K467-H466)</f>
        <v>0</v>
      </c>
      <c r="S467" s="106">
        <f>K467-V467</f>
        <v>0</v>
      </c>
      <c r="T467" s="106">
        <f>IF(R467&gt;0,$C$6-$C$8,IF($C$6-$C$8-W467&lt;0,0,$C$6-$C$8-W467))</f>
        <v>97.214462279726973</v>
      </c>
      <c r="U467" s="107">
        <f>IF(R467=0,IF(U466+(F467-AL467/$C$23)*$C$21/($C$21+$C$22)&gt;$C$8,$C$8,U466+F467*$C$21/($C$21+$C$22)),E467)</f>
        <v>1400</v>
      </c>
      <c r="V467" s="107">
        <f>IF(R467&gt;0,0,IF(V466+(F467-AL467/$C$23)*$C$21/($C$21+$C$22)&gt;$C$8,$C$8,IF(U467=$C$8,V466+(F467-AL467/$C$23)*$C$21/$C$22,V466+(F467-AL467/$C$23)*$C$21/($C$21+$C$22))))</f>
        <v>1400</v>
      </c>
      <c r="W467" s="203">
        <f>IF(R467&gt;0,0,IF(W466+AL467/$C$23&gt;$F$23,$F$23,W466+AL467/$C$23))</f>
        <v>2.7855377202730285</v>
      </c>
      <c r="X467" s="105" t="str">
        <f>IF(R467=0,"-",FORECAST($C$8,Инклинометрия!$B$2:$B$152,Инклинометрия!$A$2:$A$152))</f>
        <v>-</v>
      </c>
      <c r="Y467" s="105" t="str">
        <f>IF(R467=0,"-",FORECAST($C$8-R467,Инклинометрия!$B$2:$B$152,Инклинометрия!$A$2:$A$152))</f>
        <v>-</v>
      </c>
      <c r="Z467" s="105" t="str">
        <f>IF(R467&gt;0,FORECAST($C$8,Инклинометрия!$B$2:$B$152,Инклинометрия!$A$2:$A$152),IF(V467=$C$8,"-",FORECAST($C$8-V467,Инклинометрия!$B$2:$B$152,Инклинометрия!$A$2:$A$152)))</f>
        <v>-</v>
      </c>
      <c r="AA467" s="105" t="str">
        <f>IF(S467=0,"-",FORECAST($C$8-(S467+V467),Инклинометрия!$B$2:$B$152,Инклинометрия!$A$2:$A$152))</f>
        <v>-</v>
      </c>
      <c r="AB467" s="105">
        <f>FORECAST($C$8+T467,Инклинометрия!$B$2:$B$152,Инклинометрия!$A$2:$A$152)</f>
        <v>1422.3537391657405</v>
      </c>
      <c r="AC467" s="105">
        <f>IF(R467=0,FORECAST($C$6-T467,Инклинометрия!$B$2:$B$152,Инклинометрия!$A$2:$A$152),FORECAST($C$8,Инклинометрия!$B$2:$B$152,Инклинометрия!$A$2:$A$152))</f>
        <v>1332.6462608342592</v>
      </c>
      <c r="AD467" s="107">
        <f>IF(R467=0,FORECAST($C$8,Инклинометрия!$B$2:$B$152,Инклинометрия!$A$2:$A$152),Y467)</f>
        <v>1330</v>
      </c>
      <c r="AE467" s="107">
        <f>FORECAST($C$8-(R467+U467),Инклинометрия!$B$2:$B$152,Инклинометрия!$A$2:$A$152)</f>
        <v>0</v>
      </c>
      <c r="AF467" s="107">
        <f>IF(V467=0,"-",FORECAST($C$8,Инклинометрия!$B$2:$B$152,Инклинометрия!$A$2:$A$152))</f>
        <v>1330</v>
      </c>
      <c r="AG467" s="107">
        <f>IF(V467=0,"-",FORECAST($C$8-V467,Инклинометрия!$B$2:$B$152,Инклинометрия!$A$2:$A$152))</f>
        <v>0</v>
      </c>
      <c r="AH467" s="107">
        <f>IF(W467=0,"-",FORECAST($C$8+W467,Инклинометрия!$B$2:$B$152,Инклинометрия!$A$2:$A$152))</f>
        <v>1332.6462608342592</v>
      </c>
      <c r="AI467" s="107">
        <f>IF(W467=0,"-",FORECAST($C$8,Инклинометрия!$B$2:$B$152,Инклинометрия!$A$2:$A$152))</f>
        <v>1330</v>
      </c>
      <c r="AK467" s="122">
        <f t="shared" si="130"/>
        <v>0</v>
      </c>
      <c r="AL467" s="67">
        <f>AK467*(B467-B466)</f>
        <v>0</v>
      </c>
      <c r="AM467" s="23">
        <f t="shared" si="132"/>
        <v>8.6725204696437436E-2</v>
      </c>
      <c r="AN467" s="26">
        <f>AN466+AK467*(B467-B466)/(2*PI()*$C$5*AN466*$K$13)</f>
        <v>0.15480061813468687</v>
      </c>
      <c r="AO467" s="87">
        <f t="shared" si="124"/>
        <v>145932.55112472404</v>
      </c>
      <c r="AP467" s="87">
        <f>IF(R467+U467&lt;$C$8,0,32*$L$23/$C$12^2*($K$10*R467+$K$8*U467)+32*$L$24/($C$14^2-$C$13^2)*($K$10*S467+$K$8*V467))</f>
        <v>44607.551124724028</v>
      </c>
      <c r="AQ467" s="66">
        <f>R467*$C$11*$C$9+U467*$C$11*$C$10</f>
        <v>14695380</v>
      </c>
      <c r="AR467" s="66">
        <f>S467*$C$11*$C$9+V467*$C$11*$C$10</f>
        <v>14695380</v>
      </c>
      <c r="AS467" s="87">
        <f>$C$11*(T467*$C$9+W467*$C$10)</f>
        <v>792178.05375968735</v>
      </c>
      <c r="AT467" s="45">
        <f t="shared" si="118"/>
        <v>15633490.60488441</v>
      </c>
      <c r="AU467" s="75"/>
    </row>
    <row r="468" spans="2:47" ht="15" thickBot="1" x14ac:dyDescent="0.35">
      <c r="B468" s="41">
        <f t="shared" si="125"/>
        <v>8740</v>
      </c>
      <c r="C468" s="8">
        <f t="shared" si="126"/>
        <v>87.4</v>
      </c>
      <c r="D468" s="73">
        <f t="shared" si="114"/>
        <v>116.89749999999999</v>
      </c>
      <c r="E468" s="29">
        <f t="shared" si="131"/>
        <v>28949.307026496681</v>
      </c>
      <c r="F468" s="29">
        <f t="shared" si="127"/>
        <v>66.24555383637778</v>
      </c>
      <c r="G468" s="29">
        <f t="shared" si="128"/>
        <v>88.603428256155269</v>
      </c>
      <c r="H468" s="17">
        <f t="shared" si="129"/>
        <v>38719.698147939307</v>
      </c>
      <c r="I468" s="29">
        <f t="shared" si="119"/>
        <v>2.2250485660981263</v>
      </c>
      <c r="J468" s="29">
        <f t="shared" si="120"/>
        <v>41.694115440740156</v>
      </c>
      <c r="K468" s="32">
        <f>IF((D467+L467+M467-AL467)/($C$21+$C$22)&gt;$C$8,$C$8,(D467+L467+M467-AL467)/($C$21+$C$22))</f>
        <v>1400</v>
      </c>
      <c r="L468" s="97">
        <f t="shared" si="115"/>
        <v>0</v>
      </c>
      <c r="M468" s="96">
        <f t="shared" si="116"/>
        <v>0</v>
      </c>
      <c r="N468" s="98">
        <f t="shared" si="121"/>
        <v>1.7179213529287818</v>
      </c>
      <c r="O468" s="100">
        <f t="shared" si="117"/>
        <v>4.2266987561397071</v>
      </c>
      <c r="P468" s="104">
        <f t="shared" si="122"/>
        <v>18.880500609176615</v>
      </c>
      <c r="Q468" s="102">
        <f t="shared" si="123"/>
        <v>4.9224514715476911E-2</v>
      </c>
      <c r="R468" s="106">
        <f>IF(K468-H467&lt;0,0,K468-H467)</f>
        <v>0</v>
      </c>
      <c r="S468" s="106">
        <f>K468-V468</f>
        <v>0</v>
      </c>
      <c r="T468" s="106">
        <f>IF(R468&gt;0,$C$6-$C$8,IF($C$6-$C$8-W468&lt;0,0,$C$6-$C$8-W468))</f>
        <v>97.214462279726973</v>
      </c>
      <c r="U468" s="107">
        <f>IF(R468=0,IF(U467+(F468-AL468/$C$23)*$C$21/($C$21+$C$22)&gt;$C$8,$C$8,U467+F468*$C$21/($C$21+$C$22)),E468)</f>
        <v>1400</v>
      </c>
      <c r="V468" s="107">
        <f>IF(R468&gt;0,0,IF(V467+(F468-AL468/$C$23)*$C$21/($C$21+$C$22)&gt;$C$8,$C$8,IF(U468=$C$8,V467+(F468-AL468/$C$23)*$C$21/$C$22,V467+(F468-AL468/$C$23)*$C$21/($C$21+$C$22))))</f>
        <v>1400</v>
      </c>
      <c r="W468" s="203">
        <f>IF(R468&gt;0,0,IF(W467+AL468/$C$23&gt;$F$23,$F$23,W467+AL468/$C$23))</f>
        <v>2.7855377202730285</v>
      </c>
      <c r="X468" s="105" t="str">
        <f>IF(R468=0,"-",FORECAST($C$8,Инклинометрия!$B$2:$B$152,Инклинометрия!$A$2:$A$152))</f>
        <v>-</v>
      </c>
      <c r="Y468" s="105" t="str">
        <f>IF(R468=0,"-",FORECAST($C$8-R468,Инклинометрия!$B$2:$B$152,Инклинометрия!$A$2:$A$152))</f>
        <v>-</v>
      </c>
      <c r="Z468" s="105" t="str">
        <f>IF(R468&gt;0,FORECAST($C$8,Инклинометрия!$B$2:$B$152,Инклинометрия!$A$2:$A$152),IF(V468=$C$8,"-",FORECAST($C$8-V468,Инклинометрия!$B$2:$B$152,Инклинометрия!$A$2:$A$152)))</f>
        <v>-</v>
      </c>
      <c r="AA468" s="105" t="str">
        <f>IF(S468=0,"-",FORECAST($C$8-(S468+V468),Инклинометрия!$B$2:$B$152,Инклинометрия!$A$2:$A$152))</f>
        <v>-</v>
      </c>
      <c r="AB468" s="105">
        <f>FORECAST($C$8+T468,Инклинометрия!$B$2:$B$152,Инклинометрия!$A$2:$A$152)</f>
        <v>1422.3537391657405</v>
      </c>
      <c r="AC468" s="105">
        <f>IF(R468=0,FORECAST($C$6-T468,Инклинометрия!$B$2:$B$152,Инклинометрия!$A$2:$A$152),FORECAST($C$8,Инклинометрия!$B$2:$B$152,Инклинометрия!$A$2:$A$152))</f>
        <v>1332.6462608342592</v>
      </c>
      <c r="AD468" s="107">
        <f>IF(R468=0,FORECAST($C$8,Инклинометрия!$B$2:$B$152,Инклинометрия!$A$2:$A$152),Y468)</f>
        <v>1330</v>
      </c>
      <c r="AE468" s="107">
        <f>FORECAST($C$8-(R468+U468),Инклинометрия!$B$2:$B$152,Инклинометрия!$A$2:$A$152)</f>
        <v>0</v>
      </c>
      <c r="AF468" s="107">
        <f>IF(V468=0,"-",FORECAST($C$8,Инклинометрия!$B$2:$B$152,Инклинометрия!$A$2:$A$152))</f>
        <v>1330</v>
      </c>
      <c r="AG468" s="107">
        <f>IF(V468=0,"-",FORECAST($C$8-V468,Инклинометрия!$B$2:$B$152,Инклинометрия!$A$2:$A$152))</f>
        <v>0</v>
      </c>
      <c r="AH468" s="107">
        <f>IF(W468=0,"-",FORECAST($C$8+W468,Инклинометрия!$B$2:$B$152,Инклинометрия!$A$2:$A$152))</f>
        <v>1332.6462608342592</v>
      </c>
      <c r="AI468" s="107">
        <f>IF(W468=0,"-",FORECAST($C$8,Инклинометрия!$B$2:$B$152,Инклинометрия!$A$2:$A$152))</f>
        <v>1330</v>
      </c>
      <c r="AK468" s="122">
        <f t="shared" si="130"/>
        <v>0</v>
      </c>
      <c r="AL468" s="67">
        <f>AK468*(B468-B467)</f>
        <v>0</v>
      </c>
      <c r="AM468" s="23">
        <f t="shared" si="132"/>
        <v>8.6725204696437436E-2</v>
      </c>
      <c r="AN468" s="26">
        <f>AN467+AK468*(B468-B467)/(2*PI()*$C$5*AN467*$K$13)</f>
        <v>0.15480061813468687</v>
      </c>
      <c r="AO468" s="87">
        <f t="shared" si="124"/>
        <v>145932.55112472404</v>
      </c>
      <c r="AP468" s="87">
        <f>IF(R468+U468&lt;$C$8,0,32*$L$23/$C$12^2*($K$10*R468+$K$8*U468)+32*$L$24/($C$14^2-$C$13^2)*($K$10*S468+$K$8*V468))</f>
        <v>44607.551124724028</v>
      </c>
      <c r="AQ468" s="66">
        <f>R468*$C$11*$C$9+U468*$C$11*$C$10</f>
        <v>14695380</v>
      </c>
      <c r="AR468" s="66">
        <f>S468*$C$11*$C$9+V468*$C$11*$C$10</f>
        <v>14695380</v>
      </c>
      <c r="AS468" s="87">
        <f>$C$11*(T468*$C$9+W468*$C$10)</f>
        <v>792178.05375968735</v>
      </c>
      <c r="AT468" s="45">
        <f t="shared" si="118"/>
        <v>15633490.60488441</v>
      </c>
      <c r="AU468" s="75"/>
    </row>
    <row r="469" spans="2:47" ht="15" thickBot="1" x14ac:dyDescent="0.35">
      <c r="B469" s="41">
        <f t="shared" si="125"/>
        <v>8760</v>
      </c>
      <c r="C469" s="8">
        <f t="shared" si="126"/>
        <v>87.600000000000009</v>
      </c>
      <c r="D469" s="73">
        <f t="shared" si="114"/>
        <v>117.16500000000002</v>
      </c>
      <c r="E469" s="29">
        <f t="shared" si="131"/>
        <v>29015.552580333057</v>
      </c>
      <c r="F469" s="29">
        <f t="shared" si="127"/>
        <v>66.24555383637778</v>
      </c>
      <c r="G469" s="29">
        <f t="shared" si="128"/>
        <v>88.603428256155269</v>
      </c>
      <c r="H469" s="17">
        <f t="shared" si="129"/>
        <v>38808.301576195459</v>
      </c>
      <c r="I469" s="29">
        <f t="shared" si="119"/>
        <v>2.2250485660981263</v>
      </c>
      <c r="J469" s="29">
        <f t="shared" si="120"/>
        <v>41.694115440740156</v>
      </c>
      <c r="K469" s="32">
        <f>IF((D468+L468+M468-AL468)/($C$21+$C$22)&gt;$C$8,$C$8,(D468+L468+M468-AL468)/($C$21+$C$22))</f>
        <v>1400</v>
      </c>
      <c r="L469" s="97">
        <f t="shared" si="115"/>
        <v>0</v>
      </c>
      <c r="M469" s="96">
        <f t="shared" si="116"/>
        <v>0</v>
      </c>
      <c r="N469" s="98">
        <f t="shared" si="121"/>
        <v>1.7179213529287818</v>
      </c>
      <c r="O469" s="100">
        <f t="shared" si="117"/>
        <v>4.2266987561397071</v>
      </c>
      <c r="P469" s="104">
        <f t="shared" si="122"/>
        <v>18.880500609176615</v>
      </c>
      <c r="Q469" s="102">
        <f t="shared" si="123"/>
        <v>4.9224514715476911E-2</v>
      </c>
      <c r="R469" s="106">
        <f>IF(K469-H468&lt;0,0,K469-H468)</f>
        <v>0</v>
      </c>
      <c r="S469" s="106">
        <f>K469-V469</f>
        <v>0</v>
      </c>
      <c r="T469" s="106">
        <f>IF(R469&gt;0,$C$6-$C$8,IF($C$6-$C$8-W469&lt;0,0,$C$6-$C$8-W469))</f>
        <v>97.214462279726973</v>
      </c>
      <c r="U469" s="107">
        <f>IF(R469=0,IF(U468+(F469-AL469/$C$23)*$C$21/($C$21+$C$22)&gt;$C$8,$C$8,U468+F469*$C$21/($C$21+$C$22)),E469)</f>
        <v>1400</v>
      </c>
      <c r="V469" s="107">
        <f>IF(R469&gt;0,0,IF(V468+(F469-AL469/$C$23)*$C$21/($C$21+$C$22)&gt;$C$8,$C$8,IF(U469=$C$8,V468+(F469-AL469/$C$23)*$C$21/$C$22,V468+(F469-AL469/$C$23)*$C$21/($C$21+$C$22))))</f>
        <v>1400</v>
      </c>
      <c r="W469" s="203">
        <f>IF(R469&gt;0,0,IF(W468+AL469/$C$23&gt;$F$23,$F$23,W468+AL469/$C$23))</f>
        <v>2.7855377202730285</v>
      </c>
      <c r="X469" s="105" t="str">
        <f>IF(R469=0,"-",FORECAST($C$8,Инклинометрия!$B$2:$B$152,Инклинометрия!$A$2:$A$152))</f>
        <v>-</v>
      </c>
      <c r="Y469" s="105" t="str">
        <f>IF(R469=0,"-",FORECAST($C$8-R469,Инклинометрия!$B$2:$B$152,Инклинометрия!$A$2:$A$152))</f>
        <v>-</v>
      </c>
      <c r="Z469" s="105" t="str">
        <f>IF(R469&gt;0,FORECAST($C$8,Инклинометрия!$B$2:$B$152,Инклинометрия!$A$2:$A$152),IF(V469=$C$8,"-",FORECAST($C$8-V469,Инклинометрия!$B$2:$B$152,Инклинометрия!$A$2:$A$152)))</f>
        <v>-</v>
      </c>
      <c r="AA469" s="105" t="str">
        <f>IF(S469=0,"-",FORECAST($C$8-(S469+V469),Инклинометрия!$B$2:$B$152,Инклинометрия!$A$2:$A$152))</f>
        <v>-</v>
      </c>
      <c r="AB469" s="105">
        <f>FORECAST($C$8+T469,Инклинометрия!$B$2:$B$152,Инклинометрия!$A$2:$A$152)</f>
        <v>1422.3537391657405</v>
      </c>
      <c r="AC469" s="105">
        <f>IF(R469=0,FORECAST($C$6-T469,Инклинометрия!$B$2:$B$152,Инклинометрия!$A$2:$A$152),FORECAST($C$8,Инклинометрия!$B$2:$B$152,Инклинометрия!$A$2:$A$152))</f>
        <v>1332.6462608342592</v>
      </c>
      <c r="AD469" s="107">
        <f>IF(R469=0,FORECAST($C$8,Инклинометрия!$B$2:$B$152,Инклинометрия!$A$2:$A$152),Y469)</f>
        <v>1330</v>
      </c>
      <c r="AE469" s="107">
        <f>FORECAST($C$8-(R469+U469),Инклинометрия!$B$2:$B$152,Инклинометрия!$A$2:$A$152)</f>
        <v>0</v>
      </c>
      <c r="AF469" s="107">
        <f>IF(V469=0,"-",FORECAST($C$8,Инклинометрия!$B$2:$B$152,Инклинометрия!$A$2:$A$152))</f>
        <v>1330</v>
      </c>
      <c r="AG469" s="107">
        <f>IF(V469=0,"-",FORECAST($C$8-V469,Инклинометрия!$B$2:$B$152,Инклинометрия!$A$2:$A$152))</f>
        <v>0</v>
      </c>
      <c r="AH469" s="107">
        <f>IF(W469=0,"-",FORECAST($C$8+W469,Инклинометрия!$B$2:$B$152,Инклинометрия!$A$2:$A$152))</f>
        <v>1332.6462608342592</v>
      </c>
      <c r="AI469" s="107">
        <f>IF(W469=0,"-",FORECAST($C$8,Инклинометрия!$B$2:$B$152,Инклинометрия!$A$2:$A$152))</f>
        <v>1330</v>
      </c>
      <c r="AK469" s="122">
        <f t="shared" si="130"/>
        <v>0</v>
      </c>
      <c r="AL469" s="67">
        <f>AK469*(B469-B468)</f>
        <v>0</v>
      </c>
      <c r="AM469" s="23">
        <f t="shared" si="132"/>
        <v>8.6725204696437436E-2</v>
      </c>
      <c r="AN469" s="26">
        <f>AN468+AK469*(B469-B468)/(2*PI()*$C$5*AN468*$K$13)</f>
        <v>0.15480061813468687</v>
      </c>
      <c r="AO469" s="87">
        <f t="shared" si="124"/>
        <v>145932.55112472404</v>
      </c>
      <c r="AP469" s="87">
        <f>IF(R469+U469&lt;$C$8,0,32*$L$23/$C$12^2*($K$10*R469+$K$8*U469)+32*$L$24/($C$14^2-$C$13^2)*($K$10*S469+$K$8*V469))</f>
        <v>44607.551124724028</v>
      </c>
      <c r="AQ469" s="66">
        <f>R469*$C$11*$C$9+U469*$C$11*$C$10</f>
        <v>14695380</v>
      </c>
      <c r="AR469" s="66">
        <f>S469*$C$11*$C$9+V469*$C$11*$C$10</f>
        <v>14695380</v>
      </c>
      <c r="AS469" s="87">
        <f>$C$11*(T469*$C$9+W469*$C$10)</f>
        <v>792178.05375968735</v>
      </c>
      <c r="AT469" s="45">
        <f t="shared" si="118"/>
        <v>15633490.60488441</v>
      </c>
      <c r="AU469" s="75"/>
    </row>
    <row r="470" spans="2:47" ht="15" thickBot="1" x14ac:dyDescent="0.35">
      <c r="B470" s="41">
        <f t="shared" si="125"/>
        <v>8780</v>
      </c>
      <c r="C470" s="8">
        <f t="shared" si="126"/>
        <v>87.8</v>
      </c>
      <c r="D470" s="73">
        <f t="shared" si="114"/>
        <v>117.4325</v>
      </c>
      <c r="E470" s="29">
        <f t="shared" si="131"/>
        <v>29081.798134169432</v>
      </c>
      <c r="F470" s="29">
        <f t="shared" si="127"/>
        <v>66.245553836373062</v>
      </c>
      <c r="G470" s="29">
        <f t="shared" si="128"/>
        <v>88.603428256148959</v>
      </c>
      <c r="H470" s="17">
        <f t="shared" si="129"/>
        <v>38896.905004451612</v>
      </c>
      <c r="I470" s="29">
        <f t="shared" si="119"/>
        <v>2.2250485660981263</v>
      </c>
      <c r="J470" s="29">
        <f t="shared" si="120"/>
        <v>41.69411544073867</v>
      </c>
      <c r="K470" s="32">
        <f>IF((D469+L469+M469-AL469)/($C$21+$C$22)&gt;$C$8,$C$8,(D469+L469+M469-AL469)/($C$21+$C$22))</f>
        <v>1400</v>
      </c>
      <c r="L470" s="97">
        <f t="shared" si="115"/>
        <v>0</v>
      </c>
      <c r="M470" s="96">
        <f t="shared" si="116"/>
        <v>0</v>
      </c>
      <c r="N470" s="98">
        <f t="shared" si="121"/>
        <v>1.7179213529287818</v>
      </c>
      <c r="O470" s="100">
        <f t="shared" si="117"/>
        <v>4.2266987561397071</v>
      </c>
      <c r="P470" s="104">
        <f t="shared" si="122"/>
        <v>18.880500609176615</v>
      </c>
      <c r="Q470" s="102">
        <f t="shared" si="123"/>
        <v>4.9224514715476911E-2</v>
      </c>
      <c r="R470" s="106">
        <f>IF(K470-H469&lt;0,0,K470-H469)</f>
        <v>0</v>
      </c>
      <c r="S470" s="106">
        <f>K470-V470</f>
        <v>0</v>
      </c>
      <c r="T470" s="106">
        <f>IF(R470&gt;0,$C$6-$C$8,IF($C$6-$C$8-W470&lt;0,0,$C$6-$C$8-W470))</f>
        <v>97.214462279726973</v>
      </c>
      <c r="U470" s="107">
        <f>IF(R470=0,IF(U469+(F470-AL470/$C$23)*$C$21/($C$21+$C$22)&gt;$C$8,$C$8,U469+F470*$C$21/($C$21+$C$22)),E470)</f>
        <v>1400</v>
      </c>
      <c r="V470" s="107">
        <f>IF(R470&gt;0,0,IF(V469+(F470-AL470/$C$23)*$C$21/($C$21+$C$22)&gt;$C$8,$C$8,IF(U470=$C$8,V469+(F470-AL470/$C$23)*$C$21/$C$22,V469+(F470-AL470/$C$23)*$C$21/($C$21+$C$22))))</f>
        <v>1400</v>
      </c>
      <c r="W470" s="203">
        <f>IF(R470&gt;0,0,IF(W469+AL470/$C$23&gt;$F$23,$F$23,W469+AL470/$C$23))</f>
        <v>2.7855377202730285</v>
      </c>
      <c r="X470" s="105" t="str">
        <f>IF(R470=0,"-",FORECAST($C$8,Инклинометрия!$B$2:$B$152,Инклинометрия!$A$2:$A$152))</f>
        <v>-</v>
      </c>
      <c r="Y470" s="105" t="str">
        <f>IF(R470=0,"-",FORECAST($C$8-R470,Инклинометрия!$B$2:$B$152,Инклинометрия!$A$2:$A$152))</f>
        <v>-</v>
      </c>
      <c r="Z470" s="105" t="str">
        <f>IF(R470&gt;0,FORECAST($C$8,Инклинометрия!$B$2:$B$152,Инклинометрия!$A$2:$A$152),IF(V470=$C$8,"-",FORECAST($C$8-V470,Инклинометрия!$B$2:$B$152,Инклинометрия!$A$2:$A$152)))</f>
        <v>-</v>
      </c>
      <c r="AA470" s="105" t="str">
        <f>IF(S470=0,"-",FORECAST($C$8-(S470+V470),Инклинометрия!$B$2:$B$152,Инклинометрия!$A$2:$A$152))</f>
        <v>-</v>
      </c>
      <c r="AB470" s="105">
        <f>FORECAST($C$8+T470,Инклинометрия!$B$2:$B$152,Инклинометрия!$A$2:$A$152)</f>
        <v>1422.3537391657405</v>
      </c>
      <c r="AC470" s="105">
        <f>IF(R470=0,FORECAST($C$6-T470,Инклинометрия!$B$2:$B$152,Инклинометрия!$A$2:$A$152),FORECAST($C$8,Инклинометрия!$B$2:$B$152,Инклинометрия!$A$2:$A$152))</f>
        <v>1332.6462608342592</v>
      </c>
      <c r="AD470" s="107">
        <f>IF(R470=0,FORECAST($C$8,Инклинометрия!$B$2:$B$152,Инклинометрия!$A$2:$A$152),Y470)</f>
        <v>1330</v>
      </c>
      <c r="AE470" s="107">
        <f>FORECAST($C$8-(R470+U470),Инклинометрия!$B$2:$B$152,Инклинометрия!$A$2:$A$152)</f>
        <v>0</v>
      </c>
      <c r="AF470" s="107">
        <f>IF(V470=0,"-",FORECAST($C$8,Инклинометрия!$B$2:$B$152,Инклинометрия!$A$2:$A$152))</f>
        <v>1330</v>
      </c>
      <c r="AG470" s="107">
        <f>IF(V470=0,"-",FORECAST($C$8-V470,Инклинометрия!$B$2:$B$152,Инклинометрия!$A$2:$A$152))</f>
        <v>0</v>
      </c>
      <c r="AH470" s="107">
        <f>IF(W470=0,"-",FORECAST($C$8+W470,Инклинометрия!$B$2:$B$152,Инклинометрия!$A$2:$A$152))</f>
        <v>1332.6462608342592</v>
      </c>
      <c r="AI470" s="107">
        <f>IF(W470=0,"-",FORECAST($C$8,Инклинометрия!$B$2:$B$152,Инклинометрия!$A$2:$A$152))</f>
        <v>1330</v>
      </c>
      <c r="AK470" s="122">
        <f t="shared" si="130"/>
        <v>0</v>
      </c>
      <c r="AL470" s="67">
        <f>AK470*(B470-B469)</f>
        <v>0</v>
      </c>
      <c r="AM470" s="23">
        <f t="shared" si="132"/>
        <v>8.6725204696437436E-2</v>
      </c>
      <c r="AN470" s="26">
        <f>AN469+AK470*(B470-B469)/(2*PI()*$C$5*AN469*$K$13)</f>
        <v>0.15480061813468687</v>
      </c>
      <c r="AO470" s="87">
        <f t="shared" si="124"/>
        <v>145932.55112472404</v>
      </c>
      <c r="AP470" s="87">
        <f>IF(R470+U470&lt;$C$8,0,32*$L$23/$C$12^2*($K$10*R470+$K$8*U470)+32*$L$24/($C$14^2-$C$13^2)*($K$10*S470+$K$8*V470))</f>
        <v>44607.551124724028</v>
      </c>
      <c r="AQ470" s="66">
        <f>R470*$C$11*$C$9+U470*$C$11*$C$10</f>
        <v>14695380</v>
      </c>
      <c r="AR470" s="66">
        <f>S470*$C$11*$C$9+V470*$C$11*$C$10</f>
        <v>14695380</v>
      </c>
      <c r="AS470" s="87">
        <f>$C$11*(T470*$C$9+W470*$C$10)</f>
        <v>792178.05375968735</v>
      </c>
      <c r="AT470" s="45">
        <f t="shared" si="118"/>
        <v>15633490.60488441</v>
      </c>
      <c r="AU470" s="75"/>
    </row>
    <row r="471" spans="2:47" ht="15" thickBot="1" x14ac:dyDescent="0.35">
      <c r="B471" s="41">
        <f t="shared" si="125"/>
        <v>8800</v>
      </c>
      <c r="C471" s="8">
        <f t="shared" si="126"/>
        <v>88</v>
      </c>
      <c r="D471" s="73">
        <f t="shared" si="114"/>
        <v>117.7</v>
      </c>
      <c r="E471" s="29">
        <f t="shared" si="131"/>
        <v>29148.043688005808</v>
      </c>
      <c r="F471" s="29">
        <f t="shared" si="127"/>
        <v>66.24555383637778</v>
      </c>
      <c r="G471" s="29">
        <f t="shared" si="128"/>
        <v>88.603428256155269</v>
      </c>
      <c r="H471" s="17">
        <f t="shared" si="129"/>
        <v>38985.508432707764</v>
      </c>
      <c r="I471" s="29">
        <f t="shared" si="119"/>
        <v>2.2250485660981263</v>
      </c>
      <c r="J471" s="29">
        <f t="shared" si="120"/>
        <v>41.694115440740156</v>
      </c>
      <c r="K471" s="32">
        <f>IF((D470+L470+M470-AL470)/($C$21+$C$22)&gt;$C$8,$C$8,(D470+L470+M470-AL470)/($C$21+$C$22))</f>
        <v>1400</v>
      </c>
      <c r="L471" s="97">
        <f t="shared" si="115"/>
        <v>0</v>
      </c>
      <c r="M471" s="96">
        <f t="shared" si="116"/>
        <v>0</v>
      </c>
      <c r="N471" s="98">
        <f t="shared" si="121"/>
        <v>1.7179213529287818</v>
      </c>
      <c r="O471" s="100">
        <f t="shared" si="117"/>
        <v>4.2266987561397071</v>
      </c>
      <c r="P471" s="104">
        <f t="shared" si="122"/>
        <v>18.880500609176615</v>
      </c>
      <c r="Q471" s="102">
        <f t="shared" si="123"/>
        <v>4.9224514715476911E-2</v>
      </c>
      <c r="R471" s="106">
        <f>IF(K471-H470&lt;0,0,K471-H470)</f>
        <v>0</v>
      </c>
      <c r="S471" s="106">
        <f>K471-V471</f>
        <v>0</v>
      </c>
      <c r="T471" s="106">
        <f>IF(R471&gt;0,$C$6-$C$8,IF($C$6-$C$8-W471&lt;0,0,$C$6-$C$8-W471))</f>
        <v>97.214462279726973</v>
      </c>
      <c r="U471" s="107">
        <f>IF(R471=0,IF(U470+(F471-AL471/$C$23)*$C$21/($C$21+$C$22)&gt;$C$8,$C$8,U470+F471*$C$21/($C$21+$C$22)),E471)</f>
        <v>1400</v>
      </c>
      <c r="V471" s="107">
        <f>IF(R471&gt;0,0,IF(V470+(F471-AL471/$C$23)*$C$21/($C$21+$C$22)&gt;$C$8,$C$8,IF(U471=$C$8,V470+(F471-AL471/$C$23)*$C$21/$C$22,V470+(F471-AL471/$C$23)*$C$21/($C$21+$C$22))))</f>
        <v>1400</v>
      </c>
      <c r="W471" s="203">
        <f>IF(R471&gt;0,0,IF(W470+AL471/$C$23&gt;$F$23,$F$23,W470+AL471/$C$23))</f>
        <v>2.7855377202730285</v>
      </c>
      <c r="X471" s="105" t="str">
        <f>IF(R471=0,"-",FORECAST($C$8,Инклинометрия!$B$2:$B$152,Инклинометрия!$A$2:$A$152))</f>
        <v>-</v>
      </c>
      <c r="Y471" s="105" t="str">
        <f>IF(R471=0,"-",FORECAST($C$8-R471,Инклинометрия!$B$2:$B$152,Инклинометрия!$A$2:$A$152))</f>
        <v>-</v>
      </c>
      <c r="Z471" s="105" t="str">
        <f>IF(R471&gt;0,FORECAST($C$8,Инклинометрия!$B$2:$B$152,Инклинометрия!$A$2:$A$152),IF(V471=$C$8,"-",FORECAST($C$8-V471,Инклинометрия!$B$2:$B$152,Инклинометрия!$A$2:$A$152)))</f>
        <v>-</v>
      </c>
      <c r="AA471" s="105" t="str">
        <f>IF(S471=0,"-",FORECAST($C$8-(S471+V471),Инклинометрия!$B$2:$B$152,Инклинометрия!$A$2:$A$152))</f>
        <v>-</v>
      </c>
      <c r="AB471" s="105">
        <f>FORECAST($C$8+T471,Инклинометрия!$B$2:$B$152,Инклинометрия!$A$2:$A$152)</f>
        <v>1422.3537391657405</v>
      </c>
      <c r="AC471" s="105">
        <f>IF(R471=0,FORECAST($C$6-T471,Инклинометрия!$B$2:$B$152,Инклинометрия!$A$2:$A$152),FORECAST($C$8,Инклинометрия!$B$2:$B$152,Инклинометрия!$A$2:$A$152))</f>
        <v>1332.6462608342592</v>
      </c>
      <c r="AD471" s="107">
        <f>IF(R471=0,FORECAST($C$8,Инклинометрия!$B$2:$B$152,Инклинометрия!$A$2:$A$152),Y471)</f>
        <v>1330</v>
      </c>
      <c r="AE471" s="107">
        <f>FORECAST($C$8-(R471+U471),Инклинометрия!$B$2:$B$152,Инклинометрия!$A$2:$A$152)</f>
        <v>0</v>
      </c>
      <c r="AF471" s="107">
        <f>IF(V471=0,"-",FORECAST($C$8,Инклинометрия!$B$2:$B$152,Инклинометрия!$A$2:$A$152))</f>
        <v>1330</v>
      </c>
      <c r="AG471" s="107">
        <f>IF(V471=0,"-",FORECAST($C$8-V471,Инклинометрия!$B$2:$B$152,Инклинометрия!$A$2:$A$152))</f>
        <v>0</v>
      </c>
      <c r="AH471" s="107">
        <f>IF(W471=0,"-",FORECAST($C$8+W471,Инклинометрия!$B$2:$B$152,Инклинометрия!$A$2:$A$152))</f>
        <v>1332.6462608342592</v>
      </c>
      <c r="AI471" s="107">
        <f>IF(W471=0,"-",FORECAST($C$8,Инклинометрия!$B$2:$B$152,Инклинометрия!$A$2:$A$152))</f>
        <v>1330</v>
      </c>
      <c r="AK471" s="122">
        <f t="shared" si="130"/>
        <v>0</v>
      </c>
      <c r="AL471" s="67">
        <f>AK471*(B471-B470)</f>
        <v>0</v>
      </c>
      <c r="AM471" s="23">
        <f t="shared" si="132"/>
        <v>8.6725204696437436E-2</v>
      </c>
      <c r="AN471" s="26">
        <f>AN470+AK471*(B471-B470)/(2*PI()*$C$5*AN470*$K$13)</f>
        <v>0.15480061813468687</v>
      </c>
      <c r="AO471" s="87">
        <f t="shared" si="124"/>
        <v>145932.55112472404</v>
      </c>
      <c r="AP471" s="87">
        <f>IF(R471+U471&lt;$C$8,0,32*$L$23/$C$12^2*($K$10*R471+$K$8*U471)+32*$L$24/($C$14^2-$C$13^2)*($K$10*S471+$K$8*V471))</f>
        <v>44607.551124724028</v>
      </c>
      <c r="AQ471" s="66">
        <f>R471*$C$11*$C$9+U471*$C$11*$C$10</f>
        <v>14695380</v>
      </c>
      <c r="AR471" s="66">
        <f>S471*$C$11*$C$9+V471*$C$11*$C$10</f>
        <v>14695380</v>
      </c>
      <c r="AS471" s="87">
        <f>$C$11*(T471*$C$9+W471*$C$10)</f>
        <v>792178.05375968735</v>
      </c>
      <c r="AT471" s="45">
        <f t="shared" si="118"/>
        <v>15633490.60488441</v>
      </c>
      <c r="AU471" s="75"/>
    </row>
    <row r="472" spans="2:47" ht="15" thickBot="1" x14ac:dyDescent="0.35">
      <c r="B472" s="41">
        <f t="shared" si="125"/>
        <v>8820</v>
      </c>
      <c r="C472" s="8">
        <f t="shared" si="126"/>
        <v>88.2</v>
      </c>
      <c r="D472" s="73">
        <f t="shared" si="114"/>
        <v>117.9675</v>
      </c>
      <c r="E472" s="29">
        <f t="shared" si="131"/>
        <v>29214.289241842187</v>
      </c>
      <c r="F472" s="29">
        <f t="shared" si="127"/>
        <v>66.24555383637778</v>
      </c>
      <c r="G472" s="29">
        <f t="shared" si="128"/>
        <v>88.603428256155269</v>
      </c>
      <c r="H472" s="17">
        <f t="shared" si="129"/>
        <v>39074.111860963916</v>
      </c>
      <c r="I472" s="29">
        <f t="shared" si="119"/>
        <v>2.2250485660981263</v>
      </c>
      <c r="J472" s="29">
        <f t="shared" si="120"/>
        <v>41.694115440740156</v>
      </c>
      <c r="K472" s="32">
        <f>IF((D471+L471+M471-AL471)/($C$21+$C$22)&gt;$C$8,$C$8,(D471+L471+M471-AL471)/($C$21+$C$22))</f>
        <v>1400</v>
      </c>
      <c r="L472" s="97">
        <f t="shared" si="115"/>
        <v>0</v>
      </c>
      <c r="M472" s="96">
        <f t="shared" si="116"/>
        <v>0</v>
      </c>
      <c r="N472" s="98">
        <f t="shared" si="121"/>
        <v>1.7179213529287818</v>
      </c>
      <c r="O472" s="100">
        <f t="shared" si="117"/>
        <v>4.2266987561397071</v>
      </c>
      <c r="P472" s="104">
        <f t="shared" si="122"/>
        <v>18.880500609176615</v>
      </c>
      <c r="Q472" s="102">
        <f t="shared" si="123"/>
        <v>4.9224514715476911E-2</v>
      </c>
      <c r="R472" s="106">
        <f>IF(K472-H471&lt;0,0,K472-H471)</f>
        <v>0</v>
      </c>
      <c r="S472" s="106">
        <f>K472-V472</f>
        <v>0</v>
      </c>
      <c r="T472" s="106">
        <f>IF(R472&gt;0,$C$6-$C$8,IF($C$6-$C$8-W472&lt;0,0,$C$6-$C$8-W472))</f>
        <v>97.214462279726973</v>
      </c>
      <c r="U472" s="107">
        <f>IF(R472=0,IF(U471+(F472-AL472/$C$23)*$C$21/($C$21+$C$22)&gt;$C$8,$C$8,U471+F472*$C$21/($C$21+$C$22)),E472)</f>
        <v>1400</v>
      </c>
      <c r="V472" s="107">
        <f>IF(R472&gt;0,0,IF(V471+(F472-AL472/$C$23)*$C$21/($C$21+$C$22)&gt;$C$8,$C$8,IF(U472=$C$8,V471+(F472-AL472/$C$23)*$C$21/$C$22,V471+(F472-AL472/$C$23)*$C$21/($C$21+$C$22))))</f>
        <v>1400</v>
      </c>
      <c r="W472" s="203">
        <f>IF(R472&gt;0,0,IF(W471+AL472/$C$23&gt;$F$23,$F$23,W471+AL472/$C$23))</f>
        <v>2.7855377202730285</v>
      </c>
      <c r="X472" s="105" t="str">
        <f>IF(R472=0,"-",FORECAST($C$8,Инклинометрия!$B$2:$B$152,Инклинометрия!$A$2:$A$152))</f>
        <v>-</v>
      </c>
      <c r="Y472" s="105" t="str">
        <f>IF(R472=0,"-",FORECAST($C$8-R472,Инклинометрия!$B$2:$B$152,Инклинометрия!$A$2:$A$152))</f>
        <v>-</v>
      </c>
      <c r="Z472" s="105" t="str">
        <f>IF(R472&gt;0,FORECAST($C$8,Инклинометрия!$B$2:$B$152,Инклинометрия!$A$2:$A$152),IF(V472=$C$8,"-",FORECAST($C$8-V472,Инклинометрия!$B$2:$B$152,Инклинометрия!$A$2:$A$152)))</f>
        <v>-</v>
      </c>
      <c r="AA472" s="105" t="str">
        <f>IF(S472=0,"-",FORECAST($C$8-(S472+V472),Инклинометрия!$B$2:$B$152,Инклинометрия!$A$2:$A$152))</f>
        <v>-</v>
      </c>
      <c r="AB472" s="105">
        <f>FORECAST($C$8+T472,Инклинометрия!$B$2:$B$152,Инклинометрия!$A$2:$A$152)</f>
        <v>1422.3537391657405</v>
      </c>
      <c r="AC472" s="105">
        <f>IF(R472=0,FORECAST($C$6-T472,Инклинометрия!$B$2:$B$152,Инклинометрия!$A$2:$A$152),FORECAST($C$8,Инклинометрия!$B$2:$B$152,Инклинометрия!$A$2:$A$152))</f>
        <v>1332.6462608342592</v>
      </c>
      <c r="AD472" s="107">
        <f>IF(R472=0,FORECAST($C$8,Инклинометрия!$B$2:$B$152,Инклинометрия!$A$2:$A$152),Y472)</f>
        <v>1330</v>
      </c>
      <c r="AE472" s="107">
        <f>FORECAST($C$8-(R472+U472),Инклинометрия!$B$2:$B$152,Инклинометрия!$A$2:$A$152)</f>
        <v>0</v>
      </c>
      <c r="AF472" s="107">
        <f>IF(V472=0,"-",FORECAST($C$8,Инклинометрия!$B$2:$B$152,Инклинометрия!$A$2:$A$152))</f>
        <v>1330</v>
      </c>
      <c r="AG472" s="107">
        <f>IF(V472=0,"-",FORECAST($C$8-V472,Инклинометрия!$B$2:$B$152,Инклинометрия!$A$2:$A$152))</f>
        <v>0</v>
      </c>
      <c r="AH472" s="107">
        <f>IF(W472=0,"-",FORECAST($C$8+W472,Инклинометрия!$B$2:$B$152,Инклинометрия!$A$2:$A$152))</f>
        <v>1332.6462608342592</v>
      </c>
      <c r="AI472" s="107">
        <f>IF(W472=0,"-",FORECAST($C$8,Инклинометрия!$B$2:$B$152,Инклинометрия!$A$2:$A$152))</f>
        <v>1330</v>
      </c>
      <c r="AK472" s="122">
        <f t="shared" si="130"/>
        <v>0</v>
      </c>
      <c r="AL472" s="67">
        <f>AK472*(B472-B471)</f>
        <v>0</v>
      </c>
      <c r="AM472" s="23">
        <f t="shared" si="132"/>
        <v>8.6725204696437436E-2</v>
      </c>
      <c r="AN472" s="26">
        <f>AN471+AK472*(B472-B471)/(2*PI()*$C$5*AN471*$K$13)</f>
        <v>0.15480061813468687</v>
      </c>
      <c r="AO472" s="87">
        <f t="shared" si="124"/>
        <v>145932.55112472404</v>
      </c>
      <c r="AP472" s="87">
        <f>IF(R472+U472&lt;$C$8,0,32*$L$23/$C$12^2*($K$10*R472+$K$8*U472)+32*$L$24/($C$14^2-$C$13^2)*($K$10*S472+$K$8*V472))</f>
        <v>44607.551124724028</v>
      </c>
      <c r="AQ472" s="66">
        <f>R472*$C$11*$C$9+U472*$C$11*$C$10</f>
        <v>14695380</v>
      </c>
      <c r="AR472" s="66">
        <f>S472*$C$11*$C$9+V472*$C$11*$C$10</f>
        <v>14695380</v>
      </c>
      <c r="AS472" s="87">
        <f>$C$11*(T472*$C$9+W472*$C$10)</f>
        <v>792178.05375968735</v>
      </c>
      <c r="AT472" s="45">
        <f t="shared" si="118"/>
        <v>15633490.60488441</v>
      </c>
      <c r="AU472" s="75"/>
    </row>
    <row r="473" spans="2:47" ht="15" thickBot="1" x14ac:dyDescent="0.35">
      <c r="B473" s="41">
        <f t="shared" si="125"/>
        <v>8840</v>
      </c>
      <c r="C473" s="8">
        <f t="shared" si="126"/>
        <v>88.4</v>
      </c>
      <c r="D473" s="73">
        <f t="shared" si="114"/>
        <v>118.235</v>
      </c>
      <c r="E473" s="29">
        <f t="shared" si="131"/>
        <v>29280.534795678563</v>
      </c>
      <c r="F473" s="29">
        <f t="shared" si="127"/>
        <v>66.24555383637778</v>
      </c>
      <c r="G473" s="29">
        <f t="shared" si="128"/>
        <v>88.603428256155269</v>
      </c>
      <c r="H473" s="17">
        <f t="shared" si="129"/>
        <v>39162.715289220068</v>
      </c>
      <c r="I473" s="29">
        <f t="shared" si="119"/>
        <v>2.2250485660981263</v>
      </c>
      <c r="J473" s="29">
        <f t="shared" si="120"/>
        <v>41.694115440740156</v>
      </c>
      <c r="K473" s="32">
        <f>IF((D472+L472+M472-AL472)/($C$21+$C$22)&gt;$C$8,$C$8,(D472+L472+M472-AL472)/($C$21+$C$22))</f>
        <v>1400</v>
      </c>
      <c r="L473" s="97">
        <f t="shared" si="115"/>
        <v>0</v>
      </c>
      <c r="M473" s="96">
        <f t="shared" si="116"/>
        <v>0</v>
      </c>
      <c r="N473" s="98">
        <f t="shared" si="121"/>
        <v>1.7179213529287818</v>
      </c>
      <c r="O473" s="100">
        <f t="shared" si="117"/>
        <v>4.2266987561397071</v>
      </c>
      <c r="P473" s="104">
        <f t="shared" si="122"/>
        <v>18.880500609176615</v>
      </c>
      <c r="Q473" s="102">
        <f t="shared" si="123"/>
        <v>4.9224514715476911E-2</v>
      </c>
      <c r="R473" s="106">
        <f>IF(K473-H472&lt;0,0,K473-H472)</f>
        <v>0</v>
      </c>
      <c r="S473" s="106">
        <f>K473-V473</f>
        <v>0</v>
      </c>
      <c r="T473" s="106">
        <f>IF(R473&gt;0,$C$6-$C$8,IF($C$6-$C$8-W473&lt;0,0,$C$6-$C$8-W473))</f>
        <v>97.214462279726973</v>
      </c>
      <c r="U473" s="107">
        <f>IF(R473=0,IF(U472+(F473-AL473/$C$23)*$C$21/($C$21+$C$22)&gt;$C$8,$C$8,U472+F473*$C$21/($C$21+$C$22)),E473)</f>
        <v>1400</v>
      </c>
      <c r="V473" s="107">
        <f>IF(R473&gt;0,0,IF(V472+(F473-AL473/$C$23)*$C$21/($C$21+$C$22)&gt;$C$8,$C$8,IF(U473=$C$8,V472+(F473-AL473/$C$23)*$C$21/$C$22,V472+(F473-AL473/$C$23)*$C$21/($C$21+$C$22))))</f>
        <v>1400</v>
      </c>
      <c r="W473" s="203">
        <f>IF(R473&gt;0,0,IF(W472+AL473/$C$23&gt;$F$23,$F$23,W472+AL473/$C$23))</f>
        <v>2.7855377202730285</v>
      </c>
      <c r="X473" s="105" t="str">
        <f>IF(R473=0,"-",FORECAST($C$8,Инклинометрия!$B$2:$B$152,Инклинометрия!$A$2:$A$152))</f>
        <v>-</v>
      </c>
      <c r="Y473" s="105" t="str">
        <f>IF(R473=0,"-",FORECAST($C$8-R473,Инклинометрия!$B$2:$B$152,Инклинометрия!$A$2:$A$152))</f>
        <v>-</v>
      </c>
      <c r="Z473" s="105" t="str">
        <f>IF(R473&gt;0,FORECAST($C$8,Инклинометрия!$B$2:$B$152,Инклинометрия!$A$2:$A$152),IF(V473=$C$8,"-",FORECAST($C$8-V473,Инклинометрия!$B$2:$B$152,Инклинометрия!$A$2:$A$152)))</f>
        <v>-</v>
      </c>
      <c r="AA473" s="105" t="str">
        <f>IF(S473=0,"-",FORECAST($C$8-(S473+V473),Инклинометрия!$B$2:$B$152,Инклинометрия!$A$2:$A$152))</f>
        <v>-</v>
      </c>
      <c r="AB473" s="105">
        <f>FORECAST($C$8+T473,Инклинометрия!$B$2:$B$152,Инклинометрия!$A$2:$A$152)</f>
        <v>1422.3537391657405</v>
      </c>
      <c r="AC473" s="105">
        <f>IF(R473=0,FORECAST($C$6-T473,Инклинометрия!$B$2:$B$152,Инклинометрия!$A$2:$A$152),FORECAST($C$8,Инклинометрия!$B$2:$B$152,Инклинометрия!$A$2:$A$152))</f>
        <v>1332.6462608342592</v>
      </c>
      <c r="AD473" s="107">
        <f>IF(R473=0,FORECAST($C$8,Инклинометрия!$B$2:$B$152,Инклинометрия!$A$2:$A$152),Y473)</f>
        <v>1330</v>
      </c>
      <c r="AE473" s="107">
        <f>FORECAST($C$8-(R473+U473),Инклинометрия!$B$2:$B$152,Инклинометрия!$A$2:$A$152)</f>
        <v>0</v>
      </c>
      <c r="AF473" s="107">
        <f>IF(V473=0,"-",FORECAST($C$8,Инклинометрия!$B$2:$B$152,Инклинометрия!$A$2:$A$152))</f>
        <v>1330</v>
      </c>
      <c r="AG473" s="107">
        <f>IF(V473=0,"-",FORECAST($C$8-V473,Инклинометрия!$B$2:$B$152,Инклинометрия!$A$2:$A$152))</f>
        <v>0</v>
      </c>
      <c r="AH473" s="107">
        <f>IF(W473=0,"-",FORECAST($C$8+W473,Инклинометрия!$B$2:$B$152,Инклинометрия!$A$2:$A$152))</f>
        <v>1332.6462608342592</v>
      </c>
      <c r="AI473" s="107">
        <f>IF(W473=0,"-",FORECAST($C$8,Инклинометрия!$B$2:$B$152,Инклинометрия!$A$2:$A$152))</f>
        <v>1330</v>
      </c>
      <c r="AK473" s="122">
        <f t="shared" si="130"/>
        <v>0</v>
      </c>
      <c r="AL473" s="67">
        <f>AK473*(B473-B472)</f>
        <v>0</v>
      </c>
      <c r="AM473" s="23">
        <f t="shared" si="132"/>
        <v>8.6725204696437436E-2</v>
      </c>
      <c r="AN473" s="26">
        <f>AN472+AK473*(B473-B472)/(2*PI()*$C$5*AN472*$K$13)</f>
        <v>0.15480061813468687</v>
      </c>
      <c r="AO473" s="87">
        <f t="shared" si="124"/>
        <v>145932.55112472404</v>
      </c>
      <c r="AP473" s="87">
        <f>IF(R473+U473&lt;$C$8,0,32*$L$23/$C$12^2*($K$10*R473+$K$8*U473)+32*$L$24/($C$14^2-$C$13^2)*($K$10*S473+$K$8*V473))</f>
        <v>44607.551124724028</v>
      </c>
      <c r="AQ473" s="66">
        <f>R473*$C$11*$C$9+U473*$C$11*$C$10</f>
        <v>14695380</v>
      </c>
      <c r="AR473" s="66">
        <f>S473*$C$11*$C$9+V473*$C$11*$C$10</f>
        <v>14695380</v>
      </c>
      <c r="AS473" s="87">
        <f>$C$11*(T473*$C$9+W473*$C$10)</f>
        <v>792178.05375968735</v>
      </c>
      <c r="AT473" s="45">
        <f t="shared" si="118"/>
        <v>15633490.60488441</v>
      </c>
      <c r="AU473" s="75"/>
    </row>
    <row r="474" spans="2:47" ht="15" thickBot="1" x14ac:dyDescent="0.35">
      <c r="B474" s="41">
        <f t="shared" si="125"/>
        <v>8860</v>
      </c>
      <c r="C474" s="8">
        <f t="shared" si="126"/>
        <v>88.600000000000009</v>
      </c>
      <c r="D474" s="73">
        <f t="shared" si="114"/>
        <v>118.50250000000001</v>
      </c>
      <c r="E474" s="29">
        <f t="shared" si="131"/>
        <v>29346.780349514942</v>
      </c>
      <c r="F474" s="29">
        <f t="shared" si="127"/>
        <v>66.24555383637778</v>
      </c>
      <c r="G474" s="29">
        <f t="shared" si="128"/>
        <v>88.603428256155269</v>
      </c>
      <c r="H474" s="17">
        <f t="shared" si="129"/>
        <v>39251.318717476221</v>
      </c>
      <c r="I474" s="29">
        <f t="shared" si="119"/>
        <v>2.2250485660981263</v>
      </c>
      <c r="J474" s="29">
        <f t="shared" si="120"/>
        <v>41.694115440740156</v>
      </c>
      <c r="K474" s="32">
        <f>IF((D473+L473+M473-AL473)/($C$21+$C$22)&gt;$C$8,$C$8,(D473+L473+M473-AL473)/($C$21+$C$22))</f>
        <v>1400</v>
      </c>
      <c r="L474" s="97">
        <f t="shared" si="115"/>
        <v>0</v>
      </c>
      <c r="M474" s="96">
        <f t="shared" si="116"/>
        <v>0</v>
      </c>
      <c r="N474" s="98">
        <f t="shared" si="121"/>
        <v>1.7179213529287818</v>
      </c>
      <c r="O474" s="100">
        <f t="shared" si="117"/>
        <v>4.2266987561397071</v>
      </c>
      <c r="P474" s="104">
        <f t="shared" si="122"/>
        <v>18.880500609176615</v>
      </c>
      <c r="Q474" s="102">
        <f t="shared" si="123"/>
        <v>4.9224514715476911E-2</v>
      </c>
      <c r="R474" s="106">
        <f>IF(K474-H473&lt;0,0,K474-H473)</f>
        <v>0</v>
      </c>
      <c r="S474" s="106">
        <f>K474-V474</f>
        <v>0</v>
      </c>
      <c r="T474" s="106">
        <f>IF(R474&gt;0,$C$6-$C$8,IF($C$6-$C$8-W474&lt;0,0,$C$6-$C$8-W474))</f>
        <v>97.214462279726973</v>
      </c>
      <c r="U474" s="107">
        <f>IF(R474=0,IF(U473+(F474-AL474/$C$23)*$C$21/($C$21+$C$22)&gt;$C$8,$C$8,U473+F474*$C$21/($C$21+$C$22)),E474)</f>
        <v>1400</v>
      </c>
      <c r="V474" s="107">
        <f>IF(R474&gt;0,0,IF(V473+(F474-AL474/$C$23)*$C$21/($C$21+$C$22)&gt;$C$8,$C$8,IF(U474=$C$8,V473+(F474-AL474/$C$23)*$C$21/$C$22,V473+(F474-AL474/$C$23)*$C$21/($C$21+$C$22))))</f>
        <v>1400</v>
      </c>
      <c r="W474" s="203">
        <f>IF(R474&gt;0,0,IF(W473+AL474/$C$23&gt;$F$23,$F$23,W473+AL474/$C$23))</f>
        <v>2.7855377202730285</v>
      </c>
      <c r="X474" s="105" t="str">
        <f>IF(R474=0,"-",FORECAST($C$8,Инклинометрия!$B$2:$B$152,Инклинометрия!$A$2:$A$152))</f>
        <v>-</v>
      </c>
      <c r="Y474" s="105" t="str">
        <f>IF(R474=0,"-",FORECAST($C$8-R474,Инклинометрия!$B$2:$B$152,Инклинометрия!$A$2:$A$152))</f>
        <v>-</v>
      </c>
      <c r="Z474" s="105" t="str">
        <f>IF(R474&gt;0,FORECAST($C$8,Инклинометрия!$B$2:$B$152,Инклинометрия!$A$2:$A$152),IF(V474=$C$8,"-",FORECAST($C$8-V474,Инклинометрия!$B$2:$B$152,Инклинометрия!$A$2:$A$152)))</f>
        <v>-</v>
      </c>
      <c r="AA474" s="105" t="str">
        <f>IF(S474=0,"-",FORECAST($C$8-(S474+V474),Инклинометрия!$B$2:$B$152,Инклинометрия!$A$2:$A$152))</f>
        <v>-</v>
      </c>
      <c r="AB474" s="105">
        <f>FORECAST($C$8+T474,Инклинометрия!$B$2:$B$152,Инклинометрия!$A$2:$A$152)</f>
        <v>1422.3537391657405</v>
      </c>
      <c r="AC474" s="105">
        <f>IF(R474=0,FORECAST($C$6-T474,Инклинометрия!$B$2:$B$152,Инклинометрия!$A$2:$A$152),FORECAST($C$8,Инклинометрия!$B$2:$B$152,Инклинометрия!$A$2:$A$152))</f>
        <v>1332.6462608342592</v>
      </c>
      <c r="AD474" s="107">
        <f>IF(R474=0,FORECAST($C$8,Инклинометрия!$B$2:$B$152,Инклинометрия!$A$2:$A$152),Y474)</f>
        <v>1330</v>
      </c>
      <c r="AE474" s="107">
        <f>FORECAST($C$8-(R474+U474),Инклинометрия!$B$2:$B$152,Инклинометрия!$A$2:$A$152)</f>
        <v>0</v>
      </c>
      <c r="AF474" s="107">
        <f>IF(V474=0,"-",FORECAST($C$8,Инклинометрия!$B$2:$B$152,Инклинометрия!$A$2:$A$152))</f>
        <v>1330</v>
      </c>
      <c r="AG474" s="107">
        <f>IF(V474=0,"-",FORECAST($C$8-V474,Инклинометрия!$B$2:$B$152,Инклинометрия!$A$2:$A$152))</f>
        <v>0</v>
      </c>
      <c r="AH474" s="107">
        <f>IF(W474=0,"-",FORECAST($C$8+W474,Инклинометрия!$B$2:$B$152,Инклинометрия!$A$2:$A$152))</f>
        <v>1332.6462608342592</v>
      </c>
      <c r="AI474" s="107">
        <f>IF(W474=0,"-",FORECAST($C$8,Инклинометрия!$B$2:$B$152,Инклинометрия!$A$2:$A$152))</f>
        <v>1330</v>
      </c>
      <c r="AK474" s="122">
        <f t="shared" si="130"/>
        <v>0</v>
      </c>
      <c r="AL474" s="67">
        <f>AK474*(B474-B473)</f>
        <v>0</v>
      </c>
      <c r="AM474" s="23">
        <f t="shared" si="132"/>
        <v>8.6725204696437436E-2</v>
      </c>
      <c r="AN474" s="26">
        <f>AN473+AK474*(B474-B473)/(2*PI()*$C$5*AN473*$K$13)</f>
        <v>0.15480061813468687</v>
      </c>
      <c r="AO474" s="87">
        <f t="shared" si="124"/>
        <v>145932.55112472404</v>
      </c>
      <c r="AP474" s="87">
        <f>IF(R474+U474&lt;$C$8,0,32*$L$23/$C$12^2*($K$10*R474+$K$8*U474)+32*$L$24/($C$14^2-$C$13^2)*($K$10*S474+$K$8*V474))</f>
        <v>44607.551124724028</v>
      </c>
      <c r="AQ474" s="66">
        <f>R474*$C$11*$C$9+U474*$C$11*$C$10</f>
        <v>14695380</v>
      </c>
      <c r="AR474" s="66">
        <f>S474*$C$11*$C$9+V474*$C$11*$C$10</f>
        <v>14695380</v>
      </c>
      <c r="AS474" s="87">
        <f>$C$11*(T474*$C$9+W474*$C$10)</f>
        <v>792178.05375968735</v>
      </c>
      <c r="AT474" s="45">
        <f t="shared" si="118"/>
        <v>15633490.60488441</v>
      </c>
      <c r="AU474" s="75"/>
    </row>
    <row r="475" spans="2:47" ht="15" thickBot="1" x14ac:dyDescent="0.35">
      <c r="B475" s="41">
        <f t="shared" si="125"/>
        <v>8880</v>
      </c>
      <c r="C475" s="8">
        <f t="shared" si="126"/>
        <v>88.8</v>
      </c>
      <c r="D475" s="73">
        <f t="shared" si="114"/>
        <v>118.77</v>
      </c>
      <c r="E475" s="29">
        <f t="shared" si="131"/>
        <v>29413.025903351314</v>
      </c>
      <c r="F475" s="29">
        <f t="shared" si="127"/>
        <v>66.245553836373062</v>
      </c>
      <c r="G475" s="29">
        <f t="shared" si="128"/>
        <v>88.603428256148959</v>
      </c>
      <c r="H475" s="17">
        <f t="shared" si="129"/>
        <v>39339.922145732373</v>
      </c>
      <c r="I475" s="29">
        <f t="shared" si="119"/>
        <v>2.2250485660981263</v>
      </c>
      <c r="J475" s="29">
        <f t="shared" si="120"/>
        <v>41.69411544073867</v>
      </c>
      <c r="K475" s="32">
        <f>IF((D474+L474+M474-AL474)/($C$21+$C$22)&gt;$C$8,$C$8,(D474+L474+M474-AL474)/($C$21+$C$22))</f>
        <v>1400</v>
      </c>
      <c r="L475" s="97">
        <f t="shared" si="115"/>
        <v>0</v>
      </c>
      <c r="M475" s="96">
        <f t="shared" si="116"/>
        <v>0</v>
      </c>
      <c r="N475" s="98">
        <f t="shared" si="121"/>
        <v>1.7179213529287818</v>
      </c>
      <c r="O475" s="100">
        <f t="shared" si="117"/>
        <v>4.2266987561397071</v>
      </c>
      <c r="P475" s="104">
        <f t="shared" si="122"/>
        <v>18.880500609176615</v>
      </c>
      <c r="Q475" s="102">
        <f t="shared" si="123"/>
        <v>4.9224514715476911E-2</v>
      </c>
      <c r="R475" s="106">
        <f>IF(K475-H474&lt;0,0,K475-H474)</f>
        <v>0</v>
      </c>
      <c r="S475" s="106">
        <f>K475-V475</f>
        <v>0</v>
      </c>
      <c r="T475" s="106">
        <f>IF(R475&gt;0,$C$6-$C$8,IF($C$6-$C$8-W475&lt;0,0,$C$6-$C$8-W475))</f>
        <v>97.214462279726973</v>
      </c>
      <c r="U475" s="107">
        <f>IF(R475=0,IF(U474+(F475-AL475/$C$23)*$C$21/($C$21+$C$22)&gt;$C$8,$C$8,U474+F475*$C$21/($C$21+$C$22)),E475)</f>
        <v>1400</v>
      </c>
      <c r="V475" s="107">
        <f>IF(R475&gt;0,0,IF(V474+(F475-AL475/$C$23)*$C$21/($C$21+$C$22)&gt;$C$8,$C$8,IF(U475=$C$8,V474+(F475-AL475/$C$23)*$C$21/$C$22,V474+(F475-AL475/$C$23)*$C$21/($C$21+$C$22))))</f>
        <v>1400</v>
      </c>
      <c r="W475" s="203">
        <f>IF(R475&gt;0,0,IF(W474+AL475/$C$23&gt;$F$23,$F$23,W474+AL475/$C$23))</f>
        <v>2.7855377202730285</v>
      </c>
      <c r="X475" s="105" t="str">
        <f>IF(R475=0,"-",FORECAST($C$8,Инклинометрия!$B$2:$B$152,Инклинометрия!$A$2:$A$152))</f>
        <v>-</v>
      </c>
      <c r="Y475" s="105" t="str">
        <f>IF(R475=0,"-",FORECAST($C$8-R475,Инклинометрия!$B$2:$B$152,Инклинометрия!$A$2:$A$152))</f>
        <v>-</v>
      </c>
      <c r="Z475" s="105" t="str">
        <f>IF(R475&gt;0,FORECAST($C$8,Инклинометрия!$B$2:$B$152,Инклинометрия!$A$2:$A$152),IF(V475=$C$8,"-",FORECAST($C$8-V475,Инклинометрия!$B$2:$B$152,Инклинометрия!$A$2:$A$152)))</f>
        <v>-</v>
      </c>
      <c r="AA475" s="105" t="str">
        <f>IF(S475=0,"-",FORECAST($C$8-(S475+V475),Инклинометрия!$B$2:$B$152,Инклинометрия!$A$2:$A$152))</f>
        <v>-</v>
      </c>
      <c r="AB475" s="105">
        <f>FORECAST($C$8+T475,Инклинометрия!$B$2:$B$152,Инклинометрия!$A$2:$A$152)</f>
        <v>1422.3537391657405</v>
      </c>
      <c r="AC475" s="105">
        <f>IF(R475=0,FORECAST($C$6-T475,Инклинометрия!$B$2:$B$152,Инклинометрия!$A$2:$A$152),FORECAST($C$8,Инклинометрия!$B$2:$B$152,Инклинометрия!$A$2:$A$152))</f>
        <v>1332.6462608342592</v>
      </c>
      <c r="AD475" s="107">
        <f>IF(R475=0,FORECAST($C$8,Инклинометрия!$B$2:$B$152,Инклинометрия!$A$2:$A$152),Y475)</f>
        <v>1330</v>
      </c>
      <c r="AE475" s="107">
        <f>FORECAST($C$8-(R475+U475),Инклинометрия!$B$2:$B$152,Инклинометрия!$A$2:$A$152)</f>
        <v>0</v>
      </c>
      <c r="AF475" s="107">
        <f>IF(V475=0,"-",FORECAST($C$8,Инклинометрия!$B$2:$B$152,Инклинометрия!$A$2:$A$152))</f>
        <v>1330</v>
      </c>
      <c r="AG475" s="107">
        <f>IF(V475=0,"-",FORECAST($C$8-V475,Инклинометрия!$B$2:$B$152,Инклинометрия!$A$2:$A$152))</f>
        <v>0</v>
      </c>
      <c r="AH475" s="107">
        <f>IF(W475=0,"-",FORECAST($C$8+W475,Инклинометрия!$B$2:$B$152,Инклинометрия!$A$2:$A$152))</f>
        <v>1332.6462608342592</v>
      </c>
      <c r="AI475" s="107">
        <f>IF(W475=0,"-",FORECAST($C$8,Инклинометрия!$B$2:$B$152,Инклинометрия!$A$2:$A$152))</f>
        <v>1330</v>
      </c>
      <c r="AK475" s="122">
        <f t="shared" si="130"/>
        <v>0</v>
      </c>
      <c r="AL475" s="67">
        <f>AK475*(B475-B474)</f>
        <v>0</v>
      </c>
      <c r="AM475" s="23">
        <f t="shared" si="132"/>
        <v>8.6725204696437436E-2</v>
      </c>
      <c r="AN475" s="26">
        <f>AN474+AK475*(B475-B474)/(2*PI()*$C$5*AN474*$K$13)</f>
        <v>0.15480061813468687</v>
      </c>
      <c r="AO475" s="87">
        <f t="shared" si="124"/>
        <v>145932.55112472404</v>
      </c>
      <c r="AP475" s="87">
        <f>IF(R475+U475&lt;$C$8,0,32*$L$23/$C$12^2*($K$10*R475+$K$8*U475)+32*$L$24/($C$14^2-$C$13^2)*($K$10*S475+$K$8*V475))</f>
        <v>44607.551124724028</v>
      </c>
      <c r="AQ475" s="66">
        <f>R475*$C$11*$C$9+U475*$C$11*$C$10</f>
        <v>14695380</v>
      </c>
      <c r="AR475" s="66">
        <f>S475*$C$11*$C$9+V475*$C$11*$C$10</f>
        <v>14695380</v>
      </c>
      <c r="AS475" s="87">
        <f>$C$11*(T475*$C$9+W475*$C$10)</f>
        <v>792178.05375968735</v>
      </c>
      <c r="AT475" s="45">
        <f t="shared" si="118"/>
        <v>15633490.60488441</v>
      </c>
      <c r="AU475" s="75"/>
    </row>
    <row r="476" spans="2:47" ht="15" thickBot="1" x14ac:dyDescent="0.35">
      <c r="B476" s="41">
        <f t="shared" si="125"/>
        <v>8900</v>
      </c>
      <c r="C476" s="8">
        <f t="shared" si="126"/>
        <v>89</v>
      </c>
      <c r="D476" s="73">
        <f t="shared" si="114"/>
        <v>119.03749999999999</v>
      </c>
      <c r="E476" s="29">
        <f t="shared" si="131"/>
        <v>29479.271457187693</v>
      </c>
      <c r="F476" s="29">
        <f t="shared" si="127"/>
        <v>66.24555383637778</v>
      </c>
      <c r="G476" s="29">
        <f t="shared" si="128"/>
        <v>88.603428256155269</v>
      </c>
      <c r="H476" s="17">
        <f t="shared" si="129"/>
        <v>39428.525573988525</v>
      </c>
      <c r="I476" s="29">
        <f t="shared" si="119"/>
        <v>2.2250485660981263</v>
      </c>
      <c r="J476" s="29">
        <f t="shared" si="120"/>
        <v>41.694115440740156</v>
      </c>
      <c r="K476" s="32">
        <f>IF((D475+L475+M475-AL475)/($C$21+$C$22)&gt;$C$8,$C$8,(D475+L475+M475-AL475)/($C$21+$C$22))</f>
        <v>1400</v>
      </c>
      <c r="L476" s="97">
        <f t="shared" si="115"/>
        <v>0</v>
      </c>
      <c r="M476" s="96">
        <f t="shared" si="116"/>
        <v>0</v>
      </c>
      <c r="N476" s="98">
        <f t="shared" si="121"/>
        <v>1.7179213529287818</v>
      </c>
      <c r="O476" s="100">
        <f t="shared" si="117"/>
        <v>4.2266987561397071</v>
      </c>
      <c r="P476" s="104">
        <f t="shared" si="122"/>
        <v>18.880500609176615</v>
      </c>
      <c r="Q476" s="102">
        <f t="shared" si="123"/>
        <v>4.9224514715476911E-2</v>
      </c>
      <c r="R476" s="106">
        <f>IF(K476-H475&lt;0,0,K476-H475)</f>
        <v>0</v>
      </c>
      <c r="S476" s="106">
        <f>K476-V476</f>
        <v>0</v>
      </c>
      <c r="T476" s="106">
        <f>IF(R476&gt;0,$C$6-$C$8,IF($C$6-$C$8-W476&lt;0,0,$C$6-$C$8-W476))</f>
        <v>97.214462279726973</v>
      </c>
      <c r="U476" s="107">
        <f>IF(R476=0,IF(U475+(F476-AL476/$C$23)*$C$21/($C$21+$C$22)&gt;$C$8,$C$8,U475+F476*$C$21/($C$21+$C$22)),E476)</f>
        <v>1400</v>
      </c>
      <c r="V476" s="107">
        <f>IF(R476&gt;0,0,IF(V475+(F476-AL476/$C$23)*$C$21/($C$21+$C$22)&gt;$C$8,$C$8,IF(U476=$C$8,V475+(F476-AL476/$C$23)*$C$21/$C$22,V475+(F476-AL476/$C$23)*$C$21/($C$21+$C$22))))</f>
        <v>1400</v>
      </c>
      <c r="W476" s="203">
        <f>IF(R476&gt;0,0,IF(W475+AL476/$C$23&gt;$F$23,$F$23,W475+AL476/$C$23))</f>
        <v>2.7855377202730285</v>
      </c>
      <c r="X476" s="105" t="str">
        <f>IF(R476=0,"-",FORECAST($C$8,Инклинометрия!$B$2:$B$152,Инклинометрия!$A$2:$A$152))</f>
        <v>-</v>
      </c>
      <c r="Y476" s="105" t="str">
        <f>IF(R476=0,"-",FORECAST($C$8-R476,Инклинометрия!$B$2:$B$152,Инклинометрия!$A$2:$A$152))</f>
        <v>-</v>
      </c>
      <c r="Z476" s="105" t="str">
        <f>IF(R476&gt;0,FORECAST($C$8,Инклинометрия!$B$2:$B$152,Инклинометрия!$A$2:$A$152),IF(V476=$C$8,"-",FORECAST($C$8-V476,Инклинометрия!$B$2:$B$152,Инклинометрия!$A$2:$A$152)))</f>
        <v>-</v>
      </c>
      <c r="AA476" s="105" t="str">
        <f>IF(S476=0,"-",FORECAST($C$8-(S476+V476),Инклинометрия!$B$2:$B$152,Инклинометрия!$A$2:$A$152))</f>
        <v>-</v>
      </c>
      <c r="AB476" s="105">
        <f>FORECAST($C$8+T476,Инклинометрия!$B$2:$B$152,Инклинометрия!$A$2:$A$152)</f>
        <v>1422.3537391657405</v>
      </c>
      <c r="AC476" s="105">
        <f>IF(R476=0,FORECAST($C$6-T476,Инклинометрия!$B$2:$B$152,Инклинометрия!$A$2:$A$152),FORECAST($C$8,Инклинометрия!$B$2:$B$152,Инклинометрия!$A$2:$A$152))</f>
        <v>1332.6462608342592</v>
      </c>
      <c r="AD476" s="107">
        <f>IF(R476=0,FORECAST($C$8,Инклинометрия!$B$2:$B$152,Инклинометрия!$A$2:$A$152),Y476)</f>
        <v>1330</v>
      </c>
      <c r="AE476" s="107">
        <f>FORECAST($C$8-(R476+U476),Инклинометрия!$B$2:$B$152,Инклинометрия!$A$2:$A$152)</f>
        <v>0</v>
      </c>
      <c r="AF476" s="107">
        <f>IF(V476=0,"-",FORECAST($C$8,Инклинометрия!$B$2:$B$152,Инклинометрия!$A$2:$A$152))</f>
        <v>1330</v>
      </c>
      <c r="AG476" s="107">
        <f>IF(V476=0,"-",FORECAST($C$8-V476,Инклинометрия!$B$2:$B$152,Инклинометрия!$A$2:$A$152))</f>
        <v>0</v>
      </c>
      <c r="AH476" s="107">
        <f>IF(W476=0,"-",FORECAST($C$8+W476,Инклинометрия!$B$2:$B$152,Инклинометрия!$A$2:$A$152))</f>
        <v>1332.6462608342592</v>
      </c>
      <c r="AI476" s="107">
        <f>IF(W476=0,"-",FORECAST($C$8,Инклинометрия!$B$2:$B$152,Инклинометрия!$A$2:$A$152))</f>
        <v>1330</v>
      </c>
      <c r="AK476" s="122">
        <f t="shared" si="130"/>
        <v>0</v>
      </c>
      <c r="AL476" s="67">
        <f>AK476*(B476-B475)</f>
        <v>0</v>
      </c>
      <c r="AM476" s="23">
        <f t="shared" si="132"/>
        <v>8.6725204696437436E-2</v>
      </c>
      <c r="AN476" s="26">
        <f>AN475+AK476*(B476-B475)/(2*PI()*$C$5*AN475*$K$13)</f>
        <v>0.15480061813468687</v>
      </c>
      <c r="AO476" s="87">
        <f t="shared" si="124"/>
        <v>145932.55112472404</v>
      </c>
      <c r="AP476" s="87">
        <f>IF(R476+U476&lt;$C$8,0,32*$L$23/$C$12^2*($K$10*R476+$K$8*U476)+32*$L$24/($C$14^2-$C$13^2)*($K$10*S476+$K$8*V476))</f>
        <v>44607.551124724028</v>
      </c>
      <c r="AQ476" s="66">
        <f>R476*$C$11*$C$9+U476*$C$11*$C$10</f>
        <v>14695380</v>
      </c>
      <c r="AR476" s="66">
        <f>S476*$C$11*$C$9+V476*$C$11*$C$10</f>
        <v>14695380</v>
      </c>
      <c r="AS476" s="87">
        <f>$C$11*(T476*$C$9+W476*$C$10)</f>
        <v>792178.05375968735</v>
      </c>
      <c r="AT476" s="45">
        <f t="shared" si="118"/>
        <v>15633490.60488441</v>
      </c>
      <c r="AU476" s="75"/>
    </row>
    <row r="477" spans="2:47" ht="15" thickBot="1" x14ac:dyDescent="0.35">
      <c r="B477" s="41">
        <f t="shared" si="125"/>
        <v>8920</v>
      </c>
      <c r="C477" s="8">
        <f t="shared" si="126"/>
        <v>89.2</v>
      </c>
      <c r="D477" s="73">
        <f t="shared" si="114"/>
        <v>119.30500000000001</v>
      </c>
      <c r="E477" s="29">
        <f t="shared" si="131"/>
        <v>29545.517011024069</v>
      </c>
      <c r="F477" s="29">
        <f t="shared" si="127"/>
        <v>66.24555383637778</v>
      </c>
      <c r="G477" s="29">
        <f t="shared" si="128"/>
        <v>88.603428256155269</v>
      </c>
      <c r="H477" s="17">
        <f t="shared" si="129"/>
        <v>39517.129002244677</v>
      </c>
      <c r="I477" s="29">
        <f t="shared" si="119"/>
        <v>2.2250485660981263</v>
      </c>
      <c r="J477" s="29">
        <f t="shared" si="120"/>
        <v>41.694115440740156</v>
      </c>
      <c r="K477" s="32">
        <f>IF((D476+L476+M476-AL476)/($C$21+$C$22)&gt;$C$8,$C$8,(D476+L476+M476-AL476)/($C$21+$C$22))</f>
        <v>1400</v>
      </c>
      <c r="L477" s="97">
        <f t="shared" si="115"/>
        <v>0</v>
      </c>
      <c r="M477" s="96">
        <f t="shared" si="116"/>
        <v>0</v>
      </c>
      <c r="N477" s="98">
        <f t="shared" si="121"/>
        <v>1.7179213529287818</v>
      </c>
      <c r="O477" s="100">
        <f t="shared" si="117"/>
        <v>4.2266987561397071</v>
      </c>
      <c r="P477" s="104">
        <f t="shared" si="122"/>
        <v>18.880500609176615</v>
      </c>
      <c r="Q477" s="102">
        <f t="shared" si="123"/>
        <v>4.9224514715476911E-2</v>
      </c>
      <c r="R477" s="106">
        <f>IF(K477-H476&lt;0,0,K477-H476)</f>
        <v>0</v>
      </c>
      <c r="S477" s="106">
        <f>K477-V477</f>
        <v>0</v>
      </c>
      <c r="T477" s="106">
        <f>IF(R477&gt;0,$C$6-$C$8,IF($C$6-$C$8-W477&lt;0,0,$C$6-$C$8-W477))</f>
        <v>97.214462279726973</v>
      </c>
      <c r="U477" s="107">
        <f>IF(R477=0,IF(U476+(F477-AL477/$C$23)*$C$21/($C$21+$C$22)&gt;$C$8,$C$8,U476+F477*$C$21/($C$21+$C$22)),E477)</f>
        <v>1400</v>
      </c>
      <c r="V477" s="107">
        <f>IF(R477&gt;0,0,IF(V476+(F477-AL477/$C$23)*$C$21/($C$21+$C$22)&gt;$C$8,$C$8,IF(U477=$C$8,V476+(F477-AL477/$C$23)*$C$21/$C$22,V476+(F477-AL477/$C$23)*$C$21/($C$21+$C$22))))</f>
        <v>1400</v>
      </c>
      <c r="W477" s="203">
        <f>IF(R477&gt;0,0,IF(W476+AL477/$C$23&gt;$F$23,$F$23,W476+AL477/$C$23))</f>
        <v>2.7855377202730285</v>
      </c>
      <c r="X477" s="105" t="str">
        <f>IF(R477=0,"-",FORECAST($C$8,Инклинометрия!$B$2:$B$152,Инклинометрия!$A$2:$A$152))</f>
        <v>-</v>
      </c>
      <c r="Y477" s="105" t="str">
        <f>IF(R477=0,"-",FORECAST($C$8-R477,Инклинометрия!$B$2:$B$152,Инклинометрия!$A$2:$A$152))</f>
        <v>-</v>
      </c>
      <c r="Z477" s="105" t="str">
        <f>IF(R477&gt;0,FORECAST($C$8,Инклинометрия!$B$2:$B$152,Инклинометрия!$A$2:$A$152),IF(V477=$C$8,"-",FORECAST($C$8-V477,Инклинометрия!$B$2:$B$152,Инклинометрия!$A$2:$A$152)))</f>
        <v>-</v>
      </c>
      <c r="AA477" s="105" t="str">
        <f>IF(S477=0,"-",FORECAST($C$8-(S477+V477),Инклинометрия!$B$2:$B$152,Инклинометрия!$A$2:$A$152))</f>
        <v>-</v>
      </c>
      <c r="AB477" s="105">
        <f>FORECAST($C$8+T477,Инклинометрия!$B$2:$B$152,Инклинометрия!$A$2:$A$152)</f>
        <v>1422.3537391657405</v>
      </c>
      <c r="AC477" s="105">
        <f>IF(R477=0,FORECAST($C$6-T477,Инклинометрия!$B$2:$B$152,Инклинометрия!$A$2:$A$152),FORECAST($C$8,Инклинометрия!$B$2:$B$152,Инклинометрия!$A$2:$A$152))</f>
        <v>1332.6462608342592</v>
      </c>
      <c r="AD477" s="107">
        <f>IF(R477=0,FORECAST($C$8,Инклинометрия!$B$2:$B$152,Инклинометрия!$A$2:$A$152),Y477)</f>
        <v>1330</v>
      </c>
      <c r="AE477" s="107">
        <f>FORECAST($C$8-(R477+U477),Инклинометрия!$B$2:$B$152,Инклинометрия!$A$2:$A$152)</f>
        <v>0</v>
      </c>
      <c r="AF477" s="107">
        <f>IF(V477=0,"-",FORECAST($C$8,Инклинометрия!$B$2:$B$152,Инклинометрия!$A$2:$A$152))</f>
        <v>1330</v>
      </c>
      <c r="AG477" s="107">
        <f>IF(V477=0,"-",FORECAST($C$8-V477,Инклинометрия!$B$2:$B$152,Инклинометрия!$A$2:$A$152))</f>
        <v>0</v>
      </c>
      <c r="AH477" s="107">
        <f>IF(W477=0,"-",FORECAST($C$8+W477,Инклинометрия!$B$2:$B$152,Инклинометрия!$A$2:$A$152))</f>
        <v>1332.6462608342592</v>
      </c>
      <c r="AI477" s="107">
        <f>IF(W477=0,"-",FORECAST($C$8,Инклинометрия!$B$2:$B$152,Инклинометрия!$A$2:$A$152))</f>
        <v>1330</v>
      </c>
      <c r="AK477" s="122">
        <f t="shared" si="130"/>
        <v>0</v>
      </c>
      <c r="AL477" s="67">
        <f>AK477*(B477-B476)</f>
        <v>0</v>
      </c>
      <c r="AM477" s="23">
        <f t="shared" si="132"/>
        <v>8.6725204696437436E-2</v>
      </c>
      <c r="AN477" s="26">
        <f>AN476+AK477*(B477-B476)/(2*PI()*$C$5*AN476*$K$13)</f>
        <v>0.15480061813468687</v>
      </c>
      <c r="AO477" s="87">
        <f t="shared" si="124"/>
        <v>145932.55112472404</v>
      </c>
      <c r="AP477" s="87">
        <f>IF(R477+U477&lt;$C$8,0,32*$L$23/$C$12^2*($K$10*R477+$K$8*U477)+32*$L$24/($C$14^2-$C$13^2)*($K$10*S477+$K$8*V477))</f>
        <v>44607.551124724028</v>
      </c>
      <c r="AQ477" s="66">
        <f>R477*$C$11*$C$9+U477*$C$11*$C$10</f>
        <v>14695380</v>
      </c>
      <c r="AR477" s="66">
        <f>S477*$C$11*$C$9+V477*$C$11*$C$10</f>
        <v>14695380</v>
      </c>
      <c r="AS477" s="87">
        <f>$C$11*(T477*$C$9+W477*$C$10)</f>
        <v>792178.05375968735</v>
      </c>
      <c r="AT477" s="45">
        <f t="shared" si="118"/>
        <v>15633490.60488441</v>
      </c>
      <c r="AU477" s="75"/>
    </row>
    <row r="478" spans="2:47" ht="15" thickBot="1" x14ac:dyDescent="0.35">
      <c r="B478" s="41">
        <f t="shared" si="125"/>
        <v>8940</v>
      </c>
      <c r="C478" s="8">
        <f t="shared" si="126"/>
        <v>89.4</v>
      </c>
      <c r="D478" s="73">
        <f t="shared" si="114"/>
        <v>119.57250000000001</v>
      </c>
      <c r="E478" s="29">
        <f t="shared" si="131"/>
        <v>29611.762564860448</v>
      </c>
      <c r="F478" s="29">
        <f t="shared" si="127"/>
        <v>66.24555383637778</v>
      </c>
      <c r="G478" s="29">
        <f t="shared" si="128"/>
        <v>88.603428256155269</v>
      </c>
      <c r="H478" s="17">
        <f t="shared" si="129"/>
        <v>39605.73243050083</v>
      </c>
      <c r="I478" s="29">
        <f t="shared" si="119"/>
        <v>2.2250485660981263</v>
      </c>
      <c r="J478" s="29">
        <f t="shared" si="120"/>
        <v>41.694115440740156</v>
      </c>
      <c r="K478" s="32">
        <f>IF((D477+L477+M477-AL477)/($C$21+$C$22)&gt;$C$8,$C$8,(D477+L477+M477-AL477)/($C$21+$C$22))</f>
        <v>1400</v>
      </c>
      <c r="L478" s="97">
        <f t="shared" si="115"/>
        <v>0</v>
      </c>
      <c r="M478" s="96">
        <f t="shared" si="116"/>
        <v>0</v>
      </c>
      <c r="N478" s="98">
        <f t="shared" si="121"/>
        <v>1.7179213529287818</v>
      </c>
      <c r="O478" s="100">
        <f t="shared" si="117"/>
        <v>4.2266987561397071</v>
      </c>
      <c r="P478" s="104">
        <f t="shared" si="122"/>
        <v>18.880500609176615</v>
      </c>
      <c r="Q478" s="102">
        <f t="shared" si="123"/>
        <v>4.9224514715476911E-2</v>
      </c>
      <c r="R478" s="106">
        <f>IF(K478-H477&lt;0,0,K478-H477)</f>
        <v>0</v>
      </c>
      <c r="S478" s="106">
        <f>K478-V478</f>
        <v>0</v>
      </c>
      <c r="T478" s="106">
        <f>IF(R478&gt;0,$C$6-$C$8,IF($C$6-$C$8-W478&lt;0,0,$C$6-$C$8-W478))</f>
        <v>97.214462279726973</v>
      </c>
      <c r="U478" s="107">
        <f>IF(R478=0,IF(U477+(F478-AL478/$C$23)*$C$21/($C$21+$C$22)&gt;$C$8,$C$8,U477+F478*$C$21/($C$21+$C$22)),E478)</f>
        <v>1400</v>
      </c>
      <c r="V478" s="107">
        <f>IF(R478&gt;0,0,IF(V477+(F478-AL478/$C$23)*$C$21/($C$21+$C$22)&gt;$C$8,$C$8,IF(U478=$C$8,V477+(F478-AL478/$C$23)*$C$21/$C$22,V477+(F478-AL478/$C$23)*$C$21/($C$21+$C$22))))</f>
        <v>1400</v>
      </c>
      <c r="W478" s="203">
        <f>IF(R478&gt;0,0,IF(W477+AL478/$C$23&gt;$F$23,$F$23,W477+AL478/$C$23))</f>
        <v>2.7855377202730285</v>
      </c>
      <c r="X478" s="105" t="str">
        <f>IF(R478=0,"-",FORECAST($C$8,Инклинометрия!$B$2:$B$152,Инклинометрия!$A$2:$A$152))</f>
        <v>-</v>
      </c>
      <c r="Y478" s="105" t="str">
        <f>IF(R478=0,"-",FORECAST($C$8-R478,Инклинометрия!$B$2:$B$152,Инклинометрия!$A$2:$A$152))</f>
        <v>-</v>
      </c>
      <c r="Z478" s="105" t="str">
        <f>IF(R478&gt;0,FORECAST($C$8,Инклинометрия!$B$2:$B$152,Инклинометрия!$A$2:$A$152),IF(V478=$C$8,"-",FORECAST($C$8-V478,Инклинометрия!$B$2:$B$152,Инклинометрия!$A$2:$A$152)))</f>
        <v>-</v>
      </c>
      <c r="AA478" s="105" t="str">
        <f>IF(S478=0,"-",FORECAST($C$8-(S478+V478),Инклинометрия!$B$2:$B$152,Инклинометрия!$A$2:$A$152))</f>
        <v>-</v>
      </c>
      <c r="AB478" s="105">
        <f>FORECAST($C$8+T478,Инклинометрия!$B$2:$B$152,Инклинометрия!$A$2:$A$152)</f>
        <v>1422.3537391657405</v>
      </c>
      <c r="AC478" s="105">
        <f>IF(R478=0,FORECAST($C$6-T478,Инклинометрия!$B$2:$B$152,Инклинометрия!$A$2:$A$152),FORECAST($C$8,Инклинометрия!$B$2:$B$152,Инклинометрия!$A$2:$A$152))</f>
        <v>1332.6462608342592</v>
      </c>
      <c r="AD478" s="107">
        <f>IF(R478=0,FORECAST($C$8,Инклинометрия!$B$2:$B$152,Инклинометрия!$A$2:$A$152),Y478)</f>
        <v>1330</v>
      </c>
      <c r="AE478" s="107">
        <f>FORECAST($C$8-(R478+U478),Инклинометрия!$B$2:$B$152,Инклинометрия!$A$2:$A$152)</f>
        <v>0</v>
      </c>
      <c r="AF478" s="107">
        <f>IF(V478=0,"-",FORECAST($C$8,Инклинометрия!$B$2:$B$152,Инклинометрия!$A$2:$A$152))</f>
        <v>1330</v>
      </c>
      <c r="AG478" s="107">
        <f>IF(V478=0,"-",FORECAST($C$8-V478,Инклинометрия!$B$2:$B$152,Инклинометрия!$A$2:$A$152))</f>
        <v>0</v>
      </c>
      <c r="AH478" s="107">
        <f>IF(W478=0,"-",FORECAST($C$8+W478,Инклинометрия!$B$2:$B$152,Инклинометрия!$A$2:$A$152))</f>
        <v>1332.6462608342592</v>
      </c>
      <c r="AI478" s="107">
        <f>IF(W478=0,"-",FORECAST($C$8,Инклинометрия!$B$2:$B$152,Инклинометрия!$A$2:$A$152))</f>
        <v>1330</v>
      </c>
      <c r="AK478" s="122">
        <f t="shared" si="130"/>
        <v>0</v>
      </c>
      <c r="AL478" s="67">
        <f>AK478*(B478-B477)</f>
        <v>0</v>
      </c>
      <c r="AM478" s="23">
        <f t="shared" si="132"/>
        <v>8.6725204696437436E-2</v>
      </c>
      <c r="AN478" s="26">
        <f>AN477+AK478*(B478-B477)/(2*PI()*$C$5*AN477*$K$13)</f>
        <v>0.15480061813468687</v>
      </c>
      <c r="AO478" s="87">
        <f t="shared" si="124"/>
        <v>145932.55112472404</v>
      </c>
      <c r="AP478" s="87">
        <f>IF(R478+U478&lt;$C$8,0,32*$L$23/$C$12^2*($K$10*R478+$K$8*U478)+32*$L$24/($C$14^2-$C$13^2)*($K$10*S478+$K$8*V478))</f>
        <v>44607.551124724028</v>
      </c>
      <c r="AQ478" s="66">
        <f>R478*$C$11*$C$9+U478*$C$11*$C$10</f>
        <v>14695380</v>
      </c>
      <c r="AR478" s="66">
        <f>S478*$C$11*$C$9+V478*$C$11*$C$10</f>
        <v>14695380</v>
      </c>
      <c r="AS478" s="87">
        <f>$C$11*(T478*$C$9+W478*$C$10)</f>
        <v>792178.05375968735</v>
      </c>
      <c r="AT478" s="45">
        <f t="shared" si="118"/>
        <v>15633490.60488441</v>
      </c>
      <c r="AU478" s="75"/>
    </row>
    <row r="479" spans="2:47" ht="15" thickBot="1" x14ac:dyDescent="0.35">
      <c r="B479" s="41">
        <f t="shared" si="125"/>
        <v>8960</v>
      </c>
      <c r="C479" s="8">
        <f t="shared" si="126"/>
        <v>89.600000000000009</v>
      </c>
      <c r="D479" s="73">
        <f t="shared" ref="D479:D542" si="133">C479*$C$10/$C$9</f>
        <v>119.84000000000002</v>
      </c>
      <c r="E479" s="29">
        <f t="shared" si="131"/>
        <v>29678.008118696824</v>
      </c>
      <c r="F479" s="29">
        <f t="shared" si="127"/>
        <v>66.24555383637778</v>
      </c>
      <c r="G479" s="29">
        <f t="shared" si="128"/>
        <v>88.603428256155269</v>
      </c>
      <c r="H479" s="17">
        <f t="shared" si="129"/>
        <v>39694.335858756982</v>
      </c>
      <c r="I479" s="29">
        <f t="shared" si="119"/>
        <v>2.2250485660981263</v>
      </c>
      <c r="J479" s="29">
        <f t="shared" si="120"/>
        <v>41.694115440740156</v>
      </c>
      <c r="K479" s="32">
        <f>IF((D478+L478+M478-AL478)/($C$21+$C$22)&gt;$C$8,$C$8,(D478+L478+M478-AL478)/($C$21+$C$22))</f>
        <v>1400</v>
      </c>
      <c r="L479" s="97">
        <f t="shared" ref="L479:L542" si="134">R479*$C$21</f>
        <v>0</v>
      </c>
      <c r="M479" s="96">
        <f t="shared" ref="M479:M542" si="135">S479*PI()*($C$14^2-$C$13^2)/4</f>
        <v>0</v>
      </c>
      <c r="N479" s="98">
        <f t="shared" si="121"/>
        <v>1.7179213529287818</v>
      </c>
      <c r="O479" s="100">
        <f t="shared" ref="O479:O542" si="136">U479*$C$21</f>
        <v>4.2266987561397071</v>
      </c>
      <c r="P479" s="104">
        <f t="shared" si="122"/>
        <v>18.880500609176615</v>
      </c>
      <c r="Q479" s="102">
        <f t="shared" si="123"/>
        <v>4.9224514715476911E-2</v>
      </c>
      <c r="R479" s="106">
        <f>IF(K479-H478&lt;0,0,K479-H478)</f>
        <v>0</v>
      </c>
      <c r="S479" s="106">
        <f>K479-V479</f>
        <v>0</v>
      </c>
      <c r="T479" s="106">
        <f>IF(R479&gt;0,$C$6-$C$8,IF($C$6-$C$8-W479&lt;0,0,$C$6-$C$8-W479))</f>
        <v>97.214462279726973</v>
      </c>
      <c r="U479" s="107">
        <f>IF(R479=0,IF(U478+(F479-AL479/$C$23)*$C$21/($C$21+$C$22)&gt;$C$8,$C$8,U478+F479*$C$21/($C$21+$C$22)),E479)</f>
        <v>1400</v>
      </c>
      <c r="V479" s="107">
        <f>IF(R479&gt;0,0,IF(V478+(F479-AL479/$C$23)*$C$21/($C$21+$C$22)&gt;$C$8,$C$8,IF(U479=$C$8,V478+(F479-AL479/$C$23)*$C$21/$C$22,V478+(F479-AL479/$C$23)*$C$21/($C$21+$C$22))))</f>
        <v>1400</v>
      </c>
      <c r="W479" s="203">
        <f>IF(R479&gt;0,0,IF(W478+AL479/$C$23&gt;$F$23,$F$23,W478+AL479/$C$23))</f>
        <v>2.7855377202730285</v>
      </c>
      <c r="X479" s="105" t="str">
        <f>IF(R479=0,"-",FORECAST($C$8,Инклинометрия!$B$2:$B$152,Инклинометрия!$A$2:$A$152))</f>
        <v>-</v>
      </c>
      <c r="Y479" s="105" t="str">
        <f>IF(R479=0,"-",FORECAST($C$8-R479,Инклинометрия!$B$2:$B$152,Инклинометрия!$A$2:$A$152))</f>
        <v>-</v>
      </c>
      <c r="Z479" s="105" t="str">
        <f>IF(R479&gt;0,FORECAST($C$8,Инклинометрия!$B$2:$B$152,Инклинометрия!$A$2:$A$152),IF(V479=$C$8,"-",FORECAST($C$8-V479,Инклинометрия!$B$2:$B$152,Инклинометрия!$A$2:$A$152)))</f>
        <v>-</v>
      </c>
      <c r="AA479" s="105" t="str">
        <f>IF(S479=0,"-",FORECAST($C$8-(S479+V479),Инклинометрия!$B$2:$B$152,Инклинометрия!$A$2:$A$152))</f>
        <v>-</v>
      </c>
      <c r="AB479" s="105">
        <f>FORECAST($C$8+T479,Инклинометрия!$B$2:$B$152,Инклинометрия!$A$2:$A$152)</f>
        <v>1422.3537391657405</v>
      </c>
      <c r="AC479" s="105">
        <f>IF(R479=0,FORECAST($C$6-T479,Инклинометрия!$B$2:$B$152,Инклинометрия!$A$2:$A$152),FORECAST($C$8,Инклинометрия!$B$2:$B$152,Инклинометрия!$A$2:$A$152))</f>
        <v>1332.6462608342592</v>
      </c>
      <c r="AD479" s="107">
        <f>IF(R479=0,FORECAST($C$8,Инклинометрия!$B$2:$B$152,Инклинометрия!$A$2:$A$152),Y479)</f>
        <v>1330</v>
      </c>
      <c r="AE479" s="107">
        <f>FORECAST($C$8-(R479+U479),Инклинометрия!$B$2:$B$152,Инклинометрия!$A$2:$A$152)</f>
        <v>0</v>
      </c>
      <c r="AF479" s="107">
        <f>IF(V479=0,"-",FORECAST($C$8,Инклинометрия!$B$2:$B$152,Инклинометрия!$A$2:$A$152))</f>
        <v>1330</v>
      </c>
      <c r="AG479" s="107">
        <f>IF(V479=0,"-",FORECAST($C$8-V479,Инклинометрия!$B$2:$B$152,Инклинометрия!$A$2:$A$152))</f>
        <v>0</v>
      </c>
      <c r="AH479" s="107">
        <f>IF(W479=0,"-",FORECAST($C$8+W479,Инклинометрия!$B$2:$B$152,Инклинометрия!$A$2:$A$152))</f>
        <v>1332.6462608342592</v>
      </c>
      <c r="AI479" s="107">
        <f>IF(W479=0,"-",FORECAST($C$8,Инклинометрия!$B$2:$B$152,Инклинометрия!$A$2:$A$152))</f>
        <v>1330</v>
      </c>
      <c r="AK479" s="122">
        <f t="shared" si="130"/>
        <v>0</v>
      </c>
      <c r="AL479" s="67">
        <f>AK479*(B479-B478)</f>
        <v>0</v>
      </c>
      <c r="AM479" s="23">
        <f t="shared" si="132"/>
        <v>8.6725204696437436E-2</v>
      </c>
      <c r="AN479" s="26">
        <f>AN478+AK479*(B479-B478)/(2*PI()*$C$5*AN478*$K$13)</f>
        <v>0.15480061813468687</v>
      </c>
      <c r="AO479" s="87">
        <f t="shared" si="124"/>
        <v>145932.55112472404</v>
      </c>
      <c r="AP479" s="87">
        <f>IF(R479+U479&lt;$C$8,0,32*$L$23/$C$12^2*($K$10*R479+$K$8*U479)+32*$L$24/($C$14^2-$C$13^2)*($K$10*S479+$K$8*V479))</f>
        <v>44607.551124724028</v>
      </c>
      <c r="AQ479" s="66">
        <f>R479*$C$11*$C$9+U479*$C$11*$C$10</f>
        <v>14695380</v>
      </c>
      <c r="AR479" s="66">
        <f>S479*$C$11*$C$9+V479*$C$11*$C$10</f>
        <v>14695380</v>
      </c>
      <c r="AS479" s="87">
        <f>$C$11*(T479*$C$9+W479*$C$10)</f>
        <v>792178.05375968735</v>
      </c>
      <c r="AT479" s="45">
        <f t="shared" si="118"/>
        <v>15633490.60488441</v>
      </c>
      <c r="AU479" s="75"/>
    </row>
    <row r="480" spans="2:47" ht="15" thickBot="1" x14ac:dyDescent="0.35">
      <c r="B480" s="41">
        <f t="shared" si="125"/>
        <v>8980</v>
      </c>
      <c r="C480" s="8">
        <f t="shared" si="126"/>
        <v>89.8</v>
      </c>
      <c r="D480" s="73">
        <f t="shared" si="133"/>
        <v>120.1075</v>
      </c>
      <c r="E480" s="29">
        <f t="shared" si="131"/>
        <v>29744.253672533199</v>
      </c>
      <c r="F480" s="29">
        <f t="shared" si="127"/>
        <v>66.245553836373062</v>
      </c>
      <c r="G480" s="29">
        <f t="shared" si="128"/>
        <v>88.603428256148959</v>
      </c>
      <c r="H480" s="17">
        <f t="shared" si="129"/>
        <v>39782.939287013134</v>
      </c>
      <c r="I480" s="29">
        <f t="shared" si="119"/>
        <v>2.2250485660981263</v>
      </c>
      <c r="J480" s="29">
        <f t="shared" si="120"/>
        <v>41.69411544073867</v>
      </c>
      <c r="K480" s="32">
        <f>IF((D479+L479+M479-AL479)/($C$21+$C$22)&gt;$C$8,$C$8,(D479+L479+M479-AL479)/($C$21+$C$22))</f>
        <v>1400</v>
      </c>
      <c r="L480" s="97">
        <f t="shared" si="134"/>
        <v>0</v>
      </c>
      <c r="M480" s="96">
        <f t="shared" si="135"/>
        <v>0</v>
      </c>
      <c r="N480" s="98">
        <f t="shared" si="121"/>
        <v>1.7179213529287818</v>
      </c>
      <c r="O480" s="100">
        <f t="shared" si="136"/>
        <v>4.2266987561397071</v>
      </c>
      <c r="P480" s="104">
        <f t="shared" si="122"/>
        <v>18.880500609176615</v>
      </c>
      <c r="Q480" s="102">
        <f t="shared" si="123"/>
        <v>4.9224514715476911E-2</v>
      </c>
      <c r="R480" s="106">
        <f>IF(K480-H479&lt;0,0,K480-H479)</f>
        <v>0</v>
      </c>
      <c r="S480" s="106">
        <f>K480-V480</f>
        <v>0</v>
      </c>
      <c r="T480" s="106">
        <f>IF(R480&gt;0,$C$6-$C$8,IF($C$6-$C$8-W480&lt;0,0,$C$6-$C$8-W480))</f>
        <v>97.214462279726973</v>
      </c>
      <c r="U480" s="107">
        <f>IF(R480=0,IF(U479+(F480-AL480/$C$23)*$C$21/($C$21+$C$22)&gt;$C$8,$C$8,U479+F480*$C$21/($C$21+$C$22)),E480)</f>
        <v>1400</v>
      </c>
      <c r="V480" s="107">
        <f>IF(R480&gt;0,0,IF(V479+(F480-AL480/$C$23)*$C$21/($C$21+$C$22)&gt;$C$8,$C$8,IF(U480=$C$8,V479+(F480-AL480/$C$23)*$C$21/$C$22,V479+(F480-AL480/$C$23)*$C$21/($C$21+$C$22))))</f>
        <v>1400</v>
      </c>
      <c r="W480" s="203">
        <f>IF(R480&gt;0,0,IF(W479+AL480/$C$23&gt;$F$23,$F$23,W479+AL480/$C$23))</f>
        <v>2.7855377202730285</v>
      </c>
      <c r="X480" s="105" t="str">
        <f>IF(R480=0,"-",FORECAST($C$8,Инклинометрия!$B$2:$B$152,Инклинометрия!$A$2:$A$152))</f>
        <v>-</v>
      </c>
      <c r="Y480" s="105" t="str">
        <f>IF(R480=0,"-",FORECAST($C$8-R480,Инклинометрия!$B$2:$B$152,Инклинометрия!$A$2:$A$152))</f>
        <v>-</v>
      </c>
      <c r="Z480" s="105" t="str">
        <f>IF(R480&gt;0,FORECAST($C$8,Инклинометрия!$B$2:$B$152,Инклинометрия!$A$2:$A$152),IF(V480=$C$8,"-",FORECAST($C$8-V480,Инклинометрия!$B$2:$B$152,Инклинометрия!$A$2:$A$152)))</f>
        <v>-</v>
      </c>
      <c r="AA480" s="105" t="str">
        <f>IF(S480=0,"-",FORECAST($C$8-(S480+V480),Инклинометрия!$B$2:$B$152,Инклинометрия!$A$2:$A$152))</f>
        <v>-</v>
      </c>
      <c r="AB480" s="105">
        <f>FORECAST($C$8+T480,Инклинометрия!$B$2:$B$152,Инклинометрия!$A$2:$A$152)</f>
        <v>1422.3537391657405</v>
      </c>
      <c r="AC480" s="105">
        <f>IF(R480=0,FORECAST($C$6-T480,Инклинометрия!$B$2:$B$152,Инклинометрия!$A$2:$A$152),FORECAST($C$8,Инклинометрия!$B$2:$B$152,Инклинометрия!$A$2:$A$152))</f>
        <v>1332.6462608342592</v>
      </c>
      <c r="AD480" s="107">
        <f>IF(R480=0,FORECAST($C$8,Инклинометрия!$B$2:$B$152,Инклинометрия!$A$2:$A$152),Y480)</f>
        <v>1330</v>
      </c>
      <c r="AE480" s="107">
        <f>FORECAST($C$8-(R480+U480),Инклинометрия!$B$2:$B$152,Инклинометрия!$A$2:$A$152)</f>
        <v>0</v>
      </c>
      <c r="AF480" s="107">
        <f>IF(V480=0,"-",FORECAST($C$8,Инклинометрия!$B$2:$B$152,Инклинометрия!$A$2:$A$152))</f>
        <v>1330</v>
      </c>
      <c r="AG480" s="107">
        <f>IF(V480=0,"-",FORECAST($C$8-V480,Инклинометрия!$B$2:$B$152,Инклинометрия!$A$2:$A$152))</f>
        <v>0</v>
      </c>
      <c r="AH480" s="107">
        <f>IF(W480=0,"-",FORECAST($C$8+W480,Инклинометрия!$B$2:$B$152,Инклинометрия!$A$2:$A$152))</f>
        <v>1332.6462608342592</v>
      </c>
      <c r="AI480" s="107">
        <f>IF(W480=0,"-",FORECAST($C$8,Инклинометрия!$B$2:$B$152,Инклинометрия!$A$2:$A$152))</f>
        <v>1330</v>
      </c>
      <c r="AK480" s="122">
        <f t="shared" si="130"/>
        <v>0</v>
      </c>
      <c r="AL480" s="67">
        <f>AK480*(B480-B479)</f>
        <v>0</v>
      </c>
      <c r="AM480" s="23">
        <f t="shared" si="132"/>
        <v>8.6725204696437436E-2</v>
      </c>
      <c r="AN480" s="26">
        <f>AN479+AK480*(B480-B479)/(2*PI()*$C$5*AN479*$K$13)</f>
        <v>0.15480061813468687</v>
      </c>
      <c r="AO480" s="87">
        <f t="shared" si="124"/>
        <v>145932.55112472404</v>
      </c>
      <c r="AP480" s="87">
        <f>IF(R480+U480&lt;$C$8,0,32*$L$23/$C$12^2*($K$10*R480+$K$8*U480)+32*$L$24/($C$14^2-$C$13^2)*($K$10*S480+$K$8*V480))</f>
        <v>44607.551124724028</v>
      </c>
      <c r="AQ480" s="66">
        <f>R480*$C$11*$C$9+U480*$C$11*$C$10</f>
        <v>14695380</v>
      </c>
      <c r="AR480" s="66">
        <f>S480*$C$11*$C$9+V480*$C$11*$C$10</f>
        <v>14695380</v>
      </c>
      <c r="AS480" s="87">
        <f>$C$11*(T480*$C$9+W480*$C$10)</f>
        <v>792178.05375968735</v>
      </c>
      <c r="AT480" s="45">
        <f t="shared" ref="AT480:AT543" si="137">SUM(AQ480,AS480,AO480)</f>
        <v>15633490.60488441</v>
      </c>
      <c r="AU480" s="75"/>
    </row>
    <row r="481" spans="2:47" ht="15" thickBot="1" x14ac:dyDescent="0.35">
      <c r="B481" s="41">
        <f t="shared" si="125"/>
        <v>9000</v>
      </c>
      <c r="C481" s="8">
        <f t="shared" si="126"/>
        <v>90</v>
      </c>
      <c r="D481" s="73">
        <f t="shared" si="133"/>
        <v>120.375</v>
      </c>
      <c r="E481" s="29">
        <f t="shared" si="131"/>
        <v>29810.499226369575</v>
      </c>
      <c r="F481" s="29">
        <f t="shared" si="127"/>
        <v>66.24555383637778</v>
      </c>
      <c r="G481" s="29">
        <f t="shared" si="128"/>
        <v>88.603428256155269</v>
      </c>
      <c r="H481" s="17">
        <f t="shared" si="129"/>
        <v>39871.542715269286</v>
      </c>
      <c r="I481" s="29">
        <f t="shared" ref="I481:I544" si="138">SQRT(2*$C$11*($C$10-$C$9)/$C$10)</f>
        <v>2.2250485660981263</v>
      </c>
      <c r="J481" s="29">
        <f t="shared" ref="J481:J544" si="139">SQRT(2*$C$11*G481)</f>
        <v>41.694115440740156</v>
      </c>
      <c r="K481" s="32">
        <f>IF((D480+L480+M480-AL480)/($C$21+$C$22)&gt;$C$8,$C$8,(D480+L480+M480-AL480)/($C$21+$C$22))</f>
        <v>1400</v>
      </c>
      <c r="L481" s="97">
        <f t="shared" si="134"/>
        <v>0</v>
      </c>
      <c r="M481" s="96">
        <f t="shared" si="135"/>
        <v>0</v>
      </c>
      <c r="N481" s="98">
        <f t="shared" ref="N481:N544" si="140">T481*PI()*$C$14^2/4</f>
        <v>1.7179213529287818</v>
      </c>
      <c r="O481" s="100">
        <f t="shared" si="136"/>
        <v>4.2266987561397071</v>
      </c>
      <c r="P481" s="104">
        <f t="shared" ref="P481:P544" si="141">V481*$C$22</f>
        <v>18.880500609176615</v>
      </c>
      <c r="Q481" s="102">
        <f t="shared" ref="Q481:Q544" si="142">W481*$C$23</f>
        <v>4.9224514715476911E-2</v>
      </c>
      <c r="R481" s="106">
        <f>IF(K481-H480&lt;0,0,K481-H480)</f>
        <v>0</v>
      </c>
      <c r="S481" s="106">
        <f>K481-V481</f>
        <v>0</v>
      </c>
      <c r="T481" s="106">
        <f>IF(R481&gt;0,$C$6-$C$8,IF($C$6-$C$8-W481&lt;0,0,$C$6-$C$8-W481))</f>
        <v>97.214462279726973</v>
      </c>
      <c r="U481" s="107">
        <f>IF(R481=0,IF(U480+(F481-AL481/$C$23)*$C$21/($C$21+$C$22)&gt;$C$8,$C$8,U480+F481*$C$21/($C$21+$C$22)),E481)</f>
        <v>1400</v>
      </c>
      <c r="V481" s="107">
        <f>IF(R481&gt;0,0,IF(V480+(F481-AL481/$C$23)*$C$21/($C$21+$C$22)&gt;$C$8,$C$8,IF(U481=$C$8,V480+(F481-AL481/$C$23)*$C$21/$C$22,V480+(F481-AL481/$C$23)*$C$21/($C$21+$C$22))))</f>
        <v>1400</v>
      </c>
      <c r="W481" s="203">
        <f>IF(R481&gt;0,0,IF(W480+AL481/$C$23&gt;$F$23,$F$23,W480+AL481/$C$23))</f>
        <v>2.7855377202730285</v>
      </c>
      <c r="X481" s="105" t="str">
        <f>IF(R481=0,"-",FORECAST($C$8,Инклинометрия!$B$2:$B$152,Инклинометрия!$A$2:$A$152))</f>
        <v>-</v>
      </c>
      <c r="Y481" s="105" t="str">
        <f>IF(R481=0,"-",FORECAST($C$8-R481,Инклинометрия!$B$2:$B$152,Инклинометрия!$A$2:$A$152))</f>
        <v>-</v>
      </c>
      <c r="Z481" s="105" t="str">
        <f>IF(R481&gt;0,FORECAST($C$8,Инклинометрия!$B$2:$B$152,Инклинометрия!$A$2:$A$152),IF(V481=$C$8,"-",FORECAST($C$8-V481,Инклинометрия!$B$2:$B$152,Инклинометрия!$A$2:$A$152)))</f>
        <v>-</v>
      </c>
      <c r="AA481" s="105" t="str">
        <f>IF(S481=0,"-",FORECAST($C$8-(S481+V481),Инклинометрия!$B$2:$B$152,Инклинометрия!$A$2:$A$152))</f>
        <v>-</v>
      </c>
      <c r="AB481" s="105">
        <f>FORECAST($C$8+T481,Инклинометрия!$B$2:$B$152,Инклинометрия!$A$2:$A$152)</f>
        <v>1422.3537391657405</v>
      </c>
      <c r="AC481" s="105">
        <f>IF(R481=0,FORECAST($C$6-T481,Инклинометрия!$B$2:$B$152,Инклинометрия!$A$2:$A$152),FORECAST($C$8,Инклинометрия!$B$2:$B$152,Инклинометрия!$A$2:$A$152))</f>
        <v>1332.6462608342592</v>
      </c>
      <c r="AD481" s="107">
        <f>IF(R481=0,FORECAST($C$8,Инклинометрия!$B$2:$B$152,Инклинометрия!$A$2:$A$152),Y481)</f>
        <v>1330</v>
      </c>
      <c r="AE481" s="107">
        <f>FORECAST($C$8-(R481+U481),Инклинометрия!$B$2:$B$152,Инклинометрия!$A$2:$A$152)</f>
        <v>0</v>
      </c>
      <c r="AF481" s="107">
        <f>IF(V481=0,"-",FORECAST($C$8,Инклинометрия!$B$2:$B$152,Инклинометрия!$A$2:$A$152))</f>
        <v>1330</v>
      </c>
      <c r="AG481" s="107">
        <f>IF(V481=0,"-",FORECAST($C$8-V481,Инклинометрия!$B$2:$B$152,Инклинометрия!$A$2:$A$152))</f>
        <v>0</v>
      </c>
      <c r="AH481" s="107">
        <f>IF(W481=0,"-",FORECAST($C$8+W481,Инклинометрия!$B$2:$B$152,Инклинометрия!$A$2:$A$152))</f>
        <v>1332.6462608342592</v>
      </c>
      <c r="AI481" s="107">
        <f>IF(W481=0,"-",FORECAST($C$8,Инклинометрия!$B$2:$B$152,Инклинометрия!$A$2:$A$152))</f>
        <v>1330</v>
      </c>
      <c r="AK481" s="122">
        <f t="shared" si="130"/>
        <v>0</v>
      </c>
      <c r="AL481" s="67">
        <f>AK481*(B481-B480)</f>
        <v>0</v>
      </c>
      <c r="AM481" s="23">
        <f t="shared" si="132"/>
        <v>8.6725204696437436E-2</v>
      </c>
      <c r="AN481" s="26">
        <f>AN480+AK481*(B481-B480)/(2*PI()*$C$5*AN480*$K$13)</f>
        <v>0.15480061813468687</v>
      </c>
      <c r="AO481" s="87">
        <f t="shared" ref="AO481:AO544" si="143">101325+AP481</f>
        <v>145932.55112472404</v>
      </c>
      <c r="AP481" s="87">
        <f>IF(R481+U481&lt;$C$8,0,32*$L$23/$C$12^2*($K$10*R481+$K$8*U481)+32*$L$24/($C$14^2-$C$13^2)*($K$10*S481+$K$8*V481))</f>
        <v>44607.551124724028</v>
      </c>
      <c r="AQ481" s="66">
        <f>R481*$C$11*$C$9+U481*$C$11*$C$10</f>
        <v>14695380</v>
      </c>
      <c r="AR481" s="66">
        <f>S481*$C$11*$C$9+V481*$C$11*$C$10</f>
        <v>14695380</v>
      </c>
      <c r="AS481" s="87">
        <f>$C$11*(T481*$C$9+W481*$C$10)</f>
        <v>792178.05375968735</v>
      </c>
      <c r="AT481" s="45">
        <f t="shared" si="137"/>
        <v>15633490.60488441</v>
      </c>
      <c r="AU481" s="75"/>
    </row>
    <row r="482" spans="2:47" ht="15" thickBot="1" x14ac:dyDescent="0.35">
      <c r="B482" s="41">
        <f t="shared" ref="B482:B545" si="144">B481+$C$26</f>
        <v>9020</v>
      </c>
      <c r="C482" s="8">
        <f t="shared" ref="C482:C545" si="145">$C$16*B482</f>
        <v>90.2</v>
      </c>
      <c r="D482" s="73">
        <f t="shared" si="133"/>
        <v>120.6425</v>
      </c>
      <c r="E482" s="29">
        <f t="shared" si="131"/>
        <v>29876.744780205954</v>
      </c>
      <c r="F482" s="29">
        <f t="shared" ref="F482:F545" si="146">IF(J481*(B482-B481)&gt;F481/2,4*(C482-C481)/PI()/$C$12^2,J481*(B482-B481)+4*(C482-C481)/PI()/$C$12^2)</f>
        <v>66.24555383637778</v>
      </c>
      <c r="G482" s="29">
        <f t="shared" ref="G482:G545" si="147">F482*$C$10/$C$9</f>
        <v>88.603428256155269</v>
      </c>
      <c r="H482" s="17">
        <f t="shared" ref="H482:H545" si="148">H481+G482</f>
        <v>39960.146143525439</v>
      </c>
      <c r="I482" s="29">
        <f t="shared" si="138"/>
        <v>2.2250485660981263</v>
      </c>
      <c r="J482" s="29">
        <f t="shared" si="139"/>
        <v>41.694115440740156</v>
      </c>
      <c r="K482" s="32">
        <f>IF((D481+L481+M481-AL481)/($C$21+$C$22)&gt;$C$8,$C$8,(D481+L481+M481-AL481)/($C$21+$C$22))</f>
        <v>1400</v>
      </c>
      <c r="L482" s="97">
        <f t="shared" si="134"/>
        <v>0</v>
      </c>
      <c r="M482" s="96">
        <f t="shared" si="135"/>
        <v>0</v>
      </c>
      <c r="N482" s="98">
        <f t="shared" si="140"/>
        <v>1.7179213529287818</v>
      </c>
      <c r="O482" s="100">
        <f t="shared" si="136"/>
        <v>4.2266987561397071</v>
      </c>
      <c r="P482" s="104">
        <f t="shared" si="141"/>
        <v>18.880500609176615</v>
      </c>
      <c r="Q482" s="102">
        <f t="shared" si="142"/>
        <v>4.9224514715476911E-2</v>
      </c>
      <c r="R482" s="106">
        <f>IF(K482-H481&lt;0,0,K482-H481)</f>
        <v>0</v>
      </c>
      <c r="S482" s="106">
        <f>K482-V482</f>
        <v>0</v>
      </c>
      <c r="T482" s="106">
        <f>IF(R482&gt;0,$C$6-$C$8,IF($C$6-$C$8-W482&lt;0,0,$C$6-$C$8-W482))</f>
        <v>97.214462279726973</v>
      </c>
      <c r="U482" s="107">
        <f>IF(R482=0,IF(U481+(F482-AL482/$C$23)*$C$21/($C$21+$C$22)&gt;$C$8,$C$8,U481+F482*$C$21/($C$21+$C$22)),E482)</f>
        <v>1400</v>
      </c>
      <c r="V482" s="107">
        <f>IF(R482&gt;0,0,IF(V481+(F482-AL482/$C$23)*$C$21/($C$21+$C$22)&gt;$C$8,$C$8,IF(U482=$C$8,V481+(F482-AL482/$C$23)*$C$21/$C$22,V481+(F482-AL482/$C$23)*$C$21/($C$21+$C$22))))</f>
        <v>1400</v>
      </c>
      <c r="W482" s="203">
        <f>IF(R482&gt;0,0,IF(W481+AL482/$C$23&gt;$F$23,$F$23,W481+AL482/$C$23))</f>
        <v>2.7855377202730285</v>
      </c>
      <c r="X482" s="105" t="str">
        <f>IF(R482=0,"-",FORECAST($C$8,Инклинометрия!$B$2:$B$152,Инклинометрия!$A$2:$A$152))</f>
        <v>-</v>
      </c>
      <c r="Y482" s="105" t="str">
        <f>IF(R482=0,"-",FORECAST($C$8-R482,Инклинометрия!$B$2:$B$152,Инклинометрия!$A$2:$A$152))</f>
        <v>-</v>
      </c>
      <c r="Z482" s="105" t="str">
        <f>IF(R482&gt;0,FORECAST($C$8,Инклинометрия!$B$2:$B$152,Инклинометрия!$A$2:$A$152),IF(V482=$C$8,"-",FORECAST($C$8-V482,Инклинометрия!$B$2:$B$152,Инклинометрия!$A$2:$A$152)))</f>
        <v>-</v>
      </c>
      <c r="AA482" s="105" t="str">
        <f>IF(S482=0,"-",FORECAST($C$8-(S482+V482),Инклинометрия!$B$2:$B$152,Инклинометрия!$A$2:$A$152))</f>
        <v>-</v>
      </c>
      <c r="AB482" s="105">
        <f>FORECAST($C$8+T482,Инклинометрия!$B$2:$B$152,Инклинометрия!$A$2:$A$152)</f>
        <v>1422.3537391657405</v>
      </c>
      <c r="AC482" s="105">
        <f>IF(R482=0,FORECAST($C$6-T482,Инклинометрия!$B$2:$B$152,Инклинометрия!$A$2:$A$152),FORECAST($C$8,Инклинометрия!$B$2:$B$152,Инклинометрия!$A$2:$A$152))</f>
        <v>1332.6462608342592</v>
      </c>
      <c r="AD482" s="107">
        <f>IF(R482=0,FORECAST($C$8,Инклинометрия!$B$2:$B$152,Инклинометрия!$A$2:$A$152),Y482)</f>
        <v>1330</v>
      </c>
      <c r="AE482" s="107">
        <f>FORECAST($C$8-(R482+U482),Инклинометрия!$B$2:$B$152,Инклинометрия!$A$2:$A$152)</f>
        <v>0</v>
      </c>
      <c r="AF482" s="107">
        <f>IF(V482=0,"-",FORECAST($C$8,Инклинометрия!$B$2:$B$152,Инклинометрия!$A$2:$A$152))</f>
        <v>1330</v>
      </c>
      <c r="AG482" s="107">
        <f>IF(V482=0,"-",FORECAST($C$8-V482,Инклинометрия!$B$2:$B$152,Инклинометрия!$A$2:$A$152))</f>
        <v>0</v>
      </c>
      <c r="AH482" s="107">
        <f>IF(W482=0,"-",FORECAST($C$8+W482,Инклинометрия!$B$2:$B$152,Инклинометрия!$A$2:$A$152))</f>
        <v>1332.6462608342592</v>
      </c>
      <c r="AI482" s="107">
        <f>IF(W482=0,"-",FORECAST($C$8,Инклинометрия!$B$2:$B$152,Инклинометрия!$A$2:$A$152))</f>
        <v>1330</v>
      </c>
      <c r="AK482" s="122">
        <f t="shared" ref="AK482:AK545" si="149">2*PI()*$C$5*(AT481-AT480)/(LN(AN481/$K$11)*$K$10/$K$9+LN($K$12/AN481)*$K$10/$K$9)</f>
        <v>0</v>
      </c>
      <c r="AL482" s="67">
        <f>AK482*(B482-B481)</f>
        <v>0</v>
      </c>
      <c r="AM482" s="23">
        <f t="shared" si="132"/>
        <v>8.6725204696437436E-2</v>
      </c>
      <c r="AN482" s="26">
        <f>AN481+AK482*(B482-B481)/(2*PI()*$C$5*AN481*$K$13)</f>
        <v>0.15480061813468687</v>
      </c>
      <c r="AO482" s="87">
        <f t="shared" si="143"/>
        <v>145932.55112472404</v>
      </c>
      <c r="AP482" s="87">
        <f>IF(R482+U482&lt;$C$8,0,32*$L$23/$C$12^2*($K$10*R482+$K$8*U482)+32*$L$24/($C$14^2-$C$13^2)*($K$10*S482+$K$8*V482))</f>
        <v>44607.551124724028</v>
      </c>
      <c r="AQ482" s="66">
        <f>R482*$C$11*$C$9+U482*$C$11*$C$10</f>
        <v>14695380</v>
      </c>
      <c r="AR482" s="66">
        <f>S482*$C$11*$C$9+V482*$C$11*$C$10</f>
        <v>14695380</v>
      </c>
      <c r="AS482" s="87">
        <f>$C$11*(T482*$C$9+W482*$C$10)</f>
        <v>792178.05375968735</v>
      </c>
      <c r="AT482" s="45">
        <f t="shared" si="137"/>
        <v>15633490.60488441</v>
      </c>
      <c r="AU482" s="75"/>
    </row>
    <row r="483" spans="2:47" ht="15" thickBot="1" x14ac:dyDescent="0.35">
      <c r="B483" s="41">
        <f t="shared" si="144"/>
        <v>9040</v>
      </c>
      <c r="C483" s="8">
        <f t="shared" si="145"/>
        <v>90.4</v>
      </c>
      <c r="D483" s="73">
        <f t="shared" si="133"/>
        <v>120.91</v>
      </c>
      <c r="E483" s="29">
        <f t="shared" ref="E483:E546" si="150">C483/PI()/($C$12/2)^2</f>
        <v>29942.990334042333</v>
      </c>
      <c r="F483" s="29">
        <f t="shared" si="146"/>
        <v>66.24555383637778</v>
      </c>
      <c r="G483" s="29">
        <f t="shared" si="147"/>
        <v>88.603428256155269</v>
      </c>
      <c r="H483" s="17">
        <f t="shared" si="148"/>
        <v>40048.749571781591</v>
      </c>
      <c r="I483" s="29">
        <f t="shared" si="138"/>
        <v>2.2250485660981263</v>
      </c>
      <c r="J483" s="29">
        <f t="shared" si="139"/>
        <v>41.694115440740156</v>
      </c>
      <c r="K483" s="32">
        <f>IF((D482+L482+M482-AL482)/($C$21+$C$22)&gt;$C$8,$C$8,(D482+L482+M482-AL482)/($C$21+$C$22))</f>
        <v>1400</v>
      </c>
      <c r="L483" s="97">
        <f t="shared" si="134"/>
        <v>0</v>
      </c>
      <c r="M483" s="96">
        <f t="shared" si="135"/>
        <v>0</v>
      </c>
      <c r="N483" s="98">
        <f t="shared" si="140"/>
        <v>1.7179213529287818</v>
      </c>
      <c r="O483" s="100">
        <f t="shared" si="136"/>
        <v>4.2266987561397071</v>
      </c>
      <c r="P483" s="104">
        <f t="shared" si="141"/>
        <v>18.880500609176615</v>
      </c>
      <c r="Q483" s="102">
        <f t="shared" si="142"/>
        <v>4.9224514715476911E-2</v>
      </c>
      <c r="R483" s="106">
        <f>IF(K483-H482&lt;0,0,K483-H482)</f>
        <v>0</v>
      </c>
      <c r="S483" s="106">
        <f>K483-V483</f>
        <v>0</v>
      </c>
      <c r="T483" s="106">
        <f>IF(R483&gt;0,$C$6-$C$8,IF($C$6-$C$8-W483&lt;0,0,$C$6-$C$8-W483))</f>
        <v>97.214462279726973</v>
      </c>
      <c r="U483" s="107">
        <f>IF(R483=0,IF(U482+(F483-AL483/$C$23)*$C$21/($C$21+$C$22)&gt;$C$8,$C$8,U482+F483*$C$21/($C$21+$C$22)),E483)</f>
        <v>1400</v>
      </c>
      <c r="V483" s="107">
        <f>IF(R483&gt;0,0,IF(V482+(F483-AL483/$C$23)*$C$21/($C$21+$C$22)&gt;$C$8,$C$8,IF(U483=$C$8,V482+(F483-AL483/$C$23)*$C$21/$C$22,V482+(F483-AL483/$C$23)*$C$21/($C$21+$C$22))))</f>
        <v>1400</v>
      </c>
      <c r="W483" s="203">
        <f>IF(R483&gt;0,0,IF(W482+AL483/$C$23&gt;$F$23,$F$23,W482+AL483/$C$23))</f>
        <v>2.7855377202730285</v>
      </c>
      <c r="X483" s="105" t="str">
        <f>IF(R483=0,"-",FORECAST($C$8,Инклинометрия!$B$2:$B$152,Инклинометрия!$A$2:$A$152))</f>
        <v>-</v>
      </c>
      <c r="Y483" s="105" t="str">
        <f>IF(R483=0,"-",FORECAST($C$8-R483,Инклинометрия!$B$2:$B$152,Инклинометрия!$A$2:$A$152))</f>
        <v>-</v>
      </c>
      <c r="Z483" s="105" t="str">
        <f>IF(R483&gt;0,FORECAST($C$8,Инклинометрия!$B$2:$B$152,Инклинометрия!$A$2:$A$152),IF(V483=$C$8,"-",FORECAST($C$8-V483,Инклинометрия!$B$2:$B$152,Инклинометрия!$A$2:$A$152)))</f>
        <v>-</v>
      </c>
      <c r="AA483" s="105" t="str">
        <f>IF(S483=0,"-",FORECAST($C$8-(S483+V483),Инклинометрия!$B$2:$B$152,Инклинометрия!$A$2:$A$152))</f>
        <v>-</v>
      </c>
      <c r="AB483" s="105">
        <f>FORECAST($C$8+T483,Инклинометрия!$B$2:$B$152,Инклинометрия!$A$2:$A$152)</f>
        <v>1422.3537391657405</v>
      </c>
      <c r="AC483" s="105">
        <f>IF(R483=0,FORECAST($C$6-T483,Инклинометрия!$B$2:$B$152,Инклинометрия!$A$2:$A$152),FORECAST($C$8,Инклинометрия!$B$2:$B$152,Инклинометрия!$A$2:$A$152))</f>
        <v>1332.6462608342592</v>
      </c>
      <c r="AD483" s="107">
        <f>IF(R483=0,FORECAST($C$8,Инклинометрия!$B$2:$B$152,Инклинометрия!$A$2:$A$152),Y483)</f>
        <v>1330</v>
      </c>
      <c r="AE483" s="107">
        <f>FORECAST($C$8-(R483+U483),Инклинометрия!$B$2:$B$152,Инклинометрия!$A$2:$A$152)</f>
        <v>0</v>
      </c>
      <c r="AF483" s="107">
        <f>IF(V483=0,"-",FORECAST($C$8,Инклинометрия!$B$2:$B$152,Инклинометрия!$A$2:$A$152))</f>
        <v>1330</v>
      </c>
      <c r="AG483" s="107">
        <f>IF(V483=0,"-",FORECAST($C$8-V483,Инклинометрия!$B$2:$B$152,Инклинометрия!$A$2:$A$152))</f>
        <v>0</v>
      </c>
      <c r="AH483" s="107">
        <f>IF(W483=0,"-",FORECAST($C$8+W483,Инклинометрия!$B$2:$B$152,Инклинометрия!$A$2:$A$152))</f>
        <v>1332.6462608342592</v>
      </c>
      <c r="AI483" s="107">
        <f>IF(W483=0,"-",FORECAST($C$8,Инклинометрия!$B$2:$B$152,Инклинометрия!$A$2:$A$152))</f>
        <v>1330</v>
      </c>
      <c r="AK483" s="122">
        <f t="shared" si="149"/>
        <v>0</v>
      </c>
      <c r="AL483" s="67">
        <f>AK483*(B483-B482)</f>
        <v>0</v>
      </c>
      <c r="AM483" s="23">
        <f t="shared" si="132"/>
        <v>8.6725204696437436E-2</v>
      </c>
      <c r="AN483" s="26">
        <f>AN482+AK483*(B483-B482)/(2*PI()*$C$5*AN482*$K$13)</f>
        <v>0.15480061813468687</v>
      </c>
      <c r="AO483" s="87">
        <f t="shared" si="143"/>
        <v>145932.55112472404</v>
      </c>
      <c r="AP483" s="87">
        <f>IF(R483+U483&lt;$C$8,0,32*$L$23/$C$12^2*($K$10*R483+$K$8*U483)+32*$L$24/($C$14^2-$C$13^2)*($K$10*S483+$K$8*V483))</f>
        <v>44607.551124724028</v>
      </c>
      <c r="AQ483" s="66">
        <f>R483*$C$11*$C$9+U483*$C$11*$C$10</f>
        <v>14695380</v>
      </c>
      <c r="AR483" s="66">
        <f>S483*$C$11*$C$9+V483*$C$11*$C$10</f>
        <v>14695380</v>
      </c>
      <c r="AS483" s="87">
        <f>$C$11*(T483*$C$9+W483*$C$10)</f>
        <v>792178.05375968735</v>
      </c>
      <c r="AT483" s="45">
        <f t="shared" si="137"/>
        <v>15633490.60488441</v>
      </c>
      <c r="AU483" s="75"/>
    </row>
    <row r="484" spans="2:47" ht="15" thickBot="1" x14ac:dyDescent="0.35">
      <c r="B484" s="41">
        <f t="shared" si="144"/>
        <v>9060</v>
      </c>
      <c r="C484" s="8">
        <f t="shared" si="145"/>
        <v>90.600000000000009</v>
      </c>
      <c r="D484" s="73">
        <f t="shared" si="133"/>
        <v>121.17750000000002</v>
      </c>
      <c r="E484" s="29">
        <f t="shared" si="150"/>
        <v>30009.235887878709</v>
      </c>
      <c r="F484" s="29">
        <f t="shared" si="146"/>
        <v>66.24555383637778</v>
      </c>
      <c r="G484" s="29">
        <f t="shared" si="147"/>
        <v>88.603428256155269</v>
      </c>
      <c r="H484" s="17">
        <f t="shared" si="148"/>
        <v>40137.353000037743</v>
      </c>
      <c r="I484" s="29">
        <f t="shared" si="138"/>
        <v>2.2250485660981263</v>
      </c>
      <c r="J484" s="29">
        <f t="shared" si="139"/>
        <v>41.694115440740156</v>
      </c>
      <c r="K484" s="32">
        <f>IF((D483+L483+M483-AL483)/($C$21+$C$22)&gt;$C$8,$C$8,(D483+L483+M483-AL483)/($C$21+$C$22))</f>
        <v>1400</v>
      </c>
      <c r="L484" s="97">
        <f t="shared" si="134"/>
        <v>0</v>
      </c>
      <c r="M484" s="96">
        <f t="shared" si="135"/>
        <v>0</v>
      </c>
      <c r="N484" s="98">
        <f t="shared" si="140"/>
        <v>1.7179213529287818</v>
      </c>
      <c r="O484" s="100">
        <f t="shared" si="136"/>
        <v>4.2266987561397071</v>
      </c>
      <c r="P484" s="104">
        <f t="shared" si="141"/>
        <v>18.880500609176615</v>
      </c>
      <c r="Q484" s="102">
        <f t="shared" si="142"/>
        <v>4.9224514715476911E-2</v>
      </c>
      <c r="R484" s="106">
        <f>IF(K484-H483&lt;0,0,K484-H483)</f>
        <v>0</v>
      </c>
      <c r="S484" s="106">
        <f>K484-V484</f>
        <v>0</v>
      </c>
      <c r="T484" s="106">
        <f>IF(R484&gt;0,$C$6-$C$8,IF($C$6-$C$8-W484&lt;0,0,$C$6-$C$8-W484))</f>
        <v>97.214462279726973</v>
      </c>
      <c r="U484" s="107">
        <f>IF(R484=0,IF(U483+(F484-AL484/$C$23)*$C$21/($C$21+$C$22)&gt;$C$8,$C$8,U483+F484*$C$21/($C$21+$C$22)),E484)</f>
        <v>1400</v>
      </c>
      <c r="V484" s="107">
        <f>IF(R484&gt;0,0,IF(V483+(F484-AL484/$C$23)*$C$21/($C$21+$C$22)&gt;$C$8,$C$8,IF(U484=$C$8,V483+(F484-AL484/$C$23)*$C$21/$C$22,V483+(F484-AL484/$C$23)*$C$21/($C$21+$C$22))))</f>
        <v>1400</v>
      </c>
      <c r="W484" s="203">
        <f>IF(R484&gt;0,0,IF(W483+AL484/$C$23&gt;$F$23,$F$23,W483+AL484/$C$23))</f>
        <v>2.7855377202730285</v>
      </c>
      <c r="X484" s="105" t="str">
        <f>IF(R484=0,"-",FORECAST($C$8,Инклинометрия!$B$2:$B$152,Инклинометрия!$A$2:$A$152))</f>
        <v>-</v>
      </c>
      <c r="Y484" s="105" t="str">
        <f>IF(R484=0,"-",FORECAST($C$8-R484,Инклинометрия!$B$2:$B$152,Инклинометрия!$A$2:$A$152))</f>
        <v>-</v>
      </c>
      <c r="Z484" s="105" t="str">
        <f>IF(R484&gt;0,FORECAST($C$8,Инклинометрия!$B$2:$B$152,Инклинометрия!$A$2:$A$152),IF(V484=$C$8,"-",FORECAST($C$8-V484,Инклинометрия!$B$2:$B$152,Инклинометрия!$A$2:$A$152)))</f>
        <v>-</v>
      </c>
      <c r="AA484" s="105" t="str">
        <f>IF(S484=0,"-",FORECAST($C$8-(S484+V484),Инклинометрия!$B$2:$B$152,Инклинометрия!$A$2:$A$152))</f>
        <v>-</v>
      </c>
      <c r="AB484" s="105">
        <f>FORECAST($C$8+T484,Инклинометрия!$B$2:$B$152,Инклинометрия!$A$2:$A$152)</f>
        <v>1422.3537391657405</v>
      </c>
      <c r="AC484" s="105">
        <f>IF(R484=0,FORECAST($C$6-T484,Инклинометрия!$B$2:$B$152,Инклинометрия!$A$2:$A$152),FORECAST($C$8,Инклинометрия!$B$2:$B$152,Инклинометрия!$A$2:$A$152))</f>
        <v>1332.6462608342592</v>
      </c>
      <c r="AD484" s="107">
        <f>IF(R484=0,FORECAST($C$8,Инклинометрия!$B$2:$B$152,Инклинометрия!$A$2:$A$152),Y484)</f>
        <v>1330</v>
      </c>
      <c r="AE484" s="107">
        <f>FORECAST($C$8-(R484+U484),Инклинометрия!$B$2:$B$152,Инклинометрия!$A$2:$A$152)</f>
        <v>0</v>
      </c>
      <c r="AF484" s="107">
        <f>IF(V484=0,"-",FORECAST($C$8,Инклинометрия!$B$2:$B$152,Инклинометрия!$A$2:$A$152))</f>
        <v>1330</v>
      </c>
      <c r="AG484" s="107">
        <f>IF(V484=0,"-",FORECAST($C$8-V484,Инклинометрия!$B$2:$B$152,Инклинометрия!$A$2:$A$152))</f>
        <v>0</v>
      </c>
      <c r="AH484" s="107">
        <f>IF(W484=0,"-",FORECAST($C$8+W484,Инклинометрия!$B$2:$B$152,Инклинометрия!$A$2:$A$152))</f>
        <v>1332.6462608342592</v>
      </c>
      <c r="AI484" s="107">
        <f>IF(W484=0,"-",FORECAST($C$8,Инклинометрия!$B$2:$B$152,Инклинометрия!$A$2:$A$152))</f>
        <v>1330</v>
      </c>
      <c r="AK484" s="122">
        <f t="shared" si="149"/>
        <v>0</v>
      </c>
      <c r="AL484" s="67">
        <f>AK484*(B484-B483)</f>
        <v>0</v>
      </c>
      <c r="AM484" s="23">
        <f t="shared" si="132"/>
        <v>8.6725204696437436E-2</v>
      </c>
      <c r="AN484" s="26">
        <f>AN483+AK484*(B484-B483)/(2*PI()*$C$5*AN483*$K$13)</f>
        <v>0.15480061813468687</v>
      </c>
      <c r="AO484" s="87">
        <f t="shared" si="143"/>
        <v>145932.55112472404</v>
      </c>
      <c r="AP484" s="87">
        <f>IF(R484+U484&lt;$C$8,0,32*$L$23/$C$12^2*($K$10*R484+$K$8*U484)+32*$L$24/($C$14^2-$C$13^2)*($K$10*S484+$K$8*V484))</f>
        <v>44607.551124724028</v>
      </c>
      <c r="AQ484" s="66">
        <f>R484*$C$11*$C$9+U484*$C$11*$C$10</f>
        <v>14695380</v>
      </c>
      <c r="AR484" s="66">
        <f>S484*$C$11*$C$9+V484*$C$11*$C$10</f>
        <v>14695380</v>
      </c>
      <c r="AS484" s="87">
        <f>$C$11*(T484*$C$9+W484*$C$10)</f>
        <v>792178.05375968735</v>
      </c>
      <c r="AT484" s="45">
        <f t="shared" si="137"/>
        <v>15633490.60488441</v>
      </c>
      <c r="AU484" s="75"/>
    </row>
    <row r="485" spans="2:47" ht="15" thickBot="1" x14ac:dyDescent="0.35">
      <c r="B485" s="41">
        <f t="shared" si="144"/>
        <v>9080</v>
      </c>
      <c r="C485" s="8">
        <f t="shared" si="145"/>
        <v>90.8</v>
      </c>
      <c r="D485" s="73">
        <f t="shared" si="133"/>
        <v>121.44499999999999</v>
      </c>
      <c r="E485" s="29">
        <f t="shared" si="150"/>
        <v>30075.481441715085</v>
      </c>
      <c r="F485" s="29">
        <f t="shared" si="146"/>
        <v>66.245553836373062</v>
      </c>
      <c r="G485" s="29">
        <f t="shared" si="147"/>
        <v>88.603428256148959</v>
      </c>
      <c r="H485" s="17">
        <f t="shared" si="148"/>
        <v>40225.956428293895</v>
      </c>
      <c r="I485" s="29">
        <f t="shared" si="138"/>
        <v>2.2250485660981263</v>
      </c>
      <c r="J485" s="29">
        <f t="shared" si="139"/>
        <v>41.69411544073867</v>
      </c>
      <c r="K485" s="32">
        <f>IF((D484+L484+M484-AL484)/($C$21+$C$22)&gt;$C$8,$C$8,(D484+L484+M484-AL484)/($C$21+$C$22))</f>
        <v>1400</v>
      </c>
      <c r="L485" s="97">
        <f t="shared" si="134"/>
        <v>0</v>
      </c>
      <c r="M485" s="96">
        <f t="shared" si="135"/>
        <v>0</v>
      </c>
      <c r="N485" s="98">
        <f t="shared" si="140"/>
        <v>1.7179213529287818</v>
      </c>
      <c r="O485" s="100">
        <f t="shared" si="136"/>
        <v>4.2266987561397071</v>
      </c>
      <c r="P485" s="104">
        <f t="shared" si="141"/>
        <v>18.880500609176615</v>
      </c>
      <c r="Q485" s="102">
        <f t="shared" si="142"/>
        <v>4.9224514715476911E-2</v>
      </c>
      <c r="R485" s="106">
        <f>IF(K485-H484&lt;0,0,K485-H484)</f>
        <v>0</v>
      </c>
      <c r="S485" s="106">
        <f>K485-V485</f>
        <v>0</v>
      </c>
      <c r="T485" s="106">
        <f>IF(R485&gt;0,$C$6-$C$8,IF($C$6-$C$8-W485&lt;0,0,$C$6-$C$8-W485))</f>
        <v>97.214462279726973</v>
      </c>
      <c r="U485" s="107">
        <f>IF(R485=0,IF(U484+(F485-AL485/$C$23)*$C$21/($C$21+$C$22)&gt;$C$8,$C$8,U484+F485*$C$21/($C$21+$C$22)),E485)</f>
        <v>1400</v>
      </c>
      <c r="V485" s="107">
        <f>IF(R485&gt;0,0,IF(V484+(F485-AL485/$C$23)*$C$21/($C$21+$C$22)&gt;$C$8,$C$8,IF(U485=$C$8,V484+(F485-AL485/$C$23)*$C$21/$C$22,V484+(F485-AL485/$C$23)*$C$21/($C$21+$C$22))))</f>
        <v>1400</v>
      </c>
      <c r="W485" s="203">
        <f>IF(R485&gt;0,0,IF(W484+AL485/$C$23&gt;$F$23,$F$23,W484+AL485/$C$23))</f>
        <v>2.7855377202730285</v>
      </c>
      <c r="X485" s="105" t="str">
        <f>IF(R485=0,"-",FORECAST($C$8,Инклинометрия!$B$2:$B$152,Инклинометрия!$A$2:$A$152))</f>
        <v>-</v>
      </c>
      <c r="Y485" s="105" t="str">
        <f>IF(R485=0,"-",FORECAST($C$8-R485,Инклинометрия!$B$2:$B$152,Инклинометрия!$A$2:$A$152))</f>
        <v>-</v>
      </c>
      <c r="Z485" s="105" t="str">
        <f>IF(R485&gt;0,FORECAST($C$8,Инклинометрия!$B$2:$B$152,Инклинометрия!$A$2:$A$152),IF(V485=$C$8,"-",FORECAST($C$8-V485,Инклинометрия!$B$2:$B$152,Инклинометрия!$A$2:$A$152)))</f>
        <v>-</v>
      </c>
      <c r="AA485" s="105" t="str">
        <f>IF(S485=0,"-",FORECAST($C$8-(S485+V485),Инклинометрия!$B$2:$B$152,Инклинометрия!$A$2:$A$152))</f>
        <v>-</v>
      </c>
      <c r="AB485" s="105">
        <f>FORECAST($C$8+T485,Инклинометрия!$B$2:$B$152,Инклинометрия!$A$2:$A$152)</f>
        <v>1422.3537391657405</v>
      </c>
      <c r="AC485" s="105">
        <f>IF(R485=0,FORECAST($C$6-T485,Инклинометрия!$B$2:$B$152,Инклинометрия!$A$2:$A$152),FORECAST($C$8,Инклинометрия!$B$2:$B$152,Инклинометрия!$A$2:$A$152))</f>
        <v>1332.6462608342592</v>
      </c>
      <c r="AD485" s="107">
        <f>IF(R485=0,FORECAST($C$8,Инклинометрия!$B$2:$B$152,Инклинометрия!$A$2:$A$152),Y485)</f>
        <v>1330</v>
      </c>
      <c r="AE485" s="107">
        <f>FORECAST($C$8-(R485+U485),Инклинометрия!$B$2:$B$152,Инклинометрия!$A$2:$A$152)</f>
        <v>0</v>
      </c>
      <c r="AF485" s="107">
        <f>IF(V485=0,"-",FORECAST($C$8,Инклинометрия!$B$2:$B$152,Инклинометрия!$A$2:$A$152))</f>
        <v>1330</v>
      </c>
      <c r="AG485" s="107">
        <f>IF(V485=0,"-",FORECAST($C$8-V485,Инклинометрия!$B$2:$B$152,Инклинометрия!$A$2:$A$152))</f>
        <v>0</v>
      </c>
      <c r="AH485" s="107">
        <f>IF(W485=0,"-",FORECAST($C$8+W485,Инклинометрия!$B$2:$B$152,Инклинометрия!$A$2:$A$152))</f>
        <v>1332.6462608342592</v>
      </c>
      <c r="AI485" s="107">
        <f>IF(W485=0,"-",FORECAST($C$8,Инклинометрия!$B$2:$B$152,Инклинометрия!$A$2:$A$152))</f>
        <v>1330</v>
      </c>
      <c r="AK485" s="122">
        <f t="shared" si="149"/>
        <v>0</v>
      </c>
      <c r="AL485" s="67">
        <f>AK485*(B485-B484)</f>
        <v>0</v>
      </c>
      <c r="AM485" s="23">
        <f t="shared" si="132"/>
        <v>8.6725204696437436E-2</v>
      </c>
      <c r="AN485" s="26">
        <f>AN484+AK485*(B485-B484)/(2*PI()*$C$5*AN484*$K$13)</f>
        <v>0.15480061813468687</v>
      </c>
      <c r="AO485" s="87">
        <f t="shared" si="143"/>
        <v>145932.55112472404</v>
      </c>
      <c r="AP485" s="87">
        <f>IF(R485+U485&lt;$C$8,0,32*$L$23/$C$12^2*($K$10*R485+$K$8*U485)+32*$L$24/($C$14^2-$C$13^2)*($K$10*S485+$K$8*V485))</f>
        <v>44607.551124724028</v>
      </c>
      <c r="AQ485" s="66">
        <f>R485*$C$11*$C$9+U485*$C$11*$C$10</f>
        <v>14695380</v>
      </c>
      <c r="AR485" s="66">
        <f>S485*$C$11*$C$9+V485*$C$11*$C$10</f>
        <v>14695380</v>
      </c>
      <c r="AS485" s="87">
        <f>$C$11*(T485*$C$9+W485*$C$10)</f>
        <v>792178.05375968735</v>
      </c>
      <c r="AT485" s="45">
        <f t="shared" si="137"/>
        <v>15633490.60488441</v>
      </c>
      <c r="AU485" s="75"/>
    </row>
    <row r="486" spans="2:47" ht="15" thickBot="1" x14ac:dyDescent="0.35">
      <c r="B486" s="41">
        <f t="shared" si="144"/>
        <v>9100</v>
      </c>
      <c r="C486" s="8">
        <f t="shared" si="145"/>
        <v>91</v>
      </c>
      <c r="D486" s="73">
        <f t="shared" si="133"/>
        <v>121.71250000000001</v>
      </c>
      <c r="E486" s="29">
        <f t="shared" si="150"/>
        <v>30141.72699555146</v>
      </c>
      <c r="F486" s="29">
        <f t="shared" si="146"/>
        <v>66.24555383637778</v>
      </c>
      <c r="G486" s="29">
        <f t="shared" si="147"/>
        <v>88.603428256155269</v>
      </c>
      <c r="H486" s="17">
        <f t="shared" si="148"/>
        <v>40314.559856550048</v>
      </c>
      <c r="I486" s="29">
        <f t="shared" si="138"/>
        <v>2.2250485660981263</v>
      </c>
      <c r="J486" s="29">
        <f t="shared" si="139"/>
        <v>41.694115440740156</v>
      </c>
      <c r="K486" s="32">
        <f>IF((D485+L485+M485-AL485)/($C$21+$C$22)&gt;$C$8,$C$8,(D485+L485+M485-AL485)/($C$21+$C$22))</f>
        <v>1400</v>
      </c>
      <c r="L486" s="97">
        <f t="shared" si="134"/>
        <v>0</v>
      </c>
      <c r="M486" s="96">
        <f t="shared" si="135"/>
        <v>0</v>
      </c>
      <c r="N486" s="98">
        <f t="shared" si="140"/>
        <v>1.7179213529287818</v>
      </c>
      <c r="O486" s="100">
        <f t="shared" si="136"/>
        <v>4.2266987561397071</v>
      </c>
      <c r="P486" s="104">
        <f t="shared" si="141"/>
        <v>18.880500609176615</v>
      </c>
      <c r="Q486" s="102">
        <f t="shared" si="142"/>
        <v>4.9224514715476911E-2</v>
      </c>
      <c r="R486" s="106">
        <f>IF(K486-H485&lt;0,0,K486-H485)</f>
        <v>0</v>
      </c>
      <c r="S486" s="106">
        <f>K486-V486</f>
        <v>0</v>
      </c>
      <c r="T486" s="106">
        <f>IF(R486&gt;0,$C$6-$C$8,IF($C$6-$C$8-W486&lt;0,0,$C$6-$C$8-W486))</f>
        <v>97.214462279726973</v>
      </c>
      <c r="U486" s="107">
        <f>IF(R486=0,IF(U485+(F486-AL486/$C$23)*$C$21/($C$21+$C$22)&gt;$C$8,$C$8,U485+F486*$C$21/($C$21+$C$22)),E486)</f>
        <v>1400</v>
      </c>
      <c r="V486" s="107">
        <f>IF(R486&gt;0,0,IF(V485+(F486-AL486/$C$23)*$C$21/($C$21+$C$22)&gt;$C$8,$C$8,IF(U486=$C$8,V485+(F486-AL486/$C$23)*$C$21/$C$22,V485+(F486-AL486/$C$23)*$C$21/($C$21+$C$22))))</f>
        <v>1400</v>
      </c>
      <c r="W486" s="203">
        <f>IF(R486&gt;0,0,IF(W485+AL486/$C$23&gt;$F$23,$F$23,W485+AL486/$C$23))</f>
        <v>2.7855377202730285</v>
      </c>
      <c r="X486" s="105" t="str">
        <f>IF(R486=0,"-",FORECAST($C$8,Инклинометрия!$B$2:$B$152,Инклинометрия!$A$2:$A$152))</f>
        <v>-</v>
      </c>
      <c r="Y486" s="105" t="str">
        <f>IF(R486=0,"-",FORECAST($C$8-R486,Инклинометрия!$B$2:$B$152,Инклинометрия!$A$2:$A$152))</f>
        <v>-</v>
      </c>
      <c r="Z486" s="105" t="str">
        <f>IF(R486&gt;0,FORECAST($C$8,Инклинометрия!$B$2:$B$152,Инклинометрия!$A$2:$A$152),IF(V486=$C$8,"-",FORECAST($C$8-V486,Инклинометрия!$B$2:$B$152,Инклинометрия!$A$2:$A$152)))</f>
        <v>-</v>
      </c>
      <c r="AA486" s="105" t="str">
        <f>IF(S486=0,"-",FORECAST($C$8-(S486+V486),Инклинометрия!$B$2:$B$152,Инклинометрия!$A$2:$A$152))</f>
        <v>-</v>
      </c>
      <c r="AB486" s="105">
        <f>FORECAST($C$8+T486,Инклинометрия!$B$2:$B$152,Инклинометрия!$A$2:$A$152)</f>
        <v>1422.3537391657405</v>
      </c>
      <c r="AC486" s="105">
        <f>IF(R486=0,FORECAST($C$6-T486,Инклинометрия!$B$2:$B$152,Инклинометрия!$A$2:$A$152),FORECAST($C$8,Инклинометрия!$B$2:$B$152,Инклинометрия!$A$2:$A$152))</f>
        <v>1332.6462608342592</v>
      </c>
      <c r="AD486" s="107">
        <f>IF(R486=0,FORECAST($C$8,Инклинометрия!$B$2:$B$152,Инклинометрия!$A$2:$A$152),Y486)</f>
        <v>1330</v>
      </c>
      <c r="AE486" s="107">
        <f>FORECAST($C$8-(R486+U486),Инклинометрия!$B$2:$B$152,Инклинометрия!$A$2:$A$152)</f>
        <v>0</v>
      </c>
      <c r="AF486" s="107">
        <f>IF(V486=0,"-",FORECAST($C$8,Инклинометрия!$B$2:$B$152,Инклинометрия!$A$2:$A$152))</f>
        <v>1330</v>
      </c>
      <c r="AG486" s="107">
        <f>IF(V486=0,"-",FORECAST($C$8-V486,Инклинометрия!$B$2:$B$152,Инклинометрия!$A$2:$A$152))</f>
        <v>0</v>
      </c>
      <c r="AH486" s="107">
        <f>IF(W486=0,"-",FORECAST($C$8+W486,Инклинометрия!$B$2:$B$152,Инклинометрия!$A$2:$A$152))</f>
        <v>1332.6462608342592</v>
      </c>
      <c r="AI486" s="107">
        <f>IF(W486=0,"-",FORECAST($C$8,Инклинометрия!$B$2:$B$152,Инклинометрия!$A$2:$A$152))</f>
        <v>1330</v>
      </c>
      <c r="AK486" s="122">
        <f t="shared" si="149"/>
        <v>0</v>
      </c>
      <c r="AL486" s="67">
        <f>AK486*(B486-B485)</f>
        <v>0</v>
      </c>
      <c r="AM486" s="23">
        <f t="shared" si="132"/>
        <v>8.6725204696437436E-2</v>
      </c>
      <c r="AN486" s="26">
        <f>AN485+AK486*(B486-B485)/(2*PI()*$C$5*AN485*$K$13)</f>
        <v>0.15480061813468687</v>
      </c>
      <c r="AO486" s="87">
        <f t="shared" si="143"/>
        <v>145932.55112472404</v>
      </c>
      <c r="AP486" s="87">
        <f>IF(R486+U486&lt;$C$8,0,32*$L$23/$C$12^2*($K$10*R486+$K$8*U486)+32*$L$24/($C$14^2-$C$13^2)*($K$10*S486+$K$8*V486))</f>
        <v>44607.551124724028</v>
      </c>
      <c r="AQ486" s="66">
        <f>R486*$C$11*$C$9+U486*$C$11*$C$10</f>
        <v>14695380</v>
      </c>
      <c r="AR486" s="66">
        <f>S486*$C$11*$C$9+V486*$C$11*$C$10</f>
        <v>14695380</v>
      </c>
      <c r="AS486" s="87">
        <f>$C$11*(T486*$C$9+W486*$C$10)</f>
        <v>792178.05375968735</v>
      </c>
      <c r="AT486" s="45">
        <f t="shared" si="137"/>
        <v>15633490.60488441</v>
      </c>
      <c r="AU486" s="75"/>
    </row>
    <row r="487" spans="2:47" ht="15" thickBot="1" x14ac:dyDescent="0.35">
      <c r="B487" s="41">
        <f t="shared" si="144"/>
        <v>9120</v>
      </c>
      <c r="C487" s="8">
        <f t="shared" si="145"/>
        <v>91.2</v>
      </c>
      <c r="D487" s="73">
        <f t="shared" si="133"/>
        <v>121.98</v>
      </c>
      <c r="E487" s="29">
        <f t="shared" si="150"/>
        <v>30207.97254938784</v>
      </c>
      <c r="F487" s="29">
        <f t="shared" si="146"/>
        <v>66.24555383637778</v>
      </c>
      <c r="G487" s="29">
        <f t="shared" si="147"/>
        <v>88.603428256155269</v>
      </c>
      <c r="H487" s="17">
        <f t="shared" si="148"/>
        <v>40403.1632848062</v>
      </c>
      <c r="I487" s="29">
        <f t="shared" si="138"/>
        <v>2.2250485660981263</v>
      </c>
      <c r="J487" s="29">
        <f t="shared" si="139"/>
        <v>41.694115440740156</v>
      </c>
      <c r="K487" s="32">
        <f>IF((D486+L486+M486-AL486)/($C$21+$C$22)&gt;$C$8,$C$8,(D486+L486+M486-AL486)/($C$21+$C$22))</f>
        <v>1400</v>
      </c>
      <c r="L487" s="97">
        <f t="shared" si="134"/>
        <v>0</v>
      </c>
      <c r="M487" s="96">
        <f t="shared" si="135"/>
        <v>0</v>
      </c>
      <c r="N487" s="98">
        <f t="shared" si="140"/>
        <v>1.7179213529287818</v>
      </c>
      <c r="O487" s="100">
        <f t="shared" si="136"/>
        <v>4.2266987561397071</v>
      </c>
      <c r="P487" s="104">
        <f t="shared" si="141"/>
        <v>18.880500609176615</v>
      </c>
      <c r="Q487" s="102">
        <f t="shared" si="142"/>
        <v>4.9224514715476911E-2</v>
      </c>
      <c r="R487" s="106">
        <f>IF(K487-H486&lt;0,0,K487-H486)</f>
        <v>0</v>
      </c>
      <c r="S487" s="106">
        <f>K487-V487</f>
        <v>0</v>
      </c>
      <c r="T487" s="106">
        <f>IF(R487&gt;0,$C$6-$C$8,IF($C$6-$C$8-W487&lt;0,0,$C$6-$C$8-W487))</f>
        <v>97.214462279726973</v>
      </c>
      <c r="U487" s="107">
        <f>IF(R487=0,IF(U486+(F487-AL487/$C$23)*$C$21/($C$21+$C$22)&gt;$C$8,$C$8,U486+F487*$C$21/($C$21+$C$22)),E487)</f>
        <v>1400</v>
      </c>
      <c r="V487" s="107">
        <f>IF(R487&gt;0,0,IF(V486+(F487-AL487/$C$23)*$C$21/($C$21+$C$22)&gt;$C$8,$C$8,IF(U487=$C$8,V486+(F487-AL487/$C$23)*$C$21/$C$22,V486+(F487-AL487/$C$23)*$C$21/($C$21+$C$22))))</f>
        <v>1400</v>
      </c>
      <c r="W487" s="203">
        <f>IF(R487&gt;0,0,IF(W486+AL487/$C$23&gt;$F$23,$F$23,W486+AL487/$C$23))</f>
        <v>2.7855377202730285</v>
      </c>
      <c r="X487" s="105" t="str">
        <f>IF(R487=0,"-",FORECAST($C$8,Инклинометрия!$B$2:$B$152,Инклинометрия!$A$2:$A$152))</f>
        <v>-</v>
      </c>
      <c r="Y487" s="105" t="str">
        <f>IF(R487=0,"-",FORECAST($C$8-R487,Инклинометрия!$B$2:$B$152,Инклинометрия!$A$2:$A$152))</f>
        <v>-</v>
      </c>
      <c r="Z487" s="105" t="str">
        <f>IF(R487&gt;0,FORECAST($C$8,Инклинометрия!$B$2:$B$152,Инклинометрия!$A$2:$A$152),IF(V487=$C$8,"-",FORECAST($C$8-V487,Инклинометрия!$B$2:$B$152,Инклинометрия!$A$2:$A$152)))</f>
        <v>-</v>
      </c>
      <c r="AA487" s="105" t="str">
        <f>IF(S487=0,"-",FORECAST($C$8-(S487+V487),Инклинометрия!$B$2:$B$152,Инклинометрия!$A$2:$A$152))</f>
        <v>-</v>
      </c>
      <c r="AB487" s="105">
        <f>FORECAST($C$8+T487,Инклинометрия!$B$2:$B$152,Инклинометрия!$A$2:$A$152)</f>
        <v>1422.3537391657405</v>
      </c>
      <c r="AC487" s="105">
        <f>IF(R487=0,FORECAST($C$6-T487,Инклинометрия!$B$2:$B$152,Инклинометрия!$A$2:$A$152),FORECAST($C$8,Инклинометрия!$B$2:$B$152,Инклинометрия!$A$2:$A$152))</f>
        <v>1332.6462608342592</v>
      </c>
      <c r="AD487" s="107">
        <f>IF(R487=0,FORECAST($C$8,Инклинометрия!$B$2:$B$152,Инклинометрия!$A$2:$A$152),Y487)</f>
        <v>1330</v>
      </c>
      <c r="AE487" s="107">
        <f>FORECAST($C$8-(R487+U487),Инклинометрия!$B$2:$B$152,Инклинометрия!$A$2:$A$152)</f>
        <v>0</v>
      </c>
      <c r="AF487" s="107">
        <f>IF(V487=0,"-",FORECAST($C$8,Инклинометрия!$B$2:$B$152,Инклинометрия!$A$2:$A$152))</f>
        <v>1330</v>
      </c>
      <c r="AG487" s="107">
        <f>IF(V487=0,"-",FORECAST($C$8-V487,Инклинометрия!$B$2:$B$152,Инклинометрия!$A$2:$A$152))</f>
        <v>0</v>
      </c>
      <c r="AH487" s="107">
        <f>IF(W487=0,"-",FORECAST($C$8+W487,Инклинометрия!$B$2:$B$152,Инклинометрия!$A$2:$A$152))</f>
        <v>1332.6462608342592</v>
      </c>
      <c r="AI487" s="107">
        <f>IF(W487=0,"-",FORECAST($C$8,Инклинометрия!$B$2:$B$152,Инклинометрия!$A$2:$A$152))</f>
        <v>1330</v>
      </c>
      <c r="AK487" s="122">
        <f t="shared" si="149"/>
        <v>0</v>
      </c>
      <c r="AL487" s="67">
        <f>AK487*(B487-B486)</f>
        <v>0</v>
      </c>
      <c r="AM487" s="23">
        <f t="shared" si="132"/>
        <v>8.6725204696437436E-2</v>
      </c>
      <c r="AN487" s="26">
        <f>AN486+AK487*(B487-B486)/(2*PI()*$C$5*AN486*$K$13)</f>
        <v>0.15480061813468687</v>
      </c>
      <c r="AO487" s="87">
        <f t="shared" si="143"/>
        <v>145932.55112472404</v>
      </c>
      <c r="AP487" s="87">
        <f>IF(R487+U487&lt;$C$8,0,32*$L$23/$C$12^2*($K$10*R487+$K$8*U487)+32*$L$24/($C$14^2-$C$13^2)*($K$10*S487+$K$8*V487))</f>
        <v>44607.551124724028</v>
      </c>
      <c r="AQ487" s="66">
        <f>R487*$C$11*$C$9+U487*$C$11*$C$10</f>
        <v>14695380</v>
      </c>
      <c r="AR487" s="66">
        <f>S487*$C$11*$C$9+V487*$C$11*$C$10</f>
        <v>14695380</v>
      </c>
      <c r="AS487" s="87">
        <f>$C$11*(T487*$C$9+W487*$C$10)</f>
        <v>792178.05375968735</v>
      </c>
      <c r="AT487" s="45">
        <f t="shared" si="137"/>
        <v>15633490.60488441</v>
      </c>
      <c r="AU487" s="75"/>
    </row>
    <row r="488" spans="2:47" ht="15" thickBot="1" x14ac:dyDescent="0.35">
      <c r="B488" s="41">
        <f t="shared" si="144"/>
        <v>9140</v>
      </c>
      <c r="C488" s="8">
        <f t="shared" si="145"/>
        <v>91.4</v>
      </c>
      <c r="D488" s="73">
        <f t="shared" si="133"/>
        <v>122.2475</v>
      </c>
      <c r="E488" s="29">
        <f t="shared" si="150"/>
        <v>30274.218103224215</v>
      </c>
      <c r="F488" s="29">
        <f t="shared" si="146"/>
        <v>66.24555383637778</v>
      </c>
      <c r="G488" s="29">
        <f t="shared" si="147"/>
        <v>88.603428256155269</v>
      </c>
      <c r="H488" s="17">
        <f t="shared" si="148"/>
        <v>40491.766713062352</v>
      </c>
      <c r="I488" s="29">
        <f t="shared" si="138"/>
        <v>2.2250485660981263</v>
      </c>
      <c r="J488" s="29">
        <f t="shared" si="139"/>
        <v>41.694115440740156</v>
      </c>
      <c r="K488" s="32">
        <f>IF((D487+L487+M487-AL487)/($C$21+$C$22)&gt;$C$8,$C$8,(D487+L487+M487-AL487)/($C$21+$C$22))</f>
        <v>1400</v>
      </c>
      <c r="L488" s="97">
        <f t="shared" si="134"/>
        <v>0</v>
      </c>
      <c r="M488" s="96">
        <f t="shared" si="135"/>
        <v>0</v>
      </c>
      <c r="N488" s="98">
        <f t="shared" si="140"/>
        <v>1.7179213529287818</v>
      </c>
      <c r="O488" s="100">
        <f t="shared" si="136"/>
        <v>4.2266987561397071</v>
      </c>
      <c r="P488" s="104">
        <f t="shared" si="141"/>
        <v>18.880500609176615</v>
      </c>
      <c r="Q488" s="102">
        <f t="shared" si="142"/>
        <v>4.9224514715476911E-2</v>
      </c>
      <c r="R488" s="106">
        <f>IF(K488-H487&lt;0,0,K488-H487)</f>
        <v>0</v>
      </c>
      <c r="S488" s="106">
        <f>K488-V488</f>
        <v>0</v>
      </c>
      <c r="T488" s="106">
        <f>IF(R488&gt;0,$C$6-$C$8,IF($C$6-$C$8-W488&lt;0,0,$C$6-$C$8-W488))</f>
        <v>97.214462279726973</v>
      </c>
      <c r="U488" s="107">
        <f>IF(R488=0,IF(U487+(F488-AL488/$C$23)*$C$21/($C$21+$C$22)&gt;$C$8,$C$8,U487+F488*$C$21/($C$21+$C$22)),E488)</f>
        <v>1400</v>
      </c>
      <c r="V488" s="107">
        <f>IF(R488&gt;0,0,IF(V487+(F488-AL488/$C$23)*$C$21/($C$21+$C$22)&gt;$C$8,$C$8,IF(U488=$C$8,V487+(F488-AL488/$C$23)*$C$21/$C$22,V487+(F488-AL488/$C$23)*$C$21/($C$21+$C$22))))</f>
        <v>1400</v>
      </c>
      <c r="W488" s="203">
        <f>IF(R488&gt;0,0,IF(W487+AL488/$C$23&gt;$F$23,$F$23,W487+AL488/$C$23))</f>
        <v>2.7855377202730285</v>
      </c>
      <c r="X488" s="105" t="str">
        <f>IF(R488=0,"-",FORECAST($C$8,Инклинометрия!$B$2:$B$152,Инклинометрия!$A$2:$A$152))</f>
        <v>-</v>
      </c>
      <c r="Y488" s="105" t="str">
        <f>IF(R488=0,"-",FORECAST($C$8-R488,Инклинометрия!$B$2:$B$152,Инклинометрия!$A$2:$A$152))</f>
        <v>-</v>
      </c>
      <c r="Z488" s="105" t="str">
        <f>IF(R488&gt;0,FORECAST($C$8,Инклинометрия!$B$2:$B$152,Инклинометрия!$A$2:$A$152),IF(V488=$C$8,"-",FORECAST($C$8-V488,Инклинометрия!$B$2:$B$152,Инклинометрия!$A$2:$A$152)))</f>
        <v>-</v>
      </c>
      <c r="AA488" s="105" t="str">
        <f>IF(S488=0,"-",FORECAST($C$8-(S488+V488),Инклинометрия!$B$2:$B$152,Инклинометрия!$A$2:$A$152))</f>
        <v>-</v>
      </c>
      <c r="AB488" s="105">
        <f>FORECAST($C$8+T488,Инклинометрия!$B$2:$B$152,Инклинометрия!$A$2:$A$152)</f>
        <v>1422.3537391657405</v>
      </c>
      <c r="AC488" s="105">
        <f>IF(R488=0,FORECAST($C$6-T488,Инклинометрия!$B$2:$B$152,Инклинометрия!$A$2:$A$152),FORECAST($C$8,Инклинометрия!$B$2:$B$152,Инклинометрия!$A$2:$A$152))</f>
        <v>1332.6462608342592</v>
      </c>
      <c r="AD488" s="107">
        <f>IF(R488=0,FORECAST($C$8,Инклинометрия!$B$2:$B$152,Инклинометрия!$A$2:$A$152),Y488)</f>
        <v>1330</v>
      </c>
      <c r="AE488" s="107">
        <f>FORECAST($C$8-(R488+U488),Инклинометрия!$B$2:$B$152,Инклинометрия!$A$2:$A$152)</f>
        <v>0</v>
      </c>
      <c r="AF488" s="107">
        <f>IF(V488=0,"-",FORECAST($C$8,Инклинометрия!$B$2:$B$152,Инклинометрия!$A$2:$A$152))</f>
        <v>1330</v>
      </c>
      <c r="AG488" s="107">
        <f>IF(V488=0,"-",FORECAST($C$8-V488,Инклинометрия!$B$2:$B$152,Инклинометрия!$A$2:$A$152))</f>
        <v>0</v>
      </c>
      <c r="AH488" s="107">
        <f>IF(W488=0,"-",FORECAST($C$8+W488,Инклинометрия!$B$2:$B$152,Инклинометрия!$A$2:$A$152))</f>
        <v>1332.6462608342592</v>
      </c>
      <c r="AI488" s="107">
        <f>IF(W488=0,"-",FORECAST($C$8,Инклинометрия!$B$2:$B$152,Инклинометрия!$A$2:$A$152))</f>
        <v>1330</v>
      </c>
      <c r="AK488" s="122">
        <f t="shared" si="149"/>
        <v>0</v>
      </c>
      <c r="AL488" s="67">
        <f>AK488*(B488-B487)</f>
        <v>0</v>
      </c>
      <c r="AM488" s="23">
        <f t="shared" si="132"/>
        <v>8.6725204696437436E-2</v>
      </c>
      <c r="AN488" s="26">
        <f>AN487+AK488*(B488-B487)/(2*PI()*$C$5*AN487*$K$13)</f>
        <v>0.15480061813468687</v>
      </c>
      <c r="AO488" s="87">
        <f t="shared" si="143"/>
        <v>145932.55112472404</v>
      </c>
      <c r="AP488" s="87">
        <f>IF(R488+U488&lt;$C$8,0,32*$L$23/$C$12^2*($K$10*R488+$K$8*U488)+32*$L$24/($C$14^2-$C$13^2)*($K$10*S488+$K$8*V488))</f>
        <v>44607.551124724028</v>
      </c>
      <c r="AQ488" s="66">
        <f>R488*$C$11*$C$9+U488*$C$11*$C$10</f>
        <v>14695380</v>
      </c>
      <c r="AR488" s="66">
        <f>S488*$C$11*$C$9+V488*$C$11*$C$10</f>
        <v>14695380</v>
      </c>
      <c r="AS488" s="87">
        <f>$C$11*(T488*$C$9+W488*$C$10)</f>
        <v>792178.05375968735</v>
      </c>
      <c r="AT488" s="45">
        <f t="shared" si="137"/>
        <v>15633490.60488441</v>
      </c>
      <c r="AU488" s="75"/>
    </row>
    <row r="489" spans="2:47" ht="15" thickBot="1" x14ac:dyDescent="0.35">
      <c r="B489" s="41">
        <f t="shared" si="144"/>
        <v>9160</v>
      </c>
      <c r="C489" s="8">
        <f t="shared" si="145"/>
        <v>91.600000000000009</v>
      </c>
      <c r="D489" s="73">
        <f t="shared" si="133"/>
        <v>122.51500000000001</v>
      </c>
      <c r="E489" s="29">
        <f t="shared" si="150"/>
        <v>30340.463657060594</v>
      </c>
      <c r="F489" s="29">
        <f t="shared" si="146"/>
        <v>66.24555383637778</v>
      </c>
      <c r="G489" s="29">
        <f t="shared" si="147"/>
        <v>88.603428256155269</v>
      </c>
      <c r="H489" s="17">
        <f t="shared" si="148"/>
        <v>40580.370141318504</v>
      </c>
      <c r="I489" s="29">
        <f t="shared" si="138"/>
        <v>2.2250485660981263</v>
      </c>
      <c r="J489" s="29">
        <f t="shared" si="139"/>
        <v>41.694115440740156</v>
      </c>
      <c r="K489" s="32">
        <f>IF((D488+L488+M488-AL488)/($C$21+$C$22)&gt;$C$8,$C$8,(D488+L488+M488-AL488)/($C$21+$C$22))</f>
        <v>1400</v>
      </c>
      <c r="L489" s="97">
        <f t="shared" si="134"/>
        <v>0</v>
      </c>
      <c r="M489" s="96">
        <f t="shared" si="135"/>
        <v>0</v>
      </c>
      <c r="N489" s="98">
        <f t="shared" si="140"/>
        <v>1.7179213529287818</v>
      </c>
      <c r="O489" s="100">
        <f t="shared" si="136"/>
        <v>4.2266987561397071</v>
      </c>
      <c r="P489" s="104">
        <f t="shared" si="141"/>
        <v>18.880500609176615</v>
      </c>
      <c r="Q489" s="102">
        <f t="shared" si="142"/>
        <v>4.9224514715476911E-2</v>
      </c>
      <c r="R489" s="106">
        <f>IF(K489-H488&lt;0,0,K489-H488)</f>
        <v>0</v>
      </c>
      <c r="S489" s="106">
        <f>K489-V489</f>
        <v>0</v>
      </c>
      <c r="T489" s="106">
        <f>IF(R489&gt;0,$C$6-$C$8,IF($C$6-$C$8-W489&lt;0,0,$C$6-$C$8-W489))</f>
        <v>97.214462279726973</v>
      </c>
      <c r="U489" s="107">
        <f>IF(R489=0,IF(U488+(F489-AL489/$C$23)*$C$21/($C$21+$C$22)&gt;$C$8,$C$8,U488+F489*$C$21/($C$21+$C$22)),E489)</f>
        <v>1400</v>
      </c>
      <c r="V489" s="107">
        <f>IF(R489&gt;0,0,IF(V488+(F489-AL489/$C$23)*$C$21/($C$21+$C$22)&gt;$C$8,$C$8,IF(U489=$C$8,V488+(F489-AL489/$C$23)*$C$21/$C$22,V488+(F489-AL489/$C$23)*$C$21/($C$21+$C$22))))</f>
        <v>1400</v>
      </c>
      <c r="W489" s="203">
        <f>IF(R489&gt;0,0,IF(W488+AL489/$C$23&gt;$F$23,$F$23,W488+AL489/$C$23))</f>
        <v>2.7855377202730285</v>
      </c>
      <c r="X489" s="105" t="str">
        <f>IF(R489=0,"-",FORECAST($C$8,Инклинометрия!$B$2:$B$152,Инклинометрия!$A$2:$A$152))</f>
        <v>-</v>
      </c>
      <c r="Y489" s="105" t="str">
        <f>IF(R489=0,"-",FORECAST($C$8-R489,Инклинометрия!$B$2:$B$152,Инклинометрия!$A$2:$A$152))</f>
        <v>-</v>
      </c>
      <c r="Z489" s="105" t="str">
        <f>IF(R489&gt;0,FORECAST($C$8,Инклинометрия!$B$2:$B$152,Инклинометрия!$A$2:$A$152),IF(V489=$C$8,"-",FORECAST($C$8-V489,Инклинометрия!$B$2:$B$152,Инклинометрия!$A$2:$A$152)))</f>
        <v>-</v>
      </c>
      <c r="AA489" s="105" t="str">
        <f>IF(S489=0,"-",FORECAST($C$8-(S489+V489),Инклинометрия!$B$2:$B$152,Инклинометрия!$A$2:$A$152))</f>
        <v>-</v>
      </c>
      <c r="AB489" s="105">
        <f>FORECAST($C$8+T489,Инклинометрия!$B$2:$B$152,Инклинометрия!$A$2:$A$152)</f>
        <v>1422.3537391657405</v>
      </c>
      <c r="AC489" s="105">
        <f>IF(R489=0,FORECAST($C$6-T489,Инклинометрия!$B$2:$B$152,Инклинометрия!$A$2:$A$152),FORECAST($C$8,Инклинометрия!$B$2:$B$152,Инклинометрия!$A$2:$A$152))</f>
        <v>1332.6462608342592</v>
      </c>
      <c r="AD489" s="107">
        <f>IF(R489=0,FORECAST($C$8,Инклинометрия!$B$2:$B$152,Инклинометрия!$A$2:$A$152),Y489)</f>
        <v>1330</v>
      </c>
      <c r="AE489" s="107">
        <f>FORECAST($C$8-(R489+U489),Инклинометрия!$B$2:$B$152,Инклинометрия!$A$2:$A$152)</f>
        <v>0</v>
      </c>
      <c r="AF489" s="107">
        <f>IF(V489=0,"-",FORECAST($C$8,Инклинометрия!$B$2:$B$152,Инклинометрия!$A$2:$A$152))</f>
        <v>1330</v>
      </c>
      <c r="AG489" s="107">
        <f>IF(V489=0,"-",FORECAST($C$8-V489,Инклинометрия!$B$2:$B$152,Инклинометрия!$A$2:$A$152))</f>
        <v>0</v>
      </c>
      <c r="AH489" s="107">
        <f>IF(W489=0,"-",FORECAST($C$8+W489,Инклинометрия!$B$2:$B$152,Инклинометрия!$A$2:$A$152))</f>
        <v>1332.6462608342592</v>
      </c>
      <c r="AI489" s="107">
        <f>IF(W489=0,"-",FORECAST($C$8,Инклинометрия!$B$2:$B$152,Инклинометрия!$A$2:$A$152))</f>
        <v>1330</v>
      </c>
      <c r="AK489" s="122">
        <f t="shared" si="149"/>
        <v>0</v>
      </c>
      <c r="AL489" s="67">
        <f>AK489*(B489-B488)</f>
        <v>0</v>
      </c>
      <c r="AM489" s="23">
        <f t="shared" ref="AM489:AM552" si="151">AL489+AM488</f>
        <v>8.6725204696437436E-2</v>
      </c>
      <c r="AN489" s="26">
        <f>AN488+AK489*(B489-B488)/(2*PI()*$C$5*AN488*$K$13)</f>
        <v>0.15480061813468687</v>
      </c>
      <c r="AO489" s="87">
        <f t="shared" si="143"/>
        <v>145932.55112472404</v>
      </c>
      <c r="AP489" s="87">
        <f>IF(R489+U489&lt;$C$8,0,32*$L$23/$C$12^2*($K$10*R489+$K$8*U489)+32*$L$24/($C$14^2-$C$13^2)*($K$10*S489+$K$8*V489))</f>
        <v>44607.551124724028</v>
      </c>
      <c r="AQ489" s="66">
        <f>R489*$C$11*$C$9+U489*$C$11*$C$10</f>
        <v>14695380</v>
      </c>
      <c r="AR489" s="66">
        <f>S489*$C$11*$C$9+V489*$C$11*$C$10</f>
        <v>14695380</v>
      </c>
      <c r="AS489" s="87">
        <f>$C$11*(T489*$C$9+W489*$C$10)</f>
        <v>792178.05375968735</v>
      </c>
      <c r="AT489" s="45">
        <f t="shared" si="137"/>
        <v>15633490.60488441</v>
      </c>
      <c r="AU489" s="75"/>
    </row>
    <row r="490" spans="2:47" ht="15" thickBot="1" x14ac:dyDescent="0.35">
      <c r="B490" s="41">
        <f t="shared" si="144"/>
        <v>9180</v>
      </c>
      <c r="C490" s="8">
        <f t="shared" si="145"/>
        <v>91.8</v>
      </c>
      <c r="D490" s="73">
        <f t="shared" si="133"/>
        <v>122.7825</v>
      </c>
      <c r="E490" s="29">
        <f t="shared" si="150"/>
        <v>30406.709210896966</v>
      </c>
      <c r="F490" s="29">
        <f t="shared" si="146"/>
        <v>66.245553836373062</v>
      </c>
      <c r="G490" s="29">
        <f t="shared" si="147"/>
        <v>88.603428256148959</v>
      </c>
      <c r="H490" s="17">
        <f t="shared" si="148"/>
        <v>40668.973569574657</v>
      </c>
      <c r="I490" s="29">
        <f t="shared" si="138"/>
        <v>2.2250485660981263</v>
      </c>
      <c r="J490" s="29">
        <f t="shared" si="139"/>
        <v>41.69411544073867</v>
      </c>
      <c r="K490" s="32">
        <f>IF((D489+L489+M489-AL489)/($C$21+$C$22)&gt;$C$8,$C$8,(D489+L489+M489-AL489)/($C$21+$C$22))</f>
        <v>1400</v>
      </c>
      <c r="L490" s="97">
        <f t="shared" si="134"/>
        <v>0</v>
      </c>
      <c r="M490" s="96">
        <f t="shared" si="135"/>
        <v>0</v>
      </c>
      <c r="N490" s="98">
        <f t="shared" si="140"/>
        <v>1.7179213529287818</v>
      </c>
      <c r="O490" s="100">
        <f t="shared" si="136"/>
        <v>4.2266987561397071</v>
      </c>
      <c r="P490" s="104">
        <f t="shared" si="141"/>
        <v>18.880500609176615</v>
      </c>
      <c r="Q490" s="102">
        <f t="shared" si="142"/>
        <v>4.9224514715476911E-2</v>
      </c>
      <c r="R490" s="106">
        <f>IF(K490-H489&lt;0,0,K490-H489)</f>
        <v>0</v>
      </c>
      <c r="S490" s="106">
        <f>K490-V490</f>
        <v>0</v>
      </c>
      <c r="T490" s="106">
        <f>IF(R490&gt;0,$C$6-$C$8,IF($C$6-$C$8-W490&lt;0,0,$C$6-$C$8-W490))</f>
        <v>97.214462279726973</v>
      </c>
      <c r="U490" s="107">
        <f>IF(R490=0,IF(U489+(F490-AL490/$C$23)*$C$21/($C$21+$C$22)&gt;$C$8,$C$8,U489+F490*$C$21/($C$21+$C$22)),E490)</f>
        <v>1400</v>
      </c>
      <c r="V490" s="107">
        <f>IF(R490&gt;0,0,IF(V489+(F490-AL490/$C$23)*$C$21/($C$21+$C$22)&gt;$C$8,$C$8,IF(U490=$C$8,V489+(F490-AL490/$C$23)*$C$21/$C$22,V489+(F490-AL490/$C$23)*$C$21/($C$21+$C$22))))</f>
        <v>1400</v>
      </c>
      <c r="W490" s="203">
        <f>IF(R490&gt;0,0,IF(W489+AL490/$C$23&gt;$F$23,$F$23,W489+AL490/$C$23))</f>
        <v>2.7855377202730285</v>
      </c>
      <c r="X490" s="105" t="str">
        <f>IF(R490=0,"-",FORECAST($C$8,Инклинометрия!$B$2:$B$152,Инклинометрия!$A$2:$A$152))</f>
        <v>-</v>
      </c>
      <c r="Y490" s="105" t="str">
        <f>IF(R490=0,"-",FORECAST($C$8-R490,Инклинометрия!$B$2:$B$152,Инклинометрия!$A$2:$A$152))</f>
        <v>-</v>
      </c>
      <c r="Z490" s="105" t="str">
        <f>IF(R490&gt;0,FORECAST($C$8,Инклинометрия!$B$2:$B$152,Инклинометрия!$A$2:$A$152),IF(V490=$C$8,"-",FORECAST($C$8-V490,Инклинометрия!$B$2:$B$152,Инклинометрия!$A$2:$A$152)))</f>
        <v>-</v>
      </c>
      <c r="AA490" s="105" t="str">
        <f>IF(S490=0,"-",FORECAST($C$8-(S490+V490),Инклинометрия!$B$2:$B$152,Инклинометрия!$A$2:$A$152))</f>
        <v>-</v>
      </c>
      <c r="AB490" s="105">
        <f>FORECAST($C$8+T490,Инклинометрия!$B$2:$B$152,Инклинометрия!$A$2:$A$152)</f>
        <v>1422.3537391657405</v>
      </c>
      <c r="AC490" s="105">
        <f>IF(R490=0,FORECAST($C$6-T490,Инклинометрия!$B$2:$B$152,Инклинометрия!$A$2:$A$152),FORECAST($C$8,Инклинометрия!$B$2:$B$152,Инклинометрия!$A$2:$A$152))</f>
        <v>1332.6462608342592</v>
      </c>
      <c r="AD490" s="107">
        <f>IF(R490=0,FORECAST($C$8,Инклинометрия!$B$2:$B$152,Инклинометрия!$A$2:$A$152),Y490)</f>
        <v>1330</v>
      </c>
      <c r="AE490" s="107">
        <f>FORECAST($C$8-(R490+U490),Инклинометрия!$B$2:$B$152,Инклинометрия!$A$2:$A$152)</f>
        <v>0</v>
      </c>
      <c r="AF490" s="107">
        <f>IF(V490=0,"-",FORECAST($C$8,Инклинометрия!$B$2:$B$152,Инклинометрия!$A$2:$A$152))</f>
        <v>1330</v>
      </c>
      <c r="AG490" s="107">
        <f>IF(V490=0,"-",FORECAST($C$8-V490,Инклинометрия!$B$2:$B$152,Инклинометрия!$A$2:$A$152))</f>
        <v>0</v>
      </c>
      <c r="AH490" s="107">
        <f>IF(W490=0,"-",FORECAST($C$8+W490,Инклинометрия!$B$2:$B$152,Инклинометрия!$A$2:$A$152))</f>
        <v>1332.6462608342592</v>
      </c>
      <c r="AI490" s="107">
        <f>IF(W490=0,"-",FORECAST($C$8,Инклинометрия!$B$2:$B$152,Инклинометрия!$A$2:$A$152))</f>
        <v>1330</v>
      </c>
      <c r="AK490" s="122">
        <f t="shared" si="149"/>
        <v>0</v>
      </c>
      <c r="AL490" s="67">
        <f>AK490*(B490-B489)</f>
        <v>0</v>
      </c>
      <c r="AM490" s="23">
        <f t="shared" si="151"/>
        <v>8.6725204696437436E-2</v>
      </c>
      <c r="AN490" s="26">
        <f>AN489+AK490*(B490-B489)/(2*PI()*$C$5*AN489*$K$13)</f>
        <v>0.15480061813468687</v>
      </c>
      <c r="AO490" s="87">
        <f t="shared" si="143"/>
        <v>145932.55112472404</v>
      </c>
      <c r="AP490" s="87">
        <f>IF(R490+U490&lt;$C$8,0,32*$L$23/$C$12^2*($K$10*R490+$K$8*U490)+32*$L$24/($C$14^2-$C$13^2)*($K$10*S490+$K$8*V490))</f>
        <v>44607.551124724028</v>
      </c>
      <c r="AQ490" s="66">
        <f>R490*$C$11*$C$9+U490*$C$11*$C$10</f>
        <v>14695380</v>
      </c>
      <c r="AR490" s="66">
        <f>S490*$C$11*$C$9+V490*$C$11*$C$10</f>
        <v>14695380</v>
      </c>
      <c r="AS490" s="87">
        <f>$C$11*(T490*$C$9+W490*$C$10)</f>
        <v>792178.05375968735</v>
      </c>
      <c r="AT490" s="45">
        <f t="shared" si="137"/>
        <v>15633490.60488441</v>
      </c>
      <c r="AU490" s="75"/>
    </row>
    <row r="491" spans="2:47" ht="15" thickBot="1" x14ac:dyDescent="0.35">
      <c r="B491" s="41">
        <f t="shared" si="144"/>
        <v>9200</v>
      </c>
      <c r="C491" s="8">
        <f t="shared" si="145"/>
        <v>92</v>
      </c>
      <c r="D491" s="73">
        <f t="shared" si="133"/>
        <v>123.05</v>
      </c>
      <c r="E491" s="29">
        <f t="shared" si="150"/>
        <v>30472.954764733346</v>
      </c>
      <c r="F491" s="29">
        <f t="shared" si="146"/>
        <v>66.24555383637778</v>
      </c>
      <c r="G491" s="29">
        <f t="shared" si="147"/>
        <v>88.603428256155269</v>
      </c>
      <c r="H491" s="17">
        <f t="shared" si="148"/>
        <v>40757.576997830809</v>
      </c>
      <c r="I491" s="29">
        <f t="shared" si="138"/>
        <v>2.2250485660981263</v>
      </c>
      <c r="J491" s="29">
        <f t="shared" si="139"/>
        <v>41.694115440740156</v>
      </c>
      <c r="K491" s="32">
        <f>IF((D490+L490+M490-AL490)/($C$21+$C$22)&gt;$C$8,$C$8,(D490+L490+M490-AL490)/($C$21+$C$22))</f>
        <v>1400</v>
      </c>
      <c r="L491" s="97">
        <f t="shared" si="134"/>
        <v>0</v>
      </c>
      <c r="M491" s="96">
        <f t="shared" si="135"/>
        <v>0</v>
      </c>
      <c r="N491" s="98">
        <f t="shared" si="140"/>
        <v>1.7179213529287818</v>
      </c>
      <c r="O491" s="100">
        <f t="shared" si="136"/>
        <v>4.2266987561397071</v>
      </c>
      <c r="P491" s="104">
        <f t="shared" si="141"/>
        <v>18.880500609176615</v>
      </c>
      <c r="Q491" s="102">
        <f t="shared" si="142"/>
        <v>4.9224514715476911E-2</v>
      </c>
      <c r="R491" s="106">
        <f>IF(K491-H490&lt;0,0,K491-H490)</f>
        <v>0</v>
      </c>
      <c r="S491" s="106">
        <f>K491-V491</f>
        <v>0</v>
      </c>
      <c r="T491" s="106">
        <f>IF(R491&gt;0,$C$6-$C$8,IF($C$6-$C$8-W491&lt;0,0,$C$6-$C$8-W491))</f>
        <v>97.214462279726973</v>
      </c>
      <c r="U491" s="107">
        <f>IF(R491=0,IF(U490+(F491-AL491/$C$23)*$C$21/($C$21+$C$22)&gt;$C$8,$C$8,U490+F491*$C$21/($C$21+$C$22)),E491)</f>
        <v>1400</v>
      </c>
      <c r="V491" s="107">
        <f>IF(R491&gt;0,0,IF(V490+(F491-AL491/$C$23)*$C$21/($C$21+$C$22)&gt;$C$8,$C$8,IF(U491=$C$8,V490+(F491-AL491/$C$23)*$C$21/$C$22,V490+(F491-AL491/$C$23)*$C$21/($C$21+$C$22))))</f>
        <v>1400</v>
      </c>
      <c r="W491" s="203">
        <f>IF(R491&gt;0,0,IF(W490+AL491/$C$23&gt;$F$23,$F$23,W490+AL491/$C$23))</f>
        <v>2.7855377202730285</v>
      </c>
      <c r="X491" s="105" t="str">
        <f>IF(R491=0,"-",FORECAST($C$8,Инклинометрия!$B$2:$B$152,Инклинометрия!$A$2:$A$152))</f>
        <v>-</v>
      </c>
      <c r="Y491" s="105" t="str">
        <f>IF(R491=0,"-",FORECAST($C$8-R491,Инклинометрия!$B$2:$B$152,Инклинометрия!$A$2:$A$152))</f>
        <v>-</v>
      </c>
      <c r="Z491" s="105" t="str">
        <f>IF(R491&gt;0,FORECAST($C$8,Инклинометрия!$B$2:$B$152,Инклинометрия!$A$2:$A$152),IF(V491=$C$8,"-",FORECAST($C$8-V491,Инклинометрия!$B$2:$B$152,Инклинометрия!$A$2:$A$152)))</f>
        <v>-</v>
      </c>
      <c r="AA491" s="105" t="str">
        <f>IF(S491=0,"-",FORECAST($C$8-(S491+V491),Инклинометрия!$B$2:$B$152,Инклинометрия!$A$2:$A$152))</f>
        <v>-</v>
      </c>
      <c r="AB491" s="105">
        <f>FORECAST($C$8+T491,Инклинометрия!$B$2:$B$152,Инклинометрия!$A$2:$A$152)</f>
        <v>1422.3537391657405</v>
      </c>
      <c r="AC491" s="105">
        <f>IF(R491=0,FORECAST($C$6-T491,Инклинометрия!$B$2:$B$152,Инклинометрия!$A$2:$A$152),FORECAST($C$8,Инклинометрия!$B$2:$B$152,Инклинометрия!$A$2:$A$152))</f>
        <v>1332.6462608342592</v>
      </c>
      <c r="AD491" s="107">
        <f>IF(R491=0,FORECAST($C$8,Инклинометрия!$B$2:$B$152,Инклинометрия!$A$2:$A$152),Y491)</f>
        <v>1330</v>
      </c>
      <c r="AE491" s="107">
        <f>FORECAST($C$8-(R491+U491),Инклинометрия!$B$2:$B$152,Инклинометрия!$A$2:$A$152)</f>
        <v>0</v>
      </c>
      <c r="AF491" s="107">
        <f>IF(V491=0,"-",FORECAST($C$8,Инклинометрия!$B$2:$B$152,Инклинометрия!$A$2:$A$152))</f>
        <v>1330</v>
      </c>
      <c r="AG491" s="107">
        <f>IF(V491=0,"-",FORECAST($C$8-V491,Инклинометрия!$B$2:$B$152,Инклинометрия!$A$2:$A$152))</f>
        <v>0</v>
      </c>
      <c r="AH491" s="107">
        <f>IF(W491=0,"-",FORECAST($C$8+W491,Инклинометрия!$B$2:$B$152,Инклинометрия!$A$2:$A$152))</f>
        <v>1332.6462608342592</v>
      </c>
      <c r="AI491" s="107">
        <f>IF(W491=0,"-",FORECAST($C$8,Инклинометрия!$B$2:$B$152,Инклинометрия!$A$2:$A$152))</f>
        <v>1330</v>
      </c>
      <c r="AK491" s="122">
        <f t="shared" si="149"/>
        <v>0</v>
      </c>
      <c r="AL491" s="67">
        <f>AK491*(B491-B490)</f>
        <v>0</v>
      </c>
      <c r="AM491" s="23">
        <f t="shared" si="151"/>
        <v>8.6725204696437436E-2</v>
      </c>
      <c r="AN491" s="26">
        <f>AN490+AK491*(B491-B490)/(2*PI()*$C$5*AN490*$K$13)</f>
        <v>0.15480061813468687</v>
      </c>
      <c r="AO491" s="87">
        <f t="shared" si="143"/>
        <v>145932.55112472404</v>
      </c>
      <c r="AP491" s="87">
        <f>IF(R491+U491&lt;$C$8,0,32*$L$23/$C$12^2*($K$10*R491+$K$8*U491)+32*$L$24/($C$14^2-$C$13^2)*($K$10*S491+$K$8*V491))</f>
        <v>44607.551124724028</v>
      </c>
      <c r="AQ491" s="66">
        <f>R491*$C$11*$C$9+U491*$C$11*$C$10</f>
        <v>14695380</v>
      </c>
      <c r="AR491" s="66">
        <f>S491*$C$11*$C$9+V491*$C$11*$C$10</f>
        <v>14695380</v>
      </c>
      <c r="AS491" s="87">
        <f>$C$11*(T491*$C$9+W491*$C$10)</f>
        <v>792178.05375968735</v>
      </c>
      <c r="AT491" s="45">
        <f t="shared" si="137"/>
        <v>15633490.60488441</v>
      </c>
      <c r="AU491" s="75"/>
    </row>
    <row r="492" spans="2:47" ht="15" thickBot="1" x14ac:dyDescent="0.35">
      <c r="B492" s="41">
        <f t="shared" si="144"/>
        <v>9220</v>
      </c>
      <c r="C492" s="8">
        <f t="shared" si="145"/>
        <v>92.2</v>
      </c>
      <c r="D492" s="73">
        <f t="shared" si="133"/>
        <v>123.3175</v>
      </c>
      <c r="E492" s="29">
        <f t="shared" si="150"/>
        <v>30539.200318569721</v>
      </c>
      <c r="F492" s="29">
        <f t="shared" si="146"/>
        <v>66.24555383637778</v>
      </c>
      <c r="G492" s="29">
        <f t="shared" si="147"/>
        <v>88.603428256155269</v>
      </c>
      <c r="H492" s="17">
        <f t="shared" si="148"/>
        <v>40846.180426086961</v>
      </c>
      <c r="I492" s="29">
        <f t="shared" si="138"/>
        <v>2.2250485660981263</v>
      </c>
      <c r="J492" s="29">
        <f t="shared" si="139"/>
        <v>41.694115440740156</v>
      </c>
      <c r="K492" s="32">
        <f>IF((D491+L491+M491-AL491)/($C$21+$C$22)&gt;$C$8,$C$8,(D491+L491+M491-AL491)/($C$21+$C$22))</f>
        <v>1400</v>
      </c>
      <c r="L492" s="97">
        <f t="shared" si="134"/>
        <v>0</v>
      </c>
      <c r="M492" s="96">
        <f t="shared" si="135"/>
        <v>0</v>
      </c>
      <c r="N492" s="98">
        <f t="shared" si="140"/>
        <v>1.7179213529287818</v>
      </c>
      <c r="O492" s="100">
        <f t="shared" si="136"/>
        <v>4.2266987561397071</v>
      </c>
      <c r="P492" s="104">
        <f t="shared" si="141"/>
        <v>18.880500609176615</v>
      </c>
      <c r="Q492" s="102">
        <f t="shared" si="142"/>
        <v>4.9224514715476911E-2</v>
      </c>
      <c r="R492" s="106">
        <f>IF(K492-H491&lt;0,0,K492-H491)</f>
        <v>0</v>
      </c>
      <c r="S492" s="106">
        <f>K492-V492</f>
        <v>0</v>
      </c>
      <c r="T492" s="106">
        <f>IF(R492&gt;0,$C$6-$C$8,IF($C$6-$C$8-W492&lt;0,0,$C$6-$C$8-W492))</f>
        <v>97.214462279726973</v>
      </c>
      <c r="U492" s="107">
        <f>IF(R492=0,IF(U491+(F492-AL492/$C$23)*$C$21/($C$21+$C$22)&gt;$C$8,$C$8,U491+F492*$C$21/($C$21+$C$22)),E492)</f>
        <v>1400</v>
      </c>
      <c r="V492" s="107">
        <f>IF(R492&gt;0,0,IF(V491+(F492-AL492/$C$23)*$C$21/($C$21+$C$22)&gt;$C$8,$C$8,IF(U492=$C$8,V491+(F492-AL492/$C$23)*$C$21/$C$22,V491+(F492-AL492/$C$23)*$C$21/($C$21+$C$22))))</f>
        <v>1400</v>
      </c>
      <c r="W492" s="203">
        <f>IF(R492&gt;0,0,IF(W491+AL492/$C$23&gt;$F$23,$F$23,W491+AL492/$C$23))</f>
        <v>2.7855377202730285</v>
      </c>
      <c r="X492" s="105" t="str">
        <f>IF(R492=0,"-",FORECAST($C$8,Инклинометрия!$B$2:$B$152,Инклинометрия!$A$2:$A$152))</f>
        <v>-</v>
      </c>
      <c r="Y492" s="105" t="str">
        <f>IF(R492=0,"-",FORECAST($C$8-R492,Инклинометрия!$B$2:$B$152,Инклинометрия!$A$2:$A$152))</f>
        <v>-</v>
      </c>
      <c r="Z492" s="105" t="str">
        <f>IF(R492&gt;0,FORECAST($C$8,Инклинометрия!$B$2:$B$152,Инклинометрия!$A$2:$A$152),IF(V492=$C$8,"-",FORECAST($C$8-V492,Инклинометрия!$B$2:$B$152,Инклинометрия!$A$2:$A$152)))</f>
        <v>-</v>
      </c>
      <c r="AA492" s="105" t="str">
        <f>IF(S492=0,"-",FORECAST($C$8-(S492+V492),Инклинометрия!$B$2:$B$152,Инклинометрия!$A$2:$A$152))</f>
        <v>-</v>
      </c>
      <c r="AB492" s="105">
        <f>FORECAST($C$8+T492,Инклинометрия!$B$2:$B$152,Инклинометрия!$A$2:$A$152)</f>
        <v>1422.3537391657405</v>
      </c>
      <c r="AC492" s="105">
        <f>IF(R492=0,FORECAST($C$6-T492,Инклинометрия!$B$2:$B$152,Инклинометрия!$A$2:$A$152),FORECAST($C$8,Инклинометрия!$B$2:$B$152,Инклинометрия!$A$2:$A$152))</f>
        <v>1332.6462608342592</v>
      </c>
      <c r="AD492" s="107">
        <f>IF(R492=0,FORECAST($C$8,Инклинометрия!$B$2:$B$152,Инклинометрия!$A$2:$A$152),Y492)</f>
        <v>1330</v>
      </c>
      <c r="AE492" s="107">
        <f>FORECAST($C$8-(R492+U492),Инклинометрия!$B$2:$B$152,Инклинометрия!$A$2:$A$152)</f>
        <v>0</v>
      </c>
      <c r="AF492" s="107">
        <f>IF(V492=0,"-",FORECAST($C$8,Инклинометрия!$B$2:$B$152,Инклинометрия!$A$2:$A$152))</f>
        <v>1330</v>
      </c>
      <c r="AG492" s="107">
        <f>IF(V492=0,"-",FORECAST($C$8-V492,Инклинометрия!$B$2:$B$152,Инклинометрия!$A$2:$A$152))</f>
        <v>0</v>
      </c>
      <c r="AH492" s="107">
        <f>IF(W492=0,"-",FORECAST($C$8+W492,Инклинометрия!$B$2:$B$152,Инклинометрия!$A$2:$A$152))</f>
        <v>1332.6462608342592</v>
      </c>
      <c r="AI492" s="107">
        <f>IF(W492=0,"-",FORECAST($C$8,Инклинометрия!$B$2:$B$152,Инклинометрия!$A$2:$A$152))</f>
        <v>1330</v>
      </c>
      <c r="AK492" s="122">
        <f t="shared" si="149"/>
        <v>0</v>
      </c>
      <c r="AL492" s="67">
        <f>AK492*(B492-B491)</f>
        <v>0</v>
      </c>
      <c r="AM492" s="23">
        <f t="shared" si="151"/>
        <v>8.6725204696437436E-2</v>
      </c>
      <c r="AN492" s="26">
        <f>AN491+AK492*(B492-B491)/(2*PI()*$C$5*AN491*$K$13)</f>
        <v>0.15480061813468687</v>
      </c>
      <c r="AO492" s="87">
        <f t="shared" si="143"/>
        <v>145932.55112472404</v>
      </c>
      <c r="AP492" s="87">
        <f>IF(R492+U492&lt;$C$8,0,32*$L$23/$C$12^2*($K$10*R492+$K$8*U492)+32*$L$24/($C$14^2-$C$13^2)*($K$10*S492+$K$8*V492))</f>
        <v>44607.551124724028</v>
      </c>
      <c r="AQ492" s="66">
        <f>R492*$C$11*$C$9+U492*$C$11*$C$10</f>
        <v>14695380</v>
      </c>
      <c r="AR492" s="66">
        <f>S492*$C$11*$C$9+V492*$C$11*$C$10</f>
        <v>14695380</v>
      </c>
      <c r="AS492" s="87">
        <f>$C$11*(T492*$C$9+W492*$C$10)</f>
        <v>792178.05375968735</v>
      </c>
      <c r="AT492" s="45">
        <f t="shared" si="137"/>
        <v>15633490.60488441</v>
      </c>
      <c r="AU492" s="75"/>
    </row>
    <row r="493" spans="2:47" ht="15" thickBot="1" x14ac:dyDescent="0.35">
      <c r="B493" s="41">
        <f t="shared" si="144"/>
        <v>9240</v>
      </c>
      <c r="C493" s="8">
        <f t="shared" si="145"/>
        <v>92.4</v>
      </c>
      <c r="D493" s="73">
        <f t="shared" si="133"/>
        <v>123.58499999999999</v>
      </c>
      <c r="E493" s="29">
        <f t="shared" si="150"/>
        <v>30605.445872406101</v>
      </c>
      <c r="F493" s="29">
        <f t="shared" si="146"/>
        <v>66.24555383637778</v>
      </c>
      <c r="G493" s="29">
        <f t="shared" si="147"/>
        <v>88.603428256155269</v>
      </c>
      <c r="H493" s="17">
        <f t="shared" si="148"/>
        <v>40934.783854343113</v>
      </c>
      <c r="I493" s="29">
        <f t="shared" si="138"/>
        <v>2.2250485660981263</v>
      </c>
      <c r="J493" s="29">
        <f t="shared" si="139"/>
        <v>41.694115440740156</v>
      </c>
      <c r="K493" s="32">
        <f>IF((D492+L492+M492-AL492)/($C$21+$C$22)&gt;$C$8,$C$8,(D492+L492+M492-AL492)/($C$21+$C$22))</f>
        <v>1400</v>
      </c>
      <c r="L493" s="97">
        <f t="shared" si="134"/>
        <v>0</v>
      </c>
      <c r="M493" s="96">
        <f t="shared" si="135"/>
        <v>0</v>
      </c>
      <c r="N493" s="98">
        <f t="shared" si="140"/>
        <v>1.7179213529287818</v>
      </c>
      <c r="O493" s="100">
        <f t="shared" si="136"/>
        <v>4.2266987561397071</v>
      </c>
      <c r="P493" s="104">
        <f t="shared" si="141"/>
        <v>18.880500609176615</v>
      </c>
      <c r="Q493" s="102">
        <f t="shared" si="142"/>
        <v>4.9224514715476911E-2</v>
      </c>
      <c r="R493" s="106">
        <f>IF(K493-H492&lt;0,0,K493-H492)</f>
        <v>0</v>
      </c>
      <c r="S493" s="106">
        <f>K493-V493</f>
        <v>0</v>
      </c>
      <c r="T493" s="106">
        <f>IF(R493&gt;0,$C$6-$C$8,IF($C$6-$C$8-W493&lt;0,0,$C$6-$C$8-W493))</f>
        <v>97.214462279726973</v>
      </c>
      <c r="U493" s="107">
        <f>IF(R493=0,IF(U492+(F493-AL493/$C$23)*$C$21/($C$21+$C$22)&gt;$C$8,$C$8,U492+F493*$C$21/($C$21+$C$22)),E493)</f>
        <v>1400</v>
      </c>
      <c r="V493" s="107">
        <f>IF(R493&gt;0,0,IF(V492+(F493-AL493/$C$23)*$C$21/($C$21+$C$22)&gt;$C$8,$C$8,IF(U493=$C$8,V492+(F493-AL493/$C$23)*$C$21/$C$22,V492+(F493-AL493/$C$23)*$C$21/($C$21+$C$22))))</f>
        <v>1400</v>
      </c>
      <c r="W493" s="203">
        <f>IF(R493&gt;0,0,IF(W492+AL493/$C$23&gt;$F$23,$F$23,W492+AL493/$C$23))</f>
        <v>2.7855377202730285</v>
      </c>
      <c r="X493" s="105" t="str">
        <f>IF(R493=0,"-",FORECAST($C$8,Инклинометрия!$B$2:$B$152,Инклинометрия!$A$2:$A$152))</f>
        <v>-</v>
      </c>
      <c r="Y493" s="105" t="str">
        <f>IF(R493=0,"-",FORECAST($C$8-R493,Инклинометрия!$B$2:$B$152,Инклинометрия!$A$2:$A$152))</f>
        <v>-</v>
      </c>
      <c r="Z493" s="105" t="str">
        <f>IF(R493&gt;0,FORECAST($C$8,Инклинометрия!$B$2:$B$152,Инклинометрия!$A$2:$A$152),IF(V493=$C$8,"-",FORECAST($C$8-V493,Инклинометрия!$B$2:$B$152,Инклинометрия!$A$2:$A$152)))</f>
        <v>-</v>
      </c>
      <c r="AA493" s="105" t="str">
        <f>IF(S493=0,"-",FORECAST($C$8-(S493+V493),Инклинометрия!$B$2:$B$152,Инклинометрия!$A$2:$A$152))</f>
        <v>-</v>
      </c>
      <c r="AB493" s="105">
        <f>FORECAST($C$8+T493,Инклинометрия!$B$2:$B$152,Инклинометрия!$A$2:$A$152)</f>
        <v>1422.3537391657405</v>
      </c>
      <c r="AC493" s="105">
        <f>IF(R493=0,FORECAST($C$6-T493,Инклинометрия!$B$2:$B$152,Инклинометрия!$A$2:$A$152),FORECAST($C$8,Инклинометрия!$B$2:$B$152,Инклинометрия!$A$2:$A$152))</f>
        <v>1332.6462608342592</v>
      </c>
      <c r="AD493" s="107">
        <f>IF(R493=0,FORECAST($C$8,Инклинометрия!$B$2:$B$152,Инклинометрия!$A$2:$A$152),Y493)</f>
        <v>1330</v>
      </c>
      <c r="AE493" s="107">
        <f>FORECAST($C$8-(R493+U493),Инклинометрия!$B$2:$B$152,Инклинометрия!$A$2:$A$152)</f>
        <v>0</v>
      </c>
      <c r="AF493" s="107">
        <f>IF(V493=0,"-",FORECAST($C$8,Инклинометрия!$B$2:$B$152,Инклинометрия!$A$2:$A$152))</f>
        <v>1330</v>
      </c>
      <c r="AG493" s="107">
        <f>IF(V493=0,"-",FORECAST($C$8-V493,Инклинометрия!$B$2:$B$152,Инклинометрия!$A$2:$A$152))</f>
        <v>0</v>
      </c>
      <c r="AH493" s="107">
        <f>IF(W493=0,"-",FORECAST($C$8+W493,Инклинометрия!$B$2:$B$152,Инклинометрия!$A$2:$A$152))</f>
        <v>1332.6462608342592</v>
      </c>
      <c r="AI493" s="107">
        <f>IF(W493=0,"-",FORECAST($C$8,Инклинометрия!$B$2:$B$152,Инклинометрия!$A$2:$A$152))</f>
        <v>1330</v>
      </c>
      <c r="AK493" s="122">
        <f t="shared" si="149"/>
        <v>0</v>
      </c>
      <c r="AL493" s="67">
        <f>AK493*(B493-B492)</f>
        <v>0</v>
      </c>
      <c r="AM493" s="23">
        <f t="shared" si="151"/>
        <v>8.6725204696437436E-2</v>
      </c>
      <c r="AN493" s="26">
        <f>AN492+AK493*(B493-B492)/(2*PI()*$C$5*AN492*$K$13)</f>
        <v>0.15480061813468687</v>
      </c>
      <c r="AO493" s="87">
        <f t="shared" si="143"/>
        <v>145932.55112472404</v>
      </c>
      <c r="AP493" s="87">
        <f>IF(R493+U493&lt;$C$8,0,32*$L$23/$C$12^2*($K$10*R493+$K$8*U493)+32*$L$24/($C$14^2-$C$13^2)*($K$10*S493+$K$8*V493))</f>
        <v>44607.551124724028</v>
      </c>
      <c r="AQ493" s="66">
        <f>R493*$C$11*$C$9+U493*$C$11*$C$10</f>
        <v>14695380</v>
      </c>
      <c r="AR493" s="66">
        <f>S493*$C$11*$C$9+V493*$C$11*$C$10</f>
        <v>14695380</v>
      </c>
      <c r="AS493" s="87">
        <f>$C$11*(T493*$C$9+W493*$C$10)</f>
        <v>792178.05375968735</v>
      </c>
      <c r="AT493" s="45">
        <f t="shared" si="137"/>
        <v>15633490.60488441</v>
      </c>
      <c r="AU493" s="75"/>
    </row>
    <row r="494" spans="2:47" ht="15" thickBot="1" x14ac:dyDescent="0.35">
      <c r="B494" s="41">
        <f t="shared" si="144"/>
        <v>9260</v>
      </c>
      <c r="C494" s="8">
        <f t="shared" si="145"/>
        <v>92.600000000000009</v>
      </c>
      <c r="D494" s="73">
        <f t="shared" si="133"/>
        <v>123.85250000000002</v>
      </c>
      <c r="E494" s="29">
        <f t="shared" si="150"/>
        <v>30671.691426242476</v>
      </c>
      <c r="F494" s="29">
        <f t="shared" si="146"/>
        <v>66.24555383637778</v>
      </c>
      <c r="G494" s="29">
        <f t="shared" si="147"/>
        <v>88.603428256155269</v>
      </c>
      <c r="H494" s="17">
        <f t="shared" si="148"/>
        <v>41023.387282599266</v>
      </c>
      <c r="I494" s="29">
        <f t="shared" si="138"/>
        <v>2.2250485660981263</v>
      </c>
      <c r="J494" s="29">
        <f t="shared" si="139"/>
        <v>41.694115440740156</v>
      </c>
      <c r="K494" s="32">
        <f>IF((D493+L493+M493-AL493)/($C$21+$C$22)&gt;$C$8,$C$8,(D493+L493+M493-AL493)/($C$21+$C$22))</f>
        <v>1400</v>
      </c>
      <c r="L494" s="97">
        <f t="shared" si="134"/>
        <v>0</v>
      </c>
      <c r="M494" s="96">
        <f t="shared" si="135"/>
        <v>0</v>
      </c>
      <c r="N494" s="98">
        <f t="shared" si="140"/>
        <v>1.7179213529287818</v>
      </c>
      <c r="O494" s="100">
        <f t="shared" si="136"/>
        <v>4.2266987561397071</v>
      </c>
      <c r="P494" s="104">
        <f t="shared" si="141"/>
        <v>18.880500609176615</v>
      </c>
      <c r="Q494" s="102">
        <f t="shared" si="142"/>
        <v>4.9224514715476911E-2</v>
      </c>
      <c r="R494" s="106">
        <f>IF(K494-H493&lt;0,0,K494-H493)</f>
        <v>0</v>
      </c>
      <c r="S494" s="106">
        <f>K494-V494</f>
        <v>0</v>
      </c>
      <c r="T494" s="106">
        <f>IF(R494&gt;0,$C$6-$C$8,IF($C$6-$C$8-W494&lt;0,0,$C$6-$C$8-W494))</f>
        <v>97.214462279726973</v>
      </c>
      <c r="U494" s="107">
        <f>IF(R494=0,IF(U493+(F494-AL494/$C$23)*$C$21/($C$21+$C$22)&gt;$C$8,$C$8,U493+F494*$C$21/($C$21+$C$22)),E494)</f>
        <v>1400</v>
      </c>
      <c r="V494" s="107">
        <f>IF(R494&gt;0,0,IF(V493+(F494-AL494/$C$23)*$C$21/($C$21+$C$22)&gt;$C$8,$C$8,IF(U494=$C$8,V493+(F494-AL494/$C$23)*$C$21/$C$22,V493+(F494-AL494/$C$23)*$C$21/($C$21+$C$22))))</f>
        <v>1400</v>
      </c>
      <c r="W494" s="203">
        <f>IF(R494&gt;0,0,IF(W493+AL494/$C$23&gt;$F$23,$F$23,W493+AL494/$C$23))</f>
        <v>2.7855377202730285</v>
      </c>
      <c r="X494" s="105" t="str">
        <f>IF(R494=0,"-",FORECAST($C$8,Инклинометрия!$B$2:$B$152,Инклинометрия!$A$2:$A$152))</f>
        <v>-</v>
      </c>
      <c r="Y494" s="105" t="str">
        <f>IF(R494=0,"-",FORECAST($C$8-R494,Инклинометрия!$B$2:$B$152,Инклинометрия!$A$2:$A$152))</f>
        <v>-</v>
      </c>
      <c r="Z494" s="105" t="str">
        <f>IF(R494&gt;0,FORECAST($C$8,Инклинометрия!$B$2:$B$152,Инклинометрия!$A$2:$A$152),IF(V494=$C$8,"-",FORECAST($C$8-V494,Инклинометрия!$B$2:$B$152,Инклинометрия!$A$2:$A$152)))</f>
        <v>-</v>
      </c>
      <c r="AA494" s="105" t="str">
        <f>IF(S494=0,"-",FORECAST($C$8-(S494+V494),Инклинометрия!$B$2:$B$152,Инклинометрия!$A$2:$A$152))</f>
        <v>-</v>
      </c>
      <c r="AB494" s="105">
        <f>FORECAST($C$8+T494,Инклинометрия!$B$2:$B$152,Инклинометрия!$A$2:$A$152)</f>
        <v>1422.3537391657405</v>
      </c>
      <c r="AC494" s="105">
        <f>IF(R494=0,FORECAST($C$6-T494,Инклинометрия!$B$2:$B$152,Инклинометрия!$A$2:$A$152),FORECAST($C$8,Инклинометрия!$B$2:$B$152,Инклинометрия!$A$2:$A$152))</f>
        <v>1332.6462608342592</v>
      </c>
      <c r="AD494" s="107">
        <f>IF(R494=0,FORECAST($C$8,Инклинометрия!$B$2:$B$152,Инклинометрия!$A$2:$A$152),Y494)</f>
        <v>1330</v>
      </c>
      <c r="AE494" s="107">
        <f>FORECAST($C$8-(R494+U494),Инклинометрия!$B$2:$B$152,Инклинометрия!$A$2:$A$152)</f>
        <v>0</v>
      </c>
      <c r="AF494" s="107">
        <f>IF(V494=0,"-",FORECAST($C$8,Инклинометрия!$B$2:$B$152,Инклинометрия!$A$2:$A$152))</f>
        <v>1330</v>
      </c>
      <c r="AG494" s="107">
        <f>IF(V494=0,"-",FORECAST($C$8-V494,Инклинометрия!$B$2:$B$152,Инклинометрия!$A$2:$A$152))</f>
        <v>0</v>
      </c>
      <c r="AH494" s="107">
        <f>IF(W494=0,"-",FORECAST($C$8+W494,Инклинометрия!$B$2:$B$152,Инклинометрия!$A$2:$A$152))</f>
        <v>1332.6462608342592</v>
      </c>
      <c r="AI494" s="107">
        <f>IF(W494=0,"-",FORECAST($C$8,Инклинометрия!$B$2:$B$152,Инклинометрия!$A$2:$A$152))</f>
        <v>1330</v>
      </c>
      <c r="AK494" s="122">
        <f t="shared" si="149"/>
        <v>0</v>
      </c>
      <c r="AL494" s="67">
        <f>AK494*(B494-B493)</f>
        <v>0</v>
      </c>
      <c r="AM494" s="23">
        <f t="shared" si="151"/>
        <v>8.6725204696437436E-2</v>
      </c>
      <c r="AN494" s="26">
        <f>AN493+AK494*(B494-B493)/(2*PI()*$C$5*AN493*$K$13)</f>
        <v>0.15480061813468687</v>
      </c>
      <c r="AO494" s="87">
        <f t="shared" si="143"/>
        <v>145932.55112472404</v>
      </c>
      <c r="AP494" s="87">
        <f>IF(R494+U494&lt;$C$8,0,32*$L$23/$C$12^2*($K$10*R494+$K$8*U494)+32*$L$24/($C$14^2-$C$13^2)*($K$10*S494+$K$8*V494))</f>
        <v>44607.551124724028</v>
      </c>
      <c r="AQ494" s="66">
        <f>R494*$C$11*$C$9+U494*$C$11*$C$10</f>
        <v>14695380</v>
      </c>
      <c r="AR494" s="66">
        <f>S494*$C$11*$C$9+V494*$C$11*$C$10</f>
        <v>14695380</v>
      </c>
      <c r="AS494" s="87">
        <f>$C$11*(T494*$C$9+W494*$C$10)</f>
        <v>792178.05375968735</v>
      </c>
      <c r="AT494" s="45">
        <f t="shared" si="137"/>
        <v>15633490.60488441</v>
      </c>
      <c r="AU494" s="75"/>
    </row>
    <row r="495" spans="2:47" ht="15" thickBot="1" x14ac:dyDescent="0.35">
      <c r="B495" s="41">
        <f t="shared" si="144"/>
        <v>9280</v>
      </c>
      <c r="C495" s="8">
        <f t="shared" si="145"/>
        <v>92.8</v>
      </c>
      <c r="D495" s="73">
        <f t="shared" si="133"/>
        <v>124.12</v>
      </c>
      <c r="E495" s="29">
        <f t="shared" si="150"/>
        <v>30737.936980078852</v>
      </c>
      <c r="F495" s="29">
        <f t="shared" si="146"/>
        <v>66.245553836373062</v>
      </c>
      <c r="G495" s="29">
        <f t="shared" si="147"/>
        <v>88.603428256148959</v>
      </c>
      <c r="H495" s="17">
        <f t="shared" si="148"/>
        <v>41111.990710855418</v>
      </c>
      <c r="I495" s="29">
        <f t="shared" si="138"/>
        <v>2.2250485660981263</v>
      </c>
      <c r="J495" s="29">
        <f t="shared" si="139"/>
        <v>41.69411544073867</v>
      </c>
      <c r="K495" s="32">
        <f>IF((D494+L494+M494-AL494)/($C$21+$C$22)&gt;$C$8,$C$8,(D494+L494+M494-AL494)/($C$21+$C$22))</f>
        <v>1400</v>
      </c>
      <c r="L495" s="97">
        <f t="shared" si="134"/>
        <v>0</v>
      </c>
      <c r="M495" s="96">
        <f t="shared" si="135"/>
        <v>0</v>
      </c>
      <c r="N495" s="98">
        <f t="shared" si="140"/>
        <v>1.7179213529287818</v>
      </c>
      <c r="O495" s="100">
        <f t="shared" si="136"/>
        <v>4.2266987561397071</v>
      </c>
      <c r="P495" s="104">
        <f t="shared" si="141"/>
        <v>18.880500609176615</v>
      </c>
      <c r="Q495" s="102">
        <f t="shared" si="142"/>
        <v>4.9224514715476911E-2</v>
      </c>
      <c r="R495" s="106">
        <f>IF(K495-H494&lt;0,0,K495-H494)</f>
        <v>0</v>
      </c>
      <c r="S495" s="106">
        <f>K495-V495</f>
        <v>0</v>
      </c>
      <c r="T495" s="106">
        <f>IF(R495&gt;0,$C$6-$C$8,IF($C$6-$C$8-W495&lt;0,0,$C$6-$C$8-W495))</f>
        <v>97.214462279726973</v>
      </c>
      <c r="U495" s="107">
        <f>IF(R495=0,IF(U494+(F495-AL495/$C$23)*$C$21/($C$21+$C$22)&gt;$C$8,$C$8,U494+F495*$C$21/($C$21+$C$22)),E495)</f>
        <v>1400</v>
      </c>
      <c r="V495" s="107">
        <f>IF(R495&gt;0,0,IF(V494+(F495-AL495/$C$23)*$C$21/($C$21+$C$22)&gt;$C$8,$C$8,IF(U495=$C$8,V494+(F495-AL495/$C$23)*$C$21/$C$22,V494+(F495-AL495/$C$23)*$C$21/($C$21+$C$22))))</f>
        <v>1400</v>
      </c>
      <c r="W495" s="203">
        <f>IF(R495&gt;0,0,IF(W494+AL495/$C$23&gt;$F$23,$F$23,W494+AL495/$C$23))</f>
        <v>2.7855377202730285</v>
      </c>
      <c r="X495" s="105" t="str">
        <f>IF(R495=0,"-",FORECAST($C$8,Инклинометрия!$B$2:$B$152,Инклинометрия!$A$2:$A$152))</f>
        <v>-</v>
      </c>
      <c r="Y495" s="105" t="str">
        <f>IF(R495=0,"-",FORECAST($C$8-R495,Инклинометрия!$B$2:$B$152,Инклинометрия!$A$2:$A$152))</f>
        <v>-</v>
      </c>
      <c r="Z495" s="105" t="str">
        <f>IF(R495&gt;0,FORECAST($C$8,Инклинометрия!$B$2:$B$152,Инклинометрия!$A$2:$A$152),IF(V495=$C$8,"-",FORECAST($C$8-V495,Инклинометрия!$B$2:$B$152,Инклинометрия!$A$2:$A$152)))</f>
        <v>-</v>
      </c>
      <c r="AA495" s="105" t="str">
        <f>IF(S495=0,"-",FORECAST($C$8-(S495+V495),Инклинометрия!$B$2:$B$152,Инклинометрия!$A$2:$A$152))</f>
        <v>-</v>
      </c>
      <c r="AB495" s="105">
        <f>FORECAST($C$8+T495,Инклинометрия!$B$2:$B$152,Инклинометрия!$A$2:$A$152)</f>
        <v>1422.3537391657405</v>
      </c>
      <c r="AC495" s="105">
        <f>IF(R495=0,FORECAST($C$6-T495,Инклинометрия!$B$2:$B$152,Инклинометрия!$A$2:$A$152),FORECAST($C$8,Инклинометрия!$B$2:$B$152,Инклинометрия!$A$2:$A$152))</f>
        <v>1332.6462608342592</v>
      </c>
      <c r="AD495" s="107">
        <f>IF(R495=0,FORECAST($C$8,Инклинометрия!$B$2:$B$152,Инклинометрия!$A$2:$A$152),Y495)</f>
        <v>1330</v>
      </c>
      <c r="AE495" s="107">
        <f>FORECAST($C$8-(R495+U495),Инклинометрия!$B$2:$B$152,Инклинометрия!$A$2:$A$152)</f>
        <v>0</v>
      </c>
      <c r="AF495" s="107">
        <f>IF(V495=0,"-",FORECAST($C$8,Инклинометрия!$B$2:$B$152,Инклинометрия!$A$2:$A$152))</f>
        <v>1330</v>
      </c>
      <c r="AG495" s="107">
        <f>IF(V495=0,"-",FORECAST($C$8-V495,Инклинометрия!$B$2:$B$152,Инклинометрия!$A$2:$A$152))</f>
        <v>0</v>
      </c>
      <c r="AH495" s="107">
        <f>IF(W495=0,"-",FORECAST($C$8+W495,Инклинометрия!$B$2:$B$152,Инклинометрия!$A$2:$A$152))</f>
        <v>1332.6462608342592</v>
      </c>
      <c r="AI495" s="107">
        <f>IF(W495=0,"-",FORECAST($C$8,Инклинометрия!$B$2:$B$152,Инклинометрия!$A$2:$A$152))</f>
        <v>1330</v>
      </c>
      <c r="AK495" s="122">
        <f t="shared" si="149"/>
        <v>0</v>
      </c>
      <c r="AL495" s="67">
        <f>AK495*(B495-B494)</f>
        <v>0</v>
      </c>
      <c r="AM495" s="23">
        <f t="shared" si="151"/>
        <v>8.6725204696437436E-2</v>
      </c>
      <c r="AN495" s="26">
        <f>AN494+AK495*(B495-B494)/(2*PI()*$C$5*AN494*$K$13)</f>
        <v>0.15480061813468687</v>
      </c>
      <c r="AO495" s="87">
        <f t="shared" si="143"/>
        <v>145932.55112472404</v>
      </c>
      <c r="AP495" s="87">
        <f>IF(R495+U495&lt;$C$8,0,32*$L$23/$C$12^2*($K$10*R495+$K$8*U495)+32*$L$24/($C$14^2-$C$13^2)*($K$10*S495+$K$8*V495))</f>
        <v>44607.551124724028</v>
      </c>
      <c r="AQ495" s="66">
        <f>R495*$C$11*$C$9+U495*$C$11*$C$10</f>
        <v>14695380</v>
      </c>
      <c r="AR495" s="66">
        <f>S495*$C$11*$C$9+V495*$C$11*$C$10</f>
        <v>14695380</v>
      </c>
      <c r="AS495" s="87">
        <f>$C$11*(T495*$C$9+W495*$C$10)</f>
        <v>792178.05375968735</v>
      </c>
      <c r="AT495" s="45">
        <f t="shared" si="137"/>
        <v>15633490.60488441</v>
      </c>
      <c r="AU495" s="75"/>
    </row>
    <row r="496" spans="2:47" ht="15" thickBot="1" x14ac:dyDescent="0.35">
      <c r="B496" s="41">
        <f t="shared" si="144"/>
        <v>9300</v>
      </c>
      <c r="C496" s="8">
        <f t="shared" si="145"/>
        <v>93</v>
      </c>
      <c r="D496" s="73">
        <f t="shared" si="133"/>
        <v>124.3875</v>
      </c>
      <c r="E496" s="29">
        <f t="shared" si="150"/>
        <v>30804.182533915227</v>
      </c>
      <c r="F496" s="29">
        <f t="shared" si="146"/>
        <v>66.24555383637778</v>
      </c>
      <c r="G496" s="29">
        <f t="shared" si="147"/>
        <v>88.603428256155269</v>
      </c>
      <c r="H496" s="17">
        <f t="shared" si="148"/>
        <v>41200.59413911157</v>
      </c>
      <c r="I496" s="29">
        <f t="shared" si="138"/>
        <v>2.2250485660981263</v>
      </c>
      <c r="J496" s="29">
        <f t="shared" si="139"/>
        <v>41.694115440740156</v>
      </c>
      <c r="K496" s="32">
        <f>IF((D495+L495+M495-AL495)/($C$21+$C$22)&gt;$C$8,$C$8,(D495+L495+M495-AL495)/($C$21+$C$22))</f>
        <v>1400</v>
      </c>
      <c r="L496" s="97">
        <f t="shared" si="134"/>
        <v>0</v>
      </c>
      <c r="M496" s="96">
        <f t="shared" si="135"/>
        <v>0</v>
      </c>
      <c r="N496" s="98">
        <f t="shared" si="140"/>
        <v>1.7179213529287818</v>
      </c>
      <c r="O496" s="100">
        <f t="shared" si="136"/>
        <v>4.2266987561397071</v>
      </c>
      <c r="P496" s="104">
        <f t="shared" si="141"/>
        <v>18.880500609176615</v>
      </c>
      <c r="Q496" s="102">
        <f t="shared" si="142"/>
        <v>4.9224514715476911E-2</v>
      </c>
      <c r="R496" s="106">
        <f>IF(K496-H495&lt;0,0,K496-H495)</f>
        <v>0</v>
      </c>
      <c r="S496" s="106">
        <f>K496-V496</f>
        <v>0</v>
      </c>
      <c r="T496" s="106">
        <f>IF(R496&gt;0,$C$6-$C$8,IF($C$6-$C$8-W496&lt;0,0,$C$6-$C$8-W496))</f>
        <v>97.214462279726973</v>
      </c>
      <c r="U496" s="107">
        <f>IF(R496=0,IF(U495+(F496-AL496/$C$23)*$C$21/($C$21+$C$22)&gt;$C$8,$C$8,U495+F496*$C$21/($C$21+$C$22)),E496)</f>
        <v>1400</v>
      </c>
      <c r="V496" s="107">
        <f>IF(R496&gt;0,0,IF(V495+(F496-AL496/$C$23)*$C$21/($C$21+$C$22)&gt;$C$8,$C$8,IF(U496=$C$8,V495+(F496-AL496/$C$23)*$C$21/$C$22,V495+(F496-AL496/$C$23)*$C$21/($C$21+$C$22))))</f>
        <v>1400</v>
      </c>
      <c r="W496" s="203">
        <f>IF(R496&gt;0,0,IF(W495+AL496/$C$23&gt;$F$23,$F$23,W495+AL496/$C$23))</f>
        <v>2.7855377202730285</v>
      </c>
      <c r="X496" s="105" t="str">
        <f>IF(R496=0,"-",FORECAST($C$8,Инклинометрия!$B$2:$B$152,Инклинометрия!$A$2:$A$152))</f>
        <v>-</v>
      </c>
      <c r="Y496" s="105" t="str">
        <f>IF(R496=0,"-",FORECAST($C$8-R496,Инклинометрия!$B$2:$B$152,Инклинометрия!$A$2:$A$152))</f>
        <v>-</v>
      </c>
      <c r="Z496" s="105" t="str">
        <f>IF(R496&gt;0,FORECAST($C$8,Инклинометрия!$B$2:$B$152,Инклинометрия!$A$2:$A$152),IF(V496=$C$8,"-",FORECAST($C$8-V496,Инклинометрия!$B$2:$B$152,Инклинометрия!$A$2:$A$152)))</f>
        <v>-</v>
      </c>
      <c r="AA496" s="105" t="str">
        <f>IF(S496=0,"-",FORECAST($C$8-(S496+V496),Инклинометрия!$B$2:$B$152,Инклинометрия!$A$2:$A$152))</f>
        <v>-</v>
      </c>
      <c r="AB496" s="105">
        <f>FORECAST($C$8+T496,Инклинометрия!$B$2:$B$152,Инклинометрия!$A$2:$A$152)</f>
        <v>1422.3537391657405</v>
      </c>
      <c r="AC496" s="105">
        <f>IF(R496=0,FORECAST($C$6-T496,Инклинометрия!$B$2:$B$152,Инклинометрия!$A$2:$A$152),FORECAST($C$8,Инклинометрия!$B$2:$B$152,Инклинометрия!$A$2:$A$152))</f>
        <v>1332.6462608342592</v>
      </c>
      <c r="AD496" s="107">
        <f>IF(R496=0,FORECAST($C$8,Инклинометрия!$B$2:$B$152,Инклинометрия!$A$2:$A$152),Y496)</f>
        <v>1330</v>
      </c>
      <c r="AE496" s="107">
        <f>FORECAST($C$8-(R496+U496),Инклинометрия!$B$2:$B$152,Инклинометрия!$A$2:$A$152)</f>
        <v>0</v>
      </c>
      <c r="AF496" s="107">
        <f>IF(V496=0,"-",FORECAST($C$8,Инклинометрия!$B$2:$B$152,Инклинометрия!$A$2:$A$152))</f>
        <v>1330</v>
      </c>
      <c r="AG496" s="107">
        <f>IF(V496=0,"-",FORECAST($C$8-V496,Инклинометрия!$B$2:$B$152,Инклинометрия!$A$2:$A$152))</f>
        <v>0</v>
      </c>
      <c r="AH496" s="107">
        <f>IF(W496=0,"-",FORECAST($C$8+W496,Инклинометрия!$B$2:$B$152,Инклинометрия!$A$2:$A$152))</f>
        <v>1332.6462608342592</v>
      </c>
      <c r="AI496" s="107">
        <f>IF(W496=0,"-",FORECAST($C$8,Инклинометрия!$B$2:$B$152,Инклинометрия!$A$2:$A$152))</f>
        <v>1330</v>
      </c>
      <c r="AK496" s="122">
        <f t="shared" si="149"/>
        <v>0</v>
      </c>
      <c r="AL496" s="67">
        <f>AK496*(B496-B495)</f>
        <v>0</v>
      </c>
      <c r="AM496" s="23">
        <f t="shared" si="151"/>
        <v>8.6725204696437436E-2</v>
      </c>
      <c r="AN496" s="26">
        <f>AN495+AK496*(B496-B495)/(2*PI()*$C$5*AN495*$K$13)</f>
        <v>0.15480061813468687</v>
      </c>
      <c r="AO496" s="87">
        <f t="shared" si="143"/>
        <v>145932.55112472404</v>
      </c>
      <c r="AP496" s="87">
        <f>IF(R496+U496&lt;$C$8,0,32*$L$23/$C$12^2*($K$10*R496+$K$8*U496)+32*$L$24/($C$14^2-$C$13^2)*($K$10*S496+$K$8*V496))</f>
        <v>44607.551124724028</v>
      </c>
      <c r="AQ496" s="66">
        <f>R496*$C$11*$C$9+U496*$C$11*$C$10</f>
        <v>14695380</v>
      </c>
      <c r="AR496" s="66">
        <f>S496*$C$11*$C$9+V496*$C$11*$C$10</f>
        <v>14695380</v>
      </c>
      <c r="AS496" s="87">
        <f>$C$11*(T496*$C$9+W496*$C$10)</f>
        <v>792178.05375968735</v>
      </c>
      <c r="AT496" s="45">
        <f t="shared" si="137"/>
        <v>15633490.60488441</v>
      </c>
      <c r="AU496" s="75"/>
    </row>
    <row r="497" spans="2:47" ht="15" thickBot="1" x14ac:dyDescent="0.35">
      <c r="B497" s="41">
        <f t="shared" si="144"/>
        <v>9320</v>
      </c>
      <c r="C497" s="8">
        <f t="shared" si="145"/>
        <v>93.2</v>
      </c>
      <c r="D497" s="73">
        <f t="shared" si="133"/>
        <v>124.655</v>
      </c>
      <c r="E497" s="29">
        <f t="shared" si="150"/>
        <v>30870.428087751607</v>
      </c>
      <c r="F497" s="29">
        <f t="shared" si="146"/>
        <v>66.24555383637778</v>
      </c>
      <c r="G497" s="29">
        <f t="shared" si="147"/>
        <v>88.603428256155269</v>
      </c>
      <c r="H497" s="17">
        <f t="shared" si="148"/>
        <v>41289.197567367723</v>
      </c>
      <c r="I497" s="29">
        <f t="shared" si="138"/>
        <v>2.2250485660981263</v>
      </c>
      <c r="J497" s="29">
        <f t="shared" si="139"/>
        <v>41.694115440740156</v>
      </c>
      <c r="K497" s="32">
        <f>IF((D496+L496+M496-AL496)/($C$21+$C$22)&gt;$C$8,$C$8,(D496+L496+M496-AL496)/($C$21+$C$22))</f>
        <v>1400</v>
      </c>
      <c r="L497" s="97">
        <f t="shared" si="134"/>
        <v>0</v>
      </c>
      <c r="M497" s="96">
        <f t="shared" si="135"/>
        <v>0</v>
      </c>
      <c r="N497" s="98">
        <f t="shared" si="140"/>
        <v>1.7179213529287818</v>
      </c>
      <c r="O497" s="100">
        <f t="shared" si="136"/>
        <v>4.2266987561397071</v>
      </c>
      <c r="P497" s="104">
        <f t="shared" si="141"/>
        <v>18.880500609176615</v>
      </c>
      <c r="Q497" s="102">
        <f t="shared" si="142"/>
        <v>4.9224514715476911E-2</v>
      </c>
      <c r="R497" s="106">
        <f>IF(K497-H496&lt;0,0,K497-H496)</f>
        <v>0</v>
      </c>
      <c r="S497" s="106">
        <f>K497-V497</f>
        <v>0</v>
      </c>
      <c r="T497" s="106">
        <f>IF(R497&gt;0,$C$6-$C$8,IF($C$6-$C$8-W497&lt;0,0,$C$6-$C$8-W497))</f>
        <v>97.214462279726973</v>
      </c>
      <c r="U497" s="107">
        <f>IF(R497=0,IF(U496+(F497-AL497/$C$23)*$C$21/($C$21+$C$22)&gt;$C$8,$C$8,U496+F497*$C$21/($C$21+$C$22)),E497)</f>
        <v>1400</v>
      </c>
      <c r="V497" s="107">
        <f>IF(R497&gt;0,0,IF(V496+(F497-AL497/$C$23)*$C$21/($C$21+$C$22)&gt;$C$8,$C$8,IF(U497=$C$8,V496+(F497-AL497/$C$23)*$C$21/$C$22,V496+(F497-AL497/$C$23)*$C$21/($C$21+$C$22))))</f>
        <v>1400</v>
      </c>
      <c r="W497" s="203">
        <f>IF(R497&gt;0,0,IF(W496+AL497/$C$23&gt;$F$23,$F$23,W496+AL497/$C$23))</f>
        <v>2.7855377202730285</v>
      </c>
      <c r="X497" s="105" t="str">
        <f>IF(R497=0,"-",FORECAST($C$8,Инклинометрия!$B$2:$B$152,Инклинометрия!$A$2:$A$152))</f>
        <v>-</v>
      </c>
      <c r="Y497" s="105" t="str">
        <f>IF(R497=0,"-",FORECAST($C$8-R497,Инклинометрия!$B$2:$B$152,Инклинометрия!$A$2:$A$152))</f>
        <v>-</v>
      </c>
      <c r="Z497" s="105" t="str">
        <f>IF(R497&gt;0,FORECAST($C$8,Инклинометрия!$B$2:$B$152,Инклинометрия!$A$2:$A$152),IF(V497=$C$8,"-",FORECAST($C$8-V497,Инклинометрия!$B$2:$B$152,Инклинометрия!$A$2:$A$152)))</f>
        <v>-</v>
      </c>
      <c r="AA497" s="105" t="str">
        <f>IF(S497=0,"-",FORECAST($C$8-(S497+V497),Инклинометрия!$B$2:$B$152,Инклинометрия!$A$2:$A$152))</f>
        <v>-</v>
      </c>
      <c r="AB497" s="105">
        <f>FORECAST($C$8+T497,Инклинометрия!$B$2:$B$152,Инклинометрия!$A$2:$A$152)</f>
        <v>1422.3537391657405</v>
      </c>
      <c r="AC497" s="105">
        <f>IF(R497=0,FORECAST($C$6-T497,Инклинометрия!$B$2:$B$152,Инклинометрия!$A$2:$A$152),FORECAST($C$8,Инклинометрия!$B$2:$B$152,Инклинометрия!$A$2:$A$152))</f>
        <v>1332.6462608342592</v>
      </c>
      <c r="AD497" s="107">
        <f>IF(R497=0,FORECAST($C$8,Инклинометрия!$B$2:$B$152,Инклинометрия!$A$2:$A$152),Y497)</f>
        <v>1330</v>
      </c>
      <c r="AE497" s="107">
        <f>FORECAST($C$8-(R497+U497),Инклинометрия!$B$2:$B$152,Инклинометрия!$A$2:$A$152)</f>
        <v>0</v>
      </c>
      <c r="AF497" s="107">
        <f>IF(V497=0,"-",FORECAST($C$8,Инклинометрия!$B$2:$B$152,Инклинометрия!$A$2:$A$152))</f>
        <v>1330</v>
      </c>
      <c r="AG497" s="107">
        <f>IF(V497=0,"-",FORECAST($C$8-V497,Инклинометрия!$B$2:$B$152,Инклинометрия!$A$2:$A$152))</f>
        <v>0</v>
      </c>
      <c r="AH497" s="107">
        <f>IF(W497=0,"-",FORECAST($C$8+W497,Инклинометрия!$B$2:$B$152,Инклинометрия!$A$2:$A$152))</f>
        <v>1332.6462608342592</v>
      </c>
      <c r="AI497" s="107">
        <f>IF(W497=0,"-",FORECAST($C$8,Инклинометрия!$B$2:$B$152,Инклинометрия!$A$2:$A$152))</f>
        <v>1330</v>
      </c>
      <c r="AK497" s="122">
        <f t="shared" si="149"/>
        <v>0</v>
      </c>
      <c r="AL497" s="67">
        <f>AK497*(B497-B496)</f>
        <v>0</v>
      </c>
      <c r="AM497" s="23">
        <f t="shared" si="151"/>
        <v>8.6725204696437436E-2</v>
      </c>
      <c r="AN497" s="26">
        <f>AN496+AK497*(B497-B496)/(2*PI()*$C$5*AN496*$K$13)</f>
        <v>0.15480061813468687</v>
      </c>
      <c r="AO497" s="87">
        <f t="shared" si="143"/>
        <v>145932.55112472404</v>
      </c>
      <c r="AP497" s="87">
        <f>IF(R497+U497&lt;$C$8,0,32*$L$23/$C$12^2*($K$10*R497+$K$8*U497)+32*$L$24/($C$14^2-$C$13^2)*($K$10*S497+$K$8*V497))</f>
        <v>44607.551124724028</v>
      </c>
      <c r="AQ497" s="66">
        <f>R497*$C$11*$C$9+U497*$C$11*$C$10</f>
        <v>14695380</v>
      </c>
      <c r="AR497" s="66">
        <f>S497*$C$11*$C$9+V497*$C$11*$C$10</f>
        <v>14695380</v>
      </c>
      <c r="AS497" s="87">
        <f>$C$11*(T497*$C$9+W497*$C$10)</f>
        <v>792178.05375968735</v>
      </c>
      <c r="AT497" s="45">
        <f t="shared" si="137"/>
        <v>15633490.60488441</v>
      </c>
      <c r="AU497" s="75"/>
    </row>
    <row r="498" spans="2:47" ht="15" thickBot="1" x14ac:dyDescent="0.35">
      <c r="B498" s="41">
        <f t="shared" si="144"/>
        <v>9340</v>
      </c>
      <c r="C498" s="8">
        <f t="shared" si="145"/>
        <v>93.4</v>
      </c>
      <c r="D498" s="73">
        <f t="shared" si="133"/>
        <v>124.9225</v>
      </c>
      <c r="E498" s="29">
        <f t="shared" si="150"/>
        <v>30936.673641587982</v>
      </c>
      <c r="F498" s="29">
        <f t="shared" si="146"/>
        <v>66.24555383637778</v>
      </c>
      <c r="G498" s="29">
        <f t="shared" si="147"/>
        <v>88.603428256155269</v>
      </c>
      <c r="H498" s="17">
        <f t="shared" si="148"/>
        <v>41377.800995623875</v>
      </c>
      <c r="I498" s="29">
        <f t="shared" si="138"/>
        <v>2.2250485660981263</v>
      </c>
      <c r="J498" s="29">
        <f t="shared" si="139"/>
        <v>41.694115440740156</v>
      </c>
      <c r="K498" s="32">
        <f>IF((D497+L497+M497-AL497)/($C$21+$C$22)&gt;$C$8,$C$8,(D497+L497+M497-AL497)/($C$21+$C$22))</f>
        <v>1400</v>
      </c>
      <c r="L498" s="97">
        <f t="shared" si="134"/>
        <v>0</v>
      </c>
      <c r="M498" s="96">
        <f t="shared" si="135"/>
        <v>0</v>
      </c>
      <c r="N498" s="98">
        <f t="shared" si="140"/>
        <v>1.7179213529287818</v>
      </c>
      <c r="O498" s="100">
        <f t="shared" si="136"/>
        <v>4.2266987561397071</v>
      </c>
      <c r="P498" s="104">
        <f t="shared" si="141"/>
        <v>18.880500609176615</v>
      </c>
      <c r="Q498" s="102">
        <f t="shared" si="142"/>
        <v>4.9224514715476911E-2</v>
      </c>
      <c r="R498" s="106">
        <f>IF(K498-H497&lt;0,0,K498-H497)</f>
        <v>0</v>
      </c>
      <c r="S498" s="106">
        <f>K498-V498</f>
        <v>0</v>
      </c>
      <c r="T498" s="106">
        <f>IF(R498&gt;0,$C$6-$C$8,IF($C$6-$C$8-W498&lt;0,0,$C$6-$C$8-W498))</f>
        <v>97.214462279726973</v>
      </c>
      <c r="U498" s="107">
        <f>IF(R498=0,IF(U497+(F498-AL498/$C$23)*$C$21/($C$21+$C$22)&gt;$C$8,$C$8,U497+F498*$C$21/($C$21+$C$22)),E498)</f>
        <v>1400</v>
      </c>
      <c r="V498" s="107">
        <f>IF(R498&gt;0,0,IF(V497+(F498-AL498/$C$23)*$C$21/($C$21+$C$22)&gt;$C$8,$C$8,IF(U498=$C$8,V497+(F498-AL498/$C$23)*$C$21/$C$22,V497+(F498-AL498/$C$23)*$C$21/($C$21+$C$22))))</f>
        <v>1400</v>
      </c>
      <c r="W498" s="203">
        <f>IF(R498&gt;0,0,IF(W497+AL498/$C$23&gt;$F$23,$F$23,W497+AL498/$C$23))</f>
        <v>2.7855377202730285</v>
      </c>
      <c r="X498" s="105" t="str">
        <f>IF(R498=0,"-",FORECAST($C$8,Инклинометрия!$B$2:$B$152,Инклинометрия!$A$2:$A$152))</f>
        <v>-</v>
      </c>
      <c r="Y498" s="105" t="str">
        <f>IF(R498=0,"-",FORECAST($C$8-R498,Инклинометрия!$B$2:$B$152,Инклинометрия!$A$2:$A$152))</f>
        <v>-</v>
      </c>
      <c r="Z498" s="105" t="str">
        <f>IF(R498&gt;0,FORECAST($C$8,Инклинометрия!$B$2:$B$152,Инклинометрия!$A$2:$A$152),IF(V498=$C$8,"-",FORECAST($C$8-V498,Инклинометрия!$B$2:$B$152,Инклинометрия!$A$2:$A$152)))</f>
        <v>-</v>
      </c>
      <c r="AA498" s="105" t="str">
        <f>IF(S498=0,"-",FORECAST($C$8-(S498+V498),Инклинометрия!$B$2:$B$152,Инклинометрия!$A$2:$A$152))</f>
        <v>-</v>
      </c>
      <c r="AB498" s="105">
        <f>FORECAST($C$8+T498,Инклинометрия!$B$2:$B$152,Инклинометрия!$A$2:$A$152)</f>
        <v>1422.3537391657405</v>
      </c>
      <c r="AC498" s="105">
        <f>IF(R498=0,FORECAST($C$6-T498,Инклинометрия!$B$2:$B$152,Инклинометрия!$A$2:$A$152),FORECAST($C$8,Инклинометрия!$B$2:$B$152,Инклинометрия!$A$2:$A$152))</f>
        <v>1332.6462608342592</v>
      </c>
      <c r="AD498" s="107">
        <f>IF(R498=0,FORECAST($C$8,Инклинометрия!$B$2:$B$152,Инклинометрия!$A$2:$A$152),Y498)</f>
        <v>1330</v>
      </c>
      <c r="AE498" s="107">
        <f>FORECAST($C$8-(R498+U498),Инклинометрия!$B$2:$B$152,Инклинометрия!$A$2:$A$152)</f>
        <v>0</v>
      </c>
      <c r="AF498" s="107">
        <f>IF(V498=0,"-",FORECAST($C$8,Инклинометрия!$B$2:$B$152,Инклинометрия!$A$2:$A$152))</f>
        <v>1330</v>
      </c>
      <c r="AG498" s="107">
        <f>IF(V498=0,"-",FORECAST($C$8-V498,Инклинометрия!$B$2:$B$152,Инклинометрия!$A$2:$A$152))</f>
        <v>0</v>
      </c>
      <c r="AH498" s="107">
        <f>IF(W498=0,"-",FORECAST($C$8+W498,Инклинометрия!$B$2:$B$152,Инклинометрия!$A$2:$A$152))</f>
        <v>1332.6462608342592</v>
      </c>
      <c r="AI498" s="107">
        <f>IF(W498=0,"-",FORECAST($C$8,Инклинометрия!$B$2:$B$152,Инклинометрия!$A$2:$A$152))</f>
        <v>1330</v>
      </c>
      <c r="AK498" s="122">
        <f t="shared" si="149"/>
        <v>0</v>
      </c>
      <c r="AL498" s="67">
        <f>AK498*(B498-B497)</f>
        <v>0</v>
      </c>
      <c r="AM498" s="23">
        <f t="shared" si="151"/>
        <v>8.6725204696437436E-2</v>
      </c>
      <c r="AN498" s="26">
        <f>AN497+AK498*(B498-B497)/(2*PI()*$C$5*AN497*$K$13)</f>
        <v>0.15480061813468687</v>
      </c>
      <c r="AO498" s="87">
        <f t="shared" si="143"/>
        <v>145932.55112472404</v>
      </c>
      <c r="AP498" s="87">
        <f>IF(R498+U498&lt;$C$8,0,32*$L$23/$C$12^2*($K$10*R498+$K$8*U498)+32*$L$24/($C$14^2-$C$13^2)*($K$10*S498+$K$8*V498))</f>
        <v>44607.551124724028</v>
      </c>
      <c r="AQ498" s="66">
        <f>R498*$C$11*$C$9+U498*$C$11*$C$10</f>
        <v>14695380</v>
      </c>
      <c r="AR498" s="66">
        <f>S498*$C$11*$C$9+V498*$C$11*$C$10</f>
        <v>14695380</v>
      </c>
      <c r="AS498" s="87">
        <f>$C$11*(T498*$C$9+W498*$C$10)</f>
        <v>792178.05375968735</v>
      </c>
      <c r="AT498" s="45">
        <f t="shared" si="137"/>
        <v>15633490.60488441</v>
      </c>
      <c r="AU498" s="75"/>
    </row>
    <row r="499" spans="2:47" ht="15" thickBot="1" x14ac:dyDescent="0.35">
      <c r="B499" s="41">
        <f t="shared" si="144"/>
        <v>9360</v>
      </c>
      <c r="C499" s="8">
        <f t="shared" si="145"/>
        <v>93.600000000000009</v>
      </c>
      <c r="D499" s="73">
        <f t="shared" si="133"/>
        <v>125.19000000000001</v>
      </c>
      <c r="E499" s="29">
        <f t="shared" si="150"/>
        <v>31002.919195424362</v>
      </c>
      <c r="F499" s="29">
        <f t="shared" si="146"/>
        <v>66.24555383637778</v>
      </c>
      <c r="G499" s="29">
        <f t="shared" si="147"/>
        <v>88.603428256155269</v>
      </c>
      <c r="H499" s="17">
        <f t="shared" si="148"/>
        <v>41466.404423880027</v>
      </c>
      <c r="I499" s="29">
        <f t="shared" si="138"/>
        <v>2.2250485660981263</v>
      </c>
      <c r="J499" s="29">
        <f t="shared" si="139"/>
        <v>41.694115440740156</v>
      </c>
      <c r="K499" s="32">
        <f>IF((D498+L498+M498-AL498)/($C$21+$C$22)&gt;$C$8,$C$8,(D498+L498+M498-AL498)/($C$21+$C$22))</f>
        <v>1400</v>
      </c>
      <c r="L499" s="97">
        <f t="shared" si="134"/>
        <v>0</v>
      </c>
      <c r="M499" s="96">
        <f t="shared" si="135"/>
        <v>0</v>
      </c>
      <c r="N499" s="98">
        <f t="shared" si="140"/>
        <v>1.7179213529287818</v>
      </c>
      <c r="O499" s="100">
        <f t="shared" si="136"/>
        <v>4.2266987561397071</v>
      </c>
      <c r="P499" s="104">
        <f t="shared" si="141"/>
        <v>18.880500609176615</v>
      </c>
      <c r="Q499" s="102">
        <f t="shared" si="142"/>
        <v>4.9224514715476911E-2</v>
      </c>
      <c r="R499" s="106">
        <f>IF(K499-H498&lt;0,0,K499-H498)</f>
        <v>0</v>
      </c>
      <c r="S499" s="106">
        <f>K499-V499</f>
        <v>0</v>
      </c>
      <c r="T499" s="106">
        <f>IF(R499&gt;0,$C$6-$C$8,IF($C$6-$C$8-W499&lt;0,0,$C$6-$C$8-W499))</f>
        <v>97.214462279726973</v>
      </c>
      <c r="U499" s="107">
        <f>IF(R499=0,IF(U498+(F499-AL499/$C$23)*$C$21/($C$21+$C$22)&gt;$C$8,$C$8,U498+F499*$C$21/($C$21+$C$22)),E499)</f>
        <v>1400</v>
      </c>
      <c r="V499" s="107">
        <f>IF(R499&gt;0,0,IF(V498+(F499-AL499/$C$23)*$C$21/($C$21+$C$22)&gt;$C$8,$C$8,IF(U499=$C$8,V498+(F499-AL499/$C$23)*$C$21/$C$22,V498+(F499-AL499/$C$23)*$C$21/($C$21+$C$22))))</f>
        <v>1400</v>
      </c>
      <c r="W499" s="203">
        <f>IF(R499&gt;0,0,IF(W498+AL499/$C$23&gt;$F$23,$F$23,W498+AL499/$C$23))</f>
        <v>2.7855377202730285</v>
      </c>
      <c r="X499" s="105" t="str">
        <f>IF(R499=0,"-",FORECAST($C$8,Инклинометрия!$B$2:$B$152,Инклинометрия!$A$2:$A$152))</f>
        <v>-</v>
      </c>
      <c r="Y499" s="105" t="str">
        <f>IF(R499=0,"-",FORECAST($C$8-R499,Инклинометрия!$B$2:$B$152,Инклинометрия!$A$2:$A$152))</f>
        <v>-</v>
      </c>
      <c r="Z499" s="105" t="str">
        <f>IF(R499&gt;0,FORECAST($C$8,Инклинометрия!$B$2:$B$152,Инклинометрия!$A$2:$A$152),IF(V499=$C$8,"-",FORECAST($C$8-V499,Инклинометрия!$B$2:$B$152,Инклинометрия!$A$2:$A$152)))</f>
        <v>-</v>
      </c>
      <c r="AA499" s="105" t="str">
        <f>IF(S499=0,"-",FORECAST($C$8-(S499+V499),Инклинометрия!$B$2:$B$152,Инклинометрия!$A$2:$A$152))</f>
        <v>-</v>
      </c>
      <c r="AB499" s="105">
        <f>FORECAST($C$8+T499,Инклинометрия!$B$2:$B$152,Инклинометрия!$A$2:$A$152)</f>
        <v>1422.3537391657405</v>
      </c>
      <c r="AC499" s="105">
        <f>IF(R499=0,FORECAST($C$6-T499,Инклинометрия!$B$2:$B$152,Инклинометрия!$A$2:$A$152),FORECAST($C$8,Инклинометрия!$B$2:$B$152,Инклинометрия!$A$2:$A$152))</f>
        <v>1332.6462608342592</v>
      </c>
      <c r="AD499" s="107">
        <f>IF(R499=0,FORECAST($C$8,Инклинометрия!$B$2:$B$152,Инклинометрия!$A$2:$A$152),Y499)</f>
        <v>1330</v>
      </c>
      <c r="AE499" s="107">
        <f>FORECAST($C$8-(R499+U499),Инклинометрия!$B$2:$B$152,Инклинометрия!$A$2:$A$152)</f>
        <v>0</v>
      </c>
      <c r="AF499" s="107">
        <f>IF(V499=0,"-",FORECAST($C$8,Инклинометрия!$B$2:$B$152,Инклинометрия!$A$2:$A$152))</f>
        <v>1330</v>
      </c>
      <c r="AG499" s="107">
        <f>IF(V499=0,"-",FORECAST($C$8-V499,Инклинометрия!$B$2:$B$152,Инклинометрия!$A$2:$A$152))</f>
        <v>0</v>
      </c>
      <c r="AH499" s="107">
        <f>IF(W499=0,"-",FORECAST($C$8+W499,Инклинометрия!$B$2:$B$152,Инклинометрия!$A$2:$A$152))</f>
        <v>1332.6462608342592</v>
      </c>
      <c r="AI499" s="107">
        <f>IF(W499=0,"-",FORECAST($C$8,Инклинометрия!$B$2:$B$152,Инклинометрия!$A$2:$A$152))</f>
        <v>1330</v>
      </c>
      <c r="AK499" s="122">
        <f t="shared" si="149"/>
        <v>0</v>
      </c>
      <c r="AL499" s="67">
        <f>AK499*(B499-B498)</f>
        <v>0</v>
      </c>
      <c r="AM499" s="23">
        <f t="shared" si="151"/>
        <v>8.6725204696437436E-2</v>
      </c>
      <c r="AN499" s="26">
        <f>AN498+AK499*(B499-B498)/(2*PI()*$C$5*AN498*$K$13)</f>
        <v>0.15480061813468687</v>
      </c>
      <c r="AO499" s="87">
        <f t="shared" si="143"/>
        <v>145932.55112472404</v>
      </c>
      <c r="AP499" s="87">
        <f>IF(R499+U499&lt;$C$8,0,32*$L$23/$C$12^2*($K$10*R499+$K$8*U499)+32*$L$24/($C$14^2-$C$13^2)*($K$10*S499+$K$8*V499))</f>
        <v>44607.551124724028</v>
      </c>
      <c r="AQ499" s="66">
        <f>R499*$C$11*$C$9+U499*$C$11*$C$10</f>
        <v>14695380</v>
      </c>
      <c r="AR499" s="66">
        <f>S499*$C$11*$C$9+V499*$C$11*$C$10</f>
        <v>14695380</v>
      </c>
      <c r="AS499" s="87">
        <f>$C$11*(T499*$C$9+W499*$C$10)</f>
        <v>792178.05375968735</v>
      </c>
      <c r="AT499" s="45">
        <f t="shared" si="137"/>
        <v>15633490.60488441</v>
      </c>
      <c r="AU499" s="75"/>
    </row>
    <row r="500" spans="2:47" ht="15" thickBot="1" x14ac:dyDescent="0.35">
      <c r="B500" s="41">
        <f t="shared" si="144"/>
        <v>9380</v>
      </c>
      <c r="C500" s="8">
        <f t="shared" si="145"/>
        <v>93.8</v>
      </c>
      <c r="D500" s="73">
        <f t="shared" si="133"/>
        <v>125.4575</v>
      </c>
      <c r="E500" s="29">
        <f t="shared" si="150"/>
        <v>31069.164749260734</v>
      </c>
      <c r="F500" s="29">
        <f t="shared" si="146"/>
        <v>66.245553836373062</v>
      </c>
      <c r="G500" s="29">
        <f t="shared" si="147"/>
        <v>88.603428256148959</v>
      </c>
      <c r="H500" s="17">
        <f t="shared" si="148"/>
        <v>41555.007852136179</v>
      </c>
      <c r="I500" s="29">
        <f t="shared" si="138"/>
        <v>2.2250485660981263</v>
      </c>
      <c r="J500" s="29">
        <f t="shared" si="139"/>
        <v>41.69411544073867</v>
      </c>
      <c r="K500" s="32">
        <f>IF((D499+L499+M499-AL499)/($C$21+$C$22)&gt;$C$8,$C$8,(D499+L499+M499-AL499)/($C$21+$C$22))</f>
        <v>1400</v>
      </c>
      <c r="L500" s="97">
        <f t="shared" si="134"/>
        <v>0</v>
      </c>
      <c r="M500" s="96">
        <f t="shared" si="135"/>
        <v>0</v>
      </c>
      <c r="N500" s="98">
        <f t="shared" si="140"/>
        <v>1.7179213529287818</v>
      </c>
      <c r="O500" s="100">
        <f t="shared" si="136"/>
        <v>4.2266987561397071</v>
      </c>
      <c r="P500" s="104">
        <f t="shared" si="141"/>
        <v>18.880500609176615</v>
      </c>
      <c r="Q500" s="102">
        <f t="shared" si="142"/>
        <v>4.9224514715476911E-2</v>
      </c>
      <c r="R500" s="106">
        <f>IF(K500-H499&lt;0,0,K500-H499)</f>
        <v>0</v>
      </c>
      <c r="S500" s="106">
        <f>K500-V500</f>
        <v>0</v>
      </c>
      <c r="T500" s="106">
        <f>IF(R500&gt;0,$C$6-$C$8,IF($C$6-$C$8-W500&lt;0,0,$C$6-$C$8-W500))</f>
        <v>97.214462279726973</v>
      </c>
      <c r="U500" s="107">
        <f>IF(R500=0,IF(U499+(F500-AL500/$C$23)*$C$21/($C$21+$C$22)&gt;$C$8,$C$8,U499+F500*$C$21/($C$21+$C$22)),E500)</f>
        <v>1400</v>
      </c>
      <c r="V500" s="107">
        <f>IF(R500&gt;0,0,IF(V499+(F500-AL500/$C$23)*$C$21/($C$21+$C$22)&gt;$C$8,$C$8,IF(U500=$C$8,V499+(F500-AL500/$C$23)*$C$21/$C$22,V499+(F500-AL500/$C$23)*$C$21/($C$21+$C$22))))</f>
        <v>1400</v>
      </c>
      <c r="W500" s="203">
        <f>IF(R500&gt;0,0,IF(W499+AL500/$C$23&gt;$F$23,$F$23,W499+AL500/$C$23))</f>
        <v>2.7855377202730285</v>
      </c>
      <c r="X500" s="105" t="str">
        <f>IF(R500=0,"-",FORECAST($C$8,Инклинометрия!$B$2:$B$152,Инклинометрия!$A$2:$A$152))</f>
        <v>-</v>
      </c>
      <c r="Y500" s="105" t="str">
        <f>IF(R500=0,"-",FORECAST($C$8-R500,Инклинометрия!$B$2:$B$152,Инклинометрия!$A$2:$A$152))</f>
        <v>-</v>
      </c>
      <c r="Z500" s="105" t="str">
        <f>IF(R500&gt;0,FORECAST($C$8,Инклинометрия!$B$2:$B$152,Инклинометрия!$A$2:$A$152),IF(V500=$C$8,"-",FORECAST($C$8-V500,Инклинометрия!$B$2:$B$152,Инклинометрия!$A$2:$A$152)))</f>
        <v>-</v>
      </c>
      <c r="AA500" s="105" t="str">
        <f>IF(S500=0,"-",FORECAST($C$8-(S500+V500),Инклинометрия!$B$2:$B$152,Инклинометрия!$A$2:$A$152))</f>
        <v>-</v>
      </c>
      <c r="AB500" s="105">
        <f>FORECAST($C$8+T500,Инклинометрия!$B$2:$B$152,Инклинометрия!$A$2:$A$152)</f>
        <v>1422.3537391657405</v>
      </c>
      <c r="AC500" s="105">
        <f>IF(R500=0,FORECAST($C$6-T500,Инклинометрия!$B$2:$B$152,Инклинометрия!$A$2:$A$152),FORECAST($C$8,Инклинометрия!$B$2:$B$152,Инклинометрия!$A$2:$A$152))</f>
        <v>1332.6462608342592</v>
      </c>
      <c r="AD500" s="107">
        <f>IF(R500=0,FORECAST($C$8,Инклинометрия!$B$2:$B$152,Инклинометрия!$A$2:$A$152),Y500)</f>
        <v>1330</v>
      </c>
      <c r="AE500" s="107">
        <f>FORECAST($C$8-(R500+U500),Инклинометрия!$B$2:$B$152,Инклинометрия!$A$2:$A$152)</f>
        <v>0</v>
      </c>
      <c r="AF500" s="107">
        <f>IF(V500=0,"-",FORECAST($C$8,Инклинометрия!$B$2:$B$152,Инклинометрия!$A$2:$A$152))</f>
        <v>1330</v>
      </c>
      <c r="AG500" s="107">
        <f>IF(V500=0,"-",FORECAST($C$8-V500,Инклинометрия!$B$2:$B$152,Инклинометрия!$A$2:$A$152))</f>
        <v>0</v>
      </c>
      <c r="AH500" s="107">
        <f>IF(W500=0,"-",FORECAST($C$8+W500,Инклинометрия!$B$2:$B$152,Инклинометрия!$A$2:$A$152))</f>
        <v>1332.6462608342592</v>
      </c>
      <c r="AI500" s="107">
        <f>IF(W500=0,"-",FORECAST($C$8,Инклинометрия!$B$2:$B$152,Инклинометрия!$A$2:$A$152))</f>
        <v>1330</v>
      </c>
      <c r="AK500" s="122">
        <f t="shared" si="149"/>
        <v>0</v>
      </c>
      <c r="AL500" s="67">
        <f>AK500*(B500-B499)</f>
        <v>0</v>
      </c>
      <c r="AM500" s="23">
        <f t="shared" si="151"/>
        <v>8.6725204696437436E-2</v>
      </c>
      <c r="AN500" s="26">
        <f>AN499+AK500*(B500-B499)/(2*PI()*$C$5*AN499*$K$13)</f>
        <v>0.15480061813468687</v>
      </c>
      <c r="AO500" s="87">
        <f t="shared" si="143"/>
        <v>145932.55112472404</v>
      </c>
      <c r="AP500" s="87">
        <f>IF(R500+U500&lt;$C$8,0,32*$L$23/$C$12^2*($K$10*R500+$K$8*U500)+32*$L$24/($C$14^2-$C$13^2)*($K$10*S500+$K$8*V500))</f>
        <v>44607.551124724028</v>
      </c>
      <c r="AQ500" s="66">
        <f>R500*$C$11*$C$9+U500*$C$11*$C$10</f>
        <v>14695380</v>
      </c>
      <c r="AR500" s="66">
        <f>S500*$C$11*$C$9+V500*$C$11*$C$10</f>
        <v>14695380</v>
      </c>
      <c r="AS500" s="87">
        <f>$C$11*(T500*$C$9+W500*$C$10)</f>
        <v>792178.05375968735</v>
      </c>
      <c r="AT500" s="45">
        <f t="shared" si="137"/>
        <v>15633490.60488441</v>
      </c>
      <c r="AU500" s="75"/>
    </row>
    <row r="501" spans="2:47" ht="15" thickBot="1" x14ac:dyDescent="0.35">
      <c r="B501" s="41">
        <f t="shared" si="144"/>
        <v>9400</v>
      </c>
      <c r="C501" s="8">
        <f t="shared" si="145"/>
        <v>94</v>
      </c>
      <c r="D501" s="73">
        <f t="shared" si="133"/>
        <v>125.72499999999999</v>
      </c>
      <c r="E501" s="29">
        <f t="shared" si="150"/>
        <v>31135.410303097113</v>
      </c>
      <c r="F501" s="29">
        <f t="shared" si="146"/>
        <v>66.24555383637778</v>
      </c>
      <c r="G501" s="29">
        <f t="shared" si="147"/>
        <v>88.603428256155269</v>
      </c>
      <c r="H501" s="17">
        <f t="shared" si="148"/>
        <v>41643.611280392332</v>
      </c>
      <c r="I501" s="29">
        <f t="shared" si="138"/>
        <v>2.2250485660981263</v>
      </c>
      <c r="J501" s="29">
        <f t="shared" si="139"/>
        <v>41.694115440740156</v>
      </c>
      <c r="K501" s="32">
        <f>IF((D500+L500+M500-AL500)/($C$21+$C$22)&gt;$C$8,$C$8,(D500+L500+M500-AL500)/($C$21+$C$22))</f>
        <v>1400</v>
      </c>
      <c r="L501" s="97">
        <f t="shared" si="134"/>
        <v>0</v>
      </c>
      <c r="M501" s="96">
        <f t="shared" si="135"/>
        <v>0</v>
      </c>
      <c r="N501" s="98">
        <f t="shared" si="140"/>
        <v>1.7179213529287818</v>
      </c>
      <c r="O501" s="100">
        <f t="shared" si="136"/>
        <v>4.2266987561397071</v>
      </c>
      <c r="P501" s="104">
        <f t="shared" si="141"/>
        <v>18.880500609176615</v>
      </c>
      <c r="Q501" s="102">
        <f t="shared" si="142"/>
        <v>4.9224514715476911E-2</v>
      </c>
      <c r="R501" s="106">
        <f>IF(K501-H500&lt;0,0,K501-H500)</f>
        <v>0</v>
      </c>
      <c r="S501" s="106">
        <f>K501-V501</f>
        <v>0</v>
      </c>
      <c r="T501" s="106">
        <f>IF(R501&gt;0,$C$6-$C$8,IF($C$6-$C$8-W501&lt;0,0,$C$6-$C$8-W501))</f>
        <v>97.214462279726973</v>
      </c>
      <c r="U501" s="107">
        <f>IF(R501=0,IF(U500+(F501-AL501/$C$23)*$C$21/($C$21+$C$22)&gt;$C$8,$C$8,U500+F501*$C$21/($C$21+$C$22)),E501)</f>
        <v>1400</v>
      </c>
      <c r="V501" s="107">
        <f>IF(R501&gt;0,0,IF(V500+(F501-AL501/$C$23)*$C$21/($C$21+$C$22)&gt;$C$8,$C$8,IF(U501=$C$8,V500+(F501-AL501/$C$23)*$C$21/$C$22,V500+(F501-AL501/$C$23)*$C$21/($C$21+$C$22))))</f>
        <v>1400</v>
      </c>
      <c r="W501" s="203">
        <f>IF(R501&gt;0,0,IF(W500+AL501/$C$23&gt;$F$23,$F$23,W500+AL501/$C$23))</f>
        <v>2.7855377202730285</v>
      </c>
      <c r="X501" s="105" t="str">
        <f>IF(R501=0,"-",FORECAST($C$8,Инклинометрия!$B$2:$B$152,Инклинометрия!$A$2:$A$152))</f>
        <v>-</v>
      </c>
      <c r="Y501" s="105" t="str">
        <f>IF(R501=0,"-",FORECAST($C$8-R501,Инклинометрия!$B$2:$B$152,Инклинометрия!$A$2:$A$152))</f>
        <v>-</v>
      </c>
      <c r="Z501" s="105" t="str">
        <f>IF(R501&gt;0,FORECAST($C$8,Инклинометрия!$B$2:$B$152,Инклинометрия!$A$2:$A$152),IF(V501=$C$8,"-",FORECAST($C$8-V501,Инклинометрия!$B$2:$B$152,Инклинометрия!$A$2:$A$152)))</f>
        <v>-</v>
      </c>
      <c r="AA501" s="105" t="str">
        <f>IF(S501=0,"-",FORECAST($C$8-(S501+V501),Инклинометрия!$B$2:$B$152,Инклинометрия!$A$2:$A$152))</f>
        <v>-</v>
      </c>
      <c r="AB501" s="105">
        <f>FORECAST($C$8+T501,Инклинометрия!$B$2:$B$152,Инклинометрия!$A$2:$A$152)</f>
        <v>1422.3537391657405</v>
      </c>
      <c r="AC501" s="105">
        <f>IF(R501=0,FORECAST($C$6-T501,Инклинометрия!$B$2:$B$152,Инклинометрия!$A$2:$A$152),FORECAST($C$8,Инклинометрия!$B$2:$B$152,Инклинометрия!$A$2:$A$152))</f>
        <v>1332.6462608342592</v>
      </c>
      <c r="AD501" s="107">
        <f>IF(R501=0,FORECAST($C$8,Инклинометрия!$B$2:$B$152,Инклинометрия!$A$2:$A$152),Y501)</f>
        <v>1330</v>
      </c>
      <c r="AE501" s="107">
        <f>FORECAST($C$8-(R501+U501),Инклинометрия!$B$2:$B$152,Инклинометрия!$A$2:$A$152)</f>
        <v>0</v>
      </c>
      <c r="AF501" s="107">
        <f>IF(V501=0,"-",FORECAST($C$8,Инклинометрия!$B$2:$B$152,Инклинометрия!$A$2:$A$152))</f>
        <v>1330</v>
      </c>
      <c r="AG501" s="107">
        <f>IF(V501=0,"-",FORECAST($C$8-V501,Инклинометрия!$B$2:$B$152,Инклинометрия!$A$2:$A$152))</f>
        <v>0</v>
      </c>
      <c r="AH501" s="107">
        <f>IF(W501=0,"-",FORECAST($C$8+W501,Инклинометрия!$B$2:$B$152,Инклинометрия!$A$2:$A$152))</f>
        <v>1332.6462608342592</v>
      </c>
      <c r="AI501" s="107">
        <f>IF(W501=0,"-",FORECAST($C$8,Инклинометрия!$B$2:$B$152,Инклинометрия!$A$2:$A$152))</f>
        <v>1330</v>
      </c>
      <c r="AK501" s="122">
        <f t="shared" si="149"/>
        <v>0</v>
      </c>
      <c r="AL501" s="67">
        <f>AK501*(B501-B500)</f>
        <v>0</v>
      </c>
      <c r="AM501" s="23">
        <f t="shared" si="151"/>
        <v>8.6725204696437436E-2</v>
      </c>
      <c r="AN501" s="26">
        <f>AN500+AK501*(B501-B500)/(2*PI()*$C$5*AN500*$K$13)</f>
        <v>0.15480061813468687</v>
      </c>
      <c r="AO501" s="87">
        <f t="shared" si="143"/>
        <v>145932.55112472404</v>
      </c>
      <c r="AP501" s="87">
        <f>IF(R501+U501&lt;$C$8,0,32*$L$23/$C$12^2*($K$10*R501+$K$8*U501)+32*$L$24/($C$14^2-$C$13^2)*($K$10*S501+$K$8*V501))</f>
        <v>44607.551124724028</v>
      </c>
      <c r="AQ501" s="66">
        <f>R501*$C$11*$C$9+U501*$C$11*$C$10</f>
        <v>14695380</v>
      </c>
      <c r="AR501" s="66">
        <f>S501*$C$11*$C$9+V501*$C$11*$C$10</f>
        <v>14695380</v>
      </c>
      <c r="AS501" s="87">
        <f>$C$11*(T501*$C$9+W501*$C$10)</f>
        <v>792178.05375968735</v>
      </c>
      <c r="AT501" s="45">
        <f t="shared" si="137"/>
        <v>15633490.60488441</v>
      </c>
      <c r="AU501" s="75"/>
    </row>
    <row r="502" spans="2:47" ht="15" thickBot="1" x14ac:dyDescent="0.35">
      <c r="B502" s="41">
        <f t="shared" si="144"/>
        <v>9420</v>
      </c>
      <c r="C502" s="8">
        <f t="shared" si="145"/>
        <v>94.2</v>
      </c>
      <c r="D502" s="73">
        <f t="shared" si="133"/>
        <v>125.99250000000001</v>
      </c>
      <c r="E502" s="29">
        <f t="shared" si="150"/>
        <v>31201.655856933492</v>
      </c>
      <c r="F502" s="29">
        <f t="shared" si="146"/>
        <v>66.24555383637778</v>
      </c>
      <c r="G502" s="29">
        <f t="shared" si="147"/>
        <v>88.603428256155269</v>
      </c>
      <c r="H502" s="17">
        <f t="shared" si="148"/>
        <v>41732.214708648484</v>
      </c>
      <c r="I502" s="29">
        <f t="shared" si="138"/>
        <v>2.2250485660981263</v>
      </c>
      <c r="J502" s="29">
        <f t="shared" si="139"/>
        <v>41.694115440740156</v>
      </c>
      <c r="K502" s="32">
        <f>IF((D501+L501+M501-AL501)/($C$21+$C$22)&gt;$C$8,$C$8,(D501+L501+M501-AL501)/($C$21+$C$22))</f>
        <v>1400</v>
      </c>
      <c r="L502" s="97">
        <f t="shared" si="134"/>
        <v>0</v>
      </c>
      <c r="M502" s="96">
        <f t="shared" si="135"/>
        <v>0</v>
      </c>
      <c r="N502" s="98">
        <f t="shared" si="140"/>
        <v>1.7179213529287818</v>
      </c>
      <c r="O502" s="100">
        <f t="shared" si="136"/>
        <v>4.2266987561397071</v>
      </c>
      <c r="P502" s="104">
        <f t="shared" si="141"/>
        <v>18.880500609176615</v>
      </c>
      <c r="Q502" s="102">
        <f t="shared" si="142"/>
        <v>4.9224514715476911E-2</v>
      </c>
      <c r="R502" s="106">
        <f>IF(K502-H501&lt;0,0,K502-H501)</f>
        <v>0</v>
      </c>
      <c r="S502" s="106">
        <f>K502-V502</f>
        <v>0</v>
      </c>
      <c r="T502" s="106">
        <f>IF(R502&gt;0,$C$6-$C$8,IF($C$6-$C$8-W502&lt;0,0,$C$6-$C$8-W502))</f>
        <v>97.214462279726973</v>
      </c>
      <c r="U502" s="107">
        <f>IF(R502=0,IF(U501+(F502-AL502/$C$23)*$C$21/($C$21+$C$22)&gt;$C$8,$C$8,U501+F502*$C$21/($C$21+$C$22)),E502)</f>
        <v>1400</v>
      </c>
      <c r="V502" s="107">
        <f>IF(R502&gt;0,0,IF(V501+(F502-AL502/$C$23)*$C$21/($C$21+$C$22)&gt;$C$8,$C$8,IF(U502=$C$8,V501+(F502-AL502/$C$23)*$C$21/$C$22,V501+(F502-AL502/$C$23)*$C$21/($C$21+$C$22))))</f>
        <v>1400</v>
      </c>
      <c r="W502" s="203">
        <f>IF(R502&gt;0,0,IF(W501+AL502/$C$23&gt;$F$23,$F$23,W501+AL502/$C$23))</f>
        <v>2.7855377202730285</v>
      </c>
      <c r="X502" s="105" t="str">
        <f>IF(R502=0,"-",FORECAST($C$8,Инклинометрия!$B$2:$B$152,Инклинометрия!$A$2:$A$152))</f>
        <v>-</v>
      </c>
      <c r="Y502" s="105" t="str">
        <f>IF(R502=0,"-",FORECAST($C$8-R502,Инклинометрия!$B$2:$B$152,Инклинометрия!$A$2:$A$152))</f>
        <v>-</v>
      </c>
      <c r="Z502" s="105" t="str">
        <f>IF(R502&gt;0,FORECAST($C$8,Инклинометрия!$B$2:$B$152,Инклинометрия!$A$2:$A$152),IF(V502=$C$8,"-",FORECAST($C$8-V502,Инклинометрия!$B$2:$B$152,Инклинометрия!$A$2:$A$152)))</f>
        <v>-</v>
      </c>
      <c r="AA502" s="105" t="str">
        <f>IF(S502=0,"-",FORECAST($C$8-(S502+V502),Инклинометрия!$B$2:$B$152,Инклинометрия!$A$2:$A$152))</f>
        <v>-</v>
      </c>
      <c r="AB502" s="105">
        <f>FORECAST($C$8+T502,Инклинометрия!$B$2:$B$152,Инклинометрия!$A$2:$A$152)</f>
        <v>1422.3537391657405</v>
      </c>
      <c r="AC502" s="105">
        <f>IF(R502=0,FORECAST($C$6-T502,Инклинометрия!$B$2:$B$152,Инклинометрия!$A$2:$A$152),FORECAST($C$8,Инклинометрия!$B$2:$B$152,Инклинометрия!$A$2:$A$152))</f>
        <v>1332.6462608342592</v>
      </c>
      <c r="AD502" s="107">
        <f>IF(R502=0,FORECAST($C$8,Инклинометрия!$B$2:$B$152,Инклинометрия!$A$2:$A$152),Y502)</f>
        <v>1330</v>
      </c>
      <c r="AE502" s="107">
        <f>FORECAST($C$8-(R502+U502),Инклинометрия!$B$2:$B$152,Инклинометрия!$A$2:$A$152)</f>
        <v>0</v>
      </c>
      <c r="AF502" s="107">
        <f>IF(V502=0,"-",FORECAST($C$8,Инклинометрия!$B$2:$B$152,Инклинометрия!$A$2:$A$152))</f>
        <v>1330</v>
      </c>
      <c r="AG502" s="107">
        <f>IF(V502=0,"-",FORECAST($C$8-V502,Инклинометрия!$B$2:$B$152,Инклинометрия!$A$2:$A$152))</f>
        <v>0</v>
      </c>
      <c r="AH502" s="107">
        <f>IF(W502=0,"-",FORECAST($C$8+W502,Инклинометрия!$B$2:$B$152,Инклинометрия!$A$2:$A$152))</f>
        <v>1332.6462608342592</v>
      </c>
      <c r="AI502" s="107">
        <f>IF(W502=0,"-",FORECAST($C$8,Инклинометрия!$B$2:$B$152,Инклинометрия!$A$2:$A$152))</f>
        <v>1330</v>
      </c>
      <c r="AK502" s="122">
        <f t="shared" si="149"/>
        <v>0</v>
      </c>
      <c r="AL502" s="67">
        <f>AK502*(B502-B501)</f>
        <v>0</v>
      </c>
      <c r="AM502" s="23">
        <f t="shared" si="151"/>
        <v>8.6725204696437436E-2</v>
      </c>
      <c r="AN502" s="26">
        <f>AN501+AK502*(B502-B501)/(2*PI()*$C$5*AN501*$K$13)</f>
        <v>0.15480061813468687</v>
      </c>
      <c r="AO502" s="87">
        <f t="shared" si="143"/>
        <v>145932.55112472404</v>
      </c>
      <c r="AP502" s="87">
        <f>IF(R502+U502&lt;$C$8,0,32*$L$23/$C$12^2*($K$10*R502+$K$8*U502)+32*$L$24/($C$14^2-$C$13^2)*($K$10*S502+$K$8*V502))</f>
        <v>44607.551124724028</v>
      </c>
      <c r="AQ502" s="66">
        <f>R502*$C$11*$C$9+U502*$C$11*$C$10</f>
        <v>14695380</v>
      </c>
      <c r="AR502" s="66">
        <f>S502*$C$11*$C$9+V502*$C$11*$C$10</f>
        <v>14695380</v>
      </c>
      <c r="AS502" s="87">
        <f>$C$11*(T502*$C$9+W502*$C$10)</f>
        <v>792178.05375968735</v>
      </c>
      <c r="AT502" s="45">
        <f t="shared" si="137"/>
        <v>15633490.60488441</v>
      </c>
      <c r="AU502" s="75"/>
    </row>
    <row r="503" spans="2:47" ht="15" thickBot="1" x14ac:dyDescent="0.35">
      <c r="B503" s="41">
        <f t="shared" si="144"/>
        <v>9440</v>
      </c>
      <c r="C503" s="8">
        <f t="shared" si="145"/>
        <v>94.4</v>
      </c>
      <c r="D503" s="73">
        <f t="shared" si="133"/>
        <v>126.26</v>
      </c>
      <c r="E503" s="29">
        <f t="shared" si="150"/>
        <v>31267.901410769868</v>
      </c>
      <c r="F503" s="29">
        <f t="shared" si="146"/>
        <v>66.24555383637778</v>
      </c>
      <c r="G503" s="29">
        <f t="shared" si="147"/>
        <v>88.603428256155269</v>
      </c>
      <c r="H503" s="17">
        <f t="shared" si="148"/>
        <v>41820.818136904636</v>
      </c>
      <c r="I503" s="29">
        <f t="shared" si="138"/>
        <v>2.2250485660981263</v>
      </c>
      <c r="J503" s="29">
        <f t="shared" si="139"/>
        <v>41.694115440740156</v>
      </c>
      <c r="K503" s="32">
        <f>IF((D502+L502+M502-AL502)/($C$21+$C$22)&gt;$C$8,$C$8,(D502+L502+M502-AL502)/($C$21+$C$22))</f>
        <v>1400</v>
      </c>
      <c r="L503" s="97">
        <f t="shared" si="134"/>
        <v>0</v>
      </c>
      <c r="M503" s="96">
        <f t="shared" si="135"/>
        <v>0</v>
      </c>
      <c r="N503" s="98">
        <f t="shared" si="140"/>
        <v>1.7179213529287818</v>
      </c>
      <c r="O503" s="100">
        <f t="shared" si="136"/>
        <v>4.2266987561397071</v>
      </c>
      <c r="P503" s="104">
        <f t="shared" si="141"/>
        <v>18.880500609176615</v>
      </c>
      <c r="Q503" s="102">
        <f t="shared" si="142"/>
        <v>4.9224514715476911E-2</v>
      </c>
      <c r="R503" s="106">
        <f>IF(K503-H502&lt;0,0,K503-H502)</f>
        <v>0</v>
      </c>
      <c r="S503" s="106">
        <f>K503-V503</f>
        <v>0</v>
      </c>
      <c r="T503" s="106">
        <f>IF(R503&gt;0,$C$6-$C$8,IF($C$6-$C$8-W503&lt;0,0,$C$6-$C$8-W503))</f>
        <v>97.214462279726973</v>
      </c>
      <c r="U503" s="107">
        <f>IF(R503=0,IF(U502+(F503-AL503/$C$23)*$C$21/($C$21+$C$22)&gt;$C$8,$C$8,U502+F503*$C$21/($C$21+$C$22)),E503)</f>
        <v>1400</v>
      </c>
      <c r="V503" s="107">
        <f>IF(R503&gt;0,0,IF(V502+(F503-AL503/$C$23)*$C$21/($C$21+$C$22)&gt;$C$8,$C$8,IF(U503=$C$8,V502+(F503-AL503/$C$23)*$C$21/$C$22,V502+(F503-AL503/$C$23)*$C$21/($C$21+$C$22))))</f>
        <v>1400</v>
      </c>
      <c r="W503" s="203">
        <f>IF(R503&gt;0,0,IF(W502+AL503/$C$23&gt;$F$23,$F$23,W502+AL503/$C$23))</f>
        <v>2.7855377202730285</v>
      </c>
      <c r="X503" s="105" t="str">
        <f>IF(R503=0,"-",FORECAST($C$8,Инклинометрия!$B$2:$B$152,Инклинометрия!$A$2:$A$152))</f>
        <v>-</v>
      </c>
      <c r="Y503" s="105" t="str">
        <f>IF(R503=0,"-",FORECAST($C$8-R503,Инклинометрия!$B$2:$B$152,Инклинометрия!$A$2:$A$152))</f>
        <v>-</v>
      </c>
      <c r="Z503" s="105" t="str">
        <f>IF(R503&gt;0,FORECAST($C$8,Инклинометрия!$B$2:$B$152,Инклинометрия!$A$2:$A$152),IF(V503=$C$8,"-",FORECAST($C$8-V503,Инклинометрия!$B$2:$B$152,Инклинометрия!$A$2:$A$152)))</f>
        <v>-</v>
      </c>
      <c r="AA503" s="105" t="str">
        <f>IF(S503=0,"-",FORECAST($C$8-(S503+V503),Инклинометрия!$B$2:$B$152,Инклинометрия!$A$2:$A$152))</f>
        <v>-</v>
      </c>
      <c r="AB503" s="105">
        <f>FORECAST($C$8+T503,Инклинометрия!$B$2:$B$152,Инклинометрия!$A$2:$A$152)</f>
        <v>1422.3537391657405</v>
      </c>
      <c r="AC503" s="105">
        <f>IF(R503=0,FORECAST($C$6-T503,Инклинометрия!$B$2:$B$152,Инклинометрия!$A$2:$A$152),FORECAST($C$8,Инклинометрия!$B$2:$B$152,Инклинометрия!$A$2:$A$152))</f>
        <v>1332.6462608342592</v>
      </c>
      <c r="AD503" s="107">
        <f>IF(R503=0,FORECAST($C$8,Инклинометрия!$B$2:$B$152,Инклинометрия!$A$2:$A$152),Y503)</f>
        <v>1330</v>
      </c>
      <c r="AE503" s="107">
        <f>FORECAST($C$8-(R503+U503),Инклинометрия!$B$2:$B$152,Инклинометрия!$A$2:$A$152)</f>
        <v>0</v>
      </c>
      <c r="AF503" s="107">
        <f>IF(V503=0,"-",FORECAST($C$8,Инклинометрия!$B$2:$B$152,Инклинометрия!$A$2:$A$152))</f>
        <v>1330</v>
      </c>
      <c r="AG503" s="107">
        <f>IF(V503=0,"-",FORECAST($C$8-V503,Инклинометрия!$B$2:$B$152,Инклинометрия!$A$2:$A$152))</f>
        <v>0</v>
      </c>
      <c r="AH503" s="107">
        <f>IF(W503=0,"-",FORECAST($C$8+W503,Инклинометрия!$B$2:$B$152,Инклинометрия!$A$2:$A$152))</f>
        <v>1332.6462608342592</v>
      </c>
      <c r="AI503" s="107">
        <f>IF(W503=0,"-",FORECAST($C$8,Инклинометрия!$B$2:$B$152,Инклинометрия!$A$2:$A$152))</f>
        <v>1330</v>
      </c>
      <c r="AK503" s="122">
        <f t="shared" si="149"/>
        <v>0</v>
      </c>
      <c r="AL503" s="67">
        <f>AK503*(B503-B502)</f>
        <v>0</v>
      </c>
      <c r="AM503" s="23">
        <f t="shared" si="151"/>
        <v>8.6725204696437436E-2</v>
      </c>
      <c r="AN503" s="26">
        <f>AN502+AK503*(B503-B502)/(2*PI()*$C$5*AN502*$K$13)</f>
        <v>0.15480061813468687</v>
      </c>
      <c r="AO503" s="87">
        <f t="shared" si="143"/>
        <v>145932.55112472404</v>
      </c>
      <c r="AP503" s="87">
        <f>IF(R503+U503&lt;$C$8,0,32*$L$23/$C$12^2*($K$10*R503+$K$8*U503)+32*$L$24/($C$14^2-$C$13^2)*($K$10*S503+$K$8*V503))</f>
        <v>44607.551124724028</v>
      </c>
      <c r="AQ503" s="66">
        <f>R503*$C$11*$C$9+U503*$C$11*$C$10</f>
        <v>14695380</v>
      </c>
      <c r="AR503" s="66">
        <f>S503*$C$11*$C$9+V503*$C$11*$C$10</f>
        <v>14695380</v>
      </c>
      <c r="AS503" s="87">
        <f>$C$11*(T503*$C$9+W503*$C$10)</f>
        <v>792178.05375968735</v>
      </c>
      <c r="AT503" s="45">
        <f t="shared" si="137"/>
        <v>15633490.60488441</v>
      </c>
      <c r="AU503" s="75"/>
    </row>
    <row r="504" spans="2:47" ht="15" thickBot="1" x14ac:dyDescent="0.35">
      <c r="B504" s="41">
        <f t="shared" si="144"/>
        <v>9460</v>
      </c>
      <c r="C504" s="8">
        <f t="shared" si="145"/>
        <v>94.600000000000009</v>
      </c>
      <c r="D504" s="73">
        <f t="shared" si="133"/>
        <v>126.52750000000002</v>
      </c>
      <c r="E504" s="29">
        <f t="shared" si="150"/>
        <v>31334.146964606247</v>
      </c>
      <c r="F504" s="29">
        <f t="shared" si="146"/>
        <v>66.24555383637778</v>
      </c>
      <c r="G504" s="29">
        <f t="shared" si="147"/>
        <v>88.603428256155269</v>
      </c>
      <c r="H504" s="17">
        <f t="shared" si="148"/>
        <v>41909.421565160788</v>
      </c>
      <c r="I504" s="29">
        <f t="shared" si="138"/>
        <v>2.2250485660981263</v>
      </c>
      <c r="J504" s="29">
        <f t="shared" si="139"/>
        <v>41.694115440740156</v>
      </c>
      <c r="K504" s="32">
        <f>IF((D503+L503+M503-AL503)/($C$21+$C$22)&gt;$C$8,$C$8,(D503+L503+M503-AL503)/($C$21+$C$22))</f>
        <v>1400</v>
      </c>
      <c r="L504" s="97">
        <f t="shared" si="134"/>
        <v>0</v>
      </c>
      <c r="M504" s="96">
        <f t="shared" si="135"/>
        <v>0</v>
      </c>
      <c r="N504" s="98">
        <f t="shared" si="140"/>
        <v>1.7179213529287818</v>
      </c>
      <c r="O504" s="100">
        <f t="shared" si="136"/>
        <v>4.2266987561397071</v>
      </c>
      <c r="P504" s="104">
        <f t="shared" si="141"/>
        <v>18.880500609176615</v>
      </c>
      <c r="Q504" s="102">
        <f t="shared" si="142"/>
        <v>4.9224514715476911E-2</v>
      </c>
      <c r="R504" s="106">
        <f>IF(K504-H503&lt;0,0,K504-H503)</f>
        <v>0</v>
      </c>
      <c r="S504" s="106">
        <f>K504-V504</f>
        <v>0</v>
      </c>
      <c r="T504" s="106">
        <f>IF(R504&gt;0,$C$6-$C$8,IF($C$6-$C$8-W504&lt;0,0,$C$6-$C$8-W504))</f>
        <v>97.214462279726973</v>
      </c>
      <c r="U504" s="107">
        <f>IF(R504=0,IF(U503+(F504-AL504/$C$23)*$C$21/($C$21+$C$22)&gt;$C$8,$C$8,U503+F504*$C$21/($C$21+$C$22)),E504)</f>
        <v>1400</v>
      </c>
      <c r="V504" s="107">
        <f>IF(R504&gt;0,0,IF(V503+(F504-AL504/$C$23)*$C$21/($C$21+$C$22)&gt;$C$8,$C$8,IF(U504=$C$8,V503+(F504-AL504/$C$23)*$C$21/$C$22,V503+(F504-AL504/$C$23)*$C$21/($C$21+$C$22))))</f>
        <v>1400</v>
      </c>
      <c r="W504" s="203">
        <f>IF(R504&gt;0,0,IF(W503+AL504/$C$23&gt;$F$23,$F$23,W503+AL504/$C$23))</f>
        <v>2.7855377202730285</v>
      </c>
      <c r="X504" s="105" t="str">
        <f>IF(R504=0,"-",FORECAST($C$8,Инклинометрия!$B$2:$B$152,Инклинометрия!$A$2:$A$152))</f>
        <v>-</v>
      </c>
      <c r="Y504" s="105" t="str">
        <f>IF(R504=0,"-",FORECAST($C$8-R504,Инклинометрия!$B$2:$B$152,Инклинометрия!$A$2:$A$152))</f>
        <v>-</v>
      </c>
      <c r="Z504" s="105" t="str">
        <f>IF(R504&gt;0,FORECAST($C$8,Инклинометрия!$B$2:$B$152,Инклинометрия!$A$2:$A$152),IF(V504=$C$8,"-",FORECAST($C$8-V504,Инклинометрия!$B$2:$B$152,Инклинометрия!$A$2:$A$152)))</f>
        <v>-</v>
      </c>
      <c r="AA504" s="105" t="str">
        <f>IF(S504=0,"-",FORECAST($C$8-(S504+V504),Инклинометрия!$B$2:$B$152,Инклинометрия!$A$2:$A$152))</f>
        <v>-</v>
      </c>
      <c r="AB504" s="105">
        <f>FORECAST($C$8+T504,Инклинометрия!$B$2:$B$152,Инклинометрия!$A$2:$A$152)</f>
        <v>1422.3537391657405</v>
      </c>
      <c r="AC504" s="105">
        <f>IF(R504=0,FORECAST($C$6-T504,Инклинометрия!$B$2:$B$152,Инклинометрия!$A$2:$A$152),FORECAST($C$8,Инклинометрия!$B$2:$B$152,Инклинометрия!$A$2:$A$152))</f>
        <v>1332.6462608342592</v>
      </c>
      <c r="AD504" s="107">
        <f>IF(R504=0,FORECAST($C$8,Инклинометрия!$B$2:$B$152,Инклинометрия!$A$2:$A$152),Y504)</f>
        <v>1330</v>
      </c>
      <c r="AE504" s="107">
        <f>FORECAST($C$8-(R504+U504),Инклинометрия!$B$2:$B$152,Инклинометрия!$A$2:$A$152)</f>
        <v>0</v>
      </c>
      <c r="AF504" s="107">
        <f>IF(V504=0,"-",FORECAST($C$8,Инклинометрия!$B$2:$B$152,Инклинометрия!$A$2:$A$152))</f>
        <v>1330</v>
      </c>
      <c r="AG504" s="107">
        <f>IF(V504=0,"-",FORECAST($C$8-V504,Инклинометрия!$B$2:$B$152,Инклинометрия!$A$2:$A$152))</f>
        <v>0</v>
      </c>
      <c r="AH504" s="107">
        <f>IF(W504=0,"-",FORECAST($C$8+W504,Инклинометрия!$B$2:$B$152,Инклинометрия!$A$2:$A$152))</f>
        <v>1332.6462608342592</v>
      </c>
      <c r="AI504" s="107">
        <f>IF(W504=0,"-",FORECAST($C$8,Инклинометрия!$B$2:$B$152,Инклинометрия!$A$2:$A$152))</f>
        <v>1330</v>
      </c>
      <c r="AK504" s="122">
        <f t="shared" si="149"/>
        <v>0</v>
      </c>
      <c r="AL504" s="67">
        <f>AK504*(B504-B503)</f>
        <v>0</v>
      </c>
      <c r="AM504" s="23">
        <f t="shared" si="151"/>
        <v>8.6725204696437436E-2</v>
      </c>
      <c r="AN504" s="26">
        <f>AN503+AK504*(B504-B503)/(2*PI()*$C$5*AN503*$K$13)</f>
        <v>0.15480061813468687</v>
      </c>
      <c r="AO504" s="87">
        <f t="shared" si="143"/>
        <v>145932.55112472404</v>
      </c>
      <c r="AP504" s="87">
        <f>IF(R504+U504&lt;$C$8,0,32*$L$23/$C$12^2*($K$10*R504+$K$8*U504)+32*$L$24/($C$14^2-$C$13^2)*($K$10*S504+$K$8*V504))</f>
        <v>44607.551124724028</v>
      </c>
      <c r="AQ504" s="66">
        <f>R504*$C$11*$C$9+U504*$C$11*$C$10</f>
        <v>14695380</v>
      </c>
      <c r="AR504" s="66">
        <f>S504*$C$11*$C$9+V504*$C$11*$C$10</f>
        <v>14695380</v>
      </c>
      <c r="AS504" s="87">
        <f>$C$11*(T504*$C$9+W504*$C$10)</f>
        <v>792178.05375968735</v>
      </c>
      <c r="AT504" s="45">
        <f t="shared" si="137"/>
        <v>15633490.60488441</v>
      </c>
      <c r="AU504" s="75"/>
    </row>
    <row r="505" spans="2:47" ht="15" thickBot="1" x14ac:dyDescent="0.35">
      <c r="B505" s="41">
        <f t="shared" si="144"/>
        <v>9480</v>
      </c>
      <c r="C505" s="8">
        <f t="shared" si="145"/>
        <v>94.8</v>
      </c>
      <c r="D505" s="73">
        <f t="shared" si="133"/>
        <v>126.795</v>
      </c>
      <c r="E505" s="29">
        <f t="shared" si="150"/>
        <v>31400.392518442619</v>
      </c>
      <c r="F505" s="29">
        <f t="shared" si="146"/>
        <v>66.245553836373062</v>
      </c>
      <c r="G505" s="29">
        <f t="shared" si="147"/>
        <v>88.603428256148959</v>
      </c>
      <c r="H505" s="17">
        <f t="shared" si="148"/>
        <v>41998.024993416941</v>
      </c>
      <c r="I505" s="29">
        <f t="shared" si="138"/>
        <v>2.2250485660981263</v>
      </c>
      <c r="J505" s="29">
        <f t="shared" si="139"/>
        <v>41.69411544073867</v>
      </c>
      <c r="K505" s="32">
        <f>IF((D504+L504+M504-AL504)/($C$21+$C$22)&gt;$C$8,$C$8,(D504+L504+M504-AL504)/($C$21+$C$22))</f>
        <v>1400</v>
      </c>
      <c r="L505" s="97">
        <f t="shared" si="134"/>
        <v>0</v>
      </c>
      <c r="M505" s="96">
        <f t="shared" si="135"/>
        <v>0</v>
      </c>
      <c r="N505" s="98">
        <f t="shared" si="140"/>
        <v>1.7179213529287818</v>
      </c>
      <c r="O505" s="100">
        <f t="shared" si="136"/>
        <v>4.2266987561397071</v>
      </c>
      <c r="P505" s="104">
        <f t="shared" si="141"/>
        <v>18.880500609176615</v>
      </c>
      <c r="Q505" s="102">
        <f t="shared" si="142"/>
        <v>4.9224514715476911E-2</v>
      </c>
      <c r="R505" s="106">
        <f>IF(K505-H504&lt;0,0,K505-H504)</f>
        <v>0</v>
      </c>
      <c r="S505" s="106">
        <f>K505-V505</f>
        <v>0</v>
      </c>
      <c r="T505" s="106">
        <f>IF(R505&gt;0,$C$6-$C$8,IF($C$6-$C$8-W505&lt;0,0,$C$6-$C$8-W505))</f>
        <v>97.214462279726973</v>
      </c>
      <c r="U505" s="107">
        <f>IF(R505=0,IF(U504+(F505-AL505/$C$23)*$C$21/($C$21+$C$22)&gt;$C$8,$C$8,U504+F505*$C$21/($C$21+$C$22)),E505)</f>
        <v>1400</v>
      </c>
      <c r="V505" s="107">
        <f>IF(R505&gt;0,0,IF(V504+(F505-AL505/$C$23)*$C$21/($C$21+$C$22)&gt;$C$8,$C$8,IF(U505=$C$8,V504+(F505-AL505/$C$23)*$C$21/$C$22,V504+(F505-AL505/$C$23)*$C$21/($C$21+$C$22))))</f>
        <v>1400</v>
      </c>
      <c r="W505" s="203">
        <f>IF(R505&gt;0,0,IF(W504+AL505/$C$23&gt;$F$23,$F$23,W504+AL505/$C$23))</f>
        <v>2.7855377202730285</v>
      </c>
      <c r="X505" s="105" t="str">
        <f>IF(R505=0,"-",FORECAST($C$8,Инклинометрия!$B$2:$B$152,Инклинометрия!$A$2:$A$152))</f>
        <v>-</v>
      </c>
      <c r="Y505" s="105" t="str">
        <f>IF(R505=0,"-",FORECAST($C$8-R505,Инклинометрия!$B$2:$B$152,Инклинометрия!$A$2:$A$152))</f>
        <v>-</v>
      </c>
      <c r="Z505" s="105" t="str">
        <f>IF(R505&gt;0,FORECAST($C$8,Инклинометрия!$B$2:$B$152,Инклинометрия!$A$2:$A$152),IF(V505=$C$8,"-",FORECAST($C$8-V505,Инклинометрия!$B$2:$B$152,Инклинометрия!$A$2:$A$152)))</f>
        <v>-</v>
      </c>
      <c r="AA505" s="105" t="str">
        <f>IF(S505=0,"-",FORECAST($C$8-(S505+V505),Инклинометрия!$B$2:$B$152,Инклинометрия!$A$2:$A$152))</f>
        <v>-</v>
      </c>
      <c r="AB505" s="105">
        <f>FORECAST($C$8+T505,Инклинометрия!$B$2:$B$152,Инклинометрия!$A$2:$A$152)</f>
        <v>1422.3537391657405</v>
      </c>
      <c r="AC505" s="105">
        <f>IF(R505=0,FORECAST($C$6-T505,Инклинометрия!$B$2:$B$152,Инклинометрия!$A$2:$A$152),FORECAST($C$8,Инклинометрия!$B$2:$B$152,Инклинометрия!$A$2:$A$152))</f>
        <v>1332.6462608342592</v>
      </c>
      <c r="AD505" s="107">
        <f>IF(R505=0,FORECAST($C$8,Инклинометрия!$B$2:$B$152,Инклинометрия!$A$2:$A$152),Y505)</f>
        <v>1330</v>
      </c>
      <c r="AE505" s="107">
        <f>FORECAST($C$8-(R505+U505),Инклинометрия!$B$2:$B$152,Инклинометрия!$A$2:$A$152)</f>
        <v>0</v>
      </c>
      <c r="AF505" s="107">
        <f>IF(V505=0,"-",FORECAST($C$8,Инклинометрия!$B$2:$B$152,Инклинометрия!$A$2:$A$152))</f>
        <v>1330</v>
      </c>
      <c r="AG505" s="107">
        <f>IF(V505=0,"-",FORECAST($C$8-V505,Инклинометрия!$B$2:$B$152,Инклинометрия!$A$2:$A$152))</f>
        <v>0</v>
      </c>
      <c r="AH505" s="107">
        <f>IF(W505=0,"-",FORECAST($C$8+W505,Инклинометрия!$B$2:$B$152,Инклинометрия!$A$2:$A$152))</f>
        <v>1332.6462608342592</v>
      </c>
      <c r="AI505" s="107">
        <f>IF(W505=0,"-",FORECAST($C$8,Инклинометрия!$B$2:$B$152,Инклинометрия!$A$2:$A$152))</f>
        <v>1330</v>
      </c>
      <c r="AK505" s="122">
        <f t="shared" si="149"/>
        <v>0</v>
      </c>
      <c r="AL505" s="67">
        <f>AK505*(B505-B504)</f>
        <v>0</v>
      </c>
      <c r="AM505" s="23">
        <f t="shared" si="151"/>
        <v>8.6725204696437436E-2</v>
      </c>
      <c r="AN505" s="26">
        <f>AN504+AK505*(B505-B504)/(2*PI()*$C$5*AN504*$K$13)</f>
        <v>0.15480061813468687</v>
      </c>
      <c r="AO505" s="87">
        <f t="shared" si="143"/>
        <v>145932.55112472404</v>
      </c>
      <c r="AP505" s="87">
        <f>IF(R505+U505&lt;$C$8,0,32*$L$23/$C$12^2*($K$10*R505+$K$8*U505)+32*$L$24/($C$14^2-$C$13^2)*($K$10*S505+$K$8*V505))</f>
        <v>44607.551124724028</v>
      </c>
      <c r="AQ505" s="66">
        <f>R505*$C$11*$C$9+U505*$C$11*$C$10</f>
        <v>14695380</v>
      </c>
      <c r="AR505" s="66">
        <f>S505*$C$11*$C$9+V505*$C$11*$C$10</f>
        <v>14695380</v>
      </c>
      <c r="AS505" s="87">
        <f>$C$11*(T505*$C$9+W505*$C$10)</f>
        <v>792178.05375968735</v>
      </c>
      <c r="AT505" s="45">
        <f t="shared" si="137"/>
        <v>15633490.60488441</v>
      </c>
      <c r="AU505" s="75"/>
    </row>
    <row r="506" spans="2:47" ht="15" thickBot="1" x14ac:dyDescent="0.35">
      <c r="B506" s="41">
        <f t="shared" si="144"/>
        <v>9500</v>
      </c>
      <c r="C506" s="8">
        <f t="shared" si="145"/>
        <v>95</v>
      </c>
      <c r="D506" s="73">
        <f t="shared" si="133"/>
        <v>127.0625</v>
      </c>
      <c r="E506" s="29">
        <f t="shared" si="150"/>
        <v>31466.638072278998</v>
      </c>
      <c r="F506" s="29">
        <f t="shared" si="146"/>
        <v>66.24555383637778</v>
      </c>
      <c r="G506" s="29">
        <f t="shared" si="147"/>
        <v>88.603428256155269</v>
      </c>
      <c r="H506" s="17">
        <f t="shared" si="148"/>
        <v>42086.628421673093</v>
      </c>
      <c r="I506" s="29">
        <f t="shared" si="138"/>
        <v>2.2250485660981263</v>
      </c>
      <c r="J506" s="29">
        <f t="shared" si="139"/>
        <v>41.694115440740156</v>
      </c>
      <c r="K506" s="32">
        <f>IF((D505+L505+M505-AL505)/($C$21+$C$22)&gt;$C$8,$C$8,(D505+L505+M505-AL505)/($C$21+$C$22))</f>
        <v>1400</v>
      </c>
      <c r="L506" s="97">
        <f t="shared" si="134"/>
        <v>0</v>
      </c>
      <c r="M506" s="96">
        <f t="shared" si="135"/>
        <v>0</v>
      </c>
      <c r="N506" s="98">
        <f t="shared" si="140"/>
        <v>1.7179213529287818</v>
      </c>
      <c r="O506" s="100">
        <f t="shared" si="136"/>
        <v>4.2266987561397071</v>
      </c>
      <c r="P506" s="104">
        <f t="shared" si="141"/>
        <v>18.880500609176615</v>
      </c>
      <c r="Q506" s="102">
        <f t="shared" si="142"/>
        <v>4.9224514715476911E-2</v>
      </c>
      <c r="R506" s="106">
        <f>IF(K506-H505&lt;0,0,K506-H505)</f>
        <v>0</v>
      </c>
      <c r="S506" s="106">
        <f>K506-V506</f>
        <v>0</v>
      </c>
      <c r="T506" s="106">
        <f>IF(R506&gt;0,$C$6-$C$8,IF($C$6-$C$8-W506&lt;0,0,$C$6-$C$8-W506))</f>
        <v>97.214462279726973</v>
      </c>
      <c r="U506" s="107">
        <f>IF(R506=0,IF(U505+(F506-AL506/$C$23)*$C$21/($C$21+$C$22)&gt;$C$8,$C$8,U505+F506*$C$21/($C$21+$C$22)),E506)</f>
        <v>1400</v>
      </c>
      <c r="V506" s="107">
        <f>IF(R506&gt;0,0,IF(V505+(F506-AL506/$C$23)*$C$21/($C$21+$C$22)&gt;$C$8,$C$8,IF(U506=$C$8,V505+(F506-AL506/$C$23)*$C$21/$C$22,V505+(F506-AL506/$C$23)*$C$21/($C$21+$C$22))))</f>
        <v>1400</v>
      </c>
      <c r="W506" s="203">
        <f>IF(R506&gt;0,0,IF(W505+AL506/$C$23&gt;$F$23,$F$23,W505+AL506/$C$23))</f>
        <v>2.7855377202730285</v>
      </c>
      <c r="X506" s="105" t="str">
        <f>IF(R506=0,"-",FORECAST($C$8,Инклинометрия!$B$2:$B$152,Инклинометрия!$A$2:$A$152))</f>
        <v>-</v>
      </c>
      <c r="Y506" s="105" t="str">
        <f>IF(R506=0,"-",FORECAST($C$8-R506,Инклинометрия!$B$2:$B$152,Инклинометрия!$A$2:$A$152))</f>
        <v>-</v>
      </c>
      <c r="Z506" s="105" t="str">
        <f>IF(R506&gt;0,FORECAST($C$8,Инклинометрия!$B$2:$B$152,Инклинометрия!$A$2:$A$152),IF(V506=$C$8,"-",FORECAST($C$8-V506,Инклинометрия!$B$2:$B$152,Инклинометрия!$A$2:$A$152)))</f>
        <v>-</v>
      </c>
      <c r="AA506" s="105" t="str">
        <f>IF(S506=0,"-",FORECAST($C$8-(S506+V506),Инклинометрия!$B$2:$B$152,Инклинометрия!$A$2:$A$152))</f>
        <v>-</v>
      </c>
      <c r="AB506" s="105">
        <f>FORECAST($C$8+T506,Инклинометрия!$B$2:$B$152,Инклинометрия!$A$2:$A$152)</f>
        <v>1422.3537391657405</v>
      </c>
      <c r="AC506" s="105">
        <f>IF(R506=0,FORECAST($C$6-T506,Инклинометрия!$B$2:$B$152,Инклинометрия!$A$2:$A$152),FORECAST($C$8,Инклинометрия!$B$2:$B$152,Инклинометрия!$A$2:$A$152))</f>
        <v>1332.6462608342592</v>
      </c>
      <c r="AD506" s="107">
        <f>IF(R506=0,FORECAST($C$8,Инклинометрия!$B$2:$B$152,Инклинометрия!$A$2:$A$152),Y506)</f>
        <v>1330</v>
      </c>
      <c r="AE506" s="107">
        <f>FORECAST($C$8-(R506+U506),Инклинометрия!$B$2:$B$152,Инклинометрия!$A$2:$A$152)</f>
        <v>0</v>
      </c>
      <c r="AF506" s="107">
        <f>IF(V506=0,"-",FORECAST($C$8,Инклинометрия!$B$2:$B$152,Инклинометрия!$A$2:$A$152))</f>
        <v>1330</v>
      </c>
      <c r="AG506" s="107">
        <f>IF(V506=0,"-",FORECAST($C$8-V506,Инклинометрия!$B$2:$B$152,Инклинометрия!$A$2:$A$152))</f>
        <v>0</v>
      </c>
      <c r="AH506" s="107">
        <f>IF(W506=0,"-",FORECAST($C$8+W506,Инклинометрия!$B$2:$B$152,Инклинометрия!$A$2:$A$152))</f>
        <v>1332.6462608342592</v>
      </c>
      <c r="AI506" s="107">
        <f>IF(W506=0,"-",FORECAST($C$8,Инклинометрия!$B$2:$B$152,Инклинометрия!$A$2:$A$152))</f>
        <v>1330</v>
      </c>
      <c r="AK506" s="122">
        <f t="shared" si="149"/>
        <v>0</v>
      </c>
      <c r="AL506" s="67">
        <f>AK506*(B506-B505)</f>
        <v>0</v>
      </c>
      <c r="AM506" s="23">
        <f t="shared" si="151"/>
        <v>8.6725204696437436E-2</v>
      </c>
      <c r="AN506" s="26">
        <f>AN505+AK506*(B506-B505)/(2*PI()*$C$5*AN505*$K$13)</f>
        <v>0.15480061813468687</v>
      </c>
      <c r="AO506" s="87">
        <f t="shared" si="143"/>
        <v>145932.55112472404</v>
      </c>
      <c r="AP506" s="87">
        <f>IF(R506+U506&lt;$C$8,0,32*$L$23/$C$12^2*($K$10*R506+$K$8*U506)+32*$L$24/($C$14^2-$C$13^2)*($K$10*S506+$K$8*V506))</f>
        <v>44607.551124724028</v>
      </c>
      <c r="AQ506" s="66">
        <f>R506*$C$11*$C$9+U506*$C$11*$C$10</f>
        <v>14695380</v>
      </c>
      <c r="AR506" s="66">
        <f>S506*$C$11*$C$9+V506*$C$11*$C$10</f>
        <v>14695380</v>
      </c>
      <c r="AS506" s="87">
        <f>$C$11*(T506*$C$9+W506*$C$10)</f>
        <v>792178.05375968735</v>
      </c>
      <c r="AT506" s="45">
        <f t="shared" si="137"/>
        <v>15633490.60488441</v>
      </c>
      <c r="AU506" s="75"/>
    </row>
    <row r="507" spans="2:47" ht="15" thickBot="1" x14ac:dyDescent="0.35">
      <c r="B507" s="41">
        <f t="shared" si="144"/>
        <v>9520</v>
      </c>
      <c r="C507" s="8">
        <f t="shared" si="145"/>
        <v>95.2</v>
      </c>
      <c r="D507" s="73">
        <f t="shared" si="133"/>
        <v>127.33</v>
      </c>
      <c r="E507" s="29">
        <f t="shared" si="150"/>
        <v>31532.883626115374</v>
      </c>
      <c r="F507" s="29">
        <f t="shared" si="146"/>
        <v>66.24555383637778</v>
      </c>
      <c r="G507" s="29">
        <f t="shared" si="147"/>
        <v>88.603428256155269</v>
      </c>
      <c r="H507" s="17">
        <f t="shared" si="148"/>
        <v>42175.231849929245</v>
      </c>
      <c r="I507" s="29">
        <f t="shared" si="138"/>
        <v>2.2250485660981263</v>
      </c>
      <c r="J507" s="29">
        <f t="shared" si="139"/>
        <v>41.694115440740156</v>
      </c>
      <c r="K507" s="32">
        <f>IF((D506+L506+M506-AL506)/($C$21+$C$22)&gt;$C$8,$C$8,(D506+L506+M506-AL506)/($C$21+$C$22))</f>
        <v>1400</v>
      </c>
      <c r="L507" s="97">
        <f t="shared" si="134"/>
        <v>0</v>
      </c>
      <c r="M507" s="96">
        <f t="shared" si="135"/>
        <v>0</v>
      </c>
      <c r="N507" s="98">
        <f t="shared" si="140"/>
        <v>1.7179213529287818</v>
      </c>
      <c r="O507" s="100">
        <f t="shared" si="136"/>
        <v>4.2266987561397071</v>
      </c>
      <c r="P507" s="104">
        <f t="shared" si="141"/>
        <v>18.880500609176615</v>
      </c>
      <c r="Q507" s="102">
        <f t="shared" si="142"/>
        <v>4.9224514715476911E-2</v>
      </c>
      <c r="R507" s="106">
        <f>IF(K507-H506&lt;0,0,K507-H506)</f>
        <v>0</v>
      </c>
      <c r="S507" s="106">
        <f>K507-V507</f>
        <v>0</v>
      </c>
      <c r="T507" s="106">
        <f>IF(R507&gt;0,$C$6-$C$8,IF($C$6-$C$8-W507&lt;0,0,$C$6-$C$8-W507))</f>
        <v>97.214462279726973</v>
      </c>
      <c r="U507" s="107">
        <f>IF(R507=0,IF(U506+(F507-AL507/$C$23)*$C$21/($C$21+$C$22)&gt;$C$8,$C$8,U506+F507*$C$21/($C$21+$C$22)),E507)</f>
        <v>1400</v>
      </c>
      <c r="V507" s="107">
        <f>IF(R507&gt;0,0,IF(V506+(F507-AL507/$C$23)*$C$21/($C$21+$C$22)&gt;$C$8,$C$8,IF(U507=$C$8,V506+(F507-AL507/$C$23)*$C$21/$C$22,V506+(F507-AL507/$C$23)*$C$21/($C$21+$C$22))))</f>
        <v>1400</v>
      </c>
      <c r="W507" s="203">
        <f>IF(R507&gt;0,0,IF(W506+AL507/$C$23&gt;$F$23,$F$23,W506+AL507/$C$23))</f>
        <v>2.7855377202730285</v>
      </c>
      <c r="X507" s="105" t="str">
        <f>IF(R507=0,"-",FORECAST($C$8,Инклинометрия!$B$2:$B$152,Инклинометрия!$A$2:$A$152))</f>
        <v>-</v>
      </c>
      <c r="Y507" s="105" t="str">
        <f>IF(R507=0,"-",FORECAST($C$8-R507,Инклинометрия!$B$2:$B$152,Инклинометрия!$A$2:$A$152))</f>
        <v>-</v>
      </c>
      <c r="Z507" s="105" t="str">
        <f>IF(R507&gt;0,FORECAST($C$8,Инклинометрия!$B$2:$B$152,Инклинометрия!$A$2:$A$152),IF(V507=$C$8,"-",FORECAST($C$8-V507,Инклинометрия!$B$2:$B$152,Инклинометрия!$A$2:$A$152)))</f>
        <v>-</v>
      </c>
      <c r="AA507" s="105" t="str">
        <f>IF(S507=0,"-",FORECAST($C$8-(S507+V507),Инклинометрия!$B$2:$B$152,Инклинометрия!$A$2:$A$152))</f>
        <v>-</v>
      </c>
      <c r="AB507" s="105">
        <f>FORECAST($C$8+T507,Инклинометрия!$B$2:$B$152,Инклинометрия!$A$2:$A$152)</f>
        <v>1422.3537391657405</v>
      </c>
      <c r="AC507" s="105">
        <f>IF(R507=0,FORECAST($C$6-T507,Инклинометрия!$B$2:$B$152,Инклинометрия!$A$2:$A$152),FORECAST($C$8,Инклинометрия!$B$2:$B$152,Инклинометрия!$A$2:$A$152))</f>
        <v>1332.6462608342592</v>
      </c>
      <c r="AD507" s="107">
        <f>IF(R507=0,FORECAST($C$8,Инклинометрия!$B$2:$B$152,Инклинометрия!$A$2:$A$152),Y507)</f>
        <v>1330</v>
      </c>
      <c r="AE507" s="107">
        <f>FORECAST($C$8-(R507+U507),Инклинометрия!$B$2:$B$152,Инклинометрия!$A$2:$A$152)</f>
        <v>0</v>
      </c>
      <c r="AF507" s="107">
        <f>IF(V507=0,"-",FORECAST($C$8,Инклинометрия!$B$2:$B$152,Инклинометрия!$A$2:$A$152))</f>
        <v>1330</v>
      </c>
      <c r="AG507" s="107">
        <f>IF(V507=0,"-",FORECAST($C$8-V507,Инклинометрия!$B$2:$B$152,Инклинометрия!$A$2:$A$152))</f>
        <v>0</v>
      </c>
      <c r="AH507" s="107">
        <f>IF(W507=0,"-",FORECAST($C$8+W507,Инклинометрия!$B$2:$B$152,Инклинометрия!$A$2:$A$152))</f>
        <v>1332.6462608342592</v>
      </c>
      <c r="AI507" s="107">
        <f>IF(W507=0,"-",FORECAST($C$8,Инклинометрия!$B$2:$B$152,Инклинометрия!$A$2:$A$152))</f>
        <v>1330</v>
      </c>
      <c r="AK507" s="122">
        <f t="shared" si="149"/>
        <v>0</v>
      </c>
      <c r="AL507" s="67">
        <f>AK507*(B507-B506)</f>
        <v>0</v>
      </c>
      <c r="AM507" s="23">
        <f t="shared" si="151"/>
        <v>8.6725204696437436E-2</v>
      </c>
      <c r="AN507" s="26">
        <f>AN506+AK507*(B507-B506)/(2*PI()*$C$5*AN506*$K$13)</f>
        <v>0.15480061813468687</v>
      </c>
      <c r="AO507" s="87">
        <f t="shared" si="143"/>
        <v>145932.55112472404</v>
      </c>
      <c r="AP507" s="87">
        <f>IF(R507+U507&lt;$C$8,0,32*$L$23/$C$12^2*($K$10*R507+$K$8*U507)+32*$L$24/($C$14^2-$C$13^2)*($K$10*S507+$K$8*V507))</f>
        <v>44607.551124724028</v>
      </c>
      <c r="AQ507" s="66">
        <f>R507*$C$11*$C$9+U507*$C$11*$C$10</f>
        <v>14695380</v>
      </c>
      <c r="AR507" s="66">
        <f>S507*$C$11*$C$9+V507*$C$11*$C$10</f>
        <v>14695380</v>
      </c>
      <c r="AS507" s="87">
        <f>$C$11*(T507*$C$9+W507*$C$10)</f>
        <v>792178.05375968735</v>
      </c>
      <c r="AT507" s="45">
        <f t="shared" si="137"/>
        <v>15633490.60488441</v>
      </c>
      <c r="AU507" s="75"/>
    </row>
    <row r="508" spans="2:47" ht="15" thickBot="1" x14ac:dyDescent="0.35">
      <c r="B508" s="41">
        <f t="shared" si="144"/>
        <v>9540</v>
      </c>
      <c r="C508" s="8">
        <f t="shared" si="145"/>
        <v>95.4</v>
      </c>
      <c r="D508" s="73">
        <f t="shared" si="133"/>
        <v>127.5975</v>
      </c>
      <c r="E508" s="29">
        <f t="shared" si="150"/>
        <v>31599.129179951753</v>
      </c>
      <c r="F508" s="29">
        <f t="shared" si="146"/>
        <v>66.24555383637778</v>
      </c>
      <c r="G508" s="29">
        <f t="shared" si="147"/>
        <v>88.603428256155269</v>
      </c>
      <c r="H508" s="17">
        <f t="shared" si="148"/>
        <v>42263.835278185397</v>
      </c>
      <c r="I508" s="29">
        <f t="shared" si="138"/>
        <v>2.2250485660981263</v>
      </c>
      <c r="J508" s="29">
        <f t="shared" si="139"/>
        <v>41.694115440740156</v>
      </c>
      <c r="K508" s="32">
        <f>IF((D507+L507+M507-AL507)/($C$21+$C$22)&gt;$C$8,$C$8,(D507+L507+M507-AL507)/($C$21+$C$22))</f>
        <v>1400</v>
      </c>
      <c r="L508" s="97">
        <f t="shared" si="134"/>
        <v>0</v>
      </c>
      <c r="M508" s="96">
        <f t="shared" si="135"/>
        <v>0</v>
      </c>
      <c r="N508" s="98">
        <f t="shared" si="140"/>
        <v>1.7179213529287818</v>
      </c>
      <c r="O508" s="100">
        <f t="shared" si="136"/>
        <v>4.2266987561397071</v>
      </c>
      <c r="P508" s="104">
        <f t="shared" si="141"/>
        <v>18.880500609176615</v>
      </c>
      <c r="Q508" s="102">
        <f t="shared" si="142"/>
        <v>4.9224514715476911E-2</v>
      </c>
      <c r="R508" s="106">
        <f>IF(K508-H507&lt;0,0,K508-H507)</f>
        <v>0</v>
      </c>
      <c r="S508" s="106">
        <f>K508-V508</f>
        <v>0</v>
      </c>
      <c r="T508" s="106">
        <f>IF(R508&gt;0,$C$6-$C$8,IF($C$6-$C$8-W508&lt;0,0,$C$6-$C$8-W508))</f>
        <v>97.214462279726973</v>
      </c>
      <c r="U508" s="107">
        <f>IF(R508=0,IF(U507+(F508-AL508/$C$23)*$C$21/($C$21+$C$22)&gt;$C$8,$C$8,U507+F508*$C$21/($C$21+$C$22)),E508)</f>
        <v>1400</v>
      </c>
      <c r="V508" s="107">
        <f>IF(R508&gt;0,0,IF(V507+(F508-AL508/$C$23)*$C$21/($C$21+$C$22)&gt;$C$8,$C$8,IF(U508=$C$8,V507+(F508-AL508/$C$23)*$C$21/$C$22,V507+(F508-AL508/$C$23)*$C$21/($C$21+$C$22))))</f>
        <v>1400</v>
      </c>
      <c r="W508" s="203">
        <f>IF(R508&gt;0,0,IF(W507+AL508/$C$23&gt;$F$23,$F$23,W507+AL508/$C$23))</f>
        <v>2.7855377202730285</v>
      </c>
      <c r="X508" s="105" t="str">
        <f>IF(R508=0,"-",FORECAST($C$8,Инклинометрия!$B$2:$B$152,Инклинометрия!$A$2:$A$152))</f>
        <v>-</v>
      </c>
      <c r="Y508" s="105" t="str">
        <f>IF(R508=0,"-",FORECAST($C$8-R508,Инклинометрия!$B$2:$B$152,Инклинометрия!$A$2:$A$152))</f>
        <v>-</v>
      </c>
      <c r="Z508" s="105" t="str">
        <f>IF(R508&gt;0,FORECAST($C$8,Инклинометрия!$B$2:$B$152,Инклинометрия!$A$2:$A$152),IF(V508=$C$8,"-",FORECAST($C$8-V508,Инклинометрия!$B$2:$B$152,Инклинометрия!$A$2:$A$152)))</f>
        <v>-</v>
      </c>
      <c r="AA508" s="105" t="str">
        <f>IF(S508=0,"-",FORECAST($C$8-(S508+V508),Инклинометрия!$B$2:$B$152,Инклинометрия!$A$2:$A$152))</f>
        <v>-</v>
      </c>
      <c r="AB508" s="105">
        <f>FORECAST($C$8+T508,Инклинометрия!$B$2:$B$152,Инклинометрия!$A$2:$A$152)</f>
        <v>1422.3537391657405</v>
      </c>
      <c r="AC508" s="105">
        <f>IF(R508=0,FORECAST($C$6-T508,Инклинометрия!$B$2:$B$152,Инклинометрия!$A$2:$A$152),FORECAST($C$8,Инклинометрия!$B$2:$B$152,Инклинометрия!$A$2:$A$152))</f>
        <v>1332.6462608342592</v>
      </c>
      <c r="AD508" s="107">
        <f>IF(R508=0,FORECAST($C$8,Инклинометрия!$B$2:$B$152,Инклинометрия!$A$2:$A$152),Y508)</f>
        <v>1330</v>
      </c>
      <c r="AE508" s="107">
        <f>FORECAST($C$8-(R508+U508),Инклинометрия!$B$2:$B$152,Инклинометрия!$A$2:$A$152)</f>
        <v>0</v>
      </c>
      <c r="AF508" s="107">
        <f>IF(V508=0,"-",FORECAST($C$8,Инклинометрия!$B$2:$B$152,Инклинометрия!$A$2:$A$152))</f>
        <v>1330</v>
      </c>
      <c r="AG508" s="107">
        <f>IF(V508=0,"-",FORECAST($C$8-V508,Инклинометрия!$B$2:$B$152,Инклинометрия!$A$2:$A$152))</f>
        <v>0</v>
      </c>
      <c r="AH508" s="107">
        <f>IF(W508=0,"-",FORECAST($C$8+W508,Инклинометрия!$B$2:$B$152,Инклинометрия!$A$2:$A$152))</f>
        <v>1332.6462608342592</v>
      </c>
      <c r="AI508" s="107">
        <f>IF(W508=0,"-",FORECAST($C$8,Инклинометрия!$B$2:$B$152,Инклинометрия!$A$2:$A$152))</f>
        <v>1330</v>
      </c>
      <c r="AK508" s="122">
        <f t="shared" si="149"/>
        <v>0</v>
      </c>
      <c r="AL508" s="67">
        <f>AK508*(B508-B507)</f>
        <v>0</v>
      </c>
      <c r="AM508" s="23">
        <f t="shared" si="151"/>
        <v>8.6725204696437436E-2</v>
      </c>
      <c r="AN508" s="26">
        <f>AN507+AK508*(B508-B507)/(2*PI()*$C$5*AN507*$K$13)</f>
        <v>0.15480061813468687</v>
      </c>
      <c r="AO508" s="87">
        <f t="shared" si="143"/>
        <v>145932.55112472404</v>
      </c>
      <c r="AP508" s="87">
        <f>IF(R508+U508&lt;$C$8,0,32*$L$23/$C$12^2*($K$10*R508+$K$8*U508)+32*$L$24/($C$14^2-$C$13^2)*($K$10*S508+$K$8*V508))</f>
        <v>44607.551124724028</v>
      </c>
      <c r="AQ508" s="66">
        <f>R508*$C$11*$C$9+U508*$C$11*$C$10</f>
        <v>14695380</v>
      </c>
      <c r="AR508" s="66">
        <f>S508*$C$11*$C$9+V508*$C$11*$C$10</f>
        <v>14695380</v>
      </c>
      <c r="AS508" s="87">
        <f>$C$11*(T508*$C$9+W508*$C$10)</f>
        <v>792178.05375968735</v>
      </c>
      <c r="AT508" s="45">
        <f t="shared" si="137"/>
        <v>15633490.60488441</v>
      </c>
      <c r="AU508" s="75"/>
    </row>
    <row r="509" spans="2:47" ht="15" thickBot="1" x14ac:dyDescent="0.35">
      <c r="B509" s="41">
        <f t="shared" si="144"/>
        <v>9560</v>
      </c>
      <c r="C509" s="8">
        <f t="shared" si="145"/>
        <v>95.600000000000009</v>
      </c>
      <c r="D509" s="73">
        <f t="shared" si="133"/>
        <v>127.86500000000002</v>
      </c>
      <c r="E509" s="29">
        <f t="shared" si="150"/>
        <v>31665.374733788129</v>
      </c>
      <c r="F509" s="29">
        <f t="shared" si="146"/>
        <v>66.24555383637778</v>
      </c>
      <c r="G509" s="29">
        <f t="shared" si="147"/>
        <v>88.603428256155269</v>
      </c>
      <c r="H509" s="17">
        <f t="shared" si="148"/>
        <v>42352.43870644155</v>
      </c>
      <c r="I509" s="29">
        <f t="shared" si="138"/>
        <v>2.2250485660981263</v>
      </c>
      <c r="J509" s="29">
        <f t="shared" si="139"/>
        <v>41.694115440740156</v>
      </c>
      <c r="K509" s="32">
        <f>IF((D508+L508+M508-AL508)/($C$21+$C$22)&gt;$C$8,$C$8,(D508+L508+M508-AL508)/($C$21+$C$22))</f>
        <v>1400</v>
      </c>
      <c r="L509" s="97">
        <f t="shared" si="134"/>
        <v>0</v>
      </c>
      <c r="M509" s="96">
        <f t="shared" si="135"/>
        <v>0</v>
      </c>
      <c r="N509" s="98">
        <f t="shared" si="140"/>
        <v>1.7179213529287818</v>
      </c>
      <c r="O509" s="100">
        <f t="shared" si="136"/>
        <v>4.2266987561397071</v>
      </c>
      <c r="P509" s="104">
        <f t="shared" si="141"/>
        <v>18.880500609176615</v>
      </c>
      <c r="Q509" s="102">
        <f t="shared" si="142"/>
        <v>4.9224514715476911E-2</v>
      </c>
      <c r="R509" s="106">
        <f>IF(K509-H508&lt;0,0,K509-H508)</f>
        <v>0</v>
      </c>
      <c r="S509" s="106">
        <f>K509-V509</f>
        <v>0</v>
      </c>
      <c r="T509" s="106">
        <f>IF(R509&gt;0,$C$6-$C$8,IF($C$6-$C$8-W509&lt;0,0,$C$6-$C$8-W509))</f>
        <v>97.214462279726973</v>
      </c>
      <c r="U509" s="107">
        <f>IF(R509=0,IF(U508+(F509-AL509/$C$23)*$C$21/($C$21+$C$22)&gt;$C$8,$C$8,U508+F509*$C$21/($C$21+$C$22)),E509)</f>
        <v>1400</v>
      </c>
      <c r="V509" s="107">
        <f>IF(R509&gt;0,0,IF(V508+(F509-AL509/$C$23)*$C$21/($C$21+$C$22)&gt;$C$8,$C$8,IF(U509=$C$8,V508+(F509-AL509/$C$23)*$C$21/$C$22,V508+(F509-AL509/$C$23)*$C$21/($C$21+$C$22))))</f>
        <v>1400</v>
      </c>
      <c r="W509" s="203">
        <f>IF(R509&gt;0,0,IF(W508+AL509/$C$23&gt;$F$23,$F$23,W508+AL509/$C$23))</f>
        <v>2.7855377202730285</v>
      </c>
      <c r="X509" s="105" t="str">
        <f>IF(R509=0,"-",FORECAST($C$8,Инклинометрия!$B$2:$B$152,Инклинометрия!$A$2:$A$152))</f>
        <v>-</v>
      </c>
      <c r="Y509" s="105" t="str">
        <f>IF(R509=0,"-",FORECAST($C$8-R509,Инклинометрия!$B$2:$B$152,Инклинометрия!$A$2:$A$152))</f>
        <v>-</v>
      </c>
      <c r="Z509" s="105" t="str">
        <f>IF(R509&gt;0,FORECAST($C$8,Инклинометрия!$B$2:$B$152,Инклинометрия!$A$2:$A$152),IF(V509=$C$8,"-",FORECAST($C$8-V509,Инклинометрия!$B$2:$B$152,Инклинометрия!$A$2:$A$152)))</f>
        <v>-</v>
      </c>
      <c r="AA509" s="105" t="str">
        <f>IF(S509=0,"-",FORECAST($C$8-(S509+V509),Инклинометрия!$B$2:$B$152,Инклинометрия!$A$2:$A$152))</f>
        <v>-</v>
      </c>
      <c r="AB509" s="105">
        <f>FORECAST($C$8+T509,Инклинометрия!$B$2:$B$152,Инклинометрия!$A$2:$A$152)</f>
        <v>1422.3537391657405</v>
      </c>
      <c r="AC509" s="105">
        <f>IF(R509=0,FORECAST($C$6-T509,Инклинометрия!$B$2:$B$152,Инклинометрия!$A$2:$A$152),FORECAST($C$8,Инклинометрия!$B$2:$B$152,Инклинометрия!$A$2:$A$152))</f>
        <v>1332.6462608342592</v>
      </c>
      <c r="AD509" s="107">
        <f>IF(R509=0,FORECAST($C$8,Инклинометрия!$B$2:$B$152,Инклинометрия!$A$2:$A$152),Y509)</f>
        <v>1330</v>
      </c>
      <c r="AE509" s="107">
        <f>FORECAST($C$8-(R509+U509),Инклинометрия!$B$2:$B$152,Инклинометрия!$A$2:$A$152)</f>
        <v>0</v>
      </c>
      <c r="AF509" s="107">
        <f>IF(V509=0,"-",FORECAST($C$8,Инклинометрия!$B$2:$B$152,Инклинометрия!$A$2:$A$152))</f>
        <v>1330</v>
      </c>
      <c r="AG509" s="107">
        <f>IF(V509=0,"-",FORECAST($C$8-V509,Инклинометрия!$B$2:$B$152,Инклинометрия!$A$2:$A$152))</f>
        <v>0</v>
      </c>
      <c r="AH509" s="107">
        <f>IF(W509=0,"-",FORECAST($C$8+W509,Инклинометрия!$B$2:$B$152,Инклинометрия!$A$2:$A$152))</f>
        <v>1332.6462608342592</v>
      </c>
      <c r="AI509" s="107">
        <f>IF(W509=0,"-",FORECAST($C$8,Инклинометрия!$B$2:$B$152,Инклинометрия!$A$2:$A$152))</f>
        <v>1330</v>
      </c>
      <c r="AK509" s="122">
        <f t="shared" si="149"/>
        <v>0</v>
      </c>
      <c r="AL509" s="67">
        <f>AK509*(B509-B508)</f>
        <v>0</v>
      </c>
      <c r="AM509" s="23">
        <f t="shared" si="151"/>
        <v>8.6725204696437436E-2</v>
      </c>
      <c r="AN509" s="26">
        <f>AN508+AK509*(B509-B508)/(2*PI()*$C$5*AN508*$K$13)</f>
        <v>0.15480061813468687</v>
      </c>
      <c r="AO509" s="87">
        <f t="shared" si="143"/>
        <v>145932.55112472404</v>
      </c>
      <c r="AP509" s="87">
        <f>IF(R509+U509&lt;$C$8,0,32*$L$23/$C$12^2*($K$10*R509+$K$8*U509)+32*$L$24/($C$14^2-$C$13^2)*($K$10*S509+$K$8*V509))</f>
        <v>44607.551124724028</v>
      </c>
      <c r="AQ509" s="66">
        <f>R509*$C$11*$C$9+U509*$C$11*$C$10</f>
        <v>14695380</v>
      </c>
      <c r="AR509" s="66">
        <f>S509*$C$11*$C$9+V509*$C$11*$C$10</f>
        <v>14695380</v>
      </c>
      <c r="AS509" s="87">
        <f>$C$11*(T509*$C$9+W509*$C$10)</f>
        <v>792178.05375968735</v>
      </c>
      <c r="AT509" s="45">
        <f t="shared" si="137"/>
        <v>15633490.60488441</v>
      </c>
      <c r="AU509" s="75"/>
    </row>
    <row r="510" spans="2:47" ht="15" thickBot="1" x14ac:dyDescent="0.35">
      <c r="B510" s="41">
        <f t="shared" si="144"/>
        <v>9580</v>
      </c>
      <c r="C510" s="8">
        <f t="shared" si="145"/>
        <v>95.8</v>
      </c>
      <c r="D510" s="73">
        <f t="shared" si="133"/>
        <v>128.13249999999999</v>
      </c>
      <c r="E510" s="29">
        <f t="shared" si="150"/>
        <v>31731.620287624504</v>
      </c>
      <c r="F510" s="29">
        <f t="shared" si="146"/>
        <v>66.245553836373062</v>
      </c>
      <c r="G510" s="29">
        <f t="shared" si="147"/>
        <v>88.603428256148959</v>
      </c>
      <c r="H510" s="17">
        <f t="shared" si="148"/>
        <v>42441.042134697702</v>
      </c>
      <c r="I510" s="29">
        <f t="shared" si="138"/>
        <v>2.2250485660981263</v>
      </c>
      <c r="J510" s="29">
        <f t="shared" si="139"/>
        <v>41.69411544073867</v>
      </c>
      <c r="K510" s="32">
        <f>IF((D509+L509+M509-AL509)/($C$21+$C$22)&gt;$C$8,$C$8,(D509+L509+M509-AL509)/($C$21+$C$22))</f>
        <v>1400</v>
      </c>
      <c r="L510" s="97">
        <f t="shared" si="134"/>
        <v>0</v>
      </c>
      <c r="M510" s="96">
        <f t="shared" si="135"/>
        <v>0</v>
      </c>
      <c r="N510" s="98">
        <f t="shared" si="140"/>
        <v>1.7179213529287818</v>
      </c>
      <c r="O510" s="100">
        <f t="shared" si="136"/>
        <v>4.2266987561397071</v>
      </c>
      <c r="P510" s="104">
        <f t="shared" si="141"/>
        <v>18.880500609176615</v>
      </c>
      <c r="Q510" s="102">
        <f t="shared" si="142"/>
        <v>4.9224514715476911E-2</v>
      </c>
      <c r="R510" s="106">
        <f>IF(K510-H509&lt;0,0,K510-H509)</f>
        <v>0</v>
      </c>
      <c r="S510" s="106">
        <f>K510-V510</f>
        <v>0</v>
      </c>
      <c r="T510" s="106">
        <f>IF(R510&gt;0,$C$6-$C$8,IF($C$6-$C$8-W510&lt;0,0,$C$6-$C$8-W510))</f>
        <v>97.214462279726973</v>
      </c>
      <c r="U510" s="107">
        <f>IF(R510=0,IF(U509+(F510-AL510/$C$23)*$C$21/($C$21+$C$22)&gt;$C$8,$C$8,U509+F510*$C$21/($C$21+$C$22)),E510)</f>
        <v>1400</v>
      </c>
      <c r="V510" s="107">
        <f>IF(R510&gt;0,0,IF(V509+(F510-AL510/$C$23)*$C$21/($C$21+$C$22)&gt;$C$8,$C$8,IF(U510=$C$8,V509+(F510-AL510/$C$23)*$C$21/$C$22,V509+(F510-AL510/$C$23)*$C$21/($C$21+$C$22))))</f>
        <v>1400</v>
      </c>
      <c r="W510" s="203">
        <f>IF(R510&gt;0,0,IF(W509+AL510/$C$23&gt;$F$23,$F$23,W509+AL510/$C$23))</f>
        <v>2.7855377202730285</v>
      </c>
      <c r="X510" s="105" t="str">
        <f>IF(R510=0,"-",FORECAST($C$8,Инклинометрия!$B$2:$B$152,Инклинометрия!$A$2:$A$152))</f>
        <v>-</v>
      </c>
      <c r="Y510" s="105" t="str">
        <f>IF(R510=0,"-",FORECAST($C$8-R510,Инклинометрия!$B$2:$B$152,Инклинометрия!$A$2:$A$152))</f>
        <v>-</v>
      </c>
      <c r="Z510" s="105" t="str">
        <f>IF(R510&gt;0,FORECAST($C$8,Инклинометрия!$B$2:$B$152,Инклинометрия!$A$2:$A$152),IF(V510=$C$8,"-",FORECAST($C$8-V510,Инклинометрия!$B$2:$B$152,Инклинометрия!$A$2:$A$152)))</f>
        <v>-</v>
      </c>
      <c r="AA510" s="105" t="str">
        <f>IF(S510=0,"-",FORECAST($C$8-(S510+V510),Инклинометрия!$B$2:$B$152,Инклинометрия!$A$2:$A$152))</f>
        <v>-</v>
      </c>
      <c r="AB510" s="105">
        <f>FORECAST($C$8+T510,Инклинометрия!$B$2:$B$152,Инклинометрия!$A$2:$A$152)</f>
        <v>1422.3537391657405</v>
      </c>
      <c r="AC510" s="105">
        <f>IF(R510=0,FORECAST($C$6-T510,Инклинометрия!$B$2:$B$152,Инклинометрия!$A$2:$A$152),FORECAST($C$8,Инклинометрия!$B$2:$B$152,Инклинометрия!$A$2:$A$152))</f>
        <v>1332.6462608342592</v>
      </c>
      <c r="AD510" s="107">
        <f>IF(R510=0,FORECAST($C$8,Инклинометрия!$B$2:$B$152,Инклинометрия!$A$2:$A$152),Y510)</f>
        <v>1330</v>
      </c>
      <c r="AE510" s="107">
        <f>FORECAST($C$8-(R510+U510),Инклинометрия!$B$2:$B$152,Инклинометрия!$A$2:$A$152)</f>
        <v>0</v>
      </c>
      <c r="AF510" s="107">
        <f>IF(V510=0,"-",FORECAST($C$8,Инклинометрия!$B$2:$B$152,Инклинометрия!$A$2:$A$152))</f>
        <v>1330</v>
      </c>
      <c r="AG510" s="107">
        <f>IF(V510=0,"-",FORECAST($C$8-V510,Инклинометрия!$B$2:$B$152,Инклинометрия!$A$2:$A$152))</f>
        <v>0</v>
      </c>
      <c r="AH510" s="107">
        <f>IF(W510=0,"-",FORECAST($C$8+W510,Инклинометрия!$B$2:$B$152,Инклинометрия!$A$2:$A$152))</f>
        <v>1332.6462608342592</v>
      </c>
      <c r="AI510" s="107">
        <f>IF(W510=0,"-",FORECAST($C$8,Инклинометрия!$B$2:$B$152,Инклинометрия!$A$2:$A$152))</f>
        <v>1330</v>
      </c>
      <c r="AK510" s="122">
        <f t="shared" si="149"/>
        <v>0</v>
      </c>
      <c r="AL510" s="67">
        <f>AK510*(B510-B509)</f>
        <v>0</v>
      </c>
      <c r="AM510" s="23">
        <f t="shared" si="151"/>
        <v>8.6725204696437436E-2</v>
      </c>
      <c r="AN510" s="26">
        <f>AN509+AK510*(B510-B509)/(2*PI()*$C$5*AN509*$K$13)</f>
        <v>0.15480061813468687</v>
      </c>
      <c r="AO510" s="87">
        <f t="shared" si="143"/>
        <v>145932.55112472404</v>
      </c>
      <c r="AP510" s="87">
        <f>IF(R510+U510&lt;$C$8,0,32*$L$23/$C$12^2*($K$10*R510+$K$8*U510)+32*$L$24/($C$14^2-$C$13^2)*($K$10*S510+$K$8*V510))</f>
        <v>44607.551124724028</v>
      </c>
      <c r="AQ510" s="66">
        <f>R510*$C$11*$C$9+U510*$C$11*$C$10</f>
        <v>14695380</v>
      </c>
      <c r="AR510" s="66">
        <f>S510*$C$11*$C$9+V510*$C$11*$C$10</f>
        <v>14695380</v>
      </c>
      <c r="AS510" s="87">
        <f>$C$11*(T510*$C$9+W510*$C$10)</f>
        <v>792178.05375968735</v>
      </c>
      <c r="AT510" s="45">
        <f t="shared" si="137"/>
        <v>15633490.60488441</v>
      </c>
      <c r="AU510" s="75"/>
    </row>
    <row r="511" spans="2:47" ht="15" thickBot="1" x14ac:dyDescent="0.35">
      <c r="B511" s="41">
        <f t="shared" si="144"/>
        <v>9600</v>
      </c>
      <c r="C511" s="8">
        <f t="shared" si="145"/>
        <v>96</v>
      </c>
      <c r="D511" s="73">
        <f t="shared" si="133"/>
        <v>128.4</v>
      </c>
      <c r="E511" s="29">
        <f t="shared" si="150"/>
        <v>31797.86584146088</v>
      </c>
      <c r="F511" s="29">
        <f t="shared" si="146"/>
        <v>66.24555383637778</v>
      </c>
      <c r="G511" s="29">
        <f t="shared" si="147"/>
        <v>88.603428256155269</v>
      </c>
      <c r="H511" s="17">
        <f t="shared" si="148"/>
        <v>42529.645562953854</v>
      </c>
      <c r="I511" s="29">
        <f t="shared" si="138"/>
        <v>2.2250485660981263</v>
      </c>
      <c r="J511" s="29">
        <f t="shared" si="139"/>
        <v>41.694115440740156</v>
      </c>
      <c r="K511" s="32">
        <f>IF((D510+L510+M510-AL510)/($C$21+$C$22)&gt;$C$8,$C$8,(D510+L510+M510-AL510)/($C$21+$C$22))</f>
        <v>1400</v>
      </c>
      <c r="L511" s="97">
        <f t="shared" si="134"/>
        <v>0</v>
      </c>
      <c r="M511" s="96">
        <f t="shared" si="135"/>
        <v>0</v>
      </c>
      <c r="N511" s="98">
        <f t="shared" si="140"/>
        <v>1.7179213529287818</v>
      </c>
      <c r="O511" s="100">
        <f t="shared" si="136"/>
        <v>4.2266987561397071</v>
      </c>
      <c r="P511" s="104">
        <f t="shared" si="141"/>
        <v>18.880500609176615</v>
      </c>
      <c r="Q511" s="102">
        <f t="shared" si="142"/>
        <v>4.9224514715476911E-2</v>
      </c>
      <c r="R511" s="106">
        <f>IF(K511-H510&lt;0,0,K511-H510)</f>
        <v>0</v>
      </c>
      <c r="S511" s="106">
        <f>K511-V511</f>
        <v>0</v>
      </c>
      <c r="T511" s="106">
        <f>IF(R511&gt;0,$C$6-$C$8,IF($C$6-$C$8-W511&lt;0,0,$C$6-$C$8-W511))</f>
        <v>97.214462279726973</v>
      </c>
      <c r="U511" s="107">
        <f>IF(R511=0,IF(U510+(F511-AL511/$C$23)*$C$21/($C$21+$C$22)&gt;$C$8,$C$8,U510+F511*$C$21/($C$21+$C$22)),E511)</f>
        <v>1400</v>
      </c>
      <c r="V511" s="107">
        <f>IF(R511&gt;0,0,IF(V510+(F511-AL511/$C$23)*$C$21/($C$21+$C$22)&gt;$C$8,$C$8,IF(U511=$C$8,V510+(F511-AL511/$C$23)*$C$21/$C$22,V510+(F511-AL511/$C$23)*$C$21/($C$21+$C$22))))</f>
        <v>1400</v>
      </c>
      <c r="W511" s="203">
        <f>IF(R511&gt;0,0,IF(W510+AL511/$C$23&gt;$F$23,$F$23,W510+AL511/$C$23))</f>
        <v>2.7855377202730285</v>
      </c>
      <c r="X511" s="105" t="str">
        <f>IF(R511=0,"-",FORECAST($C$8,Инклинометрия!$B$2:$B$152,Инклинометрия!$A$2:$A$152))</f>
        <v>-</v>
      </c>
      <c r="Y511" s="105" t="str">
        <f>IF(R511=0,"-",FORECAST($C$8-R511,Инклинометрия!$B$2:$B$152,Инклинометрия!$A$2:$A$152))</f>
        <v>-</v>
      </c>
      <c r="Z511" s="105" t="str">
        <f>IF(R511&gt;0,FORECAST($C$8,Инклинометрия!$B$2:$B$152,Инклинометрия!$A$2:$A$152),IF(V511=$C$8,"-",FORECAST($C$8-V511,Инклинометрия!$B$2:$B$152,Инклинометрия!$A$2:$A$152)))</f>
        <v>-</v>
      </c>
      <c r="AA511" s="105" t="str">
        <f>IF(S511=0,"-",FORECAST($C$8-(S511+V511),Инклинометрия!$B$2:$B$152,Инклинометрия!$A$2:$A$152))</f>
        <v>-</v>
      </c>
      <c r="AB511" s="105">
        <f>FORECAST($C$8+T511,Инклинометрия!$B$2:$B$152,Инклинометрия!$A$2:$A$152)</f>
        <v>1422.3537391657405</v>
      </c>
      <c r="AC511" s="105">
        <f>IF(R511=0,FORECAST($C$6-T511,Инклинометрия!$B$2:$B$152,Инклинометрия!$A$2:$A$152),FORECAST($C$8,Инклинометрия!$B$2:$B$152,Инклинометрия!$A$2:$A$152))</f>
        <v>1332.6462608342592</v>
      </c>
      <c r="AD511" s="107">
        <f>IF(R511=0,FORECAST($C$8,Инклинометрия!$B$2:$B$152,Инклинометрия!$A$2:$A$152),Y511)</f>
        <v>1330</v>
      </c>
      <c r="AE511" s="107">
        <f>FORECAST($C$8-(R511+U511),Инклинометрия!$B$2:$B$152,Инклинометрия!$A$2:$A$152)</f>
        <v>0</v>
      </c>
      <c r="AF511" s="107">
        <f>IF(V511=0,"-",FORECAST($C$8,Инклинометрия!$B$2:$B$152,Инклинометрия!$A$2:$A$152))</f>
        <v>1330</v>
      </c>
      <c r="AG511" s="107">
        <f>IF(V511=0,"-",FORECAST($C$8-V511,Инклинометрия!$B$2:$B$152,Инклинометрия!$A$2:$A$152))</f>
        <v>0</v>
      </c>
      <c r="AH511" s="107">
        <f>IF(W511=0,"-",FORECAST($C$8+W511,Инклинометрия!$B$2:$B$152,Инклинометрия!$A$2:$A$152))</f>
        <v>1332.6462608342592</v>
      </c>
      <c r="AI511" s="107">
        <f>IF(W511=0,"-",FORECAST($C$8,Инклинометрия!$B$2:$B$152,Инклинометрия!$A$2:$A$152))</f>
        <v>1330</v>
      </c>
      <c r="AK511" s="122">
        <f t="shared" si="149"/>
        <v>0</v>
      </c>
      <c r="AL511" s="67">
        <f>AK511*(B511-B510)</f>
        <v>0</v>
      </c>
      <c r="AM511" s="23">
        <f t="shared" si="151"/>
        <v>8.6725204696437436E-2</v>
      </c>
      <c r="AN511" s="26">
        <f>AN510+AK511*(B511-B510)/(2*PI()*$C$5*AN510*$K$13)</f>
        <v>0.15480061813468687</v>
      </c>
      <c r="AO511" s="87">
        <f t="shared" si="143"/>
        <v>145932.55112472404</v>
      </c>
      <c r="AP511" s="87">
        <f>IF(R511+U511&lt;$C$8,0,32*$L$23/$C$12^2*($K$10*R511+$K$8*U511)+32*$L$24/($C$14^2-$C$13^2)*($K$10*S511+$K$8*V511))</f>
        <v>44607.551124724028</v>
      </c>
      <c r="AQ511" s="66">
        <f>R511*$C$11*$C$9+U511*$C$11*$C$10</f>
        <v>14695380</v>
      </c>
      <c r="AR511" s="66">
        <f>S511*$C$11*$C$9+V511*$C$11*$C$10</f>
        <v>14695380</v>
      </c>
      <c r="AS511" s="87">
        <f>$C$11*(T511*$C$9+W511*$C$10)</f>
        <v>792178.05375968735</v>
      </c>
      <c r="AT511" s="45">
        <f t="shared" si="137"/>
        <v>15633490.60488441</v>
      </c>
      <c r="AU511" s="75"/>
    </row>
    <row r="512" spans="2:47" ht="15" thickBot="1" x14ac:dyDescent="0.35">
      <c r="B512" s="41">
        <f t="shared" si="144"/>
        <v>9620</v>
      </c>
      <c r="C512" s="8">
        <f t="shared" si="145"/>
        <v>96.2</v>
      </c>
      <c r="D512" s="73">
        <f t="shared" si="133"/>
        <v>128.66749999999999</v>
      </c>
      <c r="E512" s="29">
        <f t="shared" si="150"/>
        <v>31864.111395297259</v>
      </c>
      <c r="F512" s="29">
        <f t="shared" si="146"/>
        <v>66.24555383637778</v>
      </c>
      <c r="G512" s="29">
        <f t="shared" si="147"/>
        <v>88.603428256155269</v>
      </c>
      <c r="H512" s="17">
        <f t="shared" si="148"/>
        <v>42618.248991210006</v>
      </c>
      <c r="I512" s="29">
        <f t="shared" si="138"/>
        <v>2.2250485660981263</v>
      </c>
      <c r="J512" s="29">
        <f t="shared" si="139"/>
        <v>41.694115440740156</v>
      </c>
      <c r="K512" s="32">
        <f>IF((D511+L511+M511-AL511)/($C$21+$C$22)&gt;$C$8,$C$8,(D511+L511+M511-AL511)/($C$21+$C$22))</f>
        <v>1400</v>
      </c>
      <c r="L512" s="97">
        <f t="shared" si="134"/>
        <v>0</v>
      </c>
      <c r="M512" s="96">
        <f t="shared" si="135"/>
        <v>0</v>
      </c>
      <c r="N512" s="98">
        <f t="shared" si="140"/>
        <v>1.7179213529287818</v>
      </c>
      <c r="O512" s="100">
        <f t="shared" si="136"/>
        <v>4.2266987561397071</v>
      </c>
      <c r="P512" s="104">
        <f t="shared" si="141"/>
        <v>18.880500609176615</v>
      </c>
      <c r="Q512" s="102">
        <f t="shared" si="142"/>
        <v>4.9224514715476911E-2</v>
      </c>
      <c r="R512" s="106">
        <f>IF(K512-H511&lt;0,0,K512-H511)</f>
        <v>0</v>
      </c>
      <c r="S512" s="106">
        <f>K512-V512</f>
        <v>0</v>
      </c>
      <c r="T512" s="106">
        <f>IF(R512&gt;0,$C$6-$C$8,IF($C$6-$C$8-W512&lt;0,0,$C$6-$C$8-W512))</f>
        <v>97.214462279726973</v>
      </c>
      <c r="U512" s="107">
        <f>IF(R512=0,IF(U511+(F512-AL512/$C$23)*$C$21/($C$21+$C$22)&gt;$C$8,$C$8,U511+F512*$C$21/($C$21+$C$22)),E512)</f>
        <v>1400</v>
      </c>
      <c r="V512" s="107">
        <f>IF(R512&gt;0,0,IF(V511+(F512-AL512/$C$23)*$C$21/($C$21+$C$22)&gt;$C$8,$C$8,IF(U512=$C$8,V511+(F512-AL512/$C$23)*$C$21/$C$22,V511+(F512-AL512/$C$23)*$C$21/($C$21+$C$22))))</f>
        <v>1400</v>
      </c>
      <c r="W512" s="203">
        <f>IF(R512&gt;0,0,IF(W511+AL512/$C$23&gt;$F$23,$F$23,W511+AL512/$C$23))</f>
        <v>2.7855377202730285</v>
      </c>
      <c r="X512" s="105" t="str">
        <f>IF(R512=0,"-",FORECAST($C$8,Инклинометрия!$B$2:$B$152,Инклинометрия!$A$2:$A$152))</f>
        <v>-</v>
      </c>
      <c r="Y512" s="105" t="str">
        <f>IF(R512=0,"-",FORECAST($C$8-R512,Инклинометрия!$B$2:$B$152,Инклинометрия!$A$2:$A$152))</f>
        <v>-</v>
      </c>
      <c r="Z512" s="105" t="str">
        <f>IF(R512&gt;0,FORECAST($C$8,Инклинометрия!$B$2:$B$152,Инклинометрия!$A$2:$A$152),IF(V512=$C$8,"-",FORECAST($C$8-V512,Инклинометрия!$B$2:$B$152,Инклинометрия!$A$2:$A$152)))</f>
        <v>-</v>
      </c>
      <c r="AA512" s="105" t="str">
        <f>IF(S512=0,"-",FORECAST($C$8-(S512+V512),Инклинометрия!$B$2:$B$152,Инклинометрия!$A$2:$A$152))</f>
        <v>-</v>
      </c>
      <c r="AB512" s="105">
        <f>FORECAST($C$8+T512,Инклинометрия!$B$2:$B$152,Инклинометрия!$A$2:$A$152)</f>
        <v>1422.3537391657405</v>
      </c>
      <c r="AC512" s="105">
        <f>IF(R512=0,FORECAST($C$6-T512,Инклинометрия!$B$2:$B$152,Инклинометрия!$A$2:$A$152),FORECAST($C$8,Инклинометрия!$B$2:$B$152,Инклинометрия!$A$2:$A$152))</f>
        <v>1332.6462608342592</v>
      </c>
      <c r="AD512" s="107">
        <f>IF(R512=0,FORECAST($C$8,Инклинометрия!$B$2:$B$152,Инклинометрия!$A$2:$A$152),Y512)</f>
        <v>1330</v>
      </c>
      <c r="AE512" s="107">
        <f>FORECAST($C$8-(R512+U512),Инклинометрия!$B$2:$B$152,Инклинометрия!$A$2:$A$152)</f>
        <v>0</v>
      </c>
      <c r="AF512" s="107">
        <f>IF(V512=0,"-",FORECAST($C$8,Инклинометрия!$B$2:$B$152,Инклинометрия!$A$2:$A$152))</f>
        <v>1330</v>
      </c>
      <c r="AG512" s="107">
        <f>IF(V512=0,"-",FORECAST($C$8-V512,Инклинометрия!$B$2:$B$152,Инклинометрия!$A$2:$A$152))</f>
        <v>0</v>
      </c>
      <c r="AH512" s="107">
        <f>IF(W512=0,"-",FORECAST($C$8+W512,Инклинометрия!$B$2:$B$152,Инклинометрия!$A$2:$A$152))</f>
        <v>1332.6462608342592</v>
      </c>
      <c r="AI512" s="107">
        <f>IF(W512=0,"-",FORECAST($C$8,Инклинометрия!$B$2:$B$152,Инклинометрия!$A$2:$A$152))</f>
        <v>1330</v>
      </c>
      <c r="AK512" s="122">
        <f t="shared" si="149"/>
        <v>0</v>
      </c>
      <c r="AL512" s="67">
        <f>AK512*(B512-B511)</f>
        <v>0</v>
      </c>
      <c r="AM512" s="23">
        <f t="shared" si="151"/>
        <v>8.6725204696437436E-2</v>
      </c>
      <c r="AN512" s="26">
        <f>AN511+AK512*(B512-B511)/(2*PI()*$C$5*AN511*$K$13)</f>
        <v>0.15480061813468687</v>
      </c>
      <c r="AO512" s="87">
        <f t="shared" si="143"/>
        <v>145932.55112472404</v>
      </c>
      <c r="AP512" s="87">
        <f>IF(R512+U512&lt;$C$8,0,32*$L$23/$C$12^2*($K$10*R512+$K$8*U512)+32*$L$24/($C$14^2-$C$13^2)*($K$10*S512+$K$8*V512))</f>
        <v>44607.551124724028</v>
      </c>
      <c r="AQ512" s="66">
        <f>R512*$C$11*$C$9+U512*$C$11*$C$10</f>
        <v>14695380</v>
      </c>
      <c r="AR512" s="66">
        <f>S512*$C$11*$C$9+V512*$C$11*$C$10</f>
        <v>14695380</v>
      </c>
      <c r="AS512" s="87">
        <f>$C$11*(T512*$C$9+W512*$C$10)</f>
        <v>792178.05375968735</v>
      </c>
      <c r="AT512" s="45">
        <f t="shared" si="137"/>
        <v>15633490.60488441</v>
      </c>
      <c r="AU512" s="75"/>
    </row>
    <row r="513" spans="2:47" ht="15" thickBot="1" x14ac:dyDescent="0.35">
      <c r="B513" s="41">
        <f t="shared" si="144"/>
        <v>9640</v>
      </c>
      <c r="C513" s="8">
        <f t="shared" si="145"/>
        <v>96.4</v>
      </c>
      <c r="D513" s="73">
        <f t="shared" si="133"/>
        <v>128.935</v>
      </c>
      <c r="E513" s="29">
        <f t="shared" si="150"/>
        <v>31930.356949133635</v>
      </c>
      <c r="F513" s="29">
        <f t="shared" si="146"/>
        <v>66.24555383637778</v>
      </c>
      <c r="G513" s="29">
        <f t="shared" si="147"/>
        <v>88.603428256155269</v>
      </c>
      <c r="H513" s="17">
        <f t="shared" si="148"/>
        <v>42706.852419466159</v>
      </c>
      <c r="I513" s="29">
        <f t="shared" si="138"/>
        <v>2.2250485660981263</v>
      </c>
      <c r="J513" s="29">
        <f t="shared" si="139"/>
        <v>41.694115440740156</v>
      </c>
      <c r="K513" s="32">
        <f>IF((D512+L512+M512-AL512)/($C$21+$C$22)&gt;$C$8,$C$8,(D512+L512+M512-AL512)/($C$21+$C$22))</f>
        <v>1400</v>
      </c>
      <c r="L513" s="97">
        <f t="shared" si="134"/>
        <v>0</v>
      </c>
      <c r="M513" s="96">
        <f t="shared" si="135"/>
        <v>0</v>
      </c>
      <c r="N513" s="98">
        <f t="shared" si="140"/>
        <v>1.7179213529287818</v>
      </c>
      <c r="O513" s="100">
        <f t="shared" si="136"/>
        <v>4.2266987561397071</v>
      </c>
      <c r="P513" s="104">
        <f t="shared" si="141"/>
        <v>18.880500609176615</v>
      </c>
      <c r="Q513" s="102">
        <f t="shared" si="142"/>
        <v>4.9224514715476911E-2</v>
      </c>
      <c r="R513" s="106">
        <f>IF(K513-H512&lt;0,0,K513-H512)</f>
        <v>0</v>
      </c>
      <c r="S513" s="106">
        <f>K513-V513</f>
        <v>0</v>
      </c>
      <c r="T513" s="106">
        <f>IF(R513&gt;0,$C$6-$C$8,IF($C$6-$C$8-W513&lt;0,0,$C$6-$C$8-W513))</f>
        <v>97.214462279726973</v>
      </c>
      <c r="U513" s="107">
        <f>IF(R513=0,IF(U512+(F513-AL513/$C$23)*$C$21/($C$21+$C$22)&gt;$C$8,$C$8,U512+F513*$C$21/($C$21+$C$22)),E513)</f>
        <v>1400</v>
      </c>
      <c r="V513" s="107">
        <f>IF(R513&gt;0,0,IF(V512+(F513-AL513/$C$23)*$C$21/($C$21+$C$22)&gt;$C$8,$C$8,IF(U513=$C$8,V512+(F513-AL513/$C$23)*$C$21/$C$22,V512+(F513-AL513/$C$23)*$C$21/($C$21+$C$22))))</f>
        <v>1400</v>
      </c>
      <c r="W513" s="203">
        <f>IF(R513&gt;0,0,IF(W512+AL513/$C$23&gt;$F$23,$F$23,W512+AL513/$C$23))</f>
        <v>2.7855377202730285</v>
      </c>
      <c r="X513" s="105" t="str">
        <f>IF(R513=0,"-",FORECAST($C$8,Инклинометрия!$B$2:$B$152,Инклинометрия!$A$2:$A$152))</f>
        <v>-</v>
      </c>
      <c r="Y513" s="105" t="str">
        <f>IF(R513=0,"-",FORECAST($C$8-R513,Инклинометрия!$B$2:$B$152,Инклинометрия!$A$2:$A$152))</f>
        <v>-</v>
      </c>
      <c r="Z513" s="105" t="str">
        <f>IF(R513&gt;0,FORECAST($C$8,Инклинометрия!$B$2:$B$152,Инклинометрия!$A$2:$A$152),IF(V513=$C$8,"-",FORECAST($C$8-V513,Инклинометрия!$B$2:$B$152,Инклинометрия!$A$2:$A$152)))</f>
        <v>-</v>
      </c>
      <c r="AA513" s="105" t="str">
        <f>IF(S513=0,"-",FORECAST($C$8-(S513+V513),Инклинометрия!$B$2:$B$152,Инклинометрия!$A$2:$A$152))</f>
        <v>-</v>
      </c>
      <c r="AB513" s="105">
        <f>FORECAST($C$8+T513,Инклинометрия!$B$2:$B$152,Инклинометрия!$A$2:$A$152)</f>
        <v>1422.3537391657405</v>
      </c>
      <c r="AC513" s="105">
        <f>IF(R513=0,FORECAST($C$6-T513,Инклинометрия!$B$2:$B$152,Инклинометрия!$A$2:$A$152),FORECAST($C$8,Инклинометрия!$B$2:$B$152,Инклинометрия!$A$2:$A$152))</f>
        <v>1332.6462608342592</v>
      </c>
      <c r="AD513" s="107">
        <f>IF(R513=0,FORECAST($C$8,Инклинометрия!$B$2:$B$152,Инклинометрия!$A$2:$A$152),Y513)</f>
        <v>1330</v>
      </c>
      <c r="AE513" s="107">
        <f>FORECAST($C$8-(R513+U513),Инклинометрия!$B$2:$B$152,Инклинометрия!$A$2:$A$152)</f>
        <v>0</v>
      </c>
      <c r="AF513" s="107">
        <f>IF(V513=0,"-",FORECAST($C$8,Инклинометрия!$B$2:$B$152,Инклинометрия!$A$2:$A$152))</f>
        <v>1330</v>
      </c>
      <c r="AG513" s="107">
        <f>IF(V513=0,"-",FORECAST($C$8-V513,Инклинометрия!$B$2:$B$152,Инклинометрия!$A$2:$A$152))</f>
        <v>0</v>
      </c>
      <c r="AH513" s="107">
        <f>IF(W513=0,"-",FORECAST($C$8+W513,Инклинометрия!$B$2:$B$152,Инклинометрия!$A$2:$A$152))</f>
        <v>1332.6462608342592</v>
      </c>
      <c r="AI513" s="107">
        <f>IF(W513=0,"-",FORECAST($C$8,Инклинометрия!$B$2:$B$152,Инклинометрия!$A$2:$A$152))</f>
        <v>1330</v>
      </c>
      <c r="AK513" s="122">
        <f t="shared" si="149"/>
        <v>0</v>
      </c>
      <c r="AL513" s="67">
        <f>AK513*(B513-B512)</f>
        <v>0</v>
      </c>
      <c r="AM513" s="23">
        <f t="shared" si="151"/>
        <v>8.6725204696437436E-2</v>
      </c>
      <c r="AN513" s="26">
        <f>AN512+AK513*(B513-B512)/(2*PI()*$C$5*AN512*$K$13)</f>
        <v>0.15480061813468687</v>
      </c>
      <c r="AO513" s="87">
        <f t="shared" si="143"/>
        <v>145932.55112472404</v>
      </c>
      <c r="AP513" s="87">
        <f>IF(R513+U513&lt;$C$8,0,32*$L$23/$C$12^2*($K$10*R513+$K$8*U513)+32*$L$24/($C$14^2-$C$13^2)*($K$10*S513+$K$8*V513))</f>
        <v>44607.551124724028</v>
      </c>
      <c r="AQ513" s="66">
        <f>R513*$C$11*$C$9+U513*$C$11*$C$10</f>
        <v>14695380</v>
      </c>
      <c r="AR513" s="66">
        <f>S513*$C$11*$C$9+V513*$C$11*$C$10</f>
        <v>14695380</v>
      </c>
      <c r="AS513" s="87">
        <f>$C$11*(T513*$C$9+W513*$C$10)</f>
        <v>792178.05375968735</v>
      </c>
      <c r="AT513" s="45">
        <f t="shared" si="137"/>
        <v>15633490.60488441</v>
      </c>
      <c r="AU513" s="75"/>
    </row>
    <row r="514" spans="2:47" ht="15" thickBot="1" x14ac:dyDescent="0.35">
      <c r="B514" s="41">
        <f t="shared" si="144"/>
        <v>9660</v>
      </c>
      <c r="C514" s="8">
        <f t="shared" si="145"/>
        <v>96.600000000000009</v>
      </c>
      <c r="D514" s="73">
        <f t="shared" si="133"/>
        <v>129.20250000000001</v>
      </c>
      <c r="E514" s="29">
        <f t="shared" si="150"/>
        <v>31996.602502970014</v>
      </c>
      <c r="F514" s="29">
        <f t="shared" si="146"/>
        <v>66.24555383637778</v>
      </c>
      <c r="G514" s="29">
        <f t="shared" si="147"/>
        <v>88.603428256155269</v>
      </c>
      <c r="H514" s="17">
        <f t="shared" si="148"/>
        <v>42795.455847722311</v>
      </c>
      <c r="I514" s="29">
        <f t="shared" si="138"/>
        <v>2.2250485660981263</v>
      </c>
      <c r="J514" s="29">
        <f t="shared" si="139"/>
        <v>41.694115440740156</v>
      </c>
      <c r="K514" s="32">
        <f>IF((D513+L513+M513-AL513)/($C$21+$C$22)&gt;$C$8,$C$8,(D513+L513+M513-AL513)/($C$21+$C$22))</f>
        <v>1400</v>
      </c>
      <c r="L514" s="97">
        <f t="shared" si="134"/>
        <v>0</v>
      </c>
      <c r="M514" s="96">
        <f t="shared" si="135"/>
        <v>0</v>
      </c>
      <c r="N514" s="98">
        <f t="shared" si="140"/>
        <v>1.7179213529287818</v>
      </c>
      <c r="O514" s="100">
        <f t="shared" si="136"/>
        <v>4.2266987561397071</v>
      </c>
      <c r="P514" s="104">
        <f t="shared" si="141"/>
        <v>18.880500609176615</v>
      </c>
      <c r="Q514" s="102">
        <f t="shared" si="142"/>
        <v>4.9224514715476911E-2</v>
      </c>
      <c r="R514" s="106">
        <f>IF(K514-H513&lt;0,0,K514-H513)</f>
        <v>0</v>
      </c>
      <c r="S514" s="106">
        <f>K514-V514</f>
        <v>0</v>
      </c>
      <c r="T514" s="106">
        <f>IF(R514&gt;0,$C$6-$C$8,IF($C$6-$C$8-W514&lt;0,0,$C$6-$C$8-W514))</f>
        <v>97.214462279726973</v>
      </c>
      <c r="U514" s="107">
        <f>IF(R514=0,IF(U513+(F514-AL514/$C$23)*$C$21/($C$21+$C$22)&gt;$C$8,$C$8,U513+F514*$C$21/($C$21+$C$22)),E514)</f>
        <v>1400</v>
      </c>
      <c r="V514" s="107">
        <f>IF(R514&gt;0,0,IF(V513+(F514-AL514/$C$23)*$C$21/($C$21+$C$22)&gt;$C$8,$C$8,IF(U514=$C$8,V513+(F514-AL514/$C$23)*$C$21/$C$22,V513+(F514-AL514/$C$23)*$C$21/($C$21+$C$22))))</f>
        <v>1400</v>
      </c>
      <c r="W514" s="203">
        <f>IF(R514&gt;0,0,IF(W513+AL514/$C$23&gt;$F$23,$F$23,W513+AL514/$C$23))</f>
        <v>2.7855377202730285</v>
      </c>
      <c r="X514" s="105" t="str">
        <f>IF(R514=0,"-",FORECAST($C$8,Инклинометрия!$B$2:$B$152,Инклинометрия!$A$2:$A$152))</f>
        <v>-</v>
      </c>
      <c r="Y514" s="105" t="str">
        <f>IF(R514=0,"-",FORECAST($C$8-R514,Инклинометрия!$B$2:$B$152,Инклинометрия!$A$2:$A$152))</f>
        <v>-</v>
      </c>
      <c r="Z514" s="105" t="str">
        <f>IF(R514&gt;0,FORECAST($C$8,Инклинометрия!$B$2:$B$152,Инклинометрия!$A$2:$A$152),IF(V514=$C$8,"-",FORECAST($C$8-V514,Инклинометрия!$B$2:$B$152,Инклинометрия!$A$2:$A$152)))</f>
        <v>-</v>
      </c>
      <c r="AA514" s="105" t="str">
        <f>IF(S514=0,"-",FORECAST($C$8-(S514+V514),Инклинометрия!$B$2:$B$152,Инклинометрия!$A$2:$A$152))</f>
        <v>-</v>
      </c>
      <c r="AB514" s="105">
        <f>FORECAST($C$8+T514,Инклинометрия!$B$2:$B$152,Инклинометрия!$A$2:$A$152)</f>
        <v>1422.3537391657405</v>
      </c>
      <c r="AC514" s="105">
        <f>IF(R514=0,FORECAST($C$6-T514,Инклинометрия!$B$2:$B$152,Инклинометрия!$A$2:$A$152),FORECAST($C$8,Инклинометрия!$B$2:$B$152,Инклинометрия!$A$2:$A$152))</f>
        <v>1332.6462608342592</v>
      </c>
      <c r="AD514" s="107">
        <f>IF(R514=0,FORECAST($C$8,Инклинометрия!$B$2:$B$152,Инклинометрия!$A$2:$A$152),Y514)</f>
        <v>1330</v>
      </c>
      <c r="AE514" s="107">
        <f>FORECAST($C$8-(R514+U514),Инклинометрия!$B$2:$B$152,Инклинометрия!$A$2:$A$152)</f>
        <v>0</v>
      </c>
      <c r="AF514" s="107">
        <f>IF(V514=0,"-",FORECAST($C$8,Инклинометрия!$B$2:$B$152,Инклинометрия!$A$2:$A$152))</f>
        <v>1330</v>
      </c>
      <c r="AG514" s="107">
        <f>IF(V514=0,"-",FORECAST($C$8-V514,Инклинометрия!$B$2:$B$152,Инклинометрия!$A$2:$A$152))</f>
        <v>0</v>
      </c>
      <c r="AH514" s="107">
        <f>IF(W514=0,"-",FORECAST($C$8+W514,Инклинометрия!$B$2:$B$152,Инклинометрия!$A$2:$A$152))</f>
        <v>1332.6462608342592</v>
      </c>
      <c r="AI514" s="107">
        <f>IF(W514=0,"-",FORECAST($C$8,Инклинометрия!$B$2:$B$152,Инклинометрия!$A$2:$A$152))</f>
        <v>1330</v>
      </c>
      <c r="AK514" s="122">
        <f t="shared" si="149"/>
        <v>0</v>
      </c>
      <c r="AL514" s="67">
        <f>AK514*(B514-B513)</f>
        <v>0</v>
      </c>
      <c r="AM514" s="23">
        <f t="shared" si="151"/>
        <v>8.6725204696437436E-2</v>
      </c>
      <c r="AN514" s="26">
        <f>AN513+AK514*(B514-B513)/(2*PI()*$C$5*AN513*$K$13)</f>
        <v>0.15480061813468687</v>
      </c>
      <c r="AO514" s="87">
        <f t="shared" si="143"/>
        <v>145932.55112472404</v>
      </c>
      <c r="AP514" s="87">
        <f>IF(R514+U514&lt;$C$8,0,32*$L$23/$C$12^2*($K$10*R514+$K$8*U514)+32*$L$24/($C$14^2-$C$13^2)*($K$10*S514+$K$8*V514))</f>
        <v>44607.551124724028</v>
      </c>
      <c r="AQ514" s="66">
        <f>R514*$C$11*$C$9+U514*$C$11*$C$10</f>
        <v>14695380</v>
      </c>
      <c r="AR514" s="66">
        <f>S514*$C$11*$C$9+V514*$C$11*$C$10</f>
        <v>14695380</v>
      </c>
      <c r="AS514" s="87">
        <f>$C$11*(T514*$C$9+W514*$C$10)</f>
        <v>792178.05375968735</v>
      </c>
      <c r="AT514" s="45">
        <f t="shared" si="137"/>
        <v>15633490.60488441</v>
      </c>
      <c r="AU514" s="75"/>
    </row>
    <row r="515" spans="2:47" ht="15" thickBot="1" x14ac:dyDescent="0.35">
      <c r="B515" s="41">
        <f t="shared" si="144"/>
        <v>9680</v>
      </c>
      <c r="C515" s="8">
        <f t="shared" si="145"/>
        <v>96.8</v>
      </c>
      <c r="D515" s="73">
        <f t="shared" si="133"/>
        <v>129.47</v>
      </c>
      <c r="E515" s="29">
        <f t="shared" si="150"/>
        <v>32062.848056806386</v>
      </c>
      <c r="F515" s="29">
        <f t="shared" si="146"/>
        <v>66.245553836373062</v>
      </c>
      <c r="G515" s="29">
        <f t="shared" si="147"/>
        <v>88.603428256148959</v>
      </c>
      <c r="H515" s="17">
        <f t="shared" si="148"/>
        <v>42884.059275978463</v>
      </c>
      <c r="I515" s="29">
        <f t="shared" si="138"/>
        <v>2.2250485660981263</v>
      </c>
      <c r="J515" s="29">
        <f t="shared" si="139"/>
        <v>41.69411544073867</v>
      </c>
      <c r="K515" s="32">
        <f>IF((D514+L514+M514-AL514)/($C$21+$C$22)&gt;$C$8,$C$8,(D514+L514+M514-AL514)/($C$21+$C$22))</f>
        <v>1400</v>
      </c>
      <c r="L515" s="97">
        <f t="shared" si="134"/>
        <v>0</v>
      </c>
      <c r="M515" s="96">
        <f t="shared" si="135"/>
        <v>0</v>
      </c>
      <c r="N515" s="98">
        <f t="shared" si="140"/>
        <v>1.7179213529287818</v>
      </c>
      <c r="O515" s="100">
        <f t="shared" si="136"/>
        <v>4.2266987561397071</v>
      </c>
      <c r="P515" s="104">
        <f t="shared" si="141"/>
        <v>18.880500609176615</v>
      </c>
      <c r="Q515" s="102">
        <f t="shared" si="142"/>
        <v>4.9224514715476911E-2</v>
      </c>
      <c r="R515" s="106">
        <f>IF(K515-H514&lt;0,0,K515-H514)</f>
        <v>0</v>
      </c>
      <c r="S515" s="106">
        <f>K515-V515</f>
        <v>0</v>
      </c>
      <c r="T515" s="106">
        <f>IF(R515&gt;0,$C$6-$C$8,IF($C$6-$C$8-W515&lt;0,0,$C$6-$C$8-W515))</f>
        <v>97.214462279726973</v>
      </c>
      <c r="U515" s="107">
        <f>IF(R515=0,IF(U514+(F515-AL515/$C$23)*$C$21/($C$21+$C$22)&gt;$C$8,$C$8,U514+F515*$C$21/($C$21+$C$22)),E515)</f>
        <v>1400</v>
      </c>
      <c r="V515" s="107">
        <f>IF(R515&gt;0,0,IF(V514+(F515-AL515/$C$23)*$C$21/($C$21+$C$22)&gt;$C$8,$C$8,IF(U515=$C$8,V514+(F515-AL515/$C$23)*$C$21/$C$22,V514+(F515-AL515/$C$23)*$C$21/($C$21+$C$22))))</f>
        <v>1400</v>
      </c>
      <c r="W515" s="203">
        <f>IF(R515&gt;0,0,IF(W514+AL515/$C$23&gt;$F$23,$F$23,W514+AL515/$C$23))</f>
        <v>2.7855377202730285</v>
      </c>
      <c r="X515" s="105" t="str">
        <f>IF(R515=0,"-",FORECAST($C$8,Инклинометрия!$B$2:$B$152,Инклинометрия!$A$2:$A$152))</f>
        <v>-</v>
      </c>
      <c r="Y515" s="105" t="str">
        <f>IF(R515=0,"-",FORECAST($C$8-R515,Инклинометрия!$B$2:$B$152,Инклинометрия!$A$2:$A$152))</f>
        <v>-</v>
      </c>
      <c r="Z515" s="105" t="str">
        <f>IF(R515&gt;0,FORECAST($C$8,Инклинометрия!$B$2:$B$152,Инклинометрия!$A$2:$A$152),IF(V515=$C$8,"-",FORECAST($C$8-V515,Инклинометрия!$B$2:$B$152,Инклинометрия!$A$2:$A$152)))</f>
        <v>-</v>
      </c>
      <c r="AA515" s="105" t="str">
        <f>IF(S515=0,"-",FORECAST($C$8-(S515+V515),Инклинометрия!$B$2:$B$152,Инклинометрия!$A$2:$A$152))</f>
        <v>-</v>
      </c>
      <c r="AB515" s="105">
        <f>FORECAST($C$8+T515,Инклинометрия!$B$2:$B$152,Инклинометрия!$A$2:$A$152)</f>
        <v>1422.3537391657405</v>
      </c>
      <c r="AC515" s="105">
        <f>IF(R515=0,FORECAST($C$6-T515,Инклинометрия!$B$2:$B$152,Инклинометрия!$A$2:$A$152),FORECAST($C$8,Инклинометрия!$B$2:$B$152,Инклинометрия!$A$2:$A$152))</f>
        <v>1332.6462608342592</v>
      </c>
      <c r="AD515" s="107">
        <f>IF(R515=0,FORECAST($C$8,Инклинометрия!$B$2:$B$152,Инклинометрия!$A$2:$A$152),Y515)</f>
        <v>1330</v>
      </c>
      <c r="AE515" s="107">
        <f>FORECAST($C$8-(R515+U515),Инклинометрия!$B$2:$B$152,Инклинометрия!$A$2:$A$152)</f>
        <v>0</v>
      </c>
      <c r="AF515" s="107">
        <f>IF(V515=0,"-",FORECAST($C$8,Инклинометрия!$B$2:$B$152,Инклинометрия!$A$2:$A$152))</f>
        <v>1330</v>
      </c>
      <c r="AG515" s="107">
        <f>IF(V515=0,"-",FORECAST($C$8-V515,Инклинометрия!$B$2:$B$152,Инклинометрия!$A$2:$A$152))</f>
        <v>0</v>
      </c>
      <c r="AH515" s="107">
        <f>IF(W515=0,"-",FORECAST($C$8+W515,Инклинометрия!$B$2:$B$152,Инклинометрия!$A$2:$A$152))</f>
        <v>1332.6462608342592</v>
      </c>
      <c r="AI515" s="107">
        <f>IF(W515=0,"-",FORECAST($C$8,Инклинометрия!$B$2:$B$152,Инклинометрия!$A$2:$A$152))</f>
        <v>1330</v>
      </c>
      <c r="AK515" s="122">
        <f t="shared" si="149"/>
        <v>0</v>
      </c>
      <c r="AL515" s="67">
        <f>AK515*(B515-B514)</f>
        <v>0</v>
      </c>
      <c r="AM515" s="23">
        <f t="shared" si="151"/>
        <v>8.6725204696437436E-2</v>
      </c>
      <c r="AN515" s="26">
        <f>AN514+AK515*(B515-B514)/(2*PI()*$C$5*AN514*$K$13)</f>
        <v>0.15480061813468687</v>
      </c>
      <c r="AO515" s="87">
        <f t="shared" si="143"/>
        <v>145932.55112472404</v>
      </c>
      <c r="AP515" s="87">
        <f>IF(R515+U515&lt;$C$8,0,32*$L$23/$C$12^2*($K$10*R515+$K$8*U515)+32*$L$24/($C$14^2-$C$13^2)*($K$10*S515+$K$8*V515))</f>
        <v>44607.551124724028</v>
      </c>
      <c r="AQ515" s="66">
        <f>R515*$C$11*$C$9+U515*$C$11*$C$10</f>
        <v>14695380</v>
      </c>
      <c r="AR515" s="66">
        <f>S515*$C$11*$C$9+V515*$C$11*$C$10</f>
        <v>14695380</v>
      </c>
      <c r="AS515" s="87">
        <f>$C$11*(T515*$C$9+W515*$C$10)</f>
        <v>792178.05375968735</v>
      </c>
      <c r="AT515" s="45">
        <f t="shared" si="137"/>
        <v>15633490.60488441</v>
      </c>
      <c r="AU515" s="75"/>
    </row>
    <row r="516" spans="2:47" ht="15" thickBot="1" x14ac:dyDescent="0.35">
      <c r="B516" s="41">
        <f t="shared" si="144"/>
        <v>9700</v>
      </c>
      <c r="C516" s="8">
        <f t="shared" si="145"/>
        <v>97</v>
      </c>
      <c r="D516" s="73">
        <f t="shared" si="133"/>
        <v>129.73750000000001</v>
      </c>
      <c r="E516" s="29">
        <f t="shared" si="150"/>
        <v>32129.093610642765</v>
      </c>
      <c r="F516" s="29">
        <f t="shared" si="146"/>
        <v>66.24555383637778</v>
      </c>
      <c r="G516" s="29">
        <f t="shared" si="147"/>
        <v>88.603428256155269</v>
      </c>
      <c r="H516" s="17">
        <f t="shared" si="148"/>
        <v>42972.662704234615</v>
      </c>
      <c r="I516" s="29">
        <f t="shared" si="138"/>
        <v>2.2250485660981263</v>
      </c>
      <c r="J516" s="29">
        <f t="shared" si="139"/>
        <v>41.694115440740156</v>
      </c>
      <c r="K516" s="32">
        <f>IF((D515+L515+M515-AL515)/($C$21+$C$22)&gt;$C$8,$C$8,(D515+L515+M515-AL515)/($C$21+$C$22))</f>
        <v>1400</v>
      </c>
      <c r="L516" s="97">
        <f t="shared" si="134"/>
        <v>0</v>
      </c>
      <c r="M516" s="96">
        <f t="shared" si="135"/>
        <v>0</v>
      </c>
      <c r="N516" s="98">
        <f t="shared" si="140"/>
        <v>1.7179213529287818</v>
      </c>
      <c r="O516" s="100">
        <f t="shared" si="136"/>
        <v>4.2266987561397071</v>
      </c>
      <c r="P516" s="104">
        <f t="shared" si="141"/>
        <v>18.880500609176615</v>
      </c>
      <c r="Q516" s="102">
        <f t="shared" si="142"/>
        <v>4.9224514715476911E-2</v>
      </c>
      <c r="R516" s="106">
        <f>IF(K516-H515&lt;0,0,K516-H515)</f>
        <v>0</v>
      </c>
      <c r="S516" s="106">
        <f>K516-V516</f>
        <v>0</v>
      </c>
      <c r="T516" s="106">
        <f>IF(R516&gt;0,$C$6-$C$8,IF($C$6-$C$8-W516&lt;0,0,$C$6-$C$8-W516))</f>
        <v>97.214462279726973</v>
      </c>
      <c r="U516" s="107">
        <f>IF(R516=0,IF(U515+(F516-AL516/$C$23)*$C$21/($C$21+$C$22)&gt;$C$8,$C$8,U515+F516*$C$21/($C$21+$C$22)),E516)</f>
        <v>1400</v>
      </c>
      <c r="V516" s="107">
        <f>IF(R516&gt;0,0,IF(V515+(F516-AL516/$C$23)*$C$21/($C$21+$C$22)&gt;$C$8,$C$8,IF(U516=$C$8,V515+(F516-AL516/$C$23)*$C$21/$C$22,V515+(F516-AL516/$C$23)*$C$21/($C$21+$C$22))))</f>
        <v>1400</v>
      </c>
      <c r="W516" s="203">
        <f>IF(R516&gt;0,0,IF(W515+AL516/$C$23&gt;$F$23,$F$23,W515+AL516/$C$23))</f>
        <v>2.7855377202730285</v>
      </c>
      <c r="X516" s="105" t="str">
        <f>IF(R516=0,"-",FORECAST($C$8,Инклинометрия!$B$2:$B$152,Инклинометрия!$A$2:$A$152))</f>
        <v>-</v>
      </c>
      <c r="Y516" s="105" t="str">
        <f>IF(R516=0,"-",FORECAST($C$8-R516,Инклинометрия!$B$2:$B$152,Инклинометрия!$A$2:$A$152))</f>
        <v>-</v>
      </c>
      <c r="Z516" s="105" t="str">
        <f>IF(R516&gt;0,FORECAST($C$8,Инклинометрия!$B$2:$B$152,Инклинометрия!$A$2:$A$152),IF(V516=$C$8,"-",FORECAST($C$8-V516,Инклинометрия!$B$2:$B$152,Инклинометрия!$A$2:$A$152)))</f>
        <v>-</v>
      </c>
      <c r="AA516" s="105" t="str">
        <f>IF(S516=0,"-",FORECAST($C$8-(S516+V516),Инклинометрия!$B$2:$B$152,Инклинометрия!$A$2:$A$152))</f>
        <v>-</v>
      </c>
      <c r="AB516" s="105">
        <f>FORECAST($C$8+T516,Инклинометрия!$B$2:$B$152,Инклинометрия!$A$2:$A$152)</f>
        <v>1422.3537391657405</v>
      </c>
      <c r="AC516" s="105">
        <f>IF(R516=0,FORECAST($C$6-T516,Инклинометрия!$B$2:$B$152,Инклинометрия!$A$2:$A$152),FORECAST($C$8,Инклинометрия!$B$2:$B$152,Инклинометрия!$A$2:$A$152))</f>
        <v>1332.6462608342592</v>
      </c>
      <c r="AD516" s="107">
        <f>IF(R516=0,FORECAST($C$8,Инклинометрия!$B$2:$B$152,Инклинометрия!$A$2:$A$152),Y516)</f>
        <v>1330</v>
      </c>
      <c r="AE516" s="107">
        <f>FORECAST($C$8-(R516+U516),Инклинометрия!$B$2:$B$152,Инклинометрия!$A$2:$A$152)</f>
        <v>0</v>
      </c>
      <c r="AF516" s="107">
        <f>IF(V516=0,"-",FORECAST($C$8,Инклинометрия!$B$2:$B$152,Инклинометрия!$A$2:$A$152))</f>
        <v>1330</v>
      </c>
      <c r="AG516" s="107">
        <f>IF(V516=0,"-",FORECAST($C$8-V516,Инклинометрия!$B$2:$B$152,Инклинометрия!$A$2:$A$152))</f>
        <v>0</v>
      </c>
      <c r="AH516" s="107">
        <f>IF(W516=0,"-",FORECAST($C$8+W516,Инклинометрия!$B$2:$B$152,Инклинометрия!$A$2:$A$152))</f>
        <v>1332.6462608342592</v>
      </c>
      <c r="AI516" s="107">
        <f>IF(W516=0,"-",FORECAST($C$8,Инклинометрия!$B$2:$B$152,Инклинометрия!$A$2:$A$152))</f>
        <v>1330</v>
      </c>
      <c r="AK516" s="122">
        <f t="shared" si="149"/>
        <v>0</v>
      </c>
      <c r="AL516" s="67">
        <f>AK516*(B516-B515)</f>
        <v>0</v>
      </c>
      <c r="AM516" s="23">
        <f t="shared" si="151"/>
        <v>8.6725204696437436E-2</v>
      </c>
      <c r="AN516" s="26">
        <f>AN515+AK516*(B516-B515)/(2*PI()*$C$5*AN515*$K$13)</f>
        <v>0.15480061813468687</v>
      </c>
      <c r="AO516" s="87">
        <f t="shared" si="143"/>
        <v>145932.55112472404</v>
      </c>
      <c r="AP516" s="87">
        <f>IF(R516+U516&lt;$C$8,0,32*$L$23/$C$12^2*($K$10*R516+$K$8*U516)+32*$L$24/($C$14^2-$C$13^2)*($K$10*S516+$K$8*V516))</f>
        <v>44607.551124724028</v>
      </c>
      <c r="AQ516" s="66">
        <f>R516*$C$11*$C$9+U516*$C$11*$C$10</f>
        <v>14695380</v>
      </c>
      <c r="AR516" s="66">
        <f>S516*$C$11*$C$9+V516*$C$11*$C$10</f>
        <v>14695380</v>
      </c>
      <c r="AS516" s="87">
        <f>$C$11*(T516*$C$9+W516*$C$10)</f>
        <v>792178.05375968735</v>
      </c>
      <c r="AT516" s="45">
        <f t="shared" si="137"/>
        <v>15633490.60488441</v>
      </c>
      <c r="AU516" s="75"/>
    </row>
    <row r="517" spans="2:47" ht="15" thickBot="1" x14ac:dyDescent="0.35">
      <c r="B517" s="41">
        <f t="shared" si="144"/>
        <v>9720</v>
      </c>
      <c r="C517" s="8">
        <f t="shared" si="145"/>
        <v>97.2</v>
      </c>
      <c r="D517" s="73">
        <f t="shared" si="133"/>
        <v>130.005</v>
      </c>
      <c r="E517" s="29">
        <f t="shared" si="150"/>
        <v>32195.339164479141</v>
      </c>
      <c r="F517" s="29">
        <f t="shared" si="146"/>
        <v>66.24555383637778</v>
      </c>
      <c r="G517" s="29">
        <f t="shared" si="147"/>
        <v>88.603428256155269</v>
      </c>
      <c r="H517" s="17">
        <f t="shared" si="148"/>
        <v>43061.266132490768</v>
      </c>
      <c r="I517" s="29">
        <f t="shared" si="138"/>
        <v>2.2250485660981263</v>
      </c>
      <c r="J517" s="29">
        <f t="shared" si="139"/>
        <v>41.694115440740156</v>
      </c>
      <c r="K517" s="32">
        <f>IF((D516+L516+M516-AL516)/($C$21+$C$22)&gt;$C$8,$C$8,(D516+L516+M516-AL516)/($C$21+$C$22))</f>
        <v>1400</v>
      </c>
      <c r="L517" s="97">
        <f t="shared" si="134"/>
        <v>0</v>
      </c>
      <c r="M517" s="96">
        <f t="shared" si="135"/>
        <v>0</v>
      </c>
      <c r="N517" s="98">
        <f t="shared" si="140"/>
        <v>1.7179213529287818</v>
      </c>
      <c r="O517" s="100">
        <f t="shared" si="136"/>
        <v>4.2266987561397071</v>
      </c>
      <c r="P517" s="104">
        <f t="shared" si="141"/>
        <v>18.880500609176615</v>
      </c>
      <c r="Q517" s="102">
        <f t="shared" si="142"/>
        <v>4.9224514715476911E-2</v>
      </c>
      <c r="R517" s="106">
        <f>IF(K517-H516&lt;0,0,K517-H516)</f>
        <v>0</v>
      </c>
      <c r="S517" s="106">
        <f>K517-V517</f>
        <v>0</v>
      </c>
      <c r="T517" s="106">
        <f>IF(R517&gt;0,$C$6-$C$8,IF($C$6-$C$8-W517&lt;0,0,$C$6-$C$8-W517))</f>
        <v>97.214462279726973</v>
      </c>
      <c r="U517" s="107">
        <f>IF(R517=0,IF(U516+(F517-AL517/$C$23)*$C$21/($C$21+$C$22)&gt;$C$8,$C$8,U516+F517*$C$21/($C$21+$C$22)),E517)</f>
        <v>1400</v>
      </c>
      <c r="V517" s="107">
        <f>IF(R517&gt;0,0,IF(V516+(F517-AL517/$C$23)*$C$21/($C$21+$C$22)&gt;$C$8,$C$8,IF(U517=$C$8,V516+(F517-AL517/$C$23)*$C$21/$C$22,V516+(F517-AL517/$C$23)*$C$21/($C$21+$C$22))))</f>
        <v>1400</v>
      </c>
      <c r="W517" s="203">
        <f>IF(R517&gt;0,0,IF(W516+AL517/$C$23&gt;$F$23,$F$23,W516+AL517/$C$23))</f>
        <v>2.7855377202730285</v>
      </c>
      <c r="X517" s="105" t="str">
        <f>IF(R517=0,"-",FORECAST($C$8,Инклинометрия!$B$2:$B$152,Инклинометрия!$A$2:$A$152))</f>
        <v>-</v>
      </c>
      <c r="Y517" s="105" t="str">
        <f>IF(R517=0,"-",FORECAST($C$8-R517,Инклинометрия!$B$2:$B$152,Инклинометрия!$A$2:$A$152))</f>
        <v>-</v>
      </c>
      <c r="Z517" s="105" t="str">
        <f>IF(R517&gt;0,FORECAST($C$8,Инклинометрия!$B$2:$B$152,Инклинометрия!$A$2:$A$152),IF(V517=$C$8,"-",FORECAST($C$8-V517,Инклинометрия!$B$2:$B$152,Инклинометрия!$A$2:$A$152)))</f>
        <v>-</v>
      </c>
      <c r="AA517" s="105" t="str">
        <f>IF(S517=0,"-",FORECAST($C$8-(S517+V517),Инклинометрия!$B$2:$B$152,Инклинометрия!$A$2:$A$152))</f>
        <v>-</v>
      </c>
      <c r="AB517" s="105">
        <f>FORECAST($C$8+T517,Инклинометрия!$B$2:$B$152,Инклинометрия!$A$2:$A$152)</f>
        <v>1422.3537391657405</v>
      </c>
      <c r="AC517" s="105">
        <f>IF(R517=0,FORECAST($C$6-T517,Инклинометрия!$B$2:$B$152,Инклинометрия!$A$2:$A$152),FORECAST($C$8,Инклинометрия!$B$2:$B$152,Инклинометрия!$A$2:$A$152))</f>
        <v>1332.6462608342592</v>
      </c>
      <c r="AD517" s="107">
        <f>IF(R517=0,FORECAST($C$8,Инклинометрия!$B$2:$B$152,Инклинометрия!$A$2:$A$152),Y517)</f>
        <v>1330</v>
      </c>
      <c r="AE517" s="107">
        <f>FORECAST($C$8-(R517+U517),Инклинометрия!$B$2:$B$152,Инклинометрия!$A$2:$A$152)</f>
        <v>0</v>
      </c>
      <c r="AF517" s="107">
        <f>IF(V517=0,"-",FORECAST($C$8,Инклинометрия!$B$2:$B$152,Инклинометрия!$A$2:$A$152))</f>
        <v>1330</v>
      </c>
      <c r="AG517" s="107">
        <f>IF(V517=0,"-",FORECAST($C$8-V517,Инклинометрия!$B$2:$B$152,Инклинометрия!$A$2:$A$152))</f>
        <v>0</v>
      </c>
      <c r="AH517" s="107">
        <f>IF(W517=0,"-",FORECAST($C$8+W517,Инклинометрия!$B$2:$B$152,Инклинометрия!$A$2:$A$152))</f>
        <v>1332.6462608342592</v>
      </c>
      <c r="AI517" s="107">
        <f>IF(W517=0,"-",FORECAST($C$8,Инклинометрия!$B$2:$B$152,Инклинометрия!$A$2:$A$152))</f>
        <v>1330</v>
      </c>
      <c r="AK517" s="122">
        <f t="shared" si="149"/>
        <v>0</v>
      </c>
      <c r="AL517" s="67">
        <f>AK517*(B517-B516)</f>
        <v>0</v>
      </c>
      <c r="AM517" s="23">
        <f t="shared" si="151"/>
        <v>8.6725204696437436E-2</v>
      </c>
      <c r="AN517" s="26">
        <f>AN516+AK517*(B517-B516)/(2*PI()*$C$5*AN516*$K$13)</f>
        <v>0.15480061813468687</v>
      </c>
      <c r="AO517" s="87">
        <f t="shared" si="143"/>
        <v>145932.55112472404</v>
      </c>
      <c r="AP517" s="87">
        <f>IF(R517+U517&lt;$C$8,0,32*$L$23/$C$12^2*($K$10*R517+$K$8*U517)+32*$L$24/($C$14^2-$C$13^2)*($K$10*S517+$K$8*V517))</f>
        <v>44607.551124724028</v>
      </c>
      <c r="AQ517" s="66">
        <f>R517*$C$11*$C$9+U517*$C$11*$C$10</f>
        <v>14695380</v>
      </c>
      <c r="AR517" s="66">
        <f>S517*$C$11*$C$9+V517*$C$11*$C$10</f>
        <v>14695380</v>
      </c>
      <c r="AS517" s="87">
        <f>$C$11*(T517*$C$9+W517*$C$10)</f>
        <v>792178.05375968735</v>
      </c>
      <c r="AT517" s="45">
        <f t="shared" si="137"/>
        <v>15633490.60488441</v>
      </c>
      <c r="AU517" s="75"/>
    </row>
    <row r="518" spans="2:47" ht="15" thickBot="1" x14ac:dyDescent="0.35">
      <c r="B518" s="41">
        <f t="shared" si="144"/>
        <v>9740</v>
      </c>
      <c r="C518" s="8">
        <f t="shared" si="145"/>
        <v>97.4</v>
      </c>
      <c r="D518" s="73">
        <f t="shared" si="133"/>
        <v>130.27250000000001</v>
      </c>
      <c r="E518" s="29">
        <f t="shared" si="150"/>
        <v>32261.58471831552</v>
      </c>
      <c r="F518" s="29">
        <f t="shared" si="146"/>
        <v>66.24555383637778</v>
      </c>
      <c r="G518" s="29">
        <f t="shared" si="147"/>
        <v>88.603428256155269</v>
      </c>
      <c r="H518" s="17">
        <f t="shared" si="148"/>
        <v>43149.86956074692</v>
      </c>
      <c r="I518" s="29">
        <f t="shared" si="138"/>
        <v>2.2250485660981263</v>
      </c>
      <c r="J518" s="29">
        <f t="shared" si="139"/>
        <v>41.694115440740156</v>
      </c>
      <c r="K518" s="32">
        <f>IF((D517+L517+M517-AL517)/($C$21+$C$22)&gt;$C$8,$C$8,(D517+L517+M517-AL517)/($C$21+$C$22))</f>
        <v>1400</v>
      </c>
      <c r="L518" s="97">
        <f t="shared" si="134"/>
        <v>0</v>
      </c>
      <c r="M518" s="96">
        <f t="shared" si="135"/>
        <v>0</v>
      </c>
      <c r="N518" s="98">
        <f t="shared" si="140"/>
        <v>1.7179213529287818</v>
      </c>
      <c r="O518" s="100">
        <f t="shared" si="136"/>
        <v>4.2266987561397071</v>
      </c>
      <c r="P518" s="104">
        <f t="shared" si="141"/>
        <v>18.880500609176615</v>
      </c>
      <c r="Q518" s="102">
        <f t="shared" si="142"/>
        <v>4.9224514715476911E-2</v>
      </c>
      <c r="R518" s="106">
        <f>IF(K518-H517&lt;0,0,K518-H517)</f>
        <v>0</v>
      </c>
      <c r="S518" s="106">
        <f>K518-V518</f>
        <v>0</v>
      </c>
      <c r="T518" s="106">
        <f>IF(R518&gt;0,$C$6-$C$8,IF($C$6-$C$8-W518&lt;0,0,$C$6-$C$8-W518))</f>
        <v>97.214462279726973</v>
      </c>
      <c r="U518" s="107">
        <f>IF(R518=0,IF(U517+(F518-AL518/$C$23)*$C$21/($C$21+$C$22)&gt;$C$8,$C$8,U517+F518*$C$21/($C$21+$C$22)),E518)</f>
        <v>1400</v>
      </c>
      <c r="V518" s="107">
        <f>IF(R518&gt;0,0,IF(V517+(F518-AL518/$C$23)*$C$21/($C$21+$C$22)&gt;$C$8,$C$8,IF(U518=$C$8,V517+(F518-AL518/$C$23)*$C$21/$C$22,V517+(F518-AL518/$C$23)*$C$21/($C$21+$C$22))))</f>
        <v>1400</v>
      </c>
      <c r="W518" s="203">
        <f>IF(R518&gt;0,0,IF(W517+AL518/$C$23&gt;$F$23,$F$23,W517+AL518/$C$23))</f>
        <v>2.7855377202730285</v>
      </c>
      <c r="X518" s="105" t="str">
        <f>IF(R518=0,"-",FORECAST($C$8,Инклинометрия!$B$2:$B$152,Инклинометрия!$A$2:$A$152))</f>
        <v>-</v>
      </c>
      <c r="Y518" s="105" t="str">
        <f>IF(R518=0,"-",FORECAST($C$8-R518,Инклинометрия!$B$2:$B$152,Инклинометрия!$A$2:$A$152))</f>
        <v>-</v>
      </c>
      <c r="Z518" s="105" t="str">
        <f>IF(R518&gt;0,FORECAST($C$8,Инклинометрия!$B$2:$B$152,Инклинометрия!$A$2:$A$152),IF(V518=$C$8,"-",FORECAST($C$8-V518,Инклинометрия!$B$2:$B$152,Инклинометрия!$A$2:$A$152)))</f>
        <v>-</v>
      </c>
      <c r="AA518" s="105" t="str">
        <f>IF(S518=0,"-",FORECAST($C$8-(S518+V518),Инклинометрия!$B$2:$B$152,Инклинометрия!$A$2:$A$152))</f>
        <v>-</v>
      </c>
      <c r="AB518" s="105">
        <f>FORECAST($C$8+T518,Инклинометрия!$B$2:$B$152,Инклинометрия!$A$2:$A$152)</f>
        <v>1422.3537391657405</v>
      </c>
      <c r="AC518" s="105">
        <f>IF(R518=0,FORECAST($C$6-T518,Инклинометрия!$B$2:$B$152,Инклинометрия!$A$2:$A$152),FORECAST($C$8,Инклинометрия!$B$2:$B$152,Инклинометрия!$A$2:$A$152))</f>
        <v>1332.6462608342592</v>
      </c>
      <c r="AD518" s="107">
        <f>IF(R518=0,FORECAST($C$8,Инклинометрия!$B$2:$B$152,Инклинометрия!$A$2:$A$152),Y518)</f>
        <v>1330</v>
      </c>
      <c r="AE518" s="107">
        <f>FORECAST($C$8-(R518+U518),Инклинометрия!$B$2:$B$152,Инклинометрия!$A$2:$A$152)</f>
        <v>0</v>
      </c>
      <c r="AF518" s="107">
        <f>IF(V518=0,"-",FORECAST($C$8,Инклинометрия!$B$2:$B$152,Инклинометрия!$A$2:$A$152))</f>
        <v>1330</v>
      </c>
      <c r="AG518" s="107">
        <f>IF(V518=0,"-",FORECAST($C$8-V518,Инклинометрия!$B$2:$B$152,Инклинометрия!$A$2:$A$152))</f>
        <v>0</v>
      </c>
      <c r="AH518" s="107">
        <f>IF(W518=0,"-",FORECAST($C$8+W518,Инклинометрия!$B$2:$B$152,Инклинометрия!$A$2:$A$152))</f>
        <v>1332.6462608342592</v>
      </c>
      <c r="AI518" s="107">
        <f>IF(W518=0,"-",FORECAST($C$8,Инклинометрия!$B$2:$B$152,Инклинометрия!$A$2:$A$152))</f>
        <v>1330</v>
      </c>
      <c r="AK518" s="122">
        <f t="shared" si="149"/>
        <v>0</v>
      </c>
      <c r="AL518" s="67">
        <f>AK518*(B518-B517)</f>
        <v>0</v>
      </c>
      <c r="AM518" s="23">
        <f t="shared" si="151"/>
        <v>8.6725204696437436E-2</v>
      </c>
      <c r="AN518" s="26">
        <f>AN517+AK518*(B518-B517)/(2*PI()*$C$5*AN517*$K$13)</f>
        <v>0.15480061813468687</v>
      </c>
      <c r="AO518" s="87">
        <f t="shared" si="143"/>
        <v>145932.55112472404</v>
      </c>
      <c r="AP518" s="87">
        <f>IF(R518+U518&lt;$C$8,0,32*$L$23/$C$12^2*($K$10*R518+$K$8*U518)+32*$L$24/($C$14^2-$C$13^2)*($K$10*S518+$K$8*V518))</f>
        <v>44607.551124724028</v>
      </c>
      <c r="AQ518" s="66">
        <f>R518*$C$11*$C$9+U518*$C$11*$C$10</f>
        <v>14695380</v>
      </c>
      <c r="AR518" s="66">
        <f>S518*$C$11*$C$9+V518*$C$11*$C$10</f>
        <v>14695380</v>
      </c>
      <c r="AS518" s="87">
        <f>$C$11*(T518*$C$9+W518*$C$10)</f>
        <v>792178.05375968735</v>
      </c>
      <c r="AT518" s="45">
        <f t="shared" si="137"/>
        <v>15633490.60488441</v>
      </c>
      <c r="AU518" s="75"/>
    </row>
    <row r="519" spans="2:47" ht="15" thickBot="1" x14ac:dyDescent="0.35">
      <c r="B519" s="41">
        <f t="shared" si="144"/>
        <v>9760</v>
      </c>
      <c r="C519" s="8">
        <f t="shared" si="145"/>
        <v>97.600000000000009</v>
      </c>
      <c r="D519" s="73">
        <f t="shared" si="133"/>
        <v>130.54000000000002</v>
      </c>
      <c r="E519" s="29">
        <f t="shared" si="150"/>
        <v>32327.830272151899</v>
      </c>
      <c r="F519" s="29">
        <f t="shared" si="146"/>
        <v>66.24555383637778</v>
      </c>
      <c r="G519" s="29">
        <f t="shared" si="147"/>
        <v>88.603428256155269</v>
      </c>
      <c r="H519" s="17">
        <f t="shared" si="148"/>
        <v>43238.472989003072</v>
      </c>
      <c r="I519" s="29">
        <f t="shared" si="138"/>
        <v>2.2250485660981263</v>
      </c>
      <c r="J519" s="29">
        <f t="shared" si="139"/>
        <v>41.694115440740156</v>
      </c>
      <c r="K519" s="32">
        <f>IF((D518+L518+M518-AL518)/($C$21+$C$22)&gt;$C$8,$C$8,(D518+L518+M518-AL518)/($C$21+$C$22))</f>
        <v>1400</v>
      </c>
      <c r="L519" s="97">
        <f t="shared" si="134"/>
        <v>0</v>
      </c>
      <c r="M519" s="96">
        <f t="shared" si="135"/>
        <v>0</v>
      </c>
      <c r="N519" s="98">
        <f t="shared" si="140"/>
        <v>1.7179213529287818</v>
      </c>
      <c r="O519" s="100">
        <f t="shared" si="136"/>
        <v>4.2266987561397071</v>
      </c>
      <c r="P519" s="104">
        <f t="shared" si="141"/>
        <v>18.880500609176615</v>
      </c>
      <c r="Q519" s="102">
        <f t="shared" si="142"/>
        <v>4.9224514715476911E-2</v>
      </c>
      <c r="R519" s="106">
        <f>IF(K519-H518&lt;0,0,K519-H518)</f>
        <v>0</v>
      </c>
      <c r="S519" s="106">
        <f>K519-V519</f>
        <v>0</v>
      </c>
      <c r="T519" s="106">
        <f>IF(R519&gt;0,$C$6-$C$8,IF($C$6-$C$8-W519&lt;0,0,$C$6-$C$8-W519))</f>
        <v>97.214462279726973</v>
      </c>
      <c r="U519" s="107">
        <f>IF(R519=0,IF(U518+(F519-AL519/$C$23)*$C$21/($C$21+$C$22)&gt;$C$8,$C$8,U518+F519*$C$21/($C$21+$C$22)),E519)</f>
        <v>1400</v>
      </c>
      <c r="V519" s="107">
        <f>IF(R519&gt;0,0,IF(V518+(F519-AL519/$C$23)*$C$21/($C$21+$C$22)&gt;$C$8,$C$8,IF(U519=$C$8,V518+(F519-AL519/$C$23)*$C$21/$C$22,V518+(F519-AL519/$C$23)*$C$21/($C$21+$C$22))))</f>
        <v>1400</v>
      </c>
      <c r="W519" s="203">
        <f>IF(R519&gt;0,0,IF(W518+AL519/$C$23&gt;$F$23,$F$23,W518+AL519/$C$23))</f>
        <v>2.7855377202730285</v>
      </c>
      <c r="X519" s="105" t="str">
        <f>IF(R519=0,"-",FORECAST($C$8,Инклинометрия!$B$2:$B$152,Инклинометрия!$A$2:$A$152))</f>
        <v>-</v>
      </c>
      <c r="Y519" s="105" t="str">
        <f>IF(R519=0,"-",FORECAST($C$8-R519,Инклинометрия!$B$2:$B$152,Инклинометрия!$A$2:$A$152))</f>
        <v>-</v>
      </c>
      <c r="Z519" s="105" t="str">
        <f>IF(R519&gt;0,FORECAST($C$8,Инклинометрия!$B$2:$B$152,Инклинометрия!$A$2:$A$152),IF(V519=$C$8,"-",FORECAST($C$8-V519,Инклинометрия!$B$2:$B$152,Инклинометрия!$A$2:$A$152)))</f>
        <v>-</v>
      </c>
      <c r="AA519" s="105" t="str">
        <f>IF(S519=0,"-",FORECAST($C$8-(S519+V519),Инклинометрия!$B$2:$B$152,Инклинометрия!$A$2:$A$152))</f>
        <v>-</v>
      </c>
      <c r="AB519" s="105">
        <f>FORECAST($C$8+T519,Инклинометрия!$B$2:$B$152,Инклинометрия!$A$2:$A$152)</f>
        <v>1422.3537391657405</v>
      </c>
      <c r="AC519" s="105">
        <f>IF(R519=0,FORECAST($C$6-T519,Инклинометрия!$B$2:$B$152,Инклинометрия!$A$2:$A$152),FORECAST($C$8,Инклинометрия!$B$2:$B$152,Инклинометрия!$A$2:$A$152))</f>
        <v>1332.6462608342592</v>
      </c>
      <c r="AD519" s="107">
        <f>IF(R519=0,FORECAST($C$8,Инклинометрия!$B$2:$B$152,Инклинометрия!$A$2:$A$152),Y519)</f>
        <v>1330</v>
      </c>
      <c r="AE519" s="107">
        <f>FORECAST($C$8-(R519+U519),Инклинометрия!$B$2:$B$152,Инклинометрия!$A$2:$A$152)</f>
        <v>0</v>
      </c>
      <c r="AF519" s="107">
        <f>IF(V519=0,"-",FORECAST($C$8,Инклинометрия!$B$2:$B$152,Инклинометрия!$A$2:$A$152))</f>
        <v>1330</v>
      </c>
      <c r="AG519" s="107">
        <f>IF(V519=0,"-",FORECAST($C$8-V519,Инклинометрия!$B$2:$B$152,Инклинометрия!$A$2:$A$152))</f>
        <v>0</v>
      </c>
      <c r="AH519" s="107">
        <f>IF(W519=0,"-",FORECAST($C$8+W519,Инклинометрия!$B$2:$B$152,Инклинометрия!$A$2:$A$152))</f>
        <v>1332.6462608342592</v>
      </c>
      <c r="AI519" s="107">
        <f>IF(W519=0,"-",FORECAST($C$8,Инклинометрия!$B$2:$B$152,Инклинометрия!$A$2:$A$152))</f>
        <v>1330</v>
      </c>
      <c r="AK519" s="122">
        <f t="shared" si="149"/>
        <v>0</v>
      </c>
      <c r="AL519" s="67">
        <f>AK519*(B519-B518)</f>
        <v>0</v>
      </c>
      <c r="AM519" s="23">
        <f t="shared" si="151"/>
        <v>8.6725204696437436E-2</v>
      </c>
      <c r="AN519" s="26">
        <f>AN518+AK519*(B519-B518)/(2*PI()*$C$5*AN518*$K$13)</f>
        <v>0.15480061813468687</v>
      </c>
      <c r="AO519" s="87">
        <f t="shared" si="143"/>
        <v>145932.55112472404</v>
      </c>
      <c r="AP519" s="87">
        <f>IF(R519+U519&lt;$C$8,0,32*$L$23/$C$12^2*($K$10*R519+$K$8*U519)+32*$L$24/($C$14^2-$C$13^2)*($K$10*S519+$K$8*V519))</f>
        <v>44607.551124724028</v>
      </c>
      <c r="AQ519" s="66">
        <f>R519*$C$11*$C$9+U519*$C$11*$C$10</f>
        <v>14695380</v>
      </c>
      <c r="AR519" s="66">
        <f>S519*$C$11*$C$9+V519*$C$11*$C$10</f>
        <v>14695380</v>
      </c>
      <c r="AS519" s="87">
        <f>$C$11*(T519*$C$9+W519*$C$10)</f>
        <v>792178.05375968735</v>
      </c>
      <c r="AT519" s="45">
        <f t="shared" si="137"/>
        <v>15633490.60488441</v>
      </c>
      <c r="AU519" s="75"/>
    </row>
    <row r="520" spans="2:47" ht="15" thickBot="1" x14ac:dyDescent="0.35">
      <c r="B520" s="41">
        <f t="shared" si="144"/>
        <v>9780</v>
      </c>
      <c r="C520" s="8">
        <f t="shared" si="145"/>
        <v>97.8</v>
      </c>
      <c r="D520" s="73">
        <f t="shared" si="133"/>
        <v>130.8075</v>
      </c>
      <c r="E520" s="29">
        <f t="shared" si="150"/>
        <v>32394.075825988271</v>
      </c>
      <c r="F520" s="29">
        <f t="shared" si="146"/>
        <v>66.245553836373062</v>
      </c>
      <c r="G520" s="29">
        <f t="shared" si="147"/>
        <v>88.603428256148959</v>
      </c>
      <c r="H520" s="17">
        <f t="shared" si="148"/>
        <v>43327.076417259224</v>
      </c>
      <c r="I520" s="29">
        <f t="shared" si="138"/>
        <v>2.2250485660981263</v>
      </c>
      <c r="J520" s="29">
        <f t="shared" si="139"/>
        <v>41.69411544073867</v>
      </c>
      <c r="K520" s="32">
        <f>IF((D519+L519+M519-AL519)/($C$21+$C$22)&gt;$C$8,$C$8,(D519+L519+M519-AL519)/($C$21+$C$22))</f>
        <v>1400</v>
      </c>
      <c r="L520" s="97">
        <f t="shared" si="134"/>
        <v>0</v>
      </c>
      <c r="M520" s="96">
        <f t="shared" si="135"/>
        <v>0</v>
      </c>
      <c r="N520" s="98">
        <f t="shared" si="140"/>
        <v>1.7179213529287818</v>
      </c>
      <c r="O520" s="100">
        <f t="shared" si="136"/>
        <v>4.2266987561397071</v>
      </c>
      <c r="P520" s="104">
        <f t="shared" si="141"/>
        <v>18.880500609176615</v>
      </c>
      <c r="Q520" s="102">
        <f t="shared" si="142"/>
        <v>4.9224514715476911E-2</v>
      </c>
      <c r="R520" s="106">
        <f>IF(K520-H519&lt;0,0,K520-H519)</f>
        <v>0</v>
      </c>
      <c r="S520" s="106">
        <f>K520-V520</f>
        <v>0</v>
      </c>
      <c r="T520" s="106">
        <f>IF(R520&gt;0,$C$6-$C$8,IF($C$6-$C$8-W520&lt;0,0,$C$6-$C$8-W520))</f>
        <v>97.214462279726973</v>
      </c>
      <c r="U520" s="107">
        <f>IF(R520=0,IF(U519+(F520-AL520/$C$23)*$C$21/($C$21+$C$22)&gt;$C$8,$C$8,U519+F520*$C$21/($C$21+$C$22)),E520)</f>
        <v>1400</v>
      </c>
      <c r="V520" s="107">
        <f>IF(R520&gt;0,0,IF(V519+(F520-AL520/$C$23)*$C$21/($C$21+$C$22)&gt;$C$8,$C$8,IF(U520=$C$8,V519+(F520-AL520/$C$23)*$C$21/$C$22,V519+(F520-AL520/$C$23)*$C$21/($C$21+$C$22))))</f>
        <v>1400</v>
      </c>
      <c r="W520" s="203">
        <f>IF(R520&gt;0,0,IF(W519+AL520/$C$23&gt;$F$23,$F$23,W519+AL520/$C$23))</f>
        <v>2.7855377202730285</v>
      </c>
      <c r="X520" s="105" t="str">
        <f>IF(R520=0,"-",FORECAST($C$8,Инклинометрия!$B$2:$B$152,Инклинометрия!$A$2:$A$152))</f>
        <v>-</v>
      </c>
      <c r="Y520" s="105" t="str">
        <f>IF(R520=0,"-",FORECAST($C$8-R520,Инклинометрия!$B$2:$B$152,Инклинометрия!$A$2:$A$152))</f>
        <v>-</v>
      </c>
      <c r="Z520" s="105" t="str">
        <f>IF(R520&gt;0,FORECAST($C$8,Инклинометрия!$B$2:$B$152,Инклинометрия!$A$2:$A$152),IF(V520=$C$8,"-",FORECAST($C$8-V520,Инклинометрия!$B$2:$B$152,Инклинометрия!$A$2:$A$152)))</f>
        <v>-</v>
      </c>
      <c r="AA520" s="105" t="str">
        <f>IF(S520=0,"-",FORECAST($C$8-(S520+V520),Инклинометрия!$B$2:$B$152,Инклинометрия!$A$2:$A$152))</f>
        <v>-</v>
      </c>
      <c r="AB520" s="105">
        <f>FORECAST($C$8+T520,Инклинометрия!$B$2:$B$152,Инклинометрия!$A$2:$A$152)</f>
        <v>1422.3537391657405</v>
      </c>
      <c r="AC520" s="105">
        <f>IF(R520=0,FORECAST($C$6-T520,Инклинометрия!$B$2:$B$152,Инклинометрия!$A$2:$A$152),FORECAST($C$8,Инклинометрия!$B$2:$B$152,Инклинометрия!$A$2:$A$152))</f>
        <v>1332.6462608342592</v>
      </c>
      <c r="AD520" s="107">
        <f>IF(R520=0,FORECAST($C$8,Инклинометрия!$B$2:$B$152,Инклинометрия!$A$2:$A$152),Y520)</f>
        <v>1330</v>
      </c>
      <c r="AE520" s="107">
        <f>FORECAST($C$8-(R520+U520),Инклинометрия!$B$2:$B$152,Инклинометрия!$A$2:$A$152)</f>
        <v>0</v>
      </c>
      <c r="AF520" s="107">
        <f>IF(V520=0,"-",FORECAST($C$8,Инклинометрия!$B$2:$B$152,Инклинометрия!$A$2:$A$152))</f>
        <v>1330</v>
      </c>
      <c r="AG520" s="107">
        <f>IF(V520=0,"-",FORECAST($C$8-V520,Инклинометрия!$B$2:$B$152,Инклинометрия!$A$2:$A$152))</f>
        <v>0</v>
      </c>
      <c r="AH520" s="107">
        <f>IF(W520=0,"-",FORECAST($C$8+W520,Инклинометрия!$B$2:$B$152,Инклинометрия!$A$2:$A$152))</f>
        <v>1332.6462608342592</v>
      </c>
      <c r="AI520" s="107">
        <f>IF(W520=0,"-",FORECAST($C$8,Инклинометрия!$B$2:$B$152,Инклинометрия!$A$2:$A$152))</f>
        <v>1330</v>
      </c>
      <c r="AK520" s="122">
        <f t="shared" si="149"/>
        <v>0</v>
      </c>
      <c r="AL520" s="67">
        <f>AK520*(B520-B519)</f>
        <v>0</v>
      </c>
      <c r="AM520" s="23">
        <f t="shared" si="151"/>
        <v>8.6725204696437436E-2</v>
      </c>
      <c r="AN520" s="26">
        <f>AN519+AK520*(B520-B519)/(2*PI()*$C$5*AN519*$K$13)</f>
        <v>0.15480061813468687</v>
      </c>
      <c r="AO520" s="87">
        <f t="shared" si="143"/>
        <v>145932.55112472404</v>
      </c>
      <c r="AP520" s="87">
        <f>IF(R520+U520&lt;$C$8,0,32*$L$23/$C$12^2*($K$10*R520+$K$8*U520)+32*$L$24/($C$14^2-$C$13^2)*($K$10*S520+$K$8*V520))</f>
        <v>44607.551124724028</v>
      </c>
      <c r="AQ520" s="66">
        <f>R520*$C$11*$C$9+U520*$C$11*$C$10</f>
        <v>14695380</v>
      </c>
      <c r="AR520" s="66">
        <f>S520*$C$11*$C$9+V520*$C$11*$C$10</f>
        <v>14695380</v>
      </c>
      <c r="AS520" s="87">
        <f>$C$11*(T520*$C$9+W520*$C$10)</f>
        <v>792178.05375968735</v>
      </c>
      <c r="AT520" s="45">
        <f t="shared" si="137"/>
        <v>15633490.60488441</v>
      </c>
      <c r="AU520" s="75"/>
    </row>
    <row r="521" spans="2:47" ht="15" thickBot="1" x14ac:dyDescent="0.35">
      <c r="B521" s="41">
        <f t="shared" si="144"/>
        <v>9800</v>
      </c>
      <c r="C521" s="8">
        <f t="shared" si="145"/>
        <v>98</v>
      </c>
      <c r="D521" s="73">
        <f t="shared" si="133"/>
        <v>131.07499999999999</v>
      </c>
      <c r="E521" s="29">
        <f t="shared" si="150"/>
        <v>32460.321379824651</v>
      </c>
      <c r="F521" s="29">
        <f t="shared" si="146"/>
        <v>66.24555383637778</v>
      </c>
      <c r="G521" s="29">
        <f t="shared" si="147"/>
        <v>88.603428256155269</v>
      </c>
      <c r="H521" s="17">
        <f t="shared" si="148"/>
        <v>43415.679845515377</v>
      </c>
      <c r="I521" s="29">
        <f t="shared" si="138"/>
        <v>2.2250485660981263</v>
      </c>
      <c r="J521" s="29">
        <f t="shared" si="139"/>
        <v>41.694115440740156</v>
      </c>
      <c r="K521" s="32">
        <f>IF((D520+L520+M520-AL520)/($C$21+$C$22)&gt;$C$8,$C$8,(D520+L520+M520-AL520)/($C$21+$C$22))</f>
        <v>1400</v>
      </c>
      <c r="L521" s="97">
        <f t="shared" si="134"/>
        <v>0</v>
      </c>
      <c r="M521" s="96">
        <f t="shared" si="135"/>
        <v>0</v>
      </c>
      <c r="N521" s="98">
        <f t="shared" si="140"/>
        <v>1.7179213529287818</v>
      </c>
      <c r="O521" s="100">
        <f t="shared" si="136"/>
        <v>4.2266987561397071</v>
      </c>
      <c r="P521" s="104">
        <f t="shared" si="141"/>
        <v>18.880500609176615</v>
      </c>
      <c r="Q521" s="102">
        <f t="shared" si="142"/>
        <v>4.9224514715476911E-2</v>
      </c>
      <c r="R521" s="106">
        <f>IF(K521-H520&lt;0,0,K521-H520)</f>
        <v>0</v>
      </c>
      <c r="S521" s="106">
        <f>K521-V521</f>
        <v>0</v>
      </c>
      <c r="T521" s="106">
        <f>IF(R521&gt;0,$C$6-$C$8,IF($C$6-$C$8-W521&lt;0,0,$C$6-$C$8-W521))</f>
        <v>97.214462279726973</v>
      </c>
      <c r="U521" s="107">
        <f>IF(R521=0,IF(U520+(F521-AL521/$C$23)*$C$21/($C$21+$C$22)&gt;$C$8,$C$8,U520+F521*$C$21/($C$21+$C$22)),E521)</f>
        <v>1400</v>
      </c>
      <c r="V521" s="107">
        <f>IF(R521&gt;0,0,IF(V520+(F521-AL521/$C$23)*$C$21/($C$21+$C$22)&gt;$C$8,$C$8,IF(U521=$C$8,V520+(F521-AL521/$C$23)*$C$21/$C$22,V520+(F521-AL521/$C$23)*$C$21/($C$21+$C$22))))</f>
        <v>1400</v>
      </c>
      <c r="W521" s="203">
        <f>IF(R521&gt;0,0,IF(W520+AL521/$C$23&gt;$F$23,$F$23,W520+AL521/$C$23))</f>
        <v>2.7855377202730285</v>
      </c>
      <c r="X521" s="105" t="str">
        <f>IF(R521=0,"-",FORECAST($C$8,Инклинометрия!$B$2:$B$152,Инклинометрия!$A$2:$A$152))</f>
        <v>-</v>
      </c>
      <c r="Y521" s="105" t="str">
        <f>IF(R521=0,"-",FORECAST($C$8-R521,Инклинометрия!$B$2:$B$152,Инклинометрия!$A$2:$A$152))</f>
        <v>-</v>
      </c>
      <c r="Z521" s="105" t="str">
        <f>IF(R521&gt;0,FORECAST($C$8,Инклинометрия!$B$2:$B$152,Инклинометрия!$A$2:$A$152),IF(V521=$C$8,"-",FORECAST($C$8-V521,Инклинометрия!$B$2:$B$152,Инклинометрия!$A$2:$A$152)))</f>
        <v>-</v>
      </c>
      <c r="AA521" s="105" t="str">
        <f>IF(S521=0,"-",FORECAST($C$8-(S521+V521),Инклинометрия!$B$2:$B$152,Инклинометрия!$A$2:$A$152))</f>
        <v>-</v>
      </c>
      <c r="AB521" s="105">
        <f>FORECAST($C$8+T521,Инклинометрия!$B$2:$B$152,Инклинометрия!$A$2:$A$152)</f>
        <v>1422.3537391657405</v>
      </c>
      <c r="AC521" s="105">
        <f>IF(R521=0,FORECAST($C$6-T521,Инклинометрия!$B$2:$B$152,Инклинометрия!$A$2:$A$152),FORECAST($C$8,Инклинометрия!$B$2:$B$152,Инклинометрия!$A$2:$A$152))</f>
        <v>1332.6462608342592</v>
      </c>
      <c r="AD521" s="107">
        <f>IF(R521=0,FORECAST($C$8,Инклинометрия!$B$2:$B$152,Инклинометрия!$A$2:$A$152),Y521)</f>
        <v>1330</v>
      </c>
      <c r="AE521" s="107">
        <f>FORECAST($C$8-(R521+U521),Инклинометрия!$B$2:$B$152,Инклинометрия!$A$2:$A$152)</f>
        <v>0</v>
      </c>
      <c r="AF521" s="107">
        <f>IF(V521=0,"-",FORECAST($C$8,Инклинометрия!$B$2:$B$152,Инклинометрия!$A$2:$A$152))</f>
        <v>1330</v>
      </c>
      <c r="AG521" s="107">
        <f>IF(V521=0,"-",FORECAST($C$8-V521,Инклинометрия!$B$2:$B$152,Инклинометрия!$A$2:$A$152))</f>
        <v>0</v>
      </c>
      <c r="AH521" s="107">
        <f>IF(W521=0,"-",FORECAST($C$8+W521,Инклинометрия!$B$2:$B$152,Инклинометрия!$A$2:$A$152))</f>
        <v>1332.6462608342592</v>
      </c>
      <c r="AI521" s="107">
        <f>IF(W521=0,"-",FORECAST($C$8,Инклинометрия!$B$2:$B$152,Инклинометрия!$A$2:$A$152))</f>
        <v>1330</v>
      </c>
      <c r="AK521" s="122">
        <f t="shared" si="149"/>
        <v>0</v>
      </c>
      <c r="AL521" s="67">
        <f>AK521*(B521-B520)</f>
        <v>0</v>
      </c>
      <c r="AM521" s="23">
        <f t="shared" si="151"/>
        <v>8.6725204696437436E-2</v>
      </c>
      <c r="AN521" s="26">
        <f>AN520+AK521*(B521-B520)/(2*PI()*$C$5*AN520*$K$13)</f>
        <v>0.15480061813468687</v>
      </c>
      <c r="AO521" s="87">
        <f t="shared" si="143"/>
        <v>145932.55112472404</v>
      </c>
      <c r="AP521" s="87">
        <f>IF(R521+U521&lt;$C$8,0,32*$L$23/$C$12^2*($K$10*R521+$K$8*U521)+32*$L$24/($C$14^2-$C$13^2)*($K$10*S521+$K$8*V521))</f>
        <v>44607.551124724028</v>
      </c>
      <c r="AQ521" s="66">
        <f>R521*$C$11*$C$9+U521*$C$11*$C$10</f>
        <v>14695380</v>
      </c>
      <c r="AR521" s="66">
        <f>S521*$C$11*$C$9+V521*$C$11*$C$10</f>
        <v>14695380</v>
      </c>
      <c r="AS521" s="87">
        <f>$C$11*(T521*$C$9+W521*$C$10)</f>
        <v>792178.05375968735</v>
      </c>
      <c r="AT521" s="45">
        <f t="shared" si="137"/>
        <v>15633490.60488441</v>
      </c>
      <c r="AU521" s="75"/>
    </row>
    <row r="522" spans="2:47" ht="15" thickBot="1" x14ac:dyDescent="0.35">
      <c r="B522" s="41">
        <f t="shared" si="144"/>
        <v>9820</v>
      </c>
      <c r="C522" s="8">
        <f t="shared" si="145"/>
        <v>98.2</v>
      </c>
      <c r="D522" s="73">
        <f t="shared" si="133"/>
        <v>131.3425</v>
      </c>
      <c r="E522" s="29">
        <f t="shared" si="150"/>
        <v>32526.566933661026</v>
      </c>
      <c r="F522" s="29">
        <f t="shared" si="146"/>
        <v>66.24555383637778</v>
      </c>
      <c r="G522" s="29">
        <f t="shared" si="147"/>
        <v>88.603428256155269</v>
      </c>
      <c r="H522" s="17">
        <f t="shared" si="148"/>
        <v>43504.283273771529</v>
      </c>
      <c r="I522" s="29">
        <f t="shared" si="138"/>
        <v>2.2250485660981263</v>
      </c>
      <c r="J522" s="29">
        <f t="shared" si="139"/>
        <v>41.694115440740156</v>
      </c>
      <c r="K522" s="32">
        <f>IF((D521+L521+M521-AL521)/($C$21+$C$22)&gt;$C$8,$C$8,(D521+L521+M521-AL521)/($C$21+$C$22))</f>
        <v>1400</v>
      </c>
      <c r="L522" s="97">
        <f t="shared" si="134"/>
        <v>0</v>
      </c>
      <c r="M522" s="96">
        <f t="shared" si="135"/>
        <v>0</v>
      </c>
      <c r="N522" s="98">
        <f t="shared" si="140"/>
        <v>1.7179213529287818</v>
      </c>
      <c r="O522" s="100">
        <f t="shared" si="136"/>
        <v>4.2266987561397071</v>
      </c>
      <c r="P522" s="104">
        <f t="shared" si="141"/>
        <v>18.880500609176615</v>
      </c>
      <c r="Q522" s="102">
        <f t="shared" si="142"/>
        <v>4.9224514715476911E-2</v>
      </c>
      <c r="R522" s="106">
        <f>IF(K522-H521&lt;0,0,K522-H521)</f>
        <v>0</v>
      </c>
      <c r="S522" s="106">
        <f>K522-V522</f>
        <v>0</v>
      </c>
      <c r="T522" s="106">
        <f>IF(R522&gt;0,$C$6-$C$8,IF($C$6-$C$8-W522&lt;0,0,$C$6-$C$8-W522))</f>
        <v>97.214462279726973</v>
      </c>
      <c r="U522" s="107">
        <f>IF(R522=0,IF(U521+(F522-AL522/$C$23)*$C$21/($C$21+$C$22)&gt;$C$8,$C$8,U521+F522*$C$21/($C$21+$C$22)),E522)</f>
        <v>1400</v>
      </c>
      <c r="V522" s="107">
        <f>IF(R522&gt;0,0,IF(V521+(F522-AL522/$C$23)*$C$21/($C$21+$C$22)&gt;$C$8,$C$8,IF(U522=$C$8,V521+(F522-AL522/$C$23)*$C$21/$C$22,V521+(F522-AL522/$C$23)*$C$21/($C$21+$C$22))))</f>
        <v>1400</v>
      </c>
      <c r="W522" s="203">
        <f>IF(R522&gt;0,0,IF(W521+AL522/$C$23&gt;$F$23,$F$23,W521+AL522/$C$23))</f>
        <v>2.7855377202730285</v>
      </c>
      <c r="X522" s="105" t="str">
        <f>IF(R522=0,"-",FORECAST($C$8,Инклинометрия!$B$2:$B$152,Инклинометрия!$A$2:$A$152))</f>
        <v>-</v>
      </c>
      <c r="Y522" s="105" t="str">
        <f>IF(R522=0,"-",FORECAST($C$8-R522,Инклинометрия!$B$2:$B$152,Инклинометрия!$A$2:$A$152))</f>
        <v>-</v>
      </c>
      <c r="Z522" s="105" t="str">
        <f>IF(R522&gt;0,FORECAST($C$8,Инклинометрия!$B$2:$B$152,Инклинометрия!$A$2:$A$152),IF(V522=$C$8,"-",FORECAST($C$8-V522,Инклинометрия!$B$2:$B$152,Инклинометрия!$A$2:$A$152)))</f>
        <v>-</v>
      </c>
      <c r="AA522" s="105" t="str">
        <f>IF(S522=0,"-",FORECAST($C$8-(S522+V522),Инклинометрия!$B$2:$B$152,Инклинометрия!$A$2:$A$152))</f>
        <v>-</v>
      </c>
      <c r="AB522" s="105">
        <f>FORECAST($C$8+T522,Инклинометрия!$B$2:$B$152,Инклинометрия!$A$2:$A$152)</f>
        <v>1422.3537391657405</v>
      </c>
      <c r="AC522" s="105">
        <f>IF(R522=0,FORECAST($C$6-T522,Инклинометрия!$B$2:$B$152,Инклинометрия!$A$2:$A$152),FORECAST($C$8,Инклинометрия!$B$2:$B$152,Инклинометрия!$A$2:$A$152))</f>
        <v>1332.6462608342592</v>
      </c>
      <c r="AD522" s="107">
        <f>IF(R522=0,FORECAST($C$8,Инклинометрия!$B$2:$B$152,Инклинометрия!$A$2:$A$152),Y522)</f>
        <v>1330</v>
      </c>
      <c r="AE522" s="107">
        <f>FORECAST($C$8-(R522+U522),Инклинометрия!$B$2:$B$152,Инклинометрия!$A$2:$A$152)</f>
        <v>0</v>
      </c>
      <c r="AF522" s="107">
        <f>IF(V522=0,"-",FORECAST($C$8,Инклинометрия!$B$2:$B$152,Инклинометрия!$A$2:$A$152))</f>
        <v>1330</v>
      </c>
      <c r="AG522" s="107">
        <f>IF(V522=0,"-",FORECAST($C$8-V522,Инклинометрия!$B$2:$B$152,Инклинометрия!$A$2:$A$152))</f>
        <v>0</v>
      </c>
      <c r="AH522" s="107">
        <f>IF(W522=0,"-",FORECAST($C$8+W522,Инклинометрия!$B$2:$B$152,Инклинометрия!$A$2:$A$152))</f>
        <v>1332.6462608342592</v>
      </c>
      <c r="AI522" s="107">
        <f>IF(W522=0,"-",FORECAST($C$8,Инклинометрия!$B$2:$B$152,Инклинометрия!$A$2:$A$152))</f>
        <v>1330</v>
      </c>
      <c r="AK522" s="122">
        <f t="shared" si="149"/>
        <v>0</v>
      </c>
      <c r="AL522" s="67">
        <f>AK522*(B522-B521)</f>
        <v>0</v>
      </c>
      <c r="AM522" s="23">
        <f t="shared" si="151"/>
        <v>8.6725204696437436E-2</v>
      </c>
      <c r="AN522" s="26">
        <f>AN521+AK522*(B522-B521)/(2*PI()*$C$5*AN521*$K$13)</f>
        <v>0.15480061813468687</v>
      </c>
      <c r="AO522" s="87">
        <f t="shared" si="143"/>
        <v>145932.55112472404</v>
      </c>
      <c r="AP522" s="87">
        <f>IF(R522+U522&lt;$C$8,0,32*$L$23/$C$12^2*($K$10*R522+$K$8*U522)+32*$L$24/($C$14^2-$C$13^2)*($K$10*S522+$K$8*V522))</f>
        <v>44607.551124724028</v>
      </c>
      <c r="AQ522" s="66">
        <f>R522*$C$11*$C$9+U522*$C$11*$C$10</f>
        <v>14695380</v>
      </c>
      <c r="AR522" s="66">
        <f>S522*$C$11*$C$9+V522*$C$11*$C$10</f>
        <v>14695380</v>
      </c>
      <c r="AS522" s="87">
        <f>$C$11*(T522*$C$9+W522*$C$10)</f>
        <v>792178.05375968735</v>
      </c>
      <c r="AT522" s="45">
        <f t="shared" si="137"/>
        <v>15633490.60488441</v>
      </c>
      <c r="AU522" s="75"/>
    </row>
    <row r="523" spans="2:47" ht="15" thickBot="1" x14ac:dyDescent="0.35">
      <c r="B523" s="41">
        <f t="shared" si="144"/>
        <v>9840</v>
      </c>
      <c r="C523" s="8">
        <f t="shared" si="145"/>
        <v>98.4</v>
      </c>
      <c r="D523" s="73">
        <f t="shared" si="133"/>
        <v>131.61000000000001</v>
      </c>
      <c r="E523" s="29">
        <f t="shared" si="150"/>
        <v>32592.812487497409</v>
      </c>
      <c r="F523" s="29">
        <f t="shared" si="146"/>
        <v>66.24555383637778</v>
      </c>
      <c r="G523" s="29">
        <f t="shared" si="147"/>
        <v>88.603428256155269</v>
      </c>
      <c r="H523" s="17">
        <f t="shared" si="148"/>
        <v>43592.886702027681</v>
      </c>
      <c r="I523" s="29">
        <f t="shared" si="138"/>
        <v>2.2250485660981263</v>
      </c>
      <c r="J523" s="29">
        <f t="shared" si="139"/>
        <v>41.694115440740156</v>
      </c>
      <c r="K523" s="32">
        <f>IF((D522+L522+M522-AL522)/($C$21+$C$22)&gt;$C$8,$C$8,(D522+L522+M522-AL522)/($C$21+$C$22))</f>
        <v>1400</v>
      </c>
      <c r="L523" s="97">
        <f t="shared" si="134"/>
        <v>0</v>
      </c>
      <c r="M523" s="96">
        <f t="shared" si="135"/>
        <v>0</v>
      </c>
      <c r="N523" s="98">
        <f t="shared" si="140"/>
        <v>1.7179213529287818</v>
      </c>
      <c r="O523" s="100">
        <f t="shared" si="136"/>
        <v>4.2266987561397071</v>
      </c>
      <c r="P523" s="104">
        <f t="shared" si="141"/>
        <v>18.880500609176615</v>
      </c>
      <c r="Q523" s="102">
        <f t="shared" si="142"/>
        <v>4.9224514715476911E-2</v>
      </c>
      <c r="R523" s="106">
        <f>IF(K523-H522&lt;0,0,K523-H522)</f>
        <v>0</v>
      </c>
      <c r="S523" s="106">
        <f>K523-V523</f>
        <v>0</v>
      </c>
      <c r="T523" s="106">
        <f>IF(R523&gt;0,$C$6-$C$8,IF($C$6-$C$8-W523&lt;0,0,$C$6-$C$8-W523))</f>
        <v>97.214462279726973</v>
      </c>
      <c r="U523" s="107">
        <f>IF(R523=0,IF(U522+(F523-AL523/$C$23)*$C$21/($C$21+$C$22)&gt;$C$8,$C$8,U522+F523*$C$21/($C$21+$C$22)),E523)</f>
        <v>1400</v>
      </c>
      <c r="V523" s="107">
        <f>IF(R523&gt;0,0,IF(V522+(F523-AL523/$C$23)*$C$21/($C$21+$C$22)&gt;$C$8,$C$8,IF(U523=$C$8,V522+(F523-AL523/$C$23)*$C$21/$C$22,V522+(F523-AL523/$C$23)*$C$21/($C$21+$C$22))))</f>
        <v>1400</v>
      </c>
      <c r="W523" s="203">
        <f>IF(R523&gt;0,0,IF(W522+AL523/$C$23&gt;$F$23,$F$23,W522+AL523/$C$23))</f>
        <v>2.7855377202730285</v>
      </c>
      <c r="X523" s="105" t="str">
        <f>IF(R523=0,"-",FORECAST($C$8,Инклинометрия!$B$2:$B$152,Инклинометрия!$A$2:$A$152))</f>
        <v>-</v>
      </c>
      <c r="Y523" s="105" t="str">
        <f>IF(R523=0,"-",FORECAST($C$8-R523,Инклинометрия!$B$2:$B$152,Инклинометрия!$A$2:$A$152))</f>
        <v>-</v>
      </c>
      <c r="Z523" s="105" t="str">
        <f>IF(R523&gt;0,FORECAST($C$8,Инклинометрия!$B$2:$B$152,Инклинометрия!$A$2:$A$152),IF(V523=$C$8,"-",FORECAST($C$8-V523,Инклинометрия!$B$2:$B$152,Инклинометрия!$A$2:$A$152)))</f>
        <v>-</v>
      </c>
      <c r="AA523" s="105" t="str">
        <f>IF(S523=0,"-",FORECAST($C$8-(S523+V523),Инклинометрия!$B$2:$B$152,Инклинометрия!$A$2:$A$152))</f>
        <v>-</v>
      </c>
      <c r="AB523" s="105">
        <f>FORECAST($C$8+T523,Инклинометрия!$B$2:$B$152,Инклинометрия!$A$2:$A$152)</f>
        <v>1422.3537391657405</v>
      </c>
      <c r="AC523" s="105">
        <f>IF(R523=0,FORECAST($C$6-T523,Инклинометрия!$B$2:$B$152,Инклинометрия!$A$2:$A$152),FORECAST($C$8,Инклинометрия!$B$2:$B$152,Инклинометрия!$A$2:$A$152))</f>
        <v>1332.6462608342592</v>
      </c>
      <c r="AD523" s="107">
        <f>IF(R523=0,FORECAST($C$8,Инклинометрия!$B$2:$B$152,Инклинометрия!$A$2:$A$152),Y523)</f>
        <v>1330</v>
      </c>
      <c r="AE523" s="107">
        <f>FORECAST($C$8-(R523+U523),Инклинометрия!$B$2:$B$152,Инклинометрия!$A$2:$A$152)</f>
        <v>0</v>
      </c>
      <c r="AF523" s="107">
        <f>IF(V523=0,"-",FORECAST($C$8,Инклинометрия!$B$2:$B$152,Инклинометрия!$A$2:$A$152))</f>
        <v>1330</v>
      </c>
      <c r="AG523" s="107">
        <f>IF(V523=0,"-",FORECAST($C$8-V523,Инклинометрия!$B$2:$B$152,Инклинометрия!$A$2:$A$152))</f>
        <v>0</v>
      </c>
      <c r="AH523" s="107">
        <f>IF(W523=0,"-",FORECAST($C$8+W523,Инклинометрия!$B$2:$B$152,Инклинометрия!$A$2:$A$152))</f>
        <v>1332.6462608342592</v>
      </c>
      <c r="AI523" s="107">
        <f>IF(W523=0,"-",FORECAST($C$8,Инклинометрия!$B$2:$B$152,Инклинометрия!$A$2:$A$152))</f>
        <v>1330</v>
      </c>
      <c r="AK523" s="122">
        <f t="shared" si="149"/>
        <v>0</v>
      </c>
      <c r="AL523" s="67">
        <f>AK523*(B523-B522)</f>
        <v>0</v>
      </c>
      <c r="AM523" s="23">
        <f t="shared" si="151"/>
        <v>8.6725204696437436E-2</v>
      </c>
      <c r="AN523" s="26">
        <f>AN522+AK523*(B523-B522)/(2*PI()*$C$5*AN522*$K$13)</f>
        <v>0.15480061813468687</v>
      </c>
      <c r="AO523" s="87">
        <f t="shared" si="143"/>
        <v>145932.55112472404</v>
      </c>
      <c r="AP523" s="87">
        <f>IF(R523+U523&lt;$C$8,0,32*$L$23/$C$12^2*($K$10*R523+$K$8*U523)+32*$L$24/($C$14^2-$C$13^2)*($K$10*S523+$K$8*V523))</f>
        <v>44607.551124724028</v>
      </c>
      <c r="AQ523" s="66">
        <f>R523*$C$11*$C$9+U523*$C$11*$C$10</f>
        <v>14695380</v>
      </c>
      <c r="AR523" s="66">
        <f>S523*$C$11*$C$9+V523*$C$11*$C$10</f>
        <v>14695380</v>
      </c>
      <c r="AS523" s="87">
        <f>$C$11*(T523*$C$9+W523*$C$10)</f>
        <v>792178.05375968735</v>
      </c>
      <c r="AT523" s="45">
        <f t="shared" si="137"/>
        <v>15633490.60488441</v>
      </c>
      <c r="AU523" s="75"/>
    </row>
    <row r="524" spans="2:47" ht="15" thickBot="1" x14ac:dyDescent="0.35">
      <c r="B524" s="41">
        <f t="shared" si="144"/>
        <v>9860</v>
      </c>
      <c r="C524" s="8">
        <f t="shared" si="145"/>
        <v>98.600000000000009</v>
      </c>
      <c r="D524" s="73">
        <f t="shared" si="133"/>
        <v>131.87750000000003</v>
      </c>
      <c r="E524" s="29">
        <f t="shared" si="150"/>
        <v>32659.058041333785</v>
      </c>
      <c r="F524" s="29">
        <f t="shared" si="146"/>
        <v>66.24555383637778</v>
      </c>
      <c r="G524" s="29">
        <f t="shared" si="147"/>
        <v>88.603428256155269</v>
      </c>
      <c r="H524" s="17">
        <f t="shared" si="148"/>
        <v>43681.490130283833</v>
      </c>
      <c r="I524" s="29">
        <f t="shared" si="138"/>
        <v>2.2250485660981263</v>
      </c>
      <c r="J524" s="29">
        <f t="shared" si="139"/>
        <v>41.694115440740156</v>
      </c>
      <c r="K524" s="32">
        <f>IF((D523+L523+M523-AL523)/($C$21+$C$22)&gt;$C$8,$C$8,(D523+L523+M523-AL523)/($C$21+$C$22))</f>
        <v>1400</v>
      </c>
      <c r="L524" s="97">
        <f t="shared" si="134"/>
        <v>0</v>
      </c>
      <c r="M524" s="96">
        <f t="shared" si="135"/>
        <v>0</v>
      </c>
      <c r="N524" s="98">
        <f t="shared" si="140"/>
        <v>1.7179213529287818</v>
      </c>
      <c r="O524" s="100">
        <f t="shared" si="136"/>
        <v>4.2266987561397071</v>
      </c>
      <c r="P524" s="104">
        <f t="shared" si="141"/>
        <v>18.880500609176615</v>
      </c>
      <c r="Q524" s="102">
        <f t="shared" si="142"/>
        <v>4.9224514715476911E-2</v>
      </c>
      <c r="R524" s="106">
        <f>IF(K524-H523&lt;0,0,K524-H523)</f>
        <v>0</v>
      </c>
      <c r="S524" s="106">
        <f>K524-V524</f>
        <v>0</v>
      </c>
      <c r="T524" s="106">
        <f>IF(R524&gt;0,$C$6-$C$8,IF($C$6-$C$8-W524&lt;0,0,$C$6-$C$8-W524))</f>
        <v>97.214462279726973</v>
      </c>
      <c r="U524" s="107">
        <f>IF(R524=0,IF(U523+(F524-AL524/$C$23)*$C$21/($C$21+$C$22)&gt;$C$8,$C$8,U523+F524*$C$21/($C$21+$C$22)),E524)</f>
        <v>1400</v>
      </c>
      <c r="V524" s="107">
        <f>IF(R524&gt;0,0,IF(V523+(F524-AL524/$C$23)*$C$21/($C$21+$C$22)&gt;$C$8,$C$8,IF(U524=$C$8,V523+(F524-AL524/$C$23)*$C$21/$C$22,V523+(F524-AL524/$C$23)*$C$21/($C$21+$C$22))))</f>
        <v>1400</v>
      </c>
      <c r="W524" s="203">
        <f>IF(R524&gt;0,0,IF(W523+AL524/$C$23&gt;$F$23,$F$23,W523+AL524/$C$23))</f>
        <v>2.7855377202730285</v>
      </c>
      <c r="X524" s="105" t="str">
        <f>IF(R524=0,"-",FORECAST($C$8,Инклинометрия!$B$2:$B$152,Инклинометрия!$A$2:$A$152))</f>
        <v>-</v>
      </c>
      <c r="Y524" s="105" t="str">
        <f>IF(R524=0,"-",FORECAST($C$8-R524,Инклинометрия!$B$2:$B$152,Инклинометрия!$A$2:$A$152))</f>
        <v>-</v>
      </c>
      <c r="Z524" s="105" t="str">
        <f>IF(R524&gt;0,FORECAST($C$8,Инклинометрия!$B$2:$B$152,Инклинометрия!$A$2:$A$152),IF(V524=$C$8,"-",FORECAST($C$8-V524,Инклинометрия!$B$2:$B$152,Инклинометрия!$A$2:$A$152)))</f>
        <v>-</v>
      </c>
      <c r="AA524" s="105" t="str">
        <f>IF(S524=0,"-",FORECAST($C$8-(S524+V524),Инклинометрия!$B$2:$B$152,Инклинометрия!$A$2:$A$152))</f>
        <v>-</v>
      </c>
      <c r="AB524" s="105">
        <f>FORECAST($C$8+T524,Инклинометрия!$B$2:$B$152,Инклинометрия!$A$2:$A$152)</f>
        <v>1422.3537391657405</v>
      </c>
      <c r="AC524" s="105">
        <f>IF(R524=0,FORECAST($C$6-T524,Инклинометрия!$B$2:$B$152,Инклинометрия!$A$2:$A$152),FORECAST($C$8,Инклинометрия!$B$2:$B$152,Инклинометрия!$A$2:$A$152))</f>
        <v>1332.6462608342592</v>
      </c>
      <c r="AD524" s="107">
        <f>IF(R524=0,FORECAST($C$8,Инклинометрия!$B$2:$B$152,Инклинометрия!$A$2:$A$152),Y524)</f>
        <v>1330</v>
      </c>
      <c r="AE524" s="107">
        <f>FORECAST($C$8-(R524+U524),Инклинометрия!$B$2:$B$152,Инклинометрия!$A$2:$A$152)</f>
        <v>0</v>
      </c>
      <c r="AF524" s="107">
        <f>IF(V524=0,"-",FORECAST($C$8,Инклинометрия!$B$2:$B$152,Инклинометрия!$A$2:$A$152))</f>
        <v>1330</v>
      </c>
      <c r="AG524" s="107">
        <f>IF(V524=0,"-",FORECAST($C$8-V524,Инклинометрия!$B$2:$B$152,Инклинометрия!$A$2:$A$152))</f>
        <v>0</v>
      </c>
      <c r="AH524" s="107">
        <f>IF(W524=0,"-",FORECAST($C$8+W524,Инклинометрия!$B$2:$B$152,Инклинометрия!$A$2:$A$152))</f>
        <v>1332.6462608342592</v>
      </c>
      <c r="AI524" s="107">
        <f>IF(W524=0,"-",FORECAST($C$8,Инклинометрия!$B$2:$B$152,Инклинометрия!$A$2:$A$152))</f>
        <v>1330</v>
      </c>
      <c r="AK524" s="122">
        <f t="shared" si="149"/>
        <v>0</v>
      </c>
      <c r="AL524" s="67">
        <f>AK524*(B524-B523)</f>
        <v>0</v>
      </c>
      <c r="AM524" s="23">
        <f t="shared" si="151"/>
        <v>8.6725204696437436E-2</v>
      </c>
      <c r="AN524" s="26">
        <f>AN523+AK524*(B524-B523)/(2*PI()*$C$5*AN523*$K$13)</f>
        <v>0.15480061813468687</v>
      </c>
      <c r="AO524" s="87">
        <f t="shared" si="143"/>
        <v>145932.55112472404</v>
      </c>
      <c r="AP524" s="87">
        <f>IF(R524+U524&lt;$C$8,0,32*$L$23/$C$12^2*($K$10*R524+$K$8*U524)+32*$L$24/($C$14^2-$C$13^2)*($K$10*S524+$K$8*V524))</f>
        <v>44607.551124724028</v>
      </c>
      <c r="AQ524" s="66">
        <f>R524*$C$11*$C$9+U524*$C$11*$C$10</f>
        <v>14695380</v>
      </c>
      <c r="AR524" s="66">
        <f>S524*$C$11*$C$9+V524*$C$11*$C$10</f>
        <v>14695380</v>
      </c>
      <c r="AS524" s="87">
        <f>$C$11*(T524*$C$9+W524*$C$10)</f>
        <v>792178.05375968735</v>
      </c>
      <c r="AT524" s="45">
        <f t="shared" si="137"/>
        <v>15633490.60488441</v>
      </c>
      <c r="AU524" s="75"/>
    </row>
    <row r="525" spans="2:47" ht="15" thickBot="1" x14ac:dyDescent="0.35">
      <c r="B525" s="41">
        <f t="shared" si="144"/>
        <v>9880</v>
      </c>
      <c r="C525" s="8">
        <f t="shared" si="145"/>
        <v>98.8</v>
      </c>
      <c r="D525" s="73">
        <f t="shared" si="133"/>
        <v>132.14500000000001</v>
      </c>
      <c r="E525" s="29">
        <f t="shared" si="150"/>
        <v>32725.303595170157</v>
      </c>
      <c r="F525" s="29">
        <f t="shared" si="146"/>
        <v>66.245553836373062</v>
      </c>
      <c r="G525" s="29">
        <f t="shared" si="147"/>
        <v>88.603428256148959</v>
      </c>
      <c r="H525" s="17">
        <f t="shared" si="148"/>
        <v>43770.093558539986</v>
      </c>
      <c r="I525" s="29">
        <f t="shared" si="138"/>
        <v>2.2250485660981263</v>
      </c>
      <c r="J525" s="29">
        <f t="shared" si="139"/>
        <v>41.69411544073867</v>
      </c>
      <c r="K525" s="32">
        <f>IF((D524+L524+M524-AL524)/($C$21+$C$22)&gt;$C$8,$C$8,(D524+L524+M524-AL524)/($C$21+$C$22))</f>
        <v>1400</v>
      </c>
      <c r="L525" s="97">
        <f t="shared" si="134"/>
        <v>0</v>
      </c>
      <c r="M525" s="96">
        <f t="shared" si="135"/>
        <v>0</v>
      </c>
      <c r="N525" s="98">
        <f t="shared" si="140"/>
        <v>1.7179213529287818</v>
      </c>
      <c r="O525" s="100">
        <f t="shared" si="136"/>
        <v>4.2266987561397071</v>
      </c>
      <c r="P525" s="104">
        <f t="shared" si="141"/>
        <v>18.880500609176615</v>
      </c>
      <c r="Q525" s="102">
        <f t="shared" si="142"/>
        <v>4.9224514715476911E-2</v>
      </c>
      <c r="R525" s="106">
        <f>IF(K525-H524&lt;0,0,K525-H524)</f>
        <v>0</v>
      </c>
      <c r="S525" s="106">
        <f>K525-V525</f>
        <v>0</v>
      </c>
      <c r="T525" s="106">
        <f>IF(R525&gt;0,$C$6-$C$8,IF($C$6-$C$8-W525&lt;0,0,$C$6-$C$8-W525))</f>
        <v>97.214462279726973</v>
      </c>
      <c r="U525" s="107">
        <f>IF(R525=0,IF(U524+(F525-AL525/$C$23)*$C$21/($C$21+$C$22)&gt;$C$8,$C$8,U524+F525*$C$21/($C$21+$C$22)),E525)</f>
        <v>1400</v>
      </c>
      <c r="V525" s="107">
        <f>IF(R525&gt;0,0,IF(V524+(F525-AL525/$C$23)*$C$21/($C$21+$C$22)&gt;$C$8,$C$8,IF(U525=$C$8,V524+(F525-AL525/$C$23)*$C$21/$C$22,V524+(F525-AL525/$C$23)*$C$21/($C$21+$C$22))))</f>
        <v>1400</v>
      </c>
      <c r="W525" s="203">
        <f>IF(R525&gt;0,0,IF(W524+AL525/$C$23&gt;$F$23,$F$23,W524+AL525/$C$23))</f>
        <v>2.7855377202730285</v>
      </c>
      <c r="X525" s="105" t="str">
        <f>IF(R525=0,"-",FORECAST($C$8,Инклинометрия!$B$2:$B$152,Инклинометрия!$A$2:$A$152))</f>
        <v>-</v>
      </c>
      <c r="Y525" s="105" t="str">
        <f>IF(R525=0,"-",FORECAST($C$8-R525,Инклинометрия!$B$2:$B$152,Инклинометрия!$A$2:$A$152))</f>
        <v>-</v>
      </c>
      <c r="Z525" s="105" t="str">
        <f>IF(R525&gt;0,FORECAST($C$8,Инклинометрия!$B$2:$B$152,Инклинометрия!$A$2:$A$152),IF(V525=$C$8,"-",FORECAST($C$8-V525,Инклинометрия!$B$2:$B$152,Инклинометрия!$A$2:$A$152)))</f>
        <v>-</v>
      </c>
      <c r="AA525" s="105" t="str">
        <f>IF(S525=0,"-",FORECAST($C$8-(S525+V525),Инклинометрия!$B$2:$B$152,Инклинометрия!$A$2:$A$152))</f>
        <v>-</v>
      </c>
      <c r="AB525" s="105">
        <f>FORECAST($C$8+T525,Инклинометрия!$B$2:$B$152,Инклинометрия!$A$2:$A$152)</f>
        <v>1422.3537391657405</v>
      </c>
      <c r="AC525" s="105">
        <f>IF(R525=0,FORECAST($C$6-T525,Инклинометрия!$B$2:$B$152,Инклинометрия!$A$2:$A$152),FORECAST($C$8,Инклинометрия!$B$2:$B$152,Инклинометрия!$A$2:$A$152))</f>
        <v>1332.6462608342592</v>
      </c>
      <c r="AD525" s="107">
        <f>IF(R525=0,FORECAST($C$8,Инклинометрия!$B$2:$B$152,Инклинометрия!$A$2:$A$152),Y525)</f>
        <v>1330</v>
      </c>
      <c r="AE525" s="107">
        <f>FORECAST($C$8-(R525+U525),Инклинометрия!$B$2:$B$152,Инклинометрия!$A$2:$A$152)</f>
        <v>0</v>
      </c>
      <c r="AF525" s="107">
        <f>IF(V525=0,"-",FORECAST($C$8,Инклинометрия!$B$2:$B$152,Инклинометрия!$A$2:$A$152))</f>
        <v>1330</v>
      </c>
      <c r="AG525" s="107">
        <f>IF(V525=0,"-",FORECAST($C$8-V525,Инклинометрия!$B$2:$B$152,Инклинометрия!$A$2:$A$152))</f>
        <v>0</v>
      </c>
      <c r="AH525" s="107">
        <f>IF(W525=0,"-",FORECAST($C$8+W525,Инклинометрия!$B$2:$B$152,Инклинометрия!$A$2:$A$152))</f>
        <v>1332.6462608342592</v>
      </c>
      <c r="AI525" s="107">
        <f>IF(W525=0,"-",FORECAST($C$8,Инклинометрия!$B$2:$B$152,Инклинометрия!$A$2:$A$152))</f>
        <v>1330</v>
      </c>
      <c r="AK525" s="122">
        <f t="shared" si="149"/>
        <v>0</v>
      </c>
      <c r="AL525" s="67">
        <f>AK525*(B525-B524)</f>
        <v>0</v>
      </c>
      <c r="AM525" s="23">
        <f t="shared" si="151"/>
        <v>8.6725204696437436E-2</v>
      </c>
      <c r="AN525" s="26">
        <f>AN524+AK525*(B525-B524)/(2*PI()*$C$5*AN524*$K$13)</f>
        <v>0.15480061813468687</v>
      </c>
      <c r="AO525" s="87">
        <f t="shared" si="143"/>
        <v>145932.55112472404</v>
      </c>
      <c r="AP525" s="87">
        <f>IF(R525+U525&lt;$C$8,0,32*$L$23/$C$12^2*($K$10*R525+$K$8*U525)+32*$L$24/($C$14^2-$C$13^2)*($K$10*S525+$K$8*V525))</f>
        <v>44607.551124724028</v>
      </c>
      <c r="AQ525" s="66">
        <f>R525*$C$11*$C$9+U525*$C$11*$C$10</f>
        <v>14695380</v>
      </c>
      <c r="AR525" s="66">
        <f>S525*$C$11*$C$9+V525*$C$11*$C$10</f>
        <v>14695380</v>
      </c>
      <c r="AS525" s="87">
        <f>$C$11*(T525*$C$9+W525*$C$10)</f>
        <v>792178.05375968735</v>
      </c>
      <c r="AT525" s="45">
        <f t="shared" si="137"/>
        <v>15633490.60488441</v>
      </c>
      <c r="AU525" s="75"/>
    </row>
    <row r="526" spans="2:47" ht="15" thickBot="1" x14ac:dyDescent="0.35">
      <c r="B526" s="41">
        <f t="shared" si="144"/>
        <v>9900</v>
      </c>
      <c r="C526" s="8">
        <f t="shared" si="145"/>
        <v>99</v>
      </c>
      <c r="D526" s="73">
        <f t="shared" si="133"/>
        <v>132.41249999999999</v>
      </c>
      <c r="E526" s="29">
        <f t="shared" si="150"/>
        <v>32791.549149006532</v>
      </c>
      <c r="F526" s="29">
        <f t="shared" si="146"/>
        <v>66.24555383637778</v>
      </c>
      <c r="G526" s="29">
        <f t="shared" si="147"/>
        <v>88.603428256155269</v>
      </c>
      <c r="H526" s="17">
        <f t="shared" si="148"/>
        <v>43858.696986796138</v>
      </c>
      <c r="I526" s="29">
        <f t="shared" si="138"/>
        <v>2.2250485660981263</v>
      </c>
      <c r="J526" s="29">
        <f t="shared" si="139"/>
        <v>41.694115440740156</v>
      </c>
      <c r="K526" s="32">
        <f>IF((D525+L525+M525-AL525)/($C$21+$C$22)&gt;$C$8,$C$8,(D525+L525+M525-AL525)/($C$21+$C$22))</f>
        <v>1400</v>
      </c>
      <c r="L526" s="97">
        <f t="shared" si="134"/>
        <v>0</v>
      </c>
      <c r="M526" s="96">
        <f t="shared" si="135"/>
        <v>0</v>
      </c>
      <c r="N526" s="98">
        <f t="shared" si="140"/>
        <v>1.7179213529287818</v>
      </c>
      <c r="O526" s="100">
        <f t="shared" si="136"/>
        <v>4.2266987561397071</v>
      </c>
      <c r="P526" s="104">
        <f t="shared" si="141"/>
        <v>18.880500609176615</v>
      </c>
      <c r="Q526" s="102">
        <f t="shared" si="142"/>
        <v>4.9224514715476911E-2</v>
      </c>
      <c r="R526" s="106">
        <f>IF(K526-H525&lt;0,0,K526-H525)</f>
        <v>0</v>
      </c>
      <c r="S526" s="106">
        <f>K526-V526</f>
        <v>0</v>
      </c>
      <c r="T526" s="106">
        <f>IF(R526&gt;0,$C$6-$C$8,IF($C$6-$C$8-W526&lt;0,0,$C$6-$C$8-W526))</f>
        <v>97.214462279726973</v>
      </c>
      <c r="U526" s="107">
        <f>IF(R526=0,IF(U525+(F526-AL526/$C$23)*$C$21/($C$21+$C$22)&gt;$C$8,$C$8,U525+F526*$C$21/($C$21+$C$22)),E526)</f>
        <v>1400</v>
      </c>
      <c r="V526" s="107">
        <f>IF(R526&gt;0,0,IF(V525+(F526-AL526/$C$23)*$C$21/($C$21+$C$22)&gt;$C$8,$C$8,IF(U526=$C$8,V525+(F526-AL526/$C$23)*$C$21/$C$22,V525+(F526-AL526/$C$23)*$C$21/($C$21+$C$22))))</f>
        <v>1400</v>
      </c>
      <c r="W526" s="203">
        <f>IF(R526&gt;0,0,IF(W525+AL526/$C$23&gt;$F$23,$F$23,W525+AL526/$C$23))</f>
        <v>2.7855377202730285</v>
      </c>
      <c r="X526" s="105" t="str">
        <f>IF(R526=0,"-",FORECAST($C$8,Инклинометрия!$B$2:$B$152,Инклинометрия!$A$2:$A$152))</f>
        <v>-</v>
      </c>
      <c r="Y526" s="105" t="str">
        <f>IF(R526=0,"-",FORECAST($C$8-R526,Инклинометрия!$B$2:$B$152,Инклинометрия!$A$2:$A$152))</f>
        <v>-</v>
      </c>
      <c r="Z526" s="105" t="str">
        <f>IF(R526&gt;0,FORECAST($C$8,Инклинометрия!$B$2:$B$152,Инклинометрия!$A$2:$A$152),IF(V526=$C$8,"-",FORECAST($C$8-V526,Инклинометрия!$B$2:$B$152,Инклинометрия!$A$2:$A$152)))</f>
        <v>-</v>
      </c>
      <c r="AA526" s="105" t="str">
        <f>IF(S526=0,"-",FORECAST($C$8-(S526+V526),Инклинометрия!$B$2:$B$152,Инклинометрия!$A$2:$A$152))</f>
        <v>-</v>
      </c>
      <c r="AB526" s="105">
        <f>FORECAST($C$8+T526,Инклинометрия!$B$2:$B$152,Инклинометрия!$A$2:$A$152)</f>
        <v>1422.3537391657405</v>
      </c>
      <c r="AC526" s="105">
        <f>IF(R526=0,FORECAST($C$6-T526,Инклинометрия!$B$2:$B$152,Инклинометрия!$A$2:$A$152),FORECAST($C$8,Инклинометрия!$B$2:$B$152,Инклинометрия!$A$2:$A$152))</f>
        <v>1332.6462608342592</v>
      </c>
      <c r="AD526" s="107">
        <f>IF(R526=0,FORECAST($C$8,Инклинометрия!$B$2:$B$152,Инклинометрия!$A$2:$A$152),Y526)</f>
        <v>1330</v>
      </c>
      <c r="AE526" s="107">
        <f>FORECAST($C$8-(R526+U526),Инклинометрия!$B$2:$B$152,Инклинометрия!$A$2:$A$152)</f>
        <v>0</v>
      </c>
      <c r="AF526" s="107">
        <f>IF(V526=0,"-",FORECAST($C$8,Инклинометрия!$B$2:$B$152,Инклинометрия!$A$2:$A$152))</f>
        <v>1330</v>
      </c>
      <c r="AG526" s="107">
        <f>IF(V526=0,"-",FORECAST($C$8-V526,Инклинометрия!$B$2:$B$152,Инклинометрия!$A$2:$A$152))</f>
        <v>0</v>
      </c>
      <c r="AH526" s="107">
        <f>IF(W526=0,"-",FORECAST($C$8+W526,Инклинометрия!$B$2:$B$152,Инклинометрия!$A$2:$A$152))</f>
        <v>1332.6462608342592</v>
      </c>
      <c r="AI526" s="107">
        <f>IF(W526=0,"-",FORECAST($C$8,Инклинометрия!$B$2:$B$152,Инклинометрия!$A$2:$A$152))</f>
        <v>1330</v>
      </c>
      <c r="AK526" s="122">
        <f t="shared" si="149"/>
        <v>0</v>
      </c>
      <c r="AL526" s="67">
        <f>AK526*(B526-B525)</f>
        <v>0</v>
      </c>
      <c r="AM526" s="23">
        <f t="shared" si="151"/>
        <v>8.6725204696437436E-2</v>
      </c>
      <c r="AN526" s="26">
        <f>AN525+AK526*(B526-B525)/(2*PI()*$C$5*AN525*$K$13)</f>
        <v>0.15480061813468687</v>
      </c>
      <c r="AO526" s="87">
        <f t="shared" si="143"/>
        <v>145932.55112472404</v>
      </c>
      <c r="AP526" s="87">
        <f>IF(R526+U526&lt;$C$8,0,32*$L$23/$C$12^2*($K$10*R526+$K$8*U526)+32*$L$24/($C$14^2-$C$13^2)*($K$10*S526+$K$8*V526))</f>
        <v>44607.551124724028</v>
      </c>
      <c r="AQ526" s="66">
        <f>R526*$C$11*$C$9+U526*$C$11*$C$10</f>
        <v>14695380</v>
      </c>
      <c r="AR526" s="66">
        <f>S526*$C$11*$C$9+V526*$C$11*$C$10</f>
        <v>14695380</v>
      </c>
      <c r="AS526" s="87">
        <f>$C$11*(T526*$C$9+W526*$C$10)</f>
        <v>792178.05375968735</v>
      </c>
      <c r="AT526" s="45">
        <f t="shared" si="137"/>
        <v>15633490.60488441</v>
      </c>
      <c r="AU526" s="75"/>
    </row>
    <row r="527" spans="2:47" ht="15" thickBot="1" x14ac:dyDescent="0.35">
      <c r="B527" s="41">
        <f t="shared" si="144"/>
        <v>9920</v>
      </c>
      <c r="C527" s="8">
        <f t="shared" si="145"/>
        <v>99.2</v>
      </c>
      <c r="D527" s="73">
        <f t="shared" si="133"/>
        <v>132.68</v>
      </c>
      <c r="E527" s="29">
        <f t="shared" si="150"/>
        <v>32857.794702842912</v>
      </c>
      <c r="F527" s="29">
        <f t="shared" si="146"/>
        <v>66.24555383637778</v>
      </c>
      <c r="G527" s="29">
        <f t="shared" si="147"/>
        <v>88.603428256155269</v>
      </c>
      <c r="H527" s="17">
        <f t="shared" si="148"/>
        <v>43947.30041505229</v>
      </c>
      <c r="I527" s="29">
        <f t="shared" si="138"/>
        <v>2.2250485660981263</v>
      </c>
      <c r="J527" s="29">
        <f t="shared" si="139"/>
        <v>41.694115440740156</v>
      </c>
      <c r="K527" s="32">
        <f>IF((D526+L526+M526-AL526)/($C$21+$C$22)&gt;$C$8,$C$8,(D526+L526+M526-AL526)/($C$21+$C$22))</f>
        <v>1400</v>
      </c>
      <c r="L527" s="97">
        <f t="shared" si="134"/>
        <v>0</v>
      </c>
      <c r="M527" s="96">
        <f t="shared" si="135"/>
        <v>0</v>
      </c>
      <c r="N527" s="98">
        <f t="shared" si="140"/>
        <v>1.7179213529287818</v>
      </c>
      <c r="O527" s="100">
        <f t="shared" si="136"/>
        <v>4.2266987561397071</v>
      </c>
      <c r="P527" s="104">
        <f t="shared" si="141"/>
        <v>18.880500609176615</v>
      </c>
      <c r="Q527" s="102">
        <f t="shared" si="142"/>
        <v>4.9224514715476911E-2</v>
      </c>
      <c r="R527" s="106">
        <f>IF(K527-H526&lt;0,0,K527-H526)</f>
        <v>0</v>
      </c>
      <c r="S527" s="106">
        <f>K527-V527</f>
        <v>0</v>
      </c>
      <c r="T527" s="106">
        <f>IF(R527&gt;0,$C$6-$C$8,IF($C$6-$C$8-W527&lt;0,0,$C$6-$C$8-W527))</f>
        <v>97.214462279726973</v>
      </c>
      <c r="U527" s="107">
        <f>IF(R527=0,IF(U526+(F527-AL527/$C$23)*$C$21/($C$21+$C$22)&gt;$C$8,$C$8,U526+F527*$C$21/($C$21+$C$22)),E527)</f>
        <v>1400</v>
      </c>
      <c r="V527" s="107">
        <f>IF(R527&gt;0,0,IF(V526+(F527-AL527/$C$23)*$C$21/($C$21+$C$22)&gt;$C$8,$C$8,IF(U527=$C$8,V526+(F527-AL527/$C$23)*$C$21/$C$22,V526+(F527-AL527/$C$23)*$C$21/($C$21+$C$22))))</f>
        <v>1400</v>
      </c>
      <c r="W527" s="203">
        <f>IF(R527&gt;0,0,IF(W526+AL527/$C$23&gt;$F$23,$F$23,W526+AL527/$C$23))</f>
        <v>2.7855377202730285</v>
      </c>
      <c r="X527" s="105" t="str">
        <f>IF(R527=0,"-",FORECAST($C$8,Инклинометрия!$B$2:$B$152,Инклинометрия!$A$2:$A$152))</f>
        <v>-</v>
      </c>
      <c r="Y527" s="105" t="str">
        <f>IF(R527=0,"-",FORECAST($C$8-R527,Инклинометрия!$B$2:$B$152,Инклинометрия!$A$2:$A$152))</f>
        <v>-</v>
      </c>
      <c r="Z527" s="105" t="str">
        <f>IF(R527&gt;0,FORECAST($C$8,Инклинометрия!$B$2:$B$152,Инклинометрия!$A$2:$A$152),IF(V527=$C$8,"-",FORECAST($C$8-V527,Инклинометрия!$B$2:$B$152,Инклинометрия!$A$2:$A$152)))</f>
        <v>-</v>
      </c>
      <c r="AA527" s="105" t="str">
        <f>IF(S527=0,"-",FORECAST($C$8-(S527+V527),Инклинометрия!$B$2:$B$152,Инклинометрия!$A$2:$A$152))</f>
        <v>-</v>
      </c>
      <c r="AB527" s="105">
        <f>FORECAST($C$8+T527,Инклинометрия!$B$2:$B$152,Инклинометрия!$A$2:$A$152)</f>
        <v>1422.3537391657405</v>
      </c>
      <c r="AC527" s="105">
        <f>IF(R527=0,FORECAST($C$6-T527,Инклинометрия!$B$2:$B$152,Инклинометрия!$A$2:$A$152),FORECAST($C$8,Инклинометрия!$B$2:$B$152,Инклинометрия!$A$2:$A$152))</f>
        <v>1332.6462608342592</v>
      </c>
      <c r="AD527" s="107">
        <f>IF(R527=0,FORECAST($C$8,Инклинометрия!$B$2:$B$152,Инклинометрия!$A$2:$A$152),Y527)</f>
        <v>1330</v>
      </c>
      <c r="AE527" s="107">
        <f>FORECAST($C$8-(R527+U527),Инклинометрия!$B$2:$B$152,Инклинометрия!$A$2:$A$152)</f>
        <v>0</v>
      </c>
      <c r="AF527" s="107">
        <f>IF(V527=0,"-",FORECAST($C$8,Инклинометрия!$B$2:$B$152,Инклинометрия!$A$2:$A$152))</f>
        <v>1330</v>
      </c>
      <c r="AG527" s="107">
        <f>IF(V527=0,"-",FORECAST($C$8-V527,Инклинометрия!$B$2:$B$152,Инклинометрия!$A$2:$A$152))</f>
        <v>0</v>
      </c>
      <c r="AH527" s="107">
        <f>IF(W527=0,"-",FORECAST($C$8+W527,Инклинометрия!$B$2:$B$152,Инклинометрия!$A$2:$A$152))</f>
        <v>1332.6462608342592</v>
      </c>
      <c r="AI527" s="107">
        <f>IF(W527=0,"-",FORECAST($C$8,Инклинометрия!$B$2:$B$152,Инклинометрия!$A$2:$A$152))</f>
        <v>1330</v>
      </c>
      <c r="AK527" s="122">
        <f t="shared" si="149"/>
        <v>0</v>
      </c>
      <c r="AL527" s="67">
        <f>AK527*(B527-B526)</f>
        <v>0</v>
      </c>
      <c r="AM527" s="23">
        <f t="shared" si="151"/>
        <v>8.6725204696437436E-2</v>
      </c>
      <c r="AN527" s="26">
        <f>AN526+AK527*(B527-B526)/(2*PI()*$C$5*AN526*$K$13)</f>
        <v>0.15480061813468687</v>
      </c>
      <c r="AO527" s="87">
        <f t="shared" si="143"/>
        <v>145932.55112472404</v>
      </c>
      <c r="AP527" s="87">
        <f>IF(R527+U527&lt;$C$8,0,32*$L$23/$C$12^2*($K$10*R527+$K$8*U527)+32*$L$24/($C$14^2-$C$13^2)*($K$10*S527+$K$8*V527))</f>
        <v>44607.551124724028</v>
      </c>
      <c r="AQ527" s="66">
        <f>R527*$C$11*$C$9+U527*$C$11*$C$10</f>
        <v>14695380</v>
      </c>
      <c r="AR527" s="66">
        <f>S527*$C$11*$C$9+V527*$C$11*$C$10</f>
        <v>14695380</v>
      </c>
      <c r="AS527" s="87">
        <f>$C$11*(T527*$C$9+W527*$C$10)</f>
        <v>792178.05375968735</v>
      </c>
      <c r="AT527" s="45">
        <f t="shared" si="137"/>
        <v>15633490.60488441</v>
      </c>
      <c r="AU527" s="75"/>
    </row>
    <row r="528" spans="2:47" ht="15" thickBot="1" x14ac:dyDescent="0.35">
      <c r="B528" s="41">
        <f t="shared" si="144"/>
        <v>9940</v>
      </c>
      <c r="C528" s="8">
        <f t="shared" si="145"/>
        <v>99.4</v>
      </c>
      <c r="D528" s="73">
        <f t="shared" si="133"/>
        <v>132.94749999999999</v>
      </c>
      <c r="E528" s="29">
        <f t="shared" si="150"/>
        <v>32924.040256679291</v>
      </c>
      <c r="F528" s="29">
        <f t="shared" si="146"/>
        <v>66.24555383637778</v>
      </c>
      <c r="G528" s="29">
        <f t="shared" si="147"/>
        <v>88.603428256155269</v>
      </c>
      <c r="H528" s="17">
        <f t="shared" si="148"/>
        <v>44035.903843308442</v>
      </c>
      <c r="I528" s="29">
        <f t="shared" si="138"/>
        <v>2.2250485660981263</v>
      </c>
      <c r="J528" s="29">
        <f t="shared" si="139"/>
        <v>41.694115440740156</v>
      </c>
      <c r="K528" s="32">
        <f>IF((D527+L527+M527-AL527)/($C$21+$C$22)&gt;$C$8,$C$8,(D527+L527+M527-AL527)/($C$21+$C$22))</f>
        <v>1400</v>
      </c>
      <c r="L528" s="97">
        <f t="shared" si="134"/>
        <v>0</v>
      </c>
      <c r="M528" s="96">
        <f t="shared" si="135"/>
        <v>0</v>
      </c>
      <c r="N528" s="98">
        <f t="shared" si="140"/>
        <v>1.7179213529287818</v>
      </c>
      <c r="O528" s="100">
        <f t="shared" si="136"/>
        <v>4.2266987561397071</v>
      </c>
      <c r="P528" s="104">
        <f t="shared" si="141"/>
        <v>18.880500609176615</v>
      </c>
      <c r="Q528" s="102">
        <f t="shared" si="142"/>
        <v>4.9224514715476911E-2</v>
      </c>
      <c r="R528" s="106">
        <f>IF(K528-H527&lt;0,0,K528-H527)</f>
        <v>0</v>
      </c>
      <c r="S528" s="106">
        <f>K528-V528</f>
        <v>0</v>
      </c>
      <c r="T528" s="106">
        <f>IF(R528&gt;0,$C$6-$C$8,IF($C$6-$C$8-W528&lt;0,0,$C$6-$C$8-W528))</f>
        <v>97.214462279726973</v>
      </c>
      <c r="U528" s="107">
        <f>IF(R528=0,IF(U527+(F528-AL528/$C$23)*$C$21/($C$21+$C$22)&gt;$C$8,$C$8,U527+F528*$C$21/($C$21+$C$22)),E528)</f>
        <v>1400</v>
      </c>
      <c r="V528" s="107">
        <f>IF(R528&gt;0,0,IF(V527+(F528-AL528/$C$23)*$C$21/($C$21+$C$22)&gt;$C$8,$C$8,IF(U528=$C$8,V527+(F528-AL528/$C$23)*$C$21/$C$22,V527+(F528-AL528/$C$23)*$C$21/($C$21+$C$22))))</f>
        <v>1400</v>
      </c>
      <c r="W528" s="203">
        <f>IF(R528&gt;0,0,IF(W527+AL528/$C$23&gt;$F$23,$F$23,W527+AL528/$C$23))</f>
        <v>2.7855377202730285</v>
      </c>
      <c r="X528" s="105" t="str">
        <f>IF(R528=0,"-",FORECAST($C$8,Инклинометрия!$B$2:$B$152,Инклинометрия!$A$2:$A$152))</f>
        <v>-</v>
      </c>
      <c r="Y528" s="105" t="str">
        <f>IF(R528=0,"-",FORECAST($C$8-R528,Инклинометрия!$B$2:$B$152,Инклинометрия!$A$2:$A$152))</f>
        <v>-</v>
      </c>
      <c r="Z528" s="105" t="str">
        <f>IF(R528&gt;0,FORECAST($C$8,Инклинометрия!$B$2:$B$152,Инклинометрия!$A$2:$A$152),IF(V528=$C$8,"-",FORECAST($C$8-V528,Инклинометрия!$B$2:$B$152,Инклинометрия!$A$2:$A$152)))</f>
        <v>-</v>
      </c>
      <c r="AA528" s="105" t="str">
        <f>IF(S528=0,"-",FORECAST($C$8-(S528+V528),Инклинометрия!$B$2:$B$152,Инклинометрия!$A$2:$A$152))</f>
        <v>-</v>
      </c>
      <c r="AB528" s="105">
        <f>FORECAST($C$8+T528,Инклинометрия!$B$2:$B$152,Инклинометрия!$A$2:$A$152)</f>
        <v>1422.3537391657405</v>
      </c>
      <c r="AC528" s="105">
        <f>IF(R528=0,FORECAST($C$6-T528,Инклинометрия!$B$2:$B$152,Инклинометрия!$A$2:$A$152),FORECAST($C$8,Инклинометрия!$B$2:$B$152,Инклинометрия!$A$2:$A$152))</f>
        <v>1332.6462608342592</v>
      </c>
      <c r="AD528" s="107">
        <f>IF(R528=0,FORECAST($C$8,Инклинометрия!$B$2:$B$152,Инклинометрия!$A$2:$A$152),Y528)</f>
        <v>1330</v>
      </c>
      <c r="AE528" s="107">
        <f>FORECAST($C$8-(R528+U528),Инклинометрия!$B$2:$B$152,Инклинометрия!$A$2:$A$152)</f>
        <v>0</v>
      </c>
      <c r="AF528" s="107">
        <f>IF(V528=0,"-",FORECAST($C$8,Инклинометрия!$B$2:$B$152,Инклинометрия!$A$2:$A$152))</f>
        <v>1330</v>
      </c>
      <c r="AG528" s="107">
        <f>IF(V528=0,"-",FORECAST($C$8-V528,Инклинометрия!$B$2:$B$152,Инклинометрия!$A$2:$A$152))</f>
        <v>0</v>
      </c>
      <c r="AH528" s="107">
        <f>IF(W528=0,"-",FORECAST($C$8+W528,Инклинометрия!$B$2:$B$152,Инклинометрия!$A$2:$A$152))</f>
        <v>1332.6462608342592</v>
      </c>
      <c r="AI528" s="107">
        <f>IF(W528=0,"-",FORECAST($C$8,Инклинометрия!$B$2:$B$152,Инклинометрия!$A$2:$A$152))</f>
        <v>1330</v>
      </c>
      <c r="AK528" s="122">
        <f t="shared" si="149"/>
        <v>0</v>
      </c>
      <c r="AL528" s="67">
        <f>AK528*(B528-B527)</f>
        <v>0</v>
      </c>
      <c r="AM528" s="23">
        <f t="shared" si="151"/>
        <v>8.6725204696437436E-2</v>
      </c>
      <c r="AN528" s="26">
        <f>AN527+AK528*(B528-B527)/(2*PI()*$C$5*AN527*$K$13)</f>
        <v>0.15480061813468687</v>
      </c>
      <c r="AO528" s="87">
        <f t="shared" si="143"/>
        <v>145932.55112472404</v>
      </c>
      <c r="AP528" s="87">
        <f>IF(R528+U528&lt;$C$8,0,32*$L$23/$C$12^2*($K$10*R528+$K$8*U528)+32*$L$24/($C$14^2-$C$13^2)*($K$10*S528+$K$8*V528))</f>
        <v>44607.551124724028</v>
      </c>
      <c r="AQ528" s="66">
        <f>R528*$C$11*$C$9+U528*$C$11*$C$10</f>
        <v>14695380</v>
      </c>
      <c r="AR528" s="66">
        <f>S528*$C$11*$C$9+V528*$C$11*$C$10</f>
        <v>14695380</v>
      </c>
      <c r="AS528" s="87">
        <f>$C$11*(T528*$C$9+W528*$C$10)</f>
        <v>792178.05375968735</v>
      </c>
      <c r="AT528" s="45">
        <f t="shared" si="137"/>
        <v>15633490.60488441</v>
      </c>
      <c r="AU528" s="75"/>
    </row>
    <row r="529" spans="2:47" ht="15" thickBot="1" x14ac:dyDescent="0.35">
      <c r="B529" s="41">
        <f t="shared" si="144"/>
        <v>9960</v>
      </c>
      <c r="C529" s="8">
        <f t="shared" si="145"/>
        <v>99.600000000000009</v>
      </c>
      <c r="D529" s="73">
        <f t="shared" si="133"/>
        <v>133.21500000000003</v>
      </c>
      <c r="E529" s="29">
        <f t="shared" si="150"/>
        <v>32990.28581051567</v>
      </c>
      <c r="F529" s="29">
        <f t="shared" si="146"/>
        <v>66.24555383637778</v>
      </c>
      <c r="G529" s="29">
        <f t="shared" si="147"/>
        <v>88.603428256155269</v>
      </c>
      <c r="H529" s="17">
        <f t="shared" si="148"/>
        <v>44124.507271564595</v>
      </c>
      <c r="I529" s="29">
        <f t="shared" si="138"/>
        <v>2.2250485660981263</v>
      </c>
      <c r="J529" s="29">
        <f t="shared" si="139"/>
        <v>41.694115440740156</v>
      </c>
      <c r="K529" s="32">
        <f>IF((D528+L528+M528-AL528)/($C$21+$C$22)&gt;$C$8,$C$8,(D528+L528+M528-AL528)/($C$21+$C$22))</f>
        <v>1400</v>
      </c>
      <c r="L529" s="97">
        <f t="shared" si="134"/>
        <v>0</v>
      </c>
      <c r="M529" s="96">
        <f t="shared" si="135"/>
        <v>0</v>
      </c>
      <c r="N529" s="98">
        <f t="shared" si="140"/>
        <v>1.7179213529287818</v>
      </c>
      <c r="O529" s="100">
        <f t="shared" si="136"/>
        <v>4.2266987561397071</v>
      </c>
      <c r="P529" s="104">
        <f t="shared" si="141"/>
        <v>18.880500609176615</v>
      </c>
      <c r="Q529" s="102">
        <f t="shared" si="142"/>
        <v>4.9224514715476911E-2</v>
      </c>
      <c r="R529" s="106">
        <f>IF(K529-H528&lt;0,0,K529-H528)</f>
        <v>0</v>
      </c>
      <c r="S529" s="106">
        <f>K529-V529</f>
        <v>0</v>
      </c>
      <c r="T529" s="106">
        <f>IF(R529&gt;0,$C$6-$C$8,IF($C$6-$C$8-W529&lt;0,0,$C$6-$C$8-W529))</f>
        <v>97.214462279726973</v>
      </c>
      <c r="U529" s="107">
        <f>IF(R529=0,IF(U528+(F529-AL529/$C$23)*$C$21/($C$21+$C$22)&gt;$C$8,$C$8,U528+F529*$C$21/($C$21+$C$22)),E529)</f>
        <v>1400</v>
      </c>
      <c r="V529" s="107">
        <f>IF(R529&gt;0,0,IF(V528+(F529-AL529/$C$23)*$C$21/($C$21+$C$22)&gt;$C$8,$C$8,IF(U529=$C$8,V528+(F529-AL529/$C$23)*$C$21/$C$22,V528+(F529-AL529/$C$23)*$C$21/($C$21+$C$22))))</f>
        <v>1400</v>
      </c>
      <c r="W529" s="203">
        <f>IF(R529&gt;0,0,IF(W528+AL529/$C$23&gt;$F$23,$F$23,W528+AL529/$C$23))</f>
        <v>2.7855377202730285</v>
      </c>
      <c r="X529" s="105" t="str">
        <f>IF(R529=0,"-",FORECAST($C$8,Инклинометрия!$B$2:$B$152,Инклинометрия!$A$2:$A$152))</f>
        <v>-</v>
      </c>
      <c r="Y529" s="105" t="str">
        <f>IF(R529=0,"-",FORECAST($C$8-R529,Инклинометрия!$B$2:$B$152,Инклинометрия!$A$2:$A$152))</f>
        <v>-</v>
      </c>
      <c r="Z529" s="105" t="str">
        <f>IF(R529&gt;0,FORECAST($C$8,Инклинометрия!$B$2:$B$152,Инклинометрия!$A$2:$A$152),IF(V529=$C$8,"-",FORECAST($C$8-V529,Инклинометрия!$B$2:$B$152,Инклинометрия!$A$2:$A$152)))</f>
        <v>-</v>
      </c>
      <c r="AA529" s="105" t="str">
        <f>IF(S529=0,"-",FORECAST($C$8-(S529+V529),Инклинометрия!$B$2:$B$152,Инклинометрия!$A$2:$A$152))</f>
        <v>-</v>
      </c>
      <c r="AB529" s="105">
        <f>FORECAST($C$8+T529,Инклинометрия!$B$2:$B$152,Инклинометрия!$A$2:$A$152)</f>
        <v>1422.3537391657405</v>
      </c>
      <c r="AC529" s="105">
        <f>IF(R529=0,FORECAST($C$6-T529,Инклинометрия!$B$2:$B$152,Инклинометрия!$A$2:$A$152),FORECAST($C$8,Инклинометрия!$B$2:$B$152,Инклинометрия!$A$2:$A$152))</f>
        <v>1332.6462608342592</v>
      </c>
      <c r="AD529" s="107">
        <f>IF(R529=0,FORECAST($C$8,Инклинометрия!$B$2:$B$152,Инклинометрия!$A$2:$A$152),Y529)</f>
        <v>1330</v>
      </c>
      <c r="AE529" s="107">
        <f>FORECAST($C$8-(R529+U529),Инклинометрия!$B$2:$B$152,Инклинометрия!$A$2:$A$152)</f>
        <v>0</v>
      </c>
      <c r="AF529" s="107">
        <f>IF(V529=0,"-",FORECAST($C$8,Инклинометрия!$B$2:$B$152,Инклинометрия!$A$2:$A$152))</f>
        <v>1330</v>
      </c>
      <c r="AG529" s="107">
        <f>IF(V529=0,"-",FORECAST($C$8-V529,Инклинометрия!$B$2:$B$152,Инклинометрия!$A$2:$A$152))</f>
        <v>0</v>
      </c>
      <c r="AH529" s="107">
        <f>IF(W529=0,"-",FORECAST($C$8+W529,Инклинометрия!$B$2:$B$152,Инклинометрия!$A$2:$A$152))</f>
        <v>1332.6462608342592</v>
      </c>
      <c r="AI529" s="107">
        <f>IF(W529=0,"-",FORECAST($C$8,Инклинометрия!$B$2:$B$152,Инклинометрия!$A$2:$A$152))</f>
        <v>1330</v>
      </c>
      <c r="AK529" s="122">
        <f t="shared" si="149"/>
        <v>0</v>
      </c>
      <c r="AL529" s="67">
        <f>AK529*(B529-B528)</f>
        <v>0</v>
      </c>
      <c r="AM529" s="23">
        <f t="shared" si="151"/>
        <v>8.6725204696437436E-2</v>
      </c>
      <c r="AN529" s="26">
        <f>AN528+AK529*(B529-B528)/(2*PI()*$C$5*AN528*$K$13)</f>
        <v>0.15480061813468687</v>
      </c>
      <c r="AO529" s="87">
        <f t="shared" si="143"/>
        <v>145932.55112472404</v>
      </c>
      <c r="AP529" s="87">
        <f>IF(R529+U529&lt;$C$8,0,32*$L$23/$C$12^2*($K$10*R529+$K$8*U529)+32*$L$24/($C$14^2-$C$13^2)*($K$10*S529+$K$8*V529))</f>
        <v>44607.551124724028</v>
      </c>
      <c r="AQ529" s="66">
        <f>R529*$C$11*$C$9+U529*$C$11*$C$10</f>
        <v>14695380</v>
      </c>
      <c r="AR529" s="66">
        <f>S529*$C$11*$C$9+V529*$C$11*$C$10</f>
        <v>14695380</v>
      </c>
      <c r="AS529" s="87">
        <f>$C$11*(T529*$C$9+W529*$C$10)</f>
        <v>792178.05375968735</v>
      </c>
      <c r="AT529" s="45">
        <f t="shared" si="137"/>
        <v>15633490.60488441</v>
      </c>
      <c r="AU529" s="75"/>
    </row>
    <row r="530" spans="2:47" ht="15" thickBot="1" x14ac:dyDescent="0.35">
      <c r="B530" s="41">
        <f t="shared" si="144"/>
        <v>9980</v>
      </c>
      <c r="C530" s="8">
        <f t="shared" si="145"/>
        <v>99.8</v>
      </c>
      <c r="D530" s="73">
        <f t="shared" si="133"/>
        <v>133.48249999999999</v>
      </c>
      <c r="E530" s="29">
        <f t="shared" si="150"/>
        <v>33056.531364352042</v>
      </c>
      <c r="F530" s="29">
        <f t="shared" si="146"/>
        <v>66.245553836373062</v>
      </c>
      <c r="G530" s="29">
        <f t="shared" si="147"/>
        <v>88.603428256148959</v>
      </c>
      <c r="H530" s="17">
        <f t="shared" si="148"/>
        <v>44213.110699820747</v>
      </c>
      <c r="I530" s="29">
        <f t="shared" si="138"/>
        <v>2.2250485660981263</v>
      </c>
      <c r="J530" s="29">
        <f t="shared" si="139"/>
        <v>41.69411544073867</v>
      </c>
      <c r="K530" s="32">
        <f>IF((D529+L529+M529-AL529)/($C$21+$C$22)&gt;$C$8,$C$8,(D529+L529+M529-AL529)/($C$21+$C$22))</f>
        <v>1400</v>
      </c>
      <c r="L530" s="97">
        <f t="shared" si="134"/>
        <v>0</v>
      </c>
      <c r="M530" s="96">
        <f t="shared" si="135"/>
        <v>0</v>
      </c>
      <c r="N530" s="98">
        <f t="shared" si="140"/>
        <v>1.7179213529287818</v>
      </c>
      <c r="O530" s="100">
        <f t="shared" si="136"/>
        <v>4.2266987561397071</v>
      </c>
      <c r="P530" s="104">
        <f t="shared" si="141"/>
        <v>18.880500609176615</v>
      </c>
      <c r="Q530" s="102">
        <f t="shared" si="142"/>
        <v>4.9224514715476911E-2</v>
      </c>
      <c r="R530" s="106">
        <f>IF(K530-H529&lt;0,0,K530-H529)</f>
        <v>0</v>
      </c>
      <c r="S530" s="106">
        <f>K530-V530</f>
        <v>0</v>
      </c>
      <c r="T530" s="106">
        <f>IF(R530&gt;0,$C$6-$C$8,IF($C$6-$C$8-W530&lt;0,0,$C$6-$C$8-W530))</f>
        <v>97.214462279726973</v>
      </c>
      <c r="U530" s="107">
        <f>IF(R530=0,IF(U529+(F530-AL530/$C$23)*$C$21/($C$21+$C$22)&gt;$C$8,$C$8,U529+F530*$C$21/($C$21+$C$22)),E530)</f>
        <v>1400</v>
      </c>
      <c r="V530" s="107">
        <f>IF(R530&gt;0,0,IF(V529+(F530-AL530/$C$23)*$C$21/($C$21+$C$22)&gt;$C$8,$C$8,IF(U530=$C$8,V529+(F530-AL530/$C$23)*$C$21/$C$22,V529+(F530-AL530/$C$23)*$C$21/($C$21+$C$22))))</f>
        <v>1400</v>
      </c>
      <c r="W530" s="203">
        <f>IF(R530&gt;0,0,IF(W529+AL530/$C$23&gt;$F$23,$F$23,W529+AL530/$C$23))</f>
        <v>2.7855377202730285</v>
      </c>
      <c r="X530" s="105" t="str">
        <f>IF(R530=0,"-",FORECAST($C$8,Инклинометрия!$B$2:$B$152,Инклинометрия!$A$2:$A$152))</f>
        <v>-</v>
      </c>
      <c r="Y530" s="105" t="str">
        <f>IF(R530=0,"-",FORECAST($C$8-R530,Инклинометрия!$B$2:$B$152,Инклинометрия!$A$2:$A$152))</f>
        <v>-</v>
      </c>
      <c r="Z530" s="105" t="str">
        <f>IF(R530&gt;0,FORECAST($C$8,Инклинометрия!$B$2:$B$152,Инклинометрия!$A$2:$A$152),IF(V530=$C$8,"-",FORECAST($C$8-V530,Инклинометрия!$B$2:$B$152,Инклинометрия!$A$2:$A$152)))</f>
        <v>-</v>
      </c>
      <c r="AA530" s="105" t="str">
        <f>IF(S530=0,"-",FORECAST($C$8-(S530+V530),Инклинометрия!$B$2:$B$152,Инклинометрия!$A$2:$A$152))</f>
        <v>-</v>
      </c>
      <c r="AB530" s="105">
        <f>FORECAST($C$8+T530,Инклинометрия!$B$2:$B$152,Инклинометрия!$A$2:$A$152)</f>
        <v>1422.3537391657405</v>
      </c>
      <c r="AC530" s="105">
        <f>IF(R530=0,FORECAST($C$6-T530,Инклинометрия!$B$2:$B$152,Инклинометрия!$A$2:$A$152),FORECAST($C$8,Инклинометрия!$B$2:$B$152,Инклинометрия!$A$2:$A$152))</f>
        <v>1332.6462608342592</v>
      </c>
      <c r="AD530" s="107">
        <f>IF(R530=0,FORECAST($C$8,Инклинометрия!$B$2:$B$152,Инклинометрия!$A$2:$A$152),Y530)</f>
        <v>1330</v>
      </c>
      <c r="AE530" s="107">
        <f>FORECAST($C$8-(R530+U530),Инклинометрия!$B$2:$B$152,Инклинометрия!$A$2:$A$152)</f>
        <v>0</v>
      </c>
      <c r="AF530" s="107">
        <f>IF(V530=0,"-",FORECAST($C$8,Инклинометрия!$B$2:$B$152,Инклинометрия!$A$2:$A$152))</f>
        <v>1330</v>
      </c>
      <c r="AG530" s="107">
        <f>IF(V530=0,"-",FORECAST($C$8-V530,Инклинометрия!$B$2:$B$152,Инклинометрия!$A$2:$A$152))</f>
        <v>0</v>
      </c>
      <c r="AH530" s="107">
        <f>IF(W530=0,"-",FORECAST($C$8+W530,Инклинометрия!$B$2:$B$152,Инклинометрия!$A$2:$A$152))</f>
        <v>1332.6462608342592</v>
      </c>
      <c r="AI530" s="107">
        <f>IF(W530=0,"-",FORECAST($C$8,Инклинометрия!$B$2:$B$152,Инклинометрия!$A$2:$A$152))</f>
        <v>1330</v>
      </c>
      <c r="AK530" s="122">
        <f t="shared" si="149"/>
        <v>0</v>
      </c>
      <c r="AL530" s="67">
        <f>AK530*(B530-B529)</f>
        <v>0</v>
      </c>
      <c r="AM530" s="23">
        <f t="shared" si="151"/>
        <v>8.6725204696437436E-2</v>
      </c>
      <c r="AN530" s="26">
        <f>AN529+AK530*(B530-B529)/(2*PI()*$C$5*AN529*$K$13)</f>
        <v>0.15480061813468687</v>
      </c>
      <c r="AO530" s="87">
        <f t="shared" si="143"/>
        <v>145932.55112472404</v>
      </c>
      <c r="AP530" s="87">
        <f>IF(R530+U530&lt;$C$8,0,32*$L$23/$C$12^2*($K$10*R530+$K$8*U530)+32*$L$24/($C$14^2-$C$13^2)*($K$10*S530+$K$8*V530))</f>
        <v>44607.551124724028</v>
      </c>
      <c r="AQ530" s="66">
        <f>R530*$C$11*$C$9+U530*$C$11*$C$10</f>
        <v>14695380</v>
      </c>
      <c r="AR530" s="66">
        <f>S530*$C$11*$C$9+V530*$C$11*$C$10</f>
        <v>14695380</v>
      </c>
      <c r="AS530" s="87">
        <f>$C$11*(T530*$C$9+W530*$C$10)</f>
        <v>792178.05375968735</v>
      </c>
      <c r="AT530" s="45">
        <f t="shared" si="137"/>
        <v>15633490.60488441</v>
      </c>
      <c r="AU530" s="75"/>
    </row>
    <row r="531" spans="2:47" ht="15" thickBot="1" x14ac:dyDescent="0.35">
      <c r="B531" s="41">
        <f t="shared" si="144"/>
        <v>10000</v>
      </c>
      <c r="C531" s="8">
        <f t="shared" si="145"/>
        <v>100</v>
      </c>
      <c r="D531" s="73">
        <f t="shared" si="133"/>
        <v>133.75</v>
      </c>
      <c r="E531" s="29">
        <f t="shared" si="150"/>
        <v>33122.776918188414</v>
      </c>
      <c r="F531" s="29">
        <f t="shared" si="146"/>
        <v>66.24555383637778</v>
      </c>
      <c r="G531" s="29">
        <f t="shared" si="147"/>
        <v>88.603428256155269</v>
      </c>
      <c r="H531" s="17">
        <f t="shared" si="148"/>
        <v>44301.714128076899</v>
      </c>
      <c r="I531" s="29">
        <f t="shared" si="138"/>
        <v>2.2250485660981263</v>
      </c>
      <c r="J531" s="29">
        <f t="shared" si="139"/>
        <v>41.694115440740156</v>
      </c>
      <c r="K531" s="32">
        <f>IF((D530+L530+M530-AL530)/($C$21+$C$22)&gt;$C$8,$C$8,(D530+L530+M530-AL530)/($C$21+$C$22))</f>
        <v>1400</v>
      </c>
      <c r="L531" s="97">
        <f t="shared" si="134"/>
        <v>0</v>
      </c>
      <c r="M531" s="96">
        <f t="shared" si="135"/>
        <v>0</v>
      </c>
      <c r="N531" s="98">
        <f t="shared" si="140"/>
        <v>1.7179213529287818</v>
      </c>
      <c r="O531" s="100">
        <f t="shared" si="136"/>
        <v>4.2266987561397071</v>
      </c>
      <c r="P531" s="104">
        <f t="shared" si="141"/>
        <v>18.880500609176615</v>
      </c>
      <c r="Q531" s="102">
        <f t="shared" si="142"/>
        <v>4.9224514715476911E-2</v>
      </c>
      <c r="R531" s="106">
        <f>IF(K531-H530&lt;0,0,K531-H530)</f>
        <v>0</v>
      </c>
      <c r="S531" s="106">
        <f>K531-V531</f>
        <v>0</v>
      </c>
      <c r="T531" s="106">
        <f>IF(R531&gt;0,$C$6-$C$8,IF($C$6-$C$8-W531&lt;0,0,$C$6-$C$8-W531))</f>
        <v>97.214462279726973</v>
      </c>
      <c r="U531" s="107">
        <f>IF(R531=0,IF(U530+(F531-AL531/$C$23)*$C$21/($C$21+$C$22)&gt;$C$8,$C$8,U530+F531*$C$21/($C$21+$C$22)),E531)</f>
        <v>1400</v>
      </c>
      <c r="V531" s="107">
        <f>IF(R531&gt;0,0,IF(V530+(F531-AL531/$C$23)*$C$21/($C$21+$C$22)&gt;$C$8,$C$8,IF(U531=$C$8,V530+(F531-AL531/$C$23)*$C$21/$C$22,V530+(F531-AL531/$C$23)*$C$21/($C$21+$C$22))))</f>
        <v>1400</v>
      </c>
      <c r="W531" s="203">
        <f>IF(R531&gt;0,0,IF(W530+AL531/$C$23&gt;$F$23,$F$23,W530+AL531/$C$23))</f>
        <v>2.7855377202730285</v>
      </c>
      <c r="X531" s="105" t="str">
        <f>IF(R531=0,"-",FORECAST($C$8,Инклинометрия!$B$2:$B$152,Инклинометрия!$A$2:$A$152))</f>
        <v>-</v>
      </c>
      <c r="Y531" s="105" t="str">
        <f>IF(R531=0,"-",FORECAST($C$8-R531,Инклинометрия!$B$2:$B$152,Инклинометрия!$A$2:$A$152))</f>
        <v>-</v>
      </c>
      <c r="Z531" s="105" t="str">
        <f>IF(R531&gt;0,FORECAST($C$8,Инклинометрия!$B$2:$B$152,Инклинометрия!$A$2:$A$152),IF(V531=$C$8,"-",FORECAST($C$8-V531,Инклинометрия!$B$2:$B$152,Инклинометрия!$A$2:$A$152)))</f>
        <v>-</v>
      </c>
      <c r="AA531" s="105" t="str">
        <f>IF(S531=0,"-",FORECAST($C$8-(S531+V531),Инклинометрия!$B$2:$B$152,Инклинометрия!$A$2:$A$152))</f>
        <v>-</v>
      </c>
      <c r="AB531" s="105">
        <f>FORECAST($C$8+T531,Инклинометрия!$B$2:$B$152,Инклинометрия!$A$2:$A$152)</f>
        <v>1422.3537391657405</v>
      </c>
      <c r="AC531" s="105">
        <f>IF(R531=0,FORECAST($C$6-T531,Инклинометрия!$B$2:$B$152,Инклинометрия!$A$2:$A$152),FORECAST($C$8,Инклинометрия!$B$2:$B$152,Инклинометрия!$A$2:$A$152))</f>
        <v>1332.6462608342592</v>
      </c>
      <c r="AD531" s="107">
        <f>IF(R531=0,FORECAST($C$8,Инклинометрия!$B$2:$B$152,Инклинометрия!$A$2:$A$152),Y531)</f>
        <v>1330</v>
      </c>
      <c r="AE531" s="107">
        <f>FORECAST($C$8-(R531+U531),Инклинометрия!$B$2:$B$152,Инклинометрия!$A$2:$A$152)</f>
        <v>0</v>
      </c>
      <c r="AF531" s="107">
        <f>IF(V531=0,"-",FORECAST($C$8,Инклинометрия!$B$2:$B$152,Инклинометрия!$A$2:$A$152))</f>
        <v>1330</v>
      </c>
      <c r="AG531" s="107">
        <f>IF(V531=0,"-",FORECAST($C$8-V531,Инклинометрия!$B$2:$B$152,Инклинометрия!$A$2:$A$152))</f>
        <v>0</v>
      </c>
      <c r="AH531" s="107">
        <f>IF(W531=0,"-",FORECAST($C$8+W531,Инклинометрия!$B$2:$B$152,Инклинометрия!$A$2:$A$152))</f>
        <v>1332.6462608342592</v>
      </c>
      <c r="AI531" s="107">
        <f>IF(W531=0,"-",FORECAST($C$8,Инклинометрия!$B$2:$B$152,Инклинометрия!$A$2:$A$152))</f>
        <v>1330</v>
      </c>
      <c r="AK531" s="122">
        <f t="shared" si="149"/>
        <v>0</v>
      </c>
      <c r="AL531" s="67">
        <f>AK531*(B531-B530)</f>
        <v>0</v>
      </c>
      <c r="AM531" s="23">
        <f t="shared" si="151"/>
        <v>8.6725204696437436E-2</v>
      </c>
      <c r="AN531" s="26">
        <f>AN530+AK531*(B531-B530)/(2*PI()*$C$5*AN530*$K$13)</f>
        <v>0.15480061813468687</v>
      </c>
      <c r="AO531" s="87">
        <f t="shared" si="143"/>
        <v>145932.55112472404</v>
      </c>
      <c r="AP531" s="87">
        <f>IF(R531+U531&lt;$C$8,0,32*$L$23/$C$12^2*($K$10*R531+$K$8*U531)+32*$L$24/($C$14^2-$C$13^2)*($K$10*S531+$K$8*V531))</f>
        <v>44607.551124724028</v>
      </c>
      <c r="AQ531" s="66">
        <f>R531*$C$11*$C$9+U531*$C$11*$C$10</f>
        <v>14695380</v>
      </c>
      <c r="AR531" s="66">
        <f>S531*$C$11*$C$9+V531*$C$11*$C$10</f>
        <v>14695380</v>
      </c>
      <c r="AS531" s="87">
        <f>$C$11*(T531*$C$9+W531*$C$10)</f>
        <v>792178.05375968735</v>
      </c>
      <c r="AT531" s="45">
        <f t="shared" si="137"/>
        <v>15633490.60488441</v>
      </c>
      <c r="AU531" s="75"/>
    </row>
    <row r="532" spans="2:47" ht="15" thickBot="1" x14ac:dyDescent="0.35">
      <c r="B532" s="41">
        <f t="shared" si="144"/>
        <v>10020</v>
      </c>
      <c r="C532" s="8">
        <f t="shared" si="145"/>
        <v>100.2</v>
      </c>
      <c r="D532" s="73">
        <f t="shared" si="133"/>
        <v>134.01750000000001</v>
      </c>
      <c r="E532" s="29">
        <f t="shared" si="150"/>
        <v>33189.022472024801</v>
      </c>
      <c r="F532" s="29">
        <f t="shared" si="146"/>
        <v>66.24555383637778</v>
      </c>
      <c r="G532" s="29">
        <f t="shared" si="147"/>
        <v>88.603428256155269</v>
      </c>
      <c r="H532" s="17">
        <f t="shared" si="148"/>
        <v>44390.317556333051</v>
      </c>
      <c r="I532" s="29">
        <f t="shared" si="138"/>
        <v>2.2250485660981263</v>
      </c>
      <c r="J532" s="29">
        <f t="shared" si="139"/>
        <v>41.694115440740156</v>
      </c>
      <c r="K532" s="32">
        <f>IF((D531+L531+M531-AL531)/($C$21+$C$22)&gt;$C$8,$C$8,(D531+L531+M531-AL531)/($C$21+$C$22))</f>
        <v>1400</v>
      </c>
      <c r="L532" s="97">
        <f t="shared" si="134"/>
        <v>0</v>
      </c>
      <c r="M532" s="96">
        <f t="shared" si="135"/>
        <v>0</v>
      </c>
      <c r="N532" s="98">
        <f t="shared" si="140"/>
        <v>1.7179213529287818</v>
      </c>
      <c r="O532" s="100">
        <f t="shared" si="136"/>
        <v>4.2266987561397071</v>
      </c>
      <c r="P532" s="104">
        <f t="shared" si="141"/>
        <v>18.880500609176615</v>
      </c>
      <c r="Q532" s="102">
        <f t="shared" si="142"/>
        <v>4.9224514715476911E-2</v>
      </c>
      <c r="R532" s="106">
        <f>IF(K532-H531&lt;0,0,K532-H531)</f>
        <v>0</v>
      </c>
      <c r="S532" s="106">
        <f>K532-V532</f>
        <v>0</v>
      </c>
      <c r="T532" s="106">
        <f>IF(R532&gt;0,$C$6-$C$8,IF($C$6-$C$8-W532&lt;0,0,$C$6-$C$8-W532))</f>
        <v>97.214462279726973</v>
      </c>
      <c r="U532" s="107">
        <f>IF(R532=0,IF(U531+(F532-AL532/$C$23)*$C$21/($C$21+$C$22)&gt;$C$8,$C$8,U531+F532*$C$21/($C$21+$C$22)),E532)</f>
        <v>1400</v>
      </c>
      <c r="V532" s="107">
        <f>IF(R532&gt;0,0,IF(V531+(F532-AL532/$C$23)*$C$21/($C$21+$C$22)&gt;$C$8,$C$8,IF(U532=$C$8,V531+(F532-AL532/$C$23)*$C$21/$C$22,V531+(F532-AL532/$C$23)*$C$21/($C$21+$C$22))))</f>
        <v>1400</v>
      </c>
      <c r="W532" s="203">
        <f>IF(R532&gt;0,0,IF(W531+AL532/$C$23&gt;$F$23,$F$23,W531+AL532/$C$23))</f>
        <v>2.7855377202730285</v>
      </c>
      <c r="X532" s="105" t="str">
        <f>IF(R532=0,"-",FORECAST($C$8,Инклинометрия!$B$2:$B$152,Инклинометрия!$A$2:$A$152))</f>
        <v>-</v>
      </c>
      <c r="Y532" s="105" t="str">
        <f>IF(R532=0,"-",FORECAST($C$8-R532,Инклинометрия!$B$2:$B$152,Инклинометрия!$A$2:$A$152))</f>
        <v>-</v>
      </c>
      <c r="Z532" s="105" t="str">
        <f>IF(R532&gt;0,FORECAST($C$8,Инклинометрия!$B$2:$B$152,Инклинометрия!$A$2:$A$152),IF(V532=$C$8,"-",FORECAST($C$8-V532,Инклинометрия!$B$2:$B$152,Инклинометрия!$A$2:$A$152)))</f>
        <v>-</v>
      </c>
      <c r="AA532" s="105" t="str">
        <f>IF(S532=0,"-",FORECAST($C$8-(S532+V532),Инклинометрия!$B$2:$B$152,Инклинометрия!$A$2:$A$152))</f>
        <v>-</v>
      </c>
      <c r="AB532" s="105">
        <f>FORECAST($C$8+T532,Инклинометрия!$B$2:$B$152,Инклинометрия!$A$2:$A$152)</f>
        <v>1422.3537391657405</v>
      </c>
      <c r="AC532" s="105">
        <f>IF(R532=0,FORECAST($C$6-T532,Инклинометрия!$B$2:$B$152,Инклинометрия!$A$2:$A$152),FORECAST($C$8,Инклинометрия!$B$2:$B$152,Инклинометрия!$A$2:$A$152))</f>
        <v>1332.6462608342592</v>
      </c>
      <c r="AD532" s="107">
        <f>IF(R532=0,FORECAST($C$8,Инклинометрия!$B$2:$B$152,Инклинометрия!$A$2:$A$152),Y532)</f>
        <v>1330</v>
      </c>
      <c r="AE532" s="107">
        <f>FORECAST($C$8-(R532+U532),Инклинометрия!$B$2:$B$152,Инклинометрия!$A$2:$A$152)</f>
        <v>0</v>
      </c>
      <c r="AF532" s="107">
        <f>IF(V532=0,"-",FORECAST($C$8,Инклинометрия!$B$2:$B$152,Инклинометрия!$A$2:$A$152))</f>
        <v>1330</v>
      </c>
      <c r="AG532" s="107">
        <f>IF(V532=0,"-",FORECAST($C$8-V532,Инклинометрия!$B$2:$B$152,Инклинометрия!$A$2:$A$152))</f>
        <v>0</v>
      </c>
      <c r="AH532" s="107">
        <f>IF(W532=0,"-",FORECAST($C$8+W532,Инклинометрия!$B$2:$B$152,Инклинометрия!$A$2:$A$152))</f>
        <v>1332.6462608342592</v>
      </c>
      <c r="AI532" s="107">
        <f>IF(W532=0,"-",FORECAST($C$8,Инклинометрия!$B$2:$B$152,Инклинометрия!$A$2:$A$152))</f>
        <v>1330</v>
      </c>
      <c r="AK532" s="122">
        <f t="shared" si="149"/>
        <v>0</v>
      </c>
      <c r="AL532" s="67">
        <f>AK532*(B532-B531)</f>
        <v>0</v>
      </c>
      <c r="AM532" s="23">
        <f t="shared" si="151"/>
        <v>8.6725204696437436E-2</v>
      </c>
      <c r="AN532" s="26">
        <f>AN531+AK532*(B532-B531)/(2*PI()*$C$5*AN531*$K$13)</f>
        <v>0.15480061813468687</v>
      </c>
      <c r="AO532" s="87">
        <f t="shared" si="143"/>
        <v>145932.55112472404</v>
      </c>
      <c r="AP532" s="87">
        <f>IF(R532+U532&lt;$C$8,0,32*$L$23/$C$12^2*($K$10*R532+$K$8*U532)+32*$L$24/($C$14^2-$C$13^2)*($K$10*S532+$K$8*V532))</f>
        <v>44607.551124724028</v>
      </c>
      <c r="AQ532" s="66">
        <f>R532*$C$11*$C$9+U532*$C$11*$C$10</f>
        <v>14695380</v>
      </c>
      <c r="AR532" s="66">
        <f>S532*$C$11*$C$9+V532*$C$11*$C$10</f>
        <v>14695380</v>
      </c>
      <c r="AS532" s="87">
        <f>$C$11*(T532*$C$9+W532*$C$10)</f>
        <v>792178.05375968735</v>
      </c>
      <c r="AT532" s="45">
        <f t="shared" si="137"/>
        <v>15633490.60488441</v>
      </c>
      <c r="AU532" s="75"/>
    </row>
    <row r="533" spans="2:47" ht="15" thickBot="1" x14ac:dyDescent="0.35">
      <c r="B533" s="41">
        <f t="shared" si="144"/>
        <v>10040</v>
      </c>
      <c r="C533" s="8">
        <f t="shared" si="145"/>
        <v>100.4</v>
      </c>
      <c r="D533" s="73">
        <f t="shared" si="133"/>
        <v>134.285</v>
      </c>
      <c r="E533" s="29">
        <f t="shared" si="150"/>
        <v>33255.268025861173</v>
      </c>
      <c r="F533" s="29">
        <f t="shared" si="146"/>
        <v>66.24555383637778</v>
      </c>
      <c r="G533" s="29">
        <f t="shared" si="147"/>
        <v>88.603428256155269</v>
      </c>
      <c r="H533" s="17">
        <f t="shared" si="148"/>
        <v>44478.920984589204</v>
      </c>
      <c r="I533" s="29">
        <f t="shared" si="138"/>
        <v>2.2250485660981263</v>
      </c>
      <c r="J533" s="29">
        <f t="shared" si="139"/>
        <v>41.694115440740156</v>
      </c>
      <c r="K533" s="32">
        <f>IF((D532+L532+M532-AL532)/($C$21+$C$22)&gt;$C$8,$C$8,(D532+L532+M532-AL532)/($C$21+$C$22))</f>
        <v>1400</v>
      </c>
      <c r="L533" s="97">
        <f t="shared" si="134"/>
        <v>0</v>
      </c>
      <c r="M533" s="96">
        <f t="shared" si="135"/>
        <v>0</v>
      </c>
      <c r="N533" s="98">
        <f t="shared" si="140"/>
        <v>1.7179213529287818</v>
      </c>
      <c r="O533" s="100">
        <f t="shared" si="136"/>
        <v>4.2266987561397071</v>
      </c>
      <c r="P533" s="104">
        <f t="shared" si="141"/>
        <v>18.880500609176615</v>
      </c>
      <c r="Q533" s="102">
        <f t="shared" si="142"/>
        <v>4.9224514715476911E-2</v>
      </c>
      <c r="R533" s="106">
        <f>IF(K533-H532&lt;0,0,K533-H532)</f>
        <v>0</v>
      </c>
      <c r="S533" s="106">
        <f>K533-V533</f>
        <v>0</v>
      </c>
      <c r="T533" s="106">
        <f>IF(R533&gt;0,$C$6-$C$8,IF($C$6-$C$8-W533&lt;0,0,$C$6-$C$8-W533))</f>
        <v>97.214462279726973</v>
      </c>
      <c r="U533" s="107">
        <f>IF(R533=0,IF(U532+(F533-AL533/$C$23)*$C$21/($C$21+$C$22)&gt;$C$8,$C$8,U532+F533*$C$21/($C$21+$C$22)),E533)</f>
        <v>1400</v>
      </c>
      <c r="V533" s="107">
        <f>IF(R533&gt;0,0,IF(V532+(F533-AL533/$C$23)*$C$21/($C$21+$C$22)&gt;$C$8,$C$8,IF(U533=$C$8,V532+(F533-AL533/$C$23)*$C$21/$C$22,V532+(F533-AL533/$C$23)*$C$21/($C$21+$C$22))))</f>
        <v>1400</v>
      </c>
      <c r="W533" s="203">
        <f>IF(R533&gt;0,0,IF(W532+AL533/$C$23&gt;$F$23,$F$23,W532+AL533/$C$23))</f>
        <v>2.7855377202730285</v>
      </c>
      <c r="X533" s="105" t="str">
        <f>IF(R533=0,"-",FORECAST($C$8,Инклинометрия!$B$2:$B$152,Инклинометрия!$A$2:$A$152))</f>
        <v>-</v>
      </c>
      <c r="Y533" s="105" t="str">
        <f>IF(R533=0,"-",FORECAST($C$8-R533,Инклинометрия!$B$2:$B$152,Инклинометрия!$A$2:$A$152))</f>
        <v>-</v>
      </c>
      <c r="Z533" s="105" t="str">
        <f>IF(R533&gt;0,FORECAST($C$8,Инклинометрия!$B$2:$B$152,Инклинометрия!$A$2:$A$152),IF(V533=$C$8,"-",FORECAST($C$8-V533,Инклинометрия!$B$2:$B$152,Инклинометрия!$A$2:$A$152)))</f>
        <v>-</v>
      </c>
      <c r="AA533" s="105" t="str">
        <f>IF(S533=0,"-",FORECAST($C$8-(S533+V533),Инклинометрия!$B$2:$B$152,Инклинометрия!$A$2:$A$152))</f>
        <v>-</v>
      </c>
      <c r="AB533" s="105">
        <f>FORECAST($C$8+T533,Инклинометрия!$B$2:$B$152,Инклинометрия!$A$2:$A$152)</f>
        <v>1422.3537391657405</v>
      </c>
      <c r="AC533" s="105">
        <f>IF(R533=0,FORECAST($C$6-T533,Инклинометрия!$B$2:$B$152,Инклинометрия!$A$2:$A$152),FORECAST($C$8,Инклинометрия!$B$2:$B$152,Инклинометрия!$A$2:$A$152))</f>
        <v>1332.6462608342592</v>
      </c>
      <c r="AD533" s="107">
        <f>IF(R533=0,FORECAST($C$8,Инклинометрия!$B$2:$B$152,Инклинометрия!$A$2:$A$152),Y533)</f>
        <v>1330</v>
      </c>
      <c r="AE533" s="107">
        <f>FORECAST($C$8-(R533+U533),Инклинометрия!$B$2:$B$152,Инклинометрия!$A$2:$A$152)</f>
        <v>0</v>
      </c>
      <c r="AF533" s="107">
        <f>IF(V533=0,"-",FORECAST($C$8,Инклинометрия!$B$2:$B$152,Инклинометрия!$A$2:$A$152))</f>
        <v>1330</v>
      </c>
      <c r="AG533" s="107">
        <f>IF(V533=0,"-",FORECAST($C$8-V533,Инклинометрия!$B$2:$B$152,Инклинометрия!$A$2:$A$152))</f>
        <v>0</v>
      </c>
      <c r="AH533" s="107">
        <f>IF(W533=0,"-",FORECAST($C$8+W533,Инклинометрия!$B$2:$B$152,Инклинометрия!$A$2:$A$152))</f>
        <v>1332.6462608342592</v>
      </c>
      <c r="AI533" s="107">
        <f>IF(W533=0,"-",FORECAST($C$8,Инклинометрия!$B$2:$B$152,Инклинометрия!$A$2:$A$152))</f>
        <v>1330</v>
      </c>
      <c r="AK533" s="122">
        <f t="shared" si="149"/>
        <v>0</v>
      </c>
      <c r="AL533" s="67">
        <f>AK533*(B533-B532)</f>
        <v>0</v>
      </c>
      <c r="AM533" s="23">
        <f t="shared" si="151"/>
        <v>8.6725204696437436E-2</v>
      </c>
      <c r="AN533" s="26">
        <f>AN532+AK533*(B533-B532)/(2*PI()*$C$5*AN532*$K$13)</f>
        <v>0.15480061813468687</v>
      </c>
      <c r="AO533" s="87">
        <f t="shared" si="143"/>
        <v>145932.55112472404</v>
      </c>
      <c r="AP533" s="87">
        <f>IF(R533+U533&lt;$C$8,0,32*$L$23/$C$12^2*($K$10*R533+$K$8*U533)+32*$L$24/($C$14^2-$C$13^2)*($K$10*S533+$K$8*V533))</f>
        <v>44607.551124724028</v>
      </c>
      <c r="AQ533" s="66">
        <f>R533*$C$11*$C$9+U533*$C$11*$C$10</f>
        <v>14695380</v>
      </c>
      <c r="AR533" s="66">
        <f>S533*$C$11*$C$9+V533*$C$11*$C$10</f>
        <v>14695380</v>
      </c>
      <c r="AS533" s="87">
        <f>$C$11*(T533*$C$9+W533*$C$10)</f>
        <v>792178.05375968735</v>
      </c>
      <c r="AT533" s="45">
        <f t="shared" si="137"/>
        <v>15633490.60488441</v>
      </c>
      <c r="AU533" s="75"/>
    </row>
    <row r="534" spans="2:47" ht="15" thickBot="1" x14ac:dyDescent="0.35">
      <c r="B534" s="41">
        <f t="shared" si="144"/>
        <v>10060</v>
      </c>
      <c r="C534" s="8">
        <f t="shared" si="145"/>
        <v>100.60000000000001</v>
      </c>
      <c r="D534" s="73">
        <f t="shared" si="133"/>
        <v>134.55250000000001</v>
      </c>
      <c r="E534" s="29">
        <f t="shared" si="150"/>
        <v>33321.513579697552</v>
      </c>
      <c r="F534" s="29">
        <f t="shared" si="146"/>
        <v>66.24555383637778</v>
      </c>
      <c r="G534" s="29">
        <f t="shared" si="147"/>
        <v>88.603428256155269</v>
      </c>
      <c r="H534" s="17">
        <f t="shared" si="148"/>
        <v>44567.524412845356</v>
      </c>
      <c r="I534" s="29">
        <f t="shared" si="138"/>
        <v>2.2250485660981263</v>
      </c>
      <c r="J534" s="29">
        <f t="shared" si="139"/>
        <v>41.694115440740156</v>
      </c>
      <c r="K534" s="32">
        <f>IF((D533+L533+M533-AL533)/($C$21+$C$22)&gt;$C$8,$C$8,(D533+L533+M533-AL533)/($C$21+$C$22))</f>
        <v>1400</v>
      </c>
      <c r="L534" s="97">
        <f t="shared" si="134"/>
        <v>0</v>
      </c>
      <c r="M534" s="96">
        <f t="shared" si="135"/>
        <v>0</v>
      </c>
      <c r="N534" s="98">
        <f t="shared" si="140"/>
        <v>1.7179213529287818</v>
      </c>
      <c r="O534" s="100">
        <f t="shared" si="136"/>
        <v>4.2266987561397071</v>
      </c>
      <c r="P534" s="104">
        <f t="shared" si="141"/>
        <v>18.880500609176615</v>
      </c>
      <c r="Q534" s="102">
        <f t="shared" si="142"/>
        <v>4.9224514715476911E-2</v>
      </c>
      <c r="R534" s="106">
        <f>IF(K534-H533&lt;0,0,K534-H533)</f>
        <v>0</v>
      </c>
      <c r="S534" s="106">
        <f>K534-V534</f>
        <v>0</v>
      </c>
      <c r="T534" s="106">
        <f>IF(R534&gt;0,$C$6-$C$8,IF($C$6-$C$8-W534&lt;0,0,$C$6-$C$8-W534))</f>
        <v>97.214462279726973</v>
      </c>
      <c r="U534" s="107">
        <f>IF(R534=0,IF(U533+(F534-AL534/$C$23)*$C$21/($C$21+$C$22)&gt;$C$8,$C$8,U533+F534*$C$21/($C$21+$C$22)),E534)</f>
        <v>1400</v>
      </c>
      <c r="V534" s="107">
        <f>IF(R534&gt;0,0,IF(V533+(F534-AL534/$C$23)*$C$21/($C$21+$C$22)&gt;$C$8,$C$8,IF(U534=$C$8,V533+(F534-AL534/$C$23)*$C$21/$C$22,V533+(F534-AL534/$C$23)*$C$21/($C$21+$C$22))))</f>
        <v>1400</v>
      </c>
      <c r="W534" s="203">
        <f>IF(R534&gt;0,0,IF(W533+AL534/$C$23&gt;$F$23,$F$23,W533+AL534/$C$23))</f>
        <v>2.7855377202730285</v>
      </c>
      <c r="X534" s="105" t="str">
        <f>IF(R534=0,"-",FORECAST($C$8,Инклинометрия!$B$2:$B$152,Инклинометрия!$A$2:$A$152))</f>
        <v>-</v>
      </c>
      <c r="Y534" s="105" t="str">
        <f>IF(R534=0,"-",FORECAST($C$8-R534,Инклинометрия!$B$2:$B$152,Инклинометрия!$A$2:$A$152))</f>
        <v>-</v>
      </c>
      <c r="Z534" s="105" t="str">
        <f>IF(R534&gt;0,FORECAST($C$8,Инклинометрия!$B$2:$B$152,Инклинометрия!$A$2:$A$152),IF(V534=$C$8,"-",FORECAST($C$8-V534,Инклинометрия!$B$2:$B$152,Инклинометрия!$A$2:$A$152)))</f>
        <v>-</v>
      </c>
      <c r="AA534" s="105" t="str">
        <f>IF(S534=0,"-",FORECAST($C$8-(S534+V534),Инклинометрия!$B$2:$B$152,Инклинометрия!$A$2:$A$152))</f>
        <v>-</v>
      </c>
      <c r="AB534" s="105">
        <f>FORECAST($C$8+T534,Инклинометрия!$B$2:$B$152,Инклинометрия!$A$2:$A$152)</f>
        <v>1422.3537391657405</v>
      </c>
      <c r="AC534" s="105">
        <f>IF(R534=0,FORECAST($C$6-T534,Инклинометрия!$B$2:$B$152,Инклинометрия!$A$2:$A$152),FORECAST($C$8,Инклинометрия!$B$2:$B$152,Инклинометрия!$A$2:$A$152))</f>
        <v>1332.6462608342592</v>
      </c>
      <c r="AD534" s="107">
        <f>IF(R534=0,FORECAST($C$8,Инклинометрия!$B$2:$B$152,Инклинометрия!$A$2:$A$152),Y534)</f>
        <v>1330</v>
      </c>
      <c r="AE534" s="107">
        <f>FORECAST($C$8-(R534+U534),Инклинометрия!$B$2:$B$152,Инклинометрия!$A$2:$A$152)</f>
        <v>0</v>
      </c>
      <c r="AF534" s="107">
        <f>IF(V534=0,"-",FORECAST($C$8,Инклинометрия!$B$2:$B$152,Инклинометрия!$A$2:$A$152))</f>
        <v>1330</v>
      </c>
      <c r="AG534" s="107">
        <f>IF(V534=0,"-",FORECAST($C$8-V534,Инклинометрия!$B$2:$B$152,Инклинометрия!$A$2:$A$152))</f>
        <v>0</v>
      </c>
      <c r="AH534" s="107">
        <f>IF(W534=0,"-",FORECAST($C$8+W534,Инклинометрия!$B$2:$B$152,Инклинометрия!$A$2:$A$152))</f>
        <v>1332.6462608342592</v>
      </c>
      <c r="AI534" s="107">
        <f>IF(W534=0,"-",FORECAST($C$8,Инклинометрия!$B$2:$B$152,Инклинометрия!$A$2:$A$152))</f>
        <v>1330</v>
      </c>
      <c r="AK534" s="122">
        <f t="shared" si="149"/>
        <v>0</v>
      </c>
      <c r="AL534" s="67">
        <f>AK534*(B534-B533)</f>
        <v>0</v>
      </c>
      <c r="AM534" s="23">
        <f t="shared" si="151"/>
        <v>8.6725204696437436E-2</v>
      </c>
      <c r="AN534" s="26">
        <f>AN533+AK534*(B534-B533)/(2*PI()*$C$5*AN533*$K$13)</f>
        <v>0.15480061813468687</v>
      </c>
      <c r="AO534" s="87">
        <f t="shared" si="143"/>
        <v>145932.55112472404</v>
      </c>
      <c r="AP534" s="87">
        <f>IF(R534+U534&lt;$C$8,0,32*$L$23/$C$12^2*($K$10*R534+$K$8*U534)+32*$L$24/($C$14^2-$C$13^2)*($K$10*S534+$K$8*V534))</f>
        <v>44607.551124724028</v>
      </c>
      <c r="AQ534" s="66">
        <f>R534*$C$11*$C$9+U534*$C$11*$C$10</f>
        <v>14695380</v>
      </c>
      <c r="AR534" s="66">
        <f>S534*$C$11*$C$9+V534*$C$11*$C$10</f>
        <v>14695380</v>
      </c>
      <c r="AS534" s="87">
        <f>$C$11*(T534*$C$9+W534*$C$10)</f>
        <v>792178.05375968735</v>
      </c>
      <c r="AT534" s="45">
        <f t="shared" si="137"/>
        <v>15633490.60488441</v>
      </c>
      <c r="AU534" s="75"/>
    </row>
    <row r="535" spans="2:47" ht="15" thickBot="1" x14ac:dyDescent="0.35">
      <c r="B535" s="41">
        <f t="shared" si="144"/>
        <v>10080</v>
      </c>
      <c r="C535" s="8">
        <f t="shared" si="145"/>
        <v>100.8</v>
      </c>
      <c r="D535" s="73">
        <f t="shared" si="133"/>
        <v>134.82</v>
      </c>
      <c r="E535" s="29">
        <f t="shared" si="150"/>
        <v>33387.759133533924</v>
      </c>
      <c r="F535" s="29">
        <f t="shared" si="146"/>
        <v>66.245553836373062</v>
      </c>
      <c r="G535" s="29">
        <f t="shared" si="147"/>
        <v>88.603428256148959</v>
      </c>
      <c r="H535" s="17">
        <f t="shared" si="148"/>
        <v>44656.127841101508</v>
      </c>
      <c r="I535" s="29">
        <f t="shared" si="138"/>
        <v>2.2250485660981263</v>
      </c>
      <c r="J535" s="29">
        <f t="shared" si="139"/>
        <v>41.69411544073867</v>
      </c>
      <c r="K535" s="32">
        <f>IF((D534+L534+M534-AL534)/($C$21+$C$22)&gt;$C$8,$C$8,(D534+L534+M534-AL534)/($C$21+$C$22))</f>
        <v>1400</v>
      </c>
      <c r="L535" s="97">
        <f t="shared" si="134"/>
        <v>0</v>
      </c>
      <c r="M535" s="96">
        <f t="shared" si="135"/>
        <v>0</v>
      </c>
      <c r="N535" s="98">
        <f t="shared" si="140"/>
        <v>1.7179213529287818</v>
      </c>
      <c r="O535" s="100">
        <f t="shared" si="136"/>
        <v>4.2266987561397071</v>
      </c>
      <c r="P535" s="104">
        <f t="shared" si="141"/>
        <v>18.880500609176615</v>
      </c>
      <c r="Q535" s="102">
        <f t="shared" si="142"/>
        <v>4.9224514715476911E-2</v>
      </c>
      <c r="R535" s="106">
        <f>IF(K535-H534&lt;0,0,K535-H534)</f>
        <v>0</v>
      </c>
      <c r="S535" s="106">
        <f>K535-V535</f>
        <v>0</v>
      </c>
      <c r="T535" s="106">
        <f>IF(R535&gt;0,$C$6-$C$8,IF($C$6-$C$8-W535&lt;0,0,$C$6-$C$8-W535))</f>
        <v>97.214462279726973</v>
      </c>
      <c r="U535" s="107">
        <f>IF(R535=0,IF(U534+(F535-AL535/$C$23)*$C$21/($C$21+$C$22)&gt;$C$8,$C$8,U534+F535*$C$21/($C$21+$C$22)),E535)</f>
        <v>1400</v>
      </c>
      <c r="V535" s="107">
        <f>IF(R535&gt;0,0,IF(V534+(F535-AL535/$C$23)*$C$21/($C$21+$C$22)&gt;$C$8,$C$8,IF(U535=$C$8,V534+(F535-AL535/$C$23)*$C$21/$C$22,V534+(F535-AL535/$C$23)*$C$21/($C$21+$C$22))))</f>
        <v>1400</v>
      </c>
      <c r="W535" s="203">
        <f>IF(R535&gt;0,0,IF(W534+AL535/$C$23&gt;$F$23,$F$23,W534+AL535/$C$23))</f>
        <v>2.7855377202730285</v>
      </c>
      <c r="X535" s="105" t="str">
        <f>IF(R535=0,"-",FORECAST($C$8,Инклинометрия!$B$2:$B$152,Инклинометрия!$A$2:$A$152))</f>
        <v>-</v>
      </c>
      <c r="Y535" s="105" t="str">
        <f>IF(R535=0,"-",FORECAST($C$8-R535,Инклинометрия!$B$2:$B$152,Инклинометрия!$A$2:$A$152))</f>
        <v>-</v>
      </c>
      <c r="Z535" s="105" t="str">
        <f>IF(R535&gt;0,FORECAST($C$8,Инклинометрия!$B$2:$B$152,Инклинометрия!$A$2:$A$152),IF(V535=$C$8,"-",FORECAST($C$8-V535,Инклинометрия!$B$2:$B$152,Инклинометрия!$A$2:$A$152)))</f>
        <v>-</v>
      </c>
      <c r="AA535" s="105" t="str">
        <f>IF(S535=0,"-",FORECAST($C$8-(S535+V535),Инклинометрия!$B$2:$B$152,Инклинометрия!$A$2:$A$152))</f>
        <v>-</v>
      </c>
      <c r="AB535" s="105">
        <f>FORECAST($C$8+T535,Инклинометрия!$B$2:$B$152,Инклинометрия!$A$2:$A$152)</f>
        <v>1422.3537391657405</v>
      </c>
      <c r="AC535" s="105">
        <f>IF(R535=0,FORECAST($C$6-T535,Инклинометрия!$B$2:$B$152,Инклинометрия!$A$2:$A$152),FORECAST($C$8,Инклинометрия!$B$2:$B$152,Инклинометрия!$A$2:$A$152))</f>
        <v>1332.6462608342592</v>
      </c>
      <c r="AD535" s="107">
        <f>IF(R535=0,FORECAST($C$8,Инклинометрия!$B$2:$B$152,Инклинометрия!$A$2:$A$152),Y535)</f>
        <v>1330</v>
      </c>
      <c r="AE535" s="107">
        <f>FORECAST($C$8-(R535+U535),Инклинометрия!$B$2:$B$152,Инклинометрия!$A$2:$A$152)</f>
        <v>0</v>
      </c>
      <c r="AF535" s="107">
        <f>IF(V535=0,"-",FORECAST($C$8,Инклинометрия!$B$2:$B$152,Инклинометрия!$A$2:$A$152))</f>
        <v>1330</v>
      </c>
      <c r="AG535" s="107">
        <f>IF(V535=0,"-",FORECAST($C$8-V535,Инклинометрия!$B$2:$B$152,Инклинометрия!$A$2:$A$152))</f>
        <v>0</v>
      </c>
      <c r="AH535" s="107">
        <f>IF(W535=0,"-",FORECAST($C$8+W535,Инклинометрия!$B$2:$B$152,Инклинометрия!$A$2:$A$152))</f>
        <v>1332.6462608342592</v>
      </c>
      <c r="AI535" s="107">
        <f>IF(W535=0,"-",FORECAST($C$8,Инклинометрия!$B$2:$B$152,Инклинометрия!$A$2:$A$152))</f>
        <v>1330</v>
      </c>
      <c r="AK535" s="206">
        <f t="shared" si="149"/>
        <v>0</v>
      </c>
      <c r="AL535" s="67">
        <f>AK535*(B535-B534)</f>
        <v>0</v>
      </c>
      <c r="AM535" s="23">
        <f t="shared" si="151"/>
        <v>8.6725204696437436E-2</v>
      </c>
      <c r="AN535" s="26">
        <f>AN534+AK535*(B535-B534)/(2*PI()*$C$5*AN534*$K$13)</f>
        <v>0.15480061813468687</v>
      </c>
      <c r="AO535" s="87">
        <f t="shared" si="143"/>
        <v>145932.55112472404</v>
      </c>
      <c r="AP535" s="87">
        <f>IF(R535+U535&lt;$C$8,0,32*$L$23/$C$12^2*($K$10*R535+$K$8*U535)+32*$L$24/($C$14^2-$C$13^2)*($K$10*S535+$K$8*V535))</f>
        <v>44607.551124724028</v>
      </c>
      <c r="AQ535" s="66">
        <f>R535*$C$11*$C$9+U535*$C$11*$C$10</f>
        <v>14695380</v>
      </c>
      <c r="AR535" s="66">
        <f>S535*$C$11*$C$9+V535*$C$11*$C$10</f>
        <v>14695380</v>
      </c>
      <c r="AS535" s="87">
        <f>$C$11*(T535*$C$9+W535*$C$10)</f>
        <v>792178.05375968735</v>
      </c>
      <c r="AT535" s="45">
        <f t="shared" si="137"/>
        <v>15633490.60488441</v>
      </c>
      <c r="AU535" s="75"/>
    </row>
    <row r="536" spans="2:47" ht="15" thickBot="1" x14ac:dyDescent="0.35">
      <c r="B536" s="41">
        <f t="shared" si="144"/>
        <v>10100</v>
      </c>
      <c r="C536" s="8">
        <f t="shared" si="145"/>
        <v>101</v>
      </c>
      <c r="D536" s="73">
        <f t="shared" si="133"/>
        <v>135.08750000000001</v>
      </c>
      <c r="E536" s="29">
        <f t="shared" si="150"/>
        <v>33454.004687370303</v>
      </c>
      <c r="F536" s="29">
        <f t="shared" si="146"/>
        <v>66.24555383637778</v>
      </c>
      <c r="G536" s="29">
        <f t="shared" si="147"/>
        <v>88.603428256155269</v>
      </c>
      <c r="H536" s="17">
        <f t="shared" si="148"/>
        <v>44744.73126935766</v>
      </c>
      <c r="I536" s="29">
        <f t="shared" si="138"/>
        <v>2.2250485660981263</v>
      </c>
      <c r="J536" s="29">
        <f t="shared" si="139"/>
        <v>41.694115440740156</v>
      </c>
      <c r="K536" s="32">
        <f>IF((D535+L535+M535-AL535)/($C$21+$C$22)&gt;$C$8,$C$8,(D535+L535+M535-AL535)/($C$21+$C$22))</f>
        <v>1400</v>
      </c>
      <c r="L536" s="97">
        <f t="shared" si="134"/>
        <v>0</v>
      </c>
      <c r="M536" s="96">
        <f t="shared" si="135"/>
        <v>0</v>
      </c>
      <c r="N536" s="98">
        <f t="shared" si="140"/>
        <v>1.7179213529287818</v>
      </c>
      <c r="O536" s="100">
        <f t="shared" si="136"/>
        <v>4.2266987561397071</v>
      </c>
      <c r="P536" s="104">
        <f t="shared" si="141"/>
        <v>18.880500609176615</v>
      </c>
      <c r="Q536" s="102">
        <f t="shared" si="142"/>
        <v>4.9224514715476911E-2</v>
      </c>
      <c r="R536" s="106">
        <f>IF(K536-H535&lt;0,0,K536-H535)</f>
        <v>0</v>
      </c>
      <c r="S536" s="106">
        <f>K536-V536</f>
        <v>0</v>
      </c>
      <c r="T536" s="106">
        <f>IF(R536&gt;0,$C$6-$C$8,IF($C$6-$C$8-W536&lt;0,0,$C$6-$C$8-W536))</f>
        <v>97.214462279726973</v>
      </c>
      <c r="U536" s="107">
        <f>IF(R536=0,IF(U535+(F536-AL536/$C$23)*$C$21/($C$21+$C$22)&gt;$C$8,$C$8,U535+F536*$C$21/($C$21+$C$22)),E536)</f>
        <v>1400</v>
      </c>
      <c r="V536" s="107">
        <f>IF(R536&gt;0,0,IF(V535+(F536-AL536/$C$23)*$C$21/($C$21+$C$22)&gt;$C$8,$C$8,IF(U536=$C$8,V535+(F536-AL536/$C$23)*$C$21/$C$22,V535+(F536-AL536/$C$23)*$C$21/($C$21+$C$22))))</f>
        <v>1400</v>
      </c>
      <c r="W536" s="203">
        <f>IF(R536&gt;0,0,IF(W535+AL536/$C$23&gt;$F$23,$F$23,W535+AL536/$C$23))</f>
        <v>2.7855377202730285</v>
      </c>
      <c r="X536" s="105" t="str">
        <f>IF(R536=0,"-",FORECAST($C$8,Инклинометрия!$B$2:$B$152,Инклинометрия!$A$2:$A$152))</f>
        <v>-</v>
      </c>
      <c r="Y536" s="105" t="str">
        <f>IF(R536=0,"-",FORECAST($C$8-R536,Инклинометрия!$B$2:$B$152,Инклинометрия!$A$2:$A$152))</f>
        <v>-</v>
      </c>
      <c r="Z536" s="105" t="str">
        <f>IF(R536&gt;0,FORECAST($C$8,Инклинометрия!$B$2:$B$152,Инклинометрия!$A$2:$A$152),IF(V536=$C$8,"-",FORECAST($C$8-V536,Инклинометрия!$B$2:$B$152,Инклинометрия!$A$2:$A$152)))</f>
        <v>-</v>
      </c>
      <c r="AA536" s="105" t="str">
        <f>IF(S536=0,"-",FORECAST($C$8-(S536+V536),Инклинометрия!$B$2:$B$152,Инклинометрия!$A$2:$A$152))</f>
        <v>-</v>
      </c>
      <c r="AB536" s="105">
        <f>FORECAST($C$8+T536,Инклинометрия!$B$2:$B$152,Инклинометрия!$A$2:$A$152)</f>
        <v>1422.3537391657405</v>
      </c>
      <c r="AC536" s="105">
        <f>IF(R536=0,FORECAST($C$6-T536,Инклинометрия!$B$2:$B$152,Инклинометрия!$A$2:$A$152),FORECAST($C$8,Инклинометрия!$B$2:$B$152,Инклинометрия!$A$2:$A$152))</f>
        <v>1332.6462608342592</v>
      </c>
      <c r="AD536" s="107">
        <f>IF(R536=0,FORECAST($C$8,Инклинометрия!$B$2:$B$152,Инклинометрия!$A$2:$A$152),Y536)</f>
        <v>1330</v>
      </c>
      <c r="AE536" s="107">
        <f>FORECAST($C$8-(R536+U536),Инклинометрия!$B$2:$B$152,Инклинометрия!$A$2:$A$152)</f>
        <v>0</v>
      </c>
      <c r="AF536" s="107">
        <f>IF(V536=0,"-",FORECAST($C$8,Инклинометрия!$B$2:$B$152,Инклинометрия!$A$2:$A$152))</f>
        <v>1330</v>
      </c>
      <c r="AG536" s="107">
        <f>IF(V536=0,"-",FORECAST($C$8-V536,Инклинометрия!$B$2:$B$152,Инклинометрия!$A$2:$A$152))</f>
        <v>0</v>
      </c>
      <c r="AH536" s="107">
        <f>IF(W536=0,"-",FORECAST($C$8+W536,Инклинометрия!$B$2:$B$152,Инклинометрия!$A$2:$A$152))</f>
        <v>1332.6462608342592</v>
      </c>
      <c r="AI536" s="107">
        <f>IF(W536=0,"-",FORECAST($C$8,Инклинометрия!$B$2:$B$152,Инклинометрия!$A$2:$A$152))</f>
        <v>1330</v>
      </c>
      <c r="AK536" s="122">
        <f t="shared" si="149"/>
        <v>0</v>
      </c>
      <c r="AL536" s="67">
        <f>AK536*(B536-B535)</f>
        <v>0</v>
      </c>
      <c r="AM536" s="23">
        <f t="shared" si="151"/>
        <v>8.6725204696437436E-2</v>
      </c>
      <c r="AN536" s="26">
        <f>AN535+AK536*(B536-B535)/(2*PI()*$C$5*AN535*$K$13)</f>
        <v>0.15480061813468687</v>
      </c>
      <c r="AO536" s="87">
        <f t="shared" si="143"/>
        <v>145932.55112472404</v>
      </c>
      <c r="AP536" s="87">
        <f>IF(R536+U536&lt;$C$8,0,32*$L$23/$C$12^2*($K$10*R536+$K$8*U536)+32*$L$24/($C$14^2-$C$13^2)*($K$10*S536+$K$8*V536))</f>
        <v>44607.551124724028</v>
      </c>
      <c r="AQ536" s="66">
        <f>R536*$C$11*$C$9+U536*$C$11*$C$10</f>
        <v>14695380</v>
      </c>
      <c r="AR536" s="66">
        <f>S536*$C$11*$C$9+V536*$C$11*$C$10</f>
        <v>14695380</v>
      </c>
      <c r="AS536" s="87">
        <f>$C$11*(T536*$C$9+W536*$C$10)</f>
        <v>792178.05375968735</v>
      </c>
      <c r="AT536" s="45">
        <f t="shared" si="137"/>
        <v>15633490.60488441</v>
      </c>
      <c r="AU536" s="75"/>
    </row>
    <row r="537" spans="2:47" ht="15" thickBot="1" x14ac:dyDescent="0.35">
      <c r="B537" s="41">
        <f t="shared" si="144"/>
        <v>10120</v>
      </c>
      <c r="C537" s="8">
        <f t="shared" si="145"/>
        <v>101.2</v>
      </c>
      <c r="D537" s="73">
        <f t="shared" si="133"/>
        <v>135.35499999999999</v>
      </c>
      <c r="E537" s="29">
        <f t="shared" si="150"/>
        <v>33520.250241206682</v>
      </c>
      <c r="F537" s="29">
        <f t="shared" si="146"/>
        <v>66.24555383637778</v>
      </c>
      <c r="G537" s="29">
        <f t="shared" si="147"/>
        <v>88.603428256155269</v>
      </c>
      <c r="H537" s="17">
        <f t="shared" si="148"/>
        <v>44833.334697613813</v>
      </c>
      <c r="I537" s="29">
        <f t="shared" si="138"/>
        <v>2.2250485660981263</v>
      </c>
      <c r="J537" s="29">
        <f t="shared" si="139"/>
        <v>41.694115440740156</v>
      </c>
      <c r="K537" s="32">
        <f>IF((D536+L536+M536-AL536)/($C$21+$C$22)&gt;$C$8,$C$8,(D536+L536+M536-AL536)/($C$21+$C$22))</f>
        <v>1400</v>
      </c>
      <c r="L537" s="97">
        <f t="shared" si="134"/>
        <v>0</v>
      </c>
      <c r="M537" s="96">
        <f t="shared" si="135"/>
        <v>0</v>
      </c>
      <c r="N537" s="98">
        <f t="shared" si="140"/>
        <v>1.7179213529287818</v>
      </c>
      <c r="O537" s="100">
        <f t="shared" si="136"/>
        <v>4.2266987561397071</v>
      </c>
      <c r="P537" s="104">
        <f t="shared" si="141"/>
        <v>18.880500609176615</v>
      </c>
      <c r="Q537" s="102">
        <f t="shared" si="142"/>
        <v>4.9224514715476911E-2</v>
      </c>
      <c r="R537" s="106">
        <f>IF(K537-H536&lt;0,0,K537-H536)</f>
        <v>0</v>
      </c>
      <c r="S537" s="106">
        <f>K537-V537</f>
        <v>0</v>
      </c>
      <c r="T537" s="106">
        <f>IF(R537&gt;0,$C$6-$C$8,IF($C$6-$C$8-W537&lt;0,0,$C$6-$C$8-W537))</f>
        <v>97.214462279726973</v>
      </c>
      <c r="U537" s="107">
        <f>IF(R537=0,IF(U536+(F537-AL537/$C$23)*$C$21/($C$21+$C$22)&gt;$C$8,$C$8,U536+F537*$C$21/($C$21+$C$22)),E537)</f>
        <v>1400</v>
      </c>
      <c r="V537" s="107">
        <f>IF(R537&gt;0,0,IF(V536+(F537-AL537/$C$23)*$C$21/($C$21+$C$22)&gt;$C$8,$C$8,IF(U537=$C$8,V536+(F537-AL537/$C$23)*$C$21/$C$22,V536+(F537-AL537/$C$23)*$C$21/($C$21+$C$22))))</f>
        <v>1400</v>
      </c>
      <c r="W537" s="203">
        <f>IF(R537&gt;0,0,IF(W536+AL537/$C$23&gt;$F$23,$F$23,W536+AL537/$C$23))</f>
        <v>2.7855377202730285</v>
      </c>
      <c r="X537" s="105" t="str">
        <f>IF(R537=0,"-",FORECAST($C$8,Инклинометрия!$B$2:$B$152,Инклинометрия!$A$2:$A$152))</f>
        <v>-</v>
      </c>
      <c r="Y537" s="105" t="str">
        <f>IF(R537=0,"-",FORECAST($C$8-R537,Инклинометрия!$B$2:$B$152,Инклинометрия!$A$2:$A$152))</f>
        <v>-</v>
      </c>
      <c r="Z537" s="105" t="str">
        <f>IF(R537&gt;0,FORECAST($C$8,Инклинометрия!$B$2:$B$152,Инклинометрия!$A$2:$A$152),IF(V537=$C$8,"-",FORECAST($C$8-V537,Инклинометрия!$B$2:$B$152,Инклинометрия!$A$2:$A$152)))</f>
        <v>-</v>
      </c>
      <c r="AA537" s="105" t="str">
        <f>IF(S537=0,"-",FORECAST($C$8-(S537+V537),Инклинометрия!$B$2:$B$152,Инклинометрия!$A$2:$A$152))</f>
        <v>-</v>
      </c>
      <c r="AB537" s="105">
        <f>FORECAST($C$8+T537,Инклинометрия!$B$2:$B$152,Инклинометрия!$A$2:$A$152)</f>
        <v>1422.3537391657405</v>
      </c>
      <c r="AC537" s="105">
        <f>IF(R537=0,FORECAST($C$6-T537,Инклинометрия!$B$2:$B$152,Инклинометрия!$A$2:$A$152),FORECAST($C$8,Инклинометрия!$B$2:$B$152,Инклинометрия!$A$2:$A$152))</f>
        <v>1332.6462608342592</v>
      </c>
      <c r="AD537" s="107">
        <f>IF(R537=0,FORECAST($C$8,Инклинометрия!$B$2:$B$152,Инклинометрия!$A$2:$A$152),Y537)</f>
        <v>1330</v>
      </c>
      <c r="AE537" s="107">
        <f>FORECAST($C$8-(R537+U537),Инклинометрия!$B$2:$B$152,Инклинометрия!$A$2:$A$152)</f>
        <v>0</v>
      </c>
      <c r="AF537" s="107">
        <f>IF(V537=0,"-",FORECAST($C$8,Инклинометрия!$B$2:$B$152,Инклинометрия!$A$2:$A$152))</f>
        <v>1330</v>
      </c>
      <c r="AG537" s="107">
        <f>IF(V537=0,"-",FORECAST($C$8-V537,Инклинометрия!$B$2:$B$152,Инклинометрия!$A$2:$A$152))</f>
        <v>0</v>
      </c>
      <c r="AH537" s="107">
        <f>IF(W537=0,"-",FORECAST($C$8+W537,Инклинометрия!$B$2:$B$152,Инклинометрия!$A$2:$A$152))</f>
        <v>1332.6462608342592</v>
      </c>
      <c r="AI537" s="107">
        <f>IF(W537=0,"-",FORECAST($C$8,Инклинометрия!$B$2:$B$152,Инклинометрия!$A$2:$A$152))</f>
        <v>1330</v>
      </c>
      <c r="AK537" s="122">
        <f t="shared" si="149"/>
        <v>0</v>
      </c>
      <c r="AL537" s="67">
        <f>AK537*(B537-B536)</f>
        <v>0</v>
      </c>
      <c r="AM537" s="23">
        <f t="shared" si="151"/>
        <v>8.6725204696437436E-2</v>
      </c>
      <c r="AN537" s="26">
        <f>AN536+AK537*(B537-B536)/(2*PI()*$C$5*AN536*$K$13)</f>
        <v>0.15480061813468687</v>
      </c>
      <c r="AO537" s="87">
        <f t="shared" si="143"/>
        <v>145932.55112472404</v>
      </c>
      <c r="AP537" s="87">
        <f>IF(R537+U537&lt;$C$8,0,32*$L$23/$C$12^2*($K$10*R537+$K$8*U537)+32*$L$24/($C$14^2-$C$13^2)*($K$10*S537+$K$8*V537))</f>
        <v>44607.551124724028</v>
      </c>
      <c r="AQ537" s="66">
        <f>R537*$C$11*$C$9+U537*$C$11*$C$10</f>
        <v>14695380</v>
      </c>
      <c r="AR537" s="66">
        <f>S537*$C$11*$C$9+V537*$C$11*$C$10</f>
        <v>14695380</v>
      </c>
      <c r="AS537" s="87">
        <f>$C$11*(T537*$C$9+W537*$C$10)</f>
        <v>792178.05375968735</v>
      </c>
      <c r="AT537" s="45">
        <f t="shared" si="137"/>
        <v>15633490.60488441</v>
      </c>
      <c r="AU537" s="75"/>
    </row>
    <row r="538" spans="2:47" ht="15" thickBot="1" x14ac:dyDescent="0.35">
      <c r="B538" s="41">
        <f t="shared" si="144"/>
        <v>10140</v>
      </c>
      <c r="C538" s="8">
        <f t="shared" si="145"/>
        <v>101.4</v>
      </c>
      <c r="D538" s="73">
        <f t="shared" si="133"/>
        <v>135.6225</v>
      </c>
      <c r="E538" s="29">
        <f t="shared" si="150"/>
        <v>33586.495795043054</v>
      </c>
      <c r="F538" s="29">
        <f t="shared" si="146"/>
        <v>66.24555383637778</v>
      </c>
      <c r="G538" s="29">
        <f t="shared" si="147"/>
        <v>88.603428256155269</v>
      </c>
      <c r="H538" s="17">
        <f t="shared" si="148"/>
        <v>44921.938125869965</v>
      </c>
      <c r="I538" s="29">
        <f t="shared" si="138"/>
        <v>2.2250485660981263</v>
      </c>
      <c r="J538" s="29">
        <f t="shared" si="139"/>
        <v>41.694115440740156</v>
      </c>
      <c r="K538" s="32">
        <f>IF((D537+L537+M537-AL537)/($C$21+$C$22)&gt;$C$8,$C$8,(D537+L537+M537-AL537)/($C$21+$C$22))</f>
        <v>1400</v>
      </c>
      <c r="L538" s="97">
        <f t="shared" si="134"/>
        <v>0</v>
      </c>
      <c r="M538" s="96">
        <f t="shared" si="135"/>
        <v>0</v>
      </c>
      <c r="N538" s="98">
        <f t="shared" si="140"/>
        <v>1.7179213529287818</v>
      </c>
      <c r="O538" s="100">
        <f t="shared" si="136"/>
        <v>4.2266987561397071</v>
      </c>
      <c r="P538" s="104">
        <f t="shared" si="141"/>
        <v>18.880500609176615</v>
      </c>
      <c r="Q538" s="102">
        <f t="shared" si="142"/>
        <v>4.9224514715476911E-2</v>
      </c>
      <c r="R538" s="106">
        <f>IF(K538-H537&lt;0,0,K538-H537)</f>
        <v>0</v>
      </c>
      <c r="S538" s="106">
        <f>K538-V538</f>
        <v>0</v>
      </c>
      <c r="T538" s="106">
        <f>IF(R538&gt;0,$C$6-$C$8,IF($C$6-$C$8-W538&lt;0,0,$C$6-$C$8-W538))</f>
        <v>97.214462279726973</v>
      </c>
      <c r="U538" s="107">
        <f>IF(R538=0,IF(U537+(F538-AL538/$C$23)*$C$21/($C$21+$C$22)&gt;$C$8,$C$8,U537+F538*$C$21/($C$21+$C$22)),E538)</f>
        <v>1400</v>
      </c>
      <c r="V538" s="107">
        <f>IF(R538&gt;0,0,IF(V537+(F538-AL538/$C$23)*$C$21/($C$21+$C$22)&gt;$C$8,$C$8,IF(U538=$C$8,V537+(F538-AL538/$C$23)*$C$21/$C$22,V537+(F538-AL538/$C$23)*$C$21/($C$21+$C$22))))</f>
        <v>1400</v>
      </c>
      <c r="W538" s="203">
        <f>IF(R538&gt;0,0,IF(W537+AL538/$C$23&gt;$F$23,$F$23,W537+AL538/$C$23))</f>
        <v>2.7855377202730285</v>
      </c>
      <c r="X538" s="105" t="str">
        <f>IF(R538=0,"-",FORECAST($C$8,Инклинометрия!$B$2:$B$152,Инклинометрия!$A$2:$A$152))</f>
        <v>-</v>
      </c>
      <c r="Y538" s="105" t="str">
        <f>IF(R538=0,"-",FORECAST($C$8-R538,Инклинометрия!$B$2:$B$152,Инклинометрия!$A$2:$A$152))</f>
        <v>-</v>
      </c>
      <c r="Z538" s="105" t="str">
        <f>IF(R538&gt;0,FORECAST($C$8,Инклинометрия!$B$2:$B$152,Инклинометрия!$A$2:$A$152),IF(V538=$C$8,"-",FORECAST($C$8-V538,Инклинометрия!$B$2:$B$152,Инклинометрия!$A$2:$A$152)))</f>
        <v>-</v>
      </c>
      <c r="AA538" s="105" t="str">
        <f>IF(S538=0,"-",FORECAST($C$8-(S538+V538),Инклинометрия!$B$2:$B$152,Инклинометрия!$A$2:$A$152))</f>
        <v>-</v>
      </c>
      <c r="AB538" s="105">
        <f>FORECAST($C$8+T538,Инклинометрия!$B$2:$B$152,Инклинометрия!$A$2:$A$152)</f>
        <v>1422.3537391657405</v>
      </c>
      <c r="AC538" s="105">
        <f>IF(R538=0,FORECAST($C$6-T538,Инклинометрия!$B$2:$B$152,Инклинометрия!$A$2:$A$152),FORECAST($C$8,Инклинометрия!$B$2:$B$152,Инклинометрия!$A$2:$A$152))</f>
        <v>1332.6462608342592</v>
      </c>
      <c r="AD538" s="107">
        <f>IF(R538=0,FORECAST($C$8,Инклинометрия!$B$2:$B$152,Инклинометрия!$A$2:$A$152),Y538)</f>
        <v>1330</v>
      </c>
      <c r="AE538" s="107">
        <f>FORECAST($C$8-(R538+U538),Инклинометрия!$B$2:$B$152,Инклинометрия!$A$2:$A$152)</f>
        <v>0</v>
      </c>
      <c r="AF538" s="107">
        <f>IF(V538=0,"-",FORECAST($C$8,Инклинометрия!$B$2:$B$152,Инклинометрия!$A$2:$A$152))</f>
        <v>1330</v>
      </c>
      <c r="AG538" s="107">
        <f>IF(V538=0,"-",FORECAST($C$8-V538,Инклинометрия!$B$2:$B$152,Инклинометрия!$A$2:$A$152))</f>
        <v>0</v>
      </c>
      <c r="AH538" s="107">
        <f>IF(W538=0,"-",FORECAST($C$8+W538,Инклинометрия!$B$2:$B$152,Инклинометрия!$A$2:$A$152))</f>
        <v>1332.6462608342592</v>
      </c>
      <c r="AI538" s="107">
        <f>IF(W538=0,"-",FORECAST($C$8,Инклинометрия!$B$2:$B$152,Инклинометрия!$A$2:$A$152))</f>
        <v>1330</v>
      </c>
      <c r="AK538" s="122">
        <f t="shared" si="149"/>
        <v>0</v>
      </c>
      <c r="AL538" s="67">
        <f>AK538*(B538-B537)</f>
        <v>0</v>
      </c>
      <c r="AM538" s="23">
        <f t="shared" si="151"/>
        <v>8.6725204696437436E-2</v>
      </c>
      <c r="AN538" s="26">
        <f>AN537+AK538*(B538-B537)/(2*PI()*$C$5*AN537*$K$13)</f>
        <v>0.15480061813468687</v>
      </c>
      <c r="AO538" s="87">
        <f t="shared" si="143"/>
        <v>145932.55112472404</v>
      </c>
      <c r="AP538" s="87">
        <f>IF(R538+U538&lt;$C$8,0,32*$L$23/$C$12^2*($K$10*R538+$K$8*U538)+32*$L$24/($C$14^2-$C$13^2)*($K$10*S538+$K$8*V538))</f>
        <v>44607.551124724028</v>
      </c>
      <c r="AQ538" s="66">
        <f>R538*$C$11*$C$9+U538*$C$11*$C$10</f>
        <v>14695380</v>
      </c>
      <c r="AR538" s="66">
        <f>S538*$C$11*$C$9+V538*$C$11*$C$10</f>
        <v>14695380</v>
      </c>
      <c r="AS538" s="87">
        <f>$C$11*(T538*$C$9+W538*$C$10)</f>
        <v>792178.05375968735</v>
      </c>
      <c r="AT538" s="45">
        <f t="shared" si="137"/>
        <v>15633490.60488441</v>
      </c>
      <c r="AU538" s="75"/>
    </row>
    <row r="539" spans="2:47" ht="15" thickBot="1" x14ac:dyDescent="0.35">
      <c r="B539" s="41">
        <f t="shared" si="144"/>
        <v>10160</v>
      </c>
      <c r="C539" s="8">
        <f t="shared" si="145"/>
        <v>101.60000000000001</v>
      </c>
      <c r="D539" s="73">
        <f t="shared" si="133"/>
        <v>135.89000000000001</v>
      </c>
      <c r="E539" s="29">
        <f t="shared" si="150"/>
        <v>33652.741348879434</v>
      </c>
      <c r="F539" s="29">
        <f t="shared" si="146"/>
        <v>66.24555383637778</v>
      </c>
      <c r="G539" s="29">
        <f t="shared" si="147"/>
        <v>88.603428256155269</v>
      </c>
      <c r="H539" s="17">
        <f t="shared" si="148"/>
        <v>45010.541554126117</v>
      </c>
      <c r="I539" s="29">
        <f t="shared" si="138"/>
        <v>2.2250485660981263</v>
      </c>
      <c r="J539" s="29">
        <f t="shared" si="139"/>
        <v>41.694115440740156</v>
      </c>
      <c r="K539" s="32">
        <f>IF((D538+L538+M538-AL538)/($C$21+$C$22)&gt;$C$8,$C$8,(D538+L538+M538-AL538)/($C$21+$C$22))</f>
        <v>1400</v>
      </c>
      <c r="L539" s="97">
        <f t="shared" si="134"/>
        <v>0</v>
      </c>
      <c r="M539" s="96">
        <f t="shared" si="135"/>
        <v>0</v>
      </c>
      <c r="N539" s="98">
        <f t="shared" si="140"/>
        <v>1.7179213529287818</v>
      </c>
      <c r="O539" s="100">
        <f t="shared" si="136"/>
        <v>4.2266987561397071</v>
      </c>
      <c r="P539" s="104">
        <f t="shared" si="141"/>
        <v>18.880500609176615</v>
      </c>
      <c r="Q539" s="102">
        <f t="shared" si="142"/>
        <v>4.9224514715476911E-2</v>
      </c>
      <c r="R539" s="106">
        <f>IF(K539-H538&lt;0,0,K539-H538)</f>
        <v>0</v>
      </c>
      <c r="S539" s="106">
        <f>K539-V539</f>
        <v>0</v>
      </c>
      <c r="T539" s="106">
        <f>IF(R539&gt;0,$C$6-$C$8,IF($C$6-$C$8-W539&lt;0,0,$C$6-$C$8-W539))</f>
        <v>97.214462279726973</v>
      </c>
      <c r="U539" s="107">
        <f>IF(R539=0,IF(U538+(F539-AL539/$C$23)*$C$21/($C$21+$C$22)&gt;$C$8,$C$8,U538+F539*$C$21/($C$21+$C$22)),E539)</f>
        <v>1400</v>
      </c>
      <c r="V539" s="107">
        <f>IF(R539&gt;0,0,IF(V538+(F539-AL539/$C$23)*$C$21/($C$21+$C$22)&gt;$C$8,$C$8,IF(U539=$C$8,V538+(F539-AL539/$C$23)*$C$21/$C$22,V538+(F539-AL539/$C$23)*$C$21/($C$21+$C$22))))</f>
        <v>1400</v>
      </c>
      <c r="W539" s="203">
        <f>IF(R539&gt;0,0,IF(W538+AL539/$C$23&gt;$F$23,$F$23,W538+AL539/$C$23))</f>
        <v>2.7855377202730285</v>
      </c>
      <c r="X539" s="105" t="str">
        <f>IF(R539=0,"-",FORECAST($C$8,Инклинометрия!$B$2:$B$152,Инклинометрия!$A$2:$A$152))</f>
        <v>-</v>
      </c>
      <c r="Y539" s="105" t="str">
        <f>IF(R539=0,"-",FORECAST($C$8-R539,Инклинометрия!$B$2:$B$152,Инклинометрия!$A$2:$A$152))</f>
        <v>-</v>
      </c>
      <c r="Z539" s="105" t="str">
        <f>IF(R539&gt;0,FORECAST($C$8,Инклинометрия!$B$2:$B$152,Инклинометрия!$A$2:$A$152),IF(V539=$C$8,"-",FORECAST($C$8-V539,Инклинометрия!$B$2:$B$152,Инклинометрия!$A$2:$A$152)))</f>
        <v>-</v>
      </c>
      <c r="AA539" s="105" t="str">
        <f>IF(S539=0,"-",FORECAST($C$8-(S539+V539),Инклинометрия!$B$2:$B$152,Инклинометрия!$A$2:$A$152))</f>
        <v>-</v>
      </c>
      <c r="AB539" s="105">
        <f>FORECAST($C$8+T539,Инклинометрия!$B$2:$B$152,Инклинометрия!$A$2:$A$152)</f>
        <v>1422.3537391657405</v>
      </c>
      <c r="AC539" s="105">
        <f>IF(R539=0,FORECAST($C$6-T539,Инклинометрия!$B$2:$B$152,Инклинометрия!$A$2:$A$152),FORECAST($C$8,Инклинометрия!$B$2:$B$152,Инклинометрия!$A$2:$A$152))</f>
        <v>1332.6462608342592</v>
      </c>
      <c r="AD539" s="107">
        <f>IF(R539=0,FORECAST($C$8,Инклинометрия!$B$2:$B$152,Инклинометрия!$A$2:$A$152),Y539)</f>
        <v>1330</v>
      </c>
      <c r="AE539" s="107">
        <f>FORECAST($C$8-(R539+U539),Инклинометрия!$B$2:$B$152,Инклинометрия!$A$2:$A$152)</f>
        <v>0</v>
      </c>
      <c r="AF539" s="107">
        <f>IF(V539=0,"-",FORECAST($C$8,Инклинометрия!$B$2:$B$152,Инклинометрия!$A$2:$A$152))</f>
        <v>1330</v>
      </c>
      <c r="AG539" s="107">
        <f>IF(V539=0,"-",FORECAST($C$8-V539,Инклинометрия!$B$2:$B$152,Инклинометрия!$A$2:$A$152))</f>
        <v>0</v>
      </c>
      <c r="AH539" s="107">
        <f>IF(W539=0,"-",FORECAST($C$8+W539,Инклинометрия!$B$2:$B$152,Инклинометрия!$A$2:$A$152))</f>
        <v>1332.6462608342592</v>
      </c>
      <c r="AI539" s="107">
        <f>IF(W539=0,"-",FORECAST($C$8,Инклинометрия!$B$2:$B$152,Инклинометрия!$A$2:$A$152))</f>
        <v>1330</v>
      </c>
      <c r="AK539" s="122">
        <f t="shared" si="149"/>
        <v>0</v>
      </c>
      <c r="AL539" s="67">
        <f>AK539*(B539-B538)</f>
        <v>0</v>
      </c>
      <c r="AM539" s="23">
        <f t="shared" si="151"/>
        <v>8.6725204696437436E-2</v>
      </c>
      <c r="AN539" s="26">
        <f>AN538+AK539*(B539-B538)/(2*PI()*$C$5*AN538*$K$13)</f>
        <v>0.15480061813468687</v>
      </c>
      <c r="AO539" s="87">
        <f t="shared" si="143"/>
        <v>145932.55112472404</v>
      </c>
      <c r="AP539" s="87">
        <f>IF(R539+U539&lt;$C$8,0,32*$L$23/$C$12^2*($K$10*R539+$K$8*U539)+32*$L$24/($C$14^2-$C$13^2)*($K$10*S539+$K$8*V539))</f>
        <v>44607.551124724028</v>
      </c>
      <c r="AQ539" s="66">
        <f>R539*$C$11*$C$9+U539*$C$11*$C$10</f>
        <v>14695380</v>
      </c>
      <c r="AR539" s="66">
        <f>S539*$C$11*$C$9+V539*$C$11*$C$10</f>
        <v>14695380</v>
      </c>
      <c r="AS539" s="87">
        <f>$C$11*(T539*$C$9+W539*$C$10)</f>
        <v>792178.05375968735</v>
      </c>
      <c r="AT539" s="45">
        <f t="shared" si="137"/>
        <v>15633490.60488441</v>
      </c>
      <c r="AU539" s="75"/>
    </row>
    <row r="540" spans="2:47" ht="15" thickBot="1" x14ac:dyDescent="0.35">
      <c r="B540" s="41">
        <f t="shared" si="144"/>
        <v>10180</v>
      </c>
      <c r="C540" s="8">
        <f t="shared" si="145"/>
        <v>101.8</v>
      </c>
      <c r="D540" s="73">
        <f t="shared" si="133"/>
        <v>136.1575</v>
      </c>
      <c r="E540" s="29">
        <f t="shared" si="150"/>
        <v>33718.986902715813</v>
      </c>
      <c r="F540" s="29">
        <f t="shared" si="146"/>
        <v>66.245553836373062</v>
      </c>
      <c r="G540" s="29">
        <f t="shared" si="147"/>
        <v>88.603428256148959</v>
      </c>
      <c r="H540" s="17">
        <f t="shared" si="148"/>
        <v>45099.14498238227</v>
      </c>
      <c r="I540" s="29">
        <f t="shared" si="138"/>
        <v>2.2250485660981263</v>
      </c>
      <c r="J540" s="29">
        <f t="shared" si="139"/>
        <v>41.69411544073867</v>
      </c>
      <c r="K540" s="32">
        <f>IF((D539+L539+M539-AL539)/($C$21+$C$22)&gt;$C$8,$C$8,(D539+L539+M539-AL539)/($C$21+$C$22))</f>
        <v>1400</v>
      </c>
      <c r="L540" s="97">
        <f t="shared" si="134"/>
        <v>0</v>
      </c>
      <c r="M540" s="96">
        <f t="shared" si="135"/>
        <v>0</v>
      </c>
      <c r="N540" s="98">
        <f t="shared" si="140"/>
        <v>1.7179213529287818</v>
      </c>
      <c r="O540" s="100">
        <f t="shared" si="136"/>
        <v>4.2266987561397071</v>
      </c>
      <c r="P540" s="104">
        <f t="shared" si="141"/>
        <v>18.880500609176615</v>
      </c>
      <c r="Q540" s="102">
        <f t="shared" si="142"/>
        <v>4.9224514715476911E-2</v>
      </c>
      <c r="R540" s="106">
        <f>IF(K540-H539&lt;0,0,K540-H539)</f>
        <v>0</v>
      </c>
      <c r="S540" s="106">
        <f>K540-V540</f>
        <v>0</v>
      </c>
      <c r="T540" s="106">
        <f>IF(R540&gt;0,$C$6-$C$8,IF($C$6-$C$8-W540&lt;0,0,$C$6-$C$8-W540))</f>
        <v>97.214462279726973</v>
      </c>
      <c r="U540" s="107">
        <f>IF(R540=0,IF(U539+(F540-AL540/$C$23)*$C$21/($C$21+$C$22)&gt;$C$8,$C$8,U539+F540*$C$21/($C$21+$C$22)),E540)</f>
        <v>1400</v>
      </c>
      <c r="V540" s="107">
        <f>IF(R540&gt;0,0,IF(V539+(F540-AL540/$C$23)*$C$21/($C$21+$C$22)&gt;$C$8,$C$8,IF(U540=$C$8,V539+(F540-AL540/$C$23)*$C$21/$C$22,V539+(F540-AL540/$C$23)*$C$21/($C$21+$C$22))))</f>
        <v>1400</v>
      </c>
      <c r="W540" s="203">
        <f>IF(R540&gt;0,0,IF(W539+AL540/$C$23&gt;$F$23,$F$23,W539+AL540/$C$23))</f>
        <v>2.7855377202730285</v>
      </c>
      <c r="X540" s="105" t="str">
        <f>IF(R540=0,"-",FORECAST($C$8,Инклинометрия!$B$2:$B$152,Инклинометрия!$A$2:$A$152))</f>
        <v>-</v>
      </c>
      <c r="Y540" s="105" t="str">
        <f>IF(R540=0,"-",FORECAST($C$8-R540,Инклинометрия!$B$2:$B$152,Инклинометрия!$A$2:$A$152))</f>
        <v>-</v>
      </c>
      <c r="Z540" s="105" t="str">
        <f>IF(R540&gt;0,FORECAST($C$8,Инклинометрия!$B$2:$B$152,Инклинометрия!$A$2:$A$152),IF(V540=$C$8,"-",FORECAST($C$8-V540,Инклинометрия!$B$2:$B$152,Инклинометрия!$A$2:$A$152)))</f>
        <v>-</v>
      </c>
      <c r="AA540" s="105" t="str">
        <f>IF(S540=0,"-",FORECAST($C$8-(S540+V540),Инклинометрия!$B$2:$B$152,Инклинометрия!$A$2:$A$152))</f>
        <v>-</v>
      </c>
      <c r="AB540" s="105">
        <f>FORECAST($C$8+T540,Инклинометрия!$B$2:$B$152,Инклинометрия!$A$2:$A$152)</f>
        <v>1422.3537391657405</v>
      </c>
      <c r="AC540" s="105">
        <f>IF(R540=0,FORECAST($C$6-T540,Инклинометрия!$B$2:$B$152,Инклинометрия!$A$2:$A$152),FORECAST($C$8,Инклинометрия!$B$2:$B$152,Инклинометрия!$A$2:$A$152))</f>
        <v>1332.6462608342592</v>
      </c>
      <c r="AD540" s="107">
        <f>IF(R540=0,FORECAST($C$8,Инклинометрия!$B$2:$B$152,Инклинометрия!$A$2:$A$152),Y540)</f>
        <v>1330</v>
      </c>
      <c r="AE540" s="107">
        <f>FORECAST($C$8-(R540+U540),Инклинометрия!$B$2:$B$152,Инклинометрия!$A$2:$A$152)</f>
        <v>0</v>
      </c>
      <c r="AF540" s="107">
        <f>IF(V540=0,"-",FORECAST($C$8,Инклинометрия!$B$2:$B$152,Инклинометрия!$A$2:$A$152))</f>
        <v>1330</v>
      </c>
      <c r="AG540" s="107">
        <f>IF(V540=0,"-",FORECAST($C$8-V540,Инклинометрия!$B$2:$B$152,Инклинометрия!$A$2:$A$152))</f>
        <v>0</v>
      </c>
      <c r="AH540" s="107">
        <f>IF(W540=0,"-",FORECAST($C$8+W540,Инклинометрия!$B$2:$B$152,Инклинометрия!$A$2:$A$152))</f>
        <v>1332.6462608342592</v>
      </c>
      <c r="AI540" s="107">
        <f>IF(W540=0,"-",FORECAST($C$8,Инклинометрия!$B$2:$B$152,Инклинометрия!$A$2:$A$152))</f>
        <v>1330</v>
      </c>
      <c r="AK540" s="122">
        <f t="shared" si="149"/>
        <v>0</v>
      </c>
      <c r="AL540" s="67">
        <f>AK540*(B540-B539)</f>
        <v>0</v>
      </c>
      <c r="AM540" s="23">
        <f t="shared" si="151"/>
        <v>8.6725204696437436E-2</v>
      </c>
      <c r="AN540" s="26">
        <f>AN539+AK540*(B540-B539)/(2*PI()*$C$5*AN539*$K$13)</f>
        <v>0.15480061813468687</v>
      </c>
      <c r="AO540" s="87">
        <f t="shared" si="143"/>
        <v>145932.55112472404</v>
      </c>
      <c r="AP540" s="87">
        <f>IF(R540+U540&lt;$C$8,0,32*$L$23/$C$12^2*($K$10*R540+$K$8*U540)+32*$L$24/($C$14^2-$C$13^2)*($K$10*S540+$K$8*V540))</f>
        <v>44607.551124724028</v>
      </c>
      <c r="AQ540" s="66">
        <f>R540*$C$11*$C$9+U540*$C$11*$C$10</f>
        <v>14695380</v>
      </c>
      <c r="AR540" s="66">
        <f>S540*$C$11*$C$9+V540*$C$11*$C$10</f>
        <v>14695380</v>
      </c>
      <c r="AS540" s="87">
        <f>$C$11*(T540*$C$9+W540*$C$10)</f>
        <v>792178.05375968735</v>
      </c>
      <c r="AT540" s="45">
        <f t="shared" si="137"/>
        <v>15633490.60488441</v>
      </c>
      <c r="AU540" s="75"/>
    </row>
    <row r="541" spans="2:47" ht="15" thickBot="1" x14ac:dyDescent="0.35">
      <c r="B541" s="41">
        <f t="shared" si="144"/>
        <v>10200</v>
      </c>
      <c r="C541" s="8">
        <f t="shared" si="145"/>
        <v>102</v>
      </c>
      <c r="D541" s="73">
        <f t="shared" si="133"/>
        <v>136.42500000000001</v>
      </c>
      <c r="E541" s="29">
        <f t="shared" si="150"/>
        <v>33785.232456552185</v>
      </c>
      <c r="F541" s="29">
        <f t="shared" si="146"/>
        <v>66.24555383637778</v>
      </c>
      <c r="G541" s="29">
        <f t="shared" si="147"/>
        <v>88.603428256155269</v>
      </c>
      <c r="H541" s="17">
        <f t="shared" si="148"/>
        <v>45187.748410638422</v>
      </c>
      <c r="I541" s="29">
        <f t="shared" si="138"/>
        <v>2.2250485660981263</v>
      </c>
      <c r="J541" s="29">
        <f t="shared" si="139"/>
        <v>41.694115440740156</v>
      </c>
      <c r="K541" s="32">
        <f>IF((D540+L540+M540-AL540)/($C$21+$C$22)&gt;$C$8,$C$8,(D540+L540+M540-AL540)/($C$21+$C$22))</f>
        <v>1400</v>
      </c>
      <c r="L541" s="97">
        <f t="shared" si="134"/>
        <v>0</v>
      </c>
      <c r="M541" s="96">
        <f t="shared" si="135"/>
        <v>0</v>
      </c>
      <c r="N541" s="98">
        <f t="shared" si="140"/>
        <v>1.7179213529287818</v>
      </c>
      <c r="O541" s="100">
        <f t="shared" si="136"/>
        <v>4.2266987561397071</v>
      </c>
      <c r="P541" s="104">
        <f t="shared" si="141"/>
        <v>18.880500609176615</v>
      </c>
      <c r="Q541" s="102">
        <f t="shared" si="142"/>
        <v>4.9224514715476911E-2</v>
      </c>
      <c r="R541" s="106">
        <f>IF(K541-H540&lt;0,0,K541-H540)</f>
        <v>0</v>
      </c>
      <c r="S541" s="106">
        <f>K541-V541</f>
        <v>0</v>
      </c>
      <c r="T541" s="106">
        <f>IF(R541&gt;0,$C$6-$C$8,IF($C$6-$C$8-W541&lt;0,0,$C$6-$C$8-W541))</f>
        <v>97.214462279726973</v>
      </c>
      <c r="U541" s="107">
        <f>IF(R541=0,IF(U540+(F541-AL541/$C$23)*$C$21/($C$21+$C$22)&gt;$C$8,$C$8,U540+F541*$C$21/($C$21+$C$22)),E541)</f>
        <v>1400</v>
      </c>
      <c r="V541" s="107">
        <f>IF(R541&gt;0,0,IF(V540+(F541-AL541/$C$23)*$C$21/($C$21+$C$22)&gt;$C$8,$C$8,IF(U541=$C$8,V540+(F541-AL541/$C$23)*$C$21/$C$22,V540+(F541-AL541/$C$23)*$C$21/($C$21+$C$22))))</f>
        <v>1400</v>
      </c>
      <c r="W541" s="203">
        <f>IF(R541&gt;0,0,IF(W540+AL541/$C$23&gt;$F$23,$F$23,W540+AL541/$C$23))</f>
        <v>2.7855377202730285</v>
      </c>
      <c r="X541" s="105" t="str">
        <f>IF(R541=0,"-",FORECAST($C$8,Инклинометрия!$B$2:$B$152,Инклинометрия!$A$2:$A$152))</f>
        <v>-</v>
      </c>
      <c r="Y541" s="105" t="str">
        <f>IF(R541=0,"-",FORECAST($C$8-R541,Инклинометрия!$B$2:$B$152,Инклинометрия!$A$2:$A$152))</f>
        <v>-</v>
      </c>
      <c r="Z541" s="105" t="str">
        <f>IF(R541&gt;0,FORECAST($C$8,Инклинометрия!$B$2:$B$152,Инклинометрия!$A$2:$A$152),IF(V541=$C$8,"-",FORECAST($C$8-V541,Инклинометрия!$B$2:$B$152,Инклинометрия!$A$2:$A$152)))</f>
        <v>-</v>
      </c>
      <c r="AA541" s="105" t="str">
        <f>IF(S541=0,"-",FORECAST($C$8-(S541+V541),Инклинометрия!$B$2:$B$152,Инклинометрия!$A$2:$A$152))</f>
        <v>-</v>
      </c>
      <c r="AB541" s="105">
        <f>FORECAST($C$8+T541,Инклинометрия!$B$2:$B$152,Инклинометрия!$A$2:$A$152)</f>
        <v>1422.3537391657405</v>
      </c>
      <c r="AC541" s="105">
        <f>IF(R541=0,FORECAST($C$6-T541,Инклинометрия!$B$2:$B$152,Инклинометрия!$A$2:$A$152),FORECAST($C$8,Инклинометрия!$B$2:$B$152,Инклинометрия!$A$2:$A$152))</f>
        <v>1332.6462608342592</v>
      </c>
      <c r="AD541" s="107">
        <f>IF(R541=0,FORECAST($C$8,Инклинометрия!$B$2:$B$152,Инклинометрия!$A$2:$A$152),Y541)</f>
        <v>1330</v>
      </c>
      <c r="AE541" s="107">
        <f>FORECAST($C$8-(R541+U541),Инклинометрия!$B$2:$B$152,Инклинометрия!$A$2:$A$152)</f>
        <v>0</v>
      </c>
      <c r="AF541" s="107">
        <f>IF(V541=0,"-",FORECAST($C$8,Инклинометрия!$B$2:$B$152,Инклинометрия!$A$2:$A$152))</f>
        <v>1330</v>
      </c>
      <c r="AG541" s="107">
        <f>IF(V541=0,"-",FORECAST($C$8-V541,Инклинометрия!$B$2:$B$152,Инклинометрия!$A$2:$A$152))</f>
        <v>0</v>
      </c>
      <c r="AH541" s="107">
        <f>IF(W541=0,"-",FORECAST($C$8+W541,Инклинометрия!$B$2:$B$152,Инклинометрия!$A$2:$A$152))</f>
        <v>1332.6462608342592</v>
      </c>
      <c r="AI541" s="107">
        <f>IF(W541=0,"-",FORECAST($C$8,Инклинометрия!$B$2:$B$152,Инклинометрия!$A$2:$A$152))</f>
        <v>1330</v>
      </c>
      <c r="AK541" s="122">
        <f t="shared" si="149"/>
        <v>0</v>
      </c>
      <c r="AL541" s="67">
        <f>AK541*(B541-B540)</f>
        <v>0</v>
      </c>
      <c r="AM541" s="23">
        <f t="shared" si="151"/>
        <v>8.6725204696437436E-2</v>
      </c>
      <c r="AN541" s="26">
        <f>AN540+AK541*(B541-B540)/(2*PI()*$C$5*AN540*$K$13)</f>
        <v>0.15480061813468687</v>
      </c>
      <c r="AO541" s="87">
        <f t="shared" si="143"/>
        <v>145932.55112472404</v>
      </c>
      <c r="AP541" s="87">
        <f>IF(R541+U541&lt;$C$8,0,32*$L$23/$C$12^2*($K$10*R541+$K$8*U541)+32*$L$24/($C$14^2-$C$13^2)*($K$10*S541+$K$8*V541))</f>
        <v>44607.551124724028</v>
      </c>
      <c r="AQ541" s="66">
        <f>R541*$C$11*$C$9+U541*$C$11*$C$10</f>
        <v>14695380</v>
      </c>
      <c r="AR541" s="66">
        <f>S541*$C$11*$C$9+V541*$C$11*$C$10</f>
        <v>14695380</v>
      </c>
      <c r="AS541" s="87">
        <f>$C$11*(T541*$C$9+W541*$C$10)</f>
        <v>792178.05375968735</v>
      </c>
      <c r="AT541" s="45">
        <f t="shared" si="137"/>
        <v>15633490.60488441</v>
      </c>
      <c r="AU541" s="75"/>
    </row>
    <row r="542" spans="2:47" ht="15" thickBot="1" x14ac:dyDescent="0.35">
      <c r="B542" s="41">
        <f t="shared" si="144"/>
        <v>10220</v>
      </c>
      <c r="C542" s="8">
        <f t="shared" si="145"/>
        <v>102.2</v>
      </c>
      <c r="D542" s="73">
        <f t="shared" si="133"/>
        <v>136.6925</v>
      </c>
      <c r="E542" s="29">
        <f t="shared" si="150"/>
        <v>33851.478010388564</v>
      </c>
      <c r="F542" s="29">
        <f t="shared" si="146"/>
        <v>66.24555383637778</v>
      </c>
      <c r="G542" s="29">
        <f t="shared" si="147"/>
        <v>88.603428256155269</v>
      </c>
      <c r="H542" s="17">
        <f t="shared" si="148"/>
        <v>45276.351838894574</v>
      </c>
      <c r="I542" s="29">
        <f t="shared" si="138"/>
        <v>2.2250485660981263</v>
      </c>
      <c r="J542" s="29">
        <f t="shared" si="139"/>
        <v>41.694115440740156</v>
      </c>
      <c r="K542" s="32">
        <f>IF((D541+L541+M541-AL541)/($C$21+$C$22)&gt;$C$8,$C$8,(D541+L541+M541-AL541)/($C$21+$C$22))</f>
        <v>1400</v>
      </c>
      <c r="L542" s="97">
        <f t="shared" si="134"/>
        <v>0</v>
      </c>
      <c r="M542" s="96">
        <f t="shared" si="135"/>
        <v>0</v>
      </c>
      <c r="N542" s="98">
        <f t="shared" si="140"/>
        <v>1.7179213529287818</v>
      </c>
      <c r="O542" s="100">
        <f t="shared" si="136"/>
        <v>4.2266987561397071</v>
      </c>
      <c r="P542" s="104">
        <f t="shared" si="141"/>
        <v>18.880500609176615</v>
      </c>
      <c r="Q542" s="102">
        <f t="shared" si="142"/>
        <v>4.9224514715476911E-2</v>
      </c>
      <c r="R542" s="106">
        <f>IF(K542-H541&lt;0,0,K542-H541)</f>
        <v>0</v>
      </c>
      <c r="S542" s="106">
        <f>K542-V542</f>
        <v>0</v>
      </c>
      <c r="T542" s="106">
        <f>IF(R542&gt;0,$C$6-$C$8,IF($C$6-$C$8-W542&lt;0,0,$C$6-$C$8-W542))</f>
        <v>97.214462279726973</v>
      </c>
      <c r="U542" s="107">
        <f>IF(R542=0,IF(U541+(F542-AL542/$C$23)*$C$21/($C$21+$C$22)&gt;$C$8,$C$8,U541+F542*$C$21/($C$21+$C$22)),E542)</f>
        <v>1400</v>
      </c>
      <c r="V542" s="107">
        <f>IF(R542&gt;0,0,IF(V541+(F542-AL542/$C$23)*$C$21/($C$21+$C$22)&gt;$C$8,$C$8,IF(U542=$C$8,V541+(F542-AL542/$C$23)*$C$21/$C$22,V541+(F542-AL542/$C$23)*$C$21/($C$21+$C$22))))</f>
        <v>1400</v>
      </c>
      <c r="W542" s="203">
        <f>IF(R542&gt;0,0,IF(W541+AL542/$C$23&gt;$F$23,$F$23,W541+AL542/$C$23))</f>
        <v>2.7855377202730285</v>
      </c>
      <c r="X542" s="105" t="str">
        <f>IF(R542=0,"-",FORECAST($C$8,Инклинометрия!$B$2:$B$152,Инклинометрия!$A$2:$A$152))</f>
        <v>-</v>
      </c>
      <c r="Y542" s="105" t="str">
        <f>IF(R542=0,"-",FORECAST($C$8-R542,Инклинометрия!$B$2:$B$152,Инклинометрия!$A$2:$A$152))</f>
        <v>-</v>
      </c>
      <c r="Z542" s="105" t="str">
        <f>IF(R542&gt;0,FORECAST($C$8,Инклинометрия!$B$2:$B$152,Инклинометрия!$A$2:$A$152),IF(V542=$C$8,"-",FORECAST($C$8-V542,Инклинометрия!$B$2:$B$152,Инклинометрия!$A$2:$A$152)))</f>
        <v>-</v>
      </c>
      <c r="AA542" s="105" t="str">
        <f>IF(S542=0,"-",FORECAST($C$8-(S542+V542),Инклинометрия!$B$2:$B$152,Инклинометрия!$A$2:$A$152))</f>
        <v>-</v>
      </c>
      <c r="AB542" s="105">
        <f>FORECAST($C$8+T542,Инклинометрия!$B$2:$B$152,Инклинометрия!$A$2:$A$152)</f>
        <v>1422.3537391657405</v>
      </c>
      <c r="AC542" s="105">
        <f>IF(R542=0,FORECAST($C$6-T542,Инклинометрия!$B$2:$B$152,Инклинометрия!$A$2:$A$152),FORECAST($C$8,Инклинометрия!$B$2:$B$152,Инклинометрия!$A$2:$A$152))</f>
        <v>1332.6462608342592</v>
      </c>
      <c r="AD542" s="107">
        <f>IF(R542=0,FORECAST($C$8,Инклинометрия!$B$2:$B$152,Инклинометрия!$A$2:$A$152),Y542)</f>
        <v>1330</v>
      </c>
      <c r="AE542" s="107">
        <f>FORECAST($C$8-(R542+U542),Инклинометрия!$B$2:$B$152,Инклинометрия!$A$2:$A$152)</f>
        <v>0</v>
      </c>
      <c r="AF542" s="107">
        <f>IF(V542=0,"-",FORECAST($C$8,Инклинометрия!$B$2:$B$152,Инклинометрия!$A$2:$A$152))</f>
        <v>1330</v>
      </c>
      <c r="AG542" s="107">
        <f>IF(V542=0,"-",FORECAST($C$8-V542,Инклинометрия!$B$2:$B$152,Инклинометрия!$A$2:$A$152))</f>
        <v>0</v>
      </c>
      <c r="AH542" s="107">
        <f>IF(W542=0,"-",FORECAST($C$8+W542,Инклинометрия!$B$2:$B$152,Инклинометрия!$A$2:$A$152))</f>
        <v>1332.6462608342592</v>
      </c>
      <c r="AI542" s="107">
        <f>IF(W542=0,"-",FORECAST($C$8,Инклинометрия!$B$2:$B$152,Инклинометрия!$A$2:$A$152))</f>
        <v>1330</v>
      </c>
      <c r="AK542" s="122">
        <f t="shared" si="149"/>
        <v>0</v>
      </c>
      <c r="AL542" s="67">
        <f>AK542*(B542-B541)</f>
        <v>0</v>
      </c>
      <c r="AM542" s="23">
        <f t="shared" si="151"/>
        <v>8.6725204696437436E-2</v>
      </c>
      <c r="AN542" s="26">
        <f>AN541+AK542*(B542-B541)/(2*PI()*$C$5*AN541*$K$13)</f>
        <v>0.15480061813468687</v>
      </c>
      <c r="AO542" s="87">
        <f t="shared" si="143"/>
        <v>145932.55112472404</v>
      </c>
      <c r="AP542" s="87">
        <f>IF(R542+U542&lt;$C$8,0,32*$L$23/$C$12^2*($K$10*R542+$K$8*U542)+32*$L$24/($C$14^2-$C$13^2)*($K$10*S542+$K$8*V542))</f>
        <v>44607.551124724028</v>
      </c>
      <c r="AQ542" s="66">
        <f>R542*$C$11*$C$9+U542*$C$11*$C$10</f>
        <v>14695380</v>
      </c>
      <c r="AR542" s="66">
        <f>S542*$C$11*$C$9+V542*$C$11*$C$10</f>
        <v>14695380</v>
      </c>
      <c r="AS542" s="87">
        <f>$C$11*(T542*$C$9+W542*$C$10)</f>
        <v>792178.05375968735</v>
      </c>
      <c r="AT542" s="45">
        <f t="shared" si="137"/>
        <v>15633490.60488441</v>
      </c>
      <c r="AU542" s="75"/>
    </row>
    <row r="543" spans="2:47" ht="15" thickBot="1" x14ac:dyDescent="0.35">
      <c r="B543" s="41">
        <f t="shared" si="144"/>
        <v>10240</v>
      </c>
      <c r="C543" s="8">
        <f t="shared" si="145"/>
        <v>102.4</v>
      </c>
      <c r="D543" s="73">
        <f t="shared" ref="D543:D606" si="152">C543*$C$10/$C$9</f>
        <v>136.96</v>
      </c>
      <c r="E543" s="29">
        <f t="shared" si="150"/>
        <v>33917.723564224943</v>
      </c>
      <c r="F543" s="29">
        <f t="shared" si="146"/>
        <v>66.24555383637778</v>
      </c>
      <c r="G543" s="29">
        <f t="shared" si="147"/>
        <v>88.603428256155269</v>
      </c>
      <c r="H543" s="17">
        <f t="shared" si="148"/>
        <v>45364.955267150726</v>
      </c>
      <c r="I543" s="29">
        <f t="shared" si="138"/>
        <v>2.2250485660981263</v>
      </c>
      <c r="J543" s="29">
        <f t="shared" si="139"/>
        <v>41.694115440740156</v>
      </c>
      <c r="K543" s="32">
        <f>IF((D542+L542+M542-AL542)/($C$21+$C$22)&gt;$C$8,$C$8,(D542+L542+M542-AL542)/($C$21+$C$22))</f>
        <v>1400</v>
      </c>
      <c r="L543" s="97">
        <f t="shared" ref="L543:L606" si="153">R543*$C$21</f>
        <v>0</v>
      </c>
      <c r="M543" s="96">
        <f t="shared" ref="M543:M606" si="154">S543*PI()*($C$14^2-$C$13^2)/4</f>
        <v>0</v>
      </c>
      <c r="N543" s="98">
        <f t="shared" si="140"/>
        <v>1.7179213529287818</v>
      </c>
      <c r="O543" s="100">
        <f t="shared" ref="O543:O606" si="155">U543*$C$21</f>
        <v>4.2266987561397071</v>
      </c>
      <c r="P543" s="104">
        <f t="shared" si="141"/>
        <v>18.880500609176615</v>
      </c>
      <c r="Q543" s="102">
        <f t="shared" si="142"/>
        <v>4.9224514715476911E-2</v>
      </c>
      <c r="R543" s="106">
        <f>IF(K543-H542&lt;0,0,K543-H542)</f>
        <v>0</v>
      </c>
      <c r="S543" s="106">
        <f>K543-V543</f>
        <v>0</v>
      </c>
      <c r="T543" s="106">
        <f>IF(R543&gt;0,$C$6-$C$8,IF($C$6-$C$8-W543&lt;0,0,$C$6-$C$8-W543))</f>
        <v>97.214462279726973</v>
      </c>
      <c r="U543" s="107">
        <f>IF(R543=0,IF(U542+(F543-AL543/$C$23)*$C$21/($C$21+$C$22)&gt;$C$8,$C$8,U542+F543*$C$21/($C$21+$C$22)),E543)</f>
        <v>1400</v>
      </c>
      <c r="V543" s="107">
        <f>IF(R543&gt;0,0,IF(V542+(F543-AL543/$C$23)*$C$21/($C$21+$C$22)&gt;$C$8,$C$8,IF(U543=$C$8,V542+(F543-AL543/$C$23)*$C$21/$C$22,V542+(F543-AL543/$C$23)*$C$21/($C$21+$C$22))))</f>
        <v>1400</v>
      </c>
      <c r="W543" s="203">
        <f>IF(R543&gt;0,0,IF(W542+AL543/$C$23&gt;$F$23,$F$23,W542+AL543/$C$23))</f>
        <v>2.7855377202730285</v>
      </c>
      <c r="X543" s="105" t="str">
        <f>IF(R543=0,"-",FORECAST($C$8,Инклинометрия!$B$2:$B$152,Инклинометрия!$A$2:$A$152))</f>
        <v>-</v>
      </c>
      <c r="Y543" s="105" t="str">
        <f>IF(R543=0,"-",FORECAST($C$8-R543,Инклинометрия!$B$2:$B$152,Инклинометрия!$A$2:$A$152))</f>
        <v>-</v>
      </c>
      <c r="Z543" s="105" t="str">
        <f>IF(R543&gt;0,FORECAST($C$8,Инклинометрия!$B$2:$B$152,Инклинометрия!$A$2:$A$152),IF(V543=$C$8,"-",FORECAST($C$8-V543,Инклинометрия!$B$2:$B$152,Инклинометрия!$A$2:$A$152)))</f>
        <v>-</v>
      </c>
      <c r="AA543" s="105" t="str">
        <f>IF(S543=0,"-",FORECAST($C$8-(S543+V543),Инклинометрия!$B$2:$B$152,Инклинометрия!$A$2:$A$152))</f>
        <v>-</v>
      </c>
      <c r="AB543" s="105">
        <f>FORECAST($C$8+T543,Инклинометрия!$B$2:$B$152,Инклинометрия!$A$2:$A$152)</f>
        <v>1422.3537391657405</v>
      </c>
      <c r="AC543" s="105">
        <f>IF(R543=0,FORECAST($C$6-T543,Инклинометрия!$B$2:$B$152,Инклинометрия!$A$2:$A$152),FORECAST($C$8,Инклинометрия!$B$2:$B$152,Инклинометрия!$A$2:$A$152))</f>
        <v>1332.6462608342592</v>
      </c>
      <c r="AD543" s="107">
        <f>IF(R543=0,FORECAST($C$8,Инклинометрия!$B$2:$B$152,Инклинометрия!$A$2:$A$152),Y543)</f>
        <v>1330</v>
      </c>
      <c r="AE543" s="107">
        <f>FORECAST($C$8-(R543+U543),Инклинометрия!$B$2:$B$152,Инклинометрия!$A$2:$A$152)</f>
        <v>0</v>
      </c>
      <c r="AF543" s="107">
        <f>IF(V543=0,"-",FORECAST($C$8,Инклинометрия!$B$2:$B$152,Инклинометрия!$A$2:$A$152))</f>
        <v>1330</v>
      </c>
      <c r="AG543" s="107">
        <f>IF(V543=0,"-",FORECAST($C$8-V543,Инклинометрия!$B$2:$B$152,Инклинометрия!$A$2:$A$152))</f>
        <v>0</v>
      </c>
      <c r="AH543" s="107">
        <f>IF(W543=0,"-",FORECAST($C$8+W543,Инклинометрия!$B$2:$B$152,Инклинометрия!$A$2:$A$152))</f>
        <v>1332.6462608342592</v>
      </c>
      <c r="AI543" s="107">
        <f>IF(W543=0,"-",FORECAST($C$8,Инклинометрия!$B$2:$B$152,Инклинометрия!$A$2:$A$152))</f>
        <v>1330</v>
      </c>
      <c r="AK543" s="122">
        <f t="shared" si="149"/>
        <v>0</v>
      </c>
      <c r="AL543" s="67">
        <f>AK543*(B543-B542)</f>
        <v>0</v>
      </c>
      <c r="AM543" s="23">
        <f t="shared" si="151"/>
        <v>8.6725204696437436E-2</v>
      </c>
      <c r="AN543" s="26">
        <f>AN542+AK543*(B543-B542)/(2*PI()*$C$5*AN542*$K$13)</f>
        <v>0.15480061813468687</v>
      </c>
      <c r="AO543" s="87">
        <f t="shared" si="143"/>
        <v>145932.55112472404</v>
      </c>
      <c r="AP543" s="87">
        <f>IF(R543+U543&lt;$C$8,0,32*$L$23/$C$12^2*($K$10*R543+$K$8*U543)+32*$L$24/($C$14^2-$C$13^2)*($K$10*S543+$K$8*V543))</f>
        <v>44607.551124724028</v>
      </c>
      <c r="AQ543" s="66">
        <f>R543*$C$11*$C$9+U543*$C$11*$C$10</f>
        <v>14695380</v>
      </c>
      <c r="AR543" s="66">
        <f>S543*$C$11*$C$9+V543*$C$11*$C$10</f>
        <v>14695380</v>
      </c>
      <c r="AS543" s="87">
        <f>$C$11*(T543*$C$9+W543*$C$10)</f>
        <v>792178.05375968735</v>
      </c>
      <c r="AT543" s="45">
        <f t="shared" si="137"/>
        <v>15633490.60488441</v>
      </c>
      <c r="AU543" s="75"/>
    </row>
    <row r="544" spans="2:47" ht="15" thickBot="1" x14ac:dyDescent="0.35">
      <c r="B544" s="41">
        <f t="shared" si="144"/>
        <v>10260</v>
      </c>
      <c r="C544" s="8">
        <f t="shared" si="145"/>
        <v>102.60000000000001</v>
      </c>
      <c r="D544" s="73">
        <f t="shared" si="152"/>
        <v>137.22750000000002</v>
      </c>
      <c r="E544" s="29">
        <f t="shared" si="150"/>
        <v>33983.969118061323</v>
      </c>
      <c r="F544" s="29">
        <f t="shared" si="146"/>
        <v>66.24555383637778</v>
      </c>
      <c r="G544" s="29">
        <f t="shared" si="147"/>
        <v>88.603428256155269</v>
      </c>
      <c r="H544" s="17">
        <f t="shared" si="148"/>
        <v>45453.558695406879</v>
      </c>
      <c r="I544" s="29">
        <f t="shared" si="138"/>
        <v>2.2250485660981263</v>
      </c>
      <c r="J544" s="29">
        <f t="shared" si="139"/>
        <v>41.694115440740156</v>
      </c>
      <c r="K544" s="32">
        <f>IF((D543+L543+M543-AL543)/($C$21+$C$22)&gt;$C$8,$C$8,(D543+L543+M543-AL543)/($C$21+$C$22))</f>
        <v>1400</v>
      </c>
      <c r="L544" s="97">
        <f t="shared" si="153"/>
        <v>0</v>
      </c>
      <c r="M544" s="96">
        <f t="shared" si="154"/>
        <v>0</v>
      </c>
      <c r="N544" s="98">
        <f t="shared" si="140"/>
        <v>1.7179213529287818</v>
      </c>
      <c r="O544" s="100">
        <f t="shared" si="155"/>
        <v>4.2266987561397071</v>
      </c>
      <c r="P544" s="104">
        <f t="shared" si="141"/>
        <v>18.880500609176615</v>
      </c>
      <c r="Q544" s="102">
        <f t="shared" si="142"/>
        <v>4.9224514715476911E-2</v>
      </c>
      <c r="R544" s="106">
        <f>IF(K544-H543&lt;0,0,K544-H543)</f>
        <v>0</v>
      </c>
      <c r="S544" s="106">
        <f>K544-V544</f>
        <v>0</v>
      </c>
      <c r="T544" s="106">
        <f>IF(R544&gt;0,$C$6-$C$8,IF($C$6-$C$8-W544&lt;0,0,$C$6-$C$8-W544))</f>
        <v>97.214462279726973</v>
      </c>
      <c r="U544" s="107">
        <f>IF(R544=0,IF(U543+(F544-AL544/$C$23)*$C$21/($C$21+$C$22)&gt;$C$8,$C$8,U543+F544*$C$21/($C$21+$C$22)),E544)</f>
        <v>1400</v>
      </c>
      <c r="V544" s="107">
        <f>IF(R544&gt;0,0,IF(V543+(F544-AL544/$C$23)*$C$21/($C$21+$C$22)&gt;$C$8,$C$8,IF(U544=$C$8,V543+(F544-AL544/$C$23)*$C$21/$C$22,V543+(F544-AL544/$C$23)*$C$21/($C$21+$C$22))))</f>
        <v>1400</v>
      </c>
      <c r="W544" s="203">
        <f>IF(R544&gt;0,0,IF(W543+AL544/$C$23&gt;$F$23,$F$23,W543+AL544/$C$23))</f>
        <v>2.7855377202730285</v>
      </c>
      <c r="X544" s="105" t="str">
        <f>IF(R544=0,"-",FORECAST($C$8,Инклинометрия!$B$2:$B$152,Инклинометрия!$A$2:$A$152))</f>
        <v>-</v>
      </c>
      <c r="Y544" s="105" t="str">
        <f>IF(R544=0,"-",FORECAST($C$8-R544,Инклинометрия!$B$2:$B$152,Инклинометрия!$A$2:$A$152))</f>
        <v>-</v>
      </c>
      <c r="Z544" s="105" t="str">
        <f>IF(R544&gt;0,FORECAST($C$8,Инклинометрия!$B$2:$B$152,Инклинометрия!$A$2:$A$152),IF(V544=$C$8,"-",FORECAST($C$8-V544,Инклинометрия!$B$2:$B$152,Инклинометрия!$A$2:$A$152)))</f>
        <v>-</v>
      </c>
      <c r="AA544" s="105" t="str">
        <f>IF(S544=0,"-",FORECAST($C$8-(S544+V544),Инклинометрия!$B$2:$B$152,Инклинометрия!$A$2:$A$152))</f>
        <v>-</v>
      </c>
      <c r="AB544" s="105">
        <f>FORECAST($C$8+T544,Инклинометрия!$B$2:$B$152,Инклинометрия!$A$2:$A$152)</f>
        <v>1422.3537391657405</v>
      </c>
      <c r="AC544" s="105">
        <f>IF(R544=0,FORECAST($C$6-T544,Инклинометрия!$B$2:$B$152,Инклинометрия!$A$2:$A$152),FORECAST($C$8,Инклинометрия!$B$2:$B$152,Инклинометрия!$A$2:$A$152))</f>
        <v>1332.6462608342592</v>
      </c>
      <c r="AD544" s="107">
        <f>IF(R544=0,FORECAST($C$8,Инклинометрия!$B$2:$B$152,Инклинометрия!$A$2:$A$152),Y544)</f>
        <v>1330</v>
      </c>
      <c r="AE544" s="107">
        <f>FORECAST($C$8-(R544+U544),Инклинометрия!$B$2:$B$152,Инклинометрия!$A$2:$A$152)</f>
        <v>0</v>
      </c>
      <c r="AF544" s="107">
        <f>IF(V544=0,"-",FORECAST($C$8,Инклинометрия!$B$2:$B$152,Инклинометрия!$A$2:$A$152))</f>
        <v>1330</v>
      </c>
      <c r="AG544" s="107">
        <f>IF(V544=0,"-",FORECAST($C$8-V544,Инклинометрия!$B$2:$B$152,Инклинометрия!$A$2:$A$152))</f>
        <v>0</v>
      </c>
      <c r="AH544" s="107">
        <f>IF(W544=0,"-",FORECAST($C$8+W544,Инклинометрия!$B$2:$B$152,Инклинометрия!$A$2:$A$152))</f>
        <v>1332.6462608342592</v>
      </c>
      <c r="AI544" s="107">
        <f>IF(W544=0,"-",FORECAST($C$8,Инклинометрия!$B$2:$B$152,Инклинометрия!$A$2:$A$152))</f>
        <v>1330</v>
      </c>
      <c r="AK544" s="122">
        <f t="shared" si="149"/>
        <v>0</v>
      </c>
      <c r="AL544" s="67">
        <f>AK544*(B544-B543)</f>
        <v>0</v>
      </c>
      <c r="AM544" s="23">
        <f t="shared" si="151"/>
        <v>8.6725204696437436E-2</v>
      </c>
      <c r="AN544" s="26">
        <f>AN543+AK544*(B544-B543)/(2*PI()*$C$5*AN543*$K$13)</f>
        <v>0.15480061813468687</v>
      </c>
      <c r="AO544" s="87">
        <f t="shared" si="143"/>
        <v>145932.55112472404</v>
      </c>
      <c r="AP544" s="87">
        <f>IF(R544+U544&lt;$C$8,0,32*$L$23/$C$12^2*($K$10*R544+$K$8*U544)+32*$L$24/($C$14^2-$C$13^2)*($K$10*S544+$K$8*V544))</f>
        <v>44607.551124724028</v>
      </c>
      <c r="AQ544" s="66">
        <f>R544*$C$11*$C$9+U544*$C$11*$C$10</f>
        <v>14695380</v>
      </c>
      <c r="AR544" s="66">
        <f>S544*$C$11*$C$9+V544*$C$11*$C$10</f>
        <v>14695380</v>
      </c>
      <c r="AS544" s="87">
        <f>$C$11*(T544*$C$9+W544*$C$10)</f>
        <v>792178.05375968735</v>
      </c>
      <c r="AT544" s="45">
        <f t="shared" ref="AT544:AT607" si="156">SUM(AQ544,AS544,AO544)</f>
        <v>15633490.60488441</v>
      </c>
      <c r="AU544" s="75"/>
    </row>
    <row r="545" spans="2:47" ht="15" thickBot="1" x14ac:dyDescent="0.35">
      <c r="B545" s="41">
        <f t="shared" si="144"/>
        <v>10280</v>
      </c>
      <c r="C545" s="8">
        <f t="shared" si="145"/>
        <v>102.8</v>
      </c>
      <c r="D545" s="73">
        <f t="shared" si="152"/>
        <v>137.495</v>
      </c>
      <c r="E545" s="29">
        <f t="shared" si="150"/>
        <v>34050.214671897695</v>
      </c>
      <c r="F545" s="29">
        <f t="shared" si="146"/>
        <v>66.245553836373062</v>
      </c>
      <c r="G545" s="29">
        <f t="shared" si="147"/>
        <v>88.603428256148959</v>
      </c>
      <c r="H545" s="17">
        <f t="shared" si="148"/>
        <v>45542.162123663031</v>
      </c>
      <c r="I545" s="29">
        <f t="shared" ref="I545:I608" si="157">SQRT(2*$C$11*($C$10-$C$9)/$C$10)</f>
        <v>2.2250485660981263</v>
      </c>
      <c r="J545" s="29">
        <f t="shared" ref="J545:J608" si="158">SQRT(2*$C$11*G545)</f>
        <v>41.69411544073867</v>
      </c>
      <c r="K545" s="32">
        <f>IF((D544+L544+M544-AL544)/($C$21+$C$22)&gt;$C$8,$C$8,(D544+L544+M544-AL544)/($C$21+$C$22))</f>
        <v>1400</v>
      </c>
      <c r="L545" s="97">
        <f t="shared" si="153"/>
        <v>0</v>
      </c>
      <c r="M545" s="96">
        <f t="shared" si="154"/>
        <v>0</v>
      </c>
      <c r="N545" s="98">
        <f t="shared" ref="N545:N608" si="159">T545*PI()*$C$14^2/4</f>
        <v>1.7179213529287818</v>
      </c>
      <c r="O545" s="100">
        <f t="shared" si="155"/>
        <v>4.2266987561397071</v>
      </c>
      <c r="P545" s="104">
        <f t="shared" ref="P545:P608" si="160">V545*$C$22</f>
        <v>18.880500609176615</v>
      </c>
      <c r="Q545" s="102">
        <f t="shared" ref="Q545:Q608" si="161">W545*$C$23</f>
        <v>4.9224514715476911E-2</v>
      </c>
      <c r="R545" s="106">
        <f>IF(K545-H544&lt;0,0,K545-H544)</f>
        <v>0</v>
      </c>
      <c r="S545" s="106">
        <f>K545-V545</f>
        <v>0</v>
      </c>
      <c r="T545" s="106">
        <f>IF(R545&gt;0,$C$6-$C$8,IF($C$6-$C$8-W545&lt;0,0,$C$6-$C$8-W545))</f>
        <v>97.214462279726973</v>
      </c>
      <c r="U545" s="107">
        <f>IF(R545=0,IF(U544+(F545-AL545/$C$23)*$C$21/($C$21+$C$22)&gt;$C$8,$C$8,U544+F545*$C$21/($C$21+$C$22)),E545)</f>
        <v>1400</v>
      </c>
      <c r="V545" s="107">
        <f>IF(R545&gt;0,0,IF(V544+(F545-AL545/$C$23)*$C$21/($C$21+$C$22)&gt;$C$8,$C$8,IF(U545=$C$8,V544+(F545-AL545/$C$23)*$C$21/$C$22,V544+(F545-AL545/$C$23)*$C$21/($C$21+$C$22))))</f>
        <v>1400</v>
      </c>
      <c r="W545" s="203">
        <f>IF(R545&gt;0,0,IF(W544+AL545/$C$23&gt;$F$23,$F$23,W544+AL545/$C$23))</f>
        <v>2.7855377202730285</v>
      </c>
      <c r="X545" s="105" t="str">
        <f>IF(R545=0,"-",FORECAST($C$8,Инклинометрия!$B$2:$B$152,Инклинометрия!$A$2:$A$152))</f>
        <v>-</v>
      </c>
      <c r="Y545" s="105" t="str">
        <f>IF(R545=0,"-",FORECAST($C$8-R545,Инклинометрия!$B$2:$B$152,Инклинометрия!$A$2:$A$152))</f>
        <v>-</v>
      </c>
      <c r="Z545" s="105" t="str">
        <f>IF(R545&gt;0,FORECAST($C$8,Инклинометрия!$B$2:$B$152,Инклинометрия!$A$2:$A$152),IF(V545=$C$8,"-",FORECAST($C$8-V545,Инклинометрия!$B$2:$B$152,Инклинометрия!$A$2:$A$152)))</f>
        <v>-</v>
      </c>
      <c r="AA545" s="105" t="str">
        <f>IF(S545=0,"-",FORECAST($C$8-(S545+V545),Инклинометрия!$B$2:$B$152,Инклинометрия!$A$2:$A$152))</f>
        <v>-</v>
      </c>
      <c r="AB545" s="105">
        <f>FORECAST($C$8+T545,Инклинометрия!$B$2:$B$152,Инклинометрия!$A$2:$A$152)</f>
        <v>1422.3537391657405</v>
      </c>
      <c r="AC545" s="105">
        <f>IF(R545=0,FORECAST($C$6-T545,Инклинометрия!$B$2:$B$152,Инклинометрия!$A$2:$A$152),FORECAST($C$8,Инклинометрия!$B$2:$B$152,Инклинометрия!$A$2:$A$152))</f>
        <v>1332.6462608342592</v>
      </c>
      <c r="AD545" s="107">
        <f>IF(R545=0,FORECAST($C$8,Инклинометрия!$B$2:$B$152,Инклинометрия!$A$2:$A$152),Y545)</f>
        <v>1330</v>
      </c>
      <c r="AE545" s="107">
        <f>FORECAST($C$8-(R545+U545),Инклинометрия!$B$2:$B$152,Инклинометрия!$A$2:$A$152)</f>
        <v>0</v>
      </c>
      <c r="AF545" s="107">
        <f>IF(V545=0,"-",FORECAST($C$8,Инклинометрия!$B$2:$B$152,Инклинометрия!$A$2:$A$152))</f>
        <v>1330</v>
      </c>
      <c r="AG545" s="107">
        <f>IF(V545=0,"-",FORECAST($C$8-V545,Инклинометрия!$B$2:$B$152,Инклинометрия!$A$2:$A$152))</f>
        <v>0</v>
      </c>
      <c r="AH545" s="107">
        <f>IF(W545=0,"-",FORECAST($C$8+W545,Инклинометрия!$B$2:$B$152,Инклинометрия!$A$2:$A$152))</f>
        <v>1332.6462608342592</v>
      </c>
      <c r="AI545" s="107">
        <f>IF(W545=0,"-",FORECAST($C$8,Инклинометрия!$B$2:$B$152,Инклинометрия!$A$2:$A$152))</f>
        <v>1330</v>
      </c>
      <c r="AK545" s="122">
        <f t="shared" si="149"/>
        <v>0</v>
      </c>
      <c r="AL545" s="67">
        <f>AK545*(B545-B544)</f>
        <v>0</v>
      </c>
      <c r="AM545" s="23">
        <f t="shared" si="151"/>
        <v>8.6725204696437436E-2</v>
      </c>
      <c r="AN545" s="26">
        <f>AN544+AK545*(B545-B544)/(2*PI()*$C$5*AN544*$K$13)</f>
        <v>0.15480061813468687</v>
      </c>
      <c r="AO545" s="87">
        <f t="shared" ref="AO545:AO608" si="162">101325+AP545</f>
        <v>145932.55112472404</v>
      </c>
      <c r="AP545" s="87">
        <f>IF(R545+U545&lt;$C$8,0,32*$L$23/$C$12^2*($K$10*R545+$K$8*U545)+32*$L$24/($C$14^2-$C$13^2)*($K$10*S545+$K$8*V545))</f>
        <v>44607.551124724028</v>
      </c>
      <c r="AQ545" s="66">
        <f>R545*$C$11*$C$9+U545*$C$11*$C$10</f>
        <v>14695380</v>
      </c>
      <c r="AR545" s="66">
        <f>S545*$C$11*$C$9+V545*$C$11*$C$10</f>
        <v>14695380</v>
      </c>
      <c r="AS545" s="87">
        <f>$C$11*(T545*$C$9+W545*$C$10)</f>
        <v>792178.05375968735</v>
      </c>
      <c r="AT545" s="45">
        <f t="shared" si="156"/>
        <v>15633490.60488441</v>
      </c>
      <c r="AU545" s="75"/>
    </row>
    <row r="546" spans="2:47" ht="15" thickBot="1" x14ac:dyDescent="0.35">
      <c r="B546" s="41">
        <f t="shared" ref="B546:B609" si="163">B545+$C$26</f>
        <v>10300</v>
      </c>
      <c r="C546" s="8">
        <f t="shared" ref="C546:C609" si="164">$C$16*B546</f>
        <v>103</v>
      </c>
      <c r="D546" s="73">
        <f t="shared" si="152"/>
        <v>137.76249999999999</v>
      </c>
      <c r="E546" s="29">
        <f t="shared" si="150"/>
        <v>34116.460225734067</v>
      </c>
      <c r="F546" s="29">
        <f t="shared" ref="F546:F609" si="165">IF(J545*(B546-B545)&gt;F545/2,4*(C546-C545)/PI()/$C$12^2,J545*(B546-B545)+4*(C546-C545)/PI()/$C$12^2)</f>
        <v>66.24555383637778</v>
      </c>
      <c r="G546" s="29">
        <f t="shared" ref="G546:G609" si="166">F546*$C$10/$C$9</f>
        <v>88.603428256155269</v>
      </c>
      <c r="H546" s="17">
        <f t="shared" ref="H546:H609" si="167">H545+G546</f>
        <v>45630.765551919183</v>
      </c>
      <c r="I546" s="29">
        <f t="shared" si="157"/>
        <v>2.2250485660981263</v>
      </c>
      <c r="J546" s="29">
        <f t="shared" si="158"/>
        <v>41.694115440740156</v>
      </c>
      <c r="K546" s="32">
        <f>IF((D545+L545+M545-AL545)/($C$21+$C$22)&gt;$C$8,$C$8,(D545+L545+M545-AL545)/($C$21+$C$22))</f>
        <v>1400</v>
      </c>
      <c r="L546" s="97">
        <f t="shared" si="153"/>
        <v>0</v>
      </c>
      <c r="M546" s="96">
        <f t="shared" si="154"/>
        <v>0</v>
      </c>
      <c r="N546" s="98">
        <f t="shared" si="159"/>
        <v>1.7179213529287818</v>
      </c>
      <c r="O546" s="100">
        <f t="shared" si="155"/>
        <v>4.2266987561397071</v>
      </c>
      <c r="P546" s="104">
        <f t="shared" si="160"/>
        <v>18.880500609176615</v>
      </c>
      <c r="Q546" s="102">
        <f t="shared" si="161"/>
        <v>4.9224514715476911E-2</v>
      </c>
      <c r="R546" s="106">
        <f>IF(K546-H545&lt;0,0,K546-H545)</f>
        <v>0</v>
      </c>
      <c r="S546" s="106">
        <f>K546-V546</f>
        <v>0</v>
      </c>
      <c r="T546" s="106">
        <f>IF(R546&gt;0,$C$6-$C$8,IF($C$6-$C$8-W546&lt;0,0,$C$6-$C$8-W546))</f>
        <v>97.214462279726973</v>
      </c>
      <c r="U546" s="107">
        <f>IF(R546=0,IF(U545+(F546-AL546/$C$23)*$C$21/($C$21+$C$22)&gt;$C$8,$C$8,U545+F546*$C$21/($C$21+$C$22)),E546)</f>
        <v>1400</v>
      </c>
      <c r="V546" s="107">
        <f>IF(R546&gt;0,0,IF(V545+(F546-AL546/$C$23)*$C$21/($C$21+$C$22)&gt;$C$8,$C$8,IF(U546=$C$8,V545+(F546-AL546/$C$23)*$C$21/$C$22,V545+(F546-AL546/$C$23)*$C$21/($C$21+$C$22))))</f>
        <v>1400</v>
      </c>
      <c r="W546" s="203">
        <f>IF(R546&gt;0,0,IF(W545+AL546/$C$23&gt;$F$23,$F$23,W545+AL546/$C$23))</f>
        <v>2.7855377202730285</v>
      </c>
      <c r="X546" s="105" t="str">
        <f>IF(R546=0,"-",FORECAST($C$8,Инклинометрия!$B$2:$B$152,Инклинометрия!$A$2:$A$152))</f>
        <v>-</v>
      </c>
      <c r="Y546" s="105" t="str">
        <f>IF(R546=0,"-",FORECAST($C$8-R546,Инклинометрия!$B$2:$B$152,Инклинометрия!$A$2:$A$152))</f>
        <v>-</v>
      </c>
      <c r="Z546" s="105" t="str">
        <f>IF(R546&gt;0,FORECAST($C$8,Инклинометрия!$B$2:$B$152,Инклинометрия!$A$2:$A$152),IF(V546=$C$8,"-",FORECAST($C$8-V546,Инклинометрия!$B$2:$B$152,Инклинометрия!$A$2:$A$152)))</f>
        <v>-</v>
      </c>
      <c r="AA546" s="105" t="str">
        <f>IF(S546=0,"-",FORECAST($C$8-(S546+V546),Инклинометрия!$B$2:$B$152,Инклинометрия!$A$2:$A$152))</f>
        <v>-</v>
      </c>
      <c r="AB546" s="105">
        <f>FORECAST($C$8+T546,Инклинометрия!$B$2:$B$152,Инклинометрия!$A$2:$A$152)</f>
        <v>1422.3537391657405</v>
      </c>
      <c r="AC546" s="105">
        <f>IF(R546=0,FORECAST($C$6-T546,Инклинометрия!$B$2:$B$152,Инклинометрия!$A$2:$A$152),FORECAST($C$8,Инклинометрия!$B$2:$B$152,Инклинометрия!$A$2:$A$152))</f>
        <v>1332.6462608342592</v>
      </c>
      <c r="AD546" s="107">
        <f>IF(R546=0,FORECAST($C$8,Инклинометрия!$B$2:$B$152,Инклинометрия!$A$2:$A$152),Y546)</f>
        <v>1330</v>
      </c>
      <c r="AE546" s="107">
        <f>FORECAST($C$8-(R546+U546),Инклинометрия!$B$2:$B$152,Инклинометрия!$A$2:$A$152)</f>
        <v>0</v>
      </c>
      <c r="AF546" s="107">
        <f>IF(V546=0,"-",FORECAST($C$8,Инклинометрия!$B$2:$B$152,Инклинометрия!$A$2:$A$152))</f>
        <v>1330</v>
      </c>
      <c r="AG546" s="107">
        <f>IF(V546=0,"-",FORECAST($C$8-V546,Инклинометрия!$B$2:$B$152,Инклинометрия!$A$2:$A$152))</f>
        <v>0</v>
      </c>
      <c r="AH546" s="107">
        <f>IF(W546=0,"-",FORECAST($C$8+W546,Инклинометрия!$B$2:$B$152,Инклинометрия!$A$2:$A$152))</f>
        <v>1332.6462608342592</v>
      </c>
      <c r="AI546" s="107">
        <f>IF(W546=0,"-",FORECAST($C$8,Инклинометрия!$B$2:$B$152,Инклинометрия!$A$2:$A$152))</f>
        <v>1330</v>
      </c>
      <c r="AK546" s="122">
        <f t="shared" ref="AK546:AK609" si="168">2*PI()*$C$5*(AT545-AT544)/(LN(AN545/$K$11)*$K$10/$K$9+LN($K$12/AN545)*$K$10/$K$9)</f>
        <v>0</v>
      </c>
      <c r="AL546" s="67">
        <f>AK546*(B546-B545)</f>
        <v>0</v>
      </c>
      <c r="AM546" s="23">
        <f t="shared" si="151"/>
        <v>8.6725204696437436E-2</v>
      </c>
      <c r="AN546" s="26">
        <f>AN545+AK546*(B546-B545)/(2*PI()*$C$5*AN545*$K$13)</f>
        <v>0.15480061813468687</v>
      </c>
      <c r="AO546" s="87">
        <f t="shared" si="162"/>
        <v>145932.55112472404</v>
      </c>
      <c r="AP546" s="87">
        <f>IF(R546+U546&lt;$C$8,0,32*$L$23/$C$12^2*($K$10*R546+$K$8*U546)+32*$L$24/($C$14^2-$C$13^2)*($K$10*S546+$K$8*V546))</f>
        <v>44607.551124724028</v>
      </c>
      <c r="AQ546" s="66">
        <f>R546*$C$11*$C$9+U546*$C$11*$C$10</f>
        <v>14695380</v>
      </c>
      <c r="AR546" s="66">
        <f>S546*$C$11*$C$9+V546*$C$11*$C$10</f>
        <v>14695380</v>
      </c>
      <c r="AS546" s="87">
        <f>$C$11*(T546*$C$9+W546*$C$10)</f>
        <v>792178.05375968735</v>
      </c>
      <c r="AT546" s="45">
        <f t="shared" si="156"/>
        <v>15633490.60488441</v>
      </c>
      <c r="AU546" s="75"/>
    </row>
    <row r="547" spans="2:47" ht="15" thickBot="1" x14ac:dyDescent="0.35">
      <c r="B547" s="41">
        <f t="shared" si="163"/>
        <v>10320</v>
      </c>
      <c r="C547" s="8">
        <f t="shared" si="164"/>
        <v>103.2</v>
      </c>
      <c r="D547" s="73">
        <f t="shared" si="152"/>
        <v>138.03</v>
      </c>
      <c r="E547" s="29">
        <f t="shared" ref="E547:E610" si="169">C547/PI()/($C$12/2)^2</f>
        <v>34182.705779570453</v>
      </c>
      <c r="F547" s="29">
        <f t="shared" si="165"/>
        <v>66.24555383637778</v>
      </c>
      <c r="G547" s="29">
        <f t="shared" si="166"/>
        <v>88.603428256155269</v>
      </c>
      <c r="H547" s="17">
        <f t="shared" si="167"/>
        <v>45719.368980175335</v>
      </c>
      <c r="I547" s="29">
        <f t="shared" si="157"/>
        <v>2.2250485660981263</v>
      </c>
      <c r="J547" s="29">
        <f t="shared" si="158"/>
        <v>41.694115440740156</v>
      </c>
      <c r="K547" s="32">
        <f>IF((D546+L546+M546-AL546)/($C$21+$C$22)&gt;$C$8,$C$8,(D546+L546+M546-AL546)/($C$21+$C$22))</f>
        <v>1400</v>
      </c>
      <c r="L547" s="97">
        <f t="shared" si="153"/>
        <v>0</v>
      </c>
      <c r="M547" s="96">
        <f t="shared" si="154"/>
        <v>0</v>
      </c>
      <c r="N547" s="98">
        <f t="shared" si="159"/>
        <v>1.7179213529287818</v>
      </c>
      <c r="O547" s="100">
        <f t="shared" si="155"/>
        <v>4.2266987561397071</v>
      </c>
      <c r="P547" s="104">
        <f t="shared" si="160"/>
        <v>18.880500609176615</v>
      </c>
      <c r="Q547" s="102">
        <f t="shared" si="161"/>
        <v>4.9224514715476911E-2</v>
      </c>
      <c r="R547" s="106">
        <f>IF(K547-H546&lt;0,0,K547-H546)</f>
        <v>0</v>
      </c>
      <c r="S547" s="106">
        <f>K547-V547</f>
        <v>0</v>
      </c>
      <c r="T547" s="106">
        <f>IF(R547&gt;0,$C$6-$C$8,IF($C$6-$C$8-W547&lt;0,0,$C$6-$C$8-W547))</f>
        <v>97.214462279726973</v>
      </c>
      <c r="U547" s="107">
        <f>IF(R547=0,IF(U546+(F547-AL547/$C$23)*$C$21/($C$21+$C$22)&gt;$C$8,$C$8,U546+F547*$C$21/($C$21+$C$22)),E547)</f>
        <v>1400</v>
      </c>
      <c r="V547" s="107">
        <f>IF(R547&gt;0,0,IF(V546+(F547-AL547/$C$23)*$C$21/($C$21+$C$22)&gt;$C$8,$C$8,IF(U547=$C$8,V546+(F547-AL547/$C$23)*$C$21/$C$22,V546+(F547-AL547/$C$23)*$C$21/($C$21+$C$22))))</f>
        <v>1400</v>
      </c>
      <c r="W547" s="203">
        <f>IF(R547&gt;0,0,IF(W546+AL547/$C$23&gt;$F$23,$F$23,W546+AL547/$C$23))</f>
        <v>2.7855377202730285</v>
      </c>
      <c r="X547" s="105" t="str">
        <f>IF(R547=0,"-",FORECAST($C$8,Инклинометрия!$B$2:$B$152,Инклинометрия!$A$2:$A$152))</f>
        <v>-</v>
      </c>
      <c r="Y547" s="105" t="str">
        <f>IF(R547=0,"-",FORECAST($C$8-R547,Инклинометрия!$B$2:$B$152,Инклинометрия!$A$2:$A$152))</f>
        <v>-</v>
      </c>
      <c r="Z547" s="105" t="str">
        <f>IF(R547&gt;0,FORECAST($C$8,Инклинометрия!$B$2:$B$152,Инклинометрия!$A$2:$A$152),IF(V547=$C$8,"-",FORECAST($C$8-V547,Инклинометрия!$B$2:$B$152,Инклинометрия!$A$2:$A$152)))</f>
        <v>-</v>
      </c>
      <c r="AA547" s="105" t="str">
        <f>IF(S547=0,"-",FORECAST($C$8-(S547+V547),Инклинометрия!$B$2:$B$152,Инклинометрия!$A$2:$A$152))</f>
        <v>-</v>
      </c>
      <c r="AB547" s="105">
        <f>FORECAST($C$8+T547,Инклинометрия!$B$2:$B$152,Инклинометрия!$A$2:$A$152)</f>
        <v>1422.3537391657405</v>
      </c>
      <c r="AC547" s="105">
        <f>IF(R547=0,FORECAST($C$6-T547,Инклинометрия!$B$2:$B$152,Инклинометрия!$A$2:$A$152),FORECAST($C$8,Инклинометрия!$B$2:$B$152,Инклинометрия!$A$2:$A$152))</f>
        <v>1332.6462608342592</v>
      </c>
      <c r="AD547" s="107">
        <f>IF(R547=0,FORECAST($C$8,Инклинометрия!$B$2:$B$152,Инклинометрия!$A$2:$A$152),Y547)</f>
        <v>1330</v>
      </c>
      <c r="AE547" s="107">
        <f>FORECAST($C$8-(R547+U547),Инклинометрия!$B$2:$B$152,Инклинометрия!$A$2:$A$152)</f>
        <v>0</v>
      </c>
      <c r="AF547" s="107">
        <f>IF(V547=0,"-",FORECAST($C$8,Инклинометрия!$B$2:$B$152,Инклинометрия!$A$2:$A$152))</f>
        <v>1330</v>
      </c>
      <c r="AG547" s="107">
        <f>IF(V547=0,"-",FORECAST($C$8-V547,Инклинометрия!$B$2:$B$152,Инклинометрия!$A$2:$A$152))</f>
        <v>0</v>
      </c>
      <c r="AH547" s="107">
        <f>IF(W547=0,"-",FORECAST($C$8+W547,Инклинометрия!$B$2:$B$152,Инклинометрия!$A$2:$A$152))</f>
        <v>1332.6462608342592</v>
      </c>
      <c r="AI547" s="107">
        <f>IF(W547=0,"-",FORECAST($C$8,Инклинометрия!$B$2:$B$152,Инклинометрия!$A$2:$A$152))</f>
        <v>1330</v>
      </c>
      <c r="AK547" s="122">
        <f t="shared" si="168"/>
        <v>0</v>
      </c>
      <c r="AL547" s="67">
        <f>AK547*(B547-B546)</f>
        <v>0</v>
      </c>
      <c r="AM547" s="23">
        <f t="shared" si="151"/>
        <v>8.6725204696437436E-2</v>
      </c>
      <c r="AN547" s="26">
        <f>AN546+AK547*(B547-B546)/(2*PI()*$C$5*AN546*$K$13)</f>
        <v>0.15480061813468687</v>
      </c>
      <c r="AO547" s="87">
        <f t="shared" si="162"/>
        <v>145932.55112472404</v>
      </c>
      <c r="AP547" s="87">
        <f>IF(R547+U547&lt;$C$8,0,32*$L$23/$C$12^2*($K$10*R547+$K$8*U547)+32*$L$24/($C$14^2-$C$13^2)*($K$10*S547+$K$8*V547))</f>
        <v>44607.551124724028</v>
      </c>
      <c r="AQ547" s="66">
        <f>R547*$C$11*$C$9+U547*$C$11*$C$10</f>
        <v>14695380</v>
      </c>
      <c r="AR547" s="66">
        <f>S547*$C$11*$C$9+V547*$C$11*$C$10</f>
        <v>14695380</v>
      </c>
      <c r="AS547" s="87">
        <f>$C$11*(T547*$C$9+W547*$C$10)</f>
        <v>792178.05375968735</v>
      </c>
      <c r="AT547" s="45">
        <f t="shared" si="156"/>
        <v>15633490.60488441</v>
      </c>
      <c r="AU547" s="75"/>
    </row>
    <row r="548" spans="2:47" ht="15" thickBot="1" x14ac:dyDescent="0.35">
      <c r="B548" s="41">
        <f t="shared" si="163"/>
        <v>10340</v>
      </c>
      <c r="C548" s="8">
        <f t="shared" si="164"/>
        <v>103.4</v>
      </c>
      <c r="D548" s="73">
        <f t="shared" si="152"/>
        <v>138.29750000000001</v>
      </c>
      <c r="E548" s="29">
        <f t="shared" si="169"/>
        <v>34248.951333406825</v>
      </c>
      <c r="F548" s="29">
        <f t="shared" si="165"/>
        <v>66.24555383637778</v>
      </c>
      <c r="G548" s="29">
        <f t="shared" si="166"/>
        <v>88.603428256155269</v>
      </c>
      <c r="H548" s="17">
        <f t="shared" si="167"/>
        <v>45807.972408431488</v>
      </c>
      <c r="I548" s="29">
        <f t="shared" si="157"/>
        <v>2.2250485660981263</v>
      </c>
      <c r="J548" s="29">
        <f t="shared" si="158"/>
        <v>41.694115440740156</v>
      </c>
      <c r="K548" s="32">
        <f>IF((D547+L547+M547-AL547)/($C$21+$C$22)&gt;$C$8,$C$8,(D547+L547+M547-AL547)/($C$21+$C$22))</f>
        <v>1400</v>
      </c>
      <c r="L548" s="97">
        <f t="shared" si="153"/>
        <v>0</v>
      </c>
      <c r="M548" s="96">
        <f t="shared" si="154"/>
        <v>0</v>
      </c>
      <c r="N548" s="98">
        <f t="shared" si="159"/>
        <v>1.7179213529287818</v>
      </c>
      <c r="O548" s="100">
        <f t="shared" si="155"/>
        <v>4.2266987561397071</v>
      </c>
      <c r="P548" s="104">
        <f t="shared" si="160"/>
        <v>18.880500609176615</v>
      </c>
      <c r="Q548" s="102">
        <f t="shared" si="161"/>
        <v>4.9224514715476911E-2</v>
      </c>
      <c r="R548" s="106">
        <f>IF(K548-H547&lt;0,0,K548-H547)</f>
        <v>0</v>
      </c>
      <c r="S548" s="106">
        <f>K548-V548</f>
        <v>0</v>
      </c>
      <c r="T548" s="106">
        <f>IF(R548&gt;0,$C$6-$C$8,IF($C$6-$C$8-W548&lt;0,0,$C$6-$C$8-W548))</f>
        <v>97.214462279726973</v>
      </c>
      <c r="U548" s="107">
        <f>IF(R548=0,IF(U547+(F548-AL548/$C$23)*$C$21/($C$21+$C$22)&gt;$C$8,$C$8,U547+F548*$C$21/($C$21+$C$22)),E548)</f>
        <v>1400</v>
      </c>
      <c r="V548" s="107">
        <f>IF(R548&gt;0,0,IF(V547+(F548-AL548/$C$23)*$C$21/($C$21+$C$22)&gt;$C$8,$C$8,IF(U548=$C$8,V547+(F548-AL548/$C$23)*$C$21/$C$22,V547+(F548-AL548/$C$23)*$C$21/($C$21+$C$22))))</f>
        <v>1400</v>
      </c>
      <c r="W548" s="203">
        <f>IF(R548&gt;0,0,IF(W547+AL548/$C$23&gt;$F$23,$F$23,W547+AL548/$C$23))</f>
        <v>2.7855377202730285</v>
      </c>
      <c r="X548" s="105" t="str">
        <f>IF(R548=0,"-",FORECAST($C$8,Инклинометрия!$B$2:$B$152,Инклинометрия!$A$2:$A$152))</f>
        <v>-</v>
      </c>
      <c r="Y548" s="105" t="str">
        <f>IF(R548=0,"-",FORECAST($C$8-R548,Инклинометрия!$B$2:$B$152,Инклинометрия!$A$2:$A$152))</f>
        <v>-</v>
      </c>
      <c r="Z548" s="105" t="str">
        <f>IF(R548&gt;0,FORECAST($C$8,Инклинометрия!$B$2:$B$152,Инклинометрия!$A$2:$A$152),IF(V548=$C$8,"-",FORECAST($C$8-V548,Инклинометрия!$B$2:$B$152,Инклинометрия!$A$2:$A$152)))</f>
        <v>-</v>
      </c>
      <c r="AA548" s="105" t="str">
        <f>IF(S548=0,"-",FORECAST($C$8-(S548+V548),Инклинометрия!$B$2:$B$152,Инклинометрия!$A$2:$A$152))</f>
        <v>-</v>
      </c>
      <c r="AB548" s="105">
        <f>FORECAST($C$8+T548,Инклинометрия!$B$2:$B$152,Инклинометрия!$A$2:$A$152)</f>
        <v>1422.3537391657405</v>
      </c>
      <c r="AC548" s="105">
        <f>IF(R548=0,FORECAST($C$6-T548,Инклинометрия!$B$2:$B$152,Инклинометрия!$A$2:$A$152),FORECAST($C$8,Инклинометрия!$B$2:$B$152,Инклинометрия!$A$2:$A$152))</f>
        <v>1332.6462608342592</v>
      </c>
      <c r="AD548" s="107">
        <f>IF(R548=0,FORECAST($C$8,Инклинометрия!$B$2:$B$152,Инклинометрия!$A$2:$A$152),Y548)</f>
        <v>1330</v>
      </c>
      <c r="AE548" s="107">
        <f>FORECAST($C$8-(R548+U548),Инклинометрия!$B$2:$B$152,Инклинометрия!$A$2:$A$152)</f>
        <v>0</v>
      </c>
      <c r="AF548" s="107">
        <f>IF(V548=0,"-",FORECAST($C$8,Инклинометрия!$B$2:$B$152,Инклинометрия!$A$2:$A$152))</f>
        <v>1330</v>
      </c>
      <c r="AG548" s="107">
        <f>IF(V548=0,"-",FORECAST($C$8-V548,Инклинометрия!$B$2:$B$152,Инклинометрия!$A$2:$A$152))</f>
        <v>0</v>
      </c>
      <c r="AH548" s="107">
        <f>IF(W548=0,"-",FORECAST($C$8+W548,Инклинометрия!$B$2:$B$152,Инклинометрия!$A$2:$A$152))</f>
        <v>1332.6462608342592</v>
      </c>
      <c r="AI548" s="107">
        <f>IF(W548=0,"-",FORECAST($C$8,Инклинометрия!$B$2:$B$152,Инклинометрия!$A$2:$A$152))</f>
        <v>1330</v>
      </c>
      <c r="AK548" s="122">
        <f t="shared" si="168"/>
        <v>0</v>
      </c>
      <c r="AL548" s="67">
        <f>AK548*(B548-B547)</f>
        <v>0</v>
      </c>
      <c r="AM548" s="23">
        <f t="shared" si="151"/>
        <v>8.6725204696437436E-2</v>
      </c>
      <c r="AN548" s="26">
        <f>AN547+AK548*(B548-B547)/(2*PI()*$C$5*AN547*$K$13)</f>
        <v>0.15480061813468687</v>
      </c>
      <c r="AO548" s="87">
        <f t="shared" si="162"/>
        <v>145932.55112472404</v>
      </c>
      <c r="AP548" s="87">
        <f>IF(R548+U548&lt;$C$8,0,32*$L$23/$C$12^2*($K$10*R548+$K$8*U548)+32*$L$24/($C$14^2-$C$13^2)*($K$10*S548+$K$8*V548))</f>
        <v>44607.551124724028</v>
      </c>
      <c r="AQ548" s="66">
        <f>R548*$C$11*$C$9+U548*$C$11*$C$10</f>
        <v>14695380</v>
      </c>
      <c r="AR548" s="66">
        <f>S548*$C$11*$C$9+V548*$C$11*$C$10</f>
        <v>14695380</v>
      </c>
      <c r="AS548" s="87">
        <f>$C$11*(T548*$C$9+W548*$C$10)</f>
        <v>792178.05375968735</v>
      </c>
      <c r="AT548" s="45">
        <f t="shared" si="156"/>
        <v>15633490.60488441</v>
      </c>
      <c r="AU548" s="75"/>
    </row>
    <row r="549" spans="2:47" ht="15" thickBot="1" x14ac:dyDescent="0.35">
      <c r="B549" s="41">
        <f t="shared" si="163"/>
        <v>10360</v>
      </c>
      <c r="C549" s="8">
        <f t="shared" si="164"/>
        <v>103.60000000000001</v>
      </c>
      <c r="D549" s="73">
        <f t="shared" si="152"/>
        <v>138.56500000000003</v>
      </c>
      <c r="E549" s="29">
        <f t="shared" si="169"/>
        <v>34315.196887243204</v>
      </c>
      <c r="F549" s="29">
        <f t="shared" si="165"/>
        <v>66.24555383637778</v>
      </c>
      <c r="G549" s="29">
        <f t="shared" si="166"/>
        <v>88.603428256155269</v>
      </c>
      <c r="H549" s="17">
        <f t="shared" si="167"/>
        <v>45896.57583668764</v>
      </c>
      <c r="I549" s="29">
        <f t="shared" si="157"/>
        <v>2.2250485660981263</v>
      </c>
      <c r="J549" s="29">
        <f t="shared" si="158"/>
        <v>41.694115440740156</v>
      </c>
      <c r="K549" s="32">
        <f>IF((D548+L548+M548-AL548)/($C$21+$C$22)&gt;$C$8,$C$8,(D548+L548+M548-AL548)/($C$21+$C$22))</f>
        <v>1400</v>
      </c>
      <c r="L549" s="97">
        <f t="shared" si="153"/>
        <v>0</v>
      </c>
      <c r="M549" s="96">
        <f t="shared" si="154"/>
        <v>0</v>
      </c>
      <c r="N549" s="98">
        <f t="shared" si="159"/>
        <v>1.7179213529287818</v>
      </c>
      <c r="O549" s="100">
        <f t="shared" si="155"/>
        <v>4.2266987561397071</v>
      </c>
      <c r="P549" s="104">
        <f t="shared" si="160"/>
        <v>18.880500609176615</v>
      </c>
      <c r="Q549" s="102">
        <f t="shared" si="161"/>
        <v>4.9224514715476911E-2</v>
      </c>
      <c r="R549" s="106">
        <f>IF(K549-H548&lt;0,0,K549-H548)</f>
        <v>0</v>
      </c>
      <c r="S549" s="106">
        <f>K549-V549</f>
        <v>0</v>
      </c>
      <c r="T549" s="106">
        <f>IF(R549&gt;0,$C$6-$C$8,IF($C$6-$C$8-W549&lt;0,0,$C$6-$C$8-W549))</f>
        <v>97.214462279726973</v>
      </c>
      <c r="U549" s="107">
        <f>IF(R549=0,IF(U548+(F549-AL549/$C$23)*$C$21/($C$21+$C$22)&gt;$C$8,$C$8,U548+F549*$C$21/($C$21+$C$22)),E549)</f>
        <v>1400</v>
      </c>
      <c r="V549" s="107">
        <f>IF(R549&gt;0,0,IF(V548+(F549-AL549/$C$23)*$C$21/($C$21+$C$22)&gt;$C$8,$C$8,IF(U549=$C$8,V548+(F549-AL549/$C$23)*$C$21/$C$22,V548+(F549-AL549/$C$23)*$C$21/($C$21+$C$22))))</f>
        <v>1400</v>
      </c>
      <c r="W549" s="203">
        <f>IF(R549&gt;0,0,IF(W548+AL549/$C$23&gt;$F$23,$F$23,W548+AL549/$C$23))</f>
        <v>2.7855377202730285</v>
      </c>
      <c r="X549" s="105" t="str">
        <f>IF(R549=0,"-",FORECAST($C$8,Инклинометрия!$B$2:$B$152,Инклинометрия!$A$2:$A$152))</f>
        <v>-</v>
      </c>
      <c r="Y549" s="105" t="str">
        <f>IF(R549=0,"-",FORECAST($C$8-R549,Инклинометрия!$B$2:$B$152,Инклинометрия!$A$2:$A$152))</f>
        <v>-</v>
      </c>
      <c r="Z549" s="105" t="str">
        <f>IF(R549&gt;0,FORECAST($C$8,Инклинометрия!$B$2:$B$152,Инклинометрия!$A$2:$A$152),IF(V549=$C$8,"-",FORECAST($C$8-V549,Инклинометрия!$B$2:$B$152,Инклинометрия!$A$2:$A$152)))</f>
        <v>-</v>
      </c>
      <c r="AA549" s="105" t="str">
        <f>IF(S549=0,"-",FORECAST($C$8-(S549+V549),Инклинометрия!$B$2:$B$152,Инклинометрия!$A$2:$A$152))</f>
        <v>-</v>
      </c>
      <c r="AB549" s="105">
        <f>FORECAST($C$8+T549,Инклинометрия!$B$2:$B$152,Инклинометрия!$A$2:$A$152)</f>
        <v>1422.3537391657405</v>
      </c>
      <c r="AC549" s="105">
        <f>IF(R549=0,FORECAST($C$6-T549,Инклинометрия!$B$2:$B$152,Инклинометрия!$A$2:$A$152),FORECAST($C$8,Инклинометрия!$B$2:$B$152,Инклинометрия!$A$2:$A$152))</f>
        <v>1332.6462608342592</v>
      </c>
      <c r="AD549" s="107">
        <f>IF(R549=0,FORECAST($C$8,Инклинометрия!$B$2:$B$152,Инклинометрия!$A$2:$A$152),Y549)</f>
        <v>1330</v>
      </c>
      <c r="AE549" s="107">
        <f>FORECAST($C$8-(R549+U549),Инклинометрия!$B$2:$B$152,Инклинометрия!$A$2:$A$152)</f>
        <v>0</v>
      </c>
      <c r="AF549" s="107">
        <f>IF(V549=0,"-",FORECAST($C$8,Инклинометрия!$B$2:$B$152,Инклинометрия!$A$2:$A$152))</f>
        <v>1330</v>
      </c>
      <c r="AG549" s="107">
        <f>IF(V549=0,"-",FORECAST($C$8-V549,Инклинометрия!$B$2:$B$152,Инклинометрия!$A$2:$A$152))</f>
        <v>0</v>
      </c>
      <c r="AH549" s="107">
        <f>IF(W549=0,"-",FORECAST($C$8+W549,Инклинометрия!$B$2:$B$152,Инклинометрия!$A$2:$A$152))</f>
        <v>1332.6462608342592</v>
      </c>
      <c r="AI549" s="107">
        <f>IF(W549=0,"-",FORECAST($C$8,Инклинометрия!$B$2:$B$152,Инклинометрия!$A$2:$A$152))</f>
        <v>1330</v>
      </c>
      <c r="AK549" s="122">
        <f t="shared" si="168"/>
        <v>0</v>
      </c>
      <c r="AL549" s="67">
        <f>AK549*(B549-B548)</f>
        <v>0</v>
      </c>
      <c r="AM549" s="23">
        <f t="shared" si="151"/>
        <v>8.6725204696437436E-2</v>
      </c>
      <c r="AN549" s="26">
        <f>AN548+AK549*(B549-B548)/(2*PI()*$C$5*AN548*$K$13)</f>
        <v>0.15480061813468687</v>
      </c>
      <c r="AO549" s="87">
        <f t="shared" si="162"/>
        <v>145932.55112472404</v>
      </c>
      <c r="AP549" s="87">
        <f>IF(R549+U549&lt;$C$8,0,32*$L$23/$C$12^2*($K$10*R549+$K$8*U549)+32*$L$24/($C$14^2-$C$13^2)*($K$10*S549+$K$8*V549))</f>
        <v>44607.551124724028</v>
      </c>
      <c r="AQ549" s="66">
        <f>R549*$C$11*$C$9+U549*$C$11*$C$10</f>
        <v>14695380</v>
      </c>
      <c r="AR549" s="66">
        <f>S549*$C$11*$C$9+V549*$C$11*$C$10</f>
        <v>14695380</v>
      </c>
      <c r="AS549" s="87">
        <f>$C$11*(T549*$C$9+W549*$C$10)</f>
        <v>792178.05375968735</v>
      </c>
      <c r="AT549" s="45">
        <f t="shared" si="156"/>
        <v>15633490.60488441</v>
      </c>
      <c r="AU549" s="75"/>
    </row>
    <row r="550" spans="2:47" ht="15" thickBot="1" x14ac:dyDescent="0.35">
      <c r="B550" s="41">
        <f t="shared" si="163"/>
        <v>10380</v>
      </c>
      <c r="C550" s="8">
        <f t="shared" si="164"/>
        <v>103.8</v>
      </c>
      <c r="D550" s="73">
        <f t="shared" si="152"/>
        <v>138.83250000000001</v>
      </c>
      <c r="E550" s="29">
        <f t="shared" si="169"/>
        <v>34381.442441079576</v>
      </c>
      <c r="F550" s="29">
        <f t="shared" si="165"/>
        <v>66.245553836373062</v>
      </c>
      <c r="G550" s="29">
        <f t="shared" si="166"/>
        <v>88.603428256148959</v>
      </c>
      <c r="H550" s="17">
        <f t="shared" si="167"/>
        <v>45985.179264943792</v>
      </c>
      <c r="I550" s="29">
        <f t="shared" si="157"/>
        <v>2.2250485660981263</v>
      </c>
      <c r="J550" s="29">
        <f t="shared" si="158"/>
        <v>41.69411544073867</v>
      </c>
      <c r="K550" s="32">
        <f>IF((D549+L549+M549-AL549)/($C$21+$C$22)&gt;$C$8,$C$8,(D549+L549+M549-AL549)/($C$21+$C$22))</f>
        <v>1400</v>
      </c>
      <c r="L550" s="97">
        <f t="shared" si="153"/>
        <v>0</v>
      </c>
      <c r="M550" s="96">
        <f t="shared" si="154"/>
        <v>0</v>
      </c>
      <c r="N550" s="98">
        <f t="shared" si="159"/>
        <v>1.7179213529287818</v>
      </c>
      <c r="O550" s="100">
        <f t="shared" si="155"/>
        <v>4.2266987561397071</v>
      </c>
      <c r="P550" s="104">
        <f t="shared" si="160"/>
        <v>18.880500609176615</v>
      </c>
      <c r="Q550" s="102">
        <f t="shared" si="161"/>
        <v>4.9224514715476911E-2</v>
      </c>
      <c r="R550" s="106">
        <f>IF(K550-H549&lt;0,0,K550-H549)</f>
        <v>0</v>
      </c>
      <c r="S550" s="106">
        <f>K550-V550</f>
        <v>0</v>
      </c>
      <c r="T550" s="106">
        <f>IF(R550&gt;0,$C$6-$C$8,IF($C$6-$C$8-W550&lt;0,0,$C$6-$C$8-W550))</f>
        <v>97.214462279726973</v>
      </c>
      <c r="U550" s="107">
        <f>IF(R550=0,IF(U549+(F550-AL550/$C$23)*$C$21/($C$21+$C$22)&gt;$C$8,$C$8,U549+F550*$C$21/($C$21+$C$22)),E550)</f>
        <v>1400</v>
      </c>
      <c r="V550" s="107">
        <f>IF(R550&gt;0,0,IF(V549+(F550-AL550/$C$23)*$C$21/($C$21+$C$22)&gt;$C$8,$C$8,IF(U550=$C$8,V549+(F550-AL550/$C$23)*$C$21/$C$22,V549+(F550-AL550/$C$23)*$C$21/($C$21+$C$22))))</f>
        <v>1400</v>
      </c>
      <c r="W550" s="203">
        <f>IF(R550&gt;0,0,IF(W549+AL550/$C$23&gt;$F$23,$F$23,W549+AL550/$C$23))</f>
        <v>2.7855377202730285</v>
      </c>
      <c r="X550" s="105" t="str">
        <f>IF(R550=0,"-",FORECAST($C$8,Инклинометрия!$B$2:$B$152,Инклинометрия!$A$2:$A$152))</f>
        <v>-</v>
      </c>
      <c r="Y550" s="105" t="str">
        <f>IF(R550=0,"-",FORECAST($C$8-R550,Инклинометрия!$B$2:$B$152,Инклинометрия!$A$2:$A$152))</f>
        <v>-</v>
      </c>
      <c r="Z550" s="105" t="str">
        <f>IF(R550&gt;0,FORECAST($C$8,Инклинометрия!$B$2:$B$152,Инклинометрия!$A$2:$A$152),IF(V550=$C$8,"-",FORECAST($C$8-V550,Инклинометрия!$B$2:$B$152,Инклинометрия!$A$2:$A$152)))</f>
        <v>-</v>
      </c>
      <c r="AA550" s="105" t="str">
        <f>IF(S550=0,"-",FORECAST($C$8-(S550+V550),Инклинометрия!$B$2:$B$152,Инклинометрия!$A$2:$A$152))</f>
        <v>-</v>
      </c>
      <c r="AB550" s="105">
        <f>FORECAST($C$8+T550,Инклинометрия!$B$2:$B$152,Инклинометрия!$A$2:$A$152)</f>
        <v>1422.3537391657405</v>
      </c>
      <c r="AC550" s="105">
        <f>IF(R550=0,FORECAST($C$6-T550,Инклинометрия!$B$2:$B$152,Инклинометрия!$A$2:$A$152),FORECAST($C$8,Инклинометрия!$B$2:$B$152,Инклинометрия!$A$2:$A$152))</f>
        <v>1332.6462608342592</v>
      </c>
      <c r="AD550" s="107">
        <f>IF(R550=0,FORECAST($C$8,Инклинометрия!$B$2:$B$152,Инклинометрия!$A$2:$A$152),Y550)</f>
        <v>1330</v>
      </c>
      <c r="AE550" s="107">
        <f>FORECAST($C$8-(R550+U550),Инклинометрия!$B$2:$B$152,Инклинометрия!$A$2:$A$152)</f>
        <v>0</v>
      </c>
      <c r="AF550" s="107">
        <f>IF(V550=0,"-",FORECAST($C$8,Инклинометрия!$B$2:$B$152,Инклинометрия!$A$2:$A$152))</f>
        <v>1330</v>
      </c>
      <c r="AG550" s="107">
        <f>IF(V550=0,"-",FORECAST($C$8-V550,Инклинометрия!$B$2:$B$152,Инклинометрия!$A$2:$A$152))</f>
        <v>0</v>
      </c>
      <c r="AH550" s="107">
        <f>IF(W550=0,"-",FORECAST($C$8+W550,Инклинометрия!$B$2:$B$152,Инклинометрия!$A$2:$A$152))</f>
        <v>1332.6462608342592</v>
      </c>
      <c r="AI550" s="107">
        <f>IF(W550=0,"-",FORECAST($C$8,Инклинометрия!$B$2:$B$152,Инклинометрия!$A$2:$A$152))</f>
        <v>1330</v>
      </c>
      <c r="AK550" s="122">
        <f t="shared" si="168"/>
        <v>0</v>
      </c>
      <c r="AL550" s="67">
        <f>AK550*(B550-B549)</f>
        <v>0</v>
      </c>
      <c r="AM550" s="23">
        <f t="shared" si="151"/>
        <v>8.6725204696437436E-2</v>
      </c>
      <c r="AN550" s="26">
        <f>AN549+AK550*(B550-B549)/(2*PI()*$C$5*AN549*$K$13)</f>
        <v>0.15480061813468687</v>
      </c>
      <c r="AO550" s="87">
        <f t="shared" si="162"/>
        <v>145932.55112472404</v>
      </c>
      <c r="AP550" s="87">
        <f>IF(R550+U550&lt;$C$8,0,32*$L$23/$C$12^2*($K$10*R550+$K$8*U550)+32*$L$24/($C$14^2-$C$13^2)*($K$10*S550+$K$8*V550))</f>
        <v>44607.551124724028</v>
      </c>
      <c r="AQ550" s="66">
        <f>R550*$C$11*$C$9+U550*$C$11*$C$10</f>
        <v>14695380</v>
      </c>
      <c r="AR550" s="66">
        <f>S550*$C$11*$C$9+V550*$C$11*$C$10</f>
        <v>14695380</v>
      </c>
      <c r="AS550" s="87">
        <f>$C$11*(T550*$C$9+W550*$C$10)</f>
        <v>792178.05375968735</v>
      </c>
      <c r="AT550" s="45">
        <f t="shared" si="156"/>
        <v>15633490.60488441</v>
      </c>
      <c r="AU550" s="75"/>
    </row>
    <row r="551" spans="2:47" ht="15" thickBot="1" x14ac:dyDescent="0.35">
      <c r="B551" s="41">
        <f t="shared" si="163"/>
        <v>10400</v>
      </c>
      <c r="C551" s="8">
        <f t="shared" si="164"/>
        <v>104</v>
      </c>
      <c r="D551" s="73">
        <f t="shared" si="152"/>
        <v>139.1</v>
      </c>
      <c r="E551" s="29">
        <f t="shared" si="169"/>
        <v>34447.687994915956</v>
      </c>
      <c r="F551" s="29">
        <f t="shared" si="165"/>
        <v>66.24555383637778</v>
      </c>
      <c r="G551" s="29">
        <f t="shared" si="166"/>
        <v>88.603428256155269</v>
      </c>
      <c r="H551" s="17">
        <f t="shared" si="167"/>
        <v>46073.782693199944</v>
      </c>
      <c r="I551" s="29">
        <f t="shared" si="157"/>
        <v>2.2250485660981263</v>
      </c>
      <c r="J551" s="29">
        <f t="shared" si="158"/>
        <v>41.694115440740156</v>
      </c>
      <c r="K551" s="32">
        <f>IF((D550+L550+M550-AL550)/($C$21+$C$22)&gt;$C$8,$C$8,(D550+L550+M550-AL550)/($C$21+$C$22))</f>
        <v>1400</v>
      </c>
      <c r="L551" s="97">
        <f t="shared" si="153"/>
        <v>0</v>
      </c>
      <c r="M551" s="96">
        <f t="shared" si="154"/>
        <v>0</v>
      </c>
      <c r="N551" s="98">
        <f t="shared" si="159"/>
        <v>1.7179213529287818</v>
      </c>
      <c r="O551" s="100">
        <f t="shared" si="155"/>
        <v>4.2266987561397071</v>
      </c>
      <c r="P551" s="104">
        <f t="shared" si="160"/>
        <v>18.880500609176615</v>
      </c>
      <c r="Q551" s="102">
        <f t="shared" si="161"/>
        <v>4.9224514715476911E-2</v>
      </c>
      <c r="R551" s="106">
        <f>IF(K551-H550&lt;0,0,K551-H550)</f>
        <v>0</v>
      </c>
      <c r="S551" s="106">
        <f>K551-V551</f>
        <v>0</v>
      </c>
      <c r="T551" s="106">
        <f>IF(R551&gt;0,$C$6-$C$8,IF($C$6-$C$8-W551&lt;0,0,$C$6-$C$8-W551))</f>
        <v>97.214462279726973</v>
      </c>
      <c r="U551" s="107">
        <f>IF(R551=0,IF(U550+(F551-AL551/$C$23)*$C$21/($C$21+$C$22)&gt;$C$8,$C$8,U550+F551*$C$21/($C$21+$C$22)),E551)</f>
        <v>1400</v>
      </c>
      <c r="V551" s="107">
        <f>IF(R551&gt;0,0,IF(V550+(F551-AL551/$C$23)*$C$21/($C$21+$C$22)&gt;$C$8,$C$8,IF(U551=$C$8,V550+(F551-AL551/$C$23)*$C$21/$C$22,V550+(F551-AL551/$C$23)*$C$21/($C$21+$C$22))))</f>
        <v>1400</v>
      </c>
      <c r="W551" s="203">
        <f>IF(R551&gt;0,0,IF(W550+AL551/$C$23&gt;$F$23,$F$23,W550+AL551/$C$23))</f>
        <v>2.7855377202730285</v>
      </c>
      <c r="X551" s="105" t="str">
        <f>IF(R551=0,"-",FORECAST($C$8,Инклинометрия!$B$2:$B$152,Инклинометрия!$A$2:$A$152))</f>
        <v>-</v>
      </c>
      <c r="Y551" s="105" t="str">
        <f>IF(R551=0,"-",FORECAST($C$8-R551,Инклинометрия!$B$2:$B$152,Инклинометрия!$A$2:$A$152))</f>
        <v>-</v>
      </c>
      <c r="Z551" s="105" t="str">
        <f>IF(R551&gt;0,FORECAST($C$8,Инклинометрия!$B$2:$B$152,Инклинометрия!$A$2:$A$152),IF(V551=$C$8,"-",FORECAST($C$8-V551,Инклинометрия!$B$2:$B$152,Инклинометрия!$A$2:$A$152)))</f>
        <v>-</v>
      </c>
      <c r="AA551" s="105" t="str">
        <f>IF(S551=0,"-",FORECAST($C$8-(S551+V551),Инклинометрия!$B$2:$B$152,Инклинометрия!$A$2:$A$152))</f>
        <v>-</v>
      </c>
      <c r="AB551" s="105">
        <f>FORECAST($C$8+T551,Инклинометрия!$B$2:$B$152,Инклинометрия!$A$2:$A$152)</f>
        <v>1422.3537391657405</v>
      </c>
      <c r="AC551" s="105">
        <f>IF(R551=0,FORECAST($C$6-T551,Инклинометрия!$B$2:$B$152,Инклинометрия!$A$2:$A$152),FORECAST($C$8,Инклинометрия!$B$2:$B$152,Инклинометрия!$A$2:$A$152))</f>
        <v>1332.6462608342592</v>
      </c>
      <c r="AD551" s="107">
        <f>IF(R551=0,FORECAST($C$8,Инклинометрия!$B$2:$B$152,Инклинометрия!$A$2:$A$152),Y551)</f>
        <v>1330</v>
      </c>
      <c r="AE551" s="107">
        <f>FORECAST($C$8-(R551+U551),Инклинометрия!$B$2:$B$152,Инклинометрия!$A$2:$A$152)</f>
        <v>0</v>
      </c>
      <c r="AF551" s="107">
        <f>IF(V551=0,"-",FORECAST($C$8,Инклинометрия!$B$2:$B$152,Инклинометрия!$A$2:$A$152))</f>
        <v>1330</v>
      </c>
      <c r="AG551" s="107">
        <f>IF(V551=0,"-",FORECAST($C$8-V551,Инклинометрия!$B$2:$B$152,Инклинометрия!$A$2:$A$152))</f>
        <v>0</v>
      </c>
      <c r="AH551" s="107">
        <f>IF(W551=0,"-",FORECAST($C$8+W551,Инклинометрия!$B$2:$B$152,Инклинометрия!$A$2:$A$152))</f>
        <v>1332.6462608342592</v>
      </c>
      <c r="AI551" s="107">
        <f>IF(W551=0,"-",FORECAST($C$8,Инклинометрия!$B$2:$B$152,Инклинометрия!$A$2:$A$152))</f>
        <v>1330</v>
      </c>
      <c r="AK551" s="122">
        <f t="shared" si="168"/>
        <v>0</v>
      </c>
      <c r="AL551" s="67">
        <f>AK551*(B551-B550)</f>
        <v>0</v>
      </c>
      <c r="AM551" s="23">
        <f t="shared" si="151"/>
        <v>8.6725204696437436E-2</v>
      </c>
      <c r="AN551" s="26">
        <f>AN550+AK551*(B551-B550)/(2*PI()*$C$5*AN550*$K$13)</f>
        <v>0.15480061813468687</v>
      </c>
      <c r="AO551" s="87">
        <f t="shared" si="162"/>
        <v>145932.55112472404</v>
      </c>
      <c r="AP551" s="87">
        <f>IF(R551+U551&lt;$C$8,0,32*$L$23/$C$12^2*($K$10*R551+$K$8*U551)+32*$L$24/($C$14^2-$C$13^2)*($K$10*S551+$K$8*V551))</f>
        <v>44607.551124724028</v>
      </c>
      <c r="AQ551" s="66">
        <f>R551*$C$11*$C$9+U551*$C$11*$C$10</f>
        <v>14695380</v>
      </c>
      <c r="AR551" s="66">
        <f>S551*$C$11*$C$9+V551*$C$11*$C$10</f>
        <v>14695380</v>
      </c>
      <c r="AS551" s="87">
        <f>$C$11*(T551*$C$9+W551*$C$10)</f>
        <v>792178.05375968735</v>
      </c>
      <c r="AT551" s="45">
        <f t="shared" si="156"/>
        <v>15633490.60488441</v>
      </c>
      <c r="AU551" s="75"/>
    </row>
    <row r="552" spans="2:47" ht="15" thickBot="1" x14ac:dyDescent="0.35">
      <c r="B552" s="41">
        <f t="shared" si="163"/>
        <v>10420</v>
      </c>
      <c r="C552" s="8">
        <f t="shared" si="164"/>
        <v>104.2</v>
      </c>
      <c r="D552" s="73">
        <f t="shared" si="152"/>
        <v>139.36750000000001</v>
      </c>
      <c r="E552" s="29">
        <f t="shared" si="169"/>
        <v>34513.933548752335</v>
      </c>
      <c r="F552" s="29">
        <f t="shared" si="165"/>
        <v>66.24555383637778</v>
      </c>
      <c r="G552" s="29">
        <f t="shared" si="166"/>
        <v>88.603428256155269</v>
      </c>
      <c r="H552" s="17">
        <f t="shared" si="167"/>
        <v>46162.386121456097</v>
      </c>
      <c r="I552" s="29">
        <f t="shared" si="157"/>
        <v>2.2250485660981263</v>
      </c>
      <c r="J552" s="29">
        <f t="shared" si="158"/>
        <v>41.694115440740156</v>
      </c>
      <c r="K552" s="32">
        <f>IF((D551+L551+M551-AL551)/($C$21+$C$22)&gt;$C$8,$C$8,(D551+L551+M551-AL551)/($C$21+$C$22))</f>
        <v>1400</v>
      </c>
      <c r="L552" s="97">
        <f t="shared" si="153"/>
        <v>0</v>
      </c>
      <c r="M552" s="96">
        <f t="shared" si="154"/>
        <v>0</v>
      </c>
      <c r="N552" s="98">
        <f t="shared" si="159"/>
        <v>1.7179213529287818</v>
      </c>
      <c r="O552" s="100">
        <f t="shared" si="155"/>
        <v>4.2266987561397071</v>
      </c>
      <c r="P552" s="104">
        <f t="shared" si="160"/>
        <v>18.880500609176615</v>
      </c>
      <c r="Q552" s="102">
        <f t="shared" si="161"/>
        <v>4.9224514715476911E-2</v>
      </c>
      <c r="R552" s="106">
        <f>IF(K552-H551&lt;0,0,K552-H551)</f>
        <v>0</v>
      </c>
      <c r="S552" s="106">
        <f>K552-V552</f>
        <v>0</v>
      </c>
      <c r="T552" s="106">
        <f>IF(R552&gt;0,$C$6-$C$8,IF($C$6-$C$8-W552&lt;0,0,$C$6-$C$8-W552))</f>
        <v>97.214462279726973</v>
      </c>
      <c r="U552" s="107">
        <f>IF(R552=0,IF(U551+(F552-AL552/$C$23)*$C$21/($C$21+$C$22)&gt;$C$8,$C$8,U551+F552*$C$21/($C$21+$C$22)),E552)</f>
        <v>1400</v>
      </c>
      <c r="V552" s="107">
        <f>IF(R552&gt;0,0,IF(V551+(F552-AL552/$C$23)*$C$21/($C$21+$C$22)&gt;$C$8,$C$8,IF(U552=$C$8,V551+(F552-AL552/$C$23)*$C$21/$C$22,V551+(F552-AL552/$C$23)*$C$21/($C$21+$C$22))))</f>
        <v>1400</v>
      </c>
      <c r="W552" s="203">
        <f>IF(R552&gt;0,0,IF(W551+AL552/$C$23&gt;$F$23,$F$23,W551+AL552/$C$23))</f>
        <v>2.7855377202730285</v>
      </c>
      <c r="X552" s="105" t="str">
        <f>IF(R552=0,"-",FORECAST($C$8,Инклинометрия!$B$2:$B$152,Инклинометрия!$A$2:$A$152))</f>
        <v>-</v>
      </c>
      <c r="Y552" s="105" t="str">
        <f>IF(R552=0,"-",FORECAST($C$8-R552,Инклинометрия!$B$2:$B$152,Инклинометрия!$A$2:$A$152))</f>
        <v>-</v>
      </c>
      <c r="Z552" s="105" t="str">
        <f>IF(R552&gt;0,FORECAST($C$8,Инклинометрия!$B$2:$B$152,Инклинометрия!$A$2:$A$152),IF(V552=$C$8,"-",FORECAST($C$8-V552,Инклинометрия!$B$2:$B$152,Инклинометрия!$A$2:$A$152)))</f>
        <v>-</v>
      </c>
      <c r="AA552" s="105" t="str">
        <f>IF(S552=0,"-",FORECAST($C$8-(S552+V552),Инклинометрия!$B$2:$B$152,Инклинометрия!$A$2:$A$152))</f>
        <v>-</v>
      </c>
      <c r="AB552" s="105">
        <f>FORECAST($C$8+T552,Инклинометрия!$B$2:$B$152,Инклинометрия!$A$2:$A$152)</f>
        <v>1422.3537391657405</v>
      </c>
      <c r="AC552" s="105">
        <f>IF(R552=0,FORECAST($C$6-T552,Инклинометрия!$B$2:$B$152,Инклинометрия!$A$2:$A$152),FORECAST($C$8,Инклинометрия!$B$2:$B$152,Инклинометрия!$A$2:$A$152))</f>
        <v>1332.6462608342592</v>
      </c>
      <c r="AD552" s="107">
        <f>IF(R552=0,FORECAST($C$8,Инклинометрия!$B$2:$B$152,Инклинометрия!$A$2:$A$152),Y552)</f>
        <v>1330</v>
      </c>
      <c r="AE552" s="107">
        <f>FORECAST($C$8-(R552+U552),Инклинометрия!$B$2:$B$152,Инклинометрия!$A$2:$A$152)</f>
        <v>0</v>
      </c>
      <c r="AF552" s="107">
        <f>IF(V552=0,"-",FORECAST($C$8,Инклинометрия!$B$2:$B$152,Инклинометрия!$A$2:$A$152))</f>
        <v>1330</v>
      </c>
      <c r="AG552" s="107">
        <f>IF(V552=0,"-",FORECAST($C$8-V552,Инклинометрия!$B$2:$B$152,Инклинометрия!$A$2:$A$152))</f>
        <v>0</v>
      </c>
      <c r="AH552" s="107">
        <f>IF(W552=0,"-",FORECAST($C$8+W552,Инклинометрия!$B$2:$B$152,Инклинометрия!$A$2:$A$152))</f>
        <v>1332.6462608342592</v>
      </c>
      <c r="AI552" s="107">
        <f>IF(W552=0,"-",FORECAST($C$8,Инклинометрия!$B$2:$B$152,Инклинометрия!$A$2:$A$152))</f>
        <v>1330</v>
      </c>
      <c r="AK552" s="122">
        <f t="shared" si="168"/>
        <v>0</v>
      </c>
      <c r="AL552" s="67">
        <f>AK552*(B552-B551)</f>
        <v>0</v>
      </c>
      <c r="AM552" s="23">
        <f t="shared" si="151"/>
        <v>8.6725204696437436E-2</v>
      </c>
      <c r="AN552" s="26">
        <f>AN551+AK552*(B552-B551)/(2*PI()*$C$5*AN551*$K$13)</f>
        <v>0.15480061813468687</v>
      </c>
      <c r="AO552" s="87">
        <f t="shared" si="162"/>
        <v>145932.55112472404</v>
      </c>
      <c r="AP552" s="87">
        <f>IF(R552+U552&lt;$C$8,0,32*$L$23/$C$12^2*($K$10*R552+$K$8*U552)+32*$L$24/($C$14^2-$C$13^2)*($K$10*S552+$K$8*V552))</f>
        <v>44607.551124724028</v>
      </c>
      <c r="AQ552" s="66">
        <f>R552*$C$11*$C$9+U552*$C$11*$C$10</f>
        <v>14695380</v>
      </c>
      <c r="AR552" s="66">
        <f>S552*$C$11*$C$9+V552*$C$11*$C$10</f>
        <v>14695380</v>
      </c>
      <c r="AS552" s="87">
        <f>$C$11*(T552*$C$9+W552*$C$10)</f>
        <v>792178.05375968735</v>
      </c>
      <c r="AT552" s="45">
        <f t="shared" si="156"/>
        <v>15633490.60488441</v>
      </c>
      <c r="AU552" s="75"/>
    </row>
    <row r="553" spans="2:47" ht="15" thickBot="1" x14ac:dyDescent="0.35">
      <c r="B553" s="41">
        <f t="shared" si="163"/>
        <v>10440</v>
      </c>
      <c r="C553" s="8">
        <f t="shared" si="164"/>
        <v>104.4</v>
      </c>
      <c r="D553" s="73">
        <f t="shared" si="152"/>
        <v>139.63499999999999</v>
      </c>
      <c r="E553" s="29">
        <f t="shared" si="169"/>
        <v>34580.179102588707</v>
      </c>
      <c r="F553" s="29">
        <f t="shared" si="165"/>
        <v>66.24555383637778</v>
      </c>
      <c r="G553" s="29">
        <f t="shared" si="166"/>
        <v>88.603428256155269</v>
      </c>
      <c r="H553" s="17">
        <f t="shared" si="167"/>
        <v>46250.989549712249</v>
      </c>
      <c r="I553" s="29">
        <f t="shared" si="157"/>
        <v>2.2250485660981263</v>
      </c>
      <c r="J553" s="29">
        <f t="shared" si="158"/>
        <v>41.694115440740156</v>
      </c>
      <c r="K553" s="32">
        <f>IF((D552+L552+M552-AL552)/($C$21+$C$22)&gt;$C$8,$C$8,(D552+L552+M552-AL552)/($C$21+$C$22))</f>
        <v>1400</v>
      </c>
      <c r="L553" s="97">
        <f t="shared" si="153"/>
        <v>0</v>
      </c>
      <c r="M553" s="96">
        <f t="shared" si="154"/>
        <v>0</v>
      </c>
      <c r="N553" s="98">
        <f t="shared" si="159"/>
        <v>1.7179213529287818</v>
      </c>
      <c r="O553" s="100">
        <f t="shared" si="155"/>
        <v>4.2266987561397071</v>
      </c>
      <c r="P553" s="104">
        <f t="shared" si="160"/>
        <v>18.880500609176615</v>
      </c>
      <c r="Q553" s="102">
        <f t="shared" si="161"/>
        <v>4.9224514715476911E-2</v>
      </c>
      <c r="R553" s="106">
        <f>IF(K553-H552&lt;0,0,K553-H552)</f>
        <v>0</v>
      </c>
      <c r="S553" s="106">
        <f>K553-V553</f>
        <v>0</v>
      </c>
      <c r="T553" s="106">
        <f>IF(R553&gt;0,$C$6-$C$8,IF($C$6-$C$8-W553&lt;0,0,$C$6-$C$8-W553))</f>
        <v>97.214462279726973</v>
      </c>
      <c r="U553" s="107">
        <f>IF(R553=0,IF(U552+(F553-AL553/$C$23)*$C$21/($C$21+$C$22)&gt;$C$8,$C$8,U552+F553*$C$21/($C$21+$C$22)),E553)</f>
        <v>1400</v>
      </c>
      <c r="V553" s="107">
        <f>IF(R553&gt;0,0,IF(V552+(F553-AL553/$C$23)*$C$21/($C$21+$C$22)&gt;$C$8,$C$8,IF(U553=$C$8,V552+(F553-AL553/$C$23)*$C$21/$C$22,V552+(F553-AL553/$C$23)*$C$21/($C$21+$C$22))))</f>
        <v>1400</v>
      </c>
      <c r="W553" s="203">
        <f>IF(R553&gt;0,0,IF(W552+AL553/$C$23&gt;$F$23,$F$23,W552+AL553/$C$23))</f>
        <v>2.7855377202730285</v>
      </c>
      <c r="X553" s="105" t="str">
        <f>IF(R553=0,"-",FORECAST($C$8,Инклинометрия!$B$2:$B$152,Инклинометрия!$A$2:$A$152))</f>
        <v>-</v>
      </c>
      <c r="Y553" s="105" t="str">
        <f>IF(R553=0,"-",FORECAST($C$8-R553,Инклинометрия!$B$2:$B$152,Инклинометрия!$A$2:$A$152))</f>
        <v>-</v>
      </c>
      <c r="Z553" s="105" t="str">
        <f>IF(R553&gt;0,FORECAST($C$8,Инклинометрия!$B$2:$B$152,Инклинометрия!$A$2:$A$152),IF(V553=$C$8,"-",FORECAST($C$8-V553,Инклинометрия!$B$2:$B$152,Инклинометрия!$A$2:$A$152)))</f>
        <v>-</v>
      </c>
      <c r="AA553" s="105" t="str">
        <f>IF(S553=0,"-",FORECAST($C$8-(S553+V553),Инклинометрия!$B$2:$B$152,Инклинометрия!$A$2:$A$152))</f>
        <v>-</v>
      </c>
      <c r="AB553" s="105">
        <f>FORECAST($C$8+T553,Инклинометрия!$B$2:$B$152,Инклинометрия!$A$2:$A$152)</f>
        <v>1422.3537391657405</v>
      </c>
      <c r="AC553" s="105">
        <f>IF(R553=0,FORECAST($C$6-T553,Инклинометрия!$B$2:$B$152,Инклинометрия!$A$2:$A$152),FORECAST($C$8,Инклинометрия!$B$2:$B$152,Инклинометрия!$A$2:$A$152))</f>
        <v>1332.6462608342592</v>
      </c>
      <c r="AD553" s="107">
        <f>IF(R553=0,FORECAST($C$8,Инклинометрия!$B$2:$B$152,Инклинометрия!$A$2:$A$152),Y553)</f>
        <v>1330</v>
      </c>
      <c r="AE553" s="107">
        <f>FORECAST($C$8-(R553+U553),Инклинометрия!$B$2:$B$152,Инклинометрия!$A$2:$A$152)</f>
        <v>0</v>
      </c>
      <c r="AF553" s="107">
        <f>IF(V553=0,"-",FORECAST($C$8,Инклинометрия!$B$2:$B$152,Инклинометрия!$A$2:$A$152))</f>
        <v>1330</v>
      </c>
      <c r="AG553" s="107">
        <f>IF(V553=0,"-",FORECAST($C$8-V553,Инклинометрия!$B$2:$B$152,Инклинометрия!$A$2:$A$152))</f>
        <v>0</v>
      </c>
      <c r="AH553" s="107">
        <f>IF(W553=0,"-",FORECAST($C$8+W553,Инклинометрия!$B$2:$B$152,Инклинометрия!$A$2:$A$152))</f>
        <v>1332.6462608342592</v>
      </c>
      <c r="AI553" s="107">
        <f>IF(W553=0,"-",FORECAST($C$8,Инклинометрия!$B$2:$B$152,Инклинометрия!$A$2:$A$152))</f>
        <v>1330</v>
      </c>
      <c r="AK553" s="122">
        <f t="shared" si="168"/>
        <v>0</v>
      </c>
      <c r="AL553" s="67">
        <f>AK553*(B553-B552)</f>
        <v>0</v>
      </c>
      <c r="AM553" s="23">
        <f t="shared" ref="AM553:AM616" si="170">AL553+AM552</f>
        <v>8.6725204696437436E-2</v>
      </c>
      <c r="AN553" s="26">
        <f>AN552+AK553*(B553-B552)/(2*PI()*$C$5*AN552*$K$13)</f>
        <v>0.15480061813468687</v>
      </c>
      <c r="AO553" s="87">
        <f t="shared" si="162"/>
        <v>145932.55112472404</v>
      </c>
      <c r="AP553" s="87">
        <f>IF(R553+U553&lt;$C$8,0,32*$L$23/$C$12^2*($K$10*R553+$K$8*U553)+32*$L$24/($C$14^2-$C$13^2)*($K$10*S553+$K$8*V553))</f>
        <v>44607.551124724028</v>
      </c>
      <c r="AQ553" s="66">
        <f>R553*$C$11*$C$9+U553*$C$11*$C$10</f>
        <v>14695380</v>
      </c>
      <c r="AR553" s="66">
        <f>S553*$C$11*$C$9+V553*$C$11*$C$10</f>
        <v>14695380</v>
      </c>
      <c r="AS553" s="87">
        <f>$C$11*(T553*$C$9+W553*$C$10)</f>
        <v>792178.05375968735</v>
      </c>
      <c r="AT553" s="45">
        <f t="shared" si="156"/>
        <v>15633490.60488441</v>
      </c>
      <c r="AU553" s="75"/>
    </row>
    <row r="554" spans="2:47" ht="15" thickBot="1" x14ac:dyDescent="0.35">
      <c r="B554" s="41">
        <f t="shared" si="163"/>
        <v>10460</v>
      </c>
      <c r="C554" s="8">
        <f t="shared" si="164"/>
        <v>104.60000000000001</v>
      </c>
      <c r="D554" s="73">
        <f t="shared" si="152"/>
        <v>139.90250000000003</v>
      </c>
      <c r="E554" s="29">
        <f t="shared" si="169"/>
        <v>34646.424656425086</v>
      </c>
      <c r="F554" s="29">
        <f t="shared" si="165"/>
        <v>66.24555383637778</v>
      </c>
      <c r="G554" s="29">
        <f t="shared" si="166"/>
        <v>88.603428256155269</v>
      </c>
      <c r="H554" s="17">
        <f t="shared" si="167"/>
        <v>46339.592977968401</v>
      </c>
      <c r="I554" s="29">
        <f t="shared" si="157"/>
        <v>2.2250485660981263</v>
      </c>
      <c r="J554" s="29">
        <f t="shared" si="158"/>
        <v>41.694115440740156</v>
      </c>
      <c r="K554" s="32">
        <f>IF((D553+L553+M553-AL553)/($C$21+$C$22)&gt;$C$8,$C$8,(D553+L553+M553-AL553)/($C$21+$C$22))</f>
        <v>1400</v>
      </c>
      <c r="L554" s="97">
        <f t="shared" si="153"/>
        <v>0</v>
      </c>
      <c r="M554" s="96">
        <f t="shared" si="154"/>
        <v>0</v>
      </c>
      <c r="N554" s="98">
        <f t="shared" si="159"/>
        <v>1.7179213529287818</v>
      </c>
      <c r="O554" s="100">
        <f t="shared" si="155"/>
        <v>4.2266987561397071</v>
      </c>
      <c r="P554" s="104">
        <f t="shared" si="160"/>
        <v>18.880500609176615</v>
      </c>
      <c r="Q554" s="102">
        <f t="shared" si="161"/>
        <v>4.9224514715476911E-2</v>
      </c>
      <c r="R554" s="106">
        <f>IF(K554-H553&lt;0,0,K554-H553)</f>
        <v>0</v>
      </c>
      <c r="S554" s="106">
        <f>K554-V554</f>
        <v>0</v>
      </c>
      <c r="T554" s="106">
        <f>IF(R554&gt;0,$C$6-$C$8,IF($C$6-$C$8-W554&lt;0,0,$C$6-$C$8-W554))</f>
        <v>97.214462279726973</v>
      </c>
      <c r="U554" s="107">
        <f>IF(R554=0,IF(U553+(F554-AL554/$C$23)*$C$21/($C$21+$C$22)&gt;$C$8,$C$8,U553+F554*$C$21/($C$21+$C$22)),E554)</f>
        <v>1400</v>
      </c>
      <c r="V554" s="107">
        <f>IF(R554&gt;0,0,IF(V553+(F554-AL554/$C$23)*$C$21/($C$21+$C$22)&gt;$C$8,$C$8,IF(U554=$C$8,V553+(F554-AL554/$C$23)*$C$21/$C$22,V553+(F554-AL554/$C$23)*$C$21/($C$21+$C$22))))</f>
        <v>1400</v>
      </c>
      <c r="W554" s="203">
        <f>IF(R554&gt;0,0,IF(W553+AL554/$C$23&gt;$F$23,$F$23,W553+AL554/$C$23))</f>
        <v>2.7855377202730285</v>
      </c>
      <c r="X554" s="105" t="str">
        <f>IF(R554=0,"-",FORECAST($C$8,Инклинометрия!$B$2:$B$152,Инклинометрия!$A$2:$A$152))</f>
        <v>-</v>
      </c>
      <c r="Y554" s="105" t="str">
        <f>IF(R554=0,"-",FORECAST($C$8-R554,Инклинометрия!$B$2:$B$152,Инклинометрия!$A$2:$A$152))</f>
        <v>-</v>
      </c>
      <c r="Z554" s="105" t="str">
        <f>IF(R554&gt;0,FORECAST($C$8,Инклинометрия!$B$2:$B$152,Инклинометрия!$A$2:$A$152),IF(V554=$C$8,"-",FORECAST($C$8-V554,Инклинометрия!$B$2:$B$152,Инклинометрия!$A$2:$A$152)))</f>
        <v>-</v>
      </c>
      <c r="AA554" s="105" t="str">
        <f>IF(S554=0,"-",FORECAST($C$8-(S554+V554),Инклинометрия!$B$2:$B$152,Инклинометрия!$A$2:$A$152))</f>
        <v>-</v>
      </c>
      <c r="AB554" s="105">
        <f>FORECAST($C$8+T554,Инклинометрия!$B$2:$B$152,Инклинометрия!$A$2:$A$152)</f>
        <v>1422.3537391657405</v>
      </c>
      <c r="AC554" s="105">
        <f>IF(R554=0,FORECAST($C$6-T554,Инклинометрия!$B$2:$B$152,Инклинометрия!$A$2:$A$152),FORECAST($C$8,Инклинометрия!$B$2:$B$152,Инклинометрия!$A$2:$A$152))</f>
        <v>1332.6462608342592</v>
      </c>
      <c r="AD554" s="107">
        <f>IF(R554=0,FORECAST($C$8,Инклинометрия!$B$2:$B$152,Инклинометрия!$A$2:$A$152),Y554)</f>
        <v>1330</v>
      </c>
      <c r="AE554" s="107">
        <f>FORECAST($C$8-(R554+U554),Инклинометрия!$B$2:$B$152,Инклинометрия!$A$2:$A$152)</f>
        <v>0</v>
      </c>
      <c r="AF554" s="107">
        <f>IF(V554=0,"-",FORECAST($C$8,Инклинометрия!$B$2:$B$152,Инклинометрия!$A$2:$A$152))</f>
        <v>1330</v>
      </c>
      <c r="AG554" s="107">
        <f>IF(V554=0,"-",FORECAST($C$8-V554,Инклинометрия!$B$2:$B$152,Инклинометрия!$A$2:$A$152))</f>
        <v>0</v>
      </c>
      <c r="AH554" s="107">
        <f>IF(W554=0,"-",FORECAST($C$8+W554,Инклинометрия!$B$2:$B$152,Инклинометрия!$A$2:$A$152))</f>
        <v>1332.6462608342592</v>
      </c>
      <c r="AI554" s="107">
        <f>IF(W554=0,"-",FORECAST($C$8,Инклинометрия!$B$2:$B$152,Инклинометрия!$A$2:$A$152))</f>
        <v>1330</v>
      </c>
      <c r="AK554" s="122">
        <f t="shared" si="168"/>
        <v>0</v>
      </c>
      <c r="AL554" s="67">
        <f>AK554*(B554-B553)</f>
        <v>0</v>
      </c>
      <c r="AM554" s="23">
        <f t="shared" si="170"/>
        <v>8.6725204696437436E-2</v>
      </c>
      <c r="AN554" s="26">
        <f>AN553+AK554*(B554-B553)/(2*PI()*$C$5*AN553*$K$13)</f>
        <v>0.15480061813468687</v>
      </c>
      <c r="AO554" s="87">
        <f t="shared" si="162"/>
        <v>145932.55112472404</v>
      </c>
      <c r="AP554" s="87">
        <f>IF(R554+U554&lt;$C$8,0,32*$L$23/$C$12^2*($K$10*R554+$K$8*U554)+32*$L$24/($C$14^2-$C$13^2)*($K$10*S554+$K$8*V554))</f>
        <v>44607.551124724028</v>
      </c>
      <c r="AQ554" s="66">
        <f>R554*$C$11*$C$9+U554*$C$11*$C$10</f>
        <v>14695380</v>
      </c>
      <c r="AR554" s="66">
        <f>S554*$C$11*$C$9+V554*$C$11*$C$10</f>
        <v>14695380</v>
      </c>
      <c r="AS554" s="87">
        <f>$C$11*(T554*$C$9+W554*$C$10)</f>
        <v>792178.05375968735</v>
      </c>
      <c r="AT554" s="45">
        <f t="shared" si="156"/>
        <v>15633490.60488441</v>
      </c>
      <c r="AU554" s="75"/>
    </row>
    <row r="555" spans="2:47" ht="15" thickBot="1" x14ac:dyDescent="0.35">
      <c r="B555" s="41">
        <f t="shared" si="163"/>
        <v>10480</v>
      </c>
      <c r="C555" s="8">
        <f t="shared" si="164"/>
        <v>104.8</v>
      </c>
      <c r="D555" s="73">
        <f t="shared" si="152"/>
        <v>140.16999999999999</v>
      </c>
      <c r="E555" s="29">
        <f t="shared" si="169"/>
        <v>34712.670210261465</v>
      </c>
      <c r="F555" s="29">
        <f t="shared" si="165"/>
        <v>66.245553836373062</v>
      </c>
      <c r="G555" s="29">
        <f t="shared" si="166"/>
        <v>88.603428256148959</v>
      </c>
      <c r="H555" s="17">
        <f t="shared" si="167"/>
        <v>46428.196406224553</v>
      </c>
      <c r="I555" s="29">
        <f t="shared" si="157"/>
        <v>2.2250485660981263</v>
      </c>
      <c r="J555" s="29">
        <f t="shared" si="158"/>
        <v>41.69411544073867</v>
      </c>
      <c r="K555" s="32">
        <f>IF((D554+L554+M554-AL554)/($C$21+$C$22)&gt;$C$8,$C$8,(D554+L554+M554-AL554)/($C$21+$C$22))</f>
        <v>1400</v>
      </c>
      <c r="L555" s="97">
        <f t="shared" si="153"/>
        <v>0</v>
      </c>
      <c r="M555" s="96">
        <f t="shared" si="154"/>
        <v>0</v>
      </c>
      <c r="N555" s="98">
        <f t="shared" si="159"/>
        <v>1.7179213529287818</v>
      </c>
      <c r="O555" s="100">
        <f t="shared" si="155"/>
        <v>4.2266987561397071</v>
      </c>
      <c r="P555" s="104">
        <f t="shared" si="160"/>
        <v>18.880500609176615</v>
      </c>
      <c r="Q555" s="102">
        <f t="shared" si="161"/>
        <v>4.9224514715476911E-2</v>
      </c>
      <c r="R555" s="106">
        <f>IF(K555-H554&lt;0,0,K555-H554)</f>
        <v>0</v>
      </c>
      <c r="S555" s="106">
        <f>K555-V555</f>
        <v>0</v>
      </c>
      <c r="T555" s="106">
        <f>IF(R555&gt;0,$C$6-$C$8,IF($C$6-$C$8-W555&lt;0,0,$C$6-$C$8-W555))</f>
        <v>97.214462279726973</v>
      </c>
      <c r="U555" s="107">
        <f>IF(R555=0,IF(U554+(F555-AL555/$C$23)*$C$21/($C$21+$C$22)&gt;$C$8,$C$8,U554+F555*$C$21/($C$21+$C$22)),E555)</f>
        <v>1400</v>
      </c>
      <c r="V555" s="107">
        <f>IF(R555&gt;0,0,IF(V554+(F555-AL555/$C$23)*$C$21/($C$21+$C$22)&gt;$C$8,$C$8,IF(U555=$C$8,V554+(F555-AL555/$C$23)*$C$21/$C$22,V554+(F555-AL555/$C$23)*$C$21/($C$21+$C$22))))</f>
        <v>1400</v>
      </c>
      <c r="W555" s="203">
        <f>IF(R555&gt;0,0,IF(W554+AL555/$C$23&gt;$F$23,$F$23,W554+AL555/$C$23))</f>
        <v>2.7855377202730285</v>
      </c>
      <c r="X555" s="105" t="str">
        <f>IF(R555=0,"-",FORECAST($C$8,Инклинометрия!$B$2:$B$152,Инклинометрия!$A$2:$A$152))</f>
        <v>-</v>
      </c>
      <c r="Y555" s="105" t="str">
        <f>IF(R555=0,"-",FORECAST($C$8-R555,Инклинометрия!$B$2:$B$152,Инклинометрия!$A$2:$A$152))</f>
        <v>-</v>
      </c>
      <c r="Z555" s="105" t="str">
        <f>IF(R555&gt;0,FORECAST($C$8,Инклинометрия!$B$2:$B$152,Инклинометрия!$A$2:$A$152),IF(V555=$C$8,"-",FORECAST($C$8-V555,Инклинометрия!$B$2:$B$152,Инклинометрия!$A$2:$A$152)))</f>
        <v>-</v>
      </c>
      <c r="AA555" s="105" t="str">
        <f>IF(S555=0,"-",FORECAST($C$8-(S555+V555),Инклинометрия!$B$2:$B$152,Инклинометрия!$A$2:$A$152))</f>
        <v>-</v>
      </c>
      <c r="AB555" s="105">
        <f>FORECAST($C$8+T555,Инклинометрия!$B$2:$B$152,Инклинометрия!$A$2:$A$152)</f>
        <v>1422.3537391657405</v>
      </c>
      <c r="AC555" s="105">
        <f>IF(R555=0,FORECAST($C$6-T555,Инклинометрия!$B$2:$B$152,Инклинометрия!$A$2:$A$152),FORECAST($C$8,Инклинометрия!$B$2:$B$152,Инклинометрия!$A$2:$A$152))</f>
        <v>1332.6462608342592</v>
      </c>
      <c r="AD555" s="107">
        <f>IF(R555=0,FORECAST($C$8,Инклинометрия!$B$2:$B$152,Инклинометрия!$A$2:$A$152),Y555)</f>
        <v>1330</v>
      </c>
      <c r="AE555" s="107">
        <f>FORECAST($C$8-(R555+U555),Инклинометрия!$B$2:$B$152,Инклинометрия!$A$2:$A$152)</f>
        <v>0</v>
      </c>
      <c r="AF555" s="107">
        <f>IF(V555=0,"-",FORECAST($C$8,Инклинометрия!$B$2:$B$152,Инклинометрия!$A$2:$A$152))</f>
        <v>1330</v>
      </c>
      <c r="AG555" s="107">
        <f>IF(V555=0,"-",FORECAST($C$8-V555,Инклинометрия!$B$2:$B$152,Инклинометрия!$A$2:$A$152))</f>
        <v>0</v>
      </c>
      <c r="AH555" s="107">
        <f>IF(W555=0,"-",FORECAST($C$8+W555,Инклинометрия!$B$2:$B$152,Инклинометрия!$A$2:$A$152))</f>
        <v>1332.6462608342592</v>
      </c>
      <c r="AI555" s="107">
        <f>IF(W555=0,"-",FORECAST($C$8,Инклинометрия!$B$2:$B$152,Инклинометрия!$A$2:$A$152))</f>
        <v>1330</v>
      </c>
      <c r="AK555" s="122">
        <f t="shared" si="168"/>
        <v>0</v>
      </c>
      <c r="AL555" s="67">
        <f>AK555*(B555-B554)</f>
        <v>0</v>
      </c>
      <c r="AM555" s="23">
        <f t="shared" si="170"/>
        <v>8.6725204696437436E-2</v>
      </c>
      <c r="AN555" s="26">
        <f>AN554+AK555*(B555-B554)/(2*PI()*$C$5*AN554*$K$13)</f>
        <v>0.15480061813468687</v>
      </c>
      <c r="AO555" s="87">
        <f t="shared" si="162"/>
        <v>145932.55112472404</v>
      </c>
      <c r="AP555" s="87">
        <f>IF(R555+U555&lt;$C$8,0,32*$L$23/$C$12^2*($K$10*R555+$K$8*U555)+32*$L$24/($C$14^2-$C$13^2)*($K$10*S555+$K$8*V555))</f>
        <v>44607.551124724028</v>
      </c>
      <c r="AQ555" s="66">
        <f>R555*$C$11*$C$9+U555*$C$11*$C$10</f>
        <v>14695380</v>
      </c>
      <c r="AR555" s="66">
        <f>S555*$C$11*$C$9+V555*$C$11*$C$10</f>
        <v>14695380</v>
      </c>
      <c r="AS555" s="87">
        <f>$C$11*(T555*$C$9+W555*$C$10)</f>
        <v>792178.05375968735</v>
      </c>
      <c r="AT555" s="45">
        <f t="shared" si="156"/>
        <v>15633490.60488441</v>
      </c>
      <c r="AU555" s="75"/>
    </row>
    <row r="556" spans="2:47" ht="15" thickBot="1" x14ac:dyDescent="0.35">
      <c r="B556" s="41">
        <f t="shared" si="163"/>
        <v>10500</v>
      </c>
      <c r="C556" s="8">
        <f t="shared" si="164"/>
        <v>105</v>
      </c>
      <c r="D556" s="73">
        <f t="shared" si="152"/>
        <v>140.4375</v>
      </c>
      <c r="E556" s="29">
        <f t="shared" si="169"/>
        <v>34778.915764097837</v>
      </c>
      <c r="F556" s="29">
        <f t="shared" si="165"/>
        <v>66.24555383637778</v>
      </c>
      <c r="G556" s="29">
        <f t="shared" si="166"/>
        <v>88.603428256155269</v>
      </c>
      <c r="H556" s="17">
        <f t="shared" si="167"/>
        <v>46516.799834480706</v>
      </c>
      <c r="I556" s="29">
        <f t="shared" si="157"/>
        <v>2.2250485660981263</v>
      </c>
      <c r="J556" s="29">
        <f t="shared" si="158"/>
        <v>41.694115440740156</v>
      </c>
      <c r="K556" s="32">
        <f>IF((D555+L555+M555-AL555)/($C$21+$C$22)&gt;$C$8,$C$8,(D555+L555+M555-AL555)/($C$21+$C$22))</f>
        <v>1400</v>
      </c>
      <c r="L556" s="97">
        <f t="shared" si="153"/>
        <v>0</v>
      </c>
      <c r="M556" s="96">
        <f t="shared" si="154"/>
        <v>0</v>
      </c>
      <c r="N556" s="98">
        <f t="shared" si="159"/>
        <v>1.7179213529287818</v>
      </c>
      <c r="O556" s="100">
        <f t="shared" si="155"/>
        <v>4.2266987561397071</v>
      </c>
      <c r="P556" s="104">
        <f t="shared" si="160"/>
        <v>18.880500609176615</v>
      </c>
      <c r="Q556" s="102">
        <f t="shared" si="161"/>
        <v>4.9224514715476911E-2</v>
      </c>
      <c r="R556" s="106">
        <f>IF(K556-H555&lt;0,0,K556-H555)</f>
        <v>0</v>
      </c>
      <c r="S556" s="106">
        <f>K556-V556</f>
        <v>0</v>
      </c>
      <c r="T556" s="106">
        <f>IF(R556&gt;0,$C$6-$C$8,IF($C$6-$C$8-W556&lt;0,0,$C$6-$C$8-W556))</f>
        <v>97.214462279726973</v>
      </c>
      <c r="U556" s="107">
        <f>IF(R556=0,IF(U555+(F556-AL556/$C$23)*$C$21/($C$21+$C$22)&gt;$C$8,$C$8,U555+F556*$C$21/($C$21+$C$22)),E556)</f>
        <v>1400</v>
      </c>
      <c r="V556" s="107">
        <f>IF(R556&gt;0,0,IF(V555+(F556-AL556/$C$23)*$C$21/($C$21+$C$22)&gt;$C$8,$C$8,IF(U556=$C$8,V555+(F556-AL556/$C$23)*$C$21/$C$22,V555+(F556-AL556/$C$23)*$C$21/($C$21+$C$22))))</f>
        <v>1400</v>
      </c>
      <c r="W556" s="203">
        <f>IF(R556&gt;0,0,IF(W555+AL556/$C$23&gt;$F$23,$F$23,W555+AL556/$C$23))</f>
        <v>2.7855377202730285</v>
      </c>
      <c r="X556" s="105" t="str">
        <f>IF(R556=0,"-",FORECAST($C$8,Инклинометрия!$B$2:$B$152,Инклинометрия!$A$2:$A$152))</f>
        <v>-</v>
      </c>
      <c r="Y556" s="105" t="str">
        <f>IF(R556=0,"-",FORECAST($C$8-R556,Инклинометрия!$B$2:$B$152,Инклинометрия!$A$2:$A$152))</f>
        <v>-</v>
      </c>
      <c r="Z556" s="105" t="str">
        <f>IF(R556&gt;0,FORECAST($C$8,Инклинометрия!$B$2:$B$152,Инклинометрия!$A$2:$A$152),IF(V556=$C$8,"-",FORECAST($C$8-V556,Инклинометрия!$B$2:$B$152,Инклинометрия!$A$2:$A$152)))</f>
        <v>-</v>
      </c>
      <c r="AA556" s="105" t="str">
        <f>IF(S556=0,"-",FORECAST($C$8-(S556+V556),Инклинометрия!$B$2:$B$152,Инклинометрия!$A$2:$A$152))</f>
        <v>-</v>
      </c>
      <c r="AB556" s="105">
        <f>FORECAST($C$8+T556,Инклинометрия!$B$2:$B$152,Инклинометрия!$A$2:$A$152)</f>
        <v>1422.3537391657405</v>
      </c>
      <c r="AC556" s="105">
        <f>IF(R556=0,FORECAST($C$6-T556,Инклинометрия!$B$2:$B$152,Инклинометрия!$A$2:$A$152),FORECAST($C$8,Инклинометрия!$B$2:$B$152,Инклинометрия!$A$2:$A$152))</f>
        <v>1332.6462608342592</v>
      </c>
      <c r="AD556" s="107">
        <f>IF(R556=0,FORECAST($C$8,Инклинометрия!$B$2:$B$152,Инклинометрия!$A$2:$A$152),Y556)</f>
        <v>1330</v>
      </c>
      <c r="AE556" s="107">
        <f>FORECAST($C$8-(R556+U556),Инклинометрия!$B$2:$B$152,Инклинометрия!$A$2:$A$152)</f>
        <v>0</v>
      </c>
      <c r="AF556" s="107">
        <f>IF(V556=0,"-",FORECAST($C$8,Инклинометрия!$B$2:$B$152,Инклинометрия!$A$2:$A$152))</f>
        <v>1330</v>
      </c>
      <c r="AG556" s="107">
        <f>IF(V556=0,"-",FORECAST($C$8-V556,Инклинометрия!$B$2:$B$152,Инклинометрия!$A$2:$A$152))</f>
        <v>0</v>
      </c>
      <c r="AH556" s="107">
        <f>IF(W556=0,"-",FORECAST($C$8+W556,Инклинометрия!$B$2:$B$152,Инклинометрия!$A$2:$A$152))</f>
        <v>1332.6462608342592</v>
      </c>
      <c r="AI556" s="107">
        <f>IF(W556=0,"-",FORECAST($C$8,Инклинометрия!$B$2:$B$152,Инклинометрия!$A$2:$A$152))</f>
        <v>1330</v>
      </c>
      <c r="AK556" s="122">
        <f t="shared" si="168"/>
        <v>0</v>
      </c>
      <c r="AL556" s="67">
        <f>AK556*(B556-B555)</f>
        <v>0</v>
      </c>
      <c r="AM556" s="23">
        <f t="shared" si="170"/>
        <v>8.6725204696437436E-2</v>
      </c>
      <c r="AN556" s="26">
        <f>AN555+AK556*(B556-B555)/(2*PI()*$C$5*AN555*$K$13)</f>
        <v>0.15480061813468687</v>
      </c>
      <c r="AO556" s="87">
        <f t="shared" si="162"/>
        <v>145932.55112472404</v>
      </c>
      <c r="AP556" s="87">
        <f>IF(R556+U556&lt;$C$8,0,32*$L$23/$C$12^2*($K$10*R556+$K$8*U556)+32*$L$24/($C$14^2-$C$13^2)*($K$10*S556+$K$8*V556))</f>
        <v>44607.551124724028</v>
      </c>
      <c r="AQ556" s="66">
        <f>R556*$C$11*$C$9+U556*$C$11*$C$10</f>
        <v>14695380</v>
      </c>
      <c r="AR556" s="66">
        <f>S556*$C$11*$C$9+V556*$C$11*$C$10</f>
        <v>14695380</v>
      </c>
      <c r="AS556" s="87">
        <f>$C$11*(T556*$C$9+W556*$C$10)</f>
        <v>792178.05375968735</v>
      </c>
      <c r="AT556" s="45">
        <f t="shared" si="156"/>
        <v>15633490.60488441</v>
      </c>
      <c r="AU556" s="75"/>
    </row>
    <row r="557" spans="2:47" ht="15" thickBot="1" x14ac:dyDescent="0.35">
      <c r="B557" s="41">
        <f t="shared" si="163"/>
        <v>10520</v>
      </c>
      <c r="C557" s="8">
        <f t="shared" si="164"/>
        <v>105.2</v>
      </c>
      <c r="D557" s="73">
        <f t="shared" si="152"/>
        <v>140.70500000000001</v>
      </c>
      <c r="E557" s="29">
        <f t="shared" si="169"/>
        <v>34845.161317934217</v>
      </c>
      <c r="F557" s="29">
        <f t="shared" si="165"/>
        <v>66.24555383637778</v>
      </c>
      <c r="G557" s="29">
        <f t="shared" si="166"/>
        <v>88.603428256155269</v>
      </c>
      <c r="H557" s="17">
        <f t="shared" si="167"/>
        <v>46605.403262736858</v>
      </c>
      <c r="I557" s="29">
        <f t="shared" si="157"/>
        <v>2.2250485660981263</v>
      </c>
      <c r="J557" s="29">
        <f t="shared" si="158"/>
        <v>41.694115440740156</v>
      </c>
      <c r="K557" s="32">
        <f>IF((D556+L556+M556-AL556)/($C$21+$C$22)&gt;$C$8,$C$8,(D556+L556+M556-AL556)/($C$21+$C$22))</f>
        <v>1400</v>
      </c>
      <c r="L557" s="97">
        <f t="shared" si="153"/>
        <v>0</v>
      </c>
      <c r="M557" s="96">
        <f t="shared" si="154"/>
        <v>0</v>
      </c>
      <c r="N557" s="98">
        <f t="shared" si="159"/>
        <v>1.7179213529287818</v>
      </c>
      <c r="O557" s="100">
        <f t="shared" si="155"/>
        <v>4.2266987561397071</v>
      </c>
      <c r="P557" s="104">
        <f t="shared" si="160"/>
        <v>18.880500609176615</v>
      </c>
      <c r="Q557" s="102">
        <f t="shared" si="161"/>
        <v>4.9224514715476911E-2</v>
      </c>
      <c r="R557" s="106">
        <f>IF(K557-H556&lt;0,0,K557-H556)</f>
        <v>0</v>
      </c>
      <c r="S557" s="106">
        <f>K557-V557</f>
        <v>0</v>
      </c>
      <c r="T557" s="106">
        <f>IF(R557&gt;0,$C$6-$C$8,IF($C$6-$C$8-W557&lt;0,0,$C$6-$C$8-W557))</f>
        <v>97.214462279726973</v>
      </c>
      <c r="U557" s="107">
        <f>IF(R557=0,IF(U556+(F557-AL557/$C$23)*$C$21/($C$21+$C$22)&gt;$C$8,$C$8,U556+F557*$C$21/($C$21+$C$22)),E557)</f>
        <v>1400</v>
      </c>
      <c r="V557" s="107">
        <f>IF(R557&gt;0,0,IF(V556+(F557-AL557/$C$23)*$C$21/($C$21+$C$22)&gt;$C$8,$C$8,IF(U557=$C$8,V556+(F557-AL557/$C$23)*$C$21/$C$22,V556+(F557-AL557/$C$23)*$C$21/($C$21+$C$22))))</f>
        <v>1400</v>
      </c>
      <c r="W557" s="203">
        <f>IF(R557&gt;0,0,IF(W556+AL557/$C$23&gt;$F$23,$F$23,W556+AL557/$C$23))</f>
        <v>2.7855377202730285</v>
      </c>
      <c r="X557" s="105" t="str">
        <f>IF(R557=0,"-",FORECAST($C$8,Инклинометрия!$B$2:$B$152,Инклинометрия!$A$2:$A$152))</f>
        <v>-</v>
      </c>
      <c r="Y557" s="105" t="str">
        <f>IF(R557=0,"-",FORECAST($C$8-R557,Инклинометрия!$B$2:$B$152,Инклинометрия!$A$2:$A$152))</f>
        <v>-</v>
      </c>
      <c r="Z557" s="105" t="str">
        <f>IF(R557&gt;0,FORECAST($C$8,Инклинометрия!$B$2:$B$152,Инклинометрия!$A$2:$A$152),IF(V557=$C$8,"-",FORECAST($C$8-V557,Инклинометрия!$B$2:$B$152,Инклинометрия!$A$2:$A$152)))</f>
        <v>-</v>
      </c>
      <c r="AA557" s="105" t="str">
        <f>IF(S557=0,"-",FORECAST($C$8-(S557+V557),Инклинометрия!$B$2:$B$152,Инклинометрия!$A$2:$A$152))</f>
        <v>-</v>
      </c>
      <c r="AB557" s="105">
        <f>FORECAST($C$8+T557,Инклинометрия!$B$2:$B$152,Инклинометрия!$A$2:$A$152)</f>
        <v>1422.3537391657405</v>
      </c>
      <c r="AC557" s="105">
        <f>IF(R557=0,FORECAST($C$6-T557,Инклинометрия!$B$2:$B$152,Инклинометрия!$A$2:$A$152),FORECAST($C$8,Инклинометрия!$B$2:$B$152,Инклинометрия!$A$2:$A$152))</f>
        <v>1332.6462608342592</v>
      </c>
      <c r="AD557" s="107">
        <f>IF(R557=0,FORECAST($C$8,Инклинометрия!$B$2:$B$152,Инклинометрия!$A$2:$A$152),Y557)</f>
        <v>1330</v>
      </c>
      <c r="AE557" s="107">
        <f>FORECAST($C$8-(R557+U557),Инклинометрия!$B$2:$B$152,Инклинометрия!$A$2:$A$152)</f>
        <v>0</v>
      </c>
      <c r="AF557" s="107">
        <f>IF(V557=0,"-",FORECAST($C$8,Инклинометрия!$B$2:$B$152,Инклинометрия!$A$2:$A$152))</f>
        <v>1330</v>
      </c>
      <c r="AG557" s="107">
        <f>IF(V557=0,"-",FORECAST($C$8-V557,Инклинометрия!$B$2:$B$152,Инклинометрия!$A$2:$A$152))</f>
        <v>0</v>
      </c>
      <c r="AH557" s="107">
        <f>IF(W557=0,"-",FORECAST($C$8+W557,Инклинометрия!$B$2:$B$152,Инклинометрия!$A$2:$A$152))</f>
        <v>1332.6462608342592</v>
      </c>
      <c r="AI557" s="107">
        <f>IF(W557=0,"-",FORECAST($C$8,Инклинометрия!$B$2:$B$152,Инклинометрия!$A$2:$A$152))</f>
        <v>1330</v>
      </c>
      <c r="AK557" s="122">
        <f t="shared" si="168"/>
        <v>0</v>
      </c>
      <c r="AL557" s="67">
        <f>AK557*(B557-B556)</f>
        <v>0</v>
      </c>
      <c r="AM557" s="23">
        <f t="shared" si="170"/>
        <v>8.6725204696437436E-2</v>
      </c>
      <c r="AN557" s="26">
        <f>AN556+AK557*(B557-B556)/(2*PI()*$C$5*AN556*$K$13)</f>
        <v>0.15480061813468687</v>
      </c>
      <c r="AO557" s="87">
        <f t="shared" si="162"/>
        <v>145932.55112472404</v>
      </c>
      <c r="AP557" s="87">
        <f>IF(R557+U557&lt;$C$8,0,32*$L$23/$C$12^2*($K$10*R557+$K$8*U557)+32*$L$24/($C$14^2-$C$13^2)*($K$10*S557+$K$8*V557))</f>
        <v>44607.551124724028</v>
      </c>
      <c r="AQ557" s="66">
        <f>R557*$C$11*$C$9+U557*$C$11*$C$10</f>
        <v>14695380</v>
      </c>
      <c r="AR557" s="66">
        <f>S557*$C$11*$C$9+V557*$C$11*$C$10</f>
        <v>14695380</v>
      </c>
      <c r="AS557" s="87">
        <f>$C$11*(T557*$C$9+W557*$C$10)</f>
        <v>792178.05375968735</v>
      </c>
      <c r="AT557" s="45">
        <f t="shared" si="156"/>
        <v>15633490.60488441</v>
      </c>
      <c r="AU557" s="75"/>
    </row>
    <row r="558" spans="2:47" ht="15" thickBot="1" x14ac:dyDescent="0.35">
      <c r="B558" s="41">
        <f t="shared" si="163"/>
        <v>10540</v>
      </c>
      <c r="C558" s="8">
        <f t="shared" si="164"/>
        <v>105.4</v>
      </c>
      <c r="D558" s="73">
        <f t="shared" si="152"/>
        <v>140.9725</v>
      </c>
      <c r="E558" s="29">
        <f t="shared" si="169"/>
        <v>34911.406871770589</v>
      </c>
      <c r="F558" s="29">
        <f t="shared" si="165"/>
        <v>66.24555383637778</v>
      </c>
      <c r="G558" s="29">
        <f t="shared" si="166"/>
        <v>88.603428256155269</v>
      </c>
      <c r="H558" s="17">
        <f t="shared" si="167"/>
        <v>46694.00669099301</v>
      </c>
      <c r="I558" s="29">
        <f t="shared" si="157"/>
        <v>2.2250485660981263</v>
      </c>
      <c r="J558" s="29">
        <f t="shared" si="158"/>
        <v>41.694115440740156</v>
      </c>
      <c r="K558" s="32">
        <f>IF((D557+L557+M557-AL557)/($C$21+$C$22)&gt;$C$8,$C$8,(D557+L557+M557-AL557)/($C$21+$C$22))</f>
        <v>1400</v>
      </c>
      <c r="L558" s="97">
        <f t="shared" si="153"/>
        <v>0</v>
      </c>
      <c r="M558" s="96">
        <f t="shared" si="154"/>
        <v>0</v>
      </c>
      <c r="N558" s="98">
        <f t="shared" si="159"/>
        <v>1.7179213529287818</v>
      </c>
      <c r="O558" s="100">
        <f t="shared" si="155"/>
        <v>4.2266987561397071</v>
      </c>
      <c r="P558" s="104">
        <f t="shared" si="160"/>
        <v>18.880500609176615</v>
      </c>
      <c r="Q558" s="102">
        <f t="shared" si="161"/>
        <v>4.9224514715476911E-2</v>
      </c>
      <c r="R558" s="106">
        <f>IF(K558-H557&lt;0,0,K558-H557)</f>
        <v>0</v>
      </c>
      <c r="S558" s="106">
        <f>K558-V558</f>
        <v>0</v>
      </c>
      <c r="T558" s="106">
        <f>IF(R558&gt;0,$C$6-$C$8,IF($C$6-$C$8-W558&lt;0,0,$C$6-$C$8-W558))</f>
        <v>97.214462279726973</v>
      </c>
      <c r="U558" s="107">
        <f>IF(R558=0,IF(U557+(F558-AL558/$C$23)*$C$21/($C$21+$C$22)&gt;$C$8,$C$8,U557+F558*$C$21/($C$21+$C$22)),E558)</f>
        <v>1400</v>
      </c>
      <c r="V558" s="107">
        <f>IF(R558&gt;0,0,IF(V557+(F558-AL558/$C$23)*$C$21/($C$21+$C$22)&gt;$C$8,$C$8,IF(U558=$C$8,V557+(F558-AL558/$C$23)*$C$21/$C$22,V557+(F558-AL558/$C$23)*$C$21/($C$21+$C$22))))</f>
        <v>1400</v>
      </c>
      <c r="W558" s="203">
        <f>IF(R558&gt;0,0,IF(W557+AL558/$C$23&gt;$F$23,$F$23,W557+AL558/$C$23))</f>
        <v>2.7855377202730285</v>
      </c>
      <c r="X558" s="105" t="str">
        <f>IF(R558=0,"-",FORECAST($C$8,Инклинометрия!$B$2:$B$152,Инклинометрия!$A$2:$A$152))</f>
        <v>-</v>
      </c>
      <c r="Y558" s="105" t="str">
        <f>IF(R558=0,"-",FORECAST($C$8-R558,Инклинометрия!$B$2:$B$152,Инклинометрия!$A$2:$A$152))</f>
        <v>-</v>
      </c>
      <c r="Z558" s="105" t="str">
        <f>IF(R558&gt;0,FORECAST($C$8,Инклинометрия!$B$2:$B$152,Инклинометрия!$A$2:$A$152),IF(V558=$C$8,"-",FORECAST($C$8-V558,Инклинометрия!$B$2:$B$152,Инклинометрия!$A$2:$A$152)))</f>
        <v>-</v>
      </c>
      <c r="AA558" s="105" t="str">
        <f>IF(S558=0,"-",FORECAST($C$8-(S558+V558),Инклинометрия!$B$2:$B$152,Инклинометрия!$A$2:$A$152))</f>
        <v>-</v>
      </c>
      <c r="AB558" s="105">
        <f>FORECAST($C$8+T558,Инклинометрия!$B$2:$B$152,Инклинометрия!$A$2:$A$152)</f>
        <v>1422.3537391657405</v>
      </c>
      <c r="AC558" s="105">
        <f>IF(R558=0,FORECAST($C$6-T558,Инклинометрия!$B$2:$B$152,Инклинометрия!$A$2:$A$152),FORECAST($C$8,Инклинометрия!$B$2:$B$152,Инклинометрия!$A$2:$A$152))</f>
        <v>1332.6462608342592</v>
      </c>
      <c r="AD558" s="107">
        <f>IF(R558=0,FORECAST($C$8,Инклинометрия!$B$2:$B$152,Инклинометрия!$A$2:$A$152),Y558)</f>
        <v>1330</v>
      </c>
      <c r="AE558" s="107">
        <f>FORECAST($C$8-(R558+U558),Инклинометрия!$B$2:$B$152,Инклинометрия!$A$2:$A$152)</f>
        <v>0</v>
      </c>
      <c r="AF558" s="107">
        <f>IF(V558=0,"-",FORECAST($C$8,Инклинометрия!$B$2:$B$152,Инклинометрия!$A$2:$A$152))</f>
        <v>1330</v>
      </c>
      <c r="AG558" s="107">
        <f>IF(V558=0,"-",FORECAST($C$8-V558,Инклинометрия!$B$2:$B$152,Инклинометрия!$A$2:$A$152))</f>
        <v>0</v>
      </c>
      <c r="AH558" s="107">
        <f>IF(W558=0,"-",FORECAST($C$8+W558,Инклинометрия!$B$2:$B$152,Инклинометрия!$A$2:$A$152))</f>
        <v>1332.6462608342592</v>
      </c>
      <c r="AI558" s="107">
        <f>IF(W558=0,"-",FORECAST($C$8,Инклинометрия!$B$2:$B$152,Инклинометрия!$A$2:$A$152))</f>
        <v>1330</v>
      </c>
      <c r="AK558" s="122">
        <f t="shared" si="168"/>
        <v>0</v>
      </c>
      <c r="AL558" s="67">
        <f>AK558*(B558-B557)</f>
        <v>0</v>
      </c>
      <c r="AM558" s="23">
        <f t="shared" si="170"/>
        <v>8.6725204696437436E-2</v>
      </c>
      <c r="AN558" s="26">
        <f>AN557+AK558*(B558-B557)/(2*PI()*$C$5*AN557*$K$13)</f>
        <v>0.15480061813468687</v>
      </c>
      <c r="AO558" s="87">
        <f t="shared" si="162"/>
        <v>145932.55112472404</v>
      </c>
      <c r="AP558" s="87">
        <f>IF(R558+U558&lt;$C$8,0,32*$L$23/$C$12^2*($K$10*R558+$K$8*U558)+32*$L$24/($C$14^2-$C$13^2)*($K$10*S558+$K$8*V558))</f>
        <v>44607.551124724028</v>
      </c>
      <c r="AQ558" s="66">
        <f>R558*$C$11*$C$9+U558*$C$11*$C$10</f>
        <v>14695380</v>
      </c>
      <c r="AR558" s="66">
        <f>S558*$C$11*$C$9+V558*$C$11*$C$10</f>
        <v>14695380</v>
      </c>
      <c r="AS558" s="87">
        <f>$C$11*(T558*$C$9+W558*$C$10)</f>
        <v>792178.05375968735</v>
      </c>
      <c r="AT558" s="45">
        <f t="shared" si="156"/>
        <v>15633490.60488441</v>
      </c>
      <c r="AU558" s="75"/>
    </row>
    <row r="559" spans="2:47" ht="15" thickBot="1" x14ac:dyDescent="0.35">
      <c r="B559" s="41">
        <f t="shared" si="163"/>
        <v>10560</v>
      </c>
      <c r="C559" s="8">
        <f t="shared" si="164"/>
        <v>105.60000000000001</v>
      </c>
      <c r="D559" s="73">
        <f t="shared" si="152"/>
        <v>141.24</v>
      </c>
      <c r="E559" s="29">
        <f t="shared" si="169"/>
        <v>34977.652425606975</v>
      </c>
      <c r="F559" s="29">
        <f t="shared" si="165"/>
        <v>66.24555383637778</v>
      </c>
      <c r="G559" s="29">
        <f t="shared" si="166"/>
        <v>88.603428256155269</v>
      </c>
      <c r="H559" s="17">
        <f t="shared" si="167"/>
        <v>46782.610119249162</v>
      </c>
      <c r="I559" s="29">
        <f t="shared" si="157"/>
        <v>2.2250485660981263</v>
      </c>
      <c r="J559" s="29">
        <f t="shared" si="158"/>
        <v>41.694115440740156</v>
      </c>
      <c r="K559" s="32">
        <f>IF((D558+L558+M558-AL558)/($C$21+$C$22)&gt;$C$8,$C$8,(D558+L558+M558-AL558)/($C$21+$C$22))</f>
        <v>1400</v>
      </c>
      <c r="L559" s="97">
        <f t="shared" si="153"/>
        <v>0</v>
      </c>
      <c r="M559" s="96">
        <f t="shared" si="154"/>
        <v>0</v>
      </c>
      <c r="N559" s="98">
        <f t="shared" si="159"/>
        <v>1.7179213529287818</v>
      </c>
      <c r="O559" s="100">
        <f t="shared" si="155"/>
        <v>4.2266987561397071</v>
      </c>
      <c r="P559" s="104">
        <f t="shared" si="160"/>
        <v>18.880500609176615</v>
      </c>
      <c r="Q559" s="102">
        <f t="shared" si="161"/>
        <v>4.9224514715476911E-2</v>
      </c>
      <c r="R559" s="106">
        <f>IF(K559-H558&lt;0,0,K559-H558)</f>
        <v>0</v>
      </c>
      <c r="S559" s="106">
        <f>K559-V559</f>
        <v>0</v>
      </c>
      <c r="T559" s="106">
        <f>IF(R559&gt;0,$C$6-$C$8,IF($C$6-$C$8-W559&lt;0,0,$C$6-$C$8-W559))</f>
        <v>97.214462279726973</v>
      </c>
      <c r="U559" s="107">
        <f>IF(R559=0,IF(U558+(F559-AL559/$C$23)*$C$21/($C$21+$C$22)&gt;$C$8,$C$8,U558+F559*$C$21/($C$21+$C$22)),E559)</f>
        <v>1400</v>
      </c>
      <c r="V559" s="107">
        <f>IF(R559&gt;0,0,IF(V558+(F559-AL559/$C$23)*$C$21/($C$21+$C$22)&gt;$C$8,$C$8,IF(U559=$C$8,V558+(F559-AL559/$C$23)*$C$21/$C$22,V558+(F559-AL559/$C$23)*$C$21/($C$21+$C$22))))</f>
        <v>1400</v>
      </c>
      <c r="W559" s="203">
        <f>IF(R559&gt;0,0,IF(W558+AL559/$C$23&gt;$F$23,$F$23,W558+AL559/$C$23))</f>
        <v>2.7855377202730285</v>
      </c>
      <c r="X559" s="105" t="str">
        <f>IF(R559=0,"-",FORECAST($C$8,Инклинометрия!$B$2:$B$152,Инклинометрия!$A$2:$A$152))</f>
        <v>-</v>
      </c>
      <c r="Y559" s="105" t="str">
        <f>IF(R559=0,"-",FORECAST($C$8-R559,Инклинометрия!$B$2:$B$152,Инклинометрия!$A$2:$A$152))</f>
        <v>-</v>
      </c>
      <c r="Z559" s="105" t="str">
        <f>IF(R559&gt;0,FORECAST($C$8,Инклинометрия!$B$2:$B$152,Инклинометрия!$A$2:$A$152),IF(V559=$C$8,"-",FORECAST($C$8-V559,Инклинометрия!$B$2:$B$152,Инклинометрия!$A$2:$A$152)))</f>
        <v>-</v>
      </c>
      <c r="AA559" s="105" t="str">
        <f>IF(S559=0,"-",FORECAST($C$8-(S559+V559),Инклинометрия!$B$2:$B$152,Инклинометрия!$A$2:$A$152))</f>
        <v>-</v>
      </c>
      <c r="AB559" s="105">
        <f>FORECAST($C$8+T559,Инклинометрия!$B$2:$B$152,Инклинометрия!$A$2:$A$152)</f>
        <v>1422.3537391657405</v>
      </c>
      <c r="AC559" s="105">
        <f>IF(R559=0,FORECAST($C$6-T559,Инклинометрия!$B$2:$B$152,Инклинометрия!$A$2:$A$152),FORECAST($C$8,Инклинометрия!$B$2:$B$152,Инклинометрия!$A$2:$A$152))</f>
        <v>1332.6462608342592</v>
      </c>
      <c r="AD559" s="107">
        <f>IF(R559=0,FORECAST($C$8,Инклинометрия!$B$2:$B$152,Инклинометрия!$A$2:$A$152),Y559)</f>
        <v>1330</v>
      </c>
      <c r="AE559" s="107">
        <f>FORECAST($C$8-(R559+U559),Инклинометрия!$B$2:$B$152,Инклинометрия!$A$2:$A$152)</f>
        <v>0</v>
      </c>
      <c r="AF559" s="107">
        <f>IF(V559=0,"-",FORECAST($C$8,Инклинометрия!$B$2:$B$152,Инклинометрия!$A$2:$A$152))</f>
        <v>1330</v>
      </c>
      <c r="AG559" s="107">
        <f>IF(V559=0,"-",FORECAST($C$8-V559,Инклинометрия!$B$2:$B$152,Инклинометрия!$A$2:$A$152))</f>
        <v>0</v>
      </c>
      <c r="AH559" s="107">
        <f>IF(W559=0,"-",FORECAST($C$8+W559,Инклинометрия!$B$2:$B$152,Инклинометрия!$A$2:$A$152))</f>
        <v>1332.6462608342592</v>
      </c>
      <c r="AI559" s="107">
        <f>IF(W559=0,"-",FORECAST($C$8,Инклинометрия!$B$2:$B$152,Инклинометрия!$A$2:$A$152))</f>
        <v>1330</v>
      </c>
      <c r="AK559" s="122">
        <f t="shared" si="168"/>
        <v>0</v>
      </c>
      <c r="AL559" s="67">
        <f>AK559*(B559-B558)</f>
        <v>0</v>
      </c>
      <c r="AM559" s="23">
        <f t="shared" si="170"/>
        <v>8.6725204696437436E-2</v>
      </c>
      <c r="AN559" s="26">
        <f>AN558+AK559*(B559-B558)/(2*PI()*$C$5*AN558*$K$13)</f>
        <v>0.15480061813468687</v>
      </c>
      <c r="AO559" s="87">
        <f t="shared" si="162"/>
        <v>145932.55112472404</v>
      </c>
      <c r="AP559" s="87">
        <f>IF(R559+U559&lt;$C$8,0,32*$L$23/$C$12^2*($K$10*R559+$K$8*U559)+32*$L$24/($C$14^2-$C$13^2)*($K$10*S559+$K$8*V559))</f>
        <v>44607.551124724028</v>
      </c>
      <c r="AQ559" s="66">
        <f>R559*$C$11*$C$9+U559*$C$11*$C$10</f>
        <v>14695380</v>
      </c>
      <c r="AR559" s="66">
        <f>S559*$C$11*$C$9+V559*$C$11*$C$10</f>
        <v>14695380</v>
      </c>
      <c r="AS559" s="87">
        <f>$C$11*(T559*$C$9+W559*$C$10)</f>
        <v>792178.05375968735</v>
      </c>
      <c r="AT559" s="45">
        <f t="shared" si="156"/>
        <v>15633490.60488441</v>
      </c>
      <c r="AU559" s="75"/>
    </row>
    <row r="560" spans="2:47" ht="15" thickBot="1" x14ac:dyDescent="0.35">
      <c r="B560" s="41">
        <f t="shared" si="163"/>
        <v>10580</v>
      </c>
      <c r="C560" s="8">
        <f t="shared" si="164"/>
        <v>105.8</v>
      </c>
      <c r="D560" s="73">
        <f t="shared" si="152"/>
        <v>141.50749999999999</v>
      </c>
      <c r="E560" s="29">
        <f t="shared" si="169"/>
        <v>35043.897979443347</v>
      </c>
      <c r="F560" s="29">
        <f t="shared" si="165"/>
        <v>66.245553836373062</v>
      </c>
      <c r="G560" s="29">
        <f t="shared" si="166"/>
        <v>88.603428256148959</v>
      </c>
      <c r="H560" s="17">
        <f t="shared" si="167"/>
        <v>46871.213547505315</v>
      </c>
      <c r="I560" s="29">
        <f t="shared" si="157"/>
        <v>2.2250485660981263</v>
      </c>
      <c r="J560" s="29">
        <f t="shared" si="158"/>
        <v>41.69411544073867</v>
      </c>
      <c r="K560" s="32">
        <f>IF((D559+L559+M559-AL559)/($C$21+$C$22)&gt;$C$8,$C$8,(D559+L559+M559-AL559)/($C$21+$C$22))</f>
        <v>1400</v>
      </c>
      <c r="L560" s="97">
        <f t="shared" si="153"/>
        <v>0</v>
      </c>
      <c r="M560" s="96">
        <f t="shared" si="154"/>
        <v>0</v>
      </c>
      <c r="N560" s="98">
        <f t="shared" si="159"/>
        <v>1.7179213529287818</v>
      </c>
      <c r="O560" s="100">
        <f t="shared" si="155"/>
        <v>4.2266987561397071</v>
      </c>
      <c r="P560" s="104">
        <f t="shared" si="160"/>
        <v>18.880500609176615</v>
      </c>
      <c r="Q560" s="102">
        <f t="shared" si="161"/>
        <v>4.9224514715476911E-2</v>
      </c>
      <c r="R560" s="106">
        <f>IF(K560-H559&lt;0,0,K560-H559)</f>
        <v>0</v>
      </c>
      <c r="S560" s="106">
        <f>K560-V560</f>
        <v>0</v>
      </c>
      <c r="T560" s="106">
        <f>IF(R560&gt;0,$C$6-$C$8,IF($C$6-$C$8-W560&lt;0,0,$C$6-$C$8-W560))</f>
        <v>97.214462279726973</v>
      </c>
      <c r="U560" s="107">
        <f>IF(R560=0,IF(U559+(F560-AL560/$C$23)*$C$21/($C$21+$C$22)&gt;$C$8,$C$8,U559+F560*$C$21/($C$21+$C$22)),E560)</f>
        <v>1400</v>
      </c>
      <c r="V560" s="107">
        <f>IF(R560&gt;0,0,IF(V559+(F560-AL560/$C$23)*$C$21/($C$21+$C$22)&gt;$C$8,$C$8,IF(U560=$C$8,V559+(F560-AL560/$C$23)*$C$21/$C$22,V559+(F560-AL560/$C$23)*$C$21/($C$21+$C$22))))</f>
        <v>1400</v>
      </c>
      <c r="W560" s="203">
        <f>IF(R560&gt;0,0,IF(W559+AL560/$C$23&gt;$F$23,$F$23,W559+AL560/$C$23))</f>
        <v>2.7855377202730285</v>
      </c>
      <c r="X560" s="105" t="str">
        <f>IF(R560=0,"-",FORECAST($C$8,Инклинометрия!$B$2:$B$152,Инклинометрия!$A$2:$A$152))</f>
        <v>-</v>
      </c>
      <c r="Y560" s="105" t="str">
        <f>IF(R560=0,"-",FORECAST($C$8-R560,Инклинометрия!$B$2:$B$152,Инклинометрия!$A$2:$A$152))</f>
        <v>-</v>
      </c>
      <c r="Z560" s="105" t="str">
        <f>IF(R560&gt;0,FORECAST($C$8,Инклинометрия!$B$2:$B$152,Инклинометрия!$A$2:$A$152),IF(V560=$C$8,"-",FORECAST($C$8-V560,Инклинометрия!$B$2:$B$152,Инклинометрия!$A$2:$A$152)))</f>
        <v>-</v>
      </c>
      <c r="AA560" s="105" t="str">
        <f>IF(S560=0,"-",FORECAST($C$8-(S560+V560),Инклинометрия!$B$2:$B$152,Инклинометрия!$A$2:$A$152))</f>
        <v>-</v>
      </c>
      <c r="AB560" s="105">
        <f>FORECAST($C$8+T560,Инклинометрия!$B$2:$B$152,Инклинометрия!$A$2:$A$152)</f>
        <v>1422.3537391657405</v>
      </c>
      <c r="AC560" s="105">
        <f>IF(R560=0,FORECAST($C$6-T560,Инклинометрия!$B$2:$B$152,Инклинометрия!$A$2:$A$152),FORECAST($C$8,Инклинометрия!$B$2:$B$152,Инклинометрия!$A$2:$A$152))</f>
        <v>1332.6462608342592</v>
      </c>
      <c r="AD560" s="107">
        <f>IF(R560=0,FORECAST($C$8,Инклинометрия!$B$2:$B$152,Инклинометрия!$A$2:$A$152),Y560)</f>
        <v>1330</v>
      </c>
      <c r="AE560" s="107">
        <f>FORECAST($C$8-(R560+U560),Инклинометрия!$B$2:$B$152,Инклинометрия!$A$2:$A$152)</f>
        <v>0</v>
      </c>
      <c r="AF560" s="107">
        <f>IF(V560=0,"-",FORECAST($C$8,Инклинометрия!$B$2:$B$152,Инклинометрия!$A$2:$A$152))</f>
        <v>1330</v>
      </c>
      <c r="AG560" s="107">
        <f>IF(V560=0,"-",FORECAST($C$8-V560,Инклинометрия!$B$2:$B$152,Инклинометрия!$A$2:$A$152))</f>
        <v>0</v>
      </c>
      <c r="AH560" s="107">
        <f>IF(W560=0,"-",FORECAST($C$8+W560,Инклинометрия!$B$2:$B$152,Инклинометрия!$A$2:$A$152))</f>
        <v>1332.6462608342592</v>
      </c>
      <c r="AI560" s="107">
        <f>IF(W560=0,"-",FORECAST($C$8,Инклинометрия!$B$2:$B$152,Инклинометрия!$A$2:$A$152))</f>
        <v>1330</v>
      </c>
      <c r="AK560" s="122">
        <f t="shared" si="168"/>
        <v>0</v>
      </c>
      <c r="AL560" s="67">
        <f>AK560*(B560-B559)</f>
        <v>0</v>
      </c>
      <c r="AM560" s="23">
        <f t="shared" si="170"/>
        <v>8.6725204696437436E-2</v>
      </c>
      <c r="AN560" s="26">
        <f>AN559+AK560*(B560-B559)/(2*PI()*$C$5*AN559*$K$13)</f>
        <v>0.15480061813468687</v>
      </c>
      <c r="AO560" s="87">
        <f t="shared" si="162"/>
        <v>145932.55112472404</v>
      </c>
      <c r="AP560" s="87">
        <f>IF(R560+U560&lt;$C$8,0,32*$L$23/$C$12^2*($K$10*R560+$K$8*U560)+32*$L$24/($C$14^2-$C$13^2)*($K$10*S560+$K$8*V560))</f>
        <v>44607.551124724028</v>
      </c>
      <c r="AQ560" s="66">
        <f>R560*$C$11*$C$9+U560*$C$11*$C$10</f>
        <v>14695380</v>
      </c>
      <c r="AR560" s="66">
        <f>S560*$C$11*$C$9+V560*$C$11*$C$10</f>
        <v>14695380</v>
      </c>
      <c r="AS560" s="87">
        <f>$C$11*(T560*$C$9+W560*$C$10)</f>
        <v>792178.05375968735</v>
      </c>
      <c r="AT560" s="45">
        <f t="shared" si="156"/>
        <v>15633490.60488441</v>
      </c>
      <c r="AU560" s="75"/>
    </row>
    <row r="561" spans="2:47" ht="15" thickBot="1" x14ac:dyDescent="0.35">
      <c r="B561" s="41">
        <f t="shared" si="163"/>
        <v>10600</v>
      </c>
      <c r="C561" s="8">
        <f t="shared" si="164"/>
        <v>106</v>
      </c>
      <c r="D561" s="73">
        <f t="shared" si="152"/>
        <v>141.77500000000001</v>
      </c>
      <c r="E561" s="29">
        <f t="shared" si="169"/>
        <v>35110.143533279719</v>
      </c>
      <c r="F561" s="29">
        <f t="shared" si="165"/>
        <v>66.24555383637778</v>
      </c>
      <c r="G561" s="29">
        <f t="shared" si="166"/>
        <v>88.603428256155269</v>
      </c>
      <c r="H561" s="17">
        <f t="shared" si="167"/>
        <v>46959.816975761467</v>
      </c>
      <c r="I561" s="29">
        <f t="shared" si="157"/>
        <v>2.2250485660981263</v>
      </c>
      <c r="J561" s="29">
        <f t="shared" si="158"/>
        <v>41.694115440740156</v>
      </c>
      <c r="K561" s="32">
        <f>IF((D560+L560+M560-AL560)/($C$21+$C$22)&gt;$C$8,$C$8,(D560+L560+M560-AL560)/($C$21+$C$22))</f>
        <v>1400</v>
      </c>
      <c r="L561" s="97">
        <f t="shared" si="153"/>
        <v>0</v>
      </c>
      <c r="M561" s="96">
        <f t="shared" si="154"/>
        <v>0</v>
      </c>
      <c r="N561" s="98">
        <f t="shared" si="159"/>
        <v>1.7179213529287818</v>
      </c>
      <c r="O561" s="100">
        <f t="shared" si="155"/>
        <v>4.2266987561397071</v>
      </c>
      <c r="P561" s="104">
        <f t="shared" si="160"/>
        <v>18.880500609176615</v>
      </c>
      <c r="Q561" s="102">
        <f t="shared" si="161"/>
        <v>4.9224514715476911E-2</v>
      </c>
      <c r="R561" s="106">
        <f>IF(K561-H560&lt;0,0,K561-H560)</f>
        <v>0</v>
      </c>
      <c r="S561" s="106">
        <f>K561-V561</f>
        <v>0</v>
      </c>
      <c r="T561" s="106">
        <f>IF(R561&gt;0,$C$6-$C$8,IF($C$6-$C$8-W561&lt;0,0,$C$6-$C$8-W561))</f>
        <v>97.214462279726973</v>
      </c>
      <c r="U561" s="107">
        <f>IF(R561=0,IF(U560+(F561-AL561/$C$23)*$C$21/($C$21+$C$22)&gt;$C$8,$C$8,U560+F561*$C$21/($C$21+$C$22)),E561)</f>
        <v>1400</v>
      </c>
      <c r="V561" s="107">
        <f>IF(R561&gt;0,0,IF(V560+(F561-AL561/$C$23)*$C$21/($C$21+$C$22)&gt;$C$8,$C$8,IF(U561=$C$8,V560+(F561-AL561/$C$23)*$C$21/$C$22,V560+(F561-AL561/$C$23)*$C$21/($C$21+$C$22))))</f>
        <v>1400</v>
      </c>
      <c r="W561" s="203">
        <f>IF(R561&gt;0,0,IF(W560+AL561/$C$23&gt;$F$23,$F$23,W560+AL561/$C$23))</f>
        <v>2.7855377202730285</v>
      </c>
      <c r="X561" s="105" t="str">
        <f>IF(R561=0,"-",FORECAST($C$8,Инклинометрия!$B$2:$B$152,Инклинометрия!$A$2:$A$152))</f>
        <v>-</v>
      </c>
      <c r="Y561" s="105" t="str">
        <f>IF(R561=0,"-",FORECAST($C$8-R561,Инклинометрия!$B$2:$B$152,Инклинометрия!$A$2:$A$152))</f>
        <v>-</v>
      </c>
      <c r="Z561" s="105" t="str">
        <f>IF(R561&gt;0,FORECAST($C$8,Инклинометрия!$B$2:$B$152,Инклинометрия!$A$2:$A$152),IF(V561=$C$8,"-",FORECAST($C$8-V561,Инклинометрия!$B$2:$B$152,Инклинометрия!$A$2:$A$152)))</f>
        <v>-</v>
      </c>
      <c r="AA561" s="105" t="str">
        <f>IF(S561=0,"-",FORECAST($C$8-(S561+V561),Инклинометрия!$B$2:$B$152,Инклинометрия!$A$2:$A$152))</f>
        <v>-</v>
      </c>
      <c r="AB561" s="105">
        <f>FORECAST($C$8+T561,Инклинометрия!$B$2:$B$152,Инклинометрия!$A$2:$A$152)</f>
        <v>1422.3537391657405</v>
      </c>
      <c r="AC561" s="105">
        <f>IF(R561=0,FORECAST($C$6-T561,Инклинометрия!$B$2:$B$152,Инклинометрия!$A$2:$A$152),FORECAST($C$8,Инклинометрия!$B$2:$B$152,Инклинометрия!$A$2:$A$152))</f>
        <v>1332.6462608342592</v>
      </c>
      <c r="AD561" s="107">
        <f>IF(R561=0,FORECAST($C$8,Инклинометрия!$B$2:$B$152,Инклинометрия!$A$2:$A$152),Y561)</f>
        <v>1330</v>
      </c>
      <c r="AE561" s="107">
        <f>FORECAST($C$8-(R561+U561),Инклинометрия!$B$2:$B$152,Инклинометрия!$A$2:$A$152)</f>
        <v>0</v>
      </c>
      <c r="AF561" s="107">
        <f>IF(V561=0,"-",FORECAST($C$8,Инклинометрия!$B$2:$B$152,Инклинометрия!$A$2:$A$152))</f>
        <v>1330</v>
      </c>
      <c r="AG561" s="107">
        <f>IF(V561=0,"-",FORECAST($C$8-V561,Инклинометрия!$B$2:$B$152,Инклинометрия!$A$2:$A$152))</f>
        <v>0</v>
      </c>
      <c r="AH561" s="107">
        <f>IF(W561=0,"-",FORECAST($C$8+W561,Инклинометрия!$B$2:$B$152,Инклинометрия!$A$2:$A$152))</f>
        <v>1332.6462608342592</v>
      </c>
      <c r="AI561" s="107">
        <f>IF(W561=0,"-",FORECAST($C$8,Инклинометрия!$B$2:$B$152,Инклинометрия!$A$2:$A$152))</f>
        <v>1330</v>
      </c>
      <c r="AK561" s="122">
        <f t="shared" si="168"/>
        <v>0</v>
      </c>
      <c r="AL561" s="67">
        <f>AK561*(B561-B560)</f>
        <v>0</v>
      </c>
      <c r="AM561" s="23">
        <f t="shared" si="170"/>
        <v>8.6725204696437436E-2</v>
      </c>
      <c r="AN561" s="26">
        <f>AN560+AK561*(B561-B560)/(2*PI()*$C$5*AN560*$K$13)</f>
        <v>0.15480061813468687</v>
      </c>
      <c r="AO561" s="87">
        <f t="shared" si="162"/>
        <v>145932.55112472404</v>
      </c>
      <c r="AP561" s="87">
        <f>IF(R561+U561&lt;$C$8,0,32*$L$23/$C$12^2*($K$10*R561+$K$8*U561)+32*$L$24/($C$14^2-$C$13^2)*($K$10*S561+$K$8*V561))</f>
        <v>44607.551124724028</v>
      </c>
      <c r="AQ561" s="66">
        <f>R561*$C$11*$C$9+U561*$C$11*$C$10</f>
        <v>14695380</v>
      </c>
      <c r="AR561" s="66">
        <f>S561*$C$11*$C$9+V561*$C$11*$C$10</f>
        <v>14695380</v>
      </c>
      <c r="AS561" s="87">
        <f>$C$11*(T561*$C$9+W561*$C$10)</f>
        <v>792178.05375968735</v>
      </c>
      <c r="AT561" s="45">
        <f t="shared" si="156"/>
        <v>15633490.60488441</v>
      </c>
      <c r="AU561" s="75"/>
    </row>
    <row r="562" spans="2:47" ht="15" thickBot="1" x14ac:dyDescent="0.35">
      <c r="B562" s="41">
        <f t="shared" si="163"/>
        <v>10620</v>
      </c>
      <c r="C562" s="8">
        <f t="shared" si="164"/>
        <v>106.2</v>
      </c>
      <c r="D562" s="73">
        <f t="shared" si="152"/>
        <v>142.04249999999999</v>
      </c>
      <c r="E562" s="29">
        <f t="shared" si="169"/>
        <v>35176.389087116106</v>
      </c>
      <c r="F562" s="29">
        <f t="shared" si="165"/>
        <v>66.24555383637778</v>
      </c>
      <c r="G562" s="29">
        <f t="shared" si="166"/>
        <v>88.603428256155269</v>
      </c>
      <c r="H562" s="17">
        <f t="shared" si="167"/>
        <v>47048.420404017619</v>
      </c>
      <c r="I562" s="29">
        <f t="shared" si="157"/>
        <v>2.2250485660981263</v>
      </c>
      <c r="J562" s="29">
        <f t="shared" si="158"/>
        <v>41.694115440740156</v>
      </c>
      <c r="K562" s="32">
        <f>IF((D561+L561+M561-AL561)/($C$21+$C$22)&gt;$C$8,$C$8,(D561+L561+M561-AL561)/($C$21+$C$22))</f>
        <v>1400</v>
      </c>
      <c r="L562" s="97">
        <f t="shared" si="153"/>
        <v>0</v>
      </c>
      <c r="M562" s="96">
        <f t="shared" si="154"/>
        <v>0</v>
      </c>
      <c r="N562" s="98">
        <f t="shared" si="159"/>
        <v>1.7179213529287818</v>
      </c>
      <c r="O562" s="100">
        <f t="shared" si="155"/>
        <v>4.2266987561397071</v>
      </c>
      <c r="P562" s="104">
        <f t="shared" si="160"/>
        <v>18.880500609176615</v>
      </c>
      <c r="Q562" s="102">
        <f t="shared" si="161"/>
        <v>4.9224514715476911E-2</v>
      </c>
      <c r="R562" s="106">
        <f>IF(K562-H561&lt;0,0,K562-H561)</f>
        <v>0</v>
      </c>
      <c r="S562" s="106">
        <f>K562-V562</f>
        <v>0</v>
      </c>
      <c r="T562" s="106">
        <f>IF(R562&gt;0,$C$6-$C$8,IF($C$6-$C$8-W562&lt;0,0,$C$6-$C$8-W562))</f>
        <v>97.214462279726973</v>
      </c>
      <c r="U562" s="107">
        <f>IF(R562=0,IF(U561+(F562-AL562/$C$23)*$C$21/($C$21+$C$22)&gt;$C$8,$C$8,U561+F562*$C$21/($C$21+$C$22)),E562)</f>
        <v>1400</v>
      </c>
      <c r="V562" s="107">
        <f>IF(R562&gt;0,0,IF(V561+(F562-AL562/$C$23)*$C$21/($C$21+$C$22)&gt;$C$8,$C$8,IF(U562=$C$8,V561+(F562-AL562/$C$23)*$C$21/$C$22,V561+(F562-AL562/$C$23)*$C$21/($C$21+$C$22))))</f>
        <v>1400</v>
      </c>
      <c r="W562" s="203">
        <f>IF(R562&gt;0,0,IF(W561+AL562/$C$23&gt;$F$23,$F$23,W561+AL562/$C$23))</f>
        <v>2.7855377202730285</v>
      </c>
      <c r="X562" s="105" t="str">
        <f>IF(R562=0,"-",FORECAST($C$8,Инклинометрия!$B$2:$B$152,Инклинометрия!$A$2:$A$152))</f>
        <v>-</v>
      </c>
      <c r="Y562" s="105" t="str">
        <f>IF(R562=0,"-",FORECAST($C$8-R562,Инклинометрия!$B$2:$B$152,Инклинометрия!$A$2:$A$152))</f>
        <v>-</v>
      </c>
      <c r="Z562" s="105" t="str">
        <f>IF(R562&gt;0,FORECAST($C$8,Инклинометрия!$B$2:$B$152,Инклинометрия!$A$2:$A$152),IF(V562=$C$8,"-",FORECAST($C$8-V562,Инклинометрия!$B$2:$B$152,Инклинометрия!$A$2:$A$152)))</f>
        <v>-</v>
      </c>
      <c r="AA562" s="105" t="str">
        <f>IF(S562=0,"-",FORECAST($C$8-(S562+V562),Инклинометрия!$B$2:$B$152,Инклинометрия!$A$2:$A$152))</f>
        <v>-</v>
      </c>
      <c r="AB562" s="105">
        <f>FORECAST($C$8+T562,Инклинометрия!$B$2:$B$152,Инклинометрия!$A$2:$A$152)</f>
        <v>1422.3537391657405</v>
      </c>
      <c r="AC562" s="105">
        <f>IF(R562=0,FORECAST($C$6-T562,Инклинометрия!$B$2:$B$152,Инклинометрия!$A$2:$A$152),FORECAST($C$8,Инклинометрия!$B$2:$B$152,Инклинометрия!$A$2:$A$152))</f>
        <v>1332.6462608342592</v>
      </c>
      <c r="AD562" s="107">
        <f>IF(R562=0,FORECAST($C$8,Инклинометрия!$B$2:$B$152,Инклинометрия!$A$2:$A$152),Y562)</f>
        <v>1330</v>
      </c>
      <c r="AE562" s="107">
        <f>FORECAST($C$8-(R562+U562),Инклинометрия!$B$2:$B$152,Инклинометрия!$A$2:$A$152)</f>
        <v>0</v>
      </c>
      <c r="AF562" s="107">
        <f>IF(V562=0,"-",FORECAST($C$8,Инклинометрия!$B$2:$B$152,Инклинометрия!$A$2:$A$152))</f>
        <v>1330</v>
      </c>
      <c r="AG562" s="107">
        <f>IF(V562=0,"-",FORECAST($C$8-V562,Инклинометрия!$B$2:$B$152,Инклинометрия!$A$2:$A$152))</f>
        <v>0</v>
      </c>
      <c r="AH562" s="107">
        <f>IF(W562=0,"-",FORECAST($C$8+W562,Инклинометрия!$B$2:$B$152,Инклинометрия!$A$2:$A$152))</f>
        <v>1332.6462608342592</v>
      </c>
      <c r="AI562" s="107">
        <f>IF(W562=0,"-",FORECAST($C$8,Инклинометрия!$B$2:$B$152,Инклинометрия!$A$2:$A$152))</f>
        <v>1330</v>
      </c>
      <c r="AK562" s="122">
        <f t="shared" si="168"/>
        <v>0</v>
      </c>
      <c r="AL562" s="67">
        <f>AK562*(B562-B561)</f>
        <v>0</v>
      </c>
      <c r="AM562" s="23">
        <f t="shared" si="170"/>
        <v>8.6725204696437436E-2</v>
      </c>
      <c r="AN562" s="26">
        <f>AN561+AK562*(B562-B561)/(2*PI()*$C$5*AN561*$K$13)</f>
        <v>0.15480061813468687</v>
      </c>
      <c r="AO562" s="87">
        <f t="shared" si="162"/>
        <v>145932.55112472404</v>
      </c>
      <c r="AP562" s="87">
        <f>IF(R562+U562&lt;$C$8,0,32*$L$23/$C$12^2*($K$10*R562+$K$8*U562)+32*$L$24/($C$14^2-$C$13^2)*($K$10*S562+$K$8*V562))</f>
        <v>44607.551124724028</v>
      </c>
      <c r="AQ562" s="66">
        <f>R562*$C$11*$C$9+U562*$C$11*$C$10</f>
        <v>14695380</v>
      </c>
      <c r="AR562" s="66">
        <f>S562*$C$11*$C$9+V562*$C$11*$C$10</f>
        <v>14695380</v>
      </c>
      <c r="AS562" s="87">
        <f>$C$11*(T562*$C$9+W562*$C$10)</f>
        <v>792178.05375968735</v>
      </c>
      <c r="AT562" s="45">
        <f t="shared" si="156"/>
        <v>15633490.60488441</v>
      </c>
      <c r="AU562" s="75"/>
    </row>
    <row r="563" spans="2:47" ht="15" thickBot="1" x14ac:dyDescent="0.35">
      <c r="B563" s="41">
        <f t="shared" si="163"/>
        <v>10640</v>
      </c>
      <c r="C563" s="8">
        <f t="shared" si="164"/>
        <v>106.4</v>
      </c>
      <c r="D563" s="73">
        <f t="shared" si="152"/>
        <v>142.31</v>
      </c>
      <c r="E563" s="29">
        <f t="shared" si="169"/>
        <v>35242.634640952478</v>
      </c>
      <c r="F563" s="29">
        <f t="shared" si="165"/>
        <v>66.24555383637778</v>
      </c>
      <c r="G563" s="29">
        <f t="shared" si="166"/>
        <v>88.603428256155269</v>
      </c>
      <c r="H563" s="17">
        <f t="shared" si="167"/>
        <v>47137.023832273771</v>
      </c>
      <c r="I563" s="29">
        <f t="shared" si="157"/>
        <v>2.2250485660981263</v>
      </c>
      <c r="J563" s="29">
        <f t="shared" si="158"/>
        <v>41.694115440740156</v>
      </c>
      <c r="K563" s="32">
        <f>IF((D562+L562+M562-AL562)/($C$21+$C$22)&gt;$C$8,$C$8,(D562+L562+M562-AL562)/($C$21+$C$22))</f>
        <v>1400</v>
      </c>
      <c r="L563" s="97">
        <f t="shared" si="153"/>
        <v>0</v>
      </c>
      <c r="M563" s="96">
        <f t="shared" si="154"/>
        <v>0</v>
      </c>
      <c r="N563" s="98">
        <f t="shared" si="159"/>
        <v>1.7179213529287818</v>
      </c>
      <c r="O563" s="100">
        <f t="shared" si="155"/>
        <v>4.2266987561397071</v>
      </c>
      <c r="P563" s="104">
        <f t="shared" si="160"/>
        <v>18.880500609176615</v>
      </c>
      <c r="Q563" s="102">
        <f t="shared" si="161"/>
        <v>4.9224514715476911E-2</v>
      </c>
      <c r="R563" s="106">
        <f>IF(K563-H562&lt;0,0,K563-H562)</f>
        <v>0</v>
      </c>
      <c r="S563" s="106">
        <f>K563-V563</f>
        <v>0</v>
      </c>
      <c r="T563" s="106">
        <f>IF(R563&gt;0,$C$6-$C$8,IF($C$6-$C$8-W563&lt;0,0,$C$6-$C$8-W563))</f>
        <v>97.214462279726973</v>
      </c>
      <c r="U563" s="107">
        <f>IF(R563=0,IF(U562+(F563-AL563/$C$23)*$C$21/($C$21+$C$22)&gt;$C$8,$C$8,U562+F563*$C$21/($C$21+$C$22)),E563)</f>
        <v>1400</v>
      </c>
      <c r="V563" s="107">
        <f>IF(R563&gt;0,0,IF(V562+(F563-AL563/$C$23)*$C$21/($C$21+$C$22)&gt;$C$8,$C$8,IF(U563=$C$8,V562+(F563-AL563/$C$23)*$C$21/$C$22,V562+(F563-AL563/$C$23)*$C$21/($C$21+$C$22))))</f>
        <v>1400</v>
      </c>
      <c r="W563" s="203">
        <f>IF(R563&gt;0,0,IF(W562+AL563/$C$23&gt;$F$23,$F$23,W562+AL563/$C$23))</f>
        <v>2.7855377202730285</v>
      </c>
      <c r="X563" s="105" t="str">
        <f>IF(R563=0,"-",FORECAST($C$8,Инклинометрия!$B$2:$B$152,Инклинометрия!$A$2:$A$152))</f>
        <v>-</v>
      </c>
      <c r="Y563" s="105" t="str">
        <f>IF(R563=0,"-",FORECAST($C$8-R563,Инклинометрия!$B$2:$B$152,Инклинометрия!$A$2:$A$152))</f>
        <v>-</v>
      </c>
      <c r="Z563" s="105" t="str">
        <f>IF(R563&gt;0,FORECAST($C$8,Инклинометрия!$B$2:$B$152,Инклинометрия!$A$2:$A$152),IF(V563=$C$8,"-",FORECAST($C$8-V563,Инклинометрия!$B$2:$B$152,Инклинометрия!$A$2:$A$152)))</f>
        <v>-</v>
      </c>
      <c r="AA563" s="105" t="str">
        <f>IF(S563=0,"-",FORECAST($C$8-(S563+V563),Инклинометрия!$B$2:$B$152,Инклинометрия!$A$2:$A$152))</f>
        <v>-</v>
      </c>
      <c r="AB563" s="105">
        <f>FORECAST($C$8+T563,Инклинометрия!$B$2:$B$152,Инклинометрия!$A$2:$A$152)</f>
        <v>1422.3537391657405</v>
      </c>
      <c r="AC563" s="105">
        <f>IF(R563=0,FORECAST($C$6-T563,Инклинометрия!$B$2:$B$152,Инклинометрия!$A$2:$A$152),FORECAST($C$8,Инклинометрия!$B$2:$B$152,Инклинометрия!$A$2:$A$152))</f>
        <v>1332.6462608342592</v>
      </c>
      <c r="AD563" s="107">
        <f>IF(R563=0,FORECAST($C$8,Инклинометрия!$B$2:$B$152,Инклинометрия!$A$2:$A$152),Y563)</f>
        <v>1330</v>
      </c>
      <c r="AE563" s="107">
        <f>FORECAST($C$8-(R563+U563),Инклинометрия!$B$2:$B$152,Инклинометрия!$A$2:$A$152)</f>
        <v>0</v>
      </c>
      <c r="AF563" s="107">
        <f>IF(V563=0,"-",FORECAST($C$8,Инклинометрия!$B$2:$B$152,Инклинометрия!$A$2:$A$152))</f>
        <v>1330</v>
      </c>
      <c r="AG563" s="107">
        <f>IF(V563=0,"-",FORECAST($C$8-V563,Инклинометрия!$B$2:$B$152,Инклинометрия!$A$2:$A$152))</f>
        <v>0</v>
      </c>
      <c r="AH563" s="107">
        <f>IF(W563=0,"-",FORECAST($C$8+W563,Инклинометрия!$B$2:$B$152,Инклинометрия!$A$2:$A$152))</f>
        <v>1332.6462608342592</v>
      </c>
      <c r="AI563" s="107">
        <f>IF(W563=0,"-",FORECAST($C$8,Инклинометрия!$B$2:$B$152,Инклинометрия!$A$2:$A$152))</f>
        <v>1330</v>
      </c>
      <c r="AK563" s="122">
        <f t="shared" si="168"/>
        <v>0</v>
      </c>
      <c r="AL563" s="67">
        <f>AK563*(B563-B562)</f>
        <v>0</v>
      </c>
      <c r="AM563" s="23">
        <f t="shared" si="170"/>
        <v>8.6725204696437436E-2</v>
      </c>
      <c r="AN563" s="26">
        <f>AN562+AK563*(B563-B562)/(2*PI()*$C$5*AN562*$K$13)</f>
        <v>0.15480061813468687</v>
      </c>
      <c r="AO563" s="87">
        <f t="shared" si="162"/>
        <v>145932.55112472404</v>
      </c>
      <c r="AP563" s="87">
        <f>IF(R563+U563&lt;$C$8,0,32*$L$23/$C$12^2*($K$10*R563+$K$8*U563)+32*$L$24/($C$14^2-$C$13^2)*($K$10*S563+$K$8*V563))</f>
        <v>44607.551124724028</v>
      </c>
      <c r="AQ563" s="66">
        <f>R563*$C$11*$C$9+U563*$C$11*$C$10</f>
        <v>14695380</v>
      </c>
      <c r="AR563" s="66">
        <f>S563*$C$11*$C$9+V563*$C$11*$C$10</f>
        <v>14695380</v>
      </c>
      <c r="AS563" s="87">
        <f>$C$11*(T563*$C$9+W563*$C$10)</f>
        <v>792178.05375968735</v>
      </c>
      <c r="AT563" s="45">
        <f t="shared" si="156"/>
        <v>15633490.60488441</v>
      </c>
      <c r="AU563" s="75"/>
    </row>
    <row r="564" spans="2:47" ht="15" thickBot="1" x14ac:dyDescent="0.35">
      <c r="B564" s="41">
        <f t="shared" si="163"/>
        <v>10660</v>
      </c>
      <c r="C564" s="8">
        <f t="shared" si="164"/>
        <v>106.60000000000001</v>
      </c>
      <c r="D564" s="73">
        <f t="shared" si="152"/>
        <v>142.57750000000001</v>
      </c>
      <c r="E564" s="29">
        <f t="shared" si="169"/>
        <v>35308.880194788857</v>
      </c>
      <c r="F564" s="29">
        <f t="shared" si="165"/>
        <v>66.24555383637778</v>
      </c>
      <c r="G564" s="29">
        <f t="shared" si="166"/>
        <v>88.603428256155269</v>
      </c>
      <c r="H564" s="17">
        <f t="shared" si="167"/>
        <v>47225.627260529924</v>
      </c>
      <c r="I564" s="29">
        <f t="shared" si="157"/>
        <v>2.2250485660981263</v>
      </c>
      <c r="J564" s="29">
        <f t="shared" si="158"/>
        <v>41.694115440740156</v>
      </c>
      <c r="K564" s="32">
        <f>IF((D563+L563+M563-AL563)/($C$21+$C$22)&gt;$C$8,$C$8,(D563+L563+M563-AL563)/($C$21+$C$22))</f>
        <v>1400</v>
      </c>
      <c r="L564" s="97">
        <f t="shared" si="153"/>
        <v>0</v>
      </c>
      <c r="M564" s="96">
        <f t="shared" si="154"/>
        <v>0</v>
      </c>
      <c r="N564" s="98">
        <f t="shared" si="159"/>
        <v>1.7179213529287818</v>
      </c>
      <c r="O564" s="100">
        <f t="shared" si="155"/>
        <v>4.2266987561397071</v>
      </c>
      <c r="P564" s="104">
        <f t="shared" si="160"/>
        <v>18.880500609176615</v>
      </c>
      <c r="Q564" s="102">
        <f t="shared" si="161"/>
        <v>4.9224514715476911E-2</v>
      </c>
      <c r="R564" s="106">
        <f>IF(K564-H563&lt;0,0,K564-H563)</f>
        <v>0</v>
      </c>
      <c r="S564" s="106">
        <f>K564-V564</f>
        <v>0</v>
      </c>
      <c r="T564" s="106">
        <f>IF(R564&gt;0,$C$6-$C$8,IF($C$6-$C$8-W564&lt;0,0,$C$6-$C$8-W564))</f>
        <v>97.214462279726973</v>
      </c>
      <c r="U564" s="107">
        <f>IF(R564=0,IF(U563+(F564-AL564/$C$23)*$C$21/($C$21+$C$22)&gt;$C$8,$C$8,U563+F564*$C$21/($C$21+$C$22)),E564)</f>
        <v>1400</v>
      </c>
      <c r="V564" s="107">
        <f>IF(R564&gt;0,0,IF(V563+(F564-AL564/$C$23)*$C$21/($C$21+$C$22)&gt;$C$8,$C$8,IF(U564=$C$8,V563+(F564-AL564/$C$23)*$C$21/$C$22,V563+(F564-AL564/$C$23)*$C$21/($C$21+$C$22))))</f>
        <v>1400</v>
      </c>
      <c r="W564" s="203">
        <f>IF(R564&gt;0,0,IF(W563+AL564/$C$23&gt;$F$23,$F$23,W563+AL564/$C$23))</f>
        <v>2.7855377202730285</v>
      </c>
      <c r="X564" s="105" t="str">
        <f>IF(R564=0,"-",FORECAST($C$8,Инклинометрия!$B$2:$B$152,Инклинометрия!$A$2:$A$152))</f>
        <v>-</v>
      </c>
      <c r="Y564" s="105" t="str">
        <f>IF(R564=0,"-",FORECAST($C$8-R564,Инклинометрия!$B$2:$B$152,Инклинометрия!$A$2:$A$152))</f>
        <v>-</v>
      </c>
      <c r="Z564" s="105" t="str">
        <f>IF(R564&gt;0,FORECAST($C$8,Инклинометрия!$B$2:$B$152,Инклинометрия!$A$2:$A$152),IF(V564=$C$8,"-",FORECAST($C$8-V564,Инклинометрия!$B$2:$B$152,Инклинометрия!$A$2:$A$152)))</f>
        <v>-</v>
      </c>
      <c r="AA564" s="105" t="str">
        <f>IF(S564=0,"-",FORECAST($C$8-(S564+V564),Инклинометрия!$B$2:$B$152,Инклинометрия!$A$2:$A$152))</f>
        <v>-</v>
      </c>
      <c r="AB564" s="105">
        <f>FORECAST($C$8+T564,Инклинометрия!$B$2:$B$152,Инклинометрия!$A$2:$A$152)</f>
        <v>1422.3537391657405</v>
      </c>
      <c r="AC564" s="105">
        <f>IF(R564=0,FORECAST($C$6-T564,Инклинометрия!$B$2:$B$152,Инклинометрия!$A$2:$A$152),FORECAST($C$8,Инклинометрия!$B$2:$B$152,Инклинометрия!$A$2:$A$152))</f>
        <v>1332.6462608342592</v>
      </c>
      <c r="AD564" s="107">
        <f>IF(R564=0,FORECAST($C$8,Инклинометрия!$B$2:$B$152,Инклинометрия!$A$2:$A$152),Y564)</f>
        <v>1330</v>
      </c>
      <c r="AE564" s="107">
        <f>FORECAST($C$8-(R564+U564),Инклинометрия!$B$2:$B$152,Инклинометрия!$A$2:$A$152)</f>
        <v>0</v>
      </c>
      <c r="AF564" s="107">
        <f>IF(V564=0,"-",FORECAST($C$8,Инклинометрия!$B$2:$B$152,Инклинометрия!$A$2:$A$152))</f>
        <v>1330</v>
      </c>
      <c r="AG564" s="107">
        <f>IF(V564=0,"-",FORECAST($C$8-V564,Инклинометрия!$B$2:$B$152,Инклинометрия!$A$2:$A$152))</f>
        <v>0</v>
      </c>
      <c r="AH564" s="107">
        <f>IF(W564=0,"-",FORECAST($C$8+W564,Инклинометрия!$B$2:$B$152,Инклинометрия!$A$2:$A$152))</f>
        <v>1332.6462608342592</v>
      </c>
      <c r="AI564" s="107">
        <f>IF(W564=0,"-",FORECAST($C$8,Инклинометрия!$B$2:$B$152,Инклинометрия!$A$2:$A$152))</f>
        <v>1330</v>
      </c>
      <c r="AK564" s="122">
        <f t="shared" si="168"/>
        <v>0</v>
      </c>
      <c r="AL564" s="67">
        <f>AK564*(B564-B563)</f>
        <v>0</v>
      </c>
      <c r="AM564" s="23">
        <f t="shared" si="170"/>
        <v>8.6725204696437436E-2</v>
      </c>
      <c r="AN564" s="26">
        <f>AN563+AK564*(B564-B563)/(2*PI()*$C$5*AN563*$K$13)</f>
        <v>0.15480061813468687</v>
      </c>
      <c r="AO564" s="87">
        <f t="shared" si="162"/>
        <v>145932.55112472404</v>
      </c>
      <c r="AP564" s="87">
        <f>IF(R564+U564&lt;$C$8,0,32*$L$23/$C$12^2*($K$10*R564+$K$8*U564)+32*$L$24/($C$14^2-$C$13^2)*($K$10*S564+$K$8*V564))</f>
        <v>44607.551124724028</v>
      </c>
      <c r="AQ564" s="66">
        <f>R564*$C$11*$C$9+U564*$C$11*$C$10</f>
        <v>14695380</v>
      </c>
      <c r="AR564" s="66">
        <f>S564*$C$11*$C$9+V564*$C$11*$C$10</f>
        <v>14695380</v>
      </c>
      <c r="AS564" s="87">
        <f>$C$11*(T564*$C$9+W564*$C$10)</f>
        <v>792178.05375968735</v>
      </c>
      <c r="AT564" s="45">
        <f t="shared" si="156"/>
        <v>15633490.60488441</v>
      </c>
      <c r="AU564" s="75"/>
    </row>
    <row r="565" spans="2:47" ht="15" thickBot="1" x14ac:dyDescent="0.35">
      <c r="B565" s="41">
        <f t="shared" si="163"/>
        <v>10680</v>
      </c>
      <c r="C565" s="8">
        <f t="shared" si="164"/>
        <v>106.8</v>
      </c>
      <c r="D565" s="73">
        <f t="shared" si="152"/>
        <v>142.845</v>
      </c>
      <c r="E565" s="29">
        <f t="shared" si="169"/>
        <v>35375.125748625229</v>
      </c>
      <c r="F565" s="29">
        <f t="shared" si="165"/>
        <v>66.245553836373062</v>
      </c>
      <c r="G565" s="29">
        <f t="shared" si="166"/>
        <v>88.603428256148959</v>
      </c>
      <c r="H565" s="17">
        <f t="shared" si="167"/>
        <v>47314.230688786076</v>
      </c>
      <c r="I565" s="29">
        <f t="shared" si="157"/>
        <v>2.2250485660981263</v>
      </c>
      <c r="J565" s="29">
        <f t="shared" si="158"/>
        <v>41.69411544073867</v>
      </c>
      <c r="K565" s="32">
        <f>IF((D564+L564+M564-AL564)/($C$21+$C$22)&gt;$C$8,$C$8,(D564+L564+M564-AL564)/($C$21+$C$22))</f>
        <v>1400</v>
      </c>
      <c r="L565" s="97">
        <f t="shared" si="153"/>
        <v>0</v>
      </c>
      <c r="M565" s="96">
        <f t="shared" si="154"/>
        <v>0</v>
      </c>
      <c r="N565" s="98">
        <f t="shared" si="159"/>
        <v>1.7179213529287818</v>
      </c>
      <c r="O565" s="100">
        <f t="shared" si="155"/>
        <v>4.2266987561397071</v>
      </c>
      <c r="P565" s="104">
        <f t="shared" si="160"/>
        <v>18.880500609176615</v>
      </c>
      <c r="Q565" s="102">
        <f t="shared" si="161"/>
        <v>4.9224514715476911E-2</v>
      </c>
      <c r="R565" s="106">
        <f>IF(K565-H564&lt;0,0,K565-H564)</f>
        <v>0</v>
      </c>
      <c r="S565" s="106">
        <f>K565-V565</f>
        <v>0</v>
      </c>
      <c r="T565" s="106">
        <f>IF(R565&gt;0,$C$6-$C$8,IF($C$6-$C$8-W565&lt;0,0,$C$6-$C$8-W565))</f>
        <v>97.214462279726973</v>
      </c>
      <c r="U565" s="107">
        <f>IF(R565=0,IF(U564+(F565-AL565/$C$23)*$C$21/($C$21+$C$22)&gt;$C$8,$C$8,U564+F565*$C$21/($C$21+$C$22)),E565)</f>
        <v>1400</v>
      </c>
      <c r="V565" s="107">
        <f>IF(R565&gt;0,0,IF(V564+(F565-AL565/$C$23)*$C$21/($C$21+$C$22)&gt;$C$8,$C$8,IF(U565=$C$8,V564+(F565-AL565/$C$23)*$C$21/$C$22,V564+(F565-AL565/$C$23)*$C$21/($C$21+$C$22))))</f>
        <v>1400</v>
      </c>
      <c r="W565" s="203">
        <f>IF(R565&gt;0,0,IF(W564+AL565/$C$23&gt;$F$23,$F$23,W564+AL565/$C$23))</f>
        <v>2.7855377202730285</v>
      </c>
      <c r="X565" s="105" t="str">
        <f>IF(R565=0,"-",FORECAST($C$8,Инклинометрия!$B$2:$B$152,Инклинометрия!$A$2:$A$152))</f>
        <v>-</v>
      </c>
      <c r="Y565" s="105" t="str">
        <f>IF(R565=0,"-",FORECAST($C$8-R565,Инклинометрия!$B$2:$B$152,Инклинометрия!$A$2:$A$152))</f>
        <v>-</v>
      </c>
      <c r="Z565" s="105" t="str">
        <f>IF(R565&gt;0,FORECAST($C$8,Инклинометрия!$B$2:$B$152,Инклинометрия!$A$2:$A$152),IF(V565=$C$8,"-",FORECAST($C$8-V565,Инклинометрия!$B$2:$B$152,Инклинометрия!$A$2:$A$152)))</f>
        <v>-</v>
      </c>
      <c r="AA565" s="105" t="str">
        <f>IF(S565=0,"-",FORECAST($C$8-(S565+V565),Инклинометрия!$B$2:$B$152,Инклинометрия!$A$2:$A$152))</f>
        <v>-</v>
      </c>
      <c r="AB565" s="105">
        <f>FORECAST($C$8+T565,Инклинометрия!$B$2:$B$152,Инклинометрия!$A$2:$A$152)</f>
        <v>1422.3537391657405</v>
      </c>
      <c r="AC565" s="105">
        <f>IF(R565=0,FORECAST($C$6-T565,Инклинометрия!$B$2:$B$152,Инклинометрия!$A$2:$A$152),FORECAST($C$8,Инклинометрия!$B$2:$B$152,Инклинометрия!$A$2:$A$152))</f>
        <v>1332.6462608342592</v>
      </c>
      <c r="AD565" s="107">
        <f>IF(R565=0,FORECAST($C$8,Инклинометрия!$B$2:$B$152,Инклинометрия!$A$2:$A$152),Y565)</f>
        <v>1330</v>
      </c>
      <c r="AE565" s="107">
        <f>FORECAST($C$8-(R565+U565),Инклинометрия!$B$2:$B$152,Инклинометрия!$A$2:$A$152)</f>
        <v>0</v>
      </c>
      <c r="AF565" s="107">
        <f>IF(V565=0,"-",FORECAST($C$8,Инклинометрия!$B$2:$B$152,Инклинометрия!$A$2:$A$152))</f>
        <v>1330</v>
      </c>
      <c r="AG565" s="107">
        <f>IF(V565=0,"-",FORECAST($C$8-V565,Инклинометрия!$B$2:$B$152,Инклинометрия!$A$2:$A$152))</f>
        <v>0</v>
      </c>
      <c r="AH565" s="107">
        <f>IF(W565=0,"-",FORECAST($C$8+W565,Инклинометрия!$B$2:$B$152,Инклинометрия!$A$2:$A$152))</f>
        <v>1332.6462608342592</v>
      </c>
      <c r="AI565" s="107">
        <f>IF(W565=0,"-",FORECAST($C$8,Инклинометрия!$B$2:$B$152,Инклинометрия!$A$2:$A$152))</f>
        <v>1330</v>
      </c>
      <c r="AK565" s="122">
        <f t="shared" si="168"/>
        <v>0</v>
      </c>
      <c r="AL565" s="67">
        <f>AK565*(B565-B564)</f>
        <v>0</v>
      </c>
      <c r="AM565" s="23">
        <f t="shared" si="170"/>
        <v>8.6725204696437436E-2</v>
      </c>
      <c r="AN565" s="26">
        <f>AN564+AK565*(B565-B564)/(2*PI()*$C$5*AN564*$K$13)</f>
        <v>0.15480061813468687</v>
      </c>
      <c r="AO565" s="87">
        <f t="shared" si="162"/>
        <v>145932.55112472404</v>
      </c>
      <c r="AP565" s="87">
        <f>IF(R565+U565&lt;$C$8,0,32*$L$23/$C$12^2*($K$10*R565+$K$8*U565)+32*$L$24/($C$14^2-$C$13^2)*($K$10*S565+$K$8*V565))</f>
        <v>44607.551124724028</v>
      </c>
      <c r="AQ565" s="66">
        <f>R565*$C$11*$C$9+U565*$C$11*$C$10</f>
        <v>14695380</v>
      </c>
      <c r="AR565" s="66">
        <f>S565*$C$11*$C$9+V565*$C$11*$C$10</f>
        <v>14695380</v>
      </c>
      <c r="AS565" s="87">
        <f>$C$11*(T565*$C$9+W565*$C$10)</f>
        <v>792178.05375968735</v>
      </c>
      <c r="AT565" s="45">
        <f t="shared" si="156"/>
        <v>15633490.60488441</v>
      </c>
      <c r="AU565" s="75"/>
    </row>
    <row r="566" spans="2:47" ht="15" thickBot="1" x14ac:dyDescent="0.35">
      <c r="B566" s="41">
        <f t="shared" si="163"/>
        <v>10700</v>
      </c>
      <c r="C566" s="8">
        <f t="shared" si="164"/>
        <v>107</v>
      </c>
      <c r="D566" s="73">
        <f t="shared" si="152"/>
        <v>143.11250000000001</v>
      </c>
      <c r="E566" s="29">
        <f t="shared" si="169"/>
        <v>35441.371302461608</v>
      </c>
      <c r="F566" s="29">
        <f t="shared" si="165"/>
        <v>66.24555383637778</v>
      </c>
      <c r="G566" s="29">
        <f t="shared" si="166"/>
        <v>88.603428256155269</v>
      </c>
      <c r="H566" s="17">
        <f t="shared" si="167"/>
        <v>47402.834117042228</v>
      </c>
      <c r="I566" s="29">
        <f t="shared" si="157"/>
        <v>2.2250485660981263</v>
      </c>
      <c r="J566" s="29">
        <f t="shared" si="158"/>
        <v>41.694115440740156</v>
      </c>
      <c r="K566" s="32">
        <f>IF((D565+L565+M565-AL565)/($C$21+$C$22)&gt;$C$8,$C$8,(D565+L565+M565-AL565)/($C$21+$C$22))</f>
        <v>1400</v>
      </c>
      <c r="L566" s="97">
        <f t="shared" si="153"/>
        <v>0</v>
      </c>
      <c r="M566" s="96">
        <f t="shared" si="154"/>
        <v>0</v>
      </c>
      <c r="N566" s="98">
        <f t="shared" si="159"/>
        <v>1.7179213529287818</v>
      </c>
      <c r="O566" s="100">
        <f t="shared" si="155"/>
        <v>4.2266987561397071</v>
      </c>
      <c r="P566" s="104">
        <f t="shared" si="160"/>
        <v>18.880500609176615</v>
      </c>
      <c r="Q566" s="102">
        <f t="shared" si="161"/>
        <v>4.9224514715476911E-2</v>
      </c>
      <c r="R566" s="106">
        <f>IF(K566-H565&lt;0,0,K566-H565)</f>
        <v>0</v>
      </c>
      <c r="S566" s="106">
        <f>K566-V566</f>
        <v>0</v>
      </c>
      <c r="T566" s="106">
        <f>IF(R566&gt;0,$C$6-$C$8,IF($C$6-$C$8-W566&lt;0,0,$C$6-$C$8-W566))</f>
        <v>97.214462279726973</v>
      </c>
      <c r="U566" s="107">
        <f>IF(R566=0,IF(U565+(F566-AL566/$C$23)*$C$21/($C$21+$C$22)&gt;$C$8,$C$8,U565+F566*$C$21/($C$21+$C$22)),E566)</f>
        <v>1400</v>
      </c>
      <c r="V566" s="107">
        <f>IF(R566&gt;0,0,IF(V565+(F566-AL566/$C$23)*$C$21/($C$21+$C$22)&gt;$C$8,$C$8,IF(U566=$C$8,V565+(F566-AL566/$C$23)*$C$21/$C$22,V565+(F566-AL566/$C$23)*$C$21/($C$21+$C$22))))</f>
        <v>1400</v>
      </c>
      <c r="W566" s="203">
        <f>IF(R566&gt;0,0,IF(W565+AL566/$C$23&gt;$F$23,$F$23,W565+AL566/$C$23))</f>
        <v>2.7855377202730285</v>
      </c>
      <c r="X566" s="105" t="str">
        <f>IF(R566=0,"-",FORECAST($C$8,Инклинометрия!$B$2:$B$152,Инклинометрия!$A$2:$A$152))</f>
        <v>-</v>
      </c>
      <c r="Y566" s="105" t="str">
        <f>IF(R566=0,"-",FORECAST($C$8-R566,Инклинометрия!$B$2:$B$152,Инклинометрия!$A$2:$A$152))</f>
        <v>-</v>
      </c>
      <c r="Z566" s="105" t="str">
        <f>IF(R566&gt;0,FORECAST($C$8,Инклинометрия!$B$2:$B$152,Инклинометрия!$A$2:$A$152),IF(V566=$C$8,"-",FORECAST($C$8-V566,Инклинометрия!$B$2:$B$152,Инклинометрия!$A$2:$A$152)))</f>
        <v>-</v>
      </c>
      <c r="AA566" s="105" t="str">
        <f>IF(S566=0,"-",FORECAST($C$8-(S566+V566),Инклинометрия!$B$2:$B$152,Инклинометрия!$A$2:$A$152))</f>
        <v>-</v>
      </c>
      <c r="AB566" s="105">
        <f>FORECAST($C$8+T566,Инклинометрия!$B$2:$B$152,Инклинометрия!$A$2:$A$152)</f>
        <v>1422.3537391657405</v>
      </c>
      <c r="AC566" s="105">
        <f>IF(R566=0,FORECAST($C$6-T566,Инклинометрия!$B$2:$B$152,Инклинометрия!$A$2:$A$152),FORECAST($C$8,Инклинометрия!$B$2:$B$152,Инклинометрия!$A$2:$A$152))</f>
        <v>1332.6462608342592</v>
      </c>
      <c r="AD566" s="107">
        <f>IF(R566=0,FORECAST($C$8,Инклинометрия!$B$2:$B$152,Инклинометрия!$A$2:$A$152),Y566)</f>
        <v>1330</v>
      </c>
      <c r="AE566" s="107">
        <f>FORECAST($C$8-(R566+U566),Инклинометрия!$B$2:$B$152,Инклинометрия!$A$2:$A$152)</f>
        <v>0</v>
      </c>
      <c r="AF566" s="107">
        <f>IF(V566=0,"-",FORECAST($C$8,Инклинометрия!$B$2:$B$152,Инклинометрия!$A$2:$A$152))</f>
        <v>1330</v>
      </c>
      <c r="AG566" s="107">
        <f>IF(V566=0,"-",FORECAST($C$8-V566,Инклинометрия!$B$2:$B$152,Инклинометрия!$A$2:$A$152))</f>
        <v>0</v>
      </c>
      <c r="AH566" s="107">
        <f>IF(W566=0,"-",FORECAST($C$8+W566,Инклинометрия!$B$2:$B$152,Инклинометрия!$A$2:$A$152))</f>
        <v>1332.6462608342592</v>
      </c>
      <c r="AI566" s="107">
        <f>IF(W566=0,"-",FORECAST($C$8,Инклинометрия!$B$2:$B$152,Инклинометрия!$A$2:$A$152))</f>
        <v>1330</v>
      </c>
      <c r="AK566" s="122">
        <f t="shared" si="168"/>
        <v>0</v>
      </c>
      <c r="AL566" s="67">
        <f>AK566*(B566-B565)</f>
        <v>0</v>
      </c>
      <c r="AM566" s="23">
        <f t="shared" si="170"/>
        <v>8.6725204696437436E-2</v>
      </c>
      <c r="AN566" s="26">
        <f>AN565+AK566*(B566-B565)/(2*PI()*$C$5*AN565*$K$13)</f>
        <v>0.15480061813468687</v>
      </c>
      <c r="AO566" s="87">
        <f t="shared" si="162"/>
        <v>145932.55112472404</v>
      </c>
      <c r="AP566" s="87">
        <f>IF(R566+U566&lt;$C$8,0,32*$L$23/$C$12^2*($K$10*R566+$K$8*U566)+32*$L$24/($C$14^2-$C$13^2)*($K$10*S566+$K$8*V566))</f>
        <v>44607.551124724028</v>
      </c>
      <c r="AQ566" s="66">
        <f>R566*$C$11*$C$9+U566*$C$11*$C$10</f>
        <v>14695380</v>
      </c>
      <c r="AR566" s="66">
        <f>S566*$C$11*$C$9+V566*$C$11*$C$10</f>
        <v>14695380</v>
      </c>
      <c r="AS566" s="87">
        <f>$C$11*(T566*$C$9+W566*$C$10)</f>
        <v>792178.05375968735</v>
      </c>
      <c r="AT566" s="45">
        <f t="shared" si="156"/>
        <v>15633490.60488441</v>
      </c>
      <c r="AU566" s="75"/>
    </row>
    <row r="567" spans="2:47" ht="15" thickBot="1" x14ac:dyDescent="0.35">
      <c r="B567" s="41">
        <f t="shared" si="163"/>
        <v>10720</v>
      </c>
      <c r="C567" s="8">
        <f t="shared" si="164"/>
        <v>107.2</v>
      </c>
      <c r="D567" s="73">
        <f t="shared" si="152"/>
        <v>143.38</v>
      </c>
      <c r="E567" s="29">
        <f t="shared" si="169"/>
        <v>35507.616856297987</v>
      </c>
      <c r="F567" s="29">
        <f t="shared" si="165"/>
        <v>66.24555383637778</v>
      </c>
      <c r="G567" s="29">
        <f t="shared" si="166"/>
        <v>88.603428256155269</v>
      </c>
      <c r="H567" s="17">
        <f t="shared" si="167"/>
        <v>47491.43754529838</v>
      </c>
      <c r="I567" s="29">
        <f t="shared" si="157"/>
        <v>2.2250485660981263</v>
      </c>
      <c r="J567" s="29">
        <f t="shared" si="158"/>
        <v>41.694115440740156</v>
      </c>
      <c r="K567" s="32">
        <f>IF((D566+L566+M566-AL566)/($C$21+$C$22)&gt;$C$8,$C$8,(D566+L566+M566-AL566)/($C$21+$C$22))</f>
        <v>1400</v>
      </c>
      <c r="L567" s="97">
        <f t="shared" si="153"/>
        <v>0</v>
      </c>
      <c r="M567" s="96">
        <f t="shared" si="154"/>
        <v>0</v>
      </c>
      <c r="N567" s="98">
        <f t="shared" si="159"/>
        <v>1.7179213529287818</v>
      </c>
      <c r="O567" s="100">
        <f t="shared" si="155"/>
        <v>4.2266987561397071</v>
      </c>
      <c r="P567" s="104">
        <f t="shared" si="160"/>
        <v>18.880500609176615</v>
      </c>
      <c r="Q567" s="102">
        <f t="shared" si="161"/>
        <v>4.9224514715476911E-2</v>
      </c>
      <c r="R567" s="106">
        <f>IF(K567-H566&lt;0,0,K567-H566)</f>
        <v>0</v>
      </c>
      <c r="S567" s="106">
        <f>K567-V567</f>
        <v>0</v>
      </c>
      <c r="T567" s="106">
        <f>IF(R567&gt;0,$C$6-$C$8,IF($C$6-$C$8-W567&lt;0,0,$C$6-$C$8-W567))</f>
        <v>97.214462279726973</v>
      </c>
      <c r="U567" s="107">
        <f>IF(R567=0,IF(U566+(F567-AL567/$C$23)*$C$21/($C$21+$C$22)&gt;$C$8,$C$8,U566+F567*$C$21/($C$21+$C$22)),E567)</f>
        <v>1400</v>
      </c>
      <c r="V567" s="107">
        <f>IF(R567&gt;0,0,IF(V566+(F567-AL567/$C$23)*$C$21/($C$21+$C$22)&gt;$C$8,$C$8,IF(U567=$C$8,V566+(F567-AL567/$C$23)*$C$21/$C$22,V566+(F567-AL567/$C$23)*$C$21/($C$21+$C$22))))</f>
        <v>1400</v>
      </c>
      <c r="W567" s="203">
        <f>IF(R567&gt;0,0,IF(W566+AL567/$C$23&gt;$F$23,$F$23,W566+AL567/$C$23))</f>
        <v>2.7855377202730285</v>
      </c>
      <c r="X567" s="105" t="str">
        <f>IF(R567=0,"-",FORECAST($C$8,Инклинометрия!$B$2:$B$152,Инклинометрия!$A$2:$A$152))</f>
        <v>-</v>
      </c>
      <c r="Y567" s="105" t="str">
        <f>IF(R567=0,"-",FORECAST($C$8-R567,Инклинометрия!$B$2:$B$152,Инклинометрия!$A$2:$A$152))</f>
        <v>-</v>
      </c>
      <c r="Z567" s="105" t="str">
        <f>IF(R567&gt;0,FORECAST($C$8,Инклинометрия!$B$2:$B$152,Инклинометрия!$A$2:$A$152),IF(V567=$C$8,"-",FORECAST($C$8-V567,Инклинометрия!$B$2:$B$152,Инклинометрия!$A$2:$A$152)))</f>
        <v>-</v>
      </c>
      <c r="AA567" s="105" t="str">
        <f>IF(S567=0,"-",FORECAST($C$8-(S567+V567),Инклинометрия!$B$2:$B$152,Инклинометрия!$A$2:$A$152))</f>
        <v>-</v>
      </c>
      <c r="AB567" s="105">
        <f>FORECAST($C$8+T567,Инклинометрия!$B$2:$B$152,Инклинометрия!$A$2:$A$152)</f>
        <v>1422.3537391657405</v>
      </c>
      <c r="AC567" s="105">
        <f>IF(R567=0,FORECAST($C$6-T567,Инклинометрия!$B$2:$B$152,Инклинометрия!$A$2:$A$152),FORECAST($C$8,Инклинометрия!$B$2:$B$152,Инклинометрия!$A$2:$A$152))</f>
        <v>1332.6462608342592</v>
      </c>
      <c r="AD567" s="107">
        <f>IF(R567=0,FORECAST($C$8,Инклинометрия!$B$2:$B$152,Инклинометрия!$A$2:$A$152),Y567)</f>
        <v>1330</v>
      </c>
      <c r="AE567" s="107">
        <f>FORECAST($C$8-(R567+U567),Инклинометрия!$B$2:$B$152,Инклинометрия!$A$2:$A$152)</f>
        <v>0</v>
      </c>
      <c r="AF567" s="107">
        <f>IF(V567=0,"-",FORECAST($C$8,Инклинометрия!$B$2:$B$152,Инклинометрия!$A$2:$A$152))</f>
        <v>1330</v>
      </c>
      <c r="AG567" s="107">
        <f>IF(V567=0,"-",FORECAST($C$8-V567,Инклинометрия!$B$2:$B$152,Инклинометрия!$A$2:$A$152))</f>
        <v>0</v>
      </c>
      <c r="AH567" s="107">
        <f>IF(W567=0,"-",FORECAST($C$8+W567,Инклинометрия!$B$2:$B$152,Инклинометрия!$A$2:$A$152))</f>
        <v>1332.6462608342592</v>
      </c>
      <c r="AI567" s="107">
        <f>IF(W567=0,"-",FORECAST($C$8,Инклинометрия!$B$2:$B$152,Инклинометрия!$A$2:$A$152))</f>
        <v>1330</v>
      </c>
      <c r="AK567" s="122">
        <f t="shared" si="168"/>
        <v>0</v>
      </c>
      <c r="AL567" s="67">
        <f>AK567*(B567-B566)</f>
        <v>0</v>
      </c>
      <c r="AM567" s="23">
        <f t="shared" si="170"/>
        <v>8.6725204696437436E-2</v>
      </c>
      <c r="AN567" s="26">
        <f>AN566+AK567*(B567-B566)/(2*PI()*$C$5*AN566*$K$13)</f>
        <v>0.15480061813468687</v>
      </c>
      <c r="AO567" s="87">
        <f t="shared" si="162"/>
        <v>145932.55112472404</v>
      </c>
      <c r="AP567" s="87">
        <f>IF(R567+U567&lt;$C$8,0,32*$L$23/$C$12^2*($K$10*R567+$K$8*U567)+32*$L$24/($C$14^2-$C$13^2)*($K$10*S567+$K$8*V567))</f>
        <v>44607.551124724028</v>
      </c>
      <c r="AQ567" s="66">
        <f>R567*$C$11*$C$9+U567*$C$11*$C$10</f>
        <v>14695380</v>
      </c>
      <c r="AR567" s="66">
        <f>S567*$C$11*$C$9+V567*$C$11*$C$10</f>
        <v>14695380</v>
      </c>
      <c r="AS567" s="87">
        <f>$C$11*(T567*$C$9+W567*$C$10)</f>
        <v>792178.05375968735</v>
      </c>
      <c r="AT567" s="45">
        <f t="shared" si="156"/>
        <v>15633490.60488441</v>
      </c>
      <c r="AU567" s="75"/>
    </row>
    <row r="568" spans="2:47" ht="15" thickBot="1" x14ac:dyDescent="0.35">
      <c r="B568" s="41">
        <f t="shared" si="163"/>
        <v>10740</v>
      </c>
      <c r="C568" s="8">
        <f t="shared" si="164"/>
        <v>107.4</v>
      </c>
      <c r="D568" s="73">
        <f t="shared" si="152"/>
        <v>143.64750000000001</v>
      </c>
      <c r="E568" s="29">
        <f t="shared" si="169"/>
        <v>35573.862410134359</v>
      </c>
      <c r="F568" s="29">
        <f t="shared" si="165"/>
        <v>66.24555383637778</v>
      </c>
      <c r="G568" s="29">
        <f t="shared" si="166"/>
        <v>88.603428256155269</v>
      </c>
      <c r="H568" s="17">
        <f t="shared" si="167"/>
        <v>47580.040973554533</v>
      </c>
      <c r="I568" s="29">
        <f t="shared" si="157"/>
        <v>2.2250485660981263</v>
      </c>
      <c r="J568" s="29">
        <f t="shared" si="158"/>
        <v>41.694115440740156</v>
      </c>
      <c r="K568" s="32">
        <f>IF((D567+L567+M567-AL567)/($C$21+$C$22)&gt;$C$8,$C$8,(D567+L567+M567-AL567)/($C$21+$C$22))</f>
        <v>1400</v>
      </c>
      <c r="L568" s="97">
        <f t="shared" si="153"/>
        <v>0</v>
      </c>
      <c r="M568" s="96">
        <f t="shared" si="154"/>
        <v>0</v>
      </c>
      <c r="N568" s="98">
        <f t="shared" si="159"/>
        <v>1.7179213529287818</v>
      </c>
      <c r="O568" s="100">
        <f t="shared" si="155"/>
        <v>4.2266987561397071</v>
      </c>
      <c r="P568" s="104">
        <f t="shared" si="160"/>
        <v>18.880500609176615</v>
      </c>
      <c r="Q568" s="102">
        <f t="shared" si="161"/>
        <v>4.9224514715476911E-2</v>
      </c>
      <c r="R568" s="106">
        <f>IF(K568-H567&lt;0,0,K568-H567)</f>
        <v>0</v>
      </c>
      <c r="S568" s="106">
        <f>K568-V568</f>
        <v>0</v>
      </c>
      <c r="T568" s="106">
        <f>IF(R568&gt;0,$C$6-$C$8,IF($C$6-$C$8-W568&lt;0,0,$C$6-$C$8-W568))</f>
        <v>97.214462279726973</v>
      </c>
      <c r="U568" s="107">
        <f>IF(R568=0,IF(U567+(F568-AL568/$C$23)*$C$21/($C$21+$C$22)&gt;$C$8,$C$8,U567+F568*$C$21/($C$21+$C$22)),E568)</f>
        <v>1400</v>
      </c>
      <c r="V568" s="107">
        <f>IF(R568&gt;0,0,IF(V567+(F568-AL568/$C$23)*$C$21/($C$21+$C$22)&gt;$C$8,$C$8,IF(U568=$C$8,V567+(F568-AL568/$C$23)*$C$21/$C$22,V567+(F568-AL568/$C$23)*$C$21/($C$21+$C$22))))</f>
        <v>1400</v>
      </c>
      <c r="W568" s="203">
        <f>IF(R568&gt;0,0,IF(W567+AL568/$C$23&gt;$F$23,$F$23,W567+AL568/$C$23))</f>
        <v>2.7855377202730285</v>
      </c>
      <c r="X568" s="105" t="str">
        <f>IF(R568=0,"-",FORECAST($C$8,Инклинометрия!$B$2:$B$152,Инклинометрия!$A$2:$A$152))</f>
        <v>-</v>
      </c>
      <c r="Y568" s="105" t="str">
        <f>IF(R568=0,"-",FORECAST($C$8-R568,Инклинометрия!$B$2:$B$152,Инклинометрия!$A$2:$A$152))</f>
        <v>-</v>
      </c>
      <c r="Z568" s="105" t="str">
        <f>IF(R568&gt;0,FORECAST($C$8,Инклинометрия!$B$2:$B$152,Инклинометрия!$A$2:$A$152),IF(V568=$C$8,"-",FORECAST($C$8-V568,Инклинометрия!$B$2:$B$152,Инклинометрия!$A$2:$A$152)))</f>
        <v>-</v>
      </c>
      <c r="AA568" s="105" t="str">
        <f>IF(S568=0,"-",FORECAST($C$8-(S568+V568),Инклинометрия!$B$2:$B$152,Инклинометрия!$A$2:$A$152))</f>
        <v>-</v>
      </c>
      <c r="AB568" s="105">
        <f>FORECAST($C$8+T568,Инклинометрия!$B$2:$B$152,Инклинометрия!$A$2:$A$152)</f>
        <v>1422.3537391657405</v>
      </c>
      <c r="AC568" s="105">
        <f>IF(R568=0,FORECAST($C$6-T568,Инклинометрия!$B$2:$B$152,Инклинометрия!$A$2:$A$152),FORECAST($C$8,Инклинометрия!$B$2:$B$152,Инклинометрия!$A$2:$A$152))</f>
        <v>1332.6462608342592</v>
      </c>
      <c r="AD568" s="107">
        <f>IF(R568=0,FORECAST($C$8,Инклинометрия!$B$2:$B$152,Инклинометрия!$A$2:$A$152),Y568)</f>
        <v>1330</v>
      </c>
      <c r="AE568" s="107">
        <f>FORECAST($C$8-(R568+U568),Инклинометрия!$B$2:$B$152,Инклинометрия!$A$2:$A$152)</f>
        <v>0</v>
      </c>
      <c r="AF568" s="107">
        <f>IF(V568=0,"-",FORECAST($C$8,Инклинометрия!$B$2:$B$152,Инклинометрия!$A$2:$A$152))</f>
        <v>1330</v>
      </c>
      <c r="AG568" s="107">
        <f>IF(V568=0,"-",FORECAST($C$8-V568,Инклинометрия!$B$2:$B$152,Инклинометрия!$A$2:$A$152))</f>
        <v>0</v>
      </c>
      <c r="AH568" s="107">
        <f>IF(W568=0,"-",FORECAST($C$8+W568,Инклинометрия!$B$2:$B$152,Инклинометрия!$A$2:$A$152))</f>
        <v>1332.6462608342592</v>
      </c>
      <c r="AI568" s="107">
        <f>IF(W568=0,"-",FORECAST($C$8,Инклинометрия!$B$2:$B$152,Инклинометрия!$A$2:$A$152))</f>
        <v>1330</v>
      </c>
      <c r="AK568" s="122">
        <f t="shared" si="168"/>
        <v>0</v>
      </c>
      <c r="AL568" s="67">
        <f>AK568*(B568-B567)</f>
        <v>0</v>
      </c>
      <c r="AM568" s="23">
        <f t="shared" si="170"/>
        <v>8.6725204696437436E-2</v>
      </c>
      <c r="AN568" s="26">
        <f>AN567+AK568*(B568-B567)/(2*PI()*$C$5*AN567*$K$13)</f>
        <v>0.15480061813468687</v>
      </c>
      <c r="AO568" s="87">
        <f t="shared" si="162"/>
        <v>145932.55112472404</v>
      </c>
      <c r="AP568" s="87">
        <f>IF(R568+U568&lt;$C$8,0,32*$L$23/$C$12^2*($K$10*R568+$K$8*U568)+32*$L$24/($C$14^2-$C$13^2)*($K$10*S568+$K$8*V568))</f>
        <v>44607.551124724028</v>
      </c>
      <c r="AQ568" s="66">
        <f>R568*$C$11*$C$9+U568*$C$11*$C$10</f>
        <v>14695380</v>
      </c>
      <c r="AR568" s="66">
        <f>S568*$C$11*$C$9+V568*$C$11*$C$10</f>
        <v>14695380</v>
      </c>
      <c r="AS568" s="87">
        <f>$C$11*(T568*$C$9+W568*$C$10)</f>
        <v>792178.05375968735</v>
      </c>
      <c r="AT568" s="45">
        <f t="shared" si="156"/>
        <v>15633490.60488441</v>
      </c>
      <c r="AU568" s="75"/>
    </row>
    <row r="569" spans="2:47" ht="15" thickBot="1" x14ac:dyDescent="0.35">
      <c r="B569" s="41">
        <f t="shared" si="163"/>
        <v>10760</v>
      </c>
      <c r="C569" s="8">
        <f t="shared" si="164"/>
        <v>107.60000000000001</v>
      </c>
      <c r="D569" s="73">
        <f t="shared" si="152"/>
        <v>143.91500000000002</v>
      </c>
      <c r="E569" s="29">
        <f t="shared" si="169"/>
        <v>35640.107963970739</v>
      </c>
      <c r="F569" s="29">
        <f t="shared" si="165"/>
        <v>66.24555383637778</v>
      </c>
      <c r="G569" s="29">
        <f t="shared" si="166"/>
        <v>88.603428256155269</v>
      </c>
      <c r="H569" s="17">
        <f t="shared" si="167"/>
        <v>47668.644401810685</v>
      </c>
      <c r="I569" s="29">
        <f t="shared" si="157"/>
        <v>2.2250485660981263</v>
      </c>
      <c r="J569" s="29">
        <f t="shared" si="158"/>
        <v>41.694115440740156</v>
      </c>
      <c r="K569" s="32">
        <f>IF((D568+L568+M568-AL568)/($C$21+$C$22)&gt;$C$8,$C$8,(D568+L568+M568-AL568)/($C$21+$C$22))</f>
        <v>1400</v>
      </c>
      <c r="L569" s="97">
        <f t="shared" si="153"/>
        <v>0</v>
      </c>
      <c r="M569" s="96">
        <f t="shared" si="154"/>
        <v>0</v>
      </c>
      <c r="N569" s="98">
        <f t="shared" si="159"/>
        <v>1.7179213529287818</v>
      </c>
      <c r="O569" s="100">
        <f t="shared" si="155"/>
        <v>4.2266987561397071</v>
      </c>
      <c r="P569" s="104">
        <f t="shared" si="160"/>
        <v>18.880500609176615</v>
      </c>
      <c r="Q569" s="102">
        <f t="shared" si="161"/>
        <v>4.9224514715476911E-2</v>
      </c>
      <c r="R569" s="106">
        <f>IF(K569-H568&lt;0,0,K569-H568)</f>
        <v>0</v>
      </c>
      <c r="S569" s="106">
        <f>K569-V569</f>
        <v>0</v>
      </c>
      <c r="T569" s="106">
        <f>IF(R569&gt;0,$C$6-$C$8,IF($C$6-$C$8-W569&lt;0,0,$C$6-$C$8-W569))</f>
        <v>97.214462279726973</v>
      </c>
      <c r="U569" s="107">
        <f>IF(R569=0,IF(U568+(F569-AL569/$C$23)*$C$21/($C$21+$C$22)&gt;$C$8,$C$8,U568+F569*$C$21/($C$21+$C$22)),E569)</f>
        <v>1400</v>
      </c>
      <c r="V569" s="107">
        <f>IF(R569&gt;0,0,IF(V568+(F569-AL569/$C$23)*$C$21/($C$21+$C$22)&gt;$C$8,$C$8,IF(U569=$C$8,V568+(F569-AL569/$C$23)*$C$21/$C$22,V568+(F569-AL569/$C$23)*$C$21/($C$21+$C$22))))</f>
        <v>1400</v>
      </c>
      <c r="W569" s="203">
        <f>IF(R569&gt;0,0,IF(W568+AL569/$C$23&gt;$F$23,$F$23,W568+AL569/$C$23))</f>
        <v>2.7855377202730285</v>
      </c>
      <c r="X569" s="105" t="str">
        <f>IF(R569=0,"-",FORECAST($C$8,Инклинометрия!$B$2:$B$152,Инклинометрия!$A$2:$A$152))</f>
        <v>-</v>
      </c>
      <c r="Y569" s="105" t="str">
        <f>IF(R569=0,"-",FORECAST($C$8-R569,Инклинометрия!$B$2:$B$152,Инклинометрия!$A$2:$A$152))</f>
        <v>-</v>
      </c>
      <c r="Z569" s="105" t="str">
        <f>IF(R569&gt;0,FORECAST($C$8,Инклинометрия!$B$2:$B$152,Инклинометрия!$A$2:$A$152),IF(V569=$C$8,"-",FORECAST($C$8-V569,Инклинометрия!$B$2:$B$152,Инклинометрия!$A$2:$A$152)))</f>
        <v>-</v>
      </c>
      <c r="AA569" s="105" t="str">
        <f>IF(S569=0,"-",FORECAST($C$8-(S569+V569),Инклинометрия!$B$2:$B$152,Инклинометрия!$A$2:$A$152))</f>
        <v>-</v>
      </c>
      <c r="AB569" s="105">
        <f>FORECAST($C$8+T569,Инклинометрия!$B$2:$B$152,Инклинометрия!$A$2:$A$152)</f>
        <v>1422.3537391657405</v>
      </c>
      <c r="AC569" s="105">
        <f>IF(R569=0,FORECAST($C$6-T569,Инклинометрия!$B$2:$B$152,Инклинометрия!$A$2:$A$152),FORECAST($C$8,Инклинометрия!$B$2:$B$152,Инклинометрия!$A$2:$A$152))</f>
        <v>1332.6462608342592</v>
      </c>
      <c r="AD569" s="107">
        <f>IF(R569=0,FORECAST($C$8,Инклинометрия!$B$2:$B$152,Инклинометрия!$A$2:$A$152),Y569)</f>
        <v>1330</v>
      </c>
      <c r="AE569" s="107">
        <f>FORECAST($C$8-(R569+U569),Инклинометрия!$B$2:$B$152,Инклинометрия!$A$2:$A$152)</f>
        <v>0</v>
      </c>
      <c r="AF569" s="107">
        <f>IF(V569=0,"-",FORECAST($C$8,Инклинометрия!$B$2:$B$152,Инклинометрия!$A$2:$A$152))</f>
        <v>1330</v>
      </c>
      <c r="AG569" s="107">
        <f>IF(V569=0,"-",FORECAST($C$8-V569,Инклинометрия!$B$2:$B$152,Инклинометрия!$A$2:$A$152))</f>
        <v>0</v>
      </c>
      <c r="AH569" s="107">
        <f>IF(W569=0,"-",FORECAST($C$8+W569,Инклинометрия!$B$2:$B$152,Инклинометрия!$A$2:$A$152))</f>
        <v>1332.6462608342592</v>
      </c>
      <c r="AI569" s="107">
        <f>IF(W569=0,"-",FORECAST($C$8,Инклинометрия!$B$2:$B$152,Инклинометрия!$A$2:$A$152))</f>
        <v>1330</v>
      </c>
      <c r="AK569" s="122">
        <f t="shared" si="168"/>
        <v>0</v>
      </c>
      <c r="AL569" s="67">
        <f>AK569*(B569-B568)</f>
        <v>0</v>
      </c>
      <c r="AM569" s="23">
        <f t="shared" si="170"/>
        <v>8.6725204696437436E-2</v>
      </c>
      <c r="AN569" s="26">
        <f>AN568+AK569*(B569-B568)/(2*PI()*$C$5*AN568*$K$13)</f>
        <v>0.15480061813468687</v>
      </c>
      <c r="AO569" s="87">
        <f t="shared" si="162"/>
        <v>145932.55112472404</v>
      </c>
      <c r="AP569" s="87">
        <f>IF(R569+U569&lt;$C$8,0,32*$L$23/$C$12^2*($K$10*R569+$K$8*U569)+32*$L$24/($C$14^2-$C$13^2)*($K$10*S569+$K$8*V569))</f>
        <v>44607.551124724028</v>
      </c>
      <c r="AQ569" s="66">
        <f>R569*$C$11*$C$9+U569*$C$11*$C$10</f>
        <v>14695380</v>
      </c>
      <c r="AR569" s="66">
        <f>S569*$C$11*$C$9+V569*$C$11*$C$10</f>
        <v>14695380</v>
      </c>
      <c r="AS569" s="87">
        <f>$C$11*(T569*$C$9+W569*$C$10)</f>
        <v>792178.05375968735</v>
      </c>
      <c r="AT569" s="45">
        <f t="shared" si="156"/>
        <v>15633490.60488441</v>
      </c>
      <c r="AU569" s="75"/>
    </row>
    <row r="570" spans="2:47" ht="15" thickBot="1" x14ac:dyDescent="0.35">
      <c r="B570" s="41">
        <f t="shared" si="163"/>
        <v>10780</v>
      </c>
      <c r="C570" s="8">
        <f t="shared" si="164"/>
        <v>107.8</v>
      </c>
      <c r="D570" s="73">
        <f t="shared" si="152"/>
        <v>144.1825</v>
      </c>
      <c r="E570" s="29">
        <f t="shared" si="169"/>
        <v>35706.353517807118</v>
      </c>
      <c r="F570" s="29">
        <f t="shared" si="165"/>
        <v>66.245553836373062</v>
      </c>
      <c r="G570" s="29">
        <f t="shared" si="166"/>
        <v>88.603428256148959</v>
      </c>
      <c r="H570" s="17">
        <f t="shared" si="167"/>
        <v>47757.247830066837</v>
      </c>
      <c r="I570" s="29">
        <f t="shared" si="157"/>
        <v>2.2250485660981263</v>
      </c>
      <c r="J570" s="29">
        <f t="shared" si="158"/>
        <v>41.69411544073867</v>
      </c>
      <c r="K570" s="32">
        <f>IF((D569+L569+M569-AL569)/($C$21+$C$22)&gt;$C$8,$C$8,(D569+L569+M569-AL569)/($C$21+$C$22))</f>
        <v>1400</v>
      </c>
      <c r="L570" s="97">
        <f t="shared" si="153"/>
        <v>0</v>
      </c>
      <c r="M570" s="96">
        <f t="shared" si="154"/>
        <v>0</v>
      </c>
      <c r="N570" s="98">
        <f t="shared" si="159"/>
        <v>1.7179213529287818</v>
      </c>
      <c r="O570" s="100">
        <f t="shared" si="155"/>
        <v>4.2266987561397071</v>
      </c>
      <c r="P570" s="104">
        <f t="shared" si="160"/>
        <v>18.880500609176615</v>
      </c>
      <c r="Q570" s="102">
        <f t="shared" si="161"/>
        <v>4.9224514715476911E-2</v>
      </c>
      <c r="R570" s="106">
        <f>IF(K570-H569&lt;0,0,K570-H569)</f>
        <v>0</v>
      </c>
      <c r="S570" s="106">
        <f>K570-V570</f>
        <v>0</v>
      </c>
      <c r="T570" s="106">
        <f>IF(R570&gt;0,$C$6-$C$8,IF($C$6-$C$8-W570&lt;0,0,$C$6-$C$8-W570))</f>
        <v>97.214462279726973</v>
      </c>
      <c r="U570" s="107">
        <f>IF(R570=0,IF(U569+(F570-AL570/$C$23)*$C$21/($C$21+$C$22)&gt;$C$8,$C$8,U569+F570*$C$21/($C$21+$C$22)),E570)</f>
        <v>1400</v>
      </c>
      <c r="V570" s="107">
        <f>IF(R570&gt;0,0,IF(V569+(F570-AL570/$C$23)*$C$21/($C$21+$C$22)&gt;$C$8,$C$8,IF(U570=$C$8,V569+(F570-AL570/$C$23)*$C$21/$C$22,V569+(F570-AL570/$C$23)*$C$21/($C$21+$C$22))))</f>
        <v>1400</v>
      </c>
      <c r="W570" s="203">
        <f>IF(R570&gt;0,0,IF(W569+AL570/$C$23&gt;$F$23,$F$23,W569+AL570/$C$23))</f>
        <v>2.7855377202730285</v>
      </c>
      <c r="X570" s="105" t="str">
        <f>IF(R570=0,"-",FORECAST($C$8,Инклинометрия!$B$2:$B$152,Инклинометрия!$A$2:$A$152))</f>
        <v>-</v>
      </c>
      <c r="Y570" s="105" t="str">
        <f>IF(R570=0,"-",FORECAST($C$8-R570,Инклинометрия!$B$2:$B$152,Инклинометрия!$A$2:$A$152))</f>
        <v>-</v>
      </c>
      <c r="Z570" s="105" t="str">
        <f>IF(R570&gt;0,FORECAST($C$8,Инклинометрия!$B$2:$B$152,Инклинометрия!$A$2:$A$152),IF(V570=$C$8,"-",FORECAST($C$8-V570,Инклинометрия!$B$2:$B$152,Инклинометрия!$A$2:$A$152)))</f>
        <v>-</v>
      </c>
      <c r="AA570" s="105" t="str">
        <f>IF(S570=0,"-",FORECAST($C$8-(S570+V570),Инклинометрия!$B$2:$B$152,Инклинометрия!$A$2:$A$152))</f>
        <v>-</v>
      </c>
      <c r="AB570" s="105">
        <f>FORECAST($C$8+T570,Инклинометрия!$B$2:$B$152,Инклинометрия!$A$2:$A$152)</f>
        <v>1422.3537391657405</v>
      </c>
      <c r="AC570" s="105">
        <f>IF(R570=0,FORECAST($C$6-T570,Инклинометрия!$B$2:$B$152,Инклинометрия!$A$2:$A$152),FORECAST($C$8,Инклинометрия!$B$2:$B$152,Инклинометрия!$A$2:$A$152))</f>
        <v>1332.6462608342592</v>
      </c>
      <c r="AD570" s="107">
        <f>IF(R570=0,FORECAST($C$8,Инклинометрия!$B$2:$B$152,Инклинометрия!$A$2:$A$152),Y570)</f>
        <v>1330</v>
      </c>
      <c r="AE570" s="107">
        <f>FORECAST($C$8-(R570+U570),Инклинометрия!$B$2:$B$152,Инклинометрия!$A$2:$A$152)</f>
        <v>0</v>
      </c>
      <c r="AF570" s="107">
        <f>IF(V570=0,"-",FORECAST($C$8,Инклинометрия!$B$2:$B$152,Инклинометрия!$A$2:$A$152))</f>
        <v>1330</v>
      </c>
      <c r="AG570" s="107">
        <f>IF(V570=0,"-",FORECAST($C$8-V570,Инклинометрия!$B$2:$B$152,Инклинометрия!$A$2:$A$152))</f>
        <v>0</v>
      </c>
      <c r="AH570" s="107">
        <f>IF(W570=0,"-",FORECAST($C$8+W570,Инклинометрия!$B$2:$B$152,Инклинометрия!$A$2:$A$152))</f>
        <v>1332.6462608342592</v>
      </c>
      <c r="AI570" s="107">
        <f>IF(W570=0,"-",FORECAST($C$8,Инклинометрия!$B$2:$B$152,Инклинометрия!$A$2:$A$152))</f>
        <v>1330</v>
      </c>
      <c r="AK570" s="122">
        <f t="shared" si="168"/>
        <v>0</v>
      </c>
      <c r="AL570" s="67">
        <f>AK570*(B570-B569)</f>
        <v>0</v>
      </c>
      <c r="AM570" s="23">
        <f t="shared" si="170"/>
        <v>8.6725204696437436E-2</v>
      </c>
      <c r="AN570" s="26">
        <f>AN569+AK570*(B570-B569)/(2*PI()*$C$5*AN569*$K$13)</f>
        <v>0.15480061813468687</v>
      </c>
      <c r="AO570" s="87">
        <f t="shared" si="162"/>
        <v>145932.55112472404</v>
      </c>
      <c r="AP570" s="87">
        <f>IF(R570+U570&lt;$C$8,0,32*$L$23/$C$12^2*($K$10*R570+$K$8*U570)+32*$L$24/($C$14^2-$C$13^2)*($K$10*S570+$K$8*V570))</f>
        <v>44607.551124724028</v>
      </c>
      <c r="AQ570" s="66">
        <f>R570*$C$11*$C$9+U570*$C$11*$C$10</f>
        <v>14695380</v>
      </c>
      <c r="AR570" s="66">
        <f>S570*$C$11*$C$9+V570*$C$11*$C$10</f>
        <v>14695380</v>
      </c>
      <c r="AS570" s="87">
        <f>$C$11*(T570*$C$9+W570*$C$10)</f>
        <v>792178.05375968735</v>
      </c>
      <c r="AT570" s="45">
        <f t="shared" si="156"/>
        <v>15633490.60488441</v>
      </c>
      <c r="AU570" s="75"/>
    </row>
    <row r="571" spans="2:47" ht="15" thickBot="1" x14ac:dyDescent="0.35">
      <c r="B571" s="41">
        <f t="shared" si="163"/>
        <v>10800</v>
      </c>
      <c r="C571" s="8">
        <f t="shared" si="164"/>
        <v>108</v>
      </c>
      <c r="D571" s="73">
        <f t="shared" si="152"/>
        <v>144.44999999999999</v>
      </c>
      <c r="E571" s="29">
        <f t="shared" si="169"/>
        <v>35772.59907164349</v>
      </c>
      <c r="F571" s="29">
        <f t="shared" si="165"/>
        <v>66.24555383637778</v>
      </c>
      <c r="G571" s="29">
        <f t="shared" si="166"/>
        <v>88.603428256155269</v>
      </c>
      <c r="H571" s="17">
        <f t="shared" si="167"/>
        <v>47845.851258322989</v>
      </c>
      <c r="I571" s="29">
        <f t="shared" si="157"/>
        <v>2.2250485660981263</v>
      </c>
      <c r="J571" s="29">
        <f t="shared" si="158"/>
        <v>41.694115440740156</v>
      </c>
      <c r="K571" s="32">
        <f>IF((D570+L570+M570-AL570)/($C$21+$C$22)&gt;$C$8,$C$8,(D570+L570+M570-AL570)/($C$21+$C$22))</f>
        <v>1400</v>
      </c>
      <c r="L571" s="97">
        <f t="shared" si="153"/>
        <v>0</v>
      </c>
      <c r="M571" s="96">
        <f t="shared" si="154"/>
        <v>0</v>
      </c>
      <c r="N571" s="98">
        <f t="shared" si="159"/>
        <v>1.7179213529287818</v>
      </c>
      <c r="O571" s="100">
        <f t="shared" si="155"/>
        <v>4.2266987561397071</v>
      </c>
      <c r="P571" s="104">
        <f t="shared" si="160"/>
        <v>18.880500609176615</v>
      </c>
      <c r="Q571" s="102">
        <f t="shared" si="161"/>
        <v>4.9224514715476911E-2</v>
      </c>
      <c r="R571" s="106">
        <f>IF(K571-H570&lt;0,0,K571-H570)</f>
        <v>0</v>
      </c>
      <c r="S571" s="106">
        <f>K571-V571</f>
        <v>0</v>
      </c>
      <c r="T571" s="106">
        <f>IF(R571&gt;0,$C$6-$C$8,IF($C$6-$C$8-W571&lt;0,0,$C$6-$C$8-W571))</f>
        <v>97.214462279726973</v>
      </c>
      <c r="U571" s="107">
        <f>IF(R571=0,IF(U570+(F571-AL571/$C$23)*$C$21/($C$21+$C$22)&gt;$C$8,$C$8,U570+F571*$C$21/($C$21+$C$22)),E571)</f>
        <v>1400</v>
      </c>
      <c r="V571" s="107">
        <f>IF(R571&gt;0,0,IF(V570+(F571-AL571/$C$23)*$C$21/($C$21+$C$22)&gt;$C$8,$C$8,IF(U571=$C$8,V570+(F571-AL571/$C$23)*$C$21/$C$22,V570+(F571-AL571/$C$23)*$C$21/($C$21+$C$22))))</f>
        <v>1400</v>
      </c>
      <c r="W571" s="203">
        <f>IF(R571&gt;0,0,IF(W570+AL571/$C$23&gt;$F$23,$F$23,W570+AL571/$C$23))</f>
        <v>2.7855377202730285</v>
      </c>
      <c r="X571" s="105" t="str">
        <f>IF(R571=0,"-",FORECAST($C$8,Инклинометрия!$B$2:$B$152,Инклинометрия!$A$2:$A$152))</f>
        <v>-</v>
      </c>
      <c r="Y571" s="105" t="str">
        <f>IF(R571=0,"-",FORECAST($C$8-R571,Инклинометрия!$B$2:$B$152,Инклинометрия!$A$2:$A$152))</f>
        <v>-</v>
      </c>
      <c r="Z571" s="105" t="str">
        <f>IF(R571&gt;0,FORECAST($C$8,Инклинометрия!$B$2:$B$152,Инклинометрия!$A$2:$A$152),IF(V571=$C$8,"-",FORECAST($C$8-V571,Инклинометрия!$B$2:$B$152,Инклинометрия!$A$2:$A$152)))</f>
        <v>-</v>
      </c>
      <c r="AA571" s="105" t="str">
        <f>IF(S571=0,"-",FORECAST($C$8-(S571+V571),Инклинометрия!$B$2:$B$152,Инклинометрия!$A$2:$A$152))</f>
        <v>-</v>
      </c>
      <c r="AB571" s="105">
        <f>FORECAST($C$8+T571,Инклинометрия!$B$2:$B$152,Инклинометрия!$A$2:$A$152)</f>
        <v>1422.3537391657405</v>
      </c>
      <c r="AC571" s="105">
        <f>IF(R571=0,FORECAST($C$6-T571,Инклинометрия!$B$2:$B$152,Инклинометрия!$A$2:$A$152),FORECAST($C$8,Инклинометрия!$B$2:$B$152,Инклинометрия!$A$2:$A$152))</f>
        <v>1332.6462608342592</v>
      </c>
      <c r="AD571" s="107">
        <f>IF(R571=0,FORECAST($C$8,Инклинометрия!$B$2:$B$152,Инклинометрия!$A$2:$A$152),Y571)</f>
        <v>1330</v>
      </c>
      <c r="AE571" s="107">
        <f>FORECAST($C$8-(R571+U571),Инклинометрия!$B$2:$B$152,Инклинометрия!$A$2:$A$152)</f>
        <v>0</v>
      </c>
      <c r="AF571" s="107">
        <f>IF(V571=0,"-",FORECAST($C$8,Инклинометрия!$B$2:$B$152,Инклинометрия!$A$2:$A$152))</f>
        <v>1330</v>
      </c>
      <c r="AG571" s="107">
        <f>IF(V571=0,"-",FORECAST($C$8-V571,Инклинометрия!$B$2:$B$152,Инклинометрия!$A$2:$A$152))</f>
        <v>0</v>
      </c>
      <c r="AH571" s="107">
        <f>IF(W571=0,"-",FORECAST($C$8+W571,Инклинометрия!$B$2:$B$152,Инклинометрия!$A$2:$A$152))</f>
        <v>1332.6462608342592</v>
      </c>
      <c r="AI571" s="107">
        <f>IF(W571=0,"-",FORECAST($C$8,Инклинометрия!$B$2:$B$152,Инклинометрия!$A$2:$A$152))</f>
        <v>1330</v>
      </c>
      <c r="AK571" s="122">
        <f t="shared" si="168"/>
        <v>0</v>
      </c>
      <c r="AL571" s="67">
        <f>AK571*(B571-B570)</f>
        <v>0</v>
      </c>
      <c r="AM571" s="23">
        <f t="shared" si="170"/>
        <v>8.6725204696437436E-2</v>
      </c>
      <c r="AN571" s="26">
        <f>AN570+AK571*(B571-B570)/(2*PI()*$C$5*AN570*$K$13)</f>
        <v>0.15480061813468687</v>
      </c>
      <c r="AO571" s="87">
        <f t="shared" si="162"/>
        <v>145932.55112472404</v>
      </c>
      <c r="AP571" s="87">
        <f>IF(R571+U571&lt;$C$8,0,32*$L$23/$C$12^2*($K$10*R571+$K$8*U571)+32*$L$24/($C$14^2-$C$13^2)*($K$10*S571+$K$8*V571))</f>
        <v>44607.551124724028</v>
      </c>
      <c r="AQ571" s="66">
        <f>R571*$C$11*$C$9+U571*$C$11*$C$10</f>
        <v>14695380</v>
      </c>
      <c r="AR571" s="66">
        <f>S571*$C$11*$C$9+V571*$C$11*$C$10</f>
        <v>14695380</v>
      </c>
      <c r="AS571" s="87">
        <f>$C$11*(T571*$C$9+W571*$C$10)</f>
        <v>792178.05375968735</v>
      </c>
      <c r="AT571" s="45">
        <f t="shared" si="156"/>
        <v>15633490.60488441</v>
      </c>
      <c r="AU571" s="75"/>
    </row>
    <row r="572" spans="2:47" ht="15" thickBot="1" x14ac:dyDescent="0.35">
      <c r="B572" s="41">
        <f t="shared" si="163"/>
        <v>10820</v>
      </c>
      <c r="C572" s="8">
        <f t="shared" si="164"/>
        <v>108.2</v>
      </c>
      <c r="D572" s="73">
        <f t="shared" si="152"/>
        <v>144.7175</v>
      </c>
      <c r="E572" s="29">
        <f t="shared" si="169"/>
        <v>35838.844625479869</v>
      </c>
      <c r="F572" s="29">
        <f t="shared" si="165"/>
        <v>66.24555383637778</v>
      </c>
      <c r="G572" s="29">
        <f t="shared" si="166"/>
        <v>88.603428256155269</v>
      </c>
      <c r="H572" s="17">
        <f t="shared" si="167"/>
        <v>47934.454686579142</v>
      </c>
      <c r="I572" s="29">
        <f t="shared" si="157"/>
        <v>2.2250485660981263</v>
      </c>
      <c r="J572" s="29">
        <f t="shared" si="158"/>
        <v>41.694115440740156</v>
      </c>
      <c r="K572" s="32">
        <f>IF((D571+L571+M571-AL571)/($C$21+$C$22)&gt;$C$8,$C$8,(D571+L571+M571-AL571)/($C$21+$C$22))</f>
        <v>1400</v>
      </c>
      <c r="L572" s="97">
        <f t="shared" si="153"/>
        <v>0</v>
      </c>
      <c r="M572" s="96">
        <f t="shared" si="154"/>
        <v>0</v>
      </c>
      <c r="N572" s="98">
        <f t="shared" si="159"/>
        <v>1.7179213529287818</v>
      </c>
      <c r="O572" s="100">
        <f t="shared" si="155"/>
        <v>4.2266987561397071</v>
      </c>
      <c r="P572" s="104">
        <f t="shared" si="160"/>
        <v>18.880500609176615</v>
      </c>
      <c r="Q572" s="102">
        <f t="shared" si="161"/>
        <v>4.9224514715476911E-2</v>
      </c>
      <c r="R572" s="106">
        <f>IF(K572-H571&lt;0,0,K572-H571)</f>
        <v>0</v>
      </c>
      <c r="S572" s="106">
        <f>K572-V572</f>
        <v>0</v>
      </c>
      <c r="T572" s="106">
        <f>IF(R572&gt;0,$C$6-$C$8,IF($C$6-$C$8-W572&lt;0,0,$C$6-$C$8-W572))</f>
        <v>97.214462279726973</v>
      </c>
      <c r="U572" s="107">
        <f>IF(R572=0,IF(U571+(F572-AL572/$C$23)*$C$21/($C$21+$C$22)&gt;$C$8,$C$8,U571+F572*$C$21/($C$21+$C$22)),E572)</f>
        <v>1400</v>
      </c>
      <c r="V572" s="107">
        <f>IF(R572&gt;0,0,IF(V571+(F572-AL572/$C$23)*$C$21/($C$21+$C$22)&gt;$C$8,$C$8,IF(U572=$C$8,V571+(F572-AL572/$C$23)*$C$21/$C$22,V571+(F572-AL572/$C$23)*$C$21/($C$21+$C$22))))</f>
        <v>1400</v>
      </c>
      <c r="W572" s="203">
        <f>IF(R572&gt;0,0,IF(W571+AL572/$C$23&gt;$F$23,$F$23,W571+AL572/$C$23))</f>
        <v>2.7855377202730285</v>
      </c>
      <c r="X572" s="105" t="str">
        <f>IF(R572=0,"-",FORECAST($C$8,Инклинометрия!$B$2:$B$152,Инклинометрия!$A$2:$A$152))</f>
        <v>-</v>
      </c>
      <c r="Y572" s="105" t="str">
        <f>IF(R572=0,"-",FORECAST($C$8-R572,Инклинометрия!$B$2:$B$152,Инклинометрия!$A$2:$A$152))</f>
        <v>-</v>
      </c>
      <c r="Z572" s="105" t="str">
        <f>IF(R572&gt;0,FORECAST($C$8,Инклинометрия!$B$2:$B$152,Инклинометрия!$A$2:$A$152),IF(V572=$C$8,"-",FORECAST($C$8-V572,Инклинометрия!$B$2:$B$152,Инклинометрия!$A$2:$A$152)))</f>
        <v>-</v>
      </c>
      <c r="AA572" s="105" t="str">
        <f>IF(S572=0,"-",FORECAST($C$8-(S572+V572),Инклинометрия!$B$2:$B$152,Инклинометрия!$A$2:$A$152))</f>
        <v>-</v>
      </c>
      <c r="AB572" s="105">
        <f>FORECAST($C$8+T572,Инклинометрия!$B$2:$B$152,Инклинометрия!$A$2:$A$152)</f>
        <v>1422.3537391657405</v>
      </c>
      <c r="AC572" s="105">
        <f>IF(R572=0,FORECAST($C$6-T572,Инклинометрия!$B$2:$B$152,Инклинометрия!$A$2:$A$152),FORECAST($C$8,Инклинометрия!$B$2:$B$152,Инклинометрия!$A$2:$A$152))</f>
        <v>1332.6462608342592</v>
      </c>
      <c r="AD572" s="107">
        <f>IF(R572=0,FORECAST($C$8,Инклинометрия!$B$2:$B$152,Инклинометрия!$A$2:$A$152),Y572)</f>
        <v>1330</v>
      </c>
      <c r="AE572" s="107">
        <f>FORECAST($C$8-(R572+U572),Инклинометрия!$B$2:$B$152,Инклинометрия!$A$2:$A$152)</f>
        <v>0</v>
      </c>
      <c r="AF572" s="107">
        <f>IF(V572=0,"-",FORECAST($C$8,Инклинометрия!$B$2:$B$152,Инклинометрия!$A$2:$A$152))</f>
        <v>1330</v>
      </c>
      <c r="AG572" s="107">
        <f>IF(V572=0,"-",FORECAST($C$8-V572,Инклинометрия!$B$2:$B$152,Инклинометрия!$A$2:$A$152))</f>
        <v>0</v>
      </c>
      <c r="AH572" s="107">
        <f>IF(W572=0,"-",FORECAST($C$8+W572,Инклинометрия!$B$2:$B$152,Инклинометрия!$A$2:$A$152))</f>
        <v>1332.6462608342592</v>
      </c>
      <c r="AI572" s="107">
        <f>IF(W572=0,"-",FORECAST($C$8,Инклинометрия!$B$2:$B$152,Инклинометрия!$A$2:$A$152))</f>
        <v>1330</v>
      </c>
      <c r="AK572" s="122">
        <f t="shared" si="168"/>
        <v>0</v>
      </c>
      <c r="AL572" s="67">
        <f>AK572*(B572-B571)</f>
        <v>0</v>
      </c>
      <c r="AM572" s="23">
        <f t="shared" si="170"/>
        <v>8.6725204696437436E-2</v>
      </c>
      <c r="AN572" s="26">
        <f>AN571+AK572*(B572-B571)/(2*PI()*$C$5*AN571*$K$13)</f>
        <v>0.15480061813468687</v>
      </c>
      <c r="AO572" s="87">
        <f t="shared" si="162"/>
        <v>145932.55112472404</v>
      </c>
      <c r="AP572" s="87">
        <f>IF(R572+U572&lt;$C$8,0,32*$L$23/$C$12^2*($K$10*R572+$K$8*U572)+32*$L$24/($C$14^2-$C$13^2)*($K$10*S572+$K$8*V572))</f>
        <v>44607.551124724028</v>
      </c>
      <c r="AQ572" s="66">
        <f>R572*$C$11*$C$9+U572*$C$11*$C$10</f>
        <v>14695380</v>
      </c>
      <c r="AR572" s="66">
        <f>S572*$C$11*$C$9+V572*$C$11*$C$10</f>
        <v>14695380</v>
      </c>
      <c r="AS572" s="87">
        <f>$C$11*(T572*$C$9+W572*$C$10)</f>
        <v>792178.05375968735</v>
      </c>
      <c r="AT572" s="45">
        <f t="shared" si="156"/>
        <v>15633490.60488441</v>
      </c>
      <c r="AU572" s="75"/>
    </row>
    <row r="573" spans="2:47" ht="15" thickBot="1" x14ac:dyDescent="0.35">
      <c r="B573" s="41">
        <f t="shared" si="163"/>
        <v>10840</v>
      </c>
      <c r="C573" s="8">
        <f t="shared" si="164"/>
        <v>108.4</v>
      </c>
      <c r="D573" s="73">
        <f t="shared" si="152"/>
        <v>144.98500000000001</v>
      </c>
      <c r="E573" s="29">
        <f t="shared" si="169"/>
        <v>35905.090179316241</v>
      </c>
      <c r="F573" s="29">
        <f t="shared" si="165"/>
        <v>66.24555383637778</v>
      </c>
      <c r="G573" s="29">
        <f t="shared" si="166"/>
        <v>88.603428256155269</v>
      </c>
      <c r="H573" s="17">
        <f t="shared" si="167"/>
        <v>48023.058114835294</v>
      </c>
      <c r="I573" s="29">
        <f t="shared" si="157"/>
        <v>2.2250485660981263</v>
      </c>
      <c r="J573" s="29">
        <f t="shared" si="158"/>
        <v>41.694115440740156</v>
      </c>
      <c r="K573" s="32">
        <f>IF((D572+L572+M572-AL572)/($C$21+$C$22)&gt;$C$8,$C$8,(D572+L572+M572-AL572)/($C$21+$C$22))</f>
        <v>1400</v>
      </c>
      <c r="L573" s="97">
        <f t="shared" si="153"/>
        <v>0</v>
      </c>
      <c r="M573" s="96">
        <f t="shared" si="154"/>
        <v>0</v>
      </c>
      <c r="N573" s="98">
        <f t="shared" si="159"/>
        <v>1.7179213529287818</v>
      </c>
      <c r="O573" s="100">
        <f t="shared" si="155"/>
        <v>4.2266987561397071</v>
      </c>
      <c r="P573" s="104">
        <f t="shared" si="160"/>
        <v>18.880500609176615</v>
      </c>
      <c r="Q573" s="102">
        <f t="shared" si="161"/>
        <v>4.9224514715476911E-2</v>
      </c>
      <c r="R573" s="106">
        <f>IF(K573-H572&lt;0,0,K573-H572)</f>
        <v>0</v>
      </c>
      <c r="S573" s="106">
        <f>K573-V573</f>
        <v>0</v>
      </c>
      <c r="T573" s="106">
        <f>IF(R573&gt;0,$C$6-$C$8,IF($C$6-$C$8-W573&lt;0,0,$C$6-$C$8-W573))</f>
        <v>97.214462279726973</v>
      </c>
      <c r="U573" s="107">
        <f>IF(R573=0,IF(U572+(F573-AL573/$C$23)*$C$21/($C$21+$C$22)&gt;$C$8,$C$8,U572+F573*$C$21/($C$21+$C$22)),E573)</f>
        <v>1400</v>
      </c>
      <c r="V573" s="107">
        <f>IF(R573&gt;0,0,IF(V572+(F573-AL573/$C$23)*$C$21/($C$21+$C$22)&gt;$C$8,$C$8,IF(U573=$C$8,V572+(F573-AL573/$C$23)*$C$21/$C$22,V572+(F573-AL573/$C$23)*$C$21/($C$21+$C$22))))</f>
        <v>1400</v>
      </c>
      <c r="W573" s="203">
        <f>IF(R573&gt;0,0,IF(W572+AL573/$C$23&gt;$F$23,$F$23,W572+AL573/$C$23))</f>
        <v>2.7855377202730285</v>
      </c>
      <c r="X573" s="105" t="str">
        <f>IF(R573=0,"-",FORECAST($C$8,Инклинометрия!$B$2:$B$152,Инклинометрия!$A$2:$A$152))</f>
        <v>-</v>
      </c>
      <c r="Y573" s="105" t="str">
        <f>IF(R573=0,"-",FORECAST($C$8-R573,Инклинометрия!$B$2:$B$152,Инклинометрия!$A$2:$A$152))</f>
        <v>-</v>
      </c>
      <c r="Z573" s="105" t="str">
        <f>IF(R573&gt;0,FORECAST($C$8,Инклинометрия!$B$2:$B$152,Инклинометрия!$A$2:$A$152),IF(V573=$C$8,"-",FORECAST($C$8-V573,Инклинометрия!$B$2:$B$152,Инклинометрия!$A$2:$A$152)))</f>
        <v>-</v>
      </c>
      <c r="AA573" s="105" t="str">
        <f>IF(S573=0,"-",FORECAST($C$8-(S573+V573),Инклинометрия!$B$2:$B$152,Инклинометрия!$A$2:$A$152))</f>
        <v>-</v>
      </c>
      <c r="AB573" s="105">
        <f>FORECAST($C$8+T573,Инклинометрия!$B$2:$B$152,Инклинометрия!$A$2:$A$152)</f>
        <v>1422.3537391657405</v>
      </c>
      <c r="AC573" s="105">
        <f>IF(R573=0,FORECAST($C$6-T573,Инклинометрия!$B$2:$B$152,Инклинометрия!$A$2:$A$152),FORECAST($C$8,Инклинометрия!$B$2:$B$152,Инклинометрия!$A$2:$A$152))</f>
        <v>1332.6462608342592</v>
      </c>
      <c r="AD573" s="107">
        <f>IF(R573=0,FORECAST($C$8,Инклинометрия!$B$2:$B$152,Инклинометрия!$A$2:$A$152),Y573)</f>
        <v>1330</v>
      </c>
      <c r="AE573" s="107">
        <f>FORECAST($C$8-(R573+U573),Инклинометрия!$B$2:$B$152,Инклинометрия!$A$2:$A$152)</f>
        <v>0</v>
      </c>
      <c r="AF573" s="107">
        <f>IF(V573=0,"-",FORECAST($C$8,Инклинометрия!$B$2:$B$152,Инклинометрия!$A$2:$A$152))</f>
        <v>1330</v>
      </c>
      <c r="AG573" s="107">
        <f>IF(V573=0,"-",FORECAST($C$8-V573,Инклинометрия!$B$2:$B$152,Инклинометрия!$A$2:$A$152))</f>
        <v>0</v>
      </c>
      <c r="AH573" s="107">
        <f>IF(W573=0,"-",FORECAST($C$8+W573,Инклинометрия!$B$2:$B$152,Инклинометрия!$A$2:$A$152))</f>
        <v>1332.6462608342592</v>
      </c>
      <c r="AI573" s="107">
        <f>IF(W573=0,"-",FORECAST($C$8,Инклинометрия!$B$2:$B$152,Инклинометрия!$A$2:$A$152))</f>
        <v>1330</v>
      </c>
      <c r="AK573" s="122">
        <f t="shared" si="168"/>
        <v>0</v>
      </c>
      <c r="AL573" s="67">
        <f>AK573*(B573-B572)</f>
        <v>0</v>
      </c>
      <c r="AM573" s="23">
        <f t="shared" si="170"/>
        <v>8.6725204696437436E-2</v>
      </c>
      <c r="AN573" s="26">
        <f>AN572+AK573*(B573-B572)/(2*PI()*$C$5*AN572*$K$13)</f>
        <v>0.15480061813468687</v>
      </c>
      <c r="AO573" s="87">
        <f t="shared" si="162"/>
        <v>145932.55112472404</v>
      </c>
      <c r="AP573" s="87">
        <f>IF(R573+U573&lt;$C$8,0,32*$L$23/$C$12^2*($K$10*R573+$K$8*U573)+32*$L$24/($C$14^2-$C$13^2)*($K$10*S573+$K$8*V573))</f>
        <v>44607.551124724028</v>
      </c>
      <c r="AQ573" s="66">
        <f>R573*$C$11*$C$9+U573*$C$11*$C$10</f>
        <v>14695380</v>
      </c>
      <c r="AR573" s="66">
        <f>S573*$C$11*$C$9+V573*$C$11*$C$10</f>
        <v>14695380</v>
      </c>
      <c r="AS573" s="87">
        <f>$C$11*(T573*$C$9+W573*$C$10)</f>
        <v>792178.05375968735</v>
      </c>
      <c r="AT573" s="45">
        <f t="shared" si="156"/>
        <v>15633490.60488441</v>
      </c>
      <c r="AU573" s="75"/>
    </row>
    <row r="574" spans="2:47" ht="15" thickBot="1" x14ac:dyDescent="0.35">
      <c r="B574" s="41">
        <f t="shared" si="163"/>
        <v>10860</v>
      </c>
      <c r="C574" s="8">
        <f t="shared" si="164"/>
        <v>108.60000000000001</v>
      </c>
      <c r="D574" s="73">
        <f t="shared" si="152"/>
        <v>145.25250000000003</v>
      </c>
      <c r="E574" s="29">
        <f t="shared" si="169"/>
        <v>35971.335733152628</v>
      </c>
      <c r="F574" s="29">
        <f t="shared" si="165"/>
        <v>66.24555383637778</v>
      </c>
      <c r="G574" s="29">
        <f t="shared" si="166"/>
        <v>88.603428256155269</v>
      </c>
      <c r="H574" s="17">
        <f t="shared" si="167"/>
        <v>48111.661543091446</v>
      </c>
      <c r="I574" s="29">
        <f t="shared" si="157"/>
        <v>2.2250485660981263</v>
      </c>
      <c r="J574" s="29">
        <f t="shared" si="158"/>
        <v>41.694115440740156</v>
      </c>
      <c r="K574" s="32">
        <f>IF((D573+L573+M573-AL573)/($C$21+$C$22)&gt;$C$8,$C$8,(D573+L573+M573-AL573)/($C$21+$C$22))</f>
        <v>1400</v>
      </c>
      <c r="L574" s="97">
        <f t="shared" si="153"/>
        <v>0</v>
      </c>
      <c r="M574" s="96">
        <f t="shared" si="154"/>
        <v>0</v>
      </c>
      <c r="N574" s="98">
        <f t="shared" si="159"/>
        <v>1.7179213529287818</v>
      </c>
      <c r="O574" s="100">
        <f t="shared" si="155"/>
        <v>4.2266987561397071</v>
      </c>
      <c r="P574" s="104">
        <f t="shared" si="160"/>
        <v>18.880500609176615</v>
      </c>
      <c r="Q574" s="102">
        <f t="shared" si="161"/>
        <v>4.9224514715476911E-2</v>
      </c>
      <c r="R574" s="106">
        <f>IF(K574-H573&lt;0,0,K574-H573)</f>
        <v>0</v>
      </c>
      <c r="S574" s="106">
        <f>K574-V574</f>
        <v>0</v>
      </c>
      <c r="T574" s="106">
        <f>IF(R574&gt;0,$C$6-$C$8,IF($C$6-$C$8-W574&lt;0,0,$C$6-$C$8-W574))</f>
        <v>97.214462279726973</v>
      </c>
      <c r="U574" s="107">
        <f>IF(R574=0,IF(U573+(F574-AL574/$C$23)*$C$21/($C$21+$C$22)&gt;$C$8,$C$8,U573+F574*$C$21/($C$21+$C$22)),E574)</f>
        <v>1400</v>
      </c>
      <c r="V574" s="107">
        <f>IF(R574&gt;0,0,IF(V573+(F574-AL574/$C$23)*$C$21/($C$21+$C$22)&gt;$C$8,$C$8,IF(U574=$C$8,V573+(F574-AL574/$C$23)*$C$21/$C$22,V573+(F574-AL574/$C$23)*$C$21/($C$21+$C$22))))</f>
        <v>1400</v>
      </c>
      <c r="W574" s="203">
        <f>IF(R574&gt;0,0,IF(W573+AL574/$C$23&gt;$F$23,$F$23,W573+AL574/$C$23))</f>
        <v>2.7855377202730285</v>
      </c>
      <c r="X574" s="105" t="str">
        <f>IF(R574=0,"-",FORECAST($C$8,Инклинометрия!$B$2:$B$152,Инклинометрия!$A$2:$A$152))</f>
        <v>-</v>
      </c>
      <c r="Y574" s="105" t="str">
        <f>IF(R574=0,"-",FORECAST($C$8-R574,Инклинометрия!$B$2:$B$152,Инклинометрия!$A$2:$A$152))</f>
        <v>-</v>
      </c>
      <c r="Z574" s="105" t="str">
        <f>IF(R574&gt;0,FORECAST($C$8,Инклинометрия!$B$2:$B$152,Инклинометрия!$A$2:$A$152),IF(V574=$C$8,"-",FORECAST($C$8-V574,Инклинометрия!$B$2:$B$152,Инклинометрия!$A$2:$A$152)))</f>
        <v>-</v>
      </c>
      <c r="AA574" s="105" t="str">
        <f>IF(S574=0,"-",FORECAST($C$8-(S574+V574),Инклинометрия!$B$2:$B$152,Инклинометрия!$A$2:$A$152))</f>
        <v>-</v>
      </c>
      <c r="AB574" s="105">
        <f>FORECAST($C$8+T574,Инклинометрия!$B$2:$B$152,Инклинометрия!$A$2:$A$152)</f>
        <v>1422.3537391657405</v>
      </c>
      <c r="AC574" s="105">
        <f>IF(R574=0,FORECAST($C$6-T574,Инклинометрия!$B$2:$B$152,Инклинометрия!$A$2:$A$152),FORECAST($C$8,Инклинометрия!$B$2:$B$152,Инклинометрия!$A$2:$A$152))</f>
        <v>1332.6462608342592</v>
      </c>
      <c r="AD574" s="107">
        <f>IF(R574=0,FORECAST($C$8,Инклинометрия!$B$2:$B$152,Инклинометрия!$A$2:$A$152),Y574)</f>
        <v>1330</v>
      </c>
      <c r="AE574" s="107">
        <f>FORECAST($C$8-(R574+U574),Инклинометрия!$B$2:$B$152,Инклинометрия!$A$2:$A$152)</f>
        <v>0</v>
      </c>
      <c r="AF574" s="107">
        <f>IF(V574=0,"-",FORECAST($C$8,Инклинометрия!$B$2:$B$152,Инклинометрия!$A$2:$A$152))</f>
        <v>1330</v>
      </c>
      <c r="AG574" s="107">
        <f>IF(V574=0,"-",FORECAST($C$8-V574,Инклинометрия!$B$2:$B$152,Инклинометрия!$A$2:$A$152))</f>
        <v>0</v>
      </c>
      <c r="AH574" s="107">
        <f>IF(W574=0,"-",FORECAST($C$8+W574,Инклинометрия!$B$2:$B$152,Инклинометрия!$A$2:$A$152))</f>
        <v>1332.6462608342592</v>
      </c>
      <c r="AI574" s="107">
        <f>IF(W574=0,"-",FORECAST($C$8,Инклинометрия!$B$2:$B$152,Инклинометрия!$A$2:$A$152))</f>
        <v>1330</v>
      </c>
      <c r="AK574" s="122">
        <f t="shared" si="168"/>
        <v>0</v>
      </c>
      <c r="AL574" s="67">
        <f>AK574*(B574-B573)</f>
        <v>0</v>
      </c>
      <c r="AM574" s="23">
        <f t="shared" si="170"/>
        <v>8.6725204696437436E-2</v>
      </c>
      <c r="AN574" s="26">
        <f>AN573+AK574*(B574-B573)/(2*PI()*$C$5*AN573*$K$13)</f>
        <v>0.15480061813468687</v>
      </c>
      <c r="AO574" s="87">
        <f t="shared" si="162"/>
        <v>145932.55112472404</v>
      </c>
      <c r="AP574" s="87">
        <f>IF(R574+U574&lt;$C$8,0,32*$L$23/$C$12^2*($K$10*R574+$K$8*U574)+32*$L$24/($C$14^2-$C$13^2)*($K$10*S574+$K$8*V574))</f>
        <v>44607.551124724028</v>
      </c>
      <c r="AQ574" s="66">
        <f>R574*$C$11*$C$9+U574*$C$11*$C$10</f>
        <v>14695380</v>
      </c>
      <c r="AR574" s="66">
        <f>S574*$C$11*$C$9+V574*$C$11*$C$10</f>
        <v>14695380</v>
      </c>
      <c r="AS574" s="87">
        <f>$C$11*(T574*$C$9+W574*$C$10)</f>
        <v>792178.05375968735</v>
      </c>
      <c r="AT574" s="45">
        <f t="shared" si="156"/>
        <v>15633490.60488441</v>
      </c>
      <c r="AU574" s="75"/>
    </row>
    <row r="575" spans="2:47" ht="15" thickBot="1" x14ac:dyDescent="0.35">
      <c r="B575" s="41">
        <f t="shared" si="163"/>
        <v>10880</v>
      </c>
      <c r="C575" s="8">
        <f t="shared" si="164"/>
        <v>108.8</v>
      </c>
      <c r="D575" s="73">
        <f t="shared" si="152"/>
        <v>145.52000000000001</v>
      </c>
      <c r="E575" s="29">
        <f t="shared" si="169"/>
        <v>36037.581286989</v>
      </c>
      <c r="F575" s="29">
        <f t="shared" si="165"/>
        <v>66.245553836373062</v>
      </c>
      <c r="G575" s="29">
        <f t="shared" si="166"/>
        <v>88.603428256148959</v>
      </c>
      <c r="H575" s="17">
        <f t="shared" si="167"/>
        <v>48200.264971347598</v>
      </c>
      <c r="I575" s="29">
        <f t="shared" si="157"/>
        <v>2.2250485660981263</v>
      </c>
      <c r="J575" s="29">
        <f t="shared" si="158"/>
        <v>41.69411544073867</v>
      </c>
      <c r="K575" s="32">
        <f>IF((D574+L574+M574-AL574)/($C$21+$C$22)&gt;$C$8,$C$8,(D574+L574+M574-AL574)/($C$21+$C$22))</f>
        <v>1400</v>
      </c>
      <c r="L575" s="97">
        <f t="shared" si="153"/>
        <v>0</v>
      </c>
      <c r="M575" s="96">
        <f t="shared" si="154"/>
        <v>0</v>
      </c>
      <c r="N575" s="98">
        <f t="shared" si="159"/>
        <v>1.7179213529287818</v>
      </c>
      <c r="O575" s="100">
        <f t="shared" si="155"/>
        <v>4.2266987561397071</v>
      </c>
      <c r="P575" s="104">
        <f t="shared" si="160"/>
        <v>18.880500609176615</v>
      </c>
      <c r="Q575" s="102">
        <f t="shared" si="161"/>
        <v>4.9224514715476911E-2</v>
      </c>
      <c r="R575" s="106">
        <f>IF(K575-H574&lt;0,0,K575-H574)</f>
        <v>0</v>
      </c>
      <c r="S575" s="106">
        <f>K575-V575</f>
        <v>0</v>
      </c>
      <c r="T575" s="106">
        <f>IF(R575&gt;0,$C$6-$C$8,IF($C$6-$C$8-W575&lt;0,0,$C$6-$C$8-W575))</f>
        <v>97.214462279726973</v>
      </c>
      <c r="U575" s="107">
        <f>IF(R575=0,IF(U574+(F575-AL575/$C$23)*$C$21/($C$21+$C$22)&gt;$C$8,$C$8,U574+F575*$C$21/($C$21+$C$22)),E575)</f>
        <v>1400</v>
      </c>
      <c r="V575" s="107">
        <f>IF(R575&gt;0,0,IF(V574+(F575-AL575/$C$23)*$C$21/($C$21+$C$22)&gt;$C$8,$C$8,IF(U575=$C$8,V574+(F575-AL575/$C$23)*$C$21/$C$22,V574+(F575-AL575/$C$23)*$C$21/($C$21+$C$22))))</f>
        <v>1400</v>
      </c>
      <c r="W575" s="203">
        <f>IF(R575&gt;0,0,IF(W574+AL575/$C$23&gt;$F$23,$F$23,W574+AL575/$C$23))</f>
        <v>2.7855377202730285</v>
      </c>
      <c r="X575" s="105" t="str">
        <f>IF(R575=0,"-",FORECAST($C$8,Инклинометрия!$B$2:$B$152,Инклинометрия!$A$2:$A$152))</f>
        <v>-</v>
      </c>
      <c r="Y575" s="105" t="str">
        <f>IF(R575=0,"-",FORECAST($C$8-R575,Инклинометрия!$B$2:$B$152,Инклинометрия!$A$2:$A$152))</f>
        <v>-</v>
      </c>
      <c r="Z575" s="105" t="str">
        <f>IF(R575&gt;0,FORECAST($C$8,Инклинометрия!$B$2:$B$152,Инклинометрия!$A$2:$A$152),IF(V575=$C$8,"-",FORECAST($C$8-V575,Инклинометрия!$B$2:$B$152,Инклинометрия!$A$2:$A$152)))</f>
        <v>-</v>
      </c>
      <c r="AA575" s="105" t="str">
        <f>IF(S575=0,"-",FORECAST($C$8-(S575+V575),Инклинометрия!$B$2:$B$152,Инклинометрия!$A$2:$A$152))</f>
        <v>-</v>
      </c>
      <c r="AB575" s="105">
        <f>FORECAST($C$8+T575,Инклинометрия!$B$2:$B$152,Инклинометрия!$A$2:$A$152)</f>
        <v>1422.3537391657405</v>
      </c>
      <c r="AC575" s="105">
        <f>IF(R575=0,FORECAST($C$6-T575,Инклинометрия!$B$2:$B$152,Инклинометрия!$A$2:$A$152),FORECAST($C$8,Инклинометрия!$B$2:$B$152,Инклинометрия!$A$2:$A$152))</f>
        <v>1332.6462608342592</v>
      </c>
      <c r="AD575" s="107">
        <f>IF(R575=0,FORECAST($C$8,Инклинометрия!$B$2:$B$152,Инклинометрия!$A$2:$A$152),Y575)</f>
        <v>1330</v>
      </c>
      <c r="AE575" s="107">
        <f>FORECAST($C$8-(R575+U575),Инклинометрия!$B$2:$B$152,Инклинометрия!$A$2:$A$152)</f>
        <v>0</v>
      </c>
      <c r="AF575" s="107">
        <f>IF(V575=0,"-",FORECAST($C$8,Инклинометрия!$B$2:$B$152,Инклинометрия!$A$2:$A$152))</f>
        <v>1330</v>
      </c>
      <c r="AG575" s="107">
        <f>IF(V575=0,"-",FORECAST($C$8-V575,Инклинометрия!$B$2:$B$152,Инклинометрия!$A$2:$A$152))</f>
        <v>0</v>
      </c>
      <c r="AH575" s="107">
        <f>IF(W575=0,"-",FORECAST($C$8+W575,Инклинометрия!$B$2:$B$152,Инклинометрия!$A$2:$A$152))</f>
        <v>1332.6462608342592</v>
      </c>
      <c r="AI575" s="107">
        <f>IF(W575=0,"-",FORECAST($C$8,Инклинометрия!$B$2:$B$152,Инклинометрия!$A$2:$A$152))</f>
        <v>1330</v>
      </c>
      <c r="AK575" s="122">
        <f t="shared" si="168"/>
        <v>0</v>
      </c>
      <c r="AL575" s="67">
        <f>AK575*(B575-B574)</f>
        <v>0</v>
      </c>
      <c r="AM575" s="23">
        <f t="shared" si="170"/>
        <v>8.6725204696437436E-2</v>
      </c>
      <c r="AN575" s="26">
        <f>AN574+AK575*(B575-B574)/(2*PI()*$C$5*AN574*$K$13)</f>
        <v>0.15480061813468687</v>
      </c>
      <c r="AO575" s="87">
        <f t="shared" si="162"/>
        <v>145932.55112472404</v>
      </c>
      <c r="AP575" s="87">
        <f>IF(R575+U575&lt;$C$8,0,32*$L$23/$C$12^2*($K$10*R575+$K$8*U575)+32*$L$24/($C$14^2-$C$13^2)*($K$10*S575+$K$8*V575))</f>
        <v>44607.551124724028</v>
      </c>
      <c r="AQ575" s="66">
        <f>R575*$C$11*$C$9+U575*$C$11*$C$10</f>
        <v>14695380</v>
      </c>
      <c r="AR575" s="66">
        <f>S575*$C$11*$C$9+V575*$C$11*$C$10</f>
        <v>14695380</v>
      </c>
      <c r="AS575" s="87">
        <f>$C$11*(T575*$C$9+W575*$C$10)</f>
        <v>792178.05375968735</v>
      </c>
      <c r="AT575" s="45">
        <f t="shared" si="156"/>
        <v>15633490.60488441</v>
      </c>
      <c r="AU575" s="75"/>
    </row>
    <row r="576" spans="2:47" ht="15" thickBot="1" x14ac:dyDescent="0.35">
      <c r="B576" s="41">
        <f t="shared" si="163"/>
        <v>10900</v>
      </c>
      <c r="C576" s="8">
        <f t="shared" si="164"/>
        <v>109</v>
      </c>
      <c r="D576" s="73">
        <f t="shared" si="152"/>
        <v>145.78749999999999</v>
      </c>
      <c r="E576" s="29">
        <f t="shared" si="169"/>
        <v>36103.826840825372</v>
      </c>
      <c r="F576" s="29">
        <f t="shared" si="165"/>
        <v>66.24555383637778</v>
      </c>
      <c r="G576" s="29">
        <f t="shared" si="166"/>
        <v>88.603428256155269</v>
      </c>
      <c r="H576" s="17">
        <f t="shared" si="167"/>
        <v>48288.868399603751</v>
      </c>
      <c r="I576" s="29">
        <f t="shared" si="157"/>
        <v>2.2250485660981263</v>
      </c>
      <c r="J576" s="29">
        <f t="shared" si="158"/>
        <v>41.694115440740156</v>
      </c>
      <c r="K576" s="32">
        <f>IF((D575+L575+M575-AL575)/($C$21+$C$22)&gt;$C$8,$C$8,(D575+L575+M575-AL575)/($C$21+$C$22))</f>
        <v>1400</v>
      </c>
      <c r="L576" s="97">
        <f t="shared" si="153"/>
        <v>0</v>
      </c>
      <c r="M576" s="96">
        <f t="shared" si="154"/>
        <v>0</v>
      </c>
      <c r="N576" s="98">
        <f t="shared" si="159"/>
        <v>1.7179213529287818</v>
      </c>
      <c r="O576" s="100">
        <f t="shared" si="155"/>
        <v>4.2266987561397071</v>
      </c>
      <c r="P576" s="104">
        <f t="shared" si="160"/>
        <v>18.880500609176615</v>
      </c>
      <c r="Q576" s="102">
        <f t="shared" si="161"/>
        <v>4.9224514715476911E-2</v>
      </c>
      <c r="R576" s="106">
        <f>IF(K576-H575&lt;0,0,K576-H575)</f>
        <v>0</v>
      </c>
      <c r="S576" s="106">
        <f>K576-V576</f>
        <v>0</v>
      </c>
      <c r="T576" s="106">
        <f>IF(R576&gt;0,$C$6-$C$8,IF($C$6-$C$8-W576&lt;0,0,$C$6-$C$8-W576))</f>
        <v>97.214462279726973</v>
      </c>
      <c r="U576" s="107">
        <f>IF(R576=0,IF(U575+(F576-AL576/$C$23)*$C$21/($C$21+$C$22)&gt;$C$8,$C$8,U575+F576*$C$21/($C$21+$C$22)),E576)</f>
        <v>1400</v>
      </c>
      <c r="V576" s="107">
        <f>IF(R576&gt;0,0,IF(V575+(F576-AL576/$C$23)*$C$21/($C$21+$C$22)&gt;$C$8,$C$8,IF(U576=$C$8,V575+(F576-AL576/$C$23)*$C$21/$C$22,V575+(F576-AL576/$C$23)*$C$21/($C$21+$C$22))))</f>
        <v>1400</v>
      </c>
      <c r="W576" s="203">
        <f>IF(R576&gt;0,0,IF(W575+AL576/$C$23&gt;$F$23,$F$23,W575+AL576/$C$23))</f>
        <v>2.7855377202730285</v>
      </c>
      <c r="X576" s="105" t="str">
        <f>IF(R576=0,"-",FORECAST($C$8,Инклинометрия!$B$2:$B$152,Инклинометрия!$A$2:$A$152))</f>
        <v>-</v>
      </c>
      <c r="Y576" s="105" t="str">
        <f>IF(R576=0,"-",FORECAST($C$8-R576,Инклинометрия!$B$2:$B$152,Инклинометрия!$A$2:$A$152))</f>
        <v>-</v>
      </c>
      <c r="Z576" s="105" t="str">
        <f>IF(R576&gt;0,FORECAST($C$8,Инклинометрия!$B$2:$B$152,Инклинометрия!$A$2:$A$152),IF(V576=$C$8,"-",FORECAST($C$8-V576,Инклинометрия!$B$2:$B$152,Инклинометрия!$A$2:$A$152)))</f>
        <v>-</v>
      </c>
      <c r="AA576" s="105" t="str">
        <f>IF(S576=0,"-",FORECAST($C$8-(S576+V576),Инклинометрия!$B$2:$B$152,Инклинометрия!$A$2:$A$152))</f>
        <v>-</v>
      </c>
      <c r="AB576" s="105">
        <f>FORECAST($C$8+T576,Инклинометрия!$B$2:$B$152,Инклинометрия!$A$2:$A$152)</f>
        <v>1422.3537391657405</v>
      </c>
      <c r="AC576" s="105">
        <f>IF(R576=0,FORECAST($C$6-T576,Инклинометрия!$B$2:$B$152,Инклинометрия!$A$2:$A$152),FORECAST($C$8,Инклинометрия!$B$2:$B$152,Инклинометрия!$A$2:$A$152))</f>
        <v>1332.6462608342592</v>
      </c>
      <c r="AD576" s="107">
        <f>IF(R576=0,FORECAST($C$8,Инклинометрия!$B$2:$B$152,Инклинометрия!$A$2:$A$152),Y576)</f>
        <v>1330</v>
      </c>
      <c r="AE576" s="107">
        <f>FORECAST($C$8-(R576+U576),Инклинометрия!$B$2:$B$152,Инклинометрия!$A$2:$A$152)</f>
        <v>0</v>
      </c>
      <c r="AF576" s="107">
        <f>IF(V576=0,"-",FORECAST($C$8,Инклинометрия!$B$2:$B$152,Инклинометрия!$A$2:$A$152))</f>
        <v>1330</v>
      </c>
      <c r="AG576" s="107">
        <f>IF(V576=0,"-",FORECAST($C$8-V576,Инклинометрия!$B$2:$B$152,Инклинометрия!$A$2:$A$152))</f>
        <v>0</v>
      </c>
      <c r="AH576" s="107">
        <f>IF(W576=0,"-",FORECAST($C$8+W576,Инклинометрия!$B$2:$B$152,Инклинометрия!$A$2:$A$152))</f>
        <v>1332.6462608342592</v>
      </c>
      <c r="AI576" s="107">
        <f>IF(W576=0,"-",FORECAST($C$8,Инклинометрия!$B$2:$B$152,Инклинометрия!$A$2:$A$152))</f>
        <v>1330</v>
      </c>
      <c r="AK576" s="122">
        <f t="shared" si="168"/>
        <v>0</v>
      </c>
      <c r="AL576" s="67">
        <f>AK576*(B576-B575)</f>
        <v>0</v>
      </c>
      <c r="AM576" s="23">
        <f t="shared" si="170"/>
        <v>8.6725204696437436E-2</v>
      </c>
      <c r="AN576" s="26">
        <f>AN575+AK576*(B576-B575)/(2*PI()*$C$5*AN575*$K$13)</f>
        <v>0.15480061813468687</v>
      </c>
      <c r="AO576" s="87">
        <f t="shared" si="162"/>
        <v>145932.55112472404</v>
      </c>
      <c r="AP576" s="87">
        <f>IF(R576+U576&lt;$C$8,0,32*$L$23/$C$12^2*($K$10*R576+$K$8*U576)+32*$L$24/($C$14^2-$C$13^2)*($K$10*S576+$K$8*V576))</f>
        <v>44607.551124724028</v>
      </c>
      <c r="AQ576" s="66">
        <f>R576*$C$11*$C$9+U576*$C$11*$C$10</f>
        <v>14695380</v>
      </c>
      <c r="AR576" s="66">
        <f>S576*$C$11*$C$9+V576*$C$11*$C$10</f>
        <v>14695380</v>
      </c>
      <c r="AS576" s="87">
        <f>$C$11*(T576*$C$9+W576*$C$10)</f>
        <v>792178.05375968735</v>
      </c>
      <c r="AT576" s="45">
        <f t="shared" si="156"/>
        <v>15633490.60488441</v>
      </c>
      <c r="AU576" s="75"/>
    </row>
    <row r="577" spans="2:47" ht="15" thickBot="1" x14ac:dyDescent="0.35">
      <c r="B577" s="41">
        <f t="shared" si="163"/>
        <v>10920</v>
      </c>
      <c r="C577" s="8">
        <f t="shared" si="164"/>
        <v>109.2</v>
      </c>
      <c r="D577" s="73">
        <f t="shared" si="152"/>
        <v>146.05500000000001</v>
      </c>
      <c r="E577" s="29">
        <f t="shared" si="169"/>
        <v>36170.072394661751</v>
      </c>
      <c r="F577" s="29">
        <f t="shared" si="165"/>
        <v>66.24555383637778</v>
      </c>
      <c r="G577" s="29">
        <f t="shared" si="166"/>
        <v>88.603428256155269</v>
      </c>
      <c r="H577" s="17">
        <f t="shared" si="167"/>
        <v>48377.471827859903</v>
      </c>
      <c r="I577" s="29">
        <f t="shared" si="157"/>
        <v>2.2250485660981263</v>
      </c>
      <c r="J577" s="29">
        <f t="shared" si="158"/>
        <v>41.694115440740156</v>
      </c>
      <c r="K577" s="32">
        <f>IF((D576+L576+M576-AL576)/($C$21+$C$22)&gt;$C$8,$C$8,(D576+L576+M576-AL576)/($C$21+$C$22))</f>
        <v>1400</v>
      </c>
      <c r="L577" s="97">
        <f t="shared" si="153"/>
        <v>0</v>
      </c>
      <c r="M577" s="96">
        <f t="shared" si="154"/>
        <v>0</v>
      </c>
      <c r="N577" s="98">
        <f t="shared" si="159"/>
        <v>1.7179213529287818</v>
      </c>
      <c r="O577" s="100">
        <f t="shared" si="155"/>
        <v>4.2266987561397071</v>
      </c>
      <c r="P577" s="104">
        <f t="shared" si="160"/>
        <v>18.880500609176615</v>
      </c>
      <c r="Q577" s="102">
        <f t="shared" si="161"/>
        <v>4.9224514715476911E-2</v>
      </c>
      <c r="R577" s="106">
        <f>IF(K577-H576&lt;0,0,K577-H576)</f>
        <v>0</v>
      </c>
      <c r="S577" s="106">
        <f>K577-V577</f>
        <v>0</v>
      </c>
      <c r="T577" s="106">
        <f>IF(R577&gt;0,$C$6-$C$8,IF($C$6-$C$8-W577&lt;0,0,$C$6-$C$8-W577))</f>
        <v>97.214462279726973</v>
      </c>
      <c r="U577" s="107">
        <f>IF(R577=0,IF(U576+(F577-AL577/$C$23)*$C$21/($C$21+$C$22)&gt;$C$8,$C$8,U576+F577*$C$21/($C$21+$C$22)),E577)</f>
        <v>1400</v>
      </c>
      <c r="V577" s="107">
        <f>IF(R577&gt;0,0,IF(V576+(F577-AL577/$C$23)*$C$21/($C$21+$C$22)&gt;$C$8,$C$8,IF(U577=$C$8,V576+(F577-AL577/$C$23)*$C$21/$C$22,V576+(F577-AL577/$C$23)*$C$21/($C$21+$C$22))))</f>
        <v>1400</v>
      </c>
      <c r="W577" s="203">
        <f>IF(R577&gt;0,0,IF(W576+AL577/$C$23&gt;$F$23,$F$23,W576+AL577/$C$23))</f>
        <v>2.7855377202730285</v>
      </c>
      <c r="X577" s="105" t="str">
        <f>IF(R577=0,"-",FORECAST($C$8,Инклинометрия!$B$2:$B$152,Инклинометрия!$A$2:$A$152))</f>
        <v>-</v>
      </c>
      <c r="Y577" s="105" t="str">
        <f>IF(R577=0,"-",FORECAST($C$8-R577,Инклинометрия!$B$2:$B$152,Инклинометрия!$A$2:$A$152))</f>
        <v>-</v>
      </c>
      <c r="Z577" s="105" t="str">
        <f>IF(R577&gt;0,FORECAST($C$8,Инклинометрия!$B$2:$B$152,Инклинометрия!$A$2:$A$152),IF(V577=$C$8,"-",FORECAST($C$8-V577,Инклинометрия!$B$2:$B$152,Инклинометрия!$A$2:$A$152)))</f>
        <v>-</v>
      </c>
      <c r="AA577" s="105" t="str">
        <f>IF(S577=0,"-",FORECAST($C$8-(S577+V577),Инклинометрия!$B$2:$B$152,Инклинометрия!$A$2:$A$152))</f>
        <v>-</v>
      </c>
      <c r="AB577" s="105">
        <f>FORECAST($C$8+T577,Инклинометрия!$B$2:$B$152,Инклинометрия!$A$2:$A$152)</f>
        <v>1422.3537391657405</v>
      </c>
      <c r="AC577" s="105">
        <f>IF(R577=0,FORECAST($C$6-T577,Инклинометрия!$B$2:$B$152,Инклинометрия!$A$2:$A$152),FORECAST($C$8,Инклинометрия!$B$2:$B$152,Инклинометрия!$A$2:$A$152))</f>
        <v>1332.6462608342592</v>
      </c>
      <c r="AD577" s="107">
        <f>IF(R577=0,FORECAST($C$8,Инклинометрия!$B$2:$B$152,Инклинометрия!$A$2:$A$152),Y577)</f>
        <v>1330</v>
      </c>
      <c r="AE577" s="107">
        <f>FORECAST($C$8-(R577+U577),Инклинометрия!$B$2:$B$152,Инклинометрия!$A$2:$A$152)</f>
        <v>0</v>
      </c>
      <c r="AF577" s="107">
        <f>IF(V577=0,"-",FORECAST($C$8,Инклинометрия!$B$2:$B$152,Инклинометрия!$A$2:$A$152))</f>
        <v>1330</v>
      </c>
      <c r="AG577" s="107">
        <f>IF(V577=0,"-",FORECAST($C$8-V577,Инклинометрия!$B$2:$B$152,Инклинометрия!$A$2:$A$152))</f>
        <v>0</v>
      </c>
      <c r="AH577" s="107">
        <f>IF(W577=0,"-",FORECAST($C$8+W577,Инклинометрия!$B$2:$B$152,Инклинометрия!$A$2:$A$152))</f>
        <v>1332.6462608342592</v>
      </c>
      <c r="AI577" s="107">
        <f>IF(W577=0,"-",FORECAST($C$8,Инклинометрия!$B$2:$B$152,Инклинометрия!$A$2:$A$152))</f>
        <v>1330</v>
      </c>
      <c r="AK577" s="122">
        <f t="shared" si="168"/>
        <v>0</v>
      </c>
      <c r="AL577" s="67">
        <f>AK577*(B577-B576)</f>
        <v>0</v>
      </c>
      <c r="AM577" s="23">
        <f t="shared" si="170"/>
        <v>8.6725204696437436E-2</v>
      </c>
      <c r="AN577" s="26">
        <f>AN576+AK577*(B577-B576)/(2*PI()*$C$5*AN576*$K$13)</f>
        <v>0.15480061813468687</v>
      </c>
      <c r="AO577" s="87">
        <f t="shared" si="162"/>
        <v>145932.55112472404</v>
      </c>
      <c r="AP577" s="87">
        <f>IF(R577+U577&lt;$C$8,0,32*$L$23/$C$12^2*($K$10*R577+$K$8*U577)+32*$L$24/($C$14^2-$C$13^2)*($K$10*S577+$K$8*V577))</f>
        <v>44607.551124724028</v>
      </c>
      <c r="AQ577" s="66">
        <f>R577*$C$11*$C$9+U577*$C$11*$C$10</f>
        <v>14695380</v>
      </c>
      <c r="AR577" s="66">
        <f>S577*$C$11*$C$9+V577*$C$11*$C$10</f>
        <v>14695380</v>
      </c>
      <c r="AS577" s="87">
        <f>$C$11*(T577*$C$9+W577*$C$10)</f>
        <v>792178.05375968735</v>
      </c>
      <c r="AT577" s="45">
        <f t="shared" si="156"/>
        <v>15633490.60488441</v>
      </c>
      <c r="AU577" s="75"/>
    </row>
    <row r="578" spans="2:47" ht="15" thickBot="1" x14ac:dyDescent="0.35">
      <c r="B578" s="41">
        <f t="shared" si="163"/>
        <v>10940</v>
      </c>
      <c r="C578" s="8">
        <f t="shared" si="164"/>
        <v>109.4</v>
      </c>
      <c r="D578" s="73">
        <f t="shared" si="152"/>
        <v>146.32249999999999</v>
      </c>
      <c r="E578" s="29">
        <f t="shared" si="169"/>
        <v>36236.317948498137</v>
      </c>
      <c r="F578" s="29">
        <f t="shared" si="165"/>
        <v>66.24555383637778</v>
      </c>
      <c r="G578" s="29">
        <f t="shared" si="166"/>
        <v>88.603428256155269</v>
      </c>
      <c r="H578" s="17">
        <f t="shared" si="167"/>
        <v>48466.075256116055</v>
      </c>
      <c r="I578" s="29">
        <f t="shared" si="157"/>
        <v>2.2250485660981263</v>
      </c>
      <c r="J578" s="29">
        <f t="shared" si="158"/>
        <v>41.694115440740156</v>
      </c>
      <c r="K578" s="32">
        <f>IF((D577+L577+M577-AL577)/($C$21+$C$22)&gt;$C$8,$C$8,(D577+L577+M577-AL577)/($C$21+$C$22))</f>
        <v>1400</v>
      </c>
      <c r="L578" s="97">
        <f t="shared" si="153"/>
        <v>0</v>
      </c>
      <c r="M578" s="96">
        <f t="shared" si="154"/>
        <v>0</v>
      </c>
      <c r="N578" s="98">
        <f t="shared" si="159"/>
        <v>1.7179213529287818</v>
      </c>
      <c r="O578" s="100">
        <f t="shared" si="155"/>
        <v>4.2266987561397071</v>
      </c>
      <c r="P578" s="104">
        <f t="shared" si="160"/>
        <v>18.880500609176615</v>
      </c>
      <c r="Q578" s="102">
        <f t="shared" si="161"/>
        <v>4.9224514715476911E-2</v>
      </c>
      <c r="R578" s="106">
        <f>IF(K578-H577&lt;0,0,K578-H577)</f>
        <v>0</v>
      </c>
      <c r="S578" s="106">
        <f>K578-V578</f>
        <v>0</v>
      </c>
      <c r="T578" s="106">
        <f>IF(R578&gt;0,$C$6-$C$8,IF($C$6-$C$8-W578&lt;0,0,$C$6-$C$8-W578))</f>
        <v>97.214462279726973</v>
      </c>
      <c r="U578" s="107">
        <f>IF(R578=0,IF(U577+(F578-AL578/$C$23)*$C$21/($C$21+$C$22)&gt;$C$8,$C$8,U577+F578*$C$21/($C$21+$C$22)),E578)</f>
        <v>1400</v>
      </c>
      <c r="V578" s="107">
        <f>IF(R578&gt;0,0,IF(V577+(F578-AL578/$C$23)*$C$21/($C$21+$C$22)&gt;$C$8,$C$8,IF(U578=$C$8,V577+(F578-AL578/$C$23)*$C$21/$C$22,V577+(F578-AL578/$C$23)*$C$21/($C$21+$C$22))))</f>
        <v>1400</v>
      </c>
      <c r="W578" s="203">
        <f>IF(R578&gt;0,0,IF(W577+AL578/$C$23&gt;$F$23,$F$23,W577+AL578/$C$23))</f>
        <v>2.7855377202730285</v>
      </c>
      <c r="X578" s="105" t="str">
        <f>IF(R578=0,"-",FORECAST($C$8,Инклинометрия!$B$2:$B$152,Инклинометрия!$A$2:$A$152))</f>
        <v>-</v>
      </c>
      <c r="Y578" s="105" t="str">
        <f>IF(R578=0,"-",FORECAST($C$8-R578,Инклинометрия!$B$2:$B$152,Инклинометрия!$A$2:$A$152))</f>
        <v>-</v>
      </c>
      <c r="Z578" s="105" t="str">
        <f>IF(R578&gt;0,FORECAST($C$8,Инклинометрия!$B$2:$B$152,Инклинометрия!$A$2:$A$152),IF(V578=$C$8,"-",FORECAST($C$8-V578,Инклинометрия!$B$2:$B$152,Инклинометрия!$A$2:$A$152)))</f>
        <v>-</v>
      </c>
      <c r="AA578" s="105" t="str">
        <f>IF(S578=0,"-",FORECAST($C$8-(S578+V578),Инклинометрия!$B$2:$B$152,Инклинометрия!$A$2:$A$152))</f>
        <v>-</v>
      </c>
      <c r="AB578" s="105">
        <f>FORECAST($C$8+T578,Инклинометрия!$B$2:$B$152,Инклинометрия!$A$2:$A$152)</f>
        <v>1422.3537391657405</v>
      </c>
      <c r="AC578" s="105">
        <f>IF(R578=0,FORECAST($C$6-T578,Инклинометрия!$B$2:$B$152,Инклинометрия!$A$2:$A$152),FORECAST($C$8,Инклинометрия!$B$2:$B$152,Инклинометрия!$A$2:$A$152))</f>
        <v>1332.6462608342592</v>
      </c>
      <c r="AD578" s="107">
        <f>IF(R578=0,FORECAST($C$8,Инклинометрия!$B$2:$B$152,Инклинометрия!$A$2:$A$152),Y578)</f>
        <v>1330</v>
      </c>
      <c r="AE578" s="107">
        <f>FORECAST($C$8-(R578+U578),Инклинометрия!$B$2:$B$152,Инклинометрия!$A$2:$A$152)</f>
        <v>0</v>
      </c>
      <c r="AF578" s="107">
        <f>IF(V578=0,"-",FORECAST($C$8,Инклинометрия!$B$2:$B$152,Инклинометрия!$A$2:$A$152))</f>
        <v>1330</v>
      </c>
      <c r="AG578" s="107">
        <f>IF(V578=0,"-",FORECAST($C$8-V578,Инклинометрия!$B$2:$B$152,Инклинометрия!$A$2:$A$152))</f>
        <v>0</v>
      </c>
      <c r="AH578" s="107">
        <f>IF(W578=0,"-",FORECAST($C$8+W578,Инклинометрия!$B$2:$B$152,Инклинометрия!$A$2:$A$152))</f>
        <v>1332.6462608342592</v>
      </c>
      <c r="AI578" s="107">
        <f>IF(W578=0,"-",FORECAST($C$8,Инклинометрия!$B$2:$B$152,Инклинометрия!$A$2:$A$152))</f>
        <v>1330</v>
      </c>
      <c r="AK578" s="122">
        <f t="shared" si="168"/>
        <v>0</v>
      </c>
      <c r="AL578" s="67">
        <f>AK578*(B578-B577)</f>
        <v>0</v>
      </c>
      <c r="AM578" s="23">
        <f t="shared" si="170"/>
        <v>8.6725204696437436E-2</v>
      </c>
      <c r="AN578" s="26">
        <f>AN577+AK578*(B578-B577)/(2*PI()*$C$5*AN577*$K$13)</f>
        <v>0.15480061813468687</v>
      </c>
      <c r="AO578" s="87">
        <f t="shared" si="162"/>
        <v>145932.55112472404</v>
      </c>
      <c r="AP578" s="87">
        <f>IF(R578+U578&lt;$C$8,0,32*$L$23/$C$12^2*($K$10*R578+$K$8*U578)+32*$L$24/($C$14^2-$C$13^2)*($K$10*S578+$K$8*V578))</f>
        <v>44607.551124724028</v>
      </c>
      <c r="AQ578" s="66">
        <f>R578*$C$11*$C$9+U578*$C$11*$C$10</f>
        <v>14695380</v>
      </c>
      <c r="AR578" s="66">
        <f>S578*$C$11*$C$9+V578*$C$11*$C$10</f>
        <v>14695380</v>
      </c>
      <c r="AS578" s="87">
        <f>$C$11*(T578*$C$9+W578*$C$10)</f>
        <v>792178.05375968735</v>
      </c>
      <c r="AT578" s="45">
        <f t="shared" si="156"/>
        <v>15633490.60488441</v>
      </c>
      <c r="AU578" s="75"/>
    </row>
    <row r="579" spans="2:47" ht="15" thickBot="1" x14ac:dyDescent="0.35">
      <c r="B579" s="41">
        <f t="shared" si="163"/>
        <v>10960</v>
      </c>
      <c r="C579" s="8">
        <f t="shared" si="164"/>
        <v>109.60000000000001</v>
      </c>
      <c r="D579" s="73">
        <f t="shared" si="152"/>
        <v>146.59000000000003</v>
      </c>
      <c r="E579" s="29">
        <f t="shared" si="169"/>
        <v>36302.563502334509</v>
      </c>
      <c r="F579" s="29">
        <f t="shared" si="165"/>
        <v>66.24555383637778</v>
      </c>
      <c r="G579" s="29">
        <f t="shared" si="166"/>
        <v>88.603428256155269</v>
      </c>
      <c r="H579" s="17">
        <f t="shared" si="167"/>
        <v>48554.678684372207</v>
      </c>
      <c r="I579" s="29">
        <f t="shared" si="157"/>
        <v>2.2250485660981263</v>
      </c>
      <c r="J579" s="29">
        <f t="shared" si="158"/>
        <v>41.694115440740156</v>
      </c>
      <c r="K579" s="32">
        <f>IF((D578+L578+M578-AL578)/($C$21+$C$22)&gt;$C$8,$C$8,(D578+L578+M578-AL578)/($C$21+$C$22))</f>
        <v>1400</v>
      </c>
      <c r="L579" s="97">
        <f t="shared" si="153"/>
        <v>0</v>
      </c>
      <c r="M579" s="96">
        <f t="shared" si="154"/>
        <v>0</v>
      </c>
      <c r="N579" s="98">
        <f t="shared" si="159"/>
        <v>1.7179213529287818</v>
      </c>
      <c r="O579" s="100">
        <f t="shared" si="155"/>
        <v>4.2266987561397071</v>
      </c>
      <c r="P579" s="104">
        <f t="shared" si="160"/>
        <v>18.880500609176615</v>
      </c>
      <c r="Q579" s="102">
        <f t="shared" si="161"/>
        <v>4.9224514715476911E-2</v>
      </c>
      <c r="R579" s="106">
        <f>IF(K579-H578&lt;0,0,K579-H578)</f>
        <v>0</v>
      </c>
      <c r="S579" s="106">
        <f>K579-V579</f>
        <v>0</v>
      </c>
      <c r="T579" s="106">
        <f>IF(R579&gt;0,$C$6-$C$8,IF($C$6-$C$8-W579&lt;0,0,$C$6-$C$8-W579))</f>
        <v>97.214462279726973</v>
      </c>
      <c r="U579" s="107">
        <f>IF(R579=0,IF(U578+(F579-AL579/$C$23)*$C$21/($C$21+$C$22)&gt;$C$8,$C$8,U578+F579*$C$21/($C$21+$C$22)),E579)</f>
        <v>1400</v>
      </c>
      <c r="V579" s="107">
        <f>IF(R579&gt;0,0,IF(V578+(F579-AL579/$C$23)*$C$21/($C$21+$C$22)&gt;$C$8,$C$8,IF(U579=$C$8,V578+(F579-AL579/$C$23)*$C$21/$C$22,V578+(F579-AL579/$C$23)*$C$21/($C$21+$C$22))))</f>
        <v>1400</v>
      </c>
      <c r="W579" s="203">
        <f>IF(R579&gt;0,0,IF(W578+AL579/$C$23&gt;$F$23,$F$23,W578+AL579/$C$23))</f>
        <v>2.7855377202730285</v>
      </c>
      <c r="X579" s="105" t="str">
        <f>IF(R579=0,"-",FORECAST($C$8,Инклинометрия!$B$2:$B$152,Инклинометрия!$A$2:$A$152))</f>
        <v>-</v>
      </c>
      <c r="Y579" s="105" t="str">
        <f>IF(R579=0,"-",FORECAST($C$8-R579,Инклинометрия!$B$2:$B$152,Инклинометрия!$A$2:$A$152))</f>
        <v>-</v>
      </c>
      <c r="Z579" s="105" t="str">
        <f>IF(R579&gt;0,FORECAST($C$8,Инклинометрия!$B$2:$B$152,Инклинометрия!$A$2:$A$152),IF(V579=$C$8,"-",FORECAST($C$8-V579,Инклинометрия!$B$2:$B$152,Инклинометрия!$A$2:$A$152)))</f>
        <v>-</v>
      </c>
      <c r="AA579" s="105" t="str">
        <f>IF(S579=0,"-",FORECAST($C$8-(S579+V579),Инклинометрия!$B$2:$B$152,Инклинометрия!$A$2:$A$152))</f>
        <v>-</v>
      </c>
      <c r="AB579" s="105">
        <f>FORECAST($C$8+T579,Инклинометрия!$B$2:$B$152,Инклинометрия!$A$2:$A$152)</f>
        <v>1422.3537391657405</v>
      </c>
      <c r="AC579" s="105">
        <f>IF(R579=0,FORECAST($C$6-T579,Инклинометрия!$B$2:$B$152,Инклинометрия!$A$2:$A$152),FORECAST($C$8,Инклинометрия!$B$2:$B$152,Инклинометрия!$A$2:$A$152))</f>
        <v>1332.6462608342592</v>
      </c>
      <c r="AD579" s="107">
        <f>IF(R579=0,FORECAST($C$8,Инклинометрия!$B$2:$B$152,Инклинометрия!$A$2:$A$152),Y579)</f>
        <v>1330</v>
      </c>
      <c r="AE579" s="107">
        <f>FORECAST($C$8-(R579+U579),Инклинометрия!$B$2:$B$152,Инклинометрия!$A$2:$A$152)</f>
        <v>0</v>
      </c>
      <c r="AF579" s="107">
        <f>IF(V579=0,"-",FORECAST($C$8,Инклинометрия!$B$2:$B$152,Инклинометрия!$A$2:$A$152))</f>
        <v>1330</v>
      </c>
      <c r="AG579" s="107">
        <f>IF(V579=0,"-",FORECAST($C$8-V579,Инклинометрия!$B$2:$B$152,Инклинометрия!$A$2:$A$152))</f>
        <v>0</v>
      </c>
      <c r="AH579" s="107">
        <f>IF(W579=0,"-",FORECAST($C$8+W579,Инклинометрия!$B$2:$B$152,Инклинометрия!$A$2:$A$152))</f>
        <v>1332.6462608342592</v>
      </c>
      <c r="AI579" s="107">
        <f>IF(W579=0,"-",FORECAST($C$8,Инклинометрия!$B$2:$B$152,Инклинометрия!$A$2:$A$152))</f>
        <v>1330</v>
      </c>
      <c r="AK579" s="122">
        <f t="shared" si="168"/>
        <v>0</v>
      </c>
      <c r="AL579" s="67">
        <f>AK579*(B579-B578)</f>
        <v>0</v>
      </c>
      <c r="AM579" s="23">
        <f t="shared" si="170"/>
        <v>8.6725204696437436E-2</v>
      </c>
      <c r="AN579" s="26">
        <f>AN578+AK579*(B579-B578)/(2*PI()*$C$5*AN578*$K$13)</f>
        <v>0.15480061813468687</v>
      </c>
      <c r="AO579" s="87">
        <f t="shared" si="162"/>
        <v>145932.55112472404</v>
      </c>
      <c r="AP579" s="87">
        <f>IF(R579+U579&lt;$C$8,0,32*$L$23/$C$12^2*($K$10*R579+$K$8*U579)+32*$L$24/($C$14^2-$C$13^2)*($K$10*S579+$K$8*V579))</f>
        <v>44607.551124724028</v>
      </c>
      <c r="AQ579" s="66">
        <f>R579*$C$11*$C$9+U579*$C$11*$C$10</f>
        <v>14695380</v>
      </c>
      <c r="AR579" s="66">
        <f>S579*$C$11*$C$9+V579*$C$11*$C$10</f>
        <v>14695380</v>
      </c>
      <c r="AS579" s="87">
        <f>$C$11*(T579*$C$9+W579*$C$10)</f>
        <v>792178.05375968735</v>
      </c>
      <c r="AT579" s="45">
        <f t="shared" si="156"/>
        <v>15633490.60488441</v>
      </c>
      <c r="AU579" s="75"/>
    </row>
    <row r="580" spans="2:47" ht="15" thickBot="1" x14ac:dyDescent="0.35">
      <c r="B580" s="41">
        <f t="shared" si="163"/>
        <v>10980</v>
      </c>
      <c r="C580" s="8">
        <f t="shared" si="164"/>
        <v>109.8</v>
      </c>
      <c r="D580" s="73">
        <f t="shared" si="152"/>
        <v>146.85749999999999</v>
      </c>
      <c r="E580" s="29">
        <f t="shared" si="169"/>
        <v>36368.809056170881</v>
      </c>
      <c r="F580" s="29">
        <f t="shared" si="165"/>
        <v>66.245553836373062</v>
      </c>
      <c r="G580" s="29">
        <f t="shared" si="166"/>
        <v>88.603428256148959</v>
      </c>
      <c r="H580" s="17">
        <f t="shared" si="167"/>
        <v>48643.28211262836</v>
      </c>
      <c r="I580" s="29">
        <f t="shared" si="157"/>
        <v>2.2250485660981263</v>
      </c>
      <c r="J580" s="29">
        <f t="shared" si="158"/>
        <v>41.69411544073867</v>
      </c>
      <c r="K580" s="32">
        <f>IF((D579+L579+M579-AL579)/($C$21+$C$22)&gt;$C$8,$C$8,(D579+L579+M579-AL579)/($C$21+$C$22))</f>
        <v>1400</v>
      </c>
      <c r="L580" s="97">
        <f t="shared" si="153"/>
        <v>0</v>
      </c>
      <c r="M580" s="96">
        <f t="shared" si="154"/>
        <v>0</v>
      </c>
      <c r="N580" s="98">
        <f t="shared" si="159"/>
        <v>1.7179213529287818</v>
      </c>
      <c r="O580" s="100">
        <f t="shared" si="155"/>
        <v>4.2266987561397071</v>
      </c>
      <c r="P580" s="104">
        <f t="shared" si="160"/>
        <v>18.880500609176615</v>
      </c>
      <c r="Q580" s="102">
        <f t="shared" si="161"/>
        <v>4.9224514715476911E-2</v>
      </c>
      <c r="R580" s="106">
        <f>IF(K580-H579&lt;0,0,K580-H579)</f>
        <v>0</v>
      </c>
      <c r="S580" s="106">
        <f>K580-V580</f>
        <v>0</v>
      </c>
      <c r="T580" s="106">
        <f>IF(R580&gt;0,$C$6-$C$8,IF($C$6-$C$8-W580&lt;0,0,$C$6-$C$8-W580))</f>
        <v>97.214462279726973</v>
      </c>
      <c r="U580" s="107">
        <f>IF(R580=0,IF(U579+(F580-AL580/$C$23)*$C$21/($C$21+$C$22)&gt;$C$8,$C$8,U579+F580*$C$21/($C$21+$C$22)),E580)</f>
        <v>1400</v>
      </c>
      <c r="V580" s="107">
        <f>IF(R580&gt;0,0,IF(V579+(F580-AL580/$C$23)*$C$21/($C$21+$C$22)&gt;$C$8,$C$8,IF(U580=$C$8,V579+(F580-AL580/$C$23)*$C$21/$C$22,V579+(F580-AL580/$C$23)*$C$21/($C$21+$C$22))))</f>
        <v>1400</v>
      </c>
      <c r="W580" s="203">
        <f>IF(R580&gt;0,0,IF(W579+AL580/$C$23&gt;$F$23,$F$23,W579+AL580/$C$23))</f>
        <v>2.7855377202730285</v>
      </c>
      <c r="X580" s="105" t="str">
        <f>IF(R580=0,"-",FORECAST($C$8,Инклинометрия!$B$2:$B$152,Инклинометрия!$A$2:$A$152))</f>
        <v>-</v>
      </c>
      <c r="Y580" s="105" t="str">
        <f>IF(R580=0,"-",FORECAST($C$8-R580,Инклинометрия!$B$2:$B$152,Инклинометрия!$A$2:$A$152))</f>
        <v>-</v>
      </c>
      <c r="Z580" s="105" t="str">
        <f>IF(R580&gt;0,FORECAST($C$8,Инклинометрия!$B$2:$B$152,Инклинометрия!$A$2:$A$152),IF(V580=$C$8,"-",FORECAST($C$8-V580,Инклинометрия!$B$2:$B$152,Инклинометрия!$A$2:$A$152)))</f>
        <v>-</v>
      </c>
      <c r="AA580" s="105" t="str">
        <f>IF(S580=0,"-",FORECAST($C$8-(S580+V580),Инклинометрия!$B$2:$B$152,Инклинометрия!$A$2:$A$152))</f>
        <v>-</v>
      </c>
      <c r="AB580" s="105">
        <f>FORECAST($C$8+T580,Инклинометрия!$B$2:$B$152,Инклинометрия!$A$2:$A$152)</f>
        <v>1422.3537391657405</v>
      </c>
      <c r="AC580" s="105">
        <f>IF(R580=0,FORECAST($C$6-T580,Инклинометрия!$B$2:$B$152,Инклинометрия!$A$2:$A$152),FORECAST($C$8,Инклинометрия!$B$2:$B$152,Инклинометрия!$A$2:$A$152))</f>
        <v>1332.6462608342592</v>
      </c>
      <c r="AD580" s="107">
        <f>IF(R580=0,FORECAST($C$8,Инклинометрия!$B$2:$B$152,Инклинометрия!$A$2:$A$152),Y580)</f>
        <v>1330</v>
      </c>
      <c r="AE580" s="107">
        <f>FORECAST($C$8-(R580+U580),Инклинометрия!$B$2:$B$152,Инклинометрия!$A$2:$A$152)</f>
        <v>0</v>
      </c>
      <c r="AF580" s="107">
        <f>IF(V580=0,"-",FORECAST($C$8,Инклинометрия!$B$2:$B$152,Инклинометрия!$A$2:$A$152))</f>
        <v>1330</v>
      </c>
      <c r="AG580" s="107">
        <f>IF(V580=0,"-",FORECAST($C$8-V580,Инклинометрия!$B$2:$B$152,Инклинометрия!$A$2:$A$152))</f>
        <v>0</v>
      </c>
      <c r="AH580" s="107">
        <f>IF(W580=0,"-",FORECAST($C$8+W580,Инклинометрия!$B$2:$B$152,Инклинометрия!$A$2:$A$152))</f>
        <v>1332.6462608342592</v>
      </c>
      <c r="AI580" s="107">
        <f>IF(W580=0,"-",FORECAST($C$8,Инклинометрия!$B$2:$B$152,Инклинометрия!$A$2:$A$152))</f>
        <v>1330</v>
      </c>
      <c r="AK580" s="122">
        <f t="shared" si="168"/>
        <v>0</v>
      </c>
      <c r="AL580" s="67">
        <f>AK580*(B580-B579)</f>
        <v>0</v>
      </c>
      <c r="AM580" s="23">
        <f t="shared" si="170"/>
        <v>8.6725204696437436E-2</v>
      </c>
      <c r="AN580" s="26">
        <f>AN579+AK580*(B580-B579)/(2*PI()*$C$5*AN579*$K$13)</f>
        <v>0.15480061813468687</v>
      </c>
      <c r="AO580" s="87">
        <f t="shared" si="162"/>
        <v>145932.55112472404</v>
      </c>
      <c r="AP580" s="87">
        <f>IF(R580+U580&lt;$C$8,0,32*$L$23/$C$12^2*($K$10*R580+$K$8*U580)+32*$L$24/($C$14^2-$C$13^2)*($K$10*S580+$K$8*V580))</f>
        <v>44607.551124724028</v>
      </c>
      <c r="AQ580" s="66">
        <f>R580*$C$11*$C$9+U580*$C$11*$C$10</f>
        <v>14695380</v>
      </c>
      <c r="AR580" s="66">
        <f>S580*$C$11*$C$9+V580*$C$11*$C$10</f>
        <v>14695380</v>
      </c>
      <c r="AS580" s="87">
        <f>$C$11*(T580*$C$9+W580*$C$10)</f>
        <v>792178.05375968735</v>
      </c>
      <c r="AT580" s="45">
        <f t="shared" si="156"/>
        <v>15633490.60488441</v>
      </c>
      <c r="AU580" s="75"/>
    </row>
    <row r="581" spans="2:47" ht="15" thickBot="1" x14ac:dyDescent="0.35">
      <c r="B581" s="41">
        <f t="shared" si="163"/>
        <v>11000</v>
      </c>
      <c r="C581" s="8">
        <f t="shared" si="164"/>
        <v>110</v>
      </c>
      <c r="D581" s="73">
        <f t="shared" si="152"/>
        <v>147.125</v>
      </c>
      <c r="E581" s="29">
        <f t="shared" si="169"/>
        <v>36435.054610007261</v>
      </c>
      <c r="F581" s="29">
        <f t="shared" si="165"/>
        <v>66.24555383637778</v>
      </c>
      <c r="G581" s="29">
        <f t="shared" si="166"/>
        <v>88.603428256155269</v>
      </c>
      <c r="H581" s="17">
        <f t="shared" si="167"/>
        <v>48731.885540884512</v>
      </c>
      <c r="I581" s="29">
        <f t="shared" si="157"/>
        <v>2.2250485660981263</v>
      </c>
      <c r="J581" s="29">
        <f t="shared" si="158"/>
        <v>41.694115440740156</v>
      </c>
      <c r="K581" s="32">
        <f>IF((D580+L580+M580-AL580)/($C$21+$C$22)&gt;$C$8,$C$8,(D580+L580+M580-AL580)/($C$21+$C$22))</f>
        <v>1400</v>
      </c>
      <c r="L581" s="97">
        <f t="shared" si="153"/>
        <v>0</v>
      </c>
      <c r="M581" s="96">
        <f t="shared" si="154"/>
        <v>0</v>
      </c>
      <c r="N581" s="98">
        <f t="shared" si="159"/>
        <v>1.7179213529287818</v>
      </c>
      <c r="O581" s="100">
        <f t="shared" si="155"/>
        <v>4.2266987561397071</v>
      </c>
      <c r="P581" s="104">
        <f t="shared" si="160"/>
        <v>18.880500609176615</v>
      </c>
      <c r="Q581" s="102">
        <f t="shared" si="161"/>
        <v>4.9224514715476911E-2</v>
      </c>
      <c r="R581" s="106">
        <f>IF(K581-H580&lt;0,0,K581-H580)</f>
        <v>0</v>
      </c>
      <c r="S581" s="106">
        <f>K581-V581</f>
        <v>0</v>
      </c>
      <c r="T581" s="106">
        <f>IF(R581&gt;0,$C$6-$C$8,IF($C$6-$C$8-W581&lt;0,0,$C$6-$C$8-W581))</f>
        <v>97.214462279726973</v>
      </c>
      <c r="U581" s="107">
        <f>IF(R581=0,IF(U580+(F581-AL581/$C$23)*$C$21/($C$21+$C$22)&gt;$C$8,$C$8,U580+F581*$C$21/($C$21+$C$22)),E581)</f>
        <v>1400</v>
      </c>
      <c r="V581" s="107">
        <f>IF(R581&gt;0,0,IF(V580+(F581-AL581/$C$23)*$C$21/($C$21+$C$22)&gt;$C$8,$C$8,IF(U581=$C$8,V580+(F581-AL581/$C$23)*$C$21/$C$22,V580+(F581-AL581/$C$23)*$C$21/($C$21+$C$22))))</f>
        <v>1400</v>
      </c>
      <c r="W581" s="203">
        <f>IF(R581&gt;0,0,IF(W580+AL581/$C$23&gt;$F$23,$F$23,W580+AL581/$C$23))</f>
        <v>2.7855377202730285</v>
      </c>
      <c r="X581" s="105" t="str">
        <f>IF(R581=0,"-",FORECAST($C$8,Инклинометрия!$B$2:$B$152,Инклинометрия!$A$2:$A$152))</f>
        <v>-</v>
      </c>
      <c r="Y581" s="105" t="str">
        <f>IF(R581=0,"-",FORECAST($C$8-R581,Инклинометрия!$B$2:$B$152,Инклинометрия!$A$2:$A$152))</f>
        <v>-</v>
      </c>
      <c r="Z581" s="105" t="str">
        <f>IF(R581&gt;0,FORECAST($C$8,Инклинометрия!$B$2:$B$152,Инклинометрия!$A$2:$A$152),IF(V581=$C$8,"-",FORECAST($C$8-V581,Инклинометрия!$B$2:$B$152,Инклинометрия!$A$2:$A$152)))</f>
        <v>-</v>
      </c>
      <c r="AA581" s="105" t="str">
        <f>IF(S581=0,"-",FORECAST($C$8-(S581+V581),Инклинометрия!$B$2:$B$152,Инклинометрия!$A$2:$A$152))</f>
        <v>-</v>
      </c>
      <c r="AB581" s="105">
        <f>FORECAST($C$8+T581,Инклинометрия!$B$2:$B$152,Инклинометрия!$A$2:$A$152)</f>
        <v>1422.3537391657405</v>
      </c>
      <c r="AC581" s="105">
        <f>IF(R581=0,FORECAST($C$6-T581,Инклинометрия!$B$2:$B$152,Инклинометрия!$A$2:$A$152),FORECAST($C$8,Инклинометрия!$B$2:$B$152,Инклинометрия!$A$2:$A$152))</f>
        <v>1332.6462608342592</v>
      </c>
      <c r="AD581" s="107">
        <f>IF(R581=0,FORECAST($C$8,Инклинометрия!$B$2:$B$152,Инклинометрия!$A$2:$A$152),Y581)</f>
        <v>1330</v>
      </c>
      <c r="AE581" s="107">
        <f>FORECAST($C$8-(R581+U581),Инклинометрия!$B$2:$B$152,Инклинометрия!$A$2:$A$152)</f>
        <v>0</v>
      </c>
      <c r="AF581" s="107">
        <f>IF(V581=0,"-",FORECAST($C$8,Инклинометрия!$B$2:$B$152,Инклинометрия!$A$2:$A$152))</f>
        <v>1330</v>
      </c>
      <c r="AG581" s="107">
        <f>IF(V581=0,"-",FORECAST($C$8-V581,Инклинометрия!$B$2:$B$152,Инклинометрия!$A$2:$A$152))</f>
        <v>0</v>
      </c>
      <c r="AH581" s="107">
        <f>IF(W581=0,"-",FORECAST($C$8+W581,Инклинометрия!$B$2:$B$152,Инклинометрия!$A$2:$A$152))</f>
        <v>1332.6462608342592</v>
      </c>
      <c r="AI581" s="107">
        <f>IF(W581=0,"-",FORECAST($C$8,Инклинометрия!$B$2:$B$152,Инклинометрия!$A$2:$A$152))</f>
        <v>1330</v>
      </c>
      <c r="AK581" s="122">
        <f t="shared" si="168"/>
        <v>0</v>
      </c>
      <c r="AL581" s="67">
        <f>AK581*(B581-B580)</f>
        <v>0</v>
      </c>
      <c r="AM581" s="23">
        <f t="shared" si="170"/>
        <v>8.6725204696437436E-2</v>
      </c>
      <c r="AN581" s="26">
        <f>AN580+AK581*(B581-B580)/(2*PI()*$C$5*AN580*$K$13)</f>
        <v>0.15480061813468687</v>
      </c>
      <c r="AO581" s="87">
        <f t="shared" si="162"/>
        <v>145932.55112472404</v>
      </c>
      <c r="AP581" s="87">
        <f>IF(R581+U581&lt;$C$8,0,32*$L$23/$C$12^2*($K$10*R581+$K$8*U581)+32*$L$24/($C$14^2-$C$13^2)*($K$10*S581+$K$8*V581))</f>
        <v>44607.551124724028</v>
      </c>
      <c r="AQ581" s="66">
        <f>R581*$C$11*$C$9+U581*$C$11*$C$10</f>
        <v>14695380</v>
      </c>
      <c r="AR581" s="66">
        <f>S581*$C$11*$C$9+V581*$C$11*$C$10</f>
        <v>14695380</v>
      </c>
      <c r="AS581" s="87">
        <f>$C$11*(T581*$C$9+W581*$C$10)</f>
        <v>792178.05375968735</v>
      </c>
      <c r="AT581" s="45">
        <f t="shared" si="156"/>
        <v>15633490.60488441</v>
      </c>
      <c r="AU581" s="75"/>
    </row>
    <row r="582" spans="2:47" ht="15" thickBot="1" x14ac:dyDescent="0.35">
      <c r="B582" s="41">
        <f t="shared" si="163"/>
        <v>11020</v>
      </c>
      <c r="C582" s="8">
        <f t="shared" si="164"/>
        <v>110.2</v>
      </c>
      <c r="D582" s="73">
        <f t="shared" si="152"/>
        <v>147.39250000000001</v>
      </c>
      <c r="E582" s="29">
        <f t="shared" si="169"/>
        <v>36501.30016384364</v>
      </c>
      <c r="F582" s="29">
        <f t="shared" si="165"/>
        <v>66.24555383637778</v>
      </c>
      <c r="G582" s="29">
        <f t="shared" si="166"/>
        <v>88.603428256155269</v>
      </c>
      <c r="H582" s="17">
        <f t="shared" si="167"/>
        <v>48820.488969140664</v>
      </c>
      <c r="I582" s="29">
        <f t="shared" si="157"/>
        <v>2.2250485660981263</v>
      </c>
      <c r="J582" s="29">
        <f t="shared" si="158"/>
        <v>41.694115440740156</v>
      </c>
      <c r="K582" s="32">
        <f>IF((D581+L581+M581-AL581)/($C$21+$C$22)&gt;$C$8,$C$8,(D581+L581+M581-AL581)/($C$21+$C$22))</f>
        <v>1400</v>
      </c>
      <c r="L582" s="97">
        <f t="shared" si="153"/>
        <v>0</v>
      </c>
      <c r="M582" s="96">
        <f t="shared" si="154"/>
        <v>0</v>
      </c>
      <c r="N582" s="98">
        <f t="shared" si="159"/>
        <v>1.7179213529287818</v>
      </c>
      <c r="O582" s="100">
        <f t="shared" si="155"/>
        <v>4.2266987561397071</v>
      </c>
      <c r="P582" s="104">
        <f t="shared" si="160"/>
        <v>18.880500609176615</v>
      </c>
      <c r="Q582" s="102">
        <f t="shared" si="161"/>
        <v>4.9224514715476911E-2</v>
      </c>
      <c r="R582" s="106">
        <f>IF(K582-H581&lt;0,0,K582-H581)</f>
        <v>0</v>
      </c>
      <c r="S582" s="106">
        <f>K582-V582</f>
        <v>0</v>
      </c>
      <c r="T582" s="106">
        <f>IF(R582&gt;0,$C$6-$C$8,IF($C$6-$C$8-W582&lt;0,0,$C$6-$C$8-W582))</f>
        <v>97.214462279726973</v>
      </c>
      <c r="U582" s="107">
        <f>IF(R582=0,IF(U581+(F582-AL582/$C$23)*$C$21/($C$21+$C$22)&gt;$C$8,$C$8,U581+F582*$C$21/($C$21+$C$22)),E582)</f>
        <v>1400</v>
      </c>
      <c r="V582" s="107">
        <f>IF(R582&gt;0,0,IF(V581+(F582-AL582/$C$23)*$C$21/($C$21+$C$22)&gt;$C$8,$C$8,IF(U582=$C$8,V581+(F582-AL582/$C$23)*$C$21/$C$22,V581+(F582-AL582/$C$23)*$C$21/($C$21+$C$22))))</f>
        <v>1400</v>
      </c>
      <c r="W582" s="203">
        <f>IF(R582&gt;0,0,IF(W581+AL582/$C$23&gt;$F$23,$F$23,W581+AL582/$C$23))</f>
        <v>2.7855377202730285</v>
      </c>
      <c r="X582" s="105" t="str">
        <f>IF(R582=0,"-",FORECAST($C$8,Инклинометрия!$B$2:$B$152,Инклинометрия!$A$2:$A$152))</f>
        <v>-</v>
      </c>
      <c r="Y582" s="105" t="str">
        <f>IF(R582=0,"-",FORECAST($C$8-R582,Инклинометрия!$B$2:$B$152,Инклинометрия!$A$2:$A$152))</f>
        <v>-</v>
      </c>
      <c r="Z582" s="105" t="str">
        <f>IF(R582&gt;0,FORECAST($C$8,Инклинометрия!$B$2:$B$152,Инклинометрия!$A$2:$A$152),IF(V582=$C$8,"-",FORECAST($C$8-V582,Инклинометрия!$B$2:$B$152,Инклинометрия!$A$2:$A$152)))</f>
        <v>-</v>
      </c>
      <c r="AA582" s="105" t="str">
        <f>IF(S582=0,"-",FORECAST($C$8-(S582+V582),Инклинометрия!$B$2:$B$152,Инклинометрия!$A$2:$A$152))</f>
        <v>-</v>
      </c>
      <c r="AB582" s="105">
        <f>FORECAST($C$8+T582,Инклинометрия!$B$2:$B$152,Инклинометрия!$A$2:$A$152)</f>
        <v>1422.3537391657405</v>
      </c>
      <c r="AC582" s="105">
        <f>IF(R582=0,FORECAST($C$6-T582,Инклинометрия!$B$2:$B$152,Инклинометрия!$A$2:$A$152),FORECAST($C$8,Инклинометрия!$B$2:$B$152,Инклинометрия!$A$2:$A$152))</f>
        <v>1332.6462608342592</v>
      </c>
      <c r="AD582" s="107">
        <f>IF(R582=0,FORECAST($C$8,Инклинометрия!$B$2:$B$152,Инклинометрия!$A$2:$A$152),Y582)</f>
        <v>1330</v>
      </c>
      <c r="AE582" s="107">
        <f>FORECAST($C$8-(R582+U582),Инклинометрия!$B$2:$B$152,Инклинометрия!$A$2:$A$152)</f>
        <v>0</v>
      </c>
      <c r="AF582" s="107">
        <f>IF(V582=0,"-",FORECAST($C$8,Инклинометрия!$B$2:$B$152,Инклинометрия!$A$2:$A$152))</f>
        <v>1330</v>
      </c>
      <c r="AG582" s="107">
        <f>IF(V582=0,"-",FORECAST($C$8-V582,Инклинометрия!$B$2:$B$152,Инклинометрия!$A$2:$A$152))</f>
        <v>0</v>
      </c>
      <c r="AH582" s="107">
        <f>IF(W582=0,"-",FORECAST($C$8+W582,Инклинометрия!$B$2:$B$152,Инклинометрия!$A$2:$A$152))</f>
        <v>1332.6462608342592</v>
      </c>
      <c r="AI582" s="107">
        <f>IF(W582=0,"-",FORECAST($C$8,Инклинометрия!$B$2:$B$152,Инклинометрия!$A$2:$A$152))</f>
        <v>1330</v>
      </c>
      <c r="AK582" s="122">
        <f t="shared" si="168"/>
        <v>0</v>
      </c>
      <c r="AL582" s="67">
        <f>AK582*(B582-B581)</f>
        <v>0</v>
      </c>
      <c r="AM582" s="23">
        <f t="shared" si="170"/>
        <v>8.6725204696437436E-2</v>
      </c>
      <c r="AN582" s="26">
        <f>AN581+AK582*(B582-B581)/(2*PI()*$C$5*AN581*$K$13)</f>
        <v>0.15480061813468687</v>
      </c>
      <c r="AO582" s="87">
        <f t="shared" si="162"/>
        <v>145932.55112472404</v>
      </c>
      <c r="AP582" s="87">
        <f>IF(R582+U582&lt;$C$8,0,32*$L$23/$C$12^2*($K$10*R582+$K$8*U582)+32*$L$24/($C$14^2-$C$13^2)*($K$10*S582+$K$8*V582))</f>
        <v>44607.551124724028</v>
      </c>
      <c r="AQ582" s="66">
        <f>R582*$C$11*$C$9+U582*$C$11*$C$10</f>
        <v>14695380</v>
      </c>
      <c r="AR582" s="66">
        <f>S582*$C$11*$C$9+V582*$C$11*$C$10</f>
        <v>14695380</v>
      </c>
      <c r="AS582" s="87">
        <f>$C$11*(T582*$C$9+W582*$C$10)</f>
        <v>792178.05375968735</v>
      </c>
      <c r="AT582" s="45">
        <f t="shared" si="156"/>
        <v>15633490.60488441</v>
      </c>
      <c r="AU582" s="75"/>
    </row>
    <row r="583" spans="2:47" ht="15" thickBot="1" x14ac:dyDescent="0.35">
      <c r="B583" s="41">
        <f t="shared" si="163"/>
        <v>11040</v>
      </c>
      <c r="C583" s="8">
        <f t="shared" si="164"/>
        <v>110.4</v>
      </c>
      <c r="D583" s="73">
        <f t="shared" si="152"/>
        <v>147.66</v>
      </c>
      <c r="E583" s="29">
        <f t="shared" si="169"/>
        <v>36567.545717680019</v>
      </c>
      <c r="F583" s="29">
        <f t="shared" si="165"/>
        <v>66.24555383637778</v>
      </c>
      <c r="G583" s="29">
        <f t="shared" si="166"/>
        <v>88.603428256155269</v>
      </c>
      <c r="H583" s="17">
        <f t="shared" si="167"/>
        <v>48909.092397396817</v>
      </c>
      <c r="I583" s="29">
        <f t="shared" si="157"/>
        <v>2.2250485660981263</v>
      </c>
      <c r="J583" s="29">
        <f t="shared" si="158"/>
        <v>41.694115440740156</v>
      </c>
      <c r="K583" s="32">
        <f>IF((D582+L582+M582-AL582)/($C$21+$C$22)&gt;$C$8,$C$8,(D582+L582+M582-AL582)/($C$21+$C$22))</f>
        <v>1400</v>
      </c>
      <c r="L583" s="97">
        <f t="shared" si="153"/>
        <v>0</v>
      </c>
      <c r="M583" s="96">
        <f t="shared" si="154"/>
        <v>0</v>
      </c>
      <c r="N583" s="98">
        <f t="shared" si="159"/>
        <v>1.7179213529287818</v>
      </c>
      <c r="O583" s="100">
        <f t="shared" si="155"/>
        <v>4.2266987561397071</v>
      </c>
      <c r="P583" s="104">
        <f t="shared" si="160"/>
        <v>18.880500609176615</v>
      </c>
      <c r="Q583" s="102">
        <f t="shared" si="161"/>
        <v>4.9224514715476911E-2</v>
      </c>
      <c r="R583" s="106">
        <f>IF(K583-H582&lt;0,0,K583-H582)</f>
        <v>0</v>
      </c>
      <c r="S583" s="106">
        <f>K583-V583</f>
        <v>0</v>
      </c>
      <c r="T583" s="106">
        <f>IF(R583&gt;0,$C$6-$C$8,IF($C$6-$C$8-W583&lt;0,0,$C$6-$C$8-W583))</f>
        <v>97.214462279726973</v>
      </c>
      <c r="U583" s="107">
        <f>IF(R583=0,IF(U582+(F583-AL583/$C$23)*$C$21/($C$21+$C$22)&gt;$C$8,$C$8,U582+F583*$C$21/($C$21+$C$22)),E583)</f>
        <v>1400</v>
      </c>
      <c r="V583" s="107">
        <f>IF(R583&gt;0,0,IF(V582+(F583-AL583/$C$23)*$C$21/($C$21+$C$22)&gt;$C$8,$C$8,IF(U583=$C$8,V582+(F583-AL583/$C$23)*$C$21/$C$22,V582+(F583-AL583/$C$23)*$C$21/($C$21+$C$22))))</f>
        <v>1400</v>
      </c>
      <c r="W583" s="203">
        <f>IF(R583&gt;0,0,IF(W582+AL583/$C$23&gt;$F$23,$F$23,W582+AL583/$C$23))</f>
        <v>2.7855377202730285</v>
      </c>
      <c r="X583" s="105" t="str">
        <f>IF(R583=0,"-",FORECAST($C$8,Инклинометрия!$B$2:$B$152,Инклинометрия!$A$2:$A$152))</f>
        <v>-</v>
      </c>
      <c r="Y583" s="105" t="str">
        <f>IF(R583=0,"-",FORECAST($C$8-R583,Инклинометрия!$B$2:$B$152,Инклинометрия!$A$2:$A$152))</f>
        <v>-</v>
      </c>
      <c r="Z583" s="105" t="str">
        <f>IF(R583&gt;0,FORECAST($C$8,Инклинометрия!$B$2:$B$152,Инклинометрия!$A$2:$A$152),IF(V583=$C$8,"-",FORECAST($C$8-V583,Инклинометрия!$B$2:$B$152,Инклинометрия!$A$2:$A$152)))</f>
        <v>-</v>
      </c>
      <c r="AA583" s="105" t="str">
        <f>IF(S583=0,"-",FORECAST($C$8-(S583+V583),Инклинометрия!$B$2:$B$152,Инклинометрия!$A$2:$A$152))</f>
        <v>-</v>
      </c>
      <c r="AB583" s="105">
        <f>FORECAST($C$8+T583,Инклинометрия!$B$2:$B$152,Инклинометрия!$A$2:$A$152)</f>
        <v>1422.3537391657405</v>
      </c>
      <c r="AC583" s="105">
        <f>IF(R583=0,FORECAST($C$6-T583,Инклинометрия!$B$2:$B$152,Инклинометрия!$A$2:$A$152),FORECAST($C$8,Инклинометрия!$B$2:$B$152,Инклинометрия!$A$2:$A$152))</f>
        <v>1332.6462608342592</v>
      </c>
      <c r="AD583" s="107">
        <f>IF(R583=0,FORECAST($C$8,Инклинометрия!$B$2:$B$152,Инклинометрия!$A$2:$A$152),Y583)</f>
        <v>1330</v>
      </c>
      <c r="AE583" s="107">
        <f>FORECAST($C$8-(R583+U583),Инклинометрия!$B$2:$B$152,Инклинометрия!$A$2:$A$152)</f>
        <v>0</v>
      </c>
      <c r="AF583" s="107">
        <f>IF(V583=0,"-",FORECAST($C$8,Инклинометрия!$B$2:$B$152,Инклинометрия!$A$2:$A$152))</f>
        <v>1330</v>
      </c>
      <c r="AG583" s="107">
        <f>IF(V583=0,"-",FORECAST($C$8-V583,Инклинометрия!$B$2:$B$152,Инклинометрия!$A$2:$A$152))</f>
        <v>0</v>
      </c>
      <c r="AH583" s="107">
        <f>IF(W583=0,"-",FORECAST($C$8+W583,Инклинометрия!$B$2:$B$152,Инклинометрия!$A$2:$A$152))</f>
        <v>1332.6462608342592</v>
      </c>
      <c r="AI583" s="107">
        <f>IF(W583=0,"-",FORECAST($C$8,Инклинометрия!$B$2:$B$152,Инклинометрия!$A$2:$A$152))</f>
        <v>1330</v>
      </c>
      <c r="AK583" s="122">
        <f t="shared" si="168"/>
        <v>0</v>
      </c>
      <c r="AL583" s="67">
        <f>AK583*(B583-B582)</f>
        <v>0</v>
      </c>
      <c r="AM583" s="23">
        <f t="shared" si="170"/>
        <v>8.6725204696437436E-2</v>
      </c>
      <c r="AN583" s="26">
        <f>AN582+AK583*(B583-B582)/(2*PI()*$C$5*AN582*$K$13)</f>
        <v>0.15480061813468687</v>
      </c>
      <c r="AO583" s="87">
        <f t="shared" si="162"/>
        <v>145932.55112472404</v>
      </c>
      <c r="AP583" s="87">
        <f>IF(R583+U583&lt;$C$8,0,32*$L$23/$C$12^2*($K$10*R583+$K$8*U583)+32*$L$24/($C$14^2-$C$13^2)*($K$10*S583+$K$8*V583))</f>
        <v>44607.551124724028</v>
      </c>
      <c r="AQ583" s="66">
        <f>R583*$C$11*$C$9+U583*$C$11*$C$10</f>
        <v>14695380</v>
      </c>
      <c r="AR583" s="66">
        <f>S583*$C$11*$C$9+V583*$C$11*$C$10</f>
        <v>14695380</v>
      </c>
      <c r="AS583" s="87">
        <f>$C$11*(T583*$C$9+W583*$C$10)</f>
        <v>792178.05375968735</v>
      </c>
      <c r="AT583" s="45">
        <f t="shared" si="156"/>
        <v>15633490.60488441</v>
      </c>
      <c r="AU583" s="75"/>
    </row>
    <row r="584" spans="2:47" ht="15" thickBot="1" x14ac:dyDescent="0.35">
      <c r="B584" s="41">
        <f t="shared" si="163"/>
        <v>11060</v>
      </c>
      <c r="C584" s="8">
        <f t="shared" si="164"/>
        <v>110.60000000000001</v>
      </c>
      <c r="D584" s="73">
        <f t="shared" si="152"/>
        <v>147.92750000000001</v>
      </c>
      <c r="E584" s="29">
        <f t="shared" si="169"/>
        <v>36633.791271516391</v>
      </c>
      <c r="F584" s="29">
        <f t="shared" si="165"/>
        <v>66.24555383637778</v>
      </c>
      <c r="G584" s="29">
        <f t="shared" si="166"/>
        <v>88.603428256155269</v>
      </c>
      <c r="H584" s="17">
        <f t="shared" si="167"/>
        <v>48997.695825652969</v>
      </c>
      <c r="I584" s="29">
        <f t="shared" si="157"/>
        <v>2.2250485660981263</v>
      </c>
      <c r="J584" s="29">
        <f t="shared" si="158"/>
        <v>41.694115440740156</v>
      </c>
      <c r="K584" s="32">
        <f>IF((D583+L583+M583-AL583)/($C$21+$C$22)&gt;$C$8,$C$8,(D583+L583+M583-AL583)/($C$21+$C$22))</f>
        <v>1400</v>
      </c>
      <c r="L584" s="97">
        <f t="shared" si="153"/>
        <v>0</v>
      </c>
      <c r="M584" s="96">
        <f t="shared" si="154"/>
        <v>0</v>
      </c>
      <c r="N584" s="98">
        <f t="shared" si="159"/>
        <v>1.7179213529287818</v>
      </c>
      <c r="O584" s="100">
        <f t="shared" si="155"/>
        <v>4.2266987561397071</v>
      </c>
      <c r="P584" s="104">
        <f t="shared" si="160"/>
        <v>18.880500609176615</v>
      </c>
      <c r="Q584" s="102">
        <f t="shared" si="161"/>
        <v>4.9224514715476911E-2</v>
      </c>
      <c r="R584" s="106">
        <f>IF(K584-H583&lt;0,0,K584-H583)</f>
        <v>0</v>
      </c>
      <c r="S584" s="106">
        <f>K584-V584</f>
        <v>0</v>
      </c>
      <c r="T584" s="106">
        <f>IF(R584&gt;0,$C$6-$C$8,IF($C$6-$C$8-W584&lt;0,0,$C$6-$C$8-W584))</f>
        <v>97.214462279726973</v>
      </c>
      <c r="U584" s="107">
        <f>IF(R584=0,IF(U583+(F584-AL584/$C$23)*$C$21/($C$21+$C$22)&gt;$C$8,$C$8,U583+F584*$C$21/($C$21+$C$22)),E584)</f>
        <v>1400</v>
      </c>
      <c r="V584" s="107">
        <f>IF(R584&gt;0,0,IF(V583+(F584-AL584/$C$23)*$C$21/($C$21+$C$22)&gt;$C$8,$C$8,IF(U584=$C$8,V583+(F584-AL584/$C$23)*$C$21/$C$22,V583+(F584-AL584/$C$23)*$C$21/($C$21+$C$22))))</f>
        <v>1400</v>
      </c>
      <c r="W584" s="203">
        <f>IF(R584&gt;0,0,IF(W583+AL584/$C$23&gt;$F$23,$F$23,W583+AL584/$C$23))</f>
        <v>2.7855377202730285</v>
      </c>
      <c r="X584" s="105" t="str">
        <f>IF(R584=0,"-",FORECAST($C$8,Инклинометрия!$B$2:$B$152,Инклинометрия!$A$2:$A$152))</f>
        <v>-</v>
      </c>
      <c r="Y584" s="105" t="str">
        <f>IF(R584=0,"-",FORECAST($C$8-R584,Инклинометрия!$B$2:$B$152,Инклинометрия!$A$2:$A$152))</f>
        <v>-</v>
      </c>
      <c r="Z584" s="105" t="str">
        <f>IF(R584&gt;0,FORECAST($C$8,Инклинометрия!$B$2:$B$152,Инклинометрия!$A$2:$A$152),IF(V584=$C$8,"-",FORECAST($C$8-V584,Инклинометрия!$B$2:$B$152,Инклинометрия!$A$2:$A$152)))</f>
        <v>-</v>
      </c>
      <c r="AA584" s="105" t="str">
        <f>IF(S584=0,"-",FORECAST($C$8-(S584+V584),Инклинометрия!$B$2:$B$152,Инклинометрия!$A$2:$A$152))</f>
        <v>-</v>
      </c>
      <c r="AB584" s="105">
        <f>FORECAST($C$8+T584,Инклинометрия!$B$2:$B$152,Инклинометрия!$A$2:$A$152)</f>
        <v>1422.3537391657405</v>
      </c>
      <c r="AC584" s="105">
        <f>IF(R584=0,FORECAST($C$6-T584,Инклинометрия!$B$2:$B$152,Инклинометрия!$A$2:$A$152),FORECAST($C$8,Инклинометрия!$B$2:$B$152,Инклинометрия!$A$2:$A$152))</f>
        <v>1332.6462608342592</v>
      </c>
      <c r="AD584" s="107">
        <f>IF(R584=0,FORECAST($C$8,Инклинометрия!$B$2:$B$152,Инклинометрия!$A$2:$A$152),Y584)</f>
        <v>1330</v>
      </c>
      <c r="AE584" s="107">
        <f>FORECAST($C$8-(R584+U584),Инклинометрия!$B$2:$B$152,Инклинометрия!$A$2:$A$152)</f>
        <v>0</v>
      </c>
      <c r="AF584" s="107">
        <f>IF(V584=0,"-",FORECAST($C$8,Инклинометрия!$B$2:$B$152,Инклинометрия!$A$2:$A$152))</f>
        <v>1330</v>
      </c>
      <c r="AG584" s="107">
        <f>IF(V584=0,"-",FORECAST($C$8-V584,Инклинометрия!$B$2:$B$152,Инклинометрия!$A$2:$A$152))</f>
        <v>0</v>
      </c>
      <c r="AH584" s="107">
        <f>IF(W584=0,"-",FORECAST($C$8+W584,Инклинометрия!$B$2:$B$152,Инклинометрия!$A$2:$A$152))</f>
        <v>1332.6462608342592</v>
      </c>
      <c r="AI584" s="107">
        <f>IF(W584=0,"-",FORECAST($C$8,Инклинометрия!$B$2:$B$152,Инклинометрия!$A$2:$A$152))</f>
        <v>1330</v>
      </c>
      <c r="AK584" s="122">
        <f t="shared" si="168"/>
        <v>0</v>
      </c>
      <c r="AL584" s="67">
        <f>AK584*(B584-B583)</f>
        <v>0</v>
      </c>
      <c r="AM584" s="23">
        <f t="shared" si="170"/>
        <v>8.6725204696437436E-2</v>
      </c>
      <c r="AN584" s="26">
        <f>AN583+AK584*(B584-B583)/(2*PI()*$C$5*AN583*$K$13)</f>
        <v>0.15480061813468687</v>
      </c>
      <c r="AO584" s="87">
        <f t="shared" si="162"/>
        <v>145932.55112472404</v>
      </c>
      <c r="AP584" s="87">
        <f>IF(R584+U584&lt;$C$8,0,32*$L$23/$C$12^2*($K$10*R584+$K$8*U584)+32*$L$24/($C$14^2-$C$13^2)*($K$10*S584+$K$8*V584))</f>
        <v>44607.551124724028</v>
      </c>
      <c r="AQ584" s="66">
        <f>R584*$C$11*$C$9+U584*$C$11*$C$10</f>
        <v>14695380</v>
      </c>
      <c r="AR584" s="66">
        <f>S584*$C$11*$C$9+V584*$C$11*$C$10</f>
        <v>14695380</v>
      </c>
      <c r="AS584" s="87">
        <f>$C$11*(T584*$C$9+W584*$C$10)</f>
        <v>792178.05375968735</v>
      </c>
      <c r="AT584" s="45">
        <f t="shared" si="156"/>
        <v>15633490.60488441</v>
      </c>
      <c r="AU584" s="75"/>
    </row>
    <row r="585" spans="2:47" ht="15" thickBot="1" x14ac:dyDescent="0.35">
      <c r="B585" s="41">
        <f t="shared" si="163"/>
        <v>11080</v>
      </c>
      <c r="C585" s="8">
        <f t="shared" si="164"/>
        <v>110.8</v>
      </c>
      <c r="D585" s="73">
        <f t="shared" si="152"/>
        <v>148.19499999999999</v>
      </c>
      <c r="E585" s="29">
        <f t="shared" si="169"/>
        <v>36700.03682535277</v>
      </c>
      <c r="F585" s="29">
        <f t="shared" si="165"/>
        <v>66.245553836373062</v>
      </c>
      <c r="G585" s="29">
        <f t="shared" si="166"/>
        <v>88.603428256148959</v>
      </c>
      <c r="H585" s="17">
        <f t="shared" si="167"/>
        <v>49086.299253909121</v>
      </c>
      <c r="I585" s="29">
        <f t="shared" si="157"/>
        <v>2.2250485660981263</v>
      </c>
      <c r="J585" s="29">
        <f t="shared" si="158"/>
        <v>41.69411544073867</v>
      </c>
      <c r="K585" s="32">
        <f>IF((D584+L584+M584-AL584)/($C$21+$C$22)&gt;$C$8,$C$8,(D584+L584+M584-AL584)/($C$21+$C$22))</f>
        <v>1400</v>
      </c>
      <c r="L585" s="97">
        <f t="shared" si="153"/>
        <v>0</v>
      </c>
      <c r="M585" s="96">
        <f t="shared" si="154"/>
        <v>0</v>
      </c>
      <c r="N585" s="98">
        <f t="shared" si="159"/>
        <v>1.7179213529287818</v>
      </c>
      <c r="O585" s="100">
        <f t="shared" si="155"/>
        <v>4.2266987561397071</v>
      </c>
      <c r="P585" s="104">
        <f t="shared" si="160"/>
        <v>18.880500609176615</v>
      </c>
      <c r="Q585" s="102">
        <f t="shared" si="161"/>
        <v>4.9224514715476911E-2</v>
      </c>
      <c r="R585" s="106">
        <f>IF(K585-H584&lt;0,0,K585-H584)</f>
        <v>0</v>
      </c>
      <c r="S585" s="106">
        <f>K585-V585</f>
        <v>0</v>
      </c>
      <c r="T585" s="106">
        <f>IF(R585&gt;0,$C$6-$C$8,IF($C$6-$C$8-W585&lt;0,0,$C$6-$C$8-W585))</f>
        <v>97.214462279726973</v>
      </c>
      <c r="U585" s="107">
        <f>IF(R585=0,IF(U584+(F585-AL585/$C$23)*$C$21/($C$21+$C$22)&gt;$C$8,$C$8,U584+F585*$C$21/($C$21+$C$22)),E585)</f>
        <v>1400</v>
      </c>
      <c r="V585" s="107">
        <f>IF(R585&gt;0,0,IF(V584+(F585-AL585/$C$23)*$C$21/($C$21+$C$22)&gt;$C$8,$C$8,IF(U585=$C$8,V584+(F585-AL585/$C$23)*$C$21/$C$22,V584+(F585-AL585/$C$23)*$C$21/($C$21+$C$22))))</f>
        <v>1400</v>
      </c>
      <c r="W585" s="203">
        <f>IF(R585&gt;0,0,IF(W584+AL585/$C$23&gt;$F$23,$F$23,W584+AL585/$C$23))</f>
        <v>2.7855377202730285</v>
      </c>
      <c r="X585" s="105" t="str">
        <f>IF(R585=0,"-",FORECAST($C$8,Инклинометрия!$B$2:$B$152,Инклинометрия!$A$2:$A$152))</f>
        <v>-</v>
      </c>
      <c r="Y585" s="105" t="str">
        <f>IF(R585=0,"-",FORECAST($C$8-R585,Инклинометрия!$B$2:$B$152,Инклинометрия!$A$2:$A$152))</f>
        <v>-</v>
      </c>
      <c r="Z585" s="105" t="str">
        <f>IF(R585&gt;0,FORECAST($C$8,Инклинометрия!$B$2:$B$152,Инклинометрия!$A$2:$A$152),IF(V585=$C$8,"-",FORECAST($C$8-V585,Инклинометрия!$B$2:$B$152,Инклинометрия!$A$2:$A$152)))</f>
        <v>-</v>
      </c>
      <c r="AA585" s="105" t="str">
        <f>IF(S585=0,"-",FORECAST($C$8-(S585+V585),Инклинометрия!$B$2:$B$152,Инклинометрия!$A$2:$A$152))</f>
        <v>-</v>
      </c>
      <c r="AB585" s="105">
        <f>FORECAST($C$8+T585,Инклинометрия!$B$2:$B$152,Инклинометрия!$A$2:$A$152)</f>
        <v>1422.3537391657405</v>
      </c>
      <c r="AC585" s="105">
        <f>IF(R585=0,FORECAST($C$6-T585,Инклинометрия!$B$2:$B$152,Инклинометрия!$A$2:$A$152),FORECAST($C$8,Инклинометрия!$B$2:$B$152,Инклинометрия!$A$2:$A$152))</f>
        <v>1332.6462608342592</v>
      </c>
      <c r="AD585" s="107">
        <f>IF(R585=0,FORECAST($C$8,Инклинометрия!$B$2:$B$152,Инклинометрия!$A$2:$A$152),Y585)</f>
        <v>1330</v>
      </c>
      <c r="AE585" s="107">
        <f>FORECAST($C$8-(R585+U585),Инклинометрия!$B$2:$B$152,Инклинометрия!$A$2:$A$152)</f>
        <v>0</v>
      </c>
      <c r="AF585" s="107">
        <f>IF(V585=0,"-",FORECAST($C$8,Инклинометрия!$B$2:$B$152,Инклинометрия!$A$2:$A$152))</f>
        <v>1330</v>
      </c>
      <c r="AG585" s="107">
        <f>IF(V585=0,"-",FORECAST($C$8-V585,Инклинометрия!$B$2:$B$152,Инклинометрия!$A$2:$A$152))</f>
        <v>0</v>
      </c>
      <c r="AH585" s="107">
        <f>IF(W585=0,"-",FORECAST($C$8+W585,Инклинометрия!$B$2:$B$152,Инклинометрия!$A$2:$A$152))</f>
        <v>1332.6462608342592</v>
      </c>
      <c r="AI585" s="107">
        <f>IF(W585=0,"-",FORECAST($C$8,Инклинометрия!$B$2:$B$152,Инклинометрия!$A$2:$A$152))</f>
        <v>1330</v>
      </c>
      <c r="AK585" s="122">
        <f t="shared" si="168"/>
        <v>0</v>
      </c>
      <c r="AL585" s="67">
        <f>AK585*(B585-B584)</f>
        <v>0</v>
      </c>
      <c r="AM585" s="23">
        <f t="shared" si="170"/>
        <v>8.6725204696437436E-2</v>
      </c>
      <c r="AN585" s="26">
        <f>AN584+AK585*(B585-B584)/(2*PI()*$C$5*AN584*$K$13)</f>
        <v>0.15480061813468687</v>
      </c>
      <c r="AO585" s="87">
        <f t="shared" si="162"/>
        <v>145932.55112472404</v>
      </c>
      <c r="AP585" s="87">
        <f>IF(R585+U585&lt;$C$8,0,32*$L$23/$C$12^2*($K$10*R585+$K$8*U585)+32*$L$24/($C$14^2-$C$13^2)*($K$10*S585+$K$8*V585))</f>
        <v>44607.551124724028</v>
      </c>
      <c r="AQ585" s="66">
        <f>R585*$C$11*$C$9+U585*$C$11*$C$10</f>
        <v>14695380</v>
      </c>
      <c r="AR585" s="66">
        <f>S585*$C$11*$C$9+V585*$C$11*$C$10</f>
        <v>14695380</v>
      </c>
      <c r="AS585" s="87">
        <f>$C$11*(T585*$C$9+W585*$C$10)</f>
        <v>792178.05375968735</v>
      </c>
      <c r="AT585" s="45">
        <f t="shared" si="156"/>
        <v>15633490.60488441</v>
      </c>
      <c r="AU585" s="75"/>
    </row>
    <row r="586" spans="2:47" ht="15" thickBot="1" x14ac:dyDescent="0.35">
      <c r="B586" s="41">
        <f t="shared" si="163"/>
        <v>11100</v>
      </c>
      <c r="C586" s="8">
        <f t="shared" si="164"/>
        <v>111</v>
      </c>
      <c r="D586" s="73">
        <f t="shared" si="152"/>
        <v>148.46250000000001</v>
      </c>
      <c r="E586" s="29">
        <f t="shared" si="169"/>
        <v>36766.282379189142</v>
      </c>
      <c r="F586" s="29">
        <f t="shared" si="165"/>
        <v>66.24555383637778</v>
      </c>
      <c r="G586" s="29">
        <f t="shared" si="166"/>
        <v>88.603428256155269</v>
      </c>
      <c r="H586" s="17">
        <f t="shared" si="167"/>
        <v>49174.902682165273</v>
      </c>
      <c r="I586" s="29">
        <f t="shared" si="157"/>
        <v>2.2250485660981263</v>
      </c>
      <c r="J586" s="29">
        <f t="shared" si="158"/>
        <v>41.694115440740156</v>
      </c>
      <c r="K586" s="32">
        <f>IF((D585+L585+M585-AL585)/($C$21+$C$22)&gt;$C$8,$C$8,(D585+L585+M585-AL585)/($C$21+$C$22))</f>
        <v>1400</v>
      </c>
      <c r="L586" s="97">
        <f t="shared" si="153"/>
        <v>0</v>
      </c>
      <c r="M586" s="96">
        <f t="shared" si="154"/>
        <v>0</v>
      </c>
      <c r="N586" s="98">
        <f t="shared" si="159"/>
        <v>1.7179213529287818</v>
      </c>
      <c r="O586" s="100">
        <f t="shared" si="155"/>
        <v>4.2266987561397071</v>
      </c>
      <c r="P586" s="104">
        <f t="shared" si="160"/>
        <v>18.880500609176615</v>
      </c>
      <c r="Q586" s="102">
        <f t="shared" si="161"/>
        <v>4.9224514715476911E-2</v>
      </c>
      <c r="R586" s="106">
        <f>IF(K586-H585&lt;0,0,K586-H585)</f>
        <v>0</v>
      </c>
      <c r="S586" s="106">
        <f>K586-V586</f>
        <v>0</v>
      </c>
      <c r="T586" s="106">
        <f>IF(R586&gt;0,$C$6-$C$8,IF($C$6-$C$8-W586&lt;0,0,$C$6-$C$8-W586))</f>
        <v>97.214462279726973</v>
      </c>
      <c r="U586" s="107">
        <f>IF(R586=0,IF(U585+(F586-AL586/$C$23)*$C$21/($C$21+$C$22)&gt;$C$8,$C$8,U585+F586*$C$21/($C$21+$C$22)),E586)</f>
        <v>1400</v>
      </c>
      <c r="V586" s="107">
        <f>IF(R586&gt;0,0,IF(V585+(F586-AL586/$C$23)*$C$21/($C$21+$C$22)&gt;$C$8,$C$8,IF(U586=$C$8,V585+(F586-AL586/$C$23)*$C$21/$C$22,V585+(F586-AL586/$C$23)*$C$21/($C$21+$C$22))))</f>
        <v>1400</v>
      </c>
      <c r="W586" s="203">
        <f>IF(R586&gt;0,0,IF(W585+AL586/$C$23&gt;$F$23,$F$23,W585+AL586/$C$23))</f>
        <v>2.7855377202730285</v>
      </c>
      <c r="X586" s="105" t="str">
        <f>IF(R586=0,"-",FORECAST($C$8,Инклинометрия!$B$2:$B$152,Инклинометрия!$A$2:$A$152))</f>
        <v>-</v>
      </c>
      <c r="Y586" s="105" t="str">
        <f>IF(R586=0,"-",FORECAST($C$8-R586,Инклинометрия!$B$2:$B$152,Инклинометрия!$A$2:$A$152))</f>
        <v>-</v>
      </c>
      <c r="Z586" s="105" t="str">
        <f>IF(R586&gt;0,FORECAST($C$8,Инклинометрия!$B$2:$B$152,Инклинометрия!$A$2:$A$152),IF(V586=$C$8,"-",FORECAST($C$8-V586,Инклинометрия!$B$2:$B$152,Инклинометрия!$A$2:$A$152)))</f>
        <v>-</v>
      </c>
      <c r="AA586" s="105" t="str">
        <f>IF(S586=0,"-",FORECAST($C$8-(S586+V586),Инклинометрия!$B$2:$B$152,Инклинометрия!$A$2:$A$152))</f>
        <v>-</v>
      </c>
      <c r="AB586" s="105">
        <f>FORECAST($C$8+T586,Инклинометрия!$B$2:$B$152,Инклинометрия!$A$2:$A$152)</f>
        <v>1422.3537391657405</v>
      </c>
      <c r="AC586" s="105">
        <f>IF(R586=0,FORECAST($C$6-T586,Инклинометрия!$B$2:$B$152,Инклинометрия!$A$2:$A$152),FORECAST($C$8,Инклинометрия!$B$2:$B$152,Инклинометрия!$A$2:$A$152))</f>
        <v>1332.6462608342592</v>
      </c>
      <c r="AD586" s="107">
        <f>IF(R586=0,FORECAST($C$8,Инклинометрия!$B$2:$B$152,Инклинометрия!$A$2:$A$152),Y586)</f>
        <v>1330</v>
      </c>
      <c r="AE586" s="107">
        <f>FORECAST($C$8-(R586+U586),Инклинометрия!$B$2:$B$152,Инклинометрия!$A$2:$A$152)</f>
        <v>0</v>
      </c>
      <c r="AF586" s="107">
        <f>IF(V586=0,"-",FORECAST($C$8,Инклинометрия!$B$2:$B$152,Инклинометрия!$A$2:$A$152))</f>
        <v>1330</v>
      </c>
      <c r="AG586" s="107">
        <f>IF(V586=0,"-",FORECAST($C$8-V586,Инклинометрия!$B$2:$B$152,Инклинометрия!$A$2:$A$152))</f>
        <v>0</v>
      </c>
      <c r="AH586" s="107">
        <f>IF(W586=0,"-",FORECAST($C$8+W586,Инклинометрия!$B$2:$B$152,Инклинометрия!$A$2:$A$152))</f>
        <v>1332.6462608342592</v>
      </c>
      <c r="AI586" s="107">
        <f>IF(W586=0,"-",FORECAST($C$8,Инклинометрия!$B$2:$B$152,Инклинометрия!$A$2:$A$152))</f>
        <v>1330</v>
      </c>
      <c r="AK586" s="122">
        <f t="shared" si="168"/>
        <v>0</v>
      </c>
      <c r="AL586" s="67">
        <f>AK586*(B586-B585)</f>
        <v>0</v>
      </c>
      <c r="AM586" s="23">
        <f t="shared" si="170"/>
        <v>8.6725204696437436E-2</v>
      </c>
      <c r="AN586" s="26">
        <f>AN585+AK586*(B586-B585)/(2*PI()*$C$5*AN585*$K$13)</f>
        <v>0.15480061813468687</v>
      </c>
      <c r="AO586" s="87">
        <f t="shared" si="162"/>
        <v>145932.55112472404</v>
      </c>
      <c r="AP586" s="87">
        <f>IF(R586+U586&lt;$C$8,0,32*$L$23/$C$12^2*($K$10*R586+$K$8*U586)+32*$L$24/($C$14^2-$C$13^2)*($K$10*S586+$K$8*V586))</f>
        <v>44607.551124724028</v>
      </c>
      <c r="AQ586" s="66">
        <f>R586*$C$11*$C$9+U586*$C$11*$C$10</f>
        <v>14695380</v>
      </c>
      <c r="AR586" s="66">
        <f>S586*$C$11*$C$9+V586*$C$11*$C$10</f>
        <v>14695380</v>
      </c>
      <c r="AS586" s="87">
        <f>$C$11*(T586*$C$9+W586*$C$10)</f>
        <v>792178.05375968735</v>
      </c>
      <c r="AT586" s="45">
        <f t="shared" si="156"/>
        <v>15633490.60488441</v>
      </c>
      <c r="AU586" s="75"/>
    </row>
    <row r="587" spans="2:47" ht="15" thickBot="1" x14ac:dyDescent="0.35">
      <c r="B587" s="41">
        <f t="shared" si="163"/>
        <v>11120</v>
      </c>
      <c r="C587" s="8">
        <f t="shared" si="164"/>
        <v>111.2</v>
      </c>
      <c r="D587" s="73">
        <f t="shared" si="152"/>
        <v>148.72999999999999</v>
      </c>
      <c r="E587" s="29">
        <f t="shared" si="169"/>
        <v>36832.527933025522</v>
      </c>
      <c r="F587" s="29">
        <f t="shared" si="165"/>
        <v>66.24555383637778</v>
      </c>
      <c r="G587" s="29">
        <f t="shared" si="166"/>
        <v>88.603428256155269</v>
      </c>
      <c r="H587" s="17">
        <f t="shared" si="167"/>
        <v>49263.506110421426</v>
      </c>
      <c r="I587" s="29">
        <f t="shared" si="157"/>
        <v>2.2250485660981263</v>
      </c>
      <c r="J587" s="29">
        <f t="shared" si="158"/>
        <v>41.694115440740156</v>
      </c>
      <c r="K587" s="32">
        <f>IF((D586+L586+M586-AL586)/($C$21+$C$22)&gt;$C$8,$C$8,(D586+L586+M586-AL586)/($C$21+$C$22))</f>
        <v>1400</v>
      </c>
      <c r="L587" s="97">
        <f t="shared" si="153"/>
        <v>0</v>
      </c>
      <c r="M587" s="96">
        <f t="shared" si="154"/>
        <v>0</v>
      </c>
      <c r="N587" s="98">
        <f t="shared" si="159"/>
        <v>1.7179213529287818</v>
      </c>
      <c r="O587" s="100">
        <f t="shared" si="155"/>
        <v>4.2266987561397071</v>
      </c>
      <c r="P587" s="104">
        <f t="shared" si="160"/>
        <v>18.880500609176615</v>
      </c>
      <c r="Q587" s="102">
        <f t="shared" si="161"/>
        <v>4.9224514715476911E-2</v>
      </c>
      <c r="R587" s="106">
        <f>IF(K587-H586&lt;0,0,K587-H586)</f>
        <v>0</v>
      </c>
      <c r="S587" s="106">
        <f>K587-V587</f>
        <v>0</v>
      </c>
      <c r="T587" s="106">
        <f>IF(R587&gt;0,$C$6-$C$8,IF($C$6-$C$8-W587&lt;0,0,$C$6-$C$8-W587))</f>
        <v>97.214462279726973</v>
      </c>
      <c r="U587" s="107">
        <f>IF(R587=0,IF(U586+(F587-AL587/$C$23)*$C$21/($C$21+$C$22)&gt;$C$8,$C$8,U586+F587*$C$21/($C$21+$C$22)),E587)</f>
        <v>1400</v>
      </c>
      <c r="V587" s="107">
        <f>IF(R587&gt;0,0,IF(V586+(F587-AL587/$C$23)*$C$21/($C$21+$C$22)&gt;$C$8,$C$8,IF(U587=$C$8,V586+(F587-AL587/$C$23)*$C$21/$C$22,V586+(F587-AL587/$C$23)*$C$21/($C$21+$C$22))))</f>
        <v>1400</v>
      </c>
      <c r="W587" s="203">
        <f>IF(R587&gt;0,0,IF(W586+AL587/$C$23&gt;$F$23,$F$23,W586+AL587/$C$23))</f>
        <v>2.7855377202730285</v>
      </c>
      <c r="X587" s="105" t="str">
        <f>IF(R587=0,"-",FORECAST($C$8,Инклинометрия!$B$2:$B$152,Инклинометрия!$A$2:$A$152))</f>
        <v>-</v>
      </c>
      <c r="Y587" s="105" t="str">
        <f>IF(R587=0,"-",FORECAST($C$8-R587,Инклинометрия!$B$2:$B$152,Инклинометрия!$A$2:$A$152))</f>
        <v>-</v>
      </c>
      <c r="Z587" s="105" t="str">
        <f>IF(R587&gt;0,FORECAST($C$8,Инклинометрия!$B$2:$B$152,Инклинометрия!$A$2:$A$152),IF(V587=$C$8,"-",FORECAST($C$8-V587,Инклинометрия!$B$2:$B$152,Инклинометрия!$A$2:$A$152)))</f>
        <v>-</v>
      </c>
      <c r="AA587" s="105" t="str">
        <f>IF(S587=0,"-",FORECAST($C$8-(S587+V587),Инклинометрия!$B$2:$B$152,Инклинометрия!$A$2:$A$152))</f>
        <v>-</v>
      </c>
      <c r="AB587" s="105">
        <f>FORECAST($C$8+T587,Инклинометрия!$B$2:$B$152,Инклинометрия!$A$2:$A$152)</f>
        <v>1422.3537391657405</v>
      </c>
      <c r="AC587" s="105">
        <f>IF(R587=0,FORECAST($C$6-T587,Инклинометрия!$B$2:$B$152,Инклинометрия!$A$2:$A$152),FORECAST($C$8,Инклинометрия!$B$2:$B$152,Инклинометрия!$A$2:$A$152))</f>
        <v>1332.6462608342592</v>
      </c>
      <c r="AD587" s="107">
        <f>IF(R587=0,FORECAST($C$8,Инклинометрия!$B$2:$B$152,Инклинометрия!$A$2:$A$152),Y587)</f>
        <v>1330</v>
      </c>
      <c r="AE587" s="107">
        <f>FORECAST($C$8-(R587+U587),Инклинометрия!$B$2:$B$152,Инклинометрия!$A$2:$A$152)</f>
        <v>0</v>
      </c>
      <c r="AF587" s="107">
        <f>IF(V587=0,"-",FORECAST($C$8,Инклинометрия!$B$2:$B$152,Инклинометрия!$A$2:$A$152))</f>
        <v>1330</v>
      </c>
      <c r="AG587" s="107">
        <f>IF(V587=0,"-",FORECAST($C$8-V587,Инклинометрия!$B$2:$B$152,Инклинометрия!$A$2:$A$152))</f>
        <v>0</v>
      </c>
      <c r="AH587" s="107">
        <f>IF(W587=0,"-",FORECAST($C$8+W587,Инклинометрия!$B$2:$B$152,Инклинометрия!$A$2:$A$152))</f>
        <v>1332.6462608342592</v>
      </c>
      <c r="AI587" s="107">
        <f>IF(W587=0,"-",FORECAST($C$8,Инклинометрия!$B$2:$B$152,Инклинометрия!$A$2:$A$152))</f>
        <v>1330</v>
      </c>
      <c r="AK587" s="122">
        <f t="shared" si="168"/>
        <v>0</v>
      </c>
      <c r="AL587" s="67">
        <f>AK587*(B587-B586)</f>
        <v>0</v>
      </c>
      <c r="AM587" s="23">
        <f t="shared" si="170"/>
        <v>8.6725204696437436E-2</v>
      </c>
      <c r="AN587" s="26">
        <f>AN586+AK587*(B587-B586)/(2*PI()*$C$5*AN586*$K$13)</f>
        <v>0.15480061813468687</v>
      </c>
      <c r="AO587" s="87">
        <f t="shared" si="162"/>
        <v>145932.55112472404</v>
      </c>
      <c r="AP587" s="87">
        <f>IF(R587+U587&lt;$C$8,0,32*$L$23/$C$12^2*($K$10*R587+$K$8*U587)+32*$L$24/($C$14^2-$C$13^2)*($K$10*S587+$K$8*V587))</f>
        <v>44607.551124724028</v>
      </c>
      <c r="AQ587" s="66">
        <f>R587*$C$11*$C$9+U587*$C$11*$C$10</f>
        <v>14695380</v>
      </c>
      <c r="AR587" s="66">
        <f>S587*$C$11*$C$9+V587*$C$11*$C$10</f>
        <v>14695380</v>
      </c>
      <c r="AS587" s="87">
        <f>$C$11*(T587*$C$9+W587*$C$10)</f>
        <v>792178.05375968735</v>
      </c>
      <c r="AT587" s="45">
        <f t="shared" si="156"/>
        <v>15633490.60488441</v>
      </c>
      <c r="AU587" s="75"/>
    </row>
    <row r="588" spans="2:47" ht="15" thickBot="1" x14ac:dyDescent="0.35">
      <c r="B588" s="41">
        <f t="shared" si="163"/>
        <v>11140</v>
      </c>
      <c r="C588" s="8">
        <f t="shared" si="164"/>
        <v>111.4</v>
      </c>
      <c r="D588" s="73">
        <f t="shared" si="152"/>
        <v>148.9975</v>
      </c>
      <c r="E588" s="29">
        <f t="shared" si="169"/>
        <v>36898.773486861901</v>
      </c>
      <c r="F588" s="29">
        <f t="shared" si="165"/>
        <v>66.24555383637778</v>
      </c>
      <c r="G588" s="29">
        <f t="shared" si="166"/>
        <v>88.603428256155269</v>
      </c>
      <c r="H588" s="17">
        <f t="shared" si="167"/>
        <v>49352.109538677578</v>
      </c>
      <c r="I588" s="29">
        <f t="shared" si="157"/>
        <v>2.2250485660981263</v>
      </c>
      <c r="J588" s="29">
        <f t="shared" si="158"/>
        <v>41.694115440740156</v>
      </c>
      <c r="K588" s="32">
        <f>IF((D587+L587+M587-AL587)/($C$21+$C$22)&gt;$C$8,$C$8,(D587+L587+M587-AL587)/($C$21+$C$22))</f>
        <v>1400</v>
      </c>
      <c r="L588" s="97">
        <f t="shared" si="153"/>
        <v>0</v>
      </c>
      <c r="M588" s="96">
        <f t="shared" si="154"/>
        <v>0</v>
      </c>
      <c r="N588" s="98">
        <f t="shared" si="159"/>
        <v>1.7179213529287818</v>
      </c>
      <c r="O588" s="100">
        <f t="shared" si="155"/>
        <v>4.2266987561397071</v>
      </c>
      <c r="P588" s="104">
        <f t="shared" si="160"/>
        <v>18.880500609176615</v>
      </c>
      <c r="Q588" s="102">
        <f t="shared" si="161"/>
        <v>4.9224514715476911E-2</v>
      </c>
      <c r="R588" s="106">
        <f>IF(K588-H587&lt;0,0,K588-H587)</f>
        <v>0</v>
      </c>
      <c r="S588" s="106">
        <f>K588-V588</f>
        <v>0</v>
      </c>
      <c r="T588" s="106">
        <f>IF(R588&gt;0,$C$6-$C$8,IF($C$6-$C$8-W588&lt;0,0,$C$6-$C$8-W588))</f>
        <v>97.214462279726973</v>
      </c>
      <c r="U588" s="107">
        <f>IF(R588=0,IF(U587+(F588-AL588/$C$23)*$C$21/($C$21+$C$22)&gt;$C$8,$C$8,U587+F588*$C$21/($C$21+$C$22)),E588)</f>
        <v>1400</v>
      </c>
      <c r="V588" s="107">
        <f>IF(R588&gt;0,0,IF(V587+(F588-AL588/$C$23)*$C$21/($C$21+$C$22)&gt;$C$8,$C$8,IF(U588=$C$8,V587+(F588-AL588/$C$23)*$C$21/$C$22,V587+(F588-AL588/$C$23)*$C$21/($C$21+$C$22))))</f>
        <v>1400</v>
      </c>
      <c r="W588" s="203">
        <f>IF(R588&gt;0,0,IF(W587+AL588/$C$23&gt;$F$23,$F$23,W587+AL588/$C$23))</f>
        <v>2.7855377202730285</v>
      </c>
      <c r="X588" s="105" t="str">
        <f>IF(R588=0,"-",FORECAST($C$8,Инклинометрия!$B$2:$B$152,Инклинометрия!$A$2:$A$152))</f>
        <v>-</v>
      </c>
      <c r="Y588" s="105" t="str">
        <f>IF(R588=0,"-",FORECAST($C$8-R588,Инклинометрия!$B$2:$B$152,Инклинометрия!$A$2:$A$152))</f>
        <v>-</v>
      </c>
      <c r="Z588" s="105" t="str">
        <f>IF(R588&gt;0,FORECAST($C$8,Инклинометрия!$B$2:$B$152,Инклинометрия!$A$2:$A$152),IF(V588=$C$8,"-",FORECAST($C$8-V588,Инклинометрия!$B$2:$B$152,Инклинометрия!$A$2:$A$152)))</f>
        <v>-</v>
      </c>
      <c r="AA588" s="105" t="str">
        <f>IF(S588=0,"-",FORECAST($C$8-(S588+V588),Инклинометрия!$B$2:$B$152,Инклинометрия!$A$2:$A$152))</f>
        <v>-</v>
      </c>
      <c r="AB588" s="105">
        <f>FORECAST($C$8+T588,Инклинометрия!$B$2:$B$152,Инклинометрия!$A$2:$A$152)</f>
        <v>1422.3537391657405</v>
      </c>
      <c r="AC588" s="105">
        <f>IF(R588=0,FORECAST($C$6-T588,Инклинометрия!$B$2:$B$152,Инклинометрия!$A$2:$A$152),FORECAST($C$8,Инклинометрия!$B$2:$B$152,Инклинометрия!$A$2:$A$152))</f>
        <v>1332.6462608342592</v>
      </c>
      <c r="AD588" s="107">
        <f>IF(R588=0,FORECAST($C$8,Инклинометрия!$B$2:$B$152,Инклинометрия!$A$2:$A$152),Y588)</f>
        <v>1330</v>
      </c>
      <c r="AE588" s="107">
        <f>FORECAST($C$8-(R588+U588),Инклинометрия!$B$2:$B$152,Инклинометрия!$A$2:$A$152)</f>
        <v>0</v>
      </c>
      <c r="AF588" s="107">
        <f>IF(V588=0,"-",FORECAST($C$8,Инклинометрия!$B$2:$B$152,Инклинометрия!$A$2:$A$152))</f>
        <v>1330</v>
      </c>
      <c r="AG588" s="107">
        <f>IF(V588=0,"-",FORECAST($C$8-V588,Инклинометрия!$B$2:$B$152,Инклинометрия!$A$2:$A$152))</f>
        <v>0</v>
      </c>
      <c r="AH588" s="107">
        <f>IF(W588=0,"-",FORECAST($C$8+W588,Инклинометрия!$B$2:$B$152,Инклинометрия!$A$2:$A$152))</f>
        <v>1332.6462608342592</v>
      </c>
      <c r="AI588" s="107">
        <f>IF(W588=0,"-",FORECAST($C$8,Инклинометрия!$B$2:$B$152,Инклинометрия!$A$2:$A$152))</f>
        <v>1330</v>
      </c>
      <c r="AK588" s="122">
        <f t="shared" si="168"/>
        <v>0</v>
      </c>
      <c r="AL588" s="67">
        <f>AK588*(B588-B587)</f>
        <v>0</v>
      </c>
      <c r="AM588" s="23">
        <f t="shared" si="170"/>
        <v>8.6725204696437436E-2</v>
      </c>
      <c r="AN588" s="26">
        <f>AN587+AK588*(B588-B587)/(2*PI()*$C$5*AN587*$K$13)</f>
        <v>0.15480061813468687</v>
      </c>
      <c r="AO588" s="87">
        <f t="shared" si="162"/>
        <v>145932.55112472404</v>
      </c>
      <c r="AP588" s="87">
        <f>IF(R588+U588&lt;$C$8,0,32*$L$23/$C$12^2*($K$10*R588+$K$8*U588)+32*$L$24/($C$14^2-$C$13^2)*($K$10*S588+$K$8*V588))</f>
        <v>44607.551124724028</v>
      </c>
      <c r="AQ588" s="66">
        <f>R588*$C$11*$C$9+U588*$C$11*$C$10</f>
        <v>14695380</v>
      </c>
      <c r="AR588" s="66">
        <f>S588*$C$11*$C$9+V588*$C$11*$C$10</f>
        <v>14695380</v>
      </c>
      <c r="AS588" s="87">
        <f>$C$11*(T588*$C$9+W588*$C$10)</f>
        <v>792178.05375968735</v>
      </c>
      <c r="AT588" s="45">
        <f t="shared" si="156"/>
        <v>15633490.60488441</v>
      </c>
      <c r="AU588" s="75"/>
    </row>
    <row r="589" spans="2:47" ht="15" thickBot="1" x14ac:dyDescent="0.35">
      <c r="B589" s="41">
        <f t="shared" si="163"/>
        <v>11160</v>
      </c>
      <c r="C589" s="8">
        <f t="shared" si="164"/>
        <v>111.60000000000001</v>
      </c>
      <c r="D589" s="73">
        <f t="shared" si="152"/>
        <v>149.26500000000001</v>
      </c>
      <c r="E589" s="29">
        <f t="shared" si="169"/>
        <v>36965.01904069828</v>
      </c>
      <c r="F589" s="29">
        <f t="shared" si="165"/>
        <v>66.24555383637778</v>
      </c>
      <c r="G589" s="29">
        <f t="shared" si="166"/>
        <v>88.603428256155269</v>
      </c>
      <c r="H589" s="17">
        <f t="shared" si="167"/>
        <v>49440.71296693373</v>
      </c>
      <c r="I589" s="29">
        <f t="shared" si="157"/>
        <v>2.2250485660981263</v>
      </c>
      <c r="J589" s="29">
        <f t="shared" si="158"/>
        <v>41.694115440740156</v>
      </c>
      <c r="K589" s="32">
        <f>IF((D588+L588+M588-AL588)/($C$21+$C$22)&gt;$C$8,$C$8,(D588+L588+M588-AL588)/($C$21+$C$22))</f>
        <v>1400</v>
      </c>
      <c r="L589" s="97">
        <f t="shared" si="153"/>
        <v>0</v>
      </c>
      <c r="M589" s="96">
        <f t="shared" si="154"/>
        <v>0</v>
      </c>
      <c r="N589" s="98">
        <f t="shared" si="159"/>
        <v>1.7179213529287818</v>
      </c>
      <c r="O589" s="100">
        <f t="shared" si="155"/>
        <v>4.2266987561397071</v>
      </c>
      <c r="P589" s="104">
        <f t="shared" si="160"/>
        <v>18.880500609176615</v>
      </c>
      <c r="Q589" s="102">
        <f t="shared" si="161"/>
        <v>4.9224514715476911E-2</v>
      </c>
      <c r="R589" s="106">
        <f>IF(K589-H588&lt;0,0,K589-H588)</f>
        <v>0</v>
      </c>
      <c r="S589" s="106">
        <f>K589-V589</f>
        <v>0</v>
      </c>
      <c r="T589" s="106">
        <f>IF(R589&gt;0,$C$6-$C$8,IF($C$6-$C$8-W589&lt;0,0,$C$6-$C$8-W589))</f>
        <v>97.214462279726973</v>
      </c>
      <c r="U589" s="107">
        <f>IF(R589=0,IF(U588+(F589-AL589/$C$23)*$C$21/($C$21+$C$22)&gt;$C$8,$C$8,U588+F589*$C$21/($C$21+$C$22)),E589)</f>
        <v>1400</v>
      </c>
      <c r="V589" s="107">
        <f>IF(R589&gt;0,0,IF(V588+(F589-AL589/$C$23)*$C$21/($C$21+$C$22)&gt;$C$8,$C$8,IF(U589=$C$8,V588+(F589-AL589/$C$23)*$C$21/$C$22,V588+(F589-AL589/$C$23)*$C$21/($C$21+$C$22))))</f>
        <v>1400</v>
      </c>
      <c r="W589" s="203">
        <f>IF(R589&gt;0,0,IF(W588+AL589/$C$23&gt;$F$23,$F$23,W588+AL589/$C$23))</f>
        <v>2.7855377202730285</v>
      </c>
      <c r="X589" s="105" t="str">
        <f>IF(R589=0,"-",FORECAST($C$8,Инклинометрия!$B$2:$B$152,Инклинометрия!$A$2:$A$152))</f>
        <v>-</v>
      </c>
      <c r="Y589" s="105" t="str">
        <f>IF(R589=0,"-",FORECAST($C$8-R589,Инклинометрия!$B$2:$B$152,Инклинометрия!$A$2:$A$152))</f>
        <v>-</v>
      </c>
      <c r="Z589" s="105" t="str">
        <f>IF(R589&gt;0,FORECAST($C$8,Инклинометрия!$B$2:$B$152,Инклинометрия!$A$2:$A$152),IF(V589=$C$8,"-",FORECAST($C$8-V589,Инклинометрия!$B$2:$B$152,Инклинометрия!$A$2:$A$152)))</f>
        <v>-</v>
      </c>
      <c r="AA589" s="105" t="str">
        <f>IF(S589=0,"-",FORECAST($C$8-(S589+V589),Инклинометрия!$B$2:$B$152,Инклинометрия!$A$2:$A$152))</f>
        <v>-</v>
      </c>
      <c r="AB589" s="105">
        <f>FORECAST($C$8+T589,Инклинометрия!$B$2:$B$152,Инклинометрия!$A$2:$A$152)</f>
        <v>1422.3537391657405</v>
      </c>
      <c r="AC589" s="105">
        <f>IF(R589=0,FORECAST($C$6-T589,Инклинометрия!$B$2:$B$152,Инклинометрия!$A$2:$A$152),FORECAST($C$8,Инклинометрия!$B$2:$B$152,Инклинометрия!$A$2:$A$152))</f>
        <v>1332.6462608342592</v>
      </c>
      <c r="AD589" s="107">
        <f>IF(R589=0,FORECAST($C$8,Инклинометрия!$B$2:$B$152,Инклинометрия!$A$2:$A$152),Y589)</f>
        <v>1330</v>
      </c>
      <c r="AE589" s="107">
        <f>FORECAST($C$8-(R589+U589),Инклинометрия!$B$2:$B$152,Инклинометрия!$A$2:$A$152)</f>
        <v>0</v>
      </c>
      <c r="AF589" s="107">
        <f>IF(V589=0,"-",FORECAST($C$8,Инклинометрия!$B$2:$B$152,Инклинометрия!$A$2:$A$152))</f>
        <v>1330</v>
      </c>
      <c r="AG589" s="107">
        <f>IF(V589=0,"-",FORECAST($C$8-V589,Инклинометрия!$B$2:$B$152,Инклинометрия!$A$2:$A$152))</f>
        <v>0</v>
      </c>
      <c r="AH589" s="107">
        <f>IF(W589=0,"-",FORECAST($C$8+W589,Инклинометрия!$B$2:$B$152,Инклинометрия!$A$2:$A$152))</f>
        <v>1332.6462608342592</v>
      </c>
      <c r="AI589" s="107">
        <f>IF(W589=0,"-",FORECAST($C$8,Инклинометрия!$B$2:$B$152,Инклинометрия!$A$2:$A$152))</f>
        <v>1330</v>
      </c>
      <c r="AK589" s="122">
        <f t="shared" si="168"/>
        <v>0</v>
      </c>
      <c r="AL589" s="67">
        <f>AK589*(B589-B588)</f>
        <v>0</v>
      </c>
      <c r="AM589" s="23">
        <f t="shared" si="170"/>
        <v>8.6725204696437436E-2</v>
      </c>
      <c r="AN589" s="26">
        <f>AN588+AK589*(B589-B588)/(2*PI()*$C$5*AN588*$K$13)</f>
        <v>0.15480061813468687</v>
      </c>
      <c r="AO589" s="87">
        <f t="shared" si="162"/>
        <v>145932.55112472404</v>
      </c>
      <c r="AP589" s="87">
        <f>IF(R589+U589&lt;$C$8,0,32*$L$23/$C$12^2*($K$10*R589+$K$8*U589)+32*$L$24/($C$14^2-$C$13^2)*($K$10*S589+$K$8*V589))</f>
        <v>44607.551124724028</v>
      </c>
      <c r="AQ589" s="66">
        <f>R589*$C$11*$C$9+U589*$C$11*$C$10</f>
        <v>14695380</v>
      </c>
      <c r="AR589" s="66">
        <f>S589*$C$11*$C$9+V589*$C$11*$C$10</f>
        <v>14695380</v>
      </c>
      <c r="AS589" s="87">
        <f>$C$11*(T589*$C$9+W589*$C$10)</f>
        <v>792178.05375968735</v>
      </c>
      <c r="AT589" s="45">
        <f t="shared" si="156"/>
        <v>15633490.60488441</v>
      </c>
      <c r="AU589" s="75"/>
    </row>
    <row r="590" spans="2:47" ht="15" thickBot="1" x14ac:dyDescent="0.35">
      <c r="B590" s="41">
        <f t="shared" si="163"/>
        <v>11180</v>
      </c>
      <c r="C590" s="8">
        <f t="shared" si="164"/>
        <v>111.8</v>
      </c>
      <c r="D590" s="73">
        <f t="shared" si="152"/>
        <v>149.5325</v>
      </c>
      <c r="E590" s="29">
        <f t="shared" si="169"/>
        <v>37031.264594534652</v>
      </c>
      <c r="F590" s="29">
        <f t="shared" si="165"/>
        <v>66.245553836373062</v>
      </c>
      <c r="G590" s="29">
        <f t="shared" si="166"/>
        <v>88.603428256148959</v>
      </c>
      <c r="H590" s="17">
        <f t="shared" si="167"/>
        <v>49529.316395189882</v>
      </c>
      <c r="I590" s="29">
        <f t="shared" si="157"/>
        <v>2.2250485660981263</v>
      </c>
      <c r="J590" s="29">
        <f t="shared" si="158"/>
        <v>41.69411544073867</v>
      </c>
      <c r="K590" s="32">
        <f>IF((D589+L589+M589-AL589)/($C$21+$C$22)&gt;$C$8,$C$8,(D589+L589+M589-AL589)/($C$21+$C$22))</f>
        <v>1400</v>
      </c>
      <c r="L590" s="97">
        <f t="shared" si="153"/>
        <v>0</v>
      </c>
      <c r="M590" s="96">
        <f t="shared" si="154"/>
        <v>0</v>
      </c>
      <c r="N590" s="98">
        <f t="shared" si="159"/>
        <v>1.7179213529287818</v>
      </c>
      <c r="O590" s="100">
        <f t="shared" si="155"/>
        <v>4.2266987561397071</v>
      </c>
      <c r="P590" s="104">
        <f t="shared" si="160"/>
        <v>18.880500609176615</v>
      </c>
      <c r="Q590" s="102">
        <f t="shared" si="161"/>
        <v>4.9224514715476911E-2</v>
      </c>
      <c r="R590" s="106">
        <f>IF(K590-H589&lt;0,0,K590-H589)</f>
        <v>0</v>
      </c>
      <c r="S590" s="106">
        <f>K590-V590</f>
        <v>0</v>
      </c>
      <c r="T590" s="106">
        <f>IF(R590&gt;0,$C$6-$C$8,IF($C$6-$C$8-W590&lt;0,0,$C$6-$C$8-W590))</f>
        <v>97.214462279726973</v>
      </c>
      <c r="U590" s="107">
        <f>IF(R590=0,IF(U589+(F590-AL590/$C$23)*$C$21/($C$21+$C$22)&gt;$C$8,$C$8,U589+F590*$C$21/($C$21+$C$22)),E590)</f>
        <v>1400</v>
      </c>
      <c r="V590" s="107">
        <f>IF(R590&gt;0,0,IF(V589+(F590-AL590/$C$23)*$C$21/($C$21+$C$22)&gt;$C$8,$C$8,IF(U590=$C$8,V589+(F590-AL590/$C$23)*$C$21/$C$22,V589+(F590-AL590/$C$23)*$C$21/($C$21+$C$22))))</f>
        <v>1400</v>
      </c>
      <c r="W590" s="203">
        <f>IF(R590&gt;0,0,IF(W589+AL590/$C$23&gt;$F$23,$F$23,W589+AL590/$C$23))</f>
        <v>2.7855377202730285</v>
      </c>
      <c r="X590" s="105" t="str">
        <f>IF(R590=0,"-",FORECAST($C$8,Инклинометрия!$B$2:$B$152,Инклинометрия!$A$2:$A$152))</f>
        <v>-</v>
      </c>
      <c r="Y590" s="105" t="str">
        <f>IF(R590=0,"-",FORECAST($C$8-R590,Инклинометрия!$B$2:$B$152,Инклинометрия!$A$2:$A$152))</f>
        <v>-</v>
      </c>
      <c r="Z590" s="105" t="str">
        <f>IF(R590&gt;0,FORECAST($C$8,Инклинометрия!$B$2:$B$152,Инклинометрия!$A$2:$A$152),IF(V590=$C$8,"-",FORECAST($C$8-V590,Инклинометрия!$B$2:$B$152,Инклинометрия!$A$2:$A$152)))</f>
        <v>-</v>
      </c>
      <c r="AA590" s="105" t="str">
        <f>IF(S590=0,"-",FORECAST($C$8-(S590+V590),Инклинометрия!$B$2:$B$152,Инклинометрия!$A$2:$A$152))</f>
        <v>-</v>
      </c>
      <c r="AB590" s="105">
        <f>FORECAST($C$8+T590,Инклинометрия!$B$2:$B$152,Инклинометрия!$A$2:$A$152)</f>
        <v>1422.3537391657405</v>
      </c>
      <c r="AC590" s="105">
        <f>IF(R590=0,FORECAST($C$6-T590,Инклинометрия!$B$2:$B$152,Инклинометрия!$A$2:$A$152),FORECAST($C$8,Инклинометрия!$B$2:$B$152,Инклинометрия!$A$2:$A$152))</f>
        <v>1332.6462608342592</v>
      </c>
      <c r="AD590" s="107">
        <f>IF(R590=0,FORECAST($C$8,Инклинометрия!$B$2:$B$152,Инклинометрия!$A$2:$A$152),Y590)</f>
        <v>1330</v>
      </c>
      <c r="AE590" s="107">
        <f>FORECAST($C$8-(R590+U590),Инклинометрия!$B$2:$B$152,Инклинометрия!$A$2:$A$152)</f>
        <v>0</v>
      </c>
      <c r="AF590" s="107">
        <f>IF(V590=0,"-",FORECAST($C$8,Инклинометрия!$B$2:$B$152,Инклинометрия!$A$2:$A$152))</f>
        <v>1330</v>
      </c>
      <c r="AG590" s="107">
        <f>IF(V590=0,"-",FORECAST($C$8-V590,Инклинометрия!$B$2:$B$152,Инклинометрия!$A$2:$A$152))</f>
        <v>0</v>
      </c>
      <c r="AH590" s="107">
        <f>IF(W590=0,"-",FORECAST($C$8+W590,Инклинометрия!$B$2:$B$152,Инклинометрия!$A$2:$A$152))</f>
        <v>1332.6462608342592</v>
      </c>
      <c r="AI590" s="107">
        <f>IF(W590=0,"-",FORECAST($C$8,Инклинометрия!$B$2:$B$152,Инклинометрия!$A$2:$A$152))</f>
        <v>1330</v>
      </c>
      <c r="AK590" s="122">
        <f t="shared" si="168"/>
        <v>0</v>
      </c>
      <c r="AL590" s="67">
        <f>AK590*(B590-B589)</f>
        <v>0</v>
      </c>
      <c r="AM590" s="23">
        <f t="shared" si="170"/>
        <v>8.6725204696437436E-2</v>
      </c>
      <c r="AN590" s="26">
        <f>AN589+AK590*(B590-B589)/(2*PI()*$C$5*AN589*$K$13)</f>
        <v>0.15480061813468687</v>
      </c>
      <c r="AO590" s="87">
        <f t="shared" si="162"/>
        <v>145932.55112472404</v>
      </c>
      <c r="AP590" s="87">
        <f>IF(R590+U590&lt;$C$8,0,32*$L$23/$C$12^2*($K$10*R590+$K$8*U590)+32*$L$24/($C$14^2-$C$13^2)*($K$10*S590+$K$8*V590))</f>
        <v>44607.551124724028</v>
      </c>
      <c r="AQ590" s="66">
        <f>R590*$C$11*$C$9+U590*$C$11*$C$10</f>
        <v>14695380</v>
      </c>
      <c r="AR590" s="66">
        <f>S590*$C$11*$C$9+V590*$C$11*$C$10</f>
        <v>14695380</v>
      </c>
      <c r="AS590" s="87">
        <f>$C$11*(T590*$C$9+W590*$C$10)</f>
        <v>792178.05375968735</v>
      </c>
      <c r="AT590" s="45">
        <f t="shared" si="156"/>
        <v>15633490.60488441</v>
      </c>
      <c r="AU590" s="75"/>
    </row>
    <row r="591" spans="2:47" ht="15" thickBot="1" x14ac:dyDescent="0.35">
      <c r="B591" s="41">
        <f t="shared" si="163"/>
        <v>11200</v>
      </c>
      <c r="C591" s="8">
        <f t="shared" si="164"/>
        <v>112</v>
      </c>
      <c r="D591" s="73">
        <f t="shared" si="152"/>
        <v>149.80000000000001</v>
      </c>
      <c r="E591" s="29">
        <f t="shared" si="169"/>
        <v>37097.510148371031</v>
      </c>
      <c r="F591" s="29">
        <f t="shared" si="165"/>
        <v>66.24555383637778</v>
      </c>
      <c r="G591" s="29">
        <f t="shared" si="166"/>
        <v>88.603428256155269</v>
      </c>
      <c r="H591" s="17">
        <f t="shared" si="167"/>
        <v>49617.919823446035</v>
      </c>
      <c r="I591" s="29">
        <f t="shared" si="157"/>
        <v>2.2250485660981263</v>
      </c>
      <c r="J591" s="29">
        <f t="shared" si="158"/>
        <v>41.694115440740156</v>
      </c>
      <c r="K591" s="32">
        <f>IF((D590+L590+M590-AL590)/($C$21+$C$22)&gt;$C$8,$C$8,(D590+L590+M590-AL590)/($C$21+$C$22))</f>
        <v>1400</v>
      </c>
      <c r="L591" s="97">
        <f t="shared" si="153"/>
        <v>0</v>
      </c>
      <c r="M591" s="96">
        <f t="shared" si="154"/>
        <v>0</v>
      </c>
      <c r="N591" s="98">
        <f t="shared" si="159"/>
        <v>1.7179213529287818</v>
      </c>
      <c r="O591" s="100">
        <f t="shared" si="155"/>
        <v>4.2266987561397071</v>
      </c>
      <c r="P591" s="104">
        <f t="shared" si="160"/>
        <v>18.880500609176615</v>
      </c>
      <c r="Q591" s="102">
        <f t="shared" si="161"/>
        <v>4.9224514715476911E-2</v>
      </c>
      <c r="R591" s="106">
        <f>IF(K591-H590&lt;0,0,K591-H590)</f>
        <v>0</v>
      </c>
      <c r="S591" s="106">
        <f>K591-V591</f>
        <v>0</v>
      </c>
      <c r="T591" s="106">
        <f>IF(R591&gt;0,$C$6-$C$8,IF($C$6-$C$8-W591&lt;0,0,$C$6-$C$8-W591))</f>
        <v>97.214462279726973</v>
      </c>
      <c r="U591" s="107">
        <f>IF(R591=0,IF(U590+(F591-AL591/$C$23)*$C$21/($C$21+$C$22)&gt;$C$8,$C$8,U590+F591*$C$21/($C$21+$C$22)),E591)</f>
        <v>1400</v>
      </c>
      <c r="V591" s="107">
        <f>IF(R591&gt;0,0,IF(V590+(F591-AL591/$C$23)*$C$21/($C$21+$C$22)&gt;$C$8,$C$8,IF(U591=$C$8,V590+(F591-AL591/$C$23)*$C$21/$C$22,V590+(F591-AL591/$C$23)*$C$21/($C$21+$C$22))))</f>
        <v>1400</v>
      </c>
      <c r="W591" s="203">
        <f>IF(R591&gt;0,0,IF(W590+AL591/$C$23&gt;$F$23,$F$23,W590+AL591/$C$23))</f>
        <v>2.7855377202730285</v>
      </c>
      <c r="X591" s="105" t="str">
        <f>IF(R591=0,"-",FORECAST($C$8,Инклинометрия!$B$2:$B$152,Инклинометрия!$A$2:$A$152))</f>
        <v>-</v>
      </c>
      <c r="Y591" s="105" t="str">
        <f>IF(R591=0,"-",FORECAST($C$8-R591,Инклинометрия!$B$2:$B$152,Инклинометрия!$A$2:$A$152))</f>
        <v>-</v>
      </c>
      <c r="Z591" s="105" t="str">
        <f>IF(R591&gt;0,FORECAST($C$8,Инклинометрия!$B$2:$B$152,Инклинометрия!$A$2:$A$152),IF(V591=$C$8,"-",FORECAST($C$8-V591,Инклинометрия!$B$2:$B$152,Инклинометрия!$A$2:$A$152)))</f>
        <v>-</v>
      </c>
      <c r="AA591" s="105" t="str">
        <f>IF(S591=0,"-",FORECAST($C$8-(S591+V591),Инклинометрия!$B$2:$B$152,Инклинометрия!$A$2:$A$152))</f>
        <v>-</v>
      </c>
      <c r="AB591" s="105">
        <f>FORECAST($C$8+T591,Инклинометрия!$B$2:$B$152,Инклинометрия!$A$2:$A$152)</f>
        <v>1422.3537391657405</v>
      </c>
      <c r="AC591" s="105">
        <f>IF(R591=0,FORECAST($C$6-T591,Инклинометрия!$B$2:$B$152,Инклинометрия!$A$2:$A$152),FORECAST($C$8,Инклинометрия!$B$2:$B$152,Инклинометрия!$A$2:$A$152))</f>
        <v>1332.6462608342592</v>
      </c>
      <c r="AD591" s="107">
        <f>IF(R591=0,FORECAST($C$8,Инклинометрия!$B$2:$B$152,Инклинометрия!$A$2:$A$152),Y591)</f>
        <v>1330</v>
      </c>
      <c r="AE591" s="107">
        <f>FORECAST($C$8-(R591+U591),Инклинометрия!$B$2:$B$152,Инклинометрия!$A$2:$A$152)</f>
        <v>0</v>
      </c>
      <c r="AF591" s="107">
        <f>IF(V591=0,"-",FORECAST($C$8,Инклинометрия!$B$2:$B$152,Инклинометрия!$A$2:$A$152))</f>
        <v>1330</v>
      </c>
      <c r="AG591" s="107">
        <f>IF(V591=0,"-",FORECAST($C$8-V591,Инклинометрия!$B$2:$B$152,Инклинометрия!$A$2:$A$152))</f>
        <v>0</v>
      </c>
      <c r="AH591" s="107">
        <f>IF(W591=0,"-",FORECAST($C$8+W591,Инклинометрия!$B$2:$B$152,Инклинометрия!$A$2:$A$152))</f>
        <v>1332.6462608342592</v>
      </c>
      <c r="AI591" s="107">
        <f>IF(W591=0,"-",FORECAST($C$8,Инклинометрия!$B$2:$B$152,Инклинометрия!$A$2:$A$152))</f>
        <v>1330</v>
      </c>
      <c r="AK591" s="122">
        <f t="shared" si="168"/>
        <v>0</v>
      </c>
      <c r="AL591" s="67">
        <f>AK591*(B591-B590)</f>
        <v>0</v>
      </c>
      <c r="AM591" s="23">
        <f t="shared" si="170"/>
        <v>8.6725204696437436E-2</v>
      </c>
      <c r="AN591" s="26">
        <f>AN590+AK591*(B591-B590)/(2*PI()*$C$5*AN590*$K$13)</f>
        <v>0.15480061813468687</v>
      </c>
      <c r="AO591" s="87">
        <f t="shared" si="162"/>
        <v>145932.55112472404</v>
      </c>
      <c r="AP591" s="87">
        <f>IF(R591+U591&lt;$C$8,0,32*$L$23/$C$12^2*($K$10*R591+$K$8*U591)+32*$L$24/($C$14^2-$C$13^2)*($K$10*S591+$K$8*V591))</f>
        <v>44607.551124724028</v>
      </c>
      <c r="AQ591" s="66">
        <f>R591*$C$11*$C$9+U591*$C$11*$C$10</f>
        <v>14695380</v>
      </c>
      <c r="AR591" s="66">
        <f>S591*$C$11*$C$9+V591*$C$11*$C$10</f>
        <v>14695380</v>
      </c>
      <c r="AS591" s="87">
        <f>$C$11*(T591*$C$9+W591*$C$10)</f>
        <v>792178.05375968735</v>
      </c>
      <c r="AT591" s="45">
        <f t="shared" si="156"/>
        <v>15633490.60488441</v>
      </c>
      <c r="AU591" s="75"/>
    </row>
    <row r="592" spans="2:47" ht="15" thickBot="1" x14ac:dyDescent="0.35">
      <c r="B592" s="41">
        <f t="shared" si="163"/>
        <v>11220</v>
      </c>
      <c r="C592" s="8">
        <f t="shared" si="164"/>
        <v>112.2</v>
      </c>
      <c r="D592" s="73">
        <f t="shared" si="152"/>
        <v>150.0675</v>
      </c>
      <c r="E592" s="29">
        <f t="shared" si="169"/>
        <v>37163.755702207403</v>
      </c>
      <c r="F592" s="29">
        <f t="shared" si="165"/>
        <v>66.24555383637778</v>
      </c>
      <c r="G592" s="29">
        <f t="shared" si="166"/>
        <v>88.603428256155269</v>
      </c>
      <c r="H592" s="17">
        <f t="shared" si="167"/>
        <v>49706.523251702187</v>
      </c>
      <c r="I592" s="29">
        <f t="shared" si="157"/>
        <v>2.2250485660981263</v>
      </c>
      <c r="J592" s="29">
        <f t="shared" si="158"/>
        <v>41.694115440740156</v>
      </c>
      <c r="K592" s="32">
        <f>IF((D591+L591+M591-AL591)/($C$21+$C$22)&gt;$C$8,$C$8,(D591+L591+M591-AL591)/($C$21+$C$22))</f>
        <v>1400</v>
      </c>
      <c r="L592" s="97">
        <f t="shared" si="153"/>
        <v>0</v>
      </c>
      <c r="M592" s="96">
        <f t="shared" si="154"/>
        <v>0</v>
      </c>
      <c r="N592" s="98">
        <f t="shared" si="159"/>
        <v>1.7179213529287818</v>
      </c>
      <c r="O592" s="100">
        <f t="shared" si="155"/>
        <v>4.2266987561397071</v>
      </c>
      <c r="P592" s="104">
        <f t="shared" si="160"/>
        <v>18.880500609176615</v>
      </c>
      <c r="Q592" s="102">
        <f t="shared" si="161"/>
        <v>4.9224514715476911E-2</v>
      </c>
      <c r="R592" s="106">
        <f>IF(K592-H591&lt;0,0,K592-H591)</f>
        <v>0</v>
      </c>
      <c r="S592" s="106">
        <f>K592-V592</f>
        <v>0</v>
      </c>
      <c r="T592" s="106">
        <f>IF(R592&gt;0,$C$6-$C$8,IF($C$6-$C$8-W592&lt;0,0,$C$6-$C$8-W592))</f>
        <v>97.214462279726973</v>
      </c>
      <c r="U592" s="107">
        <f>IF(R592=0,IF(U591+(F592-AL592/$C$23)*$C$21/($C$21+$C$22)&gt;$C$8,$C$8,U591+F592*$C$21/($C$21+$C$22)),E592)</f>
        <v>1400</v>
      </c>
      <c r="V592" s="107">
        <f>IF(R592&gt;0,0,IF(V591+(F592-AL592/$C$23)*$C$21/($C$21+$C$22)&gt;$C$8,$C$8,IF(U592=$C$8,V591+(F592-AL592/$C$23)*$C$21/$C$22,V591+(F592-AL592/$C$23)*$C$21/($C$21+$C$22))))</f>
        <v>1400</v>
      </c>
      <c r="W592" s="203">
        <f>IF(R592&gt;0,0,IF(W591+AL592/$C$23&gt;$F$23,$F$23,W591+AL592/$C$23))</f>
        <v>2.7855377202730285</v>
      </c>
      <c r="X592" s="105" t="str">
        <f>IF(R592=0,"-",FORECAST($C$8,Инклинометрия!$B$2:$B$152,Инклинометрия!$A$2:$A$152))</f>
        <v>-</v>
      </c>
      <c r="Y592" s="105" t="str">
        <f>IF(R592=0,"-",FORECAST($C$8-R592,Инклинометрия!$B$2:$B$152,Инклинометрия!$A$2:$A$152))</f>
        <v>-</v>
      </c>
      <c r="Z592" s="105" t="str">
        <f>IF(R592&gt;0,FORECAST($C$8,Инклинометрия!$B$2:$B$152,Инклинометрия!$A$2:$A$152),IF(V592=$C$8,"-",FORECAST($C$8-V592,Инклинометрия!$B$2:$B$152,Инклинометрия!$A$2:$A$152)))</f>
        <v>-</v>
      </c>
      <c r="AA592" s="105" t="str">
        <f>IF(S592=0,"-",FORECAST($C$8-(S592+V592),Инклинометрия!$B$2:$B$152,Инклинометрия!$A$2:$A$152))</f>
        <v>-</v>
      </c>
      <c r="AB592" s="105">
        <f>FORECAST($C$8+T592,Инклинометрия!$B$2:$B$152,Инклинометрия!$A$2:$A$152)</f>
        <v>1422.3537391657405</v>
      </c>
      <c r="AC592" s="105">
        <f>IF(R592=0,FORECAST($C$6-T592,Инклинометрия!$B$2:$B$152,Инклинометрия!$A$2:$A$152),FORECAST($C$8,Инклинометрия!$B$2:$B$152,Инклинометрия!$A$2:$A$152))</f>
        <v>1332.6462608342592</v>
      </c>
      <c r="AD592" s="107">
        <f>IF(R592=0,FORECAST($C$8,Инклинометрия!$B$2:$B$152,Инклинометрия!$A$2:$A$152),Y592)</f>
        <v>1330</v>
      </c>
      <c r="AE592" s="107">
        <f>FORECAST($C$8-(R592+U592),Инклинометрия!$B$2:$B$152,Инклинометрия!$A$2:$A$152)</f>
        <v>0</v>
      </c>
      <c r="AF592" s="107">
        <f>IF(V592=0,"-",FORECAST($C$8,Инклинометрия!$B$2:$B$152,Инклинометрия!$A$2:$A$152))</f>
        <v>1330</v>
      </c>
      <c r="AG592" s="107">
        <f>IF(V592=0,"-",FORECAST($C$8-V592,Инклинометрия!$B$2:$B$152,Инклинометрия!$A$2:$A$152))</f>
        <v>0</v>
      </c>
      <c r="AH592" s="107">
        <f>IF(W592=0,"-",FORECAST($C$8+W592,Инклинометрия!$B$2:$B$152,Инклинометрия!$A$2:$A$152))</f>
        <v>1332.6462608342592</v>
      </c>
      <c r="AI592" s="107">
        <f>IF(W592=0,"-",FORECAST($C$8,Инклинометрия!$B$2:$B$152,Инклинометрия!$A$2:$A$152))</f>
        <v>1330</v>
      </c>
      <c r="AK592" s="122">
        <f t="shared" si="168"/>
        <v>0</v>
      </c>
      <c r="AL592" s="67">
        <f>AK592*(B592-B591)</f>
        <v>0</v>
      </c>
      <c r="AM592" s="23">
        <f t="shared" si="170"/>
        <v>8.6725204696437436E-2</v>
      </c>
      <c r="AN592" s="26">
        <f>AN591+AK592*(B592-B591)/(2*PI()*$C$5*AN591*$K$13)</f>
        <v>0.15480061813468687</v>
      </c>
      <c r="AO592" s="87">
        <f t="shared" si="162"/>
        <v>145932.55112472404</v>
      </c>
      <c r="AP592" s="87">
        <f>IF(R592+U592&lt;$C$8,0,32*$L$23/$C$12^2*($K$10*R592+$K$8*U592)+32*$L$24/($C$14^2-$C$13^2)*($K$10*S592+$K$8*V592))</f>
        <v>44607.551124724028</v>
      </c>
      <c r="AQ592" s="66">
        <f>R592*$C$11*$C$9+U592*$C$11*$C$10</f>
        <v>14695380</v>
      </c>
      <c r="AR592" s="66">
        <f>S592*$C$11*$C$9+V592*$C$11*$C$10</f>
        <v>14695380</v>
      </c>
      <c r="AS592" s="87">
        <f>$C$11*(T592*$C$9+W592*$C$10)</f>
        <v>792178.05375968735</v>
      </c>
      <c r="AT592" s="45">
        <f t="shared" si="156"/>
        <v>15633490.60488441</v>
      </c>
      <c r="AU592" s="75"/>
    </row>
    <row r="593" spans="2:47" ht="15" thickBot="1" x14ac:dyDescent="0.35">
      <c r="B593" s="41">
        <f t="shared" si="163"/>
        <v>11240</v>
      </c>
      <c r="C593" s="8">
        <f t="shared" si="164"/>
        <v>112.4</v>
      </c>
      <c r="D593" s="73">
        <f t="shared" si="152"/>
        <v>150.33500000000001</v>
      </c>
      <c r="E593" s="29">
        <f t="shared" si="169"/>
        <v>37230.00125604379</v>
      </c>
      <c r="F593" s="29">
        <f t="shared" si="165"/>
        <v>66.24555383637778</v>
      </c>
      <c r="G593" s="29">
        <f t="shared" si="166"/>
        <v>88.603428256155269</v>
      </c>
      <c r="H593" s="17">
        <f t="shared" si="167"/>
        <v>49795.126679958339</v>
      </c>
      <c r="I593" s="29">
        <f t="shared" si="157"/>
        <v>2.2250485660981263</v>
      </c>
      <c r="J593" s="29">
        <f t="shared" si="158"/>
        <v>41.694115440740156</v>
      </c>
      <c r="K593" s="32">
        <f>IF((D592+L592+M592-AL592)/($C$21+$C$22)&gt;$C$8,$C$8,(D592+L592+M592-AL592)/($C$21+$C$22))</f>
        <v>1400</v>
      </c>
      <c r="L593" s="97">
        <f t="shared" si="153"/>
        <v>0</v>
      </c>
      <c r="M593" s="96">
        <f t="shared" si="154"/>
        <v>0</v>
      </c>
      <c r="N593" s="98">
        <f t="shared" si="159"/>
        <v>1.7179213529287818</v>
      </c>
      <c r="O593" s="100">
        <f t="shared" si="155"/>
        <v>4.2266987561397071</v>
      </c>
      <c r="P593" s="104">
        <f t="shared" si="160"/>
        <v>18.880500609176615</v>
      </c>
      <c r="Q593" s="102">
        <f t="shared" si="161"/>
        <v>4.9224514715476911E-2</v>
      </c>
      <c r="R593" s="106">
        <f>IF(K593-H592&lt;0,0,K593-H592)</f>
        <v>0</v>
      </c>
      <c r="S593" s="106">
        <f>K593-V593</f>
        <v>0</v>
      </c>
      <c r="T593" s="106">
        <f>IF(R593&gt;0,$C$6-$C$8,IF($C$6-$C$8-W593&lt;0,0,$C$6-$C$8-W593))</f>
        <v>97.214462279726973</v>
      </c>
      <c r="U593" s="107">
        <f>IF(R593=0,IF(U592+(F593-AL593/$C$23)*$C$21/($C$21+$C$22)&gt;$C$8,$C$8,U592+F593*$C$21/($C$21+$C$22)),E593)</f>
        <v>1400</v>
      </c>
      <c r="V593" s="107">
        <f>IF(R593&gt;0,0,IF(V592+(F593-AL593/$C$23)*$C$21/($C$21+$C$22)&gt;$C$8,$C$8,IF(U593=$C$8,V592+(F593-AL593/$C$23)*$C$21/$C$22,V592+(F593-AL593/$C$23)*$C$21/($C$21+$C$22))))</f>
        <v>1400</v>
      </c>
      <c r="W593" s="203">
        <f>IF(R593&gt;0,0,IF(W592+AL593/$C$23&gt;$F$23,$F$23,W592+AL593/$C$23))</f>
        <v>2.7855377202730285</v>
      </c>
      <c r="X593" s="105" t="str">
        <f>IF(R593=0,"-",FORECAST($C$8,Инклинометрия!$B$2:$B$152,Инклинометрия!$A$2:$A$152))</f>
        <v>-</v>
      </c>
      <c r="Y593" s="105" t="str">
        <f>IF(R593=0,"-",FORECAST($C$8-R593,Инклинометрия!$B$2:$B$152,Инклинометрия!$A$2:$A$152))</f>
        <v>-</v>
      </c>
      <c r="Z593" s="105" t="str">
        <f>IF(R593&gt;0,FORECAST($C$8,Инклинометрия!$B$2:$B$152,Инклинометрия!$A$2:$A$152),IF(V593=$C$8,"-",FORECAST($C$8-V593,Инклинометрия!$B$2:$B$152,Инклинометрия!$A$2:$A$152)))</f>
        <v>-</v>
      </c>
      <c r="AA593" s="105" t="str">
        <f>IF(S593=0,"-",FORECAST($C$8-(S593+V593),Инклинометрия!$B$2:$B$152,Инклинометрия!$A$2:$A$152))</f>
        <v>-</v>
      </c>
      <c r="AB593" s="105">
        <f>FORECAST($C$8+T593,Инклинометрия!$B$2:$B$152,Инклинометрия!$A$2:$A$152)</f>
        <v>1422.3537391657405</v>
      </c>
      <c r="AC593" s="105">
        <f>IF(R593=0,FORECAST($C$6-T593,Инклинометрия!$B$2:$B$152,Инклинометрия!$A$2:$A$152),FORECAST($C$8,Инклинометрия!$B$2:$B$152,Инклинометрия!$A$2:$A$152))</f>
        <v>1332.6462608342592</v>
      </c>
      <c r="AD593" s="107">
        <f>IF(R593=0,FORECAST($C$8,Инклинометрия!$B$2:$B$152,Инклинометрия!$A$2:$A$152),Y593)</f>
        <v>1330</v>
      </c>
      <c r="AE593" s="107">
        <f>FORECAST($C$8-(R593+U593),Инклинометрия!$B$2:$B$152,Инклинометрия!$A$2:$A$152)</f>
        <v>0</v>
      </c>
      <c r="AF593" s="107">
        <f>IF(V593=0,"-",FORECAST($C$8,Инклинометрия!$B$2:$B$152,Инклинометрия!$A$2:$A$152))</f>
        <v>1330</v>
      </c>
      <c r="AG593" s="107">
        <f>IF(V593=0,"-",FORECAST($C$8-V593,Инклинометрия!$B$2:$B$152,Инклинометрия!$A$2:$A$152))</f>
        <v>0</v>
      </c>
      <c r="AH593" s="107">
        <f>IF(W593=0,"-",FORECAST($C$8+W593,Инклинометрия!$B$2:$B$152,Инклинометрия!$A$2:$A$152))</f>
        <v>1332.6462608342592</v>
      </c>
      <c r="AI593" s="107">
        <f>IF(W593=0,"-",FORECAST($C$8,Инклинометрия!$B$2:$B$152,Инклинометрия!$A$2:$A$152))</f>
        <v>1330</v>
      </c>
      <c r="AK593" s="122">
        <f t="shared" si="168"/>
        <v>0</v>
      </c>
      <c r="AL593" s="67">
        <f>AK593*(B593-B592)</f>
        <v>0</v>
      </c>
      <c r="AM593" s="23">
        <f t="shared" si="170"/>
        <v>8.6725204696437436E-2</v>
      </c>
      <c r="AN593" s="26">
        <f>AN592+AK593*(B593-B592)/(2*PI()*$C$5*AN592*$K$13)</f>
        <v>0.15480061813468687</v>
      </c>
      <c r="AO593" s="87">
        <f t="shared" si="162"/>
        <v>145932.55112472404</v>
      </c>
      <c r="AP593" s="87">
        <f>IF(R593+U593&lt;$C$8,0,32*$L$23/$C$12^2*($K$10*R593+$K$8*U593)+32*$L$24/($C$14^2-$C$13^2)*($K$10*S593+$K$8*V593))</f>
        <v>44607.551124724028</v>
      </c>
      <c r="AQ593" s="66">
        <f>R593*$C$11*$C$9+U593*$C$11*$C$10</f>
        <v>14695380</v>
      </c>
      <c r="AR593" s="66">
        <f>S593*$C$11*$C$9+V593*$C$11*$C$10</f>
        <v>14695380</v>
      </c>
      <c r="AS593" s="87">
        <f>$C$11*(T593*$C$9+W593*$C$10)</f>
        <v>792178.05375968735</v>
      </c>
      <c r="AT593" s="45">
        <f t="shared" si="156"/>
        <v>15633490.60488441</v>
      </c>
      <c r="AU593" s="75"/>
    </row>
    <row r="594" spans="2:47" ht="15" thickBot="1" x14ac:dyDescent="0.35">
      <c r="B594" s="41">
        <f t="shared" si="163"/>
        <v>11260</v>
      </c>
      <c r="C594" s="8">
        <f t="shared" si="164"/>
        <v>112.60000000000001</v>
      </c>
      <c r="D594" s="73">
        <f t="shared" si="152"/>
        <v>150.60250000000002</v>
      </c>
      <c r="E594" s="29">
        <f t="shared" si="169"/>
        <v>37296.246809880162</v>
      </c>
      <c r="F594" s="29">
        <f t="shared" si="165"/>
        <v>66.24555383637778</v>
      </c>
      <c r="G594" s="29">
        <f t="shared" si="166"/>
        <v>88.603428256155269</v>
      </c>
      <c r="H594" s="17">
        <f t="shared" si="167"/>
        <v>49883.730108214491</v>
      </c>
      <c r="I594" s="29">
        <f t="shared" si="157"/>
        <v>2.2250485660981263</v>
      </c>
      <c r="J594" s="29">
        <f t="shared" si="158"/>
        <v>41.694115440740156</v>
      </c>
      <c r="K594" s="32">
        <f>IF((D593+L593+M593-AL593)/($C$21+$C$22)&gt;$C$8,$C$8,(D593+L593+M593-AL593)/($C$21+$C$22))</f>
        <v>1400</v>
      </c>
      <c r="L594" s="97">
        <f t="shared" si="153"/>
        <v>0</v>
      </c>
      <c r="M594" s="96">
        <f t="shared" si="154"/>
        <v>0</v>
      </c>
      <c r="N594" s="98">
        <f t="shared" si="159"/>
        <v>1.7179213529287818</v>
      </c>
      <c r="O594" s="100">
        <f t="shared" si="155"/>
        <v>4.2266987561397071</v>
      </c>
      <c r="P594" s="104">
        <f t="shared" si="160"/>
        <v>18.880500609176615</v>
      </c>
      <c r="Q594" s="102">
        <f t="shared" si="161"/>
        <v>4.9224514715476911E-2</v>
      </c>
      <c r="R594" s="106">
        <f>IF(K594-H593&lt;0,0,K594-H593)</f>
        <v>0</v>
      </c>
      <c r="S594" s="106">
        <f>K594-V594</f>
        <v>0</v>
      </c>
      <c r="T594" s="106">
        <f>IF(R594&gt;0,$C$6-$C$8,IF($C$6-$C$8-W594&lt;0,0,$C$6-$C$8-W594))</f>
        <v>97.214462279726973</v>
      </c>
      <c r="U594" s="107">
        <f>IF(R594=0,IF(U593+(F594-AL594/$C$23)*$C$21/($C$21+$C$22)&gt;$C$8,$C$8,U593+F594*$C$21/($C$21+$C$22)),E594)</f>
        <v>1400</v>
      </c>
      <c r="V594" s="107">
        <f>IF(R594&gt;0,0,IF(V593+(F594-AL594/$C$23)*$C$21/($C$21+$C$22)&gt;$C$8,$C$8,IF(U594=$C$8,V593+(F594-AL594/$C$23)*$C$21/$C$22,V593+(F594-AL594/$C$23)*$C$21/($C$21+$C$22))))</f>
        <v>1400</v>
      </c>
      <c r="W594" s="203">
        <f>IF(R594&gt;0,0,IF(W593+AL594/$C$23&gt;$F$23,$F$23,W593+AL594/$C$23))</f>
        <v>2.7855377202730285</v>
      </c>
      <c r="X594" s="105" t="str">
        <f>IF(R594=0,"-",FORECAST($C$8,Инклинометрия!$B$2:$B$152,Инклинометрия!$A$2:$A$152))</f>
        <v>-</v>
      </c>
      <c r="Y594" s="105" t="str">
        <f>IF(R594=0,"-",FORECAST($C$8-R594,Инклинометрия!$B$2:$B$152,Инклинометрия!$A$2:$A$152))</f>
        <v>-</v>
      </c>
      <c r="Z594" s="105" t="str">
        <f>IF(R594&gt;0,FORECAST($C$8,Инклинометрия!$B$2:$B$152,Инклинометрия!$A$2:$A$152),IF(V594=$C$8,"-",FORECAST($C$8-V594,Инклинометрия!$B$2:$B$152,Инклинометрия!$A$2:$A$152)))</f>
        <v>-</v>
      </c>
      <c r="AA594" s="105" t="str">
        <f>IF(S594=0,"-",FORECAST($C$8-(S594+V594),Инклинометрия!$B$2:$B$152,Инклинометрия!$A$2:$A$152))</f>
        <v>-</v>
      </c>
      <c r="AB594" s="105">
        <f>FORECAST($C$8+T594,Инклинометрия!$B$2:$B$152,Инклинометрия!$A$2:$A$152)</f>
        <v>1422.3537391657405</v>
      </c>
      <c r="AC594" s="105">
        <f>IF(R594=0,FORECAST($C$6-T594,Инклинометрия!$B$2:$B$152,Инклинометрия!$A$2:$A$152),FORECAST($C$8,Инклинометрия!$B$2:$B$152,Инклинометрия!$A$2:$A$152))</f>
        <v>1332.6462608342592</v>
      </c>
      <c r="AD594" s="107">
        <f>IF(R594=0,FORECAST($C$8,Инклинометрия!$B$2:$B$152,Инклинометрия!$A$2:$A$152),Y594)</f>
        <v>1330</v>
      </c>
      <c r="AE594" s="107">
        <f>FORECAST($C$8-(R594+U594),Инклинометрия!$B$2:$B$152,Инклинометрия!$A$2:$A$152)</f>
        <v>0</v>
      </c>
      <c r="AF594" s="107">
        <f>IF(V594=0,"-",FORECAST($C$8,Инклинометрия!$B$2:$B$152,Инклинометрия!$A$2:$A$152))</f>
        <v>1330</v>
      </c>
      <c r="AG594" s="107">
        <f>IF(V594=0,"-",FORECAST($C$8-V594,Инклинометрия!$B$2:$B$152,Инклинометрия!$A$2:$A$152))</f>
        <v>0</v>
      </c>
      <c r="AH594" s="107">
        <f>IF(W594=0,"-",FORECAST($C$8+W594,Инклинометрия!$B$2:$B$152,Инклинометрия!$A$2:$A$152))</f>
        <v>1332.6462608342592</v>
      </c>
      <c r="AI594" s="107">
        <f>IF(W594=0,"-",FORECAST($C$8,Инклинометрия!$B$2:$B$152,Инклинометрия!$A$2:$A$152))</f>
        <v>1330</v>
      </c>
      <c r="AK594" s="122">
        <f t="shared" si="168"/>
        <v>0</v>
      </c>
      <c r="AL594" s="67">
        <f>AK594*(B594-B593)</f>
        <v>0</v>
      </c>
      <c r="AM594" s="23">
        <f t="shared" si="170"/>
        <v>8.6725204696437436E-2</v>
      </c>
      <c r="AN594" s="26">
        <f>AN593+AK594*(B594-B593)/(2*PI()*$C$5*AN593*$K$13)</f>
        <v>0.15480061813468687</v>
      </c>
      <c r="AO594" s="87">
        <f t="shared" si="162"/>
        <v>145932.55112472404</v>
      </c>
      <c r="AP594" s="87">
        <f>IF(R594+U594&lt;$C$8,0,32*$L$23/$C$12^2*($K$10*R594+$K$8*U594)+32*$L$24/($C$14^2-$C$13^2)*($K$10*S594+$K$8*V594))</f>
        <v>44607.551124724028</v>
      </c>
      <c r="AQ594" s="66">
        <f>R594*$C$11*$C$9+U594*$C$11*$C$10</f>
        <v>14695380</v>
      </c>
      <c r="AR594" s="66">
        <f>S594*$C$11*$C$9+V594*$C$11*$C$10</f>
        <v>14695380</v>
      </c>
      <c r="AS594" s="87">
        <f>$C$11*(T594*$C$9+W594*$C$10)</f>
        <v>792178.05375968735</v>
      </c>
      <c r="AT594" s="45">
        <f t="shared" si="156"/>
        <v>15633490.60488441</v>
      </c>
      <c r="AU594" s="75"/>
    </row>
    <row r="595" spans="2:47" ht="15" thickBot="1" x14ac:dyDescent="0.35">
      <c r="B595" s="41">
        <f t="shared" si="163"/>
        <v>11280</v>
      </c>
      <c r="C595" s="8">
        <f t="shared" si="164"/>
        <v>112.8</v>
      </c>
      <c r="D595" s="73">
        <f t="shared" si="152"/>
        <v>150.87</v>
      </c>
      <c r="E595" s="29">
        <f t="shared" si="169"/>
        <v>37362.492363716534</v>
      </c>
      <c r="F595" s="29">
        <f t="shared" si="165"/>
        <v>66.245553836373062</v>
      </c>
      <c r="G595" s="29">
        <f t="shared" si="166"/>
        <v>88.603428256148959</v>
      </c>
      <c r="H595" s="17">
        <f t="shared" si="167"/>
        <v>49972.333536470644</v>
      </c>
      <c r="I595" s="29">
        <f t="shared" si="157"/>
        <v>2.2250485660981263</v>
      </c>
      <c r="J595" s="29">
        <f t="shared" si="158"/>
        <v>41.69411544073867</v>
      </c>
      <c r="K595" s="32">
        <f>IF((D594+L594+M594-AL594)/($C$21+$C$22)&gt;$C$8,$C$8,(D594+L594+M594-AL594)/($C$21+$C$22))</f>
        <v>1400</v>
      </c>
      <c r="L595" s="97">
        <f t="shared" si="153"/>
        <v>0</v>
      </c>
      <c r="M595" s="96">
        <f t="shared" si="154"/>
        <v>0</v>
      </c>
      <c r="N595" s="98">
        <f t="shared" si="159"/>
        <v>1.7179213529287818</v>
      </c>
      <c r="O595" s="100">
        <f t="shared" si="155"/>
        <v>4.2266987561397071</v>
      </c>
      <c r="P595" s="104">
        <f t="shared" si="160"/>
        <v>18.880500609176615</v>
      </c>
      <c r="Q595" s="102">
        <f t="shared" si="161"/>
        <v>4.9224514715476911E-2</v>
      </c>
      <c r="R595" s="106">
        <f>IF(K595-H594&lt;0,0,K595-H594)</f>
        <v>0</v>
      </c>
      <c r="S595" s="106">
        <f>K595-V595</f>
        <v>0</v>
      </c>
      <c r="T595" s="106">
        <f>IF(R595&gt;0,$C$6-$C$8,IF($C$6-$C$8-W595&lt;0,0,$C$6-$C$8-W595))</f>
        <v>97.214462279726973</v>
      </c>
      <c r="U595" s="107">
        <f>IF(R595=0,IF(U594+(F595-AL595/$C$23)*$C$21/($C$21+$C$22)&gt;$C$8,$C$8,U594+F595*$C$21/($C$21+$C$22)),E595)</f>
        <v>1400</v>
      </c>
      <c r="V595" s="107">
        <f>IF(R595&gt;0,0,IF(V594+(F595-AL595/$C$23)*$C$21/($C$21+$C$22)&gt;$C$8,$C$8,IF(U595=$C$8,V594+(F595-AL595/$C$23)*$C$21/$C$22,V594+(F595-AL595/$C$23)*$C$21/($C$21+$C$22))))</f>
        <v>1400</v>
      </c>
      <c r="W595" s="203">
        <f>IF(R595&gt;0,0,IF(W594+AL595/$C$23&gt;$F$23,$F$23,W594+AL595/$C$23))</f>
        <v>2.7855377202730285</v>
      </c>
      <c r="X595" s="105" t="str">
        <f>IF(R595=0,"-",FORECAST($C$8,Инклинометрия!$B$2:$B$152,Инклинометрия!$A$2:$A$152))</f>
        <v>-</v>
      </c>
      <c r="Y595" s="105" t="str">
        <f>IF(R595=0,"-",FORECAST($C$8-R595,Инклинометрия!$B$2:$B$152,Инклинометрия!$A$2:$A$152))</f>
        <v>-</v>
      </c>
      <c r="Z595" s="105" t="str">
        <f>IF(R595&gt;0,FORECAST($C$8,Инклинометрия!$B$2:$B$152,Инклинометрия!$A$2:$A$152),IF(V595=$C$8,"-",FORECAST($C$8-V595,Инклинометрия!$B$2:$B$152,Инклинометрия!$A$2:$A$152)))</f>
        <v>-</v>
      </c>
      <c r="AA595" s="105" t="str">
        <f>IF(S595=0,"-",FORECAST($C$8-(S595+V595),Инклинометрия!$B$2:$B$152,Инклинометрия!$A$2:$A$152))</f>
        <v>-</v>
      </c>
      <c r="AB595" s="105">
        <f>FORECAST($C$8+T595,Инклинометрия!$B$2:$B$152,Инклинометрия!$A$2:$A$152)</f>
        <v>1422.3537391657405</v>
      </c>
      <c r="AC595" s="105">
        <f>IF(R595=0,FORECAST($C$6-T595,Инклинометрия!$B$2:$B$152,Инклинометрия!$A$2:$A$152),FORECAST($C$8,Инклинометрия!$B$2:$B$152,Инклинометрия!$A$2:$A$152))</f>
        <v>1332.6462608342592</v>
      </c>
      <c r="AD595" s="107">
        <f>IF(R595=0,FORECAST($C$8,Инклинометрия!$B$2:$B$152,Инклинометрия!$A$2:$A$152),Y595)</f>
        <v>1330</v>
      </c>
      <c r="AE595" s="107">
        <f>FORECAST($C$8-(R595+U595),Инклинометрия!$B$2:$B$152,Инклинометрия!$A$2:$A$152)</f>
        <v>0</v>
      </c>
      <c r="AF595" s="107">
        <f>IF(V595=0,"-",FORECAST($C$8,Инклинометрия!$B$2:$B$152,Инклинометрия!$A$2:$A$152))</f>
        <v>1330</v>
      </c>
      <c r="AG595" s="107">
        <f>IF(V595=0,"-",FORECAST($C$8-V595,Инклинометрия!$B$2:$B$152,Инклинометрия!$A$2:$A$152))</f>
        <v>0</v>
      </c>
      <c r="AH595" s="107">
        <f>IF(W595=0,"-",FORECAST($C$8+W595,Инклинометрия!$B$2:$B$152,Инклинометрия!$A$2:$A$152))</f>
        <v>1332.6462608342592</v>
      </c>
      <c r="AI595" s="107">
        <f>IF(W595=0,"-",FORECAST($C$8,Инклинометрия!$B$2:$B$152,Инклинометрия!$A$2:$A$152))</f>
        <v>1330</v>
      </c>
      <c r="AK595" s="122">
        <f t="shared" si="168"/>
        <v>0</v>
      </c>
      <c r="AL595" s="67">
        <f>AK595*(B595-B594)</f>
        <v>0</v>
      </c>
      <c r="AM595" s="23">
        <f t="shared" si="170"/>
        <v>8.6725204696437436E-2</v>
      </c>
      <c r="AN595" s="26">
        <f>AN594+AK595*(B595-B594)/(2*PI()*$C$5*AN594*$K$13)</f>
        <v>0.15480061813468687</v>
      </c>
      <c r="AO595" s="87">
        <f t="shared" si="162"/>
        <v>145932.55112472404</v>
      </c>
      <c r="AP595" s="87">
        <f>IF(R595+U595&lt;$C$8,0,32*$L$23/$C$12^2*($K$10*R595+$K$8*U595)+32*$L$24/($C$14^2-$C$13^2)*($K$10*S595+$K$8*V595))</f>
        <v>44607.551124724028</v>
      </c>
      <c r="AQ595" s="66">
        <f>R595*$C$11*$C$9+U595*$C$11*$C$10</f>
        <v>14695380</v>
      </c>
      <c r="AR595" s="66">
        <f>S595*$C$11*$C$9+V595*$C$11*$C$10</f>
        <v>14695380</v>
      </c>
      <c r="AS595" s="87">
        <f>$C$11*(T595*$C$9+W595*$C$10)</f>
        <v>792178.05375968735</v>
      </c>
      <c r="AT595" s="45">
        <f t="shared" si="156"/>
        <v>15633490.60488441</v>
      </c>
      <c r="AU595" s="75"/>
    </row>
    <row r="596" spans="2:47" ht="15" thickBot="1" x14ac:dyDescent="0.35">
      <c r="B596" s="41">
        <f t="shared" si="163"/>
        <v>11300</v>
      </c>
      <c r="C596" s="8">
        <f t="shared" si="164"/>
        <v>113</v>
      </c>
      <c r="D596" s="73">
        <f t="shared" si="152"/>
        <v>151.13749999999999</v>
      </c>
      <c r="E596" s="29">
        <f t="shared" si="169"/>
        <v>37428.737917552913</v>
      </c>
      <c r="F596" s="29">
        <f t="shared" si="165"/>
        <v>66.24555383637778</v>
      </c>
      <c r="G596" s="29">
        <f t="shared" si="166"/>
        <v>88.603428256155269</v>
      </c>
      <c r="H596" s="17">
        <f t="shared" si="167"/>
        <v>50060.936964726796</v>
      </c>
      <c r="I596" s="29">
        <f t="shared" si="157"/>
        <v>2.2250485660981263</v>
      </c>
      <c r="J596" s="29">
        <f t="shared" si="158"/>
        <v>41.694115440740156</v>
      </c>
      <c r="K596" s="32">
        <f>IF((D595+L595+M595-AL595)/($C$21+$C$22)&gt;$C$8,$C$8,(D595+L595+M595-AL595)/($C$21+$C$22))</f>
        <v>1400</v>
      </c>
      <c r="L596" s="97">
        <f t="shared" si="153"/>
        <v>0</v>
      </c>
      <c r="M596" s="96">
        <f t="shared" si="154"/>
        <v>0</v>
      </c>
      <c r="N596" s="98">
        <f t="shared" si="159"/>
        <v>1.7179213529287818</v>
      </c>
      <c r="O596" s="100">
        <f t="shared" si="155"/>
        <v>4.2266987561397071</v>
      </c>
      <c r="P596" s="104">
        <f t="shared" si="160"/>
        <v>18.880500609176615</v>
      </c>
      <c r="Q596" s="102">
        <f t="shared" si="161"/>
        <v>4.9224514715476911E-2</v>
      </c>
      <c r="R596" s="106">
        <f>IF(K596-H595&lt;0,0,K596-H595)</f>
        <v>0</v>
      </c>
      <c r="S596" s="106">
        <f>K596-V596</f>
        <v>0</v>
      </c>
      <c r="T596" s="106">
        <f>IF(R596&gt;0,$C$6-$C$8,IF($C$6-$C$8-W596&lt;0,0,$C$6-$C$8-W596))</f>
        <v>97.214462279726973</v>
      </c>
      <c r="U596" s="107">
        <f>IF(R596=0,IF(U595+(F596-AL596/$C$23)*$C$21/($C$21+$C$22)&gt;$C$8,$C$8,U595+F596*$C$21/($C$21+$C$22)),E596)</f>
        <v>1400</v>
      </c>
      <c r="V596" s="107">
        <f>IF(R596&gt;0,0,IF(V595+(F596-AL596/$C$23)*$C$21/($C$21+$C$22)&gt;$C$8,$C$8,IF(U596=$C$8,V595+(F596-AL596/$C$23)*$C$21/$C$22,V595+(F596-AL596/$C$23)*$C$21/($C$21+$C$22))))</f>
        <v>1400</v>
      </c>
      <c r="W596" s="203">
        <f>IF(R596&gt;0,0,IF(W595+AL596/$C$23&gt;$F$23,$F$23,W595+AL596/$C$23))</f>
        <v>2.7855377202730285</v>
      </c>
      <c r="X596" s="105" t="str">
        <f>IF(R596=0,"-",FORECAST($C$8,Инклинометрия!$B$2:$B$152,Инклинометрия!$A$2:$A$152))</f>
        <v>-</v>
      </c>
      <c r="Y596" s="105" t="str">
        <f>IF(R596=0,"-",FORECAST($C$8-R596,Инклинометрия!$B$2:$B$152,Инклинометрия!$A$2:$A$152))</f>
        <v>-</v>
      </c>
      <c r="Z596" s="105" t="str">
        <f>IF(R596&gt;0,FORECAST($C$8,Инклинометрия!$B$2:$B$152,Инклинометрия!$A$2:$A$152),IF(V596=$C$8,"-",FORECAST($C$8-V596,Инклинометрия!$B$2:$B$152,Инклинометрия!$A$2:$A$152)))</f>
        <v>-</v>
      </c>
      <c r="AA596" s="105" t="str">
        <f>IF(S596=0,"-",FORECAST($C$8-(S596+V596),Инклинометрия!$B$2:$B$152,Инклинометрия!$A$2:$A$152))</f>
        <v>-</v>
      </c>
      <c r="AB596" s="105">
        <f>FORECAST($C$8+T596,Инклинометрия!$B$2:$B$152,Инклинометрия!$A$2:$A$152)</f>
        <v>1422.3537391657405</v>
      </c>
      <c r="AC596" s="105">
        <f>IF(R596=0,FORECAST($C$6-T596,Инклинометрия!$B$2:$B$152,Инклинометрия!$A$2:$A$152),FORECAST($C$8,Инклинометрия!$B$2:$B$152,Инклинометрия!$A$2:$A$152))</f>
        <v>1332.6462608342592</v>
      </c>
      <c r="AD596" s="107">
        <f>IF(R596=0,FORECAST($C$8,Инклинометрия!$B$2:$B$152,Инклинометрия!$A$2:$A$152),Y596)</f>
        <v>1330</v>
      </c>
      <c r="AE596" s="107">
        <f>FORECAST($C$8-(R596+U596),Инклинометрия!$B$2:$B$152,Инклинометрия!$A$2:$A$152)</f>
        <v>0</v>
      </c>
      <c r="AF596" s="107">
        <f>IF(V596=0,"-",FORECAST($C$8,Инклинометрия!$B$2:$B$152,Инклинометрия!$A$2:$A$152))</f>
        <v>1330</v>
      </c>
      <c r="AG596" s="107">
        <f>IF(V596=0,"-",FORECAST($C$8-V596,Инклинометрия!$B$2:$B$152,Инклинометрия!$A$2:$A$152))</f>
        <v>0</v>
      </c>
      <c r="AH596" s="107">
        <f>IF(W596=0,"-",FORECAST($C$8+W596,Инклинометрия!$B$2:$B$152,Инклинометрия!$A$2:$A$152))</f>
        <v>1332.6462608342592</v>
      </c>
      <c r="AI596" s="107">
        <f>IF(W596=0,"-",FORECAST($C$8,Инклинометрия!$B$2:$B$152,Инклинометрия!$A$2:$A$152))</f>
        <v>1330</v>
      </c>
      <c r="AK596" s="122">
        <f t="shared" si="168"/>
        <v>0</v>
      </c>
      <c r="AL596" s="67">
        <f>AK596*(B596-B595)</f>
        <v>0</v>
      </c>
      <c r="AM596" s="23">
        <f t="shared" si="170"/>
        <v>8.6725204696437436E-2</v>
      </c>
      <c r="AN596" s="26">
        <f>AN595+AK596*(B596-B595)/(2*PI()*$C$5*AN595*$K$13)</f>
        <v>0.15480061813468687</v>
      </c>
      <c r="AO596" s="87">
        <f t="shared" si="162"/>
        <v>145932.55112472404</v>
      </c>
      <c r="AP596" s="87">
        <f>IF(R596+U596&lt;$C$8,0,32*$L$23/$C$12^2*($K$10*R596+$K$8*U596)+32*$L$24/($C$14^2-$C$13^2)*($K$10*S596+$K$8*V596))</f>
        <v>44607.551124724028</v>
      </c>
      <c r="AQ596" s="66">
        <f>R596*$C$11*$C$9+U596*$C$11*$C$10</f>
        <v>14695380</v>
      </c>
      <c r="AR596" s="66">
        <f>S596*$C$11*$C$9+V596*$C$11*$C$10</f>
        <v>14695380</v>
      </c>
      <c r="AS596" s="87">
        <f>$C$11*(T596*$C$9+W596*$C$10)</f>
        <v>792178.05375968735</v>
      </c>
      <c r="AT596" s="45">
        <f t="shared" si="156"/>
        <v>15633490.60488441</v>
      </c>
      <c r="AU596" s="75"/>
    </row>
    <row r="597" spans="2:47" ht="15" thickBot="1" x14ac:dyDescent="0.35">
      <c r="B597" s="41">
        <f t="shared" si="163"/>
        <v>11320</v>
      </c>
      <c r="C597" s="8">
        <f t="shared" si="164"/>
        <v>113.2</v>
      </c>
      <c r="D597" s="73">
        <f t="shared" si="152"/>
        <v>151.405</v>
      </c>
      <c r="E597" s="29">
        <f t="shared" si="169"/>
        <v>37494.983471389292</v>
      </c>
      <c r="F597" s="29">
        <f t="shared" si="165"/>
        <v>66.24555383637778</v>
      </c>
      <c r="G597" s="29">
        <f t="shared" si="166"/>
        <v>88.603428256155269</v>
      </c>
      <c r="H597" s="17">
        <f t="shared" si="167"/>
        <v>50149.540392982948</v>
      </c>
      <c r="I597" s="29">
        <f t="shared" si="157"/>
        <v>2.2250485660981263</v>
      </c>
      <c r="J597" s="29">
        <f t="shared" si="158"/>
        <v>41.694115440740156</v>
      </c>
      <c r="K597" s="32">
        <f>IF((D596+L596+M596-AL596)/($C$21+$C$22)&gt;$C$8,$C$8,(D596+L596+M596-AL596)/($C$21+$C$22))</f>
        <v>1400</v>
      </c>
      <c r="L597" s="97">
        <f t="shared" si="153"/>
        <v>0</v>
      </c>
      <c r="M597" s="96">
        <f t="shared" si="154"/>
        <v>0</v>
      </c>
      <c r="N597" s="98">
        <f t="shared" si="159"/>
        <v>1.7179213529287818</v>
      </c>
      <c r="O597" s="100">
        <f t="shared" si="155"/>
        <v>4.2266987561397071</v>
      </c>
      <c r="P597" s="104">
        <f t="shared" si="160"/>
        <v>18.880500609176615</v>
      </c>
      <c r="Q597" s="102">
        <f t="shared" si="161"/>
        <v>4.9224514715476911E-2</v>
      </c>
      <c r="R597" s="106">
        <f>IF(K597-H596&lt;0,0,K597-H596)</f>
        <v>0</v>
      </c>
      <c r="S597" s="106">
        <f>K597-V597</f>
        <v>0</v>
      </c>
      <c r="T597" s="106">
        <f>IF(R597&gt;0,$C$6-$C$8,IF($C$6-$C$8-W597&lt;0,0,$C$6-$C$8-W597))</f>
        <v>97.214462279726973</v>
      </c>
      <c r="U597" s="107">
        <f>IF(R597=0,IF(U596+(F597-AL597/$C$23)*$C$21/($C$21+$C$22)&gt;$C$8,$C$8,U596+F597*$C$21/($C$21+$C$22)),E597)</f>
        <v>1400</v>
      </c>
      <c r="V597" s="107">
        <f>IF(R597&gt;0,0,IF(V596+(F597-AL597/$C$23)*$C$21/($C$21+$C$22)&gt;$C$8,$C$8,IF(U597=$C$8,V596+(F597-AL597/$C$23)*$C$21/$C$22,V596+(F597-AL597/$C$23)*$C$21/($C$21+$C$22))))</f>
        <v>1400</v>
      </c>
      <c r="W597" s="203">
        <f>IF(R597&gt;0,0,IF(W596+AL597/$C$23&gt;$F$23,$F$23,W596+AL597/$C$23))</f>
        <v>2.7855377202730285</v>
      </c>
      <c r="X597" s="105" t="str">
        <f>IF(R597=0,"-",FORECAST($C$8,Инклинометрия!$B$2:$B$152,Инклинометрия!$A$2:$A$152))</f>
        <v>-</v>
      </c>
      <c r="Y597" s="105" t="str">
        <f>IF(R597=0,"-",FORECAST($C$8-R597,Инклинометрия!$B$2:$B$152,Инклинометрия!$A$2:$A$152))</f>
        <v>-</v>
      </c>
      <c r="Z597" s="105" t="str">
        <f>IF(R597&gt;0,FORECAST($C$8,Инклинометрия!$B$2:$B$152,Инклинометрия!$A$2:$A$152),IF(V597=$C$8,"-",FORECAST($C$8-V597,Инклинометрия!$B$2:$B$152,Инклинометрия!$A$2:$A$152)))</f>
        <v>-</v>
      </c>
      <c r="AA597" s="105" t="str">
        <f>IF(S597=0,"-",FORECAST($C$8-(S597+V597),Инклинометрия!$B$2:$B$152,Инклинометрия!$A$2:$A$152))</f>
        <v>-</v>
      </c>
      <c r="AB597" s="105">
        <f>FORECAST($C$8+T597,Инклинометрия!$B$2:$B$152,Инклинометрия!$A$2:$A$152)</f>
        <v>1422.3537391657405</v>
      </c>
      <c r="AC597" s="105">
        <f>IF(R597=0,FORECAST($C$6-T597,Инклинометрия!$B$2:$B$152,Инклинометрия!$A$2:$A$152),FORECAST($C$8,Инклинометрия!$B$2:$B$152,Инклинометрия!$A$2:$A$152))</f>
        <v>1332.6462608342592</v>
      </c>
      <c r="AD597" s="107">
        <f>IF(R597=0,FORECAST($C$8,Инклинометрия!$B$2:$B$152,Инклинометрия!$A$2:$A$152),Y597)</f>
        <v>1330</v>
      </c>
      <c r="AE597" s="107">
        <f>FORECAST($C$8-(R597+U597),Инклинометрия!$B$2:$B$152,Инклинометрия!$A$2:$A$152)</f>
        <v>0</v>
      </c>
      <c r="AF597" s="107">
        <f>IF(V597=0,"-",FORECAST($C$8,Инклинометрия!$B$2:$B$152,Инклинометрия!$A$2:$A$152))</f>
        <v>1330</v>
      </c>
      <c r="AG597" s="107">
        <f>IF(V597=0,"-",FORECAST($C$8-V597,Инклинометрия!$B$2:$B$152,Инклинометрия!$A$2:$A$152))</f>
        <v>0</v>
      </c>
      <c r="AH597" s="107">
        <f>IF(W597=0,"-",FORECAST($C$8+W597,Инклинометрия!$B$2:$B$152,Инклинометрия!$A$2:$A$152))</f>
        <v>1332.6462608342592</v>
      </c>
      <c r="AI597" s="107">
        <f>IF(W597=0,"-",FORECAST($C$8,Инклинометрия!$B$2:$B$152,Инклинометрия!$A$2:$A$152))</f>
        <v>1330</v>
      </c>
      <c r="AK597" s="122">
        <f t="shared" si="168"/>
        <v>0</v>
      </c>
      <c r="AL597" s="67">
        <f>AK597*(B597-B596)</f>
        <v>0</v>
      </c>
      <c r="AM597" s="23">
        <f t="shared" si="170"/>
        <v>8.6725204696437436E-2</v>
      </c>
      <c r="AN597" s="26">
        <f>AN596+AK597*(B597-B596)/(2*PI()*$C$5*AN596*$K$13)</f>
        <v>0.15480061813468687</v>
      </c>
      <c r="AO597" s="87">
        <f t="shared" si="162"/>
        <v>145932.55112472404</v>
      </c>
      <c r="AP597" s="87">
        <f>IF(R597+U597&lt;$C$8,0,32*$L$23/$C$12^2*($K$10*R597+$K$8*U597)+32*$L$24/($C$14^2-$C$13^2)*($K$10*S597+$K$8*V597))</f>
        <v>44607.551124724028</v>
      </c>
      <c r="AQ597" s="66">
        <f>R597*$C$11*$C$9+U597*$C$11*$C$10</f>
        <v>14695380</v>
      </c>
      <c r="AR597" s="66">
        <f>S597*$C$11*$C$9+V597*$C$11*$C$10</f>
        <v>14695380</v>
      </c>
      <c r="AS597" s="87">
        <f>$C$11*(T597*$C$9+W597*$C$10)</f>
        <v>792178.05375968735</v>
      </c>
      <c r="AT597" s="45">
        <f t="shared" si="156"/>
        <v>15633490.60488441</v>
      </c>
      <c r="AU597" s="75"/>
    </row>
    <row r="598" spans="2:47" ht="15" thickBot="1" x14ac:dyDescent="0.35">
      <c r="B598" s="41">
        <f t="shared" si="163"/>
        <v>11340</v>
      </c>
      <c r="C598" s="8">
        <f t="shared" si="164"/>
        <v>113.4</v>
      </c>
      <c r="D598" s="73">
        <f t="shared" si="152"/>
        <v>151.67250000000001</v>
      </c>
      <c r="E598" s="29">
        <f t="shared" si="169"/>
        <v>37561.229025225672</v>
      </c>
      <c r="F598" s="29">
        <f t="shared" si="165"/>
        <v>66.24555383637778</v>
      </c>
      <c r="G598" s="29">
        <f t="shared" si="166"/>
        <v>88.603428256155269</v>
      </c>
      <c r="H598" s="17">
        <f t="shared" si="167"/>
        <v>50238.1438212391</v>
      </c>
      <c r="I598" s="29">
        <f t="shared" si="157"/>
        <v>2.2250485660981263</v>
      </c>
      <c r="J598" s="29">
        <f t="shared" si="158"/>
        <v>41.694115440740156</v>
      </c>
      <c r="K598" s="32">
        <f>IF((D597+L597+M597-AL597)/($C$21+$C$22)&gt;$C$8,$C$8,(D597+L597+M597-AL597)/($C$21+$C$22))</f>
        <v>1400</v>
      </c>
      <c r="L598" s="97">
        <f t="shared" si="153"/>
        <v>0</v>
      </c>
      <c r="M598" s="96">
        <f t="shared" si="154"/>
        <v>0</v>
      </c>
      <c r="N598" s="98">
        <f t="shared" si="159"/>
        <v>1.7179213529287818</v>
      </c>
      <c r="O598" s="100">
        <f t="shared" si="155"/>
        <v>4.2266987561397071</v>
      </c>
      <c r="P598" s="104">
        <f t="shared" si="160"/>
        <v>18.880500609176615</v>
      </c>
      <c r="Q598" s="102">
        <f t="shared" si="161"/>
        <v>4.9224514715476911E-2</v>
      </c>
      <c r="R598" s="106">
        <f>IF(K598-H597&lt;0,0,K598-H597)</f>
        <v>0</v>
      </c>
      <c r="S598" s="106">
        <f>K598-V598</f>
        <v>0</v>
      </c>
      <c r="T598" s="106">
        <f>IF(R598&gt;0,$C$6-$C$8,IF($C$6-$C$8-W598&lt;0,0,$C$6-$C$8-W598))</f>
        <v>97.214462279726973</v>
      </c>
      <c r="U598" s="107">
        <f>IF(R598=0,IF(U597+(F598-AL598/$C$23)*$C$21/($C$21+$C$22)&gt;$C$8,$C$8,U597+F598*$C$21/($C$21+$C$22)),E598)</f>
        <v>1400</v>
      </c>
      <c r="V598" s="107">
        <f>IF(R598&gt;0,0,IF(V597+(F598-AL598/$C$23)*$C$21/($C$21+$C$22)&gt;$C$8,$C$8,IF(U598=$C$8,V597+(F598-AL598/$C$23)*$C$21/$C$22,V597+(F598-AL598/$C$23)*$C$21/($C$21+$C$22))))</f>
        <v>1400</v>
      </c>
      <c r="W598" s="203">
        <f>IF(R598&gt;0,0,IF(W597+AL598/$C$23&gt;$F$23,$F$23,W597+AL598/$C$23))</f>
        <v>2.7855377202730285</v>
      </c>
      <c r="X598" s="105" t="str">
        <f>IF(R598=0,"-",FORECAST($C$8,Инклинометрия!$B$2:$B$152,Инклинометрия!$A$2:$A$152))</f>
        <v>-</v>
      </c>
      <c r="Y598" s="105" t="str">
        <f>IF(R598=0,"-",FORECAST($C$8-R598,Инклинометрия!$B$2:$B$152,Инклинометрия!$A$2:$A$152))</f>
        <v>-</v>
      </c>
      <c r="Z598" s="105" t="str">
        <f>IF(R598&gt;0,FORECAST($C$8,Инклинометрия!$B$2:$B$152,Инклинометрия!$A$2:$A$152),IF(V598=$C$8,"-",FORECAST($C$8-V598,Инклинометрия!$B$2:$B$152,Инклинометрия!$A$2:$A$152)))</f>
        <v>-</v>
      </c>
      <c r="AA598" s="105" t="str">
        <f>IF(S598=0,"-",FORECAST($C$8-(S598+V598),Инклинометрия!$B$2:$B$152,Инклинометрия!$A$2:$A$152))</f>
        <v>-</v>
      </c>
      <c r="AB598" s="105">
        <f>FORECAST($C$8+T598,Инклинометрия!$B$2:$B$152,Инклинометрия!$A$2:$A$152)</f>
        <v>1422.3537391657405</v>
      </c>
      <c r="AC598" s="105">
        <f>IF(R598=0,FORECAST($C$6-T598,Инклинометрия!$B$2:$B$152,Инклинометрия!$A$2:$A$152),FORECAST($C$8,Инклинометрия!$B$2:$B$152,Инклинометрия!$A$2:$A$152))</f>
        <v>1332.6462608342592</v>
      </c>
      <c r="AD598" s="107">
        <f>IF(R598=0,FORECAST($C$8,Инклинометрия!$B$2:$B$152,Инклинометрия!$A$2:$A$152),Y598)</f>
        <v>1330</v>
      </c>
      <c r="AE598" s="107">
        <f>FORECAST($C$8-(R598+U598),Инклинометрия!$B$2:$B$152,Инклинометрия!$A$2:$A$152)</f>
        <v>0</v>
      </c>
      <c r="AF598" s="107">
        <f>IF(V598=0,"-",FORECAST($C$8,Инклинометрия!$B$2:$B$152,Инклинометрия!$A$2:$A$152))</f>
        <v>1330</v>
      </c>
      <c r="AG598" s="107">
        <f>IF(V598=0,"-",FORECAST($C$8-V598,Инклинометрия!$B$2:$B$152,Инклинометрия!$A$2:$A$152))</f>
        <v>0</v>
      </c>
      <c r="AH598" s="107">
        <f>IF(W598=0,"-",FORECAST($C$8+W598,Инклинометрия!$B$2:$B$152,Инклинометрия!$A$2:$A$152))</f>
        <v>1332.6462608342592</v>
      </c>
      <c r="AI598" s="107">
        <f>IF(W598=0,"-",FORECAST($C$8,Инклинометрия!$B$2:$B$152,Инклинометрия!$A$2:$A$152))</f>
        <v>1330</v>
      </c>
      <c r="AK598" s="122">
        <f t="shared" si="168"/>
        <v>0</v>
      </c>
      <c r="AL598" s="67">
        <f>AK598*(B598-B597)</f>
        <v>0</v>
      </c>
      <c r="AM598" s="23">
        <f t="shared" si="170"/>
        <v>8.6725204696437436E-2</v>
      </c>
      <c r="AN598" s="26">
        <f>AN597+AK598*(B598-B597)/(2*PI()*$C$5*AN597*$K$13)</f>
        <v>0.15480061813468687</v>
      </c>
      <c r="AO598" s="87">
        <f t="shared" si="162"/>
        <v>145932.55112472404</v>
      </c>
      <c r="AP598" s="87">
        <f>IF(R598+U598&lt;$C$8,0,32*$L$23/$C$12^2*($K$10*R598+$K$8*U598)+32*$L$24/($C$14^2-$C$13^2)*($K$10*S598+$K$8*V598))</f>
        <v>44607.551124724028</v>
      </c>
      <c r="AQ598" s="66">
        <f>R598*$C$11*$C$9+U598*$C$11*$C$10</f>
        <v>14695380</v>
      </c>
      <c r="AR598" s="66">
        <f>S598*$C$11*$C$9+V598*$C$11*$C$10</f>
        <v>14695380</v>
      </c>
      <c r="AS598" s="87">
        <f>$C$11*(T598*$C$9+W598*$C$10)</f>
        <v>792178.05375968735</v>
      </c>
      <c r="AT598" s="45">
        <f t="shared" si="156"/>
        <v>15633490.60488441</v>
      </c>
      <c r="AU598" s="75"/>
    </row>
    <row r="599" spans="2:47" ht="15" thickBot="1" x14ac:dyDescent="0.35">
      <c r="B599" s="41">
        <f t="shared" si="163"/>
        <v>11360</v>
      </c>
      <c r="C599" s="8">
        <f t="shared" si="164"/>
        <v>113.60000000000001</v>
      </c>
      <c r="D599" s="73">
        <f t="shared" si="152"/>
        <v>151.94000000000003</v>
      </c>
      <c r="E599" s="29">
        <f t="shared" si="169"/>
        <v>37627.474579062044</v>
      </c>
      <c r="F599" s="29">
        <f t="shared" si="165"/>
        <v>66.24555383637778</v>
      </c>
      <c r="G599" s="29">
        <f t="shared" si="166"/>
        <v>88.603428256155269</v>
      </c>
      <c r="H599" s="17">
        <f t="shared" si="167"/>
        <v>50326.747249495253</v>
      </c>
      <c r="I599" s="29">
        <f t="shared" si="157"/>
        <v>2.2250485660981263</v>
      </c>
      <c r="J599" s="29">
        <f t="shared" si="158"/>
        <v>41.694115440740156</v>
      </c>
      <c r="K599" s="32">
        <f>IF((D598+L598+M598-AL598)/($C$21+$C$22)&gt;$C$8,$C$8,(D598+L598+M598-AL598)/($C$21+$C$22))</f>
        <v>1400</v>
      </c>
      <c r="L599" s="97">
        <f t="shared" si="153"/>
        <v>0</v>
      </c>
      <c r="M599" s="96">
        <f t="shared" si="154"/>
        <v>0</v>
      </c>
      <c r="N599" s="98">
        <f t="shared" si="159"/>
        <v>1.7179213529287818</v>
      </c>
      <c r="O599" s="100">
        <f t="shared" si="155"/>
        <v>4.2266987561397071</v>
      </c>
      <c r="P599" s="104">
        <f t="shared" si="160"/>
        <v>18.880500609176615</v>
      </c>
      <c r="Q599" s="102">
        <f t="shared" si="161"/>
        <v>4.9224514715476911E-2</v>
      </c>
      <c r="R599" s="106">
        <f>IF(K599-H598&lt;0,0,K599-H598)</f>
        <v>0</v>
      </c>
      <c r="S599" s="106">
        <f>K599-V599</f>
        <v>0</v>
      </c>
      <c r="T599" s="106">
        <f>IF(R599&gt;0,$C$6-$C$8,IF($C$6-$C$8-W599&lt;0,0,$C$6-$C$8-W599))</f>
        <v>97.214462279726973</v>
      </c>
      <c r="U599" s="107">
        <f>IF(R599=0,IF(U598+(F599-AL599/$C$23)*$C$21/($C$21+$C$22)&gt;$C$8,$C$8,U598+F599*$C$21/($C$21+$C$22)),E599)</f>
        <v>1400</v>
      </c>
      <c r="V599" s="107">
        <f>IF(R599&gt;0,0,IF(V598+(F599-AL599/$C$23)*$C$21/($C$21+$C$22)&gt;$C$8,$C$8,IF(U599=$C$8,V598+(F599-AL599/$C$23)*$C$21/$C$22,V598+(F599-AL599/$C$23)*$C$21/($C$21+$C$22))))</f>
        <v>1400</v>
      </c>
      <c r="W599" s="203">
        <f>IF(R599&gt;0,0,IF(W598+AL599/$C$23&gt;$F$23,$F$23,W598+AL599/$C$23))</f>
        <v>2.7855377202730285</v>
      </c>
      <c r="X599" s="105" t="str">
        <f>IF(R599=0,"-",FORECAST($C$8,Инклинометрия!$B$2:$B$152,Инклинометрия!$A$2:$A$152))</f>
        <v>-</v>
      </c>
      <c r="Y599" s="105" t="str">
        <f>IF(R599=0,"-",FORECAST($C$8-R599,Инклинометрия!$B$2:$B$152,Инклинометрия!$A$2:$A$152))</f>
        <v>-</v>
      </c>
      <c r="Z599" s="105" t="str">
        <f>IF(R599&gt;0,FORECAST($C$8,Инклинометрия!$B$2:$B$152,Инклинометрия!$A$2:$A$152),IF(V599=$C$8,"-",FORECAST($C$8-V599,Инклинометрия!$B$2:$B$152,Инклинометрия!$A$2:$A$152)))</f>
        <v>-</v>
      </c>
      <c r="AA599" s="105" t="str">
        <f>IF(S599=0,"-",FORECAST($C$8-(S599+V599),Инклинометрия!$B$2:$B$152,Инклинометрия!$A$2:$A$152))</f>
        <v>-</v>
      </c>
      <c r="AB599" s="105">
        <f>FORECAST($C$8+T599,Инклинометрия!$B$2:$B$152,Инклинометрия!$A$2:$A$152)</f>
        <v>1422.3537391657405</v>
      </c>
      <c r="AC599" s="105">
        <f>IF(R599=0,FORECAST($C$6-T599,Инклинометрия!$B$2:$B$152,Инклинометрия!$A$2:$A$152),FORECAST($C$8,Инклинометрия!$B$2:$B$152,Инклинометрия!$A$2:$A$152))</f>
        <v>1332.6462608342592</v>
      </c>
      <c r="AD599" s="107">
        <f>IF(R599=0,FORECAST($C$8,Инклинометрия!$B$2:$B$152,Инклинометрия!$A$2:$A$152),Y599)</f>
        <v>1330</v>
      </c>
      <c r="AE599" s="107">
        <f>FORECAST($C$8-(R599+U599),Инклинометрия!$B$2:$B$152,Инклинометрия!$A$2:$A$152)</f>
        <v>0</v>
      </c>
      <c r="AF599" s="107">
        <f>IF(V599=0,"-",FORECAST($C$8,Инклинометрия!$B$2:$B$152,Инклинометрия!$A$2:$A$152))</f>
        <v>1330</v>
      </c>
      <c r="AG599" s="107">
        <f>IF(V599=0,"-",FORECAST($C$8-V599,Инклинометрия!$B$2:$B$152,Инклинометрия!$A$2:$A$152))</f>
        <v>0</v>
      </c>
      <c r="AH599" s="107">
        <f>IF(W599=0,"-",FORECAST($C$8+W599,Инклинометрия!$B$2:$B$152,Инклинометрия!$A$2:$A$152))</f>
        <v>1332.6462608342592</v>
      </c>
      <c r="AI599" s="107">
        <f>IF(W599=0,"-",FORECAST($C$8,Инклинометрия!$B$2:$B$152,Инклинометрия!$A$2:$A$152))</f>
        <v>1330</v>
      </c>
      <c r="AK599" s="122">
        <f t="shared" si="168"/>
        <v>0</v>
      </c>
      <c r="AL599" s="67">
        <f>AK599*(B599-B598)</f>
        <v>0</v>
      </c>
      <c r="AM599" s="23">
        <f t="shared" si="170"/>
        <v>8.6725204696437436E-2</v>
      </c>
      <c r="AN599" s="26">
        <f>AN598+AK599*(B599-B598)/(2*PI()*$C$5*AN598*$K$13)</f>
        <v>0.15480061813468687</v>
      </c>
      <c r="AO599" s="87">
        <f t="shared" si="162"/>
        <v>145932.55112472404</v>
      </c>
      <c r="AP599" s="87">
        <f>IF(R599+U599&lt;$C$8,0,32*$L$23/$C$12^2*($K$10*R599+$K$8*U599)+32*$L$24/($C$14^2-$C$13^2)*($K$10*S599+$K$8*V599))</f>
        <v>44607.551124724028</v>
      </c>
      <c r="AQ599" s="66">
        <f>R599*$C$11*$C$9+U599*$C$11*$C$10</f>
        <v>14695380</v>
      </c>
      <c r="AR599" s="66">
        <f>S599*$C$11*$C$9+V599*$C$11*$C$10</f>
        <v>14695380</v>
      </c>
      <c r="AS599" s="87">
        <f>$C$11*(T599*$C$9+W599*$C$10)</f>
        <v>792178.05375968735</v>
      </c>
      <c r="AT599" s="45">
        <f t="shared" si="156"/>
        <v>15633490.60488441</v>
      </c>
      <c r="AU599" s="75"/>
    </row>
    <row r="600" spans="2:47" ht="15" thickBot="1" x14ac:dyDescent="0.35">
      <c r="B600" s="41">
        <f t="shared" si="163"/>
        <v>11380</v>
      </c>
      <c r="C600" s="8">
        <f t="shared" si="164"/>
        <v>113.8</v>
      </c>
      <c r="D600" s="73">
        <f t="shared" si="152"/>
        <v>152.20750000000001</v>
      </c>
      <c r="E600" s="29">
        <f t="shared" si="169"/>
        <v>37693.720132898423</v>
      </c>
      <c r="F600" s="29">
        <f t="shared" si="165"/>
        <v>66.245553836373062</v>
      </c>
      <c r="G600" s="29">
        <f t="shared" si="166"/>
        <v>88.603428256148959</v>
      </c>
      <c r="H600" s="17">
        <f t="shared" si="167"/>
        <v>50415.350677751405</v>
      </c>
      <c r="I600" s="29">
        <f t="shared" si="157"/>
        <v>2.2250485660981263</v>
      </c>
      <c r="J600" s="29">
        <f t="shared" si="158"/>
        <v>41.69411544073867</v>
      </c>
      <c r="K600" s="32">
        <f>IF((D599+L599+M599-AL599)/($C$21+$C$22)&gt;$C$8,$C$8,(D599+L599+M599-AL599)/($C$21+$C$22))</f>
        <v>1400</v>
      </c>
      <c r="L600" s="97">
        <f t="shared" si="153"/>
        <v>0</v>
      </c>
      <c r="M600" s="96">
        <f t="shared" si="154"/>
        <v>0</v>
      </c>
      <c r="N600" s="98">
        <f t="shared" si="159"/>
        <v>1.7179213529287818</v>
      </c>
      <c r="O600" s="100">
        <f t="shared" si="155"/>
        <v>4.2266987561397071</v>
      </c>
      <c r="P600" s="104">
        <f t="shared" si="160"/>
        <v>18.880500609176615</v>
      </c>
      <c r="Q600" s="102">
        <f t="shared" si="161"/>
        <v>4.9224514715476911E-2</v>
      </c>
      <c r="R600" s="106">
        <f>IF(K600-H599&lt;0,0,K600-H599)</f>
        <v>0</v>
      </c>
      <c r="S600" s="106">
        <f>K600-V600</f>
        <v>0</v>
      </c>
      <c r="T600" s="106">
        <f>IF(R600&gt;0,$C$6-$C$8,IF($C$6-$C$8-W600&lt;0,0,$C$6-$C$8-W600))</f>
        <v>97.214462279726973</v>
      </c>
      <c r="U600" s="107">
        <f>IF(R600=0,IF(U599+(F600-AL600/$C$23)*$C$21/($C$21+$C$22)&gt;$C$8,$C$8,U599+F600*$C$21/($C$21+$C$22)),E600)</f>
        <v>1400</v>
      </c>
      <c r="V600" s="107">
        <f>IF(R600&gt;0,0,IF(V599+(F600-AL600/$C$23)*$C$21/($C$21+$C$22)&gt;$C$8,$C$8,IF(U600=$C$8,V599+(F600-AL600/$C$23)*$C$21/$C$22,V599+(F600-AL600/$C$23)*$C$21/($C$21+$C$22))))</f>
        <v>1400</v>
      </c>
      <c r="W600" s="203">
        <f>IF(R600&gt;0,0,IF(W599+AL600/$C$23&gt;$F$23,$F$23,W599+AL600/$C$23))</f>
        <v>2.7855377202730285</v>
      </c>
      <c r="X600" s="105" t="str">
        <f>IF(R600=0,"-",FORECAST($C$8,Инклинометрия!$B$2:$B$152,Инклинометрия!$A$2:$A$152))</f>
        <v>-</v>
      </c>
      <c r="Y600" s="105" t="str">
        <f>IF(R600=0,"-",FORECAST($C$8-R600,Инклинометрия!$B$2:$B$152,Инклинометрия!$A$2:$A$152))</f>
        <v>-</v>
      </c>
      <c r="Z600" s="105" t="str">
        <f>IF(R600&gt;0,FORECAST($C$8,Инклинометрия!$B$2:$B$152,Инклинометрия!$A$2:$A$152),IF(V600=$C$8,"-",FORECAST($C$8-V600,Инклинометрия!$B$2:$B$152,Инклинометрия!$A$2:$A$152)))</f>
        <v>-</v>
      </c>
      <c r="AA600" s="105" t="str">
        <f>IF(S600=0,"-",FORECAST($C$8-(S600+V600),Инклинометрия!$B$2:$B$152,Инклинометрия!$A$2:$A$152))</f>
        <v>-</v>
      </c>
      <c r="AB600" s="105">
        <f>FORECAST($C$8+T600,Инклинометрия!$B$2:$B$152,Инклинометрия!$A$2:$A$152)</f>
        <v>1422.3537391657405</v>
      </c>
      <c r="AC600" s="105">
        <f>IF(R600=0,FORECAST($C$6-T600,Инклинометрия!$B$2:$B$152,Инклинометрия!$A$2:$A$152),FORECAST($C$8,Инклинометрия!$B$2:$B$152,Инклинометрия!$A$2:$A$152))</f>
        <v>1332.6462608342592</v>
      </c>
      <c r="AD600" s="107">
        <f>IF(R600=0,FORECAST($C$8,Инклинометрия!$B$2:$B$152,Инклинометрия!$A$2:$A$152),Y600)</f>
        <v>1330</v>
      </c>
      <c r="AE600" s="107">
        <f>FORECAST($C$8-(R600+U600),Инклинометрия!$B$2:$B$152,Инклинометрия!$A$2:$A$152)</f>
        <v>0</v>
      </c>
      <c r="AF600" s="107">
        <f>IF(V600=0,"-",FORECAST($C$8,Инклинометрия!$B$2:$B$152,Инклинометрия!$A$2:$A$152))</f>
        <v>1330</v>
      </c>
      <c r="AG600" s="107">
        <f>IF(V600=0,"-",FORECAST($C$8-V600,Инклинометрия!$B$2:$B$152,Инклинометрия!$A$2:$A$152))</f>
        <v>0</v>
      </c>
      <c r="AH600" s="107">
        <f>IF(W600=0,"-",FORECAST($C$8+W600,Инклинометрия!$B$2:$B$152,Инклинометрия!$A$2:$A$152))</f>
        <v>1332.6462608342592</v>
      </c>
      <c r="AI600" s="107">
        <f>IF(W600=0,"-",FORECAST($C$8,Инклинометрия!$B$2:$B$152,Инклинометрия!$A$2:$A$152))</f>
        <v>1330</v>
      </c>
      <c r="AK600" s="122">
        <f t="shared" si="168"/>
        <v>0</v>
      </c>
      <c r="AL600" s="67">
        <f>AK600*(B600-B599)</f>
        <v>0</v>
      </c>
      <c r="AM600" s="23">
        <f t="shared" si="170"/>
        <v>8.6725204696437436E-2</v>
      </c>
      <c r="AN600" s="26">
        <f>AN599+AK600*(B600-B599)/(2*PI()*$C$5*AN599*$K$13)</f>
        <v>0.15480061813468687</v>
      </c>
      <c r="AO600" s="87">
        <f t="shared" si="162"/>
        <v>145932.55112472404</v>
      </c>
      <c r="AP600" s="87">
        <f>IF(R600+U600&lt;$C$8,0,32*$L$23/$C$12^2*($K$10*R600+$K$8*U600)+32*$L$24/($C$14^2-$C$13^2)*($K$10*S600+$K$8*V600))</f>
        <v>44607.551124724028</v>
      </c>
      <c r="AQ600" s="66">
        <f>R600*$C$11*$C$9+U600*$C$11*$C$10</f>
        <v>14695380</v>
      </c>
      <c r="AR600" s="66">
        <f>S600*$C$11*$C$9+V600*$C$11*$C$10</f>
        <v>14695380</v>
      </c>
      <c r="AS600" s="87">
        <f>$C$11*(T600*$C$9+W600*$C$10)</f>
        <v>792178.05375968735</v>
      </c>
      <c r="AT600" s="45">
        <f t="shared" si="156"/>
        <v>15633490.60488441</v>
      </c>
      <c r="AU600" s="75"/>
    </row>
    <row r="601" spans="2:47" ht="15" thickBot="1" x14ac:dyDescent="0.35">
      <c r="B601" s="41">
        <f t="shared" si="163"/>
        <v>11400</v>
      </c>
      <c r="C601" s="8">
        <f t="shared" si="164"/>
        <v>114</v>
      </c>
      <c r="D601" s="73">
        <f t="shared" si="152"/>
        <v>152.47499999999999</v>
      </c>
      <c r="E601" s="29">
        <f t="shared" si="169"/>
        <v>37759.965686734802</v>
      </c>
      <c r="F601" s="29">
        <f t="shared" si="165"/>
        <v>66.24555383637778</v>
      </c>
      <c r="G601" s="29">
        <f t="shared" si="166"/>
        <v>88.603428256155269</v>
      </c>
      <c r="H601" s="17">
        <f t="shared" si="167"/>
        <v>50503.954106007557</v>
      </c>
      <c r="I601" s="29">
        <f t="shared" si="157"/>
        <v>2.2250485660981263</v>
      </c>
      <c r="J601" s="29">
        <f t="shared" si="158"/>
        <v>41.694115440740156</v>
      </c>
      <c r="K601" s="32">
        <f>IF((D600+L600+M600-AL600)/($C$21+$C$22)&gt;$C$8,$C$8,(D600+L600+M600-AL600)/($C$21+$C$22))</f>
        <v>1400</v>
      </c>
      <c r="L601" s="97">
        <f t="shared" si="153"/>
        <v>0</v>
      </c>
      <c r="M601" s="96">
        <f t="shared" si="154"/>
        <v>0</v>
      </c>
      <c r="N601" s="98">
        <f t="shared" si="159"/>
        <v>1.7179213529287818</v>
      </c>
      <c r="O601" s="100">
        <f t="shared" si="155"/>
        <v>4.2266987561397071</v>
      </c>
      <c r="P601" s="104">
        <f t="shared" si="160"/>
        <v>18.880500609176615</v>
      </c>
      <c r="Q601" s="102">
        <f t="shared" si="161"/>
        <v>4.9224514715476911E-2</v>
      </c>
      <c r="R601" s="106">
        <f>IF(K601-H600&lt;0,0,K601-H600)</f>
        <v>0</v>
      </c>
      <c r="S601" s="106">
        <f>K601-V601</f>
        <v>0</v>
      </c>
      <c r="T601" s="106">
        <f>IF(R601&gt;0,$C$6-$C$8,IF($C$6-$C$8-W601&lt;0,0,$C$6-$C$8-W601))</f>
        <v>97.214462279726973</v>
      </c>
      <c r="U601" s="107">
        <f>IF(R601=0,IF(U600+(F601-AL601/$C$23)*$C$21/($C$21+$C$22)&gt;$C$8,$C$8,U600+F601*$C$21/($C$21+$C$22)),E601)</f>
        <v>1400</v>
      </c>
      <c r="V601" s="107">
        <f>IF(R601&gt;0,0,IF(V600+(F601-AL601/$C$23)*$C$21/($C$21+$C$22)&gt;$C$8,$C$8,IF(U601=$C$8,V600+(F601-AL601/$C$23)*$C$21/$C$22,V600+(F601-AL601/$C$23)*$C$21/($C$21+$C$22))))</f>
        <v>1400</v>
      </c>
      <c r="W601" s="203">
        <f>IF(R601&gt;0,0,IF(W600+AL601/$C$23&gt;$F$23,$F$23,W600+AL601/$C$23))</f>
        <v>2.7855377202730285</v>
      </c>
      <c r="X601" s="105" t="str">
        <f>IF(R601=0,"-",FORECAST($C$8,Инклинометрия!$B$2:$B$152,Инклинометрия!$A$2:$A$152))</f>
        <v>-</v>
      </c>
      <c r="Y601" s="105" t="str">
        <f>IF(R601=0,"-",FORECAST($C$8-R601,Инклинометрия!$B$2:$B$152,Инклинометрия!$A$2:$A$152))</f>
        <v>-</v>
      </c>
      <c r="Z601" s="105" t="str">
        <f>IF(R601&gt;0,FORECAST($C$8,Инклинометрия!$B$2:$B$152,Инклинометрия!$A$2:$A$152),IF(V601=$C$8,"-",FORECAST($C$8-V601,Инклинометрия!$B$2:$B$152,Инклинометрия!$A$2:$A$152)))</f>
        <v>-</v>
      </c>
      <c r="AA601" s="105" t="str">
        <f>IF(S601=0,"-",FORECAST($C$8-(S601+V601),Инклинометрия!$B$2:$B$152,Инклинометрия!$A$2:$A$152))</f>
        <v>-</v>
      </c>
      <c r="AB601" s="105">
        <f>FORECAST($C$8+T601,Инклинометрия!$B$2:$B$152,Инклинометрия!$A$2:$A$152)</f>
        <v>1422.3537391657405</v>
      </c>
      <c r="AC601" s="105">
        <f>IF(R601=0,FORECAST($C$6-T601,Инклинометрия!$B$2:$B$152,Инклинометрия!$A$2:$A$152),FORECAST($C$8,Инклинометрия!$B$2:$B$152,Инклинометрия!$A$2:$A$152))</f>
        <v>1332.6462608342592</v>
      </c>
      <c r="AD601" s="107">
        <f>IF(R601=0,FORECAST($C$8,Инклинометрия!$B$2:$B$152,Инклинометрия!$A$2:$A$152),Y601)</f>
        <v>1330</v>
      </c>
      <c r="AE601" s="107">
        <f>FORECAST($C$8-(R601+U601),Инклинометрия!$B$2:$B$152,Инклинометрия!$A$2:$A$152)</f>
        <v>0</v>
      </c>
      <c r="AF601" s="107">
        <f>IF(V601=0,"-",FORECAST($C$8,Инклинометрия!$B$2:$B$152,Инклинометрия!$A$2:$A$152))</f>
        <v>1330</v>
      </c>
      <c r="AG601" s="107">
        <f>IF(V601=0,"-",FORECAST($C$8-V601,Инклинометрия!$B$2:$B$152,Инклинометрия!$A$2:$A$152))</f>
        <v>0</v>
      </c>
      <c r="AH601" s="107">
        <f>IF(W601=0,"-",FORECAST($C$8+W601,Инклинометрия!$B$2:$B$152,Инклинометрия!$A$2:$A$152))</f>
        <v>1332.6462608342592</v>
      </c>
      <c r="AI601" s="107">
        <f>IF(W601=0,"-",FORECAST($C$8,Инклинометрия!$B$2:$B$152,Инклинометрия!$A$2:$A$152))</f>
        <v>1330</v>
      </c>
      <c r="AK601" s="122">
        <f t="shared" si="168"/>
        <v>0</v>
      </c>
      <c r="AL601" s="67">
        <f>AK601*(B601-B600)</f>
        <v>0</v>
      </c>
      <c r="AM601" s="23">
        <f t="shared" si="170"/>
        <v>8.6725204696437436E-2</v>
      </c>
      <c r="AN601" s="26">
        <f>AN600+AK601*(B601-B600)/(2*PI()*$C$5*AN600*$K$13)</f>
        <v>0.15480061813468687</v>
      </c>
      <c r="AO601" s="87">
        <f t="shared" si="162"/>
        <v>145932.55112472404</v>
      </c>
      <c r="AP601" s="87">
        <f>IF(R601+U601&lt;$C$8,0,32*$L$23/$C$12^2*($K$10*R601+$K$8*U601)+32*$L$24/($C$14^2-$C$13^2)*($K$10*S601+$K$8*V601))</f>
        <v>44607.551124724028</v>
      </c>
      <c r="AQ601" s="66">
        <f>R601*$C$11*$C$9+U601*$C$11*$C$10</f>
        <v>14695380</v>
      </c>
      <c r="AR601" s="66">
        <f>S601*$C$11*$C$9+V601*$C$11*$C$10</f>
        <v>14695380</v>
      </c>
      <c r="AS601" s="87">
        <f>$C$11*(T601*$C$9+W601*$C$10)</f>
        <v>792178.05375968735</v>
      </c>
      <c r="AT601" s="45">
        <f t="shared" si="156"/>
        <v>15633490.60488441</v>
      </c>
      <c r="AU601" s="75"/>
    </row>
    <row r="602" spans="2:47" ht="15" thickBot="1" x14ac:dyDescent="0.35">
      <c r="B602" s="41">
        <f t="shared" si="163"/>
        <v>11420</v>
      </c>
      <c r="C602" s="8">
        <f t="shared" si="164"/>
        <v>114.2</v>
      </c>
      <c r="D602" s="73">
        <f t="shared" si="152"/>
        <v>152.74250000000001</v>
      </c>
      <c r="E602" s="29">
        <f t="shared" si="169"/>
        <v>37826.211240571174</v>
      </c>
      <c r="F602" s="29">
        <f t="shared" si="165"/>
        <v>66.24555383637778</v>
      </c>
      <c r="G602" s="29">
        <f t="shared" si="166"/>
        <v>88.603428256155269</v>
      </c>
      <c r="H602" s="17">
        <f t="shared" si="167"/>
        <v>50592.557534263709</v>
      </c>
      <c r="I602" s="29">
        <f t="shared" si="157"/>
        <v>2.2250485660981263</v>
      </c>
      <c r="J602" s="29">
        <f t="shared" si="158"/>
        <v>41.694115440740156</v>
      </c>
      <c r="K602" s="32">
        <f>IF((D601+L601+M601-AL601)/($C$21+$C$22)&gt;$C$8,$C$8,(D601+L601+M601-AL601)/($C$21+$C$22))</f>
        <v>1400</v>
      </c>
      <c r="L602" s="97">
        <f t="shared" si="153"/>
        <v>0</v>
      </c>
      <c r="M602" s="96">
        <f t="shared" si="154"/>
        <v>0</v>
      </c>
      <c r="N602" s="98">
        <f t="shared" si="159"/>
        <v>1.7179213529287818</v>
      </c>
      <c r="O602" s="100">
        <f t="shared" si="155"/>
        <v>4.2266987561397071</v>
      </c>
      <c r="P602" s="104">
        <f t="shared" si="160"/>
        <v>18.880500609176615</v>
      </c>
      <c r="Q602" s="102">
        <f t="shared" si="161"/>
        <v>4.9224514715476911E-2</v>
      </c>
      <c r="R602" s="106">
        <f>IF(K602-H601&lt;0,0,K602-H601)</f>
        <v>0</v>
      </c>
      <c r="S602" s="106">
        <f>K602-V602</f>
        <v>0</v>
      </c>
      <c r="T602" s="106">
        <f>IF(R602&gt;0,$C$6-$C$8,IF($C$6-$C$8-W602&lt;0,0,$C$6-$C$8-W602))</f>
        <v>97.214462279726973</v>
      </c>
      <c r="U602" s="107">
        <f>IF(R602=0,IF(U601+(F602-AL602/$C$23)*$C$21/($C$21+$C$22)&gt;$C$8,$C$8,U601+F602*$C$21/($C$21+$C$22)),E602)</f>
        <v>1400</v>
      </c>
      <c r="V602" s="107">
        <f>IF(R602&gt;0,0,IF(V601+(F602-AL602/$C$23)*$C$21/($C$21+$C$22)&gt;$C$8,$C$8,IF(U602=$C$8,V601+(F602-AL602/$C$23)*$C$21/$C$22,V601+(F602-AL602/$C$23)*$C$21/($C$21+$C$22))))</f>
        <v>1400</v>
      </c>
      <c r="W602" s="203">
        <f>IF(R602&gt;0,0,IF(W601+AL602/$C$23&gt;$F$23,$F$23,W601+AL602/$C$23))</f>
        <v>2.7855377202730285</v>
      </c>
      <c r="X602" s="105" t="str">
        <f>IF(R602=0,"-",FORECAST($C$8,Инклинометрия!$B$2:$B$152,Инклинометрия!$A$2:$A$152))</f>
        <v>-</v>
      </c>
      <c r="Y602" s="105" t="str">
        <f>IF(R602=0,"-",FORECAST($C$8-R602,Инклинометрия!$B$2:$B$152,Инклинометрия!$A$2:$A$152))</f>
        <v>-</v>
      </c>
      <c r="Z602" s="105" t="str">
        <f>IF(R602&gt;0,FORECAST($C$8,Инклинометрия!$B$2:$B$152,Инклинометрия!$A$2:$A$152),IF(V602=$C$8,"-",FORECAST($C$8-V602,Инклинометрия!$B$2:$B$152,Инклинометрия!$A$2:$A$152)))</f>
        <v>-</v>
      </c>
      <c r="AA602" s="105" t="str">
        <f>IF(S602=0,"-",FORECAST($C$8-(S602+V602),Инклинометрия!$B$2:$B$152,Инклинометрия!$A$2:$A$152))</f>
        <v>-</v>
      </c>
      <c r="AB602" s="105">
        <f>FORECAST($C$8+T602,Инклинометрия!$B$2:$B$152,Инклинометрия!$A$2:$A$152)</f>
        <v>1422.3537391657405</v>
      </c>
      <c r="AC602" s="105">
        <f>IF(R602=0,FORECAST($C$6-T602,Инклинометрия!$B$2:$B$152,Инклинометрия!$A$2:$A$152),FORECAST($C$8,Инклинометрия!$B$2:$B$152,Инклинометрия!$A$2:$A$152))</f>
        <v>1332.6462608342592</v>
      </c>
      <c r="AD602" s="107">
        <f>IF(R602=0,FORECAST($C$8,Инклинометрия!$B$2:$B$152,Инклинометрия!$A$2:$A$152),Y602)</f>
        <v>1330</v>
      </c>
      <c r="AE602" s="107">
        <f>FORECAST($C$8-(R602+U602),Инклинометрия!$B$2:$B$152,Инклинометрия!$A$2:$A$152)</f>
        <v>0</v>
      </c>
      <c r="AF602" s="107">
        <f>IF(V602=0,"-",FORECAST($C$8,Инклинометрия!$B$2:$B$152,Инклинометрия!$A$2:$A$152))</f>
        <v>1330</v>
      </c>
      <c r="AG602" s="107">
        <f>IF(V602=0,"-",FORECAST($C$8-V602,Инклинометрия!$B$2:$B$152,Инклинометрия!$A$2:$A$152))</f>
        <v>0</v>
      </c>
      <c r="AH602" s="107">
        <f>IF(W602=0,"-",FORECAST($C$8+W602,Инклинометрия!$B$2:$B$152,Инклинометрия!$A$2:$A$152))</f>
        <v>1332.6462608342592</v>
      </c>
      <c r="AI602" s="107">
        <f>IF(W602=0,"-",FORECAST($C$8,Инклинометрия!$B$2:$B$152,Инклинометрия!$A$2:$A$152))</f>
        <v>1330</v>
      </c>
      <c r="AK602" s="122">
        <f t="shared" si="168"/>
        <v>0</v>
      </c>
      <c r="AL602" s="67">
        <f>AK602*(B602-B601)</f>
        <v>0</v>
      </c>
      <c r="AM602" s="23">
        <f t="shared" si="170"/>
        <v>8.6725204696437436E-2</v>
      </c>
      <c r="AN602" s="26">
        <f>AN601+AK602*(B602-B601)/(2*PI()*$C$5*AN601*$K$13)</f>
        <v>0.15480061813468687</v>
      </c>
      <c r="AO602" s="87">
        <f t="shared" si="162"/>
        <v>145932.55112472404</v>
      </c>
      <c r="AP602" s="87">
        <f>IF(R602+U602&lt;$C$8,0,32*$L$23/$C$12^2*($K$10*R602+$K$8*U602)+32*$L$24/($C$14^2-$C$13^2)*($K$10*S602+$K$8*V602))</f>
        <v>44607.551124724028</v>
      </c>
      <c r="AQ602" s="66">
        <f>R602*$C$11*$C$9+U602*$C$11*$C$10</f>
        <v>14695380</v>
      </c>
      <c r="AR602" s="66">
        <f>S602*$C$11*$C$9+V602*$C$11*$C$10</f>
        <v>14695380</v>
      </c>
      <c r="AS602" s="87">
        <f>$C$11*(T602*$C$9+W602*$C$10)</f>
        <v>792178.05375968735</v>
      </c>
      <c r="AT602" s="45">
        <f t="shared" si="156"/>
        <v>15633490.60488441</v>
      </c>
      <c r="AU602" s="75"/>
    </row>
    <row r="603" spans="2:47" ht="15" thickBot="1" x14ac:dyDescent="0.35">
      <c r="B603" s="41">
        <f t="shared" si="163"/>
        <v>11440</v>
      </c>
      <c r="C603" s="8">
        <f t="shared" si="164"/>
        <v>114.4</v>
      </c>
      <c r="D603" s="73">
        <f t="shared" si="152"/>
        <v>153.01</v>
      </c>
      <c r="E603" s="29">
        <f t="shared" si="169"/>
        <v>37892.456794407553</v>
      </c>
      <c r="F603" s="29">
        <f t="shared" si="165"/>
        <v>66.24555383637778</v>
      </c>
      <c r="G603" s="29">
        <f t="shared" si="166"/>
        <v>88.603428256155269</v>
      </c>
      <c r="H603" s="17">
        <f t="shared" si="167"/>
        <v>50681.160962519862</v>
      </c>
      <c r="I603" s="29">
        <f t="shared" si="157"/>
        <v>2.2250485660981263</v>
      </c>
      <c r="J603" s="29">
        <f t="shared" si="158"/>
        <v>41.694115440740156</v>
      </c>
      <c r="K603" s="32">
        <f>IF((D602+L602+M602-AL602)/($C$21+$C$22)&gt;$C$8,$C$8,(D602+L602+M602-AL602)/($C$21+$C$22))</f>
        <v>1400</v>
      </c>
      <c r="L603" s="97">
        <f t="shared" si="153"/>
        <v>0</v>
      </c>
      <c r="M603" s="96">
        <f t="shared" si="154"/>
        <v>0</v>
      </c>
      <c r="N603" s="98">
        <f t="shared" si="159"/>
        <v>1.7179213529287818</v>
      </c>
      <c r="O603" s="100">
        <f t="shared" si="155"/>
        <v>4.2266987561397071</v>
      </c>
      <c r="P603" s="104">
        <f t="shared" si="160"/>
        <v>18.880500609176615</v>
      </c>
      <c r="Q603" s="102">
        <f t="shared" si="161"/>
        <v>4.9224514715476911E-2</v>
      </c>
      <c r="R603" s="106">
        <f>IF(K603-H602&lt;0,0,K603-H602)</f>
        <v>0</v>
      </c>
      <c r="S603" s="106">
        <f>K603-V603</f>
        <v>0</v>
      </c>
      <c r="T603" s="106">
        <f>IF(R603&gt;0,$C$6-$C$8,IF($C$6-$C$8-W603&lt;0,0,$C$6-$C$8-W603))</f>
        <v>97.214462279726973</v>
      </c>
      <c r="U603" s="107">
        <f>IF(R603=0,IF(U602+(F603-AL603/$C$23)*$C$21/($C$21+$C$22)&gt;$C$8,$C$8,U602+F603*$C$21/($C$21+$C$22)),E603)</f>
        <v>1400</v>
      </c>
      <c r="V603" s="107">
        <f>IF(R603&gt;0,0,IF(V602+(F603-AL603/$C$23)*$C$21/($C$21+$C$22)&gt;$C$8,$C$8,IF(U603=$C$8,V602+(F603-AL603/$C$23)*$C$21/$C$22,V602+(F603-AL603/$C$23)*$C$21/($C$21+$C$22))))</f>
        <v>1400</v>
      </c>
      <c r="W603" s="203">
        <f>IF(R603&gt;0,0,IF(W602+AL603/$C$23&gt;$F$23,$F$23,W602+AL603/$C$23))</f>
        <v>2.7855377202730285</v>
      </c>
      <c r="X603" s="105" t="str">
        <f>IF(R603=0,"-",FORECAST($C$8,Инклинометрия!$B$2:$B$152,Инклинометрия!$A$2:$A$152))</f>
        <v>-</v>
      </c>
      <c r="Y603" s="105" t="str">
        <f>IF(R603=0,"-",FORECAST($C$8-R603,Инклинометрия!$B$2:$B$152,Инклинометрия!$A$2:$A$152))</f>
        <v>-</v>
      </c>
      <c r="Z603" s="105" t="str">
        <f>IF(R603&gt;0,FORECAST($C$8,Инклинометрия!$B$2:$B$152,Инклинометрия!$A$2:$A$152),IF(V603=$C$8,"-",FORECAST($C$8-V603,Инклинометрия!$B$2:$B$152,Инклинометрия!$A$2:$A$152)))</f>
        <v>-</v>
      </c>
      <c r="AA603" s="105" t="str">
        <f>IF(S603=0,"-",FORECAST($C$8-(S603+V603),Инклинометрия!$B$2:$B$152,Инклинометрия!$A$2:$A$152))</f>
        <v>-</v>
      </c>
      <c r="AB603" s="105">
        <f>FORECAST($C$8+T603,Инклинометрия!$B$2:$B$152,Инклинометрия!$A$2:$A$152)</f>
        <v>1422.3537391657405</v>
      </c>
      <c r="AC603" s="105">
        <f>IF(R603=0,FORECAST($C$6-T603,Инклинометрия!$B$2:$B$152,Инклинометрия!$A$2:$A$152),FORECAST($C$8,Инклинометрия!$B$2:$B$152,Инклинометрия!$A$2:$A$152))</f>
        <v>1332.6462608342592</v>
      </c>
      <c r="AD603" s="107">
        <f>IF(R603=0,FORECAST($C$8,Инклинометрия!$B$2:$B$152,Инклинометрия!$A$2:$A$152),Y603)</f>
        <v>1330</v>
      </c>
      <c r="AE603" s="107">
        <f>FORECAST($C$8-(R603+U603),Инклинометрия!$B$2:$B$152,Инклинометрия!$A$2:$A$152)</f>
        <v>0</v>
      </c>
      <c r="AF603" s="107">
        <f>IF(V603=0,"-",FORECAST($C$8,Инклинометрия!$B$2:$B$152,Инклинометрия!$A$2:$A$152))</f>
        <v>1330</v>
      </c>
      <c r="AG603" s="107">
        <f>IF(V603=0,"-",FORECAST($C$8-V603,Инклинометрия!$B$2:$B$152,Инклинометрия!$A$2:$A$152))</f>
        <v>0</v>
      </c>
      <c r="AH603" s="107">
        <f>IF(W603=0,"-",FORECAST($C$8+W603,Инклинометрия!$B$2:$B$152,Инклинометрия!$A$2:$A$152))</f>
        <v>1332.6462608342592</v>
      </c>
      <c r="AI603" s="107">
        <f>IF(W603=0,"-",FORECAST($C$8,Инклинометрия!$B$2:$B$152,Инклинометрия!$A$2:$A$152))</f>
        <v>1330</v>
      </c>
      <c r="AK603" s="122">
        <f t="shared" si="168"/>
        <v>0</v>
      </c>
      <c r="AL603" s="67">
        <f>AK603*(B603-B602)</f>
        <v>0</v>
      </c>
      <c r="AM603" s="23">
        <f t="shared" si="170"/>
        <v>8.6725204696437436E-2</v>
      </c>
      <c r="AN603" s="26">
        <f>AN602+AK603*(B603-B602)/(2*PI()*$C$5*AN602*$K$13)</f>
        <v>0.15480061813468687</v>
      </c>
      <c r="AO603" s="87">
        <f t="shared" si="162"/>
        <v>145932.55112472404</v>
      </c>
      <c r="AP603" s="87">
        <f>IF(R603+U603&lt;$C$8,0,32*$L$23/$C$12^2*($K$10*R603+$K$8*U603)+32*$L$24/($C$14^2-$C$13^2)*($K$10*S603+$K$8*V603))</f>
        <v>44607.551124724028</v>
      </c>
      <c r="AQ603" s="66">
        <f>R603*$C$11*$C$9+U603*$C$11*$C$10</f>
        <v>14695380</v>
      </c>
      <c r="AR603" s="66">
        <f>S603*$C$11*$C$9+V603*$C$11*$C$10</f>
        <v>14695380</v>
      </c>
      <c r="AS603" s="87">
        <f>$C$11*(T603*$C$9+W603*$C$10)</f>
        <v>792178.05375968735</v>
      </c>
      <c r="AT603" s="45">
        <f t="shared" si="156"/>
        <v>15633490.60488441</v>
      </c>
      <c r="AU603" s="75"/>
    </row>
    <row r="604" spans="2:47" ht="15" thickBot="1" x14ac:dyDescent="0.35">
      <c r="B604" s="41">
        <f t="shared" si="163"/>
        <v>11460</v>
      </c>
      <c r="C604" s="8">
        <f t="shared" si="164"/>
        <v>114.60000000000001</v>
      </c>
      <c r="D604" s="73">
        <f t="shared" si="152"/>
        <v>153.27750000000003</v>
      </c>
      <c r="E604" s="29">
        <f t="shared" si="169"/>
        <v>37958.702348243933</v>
      </c>
      <c r="F604" s="29">
        <f t="shared" si="165"/>
        <v>66.24555383637778</v>
      </c>
      <c r="G604" s="29">
        <f t="shared" si="166"/>
        <v>88.603428256155269</v>
      </c>
      <c r="H604" s="17">
        <f t="shared" si="167"/>
        <v>50769.764390776014</v>
      </c>
      <c r="I604" s="29">
        <f t="shared" si="157"/>
        <v>2.2250485660981263</v>
      </c>
      <c r="J604" s="29">
        <f t="shared" si="158"/>
        <v>41.694115440740156</v>
      </c>
      <c r="K604" s="32">
        <f>IF((D603+L603+M603-AL603)/($C$21+$C$22)&gt;$C$8,$C$8,(D603+L603+M603-AL603)/($C$21+$C$22))</f>
        <v>1400</v>
      </c>
      <c r="L604" s="97">
        <f t="shared" si="153"/>
        <v>0</v>
      </c>
      <c r="M604" s="96">
        <f t="shared" si="154"/>
        <v>0</v>
      </c>
      <c r="N604" s="98">
        <f t="shared" si="159"/>
        <v>1.7179213529287818</v>
      </c>
      <c r="O604" s="100">
        <f t="shared" si="155"/>
        <v>4.2266987561397071</v>
      </c>
      <c r="P604" s="104">
        <f t="shared" si="160"/>
        <v>18.880500609176615</v>
      </c>
      <c r="Q604" s="102">
        <f t="shared" si="161"/>
        <v>4.9224514715476911E-2</v>
      </c>
      <c r="R604" s="106">
        <f>IF(K604-H603&lt;0,0,K604-H603)</f>
        <v>0</v>
      </c>
      <c r="S604" s="106">
        <f>K604-V604</f>
        <v>0</v>
      </c>
      <c r="T604" s="106">
        <f>IF(R604&gt;0,$C$6-$C$8,IF($C$6-$C$8-W604&lt;0,0,$C$6-$C$8-W604))</f>
        <v>97.214462279726973</v>
      </c>
      <c r="U604" s="107">
        <f>IF(R604=0,IF(U603+(F604-AL604/$C$23)*$C$21/($C$21+$C$22)&gt;$C$8,$C$8,U603+F604*$C$21/($C$21+$C$22)),E604)</f>
        <v>1400</v>
      </c>
      <c r="V604" s="107">
        <f>IF(R604&gt;0,0,IF(V603+(F604-AL604/$C$23)*$C$21/($C$21+$C$22)&gt;$C$8,$C$8,IF(U604=$C$8,V603+(F604-AL604/$C$23)*$C$21/$C$22,V603+(F604-AL604/$C$23)*$C$21/($C$21+$C$22))))</f>
        <v>1400</v>
      </c>
      <c r="W604" s="203">
        <f>IF(R604&gt;0,0,IF(W603+AL604/$C$23&gt;$F$23,$F$23,W603+AL604/$C$23))</f>
        <v>2.7855377202730285</v>
      </c>
      <c r="X604" s="105" t="str">
        <f>IF(R604=0,"-",FORECAST($C$8,Инклинометрия!$B$2:$B$152,Инклинометрия!$A$2:$A$152))</f>
        <v>-</v>
      </c>
      <c r="Y604" s="105" t="str">
        <f>IF(R604=0,"-",FORECAST($C$8-R604,Инклинометрия!$B$2:$B$152,Инклинометрия!$A$2:$A$152))</f>
        <v>-</v>
      </c>
      <c r="Z604" s="105" t="str">
        <f>IF(R604&gt;0,FORECAST($C$8,Инклинометрия!$B$2:$B$152,Инклинометрия!$A$2:$A$152),IF(V604=$C$8,"-",FORECAST($C$8-V604,Инклинометрия!$B$2:$B$152,Инклинометрия!$A$2:$A$152)))</f>
        <v>-</v>
      </c>
      <c r="AA604" s="105" t="str">
        <f>IF(S604=0,"-",FORECAST($C$8-(S604+V604),Инклинометрия!$B$2:$B$152,Инклинометрия!$A$2:$A$152))</f>
        <v>-</v>
      </c>
      <c r="AB604" s="105">
        <f>FORECAST($C$8+T604,Инклинометрия!$B$2:$B$152,Инклинометрия!$A$2:$A$152)</f>
        <v>1422.3537391657405</v>
      </c>
      <c r="AC604" s="105">
        <f>IF(R604=0,FORECAST($C$6-T604,Инклинометрия!$B$2:$B$152,Инклинометрия!$A$2:$A$152),FORECAST($C$8,Инклинометрия!$B$2:$B$152,Инклинометрия!$A$2:$A$152))</f>
        <v>1332.6462608342592</v>
      </c>
      <c r="AD604" s="107">
        <f>IF(R604=0,FORECAST($C$8,Инклинометрия!$B$2:$B$152,Инклинометрия!$A$2:$A$152),Y604)</f>
        <v>1330</v>
      </c>
      <c r="AE604" s="107">
        <f>FORECAST($C$8-(R604+U604),Инклинометрия!$B$2:$B$152,Инклинометрия!$A$2:$A$152)</f>
        <v>0</v>
      </c>
      <c r="AF604" s="107">
        <f>IF(V604=0,"-",FORECAST($C$8,Инклинометрия!$B$2:$B$152,Инклинометрия!$A$2:$A$152))</f>
        <v>1330</v>
      </c>
      <c r="AG604" s="107">
        <f>IF(V604=0,"-",FORECAST($C$8-V604,Инклинометрия!$B$2:$B$152,Инклинометрия!$A$2:$A$152))</f>
        <v>0</v>
      </c>
      <c r="AH604" s="107">
        <f>IF(W604=0,"-",FORECAST($C$8+W604,Инклинометрия!$B$2:$B$152,Инклинометрия!$A$2:$A$152))</f>
        <v>1332.6462608342592</v>
      </c>
      <c r="AI604" s="107">
        <f>IF(W604=0,"-",FORECAST($C$8,Инклинометрия!$B$2:$B$152,Инклинометрия!$A$2:$A$152))</f>
        <v>1330</v>
      </c>
      <c r="AK604" s="122">
        <f t="shared" si="168"/>
        <v>0</v>
      </c>
      <c r="AL604" s="67">
        <f>AK604*(B604-B603)</f>
        <v>0</v>
      </c>
      <c r="AM604" s="23">
        <f t="shared" si="170"/>
        <v>8.6725204696437436E-2</v>
      </c>
      <c r="AN604" s="26">
        <f>AN603+AK604*(B604-B603)/(2*PI()*$C$5*AN603*$K$13)</f>
        <v>0.15480061813468687</v>
      </c>
      <c r="AO604" s="87">
        <f t="shared" si="162"/>
        <v>145932.55112472404</v>
      </c>
      <c r="AP604" s="87">
        <f>IF(R604+U604&lt;$C$8,0,32*$L$23/$C$12^2*($K$10*R604+$K$8*U604)+32*$L$24/($C$14^2-$C$13^2)*($K$10*S604+$K$8*V604))</f>
        <v>44607.551124724028</v>
      </c>
      <c r="AQ604" s="66">
        <f>R604*$C$11*$C$9+U604*$C$11*$C$10</f>
        <v>14695380</v>
      </c>
      <c r="AR604" s="66">
        <f>S604*$C$11*$C$9+V604*$C$11*$C$10</f>
        <v>14695380</v>
      </c>
      <c r="AS604" s="87">
        <f>$C$11*(T604*$C$9+W604*$C$10)</f>
        <v>792178.05375968735</v>
      </c>
      <c r="AT604" s="45">
        <f t="shared" si="156"/>
        <v>15633490.60488441</v>
      </c>
      <c r="AU604" s="75"/>
    </row>
    <row r="605" spans="2:47" ht="15" thickBot="1" x14ac:dyDescent="0.35">
      <c r="B605" s="41">
        <f t="shared" si="163"/>
        <v>11480</v>
      </c>
      <c r="C605" s="8">
        <f t="shared" si="164"/>
        <v>114.8</v>
      </c>
      <c r="D605" s="73">
        <f t="shared" si="152"/>
        <v>153.54499999999999</v>
      </c>
      <c r="E605" s="29">
        <f t="shared" si="169"/>
        <v>38024.947902080305</v>
      </c>
      <c r="F605" s="29">
        <f t="shared" si="165"/>
        <v>66.245553836373062</v>
      </c>
      <c r="G605" s="29">
        <f t="shared" si="166"/>
        <v>88.603428256148959</v>
      </c>
      <c r="H605" s="17">
        <f t="shared" si="167"/>
        <v>50858.367819032166</v>
      </c>
      <c r="I605" s="29">
        <f t="shared" si="157"/>
        <v>2.2250485660981263</v>
      </c>
      <c r="J605" s="29">
        <f t="shared" si="158"/>
        <v>41.69411544073867</v>
      </c>
      <c r="K605" s="32">
        <f>IF((D604+L604+M604-AL604)/($C$21+$C$22)&gt;$C$8,$C$8,(D604+L604+M604-AL604)/($C$21+$C$22))</f>
        <v>1400</v>
      </c>
      <c r="L605" s="97">
        <f t="shared" si="153"/>
        <v>0</v>
      </c>
      <c r="M605" s="96">
        <f t="shared" si="154"/>
        <v>0</v>
      </c>
      <c r="N605" s="98">
        <f t="shared" si="159"/>
        <v>1.7179213529287818</v>
      </c>
      <c r="O605" s="100">
        <f t="shared" si="155"/>
        <v>4.2266987561397071</v>
      </c>
      <c r="P605" s="104">
        <f t="shared" si="160"/>
        <v>18.880500609176615</v>
      </c>
      <c r="Q605" s="102">
        <f t="shared" si="161"/>
        <v>4.9224514715476911E-2</v>
      </c>
      <c r="R605" s="106">
        <f>IF(K605-H604&lt;0,0,K605-H604)</f>
        <v>0</v>
      </c>
      <c r="S605" s="106">
        <f>K605-V605</f>
        <v>0</v>
      </c>
      <c r="T605" s="106">
        <f>IF(R605&gt;0,$C$6-$C$8,IF($C$6-$C$8-W605&lt;0,0,$C$6-$C$8-W605))</f>
        <v>97.214462279726973</v>
      </c>
      <c r="U605" s="107">
        <f>IF(R605=0,IF(U604+(F605-AL605/$C$23)*$C$21/($C$21+$C$22)&gt;$C$8,$C$8,U604+F605*$C$21/($C$21+$C$22)),E605)</f>
        <v>1400</v>
      </c>
      <c r="V605" s="107">
        <f>IF(R605&gt;0,0,IF(V604+(F605-AL605/$C$23)*$C$21/($C$21+$C$22)&gt;$C$8,$C$8,IF(U605=$C$8,V604+(F605-AL605/$C$23)*$C$21/$C$22,V604+(F605-AL605/$C$23)*$C$21/($C$21+$C$22))))</f>
        <v>1400</v>
      </c>
      <c r="W605" s="203">
        <f>IF(R605&gt;0,0,IF(W604+AL605/$C$23&gt;$F$23,$F$23,W604+AL605/$C$23))</f>
        <v>2.7855377202730285</v>
      </c>
      <c r="X605" s="105" t="str">
        <f>IF(R605=0,"-",FORECAST($C$8,Инклинометрия!$B$2:$B$152,Инклинометрия!$A$2:$A$152))</f>
        <v>-</v>
      </c>
      <c r="Y605" s="105" t="str">
        <f>IF(R605=0,"-",FORECAST($C$8-R605,Инклинометрия!$B$2:$B$152,Инклинометрия!$A$2:$A$152))</f>
        <v>-</v>
      </c>
      <c r="Z605" s="105" t="str">
        <f>IF(R605&gt;0,FORECAST($C$8,Инклинометрия!$B$2:$B$152,Инклинометрия!$A$2:$A$152),IF(V605=$C$8,"-",FORECAST($C$8-V605,Инклинометрия!$B$2:$B$152,Инклинометрия!$A$2:$A$152)))</f>
        <v>-</v>
      </c>
      <c r="AA605" s="105" t="str">
        <f>IF(S605=0,"-",FORECAST($C$8-(S605+V605),Инклинометрия!$B$2:$B$152,Инклинометрия!$A$2:$A$152))</f>
        <v>-</v>
      </c>
      <c r="AB605" s="105">
        <f>FORECAST($C$8+T605,Инклинометрия!$B$2:$B$152,Инклинометрия!$A$2:$A$152)</f>
        <v>1422.3537391657405</v>
      </c>
      <c r="AC605" s="105">
        <f>IF(R605=0,FORECAST($C$6-T605,Инклинометрия!$B$2:$B$152,Инклинометрия!$A$2:$A$152),FORECAST($C$8,Инклинометрия!$B$2:$B$152,Инклинометрия!$A$2:$A$152))</f>
        <v>1332.6462608342592</v>
      </c>
      <c r="AD605" s="107">
        <f>IF(R605=0,FORECAST($C$8,Инклинометрия!$B$2:$B$152,Инклинометрия!$A$2:$A$152),Y605)</f>
        <v>1330</v>
      </c>
      <c r="AE605" s="107">
        <f>FORECAST($C$8-(R605+U605),Инклинометрия!$B$2:$B$152,Инклинометрия!$A$2:$A$152)</f>
        <v>0</v>
      </c>
      <c r="AF605" s="107">
        <f>IF(V605=0,"-",FORECAST($C$8,Инклинометрия!$B$2:$B$152,Инклинометрия!$A$2:$A$152))</f>
        <v>1330</v>
      </c>
      <c r="AG605" s="107">
        <f>IF(V605=0,"-",FORECAST($C$8-V605,Инклинометрия!$B$2:$B$152,Инклинометрия!$A$2:$A$152))</f>
        <v>0</v>
      </c>
      <c r="AH605" s="107">
        <f>IF(W605=0,"-",FORECAST($C$8+W605,Инклинометрия!$B$2:$B$152,Инклинометрия!$A$2:$A$152))</f>
        <v>1332.6462608342592</v>
      </c>
      <c r="AI605" s="107">
        <f>IF(W605=0,"-",FORECAST($C$8,Инклинометрия!$B$2:$B$152,Инклинометрия!$A$2:$A$152))</f>
        <v>1330</v>
      </c>
      <c r="AK605" s="122">
        <f t="shared" si="168"/>
        <v>0</v>
      </c>
      <c r="AL605" s="67">
        <f>AK605*(B605-B604)</f>
        <v>0</v>
      </c>
      <c r="AM605" s="23">
        <f t="shared" si="170"/>
        <v>8.6725204696437436E-2</v>
      </c>
      <c r="AN605" s="26">
        <f>AN604+AK605*(B605-B604)/(2*PI()*$C$5*AN604*$K$13)</f>
        <v>0.15480061813468687</v>
      </c>
      <c r="AO605" s="87">
        <f t="shared" si="162"/>
        <v>145932.55112472404</v>
      </c>
      <c r="AP605" s="87">
        <f>IF(R605+U605&lt;$C$8,0,32*$L$23/$C$12^2*($K$10*R605+$K$8*U605)+32*$L$24/($C$14^2-$C$13^2)*($K$10*S605+$K$8*V605))</f>
        <v>44607.551124724028</v>
      </c>
      <c r="AQ605" s="66">
        <f>R605*$C$11*$C$9+U605*$C$11*$C$10</f>
        <v>14695380</v>
      </c>
      <c r="AR605" s="66">
        <f>S605*$C$11*$C$9+V605*$C$11*$C$10</f>
        <v>14695380</v>
      </c>
      <c r="AS605" s="87">
        <f>$C$11*(T605*$C$9+W605*$C$10)</f>
        <v>792178.05375968735</v>
      </c>
      <c r="AT605" s="45">
        <f t="shared" si="156"/>
        <v>15633490.60488441</v>
      </c>
      <c r="AU605" s="75"/>
    </row>
    <row r="606" spans="2:47" ht="15" thickBot="1" x14ac:dyDescent="0.35">
      <c r="B606" s="41">
        <f t="shared" si="163"/>
        <v>11500</v>
      </c>
      <c r="C606" s="8">
        <f t="shared" si="164"/>
        <v>115</v>
      </c>
      <c r="D606" s="73">
        <f t="shared" si="152"/>
        <v>153.8125</v>
      </c>
      <c r="E606" s="29">
        <f t="shared" si="169"/>
        <v>38091.193455916684</v>
      </c>
      <c r="F606" s="29">
        <f t="shared" si="165"/>
        <v>66.24555383637778</v>
      </c>
      <c r="G606" s="29">
        <f t="shared" si="166"/>
        <v>88.603428256155269</v>
      </c>
      <c r="H606" s="17">
        <f t="shared" si="167"/>
        <v>50946.971247288318</v>
      </c>
      <c r="I606" s="29">
        <f t="shared" si="157"/>
        <v>2.2250485660981263</v>
      </c>
      <c r="J606" s="29">
        <f t="shared" si="158"/>
        <v>41.694115440740156</v>
      </c>
      <c r="K606" s="32">
        <f>IF((D605+L605+M605-AL605)/($C$21+$C$22)&gt;$C$8,$C$8,(D605+L605+M605-AL605)/($C$21+$C$22))</f>
        <v>1400</v>
      </c>
      <c r="L606" s="97">
        <f t="shared" si="153"/>
        <v>0</v>
      </c>
      <c r="M606" s="96">
        <f t="shared" si="154"/>
        <v>0</v>
      </c>
      <c r="N606" s="98">
        <f t="shared" si="159"/>
        <v>1.7179213529287818</v>
      </c>
      <c r="O606" s="100">
        <f t="shared" si="155"/>
        <v>4.2266987561397071</v>
      </c>
      <c r="P606" s="104">
        <f t="shared" si="160"/>
        <v>18.880500609176615</v>
      </c>
      <c r="Q606" s="102">
        <f t="shared" si="161"/>
        <v>4.9224514715476911E-2</v>
      </c>
      <c r="R606" s="106">
        <f>IF(K606-H605&lt;0,0,K606-H605)</f>
        <v>0</v>
      </c>
      <c r="S606" s="106">
        <f>K606-V606</f>
        <v>0</v>
      </c>
      <c r="T606" s="106">
        <f>IF(R606&gt;0,$C$6-$C$8,IF($C$6-$C$8-W606&lt;0,0,$C$6-$C$8-W606))</f>
        <v>97.214462279726973</v>
      </c>
      <c r="U606" s="107">
        <f>IF(R606=0,IF(U605+(F606-AL606/$C$23)*$C$21/($C$21+$C$22)&gt;$C$8,$C$8,U605+F606*$C$21/($C$21+$C$22)),E606)</f>
        <v>1400</v>
      </c>
      <c r="V606" s="107">
        <f>IF(R606&gt;0,0,IF(V605+(F606-AL606/$C$23)*$C$21/($C$21+$C$22)&gt;$C$8,$C$8,IF(U606=$C$8,V605+(F606-AL606/$C$23)*$C$21/$C$22,V605+(F606-AL606/$C$23)*$C$21/($C$21+$C$22))))</f>
        <v>1400</v>
      </c>
      <c r="W606" s="203">
        <f>IF(R606&gt;0,0,IF(W605+AL606/$C$23&gt;$F$23,$F$23,W605+AL606/$C$23))</f>
        <v>2.7855377202730285</v>
      </c>
      <c r="X606" s="105" t="str">
        <f>IF(R606=0,"-",FORECAST($C$8,Инклинометрия!$B$2:$B$152,Инклинометрия!$A$2:$A$152))</f>
        <v>-</v>
      </c>
      <c r="Y606" s="105" t="str">
        <f>IF(R606=0,"-",FORECAST($C$8-R606,Инклинометрия!$B$2:$B$152,Инклинометрия!$A$2:$A$152))</f>
        <v>-</v>
      </c>
      <c r="Z606" s="105" t="str">
        <f>IF(R606&gt;0,FORECAST($C$8,Инклинометрия!$B$2:$B$152,Инклинометрия!$A$2:$A$152),IF(V606=$C$8,"-",FORECAST($C$8-V606,Инклинометрия!$B$2:$B$152,Инклинометрия!$A$2:$A$152)))</f>
        <v>-</v>
      </c>
      <c r="AA606" s="105" t="str">
        <f>IF(S606=0,"-",FORECAST($C$8-(S606+V606),Инклинометрия!$B$2:$B$152,Инклинометрия!$A$2:$A$152))</f>
        <v>-</v>
      </c>
      <c r="AB606" s="105">
        <f>FORECAST($C$8+T606,Инклинометрия!$B$2:$B$152,Инклинометрия!$A$2:$A$152)</f>
        <v>1422.3537391657405</v>
      </c>
      <c r="AC606" s="105">
        <f>IF(R606=0,FORECAST($C$6-T606,Инклинометрия!$B$2:$B$152,Инклинометрия!$A$2:$A$152),FORECAST($C$8,Инклинометрия!$B$2:$B$152,Инклинометрия!$A$2:$A$152))</f>
        <v>1332.6462608342592</v>
      </c>
      <c r="AD606" s="107">
        <f>IF(R606=0,FORECAST($C$8,Инклинометрия!$B$2:$B$152,Инклинометрия!$A$2:$A$152),Y606)</f>
        <v>1330</v>
      </c>
      <c r="AE606" s="107">
        <f>FORECAST($C$8-(R606+U606),Инклинометрия!$B$2:$B$152,Инклинометрия!$A$2:$A$152)</f>
        <v>0</v>
      </c>
      <c r="AF606" s="107">
        <f>IF(V606=0,"-",FORECAST($C$8,Инклинометрия!$B$2:$B$152,Инклинометрия!$A$2:$A$152))</f>
        <v>1330</v>
      </c>
      <c r="AG606" s="107">
        <f>IF(V606=0,"-",FORECAST($C$8-V606,Инклинометрия!$B$2:$B$152,Инклинометрия!$A$2:$A$152))</f>
        <v>0</v>
      </c>
      <c r="AH606" s="107">
        <f>IF(W606=0,"-",FORECAST($C$8+W606,Инклинометрия!$B$2:$B$152,Инклинометрия!$A$2:$A$152))</f>
        <v>1332.6462608342592</v>
      </c>
      <c r="AI606" s="107">
        <f>IF(W606=0,"-",FORECAST($C$8,Инклинометрия!$B$2:$B$152,Инклинометрия!$A$2:$A$152))</f>
        <v>1330</v>
      </c>
      <c r="AK606" s="122">
        <f t="shared" si="168"/>
        <v>0</v>
      </c>
      <c r="AL606" s="67">
        <f>AK606*(B606-B605)</f>
        <v>0</v>
      </c>
      <c r="AM606" s="23">
        <f t="shared" si="170"/>
        <v>8.6725204696437436E-2</v>
      </c>
      <c r="AN606" s="26">
        <f>AN605+AK606*(B606-B605)/(2*PI()*$C$5*AN605*$K$13)</f>
        <v>0.15480061813468687</v>
      </c>
      <c r="AO606" s="87">
        <f t="shared" si="162"/>
        <v>145932.55112472404</v>
      </c>
      <c r="AP606" s="87">
        <f>IF(R606+U606&lt;$C$8,0,32*$L$23/$C$12^2*($K$10*R606+$K$8*U606)+32*$L$24/($C$14^2-$C$13^2)*($K$10*S606+$K$8*V606))</f>
        <v>44607.551124724028</v>
      </c>
      <c r="AQ606" s="66">
        <f>R606*$C$11*$C$9+U606*$C$11*$C$10</f>
        <v>14695380</v>
      </c>
      <c r="AR606" s="66">
        <f>S606*$C$11*$C$9+V606*$C$11*$C$10</f>
        <v>14695380</v>
      </c>
      <c r="AS606" s="87">
        <f>$C$11*(T606*$C$9+W606*$C$10)</f>
        <v>792178.05375968735</v>
      </c>
      <c r="AT606" s="45">
        <f t="shared" si="156"/>
        <v>15633490.60488441</v>
      </c>
      <c r="AU606" s="75"/>
    </row>
    <row r="607" spans="2:47" ht="15" thickBot="1" x14ac:dyDescent="0.35">
      <c r="B607" s="41">
        <f t="shared" si="163"/>
        <v>11520</v>
      </c>
      <c r="C607" s="8">
        <f t="shared" si="164"/>
        <v>115.2</v>
      </c>
      <c r="D607" s="73">
        <f t="shared" ref="D607:D670" si="171">C607*$C$10/$C$9</f>
        <v>154.08000000000001</v>
      </c>
      <c r="E607" s="29">
        <f t="shared" si="169"/>
        <v>38157.439009753056</v>
      </c>
      <c r="F607" s="29">
        <f t="shared" si="165"/>
        <v>66.24555383637778</v>
      </c>
      <c r="G607" s="29">
        <f t="shared" si="166"/>
        <v>88.603428256155269</v>
      </c>
      <c r="H607" s="17">
        <f t="shared" si="167"/>
        <v>51035.574675544471</v>
      </c>
      <c r="I607" s="29">
        <f t="shared" si="157"/>
        <v>2.2250485660981263</v>
      </c>
      <c r="J607" s="29">
        <f t="shared" si="158"/>
        <v>41.694115440740156</v>
      </c>
      <c r="K607" s="32">
        <f>IF((D606+L606+M606-AL606)/($C$21+$C$22)&gt;$C$8,$C$8,(D606+L606+M606-AL606)/($C$21+$C$22))</f>
        <v>1400</v>
      </c>
      <c r="L607" s="97">
        <f t="shared" ref="L607:L670" si="172">R607*$C$21</f>
        <v>0</v>
      </c>
      <c r="M607" s="96">
        <f t="shared" ref="M607:M670" si="173">S607*PI()*($C$14^2-$C$13^2)/4</f>
        <v>0</v>
      </c>
      <c r="N607" s="98">
        <f t="shared" si="159"/>
        <v>1.7179213529287818</v>
      </c>
      <c r="O607" s="100">
        <f t="shared" ref="O607:O670" si="174">U607*$C$21</f>
        <v>4.2266987561397071</v>
      </c>
      <c r="P607" s="104">
        <f t="shared" si="160"/>
        <v>18.880500609176615</v>
      </c>
      <c r="Q607" s="102">
        <f t="shared" si="161"/>
        <v>4.9224514715476911E-2</v>
      </c>
      <c r="R607" s="106">
        <f>IF(K607-H606&lt;0,0,K607-H606)</f>
        <v>0</v>
      </c>
      <c r="S607" s="106">
        <f>K607-V607</f>
        <v>0</v>
      </c>
      <c r="T607" s="106">
        <f>IF(R607&gt;0,$C$6-$C$8,IF($C$6-$C$8-W607&lt;0,0,$C$6-$C$8-W607))</f>
        <v>97.214462279726973</v>
      </c>
      <c r="U607" s="107">
        <f>IF(R607=0,IF(U606+(F607-AL607/$C$23)*$C$21/($C$21+$C$22)&gt;$C$8,$C$8,U606+F607*$C$21/($C$21+$C$22)),E607)</f>
        <v>1400</v>
      </c>
      <c r="V607" s="107">
        <f>IF(R607&gt;0,0,IF(V606+(F607-AL607/$C$23)*$C$21/($C$21+$C$22)&gt;$C$8,$C$8,IF(U607=$C$8,V606+(F607-AL607/$C$23)*$C$21/$C$22,V606+(F607-AL607/$C$23)*$C$21/($C$21+$C$22))))</f>
        <v>1400</v>
      </c>
      <c r="W607" s="203">
        <f>IF(R607&gt;0,0,IF(W606+AL607/$C$23&gt;$F$23,$F$23,W606+AL607/$C$23))</f>
        <v>2.7855377202730285</v>
      </c>
      <c r="X607" s="105" t="str">
        <f>IF(R607=0,"-",FORECAST($C$8,Инклинометрия!$B$2:$B$152,Инклинометрия!$A$2:$A$152))</f>
        <v>-</v>
      </c>
      <c r="Y607" s="105" t="str">
        <f>IF(R607=0,"-",FORECAST($C$8-R607,Инклинометрия!$B$2:$B$152,Инклинометрия!$A$2:$A$152))</f>
        <v>-</v>
      </c>
      <c r="Z607" s="105" t="str">
        <f>IF(R607&gt;0,FORECAST($C$8,Инклинометрия!$B$2:$B$152,Инклинометрия!$A$2:$A$152),IF(V607=$C$8,"-",FORECAST($C$8-V607,Инклинометрия!$B$2:$B$152,Инклинометрия!$A$2:$A$152)))</f>
        <v>-</v>
      </c>
      <c r="AA607" s="105" t="str">
        <f>IF(S607=0,"-",FORECAST($C$8-(S607+V607),Инклинометрия!$B$2:$B$152,Инклинометрия!$A$2:$A$152))</f>
        <v>-</v>
      </c>
      <c r="AB607" s="105">
        <f>FORECAST($C$8+T607,Инклинометрия!$B$2:$B$152,Инклинометрия!$A$2:$A$152)</f>
        <v>1422.3537391657405</v>
      </c>
      <c r="AC607" s="105">
        <f>IF(R607=0,FORECAST($C$6-T607,Инклинометрия!$B$2:$B$152,Инклинометрия!$A$2:$A$152),FORECAST($C$8,Инклинометрия!$B$2:$B$152,Инклинометрия!$A$2:$A$152))</f>
        <v>1332.6462608342592</v>
      </c>
      <c r="AD607" s="107">
        <f>IF(R607=0,FORECAST($C$8,Инклинометрия!$B$2:$B$152,Инклинометрия!$A$2:$A$152),Y607)</f>
        <v>1330</v>
      </c>
      <c r="AE607" s="107">
        <f>FORECAST($C$8-(R607+U607),Инклинометрия!$B$2:$B$152,Инклинометрия!$A$2:$A$152)</f>
        <v>0</v>
      </c>
      <c r="AF607" s="107">
        <f>IF(V607=0,"-",FORECAST($C$8,Инклинометрия!$B$2:$B$152,Инклинометрия!$A$2:$A$152))</f>
        <v>1330</v>
      </c>
      <c r="AG607" s="107">
        <f>IF(V607=0,"-",FORECAST($C$8-V607,Инклинометрия!$B$2:$B$152,Инклинометрия!$A$2:$A$152))</f>
        <v>0</v>
      </c>
      <c r="AH607" s="107">
        <f>IF(W607=0,"-",FORECAST($C$8+W607,Инклинометрия!$B$2:$B$152,Инклинометрия!$A$2:$A$152))</f>
        <v>1332.6462608342592</v>
      </c>
      <c r="AI607" s="107">
        <f>IF(W607=0,"-",FORECAST($C$8,Инклинометрия!$B$2:$B$152,Инклинометрия!$A$2:$A$152))</f>
        <v>1330</v>
      </c>
      <c r="AK607" s="122">
        <f t="shared" si="168"/>
        <v>0</v>
      </c>
      <c r="AL607" s="67">
        <f>AK607*(B607-B606)</f>
        <v>0</v>
      </c>
      <c r="AM607" s="23">
        <f t="shared" si="170"/>
        <v>8.6725204696437436E-2</v>
      </c>
      <c r="AN607" s="26">
        <f>AN606+AK607*(B607-B606)/(2*PI()*$C$5*AN606*$K$13)</f>
        <v>0.15480061813468687</v>
      </c>
      <c r="AO607" s="87">
        <f t="shared" si="162"/>
        <v>145932.55112472404</v>
      </c>
      <c r="AP607" s="87">
        <f>IF(R607+U607&lt;$C$8,0,32*$L$23/$C$12^2*($K$10*R607+$K$8*U607)+32*$L$24/($C$14^2-$C$13^2)*($K$10*S607+$K$8*V607))</f>
        <v>44607.551124724028</v>
      </c>
      <c r="AQ607" s="66">
        <f>R607*$C$11*$C$9+U607*$C$11*$C$10</f>
        <v>14695380</v>
      </c>
      <c r="AR607" s="66">
        <f>S607*$C$11*$C$9+V607*$C$11*$C$10</f>
        <v>14695380</v>
      </c>
      <c r="AS607" s="87">
        <f>$C$11*(T607*$C$9+W607*$C$10)</f>
        <v>792178.05375968735</v>
      </c>
      <c r="AT607" s="45">
        <f t="shared" si="156"/>
        <v>15633490.60488441</v>
      </c>
      <c r="AU607" s="75"/>
    </row>
    <row r="608" spans="2:47" ht="15" thickBot="1" x14ac:dyDescent="0.35">
      <c r="B608" s="41">
        <f t="shared" si="163"/>
        <v>11540</v>
      </c>
      <c r="C608" s="8">
        <f t="shared" si="164"/>
        <v>115.4</v>
      </c>
      <c r="D608" s="73">
        <f t="shared" si="171"/>
        <v>154.3475</v>
      </c>
      <c r="E608" s="29">
        <f t="shared" si="169"/>
        <v>38223.684563589442</v>
      </c>
      <c r="F608" s="29">
        <f t="shared" si="165"/>
        <v>66.24555383637778</v>
      </c>
      <c r="G608" s="29">
        <f t="shared" si="166"/>
        <v>88.603428256155269</v>
      </c>
      <c r="H608" s="17">
        <f t="shared" si="167"/>
        <v>51124.178103800623</v>
      </c>
      <c r="I608" s="29">
        <f t="shared" si="157"/>
        <v>2.2250485660981263</v>
      </c>
      <c r="J608" s="29">
        <f t="shared" si="158"/>
        <v>41.694115440740156</v>
      </c>
      <c r="K608" s="32">
        <f>IF((D607+L607+M607-AL607)/($C$21+$C$22)&gt;$C$8,$C$8,(D607+L607+M607-AL607)/($C$21+$C$22))</f>
        <v>1400</v>
      </c>
      <c r="L608" s="97">
        <f t="shared" si="172"/>
        <v>0</v>
      </c>
      <c r="M608" s="96">
        <f t="shared" si="173"/>
        <v>0</v>
      </c>
      <c r="N608" s="98">
        <f t="shared" si="159"/>
        <v>1.7179213529287818</v>
      </c>
      <c r="O608" s="100">
        <f t="shared" si="174"/>
        <v>4.2266987561397071</v>
      </c>
      <c r="P608" s="104">
        <f t="shared" si="160"/>
        <v>18.880500609176615</v>
      </c>
      <c r="Q608" s="102">
        <f t="shared" si="161"/>
        <v>4.9224514715476911E-2</v>
      </c>
      <c r="R608" s="106">
        <f>IF(K608-H607&lt;0,0,K608-H607)</f>
        <v>0</v>
      </c>
      <c r="S608" s="106">
        <f>K608-V608</f>
        <v>0</v>
      </c>
      <c r="T608" s="106">
        <f>IF(R608&gt;0,$C$6-$C$8,IF($C$6-$C$8-W608&lt;0,0,$C$6-$C$8-W608))</f>
        <v>97.214462279726973</v>
      </c>
      <c r="U608" s="107">
        <f>IF(R608=0,IF(U607+(F608-AL608/$C$23)*$C$21/($C$21+$C$22)&gt;$C$8,$C$8,U607+F608*$C$21/($C$21+$C$22)),E608)</f>
        <v>1400</v>
      </c>
      <c r="V608" s="107">
        <f>IF(R608&gt;0,0,IF(V607+(F608-AL608/$C$23)*$C$21/($C$21+$C$22)&gt;$C$8,$C$8,IF(U608=$C$8,V607+(F608-AL608/$C$23)*$C$21/$C$22,V607+(F608-AL608/$C$23)*$C$21/($C$21+$C$22))))</f>
        <v>1400</v>
      </c>
      <c r="W608" s="203">
        <f>IF(R608&gt;0,0,IF(W607+AL608/$C$23&gt;$F$23,$F$23,W607+AL608/$C$23))</f>
        <v>2.7855377202730285</v>
      </c>
      <c r="X608" s="105" t="str">
        <f>IF(R608=0,"-",FORECAST($C$8,Инклинометрия!$B$2:$B$152,Инклинометрия!$A$2:$A$152))</f>
        <v>-</v>
      </c>
      <c r="Y608" s="105" t="str">
        <f>IF(R608=0,"-",FORECAST($C$8-R608,Инклинометрия!$B$2:$B$152,Инклинометрия!$A$2:$A$152))</f>
        <v>-</v>
      </c>
      <c r="Z608" s="105" t="str">
        <f>IF(R608&gt;0,FORECAST($C$8,Инклинометрия!$B$2:$B$152,Инклинометрия!$A$2:$A$152),IF(V608=$C$8,"-",FORECAST($C$8-V608,Инклинометрия!$B$2:$B$152,Инклинометрия!$A$2:$A$152)))</f>
        <v>-</v>
      </c>
      <c r="AA608" s="105" t="str">
        <f>IF(S608=0,"-",FORECAST($C$8-(S608+V608),Инклинометрия!$B$2:$B$152,Инклинометрия!$A$2:$A$152))</f>
        <v>-</v>
      </c>
      <c r="AB608" s="105">
        <f>FORECAST($C$8+T608,Инклинометрия!$B$2:$B$152,Инклинометрия!$A$2:$A$152)</f>
        <v>1422.3537391657405</v>
      </c>
      <c r="AC608" s="105">
        <f>IF(R608=0,FORECAST($C$6-T608,Инклинометрия!$B$2:$B$152,Инклинометрия!$A$2:$A$152),FORECAST($C$8,Инклинометрия!$B$2:$B$152,Инклинометрия!$A$2:$A$152))</f>
        <v>1332.6462608342592</v>
      </c>
      <c r="AD608" s="107">
        <f>IF(R608=0,FORECAST($C$8,Инклинометрия!$B$2:$B$152,Инклинометрия!$A$2:$A$152),Y608)</f>
        <v>1330</v>
      </c>
      <c r="AE608" s="107">
        <f>FORECAST($C$8-(R608+U608),Инклинометрия!$B$2:$B$152,Инклинометрия!$A$2:$A$152)</f>
        <v>0</v>
      </c>
      <c r="AF608" s="107">
        <f>IF(V608=0,"-",FORECAST($C$8,Инклинометрия!$B$2:$B$152,Инклинометрия!$A$2:$A$152))</f>
        <v>1330</v>
      </c>
      <c r="AG608" s="107">
        <f>IF(V608=0,"-",FORECAST($C$8-V608,Инклинометрия!$B$2:$B$152,Инклинометрия!$A$2:$A$152))</f>
        <v>0</v>
      </c>
      <c r="AH608" s="107">
        <f>IF(W608=0,"-",FORECAST($C$8+W608,Инклинометрия!$B$2:$B$152,Инклинометрия!$A$2:$A$152))</f>
        <v>1332.6462608342592</v>
      </c>
      <c r="AI608" s="107">
        <f>IF(W608=0,"-",FORECAST($C$8,Инклинометрия!$B$2:$B$152,Инклинометрия!$A$2:$A$152))</f>
        <v>1330</v>
      </c>
      <c r="AK608" s="122">
        <f t="shared" si="168"/>
        <v>0</v>
      </c>
      <c r="AL608" s="67">
        <f>AK608*(B608-B607)</f>
        <v>0</v>
      </c>
      <c r="AM608" s="23">
        <f t="shared" si="170"/>
        <v>8.6725204696437436E-2</v>
      </c>
      <c r="AN608" s="26">
        <f>AN607+AK608*(B608-B607)/(2*PI()*$C$5*AN607*$K$13)</f>
        <v>0.15480061813468687</v>
      </c>
      <c r="AO608" s="87">
        <f t="shared" si="162"/>
        <v>145932.55112472404</v>
      </c>
      <c r="AP608" s="87">
        <f>IF(R608+U608&lt;$C$8,0,32*$L$23/$C$12^2*($K$10*R608+$K$8*U608)+32*$L$24/($C$14^2-$C$13^2)*($K$10*S608+$K$8*V608))</f>
        <v>44607.551124724028</v>
      </c>
      <c r="AQ608" s="66">
        <f>R608*$C$11*$C$9+U608*$C$11*$C$10</f>
        <v>14695380</v>
      </c>
      <c r="AR608" s="66">
        <f>S608*$C$11*$C$9+V608*$C$11*$C$10</f>
        <v>14695380</v>
      </c>
      <c r="AS608" s="87">
        <f>$C$11*(T608*$C$9+W608*$C$10)</f>
        <v>792178.05375968735</v>
      </c>
      <c r="AT608" s="45">
        <f t="shared" ref="AT608:AT671" si="175">SUM(AQ608,AS608,AO608)</f>
        <v>15633490.60488441</v>
      </c>
      <c r="AU608" s="75"/>
    </row>
    <row r="609" spans="2:47" ht="15" thickBot="1" x14ac:dyDescent="0.35">
      <c r="B609" s="41">
        <f t="shared" si="163"/>
        <v>11560</v>
      </c>
      <c r="C609" s="8">
        <f t="shared" si="164"/>
        <v>115.60000000000001</v>
      </c>
      <c r="D609" s="73">
        <f t="shared" si="171"/>
        <v>154.61500000000001</v>
      </c>
      <c r="E609" s="29">
        <f t="shared" si="169"/>
        <v>38289.930117425814</v>
      </c>
      <c r="F609" s="29">
        <f t="shared" si="165"/>
        <v>66.24555383637778</v>
      </c>
      <c r="G609" s="29">
        <f t="shared" si="166"/>
        <v>88.603428256155269</v>
      </c>
      <c r="H609" s="17">
        <f t="shared" si="167"/>
        <v>51212.781532056775</v>
      </c>
      <c r="I609" s="29">
        <f t="shared" ref="I609:I672" si="176">SQRT(2*$C$11*($C$10-$C$9)/$C$10)</f>
        <v>2.2250485660981263</v>
      </c>
      <c r="J609" s="29">
        <f t="shared" ref="J609:J672" si="177">SQRT(2*$C$11*G609)</f>
        <v>41.694115440740156</v>
      </c>
      <c r="K609" s="32">
        <f>IF((D608+L608+M608-AL608)/($C$21+$C$22)&gt;$C$8,$C$8,(D608+L608+M608-AL608)/($C$21+$C$22))</f>
        <v>1400</v>
      </c>
      <c r="L609" s="97">
        <f t="shared" si="172"/>
        <v>0</v>
      </c>
      <c r="M609" s="96">
        <f t="shared" si="173"/>
        <v>0</v>
      </c>
      <c r="N609" s="98">
        <f t="shared" ref="N609:N672" si="178">T609*PI()*$C$14^2/4</f>
        <v>1.7179213529287818</v>
      </c>
      <c r="O609" s="100">
        <f t="shared" si="174"/>
        <v>4.2266987561397071</v>
      </c>
      <c r="P609" s="104">
        <f t="shared" ref="P609:P672" si="179">V609*$C$22</f>
        <v>18.880500609176615</v>
      </c>
      <c r="Q609" s="102">
        <f t="shared" ref="Q609:Q672" si="180">W609*$C$23</f>
        <v>4.9224514715476911E-2</v>
      </c>
      <c r="R609" s="106">
        <f>IF(K609-H608&lt;0,0,K609-H608)</f>
        <v>0</v>
      </c>
      <c r="S609" s="106">
        <f>K609-V609</f>
        <v>0</v>
      </c>
      <c r="T609" s="106">
        <f>IF(R609&gt;0,$C$6-$C$8,IF($C$6-$C$8-W609&lt;0,0,$C$6-$C$8-W609))</f>
        <v>97.214462279726973</v>
      </c>
      <c r="U609" s="107">
        <f>IF(R609=0,IF(U608+(F609-AL609/$C$23)*$C$21/($C$21+$C$22)&gt;$C$8,$C$8,U608+F609*$C$21/($C$21+$C$22)),E609)</f>
        <v>1400</v>
      </c>
      <c r="V609" s="107">
        <f>IF(R609&gt;0,0,IF(V608+(F609-AL609/$C$23)*$C$21/($C$21+$C$22)&gt;$C$8,$C$8,IF(U609=$C$8,V608+(F609-AL609/$C$23)*$C$21/$C$22,V608+(F609-AL609/$C$23)*$C$21/($C$21+$C$22))))</f>
        <v>1400</v>
      </c>
      <c r="W609" s="203">
        <f>IF(R609&gt;0,0,IF(W608+AL609/$C$23&gt;$F$23,$F$23,W608+AL609/$C$23))</f>
        <v>2.7855377202730285</v>
      </c>
      <c r="X609" s="105" t="str">
        <f>IF(R609=0,"-",FORECAST($C$8,Инклинометрия!$B$2:$B$152,Инклинометрия!$A$2:$A$152))</f>
        <v>-</v>
      </c>
      <c r="Y609" s="105" t="str">
        <f>IF(R609=0,"-",FORECAST($C$8-R609,Инклинометрия!$B$2:$B$152,Инклинометрия!$A$2:$A$152))</f>
        <v>-</v>
      </c>
      <c r="Z609" s="105" t="str">
        <f>IF(R609&gt;0,FORECAST($C$8,Инклинометрия!$B$2:$B$152,Инклинометрия!$A$2:$A$152),IF(V609=$C$8,"-",FORECAST($C$8-V609,Инклинометрия!$B$2:$B$152,Инклинометрия!$A$2:$A$152)))</f>
        <v>-</v>
      </c>
      <c r="AA609" s="105" t="str">
        <f>IF(S609=0,"-",FORECAST($C$8-(S609+V609),Инклинометрия!$B$2:$B$152,Инклинометрия!$A$2:$A$152))</f>
        <v>-</v>
      </c>
      <c r="AB609" s="105">
        <f>FORECAST($C$8+T609,Инклинометрия!$B$2:$B$152,Инклинометрия!$A$2:$A$152)</f>
        <v>1422.3537391657405</v>
      </c>
      <c r="AC609" s="105">
        <f>IF(R609=0,FORECAST($C$6-T609,Инклинометрия!$B$2:$B$152,Инклинометрия!$A$2:$A$152),FORECAST($C$8,Инклинометрия!$B$2:$B$152,Инклинометрия!$A$2:$A$152))</f>
        <v>1332.6462608342592</v>
      </c>
      <c r="AD609" s="107">
        <f>IF(R609=0,FORECAST($C$8,Инклинометрия!$B$2:$B$152,Инклинометрия!$A$2:$A$152),Y609)</f>
        <v>1330</v>
      </c>
      <c r="AE609" s="107">
        <f>FORECAST($C$8-(R609+U609),Инклинометрия!$B$2:$B$152,Инклинометрия!$A$2:$A$152)</f>
        <v>0</v>
      </c>
      <c r="AF609" s="107">
        <f>IF(V609=0,"-",FORECAST($C$8,Инклинометрия!$B$2:$B$152,Инклинометрия!$A$2:$A$152))</f>
        <v>1330</v>
      </c>
      <c r="AG609" s="107">
        <f>IF(V609=0,"-",FORECAST($C$8-V609,Инклинометрия!$B$2:$B$152,Инклинометрия!$A$2:$A$152))</f>
        <v>0</v>
      </c>
      <c r="AH609" s="107">
        <f>IF(W609=0,"-",FORECAST($C$8+W609,Инклинометрия!$B$2:$B$152,Инклинометрия!$A$2:$A$152))</f>
        <v>1332.6462608342592</v>
      </c>
      <c r="AI609" s="107">
        <f>IF(W609=0,"-",FORECAST($C$8,Инклинометрия!$B$2:$B$152,Инклинометрия!$A$2:$A$152))</f>
        <v>1330</v>
      </c>
      <c r="AK609" s="122">
        <f t="shared" si="168"/>
        <v>0</v>
      </c>
      <c r="AL609" s="67">
        <f>AK609*(B609-B608)</f>
        <v>0</v>
      </c>
      <c r="AM609" s="23">
        <f t="shared" si="170"/>
        <v>8.6725204696437436E-2</v>
      </c>
      <c r="AN609" s="26">
        <f>AN608+AK609*(B609-B608)/(2*PI()*$C$5*AN608*$K$13)</f>
        <v>0.15480061813468687</v>
      </c>
      <c r="AO609" s="87">
        <f t="shared" ref="AO609:AO672" si="181">101325+AP609</f>
        <v>145932.55112472404</v>
      </c>
      <c r="AP609" s="87">
        <f>IF(R609+U609&lt;$C$8,0,32*$L$23/$C$12^2*($K$10*R609+$K$8*U609)+32*$L$24/($C$14^2-$C$13^2)*($K$10*S609+$K$8*V609))</f>
        <v>44607.551124724028</v>
      </c>
      <c r="AQ609" s="66">
        <f>R609*$C$11*$C$9+U609*$C$11*$C$10</f>
        <v>14695380</v>
      </c>
      <c r="AR609" s="66">
        <f>S609*$C$11*$C$9+V609*$C$11*$C$10</f>
        <v>14695380</v>
      </c>
      <c r="AS609" s="87">
        <f>$C$11*(T609*$C$9+W609*$C$10)</f>
        <v>792178.05375968735</v>
      </c>
      <c r="AT609" s="45">
        <f t="shared" si="175"/>
        <v>15633490.60488441</v>
      </c>
      <c r="AU609" s="75"/>
    </row>
    <row r="610" spans="2:47" ht="15" thickBot="1" x14ac:dyDescent="0.35">
      <c r="B610" s="41">
        <f t="shared" ref="B610:B673" si="182">B609+$C$26</f>
        <v>11580</v>
      </c>
      <c r="C610" s="8">
        <f t="shared" ref="C610:C673" si="183">$C$16*B610</f>
        <v>115.8</v>
      </c>
      <c r="D610" s="73">
        <f t="shared" si="171"/>
        <v>154.88249999999999</v>
      </c>
      <c r="E610" s="29">
        <f t="shared" si="169"/>
        <v>38356.175671262186</v>
      </c>
      <c r="F610" s="29">
        <f t="shared" ref="F610:F673" si="184">IF(J609*(B610-B609)&gt;F609/2,4*(C610-C609)/PI()/$C$12^2,J609*(B610-B609)+4*(C610-C609)/PI()/$C$12^2)</f>
        <v>66.245553836373062</v>
      </c>
      <c r="G610" s="29">
        <f t="shared" ref="G610:G673" si="185">F610*$C$10/$C$9</f>
        <v>88.603428256148959</v>
      </c>
      <c r="H610" s="17">
        <f t="shared" ref="H610:H673" si="186">H609+G610</f>
        <v>51301.384960312927</v>
      </c>
      <c r="I610" s="29">
        <f t="shared" si="176"/>
        <v>2.2250485660981263</v>
      </c>
      <c r="J610" s="29">
        <f t="shared" si="177"/>
        <v>41.69411544073867</v>
      </c>
      <c r="K610" s="32">
        <f>IF((D609+L609+M609-AL609)/($C$21+$C$22)&gt;$C$8,$C$8,(D609+L609+M609-AL609)/($C$21+$C$22))</f>
        <v>1400</v>
      </c>
      <c r="L610" s="97">
        <f t="shared" si="172"/>
        <v>0</v>
      </c>
      <c r="M610" s="96">
        <f t="shared" si="173"/>
        <v>0</v>
      </c>
      <c r="N610" s="98">
        <f t="shared" si="178"/>
        <v>1.7179213529287818</v>
      </c>
      <c r="O610" s="100">
        <f t="shared" si="174"/>
        <v>4.2266987561397071</v>
      </c>
      <c r="P610" s="104">
        <f t="shared" si="179"/>
        <v>18.880500609176615</v>
      </c>
      <c r="Q610" s="102">
        <f t="shared" si="180"/>
        <v>4.9224514715476911E-2</v>
      </c>
      <c r="R610" s="106">
        <f>IF(K610-H609&lt;0,0,K610-H609)</f>
        <v>0</v>
      </c>
      <c r="S610" s="106">
        <f>K610-V610</f>
        <v>0</v>
      </c>
      <c r="T610" s="106">
        <f>IF(R610&gt;0,$C$6-$C$8,IF($C$6-$C$8-W610&lt;0,0,$C$6-$C$8-W610))</f>
        <v>97.214462279726973</v>
      </c>
      <c r="U610" s="107">
        <f>IF(R610=0,IF(U609+(F610-AL610/$C$23)*$C$21/($C$21+$C$22)&gt;$C$8,$C$8,U609+F610*$C$21/($C$21+$C$22)),E610)</f>
        <v>1400</v>
      </c>
      <c r="V610" s="107">
        <f>IF(R610&gt;0,0,IF(V609+(F610-AL610/$C$23)*$C$21/($C$21+$C$22)&gt;$C$8,$C$8,IF(U610=$C$8,V609+(F610-AL610/$C$23)*$C$21/$C$22,V609+(F610-AL610/$C$23)*$C$21/($C$21+$C$22))))</f>
        <v>1400</v>
      </c>
      <c r="W610" s="203">
        <f>IF(R610&gt;0,0,IF(W609+AL610/$C$23&gt;$F$23,$F$23,W609+AL610/$C$23))</f>
        <v>2.7855377202730285</v>
      </c>
      <c r="X610" s="105" t="str">
        <f>IF(R610=0,"-",FORECAST($C$8,Инклинометрия!$B$2:$B$152,Инклинометрия!$A$2:$A$152))</f>
        <v>-</v>
      </c>
      <c r="Y610" s="105" t="str">
        <f>IF(R610=0,"-",FORECAST($C$8-R610,Инклинометрия!$B$2:$B$152,Инклинометрия!$A$2:$A$152))</f>
        <v>-</v>
      </c>
      <c r="Z610" s="105" t="str">
        <f>IF(R610&gt;0,FORECAST($C$8,Инклинометрия!$B$2:$B$152,Инклинометрия!$A$2:$A$152),IF(V610=$C$8,"-",FORECAST($C$8-V610,Инклинометрия!$B$2:$B$152,Инклинометрия!$A$2:$A$152)))</f>
        <v>-</v>
      </c>
      <c r="AA610" s="105" t="str">
        <f>IF(S610=0,"-",FORECAST($C$8-(S610+V610),Инклинометрия!$B$2:$B$152,Инклинометрия!$A$2:$A$152))</f>
        <v>-</v>
      </c>
      <c r="AB610" s="105">
        <f>FORECAST($C$8+T610,Инклинометрия!$B$2:$B$152,Инклинометрия!$A$2:$A$152)</f>
        <v>1422.3537391657405</v>
      </c>
      <c r="AC610" s="105">
        <f>IF(R610=0,FORECAST($C$6-T610,Инклинометрия!$B$2:$B$152,Инклинометрия!$A$2:$A$152),FORECAST($C$8,Инклинометрия!$B$2:$B$152,Инклинометрия!$A$2:$A$152))</f>
        <v>1332.6462608342592</v>
      </c>
      <c r="AD610" s="107">
        <f>IF(R610=0,FORECAST($C$8,Инклинометрия!$B$2:$B$152,Инклинометрия!$A$2:$A$152),Y610)</f>
        <v>1330</v>
      </c>
      <c r="AE610" s="107">
        <f>FORECAST($C$8-(R610+U610),Инклинометрия!$B$2:$B$152,Инклинометрия!$A$2:$A$152)</f>
        <v>0</v>
      </c>
      <c r="AF610" s="107">
        <f>IF(V610=0,"-",FORECAST($C$8,Инклинометрия!$B$2:$B$152,Инклинометрия!$A$2:$A$152))</f>
        <v>1330</v>
      </c>
      <c r="AG610" s="107">
        <f>IF(V610=0,"-",FORECAST($C$8-V610,Инклинометрия!$B$2:$B$152,Инклинометрия!$A$2:$A$152))</f>
        <v>0</v>
      </c>
      <c r="AH610" s="107">
        <f>IF(W610=0,"-",FORECAST($C$8+W610,Инклинометрия!$B$2:$B$152,Инклинометрия!$A$2:$A$152))</f>
        <v>1332.6462608342592</v>
      </c>
      <c r="AI610" s="107">
        <f>IF(W610=0,"-",FORECAST($C$8,Инклинометрия!$B$2:$B$152,Инклинометрия!$A$2:$A$152))</f>
        <v>1330</v>
      </c>
      <c r="AK610" s="122">
        <f t="shared" ref="AK610:AK673" si="187">2*PI()*$C$5*(AT609-AT608)/(LN(AN609/$K$11)*$K$10/$K$9+LN($K$12/AN609)*$K$10/$K$9)</f>
        <v>0</v>
      </c>
      <c r="AL610" s="67">
        <f>AK610*(B610-B609)</f>
        <v>0</v>
      </c>
      <c r="AM610" s="23">
        <f t="shared" si="170"/>
        <v>8.6725204696437436E-2</v>
      </c>
      <c r="AN610" s="26">
        <f>AN609+AK610*(B610-B609)/(2*PI()*$C$5*AN609*$K$13)</f>
        <v>0.15480061813468687</v>
      </c>
      <c r="AO610" s="87">
        <f t="shared" si="181"/>
        <v>145932.55112472404</v>
      </c>
      <c r="AP610" s="87">
        <f>IF(R610+U610&lt;$C$8,0,32*$L$23/$C$12^2*($K$10*R610+$K$8*U610)+32*$L$24/($C$14^2-$C$13^2)*($K$10*S610+$K$8*V610))</f>
        <v>44607.551124724028</v>
      </c>
      <c r="AQ610" s="66">
        <f>R610*$C$11*$C$9+U610*$C$11*$C$10</f>
        <v>14695380</v>
      </c>
      <c r="AR610" s="66">
        <f>S610*$C$11*$C$9+V610*$C$11*$C$10</f>
        <v>14695380</v>
      </c>
      <c r="AS610" s="87">
        <f>$C$11*(T610*$C$9+W610*$C$10)</f>
        <v>792178.05375968735</v>
      </c>
      <c r="AT610" s="45">
        <f t="shared" si="175"/>
        <v>15633490.60488441</v>
      </c>
      <c r="AU610" s="75"/>
    </row>
    <row r="611" spans="2:47" ht="15" thickBot="1" x14ac:dyDescent="0.35">
      <c r="B611" s="41">
        <f t="shared" si="182"/>
        <v>11600</v>
      </c>
      <c r="C611" s="8">
        <f t="shared" si="183"/>
        <v>116</v>
      </c>
      <c r="D611" s="73">
        <f t="shared" si="171"/>
        <v>155.15</v>
      </c>
      <c r="E611" s="29">
        <f t="shared" ref="E611:E674" si="188">C611/PI()/($C$12/2)^2</f>
        <v>38422.421225098566</v>
      </c>
      <c r="F611" s="29">
        <f t="shared" si="184"/>
        <v>66.24555383637778</v>
      </c>
      <c r="G611" s="29">
        <f t="shared" si="185"/>
        <v>88.603428256155269</v>
      </c>
      <c r="H611" s="17">
        <f t="shared" si="186"/>
        <v>51389.98838856908</v>
      </c>
      <c r="I611" s="29">
        <f t="shared" si="176"/>
        <v>2.2250485660981263</v>
      </c>
      <c r="J611" s="29">
        <f t="shared" si="177"/>
        <v>41.694115440740156</v>
      </c>
      <c r="K611" s="32">
        <f>IF((D610+L610+M610-AL610)/($C$21+$C$22)&gt;$C$8,$C$8,(D610+L610+M610-AL610)/($C$21+$C$22))</f>
        <v>1400</v>
      </c>
      <c r="L611" s="97">
        <f t="shared" si="172"/>
        <v>0</v>
      </c>
      <c r="M611" s="96">
        <f t="shared" si="173"/>
        <v>0</v>
      </c>
      <c r="N611" s="98">
        <f t="shared" si="178"/>
        <v>1.7179213529287818</v>
      </c>
      <c r="O611" s="100">
        <f t="shared" si="174"/>
        <v>4.2266987561397071</v>
      </c>
      <c r="P611" s="104">
        <f t="shared" si="179"/>
        <v>18.880500609176615</v>
      </c>
      <c r="Q611" s="102">
        <f t="shared" si="180"/>
        <v>4.9224514715476911E-2</v>
      </c>
      <c r="R611" s="106">
        <f>IF(K611-H610&lt;0,0,K611-H610)</f>
        <v>0</v>
      </c>
      <c r="S611" s="106">
        <f>K611-V611</f>
        <v>0</v>
      </c>
      <c r="T611" s="106">
        <f>IF(R611&gt;0,$C$6-$C$8,IF($C$6-$C$8-W611&lt;0,0,$C$6-$C$8-W611))</f>
        <v>97.214462279726973</v>
      </c>
      <c r="U611" s="107">
        <f>IF(R611=0,IF(U610+(F611-AL611/$C$23)*$C$21/($C$21+$C$22)&gt;$C$8,$C$8,U610+F611*$C$21/($C$21+$C$22)),E611)</f>
        <v>1400</v>
      </c>
      <c r="V611" s="107">
        <f>IF(R611&gt;0,0,IF(V610+(F611-AL611/$C$23)*$C$21/($C$21+$C$22)&gt;$C$8,$C$8,IF(U611=$C$8,V610+(F611-AL611/$C$23)*$C$21/$C$22,V610+(F611-AL611/$C$23)*$C$21/($C$21+$C$22))))</f>
        <v>1400</v>
      </c>
      <c r="W611" s="203">
        <f>IF(R611&gt;0,0,IF(W610+AL611/$C$23&gt;$F$23,$F$23,W610+AL611/$C$23))</f>
        <v>2.7855377202730285</v>
      </c>
      <c r="X611" s="105" t="str">
        <f>IF(R611=0,"-",FORECAST($C$8,Инклинометрия!$B$2:$B$152,Инклинометрия!$A$2:$A$152))</f>
        <v>-</v>
      </c>
      <c r="Y611" s="105" t="str">
        <f>IF(R611=0,"-",FORECAST($C$8-R611,Инклинометрия!$B$2:$B$152,Инклинометрия!$A$2:$A$152))</f>
        <v>-</v>
      </c>
      <c r="Z611" s="105" t="str">
        <f>IF(R611&gt;0,FORECAST($C$8,Инклинометрия!$B$2:$B$152,Инклинометрия!$A$2:$A$152),IF(V611=$C$8,"-",FORECAST($C$8-V611,Инклинометрия!$B$2:$B$152,Инклинометрия!$A$2:$A$152)))</f>
        <v>-</v>
      </c>
      <c r="AA611" s="105" t="str">
        <f>IF(S611=0,"-",FORECAST($C$8-(S611+V611),Инклинометрия!$B$2:$B$152,Инклинометрия!$A$2:$A$152))</f>
        <v>-</v>
      </c>
      <c r="AB611" s="105">
        <f>FORECAST($C$8+T611,Инклинометрия!$B$2:$B$152,Инклинометрия!$A$2:$A$152)</f>
        <v>1422.3537391657405</v>
      </c>
      <c r="AC611" s="105">
        <f>IF(R611=0,FORECAST($C$6-T611,Инклинометрия!$B$2:$B$152,Инклинометрия!$A$2:$A$152),FORECAST($C$8,Инклинометрия!$B$2:$B$152,Инклинометрия!$A$2:$A$152))</f>
        <v>1332.6462608342592</v>
      </c>
      <c r="AD611" s="107">
        <f>IF(R611=0,FORECAST($C$8,Инклинометрия!$B$2:$B$152,Инклинометрия!$A$2:$A$152),Y611)</f>
        <v>1330</v>
      </c>
      <c r="AE611" s="107">
        <f>FORECAST($C$8-(R611+U611),Инклинометрия!$B$2:$B$152,Инклинометрия!$A$2:$A$152)</f>
        <v>0</v>
      </c>
      <c r="AF611" s="107">
        <f>IF(V611=0,"-",FORECAST($C$8,Инклинометрия!$B$2:$B$152,Инклинометрия!$A$2:$A$152))</f>
        <v>1330</v>
      </c>
      <c r="AG611" s="107">
        <f>IF(V611=0,"-",FORECAST($C$8-V611,Инклинометрия!$B$2:$B$152,Инклинометрия!$A$2:$A$152))</f>
        <v>0</v>
      </c>
      <c r="AH611" s="107">
        <f>IF(W611=0,"-",FORECAST($C$8+W611,Инклинометрия!$B$2:$B$152,Инклинометрия!$A$2:$A$152))</f>
        <v>1332.6462608342592</v>
      </c>
      <c r="AI611" s="107">
        <f>IF(W611=0,"-",FORECAST($C$8,Инклинометрия!$B$2:$B$152,Инклинометрия!$A$2:$A$152))</f>
        <v>1330</v>
      </c>
      <c r="AK611" s="122">
        <f t="shared" si="187"/>
        <v>0</v>
      </c>
      <c r="AL611" s="67">
        <f>AK611*(B611-B610)</f>
        <v>0</v>
      </c>
      <c r="AM611" s="23">
        <f t="shared" si="170"/>
        <v>8.6725204696437436E-2</v>
      </c>
      <c r="AN611" s="26">
        <f>AN610+AK611*(B611-B610)/(2*PI()*$C$5*AN610*$K$13)</f>
        <v>0.15480061813468687</v>
      </c>
      <c r="AO611" s="87">
        <f t="shared" si="181"/>
        <v>145932.55112472404</v>
      </c>
      <c r="AP611" s="87">
        <f>IF(R611+U611&lt;$C$8,0,32*$L$23/$C$12^2*($K$10*R611+$K$8*U611)+32*$L$24/($C$14^2-$C$13^2)*($K$10*S611+$K$8*V611))</f>
        <v>44607.551124724028</v>
      </c>
      <c r="AQ611" s="66">
        <f>R611*$C$11*$C$9+U611*$C$11*$C$10</f>
        <v>14695380</v>
      </c>
      <c r="AR611" s="66">
        <f>S611*$C$11*$C$9+V611*$C$11*$C$10</f>
        <v>14695380</v>
      </c>
      <c r="AS611" s="87">
        <f>$C$11*(T611*$C$9+W611*$C$10)</f>
        <v>792178.05375968735</v>
      </c>
      <c r="AT611" s="45">
        <f t="shared" si="175"/>
        <v>15633490.60488441</v>
      </c>
      <c r="AU611" s="75"/>
    </row>
    <row r="612" spans="2:47" ht="15" thickBot="1" x14ac:dyDescent="0.35">
      <c r="B612" s="41">
        <f t="shared" si="182"/>
        <v>11620</v>
      </c>
      <c r="C612" s="8">
        <f t="shared" si="183"/>
        <v>116.2</v>
      </c>
      <c r="D612" s="73">
        <f t="shared" si="171"/>
        <v>155.41749999999999</v>
      </c>
      <c r="E612" s="29">
        <f t="shared" si="188"/>
        <v>38488.666778934945</v>
      </c>
      <c r="F612" s="29">
        <f t="shared" si="184"/>
        <v>66.24555383637778</v>
      </c>
      <c r="G612" s="29">
        <f t="shared" si="185"/>
        <v>88.603428256155269</v>
      </c>
      <c r="H612" s="17">
        <f t="shared" si="186"/>
        <v>51478.591816825232</v>
      </c>
      <c r="I612" s="29">
        <f t="shared" si="176"/>
        <v>2.2250485660981263</v>
      </c>
      <c r="J612" s="29">
        <f t="shared" si="177"/>
        <v>41.694115440740156</v>
      </c>
      <c r="K612" s="32">
        <f>IF((D611+L611+M611-AL611)/($C$21+$C$22)&gt;$C$8,$C$8,(D611+L611+M611-AL611)/($C$21+$C$22))</f>
        <v>1400</v>
      </c>
      <c r="L612" s="97">
        <f t="shared" si="172"/>
        <v>0</v>
      </c>
      <c r="M612" s="96">
        <f t="shared" si="173"/>
        <v>0</v>
      </c>
      <c r="N612" s="98">
        <f t="shared" si="178"/>
        <v>1.7179213529287818</v>
      </c>
      <c r="O612" s="100">
        <f t="shared" si="174"/>
        <v>4.2266987561397071</v>
      </c>
      <c r="P612" s="104">
        <f t="shared" si="179"/>
        <v>18.880500609176615</v>
      </c>
      <c r="Q612" s="102">
        <f t="shared" si="180"/>
        <v>4.9224514715476911E-2</v>
      </c>
      <c r="R612" s="106">
        <f>IF(K612-H611&lt;0,0,K612-H611)</f>
        <v>0</v>
      </c>
      <c r="S612" s="106">
        <f>K612-V612</f>
        <v>0</v>
      </c>
      <c r="T612" s="106">
        <f>IF(R612&gt;0,$C$6-$C$8,IF($C$6-$C$8-W612&lt;0,0,$C$6-$C$8-W612))</f>
        <v>97.214462279726973</v>
      </c>
      <c r="U612" s="107">
        <f>IF(R612=0,IF(U611+(F612-AL612/$C$23)*$C$21/($C$21+$C$22)&gt;$C$8,$C$8,U611+F612*$C$21/($C$21+$C$22)),E612)</f>
        <v>1400</v>
      </c>
      <c r="V612" s="107">
        <f>IF(R612&gt;0,0,IF(V611+(F612-AL612/$C$23)*$C$21/($C$21+$C$22)&gt;$C$8,$C$8,IF(U612=$C$8,V611+(F612-AL612/$C$23)*$C$21/$C$22,V611+(F612-AL612/$C$23)*$C$21/($C$21+$C$22))))</f>
        <v>1400</v>
      </c>
      <c r="W612" s="203">
        <f>IF(R612&gt;0,0,IF(W611+AL612/$C$23&gt;$F$23,$F$23,W611+AL612/$C$23))</f>
        <v>2.7855377202730285</v>
      </c>
      <c r="X612" s="105" t="str">
        <f>IF(R612=0,"-",FORECAST($C$8,Инклинометрия!$B$2:$B$152,Инклинометрия!$A$2:$A$152))</f>
        <v>-</v>
      </c>
      <c r="Y612" s="105" t="str">
        <f>IF(R612=0,"-",FORECAST($C$8-R612,Инклинометрия!$B$2:$B$152,Инклинометрия!$A$2:$A$152))</f>
        <v>-</v>
      </c>
      <c r="Z612" s="105" t="str">
        <f>IF(R612&gt;0,FORECAST($C$8,Инклинометрия!$B$2:$B$152,Инклинометрия!$A$2:$A$152),IF(V612=$C$8,"-",FORECAST($C$8-V612,Инклинометрия!$B$2:$B$152,Инклинометрия!$A$2:$A$152)))</f>
        <v>-</v>
      </c>
      <c r="AA612" s="105" t="str">
        <f>IF(S612=0,"-",FORECAST($C$8-(S612+V612),Инклинометрия!$B$2:$B$152,Инклинометрия!$A$2:$A$152))</f>
        <v>-</v>
      </c>
      <c r="AB612" s="105">
        <f>FORECAST($C$8+T612,Инклинометрия!$B$2:$B$152,Инклинометрия!$A$2:$A$152)</f>
        <v>1422.3537391657405</v>
      </c>
      <c r="AC612" s="105">
        <f>IF(R612=0,FORECAST($C$6-T612,Инклинометрия!$B$2:$B$152,Инклинометрия!$A$2:$A$152),FORECAST($C$8,Инклинометрия!$B$2:$B$152,Инклинометрия!$A$2:$A$152))</f>
        <v>1332.6462608342592</v>
      </c>
      <c r="AD612" s="107">
        <f>IF(R612=0,FORECAST($C$8,Инклинометрия!$B$2:$B$152,Инклинометрия!$A$2:$A$152),Y612)</f>
        <v>1330</v>
      </c>
      <c r="AE612" s="107">
        <f>FORECAST($C$8-(R612+U612),Инклинометрия!$B$2:$B$152,Инклинометрия!$A$2:$A$152)</f>
        <v>0</v>
      </c>
      <c r="AF612" s="107">
        <f>IF(V612=0,"-",FORECAST($C$8,Инклинометрия!$B$2:$B$152,Инклинометрия!$A$2:$A$152))</f>
        <v>1330</v>
      </c>
      <c r="AG612" s="107">
        <f>IF(V612=0,"-",FORECAST($C$8-V612,Инклинометрия!$B$2:$B$152,Инклинометрия!$A$2:$A$152))</f>
        <v>0</v>
      </c>
      <c r="AH612" s="107">
        <f>IF(W612=0,"-",FORECAST($C$8+W612,Инклинометрия!$B$2:$B$152,Инклинометрия!$A$2:$A$152))</f>
        <v>1332.6462608342592</v>
      </c>
      <c r="AI612" s="107">
        <f>IF(W612=0,"-",FORECAST($C$8,Инклинометрия!$B$2:$B$152,Инклинометрия!$A$2:$A$152))</f>
        <v>1330</v>
      </c>
      <c r="AK612" s="122">
        <f t="shared" si="187"/>
        <v>0</v>
      </c>
      <c r="AL612" s="67">
        <f>AK612*(B612-B611)</f>
        <v>0</v>
      </c>
      <c r="AM612" s="23">
        <f t="shared" si="170"/>
        <v>8.6725204696437436E-2</v>
      </c>
      <c r="AN612" s="26">
        <f>AN611+AK612*(B612-B611)/(2*PI()*$C$5*AN611*$K$13)</f>
        <v>0.15480061813468687</v>
      </c>
      <c r="AO612" s="87">
        <f t="shared" si="181"/>
        <v>145932.55112472404</v>
      </c>
      <c r="AP612" s="87">
        <f>IF(R612+U612&lt;$C$8,0,32*$L$23/$C$12^2*($K$10*R612+$K$8*U612)+32*$L$24/($C$14^2-$C$13^2)*($K$10*S612+$K$8*V612))</f>
        <v>44607.551124724028</v>
      </c>
      <c r="AQ612" s="66">
        <f>R612*$C$11*$C$9+U612*$C$11*$C$10</f>
        <v>14695380</v>
      </c>
      <c r="AR612" s="66">
        <f>S612*$C$11*$C$9+V612*$C$11*$C$10</f>
        <v>14695380</v>
      </c>
      <c r="AS612" s="87">
        <f>$C$11*(T612*$C$9+W612*$C$10)</f>
        <v>792178.05375968735</v>
      </c>
      <c r="AT612" s="45">
        <f t="shared" si="175"/>
        <v>15633490.60488441</v>
      </c>
      <c r="AU612" s="75"/>
    </row>
    <row r="613" spans="2:47" ht="15" thickBot="1" x14ac:dyDescent="0.35">
      <c r="B613" s="41">
        <f t="shared" si="182"/>
        <v>11640</v>
      </c>
      <c r="C613" s="8">
        <f t="shared" si="183"/>
        <v>116.4</v>
      </c>
      <c r="D613" s="73">
        <f t="shared" si="171"/>
        <v>155.685</v>
      </c>
      <c r="E613" s="29">
        <f t="shared" si="188"/>
        <v>38554.912332771324</v>
      </c>
      <c r="F613" s="29">
        <f t="shared" si="184"/>
        <v>66.24555383637778</v>
      </c>
      <c r="G613" s="29">
        <f t="shared" si="185"/>
        <v>88.603428256155269</v>
      </c>
      <c r="H613" s="17">
        <f t="shared" si="186"/>
        <v>51567.195245081384</v>
      </c>
      <c r="I613" s="29">
        <f t="shared" si="176"/>
        <v>2.2250485660981263</v>
      </c>
      <c r="J613" s="29">
        <f t="shared" si="177"/>
        <v>41.694115440740156</v>
      </c>
      <c r="K613" s="32">
        <f>IF((D612+L612+M612-AL612)/($C$21+$C$22)&gt;$C$8,$C$8,(D612+L612+M612-AL612)/($C$21+$C$22))</f>
        <v>1400</v>
      </c>
      <c r="L613" s="97">
        <f t="shared" si="172"/>
        <v>0</v>
      </c>
      <c r="M613" s="96">
        <f t="shared" si="173"/>
        <v>0</v>
      </c>
      <c r="N613" s="98">
        <f t="shared" si="178"/>
        <v>1.7179213529287818</v>
      </c>
      <c r="O613" s="100">
        <f t="shared" si="174"/>
        <v>4.2266987561397071</v>
      </c>
      <c r="P613" s="104">
        <f t="shared" si="179"/>
        <v>18.880500609176615</v>
      </c>
      <c r="Q613" s="102">
        <f t="shared" si="180"/>
        <v>4.9224514715476911E-2</v>
      </c>
      <c r="R613" s="106">
        <f>IF(K613-H612&lt;0,0,K613-H612)</f>
        <v>0</v>
      </c>
      <c r="S613" s="106">
        <f>K613-V613</f>
        <v>0</v>
      </c>
      <c r="T613" s="106">
        <f>IF(R613&gt;0,$C$6-$C$8,IF($C$6-$C$8-W613&lt;0,0,$C$6-$C$8-W613))</f>
        <v>97.214462279726973</v>
      </c>
      <c r="U613" s="107">
        <f>IF(R613=0,IF(U612+(F613-AL613/$C$23)*$C$21/($C$21+$C$22)&gt;$C$8,$C$8,U612+F613*$C$21/($C$21+$C$22)),E613)</f>
        <v>1400</v>
      </c>
      <c r="V613" s="107">
        <f>IF(R613&gt;0,0,IF(V612+(F613-AL613/$C$23)*$C$21/($C$21+$C$22)&gt;$C$8,$C$8,IF(U613=$C$8,V612+(F613-AL613/$C$23)*$C$21/$C$22,V612+(F613-AL613/$C$23)*$C$21/($C$21+$C$22))))</f>
        <v>1400</v>
      </c>
      <c r="W613" s="203">
        <f>IF(R613&gt;0,0,IF(W612+AL613/$C$23&gt;$F$23,$F$23,W612+AL613/$C$23))</f>
        <v>2.7855377202730285</v>
      </c>
      <c r="X613" s="105" t="str">
        <f>IF(R613=0,"-",FORECAST($C$8,Инклинометрия!$B$2:$B$152,Инклинометрия!$A$2:$A$152))</f>
        <v>-</v>
      </c>
      <c r="Y613" s="105" t="str">
        <f>IF(R613=0,"-",FORECAST($C$8-R613,Инклинометрия!$B$2:$B$152,Инклинометрия!$A$2:$A$152))</f>
        <v>-</v>
      </c>
      <c r="Z613" s="105" t="str">
        <f>IF(R613&gt;0,FORECAST($C$8,Инклинометрия!$B$2:$B$152,Инклинометрия!$A$2:$A$152),IF(V613=$C$8,"-",FORECAST($C$8-V613,Инклинометрия!$B$2:$B$152,Инклинометрия!$A$2:$A$152)))</f>
        <v>-</v>
      </c>
      <c r="AA613" s="105" t="str">
        <f>IF(S613=0,"-",FORECAST($C$8-(S613+V613),Инклинометрия!$B$2:$B$152,Инклинометрия!$A$2:$A$152))</f>
        <v>-</v>
      </c>
      <c r="AB613" s="105">
        <f>FORECAST($C$8+T613,Инклинометрия!$B$2:$B$152,Инклинометрия!$A$2:$A$152)</f>
        <v>1422.3537391657405</v>
      </c>
      <c r="AC613" s="105">
        <f>IF(R613=0,FORECAST($C$6-T613,Инклинометрия!$B$2:$B$152,Инклинометрия!$A$2:$A$152),FORECAST($C$8,Инклинометрия!$B$2:$B$152,Инклинометрия!$A$2:$A$152))</f>
        <v>1332.6462608342592</v>
      </c>
      <c r="AD613" s="107">
        <f>IF(R613=0,FORECAST($C$8,Инклинометрия!$B$2:$B$152,Инклинометрия!$A$2:$A$152),Y613)</f>
        <v>1330</v>
      </c>
      <c r="AE613" s="107">
        <f>FORECAST($C$8-(R613+U613),Инклинометрия!$B$2:$B$152,Инклинометрия!$A$2:$A$152)</f>
        <v>0</v>
      </c>
      <c r="AF613" s="107">
        <f>IF(V613=0,"-",FORECAST($C$8,Инклинометрия!$B$2:$B$152,Инклинометрия!$A$2:$A$152))</f>
        <v>1330</v>
      </c>
      <c r="AG613" s="107">
        <f>IF(V613=0,"-",FORECAST($C$8-V613,Инклинометрия!$B$2:$B$152,Инклинометрия!$A$2:$A$152))</f>
        <v>0</v>
      </c>
      <c r="AH613" s="107">
        <f>IF(W613=0,"-",FORECAST($C$8+W613,Инклинометрия!$B$2:$B$152,Инклинометрия!$A$2:$A$152))</f>
        <v>1332.6462608342592</v>
      </c>
      <c r="AI613" s="107">
        <f>IF(W613=0,"-",FORECAST($C$8,Инклинометрия!$B$2:$B$152,Инклинометрия!$A$2:$A$152))</f>
        <v>1330</v>
      </c>
      <c r="AK613" s="122">
        <f t="shared" si="187"/>
        <v>0</v>
      </c>
      <c r="AL613" s="67">
        <f>AK613*(B613-B612)</f>
        <v>0</v>
      </c>
      <c r="AM613" s="23">
        <f t="shared" si="170"/>
        <v>8.6725204696437436E-2</v>
      </c>
      <c r="AN613" s="26">
        <f>AN612+AK613*(B613-B612)/(2*PI()*$C$5*AN612*$K$13)</f>
        <v>0.15480061813468687</v>
      </c>
      <c r="AO613" s="87">
        <f t="shared" si="181"/>
        <v>145932.55112472404</v>
      </c>
      <c r="AP613" s="87">
        <f>IF(R613+U613&lt;$C$8,0,32*$L$23/$C$12^2*($K$10*R613+$K$8*U613)+32*$L$24/($C$14^2-$C$13^2)*($K$10*S613+$K$8*V613))</f>
        <v>44607.551124724028</v>
      </c>
      <c r="AQ613" s="66">
        <f>R613*$C$11*$C$9+U613*$C$11*$C$10</f>
        <v>14695380</v>
      </c>
      <c r="AR613" s="66">
        <f>S613*$C$11*$C$9+V613*$C$11*$C$10</f>
        <v>14695380</v>
      </c>
      <c r="AS613" s="87">
        <f>$C$11*(T613*$C$9+W613*$C$10)</f>
        <v>792178.05375968735</v>
      </c>
      <c r="AT613" s="45">
        <f t="shared" si="175"/>
        <v>15633490.60488441</v>
      </c>
      <c r="AU613" s="75"/>
    </row>
    <row r="614" spans="2:47" ht="15" thickBot="1" x14ac:dyDescent="0.35">
      <c r="B614" s="41">
        <f t="shared" si="182"/>
        <v>11660</v>
      </c>
      <c r="C614" s="8">
        <f t="shared" si="183"/>
        <v>116.60000000000001</v>
      </c>
      <c r="D614" s="73">
        <f t="shared" si="171"/>
        <v>155.95250000000001</v>
      </c>
      <c r="E614" s="29">
        <f t="shared" si="188"/>
        <v>38621.157886607696</v>
      </c>
      <c r="F614" s="29">
        <f t="shared" si="184"/>
        <v>66.24555383637778</v>
      </c>
      <c r="G614" s="29">
        <f t="shared" si="185"/>
        <v>88.603428256155269</v>
      </c>
      <c r="H614" s="17">
        <f t="shared" si="186"/>
        <v>51655.798673337536</v>
      </c>
      <c r="I614" s="29">
        <f t="shared" si="176"/>
        <v>2.2250485660981263</v>
      </c>
      <c r="J614" s="29">
        <f t="shared" si="177"/>
        <v>41.694115440740156</v>
      </c>
      <c r="K614" s="32">
        <f>IF((D613+L613+M613-AL613)/($C$21+$C$22)&gt;$C$8,$C$8,(D613+L613+M613-AL613)/($C$21+$C$22))</f>
        <v>1400</v>
      </c>
      <c r="L614" s="97">
        <f t="shared" si="172"/>
        <v>0</v>
      </c>
      <c r="M614" s="96">
        <f t="shared" si="173"/>
        <v>0</v>
      </c>
      <c r="N614" s="98">
        <f t="shared" si="178"/>
        <v>1.7179213529287818</v>
      </c>
      <c r="O614" s="100">
        <f t="shared" si="174"/>
        <v>4.2266987561397071</v>
      </c>
      <c r="P614" s="104">
        <f t="shared" si="179"/>
        <v>18.880500609176615</v>
      </c>
      <c r="Q614" s="102">
        <f t="shared" si="180"/>
        <v>4.9224514715476911E-2</v>
      </c>
      <c r="R614" s="106">
        <f>IF(K614-H613&lt;0,0,K614-H613)</f>
        <v>0</v>
      </c>
      <c r="S614" s="106">
        <f>K614-V614</f>
        <v>0</v>
      </c>
      <c r="T614" s="106">
        <f>IF(R614&gt;0,$C$6-$C$8,IF($C$6-$C$8-W614&lt;0,0,$C$6-$C$8-W614))</f>
        <v>97.214462279726973</v>
      </c>
      <c r="U614" s="107">
        <f>IF(R614=0,IF(U613+(F614-AL614/$C$23)*$C$21/($C$21+$C$22)&gt;$C$8,$C$8,U613+F614*$C$21/($C$21+$C$22)),E614)</f>
        <v>1400</v>
      </c>
      <c r="V614" s="107">
        <f>IF(R614&gt;0,0,IF(V613+(F614-AL614/$C$23)*$C$21/($C$21+$C$22)&gt;$C$8,$C$8,IF(U614=$C$8,V613+(F614-AL614/$C$23)*$C$21/$C$22,V613+(F614-AL614/$C$23)*$C$21/($C$21+$C$22))))</f>
        <v>1400</v>
      </c>
      <c r="W614" s="203">
        <f>IF(R614&gt;0,0,IF(W613+AL614/$C$23&gt;$F$23,$F$23,W613+AL614/$C$23))</f>
        <v>2.7855377202730285</v>
      </c>
      <c r="X614" s="105" t="str">
        <f>IF(R614=0,"-",FORECAST($C$8,Инклинометрия!$B$2:$B$152,Инклинометрия!$A$2:$A$152))</f>
        <v>-</v>
      </c>
      <c r="Y614" s="105" t="str">
        <f>IF(R614=0,"-",FORECAST($C$8-R614,Инклинометрия!$B$2:$B$152,Инклинометрия!$A$2:$A$152))</f>
        <v>-</v>
      </c>
      <c r="Z614" s="105" t="str">
        <f>IF(R614&gt;0,FORECAST($C$8,Инклинометрия!$B$2:$B$152,Инклинометрия!$A$2:$A$152),IF(V614=$C$8,"-",FORECAST($C$8-V614,Инклинометрия!$B$2:$B$152,Инклинометрия!$A$2:$A$152)))</f>
        <v>-</v>
      </c>
      <c r="AA614" s="105" t="str">
        <f>IF(S614=0,"-",FORECAST($C$8-(S614+V614),Инклинометрия!$B$2:$B$152,Инклинометрия!$A$2:$A$152))</f>
        <v>-</v>
      </c>
      <c r="AB614" s="105">
        <f>FORECAST($C$8+T614,Инклинометрия!$B$2:$B$152,Инклинометрия!$A$2:$A$152)</f>
        <v>1422.3537391657405</v>
      </c>
      <c r="AC614" s="105">
        <f>IF(R614=0,FORECAST($C$6-T614,Инклинометрия!$B$2:$B$152,Инклинометрия!$A$2:$A$152),FORECAST($C$8,Инклинометрия!$B$2:$B$152,Инклинометрия!$A$2:$A$152))</f>
        <v>1332.6462608342592</v>
      </c>
      <c r="AD614" s="107">
        <f>IF(R614=0,FORECAST($C$8,Инклинометрия!$B$2:$B$152,Инклинометрия!$A$2:$A$152),Y614)</f>
        <v>1330</v>
      </c>
      <c r="AE614" s="107">
        <f>FORECAST($C$8-(R614+U614),Инклинометрия!$B$2:$B$152,Инклинометрия!$A$2:$A$152)</f>
        <v>0</v>
      </c>
      <c r="AF614" s="107">
        <f>IF(V614=0,"-",FORECAST($C$8,Инклинометрия!$B$2:$B$152,Инклинометрия!$A$2:$A$152))</f>
        <v>1330</v>
      </c>
      <c r="AG614" s="107">
        <f>IF(V614=0,"-",FORECAST($C$8-V614,Инклинометрия!$B$2:$B$152,Инклинометрия!$A$2:$A$152))</f>
        <v>0</v>
      </c>
      <c r="AH614" s="107">
        <f>IF(W614=0,"-",FORECAST($C$8+W614,Инклинометрия!$B$2:$B$152,Инклинометрия!$A$2:$A$152))</f>
        <v>1332.6462608342592</v>
      </c>
      <c r="AI614" s="107">
        <f>IF(W614=0,"-",FORECAST($C$8,Инклинометрия!$B$2:$B$152,Инклинометрия!$A$2:$A$152))</f>
        <v>1330</v>
      </c>
      <c r="AK614" s="122">
        <f t="shared" si="187"/>
        <v>0</v>
      </c>
      <c r="AL614" s="67">
        <f>AK614*(B614-B613)</f>
        <v>0</v>
      </c>
      <c r="AM614" s="23">
        <f t="shared" si="170"/>
        <v>8.6725204696437436E-2</v>
      </c>
      <c r="AN614" s="26">
        <f>AN613+AK614*(B614-B613)/(2*PI()*$C$5*AN613*$K$13)</f>
        <v>0.15480061813468687</v>
      </c>
      <c r="AO614" s="87">
        <f t="shared" si="181"/>
        <v>145932.55112472404</v>
      </c>
      <c r="AP614" s="87">
        <f>IF(R614+U614&lt;$C$8,0,32*$L$23/$C$12^2*($K$10*R614+$K$8*U614)+32*$L$24/($C$14^2-$C$13^2)*($K$10*S614+$K$8*V614))</f>
        <v>44607.551124724028</v>
      </c>
      <c r="AQ614" s="66">
        <f>R614*$C$11*$C$9+U614*$C$11*$C$10</f>
        <v>14695380</v>
      </c>
      <c r="AR614" s="66">
        <f>S614*$C$11*$C$9+V614*$C$11*$C$10</f>
        <v>14695380</v>
      </c>
      <c r="AS614" s="87">
        <f>$C$11*(T614*$C$9+W614*$C$10)</f>
        <v>792178.05375968735</v>
      </c>
      <c r="AT614" s="45">
        <f t="shared" si="175"/>
        <v>15633490.60488441</v>
      </c>
      <c r="AU614" s="75"/>
    </row>
    <row r="615" spans="2:47" ht="15" thickBot="1" x14ac:dyDescent="0.35">
      <c r="B615" s="41">
        <f t="shared" si="182"/>
        <v>11680</v>
      </c>
      <c r="C615" s="8">
        <f t="shared" si="183"/>
        <v>116.8</v>
      </c>
      <c r="D615" s="73">
        <f t="shared" si="171"/>
        <v>156.22</v>
      </c>
      <c r="E615" s="29">
        <f t="shared" si="188"/>
        <v>38687.403440444068</v>
      </c>
      <c r="F615" s="29">
        <f t="shared" si="184"/>
        <v>66.245553836373062</v>
      </c>
      <c r="G615" s="29">
        <f t="shared" si="185"/>
        <v>88.603428256148959</v>
      </c>
      <c r="H615" s="17">
        <f t="shared" si="186"/>
        <v>51744.402101593689</v>
      </c>
      <c r="I615" s="29">
        <f t="shared" si="176"/>
        <v>2.2250485660981263</v>
      </c>
      <c r="J615" s="29">
        <f t="shared" si="177"/>
        <v>41.69411544073867</v>
      </c>
      <c r="K615" s="32">
        <f>IF((D614+L614+M614-AL614)/($C$21+$C$22)&gt;$C$8,$C$8,(D614+L614+M614-AL614)/($C$21+$C$22))</f>
        <v>1400</v>
      </c>
      <c r="L615" s="97">
        <f t="shared" si="172"/>
        <v>0</v>
      </c>
      <c r="M615" s="96">
        <f t="shared" si="173"/>
        <v>0</v>
      </c>
      <c r="N615" s="98">
        <f t="shared" si="178"/>
        <v>1.7179213529287818</v>
      </c>
      <c r="O615" s="100">
        <f t="shared" si="174"/>
        <v>4.2266987561397071</v>
      </c>
      <c r="P615" s="104">
        <f t="shared" si="179"/>
        <v>18.880500609176615</v>
      </c>
      <c r="Q615" s="102">
        <f t="shared" si="180"/>
        <v>4.9224514715476911E-2</v>
      </c>
      <c r="R615" s="106">
        <f>IF(K615-H614&lt;0,0,K615-H614)</f>
        <v>0</v>
      </c>
      <c r="S615" s="106">
        <f>K615-V615</f>
        <v>0</v>
      </c>
      <c r="T615" s="106">
        <f>IF(R615&gt;0,$C$6-$C$8,IF($C$6-$C$8-W615&lt;0,0,$C$6-$C$8-W615))</f>
        <v>97.214462279726973</v>
      </c>
      <c r="U615" s="107">
        <f>IF(R615=0,IF(U614+(F615-AL615/$C$23)*$C$21/($C$21+$C$22)&gt;$C$8,$C$8,U614+F615*$C$21/($C$21+$C$22)),E615)</f>
        <v>1400</v>
      </c>
      <c r="V615" s="107">
        <f>IF(R615&gt;0,0,IF(V614+(F615-AL615/$C$23)*$C$21/($C$21+$C$22)&gt;$C$8,$C$8,IF(U615=$C$8,V614+(F615-AL615/$C$23)*$C$21/$C$22,V614+(F615-AL615/$C$23)*$C$21/($C$21+$C$22))))</f>
        <v>1400</v>
      </c>
      <c r="W615" s="203">
        <f>IF(R615&gt;0,0,IF(W614+AL615/$C$23&gt;$F$23,$F$23,W614+AL615/$C$23))</f>
        <v>2.7855377202730285</v>
      </c>
      <c r="X615" s="105" t="str">
        <f>IF(R615=0,"-",FORECAST($C$8,Инклинометрия!$B$2:$B$152,Инклинометрия!$A$2:$A$152))</f>
        <v>-</v>
      </c>
      <c r="Y615" s="105" t="str">
        <f>IF(R615=0,"-",FORECAST($C$8-R615,Инклинометрия!$B$2:$B$152,Инклинометрия!$A$2:$A$152))</f>
        <v>-</v>
      </c>
      <c r="Z615" s="105" t="str">
        <f>IF(R615&gt;0,FORECAST($C$8,Инклинометрия!$B$2:$B$152,Инклинометрия!$A$2:$A$152),IF(V615=$C$8,"-",FORECAST($C$8-V615,Инклинометрия!$B$2:$B$152,Инклинометрия!$A$2:$A$152)))</f>
        <v>-</v>
      </c>
      <c r="AA615" s="105" t="str">
        <f>IF(S615=0,"-",FORECAST($C$8-(S615+V615),Инклинометрия!$B$2:$B$152,Инклинометрия!$A$2:$A$152))</f>
        <v>-</v>
      </c>
      <c r="AB615" s="105">
        <f>FORECAST($C$8+T615,Инклинометрия!$B$2:$B$152,Инклинометрия!$A$2:$A$152)</f>
        <v>1422.3537391657405</v>
      </c>
      <c r="AC615" s="105">
        <f>IF(R615=0,FORECAST($C$6-T615,Инклинометрия!$B$2:$B$152,Инклинометрия!$A$2:$A$152),FORECAST($C$8,Инклинометрия!$B$2:$B$152,Инклинометрия!$A$2:$A$152))</f>
        <v>1332.6462608342592</v>
      </c>
      <c r="AD615" s="107">
        <f>IF(R615=0,FORECAST($C$8,Инклинометрия!$B$2:$B$152,Инклинометрия!$A$2:$A$152),Y615)</f>
        <v>1330</v>
      </c>
      <c r="AE615" s="107">
        <f>FORECAST($C$8-(R615+U615),Инклинометрия!$B$2:$B$152,Инклинометрия!$A$2:$A$152)</f>
        <v>0</v>
      </c>
      <c r="AF615" s="107">
        <f>IF(V615=0,"-",FORECAST($C$8,Инклинометрия!$B$2:$B$152,Инклинометрия!$A$2:$A$152))</f>
        <v>1330</v>
      </c>
      <c r="AG615" s="107">
        <f>IF(V615=0,"-",FORECAST($C$8-V615,Инклинометрия!$B$2:$B$152,Инклинометрия!$A$2:$A$152))</f>
        <v>0</v>
      </c>
      <c r="AH615" s="107">
        <f>IF(W615=0,"-",FORECAST($C$8+W615,Инклинометрия!$B$2:$B$152,Инклинометрия!$A$2:$A$152))</f>
        <v>1332.6462608342592</v>
      </c>
      <c r="AI615" s="107">
        <f>IF(W615=0,"-",FORECAST($C$8,Инклинометрия!$B$2:$B$152,Инклинометрия!$A$2:$A$152))</f>
        <v>1330</v>
      </c>
      <c r="AK615" s="122">
        <f t="shared" si="187"/>
        <v>0</v>
      </c>
      <c r="AL615" s="67">
        <f>AK615*(B615-B614)</f>
        <v>0</v>
      </c>
      <c r="AM615" s="23">
        <f t="shared" si="170"/>
        <v>8.6725204696437436E-2</v>
      </c>
      <c r="AN615" s="26">
        <f>AN614+AK615*(B615-B614)/(2*PI()*$C$5*AN614*$K$13)</f>
        <v>0.15480061813468687</v>
      </c>
      <c r="AO615" s="87">
        <f t="shared" si="181"/>
        <v>145932.55112472404</v>
      </c>
      <c r="AP615" s="87">
        <f>IF(R615+U615&lt;$C$8,0,32*$L$23/$C$12^2*($K$10*R615+$K$8*U615)+32*$L$24/($C$14^2-$C$13^2)*($K$10*S615+$K$8*V615))</f>
        <v>44607.551124724028</v>
      </c>
      <c r="AQ615" s="66">
        <f>R615*$C$11*$C$9+U615*$C$11*$C$10</f>
        <v>14695380</v>
      </c>
      <c r="AR615" s="66">
        <f>S615*$C$11*$C$9+V615*$C$11*$C$10</f>
        <v>14695380</v>
      </c>
      <c r="AS615" s="87">
        <f>$C$11*(T615*$C$9+W615*$C$10)</f>
        <v>792178.05375968735</v>
      </c>
      <c r="AT615" s="45">
        <f t="shared" si="175"/>
        <v>15633490.60488441</v>
      </c>
      <c r="AU615" s="75"/>
    </row>
    <row r="616" spans="2:47" ht="15" thickBot="1" x14ac:dyDescent="0.35">
      <c r="B616" s="41">
        <f t="shared" si="182"/>
        <v>11700</v>
      </c>
      <c r="C616" s="8">
        <f t="shared" si="183"/>
        <v>117</v>
      </c>
      <c r="D616" s="73">
        <f t="shared" si="171"/>
        <v>156.48750000000001</v>
      </c>
      <c r="E616" s="29">
        <f t="shared" si="188"/>
        <v>38753.648994280455</v>
      </c>
      <c r="F616" s="29">
        <f t="shared" si="184"/>
        <v>66.24555383637778</v>
      </c>
      <c r="G616" s="29">
        <f t="shared" si="185"/>
        <v>88.603428256155269</v>
      </c>
      <c r="H616" s="17">
        <f t="shared" si="186"/>
        <v>51833.005529849841</v>
      </c>
      <c r="I616" s="29">
        <f t="shared" si="176"/>
        <v>2.2250485660981263</v>
      </c>
      <c r="J616" s="29">
        <f t="shared" si="177"/>
        <v>41.694115440740156</v>
      </c>
      <c r="K616" s="32">
        <f>IF((D615+L615+M615-AL615)/($C$21+$C$22)&gt;$C$8,$C$8,(D615+L615+M615-AL615)/($C$21+$C$22))</f>
        <v>1400</v>
      </c>
      <c r="L616" s="97">
        <f t="shared" si="172"/>
        <v>0</v>
      </c>
      <c r="M616" s="96">
        <f t="shared" si="173"/>
        <v>0</v>
      </c>
      <c r="N616" s="98">
        <f t="shared" si="178"/>
        <v>1.7179213529287818</v>
      </c>
      <c r="O616" s="100">
        <f t="shared" si="174"/>
        <v>4.2266987561397071</v>
      </c>
      <c r="P616" s="104">
        <f t="shared" si="179"/>
        <v>18.880500609176615</v>
      </c>
      <c r="Q616" s="102">
        <f t="shared" si="180"/>
        <v>4.9224514715476911E-2</v>
      </c>
      <c r="R616" s="106">
        <f>IF(K616-H615&lt;0,0,K616-H615)</f>
        <v>0</v>
      </c>
      <c r="S616" s="106">
        <f>K616-V616</f>
        <v>0</v>
      </c>
      <c r="T616" s="106">
        <f>IF(R616&gt;0,$C$6-$C$8,IF($C$6-$C$8-W616&lt;0,0,$C$6-$C$8-W616))</f>
        <v>97.214462279726973</v>
      </c>
      <c r="U616" s="107">
        <f>IF(R616=0,IF(U615+(F616-AL616/$C$23)*$C$21/($C$21+$C$22)&gt;$C$8,$C$8,U615+F616*$C$21/($C$21+$C$22)),E616)</f>
        <v>1400</v>
      </c>
      <c r="V616" s="107">
        <f>IF(R616&gt;0,0,IF(V615+(F616-AL616/$C$23)*$C$21/($C$21+$C$22)&gt;$C$8,$C$8,IF(U616=$C$8,V615+(F616-AL616/$C$23)*$C$21/$C$22,V615+(F616-AL616/$C$23)*$C$21/($C$21+$C$22))))</f>
        <v>1400</v>
      </c>
      <c r="W616" s="203">
        <f>IF(R616&gt;0,0,IF(W615+AL616/$C$23&gt;$F$23,$F$23,W615+AL616/$C$23))</f>
        <v>2.7855377202730285</v>
      </c>
      <c r="X616" s="105" t="str">
        <f>IF(R616=0,"-",FORECAST($C$8,Инклинометрия!$B$2:$B$152,Инклинометрия!$A$2:$A$152))</f>
        <v>-</v>
      </c>
      <c r="Y616" s="105" t="str">
        <f>IF(R616=0,"-",FORECAST($C$8-R616,Инклинометрия!$B$2:$B$152,Инклинометрия!$A$2:$A$152))</f>
        <v>-</v>
      </c>
      <c r="Z616" s="105" t="str">
        <f>IF(R616&gt;0,FORECAST($C$8,Инклинометрия!$B$2:$B$152,Инклинометрия!$A$2:$A$152),IF(V616=$C$8,"-",FORECAST($C$8-V616,Инклинометрия!$B$2:$B$152,Инклинометрия!$A$2:$A$152)))</f>
        <v>-</v>
      </c>
      <c r="AA616" s="105" t="str">
        <f>IF(S616=0,"-",FORECAST($C$8-(S616+V616),Инклинометрия!$B$2:$B$152,Инклинометрия!$A$2:$A$152))</f>
        <v>-</v>
      </c>
      <c r="AB616" s="105">
        <f>FORECAST($C$8+T616,Инклинометрия!$B$2:$B$152,Инклинометрия!$A$2:$A$152)</f>
        <v>1422.3537391657405</v>
      </c>
      <c r="AC616" s="105">
        <f>IF(R616=0,FORECAST($C$6-T616,Инклинометрия!$B$2:$B$152,Инклинометрия!$A$2:$A$152),FORECAST($C$8,Инклинометрия!$B$2:$B$152,Инклинометрия!$A$2:$A$152))</f>
        <v>1332.6462608342592</v>
      </c>
      <c r="AD616" s="107">
        <f>IF(R616=0,FORECAST($C$8,Инклинометрия!$B$2:$B$152,Инклинометрия!$A$2:$A$152),Y616)</f>
        <v>1330</v>
      </c>
      <c r="AE616" s="107">
        <f>FORECAST($C$8-(R616+U616),Инклинометрия!$B$2:$B$152,Инклинометрия!$A$2:$A$152)</f>
        <v>0</v>
      </c>
      <c r="AF616" s="107">
        <f>IF(V616=0,"-",FORECAST($C$8,Инклинометрия!$B$2:$B$152,Инклинометрия!$A$2:$A$152))</f>
        <v>1330</v>
      </c>
      <c r="AG616" s="107">
        <f>IF(V616=0,"-",FORECAST($C$8-V616,Инклинометрия!$B$2:$B$152,Инклинометрия!$A$2:$A$152))</f>
        <v>0</v>
      </c>
      <c r="AH616" s="107">
        <f>IF(W616=0,"-",FORECAST($C$8+W616,Инклинометрия!$B$2:$B$152,Инклинометрия!$A$2:$A$152))</f>
        <v>1332.6462608342592</v>
      </c>
      <c r="AI616" s="107">
        <f>IF(W616=0,"-",FORECAST($C$8,Инклинометрия!$B$2:$B$152,Инклинометрия!$A$2:$A$152))</f>
        <v>1330</v>
      </c>
      <c r="AK616" s="122">
        <f t="shared" si="187"/>
        <v>0</v>
      </c>
      <c r="AL616" s="67">
        <f>AK616*(B616-B615)</f>
        <v>0</v>
      </c>
      <c r="AM616" s="23">
        <f t="shared" si="170"/>
        <v>8.6725204696437436E-2</v>
      </c>
      <c r="AN616" s="26">
        <f>AN615+AK616*(B616-B615)/(2*PI()*$C$5*AN615*$K$13)</f>
        <v>0.15480061813468687</v>
      </c>
      <c r="AO616" s="87">
        <f t="shared" si="181"/>
        <v>145932.55112472404</v>
      </c>
      <c r="AP616" s="87">
        <f>IF(R616+U616&lt;$C$8,0,32*$L$23/$C$12^2*($K$10*R616+$K$8*U616)+32*$L$24/($C$14^2-$C$13^2)*($K$10*S616+$K$8*V616))</f>
        <v>44607.551124724028</v>
      </c>
      <c r="AQ616" s="66">
        <f>R616*$C$11*$C$9+U616*$C$11*$C$10</f>
        <v>14695380</v>
      </c>
      <c r="AR616" s="66">
        <f>S616*$C$11*$C$9+V616*$C$11*$C$10</f>
        <v>14695380</v>
      </c>
      <c r="AS616" s="87">
        <f>$C$11*(T616*$C$9+W616*$C$10)</f>
        <v>792178.05375968735</v>
      </c>
      <c r="AT616" s="45">
        <f t="shared" si="175"/>
        <v>15633490.60488441</v>
      </c>
      <c r="AU616" s="75"/>
    </row>
    <row r="617" spans="2:47" ht="15" thickBot="1" x14ac:dyDescent="0.35">
      <c r="B617" s="41">
        <f t="shared" si="182"/>
        <v>11720</v>
      </c>
      <c r="C617" s="8">
        <f t="shared" si="183"/>
        <v>117.2</v>
      </c>
      <c r="D617" s="73">
        <f t="shared" si="171"/>
        <v>156.755</v>
      </c>
      <c r="E617" s="29">
        <f t="shared" si="188"/>
        <v>38819.894548116827</v>
      </c>
      <c r="F617" s="29">
        <f t="shared" si="184"/>
        <v>66.24555383637778</v>
      </c>
      <c r="G617" s="29">
        <f t="shared" si="185"/>
        <v>88.603428256155269</v>
      </c>
      <c r="H617" s="17">
        <f t="shared" si="186"/>
        <v>51921.608958105993</v>
      </c>
      <c r="I617" s="29">
        <f t="shared" si="176"/>
        <v>2.2250485660981263</v>
      </c>
      <c r="J617" s="29">
        <f t="shared" si="177"/>
        <v>41.694115440740156</v>
      </c>
      <c r="K617" s="32">
        <f>IF((D616+L616+M616-AL616)/($C$21+$C$22)&gt;$C$8,$C$8,(D616+L616+M616-AL616)/($C$21+$C$22))</f>
        <v>1400</v>
      </c>
      <c r="L617" s="97">
        <f t="shared" si="172"/>
        <v>0</v>
      </c>
      <c r="M617" s="96">
        <f t="shared" si="173"/>
        <v>0</v>
      </c>
      <c r="N617" s="98">
        <f t="shared" si="178"/>
        <v>1.7179213529287818</v>
      </c>
      <c r="O617" s="100">
        <f t="shared" si="174"/>
        <v>4.2266987561397071</v>
      </c>
      <c r="P617" s="104">
        <f t="shared" si="179"/>
        <v>18.880500609176615</v>
      </c>
      <c r="Q617" s="102">
        <f t="shared" si="180"/>
        <v>4.9224514715476911E-2</v>
      </c>
      <c r="R617" s="106">
        <f>IF(K617-H616&lt;0,0,K617-H616)</f>
        <v>0</v>
      </c>
      <c r="S617" s="106">
        <f>K617-V617</f>
        <v>0</v>
      </c>
      <c r="T617" s="106">
        <f>IF(R617&gt;0,$C$6-$C$8,IF($C$6-$C$8-W617&lt;0,0,$C$6-$C$8-W617))</f>
        <v>97.214462279726973</v>
      </c>
      <c r="U617" s="107">
        <f>IF(R617=0,IF(U616+(F617-AL617/$C$23)*$C$21/($C$21+$C$22)&gt;$C$8,$C$8,U616+F617*$C$21/($C$21+$C$22)),E617)</f>
        <v>1400</v>
      </c>
      <c r="V617" s="107">
        <f>IF(R617&gt;0,0,IF(V616+(F617-AL617/$C$23)*$C$21/($C$21+$C$22)&gt;$C$8,$C$8,IF(U617=$C$8,V616+(F617-AL617/$C$23)*$C$21/$C$22,V616+(F617-AL617/$C$23)*$C$21/($C$21+$C$22))))</f>
        <v>1400</v>
      </c>
      <c r="W617" s="203">
        <f>IF(R617&gt;0,0,IF(W616+AL617/$C$23&gt;$F$23,$F$23,W616+AL617/$C$23))</f>
        <v>2.7855377202730285</v>
      </c>
      <c r="X617" s="105" t="str">
        <f>IF(R617=0,"-",FORECAST($C$8,Инклинометрия!$B$2:$B$152,Инклинометрия!$A$2:$A$152))</f>
        <v>-</v>
      </c>
      <c r="Y617" s="105" t="str">
        <f>IF(R617=0,"-",FORECAST($C$8-R617,Инклинометрия!$B$2:$B$152,Инклинометрия!$A$2:$A$152))</f>
        <v>-</v>
      </c>
      <c r="Z617" s="105" t="str">
        <f>IF(R617&gt;0,FORECAST($C$8,Инклинометрия!$B$2:$B$152,Инклинометрия!$A$2:$A$152),IF(V617=$C$8,"-",FORECAST($C$8-V617,Инклинометрия!$B$2:$B$152,Инклинометрия!$A$2:$A$152)))</f>
        <v>-</v>
      </c>
      <c r="AA617" s="105" t="str">
        <f>IF(S617=0,"-",FORECAST($C$8-(S617+V617),Инклинометрия!$B$2:$B$152,Инклинометрия!$A$2:$A$152))</f>
        <v>-</v>
      </c>
      <c r="AB617" s="105">
        <f>FORECAST($C$8+T617,Инклинометрия!$B$2:$B$152,Инклинометрия!$A$2:$A$152)</f>
        <v>1422.3537391657405</v>
      </c>
      <c r="AC617" s="105">
        <f>IF(R617=0,FORECAST($C$6-T617,Инклинометрия!$B$2:$B$152,Инклинометрия!$A$2:$A$152),FORECAST($C$8,Инклинометрия!$B$2:$B$152,Инклинометрия!$A$2:$A$152))</f>
        <v>1332.6462608342592</v>
      </c>
      <c r="AD617" s="107">
        <f>IF(R617=0,FORECAST($C$8,Инклинометрия!$B$2:$B$152,Инклинометрия!$A$2:$A$152),Y617)</f>
        <v>1330</v>
      </c>
      <c r="AE617" s="107">
        <f>FORECAST($C$8-(R617+U617),Инклинометрия!$B$2:$B$152,Инклинометрия!$A$2:$A$152)</f>
        <v>0</v>
      </c>
      <c r="AF617" s="107">
        <f>IF(V617=0,"-",FORECAST($C$8,Инклинометрия!$B$2:$B$152,Инклинометрия!$A$2:$A$152))</f>
        <v>1330</v>
      </c>
      <c r="AG617" s="107">
        <f>IF(V617=0,"-",FORECAST($C$8-V617,Инклинометрия!$B$2:$B$152,Инклинометрия!$A$2:$A$152))</f>
        <v>0</v>
      </c>
      <c r="AH617" s="107">
        <f>IF(W617=0,"-",FORECAST($C$8+W617,Инклинометрия!$B$2:$B$152,Инклинометрия!$A$2:$A$152))</f>
        <v>1332.6462608342592</v>
      </c>
      <c r="AI617" s="107">
        <f>IF(W617=0,"-",FORECAST($C$8,Инклинометрия!$B$2:$B$152,Инклинометрия!$A$2:$A$152))</f>
        <v>1330</v>
      </c>
      <c r="AK617" s="122">
        <f t="shared" si="187"/>
        <v>0</v>
      </c>
      <c r="AL617" s="67">
        <f>AK617*(B617-B616)</f>
        <v>0</v>
      </c>
      <c r="AM617" s="23">
        <f t="shared" ref="AM617:AM680" si="189">AL617+AM616</f>
        <v>8.6725204696437436E-2</v>
      </c>
      <c r="AN617" s="26">
        <f>AN616+AK617*(B617-B616)/(2*PI()*$C$5*AN616*$K$13)</f>
        <v>0.15480061813468687</v>
      </c>
      <c r="AO617" s="87">
        <f t="shared" si="181"/>
        <v>145932.55112472404</v>
      </c>
      <c r="AP617" s="87">
        <f>IF(R617+U617&lt;$C$8,0,32*$L$23/$C$12^2*($K$10*R617+$K$8*U617)+32*$L$24/($C$14^2-$C$13^2)*($K$10*S617+$K$8*V617))</f>
        <v>44607.551124724028</v>
      </c>
      <c r="AQ617" s="66">
        <f>R617*$C$11*$C$9+U617*$C$11*$C$10</f>
        <v>14695380</v>
      </c>
      <c r="AR617" s="66">
        <f>S617*$C$11*$C$9+V617*$C$11*$C$10</f>
        <v>14695380</v>
      </c>
      <c r="AS617" s="87">
        <f>$C$11*(T617*$C$9+W617*$C$10)</f>
        <v>792178.05375968735</v>
      </c>
      <c r="AT617" s="45">
        <f t="shared" si="175"/>
        <v>15633490.60488441</v>
      </c>
      <c r="AU617" s="75"/>
    </row>
    <row r="618" spans="2:47" ht="15" thickBot="1" x14ac:dyDescent="0.35">
      <c r="B618" s="41">
        <f t="shared" si="182"/>
        <v>11740</v>
      </c>
      <c r="C618" s="8">
        <f t="shared" si="183"/>
        <v>117.4</v>
      </c>
      <c r="D618" s="73">
        <f t="shared" si="171"/>
        <v>157.02250000000001</v>
      </c>
      <c r="E618" s="29">
        <f t="shared" si="188"/>
        <v>38886.140101953206</v>
      </c>
      <c r="F618" s="29">
        <f t="shared" si="184"/>
        <v>66.24555383637778</v>
      </c>
      <c r="G618" s="29">
        <f t="shared" si="185"/>
        <v>88.603428256155269</v>
      </c>
      <c r="H618" s="17">
        <f t="shared" si="186"/>
        <v>52010.212386362145</v>
      </c>
      <c r="I618" s="29">
        <f t="shared" si="176"/>
        <v>2.2250485660981263</v>
      </c>
      <c r="J618" s="29">
        <f t="shared" si="177"/>
        <v>41.694115440740156</v>
      </c>
      <c r="K618" s="32">
        <f>IF((D617+L617+M617-AL617)/($C$21+$C$22)&gt;$C$8,$C$8,(D617+L617+M617-AL617)/($C$21+$C$22))</f>
        <v>1400</v>
      </c>
      <c r="L618" s="97">
        <f t="shared" si="172"/>
        <v>0</v>
      </c>
      <c r="M618" s="96">
        <f t="shared" si="173"/>
        <v>0</v>
      </c>
      <c r="N618" s="98">
        <f t="shared" si="178"/>
        <v>1.7179213529287818</v>
      </c>
      <c r="O618" s="100">
        <f t="shared" si="174"/>
        <v>4.2266987561397071</v>
      </c>
      <c r="P618" s="104">
        <f t="shared" si="179"/>
        <v>18.880500609176615</v>
      </c>
      <c r="Q618" s="102">
        <f t="shared" si="180"/>
        <v>4.9224514715476911E-2</v>
      </c>
      <c r="R618" s="106">
        <f>IF(K618-H617&lt;0,0,K618-H617)</f>
        <v>0</v>
      </c>
      <c r="S618" s="106">
        <f>K618-V618</f>
        <v>0</v>
      </c>
      <c r="T618" s="106">
        <f>IF(R618&gt;0,$C$6-$C$8,IF($C$6-$C$8-W618&lt;0,0,$C$6-$C$8-W618))</f>
        <v>97.214462279726973</v>
      </c>
      <c r="U618" s="107">
        <f>IF(R618=0,IF(U617+(F618-AL618/$C$23)*$C$21/($C$21+$C$22)&gt;$C$8,$C$8,U617+F618*$C$21/($C$21+$C$22)),E618)</f>
        <v>1400</v>
      </c>
      <c r="V618" s="107">
        <f>IF(R618&gt;0,0,IF(V617+(F618-AL618/$C$23)*$C$21/($C$21+$C$22)&gt;$C$8,$C$8,IF(U618=$C$8,V617+(F618-AL618/$C$23)*$C$21/$C$22,V617+(F618-AL618/$C$23)*$C$21/($C$21+$C$22))))</f>
        <v>1400</v>
      </c>
      <c r="W618" s="203">
        <f>IF(R618&gt;0,0,IF(W617+AL618/$C$23&gt;$F$23,$F$23,W617+AL618/$C$23))</f>
        <v>2.7855377202730285</v>
      </c>
      <c r="X618" s="105" t="str">
        <f>IF(R618=0,"-",FORECAST($C$8,Инклинометрия!$B$2:$B$152,Инклинометрия!$A$2:$A$152))</f>
        <v>-</v>
      </c>
      <c r="Y618" s="105" t="str">
        <f>IF(R618=0,"-",FORECAST($C$8-R618,Инклинометрия!$B$2:$B$152,Инклинометрия!$A$2:$A$152))</f>
        <v>-</v>
      </c>
      <c r="Z618" s="105" t="str">
        <f>IF(R618&gt;0,FORECAST($C$8,Инклинометрия!$B$2:$B$152,Инклинометрия!$A$2:$A$152),IF(V618=$C$8,"-",FORECAST($C$8-V618,Инклинометрия!$B$2:$B$152,Инклинометрия!$A$2:$A$152)))</f>
        <v>-</v>
      </c>
      <c r="AA618" s="105" t="str">
        <f>IF(S618=0,"-",FORECAST($C$8-(S618+V618),Инклинометрия!$B$2:$B$152,Инклинометрия!$A$2:$A$152))</f>
        <v>-</v>
      </c>
      <c r="AB618" s="105">
        <f>FORECAST($C$8+T618,Инклинометрия!$B$2:$B$152,Инклинометрия!$A$2:$A$152)</f>
        <v>1422.3537391657405</v>
      </c>
      <c r="AC618" s="105">
        <f>IF(R618=0,FORECAST($C$6-T618,Инклинометрия!$B$2:$B$152,Инклинометрия!$A$2:$A$152),FORECAST($C$8,Инклинометрия!$B$2:$B$152,Инклинометрия!$A$2:$A$152))</f>
        <v>1332.6462608342592</v>
      </c>
      <c r="AD618" s="107">
        <f>IF(R618=0,FORECAST($C$8,Инклинометрия!$B$2:$B$152,Инклинометрия!$A$2:$A$152),Y618)</f>
        <v>1330</v>
      </c>
      <c r="AE618" s="107">
        <f>FORECAST($C$8-(R618+U618),Инклинометрия!$B$2:$B$152,Инклинометрия!$A$2:$A$152)</f>
        <v>0</v>
      </c>
      <c r="AF618" s="107">
        <f>IF(V618=0,"-",FORECAST($C$8,Инклинометрия!$B$2:$B$152,Инклинометрия!$A$2:$A$152))</f>
        <v>1330</v>
      </c>
      <c r="AG618" s="107">
        <f>IF(V618=0,"-",FORECAST($C$8-V618,Инклинометрия!$B$2:$B$152,Инклинометрия!$A$2:$A$152))</f>
        <v>0</v>
      </c>
      <c r="AH618" s="107">
        <f>IF(W618=0,"-",FORECAST($C$8+W618,Инклинометрия!$B$2:$B$152,Инклинометрия!$A$2:$A$152))</f>
        <v>1332.6462608342592</v>
      </c>
      <c r="AI618" s="107">
        <f>IF(W618=0,"-",FORECAST($C$8,Инклинометрия!$B$2:$B$152,Инклинометрия!$A$2:$A$152))</f>
        <v>1330</v>
      </c>
      <c r="AK618" s="122">
        <f t="shared" si="187"/>
        <v>0</v>
      </c>
      <c r="AL618" s="67">
        <f>AK618*(B618-B617)</f>
        <v>0</v>
      </c>
      <c r="AM618" s="23">
        <f t="shared" si="189"/>
        <v>8.6725204696437436E-2</v>
      </c>
      <c r="AN618" s="26">
        <f>AN617+AK618*(B618-B617)/(2*PI()*$C$5*AN617*$K$13)</f>
        <v>0.15480061813468687</v>
      </c>
      <c r="AO618" s="87">
        <f t="shared" si="181"/>
        <v>145932.55112472404</v>
      </c>
      <c r="AP618" s="87">
        <f>IF(R618+U618&lt;$C$8,0,32*$L$23/$C$12^2*($K$10*R618+$K$8*U618)+32*$L$24/($C$14^2-$C$13^2)*($K$10*S618+$K$8*V618))</f>
        <v>44607.551124724028</v>
      </c>
      <c r="AQ618" s="66">
        <f>R618*$C$11*$C$9+U618*$C$11*$C$10</f>
        <v>14695380</v>
      </c>
      <c r="AR618" s="66">
        <f>S618*$C$11*$C$9+V618*$C$11*$C$10</f>
        <v>14695380</v>
      </c>
      <c r="AS618" s="87">
        <f>$C$11*(T618*$C$9+W618*$C$10)</f>
        <v>792178.05375968735</v>
      </c>
      <c r="AT618" s="45">
        <f t="shared" si="175"/>
        <v>15633490.60488441</v>
      </c>
      <c r="AU618" s="75"/>
    </row>
    <row r="619" spans="2:47" ht="15" thickBot="1" x14ac:dyDescent="0.35">
      <c r="B619" s="41">
        <f t="shared" si="182"/>
        <v>11760</v>
      </c>
      <c r="C619" s="8">
        <f t="shared" si="183"/>
        <v>117.60000000000001</v>
      </c>
      <c r="D619" s="73">
        <f t="shared" si="171"/>
        <v>157.29000000000002</v>
      </c>
      <c r="E619" s="29">
        <f t="shared" si="188"/>
        <v>38952.385655789585</v>
      </c>
      <c r="F619" s="29">
        <f t="shared" si="184"/>
        <v>66.24555383637778</v>
      </c>
      <c r="G619" s="29">
        <f t="shared" si="185"/>
        <v>88.603428256155269</v>
      </c>
      <c r="H619" s="17">
        <f t="shared" si="186"/>
        <v>52098.815814618298</v>
      </c>
      <c r="I619" s="29">
        <f t="shared" si="176"/>
        <v>2.2250485660981263</v>
      </c>
      <c r="J619" s="29">
        <f t="shared" si="177"/>
        <v>41.694115440740156</v>
      </c>
      <c r="K619" s="32">
        <f>IF((D618+L618+M618-AL618)/($C$21+$C$22)&gt;$C$8,$C$8,(D618+L618+M618-AL618)/($C$21+$C$22))</f>
        <v>1400</v>
      </c>
      <c r="L619" s="97">
        <f t="shared" si="172"/>
        <v>0</v>
      </c>
      <c r="M619" s="96">
        <f t="shared" si="173"/>
        <v>0</v>
      </c>
      <c r="N619" s="98">
        <f t="shared" si="178"/>
        <v>1.7179213529287818</v>
      </c>
      <c r="O619" s="100">
        <f t="shared" si="174"/>
        <v>4.2266987561397071</v>
      </c>
      <c r="P619" s="104">
        <f t="shared" si="179"/>
        <v>18.880500609176615</v>
      </c>
      <c r="Q619" s="102">
        <f t="shared" si="180"/>
        <v>4.9224514715476911E-2</v>
      </c>
      <c r="R619" s="106">
        <f>IF(K619-H618&lt;0,0,K619-H618)</f>
        <v>0</v>
      </c>
      <c r="S619" s="106">
        <f>K619-V619</f>
        <v>0</v>
      </c>
      <c r="T619" s="106">
        <f>IF(R619&gt;0,$C$6-$C$8,IF($C$6-$C$8-W619&lt;0,0,$C$6-$C$8-W619))</f>
        <v>97.214462279726973</v>
      </c>
      <c r="U619" s="107">
        <f>IF(R619=0,IF(U618+(F619-AL619/$C$23)*$C$21/($C$21+$C$22)&gt;$C$8,$C$8,U618+F619*$C$21/($C$21+$C$22)),E619)</f>
        <v>1400</v>
      </c>
      <c r="V619" s="107">
        <f>IF(R619&gt;0,0,IF(V618+(F619-AL619/$C$23)*$C$21/($C$21+$C$22)&gt;$C$8,$C$8,IF(U619=$C$8,V618+(F619-AL619/$C$23)*$C$21/$C$22,V618+(F619-AL619/$C$23)*$C$21/($C$21+$C$22))))</f>
        <v>1400</v>
      </c>
      <c r="W619" s="203">
        <f>IF(R619&gt;0,0,IF(W618+AL619/$C$23&gt;$F$23,$F$23,W618+AL619/$C$23))</f>
        <v>2.7855377202730285</v>
      </c>
      <c r="X619" s="105" t="str">
        <f>IF(R619=0,"-",FORECAST($C$8,Инклинометрия!$B$2:$B$152,Инклинометрия!$A$2:$A$152))</f>
        <v>-</v>
      </c>
      <c r="Y619" s="105" t="str">
        <f>IF(R619=0,"-",FORECAST($C$8-R619,Инклинометрия!$B$2:$B$152,Инклинометрия!$A$2:$A$152))</f>
        <v>-</v>
      </c>
      <c r="Z619" s="105" t="str">
        <f>IF(R619&gt;0,FORECAST($C$8,Инклинометрия!$B$2:$B$152,Инклинометрия!$A$2:$A$152),IF(V619=$C$8,"-",FORECAST($C$8-V619,Инклинометрия!$B$2:$B$152,Инклинометрия!$A$2:$A$152)))</f>
        <v>-</v>
      </c>
      <c r="AA619" s="105" t="str">
        <f>IF(S619=0,"-",FORECAST($C$8-(S619+V619),Инклинометрия!$B$2:$B$152,Инклинометрия!$A$2:$A$152))</f>
        <v>-</v>
      </c>
      <c r="AB619" s="105">
        <f>FORECAST($C$8+T619,Инклинометрия!$B$2:$B$152,Инклинометрия!$A$2:$A$152)</f>
        <v>1422.3537391657405</v>
      </c>
      <c r="AC619" s="105">
        <f>IF(R619=0,FORECAST($C$6-T619,Инклинометрия!$B$2:$B$152,Инклинометрия!$A$2:$A$152),FORECAST($C$8,Инклинометрия!$B$2:$B$152,Инклинометрия!$A$2:$A$152))</f>
        <v>1332.6462608342592</v>
      </c>
      <c r="AD619" s="107">
        <f>IF(R619=0,FORECAST($C$8,Инклинометрия!$B$2:$B$152,Инклинометрия!$A$2:$A$152),Y619)</f>
        <v>1330</v>
      </c>
      <c r="AE619" s="107">
        <f>FORECAST($C$8-(R619+U619),Инклинометрия!$B$2:$B$152,Инклинометрия!$A$2:$A$152)</f>
        <v>0</v>
      </c>
      <c r="AF619" s="107">
        <f>IF(V619=0,"-",FORECAST($C$8,Инклинометрия!$B$2:$B$152,Инклинометрия!$A$2:$A$152))</f>
        <v>1330</v>
      </c>
      <c r="AG619" s="107">
        <f>IF(V619=0,"-",FORECAST($C$8-V619,Инклинометрия!$B$2:$B$152,Инклинометрия!$A$2:$A$152))</f>
        <v>0</v>
      </c>
      <c r="AH619" s="107">
        <f>IF(W619=0,"-",FORECAST($C$8+W619,Инклинометрия!$B$2:$B$152,Инклинометрия!$A$2:$A$152))</f>
        <v>1332.6462608342592</v>
      </c>
      <c r="AI619" s="107">
        <f>IF(W619=0,"-",FORECAST($C$8,Инклинометрия!$B$2:$B$152,Инклинометрия!$A$2:$A$152))</f>
        <v>1330</v>
      </c>
      <c r="AK619" s="122">
        <f t="shared" si="187"/>
        <v>0</v>
      </c>
      <c r="AL619" s="67">
        <f>AK619*(B619-B618)</f>
        <v>0</v>
      </c>
      <c r="AM619" s="23">
        <f t="shared" si="189"/>
        <v>8.6725204696437436E-2</v>
      </c>
      <c r="AN619" s="26">
        <f>AN618+AK619*(B619-B618)/(2*PI()*$C$5*AN618*$K$13)</f>
        <v>0.15480061813468687</v>
      </c>
      <c r="AO619" s="87">
        <f t="shared" si="181"/>
        <v>145932.55112472404</v>
      </c>
      <c r="AP619" s="87">
        <f>IF(R619+U619&lt;$C$8,0,32*$L$23/$C$12^2*($K$10*R619+$K$8*U619)+32*$L$24/($C$14^2-$C$13^2)*($K$10*S619+$K$8*V619))</f>
        <v>44607.551124724028</v>
      </c>
      <c r="AQ619" s="66">
        <f>R619*$C$11*$C$9+U619*$C$11*$C$10</f>
        <v>14695380</v>
      </c>
      <c r="AR619" s="66">
        <f>S619*$C$11*$C$9+V619*$C$11*$C$10</f>
        <v>14695380</v>
      </c>
      <c r="AS619" s="87">
        <f>$C$11*(T619*$C$9+W619*$C$10)</f>
        <v>792178.05375968735</v>
      </c>
      <c r="AT619" s="45">
        <f t="shared" si="175"/>
        <v>15633490.60488441</v>
      </c>
      <c r="AU619" s="75"/>
    </row>
    <row r="620" spans="2:47" ht="15" thickBot="1" x14ac:dyDescent="0.35">
      <c r="B620" s="41">
        <f t="shared" si="182"/>
        <v>11780</v>
      </c>
      <c r="C620" s="8">
        <f t="shared" si="183"/>
        <v>117.8</v>
      </c>
      <c r="D620" s="73">
        <f t="shared" si="171"/>
        <v>157.5575</v>
      </c>
      <c r="E620" s="29">
        <f t="shared" si="188"/>
        <v>39018.631209625957</v>
      </c>
      <c r="F620" s="29">
        <f t="shared" si="184"/>
        <v>66.245553836373062</v>
      </c>
      <c r="G620" s="29">
        <f t="shared" si="185"/>
        <v>88.603428256148959</v>
      </c>
      <c r="H620" s="17">
        <f t="shared" si="186"/>
        <v>52187.41924287445</v>
      </c>
      <c r="I620" s="29">
        <f t="shared" si="176"/>
        <v>2.2250485660981263</v>
      </c>
      <c r="J620" s="29">
        <f t="shared" si="177"/>
        <v>41.69411544073867</v>
      </c>
      <c r="K620" s="32">
        <f>IF((D619+L619+M619-AL619)/($C$21+$C$22)&gt;$C$8,$C$8,(D619+L619+M619-AL619)/($C$21+$C$22))</f>
        <v>1400</v>
      </c>
      <c r="L620" s="97">
        <f t="shared" si="172"/>
        <v>0</v>
      </c>
      <c r="M620" s="96">
        <f t="shared" si="173"/>
        <v>0</v>
      </c>
      <c r="N620" s="98">
        <f t="shared" si="178"/>
        <v>1.7179213529287818</v>
      </c>
      <c r="O620" s="100">
        <f t="shared" si="174"/>
        <v>4.2266987561397071</v>
      </c>
      <c r="P620" s="104">
        <f t="shared" si="179"/>
        <v>18.880500609176615</v>
      </c>
      <c r="Q620" s="102">
        <f t="shared" si="180"/>
        <v>4.9224514715476911E-2</v>
      </c>
      <c r="R620" s="106">
        <f>IF(K620-H619&lt;0,0,K620-H619)</f>
        <v>0</v>
      </c>
      <c r="S620" s="106">
        <f>K620-V620</f>
        <v>0</v>
      </c>
      <c r="T620" s="106">
        <f>IF(R620&gt;0,$C$6-$C$8,IF($C$6-$C$8-W620&lt;0,0,$C$6-$C$8-W620))</f>
        <v>97.214462279726973</v>
      </c>
      <c r="U620" s="107">
        <f>IF(R620=0,IF(U619+(F620-AL620/$C$23)*$C$21/($C$21+$C$22)&gt;$C$8,$C$8,U619+F620*$C$21/($C$21+$C$22)),E620)</f>
        <v>1400</v>
      </c>
      <c r="V620" s="107">
        <f>IF(R620&gt;0,0,IF(V619+(F620-AL620/$C$23)*$C$21/($C$21+$C$22)&gt;$C$8,$C$8,IF(U620=$C$8,V619+(F620-AL620/$C$23)*$C$21/$C$22,V619+(F620-AL620/$C$23)*$C$21/($C$21+$C$22))))</f>
        <v>1400</v>
      </c>
      <c r="W620" s="203">
        <f>IF(R620&gt;0,0,IF(W619+AL620/$C$23&gt;$F$23,$F$23,W619+AL620/$C$23))</f>
        <v>2.7855377202730285</v>
      </c>
      <c r="X620" s="105" t="str">
        <f>IF(R620=0,"-",FORECAST($C$8,Инклинометрия!$B$2:$B$152,Инклинометрия!$A$2:$A$152))</f>
        <v>-</v>
      </c>
      <c r="Y620" s="105" t="str">
        <f>IF(R620=0,"-",FORECAST($C$8-R620,Инклинометрия!$B$2:$B$152,Инклинометрия!$A$2:$A$152))</f>
        <v>-</v>
      </c>
      <c r="Z620" s="105" t="str">
        <f>IF(R620&gt;0,FORECAST($C$8,Инклинометрия!$B$2:$B$152,Инклинометрия!$A$2:$A$152),IF(V620=$C$8,"-",FORECAST($C$8-V620,Инклинометрия!$B$2:$B$152,Инклинометрия!$A$2:$A$152)))</f>
        <v>-</v>
      </c>
      <c r="AA620" s="105" t="str">
        <f>IF(S620=0,"-",FORECAST($C$8-(S620+V620),Инклинометрия!$B$2:$B$152,Инклинометрия!$A$2:$A$152))</f>
        <v>-</v>
      </c>
      <c r="AB620" s="105">
        <f>FORECAST($C$8+T620,Инклинометрия!$B$2:$B$152,Инклинометрия!$A$2:$A$152)</f>
        <v>1422.3537391657405</v>
      </c>
      <c r="AC620" s="105">
        <f>IF(R620=0,FORECAST($C$6-T620,Инклинометрия!$B$2:$B$152,Инклинометрия!$A$2:$A$152),FORECAST($C$8,Инклинометрия!$B$2:$B$152,Инклинометрия!$A$2:$A$152))</f>
        <v>1332.6462608342592</v>
      </c>
      <c r="AD620" s="107">
        <f>IF(R620=0,FORECAST($C$8,Инклинометрия!$B$2:$B$152,Инклинометрия!$A$2:$A$152),Y620)</f>
        <v>1330</v>
      </c>
      <c r="AE620" s="107">
        <f>FORECAST($C$8-(R620+U620),Инклинометрия!$B$2:$B$152,Инклинометрия!$A$2:$A$152)</f>
        <v>0</v>
      </c>
      <c r="AF620" s="107">
        <f>IF(V620=0,"-",FORECAST($C$8,Инклинометрия!$B$2:$B$152,Инклинометрия!$A$2:$A$152))</f>
        <v>1330</v>
      </c>
      <c r="AG620" s="107">
        <f>IF(V620=0,"-",FORECAST($C$8-V620,Инклинометрия!$B$2:$B$152,Инклинометрия!$A$2:$A$152))</f>
        <v>0</v>
      </c>
      <c r="AH620" s="107">
        <f>IF(W620=0,"-",FORECAST($C$8+W620,Инклинометрия!$B$2:$B$152,Инклинометрия!$A$2:$A$152))</f>
        <v>1332.6462608342592</v>
      </c>
      <c r="AI620" s="107">
        <f>IF(W620=0,"-",FORECAST($C$8,Инклинометрия!$B$2:$B$152,Инклинометрия!$A$2:$A$152))</f>
        <v>1330</v>
      </c>
      <c r="AK620" s="122">
        <f t="shared" si="187"/>
        <v>0</v>
      </c>
      <c r="AL620" s="67">
        <f>AK620*(B620-B619)</f>
        <v>0</v>
      </c>
      <c r="AM620" s="23">
        <f t="shared" si="189"/>
        <v>8.6725204696437436E-2</v>
      </c>
      <c r="AN620" s="26">
        <f>AN619+AK620*(B620-B619)/(2*PI()*$C$5*AN619*$K$13)</f>
        <v>0.15480061813468687</v>
      </c>
      <c r="AO620" s="87">
        <f t="shared" si="181"/>
        <v>145932.55112472404</v>
      </c>
      <c r="AP620" s="87">
        <f>IF(R620+U620&lt;$C$8,0,32*$L$23/$C$12^2*($K$10*R620+$K$8*U620)+32*$L$24/($C$14^2-$C$13^2)*($K$10*S620+$K$8*V620))</f>
        <v>44607.551124724028</v>
      </c>
      <c r="AQ620" s="66">
        <f>R620*$C$11*$C$9+U620*$C$11*$C$10</f>
        <v>14695380</v>
      </c>
      <c r="AR620" s="66">
        <f>S620*$C$11*$C$9+V620*$C$11*$C$10</f>
        <v>14695380</v>
      </c>
      <c r="AS620" s="87">
        <f>$C$11*(T620*$C$9+W620*$C$10)</f>
        <v>792178.05375968735</v>
      </c>
      <c r="AT620" s="45">
        <f t="shared" si="175"/>
        <v>15633490.60488441</v>
      </c>
      <c r="AU620" s="75"/>
    </row>
    <row r="621" spans="2:47" ht="15" thickBot="1" x14ac:dyDescent="0.35">
      <c r="B621" s="41">
        <f t="shared" si="182"/>
        <v>11800</v>
      </c>
      <c r="C621" s="8">
        <f t="shared" si="183"/>
        <v>118</v>
      </c>
      <c r="D621" s="73">
        <f t="shared" si="171"/>
        <v>157.82499999999999</v>
      </c>
      <c r="E621" s="29">
        <f t="shared" si="188"/>
        <v>39084.876763462336</v>
      </c>
      <c r="F621" s="29">
        <f t="shared" si="184"/>
        <v>66.24555383637778</v>
      </c>
      <c r="G621" s="29">
        <f t="shared" si="185"/>
        <v>88.603428256155269</v>
      </c>
      <c r="H621" s="17">
        <f t="shared" si="186"/>
        <v>52276.022671130602</v>
      </c>
      <c r="I621" s="29">
        <f t="shared" si="176"/>
        <v>2.2250485660981263</v>
      </c>
      <c r="J621" s="29">
        <f t="shared" si="177"/>
        <v>41.694115440740156</v>
      </c>
      <c r="K621" s="32">
        <f>IF((D620+L620+M620-AL620)/($C$21+$C$22)&gt;$C$8,$C$8,(D620+L620+M620-AL620)/($C$21+$C$22))</f>
        <v>1400</v>
      </c>
      <c r="L621" s="97">
        <f t="shared" si="172"/>
        <v>0</v>
      </c>
      <c r="M621" s="96">
        <f t="shared" si="173"/>
        <v>0</v>
      </c>
      <c r="N621" s="98">
        <f t="shared" si="178"/>
        <v>1.7179213529287818</v>
      </c>
      <c r="O621" s="100">
        <f t="shared" si="174"/>
        <v>4.2266987561397071</v>
      </c>
      <c r="P621" s="104">
        <f t="shared" si="179"/>
        <v>18.880500609176615</v>
      </c>
      <c r="Q621" s="102">
        <f t="shared" si="180"/>
        <v>4.9224514715476911E-2</v>
      </c>
      <c r="R621" s="106">
        <f>IF(K621-H620&lt;0,0,K621-H620)</f>
        <v>0</v>
      </c>
      <c r="S621" s="106">
        <f>K621-V621</f>
        <v>0</v>
      </c>
      <c r="T621" s="106">
        <f>IF(R621&gt;0,$C$6-$C$8,IF($C$6-$C$8-W621&lt;0,0,$C$6-$C$8-W621))</f>
        <v>97.214462279726973</v>
      </c>
      <c r="U621" s="107">
        <f>IF(R621=0,IF(U620+(F621-AL621/$C$23)*$C$21/($C$21+$C$22)&gt;$C$8,$C$8,U620+F621*$C$21/($C$21+$C$22)),E621)</f>
        <v>1400</v>
      </c>
      <c r="V621" s="107">
        <f>IF(R621&gt;0,0,IF(V620+(F621-AL621/$C$23)*$C$21/($C$21+$C$22)&gt;$C$8,$C$8,IF(U621=$C$8,V620+(F621-AL621/$C$23)*$C$21/$C$22,V620+(F621-AL621/$C$23)*$C$21/($C$21+$C$22))))</f>
        <v>1400</v>
      </c>
      <c r="W621" s="203">
        <f>IF(R621&gt;0,0,IF(W620+AL621/$C$23&gt;$F$23,$F$23,W620+AL621/$C$23))</f>
        <v>2.7855377202730285</v>
      </c>
      <c r="X621" s="105" t="str">
        <f>IF(R621=0,"-",FORECAST($C$8,Инклинометрия!$B$2:$B$152,Инклинометрия!$A$2:$A$152))</f>
        <v>-</v>
      </c>
      <c r="Y621" s="105" t="str">
        <f>IF(R621=0,"-",FORECAST($C$8-R621,Инклинометрия!$B$2:$B$152,Инклинометрия!$A$2:$A$152))</f>
        <v>-</v>
      </c>
      <c r="Z621" s="105" t="str">
        <f>IF(R621&gt;0,FORECAST($C$8,Инклинометрия!$B$2:$B$152,Инклинометрия!$A$2:$A$152),IF(V621=$C$8,"-",FORECAST($C$8-V621,Инклинометрия!$B$2:$B$152,Инклинометрия!$A$2:$A$152)))</f>
        <v>-</v>
      </c>
      <c r="AA621" s="105" t="str">
        <f>IF(S621=0,"-",FORECAST($C$8-(S621+V621),Инклинометрия!$B$2:$B$152,Инклинометрия!$A$2:$A$152))</f>
        <v>-</v>
      </c>
      <c r="AB621" s="105">
        <f>FORECAST($C$8+T621,Инклинометрия!$B$2:$B$152,Инклинометрия!$A$2:$A$152)</f>
        <v>1422.3537391657405</v>
      </c>
      <c r="AC621" s="105">
        <f>IF(R621=0,FORECAST($C$6-T621,Инклинометрия!$B$2:$B$152,Инклинометрия!$A$2:$A$152),FORECAST($C$8,Инклинометрия!$B$2:$B$152,Инклинометрия!$A$2:$A$152))</f>
        <v>1332.6462608342592</v>
      </c>
      <c r="AD621" s="107">
        <f>IF(R621=0,FORECAST($C$8,Инклинометрия!$B$2:$B$152,Инклинометрия!$A$2:$A$152),Y621)</f>
        <v>1330</v>
      </c>
      <c r="AE621" s="107">
        <f>FORECAST($C$8-(R621+U621),Инклинометрия!$B$2:$B$152,Инклинометрия!$A$2:$A$152)</f>
        <v>0</v>
      </c>
      <c r="AF621" s="107">
        <f>IF(V621=0,"-",FORECAST($C$8,Инклинометрия!$B$2:$B$152,Инклинометрия!$A$2:$A$152))</f>
        <v>1330</v>
      </c>
      <c r="AG621" s="107">
        <f>IF(V621=0,"-",FORECAST($C$8-V621,Инклинометрия!$B$2:$B$152,Инклинометрия!$A$2:$A$152))</f>
        <v>0</v>
      </c>
      <c r="AH621" s="107">
        <f>IF(W621=0,"-",FORECAST($C$8+W621,Инклинометрия!$B$2:$B$152,Инклинометрия!$A$2:$A$152))</f>
        <v>1332.6462608342592</v>
      </c>
      <c r="AI621" s="107">
        <f>IF(W621=0,"-",FORECAST($C$8,Инклинометрия!$B$2:$B$152,Инклинометрия!$A$2:$A$152))</f>
        <v>1330</v>
      </c>
      <c r="AK621" s="122">
        <f t="shared" si="187"/>
        <v>0</v>
      </c>
      <c r="AL621" s="67">
        <f>AK621*(B621-B620)</f>
        <v>0</v>
      </c>
      <c r="AM621" s="23">
        <f t="shared" si="189"/>
        <v>8.6725204696437436E-2</v>
      </c>
      <c r="AN621" s="26">
        <f>AN620+AK621*(B621-B620)/(2*PI()*$C$5*AN620*$K$13)</f>
        <v>0.15480061813468687</v>
      </c>
      <c r="AO621" s="87">
        <f t="shared" si="181"/>
        <v>145932.55112472404</v>
      </c>
      <c r="AP621" s="87">
        <f>IF(R621+U621&lt;$C$8,0,32*$L$23/$C$12^2*($K$10*R621+$K$8*U621)+32*$L$24/($C$14^2-$C$13^2)*($K$10*S621+$K$8*V621))</f>
        <v>44607.551124724028</v>
      </c>
      <c r="AQ621" s="66">
        <f>R621*$C$11*$C$9+U621*$C$11*$C$10</f>
        <v>14695380</v>
      </c>
      <c r="AR621" s="66">
        <f>S621*$C$11*$C$9+V621*$C$11*$C$10</f>
        <v>14695380</v>
      </c>
      <c r="AS621" s="87">
        <f>$C$11*(T621*$C$9+W621*$C$10)</f>
        <v>792178.05375968735</v>
      </c>
      <c r="AT621" s="45">
        <f t="shared" si="175"/>
        <v>15633490.60488441</v>
      </c>
      <c r="AU621" s="75"/>
    </row>
    <row r="622" spans="2:47" ht="15" thickBot="1" x14ac:dyDescent="0.35">
      <c r="B622" s="41">
        <f t="shared" si="182"/>
        <v>11820</v>
      </c>
      <c r="C622" s="8">
        <f t="shared" si="183"/>
        <v>118.2</v>
      </c>
      <c r="D622" s="73">
        <f t="shared" si="171"/>
        <v>158.0925</v>
      </c>
      <c r="E622" s="29">
        <f t="shared" si="188"/>
        <v>39151.122317298708</v>
      </c>
      <c r="F622" s="29">
        <f t="shared" si="184"/>
        <v>66.24555383637778</v>
      </c>
      <c r="G622" s="29">
        <f t="shared" si="185"/>
        <v>88.603428256155269</v>
      </c>
      <c r="H622" s="17">
        <f t="shared" si="186"/>
        <v>52364.626099386755</v>
      </c>
      <c r="I622" s="29">
        <f t="shared" si="176"/>
        <v>2.2250485660981263</v>
      </c>
      <c r="J622" s="29">
        <f t="shared" si="177"/>
        <v>41.694115440740156</v>
      </c>
      <c r="K622" s="32">
        <f>IF((D621+L621+M621-AL621)/($C$21+$C$22)&gt;$C$8,$C$8,(D621+L621+M621-AL621)/($C$21+$C$22))</f>
        <v>1400</v>
      </c>
      <c r="L622" s="97">
        <f t="shared" si="172"/>
        <v>0</v>
      </c>
      <c r="M622" s="96">
        <f t="shared" si="173"/>
        <v>0</v>
      </c>
      <c r="N622" s="98">
        <f t="shared" si="178"/>
        <v>1.7179213529287818</v>
      </c>
      <c r="O622" s="100">
        <f t="shared" si="174"/>
        <v>4.2266987561397071</v>
      </c>
      <c r="P622" s="104">
        <f t="shared" si="179"/>
        <v>18.880500609176615</v>
      </c>
      <c r="Q622" s="102">
        <f t="shared" si="180"/>
        <v>4.9224514715476911E-2</v>
      </c>
      <c r="R622" s="106">
        <f>IF(K622-H621&lt;0,0,K622-H621)</f>
        <v>0</v>
      </c>
      <c r="S622" s="106">
        <f>K622-V622</f>
        <v>0</v>
      </c>
      <c r="T622" s="106">
        <f>IF(R622&gt;0,$C$6-$C$8,IF($C$6-$C$8-W622&lt;0,0,$C$6-$C$8-W622))</f>
        <v>97.214462279726973</v>
      </c>
      <c r="U622" s="107">
        <f>IF(R622=0,IF(U621+(F622-AL622/$C$23)*$C$21/($C$21+$C$22)&gt;$C$8,$C$8,U621+F622*$C$21/($C$21+$C$22)),E622)</f>
        <v>1400</v>
      </c>
      <c r="V622" s="107">
        <f>IF(R622&gt;0,0,IF(V621+(F622-AL622/$C$23)*$C$21/($C$21+$C$22)&gt;$C$8,$C$8,IF(U622=$C$8,V621+(F622-AL622/$C$23)*$C$21/$C$22,V621+(F622-AL622/$C$23)*$C$21/($C$21+$C$22))))</f>
        <v>1400</v>
      </c>
      <c r="W622" s="203">
        <f>IF(R622&gt;0,0,IF(W621+AL622/$C$23&gt;$F$23,$F$23,W621+AL622/$C$23))</f>
        <v>2.7855377202730285</v>
      </c>
      <c r="X622" s="105" t="str">
        <f>IF(R622=0,"-",FORECAST($C$8,Инклинометрия!$B$2:$B$152,Инклинометрия!$A$2:$A$152))</f>
        <v>-</v>
      </c>
      <c r="Y622" s="105" t="str">
        <f>IF(R622=0,"-",FORECAST($C$8-R622,Инклинометрия!$B$2:$B$152,Инклинометрия!$A$2:$A$152))</f>
        <v>-</v>
      </c>
      <c r="Z622" s="105" t="str">
        <f>IF(R622&gt;0,FORECAST($C$8,Инклинометрия!$B$2:$B$152,Инклинометрия!$A$2:$A$152),IF(V622=$C$8,"-",FORECAST($C$8-V622,Инклинометрия!$B$2:$B$152,Инклинометрия!$A$2:$A$152)))</f>
        <v>-</v>
      </c>
      <c r="AA622" s="105" t="str">
        <f>IF(S622=0,"-",FORECAST($C$8-(S622+V622),Инклинометрия!$B$2:$B$152,Инклинометрия!$A$2:$A$152))</f>
        <v>-</v>
      </c>
      <c r="AB622" s="105">
        <f>FORECAST($C$8+T622,Инклинометрия!$B$2:$B$152,Инклинометрия!$A$2:$A$152)</f>
        <v>1422.3537391657405</v>
      </c>
      <c r="AC622" s="105">
        <f>IF(R622=0,FORECAST($C$6-T622,Инклинометрия!$B$2:$B$152,Инклинометрия!$A$2:$A$152),FORECAST($C$8,Инклинометрия!$B$2:$B$152,Инклинометрия!$A$2:$A$152))</f>
        <v>1332.6462608342592</v>
      </c>
      <c r="AD622" s="107">
        <f>IF(R622=0,FORECAST($C$8,Инклинометрия!$B$2:$B$152,Инклинометрия!$A$2:$A$152),Y622)</f>
        <v>1330</v>
      </c>
      <c r="AE622" s="107">
        <f>FORECAST($C$8-(R622+U622),Инклинометрия!$B$2:$B$152,Инклинометрия!$A$2:$A$152)</f>
        <v>0</v>
      </c>
      <c r="AF622" s="107">
        <f>IF(V622=0,"-",FORECAST($C$8,Инклинометрия!$B$2:$B$152,Инклинометрия!$A$2:$A$152))</f>
        <v>1330</v>
      </c>
      <c r="AG622" s="107">
        <f>IF(V622=0,"-",FORECAST($C$8-V622,Инклинометрия!$B$2:$B$152,Инклинометрия!$A$2:$A$152))</f>
        <v>0</v>
      </c>
      <c r="AH622" s="107">
        <f>IF(W622=0,"-",FORECAST($C$8+W622,Инклинометрия!$B$2:$B$152,Инклинометрия!$A$2:$A$152))</f>
        <v>1332.6462608342592</v>
      </c>
      <c r="AI622" s="107">
        <f>IF(W622=0,"-",FORECAST($C$8,Инклинометрия!$B$2:$B$152,Инклинометрия!$A$2:$A$152))</f>
        <v>1330</v>
      </c>
      <c r="AK622" s="122">
        <f t="shared" si="187"/>
        <v>0</v>
      </c>
      <c r="AL622" s="67">
        <f>AK622*(B622-B621)</f>
        <v>0</v>
      </c>
      <c r="AM622" s="23">
        <f t="shared" si="189"/>
        <v>8.6725204696437436E-2</v>
      </c>
      <c r="AN622" s="26">
        <f>AN621+AK622*(B622-B621)/(2*PI()*$C$5*AN621*$K$13)</f>
        <v>0.15480061813468687</v>
      </c>
      <c r="AO622" s="87">
        <f t="shared" si="181"/>
        <v>145932.55112472404</v>
      </c>
      <c r="AP622" s="87">
        <f>IF(R622+U622&lt;$C$8,0,32*$L$23/$C$12^2*($K$10*R622+$K$8*U622)+32*$L$24/($C$14^2-$C$13^2)*($K$10*S622+$K$8*V622))</f>
        <v>44607.551124724028</v>
      </c>
      <c r="AQ622" s="66">
        <f>R622*$C$11*$C$9+U622*$C$11*$C$10</f>
        <v>14695380</v>
      </c>
      <c r="AR622" s="66">
        <f>S622*$C$11*$C$9+V622*$C$11*$C$10</f>
        <v>14695380</v>
      </c>
      <c r="AS622" s="87">
        <f>$C$11*(T622*$C$9+W622*$C$10)</f>
        <v>792178.05375968735</v>
      </c>
      <c r="AT622" s="45">
        <f t="shared" si="175"/>
        <v>15633490.60488441</v>
      </c>
      <c r="AU622" s="75"/>
    </row>
    <row r="623" spans="2:47" ht="15" thickBot="1" x14ac:dyDescent="0.35">
      <c r="B623" s="41">
        <f t="shared" si="182"/>
        <v>11840</v>
      </c>
      <c r="C623" s="8">
        <f t="shared" si="183"/>
        <v>118.4</v>
      </c>
      <c r="D623" s="73">
        <f t="shared" si="171"/>
        <v>158.36000000000001</v>
      </c>
      <c r="E623" s="29">
        <f t="shared" si="188"/>
        <v>39217.367871135095</v>
      </c>
      <c r="F623" s="29">
        <f t="shared" si="184"/>
        <v>66.24555383637778</v>
      </c>
      <c r="G623" s="29">
        <f t="shared" si="185"/>
        <v>88.603428256155269</v>
      </c>
      <c r="H623" s="17">
        <f t="shared" si="186"/>
        <v>52453.229527642907</v>
      </c>
      <c r="I623" s="29">
        <f t="shared" si="176"/>
        <v>2.2250485660981263</v>
      </c>
      <c r="J623" s="29">
        <f t="shared" si="177"/>
        <v>41.694115440740156</v>
      </c>
      <c r="K623" s="32">
        <f>IF((D622+L622+M622-AL622)/($C$21+$C$22)&gt;$C$8,$C$8,(D622+L622+M622-AL622)/($C$21+$C$22))</f>
        <v>1400</v>
      </c>
      <c r="L623" s="97">
        <f t="shared" si="172"/>
        <v>0</v>
      </c>
      <c r="M623" s="96">
        <f t="shared" si="173"/>
        <v>0</v>
      </c>
      <c r="N623" s="98">
        <f t="shared" si="178"/>
        <v>1.7179213529287818</v>
      </c>
      <c r="O623" s="100">
        <f t="shared" si="174"/>
        <v>4.2266987561397071</v>
      </c>
      <c r="P623" s="104">
        <f t="shared" si="179"/>
        <v>18.880500609176615</v>
      </c>
      <c r="Q623" s="102">
        <f t="shared" si="180"/>
        <v>4.9224514715476911E-2</v>
      </c>
      <c r="R623" s="106">
        <f>IF(K623-H622&lt;0,0,K623-H622)</f>
        <v>0</v>
      </c>
      <c r="S623" s="106">
        <f>K623-V623</f>
        <v>0</v>
      </c>
      <c r="T623" s="106">
        <f>IF(R623&gt;0,$C$6-$C$8,IF($C$6-$C$8-W623&lt;0,0,$C$6-$C$8-W623))</f>
        <v>97.214462279726973</v>
      </c>
      <c r="U623" s="107">
        <f>IF(R623=0,IF(U622+(F623-AL623/$C$23)*$C$21/($C$21+$C$22)&gt;$C$8,$C$8,U622+F623*$C$21/($C$21+$C$22)),E623)</f>
        <v>1400</v>
      </c>
      <c r="V623" s="107">
        <f>IF(R623&gt;0,0,IF(V622+(F623-AL623/$C$23)*$C$21/($C$21+$C$22)&gt;$C$8,$C$8,IF(U623=$C$8,V622+(F623-AL623/$C$23)*$C$21/$C$22,V622+(F623-AL623/$C$23)*$C$21/($C$21+$C$22))))</f>
        <v>1400</v>
      </c>
      <c r="W623" s="203">
        <f>IF(R623&gt;0,0,IF(W622+AL623/$C$23&gt;$F$23,$F$23,W622+AL623/$C$23))</f>
        <v>2.7855377202730285</v>
      </c>
      <c r="X623" s="105" t="str">
        <f>IF(R623=0,"-",FORECAST($C$8,Инклинометрия!$B$2:$B$152,Инклинометрия!$A$2:$A$152))</f>
        <v>-</v>
      </c>
      <c r="Y623" s="105" t="str">
        <f>IF(R623=0,"-",FORECAST($C$8-R623,Инклинометрия!$B$2:$B$152,Инклинометрия!$A$2:$A$152))</f>
        <v>-</v>
      </c>
      <c r="Z623" s="105" t="str">
        <f>IF(R623&gt;0,FORECAST($C$8,Инклинометрия!$B$2:$B$152,Инклинометрия!$A$2:$A$152),IF(V623=$C$8,"-",FORECAST($C$8-V623,Инклинометрия!$B$2:$B$152,Инклинометрия!$A$2:$A$152)))</f>
        <v>-</v>
      </c>
      <c r="AA623" s="105" t="str">
        <f>IF(S623=0,"-",FORECAST($C$8-(S623+V623),Инклинометрия!$B$2:$B$152,Инклинометрия!$A$2:$A$152))</f>
        <v>-</v>
      </c>
      <c r="AB623" s="105">
        <f>FORECAST($C$8+T623,Инклинометрия!$B$2:$B$152,Инклинометрия!$A$2:$A$152)</f>
        <v>1422.3537391657405</v>
      </c>
      <c r="AC623" s="105">
        <f>IF(R623=0,FORECAST($C$6-T623,Инклинометрия!$B$2:$B$152,Инклинометрия!$A$2:$A$152),FORECAST($C$8,Инклинометрия!$B$2:$B$152,Инклинометрия!$A$2:$A$152))</f>
        <v>1332.6462608342592</v>
      </c>
      <c r="AD623" s="107">
        <f>IF(R623=0,FORECAST($C$8,Инклинометрия!$B$2:$B$152,Инклинометрия!$A$2:$A$152),Y623)</f>
        <v>1330</v>
      </c>
      <c r="AE623" s="107">
        <f>FORECAST($C$8-(R623+U623),Инклинометрия!$B$2:$B$152,Инклинометрия!$A$2:$A$152)</f>
        <v>0</v>
      </c>
      <c r="AF623" s="107">
        <f>IF(V623=0,"-",FORECAST($C$8,Инклинометрия!$B$2:$B$152,Инклинометрия!$A$2:$A$152))</f>
        <v>1330</v>
      </c>
      <c r="AG623" s="107">
        <f>IF(V623=0,"-",FORECAST($C$8-V623,Инклинометрия!$B$2:$B$152,Инклинометрия!$A$2:$A$152))</f>
        <v>0</v>
      </c>
      <c r="AH623" s="107">
        <f>IF(W623=0,"-",FORECAST($C$8+W623,Инклинометрия!$B$2:$B$152,Инклинометрия!$A$2:$A$152))</f>
        <v>1332.6462608342592</v>
      </c>
      <c r="AI623" s="107">
        <f>IF(W623=0,"-",FORECAST($C$8,Инклинометрия!$B$2:$B$152,Инклинометрия!$A$2:$A$152))</f>
        <v>1330</v>
      </c>
      <c r="AK623" s="122">
        <f t="shared" si="187"/>
        <v>0</v>
      </c>
      <c r="AL623" s="67">
        <f>AK623*(B623-B622)</f>
        <v>0</v>
      </c>
      <c r="AM623" s="23">
        <f t="shared" si="189"/>
        <v>8.6725204696437436E-2</v>
      </c>
      <c r="AN623" s="26">
        <f>AN622+AK623*(B623-B622)/(2*PI()*$C$5*AN622*$K$13)</f>
        <v>0.15480061813468687</v>
      </c>
      <c r="AO623" s="87">
        <f t="shared" si="181"/>
        <v>145932.55112472404</v>
      </c>
      <c r="AP623" s="87">
        <f>IF(R623+U623&lt;$C$8,0,32*$L$23/$C$12^2*($K$10*R623+$K$8*U623)+32*$L$24/($C$14^2-$C$13^2)*($K$10*S623+$K$8*V623))</f>
        <v>44607.551124724028</v>
      </c>
      <c r="AQ623" s="66">
        <f>R623*$C$11*$C$9+U623*$C$11*$C$10</f>
        <v>14695380</v>
      </c>
      <c r="AR623" s="66">
        <f>S623*$C$11*$C$9+V623*$C$11*$C$10</f>
        <v>14695380</v>
      </c>
      <c r="AS623" s="87">
        <f>$C$11*(T623*$C$9+W623*$C$10)</f>
        <v>792178.05375968735</v>
      </c>
      <c r="AT623" s="45">
        <f t="shared" si="175"/>
        <v>15633490.60488441</v>
      </c>
      <c r="AU623" s="75"/>
    </row>
    <row r="624" spans="2:47" ht="15" thickBot="1" x14ac:dyDescent="0.35">
      <c r="B624" s="41">
        <f t="shared" si="182"/>
        <v>11860</v>
      </c>
      <c r="C624" s="8">
        <f t="shared" si="183"/>
        <v>118.60000000000001</v>
      </c>
      <c r="D624" s="73">
        <f t="shared" si="171"/>
        <v>158.62750000000003</v>
      </c>
      <c r="E624" s="29">
        <f t="shared" si="188"/>
        <v>39283.613424971467</v>
      </c>
      <c r="F624" s="29">
        <f t="shared" si="184"/>
        <v>66.24555383637778</v>
      </c>
      <c r="G624" s="29">
        <f t="shared" si="185"/>
        <v>88.603428256155269</v>
      </c>
      <c r="H624" s="17">
        <f t="shared" si="186"/>
        <v>52541.832955899059</v>
      </c>
      <c r="I624" s="29">
        <f t="shared" si="176"/>
        <v>2.2250485660981263</v>
      </c>
      <c r="J624" s="29">
        <f t="shared" si="177"/>
        <v>41.694115440740156</v>
      </c>
      <c r="K624" s="32">
        <f>IF((D623+L623+M623-AL623)/($C$21+$C$22)&gt;$C$8,$C$8,(D623+L623+M623-AL623)/($C$21+$C$22))</f>
        <v>1400</v>
      </c>
      <c r="L624" s="97">
        <f t="shared" si="172"/>
        <v>0</v>
      </c>
      <c r="M624" s="96">
        <f t="shared" si="173"/>
        <v>0</v>
      </c>
      <c r="N624" s="98">
        <f t="shared" si="178"/>
        <v>1.7179213529287818</v>
      </c>
      <c r="O624" s="100">
        <f t="shared" si="174"/>
        <v>4.2266987561397071</v>
      </c>
      <c r="P624" s="104">
        <f t="shared" si="179"/>
        <v>18.880500609176615</v>
      </c>
      <c r="Q624" s="102">
        <f t="shared" si="180"/>
        <v>4.9224514715476911E-2</v>
      </c>
      <c r="R624" s="106">
        <f>IF(K624-H623&lt;0,0,K624-H623)</f>
        <v>0</v>
      </c>
      <c r="S624" s="106">
        <f>K624-V624</f>
        <v>0</v>
      </c>
      <c r="T624" s="106">
        <f>IF(R624&gt;0,$C$6-$C$8,IF($C$6-$C$8-W624&lt;0,0,$C$6-$C$8-W624))</f>
        <v>97.214462279726973</v>
      </c>
      <c r="U624" s="107">
        <f>IF(R624=0,IF(U623+(F624-AL624/$C$23)*$C$21/($C$21+$C$22)&gt;$C$8,$C$8,U623+F624*$C$21/($C$21+$C$22)),E624)</f>
        <v>1400</v>
      </c>
      <c r="V624" s="107">
        <f>IF(R624&gt;0,0,IF(V623+(F624-AL624/$C$23)*$C$21/($C$21+$C$22)&gt;$C$8,$C$8,IF(U624=$C$8,V623+(F624-AL624/$C$23)*$C$21/$C$22,V623+(F624-AL624/$C$23)*$C$21/($C$21+$C$22))))</f>
        <v>1400</v>
      </c>
      <c r="W624" s="203">
        <f>IF(R624&gt;0,0,IF(W623+AL624/$C$23&gt;$F$23,$F$23,W623+AL624/$C$23))</f>
        <v>2.7855377202730285</v>
      </c>
      <c r="X624" s="105" t="str">
        <f>IF(R624=0,"-",FORECAST($C$8,Инклинометрия!$B$2:$B$152,Инклинометрия!$A$2:$A$152))</f>
        <v>-</v>
      </c>
      <c r="Y624" s="105" t="str">
        <f>IF(R624=0,"-",FORECAST($C$8-R624,Инклинометрия!$B$2:$B$152,Инклинометрия!$A$2:$A$152))</f>
        <v>-</v>
      </c>
      <c r="Z624" s="105" t="str">
        <f>IF(R624&gt;0,FORECAST($C$8,Инклинометрия!$B$2:$B$152,Инклинометрия!$A$2:$A$152),IF(V624=$C$8,"-",FORECAST($C$8-V624,Инклинометрия!$B$2:$B$152,Инклинометрия!$A$2:$A$152)))</f>
        <v>-</v>
      </c>
      <c r="AA624" s="105" t="str">
        <f>IF(S624=0,"-",FORECAST($C$8-(S624+V624),Инклинометрия!$B$2:$B$152,Инклинометрия!$A$2:$A$152))</f>
        <v>-</v>
      </c>
      <c r="AB624" s="105">
        <f>FORECAST($C$8+T624,Инклинометрия!$B$2:$B$152,Инклинометрия!$A$2:$A$152)</f>
        <v>1422.3537391657405</v>
      </c>
      <c r="AC624" s="105">
        <f>IF(R624=0,FORECAST($C$6-T624,Инклинометрия!$B$2:$B$152,Инклинометрия!$A$2:$A$152),FORECAST($C$8,Инклинометрия!$B$2:$B$152,Инклинометрия!$A$2:$A$152))</f>
        <v>1332.6462608342592</v>
      </c>
      <c r="AD624" s="107">
        <f>IF(R624=0,FORECAST($C$8,Инклинометрия!$B$2:$B$152,Инклинометрия!$A$2:$A$152),Y624)</f>
        <v>1330</v>
      </c>
      <c r="AE624" s="107">
        <f>FORECAST($C$8-(R624+U624),Инклинометрия!$B$2:$B$152,Инклинометрия!$A$2:$A$152)</f>
        <v>0</v>
      </c>
      <c r="AF624" s="107">
        <f>IF(V624=0,"-",FORECAST($C$8,Инклинометрия!$B$2:$B$152,Инклинометрия!$A$2:$A$152))</f>
        <v>1330</v>
      </c>
      <c r="AG624" s="107">
        <f>IF(V624=0,"-",FORECAST($C$8-V624,Инклинометрия!$B$2:$B$152,Инклинометрия!$A$2:$A$152))</f>
        <v>0</v>
      </c>
      <c r="AH624" s="107">
        <f>IF(W624=0,"-",FORECAST($C$8+W624,Инклинометрия!$B$2:$B$152,Инклинометрия!$A$2:$A$152))</f>
        <v>1332.6462608342592</v>
      </c>
      <c r="AI624" s="107">
        <f>IF(W624=0,"-",FORECAST($C$8,Инклинометрия!$B$2:$B$152,Инклинометрия!$A$2:$A$152))</f>
        <v>1330</v>
      </c>
      <c r="AK624" s="122">
        <f t="shared" si="187"/>
        <v>0</v>
      </c>
      <c r="AL624" s="67">
        <f>AK624*(B624-B623)</f>
        <v>0</v>
      </c>
      <c r="AM624" s="23">
        <f t="shared" si="189"/>
        <v>8.6725204696437436E-2</v>
      </c>
      <c r="AN624" s="26">
        <f>AN623+AK624*(B624-B623)/(2*PI()*$C$5*AN623*$K$13)</f>
        <v>0.15480061813468687</v>
      </c>
      <c r="AO624" s="87">
        <f t="shared" si="181"/>
        <v>145932.55112472404</v>
      </c>
      <c r="AP624" s="87">
        <f>IF(R624+U624&lt;$C$8,0,32*$L$23/$C$12^2*($K$10*R624+$K$8*U624)+32*$L$24/($C$14^2-$C$13^2)*($K$10*S624+$K$8*V624))</f>
        <v>44607.551124724028</v>
      </c>
      <c r="AQ624" s="66">
        <f>R624*$C$11*$C$9+U624*$C$11*$C$10</f>
        <v>14695380</v>
      </c>
      <c r="AR624" s="66">
        <f>S624*$C$11*$C$9+V624*$C$11*$C$10</f>
        <v>14695380</v>
      </c>
      <c r="AS624" s="87">
        <f>$C$11*(T624*$C$9+W624*$C$10)</f>
        <v>792178.05375968735</v>
      </c>
      <c r="AT624" s="45">
        <f t="shared" si="175"/>
        <v>15633490.60488441</v>
      </c>
      <c r="AU624" s="75"/>
    </row>
    <row r="625" spans="2:47" ht="15" thickBot="1" x14ac:dyDescent="0.35">
      <c r="B625" s="41">
        <f t="shared" si="182"/>
        <v>11880</v>
      </c>
      <c r="C625" s="8">
        <f t="shared" si="183"/>
        <v>118.8</v>
      </c>
      <c r="D625" s="73">
        <f t="shared" si="171"/>
        <v>158.89500000000001</v>
      </c>
      <c r="E625" s="29">
        <f t="shared" si="188"/>
        <v>39349.858978807839</v>
      </c>
      <c r="F625" s="29">
        <f t="shared" si="184"/>
        <v>66.245553836373062</v>
      </c>
      <c r="G625" s="29">
        <f t="shared" si="185"/>
        <v>88.603428256148959</v>
      </c>
      <c r="H625" s="17">
        <f t="shared" si="186"/>
        <v>52630.436384155211</v>
      </c>
      <c r="I625" s="29">
        <f t="shared" si="176"/>
        <v>2.2250485660981263</v>
      </c>
      <c r="J625" s="29">
        <f t="shared" si="177"/>
        <v>41.69411544073867</v>
      </c>
      <c r="K625" s="32">
        <f>IF((D624+L624+M624-AL624)/($C$21+$C$22)&gt;$C$8,$C$8,(D624+L624+M624-AL624)/($C$21+$C$22))</f>
        <v>1400</v>
      </c>
      <c r="L625" s="97">
        <f t="shared" si="172"/>
        <v>0</v>
      </c>
      <c r="M625" s="96">
        <f t="shared" si="173"/>
        <v>0</v>
      </c>
      <c r="N625" s="98">
        <f t="shared" si="178"/>
        <v>1.7179213529287818</v>
      </c>
      <c r="O625" s="100">
        <f t="shared" si="174"/>
        <v>4.2266987561397071</v>
      </c>
      <c r="P625" s="104">
        <f t="shared" si="179"/>
        <v>18.880500609176615</v>
      </c>
      <c r="Q625" s="102">
        <f t="shared" si="180"/>
        <v>4.9224514715476911E-2</v>
      </c>
      <c r="R625" s="106">
        <f>IF(K625-H624&lt;0,0,K625-H624)</f>
        <v>0</v>
      </c>
      <c r="S625" s="106">
        <f>K625-V625</f>
        <v>0</v>
      </c>
      <c r="T625" s="106">
        <f>IF(R625&gt;0,$C$6-$C$8,IF($C$6-$C$8-W625&lt;0,0,$C$6-$C$8-W625))</f>
        <v>97.214462279726973</v>
      </c>
      <c r="U625" s="107">
        <f>IF(R625=0,IF(U624+(F625-AL625/$C$23)*$C$21/($C$21+$C$22)&gt;$C$8,$C$8,U624+F625*$C$21/($C$21+$C$22)),E625)</f>
        <v>1400</v>
      </c>
      <c r="V625" s="107">
        <f>IF(R625&gt;0,0,IF(V624+(F625-AL625/$C$23)*$C$21/($C$21+$C$22)&gt;$C$8,$C$8,IF(U625=$C$8,V624+(F625-AL625/$C$23)*$C$21/$C$22,V624+(F625-AL625/$C$23)*$C$21/($C$21+$C$22))))</f>
        <v>1400</v>
      </c>
      <c r="W625" s="203">
        <f>IF(R625&gt;0,0,IF(W624+AL625/$C$23&gt;$F$23,$F$23,W624+AL625/$C$23))</f>
        <v>2.7855377202730285</v>
      </c>
      <c r="X625" s="105" t="str">
        <f>IF(R625=0,"-",FORECAST($C$8,Инклинометрия!$B$2:$B$152,Инклинометрия!$A$2:$A$152))</f>
        <v>-</v>
      </c>
      <c r="Y625" s="105" t="str">
        <f>IF(R625=0,"-",FORECAST($C$8-R625,Инклинометрия!$B$2:$B$152,Инклинометрия!$A$2:$A$152))</f>
        <v>-</v>
      </c>
      <c r="Z625" s="105" t="str">
        <f>IF(R625&gt;0,FORECAST($C$8,Инклинометрия!$B$2:$B$152,Инклинометрия!$A$2:$A$152),IF(V625=$C$8,"-",FORECAST($C$8-V625,Инклинометрия!$B$2:$B$152,Инклинометрия!$A$2:$A$152)))</f>
        <v>-</v>
      </c>
      <c r="AA625" s="105" t="str">
        <f>IF(S625=0,"-",FORECAST($C$8-(S625+V625),Инклинометрия!$B$2:$B$152,Инклинометрия!$A$2:$A$152))</f>
        <v>-</v>
      </c>
      <c r="AB625" s="105">
        <f>FORECAST($C$8+T625,Инклинометрия!$B$2:$B$152,Инклинометрия!$A$2:$A$152)</f>
        <v>1422.3537391657405</v>
      </c>
      <c r="AC625" s="105">
        <f>IF(R625=0,FORECAST($C$6-T625,Инклинометрия!$B$2:$B$152,Инклинометрия!$A$2:$A$152),FORECAST($C$8,Инклинометрия!$B$2:$B$152,Инклинометрия!$A$2:$A$152))</f>
        <v>1332.6462608342592</v>
      </c>
      <c r="AD625" s="107">
        <f>IF(R625=0,FORECAST($C$8,Инклинометрия!$B$2:$B$152,Инклинометрия!$A$2:$A$152),Y625)</f>
        <v>1330</v>
      </c>
      <c r="AE625" s="107">
        <f>FORECAST($C$8-(R625+U625),Инклинометрия!$B$2:$B$152,Инклинометрия!$A$2:$A$152)</f>
        <v>0</v>
      </c>
      <c r="AF625" s="107">
        <f>IF(V625=0,"-",FORECAST($C$8,Инклинометрия!$B$2:$B$152,Инклинометрия!$A$2:$A$152))</f>
        <v>1330</v>
      </c>
      <c r="AG625" s="107">
        <f>IF(V625=0,"-",FORECAST($C$8-V625,Инклинометрия!$B$2:$B$152,Инклинометрия!$A$2:$A$152))</f>
        <v>0</v>
      </c>
      <c r="AH625" s="107">
        <f>IF(W625=0,"-",FORECAST($C$8+W625,Инклинометрия!$B$2:$B$152,Инклинометрия!$A$2:$A$152))</f>
        <v>1332.6462608342592</v>
      </c>
      <c r="AI625" s="107">
        <f>IF(W625=0,"-",FORECAST($C$8,Инклинометрия!$B$2:$B$152,Инклинометрия!$A$2:$A$152))</f>
        <v>1330</v>
      </c>
      <c r="AK625" s="122">
        <f t="shared" si="187"/>
        <v>0</v>
      </c>
      <c r="AL625" s="67">
        <f>AK625*(B625-B624)</f>
        <v>0</v>
      </c>
      <c r="AM625" s="23">
        <f t="shared" si="189"/>
        <v>8.6725204696437436E-2</v>
      </c>
      <c r="AN625" s="26">
        <f>AN624+AK625*(B625-B624)/(2*PI()*$C$5*AN624*$K$13)</f>
        <v>0.15480061813468687</v>
      </c>
      <c r="AO625" s="87">
        <f t="shared" si="181"/>
        <v>145932.55112472404</v>
      </c>
      <c r="AP625" s="87">
        <f>IF(R625+U625&lt;$C$8,0,32*$L$23/$C$12^2*($K$10*R625+$K$8*U625)+32*$L$24/($C$14^2-$C$13^2)*($K$10*S625+$K$8*V625))</f>
        <v>44607.551124724028</v>
      </c>
      <c r="AQ625" s="66">
        <f>R625*$C$11*$C$9+U625*$C$11*$C$10</f>
        <v>14695380</v>
      </c>
      <c r="AR625" s="66">
        <f>S625*$C$11*$C$9+V625*$C$11*$C$10</f>
        <v>14695380</v>
      </c>
      <c r="AS625" s="87">
        <f>$C$11*(T625*$C$9+W625*$C$10)</f>
        <v>792178.05375968735</v>
      </c>
      <c r="AT625" s="45">
        <f t="shared" si="175"/>
        <v>15633490.60488441</v>
      </c>
      <c r="AU625" s="75"/>
    </row>
    <row r="626" spans="2:47" ht="15" thickBot="1" x14ac:dyDescent="0.35">
      <c r="B626" s="41">
        <f t="shared" si="182"/>
        <v>11900</v>
      </c>
      <c r="C626" s="8">
        <f t="shared" si="183"/>
        <v>119</v>
      </c>
      <c r="D626" s="73">
        <f t="shared" si="171"/>
        <v>159.16249999999999</v>
      </c>
      <c r="E626" s="29">
        <f t="shared" si="188"/>
        <v>39416.104532644218</v>
      </c>
      <c r="F626" s="29">
        <f t="shared" si="184"/>
        <v>66.24555383637778</v>
      </c>
      <c r="G626" s="29">
        <f t="shared" si="185"/>
        <v>88.603428256155269</v>
      </c>
      <c r="H626" s="17">
        <f t="shared" si="186"/>
        <v>52719.039812411364</v>
      </c>
      <c r="I626" s="29">
        <f t="shared" si="176"/>
        <v>2.2250485660981263</v>
      </c>
      <c r="J626" s="29">
        <f t="shared" si="177"/>
        <v>41.694115440740156</v>
      </c>
      <c r="K626" s="32">
        <f>IF((D625+L625+M625-AL625)/($C$21+$C$22)&gt;$C$8,$C$8,(D625+L625+M625-AL625)/($C$21+$C$22))</f>
        <v>1400</v>
      </c>
      <c r="L626" s="97">
        <f t="shared" si="172"/>
        <v>0</v>
      </c>
      <c r="M626" s="96">
        <f t="shared" si="173"/>
        <v>0</v>
      </c>
      <c r="N626" s="98">
        <f t="shared" si="178"/>
        <v>1.7179213529287818</v>
      </c>
      <c r="O626" s="100">
        <f t="shared" si="174"/>
        <v>4.2266987561397071</v>
      </c>
      <c r="P626" s="104">
        <f t="shared" si="179"/>
        <v>18.880500609176615</v>
      </c>
      <c r="Q626" s="102">
        <f t="shared" si="180"/>
        <v>4.9224514715476911E-2</v>
      </c>
      <c r="R626" s="106">
        <f>IF(K626-H625&lt;0,0,K626-H625)</f>
        <v>0</v>
      </c>
      <c r="S626" s="106">
        <f>K626-V626</f>
        <v>0</v>
      </c>
      <c r="T626" s="106">
        <f>IF(R626&gt;0,$C$6-$C$8,IF($C$6-$C$8-W626&lt;0,0,$C$6-$C$8-W626))</f>
        <v>97.214462279726973</v>
      </c>
      <c r="U626" s="107">
        <f>IF(R626=0,IF(U625+(F626-AL626/$C$23)*$C$21/($C$21+$C$22)&gt;$C$8,$C$8,U625+F626*$C$21/($C$21+$C$22)),E626)</f>
        <v>1400</v>
      </c>
      <c r="V626" s="107">
        <f>IF(R626&gt;0,0,IF(V625+(F626-AL626/$C$23)*$C$21/($C$21+$C$22)&gt;$C$8,$C$8,IF(U626=$C$8,V625+(F626-AL626/$C$23)*$C$21/$C$22,V625+(F626-AL626/$C$23)*$C$21/($C$21+$C$22))))</f>
        <v>1400</v>
      </c>
      <c r="W626" s="203">
        <f>IF(R626&gt;0,0,IF(W625+AL626/$C$23&gt;$F$23,$F$23,W625+AL626/$C$23))</f>
        <v>2.7855377202730285</v>
      </c>
      <c r="X626" s="105" t="str">
        <f>IF(R626=0,"-",FORECAST($C$8,Инклинометрия!$B$2:$B$152,Инклинометрия!$A$2:$A$152))</f>
        <v>-</v>
      </c>
      <c r="Y626" s="105" t="str">
        <f>IF(R626=0,"-",FORECAST($C$8-R626,Инклинометрия!$B$2:$B$152,Инклинометрия!$A$2:$A$152))</f>
        <v>-</v>
      </c>
      <c r="Z626" s="105" t="str">
        <f>IF(R626&gt;0,FORECAST($C$8,Инклинометрия!$B$2:$B$152,Инклинометрия!$A$2:$A$152),IF(V626=$C$8,"-",FORECAST($C$8-V626,Инклинометрия!$B$2:$B$152,Инклинометрия!$A$2:$A$152)))</f>
        <v>-</v>
      </c>
      <c r="AA626" s="105" t="str">
        <f>IF(S626=0,"-",FORECAST($C$8-(S626+V626),Инклинометрия!$B$2:$B$152,Инклинометрия!$A$2:$A$152))</f>
        <v>-</v>
      </c>
      <c r="AB626" s="105">
        <f>FORECAST($C$8+T626,Инклинометрия!$B$2:$B$152,Инклинометрия!$A$2:$A$152)</f>
        <v>1422.3537391657405</v>
      </c>
      <c r="AC626" s="105">
        <f>IF(R626=0,FORECAST($C$6-T626,Инклинометрия!$B$2:$B$152,Инклинометрия!$A$2:$A$152),FORECAST($C$8,Инклинометрия!$B$2:$B$152,Инклинометрия!$A$2:$A$152))</f>
        <v>1332.6462608342592</v>
      </c>
      <c r="AD626" s="107">
        <f>IF(R626=0,FORECAST($C$8,Инклинометрия!$B$2:$B$152,Инклинометрия!$A$2:$A$152),Y626)</f>
        <v>1330</v>
      </c>
      <c r="AE626" s="107">
        <f>FORECAST($C$8-(R626+U626),Инклинометрия!$B$2:$B$152,Инклинометрия!$A$2:$A$152)</f>
        <v>0</v>
      </c>
      <c r="AF626" s="107">
        <f>IF(V626=0,"-",FORECAST($C$8,Инклинометрия!$B$2:$B$152,Инклинометрия!$A$2:$A$152))</f>
        <v>1330</v>
      </c>
      <c r="AG626" s="107">
        <f>IF(V626=0,"-",FORECAST($C$8-V626,Инклинометрия!$B$2:$B$152,Инклинометрия!$A$2:$A$152))</f>
        <v>0</v>
      </c>
      <c r="AH626" s="107">
        <f>IF(W626=0,"-",FORECAST($C$8+W626,Инклинометрия!$B$2:$B$152,Инклинометрия!$A$2:$A$152))</f>
        <v>1332.6462608342592</v>
      </c>
      <c r="AI626" s="107">
        <f>IF(W626=0,"-",FORECAST($C$8,Инклинометрия!$B$2:$B$152,Инклинометрия!$A$2:$A$152))</f>
        <v>1330</v>
      </c>
      <c r="AK626" s="122">
        <f t="shared" si="187"/>
        <v>0</v>
      </c>
      <c r="AL626" s="67">
        <f>AK626*(B626-B625)</f>
        <v>0</v>
      </c>
      <c r="AM626" s="23">
        <f t="shared" si="189"/>
        <v>8.6725204696437436E-2</v>
      </c>
      <c r="AN626" s="26">
        <f>AN625+AK626*(B626-B625)/(2*PI()*$C$5*AN625*$K$13)</f>
        <v>0.15480061813468687</v>
      </c>
      <c r="AO626" s="87">
        <f t="shared" si="181"/>
        <v>145932.55112472404</v>
      </c>
      <c r="AP626" s="87">
        <f>IF(R626+U626&lt;$C$8,0,32*$L$23/$C$12^2*($K$10*R626+$K$8*U626)+32*$L$24/($C$14^2-$C$13^2)*($K$10*S626+$K$8*V626))</f>
        <v>44607.551124724028</v>
      </c>
      <c r="AQ626" s="66">
        <f>R626*$C$11*$C$9+U626*$C$11*$C$10</f>
        <v>14695380</v>
      </c>
      <c r="AR626" s="66">
        <f>S626*$C$11*$C$9+V626*$C$11*$C$10</f>
        <v>14695380</v>
      </c>
      <c r="AS626" s="87">
        <f>$C$11*(T626*$C$9+W626*$C$10)</f>
        <v>792178.05375968735</v>
      </c>
      <c r="AT626" s="45">
        <f t="shared" si="175"/>
        <v>15633490.60488441</v>
      </c>
      <c r="AU626" s="75"/>
    </row>
    <row r="627" spans="2:47" ht="15" thickBot="1" x14ac:dyDescent="0.35">
      <c r="B627" s="41">
        <f t="shared" si="182"/>
        <v>11920</v>
      </c>
      <c r="C627" s="8">
        <f t="shared" si="183"/>
        <v>119.2</v>
      </c>
      <c r="D627" s="73">
        <f t="shared" si="171"/>
        <v>159.43</v>
      </c>
      <c r="E627" s="29">
        <f t="shared" si="188"/>
        <v>39482.350086480597</v>
      </c>
      <c r="F627" s="29">
        <f t="shared" si="184"/>
        <v>66.24555383637778</v>
      </c>
      <c r="G627" s="29">
        <f t="shared" si="185"/>
        <v>88.603428256155269</v>
      </c>
      <c r="H627" s="17">
        <f t="shared" si="186"/>
        <v>52807.643240667516</v>
      </c>
      <c r="I627" s="29">
        <f t="shared" si="176"/>
        <v>2.2250485660981263</v>
      </c>
      <c r="J627" s="29">
        <f t="shared" si="177"/>
        <v>41.694115440740156</v>
      </c>
      <c r="K627" s="32">
        <f>IF((D626+L626+M626-AL626)/($C$21+$C$22)&gt;$C$8,$C$8,(D626+L626+M626-AL626)/($C$21+$C$22))</f>
        <v>1400</v>
      </c>
      <c r="L627" s="97">
        <f t="shared" si="172"/>
        <v>0</v>
      </c>
      <c r="M627" s="96">
        <f t="shared" si="173"/>
        <v>0</v>
      </c>
      <c r="N627" s="98">
        <f t="shared" si="178"/>
        <v>1.7179213529287818</v>
      </c>
      <c r="O627" s="100">
        <f t="shared" si="174"/>
        <v>4.2266987561397071</v>
      </c>
      <c r="P627" s="104">
        <f t="shared" si="179"/>
        <v>18.880500609176615</v>
      </c>
      <c r="Q627" s="102">
        <f t="shared" si="180"/>
        <v>4.9224514715476911E-2</v>
      </c>
      <c r="R627" s="106">
        <f>IF(K627-H626&lt;0,0,K627-H626)</f>
        <v>0</v>
      </c>
      <c r="S627" s="106">
        <f>K627-V627</f>
        <v>0</v>
      </c>
      <c r="T627" s="106">
        <f>IF(R627&gt;0,$C$6-$C$8,IF($C$6-$C$8-W627&lt;0,0,$C$6-$C$8-W627))</f>
        <v>97.214462279726973</v>
      </c>
      <c r="U627" s="107">
        <f>IF(R627=0,IF(U626+(F627-AL627/$C$23)*$C$21/($C$21+$C$22)&gt;$C$8,$C$8,U626+F627*$C$21/($C$21+$C$22)),E627)</f>
        <v>1400</v>
      </c>
      <c r="V627" s="107">
        <f>IF(R627&gt;0,0,IF(V626+(F627-AL627/$C$23)*$C$21/($C$21+$C$22)&gt;$C$8,$C$8,IF(U627=$C$8,V626+(F627-AL627/$C$23)*$C$21/$C$22,V626+(F627-AL627/$C$23)*$C$21/($C$21+$C$22))))</f>
        <v>1400</v>
      </c>
      <c r="W627" s="203">
        <f>IF(R627&gt;0,0,IF(W626+AL627/$C$23&gt;$F$23,$F$23,W626+AL627/$C$23))</f>
        <v>2.7855377202730285</v>
      </c>
      <c r="X627" s="105" t="str">
        <f>IF(R627=0,"-",FORECAST($C$8,Инклинометрия!$B$2:$B$152,Инклинометрия!$A$2:$A$152))</f>
        <v>-</v>
      </c>
      <c r="Y627" s="105" t="str">
        <f>IF(R627=0,"-",FORECAST($C$8-R627,Инклинометрия!$B$2:$B$152,Инклинометрия!$A$2:$A$152))</f>
        <v>-</v>
      </c>
      <c r="Z627" s="105" t="str">
        <f>IF(R627&gt;0,FORECAST($C$8,Инклинометрия!$B$2:$B$152,Инклинометрия!$A$2:$A$152),IF(V627=$C$8,"-",FORECAST($C$8-V627,Инклинометрия!$B$2:$B$152,Инклинометрия!$A$2:$A$152)))</f>
        <v>-</v>
      </c>
      <c r="AA627" s="105" t="str">
        <f>IF(S627=0,"-",FORECAST($C$8-(S627+V627),Инклинометрия!$B$2:$B$152,Инклинометрия!$A$2:$A$152))</f>
        <v>-</v>
      </c>
      <c r="AB627" s="105">
        <f>FORECAST($C$8+T627,Инклинометрия!$B$2:$B$152,Инклинометрия!$A$2:$A$152)</f>
        <v>1422.3537391657405</v>
      </c>
      <c r="AC627" s="105">
        <f>IF(R627=0,FORECAST($C$6-T627,Инклинометрия!$B$2:$B$152,Инклинометрия!$A$2:$A$152),FORECAST($C$8,Инклинометрия!$B$2:$B$152,Инклинометрия!$A$2:$A$152))</f>
        <v>1332.6462608342592</v>
      </c>
      <c r="AD627" s="107">
        <f>IF(R627=0,FORECAST($C$8,Инклинометрия!$B$2:$B$152,Инклинометрия!$A$2:$A$152),Y627)</f>
        <v>1330</v>
      </c>
      <c r="AE627" s="107">
        <f>FORECAST($C$8-(R627+U627),Инклинометрия!$B$2:$B$152,Инклинометрия!$A$2:$A$152)</f>
        <v>0</v>
      </c>
      <c r="AF627" s="107">
        <f>IF(V627=0,"-",FORECAST($C$8,Инклинометрия!$B$2:$B$152,Инклинометрия!$A$2:$A$152))</f>
        <v>1330</v>
      </c>
      <c r="AG627" s="107">
        <f>IF(V627=0,"-",FORECAST($C$8-V627,Инклинометрия!$B$2:$B$152,Инклинометрия!$A$2:$A$152))</f>
        <v>0</v>
      </c>
      <c r="AH627" s="107">
        <f>IF(W627=0,"-",FORECAST($C$8+W627,Инклинометрия!$B$2:$B$152,Инклинометрия!$A$2:$A$152))</f>
        <v>1332.6462608342592</v>
      </c>
      <c r="AI627" s="107">
        <f>IF(W627=0,"-",FORECAST($C$8,Инклинометрия!$B$2:$B$152,Инклинометрия!$A$2:$A$152))</f>
        <v>1330</v>
      </c>
      <c r="AK627" s="122">
        <f t="shared" si="187"/>
        <v>0</v>
      </c>
      <c r="AL627" s="67">
        <f>AK627*(B627-B626)</f>
        <v>0</v>
      </c>
      <c r="AM627" s="23">
        <f t="shared" si="189"/>
        <v>8.6725204696437436E-2</v>
      </c>
      <c r="AN627" s="26">
        <f>AN626+AK627*(B627-B626)/(2*PI()*$C$5*AN626*$K$13)</f>
        <v>0.15480061813468687</v>
      </c>
      <c r="AO627" s="87">
        <f t="shared" si="181"/>
        <v>145932.55112472404</v>
      </c>
      <c r="AP627" s="87">
        <f>IF(R627+U627&lt;$C$8,0,32*$L$23/$C$12^2*($K$10*R627+$K$8*U627)+32*$L$24/($C$14^2-$C$13^2)*($K$10*S627+$K$8*V627))</f>
        <v>44607.551124724028</v>
      </c>
      <c r="AQ627" s="66">
        <f>R627*$C$11*$C$9+U627*$C$11*$C$10</f>
        <v>14695380</v>
      </c>
      <c r="AR627" s="66">
        <f>S627*$C$11*$C$9+V627*$C$11*$C$10</f>
        <v>14695380</v>
      </c>
      <c r="AS627" s="87">
        <f>$C$11*(T627*$C$9+W627*$C$10)</f>
        <v>792178.05375968735</v>
      </c>
      <c r="AT627" s="45">
        <f t="shared" si="175"/>
        <v>15633490.60488441</v>
      </c>
      <c r="AU627" s="75"/>
    </row>
    <row r="628" spans="2:47" ht="15" thickBot="1" x14ac:dyDescent="0.35">
      <c r="B628" s="41">
        <f t="shared" si="182"/>
        <v>11940</v>
      </c>
      <c r="C628" s="8">
        <f t="shared" si="183"/>
        <v>119.4</v>
      </c>
      <c r="D628" s="73">
        <f t="shared" si="171"/>
        <v>159.69749999999999</v>
      </c>
      <c r="E628" s="29">
        <f t="shared" si="188"/>
        <v>39548.595640316977</v>
      </c>
      <c r="F628" s="29">
        <f t="shared" si="184"/>
        <v>66.24555383637778</v>
      </c>
      <c r="G628" s="29">
        <f t="shared" si="185"/>
        <v>88.603428256155269</v>
      </c>
      <c r="H628" s="17">
        <f t="shared" si="186"/>
        <v>52896.246668923668</v>
      </c>
      <c r="I628" s="29">
        <f t="shared" si="176"/>
        <v>2.2250485660981263</v>
      </c>
      <c r="J628" s="29">
        <f t="shared" si="177"/>
        <v>41.694115440740156</v>
      </c>
      <c r="K628" s="32">
        <f>IF((D627+L627+M627-AL627)/($C$21+$C$22)&gt;$C$8,$C$8,(D627+L627+M627-AL627)/($C$21+$C$22))</f>
        <v>1400</v>
      </c>
      <c r="L628" s="97">
        <f t="shared" si="172"/>
        <v>0</v>
      </c>
      <c r="M628" s="96">
        <f t="shared" si="173"/>
        <v>0</v>
      </c>
      <c r="N628" s="98">
        <f t="shared" si="178"/>
        <v>1.7179213529287818</v>
      </c>
      <c r="O628" s="100">
        <f t="shared" si="174"/>
        <v>4.2266987561397071</v>
      </c>
      <c r="P628" s="104">
        <f t="shared" si="179"/>
        <v>18.880500609176615</v>
      </c>
      <c r="Q628" s="102">
        <f t="shared" si="180"/>
        <v>4.9224514715476911E-2</v>
      </c>
      <c r="R628" s="106">
        <f>IF(K628-H627&lt;0,0,K628-H627)</f>
        <v>0</v>
      </c>
      <c r="S628" s="106">
        <f>K628-V628</f>
        <v>0</v>
      </c>
      <c r="T628" s="106">
        <f>IF(R628&gt;0,$C$6-$C$8,IF($C$6-$C$8-W628&lt;0,0,$C$6-$C$8-W628))</f>
        <v>97.214462279726973</v>
      </c>
      <c r="U628" s="107">
        <f>IF(R628=0,IF(U627+(F628-AL628/$C$23)*$C$21/($C$21+$C$22)&gt;$C$8,$C$8,U627+F628*$C$21/($C$21+$C$22)),E628)</f>
        <v>1400</v>
      </c>
      <c r="V628" s="107">
        <f>IF(R628&gt;0,0,IF(V627+(F628-AL628/$C$23)*$C$21/($C$21+$C$22)&gt;$C$8,$C$8,IF(U628=$C$8,V627+(F628-AL628/$C$23)*$C$21/$C$22,V627+(F628-AL628/$C$23)*$C$21/($C$21+$C$22))))</f>
        <v>1400</v>
      </c>
      <c r="W628" s="203">
        <f>IF(R628&gt;0,0,IF(W627+AL628/$C$23&gt;$F$23,$F$23,W627+AL628/$C$23))</f>
        <v>2.7855377202730285</v>
      </c>
      <c r="X628" s="105" t="str">
        <f>IF(R628=0,"-",FORECAST($C$8,Инклинометрия!$B$2:$B$152,Инклинометрия!$A$2:$A$152))</f>
        <v>-</v>
      </c>
      <c r="Y628" s="105" t="str">
        <f>IF(R628=0,"-",FORECAST($C$8-R628,Инклинометрия!$B$2:$B$152,Инклинометрия!$A$2:$A$152))</f>
        <v>-</v>
      </c>
      <c r="Z628" s="105" t="str">
        <f>IF(R628&gt;0,FORECAST($C$8,Инклинометрия!$B$2:$B$152,Инклинометрия!$A$2:$A$152),IF(V628=$C$8,"-",FORECAST($C$8-V628,Инклинометрия!$B$2:$B$152,Инклинометрия!$A$2:$A$152)))</f>
        <v>-</v>
      </c>
      <c r="AA628" s="105" t="str">
        <f>IF(S628=0,"-",FORECAST($C$8-(S628+V628),Инклинометрия!$B$2:$B$152,Инклинометрия!$A$2:$A$152))</f>
        <v>-</v>
      </c>
      <c r="AB628" s="105">
        <f>FORECAST($C$8+T628,Инклинометрия!$B$2:$B$152,Инклинометрия!$A$2:$A$152)</f>
        <v>1422.3537391657405</v>
      </c>
      <c r="AC628" s="105">
        <f>IF(R628=0,FORECAST($C$6-T628,Инклинометрия!$B$2:$B$152,Инклинометрия!$A$2:$A$152),FORECAST($C$8,Инклинометрия!$B$2:$B$152,Инклинометрия!$A$2:$A$152))</f>
        <v>1332.6462608342592</v>
      </c>
      <c r="AD628" s="107">
        <f>IF(R628=0,FORECAST($C$8,Инклинометрия!$B$2:$B$152,Инклинометрия!$A$2:$A$152),Y628)</f>
        <v>1330</v>
      </c>
      <c r="AE628" s="107">
        <f>FORECAST($C$8-(R628+U628),Инклинометрия!$B$2:$B$152,Инклинометрия!$A$2:$A$152)</f>
        <v>0</v>
      </c>
      <c r="AF628" s="107">
        <f>IF(V628=0,"-",FORECAST($C$8,Инклинометрия!$B$2:$B$152,Инклинометрия!$A$2:$A$152))</f>
        <v>1330</v>
      </c>
      <c r="AG628" s="107">
        <f>IF(V628=0,"-",FORECAST($C$8-V628,Инклинометрия!$B$2:$B$152,Инклинометрия!$A$2:$A$152))</f>
        <v>0</v>
      </c>
      <c r="AH628" s="107">
        <f>IF(W628=0,"-",FORECAST($C$8+W628,Инклинометрия!$B$2:$B$152,Инклинометрия!$A$2:$A$152))</f>
        <v>1332.6462608342592</v>
      </c>
      <c r="AI628" s="107">
        <f>IF(W628=0,"-",FORECAST($C$8,Инклинометрия!$B$2:$B$152,Инклинометрия!$A$2:$A$152))</f>
        <v>1330</v>
      </c>
      <c r="AK628" s="122">
        <f t="shared" si="187"/>
        <v>0</v>
      </c>
      <c r="AL628" s="67">
        <f>AK628*(B628-B627)</f>
        <v>0</v>
      </c>
      <c r="AM628" s="23">
        <f t="shared" si="189"/>
        <v>8.6725204696437436E-2</v>
      </c>
      <c r="AN628" s="26">
        <f>AN627+AK628*(B628-B627)/(2*PI()*$C$5*AN627*$K$13)</f>
        <v>0.15480061813468687</v>
      </c>
      <c r="AO628" s="87">
        <f t="shared" si="181"/>
        <v>145932.55112472404</v>
      </c>
      <c r="AP628" s="87">
        <f>IF(R628+U628&lt;$C$8,0,32*$L$23/$C$12^2*($K$10*R628+$K$8*U628)+32*$L$24/($C$14^2-$C$13^2)*($K$10*S628+$K$8*V628))</f>
        <v>44607.551124724028</v>
      </c>
      <c r="AQ628" s="66">
        <f>R628*$C$11*$C$9+U628*$C$11*$C$10</f>
        <v>14695380</v>
      </c>
      <c r="AR628" s="66">
        <f>S628*$C$11*$C$9+V628*$C$11*$C$10</f>
        <v>14695380</v>
      </c>
      <c r="AS628" s="87">
        <f>$C$11*(T628*$C$9+W628*$C$10)</f>
        <v>792178.05375968735</v>
      </c>
      <c r="AT628" s="45">
        <f t="shared" si="175"/>
        <v>15633490.60488441</v>
      </c>
      <c r="AU628" s="75"/>
    </row>
    <row r="629" spans="2:47" ht="15" thickBot="1" x14ac:dyDescent="0.35">
      <c r="B629" s="41">
        <f t="shared" si="182"/>
        <v>11960</v>
      </c>
      <c r="C629" s="8">
        <f t="shared" si="183"/>
        <v>119.60000000000001</v>
      </c>
      <c r="D629" s="73">
        <f t="shared" si="171"/>
        <v>159.96500000000003</v>
      </c>
      <c r="E629" s="29">
        <f t="shared" si="188"/>
        <v>39614.841194153349</v>
      </c>
      <c r="F629" s="29">
        <f t="shared" si="184"/>
        <v>66.24555383637778</v>
      </c>
      <c r="G629" s="29">
        <f t="shared" si="185"/>
        <v>88.603428256155269</v>
      </c>
      <c r="H629" s="17">
        <f t="shared" si="186"/>
        <v>52984.85009717982</v>
      </c>
      <c r="I629" s="29">
        <f t="shared" si="176"/>
        <v>2.2250485660981263</v>
      </c>
      <c r="J629" s="29">
        <f t="shared" si="177"/>
        <v>41.694115440740156</v>
      </c>
      <c r="K629" s="32">
        <f>IF((D628+L628+M628-AL628)/($C$21+$C$22)&gt;$C$8,$C$8,(D628+L628+M628-AL628)/($C$21+$C$22))</f>
        <v>1400</v>
      </c>
      <c r="L629" s="97">
        <f t="shared" si="172"/>
        <v>0</v>
      </c>
      <c r="M629" s="96">
        <f t="shared" si="173"/>
        <v>0</v>
      </c>
      <c r="N629" s="98">
        <f t="shared" si="178"/>
        <v>1.7179213529287818</v>
      </c>
      <c r="O629" s="100">
        <f t="shared" si="174"/>
        <v>4.2266987561397071</v>
      </c>
      <c r="P629" s="104">
        <f t="shared" si="179"/>
        <v>18.880500609176615</v>
      </c>
      <c r="Q629" s="102">
        <f t="shared" si="180"/>
        <v>4.9224514715476911E-2</v>
      </c>
      <c r="R629" s="106">
        <f>IF(K629-H628&lt;0,0,K629-H628)</f>
        <v>0</v>
      </c>
      <c r="S629" s="106">
        <f>K629-V629</f>
        <v>0</v>
      </c>
      <c r="T629" s="106">
        <f>IF(R629&gt;0,$C$6-$C$8,IF($C$6-$C$8-W629&lt;0,0,$C$6-$C$8-W629))</f>
        <v>97.214462279726973</v>
      </c>
      <c r="U629" s="107">
        <f>IF(R629=0,IF(U628+(F629-AL629/$C$23)*$C$21/($C$21+$C$22)&gt;$C$8,$C$8,U628+F629*$C$21/($C$21+$C$22)),E629)</f>
        <v>1400</v>
      </c>
      <c r="V629" s="107">
        <f>IF(R629&gt;0,0,IF(V628+(F629-AL629/$C$23)*$C$21/($C$21+$C$22)&gt;$C$8,$C$8,IF(U629=$C$8,V628+(F629-AL629/$C$23)*$C$21/$C$22,V628+(F629-AL629/$C$23)*$C$21/($C$21+$C$22))))</f>
        <v>1400</v>
      </c>
      <c r="W629" s="203">
        <f>IF(R629&gt;0,0,IF(W628+AL629/$C$23&gt;$F$23,$F$23,W628+AL629/$C$23))</f>
        <v>2.7855377202730285</v>
      </c>
      <c r="X629" s="105" t="str">
        <f>IF(R629=0,"-",FORECAST($C$8,Инклинометрия!$B$2:$B$152,Инклинометрия!$A$2:$A$152))</f>
        <v>-</v>
      </c>
      <c r="Y629" s="105" t="str">
        <f>IF(R629=0,"-",FORECAST($C$8-R629,Инклинометрия!$B$2:$B$152,Инклинометрия!$A$2:$A$152))</f>
        <v>-</v>
      </c>
      <c r="Z629" s="105" t="str">
        <f>IF(R629&gt;0,FORECAST($C$8,Инклинометрия!$B$2:$B$152,Инклинометрия!$A$2:$A$152),IF(V629=$C$8,"-",FORECAST($C$8-V629,Инклинометрия!$B$2:$B$152,Инклинометрия!$A$2:$A$152)))</f>
        <v>-</v>
      </c>
      <c r="AA629" s="105" t="str">
        <f>IF(S629=0,"-",FORECAST($C$8-(S629+V629),Инклинометрия!$B$2:$B$152,Инклинометрия!$A$2:$A$152))</f>
        <v>-</v>
      </c>
      <c r="AB629" s="105">
        <f>FORECAST($C$8+T629,Инклинометрия!$B$2:$B$152,Инклинометрия!$A$2:$A$152)</f>
        <v>1422.3537391657405</v>
      </c>
      <c r="AC629" s="105">
        <f>IF(R629=0,FORECAST($C$6-T629,Инклинометрия!$B$2:$B$152,Инклинометрия!$A$2:$A$152),FORECAST($C$8,Инклинометрия!$B$2:$B$152,Инклинометрия!$A$2:$A$152))</f>
        <v>1332.6462608342592</v>
      </c>
      <c r="AD629" s="107">
        <f>IF(R629=0,FORECAST($C$8,Инклинометрия!$B$2:$B$152,Инклинометрия!$A$2:$A$152),Y629)</f>
        <v>1330</v>
      </c>
      <c r="AE629" s="107">
        <f>FORECAST($C$8-(R629+U629),Инклинометрия!$B$2:$B$152,Инклинометрия!$A$2:$A$152)</f>
        <v>0</v>
      </c>
      <c r="AF629" s="107">
        <f>IF(V629=0,"-",FORECAST($C$8,Инклинометрия!$B$2:$B$152,Инклинометрия!$A$2:$A$152))</f>
        <v>1330</v>
      </c>
      <c r="AG629" s="107">
        <f>IF(V629=0,"-",FORECAST($C$8-V629,Инклинометрия!$B$2:$B$152,Инклинометрия!$A$2:$A$152))</f>
        <v>0</v>
      </c>
      <c r="AH629" s="107">
        <f>IF(W629=0,"-",FORECAST($C$8+W629,Инклинометрия!$B$2:$B$152,Инклинометрия!$A$2:$A$152))</f>
        <v>1332.6462608342592</v>
      </c>
      <c r="AI629" s="107">
        <f>IF(W629=0,"-",FORECAST($C$8,Инклинометрия!$B$2:$B$152,Инклинометрия!$A$2:$A$152))</f>
        <v>1330</v>
      </c>
      <c r="AK629" s="122">
        <f t="shared" si="187"/>
        <v>0</v>
      </c>
      <c r="AL629" s="67">
        <f>AK629*(B629-B628)</f>
        <v>0</v>
      </c>
      <c r="AM629" s="23">
        <f t="shared" si="189"/>
        <v>8.6725204696437436E-2</v>
      </c>
      <c r="AN629" s="26">
        <f>AN628+AK629*(B629-B628)/(2*PI()*$C$5*AN628*$K$13)</f>
        <v>0.15480061813468687</v>
      </c>
      <c r="AO629" s="87">
        <f t="shared" si="181"/>
        <v>145932.55112472404</v>
      </c>
      <c r="AP629" s="87">
        <f>IF(R629+U629&lt;$C$8,0,32*$L$23/$C$12^2*($K$10*R629+$K$8*U629)+32*$L$24/($C$14^2-$C$13^2)*($K$10*S629+$K$8*V629))</f>
        <v>44607.551124724028</v>
      </c>
      <c r="AQ629" s="66">
        <f>R629*$C$11*$C$9+U629*$C$11*$C$10</f>
        <v>14695380</v>
      </c>
      <c r="AR629" s="66">
        <f>S629*$C$11*$C$9+V629*$C$11*$C$10</f>
        <v>14695380</v>
      </c>
      <c r="AS629" s="87">
        <f>$C$11*(T629*$C$9+W629*$C$10)</f>
        <v>792178.05375968735</v>
      </c>
      <c r="AT629" s="45">
        <f t="shared" si="175"/>
        <v>15633490.60488441</v>
      </c>
      <c r="AU629" s="75"/>
    </row>
    <row r="630" spans="2:47" ht="15" thickBot="1" x14ac:dyDescent="0.35">
      <c r="B630" s="41">
        <f t="shared" si="182"/>
        <v>11980</v>
      </c>
      <c r="C630" s="8">
        <f t="shared" si="183"/>
        <v>119.8</v>
      </c>
      <c r="D630" s="73">
        <f t="shared" si="171"/>
        <v>160.23249999999999</v>
      </c>
      <c r="E630" s="29">
        <f t="shared" si="188"/>
        <v>39681.086747989721</v>
      </c>
      <c r="F630" s="29">
        <f t="shared" si="184"/>
        <v>66.245553836373062</v>
      </c>
      <c r="G630" s="29">
        <f t="shared" si="185"/>
        <v>88.603428256148959</v>
      </c>
      <c r="H630" s="17">
        <f t="shared" si="186"/>
        <v>53073.453525435973</v>
      </c>
      <c r="I630" s="29">
        <f t="shared" si="176"/>
        <v>2.2250485660981263</v>
      </c>
      <c r="J630" s="29">
        <f t="shared" si="177"/>
        <v>41.69411544073867</v>
      </c>
      <c r="K630" s="32">
        <f>IF((D629+L629+M629-AL629)/($C$21+$C$22)&gt;$C$8,$C$8,(D629+L629+M629-AL629)/($C$21+$C$22))</f>
        <v>1400</v>
      </c>
      <c r="L630" s="97">
        <f t="shared" si="172"/>
        <v>0</v>
      </c>
      <c r="M630" s="96">
        <f t="shared" si="173"/>
        <v>0</v>
      </c>
      <c r="N630" s="98">
        <f t="shared" si="178"/>
        <v>1.7179213529287818</v>
      </c>
      <c r="O630" s="100">
        <f t="shared" si="174"/>
        <v>4.2266987561397071</v>
      </c>
      <c r="P630" s="104">
        <f t="shared" si="179"/>
        <v>18.880500609176615</v>
      </c>
      <c r="Q630" s="102">
        <f t="shared" si="180"/>
        <v>4.9224514715476911E-2</v>
      </c>
      <c r="R630" s="106">
        <f>IF(K630-H629&lt;0,0,K630-H629)</f>
        <v>0</v>
      </c>
      <c r="S630" s="106">
        <f>K630-V630</f>
        <v>0</v>
      </c>
      <c r="T630" s="106">
        <f>IF(R630&gt;0,$C$6-$C$8,IF($C$6-$C$8-W630&lt;0,0,$C$6-$C$8-W630))</f>
        <v>97.214462279726973</v>
      </c>
      <c r="U630" s="107">
        <f>IF(R630=0,IF(U629+(F630-AL630/$C$23)*$C$21/($C$21+$C$22)&gt;$C$8,$C$8,U629+F630*$C$21/($C$21+$C$22)),E630)</f>
        <v>1400</v>
      </c>
      <c r="V630" s="107">
        <f>IF(R630&gt;0,0,IF(V629+(F630-AL630/$C$23)*$C$21/($C$21+$C$22)&gt;$C$8,$C$8,IF(U630=$C$8,V629+(F630-AL630/$C$23)*$C$21/$C$22,V629+(F630-AL630/$C$23)*$C$21/($C$21+$C$22))))</f>
        <v>1400</v>
      </c>
      <c r="W630" s="203">
        <f>IF(R630&gt;0,0,IF(W629+AL630/$C$23&gt;$F$23,$F$23,W629+AL630/$C$23))</f>
        <v>2.7855377202730285</v>
      </c>
      <c r="X630" s="105" t="str">
        <f>IF(R630=0,"-",FORECAST($C$8,Инклинометрия!$B$2:$B$152,Инклинометрия!$A$2:$A$152))</f>
        <v>-</v>
      </c>
      <c r="Y630" s="105" t="str">
        <f>IF(R630=0,"-",FORECAST($C$8-R630,Инклинометрия!$B$2:$B$152,Инклинометрия!$A$2:$A$152))</f>
        <v>-</v>
      </c>
      <c r="Z630" s="105" t="str">
        <f>IF(R630&gt;0,FORECAST($C$8,Инклинометрия!$B$2:$B$152,Инклинометрия!$A$2:$A$152),IF(V630=$C$8,"-",FORECAST($C$8-V630,Инклинометрия!$B$2:$B$152,Инклинометрия!$A$2:$A$152)))</f>
        <v>-</v>
      </c>
      <c r="AA630" s="105" t="str">
        <f>IF(S630=0,"-",FORECAST($C$8-(S630+V630),Инклинометрия!$B$2:$B$152,Инклинометрия!$A$2:$A$152))</f>
        <v>-</v>
      </c>
      <c r="AB630" s="105">
        <f>FORECAST($C$8+T630,Инклинометрия!$B$2:$B$152,Инклинометрия!$A$2:$A$152)</f>
        <v>1422.3537391657405</v>
      </c>
      <c r="AC630" s="105">
        <f>IF(R630=0,FORECAST($C$6-T630,Инклинометрия!$B$2:$B$152,Инклинометрия!$A$2:$A$152),FORECAST($C$8,Инклинометрия!$B$2:$B$152,Инклинометрия!$A$2:$A$152))</f>
        <v>1332.6462608342592</v>
      </c>
      <c r="AD630" s="107">
        <f>IF(R630=0,FORECAST($C$8,Инклинометрия!$B$2:$B$152,Инклинометрия!$A$2:$A$152),Y630)</f>
        <v>1330</v>
      </c>
      <c r="AE630" s="107">
        <f>FORECAST($C$8-(R630+U630),Инклинометрия!$B$2:$B$152,Инклинометрия!$A$2:$A$152)</f>
        <v>0</v>
      </c>
      <c r="AF630" s="107">
        <f>IF(V630=0,"-",FORECAST($C$8,Инклинометрия!$B$2:$B$152,Инклинометрия!$A$2:$A$152))</f>
        <v>1330</v>
      </c>
      <c r="AG630" s="107">
        <f>IF(V630=0,"-",FORECAST($C$8-V630,Инклинометрия!$B$2:$B$152,Инклинометрия!$A$2:$A$152))</f>
        <v>0</v>
      </c>
      <c r="AH630" s="107">
        <f>IF(W630=0,"-",FORECAST($C$8+W630,Инклинометрия!$B$2:$B$152,Инклинометрия!$A$2:$A$152))</f>
        <v>1332.6462608342592</v>
      </c>
      <c r="AI630" s="107">
        <f>IF(W630=0,"-",FORECAST($C$8,Инклинометрия!$B$2:$B$152,Инклинометрия!$A$2:$A$152))</f>
        <v>1330</v>
      </c>
      <c r="AK630" s="122">
        <f t="shared" si="187"/>
        <v>0</v>
      </c>
      <c r="AL630" s="67">
        <f>AK630*(B630-B629)</f>
        <v>0</v>
      </c>
      <c r="AM630" s="23">
        <f t="shared" si="189"/>
        <v>8.6725204696437436E-2</v>
      </c>
      <c r="AN630" s="26">
        <f>AN629+AK630*(B630-B629)/(2*PI()*$C$5*AN629*$K$13)</f>
        <v>0.15480061813468687</v>
      </c>
      <c r="AO630" s="87">
        <f t="shared" si="181"/>
        <v>145932.55112472404</v>
      </c>
      <c r="AP630" s="87">
        <f>IF(R630+U630&lt;$C$8,0,32*$L$23/$C$12^2*($K$10*R630+$K$8*U630)+32*$L$24/($C$14^2-$C$13^2)*($K$10*S630+$K$8*V630))</f>
        <v>44607.551124724028</v>
      </c>
      <c r="AQ630" s="66">
        <f>R630*$C$11*$C$9+U630*$C$11*$C$10</f>
        <v>14695380</v>
      </c>
      <c r="AR630" s="66">
        <f>S630*$C$11*$C$9+V630*$C$11*$C$10</f>
        <v>14695380</v>
      </c>
      <c r="AS630" s="87">
        <f>$C$11*(T630*$C$9+W630*$C$10)</f>
        <v>792178.05375968735</v>
      </c>
      <c r="AT630" s="45">
        <f t="shared" si="175"/>
        <v>15633490.60488441</v>
      </c>
      <c r="AU630" s="75"/>
    </row>
    <row r="631" spans="2:47" ht="15" thickBot="1" x14ac:dyDescent="0.35">
      <c r="B631" s="41">
        <f t="shared" si="182"/>
        <v>12000</v>
      </c>
      <c r="C631" s="8">
        <f t="shared" si="183"/>
        <v>120</v>
      </c>
      <c r="D631" s="73">
        <f t="shared" si="171"/>
        <v>160.5</v>
      </c>
      <c r="E631" s="29">
        <f t="shared" si="188"/>
        <v>39747.332301826107</v>
      </c>
      <c r="F631" s="29">
        <f t="shared" si="184"/>
        <v>66.24555383637778</v>
      </c>
      <c r="G631" s="29">
        <f t="shared" si="185"/>
        <v>88.603428256155269</v>
      </c>
      <c r="H631" s="17">
        <f t="shared" si="186"/>
        <v>53162.056953692125</v>
      </c>
      <c r="I631" s="29">
        <f t="shared" si="176"/>
        <v>2.2250485660981263</v>
      </c>
      <c r="J631" s="29">
        <f t="shared" si="177"/>
        <v>41.694115440740156</v>
      </c>
      <c r="K631" s="32">
        <f>IF((D630+L630+M630-AL630)/($C$21+$C$22)&gt;$C$8,$C$8,(D630+L630+M630-AL630)/($C$21+$C$22))</f>
        <v>1400</v>
      </c>
      <c r="L631" s="97">
        <f t="shared" si="172"/>
        <v>0</v>
      </c>
      <c r="M631" s="96">
        <f t="shared" si="173"/>
        <v>0</v>
      </c>
      <c r="N631" s="98">
        <f t="shared" si="178"/>
        <v>1.7179213529287818</v>
      </c>
      <c r="O631" s="100">
        <f t="shared" si="174"/>
        <v>4.2266987561397071</v>
      </c>
      <c r="P631" s="104">
        <f t="shared" si="179"/>
        <v>18.880500609176615</v>
      </c>
      <c r="Q631" s="102">
        <f t="shared" si="180"/>
        <v>4.9224514715476911E-2</v>
      </c>
      <c r="R631" s="106">
        <f>IF(K631-H630&lt;0,0,K631-H630)</f>
        <v>0</v>
      </c>
      <c r="S631" s="106">
        <f>K631-V631</f>
        <v>0</v>
      </c>
      <c r="T631" s="106">
        <f>IF(R631&gt;0,$C$6-$C$8,IF($C$6-$C$8-W631&lt;0,0,$C$6-$C$8-W631))</f>
        <v>97.214462279726973</v>
      </c>
      <c r="U631" s="107">
        <f>IF(R631=0,IF(U630+(F631-AL631/$C$23)*$C$21/($C$21+$C$22)&gt;$C$8,$C$8,U630+F631*$C$21/($C$21+$C$22)),E631)</f>
        <v>1400</v>
      </c>
      <c r="V631" s="107">
        <f>IF(R631&gt;0,0,IF(V630+(F631-AL631/$C$23)*$C$21/($C$21+$C$22)&gt;$C$8,$C$8,IF(U631=$C$8,V630+(F631-AL631/$C$23)*$C$21/$C$22,V630+(F631-AL631/$C$23)*$C$21/($C$21+$C$22))))</f>
        <v>1400</v>
      </c>
      <c r="W631" s="203">
        <f>IF(R631&gt;0,0,IF(W630+AL631/$C$23&gt;$F$23,$F$23,W630+AL631/$C$23))</f>
        <v>2.7855377202730285</v>
      </c>
      <c r="X631" s="105" t="str">
        <f>IF(R631=0,"-",FORECAST($C$8,Инклинометрия!$B$2:$B$152,Инклинометрия!$A$2:$A$152))</f>
        <v>-</v>
      </c>
      <c r="Y631" s="105" t="str">
        <f>IF(R631=0,"-",FORECAST($C$8-R631,Инклинометрия!$B$2:$B$152,Инклинометрия!$A$2:$A$152))</f>
        <v>-</v>
      </c>
      <c r="Z631" s="105" t="str">
        <f>IF(R631&gt;0,FORECAST($C$8,Инклинометрия!$B$2:$B$152,Инклинометрия!$A$2:$A$152),IF(V631=$C$8,"-",FORECAST($C$8-V631,Инклинометрия!$B$2:$B$152,Инклинометрия!$A$2:$A$152)))</f>
        <v>-</v>
      </c>
      <c r="AA631" s="105" t="str">
        <f>IF(S631=0,"-",FORECAST($C$8-(S631+V631),Инклинометрия!$B$2:$B$152,Инклинометрия!$A$2:$A$152))</f>
        <v>-</v>
      </c>
      <c r="AB631" s="105">
        <f>FORECAST($C$8+T631,Инклинометрия!$B$2:$B$152,Инклинометрия!$A$2:$A$152)</f>
        <v>1422.3537391657405</v>
      </c>
      <c r="AC631" s="105">
        <f>IF(R631=0,FORECAST($C$6-T631,Инклинометрия!$B$2:$B$152,Инклинометрия!$A$2:$A$152),FORECAST($C$8,Инклинометрия!$B$2:$B$152,Инклинометрия!$A$2:$A$152))</f>
        <v>1332.6462608342592</v>
      </c>
      <c r="AD631" s="107">
        <f>IF(R631=0,FORECAST($C$8,Инклинометрия!$B$2:$B$152,Инклинометрия!$A$2:$A$152),Y631)</f>
        <v>1330</v>
      </c>
      <c r="AE631" s="107">
        <f>FORECAST($C$8-(R631+U631),Инклинометрия!$B$2:$B$152,Инклинометрия!$A$2:$A$152)</f>
        <v>0</v>
      </c>
      <c r="AF631" s="107">
        <f>IF(V631=0,"-",FORECAST($C$8,Инклинометрия!$B$2:$B$152,Инклинометрия!$A$2:$A$152))</f>
        <v>1330</v>
      </c>
      <c r="AG631" s="107">
        <f>IF(V631=0,"-",FORECAST($C$8-V631,Инклинометрия!$B$2:$B$152,Инклинометрия!$A$2:$A$152))</f>
        <v>0</v>
      </c>
      <c r="AH631" s="107">
        <f>IF(W631=0,"-",FORECAST($C$8+W631,Инклинометрия!$B$2:$B$152,Инклинометрия!$A$2:$A$152))</f>
        <v>1332.6462608342592</v>
      </c>
      <c r="AI631" s="107">
        <f>IF(W631=0,"-",FORECAST($C$8,Инклинометрия!$B$2:$B$152,Инклинометрия!$A$2:$A$152))</f>
        <v>1330</v>
      </c>
      <c r="AK631" s="122">
        <f t="shared" si="187"/>
        <v>0</v>
      </c>
      <c r="AL631" s="67">
        <f>AK631*(B631-B630)</f>
        <v>0</v>
      </c>
      <c r="AM631" s="23">
        <f t="shared" si="189"/>
        <v>8.6725204696437436E-2</v>
      </c>
      <c r="AN631" s="26">
        <f>AN630+AK631*(B631-B630)/(2*PI()*$C$5*AN630*$K$13)</f>
        <v>0.15480061813468687</v>
      </c>
      <c r="AO631" s="87">
        <f t="shared" si="181"/>
        <v>145932.55112472404</v>
      </c>
      <c r="AP631" s="87">
        <f>IF(R631+U631&lt;$C$8,0,32*$L$23/$C$12^2*($K$10*R631+$K$8*U631)+32*$L$24/($C$14^2-$C$13^2)*($K$10*S631+$K$8*V631))</f>
        <v>44607.551124724028</v>
      </c>
      <c r="AQ631" s="66">
        <f>R631*$C$11*$C$9+U631*$C$11*$C$10</f>
        <v>14695380</v>
      </c>
      <c r="AR631" s="66">
        <f>S631*$C$11*$C$9+V631*$C$11*$C$10</f>
        <v>14695380</v>
      </c>
      <c r="AS631" s="87">
        <f>$C$11*(T631*$C$9+W631*$C$10)</f>
        <v>792178.05375968735</v>
      </c>
      <c r="AT631" s="45">
        <f t="shared" si="175"/>
        <v>15633490.60488441</v>
      </c>
      <c r="AU631" s="75"/>
    </row>
    <row r="632" spans="2:47" ht="15" thickBot="1" x14ac:dyDescent="0.35">
      <c r="B632" s="41">
        <f t="shared" si="182"/>
        <v>12020</v>
      </c>
      <c r="C632" s="8">
        <f t="shared" si="183"/>
        <v>120.2</v>
      </c>
      <c r="D632" s="73">
        <f t="shared" si="171"/>
        <v>160.76750000000001</v>
      </c>
      <c r="E632" s="29">
        <f t="shared" si="188"/>
        <v>39813.577855662479</v>
      </c>
      <c r="F632" s="29">
        <f t="shared" si="184"/>
        <v>66.24555383637778</v>
      </c>
      <c r="G632" s="29">
        <f t="shared" si="185"/>
        <v>88.603428256155269</v>
      </c>
      <c r="H632" s="17">
        <f t="shared" si="186"/>
        <v>53250.660381948277</v>
      </c>
      <c r="I632" s="29">
        <f t="shared" si="176"/>
        <v>2.2250485660981263</v>
      </c>
      <c r="J632" s="29">
        <f t="shared" si="177"/>
        <v>41.694115440740156</v>
      </c>
      <c r="K632" s="32">
        <f>IF((D631+L631+M631-AL631)/($C$21+$C$22)&gt;$C$8,$C$8,(D631+L631+M631-AL631)/($C$21+$C$22))</f>
        <v>1400</v>
      </c>
      <c r="L632" s="97">
        <f t="shared" si="172"/>
        <v>0</v>
      </c>
      <c r="M632" s="96">
        <f t="shared" si="173"/>
        <v>0</v>
      </c>
      <c r="N632" s="98">
        <f t="shared" si="178"/>
        <v>1.7179213529287818</v>
      </c>
      <c r="O632" s="100">
        <f t="shared" si="174"/>
        <v>4.2266987561397071</v>
      </c>
      <c r="P632" s="104">
        <f t="shared" si="179"/>
        <v>18.880500609176615</v>
      </c>
      <c r="Q632" s="102">
        <f t="shared" si="180"/>
        <v>4.9224514715476911E-2</v>
      </c>
      <c r="R632" s="106">
        <f>IF(K632-H631&lt;0,0,K632-H631)</f>
        <v>0</v>
      </c>
      <c r="S632" s="106">
        <f>K632-V632</f>
        <v>0</v>
      </c>
      <c r="T632" s="106">
        <f>IF(R632&gt;0,$C$6-$C$8,IF($C$6-$C$8-W632&lt;0,0,$C$6-$C$8-W632))</f>
        <v>97.214462279726973</v>
      </c>
      <c r="U632" s="107">
        <f>IF(R632=0,IF(U631+(F632-AL632/$C$23)*$C$21/($C$21+$C$22)&gt;$C$8,$C$8,U631+F632*$C$21/($C$21+$C$22)),E632)</f>
        <v>1400</v>
      </c>
      <c r="V632" s="107">
        <f>IF(R632&gt;0,0,IF(V631+(F632-AL632/$C$23)*$C$21/($C$21+$C$22)&gt;$C$8,$C$8,IF(U632=$C$8,V631+(F632-AL632/$C$23)*$C$21/$C$22,V631+(F632-AL632/$C$23)*$C$21/($C$21+$C$22))))</f>
        <v>1400</v>
      </c>
      <c r="W632" s="203">
        <f>IF(R632&gt;0,0,IF(W631+AL632/$C$23&gt;$F$23,$F$23,W631+AL632/$C$23))</f>
        <v>2.7855377202730285</v>
      </c>
      <c r="X632" s="105" t="str">
        <f>IF(R632=0,"-",FORECAST($C$8,Инклинометрия!$B$2:$B$152,Инклинометрия!$A$2:$A$152))</f>
        <v>-</v>
      </c>
      <c r="Y632" s="105" t="str">
        <f>IF(R632=0,"-",FORECAST($C$8-R632,Инклинометрия!$B$2:$B$152,Инклинометрия!$A$2:$A$152))</f>
        <v>-</v>
      </c>
      <c r="Z632" s="105" t="str">
        <f>IF(R632&gt;0,FORECAST($C$8,Инклинометрия!$B$2:$B$152,Инклинометрия!$A$2:$A$152),IF(V632=$C$8,"-",FORECAST($C$8-V632,Инклинометрия!$B$2:$B$152,Инклинометрия!$A$2:$A$152)))</f>
        <v>-</v>
      </c>
      <c r="AA632" s="105" t="str">
        <f>IF(S632=0,"-",FORECAST($C$8-(S632+V632),Инклинометрия!$B$2:$B$152,Инклинометрия!$A$2:$A$152))</f>
        <v>-</v>
      </c>
      <c r="AB632" s="105">
        <f>FORECAST($C$8+T632,Инклинометрия!$B$2:$B$152,Инклинометрия!$A$2:$A$152)</f>
        <v>1422.3537391657405</v>
      </c>
      <c r="AC632" s="105">
        <f>IF(R632=0,FORECAST($C$6-T632,Инклинометрия!$B$2:$B$152,Инклинометрия!$A$2:$A$152),FORECAST($C$8,Инклинометрия!$B$2:$B$152,Инклинометрия!$A$2:$A$152))</f>
        <v>1332.6462608342592</v>
      </c>
      <c r="AD632" s="107">
        <f>IF(R632=0,FORECAST($C$8,Инклинометрия!$B$2:$B$152,Инклинометрия!$A$2:$A$152),Y632)</f>
        <v>1330</v>
      </c>
      <c r="AE632" s="107">
        <f>FORECAST($C$8-(R632+U632),Инклинометрия!$B$2:$B$152,Инклинометрия!$A$2:$A$152)</f>
        <v>0</v>
      </c>
      <c r="AF632" s="107">
        <f>IF(V632=0,"-",FORECAST($C$8,Инклинометрия!$B$2:$B$152,Инклинометрия!$A$2:$A$152))</f>
        <v>1330</v>
      </c>
      <c r="AG632" s="107">
        <f>IF(V632=0,"-",FORECAST($C$8-V632,Инклинометрия!$B$2:$B$152,Инклинометрия!$A$2:$A$152))</f>
        <v>0</v>
      </c>
      <c r="AH632" s="107">
        <f>IF(W632=0,"-",FORECAST($C$8+W632,Инклинометрия!$B$2:$B$152,Инклинометрия!$A$2:$A$152))</f>
        <v>1332.6462608342592</v>
      </c>
      <c r="AI632" s="107">
        <f>IF(W632=0,"-",FORECAST($C$8,Инклинометрия!$B$2:$B$152,Инклинометрия!$A$2:$A$152))</f>
        <v>1330</v>
      </c>
      <c r="AK632" s="122">
        <f t="shared" si="187"/>
        <v>0</v>
      </c>
      <c r="AL632" s="67">
        <f>AK632*(B632-B631)</f>
        <v>0</v>
      </c>
      <c r="AM632" s="23">
        <f t="shared" si="189"/>
        <v>8.6725204696437436E-2</v>
      </c>
      <c r="AN632" s="26">
        <f>AN631+AK632*(B632-B631)/(2*PI()*$C$5*AN631*$K$13)</f>
        <v>0.15480061813468687</v>
      </c>
      <c r="AO632" s="87">
        <f t="shared" si="181"/>
        <v>145932.55112472404</v>
      </c>
      <c r="AP632" s="87">
        <f>IF(R632+U632&lt;$C$8,0,32*$L$23/$C$12^2*($K$10*R632+$K$8*U632)+32*$L$24/($C$14^2-$C$13^2)*($K$10*S632+$K$8*V632))</f>
        <v>44607.551124724028</v>
      </c>
      <c r="AQ632" s="66">
        <f>R632*$C$11*$C$9+U632*$C$11*$C$10</f>
        <v>14695380</v>
      </c>
      <c r="AR632" s="66">
        <f>S632*$C$11*$C$9+V632*$C$11*$C$10</f>
        <v>14695380</v>
      </c>
      <c r="AS632" s="87">
        <f>$C$11*(T632*$C$9+W632*$C$10)</f>
        <v>792178.05375968735</v>
      </c>
      <c r="AT632" s="45">
        <f t="shared" si="175"/>
        <v>15633490.60488441</v>
      </c>
      <c r="AU632" s="75"/>
    </row>
    <row r="633" spans="2:47" ht="15" thickBot="1" x14ac:dyDescent="0.35">
      <c r="B633" s="41">
        <f t="shared" si="182"/>
        <v>12040</v>
      </c>
      <c r="C633" s="8">
        <f t="shared" si="183"/>
        <v>120.4</v>
      </c>
      <c r="D633" s="73">
        <f t="shared" si="171"/>
        <v>161.035</v>
      </c>
      <c r="E633" s="29">
        <f t="shared" si="188"/>
        <v>39879.823409498858</v>
      </c>
      <c r="F633" s="29">
        <f t="shared" si="184"/>
        <v>66.24555383637778</v>
      </c>
      <c r="G633" s="29">
        <f t="shared" si="185"/>
        <v>88.603428256155269</v>
      </c>
      <c r="H633" s="17">
        <f t="shared" si="186"/>
        <v>53339.263810204429</v>
      </c>
      <c r="I633" s="29">
        <f t="shared" si="176"/>
        <v>2.2250485660981263</v>
      </c>
      <c r="J633" s="29">
        <f t="shared" si="177"/>
        <v>41.694115440740156</v>
      </c>
      <c r="K633" s="32">
        <f>IF((D632+L632+M632-AL632)/($C$21+$C$22)&gt;$C$8,$C$8,(D632+L632+M632-AL632)/($C$21+$C$22))</f>
        <v>1400</v>
      </c>
      <c r="L633" s="97">
        <f t="shared" si="172"/>
        <v>0</v>
      </c>
      <c r="M633" s="96">
        <f t="shared" si="173"/>
        <v>0</v>
      </c>
      <c r="N633" s="98">
        <f t="shared" si="178"/>
        <v>1.7179213529287818</v>
      </c>
      <c r="O633" s="100">
        <f t="shared" si="174"/>
        <v>4.2266987561397071</v>
      </c>
      <c r="P633" s="104">
        <f t="shared" si="179"/>
        <v>18.880500609176615</v>
      </c>
      <c r="Q633" s="102">
        <f t="shared" si="180"/>
        <v>4.9224514715476911E-2</v>
      </c>
      <c r="R633" s="106">
        <f>IF(K633-H632&lt;0,0,K633-H632)</f>
        <v>0</v>
      </c>
      <c r="S633" s="106">
        <f>K633-V633</f>
        <v>0</v>
      </c>
      <c r="T633" s="106">
        <f>IF(R633&gt;0,$C$6-$C$8,IF($C$6-$C$8-W633&lt;0,0,$C$6-$C$8-W633))</f>
        <v>97.214462279726973</v>
      </c>
      <c r="U633" s="107">
        <f>IF(R633=0,IF(U632+(F633-AL633/$C$23)*$C$21/($C$21+$C$22)&gt;$C$8,$C$8,U632+F633*$C$21/($C$21+$C$22)),E633)</f>
        <v>1400</v>
      </c>
      <c r="V633" s="107">
        <f>IF(R633&gt;0,0,IF(V632+(F633-AL633/$C$23)*$C$21/($C$21+$C$22)&gt;$C$8,$C$8,IF(U633=$C$8,V632+(F633-AL633/$C$23)*$C$21/$C$22,V632+(F633-AL633/$C$23)*$C$21/($C$21+$C$22))))</f>
        <v>1400</v>
      </c>
      <c r="W633" s="203">
        <f>IF(R633&gt;0,0,IF(W632+AL633/$C$23&gt;$F$23,$F$23,W632+AL633/$C$23))</f>
        <v>2.7855377202730285</v>
      </c>
      <c r="X633" s="105" t="str">
        <f>IF(R633=0,"-",FORECAST($C$8,Инклинометрия!$B$2:$B$152,Инклинометрия!$A$2:$A$152))</f>
        <v>-</v>
      </c>
      <c r="Y633" s="105" t="str">
        <f>IF(R633=0,"-",FORECAST($C$8-R633,Инклинометрия!$B$2:$B$152,Инклинометрия!$A$2:$A$152))</f>
        <v>-</v>
      </c>
      <c r="Z633" s="105" t="str">
        <f>IF(R633&gt;0,FORECAST($C$8,Инклинометрия!$B$2:$B$152,Инклинометрия!$A$2:$A$152),IF(V633=$C$8,"-",FORECAST($C$8-V633,Инклинометрия!$B$2:$B$152,Инклинометрия!$A$2:$A$152)))</f>
        <v>-</v>
      </c>
      <c r="AA633" s="105" t="str">
        <f>IF(S633=0,"-",FORECAST($C$8-(S633+V633),Инклинометрия!$B$2:$B$152,Инклинометрия!$A$2:$A$152))</f>
        <v>-</v>
      </c>
      <c r="AB633" s="105">
        <f>FORECAST($C$8+T633,Инклинометрия!$B$2:$B$152,Инклинометрия!$A$2:$A$152)</f>
        <v>1422.3537391657405</v>
      </c>
      <c r="AC633" s="105">
        <f>IF(R633=0,FORECAST($C$6-T633,Инклинометрия!$B$2:$B$152,Инклинометрия!$A$2:$A$152),FORECAST($C$8,Инклинометрия!$B$2:$B$152,Инклинометрия!$A$2:$A$152))</f>
        <v>1332.6462608342592</v>
      </c>
      <c r="AD633" s="107">
        <f>IF(R633=0,FORECAST($C$8,Инклинометрия!$B$2:$B$152,Инклинометрия!$A$2:$A$152),Y633)</f>
        <v>1330</v>
      </c>
      <c r="AE633" s="107">
        <f>FORECAST($C$8-(R633+U633),Инклинометрия!$B$2:$B$152,Инклинометрия!$A$2:$A$152)</f>
        <v>0</v>
      </c>
      <c r="AF633" s="107">
        <f>IF(V633=0,"-",FORECAST($C$8,Инклинометрия!$B$2:$B$152,Инклинометрия!$A$2:$A$152))</f>
        <v>1330</v>
      </c>
      <c r="AG633" s="107">
        <f>IF(V633=0,"-",FORECAST($C$8-V633,Инклинометрия!$B$2:$B$152,Инклинометрия!$A$2:$A$152))</f>
        <v>0</v>
      </c>
      <c r="AH633" s="107">
        <f>IF(W633=0,"-",FORECAST($C$8+W633,Инклинометрия!$B$2:$B$152,Инклинометрия!$A$2:$A$152))</f>
        <v>1332.6462608342592</v>
      </c>
      <c r="AI633" s="107">
        <f>IF(W633=0,"-",FORECAST($C$8,Инклинометрия!$B$2:$B$152,Инклинометрия!$A$2:$A$152))</f>
        <v>1330</v>
      </c>
      <c r="AK633" s="122">
        <f t="shared" si="187"/>
        <v>0</v>
      </c>
      <c r="AL633" s="67">
        <f>AK633*(B633-B632)</f>
        <v>0</v>
      </c>
      <c r="AM633" s="23">
        <f t="shared" si="189"/>
        <v>8.6725204696437436E-2</v>
      </c>
      <c r="AN633" s="26">
        <f>AN632+AK633*(B633-B632)/(2*PI()*$C$5*AN632*$K$13)</f>
        <v>0.15480061813468687</v>
      </c>
      <c r="AO633" s="87">
        <f t="shared" si="181"/>
        <v>145932.55112472404</v>
      </c>
      <c r="AP633" s="87">
        <f>IF(R633+U633&lt;$C$8,0,32*$L$23/$C$12^2*($K$10*R633+$K$8*U633)+32*$L$24/($C$14^2-$C$13^2)*($K$10*S633+$K$8*V633))</f>
        <v>44607.551124724028</v>
      </c>
      <c r="AQ633" s="66">
        <f>R633*$C$11*$C$9+U633*$C$11*$C$10</f>
        <v>14695380</v>
      </c>
      <c r="AR633" s="66">
        <f>S633*$C$11*$C$9+V633*$C$11*$C$10</f>
        <v>14695380</v>
      </c>
      <c r="AS633" s="87">
        <f>$C$11*(T633*$C$9+W633*$C$10)</f>
        <v>792178.05375968735</v>
      </c>
      <c r="AT633" s="45">
        <f t="shared" si="175"/>
        <v>15633490.60488441</v>
      </c>
      <c r="AU633" s="75"/>
    </row>
    <row r="634" spans="2:47" ht="15" thickBot="1" x14ac:dyDescent="0.35">
      <c r="B634" s="41">
        <f t="shared" si="182"/>
        <v>12060</v>
      </c>
      <c r="C634" s="8">
        <f t="shared" si="183"/>
        <v>120.60000000000001</v>
      </c>
      <c r="D634" s="73">
        <f t="shared" si="171"/>
        <v>161.30250000000001</v>
      </c>
      <c r="E634" s="29">
        <f t="shared" si="188"/>
        <v>39946.06896333523</v>
      </c>
      <c r="F634" s="29">
        <f t="shared" si="184"/>
        <v>66.24555383637778</v>
      </c>
      <c r="G634" s="29">
        <f t="shared" si="185"/>
        <v>88.603428256155269</v>
      </c>
      <c r="H634" s="17">
        <f t="shared" si="186"/>
        <v>53427.867238460582</v>
      </c>
      <c r="I634" s="29">
        <f t="shared" si="176"/>
        <v>2.2250485660981263</v>
      </c>
      <c r="J634" s="29">
        <f t="shared" si="177"/>
        <v>41.694115440740156</v>
      </c>
      <c r="K634" s="32">
        <f>IF((D633+L633+M633-AL633)/($C$21+$C$22)&gt;$C$8,$C$8,(D633+L633+M633-AL633)/($C$21+$C$22))</f>
        <v>1400</v>
      </c>
      <c r="L634" s="97">
        <f t="shared" si="172"/>
        <v>0</v>
      </c>
      <c r="M634" s="96">
        <f t="shared" si="173"/>
        <v>0</v>
      </c>
      <c r="N634" s="98">
        <f t="shared" si="178"/>
        <v>1.7179213529287818</v>
      </c>
      <c r="O634" s="100">
        <f t="shared" si="174"/>
        <v>4.2266987561397071</v>
      </c>
      <c r="P634" s="104">
        <f t="shared" si="179"/>
        <v>18.880500609176615</v>
      </c>
      <c r="Q634" s="102">
        <f t="shared" si="180"/>
        <v>4.9224514715476911E-2</v>
      </c>
      <c r="R634" s="106">
        <f>IF(K634-H633&lt;0,0,K634-H633)</f>
        <v>0</v>
      </c>
      <c r="S634" s="106">
        <f>K634-V634</f>
        <v>0</v>
      </c>
      <c r="T634" s="106">
        <f>IF(R634&gt;0,$C$6-$C$8,IF($C$6-$C$8-W634&lt;0,0,$C$6-$C$8-W634))</f>
        <v>97.214462279726973</v>
      </c>
      <c r="U634" s="107">
        <f>IF(R634=0,IF(U633+(F634-AL634/$C$23)*$C$21/($C$21+$C$22)&gt;$C$8,$C$8,U633+F634*$C$21/($C$21+$C$22)),E634)</f>
        <v>1400</v>
      </c>
      <c r="V634" s="107">
        <f>IF(R634&gt;0,0,IF(V633+(F634-AL634/$C$23)*$C$21/($C$21+$C$22)&gt;$C$8,$C$8,IF(U634=$C$8,V633+(F634-AL634/$C$23)*$C$21/$C$22,V633+(F634-AL634/$C$23)*$C$21/($C$21+$C$22))))</f>
        <v>1400</v>
      </c>
      <c r="W634" s="203">
        <f>IF(R634&gt;0,0,IF(W633+AL634/$C$23&gt;$F$23,$F$23,W633+AL634/$C$23))</f>
        <v>2.7855377202730285</v>
      </c>
      <c r="X634" s="105" t="str">
        <f>IF(R634=0,"-",FORECAST($C$8,Инклинометрия!$B$2:$B$152,Инклинометрия!$A$2:$A$152))</f>
        <v>-</v>
      </c>
      <c r="Y634" s="105" t="str">
        <f>IF(R634=0,"-",FORECAST($C$8-R634,Инклинометрия!$B$2:$B$152,Инклинометрия!$A$2:$A$152))</f>
        <v>-</v>
      </c>
      <c r="Z634" s="105" t="str">
        <f>IF(R634&gt;0,FORECAST($C$8,Инклинометрия!$B$2:$B$152,Инклинометрия!$A$2:$A$152),IF(V634=$C$8,"-",FORECAST($C$8-V634,Инклинометрия!$B$2:$B$152,Инклинометрия!$A$2:$A$152)))</f>
        <v>-</v>
      </c>
      <c r="AA634" s="105" t="str">
        <f>IF(S634=0,"-",FORECAST($C$8-(S634+V634),Инклинометрия!$B$2:$B$152,Инклинометрия!$A$2:$A$152))</f>
        <v>-</v>
      </c>
      <c r="AB634" s="105">
        <f>FORECAST($C$8+T634,Инклинометрия!$B$2:$B$152,Инклинометрия!$A$2:$A$152)</f>
        <v>1422.3537391657405</v>
      </c>
      <c r="AC634" s="105">
        <f>IF(R634=0,FORECAST($C$6-T634,Инклинометрия!$B$2:$B$152,Инклинометрия!$A$2:$A$152),FORECAST($C$8,Инклинометрия!$B$2:$B$152,Инклинометрия!$A$2:$A$152))</f>
        <v>1332.6462608342592</v>
      </c>
      <c r="AD634" s="107">
        <f>IF(R634=0,FORECAST($C$8,Инклинометрия!$B$2:$B$152,Инклинометрия!$A$2:$A$152),Y634)</f>
        <v>1330</v>
      </c>
      <c r="AE634" s="107">
        <f>FORECAST($C$8-(R634+U634),Инклинометрия!$B$2:$B$152,Инклинометрия!$A$2:$A$152)</f>
        <v>0</v>
      </c>
      <c r="AF634" s="107">
        <f>IF(V634=0,"-",FORECAST($C$8,Инклинометрия!$B$2:$B$152,Инклинометрия!$A$2:$A$152))</f>
        <v>1330</v>
      </c>
      <c r="AG634" s="107">
        <f>IF(V634=0,"-",FORECAST($C$8-V634,Инклинометрия!$B$2:$B$152,Инклинометрия!$A$2:$A$152))</f>
        <v>0</v>
      </c>
      <c r="AH634" s="107">
        <f>IF(W634=0,"-",FORECAST($C$8+W634,Инклинометрия!$B$2:$B$152,Инклинометрия!$A$2:$A$152))</f>
        <v>1332.6462608342592</v>
      </c>
      <c r="AI634" s="107">
        <f>IF(W634=0,"-",FORECAST($C$8,Инклинометрия!$B$2:$B$152,Инклинометрия!$A$2:$A$152))</f>
        <v>1330</v>
      </c>
      <c r="AK634" s="122">
        <f t="shared" si="187"/>
        <v>0</v>
      </c>
      <c r="AL634" s="67">
        <f>AK634*(B634-B633)</f>
        <v>0</v>
      </c>
      <c r="AM634" s="23">
        <f t="shared" si="189"/>
        <v>8.6725204696437436E-2</v>
      </c>
      <c r="AN634" s="26">
        <f>AN633+AK634*(B634-B633)/(2*PI()*$C$5*AN633*$K$13)</f>
        <v>0.15480061813468687</v>
      </c>
      <c r="AO634" s="87">
        <f t="shared" si="181"/>
        <v>145932.55112472404</v>
      </c>
      <c r="AP634" s="87">
        <f>IF(R634+U634&lt;$C$8,0,32*$L$23/$C$12^2*($K$10*R634+$K$8*U634)+32*$L$24/($C$14^2-$C$13^2)*($K$10*S634+$K$8*V634))</f>
        <v>44607.551124724028</v>
      </c>
      <c r="AQ634" s="66">
        <f>R634*$C$11*$C$9+U634*$C$11*$C$10</f>
        <v>14695380</v>
      </c>
      <c r="AR634" s="66">
        <f>S634*$C$11*$C$9+V634*$C$11*$C$10</f>
        <v>14695380</v>
      </c>
      <c r="AS634" s="87">
        <f>$C$11*(T634*$C$9+W634*$C$10)</f>
        <v>792178.05375968735</v>
      </c>
      <c r="AT634" s="45">
        <f t="shared" si="175"/>
        <v>15633490.60488441</v>
      </c>
      <c r="AU634" s="75"/>
    </row>
    <row r="635" spans="2:47" ht="15" thickBot="1" x14ac:dyDescent="0.35">
      <c r="B635" s="41">
        <f t="shared" si="182"/>
        <v>12080</v>
      </c>
      <c r="C635" s="8">
        <f t="shared" si="183"/>
        <v>120.8</v>
      </c>
      <c r="D635" s="73">
        <f t="shared" si="171"/>
        <v>161.57</v>
      </c>
      <c r="E635" s="29">
        <f t="shared" si="188"/>
        <v>40012.31451717161</v>
      </c>
      <c r="F635" s="29">
        <f t="shared" si="184"/>
        <v>66.245553836373062</v>
      </c>
      <c r="G635" s="29">
        <f t="shared" si="185"/>
        <v>88.603428256148959</v>
      </c>
      <c r="H635" s="17">
        <f t="shared" si="186"/>
        <v>53516.470666716734</v>
      </c>
      <c r="I635" s="29">
        <f t="shared" si="176"/>
        <v>2.2250485660981263</v>
      </c>
      <c r="J635" s="29">
        <f t="shared" si="177"/>
        <v>41.69411544073867</v>
      </c>
      <c r="K635" s="32">
        <f>IF((D634+L634+M634-AL634)/($C$21+$C$22)&gt;$C$8,$C$8,(D634+L634+M634-AL634)/($C$21+$C$22))</f>
        <v>1400</v>
      </c>
      <c r="L635" s="97">
        <f t="shared" si="172"/>
        <v>0</v>
      </c>
      <c r="M635" s="96">
        <f t="shared" si="173"/>
        <v>0</v>
      </c>
      <c r="N635" s="98">
        <f t="shared" si="178"/>
        <v>1.7179213529287818</v>
      </c>
      <c r="O635" s="100">
        <f t="shared" si="174"/>
        <v>4.2266987561397071</v>
      </c>
      <c r="P635" s="104">
        <f t="shared" si="179"/>
        <v>18.880500609176615</v>
      </c>
      <c r="Q635" s="102">
        <f t="shared" si="180"/>
        <v>4.9224514715476911E-2</v>
      </c>
      <c r="R635" s="106">
        <f>IF(K635-H634&lt;0,0,K635-H634)</f>
        <v>0</v>
      </c>
      <c r="S635" s="106">
        <f>K635-V635</f>
        <v>0</v>
      </c>
      <c r="T635" s="106">
        <f>IF(R635&gt;0,$C$6-$C$8,IF($C$6-$C$8-W635&lt;0,0,$C$6-$C$8-W635))</f>
        <v>97.214462279726973</v>
      </c>
      <c r="U635" s="107">
        <f>IF(R635=0,IF(U634+(F635-AL635/$C$23)*$C$21/($C$21+$C$22)&gt;$C$8,$C$8,U634+F635*$C$21/($C$21+$C$22)),E635)</f>
        <v>1400</v>
      </c>
      <c r="V635" s="107">
        <f>IF(R635&gt;0,0,IF(V634+(F635-AL635/$C$23)*$C$21/($C$21+$C$22)&gt;$C$8,$C$8,IF(U635=$C$8,V634+(F635-AL635/$C$23)*$C$21/$C$22,V634+(F635-AL635/$C$23)*$C$21/($C$21+$C$22))))</f>
        <v>1400</v>
      </c>
      <c r="W635" s="203">
        <f>IF(R635&gt;0,0,IF(W634+AL635/$C$23&gt;$F$23,$F$23,W634+AL635/$C$23))</f>
        <v>2.7855377202730285</v>
      </c>
      <c r="X635" s="105" t="str">
        <f>IF(R635=0,"-",FORECAST($C$8,Инклинометрия!$B$2:$B$152,Инклинометрия!$A$2:$A$152))</f>
        <v>-</v>
      </c>
      <c r="Y635" s="105" t="str">
        <f>IF(R635=0,"-",FORECAST($C$8-R635,Инклинометрия!$B$2:$B$152,Инклинометрия!$A$2:$A$152))</f>
        <v>-</v>
      </c>
      <c r="Z635" s="105" t="str">
        <f>IF(R635&gt;0,FORECAST($C$8,Инклинометрия!$B$2:$B$152,Инклинометрия!$A$2:$A$152),IF(V635=$C$8,"-",FORECAST($C$8-V635,Инклинометрия!$B$2:$B$152,Инклинометрия!$A$2:$A$152)))</f>
        <v>-</v>
      </c>
      <c r="AA635" s="105" t="str">
        <f>IF(S635=0,"-",FORECAST($C$8-(S635+V635),Инклинометрия!$B$2:$B$152,Инклинометрия!$A$2:$A$152))</f>
        <v>-</v>
      </c>
      <c r="AB635" s="105">
        <f>FORECAST($C$8+T635,Инклинометрия!$B$2:$B$152,Инклинометрия!$A$2:$A$152)</f>
        <v>1422.3537391657405</v>
      </c>
      <c r="AC635" s="105">
        <f>IF(R635=0,FORECAST($C$6-T635,Инклинометрия!$B$2:$B$152,Инклинометрия!$A$2:$A$152),FORECAST($C$8,Инклинометрия!$B$2:$B$152,Инклинометрия!$A$2:$A$152))</f>
        <v>1332.6462608342592</v>
      </c>
      <c r="AD635" s="107">
        <f>IF(R635=0,FORECAST($C$8,Инклинометрия!$B$2:$B$152,Инклинометрия!$A$2:$A$152),Y635)</f>
        <v>1330</v>
      </c>
      <c r="AE635" s="107">
        <f>FORECAST($C$8-(R635+U635),Инклинометрия!$B$2:$B$152,Инклинометрия!$A$2:$A$152)</f>
        <v>0</v>
      </c>
      <c r="AF635" s="107">
        <f>IF(V635=0,"-",FORECAST($C$8,Инклинометрия!$B$2:$B$152,Инклинометрия!$A$2:$A$152))</f>
        <v>1330</v>
      </c>
      <c r="AG635" s="107">
        <f>IF(V635=0,"-",FORECAST($C$8-V635,Инклинометрия!$B$2:$B$152,Инклинометрия!$A$2:$A$152))</f>
        <v>0</v>
      </c>
      <c r="AH635" s="107">
        <f>IF(W635=0,"-",FORECAST($C$8+W635,Инклинометрия!$B$2:$B$152,Инклинометрия!$A$2:$A$152))</f>
        <v>1332.6462608342592</v>
      </c>
      <c r="AI635" s="107">
        <f>IF(W635=0,"-",FORECAST($C$8,Инклинометрия!$B$2:$B$152,Инклинометрия!$A$2:$A$152))</f>
        <v>1330</v>
      </c>
      <c r="AK635" s="122">
        <f t="shared" si="187"/>
        <v>0</v>
      </c>
      <c r="AL635" s="67">
        <f>AK635*(B635-B634)</f>
        <v>0</v>
      </c>
      <c r="AM635" s="23">
        <f t="shared" si="189"/>
        <v>8.6725204696437436E-2</v>
      </c>
      <c r="AN635" s="26">
        <f>AN634+AK635*(B635-B634)/(2*PI()*$C$5*AN634*$K$13)</f>
        <v>0.15480061813468687</v>
      </c>
      <c r="AO635" s="87">
        <f t="shared" si="181"/>
        <v>145932.55112472404</v>
      </c>
      <c r="AP635" s="87">
        <f>IF(R635+U635&lt;$C$8,0,32*$L$23/$C$12^2*($K$10*R635+$K$8*U635)+32*$L$24/($C$14^2-$C$13^2)*($K$10*S635+$K$8*V635))</f>
        <v>44607.551124724028</v>
      </c>
      <c r="AQ635" s="66">
        <f>R635*$C$11*$C$9+U635*$C$11*$C$10</f>
        <v>14695380</v>
      </c>
      <c r="AR635" s="66">
        <f>S635*$C$11*$C$9+V635*$C$11*$C$10</f>
        <v>14695380</v>
      </c>
      <c r="AS635" s="87">
        <f>$C$11*(T635*$C$9+W635*$C$10)</f>
        <v>792178.05375968735</v>
      </c>
      <c r="AT635" s="45">
        <f t="shared" si="175"/>
        <v>15633490.60488441</v>
      </c>
      <c r="AU635" s="75"/>
    </row>
    <row r="636" spans="2:47" ht="15" thickBot="1" x14ac:dyDescent="0.35">
      <c r="B636" s="41">
        <f t="shared" si="182"/>
        <v>12100</v>
      </c>
      <c r="C636" s="8">
        <f t="shared" si="183"/>
        <v>121</v>
      </c>
      <c r="D636" s="73">
        <f t="shared" si="171"/>
        <v>161.83750000000001</v>
      </c>
      <c r="E636" s="29">
        <f t="shared" si="188"/>
        <v>40078.560071007989</v>
      </c>
      <c r="F636" s="29">
        <f t="shared" si="184"/>
        <v>66.24555383637778</v>
      </c>
      <c r="G636" s="29">
        <f t="shared" si="185"/>
        <v>88.603428256155269</v>
      </c>
      <c r="H636" s="17">
        <f t="shared" si="186"/>
        <v>53605.074094972886</v>
      </c>
      <c r="I636" s="29">
        <f t="shared" si="176"/>
        <v>2.2250485660981263</v>
      </c>
      <c r="J636" s="29">
        <f t="shared" si="177"/>
        <v>41.694115440740156</v>
      </c>
      <c r="K636" s="32">
        <f>IF((D635+L635+M635-AL635)/($C$21+$C$22)&gt;$C$8,$C$8,(D635+L635+M635-AL635)/($C$21+$C$22))</f>
        <v>1400</v>
      </c>
      <c r="L636" s="97">
        <f t="shared" si="172"/>
        <v>0</v>
      </c>
      <c r="M636" s="96">
        <f t="shared" si="173"/>
        <v>0</v>
      </c>
      <c r="N636" s="98">
        <f t="shared" si="178"/>
        <v>1.7179213529287818</v>
      </c>
      <c r="O636" s="100">
        <f t="shared" si="174"/>
        <v>4.2266987561397071</v>
      </c>
      <c r="P636" s="104">
        <f t="shared" si="179"/>
        <v>18.880500609176615</v>
      </c>
      <c r="Q636" s="102">
        <f t="shared" si="180"/>
        <v>4.9224514715476911E-2</v>
      </c>
      <c r="R636" s="106">
        <f>IF(K636-H635&lt;0,0,K636-H635)</f>
        <v>0</v>
      </c>
      <c r="S636" s="106">
        <f>K636-V636</f>
        <v>0</v>
      </c>
      <c r="T636" s="106">
        <f>IF(R636&gt;0,$C$6-$C$8,IF($C$6-$C$8-W636&lt;0,0,$C$6-$C$8-W636))</f>
        <v>97.214462279726973</v>
      </c>
      <c r="U636" s="107">
        <f>IF(R636=0,IF(U635+(F636-AL636/$C$23)*$C$21/($C$21+$C$22)&gt;$C$8,$C$8,U635+F636*$C$21/($C$21+$C$22)),E636)</f>
        <v>1400</v>
      </c>
      <c r="V636" s="107">
        <f>IF(R636&gt;0,0,IF(V635+(F636-AL636/$C$23)*$C$21/($C$21+$C$22)&gt;$C$8,$C$8,IF(U636=$C$8,V635+(F636-AL636/$C$23)*$C$21/$C$22,V635+(F636-AL636/$C$23)*$C$21/($C$21+$C$22))))</f>
        <v>1400</v>
      </c>
      <c r="W636" s="203">
        <f>IF(R636&gt;0,0,IF(W635+AL636/$C$23&gt;$F$23,$F$23,W635+AL636/$C$23))</f>
        <v>2.7855377202730285</v>
      </c>
      <c r="X636" s="105" t="str">
        <f>IF(R636=0,"-",FORECAST($C$8,Инклинометрия!$B$2:$B$152,Инклинометрия!$A$2:$A$152))</f>
        <v>-</v>
      </c>
      <c r="Y636" s="105" t="str">
        <f>IF(R636=0,"-",FORECAST($C$8-R636,Инклинометрия!$B$2:$B$152,Инклинометрия!$A$2:$A$152))</f>
        <v>-</v>
      </c>
      <c r="Z636" s="105" t="str">
        <f>IF(R636&gt;0,FORECAST($C$8,Инклинометрия!$B$2:$B$152,Инклинометрия!$A$2:$A$152),IF(V636=$C$8,"-",FORECAST($C$8-V636,Инклинометрия!$B$2:$B$152,Инклинометрия!$A$2:$A$152)))</f>
        <v>-</v>
      </c>
      <c r="AA636" s="105" t="str">
        <f>IF(S636=0,"-",FORECAST($C$8-(S636+V636),Инклинометрия!$B$2:$B$152,Инклинометрия!$A$2:$A$152))</f>
        <v>-</v>
      </c>
      <c r="AB636" s="105">
        <f>FORECAST($C$8+T636,Инклинометрия!$B$2:$B$152,Инклинометрия!$A$2:$A$152)</f>
        <v>1422.3537391657405</v>
      </c>
      <c r="AC636" s="105">
        <f>IF(R636=0,FORECAST($C$6-T636,Инклинометрия!$B$2:$B$152,Инклинометрия!$A$2:$A$152),FORECAST($C$8,Инклинометрия!$B$2:$B$152,Инклинометрия!$A$2:$A$152))</f>
        <v>1332.6462608342592</v>
      </c>
      <c r="AD636" s="107">
        <f>IF(R636=0,FORECAST($C$8,Инклинометрия!$B$2:$B$152,Инклинометрия!$A$2:$A$152),Y636)</f>
        <v>1330</v>
      </c>
      <c r="AE636" s="107">
        <f>FORECAST($C$8-(R636+U636),Инклинометрия!$B$2:$B$152,Инклинометрия!$A$2:$A$152)</f>
        <v>0</v>
      </c>
      <c r="AF636" s="107">
        <f>IF(V636=0,"-",FORECAST($C$8,Инклинометрия!$B$2:$B$152,Инклинометрия!$A$2:$A$152))</f>
        <v>1330</v>
      </c>
      <c r="AG636" s="107">
        <f>IF(V636=0,"-",FORECAST($C$8-V636,Инклинометрия!$B$2:$B$152,Инклинометрия!$A$2:$A$152))</f>
        <v>0</v>
      </c>
      <c r="AH636" s="107">
        <f>IF(W636=0,"-",FORECAST($C$8+W636,Инклинометрия!$B$2:$B$152,Инклинометрия!$A$2:$A$152))</f>
        <v>1332.6462608342592</v>
      </c>
      <c r="AI636" s="107">
        <f>IF(W636=0,"-",FORECAST($C$8,Инклинометрия!$B$2:$B$152,Инклинометрия!$A$2:$A$152))</f>
        <v>1330</v>
      </c>
      <c r="AK636" s="122">
        <f t="shared" si="187"/>
        <v>0</v>
      </c>
      <c r="AL636" s="67">
        <f>AK636*(B636-B635)</f>
        <v>0</v>
      </c>
      <c r="AM636" s="23">
        <f t="shared" si="189"/>
        <v>8.6725204696437436E-2</v>
      </c>
      <c r="AN636" s="26">
        <f>AN635+AK636*(B636-B635)/(2*PI()*$C$5*AN635*$K$13)</f>
        <v>0.15480061813468687</v>
      </c>
      <c r="AO636" s="87">
        <f t="shared" si="181"/>
        <v>145932.55112472404</v>
      </c>
      <c r="AP636" s="87">
        <f>IF(R636+U636&lt;$C$8,0,32*$L$23/$C$12^2*($K$10*R636+$K$8*U636)+32*$L$24/($C$14^2-$C$13^2)*($K$10*S636+$K$8*V636))</f>
        <v>44607.551124724028</v>
      </c>
      <c r="AQ636" s="66">
        <f>R636*$C$11*$C$9+U636*$C$11*$C$10</f>
        <v>14695380</v>
      </c>
      <c r="AR636" s="66">
        <f>S636*$C$11*$C$9+V636*$C$11*$C$10</f>
        <v>14695380</v>
      </c>
      <c r="AS636" s="87">
        <f>$C$11*(T636*$C$9+W636*$C$10)</f>
        <v>792178.05375968735</v>
      </c>
      <c r="AT636" s="45">
        <f t="shared" si="175"/>
        <v>15633490.60488441</v>
      </c>
      <c r="AU636" s="75"/>
    </row>
    <row r="637" spans="2:47" ht="15" thickBot="1" x14ac:dyDescent="0.35">
      <c r="B637" s="41">
        <f t="shared" si="182"/>
        <v>12120</v>
      </c>
      <c r="C637" s="8">
        <f t="shared" si="183"/>
        <v>121.2</v>
      </c>
      <c r="D637" s="73">
        <f t="shared" si="171"/>
        <v>162.10499999999999</v>
      </c>
      <c r="E637" s="29">
        <f t="shared" si="188"/>
        <v>40144.805624844361</v>
      </c>
      <c r="F637" s="29">
        <f t="shared" si="184"/>
        <v>66.24555383637778</v>
      </c>
      <c r="G637" s="29">
        <f t="shared" si="185"/>
        <v>88.603428256155269</v>
      </c>
      <c r="H637" s="17">
        <f t="shared" si="186"/>
        <v>53693.677523229038</v>
      </c>
      <c r="I637" s="29">
        <f t="shared" si="176"/>
        <v>2.2250485660981263</v>
      </c>
      <c r="J637" s="29">
        <f t="shared" si="177"/>
        <v>41.694115440740156</v>
      </c>
      <c r="K637" s="32">
        <f>IF((D636+L636+M636-AL636)/($C$21+$C$22)&gt;$C$8,$C$8,(D636+L636+M636-AL636)/($C$21+$C$22))</f>
        <v>1400</v>
      </c>
      <c r="L637" s="97">
        <f t="shared" si="172"/>
        <v>0</v>
      </c>
      <c r="M637" s="96">
        <f t="shared" si="173"/>
        <v>0</v>
      </c>
      <c r="N637" s="98">
        <f t="shared" si="178"/>
        <v>1.7179213529287818</v>
      </c>
      <c r="O637" s="100">
        <f t="shared" si="174"/>
        <v>4.2266987561397071</v>
      </c>
      <c r="P637" s="104">
        <f t="shared" si="179"/>
        <v>18.880500609176615</v>
      </c>
      <c r="Q637" s="102">
        <f t="shared" si="180"/>
        <v>4.9224514715476911E-2</v>
      </c>
      <c r="R637" s="106">
        <f>IF(K637-H636&lt;0,0,K637-H636)</f>
        <v>0</v>
      </c>
      <c r="S637" s="106">
        <f>K637-V637</f>
        <v>0</v>
      </c>
      <c r="T637" s="106">
        <f>IF(R637&gt;0,$C$6-$C$8,IF($C$6-$C$8-W637&lt;0,0,$C$6-$C$8-W637))</f>
        <v>97.214462279726973</v>
      </c>
      <c r="U637" s="107">
        <f>IF(R637=0,IF(U636+(F637-AL637/$C$23)*$C$21/($C$21+$C$22)&gt;$C$8,$C$8,U636+F637*$C$21/($C$21+$C$22)),E637)</f>
        <v>1400</v>
      </c>
      <c r="V637" s="107">
        <f>IF(R637&gt;0,0,IF(V636+(F637-AL637/$C$23)*$C$21/($C$21+$C$22)&gt;$C$8,$C$8,IF(U637=$C$8,V636+(F637-AL637/$C$23)*$C$21/$C$22,V636+(F637-AL637/$C$23)*$C$21/($C$21+$C$22))))</f>
        <v>1400</v>
      </c>
      <c r="W637" s="203">
        <f>IF(R637&gt;0,0,IF(W636+AL637/$C$23&gt;$F$23,$F$23,W636+AL637/$C$23))</f>
        <v>2.7855377202730285</v>
      </c>
      <c r="X637" s="105" t="str">
        <f>IF(R637=0,"-",FORECAST($C$8,Инклинометрия!$B$2:$B$152,Инклинометрия!$A$2:$A$152))</f>
        <v>-</v>
      </c>
      <c r="Y637" s="105" t="str">
        <f>IF(R637=0,"-",FORECAST($C$8-R637,Инклинометрия!$B$2:$B$152,Инклинометрия!$A$2:$A$152))</f>
        <v>-</v>
      </c>
      <c r="Z637" s="105" t="str">
        <f>IF(R637&gt;0,FORECAST($C$8,Инклинометрия!$B$2:$B$152,Инклинометрия!$A$2:$A$152),IF(V637=$C$8,"-",FORECAST($C$8-V637,Инклинометрия!$B$2:$B$152,Инклинометрия!$A$2:$A$152)))</f>
        <v>-</v>
      </c>
      <c r="AA637" s="105" t="str">
        <f>IF(S637=0,"-",FORECAST($C$8-(S637+V637),Инклинометрия!$B$2:$B$152,Инклинометрия!$A$2:$A$152))</f>
        <v>-</v>
      </c>
      <c r="AB637" s="105">
        <f>FORECAST($C$8+T637,Инклинометрия!$B$2:$B$152,Инклинометрия!$A$2:$A$152)</f>
        <v>1422.3537391657405</v>
      </c>
      <c r="AC637" s="105">
        <f>IF(R637=0,FORECAST($C$6-T637,Инклинометрия!$B$2:$B$152,Инклинометрия!$A$2:$A$152),FORECAST($C$8,Инклинометрия!$B$2:$B$152,Инклинометрия!$A$2:$A$152))</f>
        <v>1332.6462608342592</v>
      </c>
      <c r="AD637" s="107">
        <f>IF(R637=0,FORECAST($C$8,Инклинометрия!$B$2:$B$152,Инклинометрия!$A$2:$A$152),Y637)</f>
        <v>1330</v>
      </c>
      <c r="AE637" s="107">
        <f>FORECAST($C$8-(R637+U637),Инклинометрия!$B$2:$B$152,Инклинометрия!$A$2:$A$152)</f>
        <v>0</v>
      </c>
      <c r="AF637" s="107">
        <f>IF(V637=0,"-",FORECAST($C$8,Инклинометрия!$B$2:$B$152,Инклинометрия!$A$2:$A$152))</f>
        <v>1330</v>
      </c>
      <c r="AG637" s="107">
        <f>IF(V637=0,"-",FORECAST($C$8-V637,Инклинометрия!$B$2:$B$152,Инклинометрия!$A$2:$A$152))</f>
        <v>0</v>
      </c>
      <c r="AH637" s="107">
        <f>IF(W637=0,"-",FORECAST($C$8+W637,Инклинометрия!$B$2:$B$152,Инклинометрия!$A$2:$A$152))</f>
        <v>1332.6462608342592</v>
      </c>
      <c r="AI637" s="107">
        <f>IF(W637=0,"-",FORECAST($C$8,Инклинометрия!$B$2:$B$152,Инклинометрия!$A$2:$A$152))</f>
        <v>1330</v>
      </c>
      <c r="AK637" s="122">
        <f t="shared" si="187"/>
        <v>0</v>
      </c>
      <c r="AL637" s="67">
        <f>AK637*(B637-B636)</f>
        <v>0</v>
      </c>
      <c r="AM637" s="23">
        <f t="shared" si="189"/>
        <v>8.6725204696437436E-2</v>
      </c>
      <c r="AN637" s="26">
        <f>AN636+AK637*(B637-B636)/(2*PI()*$C$5*AN636*$K$13)</f>
        <v>0.15480061813468687</v>
      </c>
      <c r="AO637" s="87">
        <f t="shared" si="181"/>
        <v>145932.55112472404</v>
      </c>
      <c r="AP637" s="87">
        <f>IF(R637+U637&lt;$C$8,0,32*$L$23/$C$12^2*($K$10*R637+$K$8*U637)+32*$L$24/($C$14^2-$C$13^2)*($K$10*S637+$K$8*V637))</f>
        <v>44607.551124724028</v>
      </c>
      <c r="AQ637" s="66">
        <f>R637*$C$11*$C$9+U637*$C$11*$C$10</f>
        <v>14695380</v>
      </c>
      <c r="AR637" s="66">
        <f>S637*$C$11*$C$9+V637*$C$11*$C$10</f>
        <v>14695380</v>
      </c>
      <c r="AS637" s="87">
        <f>$C$11*(T637*$C$9+W637*$C$10)</f>
        <v>792178.05375968735</v>
      </c>
      <c r="AT637" s="45">
        <f t="shared" si="175"/>
        <v>15633490.60488441</v>
      </c>
      <c r="AU637" s="75"/>
    </row>
    <row r="638" spans="2:47" ht="15" thickBot="1" x14ac:dyDescent="0.35">
      <c r="B638" s="41">
        <f t="shared" si="182"/>
        <v>12140</v>
      </c>
      <c r="C638" s="8">
        <f t="shared" si="183"/>
        <v>121.4</v>
      </c>
      <c r="D638" s="73">
        <f t="shared" si="171"/>
        <v>162.3725</v>
      </c>
      <c r="E638" s="29">
        <f t="shared" si="188"/>
        <v>40211.051178680747</v>
      </c>
      <c r="F638" s="29">
        <f t="shared" si="184"/>
        <v>66.24555383637778</v>
      </c>
      <c r="G638" s="29">
        <f t="shared" si="185"/>
        <v>88.603428256155269</v>
      </c>
      <c r="H638" s="17">
        <f t="shared" si="186"/>
        <v>53782.280951485191</v>
      </c>
      <c r="I638" s="29">
        <f t="shared" si="176"/>
        <v>2.2250485660981263</v>
      </c>
      <c r="J638" s="29">
        <f t="shared" si="177"/>
        <v>41.694115440740156</v>
      </c>
      <c r="K638" s="32">
        <f>IF((D637+L637+M637-AL637)/($C$21+$C$22)&gt;$C$8,$C$8,(D637+L637+M637-AL637)/($C$21+$C$22))</f>
        <v>1400</v>
      </c>
      <c r="L638" s="97">
        <f t="shared" si="172"/>
        <v>0</v>
      </c>
      <c r="M638" s="96">
        <f t="shared" si="173"/>
        <v>0</v>
      </c>
      <c r="N638" s="98">
        <f t="shared" si="178"/>
        <v>1.7179213529287818</v>
      </c>
      <c r="O638" s="100">
        <f t="shared" si="174"/>
        <v>4.2266987561397071</v>
      </c>
      <c r="P638" s="104">
        <f t="shared" si="179"/>
        <v>18.880500609176615</v>
      </c>
      <c r="Q638" s="102">
        <f t="shared" si="180"/>
        <v>4.9224514715476911E-2</v>
      </c>
      <c r="R638" s="106">
        <f>IF(K638-H637&lt;0,0,K638-H637)</f>
        <v>0</v>
      </c>
      <c r="S638" s="106">
        <f>K638-V638</f>
        <v>0</v>
      </c>
      <c r="T638" s="106">
        <f>IF(R638&gt;0,$C$6-$C$8,IF($C$6-$C$8-W638&lt;0,0,$C$6-$C$8-W638))</f>
        <v>97.214462279726973</v>
      </c>
      <c r="U638" s="107">
        <f>IF(R638=0,IF(U637+(F638-AL638/$C$23)*$C$21/($C$21+$C$22)&gt;$C$8,$C$8,U637+F638*$C$21/($C$21+$C$22)),E638)</f>
        <v>1400</v>
      </c>
      <c r="V638" s="107">
        <f>IF(R638&gt;0,0,IF(V637+(F638-AL638/$C$23)*$C$21/($C$21+$C$22)&gt;$C$8,$C$8,IF(U638=$C$8,V637+(F638-AL638/$C$23)*$C$21/$C$22,V637+(F638-AL638/$C$23)*$C$21/($C$21+$C$22))))</f>
        <v>1400</v>
      </c>
      <c r="W638" s="203">
        <f>IF(R638&gt;0,0,IF(W637+AL638/$C$23&gt;$F$23,$F$23,W637+AL638/$C$23))</f>
        <v>2.7855377202730285</v>
      </c>
      <c r="X638" s="105" t="str">
        <f>IF(R638=0,"-",FORECAST($C$8,Инклинометрия!$B$2:$B$152,Инклинометрия!$A$2:$A$152))</f>
        <v>-</v>
      </c>
      <c r="Y638" s="105" t="str">
        <f>IF(R638=0,"-",FORECAST($C$8-R638,Инклинометрия!$B$2:$B$152,Инклинометрия!$A$2:$A$152))</f>
        <v>-</v>
      </c>
      <c r="Z638" s="105" t="str">
        <f>IF(R638&gt;0,FORECAST($C$8,Инклинометрия!$B$2:$B$152,Инклинометрия!$A$2:$A$152),IF(V638=$C$8,"-",FORECAST($C$8-V638,Инклинометрия!$B$2:$B$152,Инклинометрия!$A$2:$A$152)))</f>
        <v>-</v>
      </c>
      <c r="AA638" s="105" t="str">
        <f>IF(S638=0,"-",FORECAST($C$8-(S638+V638),Инклинометрия!$B$2:$B$152,Инклинометрия!$A$2:$A$152))</f>
        <v>-</v>
      </c>
      <c r="AB638" s="105">
        <f>FORECAST($C$8+T638,Инклинометрия!$B$2:$B$152,Инклинометрия!$A$2:$A$152)</f>
        <v>1422.3537391657405</v>
      </c>
      <c r="AC638" s="105">
        <f>IF(R638=0,FORECAST($C$6-T638,Инклинометрия!$B$2:$B$152,Инклинометрия!$A$2:$A$152),FORECAST($C$8,Инклинометрия!$B$2:$B$152,Инклинометрия!$A$2:$A$152))</f>
        <v>1332.6462608342592</v>
      </c>
      <c r="AD638" s="107">
        <f>IF(R638=0,FORECAST($C$8,Инклинометрия!$B$2:$B$152,Инклинометрия!$A$2:$A$152),Y638)</f>
        <v>1330</v>
      </c>
      <c r="AE638" s="107">
        <f>FORECAST($C$8-(R638+U638),Инклинометрия!$B$2:$B$152,Инклинометрия!$A$2:$A$152)</f>
        <v>0</v>
      </c>
      <c r="AF638" s="107">
        <f>IF(V638=0,"-",FORECAST($C$8,Инклинометрия!$B$2:$B$152,Инклинометрия!$A$2:$A$152))</f>
        <v>1330</v>
      </c>
      <c r="AG638" s="107">
        <f>IF(V638=0,"-",FORECAST($C$8-V638,Инклинометрия!$B$2:$B$152,Инклинометрия!$A$2:$A$152))</f>
        <v>0</v>
      </c>
      <c r="AH638" s="107">
        <f>IF(W638=0,"-",FORECAST($C$8+W638,Инклинометрия!$B$2:$B$152,Инклинометрия!$A$2:$A$152))</f>
        <v>1332.6462608342592</v>
      </c>
      <c r="AI638" s="107">
        <f>IF(W638=0,"-",FORECAST($C$8,Инклинометрия!$B$2:$B$152,Инклинометрия!$A$2:$A$152))</f>
        <v>1330</v>
      </c>
      <c r="AK638" s="122">
        <f t="shared" si="187"/>
        <v>0</v>
      </c>
      <c r="AL638" s="67">
        <f>AK638*(B638-B637)</f>
        <v>0</v>
      </c>
      <c r="AM638" s="23">
        <f t="shared" si="189"/>
        <v>8.6725204696437436E-2</v>
      </c>
      <c r="AN638" s="26">
        <f>AN637+AK638*(B638-B637)/(2*PI()*$C$5*AN637*$K$13)</f>
        <v>0.15480061813468687</v>
      </c>
      <c r="AO638" s="87">
        <f t="shared" si="181"/>
        <v>145932.55112472404</v>
      </c>
      <c r="AP638" s="87">
        <f>IF(R638+U638&lt;$C$8,0,32*$L$23/$C$12^2*($K$10*R638+$K$8*U638)+32*$L$24/($C$14^2-$C$13^2)*($K$10*S638+$K$8*V638))</f>
        <v>44607.551124724028</v>
      </c>
      <c r="AQ638" s="66">
        <f>R638*$C$11*$C$9+U638*$C$11*$C$10</f>
        <v>14695380</v>
      </c>
      <c r="AR638" s="66">
        <f>S638*$C$11*$C$9+V638*$C$11*$C$10</f>
        <v>14695380</v>
      </c>
      <c r="AS638" s="87">
        <f>$C$11*(T638*$C$9+W638*$C$10)</f>
        <v>792178.05375968735</v>
      </c>
      <c r="AT638" s="45">
        <f t="shared" si="175"/>
        <v>15633490.60488441</v>
      </c>
      <c r="AU638" s="75"/>
    </row>
    <row r="639" spans="2:47" ht="15" thickBot="1" x14ac:dyDescent="0.35">
      <c r="B639" s="41">
        <f t="shared" si="182"/>
        <v>12160</v>
      </c>
      <c r="C639" s="8">
        <f t="shared" si="183"/>
        <v>121.60000000000001</v>
      </c>
      <c r="D639" s="73">
        <f t="shared" si="171"/>
        <v>162.64000000000001</v>
      </c>
      <c r="E639" s="29">
        <f t="shared" si="188"/>
        <v>40277.296732517119</v>
      </c>
      <c r="F639" s="29">
        <f t="shared" si="184"/>
        <v>66.24555383637778</v>
      </c>
      <c r="G639" s="29">
        <f t="shared" si="185"/>
        <v>88.603428256155269</v>
      </c>
      <c r="H639" s="17">
        <f t="shared" si="186"/>
        <v>53870.884379741343</v>
      </c>
      <c r="I639" s="29">
        <f t="shared" si="176"/>
        <v>2.2250485660981263</v>
      </c>
      <c r="J639" s="29">
        <f t="shared" si="177"/>
        <v>41.694115440740156</v>
      </c>
      <c r="K639" s="32">
        <f>IF((D638+L638+M638-AL638)/($C$21+$C$22)&gt;$C$8,$C$8,(D638+L638+M638-AL638)/($C$21+$C$22))</f>
        <v>1400</v>
      </c>
      <c r="L639" s="97">
        <f t="shared" si="172"/>
        <v>0</v>
      </c>
      <c r="M639" s="96">
        <f t="shared" si="173"/>
        <v>0</v>
      </c>
      <c r="N639" s="98">
        <f t="shared" si="178"/>
        <v>1.7179213529287818</v>
      </c>
      <c r="O639" s="100">
        <f t="shared" si="174"/>
        <v>4.2266987561397071</v>
      </c>
      <c r="P639" s="104">
        <f t="shared" si="179"/>
        <v>18.880500609176615</v>
      </c>
      <c r="Q639" s="102">
        <f t="shared" si="180"/>
        <v>4.9224514715476911E-2</v>
      </c>
      <c r="R639" s="106">
        <f>IF(K639-H638&lt;0,0,K639-H638)</f>
        <v>0</v>
      </c>
      <c r="S639" s="106">
        <f>K639-V639</f>
        <v>0</v>
      </c>
      <c r="T639" s="106">
        <f>IF(R639&gt;0,$C$6-$C$8,IF($C$6-$C$8-W639&lt;0,0,$C$6-$C$8-W639))</f>
        <v>97.214462279726973</v>
      </c>
      <c r="U639" s="107">
        <f>IF(R639=0,IF(U638+(F639-AL639/$C$23)*$C$21/($C$21+$C$22)&gt;$C$8,$C$8,U638+F639*$C$21/($C$21+$C$22)),E639)</f>
        <v>1400</v>
      </c>
      <c r="V639" s="107">
        <f>IF(R639&gt;0,0,IF(V638+(F639-AL639/$C$23)*$C$21/($C$21+$C$22)&gt;$C$8,$C$8,IF(U639=$C$8,V638+(F639-AL639/$C$23)*$C$21/$C$22,V638+(F639-AL639/$C$23)*$C$21/($C$21+$C$22))))</f>
        <v>1400</v>
      </c>
      <c r="W639" s="203">
        <f>IF(R639&gt;0,0,IF(W638+AL639/$C$23&gt;$F$23,$F$23,W638+AL639/$C$23))</f>
        <v>2.7855377202730285</v>
      </c>
      <c r="X639" s="105" t="str">
        <f>IF(R639=0,"-",FORECAST($C$8,Инклинометрия!$B$2:$B$152,Инклинометрия!$A$2:$A$152))</f>
        <v>-</v>
      </c>
      <c r="Y639" s="105" t="str">
        <f>IF(R639=0,"-",FORECAST($C$8-R639,Инклинометрия!$B$2:$B$152,Инклинометрия!$A$2:$A$152))</f>
        <v>-</v>
      </c>
      <c r="Z639" s="105" t="str">
        <f>IF(R639&gt;0,FORECAST($C$8,Инклинометрия!$B$2:$B$152,Инклинометрия!$A$2:$A$152),IF(V639=$C$8,"-",FORECAST($C$8-V639,Инклинометрия!$B$2:$B$152,Инклинометрия!$A$2:$A$152)))</f>
        <v>-</v>
      </c>
      <c r="AA639" s="105" t="str">
        <f>IF(S639=0,"-",FORECAST($C$8-(S639+V639),Инклинометрия!$B$2:$B$152,Инклинометрия!$A$2:$A$152))</f>
        <v>-</v>
      </c>
      <c r="AB639" s="105">
        <f>FORECAST($C$8+T639,Инклинометрия!$B$2:$B$152,Инклинометрия!$A$2:$A$152)</f>
        <v>1422.3537391657405</v>
      </c>
      <c r="AC639" s="105">
        <f>IF(R639=0,FORECAST($C$6-T639,Инклинометрия!$B$2:$B$152,Инклинометрия!$A$2:$A$152),FORECAST($C$8,Инклинометрия!$B$2:$B$152,Инклинометрия!$A$2:$A$152))</f>
        <v>1332.6462608342592</v>
      </c>
      <c r="AD639" s="107">
        <f>IF(R639=0,FORECAST($C$8,Инклинометрия!$B$2:$B$152,Инклинометрия!$A$2:$A$152),Y639)</f>
        <v>1330</v>
      </c>
      <c r="AE639" s="107">
        <f>FORECAST($C$8-(R639+U639),Инклинометрия!$B$2:$B$152,Инклинометрия!$A$2:$A$152)</f>
        <v>0</v>
      </c>
      <c r="AF639" s="107">
        <f>IF(V639=0,"-",FORECAST($C$8,Инклинометрия!$B$2:$B$152,Инклинометрия!$A$2:$A$152))</f>
        <v>1330</v>
      </c>
      <c r="AG639" s="107">
        <f>IF(V639=0,"-",FORECAST($C$8-V639,Инклинометрия!$B$2:$B$152,Инклинометрия!$A$2:$A$152))</f>
        <v>0</v>
      </c>
      <c r="AH639" s="107">
        <f>IF(W639=0,"-",FORECAST($C$8+W639,Инклинометрия!$B$2:$B$152,Инклинометрия!$A$2:$A$152))</f>
        <v>1332.6462608342592</v>
      </c>
      <c r="AI639" s="107">
        <f>IF(W639=0,"-",FORECAST($C$8,Инклинометрия!$B$2:$B$152,Инклинометрия!$A$2:$A$152))</f>
        <v>1330</v>
      </c>
      <c r="AK639" s="122">
        <f t="shared" si="187"/>
        <v>0</v>
      </c>
      <c r="AL639" s="67">
        <f>AK639*(B639-B638)</f>
        <v>0</v>
      </c>
      <c r="AM639" s="23">
        <f t="shared" si="189"/>
        <v>8.6725204696437436E-2</v>
      </c>
      <c r="AN639" s="26">
        <f>AN638+AK639*(B639-B638)/(2*PI()*$C$5*AN638*$K$13)</f>
        <v>0.15480061813468687</v>
      </c>
      <c r="AO639" s="87">
        <f t="shared" si="181"/>
        <v>145932.55112472404</v>
      </c>
      <c r="AP639" s="87">
        <f>IF(R639+U639&lt;$C$8,0,32*$L$23/$C$12^2*($K$10*R639+$K$8*U639)+32*$L$24/($C$14^2-$C$13^2)*($K$10*S639+$K$8*V639))</f>
        <v>44607.551124724028</v>
      </c>
      <c r="AQ639" s="66">
        <f>R639*$C$11*$C$9+U639*$C$11*$C$10</f>
        <v>14695380</v>
      </c>
      <c r="AR639" s="66">
        <f>S639*$C$11*$C$9+V639*$C$11*$C$10</f>
        <v>14695380</v>
      </c>
      <c r="AS639" s="87">
        <f>$C$11*(T639*$C$9+W639*$C$10)</f>
        <v>792178.05375968735</v>
      </c>
      <c r="AT639" s="45">
        <f t="shared" si="175"/>
        <v>15633490.60488441</v>
      </c>
      <c r="AU639" s="75"/>
    </row>
    <row r="640" spans="2:47" ht="15" thickBot="1" x14ac:dyDescent="0.35">
      <c r="B640" s="41">
        <f t="shared" si="182"/>
        <v>12180</v>
      </c>
      <c r="C640" s="8">
        <f t="shared" si="183"/>
        <v>121.8</v>
      </c>
      <c r="D640" s="73">
        <f t="shared" si="171"/>
        <v>162.9075</v>
      </c>
      <c r="E640" s="29">
        <f t="shared" si="188"/>
        <v>40343.542286353491</v>
      </c>
      <c r="F640" s="29">
        <f t="shared" si="184"/>
        <v>66.245553836373062</v>
      </c>
      <c r="G640" s="29">
        <f t="shared" si="185"/>
        <v>88.603428256148959</v>
      </c>
      <c r="H640" s="17">
        <f t="shared" si="186"/>
        <v>53959.487807997495</v>
      </c>
      <c r="I640" s="29">
        <f t="shared" si="176"/>
        <v>2.2250485660981263</v>
      </c>
      <c r="J640" s="29">
        <f t="shared" si="177"/>
        <v>41.69411544073867</v>
      </c>
      <c r="K640" s="32">
        <f>IF((D639+L639+M639-AL639)/($C$21+$C$22)&gt;$C$8,$C$8,(D639+L639+M639-AL639)/($C$21+$C$22))</f>
        <v>1400</v>
      </c>
      <c r="L640" s="97">
        <f t="shared" si="172"/>
        <v>0</v>
      </c>
      <c r="M640" s="96">
        <f t="shared" si="173"/>
        <v>0</v>
      </c>
      <c r="N640" s="98">
        <f t="shared" si="178"/>
        <v>1.7179213529287818</v>
      </c>
      <c r="O640" s="100">
        <f t="shared" si="174"/>
        <v>4.2266987561397071</v>
      </c>
      <c r="P640" s="104">
        <f t="shared" si="179"/>
        <v>18.880500609176615</v>
      </c>
      <c r="Q640" s="102">
        <f t="shared" si="180"/>
        <v>4.9224514715476911E-2</v>
      </c>
      <c r="R640" s="106">
        <f>IF(K640-H639&lt;0,0,K640-H639)</f>
        <v>0</v>
      </c>
      <c r="S640" s="106">
        <f>K640-V640</f>
        <v>0</v>
      </c>
      <c r="T640" s="106">
        <f>IF(R640&gt;0,$C$6-$C$8,IF($C$6-$C$8-W640&lt;0,0,$C$6-$C$8-W640))</f>
        <v>97.214462279726973</v>
      </c>
      <c r="U640" s="107">
        <f>IF(R640=0,IF(U639+(F640-AL640/$C$23)*$C$21/($C$21+$C$22)&gt;$C$8,$C$8,U639+F640*$C$21/($C$21+$C$22)),E640)</f>
        <v>1400</v>
      </c>
      <c r="V640" s="107">
        <f>IF(R640&gt;0,0,IF(V639+(F640-AL640/$C$23)*$C$21/($C$21+$C$22)&gt;$C$8,$C$8,IF(U640=$C$8,V639+(F640-AL640/$C$23)*$C$21/$C$22,V639+(F640-AL640/$C$23)*$C$21/($C$21+$C$22))))</f>
        <v>1400</v>
      </c>
      <c r="W640" s="203">
        <f>IF(R640&gt;0,0,IF(W639+AL640/$C$23&gt;$F$23,$F$23,W639+AL640/$C$23))</f>
        <v>2.7855377202730285</v>
      </c>
      <c r="X640" s="105" t="str">
        <f>IF(R640=0,"-",FORECAST($C$8,Инклинометрия!$B$2:$B$152,Инклинометрия!$A$2:$A$152))</f>
        <v>-</v>
      </c>
      <c r="Y640" s="105" t="str">
        <f>IF(R640=0,"-",FORECAST($C$8-R640,Инклинометрия!$B$2:$B$152,Инклинометрия!$A$2:$A$152))</f>
        <v>-</v>
      </c>
      <c r="Z640" s="105" t="str">
        <f>IF(R640&gt;0,FORECAST($C$8,Инклинометрия!$B$2:$B$152,Инклинометрия!$A$2:$A$152),IF(V640=$C$8,"-",FORECAST($C$8-V640,Инклинометрия!$B$2:$B$152,Инклинометрия!$A$2:$A$152)))</f>
        <v>-</v>
      </c>
      <c r="AA640" s="105" t="str">
        <f>IF(S640=0,"-",FORECAST($C$8-(S640+V640),Инклинометрия!$B$2:$B$152,Инклинометрия!$A$2:$A$152))</f>
        <v>-</v>
      </c>
      <c r="AB640" s="105">
        <f>FORECAST($C$8+T640,Инклинометрия!$B$2:$B$152,Инклинометрия!$A$2:$A$152)</f>
        <v>1422.3537391657405</v>
      </c>
      <c r="AC640" s="105">
        <f>IF(R640=0,FORECAST($C$6-T640,Инклинометрия!$B$2:$B$152,Инклинометрия!$A$2:$A$152),FORECAST($C$8,Инклинометрия!$B$2:$B$152,Инклинометрия!$A$2:$A$152))</f>
        <v>1332.6462608342592</v>
      </c>
      <c r="AD640" s="107">
        <f>IF(R640=0,FORECAST($C$8,Инклинометрия!$B$2:$B$152,Инклинометрия!$A$2:$A$152),Y640)</f>
        <v>1330</v>
      </c>
      <c r="AE640" s="107">
        <f>FORECAST($C$8-(R640+U640),Инклинометрия!$B$2:$B$152,Инклинометрия!$A$2:$A$152)</f>
        <v>0</v>
      </c>
      <c r="AF640" s="107">
        <f>IF(V640=0,"-",FORECAST($C$8,Инклинометрия!$B$2:$B$152,Инклинометрия!$A$2:$A$152))</f>
        <v>1330</v>
      </c>
      <c r="AG640" s="107">
        <f>IF(V640=0,"-",FORECAST($C$8-V640,Инклинометрия!$B$2:$B$152,Инклинометрия!$A$2:$A$152))</f>
        <v>0</v>
      </c>
      <c r="AH640" s="107">
        <f>IF(W640=0,"-",FORECAST($C$8+W640,Инклинометрия!$B$2:$B$152,Инклинометрия!$A$2:$A$152))</f>
        <v>1332.6462608342592</v>
      </c>
      <c r="AI640" s="107">
        <f>IF(W640=0,"-",FORECAST($C$8,Инклинометрия!$B$2:$B$152,Инклинометрия!$A$2:$A$152))</f>
        <v>1330</v>
      </c>
      <c r="AK640" s="122">
        <f t="shared" si="187"/>
        <v>0</v>
      </c>
      <c r="AL640" s="67">
        <f>AK640*(B640-B639)</f>
        <v>0</v>
      </c>
      <c r="AM640" s="23">
        <f t="shared" si="189"/>
        <v>8.6725204696437436E-2</v>
      </c>
      <c r="AN640" s="26">
        <f>AN639+AK640*(B640-B639)/(2*PI()*$C$5*AN639*$K$13)</f>
        <v>0.15480061813468687</v>
      </c>
      <c r="AO640" s="87">
        <f t="shared" si="181"/>
        <v>145932.55112472404</v>
      </c>
      <c r="AP640" s="87">
        <f>IF(R640+U640&lt;$C$8,0,32*$L$23/$C$12^2*($K$10*R640+$K$8*U640)+32*$L$24/($C$14^2-$C$13^2)*($K$10*S640+$K$8*V640))</f>
        <v>44607.551124724028</v>
      </c>
      <c r="AQ640" s="66">
        <f>R640*$C$11*$C$9+U640*$C$11*$C$10</f>
        <v>14695380</v>
      </c>
      <c r="AR640" s="66">
        <f>S640*$C$11*$C$9+V640*$C$11*$C$10</f>
        <v>14695380</v>
      </c>
      <c r="AS640" s="87">
        <f>$C$11*(T640*$C$9+W640*$C$10)</f>
        <v>792178.05375968735</v>
      </c>
      <c r="AT640" s="45">
        <f t="shared" si="175"/>
        <v>15633490.60488441</v>
      </c>
      <c r="AU640" s="75"/>
    </row>
    <row r="641" spans="2:47" ht="15" thickBot="1" x14ac:dyDescent="0.35">
      <c r="B641" s="41">
        <f t="shared" si="182"/>
        <v>12200</v>
      </c>
      <c r="C641" s="8">
        <f t="shared" si="183"/>
        <v>122</v>
      </c>
      <c r="D641" s="73">
        <f t="shared" si="171"/>
        <v>163.17500000000001</v>
      </c>
      <c r="E641" s="29">
        <f t="shared" si="188"/>
        <v>40409.787840189871</v>
      </c>
      <c r="F641" s="29">
        <f t="shared" si="184"/>
        <v>66.24555383637778</v>
      </c>
      <c r="G641" s="29">
        <f t="shared" si="185"/>
        <v>88.603428256155269</v>
      </c>
      <c r="H641" s="17">
        <f t="shared" si="186"/>
        <v>54048.091236253647</v>
      </c>
      <c r="I641" s="29">
        <f t="shared" si="176"/>
        <v>2.2250485660981263</v>
      </c>
      <c r="J641" s="29">
        <f t="shared" si="177"/>
        <v>41.694115440740156</v>
      </c>
      <c r="K641" s="32">
        <f>IF((D640+L640+M640-AL640)/($C$21+$C$22)&gt;$C$8,$C$8,(D640+L640+M640-AL640)/($C$21+$C$22))</f>
        <v>1400</v>
      </c>
      <c r="L641" s="97">
        <f t="shared" si="172"/>
        <v>0</v>
      </c>
      <c r="M641" s="96">
        <f t="shared" si="173"/>
        <v>0</v>
      </c>
      <c r="N641" s="98">
        <f t="shared" si="178"/>
        <v>1.7179213529287818</v>
      </c>
      <c r="O641" s="100">
        <f t="shared" si="174"/>
        <v>4.2266987561397071</v>
      </c>
      <c r="P641" s="104">
        <f t="shared" si="179"/>
        <v>18.880500609176615</v>
      </c>
      <c r="Q641" s="102">
        <f t="shared" si="180"/>
        <v>4.9224514715476911E-2</v>
      </c>
      <c r="R641" s="106">
        <f>IF(K641-H640&lt;0,0,K641-H640)</f>
        <v>0</v>
      </c>
      <c r="S641" s="106">
        <f>K641-V641</f>
        <v>0</v>
      </c>
      <c r="T641" s="106">
        <f>IF(R641&gt;0,$C$6-$C$8,IF($C$6-$C$8-W641&lt;0,0,$C$6-$C$8-W641))</f>
        <v>97.214462279726973</v>
      </c>
      <c r="U641" s="107">
        <f>IF(R641=0,IF(U640+(F641-AL641/$C$23)*$C$21/($C$21+$C$22)&gt;$C$8,$C$8,U640+F641*$C$21/($C$21+$C$22)),E641)</f>
        <v>1400</v>
      </c>
      <c r="V641" s="107">
        <f>IF(R641&gt;0,0,IF(V640+(F641-AL641/$C$23)*$C$21/($C$21+$C$22)&gt;$C$8,$C$8,IF(U641=$C$8,V640+(F641-AL641/$C$23)*$C$21/$C$22,V640+(F641-AL641/$C$23)*$C$21/($C$21+$C$22))))</f>
        <v>1400</v>
      </c>
      <c r="W641" s="203">
        <f>IF(R641&gt;0,0,IF(W640+AL641/$C$23&gt;$F$23,$F$23,W640+AL641/$C$23))</f>
        <v>2.7855377202730285</v>
      </c>
      <c r="X641" s="105" t="str">
        <f>IF(R641=0,"-",FORECAST($C$8,Инклинометрия!$B$2:$B$152,Инклинометрия!$A$2:$A$152))</f>
        <v>-</v>
      </c>
      <c r="Y641" s="105" t="str">
        <f>IF(R641=0,"-",FORECAST($C$8-R641,Инклинометрия!$B$2:$B$152,Инклинометрия!$A$2:$A$152))</f>
        <v>-</v>
      </c>
      <c r="Z641" s="105" t="str">
        <f>IF(R641&gt;0,FORECAST($C$8,Инклинометрия!$B$2:$B$152,Инклинометрия!$A$2:$A$152),IF(V641=$C$8,"-",FORECAST($C$8-V641,Инклинометрия!$B$2:$B$152,Инклинометрия!$A$2:$A$152)))</f>
        <v>-</v>
      </c>
      <c r="AA641" s="105" t="str">
        <f>IF(S641=0,"-",FORECAST($C$8-(S641+V641),Инклинометрия!$B$2:$B$152,Инклинометрия!$A$2:$A$152))</f>
        <v>-</v>
      </c>
      <c r="AB641" s="105">
        <f>FORECAST($C$8+T641,Инклинометрия!$B$2:$B$152,Инклинометрия!$A$2:$A$152)</f>
        <v>1422.3537391657405</v>
      </c>
      <c r="AC641" s="105">
        <f>IF(R641=0,FORECAST($C$6-T641,Инклинометрия!$B$2:$B$152,Инклинометрия!$A$2:$A$152),FORECAST($C$8,Инклинометрия!$B$2:$B$152,Инклинометрия!$A$2:$A$152))</f>
        <v>1332.6462608342592</v>
      </c>
      <c r="AD641" s="107">
        <f>IF(R641=0,FORECAST($C$8,Инклинометрия!$B$2:$B$152,Инклинометрия!$A$2:$A$152),Y641)</f>
        <v>1330</v>
      </c>
      <c r="AE641" s="107">
        <f>FORECAST($C$8-(R641+U641),Инклинометрия!$B$2:$B$152,Инклинометрия!$A$2:$A$152)</f>
        <v>0</v>
      </c>
      <c r="AF641" s="107">
        <f>IF(V641=0,"-",FORECAST($C$8,Инклинометрия!$B$2:$B$152,Инклинометрия!$A$2:$A$152))</f>
        <v>1330</v>
      </c>
      <c r="AG641" s="107">
        <f>IF(V641=0,"-",FORECAST($C$8-V641,Инклинометрия!$B$2:$B$152,Инклинометрия!$A$2:$A$152))</f>
        <v>0</v>
      </c>
      <c r="AH641" s="107">
        <f>IF(W641=0,"-",FORECAST($C$8+W641,Инклинометрия!$B$2:$B$152,Инклинометрия!$A$2:$A$152))</f>
        <v>1332.6462608342592</v>
      </c>
      <c r="AI641" s="107">
        <f>IF(W641=0,"-",FORECAST($C$8,Инклинометрия!$B$2:$B$152,Инклинометрия!$A$2:$A$152))</f>
        <v>1330</v>
      </c>
      <c r="AK641" s="122">
        <f t="shared" si="187"/>
        <v>0</v>
      </c>
      <c r="AL641" s="67">
        <f>AK641*(B641-B640)</f>
        <v>0</v>
      </c>
      <c r="AM641" s="23">
        <f t="shared" si="189"/>
        <v>8.6725204696437436E-2</v>
      </c>
      <c r="AN641" s="26">
        <f>AN640+AK641*(B641-B640)/(2*PI()*$C$5*AN640*$K$13)</f>
        <v>0.15480061813468687</v>
      </c>
      <c r="AO641" s="87">
        <f t="shared" si="181"/>
        <v>145932.55112472404</v>
      </c>
      <c r="AP641" s="87">
        <f>IF(R641+U641&lt;$C$8,0,32*$L$23/$C$12^2*($K$10*R641+$K$8*U641)+32*$L$24/($C$14^2-$C$13^2)*($K$10*S641+$K$8*V641))</f>
        <v>44607.551124724028</v>
      </c>
      <c r="AQ641" s="66">
        <f>R641*$C$11*$C$9+U641*$C$11*$C$10</f>
        <v>14695380</v>
      </c>
      <c r="AR641" s="66">
        <f>S641*$C$11*$C$9+V641*$C$11*$C$10</f>
        <v>14695380</v>
      </c>
      <c r="AS641" s="87">
        <f>$C$11*(T641*$C$9+W641*$C$10)</f>
        <v>792178.05375968735</v>
      </c>
      <c r="AT641" s="45">
        <f t="shared" si="175"/>
        <v>15633490.60488441</v>
      </c>
      <c r="AU641" s="75"/>
    </row>
    <row r="642" spans="2:47" ht="15" thickBot="1" x14ac:dyDescent="0.35">
      <c r="B642" s="41">
        <f t="shared" si="182"/>
        <v>12220</v>
      </c>
      <c r="C642" s="8">
        <f t="shared" si="183"/>
        <v>122.2</v>
      </c>
      <c r="D642" s="73">
        <f t="shared" si="171"/>
        <v>163.4425</v>
      </c>
      <c r="E642" s="29">
        <f t="shared" si="188"/>
        <v>40476.03339402625</v>
      </c>
      <c r="F642" s="29">
        <f t="shared" si="184"/>
        <v>66.24555383637778</v>
      </c>
      <c r="G642" s="29">
        <f t="shared" si="185"/>
        <v>88.603428256155269</v>
      </c>
      <c r="H642" s="17">
        <f t="shared" si="186"/>
        <v>54136.6946645098</v>
      </c>
      <c r="I642" s="29">
        <f t="shared" si="176"/>
        <v>2.2250485660981263</v>
      </c>
      <c r="J642" s="29">
        <f t="shared" si="177"/>
        <v>41.694115440740156</v>
      </c>
      <c r="K642" s="32">
        <f>IF((D641+L641+M641-AL641)/($C$21+$C$22)&gt;$C$8,$C$8,(D641+L641+M641-AL641)/($C$21+$C$22))</f>
        <v>1400</v>
      </c>
      <c r="L642" s="97">
        <f t="shared" si="172"/>
        <v>0</v>
      </c>
      <c r="M642" s="96">
        <f t="shared" si="173"/>
        <v>0</v>
      </c>
      <c r="N642" s="98">
        <f t="shared" si="178"/>
        <v>1.7179213529287818</v>
      </c>
      <c r="O642" s="100">
        <f t="shared" si="174"/>
        <v>4.2266987561397071</v>
      </c>
      <c r="P642" s="104">
        <f t="shared" si="179"/>
        <v>18.880500609176615</v>
      </c>
      <c r="Q642" s="102">
        <f t="shared" si="180"/>
        <v>4.9224514715476911E-2</v>
      </c>
      <c r="R642" s="106">
        <f>IF(K642-H641&lt;0,0,K642-H641)</f>
        <v>0</v>
      </c>
      <c r="S642" s="106">
        <f>K642-V642</f>
        <v>0</v>
      </c>
      <c r="T642" s="106">
        <f>IF(R642&gt;0,$C$6-$C$8,IF($C$6-$C$8-W642&lt;0,0,$C$6-$C$8-W642))</f>
        <v>97.214462279726973</v>
      </c>
      <c r="U642" s="107">
        <f>IF(R642=0,IF(U641+(F642-AL642/$C$23)*$C$21/($C$21+$C$22)&gt;$C$8,$C$8,U641+F642*$C$21/($C$21+$C$22)),E642)</f>
        <v>1400</v>
      </c>
      <c r="V642" s="107">
        <f>IF(R642&gt;0,0,IF(V641+(F642-AL642/$C$23)*$C$21/($C$21+$C$22)&gt;$C$8,$C$8,IF(U642=$C$8,V641+(F642-AL642/$C$23)*$C$21/$C$22,V641+(F642-AL642/$C$23)*$C$21/($C$21+$C$22))))</f>
        <v>1400</v>
      </c>
      <c r="W642" s="203">
        <f>IF(R642&gt;0,0,IF(W641+AL642/$C$23&gt;$F$23,$F$23,W641+AL642/$C$23))</f>
        <v>2.7855377202730285</v>
      </c>
      <c r="X642" s="105" t="str">
        <f>IF(R642=0,"-",FORECAST($C$8,Инклинометрия!$B$2:$B$152,Инклинометрия!$A$2:$A$152))</f>
        <v>-</v>
      </c>
      <c r="Y642" s="105" t="str">
        <f>IF(R642=0,"-",FORECAST($C$8-R642,Инклинометрия!$B$2:$B$152,Инклинометрия!$A$2:$A$152))</f>
        <v>-</v>
      </c>
      <c r="Z642" s="105" t="str">
        <f>IF(R642&gt;0,FORECAST($C$8,Инклинометрия!$B$2:$B$152,Инклинометрия!$A$2:$A$152),IF(V642=$C$8,"-",FORECAST($C$8-V642,Инклинометрия!$B$2:$B$152,Инклинометрия!$A$2:$A$152)))</f>
        <v>-</v>
      </c>
      <c r="AA642" s="105" t="str">
        <f>IF(S642=0,"-",FORECAST($C$8-(S642+V642),Инклинометрия!$B$2:$B$152,Инклинометрия!$A$2:$A$152))</f>
        <v>-</v>
      </c>
      <c r="AB642" s="105">
        <f>FORECAST($C$8+T642,Инклинометрия!$B$2:$B$152,Инклинометрия!$A$2:$A$152)</f>
        <v>1422.3537391657405</v>
      </c>
      <c r="AC642" s="105">
        <f>IF(R642=0,FORECAST($C$6-T642,Инклинометрия!$B$2:$B$152,Инклинометрия!$A$2:$A$152),FORECAST($C$8,Инклинометрия!$B$2:$B$152,Инклинометрия!$A$2:$A$152))</f>
        <v>1332.6462608342592</v>
      </c>
      <c r="AD642" s="107">
        <f>IF(R642=0,FORECAST($C$8,Инклинометрия!$B$2:$B$152,Инклинометрия!$A$2:$A$152),Y642)</f>
        <v>1330</v>
      </c>
      <c r="AE642" s="107">
        <f>FORECAST($C$8-(R642+U642),Инклинометрия!$B$2:$B$152,Инклинометрия!$A$2:$A$152)</f>
        <v>0</v>
      </c>
      <c r="AF642" s="107">
        <f>IF(V642=0,"-",FORECAST($C$8,Инклинометрия!$B$2:$B$152,Инклинометрия!$A$2:$A$152))</f>
        <v>1330</v>
      </c>
      <c r="AG642" s="107">
        <f>IF(V642=0,"-",FORECAST($C$8-V642,Инклинометрия!$B$2:$B$152,Инклинометрия!$A$2:$A$152))</f>
        <v>0</v>
      </c>
      <c r="AH642" s="107">
        <f>IF(W642=0,"-",FORECAST($C$8+W642,Инклинометрия!$B$2:$B$152,Инклинометрия!$A$2:$A$152))</f>
        <v>1332.6462608342592</v>
      </c>
      <c r="AI642" s="107">
        <f>IF(W642=0,"-",FORECAST($C$8,Инклинометрия!$B$2:$B$152,Инклинометрия!$A$2:$A$152))</f>
        <v>1330</v>
      </c>
      <c r="AK642" s="122">
        <f t="shared" si="187"/>
        <v>0</v>
      </c>
      <c r="AL642" s="67">
        <f>AK642*(B642-B641)</f>
        <v>0</v>
      </c>
      <c r="AM642" s="23">
        <f t="shared" si="189"/>
        <v>8.6725204696437436E-2</v>
      </c>
      <c r="AN642" s="26">
        <f>AN641+AK642*(B642-B641)/(2*PI()*$C$5*AN641*$K$13)</f>
        <v>0.15480061813468687</v>
      </c>
      <c r="AO642" s="87">
        <f t="shared" si="181"/>
        <v>145932.55112472404</v>
      </c>
      <c r="AP642" s="87">
        <f>IF(R642+U642&lt;$C$8,0,32*$L$23/$C$12^2*($K$10*R642+$K$8*U642)+32*$L$24/($C$14^2-$C$13^2)*($K$10*S642+$K$8*V642))</f>
        <v>44607.551124724028</v>
      </c>
      <c r="AQ642" s="66">
        <f>R642*$C$11*$C$9+U642*$C$11*$C$10</f>
        <v>14695380</v>
      </c>
      <c r="AR642" s="66">
        <f>S642*$C$11*$C$9+V642*$C$11*$C$10</f>
        <v>14695380</v>
      </c>
      <c r="AS642" s="87">
        <f>$C$11*(T642*$C$9+W642*$C$10)</f>
        <v>792178.05375968735</v>
      </c>
      <c r="AT642" s="45">
        <f t="shared" si="175"/>
        <v>15633490.60488441</v>
      </c>
      <c r="AU642" s="75"/>
    </row>
    <row r="643" spans="2:47" ht="15" thickBot="1" x14ac:dyDescent="0.35">
      <c r="B643" s="41">
        <f t="shared" si="182"/>
        <v>12240</v>
      </c>
      <c r="C643" s="8">
        <f t="shared" si="183"/>
        <v>122.4</v>
      </c>
      <c r="D643" s="73">
        <f t="shared" si="171"/>
        <v>163.71</v>
      </c>
      <c r="E643" s="29">
        <f t="shared" si="188"/>
        <v>40542.278947862629</v>
      </c>
      <c r="F643" s="29">
        <f t="shared" si="184"/>
        <v>66.24555383637778</v>
      </c>
      <c r="G643" s="29">
        <f t="shared" si="185"/>
        <v>88.603428256155269</v>
      </c>
      <c r="H643" s="17">
        <f t="shared" si="186"/>
        <v>54225.298092765952</v>
      </c>
      <c r="I643" s="29">
        <f t="shared" si="176"/>
        <v>2.2250485660981263</v>
      </c>
      <c r="J643" s="29">
        <f t="shared" si="177"/>
        <v>41.694115440740156</v>
      </c>
      <c r="K643" s="32">
        <f>IF((D642+L642+M642-AL642)/($C$21+$C$22)&gt;$C$8,$C$8,(D642+L642+M642-AL642)/($C$21+$C$22))</f>
        <v>1400</v>
      </c>
      <c r="L643" s="97">
        <f t="shared" si="172"/>
        <v>0</v>
      </c>
      <c r="M643" s="96">
        <f t="shared" si="173"/>
        <v>0</v>
      </c>
      <c r="N643" s="98">
        <f t="shared" si="178"/>
        <v>1.7179213529287818</v>
      </c>
      <c r="O643" s="100">
        <f t="shared" si="174"/>
        <v>4.2266987561397071</v>
      </c>
      <c r="P643" s="104">
        <f t="shared" si="179"/>
        <v>18.880500609176615</v>
      </c>
      <c r="Q643" s="102">
        <f t="shared" si="180"/>
        <v>4.9224514715476911E-2</v>
      </c>
      <c r="R643" s="106">
        <f>IF(K643-H642&lt;0,0,K643-H642)</f>
        <v>0</v>
      </c>
      <c r="S643" s="106">
        <f>K643-V643</f>
        <v>0</v>
      </c>
      <c r="T643" s="106">
        <f>IF(R643&gt;0,$C$6-$C$8,IF($C$6-$C$8-W643&lt;0,0,$C$6-$C$8-W643))</f>
        <v>97.214462279726973</v>
      </c>
      <c r="U643" s="107">
        <f>IF(R643=0,IF(U642+(F643-AL643/$C$23)*$C$21/($C$21+$C$22)&gt;$C$8,$C$8,U642+F643*$C$21/($C$21+$C$22)),E643)</f>
        <v>1400</v>
      </c>
      <c r="V643" s="107">
        <f>IF(R643&gt;0,0,IF(V642+(F643-AL643/$C$23)*$C$21/($C$21+$C$22)&gt;$C$8,$C$8,IF(U643=$C$8,V642+(F643-AL643/$C$23)*$C$21/$C$22,V642+(F643-AL643/$C$23)*$C$21/($C$21+$C$22))))</f>
        <v>1400</v>
      </c>
      <c r="W643" s="203">
        <f>IF(R643&gt;0,0,IF(W642+AL643/$C$23&gt;$F$23,$F$23,W642+AL643/$C$23))</f>
        <v>2.7855377202730285</v>
      </c>
      <c r="X643" s="105" t="str">
        <f>IF(R643=0,"-",FORECAST($C$8,Инклинометрия!$B$2:$B$152,Инклинометрия!$A$2:$A$152))</f>
        <v>-</v>
      </c>
      <c r="Y643" s="105" t="str">
        <f>IF(R643=0,"-",FORECAST($C$8-R643,Инклинометрия!$B$2:$B$152,Инклинометрия!$A$2:$A$152))</f>
        <v>-</v>
      </c>
      <c r="Z643" s="105" t="str">
        <f>IF(R643&gt;0,FORECAST($C$8,Инклинометрия!$B$2:$B$152,Инклинометрия!$A$2:$A$152),IF(V643=$C$8,"-",FORECAST($C$8-V643,Инклинометрия!$B$2:$B$152,Инклинометрия!$A$2:$A$152)))</f>
        <v>-</v>
      </c>
      <c r="AA643" s="105" t="str">
        <f>IF(S643=0,"-",FORECAST($C$8-(S643+V643),Инклинометрия!$B$2:$B$152,Инклинометрия!$A$2:$A$152))</f>
        <v>-</v>
      </c>
      <c r="AB643" s="105">
        <f>FORECAST($C$8+T643,Инклинометрия!$B$2:$B$152,Инклинометрия!$A$2:$A$152)</f>
        <v>1422.3537391657405</v>
      </c>
      <c r="AC643" s="105">
        <f>IF(R643=0,FORECAST($C$6-T643,Инклинометрия!$B$2:$B$152,Инклинометрия!$A$2:$A$152),FORECAST($C$8,Инклинометрия!$B$2:$B$152,Инклинометрия!$A$2:$A$152))</f>
        <v>1332.6462608342592</v>
      </c>
      <c r="AD643" s="107">
        <f>IF(R643=0,FORECAST($C$8,Инклинометрия!$B$2:$B$152,Инклинометрия!$A$2:$A$152),Y643)</f>
        <v>1330</v>
      </c>
      <c r="AE643" s="107">
        <f>FORECAST($C$8-(R643+U643),Инклинометрия!$B$2:$B$152,Инклинометрия!$A$2:$A$152)</f>
        <v>0</v>
      </c>
      <c r="AF643" s="107">
        <f>IF(V643=0,"-",FORECAST($C$8,Инклинометрия!$B$2:$B$152,Инклинометрия!$A$2:$A$152))</f>
        <v>1330</v>
      </c>
      <c r="AG643" s="107">
        <f>IF(V643=0,"-",FORECAST($C$8-V643,Инклинометрия!$B$2:$B$152,Инклинометрия!$A$2:$A$152))</f>
        <v>0</v>
      </c>
      <c r="AH643" s="107">
        <f>IF(W643=0,"-",FORECAST($C$8+W643,Инклинометрия!$B$2:$B$152,Инклинометрия!$A$2:$A$152))</f>
        <v>1332.6462608342592</v>
      </c>
      <c r="AI643" s="107">
        <f>IF(W643=0,"-",FORECAST($C$8,Инклинометрия!$B$2:$B$152,Инклинометрия!$A$2:$A$152))</f>
        <v>1330</v>
      </c>
      <c r="AK643" s="122">
        <f t="shared" si="187"/>
        <v>0</v>
      </c>
      <c r="AL643" s="67">
        <f>AK643*(B643-B642)</f>
        <v>0</v>
      </c>
      <c r="AM643" s="23">
        <f t="shared" si="189"/>
        <v>8.6725204696437436E-2</v>
      </c>
      <c r="AN643" s="26">
        <f>AN642+AK643*(B643-B642)/(2*PI()*$C$5*AN642*$K$13)</f>
        <v>0.15480061813468687</v>
      </c>
      <c r="AO643" s="87">
        <f t="shared" si="181"/>
        <v>145932.55112472404</v>
      </c>
      <c r="AP643" s="87">
        <f>IF(R643+U643&lt;$C$8,0,32*$L$23/$C$12^2*($K$10*R643+$K$8*U643)+32*$L$24/($C$14^2-$C$13^2)*($K$10*S643+$K$8*V643))</f>
        <v>44607.551124724028</v>
      </c>
      <c r="AQ643" s="66">
        <f>R643*$C$11*$C$9+U643*$C$11*$C$10</f>
        <v>14695380</v>
      </c>
      <c r="AR643" s="66">
        <f>S643*$C$11*$C$9+V643*$C$11*$C$10</f>
        <v>14695380</v>
      </c>
      <c r="AS643" s="87">
        <f>$C$11*(T643*$C$9+W643*$C$10)</f>
        <v>792178.05375968735</v>
      </c>
      <c r="AT643" s="45">
        <f t="shared" si="175"/>
        <v>15633490.60488441</v>
      </c>
      <c r="AU643" s="75"/>
    </row>
    <row r="644" spans="2:47" ht="15" thickBot="1" x14ac:dyDescent="0.35">
      <c r="B644" s="41">
        <f t="shared" si="182"/>
        <v>12260</v>
      </c>
      <c r="C644" s="8">
        <f t="shared" si="183"/>
        <v>122.60000000000001</v>
      </c>
      <c r="D644" s="73">
        <f t="shared" si="171"/>
        <v>163.97749999999999</v>
      </c>
      <c r="E644" s="29">
        <f t="shared" si="188"/>
        <v>40608.524501699001</v>
      </c>
      <c r="F644" s="29">
        <f t="shared" si="184"/>
        <v>66.24555383637778</v>
      </c>
      <c r="G644" s="29">
        <f t="shared" si="185"/>
        <v>88.603428256155269</v>
      </c>
      <c r="H644" s="17">
        <f t="shared" si="186"/>
        <v>54313.901521022104</v>
      </c>
      <c r="I644" s="29">
        <f t="shared" si="176"/>
        <v>2.2250485660981263</v>
      </c>
      <c r="J644" s="29">
        <f t="shared" si="177"/>
        <v>41.694115440740156</v>
      </c>
      <c r="K644" s="32">
        <f>IF((D643+L643+M643-AL643)/($C$21+$C$22)&gt;$C$8,$C$8,(D643+L643+M643-AL643)/($C$21+$C$22))</f>
        <v>1400</v>
      </c>
      <c r="L644" s="97">
        <f t="shared" si="172"/>
        <v>0</v>
      </c>
      <c r="M644" s="96">
        <f t="shared" si="173"/>
        <v>0</v>
      </c>
      <c r="N644" s="98">
        <f t="shared" si="178"/>
        <v>1.7179213529287818</v>
      </c>
      <c r="O644" s="100">
        <f t="shared" si="174"/>
        <v>4.2266987561397071</v>
      </c>
      <c r="P644" s="104">
        <f t="shared" si="179"/>
        <v>18.880500609176615</v>
      </c>
      <c r="Q644" s="102">
        <f t="shared" si="180"/>
        <v>4.9224514715476911E-2</v>
      </c>
      <c r="R644" s="106">
        <f>IF(K644-H643&lt;0,0,K644-H643)</f>
        <v>0</v>
      </c>
      <c r="S644" s="106">
        <f>K644-V644</f>
        <v>0</v>
      </c>
      <c r="T644" s="106">
        <f>IF(R644&gt;0,$C$6-$C$8,IF($C$6-$C$8-W644&lt;0,0,$C$6-$C$8-W644))</f>
        <v>97.214462279726973</v>
      </c>
      <c r="U644" s="107">
        <f>IF(R644=0,IF(U643+(F644-AL644/$C$23)*$C$21/($C$21+$C$22)&gt;$C$8,$C$8,U643+F644*$C$21/($C$21+$C$22)),E644)</f>
        <v>1400</v>
      </c>
      <c r="V644" s="107">
        <f>IF(R644&gt;0,0,IF(V643+(F644-AL644/$C$23)*$C$21/($C$21+$C$22)&gt;$C$8,$C$8,IF(U644=$C$8,V643+(F644-AL644/$C$23)*$C$21/$C$22,V643+(F644-AL644/$C$23)*$C$21/($C$21+$C$22))))</f>
        <v>1400</v>
      </c>
      <c r="W644" s="203">
        <f>IF(R644&gt;0,0,IF(W643+AL644/$C$23&gt;$F$23,$F$23,W643+AL644/$C$23))</f>
        <v>2.7855377202730285</v>
      </c>
      <c r="X644" s="105" t="str">
        <f>IF(R644=0,"-",FORECAST($C$8,Инклинометрия!$B$2:$B$152,Инклинометрия!$A$2:$A$152))</f>
        <v>-</v>
      </c>
      <c r="Y644" s="105" t="str">
        <f>IF(R644=0,"-",FORECAST($C$8-R644,Инклинометрия!$B$2:$B$152,Инклинометрия!$A$2:$A$152))</f>
        <v>-</v>
      </c>
      <c r="Z644" s="105" t="str">
        <f>IF(R644&gt;0,FORECAST($C$8,Инклинометрия!$B$2:$B$152,Инклинометрия!$A$2:$A$152),IF(V644=$C$8,"-",FORECAST($C$8-V644,Инклинометрия!$B$2:$B$152,Инклинометрия!$A$2:$A$152)))</f>
        <v>-</v>
      </c>
      <c r="AA644" s="105" t="str">
        <f>IF(S644=0,"-",FORECAST($C$8-(S644+V644),Инклинометрия!$B$2:$B$152,Инклинометрия!$A$2:$A$152))</f>
        <v>-</v>
      </c>
      <c r="AB644" s="105">
        <f>FORECAST($C$8+T644,Инклинометрия!$B$2:$B$152,Инклинометрия!$A$2:$A$152)</f>
        <v>1422.3537391657405</v>
      </c>
      <c r="AC644" s="105">
        <f>IF(R644=0,FORECAST($C$6-T644,Инклинометрия!$B$2:$B$152,Инклинометрия!$A$2:$A$152),FORECAST($C$8,Инклинометрия!$B$2:$B$152,Инклинометрия!$A$2:$A$152))</f>
        <v>1332.6462608342592</v>
      </c>
      <c r="AD644" s="107">
        <f>IF(R644=0,FORECAST($C$8,Инклинометрия!$B$2:$B$152,Инклинометрия!$A$2:$A$152),Y644)</f>
        <v>1330</v>
      </c>
      <c r="AE644" s="107">
        <f>FORECAST($C$8-(R644+U644),Инклинометрия!$B$2:$B$152,Инклинометрия!$A$2:$A$152)</f>
        <v>0</v>
      </c>
      <c r="AF644" s="107">
        <f>IF(V644=0,"-",FORECAST($C$8,Инклинометрия!$B$2:$B$152,Инклинометрия!$A$2:$A$152))</f>
        <v>1330</v>
      </c>
      <c r="AG644" s="107">
        <f>IF(V644=0,"-",FORECAST($C$8-V644,Инклинометрия!$B$2:$B$152,Инклинометрия!$A$2:$A$152))</f>
        <v>0</v>
      </c>
      <c r="AH644" s="107">
        <f>IF(W644=0,"-",FORECAST($C$8+W644,Инклинометрия!$B$2:$B$152,Инклинометрия!$A$2:$A$152))</f>
        <v>1332.6462608342592</v>
      </c>
      <c r="AI644" s="107">
        <f>IF(W644=0,"-",FORECAST($C$8,Инклинометрия!$B$2:$B$152,Инклинометрия!$A$2:$A$152))</f>
        <v>1330</v>
      </c>
      <c r="AK644" s="122">
        <f t="shared" si="187"/>
        <v>0</v>
      </c>
      <c r="AL644" s="67">
        <f>AK644*(B644-B643)</f>
        <v>0</v>
      </c>
      <c r="AM644" s="23">
        <f t="shared" si="189"/>
        <v>8.6725204696437436E-2</v>
      </c>
      <c r="AN644" s="26">
        <f>AN643+AK644*(B644-B643)/(2*PI()*$C$5*AN643*$K$13)</f>
        <v>0.15480061813468687</v>
      </c>
      <c r="AO644" s="87">
        <f t="shared" si="181"/>
        <v>145932.55112472404</v>
      </c>
      <c r="AP644" s="87">
        <f>IF(R644+U644&lt;$C$8,0,32*$L$23/$C$12^2*($K$10*R644+$K$8*U644)+32*$L$24/($C$14^2-$C$13^2)*($K$10*S644+$K$8*V644))</f>
        <v>44607.551124724028</v>
      </c>
      <c r="AQ644" s="66">
        <f>R644*$C$11*$C$9+U644*$C$11*$C$10</f>
        <v>14695380</v>
      </c>
      <c r="AR644" s="66">
        <f>S644*$C$11*$C$9+V644*$C$11*$C$10</f>
        <v>14695380</v>
      </c>
      <c r="AS644" s="87">
        <f>$C$11*(T644*$C$9+W644*$C$10)</f>
        <v>792178.05375968735</v>
      </c>
      <c r="AT644" s="45">
        <f t="shared" si="175"/>
        <v>15633490.60488441</v>
      </c>
      <c r="AU644" s="75"/>
    </row>
    <row r="645" spans="2:47" ht="15" thickBot="1" x14ac:dyDescent="0.35">
      <c r="B645" s="41">
        <f t="shared" si="182"/>
        <v>12280</v>
      </c>
      <c r="C645" s="8">
        <f t="shared" si="183"/>
        <v>122.8</v>
      </c>
      <c r="D645" s="73">
        <f t="shared" si="171"/>
        <v>164.245</v>
      </c>
      <c r="E645" s="29">
        <f t="shared" si="188"/>
        <v>40674.770055535373</v>
      </c>
      <c r="F645" s="29">
        <f t="shared" si="184"/>
        <v>66.245553836373062</v>
      </c>
      <c r="G645" s="29">
        <f t="shared" si="185"/>
        <v>88.603428256148959</v>
      </c>
      <c r="H645" s="17">
        <f t="shared" si="186"/>
        <v>54402.504949278256</v>
      </c>
      <c r="I645" s="29">
        <f t="shared" si="176"/>
        <v>2.2250485660981263</v>
      </c>
      <c r="J645" s="29">
        <f t="shared" si="177"/>
        <v>41.69411544073867</v>
      </c>
      <c r="K645" s="32">
        <f>IF((D644+L644+M644-AL644)/($C$21+$C$22)&gt;$C$8,$C$8,(D644+L644+M644-AL644)/($C$21+$C$22))</f>
        <v>1400</v>
      </c>
      <c r="L645" s="97">
        <f t="shared" si="172"/>
        <v>0</v>
      </c>
      <c r="M645" s="96">
        <f t="shared" si="173"/>
        <v>0</v>
      </c>
      <c r="N645" s="98">
        <f t="shared" si="178"/>
        <v>1.7179213529287818</v>
      </c>
      <c r="O645" s="100">
        <f t="shared" si="174"/>
        <v>4.2266987561397071</v>
      </c>
      <c r="P645" s="104">
        <f t="shared" si="179"/>
        <v>18.880500609176615</v>
      </c>
      <c r="Q645" s="102">
        <f t="shared" si="180"/>
        <v>4.9224514715476911E-2</v>
      </c>
      <c r="R645" s="106">
        <f>IF(K645-H644&lt;0,0,K645-H644)</f>
        <v>0</v>
      </c>
      <c r="S645" s="106">
        <f>K645-V645</f>
        <v>0</v>
      </c>
      <c r="T645" s="106">
        <f>IF(R645&gt;0,$C$6-$C$8,IF($C$6-$C$8-W645&lt;0,0,$C$6-$C$8-W645))</f>
        <v>97.214462279726973</v>
      </c>
      <c r="U645" s="107">
        <f>IF(R645=0,IF(U644+(F645-AL645/$C$23)*$C$21/($C$21+$C$22)&gt;$C$8,$C$8,U644+F645*$C$21/($C$21+$C$22)),E645)</f>
        <v>1400</v>
      </c>
      <c r="V645" s="107">
        <f>IF(R645&gt;0,0,IF(V644+(F645-AL645/$C$23)*$C$21/($C$21+$C$22)&gt;$C$8,$C$8,IF(U645=$C$8,V644+(F645-AL645/$C$23)*$C$21/$C$22,V644+(F645-AL645/$C$23)*$C$21/($C$21+$C$22))))</f>
        <v>1400</v>
      </c>
      <c r="W645" s="203">
        <f>IF(R645&gt;0,0,IF(W644+AL645/$C$23&gt;$F$23,$F$23,W644+AL645/$C$23))</f>
        <v>2.7855377202730285</v>
      </c>
      <c r="X645" s="105" t="str">
        <f>IF(R645=0,"-",FORECAST($C$8,Инклинометрия!$B$2:$B$152,Инклинометрия!$A$2:$A$152))</f>
        <v>-</v>
      </c>
      <c r="Y645" s="105" t="str">
        <f>IF(R645=0,"-",FORECAST($C$8-R645,Инклинометрия!$B$2:$B$152,Инклинометрия!$A$2:$A$152))</f>
        <v>-</v>
      </c>
      <c r="Z645" s="105" t="str">
        <f>IF(R645&gt;0,FORECAST($C$8,Инклинометрия!$B$2:$B$152,Инклинометрия!$A$2:$A$152),IF(V645=$C$8,"-",FORECAST($C$8-V645,Инклинометрия!$B$2:$B$152,Инклинометрия!$A$2:$A$152)))</f>
        <v>-</v>
      </c>
      <c r="AA645" s="105" t="str">
        <f>IF(S645=0,"-",FORECAST($C$8-(S645+V645),Инклинометрия!$B$2:$B$152,Инклинометрия!$A$2:$A$152))</f>
        <v>-</v>
      </c>
      <c r="AB645" s="105">
        <f>FORECAST($C$8+T645,Инклинометрия!$B$2:$B$152,Инклинометрия!$A$2:$A$152)</f>
        <v>1422.3537391657405</v>
      </c>
      <c r="AC645" s="105">
        <f>IF(R645=0,FORECAST($C$6-T645,Инклинометрия!$B$2:$B$152,Инклинометрия!$A$2:$A$152),FORECAST($C$8,Инклинометрия!$B$2:$B$152,Инклинометрия!$A$2:$A$152))</f>
        <v>1332.6462608342592</v>
      </c>
      <c r="AD645" s="107">
        <f>IF(R645=0,FORECAST($C$8,Инклинометрия!$B$2:$B$152,Инклинометрия!$A$2:$A$152),Y645)</f>
        <v>1330</v>
      </c>
      <c r="AE645" s="107">
        <f>FORECAST($C$8-(R645+U645),Инклинометрия!$B$2:$B$152,Инклинометрия!$A$2:$A$152)</f>
        <v>0</v>
      </c>
      <c r="AF645" s="107">
        <f>IF(V645=0,"-",FORECAST($C$8,Инклинометрия!$B$2:$B$152,Инклинометрия!$A$2:$A$152))</f>
        <v>1330</v>
      </c>
      <c r="AG645" s="107">
        <f>IF(V645=0,"-",FORECAST($C$8-V645,Инклинометрия!$B$2:$B$152,Инклинометрия!$A$2:$A$152))</f>
        <v>0</v>
      </c>
      <c r="AH645" s="107">
        <f>IF(W645=0,"-",FORECAST($C$8+W645,Инклинометрия!$B$2:$B$152,Инклинометрия!$A$2:$A$152))</f>
        <v>1332.6462608342592</v>
      </c>
      <c r="AI645" s="107">
        <f>IF(W645=0,"-",FORECAST($C$8,Инклинометрия!$B$2:$B$152,Инклинометрия!$A$2:$A$152))</f>
        <v>1330</v>
      </c>
      <c r="AK645" s="122">
        <f t="shared" si="187"/>
        <v>0</v>
      </c>
      <c r="AL645" s="67">
        <f>AK645*(B645-B644)</f>
        <v>0</v>
      </c>
      <c r="AM645" s="23">
        <f t="shared" si="189"/>
        <v>8.6725204696437436E-2</v>
      </c>
      <c r="AN645" s="26">
        <f>AN644+AK645*(B645-B644)/(2*PI()*$C$5*AN644*$K$13)</f>
        <v>0.15480061813468687</v>
      </c>
      <c r="AO645" s="87">
        <f t="shared" si="181"/>
        <v>145932.55112472404</v>
      </c>
      <c r="AP645" s="87">
        <f>IF(R645+U645&lt;$C$8,0,32*$L$23/$C$12^2*($K$10*R645+$K$8*U645)+32*$L$24/($C$14^2-$C$13^2)*($K$10*S645+$K$8*V645))</f>
        <v>44607.551124724028</v>
      </c>
      <c r="AQ645" s="66">
        <f>R645*$C$11*$C$9+U645*$C$11*$C$10</f>
        <v>14695380</v>
      </c>
      <c r="AR645" s="66">
        <f>S645*$C$11*$C$9+V645*$C$11*$C$10</f>
        <v>14695380</v>
      </c>
      <c r="AS645" s="87">
        <f>$C$11*(T645*$C$9+W645*$C$10)</f>
        <v>792178.05375968735</v>
      </c>
      <c r="AT645" s="45">
        <f t="shared" si="175"/>
        <v>15633490.60488441</v>
      </c>
      <c r="AU645" s="75"/>
    </row>
    <row r="646" spans="2:47" ht="15" thickBot="1" x14ac:dyDescent="0.35">
      <c r="B646" s="41">
        <f t="shared" si="182"/>
        <v>12300</v>
      </c>
      <c r="C646" s="8">
        <f t="shared" si="183"/>
        <v>123</v>
      </c>
      <c r="D646" s="73">
        <f t="shared" si="171"/>
        <v>164.51249999999999</v>
      </c>
      <c r="E646" s="29">
        <f t="shared" si="188"/>
        <v>40741.01560937176</v>
      </c>
      <c r="F646" s="29">
        <f t="shared" si="184"/>
        <v>66.24555383637778</v>
      </c>
      <c r="G646" s="29">
        <f t="shared" si="185"/>
        <v>88.603428256155269</v>
      </c>
      <c r="H646" s="17">
        <f t="shared" si="186"/>
        <v>54491.108377534409</v>
      </c>
      <c r="I646" s="29">
        <f t="shared" si="176"/>
        <v>2.2250485660981263</v>
      </c>
      <c r="J646" s="29">
        <f t="shared" si="177"/>
        <v>41.694115440740156</v>
      </c>
      <c r="K646" s="32">
        <f>IF((D645+L645+M645-AL645)/($C$21+$C$22)&gt;$C$8,$C$8,(D645+L645+M645-AL645)/($C$21+$C$22))</f>
        <v>1400</v>
      </c>
      <c r="L646" s="97">
        <f t="shared" si="172"/>
        <v>0</v>
      </c>
      <c r="M646" s="96">
        <f t="shared" si="173"/>
        <v>0</v>
      </c>
      <c r="N646" s="98">
        <f t="shared" si="178"/>
        <v>1.7179213529287818</v>
      </c>
      <c r="O646" s="100">
        <f t="shared" si="174"/>
        <v>4.2266987561397071</v>
      </c>
      <c r="P646" s="104">
        <f t="shared" si="179"/>
        <v>18.880500609176615</v>
      </c>
      <c r="Q646" s="102">
        <f t="shared" si="180"/>
        <v>4.9224514715476911E-2</v>
      </c>
      <c r="R646" s="106">
        <f>IF(K646-H645&lt;0,0,K646-H645)</f>
        <v>0</v>
      </c>
      <c r="S646" s="106">
        <f>K646-V646</f>
        <v>0</v>
      </c>
      <c r="T646" s="106">
        <f>IF(R646&gt;0,$C$6-$C$8,IF($C$6-$C$8-W646&lt;0,0,$C$6-$C$8-W646))</f>
        <v>97.214462279726973</v>
      </c>
      <c r="U646" s="107">
        <f>IF(R646=0,IF(U645+(F646-AL646/$C$23)*$C$21/($C$21+$C$22)&gt;$C$8,$C$8,U645+F646*$C$21/($C$21+$C$22)),E646)</f>
        <v>1400</v>
      </c>
      <c r="V646" s="107">
        <f>IF(R646&gt;0,0,IF(V645+(F646-AL646/$C$23)*$C$21/($C$21+$C$22)&gt;$C$8,$C$8,IF(U646=$C$8,V645+(F646-AL646/$C$23)*$C$21/$C$22,V645+(F646-AL646/$C$23)*$C$21/($C$21+$C$22))))</f>
        <v>1400</v>
      </c>
      <c r="W646" s="203">
        <f>IF(R646&gt;0,0,IF(W645+AL646/$C$23&gt;$F$23,$F$23,W645+AL646/$C$23))</f>
        <v>2.7855377202730285</v>
      </c>
      <c r="X646" s="105" t="str">
        <f>IF(R646=0,"-",FORECAST($C$8,Инклинометрия!$B$2:$B$152,Инклинометрия!$A$2:$A$152))</f>
        <v>-</v>
      </c>
      <c r="Y646" s="105" t="str">
        <f>IF(R646=0,"-",FORECAST($C$8-R646,Инклинометрия!$B$2:$B$152,Инклинометрия!$A$2:$A$152))</f>
        <v>-</v>
      </c>
      <c r="Z646" s="105" t="str">
        <f>IF(R646&gt;0,FORECAST($C$8,Инклинометрия!$B$2:$B$152,Инклинометрия!$A$2:$A$152),IF(V646=$C$8,"-",FORECAST($C$8-V646,Инклинометрия!$B$2:$B$152,Инклинометрия!$A$2:$A$152)))</f>
        <v>-</v>
      </c>
      <c r="AA646" s="105" t="str">
        <f>IF(S646=0,"-",FORECAST($C$8-(S646+V646),Инклинометрия!$B$2:$B$152,Инклинометрия!$A$2:$A$152))</f>
        <v>-</v>
      </c>
      <c r="AB646" s="105">
        <f>FORECAST($C$8+T646,Инклинометрия!$B$2:$B$152,Инклинометрия!$A$2:$A$152)</f>
        <v>1422.3537391657405</v>
      </c>
      <c r="AC646" s="105">
        <f>IF(R646=0,FORECAST($C$6-T646,Инклинометрия!$B$2:$B$152,Инклинометрия!$A$2:$A$152),FORECAST($C$8,Инклинометрия!$B$2:$B$152,Инклинометрия!$A$2:$A$152))</f>
        <v>1332.6462608342592</v>
      </c>
      <c r="AD646" s="107">
        <f>IF(R646=0,FORECAST($C$8,Инклинометрия!$B$2:$B$152,Инклинометрия!$A$2:$A$152),Y646)</f>
        <v>1330</v>
      </c>
      <c r="AE646" s="107">
        <f>FORECAST($C$8-(R646+U646),Инклинометрия!$B$2:$B$152,Инклинометрия!$A$2:$A$152)</f>
        <v>0</v>
      </c>
      <c r="AF646" s="107">
        <f>IF(V646=0,"-",FORECAST($C$8,Инклинометрия!$B$2:$B$152,Инклинометрия!$A$2:$A$152))</f>
        <v>1330</v>
      </c>
      <c r="AG646" s="107">
        <f>IF(V646=0,"-",FORECAST($C$8-V646,Инклинометрия!$B$2:$B$152,Инклинометрия!$A$2:$A$152))</f>
        <v>0</v>
      </c>
      <c r="AH646" s="107">
        <f>IF(W646=0,"-",FORECAST($C$8+W646,Инклинометрия!$B$2:$B$152,Инклинометрия!$A$2:$A$152))</f>
        <v>1332.6462608342592</v>
      </c>
      <c r="AI646" s="107">
        <f>IF(W646=0,"-",FORECAST($C$8,Инклинометрия!$B$2:$B$152,Инклинометрия!$A$2:$A$152))</f>
        <v>1330</v>
      </c>
      <c r="AK646" s="122">
        <f t="shared" si="187"/>
        <v>0</v>
      </c>
      <c r="AL646" s="67">
        <f>AK646*(B646-B645)</f>
        <v>0</v>
      </c>
      <c r="AM646" s="23">
        <f t="shared" si="189"/>
        <v>8.6725204696437436E-2</v>
      </c>
      <c r="AN646" s="26">
        <f>AN645+AK646*(B646-B645)/(2*PI()*$C$5*AN645*$K$13)</f>
        <v>0.15480061813468687</v>
      </c>
      <c r="AO646" s="87">
        <f t="shared" si="181"/>
        <v>145932.55112472404</v>
      </c>
      <c r="AP646" s="87">
        <f>IF(R646+U646&lt;$C$8,0,32*$L$23/$C$12^2*($K$10*R646+$K$8*U646)+32*$L$24/($C$14^2-$C$13^2)*($K$10*S646+$K$8*V646))</f>
        <v>44607.551124724028</v>
      </c>
      <c r="AQ646" s="66">
        <f>R646*$C$11*$C$9+U646*$C$11*$C$10</f>
        <v>14695380</v>
      </c>
      <c r="AR646" s="66">
        <f>S646*$C$11*$C$9+V646*$C$11*$C$10</f>
        <v>14695380</v>
      </c>
      <c r="AS646" s="87">
        <f>$C$11*(T646*$C$9+W646*$C$10)</f>
        <v>792178.05375968735</v>
      </c>
      <c r="AT646" s="45">
        <f t="shared" si="175"/>
        <v>15633490.60488441</v>
      </c>
      <c r="AU646" s="75"/>
    </row>
    <row r="647" spans="2:47" ht="15" thickBot="1" x14ac:dyDescent="0.35">
      <c r="B647" s="41">
        <f t="shared" si="182"/>
        <v>12320</v>
      </c>
      <c r="C647" s="8">
        <f t="shared" si="183"/>
        <v>123.2</v>
      </c>
      <c r="D647" s="73">
        <f t="shared" si="171"/>
        <v>164.78</v>
      </c>
      <c r="E647" s="29">
        <f t="shared" si="188"/>
        <v>40807.261163208132</v>
      </c>
      <c r="F647" s="29">
        <f t="shared" si="184"/>
        <v>66.24555383637778</v>
      </c>
      <c r="G647" s="29">
        <f t="shared" si="185"/>
        <v>88.603428256155269</v>
      </c>
      <c r="H647" s="17">
        <f t="shared" si="186"/>
        <v>54579.711805790561</v>
      </c>
      <c r="I647" s="29">
        <f t="shared" si="176"/>
        <v>2.2250485660981263</v>
      </c>
      <c r="J647" s="29">
        <f t="shared" si="177"/>
        <v>41.694115440740156</v>
      </c>
      <c r="K647" s="32">
        <f>IF((D646+L646+M646-AL646)/($C$21+$C$22)&gt;$C$8,$C$8,(D646+L646+M646-AL646)/($C$21+$C$22))</f>
        <v>1400</v>
      </c>
      <c r="L647" s="97">
        <f t="shared" si="172"/>
        <v>0</v>
      </c>
      <c r="M647" s="96">
        <f t="shared" si="173"/>
        <v>0</v>
      </c>
      <c r="N647" s="98">
        <f t="shared" si="178"/>
        <v>1.7179213529287818</v>
      </c>
      <c r="O647" s="100">
        <f t="shared" si="174"/>
        <v>4.2266987561397071</v>
      </c>
      <c r="P647" s="104">
        <f t="shared" si="179"/>
        <v>18.880500609176615</v>
      </c>
      <c r="Q647" s="102">
        <f t="shared" si="180"/>
        <v>4.9224514715476911E-2</v>
      </c>
      <c r="R647" s="106">
        <f>IF(K647-H646&lt;0,0,K647-H646)</f>
        <v>0</v>
      </c>
      <c r="S647" s="106">
        <f>K647-V647</f>
        <v>0</v>
      </c>
      <c r="T647" s="106">
        <f>IF(R647&gt;0,$C$6-$C$8,IF($C$6-$C$8-W647&lt;0,0,$C$6-$C$8-W647))</f>
        <v>97.214462279726973</v>
      </c>
      <c r="U647" s="107">
        <f>IF(R647=0,IF(U646+(F647-AL647/$C$23)*$C$21/($C$21+$C$22)&gt;$C$8,$C$8,U646+F647*$C$21/($C$21+$C$22)),E647)</f>
        <v>1400</v>
      </c>
      <c r="V647" s="107">
        <f>IF(R647&gt;0,0,IF(V646+(F647-AL647/$C$23)*$C$21/($C$21+$C$22)&gt;$C$8,$C$8,IF(U647=$C$8,V646+(F647-AL647/$C$23)*$C$21/$C$22,V646+(F647-AL647/$C$23)*$C$21/($C$21+$C$22))))</f>
        <v>1400</v>
      </c>
      <c r="W647" s="203">
        <f>IF(R647&gt;0,0,IF(W646+AL647/$C$23&gt;$F$23,$F$23,W646+AL647/$C$23))</f>
        <v>2.7855377202730285</v>
      </c>
      <c r="X647" s="105" t="str">
        <f>IF(R647=0,"-",FORECAST($C$8,Инклинометрия!$B$2:$B$152,Инклинометрия!$A$2:$A$152))</f>
        <v>-</v>
      </c>
      <c r="Y647" s="105" t="str">
        <f>IF(R647=0,"-",FORECAST($C$8-R647,Инклинометрия!$B$2:$B$152,Инклинометрия!$A$2:$A$152))</f>
        <v>-</v>
      </c>
      <c r="Z647" s="105" t="str">
        <f>IF(R647&gt;0,FORECAST($C$8,Инклинометрия!$B$2:$B$152,Инклинометрия!$A$2:$A$152),IF(V647=$C$8,"-",FORECAST($C$8-V647,Инклинометрия!$B$2:$B$152,Инклинометрия!$A$2:$A$152)))</f>
        <v>-</v>
      </c>
      <c r="AA647" s="105" t="str">
        <f>IF(S647=0,"-",FORECAST($C$8-(S647+V647),Инклинометрия!$B$2:$B$152,Инклинометрия!$A$2:$A$152))</f>
        <v>-</v>
      </c>
      <c r="AB647" s="105">
        <f>FORECAST($C$8+T647,Инклинометрия!$B$2:$B$152,Инклинометрия!$A$2:$A$152)</f>
        <v>1422.3537391657405</v>
      </c>
      <c r="AC647" s="105">
        <f>IF(R647=0,FORECAST($C$6-T647,Инклинометрия!$B$2:$B$152,Инклинометрия!$A$2:$A$152),FORECAST($C$8,Инклинометрия!$B$2:$B$152,Инклинометрия!$A$2:$A$152))</f>
        <v>1332.6462608342592</v>
      </c>
      <c r="AD647" s="107">
        <f>IF(R647=0,FORECAST($C$8,Инклинометрия!$B$2:$B$152,Инклинометрия!$A$2:$A$152),Y647)</f>
        <v>1330</v>
      </c>
      <c r="AE647" s="107">
        <f>FORECAST($C$8-(R647+U647),Инклинометрия!$B$2:$B$152,Инклинометрия!$A$2:$A$152)</f>
        <v>0</v>
      </c>
      <c r="AF647" s="107">
        <f>IF(V647=0,"-",FORECAST($C$8,Инклинометрия!$B$2:$B$152,Инклинометрия!$A$2:$A$152))</f>
        <v>1330</v>
      </c>
      <c r="AG647" s="107">
        <f>IF(V647=0,"-",FORECAST($C$8-V647,Инклинометрия!$B$2:$B$152,Инклинометрия!$A$2:$A$152))</f>
        <v>0</v>
      </c>
      <c r="AH647" s="107">
        <f>IF(W647=0,"-",FORECAST($C$8+W647,Инклинометрия!$B$2:$B$152,Инклинометрия!$A$2:$A$152))</f>
        <v>1332.6462608342592</v>
      </c>
      <c r="AI647" s="107">
        <f>IF(W647=0,"-",FORECAST($C$8,Инклинометрия!$B$2:$B$152,Инклинометрия!$A$2:$A$152))</f>
        <v>1330</v>
      </c>
      <c r="AK647" s="122">
        <f t="shared" si="187"/>
        <v>0</v>
      </c>
      <c r="AL647" s="67">
        <f>AK647*(B647-B646)</f>
        <v>0</v>
      </c>
      <c r="AM647" s="23">
        <f t="shared" si="189"/>
        <v>8.6725204696437436E-2</v>
      </c>
      <c r="AN647" s="26">
        <f>AN646+AK647*(B647-B646)/(2*PI()*$C$5*AN646*$K$13)</f>
        <v>0.15480061813468687</v>
      </c>
      <c r="AO647" s="87">
        <f t="shared" si="181"/>
        <v>145932.55112472404</v>
      </c>
      <c r="AP647" s="87">
        <f>IF(R647+U647&lt;$C$8,0,32*$L$23/$C$12^2*($K$10*R647+$K$8*U647)+32*$L$24/($C$14^2-$C$13^2)*($K$10*S647+$K$8*V647))</f>
        <v>44607.551124724028</v>
      </c>
      <c r="AQ647" s="66">
        <f>R647*$C$11*$C$9+U647*$C$11*$C$10</f>
        <v>14695380</v>
      </c>
      <c r="AR647" s="66">
        <f>S647*$C$11*$C$9+V647*$C$11*$C$10</f>
        <v>14695380</v>
      </c>
      <c r="AS647" s="87">
        <f>$C$11*(T647*$C$9+W647*$C$10)</f>
        <v>792178.05375968735</v>
      </c>
      <c r="AT647" s="45">
        <f t="shared" si="175"/>
        <v>15633490.60488441</v>
      </c>
      <c r="AU647" s="75"/>
    </row>
    <row r="648" spans="2:47" ht="15" thickBot="1" x14ac:dyDescent="0.35">
      <c r="B648" s="41">
        <f t="shared" si="182"/>
        <v>12340</v>
      </c>
      <c r="C648" s="8">
        <f t="shared" si="183"/>
        <v>123.4</v>
      </c>
      <c r="D648" s="73">
        <f t="shared" si="171"/>
        <v>165.04750000000001</v>
      </c>
      <c r="E648" s="29">
        <f t="shared" si="188"/>
        <v>40873.506717044511</v>
      </c>
      <c r="F648" s="29">
        <f t="shared" si="184"/>
        <v>66.24555383637778</v>
      </c>
      <c r="G648" s="29">
        <f t="shared" si="185"/>
        <v>88.603428256155269</v>
      </c>
      <c r="H648" s="17">
        <f t="shared" si="186"/>
        <v>54668.315234046713</v>
      </c>
      <c r="I648" s="29">
        <f t="shared" si="176"/>
        <v>2.2250485660981263</v>
      </c>
      <c r="J648" s="29">
        <f t="shared" si="177"/>
        <v>41.694115440740156</v>
      </c>
      <c r="K648" s="32">
        <f>IF((D647+L647+M647-AL647)/($C$21+$C$22)&gt;$C$8,$C$8,(D647+L647+M647-AL647)/($C$21+$C$22))</f>
        <v>1400</v>
      </c>
      <c r="L648" s="97">
        <f t="shared" si="172"/>
        <v>0</v>
      </c>
      <c r="M648" s="96">
        <f t="shared" si="173"/>
        <v>0</v>
      </c>
      <c r="N648" s="98">
        <f t="shared" si="178"/>
        <v>1.7179213529287818</v>
      </c>
      <c r="O648" s="100">
        <f t="shared" si="174"/>
        <v>4.2266987561397071</v>
      </c>
      <c r="P648" s="104">
        <f t="shared" si="179"/>
        <v>18.880500609176615</v>
      </c>
      <c r="Q648" s="102">
        <f t="shared" si="180"/>
        <v>4.9224514715476911E-2</v>
      </c>
      <c r="R648" s="106">
        <f>IF(K648-H647&lt;0,0,K648-H647)</f>
        <v>0</v>
      </c>
      <c r="S648" s="106">
        <f>K648-V648</f>
        <v>0</v>
      </c>
      <c r="T648" s="106">
        <f>IF(R648&gt;0,$C$6-$C$8,IF($C$6-$C$8-W648&lt;0,0,$C$6-$C$8-W648))</f>
        <v>97.214462279726973</v>
      </c>
      <c r="U648" s="107">
        <f>IF(R648=0,IF(U647+(F648-AL648/$C$23)*$C$21/($C$21+$C$22)&gt;$C$8,$C$8,U647+F648*$C$21/($C$21+$C$22)),E648)</f>
        <v>1400</v>
      </c>
      <c r="V648" s="107">
        <f>IF(R648&gt;0,0,IF(V647+(F648-AL648/$C$23)*$C$21/($C$21+$C$22)&gt;$C$8,$C$8,IF(U648=$C$8,V647+(F648-AL648/$C$23)*$C$21/$C$22,V647+(F648-AL648/$C$23)*$C$21/($C$21+$C$22))))</f>
        <v>1400</v>
      </c>
      <c r="W648" s="203">
        <f>IF(R648&gt;0,0,IF(W647+AL648/$C$23&gt;$F$23,$F$23,W647+AL648/$C$23))</f>
        <v>2.7855377202730285</v>
      </c>
      <c r="X648" s="105" t="str">
        <f>IF(R648=0,"-",FORECAST($C$8,Инклинометрия!$B$2:$B$152,Инклинометрия!$A$2:$A$152))</f>
        <v>-</v>
      </c>
      <c r="Y648" s="105" t="str">
        <f>IF(R648=0,"-",FORECAST($C$8-R648,Инклинометрия!$B$2:$B$152,Инклинометрия!$A$2:$A$152))</f>
        <v>-</v>
      </c>
      <c r="Z648" s="105" t="str">
        <f>IF(R648&gt;0,FORECAST($C$8,Инклинометрия!$B$2:$B$152,Инклинометрия!$A$2:$A$152),IF(V648=$C$8,"-",FORECAST($C$8-V648,Инклинометрия!$B$2:$B$152,Инклинометрия!$A$2:$A$152)))</f>
        <v>-</v>
      </c>
      <c r="AA648" s="105" t="str">
        <f>IF(S648=0,"-",FORECAST($C$8-(S648+V648),Инклинометрия!$B$2:$B$152,Инклинометрия!$A$2:$A$152))</f>
        <v>-</v>
      </c>
      <c r="AB648" s="105">
        <f>FORECAST($C$8+T648,Инклинометрия!$B$2:$B$152,Инклинометрия!$A$2:$A$152)</f>
        <v>1422.3537391657405</v>
      </c>
      <c r="AC648" s="105">
        <f>IF(R648=0,FORECAST($C$6-T648,Инклинометрия!$B$2:$B$152,Инклинометрия!$A$2:$A$152),FORECAST($C$8,Инклинометрия!$B$2:$B$152,Инклинометрия!$A$2:$A$152))</f>
        <v>1332.6462608342592</v>
      </c>
      <c r="AD648" s="107">
        <f>IF(R648=0,FORECAST($C$8,Инклинометрия!$B$2:$B$152,Инклинометрия!$A$2:$A$152),Y648)</f>
        <v>1330</v>
      </c>
      <c r="AE648" s="107">
        <f>FORECAST($C$8-(R648+U648),Инклинометрия!$B$2:$B$152,Инклинометрия!$A$2:$A$152)</f>
        <v>0</v>
      </c>
      <c r="AF648" s="107">
        <f>IF(V648=0,"-",FORECAST($C$8,Инклинометрия!$B$2:$B$152,Инклинометрия!$A$2:$A$152))</f>
        <v>1330</v>
      </c>
      <c r="AG648" s="107">
        <f>IF(V648=0,"-",FORECAST($C$8-V648,Инклинометрия!$B$2:$B$152,Инклинометрия!$A$2:$A$152))</f>
        <v>0</v>
      </c>
      <c r="AH648" s="107">
        <f>IF(W648=0,"-",FORECAST($C$8+W648,Инклинометрия!$B$2:$B$152,Инклинометрия!$A$2:$A$152))</f>
        <v>1332.6462608342592</v>
      </c>
      <c r="AI648" s="107">
        <f>IF(W648=0,"-",FORECAST($C$8,Инклинометрия!$B$2:$B$152,Инклинометрия!$A$2:$A$152))</f>
        <v>1330</v>
      </c>
      <c r="AK648" s="122">
        <f t="shared" si="187"/>
        <v>0</v>
      </c>
      <c r="AL648" s="67">
        <f>AK648*(B648-B647)</f>
        <v>0</v>
      </c>
      <c r="AM648" s="23">
        <f t="shared" si="189"/>
        <v>8.6725204696437436E-2</v>
      </c>
      <c r="AN648" s="26">
        <f>AN647+AK648*(B648-B647)/(2*PI()*$C$5*AN647*$K$13)</f>
        <v>0.15480061813468687</v>
      </c>
      <c r="AO648" s="87">
        <f t="shared" si="181"/>
        <v>145932.55112472404</v>
      </c>
      <c r="AP648" s="87">
        <f>IF(R648+U648&lt;$C$8,0,32*$L$23/$C$12^2*($K$10*R648+$K$8*U648)+32*$L$24/($C$14^2-$C$13^2)*($K$10*S648+$K$8*V648))</f>
        <v>44607.551124724028</v>
      </c>
      <c r="AQ648" s="66">
        <f>R648*$C$11*$C$9+U648*$C$11*$C$10</f>
        <v>14695380</v>
      </c>
      <c r="AR648" s="66">
        <f>S648*$C$11*$C$9+V648*$C$11*$C$10</f>
        <v>14695380</v>
      </c>
      <c r="AS648" s="87">
        <f>$C$11*(T648*$C$9+W648*$C$10)</f>
        <v>792178.05375968735</v>
      </c>
      <c r="AT648" s="45">
        <f t="shared" si="175"/>
        <v>15633490.60488441</v>
      </c>
      <c r="AU648" s="75"/>
    </row>
    <row r="649" spans="2:47" ht="15" thickBot="1" x14ac:dyDescent="0.35">
      <c r="B649" s="41">
        <f t="shared" si="182"/>
        <v>12360</v>
      </c>
      <c r="C649" s="8">
        <f t="shared" si="183"/>
        <v>123.60000000000001</v>
      </c>
      <c r="D649" s="73">
        <f t="shared" si="171"/>
        <v>165.315</v>
      </c>
      <c r="E649" s="29">
        <f t="shared" si="188"/>
        <v>40939.752270880883</v>
      </c>
      <c r="F649" s="29">
        <f t="shared" si="184"/>
        <v>66.24555383637778</v>
      </c>
      <c r="G649" s="29">
        <f t="shared" si="185"/>
        <v>88.603428256155269</v>
      </c>
      <c r="H649" s="17">
        <f t="shared" si="186"/>
        <v>54756.918662302865</v>
      </c>
      <c r="I649" s="29">
        <f t="shared" si="176"/>
        <v>2.2250485660981263</v>
      </c>
      <c r="J649" s="29">
        <f t="shared" si="177"/>
        <v>41.694115440740156</v>
      </c>
      <c r="K649" s="32">
        <f>IF((D648+L648+M648-AL648)/($C$21+$C$22)&gt;$C$8,$C$8,(D648+L648+M648-AL648)/($C$21+$C$22))</f>
        <v>1400</v>
      </c>
      <c r="L649" s="97">
        <f t="shared" si="172"/>
        <v>0</v>
      </c>
      <c r="M649" s="96">
        <f t="shared" si="173"/>
        <v>0</v>
      </c>
      <c r="N649" s="98">
        <f t="shared" si="178"/>
        <v>1.7179213529287818</v>
      </c>
      <c r="O649" s="100">
        <f t="shared" si="174"/>
        <v>4.2266987561397071</v>
      </c>
      <c r="P649" s="104">
        <f t="shared" si="179"/>
        <v>18.880500609176615</v>
      </c>
      <c r="Q649" s="102">
        <f t="shared" si="180"/>
        <v>4.9224514715476911E-2</v>
      </c>
      <c r="R649" s="106">
        <f>IF(K649-H648&lt;0,0,K649-H648)</f>
        <v>0</v>
      </c>
      <c r="S649" s="106">
        <f>K649-V649</f>
        <v>0</v>
      </c>
      <c r="T649" s="106">
        <f>IF(R649&gt;0,$C$6-$C$8,IF($C$6-$C$8-W649&lt;0,0,$C$6-$C$8-W649))</f>
        <v>97.214462279726973</v>
      </c>
      <c r="U649" s="107">
        <f>IF(R649=0,IF(U648+(F649-AL649/$C$23)*$C$21/($C$21+$C$22)&gt;$C$8,$C$8,U648+F649*$C$21/($C$21+$C$22)),E649)</f>
        <v>1400</v>
      </c>
      <c r="V649" s="107">
        <f>IF(R649&gt;0,0,IF(V648+(F649-AL649/$C$23)*$C$21/($C$21+$C$22)&gt;$C$8,$C$8,IF(U649=$C$8,V648+(F649-AL649/$C$23)*$C$21/$C$22,V648+(F649-AL649/$C$23)*$C$21/($C$21+$C$22))))</f>
        <v>1400</v>
      </c>
      <c r="W649" s="203">
        <f>IF(R649&gt;0,0,IF(W648+AL649/$C$23&gt;$F$23,$F$23,W648+AL649/$C$23))</f>
        <v>2.7855377202730285</v>
      </c>
      <c r="X649" s="105" t="str">
        <f>IF(R649=0,"-",FORECAST($C$8,Инклинометрия!$B$2:$B$152,Инклинометрия!$A$2:$A$152))</f>
        <v>-</v>
      </c>
      <c r="Y649" s="105" t="str">
        <f>IF(R649=0,"-",FORECAST($C$8-R649,Инклинометрия!$B$2:$B$152,Инклинометрия!$A$2:$A$152))</f>
        <v>-</v>
      </c>
      <c r="Z649" s="105" t="str">
        <f>IF(R649&gt;0,FORECAST($C$8,Инклинометрия!$B$2:$B$152,Инклинометрия!$A$2:$A$152),IF(V649=$C$8,"-",FORECAST($C$8-V649,Инклинометрия!$B$2:$B$152,Инклинометрия!$A$2:$A$152)))</f>
        <v>-</v>
      </c>
      <c r="AA649" s="105" t="str">
        <f>IF(S649=0,"-",FORECAST($C$8-(S649+V649),Инклинометрия!$B$2:$B$152,Инклинометрия!$A$2:$A$152))</f>
        <v>-</v>
      </c>
      <c r="AB649" s="105">
        <f>FORECAST($C$8+T649,Инклинометрия!$B$2:$B$152,Инклинометрия!$A$2:$A$152)</f>
        <v>1422.3537391657405</v>
      </c>
      <c r="AC649" s="105">
        <f>IF(R649=0,FORECAST($C$6-T649,Инклинометрия!$B$2:$B$152,Инклинометрия!$A$2:$A$152),FORECAST($C$8,Инклинометрия!$B$2:$B$152,Инклинометрия!$A$2:$A$152))</f>
        <v>1332.6462608342592</v>
      </c>
      <c r="AD649" s="107">
        <f>IF(R649=0,FORECAST($C$8,Инклинометрия!$B$2:$B$152,Инклинометрия!$A$2:$A$152),Y649)</f>
        <v>1330</v>
      </c>
      <c r="AE649" s="107">
        <f>FORECAST($C$8-(R649+U649),Инклинометрия!$B$2:$B$152,Инклинометрия!$A$2:$A$152)</f>
        <v>0</v>
      </c>
      <c r="AF649" s="107">
        <f>IF(V649=0,"-",FORECAST($C$8,Инклинометрия!$B$2:$B$152,Инклинометрия!$A$2:$A$152))</f>
        <v>1330</v>
      </c>
      <c r="AG649" s="107">
        <f>IF(V649=0,"-",FORECAST($C$8-V649,Инклинометрия!$B$2:$B$152,Инклинометрия!$A$2:$A$152))</f>
        <v>0</v>
      </c>
      <c r="AH649" s="107">
        <f>IF(W649=0,"-",FORECAST($C$8+W649,Инклинометрия!$B$2:$B$152,Инклинометрия!$A$2:$A$152))</f>
        <v>1332.6462608342592</v>
      </c>
      <c r="AI649" s="107">
        <f>IF(W649=0,"-",FORECAST($C$8,Инклинометрия!$B$2:$B$152,Инклинометрия!$A$2:$A$152))</f>
        <v>1330</v>
      </c>
      <c r="AK649" s="122">
        <f t="shared" si="187"/>
        <v>0</v>
      </c>
      <c r="AL649" s="67">
        <f>AK649*(B649-B648)</f>
        <v>0</v>
      </c>
      <c r="AM649" s="23">
        <f t="shared" si="189"/>
        <v>8.6725204696437436E-2</v>
      </c>
      <c r="AN649" s="26">
        <f>AN648+AK649*(B649-B648)/(2*PI()*$C$5*AN648*$K$13)</f>
        <v>0.15480061813468687</v>
      </c>
      <c r="AO649" s="87">
        <f t="shared" si="181"/>
        <v>145932.55112472404</v>
      </c>
      <c r="AP649" s="87">
        <f>IF(R649+U649&lt;$C$8,0,32*$L$23/$C$12^2*($K$10*R649+$K$8*U649)+32*$L$24/($C$14^2-$C$13^2)*($K$10*S649+$K$8*V649))</f>
        <v>44607.551124724028</v>
      </c>
      <c r="AQ649" s="66">
        <f>R649*$C$11*$C$9+U649*$C$11*$C$10</f>
        <v>14695380</v>
      </c>
      <c r="AR649" s="66">
        <f>S649*$C$11*$C$9+V649*$C$11*$C$10</f>
        <v>14695380</v>
      </c>
      <c r="AS649" s="87">
        <f>$C$11*(T649*$C$9+W649*$C$10)</f>
        <v>792178.05375968735</v>
      </c>
      <c r="AT649" s="45">
        <f t="shared" si="175"/>
        <v>15633490.60488441</v>
      </c>
      <c r="AU649" s="75"/>
    </row>
    <row r="650" spans="2:47" ht="15" thickBot="1" x14ac:dyDescent="0.35">
      <c r="B650" s="41">
        <f t="shared" si="182"/>
        <v>12380</v>
      </c>
      <c r="C650" s="8">
        <f t="shared" si="183"/>
        <v>123.8</v>
      </c>
      <c r="D650" s="73">
        <f t="shared" si="171"/>
        <v>165.58250000000001</v>
      </c>
      <c r="E650" s="29">
        <f t="shared" si="188"/>
        <v>41005.997824717262</v>
      </c>
      <c r="F650" s="29">
        <f t="shared" si="184"/>
        <v>66.245553836373062</v>
      </c>
      <c r="G650" s="29">
        <f t="shared" si="185"/>
        <v>88.603428256148959</v>
      </c>
      <c r="H650" s="17">
        <f t="shared" si="186"/>
        <v>54845.522090559018</v>
      </c>
      <c r="I650" s="29">
        <f t="shared" si="176"/>
        <v>2.2250485660981263</v>
      </c>
      <c r="J650" s="29">
        <f t="shared" si="177"/>
        <v>41.69411544073867</v>
      </c>
      <c r="K650" s="32">
        <f>IF((D649+L649+M649-AL649)/($C$21+$C$22)&gt;$C$8,$C$8,(D649+L649+M649-AL649)/($C$21+$C$22))</f>
        <v>1400</v>
      </c>
      <c r="L650" s="97">
        <f t="shared" si="172"/>
        <v>0</v>
      </c>
      <c r="M650" s="96">
        <f t="shared" si="173"/>
        <v>0</v>
      </c>
      <c r="N650" s="98">
        <f t="shared" si="178"/>
        <v>1.7179213529287818</v>
      </c>
      <c r="O650" s="100">
        <f t="shared" si="174"/>
        <v>4.2266987561397071</v>
      </c>
      <c r="P650" s="104">
        <f t="shared" si="179"/>
        <v>18.880500609176615</v>
      </c>
      <c r="Q650" s="102">
        <f t="shared" si="180"/>
        <v>4.9224514715476911E-2</v>
      </c>
      <c r="R650" s="106">
        <f>IF(K650-H649&lt;0,0,K650-H649)</f>
        <v>0</v>
      </c>
      <c r="S650" s="106">
        <f>K650-V650</f>
        <v>0</v>
      </c>
      <c r="T650" s="106">
        <f>IF(R650&gt;0,$C$6-$C$8,IF($C$6-$C$8-W650&lt;0,0,$C$6-$C$8-W650))</f>
        <v>97.214462279726973</v>
      </c>
      <c r="U650" s="107">
        <f>IF(R650=0,IF(U649+(F650-AL650/$C$23)*$C$21/($C$21+$C$22)&gt;$C$8,$C$8,U649+F650*$C$21/($C$21+$C$22)),E650)</f>
        <v>1400</v>
      </c>
      <c r="V650" s="107">
        <f>IF(R650&gt;0,0,IF(V649+(F650-AL650/$C$23)*$C$21/($C$21+$C$22)&gt;$C$8,$C$8,IF(U650=$C$8,V649+(F650-AL650/$C$23)*$C$21/$C$22,V649+(F650-AL650/$C$23)*$C$21/($C$21+$C$22))))</f>
        <v>1400</v>
      </c>
      <c r="W650" s="203">
        <f>IF(R650&gt;0,0,IF(W649+AL650/$C$23&gt;$F$23,$F$23,W649+AL650/$C$23))</f>
        <v>2.7855377202730285</v>
      </c>
      <c r="X650" s="105" t="str">
        <f>IF(R650=0,"-",FORECAST($C$8,Инклинометрия!$B$2:$B$152,Инклинометрия!$A$2:$A$152))</f>
        <v>-</v>
      </c>
      <c r="Y650" s="105" t="str">
        <f>IF(R650=0,"-",FORECAST($C$8-R650,Инклинометрия!$B$2:$B$152,Инклинометрия!$A$2:$A$152))</f>
        <v>-</v>
      </c>
      <c r="Z650" s="105" t="str">
        <f>IF(R650&gt;0,FORECAST($C$8,Инклинометрия!$B$2:$B$152,Инклинометрия!$A$2:$A$152),IF(V650=$C$8,"-",FORECAST($C$8-V650,Инклинометрия!$B$2:$B$152,Инклинометрия!$A$2:$A$152)))</f>
        <v>-</v>
      </c>
      <c r="AA650" s="105" t="str">
        <f>IF(S650=0,"-",FORECAST($C$8-(S650+V650),Инклинометрия!$B$2:$B$152,Инклинометрия!$A$2:$A$152))</f>
        <v>-</v>
      </c>
      <c r="AB650" s="105">
        <f>FORECAST($C$8+T650,Инклинометрия!$B$2:$B$152,Инклинометрия!$A$2:$A$152)</f>
        <v>1422.3537391657405</v>
      </c>
      <c r="AC650" s="105">
        <f>IF(R650=0,FORECAST($C$6-T650,Инклинометрия!$B$2:$B$152,Инклинометрия!$A$2:$A$152),FORECAST($C$8,Инклинометрия!$B$2:$B$152,Инклинометрия!$A$2:$A$152))</f>
        <v>1332.6462608342592</v>
      </c>
      <c r="AD650" s="107">
        <f>IF(R650=0,FORECAST($C$8,Инклинометрия!$B$2:$B$152,Инклинометрия!$A$2:$A$152),Y650)</f>
        <v>1330</v>
      </c>
      <c r="AE650" s="107">
        <f>FORECAST($C$8-(R650+U650),Инклинометрия!$B$2:$B$152,Инклинометрия!$A$2:$A$152)</f>
        <v>0</v>
      </c>
      <c r="AF650" s="107">
        <f>IF(V650=0,"-",FORECAST($C$8,Инклинометрия!$B$2:$B$152,Инклинометрия!$A$2:$A$152))</f>
        <v>1330</v>
      </c>
      <c r="AG650" s="107">
        <f>IF(V650=0,"-",FORECAST($C$8-V650,Инклинометрия!$B$2:$B$152,Инклинометрия!$A$2:$A$152))</f>
        <v>0</v>
      </c>
      <c r="AH650" s="107">
        <f>IF(W650=0,"-",FORECAST($C$8+W650,Инклинометрия!$B$2:$B$152,Инклинометрия!$A$2:$A$152))</f>
        <v>1332.6462608342592</v>
      </c>
      <c r="AI650" s="107">
        <f>IF(W650=0,"-",FORECAST($C$8,Инклинометрия!$B$2:$B$152,Инклинометрия!$A$2:$A$152))</f>
        <v>1330</v>
      </c>
      <c r="AK650" s="122">
        <f t="shared" si="187"/>
        <v>0</v>
      </c>
      <c r="AL650" s="67">
        <f>AK650*(B650-B649)</f>
        <v>0</v>
      </c>
      <c r="AM650" s="23">
        <f t="shared" si="189"/>
        <v>8.6725204696437436E-2</v>
      </c>
      <c r="AN650" s="26">
        <f>AN649+AK650*(B650-B649)/(2*PI()*$C$5*AN649*$K$13)</f>
        <v>0.15480061813468687</v>
      </c>
      <c r="AO650" s="87">
        <f t="shared" si="181"/>
        <v>145932.55112472404</v>
      </c>
      <c r="AP650" s="87">
        <f>IF(R650+U650&lt;$C$8,0,32*$L$23/$C$12^2*($K$10*R650+$K$8*U650)+32*$L$24/($C$14^2-$C$13^2)*($K$10*S650+$K$8*V650))</f>
        <v>44607.551124724028</v>
      </c>
      <c r="AQ650" s="66">
        <f>R650*$C$11*$C$9+U650*$C$11*$C$10</f>
        <v>14695380</v>
      </c>
      <c r="AR650" s="66">
        <f>S650*$C$11*$C$9+V650*$C$11*$C$10</f>
        <v>14695380</v>
      </c>
      <c r="AS650" s="87">
        <f>$C$11*(T650*$C$9+W650*$C$10)</f>
        <v>792178.05375968735</v>
      </c>
      <c r="AT650" s="45">
        <f t="shared" si="175"/>
        <v>15633490.60488441</v>
      </c>
      <c r="AU650" s="75"/>
    </row>
    <row r="651" spans="2:47" ht="15" thickBot="1" x14ac:dyDescent="0.35">
      <c r="B651" s="41">
        <f t="shared" si="182"/>
        <v>12400</v>
      </c>
      <c r="C651" s="8">
        <f t="shared" si="183"/>
        <v>124</v>
      </c>
      <c r="D651" s="73">
        <f t="shared" si="171"/>
        <v>165.85</v>
      </c>
      <c r="E651" s="29">
        <f t="shared" si="188"/>
        <v>41072.243378553641</v>
      </c>
      <c r="F651" s="29">
        <f t="shared" si="184"/>
        <v>66.24555383637778</v>
      </c>
      <c r="G651" s="29">
        <f t="shared" si="185"/>
        <v>88.603428256155269</v>
      </c>
      <c r="H651" s="17">
        <f t="shared" si="186"/>
        <v>54934.12551881517</v>
      </c>
      <c r="I651" s="29">
        <f t="shared" si="176"/>
        <v>2.2250485660981263</v>
      </c>
      <c r="J651" s="29">
        <f t="shared" si="177"/>
        <v>41.694115440740156</v>
      </c>
      <c r="K651" s="32">
        <f>IF((D650+L650+M650-AL650)/($C$21+$C$22)&gt;$C$8,$C$8,(D650+L650+M650-AL650)/($C$21+$C$22))</f>
        <v>1400</v>
      </c>
      <c r="L651" s="97">
        <f t="shared" si="172"/>
        <v>0</v>
      </c>
      <c r="M651" s="96">
        <f t="shared" si="173"/>
        <v>0</v>
      </c>
      <c r="N651" s="98">
        <f t="shared" si="178"/>
        <v>1.7179213529287818</v>
      </c>
      <c r="O651" s="100">
        <f t="shared" si="174"/>
        <v>4.2266987561397071</v>
      </c>
      <c r="P651" s="104">
        <f t="shared" si="179"/>
        <v>18.880500609176615</v>
      </c>
      <c r="Q651" s="102">
        <f t="shared" si="180"/>
        <v>4.9224514715476911E-2</v>
      </c>
      <c r="R651" s="106">
        <f>IF(K651-H650&lt;0,0,K651-H650)</f>
        <v>0</v>
      </c>
      <c r="S651" s="106">
        <f>K651-V651</f>
        <v>0</v>
      </c>
      <c r="T651" s="106">
        <f>IF(R651&gt;0,$C$6-$C$8,IF($C$6-$C$8-W651&lt;0,0,$C$6-$C$8-W651))</f>
        <v>97.214462279726973</v>
      </c>
      <c r="U651" s="107">
        <f>IF(R651=0,IF(U650+(F651-AL651/$C$23)*$C$21/($C$21+$C$22)&gt;$C$8,$C$8,U650+F651*$C$21/($C$21+$C$22)),E651)</f>
        <v>1400</v>
      </c>
      <c r="V651" s="107">
        <f>IF(R651&gt;0,0,IF(V650+(F651-AL651/$C$23)*$C$21/($C$21+$C$22)&gt;$C$8,$C$8,IF(U651=$C$8,V650+(F651-AL651/$C$23)*$C$21/$C$22,V650+(F651-AL651/$C$23)*$C$21/($C$21+$C$22))))</f>
        <v>1400</v>
      </c>
      <c r="W651" s="203">
        <f>IF(R651&gt;0,0,IF(W650+AL651/$C$23&gt;$F$23,$F$23,W650+AL651/$C$23))</f>
        <v>2.7855377202730285</v>
      </c>
      <c r="X651" s="105" t="str">
        <f>IF(R651=0,"-",FORECAST($C$8,Инклинометрия!$B$2:$B$152,Инклинометрия!$A$2:$A$152))</f>
        <v>-</v>
      </c>
      <c r="Y651" s="105" t="str">
        <f>IF(R651=0,"-",FORECAST($C$8-R651,Инклинометрия!$B$2:$B$152,Инклинометрия!$A$2:$A$152))</f>
        <v>-</v>
      </c>
      <c r="Z651" s="105" t="str">
        <f>IF(R651&gt;0,FORECAST($C$8,Инклинометрия!$B$2:$B$152,Инклинометрия!$A$2:$A$152),IF(V651=$C$8,"-",FORECAST($C$8-V651,Инклинометрия!$B$2:$B$152,Инклинометрия!$A$2:$A$152)))</f>
        <v>-</v>
      </c>
      <c r="AA651" s="105" t="str">
        <f>IF(S651=0,"-",FORECAST($C$8-(S651+V651),Инклинометрия!$B$2:$B$152,Инклинометрия!$A$2:$A$152))</f>
        <v>-</v>
      </c>
      <c r="AB651" s="105">
        <f>FORECAST($C$8+T651,Инклинометрия!$B$2:$B$152,Инклинометрия!$A$2:$A$152)</f>
        <v>1422.3537391657405</v>
      </c>
      <c r="AC651" s="105">
        <f>IF(R651=0,FORECAST($C$6-T651,Инклинометрия!$B$2:$B$152,Инклинометрия!$A$2:$A$152),FORECAST($C$8,Инклинометрия!$B$2:$B$152,Инклинометрия!$A$2:$A$152))</f>
        <v>1332.6462608342592</v>
      </c>
      <c r="AD651" s="107">
        <f>IF(R651=0,FORECAST($C$8,Инклинометрия!$B$2:$B$152,Инклинометрия!$A$2:$A$152),Y651)</f>
        <v>1330</v>
      </c>
      <c r="AE651" s="107">
        <f>FORECAST($C$8-(R651+U651),Инклинометрия!$B$2:$B$152,Инклинометрия!$A$2:$A$152)</f>
        <v>0</v>
      </c>
      <c r="AF651" s="107">
        <f>IF(V651=0,"-",FORECAST($C$8,Инклинометрия!$B$2:$B$152,Инклинометрия!$A$2:$A$152))</f>
        <v>1330</v>
      </c>
      <c r="AG651" s="107">
        <f>IF(V651=0,"-",FORECAST($C$8-V651,Инклинометрия!$B$2:$B$152,Инклинометрия!$A$2:$A$152))</f>
        <v>0</v>
      </c>
      <c r="AH651" s="107">
        <f>IF(W651=0,"-",FORECAST($C$8+W651,Инклинометрия!$B$2:$B$152,Инклинометрия!$A$2:$A$152))</f>
        <v>1332.6462608342592</v>
      </c>
      <c r="AI651" s="107">
        <f>IF(W651=0,"-",FORECAST($C$8,Инклинометрия!$B$2:$B$152,Инклинометрия!$A$2:$A$152))</f>
        <v>1330</v>
      </c>
      <c r="AK651" s="122">
        <f t="shared" si="187"/>
        <v>0</v>
      </c>
      <c r="AL651" s="67">
        <f>AK651*(B651-B650)</f>
        <v>0</v>
      </c>
      <c r="AM651" s="23">
        <f t="shared" si="189"/>
        <v>8.6725204696437436E-2</v>
      </c>
      <c r="AN651" s="26">
        <f>AN650+AK651*(B651-B650)/(2*PI()*$C$5*AN650*$K$13)</f>
        <v>0.15480061813468687</v>
      </c>
      <c r="AO651" s="87">
        <f t="shared" si="181"/>
        <v>145932.55112472404</v>
      </c>
      <c r="AP651" s="87">
        <f>IF(R651+U651&lt;$C$8,0,32*$L$23/$C$12^2*($K$10*R651+$K$8*U651)+32*$L$24/($C$14^2-$C$13^2)*($K$10*S651+$K$8*V651))</f>
        <v>44607.551124724028</v>
      </c>
      <c r="AQ651" s="66">
        <f>R651*$C$11*$C$9+U651*$C$11*$C$10</f>
        <v>14695380</v>
      </c>
      <c r="AR651" s="66">
        <f>S651*$C$11*$C$9+V651*$C$11*$C$10</f>
        <v>14695380</v>
      </c>
      <c r="AS651" s="87">
        <f>$C$11*(T651*$C$9+W651*$C$10)</f>
        <v>792178.05375968735</v>
      </c>
      <c r="AT651" s="45">
        <f t="shared" si="175"/>
        <v>15633490.60488441</v>
      </c>
      <c r="AU651" s="75"/>
    </row>
    <row r="652" spans="2:47" ht="15" thickBot="1" x14ac:dyDescent="0.35">
      <c r="B652" s="41">
        <f t="shared" si="182"/>
        <v>12420</v>
      </c>
      <c r="C652" s="8">
        <f t="shared" si="183"/>
        <v>124.2</v>
      </c>
      <c r="D652" s="73">
        <f t="shared" si="171"/>
        <v>166.11750000000001</v>
      </c>
      <c r="E652" s="29">
        <f t="shared" si="188"/>
        <v>41138.488932390013</v>
      </c>
      <c r="F652" s="29">
        <f t="shared" si="184"/>
        <v>66.24555383637778</v>
      </c>
      <c r="G652" s="29">
        <f t="shared" si="185"/>
        <v>88.603428256155269</v>
      </c>
      <c r="H652" s="17">
        <f t="shared" si="186"/>
        <v>55022.728947071322</v>
      </c>
      <c r="I652" s="29">
        <f t="shared" si="176"/>
        <v>2.2250485660981263</v>
      </c>
      <c r="J652" s="29">
        <f t="shared" si="177"/>
        <v>41.694115440740156</v>
      </c>
      <c r="K652" s="32">
        <f>IF((D651+L651+M651-AL651)/($C$21+$C$22)&gt;$C$8,$C$8,(D651+L651+M651-AL651)/($C$21+$C$22))</f>
        <v>1400</v>
      </c>
      <c r="L652" s="97">
        <f t="shared" si="172"/>
        <v>0</v>
      </c>
      <c r="M652" s="96">
        <f t="shared" si="173"/>
        <v>0</v>
      </c>
      <c r="N652" s="98">
        <f t="shared" si="178"/>
        <v>1.7179213529287818</v>
      </c>
      <c r="O652" s="100">
        <f t="shared" si="174"/>
        <v>4.2266987561397071</v>
      </c>
      <c r="P652" s="104">
        <f t="shared" si="179"/>
        <v>18.880500609176615</v>
      </c>
      <c r="Q652" s="102">
        <f t="shared" si="180"/>
        <v>4.9224514715476911E-2</v>
      </c>
      <c r="R652" s="106">
        <f>IF(K652-H651&lt;0,0,K652-H651)</f>
        <v>0</v>
      </c>
      <c r="S652" s="106">
        <f>K652-V652</f>
        <v>0</v>
      </c>
      <c r="T652" s="106">
        <f>IF(R652&gt;0,$C$6-$C$8,IF($C$6-$C$8-W652&lt;0,0,$C$6-$C$8-W652))</f>
        <v>97.214462279726973</v>
      </c>
      <c r="U652" s="107">
        <f>IF(R652=0,IF(U651+(F652-AL652/$C$23)*$C$21/($C$21+$C$22)&gt;$C$8,$C$8,U651+F652*$C$21/($C$21+$C$22)),E652)</f>
        <v>1400</v>
      </c>
      <c r="V652" s="107">
        <f>IF(R652&gt;0,0,IF(V651+(F652-AL652/$C$23)*$C$21/($C$21+$C$22)&gt;$C$8,$C$8,IF(U652=$C$8,V651+(F652-AL652/$C$23)*$C$21/$C$22,V651+(F652-AL652/$C$23)*$C$21/($C$21+$C$22))))</f>
        <v>1400</v>
      </c>
      <c r="W652" s="203">
        <f>IF(R652&gt;0,0,IF(W651+AL652/$C$23&gt;$F$23,$F$23,W651+AL652/$C$23))</f>
        <v>2.7855377202730285</v>
      </c>
      <c r="X652" s="105" t="str">
        <f>IF(R652=0,"-",FORECAST($C$8,Инклинометрия!$B$2:$B$152,Инклинометрия!$A$2:$A$152))</f>
        <v>-</v>
      </c>
      <c r="Y652" s="105" t="str">
        <f>IF(R652=0,"-",FORECAST($C$8-R652,Инклинометрия!$B$2:$B$152,Инклинометрия!$A$2:$A$152))</f>
        <v>-</v>
      </c>
      <c r="Z652" s="105" t="str">
        <f>IF(R652&gt;0,FORECAST($C$8,Инклинометрия!$B$2:$B$152,Инклинометрия!$A$2:$A$152),IF(V652=$C$8,"-",FORECAST($C$8-V652,Инклинометрия!$B$2:$B$152,Инклинометрия!$A$2:$A$152)))</f>
        <v>-</v>
      </c>
      <c r="AA652" s="105" t="str">
        <f>IF(S652=0,"-",FORECAST($C$8-(S652+V652),Инклинометрия!$B$2:$B$152,Инклинометрия!$A$2:$A$152))</f>
        <v>-</v>
      </c>
      <c r="AB652" s="105">
        <f>FORECAST($C$8+T652,Инклинометрия!$B$2:$B$152,Инклинометрия!$A$2:$A$152)</f>
        <v>1422.3537391657405</v>
      </c>
      <c r="AC652" s="105">
        <f>IF(R652=0,FORECAST($C$6-T652,Инклинометрия!$B$2:$B$152,Инклинометрия!$A$2:$A$152),FORECAST($C$8,Инклинометрия!$B$2:$B$152,Инклинометрия!$A$2:$A$152))</f>
        <v>1332.6462608342592</v>
      </c>
      <c r="AD652" s="107">
        <f>IF(R652=0,FORECAST($C$8,Инклинометрия!$B$2:$B$152,Инклинометрия!$A$2:$A$152),Y652)</f>
        <v>1330</v>
      </c>
      <c r="AE652" s="107">
        <f>FORECAST($C$8-(R652+U652),Инклинометрия!$B$2:$B$152,Инклинометрия!$A$2:$A$152)</f>
        <v>0</v>
      </c>
      <c r="AF652" s="107">
        <f>IF(V652=0,"-",FORECAST($C$8,Инклинометрия!$B$2:$B$152,Инклинометрия!$A$2:$A$152))</f>
        <v>1330</v>
      </c>
      <c r="AG652" s="107">
        <f>IF(V652=0,"-",FORECAST($C$8-V652,Инклинометрия!$B$2:$B$152,Инклинометрия!$A$2:$A$152))</f>
        <v>0</v>
      </c>
      <c r="AH652" s="107">
        <f>IF(W652=0,"-",FORECAST($C$8+W652,Инклинометрия!$B$2:$B$152,Инклинометрия!$A$2:$A$152))</f>
        <v>1332.6462608342592</v>
      </c>
      <c r="AI652" s="107">
        <f>IF(W652=0,"-",FORECAST($C$8,Инклинометрия!$B$2:$B$152,Инклинометрия!$A$2:$A$152))</f>
        <v>1330</v>
      </c>
      <c r="AK652" s="122">
        <f t="shared" si="187"/>
        <v>0</v>
      </c>
      <c r="AL652" s="67">
        <f>AK652*(B652-B651)</f>
        <v>0</v>
      </c>
      <c r="AM652" s="23">
        <f t="shared" si="189"/>
        <v>8.6725204696437436E-2</v>
      </c>
      <c r="AN652" s="26">
        <f>AN651+AK652*(B652-B651)/(2*PI()*$C$5*AN651*$K$13)</f>
        <v>0.15480061813468687</v>
      </c>
      <c r="AO652" s="87">
        <f t="shared" si="181"/>
        <v>145932.55112472404</v>
      </c>
      <c r="AP652" s="87">
        <f>IF(R652+U652&lt;$C$8,0,32*$L$23/$C$12^2*($K$10*R652+$K$8*U652)+32*$L$24/($C$14^2-$C$13^2)*($K$10*S652+$K$8*V652))</f>
        <v>44607.551124724028</v>
      </c>
      <c r="AQ652" s="66">
        <f>R652*$C$11*$C$9+U652*$C$11*$C$10</f>
        <v>14695380</v>
      </c>
      <c r="AR652" s="66">
        <f>S652*$C$11*$C$9+V652*$C$11*$C$10</f>
        <v>14695380</v>
      </c>
      <c r="AS652" s="87">
        <f>$C$11*(T652*$C$9+W652*$C$10)</f>
        <v>792178.05375968735</v>
      </c>
      <c r="AT652" s="45">
        <f t="shared" si="175"/>
        <v>15633490.60488441</v>
      </c>
      <c r="AU652" s="75"/>
    </row>
    <row r="653" spans="2:47" ht="15" thickBot="1" x14ac:dyDescent="0.35">
      <c r="B653" s="41">
        <f t="shared" si="182"/>
        <v>12440</v>
      </c>
      <c r="C653" s="8">
        <f t="shared" si="183"/>
        <v>124.4</v>
      </c>
      <c r="D653" s="73">
        <f t="shared" si="171"/>
        <v>166.38499999999999</v>
      </c>
      <c r="E653" s="29">
        <f t="shared" si="188"/>
        <v>41204.734486226393</v>
      </c>
      <c r="F653" s="29">
        <f t="shared" si="184"/>
        <v>66.24555383637778</v>
      </c>
      <c r="G653" s="29">
        <f t="shared" si="185"/>
        <v>88.603428256155269</v>
      </c>
      <c r="H653" s="17">
        <f t="shared" si="186"/>
        <v>55111.332375327474</v>
      </c>
      <c r="I653" s="29">
        <f t="shared" si="176"/>
        <v>2.2250485660981263</v>
      </c>
      <c r="J653" s="29">
        <f t="shared" si="177"/>
        <v>41.694115440740156</v>
      </c>
      <c r="K653" s="32">
        <f>IF((D652+L652+M652-AL652)/($C$21+$C$22)&gt;$C$8,$C$8,(D652+L652+M652-AL652)/($C$21+$C$22))</f>
        <v>1400</v>
      </c>
      <c r="L653" s="97">
        <f t="shared" si="172"/>
        <v>0</v>
      </c>
      <c r="M653" s="96">
        <f t="shared" si="173"/>
        <v>0</v>
      </c>
      <c r="N653" s="98">
        <f t="shared" si="178"/>
        <v>1.7179213529287818</v>
      </c>
      <c r="O653" s="100">
        <f t="shared" si="174"/>
        <v>4.2266987561397071</v>
      </c>
      <c r="P653" s="104">
        <f t="shared" si="179"/>
        <v>18.880500609176615</v>
      </c>
      <c r="Q653" s="102">
        <f t="shared" si="180"/>
        <v>4.9224514715476911E-2</v>
      </c>
      <c r="R653" s="106">
        <f>IF(K653-H652&lt;0,0,K653-H652)</f>
        <v>0</v>
      </c>
      <c r="S653" s="106">
        <f>K653-V653</f>
        <v>0</v>
      </c>
      <c r="T653" s="106">
        <f>IF(R653&gt;0,$C$6-$C$8,IF($C$6-$C$8-W653&lt;0,0,$C$6-$C$8-W653))</f>
        <v>97.214462279726973</v>
      </c>
      <c r="U653" s="107">
        <f>IF(R653=0,IF(U652+(F653-AL653/$C$23)*$C$21/($C$21+$C$22)&gt;$C$8,$C$8,U652+F653*$C$21/($C$21+$C$22)),E653)</f>
        <v>1400</v>
      </c>
      <c r="V653" s="107">
        <f>IF(R653&gt;0,0,IF(V652+(F653-AL653/$C$23)*$C$21/($C$21+$C$22)&gt;$C$8,$C$8,IF(U653=$C$8,V652+(F653-AL653/$C$23)*$C$21/$C$22,V652+(F653-AL653/$C$23)*$C$21/($C$21+$C$22))))</f>
        <v>1400</v>
      </c>
      <c r="W653" s="203">
        <f>IF(R653&gt;0,0,IF(W652+AL653/$C$23&gt;$F$23,$F$23,W652+AL653/$C$23))</f>
        <v>2.7855377202730285</v>
      </c>
      <c r="X653" s="105" t="str">
        <f>IF(R653=0,"-",FORECAST($C$8,Инклинометрия!$B$2:$B$152,Инклинометрия!$A$2:$A$152))</f>
        <v>-</v>
      </c>
      <c r="Y653" s="105" t="str">
        <f>IF(R653=0,"-",FORECAST($C$8-R653,Инклинометрия!$B$2:$B$152,Инклинометрия!$A$2:$A$152))</f>
        <v>-</v>
      </c>
      <c r="Z653" s="105" t="str">
        <f>IF(R653&gt;0,FORECAST($C$8,Инклинометрия!$B$2:$B$152,Инклинометрия!$A$2:$A$152),IF(V653=$C$8,"-",FORECAST($C$8-V653,Инклинометрия!$B$2:$B$152,Инклинометрия!$A$2:$A$152)))</f>
        <v>-</v>
      </c>
      <c r="AA653" s="105" t="str">
        <f>IF(S653=0,"-",FORECAST($C$8-(S653+V653),Инклинометрия!$B$2:$B$152,Инклинометрия!$A$2:$A$152))</f>
        <v>-</v>
      </c>
      <c r="AB653" s="105">
        <f>FORECAST($C$8+T653,Инклинометрия!$B$2:$B$152,Инклинометрия!$A$2:$A$152)</f>
        <v>1422.3537391657405</v>
      </c>
      <c r="AC653" s="105">
        <f>IF(R653=0,FORECAST($C$6-T653,Инклинометрия!$B$2:$B$152,Инклинометрия!$A$2:$A$152),FORECAST($C$8,Инклинометрия!$B$2:$B$152,Инклинометрия!$A$2:$A$152))</f>
        <v>1332.6462608342592</v>
      </c>
      <c r="AD653" s="107">
        <f>IF(R653=0,FORECAST($C$8,Инклинометрия!$B$2:$B$152,Инклинометрия!$A$2:$A$152),Y653)</f>
        <v>1330</v>
      </c>
      <c r="AE653" s="107">
        <f>FORECAST($C$8-(R653+U653),Инклинометрия!$B$2:$B$152,Инклинометрия!$A$2:$A$152)</f>
        <v>0</v>
      </c>
      <c r="AF653" s="107">
        <f>IF(V653=0,"-",FORECAST($C$8,Инклинометрия!$B$2:$B$152,Инклинометрия!$A$2:$A$152))</f>
        <v>1330</v>
      </c>
      <c r="AG653" s="107">
        <f>IF(V653=0,"-",FORECAST($C$8-V653,Инклинометрия!$B$2:$B$152,Инклинометрия!$A$2:$A$152))</f>
        <v>0</v>
      </c>
      <c r="AH653" s="107">
        <f>IF(W653=0,"-",FORECAST($C$8+W653,Инклинометрия!$B$2:$B$152,Инклинометрия!$A$2:$A$152))</f>
        <v>1332.6462608342592</v>
      </c>
      <c r="AI653" s="107">
        <f>IF(W653=0,"-",FORECAST($C$8,Инклинометрия!$B$2:$B$152,Инклинометрия!$A$2:$A$152))</f>
        <v>1330</v>
      </c>
      <c r="AK653" s="122">
        <f t="shared" si="187"/>
        <v>0</v>
      </c>
      <c r="AL653" s="67">
        <f>AK653*(B653-B652)</f>
        <v>0</v>
      </c>
      <c r="AM653" s="23">
        <f t="shared" si="189"/>
        <v>8.6725204696437436E-2</v>
      </c>
      <c r="AN653" s="26">
        <f>AN652+AK653*(B653-B652)/(2*PI()*$C$5*AN652*$K$13)</f>
        <v>0.15480061813468687</v>
      </c>
      <c r="AO653" s="87">
        <f t="shared" si="181"/>
        <v>145932.55112472404</v>
      </c>
      <c r="AP653" s="87">
        <f>IF(R653+U653&lt;$C$8,0,32*$L$23/$C$12^2*($K$10*R653+$K$8*U653)+32*$L$24/($C$14^2-$C$13^2)*($K$10*S653+$K$8*V653))</f>
        <v>44607.551124724028</v>
      </c>
      <c r="AQ653" s="66">
        <f>R653*$C$11*$C$9+U653*$C$11*$C$10</f>
        <v>14695380</v>
      </c>
      <c r="AR653" s="66">
        <f>S653*$C$11*$C$9+V653*$C$11*$C$10</f>
        <v>14695380</v>
      </c>
      <c r="AS653" s="87">
        <f>$C$11*(T653*$C$9+W653*$C$10)</f>
        <v>792178.05375968735</v>
      </c>
      <c r="AT653" s="45">
        <f t="shared" si="175"/>
        <v>15633490.60488441</v>
      </c>
      <c r="AU653" s="75"/>
    </row>
    <row r="654" spans="2:47" ht="15" thickBot="1" x14ac:dyDescent="0.35">
      <c r="B654" s="41">
        <f t="shared" si="182"/>
        <v>12460</v>
      </c>
      <c r="C654" s="8">
        <f t="shared" si="183"/>
        <v>124.60000000000001</v>
      </c>
      <c r="D654" s="73">
        <f t="shared" si="171"/>
        <v>166.6525</v>
      </c>
      <c r="E654" s="29">
        <f t="shared" si="188"/>
        <v>41270.980040062772</v>
      </c>
      <c r="F654" s="29">
        <f t="shared" si="184"/>
        <v>66.24555383637778</v>
      </c>
      <c r="G654" s="29">
        <f t="shared" si="185"/>
        <v>88.603428256155269</v>
      </c>
      <c r="H654" s="17">
        <f t="shared" si="186"/>
        <v>55199.935803583627</v>
      </c>
      <c r="I654" s="29">
        <f t="shared" si="176"/>
        <v>2.2250485660981263</v>
      </c>
      <c r="J654" s="29">
        <f t="shared" si="177"/>
        <v>41.694115440740156</v>
      </c>
      <c r="K654" s="32">
        <f>IF((D653+L653+M653-AL653)/($C$21+$C$22)&gt;$C$8,$C$8,(D653+L653+M653-AL653)/($C$21+$C$22))</f>
        <v>1400</v>
      </c>
      <c r="L654" s="97">
        <f t="shared" si="172"/>
        <v>0</v>
      </c>
      <c r="M654" s="96">
        <f t="shared" si="173"/>
        <v>0</v>
      </c>
      <c r="N654" s="98">
        <f t="shared" si="178"/>
        <v>1.7179213529287818</v>
      </c>
      <c r="O654" s="100">
        <f t="shared" si="174"/>
        <v>4.2266987561397071</v>
      </c>
      <c r="P654" s="104">
        <f t="shared" si="179"/>
        <v>18.880500609176615</v>
      </c>
      <c r="Q654" s="102">
        <f t="shared" si="180"/>
        <v>4.9224514715476911E-2</v>
      </c>
      <c r="R654" s="106">
        <f>IF(K654-H653&lt;0,0,K654-H653)</f>
        <v>0</v>
      </c>
      <c r="S654" s="106">
        <f>K654-V654</f>
        <v>0</v>
      </c>
      <c r="T654" s="106">
        <f>IF(R654&gt;0,$C$6-$C$8,IF($C$6-$C$8-W654&lt;0,0,$C$6-$C$8-W654))</f>
        <v>97.214462279726973</v>
      </c>
      <c r="U654" s="107">
        <f>IF(R654=0,IF(U653+(F654-AL654/$C$23)*$C$21/($C$21+$C$22)&gt;$C$8,$C$8,U653+F654*$C$21/($C$21+$C$22)),E654)</f>
        <v>1400</v>
      </c>
      <c r="V654" s="107">
        <f>IF(R654&gt;0,0,IF(V653+(F654-AL654/$C$23)*$C$21/($C$21+$C$22)&gt;$C$8,$C$8,IF(U654=$C$8,V653+(F654-AL654/$C$23)*$C$21/$C$22,V653+(F654-AL654/$C$23)*$C$21/($C$21+$C$22))))</f>
        <v>1400</v>
      </c>
      <c r="W654" s="203">
        <f>IF(R654&gt;0,0,IF(W653+AL654/$C$23&gt;$F$23,$F$23,W653+AL654/$C$23))</f>
        <v>2.7855377202730285</v>
      </c>
      <c r="X654" s="105" t="str">
        <f>IF(R654=0,"-",FORECAST($C$8,Инклинометрия!$B$2:$B$152,Инклинометрия!$A$2:$A$152))</f>
        <v>-</v>
      </c>
      <c r="Y654" s="105" t="str">
        <f>IF(R654=0,"-",FORECAST($C$8-R654,Инклинометрия!$B$2:$B$152,Инклинометрия!$A$2:$A$152))</f>
        <v>-</v>
      </c>
      <c r="Z654" s="105" t="str">
        <f>IF(R654&gt;0,FORECAST($C$8,Инклинометрия!$B$2:$B$152,Инклинометрия!$A$2:$A$152),IF(V654=$C$8,"-",FORECAST($C$8-V654,Инклинометрия!$B$2:$B$152,Инклинометрия!$A$2:$A$152)))</f>
        <v>-</v>
      </c>
      <c r="AA654" s="105" t="str">
        <f>IF(S654=0,"-",FORECAST($C$8-(S654+V654),Инклинометрия!$B$2:$B$152,Инклинометрия!$A$2:$A$152))</f>
        <v>-</v>
      </c>
      <c r="AB654" s="105">
        <f>FORECAST($C$8+T654,Инклинометрия!$B$2:$B$152,Инклинометрия!$A$2:$A$152)</f>
        <v>1422.3537391657405</v>
      </c>
      <c r="AC654" s="105">
        <f>IF(R654=0,FORECAST($C$6-T654,Инклинометрия!$B$2:$B$152,Инклинометрия!$A$2:$A$152),FORECAST($C$8,Инклинометрия!$B$2:$B$152,Инклинометрия!$A$2:$A$152))</f>
        <v>1332.6462608342592</v>
      </c>
      <c r="AD654" s="107">
        <f>IF(R654=0,FORECAST($C$8,Инклинометрия!$B$2:$B$152,Инклинометрия!$A$2:$A$152),Y654)</f>
        <v>1330</v>
      </c>
      <c r="AE654" s="107">
        <f>FORECAST($C$8-(R654+U654),Инклинометрия!$B$2:$B$152,Инклинометрия!$A$2:$A$152)</f>
        <v>0</v>
      </c>
      <c r="AF654" s="107">
        <f>IF(V654=0,"-",FORECAST($C$8,Инклинометрия!$B$2:$B$152,Инклинометрия!$A$2:$A$152))</f>
        <v>1330</v>
      </c>
      <c r="AG654" s="107">
        <f>IF(V654=0,"-",FORECAST($C$8-V654,Инклинометрия!$B$2:$B$152,Инклинометрия!$A$2:$A$152))</f>
        <v>0</v>
      </c>
      <c r="AH654" s="107">
        <f>IF(W654=0,"-",FORECAST($C$8+W654,Инклинометрия!$B$2:$B$152,Инклинометрия!$A$2:$A$152))</f>
        <v>1332.6462608342592</v>
      </c>
      <c r="AI654" s="107">
        <f>IF(W654=0,"-",FORECAST($C$8,Инклинометрия!$B$2:$B$152,Инклинометрия!$A$2:$A$152))</f>
        <v>1330</v>
      </c>
      <c r="AK654" s="122">
        <f t="shared" si="187"/>
        <v>0</v>
      </c>
      <c r="AL654" s="67">
        <f>AK654*(B654-B653)</f>
        <v>0</v>
      </c>
      <c r="AM654" s="23">
        <f t="shared" si="189"/>
        <v>8.6725204696437436E-2</v>
      </c>
      <c r="AN654" s="26">
        <f>AN653+AK654*(B654-B653)/(2*PI()*$C$5*AN653*$K$13)</f>
        <v>0.15480061813468687</v>
      </c>
      <c r="AO654" s="87">
        <f t="shared" si="181"/>
        <v>145932.55112472404</v>
      </c>
      <c r="AP654" s="87">
        <f>IF(R654+U654&lt;$C$8,0,32*$L$23/$C$12^2*($K$10*R654+$K$8*U654)+32*$L$24/($C$14^2-$C$13^2)*($K$10*S654+$K$8*V654))</f>
        <v>44607.551124724028</v>
      </c>
      <c r="AQ654" s="66">
        <f>R654*$C$11*$C$9+U654*$C$11*$C$10</f>
        <v>14695380</v>
      </c>
      <c r="AR654" s="66">
        <f>S654*$C$11*$C$9+V654*$C$11*$C$10</f>
        <v>14695380</v>
      </c>
      <c r="AS654" s="87">
        <f>$C$11*(T654*$C$9+W654*$C$10)</f>
        <v>792178.05375968735</v>
      </c>
      <c r="AT654" s="45">
        <f t="shared" si="175"/>
        <v>15633490.60488441</v>
      </c>
      <c r="AU654" s="75"/>
    </row>
    <row r="655" spans="2:47" ht="15" thickBot="1" x14ac:dyDescent="0.35">
      <c r="B655" s="41">
        <f t="shared" si="182"/>
        <v>12480</v>
      </c>
      <c r="C655" s="8">
        <f t="shared" si="183"/>
        <v>124.8</v>
      </c>
      <c r="D655" s="73">
        <f t="shared" si="171"/>
        <v>166.92</v>
      </c>
      <c r="E655" s="29">
        <f t="shared" si="188"/>
        <v>41337.225593899144</v>
      </c>
      <c r="F655" s="29">
        <f t="shared" si="184"/>
        <v>66.245553836373062</v>
      </c>
      <c r="G655" s="29">
        <f t="shared" si="185"/>
        <v>88.603428256148959</v>
      </c>
      <c r="H655" s="17">
        <f t="shared" si="186"/>
        <v>55288.539231839779</v>
      </c>
      <c r="I655" s="29">
        <f t="shared" si="176"/>
        <v>2.2250485660981263</v>
      </c>
      <c r="J655" s="29">
        <f t="shared" si="177"/>
        <v>41.69411544073867</v>
      </c>
      <c r="K655" s="32">
        <f>IF((D654+L654+M654-AL654)/($C$21+$C$22)&gt;$C$8,$C$8,(D654+L654+M654-AL654)/($C$21+$C$22))</f>
        <v>1400</v>
      </c>
      <c r="L655" s="97">
        <f t="shared" si="172"/>
        <v>0</v>
      </c>
      <c r="M655" s="96">
        <f t="shared" si="173"/>
        <v>0</v>
      </c>
      <c r="N655" s="98">
        <f t="shared" si="178"/>
        <v>1.7179213529287818</v>
      </c>
      <c r="O655" s="100">
        <f t="shared" si="174"/>
        <v>4.2266987561397071</v>
      </c>
      <c r="P655" s="104">
        <f t="shared" si="179"/>
        <v>18.880500609176615</v>
      </c>
      <c r="Q655" s="102">
        <f t="shared" si="180"/>
        <v>4.9224514715476911E-2</v>
      </c>
      <c r="R655" s="106">
        <f>IF(K655-H654&lt;0,0,K655-H654)</f>
        <v>0</v>
      </c>
      <c r="S655" s="106">
        <f>K655-V655</f>
        <v>0</v>
      </c>
      <c r="T655" s="106">
        <f>IF(R655&gt;0,$C$6-$C$8,IF($C$6-$C$8-W655&lt;0,0,$C$6-$C$8-W655))</f>
        <v>97.214462279726973</v>
      </c>
      <c r="U655" s="107">
        <f>IF(R655=0,IF(U654+(F655-AL655/$C$23)*$C$21/($C$21+$C$22)&gt;$C$8,$C$8,U654+F655*$C$21/($C$21+$C$22)),E655)</f>
        <v>1400</v>
      </c>
      <c r="V655" s="107">
        <f>IF(R655&gt;0,0,IF(V654+(F655-AL655/$C$23)*$C$21/($C$21+$C$22)&gt;$C$8,$C$8,IF(U655=$C$8,V654+(F655-AL655/$C$23)*$C$21/$C$22,V654+(F655-AL655/$C$23)*$C$21/($C$21+$C$22))))</f>
        <v>1400</v>
      </c>
      <c r="W655" s="203">
        <f>IF(R655&gt;0,0,IF(W654+AL655/$C$23&gt;$F$23,$F$23,W654+AL655/$C$23))</f>
        <v>2.7855377202730285</v>
      </c>
      <c r="X655" s="105" t="str">
        <f>IF(R655=0,"-",FORECAST($C$8,Инклинометрия!$B$2:$B$152,Инклинометрия!$A$2:$A$152))</f>
        <v>-</v>
      </c>
      <c r="Y655" s="105" t="str">
        <f>IF(R655=0,"-",FORECAST($C$8-R655,Инклинометрия!$B$2:$B$152,Инклинометрия!$A$2:$A$152))</f>
        <v>-</v>
      </c>
      <c r="Z655" s="105" t="str">
        <f>IF(R655&gt;0,FORECAST($C$8,Инклинометрия!$B$2:$B$152,Инклинометрия!$A$2:$A$152),IF(V655=$C$8,"-",FORECAST($C$8-V655,Инклинометрия!$B$2:$B$152,Инклинометрия!$A$2:$A$152)))</f>
        <v>-</v>
      </c>
      <c r="AA655" s="105" t="str">
        <f>IF(S655=0,"-",FORECAST($C$8-(S655+V655),Инклинометрия!$B$2:$B$152,Инклинометрия!$A$2:$A$152))</f>
        <v>-</v>
      </c>
      <c r="AB655" s="105">
        <f>FORECAST($C$8+T655,Инклинометрия!$B$2:$B$152,Инклинометрия!$A$2:$A$152)</f>
        <v>1422.3537391657405</v>
      </c>
      <c r="AC655" s="105">
        <f>IF(R655=0,FORECAST($C$6-T655,Инклинометрия!$B$2:$B$152,Инклинометрия!$A$2:$A$152),FORECAST($C$8,Инклинометрия!$B$2:$B$152,Инклинометрия!$A$2:$A$152))</f>
        <v>1332.6462608342592</v>
      </c>
      <c r="AD655" s="107">
        <f>IF(R655=0,FORECAST($C$8,Инклинометрия!$B$2:$B$152,Инклинометрия!$A$2:$A$152),Y655)</f>
        <v>1330</v>
      </c>
      <c r="AE655" s="107">
        <f>FORECAST($C$8-(R655+U655),Инклинометрия!$B$2:$B$152,Инклинометрия!$A$2:$A$152)</f>
        <v>0</v>
      </c>
      <c r="AF655" s="107">
        <f>IF(V655=0,"-",FORECAST($C$8,Инклинометрия!$B$2:$B$152,Инклинометрия!$A$2:$A$152))</f>
        <v>1330</v>
      </c>
      <c r="AG655" s="107">
        <f>IF(V655=0,"-",FORECAST($C$8-V655,Инклинометрия!$B$2:$B$152,Инклинометрия!$A$2:$A$152))</f>
        <v>0</v>
      </c>
      <c r="AH655" s="107">
        <f>IF(W655=0,"-",FORECAST($C$8+W655,Инклинометрия!$B$2:$B$152,Инклинометрия!$A$2:$A$152))</f>
        <v>1332.6462608342592</v>
      </c>
      <c r="AI655" s="107">
        <f>IF(W655=0,"-",FORECAST($C$8,Инклинометрия!$B$2:$B$152,Инклинометрия!$A$2:$A$152))</f>
        <v>1330</v>
      </c>
      <c r="AK655" s="122">
        <f t="shared" si="187"/>
        <v>0</v>
      </c>
      <c r="AL655" s="67">
        <f>AK655*(B655-B654)</f>
        <v>0</v>
      </c>
      <c r="AM655" s="23">
        <f t="shared" si="189"/>
        <v>8.6725204696437436E-2</v>
      </c>
      <c r="AN655" s="26">
        <f>AN654+AK655*(B655-B654)/(2*PI()*$C$5*AN654*$K$13)</f>
        <v>0.15480061813468687</v>
      </c>
      <c r="AO655" s="87">
        <f t="shared" si="181"/>
        <v>145932.55112472404</v>
      </c>
      <c r="AP655" s="87">
        <f>IF(R655+U655&lt;$C$8,0,32*$L$23/$C$12^2*($K$10*R655+$K$8*U655)+32*$L$24/($C$14^2-$C$13^2)*($K$10*S655+$K$8*V655))</f>
        <v>44607.551124724028</v>
      </c>
      <c r="AQ655" s="66">
        <f>R655*$C$11*$C$9+U655*$C$11*$C$10</f>
        <v>14695380</v>
      </c>
      <c r="AR655" s="66">
        <f>S655*$C$11*$C$9+V655*$C$11*$C$10</f>
        <v>14695380</v>
      </c>
      <c r="AS655" s="87">
        <f>$C$11*(T655*$C$9+W655*$C$10)</f>
        <v>792178.05375968735</v>
      </c>
      <c r="AT655" s="45">
        <f t="shared" si="175"/>
        <v>15633490.60488441</v>
      </c>
      <c r="AU655" s="75"/>
    </row>
    <row r="656" spans="2:47" ht="15" thickBot="1" x14ac:dyDescent="0.35">
      <c r="B656" s="41">
        <f t="shared" si="182"/>
        <v>12500</v>
      </c>
      <c r="C656" s="8">
        <f t="shared" si="183"/>
        <v>125</v>
      </c>
      <c r="D656" s="73">
        <f t="shared" si="171"/>
        <v>167.1875</v>
      </c>
      <c r="E656" s="29">
        <f t="shared" si="188"/>
        <v>41403.471147735523</v>
      </c>
      <c r="F656" s="29">
        <f t="shared" si="184"/>
        <v>66.24555383637778</v>
      </c>
      <c r="G656" s="29">
        <f t="shared" si="185"/>
        <v>88.603428256155269</v>
      </c>
      <c r="H656" s="17">
        <f t="shared" si="186"/>
        <v>55377.142660095931</v>
      </c>
      <c r="I656" s="29">
        <f t="shared" si="176"/>
        <v>2.2250485660981263</v>
      </c>
      <c r="J656" s="29">
        <f t="shared" si="177"/>
        <v>41.694115440740156</v>
      </c>
      <c r="K656" s="32">
        <f>IF((D655+L655+M655-AL655)/($C$21+$C$22)&gt;$C$8,$C$8,(D655+L655+M655-AL655)/($C$21+$C$22))</f>
        <v>1400</v>
      </c>
      <c r="L656" s="97">
        <f t="shared" si="172"/>
        <v>0</v>
      </c>
      <c r="M656" s="96">
        <f t="shared" si="173"/>
        <v>0</v>
      </c>
      <c r="N656" s="98">
        <f t="shared" si="178"/>
        <v>1.7179213529287818</v>
      </c>
      <c r="O656" s="100">
        <f t="shared" si="174"/>
        <v>4.2266987561397071</v>
      </c>
      <c r="P656" s="104">
        <f t="shared" si="179"/>
        <v>18.880500609176615</v>
      </c>
      <c r="Q656" s="102">
        <f t="shared" si="180"/>
        <v>4.9224514715476911E-2</v>
      </c>
      <c r="R656" s="106">
        <f>IF(K656-H655&lt;0,0,K656-H655)</f>
        <v>0</v>
      </c>
      <c r="S656" s="106">
        <f>K656-V656</f>
        <v>0</v>
      </c>
      <c r="T656" s="106">
        <f>IF(R656&gt;0,$C$6-$C$8,IF($C$6-$C$8-W656&lt;0,0,$C$6-$C$8-W656))</f>
        <v>97.214462279726973</v>
      </c>
      <c r="U656" s="107">
        <f>IF(R656=0,IF(U655+(F656-AL656/$C$23)*$C$21/($C$21+$C$22)&gt;$C$8,$C$8,U655+F656*$C$21/($C$21+$C$22)),E656)</f>
        <v>1400</v>
      </c>
      <c r="V656" s="107">
        <f>IF(R656&gt;0,0,IF(V655+(F656-AL656/$C$23)*$C$21/($C$21+$C$22)&gt;$C$8,$C$8,IF(U656=$C$8,V655+(F656-AL656/$C$23)*$C$21/$C$22,V655+(F656-AL656/$C$23)*$C$21/($C$21+$C$22))))</f>
        <v>1400</v>
      </c>
      <c r="W656" s="203">
        <f>IF(R656&gt;0,0,IF(W655+AL656/$C$23&gt;$F$23,$F$23,W655+AL656/$C$23))</f>
        <v>2.7855377202730285</v>
      </c>
      <c r="X656" s="105" t="str">
        <f>IF(R656=0,"-",FORECAST($C$8,Инклинометрия!$B$2:$B$152,Инклинометрия!$A$2:$A$152))</f>
        <v>-</v>
      </c>
      <c r="Y656" s="105" t="str">
        <f>IF(R656=0,"-",FORECAST($C$8-R656,Инклинометрия!$B$2:$B$152,Инклинометрия!$A$2:$A$152))</f>
        <v>-</v>
      </c>
      <c r="Z656" s="105" t="str">
        <f>IF(R656&gt;0,FORECAST($C$8,Инклинометрия!$B$2:$B$152,Инклинометрия!$A$2:$A$152),IF(V656=$C$8,"-",FORECAST($C$8-V656,Инклинометрия!$B$2:$B$152,Инклинометрия!$A$2:$A$152)))</f>
        <v>-</v>
      </c>
      <c r="AA656" s="105" t="str">
        <f>IF(S656=0,"-",FORECAST($C$8-(S656+V656),Инклинометрия!$B$2:$B$152,Инклинометрия!$A$2:$A$152))</f>
        <v>-</v>
      </c>
      <c r="AB656" s="105">
        <f>FORECAST($C$8+T656,Инклинометрия!$B$2:$B$152,Инклинометрия!$A$2:$A$152)</f>
        <v>1422.3537391657405</v>
      </c>
      <c r="AC656" s="105">
        <f>IF(R656=0,FORECAST($C$6-T656,Инклинометрия!$B$2:$B$152,Инклинометрия!$A$2:$A$152),FORECAST($C$8,Инклинометрия!$B$2:$B$152,Инклинометрия!$A$2:$A$152))</f>
        <v>1332.6462608342592</v>
      </c>
      <c r="AD656" s="107">
        <f>IF(R656=0,FORECAST($C$8,Инклинометрия!$B$2:$B$152,Инклинометрия!$A$2:$A$152),Y656)</f>
        <v>1330</v>
      </c>
      <c r="AE656" s="107">
        <f>FORECAST($C$8-(R656+U656),Инклинометрия!$B$2:$B$152,Инклинометрия!$A$2:$A$152)</f>
        <v>0</v>
      </c>
      <c r="AF656" s="107">
        <f>IF(V656=0,"-",FORECAST($C$8,Инклинометрия!$B$2:$B$152,Инклинометрия!$A$2:$A$152))</f>
        <v>1330</v>
      </c>
      <c r="AG656" s="107">
        <f>IF(V656=0,"-",FORECAST($C$8-V656,Инклинометрия!$B$2:$B$152,Инклинометрия!$A$2:$A$152))</f>
        <v>0</v>
      </c>
      <c r="AH656" s="107">
        <f>IF(W656=0,"-",FORECAST($C$8+W656,Инклинометрия!$B$2:$B$152,Инклинометрия!$A$2:$A$152))</f>
        <v>1332.6462608342592</v>
      </c>
      <c r="AI656" s="107">
        <f>IF(W656=0,"-",FORECAST($C$8,Инклинометрия!$B$2:$B$152,Инклинометрия!$A$2:$A$152))</f>
        <v>1330</v>
      </c>
      <c r="AK656" s="122">
        <f t="shared" si="187"/>
        <v>0</v>
      </c>
      <c r="AL656" s="67">
        <f>AK656*(B656-B655)</f>
        <v>0</v>
      </c>
      <c r="AM656" s="23">
        <f t="shared" si="189"/>
        <v>8.6725204696437436E-2</v>
      </c>
      <c r="AN656" s="26">
        <f>AN655+AK656*(B656-B655)/(2*PI()*$C$5*AN655*$K$13)</f>
        <v>0.15480061813468687</v>
      </c>
      <c r="AO656" s="87">
        <f t="shared" si="181"/>
        <v>145932.55112472404</v>
      </c>
      <c r="AP656" s="87">
        <f>IF(R656+U656&lt;$C$8,0,32*$L$23/$C$12^2*($K$10*R656+$K$8*U656)+32*$L$24/($C$14^2-$C$13^2)*($K$10*S656+$K$8*V656))</f>
        <v>44607.551124724028</v>
      </c>
      <c r="AQ656" s="66">
        <f>R656*$C$11*$C$9+U656*$C$11*$C$10</f>
        <v>14695380</v>
      </c>
      <c r="AR656" s="66">
        <f>S656*$C$11*$C$9+V656*$C$11*$C$10</f>
        <v>14695380</v>
      </c>
      <c r="AS656" s="87">
        <f>$C$11*(T656*$C$9+W656*$C$10)</f>
        <v>792178.05375968735</v>
      </c>
      <c r="AT656" s="45">
        <f t="shared" si="175"/>
        <v>15633490.60488441</v>
      </c>
      <c r="AU656" s="75"/>
    </row>
    <row r="657" spans="2:47" ht="15" thickBot="1" x14ac:dyDescent="0.35">
      <c r="B657" s="41">
        <f t="shared" si="182"/>
        <v>12520</v>
      </c>
      <c r="C657" s="8">
        <f t="shared" si="183"/>
        <v>125.2</v>
      </c>
      <c r="D657" s="73">
        <f t="shared" si="171"/>
        <v>167.45500000000001</v>
      </c>
      <c r="E657" s="29">
        <f t="shared" si="188"/>
        <v>41469.716701571895</v>
      </c>
      <c r="F657" s="29">
        <f t="shared" si="184"/>
        <v>66.24555383637778</v>
      </c>
      <c r="G657" s="29">
        <f t="shared" si="185"/>
        <v>88.603428256155269</v>
      </c>
      <c r="H657" s="17">
        <f t="shared" si="186"/>
        <v>55465.746088352083</v>
      </c>
      <c r="I657" s="29">
        <f t="shared" si="176"/>
        <v>2.2250485660981263</v>
      </c>
      <c r="J657" s="29">
        <f t="shared" si="177"/>
        <v>41.694115440740156</v>
      </c>
      <c r="K657" s="32">
        <f>IF((D656+L656+M656-AL656)/($C$21+$C$22)&gt;$C$8,$C$8,(D656+L656+M656-AL656)/($C$21+$C$22))</f>
        <v>1400</v>
      </c>
      <c r="L657" s="97">
        <f t="shared" si="172"/>
        <v>0</v>
      </c>
      <c r="M657" s="96">
        <f t="shared" si="173"/>
        <v>0</v>
      </c>
      <c r="N657" s="98">
        <f t="shared" si="178"/>
        <v>1.7179213529287818</v>
      </c>
      <c r="O657" s="100">
        <f t="shared" si="174"/>
        <v>4.2266987561397071</v>
      </c>
      <c r="P657" s="104">
        <f t="shared" si="179"/>
        <v>18.880500609176615</v>
      </c>
      <c r="Q657" s="102">
        <f t="shared" si="180"/>
        <v>4.9224514715476911E-2</v>
      </c>
      <c r="R657" s="106">
        <f>IF(K657-H656&lt;0,0,K657-H656)</f>
        <v>0</v>
      </c>
      <c r="S657" s="106">
        <f>K657-V657</f>
        <v>0</v>
      </c>
      <c r="T657" s="106">
        <f>IF(R657&gt;0,$C$6-$C$8,IF($C$6-$C$8-W657&lt;0,0,$C$6-$C$8-W657))</f>
        <v>97.214462279726973</v>
      </c>
      <c r="U657" s="107">
        <f>IF(R657=0,IF(U656+(F657-AL657/$C$23)*$C$21/($C$21+$C$22)&gt;$C$8,$C$8,U656+F657*$C$21/($C$21+$C$22)),E657)</f>
        <v>1400</v>
      </c>
      <c r="V657" s="107">
        <f>IF(R657&gt;0,0,IF(V656+(F657-AL657/$C$23)*$C$21/($C$21+$C$22)&gt;$C$8,$C$8,IF(U657=$C$8,V656+(F657-AL657/$C$23)*$C$21/$C$22,V656+(F657-AL657/$C$23)*$C$21/($C$21+$C$22))))</f>
        <v>1400</v>
      </c>
      <c r="W657" s="203">
        <f>IF(R657&gt;0,0,IF(W656+AL657/$C$23&gt;$F$23,$F$23,W656+AL657/$C$23))</f>
        <v>2.7855377202730285</v>
      </c>
      <c r="X657" s="105" t="str">
        <f>IF(R657=0,"-",FORECAST($C$8,Инклинометрия!$B$2:$B$152,Инклинометрия!$A$2:$A$152))</f>
        <v>-</v>
      </c>
      <c r="Y657" s="105" t="str">
        <f>IF(R657=0,"-",FORECAST($C$8-R657,Инклинометрия!$B$2:$B$152,Инклинометрия!$A$2:$A$152))</f>
        <v>-</v>
      </c>
      <c r="Z657" s="105" t="str">
        <f>IF(R657&gt;0,FORECAST($C$8,Инклинометрия!$B$2:$B$152,Инклинометрия!$A$2:$A$152),IF(V657=$C$8,"-",FORECAST($C$8-V657,Инклинометрия!$B$2:$B$152,Инклинометрия!$A$2:$A$152)))</f>
        <v>-</v>
      </c>
      <c r="AA657" s="105" t="str">
        <f>IF(S657=0,"-",FORECAST($C$8-(S657+V657),Инклинометрия!$B$2:$B$152,Инклинометрия!$A$2:$A$152))</f>
        <v>-</v>
      </c>
      <c r="AB657" s="105">
        <f>FORECAST($C$8+T657,Инклинометрия!$B$2:$B$152,Инклинометрия!$A$2:$A$152)</f>
        <v>1422.3537391657405</v>
      </c>
      <c r="AC657" s="105">
        <f>IF(R657=0,FORECAST($C$6-T657,Инклинометрия!$B$2:$B$152,Инклинометрия!$A$2:$A$152),FORECAST($C$8,Инклинометрия!$B$2:$B$152,Инклинометрия!$A$2:$A$152))</f>
        <v>1332.6462608342592</v>
      </c>
      <c r="AD657" s="107">
        <f>IF(R657=0,FORECAST($C$8,Инклинометрия!$B$2:$B$152,Инклинометрия!$A$2:$A$152),Y657)</f>
        <v>1330</v>
      </c>
      <c r="AE657" s="107">
        <f>FORECAST($C$8-(R657+U657),Инклинометрия!$B$2:$B$152,Инклинометрия!$A$2:$A$152)</f>
        <v>0</v>
      </c>
      <c r="AF657" s="107">
        <f>IF(V657=0,"-",FORECAST($C$8,Инклинометрия!$B$2:$B$152,Инклинометрия!$A$2:$A$152))</f>
        <v>1330</v>
      </c>
      <c r="AG657" s="107">
        <f>IF(V657=0,"-",FORECAST($C$8-V657,Инклинометрия!$B$2:$B$152,Инклинометрия!$A$2:$A$152))</f>
        <v>0</v>
      </c>
      <c r="AH657" s="107">
        <f>IF(W657=0,"-",FORECAST($C$8+W657,Инклинометрия!$B$2:$B$152,Инклинометрия!$A$2:$A$152))</f>
        <v>1332.6462608342592</v>
      </c>
      <c r="AI657" s="107">
        <f>IF(W657=0,"-",FORECAST($C$8,Инклинометрия!$B$2:$B$152,Инклинометрия!$A$2:$A$152))</f>
        <v>1330</v>
      </c>
      <c r="AK657" s="122">
        <f t="shared" si="187"/>
        <v>0</v>
      </c>
      <c r="AL657" s="67">
        <f>AK657*(B657-B656)</f>
        <v>0</v>
      </c>
      <c r="AM657" s="23">
        <f t="shared" si="189"/>
        <v>8.6725204696437436E-2</v>
      </c>
      <c r="AN657" s="26">
        <f>AN656+AK657*(B657-B656)/(2*PI()*$C$5*AN656*$K$13)</f>
        <v>0.15480061813468687</v>
      </c>
      <c r="AO657" s="87">
        <f t="shared" si="181"/>
        <v>145932.55112472404</v>
      </c>
      <c r="AP657" s="87">
        <f>IF(R657+U657&lt;$C$8,0,32*$L$23/$C$12^2*($K$10*R657+$K$8*U657)+32*$L$24/($C$14^2-$C$13^2)*($K$10*S657+$K$8*V657))</f>
        <v>44607.551124724028</v>
      </c>
      <c r="AQ657" s="66">
        <f>R657*$C$11*$C$9+U657*$C$11*$C$10</f>
        <v>14695380</v>
      </c>
      <c r="AR657" s="66">
        <f>S657*$C$11*$C$9+V657*$C$11*$C$10</f>
        <v>14695380</v>
      </c>
      <c r="AS657" s="87">
        <f>$C$11*(T657*$C$9+W657*$C$10)</f>
        <v>792178.05375968735</v>
      </c>
      <c r="AT657" s="45">
        <f t="shared" si="175"/>
        <v>15633490.60488441</v>
      </c>
      <c r="AU657" s="75"/>
    </row>
    <row r="658" spans="2:47" ht="15" thickBot="1" x14ac:dyDescent="0.35">
      <c r="B658" s="41">
        <f t="shared" si="182"/>
        <v>12540</v>
      </c>
      <c r="C658" s="8">
        <f t="shared" si="183"/>
        <v>125.4</v>
      </c>
      <c r="D658" s="73">
        <f t="shared" si="171"/>
        <v>167.7225</v>
      </c>
      <c r="E658" s="29">
        <f t="shared" si="188"/>
        <v>41535.962255408282</v>
      </c>
      <c r="F658" s="29">
        <f t="shared" si="184"/>
        <v>66.24555383637778</v>
      </c>
      <c r="G658" s="29">
        <f t="shared" si="185"/>
        <v>88.603428256155269</v>
      </c>
      <c r="H658" s="17">
        <f t="shared" si="186"/>
        <v>55554.349516608236</v>
      </c>
      <c r="I658" s="29">
        <f t="shared" si="176"/>
        <v>2.2250485660981263</v>
      </c>
      <c r="J658" s="29">
        <f t="shared" si="177"/>
        <v>41.694115440740156</v>
      </c>
      <c r="K658" s="32">
        <f>IF((D657+L657+M657-AL657)/($C$21+$C$22)&gt;$C$8,$C$8,(D657+L657+M657-AL657)/($C$21+$C$22))</f>
        <v>1400</v>
      </c>
      <c r="L658" s="97">
        <f t="shared" si="172"/>
        <v>0</v>
      </c>
      <c r="M658" s="96">
        <f t="shared" si="173"/>
        <v>0</v>
      </c>
      <c r="N658" s="98">
        <f t="shared" si="178"/>
        <v>1.7179213529287818</v>
      </c>
      <c r="O658" s="100">
        <f t="shared" si="174"/>
        <v>4.2266987561397071</v>
      </c>
      <c r="P658" s="104">
        <f t="shared" si="179"/>
        <v>18.880500609176615</v>
      </c>
      <c r="Q658" s="102">
        <f t="shared" si="180"/>
        <v>4.9224514715476911E-2</v>
      </c>
      <c r="R658" s="106">
        <f>IF(K658-H657&lt;0,0,K658-H657)</f>
        <v>0</v>
      </c>
      <c r="S658" s="106">
        <f>K658-V658</f>
        <v>0</v>
      </c>
      <c r="T658" s="106">
        <f>IF(R658&gt;0,$C$6-$C$8,IF($C$6-$C$8-W658&lt;0,0,$C$6-$C$8-W658))</f>
        <v>97.214462279726973</v>
      </c>
      <c r="U658" s="107">
        <f>IF(R658=0,IF(U657+(F658-AL658/$C$23)*$C$21/($C$21+$C$22)&gt;$C$8,$C$8,U657+F658*$C$21/($C$21+$C$22)),E658)</f>
        <v>1400</v>
      </c>
      <c r="V658" s="107">
        <f>IF(R658&gt;0,0,IF(V657+(F658-AL658/$C$23)*$C$21/($C$21+$C$22)&gt;$C$8,$C$8,IF(U658=$C$8,V657+(F658-AL658/$C$23)*$C$21/$C$22,V657+(F658-AL658/$C$23)*$C$21/($C$21+$C$22))))</f>
        <v>1400</v>
      </c>
      <c r="W658" s="203">
        <f>IF(R658&gt;0,0,IF(W657+AL658/$C$23&gt;$F$23,$F$23,W657+AL658/$C$23))</f>
        <v>2.7855377202730285</v>
      </c>
      <c r="X658" s="105" t="str">
        <f>IF(R658=0,"-",FORECAST($C$8,Инклинометрия!$B$2:$B$152,Инклинометрия!$A$2:$A$152))</f>
        <v>-</v>
      </c>
      <c r="Y658" s="105" t="str">
        <f>IF(R658=0,"-",FORECAST($C$8-R658,Инклинометрия!$B$2:$B$152,Инклинометрия!$A$2:$A$152))</f>
        <v>-</v>
      </c>
      <c r="Z658" s="105" t="str">
        <f>IF(R658&gt;0,FORECAST($C$8,Инклинометрия!$B$2:$B$152,Инклинометрия!$A$2:$A$152),IF(V658=$C$8,"-",FORECAST($C$8-V658,Инклинометрия!$B$2:$B$152,Инклинометрия!$A$2:$A$152)))</f>
        <v>-</v>
      </c>
      <c r="AA658" s="105" t="str">
        <f>IF(S658=0,"-",FORECAST($C$8-(S658+V658),Инклинометрия!$B$2:$B$152,Инклинометрия!$A$2:$A$152))</f>
        <v>-</v>
      </c>
      <c r="AB658" s="105">
        <f>FORECAST($C$8+T658,Инклинометрия!$B$2:$B$152,Инклинометрия!$A$2:$A$152)</f>
        <v>1422.3537391657405</v>
      </c>
      <c r="AC658" s="105">
        <f>IF(R658=0,FORECAST($C$6-T658,Инклинометрия!$B$2:$B$152,Инклинометрия!$A$2:$A$152),FORECAST($C$8,Инклинометрия!$B$2:$B$152,Инклинометрия!$A$2:$A$152))</f>
        <v>1332.6462608342592</v>
      </c>
      <c r="AD658" s="107">
        <f>IF(R658=0,FORECAST($C$8,Инклинометрия!$B$2:$B$152,Инклинометрия!$A$2:$A$152),Y658)</f>
        <v>1330</v>
      </c>
      <c r="AE658" s="107">
        <f>FORECAST($C$8-(R658+U658),Инклинометрия!$B$2:$B$152,Инклинометрия!$A$2:$A$152)</f>
        <v>0</v>
      </c>
      <c r="AF658" s="107">
        <f>IF(V658=0,"-",FORECAST($C$8,Инклинометрия!$B$2:$B$152,Инклинометрия!$A$2:$A$152))</f>
        <v>1330</v>
      </c>
      <c r="AG658" s="107">
        <f>IF(V658=0,"-",FORECAST($C$8-V658,Инклинометрия!$B$2:$B$152,Инклинометрия!$A$2:$A$152))</f>
        <v>0</v>
      </c>
      <c r="AH658" s="107">
        <f>IF(W658=0,"-",FORECAST($C$8+W658,Инклинометрия!$B$2:$B$152,Инклинометрия!$A$2:$A$152))</f>
        <v>1332.6462608342592</v>
      </c>
      <c r="AI658" s="107">
        <f>IF(W658=0,"-",FORECAST($C$8,Инклинометрия!$B$2:$B$152,Инклинометрия!$A$2:$A$152))</f>
        <v>1330</v>
      </c>
      <c r="AK658" s="122">
        <f t="shared" si="187"/>
        <v>0</v>
      </c>
      <c r="AL658" s="67">
        <f>AK658*(B658-B657)</f>
        <v>0</v>
      </c>
      <c r="AM658" s="23">
        <f t="shared" si="189"/>
        <v>8.6725204696437436E-2</v>
      </c>
      <c r="AN658" s="26">
        <f>AN657+AK658*(B658-B657)/(2*PI()*$C$5*AN657*$K$13)</f>
        <v>0.15480061813468687</v>
      </c>
      <c r="AO658" s="87">
        <f t="shared" si="181"/>
        <v>145932.55112472404</v>
      </c>
      <c r="AP658" s="87">
        <f>IF(R658+U658&lt;$C$8,0,32*$L$23/$C$12^2*($K$10*R658+$K$8*U658)+32*$L$24/($C$14^2-$C$13^2)*($K$10*S658+$K$8*V658))</f>
        <v>44607.551124724028</v>
      </c>
      <c r="AQ658" s="66">
        <f>R658*$C$11*$C$9+U658*$C$11*$C$10</f>
        <v>14695380</v>
      </c>
      <c r="AR658" s="66">
        <f>S658*$C$11*$C$9+V658*$C$11*$C$10</f>
        <v>14695380</v>
      </c>
      <c r="AS658" s="87">
        <f>$C$11*(T658*$C$9+W658*$C$10)</f>
        <v>792178.05375968735</v>
      </c>
      <c r="AT658" s="45">
        <f t="shared" si="175"/>
        <v>15633490.60488441</v>
      </c>
      <c r="AU658" s="75"/>
    </row>
    <row r="659" spans="2:47" ht="15" thickBot="1" x14ac:dyDescent="0.35">
      <c r="B659" s="41">
        <f t="shared" si="182"/>
        <v>12560</v>
      </c>
      <c r="C659" s="8">
        <f t="shared" si="183"/>
        <v>125.60000000000001</v>
      </c>
      <c r="D659" s="73">
        <f t="shared" si="171"/>
        <v>167.99</v>
      </c>
      <c r="E659" s="29">
        <f t="shared" si="188"/>
        <v>41602.207809244654</v>
      </c>
      <c r="F659" s="29">
        <f t="shared" si="184"/>
        <v>66.24555383637778</v>
      </c>
      <c r="G659" s="29">
        <f t="shared" si="185"/>
        <v>88.603428256155269</v>
      </c>
      <c r="H659" s="17">
        <f t="shared" si="186"/>
        <v>55642.952944864388</v>
      </c>
      <c r="I659" s="29">
        <f t="shared" si="176"/>
        <v>2.2250485660981263</v>
      </c>
      <c r="J659" s="29">
        <f t="shared" si="177"/>
        <v>41.694115440740156</v>
      </c>
      <c r="K659" s="32">
        <f>IF((D658+L658+M658-AL658)/($C$21+$C$22)&gt;$C$8,$C$8,(D658+L658+M658-AL658)/($C$21+$C$22))</f>
        <v>1400</v>
      </c>
      <c r="L659" s="97">
        <f t="shared" si="172"/>
        <v>0</v>
      </c>
      <c r="M659" s="96">
        <f t="shared" si="173"/>
        <v>0</v>
      </c>
      <c r="N659" s="98">
        <f t="shared" si="178"/>
        <v>1.7179213529287818</v>
      </c>
      <c r="O659" s="100">
        <f t="shared" si="174"/>
        <v>4.2266987561397071</v>
      </c>
      <c r="P659" s="104">
        <f t="shared" si="179"/>
        <v>18.880500609176615</v>
      </c>
      <c r="Q659" s="102">
        <f t="shared" si="180"/>
        <v>4.9224514715476911E-2</v>
      </c>
      <c r="R659" s="106">
        <f>IF(K659-H658&lt;0,0,K659-H658)</f>
        <v>0</v>
      </c>
      <c r="S659" s="106">
        <f>K659-V659</f>
        <v>0</v>
      </c>
      <c r="T659" s="106">
        <f>IF(R659&gt;0,$C$6-$C$8,IF($C$6-$C$8-W659&lt;0,0,$C$6-$C$8-W659))</f>
        <v>97.214462279726973</v>
      </c>
      <c r="U659" s="107">
        <f>IF(R659=0,IF(U658+(F659-AL659/$C$23)*$C$21/($C$21+$C$22)&gt;$C$8,$C$8,U658+F659*$C$21/($C$21+$C$22)),E659)</f>
        <v>1400</v>
      </c>
      <c r="V659" s="107">
        <f>IF(R659&gt;0,0,IF(V658+(F659-AL659/$C$23)*$C$21/($C$21+$C$22)&gt;$C$8,$C$8,IF(U659=$C$8,V658+(F659-AL659/$C$23)*$C$21/$C$22,V658+(F659-AL659/$C$23)*$C$21/($C$21+$C$22))))</f>
        <v>1400</v>
      </c>
      <c r="W659" s="203">
        <f>IF(R659&gt;0,0,IF(W658+AL659/$C$23&gt;$F$23,$F$23,W658+AL659/$C$23))</f>
        <v>2.7855377202730285</v>
      </c>
      <c r="X659" s="105" t="str">
        <f>IF(R659=0,"-",FORECAST($C$8,Инклинометрия!$B$2:$B$152,Инклинометрия!$A$2:$A$152))</f>
        <v>-</v>
      </c>
      <c r="Y659" s="105" t="str">
        <f>IF(R659=0,"-",FORECAST($C$8-R659,Инклинометрия!$B$2:$B$152,Инклинометрия!$A$2:$A$152))</f>
        <v>-</v>
      </c>
      <c r="Z659" s="105" t="str">
        <f>IF(R659&gt;0,FORECAST($C$8,Инклинометрия!$B$2:$B$152,Инклинометрия!$A$2:$A$152),IF(V659=$C$8,"-",FORECAST($C$8-V659,Инклинометрия!$B$2:$B$152,Инклинометрия!$A$2:$A$152)))</f>
        <v>-</v>
      </c>
      <c r="AA659" s="105" t="str">
        <f>IF(S659=0,"-",FORECAST($C$8-(S659+V659),Инклинометрия!$B$2:$B$152,Инклинометрия!$A$2:$A$152))</f>
        <v>-</v>
      </c>
      <c r="AB659" s="105">
        <f>FORECAST($C$8+T659,Инклинометрия!$B$2:$B$152,Инклинометрия!$A$2:$A$152)</f>
        <v>1422.3537391657405</v>
      </c>
      <c r="AC659" s="105">
        <f>IF(R659=0,FORECAST($C$6-T659,Инклинометрия!$B$2:$B$152,Инклинометрия!$A$2:$A$152),FORECAST($C$8,Инклинометрия!$B$2:$B$152,Инклинометрия!$A$2:$A$152))</f>
        <v>1332.6462608342592</v>
      </c>
      <c r="AD659" s="107">
        <f>IF(R659=0,FORECAST($C$8,Инклинометрия!$B$2:$B$152,Инклинометрия!$A$2:$A$152),Y659)</f>
        <v>1330</v>
      </c>
      <c r="AE659" s="107">
        <f>FORECAST($C$8-(R659+U659),Инклинометрия!$B$2:$B$152,Инклинометрия!$A$2:$A$152)</f>
        <v>0</v>
      </c>
      <c r="AF659" s="107">
        <f>IF(V659=0,"-",FORECAST($C$8,Инклинометрия!$B$2:$B$152,Инклинометрия!$A$2:$A$152))</f>
        <v>1330</v>
      </c>
      <c r="AG659" s="107">
        <f>IF(V659=0,"-",FORECAST($C$8-V659,Инклинометрия!$B$2:$B$152,Инклинометрия!$A$2:$A$152))</f>
        <v>0</v>
      </c>
      <c r="AH659" s="107">
        <f>IF(W659=0,"-",FORECAST($C$8+W659,Инклинометрия!$B$2:$B$152,Инклинометрия!$A$2:$A$152))</f>
        <v>1332.6462608342592</v>
      </c>
      <c r="AI659" s="107">
        <f>IF(W659=0,"-",FORECAST($C$8,Инклинометрия!$B$2:$B$152,Инклинометрия!$A$2:$A$152))</f>
        <v>1330</v>
      </c>
      <c r="AK659" s="122">
        <f t="shared" si="187"/>
        <v>0</v>
      </c>
      <c r="AL659" s="67">
        <f>AK659*(B659-B658)</f>
        <v>0</v>
      </c>
      <c r="AM659" s="23">
        <f t="shared" si="189"/>
        <v>8.6725204696437436E-2</v>
      </c>
      <c r="AN659" s="26">
        <f>AN658+AK659*(B659-B658)/(2*PI()*$C$5*AN658*$K$13)</f>
        <v>0.15480061813468687</v>
      </c>
      <c r="AO659" s="87">
        <f t="shared" si="181"/>
        <v>145932.55112472404</v>
      </c>
      <c r="AP659" s="87">
        <f>IF(R659+U659&lt;$C$8,0,32*$L$23/$C$12^2*($K$10*R659+$K$8*U659)+32*$L$24/($C$14^2-$C$13^2)*($K$10*S659+$K$8*V659))</f>
        <v>44607.551124724028</v>
      </c>
      <c r="AQ659" s="66">
        <f>R659*$C$11*$C$9+U659*$C$11*$C$10</f>
        <v>14695380</v>
      </c>
      <c r="AR659" s="66">
        <f>S659*$C$11*$C$9+V659*$C$11*$C$10</f>
        <v>14695380</v>
      </c>
      <c r="AS659" s="87">
        <f>$C$11*(T659*$C$9+W659*$C$10)</f>
        <v>792178.05375968735</v>
      </c>
      <c r="AT659" s="45">
        <f t="shared" si="175"/>
        <v>15633490.60488441</v>
      </c>
      <c r="AU659" s="75"/>
    </row>
    <row r="660" spans="2:47" ht="15" thickBot="1" x14ac:dyDescent="0.35">
      <c r="B660" s="41">
        <f t="shared" si="182"/>
        <v>12580</v>
      </c>
      <c r="C660" s="8">
        <f t="shared" si="183"/>
        <v>125.8</v>
      </c>
      <c r="D660" s="73">
        <f t="shared" si="171"/>
        <v>168.25749999999999</v>
      </c>
      <c r="E660" s="29">
        <f t="shared" si="188"/>
        <v>41668.453363081026</v>
      </c>
      <c r="F660" s="29">
        <f t="shared" si="184"/>
        <v>66.245553836373062</v>
      </c>
      <c r="G660" s="29">
        <f t="shared" si="185"/>
        <v>88.603428256148959</v>
      </c>
      <c r="H660" s="17">
        <f t="shared" si="186"/>
        <v>55731.55637312054</v>
      </c>
      <c r="I660" s="29">
        <f t="shared" si="176"/>
        <v>2.2250485660981263</v>
      </c>
      <c r="J660" s="29">
        <f t="shared" si="177"/>
        <v>41.69411544073867</v>
      </c>
      <c r="K660" s="32">
        <f>IF((D659+L659+M659-AL659)/($C$21+$C$22)&gt;$C$8,$C$8,(D659+L659+M659-AL659)/($C$21+$C$22))</f>
        <v>1400</v>
      </c>
      <c r="L660" s="97">
        <f t="shared" si="172"/>
        <v>0</v>
      </c>
      <c r="M660" s="96">
        <f t="shared" si="173"/>
        <v>0</v>
      </c>
      <c r="N660" s="98">
        <f t="shared" si="178"/>
        <v>1.7179213529287818</v>
      </c>
      <c r="O660" s="100">
        <f t="shared" si="174"/>
        <v>4.2266987561397071</v>
      </c>
      <c r="P660" s="104">
        <f t="shared" si="179"/>
        <v>18.880500609176615</v>
      </c>
      <c r="Q660" s="102">
        <f t="shared" si="180"/>
        <v>4.9224514715476911E-2</v>
      </c>
      <c r="R660" s="106">
        <f>IF(K660-H659&lt;0,0,K660-H659)</f>
        <v>0</v>
      </c>
      <c r="S660" s="106">
        <f>K660-V660</f>
        <v>0</v>
      </c>
      <c r="T660" s="106">
        <f>IF(R660&gt;0,$C$6-$C$8,IF($C$6-$C$8-W660&lt;0,0,$C$6-$C$8-W660))</f>
        <v>97.214462279726973</v>
      </c>
      <c r="U660" s="107">
        <f>IF(R660=0,IF(U659+(F660-AL660/$C$23)*$C$21/($C$21+$C$22)&gt;$C$8,$C$8,U659+F660*$C$21/($C$21+$C$22)),E660)</f>
        <v>1400</v>
      </c>
      <c r="V660" s="107">
        <f>IF(R660&gt;0,0,IF(V659+(F660-AL660/$C$23)*$C$21/($C$21+$C$22)&gt;$C$8,$C$8,IF(U660=$C$8,V659+(F660-AL660/$C$23)*$C$21/$C$22,V659+(F660-AL660/$C$23)*$C$21/($C$21+$C$22))))</f>
        <v>1400</v>
      </c>
      <c r="W660" s="203">
        <f>IF(R660&gt;0,0,IF(W659+AL660/$C$23&gt;$F$23,$F$23,W659+AL660/$C$23))</f>
        <v>2.7855377202730285</v>
      </c>
      <c r="X660" s="105" t="str">
        <f>IF(R660=0,"-",FORECAST($C$8,Инклинометрия!$B$2:$B$152,Инклинометрия!$A$2:$A$152))</f>
        <v>-</v>
      </c>
      <c r="Y660" s="105" t="str">
        <f>IF(R660=0,"-",FORECAST($C$8-R660,Инклинометрия!$B$2:$B$152,Инклинометрия!$A$2:$A$152))</f>
        <v>-</v>
      </c>
      <c r="Z660" s="105" t="str">
        <f>IF(R660&gt;0,FORECAST($C$8,Инклинометрия!$B$2:$B$152,Инклинометрия!$A$2:$A$152),IF(V660=$C$8,"-",FORECAST($C$8-V660,Инклинометрия!$B$2:$B$152,Инклинометрия!$A$2:$A$152)))</f>
        <v>-</v>
      </c>
      <c r="AA660" s="105" t="str">
        <f>IF(S660=0,"-",FORECAST($C$8-(S660+V660),Инклинометрия!$B$2:$B$152,Инклинометрия!$A$2:$A$152))</f>
        <v>-</v>
      </c>
      <c r="AB660" s="105">
        <f>FORECAST($C$8+T660,Инклинометрия!$B$2:$B$152,Инклинометрия!$A$2:$A$152)</f>
        <v>1422.3537391657405</v>
      </c>
      <c r="AC660" s="105">
        <f>IF(R660=0,FORECAST($C$6-T660,Инклинометрия!$B$2:$B$152,Инклинометрия!$A$2:$A$152),FORECAST($C$8,Инклинометрия!$B$2:$B$152,Инклинометрия!$A$2:$A$152))</f>
        <v>1332.6462608342592</v>
      </c>
      <c r="AD660" s="107">
        <f>IF(R660=0,FORECAST($C$8,Инклинометрия!$B$2:$B$152,Инклинометрия!$A$2:$A$152),Y660)</f>
        <v>1330</v>
      </c>
      <c r="AE660" s="107">
        <f>FORECAST($C$8-(R660+U660),Инклинометрия!$B$2:$B$152,Инклинометрия!$A$2:$A$152)</f>
        <v>0</v>
      </c>
      <c r="AF660" s="107">
        <f>IF(V660=0,"-",FORECAST($C$8,Инклинометрия!$B$2:$B$152,Инклинометрия!$A$2:$A$152))</f>
        <v>1330</v>
      </c>
      <c r="AG660" s="107">
        <f>IF(V660=0,"-",FORECAST($C$8-V660,Инклинометрия!$B$2:$B$152,Инклинометрия!$A$2:$A$152))</f>
        <v>0</v>
      </c>
      <c r="AH660" s="107">
        <f>IF(W660=0,"-",FORECAST($C$8+W660,Инклинометрия!$B$2:$B$152,Инклинометрия!$A$2:$A$152))</f>
        <v>1332.6462608342592</v>
      </c>
      <c r="AI660" s="107">
        <f>IF(W660=0,"-",FORECAST($C$8,Инклинометрия!$B$2:$B$152,Инклинометрия!$A$2:$A$152))</f>
        <v>1330</v>
      </c>
      <c r="AK660" s="122">
        <f t="shared" si="187"/>
        <v>0</v>
      </c>
      <c r="AL660" s="67">
        <f>AK660*(B660-B659)</f>
        <v>0</v>
      </c>
      <c r="AM660" s="23">
        <f t="shared" si="189"/>
        <v>8.6725204696437436E-2</v>
      </c>
      <c r="AN660" s="26">
        <f>AN659+AK660*(B660-B659)/(2*PI()*$C$5*AN659*$K$13)</f>
        <v>0.15480061813468687</v>
      </c>
      <c r="AO660" s="87">
        <f t="shared" si="181"/>
        <v>145932.55112472404</v>
      </c>
      <c r="AP660" s="87">
        <f>IF(R660+U660&lt;$C$8,0,32*$L$23/$C$12^2*($K$10*R660+$K$8*U660)+32*$L$24/($C$14^2-$C$13^2)*($K$10*S660+$K$8*V660))</f>
        <v>44607.551124724028</v>
      </c>
      <c r="AQ660" s="66">
        <f>R660*$C$11*$C$9+U660*$C$11*$C$10</f>
        <v>14695380</v>
      </c>
      <c r="AR660" s="66">
        <f>S660*$C$11*$C$9+V660*$C$11*$C$10</f>
        <v>14695380</v>
      </c>
      <c r="AS660" s="87">
        <f>$C$11*(T660*$C$9+W660*$C$10)</f>
        <v>792178.05375968735</v>
      </c>
      <c r="AT660" s="45">
        <f t="shared" si="175"/>
        <v>15633490.60488441</v>
      </c>
      <c r="AU660" s="75"/>
    </row>
    <row r="661" spans="2:47" ht="15" thickBot="1" x14ac:dyDescent="0.35">
      <c r="B661" s="41">
        <f t="shared" si="182"/>
        <v>12600</v>
      </c>
      <c r="C661" s="8">
        <f t="shared" si="183"/>
        <v>126</v>
      </c>
      <c r="D661" s="73">
        <f t="shared" si="171"/>
        <v>168.52500000000001</v>
      </c>
      <c r="E661" s="29">
        <f t="shared" si="188"/>
        <v>41734.698916917412</v>
      </c>
      <c r="F661" s="29">
        <f t="shared" si="184"/>
        <v>66.24555383637778</v>
      </c>
      <c r="G661" s="29">
        <f t="shared" si="185"/>
        <v>88.603428256155269</v>
      </c>
      <c r="H661" s="17">
        <f t="shared" si="186"/>
        <v>55820.159801376692</v>
      </c>
      <c r="I661" s="29">
        <f t="shared" si="176"/>
        <v>2.2250485660981263</v>
      </c>
      <c r="J661" s="29">
        <f t="shared" si="177"/>
        <v>41.694115440740156</v>
      </c>
      <c r="K661" s="32">
        <f>IF((D660+L660+M660-AL660)/($C$21+$C$22)&gt;$C$8,$C$8,(D660+L660+M660-AL660)/($C$21+$C$22))</f>
        <v>1400</v>
      </c>
      <c r="L661" s="97">
        <f t="shared" si="172"/>
        <v>0</v>
      </c>
      <c r="M661" s="96">
        <f t="shared" si="173"/>
        <v>0</v>
      </c>
      <c r="N661" s="98">
        <f t="shared" si="178"/>
        <v>1.7179213529287818</v>
      </c>
      <c r="O661" s="100">
        <f t="shared" si="174"/>
        <v>4.2266987561397071</v>
      </c>
      <c r="P661" s="104">
        <f t="shared" si="179"/>
        <v>18.880500609176615</v>
      </c>
      <c r="Q661" s="102">
        <f t="shared" si="180"/>
        <v>4.9224514715476911E-2</v>
      </c>
      <c r="R661" s="106">
        <f>IF(K661-H660&lt;0,0,K661-H660)</f>
        <v>0</v>
      </c>
      <c r="S661" s="106">
        <f>K661-V661</f>
        <v>0</v>
      </c>
      <c r="T661" s="106">
        <f>IF(R661&gt;0,$C$6-$C$8,IF($C$6-$C$8-W661&lt;0,0,$C$6-$C$8-W661))</f>
        <v>97.214462279726973</v>
      </c>
      <c r="U661" s="107">
        <f>IF(R661=0,IF(U660+(F661-AL661/$C$23)*$C$21/($C$21+$C$22)&gt;$C$8,$C$8,U660+F661*$C$21/($C$21+$C$22)),E661)</f>
        <v>1400</v>
      </c>
      <c r="V661" s="107">
        <f>IF(R661&gt;0,0,IF(V660+(F661-AL661/$C$23)*$C$21/($C$21+$C$22)&gt;$C$8,$C$8,IF(U661=$C$8,V660+(F661-AL661/$C$23)*$C$21/$C$22,V660+(F661-AL661/$C$23)*$C$21/($C$21+$C$22))))</f>
        <v>1400</v>
      </c>
      <c r="W661" s="203">
        <f>IF(R661&gt;0,0,IF(W660+AL661/$C$23&gt;$F$23,$F$23,W660+AL661/$C$23))</f>
        <v>2.7855377202730285</v>
      </c>
      <c r="X661" s="105" t="str">
        <f>IF(R661=0,"-",FORECAST($C$8,Инклинометрия!$B$2:$B$152,Инклинометрия!$A$2:$A$152))</f>
        <v>-</v>
      </c>
      <c r="Y661" s="105" t="str">
        <f>IF(R661=0,"-",FORECAST($C$8-R661,Инклинометрия!$B$2:$B$152,Инклинометрия!$A$2:$A$152))</f>
        <v>-</v>
      </c>
      <c r="Z661" s="105" t="str">
        <f>IF(R661&gt;0,FORECAST($C$8,Инклинометрия!$B$2:$B$152,Инклинометрия!$A$2:$A$152),IF(V661=$C$8,"-",FORECAST($C$8-V661,Инклинометрия!$B$2:$B$152,Инклинометрия!$A$2:$A$152)))</f>
        <v>-</v>
      </c>
      <c r="AA661" s="105" t="str">
        <f>IF(S661=0,"-",FORECAST($C$8-(S661+V661),Инклинометрия!$B$2:$B$152,Инклинометрия!$A$2:$A$152))</f>
        <v>-</v>
      </c>
      <c r="AB661" s="105">
        <f>FORECAST($C$8+T661,Инклинометрия!$B$2:$B$152,Инклинометрия!$A$2:$A$152)</f>
        <v>1422.3537391657405</v>
      </c>
      <c r="AC661" s="105">
        <f>IF(R661=0,FORECAST($C$6-T661,Инклинометрия!$B$2:$B$152,Инклинометрия!$A$2:$A$152),FORECAST($C$8,Инклинометрия!$B$2:$B$152,Инклинометрия!$A$2:$A$152))</f>
        <v>1332.6462608342592</v>
      </c>
      <c r="AD661" s="107">
        <f>IF(R661=0,FORECAST($C$8,Инклинометрия!$B$2:$B$152,Инклинометрия!$A$2:$A$152),Y661)</f>
        <v>1330</v>
      </c>
      <c r="AE661" s="107">
        <f>FORECAST($C$8-(R661+U661),Инклинометрия!$B$2:$B$152,Инклинометрия!$A$2:$A$152)</f>
        <v>0</v>
      </c>
      <c r="AF661" s="107">
        <f>IF(V661=0,"-",FORECAST($C$8,Инклинометрия!$B$2:$B$152,Инклинометрия!$A$2:$A$152))</f>
        <v>1330</v>
      </c>
      <c r="AG661" s="107">
        <f>IF(V661=0,"-",FORECAST($C$8-V661,Инклинометрия!$B$2:$B$152,Инклинометрия!$A$2:$A$152))</f>
        <v>0</v>
      </c>
      <c r="AH661" s="107">
        <f>IF(W661=0,"-",FORECAST($C$8+W661,Инклинометрия!$B$2:$B$152,Инклинометрия!$A$2:$A$152))</f>
        <v>1332.6462608342592</v>
      </c>
      <c r="AI661" s="107">
        <f>IF(W661=0,"-",FORECAST($C$8,Инклинометрия!$B$2:$B$152,Инклинометрия!$A$2:$A$152))</f>
        <v>1330</v>
      </c>
      <c r="AK661" s="122">
        <f t="shared" si="187"/>
        <v>0</v>
      </c>
      <c r="AL661" s="67">
        <f>AK661*(B661-B660)</f>
        <v>0</v>
      </c>
      <c r="AM661" s="23">
        <f t="shared" si="189"/>
        <v>8.6725204696437436E-2</v>
      </c>
      <c r="AN661" s="26">
        <f>AN660+AK661*(B661-B660)/(2*PI()*$C$5*AN660*$K$13)</f>
        <v>0.15480061813468687</v>
      </c>
      <c r="AO661" s="87">
        <f t="shared" si="181"/>
        <v>145932.55112472404</v>
      </c>
      <c r="AP661" s="87">
        <f>IF(R661+U661&lt;$C$8,0,32*$L$23/$C$12^2*($K$10*R661+$K$8*U661)+32*$L$24/($C$14^2-$C$13^2)*($K$10*S661+$K$8*V661))</f>
        <v>44607.551124724028</v>
      </c>
      <c r="AQ661" s="66">
        <f>R661*$C$11*$C$9+U661*$C$11*$C$10</f>
        <v>14695380</v>
      </c>
      <c r="AR661" s="66">
        <f>S661*$C$11*$C$9+V661*$C$11*$C$10</f>
        <v>14695380</v>
      </c>
      <c r="AS661" s="87">
        <f>$C$11*(T661*$C$9+W661*$C$10)</f>
        <v>792178.05375968735</v>
      </c>
      <c r="AT661" s="45">
        <f t="shared" si="175"/>
        <v>15633490.60488441</v>
      </c>
      <c r="AU661" s="75"/>
    </row>
    <row r="662" spans="2:47" ht="15" thickBot="1" x14ac:dyDescent="0.35">
      <c r="B662" s="41">
        <f t="shared" si="182"/>
        <v>12620</v>
      </c>
      <c r="C662" s="8">
        <f t="shared" si="183"/>
        <v>126.2</v>
      </c>
      <c r="D662" s="73">
        <f t="shared" si="171"/>
        <v>168.79249999999999</v>
      </c>
      <c r="E662" s="29">
        <f t="shared" si="188"/>
        <v>41800.944470753784</v>
      </c>
      <c r="F662" s="29">
        <f t="shared" si="184"/>
        <v>66.24555383637778</v>
      </c>
      <c r="G662" s="29">
        <f t="shared" si="185"/>
        <v>88.603428256155269</v>
      </c>
      <c r="H662" s="17">
        <f t="shared" si="186"/>
        <v>55908.763229632845</v>
      </c>
      <c r="I662" s="29">
        <f t="shared" si="176"/>
        <v>2.2250485660981263</v>
      </c>
      <c r="J662" s="29">
        <f t="shared" si="177"/>
        <v>41.694115440740156</v>
      </c>
      <c r="K662" s="32">
        <f>IF((D661+L661+M661-AL661)/($C$21+$C$22)&gt;$C$8,$C$8,(D661+L661+M661-AL661)/($C$21+$C$22))</f>
        <v>1400</v>
      </c>
      <c r="L662" s="97">
        <f t="shared" si="172"/>
        <v>0</v>
      </c>
      <c r="M662" s="96">
        <f t="shared" si="173"/>
        <v>0</v>
      </c>
      <c r="N662" s="98">
        <f t="shared" si="178"/>
        <v>1.7179213529287818</v>
      </c>
      <c r="O662" s="100">
        <f t="shared" si="174"/>
        <v>4.2266987561397071</v>
      </c>
      <c r="P662" s="104">
        <f t="shared" si="179"/>
        <v>18.880500609176615</v>
      </c>
      <c r="Q662" s="102">
        <f t="shared" si="180"/>
        <v>4.9224514715476911E-2</v>
      </c>
      <c r="R662" s="106">
        <f>IF(K662-H661&lt;0,0,K662-H661)</f>
        <v>0</v>
      </c>
      <c r="S662" s="106">
        <f>K662-V662</f>
        <v>0</v>
      </c>
      <c r="T662" s="106">
        <f>IF(R662&gt;0,$C$6-$C$8,IF($C$6-$C$8-W662&lt;0,0,$C$6-$C$8-W662))</f>
        <v>97.214462279726973</v>
      </c>
      <c r="U662" s="107">
        <f>IF(R662=0,IF(U661+(F662-AL662/$C$23)*$C$21/($C$21+$C$22)&gt;$C$8,$C$8,U661+F662*$C$21/($C$21+$C$22)),E662)</f>
        <v>1400</v>
      </c>
      <c r="V662" s="107">
        <f>IF(R662&gt;0,0,IF(V661+(F662-AL662/$C$23)*$C$21/($C$21+$C$22)&gt;$C$8,$C$8,IF(U662=$C$8,V661+(F662-AL662/$C$23)*$C$21/$C$22,V661+(F662-AL662/$C$23)*$C$21/($C$21+$C$22))))</f>
        <v>1400</v>
      </c>
      <c r="W662" s="203">
        <f>IF(R662&gt;0,0,IF(W661+AL662/$C$23&gt;$F$23,$F$23,W661+AL662/$C$23))</f>
        <v>2.7855377202730285</v>
      </c>
      <c r="X662" s="105" t="str">
        <f>IF(R662=0,"-",FORECAST($C$8,Инклинометрия!$B$2:$B$152,Инклинометрия!$A$2:$A$152))</f>
        <v>-</v>
      </c>
      <c r="Y662" s="105" t="str">
        <f>IF(R662=0,"-",FORECAST($C$8-R662,Инклинометрия!$B$2:$B$152,Инклинометрия!$A$2:$A$152))</f>
        <v>-</v>
      </c>
      <c r="Z662" s="105" t="str">
        <f>IF(R662&gt;0,FORECAST($C$8,Инклинометрия!$B$2:$B$152,Инклинометрия!$A$2:$A$152),IF(V662=$C$8,"-",FORECAST($C$8-V662,Инклинометрия!$B$2:$B$152,Инклинометрия!$A$2:$A$152)))</f>
        <v>-</v>
      </c>
      <c r="AA662" s="105" t="str">
        <f>IF(S662=0,"-",FORECAST($C$8-(S662+V662),Инклинометрия!$B$2:$B$152,Инклинометрия!$A$2:$A$152))</f>
        <v>-</v>
      </c>
      <c r="AB662" s="105">
        <f>FORECAST($C$8+T662,Инклинометрия!$B$2:$B$152,Инклинометрия!$A$2:$A$152)</f>
        <v>1422.3537391657405</v>
      </c>
      <c r="AC662" s="105">
        <f>IF(R662=0,FORECAST($C$6-T662,Инклинометрия!$B$2:$B$152,Инклинометрия!$A$2:$A$152),FORECAST($C$8,Инклинометрия!$B$2:$B$152,Инклинометрия!$A$2:$A$152))</f>
        <v>1332.6462608342592</v>
      </c>
      <c r="AD662" s="107">
        <f>IF(R662=0,FORECAST($C$8,Инклинометрия!$B$2:$B$152,Инклинометрия!$A$2:$A$152),Y662)</f>
        <v>1330</v>
      </c>
      <c r="AE662" s="107">
        <f>FORECAST($C$8-(R662+U662),Инклинометрия!$B$2:$B$152,Инклинометрия!$A$2:$A$152)</f>
        <v>0</v>
      </c>
      <c r="AF662" s="107">
        <f>IF(V662=0,"-",FORECAST($C$8,Инклинометрия!$B$2:$B$152,Инклинометрия!$A$2:$A$152))</f>
        <v>1330</v>
      </c>
      <c r="AG662" s="107">
        <f>IF(V662=0,"-",FORECAST($C$8-V662,Инклинометрия!$B$2:$B$152,Инклинометрия!$A$2:$A$152))</f>
        <v>0</v>
      </c>
      <c r="AH662" s="107">
        <f>IF(W662=0,"-",FORECAST($C$8+W662,Инклинометрия!$B$2:$B$152,Инклинометрия!$A$2:$A$152))</f>
        <v>1332.6462608342592</v>
      </c>
      <c r="AI662" s="107">
        <f>IF(W662=0,"-",FORECAST($C$8,Инклинометрия!$B$2:$B$152,Инклинометрия!$A$2:$A$152))</f>
        <v>1330</v>
      </c>
      <c r="AK662" s="122">
        <f t="shared" si="187"/>
        <v>0</v>
      </c>
      <c r="AL662" s="67">
        <f>AK662*(B662-B661)</f>
        <v>0</v>
      </c>
      <c r="AM662" s="23">
        <f t="shared" si="189"/>
        <v>8.6725204696437436E-2</v>
      </c>
      <c r="AN662" s="26">
        <f>AN661+AK662*(B662-B661)/(2*PI()*$C$5*AN661*$K$13)</f>
        <v>0.15480061813468687</v>
      </c>
      <c r="AO662" s="87">
        <f t="shared" si="181"/>
        <v>145932.55112472404</v>
      </c>
      <c r="AP662" s="87">
        <f>IF(R662+U662&lt;$C$8,0,32*$L$23/$C$12^2*($K$10*R662+$K$8*U662)+32*$L$24/($C$14^2-$C$13^2)*($K$10*S662+$K$8*V662))</f>
        <v>44607.551124724028</v>
      </c>
      <c r="AQ662" s="66">
        <f>R662*$C$11*$C$9+U662*$C$11*$C$10</f>
        <v>14695380</v>
      </c>
      <c r="AR662" s="66">
        <f>S662*$C$11*$C$9+V662*$C$11*$C$10</f>
        <v>14695380</v>
      </c>
      <c r="AS662" s="87">
        <f>$C$11*(T662*$C$9+W662*$C$10)</f>
        <v>792178.05375968735</v>
      </c>
      <c r="AT662" s="45">
        <f t="shared" si="175"/>
        <v>15633490.60488441</v>
      </c>
      <c r="AU662" s="75"/>
    </row>
    <row r="663" spans="2:47" ht="15" thickBot="1" x14ac:dyDescent="0.35">
      <c r="B663" s="41">
        <f t="shared" si="182"/>
        <v>12640</v>
      </c>
      <c r="C663" s="8">
        <f t="shared" si="183"/>
        <v>126.4</v>
      </c>
      <c r="D663" s="73">
        <f t="shared" si="171"/>
        <v>169.06</v>
      </c>
      <c r="E663" s="29">
        <f t="shared" si="188"/>
        <v>41867.190024590163</v>
      </c>
      <c r="F663" s="29">
        <f t="shared" si="184"/>
        <v>66.24555383637778</v>
      </c>
      <c r="G663" s="29">
        <f t="shared" si="185"/>
        <v>88.603428256155269</v>
      </c>
      <c r="H663" s="17">
        <f t="shared" si="186"/>
        <v>55997.366657888997</v>
      </c>
      <c r="I663" s="29">
        <f t="shared" si="176"/>
        <v>2.2250485660981263</v>
      </c>
      <c r="J663" s="29">
        <f t="shared" si="177"/>
        <v>41.694115440740156</v>
      </c>
      <c r="K663" s="32">
        <f>IF((D662+L662+M662-AL662)/($C$21+$C$22)&gt;$C$8,$C$8,(D662+L662+M662-AL662)/($C$21+$C$22))</f>
        <v>1400</v>
      </c>
      <c r="L663" s="97">
        <f t="shared" si="172"/>
        <v>0</v>
      </c>
      <c r="M663" s="96">
        <f t="shared" si="173"/>
        <v>0</v>
      </c>
      <c r="N663" s="98">
        <f t="shared" si="178"/>
        <v>1.7179213529287818</v>
      </c>
      <c r="O663" s="100">
        <f t="shared" si="174"/>
        <v>4.2266987561397071</v>
      </c>
      <c r="P663" s="104">
        <f t="shared" si="179"/>
        <v>18.880500609176615</v>
      </c>
      <c r="Q663" s="102">
        <f t="shared" si="180"/>
        <v>4.9224514715476911E-2</v>
      </c>
      <c r="R663" s="106">
        <f>IF(K663-H662&lt;0,0,K663-H662)</f>
        <v>0</v>
      </c>
      <c r="S663" s="106">
        <f>K663-V663</f>
        <v>0</v>
      </c>
      <c r="T663" s="106">
        <f>IF(R663&gt;0,$C$6-$C$8,IF($C$6-$C$8-W663&lt;0,0,$C$6-$C$8-W663))</f>
        <v>97.214462279726973</v>
      </c>
      <c r="U663" s="107">
        <f>IF(R663=0,IF(U662+(F663-AL663/$C$23)*$C$21/($C$21+$C$22)&gt;$C$8,$C$8,U662+F663*$C$21/($C$21+$C$22)),E663)</f>
        <v>1400</v>
      </c>
      <c r="V663" s="107">
        <f>IF(R663&gt;0,0,IF(V662+(F663-AL663/$C$23)*$C$21/($C$21+$C$22)&gt;$C$8,$C$8,IF(U663=$C$8,V662+(F663-AL663/$C$23)*$C$21/$C$22,V662+(F663-AL663/$C$23)*$C$21/($C$21+$C$22))))</f>
        <v>1400</v>
      </c>
      <c r="W663" s="203">
        <f>IF(R663&gt;0,0,IF(W662+AL663/$C$23&gt;$F$23,$F$23,W662+AL663/$C$23))</f>
        <v>2.7855377202730285</v>
      </c>
      <c r="X663" s="105" t="str">
        <f>IF(R663=0,"-",FORECAST($C$8,Инклинометрия!$B$2:$B$152,Инклинометрия!$A$2:$A$152))</f>
        <v>-</v>
      </c>
      <c r="Y663" s="105" t="str">
        <f>IF(R663=0,"-",FORECAST($C$8-R663,Инклинометрия!$B$2:$B$152,Инклинометрия!$A$2:$A$152))</f>
        <v>-</v>
      </c>
      <c r="Z663" s="105" t="str">
        <f>IF(R663&gt;0,FORECAST($C$8,Инклинометрия!$B$2:$B$152,Инклинометрия!$A$2:$A$152),IF(V663=$C$8,"-",FORECAST($C$8-V663,Инклинометрия!$B$2:$B$152,Инклинометрия!$A$2:$A$152)))</f>
        <v>-</v>
      </c>
      <c r="AA663" s="105" t="str">
        <f>IF(S663=0,"-",FORECAST($C$8-(S663+V663),Инклинометрия!$B$2:$B$152,Инклинометрия!$A$2:$A$152))</f>
        <v>-</v>
      </c>
      <c r="AB663" s="105">
        <f>FORECAST($C$8+T663,Инклинометрия!$B$2:$B$152,Инклинометрия!$A$2:$A$152)</f>
        <v>1422.3537391657405</v>
      </c>
      <c r="AC663" s="105">
        <f>IF(R663=0,FORECAST($C$6-T663,Инклинометрия!$B$2:$B$152,Инклинометрия!$A$2:$A$152),FORECAST($C$8,Инклинометрия!$B$2:$B$152,Инклинометрия!$A$2:$A$152))</f>
        <v>1332.6462608342592</v>
      </c>
      <c r="AD663" s="107">
        <f>IF(R663=0,FORECAST($C$8,Инклинометрия!$B$2:$B$152,Инклинометрия!$A$2:$A$152),Y663)</f>
        <v>1330</v>
      </c>
      <c r="AE663" s="107">
        <f>FORECAST($C$8-(R663+U663),Инклинометрия!$B$2:$B$152,Инклинометрия!$A$2:$A$152)</f>
        <v>0</v>
      </c>
      <c r="AF663" s="107">
        <f>IF(V663=0,"-",FORECAST($C$8,Инклинометрия!$B$2:$B$152,Инклинометрия!$A$2:$A$152))</f>
        <v>1330</v>
      </c>
      <c r="AG663" s="107">
        <f>IF(V663=0,"-",FORECAST($C$8-V663,Инклинометрия!$B$2:$B$152,Инклинометрия!$A$2:$A$152))</f>
        <v>0</v>
      </c>
      <c r="AH663" s="107">
        <f>IF(W663=0,"-",FORECAST($C$8+W663,Инклинометрия!$B$2:$B$152,Инклинометрия!$A$2:$A$152))</f>
        <v>1332.6462608342592</v>
      </c>
      <c r="AI663" s="107">
        <f>IF(W663=0,"-",FORECAST($C$8,Инклинометрия!$B$2:$B$152,Инклинометрия!$A$2:$A$152))</f>
        <v>1330</v>
      </c>
      <c r="AK663" s="122">
        <f t="shared" si="187"/>
        <v>0</v>
      </c>
      <c r="AL663" s="67">
        <f>AK663*(B663-B662)</f>
        <v>0</v>
      </c>
      <c r="AM663" s="23">
        <f t="shared" si="189"/>
        <v>8.6725204696437436E-2</v>
      </c>
      <c r="AN663" s="26">
        <f>AN662+AK663*(B663-B662)/(2*PI()*$C$5*AN662*$K$13)</f>
        <v>0.15480061813468687</v>
      </c>
      <c r="AO663" s="87">
        <f t="shared" si="181"/>
        <v>145932.55112472404</v>
      </c>
      <c r="AP663" s="87">
        <f>IF(R663+U663&lt;$C$8,0,32*$L$23/$C$12^2*($K$10*R663+$K$8*U663)+32*$L$24/($C$14^2-$C$13^2)*($K$10*S663+$K$8*V663))</f>
        <v>44607.551124724028</v>
      </c>
      <c r="AQ663" s="66">
        <f>R663*$C$11*$C$9+U663*$C$11*$C$10</f>
        <v>14695380</v>
      </c>
      <c r="AR663" s="66">
        <f>S663*$C$11*$C$9+V663*$C$11*$C$10</f>
        <v>14695380</v>
      </c>
      <c r="AS663" s="87">
        <f>$C$11*(T663*$C$9+W663*$C$10)</f>
        <v>792178.05375968735</v>
      </c>
      <c r="AT663" s="45">
        <f t="shared" si="175"/>
        <v>15633490.60488441</v>
      </c>
      <c r="AU663" s="75"/>
    </row>
    <row r="664" spans="2:47" ht="15" thickBot="1" x14ac:dyDescent="0.35">
      <c r="B664" s="41">
        <f t="shared" si="182"/>
        <v>12660</v>
      </c>
      <c r="C664" s="8">
        <f t="shared" si="183"/>
        <v>126.60000000000001</v>
      </c>
      <c r="D664" s="73">
        <f t="shared" si="171"/>
        <v>169.32749999999999</v>
      </c>
      <c r="E664" s="29">
        <f t="shared" si="188"/>
        <v>41933.435578426535</v>
      </c>
      <c r="F664" s="29">
        <f t="shared" si="184"/>
        <v>66.24555383637778</v>
      </c>
      <c r="G664" s="29">
        <f t="shared" si="185"/>
        <v>88.603428256155269</v>
      </c>
      <c r="H664" s="17">
        <f t="shared" si="186"/>
        <v>56085.970086145149</v>
      </c>
      <c r="I664" s="29">
        <f t="shared" si="176"/>
        <v>2.2250485660981263</v>
      </c>
      <c r="J664" s="29">
        <f t="shared" si="177"/>
        <v>41.694115440740156</v>
      </c>
      <c r="K664" s="32">
        <f>IF((D663+L663+M663-AL663)/($C$21+$C$22)&gt;$C$8,$C$8,(D663+L663+M663-AL663)/($C$21+$C$22))</f>
        <v>1400</v>
      </c>
      <c r="L664" s="97">
        <f t="shared" si="172"/>
        <v>0</v>
      </c>
      <c r="M664" s="96">
        <f t="shared" si="173"/>
        <v>0</v>
      </c>
      <c r="N664" s="98">
        <f t="shared" si="178"/>
        <v>1.7179213529287818</v>
      </c>
      <c r="O664" s="100">
        <f t="shared" si="174"/>
        <v>4.2266987561397071</v>
      </c>
      <c r="P664" s="104">
        <f t="shared" si="179"/>
        <v>18.880500609176615</v>
      </c>
      <c r="Q664" s="102">
        <f t="shared" si="180"/>
        <v>4.9224514715476911E-2</v>
      </c>
      <c r="R664" s="106">
        <f>IF(K664-H663&lt;0,0,K664-H663)</f>
        <v>0</v>
      </c>
      <c r="S664" s="106">
        <f>K664-V664</f>
        <v>0</v>
      </c>
      <c r="T664" s="106">
        <f>IF(R664&gt;0,$C$6-$C$8,IF($C$6-$C$8-W664&lt;0,0,$C$6-$C$8-W664))</f>
        <v>97.214462279726973</v>
      </c>
      <c r="U664" s="107">
        <f>IF(R664=0,IF(U663+(F664-AL664/$C$23)*$C$21/($C$21+$C$22)&gt;$C$8,$C$8,U663+F664*$C$21/($C$21+$C$22)),E664)</f>
        <v>1400</v>
      </c>
      <c r="V664" s="107">
        <f>IF(R664&gt;0,0,IF(V663+(F664-AL664/$C$23)*$C$21/($C$21+$C$22)&gt;$C$8,$C$8,IF(U664=$C$8,V663+(F664-AL664/$C$23)*$C$21/$C$22,V663+(F664-AL664/$C$23)*$C$21/($C$21+$C$22))))</f>
        <v>1400</v>
      </c>
      <c r="W664" s="203">
        <f>IF(R664&gt;0,0,IF(W663+AL664/$C$23&gt;$F$23,$F$23,W663+AL664/$C$23))</f>
        <v>2.7855377202730285</v>
      </c>
      <c r="X664" s="105" t="str">
        <f>IF(R664=0,"-",FORECAST($C$8,Инклинометрия!$B$2:$B$152,Инклинометрия!$A$2:$A$152))</f>
        <v>-</v>
      </c>
      <c r="Y664" s="105" t="str">
        <f>IF(R664=0,"-",FORECAST($C$8-R664,Инклинометрия!$B$2:$B$152,Инклинометрия!$A$2:$A$152))</f>
        <v>-</v>
      </c>
      <c r="Z664" s="105" t="str">
        <f>IF(R664&gt;0,FORECAST($C$8,Инклинометрия!$B$2:$B$152,Инклинометрия!$A$2:$A$152),IF(V664=$C$8,"-",FORECAST($C$8-V664,Инклинометрия!$B$2:$B$152,Инклинометрия!$A$2:$A$152)))</f>
        <v>-</v>
      </c>
      <c r="AA664" s="105" t="str">
        <f>IF(S664=0,"-",FORECAST($C$8-(S664+V664),Инклинометрия!$B$2:$B$152,Инклинометрия!$A$2:$A$152))</f>
        <v>-</v>
      </c>
      <c r="AB664" s="105">
        <f>FORECAST($C$8+T664,Инклинометрия!$B$2:$B$152,Инклинометрия!$A$2:$A$152)</f>
        <v>1422.3537391657405</v>
      </c>
      <c r="AC664" s="105">
        <f>IF(R664=0,FORECAST($C$6-T664,Инклинометрия!$B$2:$B$152,Инклинометрия!$A$2:$A$152),FORECAST($C$8,Инклинометрия!$B$2:$B$152,Инклинометрия!$A$2:$A$152))</f>
        <v>1332.6462608342592</v>
      </c>
      <c r="AD664" s="107">
        <f>IF(R664=0,FORECAST($C$8,Инклинометрия!$B$2:$B$152,Инклинометрия!$A$2:$A$152),Y664)</f>
        <v>1330</v>
      </c>
      <c r="AE664" s="107">
        <f>FORECAST($C$8-(R664+U664),Инклинометрия!$B$2:$B$152,Инклинометрия!$A$2:$A$152)</f>
        <v>0</v>
      </c>
      <c r="AF664" s="107">
        <f>IF(V664=0,"-",FORECAST($C$8,Инклинометрия!$B$2:$B$152,Инклинометрия!$A$2:$A$152))</f>
        <v>1330</v>
      </c>
      <c r="AG664" s="107">
        <f>IF(V664=0,"-",FORECAST($C$8-V664,Инклинометрия!$B$2:$B$152,Инклинометрия!$A$2:$A$152))</f>
        <v>0</v>
      </c>
      <c r="AH664" s="107">
        <f>IF(W664=0,"-",FORECAST($C$8+W664,Инклинометрия!$B$2:$B$152,Инклинометрия!$A$2:$A$152))</f>
        <v>1332.6462608342592</v>
      </c>
      <c r="AI664" s="107">
        <f>IF(W664=0,"-",FORECAST($C$8,Инклинометрия!$B$2:$B$152,Инклинометрия!$A$2:$A$152))</f>
        <v>1330</v>
      </c>
      <c r="AK664" s="122">
        <f t="shared" si="187"/>
        <v>0</v>
      </c>
      <c r="AL664" s="67">
        <f>AK664*(B664-B663)</f>
        <v>0</v>
      </c>
      <c r="AM664" s="23">
        <f t="shared" si="189"/>
        <v>8.6725204696437436E-2</v>
      </c>
      <c r="AN664" s="26">
        <f>AN663+AK664*(B664-B663)/(2*PI()*$C$5*AN663*$K$13)</f>
        <v>0.15480061813468687</v>
      </c>
      <c r="AO664" s="87">
        <f t="shared" si="181"/>
        <v>145932.55112472404</v>
      </c>
      <c r="AP664" s="87">
        <f>IF(R664+U664&lt;$C$8,0,32*$L$23/$C$12^2*($K$10*R664+$K$8*U664)+32*$L$24/($C$14^2-$C$13^2)*($K$10*S664+$K$8*V664))</f>
        <v>44607.551124724028</v>
      </c>
      <c r="AQ664" s="66">
        <f>R664*$C$11*$C$9+U664*$C$11*$C$10</f>
        <v>14695380</v>
      </c>
      <c r="AR664" s="66">
        <f>S664*$C$11*$C$9+V664*$C$11*$C$10</f>
        <v>14695380</v>
      </c>
      <c r="AS664" s="87">
        <f>$C$11*(T664*$C$9+W664*$C$10)</f>
        <v>792178.05375968735</v>
      </c>
      <c r="AT664" s="45">
        <f t="shared" si="175"/>
        <v>15633490.60488441</v>
      </c>
      <c r="AU664" s="75"/>
    </row>
    <row r="665" spans="2:47" ht="15" thickBot="1" x14ac:dyDescent="0.35">
      <c r="B665" s="41">
        <f t="shared" si="182"/>
        <v>12680</v>
      </c>
      <c r="C665" s="8">
        <f t="shared" si="183"/>
        <v>126.8</v>
      </c>
      <c r="D665" s="73">
        <f t="shared" si="171"/>
        <v>169.595</v>
      </c>
      <c r="E665" s="29">
        <f t="shared" si="188"/>
        <v>41999.681132262915</v>
      </c>
      <c r="F665" s="29">
        <f t="shared" si="184"/>
        <v>66.245553836373062</v>
      </c>
      <c r="G665" s="29">
        <f t="shared" si="185"/>
        <v>88.603428256148959</v>
      </c>
      <c r="H665" s="17">
        <f t="shared" si="186"/>
        <v>56174.573514401302</v>
      </c>
      <c r="I665" s="29">
        <f t="shared" si="176"/>
        <v>2.2250485660981263</v>
      </c>
      <c r="J665" s="29">
        <f t="shared" si="177"/>
        <v>41.69411544073867</v>
      </c>
      <c r="K665" s="32">
        <f>IF((D664+L664+M664-AL664)/($C$21+$C$22)&gt;$C$8,$C$8,(D664+L664+M664-AL664)/($C$21+$C$22))</f>
        <v>1400</v>
      </c>
      <c r="L665" s="97">
        <f t="shared" si="172"/>
        <v>0</v>
      </c>
      <c r="M665" s="96">
        <f t="shared" si="173"/>
        <v>0</v>
      </c>
      <c r="N665" s="98">
        <f t="shared" si="178"/>
        <v>1.7179213529287818</v>
      </c>
      <c r="O665" s="100">
        <f t="shared" si="174"/>
        <v>4.2266987561397071</v>
      </c>
      <c r="P665" s="104">
        <f t="shared" si="179"/>
        <v>18.880500609176615</v>
      </c>
      <c r="Q665" s="102">
        <f t="shared" si="180"/>
        <v>4.9224514715476911E-2</v>
      </c>
      <c r="R665" s="106">
        <f>IF(K665-H664&lt;0,0,K665-H664)</f>
        <v>0</v>
      </c>
      <c r="S665" s="106">
        <f>K665-V665</f>
        <v>0</v>
      </c>
      <c r="T665" s="106">
        <f>IF(R665&gt;0,$C$6-$C$8,IF($C$6-$C$8-W665&lt;0,0,$C$6-$C$8-W665))</f>
        <v>97.214462279726973</v>
      </c>
      <c r="U665" s="107">
        <f>IF(R665=0,IF(U664+(F665-AL665/$C$23)*$C$21/($C$21+$C$22)&gt;$C$8,$C$8,U664+F665*$C$21/($C$21+$C$22)),E665)</f>
        <v>1400</v>
      </c>
      <c r="V665" s="107">
        <f>IF(R665&gt;0,0,IF(V664+(F665-AL665/$C$23)*$C$21/($C$21+$C$22)&gt;$C$8,$C$8,IF(U665=$C$8,V664+(F665-AL665/$C$23)*$C$21/$C$22,V664+(F665-AL665/$C$23)*$C$21/($C$21+$C$22))))</f>
        <v>1400</v>
      </c>
      <c r="W665" s="203">
        <f>IF(R665&gt;0,0,IF(W664+AL665/$C$23&gt;$F$23,$F$23,W664+AL665/$C$23))</f>
        <v>2.7855377202730285</v>
      </c>
      <c r="X665" s="105" t="str">
        <f>IF(R665=0,"-",FORECAST($C$8,Инклинометрия!$B$2:$B$152,Инклинометрия!$A$2:$A$152))</f>
        <v>-</v>
      </c>
      <c r="Y665" s="105" t="str">
        <f>IF(R665=0,"-",FORECAST($C$8-R665,Инклинометрия!$B$2:$B$152,Инклинометрия!$A$2:$A$152))</f>
        <v>-</v>
      </c>
      <c r="Z665" s="105" t="str">
        <f>IF(R665&gt;0,FORECAST($C$8,Инклинометрия!$B$2:$B$152,Инклинометрия!$A$2:$A$152),IF(V665=$C$8,"-",FORECAST($C$8-V665,Инклинометрия!$B$2:$B$152,Инклинометрия!$A$2:$A$152)))</f>
        <v>-</v>
      </c>
      <c r="AA665" s="105" t="str">
        <f>IF(S665=0,"-",FORECAST($C$8-(S665+V665),Инклинометрия!$B$2:$B$152,Инклинометрия!$A$2:$A$152))</f>
        <v>-</v>
      </c>
      <c r="AB665" s="105">
        <f>FORECAST($C$8+T665,Инклинометрия!$B$2:$B$152,Инклинометрия!$A$2:$A$152)</f>
        <v>1422.3537391657405</v>
      </c>
      <c r="AC665" s="105">
        <f>IF(R665=0,FORECAST($C$6-T665,Инклинометрия!$B$2:$B$152,Инклинометрия!$A$2:$A$152),FORECAST($C$8,Инклинометрия!$B$2:$B$152,Инклинометрия!$A$2:$A$152))</f>
        <v>1332.6462608342592</v>
      </c>
      <c r="AD665" s="107">
        <f>IF(R665=0,FORECAST($C$8,Инклинометрия!$B$2:$B$152,Инклинометрия!$A$2:$A$152),Y665)</f>
        <v>1330</v>
      </c>
      <c r="AE665" s="107">
        <f>FORECAST($C$8-(R665+U665),Инклинометрия!$B$2:$B$152,Инклинометрия!$A$2:$A$152)</f>
        <v>0</v>
      </c>
      <c r="AF665" s="107">
        <f>IF(V665=0,"-",FORECAST($C$8,Инклинометрия!$B$2:$B$152,Инклинометрия!$A$2:$A$152))</f>
        <v>1330</v>
      </c>
      <c r="AG665" s="107">
        <f>IF(V665=0,"-",FORECAST($C$8-V665,Инклинометрия!$B$2:$B$152,Инклинометрия!$A$2:$A$152))</f>
        <v>0</v>
      </c>
      <c r="AH665" s="107">
        <f>IF(W665=0,"-",FORECAST($C$8+W665,Инклинометрия!$B$2:$B$152,Инклинометрия!$A$2:$A$152))</f>
        <v>1332.6462608342592</v>
      </c>
      <c r="AI665" s="107">
        <f>IF(W665=0,"-",FORECAST($C$8,Инклинометрия!$B$2:$B$152,Инклинометрия!$A$2:$A$152))</f>
        <v>1330</v>
      </c>
      <c r="AK665" s="122">
        <f t="shared" si="187"/>
        <v>0</v>
      </c>
      <c r="AL665" s="67">
        <f>AK665*(B665-B664)</f>
        <v>0</v>
      </c>
      <c r="AM665" s="23">
        <f t="shared" si="189"/>
        <v>8.6725204696437436E-2</v>
      </c>
      <c r="AN665" s="26">
        <f>AN664+AK665*(B665-B664)/(2*PI()*$C$5*AN664*$K$13)</f>
        <v>0.15480061813468687</v>
      </c>
      <c r="AO665" s="87">
        <f t="shared" si="181"/>
        <v>145932.55112472404</v>
      </c>
      <c r="AP665" s="87">
        <f>IF(R665+U665&lt;$C$8,0,32*$L$23/$C$12^2*($K$10*R665+$K$8*U665)+32*$L$24/($C$14^2-$C$13^2)*($K$10*S665+$K$8*V665))</f>
        <v>44607.551124724028</v>
      </c>
      <c r="AQ665" s="66">
        <f>R665*$C$11*$C$9+U665*$C$11*$C$10</f>
        <v>14695380</v>
      </c>
      <c r="AR665" s="66">
        <f>S665*$C$11*$C$9+V665*$C$11*$C$10</f>
        <v>14695380</v>
      </c>
      <c r="AS665" s="87">
        <f>$C$11*(T665*$C$9+W665*$C$10)</f>
        <v>792178.05375968735</v>
      </c>
      <c r="AT665" s="45">
        <f t="shared" si="175"/>
        <v>15633490.60488441</v>
      </c>
      <c r="AU665" s="75"/>
    </row>
    <row r="666" spans="2:47" ht="15" thickBot="1" x14ac:dyDescent="0.35">
      <c r="B666" s="41">
        <f t="shared" si="182"/>
        <v>12700</v>
      </c>
      <c r="C666" s="8">
        <f t="shared" si="183"/>
        <v>127</v>
      </c>
      <c r="D666" s="73">
        <f t="shared" si="171"/>
        <v>169.86250000000001</v>
      </c>
      <c r="E666" s="29">
        <f t="shared" si="188"/>
        <v>42065.926686099294</v>
      </c>
      <c r="F666" s="29">
        <f t="shared" si="184"/>
        <v>66.24555383637778</v>
      </c>
      <c r="G666" s="29">
        <f t="shared" si="185"/>
        <v>88.603428256155269</v>
      </c>
      <c r="H666" s="17">
        <f t="shared" si="186"/>
        <v>56263.176942657454</v>
      </c>
      <c r="I666" s="29">
        <f t="shared" si="176"/>
        <v>2.2250485660981263</v>
      </c>
      <c r="J666" s="29">
        <f t="shared" si="177"/>
        <v>41.694115440740156</v>
      </c>
      <c r="K666" s="32">
        <f>IF((D665+L665+M665-AL665)/($C$21+$C$22)&gt;$C$8,$C$8,(D665+L665+M665-AL665)/($C$21+$C$22))</f>
        <v>1400</v>
      </c>
      <c r="L666" s="97">
        <f t="shared" si="172"/>
        <v>0</v>
      </c>
      <c r="M666" s="96">
        <f t="shared" si="173"/>
        <v>0</v>
      </c>
      <c r="N666" s="98">
        <f t="shared" si="178"/>
        <v>1.7179213529287818</v>
      </c>
      <c r="O666" s="100">
        <f t="shared" si="174"/>
        <v>4.2266987561397071</v>
      </c>
      <c r="P666" s="104">
        <f t="shared" si="179"/>
        <v>18.880500609176615</v>
      </c>
      <c r="Q666" s="102">
        <f t="shared" si="180"/>
        <v>4.9224514715476911E-2</v>
      </c>
      <c r="R666" s="106">
        <f>IF(K666-H665&lt;0,0,K666-H665)</f>
        <v>0</v>
      </c>
      <c r="S666" s="106">
        <f>K666-V666</f>
        <v>0</v>
      </c>
      <c r="T666" s="106">
        <f>IF(R666&gt;0,$C$6-$C$8,IF($C$6-$C$8-W666&lt;0,0,$C$6-$C$8-W666))</f>
        <v>97.214462279726973</v>
      </c>
      <c r="U666" s="107">
        <f>IF(R666=0,IF(U665+(F666-AL666/$C$23)*$C$21/($C$21+$C$22)&gt;$C$8,$C$8,U665+F666*$C$21/($C$21+$C$22)),E666)</f>
        <v>1400</v>
      </c>
      <c r="V666" s="107">
        <f>IF(R666&gt;0,0,IF(V665+(F666-AL666/$C$23)*$C$21/($C$21+$C$22)&gt;$C$8,$C$8,IF(U666=$C$8,V665+(F666-AL666/$C$23)*$C$21/$C$22,V665+(F666-AL666/$C$23)*$C$21/($C$21+$C$22))))</f>
        <v>1400</v>
      </c>
      <c r="W666" s="203">
        <f>IF(R666&gt;0,0,IF(W665+AL666/$C$23&gt;$F$23,$F$23,W665+AL666/$C$23))</f>
        <v>2.7855377202730285</v>
      </c>
      <c r="X666" s="105" t="str">
        <f>IF(R666=0,"-",FORECAST($C$8,Инклинометрия!$B$2:$B$152,Инклинометрия!$A$2:$A$152))</f>
        <v>-</v>
      </c>
      <c r="Y666" s="105" t="str">
        <f>IF(R666=0,"-",FORECAST($C$8-R666,Инклинометрия!$B$2:$B$152,Инклинометрия!$A$2:$A$152))</f>
        <v>-</v>
      </c>
      <c r="Z666" s="105" t="str">
        <f>IF(R666&gt;0,FORECAST($C$8,Инклинометрия!$B$2:$B$152,Инклинометрия!$A$2:$A$152),IF(V666=$C$8,"-",FORECAST($C$8-V666,Инклинометрия!$B$2:$B$152,Инклинометрия!$A$2:$A$152)))</f>
        <v>-</v>
      </c>
      <c r="AA666" s="105" t="str">
        <f>IF(S666=0,"-",FORECAST($C$8-(S666+V666),Инклинометрия!$B$2:$B$152,Инклинометрия!$A$2:$A$152))</f>
        <v>-</v>
      </c>
      <c r="AB666" s="105">
        <f>FORECAST($C$8+T666,Инклинометрия!$B$2:$B$152,Инклинометрия!$A$2:$A$152)</f>
        <v>1422.3537391657405</v>
      </c>
      <c r="AC666" s="105">
        <f>IF(R666=0,FORECAST($C$6-T666,Инклинометрия!$B$2:$B$152,Инклинометрия!$A$2:$A$152),FORECAST($C$8,Инклинометрия!$B$2:$B$152,Инклинометрия!$A$2:$A$152))</f>
        <v>1332.6462608342592</v>
      </c>
      <c r="AD666" s="107">
        <f>IF(R666=0,FORECAST($C$8,Инклинометрия!$B$2:$B$152,Инклинометрия!$A$2:$A$152),Y666)</f>
        <v>1330</v>
      </c>
      <c r="AE666" s="107">
        <f>FORECAST($C$8-(R666+U666),Инклинометрия!$B$2:$B$152,Инклинометрия!$A$2:$A$152)</f>
        <v>0</v>
      </c>
      <c r="AF666" s="107">
        <f>IF(V666=0,"-",FORECAST($C$8,Инклинометрия!$B$2:$B$152,Инклинометрия!$A$2:$A$152))</f>
        <v>1330</v>
      </c>
      <c r="AG666" s="107">
        <f>IF(V666=0,"-",FORECAST($C$8-V666,Инклинометрия!$B$2:$B$152,Инклинометрия!$A$2:$A$152))</f>
        <v>0</v>
      </c>
      <c r="AH666" s="107">
        <f>IF(W666=0,"-",FORECAST($C$8+W666,Инклинометрия!$B$2:$B$152,Инклинометрия!$A$2:$A$152))</f>
        <v>1332.6462608342592</v>
      </c>
      <c r="AI666" s="107">
        <f>IF(W666=0,"-",FORECAST($C$8,Инклинометрия!$B$2:$B$152,Инклинометрия!$A$2:$A$152))</f>
        <v>1330</v>
      </c>
      <c r="AK666" s="122">
        <f t="shared" si="187"/>
        <v>0</v>
      </c>
      <c r="AL666" s="67">
        <f>AK666*(B666-B665)</f>
        <v>0</v>
      </c>
      <c r="AM666" s="23">
        <f t="shared" si="189"/>
        <v>8.6725204696437436E-2</v>
      </c>
      <c r="AN666" s="26">
        <f>AN665+AK666*(B666-B665)/(2*PI()*$C$5*AN665*$K$13)</f>
        <v>0.15480061813468687</v>
      </c>
      <c r="AO666" s="87">
        <f t="shared" si="181"/>
        <v>145932.55112472404</v>
      </c>
      <c r="AP666" s="87">
        <f>IF(R666+U666&lt;$C$8,0,32*$L$23/$C$12^2*($K$10*R666+$K$8*U666)+32*$L$24/($C$14^2-$C$13^2)*($K$10*S666+$K$8*V666))</f>
        <v>44607.551124724028</v>
      </c>
      <c r="AQ666" s="66">
        <f>R666*$C$11*$C$9+U666*$C$11*$C$10</f>
        <v>14695380</v>
      </c>
      <c r="AR666" s="66">
        <f>S666*$C$11*$C$9+V666*$C$11*$C$10</f>
        <v>14695380</v>
      </c>
      <c r="AS666" s="87">
        <f>$C$11*(T666*$C$9+W666*$C$10)</f>
        <v>792178.05375968735</v>
      </c>
      <c r="AT666" s="45">
        <f t="shared" si="175"/>
        <v>15633490.60488441</v>
      </c>
      <c r="AU666" s="75"/>
    </row>
    <row r="667" spans="2:47" ht="15" thickBot="1" x14ac:dyDescent="0.35">
      <c r="B667" s="41">
        <f t="shared" si="182"/>
        <v>12720</v>
      </c>
      <c r="C667" s="8">
        <f t="shared" si="183"/>
        <v>127.2</v>
      </c>
      <c r="D667" s="73">
        <f t="shared" si="171"/>
        <v>170.13</v>
      </c>
      <c r="E667" s="29">
        <f t="shared" si="188"/>
        <v>42132.172239935666</v>
      </c>
      <c r="F667" s="29">
        <f t="shared" si="184"/>
        <v>66.24555383637778</v>
      </c>
      <c r="G667" s="29">
        <f t="shared" si="185"/>
        <v>88.603428256155269</v>
      </c>
      <c r="H667" s="17">
        <f t="shared" si="186"/>
        <v>56351.780370913606</v>
      </c>
      <c r="I667" s="29">
        <f t="shared" si="176"/>
        <v>2.2250485660981263</v>
      </c>
      <c r="J667" s="29">
        <f t="shared" si="177"/>
        <v>41.694115440740156</v>
      </c>
      <c r="K667" s="32">
        <f>IF((D666+L666+M666-AL666)/($C$21+$C$22)&gt;$C$8,$C$8,(D666+L666+M666-AL666)/($C$21+$C$22))</f>
        <v>1400</v>
      </c>
      <c r="L667" s="97">
        <f t="shared" si="172"/>
        <v>0</v>
      </c>
      <c r="M667" s="96">
        <f t="shared" si="173"/>
        <v>0</v>
      </c>
      <c r="N667" s="98">
        <f t="shared" si="178"/>
        <v>1.7179213529287818</v>
      </c>
      <c r="O667" s="100">
        <f t="shared" si="174"/>
        <v>4.2266987561397071</v>
      </c>
      <c r="P667" s="104">
        <f t="shared" si="179"/>
        <v>18.880500609176615</v>
      </c>
      <c r="Q667" s="102">
        <f t="shared" si="180"/>
        <v>4.9224514715476911E-2</v>
      </c>
      <c r="R667" s="106">
        <f>IF(K667-H666&lt;0,0,K667-H666)</f>
        <v>0</v>
      </c>
      <c r="S667" s="106">
        <f>K667-V667</f>
        <v>0</v>
      </c>
      <c r="T667" s="106">
        <f>IF(R667&gt;0,$C$6-$C$8,IF($C$6-$C$8-W667&lt;0,0,$C$6-$C$8-W667))</f>
        <v>97.214462279726973</v>
      </c>
      <c r="U667" s="107">
        <f>IF(R667=0,IF(U666+(F667-AL667/$C$23)*$C$21/($C$21+$C$22)&gt;$C$8,$C$8,U666+F667*$C$21/($C$21+$C$22)),E667)</f>
        <v>1400</v>
      </c>
      <c r="V667" s="107">
        <f>IF(R667&gt;0,0,IF(V666+(F667-AL667/$C$23)*$C$21/($C$21+$C$22)&gt;$C$8,$C$8,IF(U667=$C$8,V666+(F667-AL667/$C$23)*$C$21/$C$22,V666+(F667-AL667/$C$23)*$C$21/($C$21+$C$22))))</f>
        <v>1400</v>
      </c>
      <c r="W667" s="203">
        <f>IF(R667&gt;0,0,IF(W666+AL667/$C$23&gt;$F$23,$F$23,W666+AL667/$C$23))</f>
        <v>2.7855377202730285</v>
      </c>
      <c r="X667" s="105" t="str">
        <f>IF(R667=0,"-",FORECAST($C$8,Инклинометрия!$B$2:$B$152,Инклинометрия!$A$2:$A$152))</f>
        <v>-</v>
      </c>
      <c r="Y667" s="105" t="str">
        <f>IF(R667=0,"-",FORECAST($C$8-R667,Инклинометрия!$B$2:$B$152,Инклинометрия!$A$2:$A$152))</f>
        <v>-</v>
      </c>
      <c r="Z667" s="105" t="str">
        <f>IF(R667&gt;0,FORECAST($C$8,Инклинометрия!$B$2:$B$152,Инклинометрия!$A$2:$A$152),IF(V667=$C$8,"-",FORECAST($C$8-V667,Инклинометрия!$B$2:$B$152,Инклинометрия!$A$2:$A$152)))</f>
        <v>-</v>
      </c>
      <c r="AA667" s="105" t="str">
        <f>IF(S667=0,"-",FORECAST($C$8-(S667+V667),Инклинометрия!$B$2:$B$152,Инклинометрия!$A$2:$A$152))</f>
        <v>-</v>
      </c>
      <c r="AB667" s="105">
        <f>FORECAST($C$8+T667,Инклинометрия!$B$2:$B$152,Инклинометрия!$A$2:$A$152)</f>
        <v>1422.3537391657405</v>
      </c>
      <c r="AC667" s="105">
        <f>IF(R667=0,FORECAST($C$6-T667,Инклинометрия!$B$2:$B$152,Инклинометрия!$A$2:$A$152),FORECAST($C$8,Инклинометрия!$B$2:$B$152,Инклинометрия!$A$2:$A$152))</f>
        <v>1332.6462608342592</v>
      </c>
      <c r="AD667" s="107">
        <f>IF(R667=0,FORECAST($C$8,Инклинометрия!$B$2:$B$152,Инклинометрия!$A$2:$A$152),Y667)</f>
        <v>1330</v>
      </c>
      <c r="AE667" s="107">
        <f>FORECAST($C$8-(R667+U667),Инклинометрия!$B$2:$B$152,Инклинометрия!$A$2:$A$152)</f>
        <v>0</v>
      </c>
      <c r="AF667" s="107">
        <f>IF(V667=0,"-",FORECAST($C$8,Инклинометрия!$B$2:$B$152,Инклинометрия!$A$2:$A$152))</f>
        <v>1330</v>
      </c>
      <c r="AG667" s="107">
        <f>IF(V667=0,"-",FORECAST($C$8-V667,Инклинометрия!$B$2:$B$152,Инклинометрия!$A$2:$A$152))</f>
        <v>0</v>
      </c>
      <c r="AH667" s="107">
        <f>IF(W667=0,"-",FORECAST($C$8+W667,Инклинометрия!$B$2:$B$152,Инклинометрия!$A$2:$A$152))</f>
        <v>1332.6462608342592</v>
      </c>
      <c r="AI667" s="107">
        <f>IF(W667=0,"-",FORECAST($C$8,Инклинометрия!$B$2:$B$152,Инклинометрия!$A$2:$A$152))</f>
        <v>1330</v>
      </c>
      <c r="AK667" s="122">
        <f t="shared" si="187"/>
        <v>0</v>
      </c>
      <c r="AL667" s="67">
        <f>AK667*(B667-B666)</f>
        <v>0</v>
      </c>
      <c r="AM667" s="23">
        <f t="shared" si="189"/>
        <v>8.6725204696437436E-2</v>
      </c>
      <c r="AN667" s="26">
        <f>AN666+AK667*(B667-B666)/(2*PI()*$C$5*AN666*$K$13)</f>
        <v>0.15480061813468687</v>
      </c>
      <c r="AO667" s="87">
        <f t="shared" si="181"/>
        <v>145932.55112472404</v>
      </c>
      <c r="AP667" s="87">
        <f>IF(R667+U667&lt;$C$8,0,32*$L$23/$C$12^2*($K$10*R667+$K$8*U667)+32*$L$24/($C$14^2-$C$13^2)*($K$10*S667+$K$8*V667))</f>
        <v>44607.551124724028</v>
      </c>
      <c r="AQ667" s="66">
        <f>R667*$C$11*$C$9+U667*$C$11*$C$10</f>
        <v>14695380</v>
      </c>
      <c r="AR667" s="66">
        <f>S667*$C$11*$C$9+V667*$C$11*$C$10</f>
        <v>14695380</v>
      </c>
      <c r="AS667" s="87">
        <f>$C$11*(T667*$C$9+W667*$C$10)</f>
        <v>792178.05375968735</v>
      </c>
      <c r="AT667" s="45">
        <f t="shared" si="175"/>
        <v>15633490.60488441</v>
      </c>
      <c r="AU667" s="75"/>
    </row>
    <row r="668" spans="2:47" ht="15" thickBot="1" x14ac:dyDescent="0.35">
      <c r="B668" s="41">
        <f t="shared" si="182"/>
        <v>12740</v>
      </c>
      <c r="C668" s="8">
        <f t="shared" si="183"/>
        <v>127.4</v>
      </c>
      <c r="D668" s="73">
        <f t="shared" si="171"/>
        <v>170.39750000000001</v>
      </c>
      <c r="E668" s="29">
        <f t="shared" si="188"/>
        <v>42198.417793772045</v>
      </c>
      <c r="F668" s="29">
        <f t="shared" si="184"/>
        <v>66.24555383637778</v>
      </c>
      <c r="G668" s="29">
        <f t="shared" si="185"/>
        <v>88.603428256155269</v>
      </c>
      <c r="H668" s="17">
        <f t="shared" si="186"/>
        <v>56440.383799169758</v>
      </c>
      <c r="I668" s="29">
        <f t="shared" si="176"/>
        <v>2.2250485660981263</v>
      </c>
      <c r="J668" s="29">
        <f t="shared" si="177"/>
        <v>41.694115440740156</v>
      </c>
      <c r="K668" s="32">
        <f>IF((D667+L667+M667-AL667)/($C$21+$C$22)&gt;$C$8,$C$8,(D667+L667+M667-AL667)/($C$21+$C$22))</f>
        <v>1400</v>
      </c>
      <c r="L668" s="97">
        <f t="shared" si="172"/>
        <v>0</v>
      </c>
      <c r="M668" s="96">
        <f t="shared" si="173"/>
        <v>0</v>
      </c>
      <c r="N668" s="98">
        <f t="shared" si="178"/>
        <v>1.7179213529287818</v>
      </c>
      <c r="O668" s="100">
        <f t="shared" si="174"/>
        <v>4.2266987561397071</v>
      </c>
      <c r="P668" s="104">
        <f t="shared" si="179"/>
        <v>18.880500609176615</v>
      </c>
      <c r="Q668" s="102">
        <f t="shared" si="180"/>
        <v>4.9224514715476911E-2</v>
      </c>
      <c r="R668" s="106">
        <f>IF(K668-H667&lt;0,0,K668-H667)</f>
        <v>0</v>
      </c>
      <c r="S668" s="106">
        <f>K668-V668</f>
        <v>0</v>
      </c>
      <c r="T668" s="106">
        <f>IF(R668&gt;0,$C$6-$C$8,IF($C$6-$C$8-W668&lt;0,0,$C$6-$C$8-W668))</f>
        <v>97.214462279726973</v>
      </c>
      <c r="U668" s="107">
        <f>IF(R668=0,IF(U667+(F668-AL668/$C$23)*$C$21/($C$21+$C$22)&gt;$C$8,$C$8,U667+F668*$C$21/($C$21+$C$22)),E668)</f>
        <v>1400</v>
      </c>
      <c r="V668" s="107">
        <f>IF(R668&gt;0,0,IF(V667+(F668-AL668/$C$23)*$C$21/($C$21+$C$22)&gt;$C$8,$C$8,IF(U668=$C$8,V667+(F668-AL668/$C$23)*$C$21/$C$22,V667+(F668-AL668/$C$23)*$C$21/($C$21+$C$22))))</f>
        <v>1400</v>
      </c>
      <c r="W668" s="203">
        <f>IF(R668&gt;0,0,IF(W667+AL668/$C$23&gt;$F$23,$F$23,W667+AL668/$C$23))</f>
        <v>2.7855377202730285</v>
      </c>
      <c r="X668" s="105" t="str">
        <f>IF(R668=0,"-",FORECAST($C$8,Инклинометрия!$B$2:$B$152,Инклинометрия!$A$2:$A$152))</f>
        <v>-</v>
      </c>
      <c r="Y668" s="105" t="str">
        <f>IF(R668=0,"-",FORECAST($C$8-R668,Инклинометрия!$B$2:$B$152,Инклинометрия!$A$2:$A$152))</f>
        <v>-</v>
      </c>
      <c r="Z668" s="105" t="str">
        <f>IF(R668&gt;0,FORECAST($C$8,Инклинометрия!$B$2:$B$152,Инклинометрия!$A$2:$A$152),IF(V668=$C$8,"-",FORECAST($C$8-V668,Инклинометрия!$B$2:$B$152,Инклинометрия!$A$2:$A$152)))</f>
        <v>-</v>
      </c>
      <c r="AA668" s="105" t="str">
        <f>IF(S668=0,"-",FORECAST($C$8-(S668+V668),Инклинометрия!$B$2:$B$152,Инклинометрия!$A$2:$A$152))</f>
        <v>-</v>
      </c>
      <c r="AB668" s="105">
        <f>FORECAST($C$8+T668,Инклинометрия!$B$2:$B$152,Инклинометрия!$A$2:$A$152)</f>
        <v>1422.3537391657405</v>
      </c>
      <c r="AC668" s="105">
        <f>IF(R668=0,FORECAST($C$6-T668,Инклинометрия!$B$2:$B$152,Инклинометрия!$A$2:$A$152),FORECAST($C$8,Инклинометрия!$B$2:$B$152,Инклинометрия!$A$2:$A$152))</f>
        <v>1332.6462608342592</v>
      </c>
      <c r="AD668" s="107">
        <f>IF(R668=0,FORECAST($C$8,Инклинометрия!$B$2:$B$152,Инклинометрия!$A$2:$A$152),Y668)</f>
        <v>1330</v>
      </c>
      <c r="AE668" s="107">
        <f>FORECAST($C$8-(R668+U668),Инклинометрия!$B$2:$B$152,Инклинометрия!$A$2:$A$152)</f>
        <v>0</v>
      </c>
      <c r="AF668" s="107">
        <f>IF(V668=0,"-",FORECAST($C$8,Инклинометрия!$B$2:$B$152,Инклинометрия!$A$2:$A$152))</f>
        <v>1330</v>
      </c>
      <c r="AG668" s="107">
        <f>IF(V668=0,"-",FORECAST($C$8-V668,Инклинометрия!$B$2:$B$152,Инклинометрия!$A$2:$A$152))</f>
        <v>0</v>
      </c>
      <c r="AH668" s="107">
        <f>IF(W668=0,"-",FORECAST($C$8+W668,Инклинометрия!$B$2:$B$152,Инклинометрия!$A$2:$A$152))</f>
        <v>1332.6462608342592</v>
      </c>
      <c r="AI668" s="107">
        <f>IF(W668=0,"-",FORECAST($C$8,Инклинометрия!$B$2:$B$152,Инклинометрия!$A$2:$A$152))</f>
        <v>1330</v>
      </c>
      <c r="AK668" s="122">
        <f t="shared" si="187"/>
        <v>0</v>
      </c>
      <c r="AL668" s="67">
        <f>AK668*(B668-B667)</f>
        <v>0</v>
      </c>
      <c r="AM668" s="23">
        <f t="shared" si="189"/>
        <v>8.6725204696437436E-2</v>
      </c>
      <c r="AN668" s="26">
        <f>AN667+AK668*(B668-B667)/(2*PI()*$C$5*AN667*$K$13)</f>
        <v>0.15480061813468687</v>
      </c>
      <c r="AO668" s="87">
        <f t="shared" si="181"/>
        <v>145932.55112472404</v>
      </c>
      <c r="AP668" s="87">
        <f>IF(R668+U668&lt;$C$8,0,32*$L$23/$C$12^2*($K$10*R668+$K$8*U668)+32*$L$24/($C$14^2-$C$13^2)*($K$10*S668+$K$8*V668))</f>
        <v>44607.551124724028</v>
      </c>
      <c r="AQ668" s="66">
        <f>R668*$C$11*$C$9+U668*$C$11*$C$10</f>
        <v>14695380</v>
      </c>
      <c r="AR668" s="66">
        <f>S668*$C$11*$C$9+V668*$C$11*$C$10</f>
        <v>14695380</v>
      </c>
      <c r="AS668" s="87">
        <f>$C$11*(T668*$C$9+W668*$C$10)</f>
        <v>792178.05375968735</v>
      </c>
      <c r="AT668" s="45">
        <f t="shared" si="175"/>
        <v>15633490.60488441</v>
      </c>
      <c r="AU668" s="75"/>
    </row>
    <row r="669" spans="2:47" ht="15" thickBot="1" x14ac:dyDescent="0.35">
      <c r="B669" s="41">
        <f t="shared" si="182"/>
        <v>12760</v>
      </c>
      <c r="C669" s="8">
        <f t="shared" si="183"/>
        <v>127.60000000000001</v>
      </c>
      <c r="D669" s="73">
        <f t="shared" si="171"/>
        <v>170.66499999999999</v>
      </c>
      <c r="E669" s="29">
        <f t="shared" si="188"/>
        <v>42264.663347608424</v>
      </c>
      <c r="F669" s="29">
        <f t="shared" si="184"/>
        <v>66.24555383637778</v>
      </c>
      <c r="G669" s="29">
        <f t="shared" si="185"/>
        <v>88.603428256155269</v>
      </c>
      <c r="H669" s="17">
        <f t="shared" si="186"/>
        <v>56528.987227425911</v>
      </c>
      <c r="I669" s="29">
        <f t="shared" si="176"/>
        <v>2.2250485660981263</v>
      </c>
      <c r="J669" s="29">
        <f t="shared" si="177"/>
        <v>41.694115440740156</v>
      </c>
      <c r="K669" s="32">
        <f>IF((D668+L668+M668-AL668)/($C$21+$C$22)&gt;$C$8,$C$8,(D668+L668+M668-AL668)/($C$21+$C$22))</f>
        <v>1400</v>
      </c>
      <c r="L669" s="97">
        <f t="shared" si="172"/>
        <v>0</v>
      </c>
      <c r="M669" s="96">
        <f t="shared" si="173"/>
        <v>0</v>
      </c>
      <c r="N669" s="98">
        <f t="shared" si="178"/>
        <v>1.7179213529287818</v>
      </c>
      <c r="O669" s="100">
        <f t="shared" si="174"/>
        <v>4.2266987561397071</v>
      </c>
      <c r="P669" s="104">
        <f t="shared" si="179"/>
        <v>18.880500609176615</v>
      </c>
      <c r="Q669" s="102">
        <f t="shared" si="180"/>
        <v>4.9224514715476911E-2</v>
      </c>
      <c r="R669" s="106">
        <f>IF(K669-H668&lt;0,0,K669-H668)</f>
        <v>0</v>
      </c>
      <c r="S669" s="106">
        <f>K669-V669</f>
        <v>0</v>
      </c>
      <c r="T669" s="106">
        <f>IF(R669&gt;0,$C$6-$C$8,IF($C$6-$C$8-W669&lt;0,0,$C$6-$C$8-W669))</f>
        <v>97.214462279726973</v>
      </c>
      <c r="U669" s="107">
        <f>IF(R669=0,IF(U668+(F669-AL669/$C$23)*$C$21/($C$21+$C$22)&gt;$C$8,$C$8,U668+F669*$C$21/($C$21+$C$22)),E669)</f>
        <v>1400</v>
      </c>
      <c r="V669" s="107">
        <f>IF(R669&gt;0,0,IF(V668+(F669-AL669/$C$23)*$C$21/($C$21+$C$22)&gt;$C$8,$C$8,IF(U669=$C$8,V668+(F669-AL669/$C$23)*$C$21/$C$22,V668+(F669-AL669/$C$23)*$C$21/($C$21+$C$22))))</f>
        <v>1400</v>
      </c>
      <c r="W669" s="203">
        <f>IF(R669&gt;0,0,IF(W668+AL669/$C$23&gt;$F$23,$F$23,W668+AL669/$C$23))</f>
        <v>2.7855377202730285</v>
      </c>
      <c r="X669" s="105" t="str">
        <f>IF(R669=0,"-",FORECAST($C$8,Инклинометрия!$B$2:$B$152,Инклинометрия!$A$2:$A$152))</f>
        <v>-</v>
      </c>
      <c r="Y669" s="105" t="str">
        <f>IF(R669=0,"-",FORECAST($C$8-R669,Инклинометрия!$B$2:$B$152,Инклинометрия!$A$2:$A$152))</f>
        <v>-</v>
      </c>
      <c r="Z669" s="105" t="str">
        <f>IF(R669&gt;0,FORECAST($C$8,Инклинометрия!$B$2:$B$152,Инклинометрия!$A$2:$A$152),IF(V669=$C$8,"-",FORECAST($C$8-V669,Инклинометрия!$B$2:$B$152,Инклинометрия!$A$2:$A$152)))</f>
        <v>-</v>
      </c>
      <c r="AA669" s="105" t="str">
        <f>IF(S669=0,"-",FORECAST($C$8-(S669+V669),Инклинометрия!$B$2:$B$152,Инклинометрия!$A$2:$A$152))</f>
        <v>-</v>
      </c>
      <c r="AB669" s="105">
        <f>FORECAST($C$8+T669,Инклинометрия!$B$2:$B$152,Инклинометрия!$A$2:$A$152)</f>
        <v>1422.3537391657405</v>
      </c>
      <c r="AC669" s="105">
        <f>IF(R669=0,FORECAST($C$6-T669,Инклинометрия!$B$2:$B$152,Инклинометрия!$A$2:$A$152),FORECAST($C$8,Инклинометрия!$B$2:$B$152,Инклинометрия!$A$2:$A$152))</f>
        <v>1332.6462608342592</v>
      </c>
      <c r="AD669" s="107">
        <f>IF(R669=0,FORECAST($C$8,Инклинометрия!$B$2:$B$152,Инклинометрия!$A$2:$A$152),Y669)</f>
        <v>1330</v>
      </c>
      <c r="AE669" s="107">
        <f>FORECAST($C$8-(R669+U669),Инклинометрия!$B$2:$B$152,Инклинометрия!$A$2:$A$152)</f>
        <v>0</v>
      </c>
      <c r="AF669" s="107">
        <f>IF(V669=0,"-",FORECAST($C$8,Инклинометрия!$B$2:$B$152,Инклинометрия!$A$2:$A$152))</f>
        <v>1330</v>
      </c>
      <c r="AG669" s="107">
        <f>IF(V669=0,"-",FORECAST($C$8-V669,Инклинометрия!$B$2:$B$152,Инклинометрия!$A$2:$A$152))</f>
        <v>0</v>
      </c>
      <c r="AH669" s="107">
        <f>IF(W669=0,"-",FORECAST($C$8+W669,Инклинометрия!$B$2:$B$152,Инклинометрия!$A$2:$A$152))</f>
        <v>1332.6462608342592</v>
      </c>
      <c r="AI669" s="107">
        <f>IF(W669=0,"-",FORECAST($C$8,Инклинометрия!$B$2:$B$152,Инклинометрия!$A$2:$A$152))</f>
        <v>1330</v>
      </c>
      <c r="AK669" s="122">
        <f t="shared" si="187"/>
        <v>0</v>
      </c>
      <c r="AL669" s="67">
        <f>AK669*(B669-B668)</f>
        <v>0</v>
      </c>
      <c r="AM669" s="23">
        <f t="shared" si="189"/>
        <v>8.6725204696437436E-2</v>
      </c>
      <c r="AN669" s="26">
        <f>AN668+AK669*(B669-B668)/(2*PI()*$C$5*AN668*$K$13)</f>
        <v>0.15480061813468687</v>
      </c>
      <c r="AO669" s="87">
        <f t="shared" si="181"/>
        <v>145932.55112472404</v>
      </c>
      <c r="AP669" s="87">
        <f>IF(R669+U669&lt;$C$8,0,32*$L$23/$C$12^2*($K$10*R669+$K$8*U669)+32*$L$24/($C$14^2-$C$13^2)*($K$10*S669+$K$8*V669))</f>
        <v>44607.551124724028</v>
      </c>
      <c r="AQ669" s="66">
        <f>R669*$C$11*$C$9+U669*$C$11*$C$10</f>
        <v>14695380</v>
      </c>
      <c r="AR669" s="66">
        <f>S669*$C$11*$C$9+V669*$C$11*$C$10</f>
        <v>14695380</v>
      </c>
      <c r="AS669" s="87">
        <f>$C$11*(T669*$C$9+W669*$C$10)</f>
        <v>792178.05375968735</v>
      </c>
      <c r="AT669" s="45">
        <f t="shared" si="175"/>
        <v>15633490.60488441</v>
      </c>
      <c r="AU669" s="75"/>
    </row>
    <row r="670" spans="2:47" ht="15" thickBot="1" x14ac:dyDescent="0.35">
      <c r="B670" s="41">
        <f t="shared" si="182"/>
        <v>12780</v>
      </c>
      <c r="C670" s="8">
        <f t="shared" si="183"/>
        <v>127.8</v>
      </c>
      <c r="D670" s="73">
        <f t="shared" si="171"/>
        <v>170.9325</v>
      </c>
      <c r="E670" s="29">
        <f t="shared" si="188"/>
        <v>42330.908901444796</v>
      </c>
      <c r="F670" s="29">
        <f t="shared" si="184"/>
        <v>66.245553836373062</v>
      </c>
      <c r="G670" s="29">
        <f t="shared" si="185"/>
        <v>88.603428256148959</v>
      </c>
      <c r="H670" s="17">
        <f t="shared" si="186"/>
        <v>56617.590655682063</v>
      </c>
      <c r="I670" s="29">
        <f t="shared" si="176"/>
        <v>2.2250485660981263</v>
      </c>
      <c r="J670" s="29">
        <f t="shared" si="177"/>
        <v>41.69411544073867</v>
      </c>
      <c r="K670" s="32">
        <f>IF((D669+L669+M669-AL669)/($C$21+$C$22)&gt;$C$8,$C$8,(D669+L669+M669-AL669)/($C$21+$C$22))</f>
        <v>1400</v>
      </c>
      <c r="L670" s="97">
        <f t="shared" si="172"/>
        <v>0</v>
      </c>
      <c r="M670" s="96">
        <f t="shared" si="173"/>
        <v>0</v>
      </c>
      <c r="N670" s="98">
        <f t="shared" si="178"/>
        <v>1.7179213529287818</v>
      </c>
      <c r="O670" s="100">
        <f t="shared" si="174"/>
        <v>4.2266987561397071</v>
      </c>
      <c r="P670" s="104">
        <f t="shared" si="179"/>
        <v>18.880500609176615</v>
      </c>
      <c r="Q670" s="102">
        <f t="shared" si="180"/>
        <v>4.9224514715476911E-2</v>
      </c>
      <c r="R670" s="106">
        <f>IF(K670-H669&lt;0,0,K670-H669)</f>
        <v>0</v>
      </c>
      <c r="S670" s="106">
        <f>K670-V670</f>
        <v>0</v>
      </c>
      <c r="T670" s="106">
        <f>IF(R670&gt;0,$C$6-$C$8,IF($C$6-$C$8-W670&lt;0,0,$C$6-$C$8-W670))</f>
        <v>97.214462279726973</v>
      </c>
      <c r="U670" s="107">
        <f>IF(R670=0,IF(U669+(F670-AL670/$C$23)*$C$21/($C$21+$C$22)&gt;$C$8,$C$8,U669+F670*$C$21/($C$21+$C$22)),E670)</f>
        <v>1400</v>
      </c>
      <c r="V670" s="107">
        <f>IF(R670&gt;0,0,IF(V669+(F670-AL670/$C$23)*$C$21/($C$21+$C$22)&gt;$C$8,$C$8,IF(U670=$C$8,V669+(F670-AL670/$C$23)*$C$21/$C$22,V669+(F670-AL670/$C$23)*$C$21/($C$21+$C$22))))</f>
        <v>1400</v>
      </c>
      <c r="W670" s="203">
        <f>IF(R670&gt;0,0,IF(W669+AL670/$C$23&gt;$F$23,$F$23,W669+AL670/$C$23))</f>
        <v>2.7855377202730285</v>
      </c>
      <c r="X670" s="105" t="str">
        <f>IF(R670=0,"-",FORECAST($C$8,Инклинометрия!$B$2:$B$152,Инклинометрия!$A$2:$A$152))</f>
        <v>-</v>
      </c>
      <c r="Y670" s="105" t="str">
        <f>IF(R670=0,"-",FORECAST($C$8-R670,Инклинометрия!$B$2:$B$152,Инклинометрия!$A$2:$A$152))</f>
        <v>-</v>
      </c>
      <c r="Z670" s="105" t="str">
        <f>IF(R670&gt;0,FORECAST($C$8,Инклинометрия!$B$2:$B$152,Инклинометрия!$A$2:$A$152),IF(V670=$C$8,"-",FORECAST($C$8-V670,Инклинометрия!$B$2:$B$152,Инклинометрия!$A$2:$A$152)))</f>
        <v>-</v>
      </c>
      <c r="AA670" s="105" t="str">
        <f>IF(S670=0,"-",FORECAST($C$8-(S670+V670),Инклинометрия!$B$2:$B$152,Инклинометрия!$A$2:$A$152))</f>
        <v>-</v>
      </c>
      <c r="AB670" s="105">
        <f>FORECAST($C$8+T670,Инклинометрия!$B$2:$B$152,Инклинометрия!$A$2:$A$152)</f>
        <v>1422.3537391657405</v>
      </c>
      <c r="AC670" s="105">
        <f>IF(R670=0,FORECAST($C$6-T670,Инклинометрия!$B$2:$B$152,Инклинометрия!$A$2:$A$152),FORECAST($C$8,Инклинометрия!$B$2:$B$152,Инклинометрия!$A$2:$A$152))</f>
        <v>1332.6462608342592</v>
      </c>
      <c r="AD670" s="107">
        <f>IF(R670=0,FORECAST($C$8,Инклинометрия!$B$2:$B$152,Инклинометрия!$A$2:$A$152),Y670)</f>
        <v>1330</v>
      </c>
      <c r="AE670" s="107">
        <f>FORECAST($C$8-(R670+U670),Инклинометрия!$B$2:$B$152,Инклинометрия!$A$2:$A$152)</f>
        <v>0</v>
      </c>
      <c r="AF670" s="107">
        <f>IF(V670=0,"-",FORECAST($C$8,Инклинометрия!$B$2:$B$152,Инклинометрия!$A$2:$A$152))</f>
        <v>1330</v>
      </c>
      <c r="AG670" s="107">
        <f>IF(V670=0,"-",FORECAST($C$8-V670,Инклинометрия!$B$2:$B$152,Инклинометрия!$A$2:$A$152))</f>
        <v>0</v>
      </c>
      <c r="AH670" s="107">
        <f>IF(W670=0,"-",FORECAST($C$8+W670,Инклинометрия!$B$2:$B$152,Инклинометрия!$A$2:$A$152))</f>
        <v>1332.6462608342592</v>
      </c>
      <c r="AI670" s="107">
        <f>IF(W670=0,"-",FORECAST($C$8,Инклинометрия!$B$2:$B$152,Инклинометрия!$A$2:$A$152))</f>
        <v>1330</v>
      </c>
      <c r="AK670" s="122">
        <f t="shared" si="187"/>
        <v>0</v>
      </c>
      <c r="AL670" s="67">
        <f>AK670*(B670-B669)</f>
        <v>0</v>
      </c>
      <c r="AM670" s="23">
        <f t="shared" si="189"/>
        <v>8.6725204696437436E-2</v>
      </c>
      <c r="AN670" s="26">
        <f>AN669+AK670*(B670-B669)/(2*PI()*$C$5*AN669*$K$13)</f>
        <v>0.15480061813468687</v>
      </c>
      <c r="AO670" s="87">
        <f t="shared" si="181"/>
        <v>145932.55112472404</v>
      </c>
      <c r="AP670" s="87">
        <f>IF(R670+U670&lt;$C$8,0,32*$L$23/$C$12^2*($K$10*R670+$K$8*U670)+32*$L$24/($C$14^2-$C$13^2)*($K$10*S670+$K$8*V670))</f>
        <v>44607.551124724028</v>
      </c>
      <c r="AQ670" s="66">
        <f>R670*$C$11*$C$9+U670*$C$11*$C$10</f>
        <v>14695380</v>
      </c>
      <c r="AR670" s="66">
        <f>S670*$C$11*$C$9+V670*$C$11*$C$10</f>
        <v>14695380</v>
      </c>
      <c r="AS670" s="87">
        <f>$C$11*(T670*$C$9+W670*$C$10)</f>
        <v>792178.05375968735</v>
      </c>
      <c r="AT670" s="45">
        <f t="shared" si="175"/>
        <v>15633490.60488441</v>
      </c>
      <c r="AU670" s="75"/>
    </row>
    <row r="671" spans="2:47" ht="15" thickBot="1" x14ac:dyDescent="0.35">
      <c r="B671" s="41">
        <f t="shared" si="182"/>
        <v>12800</v>
      </c>
      <c r="C671" s="8">
        <f t="shared" si="183"/>
        <v>128</v>
      </c>
      <c r="D671" s="73">
        <f t="shared" ref="D671:D734" si="190">C671*$C$10/$C$9</f>
        <v>171.2</v>
      </c>
      <c r="E671" s="29">
        <f t="shared" si="188"/>
        <v>42397.154455281176</v>
      </c>
      <c r="F671" s="29">
        <f t="shared" si="184"/>
        <v>66.24555383637778</v>
      </c>
      <c r="G671" s="29">
        <f t="shared" si="185"/>
        <v>88.603428256155269</v>
      </c>
      <c r="H671" s="17">
        <f t="shared" si="186"/>
        <v>56706.194083938215</v>
      </c>
      <c r="I671" s="29">
        <f t="shared" si="176"/>
        <v>2.2250485660981263</v>
      </c>
      <c r="J671" s="29">
        <f t="shared" si="177"/>
        <v>41.694115440740156</v>
      </c>
      <c r="K671" s="32">
        <f>IF((D670+L670+M670-AL670)/($C$21+$C$22)&gt;$C$8,$C$8,(D670+L670+M670-AL670)/($C$21+$C$22))</f>
        <v>1400</v>
      </c>
      <c r="L671" s="97">
        <f t="shared" ref="L671:L734" si="191">R671*$C$21</f>
        <v>0</v>
      </c>
      <c r="M671" s="96">
        <f t="shared" ref="M671:M734" si="192">S671*PI()*($C$14^2-$C$13^2)/4</f>
        <v>0</v>
      </c>
      <c r="N671" s="98">
        <f t="shared" si="178"/>
        <v>1.7179213529287818</v>
      </c>
      <c r="O671" s="100">
        <f t="shared" ref="O671:O734" si="193">U671*$C$21</f>
        <v>4.2266987561397071</v>
      </c>
      <c r="P671" s="104">
        <f t="shared" si="179"/>
        <v>18.880500609176615</v>
      </c>
      <c r="Q671" s="102">
        <f t="shared" si="180"/>
        <v>4.9224514715476911E-2</v>
      </c>
      <c r="R671" s="106">
        <f>IF(K671-H670&lt;0,0,K671-H670)</f>
        <v>0</v>
      </c>
      <c r="S671" s="106">
        <f>K671-V671</f>
        <v>0</v>
      </c>
      <c r="T671" s="106">
        <f>IF(R671&gt;0,$C$6-$C$8,IF($C$6-$C$8-W671&lt;0,0,$C$6-$C$8-W671))</f>
        <v>97.214462279726973</v>
      </c>
      <c r="U671" s="107">
        <f>IF(R671=0,IF(U670+(F671-AL671/$C$23)*$C$21/($C$21+$C$22)&gt;$C$8,$C$8,U670+F671*$C$21/($C$21+$C$22)),E671)</f>
        <v>1400</v>
      </c>
      <c r="V671" s="107">
        <f>IF(R671&gt;0,0,IF(V670+(F671-AL671/$C$23)*$C$21/($C$21+$C$22)&gt;$C$8,$C$8,IF(U671=$C$8,V670+(F671-AL671/$C$23)*$C$21/$C$22,V670+(F671-AL671/$C$23)*$C$21/($C$21+$C$22))))</f>
        <v>1400</v>
      </c>
      <c r="W671" s="203">
        <f>IF(R671&gt;0,0,IF(W670+AL671/$C$23&gt;$F$23,$F$23,W670+AL671/$C$23))</f>
        <v>2.7855377202730285</v>
      </c>
      <c r="X671" s="105" t="str">
        <f>IF(R671=0,"-",FORECAST($C$8,Инклинометрия!$B$2:$B$152,Инклинометрия!$A$2:$A$152))</f>
        <v>-</v>
      </c>
      <c r="Y671" s="105" t="str">
        <f>IF(R671=0,"-",FORECAST($C$8-R671,Инклинометрия!$B$2:$B$152,Инклинометрия!$A$2:$A$152))</f>
        <v>-</v>
      </c>
      <c r="Z671" s="105" t="str">
        <f>IF(R671&gt;0,FORECAST($C$8,Инклинометрия!$B$2:$B$152,Инклинометрия!$A$2:$A$152),IF(V671=$C$8,"-",FORECAST($C$8-V671,Инклинометрия!$B$2:$B$152,Инклинометрия!$A$2:$A$152)))</f>
        <v>-</v>
      </c>
      <c r="AA671" s="105" t="str">
        <f>IF(S671=0,"-",FORECAST($C$8-(S671+V671),Инклинометрия!$B$2:$B$152,Инклинометрия!$A$2:$A$152))</f>
        <v>-</v>
      </c>
      <c r="AB671" s="105">
        <f>FORECAST($C$8+T671,Инклинометрия!$B$2:$B$152,Инклинометрия!$A$2:$A$152)</f>
        <v>1422.3537391657405</v>
      </c>
      <c r="AC671" s="105">
        <f>IF(R671=0,FORECAST($C$6-T671,Инклинометрия!$B$2:$B$152,Инклинометрия!$A$2:$A$152),FORECAST($C$8,Инклинометрия!$B$2:$B$152,Инклинометрия!$A$2:$A$152))</f>
        <v>1332.6462608342592</v>
      </c>
      <c r="AD671" s="107">
        <f>IF(R671=0,FORECAST($C$8,Инклинометрия!$B$2:$B$152,Инклинометрия!$A$2:$A$152),Y671)</f>
        <v>1330</v>
      </c>
      <c r="AE671" s="107">
        <f>FORECAST($C$8-(R671+U671),Инклинометрия!$B$2:$B$152,Инклинометрия!$A$2:$A$152)</f>
        <v>0</v>
      </c>
      <c r="AF671" s="107">
        <f>IF(V671=0,"-",FORECAST($C$8,Инклинометрия!$B$2:$B$152,Инклинометрия!$A$2:$A$152))</f>
        <v>1330</v>
      </c>
      <c r="AG671" s="107">
        <f>IF(V671=0,"-",FORECAST($C$8-V671,Инклинометрия!$B$2:$B$152,Инклинометрия!$A$2:$A$152))</f>
        <v>0</v>
      </c>
      <c r="AH671" s="107">
        <f>IF(W671=0,"-",FORECAST($C$8+W671,Инклинометрия!$B$2:$B$152,Инклинометрия!$A$2:$A$152))</f>
        <v>1332.6462608342592</v>
      </c>
      <c r="AI671" s="107">
        <f>IF(W671=0,"-",FORECAST($C$8,Инклинометрия!$B$2:$B$152,Инклинометрия!$A$2:$A$152))</f>
        <v>1330</v>
      </c>
      <c r="AK671" s="122">
        <f t="shared" si="187"/>
        <v>0</v>
      </c>
      <c r="AL671" s="67">
        <f>AK671*(B671-B670)</f>
        <v>0</v>
      </c>
      <c r="AM671" s="23">
        <f t="shared" si="189"/>
        <v>8.6725204696437436E-2</v>
      </c>
      <c r="AN671" s="26">
        <f>AN670+AK671*(B671-B670)/(2*PI()*$C$5*AN670*$K$13)</f>
        <v>0.15480061813468687</v>
      </c>
      <c r="AO671" s="87">
        <f t="shared" si="181"/>
        <v>145932.55112472404</v>
      </c>
      <c r="AP671" s="87">
        <f>IF(R671+U671&lt;$C$8,0,32*$L$23/$C$12^2*($K$10*R671+$K$8*U671)+32*$L$24/($C$14^2-$C$13^2)*($K$10*S671+$K$8*V671))</f>
        <v>44607.551124724028</v>
      </c>
      <c r="AQ671" s="66">
        <f>R671*$C$11*$C$9+U671*$C$11*$C$10</f>
        <v>14695380</v>
      </c>
      <c r="AR671" s="66">
        <f>S671*$C$11*$C$9+V671*$C$11*$C$10</f>
        <v>14695380</v>
      </c>
      <c r="AS671" s="87">
        <f>$C$11*(T671*$C$9+W671*$C$10)</f>
        <v>792178.05375968735</v>
      </c>
      <c r="AT671" s="45">
        <f t="shared" si="175"/>
        <v>15633490.60488441</v>
      </c>
      <c r="AU671" s="75"/>
    </row>
    <row r="672" spans="2:47" ht="15" thickBot="1" x14ac:dyDescent="0.35">
      <c r="B672" s="41">
        <f t="shared" si="182"/>
        <v>12820</v>
      </c>
      <c r="C672" s="8">
        <f t="shared" si="183"/>
        <v>128.19999999999999</v>
      </c>
      <c r="D672" s="73">
        <f t="shared" si="190"/>
        <v>171.4675</v>
      </c>
      <c r="E672" s="29">
        <f t="shared" si="188"/>
        <v>42463.400009117548</v>
      </c>
      <c r="F672" s="29">
        <f t="shared" si="184"/>
        <v>66.245553836373062</v>
      </c>
      <c r="G672" s="29">
        <f t="shared" si="185"/>
        <v>88.603428256148959</v>
      </c>
      <c r="H672" s="17">
        <f t="shared" si="186"/>
        <v>56794.797512194367</v>
      </c>
      <c r="I672" s="29">
        <f t="shared" si="176"/>
        <v>2.2250485660981263</v>
      </c>
      <c r="J672" s="29">
        <f t="shared" si="177"/>
        <v>41.69411544073867</v>
      </c>
      <c r="K672" s="32">
        <f>IF((D671+L671+M671-AL671)/($C$21+$C$22)&gt;$C$8,$C$8,(D671+L671+M671-AL671)/($C$21+$C$22))</f>
        <v>1400</v>
      </c>
      <c r="L672" s="97">
        <f t="shared" si="191"/>
        <v>0</v>
      </c>
      <c r="M672" s="96">
        <f t="shared" si="192"/>
        <v>0</v>
      </c>
      <c r="N672" s="98">
        <f t="shared" si="178"/>
        <v>1.7179213529287818</v>
      </c>
      <c r="O672" s="100">
        <f t="shared" si="193"/>
        <v>4.2266987561397071</v>
      </c>
      <c r="P672" s="104">
        <f t="shared" si="179"/>
        <v>18.880500609176615</v>
      </c>
      <c r="Q672" s="102">
        <f t="shared" si="180"/>
        <v>4.9224514715476911E-2</v>
      </c>
      <c r="R672" s="106">
        <f>IF(K672-H671&lt;0,0,K672-H671)</f>
        <v>0</v>
      </c>
      <c r="S672" s="106">
        <f>K672-V672</f>
        <v>0</v>
      </c>
      <c r="T672" s="106">
        <f>IF(R672&gt;0,$C$6-$C$8,IF($C$6-$C$8-W672&lt;0,0,$C$6-$C$8-W672))</f>
        <v>97.214462279726973</v>
      </c>
      <c r="U672" s="107">
        <f>IF(R672=0,IF(U671+(F672-AL672/$C$23)*$C$21/($C$21+$C$22)&gt;$C$8,$C$8,U671+F672*$C$21/($C$21+$C$22)),E672)</f>
        <v>1400</v>
      </c>
      <c r="V672" s="107">
        <f>IF(R672&gt;0,0,IF(V671+(F672-AL672/$C$23)*$C$21/($C$21+$C$22)&gt;$C$8,$C$8,IF(U672=$C$8,V671+(F672-AL672/$C$23)*$C$21/$C$22,V671+(F672-AL672/$C$23)*$C$21/($C$21+$C$22))))</f>
        <v>1400</v>
      </c>
      <c r="W672" s="203">
        <f>IF(R672&gt;0,0,IF(W671+AL672/$C$23&gt;$F$23,$F$23,W671+AL672/$C$23))</f>
        <v>2.7855377202730285</v>
      </c>
      <c r="X672" s="105" t="str">
        <f>IF(R672=0,"-",FORECAST($C$8,Инклинометрия!$B$2:$B$152,Инклинометрия!$A$2:$A$152))</f>
        <v>-</v>
      </c>
      <c r="Y672" s="105" t="str">
        <f>IF(R672=0,"-",FORECAST($C$8-R672,Инклинометрия!$B$2:$B$152,Инклинометрия!$A$2:$A$152))</f>
        <v>-</v>
      </c>
      <c r="Z672" s="105" t="str">
        <f>IF(R672&gt;0,FORECAST($C$8,Инклинометрия!$B$2:$B$152,Инклинометрия!$A$2:$A$152),IF(V672=$C$8,"-",FORECAST($C$8-V672,Инклинометрия!$B$2:$B$152,Инклинометрия!$A$2:$A$152)))</f>
        <v>-</v>
      </c>
      <c r="AA672" s="105" t="str">
        <f>IF(S672=0,"-",FORECAST($C$8-(S672+V672),Инклинометрия!$B$2:$B$152,Инклинометрия!$A$2:$A$152))</f>
        <v>-</v>
      </c>
      <c r="AB672" s="105">
        <f>FORECAST($C$8+T672,Инклинометрия!$B$2:$B$152,Инклинометрия!$A$2:$A$152)</f>
        <v>1422.3537391657405</v>
      </c>
      <c r="AC672" s="105">
        <f>IF(R672=0,FORECAST($C$6-T672,Инклинометрия!$B$2:$B$152,Инклинометрия!$A$2:$A$152),FORECAST($C$8,Инклинометрия!$B$2:$B$152,Инклинометрия!$A$2:$A$152))</f>
        <v>1332.6462608342592</v>
      </c>
      <c r="AD672" s="107">
        <f>IF(R672=0,FORECAST($C$8,Инклинометрия!$B$2:$B$152,Инклинометрия!$A$2:$A$152),Y672)</f>
        <v>1330</v>
      </c>
      <c r="AE672" s="107">
        <f>FORECAST($C$8-(R672+U672),Инклинометрия!$B$2:$B$152,Инклинометрия!$A$2:$A$152)</f>
        <v>0</v>
      </c>
      <c r="AF672" s="107">
        <f>IF(V672=0,"-",FORECAST($C$8,Инклинометрия!$B$2:$B$152,Инклинометрия!$A$2:$A$152))</f>
        <v>1330</v>
      </c>
      <c r="AG672" s="107">
        <f>IF(V672=0,"-",FORECAST($C$8-V672,Инклинометрия!$B$2:$B$152,Инклинометрия!$A$2:$A$152))</f>
        <v>0</v>
      </c>
      <c r="AH672" s="107">
        <f>IF(W672=0,"-",FORECAST($C$8+W672,Инклинометрия!$B$2:$B$152,Инклинометрия!$A$2:$A$152))</f>
        <v>1332.6462608342592</v>
      </c>
      <c r="AI672" s="107">
        <f>IF(W672=0,"-",FORECAST($C$8,Инклинометрия!$B$2:$B$152,Инклинометрия!$A$2:$A$152))</f>
        <v>1330</v>
      </c>
      <c r="AK672" s="122">
        <f t="shared" si="187"/>
        <v>0</v>
      </c>
      <c r="AL672" s="67">
        <f>AK672*(B672-B671)</f>
        <v>0</v>
      </c>
      <c r="AM672" s="23">
        <f t="shared" si="189"/>
        <v>8.6725204696437436E-2</v>
      </c>
      <c r="AN672" s="26">
        <f>AN671+AK672*(B672-B671)/(2*PI()*$C$5*AN671*$K$13)</f>
        <v>0.15480061813468687</v>
      </c>
      <c r="AO672" s="87">
        <f t="shared" si="181"/>
        <v>145932.55112472404</v>
      </c>
      <c r="AP672" s="87">
        <f>IF(R672+U672&lt;$C$8,0,32*$L$23/$C$12^2*($K$10*R672+$K$8*U672)+32*$L$24/($C$14^2-$C$13^2)*($K$10*S672+$K$8*V672))</f>
        <v>44607.551124724028</v>
      </c>
      <c r="AQ672" s="66">
        <f>R672*$C$11*$C$9+U672*$C$11*$C$10</f>
        <v>14695380</v>
      </c>
      <c r="AR672" s="66">
        <f>S672*$C$11*$C$9+V672*$C$11*$C$10</f>
        <v>14695380</v>
      </c>
      <c r="AS672" s="87">
        <f>$C$11*(T672*$C$9+W672*$C$10)</f>
        <v>792178.05375968735</v>
      </c>
      <c r="AT672" s="45">
        <f t="shared" ref="AT672:AT735" si="194">SUM(AQ672,AS672,AO672)</f>
        <v>15633490.60488441</v>
      </c>
      <c r="AU672" s="75"/>
    </row>
    <row r="673" spans="2:47" ht="15" thickBot="1" x14ac:dyDescent="0.35">
      <c r="B673" s="41">
        <f t="shared" si="182"/>
        <v>12840</v>
      </c>
      <c r="C673" s="8">
        <f t="shared" si="183"/>
        <v>128.4</v>
      </c>
      <c r="D673" s="73">
        <f t="shared" si="190"/>
        <v>171.73500000000001</v>
      </c>
      <c r="E673" s="29">
        <f t="shared" si="188"/>
        <v>42529.645562953934</v>
      </c>
      <c r="F673" s="29">
        <f t="shared" si="184"/>
        <v>66.245553836382484</v>
      </c>
      <c r="G673" s="29">
        <f t="shared" si="185"/>
        <v>88.603428256161564</v>
      </c>
      <c r="H673" s="17">
        <f t="shared" si="186"/>
        <v>56883.400940450527</v>
      </c>
      <c r="I673" s="29">
        <f t="shared" ref="I673:I736" si="195">SQRT(2*$C$11*($C$10-$C$9)/$C$10)</f>
        <v>2.2250485660981263</v>
      </c>
      <c r="J673" s="29">
        <f t="shared" ref="J673:J736" si="196">SQRT(2*$C$11*G673)</f>
        <v>41.694115440741633</v>
      </c>
      <c r="K673" s="32">
        <f>IF((D672+L672+M672-AL672)/($C$21+$C$22)&gt;$C$8,$C$8,(D672+L672+M672-AL672)/($C$21+$C$22))</f>
        <v>1400</v>
      </c>
      <c r="L673" s="97">
        <f t="shared" si="191"/>
        <v>0</v>
      </c>
      <c r="M673" s="96">
        <f t="shared" si="192"/>
        <v>0</v>
      </c>
      <c r="N673" s="98">
        <f t="shared" ref="N673:N736" si="197">T673*PI()*$C$14^2/4</f>
        <v>1.7179213529287818</v>
      </c>
      <c r="O673" s="100">
        <f t="shared" si="193"/>
        <v>4.2266987561397071</v>
      </c>
      <c r="P673" s="104">
        <f t="shared" ref="P673:P736" si="198">V673*$C$22</f>
        <v>18.880500609176615</v>
      </c>
      <c r="Q673" s="102">
        <f t="shared" ref="Q673:Q736" si="199">W673*$C$23</f>
        <v>4.9224514715476911E-2</v>
      </c>
      <c r="R673" s="106">
        <f>IF(K673-H672&lt;0,0,K673-H672)</f>
        <v>0</v>
      </c>
      <c r="S673" s="106">
        <f>K673-V673</f>
        <v>0</v>
      </c>
      <c r="T673" s="106">
        <f>IF(R673&gt;0,$C$6-$C$8,IF($C$6-$C$8-W673&lt;0,0,$C$6-$C$8-W673))</f>
        <v>97.214462279726973</v>
      </c>
      <c r="U673" s="107">
        <f>IF(R673=0,IF(U672+(F673-AL673/$C$23)*$C$21/($C$21+$C$22)&gt;$C$8,$C$8,U672+F673*$C$21/($C$21+$C$22)),E673)</f>
        <v>1400</v>
      </c>
      <c r="V673" s="107">
        <f>IF(R673&gt;0,0,IF(V672+(F673-AL673/$C$23)*$C$21/($C$21+$C$22)&gt;$C$8,$C$8,IF(U673=$C$8,V672+(F673-AL673/$C$23)*$C$21/$C$22,V672+(F673-AL673/$C$23)*$C$21/($C$21+$C$22))))</f>
        <v>1400</v>
      </c>
      <c r="W673" s="203">
        <f>IF(R673&gt;0,0,IF(W672+AL673/$C$23&gt;$F$23,$F$23,W672+AL673/$C$23))</f>
        <v>2.7855377202730285</v>
      </c>
      <c r="X673" s="105" t="str">
        <f>IF(R673=0,"-",FORECAST($C$8,Инклинометрия!$B$2:$B$152,Инклинометрия!$A$2:$A$152))</f>
        <v>-</v>
      </c>
      <c r="Y673" s="105" t="str">
        <f>IF(R673=0,"-",FORECAST($C$8-R673,Инклинометрия!$B$2:$B$152,Инклинометрия!$A$2:$A$152))</f>
        <v>-</v>
      </c>
      <c r="Z673" s="105" t="str">
        <f>IF(R673&gt;0,FORECAST($C$8,Инклинометрия!$B$2:$B$152,Инклинометрия!$A$2:$A$152),IF(V673=$C$8,"-",FORECAST($C$8-V673,Инклинометрия!$B$2:$B$152,Инклинометрия!$A$2:$A$152)))</f>
        <v>-</v>
      </c>
      <c r="AA673" s="105" t="str">
        <f>IF(S673=0,"-",FORECAST($C$8-(S673+V673),Инклинометрия!$B$2:$B$152,Инклинометрия!$A$2:$A$152))</f>
        <v>-</v>
      </c>
      <c r="AB673" s="105">
        <f>FORECAST($C$8+T673,Инклинометрия!$B$2:$B$152,Инклинометрия!$A$2:$A$152)</f>
        <v>1422.3537391657405</v>
      </c>
      <c r="AC673" s="105">
        <f>IF(R673=0,FORECAST($C$6-T673,Инклинометрия!$B$2:$B$152,Инклинометрия!$A$2:$A$152),FORECAST($C$8,Инклинометрия!$B$2:$B$152,Инклинометрия!$A$2:$A$152))</f>
        <v>1332.6462608342592</v>
      </c>
      <c r="AD673" s="107">
        <f>IF(R673=0,FORECAST($C$8,Инклинометрия!$B$2:$B$152,Инклинометрия!$A$2:$A$152),Y673)</f>
        <v>1330</v>
      </c>
      <c r="AE673" s="107">
        <f>FORECAST($C$8-(R673+U673),Инклинометрия!$B$2:$B$152,Инклинометрия!$A$2:$A$152)</f>
        <v>0</v>
      </c>
      <c r="AF673" s="107">
        <f>IF(V673=0,"-",FORECAST($C$8,Инклинометрия!$B$2:$B$152,Инклинометрия!$A$2:$A$152))</f>
        <v>1330</v>
      </c>
      <c r="AG673" s="107">
        <f>IF(V673=0,"-",FORECAST($C$8-V673,Инклинометрия!$B$2:$B$152,Инклинометрия!$A$2:$A$152))</f>
        <v>0</v>
      </c>
      <c r="AH673" s="107">
        <f>IF(W673=0,"-",FORECAST($C$8+W673,Инклинометрия!$B$2:$B$152,Инклинометрия!$A$2:$A$152))</f>
        <v>1332.6462608342592</v>
      </c>
      <c r="AI673" s="107">
        <f>IF(W673=0,"-",FORECAST($C$8,Инклинометрия!$B$2:$B$152,Инклинометрия!$A$2:$A$152))</f>
        <v>1330</v>
      </c>
      <c r="AK673" s="122">
        <f t="shared" si="187"/>
        <v>0</v>
      </c>
      <c r="AL673" s="67">
        <f>AK673*(B673-B672)</f>
        <v>0</v>
      </c>
      <c r="AM673" s="23">
        <f t="shared" si="189"/>
        <v>8.6725204696437436E-2</v>
      </c>
      <c r="AN673" s="26">
        <f>AN672+AK673*(B673-B672)/(2*PI()*$C$5*AN672*$K$13)</f>
        <v>0.15480061813468687</v>
      </c>
      <c r="AO673" s="87">
        <f t="shared" ref="AO673:AO736" si="200">101325+AP673</f>
        <v>145932.55112472404</v>
      </c>
      <c r="AP673" s="87">
        <f>IF(R673+U673&lt;$C$8,0,32*$L$23/$C$12^2*($K$10*R673+$K$8*U673)+32*$L$24/($C$14^2-$C$13^2)*($K$10*S673+$K$8*V673))</f>
        <v>44607.551124724028</v>
      </c>
      <c r="AQ673" s="66">
        <f>R673*$C$11*$C$9+U673*$C$11*$C$10</f>
        <v>14695380</v>
      </c>
      <c r="AR673" s="66">
        <f>S673*$C$11*$C$9+V673*$C$11*$C$10</f>
        <v>14695380</v>
      </c>
      <c r="AS673" s="87">
        <f>$C$11*(T673*$C$9+W673*$C$10)</f>
        <v>792178.05375968735</v>
      </c>
      <c r="AT673" s="45">
        <f t="shared" si="194"/>
        <v>15633490.60488441</v>
      </c>
      <c r="AU673" s="75"/>
    </row>
    <row r="674" spans="2:47" ht="15" thickBot="1" x14ac:dyDescent="0.35">
      <c r="B674" s="41">
        <f t="shared" ref="B674:B737" si="201">B673+$C$26</f>
        <v>12860</v>
      </c>
      <c r="C674" s="8">
        <f t="shared" ref="C674:C737" si="202">$C$16*B674</f>
        <v>128.6</v>
      </c>
      <c r="D674" s="73">
        <f t="shared" si="190"/>
        <v>172.0025</v>
      </c>
      <c r="E674" s="29">
        <f t="shared" si="188"/>
        <v>42595.891116790306</v>
      </c>
      <c r="F674" s="29">
        <f t="shared" ref="F674:F737" si="203">IF(J673*(B674-B673)&gt;F673/2,4*(C674-C673)/PI()/$C$12^2,J673*(B674-B673)+4*(C674-C673)/PI()/$C$12^2)</f>
        <v>66.245553836373062</v>
      </c>
      <c r="G674" s="29">
        <f t="shared" ref="G674:G737" si="204">F674*$C$10/$C$9</f>
        <v>88.603428256148959</v>
      </c>
      <c r="H674" s="17">
        <f t="shared" ref="H674:H737" si="205">H673+G674</f>
        <v>56972.004368706679</v>
      </c>
      <c r="I674" s="29">
        <f t="shared" si="195"/>
        <v>2.2250485660981263</v>
      </c>
      <c r="J674" s="29">
        <f t="shared" si="196"/>
        <v>41.69411544073867</v>
      </c>
      <c r="K674" s="32">
        <f>IF((D673+L673+M673-AL673)/($C$21+$C$22)&gt;$C$8,$C$8,(D673+L673+M673-AL673)/($C$21+$C$22))</f>
        <v>1400</v>
      </c>
      <c r="L674" s="97">
        <f t="shared" si="191"/>
        <v>0</v>
      </c>
      <c r="M674" s="96">
        <f t="shared" si="192"/>
        <v>0</v>
      </c>
      <c r="N674" s="98">
        <f t="shared" si="197"/>
        <v>1.7179213529287818</v>
      </c>
      <c r="O674" s="100">
        <f t="shared" si="193"/>
        <v>4.2266987561397071</v>
      </c>
      <c r="P674" s="104">
        <f t="shared" si="198"/>
        <v>18.880500609176615</v>
      </c>
      <c r="Q674" s="102">
        <f t="shared" si="199"/>
        <v>4.9224514715476911E-2</v>
      </c>
      <c r="R674" s="106">
        <f>IF(K674-H673&lt;0,0,K674-H673)</f>
        <v>0</v>
      </c>
      <c r="S674" s="106">
        <f>K674-V674</f>
        <v>0</v>
      </c>
      <c r="T674" s="106">
        <f>IF(R674&gt;0,$C$6-$C$8,IF($C$6-$C$8-W674&lt;0,0,$C$6-$C$8-W674))</f>
        <v>97.214462279726973</v>
      </c>
      <c r="U674" s="107">
        <f>IF(R674=0,IF(U673+(F674-AL674/$C$23)*$C$21/($C$21+$C$22)&gt;$C$8,$C$8,U673+F674*$C$21/($C$21+$C$22)),E674)</f>
        <v>1400</v>
      </c>
      <c r="V674" s="107">
        <f>IF(R674&gt;0,0,IF(V673+(F674-AL674/$C$23)*$C$21/($C$21+$C$22)&gt;$C$8,$C$8,IF(U674=$C$8,V673+(F674-AL674/$C$23)*$C$21/$C$22,V673+(F674-AL674/$C$23)*$C$21/($C$21+$C$22))))</f>
        <v>1400</v>
      </c>
      <c r="W674" s="203">
        <f>IF(R674&gt;0,0,IF(W673+AL674/$C$23&gt;$F$23,$F$23,W673+AL674/$C$23))</f>
        <v>2.7855377202730285</v>
      </c>
      <c r="X674" s="105" t="str">
        <f>IF(R674=0,"-",FORECAST($C$8,Инклинометрия!$B$2:$B$152,Инклинометрия!$A$2:$A$152))</f>
        <v>-</v>
      </c>
      <c r="Y674" s="105" t="str">
        <f>IF(R674=0,"-",FORECAST($C$8-R674,Инклинометрия!$B$2:$B$152,Инклинометрия!$A$2:$A$152))</f>
        <v>-</v>
      </c>
      <c r="Z674" s="105" t="str">
        <f>IF(R674&gt;0,FORECAST($C$8,Инклинометрия!$B$2:$B$152,Инклинометрия!$A$2:$A$152),IF(V674=$C$8,"-",FORECAST($C$8-V674,Инклинометрия!$B$2:$B$152,Инклинометрия!$A$2:$A$152)))</f>
        <v>-</v>
      </c>
      <c r="AA674" s="105" t="str">
        <f>IF(S674=0,"-",FORECAST($C$8-(S674+V674),Инклинометрия!$B$2:$B$152,Инклинометрия!$A$2:$A$152))</f>
        <v>-</v>
      </c>
      <c r="AB674" s="105">
        <f>FORECAST($C$8+T674,Инклинометрия!$B$2:$B$152,Инклинометрия!$A$2:$A$152)</f>
        <v>1422.3537391657405</v>
      </c>
      <c r="AC674" s="105">
        <f>IF(R674=0,FORECAST($C$6-T674,Инклинометрия!$B$2:$B$152,Инклинометрия!$A$2:$A$152),FORECAST($C$8,Инклинометрия!$B$2:$B$152,Инклинометрия!$A$2:$A$152))</f>
        <v>1332.6462608342592</v>
      </c>
      <c r="AD674" s="107">
        <f>IF(R674=0,FORECAST($C$8,Инклинометрия!$B$2:$B$152,Инклинометрия!$A$2:$A$152),Y674)</f>
        <v>1330</v>
      </c>
      <c r="AE674" s="107">
        <f>FORECAST($C$8-(R674+U674),Инклинометрия!$B$2:$B$152,Инклинометрия!$A$2:$A$152)</f>
        <v>0</v>
      </c>
      <c r="AF674" s="107">
        <f>IF(V674=0,"-",FORECAST($C$8,Инклинометрия!$B$2:$B$152,Инклинометрия!$A$2:$A$152))</f>
        <v>1330</v>
      </c>
      <c r="AG674" s="107">
        <f>IF(V674=0,"-",FORECAST($C$8-V674,Инклинометрия!$B$2:$B$152,Инклинометрия!$A$2:$A$152))</f>
        <v>0</v>
      </c>
      <c r="AH674" s="107">
        <f>IF(W674=0,"-",FORECAST($C$8+W674,Инклинометрия!$B$2:$B$152,Инклинометрия!$A$2:$A$152))</f>
        <v>1332.6462608342592</v>
      </c>
      <c r="AI674" s="107">
        <f>IF(W674=0,"-",FORECAST($C$8,Инклинометрия!$B$2:$B$152,Инклинометрия!$A$2:$A$152))</f>
        <v>1330</v>
      </c>
      <c r="AK674" s="122">
        <f t="shared" ref="AK674:AK737" si="206">2*PI()*$C$5*(AT673-AT672)/(LN(AN673/$K$11)*$K$10/$K$9+LN($K$12/AN673)*$K$10/$K$9)</f>
        <v>0</v>
      </c>
      <c r="AL674" s="67">
        <f>AK674*(B674-B673)</f>
        <v>0</v>
      </c>
      <c r="AM674" s="23">
        <f t="shared" si="189"/>
        <v>8.6725204696437436E-2</v>
      </c>
      <c r="AN674" s="26">
        <f>AN673+AK674*(B674-B673)/(2*PI()*$C$5*AN673*$K$13)</f>
        <v>0.15480061813468687</v>
      </c>
      <c r="AO674" s="87">
        <f t="shared" si="200"/>
        <v>145932.55112472404</v>
      </c>
      <c r="AP674" s="87">
        <f>IF(R674+U674&lt;$C$8,0,32*$L$23/$C$12^2*($K$10*R674+$K$8*U674)+32*$L$24/($C$14^2-$C$13^2)*($K$10*S674+$K$8*V674))</f>
        <v>44607.551124724028</v>
      </c>
      <c r="AQ674" s="66">
        <f>R674*$C$11*$C$9+U674*$C$11*$C$10</f>
        <v>14695380</v>
      </c>
      <c r="AR674" s="66">
        <f>S674*$C$11*$C$9+V674*$C$11*$C$10</f>
        <v>14695380</v>
      </c>
      <c r="AS674" s="87">
        <f>$C$11*(T674*$C$9+W674*$C$10)</f>
        <v>792178.05375968735</v>
      </c>
      <c r="AT674" s="45">
        <f t="shared" si="194"/>
        <v>15633490.60488441</v>
      </c>
      <c r="AU674" s="75"/>
    </row>
    <row r="675" spans="2:47" ht="15" thickBot="1" x14ac:dyDescent="0.35">
      <c r="B675" s="41">
        <f t="shared" si="201"/>
        <v>12880</v>
      </c>
      <c r="C675" s="8">
        <f t="shared" si="202"/>
        <v>128.80000000000001</v>
      </c>
      <c r="D675" s="73">
        <f t="shared" si="190"/>
        <v>172.27</v>
      </c>
      <c r="E675" s="29">
        <f t="shared" ref="E675:E738" si="207">C675/PI()/($C$12/2)^2</f>
        <v>42662.136670626685</v>
      </c>
      <c r="F675" s="29">
        <f t="shared" si="203"/>
        <v>66.245553836382484</v>
      </c>
      <c r="G675" s="29">
        <f t="shared" si="204"/>
        <v>88.603428256161564</v>
      </c>
      <c r="H675" s="17">
        <f t="shared" si="205"/>
        <v>57060.607796962839</v>
      </c>
      <c r="I675" s="29">
        <f t="shared" si="195"/>
        <v>2.2250485660981263</v>
      </c>
      <c r="J675" s="29">
        <f t="shared" si="196"/>
        <v>41.694115440741633</v>
      </c>
      <c r="K675" s="32">
        <f>IF((D674+L674+M674-AL674)/($C$21+$C$22)&gt;$C$8,$C$8,(D674+L674+M674-AL674)/($C$21+$C$22))</f>
        <v>1400</v>
      </c>
      <c r="L675" s="97">
        <f t="shared" si="191"/>
        <v>0</v>
      </c>
      <c r="M675" s="96">
        <f t="shared" si="192"/>
        <v>0</v>
      </c>
      <c r="N675" s="98">
        <f t="shared" si="197"/>
        <v>1.7179213529287818</v>
      </c>
      <c r="O675" s="100">
        <f t="shared" si="193"/>
        <v>4.2266987561397071</v>
      </c>
      <c r="P675" s="104">
        <f t="shared" si="198"/>
        <v>18.880500609176615</v>
      </c>
      <c r="Q675" s="102">
        <f t="shared" si="199"/>
        <v>4.9224514715476911E-2</v>
      </c>
      <c r="R675" s="106">
        <f>IF(K675-H674&lt;0,0,K675-H674)</f>
        <v>0</v>
      </c>
      <c r="S675" s="106">
        <f>K675-V675</f>
        <v>0</v>
      </c>
      <c r="T675" s="106">
        <f>IF(R675&gt;0,$C$6-$C$8,IF($C$6-$C$8-W675&lt;0,0,$C$6-$C$8-W675))</f>
        <v>97.214462279726973</v>
      </c>
      <c r="U675" s="107">
        <f>IF(R675=0,IF(U674+(F675-AL675/$C$23)*$C$21/($C$21+$C$22)&gt;$C$8,$C$8,U674+F675*$C$21/($C$21+$C$22)),E675)</f>
        <v>1400</v>
      </c>
      <c r="V675" s="107">
        <f>IF(R675&gt;0,0,IF(V674+(F675-AL675/$C$23)*$C$21/($C$21+$C$22)&gt;$C$8,$C$8,IF(U675=$C$8,V674+(F675-AL675/$C$23)*$C$21/$C$22,V674+(F675-AL675/$C$23)*$C$21/($C$21+$C$22))))</f>
        <v>1400</v>
      </c>
      <c r="W675" s="203">
        <f>IF(R675&gt;0,0,IF(W674+AL675/$C$23&gt;$F$23,$F$23,W674+AL675/$C$23))</f>
        <v>2.7855377202730285</v>
      </c>
      <c r="X675" s="105" t="str">
        <f>IF(R675=0,"-",FORECAST($C$8,Инклинометрия!$B$2:$B$152,Инклинометрия!$A$2:$A$152))</f>
        <v>-</v>
      </c>
      <c r="Y675" s="105" t="str">
        <f>IF(R675=0,"-",FORECAST($C$8-R675,Инклинометрия!$B$2:$B$152,Инклинометрия!$A$2:$A$152))</f>
        <v>-</v>
      </c>
      <c r="Z675" s="105" t="str">
        <f>IF(R675&gt;0,FORECAST($C$8,Инклинометрия!$B$2:$B$152,Инклинометрия!$A$2:$A$152),IF(V675=$C$8,"-",FORECAST($C$8-V675,Инклинометрия!$B$2:$B$152,Инклинометрия!$A$2:$A$152)))</f>
        <v>-</v>
      </c>
      <c r="AA675" s="105" t="str">
        <f>IF(S675=0,"-",FORECAST($C$8-(S675+V675),Инклинометрия!$B$2:$B$152,Инклинометрия!$A$2:$A$152))</f>
        <v>-</v>
      </c>
      <c r="AB675" s="105">
        <f>FORECAST($C$8+T675,Инклинометрия!$B$2:$B$152,Инклинометрия!$A$2:$A$152)</f>
        <v>1422.3537391657405</v>
      </c>
      <c r="AC675" s="105">
        <f>IF(R675=0,FORECAST($C$6-T675,Инклинометрия!$B$2:$B$152,Инклинометрия!$A$2:$A$152),FORECAST($C$8,Инклинометрия!$B$2:$B$152,Инклинометрия!$A$2:$A$152))</f>
        <v>1332.6462608342592</v>
      </c>
      <c r="AD675" s="107">
        <f>IF(R675=0,FORECAST($C$8,Инклинометрия!$B$2:$B$152,Инклинометрия!$A$2:$A$152),Y675)</f>
        <v>1330</v>
      </c>
      <c r="AE675" s="107">
        <f>FORECAST($C$8-(R675+U675),Инклинометрия!$B$2:$B$152,Инклинометрия!$A$2:$A$152)</f>
        <v>0</v>
      </c>
      <c r="AF675" s="107">
        <f>IF(V675=0,"-",FORECAST($C$8,Инклинометрия!$B$2:$B$152,Инклинометрия!$A$2:$A$152))</f>
        <v>1330</v>
      </c>
      <c r="AG675" s="107">
        <f>IF(V675=0,"-",FORECAST($C$8-V675,Инклинометрия!$B$2:$B$152,Инклинометрия!$A$2:$A$152))</f>
        <v>0</v>
      </c>
      <c r="AH675" s="107">
        <f>IF(W675=0,"-",FORECAST($C$8+W675,Инклинометрия!$B$2:$B$152,Инклинометрия!$A$2:$A$152))</f>
        <v>1332.6462608342592</v>
      </c>
      <c r="AI675" s="107">
        <f>IF(W675=0,"-",FORECAST($C$8,Инклинометрия!$B$2:$B$152,Инклинометрия!$A$2:$A$152))</f>
        <v>1330</v>
      </c>
      <c r="AK675" s="122">
        <f t="shared" si="206"/>
        <v>0</v>
      </c>
      <c r="AL675" s="67">
        <f>AK675*(B675-B674)</f>
        <v>0</v>
      </c>
      <c r="AM675" s="23">
        <f t="shared" si="189"/>
        <v>8.6725204696437436E-2</v>
      </c>
      <c r="AN675" s="26">
        <f>AN674+AK675*(B675-B674)/(2*PI()*$C$5*AN674*$K$13)</f>
        <v>0.15480061813468687</v>
      </c>
      <c r="AO675" s="87">
        <f t="shared" si="200"/>
        <v>145932.55112472404</v>
      </c>
      <c r="AP675" s="87">
        <f>IF(R675+U675&lt;$C$8,0,32*$L$23/$C$12^2*($K$10*R675+$K$8*U675)+32*$L$24/($C$14^2-$C$13^2)*($K$10*S675+$K$8*V675))</f>
        <v>44607.551124724028</v>
      </c>
      <c r="AQ675" s="66">
        <f>R675*$C$11*$C$9+U675*$C$11*$C$10</f>
        <v>14695380</v>
      </c>
      <c r="AR675" s="66">
        <f>S675*$C$11*$C$9+V675*$C$11*$C$10</f>
        <v>14695380</v>
      </c>
      <c r="AS675" s="87">
        <f>$C$11*(T675*$C$9+W675*$C$10)</f>
        <v>792178.05375968735</v>
      </c>
      <c r="AT675" s="45">
        <f t="shared" si="194"/>
        <v>15633490.60488441</v>
      </c>
      <c r="AU675" s="75"/>
    </row>
    <row r="676" spans="2:47" ht="15" thickBot="1" x14ac:dyDescent="0.35">
      <c r="B676" s="41">
        <f t="shared" si="201"/>
        <v>12900</v>
      </c>
      <c r="C676" s="8">
        <f t="shared" si="202"/>
        <v>129</v>
      </c>
      <c r="D676" s="73">
        <f t="shared" si="190"/>
        <v>172.53749999999999</v>
      </c>
      <c r="E676" s="29">
        <f t="shared" si="207"/>
        <v>42728.382224463057</v>
      </c>
      <c r="F676" s="29">
        <f t="shared" si="203"/>
        <v>66.245553836373062</v>
      </c>
      <c r="G676" s="29">
        <f t="shared" si="204"/>
        <v>88.603428256148959</v>
      </c>
      <c r="H676" s="17">
        <f t="shared" si="205"/>
        <v>57149.211225218991</v>
      </c>
      <c r="I676" s="29">
        <f t="shared" si="195"/>
        <v>2.2250485660981263</v>
      </c>
      <c r="J676" s="29">
        <f t="shared" si="196"/>
        <v>41.69411544073867</v>
      </c>
      <c r="K676" s="32">
        <f>IF((D675+L675+M675-AL675)/($C$21+$C$22)&gt;$C$8,$C$8,(D675+L675+M675-AL675)/($C$21+$C$22))</f>
        <v>1400</v>
      </c>
      <c r="L676" s="97">
        <f t="shared" si="191"/>
        <v>0</v>
      </c>
      <c r="M676" s="96">
        <f t="shared" si="192"/>
        <v>0</v>
      </c>
      <c r="N676" s="98">
        <f t="shared" si="197"/>
        <v>1.7179213529287818</v>
      </c>
      <c r="O676" s="100">
        <f t="shared" si="193"/>
        <v>4.2266987561397071</v>
      </c>
      <c r="P676" s="104">
        <f t="shared" si="198"/>
        <v>18.880500609176615</v>
      </c>
      <c r="Q676" s="102">
        <f t="shared" si="199"/>
        <v>4.9224514715476911E-2</v>
      </c>
      <c r="R676" s="106">
        <f>IF(K676-H675&lt;0,0,K676-H675)</f>
        <v>0</v>
      </c>
      <c r="S676" s="106">
        <f>K676-V676</f>
        <v>0</v>
      </c>
      <c r="T676" s="106">
        <f>IF(R676&gt;0,$C$6-$C$8,IF($C$6-$C$8-W676&lt;0,0,$C$6-$C$8-W676))</f>
        <v>97.214462279726973</v>
      </c>
      <c r="U676" s="107">
        <f>IF(R676=0,IF(U675+(F676-AL676/$C$23)*$C$21/($C$21+$C$22)&gt;$C$8,$C$8,U675+F676*$C$21/($C$21+$C$22)),E676)</f>
        <v>1400</v>
      </c>
      <c r="V676" s="107">
        <f>IF(R676&gt;0,0,IF(V675+(F676-AL676/$C$23)*$C$21/($C$21+$C$22)&gt;$C$8,$C$8,IF(U676=$C$8,V675+(F676-AL676/$C$23)*$C$21/$C$22,V675+(F676-AL676/$C$23)*$C$21/($C$21+$C$22))))</f>
        <v>1400</v>
      </c>
      <c r="W676" s="203">
        <f>IF(R676&gt;0,0,IF(W675+AL676/$C$23&gt;$F$23,$F$23,W675+AL676/$C$23))</f>
        <v>2.7855377202730285</v>
      </c>
      <c r="X676" s="105" t="str">
        <f>IF(R676=0,"-",FORECAST($C$8,Инклинометрия!$B$2:$B$152,Инклинометрия!$A$2:$A$152))</f>
        <v>-</v>
      </c>
      <c r="Y676" s="105" t="str">
        <f>IF(R676=0,"-",FORECAST($C$8-R676,Инклинометрия!$B$2:$B$152,Инклинометрия!$A$2:$A$152))</f>
        <v>-</v>
      </c>
      <c r="Z676" s="105" t="str">
        <f>IF(R676&gt;0,FORECAST($C$8,Инклинометрия!$B$2:$B$152,Инклинометрия!$A$2:$A$152),IF(V676=$C$8,"-",FORECAST($C$8-V676,Инклинометрия!$B$2:$B$152,Инклинометрия!$A$2:$A$152)))</f>
        <v>-</v>
      </c>
      <c r="AA676" s="105" t="str">
        <f>IF(S676=0,"-",FORECAST($C$8-(S676+V676),Инклинометрия!$B$2:$B$152,Инклинометрия!$A$2:$A$152))</f>
        <v>-</v>
      </c>
      <c r="AB676" s="105">
        <f>FORECAST($C$8+T676,Инклинометрия!$B$2:$B$152,Инклинометрия!$A$2:$A$152)</f>
        <v>1422.3537391657405</v>
      </c>
      <c r="AC676" s="105">
        <f>IF(R676=0,FORECAST($C$6-T676,Инклинометрия!$B$2:$B$152,Инклинометрия!$A$2:$A$152),FORECAST($C$8,Инклинометрия!$B$2:$B$152,Инклинометрия!$A$2:$A$152))</f>
        <v>1332.6462608342592</v>
      </c>
      <c r="AD676" s="107">
        <f>IF(R676=0,FORECAST($C$8,Инклинометрия!$B$2:$B$152,Инклинометрия!$A$2:$A$152),Y676)</f>
        <v>1330</v>
      </c>
      <c r="AE676" s="107">
        <f>FORECAST($C$8-(R676+U676),Инклинометрия!$B$2:$B$152,Инклинометрия!$A$2:$A$152)</f>
        <v>0</v>
      </c>
      <c r="AF676" s="107">
        <f>IF(V676=0,"-",FORECAST($C$8,Инклинометрия!$B$2:$B$152,Инклинометрия!$A$2:$A$152))</f>
        <v>1330</v>
      </c>
      <c r="AG676" s="107">
        <f>IF(V676=0,"-",FORECAST($C$8-V676,Инклинометрия!$B$2:$B$152,Инклинометрия!$A$2:$A$152))</f>
        <v>0</v>
      </c>
      <c r="AH676" s="107">
        <f>IF(W676=0,"-",FORECAST($C$8+W676,Инклинометрия!$B$2:$B$152,Инклинометрия!$A$2:$A$152))</f>
        <v>1332.6462608342592</v>
      </c>
      <c r="AI676" s="107">
        <f>IF(W676=0,"-",FORECAST($C$8,Инклинометрия!$B$2:$B$152,Инклинометрия!$A$2:$A$152))</f>
        <v>1330</v>
      </c>
      <c r="AK676" s="122">
        <f t="shared" si="206"/>
        <v>0</v>
      </c>
      <c r="AL676" s="67">
        <f>AK676*(B676-B675)</f>
        <v>0</v>
      </c>
      <c r="AM676" s="23">
        <f t="shared" si="189"/>
        <v>8.6725204696437436E-2</v>
      </c>
      <c r="AN676" s="26">
        <f>AN675+AK676*(B676-B675)/(2*PI()*$C$5*AN675*$K$13)</f>
        <v>0.15480061813468687</v>
      </c>
      <c r="AO676" s="87">
        <f t="shared" si="200"/>
        <v>145932.55112472404</v>
      </c>
      <c r="AP676" s="87">
        <f>IF(R676+U676&lt;$C$8,0,32*$L$23/$C$12^2*($K$10*R676+$K$8*U676)+32*$L$24/($C$14^2-$C$13^2)*($K$10*S676+$K$8*V676))</f>
        <v>44607.551124724028</v>
      </c>
      <c r="AQ676" s="66">
        <f>R676*$C$11*$C$9+U676*$C$11*$C$10</f>
        <v>14695380</v>
      </c>
      <c r="AR676" s="66">
        <f>S676*$C$11*$C$9+V676*$C$11*$C$10</f>
        <v>14695380</v>
      </c>
      <c r="AS676" s="87">
        <f>$C$11*(T676*$C$9+W676*$C$10)</f>
        <v>792178.05375968735</v>
      </c>
      <c r="AT676" s="45">
        <f t="shared" si="194"/>
        <v>15633490.60488441</v>
      </c>
      <c r="AU676" s="75"/>
    </row>
    <row r="677" spans="2:47" ht="15" thickBot="1" x14ac:dyDescent="0.35">
      <c r="B677" s="41">
        <f t="shared" si="201"/>
        <v>12920</v>
      </c>
      <c r="C677" s="8">
        <f t="shared" si="202"/>
        <v>129.19999999999999</v>
      </c>
      <c r="D677" s="73">
        <f t="shared" si="190"/>
        <v>172.80500000000001</v>
      </c>
      <c r="E677" s="29">
        <f t="shared" si="207"/>
        <v>42794.627778299437</v>
      </c>
      <c r="F677" s="29">
        <f t="shared" si="203"/>
        <v>66.245553836373062</v>
      </c>
      <c r="G677" s="29">
        <f t="shared" si="204"/>
        <v>88.603428256148959</v>
      </c>
      <c r="H677" s="17">
        <f t="shared" si="205"/>
        <v>57237.814653475143</v>
      </c>
      <c r="I677" s="29">
        <f t="shared" si="195"/>
        <v>2.2250485660981263</v>
      </c>
      <c r="J677" s="29">
        <f t="shared" si="196"/>
        <v>41.69411544073867</v>
      </c>
      <c r="K677" s="32">
        <f>IF((D676+L676+M676-AL676)/($C$21+$C$22)&gt;$C$8,$C$8,(D676+L676+M676-AL676)/($C$21+$C$22))</f>
        <v>1400</v>
      </c>
      <c r="L677" s="97">
        <f t="shared" si="191"/>
        <v>0</v>
      </c>
      <c r="M677" s="96">
        <f t="shared" si="192"/>
        <v>0</v>
      </c>
      <c r="N677" s="98">
        <f t="shared" si="197"/>
        <v>1.7179213529287818</v>
      </c>
      <c r="O677" s="100">
        <f t="shared" si="193"/>
        <v>4.2266987561397071</v>
      </c>
      <c r="P677" s="104">
        <f t="shared" si="198"/>
        <v>18.880500609176615</v>
      </c>
      <c r="Q677" s="102">
        <f t="shared" si="199"/>
        <v>4.9224514715476911E-2</v>
      </c>
      <c r="R677" s="106">
        <f>IF(K677-H676&lt;0,0,K677-H676)</f>
        <v>0</v>
      </c>
      <c r="S677" s="106">
        <f>K677-V677</f>
        <v>0</v>
      </c>
      <c r="T677" s="106">
        <f>IF(R677&gt;0,$C$6-$C$8,IF($C$6-$C$8-W677&lt;0,0,$C$6-$C$8-W677))</f>
        <v>97.214462279726973</v>
      </c>
      <c r="U677" s="107">
        <f>IF(R677=0,IF(U676+(F677-AL677/$C$23)*$C$21/($C$21+$C$22)&gt;$C$8,$C$8,U676+F677*$C$21/($C$21+$C$22)),E677)</f>
        <v>1400</v>
      </c>
      <c r="V677" s="107">
        <f>IF(R677&gt;0,0,IF(V676+(F677-AL677/$C$23)*$C$21/($C$21+$C$22)&gt;$C$8,$C$8,IF(U677=$C$8,V676+(F677-AL677/$C$23)*$C$21/$C$22,V676+(F677-AL677/$C$23)*$C$21/($C$21+$C$22))))</f>
        <v>1400</v>
      </c>
      <c r="W677" s="203">
        <f>IF(R677&gt;0,0,IF(W676+AL677/$C$23&gt;$F$23,$F$23,W676+AL677/$C$23))</f>
        <v>2.7855377202730285</v>
      </c>
      <c r="X677" s="105" t="str">
        <f>IF(R677=0,"-",FORECAST($C$8,Инклинометрия!$B$2:$B$152,Инклинометрия!$A$2:$A$152))</f>
        <v>-</v>
      </c>
      <c r="Y677" s="105" t="str">
        <f>IF(R677=0,"-",FORECAST($C$8-R677,Инклинометрия!$B$2:$B$152,Инклинометрия!$A$2:$A$152))</f>
        <v>-</v>
      </c>
      <c r="Z677" s="105" t="str">
        <f>IF(R677&gt;0,FORECAST($C$8,Инклинометрия!$B$2:$B$152,Инклинометрия!$A$2:$A$152),IF(V677=$C$8,"-",FORECAST($C$8-V677,Инклинометрия!$B$2:$B$152,Инклинометрия!$A$2:$A$152)))</f>
        <v>-</v>
      </c>
      <c r="AA677" s="105" t="str">
        <f>IF(S677=0,"-",FORECAST($C$8-(S677+V677),Инклинометрия!$B$2:$B$152,Инклинометрия!$A$2:$A$152))</f>
        <v>-</v>
      </c>
      <c r="AB677" s="105">
        <f>FORECAST($C$8+T677,Инклинометрия!$B$2:$B$152,Инклинометрия!$A$2:$A$152)</f>
        <v>1422.3537391657405</v>
      </c>
      <c r="AC677" s="105">
        <f>IF(R677=0,FORECAST($C$6-T677,Инклинометрия!$B$2:$B$152,Инклинометрия!$A$2:$A$152),FORECAST($C$8,Инклинометрия!$B$2:$B$152,Инклинометрия!$A$2:$A$152))</f>
        <v>1332.6462608342592</v>
      </c>
      <c r="AD677" s="107">
        <f>IF(R677=0,FORECAST($C$8,Инклинометрия!$B$2:$B$152,Инклинометрия!$A$2:$A$152),Y677)</f>
        <v>1330</v>
      </c>
      <c r="AE677" s="107">
        <f>FORECAST($C$8-(R677+U677),Инклинометрия!$B$2:$B$152,Инклинометрия!$A$2:$A$152)</f>
        <v>0</v>
      </c>
      <c r="AF677" s="107">
        <f>IF(V677=0,"-",FORECAST($C$8,Инклинометрия!$B$2:$B$152,Инклинометрия!$A$2:$A$152))</f>
        <v>1330</v>
      </c>
      <c r="AG677" s="107">
        <f>IF(V677=0,"-",FORECAST($C$8-V677,Инклинометрия!$B$2:$B$152,Инклинометрия!$A$2:$A$152))</f>
        <v>0</v>
      </c>
      <c r="AH677" s="107">
        <f>IF(W677=0,"-",FORECAST($C$8+W677,Инклинометрия!$B$2:$B$152,Инклинометрия!$A$2:$A$152))</f>
        <v>1332.6462608342592</v>
      </c>
      <c r="AI677" s="107">
        <f>IF(W677=0,"-",FORECAST($C$8,Инклинометрия!$B$2:$B$152,Инклинометрия!$A$2:$A$152))</f>
        <v>1330</v>
      </c>
      <c r="AK677" s="122">
        <f t="shared" si="206"/>
        <v>0</v>
      </c>
      <c r="AL677" s="67">
        <f>AK677*(B677-B676)</f>
        <v>0</v>
      </c>
      <c r="AM677" s="23">
        <f t="shared" si="189"/>
        <v>8.6725204696437436E-2</v>
      </c>
      <c r="AN677" s="26">
        <f>AN676+AK677*(B677-B676)/(2*PI()*$C$5*AN676*$K$13)</f>
        <v>0.15480061813468687</v>
      </c>
      <c r="AO677" s="87">
        <f t="shared" si="200"/>
        <v>145932.55112472404</v>
      </c>
      <c r="AP677" s="87">
        <f>IF(R677+U677&lt;$C$8,0,32*$L$23/$C$12^2*($K$10*R677+$K$8*U677)+32*$L$24/($C$14^2-$C$13^2)*($K$10*S677+$K$8*V677))</f>
        <v>44607.551124724028</v>
      </c>
      <c r="AQ677" s="66">
        <f>R677*$C$11*$C$9+U677*$C$11*$C$10</f>
        <v>14695380</v>
      </c>
      <c r="AR677" s="66">
        <f>S677*$C$11*$C$9+V677*$C$11*$C$10</f>
        <v>14695380</v>
      </c>
      <c r="AS677" s="87">
        <f>$C$11*(T677*$C$9+W677*$C$10)</f>
        <v>792178.05375968735</v>
      </c>
      <c r="AT677" s="45">
        <f t="shared" si="194"/>
        <v>15633490.60488441</v>
      </c>
      <c r="AU677" s="75"/>
    </row>
    <row r="678" spans="2:47" ht="15" thickBot="1" x14ac:dyDescent="0.35">
      <c r="B678" s="41">
        <f t="shared" si="201"/>
        <v>12940</v>
      </c>
      <c r="C678" s="8">
        <f t="shared" si="202"/>
        <v>129.4</v>
      </c>
      <c r="D678" s="73">
        <f t="shared" si="190"/>
        <v>173.07249999999999</v>
      </c>
      <c r="E678" s="29">
        <f t="shared" si="207"/>
        <v>42860.873332135816</v>
      </c>
      <c r="F678" s="29">
        <f t="shared" si="203"/>
        <v>66.245553836382484</v>
      </c>
      <c r="G678" s="29">
        <f t="shared" si="204"/>
        <v>88.603428256161564</v>
      </c>
      <c r="H678" s="17">
        <f t="shared" si="205"/>
        <v>57326.418081731303</v>
      </c>
      <c r="I678" s="29">
        <f t="shared" si="195"/>
        <v>2.2250485660981263</v>
      </c>
      <c r="J678" s="29">
        <f t="shared" si="196"/>
        <v>41.694115440741633</v>
      </c>
      <c r="K678" s="32">
        <f>IF((D677+L677+M677-AL677)/($C$21+$C$22)&gt;$C$8,$C$8,(D677+L677+M677-AL677)/($C$21+$C$22))</f>
        <v>1400</v>
      </c>
      <c r="L678" s="97">
        <f t="shared" si="191"/>
        <v>0</v>
      </c>
      <c r="M678" s="96">
        <f t="shared" si="192"/>
        <v>0</v>
      </c>
      <c r="N678" s="98">
        <f t="shared" si="197"/>
        <v>1.7179213529287818</v>
      </c>
      <c r="O678" s="100">
        <f t="shared" si="193"/>
        <v>4.2266987561397071</v>
      </c>
      <c r="P678" s="104">
        <f t="shared" si="198"/>
        <v>18.880500609176615</v>
      </c>
      <c r="Q678" s="102">
        <f t="shared" si="199"/>
        <v>4.9224514715476911E-2</v>
      </c>
      <c r="R678" s="106">
        <f>IF(K678-H677&lt;0,0,K678-H677)</f>
        <v>0</v>
      </c>
      <c r="S678" s="106">
        <f>K678-V678</f>
        <v>0</v>
      </c>
      <c r="T678" s="106">
        <f>IF(R678&gt;0,$C$6-$C$8,IF($C$6-$C$8-W678&lt;0,0,$C$6-$C$8-W678))</f>
        <v>97.214462279726973</v>
      </c>
      <c r="U678" s="107">
        <f>IF(R678=0,IF(U677+(F678-AL678/$C$23)*$C$21/($C$21+$C$22)&gt;$C$8,$C$8,U677+F678*$C$21/($C$21+$C$22)),E678)</f>
        <v>1400</v>
      </c>
      <c r="V678" s="107">
        <f>IF(R678&gt;0,0,IF(V677+(F678-AL678/$C$23)*$C$21/($C$21+$C$22)&gt;$C$8,$C$8,IF(U678=$C$8,V677+(F678-AL678/$C$23)*$C$21/$C$22,V677+(F678-AL678/$C$23)*$C$21/($C$21+$C$22))))</f>
        <v>1400</v>
      </c>
      <c r="W678" s="203">
        <f>IF(R678&gt;0,0,IF(W677+AL678/$C$23&gt;$F$23,$F$23,W677+AL678/$C$23))</f>
        <v>2.7855377202730285</v>
      </c>
      <c r="X678" s="105" t="str">
        <f>IF(R678=0,"-",FORECAST($C$8,Инклинометрия!$B$2:$B$152,Инклинометрия!$A$2:$A$152))</f>
        <v>-</v>
      </c>
      <c r="Y678" s="105" t="str">
        <f>IF(R678=0,"-",FORECAST($C$8-R678,Инклинометрия!$B$2:$B$152,Инклинометрия!$A$2:$A$152))</f>
        <v>-</v>
      </c>
      <c r="Z678" s="105" t="str">
        <f>IF(R678&gt;0,FORECAST($C$8,Инклинометрия!$B$2:$B$152,Инклинометрия!$A$2:$A$152),IF(V678=$C$8,"-",FORECAST($C$8-V678,Инклинометрия!$B$2:$B$152,Инклинометрия!$A$2:$A$152)))</f>
        <v>-</v>
      </c>
      <c r="AA678" s="105" t="str">
        <f>IF(S678=0,"-",FORECAST($C$8-(S678+V678),Инклинометрия!$B$2:$B$152,Инклинометрия!$A$2:$A$152))</f>
        <v>-</v>
      </c>
      <c r="AB678" s="105">
        <f>FORECAST($C$8+T678,Инклинометрия!$B$2:$B$152,Инклинометрия!$A$2:$A$152)</f>
        <v>1422.3537391657405</v>
      </c>
      <c r="AC678" s="105">
        <f>IF(R678=0,FORECAST($C$6-T678,Инклинометрия!$B$2:$B$152,Инклинометрия!$A$2:$A$152),FORECAST($C$8,Инклинометрия!$B$2:$B$152,Инклинометрия!$A$2:$A$152))</f>
        <v>1332.6462608342592</v>
      </c>
      <c r="AD678" s="107">
        <f>IF(R678=0,FORECAST($C$8,Инклинометрия!$B$2:$B$152,Инклинометрия!$A$2:$A$152),Y678)</f>
        <v>1330</v>
      </c>
      <c r="AE678" s="107">
        <f>FORECAST($C$8-(R678+U678),Инклинометрия!$B$2:$B$152,Инклинометрия!$A$2:$A$152)</f>
        <v>0</v>
      </c>
      <c r="AF678" s="107">
        <f>IF(V678=0,"-",FORECAST($C$8,Инклинометрия!$B$2:$B$152,Инклинометрия!$A$2:$A$152))</f>
        <v>1330</v>
      </c>
      <c r="AG678" s="107">
        <f>IF(V678=0,"-",FORECAST($C$8-V678,Инклинометрия!$B$2:$B$152,Инклинометрия!$A$2:$A$152))</f>
        <v>0</v>
      </c>
      <c r="AH678" s="107">
        <f>IF(W678=0,"-",FORECAST($C$8+W678,Инклинометрия!$B$2:$B$152,Инклинометрия!$A$2:$A$152))</f>
        <v>1332.6462608342592</v>
      </c>
      <c r="AI678" s="107">
        <f>IF(W678=0,"-",FORECAST($C$8,Инклинометрия!$B$2:$B$152,Инклинометрия!$A$2:$A$152))</f>
        <v>1330</v>
      </c>
      <c r="AK678" s="122">
        <f t="shared" si="206"/>
        <v>0</v>
      </c>
      <c r="AL678" s="67">
        <f>AK678*(B678-B677)</f>
        <v>0</v>
      </c>
      <c r="AM678" s="23">
        <f t="shared" si="189"/>
        <v>8.6725204696437436E-2</v>
      </c>
      <c r="AN678" s="26">
        <f>AN677+AK678*(B678-B677)/(2*PI()*$C$5*AN677*$K$13)</f>
        <v>0.15480061813468687</v>
      </c>
      <c r="AO678" s="87">
        <f t="shared" si="200"/>
        <v>145932.55112472404</v>
      </c>
      <c r="AP678" s="87">
        <f>IF(R678+U678&lt;$C$8,0,32*$L$23/$C$12^2*($K$10*R678+$K$8*U678)+32*$L$24/($C$14^2-$C$13^2)*($K$10*S678+$K$8*V678))</f>
        <v>44607.551124724028</v>
      </c>
      <c r="AQ678" s="66">
        <f>R678*$C$11*$C$9+U678*$C$11*$C$10</f>
        <v>14695380</v>
      </c>
      <c r="AR678" s="66">
        <f>S678*$C$11*$C$9+V678*$C$11*$C$10</f>
        <v>14695380</v>
      </c>
      <c r="AS678" s="87">
        <f>$C$11*(T678*$C$9+W678*$C$10)</f>
        <v>792178.05375968735</v>
      </c>
      <c r="AT678" s="45">
        <f t="shared" si="194"/>
        <v>15633490.60488441</v>
      </c>
      <c r="AU678" s="75"/>
    </row>
    <row r="679" spans="2:47" ht="15" thickBot="1" x14ac:dyDescent="0.35">
      <c r="B679" s="41">
        <f t="shared" si="201"/>
        <v>12960</v>
      </c>
      <c r="C679" s="8">
        <f t="shared" si="202"/>
        <v>129.6</v>
      </c>
      <c r="D679" s="73">
        <f t="shared" si="190"/>
        <v>173.34</v>
      </c>
      <c r="E679" s="29">
        <f t="shared" si="207"/>
        <v>42927.118885972188</v>
      </c>
      <c r="F679" s="29">
        <f t="shared" si="203"/>
        <v>66.245553836373062</v>
      </c>
      <c r="G679" s="29">
        <f t="shared" si="204"/>
        <v>88.603428256148959</v>
      </c>
      <c r="H679" s="17">
        <f t="shared" si="205"/>
        <v>57415.021509987455</v>
      </c>
      <c r="I679" s="29">
        <f t="shared" si="195"/>
        <v>2.2250485660981263</v>
      </c>
      <c r="J679" s="29">
        <f t="shared" si="196"/>
        <v>41.69411544073867</v>
      </c>
      <c r="K679" s="32">
        <f>IF((D678+L678+M678-AL678)/($C$21+$C$22)&gt;$C$8,$C$8,(D678+L678+M678-AL678)/($C$21+$C$22))</f>
        <v>1400</v>
      </c>
      <c r="L679" s="97">
        <f t="shared" si="191"/>
        <v>0</v>
      </c>
      <c r="M679" s="96">
        <f t="shared" si="192"/>
        <v>0</v>
      </c>
      <c r="N679" s="98">
        <f t="shared" si="197"/>
        <v>1.7179213529287818</v>
      </c>
      <c r="O679" s="100">
        <f t="shared" si="193"/>
        <v>4.2266987561397071</v>
      </c>
      <c r="P679" s="104">
        <f t="shared" si="198"/>
        <v>18.880500609176615</v>
      </c>
      <c r="Q679" s="102">
        <f t="shared" si="199"/>
        <v>4.9224514715476911E-2</v>
      </c>
      <c r="R679" s="106">
        <f>IF(K679-H678&lt;0,0,K679-H678)</f>
        <v>0</v>
      </c>
      <c r="S679" s="106">
        <f>K679-V679</f>
        <v>0</v>
      </c>
      <c r="T679" s="106">
        <f>IF(R679&gt;0,$C$6-$C$8,IF($C$6-$C$8-W679&lt;0,0,$C$6-$C$8-W679))</f>
        <v>97.214462279726973</v>
      </c>
      <c r="U679" s="107">
        <f>IF(R679=0,IF(U678+(F679-AL679/$C$23)*$C$21/($C$21+$C$22)&gt;$C$8,$C$8,U678+F679*$C$21/($C$21+$C$22)),E679)</f>
        <v>1400</v>
      </c>
      <c r="V679" s="107">
        <f>IF(R679&gt;0,0,IF(V678+(F679-AL679/$C$23)*$C$21/($C$21+$C$22)&gt;$C$8,$C$8,IF(U679=$C$8,V678+(F679-AL679/$C$23)*$C$21/$C$22,V678+(F679-AL679/$C$23)*$C$21/($C$21+$C$22))))</f>
        <v>1400</v>
      </c>
      <c r="W679" s="203">
        <f>IF(R679&gt;0,0,IF(W678+AL679/$C$23&gt;$F$23,$F$23,W678+AL679/$C$23))</f>
        <v>2.7855377202730285</v>
      </c>
      <c r="X679" s="105" t="str">
        <f>IF(R679=0,"-",FORECAST($C$8,Инклинометрия!$B$2:$B$152,Инклинометрия!$A$2:$A$152))</f>
        <v>-</v>
      </c>
      <c r="Y679" s="105" t="str">
        <f>IF(R679=0,"-",FORECAST($C$8-R679,Инклинометрия!$B$2:$B$152,Инклинометрия!$A$2:$A$152))</f>
        <v>-</v>
      </c>
      <c r="Z679" s="105" t="str">
        <f>IF(R679&gt;0,FORECAST($C$8,Инклинометрия!$B$2:$B$152,Инклинометрия!$A$2:$A$152),IF(V679=$C$8,"-",FORECAST($C$8-V679,Инклинометрия!$B$2:$B$152,Инклинометрия!$A$2:$A$152)))</f>
        <v>-</v>
      </c>
      <c r="AA679" s="105" t="str">
        <f>IF(S679=0,"-",FORECAST($C$8-(S679+V679),Инклинометрия!$B$2:$B$152,Инклинометрия!$A$2:$A$152))</f>
        <v>-</v>
      </c>
      <c r="AB679" s="105">
        <f>FORECAST($C$8+T679,Инклинометрия!$B$2:$B$152,Инклинометрия!$A$2:$A$152)</f>
        <v>1422.3537391657405</v>
      </c>
      <c r="AC679" s="105">
        <f>IF(R679=0,FORECAST($C$6-T679,Инклинометрия!$B$2:$B$152,Инклинометрия!$A$2:$A$152),FORECAST($C$8,Инклинометрия!$B$2:$B$152,Инклинометрия!$A$2:$A$152))</f>
        <v>1332.6462608342592</v>
      </c>
      <c r="AD679" s="107">
        <f>IF(R679=0,FORECAST($C$8,Инклинометрия!$B$2:$B$152,Инклинометрия!$A$2:$A$152),Y679)</f>
        <v>1330</v>
      </c>
      <c r="AE679" s="107">
        <f>FORECAST($C$8-(R679+U679),Инклинометрия!$B$2:$B$152,Инклинометрия!$A$2:$A$152)</f>
        <v>0</v>
      </c>
      <c r="AF679" s="107">
        <f>IF(V679=0,"-",FORECAST($C$8,Инклинометрия!$B$2:$B$152,Инклинометрия!$A$2:$A$152))</f>
        <v>1330</v>
      </c>
      <c r="AG679" s="107">
        <f>IF(V679=0,"-",FORECAST($C$8-V679,Инклинометрия!$B$2:$B$152,Инклинометрия!$A$2:$A$152))</f>
        <v>0</v>
      </c>
      <c r="AH679" s="107">
        <f>IF(W679=0,"-",FORECAST($C$8+W679,Инклинометрия!$B$2:$B$152,Инклинометрия!$A$2:$A$152))</f>
        <v>1332.6462608342592</v>
      </c>
      <c r="AI679" s="107">
        <f>IF(W679=0,"-",FORECAST($C$8,Инклинометрия!$B$2:$B$152,Инклинометрия!$A$2:$A$152))</f>
        <v>1330</v>
      </c>
      <c r="AK679" s="122">
        <f t="shared" si="206"/>
        <v>0</v>
      </c>
      <c r="AL679" s="67">
        <f>AK679*(B679-B678)</f>
        <v>0</v>
      </c>
      <c r="AM679" s="23">
        <f t="shared" si="189"/>
        <v>8.6725204696437436E-2</v>
      </c>
      <c r="AN679" s="26">
        <f>AN678+AK679*(B679-B678)/(2*PI()*$C$5*AN678*$K$13)</f>
        <v>0.15480061813468687</v>
      </c>
      <c r="AO679" s="87">
        <f t="shared" si="200"/>
        <v>145932.55112472404</v>
      </c>
      <c r="AP679" s="87">
        <f>IF(R679+U679&lt;$C$8,0,32*$L$23/$C$12^2*($K$10*R679+$K$8*U679)+32*$L$24/($C$14^2-$C$13^2)*($K$10*S679+$K$8*V679))</f>
        <v>44607.551124724028</v>
      </c>
      <c r="AQ679" s="66">
        <f>R679*$C$11*$C$9+U679*$C$11*$C$10</f>
        <v>14695380</v>
      </c>
      <c r="AR679" s="66">
        <f>S679*$C$11*$C$9+V679*$C$11*$C$10</f>
        <v>14695380</v>
      </c>
      <c r="AS679" s="87">
        <f>$C$11*(T679*$C$9+W679*$C$10)</f>
        <v>792178.05375968735</v>
      </c>
      <c r="AT679" s="45">
        <f t="shared" si="194"/>
        <v>15633490.60488441</v>
      </c>
      <c r="AU679" s="75"/>
    </row>
    <row r="680" spans="2:47" ht="15" thickBot="1" x14ac:dyDescent="0.35">
      <c r="B680" s="41">
        <f t="shared" si="201"/>
        <v>12980</v>
      </c>
      <c r="C680" s="8">
        <f t="shared" si="202"/>
        <v>129.80000000000001</v>
      </c>
      <c r="D680" s="73">
        <f t="shared" si="190"/>
        <v>173.60749999999999</v>
      </c>
      <c r="E680" s="29">
        <f t="shared" si="207"/>
        <v>42993.364439808574</v>
      </c>
      <c r="F680" s="29">
        <f t="shared" si="203"/>
        <v>66.245553836382484</v>
      </c>
      <c r="G680" s="29">
        <f t="shared" si="204"/>
        <v>88.603428256161564</v>
      </c>
      <c r="H680" s="17">
        <f t="shared" si="205"/>
        <v>57503.624938243614</v>
      </c>
      <c r="I680" s="29">
        <f t="shared" si="195"/>
        <v>2.2250485660981263</v>
      </c>
      <c r="J680" s="29">
        <f t="shared" si="196"/>
        <v>41.694115440741633</v>
      </c>
      <c r="K680" s="32">
        <f>IF((D679+L679+M679-AL679)/($C$21+$C$22)&gt;$C$8,$C$8,(D679+L679+M679-AL679)/($C$21+$C$22))</f>
        <v>1400</v>
      </c>
      <c r="L680" s="97">
        <f t="shared" si="191"/>
        <v>0</v>
      </c>
      <c r="M680" s="96">
        <f t="shared" si="192"/>
        <v>0</v>
      </c>
      <c r="N680" s="98">
        <f t="shared" si="197"/>
        <v>1.7179213529287818</v>
      </c>
      <c r="O680" s="100">
        <f t="shared" si="193"/>
        <v>4.2266987561397071</v>
      </c>
      <c r="P680" s="104">
        <f t="shared" si="198"/>
        <v>18.880500609176615</v>
      </c>
      <c r="Q680" s="102">
        <f t="shared" si="199"/>
        <v>4.9224514715476911E-2</v>
      </c>
      <c r="R680" s="106">
        <f>IF(K680-H679&lt;0,0,K680-H679)</f>
        <v>0</v>
      </c>
      <c r="S680" s="106">
        <f>K680-V680</f>
        <v>0</v>
      </c>
      <c r="T680" s="106">
        <f>IF(R680&gt;0,$C$6-$C$8,IF($C$6-$C$8-W680&lt;0,0,$C$6-$C$8-W680))</f>
        <v>97.214462279726973</v>
      </c>
      <c r="U680" s="107">
        <f>IF(R680=0,IF(U679+(F680-AL680/$C$23)*$C$21/($C$21+$C$22)&gt;$C$8,$C$8,U679+F680*$C$21/($C$21+$C$22)),E680)</f>
        <v>1400</v>
      </c>
      <c r="V680" s="107">
        <f>IF(R680&gt;0,0,IF(V679+(F680-AL680/$C$23)*$C$21/($C$21+$C$22)&gt;$C$8,$C$8,IF(U680=$C$8,V679+(F680-AL680/$C$23)*$C$21/$C$22,V679+(F680-AL680/$C$23)*$C$21/($C$21+$C$22))))</f>
        <v>1400</v>
      </c>
      <c r="W680" s="203">
        <f>IF(R680&gt;0,0,IF(W679+AL680/$C$23&gt;$F$23,$F$23,W679+AL680/$C$23))</f>
        <v>2.7855377202730285</v>
      </c>
      <c r="X680" s="105" t="str">
        <f>IF(R680=0,"-",FORECAST($C$8,Инклинометрия!$B$2:$B$152,Инклинометрия!$A$2:$A$152))</f>
        <v>-</v>
      </c>
      <c r="Y680" s="105" t="str">
        <f>IF(R680=0,"-",FORECAST($C$8-R680,Инклинометрия!$B$2:$B$152,Инклинометрия!$A$2:$A$152))</f>
        <v>-</v>
      </c>
      <c r="Z680" s="105" t="str">
        <f>IF(R680&gt;0,FORECAST($C$8,Инклинометрия!$B$2:$B$152,Инклинометрия!$A$2:$A$152),IF(V680=$C$8,"-",FORECAST($C$8-V680,Инклинометрия!$B$2:$B$152,Инклинометрия!$A$2:$A$152)))</f>
        <v>-</v>
      </c>
      <c r="AA680" s="105" t="str">
        <f>IF(S680=0,"-",FORECAST($C$8-(S680+V680),Инклинометрия!$B$2:$B$152,Инклинометрия!$A$2:$A$152))</f>
        <v>-</v>
      </c>
      <c r="AB680" s="105">
        <f>FORECAST($C$8+T680,Инклинометрия!$B$2:$B$152,Инклинометрия!$A$2:$A$152)</f>
        <v>1422.3537391657405</v>
      </c>
      <c r="AC680" s="105">
        <f>IF(R680=0,FORECAST($C$6-T680,Инклинометрия!$B$2:$B$152,Инклинометрия!$A$2:$A$152),FORECAST($C$8,Инклинометрия!$B$2:$B$152,Инклинометрия!$A$2:$A$152))</f>
        <v>1332.6462608342592</v>
      </c>
      <c r="AD680" s="107">
        <f>IF(R680=0,FORECAST($C$8,Инклинометрия!$B$2:$B$152,Инклинометрия!$A$2:$A$152),Y680)</f>
        <v>1330</v>
      </c>
      <c r="AE680" s="107">
        <f>FORECAST($C$8-(R680+U680),Инклинометрия!$B$2:$B$152,Инклинометрия!$A$2:$A$152)</f>
        <v>0</v>
      </c>
      <c r="AF680" s="107">
        <f>IF(V680=0,"-",FORECAST($C$8,Инклинометрия!$B$2:$B$152,Инклинометрия!$A$2:$A$152))</f>
        <v>1330</v>
      </c>
      <c r="AG680" s="107">
        <f>IF(V680=0,"-",FORECAST($C$8-V680,Инклинометрия!$B$2:$B$152,Инклинометрия!$A$2:$A$152))</f>
        <v>0</v>
      </c>
      <c r="AH680" s="107">
        <f>IF(W680=0,"-",FORECAST($C$8+W680,Инклинометрия!$B$2:$B$152,Инклинометрия!$A$2:$A$152))</f>
        <v>1332.6462608342592</v>
      </c>
      <c r="AI680" s="107">
        <f>IF(W680=0,"-",FORECAST($C$8,Инклинометрия!$B$2:$B$152,Инклинометрия!$A$2:$A$152))</f>
        <v>1330</v>
      </c>
      <c r="AK680" s="122">
        <f t="shared" si="206"/>
        <v>0</v>
      </c>
      <c r="AL680" s="67">
        <f>AK680*(B680-B679)</f>
        <v>0</v>
      </c>
      <c r="AM680" s="23">
        <f t="shared" si="189"/>
        <v>8.6725204696437436E-2</v>
      </c>
      <c r="AN680" s="26">
        <f>AN679+AK680*(B680-B679)/(2*PI()*$C$5*AN679*$K$13)</f>
        <v>0.15480061813468687</v>
      </c>
      <c r="AO680" s="87">
        <f t="shared" si="200"/>
        <v>145932.55112472404</v>
      </c>
      <c r="AP680" s="87">
        <f>IF(R680+U680&lt;$C$8,0,32*$L$23/$C$12^2*($K$10*R680+$K$8*U680)+32*$L$24/($C$14^2-$C$13^2)*($K$10*S680+$K$8*V680))</f>
        <v>44607.551124724028</v>
      </c>
      <c r="AQ680" s="66">
        <f>R680*$C$11*$C$9+U680*$C$11*$C$10</f>
        <v>14695380</v>
      </c>
      <c r="AR680" s="66">
        <f>S680*$C$11*$C$9+V680*$C$11*$C$10</f>
        <v>14695380</v>
      </c>
      <c r="AS680" s="87">
        <f>$C$11*(T680*$C$9+W680*$C$10)</f>
        <v>792178.05375968735</v>
      </c>
      <c r="AT680" s="45">
        <f t="shared" si="194"/>
        <v>15633490.60488441</v>
      </c>
      <c r="AU680" s="75"/>
    </row>
    <row r="681" spans="2:47" ht="15" thickBot="1" x14ac:dyDescent="0.35">
      <c r="B681" s="41">
        <f t="shared" si="201"/>
        <v>13000</v>
      </c>
      <c r="C681" s="8">
        <f t="shared" si="202"/>
        <v>130</v>
      </c>
      <c r="D681" s="73">
        <f t="shared" si="190"/>
        <v>173.875</v>
      </c>
      <c r="E681" s="29">
        <f t="shared" si="207"/>
        <v>43059.609993644946</v>
      </c>
      <c r="F681" s="29">
        <f t="shared" si="203"/>
        <v>66.245553836373062</v>
      </c>
      <c r="G681" s="29">
        <f t="shared" si="204"/>
        <v>88.603428256148959</v>
      </c>
      <c r="H681" s="17">
        <f t="shared" si="205"/>
        <v>57592.228366499767</v>
      </c>
      <c r="I681" s="29">
        <f t="shared" si="195"/>
        <v>2.2250485660981263</v>
      </c>
      <c r="J681" s="29">
        <f t="shared" si="196"/>
        <v>41.69411544073867</v>
      </c>
      <c r="K681" s="32">
        <f>IF((D680+L680+M680-AL680)/($C$21+$C$22)&gt;$C$8,$C$8,(D680+L680+M680-AL680)/($C$21+$C$22))</f>
        <v>1400</v>
      </c>
      <c r="L681" s="97">
        <f t="shared" si="191"/>
        <v>0</v>
      </c>
      <c r="M681" s="96">
        <f t="shared" si="192"/>
        <v>0</v>
      </c>
      <c r="N681" s="98">
        <f t="shared" si="197"/>
        <v>1.7179213529287818</v>
      </c>
      <c r="O681" s="100">
        <f t="shared" si="193"/>
        <v>4.2266987561397071</v>
      </c>
      <c r="P681" s="104">
        <f t="shared" si="198"/>
        <v>18.880500609176615</v>
      </c>
      <c r="Q681" s="102">
        <f t="shared" si="199"/>
        <v>4.9224514715476911E-2</v>
      </c>
      <c r="R681" s="106">
        <f>IF(K681-H680&lt;0,0,K681-H680)</f>
        <v>0</v>
      </c>
      <c r="S681" s="106">
        <f>K681-V681</f>
        <v>0</v>
      </c>
      <c r="T681" s="106">
        <f>IF(R681&gt;0,$C$6-$C$8,IF($C$6-$C$8-W681&lt;0,0,$C$6-$C$8-W681))</f>
        <v>97.214462279726973</v>
      </c>
      <c r="U681" s="107">
        <f>IF(R681=0,IF(U680+(F681-AL681/$C$23)*$C$21/($C$21+$C$22)&gt;$C$8,$C$8,U680+F681*$C$21/($C$21+$C$22)),E681)</f>
        <v>1400</v>
      </c>
      <c r="V681" s="107">
        <f>IF(R681&gt;0,0,IF(V680+(F681-AL681/$C$23)*$C$21/($C$21+$C$22)&gt;$C$8,$C$8,IF(U681=$C$8,V680+(F681-AL681/$C$23)*$C$21/$C$22,V680+(F681-AL681/$C$23)*$C$21/($C$21+$C$22))))</f>
        <v>1400</v>
      </c>
      <c r="W681" s="203">
        <f>IF(R681&gt;0,0,IF(W680+AL681/$C$23&gt;$F$23,$F$23,W680+AL681/$C$23))</f>
        <v>2.7855377202730285</v>
      </c>
      <c r="X681" s="105" t="str">
        <f>IF(R681=0,"-",FORECAST($C$8,Инклинометрия!$B$2:$B$152,Инклинометрия!$A$2:$A$152))</f>
        <v>-</v>
      </c>
      <c r="Y681" s="105" t="str">
        <f>IF(R681=0,"-",FORECAST($C$8-R681,Инклинометрия!$B$2:$B$152,Инклинометрия!$A$2:$A$152))</f>
        <v>-</v>
      </c>
      <c r="Z681" s="105" t="str">
        <f>IF(R681&gt;0,FORECAST($C$8,Инклинометрия!$B$2:$B$152,Инклинометрия!$A$2:$A$152),IF(V681=$C$8,"-",FORECAST($C$8-V681,Инклинометрия!$B$2:$B$152,Инклинометрия!$A$2:$A$152)))</f>
        <v>-</v>
      </c>
      <c r="AA681" s="105" t="str">
        <f>IF(S681=0,"-",FORECAST($C$8-(S681+V681),Инклинометрия!$B$2:$B$152,Инклинометрия!$A$2:$A$152))</f>
        <v>-</v>
      </c>
      <c r="AB681" s="105">
        <f>FORECAST($C$8+T681,Инклинометрия!$B$2:$B$152,Инклинометрия!$A$2:$A$152)</f>
        <v>1422.3537391657405</v>
      </c>
      <c r="AC681" s="105">
        <f>IF(R681=0,FORECAST($C$6-T681,Инклинометрия!$B$2:$B$152,Инклинометрия!$A$2:$A$152),FORECAST($C$8,Инклинометрия!$B$2:$B$152,Инклинометрия!$A$2:$A$152))</f>
        <v>1332.6462608342592</v>
      </c>
      <c r="AD681" s="107">
        <f>IF(R681=0,FORECAST($C$8,Инклинометрия!$B$2:$B$152,Инклинометрия!$A$2:$A$152),Y681)</f>
        <v>1330</v>
      </c>
      <c r="AE681" s="107">
        <f>FORECAST($C$8-(R681+U681),Инклинометрия!$B$2:$B$152,Инклинометрия!$A$2:$A$152)</f>
        <v>0</v>
      </c>
      <c r="AF681" s="107">
        <f>IF(V681=0,"-",FORECAST($C$8,Инклинометрия!$B$2:$B$152,Инклинометрия!$A$2:$A$152))</f>
        <v>1330</v>
      </c>
      <c r="AG681" s="107">
        <f>IF(V681=0,"-",FORECAST($C$8-V681,Инклинометрия!$B$2:$B$152,Инклинометрия!$A$2:$A$152))</f>
        <v>0</v>
      </c>
      <c r="AH681" s="107">
        <f>IF(W681=0,"-",FORECAST($C$8+W681,Инклинометрия!$B$2:$B$152,Инклинометрия!$A$2:$A$152))</f>
        <v>1332.6462608342592</v>
      </c>
      <c r="AI681" s="107">
        <f>IF(W681=0,"-",FORECAST($C$8,Инклинометрия!$B$2:$B$152,Инклинометрия!$A$2:$A$152))</f>
        <v>1330</v>
      </c>
      <c r="AK681" s="122">
        <f t="shared" si="206"/>
        <v>0</v>
      </c>
      <c r="AL681" s="67">
        <f>AK681*(B681-B680)</f>
        <v>0</v>
      </c>
      <c r="AM681" s="23">
        <f t="shared" ref="AM681:AM744" si="208">AL681+AM680</f>
        <v>8.6725204696437436E-2</v>
      </c>
      <c r="AN681" s="26">
        <f>AN680+AK681*(B681-B680)/(2*PI()*$C$5*AN680*$K$13)</f>
        <v>0.15480061813468687</v>
      </c>
      <c r="AO681" s="87">
        <f t="shared" si="200"/>
        <v>145932.55112472404</v>
      </c>
      <c r="AP681" s="87">
        <f>IF(R681+U681&lt;$C$8,0,32*$L$23/$C$12^2*($K$10*R681+$K$8*U681)+32*$L$24/($C$14^2-$C$13^2)*($K$10*S681+$K$8*V681))</f>
        <v>44607.551124724028</v>
      </c>
      <c r="AQ681" s="66">
        <f>R681*$C$11*$C$9+U681*$C$11*$C$10</f>
        <v>14695380</v>
      </c>
      <c r="AR681" s="66">
        <f>S681*$C$11*$C$9+V681*$C$11*$C$10</f>
        <v>14695380</v>
      </c>
      <c r="AS681" s="87">
        <f>$C$11*(T681*$C$9+W681*$C$10)</f>
        <v>792178.05375968735</v>
      </c>
      <c r="AT681" s="45">
        <f t="shared" si="194"/>
        <v>15633490.60488441</v>
      </c>
      <c r="AU681" s="75"/>
    </row>
    <row r="682" spans="2:47" ht="15" thickBot="1" x14ac:dyDescent="0.35">
      <c r="B682" s="41">
        <f t="shared" si="201"/>
        <v>13020</v>
      </c>
      <c r="C682" s="8">
        <f t="shared" si="202"/>
        <v>130.19999999999999</v>
      </c>
      <c r="D682" s="73">
        <f t="shared" si="190"/>
        <v>174.14250000000001</v>
      </c>
      <c r="E682" s="29">
        <f t="shared" si="207"/>
        <v>43125.855547481318</v>
      </c>
      <c r="F682" s="29">
        <f t="shared" si="203"/>
        <v>66.245553836373062</v>
      </c>
      <c r="G682" s="29">
        <f t="shared" si="204"/>
        <v>88.603428256148959</v>
      </c>
      <c r="H682" s="17">
        <f t="shared" si="205"/>
        <v>57680.831794755919</v>
      </c>
      <c r="I682" s="29">
        <f t="shared" si="195"/>
        <v>2.2250485660981263</v>
      </c>
      <c r="J682" s="29">
        <f t="shared" si="196"/>
        <v>41.69411544073867</v>
      </c>
      <c r="K682" s="32">
        <f>IF((D681+L681+M681-AL681)/($C$21+$C$22)&gt;$C$8,$C$8,(D681+L681+M681-AL681)/($C$21+$C$22))</f>
        <v>1400</v>
      </c>
      <c r="L682" s="97">
        <f t="shared" si="191"/>
        <v>0</v>
      </c>
      <c r="M682" s="96">
        <f t="shared" si="192"/>
        <v>0</v>
      </c>
      <c r="N682" s="98">
        <f t="shared" si="197"/>
        <v>1.7179213529287818</v>
      </c>
      <c r="O682" s="100">
        <f t="shared" si="193"/>
        <v>4.2266987561397071</v>
      </c>
      <c r="P682" s="104">
        <f t="shared" si="198"/>
        <v>18.880500609176615</v>
      </c>
      <c r="Q682" s="102">
        <f t="shared" si="199"/>
        <v>4.9224514715476911E-2</v>
      </c>
      <c r="R682" s="106">
        <f>IF(K682-H681&lt;0,0,K682-H681)</f>
        <v>0</v>
      </c>
      <c r="S682" s="106">
        <f>K682-V682</f>
        <v>0</v>
      </c>
      <c r="T682" s="106">
        <f>IF(R682&gt;0,$C$6-$C$8,IF($C$6-$C$8-W682&lt;0,0,$C$6-$C$8-W682))</f>
        <v>97.214462279726973</v>
      </c>
      <c r="U682" s="107">
        <f>IF(R682=0,IF(U681+(F682-AL682/$C$23)*$C$21/($C$21+$C$22)&gt;$C$8,$C$8,U681+F682*$C$21/($C$21+$C$22)),E682)</f>
        <v>1400</v>
      </c>
      <c r="V682" s="107">
        <f>IF(R682&gt;0,0,IF(V681+(F682-AL682/$C$23)*$C$21/($C$21+$C$22)&gt;$C$8,$C$8,IF(U682=$C$8,V681+(F682-AL682/$C$23)*$C$21/$C$22,V681+(F682-AL682/$C$23)*$C$21/($C$21+$C$22))))</f>
        <v>1400</v>
      </c>
      <c r="W682" s="203">
        <f>IF(R682&gt;0,0,IF(W681+AL682/$C$23&gt;$F$23,$F$23,W681+AL682/$C$23))</f>
        <v>2.7855377202730285</v>
      </c>
      <c r="X682" s="105" t="str">
        <f>IF(R682=0,"-",FORECAST($C$8,Инклинометрия!$B$2:$B$152,Инклинометрия!$A$2:$A$152))</f>
        <v>-</v>
      </c>
      <c r="Y682" s="105" t="str">
        <f>IF(R682=0,"-",FORECAST($C$8-R682,Инклинометрия!$B$2:$B$152,Инклинометрия!$A$2:$A$152))</f>
        <v>-</v>
      </c>
      <c r="Z682" s="105" t="str">
        <f>IF(R682&gt;0,FORECAST($C$8,Инклинометрия!$B$2:$B$152,Инклинометрия!$A$2:$A$152),IF(V682=$C$8,"-",FORECAST($C$8-V682,Инклинометрия!$B$2:$B$152,Инклинометрия!$A$2:$A$152)))</f>
        <v>-</v>
      </c>
      <c r="AA682" s="105" t="str">
        <f>IF(S682=0,"-",FORECAST($C$8-(S682+V682),Инклинометрия!$B$2:$B$152,Инклинометрия!$A$2:$A$152))</f>
        <v>-</v>
      </c>
      <c r="AB682" s="105">
        <f>FORECAST($C$8+T682,Инклинометрия!$B$2:$B$152,Инклинометрия!$A$2:$A$152)</f>
        <v>1422.3537391657405</v>
      </c>
      <c r="AC682" s="105">
        <f>IF(R682=0,FORECAST($C$6-T682,Инклинометрия!$B$2:$B$152,Инклинометрия!$A$2:$A$152),FORECAST($C$8,Инклинометрия!$B$2:$B$152,Инклинометрия!$A$2:$A$152))</f>
        <v>1332.6462608342592</v>
      </c>
      <c r="AD682" s="107">
        <f>IF(R682=0,FORECAST($C$8,Инклинометрия!$B$2:$B$152,Инклинометрия!$A$2:$A$152),Y682)</f>
        <v>1330</v>
      </c>
      <c r="AE682" s="107">
        <f>FORECAST($C$8-(R682+U682),Инклинометрия!$B$2:$B$152,Инклинометрия!$A$2:$A$152)</f>
        <v>0</v>
      </c>
      <c r="AF682" s="107">
        <f>IF(V682=0,"-",FORECAST($C$8,Инклинометрия!$B$2:$B$152,Инклинометрия!$A$2:$A$152))</f>
        <v>1330</v>
      </c>
      <c r="AG682" s="107">
        <f>IF(V682=0,"-",FORECAST($C$8-V682,Инклинометрия!$B$2:$B$152,Инклинометрия!$A$2:$A$152))</f>
        <v>0</v>
      </c>
      <c r="AH682" s="107">
        <f>IF(W682=0,"-",FORECAST($C$8+W682,Инклинометрия!$B$2:$B$152,Инклинометрия!$A$2:$A$152))</f>
        <v>1332.6462608342592</v>
      </c>
      <c r="AI682" s="107">
        <f>IF(W682=0,"-",FORECAST($C$8,Инклинометрия!$B$2:$B$152,Инклинометрия!$A$2:$A$152))</f>
        <v>1330</v>
      </c>
      <c r="AK682" s="122">
        <f t="shared" si="206"/>
        <v>0</v>
      </c>
      <c r="AL682" s="67">
        <f>AK682*(B682-B681)</f>
        <v>0</v>
      </c>
      <c r="AM682" s="23">
        <f t="shared" si="208"/>
        <v>8.6725204696437436E-2</v>
      </c>
      <c r="AN682" s="26">
        <f>AN681+AK682*(B682-B681)/(2*PI()*$C$5*AN681*$K$13)</f>
        <v>0.15480061813468687</v>
      </c>
      <c r="AO682" s="87">
        <f t="shared" si="200"/>
        <v>145932.55112472404</v>
      </c>
      <c r="AP682" s="87">
        <f>IF(R682+U682&lt;$C$8,0,32*$L$23/$C$12^2*($K$10*R682+$K$8*U682)+32*$L$24/($C$14^2-$C$13^2)*($K$10*S682+$K$8*V682))</f>
        <v>44607.551124724028</v>
      </c>
      <c r="AQ682" s="66">
        <f>R682*$C$11*$C$9+U682*$C$11*$C$10</f>
        <v>14695380</v>
      </c>
      <c r="AR682" s="66">
        <f>S682*$C$11*$C$9+V682*$C$11*$C$10</f>
        <v>14695380</v>
      </c>
      <c r="AS682" s="87">
        <f>$C$11*(T682*$C$9+W682*$C$10)</f>
        <v>792178.05375968735</v>
      </c>
      <c r="AT682" s="45">
        <f t="shared" si="194"/>
        <v>15633490.60488441</v>
      </c>
      <c r="AU682" s="75"/>
    </row>
    <row r="683" spans="2:47" ht="15" thickBot="1" x14ac:dyDescent="0.35">
      <c r="B683" s="41">
        <f t="shared" si="201"/>
        <v>13040</v>
      </c>
      <c r="C683" s="8">
        <f t="shared" si="202"/>
        <v>130.4</v>
      </c>
      <c r="D683" s="73">
        <f t="shared" si="190"/>
        <v>174.41</v>
      </c>
      <c r="E683" s="29">
        <f t="shared" si="207"/>
        <v>43192.101101317698</v>
      </c>
      <c r="F683" s="29">
        <f t="shared" si="203"/>
        <v>66.245553836382484</v>
      </c>
      <c r="G683" s="29">
        <f t="shared" si="204"/>
        <v>88.603428256161564</v>
      </c>
      <c r="H683" s="17">
        <f t="shared" si="205"/>
        <v>57769.435223012078</v>
      </c>
      <c r="I683" s="29">
        <f t="shared" si="195"/>
        <v>2.2250485660981263</v>
      </c>
      <c r="J683" s="29">
        <f t="shared" si="196"/>
        <v>41.694115440741633</v>
      </c>
      <c r="K683" s="32">
        <f>IF((D682+L682+M682-AL682)/($C$21+$C$22)&gt;$C$8,$C$8,(D682+L682+M682-AL682)/($C$21+$C$22))</f>
        <v>1400</v>
      </c>
      <c r="L683" s="97">
        <f t="shared" si="191"/>
        <v>0</v>
      </c>
      <c r="M683" s="96">
        <f t="shared" si="192"/>
        <v>0</v>
      </c>
      <c r="N683" s="98">
        <f t="shared" si="197"/>
        <v>1.7179213529287818</v>
      </c>
      <c r="O683" s="100">
        <f t="shared" si="193"/>
        <v>4.2266987561397071</v>
      </c>
      <c r="P683" s="104">
        <f t="shared" si="198"/>
        <v>18.880500609176615</v>
      </c>
      <c r="Q683" s="102">
        <f t="shared" si="199"/>
        <v>4.9224514715476911E-2</v>
      </c>
      <c r="R683" s="106">
        <f>IF(K683-H682&lt;0,0,K683-H682)</f>
        <v>0</v>
      </c>
      <c r="S683" s="106">
        <f>K683-V683</f>
        <v>0</v>
      </c>
      <c r="T683" s="106">
        <f>IF(R683&gt;0,$C$6-$C$8,IF($C$6-$C$8-W683&lt;0,0,$C$6-$C$8-W683))</f>
        <v>97.214462279726973</v>
      </c>
      <c r="U683" s="107">
        <f>IF(R683=0,IF(U682+(F683-AL683/$C$23)*$C$21/($C$21+$C$22)&gt;$C$8,$C$8,U682+F683*$C$21/($C$21+$C$22)),E683)</f>
        <v>1400</v>
      </c>
      <c r="V683" s="107">
        <f>IF(R683&gt;0,0,IF(V682+(F683-AL683/$C$23)*$C$21/($C$21+$C$22)&gt;$C$8,$C$8,IF(U683=$C$8,V682+(F683-AL683/$C$23)*$C$21/$C$22,V682+(F683-AL683/$C$23)*$C$21/($C$21+$C$22))))</f>
        <v>1400</v>
      </c>
      <c r="W683" s="203">
        <f>IF(R683&gt;0,0,IF(W682+AL683/$C$23&gt;$F$23,$F$23,W682+AL683/$C$23))</f>
        <v>2.7855377202730285</v>
      </c>
      <c r="X683" s="105" t="str">
        <f>IF(R683=0,"-",FORECAST($C$8,Инклинометрия!$B$2:$B$152,Инклинометрия!$A$2:$A$152))</f>
        <v>-</v>
      </c>
      <c r="Y683" s="105" t="str">
        <f>IF(R683=0,"-",FORECAST($C$8-R683,Инклинометрия!$B$2:$B$152,Инклинометрия!$A$2:$A$152))</f>
        <v>-</v>
      </c>
      <c r="Z683" s="105" t="str">
        <f>IF(R683&gt;0,FORECAST($C$8,Инклинометрия!$B$2:$B$152,Инклинометрия!$A$2:$A$152),IF(V683=$C$8,"-",FORECAST($C$8-V683,Инклинометрия!$B$2:$B$152,Инклинометрия!$A$2:$A$152)))</f>
        <v>-</v>
      </c>
      <c r="AA683" s="105" t="str">
        <f>IF(S683=0,"-",FORECAST($C$8-(S683+V683),Инклинометрия!$B$2:$B$152,Инклинометрия!$A$2:$A$152))</f>
        <v>-</v>
      </c>
      <c r="AB683" s="105">
        <f>FORECAST($C$8+T683,Инклинометрия!$B$2:$B$152,Инклинометрия!$A$2:$A$152)</f>
        <v>1422.3537391657405</v>
      </c>
      <c r="AC683" s="105">
        <f>IF(R683=0,FORECAST($C$6-T683,Инклинометрия!$B$2:$B$152,Инклинометрия!$A$2:$A$152),FORECAST($C$8,Инклинометрия!$B$2:$B$152,Инклинометрия!$A$2:$A$152))</f>
        <v>1332.6462608342592</v>
      </c>
      <c r="AD683" s="107">
        <f>IF(R683=0,FORECAST($C$8,Инклинометрия!$B$2:$B$152,Инклинометрия!$A$2:$A$152),Y683)</f>
        <v>1330</v>
      </c>
      <c r="AE683" s="107">
        <f>FORECAST($C$8-(R683+U683),Инклинометрия!$B$2:$B$152,Инклинометрия!$A$2:$A$152)</f>
        <v>0</v>
      </c>
      <c r="AF683" s="107">
        <f>IF(V683=0,"-",FORECAST($C$8,Инклинометрия!$B$2:$B$152,Инклинометрия!$A$2:$A$152))</f>
        <v>1330</v>
      </c>
      <c r="AG683" s="107">
        <f>IF(V683=0,"-",FORECAST($C$8-V683,Инклинометрия!$B$2:$B$152,Инклинометрия!$A$2:$A$152))</f>
        <v>0</v>
      </c>
      <c r="AH683" s="107">
        <f>IF(W683=0,"-",FORECAST($C$8+W683,Инклинометрия!$B$2:$B$152,Инклинометрия!$A$2:$A$152))</f>
        <v>1332.6462608342592</v>
      </c>
      <c r="AI683" s="107">
        <f>IF(W683=0,"-",FORECAST($C$8,Инклинометрия!$B$2:$B$152,Инклинометрия!$A$2:$A$152))</f>
        <v>1330</v>
      </c>
      <c r="AK683" s="122">
        <f t="shared" si="206"/>
        <v>0</v>
      </c>
      <c r="AL683" s="67">
        <f>AK683*(B683-B682)</f>
        <v>0</v>
      </c>
      <c r="AM683" s="23">
        <f t="shared" si="208"/>
        <v>8.6725204696437436E-2</v>
      </c>
      <c r="AN683" s="26">
        <f>AN682+AK683*(B683-B682)/(2*PI()*$C$5*AN682*$K$13)</f>
        <v>0.15480061813468687</v>
      </c>
      <c r="AO683" s="87">
        <f t="shared" si="200"/>
        <v>145932.55112472404</v>
      </c>
      <c r="AP683" s="87">
        <f>IF(R683+U683&lt;$C$8,0,32*$L$23/$C$12^2*($K$10*R683+$K$8*U683)+32*$L$24/($C$14^2-$C$13^2)*($K$10*S683+$K$8*V683))</f>
        <v>44607.551124724028</v>
      </c>
      <c r="AQ683" s="66">
        <f>R683*$C$11*$C$9+U683*$C$11*$C$10</f>
        <v>14695380</v>
      </c>
      <c r="AR683" s="66">
        <f>S683*$C$11*$C$9+V683*$C$11*$C$10</f>
        <v>14695380</v>
      </c>
      <c r="AS683" s="87">
        <f>$C$11*(T683*$C$9+W683*$C$10)</f>
        <v>792178.05375968735</v>
      </c>
      <c r="AT683" s="45">
        <f t="shared" si="194"/>
        <v>15633490.60488441</v>
      </c>
      <c r="AU683" s="75"/>
    </row>
    <row r="684" spans="2:47" ht="15" thickBot="1" x14ac:dyDescent="0.35">
      <c r="B684" s="41">
        <f t="shared" si="201"/>
        <v>13060</v>
      </c>
      <c r="C684" s="8">
        <f t="shared" si="202"/>
        <v>130.6</v>
      </c>
      <c r="D684" s="73">
        <f t="shared" si="190"/>
        <v>174.67750000000001</v>
      </c>
      <c r="E684" s="29">
        <f t="shared" si="207"/>
        <v>43258.346655154077</v>
      </c>
      <c r="F684" s="29">
        <f t="shared" si="203"/>
        <v>66.245553836373062</v>
      </c>
      <c r="G684" s="29">
        <f t="shared" si="204"/>
        <v>88.603428256148959</v>
      </c>
      <c r="H684" s="17">
        <f t="shared" si="205"/>
        <v>57858.038651268231</v>
      </c>
      <c r="I684" s="29">
        <f t="shared" si="195"/>
        <v>2.2250485660981263</v>
      </c>
      <c r="J684" s="29">
        <f t="shared" si="196"/>
        <v>41.69411544073867</v>
      </c>
      <c r="K684" s="32">
        <f>IF((D683+L683+M683-AL683)/($C$21+$C$22)&gt;$C$8,$C$8,(D683+L683+M683-AL683)/($C$21+$C$22))</f>
        <v>1400</v>
      </c>
      <c r="L684" s="97">
        <f t="shared" si="191"/>
        <v>0</v>
      </c>
      <c r="M684" s="96">
        <f t="shared" si="192"/>
        <v>0</v>
      </c>
      <c r="N684" s="98">
        <f t="shared" si="197"/>
        <v>1.7179213529287818</v>
      </c>
      <c r="O684" s="100">
        <f t="shared" si="193"/>
        <v>4.2266987561397071</v>
      </c>
      <c r="P684" s="104">
        <f t="shared" si="198"/>
        <v>18.880500609176615</v>
      </c>
      <c r="Q684" s="102">
        <f t="shared" si="199"/>
        <v>4.9224514715476911E-2</v>
      </c>
      <c r="R684" s="106">
        <f>IF(K684-H683&lt;0,0,K684-H683)</f>
        <v>0</v>
      </c>
      <c r="S684" s="106">
        <f>K684-V684</f>
        <v>0</v>
      </c>
      <c r="T684" s="106">
        <f>IF(R684&gt;0,$C$6-$C$8,IF($C$6-$C$8-W684&lt;0,0,$C$6-$C$8-W684))</f>
        <v>97.214462279726973</v>
      </c>
      <c r="U684" s="107">
        <f>IF(R684=0,IF(U683+(F684-AL684/$C$23)*$C$21/($C$21+$C$22)&gt;$C$8,$C$8,U683+F684*$C$21/($C$21+$C$22)),E684)</f>
        <v>1400</v>
      </c>
      <c r="V684" s="107">
        <f>IF(R684&gt;0,0,IF(V683+(F684-AL684/$C$23)*$C$21/($C$21+$C$22)&gt;$C$8,$C$8,IF(U684=$C$8,V683+(F684-AL684/$C$23)*$C$21/$C$22,V683+(F684-AL684/$C$23)*$C$21/($C$21+$C$22))))</f>
        <v>1400</v>
      </c>
      <c r="W684" s="203">
        <f>IF(R684&gt;0,0,IF(W683+AL684/$C$23&gt;$F$23,$F$23,W683+AL684/$C$23))</f>
        <v>2.7855377202730285</v>
      </c>
      <c r="X684" s="105" t="str">
        <f>IF(R684=0,"-",FORECAST($C$8,Инклинометрия!$B$2:$B$152,Инклинометрия!$A$2:$A$152))</f>
        <v>-</v>
      </c>
      <c r="Y684" s="105" t="str">
        <f>IF(R684=0,"-",FORECAST($C$8-R684,Инклинометрия!$B$2:$B$152,Инклинометрия!$A$2:$A$152))</f>
        <v>-</v>
      </c>
      <c r="Z684" s="105" t="str">
        <f>IF(R684&gt;0,FORECAST($C$8,Инклинометрия!$B$2:$B$152,Инклинометрия!$A$2:$A$152),IF(V684=$C$8,"-",FORECAST($C$8-V684,Инклинометрия!$B$2:$B$152,Инклинометрия!$A$2:$A$152)))</f>
        <v>-</v>
      </c>
      <c r="AA684" s="105" t="str">
        <f>IF(S684=0,"-",FORECAST($C$8-(S684+V684),Инклинометрия!$B$2:$B$152,Инклинометрия!$A$2:$A$152))</f>
        <v>-</v>
      </c>
      <c r="AB684" s="105">
        <f>FORECAST($C$8+T684,Инклинометрия!$B$2:$B$152,Инклинометрия!$A$2:$A$152)</f>
        <v>1422.3537391657405</v>
      </c>
      <c r="AC684" s="105">
        <f>IF(R684=0,FORECAST($C$6-T684,Инклинометрия!$B$2:$B$152,Инклинометрия!$A$2:$A$152),FORECAST($C$8,Инклинометрия!$B$2:$B$152,Инклинометрия!$A$2:$A$152))</f>
        <v>1332.6462608342592</v>
      </c>
      <c r="AD684" s="107">
        <f>IF(R684=0,FORECAST($C$8,Инклинометрия!$B$2:$B$152,Инклинометрия!$A$2:$A$152),Y684)</f>
        <v>1330</v>
      </c>
      <c r="AE684" s="107">
        <f>FORECAST($C$8-(R684+U684),Инклинометрия!$B$2:$B$152,Инклинометрия!$A$2:$A$152)</f>
        <v>0</v>
      </c>
      <c r="AF684" s="107">
        <f>IF(V684=0,"-",FORECAST($C$8,Инклинометрия!$B$2:$B$152,Инклинометрия!$A$2:$A$152))</f>
        <v>1330</v>
      </c>
      <c r="AG684" s="107">
        <f>IF(V684=0,"-",FORECAST($C$8-V684,Инклинометрия!$B$2:$B$152,Инклинометрия!$A$2:$A$152))</f>
        <v>0</v>
      </c>
      <c r="AH684" s="107">
        <f>IF(W684=0,"-",FORECAST($C$8+W684,Инклинометрия!$B$2:$B$152,Инклинометрия!$A$2:$A$152))</f>
        <v>1332.6462608342592</v>
      </c>
      <c r="AI684" s="107">
        <f>IF(W684=0,"-",FORECAST($C$8,Инклинометрия!$B$2:$B$152,Инклинометрия!$A$2:$A$152))</f>
        <v>1330</v>
      </c>
      <c r="AK684" s="122">
        <f t="shared" si="206"/>
        <v>0</v>
      </c>
      <c r="AL684" s="67">
        <f>AK684*(B684-B683)</f>
        <v>0</v>
      </c>
      <c r="AM684" s="23">
        <f t="shared" si="208"/>
        <v>8.6725204696437436E-2</v>
      </c>
      <c r="AN684" s="26">
        <f>AN683+AK684*(B684-B683)/(2*PI()*$C$5*AN683*$K$13)</f>
        <v>0.15480061813468687</v>
      </c>
      <c r="AO684" s="87">
        <f t="shared" si="200"/>
        <v>145932.55112472404</v>
      </c>
      <c r="AP684" s="87">
        <f>IF(R684+U684&lt;$C$8,0,32*$L$23/$C$12^2*($K$10*R684+$K$8*U684)+32*$L$24/($C$14^2-$C$13^2)*($K$10*S684+$K$8*V684))</f>
        <v>44607.551124724028</v>
      </c>
      <c r="AQ684" s="66">
        <f>R684*$C$11*$C$9+U684*$C$11*$C$10</f>
        <v>14695380</v>
      </c>
      <c r="AR684" s="66">
        <f>S684*$C$11*$C$9+V684*$C$11*$C$10</f>
        <v>14695380</v>
      </c>
      <c r="AS684" s="87">
        <f>$C$11*(T684*$C$9+W684*$C$10)</f>
        <v>792178.05375968735</v>
      </c>
      <c r="AT684" s="45">
        <f t="shared" si="194"/>
        <v>15633490.60488441</v>
      </c>
      <c r="AU684" s="75"/>
    </row>
    <row r="685" spans="2:47" ht="15" thickBot="1" x14ac:dyDescent="0.35">
      <c r="B685" s="41">
        <f t="shared" si="201"/>
        <v>13080</v>
      </c>
      <c r="C685" s="8">
        <f t="shared" si="202"/>
        <v>130.80000000000001</v>
      </c>
      <c r="D685" s="73">
        <f t="shared" si="190"/>
        <v>174.94499999999999</v>
      </c>
      <c r="E685" s="29">
        <f t="shared" si="207"/>
        <v>43324.592208990456</v>
      </c>
      <c r="F685" s="29">
        <f t="shared" si="203"/>
        <v>66.245553836382484</v>
      </c>
      <c r="G685" s="29">
        <f t="shared" si="204"/>
        <v>88.603428256161564</v>
      </c>
      <c r="H685" s="17">
        <f t="shared" si="205"/>
        <v>57946.64207952439</v>
      </c>
      <c r="I685" s="29">
        <f t="shared" si="195"/>
        <v>2.2250485660981263</v>
      </c>
      <c r="J685" s="29">
        <f t="shared" si="196"/>
        <v>41.694115440741633</v>
      </c>
      <c r="K685" s="32">
        <f>IF((D684+L684+M684-AL684)/($C$21+$C$22)&gt;$C$8,$C$8,(D684+L684+M684-AL684)/($C$21+$C$22))</f>
        <v>1400</v>
      </c>
      <c r="L685" s="97">
        <f t="shared" si="191"/>
        <v>0</v>
      </c>
      <c r="M685" s="96">
        <f t="shared" si="192"/>
        <v>0</v>
      </c>
      <c r="N685" s="98">
        <f t="shared" si="197"/>
        <v>1.7179213529287818</v>
      </c>
      <c r="O685" s="100">
        <f t="shared" si="193"/>
        <v>4.2266987561397071</v>
      </c>
      <c r="P685" s="104">
        <f t="shared" si="198"/>
        <v>18.880500609176615</v>
      </c>
      <c r="Q685" s="102">
        <f t="shared" si="199"/>
        <v>4.9224514715476911E-2</v>
      </c>
      <c r="R685" s="106">
        <f>IF(K685-H684&lt;0,0,K685-H684)</f>
        <v>0</v>
      </c>
      <c r="S685" s="106">
        <f>K685-V685</f>
        <v>0</v>
      </c>
      <c r="T685" s="106">
        <f>IF(R685&gt;0,$C$6-$C$8,IF($C$6-$C$8-W685&lt;0,0,$C$6-$C$8-W685))</f>
        <v>97.214462279726973</v>
      </c>
      <c r="U685" s="107">
        <f>IF(R685=0,IF(U684+(F685-AL685/$C$23)*$C$21/($C$21+$C$22)&gt;$C$8,$C$8,U684+F685*$C$21/($C$21+$C$22)),E685)</f>
        <v>1400</v>
      </c>
      <c r="V685" s="107">
        <f>IF(R685&gt;0,0,IF(V684+(F685-AL685/$C$23)*$C$21/($C$21+$C$22)&gt;$C$8,$C$8,IF(U685=$C$8,V684+(F685-AL685/$C$23)*$C$21/$C$22,V684+(F685-AL685/$C$23)*$C$21/($C$21+$C$22))))</f>
        <v>1400</v>
      </c>
      <c r="W685" s="203">
        <f>IF(R685&gt;0,0,IF(W684+AL685/$C$23&gt;$F$23,$F$23,W684+AL685/$C$23))</f>
        <v>2.7855377202730285</v>
      </c>
      <c r="X685" s="105" t="str">
        <f>IF(R685=0,"-",FORECAST($C$8,Инклинометрия!$B$2:$B$152,Инклинометрия!$A$2:$A$152))</f>
        <v>-</v>
      </c>
      <c r="Y685" s="105" t="str">
        <f>IF(R685=0,"-",FORECAST($C$8-R685,Инклинометрия!$B$2:$B$152,Инклинометрия!$A$2:$A$152))</f>
        <v>-</v>
      </c>
      <c r="Z685" s="105" t="str">
        <f>IF(R685&gt;0,FORECAST($C$8,Инклинометрия!$B$2:$B$152,Инклинометрия!$A$2:$A$152),IF(V685=$C$8,"-",FORECAST($C$8-V685,Инклинометрия!$B$2:$B$152,Инклинометрия!$A$2:$A$152)))</f>
        <v>-</v>
      </c>
      <c r="AA685" s="105" t="str">
        <f>IF(S685=0,"-",FORECAST($C$8-(S685+V685),Инклинометрия!$B$2:$B$152,Инклинометрия!$A$2:$A$152))</f>
        <v>-</v>
      </c>
      <c r="AB685" s="105">
        <f>FORECAST($C$8+T685,Инклинометрия!$B$2:$B$152,Инклинометрия!$A$2:$A$152)</f>
        <v>1422.3537391657405</v>
      </c>
      <c r="AC685" s="105">
        <f>IF(R685=0,FORECAST($C$6-T685,Инклинометрия!$B$2:$B$152,Инклинометрия!$A$2:$A$152),FORECAST($C$8,Инклинометрия!$B$2:$B$152,Инклинометрия!$A$2:$A$152))</f>
        <v>1332.6462608342592</v>
      </c>
      <c r="AD685" s="107">
        <f>IF(R685=0,FORECAST($C$8,Инклинометрия!$B$2:$B$152,Инклинометрия!$A$2:$A$152),Y685)</f>
        <v>1330</v>
      </c>
      <c r="AE685" s="107">
        <f>FORECAST($C$8-(R685+U685),Инклинометрия!$B$2:$B$152,Инклинометрия!$A$2:$A$152)</f>
        <v>0</v>
      </c>
      <c r="AF685" s="107">
        <f>IF(V685=0,"-",FORECAST($C$8,Инклинометрия!$B$2:$B$152,Инклинометрия!$A$2:$A$152))</f>
        <v>1330</v>
      </c>
      <c r="AG685" s="107">
        <f>IF(V685=0,"-",FORECAST($C$8-V685,Инклинометрия!$B$2:$B$152,Инклинометрия!$A$2:$A$152))</f>
        <v>0</v>
      </c>
      <c r="AH685" s="107">
        <f>IF(W685=0,"-",FORECAST($C$8+W685,Инклинометрия!$B$2:$B$152,Инклинометрия!$A$2:$A$152))</f>
        <v>1332.6462608342592</v>
      </c>
      <c r="AI685" s="107">
        <f>IF(W685=0,"-",FORECAST($C$8,Инклинометрия!$B$2:$B$152,Инклинометрия!$A$2:$A$152))</f>
        <v>1330</v>
      </c>
      <c r="AK685" s="122">
        <f t="shared" si="206"/>
        <v>0</v>
      </c>
      <c r="AL685" s="67">
        <f>AK685*(B685-B684)</f>
        <v>0</v>
      </c>
      <c r="AM685" s="23">
        <f t="shared" si="208"/>
        <v>8.6725204696437436E-2</v>
      </c>
      <c r="AN685" s="26">
        <f>AN684+AK685*(B685-B684)/(2*PI()*$C$5*AN684*$K$13)</f>
        <v>0.15480061813468687</v>
      </c>
      <c r="AO685" s="87">
        <f t="shared" si="200"/>
        <v>145932.55112472404</v>
      </c>
      <c r="AP685" s="87">
        <f>IF(R685+U685&lt;$C$8,0,32*$L$23/$C$12^2*($K$10*R685+$K$8*U685)+32*$L$24/($C$14^2-$C$13^2)*($K$10*S685+$K$8*V685))</f>
        <v>44607.551124724028</v>
      </c>
      <c r="AQ685" s="66">
        <f>R685*$C$11*$C$9+U685*$C$11*$C$10</f>
        <v>14695380</v>
      </c>
      <c r="AR685" s="66">
        <f>S685*$C$11*$C$9+V685*$C$11*$C$10</f>
        <v>14695380</v>
      </c>
      <c r="AS685" s="87">
        <f>$C$11*(T685*$C$9+W685*$C$10)</f>
        <v>792178.05375968735</v>
      </c>
      <c r="AT685" s="45">
        <f t="shared" si="194"/>
        <v>15633490.60488441</v>
      </c>
      <c r="AU685" s="75"/>
    </row>
    <row r="686" spans="2:47" ht="15" thickBot="1" x14ac:dyDescent="0.35">
      <c r="B686" s="41">
        <f t="shared" si="201"/>
        <v>13100</v>
      </c>
      <c r="C686" s="8">
        <f t="shared" si="202"/>
        <v>131</v>
      </c>
      <c r="D686" s="73">
        <f t="shared" si="190"/>
        <v>175.21250000000001</v>
      </c>
      <c r="E686" s="29">
        <f t="shared" si="207"/>
        <v>43390.837762826828</v>
      </c>
      <c r="F686" s="29">
        <f t="shared" si="203"/>
        <v>66.245553836373062</v>
      </c>
      <c r="G686" s="29">
        <f t="shared" si="204"/>
        <v>88.603428256148959</v>
      </c>
      <c r="H686" s="17">
        <f t="shared" si="205"/>
        <v>58035.245507780543</v>
      </c>
      <c r="I686" s="29">
        <f t="shared" si="195"/>
        <v>2.2250485660981263</v>
      </c>
      <c r="J686" s="29">
        <f t="shared" si="196"/>
        <v>41.69411544073867</v>
      </c>
      <c r="K686" s="32">
        <f>IF((D685+L685+M685-AL685)/($C$21+$C$22)&gt;$C$8,$C$8,(D685+L685+M685-AL685)/($C$21+$C$22))</f>
        <v>1400</v>
      </c>
      <c r="L686" s="97">
        <f t="shared" si="191"/>
        <v>0</v>
      </c>
      <c r="M686" s="96">
        <f t="shared" si="192"/>
        <v>0</v>
      </c>
      <c r="N686" s="98">
        <f t="shared" si="197"/>
        <v>1.7179213529287818</v>
      </c>
      <c r="O686" s="100">
        <f t="shared" si="193"/>
        <v>4.2266987561397071</v>
      </c>
      <c r="P686" s="104">
        <f t="shared" si="198"/>
        <v>18.880500609176615</v>
      </c>
      <c r="Q686" s="102">
        <f t="shared" si="199"/>
        <v>4.9224514715476911E-2</v>
      </c>
      <c r="R686" s="106">
        <f>IF(K686-H685&lt;0,0,K686-H685)</f>
        <v>0</v>
      </c>
      <c r="S686" s="106">
        <f>K686-V686</f>
        <v>0</v>
      </c>
      <c r="T686" s="106">
        <f>IF(R686&gt;0,$C$6-$C$8,IF($C$6-$C$8-W686&lt;0,0,$C$6-$C$8-W686))</f>
        <v>97.214462279726973</v>
      </c>
      <c r="U686" s="107">
        <f>IF(R686=0,IF(U685+(F686-AL686/$C$23)*$C$21/($C$21+$C$22)&gt;$C$8,$C$8,U685+F686*$C$21/($C$21+$C$22)),E686)</f>
        <v>1400</v>
      </c>
      <c r="V686" s="107">
        <f>IF(R686&gt;0,0,IF(V685+(F686-AL686/$C$23)*$C$21/($C$21+$C$22)&gt;$C$8,$C$8,IF(U686=$C$8,V685+(F686-AL686/$C$23)*$C$21/$C$22,V685+(F686-AL686/$C$23)*$C$21/($C$21+$C$22))))</f>
        <v>1400</v>
      </c>
      <c r="W686" s="203">
        <f>IF(R686&gt;0,0,IF(W685+AL686/$C$23&gt;$F$23,$F$23,W685+AL686/$C$23))</f>
        <v>2.7855377202730285</v>
      </c>
      <c r="X686" s="105" t="str">
        <f>IF(R686=0,"-",FORECAST($C$8,Инклинометрия!$B$2:$B$152,Инклинометрия!$A$2:$A$152))</f>
        <v>-</v>
      </c>
      <c r="Y686" s="105" t="str">
        <f>IF(R686=0,"-",FORECAST($C$8-R686,Инклинометрия!$B$2:$B$152,Инклинометрия!$A$2:$A$152))</f>
        <v>-</v>
      </c>
      <c r="Z686" s="105" t="str">
        <f>IF(R686&gt;0,FORECAST($C$8,Инклинометрия!$B$2:$B$152,Инклинометрия!$A$2:$A$152),IF(V686=$C$8,"-",FORECAST($C$8-V686,Инклинометрия!$B$2:$B$152,Инклинометрия!$A$2:$A$152)))</f>
        <v>-</v>
      </c>
      <c r="AA686" s="105" t="str">
        <f>IF(S686=0,"-",FORECAST($C$8-(S686+V686),Инклинометрия!$B$2:$B$152,Инклинометрия!$A$2:$A$152))</f>
        <v>-</v>
      </c>
      <c r="AB686" s="105">
        <f>FORECAST($C$8+T686,Инклинометрия!$B$2:$B$152,Инклинометрия!$A$2:$A$152)</f>
        <v>1422.3537391657405</v>
      </c>
      <c r="AC686" s="105">
        <f>IF(R686=0,FORECAST($C$6-T686,Инклинометрия!$B$2:$B$152,Инклинометрия!$A$2:$A$152),FORECAST($C$8,Инклинометрия!$B$2:$B$152,Инклинометрия!$A$2:$A$152))</f>
        <v>1332.6462608342592</v>
      </c>
      <c r="AD686" s="107">
        <f>IF(R686=0,FORECAST($C$8,Инклинометрия!$B$2:$B$152,Инклинометрия!$A$2:$A$152),Y686)</f>
        <v>1330</v>
      </c>
      <c r="AE686" s="107">
        <f>FORECAST($C$8-(R686+U686),Инклинометрия!$B$2:$B$152,Инклинометрия!$A$2:$A$152)</f>
        <v>0</v>
      </c>
      <c r="AF686" s="107">
        <f>IF(V686=0,"-",FORECAST($C$8,Инклинометрия!$B$2:$B$152,Инклинометрия!$A$2:$A$152))</f>
        <v>1330</v>
      </c>
      <c r="AG686" s="107">
        <f>IF(V686=0,"-",FORECAST($C$8-V686,Инклинометрия!$B$2:$B$152,Инклинометрия!$A$2:$A$152))</f>
        <v>0</v>
      </c>
      <c r="AH686" s="107">
        <f>IF(W686=0,"-",FORECAST($C$8+W686,Инклинометрия!$B$2:$B$152,Инклинометрия!$A$2:$A$152))</f>
        <v>1332.6462608342592</v>
      </c>
      <c r="AI686" s="107">
        <f>IF(W686=0,"-",FORECAST($C$8,Инклинометрия!$B$2:$B$152,Инклинометрия!$A$2:$A$152))</f>
        <v>1330</v>
      </c>
      <c r="AK686" s="122">
        <f t="shared" si="206"/>
        <v>0</v>
      </c>
      <c r="AL686" s="67">
        <f>AK686*(B686-B685)</f>
        <v>0</v>
      </c>
      <c r="AM686" s="23">
        <f t="shared" si="208"/>
        <v>8.6725204696437436E-2</v>
      </c>
      <c r="AN686" s="26">
        <f>AN685+AK686*(B686-B685)/(2*PI()*$C$5*AN685*$K$13)</f>
        <v>0.15480061813468687</v>
      </c>
      <c r="AO686" s="87">
        <f t="shared" si="200"/>
        <v>145932.55112472404</v>
      </c>
      <c r="AP686" s="87">
        <f>IF(R686+U686&lt;$C$8,0,32*$L$23/$C$12^2*($K$10*R686+$K$8*U686)+32*$L$24/($C$14^2-$C$13^2)*($K$10*S686+$K$8*V686))</f>
        <v>44607.551124724028</v>
      </c>
      <c r="AQ686" s="66">
        <f>R686*$C$11*$C$9+U686*$C$11*$C$10</f>
        <v>14695380</v>
      </c>
      <c r="AR686" s="66">
        <f>S686*$C$11*$C$9+V686*$C$11*$C$10</f>
        <v>14695380</v>
      </c>
      <c r="AS686" s="87">
        <f>$C$11*(T686*$C$9+W686*$C$10)</f>
        <v>792178.05375968735</v>
      </c>
      <c r="AT686" s="45">
        <f t="shared" si="194"/>
        <v>15633490.60488441</v>
      </c>
      <c r="AU686" s="75"/>
    </row>
    <row r="687" spans="2:47" ht="15" thickBot="1" x14ac:dyDescent="0.35">
      <c r="B687" s="41">
        <f t="shared" si="201"/>
        <v>13120</v>
      </c>
      <c r="C687" s="8">
        <f t="shared" si="202"/>
        <v>131.19999999999999</v>
      </c>
      <c r="D687" s="73">
        <f t="shared" si="190"/>
        <v>175.48</v>
      </c>
      <c r="E687" s="29">
        <f t="shared" si="207"/>
        <v>43457.0833166632</v>
      </c>
      <c r="F687" s="29">
        <f t="shared" si="203"/>
        <v>66.245553836373062</v>
      </c>
      <c r="G687" s="29">
        <f t="shared" si="204"/>
        <v>88.603428256148959</v>
      </c>
      <c r="H687" s="17">
        <f t="shared" si="205"/>
        <v>58123.848936036695</v>
      </c>
      <c r="I687" s="29">
        <f t="shared" si="195"/>
        <v>2.2250485660981263</v>
      </c>
      <c r="J687" s="29">
        <f t="shared" si="196"/>
        <v>41.69411544073867</v>
      </c>
      <c r="K687" s="32">
        <f>IF((D686+L686+M686-AL686)/($C$21+$C$22)&gt;$C$8,$C$8,(D686+L686+M686-AL686)/($C$21+$C$22))</f>
        <v>1400</v>
      </c>
      <c r="L687" s="97">
        <f t="shared" si="191"/>
        <v>0</v>
      </c>
      <c r="M687" s="96">
        <f t="shared" si="192"/>
        <v>0</v>
      </c>
      <c r="N687" s="98">
        <f t="shared" si="197"/>
        <v>1.7179213529287818</v>
      </c>
      <c r="O687" s="100">
        <f t="shared" si="193"/>
        <v>4.2266987561397071</v>
      </c>
      <c r="P687" s="104">
        <f t="shared" si="198"/>
        <v>18.880500609176615</v>
      </c>
      <c r="Q687" s="102">
        <f t="shared" si="199"/>
        <v>4.9224514715476911E-2</v>
      </c>
      <c r="R687" s="106">
        <f>IF(K687-H686&lt;0,0,K687-H686)</f>
        <v>0</v>
      </c>
      <c r="S687" s="106">
        <f>K687-V687</f>
        <v>0</v>
      </c>
      <c r="T687" s="106">
        <f>IF(R687&gt;0,$C$6-$C$8,IF($C$6-$C$8-W687&lt;0,0,$C$6-$C$8-W687))</f>
        <v>97.214462279726973</v>
      </c>
      <c r="U687" s="107">
        <f>IF(R687=0,IF(U686+(F687-AL687/$C$23)*$C$21/($C$21+$C$22)&gt;$C$8,$C$8,U686+F687*$C$21/($C$21+$C$22)),E687)</f>
        <v>1400</v>
      </c>
      <c r="V687" s="107">
        <f>IF(R687&gt;0,0,IF(V686+(F687-AL687/$C$23)*$C$21/($C$21+$C$22)&gt;$C$8,$C$8,IF(U687=$C$8,V686+(F687-AL687/$C$23)*$C$21/$C$22,V686+(F687-AL687/$C$23)*$C$21/($C$21+$C$22))))</f>
        <v>1400</v>
      </c>
      <c r="W687" s="203">
        <f>IF(R687&gt;0,0,IF(W686+AL687/$C$23&gt;$F$23,$F$23,W686+AL687/$C$23))</f>
        <v>2.7855377202730285</v>
      </c>
      <c r="X687" s="105" t="str">
        <f>IF(R687=0,"-",FORECAST($C$8,Инклинометрия!$B$2:$B$152,Инклинометрия!$A$2:$A$152))</f>
        <v>-</v>
      </c>
      <c r="Y687" s="105" t="str">
        <f>IF(R687=0,"-",FORECAST($C$8-R687,Инклинометрия!$B$2:$B$152,Инклинометрия!$A$2:$A$152))</f>
        <v>-</v>
      </c>
      <c r="Z687" s="105" t="str">
        <f>IF(R687&gt;0,FORECAST($C$8,Инклинометрия!$B$2:$B$152,Инклинометрия!$A$2:$A$152),IF(V687=$C$8,"-",FORECAST($C$8-V687,Инклинометрия!$B$2:$B$152,Инклинометрия!$A$2:$A$152)))</f>
        <v>-</v>
      </c>
      <c r="AA687" s="105" t="str">
        <f>IF(S687=0,"-",FORECAST($C$8-(S687+V687),Инклинометрия!$B$2:$B$152,Инклинометрия!$A$2:$A$152))</f>
        <v>-</v>
      </c>
      <c r="AB687" s="105">
        <f>FORECAST($C$8+T687,Инклинометрия!$B$2:$B$152,Инклинометрия!$A$2:$A$152)</f>
        <v>1422.3537391657405</v>
      </c>
      <c r="AC687" s="105">
        <f>IF(R687=0,FORECAST($C$6-T687,Инклинометрия!$B$2:$B$152,Инклинометрия!$A$2:$A$152),FORECAST($C$8,Инклинометрия!$B$2:$B$152,Инклинометрия!$A$2:$A$152))</f>
        <v>1332.6462608342592</v>
      </c>
      <c r="AD687" s="107">
        <f>IF(R687=0,FORECAST($C$8,Инклинометрия!$B$2:$B$152,Инклинометрия!$A$2:$A$152),Y687)</f>
        <v>1330</v>
      </c>
      <c r="AE687" s="107">
        <f>FORECAST($C$8-(R687+U687),Инклинометрия!$B$2:$B$152,Инклинометрия!$A$2:$A$152)</f>
        <v>0</v>
      </c>
      <c r="AF687" s="107">
        <f>IF(V687=0,"-",FORECAST($C$8,Инклинометрия!$B$2:$B$152,Инклинометрия!$A$2:$A$152))</f>
        <v>1330</v>
      </c>
      <c r="AG687" s="107">
        <f>IF(V687=0,"-",FORECAST($C$8-V687,Инклинометрия!$B$2:$B$152,Инклинометрия!$A$2:$A$152))</f>
        <v>0</v>
      </c>
      <c r="AH687" s="107">
        <f>IF(W687=0,"-",FORECAST($C$8+W687,Инклинометрия!$B$2:$B$152,Инклинометрия!$A$2:$A$152))</f>
        <v>1332.6462608342592</v>
      </c>
      <c r="AI687" s="107">
        <f>IF(W687=0,"-",FORECAST($C$8,Инклинометрия!$B$2:$B$152,Инклинометрия!$A$2:$A$152))</f>
        <v>1330</v>
      </c>
      <c r="AK687" s="122">
        <f t="shared" si="206"/>
        <v>0</v>
      </c>
      <c r="AL687" s="67">
        <f>AK687*(B687-B686)</f>
        <v>0</v>
      </c>
      <c r="AM687" s="23">
        <f t="shared" si="208"/>
        <v>8.6725204696437436E-2</v>
      </c>
      <c r="AN687" s="26">
        <f>AN686+AK687*(B687-B686)/(2*PI()*$C$5*AN686*$K$13)</f>
        <v>0.15480061813468687</v>
      </c>
      <c r="AO687" s="87">
        <f t="shared" si="200"/>
        <v>145932.55112472404</v>
      </c>
      <c r="AP687" s="87">
        <f>IF(R687+U687&lt;$C$8,0,32*$L$23/$C$12^2*($K$10*R687+$K$8*U687)+32*$L$24/($C$14^2-$C$13^2)*($K$10*S687+$K$8*V687))</f>
        <v>44607.551124724028</v>
      </c>
      <c r="AQ687" s="66">
        <f>R687*$C$11*$C$9+U687*$C$11*$C$10</f>
        <v>14695380</v>
      </c>
      <c r="AR687" s="66">
        <f>S687*$C$11*$C$9+V687*$C$11*$C$10</f>
        <v>14695380</v>
      </c>
      <c r="AS687" s="87">
        <f>$C$11*(T687*$C$9+W687*$C$10)</f>
        <v>792178.05375968735</v>
      </c>
      <c r="AT687" s="45">
        <f t="shared" si="194"/>
        <v>15633490.60488441</v>
      </c>
      <c r="AU687" s="75"/>
    </row>
    <row r="688" spans="2:47" ht="15" thickBot="1" x14ac:dyDescent="0.35">
      <c r="B688" s="41">
        <f t="shared" si="201"/>
        <v>13140</v>
      </c>
      <c r="C688" s="8">
        <f t="shared" si="202"/>
        <v>131.4</v>
      </c>
      <c r="D688" s="73">
        <f t="shared" si="190"/>
        <v>175.7475</v>
      </c>
      <c r="E688" s="29">
        <f t="shared" si="207"/>
        <v>43523.328870499587</v>
      </c>
      <c r="F688" s="29">
        <f t="shared" si="203"/>
        <v>66.245553836382484</v>
      </c>
      <c r="G688" s="29">
        <f t="shared" si="204"/>
        <v>88.603428256161564</v>
      </c>
      <c r="H688" s="17">
        <f t="shared" si="205"/>
        <v>58212.452364292854</v>
      </c>
      <c r="I688" s="29">
        <f t="shared" si="195"/>
        <v>2.2250485660981263</v>
      </c>
      <c r="J688" s="29">
        <f t="shared" si="196"/>
        <v>41.694115440741633</v>
      </c>
      <c r="K688" s="32">
        <f>IF((D687+L687+M687-AL687)/($C$21+$C$22)&gt;$C$8,$C$8,(D687+L687+M687-AL687)/($C$21+$C$22))</f>
        <v>1400</v>
      </c>
      <c r="L688" s="97">
        <f t="shared" si="191"/>
        <v>0</v>
      </c>
      <c r="M688" s="96">
        <f t="shared" si="192"/>
        <v>0</v>
      </c>
      <c r="N688" s="98">
        <f t="shared" si="197"/>
        <v>1.7179213529287818</v>
      </c>
      <c r="O688" s="100">
        <f t="shared" si="193"/>
        <v>4.2266987561397071</v>
      </c>
      <c r="P688" s="104">
        <f t="shared" si="198"/>
        <v>18.880500609176615</v>
      </c>
      <c r="Q688" s="102">
        <f t="shared" si="199"/>
        <v>4.9224514715476911E-2</v>
      </c>
      <c r="R688" s="106">
        <f>IF(K688-H687&lt;0,0,K688-H687)</f>
        <v>0</v>
      </c>
      <c r="S688" s="106">
        <f>K688-V688</f>
        <v>0</v>
      </c>
      <c r="T688" s="106">
        <f>IF(R688&gt;0,$C$6-$C$8,IF($C$6-$C$8-W688&lt;0,0,$C$6-$C$8-W688))</f>
        <v>97.214462279726973</v>
      </c>
      <c r="U688" s="107">
        <f>IF(R688=0,IF(U687+(F688-AL688/$C$23)*$C$21/($C$21+$C$22)&gt;$C$8,$C$8,U687+F688*$C$21/($C$21+$C$22)),E688)</f>
        <v>1400</v>
      </c>
      <c r="V688" s="107">
        <f>IF(R688&gt;0,0,IF(V687+(F688-AL688/$C$23)*$C$21/($C$21+$C$22)&gt;$C$8,$C$8,IF(U688=$C$8,V687+(F688-AL688/$C$23)*$C$21/$C$22,V687+(F688-AL688/$C$23)*$C$21/($C$21+$C$22))))</f>
        <v>1400</v>
      </c>
      <c r="W688" s="203">
        <f>IF(R688&gt;0,0,IF(W687+AL688/$C$23&gt;$F$23,$F$23,W687+AL688/$C$23))</f>
        <v>2.7855377202730285</v>
      </c>
      <c r="X688" s="105" t="str">
        <f>IF(R688=0,"-",FORECAST($C$8,Инклинометрия!$B$2:$B$152,Инклинометрия!$A$2:$A$152))</f>
        <v>-</v>
      </c>
      <c r="Y688" s="105" t="str">
        <f>IF(R688=0,"-",FORECAST($C$8-R688,Инклинометрия!$B$2:$B$152,Инклинометрия!$A$2:$A$152))</f>
        <v>-</v>
      </c>
      <c r="Z688" s="105" t="str">
        <f>IF(R688&gt;0,FORECAST($C$8,Инклинометрия!$B$2:$B$152,Инклинометрия!$A$2:$A$152),IF(V688=$C$8,"-",FORECAST($C$8-V688,Инклинометрия!$B$2:$B$152,Инклинометрия!$A$2:$A$152)))</f>
        <v>-</v>
      </c>
      <c r="AA688" s="105" t="str">
        <f>IF(S688=0,"-",FORECAST($C$8-(S688+V688),Инклинометрия!$B$2:$B$152,Инклинометрия!$A$2:$A$152))</f>
        <v>-</v>
      </c>
      <c r="AB688" s="105">
        <f>FORECAST($C$8+T688,Инклинометрия!$B$2:$B$152,Инклинометрия!$A$2:$A$152)</f>
        <v>1422.3537391657405</v>
      </c>
      <c r="AC688" s="105">
        <f>IF(R688=0,FORECAST($C$6-T688,Инклинометрия!$B$2:$B$152,Инклинометрия!$A$2:$A$152),FORECAST($C$8,Инклинометрия!$B$2:$B$152,Инклинометрия!$A$2:$A$152))</f>
        <v>1332.6462608342592</v>
      </c>
      <c r="AD688" s="107">
        <f>IF(R688=0,FORECAST($C$8,Инклинометрия!$B$2:$B$152,Инклинометрия!$A$2:$A$152),Y688)</f>
        <v>1330</v>
      </c>
      <c r="AE688" s="107">
        <f>FORECAST($C$8-(R688+U688),Инклинометрия!$B$2:$B$152,Инклинометрия!$A$2:$A$152)</f>
        <v>0</v>
      </c>
      <c r="AF688" s="107">
        <f>IF(V688=0,"-",FORECAST($C$8,Инклинометрия!$B$2:$B$152,Инклинометрия!$A$2:$A$152))</f>
        <v>1330</v>
      </c>
      <c r="AG688" s="107">
        <f>IF(V688=0,"-",FORECAST($C$8-V688,Инклинометрия!$B$2:$B$152,Инклинометрия!$A$2:$A$152))</f>
        <v>0</v>
      </c>
      <c r="AH688" s="107">
        <f>IF(W688=0,"-",FORECAST($C$8+W688,Инклинометрия!$B$2:$B$152,Инклинометрия!$A$2:$A$152))</f>
        <v>1332.6462608342592</v>
      </c>
      <c r="AI688" s="107">
        <f>IF(W688=0,"-",FORECAST($C$8,Инклинометрия!$B$2:$B$152,Инклинометрия!$A$2:$A$152))</f>
        <v>1330</v>
      </c>
      <c r="AK688" s="122">
        <f t="shared" si="206"/>
        <v>0</v>
      </c>
      <c r="AL688" s="67">
        <f>AK688*(B688-B687)</f>
        <v>0</v>
      </c>
      <c r="AM688" s="23">
        <f t="shared" si="208"/>
        <v>8.6725204696437436E-2</v>
      </c>
      <c r="AN688" s="26">
        <f>AN687+AK688*(B688-B687)/(2*PI()*$C$5*AN687*$K$13)</f>
        <v>0.15480061813468687</v>
      </c>
      <c r="AO688" s="87">
        <f t="shared" si="200"/>
        <v>145932.55112472404</v>
      </c>
      <c r="AP688" s="87">
        <f>IF(R688+U688&lt;$C$8,0,32*$L$23/$C$12^2*($K$10*R688+$K$8*U688)+32*$L$24/($C$14^2-$C$13^2)*($K$10*S688+$K$8*V688))</f>
        <v>44607.551124724028</v>
      </c>
      <c r="AQ688" s="66">
        <f>R688*$C$11*$C$9+U688*$C$11*$C$10</f>
        <v>14695380</v>
      </c>
      <c r="AR688" s="66">
        <f>S688*$C$11*$C$9+V688*$C$11*$C$10</f>
        <v>14695380</v>
      </c>
      <c r="AS688" s="87">
        <f>$C$11*(T688*$C$9+W688*$C$10)</f>
        <v>792178.05375968735</v>
      </c>
      <c r="AT688" s="45">
        <f t="shared" si="194"/>
        <v>15633490.60488441</v>
      </c>
      <c r="AU688" s="75"/>
    </row>
    <row r="689" spans="2:47" ht="15" thickBot="1" x14ac:dyDescent="0.35">
      <c r="B689" s="41">
        <f t="shared" si="201"/>
        <v>13160</v>
      </c>
      <c r="C689" s="8">
        <f t="shared" si="202"/>
        <v>131.6</v>
      </c>
      <c r="D689" s="73">
        <f t="shared" si="190"/>
        <v>176.01499999999999</v>
      </c>
      <c r="E689" s="29">
        <f t="shared" si="207"/>
        <v>43589.574424335959</v>
      </c>
      <c r="F689" s="29">
        <f t="shared" si="203"/>
        <v>66.245553836373062</v>
      </c>
      <c r="G689" s="29">
        <f t="shared" si="204"/>
        <v>88.603428256148959</v>
      </c>
      <c r="H689" s="17">
        <f t="shared" si="205"/>
        <v>58301.055792549007</v>
      </c>
      <c r="I689" s="29">
        <f t="shared" si="195"/>
        <v>2.2250485660981263</v>
      </c>
      <c r="J689" s="29">
        <f t="shared" si="196"/>
        <v>41.69411544073867</v>
      </c>
      <c r="K689" s="32">
        <f>IF((D688+L688+M688-AL688)/($C$21+$C$22)&gt;$C$8,$C$8,(D688+L688+M688-AL688)/($C$21+$C$22))</f>
        <v>1400</v>
      </c>
      <c r="L689" s="97">
        <f t="shared" si="191"/>
        <v>0</v>
      </c>
      <c r="M689" s="96">
        <f t="shared" si="192"/>
        <v>0</v>
      </c>
      <c r="N689" s="98">
        <f t="shared" si="197"/>
        <v>1.7179213529287818</v>
      </c>
      <c r="O689" s="100">
        <f t="shared" si="193"/>
        <v>4.2266987561397071</v>
      </c>
      <c r="P689" s="104">
        <f t="shared" si="198"/>
        <v>18.880500609176615</v>
      </c>
      <c r="Q689" s="102">
        <f t="shared" si="199"/>
        <v>4.9224514715476911E-2</v>
      </c>
      <c r="R689" s="106">
        <f>IF(K689-H688&lt;0,0,K689-H688)</f>
        <v>0</v>
      </c>
      <c r="S689" s="106">
        <f>K689-V689</f>
        <v>0</v>
      </c>
      <c r="T689" s="106">
        <f>IF(R689&gt;0,$C$6-$C$8,IF($C$6-$C$8-W689&lt;0,0,$C$6-$C$8-W689))</f>
        <v>97.214462279726973</v>
      </c>
      <c r="U689" s="107">
        <f>IF(R689=0,IF(U688+(F689-AL689/$C$23)*$C$21/($C$21+$C$22)&gt;$C$8,$C$8,U688+F689*$C$21/($C$21+$C$22)),E689)</f>
        <v>1400</v>
      </c>
      <c r="V689" s="107">
        <f>IF(R689&gt;0,0,IF(V688+(F689-AL689/$C$23)*$C$21/($C$21+$C$22)&gt;$C$8,$C$8,IF(U689=$C$8,V688+(F689-AL689/$C$23)*$C$21/$C$22,V688+(F689-AL689/$C$23)*$C$21/($C$21+$C$22))))</f>
        <v>1400</v>
      </c>
      <c r="W689" s="203">
        <f>IF(R689&gt;0,0,IF(W688+AL689/$C$23&gt;$F$23,$F$23,W688+AL689/$C$23))</f>
        <v>2.7855377202730285</v>
      </c>
      <c r="X689" s="105" t="str">
        <f>IF(R689=0,"-",FORECAST($C$8,Инклинометрия!$B$2:$B$152,Инклинометрия!$A$2:$A$152))</f>
        <v>-</v>
      </c>
      <c r="Y689" s="105" t="str">
        <f>IF(R689=0,"-",FORECAST($C$8-R689,Инклинометрия!$B$2:$B$152,Инклинометрия!$A$2:$A$152))</f>
        <v>-</v>
      </c>
      <c r="Z689" s="105" t="str">
        <f>IF(R689&gt;0,FORECAST($C$8,Инклинометрия!$B$2:$B$152,Инклинометрия!$A$2:$A$152),IF(V689=$C$8,"-",FORECAST($C$8-V689,Инклинометрия!$B$2:$B$152,Инклинометрия!$A$2:$A$152)))</f>
        <v>-</v>
      </c>
      <c r="AA689" s="105" t="str">
        <f>IF(S689=0,"-",FORECAST($C$8-(S689+V689),Инклинометрия!$B$2:$B$152,Инклинометрия!$A$2:$A$152))</f>
        <v>-</v>
      </c>
      <c r="AB689" s="105">
        <f>FORECAST($C$8+T689,Инклинометрия!$B$2:$B$152,Инклинометрия!$A$2:$A$152)</f>
        <v>1422.3537391657405</v>
      </c>
      <c r="AC689" s="105">
        <f>IF(R689=0,FORECAST($C$6-T689,Инклинометрия!$B$2:$B$152,Инклинометрия!$A$2:$A$152),FORECAST($C$8,Инклинометрия!$B$2:$B$152,Инклинометрия!$A$2:$A$152))</f>
        <v>1332.6462608342592</v>
      </c>
      <c r="AD689" s="107">
        <f>IF(R689=0,FORECAST($C$8,Инклинометрия!$B$2:$B$152,Инклинометрия!$A$2:$A$152),Y689)</f>
        <v>1330</v>
      </c>
      <c r="AE689" s="107">
        <f>FORECAST($C$8-(R689+U689),Инклинометрия!$B$2:$B$152,Инклинометрия!$A$2:$A$152)</f>
        <v>0</v>
      </c>
      <c r="AF689" s="107">
        <f>IF(V689=0,"-",FORECAST($C$8,Инклинометрия!$B$2:$B$152,Инклинометрия!$A$2:$A$152))</f>
        <v>1330</v>
      </c>
      <c r="AG689" s="107">
        <f>IF(V689=0,"-",FORECAST($C$8-V689,Инклинометрия!$B$2:$B$152,Инклинометрия!$A$2:$A$152))</f>
        <v>0</v>
      </c>
      <c r="AH689" s="107">
        <f>IF(W689=0,"-",FORECAST($C$8+W689,Инклинометрия!$B$2:$B$152,Инклинометрия!$A$2:$A$152))</f>
        <v>1332.6462608342592</v>
      </c>
      <c r="AI689" s="107">
        <f>IF(W689=0,"-",FORECAST($C$8,Инклинометрия!$B$2:$B$152,Инклинометрия!$A$2:$A$152))</f>
        <v>1330</v>
      </c>
      <c r="AK689" s="122">
        <f t="shared" si="206"/>
        <v>0</v>
      </c>
      <c r="AL689" s="67">
        <f>AK689*(B689-B688)</f>
        <v>0</v>
      </c>
      <c r="AM689" s="23">
        <f t="shared" si="208"/>
        <v>8.6725204696437436E-2</v>
      </c>
      <c r="AN689" s="26">
        <f>AN688+AK689*(B689-B688)/(2*PI()*$C$5*AN688*$K$13)</f>
        <v>0.15480061813468687</v>
      </c>
      <c r="AO689" s="87">
        <f t="shared" si="200"/>
        <v>145932.55112472404</v>
      </c>
      <c r="AP689" s="87">
        <f>IF(R689+U689&lt;$C$8,0,32*$L$23/$C$12^2*($K$10*R689+$K$8*U689)+32*$L$24/($C$14^2-$C$13^2)*($K$10*S689+$K$8*V689))</f>
        <v>44607.551124724028</v>
      </c>
      <c r="AQ689" s="66">
        <f>R689*$C$11*$C$9+U689*$C$11*$C$10</f>
        <v>14695380</v>
      </c>
      <c r="AR689" s="66">
        <f>S689*$C$11*$C$9+V689*$C$11*$C$10</f>
        <v>14695380</v>
      </c>
      <c r="AS689" s="87">
        <f>$C$11*(T689*$C$9+W689*$C$10)</f>
        <v>792178.05375968735</v>
      </c>
      <c r="AT689" s="45">
        <f t="shared" si="194"/>
        <v>15633490.60488441</v>
      </c>
      <c r="AU689" s="75"/>
    </row>
    <row r="690" spans="2:47" ht="15" thickBot="1" x14ac:dyDescent="0.35">
      <c r="B690" s="41">
        <f t="shared" si="201"/>
        <v>13180</v>
      </c>
      <c r="C690" s="8">
        <f t="shared" si="202"/>
        <v>131.80000000000001</v>
      </c>
      <c r="D690" s="73">
        <f t="shared" si="190"/>
        <v>176.2825</v>
      </c>
      <c r="E690" s="29">
        <f t="shared" si="207"/>
        <v>43655.819978172338</v>
      </c>
      <c r="F690" s="29">
        <f t="shared" si="203"/>
        <v>66.245553836382484</v>
      </c>
      <c r="G690" s="29">
        <f t="shared" si="204"/>
        <v>88.603428256161564</v>
      </c>
      <c r="H690" s="17">
        <f t="shared" si="205"/>
        <v>58389.659220805166</v>
      </c>
      <c r="I690" s="29">
        <f t="shared" si="195"/>
        <v>2.2250485660981263</v>
      </c>
      <c r="J690" s="29">
        <f t="shared" si="196"/>
        <v>41.694115440741633</v>
      </c>
      <c r="K690" s="32">
        <f>IF((D689+L689+M689-AL689)/($C$21+$C$22)&gt;$C$8,$C$8,(D689+L689+M689-AL689)/($C$21+$C$22))</f>
        <v>1400</v>
      </c>
      <c r="L690" s="97">
        <f t="shared" si="191"/>
        <v>0</v>
      </c>
      <c r="M690" s="96">
        <f t="shared" si="192"/>
        <v>0</v>
      </c>
      <c r="N690" s="98">
        <f t="shared" si="197"/>
        <v>1.7179213529287818</v>
      </c>
      <c r="O690" s="100">
        <f t="shared" si="193"/>
        <v>4.2266987561397071</v>
      </c>
      <c r="P690" s="104">
        <f t="shared" si="198"/>
        <v>18.880500609176615</v>
      </c>
      <c r="Q690" s="102">
        <f t="shared" si="199"/>
        <v>4.9224514715476911E-2</v>
      </c>
      <c r="R690" s="106">
        <f>IF(K690-H689&lt;0,0,K690-H689)</f>
        <v>0</v>
      </c>
      <c r="S690" s="106">
        <f>K690-V690</f>
        <v>0</v>
      </c>
      <c r="T690" s="106">
        <f>IF(R690&gt;0,$C$6-$C$8,IF($C$6-$C$8-W690&lt;0,0,$C$6-$C$8-W690))</f>
        <v>97.214462279726973</v>
      </c>
      <c r="U690" s="107">
        <f>IF(R690=0,IF(U689+(F690-AL690/$C$23)*$C$21/($C$21+$C$22)&gt;$C$8,$C$8,U689+F690*$C$21/($C$21+$C$22)),E690)</f>
        <v>1400</v>
      </c>
      <c r="V690" s="107">
        <f>IF(R690&gt;0,0,IF(V689+(F690-AL690/$C$23)*$C$21/($C$21+$C$22)&gt;$C$8,$C$8,IF(U690=$C$8,V689+(F690-AL690/$C$23)*$C$21/$C$22,V689+(F690-AL690/$C$23)*$C$21/($C$21+$C$22))))</f>
        <v>1400</v>
      </c>
      <c r="W690" s="203">
        <f>IF(R690&gt;0,0,IF(W689+AL690/$C$23&gt;$F$23,$F$23,W689+AL690/$C$23))</f>
        <v>2.7855377202730285</v>
      </c>
      <c r="X690" s="105" t="str">
        <f>IF(R690=0,"-",FORECAST($C$8,Инклинометрия!$B$2:$B$152,Инклинометрия!$A$2:$A$152))</f>
        <v>-</v>
      </c>
      <c r="Y690" s="105" t="str">
        <f>IF(R690=0,"-",FORECAST($C$8-R690,Инклинометрия!$B$2:$B$152,Инклинометрия!$A$2:$A$152))</f>
        <v>-</v>
      </c>
      <c r="Z690" s="105" t="str">
        <f>IF(R690&gt;0,FORECAST($C$8,Инклинометрия!$B$2:$B$152,Инклинометрия!$A$2:$A$152),IF(V690=$C$8,"-",FORECAST($C$8-V690,Инклинометрия!$B$2:$B$152,Инклинометрия!$A$2:$A$152)))</f>
        <v>-</v>
      </c>
      <c r="AA690" s="105" t="str">
        <f>IF(S690=0,"-",FORECAST($C$8-(S690+V690),Инклинометрия!$B$2:$B$152,Инклинометрия!$A$2:$A$152))</f>
        <v>-</v>
      </c>
      <c r="AB690" s="105">
        <f>FORECAST($C$8+T690,Инклинометрия!$B$2:$B$152,Инклинометрия!$A$2:$A$152)</f>
        <v>1422.3537391657405</v>
      </c>
      <c r="AC690" s="105">
        <f>IF(R690=0,FORECAST($C$6-T690,Инклинометрия!$B$2:$B$152,Инклинометрия!$A$2:$A$152),FORECAST($C$8,Инклинометрия!$B$2:$B$152,Инклинометрия!$A$2:$A$152))</f>
        <v>1332.6462608342592</v>
      </c>
      <c r="AD690" s="107">
        <f>IF(R690=0,FORECAST($C$8,Инклинометрия!$B$2:$B$152,Инклинометрия!$A$2:$A$152),Y690)</f>
        <v>1330</v>
      </c>
      <c r="AE690" s="107">
        <f>FORECAST($C$8-(R690+U690),Инклинометрия!$B$2:$B$152,Инклинометрия!$A$2:$A$152)</f>
        <v>0</v>
      </c>
      <c r="AF690" s="107">
        <f>IF(V690=0,"-",FORECAST($C$8,Инклинометрия!$B$2:$B$152,Инклинометрия!$A$2:$A$152))</f>
        <v>1330</v>
      </c>
      <c r="AG690" s="107">
        <f>IF(V690=0,"-",FORECAST($C$8-V690,Инклинометрия!$B$2:$B$152,Инклинометрия!$A$2:$A$152))</f>
        <v>0</v>
      </c>
      <c r="AH690" s="107">
        <f>IF(W690=0,"-",FORECAST($C$8+W690,Инклинометрия!$B$2:$B$152,Инклинометрия!$A$2:$A$152))</f>
        <v>1332.6462608342592</v>
      </c>
      <c r="AI690" s="107">
        <f>IF(W690=0,"-",FORECAST($C$8,Инклинометрия!$B$2:$B$152,Инклинометрия!$A$2:$A$152))</f>
        <v>1330</v>
      </c>
      <c r="AK690" s="122">
        <f t="shared" si="206"/>
        <v>0</v>
      </c>
      <c r="AL690" s="67">
        <f>AK690*(B690-B689)</f>
        <v>0</v>
      </c>
      <c r="AM690" s="23">
        <f t="shared" si="208"/>
        <v>8.6725204696437436E-2</v>
      </c>
      <c r="AN690" s="26">
        <f>AN689+AK690*(B690-B689)/(2*PI()*$C$5*AN689*$K$13)</f>
        <v>0.15480061813468687</v>
      </c>
      <c r="AO690" s="87">
        <f t="shared" si="200"/>
        <v>145932.55112472404</v>
      </c>
      <c r="AP690" s="87">
        <f>IF(R690+U690&lt;$C$8,0,32*$L$23/$C$12^2*($K$10*R690+$K$8*U690)+32*$L$24/($C$14^2-$C$13^2)*($K$10*S690+$K$8*V690))</f>
        <v>44607.551124724028</v>
      </c>
      <c r="AQ690" s="66">
        <f>R690*$C$11*$C$9+U690*$C$11*$C$10</f>
        <v>14695380</v>
      </c>
      <c r="AR690" s="66">
        <f>S690*$C$11*$C$9+V690*$C$11*$C$10</f>
        <v>14695380</v>
      </c>
      <c r="AS690" s="87">
        <f>$C$11*(T690*$C$9+W690*$C$10)</f>
        <v>792178.05375968735</v>
      </c>
      <c r="AT690" s="45">
        <f t="shared" si="194"/>
        <v>15633490.60488441</v>
      </c>
      <c r="AU690" s="75"/>
    </row>
    <row r="691" spans="2:47" ht="15" thickBot="1" x14ac:dyDescent="0.35">
      <c r="B691" s="41">
        <f t="shared" si="201"/>
        <v>13200</v>
      </c>
      <c r="C691" s="8">
        <f t="shared" si="202"/>
        <v>132</v>
      </c>
      <c r="D691" s="73">
        <f t="shared" si="190"/>
        <v>176.55</v>
      </c>
      <c r="E691" s="29">
        <f t="shared" si="207"/>
        <v>43722.06553200871</v>
      </c>
      <c r="F691" s="29">
        <f t="shared" si="203"/>
        <v>66.245553836373062</v>
      </c>
      <c r="G691" s="29">
        <f t="shared" si="204"/>
        <v>88.603428256148959</v>
      </c>
      <c r="H691" s="17">
        <f t="shared" si="205"/>
        <v>58478.262649061318</v>
      </c>
      <c r="I691" s="29">
        <f t="shared" si="195"/>
        <v>2.2250485660981263</v>
      </c>
      <c r="J691" s="29">
        <f t="shared" si="196"/>
        <v>41.69411544073867</v>
      </c>
      <c r="K691" s="32">
        <f>IF((D690+L690+M690-AL690)/($C$21+$C$22)&gt;$C$8,$C$8,(D690+L690+M690-AL690)/($C$21+$C$22))</f>
        <v>1400</v>
      </c>
      <c r="L691" s="97">
        <f t="shared" si="191"/>
        <v>0</v>
      </c>
      <c r="M691" s="96">
        <f t="shared" si="192"/>
        <v>0</v>
      </c>
      <c r="N691" s="98">
        <f t="shared" si="197"/>
        <v>1.7179213529287818</v>
      </c>
      <c r="O691" s="100">
        <f t="shared" si="193"/>
        <v>4.2266987561397071</v>
      </c>
      <c r="P691" s="104">
        <f t="shared" si="198"/>
        <v>18.880500609176615</v>
      </c>
      <c r="Q691" s="102">
        <f t="shared" si="199"/>
        <v>4.9224514715476911E-2</v>
      </c>
      <c r="R691" s="106">
        <f>IF(K691-H690&lt;0,0,K691-H690)</f>
        <v>0</v>
      </c>
      <c r="S691" s="106">
        <f>K691-V691</f>
        <v>0</v>
      </c>
      <c r="T691" s="106">
        <f>IF(R691&gt;0,$C$6-$C$8,IF($C$6-$C$8-W691&lt;0,0,$C$6-$C$8-W691))</f>
        <v>97.214462279726973</v>
      </c>
      <c r="U691" s="107">
        <f>IF(R691=0,IF(U690+(F691-AL691/$C$23)*$C$21/($C$21+$C$22)&gt;$C$8,$C$8,U690+F691*$C$21/($C$21+$C$22)),E691)</f>
        <v>1400</v>
      </c>
      <c r="V691" s="107">
        <f>IF(R691&gt;0,0,IF(V690+(F691-AL691/$C$23)*$C$21/($C$21+$C$22)&gt;$C$8,$C$8,IF(U691=$C$8,V690+(F691-AL691/$C$23)*$C$21/$C$22,V690+(F691-AL691/$C$23)*$C$21/($C$21+$C$22))))</f>
        <v>1400</v>
      </c>
      <c r="W691" s="203">
        <f>IF(R691&gt;0,0,IF(W690+AL691/$C$23&gt;$F$23,$F$23,W690+AL691/$C$23))</f>
        <v>2.7855377202730285</v>
      </c>
      <c r="X691" s="105" t="str">
        <f>IF(R691=0,"-",FORECAST($C$8,Инклинометрия!$B$2:$B$152,Инклинометрия!$A$2:$A$152))</f>
        <v>-</v>
      </c>
      <c r="Y691" s="105" t="str">
        <f>IF(R691=0,"-",FORECAST($C$8-R691,Инклинометрия!$B$2:$B$152,Инклинометрия!$A$2:$A$152))</f>
        <v>-</v>
      </c>
      <c r="Z691" s="105" t="str">
        <f>IF(R691&gt;0,FORECAST($C$8,Инклинометрия!$B$2:$B$152,Инклинометрия!$A$2:$A$152),IF(V691=$C$8,"-",FORECAST($C$8-V691,Инклинометрия!$B$2:$B$152,Инклинометрия!$A$2:$A$152)))</f>
        <v>-</v>
      </c>
      <c r="AA691" s="105" t="str">
        <f>IF(S691=0,"-",FORECAST($C$8-(S691+V691),Инклинометрия!$B$2:$B$152,Инклинометрия!$A$2:$A$152))</f>
        <v>-</v>
      </c>
      <c r="AB691" s="105">
        <f>FORECAST($C$8+T691,Инклинометрия!$B$2:$B$152,Инклинометрия!$A$2:$A$152)</f>
        <v>1422.3537391657405</v>
      </c>
      <c r="AC691" s="105">
        <f>IF(R691=0,FORECAST($C$6-T691,Инклинометрия!$B$2:$B$152,Инклинометрия!$A$2:$A$152),FORECAST($C$8,Инклинометрия!$B$2:$B$152,Инклинометрия!$A$2:$A$152))</f>
        <v>1332.6462608342592</v>
      </c>
      <c r="AD691" s="107">
        <f>IF(R691=0,FORECAST($C$8,Инклинометрия!$B$2:$B$152,Инклинометрия!$A$2:$A$152),Y691)</f>
        <v>1330</v>
      </c>
      <c r="AE691" s="107">
        <f>FORECAST($C$8-(R691+U691),Инклинометрия!$B$2:$B$152,Инклинометрия!$A$2:$A$152)</f>
        <v>0</v>
      </c>
      <c r="AF691" s="107">
        <f>IF(V691=0,"-",FORECAST($C$8,Инклинометрия!$B$2:$B$152,Инклинометрия!$A$2:$A$152))</f>
        <v>1330</v>
      </c>
      <c r="AG691" s="107">
        <f>IF(V691=0,"-",FORECAST($C$8-V691,Инклинометрия!$B$2:$B$152,Инклинометрия!$A$2:$A$152))</f>
        <v>0</v>
      </c>
      <c r="AH691" s="107">
        <f>IF(W691=0,"-",FORECAST($C$8+W691,Инклинометрия!$B$2:$B$152,Инклинометрия!$A$2:$A$152))</f>
        <v>1332.6462608342592</v>
      </c>
      <c r="AI691" s="107">
        <f>IF(W691=0,"-",FORECAST($C$8,Инклинометрия!$B$2:$B$152,Инклинометрия!$A$2:$A$152))</f>
        <v>1330</v>
      </c>
      <c r="AK691" s="122">
        <f t="shared" si="206"/>
        <v>0</v>
      </c>
      <c r="AL691" s="67">
        <f>AK691*(B691-B690)</f>
        <v>0</v>
      </c>
      <c r="AM691" s="23">
        <f t="shared" si="208"/>
        <v>8.6725204696437436E-2</v>
      </c>
      <c r="AN691" s="26">
        <f>AN690+AK691*(B691-B690)/(2*PI()*$C$5*AN690*$K$13)</f>
        <v>0.15480061813468687</v>
      </c>
      <c r="AO691" s="87">
        <f t="shared" si="200"/>
        <v>145932.55112472404</v>
      </c>
      <c r="AP691" s="87">
        <f>IF(R691+U691&lt;$C$8,0,32*$L$23/$C$12^2*($K$10*R691+$K$8*U691)+32*$L$24/($C$14^2-$C$13^2)*($K$10*S691+$K$8*V691))</f>
        <v>44607.551124724028</v>
      </c>
      <c r="AQ691" s="66">
        <f>R691*$C$11*$C$9+U691*$C$11*$C$10</f>
        <v>14695380</v>
      </c>
      <c r="AR691" s="66">
        <f>S691*$C$11*$C$9+V691*$C$11*$C$10</f>
        <v>14695380</v>
      </c>
      <c r="AS691" s="87">
        <f>$C$11*(T691*$C$9+W691*$C$10)</f>
        <v>792178.05375968735</v>
      </c>
      <c r="AT691" s="45">
        <f t="shared" si="194"/>
        <v>15633490.60488441</v>
      </c>
      <c r="AU691" s="75"/>
    </row>
    <row r="692" spans="2:47" ht="15" thickBot="1" x14ac:dyDescent="0.35">
      <c r="B692" s="41">
        <f t="shared" si="201"/>
        <v>13220</v>
      </c>
      <c r="C692" s="8">
        <f t="shared" si="202"/>
        <v>132.19999999999999</v>
      </c>
      <c r="D692" s="73">
        <f t="shared" si="190"/>
        <v>176.8175</v>
      </c>
      <c r="E692" s="29">
        <f t="shared" si="207"/>
        <v>43788.311085845089</v>
      </c>
      <c r="F692" s="29">
        <f t="shared" si="203"/>
        <v>66.245553836373062</v>
      </c>
      <c r="G692" s="29">
        <f t="shared" si="204"/>
        <v>88.603428256148959</v>
      </c>
      <c r="H692" s="17">
        <f t="shared" si="205"/>
        <v>58566.866077317471</v>
      </c>
      <c r="I692" s="29">
        <f t="shared" si="195"/>
        <v>2.2250485660981263</v>
      </c>
      <c r="J692" s="29">
        <f t="shared" si="196"/>
        <v>41.69411544073867</v>
      </c>
      <c r="K692" s="32">
        <f>IF((D691+L691+M691-AL691)/($C$21+$C$22)&gt;$C$8,$C$8,(D691+L691+M691-AL691)/($C$21+$C$22))</f>
        <v>1400</v>
      </c>
      <c r="L692" s="97">
        <f t="shared" si="191"/>
        <v>0</v>
      </c>
      <c r="M692" s="96">
        <f t="shared" si="192"/>
        <v>0</v>
      </c>
      <c r="N692" s="98">
        <f t="shared" si="197"/>
        <v>1.7179213529287818</v>
      </c>
      <c r="O692" s="100">
        <f t="shared" si="193"/>
        <v>4.2266987561397071</v>
      </c>
      <c r="P692" s="104">
        <f t="shared" si="198"/>
        <v>18.880500609176615</v>
      </c>
      <c r="Q692" s="102">
        <f t="shared" si="199"/>
        <v>4.9224514715476911E-2</v>
      </c>
      <c r="R692" s="106">
        <f>IF(K692-H691&lt;0,0,K692-H691)</f>
        <v>0</v>
      </c>
      <c r="S692" s="106">
        <f>K692-V692</f>
        <v>0</v>
      </c>
      <c r="T692" s="106">
        <f>IF(R692&gt;0,$C$6-$C$8,IF($C$6-$C$8-W692&lt;0,0,$C$6-$C$8-W692))</f>
        <v>97.214462279726973</v>
      </c>
      <c r="U692" s="107">
        <f>IF(R692=0,IF(U691+(F692-AL692/$C$23)*$C$21/($C$21+$C$22)&gt;$C$8,$C$8,U691+F692*$C$21/($C$21+$C$22)),E692)</f>
        <v>1400</v>
      </c>
      <c r="V692" s="107">
        <f>IF(R692&gt;0,0,IF(V691+(F692-AL692/$C$23)*$C$21/($C$21+$C$22)&gt;$C$8,$C$8,IF(U692=$C$8,V691+(F692-AL692/$C$23)*$C$21/$C$22,V691+(F692-AL692/$C$23)*$C$21/($C$21+$C$22))))</f>
        <v>1400</v>
      </c>
      <c r="W692" s="203">
        <f>IF(R692&gt;0,0,IF(W691+AL692/$C$23&gt;$F$23,$F$23,W691+AL692/$C$23))</f>
        <v>2.7855377202730285</v>
      </c>
      <c r="X692" s="105" t="str">
        <f>IF(R692=0,"-",FORECAST($C$8,Инклинометрия!$B$2:$B$152,Инклинометрия!$A$2:$A$152))</f>
        <v>-</v>
      </c>
      <c r="Y692" s="105" t="str">
        <f>IF(R692=0,"-",FORECAST($C$8-R692,Инклинометрия!$B$2:$B$152,Инклинометрия!$A$2:$A$152))</f>
        <v>-</v>
      </c>
      <c r="Z692" s="105" t="str">
        <f>IF(R692&gt;0,FORECAST($C$8,Инклинометрия!$B$2:$B$152,Инклинометрия!$A$2:$A$152),IF(V692=$C$8,"-",FORECAST($C$8-V692,Инклинометрия!$B$2:$B$152,Инклинометрия!$A$2:$A$152)))</f>
        <v>-</v>
      </c>
      <c r="AA692" s="105" t="str">
        <f>IF(S692=0,"-",FORECAST($C$8-(S692+V692),Инклинометрия!$B$2:$B$152,Инклинометрия!$A$2:$A$152))</f>
        <v>-</v>
      </c>
      <c r="AB692" s="105">
        <f>FORECAST($C$8+T692,Инклинометрия!$B$2:$B$152,Инклинометрия!$A$2:$A$152)</f>
        <v>1422.3537391657405</v>
      </c>
      <c r="AC692" s="105">
        <f>IF(R692=0,FORECAST($C$6-T692,Инклинометрия!$B$2:$B$152,Инклинометрия!$A$2:$A$152),FORECAST($C$8,Инклинометрия!$B$2:$B$152,Инклинометрия!$A$2:$A$152))</f>
        <v>1332.6462608342592</v>
      </c>
      <c r="AD692" s="107">
        <f>IF(R692=0,FORECAST($C$8,Инклинометрия!$B$2:$B$152,Инклинометрия!$A$2:$A$152),Y692)</f>
        <v>1330</v>
      </c>
      <c r="AE692" s="107">
        <f>FORECAST($C$8-(R692+U692),Инклинометрия!$B$2:$B$152,Инклинометрия!$A$2:$A$152)</f>
        <v>0</v>
      </c>
      <c r="AF692" s="107">
        <f>IF(V692=0,"-",FORECAST($C$8,Инклинометрия!$B$2:$B$152,Инклинометрия!$A$2:$A$152))</f>
        <v>1330</v>
      </c>
      <c r="AG692" s="107">
        <f>IF(V692=0,"-",FORECAST($C$8-V692,Инклинометрия!$B$2:$B$152,Инклинометрия!$A$2:$A$152))</f>
        <v>0</v>
      </c>
      <c r="AH692" s="107">
        <f>IF(W692=0,"-",FORECAST($C$8+W692,Инклинометрия!$B$2:$B$152,Инклинометрия!$A$2:$A$152))</f>
        <v>1332.6462608342592</v>
      </c>
      <c r="AI692" s="107">
        <f>IF(W692=0,"-",FORECAST($C$8,Инклинометрия!$B$2:$B$152,Инклинометрия!$A$2:$A$152))</f>
        <v>1330</v>
      </c>
      <c r="AK692" s="122">
        <f t="shared" si="206"/>
        <v>0</v>
      </c>
      <c r="AL692" s="67">
        <f>AK692*(B692-B691)</f>
        <v>0</v>
      </c>
      <c r="AM692" s="23">
        <f t="shared" si="208"/>
        <v>8.6725204696437436E-2</v>
      </c>
      <c r="AN692" s="26">
        <f>AN691+AK692*(B692-B691)/(2*PI()*$C$5*AN691*$K$13)</f>
        <v>0.15480061813468687</v>
      </c>
      <c r="AO692" s="87">
        <f t="shared" si="200"/>
        <v>145932.55112472404</v>
      </c>
      <c r="AP692" s="87">
        <f>IF(R692+U692&lt;$C$8,0,32*$L$23/$C$12^2*($K$10*R692+$K$8*U692)+32*$L$24/($C$14^2-$C$13^2)*($K$10*S692+$K$8*V692))</f>
        <v>44607.551124724028</v>
      </c>
      <c r="AQ692" s="66">
        <f>R692*$C$11*$C$9+U692*$C$11*$C$10</f>
        <v>14695380</v>
      </c>
      <c r="AR692" s="66">
        <f>S692*$C$11*$C$9+V692*$C$11*$C$10</f>
        <v>14695380</v>
      </c>
      <c r="AS692" s="87">
        <f>$C$11*(T692*$C$9+W692*$C$10)</f>
        <v>792178.05375968735</v>
      </c>
      <c r="AT692" s="45">
        <f t="shared" si="194"/>
        <v>15633490.60488441</v>
      </c>
      <c r="AU692" s="75"/>
    </row>
    <row r="693" spans="2:47" ht="15" thickBot="1" x14ac:dyDescent="0.35">
      <c r="B693" s="41">
        <f t="shared" si="201"/>
        <v>13240</v>
      </c>
      <c r="C693" s="8">
        <f t="shared" si="202"/>
        <v>132.4</v>
      </c>
      <c r="D693" s="73">
        <f t="shared" si="190"/>
        <v>177.08500000000001</v>
      </c>
      <c r="E693" s="29">
        <f t="shared" si="207"/>
        <v>43854.556639681468</v>
      </c>
      <c r="F693" s="29">
        <f t="shared" si="203"/>
        <v>66.245553836382484</v>
      </c>
      <c r="G693" s="29">
        <f t="shared" si="204"/>
        <v>88.603428256161564</v>
      </c>
      <c r="H693" s="17">
        <f t="shared" si="205"/>
        <v>58655.46950557363</v>
      </c>
      <c r="I693" s="29">
        <f t="shared" si="195"/>
        <v>2.2250485660981263</v>
      </c>
      <c r="J693" s="29">
        <f t="shared" si="196"/>
        <v>41.694115440741633</v>
      </c>
      <c r="K693" s="32">
        <f>IF((D692+L692+M692-AL692)/($C$21+$C$22)&gt;$C$8,$C$8,(D692+L692+M692-AL692)/($C$21+$C$22))</f>
        <v>1400</v>
      </c>
      <c r="L693" s="97">
        <f t="shared" si="191"/>
        <v>0</v>
      </c>
      <c r="M693" s="96">
        <f t="shared" si="192"/>
        <v>0</v>
      </c>
      <c r="N693" s="98">
        <f t="shared" si="197"/>
        <v>1.7179213529287818</v>
      </c>
      <c r="O693" s="100">
        <f t="shared" si="193"/>
        <v>4.2266987561397071</v>
      </c>
      <c r="P693" s="104">
        <f t="shared" si="198"/>
        <v>18.880500609176615</v>
      </c>
      <c r="Q693" s="102">
        <f t="shared" si="199"/>
        <v>4.9224514715476911E-2</v>
      </c>
      <c r="R693" s="106">
        <f>IF(K693-H692&lt;0,0,K693-H692)</f>
        <v>0</v>
      </c>
      <c r="S693" s="106">
        <f>K693-V693</f>
        <v>0</v>
      </c>
      <c r="T693" s="106">
        <f>IF(R693&gt;0,$C$6-$C$8,IF($C$6-$C$8-W693&lt;0,0,$C$6-$C$8-W693))</f>
        <v>97.214462279726973</v>
      </c>
      <c r="U693" s="107">
        <f>IF(R693=0,IF(U692+(F693-AL693/$C$23)*$C$21/($C$21+$C$22)&gt;$C$8,$C$8,U692+F693*$C$21/($C$21+$C$22)),E693)</f>
        <v>1400</v>
      </c>
      <c r="V693" s="107">
        <f>IF(R693&gt;0,0,IF(V692+(F693-AL693/$C$23)*$C$21/($C$21+$C$22)&gt;$C$8,$C$8,IF(U693=$C$8,V692+(F693-AL693/$C$23)*$C$21/$C$22,V692+(F693-AL693/$C$23)*$C$21/($C$21+$C$22))))</f>
        <v>1400</v>
      </c>
      <c r="W693" s="203">
        <f>IF(R693&gt;0,0,IF(W692+AL693/$C$23&gt;$F$23,$F$23,W692+AL693/$C$23))</f>
        <v>2.7855377202730285</v>
      </c>
      <c r="X693" s="105" t="str">
        <f>IF(R693=0,"-",FORECAST($C$8,Инклинометрия!$B$2:$B$152,Инклинометрия!$A$2:$A$152))</f>
        <v>-</v>
      </c>
      <c r="Y693" s="105" t="str">
        <f>IF(R693=0,"-",FORECAST($C$8-R693,Инклинометрия!$B$2:$B$152,Инклинометрия!$A$2:$A$152))</f>
        <v>-</v>
      </c>
      <c r="Z693" s="105" t="str">
        <f>IF(R693&gt;0,FORECAST($C$8,Инклинометрия!$B$2:$B$152,Инклинометрия!$A$2:$A$152),IF(V693=$C$8,"-",FORECAST($C$8-V693,Инклинометрия!$B$2:$B$152,Инклинометрия!$A$2:$A$152)))</f>
        <v>-</v>
      </c>
      <c r="AA693" s="105" t="str">
        <f>IF(S693=0,"-",FORECAST($C$8-(S693+V693),Инклинометрия!$B$2:$B$152,Инклинометрия!$A$2:$A$152))</f>
        <v>-</v>
      </c>
      <c r="AB693" s="105">
        <f>FORECAST($C$8+T693,Инклинометрия!$B$2:$B$152,Инклинометрия!$A$2:$A$152)</f>
        <v>1422.3537391657405</v>
      </c>
      <c r="AC693" s="105">
        <f>IF(R693=0,FORECAST($C$6-T693,Инклинометрия!$B$2:$B$152,Инклинометрия!$A$2:$A$152),FORECAST($C$8,Инклинометрия!$B$2:$B$152,Инклинометрия!$A$2:$A$152))</f>
        <v>1332.6462608342592</v>
      </c>
      <c r="AD693" s="107">
        <f>IF(R693=0,FORECAST($C$8,Инклинометрия!$B$2:$B$152,Инклинометрия!$A$2:$A$152),Y693)</f>
        <v>1330</v>
      </c>
      <c r="AE693" s="107">
        <f>FORECAST($C$8-(R693+U693),Инклинометрия!$B$2:$B$152,Инклинометрия!$A$2:$A$152)</f>
        <v>0</v>
      </c>
      <c r="AF693" s="107">
        <f>IF(V693=0,"-",FORECAST($C$8,Инклинометрия!$B$2:$B$152,Инклинометрия!$A$2:$A$152))</f>
        <v>1330</v>
      </c>
      <c r="AG693" s="107">
        <f>IF(V693=0,"-",FORECAST($C$8-V693,Инклинометрия!$B$2:$B$152,Инклинометрия!$A$2:$A$152))</f>
        <v>0</v>
      </c>
      <c r="AH693" s="107">
        <f>IF(W693=0,"-",FORECAST($C$8+W693,Инклинометрия!$B$2:$B$152,Инклинометрия!$A$2:$A$152))</f>
        <v>1332.6462608342592</v>
      </c>
      <c r="AI693" s="107">
        <f>IF(W693=0,"-",FORECAST($C$8,Инклинометрия!$B$2:$B$152,Инклинометрия!$A$2:$A$152))</f>
        <v>1330</v>
      </c>
      <c r="AK693" s="122">
        <f t="shared" si="206"/>
        <v>0</v>
      </c>
      <c r="AL693" s="67">
        <f>AK693*(B693-B692)</f>
        <v>0</v>
      </c>
      <c r="AM693" s="23">
        <f t="shared" si="208"/>
        <v>8.6725204696437436E-2</v>
      </c>
      <c r="AN693" s="26">
        <f>AN692+AK693*(B693-B692)/(2*PI()*$C$5*AN692*$K$13)</f>
        <v>0.15480061813468687</v>
      </c>
      <c r="AO693" s="87">
        <f t="shared" si="200"/>
        <v>145932.55112472404</v>
      </c>
      <c r="AP693" s="87">
        <f>IF(R693+U693&lt;$C$8,0,32*$L$23/$C$12^2*($K$10*R693+$K$8*U693)+32*$L$24/($C$14^2-$C$13^2)*($K$10*S693+$K$8*V693))</f>
        <v>44607.551124724028</v>
      </c>
      <c r="AQ693" s="66">
        <f>R693*$C$11*$C$9+U693*$C$11*$C$10</f>
        <v>14695380</v>
      </c>
      <c r="AR693" s="66">
        <f>S693*$C$11*$C$9+V693*$C$11*$C$10</f>
        <v>14695380</v>
      </c>
      <c r="AS693" s="87">
        <f>$C$11*(T693*$C$9+W693*$C$10)</f>
        <v>792178.05375968735</v>
      </c>
      <c r="AT693" s="45">
        <f t="shared" si="194"/>
        <v>15633490.60488441</v>
      </c>
      <c r="AU693" s="75"/>
    </row>
    <row r="694" spans="2:47" ht="15" thickBot="1" x14ac:dyDescent="0.35">
      <c r="B694" s="41">
        <f t="shared" si="201"/>
        <v>13260</v>
      </c>
      <c r="C694" s="8">
        <f t="shared" si="202"/>
        <v>132.6</v>
      </c>
      <c r="D694" s="73">
        <f t="shared" si="190"/>
        <v>177.35249999999999</v>
      </c>
      <c r="E694" s="29">
        <f t="shared" si="207"/>
        <v>43920.80219351784</v>
      </c>
      <c r="F694" s="29">
        <f t="shared" si="203"/>
        <v>66.245553836373062</v>
      </c>
      <c r="G694" s="29">
        <f t="shared" si="204"/>
        <v>88.603428256148959</v>
      </c>
      <c r="H694" s="17">
        <f t="shared" si="205"/>
        <v>58744.072933829782</v>
      </c>
      <c r="I694" s="29">
        <f t="shared" si="195"/>
        <v>2.2250485660981263</v>
      </c>
      <c r="J694" s="29">
        <f t="shared" si="196"/>
        <v>41.69411544073867</v>
      </c>
      <c r="K694" s="32">
        <f>IF((D693+L693+M693-AL693)/($C$21+$C$22)&gt;$C$8,$C$8,(D693+L693+M693-AL693)/($C$21+$C$22))</f>
        <v>1400</v>
      </c>
      <c r="L694" s="97">
        <f t="shared" si="191"/>
        <v>0</v>
      </c>
      <c r="M694" s="96">
        <f t="shared" si="192"/>
        <v>0</v>
      </c>
      <c r="N694" s="98">
        <f t="shared" si="197"/>
        <v>1.7179213529287818</v>
      </c>
      <c r="O694" s="100">
        <f t="shared" si="193"/>
        <v>4.2266987561397071</v>
      </c>
      <c r="P694" s="104">
        <f t="shared" si="198"/>
        <v>18.880500609176615</v>
      </c>
      <c r="Q694" s="102">
        <f t="shared" si="199"/>
        <v>4.9224514715476911E-2</v>
      </c>
      <c r="R694" s="106">
        <f>IF(K694-H693&lt;0,0,K694-H693)</f>
        <v>0</v>
      </c>
      <c r="S694" s="106">
        <f>K694-V694</f>
        <v>0</v>
      </c>
      <c r="T694" s="106">
        <f>IF(R694&gt;0,$C$6-$C$8,IF($C$6-$C$8-W694&lt;0,0,$C$6-$C$8-W694))</f>
        <v>97.214462279726973</v>
      </c>
      <c r="U694" s="107">
        <f>IF(R694=0,IF(U693+(F694-AL694/$C$23)*$C$21/($C$21+$C$22)&gt;$C$8,$C$8,U693+F694*$C$21/($C$21+$C$22)),E694)</f>
        <v>1400</v>
      </c>
      <c r="V694" s="107">
        <f>IF(R694&gt;0,0,IF(V693+(F694-AL694/$C$23)*$C$21/($C$21+$C$22)&gt;$C$8,$C$8,IF(U694=$C$8,V693+(F694-AL694/$C$23)*$C$21/$C$22,V693+(F694-AL694/$C$23)*$C$21/($C$21+$C$22))))</f>
        <v>1400</v>
      </c>
      <c r="W694" s="203">
        <f>IF(R694&gt;0,0,IF(W693+AL694/$C$23&gt;$F$23,$F$23,W693+AL694/$C$23))</f>
        <v>2.7855377202730285</v>
      </c>
      <c r="X694" s="105" t="str">
        <f>IF(R694=0,"-",FORECAST($C$8,Инклинометрия!$B$2:$B$152,Инклинометрия!$A$2:$A$152))</f>
        <v>-</v>
      </c>
      <c r="Y694" s="105" t="str">
        <f>IF(R694=0,"-",FORECAST($C$8-R694,Инклинометрия!$B$2:$B$152,Инклинометрия!$A$2:$A$152))</f>
        <v>-</v>
      </c>
      <c r="Z694" s="105" t="str">
        <f>IF(R694&gt;0,FORECAST($C$8,Инклинометрия!$B$2:$B$152,Инклинометрия!$A$2:$A$152),IF(V694=$C$8,"-",FORECAST($C$8-V694,Инклинометрия!$B$2:$B$152,Инклинометрия!$A$2:$A$152)))</f>
        <v>-</v>
      </c>
      <c r="AA694" s="105" t="str">
        <f>IF(S694=0,"-",FORECAST($C$8-(S694+V694),Инклинометрия!$B$2:$B$152,Инклинометрия!$A$2:$A$152))</f>
        <v>-</v>
      </c>
      <c r="AB694" s="105">
        <f>FORECAST($C$8+T694,Инклинометрия!$B$2:$B$152,Инклинометрия!$A$2:$A$152)</f>
        <v>1422.3537391657405</v>
      </c>
      <c r="AC694" s="105">
        <f>IF(R694=0,FORECAST($C$6-T694,Инклинометрия!$B$2:$B$152,Инклинометрия!$A$2:$A$152),FORECAST($C$8,Инклинометрия!$B$2:$B$152,Инклинометрия!$A$2:$A$152))</f>
        <v>1332.6462608342592</v>
      </c>
      <c r="AD694" s="107">
        <f>IF(R694=0,FORECAST($C$8,Инклинометрия!$B$2:$B$152,Инклинометрия!$A$2:$A$152),Y694)</f>
        <v>1330</v>
      </c>
      <c r="AE694" s="107">
        <f>FORECAST($C$8-(R694+U694),Инклинометрия!$B$2:$B$152,Инклинометрия!$A$2:$A$152)</f>
        <v>0</v>
      </c>
      <c r="AF694" s="107">
        <f>IF(V694=0,"-",FORECAST($C$8,Инклинометрия!$B$2:$B$152,Инклинометрия!$A$2:$A$152))</f>
        <v>1330</v>
      </c>
      <c r="AG694" s="107">
        <f>IF(V694=0,"-",FORECAST($C$8-V694,Инклинометрия!$B$2:$B$152,Инклинометрия!$A$2:$A$152))</f>
        <v>0</v>
      </c>
      <c r="AH694" s="107">
        <f>IF(W694=0,"-",FORECAST($C$8+W694,Инклинометрия!$B$2:$B$152,Инклинометрия!$A$2:$A$152))</f>
        <v>1332.6462608342592</v>
      </c>
      <c r="AI694" s="107">
        <f>IF(W694=0,"-",FORECAST($C$8,Инклинометрия!$B$2:$B$152,Инклинометрия!$A$2:$A$152))</f>
        <v>1330</v>
      </c>
      <c r="AK694" s="122">
        <f t="shared" si="206"/>
        <v>0</v>
      </c>
      <c r="AL694" s="67">
        <f>AK694*(B694-B693)</f>
        <v>0</v>
      </c>
      <c r="AM694" s="23">
        <f t="shared" si="208"/>
        <v>8.6725204696437436E-2</v>
      </c>
      <c r="AN694" s="26">
        <f>AN693+AK694*(B694-B693)/(2*PI()*$C$5*AN693*$K$13)</f>
        <v>0.15480061813468687</v>
      </c>
      <c r="AO694" s="87">
        <f t="shared" si="200"/>
        <v>145932.55112472404</v>
      </c>
      <c r="AP694" s="87">
        <f>IF(R694+U694&lt;$C$8,0,32*$L$23/$C$12^2*($K$10*R694+$K$8*U694)+32*$L$24/($C$14^2-$C$13^2)*($K$10*S694+$K$8*V694))</f>
        <v>44607.551124724028</v>
      </c>
      <c r="AQ694" s="66">
        <f>R694*$C$11*$C$9+U694*$C$11*$C$10</f>
        <v>14695380</v>
      </c>
      <c r="AR694" s="66">
        <f>S694*$C$11*$C$9+V694*$C$11*$C$10</f>
        <v>14695380</v>
      </c>
      <c r="AS694" s="87">
        <f>$C$11*(T694*$C$9+W694*$C$10)</f>
        <v>792178.05375968735</v>
      </c>
      <c r="AT694" s="45">
        <f t="shared" si="194"/>
        <v>15633490.60488441</v>
      </c>
      <c r="AU694" s="75"/>
    </row>
    <row r="695" spans="2:47" ht="15" thickBot="1" x14ac:dyDescent="0.35">
      <c r="B695" s="41">
        <f t="shared" si="201"/>
        <v>13280</v>
      </c>
      <c r="C695" s="8">
        <f t="shared" si="202"/>
        <v>132.80000000000001</v>
      </c>
      <c r="D695" s="73">
        <f t="shared" si="190"/>
        <v>177.62</v>
      </c>
      <c r="E695" s="29">
        <f t="shared" si="207"/>
        <v>43987.04774735422</v>
      </c>
      <c r="F695" s="29">
        <f t="shared" si="203"/>
        <v>66.245553836382484</v>
      </c>
      <c r="G695" s="29">
        <f t="shared" si="204"/>
        <v>88.603428256161564</v>
      </c>
      <c r="H695" s="17">
        <f t="shared" si="205"/>
        <v>58832.676362085942</v>
      </c>
      <c r="I695" s="29">
        <f t="shared" si="195"/>
        <v>2.2250485660981263</v>
      </c>
      <c r="J695" s="29">
        <f t="shared" si="196"/>
        <v>41.694115440741633</v>
      </c>
      <c r="K695" s="32">
        <f>IF((D694+L694+M694-AL694)/($C$21+$C$22)&gt;$C$8,$C$8,(D694+L694+M694-AL694)/($C$21+$C$22))</f>
        <v>1400</v>
      </c>
      <c r="L695" s="97">
        <f t="shared" si="191"/>
        <v>0</v>
      </c>
      <c r="M695" s="96">
        <f t="shared" si="192"/>
        <v>0</v>
      </c>
      <c r="N695" s="98">
        <f t="shared" si="197"/>
        <v>1.7179213529287818</v>
      </c>
      <c r="O695" s="100">
        <f t="shared" si="193"/>
        <v>4.2266987561397071</v>
      </c>
      <c r="P695" s="104">
        <f t="shared" si="198"/>
        <v>18.880500609176615</v>
      </c>
      <c r="Q695" s="102">
        <f t="shared" si="199"/>
        <v>4.9224514715476911E-2</v>
      </c>
      <c r="R695" s="106">
        <f>IF(K695-H694&lt;0,0,K695-H694)</f>
        <v>0</v>
      </c>
      <c r="S695" s="106">
        <f>K695-V695</f>
        <v>0</v>
      </c>
      <c r="T695" s="106">
        <f>IF(R695&gt;0,$C$6-$C$8,IF($C$6-$C$8-W695&lt;0,0,$C$6-$C$8-W695))</f>
        <v>97.214462279726973</v>
      </c>
      <c r="U695" s="107">
        <f>IF(R695=0,IF(U694+(F695-AL695/$C$23)*$C$21/($C$21+$C$22)&gt;$C$8,$C$8,U694+F695*$C$21/($C$21+$C$22)),E695)</f>
        <v>1400</v>
      </c>
      <c r="V695" s="107">
        <f>IF(R695&gt;0,0,IF(V694+(F695-AL695/$C$23)*$C$21/($C$21+$C$22)&gt;$C$8,$C$8,IF(U695=$C$8,V694+(F695-AL695/$C$23)*$C$21/$C$22,V694+(F695-AL695/$C$23)*$C$21/($C$21+$C$22))))</f>
        <v>1400</v>
      </c>
      <c r="W695" s="203">
        <f>IF(R695&gt;0,0,IF(W694+AL695/$C$23&gt;$F$23,$F$23,W694+AL695/$C$23))</f>
        <v>2.7855377202730285</v>
      </c>
      <c r="X695" s="105" t="str">
        <f>IF(R695=0,"-",FORECAST($C$8,Инклинометрия!$B$2:$B$152,Инклинометрия!$A$2:$A$152))</f>
        <v>-</v>
      </c>
      <c r="Y695" s="105" t="str">
        <f>IF(R695=0,"-",FORECAST($C$8-R695,Инклинометрия!$B$2:$B$152,Инклинометрия!$A$2:$A$152))</f>
        <v>-</v>
      </c>
      <c r="Z695" s="105" t="str">
        <f>IF(R695&gt;0,FORECAST($C$8,Инклинометрия!$B$2:$B$152,Инклинометрия!$A$2:$A$152),IF(V695=$C$8,"-",FORECAST($C$8-V695,Инклинометрия!$B$2:$B$152,Инклинометрия!$A$2:$A$152)))</f>
        <v>-</v>
      </c>
      <c r="AA695" s="105" t="str">
        <f>IF(S695=0,"-",FORECAST($C$8-(S695+V695),Инклинометрия!$B$2:$B$152,Инклинометрия!$A$2:$A$152))</f>
        <v>-</v>
      </c>
      <c r="AB695" s="105">
        <f>FORECAST($C$8+T695,Инклинометрия!$B$2:$B$152,Инклинометрия!$A$2:$A$152)</f>
        <v>1422.3537391657405</v>
      </c>
      <c r="AC695" s="105">
        <f>IF(R695=0,FORECAST($C$6-T695,Инклинометрия!$B$2:$B$152,Инклинометрия!$A$2:$A$152),FORECAST($C$8,Инклинометрия!$B$2:$B$152,Инклинометрия!$A$2:$A$152))</f>
        <v>1332.6462608342592</v>
      </c>
      <c r="AD695" s="107">
        <f>IF(R695=0,FORECAST($C$8,Инклинометрия!$B$2:$B$152,Инклинометрия!$A$2:$A$152),Y695)</f>
        <v>1330</v>
      </c>
      <c r="AE695" s="107">
        <f>FORECAST($C$8-(R695+U695),Инклинометрия!$B$2:$B$152,Инклинометрия!$A$2:$A$152)</f>
        <v>0</v>
      </c>
      <c r="AF695" s="107">
        <f>IF(V695=0,"-",FORECAST($C$8,Инклинометрия!$B$2:$B$152,Инклинометрия!$A$2:$A$152))</f>
        <v>1330</v>
      </c>
      <c r="AG695" s="107">
        <f>IF(V695=0,"-",FORECAST($C$8-V695,Инклинометрия!$B$2:$B$152,Инклинометрия!$A$2:$A$152))</f>
        <v>0</v>
      </c>
      <c r="AH695" s="107">
        <f>IF(W695=0,"-",FORECAST($C$8+W695,Инклинометрия!$B$2:$B$152,Инклинометрия!$A$2:$A$152))</f>
        <v>1332.6462608342592</v>
      </c>
      <c r="AI695" s="107">
        <f>IF(W695=0,"-",FORECAST($C$8,Инклинометрия!$B$2:$B$152,Инклинометрия!$A$2:$A$152))</f>
        <v>1330</v>
      </c>
      <c r="AK695" s="122">
        <f t="shared" si="206"/>
        <v>0</v>
      </c>
      <c r="AL695" s="67">
        <f>AK695*(B695-B694)</f>
        <v>0</v>
      </c>
      <c r="AM695" s="23">
        <f t="shared" si="208"/>
        <v>8.6725204696437436E-2</v>
      </c>
      <c r="AN695" s="26">
        <f>AN694+AK695*(B695-B694)/(2*PI()*$C$5*AN694*$K$13)</f>
        <v>0.15480061813468687</v>
      </c>
      <c r="AO695" s="87">
        <f t="shared" si="200"/>
        <v>145932.55112472404</v>
      </c>
      <c r="AP695" s="87">
        <f>IF(R695+U695&lt;$C$8,0,32*$L$23/$C$12^2*($K$10*R695+$K$8*U695)+32*$L$24/($C$14^2-$C$13^2)*($K$10*S695+$K$8*V695))</f>
        <v>44607.551124724028</v>
      </c>
      <c r="AQ695" s="66">
        <f>R695*$C$11*$C$9+U695*$C$11*$C$10</f>
        <v>14695380</v>
      </c>
      <c r="AR695" s="66">
        <f>S695*$C$11*$C$9+V695*$C$11*$C$10</f>
        <v>14695380</v>
      </c>
      <c r="AS695" s="87">
        <f>$C$11*(T695*$C$9+W695*$C$10)</f>
        <v>792178.05375968735</v>
      </c>
      <c r="AT695" s="45">
        <f t="shared" si="194"/>
        <v>15633490.60488441</v>
      </c>
      <c r="AU695" s="75"/>
    </row>
    <row r="696" spans="2:47" ht="15" thickBot="1" x14ac:dyDescent="0.35">
      <c r="B696" s="41">
        <f t="shared" si="201"/>
        <v>13300</v>
      </c>
      <c r="C696" s="8">
        <f t="shared" si="202"/>
        <v>133</v>
      </c>
      <c r="D696" s="73">
        <f t="shared" si="190"/>
        <v>177.88749999999999</v>
      </c>
      <c r="E696" s="29">
        <f t="shared" si="207"/>
        <v>44053.293301190599</v>
      </c>
      <c r="F696" s="29">
        <f t="shared" si="203"/>
        <v>66.245553836373062</v>
      </c>
      <c r="G696" s="29">
        <f t="shared" si="204"/>
        <v>88.603428256148959</v>
      </c>
      <c r="H696" s="17">
        <f t="shared" si="205"/>
        <v>58921.279790342094</v>
      </c>
      <c r="I696" s="29">
        <f t="shared" si="195"/>
        <v>2.2250485660981263</v>
      </c>
      <c r="J696" s="29">
        <f t="shared" si="196"/>
        <v>41.69411544073867</v>
      </c>
      <c r="K696" s="32">
        <f>IF((D695+L695+M695-AL695)/($C$21+$C$22)&gt;$C$8,$C$8,(D695+L695+M695-AL695)/($C$21+$C$22))</f>
        <v>1400</v>
      </c>
      <c r="L696" s="97">
        <f t="shared" si="191"/>
        <v>0</v>
      </c>
      <c r="M696" s="96">
        <f t="shared" si="192"/>
        <v>0</v>
      </c>
      <c r="N696" s="98">
        <f t="shared" si="197"/>
        <v>1.7179213529287818</v>
      </c>
      <c r="O696" s="100">
        <f t="shared" si="193"/>
        <v>4.2266987561397071</v>
      </c>
      <c r="P696" s="104">
        <f t="shared" si="198"/>
        <v>18.880500609176615</v>
      </c>
      <c r="Q696" s="102">
        <f t="shared" si="199"/>
        <v>4.9224514715476911E-2</v>
      </c>
      <c r="R696" s="106">
        <f>IF(K696-H695&lt;0,0,K696-H695)</f>
        <v>0</v>
      </c>
      <c r="S696" s="106">
        <f>K696-V696</f>
        <v>0</v>
      </c>
      <c r="T696" s="106">
        <f>IF(R696&gt;0,$C$6-$C$8,IF($C$6-$C$8-W696&lt;0,0,$C$6-$C$8-W696))</f>
        <v>97.214462279726973</v>
      </c>
      <c r="U696" s="107">
        <f>IF(R696=0,IF(U695+(F696-AL696/$C$23)*$C$21/($C$21+$C$22)&gt;$C$8,$C$8,U695+F696*$C$21/($C$21+$C$22)),E696)</f>
        <v>1400</v>
      </c>
      <c r="V696" s="107">
        <f>IF(R696&gt;0,0,IF(V695+(F696-AL696/$C$23)*$C$21/($C$21+$C$22)&gt;$C$8,$C$8,IF(U696=$C$8,V695+(F696-AL696/$C$23)*$C$21/$C$22,V695+(F696-AL696/$C$23)*$C$21/($C$21+$C$22))))</f>
        <v>1400</v>
      </c>
      <c r="W696" s="203">
        <f>IF(R696&gt;0,0,IF(W695+AL696/$C$23&gt;$F$23,$F$23,W695+AL696/$C$23))</f>
        <v>2.7855377202730285</v>
      </c>
      <c r="X696" s="105" t="str">
        <f>IF(R696=0,"-",FORECAST($C$8,Инклинометрия!$B$2:$B$152,Инклинометрия!$A$2:$A$152))</f>
        <v>-</v>
      </c>
      <c r="Y696" s="105" t="str">
        <f>IF(R696=0,"-",FORECAST($C$8-R696,Инклинометрия!$B$2:$B$152,Инклинометрия!$A$2:$A$152))</f>
        <v>-</v>
      </c>
      <c r="Z696" s="105" t="str">
        <f>IF(R696&gt;0,FORECAST($C$8,Инклинометрия!$B$2:$B$152,Инклинометрия!$A$2:$A$152),IF(V696=$C$8,"-",FORECAST($C$8-V696,Инклинометрия!$B$2:$B$152,Инклинометрия!$A$2:$A$152)))</f>
        <v>-</v>
      </c>
      <c r="AA696" s="105" t="str">
        <f>IF(S696=0,"-",FORECAST($C$8-(S696+V696),Инклинометрия!$B$2:$B$152,Инклинометрия!$A$2:$A$152))</f>
        <v>-</v>
      </c>
      <c r="AB696" s="105">
        <f>FORECAST($C$8+T696,Инклинометрия!$B$2:$B$152,Инклинометрия!$A$2:$A$152)</f>
        <v>1422.3537391657405</v>
      </c>
      <c r="AC696" s="105">
        <f>IF(R696=0,FORECAST($C$6-T696,Инклинометрия!$B$2:$B$152,Инклинометрия!$A$2:$A$152),FORECAST($C$8,Инклинометрия!$B$2:$B$152,Инклинометрия!$A$2:$A$152))</f>
        <v>1332.6462608342592</v>
      </c>
      <c r="AD696" s="107">
        <f>IF(R696=0,FORECAST($C$8,Инклинометрия!$B$2:$B$152,Инклинометрия!$A$2:$A$152),Y696)</f>
        <v>1330</v>
      </c>
      <c r="AE696" s="107">
        <f>FORECAST($C$8-(R696+U696),Инклинометрия!$B$2:$B$152,Инклинометрия!$A$2:$A$152)</f>
        <v>0</v>
      </c>
      <c r="AF696" s="107">
        <f>IF(V696=0,"-",FORECAST($C$8,Инклинометрия!$B$2:$B$152,Инклинометрия!$A$2:$A$152))</f>
        <v>1330</v>
      </c>
      <c r="AG696" s="107">
        <f>IF(V696=0,"-",FORECAST($C$8-V696,Инклинометрия!$B$2:$B$152,Инклинометрия!$A$2:$A$152))</f>
        <v>0</v>
      </c>
      <c r="AH696" s="107">
        <f>IF(W696=0,"-",FORECAST($C$8+W696,Инклинометрия!$B$2:$B$152,Инклинометрия!$A$2:$A$152))</f>
        <v>1332.6462608342592</v>
      </c>
      <c r="AI696" s="107">
        <f>IF(W696=0,"-",FORECAST($C$8,Инклинометрия!$B$2:$B$152,Инклинометрия!$A$2:$A$152))</f>
        <v>1330</v>
      </c>
      <c r="AK696" s="122">
        <f t="shared" si="206"/>
        <v>0</v>
      </c>
      <c r="AL696" s="67">
        <f>AK696*(B696-B695)</f>
        <v>0</v>
      </c>
      <c r="AM696" s="23">
        <f t="shared" si="208"/>
        <v>8.6725204696437436E-2</v>
      </c>
      <c r="AN696" s="26">
        <f>AN695+AK696*(B696-B695)/(2*PI()*$C$5*AN695*$K$13)</f>
        <v>0.15480061813468687</v>
      </c>
      <c r="AO696" s="87">
        <f t="shared" si="200"/>
        <v>145932.55112472404</v>
      </c>
      <c r="AP696" s="87">
        <f>IF(R696+U696&lt;$C$8,0,32*$L$23/$C$12^2*($K$10*R696+$K$8*U696)+32*$L$24/($C$14^2-$C$13^2)*($K$10*S696+$K$8*V696))</f>
        <v>44607.551124724028</v>
      </c>
      <c r="AQ696" s="66">
        <f>R696*$C$11*$C$9+U696*$C$11*$C$10</f>
        <v>14695380</v>
      </c>
      <c r="AR696" s="66">
        <f>S696*$C$11*$C$9+V696*$C$11*$C$10</f>
        <v>14695380</v>
      </c>
      <c r="AS696" s="87">
        <f>$C$11*(T696*$C$9+W696*$C$10)</f>
        <v>792178.05375968735</v>
      </c>
      <c r="AT696" s="45">
        <f t="shared" si="194"/>
        <v>15633490.60488441</v>
      </c>
      <c r="AU696" s="75"/>
    </row>
    <row r="697" spans="2:47" ht="15" thickBot="1" x14ac:dyDescent="0.35">
      <c r="B697" s="41">
        <f t="shared" si="201"/>
        <v>13320</v>
      </c>
      <c r="C697" s="8">
        <f t="shared" si="202"/>
        <v>133.19999999999999</v>
      </c>
      <c r="D697" s="73">
        <f t="shared" si="190"/>
        <v>178.155</v>
      </c>
      <c r="E697" s="29">
        <f t="shared" si="207"/>
        <v>44119.538855026971</v>
      </c>
      <c r="F697" s="29">
        <f t="shared" si="203"/>
        <v>66.245553836373062</v>
      </c>
      <c r="G697" s="29">
        <f t="shared" si="204"/>
        <v>88.603428256148959</v>
      </c>
      <c r="H697" s="17">
        <f t="shared" si="205"/>
        <v>59009.883218598246</v>
      </c>
      <c r="I697" s="29">
        <f t="shared" si="195"/>
        <v>2.2250485660981263</v>
      </c>
      <c r="J697" s="29">
        <f t="shared" si="196"/>
        <v>41.69411544073867</v>
      </c>
      <c r="K697" s="32">
        <f>IF((D696+L696+M696-AL696)/($C$21+$C$22)&gt;$C$8,$C$8,(D696+L696+M696-AL696)/($C$21+$C$22))</f>
        <v>1400</v>
      </c>
      <c r="L697" s="97">
        <f t="shared" si="191"/>
        <v>0</v>
      </c>
      <c r="M697" s="96">
        <f t="shared" si="192"/>
        <v>0</v>
      </c>
      <c r="N697" s="98">
        <f t="shared" si="197"/>
        <v>1.7179213529287818</v>
      </c>
      <c r="O697" s="100">
        <f t="shared" si="193"/>
        <v>4.2266987561397071</v>
      </c>
      <c r="P697" s="104">
        <f t="shared" si="198"/>
        <v>18.880500609176615</v>
      </c>
      <c r="Q697" s="102">
        <f t="shared" si="199"/>
        <v>4.9224514715476911E-2</v>
      </c>
      <c r="R697" s="106">
        <f>IF(K697-H696&lt;0,0,K697-H696)</f>
        <v>0</v>
      </c>
      <c r="S697" s="106">
        <f>K697-V697</f>
        <v>0</v>
      </c>
      <c r="T697" s="106">
        <f>IF(R697&gt;0,$C$6-$C$8,IF($C$6-$C$8-W697&lt;0,0,$C$6-$C$8-W697))</f>
        <v>97.214462279726973</v>
      </c>
      <c r="U697" s="107">
        <f>IF(R697=0,IF(U696+(F697-AL697/$C$23)*$C$21/($C$21+$C$22)&gt;$C$8,$C$8,U696+F697*$C$21/($C$21+$C$22)),E697)</f>
        <v>1400</v>
      </c>
      <c r="V697" s="107">
        <f>IF(R697&gt;0,0,IF(V696+(F697-AL697/$C$23)*$C$21/($C$21+$C$22)&gt;$C$8,$C$8,IF(U697=$C$8,V696+(F697-AL697/$C$23)*$C$21/$C$22,V696+(F697-AL697/$C$23)*$C$21/($C$21+$C$22))))</f>
        <v>1400</v>
      </c>
      <c r="W697" s="203">
        <f>IF(R697&gt;0,0,IF(W696+AL697/$C$23&gt;$F$23,$F$23,W696+AL697/$C$23))</f>
        <v>2.7855377202730285</v>
      </c>
      <c r="X697" s="105" t="str">
        <f>IF(R697=0,"-",FORECAST($C$8,Инклинометрия!$B$2:$B$152,Инклинометрия!$A$2:$A$152))</f>
        <v>-</v>
      </c>
      <c r="Y697" s="105" t="str">
        <f>IF(R697=0,"-",FORECAST($C$8-R697,Инклинометрия!$B$2:$B$152,Инклинометрия!$A$2:$A$152))</f>
        <v>-</v>
      </c>
      <c r="Z697" s="105" t="str">
        <f>IF(R697&gt;0,FORECAST($C$8,Инклинометрия!$B$2:$B$152,Инклинометрия!$A$2:$A$152),IF(V697=$C$8,"-",FORECAST($C$8-V697,Инклинометрия!$B$2:$B$152,Инклинометрия!$A$2:$A$152)))</f>
        <v>-</v>
      </c>
      <c r="AA697" s="105" t="str">
        <f>IF(S697=0,"-",FORECAST($C$8-(S697+V697),Инклинометрия!$B$2:$B$152,Инклинометрия!$A$2:$A$152))</f>
        <v>-</v>
      </c>
      <c r="AB697" s="105">
        <f>FORECAST($C$8+T697,Инклинометрия!$B$2:$B$152,Инклинометрия!$A$2:$A$152)</f>
        <v>1422.3537391657405</v>
      </c>
      <c r="AC697" s="105">
        <f>IF(R697=0,FORECAST($C$6-T697,Инклинометрия!$B$2:$B$152,Инклинометрия!$A$2:$A$152),FORECAST($C$8,Инклинометрия!$B$2:$B$152,Инклинометрия!$A$2:$A$152))</f>
        <v>1332.6462608342592</v>
      </c>
      <c r="AD697" s="107">
        <f>IF(R697=0,FORECAST($C$8,Инклинометрия!$B$2:$B$152,Инклинометрия!$A$2:$A$152),Y697)</f>
        <v>1330</v>
      </c>
      <c r="AE697" s="107">
        <f>FORECAST($C$8-(R697+U697),Инклинометрия!$B$2:$B$152,Инклинометрия!$A$2:$A$152)</f>
        <v>0</v>
      </c>
      <c r="AF697" s="107">
        <f>IF(V697=0,"-",FORECAST($C$8,Инклинометрия!$B$2:$B$152,Инклинометрия!$A$2:$A$152))</f>
        <v>1330</v>
      </c>
      <c r="AG697" s="107">
        <f>IF(V697=0,"-",FORECAST($C$8-V697,Инклинометрия!$B$2:$B$152,Инклинометрия!$A$2:$A$152))</f>
        <v>0</v>
      </c>
      <c r="AH697" s="107">
        <f>IF(W697=0,"-",FORECAST($C$8+W697,Инклинометрия!$B$2:$B$152,Инклинометрия!$A$2:$A$152))</f>
        <v>1332.6462608342592</v>
      </c>
      <c r="AI697" s="107">
        <f>IF(W697=0,"-",FORECAST($C$8,Инклинометрия!$B$2:$B$152,Инклинометрия!$A$2:$A$152))</f>
        <v>1330</v>
      </c>
      <c r="AK697" s="122">
        <f t="shared" si="206"/>
        <v>0</v>
      </c>
      <c r="AL697" s="67">
        <f>AK697*(B697-B696)</f>
        <v>0</v>
      </c>
      <c r="AM697" s="23">
        <f t="shared" si="208"/>
        <v>8.6725204696437436E-2</v>
      </c>
      <c r="AN697" s="26">
        <f>AN696+AK697*(B697-B696)/(2*PI()*$C$5*AN696*$K$13)</f>
        <v>0.15480061813468687</v>
      </c>
      <c r="AO697" s="87">
        <f t="shared" si="200"/>
        <v>145932.55112472404</v>
      </c>
      <c r="AP697" s="87">
        <f>IF(R697+U697&lt;$C$8,0,32*$L$23/$C$12^2*($K$10*R697+$K$8*U697)+32*$L$24/($C$14^2-$C$13^2)*($K$10*S697+$K$8*V697))</f>
        <v>44607.551124724028</v>
      </c>
      <c r="AQ697" s="66">
        <f>R697*$C$11*$C$9+U697*$C$11*$C$10</f>
        <v>14695380</v>
      </c>
      <c r="AR697" s="66">
        <f>S697*$C$11*$C$9+V697*$C$11*$C$10</f>
        <v>14695380</v>
      </c>
      <c r="AS697" s="87">
        <f>$C$11*(T697*$C$9+W697*$C$10)</f>
        <v>792178.05375968735</v>
      </c>
      <c r="AT697" s="45">
        <f t="shared" si="194"/>
        <v>15633490.60488441</v>
      </c>
      <c r="AU697" s="75"/>
    </row>
    <row r="698" spans="2:47" ht="15" thickBot="1" x14ac:dyDescent="0.35">
      <c r="B698" s="41">
        <f t="shared" si="201"/>
        <v>13340</v>
      </c>
      <c r="C698" s="8">
        <f t="shared" si="202"/>
        <v>133.4</v>
      </c>
      <c r="D698" s="73">
        <f t="shared" si="190"/>
        <v>178.42250000000001</v>
      </c>
      <c r="E698" s="29">
        <f t="shared" si="207"/>
        <v>44185.78440886335</v>
      </c>
      <c r="F698" s="29">
        <f t="shared" si="203"/>
        <v>66.245553836382484</v>
      </c>
      <c r="G698" s="29">
        <f t="shared" si="204"/>
        <v>88.603428256161564</v>
      </c>
      <c r="H698" s="17">
        <f t="shared" si="205"/>
        <v>59098.486646854406</v>
      </c>
      <c r="I698" s="29">
        <f t="shared" si="195"/>
        <v>2.2250485660981263</v>
      </c>
      <c r="J698" s="29">
        <f t="shared" si="196"/>
        <v>41.694115440741633</v>
      </c>
      <c r="K698" s="32">
        <f>IF((D697+L697+M697-AL697)/($C$21+$C$22)&gt;$C$8,$C$8,(D697+L697+M697-AL697)/($C$21+$C$22))</f>
        <v>1400</v>
      </c>
      <c r="L698" s="97">
        <f t="shared" si="191"/>
        <v>0</v>
      </c>
      <c r="M698" s="96">
        <f t="shared" si="192"/>
        <v>0</v>
      </c>
      <c r="N698" s="98">
        <f t="shared" si="197"/>
        <v>1.7179213529287818</v>
      </c>
      <c r="O698" s="100">
        <f t="shared" si="193"/>
        <v>4.2266987561397071</v>
      </c>
      <c r="P698" s="104">
        <f t="shared" si="198"/>
        <v>18.880500609176615</v>
      </c>
      <c r="Q698" s="102">
        <f t="shared" si="199"/>
        <v>4.9224514715476911E-2</v>
      </c>
      <c r="R698" s="106">
        <f>IF(K698-H697&lt;0,0,K698-H697)</f>
        <v>0</v>
      </c>
      <c r="S698" s="106">
        <f>K698-V698</f>
        <v>0</v>
      </c>
      <c r="T698" s="106">
        <f>IF(R698&gt;0,$C$6-$C$8,IF($C$6-$C$8-W698&lt;0,0,$C$6-$C$8-W698))</f>
        <v>97.214462279726973</v>
      </c>
      <c r="U698" s="107">
        <f>IF(R698=0,IF(U697+(F698-AL698/$C$23)*$C$21/($C$21+$C$22)&gt;$C$8,$C$8,U697+F698*$C$21/($C$21+$C$22)),E698)</f>
        <v>1400</v>
      </c>
      <c r="V698" s="107">
        <f>IF(R698&gt;0,0,IF(V697+(F698-AL698/$C$23)*$C$21/($C$21+$C$22)&gt;$C$8,$C$8,IF(U698=$C$8,V697+(F698-AL698/$C$23)*$C$21/$C$22,V697+(F698-AL698/$C$23)*$C$21/($C$21+$C$22))))</f>
        <v>1400</v>
      </c>
      <c r="W698" s="203">
        <f>IF(R698&gt;0,0,IF(W697+AL698/$C$23&gt;$F$23,$F$23,W697+AL698/$C$23))</f>
        <v>2.7855377202730285</v>
      </c>
      <c r="X698" s="105" t="str">
        <f>IF(R698=0,"-",FORECAST($C$8,Инклинометрия!$B$2:$B$152,Инклинометрия!$A$2:$A$152))</f>
        <v>-</v>
      </c>
      <c r="Y698" s="105" t="str">
        <f>IF(R698=0,"-",FORECAST($C$8-R698,Инклинометрия!$B$2:$B$152,Инклинометрия!$A$2:$A$152))</f>
        <v>-</v>
      </c>
      <c r="Z698" s="105" t="str">
        <f>IF(R698&gt;0,FORECAST($C$8,Инклинометрия!$B$2:$B$152,Инклинометрия!$A$2:$A$152),IF(V698=$C$8,"-",FORECAST($C$8-V698,Инклинометрия!$B$2:$B$152,Инклинометрия!$A$2:$A$152)))</f>
        <v>-</v>
      </c>
      <c r="AA698" s="105" t="str">
        <f>IF(S698=0,"-",FORECAST($C$8-(S698+V698),Инклинометрия!$B$2:$B$152,Инклинометрия!$A$2:$A$152))</f>
        <v>-</v>
      </c>
      <c r="AB698" s="105">
        <f>FORECAST($C$8+T698,Инклинометрия!$B$2:$B$152,Инклинометрия!$A$2:$A$152)</f>
        <v>1422.3537391657405</v>
      </c>
      <c r="AC698" s="105">
        <f>IF(R698=0,FORECAST($C$6-T698,Инклинометрия!$B$2:$B$152,Инклинометрия!$A$2:$A$152),FORECAST($C$8,Инклинометрия!$B$2:$B$152,Инклинометрия!$A$2:$A$152))</f>
        <v>1332.6462608342592</v>
      </c>
      <c r="AD698" s="107">
        <f>IF(R698=0,FORECAST($C$8,Инклинометрия!$B$2:$B$152,Инклинометрия!$A$2:$A$152),Y698)</f>
        <v>1330</v>
      </c>
      <c r="AE698" s="107">
        <f>FORECAST($C$8-(R698+U698),Инклинометрия!$B$2:$B$152,Инклинометрия!$A$2:$A$152)</f>
        <v>0</v>
      </c>
      <c r="AF698" s="107">
        <f>IF(V698=0,"-",FORECAST($C$8,Инклинометрия!$B$2:$B$152,Инклинометрия!$A$2:$A$152))</f>
        <v>1330</v>
      </c>
      <c r="AG698" s="107">
        <f>IF(V698=0,"-",FORECAST($C$8-V698,Инклинометрия!$B$2:$B$152,Инклинометрия!$A$2:$A$152))</f>
        <v>0</v>
      </c>
      <c r="AH698" s="107">
        <f>IF(W698=0,"-",FORECAST($C$8+W698,Инклинометрия!$B$2:$B$152,Инклинометрия!$A$2:$A$152))</f>
        <v>1332.6462608342592</v>
      </c>
      <c r="AI698" s="107">
        <f>IF(W698=0,"-",FORECAST($C$8,Инклинометрия!$B$2:$B$152,Инклинометрия!$A$2:$A$152))</f>
        <v>1330</v>
      </c>
      <c r="AK698" s="122">
        <f t="shared" si="206"/>
        <v>0</v>
      </c>
      <c r="AL698" s="67">
        <f>AK698*(B698-B697)</f>
        <v>0</v>
      </c>
      <c r="AM698" s="23">
        <f t="shared" si="208"/>
        <v>8.6725204696437436E-2</v>
      </c>
      <c r="AN698" s="26">
        <f>AN697+AK698*(B698-B697)/(2*PI()*$C$5*AN697*$K$13)</f>
        <v>0.15480061813468687</v>
      </c>
      <c r="AO698" s="87">
        <f t="shared" si="200"/>
        <v>145932.55112472404</v>
      </c>
      <c r="AP698" s="87">
        <f>IF(R698+U698&lt;$C$8,0,32*$L$23/$C$12^2*($K$10*R698+$K$8*U698)+32*$L$24/($C$14^2-$C$13^2)*($K$10*S698+$K$8*V698))</f>
        <v>44607.551124724028</v>
      </c>
      <c r="AQ698" s="66">
        <f>R698*$C$11*$C$9+U698*$C$11*$C$10</f>
        <v>14695380</v>
      </c>
      <c r="AR698" s="66">
        <f>S698*$C$11*$C$9+V698*$C$11*$C$10</f>
        <v>14695380</v>
      </c>
      <c r="AS698" s="87">
        <f>$C$11*(T698*$C$9+W698*$C$10)</f>
        <v>792178.05375968735</v>
      </c>
      <c r="AT698" s="45">
        <f t="shared" si="194"/>
        <v>15633490.60488441</v>
      </c>
      <c r="AU698" s="75"/>
    </row>
    <row r="699" spans="2:47" ht="15" thickBot="1" x14ac:dyDescent="0.35">
      <c r="B699" s="41">
        <f t="shared" si="201"/>
        <v>13360</v>
      </c>
      <c r="C699" s="8">
        <f t="shared" si="202"/>
        <v>133.6</v>
      </c>
      <c r="D699" s="73">
        <f t="shared" si="190"/>
        <v>178.69</v>
      </c>
      <c r="E699" s="29">
        <f t="shared" si="207"/>
        <v>44252.029962699729</v>
      </c>
      <c r="F699" s="29">
        <f t="shared" si="203"/>
        <v>66.245553836373062</v>
      </c>
      <c r="G699" s="29">
        <f t="shared" si="204"/>
        <v>88.603428256148959</v>
      </c>
      <c r="H699" s="17">
        <f t="shared" si="205"/>
        <v>59187.090075110558</v>
      </c>
      <c r="I699" s="29">
        <f t="shared" si="195"/>
        <v>2.2250485660981263</v>
      </c>
      <c r="J699" s="29">
        <f t="shared" si="196"/>
        <v>41.69411544073867</v>
      </c>
      <c r="K699" s="32">
        <f>IF((D698+L698+M698-AL698)/($C$21+$C$22)&gt;$C$8,$C$8,(D698+L698+M698-AL698)/($C$21+$C$22))</f>
        <v>1400</v>
      </c>
      <c r="L699" s="97">
        <f t="shared" si="191"/>
        <v>0</v>
      </c>
      <c r="M699" s="96">
        <f t="shared" si="192"/>
        <v>0</v>
      </c>
      <c r="N699" s="98">
        <f t="shared" si="197"/>
        <v>1.7179213529287818</v>
      </c>
      <c r="O699" s="100">
        <f t="shared" si="193"/>
        <v>4.2266987561397071</v>
      </c>
      <c r="P699" s="104">
        <f t="shared" si="198"/>
        <v>18.880500609176615</v>
      </c>
      <c r="Q699" s="102">
        <f t="shared" si="199"/>
        <v>4.9224514715476911E-2</v>
      </c>
      <c r="R699" s="106">
        <f>IF(K699-H698&lt;0,0,K699-H698)</f>
        <v>0</v>
      </c>
      <c r="S699" s="106">
        <f>K699-V699</f>
        <v>0</v>
      </c>
      <c r="T699" s="106">
        <f>IF(R699&gt;0,$C$6-$C$8,IF($C$6-$C$8-W699&lt;0,0,$C$6-$C$8-W699))</f>
        <v>97.214462279726973</v>
      </c>
      <c r="U699" s="107">
        <f>IF(R699=0,IF(U698+(F699-AL699/$C$23)*$C$21/($C$21+$C$22)&gt;$C$8,$C$8,U698+F699*$C$21/($C$21+$C$22)),E699)</f>
        <v>1400</v>
      </c>
      <c r="V699" s="107">
        <f>IF(R699&gt;0,0,IF(V698+(F699-AL699/$C$23)*$C$21/($C$21+$C$22)&gt;$C$8,$C$8,IF(U699=$C$8,V698+(F699-AL699/$C$23)*$C$21/$C$22,V698+(F699-AL699/$C$23)*$C$21/($C$21+$C$22))))</f>
        <v>1400</v>
      </c>
      <c r="W699" s="203">
        <f>IF(R699&gt;0,0,IF(W698+AL699/$C$23&gt;$F$23,$F$23,W698+AL699/$C$23))</f>
        <v>2.7855377202730285</v>
      </c>
      <c r="X699" s="105" t="str">
        <f>IF(R699=0,"-",FORECAST($C$8,Инклинометрия!$B$2:$B$152,Инклинометрия!$A$2:$A$152))</f>
        <v>-</v>
      </c>
      <c r="Y699" s="105" t="str">
        <f>IF(R699=0,"-",FORECAST($C$8-R699,Инклинометрия!$B$2:$B$152,Инклинометрия!$A$2:$A$152))</f>
        <v>-</v>
      </c>
      <c r="Z699" s="105" t="str">
        <f>IF(R699&gt;0,FORECAST($C$8,Инклинометрия!$B$2:$B$152,Инклинометрия!$A$2:$A$152),IF(V699=$C$8,"-",FORECAST($C$8-V699,Инклинометрия!$B$2:$B$152,Инклинометрия!$A$2:$A$152)))</f>
        <v>-</v>
      </c>
      <c r="AA699" s="105" t="str">
        <f>IF(S699=0,"-",FORECAST($C$8-(S699+V699),Инклинометрия!$B$2:$B$152,Инклинометрия!$A$2:$A$152))</f>
        <v>-</v>
      </c>
      <c r="AB699" s="105">
        <f>FORECAST($C$8+T699,Инклинометрия!$B$2:$B$152,Инклинометрия!$A$2:$A$152)</f>
        <v>1422.3537391657405</v>
      </c>
      <c r="AC699" s="105">
        <f>IF(R699=0,FORECAST($C$6-T699,Инклинометрия!$B$2:$B$152,Инклинометрия!$A$2:$A$152),FORECAST($C$8,Инклинометрия!$B$2:$B$152,Инклинометрия!$A$2:$A$152))</f>
        <v>1332.6462608342592</v>
      </c>
      <c r="AD699" s="107">
        <f>IF(R699=0,FORECAST($C$8,Инклинометрия!$B$2:$B$152,Инклинометрия!$A$2:$A$152),Y699)</f>
        <v>1330</v>
      </c>
      <c r="AE699" s="107">
        <f>FORECAST($C$8-(R699+U699),Инклинометрия!$B$2:$B$152,Инклинометрия!$A$2:$A$152)</f>
        <v>0</v>
      </c>
      <c r="AF699" s="107">
        <f>IF(V699=0,"-",FORECAST($C$8,Инклинометрия!$B$2:$B$152,Инклинометрия!$A$2:$A$152))</f>
        <v>1330</v>
      </c>
      <c r="AG699" s="107">
        <f>IF(V699=0,"-",FORECAST($C$8-V699,Инклинометрия!$B$2:$B$152,Инклинометрия!$A$2:$A$152))</f>
        <v>0</v>
      </c>
      <c r="AH699" s="107">
        <f>IF(W699=0,"-",FORECAST($C$8+W699,Инклинометрия!$B$2:$B$152,Инклинометрия!$A$2:$A$152))</f>
        <v>1332.6462608342592</v>
      </c>
      <c r="AI699" s="107">
        <f>IF(W699=0,"-",FORECAST($C$8,Инклинометрия!$B$2:$B$152,Инклинометрия!$A$2:$A$152))</f>
        <v>1330</v>
      </c>
      <c r="AK699" s="122">
        <f t="shared" si="206"/>
        <v>0</v>
      </c>
      <c r="AL699" s="67">
        <f>AK699*(B699-B698)</f>
        <v>0</v>
      </c>
      <c r="AM699" s="23">
        <f t="shared" si="208"/>
        <v>8.6725204696437436E-2</v>
      </c>
      <c r="AN699" s="26">
        <f>AN698+AK699*(B699-B698)/(2*PI()*$C$5*AN698*$K$13)</f>
        <v>0.15480061813468687</v>
      </c>
      <c r="AO699" s="87">
        <f t="shared" si="200"/>
        <v>145932.55112472404</v>
      </c>
      <c r="AP699" s="87">
        <f>IF(R699+U699&lt;$C$8,0,32*$L$23/$C$12^2*($K$10*R699+$K$8*U699)+32*$L$24/($C$14^2-$C$13^2)*($K$10*S699+$K$8*V699))</f>
        <v>44607.551124724028</v>
      </c>
      <c r="AQ699" s="66">
        <f>R699*$C$11*$C$9+U699*$C$11*$C$10</f>
        <v>14695380</v>
      </c>
      <c r="AR699" s="66">
        <f>S699*$C$11*$C$9+V699*$C$11*$C$10</f>
        <v>14695380</v>
      </c>
      <c r="AS699" s="87">
        <f>$C$11*(T699*$C$9+W699*$C$10)</f>
        <v>792178.05375968735</v>
      </c>
      <c r="AT699" s="45">
        <f t="shared" si="194"/>
        <v>15633490.60488441</v>
      </c>
      <c r="AU699" s="75"/>
    </row>
    <row r="700" spans="2:47" ht="15" thickBot="1" x14ac:dyDescent="0.35">
      <c r="B700" s="41">
        <f t="shared" si="201"/>
        <v>13380</v>
      </c>
      <c r="C700" s="8">
        <f t="shared" si="202"/>
        <v>133.80000000000001</v>
      </c>
      <c r="D700" s="73">
        <f t="shared" si="190"/>
        <v>178.95750000000001</v>
      </c>
      <c r="E700" s="29">
        <f t="shared" si="207"/>
        <v>44318.275516536109</v>
      </c>
      <c r="F700" s="29">
        <f t="shared" si="203"/>
        <v>66.245553836382484</v>
      </c>
      <c r="G700" s="29">
        <f t="shared" si="204"/>
        <v>88.603428256161564</v>
      </c>
      <c r="H700" s="17">
        <f t="shared" si="205"/>
        <v>59275.693503366718</v>
      </c>
      <c r="I700" s="29">
        <f t="shared" si="195"/>
        <v>2.2250485660981263</v>
      </c>
      <c r="J700" s="29">
        <f t="shared" si="196"/>
        <v>41.694115440741633</v>
      </c>
      <c r="K700" s="32">
        <f>IF((D699+L699+M699-AL699)/($C$21+$C$22)&gt;$C$8,$C$8,(D699+L699+M699-AL699)/($C$21+$C$22))</f>
        <v>1400</v>
      </c>
      <c r="L700" s="97">
        <f t="shared" si="191"/>
        <v>0</v>
      </c>
      <c r="M700" s="96">
        <f t="shared" si="192"/>
        <v>0</v>
      </c>
      <c r="N700" s="98">
        <f t="shared" si="197"/>
        <v>1.7179213529287818</v>
      </c>
      <c r="O700" s="100">
        <f t="shared" si="193"/>
        <v>4.2266987561397071</v>
      </c>
      <c r="P700" s="104">
        <f t="shared" si="198"/>
        <v>18.880500609176615</v>
      </c>
      <c r="Q700" s="102">
        <f t="shared" si="199"/>
        <v>4.9224514715476911E-2</v>
      </c>
      <c r="R700" s="106">
        <f>IF(K700-H699&lt;0,0,K700-H699)</f>
        <v>0</v>
      </c>
      <c r="S700" s="106">
        <f>K700-V700</f>
        <v>0</v>
      </c>
      <c r="T700" s="106">
        <f>IF(R700&gt;0,$C$6-$C$8,IF($C$6-$C$8-W700&lt;0,0,$C$6-$C$8-W700))</f>
        <v>97.214462279726973</v>
      </c>
      <c r="U700" s="107">
        <f>IF(R700=0,IF(U699+(F700-AL700/$C$23)*$C$21/($C$21+$C$22)&gt;$C$8,$C$8,U699+F700*$C$21/($C$21+$C$22)),E700)</f>
        <v>1400</v>
      </c>
      <c r="V700" s="107">
        <f>IF(R700&gt;0,0,IF(V699+(F700-AL700/$C$23)*$C$21/($C$21+$C$22)&gt;$C$8,$C$8,IF(U700=$C$8,V699+(F700-AL700/$C$23)*$C$21/$C$22,V699+(F700-AL700/$C$23)*$C$21/($C$21+$C$22))))</f>
        <v>1400</v>
      </c>
      <c r="W700" s="203">
        <f>IF(R700&gt;0,0,IF(W699+AL700/$C$23&gt;$F$23,$F$23,W699+AL700/$C$23))</f>
        <v>2.7855377202730285</v>
      </c>
      <c r="X700" s="105" t="str">
        <f>IF(R700=0,"-",FORECAST($C$8,Инклинометрия!$B$2:$B$152,Инклинометрия!$A$2:$A$152))</f>
        <v>-</v>
      </c>
      <c r="Y700" s="105" t="str">
        <f>IF(R700=0,"-",FORECAST($C$8-R700,Инклинометрия!$B$2:$B$152,Инклинометрия!$A$2:$A$152))</f>
        <v>-</v>
      </c>
      <c r="Z700" s="105" t="str">
        <f>IF(R700&gt;0,FORECAST($C$8,Инклинометрия!$B$2:$B$152,Инклинометрия!$A$2:$A$152),IF(V700=$C$8,"-",FORECAST($C$8-V700,Инклинометрия!$B$2:$B$152,Инклинометрия!$A$2:$A$152)))</f>
        <v>-</v>
      </c>
      <c r="AA700" s="105" t="str">
        <f>IF(S700=0,"-",FORECAST($C$8-(S700+V700),Инклинометрия!$B$2:$B$152,Инклинометрия!$A$2:$A$152))</f>
        <v>-</v>
      </c>
      <c r="AB700" s="105">
        <f>FORECAST($C$8+T700,Инклинометрия!$B$2:$B$152,Инклинометрия!$A$2:$A$152)</f>
        <v>1422.3537391657405</v>
      </c>
      <c r="AC700" s="105">
        <f>IF(R700=0,FORECAST($C$6-T700,Инклинометрия!$B$2:$B$152,Инклинометрия!$A$2:$A$152),FORECAST($C$8,Инклинометрия!$B$2:$B$152,Инклинометрия!$A$2:$A$152))</f>
        <v>1332.6462608342592</v>
      </c>
      <c r="AD700" s="107">
        <f>IF(R700=0,FORECAST($C$8,Инклинометрия!$B$2:$B$152,Инклинометрия!$A$2:$A$152),Y700)</f>
        <v>1330</v>
      </c>
      <c r="AE700" s="107">
        <f>FORECAST($C$8-(R700+U700),Инклинометрия!$B$2:$B$152,Инклинометрия!$A$2:$A$152)</f>
        <v>0</v>
      </c>
      <c r="AF700" s="107">
        <f>IF(V700=0,"-",FORECAST($C$8,Инклинометрия!$B$2:$B$152,Инклинометрия!$A$2:$A$152))</f>
        <v>1330</v>
      </c>
      <c r="AG700" s="107">
        <f>IF(V700=0,"-",FORECAST($C$8-V700,Инклинометрия!$B$2:$B$152,Инклинометрия!$A$2:$A$152))</f>
        <v>0</v>
      </c>
      <c r="AH700" s="107">
        <f>IF(W700=0,"-",FORECAST($C$8+W700,Инклинометрия!$B$2:$B$152,Инклинометрия!$A$2:$A$152))</f>
        <v>1332.6462608342592</v>
      </c>
      <c r="AI700" s="107">
        <f>IF(W700=0,"-",FORECAST($C$8,Инклинометрия!$B$2:$B$152,Инклинометрия!$A$2:$A$152))</f>
        <v>1330</v>
      </c>
      <c r="AK700" s="122">
        <f t="shared" si="206"/>
        <v>0</v>
      </c>
      <c r="AL700" s="67">
        <f>AK700*(B700-B699)</f>
        <v>0</v>
      </c>
      <c r="AM700" s="23">
        <f t="shared" si="208"/>
        <v>8.6725204696437436E-2</v>
      </c>
      <c r="AN700" s="26">
        <f>AN699+AK700*(B700-B699)/(2*PI()*$C$5*AN699*$K$13)</f>
        <v>0.15480061813468687</v>
      </c>
      <c r="AO700" s="87">
        <f t="shared" si="200"/>
        <v>145932.55112472404</v>
      </c>
      <c r="AP700" s="87">
        <f>IF(R700+U700&lt;$C$8,0,32*$L$23/$C$12^2*($K$10*R700+$K$8*U700)+32*$L$24/($C$14^2-$C$13^2)*($K$10*S700+$K$8*V700))</f>
        <v>44607.551124724028</v>
      </c>
      <c r="AQ700" s="66">
        <f>R700*$C$11*$C$9+U700*$C$11*$C$10</f>
        <v>14695380</v>
      </c>
      <c r="AR700" s="66">
        <f>S700*$C$11*$C$9+V700*$C$11*$C$10</f>
        <v>14695380</v>
      </c>
      <c r="AS700" s="87">
        <f>$C$11*(T700*$C$9+W700*$C$10)</f>
        <v>792178.05375968735</v>
      </c>
      <c r="AT700" s="45">
        <f t="shared" si="194"/>
        <v>15633490.60488441</v>
      </c>
      <c r="AU700" s="75"/>
    </row>
    <row r="701" spans="2:47" ht="15" thickBot="1" x14ac:dyDescent="0.35">
      <c r="B701" s="41">
        <f t="shared" si="201"/>
        <v>13400</v>
      </c>
      <c r="C701" s="8">
        <f t="shared" si="202"/>
        <v>134</v>
      </c>
      <c r="D701" s="73">
        <f t="shared" si="190"/>
        <v>179.22499999999999</v>
      </c>
      <c r="E701" s="29">
        <f t="shared" si="207"/>
        <v>44384.521070372481</v>
      </c>
      <c r="F701" s="29">
        <f t="shared" si="203"/>
        <v>66.245553836373062</v>
      </c>
      <c r="G701" s="29">
        <f t="shared" si="204"/>
        <v>88.603428256148959</v>
      </c>
      <c r="H701" s="17">
        <f t="shared" si="205"/>
        <v>59364.29693162287</v>
      </c>
      <c r="I701" s="29">
        <f t="shared" si="195"/>
        <v>2.2250485660981263</v>
      </c>
      <c r="J701" s="29">
        <f t="shared" si="196"/>
        <v>41.69411544073867</v>
      </c>
      <c r="K701" s="32">
        <f>IF((D700+L700+M700-AL700)/($C$21+$C$22)&gt;$C$8,$C$8,(D700+L700+M700-AL700)/($C$21+$C$22))</f>
        <v>1400</v>
      </c>
      <c r="L701" s="97">
        <f t="shared" si="191"/>
        <v>0</v>
      </c>
      <c r="M701" s="96">
        <f t="shared" si="192"/>
        <v>0</v>
      </c>
      <c r="N701" s="98">
        <f t="shared" si="197"/>
        <v>1.7179213529287818</v>
      </c>
      <c r="O701" s="100">
        <f t="shared" si="193"/>
        <v>4.2266987561397071</v>
      </c>
      <c r="P701" s="104">
        <f t="shared" si="198"/>
        <v>18.880500609176615</v>
      </c>
      <c r="Q701" s="102">
        <f t="shared" si="199"/>
        <v>4.9224514715476911E-2</v>
      </c>
      <c r="R701" s="106">
        <f>IF(K701-H700&lt;0,0,K701-H700)</f>
        <v>0</v>
      </c>
      <c r="S701" s="106">
        <f>K701-V701</f>
        <v>0</v>
      </c>
      <c r="T701" s="106">
        <f>IF(R701&gt;0,$C$6-$C$8,IF($C$6-$C$8-W701&lt;0,0,$C$6-$C$8-W701))</f>
        <v>97.214462279726973</v>
      </c>
      <c r="U701" s="107">
        <f>IF(R701=0,IF(U700+(F701-AL701/$C$23)*$C$21/($C$21+$C$22)&gt;$C$8,$C$8,U700+F701*$C$21/($C$21+$C$22)),E701)</f>
        <v>1400</v>
      </c>
      <c r="V701" s="107">
        <f>IF(R701&gt;0,0,IF(V700+(F701-AL701/$C$23)*$C$21/($C$21+$C$22)&gt;$C$8,$C$8,IF(U701=$C$8,V700+(F701-AL701/$C$23)*$C$21/$C$22,V700+(F701-AL701/$C$23)*$C$21/($C$21+$C$22))))</f>
        <v>1400</v>
      </c>
      <c r="W701" s="203">
        <f>IF(R701&gt;0,0,IF(W700+AL701/$C$23&gt;$F$23,$F$23,W700+AL701/$C$23))</f>
        <v>2.7855377202730285</v>
      </c>
      <c r="X701" s="105" t="str">
        <f>IF(R701=0,"-",FORECAST($C$8,Инклинометрия!$B$2:$B$152,Инклинометрия!$A$2:$A$152))</f>
        <v>-</v>
      </c>
      <c r="Y701" s="105" t="str">
        <f>IF(R701=0,"-",FORECAST($C$8-R701,Инклинометрия!$B$2:$B$152,Инклинометрия!$A$2:$A$152))</f>
        <v>-</v>
      </c>
      <c r="Z701" s="105" t="str">
        <f>IF(R701&gt;0,FORECAST($C$8,Инклинометрия!$B$2:$B$152,Инклинометрия!$A$2:$A$152),IF(V701=$C$8,"-",FORECAST($C$8-V701,Инклинометрия!$B$2:$B$152,Инклинометрия!$A$2:$A$152)))</f>
        <v>-</v>
      </c>
      <c r="AA701" s="105" t="str">
        <f>IF(S701=0,"-",FORECAST($C$8-(S701+V701),Инклинометрия!$B$2:$B$152,Инклинометрия!$A$2:$A$152))</f>
        <v>-</v>
      </c>
      <c r="AB701" s="105">
        <f>FORECAST($C$8+T701,Инклинометрия!$B$2:$B$152,Инклинометрия!$A$2:$A$152)</f>
        <v>1422.3537391657405</v>
      </c>
      <c r="AC701" s="105">
        <f>IF(R701=0,FORECAST($C$6-T701,Инклинометрия!$B$2:$B$152,Инклинометрия!$A$2:$A$152),FORECAST($C$8,Инклинометрия!$B$2:$B$152,Инклинометрия!$A$2:$A$152))</f>
        <v>1332.6462608342592</v>
      </c>
      <c r="AD701" s="107">
        <f>IF(R701=0,FORECAST($C$8,Инклинометрия!$B$2:$B$152,Инклинометрия!$A$2:$A$152),Y701)</f>
        <v>1330</v>
      </c>
      <c r="AE701" s="107">
        <f>FORECAST($C$8-(R701+U701),Инклинометрия!$B$2:$B$152,Инклинометрия!$A$2:$A$152)</f>
        <v>0</v>
      </c>
      <c r="AF701" s="107">
        <f>IF(V701=0,"-",FORECAST($C$8,Инклинометрия!$B$2:$B$152,Инклинометрия!$A$2:$A$152))</f>
        <v>1330</v>
      </c>
      <c r="AG701" s="107">
        <f>IF(V701=0,"-",FORECAST($C$8-V701,Инклинометрия!$B$2:$B$152,Инклинометрия!$A$2:$A$152))</f>
        <v>0</v>
      </c>
      <c r="AH701" s="107">
        <f>IF(W701=0,"-",FORECAST($C$8+W701,Инклинометрия!$B$2:$B$152,Инклинометрия!$A$2:$A$152))</f>
        <v>1332.6462608342592</v>
      </c>
      <c r="AI701" s="107">
        <f>IF(W701=0,"-",FORECAST($C$8,Инклинометрия!$B$2:$B$152,Инклинометрия!$A$2:$A$152))</f>
        <v>1330</v>
      </c>
      <c r="AK701" s="122">
        <f t="shared" si="206"/>
        <v>0</v>
      </c>
      <c r="AL701" s="67">
        <f>AK701*(B701-B700)</f>
        <v>0</v>
      </c>
      <c r="AM701" s="23">
        <f t="shared" si="208"/>
        <v>8.6725204696437436E-2</v>
      </c>
      <c r="AN701" s="26">
        <f>AN700+AK701*(B701-B700)/(2*PI()*$C$5*AN700*$K$13)</f>
        <v>0.15480061813468687</v>
      </c>
      <c r="AO701" s="87">
        <f t="shared" si="200"/>
        <v>145932.55112472404</v>
      </c>
      <c r="AP701" s="87">
        <f>IF(R701+U701&lt;$C$8,0,32*$L$23/$C$12^2*($K$10*R701+$K$8*U701)+32*$L$24/($C$14^2-$C$13^2)*($K$10*S701+$K$8*V701))</f>
        <v>44607.551124724028</v>
      </c>
      <c r="AQ701" s="66">
        <f>R701*$C$11*$C$9+U701*$C$11*$C$10</f>
        <v>14695380</v>
      </c>
      <c r="AR701" s="66">
        <f>S701*$C$11*$C$9+V701*$C$11*$C$10</f>
        <v>14695380</v>
      </c>
      <c r="AS701" s="87">
        <f>$C$11*(T701*$C$9+W701*$C$10)</f>
        <v>792178.05375968735</v>
      </c>
      <c r="AT701" s="45">
        <f t="shared" si="194"/>
        <v>15633490.60488441</v>
      </c>
      <c r="AU701" s="75"/>
    </row>
    <row r="702" spans="2:47" ht="15" thickBot="1" x14ac:dyDescent="0.35">
      <c r="B702" s="41">
        <f t="shared" si="201"/>
        <v>13420</v>
      </c>
      <c r="C702" s="8">
        <f t="shared" si="202"/>
        <v>134.19999999999999</v>
      </c>
      <c r="D702" s="73">
        <f t="shared" si="190"/>
        <v>179.49250000000001</v>
      </c>
      <c r="E702" s="29">
        <f t="shared" si="207"/>
        <v>44450.766624208853</v>
      </c>
      <c r="F702" s="29">
        <f t="shared" si="203"/>
        <v>66.245553836373062</v>
      </c>
      <c r="G702" s="29">
        <f t="shared" si="204"/>
        <v>88.603428256148959</v>
      </c>
      <c r="H702" s="17">
        <f t="shared" si="205"/>
        <v>59452.900359879022</v>
      </c>
      <c r="I702" s="29">
        <f t="shared" si="195"/>
        <v>2.2250485660981263</v>
      </c>
      <c r="J702" s="29">
        <f t="shared" si="196"/>
        <v>41.69411544073867</v>
      </c>
      <c r="K702" s="32">
        <f>IF((D701+L701+M701-AL701)/($C$21+$C$22)&gt;$C$8,$C$8,(D701+L701+M701-AL701)/($C$21+$C$22))</f>
        <v>1400</v>
      </c>
      <c r="L702" s="97">
        <f t="shared" si="191"/>
        <v>0</v>
      </c>
      <c r="M702" s="96">
        <f t="shared" si="192"/>
        <v>0</v>
      </c>
      <c r="N702" s="98">
        <f t="shared" si="197"/>
        <v>1.7179213529287818</v>
      </c>
      <c r="O702" s="100">
        <f t="shared" si="193"/>
        <v>4.2266987561397071</v>
      </c>
      <c r="P702" s="104">
        <f t="shared" si="198"/>
        <v>18.880500609176615</v>
      </c>
      <c r="Q702" s="102">
        <f t="shared" si="199"/>
        <v>4.9224514715476911E-2</v>
      </c>
      <c r="R702" s="106">
        <f>IF(K702-H701&lt;0,0,K702-H701)</f>
        <v>0</v>
      </c>
      <c r="S702" s="106">
        <f>K702-V702</f>
        <v>0</v>
      </c>
      <c r="T702" s="106">
        <f>IF(R702&gt;0,$C$6-$C$8,IF($C$6-$C$8-W702&lt;0,0,$C$6-$C$8-W702))</f>
        <v>97.214462279726973</v>
      </c>
      <c r="U702" s="107">
        <f>IF(R702=0,IF(U701+(F702-AL702/$C$23)*$C$21/($C$21+$C$22)&gt;$C$8,$C$8,U701+F702*$C$21/($C$21+$C$22)),E702)</f>
        <v>1400</v>
      </c>
      <c r="V702" s="107">
        <f>IF(R702&gt;0,0,IF(V701+(F702-AL702/$C$23)*$C$21/($C$21+$C$22)&gt;$C$8,$C$8,IF(U702=$C$8,V701+(F702-AL702/$C$23)*$C$21/$C$22,V701+(F702-AL702/$C$23)*$C$21/($C$21+$C$22))))</f>
        <v>1400</v>
      </c>
      <c r="W702" s="203">
        <f>IF(R702&gt;0,0,IF(W701+AL702/$C$23&gt;$F$23,$F$23,W701+AL702/$C$23))</f>
        <v>2.7855377202730285</v>
      </c>
      <c r="X702" s="105" t="str">
        <f>IF(R702=0,"-",FORECAST($C$8,Инклинометрия!$B$2:$B$152,Инклинометрия!$A$2:$A$152))</f>
        <v>-</v>
      </c>
      <c r="Y702" s="105" t="str">
        <f>IF(R702=0,"-",FORECAST($C$8-R702,Инклинометрия!$B$2:$B$152,Инклинометрия!$A$2:$A$152))</f>
        <v>-</v>
      </c>
      <c r="Z702" s="105" t="str">
        <f>IF(R702&gt;0,FORECAST($C$8,Инклинометрия!$B$2:$B$152,Инклинометрия!$A$2:$A$152),IF(V702=$C$8,"-",FORECAST($C$8-V702,Инклинометрия!$B$2:$B$152,Инклинометрия!$A$2:$A$152)))</f>
        <v>-</v>
      </c>
      <c r="AA702" s="105" t="str">
        <f>IF(S702=0,"-",FORECAST($C$8-(S702+V702),Инклинометрия!$B$2:$B$152,Инклинометрия!$A$2:$A$152))</f>
        <v>-</v>
      </c>
      <c r="AB702" s="105">
        <f>FORECAST($C$8+T702,Инклинометрия!$B$2:$B$152,Инклинометрия!$A$2:$A$152)</f>
        <v>1422.3537391657405</v>
      </c>
      <c r="AC702" s="105">
        <f>IF(R702=0,FORECAST($C$6-T702,Инклинометрия!$B$2:$B$152,Инклинометрия!$A$2:$A$152),FORECAST($C$8,Инклинометрия!$B$2:$B$152,Инклинометрия!$A$2:$A$152))</f>
        <v>1332.6462608342592</v>
      </c>
      <c r="AD702" s="107">
        <f>IF(R702=0,FORECAST($C$8,Инклинометрия!$B$2:$B$152,Инклинометрия!$A$2:$A$152),Y702)</f>
        <v>1330</v>
      </c>
      <c r="AE702" s="107">
        <f>FORECAST($C$8-(R702+U702),Инклинометрия!$B$2:$B$152,Инклинометрия!$A$2:$A$152)</f>
        <v>0</v>
      </c>
      <c r="AF702" s="107">
        <f>IF(V702=0,"-",FORECAST($C$8,Инклинометрия!$B$2:$B$152,Инклинометрия!$A$2:$A$152))</f>
        <v>1330</v>
      </c>
      <c r="AG702" s="107">
        <f>IF(V702=0,"-",FORECAST($C$8-V702,Инклинометрия!$B$2:$B$152,Инклинометрия!$A$2:$A$152))</f>
        <v>0</v>
      </c>
      <c r="AH702" s="107">
        <f>IF(W702=0,"-",FORECAST($C$8+W702,Инклинометрия!$B$2:$B$152,Инклинометрия!$A$2:$A$152))</f>
        <v>1332.6462608342592</v>
      </c>
      <c r="AI702" s="107">
        <f>IF(W702=0,"-",FORECAST($C$8,Инклинометрия!$B$2:$B$152,Инклинометрия!$A$2:$A$152))</f>
        <v>1330</v>
      </c>
      <c r="AK702" s="122">
        <f t="shared" si="206"/>
        <v>0</v>
      </c>
      <c r="AL702" s="67">
        <f>AK702*(B702-B701)</f>
        <v>0</v>
      </c>
      <c r="AM702" s="23">
        <f t="shared" si="208"/>
        <v>8.6725204696437436E-2</v>
      </c>
      <c r="AN702" s="26">
        <f>AN701+AK702*(B702-B701)/(2*PI()*$C$5*AN701*$K$13)</f>
        <v>0.15480061813468687</v>
      </c>
      <c r="AO702" s="87">
        <f t="shared" si="200"/>
        <v>145932.55112472404</v>
      </c>
      <c r="AP702" s="87">
        <f>IF(R702+U702&lt;$C$8,0,32*$L$23/$C$12^2*($K$10*R702+$K$8*U702)+32*$L$24/($C$14^2-$C$13^2)*($K$10*S702+$K$8*V702))</f>
        <v>44607.551124724028</v>
      </c>
      <c r="AQ702" s="66">
        <f>R702*$C$11*$C$9+U702*$C$11*$C$10</f>
        <v>14695380</v>
      </c>
      <c r="AR702" s="66">
        <f>S702*$C$11*$C$9+V702*$C$11*$C$10</f>
        <v>14695380</v>
      </c>
      <c r="AS702" s="87">
        <f>$C$11*(T702*$C$9+W702*$C$10)</f>
        <v>792178.05375968735</v>
      </c>
      <c r="AT702" s="45">
        <f t="shared" si="194"/>
        <v>15633490.60488441</v>
      </c>
      <c r="AU702" s="75"/>
    </row>
    <row r="703" spans="2:47" ht="15" thickBot="1" x14ac:dyDescent="0.35">
      <c r="B703" s="41">
        <f t="shared" si="201"/>
        <v>13440</v>
      </c>
      <c r="C703" s="8">
        <f t="shared" si="202"/>
        <v>134.4</v>
      </c>
      <c r="D703" s="73">
        <f t="shared" si="190"/>
        <v>179.76</v>
      </c>
      <c r="E703" s="29">
        <f t="shared" si="207"/>
        <v>44517.012178045239</v>
      </c>
      <c r="F703" s="29">
        <f t="shared" si="203"/>
        <v>66.245553836382484</v>
      </c>
      <c r="G703" s="29">
        <f t="shared" si="204"/>
        <v>88.603428256161564</v>
      </c>
      <c r="H703" s="17">
        <f t="shared" si="205"/>
        <v>59541.503788135182</v>
      </c>
      <c r="I703" s="29">
        <f t="shared" si="195"/>
        <v>2.2250485660981263</v>
      </c>
      <c r="J703" s="29">
        <f t="shared" si="196"/>
        <v>41.694115440741633</v>
      </c>
      <c r="K703" s="32">
        <f>IF((D702+L702+M702-AL702)/($C$21+$C$22)&gt;$C$8,$C$8,(D702+L702+M702-AL702)/($C$21+$C$22))</f>
        <v>1400</v>
      </c>
      <c r="L703" s="97">
        <f t="shared" si="191"/>
        <v>0</v>
      </c>
      <c r="M703" s="96">
        <f t="shared" si="192"/>
        <v>0</v>
      </c>
      <c r="N703" s="98">
        <f t="shared" si="197"/>
        <v>1.7179213529287818</v>
      </c>
      <c r="O703" s="100">
        <f t="shared" si="193"/>
        <v>4.2266987561397071</v>
      </c>
      <c r="P703" s="104">
        <f t="shared" si="198"/>
        <v>18.880500609176615</v>
      </c>
      <c r="Q703" s="102">
        <f t="shared" si="199"/>
        <v>4.9224514715476911E-2</v>
      </c>
      <c r="R703" s="106">
        <f>IF(K703-H702&lt;0,0,K703-H702)</f>
        <v>0</v>
      </c>
      <c r="S703" s="106">
        <f>K703-V703</f>
        <v>0</v>
      </c>
      <c r="T703" s="106">
        <f>IF(R703&gt;0,$C$6-$C$8,IF($C$6-$C$8-W703&lt;0,0,$C$6-$C$8-W703))</f>
        <v>97.214462279726973</v>
      </c>
      <c r="U703" s="107">
        <f>IF(R703=0,IF(U702+(F703-AL703/$C$23)*$C$21/($C$21+$C$22)&gt;$C$8,$C$8,U702+F703*$C$21/($C$21+$C$22)),E703)</f>
        <v>1400</v>
      </c>
      <c r="V703" s="107">
        <f>IF(R703&gt;0,0,IF(V702+(F703-AL703/$C$23)*$C$21/($C$21+$C$22)&gt;$C$8,$C$8,IF(U703=$C$8,V702+(F703-AL703/$C$23)*$C$21/$C$22,V702+(F703-AL703/$C$23)*$C$21/($C$21+$C$22))))</f>
        <v>1400</v>
      </c>
      <c r="W703" s="203">
        <f>IF(R703&gt;0,0,IF(W702+AL703/$C$23&gt;$F$23,$F$23,W702+AL703/$C$23))</f>
        <v>2.7855377202730285</v>
      </c>
      <c r="X703" s="105" t="str">
        <f>IF(R703=0,"-",FORECAST($C$8,Инклинометрия!$B$2:$B$152,Инклинометрия!$A$2:$A$152))</f>
        <v>-</v>
      </c>
      <c r="Y703" s="105" t="str">
        <f>IF(R703=0,"-",FORECAST($C$8-R703,Инклинометрия!$B$2:$B$152,Инклинометрия!$A$2:$A$152))</f>
        <v>-</v>
      </c>
      <c r="Z703" s="105" t="str">
        <f>IF(R703&gt;0,FORECAST($C$8,Инклинометрия!$B$2:$B$152,Инклинометрия!$A$2:$A$152),IF(V703=$C$8,"-",FORECAST($C$8-V703,Инклинометрия!$B$2:$B$152,Инклинометрия!$A$2:$A$152)))</f>
        <v>-</v>
      </c>
      <c r="AA703" s="105" t="str">
        <f>IF(S703=0,"-",FORECAST($C$8-(S703+V703),Инклинометрия!$B$2:$B$152,Инклинометрия!$A$2:$A$152))</f>
        <v>-</v>
      </c>
      <c r="AB703" s="105">
        <f>FORECAST($C$8+T703,Инклинометрия!$B$2:$B$152,Инклинометрия!$A$2:$A$152)</f>
        <v>1422.3537391657405</v>
      </c>
      <c r="AC703" s="105">
        <f>IF(R703=0,FORECAST($C$6-T703,Инклинометрия!$B$2:$B$152,Инклинометрия!$A$2:$A$152),FORECAST($C$8,Инклинометрия!$B$2:$B$152,Инклинометрия!$A$2:$A$152))</f>
        <v>1332.6462608342592</v>
      </c>
      <c r="AD703" s="107">
        <f>IF(R703=0,FORECAST($C$8,Инклинометрия!$B$2:$B$152,Инклинометрия!$A$2:$A$152),Y703)</f>
        <v>1330</v>
      </c>
      <c r="AE703" s="107">
        <f>FORECAST($C$8-(R703+U703),Инклинометрия!$B$2:$B$152,Инклинометрия!$A$2:$A$152)</f>
        <v>0</v>
      </c>
      <c r="AF703" s="107">
        <f>IF(V703=0,"-",FORECAST($C$8,Инклинометрия!$B$2:$B$152,Инклинометрия!$A$2:$A$152))</f>
        <v>1330</v>
      </c>
      <c r="AG703" s="107">
        <f>IF(V703=0,"-",FORECAST($C$8-V703,Инклинометрия!$B$2:$B$152,Инклинометрия!$A$2:$A$152))</f>
        <v>0</v>
      </c>
      <c r="AH703" s="107">
        <f>IF(W703=0,"-",FORECAST($C$8+W703,Инклинометрия!$B$2:$B$152,Инклинометрия!$A$2:$A$152))</f>
        <v>1332.6462608342592</v>
      </c>
      <c r="AI703" s="107">
        <f>IF(W703=0,"-",FORECAST($C$8,Инклинометрия!$B$2:$B$152,Инклинометрия!$A$2:$A$152))</f>
        <v>1330</v>
      </c>
      <c r="AK703" s="122">
        <f t="shared" si="206"/>
        <v>0</v>
      </c>
      <c r="AL703" s="67">
        <f>AK703*(B703-B702)</f>
        <v>0</v>
      </c>
      <c r="AM703" s="23">
        <f t="shared" si="208"/>
        <v>8.6725204696437436E-2</v>
      </c>
      <c r="AN703" s="26">
        <f>AN702+AK703*(B703-B702)/(2*PI()*$C$5*AN702*$K$13)</f>
        <v>0.15480061813468687</v>
      </c>
      <c r="AO703" s="87">
        <f t="shared" si="200"/>
        <v>145932.55112472404</v>
      </c>
      <c r="AP703" s="87">
        <f>IF(R703+U703&lt;$C$8,0,32*$L$23/$C$12^2*($K$10*R703+$K$8*U703)+32*$L$24/($C$14^2-$C$13^2)*($K$10*S703+$K$8*V703))</f>
        <v>44607.551124724028</v>
      </c>
      <c r="AQ703" s="66">
        <f>R703*$C$11*$C$9+U703*$C$11*$C$10</f>
        <v>14695380</v>
      </c>
      <c r="AR703" s="66">
        <f>S703*$C$11*$C$9+V703*$C$11*$C$10</f>
        <v>14695380</v>
      </c>
      <c r="AS703" s="87">
        <f>$C$11*(T703*$C$9+W703*$C$10)</f>
        <v>792178.05375968735</v>
      </c>
      <c r="AT703" s="45">
        <f t="shared" si="194"/>
        <v>15633490.60488441</v>
      </c>
      <c r="AU703" s="75"/>
    </row>
    <row r="704" spans="2:47" ht="15" thickBot="1" x14ac:dyDescent="0.35">
      <c r="B704" s="41">
        <f t="shared" si="201"/>
        <v>13460</v>
      </c>
      <c r="C704" s="8">
        <f t="shared" si="202"/>
        <v>134.6</v>
      </c>
      <c r="D704" s="73">
        <f t="shared" si="190"/>
        <v>180.0275</v>
      </c>
      <c r="E704" s="29">
        <f t="shared" si="207"/>
        <v>44583.257731881611</v>
      </c>
      <c r="F704" s="29">
        <f t="shared" si="203"/>
        <v>66.245553836373062</v>
      </c>
      <c r="G704" s="29">
        <f t="shared" si="204"/>
        <v>88.603428256148959</v>
      </c>
      <c r="H704" s="17">
        <f t="shared" si="205"/>
        <v>59630.107216391334</v>
      </c>
      <c r="I704" s="29">
        <f t="shared" si="195"/>
        <v>2.2250485660981263</v>
      </c>
      <c r="J704" s="29">
        <f t="shared" si="196"/>
        <v>41.69411544073867</v>
      </c>
      <c r="K704" s="32">
        <f>IF((D703+L703+M703-AL703)/($C$21+$C$22)&gt;$C$8,$C$8,(D703+L703+M703-AL703)/($C$21+$C$22))</f>
        <v>1400</v>
      </c>
      <c r="L704" s="97">
        <f t="shared" si="191"/>
        <v>0</v>
      </c>
      <c r="M704" s="96">
        <f t="shared" si="192"/>
        <v>0</v>
      </c>
      <c r="N704" s="98">
        <f t="shared" si="197"/>
        <v>1.7179213529287818</v>
      </c>
      <c r="O704" s="100">
        <f t="shared" si="193"/>
        <v>4.2266987561397071</v>
      </c>
      <c r="P704" s="104">
        <f t="shared" si="198"/>
        <v>18.880500609176615</v>
      </c>
      <c r="Q704" s="102">
        <f t="shared" si="199"/>
        <v>4.9224514715476911E-2</v>
      </c>
      <c r="R704" s="106">
        <f>IF(K704-H703&lt;0,0,K704-H703)</f>
        <v>0</v>
      </c>
      <c r="S704" s="106">
        <f>K704-V704</f>
        <v>0</v>
      </c>
      <c r="T704" s="106">
        <f>IF(R704&gt;0,$C$6-$C$8,IF($C$6-$C$8-W704&lt;0,0,$C$6-$C$8-W704))</f>
        <v>97.214462279726973</v>
      </c>
      <c r="U704" s="107">
        <f>IF(R704=0,IF(U703+(F704-AL704/$C$23)*$C$21/($C$21+$C$22)&gt;$C$8,$C$8,U703+F704*$C$21/($C$21+$C$22)),E704)</f>
        <v>1400</v>
      </c>
      <c r="V704" s="107">
        <f>IF(R704&gt;0,0,IF(V703+(F704-AL704/$C$23)*$C$21/($C$21+$C$22)&gt;$C$8,$C$8,IF(U704=$C$8,V703+(F704-AL704/$C$23)*$C$21/$C$22,V703+(F704-AL704/$C$23)*$C$21/($C$21+$C$22))))</f>
        <v>1400</v>
      </c>
      <c r="W704" s="203">
        <f>IF(R704&gt;0,0,IF(W703+AL704/$C$23&gt;$F$23,$F$23,W703+AL704/$C$23))</f>
        <v>2.7855377202730285</v>
      </c>
      <c r="X704" s="105" t="str">
        <f>IF(R704=0,"-",FORECAST($C$8,Инклинометрия!$B$2:$B$152,Инклинометрия!$A$2:$A$152))</f>
        <v>-</v>
      </c>
      <c r="Y704" s="105" t="str">
        <f>IF(R704=0,"-",FORECAST($C$8-R704,Инклинометрия!$B$2:$B$152,Инклинометрия!$A$2:$A$152))</f>
        <v>-</v>
      </c>
      <c r="Z704" s="105" t="str">
        <f>IF(R704&gt;0,FORECAST($C$8,Инклинометрия!$B$2:$B$152,Инклинометрия!$A$2:$A$152),IF(V704=$C$8,"-",FORECAST($C$8-V704,Инклинометрия!$B$2:$B$152,Инклинометрия!$A$2:$A$152)))</f>
        <v>-</v>
      </c>
      <c r="AA704" s="105" t="str">
        <f>IF(S704=0,"-",FORECAST($C$8-(S704+V704),Инклинометрия!$B$2:$B$152,Инклинометрия!$A$2:$A$152))</f>
        <v>-</v>
      </c>
      <c r="AB704" s="105">
        <f>FORECAST($C$8+T704,Инклинометрия!$B$2:$B$152,Инклинометрия!$A$2:$A$152)</f>
        <v>1422.3537391657405</v>
      </c>
      <c r="AC704" s="105">
        <f>IF(R704=0,FORECAST($C$6-T704,Инклинометрия!$B$2:$B$152,Инклинометрия!$A$2:$A$152),FORECAST($C$8,Инклинометрия!$B$2:$B$152,Инклинометрия!$A$2:$A$152))</f>
        <v>1332.6462608342592</v>
      </c>
      <c r="AD704" s="107">
        <f>IF(R704=0,FORECAST($C$8,Инклинометрия!$B$2:$B$152,Инклинометрия!$A$2:$A$152),Y704)</f>
        <v>1330</v>
      </c>
      <c r="AE704" s="107">
        <f>FORECAST($C$8-(R704+U704),Инклинометрия!$B$2:$B$152,Инклинометрия!$A$2:$A$152)</f>
        <v>0</v>
      </c>
      <c r="AF704" s="107">
        <f>IF(V704=0,"-",FORECAST($C$8,Инклинометрия!$B$2:$B$152,Инклинометрия!$A$2:$A$152))</f>
        <v>1330</v>
      </c>
      <c r="AG704" s="107">
        <f>IF(V704=0,"-",FORECAST($C$8-V704,Инклинометрия!$B$2:$B$152,Инклинометрия!$A$2:$A$152))</f>
        <v>0</v>
      </c>
      <c r="AH704" s="107">
        <f>IF(W704=0,"-",FORECAST($C$8+W704,Инклинометрия!$B$2:$B$152,Инклинометрия!$A$2:$A$152))</f>
        <v>1332.6462608342592</v>
      </c>
      <c r="AI704" s="107">
        <f>IF(W704=0,"-",FORECAST($C$8,Инклинометрия!$B$2:$B$152,Инклинометрия!$A$2:$A$152))</f>
        <v>1330</v>
      </c>
      <c r="AK704" s="122">
        <f t="shared" si="206"/>
        <v>0</v>
      </c>
      <c r="AL704" s="67">
        <f>AK704*(B704-B703)</f>
        <v>0</v>
      </c>
      <c r="AM704" s="23">
        <f t="shared" si="208"/>
        <v>8.6725204696437436E-2</v>
      </c>
      <c r="AN704" s="26">
        <f>AN703+AK704*(B704-B703)/(2*PI()*$C$5*AN703*$K$13)</f>
        <v>0.15480061813468687</v>
      </c>
      <c r="AO704" s="87">
        <f t="shared" si="200"/>
        <v>145932.55112472404</v>
      </c>
      <c r="AP704" s="87">
        <f>IF(R704+U704&lt;$C$8,0,32*$L$23/$C$12^2*($K$10*R704+$K$8*U704)+32*$L$24/($C$14^2-$C$13^2)*($K$10*S704+$K$8*V704))</f>
        <v>44607.551124724028</v>
      </c>
      <c r="AQ704" s="66">
        <f>R704*$C$11*$C$9+U704*$C$11*$C$10</f>
        <v>14695380</v>
      </c>
      <c r="AR704" s="66">
        <f>S704*$C$11*$C$9+V704*$C$11*$C$10</f>
        <v>14695380</v>
      </c>
      <c r="AS704" s="87">
        <f>$C$11*(T704*$C$9+W704*$C$10)</f>
        <v>792178.05375968735</v>
      </c>
      <c r="AT704" s="45">
        <f t="shared" si="194"/>
        <v>15633490.60488441</v>
      </c>
      <c r="AU704" s="75"/>
    </row>
    <row r="705" spans="2:47" ht="15" thickBot="1" x14ac:dyDescent="0.35">
      <c r="B705" s="41">
        <f t="shared" si="201"/>
        <v>13480</v>
      </c>
      <c r="C705" s="8">
        <f t="shared" si="202"/>
        <v>134.80000000000001</v>
      </c>
      <c r="D705" s="73">
        <f t="shared" si="190"/>
        <v>180.29499999999999</v>
      </c>
      <c r="E705" s="29">
        <f t="shared" si="207"/>
        <v>44649.50328571799</v>
      </c>
      <c r="F705" s="29">
        <f t="shared" si="203"/>
        <v>66.245553836382484</v>
      </c>
      <c r="G705" s="29">
        <f t="shared" si="204"/>
        <v>88.603428256161564</v>
      </c>
      <c r="H705" s="17">
        <f t="shared" si="205"/>
        <v>59718.710644647494</v>
      </c>
      <c r="I705" s="29">
        <f t="shared" si="195"/>
        <v>2.2250485660981263</v>
      </c>
      <c r="J705" s="29">
        <f t="shared" si="196"/>
        <v>41.694115440741633</v>
      </c>
      <c r="K705" s="32">
        <f>IF((D704+L704+M704-AL704)/($C$21+$C$22)&gt;$C$8,$C$8,(D704+L704+M704-AL704)/($C$21+$C$22))</f>
        <v>1400</v>
      </c>
      <c r="L705" s="97">
        <f t="shared" si="191"/>
        <v>0</v>
      </c>
      <c r="M705" s="96">
        <f t="shared" si="192"/>
        <v>0</v>
      </c>
      <c r="N705" s="98">
        <f t="shared" si="197"/>
        <v>1.7179213529287818</v>
      </c>
      <c r="O705" s="100">
        <f t="shared" si="193"/>
        <v>4.2266987561397071</v>
      </c>
      <c r="P705" s="104">
        <f t="shared" si="198"/>
        <v>18.880500609176615</v>
      </c>
      <c r="Q705" s="102">
        <f t="shared" si="199"/>
        <v>4.9224514715476911E-2</v>
      </c>
      <c r="R705" s="106">
        <f>IF(K705-H704&lt;0,0,K705-H704)</f>
        <v>0</v>
      </c>
      <c r="S705" s="106">
        <f>K705-V705</f>
        <v>0</v>
      </c>
      <c r="T705" s="106">
        <f>IF(R705&gt;0,$C$6-$C$8,IF($C$6-$C$8-W705&lt;0,0,$C$6-$C$8-W705))</f>
        <v>97.214462279726973</v>
      </c>
      <c r="U705" s="107">
        <f>IF(R705=0,IF(U704+(F705-AL705/$C$23)*$C$21/($C$21+$C$22)&gt;$C$8,$C$8,U704+F705*$C$21/($C$21+$C$22)),E705)</f>
        <v>1400</v>
      </c>
      <c r="V705" s="107">
        <f>IF(R705&gt;0,0,IF(V704+(F705-AL705/$C$23)*$C$21/($C$21+$C$22)&gt;$C$8,$C$8,IF(U705=$C$8,V704+(F705-AL705/$C$23)*$C$21/$C$22,V704+(F705-AL705/$C$23)*$C$21/($C$21+$C$22))))</f>
        <v>1400</v>
      </c>
      <c r="W705" s="203">
        <f>IF(R705&gt;0,0,IF(W704+AL705/$C$23&gt;$F$23,$F$23,W704+AL705/$C$23))</f>
        <v>2.7855377202730285</v>
      </c>
      <c r="X705" s="105" t="str">
        <f>IF(R705=0,"-",FORECAST($C$8,Инклинометрия!$B$2:$B$152,Инклинометрия!$A$2:$A$152))</f>
        <v>-</v>
      </c>
      <c r="Y705" s="105" t="str">
        <f>IF(R705=0,"-",FORECAST($C$8-R705,Инклинометрия!$B$2:$B$152,Инклинометрия!$A$2:$A$152))</f>
        <v>-</v>
      </c>
      <c r="Z705" s="105" t="str">
        <f>IF(R705&gt;0,FORECAST($C$8,Инклинометрия!$B$2:$B$152,Инклинометрия!$A$2:$A$152),IF(V705=$C$8,"-",FORECAST($C$8-V705,Инклинометрия!$B$2:$B$152,Инклинометрия!$A$2:$A$152)))</f>
        <v>-</v>
      </c>
      <c r="AA705" s="105" t="str">
        <f>IF(S705=0,"-",FORECAST($C$8-(S705+V705),Инклинометрия!$B$2:$B$152,Инклинометрия!$A$2:$A$152))</f>
        <v>-</v>
      </c>
      <c r="AB705" s="105">
        <f>FORECAST($C$8+T705,Инклинометрия!$B$2:$B$152,Инклинометрия!$A$2:$A$152)</f>
        <v>1422.3537391657405</v>
      </c>
      <c r="AC705" s="105">
        <f>IF(R705=0,FORECAST($C$6-T705,Инклинометрия!$B$2:$B$152,Инклинометрия!$A$2:$A$152),FORECAST($C$8,Инклинометрия!$B$2:$B$152,Инклинометрия!$A$2:$A$152))</f>
        <v>1332.6462608342592</v>
      </c>
      <c r="AD705" s="107">
        <f>IF(R705=0,FORECAST($C$8,Инклинометрия!$B$2:$B$152,Инклинометрия!$A$2:$A$152),Y705)</f>
        <v>1330</v>
      </c>
      <c r="AE705" s="107">
        <f>FORECAST($C$8-(R705+U705),Инклинометрия!$B$2:$B$152,Инклинометрия!$A$2:$A$152)</f>
        <v>0</v>
      </c>
      <c r="AF705" s="107">
        <f>IF(V705=0,"-",FORECAST($C$8,Инклинометрия!$B$2:$B$152,Инклинометрия!$A$2:$A$152))</f>
        <v>1330</v>
      </c>
      <c r="AG705" s="107">
        <f>IF(V705=0,"-",FORECAST($C$8-V705,Инклинометрия!$B$2:$B$152,Инклинометрия!$A$2:$A$152))</f>
        <v>0</v>
      </c>
      <c r="AH705" s="107">
        <f>IF(W705=0,"-",FORECAST($C$8+W705,Инклинометрия!$B$2:$B$152,Инклинометрия!$A$2:$A$152))</f>
        <v>1332.6462608342592</v>
      </c>
      <c r="AI705" s="107">
        <f>IF(W705=0,"-",FORECAST($C$8,Инклинометрия!$B$2:$B$152,Инклинометрия!$A$2:$A$152))</f>
        <v>1330</v>
      </c>
      <c r="AK705" s="122">
        <f t="shared" si="206"/>
        <v>0</v>
      </c>
      <c r="AL705" s="67">
        <f>AK705*(B705-B704)</f>
        <v>0</v>
      </c>
      <c r="AM705" s="23">
        <f t="shared" si="208"/>
        <v>8.6725204696437436E-2</v>
      </c>
      <c r="AN705" s="26">
        <f>AN704+AK705*(B705-B704)/(2*PI()*$C$5*AN704*$K$13)</f>
        <v>0.15480061813468687</v>
      </c>
      <c r="AO705" s="87">
        <f t="shared" si="200"/>
        <v>145932.55112472404</v>
      </c>
      <c r="AP705" s="87">
        <f>IF(R705+U705&lt;$C$8,0,32*$L$23/$C$12^2*($K$10*R705+$K$8*U705)+32*$L$24/($C$14^2-$C$13^2)*($K$10*S705+$K$8*V705))</f>
        <v>44607.551124724028</v>
      </c>
      <c r="AQ705" s="66">
        <f>R705*$C$11*$C$9+U705*$C$11*$C$10</f>
        <v>14695380</v>
      </c>
      <c r="AR705" s="66">
        <f>S705*$C$11*$C$9+V705*$C$11*$C$10</f>
        <v>14695380</v>
      </c>
      <c r="AS705" s="87">
        <f>$C$11*(T705*$C$9+W705*$C$10)</f>
        <v>792178.05375968735</v>
      </c>
      <c r="AT705" s="45">
        <f t="shared" si="194"/>
        <v>15633490.60488441</v>
      </c>
      <c r="AU705" s="75"/>
    </row>
    <row r="706" spans="2:47" ht="15" thickBot="1" x14ac:dyDescent="0.35">
      <c r="B706" s="41">
        <f t="shared" si="201"/>
        <v>13500</v>
      </c>
      <c r="C706" s="8">
        <f t="shared" si="202"/>
        <v>135</v>
      </c>
      <c r="D706" s="73">
        <f t="shared" si="190"/>
        <v>180.5625</v>
      </c>
      <c r="E706" s="29">
        <f t="shared" si="207"/>
        <v>44715.748839554362</v>
      </c>
      <c r="F706" s="29">
        <f t="shared" si="203"/>
        <v>66.245553836373062</v>
      </c>
      <c r="G706" s="29">
        <f t="shared" si="204"/>
        <v>88.603428256148959</v>
      </c>
      <c r="H706" s="17">
        <f t="shared" si="205"/>
        <v>59807.314072903646</v>
      </c>
      <c r="I706" s="29">
        <f t="shared" si="195"/>
        <v>2.2250485660981263</v>
      </c>
      <c r="J706" s="29">
        <f t="shared" si="196"/>
        <v>41.69411544073867</v>
      </c>
      <c r="K706" s="32">
        <f>IF((D705+L705+M705-AL705)/($C$21+$C$22)&gt;$C$8,$C$8,(D705+L705+M705-AL705)/($C$21+$C$22))</f>
        <v>1400</v>
      </c>
      <c r="L706" s="97">
        <f t="shared" si="191"/>
        <v>0</v>
      </c>
      <c r="M706" s="96">
        <f t="shared" si="192"/>
        <v>0</v>
      </c>
      <c r="N706" s="98">
        <f t="shared" si="197"/>
        <v>1.7179213529287818</v>
      </c>
      <c r="O706" s="100">
        <f t="shared" si="193"/>
        <v>4.2266987561397071</v>
      </c>
      <c r="P706" s="104">
        <f t="shared" si="198"/>
        <v>18.880500609176615</v>
      </c>
      <c r="Q706" s="102">
        <f t="shared" si="199"/>
        <v>4.9224514715476911E-2</v>
      </c>
      <c r="R706" s="106">
        <f>IF(K706-H705&lt;0,0,K706-H705)</f>
        <v>0</v>
      </c>
      <c r="S706" s="106">
        <f>K706-V706</f>
        <v>0</v>
      </c>
      <c r="T706" s="106">
        <f>IF(R706&gt;0,$C$6-$C$8,IF($C$6-$C$8-W706&lt;0,0,$C$6-$C$8-W706))</f>
        <v>97.214462279726973</v>
      </c>
      <c r="U706" s="107">
        <f>IF(R706=0,IF(U705+(F706-AL706/$C$23)*$C$21/($C$21+$C$22)&gt;$C$8,$C$8,U705+F706*$C$21/($C$21+$C$22)),E706)</f>
        <v>1400</v>
      </c>
      <c r="V706" s="107">
        <f>IF(R706&gt;0,0,IF(V705+(F706-AL706/$C$23)*$C$21/($C$21+$C$22)&gt;$C$8,$C$8,IF(U706=$C$8,V705+(F706-AL706/$C$23)*$C$21/$C$22,V705+(F706-AL706/$C$23)*$C$21/($C$21+$C$22))))</f>
        <v>1400</v>
      </c>
      <c r="W706" s="203">
        <f>IF(R706&gt;0,0,IF(W705+AL706/$C$23&gt;$F$23,$F$23,W705+AL706/$C$23))</f>
        <v>2.7855377202730285</v>
      </c>
      <c r="X706" s="105" t="str">
        <f>IF(R706=0,"-",FORECAST($C$8,Инклинометрия!$B$2:$B$152,Инклинометрия!$A$2:$A$152))</f>
        <v>-</v>
      </c>
      <c r="Y706" s="105" t="str">
        <f>IF(R706=0,"-",FORECAST($C$8-R706,Инклинометрия!$B$2:$B$152,Инклинометрия!$A$2:$A$152))</f>
        <v>-</v>
      </c>
      <c r="Z706" s="105" t="str">
        <f>IF(R706&gt;0,FORECAST($C$8,Инклинометрия!$B$2:$B$152,Инклинометрия!$A$2:$A$152),IF(V706=$C$8,"-",FORECAST($C$8-V706,Инклинометрия!$B$2:$B$152,Инклинометрия!$A$2:$A$152)))</f>
        <v>-</v>
      </c>
      <c r="AA706" s="105" t="str">
        <f>IF(S706=0,"-",FORECAST($C$8-(S706+V706),Инклинометрия!$B$2:$B$152,Инклинометрия!$A$2:$A$152))</f>
        <v>-</v>
      </c>
      <c r="AB706" s="105">
        <f>FORECAST($C$8+T706,Инклинометрия!$B$2:$B$152,Инклинометрия!$A$2:$A$152)</f>
        <v>1422.3537391657405</v>
      </c>
      <c r="AC706" s="105">
        <f>IF(R706=0,FORECAST($C$6-T706,Инклинометрия!$B$2:$B$152,Инклинометрия!$A$2:$A$152),FORECAST($C$8,Инклинометрия!$B$2:$B$152,Инклинометрия!$A$2:$A$152))</f>
        <v>1332.6462608342592</v>
      </c>
      <c r="AD706" s="107">
        <f>IF(R706=0,FORECAST($C$8,Инклинометрия!$B$2:$B$152,Инклинометрия!$A$2:$A$152),Y706)</f>
        <v>1330</v>
      </c>
      <c r="AE706" s="107">
        <f>FORECAST($C$8-(R706+U706),Инклинометрия!$B$2:$B$152,Инклинометрия!$A$2:$A$152)</f>
        <v>0</v>
      </c>
      <c r="AF706" s="107">
        <f>IF(V706=0,"-",FORECAST($C$8,Инклинометрия!$B$2:$B$152,Инклинометрия!$A$2:$A$152))</f>
        <v>1330</v>
      </c>
      <c r="AG706" s="107">
        <f>IF(V706=0,"-",FORECAST($C$8-V706,Инклинометрия!$B$2:$B$152,Инклинометрия!$A$2:$A$152))</f>
        <v>0</v>
      </c>
      <c r="AH706" s="107">
        <f>IF(W706=0,"-",FORECAST($C$8+W706,Инклинометрия!$B$2:$B$152,Инклинометрия!$A$2:$A$152))</f>
        <v>1332.6462608342592</v>
      </c>
      <c r="AI706" s="107">
        <f>IF(W706=0,"-",FORECAST($C$8,Инклинометрия!$B$2:$B$152,Инклинометрия!$A$2:$A$152))</f>
        <v>1330</v>
      </c>
      <c r="AK706" s="122">
        <f t="shared" si="206"/>
        <v>0</v>
      </c>
      <c r="AL706" s="67">
        <f>AK706*(B706-B705)</f>
        <v>0</v>
      </c>
      <c r="AM706" s="23">
        <f t="shared" si="208"/>
        <v>8.6725204696437436E-2</v>
      </c>
      <c r="AN706" s="26">
        <f>AN705+AK706*(B706-B705)/(2*PI()*$C$5*AN705*$K$13)</f>
        <v>0.15480061813468687</v>
      </c>
      <c r="AO706" s="87">
        <f t="shared" si="200"/>
        <v>145932.55112472404</v>
      </c>
      <c r="AP706" s="87">
        <f>IF(R706+U706&lt;$C$8,0,32*$L$23/$C$12^2*($K$10*R706+$K$8*U706)+32*$L$24/($C$14^2-$C$13^2)*($K$10*S706+$K$8*V706))</f>
        <v>44607.551124724028</v>
      </c>
      <c r="AQ706" s="66">
        <f>R706*$C$11*$C$9+U706*$C$11*$C$10</f>
        <v>14695380</v>
      </c>
      <c r="AR706" s="66">
        <f>S706*$C$11*$C$9+V706*$C$11*$C$10</f>
        <v>14695380</v>
      </c>
      <c r="AS706" s="87">
        <f>$C$11*(T706*$C$9+W706*$C$10)</f>
        <v>792178.05375968735</v>
      </c>
      <c r="AT706" s="45">
        <f t="shared" si="194"/>
        <v>15633490.60488441</v>
      </c>
      <c r="AU706" s="75"/>
    </row>
    <row r="707" spans="2:47" ht="15" thickBot="1" x14ac:dyDescent="0.35">
      <c r="B707" s="41">
        <f t="shared" si="201"/>
        <v>13520</v>
      </c>
      <c r="C707" s="8">
        <f t="shared" si="202"/>
        <v>135.19999999999999</v>
      </c>
      <c r="D707" s="73">
        <f t="shared" si="190"/>
        <v>180.83</v>
      </c>
      <c r="E707" s="29">
        <f t="shared" si="207"/>
        <v>44781.994393390742</v>
      </c>
      <c r="F707" s="29">
        <f t="shared" si="203"/>
        <v>66.245553836373062</v>
      </c>
      <c r="G707" s="29">
        <f t="shared" si="204"/>
        <v>88.603428256148959</v>
      </c>
      <c r="H707" s="17">
        <f t="shared" si="205"/>
        <v>59895.917501159798</v>
      </c>
      <c r="I707" s="29">
        <f t="shared" si="195"/>
        <v>2.2250485660981263</v>
      </c>
      <c r="J707" s="29">
        <f t="shared" si="196"/>
        <v>41.69411544073867</v>
      </c>
      <c r="K707" s="32">
        <f>IF((D706+L706+M706-AL706)/($C$21+$C$22)&gt;$C$8,$C$8,(D706+L706+M706-AL706)/($C$21+$C$22))</f>
        <v>1400</v>
      </c>
      <c r="L707" s="97">
        <f t="shared" si="191"/>
        <v>0</v>
      </c>
      <c r="M707" s="96">
        <f t="shared" si="192"/>
        <v>0</v>
      </c>
      <c r="N707" s="98">
        <f t="shared" si="197"/>
        <v>1.7179213529287818</v>
      </c>
      <c r="O707" s="100">
        <f t="shared" si="193"/>
        <v>4.2266987561397071</v>
      </c>
      <c r="P707" s="104">
        <f t="shared" si="198"/>
        <v>18.880500609176615</v>
      </c>
      <c r="Q707" s="102">
        <f t="shared" si="199"/>
        <v>4.9224514715476911E-2</v>
      </c>
      <c r="R707" s="106">
        <f>IF(K707-H706&lt;0,0,K707-H706)</f>
        <v>0</v>
      </c>
      <c r="S707" s="106">
        <f>K707-V707</f>
        <v>0</v>
      </c>
      <c r="T707" s="106">
        <f>IF(R707&gt;0,$C$6-$C$8,IF($C$6-$C$8-W707&lt;0,0,$C$6-$C$8-W707))</f>
        <v>97.214462279726973</v>
      </c>
      <c r="U707" s="107">
        <f>IF(R707=0,IF(U706+(F707-AL707/$C$23)*$C$21/($C$21+$C$22)&gt;$C$8,$C$8,U706+F707*$C$21/($C$21+$C$22)),E707)</f>
        <v>1400</v>
      </c>
      <c r="V707" s="107">
        <f>IF(R707&gt;0,0,IF(V706+(F707-AL707/$C$23)*$C$21/($C$21+$C$22)&gt;$C$8,$C$8,IF(U707=$C$8,V706+(F707-AL707/$C$23)*$C$21/$C$22,V706+(F707-AL707/$C$23)*$C$21/($C$21+$C$22))))</f>
        <v>1400</v>
      </c>
      <c r="W707" s="203">
        <f>IF(R707&gt;0,0,IF(W706+AL707/$C$23&gt;$F$23,$F$23,W706+AL707/$C$23))</f>
        <v>2.7855377202730285</v>
      </c>
      <c r="X707" s="105" t="str">
        <f>IF(R707=0,"-",FORECAST($C$8,Инклинометрия!$B$2:$B$152,Инклинометрия!$A$2:$A$152))</f>
        <v>-</v>
      </c>
      <c r="Y707" s="105" t="str">
        <f>IF(R707=0,"-",FORECAST($C$8-R707,Инклинометрия!$B$2:$B$152,Инклинометрия!$A$2:$A$152))</f>
        <v>-</v>
      </c>
      <c r="Z707" s="105" t="str">
        <f>IF(R707&gt;0,FORECAST($C$8,Инклинометрия!$B$2:$B$152,Инклинометрия!$A$2:$A$152),IF(V707=$C$8,"-",FORECAST($C$8-V707,Инклинометрия!$B$2:$B$152,Инклинометрия!$A$2:$A$152)))</f>
        <v>-</v>
      </c>
      <c r="AA707" s="105" t="str">
        <f>IF(S707=0,"-",FORECAST($C$8-(S707+V707),Инклинометрия!$B$2:$B$152,Инклинометрия!$A$2:$A$152))</f>
        <v>-</v>
      </c>
      <c r="AB707" s="105">
        <f>FORECAST($C$8+T707,Инклинометрия!$B$2:$B$152,Инклинометрия!$A$2:$A$152)</f>
        <v>1422.3537391657405</v>
      </c>
      <c r="AC707" s="105">
        <f>IF(R707=0,FORECAST($C$6-T707,Инклинометрия!$B$2:$B$152,Инклинометрия!$A$2:$A$152),FORECAST($C$8,Инклинометрия!$B$2:$B$152,Инклинометрия!$A$2:$A$152))</f>
        <v>1332.6462608342592</v>
      </c>
      <c r="AD707" s="107">
        <f>IF(R707=0,FORECAST($C$8,Инклинометрия!$B$2:$B$152,Инклинометрия!$A$2:$A$152),Y707)</f>
        <v>1330</v>
      </c>
      <c r="AE707" s="107">
        <f>FORECAST($C$8-(R707+U707),Инклинометрия!$B$2:$B$152,Инклинометрия!$A$2:$A$152)</f>
        <v>0</v>
      </c>
      <c r="AF707" s="107">
        <f>IF(V707=0,"-",FORECAST($C$8,Инклинометрия!$B$2:$B$152,Инклинометрия!$A$2:$A$152))</f>
        <v>1330</v>
      </c>
      <c r="AG707" s="107">
        <f>IF(V707=0,"-",FORECAST($C$8-V707,Инклинометрия!$B$2:$B$152,Инклинометрия!$A$2:$A$152))</f>
        <v>0</v>
      </c>
      <c r="AH707" s="107">
        <f>IF(W707=0,"-",FORECAST($C$8+W707,Инклинометрия!$B$2:$B$152,Инклинометрия!$A$2:$A$152))</f>
        <v>1332.6462608342592</v>
      </c>
      <c r="AI707" s="107">
        <f>IF(W707=0,"-",FORECAST($C$8,Инклинометрия!$B$2:$B$152,Инклинометрия!$A$2:$A$152))</f>
        <v>1330</v>
      </c>
      <c r="AK707" s="122">
        <f t="shared" si="206"/>
        <v>0</v>
      </c>
      <c r="AL707" s="67">
        <f>AK707*(B707-B706)</f>
        <v>0</v>
      </c>
      <c r="AM707" s="23">
        <f t="shared" si="208"/>
        <v>8.6725204696437436E-2</v>
      </c>
      <c r="AN707" s="26">
        <f>AN706+AK707*(B707-B706)/(2*PI()*$C$5*AN706*$K$13)</f>
        <v>0.15480061813468687</v>
      </c>
      <c r="AO707" s="87">
        <f t="shared" si="200"/>
        <v>145932.55112472404</v>
      </c>
      <c r="AP707" s="87">
        <f>IF(R707+U707&lt;$C$8,0,32*$L$23/$C$12^2*($K$10*R707+$K$8*U707)+32*$L$24/($C$14^2-$C$13^2)*($K$10*S707+$K$8*V707))</f>
        <v>44607.551124724028</v>
      </c>
      <c r="AQ707" s="66">
        <f>R707*$C$11*$C$9+U707*$C$11*$C$10</f>
        <v>14695380</v>
      </c>
      <c r="AR707" s="66">
        <f>S707*$C$11*$C$9+V707*$C$11*$C$10</f>
        <v>14695380</v>
      </c>
      <c r="AS707" s="87">
        <f>$C$11*(T707*$C$9+W707*$C$10)</f>
        <v>792178.05375968735</v>
      </c>
      <c r="AT707" s="45">
        <f t="shared" si="194"/>
        <v>15633490.60488441</v>
      </c>
      <c r="AU707" s="75"/>
    </row>
    <row r="708" spans="2:47" ht="15" thickBot="1" x14ac:dyDescent="0.35">
      <c r="B708" s="41">
        <f t="shared" si="201"/>
        <v>13540</v>
      </c>
      <c r="C708" s="8">
        <f t="shared" si="202"/>
        <v>135.4</v>
      </c>
      <c r="D708" s="73">
        <f t="shared" si="190"/>
        <v>181.0975</v>
      </c>
      <c r="E708" s="29">
        <f t="shared" si="207"/>
        <v>44848.239947227121</v>
      </c>
      <c r="F708" s="29">
        <f t="shared" si="203"/>
        <v>66.245553836382484</v>
      </c>
      <c r="G708" s="29">
        <f t="shared" si="204"/>
        <v>88.603428256161564</v>
      </c>
      <c r="H708" s="17">
        <f t="shared" si="205"/>
        <v>59984.520929415958</v>
      </c>
      <c r="I708" s="29">
        <f t="shared" si="195"/>
        <v>2.2250485660981263</v>
      </c>
      <c r="J708" s="29">
        <f t="shared" si="196"/>
        <v>41.694115440741633</v>
      </c>
      <c r="K708" s="32">
        <f>IF((D707+L707+M707-AL707)/($C$21+$C$22)&gt;$C$8,$C$8,(D707+L707+M707-AL707)/($C$21+$C$22))</f>
        <v>1400</v>
      </c>
      <c r="L708" s="97">
        <f t="shared" si="191"/>
        <v>0</v>
      </c>
      <c r="M708" s="96">
        <f t="shared" si="192"/>
        <v>0</v>
      </c>
      <c r="N708" s="98">
        <f t="shared" si="197"/>
        <v>1.7179213529287818</v>
      </c>
      <c r="O708" s="100">
        <f t="shared" si="193"/>
        <v>4.2266987561397071</v>
      </c>
      <c r="P708" s="104">
        <f t="shared" si="198"/>
        <v>18.880500609176615</v>
      </c>
      <c r="Q708" s="102">
        <f t="shared" si="199"/>
        <v>4.9224514715476911E-2</v>
      </c>
      <c r="R708" s="106">
        <f>IF(K708-H707&lt;0,0,K708-H707)</f>
        <v>0</v>
      </c>
      <c r="S708" s="106">
        <f>K708-V708</f>
        <v>0</v>
      </c>
      <c r="T708" s="106">
        <f>IF(R708&gt;0,$C$6-$C$8,IF($C$6-$C$8-W708&lt;0,0,$C$6-$C$8-W708))</f>
        <v>97.214462279726973</v>
      </c>
      <c r="U708" s="107">
        <f>IF(R708=0,IF(U707+(F708-AL708/$C$23)*$C$21/($C$21+$C$22)&gt;$C$8,$C$8,U707+F708*$C$21/($C$21+$C$22)),E708)</f>
        <v>1400</v>
      </c>
      <c r="V708" s="107">
        <f>IF(R708&gt;0,0,IF(V707+(F708-AL708/$C$23)*$C$21/($C$21+$C$22)&gt;$C$8,$C$8,IF(U708=$C$8,V707+(F708-AL708/$C$23)*$C$21/$C$22,V707+(F708-AL708/$C$23)*$C$21/($C$21+$C$22))))</f>
        <v>1400</v>
      </c>
      <c r="W708" s="203">
        <f>IF(R708&gt;0,0,IF(W707+AL708/$C$23&gt;$F$23,$F$23,W707+AL708/$C$23))</f>
        <v>2.7855377202730285</v>
      </c>
      <c r="X708" s="105" t="str">
        <f>IF(R708=0,"-",FORECAST($C$8,Инклинометрия!$B$2:$B$152,Инклинометрия!$A$2:$A$152))</f>
        <v>-</v>
      </c>
      <c r="Y708" s="105" t="str">
        <f>IF(R708=0,"-",FORECAST($C$8-R708,Инклинометрия!$B$2:$B$152,Инклинометрия!$A$2:$A$152))</f>
        <v>-</v>
      </c>
      <c r="Z708" s="105" t="str">
        <f>IF(R708&gt;0,FORECAST($C$8,Инклинометрия!$B$2:$B$152,Инклинометрия!$A$2:$A$152),IF(V708=$C$8,"-",FORECAST($C$8-V708,Инклинометрия!$B$2:$B$152,Инклинометрия!$A$2:$A$152)))</f>
        <v>-</v>
      </c>
      <c r="AA708" s="105" t="str">
        <f>IF(S708=0,"-",FORECAST($C$8-(S708+V708),Инклинометрия!$B$2:$B$152,Инклинометрия!$A$2:$A$152))</f>
        <v>-</v>
      </c>
      <c r="AB708" s="105">
        <f>FORECAST($C$8+T708,Инклинометрия!$B$2:$B$152,Инклинометрия!$A$2:$A$152)</f>
        <v>1422.3537391657405</v>
      </c>
      <c r="AC708" s="105">
        <f>IF(R708=0,FORECAST($C$6-T708,Инклинометрия!$B$2:$B$152,Инклинометрия!$A$2:$A$152),FORECAST($C$8,Инклинометрия!$B$2:$B$152,Инклинометрия!$A$2:$A$152))</f>
        <v>1332.6462608342592</v>
      </c>
      <c r="AD708" s="107">
        <f>IF(R708=0,FORECAST($C$8,Инклинометрия!$B$2:$B$152,Инклинометрия!$A$2:$A$152),Y708)</f>
        <v>1330</v>
      </c>
      <c r="AE708" s="107">
        <f>FORECAST($C$8-(R708+U708),Инклинометрия!$B$2:$B$152,Инклинометрия!$A$2:$A$152)</f>
        <v>0</v>
      </c>
      <c r="AF708" s="107">
        <f>IF(V708=0,"-",FORECAST($C$8,Инклинометрия!$B$2:$B$152,Инклинометрия!$A$2:$A$152))</f>
        <v>1330</v>
      </c>
      <c r="AG708" s="107">
        <f>IF(V708=0,"-",FORECAST($C$8-V708,Инклинометрия!$B$2:$B$152,Инклинометрия!$A$2:$A$152))</f>
        <v>0</v>
      </c>
      <c r="AH708" s="107">
        <f>IF(W708=0,"-",FORECAST($C$8+W708,Инклинометрия!$B$2:$B$152,Инклинометрия!$A$2:$A$152))</f>
        <v>1332.6462608342592</v>
      </c>
      <c r="AI708" s="107">
        <f>IF(W708=0,"-",FORECAST($C$8,Инклинометрия!$B$2:$B$152,Инклинометрия!$A$2:$A$152))</f>
        <v>1330</v>
      </c>
      <c r="AK708" s="122">
        <f t="shared" si="206"/>
        <v>0</v>
      </c>
      <c r="AL708" s="67">
        <f>AK708*(B708-B707)</f>
        <v>0</v>
      </c>
      <c r="AM708" s="23">
        <f t="shared" si="208"/>
        <v>8.6725204696437436E-2</v>
      </c>
      <c r="AN708" s="26">
        <f>AN707+AK708*(B708-B707)/(2*PI()*$C$5*AN707*$K$13)</f>
        <v>0.15480061813468687</v>
      </c>
      <c r="AO708" s="87">
        <f t="shared" si="200"/>
        <v>145932.55112472404</v>
      </c>
      <c r="AP708" s="87">
        <f>IF(R708+U708&lt;$C$8,0,32*$L$23/$C$12^2*($K$10*R708+$K$8*U708)+32*$L$24/($C$14^2-$C$13^2)*($K$10*S708+$K$8*V708))</f>
        <v>44607.551124724028</v>
      </c>
      <c r="AQ708" s="66">
        <f>R708*$C$11*$C$9+U708*$C$11*$C$10</f>
        <v>14695380</v>
      </c>
      <c r="AR708" s="66">
        <f>S708*$C$11*$C$9+V708*$C$11*$C$10</f>
        <v>14695380</v>
      </c>
      <c r="AS708" s="87">
        <f>$C$11*(T708*$C$9+W708*$C$10)</f>
        <v>792178.05375968735</v>
      </c>
      <c r="AT708" s="45">
        <f t="shared" si="194"/>
        <v>15633490.60488441</v>
      </c>
      <c r="AU708" s="75"/>
    </row>
    <row r="709" spans="2:47" ht="15" thickBot="1" x14ac:dyDescent="0.35">
      <c r="B709" s="41">
        <f t="shared" si="201"/>
        <v>13560</v>
      </c>
      <c r="C709" s="8">
        <f t="shared" si="202"/>
        <v>135.6</v>
      </c>
      <c r="D709" s="73">
        <f t="shared" si="190"/>
        <v>181.36500000000001</v>
      </c>
      <c r="E709" s="29">
        <f t="shared" si="207"/>
        <v>44914.485501063493</v>
      </c>
      <c r="F709" s="29">
        <f t="shared" si="203"/>
        <v>66.245553836373062</v>
      </c>
      <c r="G709" s="29">
        <f t="shared" si="204"/>
        <v>88.603428256148959</v>
      </c>
      <c r="H709" s="17">
        <f t="shared" si="205"/>
        <v>60073.12435767211</v>
      </c>
      <c r="I709" s="29">
        <f t="shared" si="195"/>
        <v>2.2250485660981263</v>
      </c>
      <c r="J709" s="29">
        <f t="shared" si="196"/>
        <v>41.69411544073867</v>
      </c>
      <c r="K709" s="32">
        <f>IF((D708+L708+M708-AL708)/($C$21+$C$22)&gt;$C$8,$C$8,(D708+L708+M708-AL708)/($C$21+$C$22))</f>
        <v>1400</v>
      </c>
      <c r="L709" s="97">
        <f t="shared" si="191"/>
        <v>0</v>
      </c>
      <c r="M709" s="96">
        <f t="shared" si="192"/>
        <v>0</v>
      </c>
      <c r="N709" s="98">
        <f t="shared" si="197"/>
        <v>1.7179213529287818</v>
      </c>
      <c r="O709" s="100">
        <f t="shared" si="193"/>
        <v>4.2266987561397071</v>
      </c>
      <c r="P709" s="104">
        <f t="shared" si="198"/>
        <v>18.880500609176615</v>
      </c>
      <c r="Q709" s="102">
        <f t="shared" si="199"/>
        <v>4.9224514715476911E-2</v>
      </c>
      <c r="R709" s="106">
        <f>IF(K709-H708&lt;0,0,K709-H708)</f>
        <v>0</v>
      </c>
      <c r="S709" s="106">
        <f>K709-V709</f>
        <v>0</v>
      </c>
      <c r="T709" s="106">
        <f>IF(R709&gt;0,$C$6-$C$8,IF($C$6-$C$8-W709&lt;0,0,$C$6-$C$8-W709))</f>
        <v>97.214462279726973</v>
      </c>
      <c r="U709" s="107">
        <f>IF(R709=0,IF(U708+(F709-AL709/$C$23)*$C$21/($C$21+$C$22)&gt;$C$8,$C$8,U708+F709*$C$21/($C$21+$C$22)),E709)</f>
        <v>1400</v>
      </c>
      <c r="V709" s="107">
        <f>IF(R709&gt;0,0,IF(V708+(F709-AL709/$C$23)*$C$21/($C$21+$C$22)&gt;$C$8,$C$8,IF(U709=$C$8,V708+(F709-AL709/$C$23)*$C$21/$C$22,V708+(F709-AL709/$C$23)*$C$21/($C$21+$C$22))))</f>
        <v>1400</v>
      </c>
      <c r="W709" s="203">
        <f>IF(R709&gt;0,0,IF(W708+AL709/$C$23&gt;$F$23,$F$23,W708+AL709/$C$23))</f>
        <v>2.7855377202730285</v>
      </c>
      <c r="X709" s="105" t="str">
        <f>IF(R709=0,"-",FORECAST($C$8,Инклинометрия!$B$2:$B$152,Инклинометрия!$A$2:$A$152))</f>
        <v>-</v>
      </c>
      <c r="Y709" s="105" t="str">
        <f>IF(R709=0,"-",FORECAST($C$8-R709,Инклинометрия!$B$2:$B$152,Инклинометрия!$A$2:$A$152))</f>
        <v>-</v>
      </c>
      <c r="Z709" s="105" t="str">
        <f>IF(R709&gt;0,FORECAST($C$8,Инклинометрия!$B$2:$B$152,Инклинометрия!$A$2:$A$152),IF(V709=$C$8,"-",FORECAST($C$8-V709,Инклинометрия!$B$2:$B$152,Инклинометрия!$A$2:$A$152)))</f>
        <v>-</v>
      </c>
      <c r="AA709" s="105" t="str">
        <f>IF(S709=0,"-",FORECAST($C$8-(S709+V709),Инклинометрия!$B$2:$B$152,Инклинометрия!$A$2:$A$152))</f>
        <v>-</v>
      </c>
      <c r="AB709" s="105">
        <f>FORECAST($C$8+T709,Инклинометрия!$B$2:$B$152,Инклинометрия!$A$2:$A$152)</f>
        <v>1422.3537391657405</v>
      </c>
      <c r="AC709" s="105">
        <f>IF(R709=0,FORECAST($C$6-T709,Инклинометрия!$B$2:$B$152,Инклинометрия!$A$2:$A$152),FORECAST($C$8,Инклинометрия!$B$2:$B$152,Инклинометрия!$A$2:$A$152))</f>
        <v>1332.6462608342592</v>
      </c>
      <c r="AD709" s="107">
        <f>IF(R709=0,FORECAST($C$8,Инклинометрия!$B$2:$B$152,Инклинометрия!$A$2:$A$152),Y709)</f>
        <v>1330</v>
      </c>
      <c r="AE709" s="107">
        <f>FORECAST($C$8-(R709+U709),Инклинометрия!$B$2:$B$152,Инклинометрия!$A$2:$A$152)</f>
        <v>0</v>
      </c>
      <c r="AF709" s="107">
        <f>IF(V709=0,"-",FORECAST($C$8,Инклинометрия!$B$2:$B$152,Инклинометрия!$A$2:$A$152))</f>
        <v>1330</v>
      </c>
      <c r="AG709" s="107">
        <f>IF(V709=0,"-",FORECAST($C$8-V709,Инклинометрия!$B$2:$B$152,Инклинометрия!$A$2:$A$152))</f>
        <v>0</v>
      </c>
      <c r="AH709" s="107">
        <f>IF(W709=0,"-",FORECAST($C$8+W709,Инклинометрия!$B$2:$B$152,Инклинометрия!$A$2:$A$152))</f>
        <v>1332.6462608342592</v>
      </c>
      <c r="AI709" s="107">
        <f>IF(W709=0,"-",FORECAST($C$8,Инклинометрия!$B$2:$B$152,Инклинометрия!$A$2:$A$152))</f>
        <v>1330</v>
      </c>
      <c r="AK709" s="122">
        <f t="shared" si="206"/>
        <v>0</v>
      </c>
      <c r="AL709" s="67">
        <f>AK709*(B709-B708)</f>
        <v>0</v>
      </c>
      <c r="AM709" s="23">
        <f t="shared" si="208"/>
        <v>8.6725204696437436E-2</v>
      </c>
      <c r="AN709" s="26">
        <f>AN708+AK709*(B709-B708)/(2*PI()*$C$5*AN708*$K$13)</f>
        <v>0.15480061813468687</v>
      </c>
      <c r="AO709" s="87">
        <f t="shared" si="200"/>
        <v>145932.55112472404</v>
      </c>
      <c r="AP709" s="87">
        <f>IF(R709+U709&lt;$C$8,0,32*$L$23/$C$12^2*($K$10*R709+$K$8*U709)+32*$L$24/($C$14^2-$C$13^2)*($K$10*S709+$K$8*V709))</f>
        <v>44607.551124724028</v>
      </c>
      <c r="AQ709" s="66">
        <f>R709*$C$11*$C$9+U709*$C$11*$C$10</f>
        <v>14695380</v>
      </c>
      <c r="AR709" s="66">
        <f>S709*$C$11*$C$9+V709*$C$11*$C$10</f>
        <v>14695380</v>
      </c>
      <c r="AS709" s="87">
        <f>$C$11*(T709*$C$9+W709*$C$10)</f>
        <v>792178.05375968735</v>
      </c>
      <c r="AT709" s="45">
        <f t="shared" si="194"/>
        <v>15633490.60488441</v>
      </c>
      <c r="AU709" s="75"/>
    </row>
    <row r="710" spans="2:47" ht="15" thickBot="1" x14ac:dyDescent="0.35">
      <c r="B710" s="41">
        <f t="shared" si="201"/>
        <v>13580</v>
      </c>
      <c r="C710" s="8">
        <f t="shared" si="202"/>
        <v>135.80000000000001</v>
      </c>
      <c r="D710" s="73">
        <f t="shared" si="190"/>
        <v>181.63249999999999</v>
      </c>
      <c r="E710" s="29">
        <f t="shared" si="207"/>
        <v>44980.731054899872</v>
      </c>
      <c r="F710" s="29">
        <f t="shared" si="203"/>
        <v>66.245553836382484</v>
      </c>
      <c r="G710" s="29">
        <f t="shared" si="204"/>
        <v>88.603428256161564</v>
      </c>
      <c r="H710" s="17">
        <f t="shared" si="205"/>
        <v>60161.727785928269</v>
      </c>
      <c r="I710" s="29">
        <f t="shared" si="195"/>
        <v>2.2250485660981263</v>
      </c>
      <c r="J710" s="29">
        <f t="shared" si="196"/>
        <v>41.694115440741633</v>
      </c>
      <c r="K710" s="32">
        <f>IF((D709+L709+M709-AL709)/($C$21+$C$22)&gt;$C$8,$C$8,(D709+L709+M709-AL709)/($C$21+$C$22))</f>
        <v>1400</v>
      </c>
      <c r="L710" s="97">
        <f t="shared" si="191"/>
        <v>0</v>
      </c>
      <c r="M710" s="96">
        <f t="shared" si="192"/>
        <v>0</v>
      </c>
      <c r="N710" s="98">
        <f t="shared" si="197"/>
        <v>1.7179213529287818</v>
      </c>
      <c r="O710" s="100">
        <f t="shared" si="193"/>
        <v>4.2266987561397071</v>
      </c>
      <c r="P710" s="104">
        <f t="shared" si="198"/>
        <v>18.880500609176615</v>
      </c>
      <c r="Q710" s="102">
        <f t="shared" si="199"/>
        <v>4.9224514715476911E-2</v>
      </c>
      <c r="R710" s="106">
        <f>IF(K710-H709&lt;0,0,K710-H709)</f>
        <v>0</v>
      </c>
      <c r="S710" s="106">
        <f>K710-V710</f>
        <v>0</v>
      </c>
      <c r="T710" s="106">
        <f>IF(R710&gt;0,$C$6-$C$8,IF($C$6-$C$8-W710&lt;0,0,$C$6-$C$8-W710))</f>
        <v>97.214462279726973</v>
      </c>
      <c r="U710" s="107">
        <f>IF(R710=0,IF(U709+(F710-AL710/$C$23)*$C$21/($C$21+$C$22)&gt;$C$8,$C$8,U709+F710*$C$21/($C$21+$C$22)),E710)</f>
        <v>1400</v>
      </c>
      <c r="V710" s="107">
        <f>IF(R710&gt;0,0,IF(V709+(F710-AL710/$C$23)*$C$21/($C$21+$C$22)&gt;$C$8,$C$8,IF(U710=$C$8,V709+(F710-AL710/$C$23)*$C$21/$C$22,V709+(F710-AL710/$C$23)*$C$21/($C$21+$C$22))))</f>
        <v>1400</v>
      </c>
      <c r="W710" s="203">
        <f>IF(R710&gt;0,0,IF(W709+AL710/$C$23&gt;$F$23,$F$23,W709+AL710/$C$23))</f>
        <v>2.7855377202730285</v>
      </c>
      <c r="X710" s="105" t="str">
        <f>IF(R710=0,"-",FORECAST($C$8,Инклинометрия!$B$2:$B$152,Инклинометрия!$A$2:$A$152))</f>
        <v>-</v>
      </c>
      <c r="Y710" s="105" t="str">
        <f>IF(R710=0,"-",FORECAST($C$8-R710,Инклинометрия!$B$2:$B$152,Инклинометрия!$A$2:$A$152))</f>
        <v>-</v>
      </c>
      <c r="Z710" s="105" t="str">
        <f>IF(R710&gt;0,FORECAST($C$8,Инклинометрия!$B$2:$B$152,Инклинометрия!$A$2:$A$152),IF(V710=$C$8,"-",FORECAST($C$8-V710,Инклинометрия!$B$2:$B$152,Инклинометрия!$A$2:$A$152)))</f>
        <v>-</v>
      </c>
      <c r="AA710" s="105" t="str">
        <f>IF(S710=0,"-",FORECAST($C$8-(S710+V710),Инклинометрия!$B$2:$B$152,Инклинометрия!$A$2:$A$152))</f>
        <v>-</v>
      </c>
      <c r="AB710" s="105">
        <f>FORECAST($C$8+T710,Инклинометрия!$B$2:$B$152,Инклинометрия!$A$2:$A$152)</f>
        <v>1422.3537391657405</v>
      </c>
      <c r="AC710" s="105">
        <f>IF(R710=0,FORECAST($C$6-T710,Инклинометрия!$B$2:$B$152,Инклинометрия!$A$2:$A$152),FORECAST($C$8,Инклинометрия!$B$2:$B$152,Инклинометрия!$A$2:$A$152))</f>
        <v>1332.6462608342592</v>
      </c>
      <c r="AD710" s="107">
        <f>IF(R710=0,FORECAST($C$8,Инклинометрия!$B$2:$B$152,Инклинометрия!$A$2:$A$152),Y710)</f>
        <v>1330</v>
      </c>
      <c r="AE710" s="107">
        <f>FORECAST($C$8-(R710+U710),Инклинометрия!$B$2:$B$152,Инклинометрия!$A$2:$A$152)</f>
        <v>0</v>
      </c>
      <c r="AF710" s="107">
        <f>IF(V710=0,"-",FORECAST($C$8,Инклинометрия!$B$2:$B$152,Инклинометрия!$A$2:$A$152))</f>
        <v>1330</v>
      </c>
      <c r="AG710" s="107">
        <f>IF(V710=0,"-",FORECAST($C$8-V710,Инклинометрия!$B$2:$B$152,Инклинометрия!$A$2:$A$152))</f>
        <v>0</v>
      </c>
      <c r="AH710" s="107">
        <f>IF(W710=0,"-",FORECAST($C$8+W710,Инклинометрия!$B$2:$B$152,Инклинометрия!$A$2:$A$152))</f>
        <v>1332.6462608342592</v>
      </c>
      <c r="AI710" s="107">
        <f>IF(W710=0,"-",FORECAST($C$8,Инклинометрия!$B$2:$B$152,Инклинометрия!$A$2:$A$152))</f>
        <v>1330</v>
      </c>
      <c r="AK710" s="122">
        <f t="shared" si="206"/>
        <v>0</v>
      </c>
      <c r="AL710" s="67">
        <f>AK710*(B710-B709)</f>
        <v>0</v>
      </c>
      <c r="AM710" s="23">
        <f t="shared" si="208"/>
        <v>8.6725204696437436E-2</v>
      </c>
      <c r="AN710" s="26">
        <f>AN709+AK710*(B710-B709)/(2*PI()*$C$5*AN709*$K$13)</f>
        <v>0.15480061813468687</v>
      </c>
      <c r="AO710" s="87">
        <f t="shared" si="200"/>
        <v>145932.55112472404</v>
      </c>
      <c r="AP710" s="87">
        <f>IF(R710+U710&lt;$C$8,0,32*$L$23/$C$12^2*($K$10*R710+$K$8*U710)+32*$L$24/($C$14^2-$C$13^2)*($K$10*S710+$K$8*V710))</f>
        <v>44607.551124724028</v>
      </c>
      <c r="AQ710" s="66">
        <f>R710*$C$11*$C$9+U710*$C$11*$C$10</f>
        <v>14695380</v>
      </c>
      <c r="AR710" s="66">
        <f>S710*$C$11*$C$9+V710*$C$11*$C$10</f>
        <v>14695380</v>
      </c>
      <c r="AS710" s="87">
        <f>$C$11*(T710*$C$9+W710*$C$10)</f>
        <v>792178.05375968735</v>
      </c>
      <c r="AT710" s="45">
        <f t="shared" si="194"/>
        <v>15633490.60488441</v>
      </c>
      <c r="AU710" s="75"/>
    </row>
    <row r="711" spans="2:47" ht="15" thickBot="1" x14ac:dyDescent="0.35">
      <c r="B711" s="41">
        <f t="shared" si="201"/>
        <v>13600</v>
      </c>
      <c r="C711" s="8">
        <f t="shared" si="202"/>
        <v>136</v>
      </c>
      <c r="D711" s="73">
        <f t="shared" si="190"/>
        <v>181.9</v>
      </c>
      <c r="E711" s="29">
        <f t="shared" si="207"/>
        <v>45046.976608736251</v>
      </c>
      <c r="F711" s="29">
        <f t="shared" si="203"/>
        <v>66.245553836373062</v>
      </c>
      <c r="G711" s="29">
        <f t="shared" si="204"/>
        <v>88.603428256148959</v>
      </c>
      <c r="H711" s="17">
        <f t="shared" si="205"/>
        <v>60250.331214184422</v>
      </c>
      <c r="I711" s="29">
        <f t="shared" si="195"/>
        <v>2.2250485660981263</v>
      </c>
      <c r="J711" s="29">
        <f t="shared" si="196"/>
        <v>41.69411544073867</v>
      </c>
      <c r="K711" s="32">
        <f>IF((D710+L710+M710-AL710)/($C$21+$C$22)&gt;$C$8,$C$8,(D710+L710+M710-AL710)/($C$21+$C$22))</f>
        <v>1400</v>
      </c>
      <c r="L711" s="97">
        <f t="shared" si="191"/>
        <v>0</v>
      </c>
      <c r="M711" s="96">
        <f t="shared" si="192"/>
        <v>0</v>
      </c>
      <c r="N711" s="98">
        <f t="shared" si="197"/>
        <v>1.7179213529287818</v>
      </c>
      <c r="O711" s="100">
        <f t="shared" si="193"/>
        <v>4.2266987561397071</v>
      </c>
      <c r="P711" s="104">
        <f t="shared" si="198"/>
        <v>18.880500609176615</v>
      </c>
      <c r="Q711" s="102">
        <f t="shared" si="199"/>
        <v>4.9224514715476911E-2</v>
      </c>
      <c r="R711" s="106">
        <f>IF(K711-H710&lt;0,0,K711-H710)</f>
        <v>0</v>
      </c>
      <c r="S711" s="106">
        <f>K711-V711</f>
        <v>0</v>
      </c>
      <c r="T711" s="106">
        <f>IF(R711&gt;0,$C$6-$C$8,IF($C$6-$C$8-W711&lt;0,0,$C$6-$C$8-W711))</f>
        <v>97.214462279726973</v>
      </c>
      <c r="U711" s="107">
        <f>IF(R711=0,IF(U710+(F711-AL711/$C$23)*$C$21/($C$21+$C$22)&gt;$C$8,$C$8,U710+F711*$C$21/($C$21+$C$22)),E711)</f>
        <v>1400</v>
      </c>
      <c r="V711" s="107">
        <f>IF(R711&gt;0,0,IF(V710+(F711-AL711/$C$23)*$C$21/($C$21+$C$22)&gt;$C$8,$C$8,IF(U711=$C$8,V710+(F711-AL711/$C$23)*$C$21/$C$22,V710+(F711-AL711/$C$23)*$C$21/($C$21+$C$22))))</f>
        <v>1400</v>
      </c>
      <c r="W711" s="203">
        <f>IF(R711&gt;0,0,IF(W710+AL711/$C$23&gt;$F$23,$F$23,W710+AL711/$C$23))</f>
        <v>2.7855377202730285</v>
      </c>
      <c r="X711" s="105" t="str">
        <f>IF(R711=0,"-",FORECAST($C$8,Инклинометрия!$B$2:$B$152,Инклинометрия!$A$2:$A$152))</f>
        <v>-</v>
      </c>
      <c r="Y711" s="105" t="str">
        <f>IF(R711=0,"-",FORECAST($C$8-R711,Инклинометрия!$B$2:$B$152,Инклинометрия!$A$2:$A$152))</f>
        <v>-</v>
      </c>
      <c r="Z711" s="105" t="str">
        <f>IF(R711&gt;0,FORECAST($C$8,Инклинометрия!$B$2:$B$152,Инклинометрия!$A$2:$A$152),IF(V711=$C$8,"-",FORECAST($C$8-V711,Инклинометрия!$B$2:$B$152,Инклинометрия!$A$2:$A$152)))</f>
        <v>-</v>
      </c>
      <c r="AA711" s="105" t="str">
        <f>IF(S711=0,"-",FORECAST($C$8-(S711+V711),Инклинометрия!$B$2:$B$152,Инклинометрия!$A$2:$A$152))</f>
        <v>-</v>
      </c>
      <c r="AB711" s="105">
        <f>FORECAST($C$8+T711,Инклинометрия!$B$2:$B$152,Инклинометрия!$A$2:$A$152)</f>
        <v>1422.3537391657405</v>
      </c>
      <c r="AC711" s="105">
        <f>IF(R711=0,FORECAST($C$6-T711,Инклинометрия!$B$2:$B$152,Инклинометрия!$A$2:$A$152),FORECAST($C$8,Инклинометрия!$B$2:$B$152,Инклинометрия!$A$2:$A$152))</f>
        <v>1332.6462608342592</v>
      </c>
      <c r="AD711" s="107">
        <f>IF(R711=0,FORECAST($C$8,Инклинометрия!$B$2:$B$152,Инклинометрия!$A$2:$A$152),Y711)</f>
        <v>1330</v>
      </c>
      <c r="AE711" s="107">
        <f>FORECAST($C$8-(R711+U711),Инклинометрия!$B$2:$B$152,Инклинометрия!$A$2:$A$152)</f>
        <v>0</v>
      </c>
      <c r="AF711" s="107">
        <f>IF(V711=0,"-",FORECAST($C$8,Инклинометрия!$B$2:$B$152,Инклинометрия!$A$2:$A$152))</f>
        <v>1330</v>
      </c>
      <c r="AG711" s="107">
        <f>IF(V711=0,"-",FORECAST($C$8-V711,Инклинометрия!$B$2:$B$152,Инклинометрия!$A$2:$A$152))</f>
        <v>0</v>
      </c>
      <c r="AH711" s="107">
        <f>IF(W711=0,"-",FORECAST($C$8+W711,Инклинометрия!$B$2:$B$152,Инклинометрия!$A$2:$A$152))</f>
        <v>1332.6462608342592</v>
      </c>
      <c r="AI711" s="107">
        <f>IF(W711=0,"-",FORECAST($C$8,Инклинометрия!$B$2:$B$152,Инклинометрия!$A$2:$A$152))</f>
        <v>1330</v>
      </c>
      <c r="AK711" s="122">
        <f t="shared" si="206"/>
        <v>0</v>
      </c>
      <c r="AL711" s="67">
        <f>AK711*(B711-B710)</f>
        <v>0</v>
      </c>
      <c r="AM711" s="23">
        <f t="shared" si="208"/>
        <v>8.6725204696437436E-2</v>
      </c>
      <c r="AN711" s="26">
        <f>AN710+AK711*(B711-B710)/(2*PI()*$C$5*AN710*$K$13)</f>
        <v>0.15480061813468687</v>
      </c>
      <c r="AO711" s="87">
        <f t="shared" si="200"/>
        <v>145932.55112472404</v>
      </c>
      <c r="AP711" s="87">
        <f>IF(R711+U711&lt;$C$8,0,32*$L$23/$C$12^2*($K$10*R711+$K$8*U711)+32*$L$24/($C$14^2-$C$13^2)*($K$10*S711+$K$8*V711))</f>
        <v>44607.551124724028</v>
      </c>
      <c r="AQ711" s="66">
        <f>R711*$C$11*$C$9+U711*$C$11*$C$10</f>
        <v>14695380</v>
      </c>
      <c r="AR711" s="66">
        <f>S711*$C$11*$C$9+V711*$C$11*$C$10</f>
        <v>14695380</v>
      </c>
      <c r="AS711" s="87">
        <f>$C$11*(T711*$C$9+W711*$C$10)</f>
        <v>792178.05375968735</v>
      </c>
      <c r="AT711" s="45">
        <f t="shared" si="194"/>
        <v>15633490.60488441</v>
      </c>
      <c r="AU711" s="75"/>
    </row>
    <row r="712" spans="2:47" ht="15" thickBot="1" x14ac:dyDescent="0.35">
      <c r="B712" s="41">
        <f t="shared" si="201"/>
        <v>13620</v>
      </c>
      <c r="C712" s="8">
        <f t="shared" si="202"/>
        <v>136.19999999999999</v>
      </c>
      <c r="D712" s="73">
        <f t="shared" si="190"/>
        <v>182.16749999999999</v>
      </c>
      <c r="E712" s="29">
        <f t="shared" si="207"/>
        <v>45113.222162572623</v>
      </c>
      <c r="F712" s="29">
        <f t="shared" si="203"/>
        <v>66.245553836373062</v>
      </c>
      <c r="G712" s="29">
        <f t="shared" si="204"/>
        <v>88.603428256148959</v>
      </c>
      <c r="H712" s="17">
        <f t="shared" si="205"/>
        <v>60338.934642440574</v>
      </c>
      <c r="I712" s="29">
        <f t="shared" si="195"/>
        <v>2.2250485660981263</v>
      </c>
      <c r="J712" s="29">
        <f t="shared" si="196"/>
        <v>41.69411544073867</v>
      </c>
      <c r="K712" s="32">
        <f>IF((D711+L711+M711-AL711)/($C$21+$C$22)&gt;$C$8,$C$8,(D711+L711+M711-AL711)/($C$21+$C$22))</f>
        <v>1400</v>
      </c>
      <c r="L712" s="97">
        <f t="shared" si="191"/>
        <v>0</v>
      </c>
      <c r="M712" s="96">
        <f t="shared" si="192"/>
        <v>0</v>
      </c>
      <c r="N712" s="98">
        <f t="shared" si="197"/>
        <v>1.7179213529287818</v>
      </c>
      <c r="O712" s="100">
        <f t="shared" si="193"/>
        <v>4.2266987561397071</v>
      </c>
      <c r="P712" s="104">
        <f t="shared" si="198"/>
        <v>18.880500609176615</v>
      </c>
      <c r="Q712" s="102">
        <f t="shared" si="199"/>
        <v>4.9224514715476911E-2</v>
      </c>
      <c r="R712" s="106">
        <f>IF(K712-H711&lt;0,0,K712-H711)</f>
        <v>0</v>
      </c>
      <c r="S712" s="106">
        <f>K712-V712</f>
        <v>0</v>
      </c>
      <c r="T712" s="106">
        <f>IF(R712&gt;0,$C$6-$C$8,IF($C$6-$C$8-W712&lt;0,0,$C$6-$C$8-W712))</f>
        <v>97.214462279726973</v>
      </c>
      <c r="U712" s="107">
        <f>IF(R712=0,IF(U711+(F712-AL712/$C$23)*$C$21/($C$21+$C$22)&gt;$C$8,$C$8,U711+F712*$C$21/($C$21+$C$22)),E712)</f>
        <v>1400</v>
      </c>
      <c r="V712" s="107">
        <f>IF(R712&gt;0,0,IF(V711+(F712-AL712/$C$23)*$C$21/($C$21+$C$22)&gt;$C$8,$C$8,IF(U712=$C$8,V711+(F712-AL712/$C$23)*$C$21/$C$22,V711+(F712-AL712/$C$23)*$C$21/($C$21+$C$22))))</f>
        <v>1400</v>
      </c>
      <c r="W712" s="203">
        <f>IF(R712&gt;0,0,IF(W711+AL712/$C$23&gt;$F$23,$F$23,W711+AL712/$C$23))</f>
        <v>2.7855377202730285</v>
      </c>
      <c r="X712" s="105" t="str">
        <f>IF(R712=0,"-",FORECAST($C$8,Инклинометрия!$B$2:$B$152,Инклинометрия!$A$2:$A$152))</f>
        <v>-</v>
      </c>
      <c r="Y712" s="105" t="str">
        <f>IF(R712=0,"-",FORECAST($C$8-R712,Инклинометрия!$B$2:$B$152,Инклинометрия!$A$2:$A$152))</f>
        <v>-</v>
      </c>
      <c r="Z712" s="105" t="str">
        <f>IF(R712&gt;0,FORECAST($C$8,Инклинометрия!$B$2:$B$152,Инклинометрия!$A$2:$A$152),IF(V712=$C$8,"-",FORECAST($C$8-V712,Инклинометрия!$B$2:$B$152,Инклинометрия!$A$2:$A$152)))</f>
        <v>-</v>
      </c>
      <c r="AA712" s="105" t="str">
        <f>IF(S712=0,"-",FORECAST($C$8-(S712+V712),Инклинометрия!$B$2:$B$152,Инклинометрия!$A$2:$A$152))</f>
        <v>-</v>
      </c>
      <c r="AB712" s="105">
        <f>FORECAST($C$8+T712,Инклинометрия!$B$2:$B$152,Инклинометрия!$A$2:$A$152)</f>
        <v>1422.3537391657405</v>
      </c>
      <c r="AC712" s="105">
        <f>IF(R712=0,FORECAST($C$6-T712,Инклинометрия!$B$2:$B$152,Инклинометрия!$A$2:$A$152),FORECAST($C$8,Инклинометрия!$B$2:$B$152,Инклинометрия!$A$2:$A$152))</f>
        <v>1332.6462608342592</v>
      </c>
      <c r="AD712" s="107">
        <f>IF(R712=0,FORECAST($C$8,Инклинометрия!$B$2:$B$152,Инклинометрия!$A$2:$A$152),Y712)</f>
        <v>1330</v>
      </c>
      <c r="AE712" s="107">
        <f>FORECAST($C$8-(R712+U712),Инклинометрия!$B$2:$B$152,Инклинометрия!$A$2:$A$152)</f>
        <v>0</v>
      </c>
      <c r="AF712" s="107">
        <f>IF(V712=0,"-",FORECAST($C$8,Инклинометрия!$B$2:$B$152,Инклинометрия!$A$2:$A$152))</f>
        <v>1330</v>
      </c>
      <c r="AG712" s="107">
        <f>IF(V712=0,"-",FORECAST($C$8-V712,Инклинометрия!$B$2:$B$152,Инклинометрия!$A$2:$A$152))</f>
        <v>0</v>
      </c>
      <c r="AH712" s="107">
        <f>IF(W712=0,"-",FORECAST($C$8+W712,Инклинометрия!$B$2:$B$152,Инклинометрия!$A$2:$A$152))</f>
        <v>1332.6462608342592</v>
      </c>
      <c r="AI712" s="107">
        <f>IF(W712=0,"-",FORECAST($C$8,Инклинометрия!$B$2:$B$152,Инклинометрия!$A$2:$A$152))</f>
        <v>1330</v>
      </c>
      <c r="AK712" s="122">
        <f t="shared" si="206"/>
        <v>0</v>
      </c>
      <c r="AL712" s="67">
        <f>AK712*(B712-B711)</f>
        <v>0</v>
      </c>
      <c r="AM712" s="23">
        <f t="shared" si="208"/>
        <v>8.6725204696437436E-2</v>
      </c>
      <c r="AN712" s="26">
        <f>AN711+AK712*(B712-B711)/(2*PI()*$C$5*AN711*$K$13)</f>
        <v>0.15480061813468687</v>
      </c>
      <c r="AO712" s="87">
        <f t="shared" si="200"/>
        <v>145932.55112472404</v>
      </c>
      <c r="AP712" s="87">
        <f>IF(R712+U712&lt;$C$8,0,32*$L$23/$C$12^2*($K$10*R712+$K$8*U712)+32*$L$24/($C$14^2-$C$13^2)*($K$10*S712+$K$8*V712))</f>
        <v>44607.551124724028</v>
      </c>
      <c r="AQ712" s="66">
        <f>R712*$C$11*$C$9+U712*$C$11*$C$10</f>
        <v>14695380</v>
      </c>
      <c r="AR712" s="66">
        <f>S712*$C$11*$C$9+V712*$C$11*$C$10</f>
        <v>14695380</v>
      </c>
      <c r="AS712" s="87">
        <f>$C$11*(T712*$C$9+W712*$C$10)</f>
        <v>792178.05375968735</v>
      </c>
      <c r="AT712" s="45">
        <f t="shared" si="194"/>
        <v>15633490.60488441</v>
      </c>
      <c r="AU712" s="75"/>
    </row>
    <row r="713" spans="2:47" ht="15" thickBot="1" x14ac:dyDescent="0.35">
      <c r="B713" s="41">
        <f t="shared" si="201"/>
        <v>13640</v>
      </c>
      <c r="C713" s="8">
        <f t="shared" si="202"/>
        <v>136.4</v>
      </c>
      <c r="D713" s="73">
        <f t="shared" si="190"/>
        <v>182.435</v>
      </c>
      <c r="E713" s="29">
        <f t="shared" si="207"/>
        <v>45179.467716409003</v>
      </c>
      <c r="F713" s="29">
        <f t="shared" si="203"/>
        <v>66.245553836382484</v>
      </c>
      <c r="G713" s="29">
        <f t="shared" si="204"/>
        <v>88.603428256161564</v>
      </c>
      <c r="H713" s="17">
        <f t="shared" si="205"/>
        <v>60427.538070696733</v>
      </c>
      <c r="I713" s="29">
        <f t="shared" si="195"/>
        <v>2.2250485660981263</v>
      </c>
      <c r="J713" s="29">
        <f t="shared" si="196"/>
        <v>41.694115440741633</v>
      </c>
      <c r="K713" s="32">
        <f>IF((D712+L712+M712-AL712)/($C$21+$C$22)&gt;$C$8,$C$8,(D712+L712+M712-AL712)/($C$21+$C$22))</f>
        <v>1400</v>
      </c>
      <c r="L713" s="97">
        <f t="shared" si="191"/>
        <v>0</v>
      </c>
      <c r="M713" s="96">
        <f t="shared" si="192"/>
        <v>0</v>
      </c>
      <c r="N713" s="98">
        <f t="shared" si="197"/>
        <v>1.7179213529287818</v>
      </c>
      <c r="O713" s="100">
        <f t="shared" si="193"/>
        <v>4.2266987561397071</v>
      </c>
      <c r="P713" s="104">
        <f t="shared" si="198"/>
        <v>18.880500609176615</v>
      </c>
      <c r="Q713" s="102">
        <f t="shared" si="199"/>
        <v>4.9224514715476911E-2</v>
      </c>
      <c r="R713" s="106">
        <f>IF(K713-H712&lt;0,0,K713-H712)</f>
        <v>0</v>
      </c>
      <c r="S713" s="106">
        <f>K713-V713</f>
        <v>0</v>
      </c>
      <c r="T713" s="106">
        <f>IF(R713&gt;0,$C$6-$C$8,IF($C$6-$C$8-W713&lt;0,0,$C$6-$C$8-W713))</f>
        <v>97.214462279726973</v>
      </c>
      <c r="U713" s="107">
        <f>IF(R713=0,IF(U712+(F713-AL713/$C$23)*$C$21/($C$21+$C$22)&gt;$C$8,$C$8,U712+F713*$C$21/($C$21+$C$22)),E713)</f>
        <v>1400</v>
      </c>
      <c r="V713" s="107">
        <f>IF(R713&gt;0,0,IF(V712+(F713-AL713/$C$23)*$C$21/($C$21+$C$22)&gt;$C$8,$C$8,IF(U713=$C$8,V712+(F713-AL713/$C$23)*$C$21/$C$22,V712+(F713-AL713/$C$23)*$C$21/($C$21+$C$22))))</f>
        <v>1400</v>
      </c>
      <c r="W713" s="203">
        <f>IF(R713&gt;0,0,IF(W712+AL713/$C$23&gt;$F$23,$F$23,W712+AL713/$C$23))</f>
        <v>2.7855377202730285</v>
      </c>
      <c r="X713" s="105" t="str">
        <f>IF(R713=0,"-",FORECAST($C$8,Инклинометрия!$B$2:$B$152,Инклинометрия!$A$2:$A$152))</f>
        <v>-</v>
      </c>
      <c r="Y713" s="105" t="str">
        <f>IF(R713=0,"-",FORECAST($C$8-R713,Инклинометрия!$B$2:$B$152,Инклинометрия!$A$2:$A$152))</f>
        <v>-</v>
      </c>
      <c r="Z713" s="105" t="str">
        <f>IF(R713&gt;0,FORECAST($C$8,Инклинометрия!$B$2:$B$152,Инклинометрия!$A$2:$A$152),IF(V713=$C$8,"-",FORECAST($C$8-V713,Инклинометрия!$B$2:$B$152,Инклинометрия!$A$2:$A$152)))</f>
        <v>-</v>
      </c>
      <c r="AA713" s="105" t="str">
        <f>IF(S713=0,"-",FORECAST($C$8-(S713+V713),Инклинометрия!$B$2:$B$152,Инклинометрия!$A$2:$A$152))</f>
        <v>-</v>
      </c>
      <c r="AB713" s="105">
        <f>FORECAST($C$8+T713,Инклинометрия!$B$2:$B$152,Инклинометрия!$A$2:$A$152)</f>
        <v>1422.3537391657405</v>
      </c>
      <c r="AC713" s="105">
        <f>IF(R713=0,FORECAST($C$6-T713,Инклинометрия!$B$2:$B$152,Инклинометрия!$A$2:$A$152),FORECAST($C$8,Инклинометрия!$B$2:$B$152,Инклинометрия!$A$2:$A$152))</f>
        <v>1332.6462608342592</v>
      </c>
      <c r="AD713" s="107">
        <f>IF(R713=0,FORECAST($C$8,Инклинометрия!$B$2:$B$152,Инклинометрия!$A$2:$A$152),Y713)</f>
        <v>1330</v>
      </c>
      <c r="AE713" s="107">
        <f>FORECAST($C$8-(R713+U713),Инклинометрия!$B$2:$B$152,Инклинометрия!$A$2:$A$152)</f>
        <v>0</v>
      </c>
      <c r="AF713" s="107">
        <f>IF(V713=0,"-",FORECAST($C$8,Инклинометрия!$B$2:$B$152,Инклинометрия!$A$2:$A$152))</f>
        <v>1330</v>
      </c>
      <c r="AG713" s="107">
        <f>IF(V713=0,"-",FORECAST($C$8-V713,Инклинометрия!$B$2:$B$152,Инклинометрия!$A$2:$A$152))</f>
        <v>0</v>
      </c>
      <c r="AH713" s="107">
        <f>IF(W713=0,"-",FORECAST($C$8+W713,Инклинометрия!$B$2:$B$152,Инклинометрия!$A$2:$A$152))</f>
        <v>1332.6462608342592</v>
      </c>
      <c r="AI713" s="107">
        <f>IF(W713=0,"-",FORECAST($C$8,Инклинометрия!$B$2:$B$152,Инклинометрия!$A$2:$A$152))</f>
        <v>1330</v>
      </c>
      <c r="AK713" s="122">
        <f t="shared" si="206"/>
        <v>0</v>
      </c>
      <c r="AL713" s="67">
        <f>AK713*(B713-B712)</f>
        <v>0</v>
      </c>
      <c r="AM713" s="23">
        <f t="shared" si="208"/>
        <v>8.6725204696437436E-2</v>
      </c>
      <c r="AN713" s="26">
        <f>AN712+AK713*(B713-B712)/(2*PI()*$C$5*AN712*$K$13)</f>
        <v>0.15480061813468687</v>
      </c>
      <c r="AO713" s="87">
        <f t="shared" si="200"/>
        <v>145932.55112472404</v>
      </c>
      <c r="AP713" s="87">
        <f>IF(R713+U713&lt;$C$8,0,32*$L$23/$C$12^2*($K$10*R713+$K$8*U713)+32*$L$24/($C$14^2-$C$13^2)*($K$10*S713+$K$8*V713))</f>
        <v>44607.551124724028</v>
      </c>
      <c r="AQ713" s="66">
        <f>R713*$C$11*$C$9+U713*$C$11*$C$10</f>
        <v>14695380</v>
      </c>
      <c r="AR713" s="66">
        <f>S713*$C$11*$C$9+V713*$C$11*$C$10</f>
        <v>14695380</v>
      </c>
      <c r="AS713" s="87">
        <f>$C$11*(T713*$C$9+W713*$C$10)</f>
        <v>792178.05375968735</v>
      </c>
      <c r="AT713" s="45">
        <f t="shared" si="194"/>
        <v>15633490.60488441</v>
      </c>
      <c r="AU713" s="75"/>
    </row>
    <row r="714" spans="2:47" ht="15" thickBot="1" x14ac:dyDescent="0.35">
      <c r="B714" s="41">
        <f t="shared" si="201"/>
        <v>13660</v>
      </c>
      <c r="C714" s="8">
        <f t="shared" si="202"/>
        <v>136.6</v>
      </c>
      <c r="D714" s="73">
        <f t="shared" si="190"/>
        <v>182.70249999999999</v>
      </c>
      <c r="E714" s="29">
        <f t="shared" si="207"/>
        <v>45245.713270245375</v>
      </c>
      <c r="F714" s="29">
        <f t="shared" si="203"/>
        <v>66.245553836373062</v>
      </c>
      <c r="G714" s="29">
        <f t="shared" si="204"/>
        <v>88.603428256148959</v>
      </c>
      <c r="H714" s="17">
        <f t="shared" si="205"/>
        <v>60516.141498952886</v>
      </c>
      <c r="I714" s="29">
        <f t="shared" si="195"/>
        <v>2.2250485660981263</v>
      </c>
      <c r="J714" s="29">
        <f t="shared" si="196"/>
        <v>41.69411544073867</v>
      </c>
      <c r="K714" s="32">
        <f>IF((D713+L713+M713-AL713)/($C$21+$C$22)&gt;$C$8,$C$8,(D713+L713+M713-AL713)/($C$21+$C$22))</f>
        <v>1400</v>
      </c>
      <c r="L714" s="97">
        <f t="shared" si="191"/>
        <v>0</v>
      </c>
      <c r="M714" s="96">
        <f t="shared" si="192"/>
        <v>0</v>
      </c>
      <c r="N714" s="98">
        <f t="shared" si="197"/>
        <v>1.7179213529287818</v>
      </c>
      <c r="O714" s="100">
        <f t="shared" si="193"/>
        <v>4.2266987561397071</v>
      </c>
      <c r="P714" s="104">
        <f t="shared" si="198"/>
        <v>18.880500609176615</v>
      </c>
      <c r="Q714" s="102">
        <f t="shared" si="199"/>
        <v>4.9224514715476911E-2</v>
      </c>
      <c r="R714" s="106">
        <f>IF(K714-H713&lt;0,0,K714-H713)</f>
        <v>0</v>
      </c>
      <c r="S714" s="106">
        <f>K714-V714</f>
        <v>0</v>
      </c>
      <c r="T714" s="106">
        <f>IF(R714&gt;0,$C$6-$C$8,IF($C$6-$C$8-W714&lt;0,0,$C$6-$C$8-W714))</f>
        <v>97.214462279726973</v>
      </c>
      <c r="U714" s="107">
        <f>IF(R714=0,IF(U713+(F714-AL714/$C$23)*$C$21/($C$21+$C$22)&gt;$C$8,$C$8,U713+F714*$C$21/($C$21+$C$22)),E714)</f>
        <v>1400</v>
      </c>
      <c r="V714" s="107">
        <f>IF(R714&gt;0,0,IF(V713+(F714-AL714/$C$23)*$C$21/($C$21+$C$22)&gt;$C$8,$C$8,IF(U714=$C$8,V713+(F714-AL714/$C$23)*$C$21/$C$22,V713+(F714-AL714/$C$23)*$C$21/($C$21+$C$22))))</f>
        <v>1400</v>
      </c>
      <c r="W714" s="203">
        <f>IF(R714&gt;0,0,IF(W713+AL714/$C$23&gt;$F$23,$F$23,W713+AL714/$C$23))</f>
        <v>2.7855377202730285</v>
      </c>
      <c r="X714" s="105" t="str">
        <f>IF(R714=0,"-",FORECAST($C$8,Инклинометрия!$B$2:$B$152,Инклинометрия!$A$2:$A$152))</f>
        <v>-</v>
      </c>
      <c r="Y714" s="105" t="str">
        <f>IF(R714=0,"-",FORECAST($C$8-R714,Инклинометрия!$B$2:$B$152,Инклинометрия!$A$2:$A$152))</f>
        <v>-</v>
      </c>
      <c r="Z714" s="105" t="str">
        <f>IF(R714&gt;0,FORECAST($C$8,Инклинометрия!$B$2:$B$152,Инклинометрия!$A$2:$A$152),IF(V714=$C$8,"-",FORECAST($C$8-V714,Инклинометрия!$B$2:$B$152,Инклинометрия!$A$2:$A$152)))</f>
        <v>-</v>
      </c>
      <c r="AA714" s="105" t="str">
        <f>IF(S714=0,"-",FORECAST($C$8-(S714+V714),Инклинометрия!$B$2:$B$152,Инклинометрия!$A$2:$A$152))</f>
        <v>-</v>
      </c>
      <c r="AB714" s="105">
        <f>FORECAST($C$8+T714,Инклинометрия!$B$2:$B$152,Инклинометрия!$A$2:$A$152)</f>
        <v>1422.3537391657405</v>
      </c>
      <c r="AC714" s="105">
        <f>IF(R714=0,FORECAST($C$6-T714,Инклинометрия!$B$2:$B$152,Инклинометрия!$A$2:$A$152),FORECAST($C$8,Инклинометрия!$B$2:$B$152,Инклинометрия!$A$2:$A$152))</f>
        <v>1332.6462608342592</v>
      </c>
      <c r="AD714" s="107">
        <f>IF(R714=0,FORECAST($C$8,Инклинометрия!$B$2:$B$152,Инклинометрия!$A$2:$A$152),Y714)</f>
        <v>1330</v>
      </c>
      <c r="AE714" s="107">
        <f>FORECAST($C$8-(R714+U714),Инклинометрия!$B$2:$B$152,Инклинометрия!$A$2:$A$152)</f>
        <v>0</v>
      </c>
      <c r="AF714" s="107">
        <f>IF(V714=0,"-",FORECAST($C$8,Инклинометрия!$B$2:$B$152,Инклинометрия!$A$2:$A$152))</f>
        <v>1330</v>
      </c>
      <c r="AG714" s="107">
        <f>IF(V714=0,"-",FORECAST($C$8-V714,Инклинометрия!$B$2:$B$152,Инклинометрия!$A$2:$A$152))</f>
        <v>0</v>
      </c>
      <c r="AH714" s="107">
        <f>IF(W714=0,"-",FORECAST($C$8+W714,Инклинометрия!$B$2:$B$152,Инклинометрия!$A$2:$A$152))</f>
        <v>1332.6462608342592</v>
      </c>
      <c r="AI714" s="107">
        <f>IF(W714=0,"-",FORECAST($C$8,Инклинометрия!$B$2:$B$152,Инклинометрия!$A$2:$A$152))</f>
        <v>1330</v>
      </c>
      <c r="AK714" s="122">
        <f t="shared" si="206"/>
        <v>0</v>
      </c>
      <c r="AL714" s="67">
        <f>AK714*(B714-B713)</f>
        <v>0</v>
      </c>
      <c r="AM714" s="23">
        <f t="shared" si="208"/>
        <v>8.6725204696437436E-2</v>
      </c>
      <c r="AN714" s="26">
        <f>AN713+AK714*(B714-B713)/(2*PI()*$C$5*AN713*$K$13)</f>
        <v>0.15480061813468687</v>
      </c>
      <c r="AO714" s="87">
        <f t="shared" si="200"/>
        <v>145932.55112472404</v>
      </c>
      <c r="AP714" s="87">
        <f>IF(R714+U714&lt;$C$8,0,32*$L$23/$C$12^2*($K$10*R714+$K$8*U714)+32*$L$24/($C$14^2-$C$13^2)*($K$10*S714+$K$8*V714))</f>
        <v>44607.551124724028</v>
      </c>
      <c r="AQ714" s="66">
        <f>R714*$C$11*$C$9+U714*$C$11*$C$10</f>
        <v>14695380</v>
      </c>
      <c r="AR714" s="66">
        <f>S714*$C$11*$C$9+V714*$C$11*$C$10</f>
        <v>14695380</v>
      </c>
      <c r="AS714" s="87">
        <f>$C$11*(T714*$C$9+W714*$C$10)</f>
        <v>792178.05375968735</v>
      </c>
      <c r="AT714" s="45">
        <f t="shared" si="194"/>
        <v>15633490.60488441</v>
      </c>
      <c r="AU714" s="75"/>
    </row>
    <row r="715" spans="2:47" ht="15" thickBot="1" x14ac:dyDescent="0.35">
      <c r="B715" s="41">
        <f t="shared" si="201"/>
        <v>13680</v>
      </c>
      <c r="C715" s="8">
        <f t="shared" si="202"/>
        <v>136.80000000000001</v>
      </c>
      <c r="D715" s="73">
        <f t="shared" si="190"/>
        <v>182.97</v>
      </c>
      <c r="E715" s="29">
        <f t="shared" si="207"/>
        <v>45311.958824081761</v>
      </c>
      <c r="F715" s="29">
        <f t="shared" si="203"/>
        <v>66.245553836382484</v>
      </c>
      <c r="G715" s="29">
        <f t="shared" si="204"/>
        <v>88.603428256161564</v>
      </c>
      <c r="H715" s="17">
        <f t="shared" si="205"/>
        <v>60604.744927209045</v>
      </c>
      <c r="I715" s="29">
        <f t="shared" si="195"/>
        <v>2.2250485660981263</v>
      </c>
      <c r="J715" s="29">
        <f t="shared" si="196"/>
        <v>41.694115440741633</v>
      </c>
      <c r="K715" s="32">
        <f>IF((D714+L714+M714-AL714)/($C$21+$C$22)&gt;$C$8,$C$8,(D714+L714+M714-AL714)/($C$21+$C$22))</f>
        <v>1400</v>
      </c>
      <c r="L715" s="97">
        <f t="shared" si="191"/>
        <v>0</v>
      </c>
      <c r="M715" s="96">
        <f t="shared" si="192"/>
        <v>0</v>
      </c>
      <c r="N715" s="98">
        <f t="shared" si="197"/>
        <v>1.7179213529287818</v>
      </c>
      <c r="O715" s="100">
        <f t="shared" si="193"/>
        <v>4.2266987561397071</v>
      </c>
      <c r="P715" s="104">
        <f t="shared" si="198"/>
        <v>18.880500609176615</v>
      </c>
      <c r="Q715" s="102">
        <f t="shared" si="199"/>
        <v>4.9224514715476911E-2</v>
      </c>
      <c r="R715" s="106">
        <f>IF(K715-H714&lt;0,0,K715-H714)</f>
        <v>0</v>
      </c>
      <c r="S715" s="106">
        <f>K715-V715</f>
        <v>0</v>
      </c>
      <c r="T715" s="106">
        <f>IF(R715&gt;0,$C$6-$C$8,IF($C$6-$C$8-W715&lt;0,0,$C$6-$C$8-W715))</f>
        <v>97.214462279726973</v>
      </c>
      <c r="U715" s="107">
        <f>IF(R715=0,IF(U714+(F715-AL715/$C$23)*$C$21/($C$21+$C$22)&gt;$C$8,$C$8,U714+F715*$C$21/($C$21+$C$22)),E715)</f>
        <v>1400</v>
      </c>
      <c r="V715" s="107">
        <f>IF(R715&gt;0,0,IF(V714+(F715-AL715/$C$23)*$C$21/($C$21+$C$22)&gt;$C$8,$C$8,IF(U715=$C$8,V714+(F715-AL715/$C$23)*$C$21/$C$22,V714+(F715-AL715/$C$23)*$C$21/($C$21+$C$22))))</f>
        <v>1400</v>
      </c>
      <c r="W715" s="203">
        <f>IF(R715&gt;0,0,IF(W714+AL715/$C$23&gt;$F$23,$F$23,W714+AL715/$C$23))</f>
        <v>2.7855377202730285</v>
      </c>
      <c r="X715" s="105" t="str">
        <f>IF(R715=0,"-",FORECAST($C$8,Инклинометрия!$B$2:$B$152,Инклинометрия!$A$2:$A$152))</f>
        <v>-</v>
      </c>
      <c r="Y715" s="105" t="str">
        <f>IF(R715=0,"-",FORECAST($C$8-R715,Инклинометрия!$B$2:$B$152,Инклинометрия!$A$2:$A$152))</f>
        <v>-</v>
      </c>
      <c r="Z715" s="105" t="str">
        <f>IF(R715&gt;0,FORECAST($C$8,Инклинометрия!$B$2:$B$152,Инклинометрия!$A$2:$A$152),IF(V715=$C$8,"-",FORECAST($C$8-V715,Инклинометрия!$B$2:$B$152,Инклинометрия!$A$2:$A$152)))</f>
        <v>-</v>
      </c>
      <c r="AA715" s="105" t="str">
        <f>IF(S715=0,"-",FORECAST($C$8-(S715+V715),Инклинометрия!$B$2:$B$152,Инклинометрия!$A$2:$A$152))</f>
        <v>-</v>
      </c>
      <c r="AB715" s="105">
        <f>FORECAST($C$8+T715,Инклинометрия!$B$2:$B$152,Инклинометрия!$A$2:$A$152)</f>
        <v>1422.3537391657405</v>
      </c>
      <c r="AC715" s="105">
        <f>IF(R715=0,FORECAST($C$6-T715,Инклинометрия!$B$2:$B$152,Инклинометрия!$A$2:$A$152),FORECAST($C$8,Инклинометрия!$B$2:$B$152,Инклинометрия!$A$2:$A$152))</f>
        <v>1332.6462608342592</v>
      </c>
      <c r="AD715" s="107">
        <f>IF(R715=0,FORECAST($C$8,Инклинометрия!$B$2:$B$152,Инклинометрия!$A$2:$A$152),Y715)</f>
        <v>1330</v>
      </c>
      <c r="AE715" s="107">
        <f>FORECAST($C$8-(R715+U715),Инклинометрия!$B$2:$B$152,Инклинометрия!$A$2:$A$152)</f>
        <v>0</v>
      </c>
      <c r="AF715" s="107">
        <f>IF(V715=0,"-",FORECAST($C$8,Инклинометрия!$B$2:$B$152,Инклинометрия!$A$2:$A$152))</f>
        <v>1330</v>
      </c>
      <c r="AG715" s="107">
        <f>IF(V715=0,"-",FORECAST($C$8-V715,Инклинометрия!$B$2:$B$152,Инклинометрия!$A$2:$A$152))</f>
        <v>0</v>
      </c>
      <c r="AH715" s="107">
        <f>IF(W715=0,"-",FORECAST($C$8+W715,Инклинометрия!$B$2:$B$152,Инклинометрия!$A$2:$A$152))</f>
        <v>1332.6462608342592</v>
      </c>
      <c r="AI715" s="107">
        <f>IF(W715=0,"-",FORECAST($C$8,Инклинометрия!$B$2:$B$152,Инклинометрия!$A$2:$A$152))</f>
        <v>1330</v>
      </c>
      <c r="AK715" s="122">
        <f t="shared" si="206"/>
        <v>0</v>
      </c>
      <c r="AL715" s="67">
        <f>AK715*(B715-B714)</f>
        <v>0</v>
      </c>
      <c r="AM715" s="23">
        <f t="shared" si="208"/>
        <v>8.6725204696437436E-2</v>
      </c>
      <c r="AN715" s="26">
        <f>AN714+AK715*(B715-B714)/(2*PI()*$C$5*AN714*$K$13)</f>
        <v>0.15480061813468687</v>
      </c>
      <c r="AO715" s="87">
        <f t="shared" si="200"/>
        <v>145932.55112472404</v>
      </c>
      <c r="AP715" s="87">
        <f>IF(R715+U715&lt;$C$8,0,32*$L$23/$C$12^2*($K$10*R715+$K$8*U715)+32*$L$24/($C$14^2-$C$13^2)*($K$10*S715+$K$8*V715))</f>
        <v>44607.551124724028</v>
      </c>
      <c r="AQ715" s="66">
        <f>R715*$C$11*$C$9+U715*$C$11*$C$10</f>
        <v>14695380</v>
      </c>
      <c r="AR715" s="66">
        <f>S715*$C$11*$C$9+V715*$C$11*$C$10</f>
        <v>14695380</v>
      </c>
      <c r="AS715" s="87">
        <f>$C$11*(T715*$C$9+W715*$C$10)</f>
        <v>792178.05375968735</v>
      </c>
      <c r="AT715" s="45">
        <f t="shared" si="194"/>
        <v>15633490.60488441</v>
      </c>
      <c r="AU715" s="75"/>
    </row>
    <row r="716" spans="2:47" ht="15" thickBot="1" x14ac:dyDescent="0.35">
      <c r="B716" s="41">
        <f t="shared" si="201"/>
        <v>13700</v>
      </c>
      <c r="C716" s="8">
        <f t="shared" si="202"/>
        <v>137</v>
      </c>
      <c r="D716" s="73">
        <f t="shared" si="190"/>
        <v>183.23750000000001</v>
      </c>
      <c r="E716" s="29">
        <f t="shared" si="207"/>
        <v>45378.204377918133</v>
      </c>
      <c r="F716" s="29">
        <f t="shared" si="203"/>
        <v>66.245553836373062</v>
      </c>
      <c r="G716" s="29">
        <f t="shared" si="204"/>
        <v>88.603428256148959</v>
      </c>
      <c r="H716" s="17">
        <f t="shared" si="205"/>
        <v>60693.348355465198</v>
      </c>
      <c r="I716" s="29">
        <f t="shared" si="195"/>
        <v>2.2250485660981263</v>
      </c>
      <c r="J716" s="29">
        <f t="shared" si="196"/>
        <v>41.69411544073867</v>
      </c>
      <c r="K716" s="32">
        <f>IF((D715+L715+M715-AL715)/($C$21+$C$22)&gt;$C$8,$C$8,(D715+L715+M715-AL715)/($C$21+$C$22))</f>
        <v>1400</v>
      </c>
      <c r="L716" s="97">
        <f t="shared" si="191"/>
        <v>0</v>
      </c>
      <c r="M716" s="96">
        <f t="shared" si="192"/>
        <v>0</v>
      </c>
      <c r="N716" s="98">
        <f t="shared" si="197"/>
        <v>1.7179213529287818</v>
      </c>
      <c r="O716" s="100">
        <f t="shared" si="193"/>
        <v>4.2266987561397071</v>
      </c>
      <c r="P716" s="104">
        <f t="shared" si="198"/>
        <v>18.880500609176615</v>
      </c>
      <c r="Q716" s="102">
        <f t="shared" si="199"/>
        <v>4.9224514715476911E-2</v>
      </c>
      <c r="R716" s="106">
        <f>IF(K716-H715&lt;0,0,K716-H715)</f>
        <v>0</v>
      </c>
      <c r="S716" s="106">
        <f>K716-V716</f>
        <v>0</v>
      </c>
      <c r="T716" s="106">
        <f>IF(R716&gt;0,$C$6-$C$8,IF($C$6-$C$8-W716&lt;0,0,$C$6-$C$8-W716))</f>
        <v>97.214462279726973</v>
      </c>
      <c r="U716" s="107">
        <f>IF(R716=0,IF(U715+(F716-AL716/$C$23)*$C$21/($C$21+$C$22)&gt;$C$8,$C$8,U715+F716*$C$21/($C$21+$C$22)),E716)</f>
        <v>1400</v>
      </c>
      <c r="V716" s="107">
        <f>IF(R716&gt;0,0,IF(V715+(F716-AL716/$C$23)*$C$21/($C$21+$C$22)&gt;$C$8,$C$8,IF(U716=$C$8,V715+(F716-AL716/$C$23)*$C$21/$C$22,V715+(F716-AL716/$C$23)*$C$21/($C$21+$C$22))))</f>
        <v>1400</v>
      </c>
      <c r="W716" s="203">
        <f>IF(R716&gt;0,0,IF(W715+AL716/$C$23&gt;$F$23,$F$23,W715+AL716/$C$23))</f>
        <v>2.7855377202730285</v>
      </c>
      <c r="X716" s="105" t="str">
        <f>IF(R716=0,"-",FORECAST($C$8,Инклинометрия!$B$2:$B$152,Инклинометрия!$A$2:$A$152))</f>
        <v>-</v>
      </c>
      <c r="Y716" s="105" t="str">
        <f>IF(R716=0,"-",FORECAST($C$8-R716,Инклинометрия!$B$2:$B$152,Инклинометрия!$A$2:$A$152))</f>
        <v>-</v>
      </c>
      <c r="Z716" s="105" t="str">
        <f>IF(R716&gt;0,FORECAST($C$8,Инклинометрия!$B$2:$B$152,Инклинометрия!$A$2:$A$152),IF(V716=$C$8,"-",FORECAST($C$8-V716,Инклинометрия!$B$2:$B$152,Инклинометрия!$A$2:$A$152)))</f>
        <v>-</v>
      </c>
      <c r="AA716" s="105" t="str">
        <f>IF(S716=0,"-",FORECAST($C$8-(S716+V716),Инклинометрия!$B$2:$B$152,Инклинометрия!$A$2:$A$152))</f>
        <v>-</v>
      </c>
      <c r="AB716" s="105">
        <f>FORECAST($C$8+T716,Инклинометрия!$B$2:$B$152,Инклинометрия!$A$2:$A$152)</f>
        <v>1422.3537391657405</v>
      </c>
      <c r="AC716" s="105">
        <f>IF(R716=0,FORECAST($C$6-T716,Инклинометрия!$B$2:$B$152,Инклинометрия!$A$2:$A$152),FORECAST($C$8,Инклинометрия!$B$2:$B$152,Инклинометрия!$A$2:$A$152))</f>
        <v>1332.6462608342592</v>
      </c>
      <c r="AD716" s="107">
        <f>IF(R716=0,FORECAST($C$8,Инклинометрия!$B$2:$B$152,Инклинометрия!$A$2:$A$152),Y716)</f>
        <v>1330</v>
      </c>
      <c r="AE716" s="107">
        <f>FORECAST($C$8-(R716+U716),Инклинометрия!$B$2:$B$152,Инклинометрия!$A$2:$A$152)</f>
        <v>0</v>
      </c>
      <c r="AF716" s="107">
        <f>IF(V716=0,"-",FORECAST($C$8,Инклинометрия!$B$2:$B$152,Инклинометрия!$A$2:$A$152))</f>
        <v>1330</v>
      </c>
      <c r="AG716" s="107">
        <f>IF(V716=0,"-",FORECAST($C$8-V716,Инклинометрия!$B$2:$B$152,Инклинометрия!$A$2:$A$152))</f>
        <v>0</v>
      </c>
      <c r="AH716" s="107">
        <f>IF(W716=0,"-",FORECAST($C$8+W716,Инклинометрия!$B$2:$B$152,Инклинометрия!$A$2:$A$152))</f>
        <v>1332.6462608342592</v>
      </c>
      <c r="AI716" s="107">
        <f>IF(W716=0,"-",FORECAST($C$8,Инклинометрия!$B$2:$B$152,Инклинометрия!$A$2:$A$152))</f>
        <v>1330</v>
      </c>
      <c r="AK716" s="122">
        <f t="shared" si="206"/>
        <v>0</v>
      </c>
      <c r="AL716" s="67">
        <f>AK716*(B716-B715)</f>
        <v>0</v>
      </c>
      <c r="AM716" s="23">
        <f t="shared" si="208"/>
        <v>8.6725204696437436E-2</v>
      </c>
      <c r="AN716" s="26">
        <f>AN715+AK716*(B716-B715)/(2*PI()*$C$5*AN715*$K$13)</f>
        <v>0.15480061813468687</v>
      </c>
      <c r="AO716" s="87">
        <f t="shared" si="200"/>
        <v>145932.55112472404</v>
      </c>
      <c r="AP716" s="87">
        <f>IF(R716+U716&lt;$C$8,0,32*$L$23/$C$12^2*($K$10*R716+$K$8*U716)+32*$L$24/($C$14^2-$C$13^2)*($K$10*S716+$K$8*V716))</f>
        <v>44607.551124724028</v>
      </c>
      <c r="AQ716" s="66">
        <f>R716*$C$11*$C$9+U716*$C$11*$C$10</f>
        <v>14695380</v>
      </c>
      <c r="AR716" s="66">
        <f>S716*$C$11*$C$9+V716*$C$11*$C$10</f>
        <v>14695380</v>
      </c>
      <c r="AS716" s="87">
        <f>$C$11*(T716*$C$9+W716*$C$10)</f>
        <v>792178.05375968735</v>
      </c>
      <c r="AT716" s="45">
        <f t="shared" si="194"/>
        <v>15633490.60488441</v>
      </c>
      <c r="AU716" s="75"/>
    </row>
    <row r="717" spans="2:47" ht="15" thickBot="1" x14ac:dyDescent="0.35">
      <c r="B717" s="41">
        <f t="shared" si="201"/>
        <v>13720</v>
      </c>
      <c r="C717" s="8">
        <f t="shared" si="202"/>
        <v>137.20000000000002</v>
      </c>
      <c r="D717" s="73">
        <f t="shared" si="190"/>
        <v>183.50500000000002</v>
      </c>
      <c r="E717" s="29">
        <f t="shared" si="207"/>
        <v>45444.449931754512</v>
      </c>
      <c r="F717" s="29">
        <f t="shared" si="203"/>
        <v>66.245553836382484</v>
      </c>
      <c r="G717" s="29">
        <f t="shared" si="204"/>
        <v>88.603428256161564</v>
      </c>
      <c r="H717" s="17">
        <f t="shared" si="205"/>
        <v>60781.951783721357</v>
      </c>
      <c r="I717" s="29">
        <f t="shared" si="195"/>
        <v>2.2250485660981263</v>
      </c>
      <c r="J717" s="29">
        <f t="shared" si="196"/>
        <v>41.694115440741633</v>
      </c>
      <c r="K717" s="32">
        <f>IF((D716+L716+M716-AL716)/($C$21+$C$22)&gt;$C$8,$C$8,(D716+L716+M716-AL716)/($C$21+$C$22))</f>
        <v>1400</v>
      </c>
      <c r="L717" s="97">
        <f t="shared" si="191"/>
        <v>0</v>
      </c>
      <c r="M717" s="96">
        <f t="shared" si="192"/>
        <v>0</v>
      </c>
      <c r="N717" s="98">
        <f t="shared" si="197"/>
        <v>1.7179213529287818</v>
      </c>
      <c r="O717" s="100">
        <f t="shared" si="193"/>
        <v>4.2266987561397071</v>
      </c>
      <c r="P717" s="104">
        <f t="shared" si="198"/>
        <v>18.880500609176615</v>
      </c>
      <c r="Q717" s="102">
        <f t="shared" si="199"/>
        <v>4.9224514715476911E-2</v>
      </c>
      <c r="R717" s="106">
        <f>IF(K717-H716&lt;0,0,K717-H716)</f>
        <v>0</v>
      </c>
      <c r="S717" s="106">
        <f>K717-V717</f>
        <v>0</v>
      </c>
      <c r="T717" s="106">
        <f>IF(R717&gt;0,$C$6-$C$8,IF($C$6-$C$8-W717&lt;0,0,$C$6-$C$8-W717))</f>
        <v>97.214462279726973</v>
      </c>
      <c r="U717" s="107">
        <f>IF(R717=0,IF(U716+(F717-AL717/$C$23)*$C$21/($C$21+$C$22)&gt;$C$8,$C$8,U716+F717*$C$21/($C$21+$C$22)),E717)</f>
        <v>1400</v>
      </c>
      <c r="V717" s="107">
        <f>IF(R717&gt;0,0,IF(V716+(F717-AL717/$C$23)*$C$21/($C$21+$C$22)&gt;$C$8,$C$8,IF(U717=$C$8,V716+(F717-AL717/$C$23)*$C$21/$C$22,V716+(F717-AL717/$C$23)*$C$21/($C$21+$C$22))))</f>
        <v>1400</v>
      </c>
      <c r="W717" s="203">
        <f>IF(R717&gt;0,0,IF(W716+AL717/$C$23&gt;$F$23,$F$23,W716+AL717/$C$23))</f>
        <v>2.7855377202730285</v>
      </c>
      <c r="X717" s="105" t="str">
        <f>IF(R717=0,"-",FORECAST($C$8,Инклинометрия!$B$2:$B$152,Инклинометрия!$A$2:$A$152))</f>
        <v>-</v>
      </c>
      <c r="Y717" s="105" t="str">
        <f>IF(R717=0,"-",FORECAST($C$8-R717,Инклинометрия!$B$2:$B$152,Инклинометрия!$A$2:$A$152))</f>
        <v>-</v>
      </c>
      <c r="Z717" s="105" t="str">
        <f>IF(R717&gt;0,FORECAST($C$8,Инклинометрия!$B$2:$B$152,Инклинометрия!$A$2:$A$152),IF(V717=$C$8,"-",FORECAST($C$8-V717,Инклинометрия!$B$2:$B$152,Инклинометрия!$A$2:$A$152)))</f>
        <v>-</v>
      </c>
      <c r="AA717" s="105" t="str">
        <f>IF(S717=0,"-",FORECAST($C$8-(S717+V717),Инклинометрия!$B$2:$B$152,Инклинометрия!$A$2:$A$152))</f>
        <v>-</v>
      </c>
      <c r="AB717" s="105">
        <f>FORECAST($C$8+T717,Инклинометрия!$B$2:$B$152,Инклинометрия!$A$2:$A$152)</f>
        <v>1422.3537391657405</v>
      </c>
      <c r="AC717" s="105">
        <f>IF(R717=0,FORECAST($C$6-T717,Инклинометрия!$B$2:$B$152,Инклинометрия!$A$2:$A$152),FORECAST($C$8,Инклинометрия!$B$2:$B$152,Инклинометрия!$A$2:$A$152))</f>
        <v>1332.6462608342592</v>
      </c>
      <c r="AD717" s="107">
        <f>IF(R717=0,FORECAST($C$8,Инклинометрия!$B$2:$B$152,Инклинометрия!$A$2:$A$152),Y717)</f>
        <v>1330</v>
      </c>
      <c r="AE717" s="107">
        <f>FORECAST($C$8-(R717+U717),Инклинометрия!$B$2:$B$152,Инклинометрия!$A$2:$A$152)</f>
        <v>0</v>
      </c>
      <c r="AF717" s="107">
        <f>IF(V717=0,"-",FORECAST($C$8,Инклинометрия!$B$2:$B$152,Инклинометрия!$A$2:$A$152))</f>
        <v>1330</v>
      </c>
      <c r="AG717" s="107">
        <f>IF(V717=0,"-",FORECAST($C$8-V717,Инклинометрия!$B$2:$B$152,Инклинометрия!$A$2:$A$152))</f>
        <v>0</v>
      </c>
      <c r="AH717" s="107">
        <f>IF(W717=0,"-",FORECAST($C$8+W717,Инклинометрия!$B$2:$B$152,Инклинометрия!$A$2:$A$152))</f>
        <v>1332.6462608342592</v>
      </c>
      <c r="AI717" s="107">
        <f>IF(W717=0,"-",FORECAST($C$8,Инклинометрия!$B$2:$B$152,Инклинометрия!$A$2:$A$152))</f>
        <v>1330</v>
      </c>
      <c r="AK717" s="122">
        <f t="shared" si="206"/>
        <v>0</v>
      </c>
      <c r="AL717" s="67">
        <f>AK717*(B717-B716)</f>
        <v>0</v>
      </c>
      <c r="AM717" s="23">
        <f t="shared" si="208"/>
        <v>8.6725204696437436E-2</v>
      </c>
      <c r="AN717" s="26">
        <f>AN716+AK717*(B717-B716)/(2*PI()*$C$5*AN716*$K$13)</f>
        <v>0.15480061813468687</v>
      </c>
      <c r="AO717" s="87">
        <f t="shared" si="200"/>
        <v>145932.55112472404</v>
      </c>
      <c r="AP717" s="87">
        <f>IF(R717+U717&lt;$C$8,0,32*$L$23/$C$12^2*($K$10*R717+$K$8*U717)+32*$L$24/($C$14^2-$C$13^2)*($K$10*S717+$K$8*V717))</f>
        <v>44607.551124724028</v>
      </c>
      <c r="AQ717" s="66">
        <f>R717*$C$11*$C$9+U717*$C$11*$C$10</f>
        <v>14695380</v>
      </c>
      <c r="AR717" s="66">
        <f>S717*$C$11*$C$9+V717*$C$11*$C$10</f>
        <v>14695380</v>
      </c>
      <c r="AS717" s="87">
        <f>$C$11*(T717*$C$9+W717*$C$10)</f>
        <v>792178.05375968735</v>
      </c>
      <c r="AT717" s="45">
        <f t="shared" si="194"/>
        <v>15633490.60488441</v>
      </c>
      <c r="AU717" s="75"/>
    </row>
    <row r="718" spans="2:47" ht="15" thickBot="1" x14ac:dyDescent="0.35">
      <c r="B718" s="41">
        <f t="shared" si="201"/>
        <v>13740</v>
      </c>
      <c r="C718" s="8">
        <f t="shared" si="202"/>
        <v>137.4</v>
      </c>
      <c r="D718" s="73">
        <f t="shared" si="190"/>
        <v>183.77250000000001</v>
      </c>
      <c r="E718" s="29">
        <f t="shared" si="207"/>
        <v>45510.695485590892</v>
      </c>
      <c r="F718" s="29">
        <f t="shared" si="203"/>
        <v>66.245553836373062</v>
      </c>
      <c r="G718" s="29">
        <f t="shared" si="204"/>
        <v>88.603428256148959</v>
      </c>
      <c r="H718" s="17">
        <f t="shared" si="205"/>
        <v>60870.555211977509</v>
      </c>
      <c r="I718" s="29">
        <f t="shared" si="195"/>
        <v>2.2250485660981263</v>
      </c>
      <c r="J718" s="29">
        <f t="shared" si="196"/>
        <v>41.69411544073867</v>
      </c>
      <c r="K718" s="32">
        <f>IF((D717+L717+M717-AL717)/($C$21+$C$22)&gt;$C$8,$C$8,(D717+L717+M717-AL717)/($C$21+$C$22))</f>
        <v>1400</v>
      </c>
      <c r="L718" s="97">
        <f t="shared" si="191"/>
        <v>0</v>
      </c>
      <c r="M718" s="96">
        <f t="shared" si="192"/>
        <v>0</v>
      </c>
      <c r="N718" s="98">
        <f t="shared" si="197"/>
        <v>1.7179213529287818</v>
      </c>
      <c r="O718" s="100">
        <f t="shared" si="193"/>
        <v>4.2266987561397071</v>
      </c>
      <c r="P718" s="104">
        <f t="shared" si="198"/>
        <v>18.880500609176615</v>
      </c>
      <c r="Q718" s="102">
        <f t="shared" si="199"/>
        <v>4.9224514715476911E-2</v>
      </c>
      <c r="R718" s="106">
        <f>IF(K718-H717&lt;0,0,K718-H717)</f>
        <v>0</v>
      </c>
      <c r="S718" s="106">
        <f>K718-V718</f>
        <v>0</v>
      </c>
      <c r="T718" s="106">
        <f>IF(R718&gt;0,$C$6-$C$8,IF($C$6-$C$8-W718&lt;0,0,$C$6-$C$8-W718))</f>
        <v>97.214462279726973</v>
      </c>
      <c r="U718" s="107">
        <f>IF(R718=0,IF(U717+(F718-AL718/$C$23)*$C$21/($C$21+$C$22)&gt;$C$8,$C$8,U717+F718*$C$21/($C$21+$C$22)),E718)</f>
        <v>1400</v>
      </c>
      <c r="V718" s="107">
        <f>IF(R718&gt;0,0,IF(V717+(F718-AL718/$C$23)*$C$21/($C$21+$C$22)&gt;$C$8,$C$8,IF(U718=$C$8,V717+(F718-AL718/$C$23)*$C$21/$C$22,V717+(F718-AL718/$C$23)*$C$21/($C$21+$C$22))))</f>
        <v>1400</v>
      </c>
      <c r="W718" s="203">
        <f>IF(R718&gt;0,0,IF(W717+AL718/$C$23&gt;$F$23,$F$23,W717+AL718/$C$23))</f>
        <v>2.7855377202730285</v>
      </c>
      <c r="X718" s="105" t="str">
        <f>IF(R718=0,"-",FORECAST($C$8,Инклинометрия!$B$2:$B$152,Инклинометрия!$A$2:$A$152))</f>
        <v>-</v>
      </c>
      <c r="Y718" s="105" t="str">
        <f>IF(R718=0,"-",FORECAST($C$8-R718,Инклинометрия!$B$2:$B$152,Инклинометрия!$A$2:$A$152))</f>
        <v>-</v>
      </c>
      <c r="Z718" s="105" t="str">
        <f>IF(R718&gt;0,FORECAST($C$8,Инклинометрия!$B$2:$B$152,Инклинометрия!$A$2:$A$152),IF(V718=$C$8,"-",FORECAST($C$8-V718,Инклинометрия!$B$2:$B$152,Инклинометрия!$A$2:$A$152)))</f>
        <v>-</v>
      </c>
      <c r="AA718" s="105" t="str">
        <f>IF(S718=0,"-",FORECAST($C$8-(S718+V718),Инклинометрия!$B$2:$B$152,Инклинометрия!$A$2:$A$152))</f>
        <v>-</v>
      </c>
      <c r="AB718" s="105">
        <f>FORECAST($C$8+T718,Инклинометрия!$B$2:$B$152,Инклинометрия!$A$2:$A$152)</f>
        <v>1422.3537391657405</v>
      </c>
      <c r="AC718" s="105">
        <f>IF(R718=0,FORECAST($C$6-T718,Инклинометрия!$B$2:$B$152,Инклинометрия!$A$2:$A$152),FORECAST($C$8,Инклинометрия!$B$2:$B$152,Инклинометрия!$A$2:$A$152))</f>
        <v>1332.6462608342592</v>
      </c>
      <c r="AD718" s="107">
        <f>IF(R718=0,FORECAST($C$8,Инклинометрия!$B$2:$B$152,Инклинометрия!$A$2:$A$152),Y718)</f>
        <v>1330</v>
      </c>
      <c r="AE718" s="107">
        <f>FORECAST($C$8-(R718+U718),Инклинометрия!$B$2:$B$152,Инклинометрия!$A$2:$A$152)</f>
        <v>0</v>
      </c>
      <c r="AF718" s="107">
        <f>IF(V718=0,"-",FORECAST($C$8,Инклинометрия!$B$2:$B$152,Инклинометрия!$A$2:$A$152))</f>
        <v>1330</v>
      </c>
      <c r="AG718" s="107">
        <f>IF(V718=0,"-",FORECAST($C$8-V718,Инклинометрия!$B$2:$B$152,Инклинометрия!$A$2:$A$152))</f>
        <v>0</v>
      </c>
      <c r="AH718" s="107">
        <f>IF(W718=0,"-",FORECAST($C$8+W718,Инклинометрия!$B$2:$B$152,Инклинометрия!$A$2:$A$152))</f>
        <v>1332.6462608342592</v>
      </c>
      <c r="AI718" s="107">
        <f>IF(W718=0,"-",FORECAST($C$8,Инклинометрия!$B$2:$B$152,Инклинометрия!$A$2:$A$152))</f>
        <v>1330</v>
      </c>
      <c r="AK718" s="122">
        <f t="shared" si="206"/>
        <v>0</v>
      </c>
      <c r="AL718" s="67">
        <f>AK718*(B718-B717)</f>
        <v>0</v>
      </c>
      <c r="AM718" s="23">
        <f t="shared" si="208"/>
        <v>8.6725204696437436E-2</v>
      </c>
      <c r="AN718" s="26">
        <f>AN717+AK718*(B718-B717)/(2*PI()*$C$5*AN717*$K$13)</f>
        <v>0.15480061813468687</v>
      </c>
      <c r="AO718" s="87">
        <f t="shared" si="200"/>
        <v>145932.55112472404</v>
      </c>
      <c r="AP718" s="87">
        <f>IF(R718+U718&lt;$C$8,0,32*$L$23/$C$12^2*($K$10*R718+$K$8*U718)+32*$L$24/($C$14^2-$C$13^2)*($K$10*S718+$K$8*V718))</f>
        <v>44607.551124724028</v>
      </c>
      <c r="AQ718" s="66">
        <f>R718*$C$11*$C$9+U718*$C$11*$C$10</f>
        <v>14695380</v>
      </c>
      <c r="AR718" s="66">
        <f>S718*$C$11*$C$9+V718*$C$11*$C$10</f>
        <v>14695380</v>
      </c>
      <c r="AS718" s="87">
        <f>$C$11*(T718*$C$9+W718*$C$10)</f>
        <v>792178.05375968735</v>
      </c>
      <c r="AT718" s="45">
        <f t="shared" si="194"/>
        <v>15633490.60488441</v>
      </c>
      <c r="AU718" s="75"/>
    </row>
    <row r="719" spans="2:47" ht="15" thickBot="1" x14ac:dyDescent="0.35">
      <c r="B719" s="41">
        <f t="shared" si="201"/>
        <v>13760</v>
      </c>
      <c r="C719" s="8">
        <f t="shared" si="202"/>
        <v>137.6</v>
      </c>
      <c r="D719" s="73">
        <f t="shared" si="190"/>
        <v>184.04</v>
      </c>
      <c r="E719" s="29">
        <f t="shared" si="207"/>
        <v>45576.941039427264</v>
      </c>
      <c r="F719" s="29">
        <f t="shared" si="203"/>
        <v>66.245553836373062</v>
      </c>
      <c r="G719" s="29">
        <f t="shared" si="204"/>
        <v>88.603428256148959</v>
      </c>
      <c r="H719" s="17">
        <f t="shared" si="205"/>
        <v>60959.158640233662</v>
      </c>
      <c r="I719" s="29">
        <f t="shared" si="195"/>
        <v>2.2250485660981263</v>
      </c>
      <c r="J719" s="29">
        <f t="shared" si="196"/>
        <v>41.69411544073867</v>
      </c>
      <c r="K719" s="32">
        <f>IF((D718+L718+M718-AL718)/($C$21+$C$22)&gt;$C$8,$C$8,(D718+L718+M718-AL718)/($C$21+$C$22))</f>
        <v>1400</v>
      </c>
      <c r="L719" s="97">
        <f t="shared" si="191"/>
        <v>0</v>
      </c>
      <c r="M719" s="96">
        <f t="shared" si="192"/>
        <v>0</v>
      </c>
      <c r="N719" s="98">
        <f t="shared" si="197"/>
        <v>1.7179213529287818</v>
      </c>
      <c r="O719" s="100">
        <f t="shared" si="193"/>
        <v>4.2266987561397071</v>
      </c>
      <c r="P719" s="104">
        <f t="shared" si="198"/>
        <v>18.880500609176615</v>
      </c>
      <c r="Q719" s="102">
        <f t="shared" si="199"/>
        <v>4.9224514715476911E-2</v>
      </c>
      <c r="R719" s="106">
        <f>IF(K719-H718&lt;0,0,K719-H718)</f>
        <v>0</v>
      </c>
      <c r="S719" s="106">
        <f>K719-V719</f>
        <v>0</v>
      </c>
      <c r="T719" s="106">
        <f>IF(R719&gt;0,$C$6-$C$8,IF($C$6-$C$8-W719&lt;0,0,$C$6-$C$8-W719))</f>
        <v>97.214462279726973</v>
      </c>
      <c r="U719" s="107">
        <f>IF(R719=0,IF(U718+(F719-AL719/$C$23)*$C$21/($C$21+$C$22)&gt;$C$8,$C$8,U718+F719*$C$21/($C$21+$C$22)),E719)</f>
        <v>1400</v>
      </c>
      <c r="V719" s="107">
        <f>IF(R719&gt;0,0,IF(V718+(F719-AL719/$C$23)*$C$21/($C$21+$C$22)&gt;$C$8,$C$8,IF(U719=$C$8,V718+(F719-AL719/$C$23)*$C$21/$C$22,V718+(F719-AL719/$C$23)*$C$21/($C$21+$C$22))))</f>
        <v>1400</v>
      </c>
      <c r="W719" s="203">
        <f>IF(R719&gt;0,0,IF(W718+AL719/$C$23&gt;$F$23,$F$23,W718+AL719/$C$23))</f>
        <v>2.7855377202730285</v>
      </c>
      <c r="X719" s="105" t="str">
        <f>IF(R719=0,"-",FORECAST($C$8,Инклинометрия!$B$2:$B$152,Инклинометрия!$A$2:$A$152))</f>
        <v>-</v>
      </c>
      <c r="Y719" s="105" t="str">
        <f>IF(R719=0,"-",FORECAST($C$8-R719,Инклинометрия!$B$2:$B$152,Инклинометрия!$A$2:$A$152))</f>
        <v>-</v>
      </c>
      <c r="Z719" s="105" t="str">
        <f>IF(R719&gt;0,FORECAST($C$8,Инклинометрия!$B$2:$B$152,Инклинометрия!$A$2:$A$152),IF(V719=$C$8,"-",FORECAST($C$8-V719,Инклинометрия!$B$2:$B$152,Инклинометрия!$A$2:$A$152)))</f>
        <v>-</v>
      </c>
      <c r="AA719" s="105" t="str">
        <f>IF(S719=0,"-",FORECAST($C$8-(S719+V719),Инклинометрия!$B$2:$B$152,Инклинометрия!$A$2:$A$152))</f>
        <v>-</v>
      </c>
      <c r="AB719" s="105">
        <f>FORECAST($C$8+T719,Инклинометрия!$B$2:$B$152,Инклинометрия!$A$2:$A$152)</f>
        <v>1422.3537391657405</v>
      </c>
      <c r="AC719" s="105">
        <f>IF(R719=0,FORECAST($C$6-T719,Инклинометрия!$B$2:$B$152,Инклинометрия!$A$2:$A$152),FORECAST($C$8,Инклинометрия!$B$2:$B$152,Инклинометрия!$A$2:$A$152))</f>
        <v>1332.6462608342592</v>
      </c>
      <c r="AD719" s="107">
        <f>IF(R719=0,FORECAST($C$8,Инклинометрия!$B$2:$B$152,Инклинометрия!$A$2:$A$152),Y719)</f>
        <v>1330</v>
      </c>
      <c r="AE719" s="107">
        <f>FORECAST($C$8-(R719+U719),Инклинометрия!$B$2:$B$152,Инклинометрия!$A$2:$A$152)</f>
        <v>0</v>
      </c>
      <c r="AF719" s="107">
        <f>IF(V719=0,"-",FORECAST($C$8,Инклинометрия!$B$2:$B$152,Инклинометрия!$A$2:$A$152))</f>
        <v>1330</v>
      </c>
      <c r="AG719" s="107">
        <f>IF(V719=0,"-",FORECAST($C$8-V719,Инклинометрия!$B$2:$B$152,Инклинометрия!$A$2:$A$152))</f>
        <v>0</v>
      </c>
      <c r="AH719" s="107">
        <f>IF(W719=0,"-",FORECAST($C$8+W719,Инклинометрия!$B$2:$B$152,Инклинометрия!$A$2:$A$152))</f>
        <v>1332.6462608342592</v>
      </c>
      <c r="AI719" s="107">
        <f>IF(W719=0,"-",FORECAST($C$8,Инклинометрия!$B$2:$B$152,Инклинометрия!$A$2:$A$152))</f>
        <v>1330</v>
      </c>
      <c r="AK719" s="122">
        <f t="shared" si="206"/>
        <v>0</v>
      </c>
      <c r="AL719" s="67">
        <f>AK719*(B719-B718)</f>
        <v>0</v>
      </c>
      <c r="AM719" s="23">
        <f t="shared" si="208"/>
        <v>8.6725204696437436E-2</v>
      </c>
      <c r="AN719" s="26">
        <f>AN718+AK719*(B719-B718)/(2*PI()*$C$5*AN718*$K$13)</f>
        <v>0.15480061813468687</v>
      </c>
      <c r="AO719" s="87">
        <f t="shared" si="200"/>
        <v>145932.55112472404</v>
      </c>
      <c r="AP719" s="87">
        <f>IF(R719+U719&lt;$C$8,0,32*$L$23/$C$12^2*($K$10*R719+$K$8*U719)+32*$L$24/($C$14^2-$C$13^2)*($K$10*S719+$K$8*V719))</f>
        <v>44607.551124724028</v>
      </c>
      <c r="AQ719" s="66">
        <f>R719*$C$11*$C$9+U719*$C$11*$C$10</f>
        <v>14695380</v>
      </c>
      <c r="AR719" s="66">
        <f>S719*$C$11*$C$9+V719*$C$11*$C$10</f>
        <v>14695380</v>
      </c>
      <c r="AS719" s="87">
        <f>$C$11*(T719*$C$9+W719*$C$10)</f>
        <v>792178.05375968735</v>
      </c>
      <c r="AT719" s="45">
        <f t="shared" si="194"/>
        <v>15633490.60488441</v>
      </c>
      <c r="AU719" s="75"/>
    </row>
    <row r="720" spans="2:47" ht="15" thickBot="1" x14ac:dyDescent="0.35">
      <c r="B720" s="41">
        <f t="shared" si="201"/>
        <v>13780</v>
      </c>
      <c r="C720" s="8">
        <f t="shared" si="202"/>
        <v>137.80000000000001</v>
      </c>
      <c r="D720" s="73">
        <f t="shared" si="190"/>
        <v>184.3075</v>
      </c>
      <c r="E720" s="29">
        <f t="shared" si="207"/>
        <v>45643.186593263643</v>
      </c>
      <c r="F720" s="29">
        <f t="shared" si="203"/>
        <v>66.245553836382484</v>
      </c>
      <c r="G720" s="29">
        <f t="shared" si="204"/>
        <v>88.603428256161564</v>
      </c>
      <c r="H720" s="17">
        <f t="shared" si="205"/>
        <v>61047.762068489821</v>
      </c>
      <c r="I720" s="29">
        <f t="shared" si="195"/>
        <v>2.2250485660981263</v>
      </c>
      <c r="J720" s="29">
        <f t="shared" si="196"/>
        <v>41.694115440741633</v>
      </c>
      <c r="K720" s="32">
        <f>IF((D719+L719+M719-AL719)/($C$21+$C$22)&gt;$C$8,$C$8,(D719+L719+M719-AL719)/($C$21+$C$22))</f>
        <v>1400</v>
      </c>
      <c r="L720" s="97">
        <f t="shared" si="191"/>
        <v>0</v>
      </c>
      <c r="M720" s="96">
        <f t="shared" si="192"/>
        <v>0</v>
      </c>
      <c r="N720" s="98">
        <f t="shared" si="197"/>
        <v>1.7179213529287818</v>
      </c>
      <c r="O720" s="100">
        <f t="shared" si="193"/>
        <v>4.2266987561397071</v>
      </c>
      <c r="P720" s="104">
        <f t="shared" si="198"/>
        <v>18.880500609176615</v>
      </c>
      <c r="Q720" s="102">
        <f t="shared" si="199"/>
        <v>4.9224514715476911E-2</v>
      </c>
      <c r="R720" s="106">
        <f>IF(K720-H719&lt;0,0,K720-H719)</f>
        <v>0</v>
      </c>
      <c r="S720" s="106">
        <f>K720-V720</f>
        <v>0</v>
      </c>
      <c r="T720" s="106">
        <f>IF(R720&gt;0,$C$6-$C$8,IF($C$6-$C$8-W720&lt;0,0,$C$6-$C$8-W720))</f>
        <v>97.214462279726973</v>
      </c>
      <c r="U720" s="107">
        <f>IF(R720=0,IF(U719+(F720-AL720/$C$23)*$C$21/($C$21+$C$22)&gt;$C$8,$C$8,U719+F720*$C$21/($C$21+$C$22)),E720)</f>
        <v>1400</v>
      </c>
      <c r="V720" s="107">
        <f>IF(R720&gt;0,0,IF(V719+(F720-AL720/$C$23)*$C$21/($C$21+$C$22)&gt;$C$8,$C$8,IF(U720=$C$8,V719+(F720-AL720/$C$23)*$C$21/$C$22,V719+(F720-AL720/$C$23)*$C$21/($C$21+$C$22))))</f>
        <v>1400</v>
      </c>
      <c r="W720" s="203">
        <f>IF(R720&gt;0,0,IF(W719+AL720/$C$23&gt;$F$23,$F$23,W719+AL720/$C$23))</f>
        <v>2.7855377202730285</v>
      </c>
      <c r="X720" s="105" t="str">
        <f>IF(R720=0,"-",FORECAST($C$8,Инклинометрия!$B$2:$B$152,Инклинометрия!$A$2:$A$152))</f>
        <v>-</v>
      </c>
      <c r="Y720" s="105" t="str">
        <f>IF(R720=0,"-",FORECAST($C$8-R720,Инклинометрия!$B$2:$B$152,Инклинометрия!$A$2:$A$152))</f>
        <v>-</v>
      </c>
      <c r="Z720" s="105" t="str">
        <f>IF(R720&gt;0,FORECAST($C$8,Инклинометрия!$B$2:$B$152,Инклинометрия!$A$2:$A$152),IF(V720=$C$8,"-",FORECAST($C$8-V720,Инклинометрия!$B$2:$B$152,Инклинометрия!$A$2:$A$152)))</f>
        <v>-</v>
      </c>
      <c r="AA720" s="105" t="str">
        <f>IF(S720=0,"-",FORECAST($C$8-(S720+V720),Инклинометрия!$B$2:$B$152,Инклинометрия!$A$2:$A$152))</f>
        <v>-</v>
      </c>
      <c r="AB720" s="105">
        <f>FORECAST($C$8+T720,Инклинометрия!$B$2:$B$152,Инклинометрия!$A$2:$A$152)</f>
        <v>1422.3537391657405</v>
      </c>
      <c r="AC720" s="105">
        <f>IF(R720=0,FORECAST($C$6-T720,Инклинометрия!$B$2:$B$152,Инклинометрия!$A$2:$A$152),FORECAST($C$8,Инклинометрия!$B$2:$B$152,Инклинометрия!$A$2:$A$152))</f>
        <v>1332.6462608342592</v>
      </c>
      <c r="AD720" s="107">
        <f>IF(R720=0,FORECAST($C$8,Инклинометрия!$B$2:$B$152,Инклинометрия!$A$2:$A$152),Y720)</f>
        <v>1330</v>
      </c>
      <c r="AE720" s="107">
        <f>FORECAST($C$8-(R720+U720),Инклинометрия!$B$2:$B$152,Инклинометрия!$A$2:$A$152)</f>
        <v>0</v>
      </c>
      <c r="AF720" s="107">
        <f>IF(V720=0,"-",FORECAST($C$8,Инклинометрия!$B$2:$B$152,Инклинометрия!$A$2:$A$152))</f>
        <v>1330</v>
      </c>
      <c r="AG720" s="107">
        <f>IF(V720=0,"-",FORECAST($C$8-V720,Инклинометрия!$B$2:$B$152,Инклинометрия!$A$2:$A$152))</f>
        <v>0</v>
      </c>
      <c r="AH720" s="107">
        <f>IF(W720=0,"-",FORECAST($C$8+W720,Инклинометрия!$B$2:$B$152,Инклинометрия!$A$2:$A$152))</f>
        <v>1332.6462608342592</v>
      </c>
      <c r="AI720" s="107">
        <f>IF(W720=0,"-",FORECAST($C$8,Инклинометрия!$B$2:$B$152,Инклинометрия!$A$2:$A$152))</f>
        <v>1330</v>
      </c>
      <c r="AK720" s="122">
        <f t="shared" si="206"/>
        <v>0</v>
      </c>
      <c r="AL720" s="67">
        <f>AK720*(B720-B719)</f>
        <v>0</v>
      </c>
      <c r="AM720" s="23">
        <f t="shared" si="208"/>
        <v>8.6725204696437436E-2</v>
      </c>
      <c r="AN720" s="26">
        <f>AN719+AK720*(B720-B719)/(2*PI()*$C$5*AN719*$K$13)</f>
        <v>0.15480061813468687</v>
      </c>
      <c r="AO720" s="87">
        <f t="shared" si="200"/>
        <v>145932.55112472404</v>
      </c>
      <c r="AP720" s="87">
        <f>IF(R720+U720&lt;$C$8,0,32*$L$23/$C$12^2*($K$10*R720+$K$8*U720)+32*$L$24/($C$14^2-$C$13^2)*($K$10*S720+$K$8*V720))</f>
        <v>44607.551124724028</v>
      </c>
      <c r="AQ720" s="66">
        <f>R720*$C$11*$C$9+U720*$C$11*$C$10</f>
        <v>14695380</v>
      </c>
      <c r="AR720" s="66">
        <f>S720*$C$11*$C$9+V720*$C$11*$C$10</f>
        <v>14695380</v>
      </c>
      <c r="AS720" s="87">
        <f>$C$11*(T720*$C$9+W720*$C$10)</f>
        <v>792178.05375968735</v>
      </c>
      <c r="AT720" s="45">
        <f t="shared" si="194"/>
        <v>15633490.60488441</v>
      </c>
      <c r="AU720" s="75"/>
    </row>
    <row r="721" spans="2:47" ht="15" thickBot="1" x14ac:dyDescent="0.35">
      <c r="B721" s="41">
        <f t="shared" si="201"/>
        <v>13800</v>
      </c>
      <c r="C721" s="8">
        <f t="shared" si="202"/>
        <v>138</v>
      </c>
      <c r="D721" s="73">
        <f t="shared" si="190"/>
        <v>184.57499999999999</v>
      </c>
      <c r="E721" s="29">
        <f t="shared" si="207"/>
        <v>45709.432147100015</v>
      </c>
      <c r="F721" s="29">
        <f t="shared" si="203"/>
        <v>66.245553836373062</v>
      </c>
      <c r="G721" s="29">
        <f t="shared" si="204"/>
        <v>88.603428256148959</v>
      </c>
      <c r="H721" s="17">
        <f t="shared" si="205"/>
        <v>61136.365496745973</v>
      </c>
      <c r="I721" s="29">
        <f t="shared" si="195"/>
        <v>2.2250485660981263</v>
      </c>
      <c r="J721" s="29">
        <f t="shared" si="196"/>
        <v>41.69411544073867</v>
      </c>
      <c r="K721" s="32">
        <f>IF((D720+L720+M720-AL720)/($C$21+$C$22)&gt;$C$8,$C$8,(D720+L720+M720-AL720)/($C$21+$C$22))</f>
        <v>1400</v>
      </c>
      <c r="L721" s="97">
        <f t="shared" si="191"/>
        <v>0</v>
      </c>
      <c r="M721" s="96">
        <f t="shared" si="192"/>
        <v>0</v>
      </c>
      <c r="N721" s="98">
        <f t="shared" si="197"/>
        <v>1.7179213529287818</v>
      </c>
      <c r="O721" s="100">
        <f t="shared" si="193"/>
        <v>4.2266987561397071</v>
      </c>
      <c r="P721" s="104">
        <f t="shared" si="198"/>
        <v>18.880500609176615</v>
      </c>
      <c r="Q721" s="102">
        <f t="shared" si="199"/>
        <v>4.9224514715476911E-2</v>
      </c>
      <c r="R721" s="106">
        <f>IF(K721-H720&lt;0,0,K721-H720)</f>
        <v>0</v>
      </c>
      <c r="S721" s="106">
        <f>K721-V721</f>
        <v>0</v>
      </c>
      <c r="T721" s="106">
        <f>IF(R721&gt;0,$C$6-$C$8,IF($C$6-$C$8-W721&lt;0,0,$C$6-$C$8-W721))</f>
        <v>97.214462279726973</v>
      </c>
      <c r="U721" s="107">
        <f>IF(R721=0,IF(U720+(F721-AL721/$C$23)*$C$21/($C$21+$C$22)&gt;$C$8,$C$8,U720+F721*$C$21/($C$21+$C$22)),E721)</f>
        <v>1400</v>
      </c>
      <c r="V721" s="107">
        <f>IF(R721&gt;0,0,IF(V720+(F721-AL721/$C$23)*$C$21/($C$21+$C$22)&gt;$C$8,$C$8,IF(U721=$C$8,V720+(F721-AL721/$C$23)*$C$21/$C$22,V720+(F721-AL721/$C$23)*$C$21/($C$21+$C$22))))</f>
        <v>1400</v>
      </c>
      <c r="W721" s="203">
        <f>IF(R721&gt;0,0,IF(W720+AL721/$C$23&gt;$F$23,$F$23,W720+AL721/$C$23))</f>
        <v>2.7855377202730285</v>
      </c>
      <c r="X721" s="105" t="str">
        <f>IF(R721=0,"-",FORECAST($C$8,Инклинометрия!$B$2:$B$152,Инклинометрия!$A$2:$A$152))</f>
        <v>-</v>
      </c>
      <c r="Y721" s="105" t="str">
        <f>IF(R721=0,"-",FORECAST($C$8-R721,Инклинометрия!$B$2:$B$152,Инклинометрия!$A$2:$A$152))</f>
        <v>-</v>
      </c>
      <c r="Z721" s="105" t="str">
        <f>IF(R721&gt;0,FORECAST($C$8,Инклинометрия!$B$2:$B$152,Инклинометрия!$A$2:$A$152),IF(V721=$C$8,"-",FORECAST($C$8-V721,Инклинометрия!$B$2:$B$152,Инклинометрия!$A$2:$A$152)))</f>
        <v>-</v>
      </c>
      <c r="AA721" s="105" t="str">
        <f>IF(S721=0,"-",FORECAST($C$8-(S721+V721),Инклинометрия!$B$2:$B$152,Инклинометрия!$A$2:$A$152))</f>
        <v>-</v>
      </c>
      <c r="AB721" s="105">
        <f>FORECAST($C$8+T721,Инклинометрия!$B$2:$B$152,Инклинометрия!$A$2:$A$152)</f>
        <v>1422.3537391657405</v>
      </c>
      <c r="AC721" s="105">
        <f>IF(R721=0,FORECAST($C$6-T721,Инклинометрия!$B$2:$B$152,Инклинометрия!$A$2:$A$152),FORECAST($C$8,Инклинометрия!$B$2:$B$152,Инклинометрия!$A$2:$A$152))</f>
        <v>1332.6462608342592</v>
      </c>
      <c r="AD721" s="107">
        <f>IF(R721=0,FORECAST($C$8,Инклинометрия!$B$2:$B$152,Инклинометрия!$A$2:$A$152),Y721)</f>
        <v>1330</v>
      </c>
      <c r="AE721" s="107">
        <f>FORECAST($C$8-(R721+U721),Инклинометрия!$B$2:$B$152,Инклинометрия!$A$2:$A$152)</f>
        <v>0</v>
      </c>
      <c r="AF721" s="107">
        <f>IF(V721=0,"-",FORECAST($C$8,Инклинометрия!$B$2:$B$152,Инклинометрия!$A$2:$A$152))</f>
        <v>1330</v>
      </c>
      <c r="AG721" s="107">
        <f>IF(V721=0,"-",FORECAST($C$8-V721,Инклинометрия!$B$2:$B$152,Инклинометрия!$A$2:$A$152))</f>
        <v>0</v>
      </c>
      <c r="AH721" s="107">
        <f>IF(W721=0,"-",FORECAST($C$8+W721,Инклинометрия!$B$2:$B$152,Инклинометрия!$A$2:$A$152))</f>
        <v>1332.6462608342592</v>
      </c>
      <c r="AI721" s="107">
        <f>IF(W721=0,"-",FORECAST($C$8,Инклинометрия!$B$2:$B$152,Инклинометрия!$A$2:$A$152))</f>
        <v>1330</v>
      </c>
      <c r="AK721" s="122">
        <f t="shared" si="206"/>
        <v>0</v>
      </c>
      <c r="AL721" s="67">
        <f>AK721*(B721-B720)</f>
        <v>0</v>
      </c>
      <c r="AM721" s="23">
        <f t="shared" si="208"/>
        <v>8.6725204696437436E-2</v>
      </c>
      <c r="AN721" s="26">
        <f>AN720+AK721*(B721-B720)/(2*PI()*$C$5*AN720*$K$13)</f>
        <v>0.15480061813468687</v>
      </c>
      <c r="AO721" s="87">
        <f t="shared" si="200"/>
        <v>145932.55112472404</v>
      </c>
      <c r="AP721" s="87">
        <f>IF(R721+U721&lt;$C$8,0,32*$L$23/$C$12^2*($K$10*R721+$K$8*U721)+32*$L$24/($C$14^2-$C$13^2)*($K$10*S721+$K$8*V721))</f>
        <v>44607.551124724028</v>
      </c>
      <c r="AQ721" s="66">
        <f>R721*$C$11*$C$9+U721*$C$11*$C$10</f>
        <v>14695380</v>
      </c>
      <c r="AR721" s="66">
        <f>S721*$C$11*$C$9+V721*$C$11*$C$10</f>
        <v>14695380</v>
      </c>
      <c r="AS721" s="87">
        <f>$C$11*(T721*$C$9+W721*$C$10)</f>
        <v>792178.05375968735</v>
      </c>
      <c r="AT721" s="45">
        <f t="shared" si="194"/>
        <v>15633490.60488441</v>
      </c>
      <c r="AU721" s="75"/>
    </row>
    <row r="722" spans="2:47" ht="15" thickBot="1" x14ac:dyDescent="0.35">
      <c r="B722" s="41">
        <f t="shared" si="201"/>
        <v>13820</v>
      </c>
      <c r="C722" s="8">
        <f t="shared" si="202"/>
        <v>138.20000000000002</v>
      </c>
      <c r="D722" s="73">
        <f t="shared" si="190"/>
        <v>184.84250000000003</v>
      </c>
      <c r="E722" s="29">
        <f t="shared" si="207"/>
        <v>45775.677700936401</v>
      </c>
      <c r="F722" s="29">
        <f t="shared" si="203"/>
        <v>66.245553836382484</v>
      </c>
      <c r="G722" s="29">
        <f t="shared" si="204"/>
        <v>88.603428256161564</v>
      </c>
      <c r="H722" s="17">
        <f t="shared" si="205"/>
        <v>61224.968925002133</v>
      </c>
      <c r="I722" s="29">
        <f t="shared" si="195"/>
        <v>2.2250485660981263</v>
      </c>
      <c r="J722" s="29">
        <f t="shared" si="196"/>
        <v>41.694115440741633</v>
      </c>
      <c r="K722" s="32">
        <f>IF((D721+L721+M721-AL721)/($C$21+$C$22)&gt;$C$8,$C$8,(D721+L721+M721-AL721)/($C$21+$C$22))</f>
        <v>1400</v>
      </c>
      <c r="L722" s="97">
        <f t="shared" si="191"/>
        <v>0</v>
      </c>
      <c r="M722" s="96">
        <f t="shared" si="192"/>
        <v>0</v>
      </c>
      <c r="N722" s="98">
        <f t="shared" si="197"/>
        <v>1.7179213529287818</v>
      </c>
      <c r="O722" s="100">
        <f t="shared" si="193"/>
        <v>4.2266987561397071</v>
      </c>
      <c r="P722" s="104">
        <f t="shared" si="198"/>
        <v>18.880500609176615</v>
      </c>
      <c r="Q722" s="102">
        <f t="shared" si="199"/>
        <v>4.9224514715476911E-2</v>
      </c>
      <c r="R722" s="106">
        <f>IF(K722-H721&lt;0,0,K722-H721)</f>
        <v>0</v>
      </c>
      <c r="S722" s="106">
        <f>K722-V722</f>
        <v>0</v>
      </c>
      <c r="T722" s="106">
        <f>IF(R722&gt;0,$C$6-$C$8,IF($C$6-$C$8-W722&lt;0,0,$C$6-$C$8-W722))</f>
        <v>97.214462279726973</v>
      </c>
      <c r="U722" s="107">
        <f>IF(R722=0,IF(U721+(F722-AL722/$C$23)*$C$21/($C$21+$C$22)&gt;$C$8,$C$8,U721+F722*$C$21/($C$21+$C$22)),E722)</f>
        <v>1400</v>
      </c>
      <c r="V722" s="107">
        <f>IF(R722&gt;0,0,IF(V721+(F722-AL722/$C$23)*$C$21/($C$21+$C$22)&gt;$C$8,$C$8,IF(U722=$C$8,V721+(F722-AL722/$C$23)*$C$21/$C$22,V721+(F722-AL722/$C$23)*$C$21/($C$21+$C$22))))</f>
        <v>1400</v>
      </c>
      <c r="W722" s="203">
        <f>IF(R722&gt;0,0,IF(W721+AL722/$C$23&gt;$F$23,$F$23,W721+AL722/$C$23))</f>
        <v>2.7855377202730285</v>
      </c>
      <c r="X722" s="105" t="str">
        <f>IF(R722=0,"-",FORECAST($C$8,Инклинометрия!$B$2:$B$152,Инклинометрия!$A$2:$A$152))</f>
        <v>-</v>
      </c>
      <c r="Y722" s="105" t="str">
        <f>IF(R722=0,"-",FORECAST($C$8-R722,Инклинометрия!$B$2:$B$152,Инклинометрия!$A$2:$A$152))</f>
        <v>-</v>
      </c>
      <c r="Z722" s="105" t="str">
        <f>IF(R722&gt;0,FORECAST($C$8,Инклинометрия!$B$2:$B$152,Инклинометрия!$A$2:$A$152),IF(V722=$C$8,"-",FORECAST($C$8-V722,Инклинометрия!$B$2:$B$152,Инклинометрия!$A$2:$A$152)))</f>
        <v>-</v>
      </c>
      <c r="AA722" s="105" t="str">
        <f>IF(S722=0,"-",FORECAST($C$8-(S722+V722),Инклинометрия!$B$2:$B$152,Инклинометрия!$A$2:$A$152))</f>
        <v>-</v>
      </c>
      <c r="AB722" s="105">
        <f>FORECAST($C$8+T722,Инклинометрия!$B$2:$B$152,Инклинометрия!$A$2:$A$152)</f>
        <v>1422.3537391657405</v>
      </c>
      <c r="AC722" s="105">
        <f>IF(R722=0,FORECAST($C$6-T722,Инклинометрия!$B$2:$B$152,Инклинометрия!$A$2:$A$152),FORECAST($C$8,Инклинометрия!$B$2:$B$152,Инклинометрия!$A$2:$A$152))</f>
        <v>1332.6462608342592</v>
      </c>
      <c r="AD722" s="107">
        <f>IF(R722=0,FORECAST($C$8,Инклинометрия!$B$2:$B$152,Инклинометрия!$A$2:$A$152),Y722)</f>
        <v>1330</v>
      </c>
      <c r="AE722" s="107">
        <f>FORECAST($C$8-(R722+U722),Инклинометрия!$B$2:$B$152,Инклинометрия!$A$2:$A$152)</f>
        <v>0</v>
      </c>
      <c r="AF722" s="107">
        <f>IF(V722=0,"-",FORECAST($C$8,Инклинометрия!$B$2:$B$152,Инклинометрия!$A$2:$A$152))</f>
        <v>1330</v>
      </c>
      <c r="AG722" s="107">
        <f>IF(V722=0,"-",FORECAST($C$8-V722,Инклинометрия!$B$2:$B$152,Инклинометрия!$A$2:$A$152))</f>
        <v>0</v>
      </c>
      <c r="AH722" s="107">
        <f>IF(W722=0,"-",FORECAST($C$8+W722,Инклинометрия!$B$2:$B$152,Инклинометрия!$A$2:$A$152))</f>
        <v>1332.6462608342592</v>
      </c>
      <c r="AI722" s="107">
        <f>IF(W722=0,"-",FORECAST($C$8,Инклинометрия!$B$2:$B$152,Инклинометрия!$A$2:$A$152))</f>
        <v>1330</v>
      </c>
      <c r="AK722" s="122">
        <f t="shared" si="206"/>
        <v>0</v>
      </c>
      <c r="AL722" s="67">
        <f>AK722*(B722-B721)</f>
        <v>0</v>
      </c>
      <c r="AM722" s="23">
        <f t="shared" si="208"/>
        <v>8.6725204696437436E-2</v>
      </c>
      <c r="AN722" s="26">
        <f>AN721+AK722*(B722-B721)/(2*PI()*$C$5*AN721*$K$13)</f>
        <v>0.15480061813468687</v>
      </c>
      <c r="AO722" s="87">
        <f t="shared" si="200"/>
        <v>145932.55112472404</v>
      </c>
      <c r="AP722" s="87">
        <f>IF(R722+U722&lt;$C$8,0,32*$L$23/$C$12^2*($K$10*R722+$K$8*U722)+32*$L$24/($C$14^2-$C$13^2)*($K$10*S722+$K$8*V722))</f>
        <v>44607.551124724028</v>
      </c>
      <c r="AQ722" s="66">
        <f>R722*$C$11*$C$9+U722*$C$11*$C$10</f>
        <v>14695380</v>
      </c>
      <c r="AR722" s="66">
        <f>S722*$C$11*$C$9+V722*$C$11*$C$10</f>
        <v>14695380</v>
      </c>
      <c r="AS722" s="87">
        <f>$C$11*(T722*$C$9+W722*$C$10)</f>
        <v>792178.05375968735</v>
      </c>
      <c r="AT722" s="45">
        <f t="shared" si="194"/>
        <v>15633490.60488441</v>
      </c>
      <c r="AU722" s="75"/>
    </row>
    <row r="723" spans="2:47" ht="15" thickBot="1" x14ac:dyDescent="0.35">
      <c r="B723" s="41">
        <f t="shared" si="201"/>
        <v>13840</v>
      </c>
      <c r="C723" s="8">
        <f t="shared" si="202"/>
        <v>138.4</v>
      </c>
      <c r="D723" s="73">
        <f t="shared" si="190"/>
        <v>185.11</v>
      </c>
      <c r="E723" s="29">
        <f t="shared" si="207"/>
        <v>45841.923254772773</v>
      </c>
      <c r="F723" s="29">
        <f t="shared" si="203"/>
        <v>66.245553836373062</v>
      </c>
      <c r="G723" s="29">
        <f t="shared" si="204"/>
        <v>88.603428256148959</v>
      </c>
      <c r="H723" s="17">
        <f t="shared" si="205"/>
        <v>61313.572353258285</v>
      </c>
      <c r="I723" s="29">
        <f t="shared" si="195"/>
        <v>2.2250485660981263</v>
      </c>
      <c r="J723" s="29">
        <f t="shared" si="196"/>
        <v>41.69411544073867</v>
      </c>
      <c r="K723" s="32">
        <f>IF((D722+L722+M722-AL722)/($C$21+$C$22)&gt;$C$8,$C$8,(D722+L722+M722-AL722)/($C$21+$C$22))</f>
        <v>1400</v>
      </c>
      <c r="L723" s="97">
        <f t="shared" si="191"/>
        <v>0</v>
      </c>
      <c r="M723" s="96">
        <f t="shared" si="192"/>
        <v>0</v>
      </c>
      <c r="N723" s="98">
        <f t="shared" si="197"/>
        <v>1.7179213529287818</v>
      </c>
      <c r="O723" s="100">
        <f t="shared" si="193"/>
        <v>4.2266987561397071</v>
      </c>
      <c r="P723" s="104">
        <f t="shared" si="198"/>
        <v>18.880500609176615</v>
      </c>
      <c r="Q723" s="102">
        <f t="shared" si="199"/>
        <v>4.9224514715476911E-2</v>
      </c>
      <c r="R723" s="106">
        <f>IF(K723-H722&lt;0,0,K723-H722)</f>
        <v>0</v>
      </c>
      <c r="S723" s="106">
        <f>K723-V723</f>
        <v>0</v>
      </c>
      <c r="T723" s="106">
        <f>IF(R723&gt;0,$C$6-$C$8,IF($C$6-$C$8-W723&lt;0,0,$C$6-$C$8-W723))</f>
        <v>97.214462279726973</v>
      </c>
      <c r="U723" s="107">
        <f>IF(R723=0,IF(U722+(F723-AL723/$C$23)*$C$21/($C$21+$C$22)&gt;$C$8,$C$8,U722+F723*$C$21/($C$21+$C$22)),E723)</f>
        <v>1400</v>
      </c>
      <c r="V723" s="107">
        <f>IF(R723&gt;0,0,IF(V722+(F723-AL723/$C$23)*$C$21/($C$21+$C$22)&gt;$C$8,$C$8,IF(U723=$C$8,V722+(F723-AL723/$C$23)*$C$21/$C$22,V722+(F723-AL723/$C$23)*$C$21/($C$21+$C$22))))</f>
        <v>1400</v>
      </c>
      <c r="W723" s="203">
        <f>IF(R723&gt;0,0,IF(W722+AL723/$C$23&gt;$F$23,$F$23,W722+AL723/$C$23))</f>
        <v>2.7855377202730285</v>
      </c>
      <c r="X723" s="105" t="str">
        <f>IF(R723=0,"-",FORECAST($C$8,Инклинометрия!$B$2:$B$152,Инклинометрия!$A$2:$A$152))</f>
        <v>-</v>
      </c>
      <c r="Y723" s="105" t="str">
        <f>IF(R723=0,"-",FORECAST($C$8-R723,Инклинометрия!$B$2:$B$152,Инклинометрия!$A$2:$A$152))</f>
        <v>-</v>
      </c>
      <c r="Z723" s="105" t="str">
        <f>IF(R723&gt;0,FORECAST($C$8,Инклинометрия!$B$2:$B$152,Инклинометрия!$A$2:$A$152),IF(V723=$C$8,"-",FORECAST($C$8-V723,Инклинометрия!$B$2:$B$152,Инклинометрия!$A$2:$A$152)))</f>
        <v>-</v>
      </c>
      <c r="AA723" s="105" t="str">
        <f>IF(S723=0,"-",FORECAST($C$8-(S723+V723),Инклинометрия!$B$2:$B$152,Инклинометрия!$A$2:$A$152))</f>
        <v>-</v>
      </c>
      <c r="AB723" s="105">
        <f>FORECAST($C$8+T723,Инклинометрия!$B$2:$B$152,Инклинометрия!$A$2:$A$152)</f>
        <v>1422.3537391657405</v>
      </c>
      <c r="AC723" s="105">
        <f>IF(R723=0,FORECAST($C$6-T723,Инклинометрия!$B$2:$B$152,Инклинометрия!$A$2:$A$152),FORECAST($C$8,Инклинометрия!$B$2:$B$152,Инклинометрия!$A$2:$A$152))</f>
        <v>1332.6462608342592</v>
      </c>
      <c r="AD723" s="107">
        <f>IF(R723=0,FORECAST($C$8,Инклинометрия!$B$2:$B$152,Инклинометрия!$A$2:$A$152),Y723)</f>
        <v>1330</v>
      </c>
      <c r="AE723" s="107">
        <f>FORECAST($C$8-(R723+U723),Инклинометрия!$B$2:$B$152,Инклинометрия!$A$2:$A$152)</f>
        <v>0</v>
      </c>
      <c r="AF723" s="107">
        <f>IF(V723=0,"-",FORECAST($C$8,Инклинометрия!$B$2:$B$152,Инклинометрия!$A$2:$A$152))</f>
        <v>1330</v>
      </c>
      <c r="AG723" s="107">
        <f>IF(V723=0,"-",FORECAST($C$8-V723,Инклинометрия!$B$2:$B$152,Инклинометрия!$A$2:$A$152))</f>
        <v>0</v>
      </c>
      <c r="AH723" s="107">
        <f>IF(W723=0,"-",FORECAST($C$8+W723,Инклинометрия!$B$2:$B$152,Инклинометрия!$A$2:$A$152))</f>
        <v>1332.6462608342592</v>
      </c>
      <c r="AI723" s="107">
        <f>IF(W723=0,"-",FORECAST($C$8,Инклинометрия!$B$2:$B$152,Инклинометрия!$A$2:$A$152))</f>
        <v>1330</v>
      </c>
      <c r="AK723" s="122">
        <f t="shared" si="206"/>
        <v>0</v>
      </c>
      <c r="AL723" s="67">
        <f>AK723*(B723-B722)</f>
        <v>0</v>
      </c>
      <c r="AM723" s="23">
        <f t="shared" si="208"/>
        <v>8.6725204696437436E-2</v>
      </c>
      <c r="AN723" s="26">
        <f>AN722+AK723*(B723-B722)/(2*PI()*$C$5*AN722*$K$13)</f>
        <v>0.15480061813468687</v>
      </c>
      <c r="AO723" s="87">
        <f t="shared" si="200"/>
        <v>145932.55112472404</v>
      </c>
      <c r="AP723" s="87">
        <f>IF(R723+U723&lt;$C$8,0,32*$L$23/$C$12^2*($K$10*R723+$K$8*U723)+32*$L$24/($C$14^2-$C$13^2)*($K$10*S723+$K$8*V723))</f>
        <v>44607.551124724028</v>
      </c>
      <c r="AQ723" s="66">
        <f>R723*$C$11*$C$9+U723*$C$11*$C$10</f>
        <v>14695380</v>
      </c>
      <c r="AR723" s="66">
        <f>S723*$C$11*$C$9+V723*$C$11*$C$10</f>
        <v>14695380</v>
      </c>
      <c r="AS723" s="87">
        <f>$C$11*(T723*$C$9+W723*$C$10)</f>
        <v>792178.05375968735</v>
      </c>
      <c r="AT723" s="45">
        <f t="shared" si="194"/>
        <v>15633490.60488441</v>
      </c>
      <c r="AU723" s="75"/>
    </row>
    <row r="724" spans="2:47" ht="15" thickBot="1" x14ac:dyDescent="0.35">
      <c r="B724" s="41">
        <f t="shared" si="201"/>
        <v>13860</v>
      </c>
      <c r="C724" s="8">
        <f t="shared" si="202"/>
        <v>138.6</v>
      </c>
      <c r="D724" s="73">
        <f t="shared" si="190"/>
        <v>185.3775</v>
      </c>
      <c r="E724" s="29">
        <f t="shared" si="207"/>
        <v>45908.168808609145</v>
      </c>
      <c r="F724" s="29">
        <f t="shared" si="203"/>
        <v>66.245553836373062</v>
      </c>
      <c r="G724" s="29">
        <f t="shared" si="204"/>
        <v>88.603428256148959</v>
      </c>
      <c r="H724" s="17">
        <f t="shared" si="205"/>
        <v>61402.175781514437</v>
      </c>
      <c r="I724" s="29">
        <f t="shared" si="195"/>
        <v>2.2250485660981263</v>
      </c>
      <c r="J724" s="29">
        <f t="shared" si="196"/>
        <v>41.69411544073867</v>
      </c>
      <c r="K724" s="32">
        <f>IF((D723+L723+M723-AL723)/($C$21+$C$22)&gt;$C$8,$C$8,(D723+L723+M723-AL723)/($C$21+$C$22))</f>
        <v>1400</v>
      </c>
      <c r="L724" s="97">
        <f t="shared" si="191"/>
        <v>0</v>
      </c>
      <c r="M724" s="96">
        <f t="shared" si="192"/>
        <v>0</v>
      </c>
      <c r="N724" s="98">
        <f t="shared" si="197"/>
        <v>1.7179213529287818</v>
      </c>
      <c r="O724" s="100">
        <f t="shared" si="193"/>
        <v>4.2266987561397071</v>
      </c>
      <c r="P724" s="104">
        <f t="shared" si="198"/>
        <v>18.880500609176615</v>
      </c>
      <c r="Q724" s="102">
        <f t="shared" si="199"/>
        <v>4.9224514715476911E-2</v>
      </c>
      <c r="R724" s="106">
        <f>IF(K724-H723&lt;0,0,K724-H723)</f>
        <v>0</v>
      </c>
      <c r="S724" s="106">
        <f>K724-V724</f>
        <v>0</v>
      </c>
      <c r="T724" s="106">
        <f>IF(R724&gt;0,$C$6-$C$8,IF($C$6-$C$8-W724&lt;0,0,$C$6-$C$8-W724))</f>
        <v>97.214462279726973</v>
      </c>
      <c r="U724" s="107">
        <f>IF(R724=0,IF(U723+(F724-AL724/$C$23)*$C$21/($C$21+$C$22)&gt;$C$8,$C$8,U723+F724*$C$21/($C$21+$C$22)),E724)</f>
        <v>1400</v>
      </c>
      <c r="V724" s="107">
        <f>IF(R724&gt;0,0,IF(V723+(F724-AL724/$C$23)*$C$21/($C$21+$C$22)&gt;$C$8,$C$8,IF(U724=$C$8,V723+(F724-AL724/$C$23)*$C$21/$C$22,V723+(F724-AL724/$C$23)*$C$21/($C$21+$C$22))))</f>
        <v>1400</v>
      </c>
      <c r="W724" s="203">
        <f>IF(R724&gt;0,0,IF(W723+AL724/$C$23&gt;$F$23,$F$23,W723+AL724/$C$23))</f>
        <v>2.7855377202730285</v>
      </c>
      <c r="X724" s="105" t="str">
        <f>IF(R724=0,"-",FORECAST($C$8,Инклинометрия!$B$2:$B$152,Инклинометрия!$A$2:$A$152))</f>
        <v>-</v>
      </c>
      <c r="Y724" s="105" t="str">
        <f>IF(R724=0,"-",FORECAST($C$8-R724,Инклинометрия!$B$2:$B$152,Инклинометрия!$A$2:$A$152))</f>
        <v>-</v>
      </c>
      <c r="Z724" s="105" t="str">
        <f>IF(R724&gt;0,FORECAST($C$8,Инклинометрия!$B$2:$B$152,Инклинометрия!$A$2:$A$152),IF(V724=$C$8,"-",FORECAST($C$8-V724,Инклинометрия!$B$2:$B$152,Инклинометрия!$A$2:$A$152)))</f>
        <v>-</v>
      </c>
      <c r="AA724" s="105" t="str">
        <f>IF(S724=0,"-",FORECAST($C$8-(S724+V724),Инклинометрия!$B$2:$B$152,Инклинометрия!$A$2:$A$152))</f>
        <v>-</v>
      </c>
      <c r="AB724" s="105">
        <f>FORECAST($C$8+T724,Инклинометрия!$B$2:$B$152,Инклинометрия!$A$2:$A$152)</f>
        <v>1422.3537391657405</v>
      </c>
      <c r="AC724" s="105">
        <f>IF(R724=0,FORECAST($C$6-T724,Инклинометрия!$B$2:$B$152,Инклинометрия!$A$2:$A$152),FORECAST($C$8,Инклинометрия!$B$2:$B$152,Инклинометрия!$A$2:$A$152))</f>
        <v>1332.6462608342592</v>
      </c>
      <c r="AD724" s="107">
        <f>IF(R724=0,FORECAST($C$8,Инклинометрия!$B$2:$B$152,Инклинометрия!$A$2:$A$152),Y724)</f>
        <v>1330</v>
      </c>
      <c r="AE724" s="107">
        <f>FORECAST($C$8-(R724+U724),Инклинометрия!$B$2:$B$152,Инклинометрия!$A$2:$A$152)</f>
        <v>0</v>
      </c>
      <c r="AF724" s="107">
        <f>IF(V724=0,"-",FORECAST($C$8,Инклинометрия!$B$2:$B$152,Инклинометрия!$A$2:$A$152))</f>
        <v>1330</v>
      </c>
      <c r="AG724" s="107">
        <f>IF(V724=0,"-",FORECAST($C$8-V724,Инклинометрия!$B$2:$B$152,Инклинометрия!$A$2:$A$152))</f>
        <v>0</v>
      </c>
      <c r="AH724" s="107">
        <f>IF(W724=0,"-",FORECAST($C$8+W724,Инклинометрия!$B$2:$B$152,Инклинометрия!$A$2:$A$152))</f>
        <v>1332.6462608342592</v>
      </c>
      <c r="AI724" s="107">
        <f>IF(W724=0,"-",FORECAST($C$8,Инклинометрия!$B$2:$B$152,Инклинометрия!$A$2:$A$152))</f>
        <v>1330</v>
      </c>
      <c r="AK724" s="122">
        <f t="shared" si="206"/>
        <v>0</v>
      </c>
      <c r="AL724" s="67">
        <f>AK724*(B724-B723)</f>
        <v>0</v>
      </c>
      <c r="AM724" s="23">
        <f t="shared" si="208"/>
        <v>8.6725204696437436E-2</v>
      </c>
      <c r="AN724" s="26">
        <f>AN723+AK724*(B724-B723)/(2*PI()*$C$5*AN723*$K$13)</f>
        <v>0.15480061813468687</v>
      </c>
      <c r="AO724" s="87">
        <f t="shared" si="200"/>
        <v>145932.55112472404</v>
      </c>
      <c r="AP724" s="87">
        <f>IF(R724+U724&lt;$C$8,0,32*$L$23/$C$12^2*($K$10*R724+$K$8*U724)+32*$L$24/($C$14^2-$C$13^2)*($K$10*S724+$K$8*V724))</f>
        <v>44607.551124724028</v>
      </c>
      <c r="AQ724" s="66">
        <f>R724*$C$11*$C$9+U724*$C$11*$C$10</f>
        <v>14695380</v>
      </c>
      <c r="AR724" s="66">
        <f>S724*$C$11*$C$9+V724*$C$11*$C$10</f>
        <v>14695380</v>
      </c>
      <c r="AS724" s="87">
        <f>$C$11*(T724*$C$9+W724*$C$10)</f>
        <v>792178.05375968735</v>
      </c>
      <c r="AT724" s="45">
        <f t="shared" si="194"/>
        <v>15633490.60488441</v>
      </c>
      <c r="AU724" s="75"/>
    </row>
    <row r="725" spans="2:47" ht="15" thickBot="1" x14ac:dyDescent="0.35">
      <c r="B725" s="41">
        <f t="shared" si="201"/>
        <v>13880</v>
      </c>
      <c r="C725" s="8">
        <f t="shared" si="202"/>
        <v>138.80000000000001</v>
      </c>
      <c r="D725" s="73">
        <f t="shared" si="190"/>
        <v>185.64500000000001</v>
      </c>
      <c r="E725" s="29">
        <f t="shared" si="207"/>
        <v>45974.414362445525</v>
      </c>
      <c r="F725" s="29">
        <f t="shared" si="203"/>
        <v>66.245553836382484</v>
      </c>
      <c r="G725" s="29">
        <f t="shared" si="204"/>
        <v>88.603428256161564</v>
      </c>
      <c r="H725" s="17">
        <f t="shared" si="205"/>
        <v>61490.779209770597</v>
      </c>
      <c r="I725" s="29">
        <f t="shared" si="195"/>
        <v>2.2250485660981263</v>
      </c>
      <c r="J725" s="29">
        <f t="shared" si="196"/>
        <v>41.694115440741633</v>
      </c>
      <c r="K725" s="32">
        <f>IF((D724+L724+M724-AL724)/($C$21+$C$22)&gt;$C$8,$C$8,(D724+L724+M724-AL724)/($C$21+$C$22))</f>
        <v>1400</v>
      </c>
      <c r="L725" s="97">
        <f t="shared" si="191"/>
        <v>0</v>
      </c>
      <c r="M725" s="96">
        <f t="shared" si="192"/>
        <v>0</v>
      </c>
      <c r="N725" s="98">
        <f t="shared" si="197"/>
        <v>1.7179213529287818</v>
      </c>
      <c r="O725" s="100">
        <f t="shared" si="193"/>
        <v>4.2266987561397071</v>
      </c>
      <c r="P725" s="104">
        <f t="shared" si="198"/>
        <v>18.880500609176615</v>
      </c>
      <c r="Q725" s="102">
        <f t="shared" si="199"/>
        <v>4.9224514715476911E-2</v>
      </c>
      <c r="R725" s="106">
        <f>IF(K725-H724&lt;0,0,K725-H724)</f>
        <v>0</v>
      </c>
      <c r="S725" s="106">
        <f>K725-V725</f>
        <v>0</v>
      </c>
      <c r="T725" s="106">
        <f>IF(R725&gt;0,$C$6-$C$8,IF($C$6-$C$8-W725&lt;0,0,$C$6-$C$8-W725))</f>
        <v>97.214462279726973</v>
      </c>
      <c r="U725" s="107">
        <f>IF(R725=0,IF(U724+(F725-AL725/$C$23)*$C$21/($C$21+$C$22)&gt;$C$8,$C$8,U724+F725*$C$21/($C$21+$C$22)),E725)</f>
        <v>1400</v>
      </c>
      <c r="V725" s="107">
        <f>IF(R725&gt;0,0,IF(V724+(F725-AL725/$C$23)*$C$21/($C$21+$C$22)&gt;$C$8,$C$8,IF(U725=$C$8,V724+(F725-AL725/$C$23)*$C$21/$C$22,V724+(F725-AL725/$C$23)*$C$21/($C$21+$C$22))))</f>
        <v>1400</v>
      </c>
      <c r="W725" s="203">
        <f>IF(R725&gt;0,0,IF(W724+AL725/$C$23&gt;$F$23,$F$23,W724+AL725/$C$23))</f>
        <v>2.7855377202730285</v>
      </c>
      <c r="X725" s="105" t="str">
        <f>IF(R725=0,"-",FORECAST($C$8,Инклинометрия!$B$2:$B$152,Инклинометрия!$A$2:$A$152))</f>
        <v>-</v>
      </c>
      <c r="Y725" s="105" t="str">
        <f>IF(R725=0,"-",FORECAST($C$8-R725,Инклинометрия!$B$2:$B$152,Инклинометрия!$A$2:$A$152))</f>
        <v>-</v>
      </c>
      <c r="Z725" s="105" t="str">
        <f>IF(R725&gt;0,FORECAST($C$8,Инклинометрия!$B$2:$B$152,Инклинометрия!$A$2:$A$152),IF(V725=$C$8,"-",FORECAST($C$8-V725,Инклинометрия!$B$2:$B$152,Инклинометрия!$A$2:$A$152)))</f>
        <v>-</v>
      </c>
      <c r="AA725" s="105" t="str">
        <f>IF(S725=0,"-",FORECAST($C$8-(S725+V725),Инклинометрия!$B$2:$B$152,Инклинометрия!$A$2:$A$152))</f>
        <v>-</v>
      </c>
      <c r="AB725" s="105">
        <f>FORECAST($C$8+T725,Инклинометрия!$B$2:$B$152,Инклинометрия!$A$2:$A$152)</f>
        <v>1422.3537391657405</v>
      </c>
      <c r="AC725" s="105">
        <f>IF(R725=0,FORECAST($C$6-T725,Инклинометрия!$B$2:$B$152,Инклинометрия!$A$2:$A$152),FORECAST($C$8,Инклинометрия!$B$2:$B$152,Инклинометрия!$A$2:$A$152))</f>
        <v>1332.6462608342592</v>
      </c>
      <c r="AD725" s="107">
        <f>IF(R725=0,FORECAST($C$8,Инклинометрия!$B$2:$B$152,Инклинометрия!$A$2:$A$152),Y725)</f>
        <v>1330</v>
      </c>
      <c r="AE725" s="107">
        <f>FORECAST($C$8-(R725+U725),Инклинометрия!$B$2:$B$152,Инклинометрия!$A$2:$A$152)</f>
        <v>0</v>
      </c>
      <c r="AF725" s="107">
        <f>IF(V725=0,"-",FORECAST($C$8,Инклинометрия!$B$2:$B$152,Инклинометрия!$A$2:$A$152))</f>
        <v>1330</v>
      </c>
      <c r="AG725" s="107">
        <f>IF(V725=0,"-",FORECAST($C$8-V725,Инклинометрия!$B$2:$B$152,Инклинометрия!$A$2:$A$152))</f>
        <v>0</v>
      </c>
      <c r="AH725" s="107">
        <f>IF(W725=0,"-",FORECAST($C$8+W725,Инклинометрия!$B$2:$B$152,Инклинометрия!$A$2:$A$152))</f>
        <v>1332.6462608342592</v>
      </c>
      <c r="AI725" s="107">
        <f>IF(W725=0,"-",FORECAST($C$8,Инклинометрия!$B$2:$B$152,Инклинометрия!$A$2:$A$152))</f>
        <v>1330</v>
      </c>
      <c r="AK725" s="122">
        <f t="shared" si="206"/>
        <v>0</v>
      </c>
      <c r="AL725" s="67">
        <f>AK725*(B725-B724)</f>
        <v>0</v>
      </c>
      <c r="AM725" s="23">
        <f t="shared" si="208"/>
        <v>8.6725204696437436E-2</v>
      </c>
      <c r="AN725" s="26">
        <f>AN724+AK725*(B725-B724)/(2*PI()*$C$5*AN724*$K$13)</f>
        <v>0.15480061813468687</v>
      </c>
      <c r="AO725" s="87">
        <f t="shared" si="200"/>
        <v>145932.55112472404</v>
      </c>
      <c r="AP725" s="87">
        <f>IF(R725+U725&lt;$C$8,0,32*$L$23/$C$12^2*($K$10*R725+$K$8*U725)+32*$L$24/($C$14^2-$C$13^2)*($K$10*S725+$K$8*V725))</f>
        <v>44607.551124724028</v>
      </c>
      <c r="AQ725" s="66">
        <f>R725*$C$11*$C$9+U725*$C$11*$C$10</f>
        <v>14695380</v>
      </c>
      <c r="AR725" s="66">
        <f>S725*$C$11*$C$9+V725*$C$11*$C$10</f>
        <v>14695380</v>
      </c>
      <c r="AS725" s="87">
        <f>$C$11*(T725*$C$9+W725*$C$10)</f>
        <v>792178.05375968735</v>
      </c>
      <c r="AT725" s="45">
        <f t="shared" si="194"/>
        <v>15633490.60488441</v>
      </c>
      <c r="AU725" s="75"/>
    </row>
    <row r="726" spans="2:47" ht="15" thickBot="1" x14ac:dyDescent="0.35">
      <c r="B726" s="41">
        <f t="shared" si="201"/>
        <v>13900</v>
      </c>
      <c r="C726" s="8">
        <f t="shared" si="202"/>
        <v>139</v>
      </c>
      <c r="D726" s="73">
        <f t="shared" si="190"/>
        <v>185.91249999999999</v>
      </c>
      <c r="E726" s="29">
        <f t="shared" si="207"/>
        <v>46040.659916281904</v>
      </c>
      <c r="F726" s="29">
        <f t="shared" si="203"/>
        <v>66.245553836373062</v>
      </c>
      <c r="G726" s="29">
        <f t="shared" si="204"/>
        <v>88.603428256148959</v>
      </c>
      <c r="H726" s="17">
        <f t="shared" si="205"/>
        <v>61579.382638026749</v>
      </c>
      <c r="I726" s="29">
        <f t="shared" si="195"/>
        <v>2.2250485660981263</v>
      </c>
      <c r="J726" s="29">
        <f t="shared" si="196"/>
        <v>41.69411544073867</v>
      </c>
      <c r="K726" s="32">
        <f>IF((D725+L725+M725-AL725)/($C$21+$C$22)&gt;$C$8,$C$8,(D725+L725+M725-AL725)/($C$21+$C$22))</f>
        <v>1400</v>
      </c>
      <c r="L726" s="97">
        <f t="shared" si="191"/>
        <v>0</v>
      </c>
      <c r="M726" s="96">
        <f t="shared" si="192"/>
        <v>0</v>
      </c>
      <c r="N726" s="98">
        <f t="shared" si="197"/>
        <v>1.7179213529287818</v>
      </c>
      <c r="O726" s="100">
        <f t="shared" si="193"/>
        <v>4.2266987561397071</v>
      </c>
      <c r="P726" s="104">
        <f t="shared" si="198"/>
        <v>18.880500609176615</v>
      </c>
      <c r="Q726" s="102">
        <f t="shared" si="199"/>
        <v>4.9224514715476911E-2</v>
      </c>
      <c r="R726" s="106">
        <f>IF(K726-H725&lt;0,0,K726-H725)</f>
        <v>0</v>
      </c>
      <c r="S726" s="106">
        <f>K726-V726</f>
        <v>0</v>
      </c>
      <c r="T726" s="106">
        <f>IF(R726&gt;0,$C$6-$C$8,IF($C$6-$C$8-W726&lt;0,0,$C$6-$C$8-W726))</f>
        <v>97.214462279726973</v>
      </c>
      <c r="U726" s="107">
        <f>IF(R726=0,IF(U725+(F726-AL726/$C$23)*$C$21/($C$21+$C$22)&gt;$C$8,$C$8,U725+F726*$C$21/($C$21+$C$22)),E726)</f>
        <v>1400</v>
      </c>
      <c r="V726" s="107">
        <f>IF(R726&gt;0,0,IF(V725+(F726-AL726/$C$23)*$C$21/($C$21+$C$22)&gt;$C$8,$C$8,IF(U726=$C$8,V725+(F726-AL726/$C$23)*$C$21/$C$22,V725+(F726-AL726/$C$23)*$C$21/($C$21+$C$22))))</f>
        <v>1400</v>
      </c>
      <c r="W726" s="203">
        <f>IF(R726&gt;0,0,IF(W725+AL726/$C$23&gt;$F$23,$F$23,W725+AL726/$C$23))</f>
        <v>2.7855377202730285</v>
      </c>
      <c r="X726" s="105" t="str">
        <f>IF(R726=0,"-",FORECAST($C$8,Инклинометрия!$B$2:$B$152,Инклинометрия!$A$2:$A$152))</f>
        <v>-</v>
      </c>
      <c r="Y726" s="105" t="str">
        <f>IF(R726=0,"-",FORECAST($C$8-R726,Инклинометрия!$B$2:$B$152,Инклинометрия!$A$2:$A$152))</f>
        <v>-</v>
      </c>
      <c r="Z726" s="105" t="str">
        <f>IF(R726&gt;0,FORECAST($C$8,Инклинометрия!$B$2:$B$152,Инклинометрия!$A$2:$A$152),IF(V726=$C$8,"-",FORECAST($C$8-V726,Инклинометрия!$B$2:$B$152,Инклинометрия!$A$2:$A$152)))</f>
        <v>-</v>
      </c>
      <c r="AA726" s="105" t="str">
        <f>IF(S726=0,"-",FORECAST($C$8-(S726+V726),Инклинометрия!$B$2:$B$152,Инклинометрия!$A$2:$A$152))</f>
        <v>-</v>
      </c>
      <c r="AB726" s="105">
        <f>FORECAST($C$8+T726,Инклинометрия!$B$2:$B$152,Инклинометрия!$A$2:$A$152)</f>
        <v>1422.3537391657405</v>
      </c>
      <c r="AC726" s="105">
        <f>IF(R726=0,FORECAST($C$6-T726,Инклинометрия!$B$2:$B$152,Инклинометрия!$A$2:$A$152),FORECAST($C$8,Инклинометрия!$B$2:$B$152,Инклинометрия!$A$2:$A$152))</f>
        <v>1332.6462608342592</v>
      </c>
      <c r="AD726" s="107">
        <f>IF(R726=0,FORECAST($C$8,Инклинометрия!$B$2:$B$152,Инклинометрия!$A$2:$A$152),Y726)</f>
        <v>1330</v>
      </c>
      <c r="AE726" s="107">
        <f>FORECAST($C$8-(R726+U726),Инклинометрия!$B$2:$B$152,Инклинометрия!$A$2:$A$152)</f>
        <v>0</v>
      </c>
      <c r="AF726" s="107">
        <f>IF(V726=0,"-",FORECAST($C$8,Инклинометрия!$B$2:$B$152,Инклинометрия!$A$2:$A$152))</f>
        <v>1330</v>
      </c>
      <c r="AG726" s="107">
        <f>IF(V726=0,"-",FORECAST($C$8-V726,Инклинометрия!$B$2:$B$152,Инклинометрия!$A$2:$A$152))</f>
        <v>0</v>
      </c>
      <c r="AH726" s="107">
        <f>IF(W726=0,"-",FORECAST($C$8+W726,Инклинометрия!$B$2:$B$152,Инклинометрия!$A$2:$A$152))</f>
        <v>1332.6462608342592</v>
      </c>
      <c r="AI726" s="107">
        <f>IF(W726=0,"-",FORECAST($C$8,Инклинометрия!$B$2:$B$152,Инклинометрия!$A$2:$A$152))</f>
        <v>1330</v>
      </c>
      <c r="AK726" s="122">
        <f t="shared" si="206"/>
        <v>0</v>
      </c>
      <c r="AL726" s="67">
        <f>AK726*(B726-B725)</f>
        <v>0</v>
      </c>
      <c r="AM726" s="23">
        <f t="shared" si="208"/>
        <v>8.6725204696437436E-2</v>
      </c>
      <c r="AN726" s="26">
        <f>AN725+AK726*(B726-B725)/(2*PI()*$C$5*AN725*$K$13)</f>
        <v>0.15480061813468687</v>
      </c>
      <c r="AO726" s="87">
        <f t="shared" si="200"/>
        <v>145932.55112472404</v>
      </c>
      <c r="AP726" s="87">
        <f>IF(R726+U726&lt;$C$8,0,32*$L$23/$C$12^2*($K$10*R726+$K$8*U726)+32*$L$24/($C$14^2-$C$13^2)*($K$10*S726+$K$8*V726))</f>
        <v>44607.551124724028</v>
      </c>
      <c r="AQ726" s="66">
        <f>R726*$C$11*$C$9+U726*$C$11*$C$10</f>
        <v>14695380</v>
      </c>
      <c r="AR726" s="66">
        <f>S726*$C$11*$C$9+V726*$C$11*$C$10</f>
        <v>14695380</v>
      </c>
      <c r="AS726" s="87">
        <f>$C$11*(T726*$C$9+W726*$C$10)</f>
        <v>792178.05375968735</v>
      </c>
      <c r="AT726" s="45">
        <f t="shared" si="194"/>
        <v>15633490.60488441</v>
      </c>
      <c r="AU726" s="75"/>
    </row>
    <row r="727" spans="2:47" ht="15" thickBot="1" x14ac:dyDescent="0.35">
      <c r="B727" s="41">
        <f t="shared" si="201"/>
        <v>13920</v>
      </c>
      <c r="C727" s="8">
        <f t="shared" si="202"/>
        <v>139.20000000000002</v>
      </c>
      <c r="D727" s="73">
        <f t="shared" si="190"/>
        <v>186.18000000000004</v>
      </c>
      <c r="E727" s="29">
        <f t="shared" si="207"/>
        <v>46106.905470118283</v>
      </c>
      <c r="F727" s="29">
        <f t="shared" si="203"/>
        <v>66.245553836382484</v>
      </c>
      <c r="G727" s="29">
        <f t="shared" si="204"/>
        <v>88.603428256161564</v>
      </c>
      <c r="H727" s="17">
        <f t="shared" si="205"/>
        <v>61667.986066282909</v>
      </c>
      <c r="I727" s="29">
        <f t="shared" si="195"/>
        <v>2.2250485660981263</v>
      </c>
      <c r="J727" s="29">
        <f t="shared" si="196"/>
        <v>41.694115440741633</v>
      </c>
      <c r="K727" s="32">
        <f>IF((D726+L726+M726-AL726)/($C$21+$C$22)&gt;$C$8,$C$8,(D726+L726+M726-AL726)/($C$21+$C$22))</f>
        <v>1400</v>
      </c>
      <c r="L727" s="97">
        <f t="shared" si="191"/>
        <v>0</v>
      </c>
      <c r="M727" s="96">
        <f t="shared" si="192"/>
        <v>0</v>
      </c>
      <c r="N727" s="98">
        <f t="shared" si="197"/>
        <v>1.7179213529287818</v>
      </c>
      <c r="O727" s="100">
        <f t="shared" si="193"/>
        <v>4.2266987561397071</v>
      </c>
      <c r="P727" s="104">
        <f t="shared" si="198"/>
        <v>18.880500609176615</v>
      </c>
      <c r="Q727" s="102">
        <f t="shared" si="199"/>
        <v>4.9224514715476911E-2</v>
      </c>
      <c r="R727" s="106">
        <f>IF(K727-H726&lt;0,0,K727-H726)</f>
        <v>0</v>
      </c>
      <c r="S727" s="106">
        <f>K727-V727</f>
        <v>0</v>
      </c>
      <c r="T727" s="106">
        <f>IF(R727&gt;0,$C$6-$C$8,IF($C$6-$C$8-W727&lt;0,0,$C$6-$C$8-W727))</f>
        <v>97.214462279726973</v>
      </c>
      <c r="U727" s="107">
        <f>IF(R727=0,IF(U726+(F727-AL727/$C$23)*$C$21/($C$21+$C$22)&gt;$C$8,$C$8,U726+F727*$C$21/($C$21+$C$22)),E727)</f>
        <v>1400</v>
      </c>
      <c r="V727" s="107">
        <f>IF(R727&gt;0,0,IF(V726+(F727-AL727/$C$23)*$C$21/($C$21+$C$22)&gt;$C$8,$C$8,IF(U727=$C$8,V726+(F727-AL727/$C$23)*$C$21/$C$22,V726+(F727-AL727/$C$23)*$C$21/($C$21+$C$22))))</f>
        <v>1400</v>
      </c>
      <c r="W727" s="203">
        <f>IF(R727&gt;0,0,IF(W726+AL727/$C$23&gt;$F$23,$F$23,W726+AL727/$C$23))</f>
        <v>2.7855377202730285</v>
      </c>
      <c r="X727" s="105" t="str">
        <f>IF(R727=0,"-",FORECAST($C$8,Инклинометрия!$B$2:$B$152,Инклинометрия!$A$2:$A$152))</f>
        <v>-</v>
      </c>
      <c r="Y727" s="105" t="str">
        <f>IF(R727=0,"-",FORECAST($C$8-R727,Инклинометрия!$B$2:$B$152,Инклинометрия!$A$2:$A$152))</f>
        <v>-</v>
      </c>
      <c r="Z727" s="105" t="str">
        <f>IF(R727&gt;0,FORECAST($C$8,Инклинометрия!$B$2:$B$152,Инклинометрия!$A$2:$A$152),IF(V727=$C$8,"-",FORECAST($C$8-V727,Инклинометрия!$B$2:$B$152,Инклинометрия!$A$2:$A$152)))</f>
        <v>-</v>
      </c>
      <c r="AA727" s="105" t="str">
        <f>IF(S727=0,"-",FORECAST($C$8-(S727+V727),Инклинометрия!$B$2:$B$152,Инклинометрия!$A$2:$A$152))</f>
        <v>-</v>
      </c>
      <c r="AB727" s="105">
        <f>FORECAST($C$8+T727,Инклинометрия!$B$2:$B$152,Инклинометрия!$A$2:$A$152)</f>
        <v>1422.3537391657405</v>
      </c>
      <c r="AC727" s="105">
        <f>IF(R727=0,FORECAST($C$6-T727,Инклинометрия!$B$2:$B$152,Инклинометрия!$A$2:$A$152),FORECAST($C$8,Инклинометрия!$B$2:$B$152,Инклинометрия!$A$2:$A$152))</f>
        <v>1332.6462608342592</v>
      </c>
      <c r="AD727" s="107">
        <f>IF(R727=0,FORECAST($C$8,Инклинометрия!$B$2:$B$152,Инклинометрия!$A$2:$A$152),Y727)</f>
        <v>1330</v>
      </c>
      <c r="AE727" s="107">
        <f>FORECAST($C$8-(R727+U727),Инклинометрия!$B$2:$B$152,Инклинометрия!$A$2:$A$152)</f>
        <v>0</v>
      </c>
      <c r="AF727" s="107">
        <f>IF(V727=0,"-",FORECAST($C$8,Инклинометрия!$B$2:$B$152,Инклинометрия!$A$2:$A$152))</f>
        <v>1330</v>
      </c>
      <c r="AG727" s="107">
        <f>IF(V727=0,"-",FORECAST($C$8-V727,Инклинометрия!$B$2:$B$152,Инклинометрия!$A$2:$A$152))</f>
        <v>0</v>
      </c>
      <c r="AH727" s="107">
        <f>IF(W727=0,"-",FORECAST($C$8+W727,Инклинометрия!$B$2:$B$152,Инклинометрия!$A$2:$A$152))</f>
        <v>1332.6462608342592</v>
      </c>
      <c r="AI727" s="107">
        <f>IF(W727=0,"-",FORECAST($C$8,Инклинометрия!$B$2:$B$152,Инклинометрия!$A$2:$A$152))</f>
        <v>1330</v>
      </c>
      <c r="AK727" s="122">
        <f t="shared" si="206"/>
        <v>0</v>
      </c>
      <c r="AL727" s="67">
        <f>AK727*(B727-B726)</f>
        <v>0</v>
      </c>
      <c r="AM727" s="23">
        <f t="shared" si="208"/>
        <v>8.6725204696437436E-2</v>
      </c>
      <c r="AN727" s="26">
        <f>AN726+AK727*(B727-B726)/(2*PI()*$C$5*AN726*$K$13)</f>
        <v>0.15480061813468687</v>
      </c>
      <c r="AO727" s="87">
        <f t="shared" si="200"/>
        <v>145932.55112472404</v>
      </c>
      <c r="AP727" s="87">
        <f>IF(R727+U727&lt;$C$8,0,32*$L$23/$C$12^2*($K$10*R727+$K$8*U727)+32*$L$24/($C$14^2-$C$13^2)*($K$10*S727+$K$8*V727))</f>
        <v>44607.551124724028</v>
      </c>
      <c r="AQ727" s="66">
        <f>R727*$C$11*$C$9+U727*$C$11*$C$10</f>
        <v>14695380</v>
      </c>
      <c r="AR727" s="66">
        <f>S727*$C$11*$C$9+V727*$C$11*$C$10</f>
        <v>14695380</v>
      </c>
      <c r="AS727" s="87">
        <f>$C$11*(T727*$C$9+W727*$C$10)</f>
        <v>792178.05375968735</v>
      </c>
      <c r="AT727" s="45">
        <f t="shared" si="194"/>
        <v>15633490.60488441</v>
      </c>
      <c r="AU727" s="75"/>
    </row>
    <row r="728" spans="2:47" ht="15" thickBot="1" x14ac:dyDescent="0.35">
      <c r="B728" s="41">
        <f t="shared" si="201"/>
        <v>13940</v>
      </c>
      <c r="C728" s="8">
        <f t="shared" si="202"/>
        <v>139.4</v>
      </c>
      <c r="D728" s="73">
        <f t="shared" si="190"/>
        <v>186.44749999999999</v>
      </c>
      <c r="E728" s="29">
        <f t="shared" si="207"/>
        <v>46173.151023954655</v>
      </c>
      <c r="F728" s="29">
        <f t="shared" si="203"/>
        <v>66.245553836373062</v>
      </c>
      <c r="G728" s="29">
        <f t="shared" si="204"/>
        <v>88.603428256148959</v>
      </c>
      <c r="H728" s="17">
        <f t="shared" si="205"/>
        <v>61756.589494539061</v>
      </c>
      <c r="I728" s="29">
        <f t="shared" si="195"/>
        <v>2.2250485660981263</v>
      </c>
      <c r="J728" s="29">
        <f t="shared" si="196"/>
        <v>41.69411544073867</v>
      </c>
      <c r="K728" s="32">
        <f>IF((D727+L727+M727-AL727)/($C$21+$C$22)&gt;$C$8,$C$8,(D727+L727+M727-AL727)/($C$21+$C$22))</f>
        <v>1400</v>
      </c>
      <c r="L728" s="97">
        <f t="shared" si="191"/>
        <v>0</v>
      </c>
      <c r="M728" s="96">
        <f t="shared" si="192"/>
        <v>0</v>
      </c>
      <c r="N728" s="98">
        <f t="shared" si="197"/>
        <v>1.7179213529287818</v>
      </c>
      <c r="O728" s="100">
        <f t="shared" si="193"/>
        <v>4.2266987561397071</v>
      </c>
      <c r="P728" s="104">
        <f t="shared" si="198"/>
        <v>18.880500609176615</v>
      </c>
      <c r="Q728" s="102">
        <f t="shared" si="199"/>
        <v>4.9224514715476911E-2</v>
      </c>
      <c r="R728" s="106">
        <f>IF(K728-H727&lt;0,0,K728-H727)</f>
        <v>0</v>
      </c>
      <c r="S728" s="106">
        <f>K728-V728</f>
        <v>0</v>
      </c>
      <c r="T728" s="106">
        <f>IF(R728&gt;0,$C$6-$C$8,IF($C$6-$C$8-W728&lt;0,0,$C$6-$C$8-W728))</f>
        <v>97.214462279726973</v>
      </c>
      <c r="U728" s="107">
        <f>IF(R728=0,IF(U727+(F728-AL728/$C$23)*$C$21/($C$21+$C$22)&gt;$C$8,$C$8,U727+F728*$C$21/($C$21+$C$22)),E728)</f>
        <v>1400</v>
      </c>
      <c r="V728" s="107">
        <f>IF(R728&gt;0,0,IF(V727+(F728-AL728/$C$23)*$C$21/($C$21+$C$22)&gt;$C$8,$C$8,IF(U728=$C$8,V727+(F728-AL728/$C$23)*$C$21/$C$22,V727+(F728-AL728/$C$23)*$C$21/($C$21+$C$22))))</f>
        <v>1400</v>
      </c>
      <c r="W728" s="203">
        <f>IF(R728&gt;0,0,IF(W727+AL728/$C$23&gt;$F$23,$F$23,W727+AL728/$C$23))</f>
        <v>2.7855377202730285</v>
      </c>
      <c r="X728" s="105" t="str">
        <f>IF(R728=0,"-",FORECAST($C$8,Инклинометрия!$B$2:$B$152,Инклинометрия!$A$2:$A$152))</f>
        <v>-</v>
      </c>
      <c r="Y728" s="105" t="str">
        <f>IF(R728=0,"-",FORECAST($C$8-R728,Инклинометрия!$B$2:$B$152,Инклинометрия!$A$2:$A$152))</f>
        <v>-</v>
      </c>
      <c r="Z728" s="105" t="str">
        <f>IF(R728&gt;0,FORECAST($C$8,Инклинометрия!$B$2:$B$152,Инклинометрия!$A$2:$A$152),IF(V728=$C$8,"-",FORECAST($C$8-V728,Инклинометрия!$B$2:$B$152,Инклинометрия!$A$2:$A$152)))</f>
        <v>-</v>
      </c>
      <c r="AA728" s="105" t="str">
        <f>IF(S728=0,"-",FORECAST($C$8-(S728+V728),Инклинометрия!$B$2:$B$152,Инклинометрия!$A$2:$A$152))</f>
        <v>-</v>
      </c>
      <c r="AB728" s="105">
        <f>FORECAST($C$8+T728,Инклинометрия!$B$2:$B$152,Инклинометрия!$A$2:$A$152)</f>
        <v>1422.3537391657405</v>
      </c>
      <c r="AC728" s="105">
        <f>IF(R728=0,FORECAST($C$6-T728,Инклинометрия!$B$2:$B$152,Инклинометрия!$A$2:$A$152),FORECAST($C$8,Инклинометрия!$B$2:$B$152,Инклинометрия!$A$2:$A$152))</f>
        <v>1332.6462608342592</v>
      </c>
      <c r="AD728" s="107">
        <f>IF(R728=0,FORECAST($C$8,Инклинометрия!$B$2:$B$152,Инклинометрия!$A$2:$A$152),Y728)</f>
        <v>1330</v>
      </c>
      <c r="AE728" s="107">
        <f>FORECAST($C$8-(R728+U728),Инклинометрия!$B$2:$B$152,Инклинометрия!$A$2:$A$152)</f>
        <v>0</v>
      </c>
      <c r="AF728" s="107">
        <f>IF(V728=0,"-",FORECAST($C$8,Инклинометрия!$B$2:$B$152,Инклинометрия!$A$2:$A$152))</f>
        <v>1330</v>
      </c>
      <c r="AG728" s="107">
        <f>IF(V728=0,"-",FORECAST($C$8-V728,Инклинометрия!$B$2:$B$152,Инклинометрия!$A$2:$A$152))</f>
        <v>0</v>
      </c>
      <c r="AH728" s="107">
        <f>IF(W728=0,"-",FORECAST($C$8+W728,Инклинометрия!$B$2:$B$152,Инклинометрия!$A$2:$A$152))</f>
        <v>1332.6462608342592</v>
      </c>
      <c r="AI728" s="107">
        <f>IF(W728=0,"-",FORECAST($C$8,Инклинометрия!$B$2:$B$152,Инклинометрия!$A$2:$A$152))</f>
        <v>1330</v>
      </c>
      <c r="AK728" s="122">
        <f t="shared" si="206"/>
        <v>0</v>
      </c>
      <c r="AL728" s="67">
        <f>AK728*(B728-B727)</f>
        <v>0</v>
      </c>
      <c r="AM728" s="23">
        <f t="shared" si="208"/>
        <v>8.6725204696437436E-2</v>
      </c>
      <c r="AN728" s="26">
        <f>AN727+AK728*(B728-B727)/(2*PI()*$C$5*AN727*$K$13)</f>
        <v>0.15480061813468687</v>
      </c>
      <c r="AO728" s="87">
        <f t="shared" si="200"/>
        <v>145932.55112472404</v>
      </c>
      <c r="AP728" s="87">
        <f>IF(R728+U728&lt;$C$8,0,32*$L$23/$C$12^2*($K$10*R728+$K$8*U728)+32*$L$24/($C$14^2-$C$13^2)*($K$10*S728+$K$8*V728))</f>
        <v>44607.551124724028</v>
      </c>
      <c r="AQ728" s="66">
        <f>R728*$C$11*$C$9+U728*$C$11*$C$10</f>
        <v>14695380</v>
      </c>
      <c r="AR728" s="66">
        <f>S728*$C$11*$C$9+V728*$C$11*$C$10</f>
        <v>14695380</v>
      </c>
      <c r="AS728" s="87">
        <f>$C$11*(T728*$C$9+W728*$C$10)</f>
        <v>792178.05375968735</v>
      </c>
      <c r="AT728" s="45">
        <f t="shared" si="194"/>
        <v>15633490.60488441</v>
      </c>
      <c r="AU728" s="75"/>
    </row>
    <row r="729" spans="2:47" ht="15" thickBot="1" x14ac:dyDescent="0.35">
      <c r="B729" s="41">
        <f t="shared" si="201"/>
        <v>13960</v>
      </c>
      <c r="C729" s="8">
        <f t="shared" si="202"/>
        <v>139.6</v>
      </c>
      <c r="D729" s="73">
        <f t="shared" si="190"/>
        <v>186.715</v>
      </c>
      <c r="E729" s="29">
        <f t="shared" si="207"/>
        <v>46239.396577791027</v>
      </c>
      <c r="F729" s="29">
        <f t="shared" si="203"/>
        <v>66.245553836373062</v>
      </c>
      <c r="G729" s="29">
        <f t="shared" si="204"/>
        <v>88.603428256148959</v>
      </c>
      <c r="H729" s="17">
        <f t="shared" si="205"/>
        <v>61845.192922795213</v>
      </c>
      <c r="I729" s="29">
        <f t="shared" si="195"/>
        <v>2.2250485660981263</v>
      </c>
      <c r="J729" s="29">
        <f t="shared" si="196"/>
        <v>41.69411544073867</v>
      </c>
      <c r="K729" s="32">
        <f>IF((D728+L728+M728-AL728)/($C$21+$C$22)&gt;$C$8,$C$8,(D728+L728+M728-AL728)/($C$21+$C$22))</f>
        <v>1400</v>
      </c>
      <c r="L729" s="97">
        <f t="shared" si="191"/>
        <v>0</v>
      </c>
      <c r="M729" s="96">
        <f t="shared" si="192"/>
        <v>0</v>
      </c>
      <c r="N729" s="98">
        <f t="shared" si="197"/>
        <v>1.7179213529287818</v>
      </c>
      <c r="O729" s="100">
        <f t="shared" si="193"/>
        <v>4.2266987561397071</v>
      </c>
      <c r="P729" s="104">
        <f t="shared" si="198"/>
        <v>18.880500609176615</v>
      </c>
      <c r="Q729" s="102">
        <f t="shared" si="199"/>
        <v>4.9224514715476911E-2</v>
      </c>
      <c r="R729" s="106">
        <f>IF(K729-H728&lt;0,0,K729-H728)</f>
        <v>0</v>
      </c>
      <c r="S729" s="106">
        <f>K729-V729</f>
        <v>0</v>
      </c>
      <c r="T729" s="106">
        <f>IF(R729&gt;0,$C$6-$C$8,IF($C$6-$C$8-W729&lt;0,0,$C$6-$C$8-W729))</f>
        <v>97.214462279726973</v>
      </c>
      <c r="U729" s="107">
        <f>IF(R729=0,IF(U728+(F729-AL729/$C$23)*$C$21/($C$21+$C$22)&gt;$C$8,$C$8,U728+F729*$C$21/($C$21+$C$22)),E729)</f>
        <v>1400</v>
      </c>
      <c r="V729" s="107">
        <f>IF(R729&gt;0,0,IF(V728+(F729-AL729/$C$23)*$C$21/($C$21+$C$22)&gt;$C$8,$C$8,IF(U729=$C$8,V728+(F729-AL729/$C$23)*$C$21/$C$22,V728+(F729-AL729/$C$23)*$C$21/($C$21+$C$22))))</f>
        <v>1400</v>
      </c>
      <c r="W729" s="203">
        <f>IF(R729&gt;0,0,IF(W728+AL729/$C$23&gt;$F$23,$F$23,W728+AL729/$C$23))</f>
        <v>2.7855377202730285</v>
      </c>
      <c r="X729" s="105" t="str">
        <f>IF(R729=0,"-",FORECAST($C$8,Инклинометрия!$B$2:$B$152,Инклинометрия!$A$2:$A$152))</f>
        <v>-</v>
      </c>
      <c r="Y729" s="105" t="str">
        <f>IF(R729=0,"-",FORECAST($C$8-R729,Инклинометрия!$B$2:$B$152,Инклинометрия!$A$2:$A$152))</f>
        <v>-</v>
      </c>
      <c r="Z729" s="105" t="str">
        <f>IF(R729&gt;0,FORECAST($C$8,Инклинометрия!$B$2:$B$152,Инклинометрия!$A$2:$A$152),IF(V729=$C$8,"-",FORECAST($C$8-V729,Инклинометрия!$B$2:$B$152,Инклинометрия!$A$2:$A$152)))</f>
        <v>-</v>
      </c>
      <c r="AA729" s="105" t="str">
        <f>IF(S729=0,"-",FORECAST($C$8-(S729+V729),Инклинометрия!$B$2:$B$152,Инклинометрия!$A$2:$A$152))</f>
        <v>-</v>
      </c>
      <c r="AB729" s="105">
        <f>FORECAST($C$8+T729,Инклинометрия!$B$2:$B$152,Инклинометрия!$A$2:$A$152)</f>
        <v>1422.3537391657405</v>
      </c>
      <c r="AC729" s="105">
        <f>IF(R729=0,FORECAST($C$6-T729,Инклинометрия!$B$2:$B$152,Инклинометрия!$A$2:$A$152),FORECAST($C$8,Инклинометрия!$B$2:$B$152,Инклинометрия!$A$2:$A$152))</f>
        <v>1332.6462608342592</v>
      </c>
      <c r="AD729" s="107">
        <f>IF(R729=0,FORECAST($C$8,Инклинометрия!$B$2:$B$152,Инклинометрия!$A$2:$A$152),Y729)</f>
        <v>1330</v>
      </c>
      <c r="AE729" s="107">
        <f>FORECAST($C$8-(R729+U729),Инклинометрия!$B$2:$B$152,Инклинометрия!$A$2:$A$152)</f>
        <v>0</v>
      </c>
      <c r="AF729" s="107">
        <f>IF(V729=0,"-",FORECAST($C$8,Инклинометрия!$B$2:$B$152,Инклинометрия!$A$2:$A$152))</f>
        <v>1330</v>
      </c>
      <c r="AG729" s="107">
        <f>IF(V729=0,"-",FORECAST($C$8-V729,Инклинометрия!$B$2:$B$152,Инклинометрия!$A$2:$A$152))</f>
        <v>0</v>
      </c>
      <c r="AH729" s="107">
        <f>IF(W729=0,"-",FORECAST($C$8+W729,Инклинометрия!$B$2:$B$152,Инклинометрия!$A$2:$A$152))</f>
        <v>1332.6462608342592</v>
      </c>
      <c r="AI729" s="107">
        <f>IF(W729=0,"-",FORECAST($C$8,Инклинометрия!$B$2:$B$152,Инклинометрия!$A$2:$A$152))</f>
        <v>1330</v>
      </c>
      <c r="AK729" s="122">
        <f t="shared" si="206"/>
        <v>0</v>
      </c>
      <c r="AL729" s="67">
        <f>AK729*(B729-B728)</f>
        <v>0</v>
      </c>
      <c r="AM729" s="23">
        <f t="shared" si="208"/>
        <v>8.6725204696437436E-2</v>
      </c>
      <c r="AN729" s="26">
        <f>AN728+AK729*(B729-B728)/(2*PI()*$C$5*AN728*$K$13)</f>
        <v>0.15480061813468687</v>
      </c>
      <c r="AO729" s="87">
        <f t="shared" si="200"/>
        <v>145932.55112472404</v>
      </c>
      <c r="AP729" s="87">
        <f>IF(R729+U729&lt;$C$8,0,32*$L$23/$C$12^2*($K$10*R729+$K$8*U729)+32*$L$24/($C$14^2-$C$13^2)*($K$10*S729+$K$8*V729))</f>
        <v>44607.551124724028</v>
      </c>
      <c r="AQ729" s="66">
        <f>R729*$C$11*$C$9+U729*$C$11*$C$10</f>
        <v>14695380</v>
      </c>
      <c r="AR729" s="66">
        <f>S729*$C$11*$C$9+V729*$C$11*$C$10</f>
        <v>14695380</v>
      </c>
      <c r="AS729" s="87">
        <f>$C$11*(T729*$C$9+W729*$C$10)</f>
        <v>792178.05375968735</v>
      </c>
      <c r="AT729" s="45">
        <f t="shared" si="194"/>
        <v>15633490.60488441</v>
      </c>
      <c r="AU729" s="75"/>
    </row>
    <row r="730" spans="2:47" ht="15" thickBot="1" x14ac:dyDescent="0.35">
      <c r="B730" s="41">
        <f t="shared" si="201"/>
        <v>13980</v>
      </c>
      <c r="C730" s="8">
        <f t="shared" si="202"/>
        <v>139.80000000000001</v>
      </c>
      <c r="D730" s="73">
        <f t="shared" si="190"/>
        <v>186.98249999999999</v>
      </c>
      <c r="E730" s="29">
        <f t="shared" si="207"/>
        <v>46305.642131627414</v>
      </c>
      <c r="F730" s="29">
        <f t="shared" si="203"/>
        <v>66.245553836382484</v>
      </c>
      <c r="G730" s="29">
        <f t="shared" si="204"/>
        <v>88.603428256161564</v>
      </c>
      <c r="H730" s="17">
        <f t="shared" si="205"/>
        <v>61933.796351051373</v>
      </c>
      <c r="I730" s="29">
        <f t="shared" si="195"/>
        <v>2.2250485660981263</v>
      </c>
      <c r="J730" s="29">
        <f t="shared" si="196"/>
        <v>41.694115440741633</v>
      </c>
      <c r="K730" s="32">
        <f>IF((D729+L729+M729-AL729)/($C$21+$C$22)&gt;$C$8,$C$8,(D729+L729+M729-AL729)/($C$21+$C$22))</f>
        <v>1400</v>
      </c>
      <c r="L730" s="97">
        <f t="shared" si="191"/>
        <v>0</v>
      </c>
      <c r="M730" s="96">
        <f t="shared" si="192"/>
        <v>0</v>
      </c>
      <c r="N730" s="98">
        <f t="shared" si="197"/>
        <v>1.7179213529287818</v>
      </c>
      <c r="O730" s="100">
        <f t="shared" si="193"/>
        <v>4.2266987561397071</v>
      </c>
      <c r="P730" s="104">
        <f t="shared" si="198"/>
        <v>18.880500609176615</v>
      </c>
      <c r="Q730" s="102">
        <f t="shared" si="199"/>
        <v>4.9224514715476911E-2</v>
      </c>
      <c r="R730" s="106">
        <f>IF(K730-H729&lt;0,0,K730-H729)</f>
        <v>0</v>
      </c>
      <c r="S730" s="106">
        <f>K730-V730</f>
        <v>0</v>
      </c>
      <c r="T730" s="106">
        <f>IF(R730&gt;0,$C$6-$C$8,IF($C$6-$C$8-W730&lt;0,0,$C$6-$C$8-W730))</f>
        <v>97.214462279726973</v>
      </c>
      <c r="U730" s="107">
        <f>IF(R730=0,IF(U729+(F730-AL730/$C$23)*$C$21/($C$21+$C$22)&gt;$C$8,$C$8,U729+F730*$C$21/($C$21+$C$22)),E730)</f>
        <v>1400</v>
      </c>
      <c r="V730" s="107">
        <f>IF(R730&gt;0,0,IF(V729+(F730-AL730/$C$23)*$C$21/($C$21+$C$22)&gt;$C$8,$C$8,IF(U730=$C$8,V729+(F730-AL730/$C$23)*$C$21/$C$22,V729+(F730-AL730/$C$23)*$C$21/($C$21+$C$22))))</f>
        <v>1400</v>
      </c>
      <c r="W730" s="203">
        <f>IF(R730&gt;0,0,IF(W729+AL730/$C$23&gt;$F$23,$F$23,W729+AL730/$C$23))</f>
        <v>2.7855377202730285</v>
      </c>
      <c r="X730" s="105" t="str">
        <f>IF(R730=0,"-",FORECAST($C$8,Инклинометрия!$B$2:$B$152,Инклинометрия!$A$2:$A$152))</f>
        <v>-</v>
      </c>
      <c r="Y730" s="105" t="str">
        <f>IF(R730=0,"-",FORECAST($C$8-R730,Инклинометрия!$B$2:$B$152,Инклинометрия!$A$2:$A$152))</f>
        <v>-</v>
      </c>
      <c r="Z730" s="105" t="str">
        <f>IF(R730&gt;0,FORECAST($C$8,Инклинометрия!$B$2:$B$152,Инклинометрия!$A$2:$A$152),IF(V730=$C$8,"-",FORECAST($C$8-V730,Инклинометрия!$B$2:$B$152,Инклинометрия!$A$2:$A$152)))</f>
        <v>-</v>
      </c>
      <c r="AA730" s="105" t="str">
        <f>IF(S730=0,"-",FORECAST($C$8-(S730+V730),Инклинометрия!$B$2:$B$152,Инклинометрия!$A$2:$A$152))</f>
        <v>-</v>
      </c>
      <c r="AB730" s="105">
        <f>FORECAST($C$8+T730,Инклинометрия!$B$2:$B$152,Инклинометрия!$A$2:$A$152)</f>
        <v>1422.3537391657405</v>
      </c>
      <c r="AC730" s="105">
        <f>IF(R730=0,FORECAST($C$6-T730,Инклинометрия!$B$2:$B$152,Инклинометрия!$A$2:$A$152),FORECAST($C$8,Инклинометрия!$B$2:$B$152,Инклинометрия!$A$2:$A$152))</f>
        <v>1332.6462608342592</v>
      </c>
      <c r="AD730" s="107">
        <f>IF(R730=0,FORECAST($C$8,Инклинометрия!$B$2:$B$152,Инклинометрия!$A$2:$A$152),Y730)</f>
        <v>1330</v>
      </c>
      <c r="AE730" s="107">
        <f>FORECAST($C$8-(R730+U730),Инклинометрия!$B$2:$B$152,Инклинометрия!$A$2:$A$152)</f>
        <v>0</v>
      </c>
      <c r="AF730" s="107">
        <f>IF(V730=0,"-",FORECAST($C$8,Инклинометрия!$B$2:$B$152,Инклинометрия!$A$2:$A$152))</f>
        <v>1330</v>
      </c>
      <c r="AG730" s="107">
        <f>IF(V730=0,"-",FORECAST($C$8-V730,Инклинометрия!$B$2:$B$152,Инклинометрия!$A$2:$A$152))</f>
        <v>0</v>
      </c>
      <c r="AH730" s="107">
        <f>IF(W730=0,"-",FORECAST($C$8+W730,Инклинометрия!$B$2:$B$152,Инклинометрия!$A$2:$A$152))</f>
        <v>1332.6462608342592</v>
      </c>
      <c r="AI730" s="107">
        <f>IF(W730=0,"-",FORECAST($C$8,Инклинометрия!$B$2:$B$152,Инклинометрия!$A$2:$A$152))</f>
        <v>1330</v>
      </c>
      <c r="AK730" s="122">
        <f t="shared" si="206"/>
        <v>0</v>
      </c>
      <c r="AL730" s="67">
        <f>AK730*(B730-B729)</f>
        <v>0</v>
      </c>
      <c r="AM730" s="23">
        <f t="shared" si="208"/>
        <v>8.6725204696437436E-2</v>
      </c>
      <c r="AN730" s="26">
        <f>AN729+AK730*(B730-B729)/(2*PI()*$C$5*AN729*$K$13)</f>
        <v>0.15480061813468687</v>
      </c>
      <c r="AO730" s="87">
        <f t="shared" si="200"/>
        <v>145932.55112472404</v>
      </c>
      <c r="AP730" s="87">
        <f>IF(R730+U730&lt;$C$8,0,32*$L$23/$C$12^2*($K$10*R730+$K$8*U730)+32*$L$24/($C$14^2-$C$13^2)*($K$10*S730+$K$8*V730))</f>
        <v>44607.551124724028</v>
      </c>
      <c r="AQ730" s="66">
        <f>R730*$C$11*$C$9+U730*$C$11*$C$10</f>
        <v>14695380</v>
      </c>
      <c r="AR730" s="66">
        <f>S730*$C$11*$C$9+V730*$C$11*$C$10</f>
        <v>14695380</v>
      </c>
      <c r="AS730" s="87">
        <f>$C$11*(T730*$C$9+W730*$C$10)</f>
        <v>792178.05375968735</v>
      </c>
      <c r="AT730" s="45">
        <f t="shared" si="194"/>
        <v>15633490.60488441</v>
      </c>
      <c r="AU730" s="75"/>
    </row>
    <row r="731" spans="2:47" ht="15" thickBot="1" x14ac:dyDescent="0.35">
      <c r="B731" s="41">
        <f t="shared" si="201"/>
        <v>14000</v>
      </c>
      <c r="C731" s="8">
        <f t="shared" si="202"/>
        <v>140</v>
      </c>
      <c r="D731" s="73">
        <f t="shared" si="190"/>
        <v>187.25</v>
      </c>
      <c r="E731" s="29">
        <f t="shared" si="207"/>
        <v>46371.887685463786</v>
      </c>
      <c r="F731" s="29">
        <f t="shared" si="203"/>
        <v>66.245553836373062</v>
      </c>
      <c r="G731" s="29">
        <f t="shared" si="204"/>
        <v>88.603428256148959</v>
      </c>
      <c r="H731" s="17">
        <f t="shared" si="205"/>
        <v>62022.399779307525</v>
      </c>
      <c r="I731" s="29">
        <f t="shared" si="195"/>
        <v>2.2250485660981263</v>
      </c>
      <c r="J731" s="29">
        <f t="shared" si="196"/>
        <v>41.69411544073867</v>
      </c>
      <c r="K731" s="32">
        <f>IF((D730+L730+M730-AL730)/($C$21+$C$22)&gt;$C$8,$C$8,(D730+L730+M730-AL730)/($C$21+$C$22))</f>
        <v>1400</v>
      </c>
      <c r="L731" s="97">
        <f t="shared" si="191"/>
        <v>0</v>
      </c>
      <c r="M731" s="96">
        <f t="shared" si="192"/>
        <v>0</v>
      </c>
      <c r="N731" s="98">
        <f t="shared" si="197"/>
        <v>1.7179213529287818</v>
      </c>
      <c r="O731" s="100">
        <f t="shared" si="193"/>
        <v>4.2266987561397071</v>
      </c>
      <c r="P731" s="104">
        <f t="shared" si="198"/>
        <v>18.880500609176615</v>
      </c>
      <c r="Q731" s="102">
        <f t="shared" si="199"/>
        <v>4.9224514715476911E-2</v>
      </c>
      <c r="R731" s="106">
        <f>IF(K731-H730&lt;0,0,K731-H730)</f>
        <v>0</v>
      </c>
      <c r="S731" s="106">
        <f>K731-V731</f>
        <v>0</v>
      </c>
      <c r="T731" s="106">
        <f>IF(R731&gt;0,$C$6-$C$8,IF($C$6-$C$8-W731&lt;0,0,$C$6-$C$8-W731))</f>
        <v>97.214462279726973</v>
      </c>
      <c r="U731" s="107">
        <f>IF(R731=0,IF(U730+(F731-AL731/$C$23)*$C$21/($C$21+$C$22)&gt;$C$8,$C$8,U730+F731*$C$21/($C$21+$C$22)),E731)</f>
        <v>1400</v>
      </c>
      <c r="V731" s="107">
        <f>IF(R731&gt;0,0,IF(V730+(F731-AL731/$C$23)*$C$21/($C$21+$C$22)&gt;$C$8,$C$8,IF(U731=$C$8,V730+(F731-AL731/$C$23)*$C$21/$C$22,V730+(F731-AL731/$C$23)*$C$21/($C$21+$C$22))))</f>
        <v>1400</v>
      </c>
      <c r="W731" s="203">
        <f>IF(R731&gt;0,0,IF(W730+AL731/$C$23&gt;$F$23,$F$23,W730+AL731/$C$23))</f>
        <v>2.7855377202730285</v>
      </c>
      <c r="X731" s="105" t="str">
        <f>IF(R731=0,"-",FORECAST($C$8,Инклинометрия!$B$2:$B$152,Инклинометрия!$A$2:$A$152))</f>
        <v>-</v>
      </c>
      <c r="Y731" s="105" t="str">
        <f>IF(R731=0,"-",FORECAST($C$8-R731,Инклинометрия!$B$2:$B$152,Инклинометрия!$A$2:$A$152))</f>
        <v>-</v>
      </c>
      <c r="Z731" s="105" t="str">
        <f>IF(R731&gt;0,FORECAST($C$8,Инклинометрия!$B$2:$B$152,Инклинометрия!$A$2:$A$152),IF(V731=$C$8,"-",FORECAST($C$8-V731,Инклинометрия!$B$2:$B$152,Инклинометрия!$A$2:$A$152)))</f>
        <v>-</v>
      </c>
      <c r="AA731" s="105" t="str">
        <f>IF(S731=0,"-",FORECAST($C$8-(S731+V731),Инклинометрия!$B$2:$B$152,Инклинометрия!$A$2:$A$152))</f>
        <v>-</v>
      </c>
      <c r="AB731" s="105">
        <f>FORECAST($C$8+T731,Инклинометрия!$B$2:$B$152,Инклинометрия!$A$2:$A$152)</f>
        <v>1422.3537391657405</v>
      </c>
      <c r="AC731" s="105">
        <f>IF(R731=0,FORECAST($C$6-T731,Инклинометрия!$B$2:$B$152,Инклинометрия!$A$2:$A$152),FORECAST($C$8,Инклинометрия!$B$2:$B$152,Инклинометрия!$A$2:$A$152))</f>
        <v>1332.6462608342592</v>
      </c>
      <c r="AD731" s="107">
        <f>IF(R731=0,FORECAST($C$8,Инклинометрия!$B$2:$B$152,Инклинометрия!$A$2:$A$152),Y731)</f>
        <v>1330</v>
      </c>
      <c r="AE731" s="107">
        <f>FORECAST($C$8-(R731+U731),Инклинометрия!$B$2:$B$152,Инклинометрия!$A$2:$A$152)</f>
        <v>0</v>
      </c>
      <c r="AF731" s="107">
        <f>IF(V731=0,"-",FORECAST($C$8,Инклинометрия!$B$2:$B$152,Инклинометрия!$A$2:$A$152))</f>
        <v>1330</v>
      </c>
      <c r="AG731" s="107">
        <f>IF(V731=0,"-",FORECAST($C$8-V731,Инклинометрия!$B$2:$B$152,Инклинометрия!$A$2:$A$152))</f>
        <v>0</v>
      </c>
      <c r="AH731" s="107">
        <f>IF(W731=0,"-",FORECAST($C$8+W731,Инклинометрия!$B$2:$B$152,Инклинометрия!$A$2:$A$152))</f>
        <v>1332.6462608342592</v>
      </c>
      <c r="AI731" s="107">
        <f>IF(W731=0,"-",FORECAST($C$8,Инклинометрия!$B$2:$B$152,Инклинометрия!$A$2:$A$152))</f>
        <v>1330</v>
      </c>
      <c r="AK731" s="122">
        <f t="shared" si="206"/>
        <v>0</v>
      </c>
      <c r="AL731" s="67">
        <f>AK731*(B731-B730)</f>
        <v>0</v>
      </c>
      <c r="AM731" s="23">
        <f t="shared" si="208"/>
        <v>8.6725204696437436E-2</v>
      </c>
      <c r="AN731" s="26">
        <f>AN730+AK731*(B731-B730)/(2*PI()*$C$5*AN730*$K$13)</f>
        <v>0.15480061813468687</v>
      </c>
      <c r="AO731" s="87">
        <f t="shared" si="200"/>
        <v>145932.55112472404</v>
      </c>
      <c r="AP731" s="87">
        <f>IF(R731+U731&lt;$C$8,0,32*$L$23/$C$12^2*($K$10*R731+$K$8*U731)+32*$L$24/($C$14^2-$C$13^2)*($K$10*S731+$K$8*V731))</f>
        <v>44607.551124724028</v>
      </c>
      <c r="AQ731" s="66">
        <f>R731*$C$11*$C$9+U731*$C$11*$C$10</f>
        <v>14695380</v>
      </c>
      <c r="AR731" s="66">
        <f>S731*$C$11*$C$9+V731*$C$11*$C$10</f>
        <v>14695380</v>
      </c>
      <c r="AS731" s="87">
        <f>$C$11*(T731*$C$9+W731*$C$10)</f>
        <v>792178.05375968735</v>
      </c>
      <c r="AT731" s="45">
        <f t="shared" si="194"/>
        <v>15633490.60488441</v>
      </c>
      <c r="AU731" s="75"/>
    </row>
    <row r="732" spans="2:47" ht="15" thickBot="1" x14ac:dyDescent="0.35">
      <c r="B732" s="41">
        <f t="shared" si="201"/>
        <v>14020</v>
      </c>
      <c r="C732" s="8">
        <f t="shared" si="202"/>
        <v>140.20000000000002</v>
      </c>
      <c r="D732" s="73">
        <f t="shared" si="190"/>
        <v>187.51750000000004</v>
      </c>
      <c r="E732" s="29">
        <f t="shared" si="207"/>
        <v>46438.133239300165</v>
      </c>
      <c r="F732" s="29">
        <f t="shared" si="203"/>
        <v>66.245553836382484</v>
      </c>
      <c r="G732" s="29">
        <f t="shared" si="204"/>
        <v>88.603428256161564</v>
      </c>
      <c r="H732" s="17">
        <f t="shared" si="205"/>
        <v>62111.003207563685</v>
      </c>
      <c r="I732" s="29">
        <f t="shared" si="195"/>
        <v>2.2250485660981263</v>
      </c>
      <c r="J732" s="29">
        <f t="shared" si="196"/>
        <v>41.694115440741633</v>
      </c>
      <c r="K732" s="32">
        <f>IF((D731+L731+M731-AL731)/($C$21+$C$22)&gt;$C$8,$C$8,(D731+L731+M731-AL731)/($C$21+$C$22))</f>
        <v>1400</v>
      </c>
      <c r="L732" s="97">
        <f t="shared" si="191"/>
        <v>0</v>
      </c>
      <c r="M732" s="96">
        <f t="shared" si="192"/>
        <v>0</v>
      </c>
      <c r="N732" s="98">
        <f t="shared" si="197"/>
        <v>1.7179213529287818</v>
      </c>
      <c r="O732" s="100">
        <f t="shared" si="193"/>
        <v>4.2266987561397071</v>
      </c>
      <c r="P732" s="104">
        <f t="shared" si="198"/>
        <v>18.880500609176615</v>
      </c>
      <c r="Q732" s="102">
        <f t="shared" si="199"/>
        <v>4.9224514715476911E-2</v>
      </c>
      <c r="R732" s="106">
        <f>IF(K732-H731&lt;0,0,K732-H731)</f>
        <v>0</v>
      </c>
      <c r="S732" s="106">
        <f>K732-V732</f>
        <v>0</v>
      </c>
      <c r="T732" s="106">
        <f>IF(R732&gt;0,$C$6-$C$8,IF($C$6-$C$8-W732&lt;0,0,$C$6-$C$8-W732))</f>
        <v>97.214462279726973</v>
      </c>
      <c r="U732" s="107">
        <f>IF(R732=0,IF(U731+(F732-AL732/$C$23)*$C$21/($C$21+$C$22)&gt;$C$8,$C$8,U731+F732*$C$21/($C$21+$C$22)),E732)</f>
        <v>1400</v>
      </c>
      <c r="V732" s="107">
        <f>IF(R732&gt;0,0,IF(V731+(F732-AL732/$C$23)*$C$21/($C$21+$C$22)&gt;$C$8,$C$8,IF(U732=$C$8,V731+(F732-AL732/$C$23)*$C$21/$C$22,V731+(F732-AL732/$C$23)*$C$21/($C$21+$C$22))))</f>
        <v>1400</v>
      </c>
      <c r="W732" s="203">
        <f>IF(R732&gt;0,0,IF(W731+AL732/$C$23&gt;$F$23,$F$23,W731+AL732/$C$23))</f>
        <v>2.7855377202730285</v>
      </c>
      <c r="X732" s="105" t="str">
        <f>IF(R732=0,"-",FORECAST($C$8,Инклинометрия!$B$2:$B$152,Инклинометрия!$A$2:$A$152))</f>
        <v>-</v>
      </c>
      <c r="Y732" s="105" t="str">
        <f>IF(R732=0,"-",FORECAST($C$8-R732,Инклинометрия!$B$2:$B$152,Инклинометрия!$A$2:$A$152))</f>
        <v>-</v>
      </c>
      <c r="Z732" s="105" t="str">
        <f>IF(R732&gt;0,FORECAST($C$8,Инклинометрия!$B$2:$B$152,Инклинометрия!$A$2:$A$152),IF(V732=$C$8,"-",FORECAST($C$8-V732,Инклинометрия!$B$2:$B$152,Инклинометрия!$A$2:$A$152)))</f>
        <v>-</v>
      </c>
      <c r="AA732" s="105" t="str">
        <f>IF(S732=0,"-",FORECAST($C$8-(S732+V732),Инклинометрия!$B$2:$B$152,Инклинометрия!$A$2:$A$152))</f>
        <v>-</v>
      </c>
      <c r="AB732" s="105">
        <f>FORECAST($C$8+T732,Инклинометрия!$B$2:$B$152,Инклинометрия!$A$2:$A$152)</f>
        <v>1422.3537391657405</v>
      </c>
      <c r="AC732" s="105">
        <f>IF(R732=0,FORECAST($C$6-T732,Инклинометрия!$B$2:$B$152,Инклинометрия!$A$2:$A$152),FORECAST($C$8,Инклинометрия!$B$2:$B$152,Инклинометрия!$A$2:$A$152))</f>
        <v>1332.6462608342592</v>
      </c>
      <c r="AD732" s="107">
        <f>IF(R732=0,FORECAST($C$8,Инклинометрия!$B$2:$B$152,Инклинометрия!$A$2:$A$152),Y732)</f>
        <v>1330</v>
      </c>
      <c r="AE732" s="107">
        <f>FORECAST($C$8-(R732+U732),Инклинометрия!$B$2:$B$152,Инклинометрия!$A$2:$A$152)</f>
        <v>0</v>
      </c>
      <c r="AF732" s="107">
        <f>IF(V732=0,"-",FORECAST($C$8,Инклинометрия!$B$2:$B$152,Инклинометрия!$A$2:$A$152))</f>
        <v>1330</v>
      </c>
      <c r="AG732" s="107">
        <f>IF(V732=0,"-",FORECAST($C$8-V732,Инклинометрия!$B$2:$B$152,Инклинометрия!$A$2:$A$152))</f>
        <v>0</v>
      </c>
      <c r="AH732" s="107">
        <f>IF(W732=0,"-",FORECAST($C$8+W732,Инклинометрия!$B$2:$B$152,Инклинометрия!$A$2:$A$152))</f>
        <v>1332.6462608342592</v>
      </c>
      <c r="AI732" s="107">
        <f>IF(W732=0,"-",FORECAST($C$8,Инклинометрия!$B$2:$B$152,Инклинометрия!$A$2:$A$152))</f>
        <v>1330</v>
      </c>
      <c r="AK732" s="122">
        <f t="shared" si="206"/>
        <v>0</v>
      </c>
      <c r="AL732" s="67">
        <f>AK732*(B732-B731)</f>
        <v>0</v>
      </c>
      <c r="AM732" s="23">
        <f t="shared" si="208"/>
        <v>8.6725204696437436E-2</v>
      </c>
      <c r="AN732" s="26">
        <f>AN731+AK732*(B732-B731)/(2*PI()*$C$5*AN731*$K$13)</f>
        <v>0.15480061813468687</v>
      </c>
      <c r="AO732" s="87">
        <f t="shared" si="200"/>
        <v>145932.55112472404</v>
      </c>
      <c r="AP732" s="87">
        <f>IF(R732+U732&lt;$C$8,0,32*$L$23/$C$12^2*($K$10*R732+$K$8*U732)+32*$L$24/($C$14^2-$C$13^2)*($K$10*S732+$K$8*V732))</f>
        <v>44607.551124724028</v>
      </c>
      <c r="AQ732" s="66">
        <f>R732*$C$11*$C$9+U732*$C$11*$C$10</f>
        <v>14695380</v>
      </c>
      <c r="AR732" s="66">
        <f>S732*$C$11*$C$9+V732*$C$11*$C$10</f>
        <v>14695380</v>
      </c>
      <c r="AS732" s="87">
        <f>$C$11*(T732*$C$9+W732*$C$10)</f>
        <v>792178.05375968735</v>
      </c>
      <c r="AT732" s="45">
        <f t="shared" si="194"/>
        <v>15633490.60488441</v>
      </c>
      <c r="AU732" s="75"/>
    </row>
    <row r="733" spans="2:47" ht="15" thickBot="1" x14ac:dyDescent="0.35">
      <c r="B733" s="41">
        <f t="shared" si="201"/>
        <v>14040</v>
      </c>
      <c r="C733" s="8">
        <f t="shared" si="202"/>
        <v>140.4</v>
      </c>
      <c r="D733" s="73">
        <f t="shared" si="190"/>
        <v>187.785</v>
      </c>
      <c r="E733" s="29">
        <f t="shared" si="207"/>
        <v>46504.378793136537</v>
      </c>
      <c r="F733" s="29">
        <f t="shared" si="203"/>
        <v>66.245553836373062</v>
      </c>
      <c r="G733" s="29">
        <f t="shared" si="204"/>
        <v>88.603428256148959</v>
      </c>
      <c r="H733" s="17">
        <f t="shared" si="205"/>
        <v>62199.606635819837</v>
      </c>
      <c r="I733" s="29">
        <f t="shared" si="195"/>
        <v>2.2250485660981263</v>
      </c>
      <c r="J733" s="29">
        <f t="shared" si="196"/>
        <v>41.69411544073867</v>
      </c>
      <c r="K733" s="32">
        <f>IF((D732+L732+M732-AL732)/($C$21+$C$22)&gt;$C$8,$C$8,(D732+L732+M732-AL732)/($C$21+$C$22))</f>
        <v>1400</v>
      </c>
      <c r="L733" s="97">
        <f t="shared" si="191"/>
        <v>0</v>
      </c>
      <c r="M733" s="96">
        <f t="shared" si="192"/>
        <v>0</v>
      </c>
      <c r="N733" s="98">
        <f t="shared" si="197"/>
        <v>1.7179213529287818</v>
      </c>
      <c r="O733" s="100">
        <f t="shared" si="193"/>
        <v>4.2266987561397071</v>
      </c>
      <c r="P733" s="104">
        <f t="shared" si="198"/>
        <v>18.880500609176615</v>
      </c>
      <c r="Q733" s="102">
        <f t="shared" si="199"/>
        <v>4.9224514715476911E-2</v>
      </c>
      <c r="R733" s="106">
        <f>IF(K733-H732&lt;0,0,K733-H732)</f>
        <v>0</v>
      </c>
      <c r="S733" s="106">
        <f>K733-V733</f>
        <v>0</v>
      </c>
      <c r="T733" s="106">
        <f>IF(R733&gt;0,$C$6-$C$8,IF($C$6-$C$8-W733&lt;0,0,$C$6-$C$8-W733))</f>
        <v>97.214462279726973</v>
      </c>
      <c r="U733" s="107">
        <f>IF(R733=0,IF(U732+(F733-AL733/$C$23)*$C$21/($C$21+$C$22)&gt;$C$8,$C$8,U732+F733*$C$21/($C$21+$C$22)),E733)</f>
        <v>1400</v>
      </c>
      <c r="V733" s="107">
        <f>IF(R733&gt;0,0,IF(V732+(F733-AL733/$C$23)*$C$21/($C$21+$C$22)&gt;$C$8,$C$8,IF(U733=$C$8,V732+(F733-AL733/$C$23)*$C$21/$C$22,V732+(F733-AL733/$C$23)*$C$21/($C$21+$C$22))))</f>
        <v>1400</v>
      </c>
      <c r="W733" s="203">
        <f>IF(R733&gt;0,0,IF(W732+AL733/$C$23&gt;$F$23,$F$23,W732+AL733/$C$23))</f>
        <v>2.7855377202730285</v>
      </c>
      <c r="X733" s="105" t="str">
        <f>IF(R733=0,"-",FORECAST($C$8,Инклинометрия!$B$2:$B$152,Инклинометрия!$A$2:$A$152))</f>
        <v>-</v>
      </c>
      <c r="Y733" s="105" t="str">
        <f>IF(R733=0,"-",FORECAST($C$8-R733,Инклинометрия!$B$2:$B$152,Инклинометрия!$A$2:$A$152))</f>
        <v>-</v>
      </c>
      <c r="Z733" s="105" t="str">
        <f>IF(R733&gt;0,FORECAST($C$8,Инклинометрия!$B$2:$B$152,Инклинометрия!$A$2:$A$152),IF(V733=$C$8,"-",FORECAST($C$8-V733,Инклинометрия!$B$2:$B$152,Инклинометрия!$A$2:$A$152)))</f>
        <v>-</v>
      </c>
      <c r="AA733" s="105" t="str">
        <f>IF(S733=0,"-",FORECAST($C$8-(S733+V733),Инклинометрия!$B$2:$B$152,Инклинометрия!$A$2:$A$152))</f>
        <v>-</v>
      </c>
      <c r="AB733" s="105">
        <f>FORECAST($C$8+T733,Инклинометрия!$B$2:$B$152,Инклинометрия!$A$2:$A$152)</f>
        <v>1422.3537391657405</v>
      </c>
      <c r="AC733" s="105">
        <f>IF(R733=0,FORECAST($C$6-T733,Инклинометрия!$B$2:$B$152,Инклинометрия!$A$2:$A$152),FORECAST($C$8,Инклинометрия!$B$2:$B$152,Инклинометрия!$A$2:$A$152))</f>
        <v>1332.6462608342592</v>
      </c>
      <c r="AD733" s="107">
        <f>IF(R733=0,FORECAST($C$8,Инклинометрия!$B$2:$B$152,Инклинометрия!$A$2:$A$152),Y733)</f>
        <v>1330</v>
      </c>
      <c r="AE733" s="107">
        <f>FORECAST($C$8-(R733+U733),Инклинометрия!$B$2:$B$152,Инклинометрия!$A$2:$A$152)</f>
        <v>0</v>
      </c>
      <c r="AF733" s="107">
        <f>IF(V733=0,"-",FORECAST($C$8,Инклинометрия!$B$2:$B$152,Инклинометрия!$A$2:$A$152))</f>
        <v>1330</v>
      </c>
      <c r="AG733" s="107">
        <f>IF(V733=0,"-",FORECAST($C$8-V733,Инклинометрия!$B$2:$B$152,Инклинометрия!$A$2:$A$152))</f>
        <v>0</v>
      </c>
      <c r="AH733" s="107">
        <f>IF(W733=0,"-",FORECAST($C$8+W733,Инклинометрия!$B$2:$B$152,Инклинометрия!$A$2:$A$152))</f>
        <v>1332.6462608342592</v>
      </c>
      <c r="AI733" s="107">
        <f>IF(W733=0,"-",FORECAST($C$8,Инклинометрия!$B$2:$B$152,Инклинометрия!$A$2:$A$152))</f>
        <v>1330</v>
      </c>
      <c r="AK733" s="122">
        <f t="shared" si="206"/>
        <v>0</v>
      </c>
      <c r="AL733" s="67">
        <f>AK733*(B733-B732)</f>
        <v>0</v>
      </c>
      <c r="AM733" s="23">
        <f t="shared" si="208"/>
        <v>8.6725204696437436E-2</v>
      </c>
      <c r="AN733" s="26">
        <f>AN732+AK733*(B733-B732)/(2*PI()*$C$5*AN732*$K$13)</f>
        <v>0.15480061813468687</v>
      </c>
      <c r="AO733" s="87">
        <f t="shared" si="200"/>
        <v>145932.55112472404</v>
      </c>
      <c r="AP733" s="87">
        <f>IF(R733+U733&lt;$C$8,0,32*$L$23/$C$12^2*($K$10*R733+$K$8*U733)+32*$L$24/($C$14^2-$C$13^2)*($K$10*S733+$K$8*V733))</f>
        <v>44607.551124724028</v>
      </c>
      <c r="AQ733" s="66">
        <f>R733*$C$11*$C$9+U733*$C$11*$C$10</f>
        <v>14695380</v>
      </c>
      <c r="AR733" s="66">
        <f>S733*$C$11*$C$9+V733*$C$11*$C$10</f>
        <v>14695380</v>
      </c>
      <c r="AS733" s="87">
        <f>$C$11*(T733*$C$9+W733*$C$10)</f>
        <v>792178.05375968735</v>
      </c>
      <c r="AT733" s="45">
        <f t="shared" si="194"/>
        <v>15633490.60488441</v>
      </c>
      <c r="AU733" s="75"/>
    </row>
    <row r="734" spans="2:47" ht="15" thickBot="1" x14ac:dyDescent="0.35">
      <c r="B734" s="41">
        <f t="shared" si="201"/>
        <v>14060</v>
      </c>
      <c r="C734" s="8">
        <f t="shared" si="202"/>
        <v>140.6</v>
      </c>
      <c r="D734" s="73">
        <f t="shared" si="190"/>
        <v>188.05250000000001</v>
      </c>
      <c r="E734" s="29">
        <f t="shared" si="207"/>
        <v>46570.624346972916</v>
      </c>
      <c r="F734" s="29">
        <f t="shared" si="203"/>
        <v>66.245553836373062</v>
      </c>
      <c r="G734" s="29">
        <f t="shared" si="204"/>
        <v>88.603428256148959</v>
      </c>
      <c r="H734" s="17">
        <f t="shared" si="205"/>
        <v>62288.210064075989</v>
      </c>
      <c r="I734" s="29">
        <f t="shared" si="195"/>
        <v>2.2250485660981263</v>
      </c>
      <c r="J734" s="29">
        <f t="shared" si="196"/>
        <v>41.69411544073867</v>
      </c>
      <c r="K734" s="32">
        <f>IF((D733+L733+M733-AL733)/($C$21+$C$22)&gt;$C$8,$C$8,(D733+L733+M733-AL733)/($C$21+$C$22))</f>
        <v>1400</v>
      </c>
      <c r="L734" s="97">
        <f t="shared" si="191"/>
        <v>0</v>
      </c>
      <c r="M734" s="96">
        <f t="shared" si="192"/>
        <v>0</v>
      </c>
      <c r="N734" s="98">
        <f t="shared" si="197"/>
        <v>1.7179213529287818</v>
      </c>
      <c r="O734" s="100">
        <f t="shared" si="193"/>
        <v>4.2266987561397071</v>
      </c>
      <c r="P734" s="104">
        <f t="shared" si="198"/>
        <v>18.880500609176615</v>
      </c>
      <c r="Q734" s="102">
        <f t="shared" si="199"/>
        <v>4.9224514715476911E-2</v>
      </c>
      <c r="R734" s="106">
        <f>IF(K734-H733&lt;0,0,K734-H733)</f>
        <v>0</v>
      </c>
      <c r="S734" s="106">
        <f>K734-V734</f>
        <v>0</v>
      </c>
      <c r="T734" s="106">
        <f>IF(R734&gt;0,$C$6-$C$8,IF($C$6-$C$8-W734&lt;0,0,$C$6-$C$8-W734))</f>
        <v>97.214462279726973</v>
      </c>
      <c r="U734" s="107">
        <f>IF(R734=0,IF(U733+(F734-AL734/$C$23)*$C$21/($C$21+$C$22)&gt;$C$8,$C$8,U733+F734*$C$21/($C$21+$C$22)),E734)</f>
        <v>1400</v>
      </c>
      <c r="V734" s="107">
        <f>IF(R734&gt;0,0,IF(V733+(F734-AL734/$C$23)*$C$21/($C$21+$C$22)&gt;$C$8,$C$8,IF(U734=$C$8,V733+(F734-AL734/$C$23)*$C$21/$C$22,V733+(F734-AL734/$C$23)*$C$21/($C$21+$C$22))))</f>
        <v>1400</v>
      </c>
      <c r="W734" s="203">
        <f>IF(R734&gt;0,0,IF(W733+AL734/$C$23&gt;$F$23,$F$23,W733+AL734/$C$23))</f>
        <v>2.7855377202730285</v>
      </c>
      <c r="X734" s="105" t="str">
        <f>IF(R734=0,"-",FORECAST($C$8,Инклинометрия!$B$2:$B$152,Инклинометрия!$A$2:$A$152))</f>
        <v>-</v>
      </c>
      <c r="Y734" s="105" t="str">
        <f>IF(R734=0,"-",FORECAST($C$8-R734,Инклинометрия!$B$2:$B$152,Инклинометрия!$A$2:$A$152))</f>
        <v>-</v>
      </c>
      <c r="Z734" s="105" t="str">
        <f>IF(R734&gt;0,FORECAST($C$8,Инклинометрия!$B$2:$B$152,Инклинометрия!$A$2:$A$152),IF(V734=$C$8,"-",FORECAST($C$8-V734,Инклинометрия!$B$2:$B$152,Инклинометрия!$A$2:$A$152)))</f>
        <v>-</v>
      </c>
      <c r="AA734" s="105" t="str">
        <f>IF(S734=0,"-",FORECAST($C$8-(S734+V734),Инклинометрия!$B$2:$B$152,Инклинометрия!$A$2:$A$152))</f>
        <v>-</v>
      </c>
      <c r="AB734" s="105">
        <f>FORECAST($C$8+T734,Инклинометрия!$B$2:$B$152,Инклинометрия!$A$2:$A$152)</f>
        <v>1422.3537391657405</v>
      </c>
      <c r="AC734" s="105">
        <f>IF(R734=0,FORECAST($C$6-T734,Инклинометрия!$B$2:$B$152,Инклинометрия!$A$2:$A$152),FORECAST($C$8,Инклинометрия!$B$2:$B$152,Инклинометрия!$A$2:$A$152))</f>
        <v>1332.6462608342592</v>
      </c>
      <c r="AD734" s="107">
        <f>IF(R734=0,FORECAST($C$8,Инклинометрия!$B$2:$B$152,Инклинометрия!$A$2:$A$152),Y734)</f>
        <v>1330</v>
      </c>
      <c r="AE734" s="107">
        <f>FORECAST($C$8-(R734+U734),Инклинометрия!$B$2:$B$152,Инклинометрия!$A$2:$A$152)</f>
        <v>0</v>
      </c>
      <c r="AF734" s="107">
        <f>IF(V734=0,"-",FORECAST($C$8,Инклинометрия!$B$2:$B$152,Инклинометрия!$A$2:$A$152))</f>
        <v>1330</v>
      </c>
      <c r="AG734" s="107">
        <f>IF(V734=0,"-",FORECAST($C$8-V734,Инклинометрия!$B$2:$B$152,Инклинометрия!$A$2:$A$152))</f>
        <v>0</v>
      </c>
      <c r="AH734" s="107">
        <f>IF(W734=0,"-",FORECAST($C$8+W734,Инклинометрия!$B$2:$B$152,Инклинометрия!$A$2:$A$152))</f>
        <v>1332.6462608342592</v>
      </c>
      <c r="AI734" s="107">
        <f>IF(W734=0,"-",FORECAST($C$8,Инклинометрия!$B$2:$B$152,Инклинометрия!$A$2:$A$152))</f>
        <v>1330</v>
      </c>
      <c r="AK734" s="122">
        <f t="shared" si="206"/>
        <v>0</v>
      </c>
      <c r="AL734" s="67">
        <f>AK734*(B734-B733)</f>
        <v>0</v>
      </c>
      <c r="AM734" s="23">
        <f t="shared" si="208"/>
        <v>8.6725204696437436E-2</v>
      </c>
      <c r="AN734" s="26">
        <f>AN733+AK734*(B734-B733)/(2*PI()*$C$5*AN733*$K$13)</f>
        <v>0.15480061813468687</v>
      </c>
      <c r="AO734" s="87">
        <f t="shared" si="200"/>
        <v>145932.55112472404</v>
      </c>
      <c r="AP734" s="87">
        <f>IF(R734+U734&lt;$C$8,0,32*$L$23/$C$12^2*($K$10*R734+$K$8*U734)+32*$L$24/($C$14^2-$C$13^2)*($K$10*S734+$K$8*V734))</f>
        <v>44607.551124724028</v>
      </c>
      <c r="AQ734" s="66">
        <f>R734*$C$11*$C$9+U734*$C$11*$C$10</f>
        <v>14695380</v>
      </c>
      <c r="AR734" s="66">
        <f>S734*$C$11*$C$9+V734*$C$11*$C$10</f>
        <v>14695380</v>
      </c>
      <c r="AS734" s="87">
        <f>$C$11*(T734*$C$9+W734*$C$10)</f>
        <v>792178.05375968735</v>
      </c>
      <c r="AT734" s="45">
        <f t="shared" si="194"/>
        <v>15633490.60488441</v>
      </c>
      <c r="AU734" s="75"/>
    </row>
    <row r="735" spans="2:47" ht="15" thickBot="1" x14ac:dyDescent="0.35">
      <c r="B735" s="41">
        <f t="shared" si="201"/>
        <v>14080</v>
      </c>
      <c r="C735" s="8">
        <f t="shared" si="202"/>
        <v>140.80000000000001</v>
      </c>
      <c r="D735" s="73">
        <f t="shared" ref="D735:D798" si="209">C735*$C$10/$C$9</f>
        <v>188.32</v>
      </c>
      <c r="E735" s="29">
        <f t="shared" si="207"/>
        <v>46636.869900809295</v>
      </c>
      <c r="F735" s="29">
        <f t="shared" si="203"/>
        <v>66.245553836382484</v>
      </c>
      <c r="G735" s="29">
        <f t="shared" si="204"/>
        <v>88.603428256161564</v>
      </c>
      <c r="H735" s="17">
        <f t="shared" si="205"/>
        <v>62376.813492332149</v>
      </c>
      <c r="I735" s="29">
        <f t="shared" si="195"/>
        <v>2.2250485660981263</v>
      </c>
      <c r="J735" s="29">
        <f t="shared" si="196"/>
        <v>41.694115440741633</v>
      </c>
      <c r="K735" s="32">
        <f>IF((D734+L734+M734-AL734)/($C$21+$C$22)&gt;$C$8,$C$8,(D734+L734+M734-AL734)/($C$21+$C$22))</f>
        <v>1400</v>
      </c>
      <c r="L735" s="97">
        <f t="shared" ref="L735:L798" si="210">R735*$C$21</f>
        <v>0</v>
      </c>
      <c r="M735" s="96">
        <f t="shared" ref="M735:M798" si="211">S735*PI()*($C$14^2-$C$13^2)/4</f>
        <v>0</v>
      </c>
      <c r="N735" s="98">
        <f t="shared" si="197"/>
        <v>1.7179213529287818</v>
      </c>
      <c r="O735" s="100">
        <f t="shared" ref="O735:O798" si="212">U735*$C$21</f>
        <v>4.2266987561397071</v>
      </c>
      <c r="P735" s="104">
        <f t="shared" si="198"/>
        <v>18.880500609176615</v>
      </c>
      <c r="Q735" s="102">
        <f t="shared" si="199"/>
        <v>4.9224514715476911E-2</v>
      </c>
      <c r="R735" s="106">
        <f>IF(K735-H734&lt;0,0,K735-H734)</f>
        <v>0</v>
      </c>
      <c r="S735" s="106">
        <f>K735-V735</f>
        <v>0</v>
      </c>
      <c r="T735" s="106">
        <f>IF(R735&gt;0,$C$6-$C$8,IF($C$6-$C$8-W735&lt;0,0,$C$6-$C$8-W735))</f>
        <v>97.214462279726973</v>
      </c>
      <c r="U735" s="107">
        <f>IF(R735=0,IF(U734+(F735-AL735/$C$23)*$C$21/($C$21+$C$22)&gt;$C$8,$C$8,U734+F735*$C$21/($C$21+$C$22)),E735)</f>
        <v>1400</v>
      </c>
      <c r="V735" s="107">
        <f>IF(R735&gt;0,0,IF(V734+(F735-AL735/$C$23)*$C$21/($C$21+$C$22)&gt;$C$8,$C$8,IF(U735=$C$8,V734+(F735-AL735/$C$23)*$C$21/$C$22,V734+(F735-AL735/$C$23)*$C$21/($C$21+$C$22))))</f>
        <v>1400</v>
      </c>
      <c r="W735" s="203">
        <f>IF(R735&gt;0,0,IF(W734+AL735/$C$23&gt;$F$23,$F$23,W734+AL735/$C$23))</f>
        <v>2.7855377202730285</v>
      </c>
      <c r="X735" s="105" t="str">
        <f>IF(R735=0,"-",FORECAST($C$8,Инклинометрия!$B$2:$B$152,Инклинометрия!$A$2:$A$152))</f>
        <v>-</v>
      </c>
      <c r="Y735" s="105" t="str">
        <f>IF(R735=0,"-",FORECAST($C$8-R735,Инклинометрия!$B$2:$B$152,Инклинометрия!$A$2:$A$152))</f>
        <v>-</v>
      </c>
      <c r="Z735" s="105" t="str">
        <f>IF(R735&gt;0,FORECAST($C$8,Инклинометрия!$B$2:$B$152,Инклинометрия!$A$2:$A$152),IF(V735=$C$8,"-",FORECAST($C$8-V735,Инклинометрия!$B$2:$B$152,Инклинометрия!$A$2:$A$152)))</f>
        <v>-</v>
      </c>
      <c r="AA735" s="105" t="str">
        <f>IF(S735=0,"-",FORECAST($C$8-(S735+V735),Инклинометрия!$B$2:$B$152,Инклинометрия!$A$2:$A$152))</f>
        <v>-</v>
      </c>
      <c r="AB735" s="105">
        <f>FORECAST($C$8+T735,Инклинометрия!$B$2:$B$152,Инклинометрия!$A$2:$A$152)</f>
        <v>1422.3537391657405</v>
      </c>
      <c r="AC735" s="105">
        <f>IF(R735=0,FORECAST($C$6-T735,Инклинометрия!$B$2:$B$152,Инклинометрия!$A$2:$A$152),FORECAST($C$8,Инклинометрия!$B$2:$B$152,Инклинометрия!$A$2:$A$152))</f>
        <v>1332.6462608342592</v>
      </c>
      <c r="AD735" s="107">
        <f>IF(R735=0,FORECAST($C$8,Инклинометрия!$B$2:$B$152,Инклинометрия!$A$2:$A$152),Y735)</f>
        <v>1330</v>
      </c>
      <c r="AE735" s="107">
        <f>FORECAST($C$8-(R735+U735),Инклинометрия!$B$2:$B$152,Инклинометрия!$A$2:$A$152)</f>
        <v>0</v>
      </c>
      <c r="AF735" s="107">
        <f>IF(V735=0,"-",FORECAST($C$8,Инклинометрия!$B$2:$B$152,Инклинометрия!$A$2:$A$152))</f>
        <v>1330</v>
      </c>
      <c r="AG735" s="107">
        <f>IF(V735=0,"-",FORECAST($C$8-V735,Инклинометрия!$B$2:$B$152,Инклинометрия!$A$2:$A$152))</f>
        <v>0</v>
      </c>
      <c r="AH735" s="107">
        <f>IF(W735=0,"-",FORECAST($C$8+W735,Инклинометрия!$B$2:$B$152,Инклинометрия!$A$2:$A$152))</f>
        <v>1332.6462608342592</v>
      </c>
      <c r="AI735" s="107">
        <f>IF(W735=0,"-",FORECAST($C$8,Инклинометрия!$B$2:$B$152,Инклинометрия!$A$2:$A$152))</f>
        <v>1330</v>
      </c>
      <c r="AK735" s="122">
        <f t="shared" si="206"/>
        <v>0</v>
      </c>
      <c r="AL735" s="67">
        <f>AK735*(B735-B734)</f>
        <v>0</v>
      </c>
      <c r="AM735" s="23">
        <f t="shared" si="208"/>
        <v>8.6725204696437436E-2</v>
      </c>
      <c r="AN735" s="26">
        <f>AN734+AK735*(B735-B734)/(2*PI()*$C$5*AN734*$K$13)</f>
        <v>0.15480061813468687</v>
      </c>
      <c r="AO735" s="87">
        <f t="shared" si="200"/>
        <v>145932.55112472404</v>
      </c>
      <c r="AP735" s="87">
        <f>IF(R735+U735&lt;$C$8,0,32*$L$23/$C$12^2*($K$10*R735+$K$8*U735)+32*$L$24/($C$14^2-$C$13^2)*($K$10*S735+$K$8*V735))</f>
        <v>44607.551124724028</v>
      </c>
      <c r="AQ735" s="66">
        <f>R735*$C$11*$C$9+U735*$C$11*$C$10</f>
        <v>14695380</v>
      </c>
      <c r="AR735" s="66">
        <f>S735*$C$11*$C$9+V735*$C$11*$C$10</f>
        <v>14695380</v>
      </c>
      <c r="AS735" s="87">
        <f>$C$11*(T735*$C$9+W735*$C$10)</f>
        <v>792178.05375968735</v>
      </c>
      <c r="AT735" s="45">
        <f t="shared" si="194"/>
        <v>15633490.60488441</v>
      </c>
      <c r="AU735" s="75"/>
    </row>
    <row r="736" spans="2:47" ht="15" thickBot="1" x14ac:dyDescent="0.35">
      <c r="B736" s="41">
        <f t="shared" si="201"/>
        <v>14100</v>
      </c>
      <c r="C736" s="8">
        <f t="shared" si="202"/>
        <v>141</v>
      </c>
      <c r="D736" s="73">
        <f t="shared" si="209"/>
        <v>188.58750000000001</v>
      </c>
      <c r="E736" s="29">
        <f t="shared" si="207"/>
        <v>46703.115454645667</v>
      </c>
      <c r="F736" s="29">
        <f t="shared" si="203"/>
        <v>66.245553836373062</v>
      </c>
      <c r="G736" s="29">
        <f t="shared" si="204"/>
        <v>88.603428256148959</v>
      </c>
      <c r="H736" s="17">
        <f t="shared" si="205"/>
        <v>62465.416920588301</v>
      </c>
      <c r="I736" s="29">
        <f t="shared" si="195"/>
        <v>2.2250485660981263</v>
      </c>
      <c r="J736" s="29">
        <f t="shared" si="196"/>
        <v>41.69411544073867</v>
      </c>
      <c r="K736" s="32">
        <f>IF((D735+L735+M735-AL735)/($C$21+$C$22)&gt;$C$8,$C$8,(D735+L735+M735-AL735)/($C$21+$C$22))</f>
        <v>1400</v>
      </c>
      <c r="L736" s="97">
        <f t="shared" si="210"/>
        <v>0</v>
      </c>
      <c r="M736" s="96">
        <f t="shared" si="211"/>
        <v>0</v>
      </c>
      <c r="N736" s="98">
        <f t="shared" si="197"/>
        <v>1.7179213529287818</v>
      </c>
      <c r="O736" s="100">
        <f t="shared" si="212"/>
        <v>4.2266987561397071</v>
      </c>
      <c r="P736" s="104">
        <f t="shared" si="198"/>
        <v>18.880500609176615</v>
      </c>
      <c r="Q736" s="102">
        <f t="shared" si="199"/>
        <v>4.9224514715476911E-2</v>
      </c>
      <c r="R736" s="106">
        <f>IF(K736-H735&lt;0,0,K736-H735)</f>
        <v>0</v>
      </c>
      <c r="S736" s="106">
        <f>K736-V736</f>
        <v>0</v>
      </c>
      <c r="T736" s="106">
        <f>IF(R736&gt;0,$C$6-$C$8,IF($C$6-$C$8-W736&lt;0,0,$C$6-$C$8-W736))</f>
        <v>97.214462279726973</v>
      </c>
      <c r="U736" s="107">
        <f>IF(R736=0,IF(U735+(F736-AL736/$C$23)*$C$21/($C$21+$C$22)&gt;$C$8,$C$8,U735+F736*$C$21/($C$21+$C$22)),E736)</f>
        <v>1400</v>
      </c>
      <c r="V736" s="107">
        <f>IF(R736&gt;0,0,IF(V735+(F736-AL736/$C$23)*$C$21/($C$21+$C$22)&gt;$C$8,$C$8,IF(U736=$C$8,V735+(F736-AL736/$C$23)*$C$21/$C$22,V735+(F736-AL736/$C$23)*$C$21/($C$21+$C$22))))</f>
        <v>1400</v>
      </c>
      <c r="W736" s="203">
        <f>IF(R736&gt;0,0,IF(W735+AL736/$C$23&gt;$F$23,$F$23,W735+AL736/$C$23))</f>
        <v>2.7855377202730285</v>
      </c>
      <c r="X736" s="105" t="str">
        <f>IF(R736=0,"-",FORECAST($C$8,Инклинометрия!$B$2:$B$152,Инклинометрия!$A$2:$A$152))</f>
        <v>-</v>
      </c>
      <c r="Y736" s="105" t="str">
        <f>IF(R736=0,"-",FORECAST($C$8-R736,Инклинометрия!$B$2:$B$152,Инклинометрия!$A$2:$A$152))</f>
        <v>-</v>
      </c>
      <c r="Z736" s="105" t="str">
        <f>IF(R736&gt;0,FORECAST($C$8,Инклинометрия!$B$2:$B$152,Инклинометрия!$A$2:$A$152),IF(V736=$C$8,"-",FORECAST($C$8-V736,Инклинометрия!$B$2:$B$152,Инклинометрия!$A$2:$A$152)))</f>
        <v>-</v>
      </c>
      <c r="AA736" s="105" t="str">
        <f>IF(S736=0,"-",FORECAST($C$8-(S736+V736),Инклинометрия!$B$2:$B$152,Инклинометрия!$A$2:$A$152))</f>
        <v>-</v>
      </c>
      <c r="AB736" s="105">
        <f>FORECAST($C$8+T736,Инклинометрия!$B$2:$B$152,Инклинометрия!$A$2:$A$152)</f>
        <v>1422.3537391657405</v>
      </c>
      <c r="AC736" s="105">
        <f>IF(R736=0,FORECAST($C$6-T736,Инклинометрия!$B$2:$B$152,Инклинометрия!$A$2:$A$152),FORECAST($C$8,Инклинометрия!$B$2:$B$152,Инклинометрия!$A$2:$A$152))</f>
        <v>1332.6462608342592</v>
      </c>
      <c r="AD736" s="107">
        <f>IF(R736=0,FORECAST($C$8,Инклинометрия!$B$2:$B$152,Инклинометрия!$A$2:$A$152),Y736)</f>
        <v>1330</v>
      </c>
      <c r="AE736" s="107">
        <f>FORECAST($C$8-(R736+U736),Инклинометрия!$B$2:$B$152,Инклинометрия!$A$2:$A$152)</f>
        <v>0</v>
      </c>
      <c r="AF736" s="107">
        <f>IF(V736=0,"-",FORECAST($C$8,Инклинометрия!$B$2:$B$152,Инклинометрия!$A$2:$A$152))</f>
        <v>1330</v>
      </c>
      <c r="AG736" s="107">
        <f>IF(V736=0,"-",FORECAST($C$8-V736,Инклинометрия!$B$2:$B$152,Инклинометрия!$A$2:$A$152))</f>
        <v>0</v>
      </c>
      <c r="AH736" s="107">
        <f>IF(W736=0,"-",FORECAST($C$8+W736,Инклинометрия!$B$2:$B$152,Инклинометрия!$A$2:$A$152))</f>
        <v>1332.6462608342592</v>
      </c>
      <c r="AI736" s="107">
        <f>IF(W736=0,"-",FORECAST($C$8,Инклинометрия!$B$2:$B$152,Инклинометрия!$A$2:$A$152))</f>
        <v>1330</v>
      </c>
      <c r="AK736" s="122">
        <f t="shared" si="206"/>
        <v>0</v>
      </c>
      <c r="AL736" s="67">
        <f>AK736*(B736-B735)</f>
        <v>0</v>
      </c>
      <c r="AM736" s="23">
        <f t="shared" si="208"/>
        <v>8.6725204696437436E-2</v>
      </c>
      <c r="AN736" s="26">
        <f>AN735+AK736*(B736-B735)/(2*PI()*$C$5*AN735*$K$13)</f>
        <v>0.15480061813468687</v>
      </c>
      <c r="AO736" s="87">
        <f t="shared" si="200"/>
        <v>145932.55112472404</v>
      </c>
      <c r="AP736" s="87">
        <f>IF(R736+U736&lt;$C$8,0,32*$L$23/$C$12^2*($K$10*R736+$K$8*U736)+32*$L$24/($C$14^2-$C$13^2)*($K$10*S736+$K$8*V736))</f>
        <v>44607.551124724028</v>
      </c>
      <c r="AQ736" s="66">
        <f>R736*$C$11*$C$9+U736*$C$11*$C$10</f>
        <v>14695380</v>
      </c>
      <c r="AR736" s="66">
        <f>S736*$C$11*$C$9+V736*$C$11*$C$10</f>
        <v>14695380</v>
      </c>
      <c r="AS736" s="87">
        <f>$C$11*(T736*$C$9+W736*$C$10)</f>
        <v>792178.05375968735</v>
      </c>
      <c r="AT736" s="45">
        <f t="shared" ref="AT736:AT799" si="213">SUM(AQ736,AS736,AO736)</f>
        <v>15633490.60488441</v>
      </c>
      <c r="AU736" s="75"/>
    </row>
    <row r="737" spans="2:47" ht="15" thickBot="1" x14ac:dyDescent="0.35">
      <c r="B737" s="41">
        <f t="shared" si="201"/>
        <v>14120</v>
      </c>
      <c r="C737" s="8">
        <f t="shared" si="202"/>
        <v>141.20000000000002</v>
      </c>
      <c r="D737" s="73">
        <f t="shared" si="209"/>
        <v>188.85500000000005</v>
      </c>
      <c r="E737" s="29">
        <f t="shared" si="207"/>
        <v>46769.361008482054</v>
      </c>
      <c r="F737" s="29">
        <f t="shared" si="203"/>
        <v>66.245553836382484</v>
      </c>
      <c r="G737" s="29">
        <f t="shared" si="204"/>
        <v>88.603428256161564</v>
      </c>
      <c r="H737" s="17">
        <f t="shared" si="205"/>
        <v>62554.02034884446</v>
      </c>
      <c r="I737" s="29">
        <f t="shared" ref="I737:I800" si="214">SQRT(2*$C$11*($C$10-$C$9)/$C$10)</f>
        <v>2.2250485660981263</v>
      </c>
      <c r="J737" s="29">
        <f t="shared" ref="J737:J800" si="215">SQRT(2*$C$11*G737)</f>
        <v>41.694115440741633</v>
      </c>
      <c r="K737" s="32">
        <f>IF((D736+L736+M736-AL736)/($C$21+$C$22)&gt;$C$8,$C$8,(D736+L736+M736-AL736)/($C$21+$C$22))</f>
        <v>1400</v>
      </c>
      <c r="L737" s="97">
        <f t="shared" si="210"/>
        <v>0</v>
      </c>
      <c r="M737" s="96">
        <f t="shared" si="211"/>
        <v>0</v>
      </c>
      <c r="N737" s="98">
        <f t="shared" ref="N737:N800" si="216">T737*PI()*$C$14^2/4</f>
        <v>1.7179213529287818</v>
      </c>
      <c r="O737" s="100">
        <f t="shared" si="212"/>
        <v>4.2266987561397071</v>
      </c>
      <c r="P737" s="104">
        <f t="shared" ref="P737:P800" si="217">V737*$C$22</f>
        <v>18.880500609176615</v>
      </c>
      <c r="Q737" s="102">
        <f t="shared" ref="Q737:Q800" si="218">W737*$C$23</f>
        <v>4.9224514715476911E-2</v>
      </c>
      <c r="R737" s="106">
        <f>IF(K737-H736&lt;0,0,K737-H736)</f>
        <v>0</v>
      </c>
      <c r="S737" s="106">
        <f>K737-V737</f>
        <v>0</v>
      </c>
      <c r="T737" s="106">
        <f>IF(R737&gt;0,$C$6-$C$8,IF($C$6-$C$8-W737&lt;0,0,$C$6-$C$8-W737))</f>
        <v>97.214462279726973</v>
      </c>
      <c r="U737" s="107">
        <f>IF(R737=0,IF(U736+(F737-AL737/$C$23)*$C$21/($C$21+$C$22)&gt;$C$8,$C$8,U736+F737*$C$21/($C$21+$C$22)),E737)</f>
        <v>1400</v>
      </c>
      <c r="V737" s="107">
        <f>IF(R737&gt;0,0,IF(V736+(F737-AL737/$C$23)*$C$21/($C$21+$C$22)&gt;$C$8,$C$8,IF(U737=$C$8,V736+(F737-AL737/$C$23)*$C$21/$C$22,V736+(F737-AL737/$C$23)*$C$21/($C$21+$C$22))))</f>
        <v>1400</v>
      </c>
      <c r="W737" s="203">
        <f>IF(R737&gt;0,0,IF(W736+AL737/$C$23&gt;$F$23,$F$23,W736+AL737/$C$23))</f>
        <v>2.7855377202730285</v>
      </c>
      <c r="X737" s="105" t="str">
        <f>IF(R737=0,"-",FORECAST($C$8,Инклинометрия!$B$2:$B$152,Инклинометрия!$A$2:$A$152))</f>
        <v>-</v>
      </c>
      <c r="Y737" s="105" t="str">
        <f>IF(R737=0,"-",FORECAST($C$8-R737,Инклинометрия!$B$2:$B$152,Инклинометрия!$A$2:$A$152))</f>
        <v>-</v>
      </c>
      <c r="Z737" s="105" t="str">
        <f>IF(R737&gt;0,FORECAST($C$8,Инклинометрия!$B$2:$B$152,Инклинометрия!$A$2:$A$152),IF(V737=$C$8,"-",FORECAST($C$8-V737,Инклинометрия!$B$2:$B$152,Инклинометрия!$A$2:$A$152)))</f>
        <v>-</v>
      </c>
      <c r="AA737" s="105" t="str">
        <f>IF(S737=0,"-",FORECAST($C$8-(S737+V737),Инклинометрия!$B$2:$B$152,Инклинометрия!$A$2:$A$152))</f>
        <v>-</v>
      </c>
      <c r="AB737" s="105">
        <f>FORECAST($C$8+T737,Инклинометрия!$B$2:$B$152,Инклинометрия!$A$2:$A$152)</f>
        <v>1422.3537391657405</v>
      </c>
      <c r="AC737" s="105">
        <f>IF(R737=0,FORECAST($C$6-T737,Инклинометрия!$B$2:$B$152,Инклинометрия!$A$2:$A$152),FORECAST($C$8,Инклинометрия!$B$2:$B$152,Инклинометрия!$A$2:$A$152))</f>
        <v>1332.6462608342592</v>
      </c>
      <c r="AD737" s="107">
        <f>IF(R737=0,FORECAST($C$8,Инклинометрия!$B$2:$B$152,Инклинометрия!$A$2:$A$152),Y737)</f>
        <v>1330</v>
      </c>
      <c r="AE737" s="107">
        <f>FORECAST($C$8-(R737+U737),Инклинометрия!$B$2:$B$152,Инклинометрия!$A$2:$A$152)</f>
        <v>0</v>
      </c>
      <c r="AF737" s="107">
        <f>IF(V737=0,"-",FORECAST($C$8,Инклинометрия!$B$2:$B$152,Инклинометрия!$A$2:$A$152))</f>
        <v>1330</v>
      </c>
      <c r="AG737" s="107">
        <f>IF(V737=0,"-",FORECAST($C$8-V737,Инклинометрия!$B$2:$B$152,Инклинометрия!$A$2:$A$152))</f>
        <v>0</v>
      </c>
      <c r="AH737" s="107">
        <f>IF(W737=0,"-",FORECAST($C$8+W737,Инклинометрия!$B$2:$B$152,Инклинометрия!$A$2:$A$152))</f>
        <v>1332.6462608342592</v>
      </c>
      <c r="AI737" s="107">
        <f>IF(W737=0,"-",FORECAST($C$8,Инклинометрия!$B$2:$B$152,Инклинометрия!$A$2:$A$152))</f>
        <v>1330</v>
      </c>
      <c r="AK737" s="122">
        <f t="shared" si="206"/>
        <v>0</v>
      </c>
      <c r="AL737" s="67">
        <f>AK737*(B737-B736)</f>
        <v>0</v>
      </c>
      <c r="AM737" s="23">
        <f t="shared" si="208"/>
        <v>8.6725204696437436E-2</v>
      </c>
      <c r="AN737" s="26">
        <f>AN736+AK737*(B737-B736)/(2*PI()*$C$5*AN736*$K$13)</f>
        <v>0.15480061813468687</v>
      </c>
      <c r="AO737" s="87">
        <f t="shared" ref="AO737:AO800" si="219">101325+AP737</f>
        <v>145932.55112472404</v>
      </c>
      <c r="AP737" s="87">
        <f>IF(R737+U737&lt;$C$8,0,32*$L$23/$C$12^2*($K$10*R737+$K$8*U737)+32*$L$24/($C$14^2-$C$13^2)*($K$10*S737+$K$8*V737))</f>
        <v>44607.551124724028</v>
      </c>
      <c r="AQ737" s="66">
        <f>R737*$C$11*$C$9+U737*$C$11*$C$10</f>
        <v>14695380</v>
      </c>
      <c r="AR737" s="66">
        <f>S737*$C$11*$C$9+V737*$C$11*$C$10</f>
        <v>14695380</v>
      </c>
      <c r="AS737" s="87">
        <f>$C$11*(T737*$C$9+W737*$C$10)</f>
        <v>792178.05375968735</v>
      </c>
      <c r="AT737" s="45">
        <f t="shared" si="213"/>
        <v>15633490.60488441</v>
      </c>
      <c r="AU737" s="75"/>
    </row>
    <row r="738" spans="2:47" ht="15" thickBot="1" x14ac:dyDescent="0.35">
      <c r="B738" s="41">
        <f t="shared" ref="B738:B801" si="220">B737+$C$26</f>
        <v>14140</v>
      </c>
      <c r="C738" s="8">
        <f t="shared" ref="C738:C801" si="221">$C$16*B738</f>
        <v>141.4</v>
      </c>
      <c r="D738" s="73">
        <f t="shared" si="209"/>
        <v>189.1225</v>
      </c>
      <c r="E738" s="29">
        <f t="shared" si="207"/>
        <v>46835.606562318426</v>
      </c>
      <c r="F738" s="29">
        <f t="shared" ref="F738:F801" si="222">IF(J737*(B738-B737)&gt;F737/2,4*(C738-C737)/PI()/$C$12^2,J737*(B738-B737)+4*(C738-C737)/PI()/$C$12^2)</f>
        <v>66.245553836373062</v>
      </c>
      <c r="G738" s="29">
        <f t="shared" ref="G738:G801" si="223">F738*$C$10/$C$9</f>
        <v>88.603428256148959</v>
      </c>
      <c r="H738" s="17">
        <f t="shared" ref="H738:H801" si="224">H737+G738</f>
        <v>62642.623777100613</v>
      </c>
      <c r="I738" s="29">
        <f t="shared" si="214"/>
        <v>2.2250485660981263</v>
      </c>
      <c r="J738" s="29">
        <f t="shared" si="215"/>
        <v>41.69411544073867</v>
      </c>
      <c r="K738" s="32">
        <f>IF((D737+L737+M737-AL737)/($C$21+$C$22)&gt;$C$8,$C$8,(D737+L737+M737-AL737)/($C$21+$C$22))</f>
        <v>1400</v>
      </c>
      <c r="L738" s="97">
        <f t="shared" si="210"/>
        <v>0</v>
      </c>
      <c r="M738" s="96">
        <f t="shared" si="211"/>
        <v>0</v>
      </c>
      <c r="N738" s="98">
        <f t="shared" si="216"/>
        <v>1.7179213529287818</v>
      </c>
      <c r="O738" s="100">
        <f t="shared" si="212"/>
        <v>4.2266987561397071</v>
      </c>
      <c r="P738" s="104">
        <f t="shared" si="217"/>
        <v>18.880500609176615</v>
      </c>
      <c r="Q738" s="102">
        <f t="shared" si="218"/>
        <v>4.9224514715476911E-2</v>
      </c>
      <c r="R738" s="106">
        <f>IF(K738-H737&lt;0,0,K738-H737)</f>
        <v>0</v>
      </c>
      <c r="S738" s="106">
        <f>K738-V738</f>
        <v>0</v>
      </c>
      <c r="T738" s="106">
        <f>IF(R738&gt;0,$C$6-$C$8,IF($C$6-$C$8-W738&lt;0,0,$C$6-$C$8-W738))</f>
        <v>97.214462279726973</v>
      </c>
      <c r="U738" s="107">
        <f>IF(R738=0,IF(U737+(F738-AL738/$C$23)*$C$21/($C$21+$C$22)&gt;$C$8,$C$8,U737+F738*$C$21/($C$21+$C$22)),E738)</f>
        <v>1400</v>
      </c>
      <c r="V738" s="107">
        <f>IF(R738&gt;0,0,IF(V737+(F738-AL738/$C$23)*$C$21/($C$21+$C$22)&gt;$C$8,$C$8,IF(U738=$C$8,V737+(F738-AL738/$C$23)*$C$21/$C$22,V737+(F738-AL738/$C$23)*$C$21/($C$21+$C$22))))</f>
        <v>1400</v>
      </c>
      <c r="W738" s="203">
        <f>IF(R738&gt;0,0,IF(W737+AL738/$C$23&gt;$F$23,$F$23,W737+AL738/$C$23))</f>
        <v>2.7855377202730285</v>
      </c>
      <c r="X738" s="105" t="str">
        <f>IF(R738=0,"-",FORECAST($C$8,Инклинометрия!$B$2:$B$152,Инклинометрия!$A$2:$A$152))</f>
        <v>-</v>
      </c>
      <c r="Y738" s="105" t="str">
        <f>IF(R738=0,"-",FORECAST($C$8-R738,Инклинометрия!$B$2:$B$152,Инклинометрия!$A$2:$A$152))</f>
        <v>-</v>
      </c>
      <c r="Z738" s="105" t="str">
        <f>IF(R738&gt;0,FORECAST($C$8,Инклинометрия!$B$2:$B$152,Инклинометрия!$A$2:$A$152),IF(V738=$C$8,"-",FORECAST($C$8-V738,Инклинометрия!$B$2:$B$152,Инклинометрия!$A$2:$A$152)))</f>
        <v>-</v>
      </c>
      <c r="AA738" s="105" t="str">
        <f>IF(S738=0,"-",FORECAST($C$8-(S738+V738),Инклинометрия!$B$2:$B$152,Инклинометрия!$A$2:$A$152))</f>
        <v>-</v>
      </c>
      <c r="AB738" s="105">
        <f>FORECAST($C$8+T738,Инклинометрия!$B$2:$B$152,Инклинометрия!$A$2:$A$152)</f>
        <v>1422.3537391657405</v>
      </c>
      <c r="AC738" s="105">
        <f>IF(R738=0,FORECAST($C$6-T738,Инклинометрия!$B$2:$B$152,Инклинометрия!$A$2:$A$152),FORECAST($C$8,Инклинометрия!$B$2:$B$152,Инклинометрия!$A$2:$A$152))</f>
        <v>1332.6462608342592</v>
      </c>
      <c r="AD738" s="107">
        <f>IF(R738=0,FORECAST($C$8,Инклинометрия!$B$2:$B$152,Инклинометрия!$A$2:$A$152),Y738)</f>
        <v>1330</v>
      </c>
      <c r="AE738" s="107">
        <f>FORECAST($C$8-(R738+U738),Инклинометрия!$B$2:$B$152,Инклинометрия!$A$2:$A$152)</f>
        <v>0</v>
      </c>
      <c r="AF738" s="107">
        <f>IF(V738=0,"-",FORECAST($C$8,Инклинометрия!$B$2:$B$152,Инклинометрия!$A$2:$A$152))</f>
        <v>1330</v>
      </c>
      <c r="AG738" s="107">
        <f>IF(V738=0,"-",FORECAST($C$8-V738,Инклинометрия!$B$2:$B$152,Инклинометрия!$A$2:$A$152))</f>
        <v>0</v>
      </c>
      <c r="AH738" s="107">
        <f>IF(W738=0,"-",FORECAST($C$8+W738,Инклинометрия!$B$2:$B$152,Инклинометрия!$A$2:$A$152))</f>
        <v>1332.6462608342592</v>
      </c>
      <c r="AI738" s="107">
        <f>IF(W738=0,"-",FORECAST($C$8,Инклинометрия!$B$2:$B$152,Инклинометрия!$A$2:$A$152))</f>
        <v>1330</v>
      </c>
      <c r="AK738" s="122">
        <f t="shared" ref="AK738:AK801" si="225">2*PI()*$C$5*(AT737-AT736)/(LN(AN737/$K$11)*$K$10/$K$9+LN($K$12/AN737)*$K$10/$K$9)</f>
        <v>0</v>
      </c>
      <c r="AL738" s="67">
        <f>AK738*(B738-B737)</f>
        <v>0</v>
      </c>
      <c r="AM738" s="23">
        <f t="shared" si="208"/>
        <v>8.6725204696437436E-2</v>
      </c>
      <c r="AN738" s="26">
        <f>AN737+AK738*(B738-B737)/(2*PI()*$C$5*AN737*$K$13)</f>
        <v>0.15480061813468687</v>
      </c>
      <c r="AO738" s="87">
        <f t="shared" si="219"/>
        <v>145932.55112472404</v>
      </c>
      <c r="AP738" s="87">
        <f>IF(R738+U738&lt;$C$8,0,32*$L$23/$C$12^2*($K$10*R738+$K$8*U738)+32*$L$24/($C$14^2-$C$13^2)*($K$10*S738+$K$8*V738))</f>
        <v>44607.551124724028</v>
      </c>
      <c r="AQ738" s="66">
        <f>R738*$C$11*$C$9+U738*$C$11*$C$10</f>
        <v>14695380</v>
      </c>
      <c r="AR738" s="66">
        <f>S738*$C$11*$C$9+V738*$C$11*$C$10</f>
        <v>14695380</v>
      </c>
      <c r="AS738" s="87">
        <f>$C$11*(T738*$C$9+W738*$C$10)</f>
        <v>792178.05375968735</v>
      </c>
      <c r="AT738" s="45">
        <f t="shared" si="213"/>
        <v>15633490.60488441</v>
      </c>
      <c r="AU738" s="75"/>
    </row>
    <row r="739" spans="2:47" ht="15" thickBot="1" x14ac:dyDescent="0.35">
      <c r="B739" s="41">
        <f t="shared" si="220"/>
        <v>14160</v>
      </c>
      <c r="C739" s="8">
        <f t="shared" si="221"/>
        <v>141.6</v>
      </c>
      <c r="D739" s="73">
        <f t="shared" si="209"/>
        <v>189.39</v>
      </c>
      <c r="E739" s="29">
        <f t="shared" ref="E739:E802" si="226">C739/PI()/($C$12/2)^2</f>
        <v>46901.852116154798</v>
      </c>
      <c r="F739" s="29">
        <f t="shared" si="222"/>
        <v>66.245553836373062</v>
      </c>
      <c r="G739" s="29">
        <f t="shared" si="223"/>
        <v>88.603428256148959</v>
      </c>
      <c r="H739" s="17">
        <f t="shared" si="224"/>
        <v>62731.227205356765</v>
      </c>
      <c r="I739" s="29">
        <f t="shared" si="214"/>
        <v>2.2250485660981263</v>
      </c>
      <c r="J739" s="29">
        <f t="shared" si="215"/>
        <v>41.69411544073867</v>
      </c>
      <c r="K739" s="32">
        <f>IF((D738+L738+M738-AL738)/($C$21+$C$22)&gt;$C$8,$C$8,(D738+L738+M738-AL738)/($C$21+$C$22))</f>
        <v>1400</v>
      </c>
      <c r="L739" s="97">
        <f t="shared" si="210"/>
        <v>0</v>
      </c>
      <c r="M739" s="96">
        <f t="shared" si="211"/>
        <v>0</v>
      </c>
      <c r="N739" s="98">
        <f t="shared" si="216"/>
        <v>1.7179213529287818</v>
      </c>
      <c r="O739" s="100">
        <f t="shared" si="212"/>
        <v>4.2266987561397071</v>
      </c>
      <c r="P739" s="104">
        <f t="shared" si="217"/>
        <v>18.880500609176615</v>
      </c>
      <c r="Q739" s="102">
        <f t="shared" si="218"/>
        <v>4.9224514715476911E-2</v>
      </c>
      <c r="R739" s="106">
        <f>IF(K739-H738&lt;0,0,K739-H738)</f>
        <v>0</v>
      </c>
      <c r="S739" s="106">
        <f>K739-V739</f>
        <v>0</v>
      </c>
      <c r="T739" s="106">
        <f>IF(R739&gt;0,$C$6-$C$8,IF($C$6-$C$8-W739&lt;0,0,$C$6-$C$8-W739))</f>
        <v>97.214462279726973</v>
      </c>
      <c r="U739" s="107">
        <f>IF(R739=0,IF(U738+(F739-AL739/$C$23)*$C$21/($C$21+$C$22)&gt;$C$8,$C$8,U738+F739*$C$21/($C$21+$C$22)),E739)</f>
        <v>1400</v>
      </c>
      <c r="V739" s="107">
        <f>IF(R739&gt;0,0,IF(V738+(F739-AL739/$C$23)*$C$21/($C$21+$C$22)&gt;$C$8,$C$8,IF(U739=$C$8,V738+(F739-AL739/$C$23)*$C$21/$C$22,V738+(F739-AL739/$C$23)*$C$21/($C$21+$C$22))))</f>
        <v>1400</v>
      </c>
      <c r="W739" s="203">
        <f>IF(R739&gt;0,0,IF(W738+AL739/$C$23&gt;$F$23,$F$23,W738+AL739/$C$23))</f>
        <v>2.7855377202730285</v>
      </c>
      <c r="X739" s="105" t="str">
        <f>IF(R739=0,"-",FORECAST($C$8,Инклинометрия!$B$2:$B$152,Инклинометрия!$A$2:$A$152))</f>
        <v>-</v>
      </c>
      <c r="Y739" s="105" t="str">
        <f>IF(R739=0,"-",FORECAST($C$8-R739,Инклинометрия!$B$2:$B$152,Инклинометрия!$A$2:$A$152))</f>
        <v>-</v>
      </c>
      <c r="Z739" s="105" t="str">
        <f>IF(R739&gt;0,FORECAST($C$8,Инклинометрия!$B$2:$B$152,Инклинометрия!$A$2:$A$152),IF(V739=$C$8,"-",FORECAST($C$8-V739,Инклинометрия!$B$2:$B$152,Инклинометрия!$A$2:$A$152)))</f>
        <v>-</v>
      </c>
      <c r="AA739" s="105" t="str">
        <f>IF(S739=0,"-",FORECAST($C$8-(S739+V739),Инклинометрия!$B$2:$B$152,Инклинометрия!$A$2:$A$152))</f>
        <v>-</v>
      </c>
      <c r="AB739" s="105">
        <f>FORECAST($C$8+T739,Инклинометрия!$B$2:$B$152,Инклинометрия!$A$2:$A$152)</f>
        <v>1422.3537391657405</v>
      </c>
      <c r="AC739" s="105">
        <f>IF(R739=0,FORECAST($C$6-T739,Инклинометрия!$B$2:$B$152,Инклинометрия!$A$2:$A$152),FORECAST($C$8,Инклинометрия!$B$2:$B$152,Инклинометрия!$A$2:$A$152))</f>
        <v>1332.6462608342592</v>
      </c>
      <c r="AD739" s="107">
        <f>IF(R739=0,FORECAST($C$8,Инклинометрия!$B$2:$B$152,Инклинометрия!$A$2:$A$152),Y739)</f>
        <v>1330</v>
      </c>
      <c r="AE739" s="107">
        <f>FORECAST($C$8-(R739+U739),Инклинометрия!$B$2:$B$152,Инклинометрия!$A$2:$A$152)</f>
        <v>0</v>
      </c>
      <c r="AF739" s="107">
        <f>IF(V739=0,"-",FORECAST($C$8,Инклинометрия!$B$2:$B$152,Инклинометрия!$A$2:$A$152))</f>
        <v>1330</v>
      </c>
      <c r="AG739" s="107">
        <f>IF(V739=0,"-",FORECAST($C$8-V739,Инклинометрия!$B$2:$B$152,Инклинометрия!$A$2:$A$152))</f>
        <v>0</v>
      </c>
      <c r="AH739" s="107">
        <f>IF(W739=0,"-",FORECAST($C$8+W739,Инклинометрия!$B$2:$B$152,Инклинометрия!$A$2:$A$152))</f>
        <v>1332.6462608342592</v>
      </c>
      <c r="AI739" s="107">
        <f>IF(W739=0,"-",FORECAST($C$8,Инклинометрия!$B$2:$B$152,Инклинометрия!$A$2:$A$152))</f>
        <v>1330</v>
      </c>
      <c r="AK739" s="122">
        <f t="shared" si="225"/>
        <v>0</v>
      </c>
      <c r="AL739" s="67">
        <f>AK739*(B739-B738)</f>
        <v>0</v>
      </c>
      <c r="AM739" s="23">
        <f t="shared" si="208"/>
        <v>8.6725204696437436E-2</v>
      </c>
      <c r="AN739" s="26">
        <f>AN738+AK739*(B739-B738)/(2*PI()*$C$5*AN738*$K$13)</f>
        <v>0.15480061813468687</v>
      </c>
      <c r="AO739" s="87">
        <f t="shared" si="219"/>
        <v>145932.55112472404</v>
      </c>
      <c r="AP739" s="87">
        <f>IF(R739+U739&lt;$C$8,0,32*$L$23/$C$12^2*($K$10*R739+$K$8*U739)+32*$L$24/($C$14^2-$C$13^2)*($K$10*S739+$K$8*V739))</f>
        <v>44607.551124724028</v>
      </c>
      <c r="AQ739" s="66">
        <f>R739*$C$11*$C$9+U739*$C$11*$C$10</f>
        <v>14695380</v>
      </c>
      <c r="AR739" s="66">
        <f>S739*$C$11*$C$9+V739*$C$11*$C$10</f>
        <v>14695380</v>
      </c>
      <c r="AS739" s="87">
        <f>$C$11*(T739*$C$9+W739*$C$10)</f>
        <v>792178.05375968735</v>
      </c>
      <c r="AT739" s="45">
        <f t="shared" si="213"/>
        <v>15633490.60488441</v>
      </c>
      <c r="AU739" s="75"/>
    </row>
    <row r="740" spans="2:47" ht="15" thickBot="1" x14ac:dyDescent="0.35">
      <c r="B740" s="41">
        <f t="shared" si="220"/>
        <v>14180</v>
      </c>
      <c r="C740" s="8">
        <f t="shared" si="221"/>
        <v>141.80000000000001</v>
      </c>
      <c r="D740" s="73">
        <f t="shared" si="209"/>
        <v>189.6575</v>
      </c>
      <c r="E740" s="29">
        <f t="shared" si="226"/>
        <v>46968.097669991177</v>
      </c>
      <c r="F740" s="29">
        <f t="shared" si="222"/>
        <v>66.245553836382484</v>
      </c>
      <c r="G740" s="29">
        <f t="shared" si="223"/>
        <v>88.603428256161564</v>
      </c>
      <c r="H740" s="17">
        <f t="shared" si="224"/>
        <v>62819.830633612924</v>
      </c>
      <c r="I740" s="29">
        <f t="shared" si="214"/>
        <v>2.2250485660981263</v>
      </c>
      <c r="J740" s="29">
        <f t="shared" si="215"/>
        <v>41.694115440741633</v>
      </c>
      <c r="K740" s="32">
        <f>IF((D739+L739+M739-AL739)/($C$21+$C$22)&gt;$C$8,$C$8,(D739+L739+M739-AL739)/($C$21+$C$22))</f>
        <v>1400</v>
      </c>
      <c r="L740" s="97">
        <f t="shared" si="210"/>
        <v>0</v>
      </c>
      <c r="M740" s="96">
        <f t="shared" si="211"/>
        <v>0</v>
      </c>
      <c r="N740" s="98">
        <f t="shared" si="216"/>
        <v>1.7179213529287818</v>
      </c>
      <c r="O740" s="100">
        <f t="shared" si="212"/>
        <v>4.2266987561397071</v>
      </c>
      <c r="P740" s="104">
        <f t="shared" si="217"/>
        <v>18.880500609176615</v>
      </c>
      <c r="Q740" s="102">
        <f t="shared" si="218"/>
        <v>4.9224514715476911E-2</v>
      </c>
      <c r="R740" s="106">
        <f>IF(K740-H739&lt;0,0,K740-H739)</f>
        <v>0</v>
      </c>
      <c r="S740" s="106">
        <f>K740-V740</f>
        <v>0</v>
      </c>
      <c r="T740" s="106">
        <f>IF(R740&gt;0,$C$6-$C$8,IF($C$6-$C$8-W740&lt;0,0,$C$6-$C$8-W740))</f>
        <v>97.214462279726973</v>
      </c>
      <c r="U740" s="107">
        <f>IF(R740=0,IF(U739+(F740-AL740/$C$23)*$C$21/($C$21+$C$22)&gt;$C$8,$C$8,U739+F740*$C$21/($C$21+$C$22)),E740)</f>
        <v>1400</v>
      </c>
      <c r="V740" s="107">
        <f>IF(R740&gt;0,0,IF(V739+(F740-AL740/$C$23)*$C$21/($C$21+$C$22)&gt;$C$8,$C$8,IF(U740=$C$8,V739+(F740-AL740/$C$23)*$C$21/$C$22,V739+(F740-AL740/$C$23)*$C$21/($C$21+$C$22))))</f>
        <v>1400</v>
      </c>
      <c r="W740" s="203">
        <f>IF(R740&gt;0,0,IF(W739+AL740/$C$23&gt;$F$23,$F$23,W739+AL740/$C$23))</f>
        <v>2.7855377202730285</v>
      </c>
      <c r="X740" s="105" t="str">
        <f>IF(R740=0,"-",FORECAST($C$8,Инклинометрия!$B$2:$B$152,Инклинометрия!$A$2:$A$152))</f>
        <v>-</v>
      </c>
      <c r="Y740" s="105" t="str">
        <f>IF(R740=0,"-",FORECAST($C$8-R740,Инклинометрия!$B$2:$B$152,Инклинометрия!$A$2:$A$152))</f>
        <v>-</v>
      </c>
      <c r="Z740" s="105" t="str">
        <f>IF(R740&gt;0,FORECAST($C$8,Инклинометрия!$B$2:$B$152,Инклинометрия!$A$2:$A$152),IF(V740=$C$8,"-",FORECAST($C$8-V740,Инклинометрия!$B$2:$B$152,Инклинометрия!$A$2:$A$152)))</f>
        <v>-</v>
      </c>
      <c r="AA740" s="105" t="str">
        <f>IF(S740=0,"-",FORECAST($C$8-(S740+V740),Инклинометрия!$B$2:$B$152,Инклинометрия!$A$2:$A$152))</f>
        <v>-</v>
      </c>
      <c r="AB740" s="105">
        <f>FORECAST($C$8+T740,Инклинометрия!$B$2:$B$152,Инклинометрия!$A$2:$A$152)</f>
        <v>1422.3537391657405</v>
      </c>
      <c r="AC740" s="105">
        <f>IF(R740=0,FORECAST($C$6-T740,Инклинометрия!$B$2:$B$152,Инклинометрия!$A$2:$A$152),FORECAST($C$8,Инклинометрия!$B$2:$B$152,Инклинометрия!$A$2:$A$152))</f>
        <v>1332.6462608342592</v>
      </c>
      <c r="AD740" s="107">
        <f>IF(R740=0,FORECAST($C$8,Инклинометрия!$B$2:$B$152,Инклинометрия!$A$2:$A$152),Y740)</f>
        <v>1330</v>
      </c>
      <c r="AE740" s="107">
        <f>FORECAST($C$8-(R740+U740),Инклинометрия!$B$2:$B$152,Инклинометрия!$A$2:$A$152)</f>
        <v>0</v>
      </c>
      <c r="AF740" s="107">
        <f>IF(V740=0,"-",FORECAST($C$8,Инклинометрия!$B$2:$B$152,Инклинометрия!$A$2:$A$152))</f>
        <v>1330</v>
      </c>
      <c r="AG740" s="107">
        <f>IF(V740=0,"-",FORECAST($C$8-V740,Инклинометрия!$B$2:$B$152,Инклинометрия!$A$2:$A$152))</f>
        <v>0</v>
      </c>
      <c r="AH740" s="107">
        <f>IF(W740=0,"-",FORECAST($C$8+W740,Инклинометрия!$B$2:$B$152,Инклинометрия!$A$2:$A$152))</f>
        <v>1332.6462608342592</v>
      </c>
      <c r="AI740" s="107">
        <f>IF(W740=0,"-",FORECAST($C$8,Инклинометрия!$B$2:$B$152,Инклинометрия!$A$2:$A$152))</f>
        <v>1330</v>
      </c>
      <c r="AK740" s="122">
        <f t="shared" si="225"/>
        <v>0</v>
      </c>
      <c r="AL740" s="67">
        <f>AK740*(B740-B739)</f>
        <v>0</v>
      </c>
      <c r="AM740" s="23">
        <f t="shared" si="208"/>
        <v>8.6725204696437436E-2</v>
      </c>
      <c r="AN740" s="26">
        <f>AN739+AK740*(B740-B739)/(2*PI()*$C$5*AN739*$K$13)</f>
        <v>0.15480061813468687</v>
      </c>
      <c r="AO740" s="87">
        <f t="shared" si="219"/>
        <v>145932.55112472404</v>
      </c>
      <c r="AP740" s="87">
        <f>IF(R740+U740&lt;$C$8,0,32*$L$23/$C$12^2*($K$10*R740+$K$8*U740)+32*$L$24/($C$14^2-$C$13^2)*($K$10*S740+$K$8*V740))</f>
        <v>44607.551124724028</v>
      </c>
      <c r="AQ740" s="66">
        <f>R740*$C$11*$C$9+U740*$C$11*$C$10</f>
        <v>14695380</v>
      </c>
      <c r="AR740" s="66">
        <f>S740*$C$11*$C$9+V740*$C$11*$C$10</f>
        <v>14695380</v>
      </c>
      <c r="AS740" s="87">
        <f>$C$11*(T740*$C$9+W740*$C$10)</f>
        <v>792178.05375968735</v>
      </c>
      <c r="AT740" s="45">
        <f t="shared" si="213"/>
        <v>15633490.60488441</v>
      </c>
      <c r="AU740" s="75"/>
    </row>
    <row r="741" spans="2:47" ht="15" thickBot="1" x14ac:dyDescent="0.35">
      <c r="B741" s="41">
        <f t="shared" si="220"/>
        <v>14200</v>
      </c>
      <c r="C741" s="8">
        <f t="shared" si="221"/>
        <v>142</v>
      </c>
      <c r="D741" s="73">
        <f t="shared" si="209"/>
        <v>189.92500000000001</v>
      </c>
      <c r="E741" s="29">
        <f t="shared" si="226"/>
        <v>47034.343223827556</v>
      </c>
      <c r="F741" s="29">
        <f t="shared" si="222"/>
        <v>66.245553836373062</v>
      </c>
      <c r="G741" s="29">
        <f t="shared" si="223"/>
        <v>88.603428256148959</v>
      </c>
      <c r="H741" s="17">
        <f t="shared" si="224"/>
        <v>62908.434061869077</v>
      </c>
      <c r="I741" s="29">
        <f t="shared" si="214"/>
        <v>2.2250485660981263</v>
      </c>
      <c r="J741" s="29">
        <f t="shared" si="215"/>
        <v>41.69411544073867</v>
      </c>
      <c r="K741" s="32">
        <f>IF((D740+L740+M740-AL740)/($C$21+$C$22)&gt;$C$8,$C$8,(D740+L740+M740-AL740)/($C$21+$C$22))</f>
        <v>1400</v>
      </c>
      <c r="L741" s="97">
        <f t="shared" si="210"/>
        <v>0</v>
      </c>
      <c r="M741" s="96">
        <f t="shared" si="211"/>
        <v>0</v>
      </c>
      <c r="N741" s="98">
        <f t="shared" si="216"/>
        <v>1.7179213529287818</v>
      </c>
      <c r="O741" s="100">
        <f t="shared" si="212"/>
        <v>4.2266987561397071</v>
      </c>
      <c r="P741" s="104">
        <f t="shared" si="217"/>
        <v>18.880500609176615</v>
      </c>
      <c r="Q741" s="102">
        <f t="shared" si="218"/>
        <v>4.9224514715476911E-2</v>
      </c>
      <c r="R741" s="106">
        <f>IF(K741-H740&lt;0,0,K741-H740)</f>
        <v>0</v>
      </c>
      <c r="S741" s="106">
        <f>K741-V741</f>
        <v>0</v>
      </c>
      <c r="T741" s="106">
        <f>IF(R741&gt;0,$C$6-$C$8,IF($C$6-$C$8-W741&lt;0,0,$C$6-$C$8-W741))</f>
        <v>97.214462279726973</v>
      </c>
      <c r="U741" s="107">
        <f>IF(R741=0,IF(U740+(F741-AL741/$C$23)*$C$21/($C$21+$C$22)&gt;$C$8,$C$8,U740+F741*$C$21/($C$21+$C$22)),E741)</f>
        <v>1400</v>
      </c>
      <c r="V741" s="107">
        <f>IF(R741&gt;0,0,IF(V740+(F741-AL741/$C$23)*$C$21/($C$21+$C$22)&gt;$C$8,$C$8,IF(U741=$C$8,V740+(F741-AL741/$C$23)*$C$21/$C$22,V740+(F741-AL741/$C$23)*$C$21/($C$21+$C$22))))</f>
        <v>1400</v>
      </c>
      <c r="W741" s="203">
        <f>IF(R741&gt;0,0,IF(W740+AL741/$C$23&gt;$F$23,$F$23,W740+AL741/$C$23))</f>
        <v>2.7855377202730285</v>
      </c>
      <c r="X741" s="105" t="str">
        <f>IF(R741=0,"-",FORECAST($C$8,Инклинометрия!$B$2:$B$152,Инклинометрия!$A$2:$A$152))</f>
        <v>-</v>
      </c>
      <c r="Y741" s="105" t="str">
        <f>IF(R741=0,"-",FORECAST($C$8-R741,Инклинометрия!$B$2:$B$152,Инклинометрия!$A$2:$A$152))</f>
        <v>-</v>
      </c>
      <c r="Z741" s="105" t="str">
        <f>IF(R741&gt;0,FORECAST($C$8,Инклинометрия!$B$2:$B$152,Инклинометрия!$A$2:$A$152),IF(V741=$C$8,"-",FORECAST($C$8-V741,Инклинометрия!$B$2:$B$152,Инклинометрия!$A$2:$A$152)))</f>
        <v>-</v>
      </c>
      <c r="AA741" s="105" t="str">
        <f>IF(S741=0,"-",FORECAST($C$8-(S741+V741),Инклинометрия!$B$2:$B$152,Инклинометрия!$A$2:$A$152))</f>
        <v>-</v>
      </c>
      <c r="AB741" s="105">
        <f>FORECAST($C$8+T741,Инклинометрия!$B$2:$B$152,Инклинометрия!$A$2:$A$152)</f>
        <v>1422.3537391657405</v>
      </c>
      <c r="AC741" s="105">
        <f>IF(R741=0,FORECAST($C$6-T741,Инклинометрия!$B$2:$B$152,Инклинометрия!$A$2:$A$152),FORECAST($C$8,Инклинометрия!$B$2:$B$152,Инклинометрия!$A$2:$A$152))</f>
        <v>1332.6462608342592</v>
      </c>
      <c r="AD741" s="107">
        <f>IF(R741=0,FORECAST($C$8,Инклинометрия!$B$2:$B$152,Инклинометрия!$A$2:$A$152),Y741)</f>
        <v>1330</v>
      </c>
      <c r="AE741" s="107">
        <f>FORECAST($C$8-(R741+U741),Инклинометрия!$B$2:$B$152,Инклинометрия!$A$2:$A$152)</f>
        <v>0</v>
      </c>
      <c r="AF741" s="107">
        <f>IF(V741=0,"-",FORECAST($C$8,Инклинометрия!$B$2:$B$152,Инклинометрия!$A$2:$A$152))</f>
        <v>1330</v>
      </c>
      <c r="AG741" s="107">
        <f>IF(V741=0,"-",FORECAST($C$8-V741,Инклинометрия!$B$2:$B$152,Инклинометрия!$A$2:$A$152))</f>
        <v>0</v>
      </c>
      <c r="AH741" s="107">
        <f>IF(W741=0,"-",FORECAST($C$8+W741,Инклинометрия!$B$2:$B$152,Инклинометрия!$A$2:$A$152))</f>
        <v>1332.6462608342592</v>
      </c>
      <c r="AI741" s="107">
        <f>IF(W741=0,"-",FORECAST($C$8,Инклинометрия!$B$2:$B$152,Инклинометрия!$A$2:$A$152))</f>
        <v>1330</v>
      </c>
      <c r="AK741" s="122">
        <f t="shared" si="225"/>
        <v>0</v>
      </c>
      <c r="AL741" s="67">
        <f>AK741*(B741-B740)</f>
        <v>0</v>
      </c>
      <c r="AM741" s="23">
        <f t="shared" si="208"/>
        <v>8.6725204696437436E-2</v>
      </c>
      <c r="AN741" s="26">
        <f>AN740+AK741*(B741-B740)/(2*PI()*$C$5*AN740*$K$13)</f>
        <v>0.15480061813468687</v>
      </c>
      <c r="AO741" s="87">
        <f t="shared" si="219"/>
        <v>145932.55112472404</v>
      </c>
      <c r="AP741" s="87">
        <f>IF(R741+U741&lt;$C$8,0,32*$L$23/$C$12^2*($K$10*R741+$K$8*U741)+32*$L$24/($C$14^2-$C$13^2)*($K$10*S741+$K$8*V741))</f>
        <v>44607.551124724028</v>
      </c>
      <c r="AQ741" s="66">
        <f>R741*$C$11*$C$9+U741*$C$11*$C$10</f>
        <v>14695380</v>
      </c>
      <c r="AR741" s="66">
        <f>S741*$C$11*$C$9+V741*$C$11*$C$10</f>
        <v>14695380</v>
      </c>
      <c r="AS741" s="87">
        <f>$C$11*(T741*$C$9+W741*$C$10)</f>
        <v>792178.05375968735</v>
      </c>
      <c r="AT741" s="45">
        <f t="shared" si="213"/>
        <v>15633490.60488441</v>
      </c>
      <c r="AU741" s="75"/>
    </row>
    <row r="742" spans="2:47" ht="15" thickBot="1" x14ac:dyDescent="0.35">
      <c r="B742" s="41">
        <f t="shared" si="220"/>
        <v>14220</v>
      </c>
      <c r="C742" s="8">
        <f t="shared" si="221"/>
        <v>142.20000000000002</v>
      </c>
      <c r="D742" s="73">
        <f t="shared" si="209"/>
        <v>190.19250000000002</v>
      </c>
      <c r="E742" s="29">
        <f t="shared" si="226"/>
        <v>47100.588777663936</v>
      </c>
      <c r="F742" s="29">
        <f t="shared" si="222"/>
        <v>66.245553836382484</v>
      </c>
      <c r="G742" s="29">
        <f t="shared" si="223"/>
        <v>88.603428256161564</v>
      </c>
      <c r="H742" s="17">
        <f t="shared" si="224"/>
        <v>62997.037490125236</v>
      </c>
      <c r="I742" s="29">
        <f t="shared" si="214"/>
        <v>2.2250485660981263</v>
      </c>
      <c r="J742" s="29">
        <f t="shared" si="215"/>
        <v>41.694115440741633</v>
      </c>
      <c r="K742" s="32">
        <f>IF((D741+L741+M741-AL741)/($C$21+$C$22)&gt;$C$8,$C$8,(D741+L741+M741-AL741)/($C$21+$C$22))</f>
        <v>1400</v>
      </c>
      <c r="L742" s="97">
        <f t="shared" si="210"/>
        <v>0</v>
      </c>
      <c r="M742" s="96">
        <f t="shared" si="211"/>
        <v>0</v>
      </c>
      <c r="N742" s="98">
        <f t="shared" si="216"/>
        <v>1.7179213529287818</v>
      </c>
      <c r="O742" s="100">
        <f t="shared" si="212"/>
        <v>4.2266987561397071</v>
      </c>
      <c r="P742" s="104">
        <f t="shared" si="217"/>
        <v>18.880500609176615</v>
      </c>
      <c r="Q742" s="102">
        <f t="shared" si="218"/>
        <v>4.9224514715476911E-2</v>
      </c>
      <c r="R742" s="106">
        <f>IF(K742-H741&lt;0,0,K742-H741)</f>
        <v>0</v>
      </c>
      <c r="S742" s="106">
        <f>K742-V742</f>
        <v>0</v>
      </c>
      <c r="T742" s="106">
        <f>IF(R742&gt;0,$C$6-$C$8,IF($C$6-$C$8-W742&lt;0,0,$C$6-$C$8-W742))</f>
        <v>97.214462279726973</v>
      </c>
      <c r="U742" s="107">
        <f>IF(R742=0,IF(U741+(F742-AL742/$C$23)*$C$21/($C$21+$C$22)&gt;$C$8,$C$8,U741+F742*$C$21/($C$21+$C$22)),E742)</f>
        <v>1400</v>
      </c>
      <c r="V742" s="107">
        <f>IF(R742&gt;0,0,IF(V741+(F742-AL742/$C$23)*$C$21/($C$21+$C$22)&gt;$C$8,$C$8,IF(U742=$C$8,V741+(F742-AL742/$C$23)*$C$21/$C$22,V741+(F742-AL742/$C$23)*$C$21/($C$21+$C$22))))</f>
        <v>1400</v>
      </c>
      <c r="W742" s="203">
        <f>IF(R742&gt;0,0,IF(W741+AL742/$C$23&gt;$F$23,$F$23,W741+AL742/$C$23))</f>
        <v>2.7855377202730285</v>
      </c>
      <c r="X742" s="105" t="str">
        <f>IF(R742=0,"-",FORECAST($C$8,Инклинометрия!$B$2:$B$152,Инклинометрия!$A$2:$A$152))</f>
        <v>-</v>
      </c>
      <c r="Y742" s="105" t="str">
        <f>IF(R742=0,"-",FORECAST($C$8-R742,Инклинометрия!$B$2:$B$152,Инклинометрия!$A$2:$A$152))</f>
        <v>-</v>
      </c>
      <c r="Z742" s="105" t="str">
        <f>IF(R742&gt;0,FORECAST($C$8,Инклинометрия!$B$2:$B$152,Инклинометрия!$A$2:$A$152),IF(V742=$C$8,"-",FORECAST($C$8-V742,Инклинометрия!$B$2:$B$152,Инклинометрия!$A$2:$A$152)))</f>
        <v>-</v>
      </c>
      <c r="AA742" s="105" t="str">
        <f>IF(S742=0,"-",FORECAST($C$8-(S742+V742),Инклинометрия!$B$2:$B$152,Инклинометрия!$A$2:$A$152))</f>
        <v>-</v>
      </c>
      <c r="AB742" s="105">
        <f>FORECAST($C$8+T742,Инклинометрия!$B$2:$B$152,Инклинометрия!$A$2:$A$152)</f>
        <v>1422.3537391657405</v>
      </c>
      <c r="AC742" s="105">
        <f>IF(R742=0,FORECAST($C$6-T742,Инклинометрия!$B$2:$B$152,Инклинометрия!$A$2:$A$152),FORECAST($C$8,Инклинометрия!$B$2:$B$152,Инклинометрия!$A$2:$A$152))</f>
        <v>1332.6462608342592</v>
      </c>
      <c r="AD742" s="107">
        <f>IF(R742=0,FORECAST($C$8,Инклинометрия!$B$2:$B$152,Инклинометрия!$A$2:$A$152),Y742)</f>
        <v>1330</v>
      </c>
      <c r="AE742" s="107">
        <f>FORECAST($C$8-(R742+U742),Инклинометрия!$B$2:$B$152,Инклинометрия!$A$2:$A$152)</f>
        <v>0</v>
      </c>
      <c r="AF742" s="107">
        <f>IF(V742=0,"-",FORECAST($C$8,Инклинометрия!$B$2:$B$152,Инклинометрия!$A$2:$A$152))</f>
        <v>1330</v>
      </c>
      <c r="AG742" s="107">
        <f>IF(V742=0,"-",FORECAST($C$8-V742,Инклинометрия!$B$2:$B$152,Инклинометрия!$A$2:$A$152))</f>
        <v>0</v>
      </c>
      <c r="AH742" s="107">
        <f>IF(W742=0,"-",FORECAST($C$8+W742,Инклинометрия!$B$2:$B$152,Инклинометрия!$A$2:$A$152))</f>
        <v>1332.6462608342592</v>
      </c>
      <c r="AI742" s="107">
        <f>IF(W742=0,"-",FORECAST($C$8,Инклинометрия!$B$2:$B$152,Инклинометрия!$A$2:$A$152))</f>
        <v>1330</v>
      </c>
      <c r="AK742" s="122">
        <f t="shared" si="225"/>
        <v>0</v>
      </c>
      <c r="AL742" s="67">
        <f>AK742*(B742-B741)</f>
        <v>0</v>
      </c>
      <c r="AM742" s="23">
        <f t="shared" si="208"/>
        <v>8.6725204696437436E-2</v>
      </c>
      <c r="AN742" s="26">
        <f>AN741+AK742*(B742-B741)/(2*PI()*$C$5*AN741*$K$13)</f>
        <v>0.15480061813468687</v>
      </c>
      <c r="AO742" s="87">
        <f t="shared" si="219"/>
        <v>145932.55112472404</v>
      </c>
      <c r="AP742" s="87">
        <f>IF(R742+U742&lt;$C$8,0,32*$L$23/$C$12^2*($K$10*R742+$K$8*U742)+32*$L$24/($C$14^2-$C$13^2)*($K$10*S742+$K$8*V742))</f>
        <v>44607.551124724028</v>
      </c>
      <c r="AQ742" s="66">
        <f>R742*$C$11*$C$9+U742*$C$11*$C$10</f>
        <v>14695380</v>
      </c>
      <c r="AR742" s="66">
        <f>S742*$C$11*$C$9+V742*$C$11*$C$10</f>
        <v>14695380</v>
      </c>
      <c r="AS742" s="87">
        <f>$C$11*(T742*$C$9+W742*$C$10)</f>
        <v>792178.05375968735</v>
      </c>
      <c r="AT742" s="45">
        <f t="shared" si="213"/>
        <v>15633490.60488441</v>
      </c>
      <c r="AU742" s="75"/>
    </row>
    <row r="743" spans="2:47" ht="15" thickBot="1" x14ac:dyDescent="0.35">
      <c r="B743" s="41">
        <f t="shared" si="220"/>
        <v>14240</v>
      </c>
      <c r="C743" s="8">
        <f t="shared" si="221"/>
        <v>142.4</v>
      </c>
      <c r="D743" s="73">
        <f t="shared" si="209"/>
        <v>190.46</v>
      </c>
      <c r="E743" s="29">
        <f t="shared" si="226"/>
        <v>47166.834331500308</v>
      </c>
      <c r="F743" s="29">
        <f t="shared" si="222"/>
        <v>66.245553836373062</v>
      </c>
      <c r="G743" s="29">
        <f t="shared" si="223"/>
        <v>88.603428256148959</v>
      </c>
      <c r="H743" s="17">
        <f t="shared" si="224"/>
        <v>63085.640918381388</v>
      </c>
      <c r="I743" s="29">
        <f t="shared" si="214"/>
        <v>2.2250485660981263</v>
      </c>
      <c r="J743" s="29">
        <f t="shared" si="215"/>
        <v>41.69411544073867</v>
      </c>
      <c r="K743" s="32">
        <f>IF((D742+L742+M742-AL742)/($C$21+$C$22)&gt;$C$8,$C$8,(D742+L742+M742-AL742)/($C$21+$C$22))</f>
        <v>1400</v>
      </c>
      <c r="L743" s="97">
        <f t="shared" si="210"/>
        <v>0</v>
      </c>
      <c r="M743" s="96">
        <f t="shared" si="211"/>
        <v>0</v>
      </c>
      <c r="N743" s="98">
        <f t="shared" si="216"/>
        <v>1.7179213529287818</v>
      </c>
      <c r="O743" s="100">
        <f t="shared" si="212"/>
        <v>4.2266987561397071</v>
      </c>
      <c r="P743" s="104">
        <f t="shared" si="217"/>
        <v>18.880500609176615</v>
      </c>
      <c r="Q743" s="102">
        <f t="shared" si="218"/>
        <v>4.9224514715476911E-2</v>
      </c>
      <c r="R743" s="106">
        <f>IF(K743-H742&lt;0,0,K743-H742)</f>
        <v>0</v>
      </c>
      <c r="S743" s="106">
        <f>K743-V743</f>
        <v>0</v>
      </c>
      <c r="T743" s="106">
        <f>IF(R743&gt;0,$C$6-$C$8,IF($C$6-$C$8-W743&lt;0,0,$C$6-$C$8-W743))</f>
        <v>97.214462279726973</v>
      </c>
      <c r="U743" s="107">
        <f>IF(R743=0,IF(U742+(F743-AL743/$C$23)*$C$21/($C$21+$C$22)&gt;$C$8,$C$8,U742+F743*$C$21/($C$21+$C$22)),E743)</f>
        <v>1400</v>
      </c>
      <c r="V743" s="107">
        <f>IF(R743&gt;0,0,IF(V742+(F743-AL743/$C$23)*$C$21/($C$21+$C$22)&gt;$C$8,$C$8,IF(U743=$C$8,V742+(F743-AL743/$C$23)*$C$21/$C$22,V742+(F743-AL743/$C$23)*$C$21/($C$21+$C$22))))</f>
        <v>1400</v>
      </c>
      <c r="W743" s="203">
        <f>IF(R743&gt;0,0,IF(W742+AL743/$C$23&gt;$F$23,$F$23,W742+AL743/$C$23))</f>
        <v>2.7855377202730285</v>
      </c>
      <c r="X743" s="105" t="str">
        <f>IF(R743=0,"-",FORECAST($C$8,Инклинометрия!$B$2:$B$152,Инклинометрия!$A$2:$A$152))</f>
        <v>-</v>
      </c>
      <c r="Y743" s="105" t="str">
        <f>IF(R743=0,"-",FORECAST($C$8-R743,Инклинометрия!$B$2:$B$152,Инклинометрия!$A$2:$A$152))</f>
        <v>-</v>
      </c>
      <c r="Z743" s="105" t="str">
        <f>IF(R743&gt;0,FORECAST($C$8,Инклинометрия!$B$2:$B$152,Инклинометрия!$A$2:$A$152),IF(V743=$C$8,"-",FORECAST($C$8-V743,Инклинометрия!$B$2:$B$152,Инклинометрия!$A$2:$A$152)))</f>
        <v>-</v>
      </c>
      <c r="AA743" s="105" t="str">
        <f>IF(S743=0,"-",FORECAST($C$8-(S743+V743),Инклинометрия!$B$2:$B$152,Инклинометрия!$A$2:$A$152))</f>
        <v>-</v>
      </c>
      <c r="AB743" s="105">
        <f>FORECAST($C$8+T743,Инклинометрия!$B$2:$B$152,Инклинометрия!$A$2:$A$152)</f>
        <v>1422.3537391657405</v>
      </c>
      <c r="AC743" s="105">
        <f>IF(R743=0,FORECAST($C$6-T743,Инклинометрия!$B$2:$B$152,Инклинометрия!$A$2:$A$152),FORECAST($C$8,Инклинометрия!$B$2:$B$152,Инклинометрия!$A$2:$A$152))</f>
        <v>1332.6462608342592</v>
      </c>
      <c r="AD743" s="107">
        <f>IF(R743=0,FORECAST($C$8,Инклинометрия!$B$2:$B$152,Инклинометрия!$A$2:$A$152),Y743)</f>
        <v>1330</v>
      </c>
      <c r="AE743" s="107">
        <f>FORECAST($C$8-(R743+U743),Инклинометрия!$B$2:$B$152,Инклинометрия!$A$2:$A$152)</f>
        <v>0</v>
      </c>
      <c r="AF743" s="107">
        <f>IF(V743=0,"-",FORECAST($C$8,Инклинометрия!$B$2:$B$152,Инклинометрия!$A$2:$A$152))</f>
        <v>1330</v>
      </c>
      <c r="AG743" s="107">
        <f>IF(V743=0,"-",FORECAST($C$8-V743,Инклинометрия!$B$2:$B$152,Инклинометрия!$A$2:$A$152))</f>
        <v>0</v>
      </c>
      <c r="AH743" s="107">
        <f>IF(W743=0,"-",FORECAST($C$8+W743,Инклинометрия!$B$2:$B$152,Инклинометрия!$A$2:$A$152))</f>
        <v>1332.6462608342592</v>
      </c>
      <c r="AI743" s="107">
        <f>IF(W743=0,"-",FORECAST($C$8,Инклинометрия!$B$2:$B$152,Инклинометрия!$A$2:$A$152))</f>
        <v>1330</v>
      </c>
      <c r="AK743" s="122">
        <f t="shared" si="225"/>
        <v>0</v>
      </c>
      <c r="AL743" s="67">
        <f>AK743*(B743-B742)</f>
        <v>0</v>
      </c>
      <c r="AM743" s="23">
        <f t="shared" si="208"/>
        <v>8.6725204696437436E-2</v>
      </c>
      <c r="AN743" s="26">
        <f>AN742+AK743*(B743-B742)/(2*PI()*$C$5*AN742*$K$13)</f>
        <v>0.15480061813468687</v>
      </c>
      <c r="AO743" s="87">
        <f t="shared" si="219"/>
        <v>145932.55112472404</v>
      </c>
      <c r="AP743" s="87">
        <f>IF(R743+U743&lt;$C$8,0,32*$L$23/$C$12^2*($K$10*R743+$K$8*U743)+32*$L$24/($C$14^2-$C$13^2)*($K$10*S743+$K$8*V743))</f>
        <v>44607.551124724028</v>
      </c>
      <c r="AQ743" s="66">
        <f>R743*$C$11*$C$9+U743*$C$11*$C$10</f>
        <v>14695380</v>
      </c>
      <c r="AR743" s="66">
        <f>S743*$C$11*$C$9+V743*$C$11*$C$10</f>
        <v>14695380</v>
      </c>
      <c r="AS743" s="87">
        <f>$C$11*(T743*$C$9+W743*$C$10)</f>
        <v>792178.05375968735</v>
      </c>
      <c r="AT743" s="45">
        <f t="shared" si="213"/>
        <v>15633490.60488441</v>
      </c>
      <c r="AU743" s="75"/>
    </row>
    <row r="744" spans="2:47" ht="15" thickBot="1" x14ac:dyDescent="0.35">
      <c r="B744" s="41">
        <f t="shared" si="220"/>
        <v>14260</v>
      </c>
      <c r="C744" s="8">
        <f t="shared" si="221"/>
        <v>142.6</v>
      </c>
      <c r="D744" s="73">
        <f t="shared" si="209"/>
        <v>190.72749999999999</v>
      </c>
      <c r="E744" s="29">
        <f t="shared" si="226"/>
        <v>47233.07988533668</v>
      </c>
      <c r="F744" s="29">
        <f t="shared" si="222"/>
        <v>66.245553836373062</v>
      </c>
      <c r="G744" s="29">
        <f t="shared" si="223"/>
        <v>88.603428256148959</v>
      </c>
      <c r="H744" s="17">
        <f t="shared" si="224"/>
        <v>63174.244346637541</v>
      </c>
      <c r="I744" s="29">
        <f t="shared" si="214"/>
        <v>2.2250485660981263</v>
      </c>
      <c r="J744" s="29">
        <f t="shared" si="215"/>
        <v>41.69411544073867</v>
      </c>
      <c r="K744" s="32">
        <f>IF((D743+L743+M743-AL743)/($C$21+$C$22)&gt;$C$8,$C$8,(D743+L743+M743-AL743)/($C$21+$C$22))</f>
        <v>1400</v>
      </c>
      <c r="L744" s="97">
        <f t="shared" si="210"/>
        <v>0</v>
      </c>
      <c r="M744" s="96">
        <f t="shared" si="211"/>
        <v>0</v>
      </c>
      <c r="N744" s="98">
        <f t="shared" si="216"/>
        <v>1.7179213529287818</v>
      </c>
      <c r="O744" s="100">
        <f t="shared" si="212"/>
        <v>4.2266987561397071</v>
      </c>
      <c r="P744" s="104">
        <f t="shared" si="217"/>
        <v>18.880500609176615</v>
      </c>
      <c r="Q744" s="102">
        <f t="shared" si="218"/>
        <v>4.9224514715476911E-2</v>
      </c>
      <c r="R744" s="106">
        <f>IF(K744-H743&lt;0,0,K744-H743)</f>
        <v>0</v>
      </c>
      <c r="S744" s="106">
        <f>K744-V744</f>
        <v>0</v>
      </c>
      <c r="T744" s="106">
        <f>IF(R744&gt;0,$C$6-$C$8,IF($C$6-$C$8-W744&lt;0,0,$C$6-$C$8-W744))</f>
        <v>97.214462279726973</v>
      </c>
      <c r="U744" s="107">
        <f>IF(R744=0,IF(U743+(F744-AL744/$C$23)*$C$21/($C$21+$C$22)&gt;$C$8,$C$8,U743+F744*$C$21/($C$21+$C$22)),E744)</f>
        <v>1400</v>
      </c>
      <c r="V744" s="107">
        <f>IF(R744&gt;0,0,IF(V743+(F744-AL744/$C$23)*$C$21/($C$21+$C$22)&gt;$C$8,$C$8,IF(U744=$C$8,V743+(F744-AL744/$C$23)*$C$21/$C$22,V743+(F744-AL744/$C$23)*$C$21/($C$21+$C$22))))</f>
        <v>1400</v>
      </c>
      <c r="W744" s="203">
        <f>IF(R744&gt;0,0,IF(W743+AL744/$C$23&gt;$F$23,$F$23,W743+AL744/$C$23))</f>
        <v>2.7855377202730285</v>
      </c>
      <c r="X744" s="105" t="str">
        <f>IF(R744=0,"-",FORECAST($C$8,Инклинометрия!$B$2:$B$152,Инклинометрия!$A$2:$A$152))</f>
        <v>-</v>
      </c>
      <c r="Y744" s="105" t="str">
        <f>IF(R744=0,"-",FORECAST($C$8-R744,Инклинометрия!$B$2:$B$152,Инклинометрия!$A$2:$A$152))</f>
        <v>-</v>
      </c>
      <c r="Z744" s="105" t="str">
        <f>IF(R744&gt;0,FORECAST($C$8,Инклинометрия!$B$2:$B$152,Инклинометрия!$A$2:$A$152),IF(V744=$C$8,"-",FORECAST($C$8-V744,Инклинометрия!$B$2:$B$152,Инклинометрия!$A$2:$A$152)))</f>
        <v>-</v>
      </c>
      <c r="AA744" s="105" t="str">
        <f>IF(S744=0,"-",FORECAST($C$8-(S744+V744),Инклинометрия!$B$2:$B$152,Инклинометрия!$A$2:$A$152))</f>
        <v>-</v>
      </c>
      <c r="AB744" s="105">
        <f>FORECAST($C$8+T744,Инклинометрия!$B$2:$B$152,Инклинометрия!$A$2:$A$152)</f>
        <v>1422.3537391657405</v>
      </c>
      <c r="AC744" s="105">
        <f>IF(R744=0,FORECAST($C$6-T744,Инклинометрия!$B$2:$B$152,Инклинометрия!$A$2:$A$152),FORECAST($C$8,Инклинометрия!$B$2:$B$152,Инклинометрия!$A$2:$A$152))</f>
        <v>1332.6462608342592</v>
      </c>
      <c r="AD744" s="107">
        <f>IF(R744=0,FORECAST($C$8,Инклинометрия!$B$2:$B$152,Инклинометрия!$A$2:$A$152),Y744)</f>
        <v>1330</v>
      </c>
      <c r="AE744" s="107">
        <f>FORECAST($C$8-(R744+U744),Инклинометрия!$B$2:$B$152,Инклинометрия!$A$2:$A$152)</f>
        <v>0</v>
      </c>
      <c r="AF744" s="107">
        <f>IF(V744=0,"-",FORECAST($C$8,Инклинометрия!$B$2:$B$152,Инклинометрия!$A$2:$A$152))</f>
        <v>1330</v>
      </c>
      <c r="AG744" s="107">
        <f>IF(V744=0,"-",FORECAST($C$8-V744,Инклинометрия!$B$2:$B$152,Инклинометрия!$A$2:$A$152))</f>
        <v>0</v>
      </c>
      <c r="AH744" s="107">
        <f>IF(W744=0,"-",FORECAST($C$8+W744,Инклинометрия!$B$2:$B$152,Инклинометрия!$A$2:$A$152))</f>
        <v>1332.6462608342592</v>
      </c>
      <c r="AI744" s="107">
        <f>IF(W744=0,"-",FORECAST($C$8,Инклинометрия!$B$2:$B$152,Инклинометрия!$A$2:$A$152))</f>
        <v>1330</v>
      </c>
      <c r="AK744" s="122">
        <f t="shared" si="225"/>
        <v>0</v>
      </c>
      <c r="AL744" s="67">
        <f>AK744*(B744-B743)</f>
        <v>0</v>
      </c>
      <c r="AM744" s="23">
        <f t="shared" si="208"/>
        <v>8.6725204696437436E-2</v>
      </c>
      <c r="AN744" s="26">
        <f>AN743+AK744*(B744-B743)/(2*PI()*$C$5*AN743*$K$13)</f>
        <v>0.15480061813468687</v>
      </c>
      <c r="AO744" s="87">
        <f t="shared" si="219"/>
        <v>145932.55112472404</v>
      </c>
      <c r="AP744" s="87">
        <f>IF(R744+U744&lt;$C$8,0,32*$L$23/$C$12^2*($K$10*R744+$K$8*U744)+32*$L$24/($C$14^2-$C$13^2)*($K$10*S744+$K$8*V744))</f>
        <v>44607.551124724028</v>
      </c>
      <c r="AQ744" s="66">
        <f>R744*$C$11*$C$9+U744*$C$11*$C$10</f>
        <v>14695380</v>
      </c>
      <c r="AR744" s="66">
        <f>S744*$C$11*$C$9+V744*$C$11*$C$10</f>
        <v>14695380</v>
      </c>
      <c r="AS744" s="87">
        <f>$C$11*(T744*$C$9+W744*$C$10)</f>
        <v>792178.05375968735</v>
      </c>
      <c r="AT744" s="45">
        <f t="shared" si="213"/>
        <v>15633490.60488441</v>
      </c>
      <c r="AU744" s="75"/>
    </row>
    <row r="745" spans="2:47" ht="15" thickBot="1" x14ac:dyDescent="0.35">
      <c r="B745" s="41">
        <f t="shared" si="220"/>
        <v>14280</v>
      </c>
      <c r="C745" s="8">
        <f t="shared" si="221"/>
        <v>142.80000000000001</v>
      </c>
      <c r="D745" s="73">
        <f t="shared" si="209"/>
        <v>190.995</v>
      </c>
      <c r="E745" s="29">
        <f t="shared" si="226"/>
        <v>47299.325439173066</v>
      </c>
      <c r="F745" s="29">
        <f t="shared" si="222"/>
        <v>66.245553836382484</v>
      </c>
      <c r="G745" s="29">
        <f t="shared" si="223"/>
        <v>88.603428256161564</v>
      </c>
      <c r="H745" s="17">
        <f t="shared" si="224"/>
        <v>63262.8477748937</v>
      </c>
      <c r="I745" s="29">
        <f t="shared" si="214"/>
        <v>2.2250485660981263</v>
      </c>
      <c r="J745" s="29">
        <f t="shared" si="215"/>
        <v>41.694115440741633</v>
      </c>
      <c r="K745" s="32">
        <f>IF((D744+L744+M744-AL744)/($C$21+$C$22)&gt;$C$8,$C$8,(D744+L744+M744-AL744)/($C$21+$C$22))</f>
        <v>1400</v>
      </c>
      <c r="L745" s="97">
        <f t="shared" si="210"/>
        <v>0</v>
      </c>
      <c r="M745" s="96">
        <f t="shared" si="211"/>
        <v>0</v>
      </c>
      <c r="N745" s="98">
        <f t="shared" si="216"/>
        <v>1.7179213529287818</v>
      </c>
      <c r="O745" s="100">
        <f t="shared" si="212"/>
        <v>4.2266987561397071</v>
      </c>
      <c r="P745" s="104">
        <f t="shared" si="217"/>
        <v>18.880500609176615</v>
      </c>
      <c r="Q745" s="102">
        <f t="shared" si="218"/>
        <v>4.9224514715476911E-2</v>
      </c>
      <c r="R745" s="106">
        <f>IF(K745-H744&lt;0,0,K745-H744)</f>
        <v>0</v>
      </c>
      <c r="S745" s="106">
        <f>K745-V745</f>
        <v>0</v>
      </c>
      <c r="T745" s="106">
        <f>IF(R745&gt;0,$C$6-$C$8,IF($C$6-$C$8-W745&lt;0,0,$C$6-$C$8-W745))</f>
        <v>97.214462279726973</v>
      </c>
      <c r="U745" s="107">
        <f>IF(R745=0,IF(U744+(F745-AL745/$C$23)*$C$21/($C$21+$C$22)&gt;$C$8,$C$8,U744+F745*$C$21/($C$21+$C$22)),E745)</f>
        <v>1400</v>
      </c>
      <c r="V745" s="107">
        <f>IF(R745&gt;0,0,IF(V744+(F745-AL745/$C$23)*$C$21/($C$21+$C$22)&gt;$C$8,$C$8,IF(U745=$C$8,V744+(F745-AL745/$C$23)*$C$21/$C$22,V744+(F745-AL745/$C$23)*$C$21/($C$21+$C$22))))</f>
        <v>1400</v>
      </c>
      <c r="W745" s="203">
        <f>IF(R745&gt;0,0,IF(W744+AL745/$C$23&gt;$F$23,$F$23,W744+AL745/$C$23))</f>
        <v>2.7855377202730285</v>
      </c>
      <c r="X745" s="105" t="str">
        <f>IF(R745=0,"-",FORECAST($C$8,Инклинометрия!$B$2:$B$152,Инклинометрия!$A$2:$A$152))</f>
        <v>-</v>
      </c>
      <c r="Y745" s="105" t="str">
        <f>IF(R745=0,"-",FORECAST($C$8-R745,Инклинометрия!$B$2:$B$152,Инклинометрия!$A$2:$A$152))</f>
        <v>-</v>
      </c>
      <c r="Z745" s="105" t="str">
        <f>IF(R745&gt;0,FORECAST($C$8,Инклинометрия!$B$2:$B$152,Инклинометрия!$A$2:$A$152),IF(V745=$C$8,"-",FORECAST($C$8-V745,Инклинометрия!$B$2:$B$152,Инклинометрия!$A$2:$A$152)))</f>
        <v>-</v>
      </c>
      <c r="AA745" s="105" t="str">
        <f>IF(S745=0,"-",FORECAST($C$8-(S745+V745),Инклинометрия!$B$2:$B$152,Инклинометрия!$A$2:$A$152))</f>
        <v>-</v>
      </c>
      <c r="AB745" s="105">
        <f>FORECAST($C$8+T745,Инклинометрия!$B$2:$B$152,Инклинометрия!$A$2:$A$152)</f>
        <v>1422.3537391657405</v>
      </c>
      <c r="AC745" s="105">
        <f>IF(R745=0,FORECAST($C$6-T745,Инклинометрия!$B$2:$B$152,Инклинометрия!$A$2:$A$152),FORECAST($C$8,Инклинометрия!$B$2:$B$152,Инклинометрия!$A$2:$A$152))</f>
        <v>1332.6462608342592</v>
      </c>
      <c r="AD745" s="107">
        <f>IF(R745=0,FORECAST($C$8,Инклинометрия!$B$2:$B$152,Инклинометрия!$A$2:$A$152),Y745)</f>
        <v>1330</v>
      </c>
      <c r="AE745" s="107">
        <f>FORECAST($C$8-(R745+U745),Инклинометрия!$B$2:$B$152,Инклинометрия!$A$2:$A$152)</f>
        <v>0</v>
      </c>
      <c r="AF745" s="107">
        <f>IF(V745=0,"-",FORECAST($C$8,Инклинометрия!$B$2:$B$152,Инклинометрия!$A$2:$A$152))</f>
        <v>1330</v>
      </c>
      <c r="AG745" s="107">
        <f>IF(V745=0,"-",FORECAST($C$8-V745,Инклинометрия!$B$2:$B$152,Инклинометрия!$A$2:$A$152))</f>
        <v>0</v>
      </c>
      <c r="AH745" s="107">
        <f>IF(W745=0,"-",FORECAST($C$8+W745,Инклинометрия!$B$2:$B$152,Инклинометрия!$A$2:$A$152))</f>
        <v>1332.6462608342592</v>
      </c>
      <c r="AI745" s="107">
        <f>IF(W745=0,"-",FORECAST($C$8,Инклинометрия!$B$2:$B$152,Инклинометрия!$A$2:$A$152))</f>
        <v>1330</v>
      </c>
      <c r="AK745" s="122">
        <f t="shared" si="225"/>
        <v>0</v>
      </c>
      <c r="AL745" s="67">
        <f>AK745*(B745-B744)</f>
        <v>0</v>
      </c>
      <c r="AM745" s="23">
        <f t="shared" ref="AM745:AM808" si="227">AL745+AM744</f>
        <v>8.6725204696437436E-2</v>
      </c>
      <c r="AN745" s="26">
        <f>AN744+AK745*(B745-B744)/(2*PI()*$C$5*AN744*$K$13)</f>
        <v>0.15480061813468687</v>
      </c>
      <c r="AO745" s="87">
        <f t="shared" si="219"/>
        <v>145932.55112472404</v>
      </c>
      <c r="AP745" s="87">
        <f>IF(R745+U745&lt;$C$8,0,32*$L$23/$C$12^2*($K$10*R745+$K$8*U745)+32*$L$24/($C$14^2-$C$13^2)*($K$10*S745+$K$8*V745))</f>
        <v>44607.551124724028</v>
      </c>
      <c r="AQ745" s="66">
        <f>R745*$C$11*$C$9+U745*$C$11*$C$10</f>
        <v>14695380</v>
      </c>
      <c r="AR745" s="66">
        <f>S745*$C$11*$C$9+V745*$C$11*$C$10</f>
        <v>14695380</v>
      </c>
      <c r="AS745" s="87">
        <f>$C$11*(T745*$C$9+W745*$C$10)</f>
        <v>792178.05375968735</v>
      </c>
      <c r="AT745" s="45">
        <f t="shared" si="213"/>
        <v>15633490.60488441</v>
      </c>
      <c r="AU745" s="75"/>
    </row>
    <row r="746" spans="2:47" ht="15" thickBot="1" x14ac:dyDescent="0.35">
      <c r="B746" s="41">
        <f t="shared" si="220"/>
        <v>14300</v>
      </c>
      <c r="C746" s="8">
        <f t="shared" si="221"/>
        <v>143</v>
      </c>
      <c r="D746" s="73">
        <f t="shared" si="209"/>
        <v>191.26249999999999</v>
      </c>
      <c r="E746" s="29">
        <f t="shared" si="226"/>
        <v>47365.570993009438</v>
      </c>
      <c r="F746" s="29">
        <f t="shared" si="222"/>
        <v>66.245553836373062</v>
      </c>
      <c r="G746" s="29">
        <f t="shared" si="223"/>
        <v>88.603428256148959</v>
      </c>
      <c r="H746" s="17">
        <f t="shared" si="224"/>
        <v>63351.451203149853</v>
      </c>
      <c r="I746" s="29">
        <f t="shared" si="214"/>
        <v>2.2250485660981263</v>
      </c>
      <c r="J746" s="29">
        <f t="shared" si="215"/>
        <v>41.69411544073867</v>
      </c>
      <c r="K746" s="32">
        <f>IF((D745+L745+M745-AL745)/($C$21+$C$22)&gt;$C$8,$C$8,(D745+L745+M745-AL745)/($C$21+$C$22))</f>
        <v>1400</v>
      </c>
      <c r="L746" s="97">
        <f t="shared" si="210"/>
        <v>0</v>
      </c>
      <c r="M746" s="96">
        <f t="shared" si="211"/>
        <v>0</v>
      </c>
      <c r="N746" s="98">
        <f t="shared" si="216"/>
        <v>1.7179213529287818</v>
      </c>
      <c r="O746" s="100">
        <f t="shared" si="212"/>
        <v>4.2266987561397071</v>
      </c>
      <c r="P746" s="104">
        <f t="shared" si="217"/>
        <v>18.880500609176615</v>
      </c>
      <c r="Q746" s="102">
        <f t="shared" si="218"/>
        <v>4.9224514715476911E-2</v>
      </c>
      <c r="R746" s="106">
        <f>IF(K746-H745&lt;0,0,K746-H745)</f>
        <v>0</v>
      </c>
      <c r="S746" s="106">
        <f>K746-V746</f>
        <v>0</v>
      </c>
      <c r="T746" s="106">
        <f>IF(R746&gt;0,$C$6-$C$8,IF($C$6-$C$8-W746&lt;0,0,$C$6-$C$8-W746))</f>
        <v>97.214462279726973</v>
      </c>
      <c r="U746" s="107">
        <f>IF(R746=0,IF(U745+(F746-AL746/$C$23)*$C$21/($C$21+$C$22)&gt;$C$8,$C$8,U745+F746*$C$21/($C$21+$C$22)),E746)</f>
        <v>1400</v>
      </c>
      <c r="V746" s="107">
        <f>IF(R746&gt;0,0,IF(V745+(F746-AL746/$C$23)*$C$21/($C$21+$C$22)&gt;$C$8,$C$8,IF(U746=$C$8,V745+(F746-AL746/$C$23)*$C$21/$C$22,V745+(F746-AL746/$C$23)*$C$21/($C$21+$C$22))))</f>
        <v>1400</v>
      </c>
      <c r="W746" s="203">
        <f>IF(R746&gt;0,0,IF(W745+AL746/$C$23&gt;$F$23,$F$23,W745+AL746/$C$23))</f>
        <v>2.7855377202730285</v>
      </c>
      <c r="X746" s="105" t="str">
        <f>IF(R746=0,"-",FORECAST($C$8,Инклинометрия!$B$2:$B$152,Инклинометрия!$A$2:$A$152))</f>
        <v>-</v>
      </c>
      <c r="Y746" s="105" t="str">
        <f>IF(R746=0,"-",FORECAST($C$8-R746,Инклинометрия!$B$2:$B$152,Инклинометрия!$A$2:$A$152))</f>
        <v>-</v>
      </c>
      <c r="Z746" s="105" t="str">
        <f>IF(R746&gt;0,FORECAST($C$8,Инклинометрия!$B$2:$B$152,Инклинометрия!$A$2:$A$152),IF(V746=$C$8,"-",FORECAST($C$8-V746,Инклинометрия!$B$2:$B$152,Инклинометрия!$A$2:$A$152)))</f>
        <v>-</v>
      </c>
      <c r="AA746" s="105" t="str">
        <f>IF(S746=0,"-",FORECAST($C$8-(S746+V746),Инклинометрия!$B$2:$B$152,Инклинометрия!$A$2:$A$152))</f>
        <v>-</v>
      </c>
      <c r="AB746" s="105">
        <f>FORECAST($C$8+T746,Инклинометрия!$B$2:$B$152,Инклинометрия!$A$2:$A$152)</f>
        <v>1422.3537391657405</v>
      </c>
      <c r="AC746" s="105">
        <f>IF(R746=0,FORECAST($C$6-T746,Инклинометрия!$B$2:$B$152,Инклинометрия!$A$2:$A$152),FORECAST($C$8,Инклинометрия!$B$2:$B$152,Инклинометрия!$A$2:$A$152))</f>
        <v>1332.6462608342592</v>
      </c>
      <c r="AD746" s="107">
        <f>IF(R746=0,FORECAST($C$8,Инклинометрия!$B$2:$B$152,Инклинометрия!$A$2:$A$152),Y746)</f>
        <v>1330</v>
      </c>
      <c r="AE746" s="107">
        <f>FORECAST($C$8-(R746+U746),Инклинометрия!$B$2:$B$152,Инклинометрия!$A$2:$A$152)</f>
        <v>0</v>
      </c>
      <c r="AF746" s="107">
        <f>IF(V746=0,"-",FORECAST($C$8,Инклинометрия!$B$2:$B$152,Инклинометрия!$A$2:$A$152))</f>
        <v>1330</v>
      </c>
      <c r="AG746" s="107">
        <f>IF(V746=0,"-",FORECAST($C$8-V746,Инклинометрия!$B$2:$B$152,Инклинометрия!$A$2:$A$152))</f>
        <v>0</v>
      </c>
      <c r="AH746" s="107">
        <f>IF(W746=0,"-",FORECAST($C$8+W746,Инклинометрия!$B$2:$B$152,Инклинометрия!$A$2:$A$152))</f>
        <v>1332.6462608342592</v>
      </c>
      <c r="AI746" s="107">
        <f>IF(W746=0,"-",FORECAST($C$8,Инклинометрия!$B$2:$B$152,Инклинометрия!$A$2:$A$152))</f>
        <v>1330</v>
      </c>
      <c r="AK746" s="122">
        <f t="shared" si="225"/>
        <v>0</v>
      </c>
      <c r="AL746" s="67">
        <f>AK746*(B746-B745)</f>
        <v>0</v>
      </c>
      <c r="AM746" s="23">
        <f t="shared" si="227"/>
        <v>8.6725204696437436E-2</v>
      </c>
      <c r="AN746" s="26">
        <f>AN745+AK746*(B746-B745)/(2*PI()*$C$5*AN745*$K$13)</f>
        <v>0.15480061813468687</v>
      </c>
      <c r="AO746" s="87">
        <f t="shared" si="219"/>
        <v>145932.55112472404</v>
      </c>
      <c r="AP746" s="87">
        <f>IF(R746+U746&lt;$C$8,0,32*$L$23/$C$12^2*($K$10*R746+$K$8*U746)+32*$L$24/($C$14^2-$C$13^2)*($K$10*S746+$K$8*V746))</f>
        <v>44607.551124724028</v>
      </c>
      <c r="AQ746" s="66">
        <f>R746*$C$11*$C$9+U746*$C$11*$C$10</f>
        <v>14695380</v>
      </c>
      <c r="AR746" s="66">
        <f>S746*$C$11*$C$9+V746*$C$11*$C$10</f>
        <v>14695380</v>
      </c>
      <c r="AS746" s="87">
        <f>$C$11*(T746*$C$9+W746*$C$10)</f>
        <v>792178.05375968735</v>
      </c>
      <c r="AT746" s="45">
        <f t="shared" si="213"/>
        <v>15633490.60488441</v>
      </c>
      <c r="AU746" s="75"/>
    </row>
    <row r="747" spans="2:47" ht="15" thickBot="1" x14ac:dyDescent="0.35">
      <c r="B747" s="41">
        <f t="shared" si="220"/>
        <v>14320</v>
      </c>
      <c r="C747" s="8">
        <f t="shared" si="221"/>
        <v>143.20000000000002</v>
      </c>
      <c r="D747" s="73">
        <f t="shared" si="209"/>
        <v>191.53000000000003</v>
      </c>
      <c r="E747" s="29">
        <f t="shared" si="226"/>
        <v>47431.816546845817</v>
      </c>
      <c r="F747" s="29">
        <f t="shared" si="222"/>
        <v>66.245553836382484</v>
      </c>
      <c r="G747" s="29">
        <f t="shared" si="223"/>
        <v>88.603428256161564</v>
      </c>
      <c r="H747" s="17">
        <f t="shared" si="224"/>
        <v>63440.054631406012</v>
      </c>
      <c r="I747" s="29">
        <f t="shared" si="214"/>
        <v>2.2250485660981263</v>
      </c>
      <c r="J747" s="29">
        <f t="shared" si="215"/>
        <v>41.694115440741633</v>
      </c>
      <c r="K747" s="32">
        <f>IF((D746+L746+M746-AL746)/($C$21+$C$22)&gt;$C$8,$C$8,(D746+L746+M746-AL746)/($C$21+$C$22))</f>
        <v>1400</v>
      </c>
      <c r="L747" s="97">
        <f t="shared" si="210"/>
        <v>0</v>
      </c>
      <c r="M747" s="96">
        <f t="shared" si="211"/>
        <v>0</v>
      </c>
      <c r="N747" s="98">
        <f t="shared" si="216"/>
        <v>1.7179213529287818</v>
      </c>
      <c r="O747" s="100">
        <f t="shared" si="212"/>
        <v>4.2266987561397071</v>
      </c>
      <c r="P747" s="104">
        <f t="shared" si="217"/>
        <v>18.880500609176615</v>
      </c>
      <c r="Q747" s="102">
        <f t="shared" si="218"/>
        <v>4.9224514715476911E-2</v>
      </c>
      <c r="R747" s="106">
        <f>IF(K747-H746&lt;0,0,K747-H746)</f>
        <v>0</v>
      </c>
      <c r="S747" s="106">
        <f>K747-V747</f>
        <v>0</v>
      </c>
      <c r="T747" s="106">
        <f>IF(R747&gt;0,$C$6-$C$8,IF($C$6-$C$8-W747&lt;0,0,$C$6-$C$8-W747))</f>
        <v>97.214462279726973</v>
      </c>
      <c r="U747" s="107">
        <f>IF(R747=0,IF(U746+(F747-AL747/$C$23)*$C$21/($C$21+$C$22)&gt;$C$8,$C$8,U746+F747*$C$21/($C$21+$C$22)),E747)</f>
        <v>1400</v>
      </c>
      <c r="V747" s="107">
        <f>IF(R747&gt;0,0,IF(V746+(F747-AL747/$C$23)*$C$21/($C$21+$C$22)&gt;$C$8,$C$8,IF(U747=$C$8,V746+(F747-AL747/$C$23)*$C$21/$C$22,V746+(F747-AL747/$C$23)*$C$21/($C$21+$C$22))))</f>
        <v>1400</v>
      </c>
      <c r="W747" s="203">
        <f>IF(R747&gt;0,0,IF(W746+AL747/$C$23&gt;$F$23,$F$23,W746+AL747/$C$23))</f>
        <v>2.7855377202730285</v>
      </c>
      <c r="X747" s="105" t="str">
        <f>IF(R747=0,"-",FORECAST($C$8,Инклинометрия!$B$2:$B$152,Инклинометрия!$A$2:$A$152))</f>
        <v>-</v>
      </c>
      <c r="Y747" s="105" t="str">
        <f>IF(R747=0,"-",FORECAST($C$8-R747,Инклинометрия!$B$2:$B$152,Инклинометрия!$A$2:$A$152))</f>
        <v>-</v>
      </c>
      <c r="Z747" s="105" t="str">
        <f>IF(R747&gt;0,FORECAST($C$8,Инклинометрия!$B$2:$B$152,Инклинометрия!$A$2:$A$152),IF(V747=$C$8,"-",FORECAST($C$8-V747,Инклинометрия!$B$2:$B$152,Инклинометрия!$A$2:$A$152)))</f>
        <v>-</v>
      </c>
      <c r="AA747" s="105" t="str">
        <f>IF(S747=0,"-",FORECAST($C$8-(S747+V747),Инклинометрия!$B$2:$B$152,Инклинометрия!$A$2:$A$152))</f>
        <v>-</v>
      </c>
      <c r="AB747" s="105">
        <f>FORECAST($C$8+T747,Инклинометрия!$B$2:$B$152,Инклинометрия!$A$2:$A$152)</f>
        <v>1422.3537391657405</v>
      </c>
      <c r="AC747" s="105">
        <f>IF(R747=0,FORECAST($C$6-T747,Инклинометрия!$B$2:$B$152,Инклинометрия!$A$2:$A$152),FORECAST($C$8,Инклинометрия!$B$2:$B$152,Инклинометрия!$A$2:$A$152))</f>
        <v>1332.6462608342592</v>
      </c>
      <c r="AD747" s="107">
        <f>IF(R747=0,FORECAST($C$8,Инклинометрия!$B$2:$B$152,Инклинометрия!$A$2:$A$152),Y747)</f>
        <v>1330</v>
      </c>
      <c r="AE747" s="107">
        <f>FORECAST($C$8-(R747+U747),Инклинометрия!$B$2:$B$152,Инклинометрия!$A$2:$A$152)</f>
        <v>0</v>
      </c>
      <c r="AF747" s="107">
        <f>IF(V747=0,"-",FORECAST($C$8,Инклинометрия!$B$2:$B$152,Инклинометрия!$A$2:$A$152))</f>
        <v>1330</v>
      </c>
      <c r="AG747" s="107">
        <f>IF(V747=0,"-",FORECAST($C$8-V747,Инклинометрия!$B$2:$B$152,Инклинометрия!$A$2:$A$152))</f>
        <v>0</v>
      </c>
      <c r="AH747" s="107">
        <f>IF(W747=0,"-",FORECAST($C$8+W747,Инклинометрия!$B$2:$B$152,Инклинометрия!$A$2:$A$152))</f>
        <v>1332.6462608342592</v>
      </c>
      <c r="AI747" s="107">
        <f>IF(W747=0,"-",FORECAST($C$8,Инклинометрия!$B$2:$B$152,Инклинометрия!$A$2:$A$152))</f>
        <v>1330</v>
      </c>
      <c r="AK747" s="122">
        <f t="shared" si="225"/>
        <v>0</v>
      </c>
      <c r="AL747" s="67">
        <f>AK747*(B747-B746)</f>
        <v>0</v>
      </c>
      <c r="AM747" s="23">
        <f t="shared" si="227"/>
        <v>8.6725204696437436E-2</v>
      </c>
      <c r="AN747" s="26">
        <f>AN746+AK747*(B747-B746)/(2*PI()*$C$5*AN746*$K$13)</f>
        <v>0.15480061813468687</v>
      </c>
      <c r="AO747" s="87">
        <f t="shared" si="219"/>
        <v>145932.55112472404</v>
      </c>
      <c r="AP747" s="87">
        <f>IF(R747+U747&lt;$C$8,0,32*$L$23/$C$12^2*($K$10*R747+$K$8*U747)+32*$L$24/($C$14^2-$C$13^2)*($K$10*S747+$K$8*V747))</f>
        <v>44607.551124724028</v>
      </c>
      <c r="AQ747" s="66">
        <f>R747*$C$11*$C$9+U747*$C$11*$C$10</f>
        <v>14695380</v>
      </c>
      <c r="AR747" s="66">
        <f>S747*$C$11*$C$9+V747*$C$11*$C$10</f>
        <v>14695380</v>
      </c>
      <c r="AS747" s="87">
        <f>$C$11*(T747*$C$9+W747*$C$10)</f>
        <v>792178.05375968735</v>
      </c>
      <c r="AT747" s="45">
        <f t="shared" si="213"/>
        <v>15633490.60488441</v>
      </c>
      <c r="AU747" s="75"/>
    </row>
    <row r="748" spans="2:47" ht="15" thickBot="1" x14ac:dyDescent="0.35">
      <c r="B748" s="41">
        <f t="shared" si="220"/>
        <v>14340</v>
      </c>
      <c r="C748" s="8">
        <f t="shared" si="221"/>
        <v>143.4</v>
      </c>
      <c r="D748" s="73">
        <f t="shared" si="209"/>
        <v>191.79750000000001</v>
      </c>
      <c r="E748" s="29">
        <f t="shared" si="226"/>
        <v>47498.062100682189</v>
      </c>
      <c r="F748" s="29">
        <f t="shared" si="222"/>
        <v>66.245553836373062</v>
      </c>
      <c r="G748" s="29">
        <f t="shared" si="223"/>
        <v>88.603428256148959</v>
      </c>
      <c r="H748" s="17">
        <f t="shared" si="224"/>
        <v>63528.658059662164</v>
      </c>
      <c r="I748" s="29">
        <f t="shared" si="214"/>
        <v>2.2250485660981263</v>
      </c>
      <c r="J748" s="29">
        <f t="shared" si="215"/>
        <v>41.69411544073867</v>
      </c>
      <c r="K748" s="32">
        <f>IF((D747+L747+M747-AL747)/($C$21+$C$22)&gt;$C$8,$C$8,(D747+L747+M747-AL747)/($C$21+$C$22))</f>
        <v>1400</v>
      </c>
      <c r="L748" s="97">
        <f t="shared" si="210"/>
        <v>0</v>
      </c>
      <c r="M748" s="96">
        <f t="shared" si="211"/>
        <v>0</v>
      </c>
      <c r="N748" s="98">
        <f t="shared" si="216"/>
        <v>1.7179213529287818</v>
      </c>
      <c r="O748" s="100">
        <f t="shared" si="212"/>
        <v>4.2266987561397071</v>
      </c>
      <c r="P748" s="104">
        <f t="shared" si="217"/>
        <v>18.880500609176615</v>
      </c>
      <c r="Q748" s="102">
        <f t="shared" si="218"/>
        <v>4.9224514715476911E-2</v>
      </c>
      <c r="R748" s="106">
        <f>IF(K748-H747&lt;0,0,K748-H747)</f>
        <v>0</v>
      </c>
      <c r="S748" s="106">
        <f>K748-V748</f>
        <v>0</v>
      </c>
      <c r="T748" s="106">
        <f>IF(R748&gt;0,$C$6-$C$8,IF($C$6-$C$8-W748&lt;0,0,$C$6-$C$8-W748))</f>
        <v>97.214462279726973</v>
      </c>
      <c r="U748" s="107">
        <f>IF(R748=0,IF(U747+(F748-AL748/$C$23)*$C$21/($C$21+$C$22)&gt;$C$8,$C$8,U747+F748*$C$21/($C$21+$C$22)),E748)</f>
        <v>1400</v>
      </c>
      <c r="V748" s="107">
        <f>IF(R748&gt;0,0,IF(V747+(F748-AL748/$C$23)*$C$21/($C$21+$C$22)&gt;$C$8,$C$8,IF(U748=$C$8,V747+(F748-AL748/$C$23)*$C$21/$C$22,V747+(F748-AL748/$C$23)*$C$21/($C$21+$C$22))))</f>
        <v>1400</v>
      </c>
      <c r="W748" s="203">
        <f>IF(R748&gt;0,0,IF(W747+AL748/$C$23&gt;$F$23,$F$23,W747+AL748/$C$23))</f>
        <v>2.7855377202730285</v>
      </c>
      <c r="X748" s="105" t="str">
        <f>IF(R748=0,"-",FORECAST($C$8,Инклинометрия!$B$2:$B$152,Инклинометрия!$A$2:$A$152))</f>
        <v>-</v>
      </c>
      <c r="Y748" s="105" t="str">
        <f>IF(R748=0,"-",FORECAST($C$8-R748,Инклинометрия!$B$2:$B$152,Инклинометрия!$A$2:$A$152))</f>
        <v>-</v>
      </c>
      <c r="Z748" s="105" t="str">
        <f>IF(R748&gt;0,FORECAST($C$8,Инклинометрия!$B$2:$B$152,Инклинометрия!$A$2:$A$152),IF(V748=$C$8,"-",FORECAST($C$8-V748,Инклинометрия!$B$2:$B$152,Инклинометрия!$A$2:$A$152)))</f>
        <v>-</v>
      </c>
      <c r="AA748" s="105" t="str">
        <f>IF(S748=0,"-",FORECAST($C$8-(S748+V748),Инклинометрия!$B$2:$B$152,Инклинометрия!$A$2:$A$152))</f>
        <v>-</v>
      </c>
      <c r="AB748" s="105">
        <f>FORECAST($C$8+T748,Инклинометрия!$B$2:$B$152,Инклинометрия!$A$2:$A$152)</f>
        <v>1422.3537391657405</v>
      </c>
      <c r="AC748" s="105">
        <f>IF(R748=0,FORECAST($C$6-T748,Инклинометрия!$B$2:$B$152,Инклинометрия!$A$2:$A$152),FORECAST($C$8,Инклинометрия!$B$2:$B$152,Инклинометрия!$A$2:$A$152))</f>
        <v>1332.6462608342592</v>
      </c>
      <c r="AD748" s="107">
        <f>IF(R748=0,FORECAST($C$8,Инклинометрия!$B$2:$B$152,Инклинометрия!$A$2:$A$152),Y748)</f>
        <v>1330</v>
      </c>
      <c r="AE748" s="107">
        <f>FORECAST($C$8-(R748+U748),Инклинометрия!$B$2:$B$152,Инклинометрия!$A$2:$A$152)</f>
        <v>0</v>
      </c>
      <c r="AF748" s="107">
        <f>IF(V748=0,"-",FORECAST($C$8,Инклинометрия!$B$2:$B$152,Инклинометрия!$A$2:$A$152))</f>
        <v>1330</v>
      </c>
      <c r="AG748" s="107">
        <f>IF(V748=0,"-",FORECAST($C$8-V748,Инклинометрия!$B$2:$B$152,Инклинометрия!$A$2:$A$152))</f>
        <v>0</v>
      </c>
      <c r="AH748" s="107">
        <f>IF(W748=0,"-",FORECAST($C$8+W748,Инклинометрия!$B$2:$B$152,Инклинометрия!$A$2:$A$152))</f>
        <v>1332.6462608342592</v>
      </c>
      <c r="AI748" s="107">
        <f>IF(W748=0,"-",FORECAST($C$8,Инклинометрия!$B$2:$B$152,Инклинометрия!$A$2:$A$152))</f>
        <v>1330</v>
      </c>
      <c r="AK748" s="122">
        <f t="shared" si="225"/>
        <v>0</v>
      </c>
      <c r="AL748" s="67">
        <f>AK748*(B748-B747)</f>
        <v>0</v>
      </c>
      <c r="AM748" s="23">
        <f t="shared" si="227"/>
        <v>8.6725204696437436E-2</v>
      </c>
      <c r="AN748" s="26">
        <f>AN747+AK748*(B748-B747)/(2*PI()*$C$5*AN747*$K$13)</f>
        <v>0.15480061813468687</v>
      </c>
      <c r="AO748" s="87">
        <f t="shared" si="219"/>
        <v>145932.55112472404</v>
      </c>
      <c r="AP748" s="87">
        <f>IF(R748+U748&lt;$C$8,0,32*$L$23/$C$12^2*($K$10*R748+$K$8*U748)+32*$L$24/($C$14^2-$C$13^2)*($K$10*S748+$K$8*V748))</f>
        <v>44607.551124724028</v>
      </c>
      <c r="AQ748" s="66">
        <f>R748*$C$11*$C$9+U748*$C$11*$C$10</f>
        <v>14695380</v>
      </c>
      <c r="AR748" s="66">
        <f>S748*$C$11*$C$9+V748*$C$11*$C$10</f>
        <v>14695380</v>
      </c>
      <c r="AS748" s="87">
        <f>$C$11*(T748*$C$9+W748*$C$10)</f>
        <v>792178.05375968735</v>
      </c>
      <c r="AT748" s="45">
        <f t="shared" si="213"/>
        <v>15633490.60488441</v>
      </c>
      <c r="AU748" s="75"/>
    </row>
    <row r="749" spans="2:47" ht="15" thickBot="1" x14ac:dyDescent="0.35">
      <c r="B749" s="41">
        <f t="shared" si="220"/>
        <v>14360</v>
      </c>
      <c r="C749" s="8">
        <f t="shared" si="221"/>
        <v>143.6</v>
      </c>
      <c r="D749" s="73">
        <f t="shared" si="209"/>
        <v>192.065</v>
      </c>
      <c r="E749" s="29">
        <f t="shared" si="226"/>
        <v>47564.307654518569</v>
      </c>
      <c r="F749" s="29">
        <f t="shared" si="222"/>
        <v>66.245553836373062</v>
      </c>
      <c r="G749" s="29">
        <f t="shared" si="223"/>
        <v>88.603428256148959</v>
      </c>
      <c r="H749" s="17">
        <f t="shared" si="224"/>
        <v>63617.261487918317</v>
      </c>
      <c r="I749" s="29">
        <f t="shared" si="214"/>
        <v>2.2250485660981263</v>
      </c>
      <c r="J749" s="29">
        <f t="shared" si="215"/>
        <v>41.69411544073867</v>
      </c>
      <c r="K749" s="32">
        <f>IF((D748+L748+M748-AL748)/($C$21+$C$22)&gt;$C$8,$C$8,(D748+L748+M748-AL748)/($C$21+$C$22))</f>
        <v>1400</v>
      </c>
      <c r="L749" s="97">
        <f t="shared" si="210"/>
        <v>0</v>
      </c>
      <c r="M749" s="96">
        <f t="shared" si="211"/>
        <v>0</v>
      </c>
      <c r="N749" s="98">
        <f t="shared" si="216"/>
        <v>1.7179213529287818</v>
      </c>
      <c r="O749" s="100">
        <f t="shared" si="212"/>
        <v>4.2266987561397071</v>
      </c>
      <c r="P749" s="104">
        <f t="shared" si="217"/>
        <v>18.880500609176615</v>
      </c>
      <c r="Q749" s="102">
        <f t="shared" si="218"/>
        <v>4.9224514715476911E-2</v>
      </c>
      <c r="R749" s="106">
        <f>IF(K749-H748&lt;0,0,K749-H748)</f>
        <v>0</v>
      </c>
      <c r="S749" s="106">
        <f>K749-V749</f>
        <v>0</v>
      </c>
      <c r="T749" s="106">
        <f>IF(R749&gt;0,$C$6-$C$8,IF($C$6-$C$8-W749&lt;0,0,$C$6-$C$8-W749))</f>
        <v>97.214462279726973</v>
      </c>
      <c r="U749" s="107">
        <f>IF(R749=0,IF(U748+(F749-AL749/$C$23)*$C$21/($C$21+$C$22)&gt;$C$8,$C$8,U748+F749*$C$21/($C$21+$C$22)),E749)</f>
        <v>1400</v>
      </c>
      <c r="V749" s="107">
        <f>IF(R749&gt;0,0,IF(V748+(F749-AL749/$C$23)*$C$21/($C$21+$C$22)&gt;$C$8,$C$8,IF(U749=$C$8,V748+(F749-AL749/$C$23)*$C$21/$C$22,V748+(F749-AL749/$C$23)*$C$21/($C$21+$C$22))))</f>
        <v>1400</v>
      </c>
      <c r="W749" s="203">
        <f>IF(R749&gt;0,0,IF(W748+AL749/$C$23&gt;$F$23,$F$23,W748+AL749/$C$23))</f>
        <v>2.7855377202730285</v>
      </c>
      <c r="X749" s="105" t="str">
        <f>IF(R749=0,"-",FORECAST($C$8,Инклинометрия!$B$2:$B$152,Инклинометрия!$A$2:$A$152))</f>
        <v>-</v>
      </c>
      <c r="Y749" s="105" t="str">
        <f>IF(R749=0,"-",FORECAST($C$8-R749,Инклинометрия!$B$2:$B$152,Инклинометрия!$A$2:$A$152))</f>
        <v>-</v>
      </c>
      <c r="Z749" s="105" t="str">
        <f>IF(R749&gt;0,FORECAST($C$8,Инклинометрия!$B$2:$B$152,Инклинометрия!$A$2:$A$152),IF(V749=$C$8,"-",FORECAST($C$8-V749,Инклинометрия!$B$2:$B$152,Инклинометрия!$A$2:$A$152)))</f>
        <v>-</v>
      </c>
      <c r="AA749" s="105" t="str">
        <f>IF(S749=0,"-",FORECAST($C$8-(S749+V749),Инклинометрия!$B$2:$B$152,Инклинометрия!$A$2:$A$152))</f>
        <v>-</v>
      </c>
      <c r="AB749" s="105">
        <f>FORECAST($C$8+T749,Инклинометрия!$B$2:$B$152,Инклинометрия!$A$2:$A$152)</f>
        <v>1422.3537391657405</v>
      </c>
      <c r="AC749" s="105">
        <f>IF(R749=0,FORECAST($C$6-T749,Инклинометрия!$B$2:$B$152,Инклинометрия!$A$2:$A$152),FORECAST($C$8,Инклинометрия!$B$2:$B$152,Инклинометрия!$A$2:$A$152))</f>
        <v>1332.6462608342592</v>
      </c>
      <c r="AD749" s="107">
        <f>IF(R749=0,FORECAST($C$8,Инклинометрия!$B$2:$B$152,Инклинометрия!$A$2:$A$152),Y749)</f>
        <v>1330</v>
      </c>
      <c r="AE749" s="107">
        <f>FORECAST($C$8-(R749+U749),Инклинометрия!$B$2:$B$152,Инклинометрия!$A$2:$A$152)</f>
        <v>0</v>
      </c>
      <c r="AF749" s="107">
        <f>IF(V749=0,"-",FORECAST($C$8,Инклинометрия!$B$2:$B$152,Инклинометрия!$A$2:$A$152))</f>
        <v>1330</v>
      </c>
      <c r="AG749" s="107">
        <f>IF(V749=0,"-",FORECAST($C$8-V749,Инклинометрия!$B$2:$B$152,Инклинометрия!$A$2:$A$152))</f>
        <v>0</v>
      </c>
      <c r="AH749" s="107">
        <f>IF(W749=0,"-",FORECAST($C$8+W749,Инклинометрия!$B$2:$B$152,Инклинометрия!$A$2:$A$152))</f>
        <v>1332.6462608342592</v>
      </c>
      <c r="AI749" s="107">
        <f>IF(W749=0,"-",FORECAST($C$8,Инклинометрия!$B$2:$B$152,Инклинометрия!$A$2:$A$152))</f>
        <v>1330</v>
      </c>
      <c r="AK749" s="122">
        <f t="shared" si="225"/>
        <v>0</v>
      </c>
      <c r="AL749" s="67">
        <f>AK749*(B749-B748)</f>
        <v>0</v>
      </c>
      <c r="AM749" s="23">
        <f t="shared" si="227"/>
        <v>8.6725204696437436E-2</v>
      </c>
      <c r="AN749" s="26">
        <f>AN748+AK749*(B749-B748)/(2*PI()*$C$5*AN748*$K$13)</f>
        <v>0.15480061813468687</v>
      </c>
      <c r="AO749" s="87">
        <f t="shared" si="219"/>
        <v>145932.55112472404</v>
      </c>
      <c r="AP749" s="87">
        <f>IF(R749+U749&lt;$C$8,0,32*$L$23/$C$12^2*($K$10*R749+$K$8*U749)+32*$L$24/($C$14^2-$C$13^2)*($K$10*S749+$K$8*V749))</f>
        <v>44607.551124724028</v>
      </c>
      <c r="AQ749" s="66">
        <f>R749*$C$11*$C$9+U749*$C$11*$C$10</f>
        <v>14695380</v>
      </c>
      <c r="AR749" s="66">
        <f>S749*$C$11*$C$9+V749*$C$11*$C$10</f>
        <v>14695380</v>
      </c>
      <c r="AS749" s="87">
        <f>$C$11*(T749*$C$9+W749*$C$10)</f>
        <v>792178.05375968735</v>
      </c>
      <c r="AT749" s="45">
        <f t="shared" si="213"/>
        <v>15633490.60488441</v>
      </c>
      <c r="AU749" s="75"/>
    </row>
    <row r="750" spans="2:47" ht="15" thickBot="1" x14ac:dyDescent="0.35">
      <c r="B750" s="41">
        <f t="shared" si="220"/>
        <v>14380</v>
      </c>
      <c r="C750" s="8">
        <f t="shared" si="221"/>
        <v>143.80000000000001</v>
      </c>
      <c r="D750" s="73">
        <f t="shared" si="209"/>
        <v>192.33250000000001</v>
      </c>
      <c r="E750" s="29">
        <f t="shared" si="226"/>
        <v>47630.553208354948</v>
      </c>
      <c r="F750" s="29">
        <f t="shared" si="222"/>
        <v>66.245553836382484</v>
      </c>
      <c r="G750" s="29">
        <f t="shared" si="223"/>
        <v>88.603428256161564</v>
      </c>
      <c r="H750" s="17">
        <f t="shared" si="224"/>
        <v>63705.864916174476</v>
      </c>
      <c r="I750" s="29">
        <f t="shared" si="214"/>
        <v>2.2250485660981263</v>
      </c>
      <c r="J750" s="29">
        <f t="shared" si="215"/>
        <v>41.694115440741633</v>
      </c>
      <c r="K750" s="32">
        <f>IF((D749+L749+M749-AL749)/($C$21+$C$22)&gt;$C$8,$C$8,(D749+L749+M749-AL749)/($C$21+$C$22))</f>
        <v>1400</v>
      </c>
      <c r="L750" s="97">
        <f t="shared" si="210"/>
        <v>0</v>
      </c>
      <c r="M750" s="96">
        <f t="shared" si="211"/>
        <v>0</v>
      </c>
      <c r="N750" s="98">
        <f t="shared" si="216"/>
        <v>1.7179213529287818</v>
      </c>
      <c r="O750" s="100">
        <f t="shared" si="212"/>
        <v>4.2266987561397071</v>
      </c>
      <c r="P750" s="104">
        <f t="shared" si="217"/>
        <v>18.880500609176615</v>
      </c>
      <c r="Q750" s="102">
        <f t="shared" si="218"/>
        <v>4.9224514715476911E-2</v>
      </c>
      <c r="R750" s="106">
        <f>IF(K750-H749&lt;0,0,K750-H749)</f>
        <v>0</v>
      </c>
      <c r="S750" s="106">
        <f>K750-V750</f>
        <v>0</v>
      </c>
      <c r="T750" s="106">
        <f>IF(R750&gt;0,$C$6-$C$8,IF($C$6-$C$8-W750&lt;0,0,$C$6-$C$8-W750))</f>
        <v>97.214462279726973</v>
      </c>
      <c r="U750" s="107">
        <f>IF(R750=0,IF(U749+(F750-AL750/$C$23)*$C$21/($C$21+$C$22)&gt;$C$8,$C$8,U749+F750*$C$21/($C$21+$C$22)),E750)</f>
        <v>1400</v>
      </c>
      <c r="V750" s="107">
        <f>IF(R750&gt;0,0,IF(V749+(F750-AL750/$C$23)*$C$21/($C$21+$C$22)&gt;$C$8,$C$8,IF(U750=$C$8,V749+(F750-AL750/$C$23)*$C$21/$C$22,V749+(F750-AL750/$C$23)*$C$21/($C$21+$C$22))))</f>
        <v>1400</v>
      </c>
      <c r="W750" s="203">
        <f>IF(R750&gt;0,0,IF(W749+AL750/$C$23&gt;$F$23,$F$23,W749+AL750/$C$23))</f>
        <v>2.7855377202730285</v>
      </c>
      <c r="X750" s="105" t="str">
        <f>IF(R750=0,"-",FORECAST($C$8,Инклинометрия!$B$2:$B$152,Инклинометрия!$A$2:$A$152))</f>
        <v>-</v>
      </c>
      <c r="Y750" s="105" t="str">
        <f>IF(R750=0,"-",FORECAST($C$8-R750,Инклинометрия!$B$2:$B$152,Инклинометрия!$A$2:$A$152))</f>
        <v>-</v>
      </c>
      <c r="Z750" s="105" t="str">
        <f>IF(R750&gt;0,FORECAST($C$8,Инклинометрия!$B$2:$B$152,Инклинометрия!$A$2:$A$152),IF(V750=$C$8,"-",FORECAST($C$8-V750,Инклинометрия!$B$2:$B$152,Инклинометрия!$A$2:$A$152)))</f>
        <v>-</v>
      </c>
      <c r="AA750" s="105" t="str">
        <f>IF(S750=0,"-",FORECAST($C$8-(S750+V750),Инклинометрия!$B$2:$B$152,Инклинометрия!$A$2:$A$152))</f>
        <v>-</v>
      </c>
      <c r="AB750" s="105">
        <f>FORECAST($C$8+T750,Инклинометрия!$B$2:$B$152,Инклинометрия!$A$2:$A$152)</f>
        <v>1422.3537391657405</v>
      </c>
      <c r="AC750" s="105">
        <f>IF(R750=0,FORECAST($C$6-T750,Инклинометрия!$B$2:$B$152,Инклинометрия!$A$2:$A$152),FORECAST($C$8,Инклинометрия!$B$2:$B$152,Инклинометрия!$A$2:$A$152))</f>
        <v>1332.6462608342592</v>
      </c>
      <c r="AD750" s="107">
        <f>IF(R750=0,FORECAST($C$8,Инклинометрия!$B$2:$B$152,Инклинометрия!$A$2:$A$152),Y750)</f>
        <v>1330</v>
      </c>
      <c r="AE750" s="107">
        <f>FORECAST($C$8-(R750+U750),Инклинометрия!$B$2:$B$152,Инклинометрия!$A$2:$A$152)</f>
        <v>0</v>
      </c>
      <c r="AF750" s="107">
        <f>IF(V750=0,"-",FORECAST($C$8,Инклинометрия!$B$2:$B$152,Инклинометрия!$A$2:$A$152))</f>
        <v>1330</v>
      </c>
      <c r="AG750" s="107">
        <f>IF(V750=0,"-",FORECAST($C$8-V750,Инклинометрия!$B$2:$B$152,Инклинометрия!$A$2:$A$152))</f>
        <v>0</v>
      </c>
      <c r="AH750" s="107">
        <f>IF(W750=0,"-",FORECAST($C$8+W750,Инклинометрия!$B$2:$B$152,Инклинометрия!$A$2:$A$152))</f>
        <v>1332.6462608342592</v>
      </c>
      <c r="AI750" s="107">
        <f>IF(W750=0,"-",FORECAST($C$8,Инклинометрия!$B$2:$B$152,Инклинометрия!$A$2:$A$152))</f>
        <v>1330</v>
      </c>
      <c r="AK750" s="122">
        <f t="shared" si="225"/>
        <v>0</v>
      </c>
      <c r="AL750" s="67">
        <f>AK750*(B750-B749)</f>
        <v>0</v>
      </c>
      <c r="AM750" s="23">
        <f t="shared" si="227"/>
        <v>8.6725204696437436E-2</v>
      </c>
      <c r="AN750" s="26">
        <f>AN749+AK750*(B750-B749)/(2*PI()*$C$5*AN749*$K$13)</f>
        <v>0.15480061813468687</v>
      </c>
      <c r="AO750" s="87">
        <f t="shared" si="219"/>
        <v>145932.55112472404</v>
      </c>
      <c r="AP750" s="87">
        <f>IF(R750+U750&lt;$C$8,0,32*$L$23/$C$12^2*($K$10*R750+$K$8*U750)+32*$L$24/($C$14^2-$C$13^2)*($K$10*S750+$K$8*V750))</f>
        <v>44607.551124724028</v>
      </c>
      <c r="AQ750" s="66">
        <f>R750*$C$11*$C$9+U750*$C$11*$C$10</f>
        <v>14695380</v>
      </c>
      <c r="AR750" s="66">
        <f>S750*$C$11*$C$9+V750*$C$11*$C$10</f>
        <v>14695380</v>
      </c>
      <c r="AS750" s="87">
        <f>$C$11*(T750*$C$9+W750*$C$10)</f>
        <v>792178.05375968735</v>
      </c>
      <c r="AT750" s="45">
        <f t="shared" si="213"/>
        <v>15633490.60488441</v>
      </c>
      <c r="AU750" s="75"/>
    </row>
    <row r="751" spans="2:47" ht="15" thickBot="1" x14ac:dyDescent="0.35">
      <c r="B751" s="41">
        <f t="shared" si="220"/>
        <v>14400</v>
      </c>
      <c r="C751" s="8">
        <f t="shared" si="221"/>
        <v>144</v>
      </c>
      <c r="D751" s="73">
        <f t="shared" si="209"/>
        <v>192.6</v>
      </c>
      <c r="E751" s="29">
        <f t="shared" si="226"/>
        <v>47696.79876219132</v>
      </c>
      <c r="F751" s="29">
        <f t="shared" si="222"/>
        <v>66.245553836373062</v>
      </c>
      <c r="G751" s="29">
        <f t="shared" si="223"/>
        <v>88.603428256148959</v>
      </c>
      <c r="H751" s="17">
        <f t="shared" si="224"/>
        <v>63794.468344430628</v>
      </c>
      <c r="I751" s="29">
        <f t="shared" si="214"/>
        <v>2.2250485660981263</v>
      </c>
      <c r="J751" s="29">
        <f t="shared" si="215"/>
        <v>41.69411544073867</v>
      </c>
      <c r="K751" s="32">
        <f>IF((D750+L750+M750-AL750)/($C$21+$C$22)&gt;$C$8,$C$8,(D750+L750+M750-AL750)/($C$21+$C$22))</f>
        <v>1400</v>
      </c>
      <c r="L751" s="97">
        <f t="shared" si="210"/>
        <v>0</v>
      </c>
      <c r="M751" s="96">
        <f t="shared" si="211"/>
        <v>0</v>
      </c>
      <c r="N751" s="98">
        <f t="shared" si="216"/>
        <v>1.7179213529287818</v>
      </c>
      <c r="O751" s="100">
        <f t="shared" si="212"/>
        <v>4.2266987561397071</v>
      </c>
      <c r="P751" s="104">
        <f t="shared" si="217"/>
        <v>18.880500609176615</v>
      </c>
      <c r="Q751" s="102">
        <f t="shared" si="218"/>
        <v>4.9224514715476911E-2</v>
      </c>
      <c r="R751" s="106">
        <f>IF(K751-H750&lt;0,0,K751-H750)</f>
        <v>0</v>
      </c>
      <c r="S751" s="106">
        <f>K751-V751</f>
        <v>0</v>
      </c>
      <c r="T751" s="106">
        <f>IF(R751&gt;0,$C$6-$C$8,IF($C$6-$C$8-W751&lt;0,0,$C$6-$C$8-W751))</f>
        <v>97.214462279726973</v>
      </c>
      <c r="U751" s="107">
        <f>IF(R751=0,IF(U750+(F751-AL751/$C$23)*$C$21/($C$21+$C$22)&gt;$C$8,$C$8,U750+F751*$C$21/($C$21+$C$22)),E751)</f>
        <v>1400</v>
      </c>
      <c r="V751" s="107">
        <f>IF(R751&gt;0,0,IF(V750+(F751-AL751/$C$23)*$C$21/($C$21+$C$22)&gt;$C$8,$C$8,IF(U751=$C$8,V750+(F751-AL751/$C$23)*$C$21/$C$22,V750+(F751-AL751/$C$23)*$C$21/($C$21+$C$22))))</f>
        <v>1400</v>
      </c>
      <c r="W751" s="203">
        <f>IF(R751&gt;0,0,IF(W750+AL751/$C$23&gt;$F$23,$F$23,W750+AL751/$C$23))</f>
        <v>2.7855377202730285</v>
      </c>
      <c r="X751" s="105" t="str">
        <f>IF(R751=0,"-",FORECAST($C$8,Инклинометрия!$B$2:$B$152,Инклинометрия!$A$2:$A$152))</f>
        <v>-</v>
      </c>
      <c r="Y751" s="105" t="str">
        <f>IF(R751=0,"-",FORECAST($C$8-R751,Инклинометрия!$B$2:$B$152,Инклинометрия!$A$2:$A$152))</f>
        <v>-</v>
      </c>
      <c r="Z751" s="105" t="str">
        <f>IF(R751&gt;0,FORECAST($C$8,Инклинометрия!$B$2:$B$152,Инклинометрия!$A$2:$A$152),IF(V751=$C$8,"-",FORECAST($C$8-V751,Инклинометрия!$B$2:$B$152,Инклинометрия!$A$2:$A$152)))</f>
        <v>-</v>
      </c>
      <c r="AA751" s="105" t="str">
        <f>IF(S751=0,"-",FORECAST($C$8-(S751+V751),Инклинометрия!$B$2:$B$152,Инклинометрия!$A$2:$A$152))</f>
        <v>-</v>
      </c>
      <c r="AB751" s="105">
        <f>FORECAST($C$8+T751,Инклинометрия!$B$2:$B$152,Инклинометрия!$A$2:$A$152)</f>
        <v>1422.3537391657405</v>
      </c>
      <c r="AC751" s="105">
        <f>IF(R751=0,FORECAST($C$6-T751,Инклинометрия!$B$2:$B$152,Инклинометрия!$A$2:$A$152),FORECAST($C$8,Инклинометрия!$B$2:$B$152,Инклинометрия!$A$2:$A$152))</f>
        <v>1332.6462608342592</v>
      </c>
      <c r="AD751" s="107">
        <f>IF(R751=0,FORECAST($C$8,Инклинометрия!$B$2:$B$152,Инклинометрия!$A$2:$A$152),Y751)</f>
        <v>1330</v>
      </c>
      <c r="AE751" s="107">
        <f>FORECAST($C$8-(R751+U751),Инклинометрия!$B$2:$B$152,Инклинометрия!$A$2:$A$152)</f>
        <v>0</v>
      </c>
      <c r="AF751" s="107">
        <f>IF(V751=0,"-",FORECAST($C$8,Инклинометрия!$B$2:$B$152,Инклинометрия!$A$2:$A$152))</f>
        <v>1330</v>
      </c>
      <c r="AG751" s="107">
        <f>IF(V751=0,"-",FORECAST($C$8-V751,Инклинометрия!$B$2:$B$152,Инклинометрия!$A$2:$A$152))</f>
        <v>0</v>
      </c>
      <c r="AH751" s="107">
        <f>IF(W751=0,"-",FORECAST($C$8+W751,Инклинометрия!$B$2:$B$152,Инклинометрия!$A$2:$A$152))</f>
        <v>1332.6462608342592</v>
      </c>
      <c r="AI751" s="107">
        <f>IF(W751=0,"-",FORECAST($C$8,Инклинометрия!$B$2:$B$152,Инклинометрия!$A$2:$A$152))</f>
        <v>1330</v>
      </c>
      <c r="AK751" s="122">
        <f t="shared" si="225"/>
        <v>0</v>
      </c>
      <c r="AL751" s="67">
        <f>AK751*(B751-B750)</f>
        <v>0</v>
      </c>
      <c r="AM751" s="23">
        <f t="shared" si="227"/>
        <v>8.6725204696437436E-2</v>
      </c>
      <c r="AN751" s="26">
        <f>AN750+AK751*(B751-B750)/(2*PI()*$C$5*AN750*$K$13)</f>
        <v>0.15480061813468687</v>
      </c>
      <c r="AO751" s="87">
        <f t="shared" si="219"/>
        <v>145932.55112472404</v>
      </c>
      <c r="AP751" s="87">
        <f>IF(R751+U751&lt;$C$8,0,32*$L$23/$C$12^2*($K$10*R751+$K$8*U751)+32*$L$24/($C$14^2-$C$13^2)*($K$10*S751+$K$8*V751))</f>
        <v>44607.551124724028</v>
      </c>
      <c r="AQ751" s="66">
        <f>R751*$C$11*$C$9+U751*$C$11*$C$10</f>
        <v>14695380</v>
      </c>
      <c r="AR751" s="66">
        <f>S751*$C$11*$C$9+V751*$C$11*$C$10</f>
        <v>14695380</v>
      </c>
      <c r="AS751" s="87">
        <f>$C$11*(T751*$C$9+W751*$C$10)</f>
        <v>792178.05375968735</v>
      </c>
      <c r="AT751" s="45">
        <f t="shared" si="213"/>
        <v>15633490.60488441</v>
      </c>
      <c r="AU751" s="75"/>
    </row>
    <row r="752" spans="2:47" ht="15" thickBot="1" x14ac:dyDescent="0.35">
      <c r="B752" s="41">
        <f t="shared" si="220"/>
        <v>14420</v>
      </c>
      <c r="C752" s="8">
        <f t="shared" si="221"/>
        <v>144.20000000000002</v>
      </c>
      <c r="D752" s="73">
        <f t="shared" si="209"/>
        <v>192.86750000000004</v>
      </c>
      <c r="E752" s="29">
        <f t="shared" si="226"/>
        <v>47763.044316027699</v>
      </c>
      <c r="F752" s="29">
        <f t="shared" si="222"/>
        <v>66.245553836382484</v>
      </c>
      <c r="G752" s="29">
        <f t="shared" si="223"/>
        <v>88.603428256161564</v>
      </c>
      <c r="H752" s="17">
        <f t="shared" si="224"/>
        <v>63883.071772686788</v>
      </c>
      <c r="I752" s="29">
        <f t="shared" si="214"/>
        <v>2.2250485660981263</v>
      </c>
      <c r="J752" s="29">
        <f t="shared" si="215"/>
        <v>41.694115440741633</v>
      </c>
      <c r="K752" s="32">
        <f>IF((D751+L751+M751-AL751)/($C$21+$C$22)&gt;$C$8,$C$8,(D751+L751+M751-AL751)/($C$21+$C$22))</f>
        <v>1400</v>
      </c>
      <c r="L752" s="97">
        <f t="shared" si="210"/>
        <v>0</v>
      </c>
      <c r="M752" s="96">
        <f t="shared" si="211"/>
        <v>0</v>
      </c>
      <c r="N752" s="98">
        <f t="shared" si="216"/>
        <v>1.7179213529287818</v>
      </c>
      <c r="O752" s="100">
        <f t="shared" si="212"/>
        <v>4.2266987561397071</v>
      </c>
      <c r="P752" s="104">
        <f t="shared" si="217"/>
        <v>18.880500609176615</v>
      </c>
      <c r="Q752" s="102">
        <f t="shared" si="218"/>
        <v>4.9224514715476911E-2</v>
      </c>
      <c r="R752" s="106">
        <f>IF(K752-H751&lt;0,0,K752-H751)</f>
        <v>0</v>
      </c>
      <c r="S752" s="106">
        <f>K752-V752</f>
        <v>0</v>
      </c>
      <c r="T752" s="106">
        <f>IF(R752&gt;0,$C$6-$C$8,IF($C$6-$C$8-W752&lt;0,0,$C$6-$C$8-W752))</f>
        <v>97.214462279726973</v>
      </c>
      <c r="U752" s="107">
        <f>IF(R752=0,IF(U751+(F752-AL752/$C$23)*$C$21/($C$21+$C$22)&gt;$C$8,$C$8,U751+F752*$C$21/($C$21+$C$22)),E752)</f>
        <v>1400</v>
      </c>
      <c r="V752" s="107">
        <f>IF(R752&gt;0,0,IF(V751+(F752-AL752/$C$23)*$C$21/($C$21+$C$22)&gt;$C$8,$C$8,IF(U752=$C$8,V751+(F752-AL752/$C$23)*$C$21/$C$22,V751+(F752-AL752/$C$23)*$C$21/($C$21+$C$22))))</f>
        <v>1400</v>
      </c>
      <c r="W752" s="203">
        <f>IF(R752&gt;0,0,IF(W751+AL752/$C$23&gt;$F$23,$F$23,W751+AL752/$C$23))</f>
        <v>2.7855377202730285</v>
      </c>
      <c r="X752" s="105" t="str">
        <f>IF(R752=0,"-",FORECAST($C$8,Инклинометрия!$B$2:$B$152,Инклинометрия!$A$2:$A$152))</f>
        <v>-</v>
      </c>
      <c r="Y752" s="105" t="str">
        <f>IF(R752=0,"-",FORECAST($C$8-R752,Инклинометрия!$B$2:$B$152,Инклинометрия!$A$2:$A$152))</f>
        <v>-</v>
      </c>
      <c r="Z752" s="105" t="str">
        <f>IF(R752&gt;0,FORECAST($C$8,Инклинометрия!$B$2:$B$152,Инклинометрия!$A$2:$A$152),IF(V752=$C$8,"-",FORECAST($C$8-V752,Инклинометрия!$B$2:$B$152,Инклинометрия!$A$2:$A$152)))</f>
        <v>-</v>
      </c>
      <c r="AA752" s="105" t="str">
        <f>IF(S752=0,"-",FORECAST($C$8-(S752+V752),Инклинометрия!$B$2:$B$152,Инклинометрия!$A$2:$A$152))</f>
        <v>-</v>
      </c>
      <c r="AB752" s="105">
        <f>FORECAST($C$8+T752,Инклинометрия!$B$2:$B$152,Инклинометрия!$A$2:$A$152)</f>
        <v>1422.3537391657405</v>
      </c>
      <c r="AC752" s="105">
        <f>IF(R752=0,FORECAST($C$6-T752,Инклинометрия!$B$2:$B$152,Инклинометрия!$A$2:$A$152),FORECAST($C$8,Инклинометрия!$B$2:$B$152,Инклинометрия!$A$2:$A$152))</f>
        <v>1332.6462608342592</v>
      </c>
      <c r="AD752" s="107">
        <f>IF(R752=0,FORECAST($C$8,Инклинометрия!$B$2:$B$152,Инклинометрия!$A$2:$A$152),Y752)</f>
        <v>1330</v>
      </c>
      <c r="AE752" s="107">
        <f>FORECAST($C$8-(R752+U752),Инклинометрия!$B$2:$B$152,Инклинометрия!$A$2:$A$152)</f>
        <v>0</v>
      </c>
      <c r="AF752" s="107">
        <f>IF(V752=0,"-",FORECAST($C$8,Инклинометрия!$B$2:$B$152,Инклинометрия!$A$2:$A$152))</f>
        <v>1330</v>
      </c>
      <c r="AG752" s="107">
        <f>IF(V752=0,"-",FORECAST($C$8-V752,Инклинометрия!$B$2:$B$152,Инклинометрия!$A$2:$A$152))</f>
        <v>0</v>
      </c>
      <c r="AH752" s="107">
        <f>IF(W752=0,"-",FORECAST($C$8+W752,Инклинометрия!$B$2:$B$152,Инклинометрия!$A$2:$A$152))</f>
        <v>1332.6462608342592</v>
      </c>
      <c r="AI752" s="107">
        <f>IF(W752=0,"-",FORECAST($C$8,Инклинометрия!$B$2:$B$152,Инклинометрия!$A$2:$A$152))</f>
        <v>1330</v>
      </c>
      <c r="AK752" s="122">
        <f t="shared" si="225"/>
        <v>0</v>
      </c>
      <c r="AL752" s="67">
        <f>AK752*(B752-B751)</f>
        <v>0</v>
      </c>
      <c r="AM752" s="23">
        <f t="shared" si="227"/>
        <v>8.6725204696437436E-2</v>
      </c>
      <c r="AN752" s="26">
        <f>AN751+AK752*(B752-B751)/(2*PI()*$C$5*AN751*$K$13)</f>
        <v>0.15480061813468687</v>
      </c>
      <c r="AO752" s="87">
        <f t="shared" si="219"/>
        <v>145932.55112472404</v>
      </c>
      <c r="AP752" s="87">
        <f>IF(R752+U752&lt;$C$8,0,32*$L$23/$C$12^2*($K$10*R752+$K$8*U752)+32*$L$24/($C$14^2-$C$13^2)*($K$10*S752+$K$8*V752))</f>
        <v>44607.551124724028</v>
      </c>
      <c r="AQ752" s="66">
        <f>R752*$C$11*$C$9+U752*$C$11*$C$10</f>
        <v>14695380</v>
      </c>
      <c r="AR752" s="66">
        <f>S752*$C$11*$C$9+V752*$C$11*$C$10</f>
        <v>14695380</v>
      </c>
      <c r="AS752" s="87">
        <f>$C$11*(T752*$C$9+W752*$C$10)</f>
        <v>792178.05375968735</v>
      </c>
      <c r="AT752" s="45">
        <f t="shared" si="213"/>
        <v>15633490.60488441</v>
      </c>
      <c r="AU752" s="75"/>
    </row>
    <row r="753" spans="2:47" ht="15" thickBot="1" x14ac:dyDescent="0.35">
      <c r="B753" s="41">
        <f t="shared" si="220"/>
        <v>14440</v>
      </c>
      <c r="C753" s="8">
        <f t="shared" si="221"/>
        <v>144.4</v>
      </c>
      <c r="D753" s="73">
        <f t="shared" si="209"/>
        <v>193.13499999999999</v>
      </c>
      <c r="E753" s="29">
        <f t="shared" si="226"/>
        <v>47829.289869864078</v>
      </c>
      <c r="F753" s="29">
        <f t="shared" si="222"/>
        <v>66.245553836373062</v>
      </c>
      <c r="G753" s="29">
        <f t="shared" si="223"/>
        <v>88.603428256148959</v>
      </c>
      <c r="H753" s="17">
        <f t="shared" si="224"/>
        <v>63971.67520094294</v>
      </c>
      <c r="I753" s="29">
        <f t="shared" si="214"/>
        <v>2.2250485660981263</v>
      </c>
      <c r="J753" s="29">
        <f t="shared" si="215"/>
        <v>41.69411544073867</v>
      </c>
      <c r="K753" s="32">
        <f>IF((D752+L752+M752-AL752)/($C$21+$C$22)&gt;$C$8,$C$8,(D752+L752+M752-AL752)/($C$21+$C$22))</f>
        <v>1400</v>
      </c>
      <c r="L753" s="97">
        <f t="shared" si="210"/>
        <v>0</v>
      </c>
      <c r="M753" s="96">
        <f t="shared" si="211"/>
        <v>0</v>
      </c>
      <c r="N753" s="98">
        <f t="shared" si="216"/>
        <v>1.7179213529287818</v>
      </c>
      <c r="O753" s="100">
        <f t="shared" si="212"/>
        <v>4.2266987561397071</v>
      </c>
      <c r="P753" s="104">
        <f t="shared" si="217"/>
        <v>18.880500609176615</v>
      </c>
      <c r="Q753" s="102">
        <f t="shared" si="218"/>
        <v>4.9224514715476911E-2</v>
      </c>
      <c r="R753" s="106">
        <f>IF(K753-H752&lt;0,0,K753-H752)</f>
        <v>0</v>
      </c>
      <c r="S753" s="106">
        <f>K753-V753</f>
        <v>0</v>
      </c>
      <c r="T753" s="106">
        <f>IF(R753&gt;0,$C$6-$C$8,IF($C$6-$C$8-W753&lt;0,0,$C$6-$C$8-W753))</f>
        <v>97.214462279726973</v>
      </c>
      <c r="U753" s="107">
        <f>IF(R753=0,IF(U752+(F753-AL753/$C$23)*$C$21/($C$21+$C$22)&gt;$C$8,$C$8,U752+F753*$C$21/($C$21+$C$22)),E753)</f>
        <v>1400</v>
      </c>
      <c r="V753" s="107">
        <f>IF(R753&gt;0,0,IF(V752+(F753-AL753/$C$23)*$C$21/($C$21+$C$22)&gt;$C$8,$C$8,IF(U753=$C$8,V752+(F753-AL753/$C$23)*$C$21/$C$22,V752+(F753-AL753/$C$23)*$C$21/($C$21+$C$22))))</f>
        <v>1400</v>
      </c>
      <c r="W753" s="203">
        <f>IF(R753&gt;0,0,IF(W752+AL753/$C$23&gt;$F$23,$F$23,W752+AL753/$C$23))</f>
        <v>2.7855377202730285</v>
      </c>
      <c r="X753" s="105" t="str">
        <f>IF(R753=0,"-",FORECAST($C$8,Инклинометрия!$B$2:$B$152,Инклинометрия!$A$2:$A$152))</f>
        <v>-</v>
      </c>
      <c r="Y753" s="105" t="str">
        <f>IF(R753=0,"-",FORECAST($C$8-R753,Инклинометрия!$B$2:$B$152,Инклинометрия!$A$2:$A$152))</f>
        <v>-</v>
      </c>
      <c r="Z753" s="105" t="str">
        <f>IF(R753&gt;0,FORECAST($C$8,Инклинометрия!$B$2:$B$152,Инклинометрия!$A$2:$A$152),IF(V753=$C$8,"-",FORECAST($C$8-V753,Инклинометрия!$B$2:$B$152,Инклинометрия!$A$2:$A$152)))</f>
        <v>-</v>
      </c>
      <c r="AA753" s="105" t="str">
        <f>IF(S753=0,"-",FORECAST($C$8-(S753+V753),Инклинометрия!$B$2:$B$152,Инклинометрия!$A$2:$A$152))</f>
        <v>-</v>
      </c>
      <c r="AB753" s="105">
        <f>FORECAST($C$8+T753,Инклинометрия!$B$2:$B$152,Инклинометрия!$A$2:$A$152)</f>
        <v>1422.3537391657405</v>
      </c>
      <c r="AC753" s="105">
        <f>IF(R753=0,FORECAST($C$6-T753,Инклинометрия!$B$2:$B$152,Инклинометрия!$A$2:$A$152),FORECAST($C$8,Инклинометрия!$B$2:$B$152,Инклинометрия!$A$2:$A$152))</f>
        <v>1332.6462608342592</v>
      </c>
      <c r="AD753" s="107">
        <f>IF(R753=0,FORECAST($C$8,Инклинометрия!$B$2:$B$152,Инклинометрия!$A$2:$A$152),Y753)</f>
        <v>1330</v>
      </c>
      <c r="AE753" s="107">
        <f>FORECAST($C$8-(R753+U753),Инклинометрия!$B$2:$B$152,Инклинометрия!$A$2:$A$152)</f>
        <v>0</v>
      </c>
      <c r="AF753" s="107">
        <f>IF(V753=0,"-",FORECAST($C$8,Инклинометрия!$B$2:$B$152,Инклинометрия!$A$2:$A$152))</f>
        <v>1330</v>
      </c>
      <c r="AG753" s="107">
        <f>IF(V753=0,"-",FORECAST($C$8-V753,Инклинометрия!$B$2:$B$152,Инклинометрия!$A$2:$A$152))</f>
        <v>0</v>
      </c>
      <c r="AH753" s="107">
        <f>IF(W753=0,"-",FORECAST($C$8+W753,Инклинометрия!$B$2:$B$152,Инклинометрия!$A$2:$A$152))</f>
        <v>1332.6462608342592</v>
      </c>
      <c r="AI753" s="107">
        <f>IF(W753=0,"-",FORECAST($C$8,Инклинометрия!$B$2:$B$152,Инклинометрия!$A$2:$A$152))</f>
        <v>1330</v>
      </c>
      <c r="AK753" s="122">
        <f t="shared" si="225"/>
        <v>0</v>
      </c>
      <c r="AL753" s="67">
        <f>AK753*(B753-B752)</f>
        <v>0</v>
      </c>
      <c r="AM753" s="23">
        <f t="shared" si="227"/>
        <v>8.6725204696437436E-2</v>
      </c>
      <c r="AN753" s="26">
        <f>AN752+AK753*(B753-B752)/(2*PI()*$C$5*AN752*$K$13)</f>
        <v>0.15480061813468687</v>
      </c>
      <c r="AO753" s="87">
        <f t="shared" si="219"/>
        <v>145932.55112472404</v>
      </c>
      <c r="AP753" s="87">
        <f>IF(R753+U753&lt;$C$8,0,32*$L$23/$C$12^2*($K$10*R753+$K$8*U753)+32*$L$24/($C$14^2-$C$13^2)*($K$10*S753+$K$8*V753))</f>
        <v>44607.551124724028</v>
      </c>
      <c r="AQ753" s="66">
        <f>R753*$C$11*$C$9+U753*$C$11*$C$10</f>
        <v>14695380</v>
      </c>
      <c r="AR753" s="66">
        <f>S753*$C$11*$C$9+V753*$C$11*$C$10</f>
        <v>14695380</v>
      </c>
      <c r="AS753" s="87">
        <f>$C$11*(T753*$C$9+W753*$C$10)</f>
        <v>792178.05375968735</v>
      </c>
      <c r="AT753" s="45">
        <f t="shared" si="213"/>
        <v>15633490.60488441</v>
      </c>
      <c r="AU753" s="75"/>
    </row>
    <row r="754" spans="2:47" ht="15" thickBot="1" x14ac:dyDescent="0.35">
      <c r="B754" s="41">
        <f t="shared" si="220"/>
        <v>14460</v>
      </c>
      <c r="C754" s="8">
        <f t="shared" si="221"/>
        <v>144.6</v>
      </c>
      <c r="D754" s="73">
        <f t="shared" si="209"/>
        <v>193.4025</v>
      </c>
      <c r="E754" s="29">
        <f t="shared" si="226"/>
        <v>47895.53542370045</v>
      </c>
      <c r="F754" s="29">
        <f t="shared" si="222"/>
        <v>66.245553836373062</v>
      </c>
      <c r="G754" s="29">
        <f t="shared" si="223"/>
        <v>88.603428256148959</v>
      </c>
      <c r="H754" s="17">
        <f t="shared" si="224"/>
        <v>64060.278629199092</v>
      </c>
      <c r="I754" s="29">
        <f t="shared" si="214"/>
        <v>2.2250485660981263</v>
      </c>
      <c r="J754" s="29">
        <f t="shared" si="215"/>
        <v>41.69411544073867</v>
      </c>
      <c r="K754" s="32">
        <f>IF((D753+L753+M753-AL753)/($C$21+$C$22)&gt;$C$8,$C$8,(D753+L753+M753-AL753)/($C$21+$C$22))</f>
        <v>1400</v>
      </c>
      <c r="L754" s="97">
        <f t="shared" si="210"/>
        <v>0</v>
      </c>
      <c r="M754" s="96">
        <f t="shared" si="211"/>
        <v>0</v>
      </c>
      <c r="N754" s="98">
        <f t="shared" si="216"/>
        <v>1.7179213529287818</v>
      </c>
      <c r="O754" s="100">
        <f t="shared" si="212"/>
        <v>4.2266987561397071</v>
      </c>
      <c r="P754" s="104">
        <f t="shared" si="217"/>
        <v>18.880500609176615</v>
      </c>
      <c r="Q754" s="102">
        <f t="shared" si="218"/>
        <v>4.9224514715476911E-2</v>
      </c>
      <c r="R754" s="106">
        <f>IF(K754-H753&lt;0,0,K754-H753)</f>
        <v>0</v>
      </c>
      <c r="S754" s="106">
        <f>K754-V754</f>
        <v>0</v>
      </c>
      <c r="T754" s="106">
        <f>IF(R754&gt;0,$C$6-$C$8,IF($C$6-$C$8-W754&lt;0,0,$C$6-$C$8-W754))</f>
        <v>97.214462279726973</v>
      </c>
      <c r="U754" s="107">
        <f>IF(R754=0,IF(U753+(F754-AL754/$C$23)*$C$21/($C$21+$C$22)&gt;$C$8,$C$8,U753+F754*$C$21/($C$21+$C$22)),E754)</f>
        <v>1400</v>
      </c>
      <c r="V754" s="107">
        <f>IF(R754&gt;0,0,IF(V753+(F754-AL754/$C$23)*$C$21/($C$21+$C$22)&gt;$C$8,$C$8,IF(U754=$C$8,V753+(F754-AL754/$C$23)*$C$21/$C$22,V753+(F754-AL754/$C$23)*$C$21/($C$21+$C$22))))</f>
        <v>1400</v>
      </c>
      <c r="W754" s="203">
        <f>IF(R754&gt;0,0,IF(W753+AL754/$C$23&gt;$F$23,$F$23,W753+AL754/$C$23))</f>
        <v>2.7855377202730285</v>
      </c>
      <c r="X754" s="105" t="str">
        <f>IF(R754=0,"-",FORECAST($C$8,Инклинометрия!$B$2:$B$152,Инклинометрия!$A$2:$A$152))</f>
        <v>-</v>
      </c>
      <c r="Y754" s="105" t="str">
        <f>IF(R754=0,"-",FORECAST($C$8-R754,Инклинометрия!$B$2:$B$152,Инклинометрия!$A$2:$A$152))</f>
        <v>-</v>
      </c>
      <c r="Z754" s="105" t="str">
        <f>IF(R754&gt;0,FORECAST($C$8,Инклинометрия!$B$2:$B$152,Инклинометрия!$A$2:$A$152),IF(V754=$C$8,"-",FORECAST($C$8-V754,Инклинометрия!$B$2:$B$152,Инклинометрия!$A$2:$A$152)))</f>
        <v>-</v>
      </c>
      <c r="AA754" s="105" t="str">
        <f>IF(S754=0,"-",FORECAST($C$8-(S754+V754),Инклинометрия!$B$2:$B$152,Инклинометрия!$A$2:$A$152))</f>
        <v>-</v>
      </c>
      <c r="AB754" s="105">
        <f>FORECAST($C$8+T754,Инклинометрия!$B$2:$B$152,Инклинометрия!$A$2:$A$152)</f>
        <v>1422.3537391657405</v>
      </c>
      <c r="AC754" s="105">
        <f>IF(R754=0,FORECAST($C$6-T754,Инклинометрия!$B$2:$B$152,Инклинометрия!$A$2:$A$152),FORECAST($C$8,Инклинометрия!$B$2:$B$152,Инклинометрия!$A$2:$A$152))</f>
        <v>1332.6462608342592</v>
      </c>
      <c r="AD754" s="107">
        <f>IF(R754=0,FORECAST($C$8,Инклинометрия!$B$2:$B$152,Инклинометрия!$A$2:$A$152),Y754)</f>
        <v>1330</v>
      </c>
      <c r="AE754" s="107">
        <f>FORECAST($C$8-(R754+U754),Инклинометрия!$B$2:$B$152,Инклинометрия!$A$2:$A$152)</f>
        <v>0</v>
      </c>
      <c r="AF754" s="107">
        <f>IF(V754=0,"-",FORECAST($C$8,Инклинометрия!$B$2:$B$152,Инклинометрия!$A$2:$A$152))</f>
        <v>1330</v>
      </c>
      <c r="AG754" s="107">
        <f>IF(V754=0,"-",FORECAST($C$8-V754,Инклинометрия!$B$2:$B$152,Инклинометрия!$A$2:$A$152))</f>
        <v>0</v>
      </c>
      <c r="AH754" s="107">
        <f>IF(W754=0,"-",FORECAST($C$8+W754,Инклинометрия!$B$2:$B$152,Инклинометрия!$A$2:$A$152))</f>
        <v>1332.6462608342592</v>
      </c>
      <c r="AI754" s="107">
        <f>IF(W754=0,"-",FORECAST($C$8,Инклинометрия!$B$2:$B$152,Инклинометрия!$A$2:$A$152))</f>
        <v>1330</v>
      </c>
      <c r="AK754" s="122">
        <f t="shared" si="225"/>
        <v>0</v>
      </c>
      <c r="AL754" s="67">
        <f>AK754*(B754-B753)</f>
        <v>0</v>
      </c>
      <c r="AM754" s="23">
        <f t="shared" si="227"/>
        <v>8.6725204696437436E-2</v>
      </c>
      <c r="AN754" s="26">
        <f>AN753+AK754*(B754-B753)/(2*PI()*$C$5*AN753*$K$13)</f>
        <v>0.15480061813468687</v>
      </c>
      <c r="AO754" s="87">
        <f t="shared" si="219"/>
        <v>145932.55112472404</v>
      </c>
      <c r="AP754" s="87">
        <f>IF(R754+U754&lt;$C$8,0,32*$L$23/$C$12^2*($K$10*R754+$K$8*U754)+32*$L$24/($C$14^2-$C$13^2)*($K$10*S754+$K$8*V754))</f>
        <v>44607.551124724028</v>
      </c>
      <c r="AQ754" s="66">
        <f>R754*$C$11*$C$9+U754*$C$11*$C$10</f>
        <v>14695380</v>
      </c>
      <c r="AR754" s="66">
        <f>S754*$C$11*$C$9+V754*$C$11*$C$10</f>
        <v>14695380</v>
      </c>
      <c r="AS754" s="87">
        <f>$C$11*(T754*$C$9+W754*$C$10)</f>
        <v>792178.05375968735</v>
      </c>
      <c r="AT754" s="45">
        <f t="shared" si="213"/>
        <v>15633490.60488441</v>
      </c>
      <c r="AU754" s="75"/>
    </row>
    <row r="755" spans="2:47" ht="15" thickBot="1" x14ac:dyDescent="0.35">
      <c r="B755" s="41">
        <f t="shared" si="220"/>
        <v>14480</v>
      </c>
      <c r="C755" s="8">
        <f t="shared" si="221"/>
        <v>144.80000000000001</v>
      </c>
      <c r="D755" s="73">
        <f t="shared" si="209"/>
        <v>193.67</v>
      </c>
      <c r="E755" s="29">
        <f t="shared" si="226"/>
        <v>47961.78097753683</v>
      </c>
      <c r="F755" s="29">
        <f t="shared" si="222"/>
        <v>66.245553836382484</v>
      </c>
      <c r="G755" s="29">
        <f t="shared" si="223"/>
        <v>88.603428256161564</v>
      </c>
      <c r="H755" s="17">
        <f t="shared" si="224"/>
        <v>64148.882057455252</v>
      </c>
      <c r="I755" s="29">
        <f t="shared" si="214"/>
        <v>2.2250485660981263</v>
      </c>
      <c r="J755" s="29">
        <f t="shared" si="215"/>
        <v>41.694115440741633</v>
      </c>
      <c r="K755" s="32">
        <f>IF((D754+L754+M754-AL754)/($C$21+$C$22)&gt;$C$8,$C$8,(D754+L754+M754-AL754)/($C$21+$C$22))</f>
        <v>1400</v>
      </c>
      <c r="L755" s="97">
        <f t="shared" si="210"/>
        <v>0</v>
      </c>
      <c r="M755" s="96">
        <f t="shared" si="211"/>
        <v>0</v>
      </c>
      <c r="N755" s="98">
        <f t="shared" si="216"/>
        <v>1.7179213529287818</v>
      </c>
      <c r="O755" s="100">
        <f t="shared" si="212"/>
        <v>4.2266987561397071</v>
      </c>
      <c r="P755" s="104">
        <f t="shared" si="217"/>
        <v>18.880500609176615</v>
      </c>
      <c r="Q755" s="102">
        <f t="shared" si="218"/>
        <v>4.9224514715476911E-2</v>
      </c>
      <c r="R755" s="106">
        <f>IF(K755-H754&lt;0,0,K755-H754)</f>
        <v>0</v>
      </c>
      <c r="S755" s="106">
        <f>K755-V755</f>
        <v>0</v>
      </c>
      <c r="T755" s="106">
        <f>IF(R755&gt;0,$C$6-$C$8,IF($C$6-$C$8-W755&lt;0,0,$C$6-$C$8-W755))</f>
        <v>97.214462279726973</v>
      </c>
      <c r="U755" s="107">
        <f>IF(R755=0,IF(U754+(F755-AL755/$C$23)*$C$21/($C$21+$C$22)&gt;$C$8,$C$8,U754+F755*$C$21/($C$21+$C$22)),E755)</f>
        <v>1400</v>
      </c>
      <c r="V755" s="107">
        <f>IF(R755&gt;0,0,IF(V754+(F755-AL755/$C$23)*$C$21/($C$21+$C$22)&gt;$C$8,$C$8,IF(U755=$C$8,V754+(F755-AL755/$C$23)*$C$21/$C$22,V754+(F755-AL755/$C$23)*$C$21/($C$21+$C$22))))</f>
        <v>1400</v>
      </c>
      <c r="W755" s="203">
        <f>IF(R755&gt;0,0,IF(W754+AL755/$C$23&gt;$F$23,$F$23,W754+AL755/$C$23))</f>
        <v>2.7855377202730285</v>
      </c>
      <c r="X755" s="105" t="str">
        <f>IF(R755=0,"-",FORECAST($C$8,Инклинометрия!$B$2:$B$152,Инклинометрия!$A$2:$A$152))</f>
        <v>-</v>
      </c>
      <c r="Y755" s="105" t="str">
        <f>IF(R755=0,"-",FORECAST($C$8-R755,Инклинометрия!$B$2:$B$152,Инклинометрия!$A$2:$A$152))</f>
        <v>-</v>
      </c>
      <c r="Z755" s="105" t="str">
        <f>IF(R755&gt;0,FORECAST($C$8,Инклинометрия!$B$2:$B$152,Инклинометрия!$A$2:$A$152),IF(V755=$C$8,"-",FORECAST($C$8-V755,Инклинометрия!$B$2:$B$152,Инклинометрия!$A$2:$A$152)))</f>
        <v>-</v>
      </c>
      <c r="AA755" s="105" t="str">
        <f>IF(S755=0,"-",FORECAST($C$8-(S755+V755),Инклинометрия!$B$2:$B$152,Инклинометрия!$A$2:$A$152))</f>
        <v>-</v>
      </c>
      <c r="AB755" s="105">
        <f>FORECAST($C$8+T755,Инклинометрия!$B$2:$B$152,Инклинометрия!$A$2:$A$152)</f>
        <v>1422.3537391657405</v>
      </c>
      <c r="AC755" s="105">
        <f>IF(R755=0,FORECAST($C$6-T755,Инклинометрия!$B$2:$B$152,Инклинометрия!$A$2:$A$152),FORECAST($C$8,Инклинометрия!$B$2:$B$152,Инклинометрия!$A$2:$A$152))</f>
        <v>1332.6462608342592</v>
      </c>
      <c r="AD755" s="107">
        <f>IF(R755=0,FORECAST($C$8,Инклинометрия!$B$2:$B$152,Инклинометрия!$A$2:$A$152),Y755)</f>
        <v>1330</v>
      </c>
      <c r="AE755" s="107">
        <f>FORECAST($C$8-(R755+U755),Инклинометрия!$B$2:$B$152,Инклинометрия!$A$2:$A$152)</f>
        <v>0</v>
      </c>
      <c r="AF755" s="107">
        <f>IF(V755=0,"-",FORECAST($C$8,Инклинометрия!$B$2:$B$152,Инклинометрия!$A$2:$A$152))</f>
        <v>1330</v>
      </c>
      <c r="AG755" s="107">
        <f>IF(V755=0,"-",FORECAST($C$8-V755,Инклинометрия!$B$2:$B$152,Инклинометрия!$A$2:$A$152))</f>
        <v>0</v>
      </c>
      <c r="AH755" s="107">
        <f>IF(W755=0,"-",FORECAST($C$8+W755,Инклинометрия!$B$2:$B$152,Инклинометрия!$A$2:$A$152))</f>
        <v>1332.6462608342592</v>
      </c>
      <c r="AI755" s="107">
        <f>IF(W755=0,"-",FORECAST($C$8,Инклинометрия!$B$2:$B$152,Инклинометрия!$A$2:$A$152))</f>
        <v>1330</v>
      </c>
      <c r="AK755" s="122">
        <f t="shared" si="225"/>
        <v>0</v>
      </c>
      <c r="AL755" s="67">
        <f>AK755*(B755-B754)</f>
        <v>0</v>
      </c>
      <c r="AM755" s="23">
        <f t="shared" si="227"/>
        <v>8.6725204696437436E-2</v>
      </c>
      <c r="AN755" s="26">
        <f>AN754+AK755*(B755-B754)/(2*PI()*$C$5*AN754*$K$13)</f>
        <v>0.15480061813468687</v>
      </c>
      <c r="AO755" s="87">
        <f t="shared" si="219"/>
        <v>145932.55112472404</v>
      </c>
      <c r="AP755" s="87">
        <f>IF(R755+U755&lt;$C$8,0,32*$L$23/$C$12^2*($K$10*R755+$K$8*U755)+32*$L$24/($C$14^2-$C$13^2)*($K$10*S755+$K$8*V755))</f>
        <v>44607.551124724028</v>
      </c>
      <c r="AQ755" s="66">
        <f>R755*$C$11*$C$9+U755*$C$11*$C$10</f>
        <v>14695380</v>
      </c>
      <c r="AR755" s="66">
        <f>S755*$C$11*$C$9+V755*$C$11*$C$10</f>
        <v>14695380</v>
      </c>
      <c r="AS755" s="87">
        <f>$C$11*(T755*$C$9+W755*$C$10)</f>
        <v>792178.05375968735</v>
      </c>
      <c r="AT755" s="45">
        <f t="shared" si="213"/>
        <v>15633490.60488441</v>
      </c>
      <c r="AU755" s="75"/>
    </row>
    <row r="756" spans="2:47" ht="15" thickBot="1" x14ac:dyDescent="0.35">
      <c r="B756" s="41">
        <f t="shared" si="220"/>
        <v>14500</v>
      </c>
      <c r="C756" s="8">
        <f t="shared" si="221"/>
        <v>145</v>
      </c>
      <c r="D756" s="73">
        <f t="shared" si="209"/>
        <v>193.9375</v>
      </c>
      <c r="E756" s="29">
        <f t="shared" si="226"/>
        <v>48028.026531373209</v>
      </c>
      <c r="F756" s="29">
        <f t="shared" si="222"/>
        <v>66.245553836373062</v>
      </c>
      <c r="G756" s="29">
        <f t="shared" si="223"/>
        <v>88.603428256148959</v>
      </c>
      <c r="H756" s="17">
        <f t="shared" si="224"/>
        <v>64237.485485711404</v>
      </c>
      <c r="I756" s="29">
        <f t="shared" si="214"/>
        <v>2.2250485660981263</v>
      </c>
      <c r="J756" s="29">
        <f t="shared" si="215"/>
        <v>41.69411544073867</v>
      </c>
      <c r="K756" s="32">
        <f>IF((D755+L755+M755-AL755)/($C$21+$C$22)&gt;$C$8,$C$8,(D755+L755+M755-AL755)/($C$21+$C$22))</f>
        <v>1400</v>
      </c>
      <c r="L756" s="97">
        <f t="shared" si="210"/>
        <v>0</v>
      </c>
      <c r="M756" s="96">
        <f t="shared" si="211"/>
        <v>0</v>
      </c>
      <c r="N756" s="98">
        <f t="shared" si="216"/>
        <v>1.7179213529287818</v>
      </c>
      <c r="O756" s="100">
        <f t="shared" si="212"/>
        <v>4.2266987561397071</v>
      </c>
      <c r="P756" s="104">
        <f t="shared" si="217"/>
        <v>18.880500609176615</v>
      </c>
      <c r="Q756" s="102">
        <f t="shared" si="218"/>
        <v>4.9224514715476911E-2</v>
      </c>
      <c r="R756" s="106">
        <f>IF(K756-H755&lt;0,0,K756-H755)</f>
        <v>0</v>
      </c>
      <c r="S756" s="106">
        <f>K756-V756</f>
        <v>0</v>
      </c>
      <c r="T756" s="106">
        <f>IF(R756&gt;0,$C$6-$C$8,IF($C$6-$C$8-W756&lt;0,0,$C$6-$C$8-W756))</f>
        <v>97.214462279726973</v>
      </c>
      <c r="U756" s="107">
        <f>IF(R756=0,IF(U755+(F756-AL756/$C$23)*$C$21/($C$21+$C$22)&gt;$C$8,$C$8,U755+F756*$C$21/($C$21+$C$22)),E756)</f>
        <v>1400</v>
      </c>
      <c r="V756" s="107">
        <f>IF(R756&gt;0,0,IF(V755+(F756-AL756/$C$23)*$C$21/($C$21+$C$22)&gt;$C$8,$C$8,IF(U756=$C$8,V755+(F756-AL756/$C$23)*$C$21/$C$22,V755+(F756-AL756/$C$23)*$C$21/($C$21+$C$22))))</f>
        <v>1400</v>
      </c>
      <c r="W756" s="203">
        <f>IF(R756&gt;0,0,IF(W755+AL756/$C$23&gt;$F$23,$F$23,W755+AL756/$C$23))</f>
        <v>2.7855377202730285</v>
      </c>
      <c r="X756" s="105" t="str">
        <f>IF(R756=0,"-",FORECAST($C$8,Инклинометрия!$B$2:$B$152,Инклинометрия!$A$2:$A$152))</f>
        <v>-</v>
      </c>
      <c r="Y756" s="105" t="str">
        <f>IF(R756=0,"-",FORECAST($C$8-R756,Инклинометрия!$B$2:$B$152,Инклинометрия!$A$2:$A$152))</f>
        <v>-</v>
      </c>
      <c r="Z756" s="105" t="str">
        <f>IF(R756&gt;0,FORECAST($C$8,Инклинометрия!$B$2:$B$152,Инклинометрия!$A$2:$A$152),IF(V756=$C$8,"-",FORECAST($C$8-V756,Инклинометрия!$B$2:$B$152,Инклинометрия!$A$2:$A$152)))</f>
        <v>-</v>
      </c>
      <c r="AA756" s="105" t="str">
        <f>IF(S756=0,"-",FORECAST($C$8-(S756+V756),Инклинометрия!$B$2:$B$152,Инклинометрия!$A$2:$A$152))</f>
        <v>-</v>
      </c>
      <c r="AB756" s="105">
        <f>FORECAST($C$8+T756,Инклинометрия!$B$2:$B$152,Инклинометрия!$A$2:$A$152)</f>
        <v>1422.3537391657405</v>
      </c>
      <c r="AC756" s="105">
        <f>IF(R756=0,FORECAST($C$6-T756,Инклинометрия!$B$2:$B$152,Инклинометрия!$A$2:$A$152),FORECAST($C$8,Инклинометрия!$B$2:$B$152,Инклинометрия!$A$2:$A$152))</f>
        <v>1332.6462608342592</v>
      </c>
      <c r="AD756" s="107">
        <f>IF(R756=0,FORECAST($C$8,Инклинометрия!$B$2:$B$152,Инклинометрия!$A$2:$A$152),Y756)</f>
        <v>1330</v>
      </c>
      <c r="AE756" s="107">
        <f>FORECAST($C$8-(R756+U756),Инклинометрия!$B$2:$B$152,Инклинометрия!$A$2:$A$152)</f>
        <v>0</v>
      </c>
      <c r="AF756" s="107">
        <f>IF(V756=0,"-",FORECAST($C$8,Инклинометрия!$B$2:$B$152,Инклинометрия!$A$2:$A$152))</f>
        <v>1330</v>
      </c>
      <c r="AG756" s="107">
        <f>IF(V756=0,"-",FORECAST($C$8-V756,Инклинометрия!$B$2:$B$152,Инклинометрия!$A$2:$A$152))</f>
        <v>0</v>
      </c>
      <c r="AH756" s="107">
        <f>IF(W756=0,"-",FORECAST($C$8+W756,Инклинометрия!$B$2:$B$152,Инклинометрия!$A$2:$A$152))</f>
        <v>1332.6462608342592</v>
      </c>
      <c r="AI756" s="107">
        <f>IF(W756=0,"-",FORECAST($C$8,Инклинометрия!$B$2:$B$152,Инклинометрия!$A$2:$A$152))</f>
        <v>1330</v>
      </c>
      <c r="AK756" s="122">
        <f t="shared" si="225"/>
        <v>0</v>
      </c>
      <c r="AL756" s="67">
        <f>AK756*(B756-B755)</f>
        <v>0</v>
      </c>
      <c r="AM756" s="23">
        <f t="shared" si="227"/>
        <v>8.6725204696437436E-2</v>
      </c>
      <c r="AN756" s="26">
        <f>AN755+AK756*(B756-B755)/(2*PI()*$C$5*AN755*$K$13)</f>
        <v>0.15480061813468687</v>
      </c>
      <c r="AO756" s="87">
        <f t="shared" si="219"/>
        <v>145932.55112472404</v>
      </c>
      <c r="AP756" s="87">
        <f>IF(R756+U756&lt;$C$8,0,32*$L$23/$C$12^2*($K$10*R756+$K$8*U756)+32*$L$24/($C$14^2-$C$13^2)*($K$10*S756+$K$8*V756))</f>
        <v>44607.551124724028</v>
      </c>
      <c r="AQ756" s="66">
        <f>R756*$C$11*$C$9+U756*$C$11*$C$10</f>
        <v>14695380</v>
      </c>
      <c r="AR756" s="66">
        <f>S756*$C$11*$C$9+V756*$C$11*$C$10</f>
        <v>14695380</v>
      </c>
      <c r="AS756" s="87">
        <f>$C$11*(T756*$C$9+W756*$C$10)</f>
        <v>792178.05375968735</v>
      </c>
      <c r="AT756" s="45">
        <f t="shared" si="213"/>
        <v>15633490.60488441</v>
      </c>
      <c r="AU756" s="75"/>
    </row>
    <row r="757" spans="2:47" ht="15" thickBot="1" x14ac:dyDescent="0.35">
      <c r="B757" s="41">
        <f t="shared" si="220"/>
        <v>14520</v>
      </c>
      <c r="C757" s="8">
        <f t="shared" si="221"/>
        <v>145.20000000000002</v>
      </c>
      <c r="D757" s="73">
        <f t="shared" si="209"/>
        <v>194.20500000000004</v>
      </c>
      <c r="E757" s="29">
        <f t="shared" si="226"/>
        <v>48094.272085209588</v>
      </c>
      <c r="F757" s="29">
        <f t="shared" si="222"/>
        <v>66.245553836382484</v>
      </c>
      <c r="G757" s="29">
        <f t="shared" si="223"/>
        <v>88.603428256161564</v>
      </c>
      <c r="H757" s="17">
        <f t="shared" si="224"/>
        <v>64326.088913967564</v>
      </c>
      <c r="I757" s="29">
        <f t="shared" si="214"/>
        <v>2.2250485660981263</v>
      </c>
      <c r="J757" s="29">
        <f t="shared" si="215"/>
        <v>41.694115440741633</v>
      </c>
      <c r="K757" s="32">
        <f>IF((D756+L756+M756-AL756)/($C$21+$C$22)&gt;$C$8,$C$8,(D756+L756+M756-AL756)/($C$21+$C$22))</f>
        <v>1400</v>
      </c>
      <c r="L757" s="97">
        <f t="shared" si="210"/>
        <v>0</v>
      </c>
      <c r="M757" s="96">
        <f t="shared" si="211"/>
        <v>0</v>
      </c>
      <c r="N757" s="98">
        <f t="shared" si="216"/>
        <v>1.7179213529287818</v>
      </c>
      <c r="O757" s="100">
        <f t="shared" si="212"/>
        <v>4.2266987561397071</v>
      </c>
      <c r="P757" s="104">
        <f t="shared" si="217"/>
        <v>18.880500609176615</v>
      </c>
      <c r="Q757" s="102">
        <f t="shared" si="218"/>
        <v>4.9224514715476911E-2</v>
      </c>
      <c r="R757" s="106">
        <f>IF(K757-H756&lt;0,0,K757-H756)</f>
        <v>0</v>
      </c>
      <c r="S757" s="106">
        <f>K757-V757</f>
        <v>0</v>
      </c>
      <c r="T757" s="106">
        <f>IF(R757&gt;0,$C$6-$C$8,IF($C$6-$C$8-W757&lt;0,0,$C$6-$C$8-W757))</f>
        <v>97.214462279726973</v>
      </c>
      <c r="U757" s="107">
        <f>IF(R757=0,IF(U756+(F757-AL757/$C$23)*$C$21/($C$21+$C$22)&gt;$C$8,$C$8,U756+F757*$C$21/($C$21+$C$22)),E757)</f>
        <v>1400</v>
      </c>
      <c r="V757" s="107">
        <f>IF(R757&gt;0,0,IF(V756+(F757-AL757/$C$23)*$C$21/($C$21+$C$22)&gt;$C$8,$C$8,IF(U757=$C$8,V756+(F757-AL757/$C$23)*$C$21/$C$22,V756+(F757-AL757/$C$23)*$C$21/($C$21+$C$22))))</f>
        <v>1400</v>
      </c>
      <c r="W757" s="203">
        <f>IF(R757&gt;0,0,IF(W756+AL757/$C$23&gt;$F$23,$F$23,W756+AL757/$C$23))</f>
        <v>2.7855377202730285</v>
      </c>
      <c r="X757" s="105" t="str">
        <f>IF(R757=0,"-",FORECAST($C$8,Инклинометрия!$B$2:$B$152,Инклинометрия!$A$2:$A$152))</f>
        <v>-</v>
      </c>
      <c r="Y757" s="105" t="str">
        <f>IF(R757=0,"-",FORECAST($C$8-R757,Инклинометрия!$B$2:$B$152,Инклинометрия!$A$2:$A$152))</f>
        <v>-</v>
      </c>
      <c r="Z757" s="105" t="str">
        <f>IF(R757&gt;0,FORECAST($C$8,Инклинометрия!$B$2:$B$152,Инклинометрия!$A$2:$A$152),IF(V757=$C$8,"-",FORECAST($C$8-V757,Инклинометрия!$B$2:$B$152,Инклинометрия!$A$2:$A$152)))</f>
        <v>-</v>
      </c>
      <c r="AA757" s="105" t="str">
        <f>IF(S757=0,"-",FORECAST($C$8-(S757+V757),Инклинометрия!$B$2:$B$152,Инклинометрия!$A$2:$A$152))</f>
        <v>-</v>
      </c>
      <c r="AB757" s="105">
        <f>FORECAST($C$8+T757,Инклинометрия!$B$2:$B$152,Инклинометрия!$A$2:$A$152)</f>
        <v>1422.3537391657405</v>
      </c>
      <c r="AC757" s="105">
        <f>IF(R757=0,FORECAST($C$6-T757,Инклинометрия!$B$2:$B$152,Инклинометрия!$A$2:$A$152),FORECAST($C$8,Инклинометрия!$B$2:$B$152,Инклинометрия!$A$2:$A$152))</f>
        <v>1332.6462608342592</v>
      </c>
      <c r="AD757" s="107">
        <f>IF(R757=0,FORECAST($C$8,Инклинометрия!$B$2:$B$152,Инклинометрия!$A$2:$A$152),Y757)</f>
        <v>1330</v>
      </c>
      <c r="AE757" s="107">
        <f>FORECAST($C$8-(R757+U757),Инклинометрия!$B$2:$B$152,Инклинометрия!$A$2:$A$152)</f>
        <v>0</v>
      </c>
      <c r="AF757" s="107">
        <f>IF(V757=0,"-",FORECAST($C$8,Инклинометрия!$B$2:$B$152,Инклинометрия!$A$2:$A$152))</f>
        <v>1330</v>
      </c>
      <c r="AG757" s="107">
        <f>IF(V757=0,"-",FORECAST($C$8-V757,Инклинометрия!$B$2:$B$152,Инклинометрия!$A$2:$A$152))</f>
        <v>0</v>
      </c>
      <c r="AH757" s="107">
        <f>IF(W757=0,"-",FORECAST($C$8+W757,Инклинометрия!$B$2:$B$152,Инклинометрия!$A$2:$A$152))</f>
        <v>1332.6462608342592</v>
      </c>
      <c r="AI757" s="107">
        <f>IF(W757=0,"-",FORECAST($C$8,Инклинометрия!$B$2:$B$152,Инклинометрия!$A$2:$A$152))</f>
        <v>1330</v>
      </c>
      <c r="AK757" s="122">
        <f t="shared" si="225"/>
        <v>0</v>
      </c>
      <c r="AL757" s="67">
        <f>AK757*(B757-B756)</f>
        <v>0</v>
      </c>
      <c r="AM757" s="23">
        <f t="shared" si="227"/>
        <v>8.6725204696437436E-2</v>
      </c>
      <c r="AN757" s="26">
        <f>AN756+AK757*(B757-B756)/(2*PI()*$C$5*AN756*$K$13)</f>
        <v>0.15480061813468687</v>
      </c>
      <c r="AO757" s="87">
        <f t="shared" si="219"/>
        <v>145932.55112472404</v>
      </c>
      <c r="AP757" s="87">
        <f>IF(R757+U757&lt;$C$8,0,32*$L$23/$C$12^2*($K$10*R757+$K$8*U757)+32*$L$24/($C$14^2-$C$13^2)*($K$10*S757+$K$8*V757))</f>
        <v>44607.551124724028</v>
      </c>
      <c r="AQ757" s="66">
        <f>R757*$C$11*$C$9+U757*$C$11*$C$10</f>
        <v>14695380</v>
      </c>
      <c r="AR757" s="66">
        <f>S757*$C$11*$C$9+V757*$C$11*$C$10</f>
        <v>14695380</v>
      </c>
      <c r="AS757" s="87">
        <f>$C$11*(T757*$C$9+W757*$C$10)</f>
        <v>792178.05375968735</v>
      </c>
      <c r="AT757" s="45">
        <f t="shared" si="213"/>
        <v>15633490.60488441</v>
      </c>
      <c r="AU757" s="75"/>
    </row>
    <row r="758" spans="2:47" ht="15" thickBot="1" x14ac:dyDescent="0.35">
      <c r="B758" s="41">
        <f t="shared" si="220"/>
        <v>14540</v>
      </c>
      <c r="C758" s="8">
        <f t="shared" si="221"/>
        <v>145.4</v>
      </c>
      <c r="D758" s="73">
        <f t="shared" si="209"/>
        <v>194.4725</v>
      </c>
      <c r="E758" s="29">
        <f t="shared" si="226"/>
        <v>48160.51763904596</v>
      </c>
      <c r="F758" s="29">
        <f t="shared" si="222"/>
        <v>66.245553836373062</v>
      </c>
      <c r="G758" s="29">
        <f t="shared" si="223"/>
        <v>88.603428256148959</v>
      </c>
      <c r="H758" s="17">
        <f t="shared" si="224"/>
        <v>64414.692342223716</v>
      </c>
      <c r="I758" s="29">
        <f t="shared" si="214"/>
        <v>2.2250485660981263</v>
      </c>
      <c r="J758" s="29">
        <f t="shared" si="215"/>
        <v>41.69411544073867</v>
      </c>
      <c r="K758" s="32">
        <f>IF((D757+L757+M757-AL757)/($C$21+$C$22)&gt;$C$8,$C$8,(D757+L757+M757-AL757)/($C$21+$C$22))</f>
        <v>1400</v>
      </c>
      <c r="L758" s="97">
        <f t="shared" si="210"/>
        <v>0</v>
      </c>
      <c r="M758" s="96">
        <f t="shared" si="211"/>
        <v>0</v>
      </c>
      <c r="N758" s="98">
        <f t="shared" si="216"/>
        <v>1.7179213529287818</v>
      </c>
      <c r="O758" s="100">
        <f t="shared" si="212"/>
        <v>4.2266987561397071</v>
      </c>
      <c r="P758" s="104">
        <f t="shared" si="217"/>
        <v>18.880500609176615</v>
      </c>
      <c r="Q758" s="102">
        <f t="shared" si="218"/>
        <v>4.9224514715476911E-2</v>
      </c>
      <c r="R758" s="106">
        <f>IF(K758-H757&lt;0,0,K758-H757)</f>
        <v>0</v>
      </c>
      <c r="S758" s="106">
        <f>K758-V758</f>
        <v>0</v>
      </c>
      <c r="T758" s="106">
        <f>IF(R758&gt;0,$C$6-$C$8,IF($C$6-$C$8-W758&lt;0,0,$C$6-$C$8-W758))</f>
        <v>97.214462279726973</v>
      </c>
      <c r="U758" s="107">
        <f>IF(R758=0,IF(U757+(F758-AL758/$C$23)*$C$21/($C$21+$C$22)&gt;$C$8,$C$8,U757+F758*$C$21/($C$21+$C$22)),E758)</f>
        <v>1400</v>
      </c>
      <c r="V758" s="107">
        <f>IF(R758&gt;0,0,IF(V757+(F758-AL758/$C$23)*$C$21/($C$21+$C$22)&gt;$C$8,$C$8,IF(U758=$C$8,V757+(F758-AL758/$C$23)*$C$21/$C$22,V757+(F758-AL758/$C$23)*$C$21/($C$21+$C$22))))</f>
        <v>1400</v>
      </c>
      <c r="W758" s="203">
        <f>IF(R758&gt;0,0,IF(W757+AL758/$C$23&gt;$F$23,$F$23,W757+AL758/$C$23))</f>
        <v>2.7855377202730285</v>
      </c>
      <c r="X758" s="105" t="str">
        <f>IF(R758=0,"-",FORECAST($C$8,Инклинометрия!$B$2:$B$152,Инклинометрия!$A$2:$A$152))</f>
        <v>-</v>
      </c>
      <c r="Y758" s="105" t="str">
        <f>IF(R758=0,"-",FORECAST($C$8-R758,Инклинометрия!$B$2:$B$152,Инклинометрия!$A$2:$A$152))</f>
        <v>-</v>
      </c>
      <c r="Z758" s="105" t="str">
        <f>IF(R758&gt;0,FORECAST($C$8,Инклинометрия!$B$2:$B$152,Инклинометрия!$A$2:$A$152),IF(V758=$C$8,"-",FORECAST($C$8-V758,Инклинометрия!$B$2:$B$152,Инклинометрия!$A$2:$A$152)))</f>
        <v>-</v>
      </c>
      <c r="AA758" s="105" t="str">
        <f>IF(S758=0,"-",FORECAST($C$8-(S758+V758),Инклинометрия!$B$2:$B$152,Инклинометрия!$A$2:$A$152))</f>
        <v>-</v>
      </c>
      <c r="AB758" s="105">
        <f>FORECAST($C$8+T758,Инклинометрия!$B$2:$B$152,Инклинометрия!$A$2:$A$152)</f>
        <v>1422.3537391657405</v>
      </c>
      <c r="AC758" s="105">
        <f>IF(R758=0,FORECAST($C$6-T758,Инклинометрия!$B$2:$B$152,Инклинометрия!$A$2:$A$152),FORECAST($C$8,Инклинометрия!$B$2:$B$152,Инклинометрия!$A$2:$A$152))</f>
        <v>1332.6462608342592</v>
      </c>
      <c r="AD758" s="107">
        <f>IF(R758=0,FORECAST($C$8,Инклинометрия!$B$2:$B$152,Инклинометрия!$A$2:$A$152),Y758)</f>
        <v>1330</v>
      </c>
      <c r="AE758" s="107">
        <f>FORECAST($C$8-(R758+U758),Инклинометрия!$B$2:$B$152,Инклинометрия!$A$2:$A$152)</f>
        <v>0</v>
      </c>
      <c r="AF758" s="107">
        <f>IF(V758=0,"-",FORECAST($C$8,Инклинометрия!$B$2:$B$152,Инклинометрия!$A$2:$A$152))</f>
        <v>1330</v>
      </c>
      <c r="AG758" s="107">
        <f>IF(V758=0,"-",FORECAST($C$8-V758,Инклинометрия!$B$2:$B$152,Инклинометрия!$A$2:$A$152))</f>
        <v>0</v>
      </c>
      <c r="AH758" s="107">
        <f>IF(W758=0,"-",FORECAST($C$8+W758,Инклинометрия!$B$2:$B$152,Инклинометрия!$A$2:$A$152))</f>
        <v>1332.6462608342592</v>
      </c>
      <c r="AI758" s="107">
        <f>IF(W758=0,"-",FORECAST($C$8,Инклинометрия!$B$2:$B$152,Инклинометрия!$A$2:$A$152))</f>
        <v>1330</v>
      </c>
      <c r="AK758" s="122">
        <f t="shared" si="225"/>
        <v>0</v>
      </c>
      <c r="AL758" s="67">
        <f>AK758*(B758-B757)</f>
        <v>0</v>
      </c>
      <c r="AM758" s="23">
        <f t="shared" si="227"/>
        <v>8.6725204696437436E-2</v>
      </c>
      <c r="AN758" s="26">
        <f>AN757+AK758*(B758-B757)/(2*PI()*$C$5*AN757*$K$13)</f>
        <v>0.15480061813468687</v>
      </c>
      <c r="AO758" s="87">
        <f t="shared" si="219"/>
        <v>145932.55112472404</v>
      </c>
      <c r="AP758" s="87">
        <f>IF(R758+U758&lt;$C$8,0,32*$L$23/$C$12^2*($K$10*R758+$K$8*U758)+32*$L$24/($C$14^2-$C$13^2)*($K$10*S758+$K$8*V758))</f>
        <v>44607.551124724028</v>
      </c>
      <c r="AQ758" s="66">
        <f>R758*$C$11*$C$9+U758*$C$11*$C$10</f>
        <v>14695380</v>
      </c>
      <c r="AR758" s="66">
        <f>S758*$C$11*$C$9+V758*$C$11*$C$10</f>
        <v>14695380</v>
      </c>
      <c r="AS758" s="87">
        <f>$C$11*(T758*$C$9+W758*$C$10)</f>
        <v>792178.05375968735</v>
      </c>
      <c r="AT758" s="45">
        <f t="shared" si="213"/>
        <v>15633490.60488441</v>
      </c>
      <c r="AU758" s="75"/>
    </row>
    <row r="759" spans="2:47" ht="15" thickBot="1" x14ac:dyDescent="0.35">
      <c r="B759" s="41">
        <f t="shared" si="220"/>
        <v>14560</v>
      </c>
      <c r="C759" s="8">
        <f t="shared" si="221"/>
        <v>145.6</v>
      </c>
      <c r="D759" s="73">
        <f t="shared" si="209"/>
        <v>194.74</v>
      </c>
      <c r="E759" s="29">
        <f t="shared" si="226"/>
        <v>48226.763192882332</v>
      </c>
      <c r="F759" s="29">
        <f t="shared" si="222"/>
        <v>66.245553836373062</v>
      </c>
      <c r="G759" s="29">
        <f t="shared" si="223"/>
        <v>88.603428256148959</v>
      </c>
      <c r="H759" s="17">
        <f t="shared" si="224"/>
        <v>64503.295770479868</v>
      </c>
      <c r="I759" s="29">
        <f t="shared" si="214"/>
        <v>2.2250485660981263</v>
      </c>
      <c r="J759" s="29">
        <f t="shared" si="215"/>
        <v>41.69411544073867</v>
      </c>
      <c r="K759" s="32">
        <f>IF((D758+L758+M758-AL758)/($C$21+$C$22)&gt;$C$8,$C$8,(D758+L758+M758-AL758)/($C$21+$C$22))</f>
        <v>1400</v>
      </c>
      <c r="L759" s="97">
        <f t="shared" si="210"/>
        <v>0</v>
      </c>
      <c r="M759" s="96">
        <f t="shared" si="211"/>
        <v>0</v>
      </c>
      <c r="N759" s="98">
        <f t="shared" si="216"/>
        <v>1.7179213529287818</v>
      </c>
      <c r="O759" s="100">
        <f t="shared" si="212"/>
        <v>4.2266987561397071</v>
      </c>
      <c r="P759" s="104">
        <f t="shared" si="217"/>
        <v>18.880500609176615</v>
      </c>
      <c r="Q759" s="102">
        <f t="shared" si="218"/>
        <v>4.9224514715476911E-2</v>
      </c>
      <c r="R759" s="106">
        <f>IF(K759-H758&lt;0,0,K759-H758)</f>
        <v>0</v>
      </c>
      <c r="S759" s="106">
        <f>K759-V759</f>
        <v>0</v>
      </c>
      <c r="T759" s="106">
        <f>IF(R759&gt;0,$C$6-$C$8,IF($C$6-$C$8-W759&lt;0,0,$C$6-$C$8-W759))</f>
        <v>97.214462279726973</v>
      </c>
      <c r="U759" s="107">
        <f>IF(R759=0,IF(U758+(F759-AL759/$C$23)*$C$21/($C$21+$C$22)&gt;$C$8,$C$8,U758+F759*$C$21/($C$21+$C$22)),E759)</f>
        <v>1400</v>
      </c>
      <c r="V759" s="107">
        <f>IF(R759&gt;0,0,IF(V758+(F759-AL759/$C$23)*$C$21/($C$21+$C$22)&gt;$C$8,$C$8,IF(U759=$C$8,V758+(F759-AL759/$C$23)*$C$21/$C$22,V758+(F759-AL759/$C$23)*$C$21/($C$21+$C$22))))</f>
        <v>1400</v>
      </c>
      <c r="W759" s="203">
        <f>IF(R759&gt;0,0,IF(W758+AL759/$C$23&gt;$F$23,$F$23,W758+AL759/$C$23))</f>
        <v>2.7855377202730285</v>
      </c>
      <c r="X759" s="105" t="str">
        <f>IF(R759=0,"-",FORECAST($C$8,Инклинометрия!$B$2:$B$152,Инклинометрия!$A$2:$A$152))</f>
        <v>-</v>
      </c>
      <c r="Y759" s="105" t="str">
        <f>IF(R759=0,"-",FORECAST($C$8-R759,Инклинометрия!$B$2:$B$152,Инклинометрия!$A$2:$A$152))</f>
        <v>-</v>
      </c>
      <c r="Z759" s="105" t="str">
        <f>IF(R759&gt;0,FORECAST($C$8,Инклинометрия!$B$2:$B$152,Инклинометрия!$A$2:$A$152),IF(V759=$C$8,"-",FORECAST($C$8-V759,Инклинометрия!$B$2:$B$152,Инклинометрия!$A$2:$A$152)))</f>
        <v>-</v>
      </c>
      <c r="AA759" s="105" t="str">
        <f>IF(S759=0,"-",FORECAST($C$8-(S759+V759),Инклинометрия!$B$2:$B$152,Инклинометрия!$A$2:$A$152))</f>
        <v>-</v>
      </c>
      <c r="AB759" s="105">
        <f>FORECAST($C$8+T759,Инклинометрия!$B$2:$B$152,Инклинометрия!$A$2:$A$152)</f>
        <v>1422.3537391657405</v>
      </c>
      <c r="AC759" s="105">
        <f>IF(R759=0,FORECAST($C$6-T759,Инклинометрия!$B$2:$B$152,Инклинометрия!$A$2:$A$152),FORECAST($C$8,Инклинометрия!$B$2:$B$152,Инклинометрия!$A$2:$A$152))</f>
        <v>1332.6462608342592</v>
      </c>
      <c r="AD759" s="107">
        <f>IF(R759=0,FORECAST($C$8,Инклинометрия!$B$2:$B$152,Инклинометрия!$A$2:$A$152),Y759)</f>
        <v>1330</v>
      </c>
      <c r="AE759" s="107">
        <f>FORECAST($C$8-(R759+U759),Инклинометрия!$B$2:$B$152,Инклинометрия!$A$2:$A$152)</f>
        <v>0</v>
      </c>
      <c r="AF759" s="107">
        <f>IF(V759=0,"-",FORECAST($C$8,Инклинометрия!$B$2:$B$152,Инклинометрия!$A$2:$A$152))</f>
        <v>1330</v>
      </c>
      <c r="AG759" s="107">
        <f>IF(V759=0,"-",FORECAST($C$8-V759,Инклинометрия!$B$2:$B$152,Инклинометрия!$A$2:$A$152))</f>
        <v>0</v>
      </c>
      <c r="AH759" s="107">
        <f>IF(W759=0,"-",FORECAST($C$8+W759,Инклинометрия!$B$2:$B$152,Инклинометрия!$A$2:$A$152))</f>
        <v>1332.6462608342592</v>
      </c>
      <c r="AI759" s="107">
        <f>IF(W759=0,"-",FORECAST($C$8,Инклинометрия!$B$2:$B$152,Инклинометрия!$A$2:$A$152))</f>
        <v>1330</v>
      </c>
      <c r="AK759" s="122">
        <f t="shared" si="225"/>
        <v>0</v>
      </c>
      <c r="AL759" s="67">
        <f>AK759*(B759-B758)</f>
        <v>0</v>
      </c>
      <c r="AM759" s="23">
        <f t="shared" si="227"/>
        <v>8.6725204696437436E-2</v>
      </c>
      <c r="AN759" s="26">
        <f>AN758+AK759*(B759-B758)/(2*PI()*$C$5*AN758*$K$13)</f>
        <v>0.15480061813468687</v>
      </c>
      <c r="AO759" s="87">
        <f t="shared" si="219"/>
        <v>145932.55112472404</v>
      </c>
      <c r="AP759" s="87">
        <f>IF(R759+U759&lt;$C$8,0,32*$L$23/$C$12^2*($K$10*R759+$K$8*U759)+32*$L$24/($C$14^2-$C$13^2)*($K$10*S759+$K$8*V759))</f>
        <v>44607.551124724028</v>
      </c>
      <c r="AQ759" s="66">
        <f>R759*$C$11*$C$9+U759*$C$11*$C$10</f>
        <v>14695380</v>
      </c>
      <c r="AR759" s="66">
        <f>S759*$C$11*$C$9+V759*$C$11*$C$10</f>
        <v>14695380</v>
      </c>
      <c r="AS759" s="87">
        <f>$C$11*(T759*$C$9+W759*$C$10)</f>
        <v>792178.05375968735</v>
      </c>
      <c r="AT759" s="45">
        <f t="shared" si="213"/>
        <v>15633490.60488441</v>
      </c>
      <c r="AU759" s="75"/>
    </row>
    <row r="760" spans="2:47" ht="15" thickBot="1" x14ac:dyDescent="0.35">
      <c r="B760" s="41">
        <f t="shared" si="220"/>
        <v>14580</v>
      </c>
      <c r="C760" s="8">
        <f t="shared" si="221"/>
        <v>145.80000000000001</v>
      </c>
      <c r="D760" s="73">
        <f t="shared" si="209"/>
        <v>195.00749999999999</v>
      </c>
      <c r="E760" s="29">
        <f t="shared" si="226"/>
        <v>48293.008746718719</v>
      </c>
      <c r="F760" s="29">
        <f t="shared" si="222"/>
        <v>66.245553836382484</v>
      </c>
      <c r="G760" s="29">
        <f t="shared" si="223"/>
        <v>88.603428256161564</v>
      </c>
      <c r="H760" s="17">
        <f t="shared" si="224"/>
        <v>64591.899198736028</v>
      </c>
      <c r="I760" s="29">
        <f t="shared" si="214"/>
        <v>2.2250485660981263</v>
      </c>
      <c r="J760" s="29">
        <f t="shared" si="215"/>
        <v>41.694115440741633</v>
      </c>
      <c r="K760" s="32">
        <f>IF((D759+L759+M759-AL759)/($C$21+$C$22)&gt;$C$8,$C$8,(D759+L759+M759-AL759)/($C$21+$C$22))</f>
        <v>1400</v>
      </c>
      <c r="L760" s="97">
        <f t="shared" si="210"/>
        <v>0</v>
      </c>
      <c r="M760" s="96">
        <f t="shared" si="211"/>
        <v>0</v>
      </c>
      <c r="N760" s="98">
        <f t="shared" si="216"/>
        <v>1.7179213529287818</v>
      </c>
      <c r="O760" s="100">
        <f t="shared" si="212"/>
        <v>4.2266987561397071</v>
      </c>
      <c r="P760" s="104">
        <f t="shared" si="217"/>
        <v>18.880500609176615</v>
      </c>
      <c r="Q760" s="102">
        <f t="shared" si="218"/>
        <v>4.9224514715476911E-2</v>
      </c>
      <c r="R760" s="106">
        <f>IF(K760-H759&lt;0,0,K760-H759)</f>
        <v>0</v>
      </c>
      <c r="S760" s="106">
        <f>K760-V760</f>
        <v>0</v>
      </c>
      <c r="T760" s="106">
        <f>IF(R760&gt;0,$C$6-$C$8,IF($C$6-$C$8-W760&lt;0,0,$C$6-$C$8-W760))</f>
        <v>97.214462279726973</v>
      </c>
      <c r="U760" s="107">
        <f>IF(R760=0,IF(U759+(F760-AL760/$C$23)*$C$21/($C$21+$C$22)&gt;$C$8,$C$8,U759+F760*$C$21/($C$21+$C$22)),E760)</f>
        <v>1400</v>
      </c>
      <c r="V760" s="107">
        <f>IF(R760&gt;0,0,IF(V759+(F760-AL760/$C$23)*$C$21/($C$21+$C$22)&gt;$C$8,$C$8,IF(U760=$C$8,V759+(F760-AL760/$C$23)*$C$21/$C$22,V759+(F760-AL760/$C$23)*$C$21/($C$21+$C$22))))</f>
        <v>1400</v>
      </c>
      <c r="W760" s="203">
        <f>IF(R760&gt;0,0,IF(W759+AL760/$C$23&gt;$F$23,$F$23,W759+AL760/$C$23))</f>
        <v>2.7855377202730285</v>
      </c>
      <c r="X760" s="105" t="str">
        <f>IF(R760=0,"-",FORECAST($C$8,Инклинометрия!$B$2:$B$152,Инклинометрия!$A$2:$A$152))</f>
        <v>-</v>
      </c>
      <c r="Y760" s="105" t="str">
        <f>IF(R760=0,"-",FORECAST($C$8-R760,Инклинометрия!$B$2:$B$152,Инклинометрия!$A$2:$A$152))</f>
        <v>-</v>
      </c>
      <c r="Z760" s="105" t="str">
        <f>IF(R760&gt;0,FORECAST($C$8,Инклинометрия!$B$2:$B$152,Инклинометрия!$A$2:$A$152),IF(V760=$C$8,"-",FORECAST($C$8-V760,Инклинометрия!$B$2:$B$152,Инклинометрия!$A$2:$A$152)))</f>
        <v>-</v>
      </c>
      <c r="AA760" s="105" t="str">
        <f>IF(S760=0,"-",FORECAST($C$8-(S760+V760),Инклинометрия!$B$2:$B$152,Инклинометрия!$A$2:$A$152))</f>
        <v>-</v>
      </c>
      <c r="AB760" s="105">
        <f>FORECAST($C$8+T760,Инклинометрия!$B$2:$B$152,Инклинометрия!$A$2:$A$152)</f>
        <v>1422.3537391657405</v>
      </c>
      <c r="AC760" s="105">
        <f>IF(R760=0,FORECAST($C$6-T760,Инклинометрия!$B$2:$B$152,Инклинометрия!$A$2:$A$152),FORECAST($C$8,Инклинометрия!$B$2:$B$152,Инклинометрия!$A$2:$A$152))</f>
        <v>1332.6462608342592</v>
      </c>
      <c r="AD760" s="107">
        <f>IF(R760=0,FORECAST($C$8,Инклинометрия!$B$2:$B$152,Инклинометрия!$A$2:$A$152),Y760)</f>
        <v>1330</v>
      </c>
      <c r="AE760" s="107">
        <f>FORECAST($C$8-(R760+U760),Инклинометрия!$B$2:$B$152,Инклинометрия!$A$2:$A$152)</f>
        <v>0</v>
      </c>
      <c r="AF760" s="107">
        <f>IF(V760=0,"-",FORECAST($C$8,Инклинометрия!$B$2:$B$152,Инклинометрия!$A$2:$A$152))</f>
        <v>1330</v>
      </c>
      <c r="AG760" s="107">
        <f>IF(V760=0,"-",FORECAST($C$8-V760,Инклинометрия!$B$2:$B$152,Инклинометрия!$A$2:$A$152))</f>
        <v>0</v>
      </c>
      <c r="AH760" s="107">
        <f>IF(W760=0,"-",FORECAST($C$8+W760,Инклинометрия!$B$2:$B$152,Инклинометрия!$A$2:$A$152))</f>
        <v>1332.6462608342592</v>
      </c>
      <c r="AI760" s="107">
        <f>IF(W760=0,"-",FORECAST($C$8,Инклинометрия!$B$2:$B$152,Инклинометрия!$A$2:$A$152))</f>
        <v>1330</v>
      </c>
      <c r="AK760" s="122">
        <f t="shared" si="225"/>
        <v>0</v>
      </c>
      <c r="AL760" s="67">
        <f>AK760*(B760-B759)</f>
        <v>0</v>
      </c>
      <c r="AM760" s="23">
        <f t="shared" si="227"/>
        <v>8.6725204696437436E-2</v>
      </c>
      <c r="AN760" s="26">
        <f>AN759+AK760*(B760-B759)/(2*PI()*$C$5*AN759*$K$13)</f>
        <v>0.15480061813468687</v>
      </c>
      <c r="AO760" s="87">
        <f t="shared" si="219"/>
        <v>145932.55112472404</v>
      </c>
      <c r="AP760" s="87">
        <f>IF(R760+U760&lt;$C$8,0,32*$L$23/$C$12^2*($K$10*R760+$K$8*U760)+32*$L$24/($C$14^2-$C$13^2)*($K$10*S760+$K$8*V760))</f>
        <v>44607.551124724028</v>
      </c>
      <c r="AQ760" s="66">
        <f>R760*$C$11*$C$9+U760*$C$11*$C$10</f>
        <v>14695380</v>
      </c>
      <c r="AR760" s="66">
        <f>S760*$C$11*$C$9+V760*$C$11*$C$10</f>
        <v>14695380</v>
      </c>
      <c r="AS760" s="87">
        <f>$C$11*(T760*$C$9+W760*$C$10)</f>
        <v>792178.05375968735</v>
      </c>
      <c r="AT760" s="45">
        <f t="shared" si="213"/>
        <v>15633490.60488441</v>
      </c>
      <c r="AU760" s="75"/>
    </row>
    <row r="761" spans="2:47" ht="15" thickBot="1" x14ac:dyDescent="0.35">
      <c r="B761" s="41">
        <f t="shared" si="220"/>
        <v>14600</v>
      </c>
      <c r="C761" s="8">
        <f t="shared" si="221"/>
        <v>146</v>
      </c>
      <c r="D761" s="73">
        <f t="shared" si="209"/>
        <v>195.27500000000001</v>
      </c>
      <c r="E761" s="29">
        <f t="shared" si="226"/>
        <v>48359.254300555091</v>
      </c>
      <c r="F761" s="29">
        <f t="shared" si="222"/>
        <v>66.245553836373062</v>
      </c>
      <c r="G761" s="29">
        <f t="shared" si="223"/>
        <v>88.603428256148959</v>
      </c>
      <c r="H761" s="17">
        <f t="shared" si="224"/>
        <v>64680.50262699218</v>
      </c>
      <c r="I761" s="29">
        <f t="shared" si="214"/>
        <v>2.2250485660981263</v>
      </c>
      <c r="J761" s="29">
        <f t="shared" si="215"/>
        <v>41.69411544073867</v>
      </c>
      <c r="K761" s="32">
        <f>IF((D760+L760+M760-AL760)/($C$21+$C$22)&gt;$C$8,$C$8,(D760+L760+M760-AL760)/($C$21+$C$22))</f>
        <v>1400</v>
      </c>
      <c r="L761" s="97">
        <f t="shared" si="210"/>
        <v>0</v>
      </c>
      <c r="M761" s="96">
        <f t="shared" si="211"/>
        <v>0</v>
      </c>
      <c r="N761" s="98">
        <f t="shared" si="216"/>
        <v>1.7179213529287818</v>
      </c>
      <c r="O761" s="100">
        <f t="shared" si="212"/>
        <v>4.2266987561397071</v>
      </c>
      <c r="P761" s="104">
        <f t="shared" si="217"/>
        <v>18.880500609176615</v>
      </c>
      <c r="Q761" s="102">
        <f t="shared" si="218"/>
        <v>4.9224514715476911E-2</v>
      </c>
      <c r="R761" s="106">
        <f>IF(K761-H760&lt;0,0,K761-H760)</f>
        <v>0</v>
      </c>
      <c r="S761" s="106">
        <f>K761-V761</f>
        <v>0</v>
      </c>
      <c r="T761" s="106">
        <f>IF(R761&gt;0,$C$6-$C$8,IF($C$6-$C$8-W761&lt;0,0,$C$6-$C$8-W761))</f>
        <v>97.214462279726973</v>
      </c>
      <c r="U761" s="107">
        <f>IF(R761=0,IF(U760+(F761-AL761/$C$23)*$C$21/($C$21+$C$22)&gt;$C$8,$C$8,U760+F761*$C$21/($C$21+$C$22)),E761)</f>
        <v>1400</v>
      </c>
      <c r="V761" s="107">
        <f>IF(R761&gt;0,0,IF(V760+(F761-AL761/$C$23)*$C$21/($C$21+$C$22)&gt;$C$8,$C$8,IF(U761=$C$8,V760+(F761-AL761/$C$23)*$C$21/$C$22,V760+(F761-AL761/$C$23)*$C$21/($C$21+$C$22))))</f>
        <v>1400</v>
      </c>
      <c r="W761" s="203">
        <f>IF(R761&gt;0,0,IF(W760+AL761/$C$23&gt;$F$23,$F$23,W760+AL761/$C$23))</f>
        <v>2.7855377202730285</v>
      </c>
      <c r="X761" s="105" t="str">
        <f>IF(R761=0,"-",FORECAST($C$8,Инклинометрия!$B$2:$B$152,Инклинометрия!$A$2:$A$152))</f>
        <v>-</v>
      </c>
      <c r="Y761" s="105" t="str">
        <f>IF(R761=0,"-",FORECAST($C$8-R761,Инклинометрия!$B$2:$B$152,Инклинометрия!$A$2:$A$152))</f>
        <v>-</v>
      </c>
      <c r="Z761" s="105" t="str">
        <f>IF(R761&gt;0,FORECAST($C$8,Инклинометрия!$B$2:$B$152,Инклинометрия!$A$2:$A$152),IF(V761=$C$8,"-",FORECAST($C$8-V761,Инклинометрия!$B$2:$B$152,Инклинометрия!$A$2:$A$152)))</f>
        <v>-</v>
      </c>
      <c r="AA761" s="105" t="str">
        <f>IF(S761=0,"-",FORECAST($C$8-(S761+V761),Инклинометрия!$B$2:$B$152,Инклинометрия!$A$2:$A$152))</f>
        <v>-</v>
      </c>
      <c r="AB761" s="105">
        <f>FORECAST($C$8+T761,Инклинометрия!$B$2:$B$152,Инклинометрия!$A$2:$A$152)</f>
        <v>1422.3537391657405</v>
      </c>
      <c r="AC761" s="105">
        <f>IF(R761=0,FORECAST($C$6-T761,Инклинометрия!$B$2:$B$152,Инклинометрия!$A$2:$A$152),FORECAST($C$8,Инклинометрия!$B$2:$B$152,Инклинометрия!$A$2:$A$152))</f>
        <v>1332.6462608342592</v>
      </c>
      <c r="AD761" s="107">
        <f>IF(R761=0,FORECAST($C$8,Инклинометрия!$B$2:$B$152,Инклинометрия!$A$2:$A$152),Y761)</f>
        <v>1330</v>
      </c>
      <c r="AE761" s="107">
        <f>FORECAST($C$8-(R761+U761),Инклинометрия!$B$2:$B$152,Инклинометрия!$A$2:$A$152)</f>
        <v>0</v>
      </c>
      <c r="AF761" s="107">
        <f>IF(V761=0,"-",FORECAST($C$8,Инклинометрия!$B$2:$B$152,Инклинометрия!$A$2:$A$152))</f>
        <v>1330</v>
      </c>
      <c r="AG761" s="107">
        <f>IF(V761=0,"-",FORECAST($C$8-V761,Инклинометрия!$B$2:$B$152,Инклинометрия!$A$2:$A$152))</f>
        <v>0</v>
      </c>
      <c r="AH761" s="107">
        <f>IF(W761=0,"-",FORECAST($C$8+W761,Инклинометрия!$B$2:$B$152,Инклинометрия!$A$2:$A$152))</f>
        <v>1332.6462608342592</v>
      </c>
      <c r="AI761" s="107">
        <f>IF(W761=0,"-",FORECAST($C$8,Инклинометрия!$B$2:$B$152,Инклинометрия!$A$2:$A$152))</f>
        <v>1330</v>
      </c>
      <c r="AK761" s="122">
        <f t="shared" si="225"/>
        <v>0</v>
      </c>
      <c r="AL761" s="67">
        <f>AK761*(B761-B760)</f>
        <v>0</v>
      </c>
      <c r="AM761" s="23">
        <f t="shared" si="227"/>
        <v>8.6725204696437436E-2</v>
      </c>
      <c r="AN761" s="26">
        <f>AN760+AK761*(B761-B760)/(2*PI()*$C$5*AN760*$K$13)</f>
        <v>0.15480061813468687</v>
      </c>
      <c r="AO761" s="87">
        <f t="shared" si="219"/>
        <v>145932.55112472404</v>
      </c>
      <c r="AP761" s="87">
        <f>IF(R761+U761&lt;$C$8,0,32*$L$23/$C$12^2*($K$10*R761+$K$8*U761)+32*$L$24/($C$14^2-$C$13^2)*($K$10*S761+$K$8*V761))</f>
        <v>44607.551124724028</v>
      </c>
      <c r="AQ761" s="66">
        <f>R761*$C$11*$C$9+U761*$C$11*$C$10</f>
        <v>14695380</v>
      </c>
      <c r="AR761" s="66">
        <f>S761*$C$11*$C$9+V761*$C$11*$C$10</f>
        <v>14695380</v>
      </c>
      <c r="AS761" s="87">
        <f>$C$11*(T761*$C$9+W761*$C$10)</f>
        <v>792178.05375968735</v>
      </c>
      <c r="AT761" s="45">
        <f t="shared" si="213"/>
        <v>15633490.60488441</v>
      </c>
      <c r="AU761" s="75"/>
    </row>
    <row r="762" spans="2:47" ht="15" thickBot="1" x14ac:dyDescent="0.35">
      <c r="B762" s="41">
        <f t="shared" si="220"/>
        <v>14620</v>
      </c>
      <c r="C762" s="8">
        <f t="shared" si="221"/>
        <v>146.20000000000002</v>
      </c>
      <c r="D762" s="73">
        <f t="shared" si="209"/>
        <v>195.54250000000005</v>
      </c>
      <c r="E762" s="29">
        <f t="shared" si="226"/>
        <v>48425.49985439147</v>
      </c>
      <c r="F762" s="29">
        <f t="shared" si="222"/>
        <v>66.245553836382484</v>
      </c>
      <c r="G762" s="29">
        <f t="shared" si="223"/>
        <v>88.603428256161564</v>
      </c>
      <c r="H762" s="17">
        <f t="shared" si="224"/>
        <v>64769.10605524834</v>
      </c>
      <c r="I762" s="29">
        <f t="shared" si="214"/>
        <v>2.2250485660981263</v>
      </c>
      <c r="J762" s="29">
        <f t="shared" si="215"/>
        <v>41.694115440741633</v>
      </c>
      <c r="K762" s="32">
        <f>IF((D761+L761+M761-AL761)/($C$21+$C$22)&gt;$C$8,$C$8,(D761+L761+M761-AL761)/($C$21+$C$22))</f>
        <v>1400</v>
      </c>
      <c r="L762" s="97">
        <f t="shared" si="210"/>
        <v>0</v>
      </c>
      <c r="M762" s="96">
        <f t="shared" si="211"/>
        <v>0</v>
      </c>
      <c r="N762" s="98">
        <f t="shared" si="216"/>
        <v>1.7179213529287818</v>
      </c>
      <c r="O762" s="100">
        <f t="shared" si="212"/>
        <v>4.2266987561397071</v>
      </c>
      <c r="P762" s="104">
        <f t="shared" si="217"/>
        <v>18.880500609176615</v>
      </c>
      <c r="Q762" s="102">
        <f t="shared" si="218"/>
        <v>4.9224514715476911E-2</v>
      </c>
      <c r="R762" s="106">
        <f>IF(K762-H761&lt;0,0,K762-H761)</f>
        <v>0</v>
      </c>
      <c r="S762" s="106">
        <f>K762-V762</f>
        <v>0</v>
      </c>
      <c r="T762" s="106">
        <f>IF(R762&gt;0,$C$6-$C$8,IF($C$6-$C$8-W762&lt;0,0,$C$6-$C$8-W762))</f>
        <v>97.214462279726973</v>
      </c>
      <c r="U762" s="107">
        <f>IF(R762=0,IF(U761+(F762-AL762/$C$23)*$C$21/($C$21+$C$22)&gt;$C$8,$C$8,U761+F762*$C$21/($C$21+$C$22)),E762)</f>
        <v>1400</v>
      </c>
      <c r="V762" s="107">
        <f>IF(R762&gt;0,0,IF(V761+(F762-AL762/$C$23)*$C$21/($C$21+$C$22)&gt;$C$8,$C$8,IF(U762=$C$8,V761+(F762-AL762/$C$23)*$C$21/$C$22,V761+(F762-AL762/$C$23)*$C$21/($C$21+$C$22))))</f>
        <v>1400</v>
      </c>
      <c r="W762" s="203">
        <f>IF(R762&gt;0,0,IF(W761+AL762/$C$23&gt;$F$23,$F$23,W761+AL762/$C$23))</f>
        <v>2.7855377202730285</v>
      </c>
      <c r="X762" s="105" t="str">
        <f>IF(R762=0,"-",FORECAST($C$8,Инклинометрия!$B$2:$B$152,Инклинометрия!$A$2:$A$152))</f>
        <v>-</v>
      </c>
      <c r="Y762" s="105" t="str">
        <f>IF(R762=0,"-",FORECAST($C$8-R762,Инклинометрия!$B$2:$B$152,Инклинометрия!$A$2:$A$152))</f>
        <v>-</v>
      </c>
      <c r="Z762" s="105" t="str">
        <f>IF(R762&gt;0,FORECAST($C$8,Инклинометрия!$B$2:$B$152,Инклинометрия!$A$2:$A$152),IF(V762=$C$8,"-",FORECAST($C$8-V762,Инклинометрия!$B$2:$B$152,Инклинометрия!$A$2:$A$152)))</f>
        <v>-</v>
      </c>
      <c r="AA762" s="105" t="str">
        <f>IF(S762=0,"-",FORECAST($C$8-(S762+V762),Инклинометрия!$B$2:$B$152,Инклинометрия!$A$2:$A$152))</f>
        <v>-</v>
      </c>
      <c r="AB762" s="105">
        <f>FORECAST($C$8+T762,Инклинометрия!$B$2:$B$152,Инклинометрия!$A$2:$A$152)</f>
        <v>1422.3537391657405</v>
      </c>
      <c r="AC762" s="105">
        <f>IF(R762=0,FORECAST($C$6-T762,Инклинометрия!$B$2:$B$152,Инклинометрия!$A$2:$A$152),FORECAST($C$8,Инклинометрия!$B$2:$B$152,Инклинометрия!$A$2:$A$152))</f>
        <v>1332.6462608342592</v>
      </c>
      <c r="AD762" s="107">
        <f>IF(R762=0,FORECAST($C$8,Инклинометрия!$B$2:$B$152,Инклинометрия!$A$2:$A$152),Y762)</f>
        <v>1330</v>
      </c>
      <c r="AE762" s="107">
        <f>FORECAST($C$8-(R762+U762),Инклинометрия!$B$2:$B$152,Инклинометрия!$A$2:$A$152)</f>
        <v>0</v>
      </c>
      <c r="AF762" s="107">
        <f>IF(V762=0,"-",FORECAST($C$8,Инклинометрия!$B$2:$B$152,Инклинометрия!$A$2:$A$152))</f>
        <v>1330</v>
      </c>
      <c r="AG762" s="107">
        <f>IF(V762=0,"-",FORECAST($C$8-V762,Инклинометрия!$B$2:$B$152,Инклинометрия!$A$2:$A$152))</f>
        <v>0</v>
      </c>
      <c r="AH762" s="107">
        <f>IF(W762=0,"-",FORECAST($C$8+W762,Инклинометрия!$B$2:$B$152,Инклинометрия!$A$2:$A$152))</f>
        <v>1332.6462608342592</v>
      </c>
      <c r="AI762" s="107">
        <f>IF(W762=0,"-",FORECAST($C$8,Инклинометрия!$B$2:$B$152,Инклинометрия!$A$2:$A$152))</f>
        <v>1330</v>
      </c>
      <c r="AK762" s="122">
        <f t="shared" si="225"/>
        <v>0</v>
      </c>
      <c r="AL762" s="67">
        <f>AK762*(B762-B761)</f>
        <v>0</v>
      </c>
      <c r="AM762" s="23">
        <f t="shared" si="227"/>
        <v>8.6725204696437436E-2</v>
      </c>
      <c r="AN762" s="26">
        <f>AN761+AK762*(B762-B761)/(2*PI()*$C$5*AN761*$K$13)</f>
        <v>0.15480061813468687</v>
      </c>
      <c r="AO762" s="87">
        <f t="shared" si="219"/>
        <v>145932.55112472404</v>
      </c>
      <c r="AP762" s="87">
        <f>IF(R762+U762&lt;$C$8,0,32*$L$23/$C$12^2*($K$10*R762+$K$8*U762)+32*$L$24/($C$14^2-$C$13^2)*($K$10*S762+$K$8*V762))</f>
        <v>44607.551124724028</v>
      </c>
      <c r="AQ762" s="66">
        <f>R762*$C$11*$C$9+U762*$C$11*$C$10</f>
        <v>14695380</v>
      </c>
      <c r="AR762" s="66">
        <f>S762*$C$11*$C$9+V762*$C$11*$C$10</f>
        <v>14695380</v>
      </c>
      <c r="AS762" s="87">
        <f>$C$11*(T762*$C$9+W762*$C$10)</f>
        <v>792178.05375968735</v>
      </c>
      <c r="AT762" s="45">
        <f t="shared" si="213"/>
        <v>15633490.60488441</v>
      </c>
      <c r="AU762" s="75"/>
    </row>
    <row r="763" spans="2:47" ht="15" thickBot="1" x14ac:dyDescent="0.35">
      <c r="B763" s="41">
        <f t="shared" si="220"/>
        <v>14640</v>
      </c>
      <c r="C763" s="8">
        <f t="shared" si="221"/>
        <v>146.4</v>
      </c>
      <c r="D763" s="73">
        <f t="shared" si="209"/>
        <v>195.81</v>
      </c>
      <c r="E763" s="29">
        <f t="shared" si="226"/>
        <v>48491.745408227842</v>
      </c>
      <c r="F763" s="29">
        <f t="shared" si="222"/>
        <v>66.245553836373062</v>
      </c>
      <c r="G763" s="29">
        <f t="shared" si="223"/>
        <v>88.603428256148959</v>
      </c>
      <c r="H763" s="17">
        <f t="shared" si="224"/>
        <v>64857.709483504492</v>
      </c>
      <c r="I763" s="29">
        <f t="shared" si="214"/>
        <v>2.2250485660981263</v>
      </c>
      <c r="J763" s="29">
        <f t="shared" si="215"/>
        <v>41.69411544073867</v>
      </c>
      <c r="K763" s="32">
        <f>IF((D762+L762+M762-AL762)/($C$21+$C$22)&gt;$C$8,$C$8,(D762+L762+M762-AL762)/($C$21+$C$22))</f>
        <v>1400</v>
      </c>
      <c r="L763" s="97">
        <f t="shared" si="210"/>
        <v>0</v>
      </c>
      <c r="M763" s="96">
        <f t="shared" si="211"/>
        <v>0</v>
      </c>
      <c r="N763" s="98">
        <f t="shared" si="216"/>
        <v>1.7179213529287818</v>
      </c>
      <c r="O763" s="100">
        <f t="shared" si="212"/>
        <v>4.2266987561397071</v>
      </c>
      <c r="P763" s="104">
        <f t="shared" si="217"/>
        <v>18.880500609176615</v>
      </c>
      <c r="Q763" s="102">
        <f t="shared" si="218"/>
        <v>4.9224514715476911E-2</v>
      </c>
      <c r="R763" s="106">
        <f>IF(K763-H762&lt;0,0,K763-H762)</f>
        <v>0</v>
      </c>
      <c r="S763" s="106">
        <f>K763-V763</f>
        <v>0</v>
      </c>
      <c r="T763" s="106">
        <f>IF(R763&gt;0,$C$6-$C$8,IF($C$6-$C$8-W763&lt;0,0,$C$6-$C$8-W763))</f>
        <v>97.214462279726973</v>
      </c>
      <c r="U763" s="107">
        <f>IF(R763=0,IF(U762+(F763-AL763/$C$23)*$C$21/($C$21+$C$22)&gt;$C$8,$C$8,U762+F763*$C$21/($C$21+$C$22)),E763)</f>
        <v>1400</v>
      </c>
      <c r="V763" s="107">
        <f>IF(R763&gt;0,0,IF(V762+(F763-AL763/$C$23)*$C$21/($C$21+$C$22)&gt;$C$8,$C$8,IF(U763=$C$8,V762+(F763-AL763/$C$23)*$C$21/$C$22,V762+(F763-AL763/$C$23)*$C$21/($C$21+$C$22))))</f>
        <v>1400</v>
      </c>
      <c r="W763" s="203">
        <f>IF(R763&gt;0,0,IF(W762+AL763/$C$23&gt;$F$23,$F$23,W762+AL763/$C$23))</f>
        <v>2.7855377202730285</v>
      </c>
      <c r="X763" s="105" t="str">
        <f>IF(R763=0,"-",FORECAST($C$8,Инклинометрия!$B$2:$B$152,Инклинометрия!$A$2:$A$152))</f>
        <v>-</v>
      </c>
      <c r="Y763" s="105" t="str">
        <f>IF(R763=0,"-",FORECAST($C$8-R763,Инклинометрия!$B$2:$B$152,Инклинометрия!$A$2:$A$152))</f>
        <v>-</v>
      </c>
      <c r="Z763" s="105" t="str">
        <f>IF(R763&gt;0,FORECAST($C$8,Инклинометрия!$B$2:$B$152,Инклинометрия!$A$2:$A$152),IF(V763=$C$8,"-",FORECAST($C$8-V763,Инклинометрия!$B$2:$B$152,Инклинометрия!$A$2:$A$152)))</f>
        <v>-</v>
      </c>
      <c r="AA763" s="105" t="str">
        <f>IF(S763=0,"-",FORECAST($C$8-(S763+V763),Инклинометрия!$B$2:$B$152,Инклинометрия!$A$2:$A$152))</f>
        <v>-</v>
      </c>
      <c r="AB763" s="105">
        <f>FORECAST($C$8+T763,Инклинометрия!$B$2:$B$152,Инклинометрия!$A$2:$A$152)</f>
        <v>1422.3537391657405</v>
      </c>
      <c r="AC763" s="105">
        <f>IF(R763=0,FORECAST($C$6-T763,Инклинометрия!$B$2:$B$152,Инклинометрия!$A$2:$A$152),FORECAST($C$8,Инклинометрия!$B$2:$B$152,Инклинометрия!$A$2:$A$152))</f>
        <v>1332.6462608342592</v>
      </c>
      <c r="AD763" s="107">
        <f>IF(R763=0,FORECAST($C$8,Инклинометрия!$B$2:$B$152,Инклинометрия!$A$2:$A$152),Y763)</f>
        <v>1330</v>
      </c>
      <c r="AE763" s="107">
        <f>FORECAST($C$8-(R763+U763),Инклинометрия!$B$2:$B$152,Инклинометрия!$A$2:$A$152)</f>
        <v>0</v>
      </c>
      <c r="AF763" s="107">
        <f>IF(V763=0,"-",FORECAST($C$8,Инклинометрия!$B$2:$B$152,Инклинометрия!$A$2:$A$152))</f>
        <v>1330</v>
      </c>
      <c r="AG763" s="107">
        <f>IF(V763=0,"-",FORECAST($C$8-V763,Инклинометрия!$B$2:$B$152,Инклинометрия!$A$2:$A$152))</f>
        <v>0</v>
      </c>
      <c r="AH763" s="107">
        <f>IF(W763=0,"-",FORECAST($C$8+W763,Инклинометрия!$B$2:$B$152,Инклинометрия!$A$2:$A$152))</f>
        <v>1332.6462608342592</v>
      </c>
      <c r="AI763" s="107">
        <f>IF(W763=0,"-",FORECAST($C$8,Инклинометрия!$B$2:$B$152,Инклинометрия!$A$2:$A$152))</f>
        <v>1330</v>
      </c>
      <c r="AK763" s="122">
        <f t="shared" si="225"/>
        <v>0</v>
      </c>
      <c r="AL763" s="67">
        <f>AK763*(B763-B762)</f>
        <v>0</v>
      </c>
      <c r="AM763" s="23">
        <f t="shared" si="227"/>
        <v>8.6725204696437436E-2</v>
      </c>
      <c r="AN763" s="26">
        <f>AN762+AK763*(B763-B762)/(2*PI()*$C$5*AN762*$K$13)</f>
        <v>0.15480061813468687</v>
      </c>
      <c r="AO763" s="87">
        <f t="shared" si="219"/>
        <v>145932.55112472404</v>
      </c>
      <c r="AP763" s="87">
        <f>IF(R763+U763&lt;$C$8,0,32*$L$23/$C$12^2*($K$10*R763+$K$8*U763)+32*$L$24/($C$14^2-$C$13^2)*($K$10*S763+$K$8*V763))</f>
        <v>44607.551124724028</v>
      </c>
      <c r="AQ763" s="66">
        <f>R763*$C$11*$C$9+U763*$C$11*$C$10</f>
        <v>14695380</v>
      </c>
      <c r="AR763" s="66">
        <f>S763*$C$11*$C$9+V763*$C$11*$C$10</f>
        <v>14695380</v>
      </c>
      <c r="AS763" s="87">
        <f>$C$11*(T763*$C$9+W763*$C$10)</f>
        <v>792178.05375968735</v>
      </c>
      <c r="AT763" s="45">
        <f t="shared" si="213"/>
        <v>15633490.60488441</v>
      </c>
      <c r="AU763" s="75"/>
    </row>
    <row r="764" spans="2:47" ht="15" thickBot="1" x14ac:dyDescent="0.35">
      <c r="B764" s="41">
        <f t="shared" si="220"/>
        <v>14660</v>
      </c>
      <c r="C764" s="8">
        <f t="shared" si="221"/>
        <v>146.6</v>
      </c>
      <c r="D764" s="73">
        <f t="shared" si="209"/>
        <v>196.07749999999999</v>
      </c>
      <c r="E764" s="29">
        <f t="shared" si="226"/>
        <v>48557.990962064221</v>
      </c>
      <c r="F764" s="29">
        <f t="shared" si="222"/>
        <v>66.245553836373062</v>
      </c>
      <c r="G764" s="29">
        <f t="shared" si="223"/>
        <v>88.603428256148959</v>
      </c>
      <c r="H764" s="17">
        <f t="shared" si="224"/>
        <v>64946.312911760644</v>
      </c>
      <c r="I764" s="29">
        <f t="shared" si="214"/>
        <v>2.2250485660981263</v>
      </c>
      <c r="J764" s="29">
        <f t="shared" si="215"/>
        <v>41.69411544073867</v>
      </c>
      <c r="K764" s="32">
        <f>IF((D763+L763+M763-AL763)/($C$21+$C$22)&gt;$C$8,$C$8,(D763+L763+M763-AL763)/($C$21+$C$22))</f>
        <v>1400</v>
      </c>
      <c r="L764" s="97">
        <f t="shared" si="210"/>
        <v>0</v>
      </c>
      <c r="M764" s="96">
        <f t="shared" si="211"/>
        <v>0</v>
      </c>
      <c r="N764" s="98">
        <f t="shared" si="216"/>
        <v>1.7179213529287818</v>
      </c>
      <c r="O764" s="100">
        <f t="shared" si="212"/>
        <v>4.2266987561397071</v>
      </c>
      <c r="P764" s="104">
        <f t="shared" si="217"/>
        <v>18.880500609176615</v>
      </c>
      <c r="Q764" s="102">
        <f t="shared" si="218"/>
        <v>4.9224514715476911E-2</v>
      </c>
      <c r="R764" s="106">
        <f>IF(K764-H763&lt;0,0,K764-H763)</f>
        <v>0</v>
      </c>
      <c r="S764" s="106">
        <f>K764-V764</f>
        <v>0</v>
      </c>
      <c r="T764" s="106">
        <f>IF(R764&gt;0,$C$6-$C$8,IF($C$6-$C$8-W764&lt;0,0,$C$6-$C$8-W764))</f>
        <v>97.214462279726973</v>
      </c>
      <c r="U764" s="107">
        <f>IF(R764=0,IF(U763+(F764-AL764/$C$23)*$C$21/($C$21+$C$22)&gt;$C$8,$C$8,U763+F764*$C$21/($C$21+$C$22)),E764)</f>
        <v>1400</v>
      </c>
      <c r="V764" s="107">
        <f>IF(R764&gt;0,0,IF(V763+(F764-AL764/$C$23)*$C$21/($C$21+$C$22)&gt;$C$8,$C$8,IF(U764=$C$8,V763+(F764-AL764/$C$23)*$C$21/$C$22,V763+(F764-AL764/$C$23)*$C$21/($C$21+$C$22))))</f>
        <v>1400</v>
      </c>
      <c r="W764" s="203">
        <f>IF(R764&gt;0,0,IF(W763+AL764/$C$23&gt;$F$23,$F$23,W763+AL764/$C$23))</f>
        <v>2.7855377202730285</v>
      </c>
      <c r="X764" s="105" t="str">
        <f>IF(R764=0,"-",FORECAST($C$8,Инклинометрия!$B$2:$B$152,Инклинометрия!$A$2:$A$152))</f>
        <v>-</v>
      </c>
      <c r="Y764" s="105" t="str">
        <f>IF(R764=0,"-",FORECAST($C$8-R764,Инклинометрия!$B$2:$B$152,Инклинометрия!$A$2:$A$152))</f>
        <v>-</v>
      </c>
      <c r="Z764" s="105" t="str">
        <f>IF(R764&gt;0,FORECAST($C$8,Инклинометрия!$B$2:$B$152,Инклинометрия!$A$2:$A$152),IF(V764=$C$8,"-",FORECAST($C$8-V764,Инклинометрия!$B$2:$B$152,Инклинометрия!$A$2:$A$152)))</f>
        <v>-</v>
      </c>
      <c r="AA764" s="105" t="str">
        <f>IF(S764=0,"-",FORECAST($C$8-(S764+V764),Инклинометрия!$B$2:$B$152,Инклинометрия!$A$2:$A$152))</f>
        <v>-</v>
      </c>
      <c r="AB764" s="105">
        <f>FORECAST($C$8+T764,Инклинометрия!$B$2:$B$152,Инклинометрия!$A$2:$A$152)</f>
        <v>1422.3537391657405</v>
      </c>
      <c r="AC764" s="105">
        <f>IF(R764=0,FORECAST($C$6-T764,Инклинометрия!$B$2:$B$152,Инклинометрия!$A$2:$A$152),FORECAST($C$8,Инклинометрия!$B$2:$B$152,Инклинометрия!$A$2:$A$152))</f>
        <v>1332.6462608342592</v>
      </c>
      <c r="AD764" s="107">
        <f>IF(R764=0,FORECAST($C$8,Инклинометрия!$B$2:$B$152,Инклинометрия!$A$2:$A$152),Y764)</f>
        <v>1330</v>
      </c>
      <c r="AE764" s="107">
        <f>FORECAST($C$8-(R764+U764),Инклинометрия!$B$2:$B$152,Инклинометрия!$A$2:$A$152)</f>
        <v>0</v>
      </c>
      <c r="AF764" s="107">
        <f>IF(V764=0,"-",FORECAST($C$8,Инклинометрия!$B$2:$B$152,Инклинометрия!$A$2:$A$152))</f>
        <v>1330</v>
      </c>
      <c r="AG764" s="107">
        <f>IF(V764=0,"-",FORECAST($C$8-V764,Инклинометрия!$B$2:$B$152,Инклинометрия!$A$2:$A$152))</f>
        <v>0</v>
      </c>
      <c r="AH764" s="107">
        <f>IF(W764=0,"-",FORECAST($C$8+W764,Инклинометрия!$B$2:$B$152,Инклинометрия!$A$2:$A$152))</f>
        <v>1332.6462608342592</v>
      </c>
      <c r="AI764" s="107">
        <f>IF(W764=0,"-",FORECAST($C$8,Инклинометрия!$B$2:$B$152,Инклинометрия!$A$2:$A$152))</f>
        <v>1330</v>
      </c>
      <c r="AK764" s="122">
        <f t="shared" si="225"/>
        <v>0</v>
      </c>
      <c r="AL764" s="67">
        <f>AK764*(B764-B763)</f>
        <v>0</v>
      </c>
      <c r="AM764" s="23">
        <f t="shared" si="227"/>
        <v>8.6725204696437436E-2</v>
      </c>
      <c r="AN764" s="26">
        <f>AN763+AK764*(B764-B763)/(2*PI()*$C$5*AN763*$K$13)</f>
        <v>0.15480061813468687</v>
      </c>
      <c r="AO764" s="87">
        <f t="shared" si="219"/>
        <v>145932.55112472404</v>
      </c>
      <c r="AP764" s="87">
        <f>IF(R764+U764&lt;$C$8,0,32*$L$23/$C$12^2*($K$10*R764+$K$8*U764)+32*$L$24/($C$14^2-$C$13^2)*($K$10*S764+$K$8*V764))</f>
        <v>44607.551124724028</v>
      </c>
      <c r="AQ764" s="66">
        <f>R764*$C$11*$C$9+U764*$C$11*$C$10</f>
        <v>14695380</v>
      </c>
      <c r="AR764" s="66">
        <f>S764*$C$11*$C$9+V764*$C$11*$C$10</f>
        <v>14695380</v>
      </c>
      <c r="AS764" s="87">
        <f>$C$11*(T764*$C$9+W764*$C$10)</f>
        <v>792178.05375968735</v>
      </c>
      <c r="AT764" s="45">
        <f t="shared" si="213"/>
        <v>15633490.60488441</v>
      </c>
      <c r="AU764" s="75"/>
    </row>
    <row r="765" spans="2:47" ht="15" thickBot="1" x14ac:dyDescent="0.35">
      <c r="B765" s="41">
        <f t="shared" si="220"/>
        <v>14680</v>
      </c>
      <c r="C765" s="8">
        <f t="shared" si="221"/>
        <v>146.80000000000001</v>
      </c>
      <c r="D765" s="73">
        <f t="shared" si="209"/>
        <v>196.345</v>
      </c>
      <c r="E765" s="29">
        <f t="shared" si="226"/>
        <v>48624.2365159006</v>
      </c>
      <c r="F765" s="29">
        <f t="shared" si="222"/>
        <v>66.245553836382484</v>
      </c>
      <c r="G765" s="29">
        <f t="shared" si="223"/>
        <v>88.603428256161564</v>
      </c>
      <c r="H765" s="17">
        <f t="shared" si="224"/>
        <v>65034.916340016804</v>
      </c>
      <c r="I765" s="29">
        <f t="shared" si="214"/>
        <v>2.2250485660981263</v>
      </c>
      <c r="J765" s="29">
        <f t="shared" si="215"/>
        <v>41.694115440741633</v>
      </c>
      <c r="K765" s="32">
        <f>IF((D764+L764+M764-AL764)/($C$21+$C$22)&gt;$C$8,$C$8,(D764+L764+M764-AL764)/($C$21+$C$22))</f>
        <v>1400</v>
      </c>
      <c r="L765" s="97">
        <f t="shared" si="210"/>
        <v>0</v>
      </c>
      <c r="M765" s="96">
        <f t="shared" si="211"/>
        <v>0</v>
      </c>
      <c r="N765" s="98">
        <f t="shared" si="216"/>
        <v>1.7179213529287818</v>
      </c>
      <c r="O765" s="100">
        <f t="shared" si="212"/>
        <v>4.2266987561397071</v>
      </c>
      <c r="P765" s="104">
        <f t="shared" si="217"/>
        <v>18.880500609176615</v>
      </c>
      <c r="Q765" s="102">
        <f t="shared" si="218"/>
        <v>4.9224514715476911E-2</v>
      </c>
      <c r="R765" s="106">
        <f>IF(K765-H764&lt;0,0,K765-H764)</f>
        <v>0</v>
      </c>
      <c r="S765" s="106">
        <f>K765-V765</f>
        <v>0</v>
      </c>
      <c r="T765" s="106">
        <f>IF(R765&gt;0,$C$6-$C$8,IF($C$6-$C$8-W765&lt;0,0,$C$6-$C$8-W765))</f>
        <v>97.214462279726973</v>
      </c>
      <c r="U765" s="107">
        <f>IF(R765=0,IF(U764+(F765-AL765/$C$23)*$C$21/($C$21+$C$22)&gt;$C$8,$C$8,U764+F765*$C$21/($C$21+$C$22)),E765)</f>
        <v>1400</v>
      </c>
      <c r="V765" s="107">
        <f>IF(R765&gt;0,0,IF(V764+(F765-AL765/$C$23)*$C$21/($C$21+$C$22)&gt;$C$8,$C$8,IF(U765=$C$8,V764+(F765-AL765/$C$23)*$C$21/$C$22,V764+(F765-AL765/$C$23)*$C$21/($C$21+$C$22))))</f>
        <v>1400</v>
      </c>
      <c r="W765" s="203">
        <f>IF(R765&gt;0,0,IF(W764+AL765/$C$23&gt;$F$23,$F$23,W764+AL765/$C$23))</f>
        <v>2.7855377202730285</v>
      </c>
      <c r="X765" s="105" t="str">
        <f>IF(R765=0,"-",FORECAST($C$8,Инклинометрия!$B$2:$B$152,Инклинометрия!$A$2:$A$152))</f>
        <v>-</v>
      </c>
      <c r="Y765" s="105" t="str">
        <f>IF(R765=0,"-",FORECAST($C$8-R765,Инклинометрия!$B$2:$B$152,Инклинометрия!$A$2:$A$152))</f>
        <v>-</v>
      </c>
      <c r="Z765" s="105" t="str">
        <f>IF(R765&gt;0,FORECAST($C$8,Инклинометрия!$B$2:$B$152,Инклинометрия!$A$2:$A$152),IF(V765=$C$8,"-",FORECAST($C$8-V765,Инклинометрия!$B$2:$B$152,Инклинометрия!$A$2:$A$152)))</f>
        <v>-</v>
      </c>
      <c r="AA765" s="105" t="str">
        <f>IF(S765=0,"-",FORECAST($C$8-(S765+V765),Инклинометрия!$B$2:$B$152,Инклинометрия!$A$2:$A$152))</f>
        <v>-</v>
      </c>
      <c r="AB765" s="105">
        <f>FORECAST($C$8+T765,Инклинометрия!$B$2:$B$152,Инклинометрия!$A$2:$A$152)</f>
        <v>1422.3537391657405</v>
      </c>
      <c r="AC765" s="105">
        <f>IF(R765=0,FORECAST($C$6-T765,Инклинометрия!$B$2:$B$152,Инклинометрия!$A$2:$A$152),FORECAST($C$8,Инклинометрия!$B$2:$B$152,Инклинометрия!$A$2:$A$152))</f>
        <v>1332.6462608342592</v>
      </c>
      <c r="AD765" s="107">
        <f>IF(R765=0,FORECAST($C$8,Инклинометрия!$B$2:$B$152,Инклинометрия!$A$2:$A$152),Y765)</f>
        <v>1330</v>
      </c>
      <c r="AE765" s="107">
        <f>FORECAST($C$8-(R765+U765),Инклинометрия!$B$2:$B$152,Инклинометрия!$A$2:$A$152)</f>
        <v>0</v>
      </c>
      <c r="AF765" s="107">
        <f>IF(V765=0,"-",FORECAST($C$8,Инклинометрия!$B$2:$B$152,Инклинометрия!$A$2:$A$152))</f>
        <v>1330</v>
      </c>
      <c r="AG765" s="107">
        <f>IF(V765=0,"-",FORECAST($C$8-V765,Инклинометрия!$B$2:$B$152,Инклинометрия!$A$2:$A$152))</f>
        <v>0</v>
      </c>
      <c r="AH765" s="107">
        <f>IF(W765=0,"-",FORECAST($C$8+W765,Инклинометрия!$B$2:$B$152,Инклинометрия!$A$2:$A$152))</f>
        <v>1332.6462608342592</v>
      </c>
      <c r="AI765" s="107">
        <f>IF(W765=0,"-",FORECAST($C$8,Инклинометрия!$B$2:$B$152,Инклинометрия!$A$2:$A$152))</f>
        <v>1330</v>
      </c>
      <c r="AK765" s="122">
        <f t="shared" si="225"/>
        <v>0</v>
      </c>
      <c r="AL765" s="67">
        <f>AK765*(B765-B764)</f>
        <v>0</v>
      </c>
      <c r="AM765" s="23">
        <f t="shared" si="227"/>
        <v>8.6725204696437436E-2</v>
      </c>
      <c r="AN765" s="26">
        <f>AN764+AK765*(B765-B764)/(2*PI()*$C$5*AN764*$K$13)</f>
        <v>0.15480061813468687</v>
      </c>
      <c r="AO765" s="87">
        <f t="shared" si="219"/>
        <v>145932.55112472404</v>
      </c>
      <c r="AP765" s="87">
        <f>IF(R765+U765&lt;$C$8,0,32*$L$23/$C$12^2*($K$10*R765+$K$8*U765)+32*$L$24/($C$14^2-$C$13^2)*($K$10*S765+$K$8*V765))</f>
        <v>44607.551124724028</v>
      </c>
      <c r="AQ765" s="66">
        <f>R765*$C$11*$C$9+U765*$C$11*$C$10</f>
        <v>14695380</v>
      </c>
      <c r="AR765" s="66">
        <f>S765*$C$11*$C$9+V765*$C$11*$C$10</f>
        <v>14695380</v>
      </c>
      <c r="AS765" s="87">
        <f>$C$11*(T765*$C$9+W765*$C$10)</f>
        <v>792178.05375968735</v>
      </c>
      <c r="AT765" s="45">
        <f t="shared" si="213"/>
        <v>15633490.60488441</v>
      </c>
      <c r="AU765" s="75"/>
    </row>
    <row r="766" spans="2:47" ht="15" thickBot="1" x14ac:dyDescent="0.35">
      <c r="B766" s="41">
        <f t="shared" si="220"/>
        <v>14700</v>
      </c>
      <c r="C766" s="8">
        <f t="shared" si="221"/>
        <v>147</v>
      </c>
      <c r="D766" s="73">
        <f t="shared" si="209"/>
        <v>196.61250000000001</v>
      </c>
      <c r="E766" s="29">
        <f t="shared" si="226"/>
        <v>48690.482069736972</v>
      </c>
      <c r="F766" s="29">
        <f t="shared" si="222"/>
        <v>66.245553836373062</v>
      </c>
      <c r="G766" s="29">
        <f t="shared" si="223"/>
        <v>88.603428256148959</v>
      </c>
      <c r="H766" s="17">
        <f t="shared" si="224"/>
        <v>65123.519768272956</v>
      </c>
      <c r="I766" s="29">
        <f t="shared" si="214"/>
        <v>2.2250485660981263</v>
      </c>
      <c r="J766" s="29">
        <f t="shared" si="215"/>
        <v>41.69411544073867</v>
      </c>
      <c r="K766" s="32">
        <f>IF((D765+L765+M765-AL765)/($C$21+$C$22)&gt;$C$8,$C$8,(D765+L765+M765-AL765)/($C$21+$C$22))</f>
        <v>1400</v>
      </c>
      <c r="L766" s="97">
        <f t="shared" si="210"/>
        <v>0</v>
      </c>
      <c r="M766" s="96">
        <f t="shared" si="211"/>
        <v>0</v>
      </c>
      <c r="N766" s="98">
        <f t="shared" si="216"/>
        <v>1.7179213529287818</v>
      </c>
      <c r="O766" s="100">
        <f t="shared" si="212"/>
        <v>4.2266987561397071</v>
      </c>
      <c r="P766" s="104">
        <f t="shared" si="217"/>
        <v>18.880500609176615</v>
      </c>
      <c r="Q766" s="102">
        <f t="shared" si="218"/>
        <v>4.9224514715476911E-2</v>
      </c>
      <c r="R766" s="106">
        <f>IF(K766-H765&lt;0,0,K766-H765)</f>
        <v>0</v>
      </c>
      <c r="S766" s="106">
        <f>K766-V766</f>
        <v>0</v>
      </c>
      <c r="T766" s="106">
        <f>IF(R766&gt;0,$C$6-$C$8,IF($C$6-$C$8-W766&lt;0,0,$C$6-$C$8-W766))</f>
        <v>97.214462279726973</v>
      </c>
      <c r="U766" s="107">
        <f>IF(R766=0,IF(U765+(F766-AL766/$C$23)*$C$21/($C$21+$C$22)&gt;$C$8,$C$8,U765+F766*$C$21/($C$21+$C$22)),E766)</f>
        <v>1400</v>
      </c>
      <c r="V766" s="107">
        <f>IF(R766&gt;0,0,IF(V765+(F766-AL766/$C$23)*$C$21/($C$21+$C$22)&gt;$C$8,$C$8,IF(U766=$C$8,V765+(F766-AL766/$C$23)*$C$21/$C$22,V765+(F766-AL766/$C$23)*$C$21/($C$21+$C$22))))</f>
        <v>1400</v>
      </c>
      <c r="W766" s="203">
        <f>IF(R766&gt;0,0,IF(W765+AL766/$C$23&gt;$F$23,$F$23,W765+AL766/$C$23))</f>
        <v>2.7855377202730285</v>
      </c>
      <c r="X766" s="105" t="str">
        <f>IF(R766=0,"-",FORECAST($C$8,Инклинометрия!$B$2:$B$152,Инклинометрия!$A$2:$A$152))</f>
        <v>-</v>
      </c>
      <c r="Y766" s="105" t="str">
        <f>IF(R766=0,"-",FORECAST($C$8-R766,Инклинометрия!$B$2:$B$152,Инклинометрия!$A$2:$A$152))</f>
        <v>-</v>
      </c>
      <c r="Z766" s="105" t="str">
        <f>IF(R766&gt;0,FORECAST($C$8,Инклинометрия!$B$2:$B$152,Инклинометрия!$A$2:$A$152),IF(V766=$C$8,"-",FORECAST($C$8-V766,Инклинометрия!$B$2:$B$152,Инклинометрия!$A$2:$A$152)))</f>
        <v>-</v>
      </c>
      <c r="AA766" s="105" t="str">
        <f>IF(S766=0,"-",FORECAST($C$8-(S766+V766),Инклинометрия!$B$2:$B$152,Инклинометрия!$A$2:$A$152))</f>
        <v>-</v>
      </c>
      <c r="AB766" s="105">
        <f>FORECAST($C$8+T766,Инклинометрия!$B$2:$B$152,Инклинометрия!$A$2:$A$152)</f>
        <v>1422.3537391657405</v>
      </c>
      <c r="AC766" s="105">
        <f>IF(R766=0,FORECAST($C$6-T766,Инклинометрия!$B$2:$B$152,Инклинометрия!$A$2:$A$152),FORECAST($C$8,Инклинометрия!$B$2:$B$152,Инклинометрия!$A$2:$A$152))</f>
        <v>1332.6462608342592</v>
      </c>
      <c r="AD766" s="107">
        <f>IF(R766=0,FORECAST($C$8,Инклинометрия!$B$2:$B$152,Инклинометрия!$A$2:$A$152),Y766)</f>
        <v>1330</v>
      </c>
      <c r="AE766" s="107">
        <f>FORECAST($C$8-(R766+U766),Инклинометрия!$B$2:$B$152,Инклинометрия!$A$2:$A$152)</f>
        <v>0</v>
      </c>
      <c r="AF766" s="107">
        <f>IF(V766=0,"-",FORECAST($C$8,Инклинометрия!$B$2:$B$152,Инклинометрия!$A$2:$A$152))</f>
        <v>1330</v>
      </c>
      <c r="AG766" s="107">
        <f>IF(V766=0,"-",FORECAST($C$8-V766,Инклинометрия!$B$2:$B$152,Инклинометрия!$A$2:$A$152))</f>
        <v>0</v>
      </c>
      <c r="AH766" s="107">
        <f>IF(W766=0,"-",FORECAST($C$8+W766,Инклинометрия!$B$2:$B$152,Инклинометрия!$A$2:$A$152))</f>
        <v>1332.6462608342592</v>
      </c>
      <c r="AI766" s="107">
        <f>IF(W766=0,"-",FORECAST($C$8,Инклинометрия!$B$2:$B$152,Инклинометрия!$A$2:$A$152))</f>
        <v>1330</v>
      </c>
      <c r="AK766" s="122">
        <f t="shared" si="225"/>
        <v>0</v>
      </c>
      <c r="AL766" s="67">
        <f>AK766*(B766-B765)</f>
        <v>0</v>
      </c>
      <c r="AM766" s="23">
        <f t="shared" si="227"/>
        <v>8.6725204696437436E-2</v>
      </c>
      <c r="AN766" s="26">
        <f>AN765+AK766*(B766-B765)/(2*PI()*$C$5*AN765*$K$13)</f>
        <v>0.15480061813468687</v>
      </c>
      <c r="AO766" s="87">
        <f t="shared" si="219"/>
        <v>145932.55112472404</v>
      </c>
      <c r="AP766" s="87">
        <f>IF(R766+U766&lt;$C$8,0,32*$L$23/$C$12^2*($K$10*R766+$K$8*U766)+32*$L$24/($C$14^2-$C$13^2)*($K$10*S766+$K$8*V766))</f>
        <v>44607.551124724028</v>
      </c>
      <c r="AQ766" s="66">
        <f>R766*$C$11*$C$9+U766*$C$11*$C$10</f>
        <v>14695380</v>
      </c>
      <c r="AR766" s="66">
        <f>S766*$C$11*$C$9+V766*$C$11*$C$10</f>
        <v>14695380</v>
      </c>
      <c r="AS766" s="87">
        <f>$C$11*(T766*$C$9+W766*$C$10)</f>
        <v>792178.05375968735</v>
      </c>
      <c r="AT766" s="45">
        <f t="shared" si="213"/>
        <v>15633490.60488441</v>
      </c>
      <c r="AU766" s="75"/>
    </row>
    <row r="767" spans="2:47" ht="15" thickBot="1" x14ac:dyDescent="0.35">
      <c r="B767" s="41">
        <f t="shared" si="220"/>
        <v>14720</v>
      </c>
      <c r="C767" s="8">
        <f t="shared" si="221"/>
        <v>147.20000000000002</v>
      </c>
      <c r="D767" s="73">
        <f t="shared" si="209"/>
        <v>196.88000000000002</v>
      </c>
      <c r="E767" s="29">
        <f t="shared" si="226"/>
        <v>48756.727623573352</v>
      </c>
      <c r="F767" s="29">
        <f t="shared" si="222"/>
        <v>66.245553836382484</v>
      </c>
      <c r="G767" s="29">
        <f t="shared" si="223"/>
        <v>88.603428256161564</v>
      </c>
      <c r="H767" s="17">
        <f t="shared" si="224"/>
        <v>65212.123196529115</v>
      </c>
      <c r="I767" s="29">
        <f t="shared" si="214"/>
        <v>2.2250485660981263</v>
      </c>
      <c r="J767" s="29">
        <f t="shared" si="215"/>
        <v>41.694115440741633</v>
      </c>
      <c r="K767" s="32">
        <f>IF((D766+L766+M766-AL766)/($C$21+$C$22)&gt;$C$8,$C$8,(D766+L766+M766-AL766)/($C$21+$C$22))</f>
        <v>1400</v>
      </c>
      <c r="L767" s="97">
        <f t="shared" si="210"/>
        <v>0</v>
      </c>
      <c r="M767" s="96">
        <f t="shared" si="211"/>
        <v>0</v>
      </c>
      <c r="N767" s="98">
        <f t="shared" si="216"/>
        <v>1.7179213529287818</v>
      </c>
      <c r="O767" s="100">
        <f t="shared" si="212"/>
        <v>4.2266987561397071</v>
      </c>
      <c r="P767" s="104">
        <f t="shared" si="217"/>
        <v>18.880500609176615</v>
      </c>
      <c r="Q767" s="102">
        <f t="shared" si="218"/>
        <v>4.9224514715476911E-2</v>
      </c>
      <c r="R767" s="106">
        <f>IF(K767-H766&lt;0,0,K767-H766)</f>
        <v>0</v>
      </c>
      <c r="S767" s="106">
        <f>K767-V767</f>
        <v>0</v>
      </c>
      <c r="T767" s="106">
        <f>IF(R767&gt;0,$C$6-$C$8,IF($C$6-$C$8-W767&lt;0,0,$C$6-$C$8-W767))</f>
        <v>97.214462279726973</v>
      </c>
      <c r="U767" s="107">
        <f>IF(R767=0,IF(U766+(F767-AL767/$C$23)*$C$21/($C$21+$C$22)&gt;$C$8,$C$8,U766+F767*$C$21/($C$21+$C$22)),E767)</f>
        <v>1400</v>
      </c>
      <c r="V767" s="107">
        <f>IF(R767&gt;0,0,IF(V766+(F767-AL767/$C$23)*$C$21/($C$21+$C$22)&gt;$C$8,$C$8,IF(U767=$C$8,V766+(F767-AL767/$C$23)*$C$21/$C$22,V766+(F767-AL767/$C$23)*$C$21/($C$21+$C$22))))</f>
        <v>1400</v>
      </c>
      <c r="W767" s="203">
        <f>IF(R767&gt;0,0,IF(W766+AL767/$C$23&gt;$F$23,$F$23,W766+AL767/$C$23))</f>
        <v>2.7855377202730285</v>
      </c>
      <c r="X767" s="105" t="str">
        <f>IF(R767=0,"-",FORECAST($C$8,Инклинометрия!$B$2:$B$152,Инклинометрия!$A$2:$A$152))</f>
        <v>-</v>
      </c>
      <c r="Y767" s="105" t="str">
        <f>IF(R767=0,"-",FORECAST($C$8-R767,Инклинометрия!$B$2:$B$152,Инклинометрия!$A$2:$A$152))</f>
        <v>-</v>
      </c>
      <c r="Z767" s="105" t="str">
        <f>IF(R767&gt;0,FORECAST($C$8,Инклинометрия!$B$2:$B$152,Инклинометрия!$A$2:$A$152),IF(V767=$C$8,"-",FORECAST($C$8-V767,Инклинометрия!$B$2:$B$152,Инклинометрия!$A$2:$A$152)))</f>
        <v>-</v>
      </c>
      <c r="AA767" s="105" t="str">
        <f>IF(S767=0,"-",FORECAST($C$8-(S767+V767),Инклинометрия!$B$2:$B$152,Инклинометрия!$A$2:$A$152))</f>
        <v>-</v>
      </c>
      <c r="AB767" s="105">
        <f>FORECAST($C$8+T767,Инклинометрия!$B$2:$B$152,Инклинометрия!$A$2:$A$152)</f>
        <v>1422.3537391657405</v>
      </c>
      <c r="AC767" s="105">
        <f>IF(R767=0,FORECAST($C$6-T767,Инклинометрия!$B$2:$B$152,Инклинометрия!$A$2:$A$152),FORECAST($C$8,Инклинометрия!$B$2:$B$152,Инклинометрия!$A$2:$A$152))</f>
        <v>1332.6462608342592</v>
      </c>
      <c r="AD767" s="107">
        <f>IF(R767=0,FORECAST($C$8,Инклинометрия!$B$2:$B$152,Инклинометрия!$A$2:$A$152),Y767)</f>
        <v>1330</v>
      </c>
      <c r="AE767" s="107">
        <f>FORECAST($C$8-(R767+U767),Инклинометрия!$B$2:$B$152,Инклинометрия!$A$2:$A$152)</f>
        <v>0</v>
      </c>
      <c r="AF767" s="107">
        <f>IF(V767=0,"-",FORECAST($C$8,Инклинометрия!$B$2:$B$152,Инклинометрия!$A$2:$A$152))</f>
        <v>1330</v>
      </c>
      <c r="AG767" s="107">
        <f>IF(V767=0,"-",FORECAST($C$8-V767,Инклинометрия!$B$2:$B$152,Инклинометрия!$A$2:$A$152))</f>
        <v>0</v>
      </c>
      <c r="AH767" s="107">
        <f>IF(W767=0,"-",FORECAST($C$8+W767,Инклинометрия!$B$2:$B$152,Инклинометрия!$A$2:$A$152))</f>
        <v>1332.6462608342592</v>
      </c>
      <c r="AI767" s="107">
        <f>IF(W767=0,"-",FORECAST($C$8,Инклинометрия!$B$2:$B$152,Инклинометрия!$A$2:$A$152))</f>
        <v>1330</v>
      </c>
      <c r="AK767" s="122">
        <f t="shared" si="225"/>
        <v>0</v>
      </c>
      <c r="AL767" s="67">
        <f>AK767*(B767-B766)</f>
        <v>0</v>
      </c>
      <c r="AM767" s="23">
        <f t="shared" si="227"/>
        <v>8.6725204696437436E-2</v>
      </c>
      <c r="AN767" s="26">
        <f>AN766+AK767*(B767-B766)/(2*PI()*$C$5*AN766*$K$13)</f>
        <v>0.15480061813468687</v>
      </c>
      <c r="AO767" s="87">
        <f t="shared" si="219"/>
        <v>145932.55112472404</v>
      </c>
      <c r="AP767" s="87">
        <f>IF(R767+U767&lt;$C$8,0,32*$L$23/$C$12^2*($K$10*R767+$K$8*U767)+32*$L$24/($C$14^2-$C$13^2)*($K$10*S767+$K$8*V767))</f>
        <v>44607.551124724028</v>
      </c>
      <c r="AQ767" s="66">
        <f>R767*$C$11*$C$9+U767*$C$11*$C$10</f>
        <v>14695380</v>
      </c>
      <c r="AR767" s="66">
        <f>S767*$C$11*$C$9+V767*$C$11*$C$10</f>
        <v>14695380</v>
      </c>
      <c r="AS767" s="87">
        <f>$C$11*(T767*$C$9+W767*$C$10)</f>
        <v>792178.05375968735</v>
      </c>
      <c r="AT767" s="45">
        <f t="shared" si="213"/>
        <v>15633490.60488441</v>
      </c>
      <c r="AU767" s="75"/>
    </row>
    <row r="768" spans="2:47" ht="15" thickBot="1" x14ac:dyDescent="0.35">
      <c r="B768" s="41">
        <f t="shared" si="220"/>
        <v>14740</v>
      </c>
      <c r="C768" s="8">
        <f t="shared" si="221"/>
        <v>147.4</v>
      </c>
      <c r="D768" s="73">
        <f t="shared" si="209"/>
        <v>197.14750000000001</v>
      </c>
      <c r="E768" s="29">
        <f t="shared" si="226"/>
        <v>48822.973177409731</v>
      </c>
      <c r="F768" s="29">
        <f t="shared" si="222"/>
        <v>66.245553836373062</v>
      </c>
      <c r="G768" s="29">
        <f t="shared" si="223"/>
        <v>88.603428256148959</v>
      </c>
      <c r="H768" s="17">
        <f t="shared" si="224"/>
        <v>65300.726624785268</v>
      </c>
      <c r="I768" s="29">
        <f t="shared" si="214"/>
        <v>2.2250485660981263</v>
      </c>
      <c r="J768" s="29">
        <f t="shared" si="215"/>
        <v>41.69411544073867</v>
      </c>
      <c r="K768" s="32">
        <f>IF((D767+L767+M767-AL767)/($C$21+$C$22)&gt;$C$8,$C$8,(D767+L767+M767-AL767)/($C$21+$C$22))</f>
        <v>1400</v>
      </c>
      <c r="L768" s="97">
        <f t="shared" si="210"/>
        <v>0</v>
      </c>
      <c r="M768" s="96">
        <f t="shared" si="211"/>
        <v>0</v>
      </c>
      <c r="N768" s="98">
        <f t="shared" si="216"/>
        <v>1.7179213529287818</v>
      </c>
      <c r="O768" s="100">
        <f t="shared" si="212"/>
        <v>4.2266987561397071</v>
      </c>
      <c r="P768" s="104">
        <f t="shared" si="217"/>
        <v>18.880500609176615</v>
      </c>
      <c r="Q768" s="102">
        <f t="shared" si="218"/>
        <v>4.9224514715476911E-2</v>
      </c>
      <c r="R768" s="106">
        <f>IF(K768-H767&lt;0,0,K768-H767)</f>
        <v>0</v>
      </c>
      <c r="S768" s="106">
        <f>K768-V768</f>
        <v>0</v>
      </c>
      <c r="T768" s="106">
        <f>IF(R768&gt;0,$C$6-$C$8,IF($C$6-$C$8-W768&lt;0,0,$C$6-$C$8-W768))</f>
        <v>97.214462279726973</v>
      </c>
      <c r="U768" s="107">
        <f>IF(R768=0,IF(U767+(F768-AL768/$C$23)*$C$21/($C$21+$C$22)&gt;$C$8,$C$8,U767+F768*$C$21/($C$21+$C$22)),E768)</f>
        <v>1400</v>
      </c>
      <c r="V768" s="107">
        <f>IF(R768&gt;0,0,IF(V767+(F768-AL768/$C$23)*$C$21/($C$21+$C$22)&gt;$C$8,$C$8,IF(U768=$C$8,V767+(F768-AL768/$C$23)*$C$21/$C$22,V767+(F768-AL768/$C$23)*$C$21/($C$21+$C$22))))</f>
        <v>1400</v>
      </c>
      <c r="W768" s="203">
        <f>IF(R768&gt;0,0,IF(W767+AL768/$C$23&gt;$F$23,$F$23,W767+AL768/$C$23))</f>
        <v>2.7855377202730285</v>
      </c>
      <c r="X768" s="105" t="str">
        <f>IF(R768=0,"-",FORECAST($C$8,Инклинометрия!$B$2:$B$152,Инклинометрия!$A$2:$A$152))</f>
        <v>-</v>
      </c>
      <c r="Y768" s="105" t="str">
        <f>IF(R768=0,"-",FORECAST($C$8-R768,Инклинометрия!$B$2:$B$152,Инклинометрия!$A$2:$A$152))</f>
        <v>-</v>
      </c>
      <c r="Z768" s="105" t="str">
        <f>IF(R768&gt;0,FORECAST($C$8,Инклинометрия!$B$2:$B$152,Инклинометрия!$A$2:$A$152),IF(V768=$C$8,"-",FORECAST($C$8-V768,Инклинометрия!$B$2:$B$152,Инклинометрия!$A$2:$A$152)))</f>
        <v>-</v>
      </c>
      <c r="AA768" s="105" t="str">
        <f>IF(S768=0,"-",FORECAST($C$8-(S768+V768),Инклинометрия!$B$2:$B$152,Инклинометрия!$A$2:$A$152))</f>
        <v>-</v>
      </c>
      <c r="AB768" s="105">
        <f>FORECAST($C$8+T768,Инклинометрия!$B$2:$B$152,Инклинометрия!$A$2:$A$152)</f>
        <v>1422.3537391657405</v>
      </c>
      <c r="AC768" s="105">
        <f>IF(R768=0,FORECAST($C$6-T768,Инклинометрия!$B$2:$B$152,Инклинометрия!$A$2:$A$152),FORECAST($C$8,Инклинометрия!$B$2:$B$152,Инклинометрия!$A$2:$A$152))</f>
        <v>1332.6462608342592</v>
      </c>
      <c r="AD768" s="107">
        <f>IF(R768=0,FORECAST($C$8,Инклинометрия!$B$2:$B$152,Инклинометрия!$A$2:$A$152),Y768)</f>
        <v>1330</v>
      </c>
      <c r="AE768" s="107">
        <f>FORECAST($C$8-(R768+U768),Инклинометрия!$B$2:$B$152,Инклинометрия!$A$2:$A$152)</f>
        <v>0</v>
      </c>
      <c r="AF768" s="107">
        <f>IF(V768=0,"-",FORECAST($C$8,Инклинометрия!$B$2:$B$152,Инклинометрия!$A$2:$A$152))</f>
        <v>1330</v>
      </c>
      <c r="AG768" s="107">
        <f>IF(V768=0,"-",FORECAST($C$8-V768,Инклинометрия!$B$2:$B$152,Инклинометрия!$A$2:$A$152))</f>
        <v>0</v>
      </c>
      <c r="AH768" s="107">
        <f>IF(W768=0,"-",FORECAST($C$8+W768,Инклинометрия!$B$2:$B$152,Инклинометрия!$A$2:$A$152))</f>
        <v>1332.6462608342592</v>
      </c>
      <c r="AI768" s="107">
        <f>IF(W768=0,"-",FORECAST($C$8,Инклинометрия!$B$2:$B$152,Инклинометрия!$A$2:$A$152))</f>
        <v>1330</v>
      </c>
      <c r="AK768" s="122">
        <f t="shared" si="225"/>
        <v>0</v>
      </c>
      <c r="AL768" s="67">
        <f>AK768*(B768-B767)</f>
        <v>0</v>
      </c>
      <c r="AM768" s="23">
        <f t="shared" si="227"/>
        <v>8.6725204696437436E-2</v>
      </c>
      <c r="AN768" s="26">
        <f>AN767+AK768*(B768-B767)/(2*PI()*$C$5*AN767*$K$13)</f>
        <v>0.15480061813468687</v>
      </c>
      <c r="AO768" s="87">
        <f t="shared" si="219"/>
        <v>145932.55112472404</v>
      </c>
      <c r="AP768" s="87">
        <f>IF(R768+U768&lt;$C$8,0,32*$L$23/$C$12^2*($K$10*R768+$K$8*U768)+32*$L$24/($C$14^2-$C$13^2)*($K$10*S768+$K$8*V768))</f>
        <v>44607.551124724028</v>
      </c>
      <c r="AQ768" s="66">
        <f>R768*$C$11*$C$9+U768*$C$11*$C$10</f>
        <v>14695380</v>
      </c>
      <c r="AR768" s="66">
        <f>S768*$C$11*$C$9+V768*$C$11*$C$10</f>
        <v>14695380</v>
      </c>
      <c r="AS768" s="87">
        <f>$C$11*(T768*$C$9+W768*$C$10)</f>
        <v>792178.05375968735</v>
      </c>
      <c r="AT768" s="45">
        <f t="shared" si="213"/>
        <v>15633490.60488441</v>
      </c>
      <c r="AU768" s="75"/>
    </row>
    <row r="769" spans="2:47" ht="15" thickBot="1" x14ac:dyDescent="0.35">
      <c r="B769" s="41">
        <f t="shared" si="220"/>
        <v>14760</v>
      </c>
      <c r="C769" s="8">
        <f t="shared" si="221"/>
        <v>147.6</v>
      </c>
      <c r="D769" s="73">
        <f t="shared" si="209"/>
        <v>197.41499999999999</v>
      </c>
      <c r="E769" s="29">
        <f t="shared" si="226"/>
        <v>48889.218731246103</v>
      </c>
      <c r="F769" s="29">
        <f t="shared" si="222"/>
        <v>66.245553836373062</v>
      </c>
      <c r="G769" s="29">
        <f t="shared" si="223"/>
        <v>88.603428256148959</v>
      </c>
      <c r="H769" s="17">
        <f t="shared" si="224"/>
        <v>65389.33005304142</v>
      </c>
      <c r="I769" s="29">
        <f t="shared" si="214"/>
        <v>2.2250485660981263</v>
      </c>
      <c r="J769" s="29">
        <f t="shared" si="215"/>
        <v>41.69411544073867</v>
      </c>
      <c r="K769" s="32">
        <f>IF((D768+L768+M768-AL768)/($C$21+$C$22)&gt;$C$8,$C$8,(D768+L768+M768-AL768)/($C$21+$C$22))</f>
        <v>1400</v>
      </c>
      <c r="L769" s="97">
        <f t="shared" si="210"/>
        <v>0</v>
      </c>
      <c r="M769" s="96">
        <f t="shared" si="211"/>
        <v>0</v>
      </c>
      <c r="N769" s="98">
        <f t="shared" si="216"/>
        <v>1.7179213529287818</v>
      </c>
      <c r="O769" s="100">
        <f t="shared" si="212"/>
        <v>4.2266987561397071</v>
      </c>
      <c r="P769" s="104">
        <f t="shared" si="217"/>
        <v>18.880500609176615</v>
      </c>
      <c r="Q769" s="102">
        <f t="shared" si="218"/>
        <v>4.9224514715476911E-2</v>
      </c>
      <c r="R769" s="106">
        <f>IF(K769-H768&lt;0,0,K769-H768)</f>
        <v>0</v>
      </c>
      <c r="S769" s="106">
        <f>K769-V769</f>
        <v>0</v>
      </c>
      <c r="T769" s="106">
        <f>IF(R769&gt;0,$C$6-$C$8,IF($C$6-$C$8-W769&lt;0,0,$C$6-$C$8-W769))</f>
        <v>97.214462279726973</v>
      </c>
      <c r="U769" s="107">
        <f>IF(R769=0,IF(U768+(F769-AL769/$C$23)*$C$21/($C$21+$C$22)&gt;$C$8,$C$8,U768+F769*$C$21/($C$21+$C$22)),E769)</f>
        <v>1400</v>
      </c>
      <c r="V769" s="107">
        <f>IF(R769&gt;0,0,IF(V768+(F769-AL769/$C$23)*$C$21/($C$21+$C$22)&gt;$C$8,$C$8,IF(U769=$C$8,V768+(F769-AL769/$C$23)*$C$21/$C$22,V768+(F769-AL769/$C$23)*$C$21/($C$21+$C$22))))</f>
        <v>1400</v>
      </c>
      <c r="W769" s="203">
        <f>IF(R769&gt;0,0,IF(W768+AL769/$C$23&gt;$F$23,$F$23,W768+AL769/$C$23))</f>
        <v>2.7855377202730285</v>
      </c>
      <c r="X769" s="105" t="str">
        <f>IF(R769=0,"-",FORECAST($C$8,Инклинометрия!$B$2:$B$152,Инклинометрия!$A$2:$A$152))</f>
        <v>-</v>
      </c>
      <c r="Y769" s="105" t="str">
        <f>IF(R769=0,"-",FORECAST($C$8-R769,Инклинометрия!$B$2:$B$152,Инклинометрия!$A$2:$A$152))</f>
        <v>-</v>
      </c>
      <c r="Z769" s="105" t="str">
        <f>IF(R769&gt;0,FORECAST($C$8,Инклинометрия!$B$2:$B$152,Инклинометрия!$A$2:$A$152),IF(V769=$C$8,"-",FORECAST($C$8-V769,Инклинометрия!$B$2:$B$152,Инклинометрия!$A$2:$A$152)))</f>
        <v>-</v>
      </c>
      <c r="AA769" s="105" t="str">
        <f>IF(S769=0,"-",FORECAST($C$8-(S769+V769),Инклинометрия!$B$2:$B$152,Инклинометрия!$A$2:$A$152))</f>
        <v>-</v>
      </c>
      <c r="AB769" s="105">
        <f>FORECAST($C$8+T769,Инклинометрия!$B$2:$B$152,Инклинометрия!$A$2:$A$152)</f>
        <v>1422.3537391657405</v>
      </c>
      <c r="AC769" s="105">
        <f>IF(R769=0,FORECAST($C$6-T769,Инклинометрия!$B$2:$B$152,Инклинометрия!$A$2:$A$152),FORECAST($C$8,Инклинометрия!$B$2:$B$152,Инклинометрия!$A$2:$A$152))</f>
        <v>1332.6462608342592</v>
      </c>
      <c r="AD769" s="107">
        <f>IF(R769=0,FORECAST($C$8,Инклинометрия!$B$2:$B$152,Инклинометрия!$A$2:$A$152),Y769)</f>
        <v>1330</v>
      </c>
      <c r="AE769" s="107">
        <f>FORECAST($C$8-(R769+U769),Инклинометрия!$B$2:$B$152,Инклинометрия!$A$2:$A$152)</f>
        <v>0</v>
      </c>
      <c r="AF769" s="107">
        <f>IF(V769=0,"-",FORECAST($C$8,Инклинометрия!$B$2:$B$152,Инклинометрия!$A$2:$A$152))</f>
        <v>1330</v>
      </c>
      <c r="AG769" s="107">
        <f>IF(V769=0,"-",FORECAST($C$8-V769,Инклинометрия!$B$2:$B$152,Инклинометрия!$A$2:$A$152))</f>
        <v>0</v>
      </c>
      <c r="AH769" s="107">
        <f>IF(W769=0,"-",FORECAST($C$8+W769,Инклинометрия!$B$2:$B$152,Инклинометрия!$A$2:$A$152))</f>
        <v>1332.6462608342592</v>
      </c>
      <c r="AI769" s="107">
        <f>IF(W769=0,"-",FORECAST($C$8,Инклинометрия!$B$2:$B$152,Инклинометрия!$A$2:$A$152))</f>
        <v>1330</v>
      </c>
      <c r="AK769" s="122">
        <f t="shared" si="225"/>
        <v>0</v>
      </c>
      <c r="AL769" s="67">
        <f>AK769*(B769-B768)</f>
        <v>0</v>
      </c>
      <c r="AM769" s="23">
        <f t="shared" si="227"/>
        <v>8.6725204696437436E-2</v>
      </c>
      <c r="AN769" s="26">
        <f>AN768+AK769*(B769-B768)/(2*PI()*$C$5*AN768*$K$13)</f>
        <v>0.15480061813468687</v>
      </c>
      <c r="AO769" s="87">
        <f t="shared" si="219"/>
        <v>145932.55112472404</v>
      </c>
      <c r="AP769" s="87">
        <f>IF(R769+U769&lt;$C$8,0,32*$L$23/$C$12^2*($K$10*R769+$K$8*U769)+32*$L$24/($C$14^2-$C$13^2)*($K$10*S769+$K$8*V769))</f>
        <v>44607.551124724028</v>
      </c>
      <c r="AQ769" s="66">
        <f>R769*$C$11*$C$9+U769*$C$11*$C$10</f>
        <v>14695380</v>
      </c>
      <c r="AR769" s="66">
        <f>S769*$C$11*$C$9+V769*$C$11*$C$10</f>
        <v>14695380</v>
      </c>
      <c r="AS769" s="87">
        <f>$C$11*(T769*$C$9+W769*$C$10)</f>
        <v>792178.05375968735</v>
      </c>
      <c r="AT769" s="45">
        <f t="shared" si="213"/>
        <v>15633490.60488441</v>
      </c>
      <c r="AU769" s="75"/>
    </row>
    <row r="770" spans="2:47" ht="15" thickBot="1" x14ac:dyDescent="0.35">
      <c r="B770" s="41">
        <f t="shared" si="220"/>
        <v>14780</v>
      </c>
      <c r="C770" s="8">
        <f t="shared" si="221"/>
        <v>147.80000000000001</v>
      </c>
      <c r="D770" s="73">
        <f t="shared" si="209"/>
        <v>197.6825</v>
      </c>
      <c r="E770" s="29">
        <f t="shared" si="226"/>
        <v>48955.464285082482</v>
      </c>
      <c r="F770" s="29">
        <f t="shared" si="222"/>
        <v>66.245553836382484</v>
      </c>
      <c r="G770" s="29">
        <f t="shared" si="223"/>
        <v>88.603428256161564</v>
      </c>
      <c r="H770" s="17">
        <f t="shared" si="224"/>
        <v>65477.933481297579</v>
      </c>
      <c r="I770" s="29">
        <f t="shared" si="214"/>
        <v>2.2250485660981263</v>
      </c>
      <c r="J770" s="29">
        <f t="shared" si="215"/>
        <v>41.694115440741633</v>
      </c>
      <c r="K770" s="32">
        <f>IF((D769+L769+M769-AL769)/($C$21+$C$22)&gt;$C$8,$C$8,(D769+L769+M769-AL769)/($C$21+$C$22))</f>
        <v>1400</v>
      </c>
      <c r="L770" s="97">
        <f t="shared" si="210"/>
        <v>0</v>
      </c>
      <c r="M770" s="96">
        <f t="shared" si="211"/>
        <v>0</v>
      </c>
      <c r="N770" s="98">
        <f t="shared" si="216"/>
        <v>1.7179213529287818</v>
      </c>
      <c r="O770" s="100">
        <f t="shared" si="212"/>
        <v>4.2266987561397071</v>
      </c>
      <c r="P770" s="104">
        <f t="shared" si="217"/>
        <v>18.880500609176615</v>
      </c>
      <c r="Q770" s="102">
        <f t="shared" si="218"/>
        <v>4.9224514715476911E-2</v>
      </c>
      <c r="R770" s="106">
        <f>IF(K770-H769&lt;0,0,K770-H769)</f>
        <v>0</v>
      </c>
      <c r="S770" s="106">
        <f>K770-V770</f>
        <v>0</v>
      </c>
      <c r="T770" s="106">
        <f>IF(R770&gt;0,$C$6-$C$8,IF($C$6-$C$8-W770&lt;0,0,$C$6-$C$8-W770))</f>
        <v>97.214462279726973</v>
      </c>
      <c r="U770" s="107">
        <f>IF(R770=0,IF(U769+(F770-AL770/$C$23)*$C$21/($C$21+$C$22)&gt;$C$8,$C$8,U769+F770*$C$21/($C$21+$C$22)),E770)</f>
        <v>1400</v>
      </c>
      <c r="V770" s="107">
        <f>IF(R770&gt;0,0,IF(V769+(F770-AL770/$C$23)*$C$21/($C$21+$C$22)&gt;$C$8,$C$8,IF(U770=$C$8,V769+(F770-AL770/$C$23)*$C$21/$C$22,V769+(F770-AL770/$C$23)*$C$21/($C$21+$C$22))))</f>
        <v>1400</v>
      </c>
      <c r="W770" s="203">
        <f>IF(R770&gt;0,0,IF(W769+AL770/$C$23&gt;$F$23,$F$23,W769+AL770/$C$23))</f>
        <v>2.7855377202730285</v>
      </c>
      <c r="X770" s="105" t="str">
        <f>IF(R770=0,"-",FORECAST($C$8,Инклинометрия!$B$2:$B$152,Инклинометрия!$A$2:$A$152))</f>
        <v>-</v>
      </c>
      <c r="Y770" s="105" t="str">
        <f>IF(R770=0,"-",FORECAST($C$8-R770,Инклинометрия!$B$2:$B$152,Инклинометрия!$A$2:$A$152))</f>
        <v>-</v>
      </c>
      <c r="Z770" s="105" t="str">
        <f>IF(R770&gt;0,FORECAST($C$8,Инклинометрия!$B$2:$B$152,Инклинометрия!$A$2:$A$152),IF(V770=$C$8,"-",FORECAST($C$8-V770,Инклинометрия!$B$2:$B$152,Инклинометрия!$A$2:$A$152)))</f>
        <v>-</v>
      </c>
      <c r="AA770" s="105" t="str">
        <f>IF(S770=0,"-",FORECAST($C$8-(S770+V770),Инклинометрия!$B$2:$B$152,Инклинометрия!$A$2:$A$152))</f>
        <v>-</v>
      </c>
      <c r="AB770" s="105">
        <f>FORECAST($C$8+T770,Инклинометрия!$B$2:$B$152,Инклинометрия!$A$2:$A$152)</f>
        <v>1422.3537391657405</v>
      </c>
      <c r="AC770" s="105">
        <f>IF(R770=0,FORECAST($C$6-T770,Инклинометрия!$B$2:$B$152,Инклинометрия!$A$2:$A$152),FORECAST($C$8,Инклинометрия!$B$2:$B$152,Инклинометрия!$A$2:$A$152))</f>
        <v>1332.6462608342592</v>
      </c>
      <c r="AD770" s="107">
        <f>IF(R770=0,FORECAST($C$8,Инклинометрия!$B$2:$B$152,Инклинометрия!$A$2:$A$152),Y770)</f>
        <v>1330</v>
      </c>
      <c r="AE770" s="107">
        <f>FORECAST($C$8-(R770+U770),Инклинометрия!$B$2:$B$152,Инклинометрия!$A$2:$A$152)</f>
        <v>0</v>
      </c>
      <c r="AF770" s="107">
        <f>IF(V770=0,"-",FORECAST($C$8,Инклинометрия!$B$2:$B$152,Инклинометрия!$A$2:$A$152))</f>
        <v>1330</v>
      </c>
      <c r="AG770" s="107">
        <f>IF(V770=0,"-",FORECAST($C$8-V770,Инклинометрия!$B$2:$B$152,Инклинометрия!$A$2:$A$152))</f>
        <v>0</v>
      </c>
      <c r="AH770" s="107">
        <f>IF(W770=0,"-",FORECAST($C$8+W770,Инклинометрия!$B$2:$B$152,Инклинометрия!$A$2:$A$152))</f>
        <v>1332.6462608342592</v>
      </c>
      <c r="AI770" s="107">
        <f>IF(W770=0,"-",FORECAST($C$8,Инклинометрия!$B$2:$B$152,Инклинометрия!$A$2:$A$152))</f>
        <v>1330</v>
      </c>
      <c r="AK770" s="122">
        <f t="shared" si="225"/>
        <v>0</v>
      </c>
      <c r="AL770" s="67">
        <f>AK770*(B770-B769)</f>
        <v>0</v>
      </c>
      <c r="AM770" s="23">
        <f t="shared" si="227"/>
        <v>8.6725204696437436E-2</v>
      </c>
      <c r="AN770" s="26">
        <f>AN769+AK770*(B770-B769)/(2*PI()*$C$5*AN769*$K$13)</f>
        <v>0.15480061813468687</v>
      </c>
      <c r="AO770" s="87">
        <f t="shared" si="219"/>
        <v>145932.55112472404</v>
      </c>
      <c r="AP770" s="87">
        <f>IF(R770+U770&lt;$C$8,0,32*$L$23/$C$12^2*($K$10*R770+$K$8*U770)+32*$L$24/($C$14^2-$C$13^2)*($K$10*S770+$K$8*V770))</f>
        <v>44607.551124724028</v>
      </c>
      <c r="AQ770" s="66">
        <f>R770*$C$11*$C$9+U770*$C$11*$C$10</f>
        <v>14695380</v>
      </c>
      <c r="AR770" s="66">
        <f>S770*$C$11*$C$9+V770*$C$11*$C$10</f>
        <v>14695380</v>
      </c>
      <c r="AS770" s="87">
        <f>$C$11*(T770*$C$9+W770*$C$10)</f>
        <v>792178.05375968735</v>
      </c>
      <c r="AT770" s="45">
        <f t="shared" si="213"/>
        <v>15633490.60488441</v>
      </c>
      <c r="AU770" s="75"/>
    </row>
    <row r="771" spans="2:47" ht="15" thickBot="1" x14ac:dyDescent="0.35">
      <c r="B771" s="41">
        <f t="shared" si="220"/>
        <v>14800</v>
      </c>
      <c r="C771" s="8">
        <f t="shared" si="221"/>
        <v>148</v>
      </c>
      <c r="D771" s="73">
        <f t="shared" si="209"/>
        <v>197.95</v>
      </c>
      <c r="E771" s="29">
        <f t="shared" si="226"/>
        <v>49021.709838918854</v>
      </c>
      <c r="F771" s="29">
        <f t="shared" si="222"/>
        <v>66.245553836373062</v>
      </c>
      <c r="G771" s="29">
        <f t="shared" si="223"/>
        <v>88.603428256148959</v>
      </c>
      <c r="H771" s="17">
        <f t="shared" si="224"/>
        <v>65566.536909553732</v>
      </c>
      <c r="I771" s="29">
        <f t="shared" si="214"/>
        <v>2.2250485660981263</v>
      </c>
      <c r="J771" s="29">
        <f t="shared" si="215"/>
        <v>41.69411544073867</v>
      </c>
      <c r="K771" s="32">
        <f>IF((D770+L770+M770-AL770)/($C$21+$C$22)&gt;$C$8,$C$8,(D770+L770+M770-AL770)/($C$21+$C$22))</f>
        <v>1400</v>
      </c>
      <c r="L771" s="97">
        <f t="shared" si="210"/>
        <v>0</v>
      </c>
      <c r="M771" s="96">
        <f t="shared" si="211"/>
        <v>0</v>
      </c>
      <c r="N771" s="98">
        <f t="shared" si="216"/>
        <v>1.7179213529287818</v>
      </c>
      <c r="O771" s="100">
        <f t="shared" si="212"/>
        <v>4.2266987561397071</v>
      </c>
      <c r="P771" s="104">
        <f t="shared" si="217"/>
        <v>18.880500609176615</v>
      </c>
      <c r="Q771" s="102">
        <f t="shared" si="218"/>
        <v>4.9224514715476911E-2</v>
      </c>
      <c r="R771" s="106">
        <f>IF(K771-H770&lt;0,0,K771-H770)</f>
        <v>0</v>
      </c>
      <c r="S771" s="106">
        <f>K771-V771</f>
        <v>0</v>
      </c>
      <c r="T771" s="106">
        <f>IF(R771&gt;0,$C$6-$C$8,IF($C$6-$C$8-W771&lt;0,0,$C$6-$C$8-W771))</f>
        <v>97.214462279726973</v>
      </c>
      <c r="U771" s="107">
        <f>IF(R771=0,IF(U770+(F771-AL771/$C$23)*$C$21/($C$21+$C$22)&gt;$C$8,$C$8,U770+F771*$C$21/($C$21+$C$22)),E771)</f>
        <v>1400</v>
      </c>
      <c r="V771" s="107">
        <f>IF(R771&gt;0,0,IF(V770+(F771-AL771/$C$23)*$C$21/($C$21+$C$22)&gt;$C$8,$C$8,IF(U771=$C$8,V770+(F771-AL771/$C$23)*$C$21/$C$22,V770+(F771-AL771/$C$23)*$C$21/($C$21+$C$22))))</f>
        <v>1400</v>
      </c>
      <c r="W771" s="203">
        <f>IF(R771&gt;0,0,IF(W770+AL771/$C$23&gt;$F$23,$F$23,W770+AL771/$C$23))</f>
        <v>2.7855377202730285</v>
      </c>
      <c r="X771" s="105" t="str">
        <f>IF(R771=0,"-",FORECAST($C$8,Инклинометрия!$B$2:$B$152,Инклинометрия!$A$2:$A$152))</f>
        <v>-</v>
      </c>
      <c r="Y771" s="105" t="str">
        <f>IF(R771=0,"-",FORECAST($C$8-R771,Инклинометрия!$B$2:$B$152,Инклинометрия!$A$2:$A$152))</f>
        <v>-</v>
      </c>
      <c r="Z771" s="105" t="str">
        <f>IF(R771&gt;0,FORECAST($C$8,Инклинометрия!$B$2:$B$152,Инклинометрия!$A$2:$A$152),IF(V771=$C$8,"-",FORECAST($C$8-V771,Инклинометрия!$B$2:$B$152,Инклинометрия!$A$2:$A$152)))</f>
        <v>-</v>
      </c>
      <c r="AA771" s="105" t="str">
        <f>IF(S771=0,"-",FORECAST($C$8-(S771+V771),Инклинометрия!$B$2:$B$152,Инклинометрия!$A$2:$A$152))</f>
        <v>-</v>
      </c>
      <c r="AB771" s="105">
        <f>FORECAST($C$8+T771,Инклинометрия!$B$2:$B$152,Инклинометрия!$A$2:$A$152)</f>
        <v>1422.3537391657405</v>
      </c>
      <c r="AC771" s="105">
        <f>IF(R771=0,FORECAST($C$6-T771,Инклинометрия!$B$2:$B$152,Инклинометрия!$A$2:$A$152),FORECAST($C$8,Инклинометрия!$B$2:$B$152,Инклинометрия!$A$2:$A$152))</f>
        <v>1332.6462608342592</v>
      </c>
      <c r="AD771" s="107">
        <f>IF(R771=0,FORECAST($C$8,Инклинометрия!$B$2:$B$152,Инклинометрия!$A$2:$A$152),Y771)</f>
        <v>1330</v>
      </c>
      <c r="AE771" s="107">
        <f>FORECAST($C$8-(R771+U771),Инклинометрия!$B$2:$B$152,Инклинометрия!$A$2:$A$152)</f>
        <v>0</v>
      </c>
      <c r="AF771" s="107">
        <f>IF(V771=0,"-",FORECAST($C$8,Инклинометрия!$B$2:$B$152,Инклинометрия!$A$2:$A$152))</f>
        <v>1330</v>
      </c>
      <c r="AG771" s="107">
        <f>IF(V771=0,"-",FORECAST($C$8-V771,Инклинометрия!$B$2:$B$152,Инклинометрия!$A$2:$A$152))</f>
        <v>0</v>
      </c>
      <c r="AH771" s="107">
        <f>IF(W771=0,"-",FORECAST($C$8+W771,Инклинометрия!$B$2:$B$152,Инклинометрия!$A$2:$A$152))</f>
        <v>1332.6462608342592</v>
      </c>
      <c r="AI771" s="107">
        <f>IF(W771=0,"-",FORECAST($C$8,Инклинометрия!$B$2:$B$152,Инклинометрия!$A$2:$A$152))</f>
        <v>1330</v>
      </c>
      <c r="AK771" s="122">
        <f t="shared" si="225"/>
        <v>0</v>
      </c>
      <c r="AL771" s="67">
        <f>AK771*(B771-B770)</f>
        <v>0</v>
      </c>
      <c r="AM771" s="23">
        <f t="shared" si="227"/>
        <v>8.6725204696437436E-2</v>
      </c>
      <c r="AN771" s="26">
        <f>AN770+AK771*(B771-B770)/(2*PI()*$C$5*AN770*$K$13)</f>
        <v>0.15480061813468687</v>
      </c>
      <c r="AO771" s="87">
        <f t="shared" si="219"/>
        <v>145932.55112472404</v>
      </c>
      <c r="AP771" s="87">
        <f>IF(R771+U771&lt;$C$8,0,32*$L$23/$C$12^2*($K$10*R771+$K$8*U771)+32*$L$24/($C$14^2-$C$13^2)*($K$10*S771+$K$8*V771))</f>
        <v>44607.551124724028</v>
      </c>
      <c r="AQ771" s="66">
        <f>R771*$C$11*$C$9+U771*$C$11*$C$10</f>
        <v>14695380</v>
      </c>
      <c r="AR771" s="66">
        <f>S771*$C$11*$C$9+V771*$C$11*$C$10</f>
        <v>14695380</v>
      </c>
      <c r="AS771" s="87">
        <f>$C$11*(T771*$C$9+W771*$C$10)</f>
        <v>792178.05375968735</v>
      </c>
      <c r="AT771" s="45">
        <f t="shared" si="213"/>
        <v>15633490.60488441</v>
      </c>
      <c r="AU771" s="75"/>
    </row>
    <row r="772" spans="2:47" ht="15" thickBot="1" x14ac:dyDescent="0.35">
      <c r="B772" s="41">
        <f t="shared" si="220"/>
        <v>14820</v>
      </c>
      <c r="C772" s="8">
        <f t="shared" si="221"/>
        <v>148.20000000000002</v>
      </c>
      <c r="D772" s="73">
        <f t="shared" si="209"/>
        <v>198.21750000000003</v>
      </c>
      <c r="E772" s="29">
        <f t="shared" si="226"/>
        <v>49087.955392755241</v>
      </c>
      <c r="F772" s="29">
        <f t="shared" si="222"/>
        <v>66.245553836382484</v>
      </c>
      <c r="G772" s="29">
        <f t="shared" si="223"/>
        <v>88.603428256161564</v>
      </c>
      <c r="H772" s="17">
        <f t="shared" si="224"/>
        <v>65655.140337809891</v>
      </c>
      <c r="I772" s="29">
        <f t="shared" si="214"/>
        <v>2.2250485660981263</v>
      </c>
      <c r="J772" s="29">
        <f t="shared" si="215"/>
        <v>41.694115440741633</v>
      </c>
      <c r="K772" s="32">
        <f>IF((D771+L771+M771-AL771)/($C$21+$C$22)&gt;$C$8,$C$8,(D771+L771+M771-AL771)/($C$21+$C$22))</f>
        <v>1400</v>
      </c>
      <c r="L772" s="97">
        <f t="shared" si="210"/>
        <v>0</v>
      </c>
      <c r="M772" s="96">
        <f t="shared" si="211"/>
        <v>0</v>
      </c>
      <c r="N772" s="98">
        <f t="shared" si="216"/>
        <v>1.7179213529287818</v>
      </c>
      <c r="O772" s="100">
        <f t="shared" si="212"/>
        <v>4.2266987561397071</v>
      </c>
      <c r="P772" s="104">
        <f t="shared" si="217"/>
        <v>18.880500609176615</v>
      </c>
      <c r="Q772" s="102">
        <f t="shared" si="218"/>
        <v>4.9224514715476911E-2</v>
      </c>
      <c r="R772" s="106">
        <f>IF(K772-H771&lt;0,0,K772-H771)</f>
        <v>0</v>
      </c>
      <c r="S772" s="106">
        <f>K772-V772</f>
        <v>0</v>
      </c>
      <c r="T772" s="106">
        <f>IF(R772&gt;0,$C$6-$C$8,IF($C$6-$C$8-W772&lt;0,0,$C$6-$C$8-W772))</f>
        <v>97.214462279726973</v>
      </c>
      <c r="U772" s="107">
        <f>IF(R772=0,IF(U771+(F772-AL772/$C$23)*$C$21/($C$21+$C$22)&gt;$C$8,$C$8,U771+F772*$C$21/($C$21+$C$22)),E772)</f>
        <v>1400</v>
      </c>
      <c r="V772" s="107">
        <f>IF(R772&gt;0,0,IF(V771+(F772-AL772/$C$23)*$C$21/($C$21+$C$22)&gt;$C$8,$C$8,IF(U772=$C$8,V771+(F772-AL772/$C$23)*$C$21/$C$22,V771+(F772-AL772/$C$23)*$C$21/($C$21+$C$22))))</f>
        <v>1400</v>
      </c>
      <c r="W772" s="203">
        <f>IF(R772&gt;0,0,IF(W771+AL772/$C$23&gt;$F$23,$F$23,W771+AL772/$C$23))</f>
        <v>2.7855377202730285</v>
      </c>
      <c r="X772" s="105" t="str">
        <f>IF(R772=0,"-",FORECAST($C$8,Инклинометрия!$B$2:$B$152,Инклинометрия!$A$2:$A$152))</f>
        <v>-</v>
      </c>
      <c r="Y772" s="105" t="str">
        <f>IF(R772=0,"-",FORECAST($C$8-R772,Инклинометрия!$B$2:$B$152,Инклинометрия!$A$2:$A$152))</f>
        <v>-</v>
      </c>
      <c r="Z772" s="105" t="str">
        <f>IF(R772&gt;0,FORECAST($C$8,Инклинометрия!$B$2:$B$152,Инклинометрия!$A$2:$A$152),IF(V772=$C$8,"-",FORECAST($C$8-V772,Инклинометрия!$B$2:$B$152,Инклинометрия!$A$2:$A$152)))</f>
        <v>-</v>
      </c>
      <c r="AA772" s="105" t="str">
        <f>IF(S772=0,"-",FORECAST($C$8-(S772+V772),Инклинометрия!$B$2:$B$152,Инклинометрия!$A$2:$A$152))</f>
        <v>-</v>
      </c>
      <c r="AB772" s="105">
        <f>FORECAST($C$8+T772,Инклинометрия!$B$2:$B$152,Инклинометрия!$A$2:$A$152)</f>
        <v>1422.3537391657405</v>
      </c>
      <c r="AC772" s="105">
        <f>IF(R772=0,FORECAST($C$6-T772,Инклинометрия!$B$2:$B$152,Инклинометрия!$A$2:$A$152),FORECAST($C$8,Инклинометрия!$B$2:$B$152,Инклинометрия!$A$2:$A$152))</f>
        <v>1332.6462608342592</v>
      </c>
      <c r="AD772" s="107">
        <f>IF(R772=0,FORECAST($C$8,Инклинометрия!$B$2:$B$152,Инклинометрия!$A$2:$A$152),Y772)</f>
        <v>1330</v>
      </c>
      <c r="AE772" s="107">
        <f>FORECAST($C$8-(R772+U772),Инклинометрия!$B$2:$B$152,Инклинометрия!$A$2:$A$152)</f>
        <v>0</v>
      </c>
      <c r="AF772" s="107">
        <f>IF(V772=0,"-",FORECAST($C$8,Инклинометрия!$B$2:$B$152,Инклинометрия!$A$2:$A$152))</f>
        <v>1330</v>
      </c>
      <c r="AG772" s="107">
        <f>IF(V772=0,"-",FORECAST($C$8-V772,Инклинометрия!$B$2:$B$152,Инклинометрия!$A$2:$A$152))</f>
        <v>0</v>
      </c>
      <c r="AH772" s="107">
        <f>IF(W772=0,"-",FORECAST($C$8+W772,Инклинометрия!$B$2:$B$152,Инклинометрия!$A$2:$A$152))</f>
        <v>1332.6462608342592</v>
      </c>
      <c r="AI772" s="107">
        <f>IF(W772=0,"-",FORECAST($C$8,Инклинометрия!$B$2:$B$152,Инклинометрия!$A$2:$A$152))</f>
        <v>1330</v>
      </c>
      <c r="AK772" s="122">
        <f t="shared" si="225"/>
        <v>0</v>
      </c>
      <c r="AL772" s="67">
        <f>AK772*(B772-B771)</f>
        <v>0</v>
      </c>
      <c r="AM772" s="23">
        <f t="shared" si="227"/>
        <v>8.6725204696437436E-2</v>
      </c>
      <c r="AN772" s="26">
        <f>AN771+AK772*(B772-B771)/(2*PI()*$C$5*AN771*$K$13)</f>
        <v>0.15480061813468687</v>
      </c>
      <c r="AO772" s="87">
        <f t="shared" si="219"/>
        <v>145932.55112472404</v>
      </c>
      <c r="AP772" s="87">
        <f>IF(R772+U772&lt;$C$8,0,32*$L$23/$C$12^2*($K$10*R772+$K$8*U772)+32*$L$24/($C$14^2-$C$13^2)*($K$10*S772+$K$8*V772))</f>
        <v>44607.551124724028</v>
      </c>
      <c r="AQ772" s="66">
        <f>R772*$C$11*$C$9+U772*$C$11*$C$10</f>
        <v>14695380</v>
      </c>
      <c r="AR772" s="66">
        <f>S772*$C$11*$C$9+V772*$C$11*$C$10</f>
        <v>14695380</v>
      </c>
      <c r="AS772" s="87">
        <f>$C$11*(T772*$C$9+W772*$C$10)</f>
        <v>792178.05375968735</v>
      </c>
      <c r="AT772" s="45">
        <f t="shared" si="213"/>
        <v>15633490.60488441</v>
      </c>
      <c r="AU772" s="75"/>
    </row>
    <row r="773" spans="2:47" ht="15" thickBot="1" x14ac:dyDescent="0.35">
      <c r="B773" s="41">
        <f t="shared" si="220"/>
        <v>14840</v>
      </c>
      <c r="C773" s="8">
        <f t="shared" si="221"/>
        <v>148.4</v>
      </c>
      <c r="D773" s="73">
        <f t="shared" si="209"/>
        <v>198.48500000000001</v>
      </c>
      <c r="E773" s="29">
        <f t="shared" si="226"/>
        <v>49154.200946591613</v>
      </c>
      <c r="F773" s="29">
        <f t="shared" si="222"/>
        <v>66.245553836373062</v>
      </c>
      <c r="G773" s="29">
        <f t="shared" si="223"/>
        <v>88.603428256148959</v>
      </c>
      <c r="H773" s="17">
        <f t="shared" si="224"/>
        <v>65743.743766066036</v>
      </c>
      <c r="I773" s="29">
        <f t="shared" si="214"/>
        <v>2.2250485660981263</v>
      </c>
      <c r="J773" s="29">
        <f t="shared" si="215"/>
        <v>41.69411544073867</v>
      </c>
      <c r="K773" s="32">
        <f>IF((D772+L772+M772-AL772)/($C$21+$C$22)&gt;$C$8,$C$8,(D772+L772+M772-AL772)/($C$21+$C$22))</f>
        <v>1400</v>
      </c>
      <c r="L773" s="97">
        <f t="shared" si="210"/>
        <v>0</v>
      </c>
      <c r="M773" s="96">
        <f t="shared" si="211"/>
        <v>0</v>
      </c>
      <c r="N773" s="98">
        <f t="shared" si="216"/>
        <v>1.7179213529287818</v>
      </c>
      <c r="O773" s="100">
        <f t="shared" si="212"/>
        <v>4.2266987561397071</v>
      </c>
      <c r="P773" s="104">
        <f t="shared" si="217"/>
        <v>18.880500609176615</v>
      </c>
      <c r="Q773" s="102">
        <f t="shared" si="218"/>
        <v>4.9224514715476911E-2</v>
      </c>
      <c r="R773" s="106">
        <f>IF(K773-H772&lt;0,0,K773-H772)</f>
        <v>0</v>
      </c>
      <c r="S773" s="106">
        <f>K773-V773</f>
        <v>0</v>
      </c>
      <c r="T773" s="106">
        <f>IF(R773&gt;0,$C$6-$C$8,IF($C$6-$C$8-W773&lt;0,0,$C$6-$C$8-W773))</f>
        <v>97.214462279726973</v>
      </c>
      <c r="U773" s="107">
        <f>IF(R773=0,IF(U772+(F773-AL773/$C$23)*$C$21/($C$21+$C$22)&gt;$C$8,$C$8,U772+F773*$C$21/($C$21+$C$22)),E773)</f>
        <v>1400</v>
      </c>
      <c r="V773" s="107">
        <f>IF(R773&gt;0,0,IF(V772+(F773-AL773/$C$23)*$C$21/($C$21+$C$22)&gt;$C$8,$C$8,IF(U773=$C$8,V772+(F773-AL773/$C$23)*$C$21/$C$22,V772+(F773-AL773/$C$23)*$C$21/($C$21+$C$22))))</f>
        <v>1400</v>
      </c>
      <c r="W773" s="203">
        <f>IF(R773&gt;0,0,IF(W772+AL773/$C$23&gt;$F$23,$F$23,W772+AL773/$C$23))</f>
        <v>2.7855377202730285</v>
      </c>
      <c r="X773" s="105" t="str">
        <f>IF(R773=0,"-",FORECAST($C$8,Инклинометрия!$B$2:$B$152,Инклинометрия!$A$2:$A$152))</f>
        <v>-</v>
      </c>
      <c r="Y773" s="105" t="str">
        <f>IF(R773=0,"-",FORECAST($C$8-R773,Инклинометрия!$B$2:$B$152,Инклинометрия!$A$2:$A$152))</f>
        <v>-</v>
      </c>
      <c r="Z773" s="105" t="str">
        <f>IF(R773&gt;0,FORECAST($C$8,Инклинометрия!$B$2:$B$152,Инклинометрия!$A$2:$A$152),IF(V773=$C$8,"-",FORECAST($C$8-V773,Инклинометрия!$B$2:$B$152,Инклинометрия!$A$2:$A$152)))</f>
        <v>-</v>
      </c>
      <c r="AA773" s="105" t="str">
        <f>IF(S773=0,"-",FORECAST($C$8-(S773+V773),Инклинометрия!$B$2:$B$152,Инклинометрия!$A$2:$A$152))</f>
        <v>-</v>
      </c>
      <c r="AB773" s="105">
        <f>FORECAST($C$8+T773,Инклинометрия!$B$2:$B$152,Инклинометрия!$A$2:$A$152)</f>
        <v>1422.3537391657405</v>
      </c>
      <c r="AC773" s="105">
        <f>IF(R773=0,FORECAST($C$6-T773,Инклинометрия!$B$2:$B$152,Инклинометрия!$A$2:$A$152),FORECAST($C$8,Инклинометрия!$B$2:$B$152,Инклинометрия!$A$2:$A$152))</f>
        <v>1332.6462608342592</v>
      </c>
      <c r="AD773" s="107">
        <f>IF(R773=0,FORECAST($C$8,Инклинометрия!$B$2:$B$152,Инклинометрия!$A$2:$A$152),Y773)</f>
        <v>1330</v>
      </c>
      <c r="AE773" s="107">
        <f>FORECAST($C$8-(R773+U773),Инклинометрия!$B$2:$B$152,Инклинометрия!$A$2:$A$152)</f>
        <v>0</v>
      </c>
      <c r="AF773" s="107">
        <f>IF(V773=0,"-",FORECAST($C$8,Инклинометрия!$B$2:$B$152,Инклинометрия!$A$2:$A$152))</f>
        <v>1330</v>
      </c>
      <c r="AG773" s="107">
        <f>IF(V773=0,"-",FORECAST($C$8-V773,Инклинометрия!$B$2:$B$152,Инклинометрия!$A$2:$A$152))</f>
        <v>0</v>
      </c>
      <c r="AH773" s="107">
        <f>IF(W773=0,"-",FORECAST($C$8+W773,Инклинометрия!$B$2:$B$152,Инклинометрия!$A$2:$A$152))</f>
        <v>1332.6462608342592</v>
      </c>
      <c r="AI773" s="107">
        <f>IF(W773=0,"-",FORECAST($C$8,Инклинометрия!$B$2:$B$152,Инклинометрия!$A$2:$A$152))</f>
        <v>1330</v>
      </c>
      <c r="AK773" s="122">
        <f t="shared" si="225"/>
        <v>0</v>
      </c>
      <c r="AL773" s="67">
        <f>AK773*(B773-B772)</f>
        <v>0</v>
      </c>
      <c r="AM773" s="23">
        <f t="shared" si="227"/>
        <v>8.6725204696437436E-2</v>
      </c>
      <c r="AN773" s="26">
        <f>AN772+AK773*(B773-B772)/(2*PI()*$C$5*AN772*$K$13)</f>
        <v>0.15480061813468687</v>
      </c>
      <c r="AO773" s="87">
        <f t="shared" si="219"/>
        <v>145932.55112472404</v>
      </c>
      <c r="AP773" s="87">
        <f>IF(R773+U773&lt;$C$8,0,32*$L$23/$C$12^2*($K$10*R773+$K$8*U773)+32*$L$24/($C$14^2-$C$13^2)*($K$10*S773+$K$8*V773))</f>
        <v>44607.551124724028</v>
      </c>
      <c r="AQ773" s="66">
        <f>R773*$C$11*$C$9+U773*$C$11*$C$10</f>
        <v>14695380</v>
      </c>
      <c r="AR773" s="66">
        <f>S773*$C$11*$C$9+V773*$C$11*$C$10</f>
        <v>14695380</v>
      </c>
      <c r="AS773" s="87">
        <f>$C$11*(T773*$C$9+W773*$C$10)</f>
        <v>792178.05375968735</v>
      </c>
      <c r="AT773" s="45">
        <f t="shared" si="213"/>
        <v>15633490.60488441</v>
      </c>
      <c r="AU773" s="75"/>
    </row>
    <row r="774" spans="2:47" ht="15" thickBot="1" x14ac:dyDescent="0.35">
      <c r="B774" s="41">
        <f t="shared" si="220"/>
        <v>14860</v>
      </c>
      <c r="C774" s="8">
        <f t="shared" si="221"/>
        <v>148.6</v>
      </c>
      <c r="D774" s="73">
        <f t="shared" si="209"/>
        <v>198.7525</v>
      </c>
      <c r="E774" s="29">
        <f t="shared" si="226"/>
        <v>49220.446500427985</v>
      </c>
      <c r="F774" s="29">
        <f t="shared" si="222"/>
        <v>66.245553836373062</v>
      </c>
      <c r="G774" s="29">
        <f t="shared" si="223"/>
        <v>88.603428256148959</v>
      </c>
      <c r="H774" s="17">
        <f t="shared" si="224"/>
        <v>65832.347194322181</v>
      </c>
      <c r="I774" s="29">
        <f t="shared" si="214"/>
        <v>2.2250485660981263</v>
      </c>
      <c r="J774" s="29">
        <f t="shared" si="215"/>
        <v>41.69411544073867</v>
      </c>
      <c r="K774" s="32">
        <f>IF((D773+L773+M773-AL773)/($C$21+$C$22)&gt;$C$8,$C$8,(D773+L773+M773-AL773)/($C$21+$C$22))</f>
        <v>1400</v>
      </c>
      <c r="L774" s="97">
        <f t="shared" si="210"/>
        <v>0</v>
      </c>
      <c r="M774" s="96">
        <f t="shared" si="211"/>
        <v>0</v>
      </c>
      <c r="N774" s="98">
        <f t="shared" si="216"/>
        <v>1.7179213529287818</v>
      </c>
      <c r="O774" s="100">
        <f t="shared" si="212"/>
        <v>4.2266987561397071</v>
      </c>
      <c r="P774" s="104">
        <f t="shared" si="217"/>
        <v>18.880500609176615</v>
      </c>
      <c r="Q774" s="102">
        <f t="shared" si="218"/>
        <v>4.9224514715476911E-2</v>
      </c>
      <c r="R774" s="106">
        <f>IF(K774-H773&lt;0,0,K774-H773)</f>
        <v>0</v>
      </c>
      <c r="S774" s="106">
        <f>K774-V774</f>
        <v>0</v>
      </c>
      <c r="T774" s="106">
        <f>IF(R774&gt;0,$C$6-$C$8,IF($C$6-$C$8-W774&lt;0,0,$C$6-$C$8-W774))</f>
        <v>97.214462279726973</v>
      </c>
      <c r="U774" s="107">
        <f>IF(R774=0,IF(U773+(F774-AL774/$C$23)*$C$21/($C$21+$C$22)&gt;$C$8,$C$8,U773+F774*$C$21/($C$21+$C$22)),E774)</f>
        <v>1400</v>
      </c>
      <c r="V774" s="107">
        <f>IF(R774&gt;0,0,IF(V773+(F774-AL774/$C$23)*$C$21/($C$21+$C$22)&gt;$C$8,$C$8,IF(U774=$C$8,V773+(F774-AL774/$C$23)*$C$21/$C$22,V773+(F774-AL774/$C$23)*$C$21/($C$21+$C$22))))</f>
        <v>1400</v>
      </c>
      <c r="W774" s="203">
        <f>IF(R774&gt;0,0,IF(W773+AL774/$C$23&gt;$F$23,$F$23,W773+AL774/$C$23))</f>
        <v>2.7855377202730285</v>
      </c>
      <c r="X774" s="105" t="str">
        <f>IF(R774=0,"-",FORECAST($C$8,Инклинометрия!$B$2:$B$152,Инклинометрия!$A$2:$A$152))</f>
        <v>-</v>
      </c>
      <c r="Y774" s="105" t="str">
        <f>IF(R774=0,"-",FORECAST($C$8-R774,Инклинометрия!$B$2:$B$152,Инклинометрия!$A$2:$A$152))</f>
        <v>-</v>
      </c>
      <c r="Z774" s="105" t="str">
        <f>IF(R774&gt;0,FORECAST($C$8,Инклинометрия!$B$2:$B$152,Инклинометрия!$A$2:$A$152),IF(V774=$C$8,"-",FORECAST($C$8-V774,Инклинометрия!$B$2:$B$152,Инклинометрия!$A$2:$A$152)))</f>
        <v>-</v>
      </c>
      <c r="AA774" s="105" t="str">
        <f>IF(S774=0,"-",FORECAST($C$8-(S774+V774),Инклинометрия!$B$2:$B$152,Инклинометрия!$A$2:$A$152))</f>
        <v>-</v>
      </c>
      <c r="AB774" s="105">
        <f>FORECAST($C$8+T774,Инклинометрия!$B$2:$B$152,Инклинометрия!$A$2:$A$152)</f>
        <v>1422.3537391657405</v>
      </c>
      <c r="AC774" s="105">
        <f>IF(R774=0,FORECAST($C$6-T774,Инклинометрия!$B$2:$B$152,Инклинометрия!$A$2:$A$152),FORECAST($C$8,Инклинометрия!$B$2:$B$152,Инклинометрия!$A$2:$A$152))</f>
        <v>1332.6462608342592</v>
      </c>
      <c r="AD774" s="107">
        <f>IF(R774=0,FORECAST($C$8,Инклинометрия!$B$2:$B$152,Инклинометрия!$A$2:$A$152),Y774)</f>
        <v>1330</v>
      </c>
      <c r="AE774" s="107">
        <f>FORECAST($C$8-(R774+U774),Инклинометрия!$B$2:$B$152,Инклинометрия!$A$2:$A$152)</f>
        <v>0</v>
      </c>
      <c r="AF774" s="107">
        <f>IF(V774=0,"-",FORECAST($C$8,Инклинометрия!$B$2:$B$152,Инклинометрия!$A$2:$A$152))</f>
        <v>1330</v>
      </c>
      <c r="AG774" s="107">
        <f>IF(V774=0,"-",FORECAST($C$8-V774,Инклинометрия!$B$2:$B$152,Инклинометрия!$A$2:$A$152))</f>
        <v>0</v>
      </c>
      <c r="AH774" s="107">
        <f>IF(W774=0,"-",FORECAST($C$8+W774,Инклинометрия!$B$2:$B$152,Инклинометрия!$A$2:$A$152))</f>
        <v>1332.6462608342592</v>
      </c>
      <c r="AI774" s="107">
        <f>IF(W774=0,"-",FORECAST($C$8,Инклинометрия!$B$2:$B$152,Инклинометрия!$A$2:$A$152))</f>
        <v>1330</v>
      </c>
      <c r="AK774" s="122">
        <f t="shared" si="225"/>
        <v>0</v>
      </c>
      <c r="AL774" s="67">
        <f>AK774*(B774-B773)</f>
        <v>0</v>
      </c>
      <c r="AM774" s="23">
        <f t="shared" si="227"/>
        <v>8.6725204696437436E-2</v>
      </c>
      <c r="AN774" s="26">
        <f>AN773+AK774*(B774-B773)/(2*PI()*$C$5*AN773*$K$13)</f>
        <v>0.15480061813468687</v>
      </c>
      <c r="AO774" s="87">
        <f t="shared" si="219"/>
        <v>145932.55112472404</v>
      </c>
      <c r="AP774" s="87">
        <f>IF(R774+U774&lt;$C$8,0,32*$L$23/$C$12^2*($K$10*R774+$K$8*U774)+32*$L$24/($C$14^2-$C$13^2)*($K$10*S774+$K$8*V774))</f>
        <v>44607.551124724028</v>
      </c>
      <c r="AQ774" s="66">
        <f>R774*$C$11*$C$9+U774*$C$11*$C$10</f>
        <v>14695380</v>
      </c>
      <c r="AR774" s="66">
        <f>S774*$C$11*$C$9+V774*$C$11*$C$10</f>
        <v>14695380</v>
      </c>
      <c r="AS774" s="87">
        <f>$C$11*(T774*$C$9+W774*$C$10)</f>
        <v>792178.05375968735</v>
      </c>
      <c r="AT774" s="45">
        <f t="shared" si="213"/>
        <v>15633490.60488441</v>
      </c>
      <c r="AU774" s="75"/>
    </row>
    <row r="775" spans="2:47" ht="15" thickBot="1" x14ac:dyDescent="0.35">
      <c r="B775" s="41">
        <f t="shared" si="220"/>
        <v>14880</v>
      </c>
      <c r="C775" s="8">
        <f t="shared" si="221"/>
        <v>148.80000000000001</v>
      </c>
      <c r="D775" s="73">
        <f t="shared" si="209"/>
        <v>199.02</v>
      </c>
      <c r="E775" s="29">
        <f t="shared" si="226"/>
        <v>49286.692054264371</v>
      </c>
      <c r="F775" s="29">
        <f t="shared" si="222"/>
        <v>66.245553836382484</v>
      </c>
      <c r="G775" s="29">
        <f t="shared" si="223"/>
        <v>88.603428256161564</v>
      </c>
      <c r="H775" s="17">
        <f t="shared" si="224"/>
        <v>65920.950622578341</v>
      </c>
      <c r="I775" s="29">
        <f t="shared" si="214"/>
        <v>2.2250485660981263</v>
      </c>
      <c r="J775" s="29">
        <f t="shared" si="215"/>
        <v>41.694115440741633</v>
      </c>
      <c r="K775" s="32">
        <f>IF((D774+L774+M774-AL774)/($C$21+$C$22)&gt;$C$8,$C$8,(D774+L774+M774-AL774)/($C$21+$C$22))</f>
        <v>1400</v>
      </c>
      <c r="L775" s="97">
        <f t="shared" si="210"/>
        <v>0</v>
      </c>
      <c r="M775" s="96">
        <f t="shared" si="211"/>
        <v>0</v>
      </c>
      <c r="N775" s="98">
        <f t="shared" si="216"/>
        <v>1.7179213529287818</v>
      </c>
      <c r="O775" s="100">
        <f t="shared" si="212"/>
        <v>4.2266987561397071</v>
      </c>
      <c r="P775" s="104">
        <f t="shared" si="217"/>
        <v>18.880500609176615</v>
      </c>
      <c r="Q775" s="102">
        <f t="shared" si="218"/>
        <v>4.9224514715476911E-2</v>
      </c>
      <c r="R775" s="106">
        <f>IF(K775-H774&lt;0,0,K775-H774)</f>
        <v>0</v>
      </c>
      <c r="S775" s="106">
        <f>K775-V775</f>
        <v>0</v>
      </c>
      <c r="T775" s="106">
        <f>IF(R775&gt;0,$C$6-$C$8,IF($C$6-$C$8-W775&lt;0,0,$C$6-$C$8-W775))</f>
        <v>97.214462279726973</v>
      </c>
      <c r="U775" s="107">
        <f>IF(R775=0,IF(U774+(F775-AL775/$C$23)*$C$21/($C$21+$C$22)&gt;$C$8,$C$8,U774+F775*$C$21/($C$21+$C$22)),E775)</f>
        <v>1400</v>
      </c>
      <c r="V775" s="107">
        <f>IF(R775&gt;0,0,IF(V774+(F775-AL775/$C$23)*$C$21/($C$21+$C$22)&gt;$C$8,$C$8,IF(U775=$C$8,V774+(F775-AL775/$C$23)*$C$21/$C$22,V774+(F775-AL775/$C$23)*$C$21/($C$21+$C$22))))</f>
        <v>1400</v>
      </c>
      <c r="W775" s="203">
        <f>IF(R775&gt;0,0,IF(W774+AL775/$C$23&gt;$F$23,$F$23,W774+AL775/$C$23))</f>
        <v>2.7855377202730285</v>
      </c>
      <c r="X775" s="105" t="str">
        <f>IF(R775=0,"-",FORECAST($C$8,Инклинометрия!$B$2:$B$152,Инклинометрия!$A$2:$A$152))</f>
        <v>-</v>
      </c>
      <c r="Y775" s="105" t="str">
        <f>IF(R775=0,"-",FORECAST($C$8-R775,Инклинометрия!$B$2:$B$152,Инклинометрия!$A$2:$A$152))</f>
        <v>-</v>
      </c>
      <c r="Z775" s="105" t="str">
        <f>IF(R775&gt;0,FORECAST($C$8,Инклинометрия!$B$2:$B$152,Инклинометрия!$A$2:$A$152),IF(V775=$C$8,"-",FORECAST($C$8-V775,Инклинометрия!$B$2:$B$152,Инклинометрия!$A$2:$A$152)))</f>
        <v>-</v>
      </c>
      <c r="AA775" s="105" t="str">
        <f>IF(S775=0,"-",FORECAST($C$8-(S775+V775),Инклинометрия!$B$2:$B$152,Инклинометрия!$A$2:$A$152))</f>
        <v>-</v>
      </c>
      <c r="AB775" s="105">
        <f>FORECAST($C$8+T775,Инклинометрия!$B$2:$B$152,Инклинометрия!$A$2:$A$152)</f>
        <v>1422.3537391657405</v>
      </c>
      <c r="AC775" s="105">
        <f>IF(R775=0,FORECAST($C$6-T775,Инклинометрия!$B$2:$B$152,Инклинометрия!$A$2:$A$152),FORECAST($C$8,Инклинометрия!$B$2:$B$152,Инклинометрия!$A$2:$A$152))</f>
        <v>1332.6462608342592</v>
      </c>
      <c r="AD775" s="107">
        <f>IF(R775=0,FORECAST($C$8,Инклинометрия!$B$2:$B$152,Инклинометрия!$A$2:$A$152),Y775)</f>
        <v>1330</v>
      </c>
      <c r="AE775" s="107">
        <f>FORECAST($C$8-(R775+U775),Инклинометрия!$B$2:$B$152,Инклинометрия!$A$2:$A$152)</f>
        <v>0</v>
      </c>
      <c r="AF775" s="107">
        <f>IF(V775=0,"-",FORECAST($C$8,Инклинометрия!$B$2:$B$152,Инклинометрия!$A$2:$A$152))</f>
        <v>1330</v>
      </c>
      <c r="AG775" s="107">
        <f>IF(V775=0,"-",FORECAST($C$8-V775,Инклинометрия!$B$2:$B$152,Инклинометрия!$A$2:$A$152))</f>
        <v>0</v>
      </c>
      <c r="AH775" s="107">
        <f>IF(W775=0,"-",FORECAST($C$8+W775,Инклинометрия!$B$2:$B$152,Инклинометрия!$A$2:$A$152))</f>
        <v>1332.6462608342592</v>
      </c>
      <c r="AI775" s="107">
        <f>IF(W775=0,"-",FORECAST($C$8,Инклинометрия!$B$2:$B$152,Инклинометрия!$A$2:$A$152))</f>
        <v>1330</v>
      </c>
      <c r="AK775" s="122">
        <f t="shared" si="225"/>
        <v>0</v>
      </c>
      <c r="AL775" s="67">
        <f>AK775*(B775-B774)</f>
        <v>0</v>
      </c>
      <c r="AM775" s="23">
        <f t="shared" si="227"/>
        <v>8.6725204696437436E-2</v>
      </c>
      <c r="AN775" s="26">
        <f>AN774+AK775*(B775-B774)/(2*PI()*$C$5*AN774*$K$13)</f>
        <v>0.15480061813468687</v>
      </c>
      <c r="AO775" s="87">
        <f t="shared" si="219"/>
        <v>145932.55112472404</v>
      </c>
      <c r="AP775" s="87">
        <f>IF(R775+U775&lt;$C$8,0,32*$L$23/$C$12^2*($K$10*R775+$K$8*U775)+32*$L$24/($C$14^2-$C$13^2)*($K$10*S775+$K$8*V775))</f>
        <v>44607.551124724028</v>
      </c>
      <c r="AQ775" s="66">
        <f>R775*$C$11*$C$9+U775*$C$11*$C$10</f>
        <v>14695380</v>
      </c>
      <c r="AR775" s="66">
        <f>S775*$C$11*$C$9+V775*$C$11*$C$10</f>
        <v>14695380</v>
      </c>
      <c r="AS775" s="87">
        <f>$C$11*(T775*$C$9+W775*$C$10)</f>
        <v>792178.05375968735</v>
      </c>
      <c r="AT775" s="45">
        <f t="shared" si="213"/>
        <v>15633490.60488441</v>
      </c>
      <c r="AU775" s="75"/>
    </row>
    <row r="776" spans="2:47" ht="15" thickBot="1" x14ac:dyDescent="0.35">
      <c r="B776" s="41">
        <f t="shared" si="220"/>
        <v>14900</v>
      </c>
      <c r="C776" s="8">
        <f t="shared" si="221"/>
        <v>149</v>
      </c>
      <c r="D776" s="73">
        <f t="shared" si="209"/>
        <v>199.28749999999999</v>
      </c>
      <c r="E776" s="29">
        <f t="shared" si="226"/>
        <v>49352.937608100743</v>
      </c>
      <c r="F776" s="29">
        <f t="shared" si="222"/>
        <v>66.245553836373062</v>
      </c>
      <c r="G776" s="29">
        <f t="shared" si="223"/>
        <v>88.603428256148959</v>
      </c>
      <c r="H776" s="17">
        <f t="shared" si="224"/>
        <v>66009.554050834486</v>
      </c>
      <c r="I776" s="29">
        <f t="shared" si="214"/>
        <v>2.2250485660981263</v>
      </c>
      <c r="J776" s="29">
        <f t="shared" si="215"/>
        <v>41.69411544073867</v>
      </c>
      <c r="K776" s="32">
        <f>IF((D775+L775+M775-AL775)/($C$21+$C$22)&gt;$C$8,$C$8,(D775+L775+M775-AL775)/($C$21+$C$22))</f>
        <v>1400</v>
      </c>
      <c r="L776" s="97">
        <f t="shared" si="210"/>
        <v>0</v>
      </c>
      <c r="M776" s="96">
        <f t="shared" si="211"/>
        <v>0</v>
      </c>
      <c r="N776" s="98">
        <f t="shared" si="216"/>
        <v>1.7179213529287818</v>
      </c>
      <c r="O776" s="100">
        <f t="shared" si="212"/>
        <v>4.2266987561397071</v>
      </c>
      <c r="P776" s="104">
        <f t="shared" si="217"/>
        <v>18.880500609176615</v>
      </c>
      <c r="Q776" s="102">
        <f t="shared" si="218"/>
        <v>4.9224514715476911E-2</v>
      </c>
      <c r="R776" s="106">
        <f>IF(K776-H775&lt;0,0,K776-H775)</f>
        <v>0</v>
      </c>
      <c r="S776" s="106">
        <f>K776-V776</f>
        <v>0</v>
      </c>
      <c r="T776" s="106">
        <f>IF(R776&gt;0,$C$6-$C$8,IF($C$6-$C$8-W776&lt;0,0,$C$6-$C$8-W776))</f>
        <v>97.214462279726973</v>
      </c>
      <c r="U776" s="107">
        <f>IF(R776=0,IF(U775+(F776-AL776/$C$23)*$C$21/($C$21+$C$22)&gt;$C$8,$C$8,U775+F776*$C$21/($C$21+$C$22)),E776)</f>
        <v>1400</v>
      </c>
      <c r="V776" s="107">
        <f>IF(R776&gt;0,0,IF(V775+(F776-AL776/$C$23)*$C$21/($C$21+$C$22)&gt;$C$8,$C$8,IF(U776=$C$8,V775+(F776-AL776/$C$23)*$C$21/$C$22,V775+(F776-AL776/$C$23)*$C$21/($C$21+$C$22))))</f>
        <v>1400</v>
      </c>
      <c r="W776" s="203">
        <f>IF(R776&gt;0,0,IF(W775+AL776/$C$23&gt;$F$23,$F$23,W775+AL776/$C$23))</f>
        <v>2.7855377202730285</v>
      </c>
      <c r="X776" s="105" t="str">
        <f>IF(R776=0,"-",FORECAST($C$8,Инклинометрия!$B$2:$B$152,Инклинометрия!$A$2:$A$152))</f>
        <v>-</v>
      </c>
      <c r="Y776" s="105" t="str">
        <f>IF(R776=0,"-",FORECAST($C$8-R776,Инклинометрия!$B$2:$B$152,Инклинометрия!$A$2:$A$152))</f>
        <v>-</v>
      </c>
      <c r="Z776" s="105" t="str">
        <f>IF(R776&gt;0,FORECAST($C$8,Инклинометрия!$B$2:$B$152,Инклинометрия!$A$2:$A$152),IF(V776=$C$8,"-",FORECAST($C$8-V776,Инклинометрия!$B$2:$B$152,Инклинометрия!$A$2:$A$152)))</f>
        <v>-</v>
      </c>
      <c r="AA776" s="105" t="str">
        <f>IF(S776=0,"-",FORECAST($C$8-(S776+V776),Инклинометрия!$B$2:$B$152,Инклинометрия!$A$2:$A$152))</f>
        <v>-</v>
      </c>
      <c r="AB776" s="105">
        <f>FORECAST($C$8+T776,Инклинометрия!$B$2:$B$152,Инклинометрия!$A$2:$A$152)</f>
        <v>1422.3537391657405</v>
      </c>
      <c r="AC776" s="105">
        <f>IF(R776=0,FORECAST($C$6-T776,Инклинометрия!$B$2:$B$152,Инклинометрия!$A$2:$A$152),FORECAST($C$8,Инклинометрия!$B$2:$B$152,Инклинометрия!$A$2:$A$152))</f>
        <v>1332.6462608342592</v>
      </c>
      <c r="AD776" s="107">
        <f>IF(R776=0,FORECAST($C$8,Инклинометрия!$B$2:$B$152,Инклинометрия!$A$2:$A$152),Y776)</f>
        <v>1330</v>
      </c>
      <c r="AE776" s="107">
        <f>FORECAST($C$8-(R776+U776),Инклинометрия!$B$2:$B$152,Инклинометрия!$A$2:$A$152)</f>
        <v>0</v>
      </c>
      <c r="AF776" s="107">
        <f>IF(V776=0,"-",FORECAST($C$8,Инклинометрия!$B$2:$B$152,Инклинометрия!$A$2:$A$152))</f>
        <v>1330</v>
      </c>
      <c r="AG776" s="107">
        <f>IF(V776=0,"-",FORECAST($C$8-V776,Инклинометрия!$B$2:$B$152,Инклинометрия!$A$2:$A$152))</f>
        <v>0</v>
      </c>
      <c r="AH776" s="107">
        <f>IF(W776=0,"-",FORECAST($C$8+W776,Инклинометрия!$B$2:$B$152,Инклинометрия!$A$2:$A$152))</f>
        <v>1332.6462608342592</v>
      </c>
      <c r="AI776" s="107">
        <f>IF(W776=0,"-",FORECAST($C$8,Инклинометрия!$B$2:$B$152,Инклинометрия!$A$2:$A$152))</f>
        <v>1330</v>
      </c>
      <c r="AK776" s="122">
        <f t="shared" si="225"/>
        <v>0</v>
      </c>
      <c r="AL776" s="67">
        <f>AK776*(B776-B775)</f>
        <v>0</v>
      </c>
      <c r="AM776" s="23">
        <f t="shared" si="227"/>
        <v>8.6725204696437436E-2</v>
      </c>
      <c r="AN776" s="26">
        <f>AN775+AK776*(B776-B775)/(2*PI()*$C$5*AN775*$K$13)</f>
        <v>0.15480061813468687</v>
      </c>
      <c r="AO776" s="87">
        <f t="shared" si="219"/>
        <v>145932.55112472404</v>
      </c>
      <c r="AP776" s="87">
        <f>IF(R776+U776&lt;$C$8,0,32*$L$23/$C$12^2*($K$10*R776+$K$8*U776)+32*$L$24/($C$14^2-$C$13^2)*($K$10*S776+$K$8*V776))</f>
        <v>44607.551124724028</v>
      </c>
      <c r="AQ776" s="66">
        <f>R776*$C$11*$C$9+U776*$C$11*$C$10</f>
        <v>14695380</v>
      </c>
      <c r="AR776" s="66">
        <f>S776*$C$11*$C$9+V776*$C$11*$C$10</f>
        <v>14695380</v>
      </c>
      <c r="AS776" s="87">
        <f>$C$11*(T776*$C$9+W776*$C$10)</f>
        <v>792178.05375968735</v>
      </c>
      <c r="AT776" s="45">
        <f t="shared" si="213"/>
        <v>15633490.60488441</v>
      </c>
      <c r="AU776" s="75"/>
    </row>
    <row r="777" spans="2:47" ht="15" thickBot="1" x14ac:dyDescent="0.35">
      <c r="B777" s="41">
        <f t="shared" si="220"/>
        <v>14920</v>
      </c>
      <c r="C777" s="8">
        <f t="shared" si="221"/>
        <v>149.20000000000002</v>
      </c>
      <c r="D777" s="73">
        <f t="shared" si="209"/>
        <v>199.55500000000004</v>
      </c>
      <c r="E777" s="29">
        <f t="shared" si="226"/>
        <v>49419.18316193713</v>
      </c>
      <c r="F777" s="29">
        <f t="shared" si="222"/>
        <v>66.245553836382484</v>
      </c>
      <c r="G777" s="29">
        <f t="shared" si="223"/>
        <v>88.603428256161564</v>
      </c>
      <c r="H777" s="17">
        <f t="shared" si="224"/>
        <v>66098.157479090645</v>
      </c>
      <c r="I777" s="29">
        <f t="shared" si="214"/>
        <v>2.2250485660981263</v>
      </c>
      <c r="J777" s="29">
        <f t="shared" si="215"/>
        <v>41.694115440741633</v>
      </c>
      <c r="K777" s="32">
        <f>IF((D776+L776+M776-AL776)/($C$21+$C$22)&gt;$C$8,$C$8,(D776+L776+M776-AL776)/($C$21+$C$22))</f>
        <v>1400</v>
      </c>
      <c r="L777" s="97">
        <f t="shared" si="210"/>
        <v>0</v>
      </c>
      <c r="M777" s="96">
        <f t="shared" si="211"/>
        <v>0</v>
      </c>
      <c r="N777" s="98">
        <f t="shared" si="216"/>
        <v>1.7179213529287818</v>
      </c>
      <c r="O777" s="100">
        <f t="shared" si="212"/>
        <v>4.2266987561397071</v>
      </c>
      <c r="P777" s="104">
        <f t="shared" si="217"/>
        <v>18.880500609176615</v>
      </c>
      <c r="Q777" s="102">
        <f t="shared" si="218"/>
        <v>4.9224514715476911E-2</v>
      </c>
      <c r="R777" s="106">
        <f>IF(K777-H776&lt;0,0,K777-H776)</f>
        <v>0</v>
      </c>
      <c r="S777" s="106">
        <f>K777-V777</f>
        <v>0</v>
      </c>
      <c r="T777" s="106">
        <f>IF(R777&gt;0,$C$6-$C$8,IF($C$6-$C$8-W777&lt;0,0,$C$6-$C$8-W777))</f>
        <v>97.214462279726973</v>
      </c>
      <c r="U777" s="107">
        <f>IF(R777=0,IF(U776+(F777-AL777/$C$23)*$C$21/($C$21+$C$22)&gt;$C$8,$C$8,U776+F777*$C$21/($C$21+$C$22)),E777)</f>
        <v>1400</v>
      </c>
      <c r="V777" s="107">
        <f>IF(R777&gt;0,0,IF(V776+(F777-AL777/$C$23)*$C$21/($C$21+$C$22)&gt;$C$8,$C$8,IF(U777=$C$8,V776+(F777-AL777/$C$23)*$C$21/$C$22,V776+(F777-AL777/$C$23)*$C$21/($C$21+$C$22))))</f>
        <v>1400</v>
      </c>
      <c r="W777" s="203">
        <f>IF(R777&gt;0,0,IF(W776+AL777/$C$23&gt;$F$23,$F$23,W776+AL777/$C$23))</f>
        <v>2.7855377202730285</v>
      </c>
      <c r="X777" s="105" t="str">
        <f>IF(R777=0,"-",FORECAST($C$8,Инклинометрия!$B$2:$B$152,Инклинометрия!$A$2:$A$152))</f>
        <v>-</v>
      </c>
      <c r="Y777" s="105" t="str">
        <f>IF(R777=0,"-",FORECAST($C$8-R777,Инклинометрия!$B$2:$B$152,Инклинометрия!$A$2:$A$152))</f>
        <v>-</v>
      </c>
      <c r="Z777" s="105" t="str">
        <f>IF(R777&gt;0,FORECAST($C$8,Инклинометрия!$B$2:$B$152,Инклинометрия!$A$2:$A$152),IF(V777=$C$8,"-",FORECAST($C$8-V777,Инклинометрия!$B$2:$B$152,Инклинометрия!$A$2:$A$152)))</f>
        <v>-</v>
      </c>
      <c r="AA777" s="105" t="str">
        <f>IF(S777=0,"-",FORECAST($C$8-(S777+V777),Инклинометрия!$B$2:$B$152,Инклинометрия!$A$2:$A$152))</f>
        <v>-</v>
      </c>
      <c r="AB777" s="105">
        <f>FORECAST($C$8+T777,Инклинометрия!$B$2:$B$152,Инклинометрия!$A$2:$A$152)</f>
        <v>1422.3537391657405</v>
      </c>
      <c r="AC777" s="105">
        <f>IF(R777=0,FORECAST($C$6-T777,Инклинометрия!$B$2:$B$152,Инклинометрия!$A$2:$A$152),FORECAST($C$8,Инклинометрия!$B$2:$B$152,Инклинометрия!$A$2:$A$152))</f>
        <v>1332.6462608342592</v>
      </c>
      <c r="AD777" s="107">
        <f>IF(R777=0,FORECAST($C$8,Инклинометрия!$B$2:$B$152,Инклинометрия!$A$2:$A$152),Y777)</f>
        <v>1330</v>
      </c>
      <c r="AE777" s="107">
        <f>FORECAST($C$8-(R777+U777),Инклинометрия!$B$2:$B$152,Инклинометрия!$A$2:$A$152)</f>
        <v>0</v>
      </c>
      <c r="AF777" s="107">
        <f>IF(V777=0,"-",FORECAST($C$8,Инклинометрия!$B$2:$B$152,Инклинометрия!$A$2:$A$152))</f>
        <v>1330</v>
      </c>
      <c r="AG777" s="107">
        <f>IF(V777=0,"-",FORECAST($C$8-V777,Инклинометрия!$B$2:$B$152,Инклинометрия!$A$2:$A$152))</f>
        <v>0</v>
      </c>
      <c r="AH777" s="107">
        <f>IF(W777=0,"-",FORECAST($C$8+W777,Инклинометрия!$B$2:$B$152,Инклинометрия!$A$2:$A$152))</f>
        <v>1332.6462608342592</v>
      </c>
      <c r="AI777" s="107">
        <f>IF(W777=0,"-",FORECAST($C$8,Инклинометрия!$B$2:$B$152,Инклинометрия!$A$2:$A$152))</f>
        <v>1330</v>
      </c>
      <c r="AK777" s="122">
        <f t="shared" si="225"/>
        <v>0</v>
      </c>
      <c r="AL777" s="67">
        <f>AK777*(B777-B776)</f>
        <v>0</v>
      </c>
      <c r="AM777" s="23">
        <f t="shared" si="227"/>
        <v>8.6725204696437436E-2</v>
      </c>
      <c r="AN777" s="26">
        <f>AN776+AK777*(B777-B776)/(2*PI()*$C$5*AN776*$K$13)</f>
        <v>0.15480061813468687</v>
      </c>
      <c r="AO777" s="87">
        <f t="shared" si="219"/>
        <v>145932.55112472404</v>
      </c>
      <c r="AP777" s="87">
        <f>IF(R777+U777&lt;$C$8,0,32*$L$23/$C$12^2*($K$10*R777+$K$8*U777)+32*$L$24/($C$14^2-$C$13^2)*($K$10*S777+$K$8*V777))</f>
        <v>44607.551124724028</v>
      </c>
      <c r="AQ777" s="66">
        <f>R777*$C$11*$C$9+U777*$C$11*$C$10</f>
        <v>14695380</v>
      </c>
      <c r="AR777" s="66">
        <f>S777*$C$11*$C$9+V777*$C$11*$C$10</f>
        <v>14695380</v>
      </c>
      <c r="AS777" s="87">
        <f>$C$11*(T777*$C$9+W777*$C$10)</f>
        <v>792178.05375968735</v>
      </c>
      <c r="AT777" s="45">
        <f t="shared" si="213"/>
        <v>15633490.60488441</v>
      </c>
      <c r="AU777" s="75"/>
    </row>
    <row r="778" spans="2:47" ht="15" thickBot="1" x14ac:dyDescent="0.35">
      <c r="B778" s="41">
        <f t="shared" si="220"/>
        <v>14940</v>
      </c>
      <c r="C778" s="8">
        <f t="shared" si="221"/>
        <v>149.4</v>
      </c>
      <c r="D778" s="73">
        <f t="shared" si="209"/>
        <v>199.82249999999999</v>
      </c>
      <c r="E778" s="29">
        <f t="shared" si="226"/>
        <v>49485.428715773494</v>
      </c>
      <c r="F778" s="29">
        <f t="shared" si="222"/>
        <v>66.245553836373062</v>
      </c>
      <c r="G778" s="29">
        <f t="shared" si="223"/>
        <v>88.603428256148959</v>
      </c>
      <c r="H778" s="17">
        <f t="shared" si="224"/>
        <v>66186.76090734679</v>
      </c>
      <c r="I778" s="29">
        <f t="shared" si="214"/>
        <v>2.2250485660981263</v>
      </c>
      <c r="J778" s="29">
        <f t="shared" si="215"/>
        <v>41.69411544073867</v>
      </c>
      <c r="K778" s="32">
        <f>IF((D777+L777+M777-AL777)/($C$21+$C$22)&gt;$C$8,$C$8,(D777+L777+M777-AL777)/($C$21+$C$22))</f>
        <v>1400</v>
      </c>
      <c r="L778" s="97">
        <f t="shared" si="210"/>
        <v>0</v>
      </c>
      <c r="M778" s="96">
        <f t="shared" si="211"/>
        <v>0</v>
      </c>
      <c r="N778" s="98">
        <f t="shared" si="216"/>
        <v>1.7179213529287818</v>
      </c>
      <c r="O778" s="100">
        <f t="shared" si="212"/>
        <v>4.2266987561397071</v>
      </c>
      <c r="P778" s="104">
        <f t="shared" si="217"/>
        <v>18.880500609176615</v>
      </c>
      <c r="Q778" s="102">
        <f t="shared" si="218"/>
        <v>4.9224514715476911E-2</v>
      </c>
      <c r="R778" s="106">
        <f>IF(K778-H777&lt;0,0,K778-H777)</f>
        <v>0</v>
      </c>
      <c r="S778" s="106">
        <f>K778-V778</f>
        <v>0</v>
      </c>
      <c r="T778" s="106">
        <f>IF(R778&gt;0,$C$6-$C$8,IF($C$6-$C$8-W778&lt;0,0,$C$6-$C$8-W778))</f>
        <v>97.214462279726973</v>
      </c>
      <c r="U778" s="107">
        <f>IF(R778=0,IF(U777+(F778-AL778/$C$23)*$C$21/($C$21+$C$22)&gt;$C$8,$C$8,U777+F778*$C$21/($C$21+$C$22)),E778)</f>
        <v>1400</v>
      </c>
      <c r="V778" s="107">
        <f>IF(R778&gt;0,0,IF(V777+(F778-AL778/$C$23)*$C$21/($C$21+$C$22)&gt;$C$8,$C$8,IF(U778=$C$8,V777+(F778-AL778/$C$23)*$C$21/$C$22,V777+(F778-AL778/$C$23)*$C$21/($C$21+$C$22))))</f>
        <v>1400</v>
      </c>
      <c r="W778" s="203">
        <f>IF(R778&gt;0,0,IF(W777+AL778/$C$23&gt;$F$23,$F$23,W777+AL778/$C$23))</f>
        <v>2.7855377202730285</v>
      </c>
      <c r="X778" s="105" t="str">
        <f>IF(R778=0,"-",FORECAST($C$8,Инклинометрия!$B$2:$B$152,Инклинометрия!$A$2:$A$152))</f>
        <v>-</v>
      </c>
      <c r="Y778" s="105" t="str">
        <f>IF(R778=0,"-",FORECAST($C$8-R778,Инклинометрия!$B$2:$B$152,Инклинометрия!$A$2:$A$152))</f>
        <v>-</v>
      </c>
      <c r="Z778" s="105" t="str">
        <f>IF(R778&gt;0,FORECAST($C$8,Инклинометрия!$B$2:$B$152,Инклинометрия!$A$2:$A$152),IF(V778=$C$8,"-",FORECAST($C$8-V778,Инклинометрия!$B$2:$B$152,Инклинометрия!$A$2:$A$152)))</f>
        <v>-</v>
      </c>
      <c r="AA778" s="105" t="str">
        <f>IF(S778=0,"-",FORECAST($C$8-(S778+V778),Инклинометрия!$B$2:$B$152,Инклинометрия!$A$2:$A$152))</f>
        <v>-</v>
      </c>
      <c r="AB778" s="105">
        <f>FORECAST($C$8+T778,Инклинометрия!$B$2:$B$152,Инклинометрия!$A$2:$A$152)</f>
        <v>1422.3537391657405</v>
      </c>
      <c r="AC778" s="105">
        <f>IF(R778=0,FORECAST($C$6-T778,Инклинометрия!$B$2:$B$152,Инклинометрия!$A$2:$A$152),FORECAST($C$8,Инклинометрия!$B$2:$B$152,Инклинометрия!$A$2:$A$152))</f>
        <v>1332.6462608342592</v>
      </c>
      <c r="AD778" s="107">
        <f>IF(R778=0,FORECAST($C$8,Инклинометрия!$B$2:$B$152,Инклинометрия!$A$2:$A$152),Y778)</f>
        <v>1330</v>
      </c>
      <c r="AE778" s="107">
        <f>FORECAST($C$8-(R778+U778),Инклинометрия!$B$2:$B$152,Инклинометрия!$A$2:$A$152)</f>
        <v>0</v>
      </c>
      <c r="AF778" s="107">
        <f>IF(V778=0,"-",FORECAST($C$8,Инклинометрия!$B$2:$B$152,Инклинометрия!$A$2:$A$152))</f>
        <v>1330</v>
      </c>
      <c r="AG778" s="107">
        <f>IF(V778=0,"-",FORECAST($C$8-V778,Инклинометрия!$B$2:$B$152,Инклинометрия!$A$2:$A$152))</f>
        <v>0</v>
      </c>
      <c r="AH778" s="107">
        <f>IF(W778=0,"-",FORECAST($C$8+W778,Инклинометрия!$B$2:$B$152,Инклинометрия!$A$2:$A$152))</f>
        <v>1332.6462608342592</v>
      </c>
      <c r="AI778" s="107">
        <f>IF(W778=0,"-",FORECAST($C$8,Инклинометрия!$B$2:$B$152,Инклинометрия!$A$2:$A$152))</f>
        <v>1330</v>
      </c>
      <c r="AK778" s="122">
        <f t="shared" si="225"/>
        <v>0</v>
      </c>
      <c r="AL778" s="67">
        <f>AK778*(B778-B777)</f>
        <v>0</v>
      </c>
      <c r="AM778" s="23">
        <f t="shared" si="227"/>
        <v>8.6725204696437436E-2</v>
      </c>
      <c r="AN778" s="26">
        <f>AN777+AK778*(B778-B777)/(2*PI()*$C$5*AN777*$K$13)</f>
        <v>0.15480061813468687</v>
      </c>
      <c r="AO778" s="87">
        <f t="shared" si="219"/>
        <v>145932.55112472404</v>
      </c>
      <c r="AP778" s="87">
        <f>IF(R778+U778&lt;$C$8,0,32*$L$23/$C$12^2*($K$10*R778+$K$8*U778)+32*$L$24/($C$14^2-$C$13^2)*($K$10*S778+$K$8*V778))</f>
        <v>44607.551124724028</v>
      </c>
      <c r="AQ778" s="66">
        <f>R778*$C$11*$C$9+U778*$C$11*$C$10</f>
        <v>14695380</v>
      </c>
      <c r="AR778" s="66">
        <f>S778*$C$11*$C$9+V778*$C$11*$C$10</f>
        <v>14695380</v>
      </c>
      <c r="AS778" s="87">
        <f>$C$11*(T778*$C$9+W778*$C$10)</f>
        <v>792178.05375968735</v>
      </c>
      <c r="AT778" s="45">
        <f t="shared" si="213"/>
        <v>15633490.60488441</v>
      </c>
      <c r="AU778" s="75"/>
    </row>
    <row r="779" spans="2:47" ht="15" thickBot="1" x14ac:dyDescent="0.35">
      <c r="B779" s="41">
        <f t="shared" si="220"/>
        <v>14960</v>
      </c>
      <c r="C779" s="8">
        <f t="shared" si="221"/>
        <v>149.6</v>
      </c>
      <c r="D779" s="73">
        <f t="shared" si="209"/>
        <v>200.09</v>
      </c>
      <c r="E779" s="29">
        <f t="shared" si="226"/>
        <v>49551.674269609874</v>
      </c>
      <c r="F779" s="29">
        <f t="shared" si="222"/>
        <v>66.245553836373062</v>
      </c>
      <c r="G779" s="29">
        <f t="shared" si="223"/>
        <v>88.603428256148959</v>
      </c>
      <c r="H779" s="17">
        <f t="shared" si="224"/>
        <v>66275.364335602935</v>
      </c>
      <c r="I779" s="29">
        <f t="shared" si="214"/>
        <v>2.2250485660981263</v>
      </c>
      <c r="J779" s="29">
        <f t="shared" si="215"/>
        <v>41.69411544073867</v>
      </c>
      <c r="K779" s="32">
        <f>IF((D778+L778+M778-AL778)/($C$21+$C$22)&gt;$C$8,$C$8,(D778+L778+M778-AL778)/($C$21+$C$22))</f>
        <v>1400</v>
      </c>
      <c r="L779" s="97">
        <f t="shared" si="210"/>
        <v>0</v>
      </c>
      <c r="M779" s="96">
        <f t="shared" si="211"/>
        <v>0</v>
      </c>
      <c r="N779" s="98">
        <f t="shared" si="216"/>
        <v>1.7179213529287818</v>
      </c>
      <c r="O779" s="100">
        <f t="shared" si="212"/>
        <v>4.2266987561397071</v>
      </c>
      <c r="P779" s="104">
        <f t="shared" si="217"/>
        <v>18.880500609176615</v>
      </c>
      <c r="Q779" s="102">
        <f t="shared" si="218"/>
        <v>4.9224514715476911E-2</v>
      </c>
      <c r="R779" s="106">
        <f>IF(K779-H778&lt;0,0,K779-H778)</f>
        <v>0</v>
      </c>
      <c r="S779" s="106">
        <f>K779-V779</f>
        <v>0</v>
      </c>
      <c r="T779" s="106">
        <f>IF(R779&gt;0,$C$6-$C$8,IF($C$6-$C$8-W779&lt;0,0,$C$6-$C$8-W779))</f>
        <v>97.214462279726973</v>
      </c>
      <c r="U779" s="107">
        <f>IF(R779=0,IF(U778+(F779-AL779/$C$23)*$C$21/($C$21+$C$22)&gt;$C$8,$C$8,U778+F779*$C$21/($C$21+$C$22)),E779)</f>
        <v>1400</v>
      </c>
      <c r="V779" s="107">
        <f>IF(R779&gt;0,0,IF(V778+(F779-AL779/$C$23)*$C$21/($C$21+$C$22)&gt;$C$8,$C$8,IF(U779=$C$8,V778+(F779-AL779/$C$23)*$C$21/$C$22,V778+(F779-AL779/$C$23)*$C$21/($C$21+$C$22))))</f>
        <v>1400</v>
      </c>
      <c r="W779" s="203">
        <f>IF(R779&gt;0,0,IF(W778+AL779/$C$23&gt;$F$23,$F$23,W778+AL779/$C$23))</f>
        <v>2.7855377202730285</v>
      </c>
      <c r="X779" s="105" t="str">
        <f>IF(R779=0,"-",FORECAST($C$8,Инклинометрия!$B$2:$B$152,Инклинометрия!$A$2:$A$152))</f>
        <v>-</v>
      </c>
      <c r="Y779" s="105" t="str">
        <f>IF(R779=0,"-",FORECAST($C$8-R779,Инклинометрия!$B$2:$B$152,Инклинометрия!$A$2:$A$152))</f>
        <v>-</v>
      </c>
      <c r="Z779" s="105" t="str">
        <f>IF(R779&gt;0,FORECAST($C$8,Инклинометрия!$B$2:$B$152,Инклинометрия!$A$2:$A$152),IF(V779=$C$8,"-",FORECAST($C$8-V779,Инклинометрия!$B$2:$B$152,Инклинометрия!$A$2:$A$152)))</f>
        <v>-</v>
      </c>
      <c r="AA779" s="105" t="str">
        <f>IF(S779=0,"-",FORECAST($C$8-(S779+V779),Инклинометрия!$B$2:$B$152,Инклинометрия!$A$2:$A$152))</f>
        <v>-</v>
      </c>
      <c r="AB779" s="105">
        <f>FORECAST($C$8+T779,Инклинометрия!$B$2:$B$152,Инклинометрия!$A$2:$A$152)</f>
        <v>1422.3537391657405</v>
      </c>
      <c r="AC779" s="105">
        <f>IF(R779=0,FORECAST($C$6-T779,Инклинометрия!$B$2:$B$152,Инклинометрия!$A$2:$A$152),FORECAST($C$8,Инклинометрия!$B$2:$B$152,Инклинометрия!$A$2:$A$152))</f>
        <v>1332.6462608342592</v>
      </c>
      <c r="AD779" s="107">
        <f>IF(R779=0,FORECAST($C$8,Инклинометрия!$B$2:$B$152,Инклинометрия!$A$2:$A$152),Y779)</f>
        <v>1330</v>
      </c>
      <c r="AE779" s="107">
        <f>FORECAST($C$8-(R779+U779),Инклинометрия!$B$2:$B$152,Инклинометрия!$A$2:$A$152)</f>
        <v>0</v>
      </c>
      <c r="AF779" s="107">
        <f>IF(V779=0,"-",FORECAST($C$8,Инклинометрия!$B$2:$B$152,Инклинометрия!$A$2:$A$152))</f>
        <v>1330</v>
      </c>
      <c r="AG779" s="107">
        <f>IF(V779=0,"-",FORECAST($C$8-V779,Инклинометрия!$B$2:$B$152,Инклинометрия!$A$2:$A$152))</f>
        <v>0</v>
      </c>
      <c r="AH779" s="107">
        <f>IF(W779=0,"-",FORECAST($C$8+W779,Инклинометрия!$B$2:$B$152,Инклинометрия!$A$2:$A$152))</f>
        <v>1332.6462608342592</v>
      </c>
      <c r="AI779" s="107">
        <f>IF(W779=0,"-",FORECAST($C$8,Инклинометрия!$B$2:$B$152,Инклинометрия!$A$2:$A$152))</f>
        <v>1330</v>
      </c>
      <c r="AK779" s="122">
        <f t="shared" si="225"/>
        <v>0</v>
      </c>
      <c r="AL779" s="67">
        <f>AK779*(B779-B778)</f>
        <v>0</v>
      </c>
      <c r="AM779" s="23">
        <f t="shared" si="227"/>
        <v>8.6725204696437436E-2</v>
      </c>
      <c r="AN779" s="26">
        <f>AN778+AK779*(B779-B778)/(2*PI()*$C$5*AN778*$K$13)</f>
        <v>0.15480061813468687</v>
      </c>
      <c r="AO779" s="87">
        <f t="shared" si="219"/>
        <v>145932.55112472404</v>
      </c>
      <c r="AP779" s="87">
        <f>IF(R779+U779&lt;$C$8,0,32*$L$23/$C$12^2*($K$10*R779+$K$8*U779)+32*$L$24/($C$14^2-$C$13^2)*($K$10*S779+$K$8*V779))</f>
        <v>44607.551124724028</v>
      </c>
      <c r="AQ779" s="66">
        <f>R779*$C$11*$C$9+U779*$C$11*$C$10</f>
        <v>14695380</v>
      </c>
      <c r="AR779" s="66">
        <f>S779*$C$11*$C$9+V779*$C$11*$C$10</f>
        <v>14695380</v>
      </c>
      <c r="AS779" s="87">
        <f>$C$11*(T779*$C$9+W779*$C$10)</f>
        <v>792178.05375968735</v>
      </c>
      <c r="AT779" s="45">
        <f t="shared" si="213"/>
        <v>15633490.60488441</v>
      </c>
      <c r="AU779" s="75"/>
    </row>
    <row r="780" spans="2:47" ht="15" thickBot="1" x14ac:dyDescent="0.35">
      <c r="B780" s="41">
        <f t="shared" si="220"/>
        <v>14980</v>
      </c>
      <c r="C780" s="8">
        <f t="shared" si="221"/>
        <v>149.80000000000001</v>
      </c>
      <c r="D780" s="73">
        <f t="shared" si="209"/>
        <v>200.35749999999999</v>
      </c>
      <c r="E780" s="29">
        <f t="shared" si="226"/>
        <v>49617.919823446253</v>
      </c>
      <c r="F780" s="29">
        <f t="shared" si="222"/>
        <v>66.245553836382484</v>
      </c>
      <c r="G780" s="29">
        <f t="shared" si="223"/>
        <v>88.603428256161564</v>
      </c>
      <c r="H780" s="17">
        <f t="shared" si="224"/>
        <v>66363.967763859095</v>
      </c>
      <c r="I780" s="29">
        <f t="shared" si="214"/>
        <v>2.2250485660981263</v>
      </c>
      <c r="J780" s="29">
        <f t="shared" si="215"/>
        <v>41.694115440741633</v>
      </c>
      <c r="K780" s="32">
        <f>IF((D779+L779+M779-AL779)/($C$21+$C$22)&gt;$C$8,$C$8,(D779+L779+M779-AL779)/($C$21+$C$22))</f>
        <v>1400</v>
      </c>
      <c r="L780" s="97">
        <f t="shared" si="210"/>
        <v>0</v>
      </c>
      <c r="M780" s="96">
        <f t="shared" si="211"/>
        <v>0</v>
      </c>
      <c r="N780" s="98">
        <f t="shared" si="216"/>
        <v>1.7179213529287818</v>
      </c>
      <c r="O780" s="100">
        <f t="shared" si="212"/>
        <v>4.2266987561397071</v>
      </c>
      <c r="P780" s="104">
        <f t="shared" si="217"/>
        <v>18.880500609176615</v>
      </c>
      <c r="Q780" s="102">
        <f t="shared" si="218"/>
        <v>4.9224514715476911E-2</v>
      </c>
      <c r="R780" s="106">
        <f>IF(K780-H779&lt;0,0,K780-H779)</f>
        <v>0</v>
      </c>
      <c r="S780" s="106">
        <f>K780-V780</f>
        <v>0</v>
      </c>
      <c r="T780" s="106">
        <f>IF(R780&gt;0,$C$6-$C$8,IF($C$6-$C$8-W780&lt;0,0,$C$6-$C$8-W780))</f>
        <v>97.214462279726973</v>
      </c>
      <c r="U780" s="107">
        <f>IF(R780=0,IF(U779+(F780-AL780/$C$23)*$C$21/($C$21+$C$22)&gt;$C$8,$C$8,U779+F780*$C$21/($C$21+$C$22)),E780)</f>
        <v>1400</v>
      </c>
      <c r="V780" s="107">
        <f>IF(R780&gt;0,0,IF(V779+(F780-AL780/$C$23)*$C$21/($C$21+$C$22)&gt;$C$8,$C$8,IF(U780=$C$8,V779+(F780-AL780/$C$23)*$C$21/$C$22,V779+(F780-AL780/$C$23)*$C$21/($C$21+$C$22))))</f>
        <v>1400</v>
      </c>
      <c r="W780" s="203">
        <f>IF(R780&gt;0,0,IF(W779+AL780/$C$23&gt;$F$23,$F$23,W779+AL780/$C$23))</f>
        <v>2.7855377202730285</v>
      </c>
      <c r="X780" s="105" t="str">
        <f>IF(R780=0,"-",FORECAST($C$8,Инклинометрия!$B$2:$B$152,Инклинометрия!$A$2:$A$152))</f>
        <v>-</v>
      </c>
      <c r="Y780" s="105" t="str">
        <f>IF(R780=0,"-",FORECAST($C$8-R780,Инклинометрия!$B$2:$B$152,Инклинометрия!$A$2:$A$152))</f>
        <v>-</v>
      </c>
      <c r="Z780" s="105" t="str">
        <f>IF(R780&gt;0,FORECAST($C$8,Инклинометрия!$B$2:$B$152,Инклинометрия!$A$2:$A$152),IF(V780=$C$8,"-",FORECAST($C$8-V780,Инклинометрия!$B$2:$B$152,Инклинометрия!$A$2:$A$152)))</f>
        <v>-</v>
      </c>
      <c r="AA780" s="105" t="str">
        <f>IF(S780=0,"-",FORECAST($C$8-(S780+V780),Инклинометрия!$B$2:$B$152,Инклинометрия!$A$2:$A$152))</f>
        <v>-</v>
      </c>
      <c r="AB780" s="105">
        <f>FORECAST($C$8+T780,Инклинометрия!$B$2:$B$152,Инклинометрия!$A$2:$A$152)</f>
        <v>1422.3537391657405</v>
      </c>
      <c r="AC780" s="105">
        <f>IF(R780=0,FORECAST($C$6-T780,Инклинометрия!$B$2:$B$152,Инклинометрия!$A$2:$A$152),FORECAST($C$8,Инклинометрия!$B$2:$B$152,Инклинометрия!$A$2:$A$152))</f>
        <v>1332.6462608342592</v>
      </c>
      <c r="AD780" s="107">
        <f>IF(R780=0,FORECAST($C$8,Инклинометрия!$B$2:$B$152,Инклинометрия!$A$2:$A$152),Y780)</f>
        <v>1330</v>
      </c>
      <c r="AE780" s="107">
        <f>FORECAST($C$8-(R780+U780),Инклинометрия!$B$2:$B$152,Инклинометрия!$A$2:$A$152)</f>
        <v>0</v>
      </c>
      <c r="AF780" s="107">
        <f>IF(V780=0,"-",FORECAST($C$8,Инклинометрия!$B$2:$B$152,Инклинометрия!$A$2:$A$152))</f>
        <v>1330</v>
      </c>
      <c r="AG780" s="107">
        <f>IF(V780=0,"-",FORECAST($C$8-V780,Инклинометрия!$B$2:$B$152,Инклинометрия!$A$2:$A$152))</f>
        <v>0</v>
      </c>
      <c r="AH780" s="107">
        <f>IF(W780=0,"-",FORECAST($C$8+W780,Инклинометрия!$B$2:$B$152,Инклинометрия!$A$2:$A$152))</f>
        <v>1332.6462608342592</v>
      </c>
      <c r="AI780" s="107">
        <f>IF(W780=0,"-",FORECAST($C$8,Инклинометрия!$B$2:$B$152,Инклинометрия!$A$2:$A$152))</f>
        <v>1330</v>
      </c>
      <c r="AK780" s="122">
        <f t="shared" si="225"/>
        <v>0</v>
      </c>
      <c r="AL780" s="67">
        <f>AK780*(B780-B779)</f>
        <v>0</v>
      </c>
      <c r="AM780" s="23">
        <f t="shared" si="227"/>
        <v>8.6725204696437436E-2</v>
      </c>
      <c r="AN780" s="26">
        <f>AN779+AK780*(B780-B779)/(2*PI()*$C$5*AN779*$K$13)</f>
        <v>0.15480061813468687</v>
      </c>
      <c r="AO780" s="87">
        <f t="shared" si="219"/>
        <v>145932.55112472404</v>
      </c>
      <c r="AP780" s="87">
        <f>IF(R780+U780&lt;$C$8,0,32*$L$23/$C$12^2*($K$10*R780+$K$8*U780)+32*$L$24/($C$14^2-$C$13^2)*($K$10*S780+$K$8*V780))</f>
        <v>44607.551124724028</v>
      </c>
      <c r="AQ780" s="66">
        <f>R780*$C$11*$C$9+U780*$C$11*$C$10</f>
        <v>14695380</v>
      </c>
      <c r="AR780" s="66">
        <f>S780*$C$11*$C$9+V780*$C$11*$C$10</f>
        <v>14695380</v>
      </c>
      <c r="AS780" s="87">
        <f>$C$11*(T780*$C$9+W780*$C$10)</f>
        <v>792178.05375968735</v>
      </c>
      <c r="AT780" s="45">
        <f t="shared" si="213"/>
        <v>15633490.60488441</v>
      </c>
      <c r="AU780" s="75"/>
    </row>
    <row r="781" spans="2:47" ht="15" thickBot="1" x14ac:dyDescent="0.35">
      <c r="B781" s="41">
        <f t="shared" si="220"/>
        <v>15000</v>
      </c>
      <c r="C781" s="8">
        <f t="shared" si="221"/>
        <v>150</v>
      </c>
      <c r="D781" s="73">
        <f t="shared" si="209"/>
        <v>200.625</v>
      </c>
      <c r="E781" s="29">
        <f t="shared" si="226"/>
        <v>49684.165377282625</v>
      </c>
      <c r="F781" s="29">
        <f t="shared" si="222"/>
        <v>66.245553836373062</v>
      </c>
      <c r="G781" s="29">
        <f t="shared" si="223"/>
        <v>88.603428256148959</v>
      </c>
      <c r="H781" s="17">
        <f t="shared" si="224"/>
        <v>66452.57119211524</v>
      </c>
      <c r="I781" s="29">
        <f t="shared" si="214"/>
        <v>2.2250485660981263</v>
      </c>
      <c r="J781" s="29">
        <f t="shared" si="215"/>
        <v>41.69411544073867</v>
      </c>
      <c r="K781" s="32">
        <f>IF((D780+L780+M780-AL780)/($C$21+$C$22)&gt;$C$8,$C$8,(D780+L780+M780-AL780)/($C$21+$C$22))</f>
        <v>1400</v>
      </c>
      <c r="L781" s="97">
        <f t="shared" si="210"/>
        <v>0</v>
      </c>
      <c r="M781" s="96">
        <f t="shared" si="211"/>
        <v>0</v>
      </c>
      <c r="N781" s="98">
        <f t="shared" si="216"/>
        <v>1.7179213529287818</v>
      </c>
      <c r="O781" s="100">
        <f t="shared" si="212"/>
        <v>4.2266987561397071</v>
      </c>
      <c r="P781" s="104">
        <f t="shared" si="217"/>
        <v>18.880500609176615</v>
      </c>
      <c r="Q781" s="102">
        <f t="shared" si="218"/>
        <v>4.9224514715476911E-2</v>
      </c>
      <c r="R781" s="106">
        <f>IF(K781-H780&lt;0,0,K781-H780)</f>
        <v>0</v>
      </c>
      <c r="S781" s="106">
        <f>K781-V781</f>
        <v>0</v>
      </c>
      <c r="T781" s="106">
        <f>IF(R781&gt;0,$C$6-$C$8,IF($C$6-$C$8-W781&lt;0,0,$C$6-$C$8-W781))</f>
        <v>97.214462279726973</v>
      </c>
      <c r="U781" s="107">
        <f>IF(R781=0,IF(U780+(F781-AL781/$C$23)*$C$21/($C$21+$C$22)&gt;$C$8,$C$8,U780+F781*$C$21/($C$21+$C$22)),E781)</f>
        <v>1400</v>
      </c>
      <c r="V781" s="107">
        <f>IF(R781&gt;0,0,IF(V780+(F781-AL781/$C$23)*$C$21/($C$21+$C$22)&gt;$C$8,$C$8,IF(U781=$C$8,V780+(F781-AL781/$C$23)*$C$21/$C$22,V780+(F781-AL781/$C$23)*$C$21/($C$21+$C$22))))</f>
        <v>1400</v>
      </c>
      <c r="W781" s="203">
        <f>IF(R781&gt;0,0,IF(W780+AL781/$C$23&gt;$F$23,$F$23,W780+AL781/$C$23))</f>
        <v>2.7855377202730285</v>
      </c>
      <c r="X781" s="105" t="str">
        <f>IF(R781=0,"-",FORECAST($C$8,Инклинометрия!$B$2:$B$152,Инклинометрия!$A$2:$A$152))</f>
        <v>-</v>
      </c>
      <c r="Y781" s="105" t="str">
        <f>IF(R781=0,"-",FORECAST($C$8-R781,Инклинометрия!$B$2:$B$152,Инклинометрия!$A$2:$A$152))</f>
        <v>-</v>
      </c>
      <c r="Z781" s="105" t="str">
        <f>IF(R781&gt;0,FORECAST($C$8,Инклинометрия!$B$2:$B$152,Инклинометрия!$A$2:$A$152),IF(V781=$C$8,"-",FORECAST($C$8-V781,Инклинометрия!$B$2:$B$152,Инклинометрия!$A$2:$A$152)))</f>
        <v>-</v>
      </c>
      <c r="AA781" s="105" t="str">
        <f>IF(S781=0,"-",FORECAST($C$8-(S781+V781),Инклинометрия!$B$2:$B$152,Инклинометрия!$A$2:$A$152))</f>
        <v>-</v>
      </c>
      <c r="AB781" s="105">
        <f>FORECAST($C$8+T781,Инклинометрия!$B$2:$B$152,Инклинометрия!$A$2:$A$152)</f>
        <v>1422.3537391657405</v>
      </c>
      <c r="AC781" s="105">
        <f>IF(R781=0,FORECAST($C$6-T781,Инклинометрия!$B$2:$B$152,Инклинометрия!$A$2:$A$152),FORECAST($C$8,Инклинометрия!$B$2:$B$152,Инклинометрия!$A$2:$A$152))</f>
        <v>1332.6462608342592</v>
      </c>
      <c r="AD781" s="107">
        <f>IF(R781=0,FORECAST($C$8,Инклинометрия!$B$2:$B$152,Инклинометрия!$A$2:$A$152),Y781)</f>
        <v>1330</v>
      </c>
      <c r="AE781" s="107">
        <f>FORECAST($C$8-(R781+U781),Инклинометрия!$B$2:$B$152,Инклинометрия!$A$2:$A$152)</f>
        <v>0</v>
      </c>
      <c r="AF781" s="107">
        <f>IF(V781=0,"-",FORECAST($C$8,Инклинометрия!$B$2:$B$152,Инклинометрия!$A$2:$A$152))</f>
        <v>1330</v>
      </c>
      <c r="AG781" s="107">
        <f>IF(V781=0,"-",FORECAST($C$8-V781,Инклинометрия!$B$2:$B$152,Инклинометрия!$A$2:$A$152))</f>
        <v>0</v>
      </c>
      <c r="AH781" s="107">
        <f>IF(W781=0,"-",FORECAST($C$8+W781,Инклинометрия!$B$2:$B$152,Инклинометрия!$A$2:$A$152))</f>
        <v>1332.6462608342592</v>
      </c>
      <c r="AI781" s="107">
        <f>IF(W781=0,"-",FORECAST($C$8,Инклинометрия!$B$2:$B$152,Инклинометрия!$A$2:$A$152))</f>
        <v>1330</v>
      </c>
      <c r="AK781" s="122">
        <f t="shared" si="225"/>
        <v>0</v>
      </c>
      <c r="AL781" s="67">
        <f>AK781*(B781-B780)</f>
        <v>0</v>
      </c>
      <c r="AM781" s="23">
        <f t="shared" si="227"/>
        <v>8.6725204696437436E-2</v>
      </c>
      <c r="AN781" s="26">
        <f>AN780+AK781*(B781-B780)/(2*PI()*$C$5*AN780*$K$13)</f>
        <v>0.15480061813468687</v>
      </c>
      <c r="AO781" s="87">
        <f t="shared" si="219"/>
        <v>145932.55112472404</v>
      </c>
      <c r="AP781" s="87">
        <f>IF(R781+U781&lt;$C$8,0,32*$L$23/$C$12^2*($K$10*R781+$K$8*U781)+32*$L$24/($C$14^2-$C$13^2)*($K$10*S781+$K$8*V781))</f>
        <v>44607.551124724028</v>
      </c>
      <c r="AQ781" s="66">
        <f>R781*$C$11*$C$9+U781*$C$11*$C$10</f>
        <v>14695380</v>
      </c>
      <c r="AR781" s="66">
        <f>S781*$C$11*$C$9+V781*$C$11*$C$10</f>
        <v>14695380</v>
      </c>
      <c r="AS781" s="87">
        <f>$C$11*(T781*$C$9+W781*$C$10)</f>
        <v>792178.05375968735</v>
      </c>
      <c r="AT781" s="45">
        <f t="shared" si="213"/>
        <v>15633490.60488441</v>
      </c>
      <c r="AU781" s="75"/>
    </row>
    <row r="782" spans="2:47" ht="15" thickBot="1" x14ac:dyDescent="0.35">
      <c r="B782" s="41">
        <f t="shared" si="220"/>
        <v>15020</v>
      </c>
      <c r="C782" s="8">
        <f t="shared" si="221"/>
        <v>150.20000000000002</v>
      </c>
      <c r="D782" s="73">
        <f t="shared" si="209"/>
        <v>200.89250000000004</v>
      </c>
      <c r="E782" s="29">
        <f t="shared" si="226"/>
        <v>49750.410931119011</v>
      </c>
      <c r="F782" s="29">
        <f t="shared" si="222"/>
        <v>66.245553836382484</v>
      </c>
      <c r="G782" s="29">
        <f t="shared" si="223"/>
        <v>88.603428256161564</v>
      </c>
      <c r="H782" s="17">
        <f t="shared" si="224"/>
        <v>66541.174620371399</v>
      </c>
      <c r="I782" s="29">
        <f t="shared" si="214"/>
        <v>2.2250485660981263</v>
      </c>
      <c r="J782" s="29">
        <f t="shared" si="215"/>
        <v>41.694115440741633</v>
      </c>
      <c r="K782" s="32">
        <f>IF((D781+L781+M781-AL781)/($C$21+$C$22)&gt;$C$8,$C$8,(D781+L781+M781-AL781)/($C$21+$C$22))</f>
        <v>1400</v>
      </c>
      <c r="L782" s="97">
        <f t="shared" si="210"/>
        <v>0</v>
      </c>
      <c r="M782" s="96">
        <f t="shared" si="211"/>
        <v>0</v>
      </c>
      <c r="N782" s="98">
        <f t="shared" si="216"/>
        <v>1.7179213529287818</v>
      </c>
      <c r="O782" s="100">
        <f t="shared" si="212"/>
        <v>4.2266987561397071</v>
      </c>
      <c r="P782" s="104">
        <f t="shared" si="217"/>
        <v>18.880500609176615</v>
      </c>
      <c r="Q782" s="102">
        <f t="shared" si="218"/>
        <v>4.9224514715476911E-2</v>
      </c>
      <c r="R782" s="106">
        <f>IF(K782-H781&lt;0,0,K782-H781)</f>
        <v>0</v>
      </c>
      <c r="S782" s="106">
        <f>K782-V782</f>
        <v>0</v>
      </c>
      <c r="T782" s="106">
        <f>IF(R782&gt;0,$C$6-$C$8,IF($C$6-$C$8-W782&lt;0,0,$C$6-$C$8-W782))</f>
        <v>97.214462279726973</v>
      </c>
      <c r="U782" s="107">
        <f>IF(R782=0,IF(U781+(F782-AL782/$C$23)*$C$21/($C$21+$C$22)&gt;$C$8,$C$8,U781+F782*$C$21/($C$21+$C$22)),E782)</f>
        <v>1400</v>
      </c>
      <c r="V782" s="107">
        <f>IF(R782&gt;0,0,IF(V781+(F782-AL782/$C$23)*$C$21/($C$21+$C$22)&gt;$C$8,$C$8,IF(U782=$C$8,V781+(F782-AL782/$C$23)*$C$21/$C$22,V781+(F782-AL782/$C$23)*$C$21/($C$21+$C$22))))</f>
        <v>1400</v>
      </c>
      <c r="W782" s="203">
        <f>IF(R782&gt;0,0,IF(W781+AL782/$C$23&gt;$F$23,$F$23,W781+AL782/$C$23))</f>
        <v>2.7855377202730285</v>
      </c>
      <c r="X782" s="105" t="str">
        <f>IF(R782=0,"-",FORECAST($C$8,Инклинометрия!$B$2:$B$152,Инклинометрия!$A$2:$A$152))</f>
        <v>-</v>
      </c>
      <c r="Y782" s="105" t="str">
        <f>IF(R782=0,"-",FORECAST($C$8-R782,Инклинометрия!$B$2:$B$152,Инклинометрия!$A$2:$A$152))</f>
        <v>-</v>
      </c>
      <c r="Z782" s="105" t="str">
        <f>IF(R782&gt;0,FORECAST($C$8,Инклинометрия!$B$2:$B$152,Инклинометрия!$A$2:$A$152),IF(V782=$C$8,"-",FORECAST($C$8-V782,Инклинометрия!$B$2:$B$152,Инклинометрия!$A$2:$A$152)))</f>
        <v>-</v>
      </c>
      <c r="AA782" s="105" t="str">
        <f>IF(S782=0,"-",FORECAST($C$8-(S782+V782),Инклинометрия!$B$2:$B$152,Инклинометрия!$A$2:$A$152))</f>
        <v>-</v>
      </c>
      <c r="AB782" s="105">
        <f>FORECAST($C$8+T782,Инклинометрия!$B$2:$B$152,Инклинометрия!$A$2:$A$152)</f>
        <v>1422.3537391657405</v>
      </c>
      <c r="AC782" s="105">
        <f>IF(R782=0,FORECAST($C$6-T782,Инклинометрия!$B$2:$B$152,Инклинометрия!$A$2:$A$152),FORECAST($C$8,Инклинометрия!$B$2:$B$152,Инклинометрия!$A$2:$A$152))</f>
        <v>1332.6462608342592</v>
      </c>
      <c r="AD782" s="107">
        <f>IF(R782=0,FORECAST($C$8,Инклинометрия!$B$2:$B$152,Инклинометрия!$A$2:$A$152),Y782)</f>
        <v>1330</v>
      </c>
      <c r="AE782" s="107">
        <f>FORECAST($C$8-(R782+U782),Инклинометрия!$B$2:$B$152,Инклинометрия!$A$2:$A$152)</f>
        <v>0</v>
      </c>
      <c r="AF782" s="107">
        <f>IF(V782=0,"-",FORECAST($C$8,Инклинометрия!$B$2:$B$152,Инклинометрия!$A$2:$A$152))</f>
        <v>1330</v>
      </c>
      <c r="AG782" s="107">
        <f>IF(V782=0,"-",FORECAST($C$8-V782,Инклинометрия!$B$2:$B$152,Инклинометрия!$A$2:$A$152))</f>
        <v>0</v>
      </c>
      <c r="AH782" s="107">
        <f>IF(W782=0,"-",FORECAST($C$8+W782,Инклинометрия!$B$2:$B$152,Инклинометрия!$A$2:$A$152))</f>
        <v>1332.6462608342592</v>
      </c>
      <c r="AI782" s="107">
        <f>IF(W782=0,"-",FORECAST($C$8,Инклинометрия!$B$2:$B$152,Инклинометрия!$A$2:$A$152))</f>
        <v>1330</v>
      </c>
      <c r="AK782" s="122">
        <f t="shared" si="225"/>
        <v>0</v>
      </c>
      <c r="AL782" s="67">
        <f>AK782*(B782-B781)</f>
        <v>0</v>
      </c>
      <c r="AM782" s="23">
        <f t="shared" si="227"/>
        <v>8.6725204696437436E-2</v>
      </c>
      <c r="AN782" s="26">
        <f>AN781+AK782*(B782-B781)/(2*PI()*$C$5*AN781*$K$13)</f>
        <v>0.15480061813468687</v>
      </c>
      <c r="AO782" s="87">
        <f t="shared" si="219"/>
        <v>145932.55112472404</v>
      </c>
      <c r="AP782" s="87">
        <f>IF(R782+U782&lt;$C$8,0,32*$L$23/$C$12^2*($K$10*R782+$K$8*U782)+32*$L$24/($C$14^2-$C$13^2)*($K$10*S782+$K$8*V782))</f>
        <v>44607.551124724028</v>
      </c>
      <c r="AQ782" s="66">
        <f>R782*$C$11*$C$9+U782*$C$11*$C$10</f>
        <v>14695380</v>
      </c>
      <c r="AR782" s="66">
        <f>S782*$C$11*$C$9+V782*$C$11*$C$10</f>
        <v>14695380</v>
      </c>
      <c r="AS782" s="87">
        <f>$C$11*(T782*$C$9+W782*$C$10)</f>
        <v>792178.05375968735</v>
      </c>
      <c r="AT782" s="45">
        <f t="shared" si="213"/>
        <v>15633490.60488441</v>
      </c>
      <c r="AU782" s="75"/>
    </row>
    <row r="783" spans="2:47" ht="15" thickBot="1" x14ac:dyDescent="0.35">
      <c r="B783" s="41">
        <f t="shared" si="220"/>
        <v>15040</v>
      </c>
      <c r="C783" s="8">
        <f t="shared" si="221"/>
        <v>150.4</v>
      </c>
      <c r="D783" s="73">
        <f t="shared" si="209"/>
        <v>201.16</v>
      </c>
      <c r="E783" s="29">
        <f t="shared" si="226"/>
        <v>49816.656484955383</v>
      </c>
      <c r="F783" s="29">
        <f t="shared" si="222"/>
        <v>66.245553836373062</v>
      </c>
      <c r="G783" s="29">
        <f t="shared" si="223"/>
        <v>88.603428256148959</v>
      </c>
      <c r="H783" s="17">
        <f t="shared" si="224"/>
        <v>66629.778048627544</v>
      </c>
      <c r="I783" s="29">
        <f t="shared" si="214"/>
        <v>2.2250485660981263</v>
      </c>
      <c r="J783" s="29">
        <f t="shared" si="215"/>
        <v>41.69411544073867</v>
      </c>
      <c r="K783" s="32">
        <f>IF((D782+L782+M782-AL782)/($C$21+$C$22)&gt;$C$8,$C$8,(D782+L782+M782-AL782)/($C$21+$C$22))</f>
        <v>1400</v>
      </c>
      <c r="L783" s="97">
        <f t="shared" si="210"/>
        <v>0</v>
      </c>
      <c r="M783" s="96">
        <f t="shared" si="211"/>
        <v>0</v>
      </c>
      <c r="N783" s="98">
        <f t="shared" si="216"/>
        <v>1.7179213529287818</v>
      </c>
      <c r="O783" s="100">
        <f t="shared" si="212"/>
        <v>4.2266987561397071</v>
      </c>
      <c r="P783" s="104">
        <f t="shared" si="217"/>
        <v>18.880500609176615</v>
      </c>
      <c r="Q783" s="102">
        <f t="shared" si="218"/>
        <v>4.9224514715476911E-2</v>
      </c>
      <c r="R783" s="106">
        <f>IF(K783-H782&lt;0,0,K783-H782)</f>
        <v>0</v>
      </c>
      <c r="S783" s="106">
        <f>K783-V783</f>
        <v>0</v>
      </c>
      <c r="T783" s="106">
        <f>IF(R783&gt;0,$C$6-$C$8,IF($C$6-$C$8-W783&lt;0,0,$C$6-$C$8-W783))</f>
        <v>97.214462279726973</v>
      </c>
      <c r="U783" s="107">
        <f>IF(R783=0,IF(U782+(F783-AL783/$C$23)*$C$21/($C$21+$C$22)&gt;$C$8,$C$8,U782+F783*$C$21/($C$21+$C$22)),E783)</f>
        <v>1400</v>
      </c>
      <c r="V783" s="107">
        <f>IF(R783&gt;0,0,IF(V782+(F783-AL783/$C$23)*$C$21/($C$21+$C$22)&gt;$C$8,$C$8,IF(U783=$C$8,V782+(F783-AL783/$C$23)*$C$21/$C$22,V782+(F783-AL783/$C$23)*$C$21/($C$21+$C$22))))</f>
        <v>1400</v>
      </c>
      <c r="W783" s="203">
        <f>IF(R783&gt;0,0,IF(W782+AL783/$C$23&gt;$F$23,$F$23,W782+AL783/$C$23))</f>
        <v>2.7855377202730285</v>
      </c>
      <c r="X783" s="105" t="str">
        <f>IF(R783=0,"-",FORECAST($C$8,Инклинометрия!$B$2:$B$152,Инклинометрия!$A$2:$A$152))</f>
        <v>-</v>
      </c>
      <c r="Y783" s="105" t="str">
        <f>IF(R783=0,"-",FORECAST($C$8-R783,Инклинометрия!$B$2:$B$152,Инклинометрия!$A$2:$A$152))</f>
        <v>-</v>
      </c>
      <c r="Z783" s="105" t="str">
        <f>IF(R783&gt;0,FORECAST($C$8,Инклинометрия!$B$2:$B$152,Инклинометрия!$A$2:$A$152),IF(V783=$C$8,"-",FORECAST($C$8-V783,Инклинометрия!$B$2:$B$152,Инклинометрия!$A$2:$A$152)))</f>
        <v>-</v>
      </c>
      <c r="AA783" s="105" t="str">
        <f>IF(S783=0,"-",FORECAST($C$8-(S783+V783),Инклинометрия!$B$2:$B$152,Инклинометрия!$A$2:$A$152))</f>
        <v>-</v>
      </c>
      <c r="AB783" s="105">
        <f>FORECAST($C$8+T783,Инклинометрия!$B$2:$B$152,Инклинометрия!$A$2:$A$152)</f>
        <v>1422.3537391657405</v>
      </c>
      <c r="AC783" s="105">
        <f>IF(R783=0,FORECAST($C$6-T783,Инклинометрия!$B$2:$B$152,Инклинометрия!$A$2:$A$152),FORECAST($C$8,Инклинометрия!$B$2:$B$152,Инклинометрия!$A$2:$A$152))</f>
        <v>1332.6462608342592</v>
      </c>
      <c r="AD783" s="107">
        <f>IF(R783=0,FORECAST($C$8,Инклинометрия!$B$2:$B$152,Инклинометрия!$A$2:$A$152),Y783)</f>
        <v>1330</v>
      </c>
      <c r="AE783" s="107">
        <f>FORECAST($C$8-(R783+U783),Инклинометрия!$B$2:$B$152,Инклинометрия!$A$2:$A$152)</f>
        <v>0</v>
      </c>
      <c r="AF783" s="107">
        <f>IF(V783=0,"-",FORECAST($C$8,Инклинометрия!$B$2:$B$152,Инклинометрия!$A$2:$A$152))</f>
        <v>1330</v>
      </c>
      <c r="AG783" s="107">
        <f>IF(V783=0,"-",FORECAST($C$8-V783,Инклинометрия!$B$2:$B$152,Инклинометрия!$A$2:$A$152))</f>
        <v>0</v>
      </c>
      <c r="AH783" s="107">
        <f>IF(W783=0,"-",FORECAST($C$8+W783,Инклинометрия!$B$2:$B$152,Инклинометрия!$A$2:$A$152))</f>
        <v>1332.6462608342592</v>
      </c>
      <c r="AI783" s="107">
        <f>IF(W783=0,"-",FORECAST($C$8,Инклинометрия!$B$2:$B$152,Инклинометрия!$A$2:$A$152))</f>
        <v>1330</v>
      </c>
      <c r="AK783" s="122">
        <f t="shared" si="225"/>
        <v>0</v>
      </c>
      <c r="AL783" s="67">
        <f>AK783*(B783-B782)</f>
        <v>0</v>
      </c>
      <c r="AM783" s="23">
        <f t="shared" si="227"/>
        <v>8.6725204696437436E-2</v>
      </c>
      <c r="AN783" s="26">
        <f>AN782+AK783*(B783-B782)/(2*PI()*$C$5*AN782*$K$13)</f>
        <v>0.15480061813468687</v>
      </c>
      <c r="AO783" s="87">
        <f t="shared" si="219"/>
        <v>145932.55112472404</v>
      </c>
      <c r="AP783" s="87">
        <f>IF(R783+U783&lt;$C$8,0,32*$L$23/$C$12^2*($K$10*R783+$K$8*U783)+32*$L$24/($C$14^2-$C$13^2)*($K$10*S783+$K$8*V783))</f>
        <v>44607.551124724028</v>
      </c>
      <c r="AQ783" s="66">
        <f>R783*$C$11*$C$9+U783*$C$11*$C$10</f>
        <v>14695380</v>
      </c>
      <c r="AR783" s="66">
        <f>S783*$C$11*$C$9+V783*$C$11*$C$10</f>
        <v>14695380</v>
      </c>
      <c r="AS783" s="87">
        <f>$C$11*(T783*$C$9+W783*$C$10)</f>
        <v>792178.05375968735</v>
      </c>
      <c r="AT783" s="45">
        <f t="shared" si="213"/>
        <v>15633490.60488441</v>
      </c>
      <c r="AU783" s="75"/>
    </row>
    <row r="784" spans="2:47" ht="15" thickBot="1" x14ac:dyDescent="0.35">
      <c r="B784" s="41">
        <f t="shared" si="220"/>
        <v>15060</v>
      </c>
      <c r="C784" s="8">
        <f t="shared" si="221"/>
        <v>150.6</v>
      </c>
      <c r="D784" s="73">
        <f t="shared" si="209"/>
        <v>201.42750000000001</v>
      </c>
      <c r="E784" s="29">
        <f t="shared" si="226"/>
        <v>49882.902038791755</v>
      </c>
      <c r="F784" s="29">
        <f t="shared" si="222"/>
        <v>66.245553836373062</v>
      </c>
      <c r="G784" s="29">
        <f t="shared" si="223"/>
        <v>88.603428256148959</v>
      </c>
      <c r="H784" s="17">
        <f t="shared" si="224"/>
        <v>66718.381476883689</v>
      </c>
      <c r="I784" s="29">
        <f t="shared" si="214"/>
        <v>2.2250485660981263</v>
      </c>
      <c r="J784" s="29">
        <f t="shared" si="215"/>
        <v>41.69411544073867</v>
      </c>
      <c r="K784" s="32">
        <f>IF((D783+L783+M783-AL783)/($C$21+$C$22)&gt;$C$8,$C$8,(D783+L783+M783-AL783)/($C$21+$C$22))</f>
        <v>1400</v>
      </c>
      <c r="L784" s="97">
        <f t="shared" si="210"/>
        <v>0</v>
      </c>
      <c r="M784" s="96">
        <f t="shared" si="211"/>
        <v>0</v>
      </c>
      <c r="N784" s="98">
        <f t="shared" si="216"/>
        <v>1.7179213529287818</v>
      </c>
      <c r="O784" s="100">
        <f t="shared" si="212"/>
        <v>4.2266987561397071</v>
      </c>
      <c r="P784" s="104">
        <f t="shared" si="217"/>
        <v>18.880500609176615</v>
      </c>
      <c r="Q784" s="102">
        <f t="shared" si="218"/>
        <v>4.9224514715476911E-2</v>
      </c>
      <c r="R784" s="106">
        <f>IF(K784-H783&lt;0,0,K784-H783)</f>
        <v>0</v>
      </c>
      <c r="S784" s="106">
        <f>K784-V784</f>
        <v>0</v>
      </c>
      <c r="T784" s="106">
        <f>IF(R784&gt;0,$C$6-$C$8,IF($C$6-$C$8-W784&lt;0,0,$C$6-$C$8-W784))</f>
        <v>97.214462279726973</v>
      </c>
      <c r="U784" s="107">
        <f>IF(R784=0,IF(U783+(F784-AL784/$C$23)*$C$21/($C$21+$C$22)&gt;$C$8,$C$8,U783+F784*$C$21/($C$21+$C$22)),E784)</f>
        <v>1400</v>
      </c>
      <c r="V784" s="107">
        <f>IF(R784&gt;0,0,IF(V783+(F784-AL784/$C$23)*$C$21/($C$21+$C$22)&gt;$C$8,$C$8,IF(U784=$C$8,V783+(F784-AL784/$C$23)*$C$21/$C$22,V783+(F784-AL784/$C$23)*$C$21/($C$21+$C$22))))</f>
        <v>1400</v>
      </c>
      <c r="W784" s="203">
        <f>IF(R784&gt;0,0,IF(W783+AL784/$C$23&gt;$F$23,$F$23,W783+AL784/$C$23))</f>
        <v>2.7855377202730285</v>
      </c>
      <c r="X784" s="105" t="str">
        <f>IF(R784=0,"-",FORECAST($C$8,Инклинометрия!$B$2:$B$152,Инклинометрия!$A$2:$A$152))</f>
        <v>-</v>
      </c>
      <c r="Y784" s="105" t="str">
        <f>IF(R784=0,"-",FORECAST($C$8-R784,Инклинометрия!$B$2:$B$152,Инклинометрия!$A$2:$A$152))</f>
        <v>-</v>
      </c>
      <c r="Z784" s="105" t="str">
        <f>IF(R784&gt;0,FORECAST($C$8,Инклинометрия!$B$2:$B$152,Инклинометрия!$A$2:$A$152),IF(V784=$C$8,"-",FORECAST($C$8-V784,Инклинометрия!$B$2:$B$152,Инклинометрия!$A$2:$A$152)))</f>
        <v>-</v>
      </c>
      <c r="AA784" s="105" t="str">
        <f>IF(S784=0,"-",FORECAST($C$8-(S784+V784),Инклинометрия!$B$2:$B$152,Инклинометрия!$A$2:$A$152))</f>
        <v>-</v>
      </c>
      <c r="AB784" s="105">
        <f>FORECAST($C$8+T784,Инклинометрия!$B$2:$B$152,Инклинометрия!$A$2:$A$152)</f>
        <v>1422.3537391657405</v>
      </c>
      <c r="AC784" s="105">
        <f>IF(R784=0,FORECAST($C$6-T784,Инклинометрия!$B$2:$B$152,Инклинометрия!$A$2:$A$152),FORECAST($C$8,Инклинометрия!$B$2:$B$152,Инклинометрия!$A$2:$A$152))</f>
        <v>1332.6462608342592</v>
      </c>
      <c r="AD784" s="107">
        <f>IF(R784=0,FORECAST($C$8,Инклинометрия!$B$2:$B$152,Инклинометрия!$A$2:$A$152),Y784)</f>
        <v>1330</v>
      </c>
      <c r="AE784" s="107">
        <f>FORECAST($C$8-(R784+U784),Инклинометрия!$B$2:$B$152,Инклинометрия!$A$2:$A$152)</f>
        <v>0</v>
      </c>
      <c r="AF784" s="107">
        <f>IF(V784=0,"-",FORECAST($C$8,Инклинометрия!$B$2:$B$152,Инклинометрия!$A$2:$A$152))</f>
        <v>1330</v>
      </c>
      <c r="AG784" s="107">
        <f>IF(V784=0,"-",FORECAST($C$8-V784,Инклинометрия!$B$2:$B$152,Инклинометрия!$A$2:$A$152))</f>
        <v>0</v>
      </c>
      <c r="AH784" s="107">
        <f>IF(W784=0,"-",FORECAST($C$8+W784,Инклинометрия!$B$2:$B$152,Инклинометрия!$A$2:$A$152))</f>
        <v>1332.6462608342592</v>
      </c>
      <c r="AI784" s="107">
        <f>IF(W784=0,"-",FORECAST($C$8,Инклинометрия!$B$2:$B$152,Инклинометрия!$A$2:$A$152))</f>
        <v>1330</v>
      </c>
      <c r="AK784" s="122">
        <f t="shared" si="225"/>
        <v>0</v>
      </c>
      <c r="AL784" s="67">
        <f>AK784*(B784-B783)</f>
        <v>0</v>
      </c>
      <c r="AM784" s="23">
        <f t="shared" si="227"/>
        <v>8.6725204696437436E-2</v>
      </c>
      <c r="AN784" s="26">
        <f>AN783+AK784*(B784-B783)/(2*PI()*$C$5*AN783*$K$13)</f>
        <v>0.15480061813468687</v>
      </c>
      <c r="AO784" s="87">
        <f t="shared" si="219"/>
        <v>145932.55112472404</v>
      </c>
      <c r="AP784" s="87">
        <f>IF(R784+U784&lt;$C$8,0,32*$L$23/$C$12^2*($K$10*R784+$K$8*U784)+32*$L$24/($C$14^2-$C$13^2)*($K$10*S784+$K$8*V784))</f>
        <v>44607.551124724028</v>
      </c>
      <c r="AQ784" s="66">
        <f>R784*$C$11*$C$9+U784*$C$11*$C$10</f>
        <v>14695380</v>
      </c>
      <c r="AR784" s="66">
        <f>S784*$C$11*$C$9+V784*$C$11*$C$10</f>
        <v>14695380</v>
      </c>
      <c r="AS784" s="87">
        <f>$C$11*(T784*$C$9+W784*$C$10)</f>
        <v>792178.05375968735</v>
      </c>
      <c r="AT784" s="45">
        <f t="shared" si="213"/>
        <v>15633490.60488441</v>
      </c>
      <c r="AU784" s="75"/>
    </row>
    <row r="785" spans="2:47" ht="15" thickBot="1" x14ac:dyDescent="0.35">
      <c r="B785" s="41">
        <f t="shared" si="220"/>
        <v>15080</v>
      </c>
      <c r="C785" s="8">
        <f t="shared" si="221"/>
        <v>150.80000000000001</v>
      </c>
      <c r="D785" s="73">
        <f t="shared" si="209"/>
        <v>201.69499999999999</v>
      </c>
      <c r="E785" s="29">
        <f t="shared" si="226"/>
        <v>49949.147592628135</v>
      </c>
      <c r="F785" s="29">
        <f t="shared" si="222"/>
        <v>66.245553836382484</v>
      </c>
      <c r="G785" s="29">
        <f t="shared" si="223"/>
        <v>88.603428256161564</v>
      </c>
      <c r="H785" s="17">
        <f t="shared" si="224"/>
        <v>66806.984905139849</v>
      </c>
      <c r="I785" s="29">
        <f t="shared" si="214"/>
        <v>2.2250485660981263</v>
      </c>
      <c r="J785" s="29">
        <f t="shared" si="215"/>
        <v>41.694115440741633</v>
      </c>
      <c r="K785" s="32">
        <f>IF((D784+L784+M784-AL784)/($C$21+$C$22)&gt;$C$8,$C$8,(D784+L784+M784-AL784)/($C$21+$C$22))</f>
        <v>1400</v>
      </c>
      <c r="L785" s="97">
        <f t="shared" si="210"/>
        <v>0</v>
      </c>
      <c r="M785" s="96">
        <f t="shared" si="211"/>
        <v>0</v>
      </c>
      <c r="N785" s="98">
        <f t="shared" si="216"/>
        <v>1.7179213529287818</v>
      </c>
      <c r="O785" s="100">
        <f t="shared" si="212"/>
        <v>4.2266987561397071</v>
      </c>
      <c r="P785" s="104">
        <f t="shared" si="217"/>
        <v>18.880500609176615</v>
      </c>
      <c r="Q785" s="102">
        <f t="shared" si="218"/>
        <v>4.9224514715476911E-2</v>
      </c>
      <c r="R785" s="106">
        <f>IF(K785-H784&lt;0,0,K785-H784)</f>
        <v>0</v>
      </c>
      <c r="S785" s="106">
        <f>K785-V785</f>
        <v>0</v>
      </c>
      <c r="T785" s="106">
        <f>IF(R785&gt;0,$C$6-$C$8,IF($C$6-$C$8-W785&lt;0,0,$C$6-$C$8-W785))</f>
        <v>97.214462279726973</v>
      </c>
      <c r="U785" s="107">
        <f>IF(R785=0,IF(U784+(F785-AL785/$C$23)*$C$21/($C$21+$C$22)&gt;$C$8,$C$8,U784+F785*$C$21/($C$21+$C$22)),E785)</f>
        <v>1400</v>
      </c>
      <c r="V785" s="107">
        <f>IF(R785&gt;0,0,IF(V784+(F785-AL785/$C$23)*$C$21/($C$21+$C$22)&gt;$C$8,$C$8,IF(U785=$C$8,V784+(F785-AL785/$C$23)*$C$21/$C$22,V784+(F785-AL785/$C$23)*$C$21/($C$21+$C$22))))</f>
        <v>1400</v>
      </c>
      <c r="W785" s="203">
        <f>IF(R785&gt;0,0,IF(W784+AL785/$C$23&gt;$F$23,$F$23,W784+AL785/$C$23))</f>
        <v>2.7855377202730285</v>
      </c>
      <c r="X785" s="105" t="str">
        <f>IF(R785=0,"-",FORECAST($C$8,Инклинометрия!$B$2:$B$152,Инклинометрия!$A$2:$A$152))</f>
        <v>-</v>
      </c>
      <c r="Y785" s="105" t="str">
        <f>IF(R785=0,"-",FORECAST($C$8-R785,Инклинометрия!$B$2:$B$152,Инклинометрия!$A$2:$A$152))</f>
        <v>-</v>
      </c>
      <c r="Z785" s="105" t="str">
        <f>IF(R785&gt;0,FORECAST($C$8,Инклинометрия!$B$2:$B$152,Инклинометрия!$A$2:$A$152),IF(V785=$C$8,"-",FORECAST($C$8-V785,Инклинометрия!$B$2:$B$152,Инклинометрия!$A$2:$A$152)))</f>
        <v>-</v>
      </c>
      <c r="AA785" s="105" t="str">
        <f>IF(S785=0,"-",FORECAST($C$8-(S785+V785),Инклинометрия!$B$2:$B$152,Инклинометрия!$A$2:$A$152))</f>
        <v>-</v>
      </c>
      <c r="AB785" s="105">
        <f>FORECAST($C$8+T785,Инклинометрия!$B$2:$B$152,Инклинометрия!$A$2:$A$152)</f>
        <v>1422.3537391657405</v>
      </c>
      <c r="AC785" s="105">
        <f>IF(R785=0,FORECAST($C$6-T785,Инклинометрия!$B$2:$B$152,Инклинометрия!$A$2:$A$152),FORECAST($C$8,Инклинометрия!$B$2:$B$152,Инклинометрия!$A$2:$A$152))</f>
        <v>1332.6462608342592</v>
      </c>
      <c r="AD785" s="107">
        <f>IF(R785=0,FORECAST($C$8,Инклинометрия!$B$2:$B$152,Инклинометрия!$A$2:$A$152),Y785)</f>
        <v>1330</v>
      </c>
      <c r="AE785" s="107">
        <f>FORECAST($C$8-(R785+U785),Инклинометрия!$B$2:$B$152,Инклинометрия!$A$2:$A$152)</f>
        <v>0</v>
      </c>
      <c r="AF785" s="107">
        <f>IF(V785=0,"-",FORECAST($C$8,Инклинометрия!$B$2:$B$152,Инклинометрия!$A$2:$A$152))</f>
        <v>1330</v>
      </c>
      <c r="AG785" s="107">
        <f>IF(V785=0,"-",FORECAST($C$8-V785,Инклинометрия!$B$2:$B$152,Инклинометрия!$A$2:$A$152))</f>
        <v>0</v>
      </c>
      <c r="AH785" s="107">
        <f>IF(W785=0,"-",FORECAST($C$8+W785,Инклинометрия!$B$2:$B$152,Инклинометрия!$A$2:$A$152))</f>
        <v>1332.6462608342592</v>
      </c>
      <c r="AI785" s="107">
        <f>IF(W785=0,"-",FORECAST($C$8,Инклинометрия!$B$2:$B$152,Инклинометрия!$A$2:$A$152))</f>
        <v>1330</v>
      </c>
      <c r="AK785" s="122">
        <f t="shared" si="225"/>
        <v>0</v>
      </c>
      <c r="AL785" s="67">
        <f>AK785*(B785-B784)</f>
        <v>0</v>
      </c>
      <c r="AM785" s="23">
        <f t="shared" si="227"/>
        <v>8.6725204696437436E-2</v>
      </c>
      <c r="AN785" s="26">
        <f>AN784+AK785*(B785-B784)/(2*PI()*$C$5*AN784*$K$13)</f>
        <v>0.15480061813468687</v>
      </c>
      <c r="AO785" s="87">
        <f t="shared" si="219"/>
        <v>145932.55112472404</v>
      </c>
      <c r="AP785" s="87">
        <f>IF(R785+U785&lt;$C$8,0,32*$L$23/$C$12^2*($K$10*R785+$K$8*U785)+32*$L$24/($C$14^2-$C$13^2)*($K$10*S785+$K$8*V785))</f>
        <v>44607.551124724028</v>
      </c>
      <c r="AQ785" s="66">
        <f>R785*$C$11*$C$9+U785*$C$11*$C$10</f>
        <v>14695380</v>
      </c>
      <c r="AR785" s="66">
        <f>S785*$C$11*$C$9+V785*$C$11*$C$10</f>
        <v>14695380</v>
      </c>
      <c r="AS785" s="87">
        <f>$C$11*(T785*$C$9+W785*$C$10)</f>
        <v>792178.05375968735</v>
      </c>
      <c r="AT785" s="45">
        <f t="shared" si="213"/>
        <v>15633490.60488441</v>
      </c>
      <c r="AU785" s="75"/>
    </row>
    <row r="786" spans="2:47" ht="15" thickBot="1" x14ac:dyDescent="0.35">
      <c r="B786" s="41">
        <f t="shared" si="220"/>
        <v>15100</v>
      </c>
      <c r="C786" s="8">
        <f t="shared" si="221"/>
        <v>151</v>
      </c>
      <c r="D786" s="73">
        <f t="shared" si="209"/>
        <v>201.96250000000001</v>
      </c>
      <c r="E786" s="29">
        <f t="shared" si="226"/>
        <v>50015.393146464507</v>
      </c>
      <c r="F786" s="29">
        <f t="shared" si="222"/>
        <v>66.245553836373062</v>
      </c>
      <c r="G786" s="29">
        <f t="shared" si="223"/>
        <v>88.603428256148959</v>
      </c>
      <c r="H786" s="17">
        <f t="shared" si="224"/>
        <v>66895.588333395994</v>
      </c>
      <c r="I786" s="29">
        <f t="shared" si="214"/>
        <v>2.2250485660981263</v>
      </c>
      <c r="J786" s="29">
        <f t="shared" si="215"/>
        <v>41.69411544073867</v>
      </c>
      <c r="K786" s="32">
        <f>IF((D785+L785+M785-AL785)/($C$21+$C$22)&gt;$C$8,$C$8,(D785+L785+M785-AL785)/($C$21+$C$22))</f>
        <v>1400</v>
      </c>
      <c r="L786" s="97">
        <f t="shared" si="210"/>
        <v>0</v>
      </c>
      <c r="M786" s="96">
        <f t="shared" si="211"/>
        <v>0</v>
      </c>
      <c r="N786" s="98">
        <f t="shared" si="216"/>
        <v>1.7179213529287818</v>
      </c>
      <c r="O786" s="100">
        <f t="shared" si="212"/>
        <v>4.2266987561397071</v>
      </c>
      <c r="P786" s="104">
        <f t="shared" si="217"/>
        <v>18.880500609176615</v>
      </c>
      <c r="Q786" s="102">
        <f t="shared" si="218"/>
        <v>4.9224514715476911E-2</v>
      </c>
      <c r="R786" s="106">
        <f>IF(K786-H785&lt;0,0,K786-H785)</f>
        <v>0</v>
      </c>
      <c r="S786" s="106">
        <f>K786-V786</f>
        <v>0</v>
      </c>
      <c r="T786" s="106">
        <f>IF(R786&gt;0,$C$6-$C$8,IF($C$6-$C$8-W786&lt;0,0,$C$6-$C$8-W786))</f>
        <v>97.214462279726973</v>
      </c>
      <c r="U786" s="107">
        <f>IF(R786=0,IF(U785+(F786-AL786/$C$23)*$C$21/($C$21+$C$22)&gt;$C$8,$C$8,U785+F786*$C$21/($C$21+$C$22)),E786)</f>
        <v>1400</v>
      </c>
      <c r="V786" s="107">
        <f>IF(R786&gt;0,0,IF(V785+(F786-AL786/$C$23)*$C$21/($C$21+$C$22)&gt;$C$8,$C$8,IF(U786=$C$8,V785+(F786-AL786/$C$23)*$C$21/$C$22,V785+(F786-AL786/$C$23)*$C$21/($C$21+$C$22))))</f>
        <v>1400</v>
      </c>
      <c r="W786" s="203">
        <f>IF(R786&gt;0,0,IF(W785+AL786/$C$23&gt;$F$23,$F$23,W785+AL786/$C$23))</f>
        <v>2.7855377202730285</v>
      </c>
      <c r="X786" s="105" t="str">
        <f>IF(R786=0,"-",FORECAST($C$8,Инклинометрия!$B$2:$B$152,Инклинометрия!$A$2:$A$152))</f>
        <v>-</v>
      </c>
      <c r="Y786" s="105" t="str">
        <f>IF(R786=0,"-",FORECAST($C$8-R786,Инклинометрия!$B$2:$B$152,Инклинометрия!$A$2:$A$152))</f>
        <v>-</v>
      </c>
      <c r="Z786" s="105" t="str">
        <f>IF(R786&gt;0,FORECAST($C$8,Инклинометрия!$B$2:$B$152,Инклинометрия!$A$2:$A$152),IF(V786=$C$8,"-",FORECAST($C$8-V786,Инклинометрия!$B$2:$B$152,Инклинометрия!$A$2:$A$152)))</f>
        <v>-</v>
      </c>
      <c r="AA786" s="105" t="str">
        <f>IF(S786=0,"-",FORECAST($C$8-(S786+V786),Инклинометрия!$B$2:$B$152,Инклинометрия!$A$2:$A$152))</f>
        <v>-</v>
      </c>
      <c r="AB786" s="105">
        <f>FORECAST($C$8+T786,Инклинометрия!$B$2:$B$152,Инклинометрия!$A$2:$A$152)</f>
        <v>1422.3537391657405</v>
      </c>
      <c r="AC786" s="105">
        <f>IF(R786=0,FORECAST($C$6-T786,Инклинометрия!$B$2:$B$152,Инклинометрия!$A$2:$A$152),FORECAST($C$8,Инклинометрия!$B$2:$B$152,Инклинометрия!$A$2:$A$152))</f>
        <v>1332.6462608342592</v>
      </c>
      <c r="AD786" s="107">
        <f>IF(R786=0,FORECAST($C$8,Инклинометрия!$B$2:$B$152,Инклинометрия!$A$2:$A$152),Y786)</f>
        <v>1330</v>
      </c>
      <c r="AE786" s="107">
        <f>FORECAST($C$8-(R786+U786),Инклинометрия!$B$2:$B$152,Инклинометрия!$A$2:$A$152)</f>
        <v>0</v>
      </c>
      <c r="AF786" s="107">
        <f>IF(V786=0,"-",FORECAST($C$8,Инклинометрия!$B$2:$B$152,Инклинометрия!$A$2:$A$152))</f>
        <v>1330</v>
      </c>
      <c r="AG786" s="107">
        <f>IF(V786=0,"-",FORECAST($C$8-V786,Инклинометрия!$B$2:$B$152,Инклинометрия!$A$2:$A$152))</f>
        <v>0</v>
      </c>
      <c r="AH786" s="107">
        <f>IF(W786=0,"-",FORECAST($C$8+W786,Инклинометрия!$B$2:$B$152,Инклинометрия!$A$2:$A$152))</f>
        <v>1332.6462608342592</v>
      </c>
      <c r="AI786" s="107">
        <f>IF(W786=0,"-",FORECAST($C$8,Инклинометрия!$B$2:$B$152,Инклинометрия!$A$2:$A$152))</f>
        <v>1330</v>
      </c>
      <c r="AK786" s="122">
        <f t="shared" si="225"/>
        <v>0</v>
      </c>
      <c r="AL786" s="67">
        <f>AK786*(B786-B785)</f>
        <v>0</v>
      </c>
      <c r="AM786" s="23">
        <f t="shared" si="227"/>
        <v>8.6725204696437436E-2</v>
      </c>
      <c r="AN786" s="26">
        <f>AN785+AK786*(B786-B785)/(2*PI()*$C$5*AN785*$K$13)</f>
        <v>0.15480061813468687</v>
      </c>
      <c r="AO786" s="87">
        <f t="shared" si="219"/>
        <v>145932.55112472404</v>
      </c>
      <c r="AP786" s="87">
        <f>IF(R786+U786&lt;$C$8,0,32*$L$23/$C$12^2*($K$10*R786+$K$8*U786)+32*$L$24/($C$14^2-$C$13^2)*($K$10*S786+$K$8*V786))</f>
        <v>44607.551124724028</v>
      </c>
      <c r="AQ786" s="66">
        <f>R786*$C$11*$C$9+U786*$C$11*$C$10</f>
        <v>14695380</v>
      </c>
      <c r="AR786" s="66">
        <f>S786*$C$11*$C$9+V786*$C$11*$C$10</f>
        <v>14695380</v>
      </c>
      <c r="AS786" s="87">
        <f>$C$11*(T786*$C$9+W786*$C$10)</f>
        <v>792178.05375968735</v>
      </c>
      <c r="AT786" s="45">
        <f t="shared" si="213"/>
        <v>15633490.60488441</v>
      </c>
      <c r="AU786" s="75"/>
    </row>
    <row r="787" spans="2:47" ht="15" thickBot="1" x14ac:dyDescent="0.35">
      <c r="B787" s="41">
        <f t="shared" si="220"/>
        <v>15120</v>
      </c>
      <c r="C787" s="8">
        <f t="shared" si="221"/>
        <v>151.20000000000002</v>
      </c>
      <c r="D787" s="73">
        <f t="shared" si="209"/>
        <v>202.23000000000005</v>
      </c>
      <c r="E787" s="29">
        <f t="shared" si="226"/>
        <v>50081.6387003009</v>
      </c>
      <c r="F787" s="29">
        <f t="shared" si="222"/>
        <v>66.245553836382484</v>
      </c>
      <c r="G787" s="29">
        <f t="shared" si="223"/>
        <v>88.603428256161564</v>
      </c>
      <c r="H787" s="17">
        <f t="shared" si="224"/>
        <v>66984.191761652153</v>
      </c>
      <c r="I787" s="29">
        <f t="shared" si="214"/>
        <v>2.2250485660981263</v>
      </c>
      <c r="J787" s="29">
        <f t="shared" si="215"/>
        <v>41.694115440741633</v>
      </c>
      <c r="K787" s="32">
        <f>IF((D786+L786+M786-AL786)/($C$21+$C$22)&gt;$C$8,$C$8,(D786+L786+M786-AL786)/($C$21+$C$22))</f>
        <v>1400</v>
      </c>
      <c r="L787" s="97">
        <f t="shared" si="210"/>
        <v>0</v>
      </c>
      <c r="M787" s="96">
        <f t="shared" si="211"/>
        <v>0</v>
      </c>
      <c r="N787" s="98">
        <f t="shared" si="216"/>
        <v>1.7179213529287818</v>
      </c>
      <c r="O787" s="100">
        <f t="shared" si="212"/>
        <v>4.2266987561397071</v>
      </c>
      <c r="P787" s="104">
        <f t="shared" si="217"/>
        <v>18.880500609176615</v>
      </c>
      <c r="Q787" s="102">
        <f t="shared" si="218"/>
        <v>4.9224514715476911E-2</v>
      </c>
      <c r="R787" s="106">
        <f>IF(K787-H786&lt;0,0,K787-H786)</f>
        <v>0</v>
      </c>
      <c r="S787" s="106">
        <f>K787-V787</f>
        <v>0</v>
      </c>
      <c r="T787" s="106">
        <f>IF(R787&gt;0,$C$6-$C$8,IF($C$6-$C$8-W787&lt;0,0,$C$6-$C$8-W787))</f>
        <v>97.214462279726973</v>
      </c>
      <c r="U787" s="107">
        <f>IF(R787=0,IF(U786+(F787-AL787/$C$23)*$C$21/($C$21+$C$22)&gt;$C$8,$C$8,U786+F787*$C$21/($C$21+$C$22)),E787)</f>
        <v>1400</v>
      </c>
      <c r="V787" s="107">
        <f>IF(R787&gt;0,0,IF(V786+(F787-AL787/$C$23)*$C$21/($C$21+$C$22)&gt;$C$8,$C$8,IF(U787=$C$8,V786+(F787-AL787/$C$23)*$C$21/$C$22,V786+(F787-AL787/$C$23)*$C$21/($C$21+$C$22))))</f>
        <v>1400</v>
      </c>
      <c r="W787" s="203">
        <f>IF(R787&gt;0,0,IF(W786+AL787/$C$23&gt;$F$23,$F$23,W786+AL787/$C$23))</f>
        <v>2.7855377202730285</v>
      </c>
      <c r="X787" s="105" t="str">
        <f>IF(R787=0,"-",FORECAST($C$8,Инклинометрия!$B$2:$B$152,Инклинометрия!$A$2:$A$152))</f>
        <v>-</v>
      </c>
      <c r="Y787" s="105" t="str">
        <f>IF(R787=0,"-",FORECAST($C$8-R787,Инклинометрия!$B$2:$B$152,Инклинометрия!$A$2:$A$152))</f>
        <v>-</v>
      </c>
      <c r="Z787" s="105" t="str">
        <f>IF(R787&gt;0,FORECAST($C$8,Инклинометрия!$B$2:$B$152,Инклинометрия!$A$2:$A$152),IF(V787=$C$8,"-",FORECAST($C$8-V787,Инклинометрия!$B$2:$B$152,Инклинометрия!$A$2:$A$152)))</f>
        <v>-</v>
      </c>
      <c r="AA787" s="105" t="str">
        <f>IF(S787=0,"-",FORECAST($C$8-(S787+V787),Инклинометрия!$B$2:$B$152,Инклинометрия!$A$2:$A$152))</f>
        <v>-</v>
      </c>
      <c r="AB787" s="105">
        <f>FORECAST($C$8+T787,Инклинометрия!$B$2:$B$152,Инклинометрия!$A$2:$A$152)</f>
        <v>1422.3537391657405</v>
      </c>
      <c r="AC787" s="105">
        <f>IF(R787=0,FORECAST($C$6-T787,Инклинометрия!$B$2:$B$152,Инклинометрия!$A$2:$A$152),FORECAST($C$8,Инклинометрия!$B$2:$B$152,Инклинометрия!$A$2:$A$152))</f>
        <v>1332.6462608342592</v>
      </c>
      <c r="AD787" s="107">
        <f>IF(R787=0,FORECAST($C$8,Инклинометрия!$B$2:$B$152,Инклинометрия!$A$2:$A$152),Y787)</f>
        <v>1330</v>
      </c>
      <c r="AE787" s="107">
        <f>FORECAST($C$8-(R787+U787),Инклинометрия!$B$2:$B$152,Инклинометрия!$A$2:$A$152)</f>
        <v>0</v>
      </c>
      <c r="AF787" s="107">
        <f>IF(V787=0,"-",FORECAST($C$8,Инклинометрия!$B$2:$B$152,Инклинометрия!$A$2:$A$152))</f>
        <v>1330</v>
      </c>
      <c r="AG787" s="107">
        <f>IF(V787=0,"-",FORECAST($C$8-V787,Инклинометрия!$B$2:$B$152,Инклинометрия!$A$2:$A$152))</f>
        <v>0</v>
      </c>
      <c r="AH787" s="107">
        <f>IF(W787=0,"-",FORECAST($C$8+W787,Инклинометрия!$B$2:$B$152,Инклинометрия!$A$2:$A$152))</f>
        <v>1332.6462608342592</v>
      </c>
      <c r="AI787" s="107">
        <f>IF(W787=0,"-",FORECAST($C$8,Инклинометрия!$B$2:$B$152,Инклинометрия!$A$2:$A$152))</f>
        <v>1330</v>
      </c>
      <c r="AK787" s="122">
        <f t="shared" si="225"/>
        <v>0</v>
      </c>
      <c r="AL787" s="67">
        <f>AK787*(B787-B786)</f>
        <v>0</v>
      </c>
      <c r="AM787" s="23">
        <f t="shared" si="227"/>
        <v>8.6725204696437436E-2</v>
      </c>
      <c r="AN787" s="26">
        <f>AN786+AK787*(B787-B786)/(2*PI()*$C$5*AN786*$K$13)</f>
        <v>0.15480061813468687</v>
      </c>
      <c r="AO787" s="87">
        <f t="shared" si="219"/>
        <v>145932.55112472404</v>
      </c>
      <c r="AP787" s="87">
        <f>IF(R787+U787&lt;$C$8,0,32*$L$23/$C$12^2*($K$10*R787+$K$8*U787)+32*$L$24/($C$14^2-$C$13^2)*($K$10*S787+$K$8*V787))</f>
        <v>44607.551124724028</v>
      </c>
      <c r="AQ787" s="66">
        <f>R787*$C$11*$C$9+U787*$C$11*$C$10</f>
        <v>14695380</v>
      </c>
      <c r="AR787" s="66">
        <f>S787*$C$11*$C$9+V787*$C$11*$C$10</f>
        <v>14695380</v>
      </c>
      <c r="AS787" s="87">
        <f>$C$11*(T787*$C$9+W787*$C$10)</f>
        <v>792178.05375968735</v>
      </c>
      <c r="AT787" s="45">
        <f t="shared" si="213"/>
        <v>15633490.60488441</v>
      </c>
      <c r="AU787" s="75"/>
    </row>
    <row r="788" spans="2:47" ht="15" thickBot="1" x14ac:dyDescent="0.35">
      <c r="B788" s="41">
        <f t="shared" si="220"/>
        <v>15140</v>
      </c>
      <c r="C788" s="8">
        <f t="shared" si="221"/>
        <v>151.4</v>
      </c>
      <c r="D788" s="73">
        <f t="shared" si="209"/>
        <v>202.4975</v>
      </c>
      <c r="E788" s="29">
        <f t="shared" si="226"/>
        <v>50147.884254137265</v>
      </c>
      <c r="F788" s="29">
        <f t="shared" si="222"/>
        <v>66.245553836373062</v>
      </c>
      <c r="G788" s="29">
        <f t="shared" si="223"/>
        <v>88.603428256148959</v>
      </c>
      <c r="H788" s="17">
        <f t="shared" si="224"/>
        <v>67072.795189908298</v>
      </c>
      <c r="I788" s="29">
        <f t="shared" si="214"/>
        <v>2.2250485660981263</v>
      </c>
      <c r="J788" s="29">
        <f t="shared" si="215"/>
        <v>41.69411544073867</v>
      </c>
      <c r="K788" s="32">
        <f>IF((D787+L787+M787-AL787)/($C$21+$C$22)&gt;$C$8,$C$8,(D787+L787+M787-AL787)/($C$21+$C$22))</f>
        <v>1400</v>
      </c>
      <c r="L788" s="97">
        <f t="shared" si="210"/>
        <v>0</v>
      </c>
      <c r="M788" s="96">
        <f t="shared" si="211"/>
        <v>0</v>
      </c>
      <c r="N788" s="98">
        <f t="shared" si="216"/>
        <v>1.7179213529287818</v>
      </c>
      <c r="O788" s="100">
        <f t="shared" si="212"/>
        <v>4.2266987561397071</v>
      </c>
      <c r="P788" s="104">
        <f t="shared" si="217"/>
        <v>18.880500609176615</v>
      </c>
      <c r="Q788" s="102">
        <f t="shared" si="218"/>
        <v>4.9224514715476911E-2</v>
      </c>
      <c r="R788" s="106">
        <f>IF(K788-H787&lt;0,0,K788-H787)</f>
        <v>0</v>
      </c>
      <c r="S788" s="106">
        <f>K788-V788</f>
        <v>0</v>
      </c>
      <c r="T788" s="106">
        <f>IF(R788&gt;0,$C$6-$C$8,IF($C$6-$C$8-W788&lt;0,0,$C$6-$C$8-W788))</f>
        <v>97.214462279726973</v>
      </c>
      <c r="U788" s="107">
        <f>IF(R788=0,IF(U787+(F788-AL788/$C$23)*$C$21/($C$21+$C$22)&gt;$C$8,$C$8,U787+F788*$C$21/($C$21+$C$22)),E788)</f>
        <v>1400</v>
      </c>
      <c r="V788" s="107">
        <f>IF(R788&gt;0,0,IF(V787+(F788-AL788/$C$23)*$C$21/($C$21+$C$22)&gt;$C$8,$C$8,IF(U788=$C$8,V787+(F788-AL788/$C$23)*$C$21/$C$22,V787+(F788-AL788/$C$23)*$C$21/($C$21+$C$22))))</f>
        <v>1400</v>
      </c>
      <c r="W788" s="203">
        <f>IF(R788&gt;0,0,IF(W787+AL788/$C$23&gt;$F$23,$F$23,W787+AL788/$C$23))</f>
        <v>2.7855377202730285</v>
      </c>
      <c r="X788" s="105" t="str">
        <f>IF(R788=0,"-",FORECAST($C$8,Инклинометрия!$B$2:$B$152,Инклинометрия!$A$2:$A$152))</f>
        <v>-</v>
      </c>
      <c r="Y788" s="105" t="str">
        <f>IF(R788=0,"-",FORECAST($C$8-R788,Инклинометрия!$B$2:$B$152,Инклинометрия!$A$2:$A$152))</f>
        <v>-</v>
      </c>
      <c r="Z788" s="105" t="str">
        <f>IF(R788&gt;0,FORECAST($C$8,Инклинометрия!$B$2:$B$152,Инклинометрия!$A$2:$A$152),IF(V788=$C$8,"-",FORECAST($C$8-V788,Инклинометрия!$B$2:$B$152,Инклинометрия!$A$2:$A$152)))</f>
        <v>-</v>
      </c>
      <c r="AA788" s="105" t="str">
        <f>IF(S788=0,"-",FORECAST($C$8-(S788+V788),Инклинометрия!$B$2:$B$152,Инклинометрия!$A$2:$A$152))</f>
        <v>-</v>
      </c>
      <c r="AB788" s="105">
        <f>FORECAST($C$8+T788,Инклинометрия!$B$2:$B$152,Инклинометрия!$A$2:$A$152)</f>
        <v>1422.3537391657405</v>
      </c>
      <c r="AC788" s="105">
        <f>IF(R788=0,FORECAST($C$6-T788,Инклинометрия!$B$2:$B$152,Инклинометрия!$A$2:$A$152),FORECAST($C$8,Инклинометрия!$B$2:$B$152,Инклинометрия!$A$2:$A$152))</f>
        <v>1332.6462608342592</v>
      </c>
      <c r="AD788" s="107">
        <f>IF(R788=0,FORECAST($C$8,Инклинометрия!$B$2:$B$152,Инклинометрия!$A$2:$A$152),Y788)</f>
        <v>1330</v>
      </c>
      <c r="AE788" s="107">
        <f>FORECAST($C$8-(R788+U788),Инклинометрия!$B$2:$B$152,Инклинометрия!$A$2:$A$152)</f>
        <v>0</v>
      </c>
      <c r="AF788" s="107">
        <f>IF(V788=0,"-",FORECAST($C$8,Инклинометрия!$B$2:$B$152,Инклинометрия!$A$2:$A$152))</f>
        <v>1330</v>
      </c>
      <c r="AG788" s="107">
        <f>IF(V788=0,"-",FORECAST($C$8-V788,Инклинометрия!$B$2:$B$152,Инклинометрия!$A$2:$A$152))</f>
        <v>0</v>
      </c>
      <c r="AH788" s="107">
        <f>IF(W788=0,"-",FORECAST($C$8+W788,Инклинометрия!$B$2:$B$152,Инклинометрия!$A$2:$A$152))</f>
        <v>1332.6462608342592</v>
      </c>
      <c r="AI788" s="107">
        <f>IF(W788=0,"-",FORECAST($C$8,Инклинометрия!$B$2:$B$152,Инклинометрия!$A$2:$A$152))</f>
        <v>1330</v>
      </c>
      <c r="AK788" s="122">
        <f t="shared" si="225"/>
        <v>0</v>
      </c>
      <c r="AL788" s="67">
        <f>AK788*(B788-B787)</f>
        <v>0</v>
      </c>
      <c r="AM788" s="23">
        <f t="shared" si="227"/>
        <v>8.6725204696437436E-2</v>
      </c>
      <c r="AN788" s="26">
        <f>AN787+AK788*(B788-B787)/(2*PI()*$C$5*AN787*$K$13)</f>
        <v>0.15480061813468687</v>
      </c>
      <c r="AO788" s="87">
        <f t="shared" si="219"/>
        <v>145932.55112472404</v>
      </c>
      <c r="AP788" s="87">
        <f>IF(R788+U788&lt;$C$8,0,32*$L$23/$C$12^2*($K$10*R788+$K$8*U788)+32*$L$24/($C$14^2-$C$13^2)*($K$10*S788+$K$8*V788))</f>
        <v>44607.551124724028</v>
      </c>
      <c r="AQ788" s="66">
        <f>R788*$C$11*$C$9+U788*$C$11*$C$10</f>
        <v>14695380</v>
      </c>
      <c r="AR788" s="66">
        <f>S788*$C$11*$C$9+V788*$C$11*$C$10</f>
        <v>14695380</v>
      </c>
      <c r="AS788" s="87">
        <f>$C$11*(T788*$C$9+W788*$C$10)</f>
        <v>792178.05375968735</v>
      </c>
      <c r="AT788" s="45">
        <f t="shared" si="213"/>
        <v>15633490.60488441</v>
      </c>
      <c r="AU788" s="75"/>
    </row>
    <row r="789" spans="2:47" ht="15" thickBot="1" x14ac:dyDescent="0.35">
      <c r="B789" s="41">
        <f t="shared" si="220"/>
        <v>15160</v>
      </c>
      <c r="C789" s="8">
        <f t="shared" si="221"/>
        <v>151.6</v>
      </c>
      <c r="D789" s="73">
        <f t="shared" si="209"/>
        <v>202.76499999999999</v>
      </c>
      <c r="E789" s="29">
        <f t="shared" si="226"/>
        <v>50214.129807973637</v>
      </c>
      <c r="F789" s="29">
        <f t="shared" si="222"/>
        <v>66.245553836373062</v>
      </c>
      <c r="G789" s="29">
        <f t="shared" si="223"/>
        <v>88.603428256148959</v>
      </c>
      <c r="H789" s="17">
        <f t="shared" si="224"/>
        <v>67161.398618164443</v>
      </c>
      <c r="I789" s="29">
        <f t="shared" si="214"/>
        <v>2.2250485660981263</v>
      </c>
      <c r="J789" s="29">
        <f t="shared" si="215"/>
        <v>41.69411544073867</v>
      </c>
      <c r="K789" s="32">
        <f>IF((D788+L788+M788-AL788)/($C$21+$C$22)&gt;$C$8,$C$8,(D788+L788+M788-AL788)/($C$21+$C$22))</f>
        <v>1400</v>
      </c>
      <c r="L789" s="97">
        <f t="shared" si="210"/>
        <v>0</v>
      </c>
      <c r="M789" s="96">
        <f t="shared" si="211"/>
        <v>0</v>
      </c>
      <c r="N789" s="98">
        <f t="shared" si="216"/>
        <v>1.7179213529287818</v>
      </c>
      <c r="O789" s="100">
        <f t="shared" si="212"/>
        <v>4.2266987561397071</v>
      </c>
      <c r="P789" s="104">
        <f t="shared" si="217"/>
        <v>18.880500609176615</v>
      </c>
      <c r="Q789" s="102">
        <f t="shared" si="218"/>
        <v>4.9224514715476911E-2</v>
      </c>
      <c r="R789" s="106">
        <f>IF(K789-H788&lt;0,0,K789-H788)</f>
        <v>0</v>
      </c>
      <c r="S789" s="106">
        <f>K789-V789</f>
        <v>0</v>
      </c>
      <c r="T789" s="106">
        <f>IF(R789&gt;0,$C$6-$C$8,IF($C$6-$C$8-W789&lt;0,0,$C$6-$C$8-W789))</f>
        <v>97.214462279726973</v>
      </c>
      <c r="U789" s="107">
        <f>IF(R789=0,IF(U788+(F789-AL789/$C$23)*$C$21/($C$21+$C$22)&gt;$C$8,$C$8,U788+F789*$C$21/($C$21+$C$22)),E789)</f>
        <v>1400</v>
      </c>
      <c r="V789" s="107">
        <f>IF(R789&gt;0,0,IF(V788+(F789-AL789/$C$23)*$C$21/($C$21+$C$22)&gt;$C$8,$C$8,IF(U789=$C$8,V788+(F789-AL789/$C$23)*$C$21/$C$22,V788+(F789-AL789/$C$23)*$C$21/($C$21+$C$22))))</f>
        <v>1400</v>
      </c>
      <c r="W789" s="203">
        <f>IF(R789&gt;0,0,IF(W788+AL789/$C$23&gt;$F$23,$F$23,W788+AL789/$C$23))</f>
        <v>2.7855377202730285</v>
      </c>
      <c r="X789" s="105" t="str">
        <f>IF(R789=0,"-",FORECAST($C$8,Инклинометрия!$B$2:$B$152,Инклинометрия!$A$2:$A$152))</f>
        <v>-</v>
      </c>
      <c r="Y789" s="105" t="str">
        <f>IF(R789=0,"-",FORECAST($C$8-R789,Инклинометрия!$B$2:$B$152,Инклинометрия!$A$2:$A$152))</f>
        <v>-</v>
      </c>
      <c r="Z789" s="105" t="str">
        <f>IF(R789&gt;0,FORECAST($C$8,Инклинометрия!$B$2:$B$152,Инклинометрия!$A$2:$A$152),IF(V789=$C$8,"-",FORECAST($C$8-V789,Инклинометрия!$B$2:$B$152,Инклинометрия!$A$2:$A$152)))</f>
        <v>-</v>
      </c>
      <c r="AA789" s="105" t="str">
        <f>IF(S789=0,"-",FORECAST($C$8-(S789+V789),Инклинометрия!$B$2:$B$152,Инклинометрия!$A$2:$A$152))</f>
        <v>-</v>
      </c>
      <c r="AB789" s="105">
        <f>FORECAST($C$8+T789,Инклинометрия!$B$2:$B$152,Инклинометрия!$A$2:$A$152)</f>
        <v>1422.3537391657405</v>
      </c>
      <c r="AC789" s="105">
        <f>IF(R789=0,FORECAST($C$6-T789,Инклинометрия!$B$2:$B$152,Инклинометрия!$A$2:$A$152),FORECAST($C$8,Инклинометрия!$B$2:$B$152,Инклинометрия!$A$2:$A$152))</f>
        <v>1332.6462608342592</v>
      </c>
      <c r="AD789" s="107">
        <f>IF(R789=0,FORECAST($C$8,Инклинометрия!$B$2:$B$152,Инклинометрия!$A$2:$A$152),Y789)</f>
        <v>1330</v>
      </c>
      <c r="AE789" s="107">
        <f>FORECAST($C$8-(R789+U789),Инклинометрия!$B$2:$B$152,Инклинометрия!$A$2:$A$152)</f>
        <v>0</v>
      </c>
      <c r="AF789" s="107">
        <f>IF(V789=0,"-",FORECAST($C$8,Инклинометрия!$B$2:$B$152,Инклинометрия!$A$2:$A$152))</f>
        <v>1330</v>
      </c>
      <c r="AG789" s="107">
        <f>IF(V789=0,"-",FORECAST($C$8-V789,Инклинометрия!$B$2:$B$152,Инклинометрия!$A$2:$A$152))</f>
        <v>0</v>
      </c>
      <c r="AH789" s="107">
        <f>IF(W789=0,"-",FORECAST($C$8+W789,Инклинометрия!$B$2:$B$152,Инклинометрия!$A$2:$A$152))</f>
        <v>1332.6462608342592</v>
      </c>
      <c r="AI789" s="107">
        <f>IF(W789=0,"-",FORECAST($C$8,Инклинометрия!$B$2:$B$152,Инклинометрия!$A$2:$A$152))</f>
        <v>1330</v>
      </c>
      <c r="AK789" s="122">
        <f t="shared" si="225"/>
        <v>0</v>
      </c>
      <c r="AL789" s="67">
        <f>AK789*(B789-B788)</f>
        <v>0</v>
      </c>
      <c r="AM789" s="23">
        <f t="shared" si="227"/>
        <v>8.6725204696437436E-2</v>
      </c>
      <c r="AN789" s="26">
        <f>AN788+AK789*(B789-B788)/(2*PI()*$C$5*AN788*$K$13)</f>
        <v>0.15480061813468687</v>
      </c>
      <c r="AO789" s="87">
        <f t="shared" si="219"/>
        <v>145932.55112472404</v>
      </c>
      <c r="AP789" s="87">
        <f>IF(R789+U789&lt;$C$8,0,32*$L$23/$C$12^2*($K$10*R789+$K$8*U789)+32*$L$24/($C$14^2-$C$13^2)*($K$10*S789+$K$8*V789))</f>
        <v>44607.551124724028</v>
      </c>
      <c r="AQ789" s="66">
        <f>R789*$C$11*$C$9+U789*$C$11*$C$10</f>
        <v>14695380</v>
      </c>
      <c r="AR789" s="66">
        <f>S789*$C$11*$C$9+V789*$C$11*$C$10</f>
        <v>14695380</v>
      </c>
      <c r="AS789" s="87">
        <f>$C$11*(T789*$C$9+W789*$C$10)</f>
        <v>792178.05375968735</v>
      </c>
      <c r="AT789" s="45">
        <f t="shared" si="213"/>
        <v>15633490.60488441</v>
      </c>
      <c r="AU789" s="75"/>
    </row>
    <row r="790" spans="2:47" ht="15" thickBot="1" x14ac:dyDescent="0.35">
      <c r="B790" s="41">
        <f t="shared" si="220"/>
        <v>15180</v>
      </c>
      <c r="C790" s="8">
        <f t="shared" si="221"/>
        <v>151.80000000000001</v>
      </c>
      <c r="D790" s="73">
        <f t="shared" si="209"/>
        <v>203.0325</v>
      </c>
      <c r="E790" s="29">
        <f t="shared" si="226"/>
        <v>50280.375361810024</v>
      </c>
      <c r="F790" s="29">
        <f t="shared" si="222"/>
        <v>66.245553836382484</v>
      </c>
      <c r="G790" s="29">
        <f t="shared" si="223"/>
        <v>88.603428256161564</v>
      </c>
      <c r="H790" s="17">
        <f t="shared" si="224"/>
        <v>67250.002046420603</v>
      </c>
      <c r="I790" s="29">
        <f t="shared" si="214"/>
        <v>2.2250485660981263</v>
      </c>
      <c r="J790" s="29">
        <f t="shared" si="215"/>
        <v>41.694115440741633</v>
      </c>
      <c r="K790" s="32">
        <f>IF((D789+L789+M789-AL789)/($C$21+$C$22)&gt;$C$8,$C$8,(D789+L789+M789-AL789)/($C$21+$C$22))</f>
        <v>1400</v>
      </c>
      <c r="L790" s="97">
        <f t="shared" si="210"/>
        <v>0</v>
      </c>
      <c r="M790" s="96">
        <f t="shared" si="211"/>
        <v>0</v>
      </c>
      <c r="N790" s="98">
        <f t="shared" si="216"/>
        <v>1.7179213529287818</v>
      </c>
      <c r="O790" s="100">
        <f t="shared" si="212"/>
        <v>4.2266987561397071</v>
      </c>
      <c r="P790" s="104">
        <f t="shared" si="217"/>
        <v>18.880500609176615</v>
      </c>
      <c r="Q790" s="102">
        <f t="shared" si="218"/>
        <v>4.9224514715476911E-2</v>
      </c>
      <c r="R790" s="106">
        <f>IF(K790-H789&lt;0,0,K790-H789)</f>
        <v>0</v>
      </c>
      <c r="S790" s="106">
        <f>K790-V790</f>
        <v>0</v>
      </c>
      <c r="T790" s="106">
        <f>IF(R790&gt;0,$C$6-$C$8,IF($C$6-$C$8-W790&lt;0,0,$C$6-$C$8-W790))</f>
        <v>97.214462279726973</v>
      </c>
      <c r="U790" s="107">
        <f>IF(R790=0,IF(U789+(F790-AL790/$C$23)*$C$21/($C$21+$C$22)&gt;$C$8,$C$8,U789+F790*$C$21/($C$21+$C$22)),E790)</f>
        <v>1400</v>
      </c>
      <c r="V790" s="107">
        <f>IF(R790&gt;0,0,IF(V789+(F790-AL790/$C$23)*$C$21/($C$21+$C$22)&gt;$C$8,$C$8,IF(U790=$C$8,V789+(F790-AL790/$C$23)*$C$21/$C$22,V789+(F790-AL790/$C$23)*$C$21/($C$21+$C$22))))</f>
        <v>1400</v>
      </c>
      <c r="W790" s="203">
        <f>IF(R790&gt;0,0,IF(W789+AL790/$C$23&gt;$F$23,$F$23,W789+AL790/$C$23))</f>
        <v>2.7855377202730285</v>
      </c>
      <c r="X790" s="105" t="str">
        <f>IF(R790=0,"-",FORECAST($C$8,Инклинометрия!$B$2:$B$152,Инклинометрия!$A$2:$A$152))</f>
        <v>-</v>
      </c>
      <c r="Y790" s="105" t="str">
        <f>IF(R790=0,"-",FORECAST($C$8-R790,Инклинометрия!$B$2:$B$152,Инклинометрия!$A$2:$A$152))</f>
        <v>-</v>
      </c>
      <c r="Z790" s="105" t="str">
        <f>IF(R790&gt;0,FORECAST($C$8,Инклинометрия!$B$2:$B$152,Инклинометрия!$A$2:$A$152),IF(V790=$C$8,"-",FORECAST($C$8-V790,Инклинометрия!$B$2:$B$152,Инклинометрия!$A$2:$A$152)))</f>
        <v>-</v>
      </c>
      <c r="AA790" s="105" t="str">
        <f>IF(S790=0,"-",FORECAST($C$8-(S790+V790),Инклинометрия!$B$2:$B$152,Инклинометрия!$A$2:$A$152))</f>
        <v>-</v>
      </c>
      <c r="AB790" s="105">
        <f>FORECAST($C$8+T790,Инклинометрия!$B$2:$B$152,Инклинометрия!$A$2:$A$152)</f>
        <v>1422.3537391657405</v>
      </c>
      <c r="AC790" s="105">
        <f>IF(R790=0,FORECAST($C$6-T790,Инклинометрия!$B$2:$B$152,Инклинометрия!$A$2:$A$152),FORECAST($C$8,Инклинометрия!$B$2:$B$152,Инклинометрия!$A$2:$A$152))</f>
        <v>1332.6462608342592</v>
      </c>
      <c r="AD790" s="107">
        <f>IF(R790=0,FORECAST($C$8,Инклинометрия!$B$2:$B$152,Инклинометрия!$A$2:$A$152),Y790)</f>
        <v>1330</v>
      </c>
      <c r="AE790" s="107">
        <f>FORECAST($C$8-(R790+U790),Инклинометрия!$B$2:$B$152,Инклинометрия!$A$2:$A$152)</f>
        <v>0</v>
      </c>
      <c r="AF790" s="107">
        <f>IF(V790=0,"-",FORECAST($C$8,Инклинометрия!$B$2:$B$152,Инклинометрия!$A$2:$A$152))</f>
        <v>1330</v>
      </c>
      <c r="AG790" s="107">
        <f>IF(V790=0,"-",FORECAST($C$8-V790,Инклинометрия!$B$2:$B$152,Инклинометрия!$A$2:$A$152))</f>
        <v>0</v>
      </c>
      <c r="AH790" s="107">
        <f>IF(W790=0,"-",FORECAST($C$8+W790,Инклинометрия!$B$2:$B$152,Инклинометрия!$A$2:$A$152))</f>
        <v>1332.6462608342592</v>
      </c>
      <c r="AI790" s="107">
        <f>IF(W790=0,"-",FORECAST($C$8,Инклинометрия!$B$2:$B$152,Инклинометрия!$A$2:$A$152))</f>
        <v>1330</v>
      </c>
      <c r="AK790" s="122">
        <f t="shared" si="225"/>
        <v>0</v>
      </c>
      <c r="AL790" s="67">
        <f>AK790*(B790-B789)</f>
        <v>0</v>
      </c>
      <c r="AM790" s="23">
        <f t="shared" si="227"/>
        <v>8.6725204696437436E-2</v>
      </c>
      <c r="AN790" s="26">
        <f>AN789+AK790*(B790-B789)/(2*PI()*$C$5*AN789*$K$13)</f>
        <v>0.15480061813468687</v>
      </c>
      <c r="AO790" s="87">
        <f t="shared" si="219"/>
        <v>145932.55112472404</v>
      </c>
      <c r="AP790" s="87">
        <f>IF(R790+U790&lt;$C$8,0,32*$L$23/$C$12^2*($K$10*R790+$K$8*U790)+32*$L$24/($C$14^2-$C$13^2)*($K$10*S790+$K$8*V790))</f>
        <v>44607.551124724028</v>
      </c>
      <c r="AQ790" s="66">
        <f>R790*$C$11*$C$9+U790*$C$11*$C$10</f>
        <v>14695380</v>
      </c>
      <c r="AR790" s="66">
        <f>S790*$C$11*$C$9+V790*$C$11*$C$10</f>
        <v>14695380</v>
      </c>
      <c r="AS790" s="87">
        <f>$C$11*(T790*$C$9+W790*$C$10)</f>
        <v>792178.05375968735</v>
      </c>
      <c r="AT790" s="45">
        <f t="shared" si="213"/>
        <v>15633490.60488441</v>
      </c>
      <c r="AU790" s="75"/>
    </row>
    <row r="791" spans="2:47" ht="15" thickBot="1" x14ac:dyDescent="0.35">
      <c r="B791" s="41">
        <f t="shared" si="220"/>
        <v>15200</v>
      </c>
      <c r="C791" s="8">
        <f t="shared" si="221"/>
        <v>152</v>
      </c>
      <c r="D791" s="73">
        <f t="shared" si="209"/>
        <v>203.3</v>
      </c>
      <c r="E791" s="29">
        <f t="shared" si="226"/>
        <v>50346.620915646396</v>
      </c>
      <c r="F791" s="29">
        <f t="shared" si="222"/>
        <v>66.245553836373062</v>
      </c>
      <c r="G791" s="29">
        <f t="shared" si="223"/>
        <v>88.603428256148959</v>
      </c>
      <c r="H791" s="17">
        <f t="shared" si="224"/>
        <v>67338.605474676748</v>
      </c>
      <c r="I791" s="29">
        <f t="shared" si="214"/>
        <v>2.2250485660981263</v>
      </c>
      <c r="J791" s="29">
        <f t="shared" si="215"/>
        <v>41.69411544073867</v>
      </c>
      <c r="K791" s="32">
        <f>IF((D790+L790+M790-AL790)/($C$21+$C$22)&gt;$C$8,$C$8,(D790+L790+M790-AL790)/($C$21+$C$22))</f>
        <v>1400</v>
      </c>
      <c r="L791" s="97">
        <f t="shared" si="210"/>
        <v>0</v>
      </c>
      <c r="M791" s="96">
        <f t="shared" si="211"/>
        <v>0</v>
      </c>
      <c r="N791" s="98">
        <f t="shared" si="216"/>
        <v>1.7179213529287818</v>
      </c>
      <c r="O791" s="100">
        <f t="shared" si="212"/>
        <v>4.2266987561397071</v>
      </c>
      <c r="P791" s="104">
        <f t="shared" si="217"/>
        <v>18.880500609176615</v>
      </c>
      <c r="Q791" s="102">
        <f t="shared" si="218"/>
        <v>4.9224514715476911E-2</v>
      </c>
      <c r="R791" s="106">
        <f>IF(K791-H790&lt;0,0,K791-H790)</f>
        <v>0</v>
      </c>
      <c r="S791" s="106">
        <f>K791-V791</f>
        <v>0</v>
      </c>
      <c r="T791" s="106">
        <f>IF(R791&gt;0,$C$6-$C$8,IF($C$6-$C$8-W791&lt;0,0,$C$6-$C$8-W791))</f>
        <v>97.214462279726973</v>
      </c>
      <c r="U791" s="107">
        <f>IF(R791=0,IF(U790+(F791-AL791/$C$23)*$C$21/($C$21+$C$22)&gt;$C$8,$C$8,U790+F791*$C$21/($C$21+$C$22)),E791)</f>
        <v>1400</v>
      </c>
      <c r="V791" s="107">
        <f>IF(R791&gt;0,0,IF(V790+(F791-AL791/$C$23)*$C$21/($C$21+$C$22)&gt;$C$8,$C$8,IF(U791=$C$8,V790+(F791-AL791/$C$23)*$C$21/$C$22,V790+(F791-AL791/$C$23)*$C$21/($C$21+$C$22))))</f>
        <v>1400</v>
      </c>
      <c r="W791" s="203">
        <f>IF(R791&gt;0,0,IF(W790+AL791/$C$23&gt;$F$23,$F$23,W790+AL791/$C$23))</f>
        <v>2.7855377202730285</v>
      </c>
      <c r="X791" s="105" t="str">
        <f>IF(R791=0,"-",FORECAST($C$8,Инклинометрия!$B$2:$B$152,Инклинометрия!$A$2:$A$152))</f>
        <v>-</v>
      </c>
      <c r="Y791" s="105" t="str">
        <f>IF(R791=0,"-",FORECAST($C$8-R791,Инклинометрия!$B$2:$B$152,Инклинометрия!$A$2:$A$152))</f>
        <v>-</v>
      </c>
      <c r="Z791" s="105" t="str">
        <f>IF(R791&gt;0,FORECAST($C$8,Инклинометрия!$B$2:$B$152,Инклинометрия!$A$2:$A$152),IF(V791=$C$8,"-",FORECAST($C$8-V791,Инклинометрия!$B$2:$B$152,Инклинометрия!$A$2:$A$152)))</f>
        <v>-</v>
      </c>
      <c r="AA791" s="105" t="str">
        <f>IF(S791=0,"-",FORECAST($C$8-(S791+V791),Инклинометрия!$B$2:$B$152,Инклинометрия!$A$2:$A$152))</f>
        <v>-</v>
      </c>
      <c r="AB791" s="105">
        <f>FORECAST($C$8+T791,Инклинометрия!$B$2:$B$152,Инклинометрия!$A$2:$A$152)</f>
        <v>1422.3537391657405</v>
      </c>
      <c r="AC791" s="105">
        <f>IF(R791=0,FORECAST($C$6-T791,Инклинометрия!$B$2:$B$152,Инклинометрия!$A$2:$A$152),FORECAST($C$8,Инклинометрия!$B$2:$B$152,Инклинометрия!$A$2:$A$152))</f>
        <v>1332.6462608342592</v>
      </c>
      <c r="AD791" s="107">
        <f>IF(R791=0,FORECAST($C$8,Инклинометрия!$B$2:$B$152,Инклинометрия!$A$2:$A$152),Y791)</f>
        <v>1330</v>
      </c>
      <c r="AE791" s="107">
        <f>FORECAST($C$8-(R791+U791),Инклинометрия!$B$2:$B$152,Инклинометрия!$A$2:$A$152)</f>
        <v>0</v>
      </c>
      <c r="AF791" s="107">
        <f>IF(V791=0,"-",FORECAST($C$8,Инклинометрия!$B$2:$B$152,Инклинометрия!$A$2:$A$152))</f>
        <v>1330</v>
      </c>
      <c r="AG791" s="107">
        <f>IF(V791=0,"-",FORECAST($C$8-V791,Инклинометрия!$B$2:$B$152,Инклинометрия!$A$2:$A$152))</f>
        <v>0</v>
      </c>
      <c r="AH791" s="107">
        <f>IF(W791=0,"-",FORECAST($C$8+W791,Инклинометрия!$B$2:$B$152,Инклинометрия!$A$2:$A$152))</f>
        <v>1332.6462608342592</v>
      </c>
      <c r="AI791" s="107">
        <f>IF(W791=0,"-",FORECAST($C$8,Инклинометрия!$B$2:$B$152,Инклинометрия!$A$2:$A$152))</f>
        <v>1330</v>
      </c>
      <c r="AK791" s="122">
        <f t="shared" si="225"/>
        <v>0</v>
      </c>
      <c r="AL791" s="67">
        <f>AK791*(B791-B790)</f>
        <v>0</v>
      </c>
      <c r="AM791" s="23">
        <f t="shared" si="227"/>
        <v>8.6725204696437436E-2</v>
      </c>
      <c r="AN791" s="26">
        <f>AN790+AK791*(B791-B790)/(2*PI()*$C$5*AN790*$K$13)</f>
        <v>0.15480061813468687</v>
      </c>
      <c r="AO791" s="87">
        <f t="shared" si="219"/>
        <v>145932.55112472404</v>
      </c>
      <c r="AP791" s="87">
        <f>IF(R791+U791&lt;$C$8,0,32*$L$23/$C$12^2*($K$10*R791+$K$8*U791)+32*$L$24/($C$14^2-$C$13^2)*($K$10*S791+$K$8*V791))</f>
        <v>44607.551124724028</v>
      </c>
      <c r="AQ791" s="66">
        <f>R791*$C$11*$C$9+U791*$C$11*$C$10</f>
        <v>14695380</v>
      </c>
      <c r="AR791" s="66">
        <f>S791*$C$11*$C$9+V791*$C$11*$C$10</f>
        <v>14695380</v>
      </c>
      <c r="AS791" s="87">
        <f>$C$11*(T791*$C$9+W791*$C$10)</f>
        <v>792178.05375968735</v>
      </c>
      <c r="AT791" s="45">
        <f t="shared" si="213"/>
        <v>15633490.60488441</v>
      </c>
      <c r="AU791" s="75"/>
    </row>
    <row r="792" spans="2:47" ht="15" thickBot="1" x14ac:dyDescent="0.35">
      <c r="B792" s="41">
        <f t="shared" si="220"/>
        <v>15220</v>
      </c>
      <c r="C792" s="8">
        <f t="shared" si="221"/>
        <v>152.20000000000002</v>
      </c>
      <c r="D792" s="73">
        <f t="shared" si="209"/>
        <v>203.56750000000002</v>
      </c>
      <c r="E792" s="29">
        <f t="shared" si="226"/>
        <v>50412.866469482782</v>
      </c>
      <c r="F792" s="29">
        <f t="shared" si="222"/>
        <v>66.245553836382484</v>
      </c>
      <c r="G792" s="29">
        <f t="shared" si="223"/>
        <v>88.603428256161564</v>
      </c>
      <c r="H792" s="17">
        <f t="shared" si="224"/>
        <v>67427.208902932907</v>
      </c>
      <c r="I792" s="29">
        <f t="shared" si="214"/>
        <v>2.2250485660981263</v>
      </c>
      <c r="J792" s="29">
        <f t="shared" si="215"/>
        <v>41.694115440741633</v>
      </c>
      <c r="K792" s="32">
        <f>IF((D791+L791+M791-AL791)/($C$21+$C$22)&gt;$C$8,$C$8,(D791+L791+M791-AL791)/($C$21+$C$22))</f>
        <v>1400</v>
      </c>
      <c r="L792" s="97">
        <f t="shared" si="210"/>
        <v>0</v>
      </c>
      <c r="M792" s="96">
        <f t="shared" si="211"/>
        <v>0</v>
      </c>
      <c r="N792" s="98">
        <f t="shared" si="216"/>
        <v>1.7179213529287818</v>
      </c>
      <c r="O792" s="100">
        <f t="shared" si="212"/>
        <v>4.2266987561397071</v>
      </c>
      <c r="P792" s="104">
        <f t="shared" si="217"/>
        <v>18.880500609176615</v>
      </c>
      <c r="Q792" s="102">
        <f t="shared" si="218"/>
        <v>4.9224514715476911E-2</v>
      </c>
      <c r="R792" s="106">
        <f>IF(K792-H791&lt;0,0,K792-H791)</f>
        <v>0</v>
      </c>
      <c r="S792" s="106">
        <f>K792-V792</f>
        <v>0</v>
      </c>
      <c r="T792" s="106">
        <f>IF(R792&gt;0,$C$6-$C$8,IF($C$6-$C$8-W792&lt;0,0,$C$6-$C$8-W792))</f>
        <v>97.214462279726973</v>
      </c>
      <c r="U792" s="107">
        <f>IF(R792=0,IF(U791+(F792-AL792/$C$23)*$C$21/($C$21+$C$22)&gt;$C$8,$C$8,U791+F792*$C$21/($C$21+$C$22)),E792)</f>
        <v>1400</v>
      </c>
      <c r="V792" s="107">
        <f>IF(R792&gt;0,0,IF(V791+(F792-AL792/$C$23)*$C$21/($C$21+$C$22)&gt;$C$8,$C$8,IF(U792=$C$8,V791+(F792-AL792/$C$23)*$C$21/$C$22,V791+(F792-AL792/$C$23)*$C$21/($C$21+$C$22))))</f>
        <v>1400</v>
      </c>
      <c r="W792" s="203">
        <f>IF(R792&gt;0,0,IF(W791+AL792/$C$23&gt;$F$23,$F$23,W791+AL792/$C$23))</f>
        <v>2.7855377202730285</v>
      </c>
      <c r="X792" s="105" t="str">
        <f>IF(R792=0,"-",FORECAST($C$8,Инклинометрия!$B$2:$B$152,Инклинометрия!$A$2:$A$152))</f>
        <v>-</v>
      </c>
      <c r="Y792" s="105" t="str">
        <f>IF(R792=0,"-",FORECAST($C$8-R792,Инклинометрия!$B$2:$B$152,Инклинометрия!$A$2:$A$152))</f>
        <v>-</v>
      </c>
      <c r="Z792" s="105" t="str">
        <f>IF(R792&gt;0,FORECAST($C$8,Инклинометрия!$B$2:$B$152,Инклинометрия!$A$2:$A$152),IF(V792=$C$8,"-",FORECAST($C$8-V792,Инклинометрия!$B$2:$B$152,Инклинометрия!$A$2:$A$152)))</f>
        <v>-</v>
      </c>
      <c r="AA792" s="105" t="str">
        <f>IF(S792=0,"-",FORECAST($C$8-(S792+V792),Инклинометрия!$B$2:$B$152,Инклинометрия!$A$2:$A$152))</f>
        <v>-</v>
      </c>
      <c r="AB792" s="105">
        <f>FORECAST($C$8+T792,Инклинометрия!$B$2:$B$152,Инклинометрия!$A$2:$A$152)</f>
        <v>1422.3537391657405</v>
      </c>
      <c r="AC792" s="105">
        <f>IF(R792=0,FORECAST($C$6-T792,Инклинометрия!$B$2:$B$152,Инклинометрия!$A$2:$A$152),FORECAST($C$8,Инклинометрия!$B$2:$B$152,Инклинометрия!$A$2:$A$152))</f>
        <v>1332.6462608342592</v>
      </c>
      <c r="AD792" s="107">
        <f>IF(R792=0,FORECAST($C$8,Инклинометрия!$B$2:$B$152,Инклинометрия!$A$2:$A$152),Y792)</f>
        <v>1330</v>
      </c>
      <c r="AE792" s="107">
        <f>FORECAST($C$8-(R792+U792),Инклинометрия!$B$2:$B$152,Инклинометрия!$A$2:$A$152)</f>
        <v>0</v>
      </c>
      <c r="AF792" s="107">
        <f>IF(V792=0,"-",FORECAST($C$8,Инклинометрия!$B$2:$B$152,Инклинометрия!$A$2:$A$152))</f>
        <v>1330</v>
      </c>
      <c r="AG792" s="107">
        <f>IF(V792=0,"-",FORECAST($C$8-V792,Инклинометрия!$B$2:$B$152,Инклинометрия!$A$2:$A$152))</f>
        <v>0</v>
      </c>
      <c r="AH792" s="107">
        <f>IF(W792=0,"-",FORECAST($C$8+W792,Инклинометрия!$B$2:$B$152,Инклинометрия!$A$2:$A$152))</f>
        <v>1332.6462608342592</v>
      </c>
      <c r="AI792" s="107">
        <f>IF(W792=0,"-",FORECAST($C$8,Инклинометрия!$B$2:$B$152,Инклинометрия!$A$2:$A$152))</f>
        <v>1330</v>
      </c>
      <c r="AK792" s="122">
        <f t="shared" si="225"/>
        <v>0</v>
      </c>
      <c r="AL792" s="67">
        <f>AK792*(B792-B791)</f>
        <v>0</v>
      </c>
      <c r="AM792" s="23">
        <f t="shared" si="227"/>
        <v>8.6725204696437436E-2</v>
      </c>
      <c r="AN792" s="26">
        <f>AN791+AK792*(B792-B791)/(2*PI()*$C$5*AN791*$K$13)</f>
        <v>0.15480061813468687</v>
      </c>
      <c r="AO792" s="87">
        <f t="shared" si="219"/>
        <v>145932.55112472404</v>
      </c>
      <c r="AP792" s="87">
        <f>IF(R792+U792&lt;$C$8,0,32*$L$23/$C$12^2*($K$10*R792+$K$8*U792)+32*$L$24/($C$14^2-$C$13^2)*($K$10*S792+$K$8*V792))</f>
        <v>44607.551124724028</v>
      </c>
      <c r="AQ792" s="66">
        <f>R792*$C$11*$C$9+U792*$C$11*$C$10</f>
        <v>14695380</v>
      </c>
      <c r="AR792" s="66">
        <f>S792*$C$11*$C$9+V792*$C$11*$C$10</f>
        <v>14695380</v>
      </c>
      <c r="AS792" s="87">
        <f>$C$11*(T792*$C$9+W792*$C$10)</f>
        <v>792178.05375968735</v>
      </c>
      <c r="AT792" s="45">
        <f t="shared" si="213"/>
        <v>15633490.60488441</v>
      </c>
      <c r="AU792" s="75"/>
    </row>
    <row r="793" spans="2:47" ht="15" thickBot="1" x14ac:dyDescent="0.35">
      <c r="B793" s="41">
        <f t="shared" si="220"/>
        <v>15240</v>
      </c>
      <c r="C793" s="8">
        <f t="shared" si="221"/>
        <v>152.4</v>
      </c>
      <c r="D793" s="73">
        <f t="shared" si="209"/>
        <v>203.83500000000001</v>
      </c>
      <c r="E793" s="29">
        <f t="shared" si="226"/>
        <v>50479.112023319147</v>
      </c>
      <c r="F793" s="29">
        <f t="shared" si="222"/>
        <v>66.245553836373062</v>
      </c>
      <c r="G793" s="29">
        <f t="shared" si="223"/>
        <v>88.603428256148959</v>
      </c>
      <c r="H793" s="17">
        <f t="shared" si="224"/>
        <v>67515.812331189052</v>
      </c>
      <c r="I793" s="29">
        <f t="shared" si="214"/>
        <v>2.2250485660981263</v>
      </c>
      <c r="J793" s="29">
        <f t="shared" si="215"/>
        <v>41.69411544073867</v>
      </c>
      <c r="K793" s="32">
        <f>IF((D792+L792+M792-AL792)/($C$21+$C$22)&gt;$C$8,$C$8,(D792+L792+M792-AL792)/($C$21+$C$22))</f>
        <v>1400</v>
      </c>
      <c r="L793" s="97">
        <f t="shared" si="210"/>
        <v>0</v>
      </c>
      <c r="M793" s="96">
        <f t="shared" si="211"/>
        <v>0</v>
      </c>
      <c r="N793" s="98">
        <f t="shared" si="216"/>
        <v>1.7179213529287818</v>
      </c>
      <c r="O793" s="100">
        <f t="shared" si="212"/>
        <v>4.2266987561397071</v>
      </c>
      <c r="P793" s="104">
        <f t="shared" si="217"/>
        <v>18.880500609176615</v>
      </c>
      <c r="Q793" s="102">
        <f t="shared" si="218"/>
        <v>4.9224514715476911E-2</v>
      </c>
      <c r="R793" s="106">
        <f>IF(K793-H792&lt;0,0,K793-H792)</f>
        <v>0</v>
      </c>
      <c r="S793" s="106">
        <f>K793-V793</f>
        <v>0</v>
      </c>
      <c r="T793" s="106">
        <f>IF(R793&gt;0,$C$6-$C$8,IF($C$6-$C$8-W793&lt;0,0,$C$6-$C$8-W793))</f>
        <v>97.214462279726973</v>
      </c>
      <c r="U793" s="107">
        <f>IF(R793=0,IF(U792+(F793-AL793/$C$23)*$C$21/($C$21+$C$22)&gt;$C$8,$C$8,U792+F793*$C$21/($C$21+$C$22)),E793)</f>
        <v>1400</v>
      </c>
      <c r="V793" s="107">
        <f>IF(R793&gt;0,0,IF(V792+(F793-AL793/$C$23)*$C$21/($C$21+$C$22)&gt;$C$8,$C$8,IF(U793=$C$8,V792+(F793-AL793/$C$23)*$C$21/$C$22,V792+(F793-AL793/$C$23)*$C$21/($C$21+$C$22))))</f>
        <v>1400</v>
      </c>
      <c r="W793" s="203">
        <f>IF(R793&gt;0,0,IF(W792+AL793/$C$23&gt;$F$23,$F$23,W792+AL793/$C$23))</f>
        <v>2.7855377202730285</v>
      </c>
      <c r="X793" s="105" t="str">
        <f>IF(R793=0,"-",FORECAST($C$8,Инклинометрия!$B$2:$B$152,Инклинометрия!$A$2:$A$152))</f>
        <v>-</v>
      </c>
      <c r="Y793" s="105" t="str">
        <f>IF(R793=0,"-",FORECAST($C$8-R793,Инклинометрия!$B$2:$B$152,Инклинометрия!$A$2:$A$152))</f>
        <v>-</v>
      </c>
      <c r="Z793" s="105" t="str">
        <f>IF(R793&gt;0,FORECAST($C$8,Инклинометрия!$B$2:$B$152,Инклинометрия!$A$2:$A$152),IF(V793=$C$8,"-",FORECAST($C$8-V793,Инклинометрия!$B$2:$B$152,Инклинометрия!$A$2:$A$152)))</f>
        <v>-</v>
      </c>
      <c r="AA793" s="105" t="str">
        <f>IF(S793=0,"-",FORECAST($C$8-(S793+V793),Инклинометрия!$B$2:$B$152,Инклинометрия!$A$2:$A$152))</f>
        <v>-</v>
      </c>
      <c r="AB793" s="105">
        <f>FORECAST($C$8+T793,Инклинометрия!$B$2:$B$152,Инклинометрия!$A$2:$A$152)</f>
        <v>1422.3537391657405</v>
      </c>
      <c r="AC793" s="105">
        <f>IF(R793=0,FORECAST($C$6-T793,Инклинометрия!$B$2:$B$152,Инклинометрия!$A$2:$A$152),FORECAST($C$8,Инклинометрия!$B$2:$B$152,Инклинометрия!$A$2:$A$152))</f>
        <v>1332.6462608342592</v>
      </c>
      <c r="AD793" s="107">
        <f>IF(R793=0,FORECAST($C$8,Инклинометрия!$B$2:$B$152,Инклинометрия!$A$2:$A$152),Y793)</f>
        <v>1330</v>
      </c>
      <c r="AE793" s="107">
        <f>FORECAST($C$8-(R793+U793),Инклинометрия!$B$2:$B$152,Инклинометрия!$A$2:$A$152)</f>
        <v>0</v>
      </c>
      <c r="AF793" s="107">
        <f>IF(V793=0,"-",FORECAST($C$8,Инклинометрия!$B$2:$B$152,Инклинометрия!$A$2:$A$152))</f>
        <v>1330</v>
      </c>
      <c r="AG793" s="107">
        <f>IF(V793=0,"-",FORECAST($C$8-V793,Инклинометрия!$B$2:$B$152,Инклинометрия!$A$2:$A$152))</f>
        <v>0</v>
      </c>
      <c r="AH793" s="107">
        <f>IF(W793=0,"-",FORECAST($C$8+W793,Инклинометрия!$B$2:$B$152,Инклинометрия!$A$2:$A$152))</f>
        <v>1332.6462608342592</v>
      </c>
      <c r="AI793" s="107">
        <f>IF(W793=0,"-",FORECAST($C$8,Инклинометрия!$B$2:$B$152,Инклинометрия!$A$2:$A$152))</f>
        <v>1330</v>
      </c>
      <c r="AK793" s="122">
        <f t="shared" si="225"/>
        <v>0</v>
      </c>
      <c r="AL793" s="67">
        <f>AK793*(B793-B792)</f>
        <v>0</v>
      </c>
      <c r="AM793" s="23">
        <f t="shared" si="227"/>
        <v>8.6725204696437436E-2</v>
      </c>
      <c r="AN793" s="26">
        <f>AN792+AK793*(B793-B792)/(2*PI()*$C$5*AN792*$K$13)</f>
        <v>0.15480061813468687</v>
      </c>
      <c r="AO793" s="87">
        <f t="shared" si="219"/>
        <v>145932.55112472404</v>
      </c>
      <c r="AP793" s="87">
        <f>IF(R793+U793&lt;$C$8,0,32*$L$23/$C$12^2*($K$10*R793+$K$8*U793)+32*$L$24/($C$14^2-$C$13^2)*($K$10*S793+$K$8*V793))</f>
        <v>44607.551124724028</v>
      </c>
      <c r="AQ793" s="66">
        <f>R793*$C$11*$C$9+U793*$C$11*$C$10</f>
        <v>14695380</v>
      </c>
      <c r="AR793" s="66">
        <f>S793*$C$11*$C$9+V793*$C$11*$C$10</f>
        <v>14695380</v>
      </c>
      <c r="AS793" s="87">
        <f>$C$11*(T793*$C$9+W793*$C$10)</f>
        <v>792178.05375968735</v>
      </c>
      <c r="AT793" s="45">
        <f t="shared" si="213"/>
        <v>15633490.60488441</v>
      </c>
      <c r="AU793" s="75"/>
    </row>
    <row r="794" spans="2:47" ht="15" thickBot="1" x14ac:dyDescent="0.35">
      <c r="B794" s="41">
        <f t="shared" si="220"/>
        <v>15260</v>
      </c>
      <c r="C794" s="8">
        <f t="shared" si="221"/>
        <v>152.6</v>
      </c>
      <c r="D794" s="73">
        <f t="shared" si="209"/>
        <v>204.10249999999999</v>
      </c>
      <c r="E794" s="29">
        <f t="shared" si="226"/>
        <v>50545.357577155519</v>
      </c>
      <c r="F794" s="29">
        <f t="shared" si="222"/>
        <v>66.245553836373062</v>
      </c>
      <c r="G794" s="29">
        <f t="shared" si="223"/>
        <v>88.603428256148959</v>
      </c>
      <c r="H794" s="17">
        <f t="shared" si="224"/>
        <v>67604.415759445197</v>
      </c>
      <c r="I794" s="29">
        <f t="shared" si="214"/>
        <v>2.2250485660981263</v>
      </c>
      <c r="J794" s="29">
        <f t="shared" si="215"/>
        <v>41.69411544073867</v>
      </c>
      <c r="K794" s="32">
        <f>IF((D793+L793+M793-AL793)/($C$21+$C$22)&gt;$C$8,$C$8,(D793+L793+M793-AL793)/($C$21+$C$22))</f>
        <v>1400</v>
      </c>
      <c r="L794" s="97">
        <f t="shared" si="210"/>
        <v>0</v>
      </c>
      <c r="M794" s="96">
        <f t="shared" si="211"/>
        <v>0</v>
      </c>
      <c r="N794" s="98">
        <f t="shared" si="216"/>
        <v>1.7179213529287818</v>
      </c>
      <c r="O794" s="100">
        <f t="shared" si="212"/>
        <v>4.2266987561397071</v>
      </c>
      <c r="P794" s="104">
        <f t="shared" si="217"/>
        <v>18.880500609176615</v>
      </c>
      <c r="Q794" s="102">
        <f t="shared" si="218"/>
        <v>4.9224514715476911E-2</v>
      </c>
      <c r="R794" s="106">
        <f>IF(K794-H793&lt;0,0,K794-H793)</f>
        <v>0</v>
      </c>
      <c r="S794" s="106">
        <f>K794-V794</f>
        <v>0</v>
      </c>
      <c r="T794" s="106">
        <f>IF(R794&gt;0,$C$6-$C$8,IF($C$6-$C$8-W794&lt;0,0,$C$6-$C$8-W794))</f>
        <v>97.214462279726973</v>
      </c>
      <c r="U794" s="107">
        <f>IF(R794=0,IF(U793+(F794-AL794/$C$23)*$C$21/($C$21+$C$22)&gt;$C$8,$C$8,U793+F794*$C$21/($C$21+$C$22)),E794)</f>
        <v>1400</v>
      </c>
      <c r="V794" s="107">
        <f>IF(R794&gt;0,0,IF(V793+(F794-AL794/$C$23)*$C$21/($C$21+$C$22)&gt;$C$8,$C$8,IF(U794=$C$8,V793+(F794-AL794/$C$23)*$C$21/$C$22,V793+(F794-AL794/$C$23)*$C$21/($C$21+$C$22))))</f>
        <v>1400</v>
      </c>
      <c r="W794" s="203">
        <f>IF(R794&gt;0,0,IF(W793+AL794/$C$23&gt;$F$23,$F$23,W793+AL794/$C$23))</f>
        <v>2.7855377202730285</v>
      </c>
      <c r="X794" s="105" t="str">
        <f>IF(R794=0,"-",FORECAST($C$8,Инклинометрия!$B$2:$B$152,Инклинометрия!$A$2:$A$152))</f>
        <v>-</v>
      </c>
      <c r="Y794" s="105" t="str">
        <f>IF(R794=0,"-",FORECAST($C$8-R794,Инклинометрия!$B$2:$B$152,Инклинометрия!$A$2:$A$152))</f>
        <v>-</v>
      </c>
      <c r="Z794" s="105" t="str">
        <f>IF(R794&gt;0,FORECAST($C$8,Инклинометрия!$B$2:$B$152,Инклинометрия!$A$2:$A$152),IF(V794=$C$8,"-",FORECAST($C$8-V794,Инклинометрия!$B$2:$B$152,Инклинометрия!$A$2:$A$152)))</f>
        <v>-</v>
      </c>
      <c r="AA794" s="105" t="str">
        <f>IF(S794=0,"-",FORECAST($C$8-(S794+V794),Инклинометрия!$B$2:$B$152,Инклинометрия!$A$2:$A$152))</f>
        <v>-</v>
      </c>
      <c r="AB794" s="105">
        <f>FORECAST($C$8+T794,Инклинометрия!$B$2:$B$152,Инклинометрия!$A$2:$A$152)</f>
        <v>1422.3537391657405</v>
      </c>
      <c r="AC794" s="105">
        <f>IF(R794=0,FORECAST($C$6-T794,Инклинометрия!$B$2:$B$152,Инклинометрия!$A$2:$A$152),FORECAST($C$8,Инклинометрия!$B$2:$B$152,Инклинометрия!$A$2:$A$152))</f>
        <v>1332.6462608342592</v>
      </c>
      <c r="AD794" s="107">
        <f>IF(R794=0,FORECAST($C$8,Инклинометрия!$B$2:$B$152,Инклинометрия!$A$2:$A$152),Y794)</f>
        <v>1330</v>
      </c>
      <c r="AE794" s="107">
        <f>FORECAST($C$8-(R794+U794),Инклинометрия!$B$2:$B$152,Инклинометрия!$A$2:$A$152)</f>
        <v>0</v>
      </c>
      <c r="AF794" s="107">
        <f>IF(V794=0,"-",FORECAST($C$8,Инклинометрия!$B$2:$B$152,Инклинометрия!$A$2:$A$152))</f>
        <v>1330</v>
      </c>
      <c r="AG794" s="107">
        <f>IF(V794=0,"-",FORECAST($C$8-V794,Инклинометрия!$B$2:$B$152,Инклинометрия!$A$2:$A$152))</f>
        <v>0</v>
      </c>
      <c r="AH794" s="107">
        <f>IF(W794=0,"-",FORECAST($C$8+W794,Инклинометрия!$B$2:$B$152,Инклинометрия!$A$2:$A$152))</f>
        <v>1332.6462608342592</v>
      </c>
      <c r="AI794" s="107">
        <f>IF(W794=0,"-",FORECAST($C$8,Инклинометрия!$B$2:$B$152,Инклинометрия!$A$2:$A$152))</f>
        <v>1330</v>
      </c>
      <c r="AK794" s="122">
        <f t="shared" si="225"/>
        <v>0</v>
      </c>
      <c r="AL794" s="67">
        <f>AK794*(B794-B793)</f>
        <v>0</v>
      </c>
      <c r="AM794" s="23">
        <f t="shared" si="227"/>
        <v>8.6725204696437436E-2</v>
      </c>
      <c r="AN794" s="26">
        <f>AN793+AK794*(B794-B793)/(2*PI()*$C$5*AN793*$K$13)</f>
        <v>0.15480061813468687</v>
      </c>
      <c r="AO794" s="87">
        <f t="shared" si="219"/>
        <v>145932.55112472404</v>
      </c>
      <c r="AP794" s="87">
        <f>IF(R794+U794&lt;$C$8,0,32*$L$23/$C$12^2*($K$10*R794+$K$8*U794)+32*$L$24/($C$14^2-$C$13^2)*($K$10*S794+$K$8*V794))</f>
        <v>44607.551124724028</v>
      </c>
      <c r="AQ794" s="66">
        <f>R794*$C$11*$C$9+U794*$C$11*$C$10</f>
        <v>14695380</v>
      </c>
      <c r="AR794" s="66">
        <f>S794*$C$11*$C$9+V794*$C$11*$C$10</f>
        <v>14695380</v>
      </c>
      <c r="AS794" s="87">
        <f>$C$11*(T794*$C$9+W794*$C$10)</f>
        <v>792178.05375968735</v>
      </c>
      <c r="AT794" s="45">
        <f t="shared" si="213"/>
        <v>15633490.60488441</v>
      </c>
      <c r="AU794" s="75"/>
    </row>
    <row r="795" spans="2:47" ht="15" thickBot="1" x14ac:dyDescent="0.35">
      <c r="B795" s="41">
        <f t="shared" si="220"/>
        <v>15280</v>
      </c>
      <c r="C795" s="8">
        <f t="shared" si="221"/>
        <v>152.80000000000001</v>
      </c>
      <c r="D795" s="73">
        <f t="shared" si="209"/>
        <v>204.37</v>
      </c>
      <c r="E795" s="29">
        <f t="shared" si="226"/>
        <v>50611.603130991913</v>
      </c>
      <c r="F795" s="29">
        <f t="shared" si="222"/>
        <v>66.245553836382484</v>
      </c>
      <c r="G795" s="29">
        <f t="shared" si="223"/>
        <v>88.603428256161564</v>
      </c>
      <c r="H795" s="17">
        <f t="shared" si="224"/>
        <v>67693.019187701357</v>
      </c>
      <c r="I795" s="29">
        <f t="shared" si="214"/>
        <v>2.2250485660981263</v>
      </c>
      <c r="J795" s="29">
        <f t="shared" si="215"/>
        <v>41.694115440741633</v>
      </c>
      <c r="K795" s="32">
        <f>IF((D794+L794+M794-AL794)/($C$21+$C$22)&gt;$C$8,$C$8,(D794+L794+M794-AL794)/($C$21+$C$22))</f>
        <v>1400</v>
      </c>
      <c r="L795" s="97">
        <f t="shared" si="210"/>
        <v>0</v>
      </c>
      <c r="M795" s="96">
        <f t="shared" si="211"/>
        <v>0</v>
      </c>
      <c r="N795" s="98">
        <f t="shared" si="216"/>
        <v>1.7179213529287818</v>
      </c>
      <c r="O795" s="100">
        <f t="shared" si="212"/>
        <v>4.2266987561397071</v>
      </c>
      <c r="P795" s="104">
        <f t="shared" si="217"/>
        <v>18.880500609176615</v>
      </c>
      <c r="Q795" s="102">
        <f t="shared" si="218"/>
        <v>4.9224514715476911E-2</v>
      </c>
      <c r="R795" s="106">
        <f>IF(K795-H794&lt;0,0,K795-H794)</f>
        <v>0</v>
      </c>
      <c r="S795" s="106">
        <f>K795-V795</f>
        <v>0</v>
      </c>
      <c r="T795" s="106">
        <f>IF(R795&gt;0,$C$6-$C$8,IF($C$6-$C$8-W795&lt;0,0,$C$6-$C$8-W795))</f>
        <v>97.214462279726973</v>
      </c>
      <c r="U795" s="107">
        <f>IF(R795=0,IF(U794+(F795-AL795/$C$23)*$C$21/($C$21+$C$22)&gt;$C$8,$C$8,U794+F795*$C$21/($C$21+$C$22)),E795)</f>
        <v>1400</v>
      </c>
      <c r="V795" s="107">
        <f>IF(R795&gt;0,0,IF(V794+(F795-AL795/$C$23)*$C$21/($C$21+$C$22)&gt;$C$8,$C$8,IF(U795=$C$8,V794+(F795-AL795/$C$23)*$C$21/$C$22,V794+(F795-AL795/$C$23)*$C$21/($C$21+$C$22))))</f>
        <v>1400</v>
      </c>
      <c r="W795" s="203">
        <f>IF(R795&gt;0,0,IF(W794+AL795/$C$23&gt;$F$23,$F$23,W794+AL795/$C$23))</f>
        <v>2.7855377202730285</v>
      </c>
      <c r="X795" s="105" t="str">
        <f>IF(R795=0,"-",FORECAST($C$8,Инклинометрия!$B$2:$B$152,Инклинометрия!$A$2:$A$152))</f>
        <v>-</v>
      </c>
      <c r="Y795" s="105" t="str">
        <f>IF(R795=0,"-",FORECAST($C$8-R795,Инклинометрия!$B$2:$B$152,Инклинометрия!$A$2:$A$152))</f>
        <v>-</v>
      </c>
      <c r="Z795" s="105" t="str">
        <f>IF(R795&gt;0,FORECAST($C$8,Инклинометрия!$B$2:$B$152,Инклинометрия!$A$2:$A$152),IF(V795=$C$8,"-",FORECAST($C$8-V795,Инклинометрия!$B$2:$B$152,Инклинометрия!$A$2:$A$152)))</f>
        <v>-</v>
      </c>
      <c r="AA795" s="105" t="str">
        <f>IF(S795=0,"-",FORECAST($C$8-(S795+V795),Инклинометрия!$B$2:$B$152,Инклинометрия!$A$2:$A$152))</f>
        <v>-</v>
      </c>
      <c r="AB795" s="105">
        <f>FORECAST($C$8+T795,Инклинометрия!$B$2:$B$152,Инклинометрия!$A$2:$A$152)</f>
        <v>1422.3537391657405</v>
      </c>
      <c r="AC795" s="105">
        <f>IF(R795=0,FORECAST($C$6-T795,Инклинометрия!$B$2:$B$152,Инклинометрия!$A$2:$A$152),FORECAST($C$8,Инклинометрия!$B$2:$B$152,Инклинометрия!$A$2:$A$152))</f>
        <v>1332.6462608342592</v>
      </c>
      <c r="AD795" s="107">
        <f>IF(R795=0,FORECAST($C$8,Инклинометрия!$B$2:$B$152,Инклинометрия!$A$2:$A$152),Y795)</f>
        <v>1330</v>
      </c>
      <c r="AE795" s="107">
        <f>FORECAST($C$8-(R795+U795),Инклинометрия!$B$2:$B$152,Инклинометрия!$A$2:$A$152)</f>
        <v>0</v>
      </c>
      <c r="AF795" s="107">
        <f>IF(V795=0,"-",FORECAST($C$8,Инклинометрия!$B$2:$B$152,Инклинометрия!$A$2:$A$152))</f>
        <v>1330</v>
      </c>
      <c r="AG795" s="107">
        <f>IF(V795=0,"-",FORECAST($C$8-V795,Инклинометрия!$B$2:$B$152,Инклинометрия!$A$2:$A$152))</f>
        <v>0</v>
      </c>
      <c r="AH795" s="107">
        <f>IF(W795=0,"-",FORECAST($C$8+W795,Инклинометрия!$B$2:$B$152,Инклинометрия!$A$2:$A$152))</f>
        <v>1332.6462608342592</v>
      </c>
      <c r="AI795" s="107">
        <f>IF(W795=0,"-",FORECAST($C$8,Инклинометрия!$B$2:$B$152,Инклинометрия!$A$2:$A$152))</f>
        <v>1330</v>
      </c>
      <c r="AK795" s="122">
        <f t="shared" si="225"/>
        <v>0</v>
      </c>
      <c r="AL795" s="67">
        <f>AK795*(B795-B794)</f>
        <v>0</v>
      </c>
      <c r="AM795" s="23">
        <f t="shared" si="227"/>
        <v>8.6725204696437436E-2</v>
      </c>
      <c r="AN795" s="26">
        <f>AN794+AK795*(B795-B794)/(2*PI()*$C$5*AN794*$K$13)</f>
        <v>0.15480061813468687</v>
      </c>
      <c r="AO795" s="87">
        <f t="shared" si="219"/>
        <v>145932.55112472404</v>
      </c>
      <c r="AP795" s="87">
        <f>IF(R795+U795&lt;$C$8,0,32*$L$23/$C$12^2*($K$10*R795+$K$8*U795)+32*$L$24/($C$14^2-$C$13^2)*($K$10*S795+$K$8*V795))</f>
        <v>44607.551124724028</v>
      </c>
      <c r="AQ795" s="66">
        <f>R795*$C$11*$C$9+U795*$C$11*$C$10</f>
        <v>14695380</v>
      </c>
      <c r="AR795" s="66">
        <f>S795*$C$11*$C$9+V795*$C$11*$C$10</f>
        <v>14695380</v>
      </c>
      <c r="AS795" s="87">
        <f>$C$11*(T795*$C$9+W795*$C$10)</f>
        <v>792178.05375968735</v>
      </c>
      <c r="AT795" s="45">
        <f t="shared" si="213"/>
        <v>15633490.60488441</v>
      </c>
      <c r="AU795" s="75"/>
    </row>
    <row r="796" spans="2:47" ht="15" thickBot="1" x14ac:dyDescent="0.35">
      <c r="B796" s="41">
        <f t="shared" si="220"/>
        <v>15300</v>
      </c>
      <c r="C796" s="8">
        <f t="shared" si="221"/>
        <v>153</v>
      </c>
      <c r="D796" s="73">
        <f t="shared" si="209"/>
        <v>204.63749999999999</v>
      </c>
      <c r="E796" s="29">
        <f t="shared" si="226"/>
        <v>50677.848684828277</v>
      </c>
      <c r="F796" s="29">
        <f t="shared" si="222"/>
        <v>66.245553836373062</v>
      </c>
      <c r="G796" s="29">
        <f t="shared" si="223"/>
        <v>88.603428256148959</v>
      </c>
      <c r="H796" s="17">
        <f t="shared" si="224"/>
        <v>67781.622615957502</v>
      </c>
      <c r="I796" s="29">
        <f t="shared" si="214"/>
        <v>2.2250485660981263</v>
      </c>
      <c r="J796" s="29">
        <f t="shared" si="215"/>
        <v>41.69411544073867</v>
      </c>
      <c r="K796" s="32">
        <f>IF((D795+L795+M795-AL795)/($C$21+$C$22)&gt;$C$8,$C$8,(D795+L795+M795-AL795)/($C$21+$C$22))</f>
        <v>1400</v>
      </c>
      <c r="L796" s="97">
        <f t="shared" si="210"/>
        <v>0</v>
      </c>
      <c r="M796" s="96">
        <f t="shared" si="211"/>
        <v>0</v>
      </c>
      <c r="N796" s="98">
        <f t="shared" si="216"/>
        <v>1.7179213529287818</v>
      </c>
      <c r="O796" s="100">
        <f t="shared" si="212"/>
        <v>4.2266987561397071</v>
      </c>
      <c r="P796" s="104">
        <f t="shared" si="217"/>
        <v>18.880500609176615</v>
      </c>
      <c r="Q796" s="102">
        <f t="shared" si="218"/>
        <v>4.9224514715476911E-2</v>
      </c>
      <c r="R796" s="106">
        <f>IF(K796-H795&lt;0,0,K796-H795)</f>
        <v>0</v>
      </c>
      <c r="S796" s="106">
        <f>K796-V796</f>
        <v>0</v>
      </c>
      <c r="T796" s="106">
        <f>IF(R796&gt;0,$C$6-$C$8,IF($C$6-$C$8-W796&lt;0,0,$C$6-$C$8-W796))</f>
        <v>97.214462279726973</v>
      </c>
      <c r="U796" s="107">
        <f>IF(R796=0,IF(U795+(F796-AL796/$C$23)*$C$21/($C$21+$C$22)&gt;$C$8,$C$8,U795+F796*$C$21/($C$21+$C$22)),E796)</f>
        <v>1400</v>
      </c>
      <c r="V796" s="107">
        <f>IF(R796&gt;0,0,IF(V795+(F796-AL796/$C$23)*$C$21/($C$21+$C$22)&gt;$C$8,$C$8,IF(U796=$C$8,V795+(F796-AL796/$C$23)*$C$21/$C$22,V795+(F796-AL796/$C$23)*$C$21/($C$21+$C$22))))</f>
        <v>1400</v>
      </c>
      <c r="W796" s="203">
        <f>IF(R796&gt;0,0,IF(W795+AL796/$C$23&gt;$F$23,$F$23,W795+AL796/$C$23))</f>
        <v>2.7855377202730285</v>
      </c>
      <c r="X796" s="105" t="str">
        <f>IF(R796=0,"-",FORECAST($C$8,Инклинометрия!$B$2:$B$152,Инклинометрия!$A$2:$A$152))</f>
        <v>-</v>
      </c>
      <c r="Y796" s="105" t="str">
        <f>IF(R796=0,"-",FORECAST($C$8-R796,Инклинометрия!$B$2:$B$152,Инклинометрия!$A$2:$A$152))</f>
        <v>-</v>
      </c>
      <c r="Z796" s="105" t="str">
        <f>IF(R796&gt;0,FORECAST($C$8,Инклинометрия!$B$2:$B$152,Инклинометрия!$A$2:$A$152),IF(V796=$C$8,"-",FORECAST($C$8-V796,Инклинометрия!$B$2:$B$152,Инклинометрия!$A$2:$A$152)))</f>
        <v>-</v>
      </c>
      <c r="AA796" s="105" t="str">
        <f>IF(S796=0,"-",FORECAST($C$8-(S796+V796),Инклинометрия!$B$2:$B$152,Инклинометрия!$A$2:$A$152))</f>
        <v>-</v>
      </c>
      <c r="AB796" s="105">
        <f>FORECAST($C$8+T796,Инклинометрия!$B$2:$B$152,Инклинометрия!$A$2:$A$152)</f>
        <v>1422.3537391657405</v>
      </c>
      <c r="AC796" s="105">
        <f>IF(R796=0,FORECAST($C$6-T796,Инклинометрия!$B$2:$B$152,Инклинометрия!$A$2:$A$152),FORECAST($C$8,Инклинометрия!$B$2:$B$152,Инклинометрия!$A$2:$A$152))</f>
        <v>1332.6462608342592</v>
      </c>
      <c r="AD796" s="107">
        <f>IF(R796=0,FORECAST($C$8,Инклинометрия!$B$2:$B$152,Инклинометрия!$A$2:$A$152),Y796)</f>
        <v>1330</v>
      </c>
      <c r="AE796" s="107">
        <f>FORECAST($C$8-(R796+U796),Инклинометрия!$B$2:$B$152,Инклинометрия!$A$2:$A$152)</f>
        <v>0</v>
      </c>
      <c r="AF796" s="107">
        <f>IF(V796=0,"-",FORECAST($C$8,Инклинометрия!$B$2:$B$152,Инклинометрия!$A$2:$A$152))</f>
        <v>1330</v>
      </c>
      <c r="AG796" s="107">
        <f>IF(V796=0,"-",FORECAST($C$8-V796,Инклинометрия!$B$2:$B$152,Инклинометрия!$A$2:$A$152))</f>
        <v>0</v>
      </c>
      <c r="AH796" s="107">
        <f>IF(W796=0,"-",FORECAST($C$8+W796,Инклинометрия!$B$2:$B$152,Инклинометрия!$A$2:$A$152))</f>
        <v>1332.6462608342592</v>
      </c>
      <c r="AI796" s="107">
        <f>IF(W796=0,"-",FORECAST($C$8,Инклинометрия!$B$2:$B$152,Инклинометрия!$A$2:$A$152))</f>
        <v>1330</v>
      </c>
      <c r="AK796" s="122">
        <f t="shared" si="225"/>
        <v>0</v>
      </c>
      <c r="AL796" s="67">
        <f>AK796*(B796-B795)</f>
        <v>0</v>
      </c>
      <c r="AM796" s="23">
        <f t="shared" si="227"/>
        <v>8.6725204696437436E-2</v>
      </c>
      <c r="AN796" s="26">
        <f>AN795+AK796*(B796-B795)/(2*PI()*$C$5*AN795*$K$13)</f>
        <v>0.15480061813468687</v>
      </c>
      <c r="AO796" s="87">
        <f t="shared" si="219"/>
        <v>145932.55112472404</v>
      </c>
      <c r="AP796" s="87">
        <f>IF(R796+U796&lt;$C$8,0,32*$L$23/$C$12^2*($K$10*R796+$K$8*U796)+32*$L$24/($C$14^2-$C$13^2)*($K$10*S796+$K$8*V796))</f>
        <v>44607.551124724028</v>
      </c>
      <c r="AQ796" s="66">
        <f>R796*$C$11*$C$9+U796*$C$11*$C$10</f>
        <v>14695380</v>
      </c>
      <c r="AR796" s="66">
        <f>S796*$C$11*$C$9+V796*$C$11*$C$10</f>
        <v>14695380</v>
      </c>
      <c r="AS796" s="87">
        <f>$C$11*(T796*$C$9+W796*$C$10)</f>
        <v>792178.05375968735</v>
      </c>
      <c r="AT796" s="45">
        <f t="shared" si="213"/>
        <v>15633490.60488441</v>
      </c>
      <c r="AU796" s="75"/>
    </row>
    <row r="797" spans="2:47" ht="15" thickBot="1" x14ac:dyDescent="0.35">
      <c r="B797" s="41">
        <f t="shared" si="220"/>
        <v>15320</v>
      </c>
      <c r="C797" s="8">
        <f t="shared" si="221"/>
        <v>153.20000000000002</v>
      </c>
      <c r="D797" s="73">
        <f t="shared" si="209"/>
        <v>204.90500000000003</v>
      </c>
      <c r="E797" s="29">
        <f t="shared" si="226"/>
        <v>50744.094238664664</v>
      </c>
      <c r="F797" s="29">
        <f t="shared" si="222"/>
        <v>66.245553836382484</v>
      </c>
      <c r="G797" s="29">
        <f t="shared" si="223"/>
        <v>88.603428256161564</v>
      </c>
      <c r="H797" s="17">
        <f t="shared" si="224"/>
        <v>67870.226044213661</v>
      </c>
      <c r="I797" s="29">
        <f t="shared" si="214"/>
        <v>2.2250485660981263</v>
      </c>
      <c r="J797" s="29">
        <f t="shared" si="215"/>
        <v>41.694115440741633</v>
      </c>
      <c r="K797" s="32">
        <f>IF((D796+L796+M796-AL796)/($C$21+$C$22)&gt;$C$8,$C$8,(D796+L796+M796-AL796)/($C$21+$C$22))</f>
        <v>1400</v>
      </c>
      <c r="L797" s="97">
        <f t="shared" si="210"/>
        <v>0</v>
      </c>
      <c r="M797" s="96">
        <f t="shared" si="211"/>
        <v>0</v>
      </c>
      <c r="N797" s="98">
        <f t="shared" si="216"/>
        <v>1.7179213529287818</v>
      </c>
      <c r="O797" s="100">
        <f t="shared" si="212"/>
        <v>4.2266987561397071</v>
      </c>
      <c r="P797" s="104">
        <f t="shared" si="217"/>
        <v>18.880500609176615</v>
      </c>
      <c r="Q797" s="102">
        <f t="shared" si="218"/>
        <v>4.9224514715476911E-2</v>
      </c>
      <c r="R797" s="106">
        <f>IF(K797-H796&lt;0,0,K797-H796)</f>
        <v>0</v>
      </c>
      <c r="S797" s="106">
        <f>K797-V797</f>
        <v>0</v>
      </c>
      <c r="T797" s="106">
        <f>IF(R797&gt;0,$C$6-$C$8,IF($C$6-$C$8-W797&lt;0,0,$C$6-$C$8-W797))</f>
        <v>97.214462279726973</v>
      </c>
      <c r="U797" s="107">
        <f>IF(R797=0,IF(U796+(F797-AL797/$C$23)*$C$21/($C$21+$C$22)&gt;$C$8,$C$8,U796+F797*$C$21/($C$21+$C$22)),E797)</f>
        <v>1400</v>
      </c>
      <c r="V797" s="107">
        <f>IF(R797&gt;0,0,IF(V796+(F797-AL797/$C$23)*$C$21/($C$21+$C$22)&gt;$C$8,$C$8,IF(U797=$C$8,V796+(F797-AL797/$C$23)*$C$21/$C$22,V796+(F797-AL797/$C$23)*$C$21/($C$21+$C$22))))</f>
        <v>1400</v>
      </c>
      <c r="W797" s="203">
        <f>IF(R797&gt;0,0,IF(W796+AL797/$C$23&gt;$F$23,$F$23,W796+AL797/$C$23))</f>
        <v>2.7855377202730285</v>
      </c>
      <c r="X797" s="105" t="str">
        <f>IF(R797=0,"-",FORECAST($C$8,Инклинометрия!$B$2:$B$152,Инклинометрия!$A$2:$A$152))</f>
        <v>-</v>
      </c>
      <c r="Y797" s="105" t="str">
        <f>IF(R797=0,"-",FORECAST($C$8-R797,Инклинометрия!$B$2:$B$152,Инклинометрия!$A$2:$A$152))</f>
        <v>-</v>
      </c>
      <c r="Z797" s="105" t="str">
        <f>IF(R797&gt;0,FORECAST($C$8,Инклинометрия!$B$2:$B$152,Инклинометрия!$A$2:$A$152),IF(V797=$C$8,"-",FORECAST($C$8-V797,Инклинометрия!$B$2:$B$152,Инклинометрия!$A$2:$A$152)))</f>
        <v>-</v>
      </c>
      <c r="AA797" s="105" t="str">
        <f>IF(S797=0,"-",FORECAST($C$8-(S797+V797),Инклинометрия!$B$2:$B$152,Инклинометрия!$A$2:$A$152))</f>
        <v>-</v>
      </c>
      <c r="AB797" s="105">
        <f>FORECAST($C$8+T797,Инклинометрия!$B$2:$B$152,Инклинометрия!$A$2:$A$152)</f>
        <v>1422.3537391657405</v>
      </c>
      <c r="AC797" s="105">
        <f>IF(R797=0,FORECAST($C$6-T797,Инклинометрия!$B$2:$B$152,Инклинометрия!$A$2:$A$152),FORECAST($C$8,Инклинометрия!$B$2:$B$152,Инклинометрия!$A$2:$A$152))</f>
        <v>1332.6462608342592</v>
      </c>
      <c r="AD797" s="107">
        <f>IF(R797=0,FORECAST($C$8,Инклинометрия!$B$2:$B$152,Инклинометрия!$A$2:$A$152),Y797)</f>
        <v>1330</v>
      </c>
      <c r="AE797" s="107">
        <f>FORECAST($C$8-(R797+U797),Инклинометрия!$B$2:$B$152,Инклинометрия!$A$2:$A$152)</f>
        <v>0</v>
      </c>
      <c r="AF797" s="107">
        <f>IF(V797=0,"-",FORECAST($C$8,Инклинометрия!$B$2:$B$152,Инклинометрия!$A$2:$A$152))</f>
        <v>1330</v>
      </c>
      <c r="AG797" s="107">
        <f>IF(V797=0,"-",FORECAST($C$8-V797,Инклинометрия!$B$2:$B$152,Инклинометрия!$A$2:$A$152))</f>
        <v>0</v>
      </c>
      <c r="AH797" s="107">
        <f>IF(W797=0,"-",FORECAST($C$8+W797,Инклинометрия!$B$2:$B$152,Инклинометрия!$A$2:$A$152))</f>
        <v>1332.6462608342592</v>
      </c>
      <c r="AI797" s="107">
        <f>IF(W797=0,"-",FORECAST($C$8,Инклинометрия!$B$2:$B$152,Инклинометрия!$A$2:$A$152))</f>
        <v>1330</v>
      </c>
      <c r="AK797" s="122">
        <f t="shared" si="225"/>
        <v>0</v>
      </c>
      <c r="AL797" s="67">
        <f>AK797*(B797-B796)</f>
        <v>0</v>
      </c>
      <c r="AM797" s="23">
        <f t="shared" si="227"/>
        <v>8.6725204696437436E-2</v>
      </c>
      <c r="AN797" s="26">
        <f>AN796+AK797*(B797-B796)/(2*PI()*$C$5*AN796*$K$13)</f>
        <v>0.15480061813468687</v>
      </c>
      <c r="AO797" s="87">
        <f t="shared" si="219"/>
        <v>145932.55112472404</v>
      </c>
      <c r="AP797" s="87">
        <f>IF(R797+U797&lt;$C$8,0,32*$L$23/$C$12^2*($K$10*R797+$K$8*U797)+32*$L$24/($C$14^2-$C$13^2)*($K$10*S797+$K$8*V797))</f>
        <v>44607.551124724028</v>
      </c>
      <c r="AQ797" s="66">
        <f>R797*$C$11*$C$9+U797*$C$11*$C$10</f>
        <v>14695380</v>
      </c>
      <c r="AR797" s="66">
        <f>S797*$C$11*$C$9+V797*$C$11*$C$10</f>
        <v>14695380</v>
      </c>
      <c r="AS797" s="87">
        <f>$C$11*(T797*$C$9+W797*$C$10)</f>
        <v>792178.05375968735</v>
      </c>
      <c r="AT797" s="45">
        <f t="shared" si="213"/>
        <v>15633490.60488441</v>
      </c>
      <c r="AU797" s="75"/>
    </row>
    <row r="798" spans="2:47" ht="15" thickBot="1" x14ac:dyDescent="0.35">
      <c r="B798" s="41">
        <f t="shared" si="220"/>
        <v>15340</v>
      </c>
      <c r="C798" s="8">
        <f t="shared" si="221"/>
        <v>153.4</v>
      </c>
      <c r="D798" s="73">
        <f t="shared" si="209"/>
        <v>205.17250000000001</v>
      </c>
      <c r="E798" s="29">
        <f t="shared" si="226"/>
        <v>50810.339792501036</v>
      </c>
      <c r="F798" s="29">
        <f t="shared" si="222"/>
        <v>66.245553836373062</v>
      </c>
      <c r="G798" s="29">
        <f t="shared" si="223"/>
        <v>88.603428256148959</v>
      </c>
      <c r="H798" s="17">
        <f t="shared" si="224"/>
        <v>67958.829472469806</v>
      </c>
      <c r="I798" s="29">
        <f t="shared" si="214"/>
        <v>2.2250485660981263</v>
      </c>
      <c r="J798" s="29">
        <f t="shared" si="215"/>
        <v>41.69411544073867</v>
      </c>
      <c r="K798" s="32">
        <f>IF((D797+L797+M797-AL797)/($C$21+$C$22)&gt;$C$8,$C$8,(D797+L797+M797-AL797)/($C$21+$C$22))</f>
        <v>1400</v>
      </c>
      <c r="L798" s="97">
        <f t="shared" si="210"/>
        <v>0</v>
      </c>
      <c r="M798" s="96">
        <f t="shared" si="211"/>
        <v>0</v>
      </c>
      <c r="N798" s="98">
        <f t="shared" si="216"/>
        <v>1.7179213529287818</v>
      </c>
      <c r="O798" s="100">
        <f t="shared" si="212"/>
        <v>4.2266987561397071</v>
      </c>
      <c r="P798" s="104">
        <f t="shared" si="217"/>
        <v>18.880500609176615</v>
      </c>
      <c r="Q798" s="102">
        <f t="shared" si="218"/>
        <v>4.9224514715476911E-2</v>
      </c>
      <c r="R798" s="106">
        <f>IF(K798-H797&lt;0,0,K798-H797)</f>
        <v>0</v>
      </c>
      <c r="S798" s="106">
        <f>K798-V798</f>
        <v>0</v>
      </c>
      <c r="T798" s="106">
        <f>IF(R798&gt;0,$C$6-$C$8,IF($C$6-$C$8-W798&lt;0,0,$C$6-$C$8-W798))</f>
        <v>97.214462279726973</v>
      </c>
      <c r="U798" s="107">
        <f>IF(R798=0,IF(U797+(F798-AL798/$C$23)*$C$21/($C$21+$C$22)&gt;$C$8,$C$8,U797+F798*$C$21/($C$21+$C$22)),E798)</f>
        <v>1400</v>
      </c>
      <c r="V798" s="107">
        <f>IF(R798&gt;0,0,IF(V797+(F798-AL798/$C$23)*$C$21/($C$21+$C$22)&gt;$C$8,$C$8,IF(U798=$C$8,V797+(F798-AL798/$C$23)*$C$21/$C$22,V797+(F798-AL798/$C$23)*$C$21/($C$21+$C$22))))</f>
        <v>1400</v>
      </c>
      <c r="W798" s="203">
        <f>IF(R798&gt;0,0,IF(W797+AL798/$C$23&gt;$F$23,$F$23,W797+AL798/$C$23))</f>
        <v>2.7855377202730285</v>
      </c>
      <c r="X798" s="105" t="str">
        <f>IF(R798=0,"-",FORECAST($C$8,Инклинометрия!$B$2:$B$152,Инклинометрия!$A$2:$A$152))</f>
        <v>-</v>
      </c>
      <c r="Y798" s="105" t="str">
        <f>IF(R798=0,"-",FORECAST($C$8-R798,Инклинометрия!$B$2:$B$152,Инклинометрия!$A$2:$A$152))</f>
        <v>-</v>
      </c>
      <c r="Z798" s="105" t="str">
        <f>IF(R798&gt;0,FORECAST($C$8,Инклинометрия!$B$2:$B$152,Инклинометрия!$A$2:$A$152),IF(V798=$C$8,"-",FORECAST($C$8-V798,Инклинометрия!$B$2:$B$152,Инклинометрия!$A$2:$A$152)))</f>
        <v>-</v>
      </c>
      <c r="AA798" s="105" t="str">
        <f>IF(S798=0,"-",FORECAST($C$8-(S798+V798),Инклинометрия!$B$2:$B$152,Инклинометрия!$A$2:$A$152))</f>
        <v>-</v>
      </c>
      <c r="AB798" s="105">
        <f>FORECAST($C$8+T798,Инклинометрия!$B$2:$B$152,Инклинометрия!$A$2:$A$152)</f>
        <v>1422.3537391657405</v>
      </c>
      <c r="AC798" s="105">
        <f>IF(R798=0,FORECAST($C$6-T798,Инклинометрия!$B$2:$B$152,Инклинометрия!$A$2:$A$152),FORECAST($C$8,Инклинометрия!$B$2:$B$152,Инклинометрия!$A$2:$A$152))</f>
        <v>1332.6462608342592</v>
      </c>
      <c r="AD798" s="107">
        <f>IF(R798=0,FORECAST($C$8,Инклинометрия!$B$2:$B$152,Инклинометрия!$A$2:$A$152),Y798)</f>
        <v>1330</v>
      </c>
      <c r="AE798" s="107">
        <f>FORECAST($C$8-(R798+U798),Инклинометрия!$B$2:$B$152,Инклинометрия!$A$2:$A$152)</f>
        <v>0</v>
      </c>
      <c r="AF798" s="107">
        <f>IF(V798=0,"-",FORECAST($C$8,Инклинометрия!$B$2:$B$152,Инклинометрия!$A$2:$A$152))</f>
        <v>1330</v>
      </c>
      <c r="AG798" s="107">
        <f>IF(V798=0,"-",FORECAST($C$8-V798,Инклинометрия!$B$2:$B$152,Инклинометрия!$A$2:$A$152))</f>
        <v>0</v>
      </c>
      <c r="AH798" s="107">
        <f>IF(W798=0,"-",FORECAST($C$8+W798,Инклинометрия!$B$2:$B$152,Инклинометрия!$A$2:$A$152))</f>
        <v>1332.6462608342592</v>
      </c>
      <c r="AI798" s="107">
        <f>IF(W798=0,"-",FORECAST($C$8,Инклинометрия!$B$2:$B$152,Инклинометрия!$A$2:$A$152))</f>
        <v>1330</v>
      </c>
      <c r="AK798" s="122">
        <f t="shared" si="225"/>
        <v>0</v>
      </c>
      <c r="AL798" s="67">
        <f>AK798*(B798-B797)</f>
        <v>0</v>
      </c>
      <c r="AM798" s="23">
        <f t="shared" si="227"/>
        <v>8.6725204696437436E-2</v>
      </c>
      <c r="AN798" s="26">
        <f>AN797+AK798*(B798-B797)/(2*PI()*$C$5*AN797*$K$13)</f>
        <v>0.15480061813468687</v>
      </c>
      <c r="AO798" s="87">
        <f t="shared" si="219"/>
        <v>145932.55112472404</v>
      </c>
      <c r="AP798" s="87">
        <f>IF(R798+U798&lt;$C$8,0,32*$L$23/$C$12^2*($K$10*R798+$K$8*U798)+32*$L$24/($C$14^2-$C$13^2)*($K$10*S798+$K$8*V798))</f>
        <v>44607.551124724028</v>
      </c>
      <c r="AQ798" s="66">
        <f>R798*$C$11*$C$9+U798*$C$11*$C$10</f>
        <v>14695380</v>
      </c>
      <c r="AR798" s="66">
        <f>S798*$C$11*$C$9+V798*$C$11*$C$10</f>
        <v>14695380</v>
      </c>
      <c r="AS798" s="87">
        <f>$C$11*(T798*$C$9+W798*$C$10)</f>
        <v>792178.05375968735</v>
      </c>
      <c r="AT798" s="45">
        <f t="shared" si="213"/>
        <v>15633490.60488441</v>
      </c>
      <c r="AU798" s="75"/>
    </row>
    <row r="799" spans="2:47" ht="15" thickBot="1" x14ac:dyDescent="0.35">
      <c r="B799" s="41">
        <f t="shared" si="220"/>
        <v>15360</v>
      </c>
      <c r="C799" s="8">
        <f t="shared" si="221"/>
        <v>153.6</v>
      </c>
      <c r="D799" s="73">
        <f t="shared" ref="D799:D862" si="228">C799*$C$10/$C$9</f>
        <v>205.44</v>
      </c>
      <c r="E799" s="29">
        <f t="shared" si="226"/>
        <v>50876.585346337408</v>
      </c>
      <c r="F799" s="29">
        <f t="shared" si="222"/>
        <v>66.245553836373062</v>
      </c>
      <c r="G799" s="29">
        <f t="shared" si="223"/>
        <v>88.603428256148959</v>
      </c>
      <c r="H799" s="17">
        <f t="shared" si="224"/>
        <v>68047.432900725951</v>
      </c>
      <c r="I799" s="29">
        <f t="shared" si="214"/>
        <v>2.2250485660981263</v>
      </c>
      <c r="J799" s="29">
        <f t="shared" si="215"/>
        <v>41.69411544073867</v>
      </c>
      <c r="K799" s="32">
        <f>IF((D798+L798+M798-AL798)/($C$21+$C$22)&gt;$C$8,$C$8,(D798+L798+M798-AL798)/($C$21+$C$22))</f>
        <v>1400</v>
      </c>
      <c r="L799" s="97">
        <f t="shared" ref="L799:L862" si="229">R799*$C$21</f>
        <v>0</v>
      </c>
      <c r="M799" s="96">
        <f t="shared" ref="M799:M862" si="230">S799*PI()*($C$14^2-$C$13^2)/4</f>
        <v>0</v>
      </c>
      <c r="N799" s="98">
        <f t="shared" si="216"/>
        <v>1.7179213529287818</v>
      </c>
      <c r="O799" s="100">
        <f t="shared" ref="O799:O862" si="231">U799*$C$21</f>
        <v>4.2266987561397071</v>
      </c>
      <c r="P799" s="104">
        <f t="shared" si="217"/>
        <v>18.880500609176615</v>
      </c>
      <c r="Q799" s="102">
        <f t="shared" si="218"/>
        <v>4.9224514715476911E-2</v>
      </c>
      <c r="R799" s="106">
        <f>IF(K799-H798&lt;0,0,K799-H798)</f>
        <v>0</v>
      </c>
      <c r="S799" s="106">
        <f>K799-V799</f>
        <v>0</v>
      </c>
      <c r="T799" s="106">
        <f>IF(R799&gt;0,$C$6-$C$8,IF($C$6-$C$8-W799&lt;0,0,$C$6-$C$8-W799))</f>
        <v>97.214462279726973</v>
      </c>
      <c r="U799" s="107">
        <f>IF(R799=0,IF(U798+(F799-AL799/$C$23)*$C$21/($C$21+$C$22)&gt;$C$8,$C$8,U798+F799*$C$21/($C$21+$C$22)),E799)</f>
        <v>1400</v>
      </c>
      <c r="V799" s="107">
        <f>IF(R799&gt;0,0,IF(V798+(F799-AL799/$C$23)*$C$21/($C$21+$C$22)&gt;$C$8,$C$8,IF(U799=$C$8,V798+(F799-AL799/$C$23)*$C$21/$C$22,V798+(F799-AL799/$C$23)*$C$21/($C$21+$C$22))))</f>
        <v>1400</v>
      </c>
      <c r="W799" s="203">
        <f>IF(R799&gt;0,0,IF(W798+AL799/$C$23&gt;$F$23,$F$23,W798+AL799/$C$23))</f>
        <v>2.7855377202730285</v>
      </c>
      <c r="X799" s="105" t="str">
        <f>IF(R799=0,"-",FORECAST($C$8,Инклинометрия!$B$2:$B$152,Инклинометрия!$A$2:$A$152))</f>
        <v>-</v>
      </c>
      <c r="Y799" s="105" t="str">
        <f>IF(R799=0,"-",FORECAST($C$8-R799,Инклинометрия!$B$2:$B$152,Инклинометрия!$A$2:$A$152))</f>
        <v>-</v>
      </c>
      <c r="Z799" s="105" t="str">
        <f>IF(R799&gt;0,FORECAST($C$8,Инклинометрия!$B$2:$B$152,Инклинометрия!$A$2:$A$152),IF(V799=$C$8,"-",FORECAST($C$8-V799,Инклинометрия!$B$2:$B$152,Инклинометрия!$A$2:$A$152)))</f>
        <v>-</v>
      </c>
      <c r="AA799" s="105" t="str">
        <f>IF(S799=0,"-",FORECAST($C$8-(S799+V799),Инклинометрия!$B$2:$B$152,Инклинометрия!$A$2:$A$152))</f>
        <v>-</v>
      </c>
      <c r="AB799" s="105">
        <f>FORECAST($C$8+T799,Инклинометрия!$B$2:$B$152,Инклинометрия!$A$2:$A$152)</f>
        <v>1422.3537391657405</v>
      </c>
      <c r="AC799" s="105">
        <f>IF(R799=0,FORECAST($C$6-T799,Инклинометрия!$B$2:$B$152,Инклинометрия!$A$2:$A$152),FORECAST($C$8,Инклинометрия!$B$2:$B$152,Инклинометрия!$A$2:$A$152))</f>
        <v>1332.6462608342592</v>
      </c>
      <c r="AD799" s="107">
        <f>IF(R799=0,FORECAST($C$8,Инклинометрия!$B$2:$B$152,Инклинометрия!$A$2:$A$152),Y799)</f>
        <v>1330</v>
      </c>
      <c r="AE799" s="107">
        <f>FORECAST($C$8-(R799+U799),Инклинометрия!$B$2:$B$152,Инклинометрия!$A$2:$A$152)</f>
        <v>0</v>
      </c>
      <c r="AF799" s="107">
        <f>IF(V799=0,"-",FORECAST($C$8,Инклинометрия!$B$2:$B$152,Инклинометрия!$A$2:$A$152))</f>
        <v>1330</v>
      </c>
      <c r="AG799" s="107">
        <f>IF(V799=0,"-",FORECAST($C$8-V799,Инклинометрия!$B$2:$B$152,Инклинометрия!$A$2:$A$152))</f>
        <v>0</v>
      </c>
      <c r="AH799" s="107">
        <f>IF(W799=0,"-",FORECAST($C$8+W799,Инклинометрия!$B$2:$B$152,Инклинометрия!$A$2:$A$152))</f>
        <v>1332.6462608342592</v>
      </c>
      <c r="AI799" s="107">
        <f>IF(W799=0,"-",FORECAST($C$8,Инклинометрия!$B$2:$B$152,Инклинометрия!$A$2:$A$152))</f>
        <v>1330</v>
      </c>
      <c r="AK799" s="122">
        <f t="shared" si="225"/>
        <v>0</v>
      </c>
      <c r="AL799" s="67">
        <f>AK799*(B799-B798)</f>
        <v>0</v>
      </c>
      <c r="AM799" s="23">
        <f t="shared" si="227"/>
        <v>8.6725204696437436E-2</v>
      </c>
      <c r="AN799" s="26">
        <f>AN798+AK799*(B799-B798)/(2*PI()*$C$5*AN798*$K$13)</f>
        <v>0.15480061813468687</v>
      </c>
      <c r="AO799" s="87">
        <f t="shared" si="219"/>
        <v>145932.55112472404</v>
      </c>
      <c r="AP799" s="87">
        <f>IF(R799+U799&lt;$C$8,0,32*$L$23/$C$12^2*($K$10*R799+$K$8*U799)+32*$L$24/($C$14^2-$C$13^2)*($K$10*S799+$K$8*V799))</f>
        <v>44607.551124724028</v>
      </c>
      <c r="AQ799" s="66">
        <f>R799*$C$11*$C$9+U799*$C$11*$C$10</f>
        <v>14695380</v>
      </c>
      <c r="AR799" s="66">
        <f>S799*$C$11*$C$9+V799*$C$11*$C$10</f>
        <v>14695380</v>
      </c>
      <c r="AS799" s="87">
        <f>$C$11*(T799*$C$9+W799*$C$10)</f>
        <v>792178.05375968735</v>
      </c>
      <c r="AT799" s="45">
        <f t="shared" si="213"/>
        <v>15633490.60488441</v>
      </c>
      <c r="AU799" s="75"/>
    </row>
    <row r="800" spans="2:47" ht="15" thickBot="1" x14ac:dyDescent="0.35">
      <c r="B800" s="41">
        <f t="shared" si="220"/>
        <v>15380</v>
      </c>
      <c r="C800" s="8">
        <f t="shared" si="221"/>
        <v>153.80000000000001</v>
      </c>
      <c r="D800" s="73">
        <f t="shared" si="228"/>
        <v>205.70750000000001</v>
      </c>
      <c r="E800" s="29">
        <f t="shared" si="226"/>
        <v>50942.830900173794</v>
      </c>
      <c r="F800" s="29">
        <f t="shared" si="222"/>
        <v>66.245553836382484</v>
      </c>
      <c r="G800" s="29">
        <f t="shared" si="223"/>
        <v>88.603428256161564</v>
      </c>
      <c r="H800" s="17">
        <f t="shared" si="224"/>
        <v>68136.036328982111</v>
      </c>
      <c r="I800" s="29">
        <f t="shared" si="214"/>
        <v>2.2250485660981263</v>
      </c>
      <c r="J800" s="29">
        <f t="shared" si="215"/>
        <v>41.694115440741633</v>
      </c>
      <c r="K800" s="32">
        <f>IF((D799+L799+M799-AL799)/($C$21+$C$22)&gt;$C$8,$C$8,(D799+L799+M799-AL799)/($C$21+$C$22))</f>
        <v>1400</v>
      </c>
      <c r="L800" s="97">
        <f t="shared" si="229"/>
        <v>0</v>
      </c>
      <c r="M800" s="96">
        <f t="shared" si="230"/>
        <v>0</v>
      </c>
      <c r="N800" s="98">
        <f t="shared" si="216"/>
        <v>1.7179213529287818</v>
      </c>
      <c r="O800" s="100">
        <f t="shared" si="231"/>
        <v>4.2266987561397071</v>
      </c>
      <c r="P800" s="104">
        <f t="shared" si="217"/>
        <v>18.880500609176615</v>
      </c>
      <c r="Q800" s="102">
        <f t="shared" si="218"/>
        <v>4.9224514715476911E-2</v>
      </c>
      <c r="R800" s="106">
        <f>IF(K800-H799&lt;0,0,K800-H799)</f>
        <v>0</v>
      </c>
      <c r="S800" s="106">
        <f>K800-V800</f>
        <v>0</v>
      </c>
      <c r="T800" s="106">
        <f>IF(R800&gt;0,$C$6-$C$8,IF($C$6-$C$8-W800&lt;0,0,$C$6-$C$8-W800))</f>
        <v>97.214462279726973</v>
      </c>
      <c r="U800" s="107">
        <f>IF(R800=0,IF(U799+(F800-AL800/$C$23)*$C$21/($C$21+$C$22)&gt;$C$8,$C$8,U799+F800*$C$21/($C$21+$C$22)),E800)</f>
        <v>1400</v>
      </c>
      <c r="V800" s="107">
        <f>IF(R800&gt;0,0,IF(V799+(F800-AL800/$C$23)*$C$21/($C$21+$C$22)&gt;$C$8,$C$8,IF(U800=$C$8,V799+(F800-AL800/$C$23)*$C$21/$C$22,V799+(F800-AL800/$C$23)*$C$21/($C$21+$C$22))))</f>
        <v>1400</v>
      </c>
      <c r="W800" s="203">
        <f>IF(R800&gt;0,0,IF(W799+AL800/$C$23&gt;$F$23,$F$23,W799+AL800/$C$23))</f>
        <v>2.7855377202730285</v>
      </c>
      <c r="X800" s="105" t="str">
        <f>IF(R800=0,"-",FORECAST($C$8,Инклинометрия!$B$2:$B$152,Инклинометрия!$A$2:$A$152))</f>
        <v>-</v>
      </c>
      <c r="Y800" s="105" t="str">
        <f>IF(R800=0,"-",FORECAST($C$8-R800,Инклинометрия!$B$2:$B$152,Инклинометрия!$A$2:$A$152))</f>
        <v>-</v>
      </c>
      <c r="Z800" s="105" t="str">
        <f>IF(R800&gt;0,FORECAST($C$8,Инклинометрия!$B$2:$B$152,Инклинометрия!$A$2:$A$152),IF(V800=$C$8,"-",FORECAST($C$8-V800,Инклинометрия!$B$2:$B$152,Инклинометрия!$A$2:$A$152)))</f>
        <v>-</v>
      </c>
      <c r="AA800" s="105" t="str">
        <f>IF(S800=0,"-",FORECAST($C$8-(S800+V800),Инклинометрия!$B$2:$B$152,Инклинометрия!$A$2:$A$152))</f>
        <v>-</v>
      </c>
      <c r="AB800" s="105">
        <f>FORECAST($C$8+T800,Инклинометрия!$B$2:$B$152,Инклинометрия!$A$2:$A$152)</f>
        <v>1422.3537391657405</v>
      </c>
      <c r="AC800" s="105">
        <f>IF(R800=0,FORECAST($C$6-T800,Инклинометрия!$B$2:$B$152,Инклинометрия!$A$2:$A$152),FORECAST($C$8,Инклинометрия!$B$2:$B$152,Инклинометрия!$A$2:$A$152))</f>
        <v>1332.6462608342592</v>
      </c>
      <c r="AD800" s="107">
        <f>IF(R800=0,FORECAST($C$8,Инклинометрия!$B$2:$B$152,Инклинометрия!$A$2:$A$152),Y800)</f>
        <v>1330</v>
      </c>
      <c r="AE800" s="107">
        <f>FORECAST($C$8-(R800+U800),Инклинометрия!$B$2:$B$152,Инклинометрия!$A$2:$A$152)</f>
        <v>0</v>
      </c>
      <c r="AF800" s="107">
        <f>IF(V800=0,"-",FORECAST($C$8,Инклинометрия!$B$2:$B$152,Инклинометрия!$A$2:$A$152))</f>
        <v>1330</v>
      </c>
      <c r="AG800" s="107">
        <f>IF(V800=0,"-",FORECAST($C$8-V800,Инклинометрия!$B$2:$B$152,Инклинометрия!$A$2:$A$152))</f>
        <v>0</v>
      </c>
      <c r="AH800" s="107">
        <f>IF(W800=0,"-",FORECAST($C$8+W800,Инклинометрия!$B$2:$B$152,Инклинометрия!$A$2:$A$152))</f>
        <v>1332.6462608342592</v>
      </c>
      <c r="AI800" s="107">
        <f>IF(W800=0,"-",FORECAST($C$8,Инклинометрия!$B$2:$B$152,Инклинометрия!$A$2:$A$152))</f>
        <v>1330</v>
      </c>
      <c r="AK800" s="122">
        <f t="shared" si="225"/>
        <v>0</v>
      </c>
      <c r="AL800" s="67">
        <f>AK800*(B800-B799)</f>
        <v>0</v>
      </c>
      <c r="AM800" s="23">
        <f t="shared" si="227"/>
        <v>8.6725204696437436E-2</v>
      </c>
      <c r="AN800" s="26">
        <f>AN799+AK800*(B800-B799)/(2*PI()*$C$5*AN799*$K$13)</f>
        <v>0.15480061813468687</v>
      </c>
      <c r="AO800" s="87">
        <f t="shared" si="219"/>
        <v>145932.55112472404</v>
      </c>
      <c r="AP800" s="87">
        <f>IF(R800+U800&lt;$C$8,0,32*$L$23/$C$12^2*($K$10*R800+$K$8*U800)+32*$L$24/($C$14^2-$C$13^2)*($K$10*S800+$K$8*V800))</f>
        <v>44607.551124724028</v>
      </c>
      <c r="AQ800" s="66">
        <f>R800*$C$11*$C$9+U800*$C$11*$C$10</f>
        <v>14695380</v>
      </c>
      <c r="AR800" s="66">
        <f>S800*$C$11*$C$9+V800*$C$11*$C$10</f>
        <v>14695380</v>
      </c>
      <c r="AS800" s="87">
        <f>$C$11*(T800*$C$9+W800*$C$10)</f>
        <v>792178.05375968735</v>
      </c>
      <c r="AT800" s="45">
        <f t="shared" ref="AT800:AT863" si="232">SUM(AQ800,AS800,AO800)</f>
        <v>15633490.60488441</v>
      </c>
      <c r="AU800" s="75"/>
    </row>
    <row r="801" spans="2:47" ht="15" thickBot="1" x14ac:dyDescent="0.35">
      <c r="B801" s="41">
        <f t="shared" si="220"/>
        <v>15400</v>
      </c>
      <c r="C801" s="8">
        <f t="shared" si="221"/>
        <v>154</v>
      </c>
      <c r="D801" s="73">
        <f t="shared" si="228"/>
        <v>205.97499999999999</v>
      </c>
      <c r="E801" s="29">
        <f t="shared" si="226"/>
        <v>51009.076454010159</v>
      </c>
      <c r="F801" s="29">
        <f t="shared" si="222"/>
        <v>66.245553836373062</v>
      </c>
      <c r="G801" s="29">
        <f t="shared" si="223"/>
        <v>88.603428256148959</v>
      </c>
      <c r="H801" s="17">
        <f t="shared" si="224"/>
        <v>68224.639757238256</v>
      </c>
      <c r="I801" s="29">
        <f t="shared" ref="I801:I864" si="233">SQRT(2*$C$11*($C$10-$C$9)/$C$10)</f>
        <v>2.2250485660981263</v>
      </c>
      <c r="J801" s="29">
        <f t="shared" ref="J801:J864" si="234">SQRT(2*$C$11*G801)</f>
        <v>41.69411544073867</v>
      </c>
      <c r="K801" s="32">
        <f>IF((D800+L800+M800-AL800)/($C$21+$C$22)&gt;$C$8,$C$8,(D800+L800+M800-AL800)/($C$21+$C$22))</f>
        <v>1400</v>
      </c>
      <c r="L801" s="97">
        <f t="shared" si="229"/>
        <v>0</v>
      </c>
      <c r="M801" s="96">
        <f t="shared" si="230"/>
        <v>0</v>
      </c>
      <c r="N801" s="98">
        <f t="shared" ref="N801:N864" si="235">T801*PI()*$C$14^2/4</f>
        <v>1.7179213529287818</v>
      </c>
      <c r="O801" s="100">
        <f t="shared" si="231"/>
        <v>4.2266987561397071</v>
      </c>
      <c r="P801" s="104">
        <f t="shared" ref="P801:P864" si="236">V801*$C$22</f>
        <v>18.880500609176615</v>
      </c>
      <c r="Q801" s="102">
        <f t="shared" ref="Q801:Q864" si="237">W801*$C$23</f>
        <v>4.9224514715476911E-2</v>
      </c>
      <c r="R801" s="106">
        <f>IF(K801-H800&lt;0,0,K801-H800)</f>
        <v>0</v>
      </c>
      <c r="S801" s="106">
        <f>K801-V801</f>
        <v>0</v>
      </c>
      <c r="T801" s="106">
        <f>IF(R801&gt;0,$C$6-$C$8,IF($C$6-$C$8-W801&lt;0,0,$C$6-$C$8-W801))</f>
        <v>97.214462279726973</v>
      </c>
      <c r="U801" s="107">
        <f>IF(R801=0,IF(U800+(F801-AL801/$C$23)*$C$21/($C$21+$C$22)&gt;$C$8,$C$8,U800+F801*$C$21/($C$21+$C$22)),E801)</f>
        <v>1400</v>
      </c>
      <c r="V801" s="107">
        <f>IF(R801&gt;0,0,IF(V800+(F801-AL801/$C$23)*$C$21/($C$21+$C$22)&gt;$C$8,$C$8,IF(U801=$C$8,V800+(F801-AL801/$C$23)*$C$21/$C$22,V800+(F801-AL801/$C$23)*$C$21/($C$21+$C$22))))</f>
        <v>1400</v>
      </c>
      <c r="W801" s="203">
        <f>IF(R801&gt;0,0,IF(W800+AL801/$C$23&gt;$F$23,$F$23,W800+AL801/$C$23))</f>
        <v>2.7855377202730285</v>
      </c>
      <c r="X801" s="105" t="str">
        <f>IF(R801=0,"-",FORECAST($C$8,Инклинометрия!$B$2:$B$152,Инклинометрия!$A$2:$A$152))</f>
        <v>-</v>
      </c>
      <c r="Y801" s="105" t="str">
        <f>IF(R801=0,"-",FORECAST($C$8-R801,Инклинометрия!$B$2:$B$152,Инклинометрия!$A$2:$A$152))</f>
        <v>-</v>
      </c>
      <c r="Z801" s="105" t="str">
        <f>IF(R801&gt;0,FORECAST($C$8,Инклинометрия!$B$2:$B$152,Инклинометрия!$A$2:$A$152),IF(V801=$C$8,"-",FORECAST($C$8-V801,Инклинометрия!$B$2:$B$152,Инклинометрия!$A$2:$A$152)))</f>
        <v>-</v>
      </c>
      <c r="AA801" s="105" t="str">
        <f>IF(S801=0,"-",FORECAST($C$8-(S801+V801),Инклинометрия!$B$2:$B$152,Инклинометрия!$A$2:$A$152))</f>
        <v>-</v>
      </c>
      <c r="AB801" s="105">
        <f>FORECAST($C$8+T801,Инклинометрия!$B$2:$B$152,Инклинометрия!$A$2:$A$152)</f>
        <v>1422.3537391657405</v>
      </c>
      <c r="AC801" s="105">
        <f>IF(R801=0,FORECAST($C$6-T801,Инклинометрия!$B$2:$B$152,Инклинометрия!$A$2:$A$152),FORECAST($C$8,Инклинометрия!$B$2:$B$152,Инклинометрия!$A$2:$A$152))</f>
        <v>1332.6462608342592</v>
      </c>
      <c r="AD801" s="107">
        <f>IF(R801=0,FORECAST($C$8,Инклинометрия!$B$2:$B$152,Инклинометрия!$A$2:$A$152),Y801)</f>
        <v>1330</v>
      </c>
      <c r="AE801" s="107">
        <f>FORECAST($C$8-(R801+U801),Инклинометрия!$B$2:$B$152,Инклинометрия!$A$2:$A$152)</f>
        <v>0</v>
      </c>
      <c r="AF801" s="107">
        <f>IF(V801=0,"-",FORECAST($C$8,Инклинометрия!$B$2:$B$152,Инклинометрия!$A$2:$A$152))</f>
        <v>1330</v>
      </c>
      <c r="AG801" s="107">
        <f>IF(V801=0,"-",FORECAST($C$8-V801,Инклинометрия!$B$2:$B$152,Инклинометрия!$A$2:$A$152))</f>
        <v>0</v>
      </c>
      <c r="AH801" s="107">
        <f>IF(W801=0,"-",FORECAST($C$8+W801,Инклинометрия!$B$2:$B$152,Инклинометрия!$A$2:$A$152))</f>
        <v>1332.6462608342592</v>
      </c>
      <c r="AI801" s="107">
        <f>IF(W801=0,"-",FORECAST($C$8,Инклинометрия!$B$2:$B$152,Инклинометрия!$A$2:$A$152))</f>
        <v>1330</v>
      </c>
      <c r="AK801" s="122">
        <f t="shared" si="225"/>
        <v>0</v>
      </c>
      <c r="AL801" s="67">
        <f>AK801*(B801-B800)</f>
        <v>0</v>
      </c>
      <c r="AM801" s="23">
        <f t="shared" si="227"/>
        <v>8.6725204696437436E-2</v>
      </c>
      <c r="AN801" s="26">
        <f>AN800+AK801*(B801-B800)/(2*PI()*$C$5*AN800*$K$13)</f>
        <v>0.15480061813468687</v>
      </c>
      <c r="AO801" s="87">
        <f t="shared" ref="AO801:AO864" si="238">101325+AP801</f>
        <v>145932.55112472404</v>
      </c>
      <c r="AP801" s="87">
        <f>IF(R801+U801&lt;$C$8,0,32*$L$23/$C$12^2*($K$10*R801+$K$8*U801)+32*$L$24/($C$14^2-$C$13^2)*($K$10*S801+$K$8*V801))</f>
        <v>44607.551124724028</v>
      </c>
      <c r="AQ801" s="66">
        <f>R801*$C$11*$C$9+U801*$C$11*$C$10</f>
        <v>14695380</v>
      </c>
      <c r="AR801" s="66">
        <f>S801*$C$11*$C$9+V801*$C$11*$C$10</f>
        <v>14695380</v>
      </c>
      <c r="AS801" s="87">
        <f>$C$11*(T801*$C$9+W801*$C$10)</f>
        <v>792178.05375968735</v>
      </c>
      <c r="AT801" s="45">
        <f t="shared" si="232"/>
        <v>15633490.60488441</v>
      </c>
      <c r="AU801" s="75"/>
    </row>
    <row r="802" spans="2:47" ht="15" thickBot="1" x14ac:dyDescent="0.35">
      <c r="B802" s="41">
        <f t="shared" ref="B802:B865" si="239">B801+$C$26</f>
        <v>15420</v>
      </c>
      <c r="C802" s="8">
        <f t="shared" ref="C802:C865" si="240">$C$16*B802</f>
        <v>154.20000000000002</v>
      </c>
      <c r="D802" s="73">
        <f t="shared" si="228"/>
        <v>206.24250000000004</v>
      </c>
      <c r="E802" s="29">
        <f t="shared" si="226"/>
        <v>51075.322007846553</v>
      </c>
      <c r="F802" s="29">
        <f t="shared" ref="F802:F865" si="241">IF(J801*(B802-B801)&gt;F801/2,4*(C802-C801)/PI()/$C$12^2,J801*(B802-B801)+4*(C802-C801)/PI()/$C$12^2)</f>
        <v>66.245553836382484</v>
      </c>
      <c r="G802" s="29">
        <f t="shared" ref="G802:G865" si="242">F802*$C$10/$C$9</f>
        <v>88.603428256161564</v>
      </c>
      <c r="H802" s="17">
        <f t="shared" ref="H802:H865" si="243">H801+G802</f>
        <v>68313.243185494415</v>
      </c>
      <c r="I802" s="29">
        <f t="shared" si="233"/>
        <v>2.2250485660981263</v>
      </c>
      <c r="J802" s="29">
        <f t="shared" si="234"/>
        <v>41.694115440741633</v>
      </c>
      <c r="K802" s="32">
        <f>IF((D801+L801+M801-AL801)/($C$21+$C$22)&gt;$C$8,$C$8,(D801+L801+M801-AL801)/($C$21+$C$22))</f>
        <v>1400</v>
      </c>
      <c r="L802" s="97">
        <f t="shared" si="229"/>
        <v>0</v>
      </c>
      <c r="M802" s="96">
        <f t="shared" si="230"/>
        <v>0</v>
      </c>
      <c r="N802" s="98">
        <f t="shared" si="235"/>
        <v>1.7179213529287818</v>
      </c>
      <c r="O802" s="100">
        <f t="shared" si="231"/>
        <v>4.2266987561397071</v>
      </c>
      <c r="P802" s="104">
        <f t="shared" si="236"/>
        <v>18.880500609176615</v>
      </c>
      <c r="Q802" s="102">
        <f t="shared" si="237"/>
        <v>4.9224514715476911E-2</v>
      </c>
      <c r="R802" s="106">
        <f>IF(K802-H801&lt;0,0,K802-H801)</f>
        <v>0</v>
      </c>
      <c r="S802" s="106">
        <f>K802-V802</f>
        <v>0</v>
      </c>
      <c r="T802" s="106">
        <f>IF(R802&gt;0,$C$6-$C$8,IF($C$6-$C$8-W802&lt;0,0,$C$6-$C$8-W802))</f>
        <v>97.214462279726973</v>
      </c>
      <c r="U802" s="107">
        <f>IF(R802=0,IF(U801+(F802-AL802/$C$23)*$C$21/($C$21+$C$22)&gt;$C$8,$C$8,U801+F802*$C$21/($C$21+$C$22)),E802)</f>
        <v>1400</v>
      </c>
      <c r="V802" s="107">
        <f>IF(R802&gt;0,0,IF(V801+(F802-AL802/$C$23)*$C$21/($C$21+$C$22)&gt;$C$8,$C$8,IF(U802=$C$8,V801+(F802-AL802/$C$23)*$C$21/$C$22,V801+(F802-AL802/$C$23)*$C$21/($C$21+$C$22))))</f>
        <v>1400</v>
      </c>
      <c r="W802" s="203">
        <f>IF(R802&gt;0,0,IF(W801+AL802/$C$23&gt;$F$23,$F$23,W801+AL802/$C$23))</f>
        <v>2.7855377202730285</v>
      </c>
      <c r="X802" s="105" t="str">
        <f>IF(R802=0,"-",FORECAST($C$8,Инклинометрия!$B$2:$B$152,Инклинометрия!$A$2:$A$152))</f>
        <v>-</v>
      </c>
      <c r="Y802" s="105" t="str">
        <f>IF(R802=0,"-",FORECAST($C$8-R802,Инклинометрия!$B$2:$B$152,Инклинометрия!$A$2:$A$152))</f>
        <v>-</v>
      </c>
      <c r="Z802" s="105" t="str">
        <f>IF(R802&gt;0,FORECAST($C$8,Инклинометрия!$B$2:$B$152,Инклинометрия!$A$2:$A$152),IF(V802=$C$8,"-",FORECAST($C$8-V802,Инклинометрия!$B$2:$B$152,Инклинометрия!$A$2:$A$152)))</f>
        <v>-</v>
      </c>
      <c r="AA802" s="105" t="str">
        <f>IF(S802=0,"-",FORECAST($C$8-(S802+V802),Инклинометрия!$B$2:$B$152,Инклинометрия!$A$2:$A$152))</f>
        <v>-</v>
      </c>
      <c r="AB802" s="105">
        <f>FORECAST($C$8+T802,Инклинометрия!$B$2:$B$152,Инклинометрия!$A$2:$A$152)</f>
        <v>1422.3537391657405</v>
      </c>
      <c r="AC802" s="105">
        <f>IF(R802=0,FORECAST($C$6-T802,Инклинометрия!$B$2:$B$152,Инклинометрия!$A$2:$A$152),FORECAST($C$8,Инклинометрия!$B$2:$B$152,Инклинометрия!$A$2:$A$152))</f>
        <v>1332.6462608342592</v>
      </c>
      <c r="AD802" s="107">
        <f>IF(R802=0,FORECAST($C$8,Инклинометрия!$B$2:$B$152,Инклинометрия!$A$2:$A$152),Y802)</f>
        <v>1330</v>
      </c>
      <c r="AE802" s="107">
        <f>FORECAST($C$8-(R802+U802),Инклинометрия!$B$2:$B$152,Инклинометрия!$A$2:$A$152)</f>
        <v>0</v>
      </c>
      <c r="AF802" s="107">
        <f>IF(V802=0,"-",FORECAST($C$8,Инклинометрия!$B$2:$B$152,Инклинометрия!$A$2:$A$152))</f>
        <v>1330</v>
      </c>
      <c r="AG802" s="107">
        <f>IF(V802=0,"-",FORECAST($C$8-V802,Инклинометрия!$B$2:$B$152,Инклинометрия!$A$2:$A$152))</f>
        <v>0</v>
      </c>
      <c r="AH802" s="107">
        <f>IF(W802=0,"-",FORECAST($C$8+W802,Инклинометрия!$B$2:$B$152,Инклинометрия!$A$2:$A$152))</f>
        <v>1332.6462608342592</v>
      </c>
      <c r="AI802" s="107">
        <f>IF(W802=0,"-",FORECAST($C$8,Инклинометрия!$B$2:$B$152,Инклинометрия!$A$2:$A$152))</f>
        <v>1330</v>
      </c>
      <c r="AK802" s="122">
        <f t="shared" ref="AK802:AK865" si="244">2*PI()*$C$5*(AT801-AT800)/(LN(AN801/$K$11)*$K$10/$K$9+LN($K$12/AN801)*$K$10/$K$9)</f>
        <v>0</v>
      </c>
      <c r="AL802" s="67">
        <f>AK802*(B802-B801)</f>
        <v>0</v>
      </c>
      <c r="AM802" s="23">
        <f t="shared" si="227"/>
        <v>8.6725204696437436E-2</v>
      </c>
      <c r="AN802" s="26">
        <f>AN801+AK802*(B802-B801)/(2*PI()*$C$5*AN801*$K$13)</f>
        <v>0.15480061813468687</v>
      </c>
      <c r="AO802" s="87">
        <f t="shared" si="238"/>
        <v>145932.55112472404</v>
      </c>
      <c r="AP802" s="87">
        <f>IF(R802+U802&lt;$C$8,0,32*$L$23/$C$12^2*($K$10*R802+$K$8*U802)+32*$L$24/($C$14^2-$C$13^2)*($K$10*S802+$K$8*V802))</f>
        <v>44607.551124724028</v>
      </c>
      <c r="AQ802" s="66">
        <f>R802*$C$11*$C$9+U802*$C$11*$C$10</f>
        <v>14695380</v>
      </c>
      <c r="AR802" s="66">
        <f>S802*$C$11*$C$9+V802*$C$11*$C$10</f>
        <v>14695380</v>
      </c>
      <c r="AS802" s="87">
        <f>$C$11*(T802*$C$9+W802*$C$10)</f>
        <v>792178.05375968735</v>
      </c>
      <c r="AT802" s="45">
        <f t="shared" si="232"/>
        <v>15633490.60488441</v>
      </c>
      <c r="AU802" s="75"/>
    </row>
    <row r="803" spans="2:47" ht="15" thickBot="1" x14ac:dyDescent="0.35">
      <c r="B803" s="41">
        <f t="shared" si="239"/>
        <v>15440</v>
      </c>
      <c r="C803" s="8">
        <f t="shared" si="240"/>
        <v>154.4</v>
      </c>
      <c r="D803" s="73">
        <f t="shared" si="228"/>
        <v>206.51</v>
      </c>
      <c r="E803" s="29">
        <f t="shared" ref="E803:E866" si="245">C803/PI()/($C$12/2)^2</f>
        <v>51141.567561682925</v>
      </c>
      <c r="F803" s="29">
        <f t="shared" si="241"/>
        <v>66.245553836373062</v>
      </c>
      <c r="G803" s="29">
        <f t="shared" si="242"/>
        <v>88.603428256148959</v>
      </c>
      <c r="H803" s="17">
        <f t="shared" si="243"/>
        <v>68401.84661375056</v>
      </c>
      <c r="I803" s="29">
        <f t="shared" si="233"/>
        <v>2.2250485660981263</v>
      </c>
      <c r="J803" s="29">
        <f t="shared" si="234"/>
        <v>41.69411544073867</v>
      </c>
      <c r="K803" s="32">
        <f>IF((D802+L802+M802-AL802)/($C$21+$C$22)&gt;$C$8,$C$8,(D802+L802+M802-AL802)/($C$21+$C$22))</f>
        <v>1400</v>
      </c>
      <c r="L803" s="97">
        <f t="shared" si="229"/>
        <v>0</v>
      </c>
      <c r="M803" s="96">
        <f t="shared" si="230"/>
        <v>0</v>
      </c>
      <c r="N803" s="98">
        <f t="shared" si="235"/>
        <v>1.7179213529287818</v>
      </c>
      <c r="O803" s="100">
        <f t="shared" si="231"/>
        <v>4.2266987561397071</v>
      </c>
      <c r="P803" s="104">
        <f t="shared" si="236"/>
        <v>18.880500609176615</v>
      </c>
      <c r="Q803" s="102">
        <f t="shared" si="237"/>
        <v>4.9224514715476911E-2</v>
      </c>
      <c r="R803" s="106">
        <f>IF(K803-H802&lt;0,0,K803-H802)</f>
        <v>0</v>
      </c>
      <c r="S803" s="106">
        <f>K803-V803</f>
        <v>0</v>
      </c>
      <c r="T803" s="106">
        <f>IF(R803&gt;0,$C$6-$C$8,IF($C$6-$C$8-W803&lt;0,0,$C$6-$C$8-W803))</f>
        <v>97.214462279726973</v>
      </c>
      <c r="U803" s="107">
        <f>IF(R803=0,IF(U802+(F803-AL803/$C$23)*$C$21/($C$21+$C$22)&gt;$C$8,$C$8,U802+F803*$C$21/($C$21+$C$22)),E803)</f>
        <v>1400</v>
      </c>
      <c r="V803" s="107">
        <f>IF(R803&gt;0,0,IF(V802+(F803-AL803/$C$23)*$C$21/($C$21+$C$22)&gt;$C$8,$C$8,IF(U803=$C$8,V802+(F803-AL803/$C$23)*$C$21/$C$22,V802+(F803-AL803/$C$23)*$C$21/($C$21+$C$22))))</f>
        <v>1400</v>
      </c>
      <c r="W803" s="203">
        <f>IF(R803&gt;0,0,IF(W802+AL803/$C$23&gt;$F$23,$F$23,W802+AL803/$C$23))</f>
        <v>2.7855377202730285</v>
      </c>
      <c r="X803" s="105" t="str">
        <f>IF(R803=0,"-",FORECAST($C$8,Инклинометрия!$B$2:$B$152,Инклинометрия!$A$2:$A$152))</f>
        <v>-</v>
      </c>
      <c r="Y803" s="105" t="str">
        <f>IF(R803=0,"-",FORECAST($C$8-R803,Инклинометрия!$B$2:$B$152,Инклинометрия!$A$2:$A$152))</f>
        <v>-</v>
      </c>
      <c r="Z803" s="105" t="str">
        <f>IF(R803&gt;0,FORECAST($C$8,Инклинометрия!$B$2:$B$152,Инклинометрия!$A$2:$A$152),IF(V803=$C$8,"-",FORECAST($C$8-V803,Инклинометрия!$B$2:$B$152,Инклинометрия!$A$2:$A$152)))</f>
        <v>-</v>
      </c>
      <c r="AA803" s="105" t="str">
        <f>IF(S803=0,"-",FORECAST($C$8-(S803+V803),Инклинометрия!$B$2:$B$152,Инклинометрия!$A$2:$A$152))</f>
        <v>-</v>
      </c>
      <c r="AB803" s="105">
        <f>FORECAST($C$8+T803,Инклинометрия!$B$2:$B$152,Инклинометрия!$A$2:$A$152)</f>
        <v>1422.3537391657405</v>
      </c>
      <c r="AC803" s="105">
        <f>IF(R803=0,FORECAST($C$6-T803,Инклинометрия!$B$2:$B$152,Инклинометрия!$A$2:$A$152),FORECAST($C$8,Инклинометрия!$B$2:$B$152,Инклинометрия!$A$2:$A$152))</f>
        <v>1332.6462608342592</v>
      </c>
      <c r="AD803" s="107">
        <f>IF(R803=0,FORECAST($C$8,Инклинометрия!$B$2:$B$152,Инклинометрия!$A$2:$A$152),Y803)</f>
        <v>1330</v>
      </c>
      <c r="AE803" s="107">
        <f>FORECAST($C$8-(R803+U803),Инклинометрия!$B$2:$B$152,Инклинометрия!$A$2:$A$152)</f>
        <v>0</v>
      </c>
      <c r="AF803" s="107">
        <f>IF(V803=0,"-",FORECAST($C$8,Инклинометрия!$B$2:$B$152,Инклинометрия!$A$2:$A$152))</f>
        <v>1330</v>
      </c>
      <c r="AG803" s="107">
        <f>IF(V803=0,"-",FORECAST($C$8-V803,Инклинометрия!$B$2:$B$152,Инклинометрия!$A$2:$A$152))</f>
        <v>0</v>
      </c>
      <c r="AH803" s="107">
        <f>IF(W803=0,"-",FORECAST($C$8+W803,Инклинометрия!$B$2:$B$152,Инклинометрия!$A$2:$A$152))</f>
        <v>1332.6462608342592</v>
      </c>
      <c r="AI803" s="107">
        <f>IF(W803=0,"-",FORECAST($C$8,Инклинометрия!$B$2:$B$152,Инклинометрия!$A$2:$A$152))</f>
        <v>1330</v>
      </c>
      <c r="AK803" s="122">
        <f t="shared" si="244"/>
        <v>0</v>
      </c>
      <c r="AL803" s="67">
        <f>AK803*(B803-B802)</f>
        <v>0</v>
      </c>
      <c r="AM803" s="23">
        <f t="shared" si="227"/>
        <v>8.6725204696437436E-2</v>
      </c>
      <c r="AN803" s="26">
        <f>AN802+AK803*(B803-B802)/(2*PI()*$C$5*AN802*$K$13)</f>
        <v>0.15480061813468687</v>
      </c>
      <c r="AO803" s="87">
        <f t="shared" si="238"/>
        <v>145932.55112472404</v>
      </c>
      <c r="AP803" s="87">
        <f>IF(R803+U803&lt;$C$8,0,32*$L$23/$C$12^2*($K$10*R803+$K$8*U803)+32*$L$24/($C$14^2-$C$13^2)*($K$10*S803+$K$8*V803))</f>
        <v>44607.551124724028</v>
      </c>
      <c r="AQ803" s="66">
        <f>R803*$C$11*$C$9+U803*$C$11*$C$10</f>
        <v>14695380</v>
      </c>
      <c r="AR803" s="66">
        <f>S803*$C$11*$C$9+V803*$C$11*$C$10</f>
        <v>14695380</v>
      </c>
      <c r="AS803" s="87">
        <f>$C$11*(T803*$C$9+W803*$C$10)</f>
        <v>792178.05375968735</v>
      </c>
      <c r="AT803" s="45">
        <f t="shared" si="232"/>
        <v>15633490.60488441</v>
      </c>
      <c r="AU803" s="75"/>
    </row>
    <row r="804" spans="2:47" ht="15" thickBot="1" x14ac:dyDescent="0.35">
      <c r="B804" s="41">
        <f t="shared" si="239"/>
        <v>15460</v>
      </c>
      <c r="C804" s="8">
        <f t="shared" si="240"/>
        <v>154.6</v>
      </c>
      <c r="D804" s="73">
        <f t="shared" si="228"/>
        <v>206.7775</v>
      </c>
      <c r="E804" s="29">
        <f t="shared" si="245"/>
        <v>51207.81311551929</v>
      </c>
      <c r="F804" s="29">
        <f t="shared" si="241"/>
        <v>66.245553836373062</v>
      </c>
      <c r="G804" s="29">
        <f t="shared" si="242"/>
        <v>88.603428256148959</v>
      </c>
      <c r="H804" s="17">
        <f t="shared" si="243"/>
        <v>68490.450042006705</v>
      </c>
      <c r="I804" s="29">
        <f t="shared" si="233"/>
        <v>2.2250485660981263</v>
      </c>
      <c r="J804" s="29">
        <f t="shared" si="234"/>
        <v>41.69411544073867</v>
      </c>
      <c r="K804" s="32">
        <f>IF((D803+L803+M803-AL803)/($C$21+$C$22)&gt;$C$8,$C$8,(D803+L803+M803-AL803)/($C$21+$C$22))</f>
        <v>1400</v>
      </c>
      <c r="L804" s="97">
        <f t="shared" si="229"/>
        <v>0</v>
      </c>
      <c r="M804" s="96">
        <f t="shared" si="230"/>
        <v>0</v>
      </c>
      <c r="N804" s="98">
        <f t="shared" si="235"/>
        <v>1.7179213529287818</v>
      </c>
      <c r="O804" s="100">
        <f t="shared" si="231"/>
        <v>4.2266987561397071</v>
      </c>
      <c r="P804" s="104">
        <f t="shared" si="236"/>
        <v>18.880500609176615</v>
      </c>
      <c r="Q804" s="102">
        <f t="shared" si="237"/>
        <v>4.9224514715476911E-2</v>
      </c>
      <c r="R804" s="106">
        <f>IF(K804-H803&lt;0,0,K804-H803)</f>
        <v>0</v>
      </c>
      <c r="S804" s="106">
        <f>K804-V804</f>
        <v>0</v>
      </c>
      <c r="T804" s="106">
        <f>IF(R804&gt;0,$C$6-$C$8,IF($C$6-$C$8-W804&lt;0,0,$C$6-$C$8-W804))</f>
        <v>97.214462279726973</v>
      </c>
      <c r="U804" s="107">
        <f>IF(R804=0,IF(U803+(F804-AL804/$C$23)*$C$21/($C$21+$C$22)&gt;$C$8,$C$8,U803+F804*$C$21/($C$21+$C$22)),E804)</f>
        <v>1400</v>
      </c>
      <c r="V804" s="107">
        <f>IF(R804&gt;0,0,IF(V803+(F804-AL804/$C$23)*$C$21/($C$21+$C$22)&gt;$C$8,$C$8,IF(U804=$C$8,V803+(F804-AL804/$C$23)*$C$21/$C$22,V803+(F804-AL804/$C$23)*$C$21/($C$21+$C$22))))</f>
        <v>1400</v>
      </c>
      <c r="W804" s="203">
        <f>IF(R804&gt;0,0,IF(W803+AL804/$C$23&gt;$F$23,$F$23,W803+AL804/$C$23))</f>
        <v>2.7855377202730285</v>
      </c>
      <c r="X804" s="105" t="str">
        <f>IF(R804=0,"-",FORECAST($C$8,Инклинометрия!$B$2:$B$152,Инклинометрия!$A$2:$A$152))</f>
        <v>-</v>
      </c>
      <c r="Y804" s="105" t="str">
        <f>IF(R804=0,"-",FORECAST($C$8-R804,Инклинометрия!$B$2:$B$152,Инклинометрия!$A$2:$A$152))</f>
        <v>-</v>
      </c>
      <c r="Z804" s="105" t="str">
        <f>IF(R804&gt;0,FORECAST($C$8,Инклинометрия!$B$2:$B$152,Инклинометрия!$A$2:$A$152),IF(V804=$C$8,"-",FORECAST($C$8-V804,Инклинометрия!$B$2:$B$152,Инклинометрия!$A$2:$A$152)))</f>
        <v>-</v>
      </c>
      <c r="AA804" s="105" t="str">
        <f>IF(S804=0,"-",FORECAST($C$8-(S804+V804),Инклинометрия!$B$2:$B$152,Инклинометрия!$A$2:$A$152))</f>
        <v>-</v>
      </c>
      <c r="AB804" s="105">
        <f>FORECAST($C$8+T804,Инклинометрия!$B$2:$B$152,Инклинометрия!$A$2:$A$152)</f>
        <v>1422.3537391657405</v>
      </c>
      <c r="AC804" s="105">
        <f>IF(R804=0,FORECAST($C$6-T804,Инклинометрия!$B$2:$B$152,Инклинометрия!$A$2:$A$152),FORECAST($C$8,Инклинометрия!$B$2:$B$152,Инклинометрия!$A$2:$A$152))</f>
        <v>1332.6462608342592</v>
      </c>
      <c r="AD804" s="107">
        <f>IF(R804=0,FORECAST($C$8,Инклинометрия!$B$2:$B$152,Инклинометрия!$A$2:$A$152),Y804)</f>
        <v>1330</v>
      </c>
      <c r="AE804" s="107">
        <f>FORECAST($C$8-(R804+U804),Инклинометрия!$B$2:$B$152,Инклинометрия!$A$2:$A$152)</f>
        <v>0</v>
      </c>
      <c r="AF804" s="107">
        <f>IF(V804=0,"-",FORECAST($C$8,Инклинометрия!$B$2:$B$152,Инклинометрия!$A$2:$A$152))</f>
        <v>1330</v>
      </c>
      <c r="AG804" s="107">
        <f>IF(V804=0,"-",FORECAST($C$8-V804,Инклинометрия!$B$2:$B$152,Инклинометрия!$A$2:$A$152))</f>
        <v>0</v>
      </c>
      <c r="AH804" s="107">
        <f>IF(W804=0,"-",FORECAST($C$8+W804,Инклинометрия!$B$2:$B$152,Инклинометрия!$A$2:$A$152))</f>
        <v>1332.6462608342592</v>
      </c>
      <c r="AI804" s="107">
        <f>IF(W804=0,"-",FORECAST($C$8,Инклинометрия!$B$2:$B$152,Инклинометрия!$A$2:$A$152))</f>
        <v>1330</v>
      </c>
      <c r="AK804" s="122">
        <f t="shared" si="244"/>
        <v>0</v>
      </c>
      <c r="AL804" s="67">
        <f>AK804*(B804-B803)</f>
        <v>0</v>
      </c>
      <c r="AM804" s="23">
        <f t="shared" si="227"/>
        <v>8.6725204696437436E-2</v>
      </c>
      <c r="AN804" s="26">
        <f>AN803+AK804*(B804-B803)/(2*PI()*$C$5*AN803*$K$13)</f>
        <v>0.15480061813468687</v>
      </c>
      <c r="AO804" s="87">
        <f t="shared" si="238"/>
        <v>145932.55112472404</v>
      </c>
      <c r="AP804" s="87">
        <f>IF(R804+U804&lt;$C$8,0,32*$L$23/$C$12^2*($K$10*R804+$K$8*U804)+32*$L$24/($C$14^2-$C$13^2)*($K$10*S804+$K$8*V804))</f>
        <v>44607.551124724028</v>
      </c>
      <c r="AQ804" s="66">
        <f>R804*$C$11*$C$9+U804*$C$11*$C$10</f>
        <v>14695380</v>
      </c>
      <c r="AR804" s="66">
        <f>S804*$C$11*$C$9+V804*$C$11*$C$10</f>
        <v>14695380</v>
      </c>
      <c r="AS804" s="87">
        <f>$C$11*(T804*$C$9+W804*$C$10)</f>
        <v>792178.05375968735</v>
      </c>
      <c r="AT804" s="45">
        <f t="shared" si="232"/>
        <v>15633490.60488441</v>
      </c>
      <c r="AU804" s="75"/>
    </row>
    <row r="805" spans="2:47" ht="15" thickBot="1" x14ac:dyDescent="0.35">
      <c r="B805" s="41">
        <f t="shared" si="239"/>
        <v>15480</v>
      </c>
      <c r="C805" s="8">
        <f t="shared" si="240"/>
        <v>154.80000000000001</v>
      </c>
      <c r="D805" s="73">
        <f t="shared" si="228"/>
        <v>207.04499999999999</v>
      </c>
      <c r="E805" s="29">
        <f t="shared" si="245"/>
        <v>51274.058669355676</v>
      </c>
      <c r="F805" s="29">
        <f t="shared" si="241"/>
        <v>66.245553836382484</v>
      </c>
      <c r="G805" s="29">
        <f t="shared" si="242"/>
        <v>88.603428256161564</v>
      </c>
      <c r="H805" s="17">
        <f t="shared" si="243"/>
        <v>68579.053470262865</v>
      </c>
      <c r="I805" s="29">
        <f t="shared" si="233"/>
        <v>2.2250485660981263</v>
      </c>
      <c r="J805" s="29">
        <f t="shared" si="234"/>
        <v>41.694115440741633</v>
      </c>
      <c r="K805" s="32">
        <f>IF((D804+L804+M804-AL804)/($C$21+$C$22)&gt;$C$8,$C$8,(D804+L804+M804-AL804)/($C$21+$C$22))</f>
        <v>1400</v>
      </c>
      <c r="L805" s="97">
        <f t="shared" si="229"/>
        <v>0</v>
      </c>
      <c r="M805" s="96">
        <f t="shared" si="230"/>
        <v>0</v>
      </c>
      <c r="N805" s="98">
        <f t="shared" si="235"/>
        <v>1.7179213529287818</v>
      </c>
      <c r="O805" s="100">
        <f t="shared" si="231"/>
        <v>4.2266987561397071</v>
      </c>
      <c r="P805" s="104">
        <f t="shared" si="236"/>
        <v>18.880500609176615</v>
      </c>
      <c r="Q805" s="102">
        <f t="shared" si="237"/>
        <v>4.9224514715476911E-2</v>
      </c>
      <c r="R805" s="106">
        <f>IF(K805-H804&lt;0,0,K805-H804)</f>
        <v>0</v>
      </c>
      <c r="S805" s="106">
        <f>K805-V805</f>
        <v>0</v>
      </c>
      <c r="T805" s="106">
        <f>IF(R805&gt;0,$C$6-$C$8,IF($C$6-$C$8-W805&lt;0,0,$C$6-$C$8-W805))</f>
        <v>97.214462279726973</v>
      </c>
      <c r="U805" s="107">
        <f>IF(R805=0,IF(U804+(F805-AL805/$C$23)*$C$21/($C$21+$C$22)&gt;$C$8,$C$8,U804+F805*$C$21/($C$21+$C$22)),E805)</f>
        <v>1400</v>
      </c>
      <c r="V805" s="107">
        <f>IF(R805&gt;0,0,IF(V804+(F805-AL805/$C$23)*$C$21/($C$21+$C$22)&gt;$C$8,$C$8,IF(U805=$C$8,V804+(F805-AL805/$C$23)*$C$21/$C$22,V804+(F805-AL805/$C$23)*$C$21/($C$21+$C$22))))</f>
        <v>1400</v>
      </c>
      <c r="W805" s="203">
        <f>IF(R805&gt;0,0,IF(W804+AL805/$C$23&gt;$F$23,$F$23,W804+AL805/$C$23))</f>
        <v>2.7855377202730285</v>
      </c>
      <c r="X805" s="105" t="str">
        <f>IF(R805=0,"-",FORECAST($C$8,Инклинометрия!$B$2:$B$152,Инклинометрия!$A$2:$A$152))</f>
        <v>-</v>
      </c>
      <c r="Y805" s="105" t="str">
        <f>IF(R805=0,"-",FORECAST($C$8-R805,Инклинометрия!$B$2:$B$152,Инклинометрия!$A$2:$A$152))</f>
        <v>-</v>
      </c>
      <c r="Z805" s="105" t="str">
        <f>IF(R805&gt;0,FORECAST($C$8,Инклинометрия!$B$2:$B$152,Инклинометрия!$A$2:$A$152),IF(V805=$C$8,"-",FORECAST($C$8-V805,Инклинометрия!$B$2:$B$152,Инклинометрия!$A$2:$A$152)))</f>
        <v>-</v>
      </c>
      <c r="AA805" s="105" t="str">
        <f>IF(S805=0,"-",FORECAST($C$8-(S805+V805),Инклинометрия!$B$2:$B$152,Инклинометрия!$A$2:$A$152))</f>
        <v>-</v>
      </c>
      <c r="AB805" s="105">
        <f>FORECAST($C$8+T805,Инклинометрия!$B$2:$B$152,Инклинометрия!$A$2:$A$152)</f>
        <v>1422.3537391657405</v>
      </c>
      <c r="AC805" s="105">
        <f>IF(R805=0,FORECAST($C$6-T805,Инклинометрия!$B$2:$B$152,Инклинометрия!$A$2:$A$152),FORECAST($C$8,Инклинометрия!$B$2:$B$152,Инклинометрия!$A$2:$A$152))</f>
        <v>1332.6462608342592</v>
      </c>
      <c r="AD805" s="107">
        <f>IF(R805=0,FORECAST($C$8,Инклинометрия!$B$2:$B$152,Инклинометрия!$A$2:$A$152),Y805)</f>
        <v>1330</v>
      </c>
      <c r="AE805" s="107">
        <f>FORECAST($C$8-(R805+U805),Инклинометрия!$B$2:$B$152,Инклинометрия!$A$2:$A$152)</f>
        <v>0</v>
      </c>
      <c r="AF805" s="107">
        <f>IF(V805=0,"-",FORECAST($C$8,Инклинометрия!$B$2:$B$152,Инклинометрия!$A$2:$A$152))</f>
        <v>1330</v>
      </c>
      <c r="AG805" s="107">
        <f>IF(V805=0,"-",FORECAST($C$8-V805,Инклинометрия!$B$2:$B$152,Инклинометрия!$A$2:$A$152))</f>
        <v>0</v>
      </c>
      <c r="AH805" s="107">
        <f>IF(W805=0,"-",FORECAST($C$8+W805,Инклинометрия!$B$2:$B$152,Инклинометрия!$A$2:$A$152))</f>
        <v>1332.6462608342592</v>
      </c>
      <c r="AI805" s="107">
        <f>IF(W805=0,"-",FORECAST($C$8,Инклинометрия!$B$2:$B$152,Инклинометрия!$A$2:$A$152))</f>
        <v>1330</v>
      </c>
      <c r="AK805" s="122">
        <f t="shared" si="244"/>
        <v>0</v>
      </c>
      <c r="AL805" s="67">
        <f>AK805*(B805-B804)</f>
        <v>0</v>
      </c>
      <c r="AM805" s="23">
        <f t="shared" si="227"/>
        <v>8.6725204696437436E-2</v>
      </c>
      <c r="AN805" s="26">
        <f>AN804+AK805*(B805-B804)/(2*PI()*$C$5*AN804*$K$13)</f>
        <v>0.15480061813468687</v>
      </c>
      <c r="AO805" s="87">
        <f t="shared" si="238"/>
        <v>145932.55112472404</v>
      </c>
      <c r="AP805" s="87">
        <f>IF(R805+U805&lt;$C$8,0,32*$L$23/$C$12^2*($K$10*R805+$K$8*U805)+32*$L$24/($C$14^2-$C$13^2)*($K$10*S805+$K$8*V805))</f>
        <v>44607.551124724028</v>
      </c>
      <c r="AQ805" s="66">
        <f>R805*$C$11*$C$9+U805*$C$11*$C$10</f>
        <v>14695380</v>
      </c>
      <c r="AR805" s="66">
        <f>S805*$C$11*$C$9+V805*$C$11*$C$10</f>
        <v>14695380</v>
      </c>
      <c r="AS805" s="87">
        <f>$C$11*(T805*$C$9+W805*$C$10)</f>
        <v>792178.05375968735</v>
      </c>
      <c r="AT805" s="45">
        <f t="shared" si="232"/>
        <v>15633490.60488441</v>
      </c>
      <c r="AU805" s="75"/>
    </row>
    <row r="806" spans="2:47" ht="15" thickBot="1" x14ac:dyDescent="0.35">
      <c r="B806" s="41">
        <f t="shared" si="239"/>
        <v>15500</v>
      </c>
      <c r="C806" s="8">
        <f t="shared" si="240"/>
        <v>155</v>
      </c>
      <c r="D806" s="73">
        <f t="shared" si="228"/>
        <v>207.3125</v>
      </c>
      <c r="E806" s="29">
        <f t="shared" si="245"/>
        <v>51340.304223192048</v>
      </c>
      <c r="F806" s="29">
        <f t="shared" si="241"/>
        <v>66.245553836373062</v>
      </c>
      <c r="G806" s="29">
        <f t="shared" si="242"/>
        <v>88.603428256148959</v>
      </c>
      <c r="H806" s="17">
        <f t="shared" si="243"/>
        <v>68667.65689851901</v>
      </c>
      <c r="I806" s="29">
        <f t="shared" si="233"/>
        <v>2.2250485660981263</v>
      </c>
      <c r="J806" s="29">
        <f t="shared" si="234"/>
        <v>41.69411544073867</v>
      </c>
      <c r="K806" s="32">
        <f>IF((D805+L805+M805-AL805)/($C$21+$C$22)&gt;$C$8,$C$8,(D805+L805+M805-AL805)/($C$21+$C$22))</f>
        <v>1400</v>
      </c>
      <c r="L806" s="97">
        <f t="shared" si="229"/>
        <v>0</v>
      </c>
      <c r="M806" s="96">
        <f t="shared" si="230"/>
        <v>0</v>
      </c>
      <c r="N806" s="98">
        <f t="shared" si="235"/>
        <v>1.7179213529287818</v>
      </c>
      <c r="O806" s="100">
        <f t="shared" si="231"/>
        <v>4.2266987561397071</v>
      </c>
      <c r="P806" s="104">
        <f t="shared" si="236"/>
        <v>18.880500609176615</v>
      </c>
      <c r="Q806" s="102">
        <f t="shared" si="237"/>
        <v>4.9224514715476911E-2</v>
      </c>
      <c r="R806" s="106">
        <f>IF(K806-H805&lt;0,0,K806-H805)</f>
        <v>0</v>
      </c>
      <c r="S806" s="106">
        <f>K806-V806</f>
        <v>0</v>
      </c>
      <c r="T806" s="106">
        <f>IF(R806&gt;0,$C$6-$C$8,IF($C$6-$C$8-W806&lt;0,0,$C$6-$C$8-W806))</f>
        <v>97.214462279726973</v>
      </c>
      <c r="U806" s="107">
        <f>IF(R806=0,IF(U805+(F806-AL806/$C$23)*$C$21/($C$21+$C$22)&gt;$C$8,$C$8,U805+F806*$C$21/($C$21+$C$22)),E806)</f>
        <v>1400</v>
      </c>
      <c r="V806" s="107">
        <f>IF(R806&gt;0,0,IF(V805+(F806-AL806/$C$23)*$C$21/($C$21+$C$22)&gt;$C$8,$C$8,IF(U806=$C$8,V805+(F806-AL806/$C$23)*$C$21/$C$22,V805+(F806-AL806/$C$23)*$C$21/($C$21+$C$22))))</f>
        <v>1400</v>
      </c>
      <c r="W806" s="203">
        <f>IF(R806&gt;0,0,IF(W805+AL806/$C$23&gt;$F$23,$F$23,W805+AL806/$C$23))</f>
        <v>2.7855377202730285</v>
      </c>
      <c r="X806" s="105" t="str">
        <f>IF(R806=0,"-",FORECAST($C$8,Инклинометрия!$B$2:$B$152,Инклинометрия!$A$2:$A$152))</f>
        <v>-</v>
      </c>
      <c r="Y806" s="105" t="str">
        <f>IF(R806=0,"-",FORECAST($C$8-R806,Инклинометрия!$B$2:$B$152,Инклинометрия!$A$2:$A$152))</f>
        <v>-</v>
      </c>
      <c r="Z806" s="105" t="str">
        <f>IF(R806&gt;0,FORECAST($C$8,Инклинометрия!$B$2:$B$152,Инклинометрия!$A$2:$A$152),IF(V806=$C$8,"-",FORECAST($C$8-V806,Инклинометрия!$B$2:$B$152,Инклинометрия!$A$2:$A$152)))</f>
        <v>-</v>
      </c>
      <c r="AA806" s="105" t="str">
        <f>IF(S806=0,"-",FORECAST($C$8-(S806+V806),Инклинометрия!$B$2:$B$152,Инклинометрия!$A$2:$A$152))</f>
        <v>-</v>
      </c>
      <c r="AB806" s="105">
        <f>FORECAST($C$8+T806,Инклинометрия!$B$2:$B$152,Инклинометрия!$A$2:$A$152)</f>
        <v>1422.3537391657405</v>
      </c>
      <c r="AC806" s="105">
        <f>IF(R806=0,FORECAST($C$6-T806,Инклинометрия!$B$2:$B$152,Инклинометрия!$A$2:$A$152),FORECAST($C$8,Инклинометрия!$B$2:$B$152,Инклинометрия!$A$2:$A$152))</f>
        <v>1332.6462608342592</v>
      </c>
      <c r="AD806" s="107">
        <f>IF(R806=0,FORECAST($C$8,Инклинометрия!$B$2:$B$152,Инклинометрия!$A$2:$A$152),Y806)</f>
        <v>1330</v>
      </c>
      <c r="AE806" s="107">
        <f>FORECAST($C$8-(R806+U806),Инклинометрия!$B$2:$B$152,Инклинометрия!$A$2:$A$152)</f>
        <v>0</v>
      </c>
      <c r="AF806" s="107">
        <f>IF(V806=0,"-",FORECAST($C$8,Инклинометрия!$B$2:$B$152,Инклинометрия!$A$2:$A$152))</f>
        <v>1330</v>
      </c>
      <c r="AG806" s="107">
        <f>IF(V806=0,"-",FORECAST($C$8-V806,Инклинометрия!$B$2:$B$152,Инклинометрия!$A$2:$A$152))</f>
        <v>0</v>
      </c>
      <c r="AH806" s="107">
        <f>IF(W806=0,"-",FORECAST($C$8+W806,Инклинометрия!$B$2:$B$152,Инклинометрия!$A$2:$A$152))</f>
        <v>1332.6462608342592</v>
      </c>
      <c r="AI806" s="107">
        <f>IF(W806=0,"-",FORECAST($C$8,Инклинометрия!$B$2:$B$152,Инклинометрия!$A$2:$A$152))</f>
        <v>1330</v>
      </c>
      <c r="AK806" s="122">
        <f t="shared" si="244"/>
        <v>0</v>
      </c>
      <c r="AL806" s="67">
        <f>AK806*(B806-B805)</f>
        <v>0</v>
      </c>
      <c r="AM806" s="23">
        <f t="shared" si="227"/>
        <v>8.6725204696437436E-2</v>
      </c>
      <c r="AN806" s="26">
        <f>AN805+AK806*(B806-B805)/(2*PI()*$C$5*AN805*$K$13)</f>
        <v>0.15480061813468687</v>
      </c>
      <c r="AO806" s="87">
        <f t="shared" si="238"/>
        <v>145932.55112472404</v>
      </c>
      <c r="AP806" s="87">
        <f>IF(R806+U806&lt;$C$8,0,32*$L$23/$C$12^2*($K$10*R806+$K$8*U806)+32*$L$24/($C$14^2-$C$13^2)*($K$10*S806+$K$8*V806))</f>
        <v>44607.551124724028</v>
      </c>
      <c r="AQ806" s="66">
        <f>R806*$C$11*$C$9+U806*$C$11*$C$10</f>
        <v>14695380</v>
      </c>
      <c r="AR806" s="66">
        <f>S806*$C$11*$C$9+V806*$C$11*$C$10</f>
        <v>14695380</v>
      </c>
      <c r="AS806" s="87">
        <f>$C$11*(T806*$C$9+W806*$C$10)</f>
        <v>792178.05375968735</v>
      </c>
      <c r="AT806" s="45">
        <f t="shared" si="232"/>
        <v>15633490.60488441</v>
      </c>
      <c r="AU806" s="75"/>
    </row>
    <row r="807" spans="2:47" ht="15" thickBot="1" x14ac:dyDescent="0.35">
      <c r="B807" s="41">
        <f t="shared" si="239"/>
        <v>15520</v>
      </c>
      <c r="C807" s="8">
        <f t="shared" si="240"/>
        <v>155.20000000000002</v>
      </c>
      <c r="D807" s="73">
        <f t="shared" si="228"/>
        <v>207.58000000000004</v>
      </c>
      <c r="E807" s="29">
        <f t="shared" si="245"/>
        <v>51406.549777028435</v>
      </c>
      <c r="F807" s="29">
        <f t="shared" si="241"/>
        <v>66.245553836382484</v>
      </c>
      <c r="G807" s="29">
        <f t="shared" si="242"/>
        <v>88.603428256161564</v>
      </c>
      <c r="H807" s="17">
        <f t="shared" si="243"/>
        <v>68756.260326775169</v>
      </c>
      <c r="I807" s="29">
        <f t="shared" si="233"/>
        <v>2.2250485660981263</v>
      </c>
      <c r="J807" s="29">
        <f t="shared" si="234"/>
        <v>41.694115440741633</v>
      </c>
      <c r="K807" s="32">
        <f>IF((D806+L806+M806-AL806)/($C$21+$C$22)&gt;$C$8,$C$8,(D806+L806+M806-AL806)/($C$21+$C$22))</f>
        <v>1400</v>
      </c>
      <c r="L807" s="97">
        <f t="shared" si="229"/>
        <v>0</v>
      </c>
      <c r="M807" s="96">
        <f t="shared" si="230"/>
        <v>0</v>
      </c>
      <c r="N807" s="98">
        <f t="shared" si="235"/>
        <v>1.7179213529287818</v>
      </c>
      <c r="O807" s="100">
        <f t="shared" si="231"/>
        <v>4.2266987561397071</v>
      </c>
      <c r="P807" s="104">
        <f t="shared" si="236"/>
        <v>18.880500609176615</v>
      </c>
      <c r="Q807" s="102">
        <f t="shared" si="237"/>
        <v>4.9224514715476911E-2</v>
      </c>
      <c r="R807" s="106">
        <f>IF(K807-H806&lt;0,0,K807-H806)</f>
        <v>0</v>
      </c>
      <c r="S807" s="106">
        <f>K807-V807</f>
        <v>0</v>
      </c>
      <c r="T807" s="106">
        <f>IF(R807&gt;0,$C$6-$C$8,IF($C$6-$C$8-W807&lt;0,0,$C$6-$C$8-W807))</f>
        <v>97.214462279726973</v>
      </c>
      <c r="U807" s="107">
        <f>IF(R807=0,IF(U806+(F807-AL807/$C$23)*$C$21/($C$21+$C$22)&gt;$C$8,$C$8,U806+F807*$C$21/($C$21+$C$22)),E807)</f>
        <v>1400</v>
      </c>
      <c r="V807" s="107">
        <f>IF(R807&gt;0,0,IF(V806+(F807-AL807/$C$23)*$C$21/($C$21+$C$22)&gt;$C$8,$C$8,IF(U807=$C$8,V806+(F807-AL807/$C$23)*$C$21/$C$22,V806+(F807-AL807/$C$23)*$C$21/($C$21+$C$22))))</f>
        <v>1400</v>
      </c>
      <c r="W807" s="203">
        <f>IF(R807&gt;0,0,IF(W806+AL807/$C$23&gt;$F$23,$F$23,W806+AL807/$C$23))</f>
        <v>2.7855377202730285</v>
      </c>
      <c r="X807" s="105" t="str">
        <f>IF(R807=0,"-",FORECAST($C$8,Инклинометрия!$B$2:$B$152,Инклинометрия!$A$2:$A$152))</f>
        <v>-</v>
      </c>
      <c r="Y807" s="105" t="str">
        <f>IF(R807=0,"-",FORECAST($C$8-R807,Инклинометрия!$B$2:$B$152,Инклинометрия!$A$2:$A$152))</f>
        <v>-</v>
      </c>
      <c r="Z807" s="105" t="str">
        <f>IF(R807&gt;0,FORECAST($C$8,Инклинометрия!$B$2:$B$152,Инклинометрия!$A$2:$A$152),IF(V807=$C$8,"-",FORECAST($C$8-V807,Инклинометрия!$B$2:$B$152,Инклинометрия!$A$2:$A$152)))</f>
        <v>-</v>
      </c>
      <c r="AA807" s="105" t="str">
        <f>IF(S807=0,"-",FORECAST($C$8-(S807+V807),Инклинометрия!$B$2:$B$152,Инклинометрия!$A$2:$A$152))</f>
        <v>-</v>
      </c>
      <c r="AB807" s="105">
        <f>FORECAST($C$8+T807,Инклинометрия!$B$2:$B$152,Инклинометрия!$A$2:$A$152)</f>
        <v>1422.3537391657405</v>
      </c>
      <c r="AC807" s="105">
        <f>IF(R807=0,FORECAST($C$6-T807,Инклинометрия!$B$2:$B$152,Инклинометрия!$A$2:$A$152),FORECAST($C$8,Инклинометрия!$B$2:$B$152,Инклинометрия!$A$2:$A$152))</f>
        <v>1332.6462608342592</v>
      </c>
      <c r="AD807" s="107">
        <f>IF(R807=0,FORECAST($C$8,Инклинометрия!$B$2:$B$152,Инклинометрия!$A$2:$A$152),Y807)</f>
        <v>1330</v>
      </c>
      <c r="AE807" s="107">
        <f>FORECAST($C$8-(R807+U807),Инклинометрия!$B$2:$B$152,Инклинометрия!$A$2:$A$152)</f>
        <v>0</v>
      </c>
      <c r="AF807" s="107">
        <f>IF(V807=0,"-",FORECAST($C$8,Инклинометрия!$B$2:$B$152,Инклинометрия!$A$2:$A$152))</f>
        <v>1330</v>
      </c>
      <c r="AG807" s="107">
        <f>IF(V807=0,"-",FORECAST($C$8-V807,Инклинометрия!$B$2:$B$152,Инклинометрия!$A$2:$A$152))</f>
        <v>0</v>
      </c>
      <c r="AH807" s="107">
        <f>IF(W807=0,"-",FORECAST($C$8+W807,Инклинометрия!$B$2:$B$152,Инклинометрия!$A$2:$A$152))</f>
        <v>1332.6462608342592</v>
      </c>
      <c r="AI807" s="107">
        <f>IF(W807=0,"-",FORECAST($C$8,Инклинометрия!$B$2:$B$152,Инклинометрия!$A$2:$A$152))</f>
        <v>1330</v>
      </c>
      <c r="AK807" s="122">
        <f t="shared" si="244"/>
        <v>0</v>
      </c>
      <c r="AL807" s="67">
        <f>AK807*(B807-B806)</f>
        <v>0</v>
      </c>
      <c r="AM807" s="23">
        <f t="shared" si="227"/>
        <v>8.6725204696437436E-2</v>
      </c>
      <c r="AN807" s="26">
        <f>AN806+AK807*(B807-B806)/(2*PI()*$C$5*AN806*$K$13)</f>
        <v>0.15480061813468687</v>
      </c>
      <c r="AO807" s="87">
        <f t="shared" si="238"/>
        <v>145932.55112472404</v>
      </c>
      <c r="AP807" s="87">
        <f>IF(R807+U807&lt;$C$8,0,32*$L$23/$C$12^2*($K$10*R807+$K$8*U807)+32*$L$24/($C$14^2-$C$13^2)*($K$10*S807+$K$8*V807))</f>
        <v>44607.551124724028</v>
      </c>
      <c r="AQ807" s="66">
        <f>R807*$C$11*$C$9+U807*$C$11*$C$10</f>
        <v>14695380</v>
      </c>
      <c r="AR807" s="66">
        <f>S807*$C$11*$C$9+V807*$C$11*$C$10</f>
        <v>14695380</v>
      </c>
      <c r="AS807" s="87">
        <f>$C$11*(T807*$C$9+W807*$C$10)</f>
        <v>792178.05375968735</v>
      </c>
      <c r="AT807" s="45">
        <f t="shared" si="232"/>
        <v>15633490.60488441</v>
      </c>
      <c r="AU807" s="75"/>
    </row>
    <row r="808" spans="2:47" ht="15" thickBot="1" x14ac:dyDescent="0.35">
      <c r="B808" s="41">
        <f t="shared" si="239"/>
        <v>15540</v>
      </c>
      <c r="C808" s="8">
        <f t="shared" si="240"/>
        <v>155.4</v>
      </c>
      <c r="D808" s="73">
        <f t="shared" si="228"/>
        <v>207.8475</v>
      </c>
      <c r="E808" s="29">
        <f t="shared" si="245"/>
        <v>51472.795330864807</v>
      </c>
      <c r="F808" s="29">
        <f t="shared" si="241"/>
        <v>66.245553836373062</v>
      </c>
      <c r="G808" s="29">
        <f t="shared" si="242"/>
        <v>88.603428256148959</v>
      </c>
      <c r="H808" s="17">
        <f t="shared" si="243"/>
        <v>68844.863755031314</v>
      </c>
      <c r="I808" s="29">
        <f t="shared" si="233"/>
        <v>2.2250485660981263</v>
      </c>
      <c r="J808" s="29">
        <f t="shared" si="234"/>
        <v>41.69411544073867</v>
      </c>
      <c r="K808" s="32">
        <f>IF((D807+L807+M807-AL807)/($C$21+$C$22)&gt;$C$8,$C$8,(D807+L807+M807-AL807)/($C$21+$C$22))</f>
        <v>1400</v>
      </c>
      <c r="L808" s="97">
        <f t="shared" si="229"/>
        <v>0</v>
      </c>
      <c r="M808" s="96">
        <f t="shared" si="230"/>
        <v>0</v>
      </c>
      <c r="N808" s="98">
        <f t="shared" si="235"/>
        <v>1.7179213529287818</v>
      </c>
      <c r="O808" s="100">
        <f t="shared" si="231"/>
        <v>4.2266987561397071</v>
      </c>
      <c r="P808" s="104">
        <f t="shared" si="236"/>
        <v>18.880500609176615</v>
      </c>
      <c r="Q808" s="102">
        <f t="shared" si="237"/>
        <v>4.9224514715476911E-2</v>
      </c>
      <c r="R808" s="106">
        <f>IF(K808-H807&lt;0,0,K808-H807)</f>
        <v>0</v>
      </c>
      <c r="S808" s="106">
        <f>K808-V808</f>
        <v>0</v>
      </c>
      <c r="T808" s="106">
        <f>IF(R808&gt;0,$C$6-$C$8,IF($C$6-$C$8-W808&lt;0,0,$C$6-$C$8-W808))</f>
        <v>97.214462279726973</v>
      </c>
      <c r="U808" s="107">
        <f>IF(R808=0,IF(U807+(F808-AL808/$C$23)*$C$21/($C$21+$C$22)&gt;$C$8,$C$8,U807+F808*$C$21/($C$21+$C$22)),E808)</f>
        <v>1400</v>
      </c>
      <c r="V808" s="107">
        <f>IF(R808&gt;0,0,IF(V807+(F808-AL808/$C$23)*$C$21/($C$21+$C$22)&gt;$C$8,$C$8,IF(U808=$C$8,V807+(F808-AL808/$C$23)*$C$21/$C$22,V807+(F808-AL808/$C$23)*$C$21/($C$21+$C$22))))</f>
        <v>1400</v>
      </c>
      <c r="W808" s="203">
        <f>IF(R808&gt;0,0,IF(W807+AL808/$C$23&gt;$F$23,$F$23,W807+AL808/$C$23))</f>
        <v>2.7855377202730285</v>
      </c>
      <c r="X808" s="105" t="str">
        <f>IF(R808=0,"-",FORECAST($C$8,Инклинометрия!$B$2:$B$152,Инклинометрия!$A$2:$A$152))</f>
        <v>-</v>
      </c>
      <c r="Y808" s="105" t="str">
        <f>IF(R808=0,"-",FORECAST($C$8-R808,Инклинометрия!$B$2:$B$152,Инклинометрия!$A$2:$A$152))</f>
        <v>-</v>
      </c>
      <c r="Z808" s="105" t="str">
        <f>IF(R808&gt;0,FORECAST($C$8,Инклинометрия!$B$2:$B$152,Инклинометрия!$A$2:$A$152),IF(V808=$C$8,"-",FORECAST($C$8-V808,Инклинометрия!$B$2:$B$152,Инклинометрия!$A$2:$A$152)))</f>
        <v>-</v>
      </c>
      <c r="AA808" s="105" t="str">
        <f>IF(S808=0,"-",FORECAST($C$8-(S808+V808),Инклинометрия!$B$2:$B$152,Инклинометрия!$A$2:$A$152))</f>
        <v>-</v>
      </c>
      <c r="AB808" s="105">
        <f>FORECAST($C$8+T808,Инклинометрия!$B$2:$B$152,Инклинометрия!$A$2:$A$152)</f>
        <v>1422.3537391657405</v>
      </c>
      <c r="AC808" s="105">
        <f>IF(R808=0,FORECAST($C$6-T808,Инклинометрия!$B$2:$B$152,Инклинометрия!$A$2:$A$152),FORECAST($C$8,Инклинометрия!$B$2:$B$152,Инклинометрия!$A$2:$A$152))</f>
        <v>1332.6462608342592</v>
      </c>
      <c r="AD808" s="107">
        <f>IF(R808=0,FORECAST($C$8,Инклинометрия!$B$2:$B$152,Инклинометрия!$A$2:$A$152),Y808)</f>
        <v>1330</v>
      </c>
      <c r="AE808" s="107">
        <f>FORECAST($C$8-(R808+U808),Инклинометрия!$B$2:$B$152,Инклинометрия!$A$2:$A$152)</f>
        <v>0</v>
      </c>
      <c r="AF808" s="107">
        <f>IF(V808=0,"-",FORECAST($C$8,Инклинометрия!$B$2:$B$152,Инклинометрия!$A$2:$A$152))</f>
        <v>1330</v>
      </c>
      <c r="AG808" s="107">
        <f>IF(V808=0,"-",FORECAST($C$8-V808,Инклинометрия!$B$2:$B$152,Инклинометрия!$A$2:$A$152))</f>
        <v>0</v>
      </c>
      <c r="AH808" s="107">
        <f>IF(W808=0,"-",FORECAST($C$8+W808,Инклинометрия!$B$2:$B$152,Инклинометрия!$A$2:$A$152))</f>
        <v>1332.6462608342592</v>
      </c>
      <c r="AI808" s="107">
        <f>IF(W808=0,"-",FORECAST($C$8,Инклинометрия!$B$2:$B$152,Инклинометрия!$A$2:$A$152))</f>
        <v>1330</v>
      </c>
      <c r="AK808" s="122">
        <f t="shared" si="244"/>
        <v>0</v>
      </c>
      <c r="AL808" s="67">
        <f>AK808*(B808-B807)</f>
        <v>0</v>
      </c>
      <c r="AM808" s="23">
        <f t="shared" si="227"/>
        <v>8.6725204696437436E-2</v>
      </c>
      <c r="AN808" s="26">
        <f>AN807+AK808*(B808-B807)/(2*PI()*$C$5*AN807*$K$13)</f>
        <v>0.15480061813468687</v>
      </c>
      <c r="AO808" s="87">
        <f t="shared" si="238"/>
        <v>145932.55112472404</v>
      </c>
      <c r="AP808" s="87">
        <f>IF(R808+U808&lt;$C$8,0,32*$L$23/$C$12^2*($K$10*R808+$K$8*U808)+32*$L$24/($C$14^2-$C$13^2)*($K$10*S808+$K$8*V808))</f>
        <v>44607.551124724028</v>
      </c>
      <c r="AQ808" s="66">
        <f>R808*$C$11*$C$9+U808*$C$11*$C$10</f>
        <v>14695380</v>
      </c>
      <c r="AR808" s="66">
        <f>S808*$C$11*$C$9+V808*$C$11*$C$10</f>
        <v>14695380</v>
      </c>
      <c r="AS808" s="87">
        <f>$C$11*(T808*$C$9+W808*$C$10)</f>
        <v>792178.05375968735</v>
      </c>
      <c r="AT808" s="45">
        <f t="shared" si="232"/>
        <v>15633490.60488441</v>
      </c>
      <c r="AU808" s="75"/>
    </row>
    <row r="809" spans="2:47" ht="15" thickBot="1" x14ac:dyDescent="0.35">
      <c r="B809" s="41">
        <f t="shared" si="239"/>
        <v>15560</v>
      </c>
      <c r="C809" s="8">
        <f t="shared" si="240"/>
        <v>155.6</v>
      </c>
      <c r="D809" s="73">
        <f t="shared" si="228"/>
        <v>208.11500000000001</v>
      </c>
      <c r="E809" s="29">
        <f t="shared" si="245"/>
        <v>51539.040884701171</v>
      </c>
      <c r="F809" s="29">
        <f t="shared" si="241"/>
        <v>66.245553836373062</v>
      </c>
      <c r="G809" s="29">
        <f t="shared" si="242"/>
        <v>88.603428256148959</v>
      </c>
      <c r="H809" s="17">
        <f t="shared" si="243"/>
        <v>68933.467183287459</v>
      </c>
      <c r="I809" s="29">
        <f t="shared" si="233"/>
        <v>2.2250485660981263</v>
      </c>
      <c r="J809" s="29">
        <f t="shared" si="234"/>
        <v>41.69411544073867</v>
      </c>
      <c r="K809" s="32">
        <f>IF((D808+L808+M808-AL808)/($C$21+$C$22)&gt;$C$8,$C$8,(D808+L808+M808-AL808)/($C$21+$C$22))</f>
        <v>1400</v>
      </c>
      <c r="L809" s="97">
        <f t="shared" si="229"/>
        <v>0</v>
      </c>
      <c r="M809" s="96">
        <f t="shared" si="230"/>
        <v>0</v>
      </c>
      <c r="N809" s="98">
        <f t="shared" si="235"/>
        <v>1.7179213529287818</v>
      </c>
      <c r="O809" s="100">
        <f t="shared" si="231"/>
        <v>4.2266987561397071</v>
      </c>
      <c r="P809" s="104">
        <f t="shared" si="236"/>
        <v>18.880500609176615</v>
      </c>
      <c r="Q809" s="102">
        <f t="shared" si="237"/>
        <v>4.9224514715476911E-2</v>
      </c>
      <c r="R809" s="106">
        <f>IF(K809-H808&lt;0,0,K809-H808)</f>
        <v>0</v>
      </c>
      <c r="S809" s="106">
        <f>K809-V809</f>
        <v>0</v>
      </c>
      <c r="T809" s="106">
        <f>IF(R809&gt;0,$C$6-$C$8,IF($C$6-$C$8-W809&lt;0,0,$C$6-$C$8-W809))</f>
        <v>97.214462279726973</v>
      </c>
      <c r="U809" s="107">
        <f>IF(R809=0,IF(U808+(F809-AL809/$C$23)*$C$21/($C$21+$C$22)&gt;$C$8,$C$8,U808+F809*$C$21/($C$21+$C$22)),E809)</f>
        <v>1400</v>
      </c>
      <c r="V809" s="107">
        <f>IF(R809&gt;0,0,IF(V808+(F809-AL809/$C$23)*$C$21/($C$21+$C$22)&gt;$C$8,$C$8,IF(U809=$C$8,V808+(F809-AL809/$C$23)*$C$21/$C$22,V808+(F809-AL809/$C$23)*$C$21/($C$21+$C$22))))</f>
        <v>1400</v>
      </c>
      <c r="W809" s="203">
        <f>IF(R809&gt;0,0,IF(W808+AL809/$C$23&gt;$F$23,$F$23,W808+AL809/$C$23))</f>
        <v>2.7855377202730285</v>
      </c>
      <c r="X809" s="105" t="str">
        <f>IF(R809=0,"-",FORECAST($C$8,Инклинометрия!$B$2:$B$152,Инклинометрия!$A$2:$A$152))</f>
        <v>-</v>
      </c>
      <c r="Y809" s="105" t="str">
        <f>IF(R809=0,"-",FORECAST($C$8-R809,Инклинометрия!$B$2:$B$152,Инклинометрия!$A$2:$A$152))</f>
        <v>-</v>
      </c>
      <c r="Z809" s="105" t="str">
        <f>IF(R809&gt;0,FORECAST($C$8,Инклинометрия!$B$2:$B$152,Инклинометрия!$A$2:$A$152),IF(V809=$C$8,"-",FORECAST($C$8-V809,Инклинометрия!$B$2:$B$152,Инклинометрия!$A$2:$A$152)))</f>
        <v>-</v>
      </c>
      <c r="AA809" s="105" t="str">
        <f>IF(S809=0,"-",FORECAST($C$8-(S809+V809),Инклинометрия!$B$2:$B$152,Инклинометрия!$A$2:$A$152))</f>
        <v>-</v>
      </c>
      <c r="AB809" s="105">
        <f>FORECAST($C$8+T809,Инклинометрия!$B$2:$B$152,Инклинометрия!$A$2:$A$152)</f>
        <v>1422.3537391657405</v>
      </c>
      <c r="AC809" s="105">
        <f>IF(R809=0,FORECAST($C$6-T809,Инклинометрия!$B$2:$B$152,Инклинометрия!$A$2:$A$152),FORECAST($C$8,Инклинометрия!$B$2:$B$152,Инклинометрия!$A$2:$A$152))</f>
        <v>1332.6462608342592</v>
      </c>
      <c r="AD809" s="107">
        <f>IF(R809=0,FORECAST($C$8,Инклинометрия!$B$2:$B$152,Инклинометрия!$A$2:$A$152),Y809)</f>
        <v>1330</v>
      </c>
      <c r="AE809" s="107">
        <f>FORECAST($C$8-(R809+U809),Инклинометрия!$B$2:$B$152,Инклинометрия!$A$2:$A$152)</f>
        <v>0</v>
      </c>
      <c r="AF809" s="107">
        <f>IF(V809=0,"-",FORECAST($C$8,Инклинометрия!$B$2:$B$152,Инклинометрия!$A$2:$A$152))</f>
        <v>1330</v>
      </c>
      <c r="AG809" s="107">
        <f>IF(V809=0,"-",FORECAST($C$8-V809,Инклинометрия!$B$2:$B$152,Инклинометрия!$A$2:$A$152))</f>
        <v>0</v>
      </c>
      <c r="AH809" s="107">
        <f>IF(W809=0,"-",FORECAST($C$8+W809,Инклинометрия!$B$2:$B$152,Инклинометрия!$A$2:$A$152))</f>
        <v>1332.6462608342592</v>
      </c>
      <c r="AI809" s="107">
        <f>IF(W809=0,"-",FORECAST($C$8,Инклинометрия!$B$2:$B$152,Инклинометрия!$A$2:$A$152))</f>
        <v>1330</v>
      </c>
      <c r="AK809" s="122">
        <f t="shared" si="244"/>
        <v>0</v>
      </c>
      <c r="AL809" s="67">
        <f>AK809*(B809-B808)</f>
        <v>0</v>
      </c>
      <c r="AM809" s="23">
        <f t="shared" ref="AM809:AM872" si="246">AL809+AM808</f>
        <v>8.6725204696437436E-2</v>
      </c>
      <c r="AN809" s="26">
        <f>AN808+AK809*(B809-B808)/(2*PI()*$C$5*AN808*$K$13)</f>
        <v>0.15480061813468687</v>
      </c>
      <c r="AO809" s="87">
        <f t="shared" si="238"/>
        <v>145932.55112472404</v>
      </c>
      <c r="AP809" s="87">
        <f>IF(R809+U809&lt;$C$8,0,32*$L$23/$C$12^2*($K$10*R809+$K$8*U809)+32*$L$24/($C$14^2-$C$13^2)*($K$10*S809+$K$8*V809))</f>
        <v>44607.551124724028</v>
      </c>
      <c r="AQ809" s="66">
        <f>R809*$C$11*$C$9+U809*$C$11*$C$10</f>
        <v>14695380</v>
      </c>
      <c r="AR809" s="66">
        <f>S809*$C$11*$C$9+V809*$C$11*$C$10</f>
        <v>14695380</v>
      </c>
      <c r="AS809" s="87">
        <f>$C$11*(T809*$C$9+W809*$C$10)</f>
        <v>792178.05375968735</v>
      </c>
      <c r="AT809" s="45">
        <f t="shared" si="232"/>
        <v>15633490.60488441</v>
      </c>
      <c r="AU809" s="75"/>
    </row>
    <row r="810" spans="2:47" ht="15" thickBot="1" x14ac:dyDescent="0.35">
      <c r="B810" s="41">
        <f t="shared" si="239"/>
        <v>15580</v>
      </c>
      <c r="C810" s="8">
        <f t="shared" si="240"/>
        <v>155.80000000000001</v>
      </c>
      <c r="D810" s="73">
        <f t="shared" si="228"/>
        <v>208.38249999999999</v>
      </c>
      <c r="E810" s="29">
        <f t="shared" si="245"/>
        <v>51605.286438537565</v>
      </c>
      <c r="F810" s="29">
        <f t="shared" si="241"/>
        <v>66.245553836382484</v>
      </c>
      <c r="G810" s="29">
        <f t="shared" si="242"/>
        <v>88.603428256161564</v>
      </c>
      <c r="H810" s="17">
        <f t="shared" si="243"/>
        <v>69022.070611543619</v>
      </c>
      <c r="I810" s="29">
        <f t="shared" si="233"/>
        <v>2.2250485660981263</v>
      </c>
      <c r="J810" s="29">
        <f t="shared" si="234"/>
        <v>41.694115440741633</v>
      </c>
      <c r="K810" s="32">
        <f>IF((D809+L809+M809-AL809)/($C$21+$C$22)&gt;$C$8,$C$8,(D809+L809+M809-AL809)/($C$21+$C$22))</f>
        <v>1400</v>
      </c>
      <c r="L810" s="97">
        <f t="shared" si="229"/>
        <v>0</v>
      </c>
      <c r="M810" s="96">
        <f t="shared" si="230"/>
        <v>0</v>
      </c>
      <c r="N810" s="98">
        <f t="shared" si="235"/>
        <v>1.7179213529287818</v>
      </c>
      <c r="O810" s="100">
        <f t="shared" si="231"/>
        <v>4.2266987561397071</v>
      </c>
      <c r="P810" s="104">
        <f t="shared" si="236"/>
        <v>18.880500609176615</v>
      </c>
      <c r="Q810" s="102">
        <f t="shared" si="237"/>
        <v>4.9224514715476911E-2</v>
      </c>
      <c r="R810" s="106">
        <f>IF(K810-H809&lt;0,0,K810-H809)</f>
        <v>0</v>
      </c>
      <c r="S810" s="106">
        <f>K810-V810</f>
        <v>0</v>
      </c>
      <c r="T810" s="106">
        <f>IF(R810&gt;0,$C$6-$C$8,IF($C$6-$C$8-W810&lt;0,0,$C$6-$C$8-W810))</f>
        <v>97.214462279726973</v>
      </c>
      <c r="U810" s="107">
        <f>IF(R810=0,IF(U809+(F810-AL810/$C$23)*$C$21/($C$21+$C$22)&gt;$C$8,$C$8,U809+F810*$C$21/($C$21+$C$22)),E810)</f>
        <v>1400</v>
      </c>
      <c r="V810" s="107">
        <f>IF(R810&gt;0,0,IF(V809+(F810-AL810/$C$23)*$C$21/($C$21+$C$22)&gt;$C$8,$C$8,IF(U810=$C$8,V809+(F810-AL810/$C$23)*$C$21/$C$22,V809+(F810-AL810/$C$23)*$C$21/($C$21+$C$22))))</f>
        <v>1400</v>
      </c>
      <c r="W810" s="203">
        <f>IF(R810&gt;0,0,IF(W809+AL810/$C$23&gt;$F$23,$F$23,W809+AL810/$C$23))</f>
        <v>2.7855377202730285</v>
      </c>
      <c r="X810" s="105" t="str">
        <f>IF(R810=0,"-",FORECAST($C$8,Инклинометрия!$B$2:$B$152,Инклинометрия!$A$2:$A$152))</f>
        <v>-</v>
      </c>
      <c r="Y810" s="105" t="str">
        <f>IF(R810=0,"-",FORECAST($C$8-R810,Инклинометрия!$B$2:$B$152,Инклинометрия!$A$2:$A$152))</f>
        <v>-</v>
      </c>
      <c r="Z810" s="105" t="str">
        <f>IF(R810&gt;0,FORECAST($C$8,Инклинометрия!$B$2:$B$152,Инклинометрия!$A$2:$A$152),IF(V810=$C$8,"-",FORECAST($C$8-V810,Инклинометрия!$B$2:$B$152,Инклинометрия!$A$2:$A$152)))</f>
        <v>-</v>
      </c>
      <c r="AA810" s="105" t="str">
        <f>IF(S810=0,"-",FORECAST($C$8-(S810+V810),Инклинометрия!$B$2:$B$152,Инклинометрия!$A$2:$A$152))</f>
        <v>-</v>
      </c>
      <c r="AB810" s="105">
        <f>FORECAST($C$8+T810,Инклинометрия!$B$2:$B$152,Инклинометрия!$A$2:$A$152)</f>
        <v>1422.3537391657405</v>
      </c>
      <c r="AC810" s="105">
        <f>IF(R810=0,FORECAST($C$6-T810,Инклинометрия!$B$2:$B$152,Инклинометрия!$A$2:$A$152),FORECAST($C$8,Инклинометрия!$B$2:$B$152,Инклинометрия!$A$2:$A$152))</f>
        <v>1332.6462608342592</v>
      </c>
      <c r="AD810" s="107">
        <f>IF(R810=0,FORECAST($C$8,Инклинометрия!$B$2:$B$152,Инклинометрия!$A$2:$A$152),Y810)</f>
        <v>1330</v>
      </c>
      <c r="AE810" s="107">
        <f>FORECAST($C$8-(R810+U810),Инклинометрия!$B$2:$B$152,Инклинометрия!$A$2:$A$152)</f>
        <v>0</v>
      </c>
      <c r="AF810" s="107">
        <f>IF(V810=0,"-",FORECAST($C$8,Инклинометрия!$B$2:$B$152,Инклинометрия!$A$2:$A$152))</f>
        <v>1330</v>
      </c>
      <c r="AG810" s="107">
        <f>IF(V810=0,"-",FORECAST($C$8-V810,Инклинометрия!$B$2:$B$152,Инклинометрия!$A$2:$A$152))</f>
        <v>0</v>
      </c>
      <c r="AH810" s="107">
        <f>IF(W810=0,"-",FORECAST($C$8+W810,Инклинометрия!$B$2:$B$152,Инклинометрия!$A$2:$A$152))</f>
        <v>1332.6462608342592</v>
      </c>
      <c r="AI810" s="107">
        <f>IF(W810=0,"-",FORECAST($C$8,Инклинометрия!$B$2:$B$152,Инклинометрия!$A$2:$A$152))</f>
        <v>1330</v>
      </c>
      <c r="AK810" s="122">
        <f t="shared" si="244"/>
        <v>0</v>
      </c>
      <c r="AL810" s="67">
        <f>AK810*(B810-B809)</f>
        <v>0</v>
      </c>
      <c r="AM810" s="23">
        <f t="shared" si="246"/>
        <v>8.6725204696437436E-2</v>
      </c>
      <c r="AN810" s="26">
        <f>AN809+AK810*(B810-B809)/(2*PI()*$C$5*AN809*$K$13)</f>
        <v>0.15480061813468687</v>
      </c>
      <c r="AO810" s="87">
        <f t="shared" si="238"/>
        <v>145932.55112472404</v>
      </c>
      <c r="AP810" s="87">
        <f>IF(R810+U810&lt;$C$8,0,32*$L$23/$C$12^2*($K$10*R810+$K$8*U810)+32*$L$24/($C$14^2-$C$13^2)*($K$10*S810+$K$8*V810))</f>
        <v>44607.551124724028</v>
      </c>
      <c r="AQ810" s="66">
        <f>R810*$C$11*$C$9+U810*$C$11*$C$10</f>
        <v>14695380</v>
      </c>
      <c r="AR810" s="66">
        <f>S810*$C$11*$C$9+V810*$C$11*$C$10</f>
        <v>14695380</v>
      </c>
      <c r="AS810" s="87">
        <f>$C$11*(T810*$C$9+W810*$C$10)</f>
        <v>792178.05375968735</v>
      </c>
      <c r="AT810" s="45">
        <f t="shared" si="232"/>
        <v>15633490.60488441</v>
      </c>
      <c r="AU810" s="75"/>
    </row>
    <row r="811" spans="2:47" ht="15" thickBot="1" x14ac:dyDescent="0.35">
      <c r="B811" s="41">
        <f t="shared" si="239"/>
        <v>15600</v>
      </c>
      <c r="C811" s="8">
        <f t="shared" si="240"/>
        <v>156</v>
      </c>
      <c r="D811" s="73">
        <f t="shared" si="228"/>
        <v>208.65</v>
      </c>
      <c r="E811" s="29">
        <f t="shared" si="245"/>
        <v>51671.53199237393</v>
      </c>
      <c r="F811" s="29">
        <f t="shared" si="241"/>
        <v>66.245553836373062</v>
      </c>
      <c r="G811" s="29">
        <f t="shared" si="242"/>
        <v>88.603428256148959</v>
      </c>
      <c r="H811" s="17">
        <f t="shared" si="243"/>
        <v>69110.674039799764</v>
      </c>
      <c r="I811" s="29">
        <f t="shared" si="233"/>
        <v>2.2250485660981263</v>
      </c>
      <c r="J811" s="29">
        <f t="shared" si="234"/>
        <v>41.69411544073867</v>
      </c>
      <c r="K811" s="32">
        <f>IF((D810+L810+M810-AL810)/($C$21+$C$22)&gt;$C$8,$C$8,(D810+L810+M810-AL810)/($C$21+$C$22))</f>
        <v>1400</v>
      </c>
      <c r="L811" s="97">
        <f t="shared" si="229"/>
        <v>0</v>
      </c>
      <c r="M811" s="96">
        <f t="shared" si="230"/>
        <v>0</v>
      </c>
      <c r="N811" s="98">
        <f t="shared" si="235"/>
        <v>1.7179213529287818</v>
      </c>
      <c r="O811" s="100">
        <f t="shared" si="231"/>
        <v>4.2266987561397071</v>
      </c>
      <c r="P811" s="104">
        <f t="shared" si="236"/>
        <v>18.880500609176615</v>
      </c>
      <c r="Q811" s="102">
        <f t="shared" si="237"/>
        <v>4.9224514715476911E-2</v>
      </c>
      <c r="R811" s="106">
        <f>IF(K811-H810&lt;0,0,K811-H810)</f>
        <v>0</v>
      </c>
      <c r="S811" s="106">
        <f>K811-V811</f>
        <v>0</v>
      </c>
      <c r="T811" s="106">
        <f>IF(R811&gt;0,$C$6-$C$8,IF($C$6-$C$8-W811&lt;0,0,$C$6-$C$8-W811))</f>
        <v>97.214462279726973</v>
      </c>
      <c r="U811" s="107">
        <f>IF(R811=0,IF(U810+(F811-AL811/$C$23)*$C$21/($C$21+$C$22)&gt;$C$8,$C$8,U810+F811*$C$21/($C$21+$C$22)),E811)</f>
        <v>1400</v>
      </c>
      <c r="V811" s="107">
        <f>IF(R811&gt;0,0,IF(V810+(F811-AL811/$C$23)*$C$21/($C$21+$C$22)&gt;$C$8,$C$8,IF(U811=$C$8,V810+(F811-AL811/$C$23)*$C$21/$C$22,V810+(F811-AL811/$C$23)*$C$21/($C$21+$C$22))))</f>
        <v>1400</v>
      </c>
      <c r="W811" s="203">
        <f>IF(R811&gt;0,0,IF(W810+AL811/$C$23&gt;$F$23,$F$23,W810+AL811/$C$23))</f>
        <v>2.7855377202730285</v>
      </c>
      <c r="X811" s="105" t="str">
        <f>IF(R811=0,"-",FORECAST($C$8,Инклинометрия!$B$2:$B$152,Инклинометрия!$A$2:$A$152))</f>
        <v>-</v>
      </c>
      <c r="Y811" s="105" t="str">
        <f>IF(R811=0,"-",FORECAST($C$8-R811,Инклинометрия!$B$2:$B$152,Инклинометрия!$A$2:$A$152))</f>
        <v>-</v>
      </c>
      <c r="Z811" s="105" t="str">
        <f>IF(R811&gt;0,FORECAST($C$8,Инклинометрия!$B$2:$B$152,Инклинометрия!$A$2:$A$152),IF(V811=$C$8,"-",FORECAST($C$8-V811,Инклинометрия!$B$2:$B$152,Инклинометрия!$A$2:$A$152)))</f>
        <v>-</v>
      </c>
      <c r="AA811" s="105" t="str">
        <f>IF(S811=0,"-",FORECAST($C$8-(S811+V811),Инклинометрия!$B$2:$B$152,Инклинометрия!$A$2:$A$152))</f>
        <v>-</v>
      </c>
      <c r="AB811" s="105">
        <f>FORECAST($C$8+T811,Инклинометрия!$B$2:$B$152,Инклинометрия!$A$2:$A$152)</f>
        <v>1422.3537391657405</v>
      </c>
      <c r="AC811" s="105">
        <f>IF(R811=0,FORECAST($C$6-T811,Инклинометрия!$B$2:$B$152,Инклинометрия!$A$2:$A$152),FORECAST($C$8,Инклинометрия!$B$2:$B$152,Инклинометрия!$A$2:$A$152))</f>
        <v>1332.6462608342592</v>
      </c>
      <c r="AD811" s="107">
        <f>IF(R811=0,FORECAST($C$8,Инклинометрия!$B$2:$B$152,Инклинометрия!$A$2:$A$152),Y811)</f>
        <v>1330</v>
      </c>
      <c r="AE811" s="107">
        <f>FORECAST($C$8-(R811+U811),Инклинометрия!$B$2:$B$152,Инклинометрия!$A$2:$A$152)</f>
        <v>0</v>
      </c>
      <c r="AF811" s="107">
        <f>IF(V811=0,"-",FORECAST($C$8,Инклинометрия!$B$2:$B$152,Инклинометрия!$A$2:$A$152))</f>
        <v>1330</v>
      </c>
      <c r="AG811" s="107">
        <f>IF(V811=0,"-",FORECAST($C$8-V811,Инклинометрия!$B$2:$B$152,Инклинометрия!$A$2:$A$152))</f>
        <v>0</v>
      </c>
      <c r="AH811" s="107">
        <f>IF(W811=0,"-",FORECAST($C$8+W811,Инклинометрия!$B$2:$B$152,Инклинометрия!$A$2:$A$152))</f>
        <v>1332.6462608342592</v>
      </c>
      <c r="AI811" s="107">
        <f>IF(W811=0,"-",FORECAST($C$8,Инклинометрия!$B$2:$B$152,Инклинометрия!$A$2:$A$152))</f>
        <v>1330</v>
      </c>
      <c r="AK811" s="122">
        <f t="shared" si="244"/>
        <v>0</v>
      </c>
      <c r="AL811" s="67">
        <f>AK811*(B811-B810)</f>
        <v>0</v>
      </c>
      <c r="AM811" s="23">
        <f t="shared" si="246"/>
        <v>8.6725204696437436E-2</v>
      </c>
      <c r="AN811" s="26">
        <f>AN810+AK811*(B811-B810)/(2*PI()*$C$5*AN810*$K$13)</f>
        <v>0.15480061813468687</v>
      </c>
      <c r="AO811" s="87">
        <f t="shared" si="238"/>
        <v>145932.55112472404</v>
      </c>
      <c r="AP811" s="87">
        <f>IF(R811+U811&lt;$C$8,0,32*$L$23/$C$12^2*($K$10*R811+$K$8*U811)+32*$L$24/($C$14^2-$C$13^2)*($K$10*S811+$K$8*V811))</f>
        <v>44607.551124724028</v>
      </c>
      <c r="AQ811" s="66">
        <f>R811*$C$11*$C$9+U811*$C$11*$C$10</f>
        <v>14695380</v>
      </c>
      <c r="AR811" s="66">
        <f>S811*$C$11*$C$9+V811*$C$11*$C$10</f>
        <v>14695380</v>
      </c>
      <c r="AS811" s="87">
        <f>$C$11*(T811*$C$9+W811*$C$10)</f>
        <v>792178.05375968735</v>
      </c>
      <c r="AT811" s="45">
        <f t="shared" si="232"/>
        <v>15633490.60488441</v>
      </c>
      <c r="AU811" s="75"/>
    </row>
    <row r="812" spans="2:47" ht="15" thickBot="1" x14ac:dyDescent="0.35">
      <c r="B812" s="41">
        <f t="shared" si="239"/>
        <v>15620</v>
      </c>
      <c r="C812" s="8">
        <f t="shared" si="240"/>
        <v>156.20000000000002</v>
      </c>
      <c r="D812" s="73">
        <f t="shared" si="228"/>
        <v>208.91750000000005</v>
      </c>
      <c r="E812" s="29">
        <f t="shared" si="245"/>
        <v>51737.777546210316</v>
      </c>
      <c r="F812" s="29">
        <f t="shared" si="241"/>
        <v>66.245553836382484</v>
      </c>
      <c r="G812" s="29">
        <f t="shared" si="242"/>
        <v>88.603428256161564</v>
      </c>
      <c r="H812" s="17">
        <f t="shared" si="243"/>
        <v>69199.277468055923</v>
      </c>
      <c r="I812" s="29">
        <f t="shared" si="233"/>
        <v>2.2250485660981263</v>
      </c>
      <c r="J812" s="29">
        <f t="shared" si="234"/>
        <v>41.694115440741633</v>
      </c>
      <c r="K812" s="32">
        <f>IF((D811+L811+M811-AL811)/($C$21+$C$22)&gt;$C$8,$C$8,(D811+L811+M811-AL811)/($C$21+$C$22))</f>
        <v>1400</v>
      </c>
      <c r="L812" s="97">
        <f t="shared" si="229"/>
        <v>0</v>
      </c>
      <c r="M812" s="96">
        <f t="shared" si="230"/>
        <v>0</v>
      </c>
      <c r="N812" s="98">
        <f t="shared" si="235"/>
        <v>1.7179213529287818</v>
      </c>
      <c r="O812" s="100">
        <f t="shared" si="231"/>
        <v>4.2266987561397071</v>
      </c>
      <c r="P812" s="104">
        <f t="shared" si="236"/>
        <v>18.880500609176615</v>
      </c>
      <c r="Q812" s="102">
        <f t="shared" si="237"/>
        <v>4.9224514715476911E-2</v>
      </c>
      <c r="R812" s="106">
        <f>IF(K812-H811&lt;0,0,K812-H811)</f>
        <v>0</v>
      </c>
      <c r="S812" s="106">
        <f>K812-V812</f>
        <v>0</v>
      </c>
      <c r="T812" s="106">
        <f>IF(R812&gt;0,$C$6-$C$8,IF($C$6-$C$8-W812&lt;0,0,$C$6-$C$8-W812))</f>
        <v>97.214462279726973</v>
      </c>
      <c r="U812" s="107">
        <f>IF(R812=0,IF(U811+(F812-AL812/$C$23)*$C$21/($C$21+$C$22)&gt;$C$8,$C$8,U811+F812*$C$21/($C$21+$C$22)),E812)</f>
        <v>1400</v>
      </c>
      <c r="V812" s="107">
        <f>IF(R812&gt;0,0,IF(V811+(F812-AL812/$C$23)*$C$21/($C$21+$C$22)&gt;$C$8,$C$8,IF(U812=$C$8,V811+(F812-AL812/$C$23)*$C$21/$C$22,V811+(F812-AL812/$C$23)*$C$21/($C$21+$C$22))))</f>
        <v>1400</v>
      </c>
      <c r="W812" s="203">
        <f>IF(R812&gt;0,0,IF(W811+AL812/$C$23&gt;$F$23,$F$23,W811+AL812/$C$23))</f>
        <v>2.7855377202730285</v>
      </c>
      <c r="X812" s="105" t="str">
        <f>IF(R812=0,"-",FORECAST($C$8,Инклинометрия!$B$2:$B$152,Инклинометрия!$A$2:$A$152))</f>
        <v>-</v>
      </c>
      <c r="Y812" s="105" t="str">
        <f>IF(R812=0,"-",FORECAST($C$8-R812,Инклинометрия!$B$2:$B$152,Инклинометрия!$A$2:$A$152))</f>
        <v>-</v>
      </c>
      <c r="Z812" s="105" t="str">
        <f>IF(R812&gt;0,FORECAST($C$8,Инклинометрия!$B$2:$B$152,Инклинометрия!$A$2:$A$152),IF(V812=$C$8,"-",FORECAST($C$8-V812,Инклинометрия!$B$2:$B$152,Инклинометрия!$A$2:$A$152)))</f>
        <v>-</v>
      </c>
      <c r="AA812" s="105" t="str">
        <f>IF(S812=0,"-",FORECAST($C$8-(S812+V812),Инклинометрия!$B$2:$B$152,Инклинометрия!$A$2:$A$152))</f>
        <v>-</v>
      </c>
      <c r="AB812" s="105">
        <f>FORECAST($C$8+T812,Инклинометрия!$B$2:$B$152,Инклинометрия!$A$2:$A$152)</f>
        <v>1422.3537391657405</v>
      </c>
      <c r="AC812" s="105">
        <f>IF(R812=0,FORECAST($C$6-T812,Инклинометрия!$B$2:$B$152,Инклинометрия!$A$2:$A$152),FORECAST($C$8,Инклинометрия!$B$2:$B$152,Инклинометрия!$A$2:$A$152))</f>
        <v>1332.6462608342592</v>
      </c>
      <c r="AD812" s="107">
        <f>IF(R812=0,FORECAST($C$8,Инклинометрия!$B$2:$B$152,Инклинометрия!$A$2:$A$152),Y812)</f>
        <v>1330</v>
      </c>
      <c r="AE812" s="107">
        <f>FORECAST($C$8-(R812+U812),Инклинометрия!$B$2:$B$152,Инклинометрия!$A$2:$A$152)</f>
        <v>0</v>
      </c>
      <c r="AF812" s="107">
        <f>IF(V812=0,"-",FORECAST($C$8,Инклинометрия!$B$2:$B$152,Инклинометрия!$A$2:$A$152))</f>
        <v>1330</v>
      </c>
      <c r="AG812" s="107">
        <f>IF(V812=0,"-",FORECAST($C$8-V812,Инклинометрия!$B$2:$B$152,Инклинометрия!$A$2:$A$152))</f>
        <v>0</v>
      </c>
      <c r="AH812" s="107">
        <f>IF(W812=0,"-",FORECAST($C$8+W812,Инклинометрия!$B$2:$B$152,Инклинометрия!$A$2:$A$152))</f>
        <v>1332.6462608342592</v>
      </c>
      <c r="AI812" s="107">
        <f>IF(W812=0,"-",FORECAST($C$8,Инклинометрия!$B$2:$B$152,Инклинометрия!$A$2:$A$152))</f>
        <v>1330</v>
      </c>
      <c r="AK812" s="122">
        <f t="shared" si="244"/>
        <v>0</v>
      </c>
      <c r="AL812" s="67">
        <f>AK812*(B812-B811)</f>
        <v>0</v>
      </c>
      <c r="AM812" s="23">
        <f t="shared" si="246"/>
        <v>8.6725204696437436E-2</v>
      </c>
      <c r="AN812" s="26">
        <f>AN811+AK812*(B812-B811)/(2*PI()*$C$5*AN811*$K$13)</f>
        <v>0.15480061813468687</v>
      </c>
      <c r="AO812" s="87">
        <f t="shared" si="238"/>
        <v>145932.55112472404</v>
      </c>
      <c r="AP812" s="87">
        <f>IF(R812+U812&lt;$C$8,0,32*$L$23/$C$12^2*($K$10*R812+$K$8*U812)+32*$L$24/($C$14^2-$C$13^2)*($K$10*S812+$K$8*V812))</f>
        <v>44607.551124724028</v>
      </c>
      <c r="AQ812" s="66">
        <f>R812*$C$11*$C$9+U812*$C$11*$C$10</f>
        <v>14695380</v>
      </c>
      <c r="AR812" s="66">
        <f>S812*$C$11*$C$9+V812*$C$11*$C$10</f>
        <v>14695380</v>
      </c>
      <c r="AS812" s="87">
        <f>$C$11*(T812*$C$9+W812*$C$10)</f>
        <v>792178.05375968735</v>
      </c>
      <c r="AT812" s="45">
        <f t="shared" si="232"/>
        <v>15633490.60488441</v>
      </c>
      <c r="AU812" s="75"/>
    </row>
    <row r="813" spans="2:47" ht="15" thickBot="1" x14ac:dyDescent="0.35">
      <c r="B813" s="41">
        <f t="shared" si="239"/>
        <v>15640</v>
      </c>
      <c r="C813" s="8">
        <f t="shared" si="240"/>
        <v>156.4</v>
      </c>
      <c r="D813" s="73">
        <f t="shared" si="228"/>
        <v>209.185</v>
      </c>
      <c r="E813" s="29">
        <f t="shared" si="245"/>
        <v>51804.023100046696</v>
      </c>
      <c r="F813" s="29">
        <f t="shared" si="241"/>
        <v>66.245553836373062</v>
      </c>
      <c r="G813" s="29">
        <f t="shared" si="242"/>
        <v>88.603428256148959</v>
      </c>
      <c r="H813" s="17">
        <f t="shared" si="243"/>
        <v>69287.880896312068</v>
      </c>
      <c r="I813" s="29">
        <f t="shared" si="233"/>
        <v>2.2250485660981263</v>
      </c>
      <c r="J813" s="29">
        <f t="shared" si="234"/>
        <v>41.69411544073867</v>
      </c>
      <c r="K813" s="32">
        <f>IF((D812+L812+M812-AL812)/($C$21+$C$22)&gt;$C$8,$C$8,(D812+L812+M812-AL812)/($C$21+$C$22))</f>
        <v>1400</v>
      </c>
      <c r="L813" s="97">
        <f t="shared" si="229"/>
        <v>0</v>
      </c>
      <c r="M813" s="96">
        <f t="shared" si="230"/>
        <v>0</v>
      </c>
      <c r="N813" s="98">
        <f t="shared" si="235"/>
        <v>1.7179213529287818</v>
      </c>
      <c r="O813" s="100">
        <f t="shared" si="231"/>
        <v>4.2266987561397071</v>
      </c>
      <c r="P813" s="104">
        <f t="shared" si="236"/>
        <v>18.880500609176615</v>
      </c>
      <c r="Q813" s="102">
        <f t="shared" si="237"/>
        <v>4.9224514715476911E-2</v>
      </c>
      <c r="R813" s="106">
        <f>IF(K813-H812&lt;0,0,K813-H812)</f>
        <v>0</v>
      </c>
      <c r="S813" s="106">
        <f>K813-V813</f>
        <v>0</v>
      </c>
      <c r="T813" s="106">
        <f>IF(R813&gt;0,$C$6-$C$8,IF($C$6-$C$8-W813&lt;0,0,$C$6-$C$8-W813))</f>
        <v>97.214462279726973</v>
      </c>
      <c r="U813" s="107">
        <f>IF(R813=0,IF(U812+(F813-AL813/$C$23)*$C$21/($C$21+$C$22)&gt;$C$8,$C$8,U812+F813*$C$21/($C$21+$C$22)),E813)</f>
        <v>1400</v>
      </c>
      <c r="V813" s="107">
        <f>IF(R813&gt;0,0,IF(V812+(F813-AL813/$C$23)*$C$21/($C$21+$C$22)&gt;$C$8,$C$8,IF(U813=$C$8,V812+(F813-AL813/$C$23)*$C$21/$C$22,V812+(F813-AL813/$C$23)*$C$21/($C$21+$C$22))))</f>
        <v>1400</v>
      </c>
      <c r="W813" s="203">
        <f>IF(R813&gt;0,0,IF(W812+AL813/$C$23&gt;$F$23,$F$23,W812+AL813/$C$23))</f>
        <v>2.7855377202730285</v>
      </c>
      <c r="X813" s="105" t="str">
        <f>IF(R813=0,"-",FORECAST($C$8,Инклинометрия!$B$2:$B$152,Инклинометрия!$A$2:$A$152))</f>
        <v>-</v>
      </c>
      <c r="Y813" s="105" t="str">
        <f>IF(R813=0,"-",FORECAST($C$8-R813,Инклинометрия!$B$2:$B$152,Инклинометрия!$A$2:$A$152))</f>
        <v>-</v>
      </c>
      <c r="Z813" s="105" t="str">
        <f>IF(R813&gt;0,FORECAST($C$8,Инклинометрия!$B$2:$B$152,Инклинометрия!$A$2:$A$152),IF(V813=$C$8,"-",FORECAST($C$8-V813,Инклинометрия!$B$2:$B$152,Инклинометрия!$A$2:$A$152)))</f>
        <v>-</v>
      </c>
      <c r="AA813" s="105" t="str">
        <f>IF(S813=0,"-",FORECAST($C$8-(S813+V813),Инклинометрия!$B$2:$B$152,Инклинометрия!$A$2:$A$152))</f>
        <v>-</v>
      </c>
      <c r="AB813" s="105">
        <f>FORECAST($C$8+T813,Инклинометрия!$B$2:$B$152,Инклинометрия!$A$2:$A$152)</f>
        <v>1422.3537391657405</v>
      </c>
      <c r="AC813" s="105">
        <f>IF(R813=0,FORECAST($C$6-T813,Инклинометрия!$B$2:$B$152,Инклинометрия!$A$2:$A$152),FORECAST($C$8,Инклинометрия!$B$2:$B$152,Инклинометрия!$A$2:$A$152))</f>
        <v>1332.6462608342592</v>
      </c>
      <c r="AD813" s="107">
        <f>IF(R813=0,FORECAST($C$8,Инклинометрия!$B$2:$B$152,Инклинометрия!$A$2:$A$152),Y813)</f>
        <v>1330</v>
      </c>
      <c r="AE813" s="107">
        <f>FORECAST($C$8-(R813+U813),Инклинометрия!$B$2:$B$152,Инклинометрия!$A$2:$A$152)</f>
        <v>0</v>
      </c>
      <c r="AF813" s="107">
        <f>IF(V813=0,"-",FORECAST($C$8,Инклинометрия!$B$2:$B$152,Инклинометрия!$A$2:$A$152))</f>
        <v>1330</v>
      </c>
      <c r="AG813" s="107">
        <f>IF(V813=0,"-",FORECAST($C$8-V813,Инклинометрия!$B$2:$B$152,Инклинометрия!$A$2:$A$152))</f>
        <v>0</v>
      </c>
      <c r="AH813" s="107">
        <f>IF(W813=0,"-",FORECAST($C$8+W813,Инклинометрия!$B$2:$B$152,Инклинометрия!$A$2:$A$152))</f>
        <v>1332.6462608342592</v>
      </c>
      <c r="AI813" s="107">
        <f>IF(W813=0,"-",FORECAST($C$8,Инклинометрия!$B$2:$B$152,Инклинометрия!$A$2:$A$152))</f>
        <v>1330</v>
      </c>
      <c r="AK813" s="122">
        <f t="shared" si="244"/>
        <v>0</v>
      </c>
      <c r="AL813" s="67">
        <f>AK813*(B813-B812)</f>
        <v>0</v>
      </c>
      <c r="AM813" s="23">
        <f t="shared" si="246"/>
        <v>8.6725204696437436E-2</v>
      </c>
      <c r="AN813" s="26">
        <f>AN812+AK813*(B813-B812)/(2*PI()*$C$5*AN812*$K$13)</f>
        <v>0.15480061813468687</v>
      </c>
      <c r="AO813" s="87">
        <f t="shared" si="238"/>
        <v>145932.55112472404</v>
      </c>
      <c r="AP813" s="87">
        <f>IF(R813+U813&lt;$C$8,0,32*$L$23/$C$12^2*($K$10*R813+$K$8*U813)+32*$L$24/($C$14^2-$C$13^2)*($K$10*S813+$K$8*V813))</f>
        <v>44607.551124724028</v>
      </c>
      <c r="AQ813" s="66">
        <f>R813*$C$11*$C$9+U813*$C$11*$C$10</f>
        <v>14695380</v>
      </c>
      <c r="AR813" s="66">
        <f>S813*$C$11*$C$9+V813*$C$11*$C$10</f>
        <v>14695380</v>
      </c>
      <c r="AS813" s="87">
        <f>$C$11*(T813*$C$9+W813*$C$10)</f>
        <v>792178.05375968735</v>
      </c>
      <c r="AT813" s="45">
        <f t="shared" si="232"/>
        <v>15633490.60488441</v>
      </c>
      <c r="AU813" s="75"/>
    </row>
    <row r="814" spans="2:47" ht="15" thickBot="1" x14ac:dyDescent="0.35">
      <c r="B814" s="41">
        <f t="shared" si="239"/>
        <v>15660</v>
      </c>
      <c r="C814" s="8">
        <f t="shared" si="240"/>
        <v>156.6</v>
      </c>
      <c r="D814" s="73">
        <f t="shared" si="228"/>
        <v>209.45249999999999</v>
      </c>
      <c r="E814" s="29">
        <f t="shared" si="245"/>
        <v>51870.26865388306</v>
      </c>
      <c r="F814" s="29">
        <f t="shared" si="241"/>
        <v>66.245553836373062</v>
      </c>
      <c r="G814" s="29">
        <f t="shared" si="242"/>
        <v>88.603428256148959</v>
      </c>
      <c r="H814" s="17">
        <f t="shared" si="243"/>
        <v>69376.484324568213</v>
      </c>
      <c r="I814" s="29">
        <f t="shared" si="233"/>
        <v>2.2250485660981263</v>
      </c>
      <c r="J814" s="29">
        <f t="shared" si="234"/>
        <v>41.69411544073867</v>
      </c>
      <c r="K814" s="32">
        <f>IF((D813+L813+M813-AL813)/($C$21+$C$22)&gt;$C$8,$C$8,(D813+L813+M813-AL813)/($C$21+$C$22))</f>
        <v>1400</v>
      </c>
      <c r="L814" s="97">
        <f t="shared" si="229"/>
        <v>0</v>
      </c>
      <c r="M814" s="96">
        <f t="shared" si="230"/>
        <v>0</v>
      </c>
      <c r="N814" s="98">
        <f t="shared" si="235"/>
        <v>1.7179213529287818</v>
      </c>
      <c r="O814" s="100">
        <f t="shared" si="231"/>
        <v>4.2266987561397071</v>
      </c>
      <c r="P814" s="104">
        <f t="shared" si="236"/>
        <v>18.880500609176615</v>
      </c>
      <c r="Q814" s="102">
        <f t="shared" si="237"/>
        <v>4.9224514715476911E-2</v>
      </c>
      <c r="R814" s="106">
        <f>IF(K814-H813&lt;0,0,K814-H813)</f>
        <v>0</v>
      </c>
      <c r="S814" s="106">
        <f>K814-V814</f>
        <v>0</v>
      </c>
      <c r="T814" s="106">
        <f>IF(R814&gt;0,$C$6-$C$8,IF($C$6-$C$8-W814&lt;0,0,$C$6-$C$8-W814))</f>
        <v>97.214462279726973</v>
      </c>
      <c r="U814" s="107">
        <f>IF(R814=0,IF(U813+(F814-AL814/$C$23)*$C$21/($C$21+$C$22)&gt;$C$8,$C$8,U813+F814*$C$21/($C$21+$C$22)),E814)</f>
        <v>1400</v>
      </c>
      <c r="V814" s="107">
        <f>IF(R814&gt;0,0,IF(V813+(F814-AL814/$C$23)*$C$21/($C$21+$C$22)&gt;$C$8,$C$8,IF(U814=$C$8,V813+(F814-AL814/$C$23)*$C$21/$C$22,V813+(F814-AL814/$C$23)*$C$21/($C$21+$C$22))))</f>
        <v>1400</v>
      </c>
      <c r="W814" s="203">
        <f>IF(R814&gt;0,0,IF(W813+AL814/$C$23&gt;$F$23,$F$23,W813+AL814/$C$23))</f>
        <v>2.7855377202730285</v>
      </c>
      <c r="X814" s="105" t="str">
        <f>IF(R814=0,"-",FORECAST($C$8,Инклинометрия!$B$2:$B$152,Инклинометрия!$A$2:$A$152))</f>
        <v>-</v>
      </c>
      <c r="Y814" s="105" t="str">
        <f>IF(R814=0,"-",FORECAST($C$8-R814,Инклинометрия!$B$2:$B$152,Инклинометрия!$A$2:$A$152))</f>
        <v>-</v>
      </c>
      <c r="Z814" s="105" t="str">
        <f>IF(R814&gt;0,FORECAST($C$8,Инклинометрия!$B$2:$B$152,Инклинометрия!$A$2:$A$152),IF(V814=$C$8,"-",FORECAST($C$8-V814,Инклинометрия!$B$2:$B$152,Инклинометрия!$A$2:$A$152)))</f>
        <v>-</v>
      </c>
      <c r="AA814" s="105" t="str">
        <f>IF(S814=0,"-",FORECAST($C$8-(S814+V814),Инклинометрия!$B$2:$B$152,Инклинометрия!$A$2:$A$152))</f>
        <v>-</v>
      </c>
      <c r="AB814" s="105">
        <f>FORECAST($C$8+T814,Инклинометрия!$B$2:$B$152,Инклинометрия!$A$2:$A$152)</f>
        <v>1422.3537391657405</v>
      </c>
      <c r="AC814" s="105">
        <f>IF(R814=0,FORECAST($C$6-T814,Инклинометрия!$B$2:$B$152,Инклинометрия!$A$2:$A$152),FORECAST($C$8,Инклинометрия!$B$2:$B$152,Инклинометрия!$A$2:$A$152))</f>
        <v>1332.6462608342592</v>
      </c>
      <c r="AD814" s="107">
        <f>IF(R814=0,FORECAST($C$8,Инклинометрия!$B$2:$B$152,Инклинометрия!$A$2:$A$152),Y814)</f>
        <v>1330</v>
      </c>
      <c r="AE814" s="107">
        <f>FORECAST($C$8-(R814+U814),Инклинометрия!$B$2:$B$152,Инклинометрия!$A$2:$A$152)</f>
        <v>0</v>
      </c>
      <c r="AF814" s="107">
        <f>IF(V814=0,"-",FORECAST($C$8,Инклинометрия!$B$2:$B$152,Инклинометрия!$A$2:$A$152))</f>
        <v>1330</v>
      </c>
      <c r="AG814" s="107">
        <f>IF(V814=0,"-",FORECAST($C$8-V814,Инклинометрия!$B$2:$B$152,Инклинометрия!$A$2:$A$152))</f>
        <v>0</v>
      </c>
      <c r="AH814" s="107">
        <f>IF(W814=0,"-",FORECAST($C$8+W814,Инклинометрия!$B$2:$B$152,Инклинометрия!$A$2:$A$152))</f>
        <v>1332.6462608342592</v>
      </c>
      <c r="AI814" s="107">
        <f>IF(W814=0,"-",FORECAST($C$8,Инклинометрия!$B$2:$B$152,Инклинометрия!$A$2:$A$152))</f>
        <v>1330</v>
      </c>
      <c r="AK814" s="122">
        <f t="shared" si="244"/>
        <v>0</v>
      </c>
      <c r="AL814" s="67">
        <f>AK814*(B814-B813)</f>
        <v>0</v>
      </c>
      <c r="AM814" s="23">
        <f t="shared" si="246"/>
        <v>8.6725204696437436E-2</v>
      </c>
      <c r="AN814" s="26">
        <f>AN813+AK814*(B814-B813)/(2*PI()*$C$5*AN813*$K$13)</f>
        <v>0.15480061813468687</v>
      </c>
      <c r="AO814" s="87">
        <f t="shared" si="238"/>
        <v>145932.55112472404</v>
      </c>
      <c r="AP814" s="87">
        <f>IF(R814+U814&lt;$C$8,0,32*$L$23/$C$12^2*($K$10*R814+$K$8*U814)+32*$L$24/($C$14^2-$C$13^2)*($K$10*S814+$K$8*V814))</f>
        <v>44607.551124724028</v>
      </c>
      <c r="AQ814" s="66">
        <f>R814*$C$11*$C$9+U814*$C$11*$C$10</f>
        <v>14695380</v>
      </c>
      <c r="AR814" s="66">
        <f>S814*$C$11*$C$9+V814*$C$11*$C$10</f>
        <v>14695380</v>
      </c>
      <c r="AS814" s="87">
        <f>$C$11*(T814*$C$9+W814*$C$10)</f>
        <v>792178.05375968735</v>
      </c>
      <c r="AT814" s="45">
        <f t="shared" si="232"/>
        <v>15633490.60488441</v>
      </c>
      <c r="AU814" s="75"/>
    </row>
    <row r="815" spans="2:47" ht="15" thickBot="1" x14ac:dyDescent="0.35">
      <c r="B815" s="41">
        <f t="shared" si="239"/>
        <v>15680</v>
      </c>
      <c r="C815" s="8">
        <f t="shared" si="240"/>
        <v>156.80000000000001</v>
      </c>
      <c r="D815" s="73">
        <f t="shared" si="228"/>
        <v>209.72</v>
      </c>
      <c r="E815" s="29">
        <f t="shared" si="245"/>
        <v>51936.514207719447</v>
      </c>
      <c r="F815" s="29">
        <f t="shared" si="241"/>
        <v>66.245553836382484</v>
      </c>
      <c r="G815" s="29">
        <f t="shared" si="242"/>
        <v>88.603428256161564</v>
      </c>
      <c r="H815" s="17">
        <f t="shared" si="243"/>
        <v>69465.087752824373</v>
      </c>
      <c r="I815" s="29">
        <f t="shared" si="233"/>
        <v>2.2250485660981263</v>
      </c>
      <c r="J815" s="29">
        <f t="shared" si="234"/>
        <v>41.694115440741633</v>
      </c>
      <c r="K815" s="32">
        <f>IF((D814+L814+M814-AL814)/($C$21+$C$22)&gt;$C$8,$C$8,(D814+L814+M814-AL814)/($C$21+$C$22))</f>
        <v>1400</v>
      </c>
      <c r="L815" s="97">
        <f t="shared" si="229"/>
        <v>0</v>
      </c>
      <c r="M815" s="96">
        <f t="shared" si="230"/>
        <v>0</v>
      </c>
      <c r="N815" s="98">
        <f t="shared" si="235"/>
        <v>1.7179213529287818</v>
      </c>
      <c r="O815" s="100">
        <f t="shared" si="231"/>
        <v>4.2266987561397071</v>
      </c>
      <c r="P815" s="104">
        <f t="shared" si="236"/>
        <v>18.880500609176615</v>
      </c>
      <c r="Q815" s="102">
        <f t="shared" si="237"/>
        <v>4.9224514715476911E-2</v>
      </c>
      <c r="R815" s="106">
        <f>IF(K815-H814&lt;0,0,K815-H814)</f>
        <v>0</v>
      </c>
      <c r="S815" s="106">
        <f>K815-V815</f>
        <v>0</v>
      </c>
      <c r="T815" s="106">
        <f>IF(R815&gt;0,$C$6-$C$8,IF($C$6-$C$8-W815&lt;0,0,$C$6-$C$8-W815))</f>
        <v>97.214462279726973</v>
      </c>
      <c r="U815" s="107">
        <f>IF(R815=0,IF(U814+(F815-AL815/$C$23)*$C$21/($C$21+$C$22)&gt;$C$8,$C$8,U814+F815*$C$21/($C$21+$C$22)),E815)</f>
        <v>1400</v>
      </c>
      <c r="V815" s="107">
        <f>IF(R815&gt;0,0,IF(V814+(F815-AL815/$C$23)*$C$21/($C$21+$C$22)&gt;$C$8,$C$8,IF(U815=$C$8,V814+(F815-AL815/$C$23)*$C$21/$C$22,V814+(F815-AL815/$C$23)*$C$21/($C$21+$C$22))))</f>
        <v>1400</v>
      </c>
      <c r="W815" s="203">
        <f>IF(R815&gt;0,0,IF(W814+AL815/$C$23&gt;$F$23,$F$23,W814+AL815/$C$23))</f>
        <v>2.7855377202730285</v>
      </c>
      <c r="X815" s="105" t="str">
        <f>IF(R815=0,"-",FORECAST($C$8,Инклинометрия!$B$2:$B$152,Инклинометрия!$A$2:$A$152))</f>
        <v>-</v>
      </c>
      <c r="Y815" s="105" t="str">
        <f>IF(R815=0,"-",FORECAST($C$8-R815,Инклинометрия!$B$2:$B$152,Инклинометрия!$A$2:$A$152))</f>
        <v>-</v>
      </c>
      <c r="Z815" s="105" t="str">
        <f>IF(R815&gt;0,FORECAST($C$8,Инклинометрия!$B$2:$B$152,Инклинометрия!$A$2:$A$152),IF(V815=$C$8,"-",FORECAST($C$8-V815,Инклинометрия!$B$2:$B$152,Инклинометрия!$A$2:$A$152)))</f>
        <v>-</v>
      </c>
      <c r="AA815" s="105" t="str">
        <f>IF(S815=0,"-",FORECAST($C$8-(S815+V815),Инклинометрия!$B$2:$B$152,Инклинометрия!$A$2:$A$152))</f>
        <v>-</v>
      </c>
      <c r="AB815" s="105">
        <f>FORECAST($C$8+T815,Инклинометрия!$B$2:$B$152,Инклинометрия!$A$2:$A$152)</f>
        <v>1422.3537391657405</v>
      </c>
      <c r="AC815" s="105">
        <f>IF(R815=0,FORECAST($C$6-T815,Инклинометрия!$B$2:$B$152,Инклинометрия!$A$2:$A$152),FORECAST($C$8,Инклинометрия!$B$2:$B$152,Инклинометрия!$A$2:$A$152))</f>
        <v>1332.6462608342592</v>
      </c>
      <c r="AD815" s="107">
        <f>IF(R815=0,FORECAST($C$8,Инклинометрия!$B$2:$B$152,Инклинометрия!$A$2:$A$152),Y815)</f>
        <v>1330</v>
      </c>
      <c r="AE815" s="107">
        <f>FORECAST($C$8-(R815+U815),Инклинометрия!$B$2:$B$152,Инклинометрия!$A$2:$A$152)</f>
        <v>0</v>
      </c>
      <c r="AF815" s="107">
        <f>IF(V815=0,"-",FORECAST($C$8,Инклинометрия!$B$2:$B$152,Инклинометрия!$A$2:$A$152))</f>
        <v>1330</v>
      </c>
      <c r="AG815" s="107">
        <f>IF(V815=0,"-",FORECAST($C$8-V815,Инклинометрия!$B$2:$B$152,Инклинометрия!$A$2:$A$152))</f>
        <v>0</v>
      </c>
      <c r="AH815" s="107">
        <f>IF(W815=0,"-",FORECAST($C$8+W815,Инклинометрия!$B$2:$B$152,Инклинометрия!$A$2:$A$152))</f>
        <v>1332.6462608342592</v>
      </c>
      <c r="AI815" s="107">
        <f>IF(W815=0,"-",FORECAST($C$8,Инклинометрия!$B$2:$B$152,Инклинометрия!$A$2:$A$152))</f>
        <v>1330</v>
      </c>
      <c r="AK815" s="122">
        <f t="shared" si="244"/>
        <v>0</v>
      </c>
      <c r="AL815" s="67">
        <f>AK815*(B815-B814)</f>
        <v>0</v>
      </c>
      <c r="AM815" s="23">
        <f t="shared" si="246"/>
        <v>8.6725204696437436E-2</v>
      </c>
      <c r="AN815" s="26">
        <f>AN814+AK815*(B815-B814)/(2*PI()*$C$5*AN814*$K$13)</f>
        <v>0.15480061813468687</v>
      </c>
      <c r="AO815" s="87">
        <f t="shared" si="238"/>
        <v>145932.55112472404</v>
      </c>
      <c r="AP815" s="87">
        <f>IF(R815+U815&lt;$C$8,0,32*$L$23/$C$12^2*($K$10*R815+$K$8*U815)+32*$L$24/($C$14^2-$C$13^2)*($K$10*S815+$K$8*V815))</f>
        <v>44607.551124724028</v>
      </c>
      <c r="AQ815" s="66">
        <f>R815*$C$11*$C$9+U815*$C$11*$C$10</f>
        <v>14695380</v>
      </c>
      <c r="AR815" s="66">
        <f>S815*$C$11*$C$9+V815*$C$11*$C$10</f>
        <v>14695380</v>
      </c>
      <c r="AS815" s="87">
        <f>$C$11*(T815*$C$9+W815*$C$10)</f>
        <v>792178.05375968735</v>
      </c>
      <c r="AT815" s="45">
        <f t="shared" si="232"/>
        <v>15633490.60488441</v>
      </c>
      <c r="AU815" s="75"/>
    </row>
    <row r="816" spans="2:47" ht="15" thickBot="1" x14ac:dyDescent="0.35">
      <c r="B816" s="41">
        <f t="shared" si="239"/>
        <v>15700</v>
      </c>
      <c r="C816" s="8">
        <f t="shared" si="240"/>
        <v>157</v>
      </c>
      <c r="D816" s="73">
        <f t="shared" si="228"/>
        <v>209.98750000000001</v>
      </c>
      <c r="E816" s="29">
        <f t="shared" si="245"/>
        <v>52002.759761555819</v>
      </c>
      <c r="F816" s="29">
        <f t="shared" si="241"/>
        <v>66.245553836373062</v>
      </c>
      <c r="G816" s="29">
        <f t="shared" si="242"/>
        <v>88.603428256148959</v>
      </c>
      <c r="H816" s="17">
        <f t="shared" si="243"/>
        <v>69553.691181080518</v>
      </c>
      <c r="I816" s="29">
        <f t="shared" si="233"/>
        <v>2.2250485660981263</v>
      </c>
      <c r="J816" s="29">
        <f t="shared" si="234"/>
        <v>41.69411544073867</v>
      </c>
      <c r="K816" s="32">
        <f>IF((D815+L815+M815-AL815)/($C$21+$C$22)&gt;$C$8,$C$8,(D815+L815+M815-AL815)/($C$21+$C$22))</f>
        <v>1400</v>
      </c>
      <c r="L816" s="97">
        <f t="shared" si="229"/>
        <v>0</v>
      </c>
      <c r="M816" s="96">
        <f t="shared" si="230"/>
        <v>0</v>
      </c>
      <c r="N816" s="98">
        <f t="shared" si="235"/>
        <v>1.7179213529287818</v>
      </c>
      <c r="O816" s="100">
        <f t="shared" si="231"/>
        <v>4.2266987561397071</v>
      </c>
      <c r="P816" s="104">
        <f t="shared" si="236"/>
        <v>18.880500609176615</v>
      </c>
      <c r="Q816" s="102">
        <f t="shared" si="237"/>
        <v>4.9224514715476911E-2</v>
      </c>
      <c r="R816" s="106">
        <f>IF(K816-H815&lt;0,0,K816-H815)</f>
        <v>0</v>
      </c>
      <c r="S816" s="106">
        <f>K816-V816</f>
        <v>0</v>
      </c>
      <c r="T816" s="106">
        <f>IF(R816&gt;0,$C$6-$C$8,IF($C$6-$C$8-W816&lt;0,0,$C$6-$C$8-W816))</f>
        <v>97.214462279726973</v>
      </c>
      <c r="U816" s="107">
        <f>IF(R816=0,IF(U815+(F816-AL816/$C$23)*$C$21/($C$21+$C$22)&gt;$C$8,$C$8,U815+F816*$C$21/($C$21+$C$22)),E816)</f>
        <v>1400</v>
      </c>
      <c r="V816" s="107">
        <f>IF(R816&gt;0,0,IF(V815+(F816-AL816/$C$23)*$C$21/($C$21+$C$22)&gt;$C$8,$C$8,IF(U816=$C$8,V815+(F816-AL816/$C$23)*$C$21/$C$22,V815+(F816-AL816/$C$23)*$C$21/($C$21+$C$22))))</f>
        <v>1400</v>
      </c>
      <c r="W816" s="203">
        <f>IF(R816&gt;0,0,IF(W815+AL816/$C$23&gt;$F$23,$F$23,W815+AL816/$C$23))</f>
        <v>2.7855377202730285</v>
      </c>
      <c r="X816" s="105" t="str">
        <f>IF(R816=0,"-",FORECAST($C$8,Инклинометрия!$B$2:$B$152,Инклинометрия!$A$2:$A$152))</f>
        <v>-</v>
      </c>
      <c r="Y816" s="105" t="str">
        <f>IF(R816=0,"-",FORECAST($C$8-R816,Инклинометрия!$B$2:$B$152,Инклинометрия!$A$2:$A$152))</f>
        <v>-</v>
      </c>
      <c r="Z816" s="105" t="str">
        <f>IF(R816&gt;0,FORECAST($C$8,Инклинометрия!$B$2:$B$152,Инклинометрия!$A$2:$A$152),IF(V816=$C$8,"-",FORECAST($C$8-V816,Инклинометрия!$B$2:$B$152,Инклинометрия!$A$2:$A$152)))</f>
        <v>-</v>
      </c>
      <c r="AA816" s="105" t="str">
        <f>IF(S816=0,"-",FORECAST($C$8-(S816+V816),Инклинометрия!$B$2:$B$152,Инклинометрия!$A$2:$A$152))</f>
        <v>-</v>
      </c>
      <c r="AB816" s="105">
        <f>FORECAST($C$8+T816,Инклинометрия!$B$2:$B$152,Инклинометрия!$A$2:$A$152)</f>
        <v>1422.3537391657405</v>
      </c>
      <c r="AC816" s="105">
        <f>IF(R816=0,FORECAST($C$6-T816,Инклинометрия!$B$2:$B$152,Инклинометрия!$A$2:$A$152),FORECAST($C$8,Инклинометрия!$B$2:$B$152,Инклинометрия!$A$2:$A$152))</f>
        <v>1332.6462608342592</v>
      </c>
      <c r="AD816" s="107">
        <f>IF(R816=0,FORECAST($C$8,Инклинометрия!$B$2:$B$152,Инклинометрия!$A$2:$A$152),Y816)</f>
        <v>1330</v>
      </c>
      <c r="AE816" s="107">
        <f>FORECAST($C$8-(R816+U816),Инклинометрия!$B$2:$B$152,Инклинометрия!$A$2:$A$152)</f>
        <v>0</v>
      </c>
      <c r="AF816" s="107">
        <f>IF(V816=0,"-",FORECAST($C$8,Инклинометрия!$B$2:$B$152,Инклинометрия!$A$2:$A$152))</f>
        <v>1330</v>
      </c>
      <c r="AG816" s="107">
        <f>IF(V816=0,"-",FORECAST($C$8-V816,Инклинометрия!$B$2:$B$152,Инклинометрия!$A$2:$A$152))</f>
        <v>0</v>
      </c>
      <c r="AH816" s="107">
        <f>IF(W816=0,"-",FORECAST($C$8+W816,Инклинометрия!$B$2:$B$152,Инклинометрия!$A$2:$A$152))</f>
        <v>1332.6462608342592</v>
      </c>
      <c r="AI816" s="107">
        <f>IF(W816=0,"-",FORECAST($C$8,Инклинометрия!$B$2:$B$152,Инклинометрия!$A$2:$A$152))</f>
        <v>1330</v>
      </c>
      <c r="AK816" s="122">
        <f t="shared" si="244"/>
        <v>0</v>
      </c>
      <c r="AL816" s="67">
        <f>AK816*(B816-B815)</f>
        <v>0</v>
      </c>
      <c r="AM816" s="23">
        <f t="shared" si="246"/>
        <v>8.6725204696437436E-2</v>
      </c>
      <c r="AN816" s="26">
        <f>AN815+AK816*(B816-B815)/(2*PI()*$C$5*AN815*$K$13)</f>
        <v>0.15480061813468687</v>
      </c>
      <c r="AO816" s="87">
        <f t="shared" si="238"/>
        <v>145932.55112472404</v>
      </c>
      <c r="AP816" s="87">
        <f>IF(R816+U816&lt;$C$8,0,32*$L$23/$C$12^2*($K$10*R816+$K$8*U816)+32*$L$24/($C$14^2-$C$13^2)*($K$10*S816+$K$8*V816))</f>
        <v>44607.551124724028</v>
      </c>
      <c r="AQ816" s="66">
        <f>R816*$C$11*$C$9+U816*$C$11*$C$10</f>
        <v>14695380</v>
      </c>
      <c r="AR816" s="66">
        <f>S816*$C$11*$C$9+V816*$C$11*$C$10</f>
        <v>14695380</v>
      </c>
      <c r="AS816" s="87">
        <f>$C$11*(T816*$C$9+W816*$C$10)</f>
        <v>792178.05375968735</v>
      </c>
      <c r="AT816" s="45">
        <f t="shared" si="232"/>
        <v>15633490.60488441</v>
      </c>
      <c r="AU816" s="75"/>
    </row>
    <row r="817" spans="2:47" ht="15" thickBot="1" x14ac:dyDescent="0.35">
      <c r="B817" s="41">
        <f t="shared" si="239"/>
        <v>15720</v>
      </c>
      <c r="C817" s="8">
        <f t="shared" si="240"/>
        <v>157.20000000000002</v>
      </c>
      <c r="D817" s="73">
        <f t="shared" si="228"/>
        <v>210.25500000000002</v>
      </c>
      <c r="E817" s="29">
        <f t="shared" si="245"/>
        <v>52069.005315392205</v>
      </c>
      <c r="F817" s="29">
        <f t="shared" si="241"/>
        <v>66.245553836382484</v>
      </c>
      <c r="G817" s="29">
        <f t="shared" si="242"/>
        <v>88.603428256161564</v>
      </c>
      <c r="H817" s="17">
        <f t="shared" si="243"/>
        <v>69642.294609336677</v>
      </c>
      <c r="I817" s="29">
        <f t="shared" si="233"/>
        <v>2.2250485660981263</v>
      </c>
      <c r="J817" s="29">
        <f t="shared" si="234"/>
        <v>41.694115440741633</v>
      </c>
      <c r="K817" s="32">
        <f>IF((D816+L816+M816-AL816)/($C$21+$C$22)&gt;$C$8,$C$8,(D816+L816+M816-AL816)/($C$21+$C$22))</f>
        <v>1400</v>
      </c>
      <c r="L817" s="97">
        <f t="shared" si="229"/>
        <v>0</v>
      </c>
      <c r="M817" s="96">
        <f t="shared" si="230"/>
        <v>0</v>
      </c>
      <c r="N817" s="98">
        <f t="shared" si="235"/>
        <v>1.7179213529287818</v>
      </c>
      <c r="O817" s="100">
        <f t="shared" si="231"/>
        <v>4.2266987561397071</v>
      </c>
      <c r="P817" s="104">
        <f t="shared" si="236"/>
        <v>18.880500609176615</v>
      </c>
      <c r="Q817" s="102">
        <f t="shared" si="237"/>
        <v>4.9224514715476911E-2</v>
      </c>
      <c r="R817" s="106">
        <f>IF(K817-H816&lt;0,0,K817-H816)</f>
        <v>0</v>
      </c>
      <c r="S817" s="106">
        <f>K817-V817</f>
        <v>0</v>
      </c>
      <c r="T817" s="106">
        <f>IF(R817&gt;0,$C$6-$C$8,IF($C$6-$C$8-W817&lt;0,0,$C$6-$C$8-W817))</f>
        <v>97.214462279726973</v>
      </c>
      <c r="U817" s="107">
        <f>IF(R817=0,IF(U816+(F817-AL817/$C$23)*$C$21/($C$21+$C$22)&gt;$C$8,$C$8,U816+F817*$C$21/($C$21+$C$22)),E817)</f>
        <v>1400</v>
      </c>
      <c r="V817" s="107">
        <f>IF(R817&gt;0,0,IF(V816+(F817-AL817/$C$23)*$C$21/($C$21+$C$22)&gt;$C$8,$C$8,IF(U817=$C$8,V816+(F817-AL817/$C$23)*$C$21/$C$22,V816+(F817-AL817/$C$23)*$C$21/($C$21+$C$22))))</f>
        <v>1400</v>
      </c>
      <c r="W817" s="203">
        <f>IF(R817&gt;0,0,IF(W816+AL817/$C$23&gt;$F$23,$F$23,W816+AL817/$C$23))</f>
        <v>2.7855377202730285</v>
      </c>
      <c r="X817" s="105" t="str">
        <f>IF(R817=0,"-",FORECAST($C$8,Инклинометрия!$B$2:$B$152,Инклинометрия!$A$2:$A$152))</f>
        <v>-</v>
      </c>
      <c r="Y817" s="105" t="str">
        <f>IF(R817=0,"-",FORECAST($C$8-R817,Инклинометрия!$B$2:$B$152,Инклинометрия!$A$2:$A$152))</f>
        <v>-</v>
      </c>
      <c r="Z817" s="105" t="str">
        <f>IF(R817&gt;0,FORECAST($C$8,Инклинометрия!$B$2:$B$152,Инклинометрия!$A$2:$A$152),IF(V817=$C$8,"-",FORECAST($C$8-V817,Инклинометрия!$B$2:$B$152,Инклинометрия!$A$2:$A$152)))</f>
        <v>-</v>
      </c>
      <c r="AA817" s="105" t="str">
        <f>IF(S817=0,"-",FORECAST($C$8-(S817+V817),Инклинометрия!$B$2:$B$152,Инклинометрия!$A$2:$A$152))</f>
        <v>-</v>
      </c>
      <c r="AB817" s="105">
        <f>FORECAST($C$8+T817,Инклинометрия!$B$2:$B$152,Инклинометрия!$A$2:$A$152)</f>
        <v>1422.3537391657405</v>
      </c>
      <c r="AC817" s="105">
        <f>IF(R817=0,FORECAST($C$6-T817,Инклинометрия!$B$2:$B$152,Инклинометрия!$A$2:$A$152),FORECAST($C$8,Инклинометрия!$B$2:$B$152,Инклинометрия!$A$2:$A$152))</f>
        <v>1332.6462608342592</v>
      </c>
      <c r="AD817" s="107">
        <f>IF(R817=0,FORECAST($C$8,Инклинометрия!$B$2:$B$152,Инклинометрия!$A$2:$A$152),Y817)</f>
        <v>1330</v>
      </c>
      <c r="AE817" s="107">
        <f>FORECAST($C$8-(R817+U817),Инклинометрия!$B$2:$B$152,Инклинометрия!$A$2:$A$152)</f>
        <v>0</v>
      </c>
      <c r="AF817" s="107">
        <f>IF(V817=0,"-",FORECAST($C$8,Инклинометрия!$B$2:$B$152,Инклинометрия!$A$2:$A$152))</f>
        <v>1330</v>
      </c>
      <c r="AG817" s="107">
        <f>IF(V817=0,"-",FORECAST($C$8-V817,Инклинометрия!$B$2:$B$152,Инклинометрия!$A$2:$A$152))</f>
        <v>0</v>
      </c>
      <c r="AH817" s="107">
        <f>IF(W817=0,"-",FORECAST($C$8+W817,Инклинометрия!$B$2:$B$152,Инклинометрия!$A$2:$A$152))</f>
        <v>1332.6462608342592</v>
      </c>
      <c r="AI817" s="107">
        <f>IF(W817=0,"-",FORECAST($C$8,Инклинометрия!$B$2:$B$152,Инклинометрия!$A$2:$A$152))</f>
        <v>1330</v>
      </c>
      <c r="AK817" s="122">
        <f t="shared" si="244"/>
        <v>0</v>
      </c>
      <c r="AL817" s="67">
        <f>AK817*(B817-B816)</f>
        <v>0</v>
      </c>
      <c r="AM817" s="23">
        <f t="shared" si="246"/>
        <v>8.6725204696437436E-2</v>
      </c>
      <c r="AN817" s="26">
        <f>AN816+AK817*(B817-B816)/(2*PI()*$C$5*AN816*$K$13)</f>
        <v>0.15480061813468687</v>
      </c>
      <c r="AO817" s="87">
        <f t="shared" si="238"/>
        <v>145932.55112472404</v>
      </c>
      <c r="AP817" s="87">
        <f>IF(R817+U817&lt;$C$8,0,32*$L$23/$C$12^2*($K$10*R817+$K$8*U817)+32*$L$24/($C$14^2-$C$13^2)*($K$10*S817+$K$8*V817))</f>
        <v>44607.551124724028</v>
      </c>
      <c r="AQ817" s="66">
        <f>R817*$C$11*$C$9+U817*$C$11*$C$10</f>
        <v>14695380</v>
      </c>
      <c r="AR817" s="66">
        <f>S817*$C$11*$C$9+V817*$C$11*$C$10</f>
        <v>14695380</v>
      </c>
      <c r="AS817" s="87">
        <f>$C$11*(T817*$C$9+W817*$C$10)</f>
        <v>792178.05375968735</v>
      </c>
      <c r="AT817" s="45">
        <f t="shared" si="232"/>
        <v>15633490.60488441</v>
      </c>
      <c r="AU817" s="75"/>
    </row>
    <row r="818" spans="2:47" ht="15" thickBot="1" x14ac:dyDescent="0.35">
      <c r="B818" s="41">
        <f t="shared" si="239"/>
        <v>15740</v>
      </c>
      <c r="C818" s="8">
        <f t="shared" si="240"/>
        <v>157.4</v>
      </c>
      <c r="D818" s="73">
        <f t="shared" si="228"/>
        <v>210.52250000000001</v>
      </c>
      <c r="E818" s="29">
        <f t="shared" si="245"/>
        <v>52135.250869228577</v>
      </c>
      <c r="F818" s="29">
        <f t="shared" si="241"/>
        <v>66.245553836373062</v>
      </c>
      <c r="G818" s="29">
        <f t="shared" si="242"/>
        <v>88.603428256148959</v>
      </c>
      <c r="H818" s="17">
        <f t="shared" si="243"/>
        <v>69730.898037592822</v>
      </c>
      <c r="I818" s="29">
        <f t="shared" si="233"/>
        <v>2.2250485660981263</v>
      </c>
      <c r="J818" s="29">
        <f t="shared" si="234"/>
        <v>41.69411544073867</v>
      </c>
      <c r="K818" s="32">
        <f>IF((D817+L817+M817-AL817)/($C$21+$C$22)&gt;$C$8,$C$8,(D817+L817+M817-AL817)/($C$21+$C$22))</f>
        <v>1400</v>
      </c>
      <c r="L818" s="97">
        <f t="shared" si="229"/>
        <v>0</v>
      </c>
      <c r="M818" s="96">
        <f t="shared" si="230"/>
        <v>0</v>
      </c>
      <c r="N818" s="98">
        <f t="shared" si="235"/>
        <v>1.7179213529287818</v>
      </c>
      <c r="O818" s="100">
        <f t="shared" si="231"/>
        <v>4.2266987561397071</v>
      </c>
      <c r="P818" s="104">
        <f t="shared" si="236"/>
        <v>18.880500609176615</v>
      </c>
      <c r="Q818" s="102">
        <f t="shared" si="237"/>
        <v>4.9224514715476911E-2</v>
      </c>
      <c r="R818" s="106">
        <f>IF(K818-H817&lt;0,0,K818-H817)</f>
        <v>0</v>
      </c>
      <c r="S818" s="106">
        <f>K818-V818</f>
        <v>0</v>
      </c>
      <c r="T818" s="106">
        <f>IF(R818&gt;0,$C$6-$C$8,IF($C$6-$C$8-W818&lt;0,0,$C$6-$C$8-W818))</f>
        <v>97.214462279726973</v>
      </c>
      <c r="U818" s="107">
        <f>IF(R818=0,IF(U817+(F818-AL818/$C$23)*$C$21/($C$21+$C$22)&gt;$C$8,$C$8,U817+F818*$C$21/($C$21+$C$22)),E818)</f>
        <v>1400</v>
      </c>
      <c r="V818" s="107">
        <f>IF(R818&gt;0,0,IF(V817+(F818-AL818/$C$23)*$C$21/($C$21+$C$22)&gt;$C$8,$C$8,IF(U818=$C$8,V817+(F818-AL818/$C$23)*$C$21/$C$22,V817+(F818-AL818/$C$23)*$C$21/($C$21+$C$22))))</f>
        <v>1400</v>
      </c>
      <c r="W818" s="203">
        <f>IF(R818&gt;0,0,IF(W817+AL818/$C$23&gt;$F$23,$F$23,W817+AL818/$C$23))</f>
        <v>2.7855377202730285</v>
      </c>
      <c r="X818" s="105" t="str">
        <f>IF(R818=0,"-",FORECAST($C$8,Инклинометрия!$B$2:$B$152,Инклинометрия!$A$2:$A$152))</f>
        <v>-</v>
      </c>
      <c r="Y818" s="105" t="str">
        <f>IF(R818=0,"-",FORECAST($C$8-R818,Инклинометрия!$B$2:$B$152,Инклинометрия!$A$2:$A$152))</f>
        <v>-</v>
      </c>
      <c r="Z818" s="105" t="str">
        <f>IF(R818&gt;0,FORECAST($C$8,Инклинометрия!$B$2:$B$152,Инклинометрия!$A$2:$A$152),IF(V818=$C$8,"-",FORECAST($C$8-V818,Инклинометрия!$B$2:$B$152,Инклинометрия!$A$2:$A$152)))</f>
        <v>-</v>
      </c>
      <c r="AA818" s="105" t="str">
        <f>IF(S818=0,"-",FORECAST($C$8-(S818+V818),Инклинометрия!$B$2:$B$152,Инклинометрия!$A$2:$A$152))</f>
        <v>-</v>
      </c>
      <c r="AB818" s="105">
        <f>FORECAST($C$8+T818,Инклинометрия!$B$2:$B$152,Инклинометрия!$A$2:$A$152)</f>
        <v>1422.3537391657405</v>
      </c>
      <c r="AC818" s="105">
        <f>IF(R818=0,FORECAST($C$6-T818,Инклинометрия!$B$2:$B$152,Инклинометрия!$A$2:$A$152),FORECAST($C$8,Инклинометрия!$B$2:$B$152,Инклинометрия!$A$2:$A$152))</f>
        <v>1332.6462608342592</v>
      </c>
      <c r="AD818" s="107">
        <f>IF(R818=0,FORECAST($C$8,Инклинометрия!$B$2:$B$152,Инклинометрия!$A$2:$A$152),Y818)</f>
        <v>1330</v>
      </c>
      <c r="AE818" s="107">
        <f>FORECAST($C$8-(R818+U818),Инклинометрия!$B$2:$B$152,Инклинометрия!$A$2:$A$152)</f>
        <v>0</v>
      </c>
      <c r="AF818" s="107">
        <f>IF(V818=0,"-",FORECAST($C$8,Инклинометрия!$B$2:$B$152,Инклинометрия!$A$2:$A$152))</f>
        <v>1330</v>
      </c>
      <c r="AG818" s="107">
        <f>IF(V818=0,"-",FORECAST($C$8-V818,Инклинометрия!$B$2:$B$152,Инклинометрия!$A$2:$A$152))</f>
        <v>0</v>
      </c>
      <c r="AH818" s="107">
        <f>IF(W818=0,"-",FORECAST($C$8+W818,Инклинометрия!$B$2:$B$152,Инклинометрия!$A$2:$A$152))</f>
        <v>1332.6462608342592</v>
      </c>
      <c r="AI818" s="107">
        <f>IF(W818=0,"-",FORECAST($C$8,Инклинометрия!$B$2:$B$152,Инклинометрия!$A$2:$A$152))</f>
        <v>1330</v>
      </c>
      <c r="AK818" s="122">
        <f t="shared" si="244"/>
        <v>0</v>
      </c>
      <c r="AL818" s="67">
        <f>AK818*(B818-B817)</f>
        <v>0</v>
      </c>
      <c r="AM818" s="23">
        <f t="shared" si="246"/>
        <v>8.6725204696437436E-2</v>
      </c>
      <c r="AN818" s="26">
        <f>AN817+AK818*(B818-B817)/(2*PI()*$C$5*AN817*$K$13)</f>
        <v>0.15480061813468687</v>
      </c>
      <c r="AO818" s="87">
        <f t="shared" si="238"/>
        <v>145932.55112472404</v>
      </c>
      <c r="AP818" s="87">
        <f>IF(R818+U818&lt;$C$8,0,32*$L$23/$C$12^2*($K$10*R818+$K$8*U818)+32*$L$24/($C$14^2-$C$13^2)*($K$10*S818+$K$8*V818))</f>
        <v>44607.551124724028</v>
      </c>
      <c r="AQ818" s="66">
        <f>R818*$C$11*$C$9+U818*$C$11*$C$10</f>
        <v>14695380</v>
      </c>
      <c r="AR818" s="66">
        <f>S818*$C$11*$C$9+V818*$C$11*$C$10</f>
        <v>14695380</v>
      </c>
      <c r="AS818" s="87">
        <f>$C$11*(T818*$C$9+W818*$C$10)</f>
        <v>792178.05375968735</v>
      </c>
      <c r="AT818" s="45">
        <f t="shared" si="232"/>
        <v>15633490.60488441</v>
      </c>
      <c r="AU818" s="75"/>
    </row>
    <row r="819" spans="2:47" ht="15" thickBot="1" x14ac:dyDescent="0.35">
      <c r="B819" s="41">
        <f t="shared" si="239"/>
        <v>15760</v>
      </c>
      <c r="C819" s="8">
        <f t="shared" si="240"/>
        <v>157.6</v>
      </c>
      <c r="D819" s="73">
        <f t="shared" si="228"/>
        <v>210.79</v>
      </c>
      <c r="E819" s="29">
        <f t="shared" si="245"/>
        <v>52201.496423064942</v>
      </c>
      <c r="F819" s="29">
        <f t="shared" si="241"/>
        <v>66.245553836373062</v>
      </c>
      <c r="G819" s="29">
        <f t="shared" si="242"/>
        <v>88.603428256148959</v>
      </c>
      <c r="H819" s="17">
        <f t="shared" si="243"/>
        <v>69819.501465848967</v>
      </c>
      <c r="I819" s="29">
        <f t="shared" si="233"/>
        <v>2.2250485660981263</v>
      </c>
      <c r="J819" s="29">
        <f t="shared" si="234"/>
        <v>41.69411544073867</v>
      </c>
      <c r="K819" s="32">
        <f>IF((D818+L818+M818-AL818)/($C$21+$C$22)&gt;$C$8,$C$8,(D818+L818+M818-AL818)/($C$21+$C$22))</f>
        <v>1400</v>
      </c>
      <c r="L819" s="97">
        <f t="shared" si="229"/>
        <v>0</v>
      </c>
      <c r="M819" s="96">
        <f t="shared" si="230"/>
        <v>0</v>
      </c>
      <c r="N819" s="98">
        <f t="shared" si="235"/>
        <v>1.7179213529287818</v>
      </c>
      <c r="O819" s="100">
        <f t="shared" si="231"/>
        <v>4.2266987561397071</v>
      </c>
      <c r="P819" s="104">
        <f t="shared" si="236"/>
        <v>18.880500609176615</v>
      </c>
      <c r="Q819" s="102">
        <f t="shared" si="237"/>
        <v>4.9224514715476911E-2</v>
      </c>
      <c r="R819" s="106">
        <f>IF(K819-H818&lt;0,0,K819-H818)</f>
        <v>0</v>
      </c>
      <c r="S819" s="106">
        <f>K819-V819</f>
        <v>0</v>
      </c>
      <c r="T819" s="106">
        <f>IF(R819&gt;0,$C$6-$C$8,IF($C$6-$C$8-W819&lt;0,0,$C$6-$C$8-W819))</f>
        <v>97.214462279726973</v>
      </c>
      <c r="U819" s="107">
        <f>IF(R819=0,IF(U818+(F819-AL819/$C$23)*$C$21/($C$21+$C$22)&gt;$C$8,$C$8,U818+F819*$C$21/($C$21+$C$22)),E819)</f>
        <v>1400</v>
      </c>
      <c r="V819" s="107">
        <f>IF(R819&gt;0,0,IF(V818+(F819-AL819/$C$23)*$C$21/($C$21+$C$22)&gt;$C$8,$C$8,IF(U819=$C$8,V818+(F819-AL819/$C$23)*$C$21/$C$22,V818+(F819-AL819/$C$23)*$C$21/($C$21+$C$22))))</f>
        <v>1400</v>
      </c>
      <c r="W819" s="203">
        <f>IF(R819&gt;0,0,IF(W818+AL819/$C$23&gt;$F$23,$F$23,W818+AL819/$C$23))</f>
        <v>2.7855377202730285</v>
      </c>
      <c r="X819" s="105" t="str">
        <f>IF(R819=0,"-",FORECAST($C$8,Инклинометрия!$B$2:$B$152,Инклинометрия!$A$2:$A$152))</f>
        <v>-</v>
      </c>
      <c r="Y819" s="105" t="str">
        <f>IF(R819=0,"-",FORECAST($C$8-R819,Инклинометрия!$B$2:$B$152,Инклинометрия!$A$2:$A$152))</f>
        <v>-</v>
      </c>
      <c r="Z819" s="105" t="str">
        <f>IF(R819&gt;0,FORECAST($C$8,Инклинометрия!$B$2:$B$152,Инклинометрия!$A$2:$A$152),IF(V819=$C$8,"-",FORECAST($C$8-V819,Инклинометрия!$B$2:$B$152,Инклинометрия!$A$2:$A$152)))</f>
        <v>-</v>
      </c>
      <c r="AA819" s="105" t="str">
        <f>IF(S819=0,"-",FORECAST($C$8-(S819+V819),Инклинометрия!$B$2:$B$152,Инклинометрия!$A$2:$A$152))</f>
        <v>-</v>
      </c>
      <c r="AB819" s="105">
        <f>FORECAST($C$8+T819,Инклинометрия!$B$2:$B$152,Инклинометрия!$A$2:$A$152)</f>
        <v>1422.3537391657405</v>
      </c>
      <c r="AC819" s="105">
        <f>IF(R819=0,FORECAST($C$6-T819,Инклинометрия!$B$2:$B$152,Инклинометрия!$A$2:$A$152),FORECAST($C$8,Инклинометрия!$B$2:$B$152,Инклинометрия!$A$2:$A$152))</f>
        <v>1332.6462608342592</v>
      </c>
      <c r="AD819" s="107">
        <f>IF(R819=0,FORECAST($C$8,Инклинометрия!$B$2:$B$152,Инклинометрия!$A$2:$A$152),Y819)</f>
        <v>1330</v>
      </c>
      <c r="AE819" s="107">
        <f>FORECAST($C$8-(R819+U819),Инклинометрия!$B$2:$B$152,Инклинометрия!$A$2:$A$152)</f>
        <v>0</v>
      </c>
      <c r="AF819" s="107">
        <f>IF(V819=0,"-",FORECAST($C$8,Инклинометрия!$B$2:$B$152,Инклинометрия!$A$2:$A$152))</f>
        <v>1330</v>
      </c>
      <c r="AG819" s="107">
        <f>IF(V819=0,"-",FORECAST($C$8-V819,Инклинометрия!$B$2:$B$152,Инклинометрия!$A$2:$A$152))</f>
        <v>0</v>
      </c>
      <c r="AH819" s="107">
        <f>IF(W819=0,"-",FORECAST($C$8+W819,Инклинометрия!$B$2:$B$152,Инклинометрия!$A$2:$A$152))</f>
        <v>1332.6462608342592</v>
      </c>
      <c r="AI819" s="107">
        <f>IF(W819=0,"-",FORECAST($C$8,Инклинометрия!$B$2:$B$152,Инклинометрия!$A$2:$A$152))</f>
        <v>1330</v>
      </c>
      <c r="AK819" s="122">
        <f t="shared" si="244"/>
        <v>0</v>
      </c>
      <c r="AL819" s="67">
        <f>AK819*(B819-B818)</f>
        <v>0</v>
      </c>
      <c r="AM819" s="23">
        <f t="shared" si="246"/>
        <v>8.6725204696437436E-2</v>
      </c>
      <c r="AN819" s="26">
        <f>AN818+AK819*(B819-B818)/(2*PI()*$C$5*AN818*$K$13)</f>
        <v>0.15480061813468687</v>
      </c>
      <c r="AO819" s="87">
        <f t="shared" si="238"/>
        <v>145932.55112472404</v>
      </c>
      <c r="AP819" s="87">
        <f>IF(R819+U819&lt;$C$8,0,32*$L$23/$C$12^2*($K$10*R819+$K$8*U819)+32*$L$24/($C$14^2-$C$13^2)*($K$10*S819+$K$8*V819))</f>
        <v>44607.551124724028</v>
      </c>
      <c r="AQ819" s="66">
        <f>R819*$C$11*$C$9+U819*$C$11*$C$10</f>
        <v>14695380</v>
      </c>
      <c r="AR819" s="66">
        <f>S819*$C$11*$C$9+V819*$C$11*$C$10</f>
        <v>14695380</v>
      </c>
      <c r="AS819" s="87">
        <f>$C$11*(T819*$C$9+W819*$C$10)</f>
        <v>792178.05375968735</v>
      </c>
      <c r="AT819" s="45">
        <f t="shared" si="232"/>
        <v>15633490.60488441</v>
      </c>
      <c r="AU819" s="75"/>
    </row>
    <row r="820" spans="2:47" ht="15" thickBot="1" x14ac:dyDescent="0.35">
      <c r="B820" s="41">
        <f t="shared" si="239"/>
        <v>15780</v>
      </c>
      <c r="C820" s="8">
        <f t="shared" si="240"/>
        <v>157.80000000000001</v>
      </c>
      <c r="D820" s="73">
        <f t="shared" si="228"/>
        <v>211.0575</v>
      </c>
      <c r="E820" s="29">
        <f t="shared" si="245"/>
        <v>52267.741976901329</v>
      </c>
      <c r="F820" s="29">
        <f t="shared" si="241"/>
        <v>66.245553836382484</v>
      </c>
      <c r="G820" s="29">
        <f t="shared" si="242"/>
        <v>88.603428256161564</v>
      </c>
      <c r="H820" s="17">
        <f t="shared" si="243"/>
        <v>69908.104894105127</v>
      </c>
      <c r="I820" s="29">
        <f t="shared" si="233"/>
        <v>2.2250485660981263</v>
      </c>
      <c r="J820" s="29">
        <f t="shared" si="234"/>
        <v>41.694115440741633</v>
      </c>
      <c r="K820" s="32">
        <f>IF((D819+L819+M819-AL819)/($C$21+$C$22)&gt;$C$8,$C$8,(D819+L819+M819-AL819)/($C$21+$C$22))</f>
        <v>1400</v>
      </c>
      <c r="L820" s="97">
        <f t="shared" si="229"/>
        <v>0</v>
      </c>
      <c r="M820" s="96">
        <f t="shared" si="230"/>
        <v>0</v>
      </c>
      <c r="N820" s="98">
        <f t="shared" si="235"/>
        <v>1.7179213529287818</v>
      </c>
      <c r="O820" s="100">
        <f t="shared" si="231"/>
        <v>4.2266987561397071</v>
      </c>
      <c r="P820" s="104">
        <f t="shared" si="236"/>
        <v>18.880500609176615</v>
      </c>
      <c r="Q820" s="102">
        <f t="shared" si="237"/>
        <v>4.9224514715476911E-2</v>
      </c>
      <c r="R820" s="106">
        <f>IF(K820-H819&lt;0,0,K820-H819)</f>
        <v>0</v>
      </c>
      <c r="S820" s="106">
        <f>K820-V820</f>
        <v>0</v>
      </c>
      <c r="T820" s="106">
        <f>IF(R820&gt;0,$C$6-$C$8,IF($C$6-$C$8-W820&lt;0,0,$C$6-$C$8-W820))</f>
        <v>97.214462279726973</v>
      </c>
      <c r="U820" s="107">
        <f>IF(R820=0,IF(U819+(F820-AL820/$C$23)*$C$21/($C$21+$C$22)&gt;$C$8,$C$8,U819+F820*$C$21/($C$21+$C$22)),E820)</f>
        <v>1400</v>
      </c>
      <c r="V820" s="107">
        <f>IF(R820&gt;0,0,IF(V819+(F820-AL820/$C$23)*$C$21/($C$21+$C$22)&gt;$C$8,$C$8,IF(U820=$C$8,V819+(F820-AL820/$C$23)*$C$21/$C$22,V819+(F820-AL820/$C$23)*$C$21/($C$21+$C$22))))</f>
        <v>1400</v>
      </c>
      <c r="W820" s="203">
        <f>IF(R820&gt;0,0,IF(W819+AL820/$C$23&gt;$F$23,$F$23,W819+AL820/$C$23))</f>
        <v>2.7855377202730285</v>
      </c>
      <c r="X820" s="105" t="str">
        <f>IF(R820=0,"-",FORECAST($C$8,Инклинометрия!$B$2:$B$152,Инклинометрия!$A$2:$A$152))</f>
        <v>-</v>
      </c>
      <c r="Y820" s="105" t="str">
        <f>IF(R820=0,"-",FORECAST($C$8-R820,Инклинометрия!$B$2:$B$152,Инклинометрия!$A$2:$A$152))</f>
        <v>-</v>
      </c>
      <c r="Z820" s="105" t="str">
        <f>IF(R820&gt;0,FORECAST($C$8,Инклинометрия!$B$2:$B$152,Инклинометрия!$A$2:$A$152),IF(V820=$C$8,"-",FORECAST($C$8-V820,Инклинометрия!$B$2:$B$152,Инклинометрия!$A$2:$A$152)))</f>
        <v>-</v>
      </c>
      <c r="AA820" s="105" t="str">
        <f>IF(S820=0,"-",FORECAST($C$8-(S820+V820),Инклинометрия!$B$2:$B$152,Инклинометрия!$A$2:$A$152))</f>
        <v>-</v>
      </c>
      <c r="AB820" s="105">
        <f>FORECAST($C$8+T820,Инклинометрия!$B$2:$B$152,Инклинометрия!$A$2:$A$152)</f>
        <v>1422.3537391657405</v>
      </c>
      <c r="AC820" s="105">
        <f>IF(R820=0,FORECAST($C$6-T820,Инклинометрия!$B$2:$B$152,Инклинометрия!$A$2:$A$152),FORECAST($C$8,Инклинометрия!$B$2:$B$152,Инклинометрия!$A$2:$A$152))</f>
        <v>1332.6462608342592</v>
      </c>
      <c r="AD820" s="107">
        <f>IF(R820=0,FORECAST($C$8,Инклинометрия!$B$2:$B$152,Инклинометрия!$A$2:$A$152),Y820)</f>
        <v>1330</v>
      </c>
      <c r="AE820" s="107">
        <f>FORECAST($C$8-(R820+U820),Инклинометрия!$B$2:$B$152,Инклинометрия!$A$2:$A$152)</f>
        <v>0</v>
      </c>
      <c r="AF820" s="107">
        <f>IF(V820=0,"-",FORECAST($C$8,Инклинометрия!$B$2:$B$152,Инклинометрия!$A$2:$A$152))</f>
        <v>1330</v>
      </c>
      <c r="AG820" s="107">
        <f>IF(V820=0,"-",FORECAST($C$8-V820,Инклинометрия!$B$2:$B$152,Инклинометрия!$A$2:$A$152))</f>
        <v>0</v>
      </c>
      <c r="AH820" s="107">
        <f>IF(W820=0,"-",FORECAST($C$8+W820,Инклинометрия!$B$2:$B$152,Инклинометрия!$A$2:$A$152))</f>
        <v>1332.6462608342592</v>
      </c>
      <c r="AI820" s="107">
        <f>IF(W820=0,"-",FORECAST($C$8,Инклинометрия!$B$2:$B$152,Инклинометрия!$A$2:$A$152))</f>
        <v>1330</v>
      </c>
      <c r="AK820" s="122">
        <f t="shared" si="244"/>
        <v>0</v>
      </c>
      <c r="AL820" s="67">
        <f>AK820*(B820-B819)</f>
        <v>0</v>
      </c>
      <c r="AM820" s="23">
        <f t="shared" si="246"/>
        <v>8.6725204696437436E-2</v>
      </c>
      <c r="AN820" s="26">
        <f>AN819+AK820*(B820-B819)/(2*PI()*$C$5*AN819*$K$13)</f>
        <v>0.15480061813468687</v>
      </c>
      <c r="AO820" s="87">
        <f t="shared" si="238"/>
        <v>145932.55112472404</v>
      </c>
      <c r="AP820" s="87">
        <f>IF(R820+U820&lt;$C$8,0,32*$L$23/$C$12^2*($K$10*R820+$K$8*U820)+32*$L$24/($C$14^2-$C$13^2)*($K$10*S820+$K$8*V820))</f>
        <v>44607.551124724028</v>
      </c>
      <c r="AQ820" s="66">
        <f>R820*$C$11*$C$9+U820*$C$11*$C$10</f>
        <v>14695380</v>
      </c>
      <c r="AR820" s="66">
        <f>S820*$C$11*$C$9+V820*$C$11*$C$10</f>
        <v>14695380</v>
      </c>
      <c r="AS820" s="87">
        <f>$C$11*(T820*$C$9+W820*$C$10)</f>
        <v>792178.05375968735</v>
      </c>
      <c r="AT820" s="45">
        <f t="shared" si="232"/>
        <v>15633490.60488441</v>
      </c>
      <c r="AU820" s="75"/>
    </row>
    <row r="821" spans="2:47" ht="15" thickBot="1" x14ac:dyDescent="0.35">
      <c r="B821" s="41">
        <f t="shared" si="239"/>
        <v>15800</v>
      </c>
      <c r="C821" s="8">
        <f t="shared" si="240"/>
        <v>158</v>
      </c>
      <c r="D821" s="73">
        <f t="shared" si="228"/>
        <v>211.32499999999999</v>
      </c>
      <c r="E821" s="29">
        <f t="shared" si="245"/>
        <v>52333.987530737708</v>
      </c>
      <c r="F821" s="29">
        <f t="shared" si="241"/>
        <v>66.245553836373062</v>
      </c>
      <c r="G821" s="29">
        <f t="shared" si="242"/>
        <v>88.603428256148959</v>
      </c>
      <c r="H821" s="17">
        <f t="shared" si="243"/>
        <v>69996.708322361272</v>
      </c>
      <c r="I821" s="29">
        <f t="shared" si="233"/>
        <v>2.2250485660981263</v>
      </c>
      <c r="J821" s="29">
        <f t="shared" si="234"/>
        <v>41.69411544073867</v>
      </c>
      <c r="K821" s="32">
        <f>IF((D820+L820+M820-AL820)/($C$21+$C$22)&gt;$C$8,$C$8,(D820+L820+M820-AL820)/($C$21+$C$22))</f>
        <v>1400</v>
      </c>
      <c r="L821" s="97">
        <f t="shared" si="229"/>
        <v>0</v>
      </c>
      <c r="M821" s="96">
        <f t="shared" si="230"/>
        <v>0</v>
      </c>
      <c r="N821" s="98">
        <f t="shared" si="235"/>
        <v>1.7179213529287818</v>
      </c>
      <c r="O821" s="100">
        <f t="shared" si="231"/>
        <v>4.2266987561397071</v>
      </c>
      <c r="P821" s="104">
        <f t="shared" si="236"/>
        <v>18.880500609176615</v>
      </c>
      <c r="Q821" s="102">
        <f t="shared" si="237"/>
        <v>4.9224514715476911E-2</v>
      </c>
      <c r="R821" s="106">
        <f>IF(K821-H820&lt;0,0,K821-H820)</f>
        <v>0</v>
      </c>
      <c r="S821" s="106">
        <f>K821-V821</f>
        <v>0</v>
      </c>
      <c r="T821" s="106">
        <f>IF(R821&gt;0,$C$6-$C$8,IF($C$6-$C$8-W821&lt;0,0,$C$6-$C$8-W821))</f>
        <v>97.214462279726973</v>
      </c>
      <c r="U821" s="107">
        <f>IF(R821=0,IF(U820+(F821-AL821/$C$23)*$C$21/($C$21+$C$22)&gt;$C$8,$C$8,U820+F821*$C$21/($C$21+$C$22)),E821)</f>
        <v>1400</v>
      </c>
      <c r="V821" s="107">
        <f>IF(R821&gt;0,0,IF(V820+(F821-AL821/$C$23)*$C$21/($C$21+$C$22)&gt;$C$8,$C$8,IF(U821=$C$8,V820+(F821-AL821/$C$23)*$C$21/$C$22,V820+(F821-AL821/$C$23)*$C$21/($C$21+$C$22))))</f>
        <v>1400</v>
      </c>
      <c r="W821" s="203">
        <f>IF(R821&gt;0,0,IF(W820+AL821/$C$23&gt;$F$23,$F$23,W820+AL821/$C$23))</f>
        <v>2.7855377202730285</v>
      </c>
      <c r="X821" s="105" t="str">
        <f>IF(R821=0,"-",FORECAST($C$8,Инклинометрия!$B$2:$B$152,Инклинометрия!$A$2:$A$152))</f>
        <v>-</v>
      </c>
      <c r="Y821" s="105" t="str">
        <f>IF(R821=0,"-",FORECAST($C$8-R821,Инклинометрия!$B$2:$B$152,Инклинометрия!$A$2:$A$152))</f>
        <v>-</v>
      </c>
      <c r="Z821" s="105" t="str">
        <f>IF(R821&gt;0,FORECAST($C$8,Инклинометрия!$B$2:$B$152,Инклинометрия!$A$2:$A$152),IF(V821=$C$8,"-",FORECAST($C$8-V821,Инклинометрия!$B$2:$B$152,Инклинометрия!$A$2:$A$152)))</f>
        <v>-</v>
      </c>
      <c r="AA821" s="105" t="str">
        <f>IF(S821=0,"-",FORECAST($C$8-(S821+V821),Инклинометрия!$B$2:$B$152,Инклинометрия!$A$2:$A$152))</f>
        <v>-</v>
      </c>
      <c r="AB821" s="105">
        <f>FORECAST($C$8+T821,Инклинометрия!$B$2:$B$152,Инклинометрия!$A$2:$A$152)</f>
        <v>1422.3537391657405</v>
      </c>
      <c r="AC821" s="105">
        <f>IF(R821=0,FORECAST($C$6-T821,Инклинометрия!$B$2:$B$152,Инклинометрия!$A$2:$A$152),FORECAST($C$8,Инклинометрия!$B$2:$B$152,Инклинометрия!$A$2:$A$152))</f>
        <v>1332.6462608342592</v>
      </c>
      <c r="AD821" s="107">
        <f>IF(R821=0,FORECAST($C$8,Инклинометрия!$B$2:$B$152,Инклинометрия!$A$2:$A$152),Y821)</f>
        <v>1330</v>
      </c>
      <c r="AE821" s="107">
        <f>FORECAST($C$8-(R821+U821),Инклинометрия!$B$2:$B$152,Инклинометрия!$A$2:$A$152)</f>
        <v>0</v>
      </c>
      <c r="AF821" s="107">
        <f>IF(V821=0,"-",FORECAST($C$8,Инклинометрия!$B$2:$B$152,Инклинометрия!$A$2:$A$152))</f>
        <v>1330</v>
      </c>
      <c r="AG821" s="107">
        <f>IF(V821=0,"-",FORECAST($C$8-V821,Инклинометрия!$B$2:$B$152,Инклинометрия!$A$2:$A$152))</f>
        <v>0</v>
      </c>
      <c r="AH821" s="107">
        <f>IF(W821=0,"-",FORECAST($C$8+W821,Инклинометрия!$B$2:$B$152,Инклинометрия!$A$2:$A$152))</f>
        <v>1332.6462608342592</v>
      </c>
      <c r="AI821" s="107">
        <f>IF(W821=0,"-",FORECAST($C$8,Инклинометрия!$B$2:$B$152,Инклинометрия!$A$2:$A$152))</f>
        <v>1330</v>
      </c>
      <c r="AK821" s="122">
        <f t="shared" si="244"/>
        <v>0</v>
      </c>
      <c r="AL821" s="67">
        <f>AK821*(B821-B820)</f>
        <v>0</v>
      </c>
      <c r="AM821" s="23">
        <f t="shared" si="246"/>
        <v>8.6725204696437436E-2</v>
      </c>
      <c r="AN821" s="26">
        <f>AN820+AK821*(B821-B820)/(2*PI()*$C$5*AN820*$K$13)</f>
        <v>0.15480061813468687</v>
      </c>
      <c r="AO821" s="87">
        <f t="shared" si="238"/>
        <v>145932.55112472404</v>
      </c>
      <c r="AP821" s="87">
        <f>IF(R821+U821&lt;$C$8,0,32*$L$23/$C$12^2*($K$10*R821+$K$8*U821)+32*$L$24/($C$14^2-$C$13^2)*($K$10*S821+$K$8*V821))</f>
        <v>44607.551124724028</v>
      </c>
      <c r="AQ821" s="66">
        <f>R821*$C$11*$C$9+U821*$C$11*$C$10</f>
        <v>14695380</v>
      </c>
      <c r="AR821" s="66">
        <f>S821*$C$11*$C$9+V821*$C$11*$C$10</f>
        <v>14695380</v>
      </c>
      <c r="AS821" s="87">
        <f>$C$11*(T821*$C$9+W821*$C$10)</f>
        <v>792178.05375968735</v>
      </c>
      <c r="AT821" s="45">
        <f t="shared" si="232"/>
        <v>15633490.60488441</v>
      </c>
      <c r="AU821" s="75"/>
    </row>
    <row r="822" spans="2:47" ht="15" thickBot="1" x14ac:dyDescent="0.35">
      <c r="B822" s="41">
        <f t="shared" si="239"/>
        <v>15820</v>
      </c>
      <c r="C822" s="8">
        <f t="shared" si="240"/>
        <v>158.20000000000002</v>
      </c>
      <c r="D822" s="73">
        <f t="shared" si="228"/>
        <v>211.59250000000003</v>
      </c>
      <c r="E822" s="29">
        <f t="shared" si="245"/>
        <v>52400.233084574087</v>
      </c>
      <c r="F822" s="29">
        <f t="shared" si="241"/>
        <v>66.245553836382484</v>
      </c>
      <c r="G822" s="29">
        <f t="shared" si="242"/>
        <v>88.603428256161564</v>
      </c>
      <c r="H822" s="17">
        <f t="shared" si="243"/>
        <v>70085.311750617431</v>
      </c>
      <c r="I822" s="29">
        <f t="shared" si="233"/>
        <v>2.2250485660981263</v>
      </c>
      <c r="J822" s="29">
        <f t="shared" si="234"/>
        <v>41.694115440741633</v>
      </c>
      <c r="K822" s="32">
        <f>IF((D821+L821+M821-AL821)/($C$21+$C$22)&gt;$C$8,$C$8,(D821+L821+M821-AL821)/($C$21+$C$22))</f>
        <v>1400</v>
      </c>
      <c r="L822" s="97">
        <f t="shared" si="229"/>
        <v>0</v>
      </c>
      <c r="M822" s="96">
        <f t="shared" si="230"/>
        <v>0</v>
      </c>
      <c r="N822" s="98">
        <f t="shared" si="235"/>
        <v>1.7179213529287818</v>
      </c>
      <c r="O822" s="100">
        <f t="shared" si="231"/>
        <v>4.2266987561397071</v>
      </c>
      <c r="P822" s="104">
        <f t="shared" si="236"/>
        <v>18.880500609176615</v>
      </c>
      <c r="Q822" s="102">
        <f t="shared" si="237"/>
        <v>4.9224514715476911E-2</v>
      </c>
      <c r="R822" s="106">
        <f>IF(K822-H821&lt;0,0,K822-H821)</f>
        <v>0</v>
      </c>
      <c r="S822" s="106">
        <f>K822-V822</f>
        <v>0</v>
      </c>
      <c r="T822" s="106">
        <f>IF(R822&gt;0,$C$6-$C$8,IF($C$6-$C$8-W822&lt;0,0,$C$6-$C$8-W822))</f>
        <v>97.214462279726973</v>
      </c>
      <c r="U822" s="107">
        <f>IF(R822=0,IF(U821+(F822-AL822/$C$23)*$C$21/($C$21+$C$22)&gt;$C$8,$C$8,U821+F822*$C$21/($C$21+$C$22)),E822)</f>
        <v>1400</v>
      </c>
      <c r="V822" s="107">
        <f>IF(R822&gt;0,0,IF(V821+(F822-AL822/$C$23)*$C$21/($C$21+$C$22)&gt;$C$8,$C$8,IF(U822=$C$8,V821+(F822-AL822/$C$23)*$C$21/$C$22,V821+(F822-AL822/$C$23)*$C$21/($C$21+$C$22))))</f>
        <v>1400</v>
      </c>
      <c r="W822" s="203">
        <f>IF(R822&gt;0,0,IF(W821+AL822/$C$23&gt;$F$23,$F$23,W821+AL822/$C$23))</f>
        <v>2.7855377202730285</v>
      </c>
      <c r="X822" s="105" t="str">
        <f>IF(R822=0,"-",FORECAST($C$8,Инклинометрия!$B$2:$B$152,Инклинометрия!$A$2:$A$152))</f>
        <v>-</v>
      </c>
      <c r="Y822" s="105" t="str">
        <f>IF(R822=0,"-",FORECAST($C$8-R822,Инклинометрия!$B$2:$B$152,Инклинометрия!$A$2:$A$152))</f>
        <v>-</v>
      </c>
      <c r="Z822" s="105" t="str">
        <f>IF(R822&gt;0,FORECAST($C$8,Инклинометрия!$B$2:$B$152,Инклинометрия!$A$2:$A$152),IF(V822=$C$8,"-",FORECAST($C$8-V822,Инклинометрия!$B$2:$B$152,Инклинометрия!$A$2:$A$152)))</f>
        <v>-</v>
      </c>
      <c r="AA822" s="105" t="str">
        <f>IF(S822=0,"-",FORECAST($C$8-(S822+V822),Инклинометрия!$B$2:$B$152,Инклинометрия!$A$2:$A$152))</f>
        <v>-</v>
      </c>
      <c r="AB822" s="105">
        <f>FORECAST($C$8+T822,Инклинометрия!$B$2:$B$152,Инклинометрия!$A$2:$A$152)</f>
        <v>1422.3537391657405</v>
      </c>
      <c r="AC822" s="105">
        <f>IF(R822=0,FORECAST($C$6-T822,Инклинометрия!$B$2:$B$152,Инклинометрия!$A$2:$A$152),FORECAST($C$8,Инклинометрия!$B$2:$B$152,Инклинометрия!$A$2:$A$152))</f>
        <v>1332.6462608342592</v>
      </c>
      <c r="AD822" s="107">
        <f>IF(R822=0,FORECAST($C$8,Инклинометрия!$B$2:$B$152,Инклинометрия!$A$2:$A$152),Y822)</f>
        <v>1330</v>
      </c>
      <c r="AE822" s="107">
        <f>FORECAST($C$8-(R822+U822),Инклинометрия!$B$2:$B$152,Инклинометрия!$A$2:$A$152)</f>
        <v>0</v>
      </c>
      <c r="AF822" s="107">
        <f>IF(V822=0,"-",FORECAST($C$8,Инклинометрия!$B$2:$B$152,Инклинометрия!$A$2:$A$152))</f>
        <v>1330</v>
      </c>
      <c r="AG822" s="107">
        <f>IF(V822=0,"-",FORECAST($C$8-V822,Инклинометрия!$B$2:$B$152,Инклинометрия!$A$2:$A$152))</f>
        <v>0</v>
      </c>
      <c r="AH822" s="107">
        <f>IF(W822=0,"-",FORECAST($C$8+W822,Инклинометрия!$B$2:$B$152,Инклинометрия!$A$2:$A$152))</f>
        <v>1332.6462608342592</v>
      </c>
      <c r="AI822" s="107">
        <f>IF(W822=0,"-",FORECAST($C$8,Инклинометрия!$B$2:$B$152,Инклинометрия!$A$2:$A$152))</f>
        <v>1330</v>
      </c>
      <c r="AK822" s="122">
        <f t="shared" si="244"/>
        <v>0</v>
      </c>
      <c r="AL822" s="67">
        <f>AK822*(B822-B821)</f>
        <v>0</v>
      </c>
      <c r="AM822" s="23">
        <f t="shared" si="246"/>
        <v>8.6725204696437436E-2</v>
      </c>
      <c r="AN822" s="26">
        <f>AN821+AK822*(B822-B821)/(2*PI()*$C$5*AN821*$K$13)</f>
        <v>0.15480061813468687</v>
      </c>
      <c r="AO822" s="87">
        <f t="shared" si="238"/>
        <v>145932.55112472404</v>
      </c>
      <c r="AP822" s="87">
        <f>IF(R822+U822&lt;$C$8,0,32*$L$23/$C$12^2*($K$10*R822+$K$8*U822)+32*$L$24/($C$14^2-$C$13^2)*($K$10*S822+$K$8*V822))</f>
        <v>44607.551124724028</v>
      </c>
      <c r="AQ822" s="66">
        <f>R822*$C$11*$C$9+U822*$C$11*$C$10</f>
        <v>14695380</v>
      </c>
      <c r="AR822" s="66">
        <f>S822*$C$11*$C$9+V822*$C$11*$C$10</f>
        <v>14695380</v>
      </c>
      <c r="AS822" s="87">
        <f>$C$11*(T822*$C$9+W822*$C$10)</f>
        <v>792178.05375968735</v>
      </c>
      <c r="AT822" s="45">
        <f t="shared" si="232"/>
        <v>15633490.60488441</v>
      </c>
      <c r="AU822" s="75"/>
    </row>
    <row r="823" spans="2:47" ht="15" thickBot="1" x14ac:dyDescent="0.35">
      <c r="B823" s="41">
        <f t="shared" si="239"/>
        <v>15840</v>
      </c>
      <c r="C823" s="8">
        <f t="shared" si="240"/>
        <v>158.4</v>
      </c>
      <c r="D823" s="73">
        <f t="shared" si="228"/>
        <v>211.86</v>
      </c>
      <c r="E823" s="29">
        <f t="shared" si="245"/>
        <v>52466.478638410459</v>
      </c>
      <c r="F823" s="29">
        <f t="shared" si="241"/>
        <v>66.245553836373062</v>
      </c>
      <c r="G823" s="29">
        <f t="shared" si="242"/>
        <v>88.603428256148959</v>
      </c>
      <c r="H823" s="17">
        <f t="shared" si="243"/>
        <v>70173.915178873576</v>
      </c>
      <c r="I823" s="29">
        <f t="shared" si="233"/>
        <v>2.2250485660981263</v>
      </c>
      <c r="J823" s="29">
        <f t="shared" si="234"/>
        <v>41.69411544073867</v>
      </c>
      <c r="K823" s="32">
        <f>IF((D822+L822+M822-AL822)/($C$21+$C$22)&gt;$C$8,$C$8,(D822+L822+M822-AL822)/($C$21+$C$22))</f>
        <v>1400</v>
      </c>
      <c r="L823" s="97">
        <f t="shared" si="229"/>
        <v>0</v>
      </c>
      <c r="M823" s="96">
        <f t="shared" si="230"/>
        <v>0</v>
      </c>
      <c r="N823" s="98">
        <f t="shared" si="235"/>
        <v>1.7179213529287818</v>
      </c>
      <c r="O823" s="100">
        <f t="shared" si="231"/>
        <v>4.2266987561397071</v>
      </c>
      <c r="P823" s="104">
        <f t="shared" si="236"/>
        <v>18.880500609176615</v>
      </c>
      <c r="Q823" s="102">
        <f t="shared" si="237"/>
        <v>4.9224514715476911E-2</v>
      </c>
      <c r="R823" s="106">
        <f>IF(K823-H822&lt;0,0,K823-H822)</f>
        <v>0</v>
      </c>
      <c r="S823" s="106">
        <f>K823-V823</f>
        <v>0</v>
      </c>
      <c r="T823" s="106">
        <f>IF(R823&gt;0,$C$6-$C$8,IF($C$6-$C$8-W823&lt;0,0,$C$6-$C$8-W823))</f>
        <v>97.214462279726973</v>
      </c>
      <c r="U823" s="107">
        <f>IF(R823=0,IF(U822+(F823-AL823/$C$23)*$C$21/($C$21+$C$22)&gt;$C$8,$C$8,U822+F823*$C$21/($C$21+$C$22)),E823)</f>
        <v>1400</v>
      </c>
      <c r="V823" s="107">
        <f>IF(R823&gt;0,0,IF(V822+(F823-AL823/$C$23)*$C$21/($C$21+$C$22)&gt;$C$8,$C$8,IF(U823=$C$8,V822+(F823-AL823/$C$23)*$C$21/$C$22,V822+(F823-AL823/$C$23)*$C$21/($C$21+$C$22))))</f>
        <v>1400</v>
      </c>
      <c r="W823" s="203">
        <f>IF(R823&gt;0,0,IF(W822+AL823/$C$23&gt;$F$23,$F$23,W822+AL823/$C$23))</f>
        <v>2.7855377202730285</v>
      </c>
      <c r="X823" s="105" t="str">
        <f>IF(R823=0,"-",FORECAST($C$8,Инклинометрия!$B$2:$B$152,Инклинометрия!$A$2:$A$152))</f>
        <v>-</v>
      </c>
      <c r="Y823" s="105" t="str">
        <f>IF(R823=0,"-",FORECAST($C$8-R823,Инклинометрия!$B$2:$B$152,Инклинометрия!$A$2:$A$152))</f>
        <v>-</v>
      </c>
      <c r="Z823" s="105" t="str">
        <f>IF(R823&gt;0,FORECAST($C$8,Инклинометрия!$B$2:$B$152,Инклинометрия!$A$2:$A$152),IF(V823=$C$8,"-",FORECAST($C$8-V823,Инклинометрия!$B$2:$B$152,Инклинометрия!$A$2:$A$152)))</f>
        <v>-</v>
      </c>
      <c r="AA823" s="105" t="str">
        <f>IF(S823=0,"-",FORECAST($C$8-(S823+V823),Инклинометрия!$B$2:$B$152,Инклинометрия!$A$2:$A$152))</f>
        <v>-</v>
      </c>
      <c r="AB823" s="105">
        <f>FORECAST($C$8+T823,Инклинометрия!$B$2:$B$152,Инклинометрия!$A$2:$A$152)</f>
        <v>1422.3537391657405</v>
      </c>
      <c r="AC823" s="105">
        <f>IF(R823=0,FORECAST($C$6-T823,Инклинометрия!$B$2:$B$152,Инклинометрия!$A$2:$A$152),FORECAST($C$8,Инклинометрия!$B$2:$B$152,Инклинометрия!$A$2:$A$152))</f>
        <v>1332.6462608342592</v>
      </c>
      <c r="AD823" s="107">
        <f>IF(R823=0,FORECAST($C$8,Инклинометрия!$B$2:$B$152,Инклинометрия!$A$2:$A$152),Y823)</f>
        <v>1330</v>
      </c>
      <c r="AE823" s="107">
        <f>FORECAST($C$8-(R823+U823),Инклинометрия!$B$2:$B$152,Инклинометрия!$A$2:$A$152)</f>
        <v>0</v>
      </c>
      <c r="AF823" s="107">
        <f>IF(V823=0,"-",FORECAST($C$8,Инклинометрия!$B$2:$B$152,Инклинометрия!$A$2:$A$152))</f>
        <v>1330</v>
      </c>
      <c r="AG823" s="107">
        <f>IF(V823=0,"-",FORECAST($C$8-V823,Инклинометрия!$B$2:$B$152,Инклинометрия!$A$2:$A$152))</f>
        <v>0</v>
      </c>
      <c r="AH823" s="107">
        <f>IF(W823=0,"-",FORECAST($C$8+W823,Инклинометрия!$B$2:$B$152,Инклинометрия!$A$2:$A$152))</f>
        <v>1332.6462608342592</v>
      </c>
      <c r="AI823" s="107">
        <f>IF(W823=0,"-",FORECAST($C$8,Инклинометрия!$B$2:$B$152,Инклинометрия!$A$2:$A$152))</f>
        <v>1330</v>
      </c>
      <c r="AK823" s="122">
        <f t="shared" si="244"/>
        <v>0</v>
      </c>
      <c r="AL823" s="67">
        <f>AK823*(B823-B822)</f>
        <v>0</v>
      </c>
      <c r="AM823" s="23">
        <f t="shared" si="246"/>
        <v>8.6725204696437436E-2</v>
      </c>
      <c r="AN823" s="26">
        <f>AN822+AK823*(B823-B822)/(2*PI()*$C$5*AN822*$K$13)</f>
        <v>0.15480061813468687</v>
      </c>
      <c r="AO823" s="87">
        <f t="shared" si="238"/>
        <v>145932.55112472404</v>
      </c>
      <c r="AP823" s="87">
        <f>IF(R823+U823&lt;$C$8,0,32*$L$23/$C$12^2*($K$10*R823+$K$8*U823)+32*$L$24/($C$14^2-$C$13^2)*($K$10*S823+$K$8*V823))</f>
        <v>44607.551124724028</v>
      </c>
      <c r="AQ823" s="66">
        <f>R823*$C$11*$C$9+U823*$C$11*$C$10</f>
        <v>14695380</v>
      </c>
      <c r="AR823" s="66">
        <f>S823*$C$11*$C$9+V823*$C$11*$C$10</f>
        <v>14695380</v>
      </c>
      <c r="AS823" s="87">
        <f>$C$11*(T823*$C$9+W823*$C$10)</f>
        <v>792178.05375968735</v>
      </c>
      <c r="AT823" s="45">
        <f t="shared" si="232"/>
        <v>15633490.60488441</v>
      </c>
      <c r="AU823" s="75"/>
    </row>
    <row r="824" spans="2:47" ht="15" thickBot="1" x14ac:dyDescent="0.35">
      <c r="B824" s="41">
        <f t="shared" si="239"/>
        <v>15860</v>
      </c>
      <c r="C824" s="8">
        <f t="shared" si="240"/>
        <v>158.6</v>
      </c>
      <c r="D824" s="73">
        <f t="shared" si="228"/>
        <v>212.1275</v>
      </c>
      <c r="E824" s="29">
        <f t="shared" si="245"/>
        <v>52532.724192246831</v>
      </c>
      <c r="F824" s="29">
        <f t="shared" si="241"/>
        <v>66.245553836373062</v>
      </c>
      <c r="G824" s="29">
        <f t="shared" si="242"/>
        <v>88.603428256148959</v>
      </c>
      <c r="H824" s="17">
        <f t="shared" si="243"/>
        <v>70262.518607129721</v>
      </c>
      <c r="I824" s="29">
        <f t="shared" si="233"/>
        <v>2.2250485660981263</v>
      </c>
      <c r="J824" s="29">
        <f t="shared" si="234"/>
        <v>41.69411544073867</v>
      </c>
      <c r="K824" s="32">
        <f>IF((D823+L823+M823-AL823)/($C$21+$C$22)&gt;$C$8,$C$8,(D823+L823+M823-AL823)/($C$21+$C$22))</f>
        <v>1400</v>
      </c>
      <c r="L824" s="97">
        <f t="shared" si="229"/>
        <v>0</v>
      </c>
      <c r="M824" s="96">
        <f t="shared" si="230"/>
        <v>0</v>
      </c>
      <c r="N824" s="98">
        <f t="shared" si="235"/>
        <v>1.7179213529287818</v>
      </c>
      <c r="O824" s="100">
        <f t="shared" si="231"/>
        <v>4.2266987561397071</v>
      </c>
      <c r="P824" s="104">
        <f t="shared" si="236"/>
        <v>18.880500609176615</v>
      </c>
      <c r="Q824" s="102">
        <f t="shared" si="237"/>
        <v>4.9224514715476911E-2</v>
      </c>
      <c r="R824" s="106">
        <f>IF(K824-H823&lt;0,0,K824-H823)</f>
        <v>0</v>
      </c>
      <c r="S824" s="106">
        <f>K824-V824</f>
        <v>0</v>
      </c>
      <c r="T824" s="106">
        <f>IF(R824&gt;0,$C$6-$C$8,IF($C$6-$C$8-W824&lt;0,0,$C$6-$C$8-W824))</f>
        <v>97.214462279726973</v>
      </c>
      <c r="U824" s="107">
        <f>IF(R824=0,IF(U823+(F824-AL824/$C$23)*$C$21/($C$21+$C$22)&gt;$C$8,$C$8,U823+F824*$C$21/($C$21+$C$22)),E824)</f>
        <v>1400</v>
      </c>
      <c r="V824" s="107">
        <f>IF(R824&gt;0,0,IF(V823+(F824-AL824/$C$23)*$C$21/($C$21+$C$22)&gt;$C$8,$C$8,IF(U824=$C$8,V823+(F824-AL824/$C$23)*$C$21/$C$22,V823+(F824-AL824/$C$23)*$C$21/($C$21+$C$22))))</f>
        <v>1400</v>
      </c>
      <c r="W824" s="203">
        <f>IF(R824&gt;0,0,IF(W823+AL824/$C$23&gt;$F$23,$F$23,W823+AL824/$C$23))</f>
        <v>2.7855377202730285</v>
      </c>
      <c r="X824" s="105" t="str">
        <f>IF(R824=0,"-",FORECAST($C$8,Инклинометрия!$B$2:$B$152,Инклинометрия!$A$2:$A$152))</f>
        <v>-</v>
      </c>
      <c r="Y824" s="105" t="str">
        <f>IF(R824=0,"-",FORECAST($C$8-R824,Инклинометрия!$B$2:$B$152,Инклинометрия!$A$2:$A$152))</f>
        <v>-</v>
      </c>
      <c r="Z824" s="105" t="str">
        <f>IF(R824&gt;0,FORECAST($C$8,Инклинометрия!$B$2:$B$152,Инклинометрия!$A$2:$A$152),IF(V824=$C$8,"-",FORECAST($C$8-V824,Инклинометрия!$B$2:$B$152,Инклинометрия!$A$2:$A$152)))</f>
        <v>-</v>
      </c>
      <c r="AA824" s="105" t="str">
        <f>IF(S824=0,"-",FORECAST($C$8-(S824+V824),Инклинометрия!$B$2:$B$152,Инклинометрия!$A$2:$A$152))</f>
        <v>-</v>
      </c>
      <c r="AB824" s="105">
        <f>FORECAST($C$8+T824,Инклинометрия!$B$2:$B$152,Инклинометрия!$A$2:$A$152)</f>
        <v>1422.3537391657405</v>
      </c>
      <c r="AC824" s="105">
        <f>IF(R824=0,FORECAST($C$6-T824,Инклинометрия!$B$2:$B$152,Инклинометрия!$A$2:$A$152),FORECAST($C$8,Инклинометрия!$B$2:$B$152,Инклинометрия!$A$2:$A$152))</f>
        <v>1332.6462608342592</v>
      </c>
      <c r="AD824" s="107">
        <f>IF(R824=0,FORECAST($C$8,Инклинометрия!$B$2:$B$152,Инклинометрия!$A$2:$A$152),Y824)</f>
        <v>1330</v>
      </c>
      <c r="AE824" s="107">
        <f>FORECAST($C$8-(R824+U824),Инклинометрия!$B$2:$B$152,Инклинометрия!$A$2:$A$152)</f>
        <v>0</v>
      </c>
      <c r="AF824" s="107">
        <f>IF(V824=0,"-",FORECAST($C$8,Инклинометрия!$B$2:$B$152,Инклинометрия!$A$2:$A$152))</f>
        <v>1330</v>
      </c>
      <c r="AG824" s="107">
        <f>IF(V824=0,"-",FORECAST($C$8-V824,Инклинометрия!$B$2:$B$152,Инклинометрия!$A$2:$A$152))</f>
        <v>0</v>
      </c>
      <c r="AH824" s="107">
        <f>IF(W824=0,"-",FORECAST($C$8+W824,Инклинометрия!$B$2:$B$152,Инклинометрия!$A$2:$A$152))</f>
        <v>1332.6462608342592</v>
      </c>
      <c r="AI824" s="107">
        <f>IF(W824=0,"-",FORECAST($C$8,Инклинометрия!$B$2:$B$152,Инклинометрия!$A$2:$A$152))</f>
        <v>1330</v>
      </c>
      <c r="AK824" s="122">
        <f t="shared" si="244"/>
        <v>0</v>
      </c>
      <c r="AL824" s="67">
        <f>AK824*(B824-B823)</f>
        <v>0</v>
      </c>
      <c r="AM824" s="23">
        <f t="shared" si="246"/>
        <v>8.6725204696437436E-2</v>
      </c>
      <c r="AN824" s="26">
        <f>AN823+AK824*(B824-B823)/(2*PI()*$C$5*AN823*$K$13)</f>
        <v>0.15480061813468687</v>
      </c>
      <c r="AO824" s="87">
        <f t="shared" si="238"/>
        <v>145932.55112472404</v>
      </c>
      <c r="AP824" s="87">
        <f>IF(R824+U824&lt;$C$8,0,32*$L$23/$C$12^2*($K$10*R824+$K$8*U824)+32*$L$24/($C$14^2-$C$13^2)*($K$10*S824+$K$8*V824))</f>
        <v>44607.551124724028</v>
      </c>
      <c r="AQ824" s="66">
        <f>R824*$C$11*$C$9+U824*$C$11*$C$10</f>
        <v>14695380</v>
      </c>
      <c r="AR824" s="66">
        <f>S824*$C$11*$C$9+V824*$C$11*$C$10</f>
        <v>14695380</v>
      </c>
      <c r="AS824" s="87">
        <f>$C$11*(T824*$C$9+W824*$C$10)</f>
        <v>792178.05375968735</v>
      </c>
      <c r="AT824" s="45">
        <f t="shared" si="232"/>
        <v>15633490.60488441</v>
      </c>
      <c r="AU824" s="75"/>
    </row>
    <row r="825" spans="2:47" ht="15" thickBot="1" x14ac:dyDescent="0.35">
      <c r="B825" s="41">
        <f t="shared" si="239"/>
        <v>15880</v>
      </c>
      <c r="C825" s="8">
        <f t="shared" si="240"/>
        <v>158.80000000000001</v>
      </c>
      <c r="D825" s="73">
        <f t="shared" si="228"/>
        <v>212.39500000000001</v>
      </c>
      <c r="E825" s="29">
        <f t="shared" si="245"/>
        <v>52598.969746083218</v>
      </c>
      <c r="F825" s="29">
        <f t="shared" si="241"/>
        <v>66.245553836382484</v>
      </c>
      <c r="G825" s="29">
        <f t="shared" si="242"/>
        <v>88.603428256161564</v>
      </c>
      <c r="H825" s="17">
        <f t="shared" si="243"/>
        <v>70351.122035385881</v>
      </c>
      <c r="I825" s="29">
        <f t="shared" si="233"/>
        <v>2.2250485660981263</v>
      </c>
      <c r="J825" s="29">
        <f t="shared" si="234"/>
        <v>41.694115440741633</v>
      </c>
      <c r="K825" s="32">
        <f>IF((D824+L824+M824-AL824)/($C$21+$C$22)&gt;$C$8,$C$8,(D824+L824+M824-AL824)/($C$21+$C$22))</f>
        <v>1400</v>
      </c>
      <c r="L825" s="97">
        <f t="shared" si="229"/>
        <v>0</v>
      </c>
      <c r="M825" s="96">
        <f t="shared" si="230"/>
        <v>0</v>
      </c>
      <c r="N825" s="98">
        <f t="shared" si="235"/>
        <v>1.7179213529287818</v>
      </c>
      <c r="O825" s="100">
        <f t="shared" si="231"/>
        <v>4.2266987561397071</v>
      </c>
      <c r="P825" s="104">
        <f t="shared" si="236"/>
        <v>18.880500609176615</v>
      </c>
      <c r="Q825" s="102">
        <f t="shared" si="237"/>
        <v>4.9224514715476911E-2</v>
      </c>
      <c r="R825" s="106">
        <f>IF(K825-H824&lt;0,0,K825-H824)</f>
        <v>0</v>
      </c>
      <c r="S825" s="106">
        <f>K825-V825</f>
        <v>0</v>
      </c>
      <c r="T825" s="106">
        <f>IF(R825&gt;0,$C$6-$C$8,IF($C$6-$C$8-W825&lt;0,0,$C$6-$C$8-W825))</f>
        <v>97.214462279726973</v>
      </c>
      <c r="U825" s="107">
        <f>IF(R825=0,IF(U824+(F825-AL825/$C$23)*$C$21/($C$21+$C$22)&gt;$C$8,$C$8,U824+F825*$C$21/($C$21+$C$22)),E825)</f>
        <v>1400</v>
      </c>
      <c r="V825" s="107">
        <f>IF(R825&gt;0,0,IF(V824+(F825-AL825/$C$23)*$C$21/($C$21+$C$22)&gt;$C$8,$C$8,IF(U825=$C$8,V824+(F825-AL825/$C$23)*$C$21/$C$22,V824+(F825-AL825/$C$23)*$C$21/($C$21+$C$22))))</f>
        <v>1400</v>
      </c>
      <c r="W825" s="203">
        <f>IF(R825&gt;0,0,IF(W824+AL825/$C$23&gt;$F$23,$F$23,W824+AL825/$C$23))</f>
        <v>2.7855377202730285</v>
      </c>
      <c r="X825" s="105" t="str">
        <f>IF(R825=0,"-",FORECAST($C$8,Инклинометрия!$B$2:$B$152,Инклинометрия!$A$2:$A$152))</f>
        <v>-</v>
      </c>
      <c r="Y825" s="105" t="str">
        <f>IF(R825=0,"-",FORECAST($C$8-R825,Инклинометрия!$B$2:$B$152,Инклинометрия!$A$2:$A$152))</f>
        <v>-</v>
      </c>
      <c r="Z825" s="105" t="str">
        <f>IF(R825&gt;0,FORECAST($C$8,Инклинометрия!$B$2:$B$152,Инклинометрия!$A$2:$A$152),IF(V825=$C$8,"-",FORECAST($C$8-V825,Инклинометрия!$B$2:$B$152,Инклинометрия!$A$2:$A$152)))</f>
        <v>-</v>
      </c>
      <c r="AA825" s="105" t="str">
        <f>IF(S825=0,"-",FORECAST($C$8-(S825+V825),Инклинометрия!$B$2:$B$152,Инклинометрия!$A$2:$A$152))</f>
        <v>-</v>
      </c>
      <c r="AB825" s="105">
        <f>FORECAST($C$8+T825,Инклинометрия!$B$2:$B$152,Инклинометрия!$A$2:$A$152)</f>
        <v>1422.3537391657405</v>
      </c>
      <c r="AC825" s="105">
        <f>IF(R825=0,FORECAST($C$6-T825,Инклинометрия!$B$2:$B$152,Инклинометрия!$A$2:$A$152),FORECAST($C$8,Инклинометрия!$B$2:$B$152,Инклинометрия!$A$2:$A$152))</f>
        <v>1332.6462608342592</v>
      </c>
      <c r="AD825" s="107">
        <f>IF(R825=0,FORECAST($C$8,Инклинометрия!$B$2:$B$152,Инклинометрия!$A$2:$A$152),Y825)</f>
        <v>1330</v>
      </c>
      <c r="AE825" s="107">
        <f>FORECAST($C$8-(R825+U825),Инклинометрия!$B$2:$B$152,Инклинометрия!$A$2:$A$152)</f>
        <v>0</v>
      </c>
      <c r="AF825" s="107">
        <f>IF(V825=0,"-",FORECAST($C$8,Инклинометрия!$B$2:$B$152,Инклинометрия!$A$2:$A$152))</f>
        <v>1330</v>
      </c>
      <c r="AG825" s="107">
        <f>IF(V825=0,"-",FORECAST($C$8-V825,Инклинометрия!$B$2:$B$152,Инклинометрия!$A$2:$A$152))</f>
        <v>0</v>
      </c>
      <c r="AH825" s="107">
        <f>IF(W825=0,"-",FORECAST($C$8+W825,Инклинометрия!$B$2:$B$152,Инклинометрия!$A$2:$A$152))</f>
        <v>1332.6462608342592</v>
      </c>
      <c r="AI825" s="107">
        <f>IF(W825=0,"-",FORECAST($C$8,Инклинометрия!$B$2:$B$152,Инклинометрия!$A$2:$A$152))</f>
        <v>1330</v>
      </c>
      <c r="AK825" s="122">
        <f t="shared" si="244"/>
        <v>0</v>
      </c>
      <c r="AL825" s="67">
        <f>AK825*(B825-B824)</f>
        <v>0</v>
      </c>
      <c r="AM825" s="23">
        <f t="shared" si="246"/>
        <v>8.6725204696437436E-2</v>
      </c>
      <c r="AN825" s="26">
        <f>AN824+AK825*(B825-B824)/(2*PI()*$C$5*AN824*$K$13)</f>
        <v>0.15480061813468687</v>
      </c>
      <c r="AO825" s="87">
        <f t="shared" si="238"/>
        <v>145932.55112472404</v>
      </c>
      <c r="AP825" s="87">
        <f>IF(R825+U825&lt;$C$8,0,32*$L$23/$C$12^2*($K$10*R825+$K$8*U825)+32*$L$24/($C$14^2-$C$13^2)*($K$10*S825+$K$8*V825))</f>
        <v>44607.551124724028</v>
      </c>
      <c r="AQ825" s="66">
        <f>R825*$C$11*$C$9+U825*$C$11*$C$10</f>
        <v>14695380</v>
      </c>
      <c r="AR825" s="66">
        <f>S825*$C$11*$C$9+V825*$C$11*$C$10</f>
        <v>14695380</v>
      </c>
      <c r="AS825" s="87">
        <f>$C$11*(T825*$C$9+W825*$C$10)</f>
        <v>792178.05375968735</v>
      </c>
      <c r="AT825" s="45">
        <f t="shared" si="232"/>
        <v>15633490.60488441</v>
      </c>
      <c r="AU825" s="75"/>
    </row>
    <row r="826" spans="2:47" ht="15" thickBot="1" x14ac:dyDescent="0.35">
      <c r="B826" s="41">
        <f t="shared" si="239"/>
        <v>15900</v>
      </c>
      <c r="C826" s="8">
        <f t="shared" si="240"/>
        <v>159</v>
      </c>
      <c r="D826" s="73">
        <f t="shared" si="228"/>
        <v>212.66249999999999</v>
      </c>
      <c r="E826" s="29">
        <f t="shared" si="245"/>
        <v>52665.21529991959</v>
      </c>
      <c r="F826" s="29">
        <f t="shared" si="241"/>
        <v>66.245553836373062</v>
      </c>
      <c r="G826" s="29">
        <f t="shared" si="242"/>
        <v>88.603428256148959</v>
      </c>
      <c r="H826" s="17">
        <f t="shared" si="243"/>
        <v>70439.725463642026</v>
      </c>
      <c r="I826" s="29">
        <f t="shared" si="233"/>
        <v>2.2250485660981263</v>
      </c>
      <c r="J826" s="29">
        <f t="shared" si="234"/>
        <v>41.69411544073867</v>
      </c>
      <c r="K826" s="32">
        <f>IF((D825+L825+M825-AL825)/($C$21+$C$22)&gt;$C$8,$C$8,(D825+L825+M825-AL825)/($C$21+$C$22))</f>
        <v>1400</v>
      </c>
      <c r="L826" s="97">
        <f t="shared" si="229"/>
        <v>0</v>
      </c>
      <c r="M826" s="96">
        <f t="shared" si="230"/>
        <v>0</v>
      </c>
      <c r="N826" s="98">
        <f t="shared" si="235"/>
        <v>1.7179213529287818</v>
      </c>
      <c r="O826" s="100">
        <f t="shared" si="231"/>
        <v>4.2266987561397071</v>
      </c>
      <c r="P826" s="104">
        <f t="shared" si="236"/>
        <v>18.880500609176615</v>
      </c>
      <c r="Q826" s="102">
        <f t="shared" si="237"/>
        <v>4.9224514715476911E-2</v>
      </c>
      <c r="R826" s="106">
        <f>IF(K826-H825&lt;0,0,K826-H825)</f>
        <v>0</v>
      </c>
      <c r="S826" s="106">
        <f>K826-V826</f>
        <v>0</v>
      </c>
      <c r="T826" s="106">
        <f>IF(R826&gt;0,$C$6-$C$8,IF($C$6-$C$8-W826&lt;0,0,$C$6-$C$8-W826))</f>
        <v>97.214462279726973</v>
      </c>
      <c r="U826" s="107">
        <f>IF(R826=0,IF(U825+(F826-AL826/$C$23)*$C$21/($C$21+$C$22)&gt;$C$8,$C$8,U825+F826*$C$21/($C$21+$C$22)),E826)</f>
        <v>1400</v>
      </c>
      <c r="V826" s="107">
        <f>IF(R826&gt;0,0,IF(V825+(F826-AL826/$C$23)*$C$21/($C$21+$C$22)&gt;$C$8,$C$8,IF(U826=$C$8,V825+(F826-AL826/$C$23)*$C$21/$C$22,V825+(F826-AL826/$C$23)*$C$21/($C$21+$C$22))))</f>
        <v>1400</v>
      </c>
      <c r="W826" s="203">
        <f>IF(R826&gt;0,0,IF(W825+AL826/$C$23&gt;$F$23,$F$23,W825+AL826/$C$23))</f>
        <v>2.7855377202730285</v>
      </c>
      <c r="X826" s="105" t="str">
        <f>IF(R826=0,"-",FORECAST($C$8,Инклинометрия!$B$2:$B$152,Инклинометрия!$A$2:$A$152))</f>
        <v>-</v>
      </c>
      <c r="Y826" s="105" t="str">
        <f>IF(R826=0,"-",FORECAST($C$8-R826,Инклинометрия!$B$2:$B$152,Инклинометрия!$A$2:$A$152))</f>
        <v>-</v>
      </c>
      <c r="Z826" s="105" t="str">
        <f>IF(R826&gt;0,FORECAST($C$8,Инклинометрия!$B$2:$B$152,Инклинометрия!$A$2:$A$152),IF(V826=$C$8,"-",FORECAST($C$8-V826,Инклинометрия!$B$2:$B$152,Инклинометрия!$A$2:$A$152)))</f>
        <v>-</v>
      </c>
      <c r="AA826" s="105" t="str">
        <f>IF(S826=0,"-",FORECAST($C$8-(S826+V826),Инклинометрия!$B$2:$B$152,Инклинометрия!$A$2:$A$152))</f>
        <v>-</v>
      </c>
      <c r="AB826" s="105">
        <f>FORECAST($C$8+T826,Инклинометрия!$B$2:$B$152,Инклинометрия!$A$2:$A$152)</f>
        <v>1422.3537391657405</v>
      </c>
      <c r="AC826" s="105">
        <f>IF(R826=0,FORECAST($C$6-T826,Инклинометрия!$B$2:$B$152,Инклинометрия!$A$2:$A$152),FORECAST($C$8,Инклинометрия!$B$2:$B$152,Инклинометрия!$A$2:$A$152))</f>
        <v>1332.6462608342592</v>
      </c>
      <c r="AD826" s="107">
        <f>IF(R826=0,FORECAST($C$8,Инклинометрия!$B$2:$B$152,Инклинометрия!$A$2:$A$152),Y826)</f>
        <v>1330</v>
      </c>
      <c r="AE826" s="107">
        <f>FORECAST($C$8-(R826+U826),Инклинометрия!$B$2:$B$152,Инклинометрия!$A$2:$A$152)</f>
        <v>0</v>
      </c>
      <c r="AF826" s="107">
        <f>IF(V826=0,"-",FORECAST($C$8,Инклинометрия!$B$2:$B$152,Инклинометрия!$A$2:$A$152))</f>
        <v>1330</v>
      </c>
      <c r="AG826" s="107">
        <f>IF(V826=0,"-",FORECAST($C$8-V826,Инклинометрия!$B$2:$B$152,Инклинометрия!$A$2:$A$152))</f>
        <v>0</v>
      </c>
      <c r="AH826" s="107">
        <f>IF(W826=0,"-",FORECAST($C$8+W826,Инклинометрия!$B$2:$B$152,Инклинометрия!$A$2:$A$152))</f>
        <v>1332.6462608342592</v>
      </c>
      <c r="AI826" s="107">
        <f>IF(W826=0,"-",FORECAST($C$8,Инклинометрия!$B$2:$B$152,Инклинометрия!$A$2:$A$152))</f>
        <v>1330</v>
      </c>
      <c r="AK826" s="122">
        <f t="shared" si="244"/>
        <v>0</v>
      </c>
      <c r="AL826" s="67">
        <f>AK826*(B826-B825)</f>
        <v>0</v>
      </c>
      <c r="AM826" s="23">
        <f t="shared" si="246"/>
        <v>8.6725204696437436E-2</v>
      </c>
      <c r="AN826" s="26">
        <f>AN825+AK826*(B826-B825)/(2*PI()*$C$5*AN825*$K$13)</f>
        <v>0.15480061813468687</v>
      </c>
      <c r="AO826" s="87">
        <f t="shared" si="238"/>
        <v>145932.55112472404</v>
      </c>
      <c r="AP826" s="87">
        <f>IF(R826+U826&lt;$C$8,0,32*$L$23/$C$12^2*($K$10*R826+$K$8*U826)+32*$L$24/($C$14^2-$C$13^2)*($K$10*S826+$K$8*V826))</f>
        <v>44607.551124724028</v>
      </c>
      <c r="AQ826" s="66">
        <f>R826*$C$11*$C$9+U826*$C$11*$C$10</f>
        <v>14695380</v>
      </c>
      <c r="AR826" s="66">
        <f>S826*$C$11*$C$9+V826*$C$11*$C$10</f>
        <v>14695380</v>
      </c>
      <c r="AS826" s="87">
        <f>$C$11*(T826*$C$9+W826*$C$10)</f>
        <v>792178.05375968735</v>
      </c>
      <c r="AT826" s="45">
        <f t="shared" si="232"/>
        <v>15633490.60488441</v>
      </c>
      <c r="AU826" s="75"/>
    </row>
    <row r="827" spans="2:47" ht="15" thickBot="1" x14ac:dyDescent="0.35">
      <c r="B827" s="41">
        <f t="shared" si="239"/>
        <v>15920</v>
      </c>
      <c r="C827" s="8">
        <f t="shared" si="240"/>
        <v>159.20000000000002</v>
      </c>
      <c r="D827" s="73">
        <f t="shared" si="228"/>
        <v>212.93000000000004</v>
      </c>
      <c r="E827" s="29">
        <f t="shared" si="245"/>
        <v>52731.460853755969</v>
      </c>
      <c r="F827" s="29">
        <f t="shared" si="241"/>
        <v>66.245553836382484</v>
      </c>
      <c r="G827" s="29">
        <f t="shared" si="242"/>
        <v>88.603428256161564</v>
      </c>
      <c r="H827" s="17">
        <f t="shared" si="243"/>
        <v>70528.328891898185</v>
      </c>
      <c r="I827" s="29">
        <f t="shared" si="233"/>
        <v>2.2250485660981263</v>
      </c>
      <c r="J827" s="29">
        <f t="shared" si="234"/>
        <v>41.694115440741633</v>
      </c>
      <c r="K827" s="32">
        <f>IF((D826+L826+M826-AL826)/($C$21+$C$22)&gt;$C$8,$C$8,(D826+L826+M826-AL826)/($C$21+$C$22))</f>
        <v>1400</v>
      </c>
      <c r="L827" s="97">
        <f t="shared" si="229"/>
        <v>0</v>
      </c>
      <c r="M827" s="96">
        <f t="shared" si="230"/>
        <v>0</v>
      </c>
      <c r="N827" s="98">
        <f t="shared" si="235"/>
        <v>1.7179213529287818</v>
      </c>
      <c r="O827" s="100">
        <f t="shared" si="231"/>
        <v>4.2266987561397071</v>
      </c>
      <c r="P827" s="104">
        <f t="shared" si="236"/>
        <v>18.880500609176615</v>
      </c>
      <c r="Q827" s="102">
        <f t="shared" si="237"/>
        <v>4.9224514715476911E-2</v>
      </c>
      <c r="R827" s="106">
        <f>IF(K827-H826&lt;0,0,K827-H826)</f>
        <v>0</v>
      </c>
      <c r="S827" s="106">
        <f>K827-V827</f>
        <v>0</v>
      </c>
      <c r="T827" s="106">
        <f>IF(R827&gt;0,$C$6-$C$8,IF($C$6-$C$8-W827&lt;0,0,$C$6-$C$8-W827))</f>
        <v>97.214462279726973</v>
      </c>
      <c r="U827" s="107">
        <f>IF(R827=0,IF(U826+(F827-AL827/$C$23)*$C$21/($C$21+$C$22)&gt;$C$8,$C$8,U826+F827*$C$21/($C$21+$C$22)),E827)</f>
        <v>1400</v>
      </c>
      <c r="V827" s="107">
        <f>IF(R827&gt;0,0,IF(V826+(F827-AL827/$C$23)*$C$21/($C$21+$C$22)&gt;$C$8,$C$8,IF(U827=$C$8,V826+(F827-AL827/$C$23)*$C$21/$C$22,V826+(F827-AL827/$C$23)*$C$21/($C$21+$C$22))))</f>
        <v>1400</v>
      </c>
      <c r="W827" s="203">
        <f>IF(R827&gt;0,0,IF(W826+AL827/$C$23&gt;$F$23,$F$23,W826+AL827/$C$23))</f>
        <v>2.7855377202730285</v>
      </c>
      <c r="X827" s="105" t="str">
        <f>IF(R827=0,"-",FORECAST($C$8,Инклинометрия!$B$2:$B$152,Инклинометрия!$A$2:$A$152))</f>
        <v>-</v>
      </c>
      <c r="Y827" s="105" t="str">
        <f>IF(R827=0,"-",FORECAST($C$8-R827,Инклинометрия!$B$2:$B$152,Инклинометрия!$A$2:$A$152))</f>
        <v>-</v>
      </c>
      <c r="Z827" s="105" t="str">
        <f>IF(R827&gt;0,FORECAST($C$8,Инклинометрия!$B$2:$B$152,Инклинометрия!$A$2:$A$152),IF(V827=$C$8,"-",FORECAST($C$8-V827,Инклинометрия!$B$2:$B$152,Инклинометрия!$A$2:$A$152)))</f>
        <v>-</v>
      </c>
      <c r="AA827" s="105" t="str">
        <f>IF(S827=0,"-",FORECAST($C$8-(S827+V827),Инклинометрия!$B$2:$B$152,Инклинометрия!$A$2:$A$152))</f>
        <v>-</v>
      </c>
      <c r="AB827" s="105">
        <f>FORECAST($C$8+T827,Инклинометрия!$B$2:$B$152,Инклинометрия!$A$2:$A$152)</f>
        <v>1422.3537391657405</v>
      </c>
      <c r="AC827" s="105">
        <f>IF(R827=0,FORECAST($C$6-T827,Инклинометрия!$B$2:$B$152,Инклинометрия!$A$2:$A$152),FORECAST($C$8,Инклинометрия!$B$2:$B$152,Инклинометрия!$A$2:$A$152))</f>
        <v>1332.6462608342592</v>
      </c>
      <c r="AD827" s="107">
        <f>IF(R827=0,FORECAST($C$8,Инклинометрия!$B$2:$B$152,Инклинометрия!$A$2:$A$152),Y827)</f>
        <v>1330</v>
      </c>
      <c r="AE827" s="107">
        <f>FORECAST($C$8-(R827+U827),Инклинометрия!$B$2:$B$152,Инклинометрия!$A$2:$A$152)</f>
        <v>0</v>
      </c>
      <c r="AF827" s="107">
        <f>IF(V827=0,"-",FORECAST($C$8,Инклинометрия!$B$2:$B$152,Инклинометрия!$A$2:$A$152))</f>
        <v>1330</v>
      </c>
      <c r="AG827" s="107">
        <f>IF(V827=0,"-",FORECAST($C$8-V827,Инклинометрия!$B$2:$B$152,Инклинометрия!$A$2:$A$152))</f>
        <v>0</v>
      </c>
      <c r="AH827" s="107">
        <f>IF(W827=0,"-",FORECAST($C$8+W827,Инклинометрия!$B$2:$B$152,Инклинометрия!$A$2:$A$152))</f>
        <v>1332.6462608342592</v>
      </c>
      <c r="AI827" s="107">
        <f>IF(W827=0,"-",FORECAST($C$8,Инклинометрия!$B$2:$B$152,Инклинометрия!$A$2:$A$152))</f>
        <v>1330</v>
      </c>
      <c r="AK827" s="122">
        <f t="shared" si="244"/>
        <v>0</v>
      </c>
      <c r="AL827" s="67">
        <f>AK827*(B827-B826)</f>
        <v>0</v>
      </c>
      <c r="AM827" s="23">
        <f t="shared" si="246"/>
        <v>8.6725204696437436E-2</v>
      </c>
      <c r="AN827" s="26">
        <f>AN826+AK827*(B827-B826)/(2*PI()*$C$5*AN826*$K$13)</f>
        <v>0.15480061813468687</v>
      </c>
      <c r="AO827" s="87">
        <f t="shared" si="238"/>
        <v>145932.55112472404</v>
      </c>
      <c r="AP827" s="87">
        <f>IF(R827+U827&lt;$C$8,0,32*$L$23/$C$12^2*($K$10*R827+$K$8*U827)+32*$L$24/($C$14^2-$C$13^2)*($K$10*S827+$K$8*V827))</f>
        <v>44607.551124724028</v>
      </c>
      <c r="AQ827" s="66">
        <f>R827*$C$11*$C$9+U827*$C$11*$C$10</f>
        <v>14695380</v>
      </c>
      <c r="AR827" s="66">
        <f>S827*$C$11*$C$9+V827*$C$11*$C$10</f>
        <v>14695380</v>
      </c>
      <c r="AS827" s="87">
        <f>$C$11*(T827*$C$9+W827*$C$10)</f>
        <v>792178.05375968735</v>
      </c>
      <c r="AT827" s="45">
        <f t="shared" si="232"/>
        <v>15633490.60488441</v>
      </c>
      <c r="AU827" s="75"/>
    </row>
    <row r="828" spans="2:47" ht="15" thickBot="1" x14ac:dyDescent="0.35">
      <c r="B828" s="41">
        <f t="shared" si="239"/>
        <v>15940</v>
      </c>
      <c r="C828" s="8">
        <f t="shared" si="240"/>
        <v>159.4</v>
      </c>
      <c r="D828" s="73">
        <f t="shared" si="228"/>
        <v>213.19749999999999</v>
      </c>
      <c r="E828" s="29">
        <f t="shared" si="245"/>
        <v>52797.706407592341</v>
      </c>
      <c r="F828" s="29">
        <f t="shared" si="241"/>
        <v>66.245553836373062</v>
      </c>
      <c r="G828" s="29">
        <f t="shared" si="242"/>
        <v>88.603428256148959</v>
      </c>
      <c r="H828" s="17">
        <f t="shared" si="243"/>
        <v>70616.93232015433</v>
      </c>
      <c r="I828" s="29">
        <f t="shared" si="233"/>
        <v>2.2250485660981263</v>
      </c>
      <c r="J828" s="29">
        <f t="shared" si="234"/>
        <v>41.69411544073867</v>
      </c>
      <c r="K828" s="32">
        <f>IF((D827+L827+M827-AL827)/($C$21+$C$22)&gt;$C$8,$C$8,(D827+L827+M827-AL827)/($C$21+$C$22))</f>
        <v>1400</v>
      </c>
      <c r="L828" s="97">
        <f t="shared" si="229"/>
        <v>0</v>
      </c>
      <c r="M828" s="96">
        <f t="shared" si="230"/>
        <v>0</v>
      </c>
      <c r="N828" s="98">
        <f t="shared" si="235"/>
        <v>1.7179213529287818</v>
      </c>
      <c r="O828" s="100">
        <f t="shared" si="231"/>
        <v>4.2266987561397071</v>
      </c>
      <c r="P828" s="104">
        <f t="shared" si="236"/>
        <v>18.880500609176615</v>
      </c>
      <c r="Q828" s="102">
        <f t="shared" si="237"/>
        <v>4.9224514715476911E-2</v>
      </c>
      <c r="R828" s="106">
        <f>IF(K828-H827&lt;0,0,K828-H827)</f>
        <v>0</v>
      </c>
      <c r="S828" s="106">
        <f>K828-V828</f>
        <v>0</v>
      </c>
      <c r="T828" s="106">
        <f>IF(R828&gt;0,$C$6-$C$8,IF($C$6-$C$8-W828&lt;0,0,$C$6-$C$8-W828))</f>
        <v>97.214462279726973</v>
      </c>
      <c r="U828" s="107">
        <f>IF(R828=0,IF(U827+(F828-AL828/$C$23)*$C$21/($C$21+$C$22)&gt;$C$8,$C$8,U827+F828*$C$21/($C$21+$C$22)),E828)</f>
        <v>1400</v>
      </c>
      <c r="V828" s="107">
        <f>IF(R828&gt;0,0,IF(V827+(F828-AL828/$C$23)*$C$21/($C$21+$C$22)&gt;$C$8,$C$8,IF(U828=$C$8,V827+(F828-AL828/$C$23)*$C$21/$C$22,V827+(F828-AL828/$C$23)*$C$21/($C$21+$C$22))))</f>
        <v>1400</v>
      </c>
      <c r="W828" s="203">
        <f>IF(R828&gt;0,0,IF(W827+AL828/$C$23&gt;$F$23,$F$23,W827+AL828/$C$23))</f>
        <v>2.7855377202730285</v>
      </c>
      <c r="X828" s="105" t="str">
        <f>IF(R828=0,"-",FORECAST($C$8,Инклинометрия!$B$2:$B$152,Инклинометрия!$A$2:$A$152))</f>
        <v>-</v>
      </c>
      <c r="Y828" s="105" t="str">
        <f>IF(R828=0,"-",FORECAST($C$8-R828,Инклинометрия!$B$2:$B$152,Инклинометрия!$A$2:$A$152))</f>
        <v>-</v>
      </c>
      <c r="Z828" s="105" t="str">
        <f>IF(R828&gt;0,FORECAST($C$8,Инклинометрия!$B$2:$B$152,Инклинометрия!$A$2:$A$152),IF(V828=$C$8,"-",FORECAST($C$8-V828,Инклинометрия!$B$2:$B$152,Инклинометрия!$A$2:$A$152)))</f>
        <v>-</v>
      </c>
      <c r="AA828" s="105" t="str">
        <f>IF(S828=0,"-",FORECAST($C$8-(S828+V828),Инклинометрия!$B$2:$B$152,Инклинометрия!$A$2:$A$152))</f>
        <v>-</v>
      </c>
      <c r="AB828" s="105">
        <f>FORECAST($C$8+T828,Инклинометрия!$B$2:$B$152,Инклинометрия!$A$2:$A$152)</f>
        <v>1422.3537391657405</v>
      </c>
      <c r="AC828" s="105">
        <f>IF(R828=0,FORECAST($C$6-T828,Инклинометрия!$B$2:$B$152,Инклинометрия!$A$2:$A$152),FORECAST($C$8,Инклинометрия!$B$2:$B$152,Инклинометрия!$A$2:$A$152))</f>
        <v>1332.6462608342592</v>
      </c>
      <c r="AD828" s="107">
        <f>IF(R828=0,FORECAST($C$8,Инклинометрия!$B$2:$B$152,Инклинометрия!$A$2:$A$152),Y828)</f>
        <v>1330</v>
      </c>
      <c r="AE828" s="107">
        <f>FORECAST($C$8-(R828+U828),Инклинометрия!$B$2:$B$152,Инклинометрия!$A$2:$A$152)</f>
        <v>0</v>
      </c>
      <c r="AF828" s="107">
        <f>IF(V828=0,"-",FORECAST($C$8,Инклинометрия!$B$2:$B$152,Инклинометрия!$A$2:$A$152))</f>
        <v>1330</v>
      </c>
      <c r="AG828" s="107">
        <f>IF(V828=0,"-",FORECAST($C$8-V828,Инклинометрия!$B$2:$B$152,Инклинометрия!$A$2:$A$152))</f>
        <v>0</v>
      </c>
      <c r="AH828" s="107">
        <f>IF(W828=0,"-",FORECAST($C$8+W828,Инклинометрия!$B$2:$B$152,Инклинометрия!$A$2:$A$152))</f>
        <v>1332.6462608342592</v>
      </c>
      <c r="AI828" s="107">
        <f>IF(W828=0,"-",FORECAST($C$8,Инклинометрия!$B$2:$B$152,Инклинометрия!$A$2:$A$152))</f>
        <v>1330</v>
      </c>
      <c r="AK828" s="122">
        <f t="shared" si="244"/>
        <v>0</v>
      </c>
      <c r="AL828" s="67">
        <f>AK828*(B828-B827)</f>
        <v>0</v>
      </c>
      <c r="AM828" s="23">
        <f t="shared" si="246"/>
        <v>8.6725204696437436E-2</v>
      </c>
      <c r="AN828" s="26">
        <f>AN827+AK828*(B828-B827)/(2*PI()*$C$5*AN827*$K$13)</f>
        <v>0.15480061813468687</v>
      </c>
      <c r="AO828" s="87">
        <f t="shared" si="238"/>
        <v>145932.55112472404</v>
      </c>
      <c r="AP828" s="87">
        <f>IF(R828+U828&lt;$C$8,0,32*$L$23/$C$12^2*($K$10*R828+$K$8*U828)+32*$L$24/($C$14^2-$C$13^2)*($K$10*S828+$K$8*V828))</f>
        <v>44607.551124724028</v>
      </c>
      <c r="AQ828" s="66">
        <f>R828*$C$11*$C$9+U828*$C$11*$C$10</f>
        <v>14695380</v>
      </c>
      <c r="AR828" s="66">
        <f>S828*$C$11*$C$9+V828*$C$11*$C$10</f>
        <v>14695380</v>
      </c>
      <c r="AS828" s="87">
        <f>$C$11*(T828*$C$9+W828*$C$10)</f>
        <v>792178.05375968735</v>
      </c>
      <c r="AT828" s="45">
        <f t="shared" si="232"/>
        <v>15633490.60488441</v>
      </c>
      <c r="AU828" s="75"/>
    </row>
    <row r="829" spans="2:47" ht="15" thickBot="1" x14ac:dyDescent="0.35">
      <c r="B829" s="41">
        <f t="shared" si="239"/>
        <v>15960</v>
      </c>
      <c r="C829" s="8">
        <f t="shared" si="240"/>
        <v>159.6</v>
      </c>
      <c r="D829" s="73">
        <f t="shared" si="228"/>
        <v>213.465</v>
      </c>
      <c r="E829" s="29">
        <f t="shared" si="245"/>
        <v>52863.95196142872</v>
      </c>
      <c r="F829" s="29">
        <f t="shared" si="241"/>
        <v>66.245553836373062</v>
      </c>
      <c r="G829" s="29">
        <f t="shared" si="242"/>
        <v>88.603428256148959</v>
      </c>
      <c r="H829" s="17">
        <f t="shared" si="243"/>
        <v>70705.535748410475</v>
      </c>
      <c r="I829" s="29">
        <f t="shared" si="233"/>
        <v>2.2250485660981263</v>
      </c>
      <c r="J829" s="29">
        <f t="shared" si="234"/>
        <v>41.69411544073867</v>
      </c>
      <c r="K829" s="32">
        <f>IF((D828+L828+M828-AL828)/($C$21+$C$22)&gt;$C$8,$C$8,(D828+L828+M828-AL828)/($C$21+$C$22))</f>
        <v>1400</v>
      </c>
      <c r="L829" s="97">
        <f t="shared" si="229"/>
        <v>0</v>
      </c>
      <c r="M829" s="96">
        <f t="shared" si="230"/>
        <v>0</v>
      </c>
      <c r="N829" s="98">
        <f t="shared" si="235"/>
        <v>1.7179213529287818</v>
      </c>
      <c r="O829" s="100">
        <f t="shared" si="231"/>
        <v>4.2266987561397071</v>
      </c>
      <c r="P829" s="104">
        <f t="shared" si="236"/>
        <v>18.880500609176615</v>
      </c>
      <c r="Q829" s="102">
        <f t="shared" si="237"/>
        <v>4.9224514715476911E-2</v>
      </c>
      <c r="R829" s="106">
        <f>IF(K829-H828&lt;0,0,K829-H828)</f>
        <v>0</v>
      </c>
      <c r="S829" s="106">
        <f>K829-V829</f>
        <v>0</v>
      </c>
      <c r="T829" s="106">
        <f>IF(R829&gt;0,$C$6-$C$8,IF($C$6-$C$8-W829&lt;0,0,$C$6-$C$8-W829))</f>
        <v>97.214462279726973</v>
      </c>
      <c r="U829" s="107">
        <f>IF(R829=0,IF(U828+(F829-AL829/$C$23)*$C$21/($C$21+$C$22)&gt;$C$8,$C$8,U828+F829*$C$21/($C$21+$C$22)),E829)</f>
        <v>1400</v>
      </c>
      <c r="V829" s="107">
        <f>IF(R829&gt;0,0,IF(V828+(F829-AL829/$C$23)*$C$21/($C$21+$C$22)&gt;$C$8,$C$8,IF(U829=$C$8,V828+(F829-AL829/$C$23)*$C$21/$C$22,V828+(F829-AL829/$C$23)*$C$21/($C$21+$C$22))))</f>
        <v>1400</v>
      </c>
      <c r="W829" s="203">
        <f>IF(R829&gt;0,0,IF(W828+AL829/$C$23&gt;$F$23,$F$23,W828+AL829/$C$23))</f>
        <v>2.7855377202730285</v>
      </c>
      <c r="X829" s="105" t="str">
        <f>IF(R829=0,"-",FORECAST($C$8,Инклинометрия!$B$2:$B$152,Инклинометрия!$A$2:$A$152))</f>
        <v>-</v>
      </c>
      <c r="Y829" s="105" t="str">
        <f>IF(R829=0,"-",FORECAST($C$8-R829,Инклинометрия!$B$2:$B$152,Инклинометрия!$A$2:$A$152))</f>
        <v>-</v>
      </c>
      <c r="Z829" s="105" t="str">
        <f>IF(R829&gt;0,FORECAST($C$8,Инклинометрия!$B$2:$B$152,Инклинометрия!$A$2:$A$152),IF(V829=$C$8,"-",FORECAST($C$8-V829,Инклинометрия!$B$2:$B$152,Инклинометрия!$A$2:$A$152)))</f>
        <v>-</v>
      </c>
      <c r="AA829" s="105" t="str">
        <f>IF(S829=0,"-",FORECAST($C$8-(S829+V829),Инклинометрия!$B$2:$B$152,Инклинометрия!$A$2:$A$152))</f>
        <v>-</v>
      </c>
      <c r="AB829" s="105">
        <f>FORECAST($C$8+T829,Инклинометрия!$B$2:$B$152,Инклинометрия!$A$2:$A$152)</f>
        <v>1422.3537391657405</v>
      </c>
      <c r="AC829" s="105">
        <f>IF(R829=0,FORECAST($C$6-T829,Инклинометрия!$B$2:$B$152,Инклинометрия!$A$2:$A$152),FORECAST($C$8,Инклинометрия!$B$2:$B$152,Инклинометрия!$A$2:$A$152))</f>
        <v>1332.6462608342592</v>
      </c>
      <c r="AD829" s="107">
        <f>IF(R829=0,FORECAST($C$8,Инклинометрия!$B$2:$B$152,Инклинометрия!$A$2:$A$152),Y829)</f>
        <v>1330</v>
      </c>
      <c r="AE829" s="107">
        <f>FORECAST($C$8-(R829+U829),Инклинометрия!$B$2:$B$152,Инклинометрия!$A$2:$A$152)</f>
        <v>0</v>
      </c>
      <c r="AF829" s="107">
        <f>IF(V829=0,"-",FORECAST($C$8,Инклинометрия!$B$2:$B$152,Инклинометрия!$A$2:$A$152))</f>
        <v>1330</v>
      </c>
      <c r="AG829" s="107">
        <f>IF(V829=0,"-",FORECAST($C$8-V829,Инклинометрия!$B$2:$B$152,Инклинометрия!$A$2:$A$152))</f>
        <v>0</v>
      </c>
      <c r="AH829" s="107">
        <f>IF(W829=0,"-",FORECAST($C$8+W829,Инклинометрия!$B$2:$B$152,Инклинометрия!$A$2:$A$152))</f>
        <v>1332.6462608342592</v>
      </c>
      <c r="AI829" s="107">
        <f>IF(W829=0,"-",FORECAST($C$8,Инклинометрия!$B$2:$B$152,Инклинометрия!$A$2:$A$152))</f>
        <v>1330</v>
      </c>
      <c r="AK829" s="122">
        <f t="shared" si="244"/>
        <v>0</v>
      </c>
      <c r="AL829" s="67">
        <f>AK829*(B829-B828)</f>
        <v>0</v>
      </c>
      <c r="AM829" s="23">
        <f t="shared" si="246"/>
        <v>8.6725204696437436E-2</v>
      </c>
      <c r="AN829" s="26">
        <f>AN828+AK829*(B829-B828)/(2*PI()*$C$5*AN828*$K$13)</f>
        <v>0.15480061813468687</v>
      </c>
      <c r="AO829" s="87">
        <f t="shared" si="238"/>
        <v>145932.55112472404</v>
      </c>
      <c r="AP829" s="87">
        <f>IF(R829+U829&lt;$C$8,0,32*$L$23/$C$12^2*($K$10*R829+$K$8*U829)+32*$L$24/($C$14^2-$C$13^2)*($K$10*S829+$K$8*V829))</f>
        <v>44607.551124724028</v>
      </c>
      <c r="AQ829" s="66">
        <f>R829*$C$11*$C$9+U829*$C$11*$C$10</f>
        <v>14695380</v>
      </c>
      <c r="AR829" s="66">
        <f>S829*$C$11*$C$9+V829*$C$11*$C$10</f>
        <v>14695380</v>
      </c>
      <c r="AS829" s="87">
        <f>$C$11*(T829*$C$9+W829*$C$10)</f>
        <v>792178.05375968735</v>
      </c>
      <c r="AT829" s="45">
        <f t="shared" si="232"/>
        <v>15633490.60488441</v>
      </c>
      <c r="AU829" s="75"/>
    </row>
    <row r="830" spans="2:47" ht="15" thickBot="1" x14ac:dyDescent="0.35">
      <c r="B830" s="41">
        <f t="shared" si="239"/>
        <v>15980</v>
      </c>
      <c r="C830" s="8">
        <f t="shared" si="240"/>
        <v>159.80000000000001</v>
      </c>
      <c r="D830" s="73">
        <f t="shared" si="228"/>
        <v>213.73249999999999</v>
      </c>
      <c r="E830" s="29">
        <f t="shared" si="245"/>
        <v>52930.197515265099</v>
      </c>
      <c r="F830" s="29">
        <f t="shared" si="241"/>
        <v>66.245553836382484</v>
      </c>
      <c r="G830" s="29">
        <f t="shared" si="242"/>
        <v>88.603428256161564</v>
      </c>
      <c r="H830" s="17">
        <f t="shared" si="243"/>
        <v>70794.139176666635</v>
      </c>
      <c r="I830" s="29">
        <f t="shared" si="233"/>
        <v>2.2250485660981263</v>
      </c>
      <c r="J830" s="29">
        <f t="shared" si="234"/>
        <v>41.694115440741633</v>
      </c>
      <c r="K830" s="32">
        <f>IF((D829+L829+M829-AL829)/($C$21+$C$22)&gt;$C$8,$C$8,(D829+L829+M829-AL829)/($C$21+$C$22))</f>
        <v>1400</v>
      </c>
      <c r="L830" s="97">
        <f t="shared" si="229"/>
        <v>0</v>
      </c>
      <c r="M830" s="96">
        <f t="shared" si="230"/>
        <v>0</v>
      </c>
      <c r="N830" s="98">
        <f t="shared" si="235"/>
        <v>1.7179213529287818</v>
      </c>
      <c r="O830" s="100">
        <f t="shared" si="231"/>
        <v>4.2266987561397071</v>
      </c>
      <c r="P830" s="104">
        <f t="shared" si="236"/>
        <v>18.880500609176615</v>
      </c>
      <c r="Q830" s="102">
        <f t="shared" si="237"/>
        <v>4.9224514715476911E-2</v>
      </c>
      <c r="R830" s="106">
        <f>IF(K830-H829&lt;0,0,K830-H829)</f>
        <v>0</v>
      </c>
      <c r="S830" s="106">
        <f>K830-V830</f>
        <v>0</v>
      </c>
      <c r="T830" s="106">
        <f>IF(R830&gt;0,$C$6-$C$8,IF($C$6-$C$8-W830&lt;0,0,$C$6-$C$8-W830))</f>
        <v>97.214462279726973</v>
      </c>
      <c r="U830" s="107">
        <f>IF(R830=0,IF(U829+(F830-AL830/$C$23)*$C$21/($C$21+$C$22)&gt;$C$8,$C$8,U829+F830*$C$21/($C$21+$C$22)),E830)</f>
        <v>1400</v>
      </c>
      <c r="V830" s="107">
        <f>IF(R830&gt;0,0,IF(V829+(F830-AL830/$C$23)*$C$21/($C$21+$C$22)&gt;$C$8,$C$8,IF(U830=$C$8,V829+(F830-AL830/$C$23)*$C$21/$C$22,V829+(F830-AL830/$C$23)*$C$21/($C$21+$C$22))))</f>
        <v>1400</v>
      </c>
      <c r="W830" s="203">
        <f>IF(R830&gt;0,0,IF(W829+AL830/$C$23&gt;$F$23,$F$23,W829+AL830/$C$23))</f>
        <v>2.7855377202730285</v>
      </c>
      <c r="X830" s="105" t="str">
        <f>IF(R830=0,"-",FORECAST($C$8,Инклинометрия!$B$2:$B$152,Инклинометрия!$A$2:$A$152))</f>
        <v>-</v>
      </c>
      <c r="Y830" s="105" t="str">
        <f>IF(R830=0,"-",FORECAST($C$8-R830,Инклинометрия!$B$2:$B$152,Инклинометрия!$A$2:$A$152))</f>
        <v>-</v>
      </c>
      <c r="Z830" s="105" t="str">
        <f>IF(R830&gt;0,FORECAST($C$8,Инклинометрия!$B$2:$B$152,Инклинометрия!$A$2:$A$152),IF(V830=$C$8,"-",FORECAST($C$8-V830,Инклинометрия!$B$2:$B$152,Инклинометрия!$A$2:$A$152)))</f>
        <v>-</v>
      </c>
      <c r="AA830" s="105" t="str">
        <f>IF(S830=0,"-",FORECAST($C$8-(S830+V830),Инклинометрия!$B$2:$B$152,Инклинометрия!$A$2:$A$152))</f>
        <v>-</v>
      </c>
      <c r="AB830" s="105">
        <f>FORECAST($C$8+T830,Инклинометрия!$B$2:$B$152,Инклинометрия!$A$2:$A$152)</f>
        <v>1422.3537391657405</v>
      </c>
      <c r="AC830" s="105">
        <f>IF(R830=0,FORECAST($C$6-T830,Инклинометрия!$B$2:$B$152,Инклинометрия!$A$2:$A$152),FORECAST($C$8,Инклинометрия!$B$2:$B$152,Инклинометрия!$A$2:$A$152))</f>
        <v>1332.6462608342592</v>
      </c>
      <c r="AD830" s="107">
        <f>IF(R830=0,FORECAST($C$8,Инклинометрия!$B$2:$B$152,Инклинометрия!$A$2:$A$152),Y830)</f>
        <v>1330</v>
      </c>
      <c r="AE830" s="107">
        <f>FORECAST($C$8-(R830+U830),Инклинометрия!$B$2:$B$152,Инклинометрия!$A$2:$A$152)</f>
        <v>0</v>
      </c>
      <c r="AF830" s="107">
        <f>IF(V830=0,"-",FORECAST($C$8,Инклинометрия!$B$2:$B$152,Инклинометрия!$A$2:$A$152))</f>
        <v>1330</v>
      </c>
      <c r="AG830" s="107">
        <f>IF(V830=0,"-",FORECAST($C$8-V830,Инклинометрия!$B$2:$B$152,Инклинометрия!$A$2:$A$152))</f>
        <v>0</v>
      </c>
      <c r="AH830" s="107">
        <f>IF(W830=0,"-",FORECAST($C$8+W830,Инклинометрия!$B$2:$B$152,Инклинометрия!$A$2:$A$152))</f>
        <v>1332.6462608342592</v>
      </c>
      <c r="AI830" s="107">
        <f>IF(W830=0,"-",FORECAST($C$8,Инклинометрия!$B$2:$B$152,Инклинометрия!$A$2:$A$152))</f>
        <v>1330</v>
      </c>
      <c r="AK830" s="122">
        <f t="shared" si="244"/>
        <v>0</v>
      </c>
      <c r="AL830" s="67">
        <f>AK830*(B830-B829)</f>
        <v>0</v>
      </c>
      <c r="AM830" s="23">
        <f t="shared" si="246"/>
        <v>8.6725204696437436E-2</v>
      </c>
      <c r="AN830" s="26">
        <f>AN829+AK830*(B830-B829)/(2*PI()*$C$5*AN829*$K$13)</f>
        <v>0.15480061813468687</v>
      </c>
      <c r="AO830" s="87">
        <f t="shared" si="238"/>
        <v>145932.55112472404</v>
      </c>
      <c r="AP830" s="87">
        <f>IF(R830+U830&lt;$C$8,0,32*$L$23/$C$12^2*($K$10*R830+$K$8*U830)+32*$L$24/($C$14^2-$C$13^2)*($K$10*S830+$K$8*V830))</f>
        <v>44607.551124724028</v>
      </c>
      <c r="AQ830" s="66">
        <f>R830*$C$11*$C$9+U830*$C$11*$C$10</f>
        <v>14695380</v>
      </c>
      <c r="AR830" s="66">
        <f>S830*$C$11*$C$9+V830*$C$11*$C$10</f>
        <v>14695380</v>
      </c>
      <c r="AS830" s="87">
        <f>$C$11*(T830*$C$9+W830*$C$10)</f>
        <v>792178.05375968735</v>
      </c>
      <c r="AT830" s="45">
        <f t="shared" si="232"/>
        <v>15633490.60488441</v>
      </c>
      <c r="AU830" s="75"/>
    </row>
    <row r="831" spans="2:47" ht="15" thickBot="1" x14ac:dyDescent="0.35">
      <c r="B831" s="41">
        <f t="shared" si="239"/>
        <v>16000</v>
      </c>
      <c r="C831" s="8">
        <f t="shared" si="240"/>
        <v>160</v>
      </c>
      <c r="D831" s="73">
        <f t="shared" si="228"/>
        <v>214</v>
      </c>
      <c r="E831" s="29">
        <f t="shared" si="245"/>
        <v>52996.443069101471</v>
      </c>
      <c r="F831" s="29">
        <f t="shared" si="241"/>
        <v>66.245553836373062</v>
      </c>
      <c r="G831" s="29">
        <f t="shared" si="242"/>
        <v>88.603428256148959</v>
      </c>
      <c r="H831" s="17">
        <f t="shared" si="243"/>
        <v>70882.74260492278</v>
      </c>
      <c r="I831" s="29">
        <f t="shared" si="233"/>
        <v>2.2250485660981263</v>
      </c>
      <c r="J831" s="29">
        <f t="shared" si="234"/>
        <v>41.69411544073867</v>
      </c>
      <c r="K831" s="32">
        <f>IF((D830+L830+M830-AL830)/($C$21+$C$22)&gt;$C$8,$C$8,(D830+L830+M830-AL830)/($C$21+$C$22))</f>
        <v>1400</v>
      </c>
      <c r="L831" s="97">
        <f t="shared" si="229"/>
        <v>0</v>
      </c>
      <c r="M831" s="96">
        <f t="shared" si="230"/>
        <v>0</v>
      </c>
      <c r="N831" s="98">
        <f t="shared" si="235"/>
        <v>1.7179213529287818</v>
      </c>
      <c r="O831" s="100">
        <f t="shared" si="231"/>
        <v>4.2266987561397071</v>
      </c>
      <c r="P831" s="104">
        <f t="shared" si="236"/>
        <v>18.880500609176615</v>
      </c>
      <c r="Q831" s="102">
        <f t="shared" si="237"/>
        <v>4.9224514715476911E-2</v>
      </c>
      <c r="R831" s="106">
        <f>IF(K831-H830&lt;0,0,K831-H830)</f>
        <v>0</v>
      </c>
      <c r="S831" s="106">
        <f>K831-V831</f>
        <v>0</v>
      </c>
      <c r="T831" s="106">
        <f>IF(R831&gt;0,$C$6-$C$8,IF($C$6-$C$8-W831&lt;0,0,$C$6-$C$8-W831))</f>
        <v>97.214462279726973</v>
      </c>
      <c r="U831" s="107">
        <f>IF(R831=0,IF(U830+(F831-AL831/$C$23)*$C$21/($C$21+$C$22)&gt;$C$8,$C$8,U830+F831*$C$21/($C$21+$C$22)),E831)</f>
        <v>1400</v>
      </c>
      <c r="V831" s="107">
        <f>IF(R831&gt;0,0,IF(V830+(F831-AL831/$C$23)*$C$21/($C$21+$C$22)&gt;$C$8,$C$8,IF(U831=$C$8,V830+(F831-AL831/$C$23)*$C$21/$C$22,V830+(F831-AL831/$C$23)*$C$21/($C$21+$C$22))))</f>
        <v>1400</v>
      </c>
      <c r="W831" s="203">
        <f>IF(R831&gt;0,0,IF(W830+AL831/$C$23&gt;$F$23,$F$23,W830+AL831/$C$23))</f>
        <v>2.7855377202730285</v>
      </c>
      <c r="X831" s="105" t="str">
        <f>IF(R831=0,"-",FORECAST($C$8,Инклинометрия!$B$2:$B$152,Инклинометрия!$A$2:$A$152))</f>
        <v>-</v>
      </c>
      <c r="Y831" s="105" t="str">
        <f>IF(R831=0,"-",FORECAST($C$8-R831,Инклинометрия!$B$2:$B$152,Инклинометрия!$A$2:$A$152))</f>
        <v>-</v>
      </c>
      <c r="Z831" s="105" t="str">
        <f>IF(R831&gt;0,FORECAST($C$8,Инклинометрия!$B$2:$B$152,Инклинометрия!$A$2:$A$152),IF(V831=$C$8,"-",FORECAST($C$8-V831,Инклинометрия!$B$2:$B$152,Инклинометрия!$A$2:$A$152)))</f>
        <v>-</v>
      </c>
      <c r="AA831" s="105" t="str">
        <f>IF(S831=0,"-",FORECAST($C$8-(S831+V831),Инклинометрия!$B$2:$B$152,Инклинометрия!$A$2:$A$152))</f>
        <v>-</v>
      </c>
      <c r="AB831" s="105">
        <f>FORECAST($C$8+T831,Инклинометрия!$B$2:$B$152,Инклинометрия!$A$2:$A$152)</f>
        <v>1422.3537391657405</v>
      </c>
      <c r="AC831" s="105">
        <f>IF(R831=0,FORECAST($C$6-T831,Инклинометрия!$B$2:$B$152,Инклинометрия!$A$2:$A$152),FORECAST($C$8,Инклинометрия!$B$2:$B$152,Инклинометрия!$A$2:$A$152))</f>
        <v>1332.6462608342592</v>
      </c>
      <c r="AD831" s="107">
        <f>IF(R831=0,FORECAST($C$8,Инклинометрия!$B$2:$B$152,Инклинометрия!$A$2:$A$152),Y831)</f>
        <v>1330</v>
      </c>
      <c r="AE831" s="107">
        <f>FORECAST($C$8-(R831+U831),Инклинометрия!$B$2:$B$152,Инклинометрия!$A$2:$A$152)</f>
        <v>0</v>
      </c>
      <c r="AF831" s="107">
        <f>IF(V831=0,"-",FORECAST($C$8,Инклинометрия!$B$2:$B$152,Инклинометрия!$A$2:$A$152))</f>
        <v>1330</v>
      </c>
      <c r="AG831" s="107">
        <f>IF(V831=0,"-",FORECAST($C$8-V831,Инклинометрия!$B$2:$B$152,Инклинометрия!$A$2:$A$152))</f>
        <v>0</v>
      </c>
      <c r="AH831" s="107">
        <f>IF(W831=0,"-",FORECAST($C$8+W831,Инклинометрия!$B$2:$B$152,Инклинометрия!$A$2:$A$152))</f>
        <v>1332.6462608342592</v>
      </c>
      <c r="AI831" s="107">
        <f>IF(W831=0,"-",FORECAST($C$8,Инклинометрия!$B$2:$B$152,Инклинометрия!$A$2:$A$152))</f>
        <v>1330</v>
      </c>
      <c r="AK831" s="122">
        <f t="shared" si="244"/>
        <v>0</v>
      </c>
      <c r="AL831" s="67">
        <f>AK831*(B831-B830)</f>
        <v>0</v>
      </c>
      <c r="AM831" s="23">
        <f t="shared" si="246"/>
        <v>8.6725204696437436E-2</v>
      </c>
      <c r="AN831" s="26">
        <f>AN830+AK831*(B831-B830)/(2*PI()*$C$5*AN830*$K$13)</f>
        <v>0.15480061813468687</v>
      </c>
      <c r="AO831" s="87">
        <f t="shared" si="238"/>
        <v>145932.55112472404</v>
      </c>
      <c r="AP831" s="87">
        <f>IF(R831+U831&lt;$C$8,0,32*$L$23/$C$12^2*($K$10*R831+$K$8*U831)+32*$L$24/($C$14^2-$C$13^2)*($K$10*S831+$K$8*V831))</f>
        <v>44607.551124724028</v>
      </c>
      <c r="AQ831" s="66">
        <f>R831*$C$11*$C$9+U831*$C$11*$C$10</f>
        <v>14695380</v>
      </c>
      <c r="AR831" s="66">
        <f>S831*$C$11*$C$9+V831*$C$11*$C$10</f>
        <v>14695380</v>
      </c>
      <c r="AS831" s="87">
        <f>$C$11*(T831*$C$9+W831*$C$10)</f>
        <v>792178.05375968735</v>
      </c>
      <c r="AT831" s="45">
        <f t="shared" si="232"/>
        <v>15633490.60488441</v>
      </c>
      <c r="AU831" s="75"/>
    </row>
    <row r="832" spans="2:47" ht="15" thickBot="1" x14ac:dyDescent="0.35">
      <c r="B832" s="41">
        <f t="shared" si="239"/>
        <v>16020</v>
      </c>
      <c r="C832" s="8">
        <f t="shared" si="240"/>
        <v>160.20000000000002</v>
      </c>
      <c r="D832" s="73">
        <f t="shared" si="228"/>
        <v>214.26750000000004</v>
      </c>
      <c r="E832" s="29">
        <f t="shared" si="245"/>
        <v>53062.688622937851</v>
      </c>
      <c r="F832" s="29">
        <f t="shared" si="241"/>
        <v>66.245553836382484</v>
      </c>
      <c r="G832" s="29">
        <f t="shared" si="242"/>
        <v>88.603428256161564</v>
      </c>
      <c r="H832" s="17">
        <f t="shared" si="243"/>
        <v>70971.346033178939</v>
      </c>
      <c r="I832" s="29">
        <f t="shared" si="233"/>
        <v>2.2250485660981263</v>
      </c>
      <c r="J832" s="29">
        <f t="shared" si="234"/>
        <v>41.694115440741633</v>
      </c>
      <c r="K832" s="32">
        <f>IF((D831+L831+M831-AL831)/($C$21+$C$22)&gt;$C$8,$C$8,(D831+L831+M831-AL831)/($C$21+$C$22))</f>
        <v>1400</v>
      </c>
      <c r="L832" s="97">
        <f t="shared" si="229"/>
        <v>0</v>
      </c>
      <c r="M832" s="96">
        <f t="shared" si="230"/>
        <v>0</v>
      </c>
      <c r="N832" s="98">
        <f t="shared" si="235"/>
        <v>1.7179213529287818</v>
      </c>
      <c r="O832" s="100">
        <f t="shared" si="231"/>
        <v>4.2266987561397071</v>
      </c>
      <c r="P832" s="104">
        <f t="shared" si="236"/>
        <v>18.880500609176615</v>
      </c>
      <c r="Q832" s="102">
        <f t="shared" si="237"/>
        <v>4.9224514715476911E-2</v>
      </c>
      <c r="R832" s="106">
        <f>IF(K832-H831&lt;0,0,K832-H831)</f>
        <v>0</v>
      </c>
      <c r="S832" s="106">
        <f>K832-V832</f>
        <v>0</v>
      </c>
      <c r="T832" s="106">
        <f>IF(R832&gt;0,$C$6-$C$8,IF($C$6-$C$8-W832&lt;0,0,$C$6-$C$8-W832))</f>
        <v>97.214462279726973</v>
      </c>
      <c r="U832" s="107">
        <f>IF(R832=0,IF(U831+(F832-AL832/$C$23)*$C$21/($C$21+$C$22)&gt;$C$8,$C$8,U831+F832*$C$21/($C$21+$C$22)),E832)</f>
        <v>1400</v>
      </c>
      <c r="V832" s="107">
        <f>IF(R832&gt;0,0,IF(V831+(F832-AL832/$C$23)*$C$21/($C$21+$C$22)&gt;$C$8,$C$8,IF(U832=$C$8,V831+(F832-AL832/$C$23)*$C$21/$C$22,V831+(F832-AL832/$C$23)*$C$21/($C$21+$C$22))))</f>
        <v>1400</v>
      </c>
      <c r="W832" s="203">
        <f>IF(R832&gt;0,0,IF(W831+AL832/$C$23&gt;$F$23,$F$23,W831+AL832/$C$23))</f>
        <v>2.7855377202730285</v>
      </c>
      <c r="X832" s="105" t="str">
        <f>IF(R832=0,"-",FORECAST($C$8,Инклинометрия!$B$2:$B$152,Инклинометрия!$A$2:$A$152))</f>
        <v>-</v>
      </c>
      <c r="Y832" s="105" t="str">
        <f>IF(R832=0,"-",FORECAST($C$8-R832,Инклинометрия!$B$2:$B$152,Инклинометрия!$A$2:$A$152))</f>
        <v>-</v>
      </c>
      <c r="Z832" s="105" t="str">
        <f>IF(R832&gt;0,FORECAST($C$8,Инклинометрия!$B$2:$B$152,Инклинометрия!$A$2:$A$152),IF(V832=$C$8,"-",FORECAST($C$8-V832,Инклинометрия!$B$2:$B$152,Инклинометрия!$A$2:$A$152)))</f>
        <v>-</v>
      </c>
      <c r="AA832" s="105" t="str">
        <f>IF(S832=0,"-",FORECAST($C$8-(S832+V832),Инклинометрия!$B$2:$B$152,Инклинометрия!$A$2:$A$152))</f>
        <v>-</v>
      </c>
      <c r="AB832" s="105">
        <f>FORECAST($C$8+T832,Инклинометрия!$B$2:$B$152,Инклинометрия!$A$2:$A$152)</f>
        <v>1422.3537391657405</v>
      </c>
      <c r="AC832" s="105">
        <f>IF(R832=0,FORECAST($C$6-T832,Инклинометрия!$B$2:$B$152,Инклинометрия!$A$2:$A$152),FORECAST($C$8,Инклинометрия!$B$2:$B$152,Инклинометрия!$A$2:$A$152))</f>
        <v>1332.6462608342592</v>
      </c>
      <c r="AD832" s="107">
        <f>IF(R832=0,FORECAST($C$8,Инклинометрия!$B$2:$B$152,Инклинометрия!$A$2:$A$152),Y832)</f>
        <v>1330</v>
      </c>
      <c r="AE832" s="107">
        <f>FORECAST($C$8-(R832+U832),Инклинометрия!$B$2:$B$152,Инклинометрия!$A$2:$A$152)</f>
        <v>0</v>
      </c>
      <c r="AF832" s="107">
        <f>IF(V832=0,"-",FORECAST($C$8,Инклинометрия!$B$2:$B$152,Инклинометрия!$A$2:$A$152))</f>
        <v>1330</v>
      </c>
      <c r="AG832" s="107">
        <f>IF(V832=0,"-",FORECAST($C$8-V832,Инклинометрия!$B$2:$B$152,Инклинометрия!$A$2:$A$152))</f>
        <v>0</v>
      </c>
      <c r="AH832" s="107">
        <f>IF(W832=0,"-",FORECAST($C$8+W832,Инклинометрия!$B$2:$B$152,Инклинометрия!$A$2:$A$152))</f>
        <v>1332.6462608342592</v>
      </c>
      <c r="AI832" s="107">
        <f>IF(W832=0,"-",FORECAST($C$8,Инклинометрия!$B$2:$B$152,Инклинометрия!$A$2:$A$152))</f>
        <v>1330</v>
      </c>
      <c r="AK832" s="122">
        <f t="shared" si="244"/>
        <v>0</v>
      </c>
      <c r="AL832" s="67">
        <f>AK832*(B832-B831)</f>
        <v>0</v>
      </c>
      <c r="AM832" s="23">
        <f t="shared" si="246"/>
        <v>8.6725204696437436E-2</v>
      </c>
      <c r="AN832" s="26">
        <f>AN831+AK832*(B832-B831)/(2*PI()*$C$5*AN831*$K$13)</f>
        <v>0.15480061813468687</v>
      </c>
      <c r="AO832" s="87">
        <f t="shared" si="238"/>
        <v>145932.55112472404</v>
      </c>
      <c r="AP832" s="87">
        <f>IF(R832+U832&lt;$C$8,0,32*$L$23/$C$12^2*($K$10*R832+$K$8*U832)+32*$L$24/($C$14^2-$C$13^2)*($K$10*S832+$K$8*V832))</f>
        <v>44607.551124724028</v>
      </c>
      <c r="AQ832" s="66">
        <f>R832*$C$11*$C$9+U832*$C$11*$C$10</f>
        <v>14695380</v>
      </c>
      <c r="AR832" s="66">
        <f>S832*$C$11*$C$9+V832*$C$11*$C$10</f>
        <v>14695380</v>
      </c>
      <c r="AS832" s="87">
        <f>$C$11*(T832*$C$9+W832*$C$10)</f>
        <v>792178.05375968735</v>
      </c>
      <c r="AT832" s="45">
        <f t="shared" si="232"/>
        <v>15633490.60488441</v>
      </c>
      <c r="AU832" s="75"/>
    </row>
    <row r="833" spans="2:47" ht="15" thickBot="1" x14ac:dyDescent="0.35">
      <c r="B833" s="41">
        <f t="shared" si="239"/>
        <v>16040</v>
      </c>
      <c r="C833" s="8">
        <f t="shared" si="240"/>
        <v>160.4</v>
      </c>
      <c r="D833" s="73">
        <f t="shared" si="228"/>
        <v>214.535</v>
      </c>
      <c r="E833" s="29">
        <f t="shared" si="245"/>
        <v>53128.93417677423</v>
      </c>
      <c r="F833" s="29">
        <f t="shared" si="241"/>
        <v>66.245553836373062</v>
      </c>
      <c r="G833" s="29">
        <f t="shared" si="242"/>
        <v>88.603428256148959</v>
      </c>
      <c r="H833" s="17">
        <f t="shared" si="243"/>
        <v>71059.949461435084</v>
      </c>
      <c r="I833" s="29">
        <f t="shared" si="233"/>
        <v>2.2250485660981263</v>
      </c>
      <c r="J833" s="29">
        <f t="shared" si="234"/>
        <v>41.69411544073867</v>
      </c>
      <c r="K833" s="32">
        <f>IF((D832+L832+M832-AL832)/($C$21+$C$22)&gt;$C$8,$C$8,(D832+L832+M832-AL832)/($C$21+$C$22))</f>
        <v>1400</v>
      </c>
      <c r="L833" s="97">
        <f t="shared" si="229"/>
        <v>0</v>
      </c>
      <c r="M833" s="96">
        <f t="shared" si="230"/>
        <v>0</v>
      </c>
      <c r="N833" s="98">
        <f t="shared" si="235"/>
        <v>1.7179213529287818</v>
      </c>
      <c r="O833" s="100">
        <f t="shared" si="231"/>
        <v>4.2266987561397071</v>
      </c>
      <c r="P833" s="104">
        <f t="shared" si="236"/>
        <v>18.880500609176615</v>
      </c>
      <c r="Q833" s="102">
        <f t="shared" si="237"/>
        <v>4.9224514715476911E-2</v>
      </c>
      <c r="R833" s="106">
        <f>IF(K833-H832&lt;0,0,K833-H832)</f>
        <v>0</v>
      </c>
      <c r="S833" s="106">
        <f>K833-V833</f>
        <v>0</v>
      </c>
      <c r="T833" s="106">
        <f>IF(R833&gt;0,$C$6-$C$8,IF($C$6-$C$8-W833&lt;0,0,$C$6-$C$8-W833))</f>
        <v>97.214462279726973</v>
      </c>
      <c r="U833" s="107">
        <f>IF(R833=0,IF(U832+(F833-AL833/$C$23)*$C$21/($C$21+$C$22)&gt;$C$8,$C$8,U832+F833*$C$21/($C$21+$C$22)),E833)</f>
        <v>1400</v>
      </c>
      <c r="V833" s="107">
        <f>IF(R833&gt;0,0,IF(V832+(F833-AL833/$C$23)*$C$21/($C$21+$C$22)&gt;$C$8,$C$8,IF(U833=$C$8,V832+(F833-AL833/$C$23)*$C$21/$C$22,V832+(F833-AL833/$C$23)*$C$21/($C$21+$C$22))))</f>
        <v>1400</v>
      </c>
      <c r="W833" s="203">
        <f>IF(R833&gt;0,0,IF(W832+AL833/$C$23&gt;$F$23,$F$23,W832+AL833/$C$23))</f>
        <v>2.7855377202730285</v>
      </c>
      <c r="X833" s="105" t="str">
        <f>IF(R833=0,"-",FORECAST($C$8,Инклинометрия!$B$2:$B$152,Инклинометрия!$A$2:$A$152))</f>
        <v>-</v>
      </c>
      <c r="Y833" s="105" t="str">
        <f>IF(R833=0,"-",FORECAST($C$8-R833,Инклинометрия!$B$2:$B$152,Инклинометрия!$A$2:$A$152))</f>
        <v>-</v>
      </c>
      <c r="Z833" s="105" t="str">
        <f>IF(R833&gt;0,FORECAST($C$8,Инклинометрия!$B$2:$B$152,Инклинометрия!$A$2:$A$152),IF(V833=$C$8,"-",FORECAST($C$8-V833,Инклинометрия!$B$2:$B$152,Инклинометрия!$A$2:$A$152)))</f>
        <v>-</v>
      </c>
      <c r="AA833" s="105" t="str">
        <f>IF(S833=0,"-",FORECAST($C$8-(S833+V833),Инклинометрия!$B$2:$B$152,Инклинометрия!$A$2:$A$152))</f>
        <v>-</v>
      </c>
      <c r="AB833" s="105">
        <f>FORECAST($C$8+T833,Инклинометрия!$B$2:$B$152,Инклинометрия!$A$2:$A$152)</f>
        <v>1422.3537391657405</v>
      </c>
      <c r="AC833" s="105">
        <f>IF(R833=0,FORECAST($C$6-T833,Инклинометрия!$B$2:$B$152,Инклинометрия!$A$2:$A$152),FORECAST($C$8,Инклинометрия!$B$2:$B$152,Инклинометрия!$A$2:$A$152))</f>
        <v>1332.6462608342592</v>
      </c>
      <c r="AD833" s="107">
        <f>IF(R833=0,FORECAST($C$8,Инклинометрия!$B$2:$B$152,Инклинометрия!$A$2:$A$152),Y833)</f>
        <v>1330</v>
      </c>
      <c r="AE833" s="107">
        <f>FORECAST($C$8-(R833+U833),Инклинометрия!$B$2:$B$152,Инклинометрия!$A$2:$A$152)</f>
        <v>0</v>
      </c>
      <c r="AF833" s="107">
        <f>IF(V833=0,"-",FORECAST($C$8,Инклинометрия!$B$2:$B$152,Инклинометрия!$A$2:$A$152))</f>
        <v>1330</v>
      </c>
      <c r="AG833" s="107">
        <f>IF(V833=0,"-",FORECAST($C$8-V833,Инклинометрия!$B$2:$B$152,Инклинометрия!$A$2:$A$152))</f>
        <v>0</v>
      </c>
      <c r="AH833" s="107">
        <f>IF(W833=0,"-",FORECAST($C$8+W833,Инклинометрия!$B$2:$B$152,Инклинометрия!$A$2:$A$152))</f>
        <v>1332.6462608342592</v>
      </c>
      <c r="AI833" s="107">
        <f>IF(W833=0,"-",FORECAST($C$8,Инклинометрия!$B$2:$B$152,Инклинометрия!$A$2:$A$152))</f>
        <v>1330</v>
      </c>
      <c r="AK833" s="122">
        <f t="shared" si="244"/>
        <v>0</v>
      </c>
      <c r="AL833" s="67">
        <f>AK833*(B833-B832)</f>
        <v>0</v>
      </c>
      <c r="AM833" s="23">
        <f t="shared" si="246"/>
        <v>8.6725204696437436E-2</v>
      </c>
      <c r="AN833" s="26">
        <f>AN832+AK833*(B833-B832)/(2*PI()*$C$5*AN832*$K$13)</f>
        <v>0.15480061813468687</v>
      </c>
      <c r="AO833" s="87">
        <f t="shared" si="238"/>
        <v>145932.55112472404</v>
      </c>
      <c r="AP833" s="87">
        <f>IF(R833+U833&lt;$C$8,0,32*$L$23/$C$12^2*($K$10*R833+$K$8*U833)+32*$L$24/($C$14^2-$C$13^2)*($K$10*S833+$K$8*V833))</f>
        <v>44607.551124724028</v>
      </c>
      <c r="AQ833" s="66">
        <f>R833*$C$11*$C$9+U833*$C$11*$C$10</f>
        <v>14695380</v>
      </c>
      <c r="AR833" s="66">
        <f>S833*$C$11*$C$9+V833*$C$11*$C$10</f>
        <v>14695380</v>
      </c>
      <c r="AS833" s="87">
        <f>$C$11*(T833*$C$9+W833*$C$10)</f>
        <v>792178.05375968735</v>
      </c>
      <c r="AT833" s="45">
        <f t="shared" si="232"/>
        <v>15633490.60488441</v>
      </c>
      <c r="AU833" s="75"/>
    </row>
    <row r="834" spans="2:47" ht="15" thickBot="1" x14ac:dyDescent="0.35">
      <c r="B834" s="41">
        <f t="shared" si="239"/>
        <v>16060</v>
      </c>
      <c r="C834" s="8">
        <f t="shared" si="240"/>
        <v>160.6</v>
      </c>
      <c r="D834" s="73">
        <f t="shared" si="228"/>
        <v>214.80250000000001</v>
      </c>
      <c r="E834" s="29">
        <f t="shared" si="245"/>
        <v>53195.179730610602</v>
      </c>
      <c r="F834" s="29">
        <f t="shared" si="241"/>
        <v>66.245553836373062</v>
      </c>
      <c r="G834" s="29">
        <f t="shared" si="242"/>
        <v>88.603428256148959</v>
      </c>
      <c r="H834" s="17">
        <f t="shared" si="243"/>
        <v>71148.552889691229</v>
      </c>
      <c r="I834" s="29">
        <f t="shared" si="233"/>
        <v>2.2250485660981263</v>
      </c>
      <c r="J834" s="29">
        <f t="shared" si="234"/>
        <v>41.69411544073867</v>
      </c>
      <c r="K834" s="32">
        <f>IF((D833+L833+M833-AL833)/($C$21+$C$22)&gt;$C$8,$C$8,(D833+L833+M833-AL833)/($C$21+$C$22))</f>
        <v>1400</v>
      </c>
      <c r="L834" s="97">
        <f t="shared" si="229"/>
        <v>0</v>
      </c>
      <c r="M834" s="96">
        <f t="shared" si="230"/>
        <v>0</v>
      </c>
      <c r="N834" s="98">
        <f t="shared" si="235"/>
        <v>1.7179213529287818</v>
      </c>
      <c r="O834" s="100">
        <f t="shared" si="231"/>
        <v>4.2266987561397071</v>
      </c>
      <c r="P834" s="104">
        <f t="shared" si="236"/>
        <v>18.880500609176615</v>
      </c>
      <c r="Q834" s="102">
        <f t="shared" si="237"/>
        <v>4.9224514715476911E-2</v>
      </c>
      <c r="R834" s="106">
        <f>IF(K834-H833&lt;0,0,K834-H833)</f>
        <v>0</v>
      </c>
      <c r="S834" s="106">
        <f>K834-V834</f>
        <v>0</v>
      </c>
      <c r="T834" s="106">
        <f>IF(R834&gt;0,$C$6-$C$8,IF($C$6-$C$8-W834&lt;0,0,$C$6-$C$8-W834))</f>
        <v>97.214462279726973</v>
      </c>
      <c r="U834" s="107">
        <f>IF(R834=0,IF(U833+(F834-AL834/$C$23)*$C$21/($C$21+$C$22)&gt;$C$8,$C$8,U833+F834*$C$21/($C$21+$C$22)),E834)</f>
        <v>1400</v>
      </c>
      <c r="V834" s="107">
        <f>IF(R834&gt;0,0,IF(V833+(F834-AL834/$C$23)*$C$21/($C$21+$C$22)&gt;$C$8,$C$8,IF(U834=$C$8,V833+(F834-AL834/$C$23)*$C$21/$C$22,V833+(F834-AL834/$C$23)*$C$21/($C$21+$C$22))))</f>
        <v>1400</v>
      </c>
      <c r="W834" s="203">
        <f>IF(R834&gt;0,0,IF(W833+AL834/$C$23&gt;$F$23,$F$23,W833+AL834/$C$23))</f>
        <v>2.7855377202730285</v>
      </c>
      <c r="X834" s="105" t="str">
        <f>IF(R834=0,"-",FORECAST($C$8,Инклинометрия!$B$2:$B$152,Инклинометрия!$A$2:$A$152))</f>
        <v>-</v>
      </c>
      <c r="Y834" s="105" t="str">
        <f>IF(R834=0,"-",FORECAST($C$8-R834,Инклинометрия!$B$2:$B$152,Инклинометрия!$A$2:$A$152))</f>
        <v>-</v>
      </c>
      <c r="Z834" s="105" t="str">
        <f>IF(R834&gt;0,FORECAST($C$8,Инклинометрия!$B$2:$B$152,Инклинометрия!$A$2:$A$152),IF(V834=$C$8,"-",FORECAST($C$8-V834,Инклинометрия!$B$2:$B$152,Инклинометрия!$A$2:$A$152)))</f>
        <v>-</v>
      </c>
      <c r="AA834" s="105" t="str">
        <f>IF(S834=0,"-",FORECAST($C$8-(S834+V834),Инклинометрия!$B$2:$B$152,Инклинометрия!$A$2:$A$152))</f>
        <v>-</v>
      </c>
      <c r="AB834" s="105">
        <f>FORECAST($C$8+T834,Инклинометрия!$B$2:$B$152,Инклинометрия!$A$2:$A$152)</f>
        <v>1422.3537391657405</v>
      </c>
      <c r="AC834" s="105">
        <f>IF(R834=0,FORECAST($C$6-T834,Инклинометрия!$B$2:$B$152,Инклинометрия!$A$2:$A$152),FORECAST($C$8,Инклинометрия!$B$2:$B$152,Инклинометрия!$A$2:$A$152))</f>
        <v>1332.6462608342592</v>
      </c>
      <c r="AD834" s="107">
        <f>IF(R834=0,FORECAST($C$8,Инклинометрия!$B$2:$B$152,Инклинометрия!$A$2:$A$152),Y834)</f>
        <v>1330</v>
      </c>
      <c r="AE834" s="107">
        <f>FORECAST($C$8-(R834+U834),Инклинометрия!$B$2:$B$152,Инклинометрия!$A$2:$A$152)</f>
        <v>0</v>
      </c>
      <c r="AF834" s="107">
        <f>IF(V834=0,"-",FORECAST($C$8,Инклинометрия!$B$2:$B$152,Инклинометрия!$A$2:$A$152))</f>
        <v>1330</v>
      </c>
      <c r="AG834" s="107">
        <f>IF(V834=0,"-",FORECAST($C$8-V834,Инклинометрия!$B$2:$B$152,Инклинометрия!$A$2:$A$152))</f>
        <v>0</v>
      </c>
      <c r="AH834" s="107">
        <f>IF(W834=0,"-",FORECAST($C$8+W834,Инклинометрия!$B$2:$B$152,Инклинометрия!$A$2:$A$152))</f>
        <v>1332.6462608342592</v>
      </c>
      <c r="AI834" s="107">
        <f>IF(W834=0,"-",FORECAST($C$8,Инклинометрия!$B$2:$B$152,Инклинометрия!$A$2:$A$152))</f>
        <v>1330</v>
      </c>
      <c r="AK834" s="122">
        <f t="shared" si="244"/>
        <v>0</v>
      </c>
      <c r="AL834" s="67">
        <f>AK834*(B834-B833)</f>
        <v>0</v>
      </c>
      <c r="AM834" s="23">
        <f t="shared" si="246"/>
        <v>8.6725204696437436E-2</v>
      </c>
      <c r="AN834" s="26">
        <f>AN833+AK834*(B834-B833)/(2*PI()*$C$5*AN833*$K$13)</f>
        <v>0.15480061813468687</v>
      </c>
      <c r="AO834" s="87">
        <f t="shared" si="238"/>
        <v>145932.55112472404</v>
      </c>
      <c r="AP834" s="87">
        <f>IF(R834+U834&lt;$C$8,0,32*$L$23/$C$12^2*($K$10*R834+$K$8*U834)+32*$L$24/($C$14^2-$C$13^2)*($K$10*S834+$K$8*V834))</f>
        <v>44607.551124724028</v>
      </c>
      <c r="AQ834" s="66">
        <f>R834*$C$11*$C$9+U834*$C$11*$C$10</f>
        <v>14695380</v>
      </c>
      <c r="AR834" s="66">
        <f>S834*$C$11*$C$9+V834*$C$11*$C$10</f>
        <v>14695380</v>
      </c>
      <c r="AS834" s="87">
        <f>$C$11*(T834*$C$9+W834*$C$10)</f>
        <v>792178.05375968735</v>
      </c>
      <c r="AT834" s="45">
        <f t="shared" si="232"/>
        <v>15633490.60488441</v>
      </c>
      <c r="AU834" s="75"/>
    </row>
    <row r="835" spans="2:47" ht="15" thickBot="1" x14ac:dyDescent="0.35">
      <c r="B835" s="41">
        <f t="shared" si="239"/>
        <v>16080</v>
      </c>
      <c r="C835" s="8">
        <f t="shared" si="240"/>
        <v>160.80000000000001</v>
      </c>
      <c r="D835" s="73">
        <f t="shared" si="228"/>
        <v>215.07</v>
      </c>
      <c r="E835" s="29">
        <f t="shared" si="245"/>
        <v>53261.425284446981</v>
      </c>
      <c r="F835" s="29">
        <f t="shared" si="241"/>
        <v>66.245553836382484</v>
      </c>
      <c r="G835" s="29">
        <f t="shared" si="242"/>
        <v>88.603428256161564</v>
      </c>
      <c r="H835" s="17">
        <f t="shared" si="243"/>
        <v>71237.156317947389</v>
      </c>
      <c r="I835" s="29">
        <f t="shared" si="233"/>
        <v>2.2250485660981263</v>
      </c>
      <c r="J835" s="29">
        <f t="shared" si="234"/>
        <v>41.694115440741633</v>
      </c>
      <c r="K835" s="32">
        <f>IF((D834+L834+M834-AL834)/($C$21+$C$22)&gt;$C$8,$C$8,(D834+L834+M834-AL834)/($C$21+$C$22))</f>
        <v>1400</v>
      </c>
      <c r="L835" s="97">
        <f t="shared" si="229"/>
        <v>0</v>
      </c>
      <c r="M835" s="96">
        <f t="shared" si="230"/>
        <v>0</v>
      </c>
      <c r="N835" s="98">
        <f t="shared" si="235"/>
        <v>1.7179213529287818</v>
      </c>
      <c r="O835" s="100">
        <f t="shared" si="231"/>
        <v>4.2266987561397071</v>
      </c>
      <c r="P835" s="104">
        <f t="shared" si="236"/>
        <v>18.880500609176615</v>
      </c>
      <c r="Q835" s="102">
        <f t="shared" si="237"/>
        <v>4.9224514715476911E-2</v>
      </c>
      <c r="R835" s="106">
        <f>IF(K835-H834&lt;0,0,K835-H834)</f>
        <v>0</v>
      </c>
      <c r="S835" s="106">
        <f>K835-V835</f>
        <v>0</v>
      </c>
      <c r="T835" s="106">
        <f>IF(R835&gt;0,$C$6-$C$8,IF($C$6-$C$8-W835&lt;0,0,$C$6-$C$8-W835))</f>
        <v>97.214462279726973</v>
      </c>
      <c r="U835" s="107">
        <f>IF(R835=0,IF(U834+(F835-AL835/$C$23)*$C$21/($C$21+$C$22)&gt;$C$8,$C$8,U834+F835*$C$21/($C$21+$C$22)),E835)</f>
        <v>1400</v>
      </c>
      <c r="V835" s="107">
        <f>IF(R835&gt;0,0,IF(V834+(F835-AL835/$C$23)*$C$21/($C$21+$C$22)&gt;$C$8,$C$8,IF(U835=$C$8,V834+(F835-AL835/$C$23)*$C$21/$C$22,V834+(F835-AL835/$C$23)*$C$21/($C$21+$C$22))))</f>
        <v>1400</v>
      </c>
      <c r="W835" s="203">
        <f>IF(R835&gt;0,0,IF(W834+AL835/$C$23&gt;$F$23,$F$23,W834+AL835/$C$23))</f>
        <v>2.7855377202730285</v>
      </c>
      <c r="X835" s="105" t="str">
        <f>IF(R835=0,"-",FORECAST($C$8,Инклинометрия!$B$2:$B$152,Инклинометрия!$A$2:$A$152))</f>
        <v>-</v>
      </c>
      <c r="Y835" s="105" t="str">
        <f>IF(R835=0,"-",FORECAST($C$8-R835,Инклинометрия!$B$2:$B$152,Инклинометрия!$A$2:$A$152))</f>
        <v>-</v>
      </c>
      <c r="Z835" s="105" t="str">
        <f>IF(R835&gt;0,FORECAST($C$8,Инклинометрия!$B$2:$B$152,Инклинометрия!$A$2:$A$152),IF(V835=$C$8,"-",FORECAST($C$8-V835,Инклинометрия!$B$2:$B$152,Инклинометрия!$A$2:$A$152)))</f>
        <v>-</v>
      </c>
      <c r="AA835" s="105" t="str">
        <f>IF(S835=0,"-",FORECAST($C$8-(S835+V835),Инклинометрия!$B$2:$B$152,Инклинометрия!$A$2:$A$152))</f>
        <v>-</v>
      </c>
      <c r="AB835" s="105">
        <f>FORECAST($C$8+T835,Инклинометрия!$B$2:$B$152,Инклинометрия!$A$2:$A$152)</f>
        <v>1422.3537391657405</v>
      </c>
      <c r="AC835" s="105">
        <f>IF(R835=0,FORECAST($C$6-T835,Инклинометрия!$B$2:$B$152,Инклинометрия!$A$2:$A$152),FORECAST($C$8,Инклинометрия!$B$2:$B$152,Инклинометрия!$A$2:$A$152))</f>
        <v>1332.6462608342592</v>
      </c>
      <c r="AD835" s="107">
        <f>IF(R835=0,FORECAST($C$8,Инклинометрия!$B$2:$B$152,Инклинометрия!$A$2:$A$152),Y835)</f>
        <v>1330</v>
      </c>
      <c r="AE835" s="107">
        <f>FORECAST($C$8-(R835+U835),Инклинометрия!$B$2:$B$152,Инклинометрия!$A$2:$A$152)</f>
        <v>0</v>
      </c>
      <c r="AF835" s="107">
        <f>IF(V835=0,"-",FORECAST($C$8,Инклинометрия!$B$2:$B$152,Инклинометрия!$A$2:$A$152))</f>
        <v>1330</v>
      </c>
      <c r="AG835" s="107">
        <f>IF(V835=0,"-",FORECAST($C$8-V835,Инклинометрия!$B$2:$B$152,Инклинометрия!$A$2:$A$152))</f>
        <v>0</v>
      </c>
      <c r="AH835" s="107">
        <f>IF(W835=0,"-",FORECAST($C$8+W835,Инклинометрия!$B$2:$B$152,Инклинометрия!$A$2:$A$152))</f>
        <v>1332.6462608342592</v>
      </c>
      <c r="AI835" s="107">
        <f>IF(W835=0,"-",FORECAST($C$8,Инклинометрия!$B$2:$B$152,Инклинометрия!$A$2:$A$152))</f>
        <v>1330</v>
      </c>
      <c r="AK835" s="122">
        <f t="shared" si="244"/>
        <v>0</v>
      </c>
      <c r="AL835" s="67">
        <f>AK835*(B835-B834)</f>
        <v>0</v>
      </c>
      <c r="AM835" s="23">
        <f t="shared" si="246"/>
        <v>8.6725204696437436E-2</v>
      </c>
      <c r="AN835" s="26">
        <f>AN834+AK835*(B835-B834)/(2*PI()*$C$5*AN834*$K$13)</f>
        <v>0.15480061813468687</v>
      </c>
      <c r="AO835" s="87">
        <f t="shared" si="238"/>
        <v>145932.55112472404</v>
      </c>
      <c r="AP835" s="87">
        <f>IF(R835+U835&lt;$C$8,0,32*$L$23/$C$12^2*($K$10*R835+$K$8*U835)+32*$L$24/($C$14^2-$C$13^2)*($K$10*S835+$K$8*V835))</f>
        <v>44607.551124724028</v>
      </c>
      <c r="AQ835" s="66">
        <f>R835*$C$11*$C$9+U835*$C$11*$C$10</f>
        <v>14695380</v>
      </c>
      <c r="AR835" s="66">
        <f>S835*$C$11*$C$9+V835*$C$11*$C$10</f>
        <v>14695380</v>
      </c>
      <c r="AS835" s="87">
        <f>$C$11*(T835*$C$9+W835*$C$10)</f>
        <v>792178.05375968735</v>
      </c>
      <c r="AT835" s="45">
        <f t="shared" si="232"/>
        <v>15633490.60488441</v>
      </c>
      <c r="AU835" s="75"/>
    </row>
    <row r="836" spans="2:47" ht="15" thickBot="1" x14ac:dyDescent="0.35">
      <c r="B836" s="41">
        <f t="shared" si="239"/>
        <v>16100</v>
      </c>
      <c r="C836" s="8">
        <f t="shared" si="240"/>
        <v>161</v>
      </c>
      <c r="D836" s="73">
        <f t="shared" si="228"/>
        <v>215.33750000000001</v>
      </c>
      <c r="E836" s="29">
        <f t="shared" si="245"/>
        <v>53327.67083828336</v>
      </c>
      <c r="F836" s="29">
        <f t="shared" si="241"/>
        <v>66.245553836373062</v>
      </c>
      <c r="G836" s="29">
        <f t="shared" si="242"/>
        <v>88.603428256148959</v>
      </c>
      <c r="H836" s="17">
        <f t="shared" si="243"/>
        <v>71325.759746203534</v>
      </c>
      <c r="I836" s="29">
        <f t="shared" si="233"/>
        <v>2.2250485660981263</v>
      </c>
      <c r="J836" s="29">
        <f t="shared" si="234"/>
        <v>41.69411544073867</v>
      </c>
      <c r="K836" s="32">
        <f>IF((D835+L835+M835-AL835)/($C$21+$C$22)&gt;$C$8,$C$8,(D835+L835+M835-AL835)/($C$21+$C$22))</f>
        <v>1400</v>
      </c>
      <c r="L836" s="97">
        <f t="shared" si="229"/>
        <v>0</v>
      </c>
      <c r="M836" s="96">
        <f t="shared" si="230"/>
        <v>0</v>
      </c>
      <c r="N836" s="98">
        <f t="shared" si="235"/>
        <v>1.7179213529287818</v>
      </c>
      <c r="O836" s="100">
        <f t="shared" si="231"/>
        <v>4.2266987561397071</v>
      </c>
      <c r="P836" s="104">
        <f t="shared" si="236"/>
        <v>18.880500609176615</v>
      </c>
      <c r="Q836" s="102">
        <f t="shared" si="237"/>
        <v>4.9224514715476911E-2</v>
      </c>
      <c r="R836" s="106">
        <f>IF(K836-H835&lt;0,0,K836-H835)</f>
        <v>0</v>
      </c>
      <c r="S836" s="106">
        <f>K836-V836</f>
        <v>0</v>
      </c>
      <c r="T836" s="106">
        <f>IF(R836&gt;0,$C$6-$C$8,IF($C$6-$C$8-W836&lt;0,0,$C$6-$C$8-W836))</f>
        <v>97.214462279726973</v>
      </c>
      <c r="U836" s="107">
        <f>IF(R836=0,IF(U835+(F836-AL836/$C$23)*$C$21/($C$21+$C$22)&gt;$C$8,$C$8,U835+F836*$C$21/($C$21+$C$22)),E836)</f>
        <v>1400</v>
      </c>
      <c r="V836" s="107">
        <f>IF(R836&gt;0,0,IF(V835+(F836-AL836/$C$23)*$C$21/($C$21+$C$22)&gt;$C$8,$C$8,IF(U836=$C$8,V835+(F836-AL836/$C$23)*$C$21/$C$22,V835+(F836-AL836/$C$23)*$C$21/($C$21+$C$22))))</f>
        <v>1400</v>
      </c>
      <c r="W836" s="203">
        <f>IF(R836&gt;0,0,IF(W835+AL836/$C$23&gt;$F$23,$F$23,W835+AL836/$C$23))</f>
        <v>2.7855377202730285</v>
      </c>
      <c r="X836" s="105" t="str">
        <f>IF(R836=0,"-",FORECAST($C$8,Инклинометрия!$B$2:$B$152,Инклинометрия!$A$2:$A$152))</f>
        <v>-</v>
      </c>
      <c r="Y836" s="105" t="str">
        <f>IF(R836=0,"-",FORECAST($C$8-R836,Инклинометрия!$B$2:$B$152,Инклинометрия!$A$2:$A$152))</f>
        <v>-</v>
      </c>
      <c r="Z836" s="105" t="str">
        <f>IF(R836&gt;0,FORECAST($C$8,Инклинометрия!$B$2:$B$152,Инклинометрия!$A$2:$A$152),IF(V836=$C$8,"-",FORECAST($C$8-V836,Инклинометрия!$B$2:$B$152,Инклинометрия!$A$2:$A$152)))</f>
        <v>-</v>
      </c>
      <c r="AA836" s="105" t="str">
        <f>IF(S836=0,"-",FORECAST($C$8-(S836+V836),Инклинометрия!$B$2:$B$152,Инклинометрия!$A$2:$A$152))</f>
        <v>-</v>
      </c>
      <c r="AB836" s="105">
        <f>FORECAST($C$8+T836,Инклинометрия!$B$2:$B$152,Инклинометрия!$A$2:$A$152)</f>
        <v>1422.3537391657405</v>
      </c>
      <c r="AC836" s="105">
        <f>IF(R836=0,FORECAST($C$6-T836,Инклинометрия!$B$2:$B$152,Инклинометрия!$A$2:$A$152),FORECAST($C$8,Инклинометрия!$B$2:$B$152,Инклинометрия!$A$2:$A$152))</f>
        <v>1332.6462608342592</v>
      </c>
      <c r="AD836" s="107">
        <f>IF(R836=0,FORECAST($C$8,Инклинометрия!$B$2:$B$152,Инклинометрия!$A$2:$A$152),Y836)</f>
        <v>1330</v>
      </c>
      <c r="AE836" s="107">
        <f>FORECAST($C$8-(R836+U836),Инклинометрия!$B$2:$B$152,Инклинометрия!$A$2:$A$152)</f>
        <v>0</v>
      </c>
      <c r="AF836" s="107">
        <f>IF(V836=0,"-",FORECAST($C$8,Инклинометрия!$B$2:$B$152,Инклинометрия!$A$2:$A$152))</f>
        <v>1330</v>
      </c>
      <c r="AG836" s="107">
        <f>IF(V836=0,"-",FORECAST($C$8-V836,Инклинометрия!$B$2:$B$152,Инклинометрия!$A$2:$A$152))</f>
        <v>0</v>
      </c>
      <c r="AH836" s="107">
        <f>IF(W836=0,"-",FORECAST($C$8+W836,Инклинометрия!$B$2:$B$152,Инклинометрия!$A$2:$A$152))</f>
        <v>1332.6462608342592</v>
      </c>
      <c r="AI836" s="107">
        <f>IF(W836=0,"-",FORECAST($C$8,Инклинометрия!$B$2:$B$152,Инклинометрия!$A$2:$A$152))</f>
        <v>1330</v>
      </c>
      <c r="AK836" s="122">
        <f t="shared" si="244"/>
        <v>0</v>
      </c>
      <c r="AL836" s="67">
        <f>AK836*(B836-B835)</f>
        <v>0</v>
      </c>
      <c r="AM836" s="23">
        <f t="shared" si="246"/>
        <v>8.6725204696437436E-2</v>
      </c>
      <c r="AN836" s="26">
        <f>AN835+AK836*(B836-B835)/(2*PI()*$C$5*AN835*$K$13)</f>
        <v>0.15480061813468687</v>
      </c>
      <c r="AO836" s="87">
        <f t="shared" si="238"/>
        <v>145932.55112472404</v>
      </c>
      <c r="AP836" s="87">
        <f>IF(R836+U836&lt;$C$8,0,32*$L$23/$C$12^2*($K$10*R836+$K$8*U836)+32*$L$24/($C$14^2-$C$13^2)*($K$10*S836+$K$8*V836))</f>
        <v>44607.551124724028</v>
      </c>
      <c r="AQ836" s="66">
        <f>R836*$C$11*$C$9+U836*$C$11*$C$10</f>
        <v>14695380</v>
      </c>
      <c r="AR836" s="66">
        <f>S836*$C$11*$C$9+V836*$C$11*$C$10</f>
        <v>14695380</v>
      </c>
      <c r="AS836" s="87">
        <f>$C$11*(T836*$C$9+W836*$C$10)</f>
        <v>792178.05375968735</v>
      </c>
      <c r="AT836" s="45">
        <f t="shared" si="232"/>
        <v>15633490.60488441</v>
      </c>
      <c r="AU836" s="75"/>
    </row>
    <row r="837" spans="2:47" ht="15" thickBot="1" x14ac:dyDescent="0.35">
      <c r="B837" s="41">
        <f t="shared" si="239"/>
        <v>16120</v>
      </c>
      <c r="C837" s="8">
        <f t="shared" si="240"/>
        <v>161.20000000000002</v>
      </c>
      <c r="D837" s="73">
        <f t="shared" si="228"/>
        <v>215.60500000000005</v>
      </c>
      <c r="E837" s="29">
        <f t="shared" si="245"/>
        <v>53393.91639211974</v>
      </c>
      <c r="F837" s="29">
        <f t="shared" si="241"/>
        <v>66.245553836382484</v>
      </c>
      <c r="G837" s="29">
        <f t="shared" si="242"/>
        <v>88.603428256161564</v>
      </c>
      <c r="H837" s="17">
        <f t="shared" si="243"/>
        <v>71414.363174459693</v>
      </c>
      <c r="I837" s="29">
        <f t="shared" si="233"/>
        <v>2.2250485660981263</v>
      </c>
      <c r="J837" s="29">
        <f t="shared" si="234"/>
        <v>41.694115440741633</v>
      </c>
      <c r="K837" s="32">
        <f>IF((D836+L836+M836-AL836)/($C$21+$C$22)&gt;$C$8,$C$8,(D836+L836+M836-AL836)/($C$21+$C$22))</f>
        <v>1400</v>
      </c>
      <c r="L837" s="97">
        <f t="shared" si="229"/>
        <v>0</v>
      </c>
      <c r="M837" s="96">
        <f t="shared" si="230"/>
        <v>0</v>
      </c>
      <c r="N837" s="98">
        <f t="shared" si="235"/>
        <v>1.7179213529287818</v>
      </c>
      <c r="O837" s="100">
        <f t="shared" si="231"/>
        <v>4.2266987561397071</v>
      </c>
      <c r="P837" s="104">
        <f t="shared" si="236"/>
        <v>18.880500609176615</v>
      </c>
      <c r="Q837" s="102">
        <f t="shared" si="237"/>
        <v>4.9224514715476911E-2</v>
      </c>
      <c r="R837" s="106">
        <f>IF(K837-H836&lt;0,0,K837-H836)</f>
        <v>0</v>
      </c>
      <c r="S837" s="106">
        <f>K837-V837</f>
        <v>0</v>
      </c>
      <c r="T837" s="106">
        <f>IF(R837&gt;0,$C$6-$C$8,IF($C$6-$C$8-W837&lt;0,0,$C$6-$C$8-W837))</f>
        <v>97.214462279726973</v>
      </c>
      <c r="U837" s="107">
        <f>IF(R837=0,IF(U836+(F837-AL837/$C$23)*$C$21/($C$21+$C$22)&gt;$C$8,$C$8,U836+F837*$C$21/($C$21+$C$22)),E837)</f>
        <v>1400</v>
      </c>
      <c r="V837" s="107">
        <f>IF(R837&gt;0,0,IF(V836+(F837-AL837/$C$23)*$C$21/($C$21+$C$22)&gt;$C$8,$C$8,IF(U837=$C$8,V836+(F837-AL837/$C$23)*$C$21/$C$22,V836+(F837-AL837/$C$23)*$C$21/($C$21+$C$22))))</f>
        <v>1400</v>
      </c>
      <c r="W837" s="203">
        <f>IF(R837&gt;0,0,IF(W836+AL837/$C$23&gt;$F$23,$F$23,W836+AL837/$C$23))</f>
        <v>2.7855377202730285</v>
      </c>
      <c r="X837" s="105" t="str">
        <f>IF(R837=0,"-",FORECAST($C$8,Инклинометрия!$B$2:$B$152,Инклинометрия!$A$2:$A$152))</f>
        <v>-</v>
      </c>
      <c r="Y837" s="105" t="str">
        <f>IF(R837=0,"-",FORECAST($C$8-R837,Инклинометрия!$B$2:$B$152,Инклинометрия!$A$2:$A$152))</f>
        <v>-</v>
      </c>
      <c r="Z837" s="105" t="str">
        <f>IF(R837&gt;0,FORECAST($C$8,Инклинометрия!$B$2:$B$152,Инклинометрия!$A$2:$A$152),IF(V837=$C$8,"-",FORECAST($C$8-V837,Инклинометрия!$B$2:$B$152,Инклинометрия!$A$2:$A$152)))</f>
        <v>-</v>
      </c>
      <c r="AA837" s="105" t="str">
        <f>IF(S837=0,"-",FORECAST($C$8-(S837+V837),Инклинометрия!$B$2:$B$152,Инклинометрия!$A$2:$A$152))</f>
        <v>-</v>
      </c>
      <c r="AB837" s="105">
        <f>FORECAST($C$8+T837,Инклинометрия!$B$2:$B$152,Инклинометрия!$A$2:$A$152)</f>
        <v>1422.3537391657405</v>
      </c>
      <c r="AC837" s="105">
        <f>IF(R837=0,FORECAST($C$6-T837,Инклинометрия!$B$2:$B$152,Инклинометрия!$A$2:$A$152),FORECAST($C$8,Инклинометрия!$B$2:$B$152,Инклинометрия!$A$2:$A$152))</f>
        <v>1332.6462608342592</v>
      </c>
      <c r="AD837" s="107">
        <f>IF(R837=0,FORECAST($C$8,Инклинометрия!$B$2:$B$152,Инклинометрия!$A$2:$A$152),Y837)</f>
        <v>1330</v>
      </c>
      <c r="AE837" s="107">
        <f>FORECAST($C$8-(R837+U837),Инклинометрия!$B$2:$B$152,Инклинометрия!$A$2:$A$152)</f>
        <v>0</v>
      </c>
      <c r="AF837" s="107">
        <f>IF(V837=0,"-",FORECAST($C$8,Инклинометрия!$B$2:$B$152,Инклинометрия!$A$2:$A$152))</f>
        <v>1330</v>
      </c>
      <c r="AG837" s="107">
        <f>IF(V837=0,"-",FORECAST($C$8-V837,Инклинометрия!$B$2:$B$152,Инклинометрия!$A$2:$A$152))</f>
        <v>0</v>
      </c>
      <c r="AH837" s="107">
        <f>IF(W837=0,"-",FORECAST($C$8+W837,Инклинометрия!$B$2:$B$152,Инклинометрия!$A$2:$A$152))</f>
        <v>1332.6462608342592</v>
      </c>
      <c r="AI837" s="107">
        <f>IF(W837=0,"-",FORECAST($C$8,Инклинометрия!$B$2:$B$152,Инклинометрия!$A$2:$A$152))</f>
        <v>1330</v>
      </c>
      <c r="AK837" s="122">
        <f t="shared" si="244"/>
        <v>0</v>
      </c>
      <c r="AL837" s="67">
        <f>AK837*(B837-B836)</f>
        <v>0</v>
      </c>
      <c r="AM837" s="23">
        <f t="shared" si="246"/>
        <v>8.6725204696437436E-2</v>
      </c>
      <c r="AN837" s="26">
        <f>AN836+AK837*(B837-B836)/(2*PI()*$C$5*AN836*$K$13)</f>
        <v>0.15480061813468687</v>
      </c>
      <c r="AO837" s="87">
        <f t="shared" si="238"/>
        <v>145932.55112472404</v>
      </c>
      <c r="AP837" s="87">
        <f>IF(R837+U837&lt;$C$8,0,32*$L$23/$C$12^2*($K$10*R837+$K$8*U837)+32*$L$24/($C$14^2-$C$13^2)*($K$10*S837+$K$8*V837))</f>
        <v>44607.551124724028</v>
      </c>
      <c r="AQ837" s="66">
        <f>R837*$C$11*$C$9+U837*$C$11*$C$10</f>
        <v>14695380</v>
      </c>
      <c r="AR837" s="66">
        <f>S837*$C$11*$C$9+V837*$C$11*$C$10</f>
        <v>14695380</v>
      </c>
      <c r="AS837" s="87">
        <f>$C$11*(T837*$C$9+W837*$C$10)</f>
        <v>792178.05375968735</v>
      </c>
      <c r="AT837" s="45">
        <f t="shared" si="232"/>
        <v>15633490.60488441</v>
      </c>
      <c r="AU837" s="75"/>
    </row>
    <row r="838" spans="2:47" ht="15" thickBot="1" x14ac:dyDescent="0.35">
      <c r="B838" s="41">
        <f t="shared" si="239"/>
        <v>16140</v>
      </c>
      <c r="C838" s="8">
        <f t="shared" si="240"/>
        <v>161.4</v>
      </c>
      <c r="D838" s="73">
        <f t="shared" si="228"/>
        <v>215.8725</v>
      </c>
      <c r="E838" s="29">
        <f t="shared" si="245"/>
        <v>53460.161945956112</v>
      </c>
      <c r="F838" s="29">
        <f t="shared" si="241"/>
        <v>66.245553836373062</v>
      </c>
      <c r="G838" s="29">
        <f t="shared" si="242"/>
        <v>88.603428256148959</v>
      </c>
      <c r="H838" s="17">
        <f t="shared" si="243"/>
        <v>71502.966602715838</v>
      </c>
      <c r="I838" s="29">
        <f t="shared" si="233"/>
        <v>2.2250485660981263</v>
      </c>
      <c r="J838" s="29">
        <f t="shared" si="234"/>
        <v>41.69411544073867</v>
      </c>
      <c r="K838" s="32">
        <f>IF((D837+L837+M837-AL837)/($C$21+$C$22)&gt;$C$8,$C$8,(D837+L837+M837-AL837)/($C$21+$C$22))</f>
        <v>1400</v>
      </c>
      <c r="L838" s="97">
        <f t="shared" si="229"/>
        <v>0</v>
      </c>
      <c r="M838" s="96">
        <f t="shared" si="230"/>
        <v>0</v>
      </c>
      <c r="N838" s="98">
        <f t="shared" si="235"/>
        <v>1.7179213529287818</v>
      </c>
      <c r="O838" s="100">
        <f t="shared" si="231"/>
        <v>4.2266987561397071</v>
      </c>
      <c r="P838" s="104">
        <f t="shared" si="236"/>
        <v>18.880500609176615</v>
      </c>
      <c r="Q838" s="102">
        <f t="shared" si="237"/>
        <v>4.9224514715476911E-2</v>
      </c>
      <c r="R838" s="106">
        <f>IF(K838-H837&lt;0,0,K838-H837)</f>
        <v>0</v>
      </c>
      <c r="S838" s="106">
        <f>K838-V838</f>
        <v>0</v>
      </c>
      <c r="T838" s="106">
        <f>IF(R838&gt;0,$C$6-$C$8,IF($C$6-$C$8-W838&lt;0,0,$C$6-$C$8-W838))</f>
        <v>97.214462279726973</v>
      </c>
      <c r="U838" s="107">
        <f>IF(R838=0,IF(U837+(F838-AL838/$C$23)*$C$21/($C$21+$C$22)&gt;$C$8,$C$8,U837+F838*$C$21/($C$21+$C$22)),E838)</f>
        <v>1400</v>
      </c>
      <c r="V838" s="107">
        <f>IF(R838&gt;0,0,IF(V837+(F838-AL838/$C$23)*$C$21/($C$21+$C$22)&gt;$C$8,$C$8,IF(U838=$C$8,V837+(F838-AL838/$C$23)*$C$21/$C$22,V837+(F838-AL838/$C$23)*$C$21/($C$21+$C$22))))</f>
        <v>1400</v>
      </c>
      <c r="W838" s="203">
        <f>IF(R838&gt;0,0,IF(W837+AL838/$C$23&gt;$F$23,$F$23,W837+AL838/$C$23))</f>
        <v>2.7855377202730285</v>
      </c>
      <c r="X838" s="105" t="str">
        <f>IF(R838=0,"-",FORECAST($C$8,Инклинометрия!$B$2:$B$152,Инклинометрия!$A$2:$A$152))</f>
        <v>-</v>
      </c>
      <c r="Y838" s="105" t="str">
        <f>IF(R838=0,"-",FORECAST($C$8-R838,Инклинометрия!$B$2:$B$152,Инклинометрия!$A$2:$A$152))</f>
        <v>-</v>
      </c>
      <c r="Z838" s="105" t="str">
        <f>IF(R838&gt;0,FORECAST($C$8,Инклинометрия!$B$2:$B$152,Инклинометрия!$A$2:$A$152),IF(V838=$C$8,"-",FORECAST($C$8-V838,Инклинометрия!$B$2:$B$152,Инклинометрия!$A$2:$A$152)))</f>
        <v>-</v>
      </c>
      <c r="AA838" s="105" t="str">
        <f>IF(S838=0,"-",FORECAST($C$8-(S838+V838),Инклинометрия!$B$2:$B$152,Инклинометрия!$A$2:$A$152))</f>
        <v>-</v>
      </c>
      <c r="AB838" s="105">
        <f>FORECAST($C$8+T838,Инклинометрия!$B$2:$B$152,Инклинометрия!$A$2:$A$152)</f>
        <v>1422.3537391657405</v>
      </c>
      <c r="AC838" s="105">
        <f>IF(R838=0,FORECAST($C$6-T838,Инклинометрия!$B$2:$B$152,Инклинометрия!$A$2:$A$152),FORECAST($C$8,Инклинометрия!$B$2:$B$152,Инклинометрия!$A$2:$A$152))</f>
        <v>1332.6462608342592</v>
      </c>
      <c r="AD838" s="107">
        <f>IF(R838=0,FORECAST($C$8,Инклинометрия!$B$2:$B$152,Инклинометрия!$A$2:$A$152),Y838)</f>
        <v>1330</v>
      </c>
      <c r="AE838" s="107">
        <f>FORECAST($C$8-(R838+U838),Инклинометрия!$B$2:$B$152,Инклинометрия!$A$2:$A$152)</f>
        <v>0</v>
      </c>
      <c r="AF838" s="107">
        <f>IF(V838=0,"-",FORECAST($C$8,Инклинометрия!$B$2:$B$152,Инклинометрия!$A$2:$A$152))</f>
        <v>1330</v>
      </c>
      <c r="AG838" s="107">
        <f>IF(V838=0,"-",FORECAST($C$8-V838,Инклинометрия!$B$2:$B$152,Инклинометрия!$A$2:$A$152))</f>
        <v>0</v>
      </c>
      <c r="AH838" s="107">
        <f>IF(W838=0,"-",FORECAST($C$8+W838,Инклинометрия!$B$2:$B$152,Инклинометрия!$A$2:$A$152))</f>
        <v>1332.6462608342592</v>
      </c>
      <c r="AI838" s="107">
        <f>IF(W838=0,"-",FORECAST($C$8,Инклинометрия!$B$2:$B$152,Инклинометрия!$A$2:$A$152))</f>
        <v>1330</v>
      </c>
      <c r="AK838" s="122">
        <f t="shared" si="244"/>
        <v>0</v>
      </c>
      <c r="AL838" s="67">
        <f>AK838*(B838-B837)</f>
        <v>0</v>
      </c>
      <c r="AM838" s="23">
        <f t="shared" si="246"/>
        <v>8.6725204696437436E-2</v>
      </c>
      <c r="AN838" s="26">
        <f>AN837+AK838*(B838-B837)/(2*PI()*$C$5*AN837*$K$13)</f>
        <v>0.15480061813468687</v>
      </c>
      <c r="AO838" s="87">
        <f t="shared" si="238"/>
        <v>145932.55112472404</v>
      </c>
      <c r="AP838" s="87">
        <f>IF(R838+U838&lt;$C$8,0,32*$L$23/$C$12^2*($K$10*R838+$K$8*U838)+32*$L$24/($C$14^2-$C$13^2)*($K$10*S838+$K$8*V838))</f>
        <v>44607.551124724028</v>
      </c>
      <c r="AQ838" s="66">
        <f>R838*$C$11*$C$9+U838*$C$11*$C$10</f>
        <v>14695380</v>
      </c>
      <c r="AR838" s="66">
        <f>S838*$C$11*$C$9+V838*$C$11*$C$10</f>
        <v>14695380</v>
      </c>
      <c r="AS838" s="87">
        <f>$C$11*(T838*$C$9+W838*$C$10)</f>
        <v>792178.05375968735</v>
      </c>
      <c r="AT838" s="45">
        <f t="shared" si="232"/>
        <v>15633490.60488441</v>
      </c>
      <c r="AU838" s="75"/>
    </row>
    <row r="839" spans="2:47" ht="15" thickBot="1" x14ac:dyDescent="0.35">
      <c r="B839" s="41">
        <f t="shared" si="239"/>
        <v>16160</v>
      </c>
      <c r="C839" s="8">
        <f t="shared" si="240"/>
        <v>161.6</v>
      </c>
      <c r="D839" s="73">
        <f t="shared" si="228"/>
        <v>216.14</v>
      </c>
      <c r="E839" s="29">
        <f t="shared" si="245"/>
        <v>53526.407499792484</v>
      </c>
      <c r="F839" s="29">
        <f t="shared" si="241"/>
        <v>66.245553836373062</v>
      </c>
      <c r="G839" s="29">
        <f t="shared" si="242"/>
        <v>88.603428256148959</v>
      </c>
      <c r="H839" s="17">
        <f t="shared" si="243"/>
        <v>71591.570030971983</v>
      </c>
      <c r="I839" s="29">
        <f t="shared" si="233"/>
        <v>2.2250485660981263</v>
      </c>
      <c r="J839" s="29">
        <f t="shared" si="234"/>
        <v>41.69411544073867</v>
      </c>
      <c r="K839" s="32">
        <f>IF((D838+L838+M838-AL838)/($C$21+$C$22)&gt;$C$8,$C$8,(D838+L838+M838-AL838)/($C$21+$C$22))</f>
        <v>1400</v>
      </c>
      <c r="L839" s="97">
        <f t="shared" si="229"/>
        <v>0</v>
      </c>
      <c r="M839" s="96">
        <f t="shared" si="230"/>
        <v>0</v>
      </c>
      <c r="N839" s="98">
        <f t="shared" si="235"/>
        <v>1.7179213529287818</v>
      </c>
      <c r="O839" s="100">
        <f t="shared" si="231"/>
        <v>4.2266987561397071</v>
      </c>
      <c r="P839" s="104">
        <f t="shared" si="236"/>
        <v>18.880500609176615</v>
      </c>
      <c r="Q839" s="102">
        <f t="shared" si="237"/>
        <v>4.9224514715476911E-2</v>
      </c>
      <c r="R839" s="106">
        <f>IF(K839-H838&lt;0,0,K839-H838)</f>
        <v>0</v>
      </c>
      <c r="S839" s="106">
        <f>K839-V839</f>
        <v>0</v>
      </c>
      <c r="T839" s="106">
        <f>IF(R839&gt;0,$C$6-$C$8,IF($C$6-$C$8-W839&lt;0,0,$C$6-$C$8-W839))</f>
        <v>97.214462279726973</v>
      </c>
      <c r="U839" s="107">
        <f>IF(R839=0,IF(U838+(F839-AL839/$C$23)*$C$21/($C$21+$C$22)&gt;$C$8,$C$8,U838+F839*$C$21/($C$21+$C$22)),E839)</f>
        <v>1400</v>
      </c>
      <c r="V839" s="107">
        <f>IF(R839&gt;0,0,IF(V838+(F839-AL839/$C$23)*$C$21/($C$21+$C$22)&gt;$C$8,$C$8,IF(U839=$C$8,V838+(F839-AL839/$C$23)*$C$21/$C$22,V838+(F839-AL839/$C$23)*$C$21/($C$21+$C$22))))</f>
        <v>1400</v>
      </c>
      <c r="W839" s="203">
        <f>IF(R839&gt;0,0,IF(W838+AL839/$C$23&gt;$F$23,$F$23,W838+AL839/$C$23))</f>
        <v>2.7855377202730285</v>
      </c>
      <c r="X839" s="105" t="str">
        <f>IF(R839=0,"-",FORECAST($C$8,Инклинометрия!$B$2:$B$152,Инклинометрия!$A$2:$A$152))</f>
        <v>-</v>
      </c>
      <c r="Y839" s="105" t="str">
        <f>IF(R839=0,"-",FORECAST($C$8-R839,Инклинометрия!$B$2:$B$152,Инклинометрия!$A$2:$A$152))</f>
        <v>-</v>
      </c>
      <c r="Z839" s="105" t="str">
        <f>IF(R839&gt;0,FORECAST($C$8,Инклинометрия!$B$2:$B$152,Инклинометрия!$A$2:$A$152),IF(V839=$C$8,"-",FORECAST($C$8-V839,Инклинометрия!$B$2:$B$152,Инклинометрия!$A$2:$A$152)))</f>
        <v>-</v>
      </c>
      <c r="AA839" s="105" t="str">
        <f>IF(S839=0,"-",FORECAST($C$8-(S839+V839),Инклинометрия!$B$2:$B$152,Инклинометрия!$A$2:$A$152))</f>
        <v>-</v>
      </c>
      <c r="AB839" s="105">
        <f>FORECAST($C$8+T839,Инклинометрия!$B$2:$B$152,Инклинометрия!$A$2:$A$152)</f>
        <v>1422.3537391657405</v>
      </c>
      <c r="AC839" s="105">
        <f>IF(R839=0,FORECAST($C$6-T839,Инклинометрия!$B$2:$B$152,Инклинометрия!$A$2:$A$152),FORECAST($C$8,Инклинометрия!$B$2:$B$152,Инклинометрия!$A$2:$A$152))</f>
        <v>1332.6462608342592</v>
      </c>
      <c r="AD839" s="107">
        <f>IF(R839=0,FORECAST($C$8,Инклинометрия!$B$2:$B$152,Инклинометрия!$A$2:$A$152),Y839)</f>
        <v>1330</v>
      </c>
      <c r="AE839" s="107">
        <f>FORECAST($C$8-(R839+U839),Инклинометрия!$B$2:$B$152,Инклинометрия!$A$2:$A$152)</f>
        <v>0</v>
      </c>
      <c r="AF839" s="107">
        <f>IF(V839=0,"-",FORECAST($C$8,Инклинометрия!$B$2:$B$152,Инклинометрия!$A$2:$A$152))</f>
        <v>1330</v>
      </c>
      <c r="AG839" s="107">
        <f>IF(V839=0,"-",FORECAST($C$8-V839,Инклинометрия!$B$2:$B$152,Инклинометрия!$A$2:$A$152))</f>
        <v>0</v>
      </c>
      <c r="AH839" s="107">
        <f>IF(W839=0,"-",FORECAST($C$8+W839,Инклинометрия!$B$2:$B$152,Инклинометрия!$A$2:$A$152))</f>
        <v>1332.6462608342592</v>
      </c>
      <c r="AI839" s="107">
        <f>IF(W839=0,"-",FORECAST($C$8,Инклинометрия!$B$2:$B$152,Инклинометрия!$A$2:$A$152))</f>
        <v>1330</v>
      </c>
      <c r="AK839" s="122">
        <f t="shared" si="244"/>
        <v>0</v>
      </c>
      <c r="AL839" s="67">
        <f>AK839*(B839-B838)</f>
        <v>0</v>
      </c>
      <c r="AM839" s="23">
        <f t="shared" si="246"/>
        <v>8.6725204696437436E-2</v>
      </c>
      <c r="AN839" s="26">
        <f>AN838+AK839*(B839-B838)/(2*PI()*$C$5*AN838*$K$13)</f>
        <v>0.15480061813468687</v>
      </c>
      <c r="AO839" s="87">
        <f t="shared" si="238"/>
        <v>145932.55112472404</v>
      </c>
      <c r="AP839" s="87">
        <f>IF(R839+U839&lt;$C$8,0,32*$L$23/$C$12^2*($K$10*R839+$K$8*U839)+32*$L$24/($C$14^2-$C$13^2)*($K$10*S839+$K$8*V839))</f>
        <v>44607.551124724028</v>
      </c>
      <c r="AQ839" s="66">
        <f>R839*$C$11*$C$9+U839*$C$11*$C$10</f>
        <v>14695380</v>
      </c>
      <c r="AR839" s="66">
        <f>S839*$C$11*$C$9+V839*$C$11*$C$10</f>
        <v>14695380</v>
      </c>
      <c r="AS839" s="87">
        <f>$C$11*(T839*$C$9+W839*$C$10)</f>
        <v>792178.05375968735</v>
      </c>
      <c r="AT839" s="45">
        <f t="shared" si="232"/>
        <v>15633490.60488441</v>
      </c>
      <c r="AU839" s="75"/>
    </row>
    <row r="840" spans="2:47" ht="15" thickBot="1" x14ac:dyDescent="0.35">
      <c r="B840" s="41">
        <f t="shared" si="239"/>
        <v>16180</v>
      </c>
      <c r="C840" s="8">
        <f t="shared" si="240"/>
        <v>161.80000000000001</v>
      </c>
      <c r="D840" s="73">
        <f t="shared" si="228"/>
        <v>216.4075</v>
      </c>
      <c r="E840" s="29">
        <f t="shared" si="245"/>
        <v>53592.65305362887</v>
      </c>
      <c r="F840" s="29">
        <f t="shared" si="241"/>
        <v>66.245553836382484</v>
      </c>
      <c r="G840" s="29">
        <f t="shared" si="242"/>
        <v>88.603428256161564</v>
      </c>
      <c r="H840" s="17">
        <f t="shared" si="243"/>
        <v>71680.173459228143</v>
      </c>
      <c r="I840" s="29">
        <f t="shared" si="233"/>
        <v>2.2250485660981263</v>
      </c>
      <c r="J840" s="29">
        <f t="shared" si="234"/>
        <v>41.694115440741633</v>
      </c>
      <c r="K840" s="32">
        <f>IF((D839+L839+M839-AL839)/($C$21+$C$22)&gt;$C$8,$C$8,(D839+L839+M839-AL839)/($C$21+$C$22))</f>
        <v>1400</v>
      </c>
      <c r="L840" s="97">
        <f t="shared" si="229"/>
        <v>0</v>
      </c>
      <c r="M840" s="96">
        <f t="shared" si="230"/>
        <v>0</v>
      </c>
      <c r="N840" s="98">
        <f t="shared" si="235"/>
        <v>1.7179213529287818</v>
      </c>
      <c r="O840" s="100">
        <f t="shared" si="231"/>
        <v>4.2266987561397071</v>
      </c>
      <c r="P840" s="104">
        <f t="shared" si="236"/>
        <v>18.880500609176615</v>
      </c>
      <c r="Q840" s="102">
        <f t="shared" si="237"/>
        <v>4.9224514715476911E-2</v>
      </c>
      <c r="R840" s="106">
        <f>IF(K840-H839&lt;0,0,K840-H839)</f>
        <v>0</v>
      </c>
      <c r="S840" s="106">
        <f>K840-V840</f>
        <v>0</v>
      </c>
      <c r="T840" s="106">
        <f>IF(R840&gt;0,$C$6-$C$8,IF($C$6-$C$8-W840&lt;0,0,$C$6-$C$8-W840))</f>
        <v>97.214462279726973</v>
      </c>
      <c r="U840" s="107">
        <f>IF(R840=0,IF(U839+(F840-AL840/$C$23)*$C$21/($C$21+$C$22)&gt;$C$8,$C$8,U839+F840*$C$21/($C$21+$C$22)),E840)</f>
        <v>1400</v>
      </c>
      <c r="V840" s="107">
        <f>IF(R840&gt;0,0,IF(V839+(F840-AL840/$C$23)*$C$21/($C$21+$C$22)&gt;$C$8,$C$8,IF(U840=$C$8,V839+(F840-AL840/$C$23)*$C$21/$C$22,V839+(F840-AL840/$C$23)*$C$21/($C$21+$C$22))))</f>
        <v>1400</v>
      </c>
      <c r="W840" s="203">
        <f>IF(R840&gt;0,0,IF(W839+AL840/$C$23&gt;$F$23,$F$23,W839+AL840/$C$23))</f>
        <v>2.7855377202730285</v>
      </c>
      <c r="X840" s="105" t="str">
        <f>IF(R840=0,"-",FORECAST($C$8,Инклинометрия!$B$2:$B$152,Инклинометрия!$A$2:$A$152))</f>
        <v>-</v>
      </c>
      <c r="Y840" s="105" t="str">
        <f>IF(R840=0,"-",FORECAST($C$8-R840,Инклинометрия!$B$2:$B$152,Инклинометрия!$A$2:$A$152))</f>
        <v>-</v>
      </c>
      <c r="Z840" s="105" t="str">
        <f>IF(R840&gt;0,FORECAST($C$8,Инклинометрия!$B$2:$B$152,Инклинометрия!$A$2:$A$152),IF(V840=$C$8,"-",FORECAST($C$8-V840,Инклинометрия!$B$2:$B$152,Инклинометрия!$A$2:$A$152)))</f>
        <v>-</v>
      </c>
      <c r="AA840" s="105" t="str">
        <f>IF(S840=0,"-",FORECAST($C$8-(S840+V840),Инклинометрия!$B$2:$B$152,Инклинометрия!$A$2:$A$152))</f>
        <v>-</v>
      </c>
      <c r="AB840" s="105">
        <f>FORECAST($C$8+T840,Инклинометрия!$B$2:$B$152,Инклинометрия!$A$2:$A$152)</f>
        <v>1422.3537391657405</v>
      </c>
      <c r="AC840" s="105">
        <f>IF(R840=0,FORECAST($C$6-T840,Инклинометрия!$B$2:$B$152,Инклинометрия!$A$2:$A$152),FORECAST($C$8,Инклинометрия!$B$2:$B$152,Инклинометрия!$A$2:$A$152))</f>
        <v>1332.6462608342592</v>
      </c>
      <c r="AD840" s="107">
        <f>IF(R840=0,FORECAST($C$8,Инклинометрия!$B$2:$B$152,Инклинометрия!$A$2:$A$152),Y840)</f>
        <v>1330</v>
      </c>
      <c r="AE840" s="107">
        <f>FORECAST($C$8-(R840+U840),Инклинометрия!$B$2:$B$152,Инклинометрия!$A$2:$A$152)</f>
        <v>0</v>
      </c>
      <c r="AF840" s="107">
        <f>IF(V840=0,"-",FORECAST($C$8,Инклинометрия!$B$2:$B$152,Инклинометрия!$A$2:$A$152))</f>
        <v>1330</v>
      </c>
      <c r="AG840" s="107">
        <f>IF(V840=0,"-",FORECAST($C$8-V840,Инклинометрия!$B$2:$B$152,Инклинометрия!$A$2:$A$152))</f>
        <v>0</v>
      </c>
      <c r="AH840" s="107">
        <f>IF(W840=0,"-",FORECAST($C$8+W840,Инклинометрия!$B$2:$B$152,Инклинометрия!$A$2:$A$152))</f>
        <v>1332.6462608342592</v>
      </c>
      <c r="AI840" s="107">
        <f>IF(W840=0,"-",FORECAST($C$8,Инклинометрия!$B$2:$B$152,Инклинометрия!$A$2:$A$152))</f>
        <v>1330</v>
      </c>
      <c r="AK840" s="122">
        <f t="shared" si="244"/>
        <v>0</v>
      </c>
      <c r="AL840" s="67">
        <f>AK840*(B840-B839)</f>
        <v>0</v>
      </c>
      <c r="AM840" s="23">
        <f t="shared" si="246"/>
        <v>8.6725204696437436E-2</v>
      </c>
      <c r="AN840" s="26">
        <f>AN839+AK840*(B840-B839)/(2*PI()*$C$5*AN839*$K$13)</f>
        <v>0.15480061813468687</v>
      </c>
      <c r="AO840" s="87">
        <f t="shared" si="238"/>
        <v>145932.55112472404</v>
      </c>
      <c r="AP840" s="87">
        <f>IF(R840+U840&lt;$C$8,0,32*$L$23/$C$12^2*($K$10*R840+$K$8*U840)+32*$L$24/($C$14^2-$C$13^2)*($K$10*S840+$K$8*V840))</f>
        <v>44607.551124724028</v>
      </c>
      <c r="AQ840" s="66">
        <f>R840*$C$11*$C$9+U840*$C$11*$C$10</f>
        <v>14695380</v>
      </c>
      <c r="AR840" s="66">
        <f>S840*$C$11*$C$9+V840*$C$11*$C$10</f>
        <v>14695380</v>
      </c>
      <c r="AS840" s="87">
        <f>$C$11*(T840*$C$9+W840*$C$10)</f>
        <v>792178.05375968735</v>
      </c>
      <c r="AT840" s="45">
        <f t="shared" si="232"/>
        <v>15633490.60488441</v>
      </c>
      <c r="AU840" s="75"/>
    </row>
    <row r="841" spans="2:47" ht="15" thickBot="1" x14ac:dyDescent="0.35">
      <c r="B841" s="41">
        <f t="shared" si="239"/>
        <v>16200</v>
      </c>
      <c r="C841" s="8">
        <f t="shared" si="240"/>
        <v>162</v>
      </c>
      <c r="D841" s="73">
        <f t="shared" si="228"/>
        <v>216.67500000000001</v>
      </c>
      <c r="E841" s="29">
        <f t="shared" si="245"/>
        <v>53658.898607465242</v>
      </c>
      <c r="F841" s="29">
        <f t="shared" si="241"/>
        <v>66.245553836373062</v>
      </c>
      <c r="G841" s="29">
        <f t="shared" si="242"/>
        <v>88.603428256148959</v>
      </c>
      <c r="H841" s="17">
        <f t="shared" si="243"/>
        <v>71768.776887484288</v>
      </c>
      <c r="I841" s="29">
        <f t="shared" si="233"/>
        <v>2.2250485660981263</v>
      </c>
      <c r="J841" s="29">
        <f t="shared" si="234"/>
        <v>41.69411544073867</v>
      </c>
      <c r="K841" s="32">
        <f>IF((D840+L840+M840-AL840)/($C$21+$C$22)&gt;$C$8,$C$8,(D840+L840+M840-AL840)/($C$21+$C$22))</f>
        <v>1400</v>
      </c>
      <c r="L841" s="97">
        <f t="shared" si="229"/>
        <v>0</v>
      </c>
      <c r="M841" s="96">
        <f t="shared" si="230"/>
        <v>0</v>
      </c>
      <c r="N841" s="98">
        <f t="shared" si="235"/>
        <v>1.7179213529287818</v>
      </c>
      <c r="O841" s="100">
        <f t="shared" si="231"/>
        <v>4.2266987561397071</v>
      </c>
      <c r="P841" s="104">
        <f t="shared" si="236"/>
        <v>18.880500609176615</v>
      </c>
      <c r="Q841" s="102">
        <f t="shared" si="237"/>
        <v>4.9224514715476911E-2</v>
      </c>
      <c r="R841" s="106">
        <f>IF(K841-H840&lt;0,0,K841-H840)</f>
        <v>0</v>
      </c>
      <c r="S841" s="106">
        <f>K841-V841</f>
        <v>0</v>
      </c>
      <c r="T841" s="106">
        <f>IF(R841&gt;0,$C$6-$C$8,IF($C$6-$C$8-W841&lt;0,0,$C$6-$C$8-W841))</f>
        <v>97.214462279726973</v>
      </c>
      <c r="U841" s="107">
        <f>IF(R841=0,IF(U840+(F841-AL841/$C$23)*$C$21/($C$21+$C$22)&gt;$C$8,$C$8,U840+F841*$C$21/($C$21+$C$22)),E841)</f>
        <v>1400</v>
      </c>
      <c r="V841" s="107">
        <f>IF(R841&gt;0,0,IF(V840+(F841-AL841/$C$23)*$C$21/($C$21+$C$22)&gt;$C$8,$C$8,IF(U841=$C$8,V840+(F841-AL841/$C$23)*$C$21/$C$22,V840+(F841-AL841/$C$23)*$C$21/($C$21+$C$22))))</f>
        <v>1400</v>
      </c>
      <c r="W841" s="203">
        <f>IF(R841&gt;0,0,IF(W840+AL841/$C$23&gt;$F$23,$F$23,W840+AL841/$C$23))</f>
        <v>2.7855377202730285</v>
      </c>
      <c r="X841" s="105" t="str">
        <f>IF(R841=0,"-",FORECAST($C$8,Инклинометрия!$B$2:$B$152,Инклинометрия!$A$2:$A$152))</f>
        <v>-</v>
      </c>
      <c r="Y841" s="105" t="str">
        <f>IF(R841=0,"-",FORECAST($C$8-R841,Инклинометрия!$B$2:$B$152,Инклинометрия!$A$2:$A$152))</f>
        <v>-</v>
      </c>
      <c r="Z841" s="105" t="str">
        <f>IF(R841&gt;0,FORECAST($C$8,Инклинометрия!$B$2:$B$152,Инклинометрия!$A$2:$A$152),IF(V841=$C$8,"-",FORECAST($C$8-V841,Инклинометрия!$B$2:$B$152,Инклинометрия!$A$2:$A$152)))</f>
        <v>-</v>
      </c>
      <c r="AA841" s="105" t="str">
        <f>IF(S841=0,"-",FORECAST($C$8-(S841+V841),Инклинометрия!$B$2:$B$152,Инклинометрия!$A$2:$A$152))</f>
        <v>-</v>
      </c>
      <c r="AB841" s="105">
        <f>FORECAST($C$8+T841,Инклинометрия!$B$2:$B$152,Инклинометрия!$A$2:$A$152)</f>
        <v>1422.3537391657405</v>
      </c>
      <c r="AC841" s="105">
        <f>IF(R841=0,FORECAST($C$6-T841,Инклинометрия!$B$2:$B$152,Инклинометрия!$A$2:$A$152),FORECAST($C$8,Инклинометрия!$B$2:$B$152,Инклинометрия!$A$2:$A$152))</f>
        <v>1332.6462608342592</v>
      </c>
      <c r="AD841" s="107">
        <f>IF(R841=0,FORECAST($C$8,Инклинометрия!$B$2:$B$152,Инклинометрия!$A$2:$A$152),Y841)</f>
        <v>1330</v>
      </c>
      <c r="AE841" s="107">
        <f>FORECAST($C$8-(R841+U841),Инклинометрия!$B$2:$B$152,Инклинометрия!$A$2:$A$152)</f>
        <v>0</v>
      </c>
      <c r="AF841" s="107">
        <f>IF(V841=0,"-",FORECAST($C$8,Инклинометрия!$B$2:$B$152,Инклинометрия!$A$2:$A$152))</f>
        <v>1330</v>
      </c>
      <c r="AG841" s="107">
        <f>IF(V841=0,"-",FORECAST($C$8-V841,Инклинометрия!$B$2:$B$152,Инклинометрия!$A$2:$A$152))</f>
        <v>0</v>
      </c>
      <c r="AH841" s="107">
        <f>IF(W841=0,"-",FORECAST($C$8+W841,Инклинометрия!$B$2:$B$152,Инклинометрия!$A$2:$A$152))</f>
        <v>1332.6462608342592</v>
      </c>
      <c r="AI841" s="107">
        <f>IF(W841=0,"-",FORECAST($C$8,Инклинометрия!$B$2:$B$152,Инклинометрия!$A$2:$A$152))</f>
        <v>1330</v>
      </c>
      <c r="AK841" s="122">
        <f t="shared" si="244"/>
        <v>0</v>
      </c>
      <c r="AL841" s="67">
        <f>AK841*(B841-B840)</f>
        <v>0</v>
      </c>
      <c r="AM841" s="23">
        <f t="shared" si="246"/>
        <v>8.6725204696437436E-2</v>
      </c>
      <c r="AN841" s="26">
        <f>AN840+AK841*(B841-B840)/(2*PI()*$C$5*AN840*$K$13)</f>
        <v>0.15480061813468687</v>
      </c>
      <c r="AO841" s="87">
        <f t="shared" si="238"/>
        <v>145932.55112472404</v>
      </c>
      <c r="AP841" s="87">
        <f>IF(R841+U841&lt;$C$8,0,32*$L$23/$C$12^2*($K$10*R841+$K$8*U841)+32*$L$24/($C$14^2-$C$13^2)*($K$10*S841+$K$8*V841))</f>
        <v>44607.551124724028</v>
      </c>
      <c r="AQ841" s="66">
        <f>R841*$C$11*$C$9+U841*$C$11*$C$10</f>
        <v>14695380</v>
      </c>
      <c r="AR841" s="66">
        <f>S841*$C$11*$C$9+V841*$C$11*$C$10</f>
        <v>14695380</v>
      </c>
      <c r="AS841" s="87">
        <f>$C$11*(T841*$C$9+W841*$C$10)</f>
        <v>792178.05375968735</v>
      </c>
      <c r="AT841" s="45">
        <f t="shared" si="232"/>
        <v>15633490.60488441</v>
      </c>
      <c r="AU841" s="75"/>
    </row>
    <row r="842" spans="2:47" ht="15" thickBot="1" x14ac:dyDescent="0.35">
      <c r="B842" s="41">
        <f t="shared" si="239"/>
        <v>16220</v>
      </c>
      <c r="C842" s="8">
        <f t="shared" si="240"/>
        <v>162.20000000000002</v>
      </c>
      <c r="D842" s="73">
        <f t="shared" si="228"/>
        <v>216.94250000000002</v>
      </c>
      <c r="E842" s="29">
        <f t="shared" si="245"/>
        <v>53725.144161301621</v>
      </c>
      <c r="F842" s="29">
        <f t="shared" si="241"/>
        <v>66.245553836382484</v>
      </c>
      <c r="G842" s="29">
        <f t="shared" si="242"/>
        <v>88.603428256161564</v>
      </c>
      <c r="H842" s="17">
        <f t="shared" si="243"/>
        <v>71857.380315740447</v>
      </c>
      <c r="I842" s="29">
        <f t="shared" si="233"/>
        <v>2.2250485660981263</v>
      </c>
      <c r="J842" s="29">
        <f t="shared" si="234"/>
        <v>41.694115440741633</v>
      </c>
      <c r="K842" s="32">
        <f>IF((D841+L841+M841-AL841)/($C$21+$C$22)&gt;$C$8,$C$8,(D841+L841+M841-AL841)/($C$21+$C$22))</f>
        <v>1400</v>
      </c>
      <c r="L842" s="97">
        <f t="shared" si="229"/>
        <v>0</v>
      </c>
      <c r="M842" s="96">
        <f t="shared" si="230"/>
        <v>0</v>
      </c>
      <c r="N842" s="98">
        <f t="shared" si="235"/>
        <v>1.7179213529287818</v>
      </c>
      <c r="O842" s="100">
        <f t="shared" si="231"/>
        <v>4.2266987561397071</v>
      </c>
      <c r="P842" s="104">
        <f t="shared" si="236"/>
        <v>18.880500609176615</v>
      </c>
      <c r="Q842" s="102">
        <f t="shared" si="237"/>
        <v>4.9224514715476911E-2</v>
      </c>
      <c r="R842" s="106">
        <f>IF(K842-H841&lt;0,0,K842-H841)</f>
        <v>0</v>
      </c>
      <c r="S842" s="106">
        <f>K842-V842</f>
        <v>0</v>
      </c>
      <c r="T842" s="106">
        <f>IF(R842&gt;0,$C$6-$C$8,IF($C$6-$C$8-W842&lt;0,0,$C$6-$C$8-W842))</f>
        <v>97.214462279726973</v>
      </c>
      <c r="U842" s="107">
        <f>IF(R842=0,IF(U841+(F842-AL842/$C$23)*$C$21/($C$21+$C$22)&gt;$C$8,$C$8,U841+F842*$C$21/($C$21+$C$22)),E842)</f>
        <v>1400</v>
      </c>
      <c r="V842" s="107">
        <f>IF(R842&gt;0,0,IF(V841+(F842-AL842/$C$23)*$C$21/($C$21+$C$22)&gt;$C$8,$C$8,IF(U842=$C$8,V841+(F842-AL842/$C$23)*$C$21/$C$22,V841+(F842-AL842/$C$23)*$C$21/($C$21+$C$22))))</f>
        <v>1400</v>
      </c>
      <c r="W842" s="203">
        <f>IF(R842&gt;0,0,IF(W841+AL842/$C$23&gt;$F$23,$F$23,W841+AL842/$C$23))</f>
        <v>2.7855377202730285</v>
      </c>
      <c r="X842" s="105" t="str">
        <f>IF(R842=0,"-",FORECAST($C$8,Инклинометрия!$B$2:$B$152,Инклинометрия!$A$2:$A$152))</f>
        <v>-</v>
      </c>
      <c r="Y842" s="105" t="str">
        <f>IF(R842=0,"-",FORECAST($C$8-R842,Инклинометрия!$B$2:$B$152,Инклинометрия!$A$2:$A$152))</f>
        <v>-</v>
      </c>
      <c r="Z842" s="105" t="str">
        <f>IF(R842&gt;0,FORECAST($C$8,Инклинометрия!$B$2:$B$152,Инклинометрия!$A$2:$A$152),IF(V842=$C$8,"-",FORECAST($C$8-V842,Инклинометрия!$B$2:$B$152,Инклинометрия!$A$2:$A$152)))</f>
        <v>-</v>
      </c>
      <c r="AA842" s="105" t="str">
        <f>IF(S842=0,"-",FORECAST($C$8-(S842+V842),Инклинометрия!$B$2:$B$152,Инклинометрия!$A$2:$A$152))</f>
        <v>-</v>
      </c>
      <c r="AB842" s="105">
        <f>FORECAST($C$8+T842,Инклинометрия!$B$2:$B$152,Инклинометрия!$A$2:$A$152)</f>
        <v>1422.3537391657405</v>
      </c>
      <c r="AC842" s="105">
        <f>IF(R842=0,FORECAST($C$6-T842,Инклинометрия!$B$2:$B$152,Инклинометрия!$A$2:$A$152),FORECAST($C$8,Инклинометрия!$B$2:$B$152,Инклинометрия!$A$2:$A$152))</f>
        <v>1332.6462608342592</v>
      </c>
      <c r="AD842" s="107">
        <f>IF(R842=0,FORECAST($C$8,Инклинометрия!$B$2:$B$152,Инклинометрия!$A$2:$A$152),Y842)</f>
        <v>1330</v>
      </c>
      <c r="AE842" s="107">
        <f>FORECAST($C$8-(R842+U842),Инклинометрия!$B$2:$B$152,Инклинометрия!$A$2:$A$152)</f>
        <v>0</v>
      </c>
      <c r="AF842" s="107">
        <f>IF(V842=0,"-",FORECAST($C$8,Инклинометрия!$B$2:$B$152,Инклинометрия!$A$2:$A$152))</f>
        <v>1330</v>
      </c>
      <c r="AG842" s="107">
        <f>IF(V842=0,"-",FORECAST($C$8-V842,Инклинометрия!$B$2:$B$152,Инклинометрия!$A$2:$A$152))</f>
        <v>0</v>
      </c>
      <c r="AH842" s="107">
        <f>IF(W842=0,"-",FORECAST($C$8+W842,Инклинометрия!$B$2:$B$152,Инклинометрия!$A$2:$A$152))</f>
        <v>1332.6462608342592</v>
      </c>
      <c r="AI842" s="107">
        <f>IF(W842=0,"-",FORECAST($C$8,Инклинометрия!$B$2:$B$152,Инклинометрия!$A$2:$A$152))</f>
        <v>1330</v>
      </c>
      <c r="AK842" s="122">
        <f t="shared" si="244"/>
        <v>0</v>
      </c>
      <c r="AL842" s="67">
        <f>AK842*(B842-B841)</f>
        <v>0</v>
      </c>
      <c r="AM842" s="23">
        <f t="shared" si="246"/>
        <v>8.6725204696437436E-2</v>
      </c>
      <c r="AN842" s="26">
        <f>AN841+AK842*(B842-B841)/(2*PI()*$C$5*AN841*$K$13)</f>
        <v>0.15480061813468687</v>
      </c>
      <c r="AO842" s="87">
        <f t="shared" si="238"/>
        <v>145932.55112472404</v>
      </c>
      <c r="AP842" s="87">
        <f>IF(R842+U842&lt;$C$8,0,32*$L$23/$C$12^2*($K$10*R842+$K$8*U842)+32*$L$24/($C$14^2-$C$13^2)*($K$10*S842+$K$8*V842))</f>
        <v>44607.551124724028</v>
      </c>
      <c r="AQ842" s="66">
        <f>R842*$C$11*$C$9+U842*$C$11*$C$10</f>
        <v>14695380</v>
      </c>
      <c r="AR842" s="66">
        <f>S842*$C$11*$C$9+V842*$C$11*$C$10</f>
        <v>14695380</v>
      </c>
      <c r="AS842" s="87">
        <f>$C$11*(T842*$C$9+W842*$C$10)</f>
        <v>792178.05375968735</v>
      </c>
      <c r="AT842" s="45">
        <f t="shared" si="232"/>
        <v>15633490.60488441</v>
      </c>
      <c r="AU842" s="75"/>
    </row>
    <row r="843" spans="2:47" ht="15" thickBot="1" x14ac:dyDescent="0.35">
      <c r="B843" s="41">
        <f t="shared" si="239"/>
        <v>16240</v>
      </c>
      <c r="C843" s="8">
        <f t="shared" si="240"/>
        <v>162.4</v>
      </c>
      <c r="D843" s="73">
        <f t="shared" si="228"/>
        <v>217.21</v>
      </c>
      <c r="E843" s="29">
        <f t="shared" si="245"/>
        <v>53791.389715137993</v>
      </c>
      <c r="F843" s="29">
        <f t="shared" si="241"/>
        <v>66.245553836373062</v>
      </c>
      <c r="G843" s="29">
        <f t="shared" si="242"/>
        <v>88.603428256148959</v>
      </c>
      <c r="H843" s="17">
        <f t="shared" si="243"/>
        <v>71945.983743996592</v>
      </c>
      <c r="I843" s="29">
        <f t="shared" si="233"/>
        <v>2.2250485660981263</v>
      </c>
      <c r="J843" s="29">
        <f t="shared" si="234"/>
        <v>41.69411544073867</v>
      </c>
      <c r="K843" s="32">
        <f>IF((D842+L842+M842-AL842)/($C$21+$C$22)&gt;$C$8,$C$8,(D842+L842+M842-AL842)/($C$21+$C$22))</f>
        <v>1400</v>
      </c>
      <c r="L843" s="97">
        <f t="shared" si="229"/>
        <v>0</v>
      </c>
      <c r="M843" s="96">
        <f t="shared" si="230"/>
        <v>0</v>
      </c>
      <c r="N843" s="98">
        <f t="shared" si="235"/>
        <v>1.7179213529287818</v>
      </c>
      <c r="O843" s="100">
        <f t="shared" si="231"/>
        <v>4.2266987561397071</v>
      </c>
      <c r="P843" s="104">
        <f t="shared" si="236"/>
        <v>18.880500609176615</v>
      </c>
      <c r="Q843" s="102">
        <f t="shared" si="237"/>
        <v>4.9224514715476911E-2</v>
      </c>
      <c r="R843" s="106">
        <f>IF(K843-H842&lt;0,0,K843-H842)</f>
        <v>0</v>
      </c>
      <c r="S843" s="106">
        <f>K843-V843</f>
        <v>0</v>
      </c>
      <c r="T843" s="106">
        <f>IF(R843&gt;0,$C$6-$C$8,IF($C$6-$C$8-W843&lt;0,0,$C$6-$C$8-W843))</f>
        <v>97.214462279726973</v>
      </c>
      <c r="U843" s="107">
        <f>IF(R843=0,IF(U842+(F843-AL843/$C$23)*$C$21/($C$21+$C$22)&gt;$C$8,$C$8,U842+F843*$C$21/($C$21+$C$22)),E843)</f>
        <v>1400</v>
      </c>
      <c r="V843" s="107">
        <f>IF(R843&gt;0,0,IF(V842+(F843-AL843/$C$23)*$C$21/($C$21+$C$22)&gt;$C$8,$C$8,IF(U843=$C$8,V842+(F843-AL843/$C$23)*$C$21/$C$22,V842+(F843-AL843/$C$23)*$C$21/($C$21+$C$22))))</f>
        <v>1400</v>
      </c>
      <c r="W843" s="203">
        <f>IF(R843&gt;0,0,IF(W842+AL843/$C$23&gt;$F$23,$F$23,W842+AL843/$C$23))</f>
        <v>2.7855377202730285</v>
      </c>
      <c r="X843" s="105" t="str">
        <f>IF(R843=0,"-",FORECAST($C$8,Инклинометрия!$B$2:$B$152,Инклинометрия!$A$2:$A$152))</f>
        <v>-</v>
      </c>
      <c r="Y843" s="105" t="str">
        <f>IF(R843=0,"-",FORECAST($C$8-R843,Инклинометрия!$B$2:$B$152,Инклинометрия!$A$2:$A$152))</f>
        <v>-</v>
      </c>
      <c r="Z843" s="105" t="str">
        <f>IF(R843&gt;0,FORECAST($C$8,Инклинометрия!$B$2:$B$152,Инклинометрия!$A$2:$A$152),IF(V843=$C$8,"-",FORECAST($C$8-V843,Инклинометрия!$B$2:$B$152,Инклинометрия!$A$2:$A$152)))</f>
        <v>-</v>
      </c>
      <c r="AA843" s="105" t="str">
        <f>IF(S843=0,"-",FORECAST($C$8-(S843+V843),Инклинометрия!$B$2:$B$152,Инклинометрия!$A$2:$A$152))</f>
        <v>-</v>
      </c>
      <c r="AB843" s="105">
        <f>FORECAST($C$8+T843,Инклинометрия!$B$2:$B$152,Инклинометрия!$A$2:$A$152)</f>
        <v>1422.3537391657405</v>
      </c>
      <c r="AC843" s="105">
        <f>IF(R843=0,FORECAST($C$6-T843,Инклинометрия!$B$2:$B$152,Инклинометрия!$A$2:$A$152),FORECAST($C$8,Инклинометрия!$B$2:$B$152,Инклинометрия!$A$2:$A$152))</f>
        <v>1332.6462608342592</v>
      </c>
      <c r="AD843" s="107">
        <f>IF(R843=0,FORECAST($C$8,Инклинометрия!$B$2:$B$152,Инклинометрия!$A$2:$A$152),Y843)</f>
        <v>1330</v>
      </c>
      <c r="AE843" s="107">
        <f>FORECAST($C$8-(R843+U843),Инклинометрия!$B$2:$B$152,Инклинометрия!$A$2:$A$152)</f>
        <v>0</v>
      </c>
      <c r="AF843" s="107">
        <f>IF(V843=0,"-",FORECAST($C$8,Инклинометрия!$B$2:$B$152,Инклинометрия!$A$2:$A$152))</f>
        <v>1330</v>
      </c>
      <c r="AG843" s="107">
        <f>IF(V843=0,"-",FORECAST($C$8-V843,Инклинометрия!$B$2:$B$152,Инклинометрия!$A$2:$A$152))</f>
        <v>0</v>
      </c>
      <c r="AH843" s="107">
        <f>IF(W843=0,"-",FORECAST($C$8+W843,Инклинометрия!$B$2:$B$152,Инклинометрия!$A$2:$A$152))</f>
        <v>1332.6462608342592</v>
      </c>
      <c r="AI843" s="107">
        <f>IF(W843=0,"-",FORECAST($C$8,Инклинометрия!$B$2:$B$152,Инклинометрия!$A$2:$A$152))</f>
        <v>1330</v>
      </c>
      <c r="AK843" s="122">
        <f t="shared" si="244"/>
        <v>0</v>
      </c>
      <c r="AL843" s="67">
        <f>AK843*(B843-B842)</f>
        <v>0</v>
      </c>
      <c r="AM843" s="23">
        <f t="shared" si="246"/>
        <v>8.6725204696437436E-2</v>
      </c>
      <c r="AN843" s="26">
        <f>AN842+AK843*(B843-B842)/(2*PI()*$C$5*AN842*$K$13)</f>
        <v>0.15480061813468687</v>
      </c>
      <c r="AO843" s="87">
        <f t="shared" si="238"/>
        <v>145932.55112472404</v>
      </c>
      <c r="AP843" s="87">
        <f>IF(R843+U843&lt;$C$8,0,32*$L$23/$C$12^2*($K$10*R843+$K$8*U843)+32*$L$24/($C$14^2-$C$13^2)*($K$10*S843+$K$8*V843))</f>
        <v>44607.551124724028</v>
      </c>
      <c r="AQ843" s="66">
        <f>R843*$C$11*$C$9+U843*$C$11*$C$10</f>
        <v>14695380</v>
      </c>
      <c r="AR843" s="66">
        <f>S843*$C$11*$C$9+V843*$C$11*$C$10</f>
        <v>14695380</v>
      </c>
      <c r="AS843" s="87">
        <f>$C$11*(T843*$C$9+W843*$C$10)</f>
        <v>792178.05375968735</v>
      </c>
      <c r="AT843" s="45">
        <f t="shared" si="232"/>
        <v>15633490.60488441</v>
      </c>
      <c r="AU843" s="75"/>
    </row>
    <row r="844" spans="2:47" ht="15" thickBot="1" x14ac:dyDescent="0.35">
      <c r="B844" s="41">
        <f t="shared" si="239"/>
        <v>16260</v>
      </c>
      <c r="C844" s="8">
        <f t="shared" si="240"/>
        <v>162.6</v>
      </c>
      <c r="D844" s="73">
        <f t="shared" si="228"/>
        <v>217.47749999999999</v>
      </c>
      <c r="E844" s="29">
        <f t="shared" si="245"/>
        <v>53857.635268974373</v>
      </c>
      <c r="F844" s="29">
        <f t="shared" si="241"/>
        <v>66.245553836373062</v>
      </c>
      <c r="G844" s="29">
        <f t="shared" si="242"/>
        <v>88.603428256148959</v>
      </c>
      <c r="H844" s="17">
        <f t="shared" si="243"/>
        <v>72034.587172252737</v>
      </c>
      <c r="I844" s="29">
        <f t="shared" si="233"/>
        <v>2.2250485660981263</v>
      </c>
      <c r="J844" s="29">
        <f t="shared" si="234"/>
        <v>41.69411544073867</v>
      </c>
      <c r="K844" s="32">
        <f>IF((D843+L843+M843-AL843)/($C$21+$C$22)&gt;$C$8,$C$8,(D843+L843+M843-AL843)/($C$21+$C$22))</f>
        <v>1400</v>
      </c>
      <c r="L844" s="97">
        <f t="shared" si="229"/>
        <v>0</v>
      </c>
      <c r="M844" s="96">
        <f t="shared" si="230"/>
        <v>0</v>
      </c>
      <c r="N844" s="98">
        <f t="shared" si="235"/>
        <v>1.7179213529287818</v>
      </c>
      <c r="O844" s="100">
        <f t="shared" si="231"/>
        <v>4.2266987561397071</v>
      </c>
      <c r="P844" s="104">
        <f t="shared" si="236"/>
        <v>18.880500609176615</v>
      </c>
      <c r="Q844" s="102">
        <f t="shared" si="237"/>
        <v>4.9224514715476911E-2</v>
      </c>
      <c r="R844" s="106">
        <f>IF(K844-H843&lt;0,0,K844-H843)</f>
        <v>0</v>
      </c>
      <c r="S844" s="106">
        <f>K844-V844</f>
        <v>0</v>
      </c>
      <c r="T844" s="106">
        <f>IF(R844&gt;0,$C$6-$C$8,IF($C$6-$C$8-W844&lt;0,0,$C$6-$C$8-W844))</f>
        <v>97.214462279726973</v>
      </c>
      <c r="U844" s="107">
        <f>IF(R844=0,IF(U843+(F844-AL844/$C$23)*$C$21/($C$21+$C$22)&gt;$C$8,$C$8,U843+F844*$C$21/($C$21+$C$22)),E844)</f>
        <v>1400</v>
      </c>
      <c r="V844" s="107">
        <f>IF(R844&gt;0,0,IF(V843+(F844-AL844/$C$23)*$C$21/($C$21+$C$22)&gt;$C$8,$C$8,IF(U844=$C$8,V843+(F844-AL844/$C$23)*$C$21/$C$22,V843+(F844-AL844/$C$23)*$C$21/($C$21+$C$22))))</f>
        <v>1400</v>
      </c>
      <c r="W844" s="203">
        <f>IF(R844&gt;0,0,IF(W843+AL844/$C$23&gt;$F$23,$F$23,W843+AL844/$C$23))</f>
        <v>2.7855377202730285</v>
      </c>
      <c r="X844" s="105" t="str">
        <f>IF(R844=0,"-",FORECAST($C$8,Инклинометрия!$B$2:$B$152,Инклинометрия!$A$2:$A$152))</f>
        <v>-</v>
      </c>
      <c r="Y844" s="105" t="str">
        <f>IF(R844=0,"-",FORECAST($C$8-R844,Инклинометрия!$B$2:$B$152,Инклинометрия!$A$2:$A$152))</f>
        <v>-</v>
      </c>
      <c r="Z844" s="105" t="str">
        <f>IF(R844&gt;0,FORECAST($C$8,Инклинометрия!$B$2:$B$152,Инклинометрия!$A$2:$A$152),IF(V844=$C$8,"-",FORECAST($C$8-V844,Инклинометрия!$B$2:$B$152,Инклинометрия!$A$2:$A$152)))</f>
        <v>-</v>
      </c>
      <c r="AA844" s="105" t="str">
        <f>IF(S844=0,"-",FORECAST($C$8-(S844+V844),Инклинометрия!$B$2:$B$152,Инклинометрия!$A$2:$A$152))</f>
        <v>-</v>
      </c>
      <c r="AB844" s="105">
        <f>FORECAST($C$8+T844,Инклинометрия!$B$2:$B$152,Инклинометрия!$A$2:$A$152)</f>
        <v>1422.3537391657405</v>
      </c>
      <c r="AC844" s="105">
        <f>IF(R844=0,FORECAST($C$6-T844,Инклинометрия!$B$2:$B$152,Инклинометрия!$A$2:$A$152),FORECAST($C$8,Инклинометрия!$B$2:$B$152,Инклинометрия!$A$2:$A$152))</f>
        <v>1332.6462608342592</v>
      </c>
      <c r="AD844" s="107">
        <f>IF(R844=0,FORECAST($C$8,Инклинометрия!$B$2:$B$152,Инклинометрия!$A$2:$A$152),Y844)</f>
        <v>1330</v>
      </c>
      <c r="AE844" s="107">
        <f>FORECAST($C$8-(R844+U844),Инклинометрия!$B$2:$B$152,Инклинометрия!$A$2:$A$152)</f>
        <v>0</v>
      </c>
      <c r="AF844" s="107">
        <f>IF(V844=0,"-",FORECAST($C$8,Инклинометрия!$B$2:$B$152,Инклинометрия!$A$2:$A$152))</f>
        <v>1330</v>
      </c>
      <c r="AG844" s="107">
        <f>IF(V844=0,"-",FORECAST($C$8-V844,Инклинометрия!$B$2:$B$152,Инклинометрия!$A$2:$A$152))</f>
        <v>0</v>
      </c>
      <c r="AH844" s="107">
        <f>IF(W844=0,"-",FORECAST($C$8+W844,Инклинометрия!$B$2:$B$152,Инклинометрия!$A$2:$A$152))</f>
        <v>1332.6462608342592</v>
      </c>
      <c r="AI844" s="107">
        <f>IF(W844=0,"-",FORECAST($C$8,Инклинометрия!$B$2:$B$152,Инклинометрия!$A$2:$A$152))</f>
        <v>1330</v>
      </c>
      <c r="AK844" s="122">
        <f t="shared" si="244"/>
        <v>0</v>
      </c>
      <c r="AL844" s="67">
        <f>AK844*(B844-B843)</f>
        <v>0</v>
      </c>
      <c r="AM844" s="23">
        <f t="shared" si="246"/>
        <v>8.6725204696437436E-2</v>
      </c>
      <c r="AN844" s="26">
        <f>AN843+AK844*(B844-B843)/(2*PI()*$C$5*AN843*$K$13)</f>
        <v>0.15480061813468687</v>
      </c>
      <c r="AO844" s="87">
        <f t="shared" si="238"/>
        <v>145932.55112472404</v>
      </c>
      <c r="AP844" s="87">
        <f>IF(R844+U844&lt;$C$8,0,32*$L$23/$C$12^2*($K$10*R844+$K$8*U844)+32*$L$24/($C$14^2-$C$13^2)*($K$10*S844+$K$8*V844))</f>
        <v>44607.551124724028</v>
      </c>
      <c r="AQ844" s="66">
        <f>R844*$C$11*$C$9+U844*$C$11*$C$10</f>
        <v>14695380</v>
      </c>
      <c r="AR844" s="66">
        <f>S844*$C$11*$C$9+V844*$C$11*$C$10</f>
        <v>14695380</v>
      </c>
      <c r="AS844" s="87">
        <f>$C$11*(T844*$C$9+W844*$C$10)</f>
        <v>792178.05375968735</v>
      </c>
      <c r="AT844" s="45">
        <f t="shared" si="232"/>
        <v>15633490.60488441</v>
      </c>
      <c r="AU844" s="75"/>
    </row>
    <row r="845" spans="2:47" ht="15" thickBot="1" x14ac:dyDescent="0.35">
      <c r="B845" s="41">
        <f t="shared" si="239"/>
        <v>16280</v>
      </c>
      <c r="C845" s="8">
        <f t="shared" si="240"/>
        <v>162.80000000000001</v>
      </c>
      <c r="D845" s="73">
        <f t="shared" si="228"/>
        <v>217.745</v>
      </c>
      <c r="E845" s="29">
        <f t="shared" si="245"/>
        <v>53923.880822810752</v>
      </c>
      <c r="F845" s="29">
        <f t="shared" si="241"/>
        <v>66.245553836382484</v>
      </c>
      <c r="G845" s="29">
        <f t="shared" si="242"/>
        <v>88.603428256161564</v>
      </c>
      <c r="H845" s="17">
        <f t="shared" si="243"/>
        <v>72123.190600508897</v>
      </c>
      <c r="I845" s="29">
        <f t="shared" si="233"/>
        <v>2.2250485660981263</v>
      </c>
      <c r="J845" s="29">
        <f t="shared" si="234"/>
        <v>41.694115440741633</v>
      </c>
      <c r="K845" s="32">
        <f>IF((D844+L844+M844-AL844)/($C$21+$C$22)&gt;$C$8,$C$8,(D844+L844+M844-AL844)/($C$21+$C$22))</f>
        <v>1400</v>
      </c>
      <c r="L845" s="97">
        <f t="shared" si="229"/>
        <v>0</v>
      </c>
      <c r="M845" s="96">
        <f t="shared" si="230"/>
        <v>0</v>
      </c>
      <c r="N845" s="98">
        <f t="shared" si="235"/>
        <v>1.7179213529287818</v>
      </c>
      <c r="O845" s="100">
        <f t="shared" si="231"/>
        <v>4.2266987561397071</v>
      </c>
      <c r="P845" s="104">
        <f t="shared" si="236"/>
        <v>18.880500609176615</v>
      </c>
      <c r="Q845" s="102">
        <f t="shared" si="237"/>
        <v>4.9224514715476911E-2</v>
      </c>
      <c r="R845" s="106">
        <f>IF(K845-H844&lt;0,0,K845-H844)</f>
        <v>0</v>
      </c>
      <c r="S845" s="106">
        <f>K845-V845</f>
        <v>0</v>
      </c>
      <c r="T845" s="106">
        <f>IF(R845&gt;0,$C$6-$C$8,IF($C$6-$C$8-W845&lt;0,0,$C$6-$C$8-W845))</f>
        <v>97.214462279726973</v>
      </c>
      <c r="U845" s="107">
        <f>IF(R845=0,IF(U844+(F845-AL845/$C$23)*$C$21/($C$21+$C$22)&gt;$C$8,$C$8,U844+F845*$C$21/($C$21+$C$22)),E845)</f>
        <v>1400</v>
      </c>
      <c r="V845" s="107">
        <f>IF(R845&gt;0,0,IF(V844+(F845-AL845/$C$23)*$C$21/($C$21+$C$22)&gt;$C$8,$C$8,IF(U845=$C$8,V844+(F845-AL845/$C$23)*$C$21/$C$22,V844+(F845-AL845/$C$23)*$C$21/($C$21+$C$22))))</f>
        <v>1400</v>
      </c>
      <c r="W845" s="203">
        <f>IF(R845&gt;0,0,IF(W844+AL845/$C$23&gt;$F$23,$F$23,W844+AL845/$C$23))</f>
        <v>2.7855377202730285</v>
      </c>
      <c r="X845" s="105" t="str">
        <f>IF(R845=0,"-",FORECAST($C$8,Инклинометрия!$B$2:$B$152,Инклинометрия!$A$2:$A$152))</f>
        <v>-</v>
      </c>
      <c r="Y845" s="105" t="str">
        <f>IF(R845=0,"-",FORECAST($C$8-R845,Инклинометрия!$B$2:$B$152,Инклинометрия!$A$2:$A$152))</f>
        <v>-</v>
      </c>
      <c r="Z845" s="105" t="str">
        <f>IF(R845&gt;0,FORECAST($C$8,Инклинометрия!$B$2:$B$152,Инклинометрия!$A$2:$A$152),IF(V845=$C$8,"-",FORECAST($C$8-V845,Инклинометрия!$B$2:$B$152,Инклинометрия!$A$2:$A$152)))</f>
        <v>-</v>
      </c>
      <c r="AA845" s="105" t="str">
        <f>IF(S845=0,"-",FORECAST($C$8-(S845+V845),Инклинометрия!$B$2:$B$152,Инклинометрия!$A$2:$A$152))</f>
        <v>-</v>
      </c>
      <c r="AB845" s="105">
        <f>FORECAST($C$8+T845,Инклинометрия!$B$2:$B$152,Инклинометрия!$A$2:$A$152)</f>
        <v>1422.3537391657405</v>
      </c>
      <c r="AC845" s="105">
        <f>IF(R845=0,FORECAST($C$6-T845,Инклинометрия!$B$2:$B$152,Инклинометрия!$A$2:$A$152),FORECAST($C$8,Инклинометрия!$B$2:$B$152,Инклинометрия!$A$2:$A$152))</f>
        <v>1332.6462608342592</v>
      </c>
      <c r="AD845" s="107">
        <f>IF(R845=0,FORECAST($C$8,Инклинометрия!$B$2:$B$152,Инклинометрия!$A$2:$A$152),Y845)</f>
        <v>1330</v>
      </c>
      <c r="AE845" s="107">
        <f>FORECAST($C$8-(R845+U845),Инклинометрия!$B$2:$B$152,Инклинометрия!$A$2:$A$152)</f>
        <v>0</v>
      </c>
      <c r="AF845" s="107">
        <f>IF(V845=0,"-",FORECAST($C$8,Инклинометрия!$B$2:$B$152,Инклинометрия!$A$2:$A$152))</f>
        <v>1330</v>
      </c>
      <c r="AG845" s="107">
        <f>IF(V845=0,"-",FORECAST($C$8-V845,Инклинометрия!$B$2:$B$152,Инклинометрия!$A$2:$A$152))</f>
        <v>0</v>
      </c>
      <c r="AH845" s="107">
        <f>IF(W845=0,"-",FORECAST($C$8+W845,Инклинометрия!$B$2:$B$152,Инклинометрия!$A$2:$A$152))</f>
        <v>1332.6462608342592</v>
      </c>
      <c r="AI845" s="107">
        <f>IF(W845=0,"-",FORECAST($C$8,Инклинометрия!$B$2:$B$152,Инклинометрия!$A$2:$A$152))</f>
        <v>1330</v>
      </c>
      <c r="AK845" s="122">
        <f t="shared" si="244"/>
        <v>0</v>
      </c>
      <c r="AL845" s="67">
        <f>AK845*(B845-B844)</f>
        <v>0</v>
      </c>
      <c r="AM845" s="23">
        <f t="shared" si="246"/>
        <v>8.6725204696437436E-2</v>
      </c>
      <c r="AN845" s="26">
        <f>AN844+AK845*(B845-B844)/(2*PI()*$C$5*AN844*$K$13)</f>
        <v>0.15480061813468687</v>
      </c>
      <c r="AO845" s="87">
        <f t="shared" si="238"/>
        <v>145932.55112472404</v>
      </c>
      <c r="AP845" s="87">
        <f>IF(R845+U845&lt;$C$8,0,32*$L$23/$C$12^2*($K$10*R845+$K$8*U845)+32*$L$24/($C$14^2-$C$13^2)*($K$10*S845+$K$8*V845))</f>
        <v>44607.551124724028</v>
      </c>
      <c r="AQ845" s="66">
        <f>R845*$C$11*$C$9+U845*$C$11*$C$10</f>
        <v>14695380</v>
      </c>
      <c r="AR845" s="66">
        <f>S845*$C$11*$C$9+V845*$C$11*$C$10</f>
        <v>14695380</v>
      </c>
      <c r="AS845" s="87">
        <f>$C$11*(T845*$C$9+W845*$C$10)</f>
        <v>792178.05375968735</v>
      </c>
      <c r="AT845" s="45">
        <f t="shared" si="232"/>
        <v>15633490.60488441</v>
      </c>
      <c r="AU845" s="75"/>
    </row>
    <row r="846" spans="2:47" ht="15" thickBot="1" x14ac:dyDescent="0.35">
      <c r="B846" s="41">
        <f t="shared" si="239"/>
        <v>16300</v>
      </c>
      <c r="C846" s="8">
        <f t="shared" si="240"/>
        <v>163</v>
      </c>
      <c r="D846" s="73">
        <f t="shared" si="228"/>
        <v>218.01249999999999</v>
      </c>
      <c r="E846" s="29">
        <f t="shared" si="245"/>
        <v>53990.126376647124</v>
      </c>
      <c r="F846" s="29">
        <f t="shared" si="241"/>
        <v>66.245553836373062</v>
      </c>
      <c r="G846" s="29">
        <f t="shared" si="242"/>
        <v>88.603428256148959</v>
      </c>
      <c r="H846" s="17">
        <f t="shared" si="243"/>
        <v>72211.794028765042</v>
      </c>
      <c r="I846" s="29">
        <f t="shared" si="233"/>
        <v>2.2250485660981263</v>
      </c>
      <c r="J846" s="29">
        <f t="shared" si="234"/>
        <v>41.69411544073867</v>
      </c>
      <c r="K846" s="32">
        <f>IF((D845+L845+M845-AL845)/($C$21+$C$22)&gt;$C$8,$C$8,(D845+L845+M845-AL845)/($C$21+$C$22))</f>
        <v>1400</v>
      </c>
      <c r="L846" s="97">
        <f t="shared" si="229"/>
        <v>0</v>
      </c>
      <c r="M846" s="96">
        <f t="shared" si="230"/>
        <v>0</v>
      </c>
      <c r="N846" s="98">
        <f t="shared" si="235"/>
        <v>1.7179213529287818</v>
      </c>
      <c r="O846" s="100">
        <f t="shared" si="231"/>
        <v>4.2266987561397071</v>
      </c>
      <c r="P846" s="104">
        <f t="shared" si="236"/>
        <v>18.880500609176615</v>
      </c>
      <c r="Q846" s="102">
        <f t="shared" si="237"/>
        <v>4.9224514715476911E-2</v>
      </c>
      <c r="R846" s="106">
        <f>IF(K846-H845&lt;0,0,K846-H845)</f>
        <v>0</v>
      </c>
      <c r="S846" s="106">
        <f>K846-V846</f>
        <v>0</v>
      </c>
      <c r="T846" s="106">
        <f>IF(R846&gt;0,$C$6-$C$8,IF($C$6-$C$8-W846&lt;0,0,$C$6-$C$8-W846))</f>
        <v>97.214462279726973</v>
      </c>
      <c r="U846" s="107">
        <f>IF(R846=0,IF(U845+(F846-AL846/$C$23)*$C$21/($C$21+$C$22)&gt;$C$8,$C$8,U845+F846*$C$21/($C$21+$C$22)),E846)</f>
        <v>1400</v>
      </c>
      <c r="V846" s="107">
        <f>IF(R846&gt;0,0,IF(V845+(F846-AL846/$C$23)*$C$21/($C$21+$C$22)&gt;$C$8,$C$8,IF(U846=$C$8,V845+(F846-AL846/$C$23)*$C$21/$C$22,V845+(F846-AL846/$C$23)*$C$21/($C$21+$C$22))))</f>
        <v>1400</v>
      </c>
      <c r="W846" s="203">
        <f>IF(R846&gt;0,0,IF(W845+AL846/$C$23&gt;$F$23,$F$23,W845+AL846/$C$23))</f>
        <v>2.7855377202730285</v>
      </c>
      <c r="X846" s="105" t="str">
        <f>IF(R846=0,"-",FORECAST($C$8,Инклинометрия!$B$2:$B$152,Инклинометрия!$A$2:$A$152))</f>
        <v>-</v>
      </c>
      <c r="Y846" s="105" t="str">
        <f>IF(R846=0,"-",FORECAST($C$8-R846,Инклинометрия!$B$2:$B$152,Инклинометрия!$A$2:$A$152))</f>
        <v>-</v>
      </c>
      <c r="Z846" s="105" t="str">
        <f>IF(R846&gt;0,FORECAST($C$8,Инклинометрия!$B$2:$B$152,Инклинометрия!$A$2:$A$152),IF(V846=$C$8,"-",FORECAST($C$8-V846,Инклинометрия!$B$2:$B$152,Инклинометрия!$A$2:$A$152)))</f>
        <v>-</v>
      </c>
      <c r="AA846" s="105" t="str">
        <f>IF(S846=0,"-",FORECAST($C$8-(S846+V846),Инклинометрия!$B$2:$B$152,Инклинометрия!$A$2:$A$152))</f>
        <v>-</v>
      </c>
      <c r="AB846" s="105">
        <f>FORECAST($C$8+T846,Инклинометрия!$B$2:$B$152,Инклинометрия!$A$2:$A$152)</f>
        <v>1422.3537391657405</v>
      </c>
      <c r="AC846" s="105">
        <f>IF(R846=0,FORECAST($C$6-T846,Инклинометрия!$B$2:$B$152,Инклинометрия!$A$2:$A$152),FORECAST($C$8,Инклинометрия!$B$2:$B$152,Инклинометрия!$A$2:$A$152))</f>
        <v>1332.6462608342592</v>
      </c>
      <c r="AD846" s="107">
        <f>IF(R846=0,FORECAST($C$8,Инклинометрия!$B$2:$B$152,Инклинометрия!$A$2:$A$152),Y846)</f>
        <v>1330</v>
      </c>
      <c r="AE846" s="107">
        <f>FORECAST($C$8-(R846+U846),Инклинометрия!$B$2:$B$152,Инклинометрия!$A$2:$A$152)</f>
        <v>0</v>
      </c>
      <c r="AF846" s="107">
        <f>IF(V846=0,"-",FORECAST($C$8,Инклинометрия!$B$2:$B$152,Инклинометрия!$A$2:$A$152))</f>
        <v>1330</v>
      </c>
      <c r="AG846" s="107">
        <f>IF(V846=0,"-",FORECAST($C$8-V846,Инклинометрия!$B$2:$B$152,Инклинометрия!$A$2:$A$152))</f>
        <v>0</v>
      </c>
      <c r="AH846" s="107">
        <f>IF(W846=0,"-",FORECAST($C$8+W846,Инклинометрия!$B$2:$B$152,Инклинометрия!$A$2:$A$152))</f>
        <v>1332.6462608342592</v>
      </c>
      <c r="AI846" s="107">
        <f>IF(W846=0,"-",FORECAST($C$8,Инклинометрия!$B$2:$B$152,Инклинометрия!$A$2:$A$152))</f>
        <v>1330</v>
      </c>
      <c r="AK846" s="122">
        <f t="shared" si="244"/>
        <v>0</v>
      </c>
      <c r="AL846" s="67">
        <f>AK846*(B846-B845)</f>
        <v>0</v>
      </c>
      <c r="AM846" s="23">
        <f t="shared" si="246"/>
        <v>8.6725204696437436E-2</v>
      </c>
      <c r="AN846" s="26">
        <f>AN845+AK846*(B846-B845)/(2*PI()*$C$5*AN845*$K$13)</f>
        <v>0.15480061813468687</v>
      </c>
      <c r="AO846" s="87">
        <f t="shared" si="238"/>
        <v>145932.55112472404</v>
      </c>
      <c r="AP846" s="87">
        <f>IF(R846+U846&lt;$C$8,0,32*$L$23/$C$12^2*($K$10*R846+$K$8*U846)+32*$L$24/($C$14^2-$C$13^2)*($K$10*S846+$K$8*V846))</f>
        <v>44607.551124724028</v>
      </c>
      <c r="AQ846" s="66">
        <f>R846*$C$11*$C$9+U846*$C$11*$C$10</f>
        <v>14695380</v>
      </c>
      <c r="AR846" s="66">
        <f>S846*$C$11*$C$9+V846*$C$11*$C$10</f>
        <v>14695380</v>
      </c>
      <c r="AS846" s="87">
        <f>$C$11*(T846*$C$9+W846*$C$10)</f>
        <v>792178.05375968735</v>
      </c>
      <c r="AT846" s="45">
        <f t="shared" si="232"/>
        <v>15633490.60488441</v>
      </c>
      <c r="AU846" s="75"/>
    </row>
    <row r="847" spans="2:47" ht="15" thickBot="1" x14ac:dyDescent="0.35">
      <c r="B847" s="41">
        <f t="shared" si="239"/>
        <v>16320</v>
      </c>
      <c r="C847" s="8">
        <f t="shared" si="240"/>
        <v>163.20000000000002</v>
      </c>
      <c r="D847" s="73">
        <f t="shared" si="228"/>
        <v>218.28000000000003</v>
      </c>
      <c r="E847" s="29">
        <f t="shared" si="245"/>
        <v>54056.371930483503</v>
      </c>
      <c r="F847" s="29">
        <f t="shared" si="241"/>
        <v>66.245553836382484</v>
      </c>
      <c r="G847" s="29">
        <f t="shared" si="242"/>
        <v>88.603428256161564</v>
      </c>
      <c r="H847" s="17">
        <f t="shared" si="243"/>
        <v>72300.397457021201</v>
      </c>
      <c r="I847" s="29">
        <f t="shared" si="233"/>
        <v>2.2250485660981263</v>
      </c>
      <c r="J847" s="29">
        <f t="shared" si="234"/>
        <v>41.694115440741633</v>
      </c>
      <c r="K847" s="32">
        <f>IF((D846+L846+M846-AL846)/($C$21+$C$22)&gt;$C$8,$C$8,(D846+L846+M846-AL846)/($C$21+$C$22))</f>
        <v>1400</v>
      </c>
      <c r="L847" s="97">
        <f t="shared" si="229"/>
        <v>0</v>
      </c>
      <c r="M847" s="96">
        <f t="shared" si="230"/>
        <v>0</v>
      </c>
      <c r="N847" s="98">
        <f t="shared" si="235"/>
        <v>1.7179213529287818</v>
      </c>
      <c r="O847" s="100">
        <f t="shared" si="231"/>
        <v>4.2266987561397071</v>
      </c>
      <c r="P847" s="104">
        <f t="shared" si="236"/>
        <v>18.880500609176615</v>
      </c>
      <c r="Q847" s="102">
        <f t="shared" si="237"/>
        <v>4.9224514715476911E-2</v>
      </c>
      <c r="R847" s="106">
        <f>IF(K847-H846&lt;0,0,K847-H846)</f>
        <v>0</v>
      </c>
      <c r="S847" s="106">
        <f>K847-V847</f>
        <v>0</v>
      </c>
      <c r="T847" s="106">
        <f>IF(R847&gt;0,$C$6-$C$8,IF($C$6-$C$8-W847&lt;0,0,$C$6-$C$8-W847))</f>
        <v>97.214462279726973</v>
      </c>
      <c r="U847" s="107">
        <f>IF(R847=0,IF(U846+(F847-AL847/$C$23)*$C$21/($C$21+$C$22)&gt;$C$8,$C$8,U846+F847*$C$21/($C$21+$C$22)),E847)</f>
        <v>1400</v>
      </c>
      <c r="V847" s="107">
        <f>IF(R847&gt;0,0,IF(V846+(F847-AL847/$C$23)*$C$21/($C$21+$C$22)&gt;$C$8,$C$8,IF(U847=$C$8,V846+(F847-AL847/$C$23)*$C$21/$C$22,V846+(F847-AL847/$C$23)*$C$21/($C$21+$C$22))))</f>
        <v>1400</v>
      </c>
      <c r="W847" s="203">
        <f>IF(R847&gt;0,0,IF(W846+AL847/$C$23&gt;$F$23,$F$23,W846+AL847/$C$23))</f>
        <v>2.7855377202730285</v>
      </c>
      <c r="X847" s="105" t="str">
        <f>IF(R847=0,"-",FORECAST($C$8,Инклинометрия!$B$2:$B$152,Инклинометрия!$A$2:$A$152))</f>
        <v>-</v>
      </c>
      <c r="Y847" s="105" t="str">
        <f>IF(R847=0,"-",FORECAST($C$8-R847,Инклинометрия!$B$2:$B$152,Инклинометрия!$A$2:$A$152))</f>
        <v>-</v>
      </c>
      <c r="Z847" s="105" t="str">
        <f>IF(R847&gt;0,FORECAST($C$8,Инклинометрия!$B$2:$B$152,Инклинометрия!$A$2:$A$152),IF(V847=$C$8,"-",FORECAST($C$8-V847,Инклинометрия!$B$2:$B$152,Инклинометрия!$A$2:$A$152)))</f>
        <v>-</v>
      </c>
      <c r="AA847" s="105" t="str">
        <f>IF(S847=0,"-",FORECAST($C$8-(S847+V847),Инклинометрия!$B$2:$B$152,Инклинометрия!$A$2:$A$152))</f>
        <v>-</v>
      </c>
      <c r="AB847" s="105">
        <f>FORECAST($C$8+T847,Инклинометрия!$B$2:$B$152,Инклинометрия!$A$2:$A$152)</f>
        <v>1422.3537391657405</v>
      </c>
      <c r="AC847" s="105">
        <f>IF(R847=0,FORECAST($C$6-T847,Инклинометрия!$B$2:$B$152,Инклинометрия!$A$2:$A$152),FORECAST($C$8,Инклинометрия!$B$2:$B$152,Инклинометрия!$A$2:$A$152))</f>
        <v>1332.6462608342592</v>
      </c>
      <c r="AD847" s="107">
        <f>IF(R847=0,FORECAST($C$8,Инклинометрия!$B$2:$B$152,Инклинометрия!$A$2:$A$152),Y847)</f>
        <v>1330</v>
      </c>
      <c r="AE847" s="107">
        <f>FORECAST($C$8-(R847+U847),Инклинометрия!$B$2:$B$152,Инклинометрия!$A$2:$A$152)</f>
        <v>0</v>
      </c>
      <c r="AF847" s="107">
        <f>IF(V847=0,"-",FORECAST($C$8,Инклинометрия!$B$2:$B$152,Инклинометрия!$A$2:$A$152))</f>
        <v>1330</v>
      </c>
      <c r="AG847" s="107">
        <f>IF(V847=0,"-",FORECAST($C$8-V847,Инклинометрия!$B$2:$B$152,Инклинометрия!$A$2:$A$152))</f>
        <v>0</v>
      </c>
      <c r="AH847" s="107">
        <f>IF(W847=0,"-",FORECAST($C$8+W847,Инклинометрия!$B$2:$B$152,Инклинометрия!$A$2:$A$152))</f>
        <v>1332.6462608342592</v>
      </c>
      <c r="AI847" s="107">
        <f>IF(W847=0,"-",FORECAST($C$8,Инклинометрия!$B$2:$B$152,Инклинометрия!$A$2:$A$152))</f>
        <v>1330</v>
      </c>
      <c r="AK847" s="122">
        <f t="shared" si="244"/>
        <v>0</v>
      </c>
      <c r="AL847" s="67">
        <f>AK847*(B847-B846)</f>
        <v>0</v>
      </c>
      <c r="AM847" s="23">
        <f t="shared" si="246"/>
        <v>8.6725204696437436E-2</v>
      </c>
      <c r="AN847" s="26">
        <f>AN846+AK847*(B847-B846)/(2*PI()*$C$5*AN846*$K$13)</f>
        <v>0.15480061813468687</v>
      </c>
      <c r="AO847" s="87">
        <f t="shared" si="238"/>
        <v>145932.55112472404</v>
      </c>
      <c r="AP847" s="87">
        <f>IF(R847+U847&lt;$C$8,0,32*$L$23/$C$12^2*($K$10*R847+$K$8*U847)+32*$L$24/($C$14^2-$C$13^2)*($K$10*S847+$K$8*V847))</f>
        <v>44607.551124724028</v>
      </c>
      <c r="AQ847" s="66">
        <f>R847*$C$11*$C$9+U847*$C$11*$C$10</f>
        <v>14695380</v>
      </c>
      <c r="AR847" s="66">
        <f>S847*$C$11*$C$9+V847*$C$11*$C$10</f>
        <v>14695380</v>
      </c>
      <c r="AS847" s="87">
        <f>$C$11*(T847*$C$9+W847*$C$10)</f>
        <v>792178.05375968735</v>
      </c>
      <c r="AT847" s="45">
        <f t="shared" si="232"/>
        <v>15633490.60488441</v>
      </c>
      <c r="AU847" s="75"/>
    </row>
    <row r="848" spans="2:47" ht="15" thickBot="1" x14ac:dyDescent="0.35">
      <c r="B848" s="41">
        <f t="shared" si="239"/>
        <v>16340</v>
      </c>
      <c r="C848" s="8">
        <f t="shared" si="240"/>
        <v>163.4</v>
      </c>
      <c r="D848" s="73">
        <f t="shared" si="228"/>
        <v>218.54750000000001</v>
      </c>
      <c r="E848" s="29">
        <f t="shared" si="245"/>
        <v>54122.617484319882</v>
      </c>
      <c r="F848" s="29">
        <f t="shared" si="241"/>
        <v>66.245553836373062</v>
      </c>
      <c r="G848" s="29">
        <f t="shared" si="242"/>
        <v>88.603428256148959</v>
      </c>
      <c r="H848" s="17">
        <f t="shared" si="243"/>
        <v>72389.000885277346</v>
      </c>
      <c r="I848" s="29">
        <f t="shared" si="233"/>
        <v>2.2250485660981263</v>
      </c>
      <c r="J848" s="29">
        <f t="shared" si="234"/>
        <v>41.69411544073867</v>
      </c>
      <c r="K848" s="32">
        <f>IF((D847+L847+M847-AL847)/($C$21+$C$22)&gt;$C$8,$C$8,(D847+L847+M847-AL847)/($C$21+$C$22))</f>
        <v>1400</v>
      </c>
      <c r="L848" s="97">
        <f t="shared" si="229"/>
        <v>0</v>
      </c>
      <c r="M848" s="96">
        <f t="shared" si="230"/>
        <v>0</v>
      </c>
      <c r="N848" s="98">
        <f t="shared" si="235"/>
        <v>1.7179213529287818</v>
      </c>
      <c r="O848" s="100">
        <f t="shared" si="231"/>
        <v>4.2266987561397071</v>
      </c>
      <c r="P848" s="104">
        <f t="shared" si="236"/>
        <v>18.880500609176615</v>
      </c>
      <c r="Q848" s="102">
        <f t="shared" si="237"/>
        <v>4.9224514715476911E-2</v>
      </c>
      <c r="R848" s="106">
        <f>IF(K848-H847&lt;0,0,K848-H847)</f>
        <v>0</v>
      </c>
      <c r="S848" s="106">
        <f>K848-V848</f>
        <v>0</v>
      </c>
      <c r="T848" s="106">
        <f>IF(R848&gt;0,$C$6-$C$8,IF($C$6-$C$8-W848&lt;0,0,$C$6-$C$8-W848))</f>
        <v>97.214462279726973</v>
      </c>
      <c r="U848" s="107">
        <f>IF(R848=0,IF(U847+(F848-AL848/$C$23)*$C$21/($C$21+$C$22)&gt;$C$8,$C$8,U847+F848*$C$21/($C$21+$C$22)),E848)</f>
        <v>1400</v>
      </c>
      <c r="V848" s="107">
        <f>IF(R848&gt;0,0,IF(V847+(F848-AL848/$C$23)*$C$21/($C$21+$C$22)&gt;$C$8,$C$8,IF(U848=$C$8,V847+(F848-AL848/$C$23)*$C$21/$C$22,V847+(F848-AL848/$C$23)*$C$21/($C$21+$C$22))))</f>
        <v>1400</v>
      </c>
      <c r="W848" s="203">
        <f>IF(R848&gt;0,0,IF(W847+AL848/$C$23&gt;$F$23,$F$23,W847+AL848/$C$23))</f>
        <v>2.7855377202730285</v>
      </c>
      <c r="X848" s="105" t="str">
        <f>IF(R848=0,"-",FORECAST($C$8,Инклинометрия!$B$2:$B$152,Инклинометрия!$A$2:$A$152))</f>
        <v>-</v>
      </c>
      <c r="Y848" s="105" t="str">
        <f>IF(R848=0,"-",FORECAST($C$8-R848,Инклинометрия!$B$2:$B$152,Инклинометрия!$A$2:$A$152))</f>
        <v>-</v>
      </c>
      <c r="Z848" s="105" t="str">
        <f>IF(R848&gt;0,FORECAST($C$8,Инклинометрия!$B$2:$B$152,Инклинометрия!$A$2:$A$152),IF(V848=$C$8,"-",FORECAST($C$8-V848,Инклинометрия!$B$2:$B$152,Инклинометрия!$A$2:$A$152)))</f>
        <v>-</v>
      </c>
      <c r="AA848" s="105" t="str">
        <f>IF(S848=0,"-",FORECAST($C$8-(S848+V848),Инклинометрия!$B$2:$B$152,Инклинометрия!$A$2:$A$152))</f>
        <v>-</v>
      </c>
      <c r="AB848" s="105">
        <f>FORECAST($C$8+T848,Инклинометрия!$B$2:$B$152,Инклинометрия!$A$2:$A$152)</f>
        <v>1422.3537391657405</v>
      </c>
      <c r="AC848" s="105">
        <f>IF(R848=0,FORECAST($C$6-T848,Инклинометрия!$B$2:$B$152,Инклинометрия!$A$2:$A$152),FORECAST($C$8,Инклинометрия!$B$2:$B$152,Инклинометрия!$A$2:$A$152))</f>
        <v>1332.6462608342592</v>
      </c>
      <c r="AD848" s="107">
        <f>IF(R848=0,FORECAST($C$8,Инклинометрия!$B$2:$B$152,Инклинометрия!$A$2:$A$152),Y848)</f>
        <v>1330</v>
      </c>
      <c r="AE848" s="107">
        <f>FORECAST($C$8-(R848+U848),Инклинометрия!$B$2:$B$152,Инклинометрия!$A$2:$A$152)</f>
        <v>0</v>
      </c>
      <c r="AF848" s="107">
        <f>IF(V848=0,"-",FORECAST($C$8,Инклинометрия!$B$2:$B$152,Инклинометрия!$A$2:$A$152))</f>
        <v>1330</v>
      </c>
      <c r="AG848" s="107">
        <f>IF(V848=0,"-",FORECAST($C$8-V848,Инклинометрия!$B$2:$B$152,Инклинометрия!$A$2:$A$152))</f>
        <v>0</v>
      </c>
      <c r="AH848" s="107">
        <f>IF(W848=0,"-",FORECAST($C$8+W848,Инклинометрия!$B$2:$B$152,Инклинометрия!$A$2:$A$152))</f>
        <v>1332.6462608342592</v>
      </c>
      <c r="AI848" s="107">
        <f>IF(W848=0,"-",FORECAST($C$8,Инклинометрия!$B$2:$B$152,Инклинометрия!$A$2:$A$152))</f>
        <v>1330</v>
      </c>
      <c r="AK848" s="122">
        <f t="shared" si="244"/>
        <v>0</v>
      </c>
      <c r="AL848" s="67">
        <f>AK848*(B848-B847)</f>
        <v>0</v>
      </c>
      <c r="AM848" s="23">
        <f t="shared" si="246"/>
        <v>8.6725204696437436E-2</v>
      </c>
      <c r="AN848" s="26">
        <f>AN847+AK848*(B848-B847)/(2*PI()*$C$5*AN847*$K$13)</f>
        <v>0.15480061813468687</v>
      </c>
      <c r="AO848" s="87">
        <f t="shared" si="238"/>
        <v>145932.55112472404</v>
      </c>
      <c r="AP848" s="87">
        <f>IF(R848+U848&lt;$C$8,0,32*$L$23/$C$12^2*($K$10*R848+$K$8*U848)+32*$L$24/($C$14^2-$C$13^2)*($K$10*S848+$K$8*V848))</f>
        <v>44607.551124724028</v>
      </c>
      <c r="AQ848" s="66">
        <f>R848*$C$11*$C$9+U848*$C$11*$C$10</f>
        <v>14695380</v>
      </c>
      <c r="AR848" s="66">
        <f>S848*$C$11*$C$9+V848*$C$11*$C$10</f>
        <v>14695380</v>
      </c>
      <c r="AS848" s="87">
        <f>$C$11*(T848*$C$9+W848*$C$10)</f>
        <v>792178.05375968735</v>
      </c>
      <c r="AT848" s="45">
        <f t="shared" si="232"/>
        <v>15633490.60488441</v>
      </c>
      <c r="AU848" s="75"/>
    </row>
    <row r="849" spans="2:47" ht="15" thickBot="1" x14ac:dyDescent="0.35">
      <c r="B849" s="41">
        <f t="shared" si="239"/>
        <v>16360</v>
      </c>
      <c r="C849" s="8">
        <f t="shared" si="240"/>
        <v>163.6</v>
      </c>
      <c r="D849" s="73">
        <f t="shared" si="228"/>
        <v>218.815</v>
      </c>
      <c r="E849" s="29">
        <f t="shared" si="245"/>
        <v>54188.863038156254</v>
      </c>
      <c r="F849" s="29">
        <f t="shared" si="241"/>
        <v>66.245553836373062</v>
      </c>
      <c r="G849" s="29">
        <f t="shared" si="242"/>
        <v>88.603428256148959</v>
      </c>
      <c r="H849" s="17">
        <f t="shared" si="243"/>
        <v>72477.604313533491</v>
      </c>
      <c r="I849" s="29">
        <f t="shared" si="233"/>
        <v>2.2250485660981263</v>
      </c>
      <c r="J849" s="29">
        <f t="shared" si="234"/>
        <v>41.69411544073867</v>
      </c>
      <c r="K849" s="32">
        <f>IF((D848+L848+M848-AL848)/($C$21+$C$22)&gt;$C$8,$C$8,(D848+L848+M848-AL848)/($C$21+$C$22))</f>
        <v>1400</v>
      </c>
      <c r="L849" s="97">
        <f t="shared" si="229"/>
        <v>0</v>
      </c>
      <c r="M849" s="96">
        <f t="shared" si="230"/>
        <v>0</v>
      </c>
      <c r="N849" s="98">
        <f t="shared" si="235"/>
        <v>1.7179213529287818</v>
      </c>
      <c r="O849" s="100">
        <f t="shared" si="231"/>
        <v>4.2266987561397071</v>
      </c>
      <c r="P849" s="104">
        <f t="shared" si="236"/>
        <v>18.880500609176615</v>
      </c>
      <c r="Q849" s="102">
        <f t="shared" si="237"/>
        <v>4.9224514715476911E-2</v>
      </c>
      <c r="R849" s="106">
        <f>IF(K849-H848&lt;0,0,K849-H848)</f>
        <v>0</v>
      </c>
      <c r="S849" s="106">
        <f>K849-V849</f>
        <v>0</v>
      </c>
      <c r="T849" s="106">
        <f>IF(R849&gt;0,$C$6-$C$8,IF($C$6-$C$8-W849&lt;0,0,$C$6-$C$8-W849))</f>
        <v>97.214462279726973</v>
      </c>
      <c r="U849" s="107">
        <f>IF(R849=0,IF(U848+(F849-AL849/$C$23)*$C$21/($C$21+$C$22)&gt;$C$8,$C$8,U848+F849*$C$21/($C$21+$C$22)),E849)</f>
        <v>1400</v>
      </c>
      <c r="V849" s="107">
        <f>IF(R849&gt;0,0,IF(V848+(F849-AL849/$C$23)*$C$21/($C$21+$C$22)&gt;$C$8,$C$8,IF(U849=$C$8,V848+(F849-AL849/$C$23)*$C$21/$C$22,V848+(F849-AL849/$C$23)*$C$21/($C$21+$C$22))))</f>
        <v>1400</v>
      </c>
      <c r="W849" s="203">
        <f>IF(R849&gt;0,0,IF(W848+AL849/$C$23&gt;$F$23,$F$23,W848+AL849/$C$23))</f>
        <v>2.7855377202730285</v>
      </c>
      <c r="X849" s="105" t="str">
        <f>IF(R849=0,"-",FORECAST($C$8,Инклинометрия!$B$2:$B$152,Инклинометрия!$A$2:$A$152))</f>
        <v>-</v>
      </c>
      <c r="Y849" s="105" t="str">
        <f>IF(R849=0,"-",FORECAST($C$8-R849,Инклинометрия!$B$2:$B$152,Инклинометрия!$A$2:$A$152))</f>
        <v>-</v>
      </c>
      <c r="Z849" s="105" t="str">
        <f>IF(R849&gt;0,FORECAST($C$8,Инклинометрия!$B$2:$B$152,Инклинометрия!$A$2:$A$152),IF(V849=$C$8,"-",FORECAST($C$8-V849,Инклинометрия!$B$2:$B$152,Инклинометрия!$A$2:$A$152)))</f>
        <v>-</v>
      </c>
      <c r="AA849" s="105" t="str">
        <f>IF(S849=0,"-",FORECAST($C$8-(S849+V849),Инклинометрия!$B$2:$B$152,Инклинометрия!$A$2:$A$152))</f>
        <v>-</v>
      </c>
      <c r="AB849" s="105">
        <f>FORECAST($C$8+T849,Инклинометрия!$B$2:$B$152,Инклинометрия!$A$2:$A$152)</f>
        <v>1422.3537391657405</v>
      </c>
      <c r="AC849" s="105">
        <f>IF(R849=0,FORECAST($C$6-T849,Инклинометрия!$B$2:$B$152,Инклинометрия!$A$2:$A$152),FORECAST($C$8,Инклинометрия!$B$2:$B$152,Инклинометрия!$A$2:$A$152))</f>
        <v>1332.6462608342592</v>
      </c>
      <c r="AD849" s="107">
        <f>IF(R849=0,FORECAST($C$8,Инклинометрия!$B$2:$B$152,Инклинометрия!$A$2:$A$152),Y849)</f>
        <v>1330</v>
      </c>
      <c r="AE849" s="107">
        <f>FORECAST($C$8-(R849+U849),Инклинометрия!$B$2:$B$152,Инклинометрия!$A$2:$A$152)</f>
        <v>0</v>
      </c>
      <c r="AF849" s="107">
        <f>IF(V849=0,"-",FORECAST($C$8,Инклинометрия!$B$2:$B$152,Инклинометрия!$A$2:$A$152))</f>
        <v>1330</v>
      </c>
      <c r="AG849" s="107">
        <f>IF(V849=0,"-",FORECAST($C$8-V849,Инклинометрия!$B$2:$B$152,Инклинометрия!$A$2:$A$152))</f>
        <v>0</v>
      </c>
      <c r="AH849" s="107">
        <f>IF(W849=0,"-",FORECAST($C$8+W849,Инклинометрия!$B$2:$B$152,Инклинометрия!$A$2:$A$152))</f>
        <v>1332.6462608342592</v>
      </c>
      <c r="AI849" s="107">
        <f>IF(W849=0,"-",FORECAST($C$8,Инклинометрия!$B$2:$B$152,Инклинометрия!$A$2:$A$152))</f>
        <v>1330</v>
      </c>
      <c r="AK849" s="122">
        <f t="shared" si="244"/>
        <v>0</v>
      </c>
      <c r="AL849" s="67">
        <f>AK849*(B849-B848)</f>
        <v>0</v>
      </c>
      <c r="AM849" s="23">
        <f t="shared" si="246"/>
        <v>8.6725204696437436E-2</v>
      </c>
      <c r="AN849" s="26">
        <f>AN848+AK849*(B849-B848)/(2*PI()*$C$5*AN848*$K$13)</f>
        <v>0.15480061813468687</v>
      </c>
      <c r="AO849" s="87">
        <f t="shared" si="238"/>
        <v>145932.55112472404</v>
      </c>
      <c r="AP849" s="87">
        <f>IF(R849+U849&lt;$C$8,0,32*$L$23/$C$12^2*($K$10*R849+$K$8*U849)+32*$L$24/($C$14^2-$C$13^2)*($K$10*S849+$K$8*V849))</f>
        <v>44607.551124724028</v>
      </c>
      <c r="AQ849" s="66">
        <f>R849*$C$11*$C$9+U849*$C$11*$C$10</f>
        <v>14695380</v>
      </c>
      <c r="AR849" s="66">
        <f>S849*$C$11*$C$9+V849*$C$11*$C$10</f>
        <v>14695380</v>
      </c>
      <c r="AS849" s="87">
        <f>$C$11*(T849*$C$9+W849*$C$10)</f>
        <v>792178.05375968735</v>
      </c>
      <c r="AT849" s="45">
        <f t="shared" si="232"/>
        <v>15633490.60488441</v>
      </c>
      <c r="AU849" s="75"/>
    </row>
    <row r="850" spans="2:47" ht="15" thickBot="1" x14ac:dyDescent="0.35">
      <c r="B850" s="41">
        <f t="shared" si="239"/>
        <v>16380</v>
      </c>
      <c r="C850" s="8">
        <f t="shared" si="240"/>
        <v>163.80000000000001</v>
      </c>
      <c r="D850" s="73">
        <f t="shared" si="228"/>
        <v>219.08250000000001</v>
      </c>
      <c r="E850" s="29">
        <f t="shared" si="245"/>
        <v>54255.108591992634</v>
      </c>
      <c r="F850" s="29">
        <f t="shared" si="241"/>
        <v>66.245553836382484</v>
      </c>
      <c r="G850" s="29">
        <f t="shared" si="242"/>
        <v>88.603428256161564</v>
      </c>
      <c r="H850" s="17">
        <f t="shared" si="243"/>
        <v>72566.207741789651</v>
      </c>
      <c r="I850" s="29">
        <f t="shared" si="233"/>
        <v>2.2250485660981263</v>
      </c>
      <c r="J850" s="29">
        <f t="shared" si="234"/>
        <v>41.694115440741633</v>
      </c>
      <c r="K850" s="32">
        <f>IF((D849+L849+M849-AL849)/($C$21+$C$22)&gt;$C$8,$C$8,(D849+L849+M849-AL849)/($C$21+$C$22))</f>
        <v>1400</v>
      </c>
      <c r="L850" s="97">
        <f t="shared" si="229"/>
        <v>0</v>
      </c>
      <c r="M850" s="96">
        <f t="shared" si="230"/>
        <v>0</v>
      </c>
      <c r="N850" s="98">
        <f t="shared" si="235"/>
        <v>1.7179213529287818</v>
      </c>
      <c r="O850" s="100">
        <f t="shared" si="231"/>
        <v>4.2266987561397071</v>
      </c>
      <c r="P850" s="104">
        <f t="shared" si="236"/>
        <v>18.880500609176615</v>
      </c>
      <c r="Q850" s="102">
        <f t="shared" si="237"/>
        <v>4.9224514715476911E-2</v>
      </c>
      <c r="R850" s="106">
        <f>IF(K850-H849&lt;0,0,K850-H849)</f>
        <v>0</v>
      </c>
      <c r="S850" s="106">
        <f>K850-V850</f>
        <v>0</v>
      </c>
      <c r="T850" s="106">
        <f>IF(R850&gt;0,$C$6-$C$8,IF($C$6-$C$8-W850&lt;0,0,$C$6-$C$8-W850))</f>
        <v>97.214462279726973</v>
      </c>
      <c r="U850" s="107">
        <f>IF(R850=0,IF(U849+(F850-AL850/$C$23)*$C$21/($C$21+$C$22)&gt;$C$8,$C$8,U849+F850*$C$21/($C$21+$C$22)),E850)</f>
        <v>1400</v>
      </c>
      <c r="V850" s="107">
        <f>IF(R850&gt;0,0,IF(V849+(F850-AL850/$C$23)*$C$21/($C$21+$C$22)&gt;$C$8,$C$8,IF(U850=$C$8,V849+(F850-AL850/$C$23)*$C$21/$C$22,V849+(F850-AL850/$C$23)*$C$21/($C$21+$C$22))))</f>
        <v>1400</v>
      </c>
      <c r="W850" s="203">
        <f>IF(R850&gt;0,0,IF(W849+AL850/$C$23&gt;$F$23,$F$23,W849+AL850/$C$23))</f>
        <v>2.7855377202730285</v>
      </c>
      <c r="X850" s="105" t="str">
        <f>IF(R850=0,"-",FORECAST($C$8,Инклинометрия!$B$2:$B$152,Инклинометрия!$A$2:$A$152))</f>
        <v>-</v>
      </c>
      <c r="Y850" s="105" t="str">
        <f>IF(R850=0,"-",FORECAST($C$8-R850,Инклинометрия!$B$2:$B$152,Инклинометрия!$A$2:$A$152))</f>
        <v>-</v>
      </c>
      <c r="Z850" s="105" t="str">
        <f>IF(R850&gt;0,FORECAST($C$8,Инклинометрия!$B$2:$B$152,Инклинометрия!$A$2:$A$152),IF(V850=$C$8,"-",FORECAST($C$8-V850,Инклинометрия!$B$2:$B$152,Инклинометрия!$A$2:$A$152)))</f>
        <v>-</v>
      </c>
      <c r="AA850" s="105" t="str">
        <f>IF(S850=0,"-",FORECAST($C$8-(S850+V850),Инклинометрия!$B$2:$B$152,Инклинометрия!$A$2:$A$152))</f>
        <v>-</v>
      </c>
      <c r="AB850" s="105">
        <f>FORECAST($C$8+T850,Инклинометрия!$B$2:$B$152,Инклинометрия!$A$2:$A$152)</f>
        <v>1422.3537391657405</v>
      </c>
      <c r="AC850" s="105">
        <f>IF(R850=0,FORECAST($C$6-T850,Инклинометрия!$B$2:$B$152,Инклинометрия!$A$2:$A$152),FORECAST($C$8,Инклинометрия!$B$2:$B$152,Инклинометрия!$A$2:$A$152))</f>
        <v>1332.6462608342592</v>
      </c>
      <c r="AD850" s="107">
        <f>IF(R850=0,FORECAST($C$8,Инклинометрия!$B$2:$B$152,Инклинометрия!$A$2:$A$152),Y850)</f>
        <v>1330</v>
      </c>
      <c r="AE850" s="107">
        <f>FORECAST($C$8-(R850+U850),Инклинометрия!$B$2:$B$152,Инклинометрия!$A$2:$A$152)</f>
        <v>0</v>
      </c>
      <c r="AF850" s="107">
        <f>IF(V850=0,"-",FORECAST($C$8,Инклинометрия!$B$2:$B$152,Инклинометрия!$A$2:$A$152))</f>
        <v>1330</v>
      </c>
      <c r="AG850" s="107">
        <f>IF(V850=0,"-",FORECAST($C$8-V850,Инклинометрия!$B$2:$B$152,Инклинометрия!$A$2:$A$152))</f>
        <v>0</v>
      </c>
      <c r="AH850" s="107">
        <f>IF(W850=0,"-",FORECAST($C$8+W850,Инклинометрия!$B$2:$B$152,Инклинометрия!$A$2:$A$152))</f>
        <v>1332.6462608342592</v>
      </c>
      <c r="AI850" s="107">
        <f>IF(W850=0,"-",FORECAST($C$8,Инклинометрия!$B$2:$B$152,Инклинометрия!$A$2:$A$152))</f>
        <v>1330</v>
      </c>
      <c r="AK850" s="122">
        <f t="shared" si="244"/>
        <v>0</v>
      </c>
      <c r="AL850" s="67">
        <f>AK850*(B850-B849)</f>
        <v>0</v>
      </c>
      <c r="AM850" s="23">
        <f t="shared" si="246"/>
        <v>8.6725204696437436E-2</v>
      </c>
      <c r="AN850" s="26">
        <f>AN849+AK850*(B850-B849)/(2*PI()*$C$5*AN849*$K$13)</f>
        <v>0.15480061813468687</v>
      </c>
      <c r="AO850" s="87">
        <f t="shared" si="238"/>
        <v>145932.55112472404</v>
      </c>
      <c r="AP850" s="87">
        <f>IF(R850+U850&lt;$C$8,0,32*$L$23/$C$12^2*($K$10*R850+$K$8*U850)+32*$L$24/($C$14^2-$C$13^2)*($K$10*S850+$K$8*V850))</f>
        <v>44607.551124724028</v>
      </c>
      <c r="AQ850" s="66">
        <f>R850*$C$11*$C$9+U850*$C$11*$C$10</f>
        <v>14695380</v>
      </c>
      <c r="AR850" s="66">
        <f>S850*$C$11*$C$9+V850*$C$11*$C$10</f>
        <v>14695380</v>
      </c>
      <c r="AS850" s="87">
        <f>$C$11*(T850*$C$9+W850*$C$10)</f>
        <v>792178.05375968735</v>
      </c>
      <c r="AT850" s="45">
        <f t="shared" si="232"/>
        <v>15633490.60488441</v>
      </c>
      <c r="AU850" s="75"/>
    </row>
    <row r="851" spans="2:47" ht="15" thickBot="1" x14ac:dyDescent="0.35">
      <c r="B851" s="41">
        <f t="shared" si="239"/>
        <v>16400</v>
      </c>
      <c r="C851" s="8">
        <f t="shared" si="240"/>
        <v>164</v>
      </c>
      <c r="D851" s="73">
        <f t="shared" si="228"/>
        <v>219.35</v>
      </c>
      <c r="E851" s="29">
        <f t="shared" si="245"/>
        <v>54321.354145829006</v>
      </c>
      <c r="F851" s="29">
        <f t="shared" si="241"/>
        <v>66.245553836373062</v>
      </c>
      <c r="G851" s="29">
        <f t="shared" si="242"/>
        <v>88.603428256148959</v>
      </c>
      <c r="H851" s="17">
        <f t="shared" si="243"/>
        <v>72654.811170045796</v>
      </c>
      <c r="I851" s="29">
        <f t="shared" si="233"/>
        <v>2.2250485660981263</v>
      </c>
      <c r="J851" s="29">
        <f t="shared" si="234"/>
        <v>41.69411544073867</v>
      </c>
      <c r="K851" s="32">
        <f>IF((D850+L850+M850-AL850)/($C$21+$C$22)&gt;$C$8,$C$8,(D850+L850+M850-AL850)/($C$21+$C$22))</f>
        <v>1400</v>
      </c>
      <c r="L851" s="97">
        <f t="shared" si="229"/>
        <v>0</v>
      </c>
      <c r="M851" s="96">
        <f t="shared" si="230"/>
        <v>0</v>
      </c>
      <c r="N851" s="98">
        <f t="shared" si="235"/>
        <v>1.7179213529287818</v>
      </c>
      <c r="O851" s="100">
        <f t="shared" si="231"/>
        <v>4.2266987561397071</v>
      </c>
      <c r="P851" s="104">
        <f t="shared" si="236"/>
        <v>18.880500609176615</v>
      </c>
      <c r="Q851" s="102">
        <f t="shared" si="237"/>
        <v>4.9224514715476911E-2</v>
      </c>
      <c r="R851" s="106">
        <f>IF(K851-H850&lt;0,0,K851-H850)</f>
        <v>0</v>
      </c>
      <c r="S851" s="106">
        <f>K851-V851</f>
        <v>0</v>
      </c>
      <c r="T851" s="106">
        <f>IF(R851&gt;0,$C$6-$C$8,IF($C$6-$C$8-W851&lt;0,0,$C$6-$C$8-W851))</f>
        <v>97.214462279726973</v>
      </c>
      <c r="U851" s="107">
        <f>IF(R851=0,IF(U850+(F851-AL851/$C$23)*$C$21/($C$21+$C$22)&gt;$C$8,$C$8,U850+F851*$C$21/($C$21+$C$22)),E851)</f>
        <v>1400</v>
      </c>
      <c r="V851" s="107">
        <f>IF(R851&gt;0,0,IF(V850+(F851-AL851/$C$23)*$C$21/($C$21+$C$22)&gt;$C$8,$C$8,IF(U851=$C$8,V850+(F851-AL851/$C$23)*$C$21/$C$22,V850+(F851-AL851/$C$23)*$C$21/($C$21+$C$22))))</f>
        <v>1400</v>
      </c>
      <c r="W851" s="203">
        <f>IF(R851&gt;0,0,IF(W850+AL851/$C$23&gt;$F$23,$F$23,W850+AL851/$C$23))</f>
        <v>2.7855377202730285</v>
      </c>
      <c r="X851" s="105" t="str">
        <f>IF(R851=0,"-",FORECAST($C$8,Инклинометрия!$B$2:$B$152,Инклинометрия!$A$2:$A$152))</f>
        <v>-</v>
      </c>
      <c r="Y851" s="105" t="str">
        <f>IF(R851=0,"-",FORECAST($C$8-R851,Инклинометрия!$B$2:$B$152,Инклинометрия!$A$2:$A$152))</f>
        <v>-</v>
      </c>
      <c r="Z851" s="105" t="str">
        <f>IF(R851&gt;0,FORECAST($C$8,Инклинометрия!$B$2:$B$152,Инклинометрия!$A$2:$A$152),IF(V851=$C$8,"-",FORECAST($C$8-V851,Инклинометрия!$B$2:$B$152,Инклинометрия!$A$2:$A$152)))</f>
        <v>-</v>
      </c>
      <c r="AA851" s="105" t="str">
        <f>IF(S851=0,"-",FORECAST($C$8-(S851+V851),Инклинометрия!$B$2:$B$152,Инклинометрия!$A$2:$A$152))</f>
        <v>-</v>
      </c>
      <c r="AB851" s="105">
        <f>FORECAST($C$8+T851,Инклинометрия!$B$2:$B$152,Инклинометрия!$A$2:$A$152)</f>
        <v>1422.3537391657405</v>
      </c>
      <c r="AC851" s="105">
        <f>IF(R851=0,FORECAST($C$6-T851,Инклинометрия!$B$2:$B$152,Инклинометрия!$A$2:$A$152),FORECAST($C$8,Инклинометрия!$B$2:$B$152,Инклинометрия!$A$2:$A$152))</f>
        <v>1332.6462608342592</v>
      </c>
      <c r="AD851" s="107">
        <f>IF(R851=0,FORECAST($C$8,Инклинометрия!$B$2:$B$152,Инклинометрия!$A$2:$A$152),Y851)</f>
        <v>1330</v>
      </c>
      <c r="AE851" s="107">
        <f>FORECAST($C$8-(R851+U851),Инклинометрия!$B$2:$B$152,Инклинометрия!$A$2:$A$152)</f>
        <v>0</v>
      </c>
      <c r="AF851" s="107">
        <f>IF(V851=0,"-",FORECAST($C$8,Инклинометрия!$B$2:$B$152,Инклинометрия!$A$2:$A$152))</f>
        <v>1330</v>
      </c>
      <c r="AG851" s="107">
        <f>IF(V851=0,"-",FORECAST($C$8-V851,Инклинометрия!$B$2:$B$152,Инклинометрия!$A$2:$A$152))</f>
        <v>0</v>
      </c>
      <c r="AH851" s="107">
        <f>IF(W851=0,"-",FORECAST($C$8+W851,Инклинометрия!$B$2:$B$152,Инклинометрия!$A$2:$A$152))</f>
        <v>1332.6462608342592</v>
      </c>
      <c r="AI851" s="107">
        <f>IF(W851=0,"-",FORECAST($C$8,Инклинометрия!$B$2:$B$152,Инклинометрия!$A$2:$A$152))</f>
        <v>1330</v>
      </c>
      <c r="AK851" s="122">
        <f t="shared" si="244"/>
        <v>0</v>
      </c>
      <c r="AL851" s="67">
        <f>AK851*(B851-B850)</f>
        <v>0</v>
      </c>
      <c r="AM851" s="23">
        <f t="shared" si="246"/>
        <v>8.6725204696437436E-2</v>
      </c>
      <c r="AN851" s="26">
        <f>AN850+AK851*(B851-B850)/(2*PI()*$C$5*AN850*$K$13)</f>
        <v>0.15480061813468687</v>
      </c>
      <c r="AO851" s="87">
        <f t="shared" si="238"/>
        <v>145932.55112472404</v>
      </c>
      <c r="AP851" s="87">
        <f>IF(R851+U851&lt;$C$8,0,32*$L$23/$C$12^2*($K$10*R851+$K$8*U851)+32*$L$24/($C$14^2-$C$13^2)*($K$10*S851+$K$8*V851))</f>
        <v>44607.551124724028</v>
      </c>
      <c r="AQ851" s="66">
        <f>R851*$C$11*$C$9+U851*$C$11*$C$10</f>
        <v>14695380</v>
      </c>
      <c r="AR851" s="66">
        <f>S851*$C$11*$C$9+V851*$C$11*$C$10</f>
        <v>14695380</v>
      </c>
      <c r="AS851" s="87">
        <f>$C$11*(T851*$C$9+W851*$C$10)</f>
        <v>792178.05375968735</v>
      </c>
      <c r="AT851" s="45">
        <f t="shared" si="232"/>
        <v>15633490.60488441</v>
      </c>
      <c r="AU851" s="75"/>
    </row>
    <row r="852" spans="2:47" ht="15" thickBot="1" x14ac:dyDescent="0.35">
      <c r="B852" s="41">
        <f t="shared" si="239"/>
        <v>16420</v>
      </c>
      <c r="C852" s="8">
        <f t="shared" si="240"/>
        <v>164.20000000000002</v>
      </c>
      <c r="D852" s="73">
        <f t="shared" si="228"/>
        <v>219.61750000000004</v>
      </c>
      <c r="E852" s="29">
        <f t="shared" si="245"/>
        <v>54387.599699665392</v>
      </c>
      <c r="F852" s="29">
        <f t="shared" si="241"/>
        <v>66.245553836382484</v>
      </c>
      <c r="G852" s="29">
        <f t="shared" si="242"/>
        <v>88.603428256161564</v>
      </c>
      <c r="H852" s="17">
        <f t="shared" si="243"/>
        <v>72743.414598301955</v>
      </c>
      <c r="I852" s="29">
        <f t="shared" si="233"/>
        <v>2.2250485660981263</v>
      </c>
      <c r="J852" s="29">
        <f t="shared" si="234"/>
        <v>41.694115440741633</v>
      </c>
      <c r="K852" s="32">
        <f>IF((D851+L851+M851-AL851)/($C$21+$C$22)&gt;$C$8,$C$8,(D851+L851+M851-AL851)/($C$21+$C$22))</f>
        <v>1400</v>
      </c>
      <c r="L852" s="97">
        <f t="shared" si="229"/>
        <v>0</v>
      </c>
      <c r="M852" s="96">
        <f t="shared" si="230"/>
        <v>0</v>
      </c>
      <c r="N852" s="98">
        <f t="shared" si="235"/>
        <v>1.7179213529287818</v>
      </c>
      <c r="O852" s="100">
        <f t="shared" si="231"/>
        <v>4.2266987561397071</v>
      </c>
      <c r="P852" s="104">
        <f t="shared" si="236"/>
        <v>18.880500609176615</v>
      </c>
      <c r="Q852" s="102">
        <f t="shared" si="237"/>
        <v>4.9224514715476911E-2</v>
      </c>
      <c r="R852" s="106">
        <f>IF(K852-H851&lt;0,0,K852-H851)</f>
        <v>0</v>
      </c>
      <c r="S852" s="106">
        <f>K852-V852</f>
        <v>0</v>
      </c>
      <c r="T852" s="106">
        <f>IF(R852&gt;0,$C$6-$C$8,IF($C$6-$C$8-W852&lt;0,0,$C$6-$C$8-W852))</f>
        <v>97.214462279726973</v>
      </c>
      <c r="U852" s="107">
        <f>IF(R852=0,IF(U851+(F852-AL852/$C$23)*$C$21/($C$21+$C$22)&gt;$C$8,$C$8,U851+F852*$C$21/($C$21+$C$22)),E852)</f>
        <v>1400</v>
      </c>
      <c r="V852" s="107">
        <f>IF(R852&gt;0,0,IF(V851+(F852-AL852/$C$23)*$C$21/($C$21+$C$22)&gt;$C$8,$C$8,IF(U852=$C$8,V851+(F852-AL852/$C$23)*$C$21/$C$22,V851+(F852-AL852/$C$23)*$C$21/($C$21+$C$22))))</f>
        <v>1400</v>
      </c>
      <c r="W852" s="203">
        <f>IF(R852&gt;0,0,IF(W851+AL852/$C$23&gt;$F$23,$F$23,W851+AL852/$C$23))</f>
        <v>2.7855377202730285</v>
      </c>
      <c r="X852" s="105" t="str">
        <f>IF(R852=0,"-",FORECAST($C$8,Инклинометрия!$B$2:$B$152,Инклинометрия!$A$2:$A$152))</f>
        <v>-</v>
      </c>
      <c r="Y852" s="105" t="str">
        <f>IF(R852=0,"-",FORECAST($C$8-R852,Инклинометрия!$B$2:$B$152,Инклинометрия!$A$2:$A$152))</f>
        <v>-</v>
      </c>
      <c r="Z852" s="105" t="str">
        <f>IF(R852&gt;0,FORECAST($C$8,Инклинометрия!$B$2:$B$152,Инклинометрия!$A$2:$A$152),IF(V852=$C$8,"-",FORECAST($C$8-V852,Инклинометрия!$B$2:$B$152,Инклинометрия!$A$2:$A$152)))</f>
        <v>-</v>
      </c>
      <c r="AA852" s="105" t="str">
        <f>IF(S852=0,"-",FORECAST($C$8-(S852+V852),Инклинометрия!$B$2:$B$152,Инклинометрия!$A$2:$A$152))</f>
        <v>-</v>
      </c>
      <c r="AB852" s="105">
        <f>FORECAST($C$8+T852,Инклинометрия!$B$2:$B$152,Инклинометрия!$A$2:$A$152)</f>
        <v>1422.3537391657405</v>
      </c>
      <c r="AC852" s="105">
        <f>IF(R852=0,FORECAST($C$6-T852,Инклинометрия!$B$2:$B$152,Инклинометрия!$A$2:$A$152),FORECAST($C$8,Инклинометрия!$B$2:$B$152,Инклинометрия!$A$2:$A$152))</f>
        <v>1332.6462608342592</v>
      </c>
      <c r="AD852" s="107">
        <f>IF(R852=0,FORECAST($C$8,Инклинометрия!$B$2:$B$152,Инклинометрия!$A$2:$A$152),Y852)</f>
        <v>1330</v>
      </c>
      <c r="AE852" s="107">
        <f>FORECAST($C$8-(R852+U852),Инклинометрия!$B$2:$B$152,Инклинометрия!$A$2:$A$152)</f>
        <v>0</v>
      </c>
      <c r="AF852" s="107">
        <f>IF(V852=0,"-",FORECAST($C$8,Инклинометрия!$B$2:$B$152,Инклинометрия!$A$2:$A$152))</f>
        <v>1330</v>
      </c>
      <c r="AG852" s="107">
        <f>IF(V852=0,"-",FORECAST($C$8-V852,Инклинометрия!$B$2:$B$152,Инклинометрия!$A$2:$A$152))</f>
        <v>0</v>
      </c>
      <c r="AH852" s="107">
        <f>IF(W852=0,"-",FORECAST($C$8+W852,Инклинометрия!$B$2:$B$152,Инклинометрия!$A$2:$A$152))</f>
        <v>1332.6462608342592</v>
      </c>
      <c r="AI852" s="107">
        <f>IF(W852=0,"-",FORECAST($C$8,Инклинометрия!$B$2:$B$152,Инклинометрия!$A$2:$A$152))</f>
        <v>1330</v>
      </c>
      <c r="AK852" s="122">
        <f t="shared" si="244"/>
        <v>0</v>
      </c>
      <c r="AL852" s="67">
        <f>AK852*(B852-B851)</f>
        <v>0</v>
      </c>
      <c r="AM852" s="23">
        <f t="shared" si="246"/>
        <v>8.6725204696437436E-2</v>
      </c>
      <c r="AN852" s="26">
        <f>AN851+AK852*(B852-B851)/(2*PI()*$C$5*AN851*$K$13)</f>
        <v>0.15480061813468687</v>
      </c>
      <c r="AO852" s="87">
        <f t="shared" si="238"/>
        <v>145932.55112472404</v>
      </c>
      <c r="AP852" s="87">
        <f>IF(R852+U852&lt;$C$8,0,32*$L$23/$C$12^2*($K$10*R852+$K$8*U852)+32*$L$24/($C$14^2-$C$13^2)*($K$10*S852+$K$8*V852))</f>
        <v>44607.551124724028</v>
      </c>
      <c r="AQ852" s="66">
        <f>R852*$C$11*$C$9+U852*$C$11*$C$10</f>
        <v>14695380</v>
      </c>
      <c r="AR852" s="66">
        <f>S852*$C$11*$C$9+V852*$C$11*$C$10</f>
        <v>14695380</v>
      </c>
      <c r="AS852" s="87">
        <f>$C$11*(T852*$C$9+W852*$C$10)</f>
        <v>792178.05375968735</v>
      </c>
      <c r="AT852" s="45">
        <f t="shared" si="232"/>
        <v>15633490.60488441</v>
      </c>
      <c r="AU852" s="75"/>
    </row>
    <row r="853" spans="2:47" ht="15" thickBot="1" x14ac:dyDescent="0.35">
      <c r="B853" s="41">
        <f t="shared" si="239"/>
        <v>16440</v>
      </c>
      <c r="C853" s="8">
        <f t="shared" si="240"/>
        <v>164.4</v>
      </c>
      <c r="D853" s="73">
        <f t="shared" si="228"/>
        <v>219.88499999999999</v>
      </c>
      <c r="E853" s="29">
        <f t="shared" si="245"/>
        <v>54453.845253501764</v>
      </c>
      <c r="F853" s="29">
        <f t="shared" si="241"/>
        <v>66.245553836373062</v>
      </c>
      <c r="G853" s="29">
        <f t="shared" si="242"/>
        <v>88.603428256148959</v>
      </c>
      <c r="H853" s="17">
        <f t="shared" si="243"/>
        <v>72832.0180265581</v>
      </c>
      <c r="I853" s="29">
        <f t="shared" si="233"/>
        <v>2.2250485660981263</v>
      </c>
      <c r="J853" s="29">
        <f t="shared" si="234"/>
        <v>41.69411544073867</v>
      </c>
      <c r="K853" s="32">
        <f>IF((D852+L852+M852-AL852)/($C$21+$C$22)&gt;$C$8,$C$8,(D852+L852+M852-AL852)/($C$21+$C$22))</f>
        <v>1400</v>
      </c>
      <c r="L853" s="97">
        <f t="shared" si="229"/>
        <v>0</v>
      </c>
      <c r="M853" s="96">
        <f t="shared" si="230"/>
        <v>0</v>
      </c>
      <c r="N853" s="98">
        <f t="shared" si="235"/>
        <v>1.7179213529287818</v>
      </c>
      <c r="O853" s="100">
        <f t="shared" si="231"/>
        <v>4.2266987561397071</v>
      </c>
      <c r="P853" s="104">
        <f t="shared" si="236"/>
        <v>18.880500609176615</v>
      </c>
      <c r="Q853" s="102">
        <f t="shared" si="237"/>
        <v>4.9224514715476911E-2</v>
      </c>
      <c r="R853" s="106">
        <f>IF(K853-H852&lt;0,0,K853-H852)</f>
        <v>0</v>
      </c>
      <c r="S853" s="106">
        <f>K853-V853</f>
        <v>0</v>
      </c>
      <c r="T853" s="106">
        <f>IF(R853&gt;0,$C$6-$C$8,IF($C$6-$C$8-W853&lt;0,0,$C$6-$C$8-W853))</f>
        <v>97.214462279726973</v>
      </c>
      <c r="U853" s="107">
        <f>IF(R853=0,IF(U852+(F853-AL853/$C$23)*$C$21/($C$21+$C$22)&gt;$C$8,$C$8,U852+F853*$C$21/($C$21+$C$22)),E853)</f>
        <v>1400</v>
      </c>
      <c r="V853" s="107">
        <f>IF(R853&gt;0,0,IF(V852+(F853-AL853/$C$23)*$C$21/($C$21+$C$22)&gt;$C$8,$C$8,IF(U853=$C$8,V852+(F853-AL853/$C$23)*$C$21/$C$22,V852+(F853-AL853/$C$23)*$C$21/($C$21+$C$22))))</f>
        <v>1400</v>
      </c>
      <c r="W853" s="203">
        <f>IF(R853&gt;0,0,IF(W852+AL853/$C$23&gt;$F$23,$F$23,W852+AL853/$C$23))</f>
        <v>2.7855377202730285</v>
      </c>
      <c r="X853" s="105" t="str">
        <f>IF(R853=0,"-",FORECAST($C$8,Инклинометрия!$B$2:$B$152,Инклинометрия!$A$2:$A$152))</f>
        <v>-</v>
      </c>
      <c r="Y853" s="105" t="str">
        <f>IF(R853=0,"-",FORECAST($C$8-R853,Инклинометрия!$B$2:$B$152,Инклинометрия!$A$2:$A$152))</f>
        <v>-</v>
      </c>
      <c r="Z853" s="105" t="str">
        <f>IF(R853&gt;0,FORECAST($C$8,Инклинометрия!$B$2:$B$152,Инклинометрия!$A$2:$A$152),IF(V853=$C$8,"-",FORECAST($C$8-V853,Инклинометрия!$B$2:$B$152,Инклинометрия!$A$2:$A$152)))</f>
        <v>-</v>
      </c>
      <c r="AA853" s="105" t="str">
        <f>IF(S853=0,"-",FORECAST($C$8-(S853+V853),Инклинометрия!$B$2:$B$152,Инклинометрия!$A$2:$A$152))</f>
        <v>-</v>
      </c>
      <c r="AB853" s="105">
        <f>FORECAST($C$8+T853,Инклинометрия!$B$2:$B$152,Инклинометрия!$A$2:$A$152)</f>
        <v>1422.3537391657405</v>
      </c>
      <c r="AC853" s="105">
        <f>IF(R853=0,FORECAST($C$6-T853,Инклинометрия!$B$2:$B$152,Инклинометрия!$A$2:$A$152),FORECAST($C$8,Инклинометрия!$B$2:$B$152,Инклинометрия!$A$2:$A$152))</f>
        <v>1332.6462608342592</v>
      </c>
      <c r="AD853" s="107">
        <f>IF(R853=0,FORECAST($C$8,Инклинометрия!$B$2:$B$152,Инклинометрия!$A$2:$A$152),Y853)</f>
        <v>1330</v>
      </c>
      <c r="AE853" s="107">
        <f>FORECAST($C$8-(R853+U853),Инклинометрия!$B$2:$B$152,Инклинометрия!$A$2:$A$152)</f>
        <v>0</v>
      </c>
      <c r="AF853" s="107">
        <f>IF(V853=0,"-",FORECAST($C$8,Инклинометрия!$B$2:$B$152,Инклинометрия!$A$2:$A$152))</f>
        <v>1330</v>
      </c>
      <c r="AG853" s="107">
        <f>IF(V853=0,"-",FORECAST($C$8-V853,Инклинометрия!$B$2:$B$152,Инклинометрия!$A$2:$A$152))</f>
        <v>0</v>
      </c>
      <c r="AH853" s="107">
        <f>IF(W853=0,"-",FORECAST($C$8+W853,Инклинометрия!$B$2:$B$152,Инклинометрия!$A$2:$A$152))</f>
        <v>1332.6462608342592</v>
      </c>
      <c r="AI853" s="107">
        <f>IF(W853=0,"-",FORECAST($C$8,Инклинометрия!$B$2:$B$152,Инклинометрия!$A$2:$A$152))</f>
        <v>1330</v>
      </c>
      <c r="AK853" s="122">
        <f t="shared" si="244"/>
        <v>0</v>
      </c>
      <c r="AL853" s="67">
        <f>AK853*(B853-B852)</f>
        <v>0</v>
      </c>
      <c r="AM853" s="23">
        <f t="shared" si="246"/>
        <v>8.6725204696437436E-2</v>
      </c>
      <c r="AN853" s="26">
        <f>AN852+AK853*(B853-B852)/(2*PI()*$C$5*AN852*$K$13)</f>
        <v>0.15480061813468687</v>
      </c>
      <c r="AO853" s="87">
        <f t="shared" si="238"/>
        <v>145932.55112472404</v>
      </c>
      <c r="AP853" s="87">
        <f>IF(R853+U853&lt;$C$8,0,32*$L$23/$C$12^2*($K$10*R853+$K$8*U853)+32*$L$24/($C$14^2-$C$13^2)*($K$10*S853+$K$8*V853))</f>
        <v>44607.551124724028</v>
      </c>
      <c r="AQ853" s="66">
        <f>R853*$C$11*$C$9+U853*$C$11*$C$10</f>
        <v>14695380</v>
      </c>
      <c r="AR853" s="66">
        <f>S853*$C$11*$C$9+V853*$C$11*$C$10</f>
        <v>14695380</v>
      </c>
      <c r="AS853" s="87">
        <f>$C$11*(T853*$C$9+W853*$C$10)</f>
        <v>792178.05375968735</v>
      </c>
      <c r="AT853" s="45">
        <f t="shared" si="232"/>
        <v>15633490.60488441</v>
      </c>
      <c r="AU853" s="75"/>
    </row>
    <row r="854" spans="2:47" ht="15" thickBot="1" x14ac:dyDescent="0.35">
      <c r="B854" s="41">
        <f t="shared" si="239"/>
        <v>16460</v>
      </c>
      <c r="C854" s="8">
        <f t="shared" si="240"/>
        <v>164.6</v>
      </c>
      <c r="D854" s="73">
        <f t="shared" si="228"/>
        <v>220.1525</v>
      </c>
      <c r="E854" s="29">
        <f t="shared" si="245"/>
        <v>54520.090807338136</v>
      </c>
      <c r="F854" s="29">
        <f t="shared" si="241"/>
        <v>66.245553836373062</v>
      </c>
      <c r="G854" s="29">
        <f t="shared" si="242"/>
        <v>88.603428256148959</v>
      </c>
      <c r="H854" s="17">
        <f t="shared" si="243"/>
        <v>72920.621454814245</v>
      </c>
      <c r="I854" s="29">
        <f t="shared" si="233"/>
        <v>2.2250485660981263</v>
      </c>
      <c r="J854" s="29">
        <f t="shared" si="234"/>
        <v>41.69411544073867</v>
      </c>
      <c r="K854" s="32">
        <f>IF((D853+L853+M853-AL853)/($C$21+$C$22)&gt;$C$8,$C$8,(D853+L853+M853-AL853)/($C$21+$C$22))</f>
        <v>1400</v>
      </c>
      <c r="L854" s="97">
        <f t="shared" si="229"/>
        <v>0</v>
      </c>
      <c r="M854" s="96">
        <f t="shared" si="230"/>
        <v>0</v>
      </c>
      <c r="N854" s="98">
        <f t="shared" si="235"/>
        <v>1.7179213529287818</v>
      </c>
      <c r="O854" s="100">
        <f t="shared" si="231"/>
        <v>4.2266987561397071</v>
      </c>
      <c r="P854" s="104">
        <f t="shared" si="236"/>
        <v>18.880500609176615</v>
      </c>
      <c r="Q854" s="102">
        <f t="shared" si="237"/>
        <v>4.9224514715476911E-2</v>
      </c>
      <c r="R854" s="106">
        <f>IF(K854-H853&lt;0,0,K854-H853)</f>
        <v>0</v>
      </c>
      <c r="S854" s="106">
        <f>K854-V854</f>
        <v>0</v>
      </c>
      <c r="T854" s="106">
        <f>IF(R854&gt;0,$C$6-$C$8,IF($C$6-$C$8-W854&lt;0,0,$C$6-$C$8-W854))</f>
        <v>97.214462279726973</v>
      </c>
      <c r="U854" s="107">
        <f>IF(R854=0,IF(U853+(F854-AL854/$C$23)*$C$21/($C$21+$C$22)&gt;$C$8,$C$8,U853+F854*$C$21/($C$21+$C$22)),E854)</f>
        <v>1400</v>
      </c>
      <c r="V854" s="107">
        <f>IF(R854&gt;0,0,IF(V853+(F854-AL854/$C$23)*$C$21/($C$21+$C$22)&gt;$C$8,$C$8,IF(U854=$C$8,V853+(F854-AL854/$C$23)*$C$21/$C$22,V853+(F854-AL854/$C$23)*$C$21/($C$21+$C$22))))</f>
        <v>1400</v>
      </c>
      <c r="W854" s="203">
        <f>IF(R854&gt;0,0,IF(W853+AL854/$C$23&gt;$F$23,$F$23,W853+AL854/$C$23))</f>
        <v>2.7855377202730285</v>
      </c>
      <c r="X854" s="105" t="str">
        <f>IF(R854=0,"-",FORECAST($C$8,Инклинометрия!$B$2:$B$152,Инклинометрия!$A$2:$A$152))</f>
        <v>-</v>
      </c>
      <c r="Y854" s="105" t="str">
        <f>IF(R854=0,"-",FORECAST($C$8-R854,Инклинометрия!$B$2:$B$152,Инклинометрия!$A$2:$A$152))</f>
        <v>-</v>
      </c>
      <c r="Z854" s="105" t="str">
        <f>IF(R854&gt;0,FORECAST($C$8,Инклинометрия!$B$2:$B$152,Инклинометрия!$A$2:$A$152),IF(V854=$C$8,"-",FORECAST($C$8-V854,Инклинометрия!$B$2:$B$152,Инклинометрия!$A$2:$A$152)))</f>
        <v>-</v>
      </c>
      <c r="AA854" s="105" t="str">
        <f>IF(S854=0,"-",FORECAST($C$8-(S854+V854),Инклинометрия!$B$2:$B$152,Инклинометрия!$A$2:$A$152))</f>
        <v>-</v>
      </c>
      <c r="AB854" s="105">
        <f>FORECAST($C$8+T854,Инклинометрия!$B$2:$B$152,Инклинометрия!$A$2:$A$152)</f>
        <v>1422.3537391657405</v>
      </c>
      <c r="AC854" s="105">
        <f>IF(R854=0,FORECAST($C$6-T854,Инклинометрия!$B$2:$B$152,Инклинометрия!$A$2:$A$152),FORECAST($C$8,Инклинометрия!$B$2:$B$152,Инклинометрия!$A$2:$A$152))</f>
        <v>1332.6462608342592</v>
      </c>
      <c r="AD854" s="107">
        <f>IF(R854=0,FORECAST($C$8,Инклинометрия!$B$2:$B$152,Инклинометрия!$A$2:$A$152),Y854)</f>
        <v>1330</v>
      </c>
      <c r="AE854" s="107">
        <f>FORECAST($C$8-(R854+U854),Инклинометрия!$B$2:$B$152,Инклинометрия!$A$2:$A$152)</f>
        <v>0</v>
      </c>
      <c r="AF854" s="107">
        <f>IF(V854=0,"-",FORECAST($C$8,Инклинометрия!$B$2:$B$152,Инклинометрия!$A$2:$A$152))</f>
        <v>1330</v>
      </c>
      <c r="AG854" s="107">
        <f>IF(V854=0,"-",FORECAST($C$8-V854,Инклинометрия!$B$2:$B$152,Инклинометрия!$A$2:$A$152))</f>
        <v>0</v>
      </c>
      <c r="AH854" s="107">
        <f>IF(W854=0,"-",FORECAST($C$8+W854,Инклинометрия!$B$2:$B$152,Инклинометрия!$A$2:$A$152))</f>
        <v>1332.6462608342592</v>
      </c>
      <c r="AI854" s="107">
        <f>IF(W854=0,"-",FORECAST($C$8,Инклинометрия!$B$2:$B$152,Инклинометрия!$A$2:$A$152))</f>
        <v>1330</v>
      </c>
      <c r="AK854" s="122">
        <f t="shared" si="244"/>
        <v>0</v>
      </c>
      <c r="AL854" s="67">
        <f>AK854*(B854-B853)</f>
        <v>0</v>
      </c>
      <c r="AM854" s="23">
        <f t="shared" si="246"/>
        <v>8.6725204696437436E-2</v>
      </c>
      <c r="AN854" s="26">
        <f>AN853+AK854*(B854-B853)/(2*PI()*$C$5*AN853*$K$13)</f>
        <v>0.15480061813468687</v>
      </c>
      <c r="AO854" s="87">
        <f t="shared" si="238"/>
        <v>145932.55112472404</v>
      </c>
      <c r="AP854" s="87">
        <f>IF(R854+U854&lt;$C$8,0,32*$L$23/$C$12^2*($K$10*R854+$K$8*U854)+32*$L$24/($C$14^2-$C$13^2)*($K$10*S854+$K$8*V854))</f>
        <v>44607.551124724028</v>
      </c>
      <c r="AQ854" s="66">
        <f>R854*$C$11*$C$9+U854*$C$11*$C$10</f>
        <v>14695380</v>
      </c>
      <c r="AR854" s="66">
        <f>S854*$C$11*$C$9+V854*$C$11*$C$10</f>
        <v>14695380</v>
      </c>
      <c r="AS854" s="87">
        <f>$C$11*(T854*$C$9+W854*$C$10)</f>
        <v>792178.05375968735</v>
      </c>
      <c r="AT854" s="45">
        <f t="shared" si="232"/>
        <v>15633490.60488441</v>
      </c>
      <c r="AU854" s="75"/>
    </row>
    <row r="855" spans="2:47" ht="15" thickBot="1" x14ac:dyDescent="0.35">
      <c r="B855" s="41">
        <f t="shared" si="239"/>
        <v>16480</v>
      </c>
      <c r="C855" s="8">
        <f t="shared" si="240"/>
        <v>164.8</v>
      </c>
      <c r="D855" s="73">
        <f t="shared" si="228"/>
        <v>220.42</v>
      </c>
      <c r="E855" s="29">
        <f t="shared" si="245"/>
        <v>54586.336361174523</v>
      </c>
      <c r="F855" s="29">
        <f t="shared" si="241"/>
        <v>66.245553836382484</v>
      </c>
      <c r="G855" s="29">
        <f t="shared" si="242"/>
        <v>88.603428256161564</v>
      </c>
      <c r="H855" s="17">
        <f t="shared" si="243"/>
        <v>73009.224883070405</v>
      </c>
      <c r="I855" s="29">
        <f t="shared" si="233"/>
        <v>2.2250485660981263</v>
      </c>
      <c r="J855" s="29">
        <f t="shared" si="234"/>
        <v>41.694115440741633</v>
      </c>
      <c r="K855" s="32">
        <f>IF((D854+L854+M854-AL854)/($C$21+$C$22)&gt;$C$8,$C$8,(D854+L854+M854-AL854)/($C$21+$C$22))</f>
        <v>1400</v>
      </c>
      <c r="L855" s="97">
        <f t="shared" si="229"/>
        <v>0</v>
      </c>
      <c r="M855" s="96">
        <f t="shared" si="230"/>
        <v>0</v>
      </c>
      <c r="N855" s="98">
        <f t="shared" si="235"/>
        <v>1.7179213529287818</v>
      </c>
      <c r="O855" s="100">
        <f t="shared" si="231"/>
        <v>4.2266987561397071</v>
      </c>
      <c r="P855" s="104">
        <f t="shared" si="236"/>
        <v>18.880500609176615</v>
      </c>
      <c r="Q855" s="102">
        <f t="shared" si="237"/>
        <v>4.9224514715476911E-2</v>
      </c>
      <c r="R855" s="106">
        <f>IF(K855-H854&lt;0,0,K855-H854)</f>
        <v>0</v>
      </c>
      <c r="S855" s="106">
        <f>K855-V855</f>
        <v>0</v>
      </c>
      <c r="T855" s="106">
        <f>IF(R855&gt;0,$C$6-$C$8,IF($C$6-$C$8-W855&lt;0,0,$C$6-$C$8-W855))</f>
        <v>97.214462279726973</v>
      </c>
      <c r="U855" s="107">
        <f>IF(R855=0,IF(U854+(F855-AL855/$C$23)*$C$21/($C$21+$C$22)&gt;$C$8,$C$8,U854+F855*$C$21/($C$21+$C$22)),E855)</f>
        <v>1400</v>
      </c>
      <c r="V855" s="107">
        <f>IF(R855&gt;0,0,IF(V854+(F855-AL855/$C$23)*$C$21/($C$21+$C$22)&gt;$C$8,$C$8,IF(U855=$C$8,V854+(F855-AL855/$C$23)*$C$21/$C$22,V854+(F855-AL855/$C$23)*$C$21/($C$21+$C$22))))</f>
        <v>1400</v>
      </c>
      <c r="W855" s="203">
        <f>IF(R855&gt;0,0,IF(W854+AL855/$C$23&gt;$F$23,$F$23,W854+AL855/$C$23))</f>
        <v>2.7855377202730285</v>
      </c>
      <c r="X855" s="105" t="str">
        <f>IF(R855=0,"-",FORECAST($C$8,Инклинометрия!$B$2:$B$152,Инклинометрия!$A$2:$A$152))</f>
        <v>-</v>
      </c>
      <c r="Y855" s="105" t="str">
        <f>IF(R855=0,"-",FORECAST($C$8-R855,Инклинометрия!$B$2:$B$152,Инклинометрия!$A$2:$A$152))</f>
        <v>-</v>
      </c>
      <c r="Z855" s="105" t="str">
        <f>IF(R855&gt;0,FORECAST($C$8,Инклинометрия!$B$2:$B$152,Инклинометрия!$A$2:$A$152),IF(V855=$C$8,"-",FORECAST($C$8-V855,Инклинометрия!$B$2:$B$152,Инклинометрия!$A$2:$A$152)))</f>
        <v>-</v>
      </c>
      <c r="AA855" s="105" t="str">
        <f>IF(S855=0,"-",FORECAST($C$8-(S855+V855),Инклинометрия!$B$2:$B$152,Инклинометрия!$A$2:$A$152))</f>
        <v>-</v>
      </c>
      <c r="AB855" s="105">
        <f>FORECAST($C$8+T855,Инклинометрия!$B$2:$B$152,Инклинометрия!$A$2:$A$152)</f>
        <v>1422.3537391657405</v>
      </c>
      <c r="AC855" s="105">
        <f>IF(R855=0,FORECAST($C$6-T855,Инклинометрия!$B$2:$B$152,Инклинометрия!$A$2:$A$152),FORECAST($C$8,Инклинометрия!$B$2:$B$152,Инклинометрия!$A$2:$A$152))</f>
        <v>1332.6462608342592</v>
      </c>
      <c r="AD855" s="107">
        <f>IF(R855=0,FORECAST($C$8,Инклинометрия!$B$2:$B$152,Инклинометрия!$A$2:$A$152),Y855)</f>
        <v>1330</v>
      </c>
      <c r="AE855" s="107">
        <f>FORECAST($C$8-(R855+U855),Инклинометрия!$B$2:$B$152,Инклинометрия!$A$2:$A$152)</f>
        <v>0</v>
      </c>
      <c r="AF855" s="107">
        <f>IF(V855=0,"-",FORECAST($C$8,Инклинометрия!$B$2:$B$152,Инклинометрия!$A$2:$A$152))</f>
        <v>1330</v>
      </c>
      <c r="AG855" s="107">
        <f>IF(V855=0,"-",FORECAST($C$8-V855,Инклинометрия!$B$2:$B$152,Инклинометрия!$A$2:$A$152))</f>
        <v>0</v>
      </c>
      <c r="AH855" s="107">
        <f>IF(W855=0,"-",FORECAST($C$8+W855,Инклинометрия!$B$2:$B$152,Инклинометрия!$A$2:$A$152))</f>
        <v>1332.6462608342592</v>
      </c>
      <c r="AI855" s="107">
        <f>IF(W855=0,"-",FORECAST($C$8,Инклинометрия!$B$2:$B$152,Инклинометрия!$A$2:$A$152))</f>
        <v>1330</v>
      </c>
      <c r="AK855" s="122">
        <f t="shared" si="244"/>
        <v>0</v>
      </c>
      <c r="AL855" s="67">
        <f>AK855*(B855-B854)</f>
        <v>0</v>
      </c>
      <c r="AM855" s="23">
        <f t="shared" si="246"/>
        <v>8.6725204696437436E-2</v>
      </c>
      <c r="AN855" s="26">
        <f>AN854+AK855*(B855-B854)/(2*PI()*$C$5*AN854*$K$13)</f>
        <v>0.15480061813468687</v>
      </c>
      <c r="AO855" s="87">
        <f t="shared" si="238"/>
        <v>145932.55112472404</v>
      </c>
      <c r="AP855" s="87">
        <f>IF(R855+U855&lt;$C$8,0,32*$L$23/$C$12^2*($K$10*R855+$K$8*U855)+32*$L$24/($C$14^2-$C$13^2)*($K$10*S855+$K$8*V855))</f>
        <v>44607.551124724028</v>
      </c>
      <c r="AQ855" s="66">
        <f>R855*$C$11*$C$9+U855*$C$11*$C$10</f>
        <v>14695380</v>
      </c>
      <c r="AR855" s="66">
        <f>S855*$C$11*$C$9+V855*$C$11*$C$10</f>
        <v>14695380</v>
      </c>
      <c r="AS855" s="87">
        <f>$C$11*(T855*$C$9+W855*$C$10)</f>
        <v>792178.05375968735</v>
      </c>
      <c r="AT855" s="45">
        <f t="shared" si="232"/>
        <v>15633490.60488441</v>
      </c>
      <c r="AU855" s="75"/>
    </row>
    <row r="856" spans="2:47" ht="15" thickBot="1" x14ac:dyDescent="0.35">
      <c r="B856" s="41">
        <f t="shared" si="239"/>
        <v>16500</v>
      </c>
      <c r="C856" s="8">
        <f t="shared" si="240"/>
        <v>165</v>
      </c>
      <c r="D856" s="73">
        <f t="shared" si="228"/>
        <v>220.6875</v>
      </c>
      <c r="E856" s="29">
        <f t="shared" si="245"/>
        <v>54652.581915010895</v>
      </c>
      <c r="F856" s="29">
        <f t="shared" si="241"/>
        <v>66.245553836373062</v>
      </c>
      <c r="G856" s="29">
        <f t="shared" si="242"/>
        <v>88.603428256148959</v>
      </c>
      <c r="H856" s="17">
        <f t="shared" si="243"/>
        <v>73097.82831132655</v>
      </c>
      <c r="I856" s="29">
        <f t="shared" si="233"/>
        <v>2.2250485660981263</v>
      </c>
      <c r="J856" s="29">
        <f t="shared" si="234"/>
        <v>41.69411544073867</v>
      </c>
      <c r="K856" s="32">
        <f>IF((D855+L855+M855-AL855)/($C$21+$C$22)&gt;$C$8,$C$8,(D855+L855+M855-AL855)/($C$21+$C$22))</f>
        <v>1400</v>
      </c>
      <c r="L856" s="97">
        <f t="shared" si="229"/>
        <v>0</v>
      </c>
      <c r="M856" s="96">
        <f t="shared" si="230"/>
        <v>0</v>
      </c>
      <c r="N856" s="98">
        <f t="shared" si="235"/>
        <v>1.7179213529287818</v>
      </c>
      <c r="O856" s="100">
        <f t="shared" si="231"/>
        <v>4.2266987561397071</v>
      </c>
      <c r="P856" s="104">
        <f t="shared" si="236"/>
        <v>18.880500609176615</v>
      </c>
      <c r="Q856" s="102">
        <f t="shared" si="237"/>
        <v>4.9224514715476911E-2</v>
      </c>
      <c r="R856" s="106">
        <f>IF(K856-H855&lt;0,0,K856-H855)</f>
        <v>0</v>
      </c>
      <c r="S856" s="106">
        <f>K856-V856</f>
        <v>0</v>
      </c>
      <c r="T856" s="106">
        <f>IF(R856&gt;0,$C$6-$C$8,IF($C$6-$C$8-W856&lt;0,0,$C$6-$C$8-W856))</f>
        <v>97.214462279726973</v>
      </c>
      <c r="U856" s="107">
        <f>IF(R856=0,IF(U855+(F856-AL856/$C$23)*$C$21/($C$21+$C$22)&gt;$C$8,$C$8,U855+F856*$C$21/($C$21+$C$22)),E856)</f>
        <v>1400</v>
      </c>
      <c r="V856" s="107">
        <f>IF(R856&gt;0,0,IF(V855+(F856-AL856/$C$23)*$C$21/($C$21+$C$22)&gt;$C$8,$C$8,IF(U856=$C$8,V855+(F856-AL856/$C$23)*$C$21/$C$22,V855+(F856-AL856/$C$23)*$C$21/($C$21+$C$22))))</f>
        <v>1400</v>
      </c>
      <c r="W856" s="203">
        <f>IF(R856&gt;0,0,IF(W855+AL856/$C$23&gt;$F$23,$F$23,W855+AL856/$C$23))</f>
        <v>2.7855377202730285</v>
      </c>
      <c r="X856" s="105" t="str">
        <f>IF(R856=0,"-",FORECAST($C$8,Инклинометрия!$B$2:$B$152,Инклинометрия!$A$2:$A$152))</f>
        <v>-</v>
      </c>
      <c r="Y856" s="105" t="str">
        <f>IF(R856=0,"-",FORECAST($C$8-R856,Инклинометрия!$B$2:$B$152,Инклинометрия!$A$2:$A$152))</f>
        <v>-</v>
      </c>
      <c r="Z856" s="105" t="str">
        <f>IF(R856&gt;0,FORECAST($C$8,Инклинометрия!$B$2:$B$152,Инклинометрия!$A$2:$A$152),IF(V856=$C$8,"-",FORECAST($C$8-V856,Инклинометрия!$B$2:$B$152,Инклинометрия!$A$2:$A$152)))</f>
        <v>-</v>
      </c>
      <c r="AA856" s="105" t="str">
        <f>IF(S856=0,"-",FORECAST($C$8-(S856+V856),Инклинометрия!$B$2:$B$152,Инклинометрия!$A$2:$A$152))</f>
        <v>-</v>
      </c>
      <c r="AB856" s="105">
        <f>FORECAST($C$8+T856,Инклинометрия!$B$2:$B$152,Инклинометрия!$A$2:$A$152)</f>
        <v>1422.3537391657405</v>
      </c>
      <c r="AC856" s="105">
        <f>IF(R856=0,FORECAST($C$6-T856,Инклинометрия!$B$2:$B$152,Инклинометрия!$A$2:$A$152),FORECAST($C$8,Инклинометрия!$B$2:$B$152,Инклинометрия!$A$2:$A$152))</f>
        <v>1332.6462608342592</v>
      </c>
      <c r="AD856" s="107">
        <f>IF(R856=0,FORECAST($C$8,Инклинометрия!$B$2:$B$152,Инклинометрия!$A$2:$A$152),Y856)</f>
        <v>1330</v>
      </c>
      <c r="AE856" s="107">
        <f>FORECAST($C$8-(R856+U856),Инклинометрия!$B$2:$B$152,Инклинометрия!$A$2:$A$152)</f>
        <v>0</v>
      </c>
      <c r="AF856" s="107">
        <f>IF(V856=0,"-",FORECAST($C$8,Инклинометрия!$B$2:$B$152,Инклинометрия!$A$2:$A$152))</f>
        <v>1330</v>
      </c>
      <c r="AG856" s="107">
        <f>IF(V856=0,"-",FORECAST($C$8-V856,Инклинометрия!$B$2:$B$152,Инклинометрия!$A$2:$A$152))</f>
        <v>0</v>
      </c>
      <c r="AH856" s="107">
        <f>IF(W856=0,"-",FORECAST($C$8+W856,Инклинометрия!$B$2:$B$152,Инклинометрия!$A$2:$A$152))</f>
        <v>1332.6462608342592</v>
      </c>
      <c r="AI856" s="107">
        <f>IF(W856=0,"-",FORECAST($C$8,Инклинометрия!$B$2:$B$152,Инклинометрия!$A$2:$A$152))</f>
        <v>1330</v>
      </c>
      <c r="AK856" s="122">
        <f t="shared" si="244"/>
        <v>0</v>
      </c>
      <c r="AL856" s="67">
        <f>AK856*(B856-B855)</f>
        <v>0</v>
      </c>
      <c r="AM856" s="23">
        <f t="shared" si="246"/>
        <v>8.6725204696437436E-2</v>
      </c>
      <c r="AN856" s="26">
        <f>AN855+AK856*(B856-B855)/(2*PI()*$C$5*AN855*$K$13)</f>
        <v>0.15480061813468687</v>
      </c>
      <c r="AO856" s="87">
        <f t="shared" si="238"/>
        <v>145932.55112472404</v>
      </c>
      <c r="AP856" s="87">
        <f>IF(R856+U856&lt;$C$8,0,32*$L$23/$C$12^2*($K$10*R856+$K$8*U856)+32*$L$24/($C$14^2-$C$13^2)*($K$10*S856+$K$8*V856))</f>
        <v>44607.551124724028</v>
      </c>
      <c r="AQ856" s="66">
        <f>R856*$C$11*$C$9+U856*$C$11*$C$10</f>
        <v>14695380</v>
      </c>
      <c r="AR856" s="66">
        <f>S856*$C$11*$C$9+V856*$C$11*$C$10</f>
        <v>14695380</v>
      </c>
      <c r="AS856" s="87">
        <f>$C$11*(T856*$C$9+W856*$C$10)</f>
        <v>792178.05375968735</v>
      </c>
      <c r="AT856" s="45">
        <f t="shared" si="232"/>
        <v>15633490.60488441</v>
      </c>
      <c r="AU856" s="75"/>
    </row>
    <row r="857" spans="2:47" ht="15" thickBot="1" x14ac:dyDescent="0.35">
      <c r="B857" s="41">
        <f t="shared" si="239"/>
        <v>16520</v>
      </c>
      <c r="C857" s="8">
        <f t="shared" si="240"/>
        <v>165.20000000000002</v>
      </c>
      <c r="D857" s="73">
        <f t="shared" si="228"/>
        <v>220.95500000000004</v>
      </c>
      <c r="E857" s="29">
        <f t="shared" si="245"/>
        <v>54718.827468847274</v>
      </c>
      <c r="F857" s="29">
        <f t="shared" si="241"/>
        <v>66.245553836382484</v>
      </c>
      <c r="G857" s="29">
        <f t="shared" si="242"/>
        <v>88.603428256161564</v>
      </c>
      <c r="H857" s="17">
        <f t="shared" si="243"/>
        <v>73186.431739582709</v>
      </c>
      <c r="I857" s="29">
        <f t="shared" si="233"/>
        <v>2.2250485660981263</v>
      </c>
      <c r="J857" s="29">
        <f t="shared" si="234"/>
        <v>41.694115440741633</v>
      </c>
      <c r="K857" s="32">
        <f>IF((D856+L856+M856-AL856)/($C$21+$C$22)&gt;$C$8,$C$8,(D856+L856+M856-AL856)/($C$21+$C$22))</f>
        <v>1400</v>
      </c>
      <c r="L857" s="97">
        <f t="shared" si="229"/>
        <v>0</v>
      </c>
      <c r="M857" s="96">
        <f t="shared" si="230"/>
        <v>0</v>
      </c>
      <c r="N857" s="98">
        <f t="shared" si="235"/>
        <v>1.7179213529287818</v>
      </c>
      <c r="O857" s="100">
        <f t="shared" si="231"/>
        <v>4.2266987561397071</v>
      </c>
      <c r="P857" s="104">
        <f t="shared" si="236"/>
        <v>18.880500609176615</v>
      </c>
      <c r="Q857" s="102">
        <f t="shared" si="237"/>
        <v>4.9224514715476911E-2</v>
      </c>
      <c r="R857" s="106">
        <f>IF(K857-H856&lt;0,0,K857-H856)</f>
        <v>0</v>
      </c>
      <c r="S857" s="106">
        <f>K857-V857</f>
        <v>0</v>
      </c>
      <c r="T857" s="106">
        <f>IF(R857&gt;0,$C$6-$C$8,IF($C$6-$C$8-W857&lt;0,0,$C$6-$C$8-W857))</f>
        <v>97.214462279726973</v>
      </c>
      <c r="U857" s="107">
        <f>IF(R857=0,IF(U856+(F857-AL857/$C$23)*$C$21/($C$21+$C$22)&gt;$C$8,$C$8,U856+F857*$C$21/($C$21+$C$22)),E857)</f>
        <v>1400</v>
      </c>
      <c r="V857" s="107">
        <f>IF(R857&gt;0,0,IF(V856+(F857-AL857/$C$23)*$C$21/($C$21+$C$22)&gt;$C$8,$C$8,IF(U857=$C$8,V856+(F857-AL857/$C$23)*$C$21/$C$22,V856+(F857-AL857/$C$23)*$C$21/($C$21+$C$22))))</f>
        <v>1400</v>
      </c>
      <c r="W857" s="203">
        <f>IF(R857&gt;0,0,IF(W856+AL857/$C$23&gt;$F$23,$F$23,W856+AL857/$C$23))</f>
        <v>2.7855377202730285</v>
      </c>
      <c r="X857" s="105" t="str">
        <f>IF(R857=0,"-",FORECAST($C$8,Инклинометрия!$B$2:$B$152,Инклинометрия!$A$2:$A$152))</f>
        <v>-</v>
      </c>
      <c r="Y857" s="105" t="str">
        <f>IF(R857=0,"-",FORECAST($C$8-R857,Инклинометрия!$B$2:$B$152,Инклинометрия!$A$2:$A$152))</f>
        <v>-</v>
      </c>
      <c r="Z857" s="105" t="str">
        <f>IF(R857&gt;0,FORECAST($C$8,Инклинометрия!$B$2:$B$152,Инклинометрия!$A$2:$A$152),IF(V857=$C$8,"-",FORECAST($C$8-V857,Инклинометрия!$B$2:$B$152,Инклинометрия!$A$2:$A$152)))</f>
        <v>-</v>
      </c>
      <c r="AA857" s="105" t="str">
        <f>IF(S857=0,"-",FORECAST($C$8-(S857+V857),Инклинометрия!$B$2:$B$152,Инклинометрия!$A$2:$A$152))</f>
        <v>-</v>
      </c>
      <c r="AB857" s="105">
        <f>FORECAST($C$8+T857,Инклинометрия!$B$2:$B$152,Инклинометрия!$A$2:$A$152)</f>
        <v>1422.3537391657405</v>
      </c>
      <c r="AC857" s="105">
        <f>IF(R857=0,FORECAST($C$6-T857,Инклинометрия!$B$2:$B$152,Инклинометрия!$A$2:$A$152),FORECAST($C$8,Инклинометрия!$B$2:$B$152,Инклинометрия!$A$2:$A$152))</f>
        <v>1332.6462608342592</v>
      </c>
      <c r="AD857" s="107">
        <f>IF(R857=0,FORECAST($C$8,Инклинометрия!$B$2:$B$152,Инклинометрия!$A$2:$A$152),Y857)</f>
        <v>1330</v>
      </c>
      <c r="AE857" s="107">
        <f>FORECAST($C$8-(R857+U857),Инклинометрия!$B$2:$B$152,Инклинометрия!$A$2:$A$152)</f>
        <v>0</v>
      </c>
      <c r="AF857" s="107">
        <f>IF(V857=0,"-",FORECAST($C$8,Инклинометрия!$B$2:$B$152,Инклинометрия!$A$2:$A$152))</f>
        <v>1330</v>
      </c>
      <c r="AG857" s="107">
        <f>IF(V857=0,"-",FORECAST($C$8-V857,Инклинометрия!$B$2:$B$152,Инклинометрия!$A$2:$A$152))</f>
        <v>0</v>
      </c>
      <c r="AH857" s="107">
        <f>IF(W857=0,"-",FORECAST($C$8+W857,Инклинометрия!$B$2:$B$152,Инклинометрия!$A$2:$A$152))</f>
        <v>1332.6462608342592</v>
      </c>
      <c r="AI857" s="107">
        <f>IF(W857=0,"-",FORECAST($C$8,Инклинометрия!$B$2:$B$152,Инклинометрия!$A$2:$A$152))</f>
        <v>1330</v>
      </c>
      <c r="AK857" s="122">
        <f t="shared" si="244"/>
        <v>0</v>
      </c>
      <c r="AL857" s="67">
        <f>AK857*(B857-B856)</f>
        <v>0</v>
      </c>
      <c r="AM857" s="23">
        <f t="shared" si="246"/>
        <v>8.6725204696437436E-2</v>
      </c>
      <c r="AN857" s="26">
        <f>AN856+AK857*(B857-B856)/(2*PI()*$C$5*AN856*$K$13)</f>
        <v>0.15480061813468687</v>
      </c>
      <c r="AO857" s="87">
        <f t="shared" si="238"/>
        <v>145932.55112472404</v>
      </c>
      <c r="AP857" s="87">
        <f>IF(R857+U857&lt;$C$8,0,32*$L$23/$C$12^2*($K$10*R857+$K$8*U857)+32*$L$24/($C$14^2-$C$13^2)*($K$10*S857+$K$8*V857))</f>
        <v>44607.551124724028</v>
      </c>
      <c r="AQ857" s="66">
        <f>R857*$C$11*$C$9+U857*$C$11*$C$10</f>
        <v>14695380</v>
      </c>
      <c r="AR857" s="66">
        <f>S857*$C$11*$C$9+V857*$C$11*$C$10</f>
        <v>14695380</v>
      </c>
      <c r="AS857" s="87">
        <f>$C$11*(T857*$C$9+W857*$C$10)</f>
        <v>792178.05375968735</v>
      </c>
      <c r="AT857" s="45">
        <f t="shared" si="232"/>
        <v>15633490.60488441</v>
      </c>
      <c r="AU857" s="75"/>
    </row>
    <row r="858" spans="2:47" ht="15" thickBot="1" x14ac:dyDescent="0.35">
      <c r="B858" s="41">
        <f t="shared" si="239"/>
        <v>16540</v>
      </c>
      <c r="C858" s="8">
        <f t="shared" si="240"/>
        <v>165.4</v>
      </c>
      <c r="D858" s="73">
        <f t="shared" si="228"/>
        <v>221.2225</v>
      </c>
      <c r="E858" s="29">
        <f t="shared" si="245"/>
        <v>54785.073022683646</v>
      </c>
      <c r="F858" s="29">
        <f t="shared" si="241"/>
        <v>66.245553836373062</v>
      </c>
      <c r="G858" s="29">
        <f t="shared" si="242"/>
        <v>88.603428256148959</v>
      </c>
      <c r="H858" s="17">
        <f t="shared" si="243"/>
        <v>73275.035167838854</v>
      </c>
      <c r="I858" s="29">
        <f t="shared" si="233"/>
        <v>2.2250485660981263</v>
      </c>
      <c r="J858" s="29">
        <f t="shared" si="234"/>
        <v>41.69411544073867</v>
      </c>
      <c r="K858" s="32">
        <f>IF((D857+L857+M857-AL857)/($C$21+$C$22)&gt;$C$8,$C$8,(D857+L857+M857-AL857)/($C$21+$C$22))</f>
        <v>1400</v>
      </c>
      <c r="L858" s="97">
        <f t="shared" si="229"/>
        <v>0</v>
      </c>
      <c r="M858" s="96">
        <f t="shared" si="230"/>
        <v>0</v>
      </c>
      <c r="N858" s="98">
        <f t="shared" si="235"/>
        <v>1.7179213529287818</v>
      </c>
      <c r="O858" s="100">
        <f t="shared" si="231"/>
        <v>4.2266987561397071</v>
      </c>
      <c r="P858" s="104">
        <f t="shared" si="236"/>
        <v>18.880500609176615</v>
      </c>
      <c r="Q858" s="102">
        <f t="shared" si="237"/>
        <v>4.9224514715476911E-2</v>
      </c>
      <c r="R858" s="106">
        <f>IF(K858-H857&lt;0,0,K858-H857)</f>
        <v>0</v>
      </c>
      <c r="S858" s="106">
        <f>K858-V858</f>
        <v>0</v>
      </c>
      <c r="T858" s="106">
        <f>IF(R858&gt;0,$C$6-$C$8,IF($C$6-$C$8-W858&lt;0,0,$C$6-$C$8-W858))</f>
        <v>97.214462279726973</v>
      </c>
      <c r="U858" s="107">
        <f>IF(R858=0,IF(U857+(F858-AL858/$C$23)*$C$21/($C$21+$C$22)&gt;$C$8,$C$8,U857+F858*$C$21/($C$21+$C$22)),E858)</f>
        <v>1400</v>
      </c>
      <c r="V858" s="107">
        <f>IF(R858&gt;0,0,IF(V857+(F858-AL858/$C$23)*$C$21/($C$21+$C$22)&gt;$C$8,$C$8,IF(U858=$C$8,V857+(F858-AL858/$C$23)*$C$21/$C$22,V857+(F858-AL858/$C$23)*$C$21/($C$21+$C$22))))</f>
        <v>1400</v>
      </c>
      <c r="W858" s="203">
        <f>IF(R858&gt;0,0,IF(W857+AL858/$C$23&gt;$F$23,$F$23,W857+AL858/$C$23))</f>
        <v>2.7855377202730285</v>
      </c>
      <c r="X858" s="105" t="str">
        <f>IF(R858=0,"-",FORECAST($C$8,Инклинометрия!$B$2:$B$152,Инклинометрия!$A$2:$A$152))</f>
        <v>-</v>
      </c>
      <c r="Y858" s="105" t="str">
        <f>IF(R858=0,"-",FORECAST($C$8-R858,Инклинометрия!$B$2:$B$152,Инклинометрия!$A$2:$A$152))</f>
        <v>-</v>
      </c>
      <c r="Z858" s="105" t="str">
        <f>IF(R858&gt;0,FORECAST($C$8,Инклинометрия!$B$2:$B$152,Инклинометрия!$A$2:$A$152),IF(V858=$C$8,"-",FORECAST($C$8-V858,Инклинометрия!$B$2:$B$152,Инклинометрия!$A$2:$A$152)))</f>
        <v>-</v>
      </c>
      <c r="AA858" s="105" t="str">
        <f>IF(S858=0,"-",FORECAST($C$8-(S858+V858),Инклинометрия!$B$2:$B$152,Инклинометрия!$A$2:$A$152))</f>
        <v>-</v>
      </c>
      <c r="AB858" s="105">
        <f>FORECAST($C$8+T858,Инклинометрия!$B$2:$B$152,Инклинометрия!$A$2:$A$152)</f>
        <v>1422.3537391657405</v>
      </c>
      <c r="AC858" s="105">
        <f>IF(R858=0,FORECAST($C$6-T858,Инклинометрия!$B$2:$B$152,Инклинометрия!$A$2:$A$152),FORECAST($C$8,Инклинометрия!$B$2:$B$152,Инклинометрия!$A$2:$A$152))</f>
        <v>1332.6462608342592</v>
      </c>
      <c r="AD858" s="107">
        <f>IF(R858=0,FORECAST($C$8,Инклинометрия!$B$2:$B$152,Инклинометрия!$A$2:$A$152),Y858)</f>
        <v>1330</v>
      </c>
      <c r="AE858" s="107">
        <f>FORECAST($C$8-(R858+U858),Инклинометрия!$B$2:$B$152,Инклинометрия!$A$2:$A$152)</f>
        <v>0</v>
      </c>
      <c r="AF858" s="107">
        <f>IF(V858=0,"-",FORECAST($C$8,Инклинометрия!$B$2:$B$152,Инклинометрия!$A$2:$A$152))</f>
        <v>1330</v>
      </c>
      <c r="AG858" s="107">
        <f>IF(V858=0,"-",FORECAST($C$8-V858,Инклинометрия!$B$2:$B$152,Инклинометрия!$A$2:$A$152))</f>
        <v>0</v>
      </c>
      <c r="AH858" s="107">
        <f>IF(W858=0,"-",FORECAST($C$8+W858,Инклинометрия!$B$2:$B$152,Инклинометрия!$A$2:$A$152))</f>
        <v>1332.6462608342592</v>
      </c>
      <c r="AI858" s="107">
        <f>IF(W858=0,"-",FORECAST($C$8,Инклинометрия!$B$2:$B$152,Инклинометрия!$A$2:$A$152))</f>
        <v>1330</v>
      </c>
      <c r="AK858" s="122">
        <f t="shared" si="244"/>
        <v>0</v>
      </c>
      <c r="AL858" s="67">
        <f>AK858*(B858-B857)</f>
        <v>0</v>
      </c>
      <c r="AM858" s="23">
        <f t="shared" si="246"/>
        <v>8.6725204696437436E-2</v>
      </c>
      <c r="AN858" s="26">
        <f>AN857+AK858*(B858-B857)/(2*PI()*$C$5*AN857*$K$13)</f>
        <v>0.15480061813468687</v>
      </c>
      <c r="AO858" s="87">
        <f t="shared" si="238"/>
        <v>145932.55112472404</v>
      </c>
      <c r="AP858" s="87">
        <f>IF(R858+U858&lt;$C$8,0,32*$L$23/$C$12^2*($K$10*R858+$K$8*U858)+32*$L$24/($C$14^2-$C$13^2)*($K$10*S858+$K$8*V858))</f>
        <v>44607.551124724028</v>
      </c>
      <c r="AQ858" s="66">
        <f>R858*$C$11*$C$9+U858*$C$11*$C$10</f>
        <v>14695380</v>
      </c>
      <c r="AR858" s="66">
        <f>S858*$C$11*$C$9+V858*$C$11*$C$10</f>
        <v>14695380</v>
      </c>
      <c r="AS858" s="87">
        <f>$C$11*(T858*$C$9+W858*$C$10)</f>
        <v>792178.05375968735</v>
      </c>
      <c r="AT858" s="45">
        <f t="shared" si="232"/>
        <v>15633490.60488441</v>
      </c>
      <c r="AU858" s="75"/>
    </row>
    <row r="859" spans="2:47" ht="15" thickBot="1" x14ac:dyDescent="0.35">
      <c r="B859" s="41">
        <f t="shared" si="239"/>
        <v>16560</v>
      </c>
      <c r="C859" s="8">
        <f t="shared" si="240"/>
        <v>165.6</v>
      </c>
      <c r="D859" s="73">
        <f t="shared" si="228"/>
        <v>221.49</v>
      </c>
      <c r="E859" s="29">
        <f t="shared" si="245"/>
        <v>54851.318576520025</v>
      </c>
      <c r="F859" s="29">
        <f t="shared" si="241"/>
        <v>66.245553836373062</v>
      </c>
      <c r="G859" s="29">
        <f t="shared" si="242"/>
        <v>88.603428256148959</v>
      </c>
      <c r="H859" s="17">
        <f t="shared" si="243"/>
        <v>73363.638596094999</v>
      </c>
      <c r="I859" s="29">
        <f t="shared" si="233"/>
        <v>2.2250485660981263</v>
      </c>
      <c r="J859" s="29">
        <f t="shared" si="234"/>
        <v>41.69411544073867</v>
      </c>
      <c r="K859" s="32">
        <f>IF((D858+L858+M858-AL858)/($C$21+$C$22)&gt;$C$8,$C$8,(D858+L858+M858-AL858)/($C$21+$C$22))</f>
        <v>1400</v>
      </c>
      <c r="L859" s="97">
        <f t="shared" si="229"/>
        <v>0</v>
      </c>
      <c r="M859" s="96">
        <f t="shared" si="230"/>
        <v>0</v>
      </c>
      <c r="N859" s="98">
        <f t="shared" si="235"/>
        <v>1.7179213529287818</v>
      </c>
      <c r="O859" s="100">
        <f t="shared" si="231"/>
        <v>4.2266987561397071</v>
      </c>
      <c r="P859" s="104">
        <f t="shared" si="236"/>
        <v>18.880500609176615</v>
      </c>
      <c r="Q859" s="102">
        <f t="shared" si="237"/>
        <v>4.9224514715476911E-2</v>
      </c>
      <c r="R859" s="106">
        <f>IF(K859-H858&lt;0,0,K859-H858)</f>
        <v>0</v>
      </c>
      <c r="S859" s="106">
        <f>K859-V859</f>
        <v>0</v>
      </c>
      <c r="T859" s="106">
        <f>IF(R859&gt;0,$C$6-$C$8,IF($C$6-$C$8-W859&lt;0,0,$C$6-$C$8-W859))</f>
        <v>97.214462279726973</v>
      </c>
      <c r="U859" s="107">
        <f>IF(R859=0,IF(U858+(F859-AL859/$C$23)*$C$21/($C$21+$C$22)&gt;$C$8,$C$8,U858+F859*$C$21/($C$21+$C$22)),E859)</f>
        <v>1400</v>
      </c>
      <c r="V859" s="107">
        <f>IF(R859&gt;0,0,IF(V858+(F859-AL859/$C$23)*$C$21/($C$21+$C$22)&gt;$C$8,$C$8,IF(U859=$C$8,V858+(F859-AL859/$C$23)*$C$21/$C$22,V858+(F859-AL859/$C$23)*$C$21/($C$21+$C$22))))</f>
        <v>1400</v>
      </c>
      <c r="W859" s="203">
        <f>IF(R859&gt;0,0,IF(W858+AL859/$C$23&gt;$F$23,$F$23,W858+AL859/$C$23))</f>
        <v>2.7855377202730285</v>
      </c>
      <c r="X859" s="105" t="str">
        <f>IF(R859=0,"-",FORECAST($C$8,Инклинометрия!$B$2:$B$152,Инклинометрия!$A$2:$A$152))</f>
        <v>-</v>
      </c>
      <c r="Y859" s="105" t="str">
        <f>IF(R859=0,"-",FORECAST($C$8-R859,Инклинометрия!$B$2:$B$152,Инклинометрия!$A$2:$A$152))</f>
        <v>-</v>
      </c>
      <c r="Z859" s="105" t="str">
        <f>IF(R859&gt;0,FORECAST($C$8,Инклинометрия!$B$2:$B$152,Инклинометрия!$A$2:$A$152),IF(V859=$C$8,"-",FORECAST($C$8-V859,Инклинометрия!$B$2:$B$152,Инклинометрия!$A$2:$A$152)))</f>
        <v>-</v>
      </c>
      <c r="AA859" s="105" t="str">
        <f>IF(S859=0,"-",FORECAST($C$8-(S859+V859),Инклинометрия!$B$2:$B$152,Инклинометрия!$A$2:$A$152))</f>
        <v>-</v>
      </c>
      <c r="AB859" s="105">
        <f>FORECAST($C$8+T859,Инклинометрия!$B$2:$B$152,Инклинометрия!$A$2:$A$152)</f>
        <v>1422.3537391657405</v>
      </c>
      <c r="AC859" s="105">
        <f>IF(R859=0,FORECAST($C$6-T859,Инклинометрия!$B$2:$B$152,Инклинометрия!$A$2:$A$152),FORECAST($C$8,Инклинометрия!$B$2:$B$152,Инклинометрия!$A$2:$A$152))</f>
        <v>1332.6462608342592</v>
      </c>
      <c r="AD859" s="107">
        <f>IF(R859=0,FORECAST($C$8,Инклинометрия!$B$2:$B$152,Инклинометрия!$A$2:$A$152),Y859)</f>
        <v>1330</v>
      </c>
      <c r="AE859" s="107">
        <f>FORECAST($C$8-(R859+U859),Инклинометрия!$B$2:$B$152,Инклинометрия!$A$2:$A$152)</f>
        <v>0</v>
      </c>
      <c r="AF859" s="107">
        <f>IF(V859=0,"-",FORECAST($C$8,Инклинометрия!$B$2:$B$152,Инклинометрия!$A$2:$A$152))</f>
        <v>1330</v>
      </c>
      <c r="AG859" s="107">
        <f>IF(V859=0,"-",FORECAST($C$8-V859,Инклинометрия!$B$2:$B$152,Инклинометрия!$A$2:$A$152))</f>
        <v>0</v>
      </c>
      <c r="AH859" s="107">
        <f>IF(W859=0,"-",FORECAST($C$8+W859,Инклинометрия!$B$2:$B$152,Инклинометрия!$A$2:$A$152))</f>
        <v>1332.6462608342592</v>
      </c>
      <c r="AI859" s="107">
        <f>IF(W859=0,"-",FORECAST($C$8,Инклинометрия!$B$2:$B$152,Инклинометрия!$A$2:$A$152))</f>
        <v>1330</v>
      </c>
      <c r="AK859" s="122">
        <f t="shared" si="244"/>
        <v>0</v>
      </c>
      <c r="AL859" s="67">
        <f>AK859*(B859-B858)</f>
        <v>0</v>
      </c>
      <c r="AM859" s="23">
        <f t="shared" si="246"/>
        <v>8.6725204696437436E-2</v>
      </c>
      <c r="AN859" s="26">
        <f>AN858+AK859*(B859-B858)/(2*PI()*$C$5*AN858*$K$13)</f>
        <v>0.15480061813468687</v>
      </c>
      <c r="AO859" s="87">
        <f t="shared" si="238"/>
        <v>145932.55112472404</v>
      </c>
      <c r="AP859" s="87">
        <f>IF(R859+U859&lt;$C$8,0,32*$L$23/$C$12^2*($K$10*R859+$K$8*U859)+32*$L$24/($C$14^2-$C$13^2)*($K$10*S859+$K$8*V859))</f>
        <v>44607.551124724028</v>
      </c>
      <c r="AQ859" s="66">
        <f>R859*$C$11*$C$9+U859*$C$11*$C$10</f>
        <v>14695380</v>
      </c>
      <c r="AR859" s="66">
        <f>S859*$C$11*$C$9+V859*$C$11*$C$10</f>
        <v>14695380</v>
      </c>
      <c r="AS859" s="87">
        <f>$C$11*(T859*$C$9+W859*$C$10)</f>
        <v>792178.05375968735</v>
      </c>
      <c r="AT859" s="45">
        <f t="shared" si="232"/>
        <v>15633490.60488441</v>
      </c>
      <c r="AU859" s="75"/>
    </row>
    <row r="860" spans="2:47" ht="15" thickBot="1" x14ac:dyDescent="0.35">
      <c r="B860" s="41">
        <f t="shared" si="239"/>
        <v>16580</v>
      </c>
      <c r="C860" s="8">
        <f t="shared" si="240"/>
        <v>165.8</v>
      </c>
      <c r="D860" s="73">
        <f t="shared" si="228"/>
        <v>221.75749999999999</v>
      </c>
      <c r="E860" s="29">
        <f t="shared" si="245"/>
        <v>54917.564130356404</v>
      </c>
      <c r="F860" s="29">
        <f t="shared" si="241"/>
        <v>66.245553836382484</v>
      </c>
      <c r="G860" s="29">
        <f t="shared" si="242"/>
        <v>88.603428256161564</v>
      </c>
      <c r="H860" s="17">
        <f t="shared" si="243"/>
        <v>73452.242024351159</v>
      </c>
      <c r="I860" s="29">
        <f t="shared" si="233"/>
        <v>2.2250485660981263</v>
      </c>
      <c r="J860" s="29">
        <f t="shared" si="234"/>
        <v>41.694115440741633</v>
      </c>
      <c r="K860" s="32">
        <f>IF((D859+L859+M859-AL859)/($C$21+$C$22)&gt;$C$8,$C$8,(D859+L859+M859-AL859)/($C$21+$C$22))</f>
        <v>1400</v>
      </c>
      <c r="L860" s="97">
        <f t="shared" si="229"/>
        <v>0</v>
      </c>
      <c r="M860" s="96">
        <f t="shared" si="230"/>
        <v>0</v>
      </c>
      <c r="N860" s="98">
        <f t="shared" si="235"/>
        <v>1.7179213529287818</v>
      </c>
      <c r="O860" s="100">
        <f t="shared" si="231"/>
        <v>4.2266987561397071</v>
      </c>
      <c r="P860" s="104">
        <f t="shared" si="236"/>
        <v>18.880500609176615</v>
      </c>
      <c r="Q860" s="102">
        <f t="shared" si="237"/>
        <v>4.9224514715476911E-2</v>
      </c>
      <c r="R860" s="106">
        <f>IF(K860-H859&lt;0,0,K860-H859)</f>
        <v>0</v>
      </c>
      <c r="S860" s="106">
        <f>K860-V860</f>
        <v>0</v>
      </c>
      <c r="T860" s="106">
        <f>IF(R860&gt;0,$C$6-$C$8,IF($C$6-$C$8-W860&lt;0,0,$C$6-$C$8-W860))</f>
        <v>97.214462279726973</v>
      </c>
      <c r="U860" s="107">
        <f>IF(R860=0,IF(U859+(F860-AL860/$C$23)*$C$21/($C$21+$C$22)&gt;$C$8,$C$8,U859+F860*$C$21/($C$21+$C$22)),E860)</f>
        <v>1400</v>
      </c>
      <c r="V860" s="107">
        <f>IF(R860&gt;0,0,IF(V859+(F860-AL860/$C$23)*$C$21/($C$21+$C$22)&gt;$C$8,$C$8,IF(U860=$C$8,V859+(F860-AL860/$C$23)*$C$21/$C$22,V859+(F860-AL860/$C$23)*$C$21/($C$21+$C$22))))</f>
        <v>1400</v>
      </c>
      <c r="W860" s="203">
        <f>IF(R860&gt;0,0,IF(W859+AL860/$C$23&gt;$F$23,$F$23,W859+AL860/$C$23))</f>
        <v>2.7855377202730285</v>
      </c>
      <c r="X860" s="105" t="str">
        <f>IF(R860=0,"-",FORECAST($C$8,Инклинометрия!$B$2:$B$152,Инклинометрия!$A$2:$A$152))</f>
        <v>-</v>
      </c>
      <c r="Y860" s="105" t="str">
        <f>IF(R860=0,"-",FORECAST($C$8-R860,Инклинометрия!$B$2:$B$152,Инклинометрия!$A$2:$A$152))</f>
        <v>-</v>
      </c>
      <c r="Z860" s="105" t="str">
        <f>IF(R860&gt;0,FORECAST($C$8,Инклинометрия!$B$2:$B$152,Инклинометрия!$A$2:$A$152),IF(V860=$C$8,"-",FORECAST($C$8-V860,Инклинометрия!$B$2:$B$152,Инклинометрия!$A$2:$A$152)))</f>
        <v>-</v>
      </c>
      <c r="AA860" s="105" t="str">
        <f>IF(S860=0,"-",FORECAST($C$8-(S860+V860),Инклинометрия!$B$2:$B$152,Инклинометрия!$A$2:$A$152))</f>
        <v>-</v>
      </c>
      <c r="AB860" s="105">
        <f>FORECAST($C$8+T860,Инклинометрия!$B$2:$B$152,Инклинометрия!$A$2:$A$152)</f>
        <v>1422.3537391657405</v>
      </c>
      <c r="AC860" s="105">
        <f>IF(R860=0,FORECAST($C$6-T860,Инклинометрия!$B$2:$B$152,Инклинометрия!$A$2:$A$152),FORECAST($C$8,Инклинометрия!$B$2:$B$152,Инклинометрия!$A$2:$A$152))</f>
        <v>1332.6462608342592</v>
      </c>
      <c r="AD860" s="107">
        <f>IF(R860=0,FORECAST($C$8,Инклинометрия!$B$2:$B$152,Инклинометрия!$A$2:$A$152),Y860)</f>
        <v>1330</v>
      </c>
      <c r="AE860" s="107">
        <f>FORECAST($C$8-(R860+U860),Инклинометрия!$B$2:$B$152,Инклинометрия!$A$2:$A$152)</f>
        <v>0</v>
      </c>
      <c r="AF860" s="107">
        <f>IF(V860=0,"-",FORECAST($C$8,Инклинометрия!$B$2:$B$152,Инклинометрия!$A$2:$A$152))</f>
        <v>1330</v>
      </c>
      <c r="AG860" s="107">
        <f>IF(V860=0,"-",FORECAST($C$8-V860,Инклинометрия!$B$2:$B$152,Инклинометрия!$A$2:$A$152))</f>
        <v>0</v>
      </c>
      <c r="AH860" s="107">
        <f>IF(W860=0,"-",FORECAST($C$8+W860,Инклинометрия!$B$2:$B$152,Инклинометрия!$A$2:$A$152))</f>
        <v>1332.6462608342592</v>
      </c>
      <c r="AI860" s="107">
        <f>IF(W860=0,"-",FORECAST($C$8,Инклинометрия!$B$2:$B$152,Инклинометрия!$A$2:$A$152))</f>
        <v>1330</v>
      </c>
      <c r="AK860" s="122">
        <f t="shared" si="244"/>
        <v>0</v>
      </c>
      <c r="AL860" s="67">
        <f>AK860*(B860-B859)</f>
        <v>0</v>
      </c>
      <c r="AM860" s="23">
        <f t="shared" si="246"/>
        <v>8.6725204696437436E-2</v>
      </c>
      <c r="AN860" s="26">
        <f>AN859+AK860*(B860-B859)/(2*PI()*$C$5*AN859*$K$13)</f>
        <v>0.15480061813468687</v>
      </c>
      <c r="AO860" s="87">
        <f t="shared" si="238"/>
        <v>145932.55112472404</v>
      </c>
      <c r="AP860" s="87">
        <f>IF(R860+U860&lt;$C$8,0,32*$L$23/$C$12^2*($K$10*R860+$K$8*U860)+32*$L$24/($C$14^2-$C$13^2)*($K$10*S860+$K$8*V860))</f>
        <v>44607.551124724028</v>
      </c>
      <c r="AQ860" s="66">
        <f>R860*$C$11*$C$9+U860*$C$11*$C$10</f>
        <v>14695380</v>
      </c>
      <c r="AR860" s="66">
        <f>S860*$C$11*$C$9+V860*$C$11*$C$10</f>
        <v>14695380</v>
      </c>
      <c r="AS860" s="87">
        <f>$C$11*(T860*$C$9+W860*$C$10)</f>
        <v>792178.05375968735</v>
      </c>
      <c r="AT860" s="45">
        <f t="shared" si="232"/>
        <v>15633490.60488441</v>
      </c>
      <c r="AU860" s="75"/>
    </row>
    <row r="861" spans="2:47" ht="15" thickBot="1" x14ac:dyDescent="0.35">
      <c r="B861" s="41">
        <f t="shared" si="239"/>
        <v>16600</v>
      </c>
      <c r="C861" s="8">
        <f t="shared" si="240"/>
        <v>166</v>
      </c>
      <c r="D861" s="73">
        <f t="shared" si="228"/>
        <v>222.02500000000001</v>
      </c>
      <c r="E861" s="29">
        <f t="shared" si="245"/>
        <v>54983.809684192776</v>
      </c>
      <c r="F861" s="29">
        <f t="shared" si="241"/>
        <v>66.245553836373062</v>
      </c>
      <c r="G861" s="29">
        <f t="shared" si="242"/>
        <v>88.603428256148959</v>
      </c>
      <c r="H861" s="17">
        <f t="shared" si="243"/>
        <v>73540.845452607304</v>
      </c>
      <c r="I861" s="29">
        <f t="shared" si="233"/>
        <v>2.2250485660981263</v>
      </c>
      <c r="J861" s="29">
        <f t="shared" si="234"/>
        <v>41.69411544073867</v>
      </c>
      <c r="K861" s="32">
        <f>IF((D860+L860+M860-AL860)/($C$21+$C$22)&gt;$C$8,$C$8,(D860+L860+M860-AL860)/($C$21+$C$22))</f>
        <v>1400</v>
      </c>
      <c r="L861" s="97">
        <f t="shared" si="229"/>
        <v>0</v>
      </c>
      <c r="M861" s="96">
        <f t="shared" si="230"/>
        <v>0</v>
      </c>
      <c r="N861" s="98">
        <f t="shared" si="235"/>
        <v>1.7179213529287818</v>
      </c>
      <c r="O861" s="100">
        <f t="shared" si="231"/>
        <v>4.2266987561397071</v>
      </c>
      <c r="P861" s="104">
        <f t="shared" si="236"/>
        <v>18.880500609176615</v>
      </c>
      <c r="Q861" s="102">
        <f t="shared" si="237"/>
        <v>4.9224514715476911E-2</v>
      </c>
      <c r="R861" s="106">
        <f>IF(K861-H860&lt;0,0,K861-H860)</f>
        <v>0</v>
      </c>
      <c r="S861" s="106">
        <f>K861-V861</f>
        <v>0</v>
      </c>
      <c r="T861" s="106">
        <f>IF(R861&gt;0,$C$6-$C$8,IF($C$6-$C$8-W861&lt;0,0,$C$6-$C$8-W861))</f>
        <v>97.214462279726973</v>
      </c>
      <c r="U861" s="107">
        <f>IF(R861=0,IF(U860+(F861-AL861/$C$23)*$C$21/($C$21+$C$22)&gt;$C$8,$C$8,U860+F861*$C$21/($C$21+$C$22)),E861)</f>
        <v>1400</v>
      </c>
      <c r="V861" s="107">
        <f>IF(R861&gt;0,0,IF(V860+(F861-AL861/$C$23)*$C$21/($C$21+$C$22)&gt;$C$8,$C$8,IF(U861=$C$8,V860+(F861-AL861/$C$23)*$C$21/$C$22,V860+(F861-AL861/$C$23)*$C$21/($C$21+$C$22))))</f>
        <v>1400</v>
      </c>
      <c r="W861" s="203">
        <f>IF(R861&gt;0,0,IF(W860+AL861/$C$23&gt;$F$23,$F$23,W860+AL861/$C$23))</f>
        <v>2.7855377202730285</v>
      </c>
      <c r="X861" s="105" t="str">
        <f>IF(R861=0,"-",FORECAST($C$8,Инклинометрия!$B$2:$B$152,Инклинометрия!$A$2:$A$152))</f>
        <v>-</v>
      </c>
      <c r="Y861" s="105" t="str">
        <f>IF(R861=0,"-",FORECAST($C$8-R861,Инклинометрия!$B$2:$B$152,Инклинометрия!$A$2:$A$152))</f>
        <v>-</v>
      </c>
      <c r="Z861" s="105" t="str">
        <f>IF(R861&gt;0,FORECAST($C$8,Инклинометрия!$B$2:$B$152,Инклинометрия!$A$2:$A$152),IF(V861=$C$8,"-",FORECAST($C$8-V861,Инклинометрия!$B$2:$B$152,Инклинометрия!$A$2:$A$152)))</f>
        <v>-</v>
      </c>
      <c r="AA861" s="105" t="str">
        <f>IF(S861=0,"-",FORECAST($C$8-(S861+V861),Инклинометрия!$B$2:$B$152,Инклинометрия!$A$2:$A$152))</f>
        <v>-</v>
      </c>
      <c r="AB861" s="105">
        <f>FORECAST($C$8+T861,Инклинометрия!$B$2:$B$152,Инклинометрия!$A$2:$A$152)</f>
        <v>1422.3537391657405</v>
      </c>
      <c r="AC861" s="105">
        <f>IF(R861=0,FORECAST($C$6-T861,Инклинометрия!$B$2:$B$152,Инклинометрия!$A$2:$A$152),FORECAST($C$8,Инклинометрия!$B$2:$B$152,Инклинометрия!$A$2:$A$152))</f>
        <v>1332.6462608342592</v>
      </c>
      <c r="AD861" s="107">
        <f>IF(R861=0,FORECAST($C$8,Инклинометрия!$B$2:$B$152,Инклинометрия!$A$2:$A$152),Y861)</f>
        <v>1330</v>
      </c>
      <c r="AE861" s="107">
        <f>FORECAST($C$8-(R861+U861),Инклинометрия!$B$2:$B$152,Инклинометрия!$A$2:$A$152)</f>
        <v>0</v>
      </c>
      <c r="AF861" s="107">
        <f>IF(V861=0,"-",FORECAST($C$8,Инклинометрия!$B$2:$B$152,Инклинометрия!$A$2:$A$152))</f>
        <v>1330</v>
      </c>
      <c r="AG861" s="107">
        <f>IF(V861=0,"-",FORECAST($C$8-V861,Инклинометрия!$B$2:$B$152,Инклинометрия!$A$2:$A$152))</f>
        <v>0</v>
      </c>
      <c r="AH861" s="107">
        <f>IF(W861=0,"-",FORECAST($C$8+W861,Инклинометрия!$B$2:$B$152,Инклинометрия!$A$2:$A$152))</f>
        <v>1332.6462608342592</v>
      </c>
      <c r="AI861" s="107">
        <f>IF(W861=0,"-",FORECAST($C$8,Инклинометрия!$B$2:$B$152,Инклинометрия!$A$2:$A$152))</f>
        <v>1330</v>
      </c>
      <c r="AK861" s="122">
        <f t="shared" si="244"/>
        <v>0</v>
      </c>
      <c r="AL861" s="67">
        <f>AK861*(B861-B860)</f>
        <v>0</v>
      </c>
      <c r="AM861" s="23">
        <f t="shared" si="246"/>
        <v>8.6725204696437436E-2</v>
      </c>
      <c r="AN861" s="26">
        <f>AN860+AK861*(B861-B860)/(2*PI()*$C$5*AN860*$K$13)</f>
        <v>0.15480061813468687</v>
      </c>
      <c r="AO861" s="87">
        <f t="shared" si="238"/>
        <v>145932.55112472404</v>
      </c>
      <c r="AP861" s="87">
        <f>IF(R861+U861&lt;$C$8,0,32*$L$23/$C$12^2*($K$10*R861+$K$8*U861)+32*$L$24/($C$14^2-$C$13^2)*($K$10*S861+$K$8*V861))</f>
        <v>44607.551124724028</v>
      </c>
      <c r="AQ861" s="66">
        <f>R861*$C$11*$C$9+U861*$C$11*$C$10</f>
        <v>14695380</v>
      </c>
      <c r="AR861" s="66">
        <f>S861*$C$11*$C$9+V861*$C$11*$C$10</f>
        <v>14695380</v>
      </c>
      <c r="AS861" s="87">
        <f>$C$11*(T861*$C$9+W861*$C$10)</f>
        <v>792178.05375968735</v>
      </c>
      <c r="AT861" s="45">
        <f t="shared" si="232"/>
        <v>15633490.60488441</v>
      </c>
      <c r="AU861" s="75"/>
    </row>
    <row r="862" spans="2:47" ht="15" thickBot="1" x14ac:dyDescent="0.35">
      <c r="B862" s="41">
        <f t="shared" si="239"/>
        <v>16620</v>
      </c>
      <c r="C862" s="8">
        <f t="shared" si="240"/>
        <v>166.20000000000002</v>
      </c>
      <c r="D862" s="73">
        <f t="shared" si="228"/>
        <v>222.29250000000005</v>
      </c>
      <c r="E862" s="29">
        <f t="shared" si="245"/>
        <v>55050.055238029156</v>
      </c>
      <c r="F862" s="29">
        <f t="shared" si="241"/>
        <v>66.245553836382484</v>
      </c>
      <c r="G862" s="29">
        <f t="shared" si="242"/>
        <v>88.603428256161564</v>
      </c>
      <c r="H862" s="17">
        <f t="shared" si="243"/>
        <v>73629.448880863463</v>
      </c>
      <c r="I862" s="29">
        <f t="shared" si="233"/>
        <v>2.2250485660981263</v>
      </c>
      <c r="J862" s="29">
        <f t="shared" si="234"/>
        <v>41.694115440741633</v>
      </c>
      <c r="K862" s="32">
        <f>IF((D861+L861+M861-AL861)/($C$21+$C$22)&gt;$C$8,$C$8,(D861+L861+M861-AL861)/($C$21+$C$22))</f>
        <v>1400</v>
      </c>
      <c r="L862" s="97">
        <f t="shared" si="229"/>
        <v>0</v>
      </c>
      <c r="M862" s="96">
        <f t="shared" si="230"/>
        <v>0</v>
      </c>
      <c r="N862" s="98">
        <f t="shared" si="235"/>
        <v>1.7179213529287818</v>
      </c>
      <c r="O862" s="100">
        <f t="shared" si="231"/>
        <v>4.2266987561397071</v>
      </c>
      <c r="P862" s="104">
        <f t="shared" si="236"/>
        <v>18.880500609176615</v>
      </c>
      <c r="Q862" s="102">
        <f t="shared" si="237"/>
        <v>4.9224514715476911E-2</v>
      </c>
      <c r="R862" s="106">
        <f>IF(K862-H861&lt;0,0,K862-H861)</f>
        <v>0</v>
      </c>
      <c r="S862" s="106">
        <f>K862-V862</f>
        <v>0</v>
      </c>
      <c r="T862" s="106">
        <f>IF(R862&gt;0,$C$6-$C$8,IF($C$6-$C$8-W862&lt;0,0,$C$6-$C$8-W862))</f>
        <v>97.214462279726973</v>
      </c>
      <c r="U862" s="107">
        <f>IF(R862=0,IF(U861+(F862-AL862/$C$23)*$C$21/($C$21+$C$22)&gt;$C$8,$C$8,U861+F862*$C$21/($C$21+$C$22)),E862)</f>
        <v>1400</v>
      </c>
      <c r="V862" s="107">
        <f>IF(R862&gt;0,0,IF(V861+(F862-AL862/$C$23)*$C$21/($C$21+$C$22)&gt;$C$8,$C$8,IF(U862=$C$8,V861+(F862-AL862/$C$23)*$C$21/$C$22,V861+(F862-AL862/$C$23)*$C$21/($C$21+$C$22))))</f>
        <v>1400</v>
      </c>
      <c r="W862" s="203">
        <f>IF(R862&gt;0,0,IF(W861+AL862/$C$23&gt;$F$23,$F$23,W861+AL862/$C$23))</f>
        <v>2.7855377202730285</v>
      </c>
      <c r="X862" s="105" t="str">
        <f>IF(R862=0,"-",FORECAST($C$8,Инклинометрия!$B$2:$B$152,Инклинометрия!$A$2:$A$152))</f>
        <v>-</v>
      </c>
      <c r="Y862" s="105" t="str">
        <f>IF(R862=0,"-",FORECAST($C$8-R862,Инклинометрия!$B$2:$B$152,Инклинометрия!$A$2:$A$152))</f>
        <v>-</v>
      </c>
      <c r="Z862" s="105" t="str">
        <f>IF(R862&gt;0,FORECAST($C$8,Инклинометрия!$B$2:$B$152,Инклинометрия!$A$2:$A$152),IF(V862=$C$8,"-",FORECAST($C$8-V862,Инклинометрия!$B$2:$B$152,Инклинометрия!$A$2:$A$152)))</f>
        <v>-</v>
      </c>
      <c r="AA862" s="105" t="str">
        <f>IF(S862=0,"-",FORECAST($C$8-(S862+V862),Инклинометрия!$B$2:$B$152,Инклинометрия!$A$2:$A$152))</f>
        <v>-</v>
      </c>
      <c r="AB862" s="105">
        <f>FORECAST($C$8+T862,Инклинометрия!$B$2:$B$152,Инклинометрия!$A$2:$A$152)</f>
        <v>1422.3537391657405</v>
      </c>
      <c r="AC862" s="105">
        <f>IF(R862=0,FORECAST($C$6-T862,Инклинометрия!$B$2:$B$152,Инклинометрия!$A$2:$A$152),FORECAST($C$8,Инклинометрия!$B$2:$B$152,Инклинометрия!$A$2:$A$152))</f>
        <v>1332.6462608342592</v>
      </c>
      <c r="AD862" s="107">
        <f>IF(R862=0,FORECAST($C$8,Инклинометрия!$B$2:$B$152,Инклинометрия!$A$2:$A$152),Y862)</f>
        <v>1330</v>
      </c>
      <c r="AE862" s="107">
        <f>FORECAST($C$8-(R862+U862),Инклинометрия!$B$2:$B$152,Инклинометрия!$A$2:$A$152)</f>
        <v>0</v>
      </c>
      <c r="AF862" s="107">
        <f>IF(V862=0,"-",FORECAST($C$8,Инклинометрия!$B$2:$B$152,Инклинометрия!$A$2:$A$152))</f>
        <v>1330</v>
      </c>
      <c r="AG862" s="107">
        <f>IF(V862=0,"-",FORECAST($C$8-V862,Инклинометрия!$B$2:$B$152,Инклинометрия!$A$2:$A$152))</f>
        <v>0</v>
      </c>
      <c r="AH862" s="107">
        <f>IF(W862=0,"-",FORECAST($C$8+W862,Инклинометрия!$B$2:$B$152,Инклинометрия!$A$2:$A$152))</f>
        <v>1332.6462608342592</v>
      </c>
      <c r="AI862" s="107">
        <f>IF(W862=0,"-",FORECAST($C$8,Инклинометрия!$B$2:$B$152,Инклинометрия!$A$2:$A$152))</f>
        <v>1330</v>
      </c>
      <c r="AK862" s="122">
        <f t="shared" si="244"/>
        <v>0</v>
      </c>
      <c r="AL862" s="67">
        <f>AK862*(B862-B861)</f>
        <v>0</v>
      </c>
      <c r="AM862" s="23">
        <f t="shared" si="246"/>
        <v>8.6725204696437436E-2</v>
      </c>
      <c r="AN862" s="26">
        <f>AN861+AK862*(B862-B861)/(2*PI()*$C$5*AN861*$K$13)</f>
        <v>0.15480061813468687</v>
      </c>
      <c r="AO862" s="87">
        <f t="shared" si="238"/>
        <v>145932.55112472404</v>
      </c>
      <c r="AP862" s="87">
        <f>IF(R862+U862&lt;$C$8,0,32*$L$23/$C$12^2*($K$10*R862+$K$8*U862)+32*$L$24/($C$14^2-$C$13^2)*($K$10*S862+$K$8*V862))</f>
        <v>44607.551124724028</v>
      </c>
      <c r="AQ862" s="66">
        <f>R862*$C$11*$C$9+U862*$C$11*$C$10</f>
        <v>14695380</v>
      </c>
      <c r="AR862" s="66">
        <f>S862*$C$11*$C$9+V862*$C$11*$C$10</f>
        <v>14695380</v>
      </c>
      <c r="AS862" s="87">
        <f>$C$11*(T862*$C$9+W862*$C$10)</f>
        <v>792178.05375968735</v>
      </c>
      <c r="AT862" s="45">
        <f t="shared" si="232"/>
        <v>15633490.60488441</v>
      </c>
      <c r="AU862" s="75"/>
    </row>
    <row r="863" spans="2:47" ht="15" thickBot="1" x14ac:dyDescent="0.35">
      <c r="B863" s="41">
        <f t="shared" si="239"/>
        <v>16640</v>
      </c>
      <c r="C863" s="8">
        <f t="shared" si="240"/>
        <v>166.4</v>
      </c>
      <c r="D863" s="73">
        <f t="shared" ref="D863:D926" si="247">C863*$C$10/$C$9</f>
        <v>222.56</v>
      </c>
      <c r="E863" s="29">
        <f t="shared" si="245"/>
        <v>55116.300791865535</v>
      </c>
      <c r="F863" s="29">
        <f t="shared" si="241"/>
        <v>66.245553836373062</v>
      </c>
      <c r="G863" s="29">
        <f t="shared" si="242"/>
        <v>88.603428256148959</v>
      </c>
      <c r="H863" s="17">
        <f t="shared" si="243"/>
        <v>73718.052309119608</v>
      </c>
      <c r="I863" s="29">
        <f t="shared" si="233"/>
        <v>2.2250485660981263</v>
      </c>
      <c r="J863" s="29">
        <f t="shared" si="234"/>
        <v>41.69411544073867</v>
      </c>
      <c r="K863" s="32">
        <f>IF((D862+L862+M862-AL862)/($C$21+$C$22)&gt;$C$8,$C$8,(D862+L862+M862-AL862)/($C$21+$C$22))</f>
        <v>1400</v>
      </c>
      <c r="L863" s="97">
        <f t="shared" ref="L863:L926" si="248">R863*$C$21</f>
        <v>0</v>
      </c>
      <c r="M863" s="96">
        <f t="shared" ref="M863:M926" si="249">S863*PI()*($C$14^2-$C$13^2)/4</f>
        <v>0</v>
      </c>
      <c r="N863" s="98">
        <f t="shared" si="235"/>
        <v>1.7179213529287818</v>
      </c>
      <c r="O863" s="100">
        <f t="shared" ref="O863:O926" si="250">U863*$C$21</f>
        <v>4.2266987561397071</v>
      </c>
      <c r="P863" s="104">
        <f t="shared" si="236"/>
        <v>18.880500609176615</v>
      </c>
      <c r="Q863" s="102">
        <f t="shared" si="237"/>
        <v>4.9224514715476911E-2</v>
      </c>
      <c r="R863" s="106">
        <f>IF(K863-H862&lt;0,0,K863-H862)</f>
        <v>0</v>
      </c>
      <c r="S863" s="106">
        <f>K863-V863</f>
        <v>0</v>
      </c>
      <c r="T863" s="106">
        <f>IF(R863&gt;0,$C$6-$C$8,IF($C$6-$C$8-W863&lt;0,0,$C$6-$C$8-W863))</f>
        <v>97.214462279726973</v>
      </c>
      <c r="U863" s="107">
        <f>IF(R863=0,IF(U862+(F863-AL863/$C$23)*$C$21/($C$21+$C$22)&gt;$C$8,$C$8,U862+F863*$C$21/($C$21+$C$22)),E863)</f>
        <v>1400</v>
      </c>
      <c r="V863" s="107">
        <f>IF(R863&gt;0,0,IF(V862+(F863-AL863/$C$23)*$C$21/($C$21+$C$22)&gt;$C$8,$C$8,IF(U863=$C$8,V862+(F863-AL863/$C$23)*$C$21/$C$22,V862+(F863-AL863/$C$23)*$C$21/($C$21+$C$22))))</f>
        <v>1400</v>
      </c>
      <c r="W863" s="203">
        <f>IF(R863&gt;0,0,IF(W862+AL863/$C$23&gt;$F$23,$F$23,W862+AL863/$C$23))</f>
        <v>2.7855377202730285</v>
      </c>
      <c r="X863" s="105" t="str">
        <f>IF(R863=0,"-",FORECAST($C$8,Инклинометрия!$B$2:$B$152,Инклинометрия!$A$2:$A$152))</f>
        <v>-</v>
      </c>
      <c r="Y863" s="105" t="str">
        <f>IF(R863=0,"-",FORECAST($C$8-R863,Инклинометрия!$B$2:$B$152,Инклинометрия!$A$2:$A$152))</f>
        <v>-</v>
      </c>
      <c r="Z863" s="105" t="str">
        <f>IF(R863&gt;0,FORECAST($C$8,Инклинометрия!$B$2:$B$152,Инклинометрия!$A$2:$A$152),IF(V863=$C$8,"-",FORECAST($C$8-V863,Инклинометрия!$B$2:$B$152,Инклинометрия!$A$2:$A$152)))</f>
        <v>-</v>
      </c>
      <c r="AA863" s="105" t="str">
        <f>IF(S863=0,"-",FORECAST($C$8-(S863+V863),Инклинометрия!$B$2:$B$152,Инклинометрия!$A$2:$A$152))</f>
        <v>-</v>
      </c>
      <c r="AB863" s="105">
        <f>FORECAST($C$8+T863,Инклинометрия!$B$2:$B$152,Инклинометрия!$A$2:$A$152)</f>
        <v>1422.3537391657405</v>
      </c>
      <c r="AC863" s="105">
        <f>IF(R863=0,FORECAST($C$6-T863,Инклинометрия!$B$2:$B$152,Инклинометрия!$A$2:$A$152),FORECAST($C$8,Инклинометрия!$B$2:$B$152,Инклинометрия!$A$2:$A$152))</f>
        <v>1332.6462608342592</v>
      </c>
      <c r="AD863" s="107">
        <f>IF(R863=0,FORECAST($C$8,Инклинометрия!$B$2:$B$152,Инклинометрия!$A$2:$A$152),Y863)</f>
        <v>1330</v>
      </c>
      <c r="AE863" s="107">
        <f>FORECAST($C$8-(R863+U863),Инклинометрия!$B$2:$B$152,Инклинометрия!$A$2:$A$152)</f>
        <v>0</v>
      </c>
      <c r="AF863" s="107">
        <f>IF(V863=0,"-",FORECAST($C$8,Инклинометрия!$B$2:$B$152,Инклинометрия!$A$2:$A$152))</f>
        <v>1330</v>
      </c>
      <c r="AG863" s="107">
        <f>IF(V863=0,"-",FORECAST($C$8-V863,Инклинометрия!$B$2:$B$152,Инклинометрия!$A$2:$A$152))</f>
        <v>0</v>
      </c>
      <c r="AH863" s="107">
        <f>IF(W863=0,"-",FORECAST($C$8+W863,Инклинометрия!$B$2:$B$152,Инклинометрия!$A$2:$A$152))</f>
        <v>1332.6462608342592</v>
      </c>
      <c r="AI863" s="107">
        <f>IF(W863=0,"-",FORECAST($C$8,Инклинометрия!$B$2:$B$152,Инклинометрия!$A$2:$A$152))</f>
        <v>1330</v>
      </c>
      <c r="AK863" s="122">
        <f t="shared" si="244"/>
        <v>0</v>
      </c>
      <c r="AL863" s="67">
        <f>AK863*(B863-B862)</f>
        <v>0</v>
      </c>
      <c r="AM863" s="23">
        <f t="shared" si="246"/>
        <v>8.6725204696437436E-2</v>
      </c>
      <c r="AN863" s="26">
        <f>AN862+AK863*(B863-B862)/(2*PI()*$C$5*AN862*$K$13)</f>
        <v>0.15480061813468687</v>
      </c>
      <c r="AO863" s="87">
        <f t="shared" si="238"/>
        <v>145932.55112472404</v>
      </c>
      <c r="AP863" s="87">
        <f>IF(R863+U863&lt;$C$8,0,32*$L$23/$C$12^2*($K$10*R863+$K$8*U863)+32*$L$24/($C$14^2-$C$13^2)*($K$10*S863+$K$8*V863))</f>
        <v>44607.551124724028</v>
      </c>
      <c r="AQ863" s="66">
        <f>R863*$C$11*$C$9+U863*$C$11*$C$10</f>
        <v>14695380</v>
      </c>
      <c r="AR863" s="66">
        <f>S863*$C$11*$C$9+V863*$C$11*$C$10</f>
        <v>14695380</v>
      </c>
      <c r="AS863" s="87">
        <f>$C$11*(T863*$C$9+W863*$C$10)</f>
        <v>792178.05375968735</v>
      </c>
      <c r="AT863" s="45">
        <f t="shared" si="232"/>
        <v>15633490.60488441</v>
      </c>
      <c r="AU863" s="75"/>
    </row>
    <row r="864" spans="2:47" ht="15" thickBot="1" x14ac:dyDescent="0.35">
      <c r="B864" s="41">
        <f t="shared" si="239"/>
        <v>16660</v>
      </c>
      <c r="C864" s="8">
        <f t="shared" si="240"/>
        <v>166.6</v>
      </c>
      <c r="D864" s="73">
        <f t="shared" si="247"/>
        <v>222.82749999999999</v>
      </c>
      <c r="E864" s="29">
        <f t="shared" si="245"/>
        <v>55182.546345701907</v>
      </c>
      <c r="F864" s="29">
        <f t="shared" si="241"/>
        <v>66.245553836373062</v>
      </c>
      <c r="G864" s="29">
        <f t="shared" si="242"/>
        <v>88.603428256148959</v>
      </c>
      <c r="H864" s="17">
        <f t="shared" si="243"/>
        <v>73806.655737375753</v>
      </c>
      <c r="I864" s="29">
        <f t="shared" si="233"/>
        <v>2.2250485660981263</v>
      </c>
      <c r="J864" s="29">
        <f t="shared" si="234"/>
        <v>41.69411544073867</v>
      </c>
      <c r="K864" s="32">
        <f>IF((D863+L863+M863-AL863)/($C$21+$C$22)&gt;$C$8,$C$8,(D863+L863+M863-AL863)/($C$21+$C$22))</f>
        <v>1400</v>
      </c>
      <c r="L864" s="97">
        <f t="shared" si="248"/>
        <v>0</v>
      </c>
      <c r="M864" s="96">
        <f t="shared" si="249"/>
        <v>0</v>
      </c>
      <c r="N864" s="98">
        <f t="shared" si="235"/>
        <v>1.7179213529287818</v>
      </c>
      <c r="O864" s="100">
        <f t="shared" si="250"/>
        <v>4.2266987561397071</v>
      </c>
      <c r="P864" s="104">
        <f t="shared" si="236"/>
        <v>18.880500609176615</v>
      </c>
      <c r="Q864" s="102">
        <f t="shared" si="237"/>
        <v>4.9224514715476911E-2</v>
      </c>
      <c r="R864" s="106">
        <f>IF(K864-H863&lt;0,0,K864-H863)</f>
        <v>0</v>
      </c>
      <c r="S864" s="106">
        <f>K864-V864</f>
        <v>0</v>
      </c>
      <c r="T864" s="106">
        <f>IF(R864&gt;0,$C$6-$C$8,IF($C$6-$C$8-W864&lt;0,0,$C$6-$C$8-W864))</f>
        <v>97.214462279726973</v>
      </c>
      <c r="U864" s="107">
        <f>IF(R864=0,IF(U863+(F864-AL864/$C$23)*$C$21/($C$21+$C$22)&gt;$C$8,$C$8,U863+F864*$C$21/($C$21+$C$22)),E864)</f>
        <v>1400</v>
      </c>
      <c r="V864" s="107">
        <f>IF(R864&gt;0,0,IF(V863+(F864-AL864/$C$23)*$C$21/($C$21+$C$22)&gt;$C$8,$C$8,IF(U864=$C$8,V863+(F864-AL864/$C$23)*$C$21/$C$22,V863+(F864-AL864/$C$23)*$C$21/($C$21+$C$22))))</f>
        <v>1400</v>
      </c>
      <c r="W864" s="203">
        <f>IF(R864&gt;0,0,IF(W863+AL864/$C$23&gt;$F$23,$F$23,W863+AL864/$C$23))</f>
        <v>2.7855377202730285</v>
      </c>
      <c r="X864" s="105" t="str">
        <f>IF(R864=0,"-",FORECAST($C$8,Инклинометрия!$B$2:$B$152,Инклинометрия!$A$2:$A$152))</f>
        <v>-</v>
      </c>
      <c r="Y864" s="105" t="str">
        <f>IF(R864=0,"-",FORECAST($C$8-R864,Инклинометрия!$B$2:$B$152,Инклинометрия!$A$2:$A$152))</f>
        <v>-</v>
      </c>
      <c r="Z864" s="105" t="str">
        <f>IF(R864&gt;0,FORECAST($C$8,Инклинометрия!$B$2:$B$152,Инклинометрия!$A$2:$A$152),IF(V864=$C$8,"-",FORECAST($C$8-V864,Инклинометрия!$B$2:$B$152,Инклинометрия!$A$2:$A$152)))</f>
        <v>-</v>
      </c>
      <c r="AA864" s="105" t="str">
        <f>IF(S864=0,"-",FORECAST($C$8-(S864+V864),Инклинометрия!$B$2:$B$152,Инклинометрия!$A$2:$A$152))</f>
        <v>-</v>
      </c>
      <c r="AB864" s="105">
        <f>FORECAST($C$8+T864,Инклинометрия!$B$2:$B$152,Инклинометрия!$A$2:$A$152)</f>
        <v>1422.3537391657405</v>
      </c>
      <c r="AC864" s="105">
        <f>IF(R864=0,FORECAST($C$6-T864,Инклинометрия!$B$2:$B$152,Инклинометрия!$A$2:$A$152),FORECAST($C$8,Инклинометрия!$B$2:$B$152,Инклинометрия!$A$2:$A$152))</f>
        <v>1332.6462608342592</v>
      </c>
      <c r="AD864" s="107">
        <f>IF(R864=0,FORECAST($C$8,Инклинометрия!$B$2:$B$152,Инклинометрия!$A$2:$A$152),Y864)</f>
        <v>1330</v>
      </c>
      <c r="AE864" s="107">
        <f>FORECAST($C$8-(R864+U864),Инклинометрия!$B$2:$B$152,Инклинометрия!$A$2:$A$152)</f>
        <v>0</v>
      </c>
      <c r="AF864" s="107">
        <f>IF(V864=0,"-",FORECAST($C$8,Инклинометрия!$B$2:$B$152,Инклинометрия!$A$2:$A$152))</f>
        <v>1330</v>
      </c>
      <c r="AG864" s="107">
        <f>IF(V864=0,"-",FORECAST($C$8-V864,Инклинометрия!$B$2:$B$152,Инклинометрия!$A$2:$A$152))</f>
        <v>0</v>
      </c>
      <c r="AH864" s="107">
        <f>IF(W864=0,"-",FORECAST($C$8+W864,Инклинометрия!$B$2:$B$152,Инклинометрия!$A$2:$A$152))</f>
        <v>1332.6462608342592</v>
      </c>
      <c r="AI864" s="107">
        <f>IF(W864=0,"-",FORECAST($C$8,Инклинометрия!$B$2:$B$152,Инклинометрия!$A$2:$A$152))</f>
        <v>1330</v>
      </c>
      <c r="AK864" s="122">
        <f t="shared" si="244"/>
        <v>0</v>
      </c>
      <c r="AL864" s="67">
        <f>AK864*(B864-B863)</f>
        <v>0</v>
      </c>
      <c r="AM864" s="23">
        <f t="shared" si="246"/>
        <v>8.6725204696437436E-2</v>
      </c>
      <c r="AN864" s="26">
        <f>AN863+AK864*(B864-B863)/(2*PI()*$C$5*AN863*$K$13)</f>
        <v>0.15480061813468687</v>
      </c>
      <c r="AO864" s="87">
        <f t="shared" si="238"/>
        <v>145932.55112472404</v>
      </c>
      <c r="AP864" s="87">
        <f>IF(R864+U864&lt;$C$8,0,32*$L$23/$C$12^2*($K$10*R864+$K$8*U864)+32*$L$24/($C$14^2-$C$13^2)*($K$10*S864+$K$8*V864))</f>
        <v>44607.551124724028</v>
      </c>
      <c r="AQ864" s="66">
        <f>R864*$C$11*$C$9+U864*$C$11*$C$10</f>
        <v>14695380</v>
      </c>
      <c r="AR864" s="66">
        <f>S864*$C$11*$C$9+V864*$C$11*$C$10</f>
        <v>14695380</v>
      </c>
      <c r="AS864" s="87">
        <f>$C$11*(T864*$C$9+W864*$C$10)</f>
        <v>792178.05375968735</v>
      </c>
      <c r="AT864" s="45">
        <f t="shared" ref="AT864:AT927" si="251">SUM(AQ864,AS864,AO864)</f>
        <v>15633490.60488441</v>
      </c>
      <c r="AU864" s="75"/>
    </row>
    <row r="865" spans="2:47" ht="15" thickBot="1" x14ac:dyDescent="0.35">
      <c r="B865" s="41">
        <f t="shared" si="239"/>
        <v>16680</v>
      </c>
      <c r="C865" s="8">
        <f t="shared" si="240"/>
        <v>166.8</v>
      </c>
      <c r="D865" s="73">
        <f t="shared" si="247"/>
        <v>223.095</v>
      </c>
      <c r="E865" s="29">
        <f t="shared" si="245"/>
        <v>55248.791899538286</v>
      </c>
      <c r="F865" s="29">
        <f t="shared" si="241"/>
        <v>66.245553836382484</v>
      </c>
      <c r="G865" s="29">
        <f t="shared" si="242"/>
        <v>88.603428256161564</v>
      </c>
      <c r="H865" s="17">
        <f t="shared" si="243"/>
        <v>73895.259165631913</v>
      </c>
      <c r="I865" s="29">
        <f t="shared" ref="I865:I928" si="252">SQRT(2*$C$11*($C$10-$C$9)/$C$10)</f>
        <v>2.2250485660981263</v>
      </c>
      <c r="J865" s="29">
        <f t="shared" ref="J865:J928" si="253">SQRT(2*$C$11*G865)</f>
        <v>41.694115440741633</v>
      </c>
      <c r="K865" s="32">
        <f>IF((D864+L864+M864-AL864)/($C$21+$C$22)&gt;$C$8,$C$8,(D864+L864+M864-AL864)/($C$21+$C$22))</f>
        <v>1400</v>
      </c>
      <c r="L865" s="97">
        <f t="shared" si="248"/>
        <v>0</v>
      </c>
      <c r="M865" s="96">
        <f t="shared" si="249"/>
        <v>0</v>
      </c>
      <c r="N865" s="98">
        <f t="shared" ref="N865:N928" si="254">T865*PI()*$C$14^2/4</f>
        <v>1.7179213529287818</v>
      </c>
      <c r="O865" s="100">
        <f t="shared" si="250"/>
        <v>4.2266987561397071</v>
      </c>
      <c r="P865" s="104">
        <f t="shared" ref="P865:P928" si="255">V865*$C$22</f>
        <v>18.880500609176615</v>
      </c>
      <c r="Q865" s="102">
        <f t="shared" ref="Q865:Q928" si="256">W865*$C$23</f>
        <v>4.9224514715476911E-2</v>
      </c>
      <c r="R865" s="106">
        <f>IF(K865-H864&lt;0,0,K865-H864)</f>
        <v>0</v>
      </c>
      <c r="S865" s="106">
        <f>K865-V865</f>
        <v>0</v>
      </c>
      <c r="T865" s="106">
        <f>IF(R865&gt;0,$C$6-$C$8,IF($C$6-$C$8-W865&lt;0,0,$C$6-$C$8-W865))</f>
        <v>97.214462279726973</v>
      </c>
      <c r="U865" s="107">
        <f>IF(R865=0,IF(U864+(F865-AL865/$C$23)*$C$21/($C$21+$C$22)&gt;$C$8,$C$8,U864+F865*$C$21/($C$21+$C$22)),E865)</f>
        <v>1400</v>
      </c>
      <c r="V865" s="107">
        <f>IF(R865&gt;0,0,IF(V864+(F865-AL865/$C$23)*$C$21/($C$21+$C$22)&gt;$C$8,$C$8,IF(U865=$C$8,V864+(F865-AL865/$C$23)*$C$21/$C$22,V864+(F865-AL865/$C$23)*$C$21/($C$21+$C$22))))</f>
        <v>1400</v>
      </c>
      <c r="W865" s="203">
        <f>IF(R865&gt;0,0,IF(W864+AL865/$C$23&gt;$F$23,$F$23,W864+AL865/$C$23))</f>
        <v>2.7855377202730285</v>
      </c>
      <c r="X865" s="105" t="str">
        <f>IF(R865=0,"-",FORECAST($C$8,Инклинометрия!$B$2:$B$152,Инклинометрия!$A$2:$A$152))</f>
        <v>-</v>
      </c>
      <c r="Y865" s="105" t="str">
        <f>IF(R865=0,"-",FORECAST($C$8-R865,Инклинометрия!$B$2:$B$152,Инклинометрия!$A$2:$A$152))</f>
        <v>-</v>
      </c>
      <c r="Z865" s="105" t="str">
        <f>IF(R865&gt;0,FORECAST($C$8,Инклинометрия!$B$2:$B$152,Инклинометрия!$A$2:$A$152),IF(V865=$C$8,"-",FORECAST($C$8-V865,Инклинометрия!$B$2:$B$152,Инклинометрия!$A$2:$A$152)))</f>
        <v>-</v>
      </c>
      <c r="AA865" s="105" t="str">
        <f>IF(S865=0,"-",FORECAST($C$8-(S865+V865),Инклинометрия!$B$2:$B$152,Инклинометрия!$A$2:$A$152))</f>
        <v>-</v>
      </c>
      <c r="AB865" s="105">
        <f>FORECAST($C$8+T865,Инклинометрия!$B$2:$B$152,Инклинометрия!$A$2:$A$152)</f>
        <v>1422.3537391657405</v>
      </c>
      <c r="AC865" s="105">
        <f>IF(R865=0,FORECAST($C$6-T865,Инклинометрия!$B$2:$B$152,Инклинометрия!$A$2:$A$152),FORECAST($C$8,Инклинометрия!$B$2:$B$152,Инклинометрия!$A$2:$A$152))</f>
        <v>1332.6462608342592</v>
      </c>
      <c r="AD865" s="107">
        <f>IF(R865=0,FORECAST($C$8,Инклинометрия!$B$2:$B$152,Инклинометрия!$A$2:$A$152),Y865)</f>
        <v>1330</v>
      </c>
      <c r="AE865" s="107">
        <f>FORECAST($C$8-(R865+U865),Инклинометрия!$B$2:$B$152,Инклинометрия!$A$2:$A$152)</f>
        <v>0</v>
      </c>
      <c r="AF865" s="107">
        <f>IF(V865=0,"-",FORECAST($C$8,Инклинометрия!$B$2:$B$152,Инклинометрия!$A$2:$A$152))</f>
        <v>1330</v>
      </c>
      <c r="AG865" s="107">
        <f>IF(V865=0,"-",FORECAST($C$8-V865,Инклинометрия!$B$2:$B$152,Инклинометрия!$A$2:$A$152))</f>
        <v>0</v>
      </c>
      <c r="AH865" s="107">
        <f>IF(W865=0,"-",FORECAST($C$8+W865,Инклинометрия!$B$2:$B$152,Инклинометрия!$A$2:$A$152))</f>
        <v>1332.6462608342592</v>
      </c>
      <c r="AI865" s="107">
        <f>IF(W865=0,"-",FORECAST($C$8,Инклинометрия!$B$2:$B$152,Инклинометрия!$A$2:$A$152))</f>
        <v>1330</v>
      </c>
      <c r="AK865" s="122">
        <f t="shared" si="244"/>
        <v>0</v>
      </c>
      <c r="AL865" s="67">
        <f>AK865*(B865-B864)</f>
        <v>0</v>
      </c>
      <c r="AM865" s="23">
        <f t="shared" si="246"/>
        <v>8.6725204696437436E-2</v>
      </c>
      <c r="AN865" s="26">
        <f>AN864+AK865*(B865-B864)/(2*PI()*$C$5*AN864*$K$13)</f>
        <v>0.15480061813468687</v>
      </c>
      <c r="AO865" s="87">
        <f t="shared" ref="AO865:AO928" si="257">101325+AP865</f>
        <v>145932.55112472404</v>
      </c>
      <c r="AP865" s="87">
        <f>IF(R865+U865&lt;$C$8,0,32*$L$23/$C$12^2*($K$10*R865+$K$8*U865)+32*$L$24/($C$14^2-$C$13^2)*($K$10*S865+$K$8*V865))</f>
        <v>44607.551124724028</v>
      </c>
      <c r="AQ865" s="66">
        <f>R865*$C$11*$C$9+U865*$C$11*$C$10</f>
        <v>14695380</v>
      </c>
      <c r="AR865" s="66">
        <f>S865*$C$11*$C$9+V865*$C$11*$C$10</f>
        <v>14695380</v>
      </c>
      <c r="AS865" s="87">
        <f>$C$11*(T865*$C$9+W865*$C$10)</f>
        <v>792178.05375968735</v>
      </c>
      <c r="AT865" s="45">
        <f t="shared" si="251"/>
        <v>15633490.60488441</v>
      </c>
      <c r="AU865" s="75"/>
    </row>
    <row r="866" spans="2:47" ht="15" thickBot="1" x14ac:dyDescent="0.35">
      <c r="B866" s="41">
        <f t="shared" ref="B866:B929" si="258">B865+$C$26</f>
        <v>16700</v>
      </c>
      <c r="C866" s="8">
        <f t="shared" ref="C866:C929" si="259">$C$16*B866</f>
        <v>167</v>
      </c>
      <c r="D866" s="73">
        <f t="shared" si="247"/>
        <v>223.36250000000001</v>
      </c>
      <c r="E866" s="29">
        <f t="shared" si="245"/>
        <v>55315.037453374658</v>
      </c>
      <c r="F866" s="29">
        <f t="shared" ref="F866:F929" si="260">IF(J865*(B866-B865)&gt;F865/2,4*(C866-C865)/PI()/$C$12^2,J865*(B866-B865)+4*(C866-C865)/PI()/$C$12^2)</f>
        <v>66.245553836373062</v>
      </c>
      <c r="G866" s="29">
        <f t="shared" ref="G866:G929" si="261">F866*$C$10/$C$9</f>
        <v>88.603428256148959</v>
      </c>
      <c r="H866" s="17">
        <f t="shared" ref="H866:H929" si="262">H865+G866</f>
        <v>73983.862593888058</v>
      </c>
      <c r="I866" s="29">
        <f t="shared" si="252"/>
        <v>2.2250485660981263</v>
      </c>
      <c r="J866" s="29">
        <f t="shared" si="253"/>
        <v>41.69411544073867</v>
      </c>
      <c r="K866" s="32">
        <f>IF((D865+L865+M865-AL865)/($C$21+$C$22)&gt;$C$8,$C$8,(D865+L865+M865-AL865)/($C$21+$C$22))</f>
        <v>1400</v>
      </c>
      <c r="L866" s="97">
        <f t="shared" si="248"/>
        <v>0</v>
      </c>
      <c r="M866" s="96">
        <f t="shared" si="249"/>
        <v>0</v>
      </c>
      <c r="N866" s="98">
        <f t="shared" si="254"/>
        <v>1.7179213529287818</v>
      </c>
      <c r="O866" s="100">
        <f t="shared" si="250"/>
        <v>4.2266987561397071</v>
      </c>
      <c r="P866" s="104">
        <f t="shared" si="255"/>
        <v>18.880500609176615</v>
      </c>
      <c r="Q866" s="102">
        <f t="shared" si="256"/>
        <v>4.9224514715476911E-2</v>
      </c>
      <c r="R866" s="106">
        <f>IF(K866-H865&lt;0,0,K866-H865)</f>
        <v>0</v>
      </c>
      <c r="S866" s="106">
        <f>K866-V866</f>
        <v>0</v>
      </c>
      <c r="T866" s="106">
        <f>IF(R866&gt;0,$C$6-$C$8,IF($C$6-$C$8-W866&lt;0,0,$C$6-$C$8-W866))</f>
        <v>97.214462279726973</v>
      </c>
      <c r="U866" s="107">
        <f>IF(R866=0,IF(U865+(F866-AL866/$C$23)*$C$21/($C$21+$C$22)&gt;$C$8,$C$8,U865+F866*$C$21/($C$21+$C$22)),E866)</f>
        <v>1400</v>
      </c>
      <c r="V866" s="107">
        <f>IF(R866&gt;0,0,IF(V865+(F866-AL866/$C$23)*$C$21/($C$21+$C$22)&gt;$C$8,$C$8,IF(U866=$C$8,V865+(F866-AL866/$C$23)*$C$21/$C$22,V865+(F866-AL866/$C$23)*$C$21/($C$21+$C$22))))</f>
        <v>1400</v>
      </c>
      <c r="W866" s="203">
        <f>IF(R866&gt;0,0,IF(W865+AL866/$C$23&gt;$F$23,$F$23,W865+AL866/$C$23))</f>
        <v>2.7855377202730285</v>
      </c>
      <c r="X866" s="105" t="str">
        <f>IF(R866=0,"-",FORECAST($C$8,Инклинометрия!$B$2:$B$152,Инклинометрия!$A$2:$A$152))</f>
        <v>-</v>
      </c>
      <c r="Y866" s="105" t="str">
        <f>IF(R866=0,"-",FORECAST($C$8-R866,Инклинометрия!$B$2:$B$152,Инклинометрия!$A$2:$A$152))</f>
        <v>-</v>
      </c>
      <c r="Z866" s="105" t="str">
        <f>IF(R866&gt;0,FORECAST($C$8,Инклинометрия!$B$2:$B$152,Инклинометрия!$A$2:$A$152),IF(V866=$C$8,"-",FORECAST($C$8-V866,Инклинометрия!$B$2:$B$152,Инклинометрия!$A$2:$A$152)))</f>
        <v>-</v>
      </c>
      <c r="AA866" s="105" t="str">
        <f>IF(S866=0,"-",FORECAST($C$8-(S866+V866),Инклинометрия!$B$2:$B$152,Инклинометрия!$A$2:$A$152))</f>
        <v>-</v>
      </c>
      <c r="AB866" s="105">
        <f>FORECAST($C$8+T866,Инклинометрия!$B$2:$B$152,Инклинометрия!$A$2:$A$152)</f>
        <v>1422.3537391657405</v>
      </c>
      <c r="AC866" s="105">
        <f>IF(R866=0,FORECAST($C$6-T866,Инклинометрия!$B$2:$B$152,Инклинометрия!$A$2:$A$152),FORECAST($C$8,Инклинометрия!$B$2:$B$152,Инклинометрия!$A$2:$A$152))</f>
        <v>1332.6462608342592</v>
      </c>
      <c r="AD866" s="107">
        <f>IF(R866=0,FORECAST($C$8,Инклинометрия!$B$2:$B$152,Инклинометрия!$A$2:$A$152),Y866)</f>
        <v>1330</v>
      </c>
      <c r="AE866" s="107">
        <f>FORECAST($C$8-(R866+U866),Инклинометрия!$B$2:$B$152,Инклинометрия!$A$2:$A$152)</f>
        <v>0</v>
      </c>
      <c r="AF866" s="107">
        <f>IF(V866=0,"-",FORECAST($C$8,Инклинометрия!$B$2:$B$152,Инклинометрия!$A$2:$A$152))</f>
        <v>1330</v>
      </c>
      <c r="AG866" s="107">
        <f>IF(V866=0,"-",FORECAST($C$8-V866,Инклинометрия!$B$2:$B$152,Инклинометрия!$A$2:$A$152))</f>
        <v>0</v>
      </c>
      <c r="AH866" s="107">
        <f>IF(W866=0,"-",FORECAST($C$8+W866,Инклинометрия!$B$2:$B$152,Инклинометрия!$A$2:$A$152))</f>
        <v>1332.6462608342592</v>
      </c>
      <c r="AI866" s="107">
        <f>IF(W866=0,"-",FORECAST($C$8,Инклинометрия!$B$2:$B$152,Инклинометрия!$A$2:$A$152))</f>
        <v>1330</v>
      </c>
      <c r="AK866" s="122">
        <f t="shared" ref="AK866:AK929" si="263">2*PI()*$C$5*(AT865-AT864)/(LN(AN865/$K$11)*$K$10/$K$9+LN($K$12/AN865)*$K$10/$K$9)</f>
        <v>0</v>
      </c>
      <c r="AL866" s="67">
        <f>AK866*(B866-B865)</f>
        <v>0</v>
      </c>
      <c r="AM866" s="23">
        <f t="shared" si="246"/>
        <v>8.6725204696437436E-2</v>
      </c>
      <c r="AN866" s="26">
        <f>AN865+AK866*(B866-B865)/(2*PI()*$C$5*AN865*$K$13)</f>
        <v>0.15480061813468687</v>
      </c>
      <c r="AO866" s="87">
        <f t="shared" si="257"/>
        <v>145932.55112472404</v>
      </c>
      <c r="AP866" s="87">
        <f>IF(R866+U866&lt;$C$8,0,32*$L$23/$C$12^2*($K$10*R866+$K$8*U866)+32*$L$24/($C$14^2-$C$13^2)*($K$10*S866+$K$8*V866))</f>
        <v>44607.551124724028</v>
      </c>
      <c r="AQ866" s="66">
        <f>R866*$C$11*$C$9+U866*$C$11*$C$10</f>
        <v>14695380</v>
      </c>
      <c r="AR866" s="66">
        <f>S866*$C$11*$C$9+V866*$C$11*$C$10</f>
        <v>14695380</v>
      </c>
      <c r="AS866" s="87">
        <f>$C$11*(T866*$C$9+W866*$C$10)</f>
        <v>792178.05375968735</v>
      </c>
      <c r="AT866" s="45">
        <f t="shared" si="251"/>
        <v>15633490.60488441</v>
      </c>
      <c r="AU866" s="75"/>
    </row>
    <row r="867" spans="2:47" ht="15" thickBot="1" x14ac:dyDescent="0.35">
      <c r="B867" s="41">
        <f t="shared" si="258"/>
        <v>16720</v>
      </c>
      <c r="C867" s="8">
        <f t="shared" si="259"/>
        <v>167.20000000000002</v>
      </c>
      <c r="D867" s="73">
        <f t="shared" si="247"/>
        <v>223.63000000000002</v>
      </c>
      <c r="E867" s="29">
        <f t="shared" ref="E867:E930" si="264">C867/PI()/($C$12/2)^2</f>
        <v>55381.283007211045</v>
      </c>
      <c r="F867" s="29">
        <f t="shared" si="260"/>
        <v>66.245553836382484</v>
      </c>
      <c r="G867" s="29">
        <f t="shared" si="261"/>
        <v>88.603428256161564</v>
      </c>
      <c r="H867" s="17">
        <f t="shared" si="262"/>
        <v>74072.466022144217</v>
      </c>
      <c r="I867" s="29">
        <f t="shared" si="252"/>
        <v>2.2250485660981263</v>
      </c>
      <c r="J867" s="29">
        <f t="shared" si="253"/>
        <v>41.694115440741633</v>
      </c>
      <c r="K867" s="32">
        <f>IF((D866+L866+M866-AL866)/($C$21+$C$22)&gt;$C$8,$C$8,(D866+L866+M866-AL866)/($C$21+$C$22))</f>
        <v>1400</v>
      </c>
      <c r="L867" s="97">
        <f t="shared" si="248"/>
        <v>0</v>
      </c>
      <c r="M867" s="96">
        <f t="shared" si="249"/>
        <v>0</v>
      </c>
      <c r="N867" s="98">
        <f t="shared" si="254"/>
        <v>1.7179213529287818</v>
      </c>
      <c r="O867" s="100">
        <f t="shared" si="250"/>
        <v>4.2266987561397071</v>
      </c>
      <c r="P867" s="104">
        <f t="shared" si="255"/>
        <v>18.880500609176615</v>
      </c>
      <c r="Q867" s="102">
        <f t="shared" si="256"/>
        <v>4.9224514715476911E-2</v>
      </c>
      <c r="R867" s="106">
        <f>IF(K867-H866&lt;0,0,K867-H866)</f>
        <v>0</v>
      </c>
      <c r="S867" s="106">
        <f>K867-V867</f>
        <v>0</v>
      </c>
      <c r="T867" s="106">
        <f>IF(R867&gt;0,$C$6-$C$8,IF($C$6-$C$8-W867&lt;0,0,$C$6-$C$8-W867))</f>
        <v>97.214462279726973</v>
      </c>
      <c r="U867" s="107">
        <f>IF(R867=0,IF(U866+(F867-AL867/$C$23)*$C$21/($C$21+$C$22)&gt;$C$8,$C$8,U866+F867*$C$21/($C$21+$C$22)),E867)</f>
        <v>1400</v>
      </c>
      <c r="V867" s="107">
        <f>IF(R867&gt;0,0,IF(V866+(F867-AL867/$C$23)*$C$21/($C$21+$C$22)&gt;$C$8,$C$8,IF(U867=$C$8,V866+(F867-AL867/$C$23)*$C$21/$C$22,V866+(F867-AL867/$C$23)*$C$21/($C$21+$C$22))))</f>
        <v>1400</v>
      </c>
      <c r="W867" s="203">
        <f>IF(R867&gt;0,0,IF(W866+AL867/$C$23&gt;$F$23,$F$23,W866+AL867/$C$23))</f>
        <v>2.7855377202730285</v>
      </c>
      <c r="X867" s="105" t="str">
        <f>IF(R867=0,"-",FORECAST($C$8,Инклинометрия!$B$2:$B$152,Инклинометрия!$A$2:$A$152))</f>
        <v>-</v>
      </c>
      <c r="Y867" s="105" t="str">
        <f>IF(R867=0,"-",FORECAST($C$8-R867,Инклинометрия!$B$2:$B$152,Инклинометрия!$A$2:$A$152))</f>
        <v>-</v>
      </c>
      <c r="Z867" s="105" t="str">
        <f>IF(R867&gt;0,FORECAST($C$8,Инклинометрия!$B$2:$B$152,Инклинометрия!$A$2:$A$152),IF(V867=$C$8,"-",FORECAST($C$8-V867,Инклинометрия!$B$2:$B$152,Инклинометрия!$A$2:$A$152)))</f>
        <v>-</v>
      </c>
      <c r="AA867" s="105" t="str">
        <f>IF(S867=0,"-",FORECAST($C$8-(S867+V867),Инклинометрия!$B$2:$B$152,Инклинометрия!$A$2:$A$152))</f>
        <v>-</v>
      </c>
      <c r="AB867" s="105">
        <f>FORECAST($C$8+T867,Инклинометрия!$B$2:$B$152,Инклинометрия!$A$2:$A$152)</f>
        <v>1422.3537391657405</v>
      </c>
      <c r="AC867" s="105">
        <f>IF(R867=0,FORECAST($C$6-T867,Инклинометрия!$B$2:$B$152,Инклинометрия!$A$2:$A$152),FORECAST($C$8,Инклинометрия!$B$2:$B$152,Инклинометрия!$A$2:$A$152))</f>
        <v>1332.6462608342592</v>
      </c>
      <c r="AD867" s="107">
        <f>IF(R867=0,FORECAST($C$8,Инклинометрия!$B$2:$B$152,Инклинометрия!$A$2:$A$152),Y867)</f>
        <v>1330</v>
      </c>
      <c r="AE867" s="107">
        <f>FORECAST($C$8-(R867+U867),Инклинометрия!$B$2:$B$152,Инклинометрия!$A$2:$A$152)</f>
        <v>0</v>
      </c>
      <c r="AF867" s="107">
        <f>IF(V867=0,"-",FORECAST($C$8,Инклинометрия!$B$2:$B$152,Инклинометрия!$A$2:$A$152))</f>
        <v>1330</v>
      </c>
      <c r="AG867" s="107">
        <f>IF(V867=0,"-",FORECAST($C$8-V867,Инклинометрия!$B$2:$B$152,Инклинометрия!$A$2:$A$152))</f>
        <v>0</v>
      </c>
      <c r="AH867" s="107">
        <f>IF(W867=0,"-",FORECAST($C$8+W867,Инклинометрия!$B$2:$B$152,Инклинометрия!$A$2:$A$152))</f>
        <v>1332.6462608342592</v>
      </c>
      <c r="AI867" s="107">
        <f>IF(W867=0,"-",FORECAST($C$8,Инклинометрия!$B$2:$B$152,Инклинометрия!$A$2:$A$152))</f>
        <v>1330</v>
      </c>
      <c r="AK867" s="122">
        <f t="shared" si="263"/>
        <v>0</v>
      </c>
      <c r="AL867" s="67">
        <f>AK867*(B867-B866)</f>
        <v>0</v>
      </c>
      <c r="AM867" s="23">
        <f t="shared" si="246"/>
        <v>8.6725204696437436E-2</v>
      </c>
      <c r="AN867" s="26">
        <f>AN866+AK867*(B867-B866)/(2*PI()*$C$5*AN866*$K$13)</f>
        <v>0.15480061813468687</v>
      </c>
      <c r="AO867" s="87">
        <f t="shared" si="257"/>
        <v>145932.55112472404</v>
      </c>
      <c r="AP867" s="87">
        <f>IF(R867+U867&lt;$C$8,0,32*$L$23/$C$12^2*($K$10*R867+$K$8*U867)+32*$L$24/($C$14^2-$C$13^2)*($K$10*S867+$K$8*V867))</f>
        <v>44607.551124724028</v>
      </c>
      <c r="AQ867" s="66">
        <f>R867*$C$11*$C$9+U867*$C$11*$C$10</f>
        <v>14695380</v>
      </c>
      <c r="AR867" s="66">
        <f>S867*$C$11*$C$9+V867*$C$11*$C$10</f>
        <v>14695380</v>
      </c>
      <c r="AS867" s="87">
        <f>$C$11*(T867*$C$9+W867*$C$10)</f>
        <v>792178.05375968735</v>
      </c>
      <c r="AT867" s="45">
        <f t="shared" si="251"/>
        <v>15633490.60488441</v>
      </c>
      <c r="AU867" s="75"/>
    </row>
    <row r="868" spans="2:47" ht="15" thickBot="1" x14ac:dyDescent="0.35">
      <c r="B868" s="41">
        <f t="shared" si="258"/>
        <v>16740</v>
      </c>
      <c r="C868" s="8">
        <f t="shared" si="259"/>
        <v>167.4</v>
      </c>
      <c r="D868" s="73">
        <f t="shared" si="247"/>
        <v>223.89750000000001</v>
      </c>
      <c r="E868" s="29">
        <f t="shared" si="264"/>
        <v>55447.528561047417</v>
      </c>
      <c r="F868" s="29">
        <f t="shared" si="260"/>
        <v>66.245553836373062</v>
      </c>
      <c r="G868" s="29">
        <f t="shared" si="261"/>
        <v>88.603428256148959</v>
      </c>
      <c r="H868" s="17">
        <f t="shared" si="262"/>
        <v>74161.069450400362</v>
      </c>
      <c r="I868" s="29">
        <f t="shared" si="252"/>
        <v>2.2250485660981263</v>
      </c>
      <c r="J868" s="29">
        <f t="shared" si="253"/>
        <v>41.69411544073867</v>
      </c>
      <c r="K868" s="32">
        <f>IF((D867+L867+M867-AL867)/($C$21+$C$22)&gt;$C$8,$C$8,(D867+L867+M867-AL867)/($C$21+$C$22))</f>
        <v>1400</v>
      </c>
      <c r="L868" s="97">
        <f t="shared" si="248"/>
        <v>0</v>
      </c>
      <c r="M868" s="96">
        <f t="shared" si="249"/>
        <v>0</v>
      </c>
      <c r="N868" s="98">
        <f t="shared" si="254"/>
        <v>1.7179213529287818</v>
      </c>
      <c r="O868" s="100">
        <f t="shared" si="250"/>
        <v>4.2266987561397071</v>
      </c>
      <c r="P868" s="104">
        <f t="shared" si="255"/>
        <v>18.880500609176615</v>
      </c>
      <c r="Q868" s="102">
        <f t="shared" si="256"/>
        <v>4.9224514715476911E-2</v>
      </c>
      <c r="R868" s="106">
        <f>IF(K868-H867&lt;0,0,K868-H867)</f>
        <v>0</v>
      </c>
      <c r="S868" s="106">
        <f>K868-V868</f>
        <v>0</v>
      </c>
      <c r="T868" s="106">
        <f>IF(R868&gt;0,$C$6-$C$8,IF($C$6-$C$8-W868&lt;0,0,$C$6-$C$8-W868))</f>
        <v>97.214462279726973</v>
      </c>
      <c r="U868" s="107">
        <f>IF(R868=0,IF(U867+(F868-AL868/$C$23)*$C$21/($C$21+$C$22)&gt;$C$8,$C$8,U867+F868*$C$21/($C$21+$C$22)),E868)</f>
        <v>1400</v>
      </c>
      <c r="V868" s="107">
        <f>IF(R868&gt;0,0,IF(V867+(F868-AL868/$C$23)*$C$21/($C$21+$C$22)&gt;$C$8,$C$8,IF(U868=$C$8,V867+(F868-AL868/$C$23)*$C$21/$C$22,V867+(F868-AL868/$C$23)*$C$21/($C$21+$C$22))))</f>
        <v>1400</v>
      </c>
      <c r="W868" s="203">
        <f>IF(R868&gt;0,0,IF(W867+AL868/$C$23&gt;$F$23,$F$23,W867+AL868/$C$23))</f>
        <v>2.7855377202730285</v>
      </c>
      <c r="X868" s="105" t="str">
        <f>IF(R868=0,"-",FORECAST($C$8,Инклинометрия!$B$2:$B$152,Инклинометрия!$A$2:$A$152))</f>
        <v>-</v>
      </c>
      <c r="Y868" s="105" t="str">
        <f>IF(R868=0,"-",FORECAST($C$8-R868,Инклинометрия!$B$2:$B$152,Инклинометрия!$A$2:$A$152))</f>
        <v>-</v>
      </c>
      <c r="Z868" s="105" t="str">
        <f>IF(R868&gt;0,FORECAST($C$8,Инклинометрия!$B$2:$B$152,Инклинометрия!$A$2:$A$152),IF(V868=$C$8,"-",FORECAST($C$8-V868,Инклинометрия!$B$2:$B$152,Инклинометрия!$A$2:$A$152)))</f>
        <v>-</v>
      </c>
      <c r="AA868" s="105" t="str">
        <f>IF(S868=0,"-",FORECAST($C$8-(S868+V868),Инклинометрия!$B$2:$B$152,Инклинометрия!$A$2:$A$152))</f>
        <v>-</v>
      </c>
      <c r="AB868" s="105">
        <f>FORECAST($C$8+T868,Инклинометрия!$B$2:$B$152,Инклинометрия!$A$2:$A$152)</f>
        <v>1422.3537391657405</v>
      </c>
      <c r="AC868" s="105">
        <f>IF(R868=0,FORECAST($C$6-T868,Инклинометрия!$B$2:$B$152,Инклинометрия!$A$2:$A$152),FORECAST($C$8,Инклинометрия!$B$2:$B$152,Инклинометрия!$A$2:$A$152))</f>
        <v>1332.6462608342592</v>
      </c>
      <c r="AD868" s="107">
        <f>IF(R868=0,FORECAST($C$8,Инклинометрия!$B$2:$B$152,Инклинометрия!$A$2:$A$152),Y868)</f>
        <v>1330</v>
      </c>
      <c r="AE868" s="107">
        <f>FORECAST($C$8-(R868+U868),Инклинометрия!$B$2:$B$152,Инклинометрия!$A$2:$A$152)</f>
        <v>0</v>
      </c>
      <c r="AF868" s="107">
        <f>IF(V868=0,"-",FORECAST($C$8,Инклинометрия!$B$2:$B$152,Инклинометрия!$A$2:$A$152))</f>
        <v>1330</v>
      </c>
      <c r="AG868" s="107">
        <f>IF(V868=0,"-",FORECAST($C$8-V868,Инклинометрия!$B$2:$B$152,Инклинометрия!$A$2:$A$152))</f>
        <v>0</v>
      </c>
      <c r="AH868" s="107">
        <f>IF(W868=0,"-",FORECAST($C$8+W868,Инклинометрия!$B$2:$B$152,Инклинометрия!$A$2:$A$152))</f>
        <v>1332.6462608342592</v>
      </c>
      <c r="AI868" s="107">
        <f>IF(W868=0,"-",FORECAST($C$8,Инклинометрия!$B$2:$B$152,Инклинометрия!$A$2:$A$152))</f>
        <v>1330</v>
      </c>
      <c r="AK868" s="122">
        <f t="shared" si="263"/>
        <v>0</v>
      </c>
      <c r="AL868" s="67">
        <f>AK868*(B868-B867)</f>
        <v>0</v>
      </c>
      <c r="AM868" s="23">
        <f t="shared" si="246"/>
        <v>8.6725204696437436E-2</v>
      </c>
      <c r="AN868" s="26">
        <f>AN867+AK868*(B868-B867)/(2*PI()*$C$5*AN867*$K$13)</f>
        <v>0.15480061813468687</v>
      </c>
      <c r="AO868" s="87">
        <f t="shared" si="257"/>
        <v>145932.55112472404</v>
      </c>
      <c r="AP868" s="87">
        <f>IF(R868+U868&lt;$C$8,0,32*$L$23/$C$12^2*($K$10*R868+$K$8*U868)+32*$L$24/($C$14^2-$C$13^2)*($K$10*S868+$K$8*V868))</f>
        <v>44607.551124724028</v>
      </c>
      <c r="AQ868" s="66">
        <f>R868*$C$11*$C$9+U868*$C$11*$C$10</f>
        <v>14695380</v>
      </c>
      <c r="AR868" s="66">
        <f>S868*$C$11*$C$9+V868*$C$11*$C$10</f>
        <v>14695380</v>
      </c>
      <c r="AS868" s="87">
        <f>$C$11*(T868*$C$9+W868*$C$10)</f>
        <v>792178.05375968735</v>
      </c>
      <c r="AT868" s="45">
        <f t="shared" si="251"/>
        <v>15633490.60488441</v>
      </c>
      <c r="AU868" s="75"/>
    </row>
    <row r="869" spans="2:47" ht="15" thickBot="1" x14ac:dyDescent="0.35">
      <c r="B869" s="41">
        <f t="shared" si="258"/>
        <v>16760</v>
      </c>
      <c r="C869" s="8">
        <f t="shared" si="259"/>
        <v>167.6</v>
      </c>
      <c r="D869" s="73">
        <f t="shared" si="247"/>
        <v>224.16499999999999</v>
      </c>
      <c r="E869" s="29">
        <f t="shared" si="264"/>
        <v>55513.774114883789</v>
      </c>
      <c r="F869" s="29">
        <f t="shared" si="260"/>
        <v>66.245553836373062</v>
      </c>
      <c r="G869" s="29">
        <f t="shared" si="261"/>
        <v>88.603428256148959</v>
      </c>
      <c r="H869" s="17">
        <f t="shared" si="262"/>
        <v>74249.672878656507</v>
      </c>
      <c r="I869" s="29">
        <f t="shared" si="252"/>
        <v>2.2250485660981263</v>
      </c>
      <c r="J869" s="29">
        <f t="shared" si="253"/>
        <v>41.69411544073867</v>
      </c>
      <c r="K869" s="32">
        <f>IF((D868+L868+M868-AL868)/($C$21+$C$22)&gt;$C$8,$C$8,(D868+L868+M868-AL868)/($C$21+$C$22))</f>
        <v>1400</v>
      </c>
      <c r="L869" s="97">
        <f t="shared" si="248"/>
        <v>0</v>
      </c>
      <c r="M869" s="96">
        <f t="shared" si="249"/>
        <v>0</v>
      </c>
      <c r="N869" s="98">
        <f t="shared" si="254"/>
        <v>1.7179213529287818</v>
      </c>
      <c r="O869" s="100">
        <f t="shared" si="250"/>
        <v>4.2266987561397071</v>
      </c>
      <c r="P869" s="104">
        <f t="shared" si="255"/>
        <v>18.880500609176615</v>
      </c>
      <c r="Q869" s="102">
        <f t="shared" si="256"/>
        <v>4.9224514715476911E-2</v>
      </c>
      <c r="R869" s="106">
        <f>IF(K869-H868&lt;0,0,K869-H868)</f>
        <v>0</v>
      </c>
      <c r="S869" s="106">
        <f>K869-V869</f>
        <v>0</v>
      </c>
      <c r="T869" s="106">
        <f>IF(R869&gt;0,$C$6-$C$8,IF($C$6-$C$8-W869&lt;0,0,$C$6-$C$8-W869))</f>
        <v>97.214462279726973</v>
      </c>
      <c r="U869" s="107">
        <f>IF(R869=0,IF(U868+(F869-AL869/$C$23)*$C$21/($C$21+$C$22)&gt;$C$8,$C$8,U868+F869*$C$21/($C$21+$C$22)),E869)</f>
        <v>1400</v>
      </c>
      <c r="V869" s="107">
        <f>IF(R869&gt;0,0,IF(V868+(F869-AL869/$C$23)*$C$21/($C$21+$C$22)&gt;$C$8,$C$8,IF(U869=$C$8,V868+(F869-AL869/$C$23)*$C$21/$C$22,V868+(F869-AL869/$C$23)*$C$21/($C$21+$C$22))))</f>
        <v>1400</v>
      </c>
      <c r="W869" s="203">
        <f>IF(R869&gt;0,0,IF(W868+AL869/$C$23&gt;$F$23,$F$23,W868+AL869/$C$23))</f>
        <v>2.7855377202730285</v>
      </c>
      <c r="X869" s="105" t="str">
        <f>IF(R869=0,"-",FORECAST($C$8,Инклинометрия!$B$2:$B$152,Инклинометрия!$A$2:$A$152))</f>
        <v>-</v>
      </c>
      <c r="Y869" s="105" t="str">
        <f>IF(R869=0,"-",FORECAST($C$8-R869,Инклинометрия!$B$2:$B$152,Инклинометрия!$A$2:$A$152))</f>
        <v>-</v>
      </c>
      <c r="Z869" s="105" t="str">
        <f>IF(R869&gt;0,FORECAST($C$8,Инклинометрия!$B$2:$B$152,Инклинометрия!$A$2:$A$152),IF(V869=$C$8,"-",FORECAST($C$8-V869,Инклинометрия!$B$2:$B$152,Инклинометрия!$A$2:$A$152)))</f>
        <v>-</v>
      </c>
      <c r="AA869" s="105" t="str">
        <f>IF(S869=0,"-",FORECAST($C$8-(S869+V869),Инклинометрия!$B$2:$B$152,Инклинометрия!$A$2:$A$152))</f>
        <v>-</v>
      </c>
      <c r="AB869" s="105">
        <f>FORECAST($C$8+T869,Инклинометрия!$B$2:$B$152,Инклинометрия!$A$2:$A$152)</f>
        <v>1422.3537391657405</v>
      </c>
      <c r="AC869" s="105">
        <f>IF(R869=0,FORECAST($C$6-T869,Инклинометрия!$B$2:$B$152,Инклинометрия!$A$2:$A$152),FORECAST($C$8,Инклинометрия!$B$2:$B$152,Инклинометрия!$A$2:$A$152))</f>
        <v>1332.6462608342592</v>
      </c>
      <c r="AD869" s="107">
        <f>IF(R869=0,FORECAST($C$8,Инклинометрия!$B$2:$B$152,Инклинометрия!$A$2:$A$152),Y869)</f>
        <v>1330</v>
      </c>
      <c r="AE869" s="107">
        <f>FORECAST($C$8-(R869+U869),Инклинометрия!$B$2:$B$152,Инклинометрия!$A$2:$A$152)</f>
        <v>0</v>
      </c>
      <c r="AF869" s="107">
        <f>IF(V869=0,"-",FORECAST($C$8,Инклинометрия!$B$2:$B$152,Инклинометрия!$A$2:$A$152))</f>
        <v>1330</v>
      </c>
      <c r="AG869" s="107">
        <f>IF(V869=0,"-",FORECAST($C$8-V869,Инклинометрия!$B$2:$B$152,Инклинометрия!$A$2:$A$152))</f>
        <v>0</v>
      </c>
      <c r="AH869" s="107">
        <f>IF(W869=0,"-",FORECAST($C$8+W869,Инклинометрия!$B$2:$B$152,Инклинометрия!$A$2:$A$152))</f>
        <v>1332.6462608342592</v>
      </c>
      <c r="AI869" s="107">
        <f>IF(W869=0,"-",FORECAST($C$8,Инклинометрия!$B$2:$B$152,Инклинометрия!$A$2:$A$152))</f>
        <v>1330</v>
      </c>
      <c r="AK869" s="122">
        <f t="shared" si="263"/>
        <v>0</v>
      </c>
      <c r="AL869" s="67">
        <f>AK869*(B869-B868)</f>
        <v>0</v>
      </c>
      <c r="AM869" s="23">
        <f t="shared" si="246"/>
        <v>8.6725204696437436E-2</v>
      </c>
      <c r="AN869" s="26">
        <f>AN868+AK869*(B869-B868)/(2*PI()*$C$5*AN868*$K$13)</f>
        <v>0.15480061813468687</v>
      </c>
      <c r="AO869" s="87">
        <f t="shared" si="257"/>
        <v>145932.55112472404</v>
      </c>
      <c r="AP869" s="87">
        <f>IF(R869+U869&lt;$C$8,0,32*$L$23/$C$12^2*($K$10*R869+$K$8*U869)+32*$L$24/($C$14^2-$C$13^2)*($K$10*S869+$K$8*V869))</f>
        <v>44607.551124724028</v>
      </c>
      <c r="AQ869" s="66">
        <f>R869*$C$11*$C$9+U869*$C$11*$C$10</f>
        <v>14695380</v>
      </c>
      <c r="AR869" s="66">
        <f>S869*$C$11*$C$9+V869*$C$11*$C$10</f>
        <v>14695380</v>
      </c>
      <c r="AS869" s="87">
        <f>$C$11*(T869*$C$9+W869*$C$10)</f>
        <v>792178.05375968735</v>
      </c>
      <c r="AT869" s="45">
        <f t="shared" si="251"/>
        <v>15633490.60488441</v>
      </c>
      <c r="AU869" s="75"/>
    </row>
    <row r="870" spans="2:47" ht="15" thickBot="1" x14ac:dyDescent="0.35">
      <c r="B870" s="41">
        <f t="shared" si="258"/>
        <v>16780</v>
      </c>
      <c r="C870" s="8">
        <f t="shared" si="259"/>
        <v>167.8</v>
      </c>
      <c r="D870" s="73">
        <f t="shared" si="247"/>
        <v>224.4325</v>
      </c>
      <c r="E870" s="29">
        <f t="shared" si="264"/>
        <v>55580.019668720168</v>
      </c>
      <c r="F870" s="29">
        <f t="shared" si="260"/>
        <v>66.245553836382484</v>
      </c>
      <c r="G870" s="29">
        <f t="shared" si="261"/>
        <v>88.603428256161564</v>
      </c>
      <c r="H870" s="17">
        <f t="shared" si="262"/>
        <v>74338.276306912667</v>
      </c>
      <c r="I870" s="29">
        <f t="shared" si="252"/>
        <v>2.2250485660981263</v>
      </c>
      <c r="J870" s="29">
        <f t="shared" si="253"/>
        <v>41.694115440741633</v>
      </c>
      <c r="K870" s="32">
        <f>IF((D869+L869+M869-AL869)/($C$21+$C$22)&gt;$C$8,$C$8,(D869+L869+M869-AL869)/($C$21+$C$22))</f>
        <v>1400</v>
      </c>
      <c r="L870" s="97">
        <f t="shared" si="248"/>
        <v>0</v>
      </c>
      <c r="M870" s="96">
        <f t="shared" si="249"/>
        <v>0</v>
      </c>
      <c r="N870" s="98">
        <f t="shared" si="254"/>
        <v>1.7179213529287818</v>
      </c>
      <c r="O870" s="100">
        <f t="shared" si="250"/>
        <v>4.2266987561397071</v>
      </c>
      <c r="P870" s="104">
        <f t="shared" si="255"/>
        <v>18.880500609176615</v>
      </c>
      <c r="Q870" s="102">
        <f t="shared" si="256"/>
        <v>4.9224514715476911E-2</v>
      </c>
      <c r="R870" s="106">
        <f>IF(K870-H869&lt;0,0,K870-H869)</f>
        <v>0</v>
      </c>
      <c r="S870" s="106">
        <f>K870-V870</f>
        <v>0</v>
      </c>
      <c r="T870" s="106">
        <f>IF(R870&gt;0,$C$6-$C$8,IF($C$6-$C$8-W870&lt;0,0,$C$6-$C$8-W870))</f>
        <v>97.214462279726973</v>
      </c>
      <c r="U870" s="107">
        <f>IF(R870=0,IF(U869+(F870-AL870/$C$23)*$C$21/($C$21+$C$22)&gt;$C$8,$C$8,U869+F870*$C$21/($C$21+$C$22)),E870)</f>
        <v>1400</v>
      </c>
      <c r="V870" s="107">
        <f>IF(R870&gt;0,0,IF(V869+(F870-AL870/$C$23)*$C$21/($C$21+$C$22)&gt;$C$8,$C$8,IF(U870=$C$8,V869+(F870-AL870/$C$23)*$C$21/$C$22,V869+(F870-AL870/$C$23)*$C$21/($C$21+$C$22))))</f>
        <v>1400</v>
      </c>
      <c r="W870" s="203">
        <f>IF(R870&gt;0,0,IF(W869+AL870/$C$23&gt;$F$23,$F$23,W869+AL870/$C$23))</f>
        <v>2.7855377202730285</v>
      </c>
      <c r="X870" s="105" t="str">
        <f>IF(R870=0,"-",FORECAST($C$8,Инклинометрия!$B$2:$B$152,Инклинометрия!$A$2:$A$152))</f>
        <v>-</v>
      </c>
      <c r="Y870" s="105" t="str">
        <f>IF(R870=0,"-",FORECAST($C$8-R870,Инклинометрия!$B$2:$B$152,Инклинометрия!$A$2:$A$152))</f>
        <v>-</v>
      </c>
      <c r="Z870" s="105" t="str">
        <f>IF(R870&gt;0,FORECAST($C$8,Инклинометрия!$B$2:$B$152,Инклинометрия!$A$2:$A$152),IF(V870=$C$8,"-",FORECAST($C$8-V870,Инклинометрия!$B$2:$B$152,Инклинометрия!$A$2:$A$152)))</f>
        <v>-</v>
      </c>
      <c r="AA870" s="105" t="str">
        <f>IF(S870=0,"-",FORECAST($C$8-(S870+V870),Инклинометрия!$B$2:$B$152,Инклинометрия!$A$2:$A$152))</f>
        <v>-</v>
      </c>
      <c r="AB870" s="105">
        <f>FORECAST($C$8+T870,Инклинометрия!$B$2:$B$152,Инклинометрия!$A$2:$A$152)</f>
        <v>1422.3537391657405</v>
      </c>
      <c r="AC870" s="105">
        <f>IF(R870=0,FORECAST($C$6-T870,Инклинометрия!$B$2:$B$152,Инклинометрия!$A$2:$A$152),FORECAST($C$8,Инклинометрия!$B$2:$B$152,Инклинометрия!$A$2:$A$152))</f>
        <v>1332.6462608342592</v>
      </c>
      <c r="AD870" s="107">
        <f>IF(R870=0,FORECAST($C$8,Инклинометрия!$B$2:$B$152,Инклинометрия!$A$2:$A$152),Y870)</f>
        <v>1330</v>
      </c>
      <c r="AE870" s="107">
        <f>FORECAST($C$8-(R870+U870),Инклинометрия!$B$2:$B$152,Инклинометрия!$A$2:$A$152)</f>
        <v>0</v>
      </c>
      <c r="AF870" s="107">
        <f>IF(V870=0,"-",FORECAST($C$8,Инклинометрия!$B$2:$B$152,Инклинометрия!$A$2:$A$152))</f>
        <v>1330</v>
      </c>
      <c r="AG870" s="107">
        <f>IF(V870=0,"-",FORECAST($C$8-V870,Инклинометрия!$B$2:$B$152,Инклинометрия!$A$2:$A$152))</f>
        <v>0</v>
      </c>
      <c r="AH870" s="107">
        <f>IF(W870=0,"-",FORECAST($C$8+W870,Инклинометрия!$B$2:$B$152,Инклинометрия!$A$2:$A$152))</f>
        <v>1332.6462608342592</v>
      </c>
      <c r="AI870" s="107">
        <f>IF(W870=0,"-",FORECAST($C$8,Инклинометрия!$B$2:$B$152,Инклинометрия!$A$2:$A$152))</f>
        <v>1330</v>
      </c>
      <c r="AK870" s="122">
        <f t="shared" si="263"/>
        <v>0</v>
      </c>
      <c r="AL870" s="67">
        <f>AK870*(B870-B869)</f>
        <v>0</v>
      </c>
      <c r="AM870" s="23">
        <f t="shared" si="246"/>
        <v>8.6725204696437436E-2</v>
      </c>
      <c r="AN870" s="26">
        <f>AN869+AK870*(B870-B869)/(2*PI()*$C$5*AN869*$K$13)</f>
        <v>0.15480061813468687</v>
      </c>
      <c r="AO870" s="87">
        <f t="shared" si="257"/>
        <v>145932.55112472404</v>
      </c>
      <c r="AP870" s="87">
        <f>IF(R870+U870&lt;$C$8,0,32*$L$23/$C$12^2*($K$10*R870+$K$8*U870)+32*$L$24/($C$14^2-$C$13^2)*($K$10*S870+$K$8*V870))</f>
        <v>44607.551124724028</v>
      </c>
      <c r="AQ870" s="66">
        <f>R870*$C$11*$C$9+U870*$C$11*$C$10</f>
        <v>14695380</v>
      </c>
      <c r="AR870" s="66">
        <f>S870*$C$11*$C$9+V870*$C$11*$C$10</f>
        <v>14695380</v>
      </c>
      <c r="AS870" s="87">
        <f>$C$11*(T870*$C$9+W870*$C$10)</f>
        <v>792178.05375968735</v>
      </c>
      <c r="AT870" s="45">
        <f t="shared" si="251"/>
        <v>15633490.60488441</v>
      </c>
      <c r="AU870" s="75"/>
    </row>
    <row r="871" spans="2:47" ht="15" thickBot="1" x14ac:dyDescent="0.35">
      <c r="B871" s="41">
        <f t="shared" si="258"/>
        <v>16800</v>
      </c>
      <c r="C871" s="8">
        <f t="shared" si="259"/>
        <v>168</v>
      </c>
      <c r="D871" s="73">
        <f t="shared" si="247"/>
        <v>224.7</v>
      </c>
      <c r="E871" s="29">
        <f t="shared" si="264"/>
        <v>55646.265222556547</v>
      </c>
      <c r="F871" s="29">
        <f t="shared" si="260"/>
        <v>66.245553836373062</v>
      </c>
      <c r="G871" s="29">
        <f t="shared" si="261"/>
        <v>88.603428256148959</v>
      </c>
      <c r="H871" s="17">
        <f t="shared" si="262"/>
        <v>74426.879735168812</v>
      </c>
      <c r="I871" s="29">
        <f t="shared" si="252"/>
        <v>2.2250485660981263</v>
      </c>
      <c r="J871" s="29">
        <f t="shared" si="253"/>
        <v>41.69411544073867</v>
      </c>
      <c r="K871" s="32">
        <f>IF((D870+L870+M870-AL870)/($C$21+$C$22)&gt;$C$8,$C$8,(D870+L870+M870-AL870)/($C$21+$C$22))</f>
        <v>1400</v>
      </c>
      <c r="L871" s="97">
        <f t="shared" si="248"/>
        <v>0</v>
      </c>
      <c r="M871" s="96">
        <f t="shared" si="249"/>
        <v>0</v>
      </c>
      <c r="N871" s="98">
        <f t="shared" si="254"/>
        <v>1.7179213529287818</v>
      </c>
      <c r="O871" s="100">
        <f t="shared" si="250"/>
        <v>4.2266987561397071</v>
      </c>
      <c r="P871" s="104">
        <f t="shared" si="255"/>
        <v>18.880500609176615</v>
      </c>
      <c r="Q871" s="102">
        <f t="shared" si="256"/>
        <v>4.9224514715476911E-2</v>
      </c>
      <c r="R871" s="106">
        <f>IF(K871-H870&lt;0,0,K871-H870)</f>
        <v>0</v>
      </c>
      <c r="S871" s="106">
        <f>K871-V871</f>
        <v>0</v>
      </c>
      <c r="T871" s="106">
        <f>IF(R871&gt;0,$C$6-$C$8,IF($C$6-$C$8-W871&lt;0,0,$C$6-$C$8-W871))</f>
        <v>97.214462279726973</v>
      </c>
      <c r="U871" s="107">
        <f>IF(R871=0,IF(U870+(F871-AL871/$C$23)*$C$21/($C$21+$C$22)&gt;$C$8,$C$8,U870+F871*$C$21/($C$21+$C$22)),E871)</f>
        <v>1400</v>
      </c>
      <c r="V871" s="107">
        <f>IF(R871&gt;0,0,IF(V870+(F871-AL871/$C$23)*$C$21/($C$21+$C$22)&gt;$C$8,$C$8,IF(U871=$C$8,V870+(F871-AL871/$C$23)*$C$21/$C$22,V870+(F871-AL871/$C$23)*$C$21/($C$21+$C$22))))</f>
        <v>1400</v>
      </c>
      <c r="W871" s="203">
        <f>IF(R871&gt;0,0,IF(W870+AL871/$C$23&gt;$F$23,$F$23,W870+AL871/$C$23))</f>
        <v>2.7855377202730285</v>
      </c>
      <c r="X871" s="105" t="str">
        <f>IF(R871=0,"-",FORECAST($C$8,Инклинометрия!$B$2:$B$152,Инклинометрия!$A$2:$A$152))</f>
        <v>-</v>
      </c>
      <c r="Y871" s="105" t="str">
        <f>IF(R871=0,"-",FORECAST($C$8-R871,Инклинометрия!$B$2:$B$152,Инклинометрия!$A$2:$A$152))</f>
        <v>-</v>
      </c>
      <c r="Z871" s="105" t="str">
        <f>IF(R871&gt;0,FORECAST($C$8,Инклинометрия!$B$2:$B$152,Инклинометрия!$A$2:$A$152),IF(V871=$C$8,"-",FORECAST($C$8-V871,Инклинометрия!$B$2:$B$152,Инклинометрия!$A$2:$A$152)))</f>
        <v>-</v>
      </c>
      <c r="AA871" s="105" t="str">
        <f>IF(S871=0,"-",FORECAST($C$8-(S871+V871),Инклинометрия!$B$2:$B$152,Инклинометрия!$A$2:$A$152))</f>
        <v>-</v>
      </c>
      <c r="AB871" s="105">
        <f>FORECAST($C$8+T871,Инклинометрия!$B$2:$B$152,Инклинометрия!$A$2:$A$152)</f>
        <v>1422.3537391657405</v>
      </c>
      <c r="AC871" s="105">
        <f>IF(R871=0,FORECAST($C$6-T871,Инклинометрия!$B$2:$B$152,Инклинометрия!$A$2:$A$152),FORECAST($C$8,Инклинометрия!$B$2:$B$152,Инклинометрия!$A$2:$A$152))</f>
        <v>1332.6462608342592</v>
      </c>
      <c r="AD871" s="107">
        <f>IF(R871=0,FORECAST($C$8,Инклинометрия!$B$2:$B$152,Инклинометрия!$A$2:$A$152),Y871)</f>
        <v>1330</v>
      </c>
      <c r="AE871" s="107">
        <f>FORECAST($C$8-(R871+U871),Инклинометрия!$B$2:$B$152,Инклинометрия!$A$2:$A$152)</f>
        <v>0</v>
      </c>
      <c r="AF871" s="107">
        <f>IF(V871=0,"-",FORECAST($C$8,Инклинометрия!$B$2:$B$152,Инклинометрия!$A$2:$A$152))</f>
        <v>1330</v>
      </c>
      <c r="AG871" s="107">
        <f>IF(V871=0,"-",FORECAST($C$8-V871,Инклинометрия!$B$2:$B$152,Инклинометрия!$A$2:$A$152))</f>
        <v>0</v>
      </c>
      <c r="AH871" s="107">
        <f>IF(W871=0,"-",FORECAST($C$8+W871,Инклинометрия!$B$2:$B$152,Инклинометрия!$A$2:$A$152))</f>
        <v>1332.6462608342592</v>
      </c>
      <c r="AI871" s="107">
        <f>IF(W871=0,"-",FORECAST($C$8,Инклинометрия!$B$2:$B$152,Инклинометрия!$A$2:$A$152))</f>
        <v>1330</v>
      </c>
      <c r="AK871" s="122">
        <f t="shared" si="263"/>
        <v>0</v>
      </c>
      <c r="AL871" s="67">
        <f>AK871*(B871-B870)</f>
        <v>0</v>
      </c>
      <c r="AM871" s="23">
        <f t="shared" si="246"/>
        <v>8.6725204696437436E-2</v>
      </c>
      <c r="AN871" s="26">
        <f>AN870+AK871*(B871-B870)/(2*PI()*$C$5*AN870*$K$13)</f>
        <v>0.15480061813468687</v>
      </c>
      <c r="AO871" s="87">
        <f t="shared" si="257"/>
        <v>145932.55112472404</v>
      </c>
      <c r="AP871" s="87">
        <f>IF(R871+U871&lt;$C$8,0,32*$L$23/$C$12^2*($K$10*R871+$K$8*U871)+32*$L$24/($C$14^2-$C$13^2)*($K$10*S871+$K$8*V871))</f>
        <v>44607.551124724028</v>
      </c>
      <c r="AQ871" s="66">
        <f>R871*$C$11*$C$9+U871*$C$11*$C$10</f>
        <v>14695380</v>
      </c>
      <c r="AR871" s="66">
        <f>S871*$C$11*$C$9+V871*$C$11*$C$10</f>
        <v>14695380</v>
      </c>
      <c r="AS871" s="87">
        <f>$C$11*(T871*$C$9+W871*$C$10)</f>
        <v>792178.05375968735</v>
      </c>
      <c r="AT871" s="45">
        <f t="shared" si="251"/>
        <v>15633490.60488441</v>
      </c>
      <c r="AU871" s="75"/>
    </row>
    <row r="872" spans="2:47" ht="15" thickBot="1" x14ac:dyDescent="0.35">
      <c r="B872" s="41">
        <f t="shared" si="258"/>
        <v>16820</v>
      </c>
      <c r="C872" s="8">
        <f t="shared" si="259"/>
        <v>168.20000000000002</v>
      </c>
      <c r="D872" s="73">
        <f t="shared" si="247"/>
        <v>224.96750000000003</v>
      </c>
      <c r="E872" s="29">
        <f t="shared" si="264"/>
        <v>55712.510776392926</v>
      </c>
      <c r="F872" s="29">
        <f t="shared" si="260"/>
        <v>66.245553836382484</v>
      </c>
      <c r="G872" s="29">
        <f t="shared" si="261"/>
        <v>88.603428256161564</v>
      </c>
      <c r="H872" s="17">
        <f t="shared" si="262"/>
        <v>74515.483163424971</v>
      </c>
      <c r="I872" s="29">
        <f t="shared" si="252"/>
        <v>2.2250485660981263</v>
      </c>
      <c r="J872" s="29">
        <f t="shared" si="253"/>
        <v>41.694115440741633</v>
      </c>
      <c r="K872" s="32">
        <f>IF((D871+L871+M871-AL871)/($C$21+$C$22)&gt;$C$8,$C$8,(D871+L871+M871-AL871)/($C$21+$C$22))</f>
        <v>1400</v>
      </c>
      <c r="L872" s="97">
        <f t="shared" si="248"/>
        <v>0</v>
      </c>
      <c r="M872" s="96">
        <f t="shared" si="249"/>
        <v>0</v>
      </c>
      <c r="N872" s="98">
        <f t="shared" si="254"/>
        <v>1.7179213529287818</v>
      </c>
      <c r="O872" s="100">
        <f t="shared" si="250"/>
        <v>4.2266987561397071</v>
      </c>
      <c r="P872" s="104">
        <f t="shared" si="255"/>
        <v>18.880500609176615</v>
      </c>
      <c r="Q872" s="102">
        <f t="shared" si="256"/>
        <v>4.9224514715476911E-2</v>
      </c>
      <c r="R872" s="106">
        <f>IF(K872-H871&lt;0,0,K872-H871)</f>
        <v>0</v>
      </c>
      <c r="S872" s="106">
        <f>K872-V872</f>
        <v>0</v>
      </c>
      <c r="T872" s="106">
        <f>IF(R872&gt;0,$C$6-$C$8,IF($C$6-$C$8-W872&lt;0,0,$C$6-$C$8-W872))</f>
        <v>97.214462279726973</v>
      </c>
      <c r="U872" s="107">
        <f>IF(R872=0,IF(U871+(F872-AL872/$C$23)*$C$21/($C$21+$C$22)&gt;$C$8,$C$8,U871+F872*$C$21/($C$21+$C$22)),E872)</f>
        <v>1400</v>
      </c>
      <c r="V872" s="107">
        <f>IF(R872&gt;0,0,IF(V871+(F872-AL872/$C$23)*$C$21/($C$21+$C$22)&gt;$C$8,$C$8,IF(U872=$C$8,V871+(F872-AL872/$C$23)*$C$21/$C$22,V871+(F872-AL872/$C$23)*$C$21/($C$21+$C$22))))</f>
        <v>1400</v>
      </c>
      <c r="W872" s="203">
        <f>IF(R872&gt;0,0,IF(W871+AL872/$C$23&gt;$F$23,$F$23,W871+AL872/$C$23))</f>
        <v>2.7855377202730285</v>
      </c>
      <c r="X872" s="105" t="str">
        <f>IF(R872=0,"-",FORECAST($C$8,Инклинометрия!$B$2:$B$152,Инклинометрия!$A$2:$A$152))</f>
        <v>-</v>
      </c>
      <c r="Y872" s="105" t="str">
        <f>IF(R872=0,"-",FORECAST($C$8-R872,Инклинометрия!$B$2:$B$152,Инклинометрия!$A$2:$A$152))</f>
        <v>-</v>
      </c>
      <c r="Z872" s="105" t="str">
        <f>IF(R872&gt;0,FORECAST($C$8,Инклинометрия!$B$2:$B$152,Инклинометрия!$A$2:$A$152),IF(V872=$C$8,"-",FORECAST($C$8-V872,Инклинометрия!$B$2:$B$152,Инклинометрия!$A$2:$A$152)))</f>
        <v>-</v>
      </c>
      <c r="AA872" s="105" t="str">
        <f>IF(S872=0,"-",FORECAST($C$8-(S872+V872),Инклинометрия!$B$2:$B$152,Инклинометрия!$A$2:$A$152))</f>
        <v>-</v>
      </c>
      <c r="AB872" s="105">
        <f>FORECAST($C$8+T872,Инклинометрия!$B$2:$B$152,Инклинометрия!$A$2:$A$152)</f>
        <v>1422.3537391657405</v>
      </c>
      <c r="AC872" s="105">
        <f>IF(R872=0,FORECAST($C$6-T872,Инклинометрия!$B$2:$B$152,Инклинометрия!$A$2:$A$152),FORECAST($C$8,Инклинометрия!$B$2:$B$152,Инклинометрия!$A$2:$A$152))</f>
        <v>1332.6462608342592</v>
      </c>
      <c r="AD872" s="107">
        <f>IF(R872=0,FORECAST($C$8,Инклинометрия!$B$2:$B$152,Инклинометрия!$A$2:$A$152),Y872)</f>
        <v>1330</v>
      </c>
      <c r="AE872" s="107">
        <f>FORECAST($C$8-(R872+U872),Инклинометрия!$B$2:$B$152,Инклинометрия!$A$2:$A$152)</f>
        <v>0</v>
      </c>
      <c r="AF872" s="107">
        <f>IF(V872=0,"-",FORECAST($C$8,Инклинометрия!$B$2:$B$152,Инклинометрия!$A$2:$A$152))</f>
        <v>1330</v>
      </c>
      <c r="AG872" s="107">
        <f>IF(V872=0,"-",FORECAST($C$8-V872,Инклинометрия!$B$2:$B$152,Инклинометрия!$A$2:$A$152))</f>
        <v>0</v>
      </c>
      <c r="AH872" s="107">
        <f>IF(W872=0,"-",FORECAST($C$8+W872,Инклинометрия!$B$2:$B$152,Инклинометрия!$A$2:$A$152))</f>
        <v>1332.6462608342592</v>
      </c>
      <c r="AI872" s="107">
        <f>IF(W872=0,"-",FORECAST($C$8,Инклинометрия!$B$2:$B$152,Инклинометрия!$A$2:$A$152))</f>
        <v>1330</v>
      </c>
      <c r="AK872" s="122">
        <f t="shared" si="263"/>
        <v>0</v>
      </c>
      <c r="AL872" s="67">
        <f>AK872*(B872-B871)</f>
        <v>0</v>
      </c>
      <c r="AM872" s="23">
        <f t="shared" si="246"/>
        <v>8.6725204696437436E-2</v>
      </c>
      <c r="AN872" s="26">
        <f>AN871+AK872*(B872-B871)/(2*PI()*$C$5*AN871*$K$13)</f>
        <v>0.15480061813468687</v>
      </c>
      <c r="AO872" s="87">
        <f t="shared" si="257"/>
        <v>145932.55112472404</v>
      </c>
      <c r="AP872" s="87">
        <f>IF(R872+U872&lt;$C$8,0,32*$L$23/$C$12^2*($K$10*R872+$K$8*U872)+32*$L$24/($C$14^2-$C$13^2)*($K$10*S872+$K$8*V872))</f>
        <v>44607.551124724028</v>
      </c>
      <c r="AQ872" s="66">
        <f>R872*$C$11*$C$9+U872*$C$11*$C$10</f>
        <v>14695380</v>
      </c>
      <c r="AR872" s="66">
        <f>S872*$C$11*$C$9+V872*$C$11*$C$10</f>
        <v>14695380</v>
      </c>
      <c r="AS872" s="87">
        <f>$C$11*(T872*$C$9+W872*$C$10)</f>
        <v>792178.05375968735</v>
      </c>
      <c r="AT872" s="45">
        <f t="shared" si="251"/>
        <v>15633490.60488441</v>
      </c>
      <c r="AU872" s="75"/>
    </row>
    <row r="873" spans="2:47" ht="15" thickBot="1" x14ac:dyDescent="0.35">
      <c r="B873" s="41">
        <f t="shared" si="258"/>
        <v>16840</v>
      </c>
      <c r="C873" s="8">
        <f t="shared" si="259"/>
        <v>168.4</v>
      </c>
      <c r="D873" s="73">
        <f t="shared" si="247"/>
        <v>225.23500000000001</v>
      </c>
      <c r="E873" s="29">
        <f t="shared" si="264"/>
        <v>55778.756330229298</v>
      </c>
      <c r="F873" s="29">
        <f t="shared" si="260"/>
        <v>66.245553836373062</v>
      </c>
      <c r="G873" s="29">
        <f t="shared" si="261"/>
        <v>88.603428256148959</v>
      </c>
      <c r="H873" s="17">
        <f t="shared" si="262"/>
        <v>74604.086591681116</v>
      </c>
      <c r="I873" s="29">
        <f t="shared" si="252"/>
        <v>2.2250485660981263</v>
      </c>
      <c r="J873" s="29">
        <f t="shared" si="253"/>
        <v>41.69411544073867</v>
      </c>
      <c r="K873" s="32">
        <f>IF((D872+L872+M872-AL872)/($C$21+$C$22)&gt;$C$8,$C$8,(D872+L872+M872-AL872)/($C$21+$C$22))</f>
        <v>1400</v>
      </c>
      <c r="L873" s="97">
        <f t="shared" si="248"/>
        <v>0</v>
      </c>
      <c r="M873" s="96">
        <f t="shared" si="249"/>
        <v>0</v>
      </c>
      <c r="N873" s="98">
        <f t="shared" si="254"/>
        <v>1.7179213529287818</v>
      </c>
      <c r="O873" s="100">
        <f t="shared" si="250"/>
        <v>4.2266987561397071</v>
      </c>
      <c r="P873" s="104">
        <f t="shared" si="255"/>
        <v>18.880500609176615</v>
      </c>
      <c r="Q873" s="102">
        <f t="shared" si="256"/>
        <v>4.9224514715476911E-2</v>
      </c>
      <c r="R873" s="106">
        <f>IF(K873-H872&lt;0,0,K873-H872)</f>
        <v>0</v>
      </c>
      <c r="S873" s="106">
        <f>K873-V873</f>
        <v>0</v>
      </c>
      <c r="T873" s="106">
        <f>IF(R873&gt;0,$C$6-$C$8,IF($C$6-$C$8-W873&lt;0,0,$C$6-$C$8-W873))</f>
        <v>97.214462279726973</v>
      </c>
      <c r="U873" s="107">
        <f>IF(R873=0,IF(U872+(F873-AL873/$C$23)*$C$21/($C$21+$C$22)&gt;$C$8,$C$8,U872+F873*$C$21/($C$21+$C$22)),E873)</f>
        <v>1400</v>
      </c>
      <c r="V873" s="107">
        <f>IF(R873&gt;0,0,IF(V872+(F873-AL873/$C$23)*$C$21/($C$21+$C$22)&gt;$C$8,$C$8,IF(U873=$C$8,V872+(F873-AL873/$C$23)*$C$21/$C$22,V872+(F873-AL873/$C$23)*$C$21/($C$21+$C$22))))</f>
        <v>1400</v>
      </c>
      <c r="W873" s="203">
        <f>IF(R873&gt;0,0,IF(W872+AL873/$C$23&gt;$F$23,$F$23,W872+AL873/$C$23))</f>
        <v>2.7855377202730285</v>
      </c>
      <c r="X873" s="105" t="str">
        <f>IF(R873=0,"-",FORECAST($C$8,Инклинометрия!$B$2:$B$152,Инклинометрия!$A$2:$A$152))</f>
        <v>-</v>
      </c>
      <c r="Y873" s="105" t="str">
        <f>IF(R873=0,"-",FORECAST($C$8-R873,Инклинометрия!$B$2:$B$152,Инклинометрия!$A$2:$A$152))</f>
        <v>-</v>
      </c>
      <c r="Z873" s="105" t="str">
        <f>IF(R873&gt;0,FORECAST($C$8,Инклинометрия!$B$2:$B$152,Инклинометрия!$A$2:$A$152),IF(V873=$C$8,"-",FORECAST($C$8-V873,Инклинометрия!$B$2:$B$152,Инклинометрия!$A$2:$A$152)))</f>
        <v>-</v>
      </c>
      <c r="AA873" s="105" t="str">
        <f>IF(S873=0,"-",FORECAST($C$8-(S873+V873),Инклинометрия!$B$2:$B$152,Инклинометрия!$A$2:$A$152))</f>
        <v>-</v>
      </c>
      <c r="AB873" s="105">
        <f>FORECAST($C$8+T873,Инклинометрия!$B$2:$B$152,Инклинометрия!$A$2:$A$152)</f>
        <v>1422.3537391657405</v>
      </c>
      <c r="AC873" s="105">
        <f>IF(R873=0,FORECAST($C$6-T873,Инклинометрия!$B$2:$B$152,Инклинометрия!$A$2:$A$152),FORECAST($C$8,Инклинометрия!$B$2:$B$152,Инклинометрия!$A$2:$A$152))</f>
        <v>1332.6462608342592</v>
      </c>
      <c r="AD873" s="107">
        <f>IF(R873=0,FORECAST($C$8,Инклинометрия!$B$2:$B$152,Инклинометрия!$A$2:$A$152),Y873)</f>
        <v>1330</v>
      </c>
      <c r="AE873" s="107">
        <f>FORECAST($C$8-(R873+U873),Инклинометрия!$B$2:$B$152,Инклинометрия!$A$2:$A$152)</f>
        <v>0</v>
      </c>
      <c r="AF873" s="107">
        <f>IF(V873=0,"-",FORECAST($C$8,Инклинометрия!$B$2:$B$152,Инклинометрия!$A$2:$A$152))</f>
        <v>1330</v>
      </c>
      <c r="AG873" s="107">
        <f>IF(V873=0,"-",FORECAST($C$8-V873,Инклинометрия!$B$2:$B$152,Инклинометрия!$A$2:$A$152))</f>
        <v>0</v>
      </c>
      <c r="AH873" s="107">
        <f>IF(W873=0,"-",FORECAST($C$8+W873,Инклинометрия!$B$2:$B$152,Инклинометрия!$A$2:$A$152))</f>
        <v>1332.6462608342592</v>
      </c>
      <c r="AI873" s="107">
        <f>IF(W873=0,"-",FORECAST($C$8,Инклинометрия!$B$2:$B$152,Инклинометрия!$A$2:$A$152))</f>
        <v>1330</v>
      </c>
      <c r="AK873" s="122">
        <f t="shared" si="263"/>
        <v>0</v>
      </c>
      <c r="AL873" s="67">
        <f>AK873*(B873-B872)</f>
        <v>0</v>
      </c>
      <c r="AM873" s="23">
        <f t="shared" ref="AM873:AM936" si="265">AL873+AM872</f>
        <v>8.6725204696437436E-2</v>
      </c>
      <c r="AN873" s="26">
        <f>AN872+AK873*(B873-B872)/(2*PI()*$C$5*AN872*$K$13)</f>
        <v>0.15480061813468687</v>
      </c>
      <c r="AO873" s="87">
        <f t="shared" si="257"/>
        <v>145932.55112472404</v>
      </c>
      <c r="AP873" s="87">
        <f>IF(R873+U873&lt;$C$8,0,32*$L$23/$C$12^2*($K$10*R873+$K$8*U873)+32*$L$24/($C$14^2-$C$13^2)*($K$10*S873+$K$8*V873))</f>
        <v>44607.551124724028</v>
      </c>
      <c r="AQ873" s="66">
        <f>R873*$C$11*$C$9+U873*$C$11*$C$10</f>
        <v>14695380</v>
      </c>
      <c r="AR873" s="66">
        <f>S873*$C$11*$C$9+V873*$C$11*$C$10</f>
        <v>14695380</v>
      </c>
      <c r="AS873" s="87">
        <f>$C$11*(T873*$C$9+W873*$C$10)</f>
        <v>792178.05375968735</v>
      </c>
      <c r="AT873" s="45">
        <f t="shared" si="251"/>
        <v>15633490.60488441</v>
      </c>
      <c r="AU873" s="75"/>
    </row>
    <row r="874" spans="2:47" ht="15" thickBot="1" x14ac:dyDescent="0.35">
      <c r="B874" s="41">
        <f t="shared" si="258"/>
        <v>16860</v>
      </c>
      <c r="C874" s="8">
        <f t="shared" si="259"/>
        <v>168.6</v>
      </c>
      <c r="D874" s="73">
        <f t="shared" si="247"/>
        <v>225.5025</v>
      </c>
      <c r="E874" s="29">
        <f t="shared" si="264"/>
        <v>55845.001884065678</v>
      </c>
      <c r="F874" s="29">
        <f t="shared" si="260"/>
        <v>66.245553836373062</v>
      </c>
      <c r="G874" s="29">
        <f t="shared" si="261"/>
        <v>88.603428256148959</v>
      </c>
      <c r="H874" s="17">
        <f t="shared" si="262"/>
        <v>74692.690019937261</v>
      </c>
      <c r="I874" s="29">
        <f t="shared" si="252"/>
        <v>2.2250485660981263</v>
      </c>
      <c r="J874" s="29">
        <f t="shared" si="253"/>
        <v>41.69411544073867</v>
      </c>
      <c r="K874" s="32">
        <f>IF((D873+L873+M873-AL873)/($C$21+$C$22)&gt;$C$8,$C$8,(D873+L873+M873-AL873)/($C$21+$C$22))</f>
        <v>1400</v>
      </c>
      <c r="L874" s="97">
        <f t="shared" si="248"/>
        <v>0</v>
      </c>
      <c r="M874" s="96">
        <f t="shared" si="249"/>
        <v>0</v>
      </c>
      <c r="N874" s="98">
        <f t="shared" si="254"/>
        <v>1.7179213529287818</v>
      </c>
      <c r="O874" s="100">
        <f t="shared" si="250"/>
        <v>4.2266987561397071</v>
      </c>
      <c r="P874" s="104">
        <f t="shared" si="255"/>
        <v>18.880500609176615</v>
      </c>
      <c r="Q874" s="102">
        <f t="shared" si="256"/>
        <v>4.9224514715476911E-2</v>
      </c>
      <c r="R874" s="106">
        <f>IF(K874-H873&lt;0,0,K874-H873)</f>
        <v>0</v>
      </c>
      <c r="S874" s="106">
        <f>K874-V874</f>
        <v>0</v>
      </c>
      <c r="T874" s="106">
        <f>IF(R874&gt;0,$C$6-$C$8,IF($C$6-$C$8-W874&lt;0,0,$C$6-$C$8-W874))</f>
        <v>97.214462279726973</v>
      </c>
      <c r="U874" s="107">
        <f>IF(R874=0,IF(U873+(F874-AL874/$C$23)*$C$21/($C$21+$C$22)&gt;$C$8,$C$8,U873+F874*$C$21/($C$21+$C$22)),E874)</f>
        <v>1400</v>
      </c>
      <c r="V874" s="107">
        <f>IF(R874&gt;0,0,IF(V873+(F874-AL874/$C$23)*$C$21/($C$21+$C$22)&gt;$C$8,$C$8,IF(U874=$C$8,V873+(F874-AL874/$C$23)*$C$21/$C$22,V873+(F874-AL874/$C$23)*$C$21/($C$21+$C$22))))</f>
        <v>1400</v>
      </c>
      <c r="W874" s="203">
        <f>IF(R874&gt;0,0,IF(W873+AL874/$C$23&gt;$F$23,$F$23,W873+AL874/$C$23))</f>
        <v>2.7855377202730285</v>
      </c>
      <c r="X874" s="105" t="str">
        <f>IF(R874=0,"-",FORECAST($C$8,Инклинометрия!$B$2:$B$152,Инклинометрия!$A$2:$A$152))</f>
        <v>-</v>
      </c>
      <c r="Y874" s="105" t="str">
        <f>IF(R874=0,"-",FORECAST($C$8-R874,Инклинометрия!$B$2:$B$152,Инклинометрия!$A$2:$A$152))</f>
        <v>-</v>
      </c>
      <c r="Z874" s="105" t="str">
        <f>IF(R874&gt;0,FORECAST($C$8,Инклинометрия!$B$2:$B$152,Инклинометрия!$A$2:$A$152),IF(V874=$C$8,"-",FORECAST($C$8-V874,Инклинометрия!$B$2:$B$152,Инклинометрия!$A$2:$A$152)))</f>
        <v>-</v>
      </c>
      <c r="AA874" s="105" t="str">
        <f>IF(S874=0,"-",FORECAST($C$8-(S874+V874),Инклинометрия!$B$2:$B$152,Инклинометрия!$A$2:$A$152))</f>
        <v>-</v>
      </c>
      <c r="AB874" s="105">
        <f>FORECAST($C$8+T874,Инклинометрия!$B$2:$B$152,Инклинометрия!$A$2:$A$152)</f>
        <v>1422.3537391657405</v>
      </c>
      <c r="AC874" s="105">
        <f>IF(R874=0,FORECAST($C$6-T874,Инклинометрия!$B$2:$B$152,Инклинометрия!$A$2:$A$152),FORECAST($C$8,Инклинометрия!$B$2:$B$152,Инклинометрия!$A$2:$A$152))</f>
        <v>1332.6462608342592</v>
      </c>
      <c r="AD874" s="107">
        <f>IF(R874=0,FORECAST($C$8,Инклинометрия!$B$2:$B$152,Инклинометрия!$A$2:$A$152),Y874)</f>
        <v>1330</v>
      </c>
      <c r="AE874" s="107">
        <f>FORECAST($C$8-(R874+U874),Инклинометрия!$B$2:$B$152,Инклинометрия!$A$2:$A$152)</f>
        <v>0</v>
      </c>
      <c r="AF874" s="107">
        <f>IF(V874=0,"-",FORECAST($C$8,Инклинометрия!$B$2:$B$152,Инклинометрия!$A$2:$A$152))</f>
        <v>1330</v>
      </c>
      <c r="AG874" s="107">
        <f>IF(V874=0,"-",FORECAST($C$8-V874,Инклинометрия!$B$2:$B$152,Инклинометрия!$A$2:$A$152))</f>
        <v>0</v>
      </c>
      <c r="AH874" s="107">
        <f>IF(W874=0,"-",FORECAST($C$8+W874,Инклинометрия!$B$2:$B$152,Инклинометрия!$A$2:$A$152))</f>
        <v>1332.6462608342592</v>
      </c>
      <c r="AI874" s="107">
        <f>IF(W874=0,"-",FORECAST($C$8,Инклинометрия!$B$2:$B$152,Инклинометрия!$A$2:$A$152))</f>
        <v>1330</v>
      </c>
      <c r="AK874" s="122">
        <f t="shared" si="263"/>
        <v>0</v>
      </c>
      <c r="AL874" s="67">
        <f>AK874*(B874-B873)</f>
        <v>0</v>
      </c>
      <c r="AM874" s="23">
        <f t="shared" si="265"/>
        <v>8.6725204696437436E-2</v>
      </c>
      <c r="AN874" s="26">
        <f>AN873+AK874*(B874-B873)/(2*PI()*$C$5*AN873*$K$13)</f>
        <v>0.15480061813468687</v>
      </c>
      <c r="AO874" s="87">
        <f t="shared" si="257"/>
        <v>145932.55112472404</v>
      </c>
      <c r="AP874" s="87">
        <f>IF(R874+U874&lt;$C$8,0,32*$L$23/$C$12^2*($K$10*R874+$K$8*U874)+32*$L$24/($C$14^2-$C$13^2)*($K$10*S874+$K$8*V874))</f>
        <v>44607.551124724028</v>
      </c>
      <c r="AQ874" s="66">
        <f>R874*$C$11*$C$9+U874*$C$11*$C$10</f>
        <v>14695380</v>
      </c>
      <c r="AR874" s="66">
        <f>S874*$C$11*$C$9+V874*$C$11*$C$10</f>
        <v>14695380</v>
      </c>
      <c r="AS874" s="87">
        <f>$C$11*(T874*$C$9+W874*$C$10)</f>
        <v>792178.05375968735</v>
      </c>
      <c r="AT874" s="45">
        <f t="shared" si="251"/>
        <v>15633490.60488441</v>
      </c>
      <c r="AU874" s="75"/>
    </row>
    <row r="875" spans="2:47" ht="15" thickBot="1" x14ac:dyDescent="0.35">
      <c r="B875" s="41">
        <f t="shared" si="258"/>
        <v>16880</v>
      </c>
      <c r="C875" s="8">
        <f t="shared" si="259"/>
        <v>168.8</v>
      </c>
      <c r="D875" s="73">
        <f t="shared" si="247"/>
        <v>225.77</v>
      </c>
      <c r="E875" s="29">
        <f t="shared" si="264"/>
        <v>55911.247437902057</v>
      </c>
      <c r="F875" s="29">
        <f t="shared" si="260"/>
        <v>66.245553836382484</v>
      </c>
      <c r="G875" s="29">
        <f t="shared" si="261"/>
        <v>88.603428256161564</v>
      </c>
      <c r="H875" s="17">
        <f t="shared" si="262"/>
        <v>74781.293448193421</v>
      </c>
      <c r="I875" s="29">
        <f t="shared" si="252"/>
        <v>2.2250485660981263</v>
      </c>
      <c r="J875" s="29">
        <f t="shared" si="253"/>
        <v>41.694115440741633</v>
      </c>
      <c r="K875" s="32">
        <f>IF((D874+L874+M874-AL874)/($C$21+$C$22)&gt;$C$8,$C$8,(D874+L874+M874-AL874)/($C$21+$C$22))</f>
        <v>1400</v>
      </c>
      <c r="L875" s="97">
        <f t="shared" si="248"/>
        <v>0</v>
      </c>
      <c r="M875" s="96">
        <f t="shared" si="249"/>
        <v>0</v>
      </c>
      <c r="N875" s="98">
        <f t="shared" si="254"/>
        <v>1.7179213529287818</v>
      </c>
      <c r="O875" s="100">
        <f t="shared" si="250"/>
        <v>4.2266987561397071</v>
      </c>
      <c r="P875" s="104">
        <f t="shared" si="255"/>
        <v>18.880500609176615</v>
      </c>
      <c r="Q875" s="102">
        <f t="shared" si="256"/>
        <v>4.9224514715476911E-2</v>
      </c>
      <c r="R875" s="106">
        <f>IF(K875-H874&lt;0,0,K875-H874)</f>
        <v>0</v>
      </c>
      <c r="S875" s="106">
        <f>K875-V875</f>
        <v>0</v>
      </c>
      <c r="T875" s="106">
        <f>IF(R875&gt;0,$C$6-$C$8,IF($C$6-$C$8-W875&lt;0,0,$C$6-$C$8-W875))</f>
        <v>97.214462279726973</v>
      </c>
      <c r="U875" s="107">
        <f>IF(R875=0,IF(U874+(F875-AL875/$C$23)*$C$21/($C$21+$C$22)&gt;$C$8,$C$8,U874+F875*$C$21/($C$21+$C$22)),E875)</f>
        <v>1400</v>
      </c>
      <c r="V875" s="107">
        <f>IF(R875&gt;0,0,IF(V874+(F875-AL875/$C$23)*$C$21/($C$21+$C$22)&gt;$C$8,$C$8,IF(U875=$C$8,V874+(F875-AL875/$C$23)*$C$21/$C$22,V874+(F875-AL875/$C$23)*$C$21/($C$21+$C$22))))</f>
        <v>1400</v>
      </c>
      <c r="W875" s="203">
        <f>IF(R875&gt;0,0,IF(W874+AL875/$C$23&gt;$F$23,$F$23,W874+AL875/$C$23))</f>
        <v>2.7855377202730285</v>
      </c>
      <c r="X875" s="105" t="str">
        <f>IF(R875=0,"-",FORECAST($C$8,Инклинометрия!$B$2:$B$152,Инклинометрия!$A$2:$A$152))</f>
        <v>-</v>
      </c>
      <c r="Y875" s="105" t="str">
        <f>IF(R875=0,"-",FORECAST($C$8-R875,Инклинометрия!$B$2:$B$152,Инклинометрия!$A$2:$A$152))</f>
        <v>-</v>
      </c>
      <c r="Z875" s="105" t="str">
        <f>IF(R875&gt;0,FORECAST($C$8,Инклинометрия!$B$2:$B$152,Инклинометрия!$A$2:$A$152),IF(V875=$C$8,"-",FORECAST($C$8-V875,Инклинометрия!$B$2:$B$152,Инклинометрия!$A$2:$A$152)))</f>
        <v>-</v>
      </c>
      <c r="AA875" s="105" t="str">
        <f>IF(S875=0,"-",FORECAST($C$8-(S875+V875),Инклинометрия!$B$2:$B$152,Инклинометрия!$A$2:$A$152))</f>
        <v>-</v>
      </c>
      <c r="AB875" s="105">
        <f>FORECAST($C$8+T875,Инклинометрия!$B$2:$B$152,Инклинометрия!$A$2:$A$152)</f>
        <v>1422.3537391657405</v>
      </c>
      <c r="AC875" s="105">
        <f>IF(R875=0,FORECAST($C$6-T875,Инклинометрия!$B$2:$B$152,Инклинометрия!$A$2:$A$152),FORECAST($C$8,Инклинометрия!$B$2:$B$152,Инклинометрия!$A$2:$A$152))</f>
        <v>1332.6462608342592</v>
      </c>
      <c r="AD875" s="107">
        <f>IF(R875=0,FORECAST($C$8,Инклинометрия!$B$2:$B$152,Инклинометрия!$A$2:$A$152),Y875)</f>
        <v>1330</v>
      </c>
      <c r="AE875" s="107">
        <f>FORECAST($C$8-(R875+U875),Инклинометрия!$B$2:$B$152,Инклинометрия!$A$2:$A$152)</f>
        <v>0</v>
      </c>
      <c r="AF875" s="107">
        <f>IF(V875=0,"-",FORECAST($C$8,Инклинометрия!$B$2:$B$152,Инклинометрия!$A$2:$A$152))</f>
        <v>1330</v>
      </c>
      <c r="AG875" s="107">
        <f>IF(V875=0,"-",FORECAST($C$8-V875,Инклинометрия!$B$2:$B$152,Инклинометрия!$A$2:$A$152))</f>
        <v>0</v>
      </c>
      <c r="AH875" s="107">
        <f>IF(W875=0,"-",FORECAST($C$8+W875,Инклинометрия!$B$2:$B$152,Инклинометрия!$A$2:$A$152))</f>
        <v>1332.6462608342592</v>
      </c>
      <c r="AI875" s="107">
        <f>IF(W875=0,"-",FORECAST($C$8,Инклинометрия!$B$2:$B$152,Инклинометрия!$A$2:$A$152))</f>
        <v>1330</v>
      </c>
      <c r="AK875" s="122">
        <f t="shared" si="263"/>
        <v>0</v>
      </c>
      <c r="AL875" s="67">
        <f>AK875*(B875-B874)</f>
        <v>0</v>
      </c>
      <c r="AM875" s="23">
        <f t="shared" si="265"/>
        <v>8.6725204696437436E-2</v>
      </c>
      <c r="AN875" s="26">
        <f>AN874+AK875*(B875-B874)/(2*PI()*$C$5*AN874*$K$13)</f>
        <v>0.15480061813468687</v>
      </c>
      <c r="AO875" s="87">
        <f t="shared" si="257"/>
        <v>145932.55112472404</v>
      </c>
      <c r="AP875" s="87">
        <f>IF(R875+U875&lt;$C$8,0,32*$L$23/$C$12^2*($K$10*R875+$K$8*U875)+32*$L$24/($C$14^2-$C$13^2)*($K$10*S875+$K$8*V875))</f>
        <v>44607.551124724028</v>
      </c>
      <c r="AQ875" s="66">
        <f>R875*$C$11*$C$9+U875*$C$11*$C$10</f>
        <v>14695380</v>
      </c>
      <c r="AR875" s="66">
        <f>S875*$C$11*$C$9+V875*$C$11*$C$10</f>
        <v>14695380</v>
      </c>
      <c r="AS875" s="87">
        <f>$C$11*(T875*$C$9+W875*$C$10)</f>
        <v>792178.05375968735</v>
      </c>
      <c r="AT875" s="45">
        <f t="shared" si="251"/>
        <v>15633490.60488441</v>
      </c>
      <c r="AU875" s="75"/>
    </row>
    <row r="876" spans="2:47" ht="15" thickBot="1" x14ac:dyDescent="0.35">
      <c r="B876" s="41">
        <f t="shared" si="258"/>
        <v>16900</v>
      </c>
      <c r="C876" s="8">
        <f t="shared" si="259"/>
        <v>169</v>
      </c>
      <c r="D876" s="73">
        <f t="shared" si="247"/>
        <v>226.03749999999999</v>
      </c>
      <c r="E876" s="29">
        <f t="shared" si="264"/>
        <v>55977.492991738429</v>
      </c>
      <c r="F876" s="29">
        <f t="shared" si="260"/>
        <v>66.245553836373062</v>
      </c>
      <c r="G876" s="29">
        <f t="shared" si="261"/>
        <v>88.603428256148959</v>
      </c>
      <c r="H876" s="17">
        <f t="shared" si="262"/>
        <v>74869.896876449566</v>
      </c>
      <c r="I876" s="29">
        <f t="shared" si="252"/>
        <v>2.2250485660981263</v>
      </c>
      <c r="J876" s="29">
        <f t="shared" si="253"/>
        <v>41.69411544073867</v>
      </c>
      <c r="K876" s="32">
        <f>IF((D875+L875+M875-AL875)/($C$21+$C$22)&gt;$C$8,$C$8,(D875+L875+M875-AL875)/($C$21+$C$22))</f>
        <v>1400</v>
      </c>
      <c r="L876" s="97">
        <f t="shared" si="248"/>
        <v>0</v>
      </c>
      <c r="M876" s="96">
        <f t="shared" si="249"/>
        <v>0</v>
      </c>
      <c r="N876" s="98">
        <f t="shared" si="254"/>
        <v>1.7179213529287818</v>
      </c>
      <c r="O876" s="100">
        <f t="shared" si="250"/>
        <v>4.2266987561397071</v>
      </c>
      <c r="P876" s="104">
        <f t="shared" si="255"/>
        <v>18.880500609176615</v>
      </c>
      <c r="Q876" s="102">
        <f t="shared" si="256"/>
        <v>4.9224514715476911E-2</v>
      </c>
      <c r="R876" s="106">
        <f>IF(K876-H875&lt;0,0,K876-H875)</f>
        <v>0</v>
      </c>
      <c r="S876" s="106">
        <f>K876-V876</f>
        <v>0</v>
      </c>
      <c r="T876" s="106">
        <f>IF(R876&gt;0,$C$6-$C$8,IF($C$6-$C$8-W876&lt;0,0,$C$6-$C$8-W876))</f>
        <v>97.214462279726973</v>
      </c>
      <c r="U876" s="107">
        <f>IF(R876=0,IF(U875+(F876-AL876/$C$23)*$C$21/($C$21+$C$22)&gt;$C$8,$C$8,U875+F876*$C$21/($C$21+$C$22)),E876)</f>
        <v>1400</v>
      </c>
      <c r="V876" s="107">
        <f>IF(R876&gt;0,0,IF(V875+(F876-AL876/$C$23)*$C$21/($C$21+$C$22)&gt;$C$8,$C$8,IF(U876=$C$8,V875+(F876-AL876/$C$23)*$C$21/$C$22,V875+(F876-AL876/$C$23)*$C$21/($C$21+$C$22))))</f>
        <v>1400</v>
      </c>
      <c r="W876" s="203">
        <f>IF(R876&gt;0,0,IF(W875+AL876/$C$23&gt;$F$23,$F$23,W875+AL876/$C$23))</f>
        <v>2.7855377202730285</v>
      </c>
      <c r="X876" s="105" t="str">
        <f>IF(R876=0,"-",FORECAST($C$8,Инклинометрия!$B$2:$B$152,Инклинометрия!$A$2:$A$152))</f>
        <v>-</v>
      </c>
      <c r="Y876" s="105" t="str">
        <f>IF(R876=0,"-",FORECAST($C$8-R876,Инклинометрия!$B$2:$B$152,Инклинометрия!$A$2:$A$152))</f>
        <v>-</v>
      </c>
      <c r="Z876" s="105" t="str">
        <f>IF(R876&gt;0,FORECAST($C$8,Инклинометрия!$B$2:$B$152,Инклинометрия!$A$2:$A$152),IF(V876=$C$8,"-",FORECAST($C$8-V876,Инклинометрия!$B$2:$B$152,Инклинометрия!$A$2:$A$152)))</f>
        <v>-</v>
      </c>
      <c r="AA876" s="105" t="str">
        <f>IF(S876=0,"-",FORECAST($C$8-(S876+V876),Инклинометрия!$B$2:$B$152,Инклинометрия!$A$2:$A$152))</f>
        <v>-</v>
      </c>
      <c r="AB876" s="105">
        <f>FORECAST($C$8+T876,Инклинометрия!$B$2:$B$152,Инклинометрия!$A$2:$A$152)</f>
        <v>1422.3537391657405</v>
      </c>
      <c r="AC876" s="105">
        <f>IF(R876=0,FORECAST($C$6-T876,Инклинометрия!$B$2:$B$152,Инклинометрия!$A$2:$A$152),FORECAST($C$8,Инклинометрия!$B$2:$B$152,Инклинометрия!$A$2:$A$152))</f>
        <v>1332.6462608342592</v>
      </c>
      <c r="AD876" s="107">
        <f>IF(R876=0,FORECAST($C$8,Инклинометрия!$B$2:$B$152,Инклинометрия!$A$2:$A$152),Y876)</f>
        <v>1330</v>
      </c>
      <c r="AE876" s="107">
        <f>FORECAST($C$8-(R876+U876),Инклинометрия!$B$2:$B$152,Инклинометрия!$A$2:$A$152)</f>
        <v>0</v>
      </c>
      <c r="AF876" s="107">
        <f>IF(V876=0,"-",FORECAST($C$8,Инклинометрия!$B$2:$B$152,Инклинометрия!$A$2:$A$152))</f>
        <v>1330</v>
      </c>
      <c r="AG876" s="107">
        <f>IF(V876=0,"-",FORECAST($C$8-V876,Инклинометрия!$B$2:$B$152,Инклинометрия!$A$2:$A$152))</f>
        <v>0</v>
      </c>
      <c r="AH876" s="107">
        <f>IF(W876=0,"-",FORECAST($C$8+W876,Инклинометрия!$B$2:$B$152,Инклинометрия!$A$2:$A$152))</f>
        <v>1332.6462608342592</v>
      </c>
      <c r="AI876" s="107">
        <f>IF(W876=0,"-",FORECAST($C$8,Инклинометрия!$B$2:$B$152,Инклинометрия!$A$2:$A$152))</f>
        <v>1330</v>
      </c>
      <c r="AK876" s="122">
        <f t="shared" si="263"/>
        <v>0</v>
      </c>
      <c r="AL876" s="67">
        <f>AK876*(B876-B875)</f>
        <v>0</v>
      </c>
      <c r="AM876" s="23">
        <f t="shared" si="265"/>
        <v>8.6725204696437436E-2</v>
      </c>
      <c r="AN876" s="26">
        <f>AN875+AK876*(B876-B875)/(2*PI()*$C$5*AN875*$K$13)</f>
        <v>0.15480061813468687</v>
      </c>
      <c r="AO876" s="87">
        <f t="shared" si="257"/>
        <v>145932.55112472404</v>
      </c>
      <c r="AP876" s="87">
        <f>IF(R876+U876&lt;$C$8,0,32*$L$23/$C$12^2*($K$10*R876+$K$8*U876)+32*$L$24/($C$14^2-$C$13^2)*($K$10*S876+$K$8*V876))</f>
        <v>44607.551124724028</v>
      </c>
      <c r="AQ876" s="66">
        <f>R876*$C$11*$C$9+U876*$C$11*$C$10</f>
        <v>14695380</v>
      </c>
      <c r="AR876" s="66">
        <f>S876*$C$11*$C$9+V876*$C$11*$C$10</f>
        <v>14695380</v>
      </c>
      <c r="AS876" s="87">
        <f>$C$11*(T876*$C$9+W876*$C$10)</f>
        <v>792178.05375968735</v>
      </c>
      <c r="AT876" s="45">
        <f t="shared" si="251"/>
        <v>15633490.60488441</v>
      </c>
      <c r="AU876" s="75"/>
    </row>
    <row r="877" spans="2:47" ht="15" thickBot="1" x14ac:dyDescent="0.35">
      <c r="B877" s="41">
        <f t="shared" si="258"/>
        <v>16920</v>
      </c>
      <c r="C877" s="8">
        <f t="shared" si="259"/>
        <v>169.20000000000002</v>
      </c>
      <c r="D877" s="73">
        <f t="shared" si="247"/>
        <v>226.30500000000004</v>
      </c>
      <c r="E877" s="29">
        <f t="shared" si="264"/>
        <v>56043.738545574808</v>
      </c>
      <c r="F877" s="29">
        <f t="shared" si="260"/>
        <v>66.245553836382484</v>
      </c>
      <c r="G877" s="29">
        <f t="shared" si="261"/>
        <v>88.603428256161564</v>
      </c>
      <c r="H877" s="17">
        <f t="shared" si="262"/>
        <v>74958.500304705725</v>
      </c>
      <c r="I877" s="29">
        <f t="shared" si="252"/>
        <v>2.2250485660981263</v>
      </c>
      <c r="J877" s="29">
        <f t="shared" si="253"/>
        <v>41.694115440741633</v>
      </c>
      <c r="K877" s="32">
        <f>IF((D876+L876+M876-AL876)/($C$21+$C$22)&gt;$C$8,$C$8,(D876+L876+M876-AL876)/($C$21+$C$22))</f>
        <v>1400</v>
      </c>
      <c r="L877" s="97">
        <f t="shared" si="248"/>
        <v>0</v>
      </c>
      <c r="M877" s="96">
        <f t="shared" si="249"/>
        <v>0</v>
      </c>
      <c r="N877" s="98">
        <f t="shared" si="254"/>
        <v>1.7179213529287818</v>
      </c>
      <c r="O877" s="100">
        <f t="shared" si="250"/>
        <v>4.2266987561397071</v>
      </c>
      <c r="P877" s="104">
        <f t="shared" si="255"/>
        <v>18.880500609176615</v>
      </c>
      <c r="Q877" s="102">
        <f t="shared" si="256"/>
        <v>4.9224514715476911E-2</v>
      </c>
      <c r="R877" s="106">
        <f>IF(K877-H876&lt;0,0,K877-H876)</f>
        <v>0</v>
      </c>
      <c r="S877" s="106">
        <f>K877-V877</f>
        <v>0</v>
      </c>
      <c r="T877" s="106">
        <f>IF(R877&gt;0,$C$6-$C$8,IF($C$6-$C$8-W877&lt;0,0,$C$6-$C$8-W877))</f>
        <v>97.214462279726973</v>
      </c>
      <c r="U877" s="107">
        <f>IF(R877=0,IF(U876+(F877-AL877/$C$23)*$C$21/($C$21+$C$22)&gt;$C$8,$C$8,U876+F877*$C$21/($C$21+$C$22)),E877)</f>
        <v>1400</v>
      </c>
      <c r="V877" s="107">
        <f>IF(R877&gt;0,0,IF(V876+(F877-AL877/$C$23)*$C$21/($C$21+$C$22)&gt;$C$8,$C$8,IF(U877=$C$8,V876+(F877-AL877/$C$23)*$C$21/$C$22,V876+(F877-AL877/$C$23)*$C$21/($C$21+$C$22))))</f>
        <v>1400</v>
      </c>
      <c r="W877" s="203">
        <f>IF(R877&gt;0,0,IF(W876+AL877/$C$23&gt;$F$23,$F$23,W876+AL877/$C$23))</f>
        <v>2.7855377202730285</v>
      </c>
      <c r="X877" s="105" t="str">
        <f>IF(R877=0,"-",FORECAST($C$8,Инклинометрия!$B$2:$B$152,Инклинометрия!$A$2:$A$152))</f>
        <v>-</v>
      </c>
      <c r="Y877" s="105" t="str">
        <f>IF(R877=0,"-",FORECAST($C$8-R877,Инклинометрия!$B$2:$B$152,Инклинометрия!$A$2:$A$152))</f>
        <v>-</v>
      </c>
      <c r="Z877" s="105" t="str">
        <f>IF(R877&gt;0,FORECAST($C$8,Инклинометрия!$B$2:$B$152,Инклинометрия!$A$2:$A$152),IF(V877=$C$8,"-",FORECAST($C$8-V877,Инклинометрия!$B$2:$B$152,Инклинометрия!$A$2:$A$152)))</f>
        <v>-</v>
      </c>
      <c r="AA877" s="105" t="str">
        <f>IF(S877=0,"-",FORECAST($C$8-(S877+V877),Инклинометрия!$B$2:$B$152,Инклинометрия!$A$2:$A$152))</f>
        <v>-</v>
      </c>
      <c r="AB877" s="105">
        <f>FORECAST($C$8+T877,Инклинометрия!$B$2:$B$152,Инклинометрия!$A$2:$A$152)</f>
        <v>1422.3537391657405</v>
      </c>
      <c r="AC877" s="105">
        <f>IF(R877=0,FORECAST($C$6-T877,Инклинометрия!$B$2:$B$152,Инклинометрия!$A$2:$A$152),FORECAST($C$8,Инклинометрия!$B$2:$B$152,Инклинометрия!$A$2:$A$152))</f>
        <v>1332.6462608342592</v>
      </c>
      <c r="AD877" s="107">
        <f>IF(R877=0,FORECAST($C$8,Инклинометрия!$B$2:$B$152,Инклинометрия!$A$2:$A$152),Y877)</f>
        <v>1330</v>
      </c>
      <c r="AE877" s="107">
        <f>FORECAST($C$8-(R877+U877),Инклинометрия!$B$2:$B$152,Инклинометрия!$A$2:$A$152)</f>
        <v>0</v>
      </c>
      <c r="AF877" s="107">
        <f>IF(V877=0,"-",FORECAST($C$8,Инклинометрия!$B$2:$B$152,Инклинометрия!$A$2:$A$152))</f>
        <v>1330</v>
      </c>
      <c r="AG877" s="107">
        <f>IF(V877=0,"-",FORECAST($C$8-V877,Инклинометрия!$B$2:$B$152,Инклинометрия!$A$2:$A$152))</f>
        <v>0</v>
      </c>
      <c r="AH877" s="107">
        <f>IF(W877=0,"-",FORECAST($C$8+W877,Инклинометрия!$B$2:$B$152,Инклинометрия!$A$2:$A$152))</f>
        <v>1332.6462608342592</v>
      </c>
      <c r="AI877" s="107">
        <f>IF(W877=0,"-",FORECAST($C$8,Инклинометрия!$B$2:$B$152,Инклинометрия!$A$2:$A$152))</f>
        <v>1330</v>
      </c>
      <c r="AK877" s="122">
        <f t="shared" si="263"/>
        <v>0</v>
      </c>
      <c r="AL877" s="67">
        <f>AK877*(B877-B876)</f>
        <v>0</v>
      </c>
      <c r="AM877" s="23">
        <f t="shared" si="265"/>
        <v>8.6725204696437436E-2</v>
      </c>
      <c r="AN877" s="26">
        <f>AN876+AK877*(B877-B876)/(2*PI()*$C$5*AN876*$K$13)</f>
        <v>0.15480061813468687</v>
      </c>
      <c r="AO877" s="87">
        <f t="shared" si="257"/>
        <v>145932.55112472404</v>
      </c>
      <c r="AP877" s="87">
        <f>IF(R877+U877&lt;$C$8,0,32*$L$23/$C$12^2*($K$10*R877+$K$8*U877)+32*$L$24/($C$14^2-$C$13^2)*($K$10*S877+$K$8*V877))</f>
        <v>44607.551124724028</v>
      </c>
      <c r="AQ877" s="66">
        <f>R877*$C$11*$C$9+U877*$C$11*$C$10</f>
        <v>14695380</v>
      </c>
      <c r="AR877" s="66">
        <f>S877*$C$11*$C$9+V877*$C$11*$C$10</f>
        <v>14695380</v>
      </c>
      <c r="AS877" s="87">
        <f>$C$11*(T877*$C$9+W877*$C$10)</f>
        <v>792178.05375968735</v>
      </c>
      <c r="AT877" s="45">
        <f t="shared" si="251"/>
        <v>15633490.60488441</v>
      </c>
      <c r="AU877" s="75"/>
    </row>
    <row r="878" spans="2:47" ht="15" thickBot="1" x14ac:dyDescent="0.35">
      <c r="B878" s="41">
        <f t="shared" si="258"/>
        <v>16940</v>
      </c>
      <c r="C878" s="8">
        <f t="shared" si="259"/>
        <v>169.4</v>
      </c>
      <c r="D878" s="73">
        <f t="shared" si="247"/>
        <v>226.57249999999999</v>
      </c>
      <c r="E878" s="29">
        <f t="shared" si="264"/>
        <v>56109.984099411187</v>
      </c>
      <c r="F878" s="29">
        <f t="shared" si="260"/>
        <v>66.245553836373062</v>
      </c>
      <c r="G878" s="29">
        <f t="shared" si="261"/>
        <v>88.603428256148959</v>
      </c>
      <c r="H878" s="17">
        <f t="shared" si="262"/>
        <v>75047.10373296187</v>
      </c>
      <c r="I878" s="29">
        <f t="shared" si="252"/>
        <v>2.2250485660981263</v>
      </c>
      <c r="J878" s="29">
        <f t="shared" si="253"/>
        <v>41.69411544073867</v>
      </c>
      <c r="K878" s="32">
        <f>IF((D877+L877+M877-AL877)/($C$21+$C$22)&gt;$C$8,$C$8,(D877+L877+M877-AL877)/($C$21+$C$22))</f>
        <v>1400</v>
      </c>
      <c r="L878" s="97">
        <f t="shared" si="248"/>
        <v>0</v>
      </c>
      <c r="M878" s="96">
        <f t="shared" si="249"/>
        <v>0</v>
      </c>
      <c r="N878" s="98">
        <f t="shared" si="254"/>
        <v>1.7179213529287818</v>
      </c>
      <c r="O878" s="100">
        <f t="shared" si="250"/>
        <v>4.2266987561397071</v>
      </c>
      <c r="P878" s="104">
        <f t="shared" si="255"/>
        <v>18.880500609176615</v>
      </c>
      <c r="Q878" s="102">
        <f t="shared" si="256"/>
        <v>4.9224514715476911E-2</v>
      </c>
      <c r="R878" s="106">
        <f>IF(K878-H877&lt;0,0,K878-H877)</f>
        <v>0</v>
      </c>
      <c r="S878" s="106">
        <f>K878-V878</f>
        <v>0</v>
      </c>
      <c r="T878" s="106">
        <f>IF(R878&gt;0,$C$6-$C$8,IF($C$6-$C$8-W878&lt;0,0,$C$6-$C$8-W878))</f>
        <v>97.214462279726973</v>
      </c>
      <c r="U878" s="107">
        <f>IF(R878=0,IF(U877+(F878-AL878/$C$23)*$C$21/($C$21+$C$22)&gt;$C$8,$C$8,U877+F878*$C$21/($C$21+$C$22)),E878)</f>
        <v>1400</v>
      </c>
      <c r="V878" s="107">
        <f>IF(R878&gt;0,0,IF(V877+(F878-AL878/$C$23)*$C$21/($C$21+$C$22)&gt;$C$8,$C$8,IF(U878=$C$8,V877+(F878-AL878/$C$23)*$C$21/$C$22,V877+(F878-AL878/$C$23)*$C$21/($C$21+$C$22))))</f>
        <v>1400</v>
      </c>
      <c r="W878" s="203">
        <f>IF(R878&gt;0,0,IF(W877+AL878/$C$23&gt;$F$23,$F$23,W877+AL878/$C$23))</f>
        <v>2.7855377202730285</v>
      </c>
      <c r="X878" s="105" t="str">
        <f>IF(R878=0,"-",FORECAST($C$8,Инклинометрия!$B$2:$B$152,Инклинометрия!$A$2:$A$152))</f>
        <v>-</v>
      </c>
      <c r="Y878" s="105" t="str">
        <f>IF(R878=0,"-",FORECAST($C$8-R878,Инклинометрия!$B$2:$B$152,Инклинометрия!$A$2:$A$152))</f>
        <v>-</v>
      </c>
      <c r="Z878" s="105" t="str">
        <f>IF(R878&gt;0,FORECAST($C$8,Инклинометрия!$B$2:$B$152,Инклинометрия!$A$2:$A$152),IF(V878=$C$8,"-",FORECAST($C$8-V878,Инклинометрия!$B$2:$B$152,Инклинометрия!$A$2:$A$152)))</f>
        <v>-</v>
      </c>
      <c r="AA878" s="105" t="str">
        <f>IF(S878=0,"-",FORECAST($C$8-(S878+V878),Инклинометрия!$B$2:$B$152,Инклинометрия!$A$2:$A$152))</f>
        <v>-</v>
      </c>
      <c r="AB878" s="105">
        <f>FORECAST($C$8+T878,Инклинометрия!$B$2:$B$152,Инклинометрия!$A$2:$A$152)</f>
        <v>1422.3537391657405</v>
      </c>
      <c r="AC878" s="105">
        <f>IF(R878=0,FORECAST($C$6-T878,Инклинометрия!$B$2:$B$152,Инклинометрия!$A$2:$A$152),FORECAST($C$8,Инклинометрия!$B$2:$B$152,Инклинометрия!$A$2:$A$152))</f>
        <v>1332.6462608342592</v>
      </c>
      <c r="AD878" s="107">
        <f>IF(R878=0,FORECAST($C$8,Инклинометрия!$B$2:$B$152,Инклинометрия!$A$2:$A$152),Y878)</f>
        <v>1330</v>
      </c>
      <c r="AE878" s="107">
        <f>FORECAST($C$8-(R878+U878),Инклинометрия!$B$2:$B$152,Инклинометрия!$A$2:$A$152)</f>
        <v>0</v>
      </c>
      <c r="AF878" s="107">
        <f>IF(V878=0,"-",FORECAST($C$8,Инклинометрия!$B$2:$B$152,Инклинометрия!$A$2:$A$152))</f>
        <v>1330</v>
      </c>
      <c r="AG878" s="107">
        <f>IF(V878=0,"-",FORECAST($C$8-V878,Инклинометрия!$B$2:$B$152,Инклинометрия!$A$2:$A$152))</f>
        <v>0</v>
      </c>
      <c r="AH878" s="107">
        <f>IF(W878=0,"-",FORECAST($C$8+W878,Инклинометрия!$B$2:$B$152,Инклинометрия!$A$2:$A$152))</f>
        <v>1332.6462608342592</v>
      </c>
      <c r="AI878" s="107">
        <f>IF(W878=0,"-",FORECAST($C$8,Инклинометрия!$B$2:$B$152,Инклинометрия!$A$2:$A$152))</f>
        <v>1330</v>
      </c>
      <c r="AK878" s="122">
        <f t="shared" si="263"/>
        <v>0</v>
      </c>
      <c r="AL878" s="67">
        <f>AK878*(B878-B877)</f>
        <v>0</v>
      </c>
      <c r="AM878" s="23">
        <f t="shared" si="265"/>
        <v>8.6725204696437436E-2</v>
      </c>
      <c r="AN878" s="26">
        <f>AN877+AK878*(B878-B877)/(2*PI()*$C$5*AN877*$K$13)</f>
        <v>0.15480061813468687</v>
      </c>
      <c r="AO878" s="87">
        <f t="shared" si="257"/>
        <v>145932.55112472404</v>
      </c>
      <c r="AP878" s="87">
        <f>IF(R878+U878&lt;$C$8,0,32*$L$23/$C$12^2*($K$10*R878+$K$8*U878)+32*$L$24/($C$14^2-$C$13^2)*($K$10*S878+$K$8*V878))</f>
        <v>44607.551124724028</v>
      </c>
      <c r="AQ878" s="66">
        <f>R878*$C$11*$C$9+U878*$C$11*$C$10</f>
        <v>14695380</v>
      </c>
      <c r="AR878" s="66">
        <f>S878*$C$11*$C$9+V878*$C$11*$C$10</f>
        <v>14695380</v>
      </c>
      <c r="AS878" s="87">
        <f>$C$11*(T878*$C$9+W878*$C$10)</f>
        <v>792178.05375968735</v>
      </c>
      <c r="AT878" s="45">
        <f t="shared" si="251"/>
        <v>15633490.60488441</v>
      </c>
      <c r="AU878" s="75"/>
    </row>
    <row r="879" spans="2:47" ht="15" thickBot="1" x14ac:dyDescent="0.35">
      <c r="B879" s="41">
        <f t="shared" si="258"/>
        <v>16960</v>
      </c>
      <c r="C879" s="8">
        <f t="shared" si="259"/>
        <v>169.6</v>
      </c>
      <c r="D879" s="73">
        <f t="shared" si="247"/>
        <v>226.84</v>
      </c>
      <c r="E879" s="29">
        <f t="shared" si="264"/>
        <v>56176.229653247559</v>
      </c>
      <c r="F879" s="29">
        <f t="shared" si="260"/>
        <v>66.245553836373062</v>
      </c>
      <c r="G879" s="29">
        <f t="shared" si="261"/>
        <v>88.603428256148959</v>
      </c>
      <c r="H879" s="17">
        <f t="shared" si="262"/>
        <v>75135.707161218015</v>
      </c>
      <c r="I879" s="29">
        <f t="shared" si="252"/>
        <v>2.2250485660981263</v>
      </c>
      <c r="J879" s="29">
        <f t="shared" si="253"/>
        <v>41.69411544073867</v>
      </c>
      <c r="K879" s="32">
        <f>IF((D878+L878+M878-AL878)/($C$21+$C$22)&gt;$C$8,$C$8,(D878+L878+M878-AL878)/($C$21+$C$22))</f>
        <v>1400</v>
      </c>
      <c r="L879" s="97">
        <f t="shared" si="248"/>
        <v>0</v>
      </c>
      <c r="M879" s="96">
        <f t="shared" si="249"/>
        <v>0</v>
      </c>
      <c r="N879" s="98">
        <f t="shared" si="254"/>
        <v>1.7179213529287818</v>
      </c>
      <c r="O879" s="100">
        <f t="shared" si="250"/>
        <v>4.2266987561397071</v>
      </c>
      <c r="P879" s="104">
        <f t="shared" si="255"/>
        <v>18.880500609176615</v>
      </c>
      <c r="Q879" s="102">
        <f t="shared" si="256"/>
        <v>4.9224514715476911E-2</v>
      </c>
      <c r="R879" s="106">
        <f>IF(K879-H878&lt;0,0,K879-H878)</f>
        <v>0</v>
      </c>
      <c r="S879" s="106">
        <f>K879-V879</f>
        <v>0</v>
      </c>
      <c r="T879" s="106">
        <f>IF(R879&gt;0,$C$6-$C$8,IF($C$6-$C$8-W879&lt;0,0,$C$6-$C$8-W879))</f>
        <v>97.214462279726973</v>
      </c>
      <c r="U879" s="107">
        <f>IF(R879=0,IF(U878+(F879-AL879/$C$23)*$C$21/($C$21+$C$22)&gt;$C$8,$C$8,U878+F879*$C$21/($C$21+$C$22)),E879)</f>
        <v>1400</v>
      </c>
      <c r="V879" s="107">
        <f>IF(R879&gt;0,0,IF(V878+(F879-AL879/$C$23)*$C$21/($C$21+$C$22)&gt;$C$8,$C$8,IF(U879=$C$8,V878+(F879-AL879/$C$23)*$C$21/$C$22,V878+(F879-AL879/$C$23)*$C$21/($C$21+$C$22))))</f>
        <v>1400</v>
      </c>
      <c r="W879" s="203">
        <f>IF(R879&gt;0,0,IF(W878+AL879/$C$23&gt;$F$23,$F$23,W878+AL879/$C$23))</f>
        <v>2.7855377202730285</v>
      </c>
      <c r="X879" s="105" t="str">
        <f>IF(R879=0,"-",FORECAST($C$8,Инклинометрия!$B$2:$B$152,Инклинометрия!$A$2:$A$152))</f>
        <v>-</v>
      </c>
      <c r="Y879" s="105" t="str">
        <f>IF(R879=0,"-",FORECAST($C$8-R879,Инклинометрия!$B$2:$B$152,Инклинометрия!$A$2:$A$152))</f>
        <v>-</v>
      </c>
      <c r="Z879" s="105" t="str">
        <f>IF(R879&gt;0,FORECAST($C$8,Инклинометрия!$B$2:$B$152,Инклинометрия!$A$2:$A$152),IF(V879=$C$8,"-",FORECAST($C$8-V879,Инклинометрия!$B$2:$B$152,Инклинометрия!$A$2:$A$152)))</f>
        <v>-</v>
      </c>
      <c r="AA879" s="105" t="str">
        <f>IF(S879=0,"-",FORECAST($C$8-(S879+V879),Инклинометрия!$B$2:$B$152,Инклинометрия!$A$2:$A$152))</f>
        <v>-</v>
      </c>
      <c r="AB879" s="105">
        <f>FORECAST($C$8+T879,Инклинометрия!$B$2:$B$152,Инклинометрия!$A$2:$A$152)</f>
        <v>1422.3537391657405</v>
      </c>
      <c r="AC879" s="105">
        <f>IF(R879=0,FORECAST($C$6-T879,Инклинометрия!$B$2:$B$152,Инклинометрия!$A$2:$A$152),FORECAST($C$8,Инклинометрия!$B$2:$B$152,Инклинометрия!$A$2:$A$152))</f>
        <v>1332.6462608342592</v>
      </c>
      <c r="AD879" s="107">
        <f>IF(R879=0,FORECAST($C$8,Инклинометрия!$B$2:$B$152,Инклинометрия!$A$2:$A$152),Y879)</f>
        <v>1330</v>
      </c>
      <c r="AE879" s="107">
        <f>FORECAST($C$8-(R879+U879),Инклинометрия!$B$2:$B$152,Инклинометрия!$A$2:$A$152)</f>
        <v>0</v>
      </c>
      <c r="AF879" s="107">
        <f>IF(V879=0,"-",FORECAST($C$8,Инклинометрия!$B$2:$B$152,Инклинометрия!$A$2:$A$152))</f>
        <v>1330</v>
      </c>
      <c r="AG879" s="107">
        <f>IF(V879=0,"-",FORECAST($C$8-V879,Инклинометрия!$B$2:$B$152,Инклинометрия!$A$2:$A$152))</f>
        <v>0</v>
      </c>
      <c r="AH879" s="107">
        <f>IF(W879=0,"-",FORECAST($C$8+W879,Инклинометрия!$B$2:$B$152,Инклинометрия!$A$2:$A$152))</f>
        <v>1332.6462608342592</v>
      </c>
      <c r="AI879" s="107">
        <f>IF(W879=0,"-",FORECAST($C$8,Инклинометрия!$B$2:$B$152,Инклинометрия!$A$2:$A$152))</f>
        <v>1330</v>
      </c>
      <c r="AK879" s="122">
        <f t="shared" si="263"/>
        <v>0</v>
      </c>
      <c r="AL879" s="67">
        <f>AK879*(B879-B878)</f>
        <v>0</v>
      </c>
      <c r="AM879" s="23">
        <f t="shared" si="265"/>
        <v>8.6725204696437436E-2</v>
      </c>
      <c r="AN879" s="26">
        <f>AN878+AK879*(B879-B878)/(2*PI()*$C$5*AN878*$K$13)</f>
        <v>0.15480061813468687</v>
      </c>
      <c r="AO879" s="87">
        <f t="shared" si="257"/>
        <v>145932.55112472404</v>
      </c>
      <c r="AP879" s="87">
        <f>IF(R879+U879&lt;$C$8,0,32*$L$23/$C$12^2*($K$10*R879+$K$8*U879)+32*$L$24/($C$14^2-$C$13^2)*($K$10*S879+$K$8*V879))</f>
        <v>44607.551124724028</v>
      </c>
      <c r="AQ879" s="66">
        <f>R879*$C$11*$C$9+U879*$C$11*$C$10</f>
        <v>14695380</v>
      </c>
      <c r="AR879" s="66">
        <f>S879*$C$11*$C$9+V879*$C$11*$C$10</f>
        <v>14695380</v>
      </c>
      <c r="AS879" s="87">
        <f>$C$11*(T879*$C$9+W879*$C$10)</f>
        <v>792178.05375968735</v>
      </c>
      <c r="AT879" s="45">
        <f t="shared" si="251"/>
        <v>15633490.60488441</v>
      </c>
      <c r="AU879" s="75"/>
    </row>
    <row r="880" spans="2:47" ht="15" thickBot="1" x14ac:dyDescent="0.35">
      <c r="B880" s="41">
        <f t="shared" si="258"/>
        <v>16980</v>
      </c>
      <c r="C880" s="8">
        <f t="shared" si="259"/>
        <v>169.8</v>
      </c>
      <c r="D880" s="73">
        <f t="shared" si="247"/>
        <v>227.10749999999999</v>
      </c>
      <c r="E880" s="29">
        <f t="shared" si="264"/>
        <v>56242.475207083939</v>
      </c>
      <c r="F880" s="29">
        <f t="shared" si="260"/>
        <v>66.245553836382484</v>
      </c>
      <c r="G880" s="29">
        <f t="shared" si="261"/>
        <v>88.603428256161564</v>
      </c>
      <c r="H880" s="17">
        <f t="shared" si="262"/>
        <v>75224.310589474175</v>
      </c>
      <c r="I880" s="29">
        <f t="shared" si="252"/>
        <v>2.2250485660981263</v>
      </c>
      <c r="J880" s="29">
        <f t="shared" si="253"/>
        <v>41.694115440741633</v>
      </c>
      <c r="K880" s="32">
        <f>IF((D879+L879+M879-AL879)/($C$21+$C$22)&gt;$C$8,$C$8,(D879+L879+M879-AL879)/($C$21+$C$22))</f>
        <v>1400</v>
      </c>
      <c r="L880" s="97">
        <f t="shared" si="248"/>
        <v>0</v>
      </c>
      <c r="M880" s="96">
        <f t="shared" si="249"/>
        <v>0</v>
      </c>
      <c r="N880" s="98">
        <f t="shared" si="254"/>
        <v>1.7179213529287818</v>
      </c>
      <c r="O880" s="100">
        <f t="shared" si="250"/>
        <v>4.2266987561397071</v>
      </c>
      <c r="P880" s="104">
        <f t="shared" si="255"/>
        <v>18.880500609176615</v>
      </c>
      <c r="Q880" s="102">
        <f t="shared" si="256"/>
        <v>4.9224514715476911E-2</v>
      </c>
      <c r="R880" s="106">
        <f>IF(K880-H879&lt;0,0,K880-H879)</f>
        <v>0</v>
      </c>
      <c r="S880" s="106">
        <f>K880-V880</f>
        <v>0</v>
      </c>
      <c r="T880" s="106">
        <f>IF(R880&gt;0,$C$6-$C$8,IF($C$6-$C$8-W880&lt;0,0,$C$6-$C$8-W880))</f>
        <v>97.214462279726973</v>
      </c>
      <c r="U880" s="107">
        <f>IF(R880=0,IF(U879+(F880-AL880/$C$23)*$C$21/($C$21+$C$22)&gt;$C$8,$C$8,U879+F880*$C$21/($C$21+$C$22)),E880)</f>
        <v>1400</v>
      </c>
      <c r="V880" s="107">
        <f>IF(R880&gt;0,0,IF(V879+(F880-AL880/$C$23)*$C$21/($C$21+$C$22)&gt;$C$8,$C$8,IF(U880=$C$8,V879+(F880-AL880/$C$23)*$C$21/$C$22,V879+(F880-AL880/$C$23)*$C$21/($C$21+$C$22))))</f>
        <v>1400</v>
      </c>
      <c r="W880" s="203">
        <f>IF(R880&gt;0,0,IF(W879+AL880/$C$23&gt;$F$23,$F$23,W879+AL880/$C$23))</f>
        <v>2.7855377202730285</v>
      </c>
      <c r="X880" s="105" t="str">
        <f>IF(R880=0,"-",FORECAST($C$8,Инклинометрия!$B$2:$B$152,Инклинометрия!$A$2:$A$152))</f>
        <v>-</v>
      </c>
      <c r="Y880" s="105" t="str">
        <f>IF(R880=0,"-",FORECAST($C$8-R880,Инклинометрия!$B$2:$B$152,Инклинометрия!$A$2:$A$152))</f>
        <v>-</v>
      </c>
      <c r="Z880" s="105" t="str">
        <f>IF(R880&gt;0,FORECAST($C$8,Инклинометрия!$B$2:$B$152,Инклинометрия!$A$2:$A$152),IF(V880=$C$8,"-",FORECAST($C$8-V880,Инклинометрия!$B$2:$B$152,Инклинометрия!$A$2:$A$152)))</f>
        <v>-</v>
      </c>
      <c r="AA880" s="105" t="str">
        <f>IF(S880=0,"-",FORECAST($C$8-(S880+V880),Инклинометрия!$B$2:$B$152,Инклинометрия!$A$2:$A$152))</f>
        <v>-</v>
      </c>
      <c r="AB880" s="105">
        <f>FORECAST($C$8+T880,Инклинометрия!$B$2:$B$152,Инклинометрия!$A$2:$A$152)</f>
        <v>1422.3537391657405</v>
      </c>
      <c r="AC880" s="105">
        <f>IF(R880=0,FORECAST($C$6-T880,Инклинометрия!$B$2:$B$152,Инклинометрия!$A$2:$A$152),FORECAST($C$8,Инклинометрия!$B$2:$B$152,Инклинометрия!$A$2:$A$152))</f>
        <v>1332.6462608342592</v>
      </c>
      <c r="AD880" s="107">
        <f>IF(R880=0,FORECAST($C$8,Инклинометрия!$B$2:$B$152,Инклинометрия!$A$2:$A$152),Y880)</f>
        <v>1330</v>
      </c>
      <c r="AE880" s="107">
        <f>FORECAST($C$8-(R880+U880),Инклинометрия!$B$2:$B$152,Инклинометрия!$A$2:$A$152)</f>
        <v>0</v>
      </c>
      <c r="AF880" s="107">
        <f>IF(V880=0,"-",FORECAST($C$8,Инклинометрия!$B$2:$B$152,Инклинометрия!$A$2:$A$152))</f>
        <v>1330</v>
      </c>
      <c r="AG880" s="107">
        <f>IF(V880=0,"-",FORECAST($C$8-V880,Инклинометрия!$B$2:$B$152,Инклинометрия!$A$2:$A$152))</f>
        <v>0</v>
      </c>
      <c r="AH880" s="107">
        <f>IF(W880=0,"-",FORECAST($C$8+W880,Инклинометрия!$B$2:$B$152,Инклинометрия!$A$2:$A$152))</f>
        <v>1332.6462608342592</v>
      </c>
      <c r="AI880" s="107">
        <f>IF(W880=0,"-",FORECAST($C$8,Инклинометрия!$B$2:$B$152,Инклинометрия!$A$2:$A$152))</f>
        <v>1330</v>
      </c>
      <c r="AK880" s="122">
        <f t="shared" si="263"/>
        <v>0</v>
      </c>
      <c r="AL880" s="67">
        <f>AK880*(B880-B879)</f>
        <v>0</v>
      </c>
      <c r="AM880" s="23">
        <f t="shared" si="265"/>
        <v>8.6725204696437436E-2</v>
      </c>
      <c r="AN880" s="26">
        <f>AN879+AK880*(B880-B879)/(2*PI()*$C$5*AN879*$K$13)</f>
        <v>0.15480061813468687</v>
      </c>
      <c r="AO880" s="87">
        <f t="shared" si="257"/>
        <v>145932.55112472404</v>
      </c>
      <c r="AP880" s="87">
        <f>IF(R880+U880&lt;$C$8,0,32*$L$23/$C$12^2*($K$10*R880+$K$8*U880)+32*$L$24/($C$14^2-$C$13^2)*($K$10*S880+$K$8*V880))</f>
        <v>44607.551124724028</v>
      </c>
      <c r="AQ880" s="66">
        <f>R880*$C$11*$C$9+U880*$C$11*$C$10</f>
        <v>14695380</v>
      </c>
      <c r="AR880" s="66">
        <f>S880*$C$11*$C$9+V880*$C$11*$C$10</f>
        <v>14695380</v>
      </c>
      <c r="AS880" s="87">
        <f>$C$11*(T880*$C$9+W880*$C$10)</f>
        <v>792178.05375968735</v>
      </c>
      <c r="AT880" s="45">
        <f t="shared" si="251"/>
        <v>15633490.60488441</v>
      </c>
      <c r="AU880" s="75"/>
    </row>
    <row r="881" spans="2:47" ht="15" thickBot="1" x14ac:dyDescent="0.35">
      <c r="B881" s="41">
        <f t="shared" si="258"/>
        <v>17000</v>
      </c>
      <c r="C881" s="8">
        <f t="shared" si="259"/>
        <v>170</v>
      </c>
      <c r="D881" s="73">
        <f t="shared" si="247"/>
        <v>227.375</v>
      </c>
      <c r="E881" s="29">
        <f t="shared" si="264"/>
        <v>56308.720760920311</v>
      </c>
      <c r="F881" s="29">
        <f t="shared" si="260"/>
        <v>66.245553836373062</v>
      </c>
      <c r="G881" s="29">
        <f t="shared" si="261"/>
        <v>88.603428256148959</v>
      </c>
      <c r="H881" s="17">
        <f t="shared" si="262"/>
        <v>75312.91401773032</v>
      </c>
      <c r="I881" s="29">
        <f t="shared" si="252"/>
        <v>2.2250485660981263</v>
      </c>
      <c r="J881" s="29">
        <f t="shared" si="253"/>
        <v>41.69411544073867</v>
      </c>
      <c r="K881" s="32">
        <f>IF((D880+L880+M880-AL880)/($C$21+$C$22)&gt;$C$8,$C$8,(D880+L880+M880-AL880)/($C$21+$C$22))</f>
        <v>1400</v>
      </c>
      <c r="L881" s="97">
        <f t="shared" si="248"/>
        <v>0</v>
      </c>
      <c r="M881" s="96">
        <f t="shared" si="249"/>
        <v>0</v>
      </c>
      <c r="N881" s="98">
        <f t="shared" si="254"/>
        <v>1.7179213529287818</v>
      </c>
      <c r="O881" s="100">
        <f t="shared" si="250"/>
        <v>4.2266987561397071</v>
      </c>
      <c r="P881" s="104">
        <f t="shared" si="255"/>
        <v>18.880500609176615</v>
      </c>
      <c r="Q881" s="102">
        <f t="shared" si="256"/>
        <v>4.9224514715476911E-2</v>
      </c>
      <c r="R881" s="106">
        <f>IF(K881-H880&lt;0,0,K881-H880)</f>
        <v>0</v>
      </c>
      <c r="S881" s="106">
        <f>K881-V881</f>
        <v>0</v>
      </c>
      <c r="T881" s="106">
        <f>IF(R881&gt;0,$C$6-$C$8,IF($C$6-$C$8-W881&lt;0,0,$C$6-$C$8-W881))</f>
        <v>97.214462279726973</v>
      </c>
      <c r="U881" s="107">
        <f>IF(R881=0,IF(U880+(F881-AL881/$C$23)*$C$21/($C$21+$C$22)&gt;$C$8,$C$8,U880+F881*$C$21/($C$21+$C$22)),E881)</f>
        <v>1400</v>
      </c>
      <c r="V881" s="107">
        <f>IF(R881&gt;0,0,IF(V880+(F881-AL881/$C$23)*$C$21/($C$21+$C$22)&gt;$C$8,$C$8,IF(U881=$C$8,V880+(F881-AL881/$C$23)*$C$21/$C$22,V880+(F881-AL881/$C$23)*$C$21/($C$21+$C$22))))</f>
        <v>1400</v>
      </c>
      <c r="W881" s="203">
        <f>IF(R881&gt;0,0,IF(W880+AL881/$C$23&gt;$F$23,$F$23,W880+AL881/$C$23))</f>
        <v>2.7855377202730285</v>
      </c>
      <c r="X881" s="105" t="str">
        <f>IF(R881=0,"-",FORECAST($C$8,Инклинометрия!$B$2:$B$152,Инклинометрия!$A$2:$A$152))</f>
        <v>-</v>
      </c>
      <c r="Y881" s="105" t="str">
        <f>IF(R881=0,"-",FORECAST($C$8-R881,Инклинометрия!$B$2:$B$152,Инклинометрия!$A$2:$A$152))</f>
        <v>-</v>
      </c>
      <c r="Z881" s="105" t="str">
        <f>IF(R881&gt;0,FORECAST($C$8,Инклинометрия!$B$2:$B$152,Инклинометрия!$A$2:$A$152),IF(V881=$C$8,"-",FORECAST($C$8-V881,Инклинометрия!$B$2:$B$152,Инклинометрия!$A$2:$A$152)))</f>
        <v>-</v>
      </c>
      <c r="AA881" s="105" t="str">
        <f>IF(S881=0,"-",FORECAST($C$8-(S881+V881),Инклинометрия!$B$2:$B$152,Инклинометрия!$A$2:$A$152))</f>
        <v>-</v>
      </c>
      <c r="AB881" s="105">
        <f>FORECAST($C$8+T881,Инклинометрия!$B$2:$B$152,Инклинометрия!$A$2:$A$152)</f>
        <v>1422.3537391657405</v>
      </c>
      <c r="AC881" s="105">
        <f>IF(R881=0,FORECAST($C$6-T881,Инклинометрия!$B$2:$B$152,Инклинометрия!$A$2:$A$152),FORECAST($C$8,Инклинометрия!$B$2:$B$152,Инклинометрия!$A$2:$A$152))</f>
        <v>1332.6462608342592</v>
      </c>
      <c r="AD881" s="107">
        <f>IF(R881=0,FORECAST($C$8,Инклинометрия!$B$2:$B$152,Инклинометрия!$A$2:$A$152),Y881)</f>
        <v>1330</v>
      </c>
      <c r="AE881" s="107">
        <f>FORECAST($C$8-(R881+U881),Инклинометрия!$B$2:$B$152,Инклинометрия!$A$2:$A$152)</f>
        <v>0</v>
      </c>
      <c r="AF881" s="107">
        <f>IF(V881=0,"-",FORECAST($C$8,Инклинометрия!$B$2:$B$152,Инклинометрия!$A$2:$A$152))</f>
        <v>1330</v>
      </c>
      <c r="AG881" s="107">
        <f>IF(V881=0,"-",FORECAST($C$8-V881,Инклинометрия!$B$2:$B$152,Инклинометрия!$A$2:$A$152))</f>
        <v>0</v>
      </c>
      <c r="AH881" s="107">
        <f>IF(W881=0,"-",FORECAST($C$8+W881,Инклинометрия!$B$2:$B$152,Инклинометрия!$A$2:$A$152))</f>
        <v>1332.6462608342592</v>
      </c>
      <c r="AI881" s="107">
        <f>IF(W881=0,"-",FORECAST($C$8,Инклинометрия!$B$2:$B$152,Инклинометрия!$A$2:$A$152))</f>
        <v>1330</v>
      </c>
      <c r="AK881" s="122">
        <f t="shared" si="263"/>
        <v>0</v>
      </c>
      <c r="AL881" s="67">
        <f>AK881*(B881-B880)</f>
        <v>0</v>
      </c>
      <c r="AM881" s="23">
        <f t="shared" si="265"/>
        <v>8.6725204696437436E-2</v>
      </c>
      <c r="AN881" s="26">
        <f>AN880+AK881*(B881-B880)/(2*PI()*$C$5*AN880*$K$13)</f>
        <v>0.15480061813468687</v>
      </c>
      <c r="AO881" s="87">
        <f t="shared" si="257"/>
        <v>145932.55112472404</v>
      </c>
      <c r="AP881" s="87">
        <f>IF(R881+U881&lt;$C$8,0,32*$L$23/$C$12^2*($K$10*R881+$K$8*U881)+32*$L$24/($C$14^2-$C$13^2)*($K$10*S881+$K$8*V881))</f>
        <v>44607.551124724028</v>
      </c>
      <c r="AQ881" s="66">
        <f>R881*$C$11*$C$9+U881*$C$11*$C$10</f>
        <v>14695380</v>
      </c>
      <c r="AR881" s="66">
        <f>S881*$C$11*$C$9+V881*$C$11*$C$10</f>
        <v>14695380</v>
      </c>
      <c r="AS881" s="87">
        <f>$C$11*(T881*$C$9+W881*$C$10)</f>
        <v>792178.05375968735</v>
      </c>
      <c r="AT881" s="45">
        <f t="shared" si="251"/>
        <v>15633490.60488441</v>
      </c>
      <c r="AU881" s="75"/>
    </row>
    <row r="882" spans="2:47" ht="15" thickBot="1" x14ac:dyDescent="0.35">
      <c r="B882" s="41">
        <f t="shared" si="258"/>
        <v>17020</v>
      </c>
      <c r="C882" s="8">
        <f t="shared" si="259"/>
        <v>170.20000000000002</v>
      </c>
      <c r="D882" s="73">
        <f t="shared" si="247"/>
        <v>227.64250000000004</v>
      </c>
      <c r="E882" s="29">
        <f t="shared" si="264"/>
        <v>56374.966314756697</v>
      </c>
      <c r="F882" s="29">
        <f t="shared" si="260"/>
        <v>66.245553836382484</v>
      </c>
      <c r="G882" s="29">
        <f t="shared" si="261"/>
        <v>88.603428256161564</v>
      </c>
      <c r="H882" s="17">
        <f t="shared" si="262"/>
        <v>75401.517445986479</v>
      </c>
      <c r="I882" s="29">
        <f t="shared" si="252"/>
        <v>2.2250485660981263</v>
      </c>
      <c r="J882" s="29">
        <f t="shared" si="253"/>
        <v>41.694115440741633</v>
      </c>
      <c r="K882" s="32">
        <f>IF((D881+L881+M881-AL881)/($C$21+$C$22)&gt;$C$8,$C$8,(D881+L881+M881-AL881)/($C$21+$C$22))</f>
        <v>1400</v>
      </c>
      <c r="L882" s="97">
        <f t="shared" si="248"/>
        <v>0</v>
      </c>
      <c r="M882" s="96">
        <f t="shared" si="249"/>
        <v>0</v>
      </c>
      <c r="N882" s="98">
        <f t="shared" si="254"/>
        <v>1.7179213529287818</v>
      </c>
      <c r="O882" s="100">
        <f t="shared" si="250"/>
        <v>4.2266987561397071</v>
      </c>
      <c r="P882" s="104">
        <f t="shared" si="255"/>
        <v>18.880500609176615</v>
      </c>
      <c r="Q882" s="102">
        <f t="shared" si="256"/>
        <v>4.9224514715476911E-2</v>
      </c>
      <c r="R882" s="106">
        <f>IF(K882-H881&lt;0,0,K882-H881)</f>
        <v>0</v>
      </c>
      <c r="S882" s="106">
        <f>K882-V882</f>
        <v>0</v>
      </c>
      <c r="T882" s="106">
        <f>IF(R882&gt;0,$C$6-$C$8,IF($C$6-$C$8-W882&lt;0,0,$C$6-$C$8-W882))</f>
        <v>97.214462279726973</v>
      </c>
      <c r="U882" s="107">
        <f>IF(R882=0,IF(U881+(F882-AL882/$C$23)*$C$21/($C$21+$C$22)&gt;$C$8,$C$8,U881+F882*$C$21/($C$21+$C$22)),E882)</f>
        <v>1400</v>
      </c>
      <c r="V882" s="107">
        <f>IF(R882&gt;0,0,IF(V881+(F882-AL882/$C$23)*$C$21/($C$21+$C$22)&gt;$C$8,$C$8,IF(U882=$C$8,V881+(F882-AL882/$C$23)*$C$21/$C$22,V881+(F882-AL882/$C$23)*$C$21/($C$21+$C$22))))</f>
        <v>1400</v>
      </c>
      <c r="W882" s="203">
        <f>IF(R882&gt;0,0,IF(W881+AL882/$C$23&gt;$F$23,$F$23,W881+AL882/$C$23))</f>
        <v>2.7855377202730285</v>
      </c>
      <c r="X882" s="105" t="str">
        <f>IF(R882=0,"-",FORECAST($C$8,Инклинометрия!$B$2:$B$152,Инклинометрия!$A$2:$A$152))</f>
        <v>-</v>
      </c>
      <c r="Y882" s="105" t="str">
        <f>IF(R882=0,"-",FORECAST($C$8-R882,Инклинометрия!$B$2:$B$152,Инклинометрия!$A$2:$A$152))</f>
        <v>-</v>
      </c>
      <c r="Z882" s="105" t="str">
        <f>IF(R882&gt;0,FORECAST($C$8,Инклинометрия!$B$2:$B$152,Инклинометрия!$A$2:$A$152),IF(V882=$C$8,"-",FORECAST($C$8-V882,Инклинометрия!$B$2:$B$152,Инклинометрия!$A$2:$A$152)))</f>
        <v>-</v>
      </c>
      <c r="AA882" s="105" t="str">
        <f>IF(S882=0,"-",FORECAST($C$8-(S882+V882),Инклинометрия!$B$2:$B$152,Инклинометрия!$A$2:$A$152))</f>
        <v>-</v>
      </c>
      <c r="AB882" s="105">
        <f>FORECAST($C$8+T882,Инклинометрия!$B$2:$B$152,Инклинометрия!$A$2:$A$152)</f>
        <v>1422.3537391657405</v>
      </c>
      <c r="AC882" s="105">
        <f>IF(R882=0,FORECAST($C$6-T882,Инклинометрия!$B$2:$B$152,Инклинометрия!$A$2:$A$152),FORECAST($C$8,Инклинометрия!$B$2:$B$152,Инклинометрия!$A$2:$A$152))</f>
        <v>1332.6462608342592</v>
      </c>
      <c r="AD882" s="107">
        <f>IF(R882=0,FORECAST($C$8,Инклинометрия!$B$2:$B$152,Инклинометрия!$A$2:$A$152),Y882)</f>
        <v>1330</v>
      </c>
      <c r="AE882" s="107">
        <f>FORECAST($C$8-(R882+U882),Инклинометрия!$B$2:$B$152,Инклинометрия!$A$2:$A$152)</f>
        <v>0</v>
      </c>
      <c r="AF882" s="107">
        <f>IF(V882=0,"-",FORECAST($C$8,Инклинометрия!$B$2:$B$152,Инклинометрия!$A$2:$A$152))</f>
        <v>1330</v>
      </c>
      <c r="AG882" s="107">
        <f>IF(V882=0,"-",FORECAST($C$8-V882,Инклинометрия!$B$2:$B$152,Инклинометрия!$A$2:$A$152))</f>
        <v>0</v>
      </c>
      <c r="AH882" s="107">
        <f>IF(W882=0,"-",FORECAST($C$8+W882,Инклинометрия!$B$2:$B$152,Инклинометрия!$A$2:$A$152))</f>
        <v>1332.6462608342592</v>
      </c>
      <c r="AI882" s="107">
        <f>IF(W882=0,"-",FORECAST($C$8,Инклинометрия!$B$2:$B$152,Инклинометрия!$A$2:$A$152))</f>
        <v>1330</v>
      </c>
      <c r="AK882" s="122">
        <f t="shared" si="263"/>
        <v>0</v>
      </c>
      <c r="AL882" s="67">
        <f>AK882*(B882-B881)</f>
        <v>0</v>
      </c>
      <c r="AM882" s="23">
        <f t="shared" si="265"/>
        <v>8.6725204696437436E-2</v>
      </c>
      <c r="AN882" s="26">
        <f>AN881+AK882*(B882-B881)/(2*PI()*$C$5*AN881*$K$13)</f>
        <v>0.15480061813468687</v>
      </c>
      <c r="AO882" s="87">
        <f t="shared" si="257"/>
        <v>145932.55112472404</v>
      </c>
      <c r="AP882" s="87">
        <f>IF(R882+U882&lt;$C$8,0,32*$L$23/$C$12^2*($K$10*R882+$K$8*U882)+32*$L$24/($C$14^2-$C$13^2)*($K$10*S882+$K$8*V882))</f>
        <v>44607.551124724028</v>
      </c>
      <c r="AQ882" s="66">
        <f>R882*$C$11*$C$9+U882*$C$11*$C$10</f>
        <v>14695380</v>
      </c>
      <c r="AR882" s="66">
        <f>S882*$C$11*$C$9+V882*$C$11*$C$10</f>
        <v>14695380</v>
      </c>
      <c r="AS882" s="87">
        <f>$C$11*(T882*$C$9+W882*$C$10)</f>
        <v>792178.05375968735</v>
      </c>
      <c r="AT882" s="45">
        <f t="shared" si="251"/>
        <v>15633490.60488441</v>
      </c>
      <c r="AU882" s="75"/>
    </row>
    <row r="883" spans="2:47" ht="15" thickBot="1" x14ac:dyDescent="0.35">
      <c r="B883" s="41">
        <f t="shared" si="258"/>
        <v>17040</v>
      </c>
      <c r="C883" s="8">
        <f t="shared" si="259"/>
        <v>170.4</v>
      </c>
      <c r="D883" s="73">
        <f t="shared" si="247"/>
        <v>227.91</v>
      </c>
      <c r="E883" s="29">
        <f t="shared" si="264"/>
        <v>56441.211868593069</v>
      </c>
      <c r="F883" s="29">
        <f t="shared" si="260"/>
        <v>66.245553836373062</v>
      </c>
      <c r="G883" s="29">
        <f t="shared" si="261"/>
        <v>88.603428256148959</v>
      </c>
      <c r="H883" s="17">
        <f t="shared" si="262"/>
        <v>75490.120874242624</v>
      </c>
      <c r="I883" s="29">
        <f t="shared" si="252"/>
        <v>2.2250485660981263</v>
      </c>
      <c r="J883" s="29">
        <f t="shared" si="253"/>
        <v>41.69411544073867</v>
      </c>
      <c r="K883" s="32">
        <f>IF((D882+L882+M882-AL882)/($C$21+$C$22)&gt;$C$8,$C$8,(D882+L882+M882-AL882)/($C$21+$C$22))</f>
        <v>1400</v>
      </c>
      <c r="L883" s="97">
        <f t="shared" si="248"/>
        <v>0</v>
      </c>
      <c r="M883" s="96">
        <f t="shared" si="249"/>
        <v>0</v>
      </c>
      <c r="N883" s="98">
        <f t="shared" si="254"/>
        <v>1.7179213529287818</v>
      </c>
      <c r="O883" s="100">
        <f t="shared" si="250"/>
        <v>4.2266987561397071</v>
      </c>
      <c r="P883" s="104">
        <f t="shared" si="255"/>
        <v>18.880500609176615</v>
      </c>
      <c r="Q883" s="102">
        <f t="shared" si="256"/>
        <v>4.9224514715476911E-2</v>
      </c>
      <c r="R883" s="106">
        <f>IF(K883-H882&lt;0,0,K883-H882)</f>
        <v>0</v>
      </c>
      <c r="S883" s="106">
        <f>K883-V883</f>
        <v>0</v>
      </c>
      <c r="T883" s="106">
        <f>IF(R883&gt;0,$C$6-$C$8,IF($C$6-$C$8-W883&lt;0,0,$C$6-$C$8-W883))</f>
        <v>97.214462279726973</v>
      </c>
      <c r="U883" s="107">
        <f>IF(R883=0,IF(U882+(F883-AL883/$C$23)*$C$21/($C$21+$C$22)&gt;$C$8,$C$8,U882+F883*$C$21/($C$21+$C$22)),E883)</f>
        <v>1400</v>
      </c>
      <c r="V883" s="107">
        <f>IF(R883&gt;0,0,IF(V882+(F883-AL883/$C$23)*$C$21/($C$21+$C$22)&gt;$C$8,$C$8,IF(U883=$C$8,V882+(F883-AL883/$C$23)*$C$21/$C$22,V882+(F883-AL883/$C$23)*$C$21/($C$21+$C$22))))</f>
        <v>1400</v>
      </c>
      <c r="W883" s="203">
        <f>IF(R883&gt;0,0,IF(W882+AL883/$C$23&gt;$F$23,$F$23,W882+AL883/$C$23))</f>
        <v>2.7855377202730285</v>
      </c>
      <c r="X883" s="105" t="str">
        <f>IF(R883=0,"-",FORECAST($C$8,Инклинометрия!$B$2:$B$152,Инклинометрия!$A$2:$A$152))</f>
        <v>-</v>
      </c>
      <c r="Y883" s="105" t="str">
        <f>IF(R883=0,"-",FORECAST($C$8-R883,Инклинометрия!$B$2:$B$152,Инклинометрия!$A$2:$A$152))</f>
        <v>-</v>
      </c>
      <c r="Z883" s="105" t="str">
        <f>IF(R883&gt;0,FORECAST($C$8,Инклинометрия!$B$2:$B$152,Инклинометрия!$A$2:$A$152),IF(V883=$C$8,"-",FORECAST($C$8-V883,Инклинометрия!$B$2:$B$152,Инклинометрия!$A$2:$A$152)))</f>
        <v>-</v>
      </c>
      <c r="AA883" s="105" t="str">
        <f>IF(S883=0,"-",FORECAST($C$8-(S883+V883),Инклинометрия!$B$2:$B$152,Инклинометрия!$A$2:$A$152))</f>
        <v>-</v>
      </c>
      <c r="AB883" s="105">
        <f>FORECAST($C$8+T883,Инклинометрия!$B$2:$B$152,Инклинометрия!$A$2:$A$152)</f>
        <v>1422.3537391657405</v>
      </c>
      <c r="AC883" s="105">
        <f>IF(R883=0,FORECAST($C$6-T883,Инклинометрия!$B$2:$B$152,Инклинометрия!$A$2:$A$152),FORECAST($C$8,Инклинометрия!$B$2:$B$152,Инклинометрия!$A$2:$A$152))</f>
        <v>1332.6462608342592</v>
      </c>
      <c r="AD883" s="107">
        <f>IF(R883=0,FORECAST($C$8,Инклинометрия!$B$2:$B$152,Инклинометрия!$A$2:$A$152),Y883)</f>
        <v>1330</v>
      </c>
      <c r="AE883" s="107">
        <f>FORECAST($C$8-(R883+U883),Инклинометрия!$B$2:$B$152,Инклинометрия!$A$2:$A$152)</f>
        <v>0</v>
      </c>
      <c r="AF883" s="107">
        <f>IF(V883=0,"-",FORECAST($C$8,Инклинометрия!$B$2:$B$152,Инклинометрия!$A$2:$A$152))</f>
        <v>1330</v>
      </c>
      <c r="AG883" s="107">
        <f>IF(V883=0,"-",FORECAST($C$8-V883,Инклинометрия!$B$2:$B$152,Инклинометрия!$A$2:$A$152))</f>
        <v>0</v>
      </c>
      <c r="AH883" s="107">
        <f>IF(W883=0,"-",FORECAST($C$8+W883,Инклинометрия!$B$2:$B$152,Инклинометрия!$A$2:$A$152))</f>
        <v>1332.6462608342592</v>
      </c>
      <c r="AI883" s="107">
        <f>IF(W883=0,"-",FORECAST($C$8,Инклинометрия!$B$2:$B$152,Инклинометрия!$A$2:$A$152))</f>
        <v>1330</v>
      </c>
      <c r="AK883" s="122">
        <f t="shared" si="263"/>
        <v>0</v>
      </c>
      <c r="AL883" s="67">
        <f>AK883*(B883-B882)</f>
        <v>0</v>
      </c>
      <c r="AM883" s="23">
        <f t="shared" si="265"/>
        <v>8.6725204696437436E-2</v>
      </c>
      <c r="AN883" s="26">
        <f>AN882+AK883*(B883-B882)/(2*PI()*$C$5*AN882*$K$13)</f>
        <v>0.15480061813468687</v>
      </c>
      <c r="AO883" s="87">
        <f t="shared" si="257"/>
        <v>145932.55112472404</v>
      </c>
      <c r="AP883" s="87">
        <f>IF(R883+U883&lt;$C$8,0,32*$L$23/$C$12^2*($K$10*R883+$K$8*U883)+32*$L$24/($C$14^2-$C$13^2)*($K$10*S883+$K$8*V883))</f>
        <v>44607.551124724028</v>
      </c>
      <c r="AQ883" s="66">
        <f>R883*$C$11*$C$9+U883*$C$11*$C$10</f>
        <v>14695380</v>
      </c>
      <c r="AR883" s="66">
        <f>S883*$C$11*$C$9+V883*$C$11*$C$10</f>
        <v>14695380</v>
      </c>
      <c r="AS883" s="87">
        <f>$C$11*(T883*$C$9+W883*$C$10)</f>
        <v>792178.05375968735</v>
      </c>
      <c r="AT883" s="45">
        <f t="shared" si="251"/>
        <v>15633490.60488441</v>
      </c>
      <c r="AU883" s="75"/>
    </row>
    <row r="884" spans="2:47" ht="15" thickBot="1" x14ac:dyDescent="0.35">
      <c r="B884" s="41">
        <f t="shared" si="258"/>
        <v>17060</v>
      </c>
      <c r="C884" s="8">
        <f t="shared" si="259"/>
        <v>170.6</v>
      </c>
      <c r="D884" s="73">
        <f t="shared" si="247"/>
        <v>228.17750000000001</v>
      </c>
      <c r="E884" s="29">
        <f t="shared" si="264"/>
        <v>56507.457422429441</v>
      </c>
      <c r="F884" s="29">
        <f t="shared" si="260"/>
        <v>66.245553836373062</v>
      </c>
      <c r="G884" s="29">
        <f t="shared" si="261"/>
        <v>88.603428256148959</v>
      </c>
      <c r="H884" s="17">
        <f t="shared" si="262"/>
        <v>75578.724302498769</v>
      </c>
      <c r="I884" s="29">
        <f t="shared" si="252"/>
        <v>2.2250485660981263</v>
      </c>
      <c r="J884" s="29">
        <f t="shared" si="253"/>
        <v>41.69411544073867</v>
      </c>
      <c r="K884" s="32">
        <f>IF((D883+L883+M883-AL883)/($C$21+$C$22)&gt;$C$8,$C$8,(D883+L883+M883-AL883)/($C$21+$C$22))</f>
        <v>1400</v>
      </c>
      <c r="L884" s="97">
        <f t="shared" si="248"/>
        <v>0</v>
      </c>
      <c r="M884" s="96">
        <f t="shared" si="249"/>
        <v>0</v>
      </c>
      <c r="N884" s="98">
        <f t="shared" si="254"/>
        <v>1.7179213529287818</v>
      </c>
      <c r="O884" s="100">
        <f t="shared" si="250"/>
        <v>4.2266987561397071</v>
      </c>
      <c r="P884" s="104">
        <f t="shared" si="255"/>
        <v>18.880500609176615</v>
      </c>
      <c r="Q884" s="102">
        <f t="shared" si="256"/>
        <v>4.9224514715476911E-2</v>
      </c>
      <c r="R884" s="106">
        <f>IF(K884-H883&lt;0,0,K884-H883)</f>
        <v>0</v>
      </c>
      <c r="S884" s="106">
        <f>K884-V884</f>
        <v>0</v>
      </c>
      <c r="T884" s="106">
        <f>IF(R884&gt;0,$C$6-$C$8,IF($C$6-$C$8-W884&lt;0,0,$C$6-$C$8-W884))</f>
        <v>97.214462279726973</v>
      </c>
      <c r="U884" s="107">
        <f>IF(R884=0,IF(U883+(F884-AL884/$C$23)*$C$21/($C$21+$C$22)&gt;$C$8,$C$8,U883+F884*$C$21/($C$21+$C$22)),E884)</f>
        <v>1400</v>
      </c>
      <c r="V884" s="107">
        <f>IF(R884&gt;0,0,IF(V883+(F884-AL884/$C$23)*$C$21/($C$21+$C$22)&gt;$C$8,$C$8,IF(U884=$C$8,V883+(F884-AL884/$C$23)*$C$21/$C$22,V883+(F884-AL884/$C$23)*$C$21/($C$21+$C$22))))</f>
        <v>1400</v>
      </c>
      <c r="W884" s="203">
        <f>IF(R884&gt;0,0,IF(W883+AL884/$C$23&gt;$F$23,$F$23,W883+AL884/$C$23))</f>
        <v>2.7855377202730285</v>
      </c>
      <c r="X884" s="105" t="str">
        <f>IF(R884=0,"-",FORECAST($C$8,Инклинометрия!$B$2:$B$152,Инклинометрия!$A$2:$A$152))</f>
        <v>-</v>
      </c>
      <c r="Y884" s="105" t="str">
        <f>IF(R884=0,"-",FORECAST($C$8-R884,Инклинометрия!$B$2:$B$152,Инклинометрия!$A$2:$A$152))</f>
        <v>-</v>
      </c>
      <c r="Z884" s="105" t="str">
        <f>IF(R884&gt;0,FORECAST($C$8,Инклинометрия!$B$2:$B$152,Инклинометрия!$A$2:$A$152),IF(V884=$C$8,"-",FORECAST($C$8-V884,Инклинометрия!$B$2:$B$152,Инклинометрия!$A$2:$A$152)))</f>
        <v>-</v>
      </c>
      <c r="AA884" s="105" t="str">
        <f>IF(S884=0,"-",FORECAST($C$8-(S884+V884),Инклинометрия!$B$2:$B$152,Инклинометрия!$A$2:$A$152))</f>
        <v>-</v>
      </c>
      <c r="AB884" s="105">
        <f>FORECAST($C$8+T884,Инклинометрия!$B$2:$B$152,Инклинометрия!$A$2:$A$152)</f>
        <v>1422.3537391657405</v>
      </c>
      <c r="AC884" s="105">
        <f>IF(R884=0,FORECAST($C$6-T884,Инклинометрия!$B$2:$B$152,Инклинометрия!$A$2:$A$152),FORECAST($C$8,Инклинометрия!$B$2:$B$152,Инклинометрия!$A$2:$A$152))</f>
        <v>1332.6462608342592</v>
      </c>
      <c r="AD884" s="107">
        <f>IF(R884=0,FORECAST($C$8,Инклинометрия!$B$2:$B$152,Инклинометрия!$A$2:$A$152),Y884)</f>
        <v>1330</v>
      </c>
      <c r="AE884" s="107">
        <f>FORECAST($C$8-(R884+U884),Инклинометрия!$B$2:$B$152,Инклинометрия!$A$2:$A$152)</f>
        <v>0</v>
      </c>
      <c r="AF884" s="107">
        <f>IF(V884=0,"-",FORECAST($C$8,Инклинометрия!$B$2:$B$152,Инклинометрия!$A$2:$A$152))</f>
        <v>1330</v>
      </c>
      <c r="AG884" s="107">
        <f>IF(V884=0,"-",FORECAST($C$8-V884,Инклинометрия!$B$2:$B$152,Инклинометрия!$A$2:$A$152))</f>
        <v>0</v>
      </c>
      <c r="AH884" s="107">
        <f>IF(W884=0,"-",FORECAST($C$8+W884,Инклинометрия!$B$2:$B$152,Инклинометрия!$A$2:$A$152))</f>
        <v>1332.6462608342592</v>
      </c>
      <c r="AI884" s="107">
        <f>IF(W884=0,"-",FORECAST($C$8,Инклинометрия!$B$2:$B$152,Инклинометрия!$A$2:$A$152))</f>
        <v>1330</v>
      </c>
      <c r="AK884" s="122">
        <f t="shared" si="263"/>
        <v>0</v>
      </c>
      <c r="AL884" s="67">
        <f>AK884*(B884-B883)</f>
        <v>0</v>
      </c>
      <c r="AM884" s="23">
        <f t="shared" si="265"/>
        <v>8.6725204696437436E-2</v>
      </c>
      <c r="AN884" s="26">
        <f>AN883+AK884*(B884-B883)/(2*PI()*$C$5*AN883*$K$13)</f>
        <v>0.15480061813468687</v>
      </c>
      <c r="AO884" s="87">
        <f t="shared" si="257"/>
        <v>145932.55112472404</v>
      </c>
      <c r="AP884" s="87">
        <f>IF(R884+U884&lt;$C$8,0,32*$L$23/$C$12^2*($K$10*R884+$K$8*U884)+32*$L$24/($C$14^2-$C$13^2)*($K$10*S884+$K$8*V884))</f>
        <v>44607.551124724028</v>
      </c>
      <c r="AQ884" s="66">
        <f>R884*$C$11*$C$9+U884*$C$11*$C$10</f>
        <v>14695380</v>
      </c>
      <c r="AR884" s="66">
        <f>S884*$C$11*$C$9+V884*$C$11*$C$10</f>
        <v>14695380</v>
      </c>
      <c r="AS884" s="87">
        <f>$C$11*(T884*$C$9+W884*$C$10)</f>
        <v>792178.05375968735</v>
      </c>
      <c r="AT884" s="45">
        <f t="shared" si="251"/>
        <v>15633490.60488441</v>
      </c>
      <c r="AU884" s="75"/>
    </row>
    <row r="885" spans="2:47" ht="15" thickBot="1" x14ac:dyDescent="0.35">
      <c r="B885" s="41">
        <f t="shared" si="258"/>
        <v>17080</v>
      </c>
      <c r="C885" s="8">
        <f t="shared" si="259"/>
        <v>170.8</v>
      </c>
      <c r="D885" s="73">
        <f t="shared" si="247"/>
        <v>228.44499999999999</v>
      </c>
      <c r="E885" s="29">
        <f t="shared" si="264"/>
        <v>56573.70297626582</v>
      </c>
      <c r="F885" s="29">
        <f t="shared" si="260"/>
        <v>66.245553836382484</v>
      </c>
      <c r="G885" s="29">
        <f t="shared" si="261"/>
        <v>88.603428256161564</v>
      </c>
      <c r="H885" s="17">
        <f t="shared" si="262"/>
        <v>75667.327730754929</v>
      </c>
      <c r="I885" s="29">
        <f t="shared" si="252"/>
        <v>2.2250485660981263</v>
      </c>
      <c r="J885" s="29">
        <f t="shared" si="253"/>
        <v>41.694115440741633</v>
      </c>
      <c r="K885" s="32">
        <f>IF((D884+L884+M884-AL884)/($C$21+$C$22)&gt;$C$8,$C$8,(D884+L884+M884-AL884)/($C$21+$C$22))</f>
        <v>1400</v>
      </c>
      <c r="L885" s="97">
        <f t="shared" si="248"/>
        <v>0</v>
      </c>
      <c r="M885" s="96">
        <f t="shared" si="249"/>
        <v>0</v>
      </c>
      <c r="N885" s="98">
        <f t="shared" si="254"/>
        <v>1.7179213529287818</v>
      </c>
      <c r="O885" s="100">
        <f t="shared" si="250"/>
        <v>4.2266987561397071</v>
      </c>
      <c r="P885" s="104">
        <f t="shared" si="255"/>
        <v>18.880500609176615</v>
      </c>
      <c r="Q885" s="102">
        <f t="shared" si="256"/>
        <v>4.9224514715476911E-2</v>
      </c>
      <c r="R885" s="106">
        <f>IF(K885-H884&lt;0,0,K885-H884)</f>
        <v>0</v>
      </c>
      <c r="S885" s="106">
        <f>K885-V885</f>
        <v>0</v>
      </c>
      <c r="T885" s="106">
        <f>IF(R885&gt;0,$C$6-$C$8,IF($C$6-$C$8-W885&lt;0,0,$C$6-$C$8-W885))</f>
        <v>97.214462279726973</v>
      </c>
      <c r="U885" s="107">
        <f>IF(R885=0,IF(U884+(F885-AL885/$C$23)*$C$21/($C$21+$C$22)&gt;$C$8,$C$8,U884+F885*$C$21/($C$21+$C$22)),E885)</f>
        <v>1400</v>
      </c>
      <c r="V885" s="107">
        <f>IF(R885&gt;0,0,IF(V884+(F885-AL885/$C$23)*$C$21/($C$21+$C$22)&gt;$C$8,$C$8,IF(U885=$C$8,V884+(F885-AL885/$C$23)*$C$21/$C$22,V884+(F885-AL885/$C$23)*$C$21/($C$21+$C$22))))</f>
        <v>1400</v>
      </c>
      <c r="W885" s="203">
        <f>IF(R885&gt;0,0,IF(W884+AL885/$C$23&gt;$F$23,$F$23,W884+AL885/$C$23))</f>
        <v>2.7855377202730285</v>
      </c>
      <c r="X885" s="105" t="str">
        <f>IF(R885=0,"-",FORECAST($C$8,Инклинометрия!$B$2:$B$152,Инклинометрия!$A$2:$A$152))</f>
        <v>-</v>
      </c>
      <c r="Y885" s="105" t="str">
        <f>IF(R885=0,"-",FORECAST($C$8-R885,Инклинометрия!$B$2:$B$152,Инклинометрия!$A$2:$A$152))</f>
        <v>-</v>
      </c>
      <c r="Z885" s="105" t="str">
        <f>IF(R885&gt;0,FORECAST($C$8,Инклинометрия!$B$2:$B$152,Инклинометрия!$A$2:$A$152),IF(V885=$C$8,"-",FORECAST($C$8-V885,Инклинометрия!$B$2:$B$152,Инклинометрия!$A$2:$A$152)))</f>
        <v>-</v>
      </c>
      <c r="AA885" s="105" t="str">
        <f>IF(S885=0,"-",FORECAST($C$8-(S885+V885),Инклинометрия!$B$2:$B$152,Инклинометрия!$A$2:$A$152))</f>
        <v>-</v>
      </c>
      <c r="AB885" s="105">
        <f>FORECAST($C$8+T885,Инклинометрия!$B$2:$B$152,Инклинометрия!$A$2:$A$152)</f>
        <v>1422.3537391657405</v>
      </c>
      <c r="AC885" s="105">
        <f>IF(R885=0,FORECAST($C$6-T885,Инклинометрия!$B$2:$B$152,Инклинометрия!$A$2:$A$152),FORECAST($C$8,Инклинометрия!$B$2:$B$152,Инклинометрия!$A$2:$A$152))</f>
        <v>1332.6462608342592</v>
      </c>
      <c r="AD885" s="107">
        <f>IF(R885=0,FORECAST($C$8,Инклинометрия!$B$2:$B$152,Инклинометрия!$A$2:$A$152),Y885)</f>
        <v>1330</v>
      </c>
      <c r="AE885" s="107">
        <f>FORECAST($C$8-(R885+U885),Инклинометрия!$B$2:$B$152,Инклинометрия!$A$2:$A$152)</f>
        <v>0</v>
      </c>
      <c r="AF885" s="107">
        <f>IF(V885=0,"-",FORECAST($C$8,Инклинометрия!$B$2:$B$152,Инклинометрия!$A$2:$A$152))</f>
        <v>1330</v>
      </c>
      <c r="AG885" s="107">
        <f>IF(V885=0,"-",FORECAST($C$8-V885,Инклинометрия!$B$2:$B$152,Инклинометрия!$A$2:$A$152))</f>
        <v>0</v>
      </c>
      <c r="AH885" s="107">
        <f>IF(W885=0,"-",FORECAST($C$8+W885,Инклинометрия!$B$2:$B$152,Инклинометрия!$A$2:$A$152))</f>
        <v>1332.6462608342592</v>
      </c>
      <c r="AI885" s="107">
        <f>IF(W885=0,"-",FORECAST($C$8,Инклинометрия!$B$2:$B$152,Инклинометрия!$A$2:$A$152))</f>
        <v>1330</v>
      </c>
      <c r="AK885" s="122">
        <f t="shared" si="263"/>
        <v>0</v>
      </c>
      <c r="AL885" s="67">
        <f>AK885*(B885-B884)</f>
        <v>0</v>
      </c>
      <c r="AM885" s="23">
        <f t="shared" si="265"/>
        <v>8.6725204696437436E-2</v>
      </c>
      <c r="AN885" s="26">
        <f>AN884+AK885*(B885-B884)/(2*PI()*$C$5*AN884*$K$13)</f>
        <v>0.15480061813468687</v>
      </c>
      <c r="AO885" s="87">
        <f t="shared" si="257"/>
        <v>145932.55112472404</v>
      </c>
      <c r="AP885" s="87">
        <f>IF(R885+U885&lt;$C$8,0,32*$L$23/$C$12^2*($K$10*R885+$K$8*U885)+32*$L$24/($C$14^2-$C$13^2)*($K$10*S885+$K$8*V885))</f>
        <v>44607.551124724028</v>
      </c>
      <c r="AQ885" s="66">
        <f>R885*$C$11*$C$9+U885*$C$11*$C$10</f>
        <v>14695380</v>
      </c>
      <c r="AR885" s="66">
        <f>S885*$C$11*$C$9+V885*$C$11*$C$10</f>
        <v>14695380</v>
      </c>
      <c r="AS885" s="87">
        <f>$C$11*(T885*$C$9+W885*$C$10)</f>
        <v>792178.05375968735</v>
      </c>
      <c r="AT885" s="45">
        <f t="shared" si="251"/>
        <v>15633490.60488441</v>
      </c>
      <c r="AU885" s="75"/>
    </row>
    <row r="886" spans="2:47" ht="15" thickBot="1" x14ac:dyDescent="0.35">
      <c r="B886" s="41">
        <f t="shared" si="258"/>
        <v>17100</v>
      </c>
      <c r="C886" s="8">
        <f t="shared" si="259"/>
        <v>171</v>
      </c>
      <c r="D886" s="73">
        <f t="shared" si="247"/>
        <v>228.71250000000001</v>
      </c>
      <c r="E886" s="29">
        <f t="shared" si="264"/>
        <v>56639.9485301022</v>
      </c>
      <c r="F886" s="29">
        <f t="shared" si="260"/>
        <v>66.245553836373062</v>
      </c>
      <c r="G886" s="29">
        <f t="shared" si="261"/>
        <v>88.603428256148959</v>
      </c>
      <c r="H886" s="17">
        <f t="shared" si="262"/>
        <v>75755.931159011074</v>
      </c>
      <c r="I886" s="29">
        <f t="shared" si="252"/>
        <v>2.2250485660981263</v>
      </c>
      <c r="J886" s="29">
        <f t="shared" si="253"/>
        <v>41.69411544073867</v>
      </c>
      <c r="K886" s="32">
        <f>IF((D885+L885+M885-AL885)/($C$21+$C$22)&gt;$C$8,$C$8,(D885+L885+M885-AL885)/($C$21+$C$22))</f>
        <v>1400</v>
      </c>
      <c r="L886" s="97">
        <f t="shared" si="248"/>
        <v>0</v>
      </c>
      <c r="M886" s="96">
        <f t="shared" si="249"/>
        <v>0</v>
      </c>
      <c r="N886" s="98">
        <f t="shared" si="254"/>
        <v>1.7179213529287818</v>
      </c>
      <c r="O886" s="100">
        <f t="shared" si="250"/>
        <v>4.2266987561397071</v>
      </c>
      <c r="P886" s="104">
        <f t="shared" si="255"/>
        <v>18.880500609176615</v>
      </c>
      <c r="Q886" s="102">
        <f t="shared" si="256"/>
        <v>4.9224514715476911E-2</v>
      </c>
      <c r="R886" s="106">
        <f>IF(K886-H885&lt;0,0,K886-H885)</f>
        <v>0</v>
      </c>
      <c r="S886" s="106">
        <f>K886-V886</f>
        <v>0</v>
      </c>
      <c r="T886" s="106">
        <f>IF(R886&gt;0,$C$6-$C$8,IF($C$6-$C$8-W886&lt;0,0,$C$6-$C$8-W886))</f>
        <v>97.214462279726973</v>
      </c>
      <c r="U886" s="107">
        <f>IF(R886=0,IF(U885+(F886-AL886/$C$23)*$C$21/($C$21+$C$22)&gt;$C$8,$C$8,U885+F886*$C$21/($C$21+$C$22)),E886)</f>
        <v>1400</v>
      </c>
      <c r="V886" s="107">
        <f>IF(R886&gt;0,0,IF(V885+(F886-AL886/$C$23)*$C$21/($C$21+$C$22)&gt;$C$8,$C$8,IF(U886=$C$8,V885+(F886-AL886/$C$23)*$C$21/$C$22,V885+(F886-AL886/$C$23)*$C$21/($C$21+$C$22))))</f>
        <v>1400</v>
      </c>
      <c r="W886" s="203">
        <f>IF(R886&gt;0,0,IF(W885+AL886/$C$23&gt;$F$23,$F$23,W885+AL886/$C$23))</f>
        <v>2.7855377202730285</v>
      </c>
      <c r="X886" s="105" t="str">
        <f>IF(R886=0,"-",FORECAST($C$8,Инклинометрия!$B$2:$B$152,Инклинометрия!$A$2:$A$152))</f>
        <v>-</v>
      </c>
      <c r="Y886" s="105" t="str">
        <f>IF(R886=0,"-",FORECAST($C$8-R886,Инклинометрия!$B$2:$B$152,Инклинометрия!$A$2:$A$152))</f>
        <v>-</v>
      </c>
      <c r="Z886" s="105" t="str">
        <f>IF(R886&gt;0,FORECAST($C$8,Инклинометрия!$B$2:$B$152,Инклинометрия!$A$2:$A$152),IF(V886=$C$8,"-",FORECAST($C$8-V886,Инклинометрия!$B$2:$B$152,Инклинометрия!$A$2:$A$152)))</f>
        <v>-</v>
      </c>
      <c r="AA886" s="105" t="str">
        <f>IF(S886=0,"-",FORECAST($C$8-(S886+V886),Инклинометрия!$B$2:$B$152,Инклинометрия!$A$2:$A$152))</f>
        <v>-</v>
      </c>
      <c r="AB886" s="105">
        <f>FORECAST($C$8+T886,Инклинометрия!$B$2:$B$152,Инклинометрия!$A$2:$A$152)</f>
        <v>1422.3537391657405</v>
      </c>
      <c r="AC886" s="105">
        <f>IF(R886=0,FORECAST($C$6-T886,Инклинометрия!$B$2:$B$152,Инклинометрия!$A$2:$A$152),FORECAST($C$8,Инклинометрия!$B$2:$B$152,Инклинометрия!$A$2:$A$152))</f>
        <v>1332.6462608342592</v>
      </c>
      <c r="AD886" s="107">
        <f>IF(R886=0,FORECAST($C$8,Инклинометрия!$B$2:$B$152,Инклинометрия!$A$2:$A$152),Y886)</f>
        <v>1330</v>
      </c>
      <c r="AE886" s="107">
        <f>FORECAST($C$8-(R886+U886),Инклинометрия!$B$2:$B$152,Инклинометрия!$A$2:$A$152)</f>
        <v>0</v>
      </c>
      <c r="AF886" s="107">
        <f>IF(V886=0,"-",FORECAST($C$8,Инклинометрия!$B$2:$B$152,Инклинометрия!$A$2:$A$152))</f>
        <v>1330</v>
      </c>
      <c r="AG886" s="107">
        <f>IF(V886=0,"-",FORECAST($C$8-V886,Инклинометрия!$B$2:$B$152,Инклинометрия!$A$2:$A$152))</f>
        <v>0</v>
      </c>
      <c r="AH886" s="107">
        <f>IF(W886=0,"-",FORECAST($C$8+W886,Инклинометрия!$B$2:$B$152,Инклинометрия!$A$2:$A$152))</f>
        <v>1332.6462608342592</v>
      </c>
      <c r="AI886" s="107">
        <f>IF(W886=0,"-",FORECAST($C$8,Инклинометрия!$B$2:$B$152,Инклинометрия!$A$2:$A$152))</f>
        <v>1330</v>
      </c>
      <c r="AK886" s="122">
        <f t="shared" si="263"/>
        <v>0</v>
      </c>
      <c r="AL886" s="67">
        <f>AK886*(B886-B885)</f>
        <v>0</v>
      </c>
      <c r="AM886" s="23">
        <f t="shared" si="265"/>
        <v>8.6725204696437436E-2</v>
      </c>
      <c r="AN886" s="26">
        <f>AN885+AK886*(B886-B885)/(2*PI()*$C$5*AN885*$K$13)</f>
        <v>0.15480061813468687</v>
      </c>
      <c r="AO886" s="87">
        <f t="shared" si="257"/>
        <v>145932.55112472404</v>
      </c>
      <c r="AP886" s="87">
        <f>IF(R886+U886&lt;$C$8,0,32*$L$23/$C$12^2*($K$10*R886+$K$8*U886)+32*$L$24/($C$14^2-$C$13^2)*($K$10*S886+$K$8*V886))</f>
        <v>44607.551124724028</v>
      </c>
      <c r="AQ886" s="66">
        <f>R886*$C$11*$C$9+U886*$C$11*$C$10</f>
        <v>14695380</v>
      </c>
      <c r="AR886" s="66">
        <f>S886*$C$11*$C$9+V886*$C$11*$C$10</f>
        <v>14695380</v>
      </c>
      <c r="AS886" s="87">
        <f>$C$11*(T886*$C$9+W886*$C$10)</f>
        <v>792178.05375968735</v>
      </c>
      <c r="AT886" s="45">
        <f t="shared" si="251"/>
        <v>15633490.60488441</v>
      </c>
      <c r="AU886" s="75"/>
    </row>
    <row r="887" spans="2:47" ht="15" thickBot="1" x14ac:dyDescent="0.35">
      <c r="B887" s="41">
        <f t="shared" si="258"/>
        <v>17120</v>
      </c>
      <c r="C887" s="8">
        <f t="shared" si="259"/>
        <v>171.20000000000002</v>
      </c>
      <c r="D887" s="73">
        <f t="shared" si="247"/>
        <v>228.98000000000005</v>
      </c>
      <c r="E887" s="29">
        <f t="shared" si="264"/>
        <v>56706.194083938579</v>
      </c>
      <c r="F887" s="29">
        <f t="shared" si="260"/>
        <v>66.245553836382484</v>
      </c>
      <c r="G887" s="29">
        <f t="shared" si="261"/>
        <v>88.603428256161564</v>
      </c>
      <c r="H887" s="17">
        <f t="shared" si="262"/>
        <v>75844.534587267233</v>
      </c>
      <c r="I887" s="29">
        <f t="shared" si="252"/>
        <v>2.2250485660981263</v>
      </c>
      <c r="J887" s="29">
        <f t="shared" si="253"/>
        <v>41.694115440741633</v>
      </c>
      <c r="K887" s="32">
        <f>IF((D886+L886+M886-AL886)/($C$21+$C$22)&gt;$C$8,$C$8,(D886+L886+M886-AL886)/($C$21+$C$22))</f>
        <v>1400</v>
      </c>
      <c r="L887" s="97">
        <f t="shared" si="248"/>
        <v>0</v>
      </c>
      <c r="M887" s="96">
        <f t="shared" si="249"/>
        <v>0</v>
      </c>
      <c r="N887" s="98">
        <f t="shared" si="254"/>
        <v>1.7179213529287818</v>
      </c>
      <c r="O887" s="100">
        <f t="shared" si="250"/>
        <v>4.2266987561397071</v>
      </c>
      <c r="P887" s="104">
        <f t="shared" si="255"/>
        <v>18.880500609176615</v>
      </c>
      <c r="Q887" s="102">
        <f t="shared" si="256"/>
        <v>4.9224514715476911E-2</v>
      </c>
      <c r="R887" s="106">
        <f>IF(K887-H886&lt;0,0,K887-H886)</f>
        <v>0</v>
      </c>
      <c r="S887" s="106">
        <f>K887-V887</f>
        <v>0</v>
      </c>
      <c r="T887" s="106">
        <f>IF(R887&gt;0,$C$6-$C$8,IF($C$6-$C$8-W887&lt;0,0,$C$6-$C$8-W887))</f>
        <v>97.214462279726973</v>
      </c>
      <c r="U887" s="107">
        <f>IF(R887=0,IF(U886+(F887-AL887/$C$23)*$C$21/($C$21+$C$22)&gt;$C$8,$C$8,U886+F887*$C$21/($C$21+$C$22)),E887)</f>
        <v>1400</v>
      </c>
      <c r="V887" s="107">
        <f>IF(R887&gt;0,0,IF(V886+(F887-AL887/$C$23)*$C$21/($C$21+$C$22)&gt;$C$8,$C$8,IF(U887=$C$8,V886+(F887-AL887/$C$23)*$C$21/$C$22,V886+(F887-AL887/$C$23)*$C$21/($C$21+$C$22))))</f>
        <v>1400</v>
      </c>
      <c r="W887" s="203">
        <f>IF(R887&gt;0,0,IF(W886+AL887/$C$23&gt;$F$23,$F$23,W886+AL887/$C$23))</f>
        <v>2.7855377202730285</v>
      </c>
      <c r="X887" s="105" t="str">
        <f>IF(R887=0,"-",FORECAST($C$8,Инклинометрия!$B$2:$B$152,Инклинометрия!$A$2:$A$152))</f>
        <v>-</v>
      </c>
      <c r="Y887" s="105" t="str">
        <f>IF(R887=0,"-",FORECAST($C$8-R887,Инклинометрия!$B$2:$B$152,Инклинометрия!$A$2:$A$152))</f>
        <v>-</v>
      </c>
      <c r="Z887" s="105" t="str">
        <f>IF(R887&gt;0,FORECAST($C$8,Инклинометрия!$B$2:$B$152,Инклинометрия!$A$2:$A$152),IF(V887=$C$8,"-",FORECAST($C$8-V887,Инклинометрия!$B$2:$B$152,Инклинометрия!$A$2:$A$152)))</f>
        <v>-</v>
      </c>
      <c r="AA887" s="105" t="str">
        <f>IF(S887=0,"-",FORECAST($C$8-(S887+V887),Инклинометрия!$B$2:$B$152,Инклинометрия!$A$2:$A$152))</f>
        <v>-</v>
      </c>
      <c r="AB887" s="105">
        <f>FORECAST($C$8+T887,Инклинометрия!$B$2:$B$152,Инклинометрия!$A$2:$A$152)</f>
        <v>1422.3537391657405</v>
      </c>
      <c r="AC887" s="105">
        <f>IF(R887=0,FORECAST($C$6-T887,Инклинометрия!$B$2:$B$152,Инклинометрия!$A$2:$A$152),FORECAST($C$8,Инклинометрия!$B$2:$B$152,Инклинометрия!$A$2:$A$152))</f>
        <v>1332.6462608342592</v>
      </c>
      <c r="AD887" s="107">
        <f>IF(R887=0,FORECAST($C$8,Инклинометрия!$B$2:$B$152,Инклинометрия!$A$2:$A$152),Y887)</f>
        <v>1330</v>
      </c>
      <c r="AE887" s="107">
        <f>FORECAST($C$8-(R887+U887),Инклинометрия!$B$2:$B$152,Инклинометрия!$A$2:$A$152)</f>
        <v>0</v>
      </c>
      <c r="AF887" s="107">
        <f>IF(V887=0,"-",FORECAST($C$8,Инклинометрия!$B$2:$B$152,Инклинометрия!$A$2:$A$152))</f>
        <v>1330</v>
      </c>
      <c r="AG887" s="107">
        <f>IF(V887=0,"-",FORECAST($C$8-V887,Инклинометрия!$B$2:$B$152,Инклинометрия!$A$2:$A$152))</f>
        <v>0</v>
      </c>
      <c r="AH887" s="107">
        <f>IF(W887=0,"-",FORECAST($C$8+W887,Инклинометрия!$B$2:$B$152,Инклинометрия!$A$2:$A$152))</f>
        <v>1332.6462608342592</v>
      </c>
      <c r="AI887" s="107">
        <f>IF(W887=0,"-",FORECAST($C$8,Инклинометрия!$B$2:$B$152,Инклинометрия!$A$2:$A$152))</f>
        <v>1330</v>
      </c>
      <c r="AK887" s="122">
        <f t="shared" si="263"/>
        <v>0</v>
      </c>
      <c r="AL887" s="67">
        <f>AK887*(B887-B886)</f>
        <v>0</v>
      </c>
      <c r="AM887" s="23">
        <f t="shared" si="265"/>
        <v>8.6725204696437436E-2</v>
      </c>
      <c r="AN887" s="26">
        <f>AN886+AK887*(B887-B886)/(2*PI()*$C$5*AN886*$K$13)</f>
        <v>0.15480061813468687</v>
      </c>
      <c r="AO887" s="87">
        <f t="shared" si="257"/>
        <v>145932.55112472404</v>
      </c>
      <c r="AP887" s="87">
        <f>IF(R887+U887&lt;$C$8,0,32*$L$23/$C$12^2*($K$10*R887+$K$8*U887)+32*$L$24/($C$14^2-$C$13^2)*($K$10*S887+$K$8*V887))</f>
        <v>44607.551124724028</v>
      </c>
      <c r="AQ887" s="66">
        <f>R887*$C$11*$C$9+U887*$C$11*$C$10</f>
        <v>14695380</v>
      </c>
      <c r="AR887" s="66">
        <f>S887*$C$11*$C$9+V887*$C$11*$C$10</f>
        <v>14695380</v>
      </c>
      <c r="AS887" s="87">
        <f>$C$11*(T887*$C$9+W887*$C$10)</f>
        <v>792178.05375968735</v>
      </c>
      <c r="AT887" s="45">
        <f t="shared" si="251"/>
        <v>15633490.60488441</v>
      </c>
      <c r="AU887" s="75"/>
    </row>
    <row r="888" spans="2:47" ht="15" thickBot="1" x14ac:dyDescent="0.35">
      <c r="B888" s="41">
        <f t="shared" si="258"/>
        <v>17140</v>
      </c>
      <c r="C888" s="8">
        <f t="shared" si="259"/>
        <v>171.4</v>
      </c>
      <c r="D888" s="73">
        <f t="shared" si="247"/>
        <v>229.2475</v>
      </c>
      <c r="E888" s="29">
        <f t="shared" si="264"/>
        <v>56772.439637774951</v>
      </c>
      <c r="F888" s="29">
        <f t="shared" si="260"/>
        <v>66.245553836373062</v>
      </c>
      <c r="G888" s="29">
        <f t="shared" si="261"/>
        <v>88.603428256148959</v>
      </c>
      <c r="H888" s="17">
        <f t="shared" si="262"/>
        <v>75933.138015523378</v>
      </c>
      <c r="I888" s="29">
        <f t="shared" si="252"/>
        <v>2.2250485660981263</v>
      </c>
      <c r="J888" s="29">
        <f t="shared" si="253"/>
        <v>41.69411544073867</v>
      </c>
      <c r="K888" s="32">
        <f>IF((D887+L887+M887-AL887)/($C$21+$C$22)&gt;$C$8,$C$8,(D887+L887+M887-AL887)/($C$21+$C$22))</f>
        <v>1400</v>
      </c>
      <c r="L888" s="97">
        <f t="shared" si="248"/>
        <v>0</v>
      </c>
      <c r="M888" s="96">
        <f t="shared" si="249"/>
        <v>0</v>
      </c>
      <c r="N888" s="98">
        <f t="shared" si="254"/>
        <v>1.7179213529287818</v>
      </c>
      <c r="O888" s="100">
        <f t="shared" si="250"/>
        <v>4.2266987561397071</v>
      </c>
      <c r="P888" s="104">
        <f t="shared" si="255"/>
        <v>18.880500609176615</v>
      </c>
      <c r="Q888" s="102">
        <f t="shared" si="256"/>
        <v>4.9224514715476911E-2</v>
      </c>
      <c r="R888" s="106">
        <f>IF(K888-H887&lt;0,0,K888-H887)</f>
        <v>0</v>
      </c>
      <c r="S888" s="106">
        <f>K888-V888</f>
        <v>0</v>
      </c>
      <c r="T888" s="106">
        <f>IF(R888&gt;0,$C$6-$C$8,IF($C$6-$C$8-W888&lt;0,0,$C$6-$C$8-W888))</f>
        <v>97.214462279726973</v>
      </c>
      <c r="U888" s="107">
        <f>IF(R888=0,IF(U887+(F888-AL888/$C$23)*$C$21/($C$21+$C$22)&gt;$C$8,$C$8,U887+F888*$C$21/($C$21+$C$22)),E888)</f>
        <v>1400</v>
      </c>
      <c r="V888" s="107">
        <f>IF(R888&gt;0,0,IF(V887+(F888-AL888/$C$23)*$C$21/($C$21+$C$22)&gt;$C$8,$C$8,IF(U888=$C$8,V887+(F888-AL888/$C$23)*$C$21/$C$22,V887+(F888-AL888/$C$23)*$C$21/($C$21+$C$22))))</f>
        <v>1400</v>
      </c>
      <c r="W888" s="203">
        <f>IF(R888&gt;0,0,IF(W887+AL888/$C$23&gt;$F$23,$F$23,W887+AL888/$C$23))</f>
        <v>2.7855377202730285</v>
      </c>
      <c r="X888" s="105" t="str">
        <f>IF(R888=0,"-",FORECAST($C$8,Инклинометрия!$B$2:$B$152,Инклинометрия!$A$2:$A$152))</f>
        <v>-</v>
      </c>
      <c r="Y888" s="105" t="str">
        <f>IF(R888=0,"-",FORECAST($C$8-R888,Инклинометрия!$B$2:$B$152,Инклинометрия!$A$2:$A$152))</f>
        <v>-</v>
      </c>
      <c r="Z888" s="105" t="str">
        <f>IF(R888&gt;0,FORECAST($C$8,Инклинометрия!$B$2:$B$152,Инклинометрия!$A$2:$A$152),IF(V888=$C$8,"-",FORECAST($C$8-V888,Инклинометрия!$B$2:$B$152,Инклинометрия!$A$2:$A$152)))</f>
        <v>-</v>
      </c>
      <c r="AA888" s="105" t="str">
        <f>IF(S888=0,"-",FORECAST($C$8-(S888+V888),Инклинометрия!$B$2:$B$152,Инклинометрия!$A$2:$A$152))</f>
        <v>-</v>
      </c>
      <c r="AB888" s="105">
        <f>FORECAST($C$8+T888,Инклинометрия!$B$2:$B$152,Инклинометрия!$A$2:$A$152)</f>
        <v>1422.3537391657405</v>
      </c>
      <c r="AC888" s="105">
        <f>IF(R888=0,FORECAST($C$6-T888,Инклинометрия!$B$2:$B$152,Инклинометрия!$A$2:$A$152),FORECAST($C$8,Инклинометрия!$B$2:$B$152,Инклинометрия!$A$2:$A$152))</f>
        <v>1332.6462608342592</v>
      </c>
      <c r="AD888" s="107">
        <f>IF(R888=0,FORECAST($C$8,Инклинометрия!$B$2:$B$152,Инклинометрия!$A$2:$A$152),Y888)</f>
        <v>1330</v>
      </c>
      <c r="AE888" s="107">
        <f>FORECAST($C$8-(R888+U888),Инклинометрия!$B$2:$B$152,Инклинометрия!$A$2:$A$152)</f>
        <v>0</v>
      </c>
      <c r="AF888" s="107">
        <f>IF(V888=0,"-",FORECAST($C$8,Инклинометрия!$B$2:$B$152,Инклинометрия!$A$2:$A$152))</f>
        <v>1330</v>
      </c>
      <c r="AG888" s="107">
        <f>IF(V888=0,"-",FORECAST($C$8-V888,Инклинометрия!$B$2:$B$152,Инклинометрия!$A$2:$A$152))</f>
        <v>0</v>
      </c>
      <c r="AH888" s="107">
        <f>IF(W888=0,"-",FORECAST($C$8+W888,Инклинометрия!$B$2:$B$152,Инклинометрия!$A$2:$A$152))</f>
        <v>1332.6462608342592</v>
      </c>
      <c r="AI888" s="107">
        <f>IF(W888=0,"-",FORECAST($C$8,Инклинометрия!$B$2:$B$152,Инклинометрия!$A$2:$A$152))</f>
        <v>1330</v>
      </c>
      <c r="AK888" s="122">
        <f t="shared" si="263"/>
        <v>0</v>
      </c>
      <c r="AL888" s="67">
        <f>AK888*(B888-B887)</f>
        <v>0</v>
      </c>
      <c r="AM888" s="23">
        <f t="shared" si="265"/>
        <v>8.6725204696437436E-2</v>
      </c>
      <c r="AN888" s="26">
        <f>AN887+AK888*(B888-B887)/(2*PI()*$C$5*AN887*$K$13)</f>
        <v>0.15480061813468687</v>
      </c>
      <c r="AO888" s="87">
        <f t="shared" si="257"/>
        <v>145932.55112472404</v>
      </c>
      <c r="AP888" s="87">
        <f>IF(R888+U888&lt;$C$8,0,32*$L$23/$C$12^2*($K$10*R888+$K$8*U888)+32*$L$24/($C$14^2-$C$13^2)*($K$10*S888+$K$8*V888))</f>
        <v>44607.551124724028</v>
      </c>
      <c r="AQ888" s="66">
        <f>R888*$C$11*$C$9+U888*$C$11*$C$10</f>
        <v>14695380</v>
      </c>
      <c r="AR888" s="66">
        <f>S888*$C$11*$C$9+V888*$C$11*$C$10</f>
        <v>14695380</v>
      </c>
      <c r="AS888" s="87">
        <f>$C$11*(T888*$C$9+W888*$C$10)</f>
        <v>792178.05375968735</v>
      </c>
      <c r="AT888" s="45">
        <f t="shared" si="251"/>
        <v>15633490.60488441</v>
      </c>
      <c r="AU888" s="75"/>
    </row>
    <row r="889" spans="2:47" ht="15" thickBot="1" x14ac:dyDescent="0.35">
      <c r="B889" s="41">
        <f t="shared" si="258"/>
        <v>17160</v>
      </c>
      <c r="C889" s="8">
        <f t="shared" si="259"/>
        <v>171.6</v>
      </c>
      <c r="D889" s="73">
        <f t="shared" si="247"/>
        <v>229.51499999999999</v>
      </c>
      <c r="E889" s="29">
        <f t="shared" si="264"/>
        <v>56838.685191611323</v>
      </c>
      <c r="F889" s="29">
        <f t="shared" si="260"/>
        <v>66.245553836373062</v>
      </c>
      <c r="G889" s="29">
        <f t="shared" si="261"/>
        <v>88.603428256148959</v>
      </c>
      <c r="H889" s="17">
        <f t="shared" si="262"/>
        <v>76021.741443779523</v>
      </c>
      <c r="I889" s="29">
        <f t="shared" si="252"/>
        <v>2.2250485660981263</v>
      </c>
      <c r="J889" s="29">
        <f t="shared" si="253"/>
        <v>41.69411544073867</v>
      </c>
      <c r="K889" s="32">
        <f>IF((D888+L888+M888-AL888)/($C$21+$C$22)&gt;$C$8,$C$8,(D888+L888+M888-AL888)/($C$21+$C$22))</f>
        <v>1400</v>
      </c>
      <c r="L889" s="97">
        <f t="shared" si="248"/>
        <v>0</v>
      </c>
      <c r="M889" s="96">
        <f t="shared" si="249"/>
        <v>0</v>
      </c>
      <c r="N889" s="98">
        <f t="shared" si="254"/>
        <v>1.7179213529287818</v>
      </c>
      <c r="O889" s="100">
        <f t="shared" si="250"/>
        <v>4.2266987561397071</v>
      </c>
      <c r="P889" s="104">
        <f t="shared" si="255"/>
        <v>18.880500609176615</v>
      </c>
      <c r="Q889" s="102">
        <f t="shared" si="256"/>
        <v>4.9224514715476911E-2</v>
      </c>
      <c r="R889" s="106">
        <f>IF(K889-H888&lt;0,0,K889-H888)</f>
        <v>0</v>
      </c>
      <c r="S889" s="106">
        <f>K889-V889</f>
        <v>0</v>
      </c>
      <c r="T889" s="106">
        <f>IF(R889&gt;0,$C$6-$C$8,IF($C$6-$C$8-W889&lt;0,0,$C$6-$C$8-W889))</f>
        <v>97.214462279726973</v>
      </c>
      <c r="U889" s="107">
        <f>IF(R889=0,IF(U888+(F889-AL889/$C$23)*$C$21/($C$21+$C$22)&gt;$C$8,$C$8,U888+F889*$C$21/($C$21+$C$22)),E889)</f>
        <v>1400</v>
      </c>
      <c r="V889" s="107">
        <f>IF(R889&gt;0,0,IF(V888+(F889-AL889/$C$23)*$C$21/($C$21+$C$22)&gt;$C$8,$C$8,IF(U889=$C$8,V888+(F889-AL889/$C$23)*$C$21/$C$22,V888+(F889-AL889/$C$23)*$C$21/($C$21+$C$22))))</f>
        <v>1400</v>
      </c>
      <c r="W889" s="203">
        <f>IF(R889&gt;0,0,IF(W888+AL889/$C$23&gt;$F$23,$F$23,W888+AL889/$C$23))</f>
        <v>2.7855377202730285</v>
      </c>
      <c r="X889" s="105" t="str">
        <f>IF(R889=0,"-",FORECAST($C$8,Инклинометрия!$B$2:$B$152,Инклинометрия!$A$2:$A$152))</f>
        <v>-</v>
      </c>
      <c r="Y889" s="105" t="str">
        <f>IF(R889=0,"-",FORECAST($C$8-R889,Инклинометрия!$B$2:$B$152,Инклинометрия!$A$2:$A$152))</f>
        <v>-</v>
      </c>
      <c r="Z889" s="105" t="str">
        <f>IF(R889&gt;0,FORECAST($C$8,Инклинометрия!$B$2:$B$152,Инклинометрия!$A$2:$A$152),IF(V889=$C$8,"-",FORECAST($C$8-V889,Инклинометрия!$B$2:$B$152,Инклинометрия!$A$2:$A$152)))</f>
        <v>-</v>
      </c>
      <c r="AA889" s="105" t="str">
        <f>IF(S889=0,"-",FORECAST($C$8-(S889+V889),Инклинометрия!$B$2:$B$152,Инклинометрия!$A$2:$A$152))</f>
        <v>-</v>
      </c>
      <c r="AB889" s="105">
        <f>FORECAST($C$8+T889,Инклинометрия!$B$2:$B$152,Инклинометрия!$A$2:$A$152)</f>
        <v>1422.3537391657405</v>
      </c>
      <c r="AC889" s="105">
        <f>IF(R889=0,FORECAST($C$6-T889,Инклинометрия!$B$2:$B$152,Инклинометрия!$A$2:$A$152),FORECAST($C$8,Инклинометрия!$B$2:$B$152,Инклинометрия!$A$2:$A$152))</f>
        <v>1332.6462608342592</v>
      </c>
      <c r="AD889" s="107">
        <f>IF(R889=0,FORECAST($C$8,Инклинометрия!$B$2:$B$152,Инклинометрия!$A$2:$A$152),Y889)</f>
        <v>1330</v>
      </c>
      <c r="AE889" s="107">
        <f>FORECAST($C$8-(R889+U889),Инклинометрия!$B$2:$B$152,Инклинометрия!$A$2:$A$152)</f>
        <v>0</v>
      </c>
      <c r="AF889" s="107">
        <f>IF(V889=0,"-",FORECAST($C$8,Инклинометрия!$B$2:$B$152,Инклинометрия!$A$2:$A$152))</f>
        <v>1330</v>
      </c>
      <c r="AG889" s="107">
        <f>IF(V889=0,"-",FORECAST($C$8-V889,Инклинометрия!$B$2:$B$152,Инклинометрия!$A$2:$A$152))</f>
        <v>0</v>
      </c>
      <c r="AH889" s="107">
        <f>IF(W889=0,"-",FORECAST($C$8+W889,Инклинометрия!$B$2:$B$152,Инклинометрия!$A$2:$A$152))</f>
        <v>1332.6462608342592</v>
      </c>
      <c r="AI889" s="107">
        <f>IF(W889=0,"-",FORECAST($C$8,Инклинометрия!$B$2:$B$152,Инклинометрия!$A$2:$A$152))</f>
        <v>1330</v>
      </c>
      <c r="AK889" s="122">
        <f t="shared" si="263"/>
        <v>0</v>
      </c>
      <c r="AL889" s="67">
        <f>AK889*(B889-B888)</f>
        <v>0</v>
      </c>
      <c r="AM889" s="23">
        <f t="shared" si="265"/>
        <v>8.6725204696437436E-2</v>
      </c>
      <c r="AN889" s="26">
        <f>AN888+AK889*(B889-B888)/(2*PI()*$C$5*AN888*$K$13)</f>
        <v>0.15480061813468687</v>
      </c>
      <c r="AO889" s="87">
        <f t="shared" si="257"/>
        <v>145932.55112472404</v>
      </c>
      <c r="AP889" s="87">
        <f>IF(R889+U889&lt;$C$8,0,32*$L$23/$C$12^2*($K$10*R889+$K$8*U889)+32*$L$24/($C$14^2-$C$13^2)*($K$10*S889+$K$8*V889))</f>
        <v>44607.551124724028</v>
      </c>
      <c r="AQ889" s="66">
        <f>R889*$C$11*$C$9+U889*$C$11*$C$10</f>
        <v>14695380</v>
      </c>
      <c r="AR889" s="66">
        <f>S889*$C$11*$C$9+V889*$C$11*$C$10</f>
        <v>14695380</v>
      </c>
      <c r="AS889" s="87">
        <f>$C$11*(T889*$C$9+W889*$C$10)</f>
        <v>792178.05375968735</v>
      </c>
      <c r="AT889" s="45">
        <f t="shared" si="251"/>
        <v>15633490.60488441</v>
      </c>
      <c r="AU889" s="75"/>
    </row>
    <row r="890" spans="2:47" ht="15" thickBot="1" x14ac:dyDescent="0.35">
      <c r="B890" s="41">
        <f t="shared" si="258"/>
        <v>17180</v>
      </c>
      <c r="C890" s="8">
        <f t="shared" si="259"/>
        <v>171.8</v>
      </c>
      <c r="D890" s="73">
        <f t="shared" si="247"/>
        <v>229.7825</v>
      </c>
      <c r="E890" s="29">
        <f t="shared" si="264"/>
        <v>56904.930745447709</v>
      </c>
      <c r="F890" s="29">
        <f t="shared" si="260"/>
        <v>66.245553836382484</v>
      </c>
      <c r="G890" s="29">
        <f t="shared" si="261"/>
        <v>88.603428256161564</v>
      </c>
      <c r="H890" s="17">
        <f t="shared" si="262"/>
        <v>76110.344872035683</v>
      </c>
      <c r="I890" s="29">
        <f t="shared" si="252"/>
        <v>2.2250485660981263</v>
      </c>
      <c r="J890" s="29">
        <f t="shared" si="253"/>
        <v>41.694115440741633</v>
      </c>
      <c r="K890" s="32">
        <f>IF((D889+L889+M889-AL889)/($C$21+$C$22)&gt;$C$8,$C$8,(D889+L889+M889-AL889)/($C$21+$C$22))</f>
        <v>1400</v>
      </c>
      <c r="L890" s="97">
        <f t="shared" si="248"/>
        <v>0</v>
      </c>
      <c r="M890" s="96">
        <f t="shared" si="249"/>
        <v>0</v>
      </c>
      <c r="N890" s="98">
        <f t="shared" si="254"/>
        <v>1.7179213529287818</v>
      </c>
      <c r="O890" s="100">
        <f t="shared" si="250"/>
        <v>4.2266987561397071</v>
      </c>
      <c r="P890" s="104">
        <f t="shared" si="255"/>
        <v>18.880500609176615</v>
      </c>
      <c r="Q890" s="102">
        <f t="shared" si="256"/>
        <v>4.9224514715476911E-2</v>
      </c>
      <c r="R890" s="106">
        <f>IF(K890-H889&lt;0,0,K890-H889)</f>
        <v>0</v>
      </c>
      <c r="S890" s="106">
        <f>K890-V890</f>
        <v>0</v>
      </c>
      <c r="T890" s="106">
        <f>IF(R890&gt;0,$C$6-$C$8,IF($C$6-$C$8-W890&lt;0,0,$C$6-$C$8-W890))</f>
        <v>97.214462279726973</v>
      </c>
      <c r="U890" s="107">
        <f>IF(R890=0,IF(U889+(F890-AL890/$C$23)*$C$21/($C$21+$C$22)&gt;$C$8,$C$8,U889+F890*$C$21/($C$21+$C$22)),E890)</f>
        <v>1400</v>
      </c>
      <c r="V890" s="107">
        <f>IF(R890&gt;0,0,IF(V889+(F890-AL890/$C$23)*$C$21/($C$21+$C$22)&gt;$C$8,$C$8,IF(U890=$C$8,V889+(F890-AL890/$C$23)*$C$21/$C$22,V889+(F890-AL890/$C$23)*$C$21/($C$21+$C$22))))</f>
        <v>1400</v>
      </c>
      <c r="W890" s="203">
        <f>IF(R890&gt;0,0,IF(W889+AL890/$C$23&gt;$F$23,$F$23,W889+AL890/$C$23))</f>
        <v>2.7855377202730285</v>
      </c>
      <c r="X890" s="105" t="str">
        <f>IF(R890=0,"-",FORECAST($C$8,Инклинометрия!$B$2:$B$152,Инклинометрия!$A$2:$A$152))</f>
        <v>-</v>
      </c>
      <c r="Y890" s="105" t="str">
        <f>IF(R890=0,"-",FORECAST($C$8-R890,Инклинометрия!$B$2:$B$152,Инклинометрия!$A$2:$A$152))</f>
        <v>-</v>
      </c>
      <c r="Z890" s="105" t="str">
        <f>IF(R890&gt;0,FORECAST($C$8,Инклинометрия!$B$2:$B$152,Инклинометрия!$A$2:$A$152),IF(V890=$C$8,"-",FORECAST($C$8-V890,Инклинометрия!$B$2:$B$152,Инклинометрия!$A$2:$A$152)))</f>
        <v>-</v>
      </c>
      <c r="AA890" s="105" t="str">
        <f>IF(S890=0,"-",FORECAST($C$8-(S890+V890),Инклинометрия!$B$2:$B$152,Инклинометрия!$A$2:$A$152))</f>
        <v>-</v>
      </c>
      <c r="AB890" s="105">
        <f>FORECAST($C$8+T890,Инклинометрия!$B$2:$B$152,Инклинометрия!$A$2:$A$152)</f>
        <v>1422.3537391657405</v>
      </c>
      <c r="AC890" s="105">
        <f>IF(R890=0,FORECAST($C$6-T890,Инклинометрия!$B$2:$B$152,Инклинометрия!$A$2:$A$152),FORECAST($C$8,Инклинометрия!$B$2:$B$152,Инклинометрия!$A$2:$A$152))</f>
        <v>1332.6462608342592</v>
      </c>
      <c r="AD890" s="107">
        <f>IF(R890=0,FORECAST($C$8,Инклинометрия!$B$2:$B$152,Инклинометрия!$A$2:$A$152),Y890)</f>
        <v>1330</v>
      </c>
      <c r="AE890" s="107">
        <f>FORECAST($C$8-(R890+U890),Инклинометрия!$B$2:$B$152,Инклинометрия!$A$2:$A$152)</f>
        <v>0</v>
      </c>
      <c r="AF890" s="107">
        <f>IF(V890=0,"-",FORECAST($C$8,Инклинометрия!$B$2:$B$152,Инклинометрия!$A$2:$A$152))</f>
        <v>1330</v>
      </c>
      <c r="AG890" s="107">
        <f>IF(V890=0,"-",FORECAST($C$8-V890,Инклинометрия!$B$2:$B$152,Инклинометрия!$A$2:$A$152))</f>
        <v>0</v>
      </c>
      <c r="AH890" s="107">
        <f>IF(W890=0,"-",FORECAST($C$8+W890,Инклинометрия!$B$2:$B$152,Инклинометрия!$A$2:$A$152))</f>
        <v>1332.6462608342592</v>
      </c>
      <c r="AI890" s="107">
        <f>IF(W890=0,"-",FORECAST($C$8,Инклинометрия!$B$2:$B$152,Инклинометрия!$A$2:$A$152))</f>
        <v>1330</v>
      </c>
      <c r="AK890" s="122">
        <f t="shared" si="263"/>
        <v>0</v>
      </c>
      <c r="AL890" s="67">
        <f>AK890*(B890-B889)</f>
        <v>0</v>
      </c>
      <c r="AM890" s="23">
        <f t="shared" si="265"/>
        <v>8.6725204696437436E-2</v>
      </c>
      <c r="AN890" s="26">
        <f>AN889+AK890*(B890-B889)/(2*PI()*$C$5*AN889*$K$13)</f>
        <v>0.15480061813468687</v>
      </c>
      <c r="AO890" s="87">
        <f t="shared" si="257"/>
        <v>145932.55112472404</v>
      </c>
      <c r="AP890" s="87">
        <f>IF(R890+U890&lt;$C$8,0,32*$L$23/$C$12^2*($K$10*R890+$K$8*U890)+32*$L$24/($C$14^2-$C$13^2)*($K$10*S890+$K$8*V890))</f>
        <v>44607.551124724028</v>
      </c>
      <c r="AQ890" s="66">
        <f>R890*$C$11*$C$9+U890*$C$11*$C$10</f>
        <v>14695380</v>
      </c>
      <c r="AR890" s="66">
        <f>S890*$C$11*$C$9+V890*$C$11*$C$10</f>
        <v>14695380</v>
      </c>
      <c r="AS890" s="87">
        <f>$C$11*(T890*$C$9+W890*$C$10)</f>
        <v>792178.05375968735</v>
      </c>
      <c r="AT890" s="45">
        <f t="shared" si="251"/>
        <v>15633490.60488441</v>
      </c>
      <c r="AU890" s="75"/>
    </row>
    <row r="891" spans="2:47" ht="15" thickBot="1" x14ac:dyDescent="0.35">
      <c r="B891" s="41">
        <f t="shared" si="258"/>
        <v>17200</v>
      </c>
      <c r="C891" s="8">
        <f t="shared" si="259"/>
        <v>172</v>
      </c>
      <c r="D891" s="73">
        <f t="shared" si="247"/>
        <v>230.05</v>
      </c>
      <c r="E891" s="29">
        <f t="shared" si="264"/>
        <v>56971.176299284081</v>
      </c>
      <c r="F891" s="29">
        <f t="shared" si="260"/>
        <v>66.245553836373062</v>
      </c>
      <c r="G891" s="29">
        <f t="shared" si="261"/>
        <v>88.603428256148959</v>
      </c>
      <c r="H891" s="17">
        <f t="shared" si="262"/>
        <v>76198.948300291828</v>
      </c>
      <c r="I891" s="29">
        <f t="shared" si="252"/>
        <v>2.2250485660981263</v>
      </c>
      <c r="J891" s="29">
        <f t="shared" si="253"/>
        <v>41.69411544073867</v>
      </c>
      <c r="K891" s="32">
        <f>IF((D890+L890+M890-AL890)/($C$21+$C$22)&gt;$C$8,$C$8,(D890+L890+M890-AL890)/($C$21+$C$22))</f>
        <v>1400</v>
      </c>
      <c r="L891" s="97">
        <f t="shared" si="248"/>
        <v>0</v>
      </c>
      <c r="M891" s="96">
        <f t="shared" si="249"/>
        <v>0</v>
      </c>
      <c r="N891" s="98">
        <f t="shared" si="254"/>
        <v>1.7179213529287818</v>
      </c>
      <c r="O891" s="100">
        <f t="shared" si="250"/>
        <v>4.2266987561397071</v>
      </c>
      <c r="P891" s="104">
        <f t="shared" si="255"/>
        <v>18.880500609176615</v>
      </c>
      <c r="Q891" s="102">
        <f t="shared" si="256"/>
        <v>4.9224514715476911E-2</v>
      </c>
      <c r="R891" s="106">
        <f>IF(K891-H890&lt;0,0,K891-H890)</f>
        <v>0</v>
      </c>
      <c r="S891" s="106">
        <f>K891-V891</f>
        <v>0</v>
      </c>
      <c r="T891" s="106">
        <f>IF(R891&gt;0,$C$6-$C$8,IF($C$6-$C$8-W891&lt;0,0,$C$6-$C$8-W891))</f>
        <v>97.214462279726973</v>
      </c>
      <c r="U891" s="107">
        <f>IF(R891=0,IF(U890+(F891-AL891/$C$23)*$C$21/($C$21+$C$22)&gt;$C$8,$C$8,U890+F891*$C$21/($C$21+$C$22)),E891)</f>
        <v>1400</v>
      </c>
      <c r="V891" s="107">
        <f>IF(R891&gt;0,0,IF(V890+(F891-AL891/$C$23)*$C$21/($C$21+$C$22)&gt;$C$8,$C$8,IF(U891=$C$8,V890+(F891-AL891/$C$23)*$C$21/$C$22,V890+(F891-AL891/$C$23)*$C$21/($C$21+$C$22))))</f>
        <v>1400</v>
      </c>
      <c r="W891" s="203">
        <f>IF(R891&gt;0,0,IF(W890+AL891/$C$23&gt;$F$23,$F$23,W890+AL891/$C$23))</f>
        <v>2.7855377202730285</v>
      </c>
      <c r="X891" s="105" t="str">
        <f>IF(R891=0,"-",FORECAST($C$8,Инклинометрия!$B$2:$B$152,Инклинометрия!$A$2:$A$152))</f>
        <v>-</v>
      </c>
      <c r="Y891" s="105" t="str">
        <f>IF(R891=0,"-",FORECAST($C$8-R891,Инклинометрия!$B$2:$B$152,Инклинометрия!$A$2:$A$152))</f>
        <v>-</v>
      </c>
      <c r="Z891" s="105" t="str">
        <f>IF(R891&gt;0,FORECAST($C$8,Инклинометрия!$B$2:$B$152,Инклинометрия!$A$2:$A$152),IF(V891=$C$8,"-",FORECAST($C$8-V891,Инклинометрия!$B$2:$B$152,Инклинометрия!$A$2:$A$152)))</f>
        <v>-</v>
      </c>
      <c r="AA891" s="105" t="str">
        <f>IF(S891=0,"-",FORECAST($C$8-(S891+V891),Инклинометрия!$B$2:$B$152,Инклинометрия!$A$2:$A$152))</f>
        <v>-</v>
      </c>
      <c r="AB891" s="105">
        <f>FORECAST($C$8+T891,Инклинометрия!$B$2:$B$152,Инклинометрия!$A$2:$A$152)</f>
        <v>1422.3537391657405</v>
      </c>
      <c r="AC891" s="105">
        <f>IF(R891=0,FORECAST($C$6-T891,Инклинометрия!$B$2:$B$152,Инклинометрия!$A$2:$A$152),FORECAST($C$8,Инклинометрия!$B$2:$B$152,Инклинометрия!$A$2:$A$152))</f>
        <v>1332.6462608342592</v>
      </c>
      <c r="AD891" s="107">
        <f>IF(R891=0,FORECAST($C$8,Инклинометрия!$B$2:$B$152,Инклинометрия!$A$2:$A$152),Y891)</f>
        <v>1330</v>
      </c>
      <c r="AE891" s="107">
        <f>FORECAST($C$8-(R891+U891),Инклинометрия!$B$2:$B$152,Инклинометрия!$A$2:$A$152)</f>
        <v>0</v>
      </c>
      <c r="AF891" s="107">
        <f>IF(V891=0,"-",FORECAST($C$8,Инклинометрия!$B$2:$B$152,Инклинометрия!$A$2:$A$152))</f>
        <v>1330</v>
      </c>
      <c r="AG891" s="107">
        <f>IF(V891=0,"-",FORECAST($C$8-V891,Инклинометрия!$B$2:$B$152,Инклинометрия!$A$2:$A$152))</f>
        <v>0</v>
      </c>
      <c r="AH891" s="107">
        <f>IF(W891=0,"-",FORECAST($C$8+W891,Инклинометрия!$B$2:$B$152,Инклинометрия!$A$2:$A$152))</f>
        <v>1332.6462608342592</v>
      </c>
      <c r="AI891" s="107">
        <f>IF(W891=0,"-",FORECAST($C$8,Инклинометрия!$B$2:$B$152,Инклинометрия!$A$2:$A$152))</f>
        <v>1330</v>
      </c>
      <c r="AK891" s="122">
        <f t="shared" si="263"/>
        <v>0</v>
      </c>
      <c r="AL891" s="67">
        <f>AK891*(B891-B890)</f>
        <v>0</v>
      </c>
      <c r="AM891" s="23">
        <f t="shared" si="265"/>
        <v>8.6725204696437436E-2</v>
      </c>
      <c r="AN891" s="26">
        <f>AN890+AK891*(B891-B890)/(2*PI()*$C$5*AN890*$K$13)</f>
        <v>0.15480061813468687</v>
      </c>
      <c r="AO891" s="87">
        <f t="shared" si="257"/>
        <v>145932.55112472404</v>
      </c>
      <c r="AP891" s="87">
        <f>IF(R891+U891&lt;$C$8,0,32*$L$23/$C$12^2*($K$10*R891+$K$8*U891)+32*$L$24/($C$14^2-$C$13^2)*($K$10*S891+$K$8*V891))</f>
        <v>44607.551124724028</v>
      </c>
      <c r="AQ891" s="66">
        <f>R891*$C$11*$C$9+U891*$C$11*$C$10</f>
        <v>14695380</v>
      </c>
      <c r="AR891" s="66">
        <f>S891*$C$11*$C$9+V891*$C$11*$C$10</f>
        <v>14695380</v>
      </c>
      <c r="AS891" s="87">
        <f>$C$11*(T891*$C$9+W891*$C$10)</f>
        <v>792178.05375968735</v>
      </c>
      <c r="AT891" s="45">
        <f t="shared" si="251"/>
        <v>15633490.60488441</v>
      </c>
      <c r="AU891" s="75"/>
    </row>
    <row r="892" spans="2:47" ht="15" thickBot="1" x14ac:dyDescent="0.35">
      <c r="B892" s="41">
        <f t="shared" si="258"/>
        <v>17220</v>
      </c>
      <c r="C892" s="8">
        <f t="shared" si="259"/>
        <v>172.20000000000002</v>
      </c>
      <c r="D892" s="73">
        <f t="shared" si="247"/>
        <v>230.31750000000002</v>
      </c>
      <c r="E892" s="29">
        <f t="shared" si="264"/>
        <v>57037.421853120461</v>
      </c>
      <c r="F892" s="29">
        <f t="shared" si="260"/>
        <v>66.245553836382484</v>
      </c>
      <c r="G892" s="29">
        <f t="shared" si="261"/>
        <v>88.603428256161564</v>
      </c>
      <c r="H892" s="17">
        <f t="shared" si="262"/>
        <v>76287.551728547987</v>
      </c>
      <c r="I892" s="29">
        <f t="shared" si="252"/>
        <v>2.2250485660981263</v>
      </c>
      <c r="J892" s="29">
        <f t="shared" si="253"/>
        <v>41.694115440741633</v>
      </c>
      <c r="K892" s="32">
        <f>IF((D891+L891+M891-AL891)/($C$21+$C$22)&gt;$C$8,$C$8,(D891+L891+M891-AL891)/($C$21+$C$22))</f>
        <v>1400</v>
      </c>
      <c r="L892" s="97">
        <f t="shared" si="248"/>
        <v>0</v>
      </c>
      <c r="M892" s="96">
        <f t="shared" si="249"/>
        <v>0</v>
      </c>
      <c r="N892" s="98">
        <f t="shared" si="254"/>
        <v>1.7179213529287818</v>
      </c>
      <c r="O892" s="100">
        <f t="shared" si="250"/>
        <v>4.2266987561397071</v>
      </c>
      <c r="P892" s="104">
        <f t="shared" si="255"/>
        <v>18.880500609176615</v>
      </c>
      <c r="Q892" s="102">
        <f t="shared" si="256"/>
        <v>4.9224514715476911E-2</v>
      </c>
      <c r="R892" s="106">
        <f>IF(K892-H891&lt;0,0,K892-H891)</f>
        <v>0</v>
      </c>
      <c r="S892" s="106">
        <f>K892-V892</f>
        <v>0</v>
      </c>
      <c r="T892" s="106">
        <f>IF(R892&gt;0,$C$6-$C$8,IF($C$6-$C$8-W892&lt;0,0,$C$6-$C$8-W892))</f>
        <v>97.214462279726973</v>
      </c>
      <c r="U892" s="107">
        <f>IF(R892=0,IF(U891+(F892-AL892/$C$23)*$C$21/($C$21+$C$22)&gt;$C$8,$C$8,U891+F892*$C$21/($C$21+$C$22)),E892)</f>
        <v>1400</v>
      </c>
      <c r="V892" s="107">
        <f>IF(R892&gt;0,0,IF(V891+(F892-AL892/$C$23)*$C$21/($C$21+$C$22)&gt;$C$8,$C$8,IF(U892=$C$8,V891+(F892-AL892/$C$23)*$C$21/$C$22,V891+(F892-AL892/$C$23)*$C$21/($C$21+$C$22))))</f>
        <v>1400</v>
      </c>
      <c r="W892" s="203">
        <f>IF(R892&gt;0,0,IF(W891+AL892/$C$23&gt;$F$23,$F$23,W891+AL892/$C$23))</f>
        <v>2.7855377202730285</v>
      </c>
      <c r="X892" s="105" t="str">
        <f>IF(R892=0,"-",FORECAST($C$8,Инклинометрия!$B$2:$B$152,Инклинометрия!$A$2:$A$152))</f>
        <v>-</v>
      </c>
      <c r="Y892" s="105" t="str">
        <f>IF(R892=0,"-",FORECAST($C$8-R892,Инклинометрия!$B$2:$B$152,Инклинометрия!$A$2:$A$152))</f>
        <v>-</v>
      </c>
      <c r="Z892" s="105" t="str">
        <f>IF(R892&gt;0,FORECAST($C$8,Инклинометрия!$B$2:$B$152,Инклинометрия!$A$2:$A$152),IF(V892=$C$8,"-",FORECAST($C$8-V892,Инклинометрия!$B$2:$B$152,Инклинометрия!$A$2:$A$152)))</f>
        <v>-</v>
      </c>
      <c r="AA892" s="105" t="str">
        <f>IF(S892=0,"-",FORECAST($C$8-(S892+V892),Инклинометрия!$B$2:$B$152,Инклинометрия!$A$2:$A$152))</f>
        <v>-</v>
      </c>
      <c r="AB892" s="105">
        <f>FORECAST($C$8+T892,Инклинометрия!$B$2:$B$152,Инклинометрия!$A$2:$A$152)</f>
        <v>1422.3537391657405</v>
      </c>
      <c r="AC892" s="105">
        <f>IF(R892=0,FORECAST($C$6-T892,Инклинометрия!$B$2:$B$152,Инклинометрия!$A$2:$A$152),FORECAST($C$8,Инклинометрия!$B$2:$B$152,Инклинометрия!$A$2:$A$152))</f>
        <v>1332.6462608342592</v>
      </c>
      <c r="AD892" s="107">
        <f>IF(R892=0,FORECAST($C$8,Инклинометрия!$B$2:$B$152,Инклинометрия!$A$2:$A$152),Y892)</f>
        <v>1330</v>
      </c>
      <c r="AE892" s="107">
        <f>FORECAST($C$8-(R892+U892),Инклинометрия!$B$2:$B$152,Инклинометрия!$A$2:$A$152)</f>
        <v>0</v>
      </c>
      <c r="AF892" s="107">
        <f>IF(V892=0,"-",FORECAST($C$8,Инклинометрия!$B$2:$B$152,Инклинометрия!$A$2:$A$152))</f>
        <v>1330</v>
      </c>
      <c r="AG892" s="107">
        <f>IF(V892=0,"-",FORECAST($C$8-V892,Инклинометрия!$B$2:$B$152,Инклинометрия!$A$2:$A$152))</f>
        <v>0</v>
      </c>
      <c r="AH892" s="107">
        <f>IF(W892=0,"-",FORECAST($C$8+W892,Инклинометрия!$B$2:$B$152,Инклинометрия!$A$2:$A$152))</f>
        <v>1332.6462608342592</v>
      </c>
      <c r="AI892" s="107">
        <f>IF(W892=0,"-",FORECAST($C$8,Инклинометрия!$B$2:$B$152,Инклинометрия!$A$2:$A$152))</f>
        <v>1330</v>
      </c>
      <c r="AK892" s="122">
        <f t="shared" si="263"/>
        <v>0</v>
      </c>
      <c r="AL892" s="67">
        <f>AK892*(B892-B891)</f>
        <v>0</v>
      </c>
      <c r="AM892" s="23">
        <f t="shared" si="265"/>
        <v>8.6725204696437436E-2</v>
      </c>
      <c r="AN892" s="26">
        <f>AN891+AK892*(B892-B891)/(2*PI()*$C$5*AN891*$K$13)</f>
        <v>0.15480061813468687</v>
      </c>
      <c r="AO892" s="87">
        <f t="shared" si="257"/>
        <v>145932.55112472404</v>
      </c>
      <c r="AP892" s="87">
        <f>IF(R892+U892&lt;$C$8,0,32*$L$23/$C$12^2*($K$10*R892+$K$8*U892)+32*$L$24/($C$14^2-$C$13^2)*($K$10*S892+$K$8*V892))</f>
        <v>44607.551124724028</v>
      </c>
      <c r="AQ892" s="66">
        <f>R892*$C$11*$C$9+U892*$C$11*$C$10</f>
        <v>14695380</v>
      </c>
      <c r="AR892" s="66">
        <f>S892*$C$11*$C$9+V892*$C$11*$C$10</f>
        <v>14695380</v>
      </c>
      <c r="AS892" s="87">
        <f>$C$11*(T892*$C$9+W892*$C$10)</f>
        <v>792178.05375968735</v>
      </c>
      <c r="AT892" s="45">
        <f t="shared" si="251"/>
        <v>15633490.60488441</v>
      </c>
      <c r="AU892" s="75"/>
    </row>
    <row r="893" spans="2:47" ht="15" thickBot="1" x14ac:dyDescent="0.35">
      <c r="B893" s="41">
        <f t="shared" si="258"/>
        <v>17240</v>
      </c>
      <c r="C893" s="8">
        <f t="shared" si="259"/>
        <v>172.4</v>
      </c>
      <c r="D893" s="73">
        <f t="shared" si="247"/>
        <v>230.58500000000001</v>
      </c>
      <c r="E893" s="29">
        <f t="shared" si="264"/>
        <v>57103.66740695684</v>
      </c>
      <c r="F893" s="29">
        <f t="shared" si="260"/>
        <v>66.245553836373062</v>
      </c>
      <c r="G893" s="29">
        <f t="shared" si="261"/>
        <v>88.603428256148959</v>
      </c>
      <c r="H893" s="17">
        <f t="shared" si="262"/>
        <v>76376.155156804132</v>
      </c>
      <c r="I893" s="29">
        <f t="shared" si="252"/>
        <v>2.2250485660981263</v>
      </c>
      <c r="J893" s="29">
        <f t="shared" si="253"/>
        <v>41.69411544073867</v>
      </c>
      <c r="K893" s="32">
        <f>IF((D892+L892+M892-AL892)/($C$21+$C$22)&gt;$C$8,$C$8,(D892+L892+M892-AL892)/($C$21+$C$22))</f>
        <v>1400</v>
      </c>
      <c r="L893" s="97">
        <f t="shared" si="248"/>
        <v>0</v>
      </c>
      <c r="M893" s="96">
        <f t="shared" si="249"/>
        <v>0</v>
      </c>
      <c r="N893" s="98">
        <f t="shared" si="254"/>
        <v>1.7179213529287818</v>
      </c>
      <c r="O893" s="100">
        <f t="shared" si="250"/>
        <v>4.2266987561397071</v>
      </c>
      <c r="P893" s="104">
        <f t="shared" si="255"/>
        <v>18.880500609176615</v>
      </c>
      <c r="Q893" s="102">
        <f t="shared" si="256"/>
        <v>4.9224514715476911E-2</v>
      </c>
      <c r="R893" s="106">
        <f>IF(K893-H892&lt;0,0,K893-H892)</f>
        <v>0</v>
      </c>
      <c r="S893" s="106">
        <f>K893-V893</f>
        <v>0</v>
      </c>
      <c r="T893" s="106">
        <f>IF(R893&gt;0,$C$6-$C$8,IF($C$6-$C$8-W893&lt;0,0,$C$6-$C$8-W893))</f>
        <v>97.214462279726973</v>
      </c>
      <c r="U893" s="107">
        <f>IF(R893=0,IF(U892+(F893-AL893/$C$23)*$C$21/($C$21+$C$22)&gt;$C$8,$C$8,U892+F893*$C$21/($C$21+$C$22)),E893)</f>
        <v>1400</v>
      </c>
      <c r="V893" s="107">
        <f>IF(R893&gt;0,0,IF(V892+(F893-AL893/$C$23)*$C$21/($C$21+$C$22)&gt;$C$8,$C$8,IF(U893=$C$8,V892+(F893-AL893/$C$23)*$C$21/$C$22,V892+(F893-AL893/$C$23)*$C$21/($C$21+$C$22))))</f>
        <v>1400</v>
      </c>
      <c r="W893" s="203">
        <f>IF(R893&gt;0,0,IF(W892+AL893/$C$23&gt;$F$23,$F$23,W892+AL893/$C$23))</f>
        <v>2.7855377202730285</v>
      </c>
      <c r="X893" s="105" t="str">
        <f>IF(R893=0,"-",FORECAST($C$8,Инклинометрия!$B$2:$B$152,Инклинометрия!$A$2:$A$152))</f>
        <v>-</v>
      </c>
      <c r="Y893" s="105" t="str">
        <f>IF(R893=0,"-",FORECAST($C$8-R893,Инклинометрия!$B$2:$B$152,Инклинометрия!$A$2:$A$152))</f>
        <v>-</v>
      </c>
      <c r="Z893" s="105" t="str">
        <f>IF(R893&gt;0,FORECAST($C$8,Инклинометрия!$B$2:$B$152,Инклинометрия!$A$2:$A$152),IF(V893=$C$8,"-",FORECAST($C$8-V893,Инклинометрия!$B$2:$B$152,Инклинометрия!$A$2:$A$152)))</f>
        <v>-</v>
      </c>
      <c r="AA893" s="105" t="str">
        <f>IF(S893=0,"-",FORECAST($C$8-(S893+V893),Инклинометрия!$B$2:$B$152,Инклинометрия!$A$2:$A$152))</f>
        <v>-</v>
      </c>
      <c r="AB893" s="105">
        <f>FORECAST($C$8+T893,Инклинометрия!$B$2:$B$152,Инклинометрия!$A$2:$A$152)</f>
        <v>1422.3537391657405</v>
      </c>
      <c r="AC893" s="105">
        <f>IF(R893=0,FORECAST($C$6-T893,Инклинометрия!$B$2:$B$152,Инклинометрия!$A$2:$A$152),FORECAST($C$8,Инклинометрия!$B$2:$B$152,Инклинометрия!$A$2:$A$152))</f>
        <v>1332.6462608342592</v>
      </c>
      <c r="AD893" s="107">
        <f>IF(R893=0,FORECAST($C$8,Инклинометрия!$B$2:$B$152,Инклинометрия!$A$2:$A$152),Y893)</f>
        <v>1330</v>
      </c>
      <c r="AE893" s="107">
        <f>FORECAST($C$8-(R893+U893),Инклинометрия!$B$2:$B$152,Инклинометрия!$A$2:$A$152)</f>
        <v>0</v>
      </c>
      <c r="AF893" s="107">
        <f>IF(V893=0,"-",FORECAST($C$8,Инклинометрия!$B$2:$B$152,Инклинометрия!$A$2:$A$152))</f>
        <v>1330</v>
      </c>
      <c r="AG893" s="107">
        <f>IF(V893=0,"-",FORECAST($C$8-V893,Инклинометрия!$B$2:$B$152,Инклинометрия!$A$2:$A$152))</f>
        <v>0</v>
      </c>
      <c r="AH893" s="107">
        <f>IF(W893=0,"-",FORECAST($C$8+W893,Инклинометрия!$B$2:$B$152,Инклинометрия!$A$2:$A$152))</f>
        <v>1332.6462608342592</v>
      </c>
      <c r="AI893" s="107">
        <f>IF(W893=0,"-",FORECAST($C$8,Инклинометрия!$B$2:$B$152,Инклинометрия!$A$2:$A$152))</f>
        <v>1330</v>
      </c>
      <c r="AK893" s="122">
        <f t="shared" si="263"/>
        <v>0</v>
      </c>
      <c r="AL893" s="67">
        <f>AK893*(B893-B892)</f>
        <v>0</v>
      </c>
      <c r="AM893" s="23">
        <f t="shared" si="265"/>
        <v>8.6725204696437436E-2</v>
      </c>
      <c r="AN893" s="26">
        <f>AN892+AK893*(B893-B892)/(2*PI()*$C$5*AN892*$K$13)</f>
        <v>0.15480061813468687</v>
      </c>
      <c r="AO893" s="87">
        <f t="shared" si="257"/>
        <v>145932.55112472404</v>
      </c>
      <c r="AP893" s="87">
        <f>IF(R893+U893&lt;$C$8,0,32*$L$23/$C$12^2*($K$10*R893+$K$8*U893)+32*$L$24/($C$14^2-$C$13^2)*($K$10*S893+$K$8*V893))</f>
        <v>44607.551124724028</v>
      </c>
      <c r="AQ893" s="66">
        <f>R893*$C$11*$C$9+U893*$C$11*$C$10</f>
        <v>14695380</v>
      </c>
      <c r="AR893" s="66">
        <f>S893*$C$11*$C$9+V893*$C$11*$C$10</f>
        <v>14695380</v>
      </c>
      <c r="AS893" s="87">
        <f>$C$11*(T893*$C$9+W893*$C$10)</f>
        <v>792178.05375968735</v>
      </c>
      <c r="AT893" s="45">
        <f t="shared" si="251"/>
        <v>15633490.60488441</v>
      </c>
      <c r="AU893" s="75"/>
    </row>
    <row r="894" spans="2:47" ht="15" thickBot="1" x14ac:dyDescent="0.35">
      <c r="B894" s="41">
        <f t="shared" si="258"/>
        <v>17260</v>
      </c>
      <c r="C894" s="8">
        <f t="shared" si="259"/>
        <v>172.6</v>
      </c>
      <c r="D894" s="73">
        <f t="shared" si="247"/>
        <v>230.85249999999999</v>
      </c>
      <c r="E894" s="29">
        <f t="shared" si="264"/>
        <v>57169.912960793212</v>
      </c>
      <c r="F894" s="29">
        <f t="shared" si="260"/>
        <v>66.245553836373062</v>
      </c>
      <c r="G894" s="29">
        <f t="shared" si="261"/>
        <v>88.603428256148959</v>
      </c>
      <c r="H894" s="17">
        <f t="shared" si="262"/>
        <v>76464.758585060277</v>
      </c>
      <c r="I894" s="29">
        <f t="shared" si="252"/>
        <v>2.2250485660981263</v>
      </c>
      <c r="J894" s="29">
        <f t="shared" si="253"/>
        <v>41.69411544073867</v>
      </c>
      <c r="K894" s="32">
        <f>IF((D893+L893+M893-AL893)/($C$21+$C$22)&gt;$C$8,$C$8,(D893+L893+M893-AL893)/($C$21+$C$22))</f>
        <v>1400</v>
      </c>
      <c r="L894" s="97">
        <f t="shared" si="248"/>
        <v>0</v>
      </c>
      <c r="M894" s="96">
        <f t="shared" si="249"/>
        <v>0</v>
      </c>
      <c r="N894" s="98">
        <f t="shared" si="254"/>
        <v>1.7179213529287818</v>
      </c>
      <c r="O894" s="100">
        <f t="shared" si="250"/>
        <v>4.2266987561397071</v>
      </c>
      <c r="P894" s="104">
        <f t="shared" si="255"/>
        <v>18.880500609176615</v>
      </c>
      <c r="Q894" s="102">
        <f t="shared" si="256"/>
        <v>4.9224514715476911E-2</v>
      </c>
      <c r="R894" s="106">
        <f>IF(K894-H893&lt;0,0,K894-H893)</f>
        <v>0</v>
      </c>
      <c r="S894" s="106">
        <f>K894-V894</f>
        <v>0</v>
      </c>
      <c r="T894" s="106">
        <f>IF(R894&gt;0,$C$6-$C$8,IF($C$6-$C$8-W894&lt;0,0,$C$6-$C$8-W894))</f>
        <v>97.214462279726973</v>
      </c>
      <c r="U894" s="107">
        <f>IF(R894=0,IF(U893+(F894-AL894/$C$23)*$C$21/($C$21+$C$22)&gt;$C$8,$C$8,U893+F894*$C$21/($C$21+$C$22)),E894)</f>
        <v>1400</v>
      </c>
      <c r="V894" s="107">
        <f>IF(R894&gt;0,0,IF(V893+(F894-AL894/$C$23)*$C$21/($C$21+$C$22)&gt;$C$8,$C$8,IF(U894=$C$8,V893+(F894-AL894/$C$23)*$C$21/$C$22,V893+(F894-AL894/$C$23)*$C$21/($C$21+$C$22))))</f>
        <v>1400</v>
      </c>
      <c r="W894" s="203">
        <f>IF(R894&gt;0,0,IF(W893+AL894/$C$23&gt;$F$23,$F$23,W893+AL894/$C$23))</f>
        <v>2.7855377202730285</v>
      </c>
      <c r="X894" s="105" t="str">
        <f>IF(R894=0,"-",FORECAST($C$8,Инклинометрия!$B$2:$B$152,Инклинометрия!$A$2:$A$152))</f>
        <v>-</v>
      </c>
      <c r="Y894" s="105" t="str">
        <f>IF(R894=0,"-",FORECAST($C$8-R894,Инклинометрия!$B$2:$B$152,Инклинометрия!$A$2:$A$152))</f>
        <v>-</v>
      </c>
      <c r="Z894" s="105" t="str">
        <f>IF(R894&gt;0,FORECAST($C$8,Инклинометрия!$B$2:$B$152,Инклинометрия!$A$2:$A$152),IF(V894=$C$8,"-",FORECAST($C$8-V894,Инклинометрия!$B$2:$B$152,Инклинометрия!$A$2:$A$152)))</f>
        <v>-</v>
      </c>
      <c r="AA894" s="105" t="str">
        <f>IF(S894=0,"-",FORECAST($C$8-(S894+V894),Инклинометрия!$B$2:$B$152,Инклинометрия!$A$2:$A$152))</f>
        <v>-</v>
      </c>
      <c r="AB894" s="105">
        <f>FORECAST($C$8+T894,Инклинометрия!$B$2:$B$152,Инклинометрия!$A$2:$A$152)</f>
        <v>1422.3537391657405</v>
      </c>
      <c r="AC894" s="105">
        <f>IF(R894=0,FORECAST($C$6-T894,Инклинометрия!$B$2:$B$152,Инклинометрия!$A$2:$A$152),FORECAST($C$8,Инклинометрия!$B$2:$B$152,Инклинометрия!$A$2:$A$152))</f>
        <v>1332.6462608342592</v>
      </c>
      <c r="AD894" s="107">
        <f>IF(R894=0,FORECAST($C$8,Инклинометрия!$B$2:$B$152,Инклинометрия!$A$2:$A$152),Y894)</f>
        <v>1330</v>
      </c>
      <c r="AE894" s="107">
        <f>FORECAST($C$8-(R894+U894),Инклинометрия!$B$2:$B$152,Инклинометрия!$A$2:$A$152)</f>
        <v>0</v>
      </c>
      <c r="AF894" s="107">
        <f>IF(V894=0,"-",FORECAST($C$8,Инклинометрия!$B$2:$B$152,Инклинометрия!$A$2:$A$152))</f>
        <v>1330</v>
      </c>
      <c r="AG894" s="107">
        <f>IF(V894=0,"-",FORECAST($C$8-V894,Инклинометрия!$B$2:$B$152,Инклинометрия!$A$2:$A$152))</f>
        <v>0</v>
      </c>
      <c r="AH894" s="107">
        <f>IF(W894=0,"-",FORECAST($C$8+W894,Инклинометрия!$B$2:$B$152,Инклинометрия!$A$2:$A$152))</f>
        <v>1332.6462608342592</v>
      </c>
      <c r="AI894" s="107">
        <f>IF(W894=0,"-",FORECAST($C$8,Инклинометрия!$B$2:$B$152,Инклинометрия!$A$2:$A$152))</f>
        <v>1330</v>
      </c>
      <c r="AK894" s="122">
        <f t="shared" si="263"/>
        <v>0</v>
      </c>
      <c r="AL894" s="67">
        <f>AK894*(B894-B893)</f>
        <v>0</v>
      </c>
      <c r="AM894" s="23">
        <f t="shared" si="265"/>
        <v>8.6725204696437436E-2</v>
      </c>
      <c r="AN894" s="26">
        <f>AN893+AK894*(B894-B893)/(2*PI()*$C$5*AN893*$K$13)</f>
        <v>0.15480061813468687</v>
      </c>
      <c r="AO894" s="87">
        <f t="shared" si="257"/>
        <v>145932.55112472404</v>
      </c>
      <c r="AP894" s="87">
        <f>IF(R894+U894&lt;$C$8,0,32*$L$23/$C$12^2*($K$10*R894+$K$8*U894)+32*$L$24/($C$14^2-$C$13^2)*($K$10*S894+$K$8*V894))</f>
        <v>44607.551124724028</v>
      </c>
      <c r="AQ894" s="66">
        <f>R894*$C$11*$C$9+U894*$C$11*$C$10</f>
        <v>14695380</v>
      </c>
      <c r="AR894" s="66">
        <f>S894*$C$11*$C$9+V894*$C$11*$C$10</f>
        <v>14695380</v>
      </c>
      <c r="AS894" s="87">
        <f>$C$11*(T894*$C$9+W894*$C$10)</f>
        <v>792178.05375968735</v>
      </c>
      <c r="AT894" s="45">
        <f t="shared" si="251"/>
        <v>15633490.60488441</v>
      </c>
      <c r="AU894" s="75"/>
    </row>
    <row r="895" spans="2:47" ht="15" thickBot="1" x14ac:dyDescent="0.35">
      <c r="B895" s="41">
        <f t="shared" si="258"/>
        <v>17280</v>
      </c>
      <c r="C895" s="8">
        <f t="shared" si="259"/>
        <v>172.8</v>
      </c>
      <c r="D895" s="73">
        <f t="shared" si="247"/>
        <v>231.12</v>
      </c>
      <c r="E895" s="29">
        <f t="shared" si="264"/>
        <v>57236.158514629591</v>
      </c>
      <c r="F895" s="29">
        <f t="shared" si="260"/>
        <v>66.245553836382484</v>
      </c>
      <c r="G895" s="29">
        <f t="shared" si="261"/>
        <v>88.603428256161564</v>
      </c>
      <c r="H895" s="17">
        <f t="shared" si="262"/>
        <v>76553.362013316437</v>
      </c>
      <c r="I895" s="29">
        <f t="shared" si="252"/>
        <v>2.2250485660981263</v>
      </c>
      <c r="J895" s="29">
        <f t="shared" si="253"/>
        <v>41.694115440741633</v>
      </c>
      <c r="K895" s="32">
        <f>IF((D894+L894+M894-AL894)/($C$21+$C$22)&gt;$C$8,$C$8,(D894+L894+M894-AL894)/($C$21+$C$22))</f>
        <v>1400</v>
      </c>
      <c r="L895" s="97">
        <f t="shared" si="248"/>
        <v>0</v>
      </c>
      <c r="M895" s="96">
        <f t="shared" si="249"/>
        <v>0</v>
      </c>
      <c r="N895" s="98">
        <f t="shared" si="254"/>
        <v>1.7179213529287818</v>
      </c>
      <c r="O895" s="100">
        <f t="shared" si="250"/>
        <v>4.2266987561397071</v>
      </c>
      <c r="P895" s="104">
        <f t="shared" si="255"/>
        <v>18.880500609176615</v>
      </c>
      <c r="Q895" s="102">
        <f t="shared" si="256"/>
        <v>4.9224514715476911E-2</v>
      </c>
      <c r="R895" s="106">
        <f>IF(K895-H894&lt;0,0,K895-H894)</f>
        <v>0</v>
      </c>
      <c r="S895" s="106">
        <f>K895-V895</f>
        <v>0</v>
      </c>
      <c r="T895" s="106">
        <f>IF(R895&gt;0,$C$6-$C$8,IF($C$6-$C$8-W895&lt;0,0,$C$6-$C$8-W895))</f>
        <v>97.214462279726973</v>
      </c>
      <c r="U895" s="107">
        <f>IF(R895=0,IF(U894+(F895-AL895/$C$23)*$C$21/($C$21+$C$22)&gt;$C$8,$C$8,U894+F895*$C$21/($C$21+$C$22)),E895)</f>
        <v>1400</v>
      </c>
      <c r="V895" s="107">
        <f>IF(R895&gt;0,0,IF(V894+(F895-AL895/$C$23)*$C$21/($C$21+$C$22)&gt;$C$8,$C$8,IF(U895=$C$8,V894+(F895-AL895/$C$23)*$C$21/$C$22,V894+(F895-AL895/$C$23)*$C$21/($C$21+$C$22))))</f>
        <v>1400</v>
      </c>
      <c r="W895" s="203">
        <f>IF(R895&gt;0,0,IF(W894+AL895/$C$23&gt;$F$23,$F$23,W894+AL895/$C$23))</f>
        <v>2.7855377202730285</v>
      </c>
      <c r="X895" s="105" t="str">
        <f>IF(R895=0,"-",FORECAST($C$8,Инклинометрия!$B$2:$B$152,Инклинометрия!$A$2:$A$152))</f>
        <v>-</v>
      </c>
      <c r="Y895" s="105" t="str">
        <f>IF(R895=0,"-",FORECAST($C$8-R895,Инклинометрия!$B$2:$B$152,Инклинометрия!$A$2:$A$152))</f>
        <v>-</v>
      </c>
      <c r="Z895" s="105" t="str">
        <f>IF(R895&gt;0,FORECAST($C$8,Инклинометрия!$B$2:$B$152,Инклинометрия!$A$2:$A$152),IF(V895=$C$8,"-",FORECAST($C$8-V895,Инклинометрия!$B$2:$B$152,Инклинометрия!$A$2:$A$152)))</f>
        <v>-</v>
      </c>
      <c r="AA895" s="105" t="str">
        <f>IF(S895=0,"-",FORECAST($C$8-(S895+V895),Инклинометрия!$B$2:$B$152,Инклинометрия!$A$2:$A$152))</f>
        <v>-</v>
      </c>
      <c r="AB895" s="105">
        <f>FORECAST($C$8+T895,Инклинометрия!$B$2:$B$152,Инклинометрия!$A$2:$A$152)</f>
        <v>1422.3537391657405</v>
      </c>
      <c r="AC895" s="105">
        <f>IF(R895=0,FORECAST($C$6-T895,Инклинометрия!$B$2:$B$152,Инклинометрия!$A$2:$A$152),FORECAST($C$8,Инклинометрия!$B$2:$B$152,Инклинометрия!$A$2:$A$152))</f>
        <v>1332.6462608342592</v>
      </c>
      <c r="AD895" s="107">
        <f>IF(R895=0,FORECAST($C$8,Инклинометрия!$B$2:$B$152,Инклинометрия!$A$2:$A$152),Y895)</f>
        <v>1330</v>
      </c>
      <c r="AE895" s="107">
        <f>FORECAST($C$8-(R895+U895),Инклинометрия!$B$2:$B$152,Инклинометрия!$A$2:$A$152)</f>
        <v>0</v>
      </c>
      <c r="AF895" s="107">
        <f>IF(V895=0,"-",FORECAST($C$8,Инклинометрия!$B$2:$B$152,Инклинометрия!$A$2:$A$152))</f>
        <v>1330</v>
      </c>
      <c r="AG895" s="107">
        <f>IF(V895=0,"-",FORECAST($C$8-V895,Инклинометрия!$B$2:$B$152,Инклинометрия!$A$2:$A$152))</f>
        <v>0</v>
      </c>
      <c r="AH895" s="107">
        <f>IF(W895=0,"-",FORECAST($C$8+W895,Инклинометрия!$B$2:$B$152,Инклинометрия!$A$2:$A$152))</f>
        <v>1332.6462608342592</v>
      </c>
      <c r="AI895" s="107">
        <f>IF(W895=0,"-",FORECAST($C$8,Инклинометрия!$B$2:$B$152,Инклинометрия!$A$2:$A$152))</f>
        <v>1330</v>
      </c>
      <c r="AK895" s="122">
        <f t="shared" si="263"/>
        <v>0</v>
      </c>
      <c r="AL895" s="67">
        <f>AK895*(B895-B894)</f>
        <v>0</v>
      </c>
      <c r="AM895" s="23">
        <f t="shared" si="265"/>
        <v>8.6725204696437436E-2</v>
      </c>
      <c r="AN895" s="26">
        <f>AN894+AK895*(B895-B894)/(2*PI()*$C$5*AN894*$K$13)</f>
        <v>0.15480061813468687</v>
      </c>
      <c r="AO895" s="87">
        <f t="shared" si="257"/>
        <v>145932.55112472404</v>
      </c>
      <c r="AP895" s="87">
        <f>IF(R895+U895&lt;$C$8,0,32*$L$23/$C$12^2*($K$10*R895+$K$8*U895)+32*$L$24/($C$14^2-$C$13^2)*($K$10*S895+$K$8*V895))</f>
        <v>44607.551124724028</v>
      </c>
      <c r="AQ895" s="66">
        <f>R895*$C$11*$C$9+U895*$C$11*$C$10</f>
        <v>14695380</v>
      </c>
      <c r="AR895" s="66">
        <f>S895*$C$11*$C$9+V895*$C$11*$C$10</f>
        <v>14695380</v>
      </c>
      <c r="AS895" s="87">
        <f>$C$11*(T895*$C$9+W895*$C$10)</f>
        <v>792178.05375968735</v>
      </c>
      <c r="AT895" s="45">
        <f t="shared" si="251"/>
        <v>15633490.60488441</v>
      </c>
      <c r="AU895" s="75"/>
    </row>
    <row r="896" spans="2:47" ht="15" thickBot="1" x14ac:dyDescent="0.35">
      <c r="B896" s="41">
        <f t="shared" si="258"/>
        <v>17300</v>
      </c>
      <c r="C896" s="8">
        <f t="shared" si="259"/>
        <v>173</v>
      </c>
      <c r="D896" s="73">
        <f t="shared" si="247"/>
        <v>231.38749999999999</v>
      </c>
      <c r="E896" s="29">
        <f t="shared" si="264"/>
        <v>57302.404068465963</v>
      </c>
      <c r="F896" s="29">
        <f t="shared" si="260"/>
        <v>66.245553836373062</v>
      </c>
      <c r="G896" s="29">
        <f t="shared" si="261"/>
        <v>88.603428256148959</v>
      </c>
      <c r="H896" s="17">
        <f t="shared" si="262"/>
        <v>76641.965441572582</v>
      </c>
      <c r="I896" s="29">
        <f t="shared" si="252"/>
        <v>2.2250485660981263</v>
      </c>
      <c r="J896" s="29">
        <f t="shared" si="253"/>
        <v>41.69411544073867</v>
      </c>
      <c r="K896" s="32">
        <f>IF((D895+L895+M895-AL895)/($C$21+$C$22)&gt;$C$8,$C$8,(D895+L895+M895-AL895)/($C$21+$C$22))</f>
        <v>1400</v>
      </c>
      <c r="L896" s="97">
        <f t="shared" si="248"/>
        <v>0</v>
      </c>
      <c r="M896" s="96">
        <f t="shared" si="249"/>
        <v>0</v>
      </c>
      <c r="N896" s="98">
        <f t="shared" si="254"/>
        <v>1.7179213529287818</v>
      </c>
      <c r="O896" s="100">
        <f t="shared" si="250"/>
        <v>4.2266987561397071</v>
      </c>
      <c r="P896" s="104">
        <f t="shared" si="255"/>
        <v>18.880500609176615</v>
      </c>
      <c r="Q896" s="102">
        <f t="shared" si="256"/>
        <v>4.9224514715476911E-2</v>
      </c>
      <c r="R896" s="106">
        <f>IF(K896-H895&lt;0,0,K896-H895)</f>
        <v>0</v>
      </c>
      <c r="S896" s="106">
        <f>K896-V896</f>
        <v>0</v>
      </c>
      <c r="T896" s="106">
        <f>IF(R896&gt;0,$C$6-$C$8,IF($C$6-$C$8-W896&lt;0,0,$C$6-$C$8-W896))</f>
        <v>97.214462279726973</v>
      </c>
      <c r="U896" s="107">
        <f>IF(R896=0,IF(U895+(F896-AL896/$C$23)*$C$21/($C$21+$C$22)&gt;$C$8,$C$8,U895+F896*$C$21/($C$21+$C$22)),E896)</f>
        <v>1400</v>
      </c>
      <c r="V896" s="107">
        <f>IF(R896&gt;0,0,IF(V895+(F896-AL896/$C$23)*$C$21/($C$21+$C$22)&gt;$C$8,$C$8,IF(U896=$C$8,V895+(F896-AL896/$C$23)*$C$21/$C$22,V895+(F896-AL896/$C$23)*$C$21/($C$21+$C$22))))</f>
        <v>1400</v>
      </c>
      <c r="W896" s="203">
        <f>IF(R896&gt;0,0,IF(W895+AL896/$C$23&gt;$F$23,$F$23,W895+AL896/$C$23))</f>
        <v>2.7855377202730285</v>
      </c>
      <c r="X896" s="105" t="str">
        <f>IF(R896=0,"-",FORECAST($C$8,Инклинометрия!$B$2:$B$152,Инклинометрия!$A$2:$A$152))</f>
        <v>-</v>
      </c>
      <c r="Y896" s="105" t="str">
        <f>IF(R896=0,"-",FORECAST($C$8-R896,Инклинометрия!$B$2:$B$152,Инклинометрия!$A$2:$A$152))</f>
        <v>-</v>
      </c>
      <c r="Z896" s="105" t="str">
        <f>IF(R896&gt;0,FORECAST($C$8,Инклинометрия!$B$2:$B$152,Инклинометрия!$A$2:$A$152),IF(V896=$C$8,"-",FORECAST($C$8-V896,Инклинометрия!$B$2:$B$152,Инклинометрия!$A$2:$A$152)))</f>
        <v>-</v>
      </c>
      <c r="AA896" s="105" t="str">
        <f>IF(S896=0,"-",FORECAST($C$8-(S896+V896),Инклинометрия!$B$2:$B$152,Инклинометрия!$A$2:$A$152))</f>
        <v>-</v>
      </c>
      <c r="AB896" s="105">
        <f>FORECAST($C$8+T896,Инклинометрия!$B$2:$B$152,Инклинометрия!$A$2:$A$152)</f>
        <v>1422.3537391657405</v>
      </c>
      <c r="AC896" s="105">
        <f>IF(R896=0,FORECAST($C$6-T896,Инклинометрия!$B$2:$B$152,Инклинометрия!$A$2:$A$152),FORECAST($C$8,Инклинометрия!$B$2:$B$152,Инклинометрия!$A$2:$A$152))</f>
        <v>1332.6462608342592</v>
      </c>
      <c r="AD896" s="107">
        <f>IF(R896=0,FORECAST($C$8,Инклинометрия!$B$2:$B$152,Инклинометрия!$A$2:$A$152),Y896)</f>
        <v>1330</v>
      </c>
      <c r="AE896" s="107">
        <f>FORECAST($C$8-(R896+U896),Инклинометрия!$B$2:$B$152,Инклинометрия!$A$2:$A$152)</f>
        <v>0</v>
      </c>
      <c r="AF896" s="107">
        <f>IF(V896=0,"-",FORECAST($C$8,Инклинометрия!$B$2:$B$152,Инклинометрия!$A$2:$A$152))</f>
        <v>1330</v>
      </c>
      <c r="AG896" s="107">
        <f>IF(V896=0,"-",FORECAST($C$8-V896,Инклинометрия!$B$2:$B$152,Инклинометрия!$A$2:$A$152))</f>
        <v>0</v>
      </c>
      <c r="AH896" s="107">
        <f>IF(W896=0,"-",FORECAST($C$8+W896,Инклинометрия!$B$2:$B$152,Инклинометрия!$A$2:$A$152))</f>
        <v>1332.6462608342592</v>
      </c>
      <c r="AI896" s="107">
        <f>IF(W896=0,"-",FORECAST($C$8,Инклинометрия!$B$2:$B$152,Инклинометрия!$A$2:$A$152))</f>
        <v>1330</v>
      </c>
      <c r="AK896" s="122">
        <f t="shared" si="263"/>
        <v>0</v>
      </c>
      <c r="AL896" s="67">
        <f>AK896*(B896-B895)</f>
        <v>0</v>
      </c>
      <c r="AM896" s="23">
        <f t="shared" si="265"/>
        <v>8.6725204696437436E-2</v>
      </c>
      <c r="AN896" s="26">
        <f>AN895+AK896*(B896-B895)/(2*PI()*$C$5*AN895*$K$13)</f>
        <v>0.15480061813468687</v>
      </c>
      <c r="AO896" s="87">
        <f t="shared" si="257"/>
        <v>145932.55112472404</v>
      </c>
      <c r="AP896" s="87">
        <f>IF(R896+U896&lt;$C$8,0,32*$L$23/$C$12^2*($K$10*R896+$K$8*U896)+32*$L$24/($C$14^2-$C$13^2)*($K$10*S896+$K$8*V896))</f>
        <v>44607.551124724028</v>
      </c>
      <c r="AQ896" s="66">
        <f>R896*$C$11*$C$9+U896*$C$11*$C$10</f>
        <v>14695380</v>
      </c>
      <c r="AR896" s="66">
        <f>S896*$C$11*$C$9+V896*$C$11*$C$10</f>
        <v>14695380</v>
      </c>
      <c r="AS896" s="87">
        <f>$C$11*(T896*$C$9+W896*$C$10)</f>
        <v>792178.05375968735</v>
      </c>
      <c r="AT896" s="45">
        <f t="shared" si="251"/>
        <v>15633490.60488441</v>
      </c>
      <c r="AU896" s="75"/>
    </row>
    <row r="897" spans="2:47" ht="15" thickBot="1" x14ac:dyDescent="0.35">
      <c r="B897" s="41">
        <f t="shared" si="258"/>
        <v>17320</v>
      </c>
      <c r="C897" s="8">
        <f t="shared" si="259"/>
        <v>173.20000000000002</v>
      </c>
      <c r="D897" s="73">
        <f t="shared" si="247"/>
        <v>231.65500000000003</v>
      </c>
      <c r="E897" s="29">
        <f t="shared" si="264"/>
        <v>57368.64962230235</v>
      </c>
      <c r="F897" s="29">
        <f t="shared" si="260"/>
        <v>66.245553836382484</v>
      </c>
      <c r="G897" s="29">
        <f t="shared" si="261"/>
        <v>88.603428256161564</v>
      </c>
      <c r="H897" s="17">
        <f t="shared" si="262"/>
        <v>76730.568869828741</v>
      </c>
      <c r="I897" s="29">
        <f t="shared" si="252"/>
        <v>2.2250485660981263</v>
      </c>
      <c r="J897" s="29">
        <f t="shared" si="253"/>
        <v>41.694115440741633</v>
      </c>
      <c r="K897" s="32">
        <f>IF((D896+L896+M896-AL896)/($C$21+$C$22)&gt;$C$8,$C$8,(D896+L896+M896-AL896)/($C$21+$C$22))</f>
        <v>1400</v>
      </c>
      <c r="L897" s="97">
        <f t="shared" si="248"/>
        <v>0</v>
      </c>
      <c r="M897" s="96">
        <f t="shared" si="249"/>
        <v>0</v>
      </c>
      <c r="N897" s="98">
        <f t="shared" si="254"/>
        <v>1.7179213529287818</v>
      </c>
      <c r="O897" s="100">
        <f t="shared" si="250"/>
        <v>4.2266987561397071</v>
      </c>
      <c r="P897" s="104">
        <f t="shared" si="255"/>
        <v>18.880500609176615</v>
      </c>
      <c r="Q897" s="102">
        <f t="shared" si="256"/>
        <v>4.9224514715476911E-2</v>
      </c>
      <c r="R897" s="106">
        <f>IF(K897-H896&lt;0,0,K897-H896)</f>
        <v>0</v>
      </c>
      <c r="S897" s="106">
        <f>K897-V897</f>
        <v>0</v>
      </c>
      <c r="T897" s="106">
        <f>IF(R897&gt;0,$C$6-$C$8,IF($C$6-$C$8-W897&lt;0,0,$C$6-$C$8-W897))</f>
        <v>97.214462279726973</v>
      </c>
      <c r="U897" s="107">
        <f>IF(R897=0,IF(U896+(F897-AL897/$C$23)*$C$21/($C$21+$C$22)&gt;$C$8,$C$8,U896+F897*$C$21/($C$21+$C$22)),E897)</f>
        <v>1400</v>
      </c>
      <c r="V897" s="107">
        <f>IF(R897&gt;0,0,IF(V896+(F897-AL897/$C$23)*$C$21/($C$21+$C$22)&gt;$C$8,$C$8,IF(U897=$C$8,V896+(F897-AL897/$C$23)*$C$21/$C$22,V896+(F897-AL897/$C$23)*$C$21/($C$21+$C$22))))</f>
        <v>1400</v>
      </c>
      <c r="W897" s="203">
        <f>IF(R897&gt;0,0,IF(W896+AL897/$C$23&gt;$F$23,$F$23,W896+AL897/$C$23))</f>
        <v>2.7855377202730285</v>
      </c>
      <c r="X897" s="105" t="str">
        <f>IF(R897=0,"-",FORECAST($C$8,Инклинометрия!$B$2:$B$152,Инклинометрия!$A$2:$A$152))</f>
        <v>-</v>
      </c>
      <c r="Y897" s="105" t="str">
        <f>IF(R897=0,"-",FORECAST($C$8-R897,Инклинометрия!$B$2:$B$152,Инклинометрия!$A$2:$A$152))</f>
        <v>-</v>
      </c>
      <c r="Z897" s="105" t="str">
        <f>IF(R897&gt;0,FORECAST($C$8,Инклинометрия!$B$2:$B$152,Инклинометрия!$A$2:$A$152),IF(V897=$C$8,"-",FORECAST($C$8-V897,Инклинометрия!$B$2:$B$152,Инклинометрия!$A$2:$A$152)))</f>
        <v>-</v>
      </c>
      <c r="AA897" s="105" t="str">
        <f>IF(S897=0,"-",FORECAST($C$8-(S897+V897),Инклинометрия!$B$2:$B$152,Инклинометрия!$A$2:$A$152))</f>
        <v>-</v>
      </c>
      <c r="AB897" s="105">
        <f>FORECAST($C$8+T897,Инклинометрия!$B$2:$B$152,Инклинометрия!$A$2:$A$152)</f>
        <v>1422.3537391657405</v>
      </c>
      <c r="AC897" s="105">
        <f>IF(R897=0,FORECAST($C$6-T897,Инклинометрия!$B$2:$B$152,Инклинометрия!$A$2:$A$152),FORECAST($C$8,Инклинометрия!$B$2:$B$152,Инклинометрия!$A$2:$A$152))</f>
        <v>1332.6462608342592</v>
      </c>
      <c r="AD897" s="107">
        <f>IF(R897=0,FORECAST($C$8,Инклинометрия!$B$2:$B$152,Инклинометрия!$A$2:$A$152),Y897)</f>
        <v>1330</v>
      </c>
      <c r="AE897" s="107">
        <f>FORECAST($C$8-(R897+U897),Инклинометрия!$B$2:$B$152,Инклинометрия!$A$2:$A$152)</f>
        <v>0</v>
      </c>
      <c r="AF897" s="107">
        <f>IF(V897=0,"-",FORECAST($C$8,Инклинометрия!$B$2:$B$152,Инклинометрия!$A$2:$A$152))</f>
        <v>1330</v>
      </c>
      <c r="AG897" s="107">
        <f>IF(V897=0,"-",FORECAST($C$8-V897,Инклинометрия!$B$2:$B$152,Инклинометрия!$A$2:$A$152))</f>
        <v>0</v>
      </c>
      <c r="AH897" s="107">
        <f>IF(W897=0,"-",FORECAST($C$8+W897,Инклинометрия!$B$2:$B$152,Инклинометрия!$A$2:$A$152))</f>
        <v>1332.6462608342592</v>
      </c>
      <c r="AI897" s="107">
        <f>IF(W897=0,"-",FORECAST($C$8,Инклинометрия!$B$2:$B$152,Инклинометрия!$A$2:$A$152))</f>
        <v>1330</v>
      </c>
      <c r="AK897" s="122">
        <f t="shared" si="263"/>
        <v>0</v>
      </c>
      <c r="AL897" s="67">
        <f>AK897*(B897-B896)</f>
        <v>0</v>
      </c>
      <c r="AM897" s="23">
        <f t="shared" si="265"/>
        <v>8.6725204696437436E-2</v>
      </c>
      <c r="AN897" s="26">
        <f>AN896+AK897*(B897-B896)/(2*PI()*$C$5*AN896*$K$13)</f>
        <v>0.15480061813468687</v>
      </c>
      <c r="AO897" s="87">
        <f t="shared" si="257"/>
        <v>145932.55112472404</v>
      </c>
      <c r="AP897" s="87">
        <f>IF(R897+U897&lt;$C$8,0,32*$L$23/$C$12^2*($K$10*R897+$K$8*U897)+32*$L$24/($C$14^2-$C$13^2)*($K$10*S897+$K$8*V897))</f>
        <v>44607.551124724028</v>
      </c>
      <c r="AQ897" s="66">
        <f>R897*$C$11*$C$9+U897*$C$11*$C$10</f>
        <v>14695380</v>
      </c>
      <c r="AR897" s="66">
        <f>S897*$C$11*$C$9+V897*$C$11*$C$10</f>
        <v>14695380</v>
      </c>
      <c r="AS897" s="87">
        <f>$C$11*(T897*$C$9+W897*$C$10)</f>
        <v>792178.05375968735</v>
      </c>
      <c r="AT897" s="45">
        <f t="shared" si="251"/>
        <v>15633490.60488441</v>
      </c>
      <c r="AU897" s="75"/>
    </row>
    <row r="898" spans="2:47" ht="15" thickBot="1" x14ac:dyDescent="0.35">
      <c r="B898" s="41">
        <f t="shared" si="258"/>
        <v>17340</v>
      </c>
      <c r="C898" s="8">
        <f t="shared" si="259"/>
        <v>173.4</v>
      </c>
      <c r="D898" s="73">
        <f t="shared" si="247"/>
        <v>231.92250000000001</v>
      </c>
      <c r="E898" s="29">
        <f t="shared" si="264"/>
        <v>57434.895176138722</v>
      </c>
      <c r="F898" s="29">
        <f t="shared" si="260"/>
        <v>66.245553836373062</v>
      </c>
      <c r="G898" s="29">
        <f t="shared" si="261"/>
        <v>88.603428256148959</v>
      </c>
      <c r="H898" s="17">
        <f t="shared" si="262"/>
        <v>76819.172298084886</v>
      </c>
      <c r="I898" s="29">
        <f t="shared" si="252"/>
        <v>2.2250485660981263</v>
      </c>
      <c r="J898" s="29">
        <f t="shared" si="253"/>
        <v>41.69411544073867</v>
      </c>
      <c r="K898" s="32">
        <f>IF((D897+L897+M897-AL897)/($C$21+$C$22)&gt;$C$8,$C$8,(D897+L897+M897-AL897)/($C$21+$C$22))</f>
        <v>1400</v>
      </c>
      <c r="L898" s="97">
        <f t="shared" si="248"/>
        <v>0</v>
      </c>
      <c r="M898" s="96">
        <f t="shared" si="249"/>
        <v>0</v>
      </c>
      <c r="N898" s="98">
        <f t="shared" si="254"/>
        <v>1.7179213529287818</v>
      </c>
      <c r="O898" s="100">
        <f t="shared" si="250"/>
        <v>4.2266987561397071</v>
      </c>
      <c r="P898" s="104">
        <f t="shared" si="255"/>
        <v>18.880500609176615</v>
      </c>
      <c r="Q898" s="102">
        <f t="shared" si="256"/>
        <v>4.9224514715476911E-2</v>
      </c>
      <c r="R898" s="106">
        <f>IF(K898-H897&lt;0,0,K898-H897)</f>
        <v>0</v>
      </c>
      <c r="S898" s="106">
        <f>K898-V898</f>
        <v>0</v>
      </c>
      <c r="T898" s="106">
        <f>IF(R898&gt;0,$C$6-$C$8,IF($C$6-$C$8-W898&lt;0,0,$C$6-$C$8-W898))</f>
        <v>97.214462279726973</v>
      </c>
      <c r="U898" s="107">
        <f>IF(R898=0,IF(U897+(F898-AL898/$C$23)*$C$21/($C$21+$C$22)&gt;$C$8,$C$8,U897+F898*$C$21/($C$21+$C$22)),E898)</f>
        <v>1400</v>
      </c>
      <c r="V898" s="107">
        <f>IF(R898&gt;0,0,IF(V897+(F898-AL898/$C$23)*$C$21/($C$21+$C$22)&gt;$C$8,$C$8,IF(U898=$C$8,V897+(F898-AL898/$C$23)*$C$21/$C$22,V897+(F898-AL898/$C$23)*$C$21/($C$21+$C$22))))</f>
        <v>1400</v>
      </c>
      <c r="W898" s="203">
        <f>IF(R898&gt;0,0,IF(W897+AL898/$C$23&gt;$F$23,$F$23,W897+AL898/$C$23))</f>
        <v>2.7855377202730285</v>
      </c>
      <c r="X898" s="105" t="str">
        <f>IF(R898=0,"-",FORECAST($C$8,Инклинометрия!$B$2:$B$152,Инклинометрия!$A$2:$A$152))</f>
        <v>-</v>
      </c>
      <c r="Y898" s="105" t="str">
        <f>IF(R898=0,"-",FORECAST($C$8-R898,Инклинометрия!$B$2:$B$152,Инклинометрия!$A$2:$A$152))</f>
        <v>-</v>
      </c>
      <c r="Z898" s="105" t="str">
        <f>IF(R898&gt;0,FORECAST($C$8,Инклинометрия!$B$2:$B$152,Инклинометрия!$A$2:$A$152),IF(V898=$C$8,"-",FORECAST($C$8-V898,Инклинометрия!$B$2:$B$152,Инклинометрия!$A$2:$A$152)))</f>
        <v>-</v>
      </c>
      <c r="AA898" s="105" t="str">
        <f>IF(S898=0,"-",FORECAST($C$8-(S898+V898),Инклинометрия!$B$2:$B$152,Инклинометрия!$A$2:$A$152))</f>
        <v>-</v>
      </c>
      <c r="AB898" s="105">
        <f>FORECAST($C$8+T898,Инклинометрия!$B$2:$B$152,Инклинометрия!$A$2:$A$152)</f>
        <v>1422.3537391657405</v>
      </c>
      <c r="AC898" s="105">
        <f>IF(R898=0,FORECAST($C$6-T898,Инклинометрия!$B$2:$B$152,Инклинометрия!$A$2:$A$152),FORECAST($C$8,Инклинометрия!$B$2:$B$152,Инклинометрия!$A$2:$A$152))</f>
        <v>1332.6462608342592</v>
      </c>
      <c r="AD898" s="107">
        <f>IF(R898=0,FORECAST($C$8,Инклинометрия!$B$2:$B$152,Инклинометрия!$A$2:$A$152),Y898)</f>
        <v>1330</v>
      </c>
      <c r="AE898" s="107">
        <f>FORECAST($C$8-(R898+U898),Инклинометрия!$B$2:$B$152,Инклинометрия!$A$2:$A$152)</f>
        <v>0</v>
      </c>
      <c r="AF898" s="107">
        <f>IF(V898=0,"-",FORECAST($C$8,Инклинометрия!$B$2:$B$152,Инклинометрия!$A$2:$A$152))</f>
        <v>1330</v>
      </c>
      <c r="AG898" s="107">
        <f>IF(V898=0,"-",FORECAST($C$8-V898,Инклинометрия!$B$2:$B$152,Инклинометрия!$A$2:$A$152))</f>
        <v>0</v>
      </c>
      <c r="AH898" s="107">
        <f>IF(W898=0,"-",FORECAST($C$8+W898,Инклинометрия!$B$2:$B$152,Инклинометрия!$A$2:$A$152))</f>
        <v>1332.6462608342592</v>
      </c>
      <c r="AI898" s="107">
        <f>IF(W898=0,"-",FORECAST($C$8,Инклинометрия!$B$2:$B$152,Инклинометрия!$A$2:$A$152))</f>
        <v>1330</v>
      </c>
      <c r="AK898" s="122">
        <f t="shared" si="263"/>
        <v>0</v>
      </c>
      <c r="AL898" s="67">
        <f>AK898*(B898-B897)</f>
        <v>0</v>
      </c>
      <c r="AM898" s="23">
        <f t="shared" si="265"/>
        <v>8.6725204696437436E-2</v>
      </c>
      <c r="AN898" s="26">
        <f>AN897+AK898*(B898-B897)/(2*PI()*$C$5*AN897*$K$13)</f>
        <v>0.15480061813468687</v>
      </c>
      <c r="AO898" s="87">
        <f t="shared" si="257"/>
        <v>145932.55112472404</v>
      </c>
      <c r="AP898" s="87">
        <f>IF(R898+U898&lt;$C$8,0,32*$L$23/$C$12^2*($K$10*R898+$K$8*U898)+32*$L$24/($C$14^2-$C$13^2)*($K$10*S898+$K$8*V898))</f>
        <v>44607.551124724028</v>
      </c>
      <c r="AQ898" s="66">
        <f>R898*$C$11*$C$9+U898*$C$11*$C$10</f>
        <v>14695380</v>
      </c>
      <c r="AR898" s="66">
        <f>S898*$C$11*$C$9+V898*$C$11*$C$10</f>
        <v>14695380</v>
      </c>
      <c r="AS898" s="87">
        <f>$C$11*(T898*$C$9+W898*$C$10)</f>
        <v>792178.05375968735</v>
      </c>
      <c r="AT898" s="45">
        <f t="shared" si="251"/>
        <v>15633490.60488441</v>
      </c>
      <c r="AU898" s="75"/>
    </row>
    <row r="899" spans="2:47" ht="15" thickBot="1" x14ac:dyDescent="0.35">
      <c r="B899" s="41">
        <f t="shared" si="258"/>
        <v>17360</v>
      </c>
      <c r="C899" s="8">
        <f t="shared" si="259"/>
        <v>173.6</v>
      </c>
      <c r="D899" s="73">
        <f t="shared" si="247"/>
        <v>232.19</v>
      </c>
      <c r="E899" s="29">
        <f t="shared" si="264"/>
        <v>57501.140729975094</v>
      </c>
      <c r="F899" s="29">
        <f t="shared" si="260"/>
        <v>66.245553836373062</v>
      </c>
      <c r="G899" s="29">
        <f t="shared" si="261"/>
        <v>88.603428256148959</v>
      </c>
      <c r="H899" s="17">
        <f t="shared" si="262"/>
        <v>76907.775726341031</v>
      </c>
      <c r="I899" s="29">
        <f t="shared" si="252"/>
        <v>2.2250485660981263</v>
      </c>
      <c r="J899" s="29">
        <f t="shared" si="253"/>
        <v>41.69411544073867</v>
      </c>
      <c r="K899" s="32">
        <f>IF((D898+L898+M898-AL898)/($C$21+$C$22)&gt;$C$8,$C$8,(D898+L898+M898-AL898)/($C$21+$C$22))</f>
        <v>1400</v>
      </c>
      <c r="L899" s="97">
        <f t="shared" si="248"/>
        <v>0</v>
      </c>
      <c r="M899" s="96">
        <f t="shared" si="249"/>
        <v>0</v>
      </c>
      <c r="N899" s="98">
        <f t="shared" si="254"/>
        <v>1.7179213529287818</v>
      </c>
      <c r="O899" s="100">
        <f t="shared" si="250"/>
        <v>4.2266987561397071</v>
      </c>
      <c r="P899" s="104">
        <f t="shared" si="255"/>
        <v>18.880500609176615</v>
      </c>
      <c r="Q899" s="102">
        <f t="shared" si="256"/>
        <v>4.9224514715476911E-2</v>
      </c>
      <c r="R899" s="106">
        <f>IF(K899-H898&lt;0,0,K899-H898)</f>
        <v>0</v>
      </c>
      <c r="S899" s="106">
        <f>K899-V899</f>
        <v>0</v>
      </c>
      <c r="T899" s="106">
        <f>IF(R899&gt;0,$C$6-$C$8,IF($C$6-$C$8-W899&lt;0,0,$C$6-$C$8-W899))</f>
        <v>97.214462279726973</v>
      </c>
      <c r="U899" s="107">
        <f>IF(R899=0,IF(U898+(F899-AL899/$C$23)*$C$21/($C$21+$C$22)&gt;$C$8,$C$8,U898+F899*$C$21/($C$21+$C$22)),E899)</f>
        <v>1400</v>
      </c>
      <c r="V899" s="107">
        <f>IF(R899&gt;0,0,IF(V898+(F899-AL899/$C$23)*$C$21/($C$21+$C$22)&gt;$C$8,$C$8,IF(U899=$C$8,V898+(F899-AL899/$C$23)*$C$21/$C$22,V898+(F899-AL899/$C$23)*$C$21/($C$21+$C$22))))</f>
        <v>1400</v>
      </c>
      <c r="W899" s="203">
        <f>IF(R899&gt;0,0,IF(W898+AL899/$C$23&gt;$F$23,$F$23,W898+AL899/$C$23))</f>
        <v>2.7855377202730285</v>
      </c>
      <c r="X899" s="105" t="str">
        <f>IF(R899=0,"-",FORECAST($C$8,Инклинометрия!$B$2:$B$152,Инклинометрия!$A$2:$A$152))</f>
        <v>-</v>
      </c>
      <c r="Y899" s="105" t="str">
        <f>IF(R899=0,"-",FORECAST($C$8-R899,Инклинометрия!$B$2:$B$152,Инклинометрия!$A$2:$A$152))</f>
        <v>-</v>
      </c>
      <c r="Z899" s="105" t="str">
        <f>IF(R899&gt;0,FORECAST($C$8,Инклинометрия!$B$2:$B$152,Инклинометрия!$A$2:$A$152),IF(V899=$C$8,"-",FORECAST($C$8-V899,Инклинометрия!$B$2:$B$152,Инклинометрия!$A$2:$A$152)))</f>
        <v>-</v>
      </c>
      <c r="AA899" s="105" t="str">
        <f>IF(S899=0,"-",FORECAST($C$8-(S899+V899),Инклинометрия!$B$2:$B$152,Инклинометрия!$A$2:$A$152))</f>
        <v>-</v>
      </c>
      <c r="AB899" s="105">
        <f>FORECAST($C$8+T899,Инклинометрия!$B$2:$B$152,Инклинометрия!$A$2:$A$152)</f>
        <v>1422.3537391657405</v>
      </c>
      <c r="AC899" s="105">
        <f>IF(R899=0,FORECAST($C$6-T899,Инклинометрия!$B$2:$B$152,Инклинометрия!$A$2:$A$152),FORECAST($C$8,Инклинометрия!$B$2:$B$152,Инклинометрия!$A$2:$A$152))</f>
        <v>1332.6462608342592</v>
      </c>
      <c r="AD899" s="107">
        <f>IF(R899=0,FORECAST($C$8,Инклинометрия!$B$2:$B$152,Инклинометрия!$A$2:$A$152),Y899)</f>
        <v>1330</v>
      </c>
      <c r="AE899" s="107">
        <f>FORECAST($C$8-(R899+U899),Инклинометрия!$B$2:$B$152,Инклинометрия!$A$2:$A$152)</f>
        <v>0</v>
      </c>
      <c r="AF899" s="107">
        <f>IF(V899=0,"-",FORECAST($C$8,Инклинометрия!$B$2:$B$152,Инклинометрия!$A$2:$A$152))</f>
        <v>1330</v>
      </c>
      <c r="AG899" s="107">
        <f>IF(V899=0,"-",FORECAST($C$8-V899,Инклинометрия!$B$2:$B$152,Инклинометрия!$A$2:$A$152))</f>
        <v>0</v>
      </c>
      <c r="AH899" s="107">
        <f>IF(W899=0,"-",FORECAST($C$8+W899,Инклинометрия!$B$2:$B$152,Инклинометрия!$A$2:$A$152))</f>
        <v>1332.6462608342592</v>
      </c>
      <c r="AI899" s="107">
        <f>IF(W899=0,"-",FORECAST($C$8,Инклинометрия!$B$2:$B$152,Инклинометрия!$A$2:$A$152))</f>
        <v>1330</v>
      </c>
      <c r="AK899" s="122">
        <f t="shared" si="263"/>
        <v>0</v>
      </c>
      <c r="AL899" s="67">
        <f>AK899*(B899-B898)</f>
        <v>0</v>
      </c>
      <c r="AM899" s="23">
        <f t="shared" si="265"/>
        <v>8.6725204696437436E-2</v>
      </c>
      <c r="AN899" s="26">
        <f>AN898+AK899*(B899-B898)/(2*PI()*$C$5*AN898*$K$13)</f>
        <v>0.15480061813468687</v>
      </c>
      <c r="AO899" s="87">
        <f t="shared" si="257"/>
        <v>145932.55112472404</v>
      </c>
      <c r="AP899" s="87">
        <f>IF(R899+U899&lt;$C$8,0,32*$L$23/$C$12^2*($K$10*R899+$K$8*U899)+32*$L$24/($C$14^2-$C$13^2)*($K$10*S899+$K$8*V899))</f>
        <v>44607.551124724028</v>
      </c>
      <c r="AQ899" s="66">
        <f>R899*$C$11*$C$9+U899*$C$11*$C$10</f>
        <v>14695380</v>
      </c>
      <c r="AR899" s="66">
        <f>S899*$C$11*$C$9+V899*$C$11*$C$10</f>
        <v>14695380</v>
      </c>
      <c r="AS899" s="87">
        <f>$C$11*(T899*$C$9+W899*$C$10)</f>
        <v>792178.05375968735</v>
      </c>
      <c r="AT899" s="45">
        <f t="shared" si="251"/>
        <v>15633490.60488441</v>
      </c>
      <c r="AU899" s="75"/>
    </row>
    <row r="900" spans="2:47" ht="15" thickBot="1" x14ac:dyDescent="0.35">
      <c r="B900" s="41">
        <f t="shared" si="258"/>
        <v>17380</v>
      </c>
      <c r="C900" s="8">
        <f t="shared" si="259"/>
        <v>173.8</v>
      </c>
      <c r="D900" s="73">
        <f t="shared" si="247"/>
        <v>232.45750000000001</v>
      </c>
      <c r="E900" s="29">
        <f t="shared" si="264"/>
        <v>57567.386283811473</v>
      </c>
      <c r="F900" s="29">
        <f t="shared" si="260"/>
        <v>66.245553836382484</v>
      </c>
      <c r="G900" s="29">
        <f t="shared" si="261"/>
        <v>88.603428256161564</v>
      </c>
      <c r="H900" s="17">
        <f t="shared" si="262"/>
        <v>76996.379154597191</v>
      </c>
      <c r="I900" s="29">
        <f t="shared" si="252"/>
        <v>2.2250485660981263</v>
      </c>
      <c r="J900" s="29">
        <f t="shared" si="253"/>
        <v>41.694115440741633</v>
      </c>
      <c r="K900" s="32">
        <f>IF((D899+L899+M899-AL899)/($C$21+$C$22)&gt;$C$8,$C$8,(D899+L899+M899-AL899)/($C$21+$C$22))</f>
        <v>1400</v>
      </c>
      <c r="L900" s="97">
        <f t="shared" si="248"/>
        <v>0</v>
      </c>
      <c r="M900" s="96">
        <f t="shared" si="249"/>
        <v>0</v>
      </c>
      <c r="N900" s="98">
        <f t="shared" si="254"/>
        <v>1.7179213529287818</v>
      </c>
      <c r="O900" s="100">
        <f t="shared" si="250"/>
        <v>4.2266987561397071</v>
      </c>
      <c r="P900" s="104">
        <f t="shared" si="255"/>
        <v>18.880500609176615</v>
      </c>
      <c r="Q900" s="102">
        <f t="shared" si="256"/>
        <v>4.9224514715476911E-2</v>
      </c>
      <c r="R900" s="106">
        <f>IF(K900-H899&lt;0,0,K900-H899)</f>
        <v>0</v>
      </c>
      <c r="S900" s="106">
        <f>K900-V900</f>
        <v>0</v>
      </c>
      <c r="T900" s="106">
        <f>IF(R900&gt;0,$C$6-$C$8,IF($C$6-$C$8-W900&lt;0,0,$C$6-$C$8-W900))</f>
        <v>97.214462279726973</v>
      </c>
      <c r="U900" s="107">
        <f>IF(R900=0,IF(U899+(F900-AL900/$C$23)*$C$21/($C$21+$C$22)&gt;$C$8,$C$8,U899+F900*$C$21/($C$21+$C$22)),E900)</f>
        <v>1400</v>
      </c>
      <c r="V900" s="107">
        <f>IF(R900&gt;0,0,IF(V899+(F900-AL900/$C$23)*$C$21/($C$21+$C$22)&gt;$C$8,$C$8,IF(U900=$C$8,V899+(F900-AL900/$C$23)*$C$21/$C$22,V899+(F900-AL900/$C$23)*$C$21/($C$21+$C$22))))</f>
        <v>1400</v>
      </c>
      <c r="W900" s="203">
        <f>IF(R900&gt;0,0,IF(W899+AL900/$C$23&gt;$F$23,$F$23,W899+AL900/$C$23))</f>
        <v>2.7855377202730285</v>
      </c>
      <c r="X900" s="105" t="str">
        <f>IF(R900=0,"-",FORECAST($C$8,Инклинометрия!$B$2:$B$152,Инклинометрия!$A$2:$A$152))</f>
        <v>-</v>
      </c>
      <c r="Y900" s="105" t="str">
        <f>IF(R900=0,"-",FORECAST($C$8-R900,Инклинометрия!$B$2:$B$152,Инклинометрия!$A$2:$A$152))</f>
        <v>-</v>
      </c>
      <c r="Z900" s="105" t="str">
        <f>IF(R900&gt;0,FORECAST($C$8,Инклинометрия!$B$2:$B$152,Инклинометрия!$A$2:$A$152),IF(V900=$C$8,"-",FORECAST($C$8-V900,Инклинометрия!$B$2:$B$152,Инклинометрия!$A$2:$A$152)))</f>
        <v>-</v>
      </c>
      <c r="AA900" s="105" t="str">
        <f>IF(S900=0,"-",FORECAST($C$8-(S900+V900),Инклинометрия!$B$2:$B$152,Инклинометрия!$A$2:$A$152))</f>
        <v>-</v>
      </c>
      <c r="AB900" s="105">
        <f>FORECAST($C$8+T900,Инклинометрия!$B$2:$B$152,Инклинометрия!$A$2:$A$152)</f>
        <v>1422.3537391657405</v>
      </c>
      <c r="AC900" s="105">
        <f>IF(R900=0,FORECAST($C$6-T900,Инклинометрия!$B$2:$B$152,Инклинометрия!$A$2:$A$152),FORECAST($C$8,Инклинометрия!$B$2:$B$152,Инклинометрия!$A$2:$A$152))</f>
        <v>1332.6462608342592</v>
      </c>
      <c r="AD900" s="107">
        <f>IF(R900=0,FORECAST($C$8,Инклинометрия!$B$2:$B$152,Инклинометрия!$A$2:$A$152),Y900)</f>
        <v>1330</v>
      </c>
      <c r="AE900" s="107">
        <f>FORECAST($C$8-(R900+U900),Инклинометрия!$B$2:$B$152,Инклинометрия!$A$2:$A$152)</f>
        <v>0</v>
      </c>
      <c r="AF900" s="107">
        <f>IF(V900=0,"-",FORECAST($C$8,Инклинометрия!$B$2:$B$152,Инклинометрия!$A$2:$A$152))</f>
        <v>1330</v>
      </c>
      <c r="AG900" s="107">
        <f>IF(V900=0,"-",FORECAST($C$8-V900,Инклинометрия!$B$2:$B$152,Инклинометрия!$A$2:$A$152))</f>
        <v>0</v>
      </c>
      <c r="AH900" s="107">
        <f>IF(W900=0,"-",FORECAST($C$8+W900,Инклинометрия!$B$2:$B$152,Инклинометрия!$A$2:$A$152))</f>
        <v>1332.6462608342592</v>
      </c>
      <c r="AI900" s="107">
        <f>IF(W900=0,"-",FORECAST($C$8,Инклинометрия!$B$2:$B$152,Инклинометрия!$A$2:$A$152))</f>
        <v>1330</v>
      </c>
      <c r="AK900" s="122">
        <f t="shared" si="263"/>
        <v>0</v>
      </c>
      <c r="AL900" s="67">
        <f>AK900*(B900-B899)</f>
        <v>0</v>
      </c>
      <c r="AM900" s="23">
        <f t="shared" si="265"/>
        <v>8.6725204696437436E-2</v>
      </c>
      <c r="AN900" s="26">
        <f>AN899+AK900*(B900-B899)/(2*PI()*$C$5*AN899*$K$13)</f>
        <v>0.15480061813468687</v>
      </c>
      <c r="AO900" s="87">
        <f t="shared" si="257"/>
        <v>145932.55112472404</v>
      </c>
      <c r="AP900" s="87">
        <f>IF(R900+U900&lt;$C$8,0,32*$L$23/$C$12^2*($K$10*R900+$K$8*U900)+32*$L$24/($C$14^2-$C$13^2)*($K$10*S900+$K$8*V900))</f>
        <v>44607.551124724028</v>
      </c>
      <c r="AQ900" s="66">
        <f>R900*$C$11*$C$9+U900*$C$11*$C$10</f>
        <v>14695380</v>
      </c>
      <c r="AR900" s="66">
        <f>S900*$C$11*$C$9+V900*$C$11*$C$10</f>
        <v>14695380</v>
      </c>
      <c r="AS900" s="87">
        <f>$C$11*(T900*$C$9+W900*$C$10)</f>
        <v>792178.05375968735</v>
      </c>
      <c r="AT900" s="45">
        <f t="shared" si="251"/>
        <v>15633490.60488441</v>
      </c>
      <c r="AU900" s="75"/>
    </row>
    <row r="901" spans="2:47" ht="15" thickBot="1" x14ac:dyDescent="0.35">
      <c r="B901" s="41">
        <f t="shared" si="258"/>
        <v>17400</v>
      </c>
      <c r="C901" s="8">
        <f t="shared" si="259"/>
        <v>174</v>
      </c>
      <c r="D901" s="73">
        <f t="shared" si="247"/>
        <v>232.72499999999999</v>
      </c>
      <c r="E901" s="29">
        <f t="shared" si="264"/>
        <v>57633.631837647852</v>
      </c>
      <c r="F901" s="29">
        <f t="shared" si="260"/>
        <v>66.245553836373062</v>
      </c>
      <c r="G901" s="29">
        <f t="shared" si="261"/>
        <v>88.603428256148959</v>
      </c>
      <c r="H901" s="17">
        <f t="shared" si="262"/>
        <v>77084.982582853336</v>
      </c>
      <c r="I901" s="29">
        <f t="shared" si="252"/>
        <v>2.2250485660981263</v>
      </c>
      <c r="J901" s="29">
        <f t="shared" si="253"/>
        <v>41.69411544073867</v>
      </c>
      <c r="K901" s="32">
        <f>IF((D900+L900+M900-AL900)/($C$21+$C$22)&gt;$C$8,$C$8,(D900+L900+M900-AL900)/($C$21+$C$22))</f>
        <v>1400</v>
      </c>
      <c r="L901" s="97">
        <f t="shared" si="248"/>
        <v>0</v>
      </c>
      <c r="M901" s="96">
        <f t="shared" si="249"/>
        <v>0</v>
      </c>
      <c r="N901" s="98">
        <f t="shared" si="254"/>
        <v>1.7179213529287818</v>
      </c>
      <c r="O901" s="100">
        <f t="shared" si="250"/>
        <v>4.2266987561397071</v>
      </c>
      <c r="P901" s="104">
        <f t="shared" si="255"/>
        <v>18.880500609176615</v>
      </c>
      <c r="Q901" s="102">
        <f t="shared" si="256"/>
        <v>4.9224514715476911E-2</v>
      </c>
      <c r="R901" s="106">
        <f>IF(K901-H900&lt;0,0,K901-H900)</f>
        <v>0</v>
      </c>
      <c r="S901" s="106">
        <f>K901-V901</f>
        <v>0</v>
      </c>
      <c r="T901" s="106">
        <f>IF(R901&gt;0,$C$6-$C$8,IF($C$6-$C$8-W901&lt;0,0,$C$6-$C$8-W901))</f>
        <v>97.214462279726973</v>
      </c>
      <c r="U901" s="107">
        <f>IF(R901=0,IF(U900+(F901-AL901/$C$23)*$C$21/($C$21+$C$22)&gt;$C$8,$C$8,U900+F901*$C$21/($C$21+$C$22)),E901)</f>
        <v>1400</v>
      </c>
      <c r="V901" s="107">
        <f>IF(R901&gt;0,0,IF(V900+(F901-AL901/$C$23)*$C$21/($C$21+$C$22)&gt;$C$8,$C$8,IF(U901=$C$8,V900+(F901-AL901/$C$23)*$C$21/$C$22,V900+(F901-AL901/$C$23)*$C$21/($C$21+$C$22))))</f>
        <v>1400</v>
      </c>
      <c r="W901" s="203">
        <f>IF(R901&gt;0,0,IF(W900+AL901/$C$23&gt;$F$23,$F$23,W900+AL901/$C$23))</f>
        <v>2.7855377202730285</v>
      </c>
      <c r="X901" s="105" t="str">
        <f>IF(R901=0,"-",FORECAST($C$8,Инклинометрия!$B$2:$B$152,Инклинометрия!$A$2:$A$152))</f>
        <v>-</v>
      </c>
      <c r="Y901" s="105" t="str">
        <f>IF(R901=0,"-",FORECAST($C$8-R901,Инклинометрия!$B$2:$B$152,Инклинометрия!$A$2:$A$152))</f>
        <v>-</v>
      </c>
      <c r="Z901" s="105" t="str">
        <f>IF(R901&gt;0,FORECAST($C$8,Инклинометрия!$B$2:$B$152,Инклинометрия!$A$2:$A$152),IF(V901=$C$8,"-",FORECAST($C$8-V901,Инклинометрия!$B$2:$B$152,Инклинометрия!$A$2:$A$152)))</f>
        <v>-</v>
      </c>
      <c r="AA901" s="105" t="str">
        <f>IF(S901=0,"-",FORECAST($C$8-(S901+V901),Инклинометрия!$B$2:$B$152,Инклинометрия!$A$2:$A$152))</f>
        <v>-</v>
      </c>
      <c r="AB901" s="105">
        <f>FORECAST($C$8+T901,Инклинометрия!$B$2:$B$152,Инклинометрия!$A$2:$A$152)</f>
        <v>1422.3537391657405</v>
      </c>
      <c r="AC901" s="105">
        <f>IF(R901=0,FORECAST($C$6-T901,Инклинометрия!$B$2:$B$152,Инклинометрия!$A$2:$A$152),FORECAST($C$8,Инклинометрия!$B$2:$B$152,Инклинометрия!$A$2:$A$152))</f>
        <v>1332.6462608342592</v>
      </c>
      <c r="AD901" s="107">
        <f>IF(R901=0,FORECAST($C$8,Инклинометрия!$B$2:$B$152,Инклинометрия!$A$2:$A$152),Y901)</f>
        <v>1330</v>
      </c>
      <c r="AE901" s="107">
        <f>FORECAST($C$8-(R901+U901),Инклинометрия!$B$2:$B$152,Инклинометрия!$A$2:$A$152)</f>
        <v>0</v>
      </c>
      <c r="AF901" s="107">
        <f>IF(V901=0,"-",FORECAST($C$8,Инклинометрия!$B$2:$B$152,Инклинометрия!$A$2:$A$152))</f>
        <v>1330</v>
      </c>
      <c r="AG901" s="107">
        <f>IF(V901=0,"-",FORECAST($C$8-V901,Инклинометрия!$B$2:$B$152,Инклинометрия!$A$2:$A$152))</f>
        <v>0</v>
      </c>
      <c r="AH901" s="107">
        <f>IF(W901=0,"-",FORECAST($C$8+W901,Инклинометрия!$B$2:$B$152,Инклинометрия!$A$2:$A$152))</f>
        <v>1332.6462608342592</v>
      </c>
      <c r="AI901" s="107">
        <f>IF(W901=0,"-",FORECAST($C$8,Инклинометрия!$B$2:$B$152,Инклинометрия!$A$2:$A$152))</f>
        <v>1330</v>
      </c>
      <c r="AK901" s="122">
        <f t="shared" si="263"/>
        <v>0</v>
      </c>
      <c r="AL901" s="67">
        <f>AK901*(B901-B900)</f>
        <v>0</v>
      </c>
      <c r="AM901" s="23">
        <f t="shared" si="265"/>
        <v>8.6725204696437436E-2</v>
      </c>
      <c r="AN901" s="26">
        <f>AN900+AK901*(B901-B900)/(2*PI()*$C$5*AN900*$K$13)</f>
        <v>0.15480061813468687</v>
      </c>
      <c r="AO901" s="87">
        <f t="shared" si="257"/>
        <v>145932.55112472404</v>
      </c>
      <c r="AP901" s="87">
        <f>IF(R901+U901&lt;$C$8,0,32*$L$23/$C$12^2*($K$10*R901+$K$8*U901)+32*$L$24/($C$14^2-$C$13^2)*($K$10*S901+$K$8*V901))</f>
        <v>44607.551124724028</v>
      </c>
      <c r="AQ901" s="66">
        <f>R901*$C$11*$C$9+U901*$C$11*$C$10</f>
        <v>14695380</v>
      </c>
      <c r="AR901" s="66">
        <f>S901*$C$11*$C$9+V901*$C$11*$C$10</f>
        <v>14695380</v>
      </c>
      <c r="AS901" s="87">
        <f>$C$11*(T901*$C$9+W901*$C$10)</f>
        <v>792178.05375968735</v>
      </c>
      <c r="AT901" s="45">
        <f t="shared" si="251"/>
        <v>15633490.60488441</v>
      </c>
      <c r="AU901" s="75"/>
    </row>
    <row r="902" spans="2:47" ht="15" thickBot="1" x14ac:dyDescent="0.35">
      <c r="B902" s="41">
        <f t="shared" si="258"/>
        <v>17420</v>
      </c>
      <c r="C902" s="8">
        <f t="shared" si="259"/>
        <v>174.20000000000002</v>
      </c>
      <c r="D902" s="73">
        <f t="shared" si="247"/>
        <v>232.99250000000004</v>
      </c>
      <c r="E902" s="29">
        <f t="shared" si="264"/>
        <v>57699.877391484231</v>
      </c>
      <c r="F902" s="29">
        <f t="shared" si="260"/>
        <v>66.245553836382484</v>
      </c>
      <c r="G902" s="29">
        <f t="shared" si="261"/>
        <v>88.603428256161564</v>
      </c>
      <c r="H902" s="17">
        <f t="shared" si="262"/>
        <v>77173.586011109495</v>
      </c>
      <c r="I902" s="29">
        <f t="shared" si="252"/>
        <v>2.2250485660981263</v>
      </c>
      <c r="J902" s="29">
        <f t="shared" si="253"/>
        <v>41.694115440741633</v>
      </c>
      <c r="K902" s="32">
        <f>IF((D901+L901+M901-AL901)/($C$21+$C$22)&gt;$C$8,$C$8,(D901+L901+M901-AL901)/($C$21+$C$22))</f>
        <v>1400</v>
      </c>
      <c r="L902" s="97">
        <f t="shared" si="248"/>
        <v>0</v>
      </c>
      <c r="M902" s="96">
        <f t="shared" si="249"/>
        <v>0</v>
      </c>
      <c r="N902" s="98">
        <f t="shared" si="254"/>
        <v>1.7179213529287818</v>
      </c>
      <c r="O902" s="100">
        <f t="shared" si="250"/>
        <v>4.2266987561397071</v>
      </c>
      <c r="P902" s="104">
        <f t="shared" si="255"/>
        <v>18.880500609176615</v>
      </c>
      <c r="Q902" s="102">
        <f t="shared" si="256"/>
        <v>4.9224514715476911E-2</v>
      </c>
      <c r="R902" s="106">
        <f>IF(K902-H901&lt;0,0,K902-H901)</f>
        <v>0</v>
      </c>
      <c r="S902" s="106">
        <f>K902-V902</f>
        <v>0</v>
      </c>
      <c r="T902" s="106">
        <f>IF(R902&gt;0,$C$6-$C$8,IF($C$6-$C$8-W902&lt;0,0,$C$6-$C$8-W902))</f>
        <v>97.214462279726973</v>
      </c>
      <c r="U902" s="107">
        <f>IF(R902=0,IF(U901+(F902-AL902/$C$23)*$C$21/($C$21+$C$22)&gt;$C$8,$C$8,U901+F902*$C$21/($C$21+$C$22)),E902)</f>
        <v>1400</v>
      </c>
      <c r="V902" s="107">
        <f>IF(R902&gt;0,0,IF(V901+(F902-AL902/$C$23)*$C$21/($C$21+$C$22)&gt;$C$8,$C$8,IF(U902=$C$8,V901+(F902-AL902/$C$23)*$C$21/$C$22,V901+(F902-AL902/$C$23)*$C$21/($C$21+$C$22))))</f>
        <v>1400</v>
      </c>
      <c r="W902" s="203">
        <f>IF(R902&gt;0,0,IF(W901+AL902/$C$23&gt;$F$23,$F$23,W901+AL902/$C$23))</f>
        <v>2.7855377202730285</v>
      </c>
      <c r="X902" s="105" t="str">
        <f>IF(R902=0,"-",FORECAST($C$8,Инклинометрия!$B$2:$B$152,Инклинометрия!$A$2:$A$152))</f>
        <v>-</v>
      </c>
      <c r="Y902" s="105" t="str">
        <f>IF(R902=0,"-",FORECAST($C$8-R902,Инклинометрия!$B$2:$B$152,Инклинометрия!$A$2:$A$152))</f>
        <v>-</v>
      </c>
      <c r="Z902" s="105" t="str">
        <f>IF(R902&gt;0,FORECAST($C$8,Инклинометрия!$B$2:$B$152,Инклинометрия!$A$2:$A$152),IF(V902=$C$8,"-",FORECAST($C$8-V902,Инклинометрия!$B$2:$B$152,Инклинометрия!$A$2:$A$152)))</f>
        <v>-</v>
      </c>
      <c r="AA902" s="105" t="str">
        <f>IF(S902=0,"-",FORECAST($C$8-(S902+V902),Инклинометрия!$B$2:$B$152,Инклинометрия!$A$2:$A$152))</f>
        <v>-</v>
      </c>
      <c r="AB902" s="105">
        <f>FORECAST($C$8+T902,Инклинометрия!$B$2:$B$152,Инклинометрия!$A$2:$A$152)</f>
        <v>1422.3537391657405</v>
      </c>
      <c r="AC902" s="105">
        <f>IF(R902=0,FORECAST($C$6-T902,Инклинометрия!$B$2:$B$152,Инклинометрия!$A$2:$A$152),FORECAST($C$8,Инклинометрия!$B$2:$B$152,Инклинометрия!$A$2:$A$152))</f>
        <v>1332.6462608342592</v>
      </c>
      <c r="AD902" s="107">
        <f>IF(R902=0,FORECAST($C$8,Инклинометрия!$B$2:$B$152,Инклинометрия!$A$2:$A$152),Y902)</f>
        <v>1330</v>
      </c>
      <c r="AE902" s="107">
        <f>FORECAST($C$8-(R902+U902),Инклинометрия!$B$2:$B$152,Инклинометрия!$A$2:$A$152)</f>
        <v>0</v>
      </c>
      <c r="AF902" s="107">
        <f>IF(V902=0,"-",FORECAST($C$8,Инклинометрия!$B$2:$B$152,Инклинометрия!$A$2:$A$152))</f>
        <v>1330</v>
      </c>
      <c r="AG902" s="107">
        <f>IF(V902=0,"-",FORECAST($C$8-V902,Инклинометрия!$B$2:$B$152,Инклинометрия!$A$2:$A$152))</f>
        <v>0</v>
      </c>
      <c r="AH902" s="107">
        <f>IF(W902=0,"-",FORECAST($C$8+W902,Инклинометрия!$B$2:$B$152,Инклинометрия!$A$2:$A$152))</f>
        <v>1332.6462608342592</v>
      </c>
      <c r="AI902" s="107">
        <f>IF(W902=0,"-",FORECAST($C$8,Инклинометрия!$B$2:$B$152,Инклинометрия!$A$2:$A$152))</f>
        <v>1330</v>
      </c>
      <c r="AK902" s="122">
        <f t="shared" si="263"/>
        <v>0</v>
      </c>
      <c r="AL902" s="67">
        <f>AK902*(B902-B901)</f>
        <v>0</v>
      </c>
      <c r="AM902" s="23">
        <f t="shared" si="265"/>
        <v>8.6725204696437436E-2</v>
      </c>
      <c r="AN902" s="26">
        <f>AN901+AK902*(B902-B901)/(2*PI()*$C$5*AN901*$K$13)</f>
        <v>0.15480061813468687</v>
      </c>
      <c r="AO902" s="87">
        <f t="shared" si="257"/>
        <v>145932.55112472404</v>
      </c>
      <c r="AP902" s="87">
        <f>IF(R902+U902&lt;$C$8,0,32*$L$23/$C$12^2*($K$10*R902+$K$8*U902)+32*$L$24/($C$14^2-$C$13^2)*($K$10*S902+$K$8*V902))</f>
        <v>44607.551124724028</v>
      </c>
      <c r="AQ902" s="66">
        <f>R902*$C$11*$C$9+U902*$C$11*$C$10</f>
        <v>14695380</v>
      </c>
      <c r="AR902" s="66">
        <f>S902*$C$11*$C$9+V902*$C$11*$C$10</f>
        <v>14695380</v>
      </c>
      <c r="AS902" s="87">
        <f>$C$11*(T902*$C$9+W902*$C$10)</f>
        <v>792178.05375968735</v>
      </c>
      <c r="AT902" s="45">
        <f t="shared" si="251"/>
        <v>15633490.60488441</v>
      </c>
      <c r="AU902" s="75"/>
    </row>
    <row r="903" spans="2:47" ht="15" thickBot="1" x14ac:dyDescent="0.35">
      <c r="B903" s="41">
        <f t="shared" si="258"/>
        <v>17440</v>
      </c>
      <c r="C903" s="8">
        <f t="shared" si="259"/>
        <v>174.4</v>
      </c>
      <c r="D903" s="73">
        <f t="shared" si="247"/>
        <v>233.26</v>
      </c>
      <c r="E903" s="29">
        <f t="shared" si="264"/>
        <v>57766.122945320603</v>
      </c>
      <c r="F903" s="29">
        <f t="shared" si="260"/>
        <v>66.245553836373062</v>
      </c>
      <c r="G903" s="29">
        <f t="shared" si="261"/>
        <v>88.603428256148959</v>
      </c>
      <c r="H903" s="17">
        <f t="shared" si="262"/>
        <v>77262.18943936564</v>
      </c>
      <c r="I903" s="29">
        <f t="shared" si="252"/>
        <v>2.2250485660981263</v>
      </c>
      <c r="J903" s="29">
        <f t="shared" si="253"/>
        <v>41.69411544073867</v>
      </c>
      <c r="K903" s="32">
        <f>IF((D902+L902+M902-AL902)/($C$21+$C$22)&gt;$C$8,$C$8,(D902+L902+M902-AL902)/($C$21+$C$22))</f>
        <v>1400</v>
      </c>
      <c r="L903" s="97">
        <f t="shared" si="248"/>
        <v>0</v>
      </c>
      <c r="M903" s="96">
        <f t="shared" si="249"/>
        <v>0</v>
      </c>
      <c r="N903" s="98">
        <f t="shared" si="254"/>
        <v>1.7179213529287818</v>
      </c>
      <c r="O903" s="100">
        <f t="shared" si="250"/>
        <v>4.2266987561397071</v>
      </c>
      <c r="P903" s="104">
        <f t="shared" si="255"/>
        <v>18.880500609176615</v>
      </c>
      <c r="Q903" s="102">
        <f t="shared" si="256"/>
        <v>4.9224514715476911E-2</v>
      </c>
      <c r="R903" s="106">
        <f>IF(K903-H902&lt;0,0,K903-H902)</f>
        <v>0</v>
      </c>
      <c r="S903" s="106">
        <f>K903-V903</f>
        <v>0</v>
      </c>
      <c r="T903" s="106">
        <f>IF(R903&gt;0,$C$6-$C$8,IF($C$6-$C$8-W903&lt;0,0,$C$6-$C$8-W903))</f>
        <v>97.214462279726973</v>
      </c>
      <c r="U903" s="107">
        <f>IF(R903=0,IF(U902+(F903-AL903/$C$23)*$C$21/($C$21+$C$22)&gt;$C$8,$C$8,U902+F903*$C$21/($C$21+$C$22)),E903)</f>
        <v>1400</v>
      </c>
      <c r="V903" s="107">
        <f>IF(R903&gt;0,0,IF(V902+(F903-AL903/$C$23)*$C$21/($C$21+$C$22)&gt;$C$8,$C$8,IF(U903=$C$8,V902+(F903-AL903/$C$23)*$C$21/$C$22,V902+(F903-AL903/$C$23)*$C$21/($C$21+$C$22))))</f>
        <v>1400</v>
      </c>
      <c r="W903" s="203">
        <f>IF(R903&gt;0,0,IF(W902+AL903/$C$23&gt;$F$23,$F$23,W902+AL903/$C$23))</f>
        <v>2.7855377202730285</v>
      </c>
      <c r="X903" s="105" t="str">
        <f>IF(R903=0,"-",FORECAST($C$8,Инклинометрия!$B$2:$B$152,Инклинометрия!$A$2:$A$152))</f>
        <v>-</v>
      </c>
      <c r="Y903" s="105" t="str">
        <f>IF(R903=0,"-",FORECAST($C$8-R903,Инклинометрия!$B$2:$B$152,Инклинометрия!$A$2:$A$152))</f>
        <v>-</v>
      </c>
      <c r="Z903" s="105" t="str">
        <f>IF(R903&gt;0,FORECAST($C$8,Инклинометрия!$B$2:$B$152,Инклинометрия!$A$2:$A$152),IF(V903=$C$8,"-",FORECAST($C$8-V903,Инклинометрия!$B$2:$B$152,Инклинометрия!$A$2:$A$152)))</f>
        <v>-</v>
      </c>
      <c r="AA903" s="105" t="str">
        <f>IF(S903=0,"-",FORECAST($C$8-(S903+V903),Инклинометрия!$B$2:$B$152,Инклинометрия!$A$2:$A$152))</f>
        <v>-</v>
      </c>
      <c r="AB903" s="105">
        <f>FORECAST($C$8+T903,Инклинометрия!$B$2:$B$152,Инклинометрия!$A$2:$A$152)</f>
        <v>1422.3537391657405</v>
      </c>
      <c r="AC903" s="105">
        <f>IF(R903=0,FORECAST($C$6-T903,Инклинометрия!$B$2:$B$152,Инклинометрия!$A$2:$A$152),FORECAST($C$8,Инклинометрия!$B$2:$B$152,Инклинометрия!$A$2:$A$152))</f>
        <v>1332.6462608342592</v>
      </c>
      <c r="AD903" s="107">
        <f>IF(R903=0,FORECAST($C$8,Инклинометрия!$B$2:$B$152,Инклинометрия!$A$2:$A$152),Y903)</f>
        <v>1330</v>
      </c>
      <c r="AE903" s="107">
        <f>FORECAST($C$8-(R903+U903),Инклинометрия!$B$2:$B$152,Инклинометрия!$A$2:$A$152)</f>
        <v>0</v>
      </c>
      <c r="AF903" s="107">
        <f>IF(V903=0,"-",FORECAST($C$8,Инклинометрия!$B$2:$B$152,Инклинометрия!$A$2:$A$152))</f>
        <v>1330</v>
      </c>
      <c r="AG903" s="107">
        <f>IF(V903=0,"-",FORECAST($C$8-V903,Инклинометрия!$B$2:$B$152,Инклинометрия!$A$2:$A$152))</f>
        <v>0</v>
      </c>
      <c r="AH903" s="107">
        <f>IF(W903=0,"-",FORECAST($C$8+W903,Инклинометрия!$B$2:$B$152,Инклинометрия!$A$2:$A$152))</f>
        <v>1332.6462608342592</v>
      </c>
      <c r="AI903" s="107">
        <f>IF(W903=0,"-",FORECAST($C$8,Инклинометрия!$B$2:$B$152,Инклинометрия!$A$2:$A$152))</f>
        <v>1330</v>
      </c>
      <c r="AK903" s="122">
        <f t="shared" si="263"/>
        <v>0</v>
      </c>
      <c r="AL903" s="67">
        <f>AK903*(B903-B902)</f>
        <v>0</v>
      </c>
      <c r="AM903" s="23">
        <f t="shared" si="265"/>
        <v>8.6725204696437436E-2</v>
      </c>
      <c r="AN903" s="26">
        <f>AN902+AK903*(B903-B902)/(2*PI()*$C$5*AN902*$K$13)</f>
        <v>0.15480061813468687</v>
      </c>
      <c r="AO903" s="87">
        <f t="shared" si="257"/>
        <v>145932.55112472404</v>
      </c>
      <c r="AP903" s="87">
        <f>IF(R903+U903&lt;$C$8,0,32*$L$23/$C$12^2*($K$10*R903+$K$8*U903)+32*$L$24/($C$14^2-$C$13^2)*($K$10*S903+$K$8*V903))</f>
        <v>44607.551124724028</v>
      </c>
      <c r="AQ903" s="66">
        <f>R903*$C$11*$C$9+U903*$C$11*$C$10</f>
        <v>14695380</v>
      </c>
      <c r="AR903" s="66">
        <f>S903*$C$11*$C$9+V903*$C$11*$C$10</f>
        <v>14695380</v>
      </c>
      <c r="AS903" s="87">
        <f>$C$11*(T903*$C$9+W903*$C$10)</f>
        <v>792178.05375968735</v>
      </c>
      <c r="AT903" s="45">
        <f t="shared" si="251"/>
        <v>15633490.60488441</v>
      </c>
      <c r="AU903" s="75"/>
    </row>
    <row r="904" spans="2:47" ht="15" thickBot="1" x14ac:dyDescent="0.35">
      <c r="B904" s="41">
        <f t="shared" si="258"/>
        <v>17460</v>
      </c>
      <c r="C904" s="8">
        <f t="shared" si="259"/>
        <v>174.6</v>
      </c>
      <c r="D904" s="73">
        <f t="shared" si="247"/>
        <v>233.5275</v>
      </c>
      <c r="E904" s="29">
        <f t="shared" si="264"/>
        <v>57832.368499156975</v>
      </c>
      <c r="F904" s="29">
        <f t="shared" si="260"/>
        <v>66.245553836373062</v>
      </c>
      <c r="G904" s="29">
        <f t="shared" si="261"/>
        <v>88.603428256148959</v>
      </c>
      <c r="H904" s="17">
        <f t="shared" si="262"/>
        <v>77350.792867621785</v>
      </c>
      <c r="I904" s="29">
        <f t="shared" si="252"/>
        <v>2.2250485660981263</v>
      </c>
      <c r="J904" s="29">
        <f t="shared" si="253"/>
        <v>41.69411544073867</v>
      </c>
      <c r="K904" s="32">
        <f>IF((D903+L903+M903-AL903)/($C$21+$C$22)&gt;$C$8,$C$8,(D903+L903+M903-AL903)/($C$21+$C$22))</f>
        <v>1400</v>
      </c>
      <c r="L904" s="97">
        <f t="shared" si="248"/>
        <v>0</v>
      </c>
      <c r="M904" s="96">
        <f t="shared" si="249"/>
        <v>0</v>
      </c>
      <c r="N904" s="98">
        <f t="shared" si="254"/>
        <v>1.7179213529287818</v>
      </c>
      <c r="O904" s="100">
        <f t="shared" si="250"/>
        <v>4.2266987561397071</v>
      </c>
      <c r="P904" s="104">
        <f t="shared" si="255"/>
        <v>18.880500609176615</v>
      </c>
      <c r="Q904" s="102">
        <f t="shared" si="256"/>
        <v>4.9224514715476911E-2</v>
      </c>
      <c r="R904" s="106">
        <f>IF(K904-H903&lt;0,0,K904-H903)</f>
        <v>0</v>
      </c>
      <c r="S904" s="106">
        <f>K904-V904</f>
        <v>0</v>
      </c>
      <c r="T904" s="106">
        <f>IF(R904&gt;0,$C$6-$C$8,IF($C$6-$C$8-W904&lt;0,0,$C$6-$C$8-W904))</f>
        <v>97.214462279726973</v>
      </c>
      <c r="U904" s="107">
        <f>IF(R904=0,IF(U903+(F904-AL904/$C$23)*$C$21/($C$21+$C$22)&gt;$C$8,$C$8,U903+F904*$C$21/($C$21+$C$22)),E904)</f>
        <v>1400</v>
      </c>
      <c r="V904" s="107">
        <f>IF(R904&gt;0,0,IF(V903+(F904-AL904/$C$23)*$C$21/($C$21+$C$22)&gt;$C$8,$C$8,IF(U904=$C$8,V903+(F904-AL904/$C$23)*$C$21/$C$22,V903+(F904-AL904/$C$23)*$C$21/($C$21+$C$22))))</f>
        <v>1400</v>
      </c>
      <c r="W904" s="203">
        <f>IF(R904&gt;0,0,IF(W903+AL904/$C$23&gt;$F$23,$F$23,W903+AL904/$C$23))</f>
        <v>2.7855377202730285</v>
      </c>
      <c r="X904" s="105" t="str">
        <f>IF(R904=0,"-",FORECAST($C$8,Инклинометрия!$B$2:$B$152,Инклинометрия!$A$2:$A$152))</f>
        <v>-</v>
      </c>
      <c r="Y904" s="105" t="str">
        <f>IF(R904=0,"-",FORECAST($C$8-R904,Инклинометрия!$B$2:$B$152,Инклинометрия!$A$2:$A$152))</f>
        <v>-</v>
      </c>
      <c r="Z904" s="105" t="str">
        <f>IF(R904&gt;0,FORECAST($C$8,Инклинометрия!$B$2:$B$152,Инклинометрия!$A$2:$A$152),IF(V904=$C$8,"-",FORECAST($C$8-V904,Инклинометрия!$B$2:$B$152,Инклинометрия!$A$2:$A$152)))</f>
        <v>-</v>
      </c>
      <c r="AA904" s="105" t="str">
        <f>IF(S904=0,"-",FORECAST($C$8-(S904+V904),Инклинометрия!$B$2:$B$152,Инклинометрия!$A$2:$A$152))</f>
        <v>-</v>
      </c>
      <c r="AB904" s="105">
        <f>FORECAST($C$8+T904,Инклинометрия!$B$2:$B$152,Инклинометрия!$A$2:$A$152)</f>
        <v>1422.3537391657405</v>
      </c>
      <c r="AC904" s="105">
        <f>IF(R904=0,FORECAST($C$6-T904,Инклинометрия!$B$2:$B$152,Инклинометрия!$A$2:$A$152),FORECAST($C$8,Инклинометрия!$B$2:$B$152,Инклинометрия!$A$2:$A$152))</f>
        <v>1332.6462608342592</v>
      </c>
      <c r="AD904" s="107">
        <f>IF(R904=0,FORECAST($C$8,Инклинометрия!$B$2:$B$152,Инклинометрия!$A$2:$A$152),Y904)</f>
        <v>1330</v>
      </c>
      <c r="AE904" s="107">
        <f>FORECAST($C$8-(R904+U904),Инклинометрия!$B$2:$B$152,Инклинометрия!$A$2:$A$152)</f>
        <v>0</v>
      </c>
      <c r="AF904" s="107">
        <f>IF(V904=0,"-",FORECAST($C$8,Инклинометрия!$B$2:$B$152,Инклинометрия!$A$2:$A$152))</f>
        <v>1330</v>
      </c>
      <c r="AG904" s="107">
        <f>IF(V904=0,"-",FORECAST($C$8-V904,Инклинометрия!$B$2:$B$152,Инклинометрия!$A$2:$A$152))</f>
        <v>0</v>
      </c>
      <c r="AH904" s="107">
        <f>IF(W904=0,"-",FORECAST($C$8+W904,Инклинометрия!$B$2:$B$152,Инклинометрия!$A$2:$A$152))</f>
        <v>1332.6462608342592</v>
      </c>
      <c r="AI904" s="107">
        <f>IF(W904=0,"-",FORECAST($C$8,Инклинометрия!$B$2:$B$152,Инклинометрия!$A$2:$A$152))</f>
        <v>1330</v>
      </c>
      <c r="AK904" s="122">
        <f t="shared" si="263"/>
        <v>0</v>
      </c>
      <c r="AL904" s="67">
        <f>AK904*(B904-B903)</f>
        <v>0</v>
      </c>
      <c r="AM904" s="23">
        <f t="shared" si="265"/>
        <v>8.6725204696437436E-2</v>
      </c>
      <c r="AN904" s="26">
        <f>AN903+AK904*(B904-B903)/(2*PI()*$C$5*AN903*$K$13)</f>
        <v>0.15480061813468687</v>
      </c>
      <c r="AO904" s="87">
        <f t="shared" si="257"/>
        <v>145932.55112472404</v>
      </c>
      <c r="AP904" s="87">
        <f>IF(R904+U904&lt;$C$8,0,32*$L$23/$C$12^2*($K$10*R904+$K$8*U904)+32*$L$24/($C$14^2-$C$13^2)*($K$10*S904+$K$8*V904))</f>
        <v>44607.551124724028</v>
      </c>
      <c r="AQ904" s="66">
        <f>R904*$C$11*$C$9+U904*$C$11*$C$10</f>
        <v>14695380</v>
      </c>
      <c r="AR904" s="66">
        <f>S904*$C$11*$C$9+V904*$C$11*$C$10</f>
        <v>14695380</v>
      </c>
      <c r="AS904" s="87">
        <f>$C$11*(T904*$C$9+W904*$C$10)</f>
        <v>792178.05375968735</v>
      </c>
      <c r="AT904" s="45">
        <f t="shared" si="251"/>
        <v>15633490.60488441</v>
      </c>
      <c r="AU904" s="75"/>
    </row>
    <row r="905" spans="2:47" ht="15" thickBot="1" x14ac:dyDescent="0.35">
      <c r="B905" s="41">
        <f t="shared" si="258"/>
        <v>17480</v>
      </c>
      <c r="C905" s="8">
        <f t="shared" si="259"/>
        <v>174.8</v>
      </c>
      <c r="D905" s="73">
        <f t="shared" si="247"/>
        <v>233.79499999999999</v>
      </c>
      <c r="E905" s="29">
        <f t="shared" si="264"/>
        <v>57898.614052993362</v>
      </c>
      <c r="F905" s="29">
        <f t="shared" si="260"/>
        <v>66.245553836382484</v>
      </c>
      <c r="G905" s="29">
        <f t="shared" si="261"/>
        <v>88.603428256161564</v>
      </c>
      <c r="H905" s="17">
        <f t="shared" si="262"/>
        <v>77439.396295877945</v>
      </c>
      <c r="I905" s="29">
        <f t="shared" si="252"/>
        <v>2.2250485660981263</v>
      </c>
      <c r="J905" s="29">
        <f t="shared" si="253"/>
        <v>41.694115440741633</v>
      </c>
      <c r="K905" s="32">
        <f>IF((D904+L904+M904-AL904)/($C$21+$C$22)&gt;$C$8,$C$8,(D904+L904+M904-AL904)/($C$21+$C$22))</f>
        <v>1400</v>
      </c>
      <c r="L905" s="97">
        <f t="shared" si="248"/>
        <v>0</v>
      </c>
      <c r="M905" s="96">
        <f t="shared" si="249"/>
        <v>0</v>
      </c>
      <c r="N905" s="98">
        <f t="shared" si="254"/>
        <v>1.7179213529287818</v>
      </c>
      <c r="O905" s="100">
        <f t="shared" si="250"/>
        <v>4.2266987561397071</v>
      </c>
      <c r="P905" s="104">
        <f t="shared" si="255"/>
        <v>18.880500609176615</v>
      </c>
      <c r="Q905" s="102">
        <f t="shared" si="256"/>
        <v>4.9224514715476911E-2</v>
      </c>
      <c r="R905" s="106">
        <f>IF(K905-H904&lt;0,0,K905-H904)</f>
        <v>0</v>
      </c>
      <c r="S905" s="106">
        <f>K905-V905</f>
        <v>0</v>
      </c>
      <c r="T905" s="106">
        <f>IF(R905&gt;0,$C$6-$C$8,IF($C$6-$C$8-W905&lt;0,0,$C$6-$C$8-W905))</f>
        <v>97.214462279726973</v>
      </c>
      <c r="U905" s="107">
        <f>IF(R905=0,IF(U904+(F905-AL905/$C$23)*$C$21/($C$21+$C$22)&gt;$C$8,$C$8,U904+F905*$C$21/($C$21+$C$22)),E905)</f>
        <v>1400</v>
      </c>
      <c r="V905" s="107">
        <f>IF(R905&gt;0,0,IF(V904+(F905-AL905/$C$23)*$C$21/($C$21+$C$22)&gt;$C$8,$C$8,IF(U905=$C$8,V904+(F905-AL905/$C$23)*$C$21/$C$22,V904+(F905-AL905/$C$23)*$C$21/($C$21+$C$22))))</f>
        <v>1400</v>
      </c>
      <c r="W905" s="203">
        <f>IF(R905&gt;0,0,IF(W904+AL905/$C$23&gt;$F$23,$F$23,W904+AL905/$C$23))</f>
        <v>2.7855377202730285</v>
      </c>
      <c r="X905" s="105" t="str">
        <f>IF(R905=0,"-",FORECAST($C$8,Инклинометрия!$B$2:$B$152,Инклинометрия!$A$2:$A$152))</f>
        <v>-</v>
      </c>
      <c r="Y905" s="105" t="str">
        <f>IF(R905=0,"-",FORECAST($C$8-R905,Инклинометрия!$B$2:$B$152,Инклинометрия!$A$2:$A$152))</f>
        <v>-</v>
      </c>
      <c r="Z905" s="105" t="str">
        <f>IF(R905&gt;0,FORECAST($C$8,Инклинометрия!$B$2:$B$152,Инклинометрия!$A$2:$A$152),IF(V905=$C$8,"-",FORECAST($C$8-V905,Инклинометрия!$B$2:$B$152,Инклинометрия!$A$2:$A$152)))</f>
        <v>-</v>
      </c>
      <c r="AA905" s="105" t="str">
        <f>IF(S905=0,"-",FORECAST($C$8-(S905+V905),Инклинометрия!$B$2:$B$152,Инклинометрия!$A$2:$A$152))</f>
        <v>-</v>
      </c>
      <c r="AB905" s="105">
        <f>FORECAST($C$8+T905,Инклинометрия!$B$2:$B$152,Инклинометрия!$A$2:$A$152)</f>
        <v>1422.3537391657405</v>
      </c>
      <c r="AC905" s="105">
        <f>IF(R905=0,FORECAST($C$6-T905,Инклинометрия!$B$2:$B$152,Инклинометрия!$A$2:$A$152),FORECAST($C$8,Инклинометрия!$B$2:$B$152,Инклинометрия!$A$2:$A$152))</f>
        <v>1332.6462608342592</v>
      </c>
      <c r="AD905" s="107">
        <f>IF(R905=0,FORECAST($C$8,Инклинометрия!$B$2:$B$152,Инклинометрия!$A$2:$A$152),Y905)</f>
        <v>1330</v>
      </c>
      <c r="AE905" s="107">
        <f>FORECAST($C$8-(R905+U905),Инклинометрия!$B$2:$B$152,Инклинометрия!$A$2:$A$152)</f>
        <v>0</v>
      </c>
      <c r="AF905" s="107">
        <f>IF(V905=0,"-",FORECAST($C$8,Инклинометрия!$B$2:$B$152,Инклинометрия!$A$2:$A$152))</f>
        <v>1330</v>
      </c>
      <c r="AG905" s="107">
        <f>IF(V905=0,"-",FORECAST($C$8-V905,Инклинометрия!$B$2:$B$152,Инклинометрия!$A$2:$A$152))</f>
        <v>0</v>
      </c>
      <c r="AH905" s="107">
        <f>IF(W905=0,"-",FORECAST($C$8+W905,Инклинометрия!$B$2:$B$152,Инклинометрия!$A$2:$A$152))</f>
        <v>1332.6462608342592</v>
      </c>
      <c r="AI905" s="107">
        <f>IF(W905=0,"-",FORECAST($C$8,Инклинометрия!$B$2:$B$152,Инклинометрия!$A$2:$A$152))</f>
        <v>1330</v>
      </c>
      <c r="AK905" s="122">
        <f t="shared" si="263"/>
        <v>0</v>
      </c>
      <c r="AL905" s="67">
        <f>AK905*(B905-B904)</f>
        <v>0</v>
      </c>
      <c r="AM905" s="23">
        <f t="shared" si="265"/>
        <v>8.6725204696437436E-2</v>
      </c>
      <c r="AN905" s="26">
        <f>AN904+AK905*(B905-B904)/(2*PI()*$C$5*AN904*$K$13)</f>
        <v>0.15480061813468687</v>
      </c>
      <c r="AO905" s="87">
        <f t="shared" si="257"/>
        <v>145932.55112472404</v>
      </c>
      <c r="AP905" s="87">
        <f>IF(R905+U905&lt;$C$8,0,32*$L$23/$C$12^2*($K$10*R905+$K$8*U905)+32*$L$24/($C$14^2-$C$13^2)*($K$10*S905+$K$8*V905))</f>
        <v>44607.551124724028</v>
      </c>
      <c r="AQ905" s="66">
        <f>R905*$C$11*$C$9+U905*$C$11*$C$10</f>
        <v>14695380</v>
      </c>
      <c r="AR905" s="66">
        <f>S905*$C$11*$C$9+V905*$C$11*$C$10</f>
        <v>14695380</v>
      </c>
      <c r="AS905" s="87">
        <f>$C$11*(T905*$C$9+W905*$C$10)</f>
        <v>792178.05375968735</v>
      </c>
      <c r="AT905" s="45">
        <f t="shared" si="251"/>
        <v>15633490.60488441</v>
      </c>
      <c r="AU905" s="75"/>
    </row>
    <row r="906" spans="2:47" ht="15" thickBot="1" x14ac:dyDescent="0.35">
      <c r="B906" s="41">
        <f t="shared" si="258"/>
        <v>17500</v>
      </c>
      <c r="C906" s="8">
        <f t="shared" si="259"/>
        <v>175</v>
      </c>
      <c r="D906" s="73">
        <f t="shared" si="247"/>
        <v>234.0625</v>
      </c>
      <c r="E906" s="29">
        <f t="shared" si="264"/>
        <v>57964.859606829734</v>
      </c>
      <c r="F906" s="29">
        <f t="shared" si="260"/>
        <v>66.245553836373062</v>
      </c>
      <c r="G906" s="29">
        <f t="shared" si="261"/>
        <v>88.603428256148959</v>
      </c>
      <c r="H906" s="17">
        <f t="shared" si="262"/>
        <v>77527.99972413409</v>
      </c>
      <c r="I906" s="29">
        <f t="shared" si="252"/>
        <v>2.2250485660981263</v>
      </c>
      <c r="J906" s="29">
        <f t="shared" si="253"/>
        <v>41.69411544073867</v>
      </c>
      <c r="K906" s="32">
        <f>IF((D905+L905+M905-AL905)/($C$21+$C$22)&gt;$C$8,$C$8,(D905+L905+M905-AL905)/($C$21+$C$22))</f>
        <v>1400</v>
      </c>
      <c r="L906" s="97">
        <f t="shared" si="248"/>
        <v>0</v>
      </c>
      <c r="M906" s="96">
        <f t="shared" si="249"/>
        <v>0</v>
      </c>
      <c r="N906" s="98">
        <f t="shared" si="254"/>
        <v>1.7179213529287818</v>
      </c>
      <c r="O906" s="100">
        <f t="shared" si="250"/>
        <v>4.2266987561397071</v>
      </c>
      <c r="P906" s="104">
        <f t="shared" si="255"/>
        <v>18.880500609176615</v>
      </c>
      <c r="Q906" s="102">
        <f t="shared" si="256"/>
        <v>4.9224514715476911E-2</v>
      </c>
      <c r="R906" s="106">
        <f>IF(K906-H905&lt;0,0,K906-H905)</f>
        <v>0</v>
      </c>
      <c r="S906" s="106">
        <f>K906-V906</f>
        <v>0</v>
      </c>
      <c r="T906" s="106">
        <f>IF(R906&gt;0,$C$6-$C$8,IF($C$6-$C$8-W906&lt;0,0,$C$6-$C$8-W906))</f>
        <v>97.214462279726973</v>
      </c>
      <c r="U906" s="107">
        <f>IF(R906=0,IF(U905+(F906-AL906/$C$23)*$C$21/($C$21+$C$22)&gt;$C$8,$C$8,U905+F906*$C$21/($C$21+$C$22)),E906)</f>
        <v>1400</v>
      </c>
      <c r="V906" s="107">
        <f>IF(R906&gt;0,0,IF(V905+(F906-AL906/$C$23)*$C$21/($C$21+$C$22)&gt;$C$8,$C$8,IF(U906=$C$8,V905+(F906-AL906/$C$23)*$C$21/$C$22,V905+(F906-AL906/$C$23)*$C$21/($C$21+$C$22))))</f>
        <v>1400</v>
      </c>
      <c r="W906" s="203">
        <f>IF(R906&gt;0,0,IF(W905+AL906/$C$23&gt;$F$23,$F$23,W905+AL906/$C$23))</f>
        <v>2.7855377202730285</v>
      </c>
      <c r="X906" s="105" t="str">
        <f>IF(R906=0,"-",FORECAST($C$8,Инклинометрия!$B$2:$B$152,Инклинометрия!$A$2:$A$152))</f>
        <v>-</v>
      </c>
      <c r="Y906" s="105" t="str">
        <f>IF(R906=0,"-",FORECAST($C$8-R906,Инклинометрия!$B$2:$B$152,Инклинометрия!$A$2:$A$152))</f>
        <v>-</v>
      </c>
      <c r="Z906" s="105" t="str">
        <f>IF(R906&gt;0,FORECAST($C$8,Инклинометрия!$B$2:$B$152,Инклинометрия!$A$2:$A$152),IF(V906=$C$8,"-",FORECAST($C$8-V906,Инклинометрия!$B$2:$B$152,Инклинометрия!$A$2:$A$152)))</f>
        <v>-</v>
      </c>
      <c r="AA906" s="105" t="str">
        <f>IF(S906=0,"-",FORECAST($C$8-(S906+V906),Инклинометрия!$B$2:$B$152,Инклинометрия!$A$2:$A$152))</f>
        <v>-</v>
      </c>
      <c r="AB906" s="105">
        <f>FORECAST($C$8+T906,Инклинометрия!$B$2:$B$152,Инклинометрия!$A$2:$A$152)</f>
        <v>1422.3537391657405</v>
      </c>
      <c r="AC906" s="105">
        <f>IF(R906=0,FORECAST($C$6-T906,Инклинометрия!$B$2:$B$152,Инклинометрия!$A$2:$A$152),FORECAST($C$8,Инклинометрия!$B$2:$B$152,Инклинометрия!$A$2:$A$152))</f>
        <v>1332.6462608342592</v>
      </c>
      <c r="AD906" s="107">
        <f>IF(R906=0,FORECAST($C$8,Инклинометрия!$B$2:$B$152,Инклинометрия!$A$2:$A$152),Y906)</f>
        <v>1330</v>
      </c>
      <c r="AE906" s="107">
        <f>FORECAST($C$8-(R906+U906),Инклинометрия!$B$2:$B$152,Инклинометрия!$A$2:$A$152)</f>
        <v>0</v>
      </c>
      <c r="AF906" s="107">
        <f>IF(V906=0,"-",FORECAST($C$8,Инклинометрия!$B$2:$B$152,Инклинометрия!$A$2:$A$152))</f>
        <v>1330</v>
      </c>
      <c r="AG906" s="107">
        <f>IF(V906=0,"-",FORECAST($C$8-V906,Инклинометрия!$B$2:$B$152,Инклинометрия!$A$2:$A$152))</f>
        <v>0</v>
      </c>
      <c r="AH906" s="107">
        <f>IF(W906=0,"-",FORECAST($C$8+W906,Инклинометрия!$B$2:$B$152,Инклинометрия!$A$2:$A$152))</f>
        <v>1332.6462608342592</v>
      </c>
      <c r="AI906" s="107">
        <f>IF(W906=0,"-",FORECAST($C$8,Инклинометрия!$B$2:$B$152,Инклинометрия!$A$2:$A$152))</f>
        <v>1330</v>
      </c>
      <c r="AK906" s="122">
        <f t="shared" si="263"/>
        <v>0</v>
      </c>
      <c r="AL906" s="67">
        <f>AK906*(B906-B905)</f>
        <v>0</v>
      </c>
      <c r="AM906" s="23">
        <f t="shared" si="265"/>
        <v>8.6725204696437436E-2</v>
      </c>
      <c r="AN906" s="26">
        <f>AN905+AK906*(B906-B905)/(2*PI()*$C$5*AN905*$K$13)</f>
        <v>0.15480061813468687</v>
      </c>
      <c r="AO906" s="87">
        <f t="shared" si="257"/>
        <v>145932.55112472404</v>
      </c>
      <c r="AP906" s="87">
        <f>IF(R906+U906&lt;$C$8,0,32*$L$23/$C$12^2*($K$10*R906+$K$8*U906)+32*$L$24/($C$14^2-$C$13^2)*($K$10*S906+$K$8*V906))</f>
        <v>44607.551124724028</v>
      </c>
      <c r="AQ906" s="66">
        <f>R906*$C$11*$C$9+U906*$C$11*$C$10</f>
        <v>14695380</v>
      </c>
      <c r="AR906" s="66">
        <f>S906*$C$11*$C$9+V906*$C$11*$C$10</f>
        <v>14695380</v>
      </c>
      <c r="AS906" s="87">
        <f>$C$11*(T906*$C$9+W906*$C$10)</f>
        <v>792178.05375968735</v>
      </c>
      <c r="AT906" s="45">
        <f t="shared" si="251"/>
        <v>15633490.60488441</v>
      </c>
      <c r="AU906" s="75"/>
    </row>
    <row r="907" spans="2:47" ht="15" thickBot="1" x14ac:dyDescent="0.35">
      <c r="B907" s="41">
        <f t="shared" si="258"/>
        <v>17520</v>
      </c>
      <c r="C907" s="8">
        <f t="shared" si="259"/>
        <v>175.20000000000002</v>
      </c>
      <c r="D907" s="73">
        <f t="shared" si="247"/>
        <v>234.33000000000004</v>
      </c>
      <c r="E907" s="29">
        <f t="shared" si="264"/>
        <v>58031.105160666113</v>
      </c>
      <c r="F907" s="29">
        <f t="shared" si="260"/>
        <v>66.245553836382484</v>
      </c>
      <c r="G907" s="29">
        <f t="shared" si="261"/>
        <v>88.603428256161564</v>
      </c>
      <c r="H907" s="17">
        <f t="shared" si="262"/>
        <v>77616.603152390249</v>
      </c>
      <c r="I907" s="29">
        <f t="shared" si="252"/>
        <v>2.2250485660981263</v>
      </c>
      <c r="J907" s="29">
        <f t="shared" si="253"/>
        <v>41.694115440741633</v>
      </c>
      <c r="K907" s="32">
        <f>IF((D906+L906+M906-AL906)/($C$21+$C$22)&gt;$C$8,$C$8,(D906+L906+M906-AL906)/($C$21+$C$22))</f>
        <v>1400</v>
      </c>
      <c r="L907" s="97">
        <f t="shared" si="248"/>
        <v>0</v>
      </c>
      <c r="M907" s="96">
        <f t="shared" si="249"/>
        <v>0</v>
      </c>
      <c r="N907" s="98">
        <f t="shared" si="254"/>
        <v>1.7179213529287818</v>
      </c>
      <c r="O907" s="100">
        <f t="shared" si="250"/>
        <v>4.2266987561397071</v>
      </c>
      <c r="P907" s="104">
        <f t="shared" si="255"/>
        <v>18.880500609176615</v>
      </c>
      <c r="Q907" s="102">
        <f t="shared" si="256"/>
        <v>4.9224514715476911E-2</v>
      </c>
      <c r="R907" s="106">
        <f>IF(K907-H906&lt;0,0,K907-H906)</f>
        <v>0</v>
      </c>
      <c r="S907" s="106">
        <f>K907-V907</f>
        <v>0</v>
      </c>
      <c r="T907" s="106">
        <f>IF(R907&gt;0,$C$6-$C$8,IF($C$6-$C$8-W907&lt;0,0,$C$6-$C$8-W907))</f>
        <v>97.214462279726973</v>
      </c>
      <c r="U907" s="107">
        <f>IF(R907=0,IF(U906+(F907-AL907/$C$23)*$C$21/($C$21+$C$22)&gt;$C$8,$C$8,U906+F907*$C$21/($C$21+$C$22)),E907)</f>
        <v>1400</v>
      </c>
      <c r="V907" s="107">
        <f>IF(R907&gt;0,0,IF(V906+(F907-AL907/$C$23)*$C$21/($C$21+$C$22)&gt;$C$8,$C$8,IF(U907=$C$8,V906+(F907-AL907/$C$23)*$C$21/$C$22,V906+(F907-AL907/$C$23)*$C$21/($C$21+$C$22))))</f>
        <v>1400</v>
      </c>
      <c r="W907" s="203">
        <f>IF(R907&gt;0,0,IF(W906+AL907/$C$23&gt;$F$23,$F$23,W906+AL907/$C$23))</f>
        <v>2.7855377202730285</v>
      </c>
      <c r="X907" s="105" t="str">
        <f>IF(R907=0,"-",FORECAST($C$8,Инклинометрия!$B$2:$B$152,Инклинометрия!$A$2:$A$152))</f>
        <v>-</v>
      </c>
      <c r="Y907" s="105" t="str">
        <f>IF(R907=0,"-",FORECAST($C$8-R907,Инклинометрия!$B$2:$B$152,Инклинометрия!$A$2:$A$152))</f>
        <v>-</v>
      </c>
      <c r="Z907" s="105" t="str">
        <f>IF(R907&gt;0,FORECAST($C$8,Инклинометрия!$B$2:$B$152,Инклинометрия!$A$2:$A$152),IF(V907=$C$8,"-",FORECAST($C$8-V907,Инклинометрия!$B$2:$B$152,Инклинометрия!$A$2:$A$152)))</f>
        <v>-</v>
      </c>
      <c r="AA907" s="105" t="str">
        <f>IF(S907=0,"-",FORECAST($C$8-(S907+V907),Инклинометрия!$B$2:$B$152,Инклинометрия!$A$2:$A$152))</f>
        <v>-</v>
      </c>
      <c r="AB907" s="105">
        <f>FORECAST($C$8+T907,Инклинометрия!$B$2:$B$152,Инклинометрия!$A$2:$A$152)</f>
        <v>1422.3537391657405</v>
      </c>
      <c r="AC907" s="105">
        <f>IF(R907=0,FORECAST($C$6-T907,Инклинометрия!$B$2:$B$152,Инклинометрия!$A$2:$A$152),FORECAST($C$8,Инклинометрия!$B$2:$B$152,Инклинометрия!$A$2:$A$152))</f>
        <v>1332.6462608342592</v>
      </c>
      <c r="AD907" s="107">
        <f>IF(R907=0,FORECAST($C$8,Инклинометрия!$B$2:$B$152,Инклинометрия!$A$2:$A$152),Y907)</f>
        <v>1330</v>
      </c>
      <c r="AE907" s="107">
        <f>FORECAST($C$8-(R907+U907),Инклинометрия!$B$2:$B$152,Инклинометрия!$A$2:$A$152)</f>
        <v>0</v>
      </c>
      <c r="AF907" s="107">
        <f>IF(V907=0,"-",FORECAST($C$8,Инклинометрия!$B$2:$B$152,Инклинометрия!$A$2:$A$152))</f>
        <v>1330</v>
      </c>
      <c r="AG907" s="107">
        <f>IF(V907=0,"-",FORECAST($C$8-V907,Инклинометрия!$B$2:$B$152,Инклинометрия!$A$2:$A$152))</f>
        <v>0</v>
      </c>
      <c r="AH907" s="107">
        <f>IF(W907=0,"-",FORECAST($C$8+W907,Инклинометрия!$B$2:$B$152,Инклинометрия!$A$2:$A$152))</f>
        <v>1332.6462608342592</v>
      </c>
      <c r="AI907" s="107">
        <f>IF(W907=0,"-",FORECAST($C$8,Инклинометрия!$B$2:$B$152,Инклинометрия!$A$2:$A$152))</f>
        <v>1330</v>
      </c>
      <c r="AK907" s="122">
        <f t="shared" si="263"/>
        <v>0</v>
      </c>
      <c r="AL907" s="67">
        <f>AK907*(B907-B906)</f>
        <v>0</v>
      </c>
      <c r="AM907" s="23">
        <f t="shared" si="265"/>
        <v>8.6725204696437436E-2</v>
      </c>
      <c r="AN907" s="26">
        <f>AN906+AK907*(B907-B906)/(2*PI()*$C$5*AN906*$K$13)</f>
        <v>0.15480061813468687</v>
      </c>
      <c r="AO907" s="87">
        <f t="shared" si="257"/>
        <v>145932.55112472404</v>
      </c>
      <c r="AP907" s="87">
        <f>IF(R907+U907&lt;$C$8,0,32*$L$23/$C$12^2*($K$10*R907+$K$8*U907)+32*$L$24/($C$14^2-$C$13^2)*($K$10*S907+$K$8*V907))</f>
        <v>44607.551124724028</v>
      </c>
      <c r="AQ907" s="66">
        <f>R907*$C$11*$C$9+U907*$C$11*$C$10</f>
        <v>14695380</v>
      </c>
      <c r="AR907" s="66">
        <f>S907*$C$11*$C$9+V907*$C$11*$C$10</f>
        <v>14695380</v>
      </c>
      <c r="AS907" s="87">
        <f>$C$11*(T907*$C$9+W907*$C$10)</f>
        <v>792178.05375968735</v>
      </c>
      <c r="AT907" s="45">
        <f t="shared" si="251"/>
        <v>15633490.60488441</v>
      </c>
      <c r="AU907" s="75"/>
    </row>
    <row r="908" spans="2:47" ht="15" thickBot="1" x14ac:dyDescent="0.35">
      <c r="B908" s="41">
        <f t="shared" si="258"/>
        <v>17540</v>
      </c>
      <c r="C908" s="8">
        <f t="shared" si="259"/>
        <v>175.4</v>
      </c>
      <c r="D908" s="73">
        <f t="shared" si="247"/>
        <v>234.5975</v>
      </c>
      <c r="E908" s="29">
        <f t="shared" si="264"/>
        <v>58097.350714502485</v>
      </c>
      <c r="F908" s="29">
        <f t="shared" si="260"/>
        <v>66.245553836373062</v>
      </c>
      <c r="G908" s="29">
        <f t="shared" si="261"/>
        <v>88.603428256148959</v>
      </c>
      <c r="H908" s="17">
        <f t="shared" si="262"/>
        <v>77705.206580646394</v>
      </c>
      <c r="I908" s="29">
        <f t="shared" si="252"/>
        <v>2.2250485660981263</v>
      </c>
      <c r="J908" s="29">
        <f t="shared" si="253"/>
        <v>41.69411544073867</v>
      </c>
      <c r="K908" s="32">
        <f>IF((D907+L907+M907-AL907)/($C$21+$C$22)&gt;$C$8,$C$8,(D907+L907+M907-AL907)/($C$21+$C$22))</f>
        <v>1400</v>
      </c>
      <c r="L908" s="97">
        <f t="shared" si="248"/>
        <v>0</v>
      </c>
      <c r="M908" s="96">
        <f t="shared" si="249"/>
        <v>0</v>
      </c>
      <c r="N908" s="98">
        <f t="shared" si="254"/>
        <v>1.7179213529287818</v>
      </c>
      <c r="O908" s="100">
        <f t="shared" si="250"/>
        <v>4.2266987561397071</v>
      </c>
      <c r="P908" s="104">
        <f t="shared" si="255"/>
        <v>18.880500609176615</v>
      </c>
      <c r="Q908" s="102">
        <f t="shared" si="256"/>
        <v>4.9224514715476911E-2</v>
      </c>
      <c r="R908" s="106">
        <f>IF(K908-H907&lt;0,0,K908-H907)</f>
        <v>0</v>
      </c>
      <c r="S908" s="106">
        <f>K908-V908</f>
        <v>0</v>
      </c>
      <c r="T908" s="106">
        <f>IF(R908&gt;0,$C$6-$C$8,IF($C$6-$C$8-W908&lt;0,0,$C$6-$C$8-W908))</f>
        <v>97.214462279726973</v>
      </c>
      <c r="U908" s="107">
        <f>IF(R908=0,IF(U907+(F908-AL908/$C$23)*$C$21/($C$21+$C$22)&gt;$C$8,$C$8,U907+F908*$C$21/($C$21+$C$22)),E908)</f>
        <v>1400</v>
      </c>
      <c r="V908" s="107">
        <f>IF(R908&gt;0,0,IF(V907+(F908-AL908/$C$23)*$C$21/($C$21+$C$22)&gt;$C$8,$C$8,IF(U908=$C$8,V907+(F908-AL908/$C$23)*$C$21/$C$22,V907+(F908-AL908/$C$23)*$C$21/($C$21+$C$22))))</f>
        <v>1400</v>
      </c>
      <c r="W908" s="203">
        <f>IF(R908&gt;0,0,IF(W907+AL908/$C$23&gt;$F$23,$F$23,W907+AL908/$C$23))</f>
        <v>2.7855377202730285</v>
      </c>
      <c r="X908" s="105" t="str">
        <f>IF(R908=0,"-",FORECAST($C$8,Инклинометрия!$B$2:$B$152,Инклинометрия!$A$2:$A$152))</f>
        <v>-</v>
      </c>
      <c r="Y908" s="105" t="str">
        <f>IF(R908=0,"-",FORECAST($C$8-R908,Инклинометрия!$B$2:$B$152,Инклинометрия!$A$2:$A$152))</f>
        <v>-</v>
      </c>
      <c r="Z908" s="105" t="str">
        <f>IF(R908&gt;0,FORECAST($C$8,Инклинометрия!$B$2:$B$152,Инклинометрия!$A$2:$A$152),IF(V908=$C$8,"-",FORECAST($C$8-V908,Инклинометрия!$B$2:$B$152,Инклинометрия!$A$2:$A$152)))</f>
        <v>-</v>
      </c>
      <c r="AA908" s="105" t="str">
        <f>IF(S908=0,"-",FORECAST($C$8-(S908+V908),Инклинометрия!$B$2:$B$152,Инклинометрия!$A$2:$A$152))</f>
        <v>-</v>
      </c>
      <c r="AB908" s="105">
        <f>FORECAST($C$8+T908,Инклинометрия!$B$2:$B$152,Инклинометрия!$A$2:$A$152)</f>
        <v>1422.3537391657405</v>
      </c>
      <c r="AC908" s="105">
        <f>IF(R908=0,FORECAST($C$6-T908,Инклинометрия!$B$2:$B$152,Инклинометрия!$A$2:$A$152),FORECAST($C$8,Инклинометрия!$B$2:$B$152,Инклинометрия!$A$2:$A$152))</f>
        <v>1332.6462608342592</v>
      </c>
      <c r="AD908" s="107">
        <f>IF(R908=0,FORECAST($C$8,Инклинометрия!$B$2:$B$152,Инклинометрия!$A$2:$A$152),Y908)</f>
        <v>1330</v>
      </c>
      <c r="AE908" s="107">
        <f>FORECAST($C$8-(R908+U908),Инклинометрия!$B$2:$B$152,Инклинометрия!$A$2:$A$152)</f>
        <v>0</v>
      </c>
      <c r="AF908" s="107">
        <f>IF(V908=0,"-",FORECAST($C$8,Инклинометрия!$B$2:$B$152,Инклинометрия!$A$2:$A$152))</f>
        <v>1330</v>
      </c>
      <c r="AG908" s="107">
        <f>IF(V908=0,"-",FORECAST($C$8-V908,Инклинометрия!$B$2:$B$152,Инклинометрия!$A$2:$A$152))</f>
        <v>0</v>
      </c>
      <c r="AH908" s="107">
        <f>IF(W908=0,"-",FORECAST($C$8+W908,Инклинометрия!$B$2:$B$152,Инклинометрия!$A$2:$A$152))</f>
        <v>1332.6462608342592</v>
      </c>
      <c r="AI908" s="107">
        <f>IF(W908=0,"-",FORECAST($C$8,Инклинометрия!$B$2:$B$152,Инклинометрия!$A$2:$A$152))</f>
        <v>1330</v>
      </c>
      <c r="AK908" s="122">
        <f t="shared" si="263"/>
        <v>0</v>
      </c>
      <c r="AL908" s="67">
        <f>AK908*(B908-B907)</f>
        <v>0</v>
      </c>
      <c r="AM908" s="23">
        <f t="shared" si="265"/>
        <v>8.6725204696437436E-2</v>
      </c>
      <c r="AN908" s="26">
        <f>AN907+AK908*(B908-B907)/(2*PI()*$C$5*AN907*$K$13)</f>
        <v>0.15480061813468687</v>
      </c>
      <c r="AO908" s="87">
        <f t="shared" si="257"/>
        <v>145932.55112472404</v>
      </c>
      <c r="AP908" s="87">
        <f>IF(R908+U908&lt;$C$8,0,32*$L$23/$C$12^2*($K$10*R908+$K$8*U908)+32*$L$24/($C$14^2-$C$13^2)*($K$10*S908+$K$8*V908))</f>
        <v>44607.551124724028</v>
      </c>
      <c r="AQ908" s="66">
        <f>R908*$C$11*$C$9+U908*$C$11*$C$10</f>
        <v>14695380</v>
      </c>
      <c r="AR908" s="66">
        <f>S908*$C$11*$C$9+V908*$C$11*$C$10</f>
        <v>14695380</v>
      </c>
      <c r="AS908" s="87">
        <f>$C$11*(T908*$C$9+W908*$C$10)</f>
        <v>792178.05375968735</v>
      </c>
      <c r="AT908" s="45">
        <f t="shared" si="251"/>
        <v>15633490.60488441</v>
      </c>
      <c r="AU908" s="75"/>
    </row>
    <row r="909" spans="2:47" ht="15" thickBot="1" x14ac:dyDescent="0.35">
      <c r="B909" s="41">
        <f t="shared" si="258"/>
        <v>17560</v>
      </c>
      <c r="C909" s="8">
        <f t="shared" si="259"/>
        <v>175.6</v>
      </c>
      <c r="D909" s="73">
        <f t="shared" si="247"/>
        <v>234.86500000000001</v>
      </c>
      <c r="E909" s="29">
        <f t="shared" si="264"/>
        <v>58163.596268338864</v>
      </c>
      <c r="F909" s="29">
        <f t="shared" si="260"/>
        <v>66.245553836373062</v>
      </c>
      <c r="G909" s="29">
        <f t="shared" si="261"/>
        <v>88.603428256148959</v>
      </c>
      <c r="H909" s="17">
        <f t="shared" si="262"/>
        <v>77793.810008902539</v>
      </c>
      <c r="I909" s="29">
        <f t="shared" si="252"/>
        <v>2.2250485660981263</v>
      </c>
      <c r="J909" s="29">
        <f t="shared" si="253"/>
        <v>41.69411544073867</v>
      </c>
      <c r="K909" s="32">
        <f>IF((D908+L908+M908-AL908)/($C$21+$C$22)&gt;$C$8,$C$8,(D908+L908+M908-AL908)/($C$21+$C$22))</f>
        <v>1400</v>
      </c>
      <c r="L909" s="97">
        <f t="shared" si="248"/>
        <v>0</v>
      </c>
      <c r="M909" s="96">
        <f t="shared" si="249"/>
        <v>0</v>
      </c>
      <c r="N909" s="98">
        <f t="shared" si="254"/>
        <v>1.7179213529287818</v>
      </c>
      <c r="O909" s="100">
        <f t="shared" si="250"/>
        <v>4.2266987561397071</v>
      </c>
      <c r="P909" s="104">
        <f t="shared" si="255"/>
        <v>18.880500609176615</v>
      </c>
      <c r="Q909" s="102">
        <f t="shared" si="256"/>
        <v>4.9224514715476911E-2</v>
      </c>
      <c r="R909" s="106">
        <f>IF(K909-H908&lt;0,0,K909-H908)</f>
        <v>0</v>
      </c>
      <c r="S909" s="106">
        <f>K909-V909</f>
        <v>0</v>
      </c>
      <c r="T909" s="106">
        <f>IF(R909&gt;0,$C$6-$C$8,IF($C$6-$C$8-W909&lt;0,0,$C$6-$C$8-W909))</f>
        <v>97.214462279726973</v>
      </c>
      <c r="U909" s="107">
        <f>IF(R909=0,IF(U908+(F909-AL909/$C$23)*$C$21/($C$21+$C$22)&gt;$C$8,$C$8,U908+F909*$C$21/($C$21+$C$22)),E909)</f>
        <v>1400</v>
      </c>
      <c r="V909" s="107">
        <f>IF(R909&gt;0,0,IF(V908+(F909-AL909/$C$23)*$C$21/($C$21+$C$22)&gt;$C$8,$C$8,IF(U909=$C$8,V908+(F909-AL909/$C$23)*$C$21/$C$22,V908+(F909-AL909/$C$23)*$C$21/($C$21+$C$22))))</f>
        <v>1400</v>
      </c>
      <c r="W909" s="203">
        <f>IF(R909&gt;0,0,IF(W908+AL909/$C$23&gt;$F$23,$F$23,W908+AL909/$C$23))</f>
        <v>2.7855377202730285</v>
      </c>
      <c r="X909" s="105" t="str">
        <f>IF(R909=0,"-",FORECAST($C$8,Инклинометрия!$B$2:$B$152,Инклинометрия!$A$2:$A$152))</f>
        <v>-</v>
      </c>
      <c r="Y909" s="105" t="str">
        <f>IF(R909=0,"-",FORECAST($C$8-R909,Инклинометрия!$B$2:$B$152,Инклинометрия!$A$2:$A$152))</f>
        <v>-</v>
      </c>
      <c r="Z909" s="105" t="str">
        <f>IF(R909&gt;0,FORECAST($C$8,Инклинометрия!$B$2:$B$152,Инклинометрия!$A$2:$A$152),IF(V909=$C$8,"-",FORECAST($C$8-V909,Инклинометрия!$B$2:$B$152,Инклинометрия!$A$2:$A$152)))</f>
        <v>-</v>
      </c>
      <c r="AA909" s="105" t="str">
        <f>IF(S909=0,"-",FORECAST($C$8-(S909+V909),Инклинометрия!$B$2:$B$152,Инклинометрия!$A$2:$A$152))</f>
        <v>-</v>
      </c>
      <c r="AB909" s="105">
        <f>FORECAST($C$8+T909,Инклинометрия!$B$2:$B$152,Инклинометрия!$A$2:$A$152)</f>
        <v>1422.3537391657405</v>
      </c>
      <c r="AC909" s="105">
        <f>IF(R909=0,FORECAST($C$6-T909,Инклинометрия!$B$2:$B$152,Инклинометрия!$A$2:$A$152),FORECAST($C$8,Инклинометрия!$B$2:$B$152,Инклинометрия!$A$2:$A$152))</f>
        <v>1332.6462608342592</v>
      </c>
      <c r="AD909" s="107">
        <f>IF(R909=0,FORECAST($C$8,Инклинометрия!$B$2:$B$152,Инклинометрия!$A$2:$A$152),Y909)</f>
        <v>1330</v>
      </c>
      <c r="AE909" s="107">
        <f>FORECAST($C$8-(R909+U909),Инклинометрия!$B$2:$B$152,Инклинометрия!$A$2:$A$152)</f>
        <v>0</v>
      </c>
      <c r="AF909" s="107">
        <f>IF(V909=0,"-",FORECAST($C$8,Инклинометрия!$B$2:$B$152,Инклинометрия!$A$2:$A$152))</f>
        <v>1330</v>
      </c>
      <c r="AG909" s="107">
        <f>IF(V909=0,"-",FORECAST($C$8-V909,Инклинометрия!$B$2:$B$152,Инклинометрия!$A$2:$A$152))</f>
        <v>0</v>
      </c>
      <c r="AH909" s="107">
        <f>IF(W909=0,"-",FORECAST($C$8+W909,Инклинометрия!$B$2:$B$152,Инклинометрия!$A$2:$A$152))</f>
        <v>1332.6462608342592</v>
      </c>
      <c r="AI909" s="107">
        <f>IF(W909=0,"-",FORECAST($C$8,Инклинометрия!$B$2:$B$152,Инклинометрия!$A$2:$A$152))</f>
        <v>1330</v>
      </c>
      <c r="AK909" s="122">
        <f t="shared" si="263"/>
        <v>0</v>
      </c>
      <c r="AL909" s="67">
        <f>AK909*(B909-B908)</f>
        <v>0</v>
      </c>
      <c r="AM909" s="23">
        <f t="shared" si="265"/>
        <v>8.6725204696437436E-2</v>
      </c>
      <c r="AN909" s="26">
        <f>AN908+AK909*(B909-B908)/(2*PI()*$C$5*AN908*$K$13)</f>
        <v>0.15480061813468687</v>
      </c>
      <c r="AO909" s="87">
        <f t="shared" si="257"/>
        <v>145932.55112472404</v>
      </c>
      <c r="AP909" s="87">
        <f>IF(R909+U909&lt;$C$8,0,32*$L$23/$C$12^2*($K$10*R909+$K$8*U909)+32*$L$24/($C$14^2-$C$13^2)*($K$10*S909+$K$8*V909))</f>
        <v>44607.551124724028</v>
      </c>
      <c r="AQ909" s="66">
        <f>R909*$C$11*$C$9+U909*$C$11*$C$10</f>
        <v>14695380</v>
      </c>
      <c r="AR909" s="66">
        <f>S909*$C$11*$C$9+V909*$C$11*$C$10</f>
        <v>14695380</v>
      </c>
      <c r="AS909" s="87">
        <f>$C$11*(T909*$C$9+W909*$C$10)</f>
        <v>792178.05375968735</v>
      </c>
      <c r="AT909" s="45">
        <f t="shared" si="251"/>
        <v>15633490.60488441</v>
      </c>
      <c r="AU909" s="75"/>
    </row>
    <row r="910" spans="2:47" ht="15" thickBot="1" x14ac:dyDescent="0.35">
      <c r="B910" s="41">
        <f t="shared" si="258"/>
        <v>17580</v>
      </c>
      <c r="C910" s="8">
        <f t="shared" si="259"/>
        <v>175.8</v>
      </c>
      <c r="D910" s="73">
        <f t="shared" si="247"/>
        <v>235.13249999999999</v>
      </c>
      <c r="E910" s="29">
        <f t="shared" si="264"/>
        <v>58229.841822175244</v>
      </c>
      <c r="F910" s="29">
        <f t="shared" si="260"/>
        <v>66.245553836382484</v>
      </c>
      <c r="G910" s="29">
        <f t="shared" si="261"/>
        <v>88.603428256161564</v>
      </c>
      <c r="H910" s="17">
        <f t="shared" si="262"/>
        <v>77882.413437158699</v>
      </c>
      <c r="I910" s="29">
        <f t="shared" si="252"/>
        <v>2.2250485660981263</v>
      </c>
      <c r="J910" s="29">
        <f t="shared" si="253"/>
        <v>41.694115440741633</v>
      </c>
      <c r="K910" s="32">
        <f>IF((D909+L909+M909-AL909)/($C$21+$C$22)&gt;$C$8,$C$8,(D909+L909+M909-AL909)/($C$21+$C$22))</f>
        <v>1400</v>
      </c>
      <c r="L910" s="97">
        <f t="shared" si="248"/>
        <v>0</v>
      </c>
      <c r="M910" s="96">
        <f t="shared" si="249"/>
        <v>0</v>
      </c>
      <c r="N910" s="98">
        <f t="shared" si="254"/>
        <v>1.7179213529287818</v>
      </c>
      <c r="O910" s="100">
        <f t="shared" si="250"/>
        <v>4.2266987561397071</v>
      </c>
      <c r="P910" s="104">
        <f t="shared" si="255"/>
        <v>18.880500609176615</v>
      </c>
      <c r="Q910" s="102">
        <f t="shared" si="256"/>
        <v>4.9224514715476911E-2</v>
      </c>
      <c r="R910" s="106">
        <f>IF(K910-H909&lt;0,0,K910-H909)</f>
        <v>0</v>
      </c>
      <c r="S910" s="106">
        <f>K910-V910</f>
        <v>0</v>
      </c>
      <c r="T910" s="106">
        <f>IF(R910&gt;0,$C$6-$C$8,IF($C$6-$C$8-W910&lt;0,0,$C$6-$C$8-W910))</f>
        <v>97.214462279726973</v>
      </c>
      <c r="U910" s="107">
        <f>IF(R910=0,IF(U909+(F910-AL910/$C$23)*$C$21/($C$21+$C$22)&gt;$C$8,$C$8,U909+F910*$C$21/($C$21+$C$22)),E910)</f>
        <v>1400</v>
      </c>
      <c r="V910" s="107">
        <f>IF(R910&gt;0,0,IF(V909+(F910-AL910/$C$23)*$C$21/($C$21+$C$22)&gt;$C$8,$C$8,IF(U910=$C$8,V909+(F910-AL910/$C$23)*$C$21/$C$22,V909+(F910-AL910/$C$23)*$C$21/($C$21+$C$22))))</f>
        <v>1400</v>
      </c>
      <c r="W910" s="203">
        <f>IF(R910&gt;0,0,IF(W909+AL910/$C$23&gt;$F$23,$F$23,W909+AL910/$C$23))</f>
        <v>2.7855377202730285</v>
      </c>
      <c r="X910" s="105" t="str">
        <f>IF(R910=0,"-",FORECAST($C$8,Инклинометрия!$B$2:$B$152,Инклинометрия!$A$2:$A$152))</f>
        <v>-</v>
      </c>
      <c r="Y910" s="105" t="str">
        <f>IF(R910=0,"-",FORECAST($C$8-R910,Инклинометрия!$B$2:$B$152,Инклинометрия!$A$2:$A$152))</f>
        <v>-</v>
      </c>
      <c r="Z910" s="105" t="str">
        <f>IF(R910&gt;0,FORECAST($C$8,Инклинометрия!$B$2:$B$152,Инклинометрия!$A$2:$A$152),IF(V910=$C$8,"-",FORECAST($C$8-V910,Инклинометрия!$B$2:$B$152,Инклинометрия!$A$2:$A$152)))</f>
        <v>-</v>
      </c>
      <c r="AA910" s="105" t="str">
        <f>IF(S910=0,"-",FORECAST($C$8-(S910+V910),Инклинометрия!$B$2:$B$152,Инклинометрия!$A$2:$A$152))</f>
        <v>-</v>
      </c>
      <c r="AB910" s="105">
        <f>FORECAST($C$8+T910,Инклинометрия!$B$2:$B$152,Инклинометрия!$A$2:$A$152)</f>
        <v>1422.3537391657405</v>
      </c>
      <c r="AC910" s="105">
        <f>IF(R910=0,FORECAST($C$6-T910,Инклинометрия!$B$2:$B$152,Инклинометрия!$A$2:$A$152),FORECAST($C$8,Инклинометрия!$B$2:$B$152,Инклинометрия!$A$2:$A$152))</f>
        <v>1332.6462608342592</v>
      </c>
      <c r="AD910" s="107">
        <f>IF(R910=0,FORECAST($C$8,Инклинометрия!$B$2:$B$152,Инклинометрия!$A$2:$A$152),Y910)</f>
        <v>1330</v>
      </c>
      <c r="AE910" s="107">
        <f>FORECAST($C$8-(R910+U910),Инклинометрия!$B$2:$B$152,Инклинометрия!$A$2:$A$152)</f>
        <v>0</v>
      </c>
      <c r="AF910" s="107">
        <f>IF(V910=0,"-",FORECAST($C$8,Инклинометрия!$B$2:$B$152,Инклинометрия!$A$2:$A$152))</f>
        <v>1330</v>
      </c>
      <c r="AG910" s="107">
        <f>IF(V910=0,"-",FORECAST($C$8-V910,Инклинометрия!$B$2:$B$152,Инклинометрия!$A$2:$A$152))</f>
        <v>0</v>
      </c>
      <c r="AH910" s="107">
        <f>IF(W910=0,"-",FORECAST($C$8+W910,Инклинометрия!$B$2:$B$152,Инклинометрия!$A$2:$A$152))</f>
        <v>1332.6462608342592</v>
      </c>
      <c r="AI910" s="107">
        <f>IF(W910=0,"-",FORECAST($C$8,Инклинометрия!$B$2:$B$152,Инклинометрия!$A$2:$A$152))</f>
        <v>1330</v>
      </c>
      <c r="AK910" s="122">
        <f t="shared" si="263"/>
        <v>0</v>
      </c>
      <c r="AL910" s="67">
        <f>AK910*(B910-B909)</f>
        <v>0</v>
      </c>
      <c r="AM910" s="23">
        <f t="shared" si="265"/>
        <v>8.6725204696437436E-2</v>
      </c>
      <c r="AN910" s="26">
        <f>AN909+AK910*(B910-B909)/(2*PI()*$C$5*AN909*$K$13)</f>
        <v>0.15480061813468687</v>
      </c>
      <c r="AO910" s="87">
        <f t="shared" si="257"/>
        <v>145932.55112472404</v>
      </c>
      <c r="AP910" s="87">
        <f>IF(R910+U910&lt;$C$8,0,32*$L$23/$C$12^2*($K$10*R910+$K$8*U910)+32*$L$24/($C$14^2-$C$13^2)*($K$10*S910+$K$8*V910))</f>
        <v>44607.551124724028</v>
      </c>
      <c r="AQ910" s="66">
        <f>R910*$C$11*$C$9+U910*$C$11*$C$10</f>
        <v>14695380</v>
      </c>
      <c r="AR910" s="66">
        <f>S910*$C$11*$C$9+V910*$C$11*$C$10</f>
        <v>14695380</v>
      </c>
      <c r="AS910" s="87">
        <f>$C$11*(T910*$C$9+W910*$C$10)</f>
        <v>792178.05375968735</v>
      </c>
      <c r="AT910" s="45">
        <f t="shared" si="251"/>
        <v>15633490.60488441</v>
      </c>
      <c r="AU910" s="75"/>
    </row>
    <row r="911" spans="2:47" ht="15" thickBot="1" x14ac:dyDescent="0.35">
      <c r="B911" s="41">
        <f t="shared" si="258"/>
        <v>17600</v>
      </c>
      <c r="C911" s="8">
        <f t="shared" si="259"/>
        <v>176</v>
      </c>
      <c r="D911" s="73">
        <f t="shared" si="247"/>
        <v>235.4</v>
      </c>
      <c r="E911" s="29">
        <f t="shared" si="264"/>
        <v>58296.087376011616</v>
      </c>
      <c r="F911" s="29">
        <f t="shared" si="260"/>
        <v>66.245553836373062</v>
      </c>
      <c r="G911" s="29">
        <f t="shared" si="261"/>
        <v>88.603428256148959</v>
      </c>
      <c r="H911" s="17">
        <f t="shared" si="262"/>
        <v>77971.016865414844</v>
      </c>
      <c r="I911" s="29">
        <f t="shared" si="252"/>
        <v>2.2250485660981263</v>
      </c>
      <c r="J911" s="29">
        <f t="shared" si="253"/>
        <v>41.69411544073867</v>
      </c>
      <c r="K911" s="32">
        <f>IF((D910+L910+M910-AL910)/($C$21+$C$22)&gt;$C$8,$C$8,(D910+L910+M910-AL910)/($C$21+$C$22))</f>
        <v>1400</v>
      </c>
      <c r="L911" s="97">
        <f t="shared" si="248"/>
        <v>0</v>
      </c>
      <c r="M911" s="96">
        <f t="shared" si="249"/>
        <v>0</v>
      </c>
      <c r="N911" s="98">
        <f t="shared" si="254"/>
        <v>1.7179213529287818</v>
      </c>
      <c r="O911" s="100">
        <f t="shared" si="250"/>
        <v>4.2266987561397071</v>
      </c>
      <c r="P911" s="104">
        <f t="shared" si="255"/>
        <v>18.880500609176615</v>
      </c>
      <c r="Q911" s="102">
        <f t="shared" si="256"/>
        <v>4.9224514715476911E-2</v>
      </c>
      <c r="R911" s="106">
        <f>IF(K911-H910&lt;0,0,K911-H910)</f>
        <v>0</v>
      </c>
      <c r="S911" s="106">
        <f>K911-V911</f>
        <v>0</v>
      </c>
      <c r="T911" s="106">
        <f>IF(R911&gt;0,$C$6-$C$8,IF($C$6-$C$8-W911&lt;0,0,$C$6-$C$8-W911))</f>
        <v>97.214462279726973</v>
      </c>
      <c r="U911" s="107">
        <f>IF(R911=0,IF(U910+(F911-AL911/$C$23)*$C$21/($C$21+$C$22)&gt;$C$8,$C$8,U910+F911*$C$21/($C$21+$C$22)),E911)</f>
        <v>1400</v>
      </c>
      <c r="V911" s="107">
        <f>IF(R911&gt;0,0,IF(V910+(F911-AL911/$C$23)*$C$21/($C$21+$C$22)&gt;$C$8,$C$8,IF(U911=$C$8,V910+(F911-AL911/$C$23)*$C$21/$C$22,V910+(F911-AL911/$C$23)*$C$21/($C$21+$C$22))))</f>
        <v>1400</v>
      </c>
      <c r="W911" s="203">
        <f>IF(R911&gt;0,0,IF(W910+AL911/$C$23&gt;$F$23,$F$23,W910+AL911/$C$23))</f>
        <v>2.7855377202730285</v>
      </c>
      <c r="X911" s="105" t="str">
        <f>IF(R911=0,"-",FORECAST($C$8,Инклинометрия!$B$2:$B$152,Инклинометрия!$A$2:$A$152))</f>
        <v>-</v>
      </c>
      <c r="Y911" s="105" t="str">
        <f>IF(R911=0,"-",FORECAST($C$8-R911,Инклинометрия!$B$2:$B$152,Инклинометрия!$A$2:$A$152))</f>
        <v>-</v>
      </c>
      <c r="Z911" s="105" t="str">
        <f>IF(R911&gt;0,FORECAST($C$8,Инклинометрия!$B$2:$B$152,Инклинометрия!$A$2:$A$152),IF(V911=$C$8,"-",FORECAST($C$8-V911,Инклинометрия!$B$2:$B$152,Инклинометрия!$A$2:$A$152)))</f>
        <v>-</v>
      </c>
      <c r="AA911" s="105" t="str">
        <f>IF(S911=0,"-",FORECAST($C$8-(S911+V911),Инклинометрия!$B$2:$B$152,Инклинометрия!$A$2:$A$152))</f>
        <v>-</v>
      </c>
      <c r="AB911" s="105">
        <f>FORECAST($C$8+T911,Инклинометрия!$B$2:$B$152,Инклинометрия!$A$2:$A$152)</f>
        <v>1422.3537391657405</v>
      </c>
      <c r="AC911" s="105">
        <f>IF(R911=0,FORECAST($C$6-T911,Инклинометрия!$B$2:$B$152,Инклинометрия!$A$2:$A$152),FORECAST($C$8,Инклинометрия!$B$2:$B$152,Инклинометрия!$A$2:$A$152))</f>
        <v>1332.6462608342592</v>
      </c>
      <c r="AD911" s="107">
        <f>IF(R911=0,FORECAST($C$8,Инклинометрия!$B$2:$B$152,Инклинометрия!$A$2:$A$152),Y911)</f>
        <v>1330</v>
      </c>
      <c r="AE911" s="107">
        <f>FORECAST($C$8-(R911+U911),Инклинометрия!$B$2:$B$152,Инклинометрия!$A$2:$A$152)</f>
        <v>0</v>
      </c>
      <c r="AF911" s="107">
        <f>IF(V911=0,"-",FORECAST($C$8,Инклинометрия!$B$2:$B$152,Инклинометрия!$A$2:$A$152))</f>
        <v>1330</v>
      </c>
      <c r="AG911" s="107">
        <f>IF(V911=0,"-",FORECAST($C$8-V911,Инклинометрия!$B$2:$B$152,Инклинометрия!$A$2:$A$152))</f>
        <v>0</v>
      </c>
      <c r="AH911" s="107">
        <f>IF(W911=0,"-",FORECAST($C$8+W911,Инклинометрия!$B$2:$B$152,Инклинометрия!$A$2:$A$152))</f>
        <v>1332.6462608342592</v>
      </c>
      <c r="AI911" s="107">
        <f>IF(W911=0,"-",FORECAST($C$8,Инклинометрия!$B$2:$B$152,Инклинометрия!$A$2:$A$152))</f>
        <v>1330</v>
      </c>
      <c r="AK911" s="122">
        <f t="shared" si="263"/>
        <v>0</v>
      </c>
      <c r="AL911" s="67">
        <f>AK911*(B911-B910)</f>
        <v>0</v>
      </c>
      <c r="AM911" s="23">
        <f t="shared" si="265"/>
        <v>8.6725204696437436E-2</v>
      </c>
      <c r="AN911" s="26">
        <f>AN910+AK911*(B911-B910)/(2*PI()*$C$5*AN910*$K$13)</f>
        <v>0.15480061813468687</v>
      </c>
      <c r="AO911" s="87">
        <f t="shared" si="257"/>
        <v>145932.55112472404</v>
      </c>
      <c r="AP911" s="87">
        <f>IF(R911+U911&lt;$C$8,0,32*$L$23/$C$12^2*($K$10*R911+$K$8*U911)+32*$L$24/($C$14^2-$C$13^2)*($K$10*S911+$K$8*V911))</f>
        <v>44607.551124724028</v>
      </c>
      <c r="AQ911" s="66">
        <f>R911*$C$11*$C$9+U911*$C$11*$C$10</f>
        <v>14695380</v>
      </c>
      <c r="AR911" s="66">
        <f>S911*$C$11*$C$9+V911*$C$11*$C$10</f>
        <v>14695380</v>
      </c>
      <c r="AS911" s="87">
        <f>$C$11*(T911*$C$9+W911*$C$10)</f>
        <v>792178.05375968735</v>
      </c>
      <c r="AT911" s="45">
        <f t="shared" si="251"/>
        <v>15633490.60488441</v>
      </c>
      <c r="AU911" s="75"/>
    </row>
    <row r="912" spans="2:47" ht="15" thickBot="1" x14ac:dyDescent="0.35">
      <c r="B912" s="41">
        <f t="shared" si="258"/>
        <v>17620</v>
      </c>
      <c r="C912" s="8">
        <f t="shared" si="259"/>
        <v>176.20000000000002</v>
      </c>
      <c r="D912" s="73">
        <f t="shared" si="247"/>
        <v>235.66750000000005</v>
      </c>
      <c r="E912" s="29">
        <f t="shared" si="264"/>
        <v>58362.332929848002</v>
      </c>
      <c r="F912" s="29">
        <f t="shared" si="260"/>
        <v>66.245553836382484</v>
      </c>
      <c r="G912" s="29">
        <f t="shared" si="261"/>
        <v>88.603428256161564</v>
      </c>
      <c r="H912" s="17">
        <f t="shared" si="262"/>
        <v>78059.620293671003</v>
      </c>
      <c r="I912" s="29">
        <f t="shared" si="252"/>
        <v>2.2250485660981263</v>
      </c>
      <c r="J912" s="29">
        <f t="shared" si="253"/>
        <v>41.694115440741633</v>
      </c>
      <c r="K912" s="32">
        <f>IF((D911+L911+M911-AL911)/($C$21+$C$22)&gt;$C$8,$C$8,(D911+L911+M911-AL911)/($C$21+$C$22))</f>
        <v>1400</v>
      </c>
      <c r="L912" s="97">
        <f t="shared" si="248"/>
        <v>0</v>
      </c>
      <c r="M912" s="96">
        <f t="shared" si="249"/>
        <v>0</v>
      </c>
      <c r="N912" s="98">
        <f t="shared" si="254"/>
        <v>1.7179213529287818</v>
      </c>
      <c r="O912" s="100">
        <f t="shared" si="250"/>
        <v>4.2266987561397071</v>
      </c>
      <c r="P912" s="104">
        <f t="shared" si="255"/>
        <v>18.880500609176615</v>
      </c>
      <c r="Q912" s="102">
        <f t="shared" si="256"/>
        <v>4.9224514715476911E-2</v>
      </c>
      <c r="R912" s="106">
        <f>IF(K912-H911&lt;0,0,K912-H911)</f>
        <v>0</v>
      </c>
      <c r="S912" s="106">
        <f>K912-V912</f>
        <v>0</v>
      </c>
      <c r="T912" s="106">
        <f>IF(R912&gt;0,$C$6-$C$8,IF($C$6-$C$8-W912&lt;0,0,$C$6-$C$8-W912))</f>
        <v>97.214462279726973</v>
      </c>
      <c r="U912" s="107">
        <f>IF(R912=0,IF(U911+(F912-AL912/$C$23)*$C$21/($C$21+$C$22)&gt;$C$8,$C$8,U911+F912*$C$21/($C$21+$C$22)),E912)</f>
        <v>1400</v>
      </c>
      <c r="V912" s="107">
        <f>IF(R912&gt;0,0,IF(V911+(F912-AL912/$C$23)*$C$21/($C$21+$C$22)&gt;$C$8,$C$8,IF(U912=$C$8,V911+(F912-AL912/$C$23)*$C$21/$C$22,V911+(F912-AL912/$C$23)*$C$21/($C$21+$C$22))))</f>
        <v>1400</v>
      </c>
      <c r="W912" s="203">
        <f>IF(R912&gt;0,0,IF(W911+AL912/$C$23&gt;$F$23,$F$23,W911+AL912/$C$23))</f>
        <v>2.7855377202730285</v>
      </c>
      <c r="X912" s="105" t="str">
        <f>IF(R912=0,"-",FORECAST($C$8,Инклинометрия!$B$2:$B$152,Инклинометрия!$A$2:$A$152))</f>
        <v>-</v>
      </c>
      <c r="Y912" s="105" t="str">
        <f>IF(R912=0,"-",FORECAST($C$8-R912,Инклинометрия!$B$2:$B$152,Инклинометрия!$A$2:$A$152))</f>
        <v>-</v>
      </c>
      <c r="Z912" s="105" t="str">
        <f>IF(R912&gt;0,FORECAST($C$8,Инклинометрия!$B$2:$B$152,Инклинометрия!$A$2:$A$152),IF(V912=$C$8,"-",FORECAST($C$8-V912,Инклинометрия!$B$2:$B$152,Инклинометрия!$A$2:$A$152)))</f>
        <v>-</v>
      </c>
      <c r="AA912" s="105" t="str">
        <f>IF(S912=0,"-",FORECAST($C$8-(S912+V912),Инклинометрия!$B$2:$B$152,Инклинометрия!$A$2:$A$152))</f>
        <v>-</v>
      </c>
      <c r="AB912" s="105">
        <f>FORECAST($C$8+T912,Инклинометрия!$B$2:$B$152,Инклинометрия!$A$2:$A$152)</f>
        <v>1422.3537391657405</v>
      </c>
      <c r="AC912" s="105">
        <f>IF(R912=0,FORECAST($C$6-T912,Инклинометрия!$B$2:$B$152,Инклинометрия!$A$2:$A$152),FORECAST($C$8,Инклинометрия!$B$2:$B$152,Инклинометрия!$A$2:$A$152))</f>
        <v>1332.6462608342592</v>
      </c>
      <c r="AD912" s="107">
        <f>IF(R912=0,FORECAST($C$8,Инклинометрия!$B$2:$B$152,Инклинометрия!$A$2:$A$152),Y912)</f>
        <v>1330</v>
      </c>
      <c r="AE912" s="107">
        <f>FORECAST($C$8-(R912+U912),Инклинометрия!$B$2:$B$152,Инклинометрия!$A$2:$A$152)</f>
        <v>0</v>
      </c>
      <c r="AF912" s="107">
        <f>IF(V912=0,"-",FORECAST($C$8,Инклинометрия!$B$2:$B$152,Инклинометрия!$A$2:$A$152))</f>
        <v>1330</v>
      </c>
      <c r="AG912" s="107">
        <f>IF(V912=0,"-",FORECAST($C$8-V912,Инклинометрия!$B$2:$B$152,Инклинометрия!$A$2:$A$152))</f>
        <v>0</v>
      </c>
      <c r="AH912" s="107">
        <f>IF(W912=0,"-",FORECAST($C$8+W912,Инклинометрия!$B$2:$B$152,Инклинометрия!$A$2:$A$152))</f>
        <v>1332.6462608342592</v>
      </c>
      <c r="AI912" s="107">
        <f>IF(W912=0,"-",FORECAST($C$8,Инклинометрия!$B$2:$B$152,Инклинометрия!$A$2:$A$152))</f>
        <v>1330</v>
      </c>
      <c r="AK912" s="122">
        <f t="shared" si="263"/>
        <v>0</v>
      </c>
      <c r="AL912" s="67">
        <f>AK912*(B912-B911)</f>
        <v>0</v>
      </c>
      <c r="AM912" s="23">
        <f t="shared" si="265"/>
        <v>8.6725204696437436E-2</v>
      </c>
      <c r="AN912" s="26">
        <f>AN911+AK912*(B912-B911)/(2*PI()*$C$5*AN911*$K$13)</f>
        <v>0.15480061813468687</v>
      </c>
      <c r="AO912" s="87">
        <f t="shared" si="257"/>
        <v>145932.55112472404</v>
      </c>
      <c r="AP912" s="87">
        <f>IF(R912+U912&lt;$C$8,0,32*$L$23/$C$12^2*($K$10*R912+$K$8*U912)+32*$L$24/($C$14^2-$C$13^2)*($K$10*S912+$K$8*V912))</f>
        <v>44607.551124724028</v>
      </c>
      <c r="AQ912" s="66">
        <f>R912*$C$11*$C$9+U912*$C$11*$C$10</f>
        <v>14695380</v>
      </c>
      <c r="AR912" s="66">
        <f>S912*$C$11*$C$9+V912*$C$11*$C$10</f>
        <v>14695380</v>
      </c>
      <c r="AS912" s="87">
        <f>$C$11*(T912*$C$9+W912*$C$10)</f>
        <v>792178.05375968735</v>
      </c>
      <c r="AT912" s="45">
        <f t="shared" si="251"/>
        <v>15633490.60488441</v>
      </c>
      <c r="AU912" s="75"/>
    </row>
    <row r="913" spans="2:47" ht="15" thickBot="1" x14ac:dyDescent="0.35">
      <c r="B913" s="41">
        <f t="shared" si="258"/>
        <v>17640</v>
      </c>
      <c r="C913" s="8">
        <f t="shared" si="259"/>
        <v>176.4</v>
      </c>
      <c r="D913" s="73">
        <f t="shared" si="247"/>
        <v>235.935</v>
      </c>
      <c r="E913" s="29">
        <f t="shared" si="264"/>
        <v>58428.578483684374</v>
      </c>
      <c r="F913" s="29">
        <f t="shared" si="260"/>
        <v>66.245553836373062</v>
      </c>
      <c r="G913" s="29">
        <f t="shared" si="261"/>
        <v>88.603428256148959</v>
      </c>
      <c r="H913" s="17">
        <f t="shared" si="262"/>
        <v>78148.223721927148</v>
      </c>
      <c r="I913" s="29">
        <f t="shared" si="252"/>
        <v>2.2250485660981263</v>
      </c>
      <c r="J913" s="29">
        <f t="shared" si="253"/>
        <v>41.69411544073867</v>
      </c>
      <c r="K913" s="32">
        <f>IF((D912+L912+M912-AL912)/($C$21+$C$22)&gt;$C$8,$C$8,(D912+L912+M912-AL912)/($C$21+$C$22))</f>
        <v>1400</v>
      </c>
      <c r="L913" s="97">
        <f t="shared" si="248"/>
        <v>0</v>
      </c>
      <c r="M913" s="96">
        <f t="shared" si="249"/>
        <v>0</v>
      </c>
      <c r="N913" s="98">
        <f t="shared" si="254"/>
        <v>1.7179213529287818</v>
      </c>
      <c r="O913" s="100">
        <f t="shared" si="250"/>
        <v>4.2266987561397071</v>
      </c>
      <c r="P913" s="104">
        <f t="shared" si="255"/>
        <v>18.880500609176615</v>
      </c>
      <c r="Q913" s="102">
        <f t="shared" si="256"/>
        <v>4.9224514715476911E-2</v>
      </c>
      <c r="R913" s="106">
        <f>IF(K913-H912&lt;0,0,K913-H912)</f>
        <v>0</v>
      </c>
      <c r="S913" s="106">
        <f>K913-V913</f>
        <v>0</v>
      </c>
      <c r="T913" s="106">
        <f>IF(R913&gt;0,$C$6-$C$8,IF($C$6-$C$8-W913&lt;0,0,$C$6-$C$8-W913))</f>
        <v>97.214462279726973</v>
      </c>
      <c r="U913" s="107">
        <f>IF(R913=0,IF(U912+(F913-AL913/$C$23)*$C$21/($C$21+$C$22)&gt;$C$8,$C$8,U912+F913*$C$21/($C$21+$C$22)),E913)</f>
        <v>1400</v>
      </c>
      <c r="V913" s="107">
        <f>IF(R913&gt;0,0,IF(V912+(F913-AL913/$C$23)*$C$21/($C$21+$C$22)&gt;$C$8,$C$8,IF(U913=$C$8,V912+(F913-AL913/$C$23)*$C$21/$C$22,V912+(F913-AL913/$C$23)*$C$21/($C$21+$C$22))))</f>
        <v>1400</v>
      </c>
      <c r="W913" s="203">
        <f>IF(R913&gt;0,0,IF(W912+AL913/$C$23&gt;$F$23,$F$23,W912+AL913/$C$23))</f>
        <v>2.7855377202730285</v>
      </c>
      <c r="X913" s="105" t="str">
        <f>IF(R913=0,"-",FORECAST($C$8,Инклинометрия!$B$2:$B$152,Инклинометрия!$A$2:$A$152))</f>
        <v>-</v>
      </c>
      <c r="Y913" s="105" t="str">
        <f>IF(R913=0,"-",FORECAST($C$8-R913,Инклинометрия!$B$2:$B$152,Инклинометрия!$A$2:$A$152))</f>
        <v>-</v>
      </c>
      <c r="Z913" s="105" t="str">
        <f>IF(R913&gt;0,FORECAST($C$8,Инклинометрия!$B$2:$B$152,Инклинометрия!$A$2:$A$152),IF(V913=$C$8,"-",FORECAST($C$8-V913,Инклинометрия!$B$2:$B$152,Инклинометрия!$A$2:$A$152)))</f>
        <v>-</v>
      </c>
      <c r="AA913" s="105" t="str">
        <f>IF(S913=0,"-",FORECAST($C$8-(S913+V913),Инклинометрия!$B$2:$B$152,Инклинометрия!$A$2:$A$152))</f>
        <v>-</v>
      </c>
      <c r="AB913" s="105">
        <f>FORECAST($C$8+T913,Инклинометрия!$B$2:$B$152,Инклинометрия!$A$2:$A$152)</f>
        <v>1422.3537391657405</v>
      </c>
      <c r="AC913" s="105">
        <f>IF(R913=0,FORECAST($C$6-T913,Инклинометрия!$B$2:$B$152,Инклинометрия!$A$2:$A$152),FORECAST($C$8,Инклинометрия!$B$2:$B$152,Инклинометрия!$A$2:$A$152))</f>
        <v>1332.6462608342592</v>
      </c>
      <c r="AD913" s="107">
        <f>IF(R913=0,FORECAST($C$8,Инклинометрия!$B$2:$B$152,Инклинометрия!$A$2:$A$152),Y913)</f>
        <v>1330</v>
      </c>
      <c r="AE913" s="107">
        <f>FORECAST($C$8-(R913+U913),Инклинометрия!$B$2:$B$152,Инклинометрия!$A$2:$A$152)</f>
        <v>0</v>
      </c>
      <c r="AF913" s="107">
        <f>IF(V913=0,"-",FORECAST($C$8,Инклинометрия!$B$2:$B$152,Инклинометрия!$A$2:$A$152))</f>
        <v>1330</v>
      </c>
      <c r="AG913" s="107">
        <f>IF(V913=0,"-",FORECAST($C$8-V913,Инклинометрия!$B$2:$B$152,Инклинометрия!$A$2:$A$152))</f>
        <v>0</v>
      </c>
      <c r="AH913" s="107">
        <f>IF(W913=0,"-",FORECAST($C$8+W913,Инклинометрия!$B$2:$B$152,Инклинометрия!$A$2:$A$152))</f>
        <v>1332.6462608342592</v>
      </c>
      <c r="AI913" s="107">
        <f>IF(W913=0,"-",FORECAST($C$8,Инклинометрия!$B$2:$B$152,Инклинометрия!$A$2:$A$152))</f>
        <v>1330</v>
      </c>
      <c r="AK913" s="122">
        <f t="shared" si="263"/>
        <v>0</v>
      </c>
      <c r="AL913" s="67">
        <f>AK913*(B913-B912)</f>
        <v>0</v>
      </c>
      <c r="AM913" s="23">
        <f t="shared" si="265"/>
        <v>8.6725204696437436E-2</v>
      </c>
      <c r="AN913" s="26">
        <f>AN912+AK913*(B913-B912)/(2*PI()*$C$5*AN912*$K$13)</f>
        <v>0.15480061813468687</v>
      </c>
      <c r="AO913" s="87">
        <f t="shared" si="257"/>
        <v>145932.55112472404</v>
      </c>
      <c r="AP913" s="87">
        <f>IF(R913+U913&lt;$C$8,0,32*$L$23/$C$12^2*($K$10*R913+$K$8*U913)+32*$L$24/($C$14^2-$C$13^2)*($K$10*S913+$K$8*V913))</f>
        <v>44607.551124724028</v>
      </c>
      <c r="AQ913" s="66">
        <f>R913*$C$11*$C$9+U913*$C$11*$C$10</f>
        <v>14695380</v>
      </c>
      <c r="AR913" s="66">
        <f>S913*$C$11*$C$9+V913*$C$11*$C$10</f>
        <v>14695380</v>
      </c>
      <c r="AS913" s="87">
        <f>$C$11*(T913*$C$9+W913*$C$10)</f>
        <v>792178.05375968735</v>
      </c>
      <c r="AT913" s="45">
        <f t="shared" si="251"/>
        <v>15633490.60488441</v>
      </c>
      <c r="AU913" s="75"/>
    </row>
    <row r="914" spans="2:47" ht="15" thickBot="1" x14ac:dyDescent="0.35">
      <c r="B914" s="41">
        <f t="shared" si="258"/>
        <v>17660</v>
      </c>
      <c r="C914" s="8">
        <f t="shared" si="259"/>
        <v>176.6</v>
      </c>
      <c r="D914" s="73">
        <f t="shared" si="247"/>
        <v>236.20249999999999</v>
      </c>
      <c r="E914" s="29">
        <f t="shared" si="264"/>
        <v>58494.824037520746</v>
      </c>
      <c r="F914" s="29">
        <f t="shared" si="260"/>
        <v>66.245553836373062</v>
      </c>
      <c r="G914" s="29">
        <f t="shared" si="261"/>
        <v>88.603428256148959</v>
      </c>
      <c r="H914" s="17">
        <f t="shared" si="262"/>
        <v>78236.827150183293</v>
      </c>
      <c r="I914" s="29">
        <f t="shared" si="252"/>
        <v>2.2250485660981263</v>
      </c>
      <c r="J914" s="29">
        <f t="shared" si="253"/>
        <v>41.69411544073867</v>
      </c>
      <c r="K914" s="32">
        <f>IF((D913+L913+M913-AL913)/($C$21+$C$22)&gt;$C$8,$C$8,(D913+L913+M913-AL913)/($C$21+$C$22))</f>
        <v>1400</v>
      </c>
      <c r="L914" s="97">
        <f t="shared" si="248"/>
        <v>0</v>
      </c>
      <c r="M914" s="96">
        <f t="shared" si="249"/>
        <v>0</v>
      </c>
      <c r="N914" s="98">
        <f t="shared" si="254"/>
        <v>1.7179213529287818</v>
      </c>
      <c r="O914" s="100">
        <f t="shared" si="250"/>
        <v>4.2266987561397071</v>
      </c>
      <c r="P914" s="104">
        <f t="shared" si="255"/>
        <v>18.880500609176615</v>
      </c>
      <c r="Q914" s="102">
        <f t="shared" si="256"/>
        <v>4.9224514715476911E-2</v>
      </c>
      <c r="R914" s="106">
        <f>IF(K914-H913&lt;0,0,K914-H913)</f>
        <v>0</v>
      </c>
      <c r="S914" s="106">
        <f>K914-V914</f>
        <v>0</v>
      </c>
      <c r="T914" s="106">
        <f>IF(R914&gt;0,$C$6-$C$8,IF($C$6-$C$8-W914&lt;0,0,$C$6-$C$8-W914))</f>
        <v>97.214462279726973</v>
      </c>
      <c r="U914" s="107">
        <f>IF(R914=0,IF(U913+(F914-AL914/$C$23)*$C$21/($C$21+$C$22)&gt;$C$8,$C$8,U913+F914*$C$21/($C$21+$C$22)),E914)</f>
        <v>1400</v>
      </c>
      <c r="V914" s="107">
        <f>IF(R914&gt;0,0,IF(V913+(F914-AL914/$C$23)*$C$21/($C$21+$C$22)&gt;$C$8,$C$8,IF(U914=$C$8,V913+(F914-AL914/$C$23)*$C$21/$C$22,V913+(F914-AL914/$C$23)*$C$21/($C$21+$C$22))))</f>
        <v>1400</v>
      </c>
      <c r="W914" s="203">
        <f>IF(R914&gt;0,0,IF(W913+AL914/$C$23&gt;$F$23,$F$23,W913+AL914/$C$23))</f>
        <v>2.7855377202730285</v>
      </c>
      <c r="X914" s="105" t="str">
        <f>IF(R914=0,"-",FORECAST($C$8,Инклинометрия!$B$2:$B$152,Инклинометрия!$A$2:$A$152))</f>
        <v>-</v>
      </c>
      <c r="Y914" s="105" t="str">
        <f>IF(R914=0,"-",FORECAST($C$8-R914,Инклинометрия!$B$2:$B$152,Инклинометрия!$A$2:$A$152))</f>
        <v>-</v>
      </c>
      <c r="Z914" s="105" t="str">
        <f>IF(R914&gt;0,FORECAST($C$8,Инклинометрия!$B$2:$B$152,Инклинометрия!$A$2:$A$152),IF(V914=$C$8,"-",FORECAST($C$8-V914,Инклинометрия!$B$2:$B$152,Инклинометрия!$A$2:$A$152)))</f>
        <v>-</v>
      </c>
      <c r="AA914" s="105" t="str">
        <f>IF(S914=0,"-",FORECAST($C$8-(S914+V914),Инклинометрия!$B$2:$B$152,Инклинометрия!$A$2:$A$152))</f>
        <v>-</v>
      </c>
      <c r="AB914" s="105">
        <f>FORECAST($C$8+T914,Инклинометрия!$B$2:$B$152,Инклинометрия!$A$2:$A$152)</f>
        <v>1422.3537391657405</v>
      </c>
      <c r="AC914" s="105">
        <f>IF(R914=0,FORECAST($C$6-T914,Инклинометрия!$B$2:$B$152,Инклинометрия!$A$2:$A$152),FORECAST($C$8,Инклинометрия!$B$2:$B$152,Инклинометрия!$A$2:$A$152))</f>
        <v>1332.6462608342592</v>
      </c>
      <c r="AD914" s="107">
        <f>IF(R914=0,FORECAST($C$8,Инклинометрия!$B$2:$B$152,Инклинометрия!$A$2:$A$152),Y914)</f>
        <v>1330</v>
      </c>
      <c r="AE914" s="107">
        <f>FORECAST($C$8-(R914+U914),Инклинометрия!$B$2:$B$152,Инклинометрия!$A$2:$A$152)</f>
        <v>0</v>
      </c>
      <c r="AF914" s="107">
        <f>IF(V914=0,"-",FORECAST($C$8,Инклинометрия!$B$2:$B$152,Инклинометрия!$A$2:$A$152))</f>
        <v>1330</v>
      </c>
      <c r="AG914" s="107">
        <f>IF(V914=0,"-",FORECAST($C$8-V914,Инклинометрия!$B$2:$B$152,Инклинометрия!$A$2:$A$152))</f>
        <v>0</v>
      </c>
      <c r="AH914" s="107">
        <f>IF(W914=0,"-",FORECAST($C$8+W914,Инклинометрия!$B$2:$B$152,Инклинометрия!$A$2:$A$152))</f>
        <v>1332.6462608342592</v>
      </c>
      <c r="AI914" s="107">
        <f>IF(W914=0,"-",FORECAST($C$8,Инклинометрия!$B$2:$B$152,Инклинометрия!$A$2:$A$152))</f>
        <v>1330</v>
      </c>
      <c r="AK914" s="122">
        <f t="shared" si="263"/>
        <v>0</v>
      </c>
      <c r="AL914" s="67">
        <f>AK914*(B914-B913)</f>
        <v>0</v>
      </c>
      <c r="AM914" s="23">
        <f t="shared" si="265"/>
        <v>8.6725204696437436E-2</v>
      </c>
      <c r="AN914" s="26">
        <f>AN913+AK914*(B914-B913)/(2*PI()*$C$5*AN913*$K$13)</f>
        <v>0.15480061813468687</v>
      </c>
      <c r="AO914" s="87">
        <f t="shared" si="257"/>
        <v>145932.55112472404</v>
      </c>
      <c r="AP914" s="87">
        <f>IF(R914+U914&lt;$C$8,0,32*$L$23/$C$12^2*($K$10*R914+$K$8*U914)+32*$L$24/($C$14^2-$C$13^2)*($K$10*S914+$K$8*V914))</f>
        <v>44607.551124724028</v>
      </c>
      <c r="AQ914" s="66">
        <f>R914*$C$11*$C$9+U914*$C$11*$C$10</f>
        <v>14695380</v>
      </c>
      <c r="AR914" s="66">
        <f>S914*$C$11*$C$9+V914*$C$11*$C$10</f>
        <v>14695380</v>
      </c>
      <c r="AS914" s="87">
        <f>$C$11*(T914*$C$9+W914*$C$10)</f>
        <v>792178.05375968735</v>
      </c>
      <c r="AT914" s="45">
        <f t="shared" si="251"/>
        <v>15633490.60488441</v>
      </c>
      <c r="AU914" s="75"/>
    </row>
    <row r="915" spans="2:47" ht="15" thickBot="1" x14ac:dyDescent="0.35">
      <c r="B915" s="41">
        <f t="shared" si="258"/>
        <v>17680</v>
      </c>
      <c r="C915" s="8">
        <f t="shared" si="259"/>
        <v>176.8</v>
      </c>
      <c r="D915" s="73">
        <f t="shared" si="247"/>
        <v>236.47</v>
      </c>
      <c r="E915" s="29">
        <f t="shared" si="264"/>
        <v>58561.069591357125</v>
      </c>
      <c r="F915" s="29">
        <f t="shared" si="260"/>
        <v>66.245553836382484</v>
      </c>
      <c r="G915" s="29">
        <f t="shared" si="261"/>
        <v>88.603428256161564</v>
      </c>
      <c r="H915" s="17">
        <f t="shared" si="262"/>
        <v>78325.430578439453</v>
      </c>
      <c r="I915" s="29">
        <f t="shared" si="252"/>
        <v>2.2250485660981263</v>
      </c>
      <c r="J915" s="29">
        <f t="shared" si="253"/>
        <v>41.694115440741633</v>
      </c>
      <c r="K915" s="32">
        <f>IF((D914+L914+M914-AL914)/($C$21+$C$22)&gt;$C$8,$C$8,(D914+L914+M914-AL914)/($C$21+$C$22))</f>
        <v>1400</v>
      </c>
      <c r="L915" s="97">
        <f t="shared" si="248"/>
        <v>0</v>
      </c>
      <c r="M915" s="96">
        <f t="shared" si="249"/>
        <v>0</v>
      </c>
      <c r="N915" s="98">
        <f t="shared" si="254"/>
        <v>1.7179213529287818</v>
      </c>
      <c r="O915" s="100">
        <f t="shared" si="250"/>
        <v>4.2266987561397071</v>
      </c>
      <c r="P915" s="104">
        <f t="shared" si="255"/>
        <v>18.880500609176615</v>
      </c>
      <c r="Q915" s="102">
        <f t="shared" si="256"/>
        <v>4.9224514715476911E-2</v>
      </c>
      <c r="R915" s="106">
        <f>IF(K915-H914&lt;0,0,K915-H914)</f>
        <v>0</v>
      </c>
      <c r="S915" s="106">
        <f>K915-V915</f>
        <v>0</v>
      </c>
      <c r="T915" s="106">
        <f>IF(R915&gt;0,$C$6-$C$8,IF($C$6-$C$8-W915&lt;0,0,$C$6-$C$8-W915))</f>
        <v>97.214462279726973</v>
      </c>
      <c r="U915" s="107">
        <f>IF(R915=0,IF(U914+(F915-AL915/$C$23)*$C$21/($C$21+$C$22)&gt;$C$8,$C$8,U914+F915*$C$21/($C$21+$C$22)),E915)</f>
        <v>1400</v>
      </c>
      <c r="V915" s="107">
        <f>IF(R915&gt;0,0,IF(V914+(F915-AL915/$C$23)*$C$21/($C$21+$C$22)&gt;$C$8,$C$8,IF(U915=$C$8,V914+(F915-AL915/$C$23)*$C$21/$C$22,V914+(F915-AL915/$C$23)*$C$21/($C$21+$C$22))))</f>
        <v>1400</v>
      </c>
      <c r="W915" s="203">
        <f>IF(R915&gt;0,0,IF(W914+AL915/$C$23&gt;$F$23,$F$23,W914+AL915/$C$23))</f>
        <v>2.7855377202730285</v>
      </c>
      <c r="X915" s="105" t="str">
        <f>IF(R915=0,"-",FORECAST($C$8,Инклинометрия!$B$2:$B$152,Инклинометрия!$A$2:$A$152))</f>
        <v>-</v>
      </c>
      <c r="Y915" s="105" t="str">
        <f>IF(R915=0,"-",FORECAST($C$8-R915,Инклинометрия!$B$2:$B$152,Инклинометрия!$A$2:$A$152))</f>
        <v>-</v>
      </c>
      <c r="Z915" s="105" t="str">
        <f>IF(R915&gt;0,FORECAST($C$8,Инклинометрия!$B$2:$B$152,Инклинометрия!$A$2:$A$152),IF(V915=$C$8,"-",FORECAST($C$8-V915,Инклинометрия!$B$2:$B$152,Инклинометрия!$A$2:$A$152)))</f>
        <v>-</v>
      </c>
      <c r="AA915" s="105" t="str">
        <f>IF(S915=0,"-",FORECAST($C$8-(S915+V915),Инклинометрия!$B$2:$B$152,Инклинометрия!$A$2:$A$152))</f>
        <v>-</v>
      </c>
      <c r="AB915" s="105">
        <f>FORECAST($C$8+T915,Инклинометрия!$B$2:$B$152,Инклинометрия!$A$2:$A$152)</f>
        <v>1422.3537391657405</v>
      </c>
      <c r="AC915" s="105">
        <f>IF(R915=0,FORECAST($C$6-T915,Инклинометрия!$B$2:$B$152,Инклинометрия!$A$2:$A$152),FORECAST($C$8,Инклинометрия!$B$2:$B$152,Инклинометрия!$A$2:$A$152))</f>
        <v>1332.6462608342592</v>
      </c>
      <c r="AD915" s="107">
        <f>IF(R915=0,FORECAST($C$8,Инклинометрия!$B$2:$B$152,Инклинометрия!$A$2:$A$152),Y915)</f>
        <v>1330</v>
      </c>
      <c r="AE915" s="107">
        <f>FORECAST($C$8-(R915+U915),Инклинометрия!$B$2:$B$152,Инклинометрия!$A$2:$A$152)</f>
        <v>0</v>
      </c>
      <c r="AF915" s="107">
        <f>IF(V915=0,"-",FORECAST($C$8,Инклинометрия!$B$2:$B$152,Инклинометрия!$A$2:$A$152))</f>
        <v>1330</v>
      </c>
      <c r="AG915" s="107">
        <f>IF(V915=0,"-",FORECAST($C$8-V915,Инклинометрия!$B$2:$B$152,Инклинометрия!$A$2:$A$152))</f>
        <v>0</v>
      </c>
      <c r="AH915" s="107">
        <f>IF(W915=0,"-",FORECAST($C$8+W915,Инклинометрия!$B$2:$B$152,Инклинометрия!$A$2:$A$152))</f>
        <v>1332.6462608342592</v>
      </c>
      <c r="AI915" s="107">
        <f>IF(W915=0,"-",FORECAST($C$8,Инклинометрия!$B$2:$B$152,Инклинометрия!$A$2:$A$152))</f>
        <v>1330</v>
      </c>
      <c r="AK915" s="122">
        <f t="shared" si="263"/>
        <v>0</v>
      </c>
      <c r="AL915" s="67">
        <f>AK915*(B915-B914)</f>
        <v>0</v>
      </c>
      <c r="AM915" s="23">
        <f t="shared" si="265"/>
        <v>8.6725204696437436E-2</v>
      </c>
      <c r="AN915" s="26">
        <f>AN914+AK915*(B915-B914)/(2*PI()*$C$5*AN914*$K$13)</f>
        <v>0.15480061813468687</v>
      </c>
      <c r="AO915" s="87">
        <f t="shared" si="257"/>
        <v>145932.55112472404</v>
      </c>
      <c r="AP915" s="87">
        <f>IF(R915+U915&lt;$C$8,0,32*$L$23/$C$12^2*($K$10*R915+$K$8*U915)+32*$L$24/($C$14^2-$C$13^2)*($K$10*S915+$K$8*V915))</f>
        <v>44607.551124724028</v>
      </c>
      <c r="AQ915" s="66">
        <f>R915*$C$11*$C$9+U915*$C$11*$C$10</f>
        <v>14695380</v>
      </c>
      <c r="AR915" s="66">
        <f>S915*$C$11*$C$9+V915*$C$11*$C$10</f>
        <v>14695380</v>
      </c>
      <c r="AS915" s="87">
        <f>$C$11*(T915*$C$9+W915*$C$10)</f>
        <v>792178.05375968735</v>
      </c>
      <c r="AT915" s="45">
        <f t="shared" si="251"/>
        <v>15633490.60488441</v>
      </c>
      <c r="AU915" s="75"/>
    </row>
    <row r="916" spans="2:47" ht="15" thickBot="1" x14ac:dyDescent="0.35">
      <c r="B916" s="41">
        <f t="shared" si="258"/>
        <v>17700</v>
      </c>
      <c r="C916" s="8">
        <f t="shared" si="259"/>
        <v>177</v>
      </c>
      <c r="D916" s="73">
        <f t="shared" si="247"/>
        <v>236.73750000000001</v>
      </c>
      <c r="E916" s="29">
        <f t="shared" si="264"/>
        <v>58627.315145193505</v>
      </c>
      <c r="F916" s="29">
        <f t="shared" si="260"/>
        <v>66.245553836373062</v>
      </c>
      <c r="G916" s="29">
        <f t="shared" si="261"/>
        <v>88.603428256148959</v>
      </c>
      <c r="H916" s="17">
        <f t="shared" si="262"/>
        <v>78414.034006695598</v>
      </c>
      <c r="I916" s="29">
        <f t="shared" si="252"/>
        <v>2.2250485660981263</v>
      </c>
      <c r="J916" s="29">
        <f t="shared" si="253"/>
        <v>41.69411544073867</v>
      </c>
      <c r="K916" s="32">
        <f>IF((D915+L915+M915-AL915)/($C$21+$C$22)&gt;$C$8,$C$8,(D915+L915+M915-AL915)/($C$21+$C$22))</f>
        <v>1400</v>
      </c>
      <c r="L916" s="97">
        <f t="shared" si="248"/>
        <v>0</v>
      </c>
      <c r="M916" s="96">
        <f t="shared" si="249"/>
        <v>0</v>
      </c>
      <c r="N916" s="98">
        <f t="shared" si="254"/>
        <v>1.7179213529287818</v>
      </c>
      <c r="O916" s="100">
        <f t="shared" si="250"/>
        <v>4.2266987561397071</v>
      </c>
      <c r="P916" s="104">
        <f t="shared" si="255"/>
        <v>18.880500609176615</v>
      </c>
      <c r="Q916" s="102">
        <f t="shared" si="256"/>
        <v>4.9224514715476911E-2</v>
      </c>
      <c r="R916" s="106">
        <f>IF(K916-H915&lt;0,0,K916-H915)</f>
        <v>0</v>
      </c>
      <c r="S916" s="106">
        <f>K916-V916</f>
        <v>0</v>
      </c>
      <c r="T916" s="106">
        <f>IF(R916&gt;0,$C$6-$C$8,IF($C$6-$C$8-W916&lt;0,0,$C$6-$C$8-W916))</f>
        <v>97.214462279726973</v>
      </c>
      <c r="U916" s="107">
        <f>IF(R916=0,IF(U915+(F916-AL916/$C$23)*$C$21/($C$21+$C$22)&gt;$C$8,$C$8,U915+F916*$C$21/($C$21+$C$22)),E916)</f>
        <v>1400</v>
      </c>
      <c r="V916" s="107">
        <f>IF(R916&gt;0,0,IF(V915+(F916-AL916/$C$23)*$C$21/($C$21+$C$22)&gt;$C$8,$C$8,IF(U916=$C$8,V915+(F916-AL916/$C$23)*$C$21/$C$22,V915+(F916-AL916/$C$23)*$C$21/($C$21+$C$22))))</f>
        <v>1400</v>
      </c>
      <c r="W916" s="203">
        <f>IF(R916&gt;0,0,IF(W915+AL916/$C$23&gt;$F$23,$F$23,W915+AL916/$C$23))</f>
        <v>2.7855377202730285</v>
      </c>
      <c r="X916" s="105" t="str">
        <f>IF(R916=0,"-",FORECAST($C$8,Инклинометрия!$B$2:$B$152,Инклинометрия!$A$2:$A$152))</f>
        <v>-</v>
      </c>
      <c r="Y916" s="105" t="str">
        <f>IF(R916=0,"-",FORECAST($C$8-R916,Инклинометрия!$B$2:$B$152,Инклинометрия!$A$2:$A$152))</f>
        <v>-</v>
      </c>
      <c r="Z916" s="105" t="str">
        <f>IF(R916&gt;0,FORECAST($C$8,Инклинометрия!$B$2:$B$152,Инклинометрия!$A$2:$A$152),IF(V916=$C$8,"-",FORECAST($C$8-V916,Инклинометрия!$B$2:$B$152,Инклинометрия!$A$2:$A$152)))</f>
        <v>-</v>
      </c>
      <c r="AA916" s="105" t="str">
        <f>IF(S916=0,"-",FORECAST($C$8-(S916+V916),Инклинометрия!$B$2:$B$152,Инклинометрия!$A$2:$A$152))</f>
        <v>-</v>
      </c>
      <c r="AB916" s="105">
        <f>FORECAST($C$8+T916,Инклинометрия!$B$2:$B$152,Инклинометрия!$A$2:$A$152)</f>
        <v>1422.3537391657405</v>
      </c>
      <c r="AC916" s="105">
        <f>IF(R916=0,FORECAST($C$6-T916,Инклинометрия!$B$2:$B$152,Инклинометрия!$A$2:$A$152),FORECAST($C$8,Инклинометрия!$B$2:$B$152,Инклинометрия!$A$2:$A$152))</f>
        <v>1332.6462608342592</v>
      </c>
      <c r="AD916" s="107">
        <f>IF(R916=0,FORECAST($C$8,Инклинометрия!$B$2:$B$152,Инклинометрия!$A$2:$A$152),Y916)</f>
        <v>1330</v>
      </c>
      <c r="AE916" s="107">
        <f>FORECAST($C$8-(R916+U916),Инклинометрия!$B$2:$B$152,Инклинометрия!$A$2:$A$152)</f>
        <v>0</v>
      </c>
      <c r="AF916" s="107">
        <f>IF(V916=0,"-",FORECAST($C$8,Инклинометрия!$B$2:$B$152,Инклинометрия!$A$2:$A$152))</f>
        <v>1330</v>
      </c>
      <c r="AG916" s="107">
        <f>IF(V916=0,"-",FORECAST($C$8-V916,Инклинометрия!$B$2:$B$152,Инклинометрия!$A$2:$A$152))</f>
        <v>0</v>
      </c>
      <c r="AH916" s="107">
        <f>IF(W916=0,"-",FORECAST($C$8+W916,Инклинометрия!$B$2:$B$152,Инклинометрия!$A$2:$A$152))</f>
        <v>1332.6462608342592</v>
      </c>
      <c r="AI916" s="107">
        <f>IF(W916=0,"-",FORECAST($C$8,Инклинометрия!$B$2:$B$152,Инклинометрия!$A$2:$A$152))</f>
        <v>1330</v>
      </c>
      <c r="AK916" s="122">
        <f t="shared" si="263"/>
        <v>0</v>
      </c>
      <c r="AL916" s="67">
        <f>AK916*(B916-B915)</f>
        <v>0</v>
      </c>
      <c r="AM916" s="23">
        <f t="shared" si="265"/>
        <v>8.6725204696437436E-2</v>
      </c>
      <c r="AN916" s="26">
        <f>AN915+AK916*(B916-B915)/(2*PI()*$C$5*AN915*$K$13)</f>
        <v>0.15480061813468687</v>
      </c>
      <c r="AO916" s="87">
        <f t="shared" si="257"/>
        <v>145932.55112472404</v>
      </c>
      <c r="AP916" s="87">
        <f>IF(R916+U916&lt;$C$8,0,32*$L$23/$C$12^2*($K$10*R916+$K$8*U916)+32*$L$24/($C$14^2-$C$13^2)*($K$10*S916+$K$8*V916))</f>
        <v>44607.551124724028</v>
      </c>
      <c r="AQ916" s="66">
        <f>R916*$C$11*$C$9+U916*$C$11*$C$10</f>
        <v>14695380</v>
      </c>
      <c r="AR916" s="66">
        <f>S916*$C$11*$C$9+V916*$C$11*$C$10</f>
        <v>14695380</v>
      </c>
      <c r="AS916" s="87">
        <f>$C$11*(T916*$C$9+W916*$C$10)</f>
        <v>792178.05375968735</v>
      </c>
      <c r="AT916" s="45">
        <f t="shared" si="251"/>
        <v>15633490.60488441</v>
      </c>
      <c r="AU916" s="75"/>
    </row>
    <row r="917" spans="2:47" ht="15" thickBot="1" x14ac:dyDescent="0.35">
      <c r="B917" s="41">
        <f t="shared" si="258"/>
        <v>17720</v>
      </c>
      <c r="C917" s="8">
        <f t="shared" si="259"/>
        <v>177.20000000000002</v>
      </c>
      <c r="D917" s="73">
        <f t="shared" si="247"/>
        <v>237.00500000000002</v>
      </c>
      <c r="E917" s="29">
        <f t="shared" si="264"/>
        <v>58693.560699029884</v>
      </c>
      <c r="F917" s="29">
        <f t="shared" si="260"/>
        <v>66.245553836382484</v>
      </c>
      <c r="G917" s="29">
        <f t="shared" si="261"/>
        <v>88.603428256161564</v>
      </c>
      <c r="H917" s="17">
        <f t="shared" si="262"/>
        <v>78502.637434951757</v>
      </c>
      <c r="I917" s="29">
        <f t="shared" si="252"/>
        <v>2.2250485660981263</v>
      </c>
      <c r="J917" s="29">
        <f t="shared" si="253"/>
        <v>41.694115440741633</v>
      </c>
      <c r="K917" s="32">
        <f>IF((D916+L916+M916-AL916)/($C$21+$C$22)&gt;$C$8,$C$8,(D916+L916+M916-AL916)/($C$21+$C$22))</f>
        <v>1400</v>
      </c>
      <c r="L917" s="97">
        <f t="shared" si="248"/>
        <v>0</v>
      </c>
      <c r="M917" s="96">
        <f t="shared" si="249"/>
        <v>0</v>
      </c>
      <c r="N917" s="98">
        <f t="shared" si="254"/>
        <v>1.7179213529287818</v>
      </c>
      <c r="O917" s="100">
        <f t="shared" si="250"/>
        <v>4.2266987561397071</v>
      </c>
      <c r="P917" s="104">
        <f t="shared" si="255"/>
        <v>18.880500609176615</v>
      </c>
      <c r="Q917" s="102">
        <f t="shared" si="256"/>
        <v>4.9224514715476911E-2</v>
      </c>
      <c r="R917" s="106">
        <f>IF(K917-H916&lt;0,0,K917-H916)</f>
        <v>0</v>
      </c>
      <c r="S917" s="106">
        <f>K917-V917</f>
        <v>0</v>
      </c>
      <c r="T917" s="106">
        <f>IF(R917&gt;0,$C$6-$C$8,IF($C$6-$C$8-W917&lt;0,0,$C$6-$C$8-W917))</f>
        <v>97.214462279726973</v>
      </c>
      <c r="U917" s="107">
        <f>IF(R917=0,IF(U916+(F917-AL917/$C$23)*$C$21/($C$21+$C$22)&gt;$C$8,$C$8,U916+F917*$C$21/($C$21+$C$22)),E917)</f>
        <v>1400</v>
      </c>
      <c r="V917" s="107">
        <f>IF(R917&gt;0,0,IF(V916+(F917-AL917/$C$23)*$C$21/($C$21+$C$22)&gt;$C$8,$C$8,IF(U917=$C$8,V916+(F917-AL917/$C$23)*$C$21/$C$22,V916+(F917-AL917/$C$23)*$C$21/($C$21+$C$22))))</f>
        <v>1400</v>
      </c>
      <c r="W917" s="203">
        <f>IF(R917&gt;0,0,IF(W916+AL917/$C$23&gt;$F$23,$F$23,W916+AL917/$C$23))</f>
        <v>2.7855377202730285</v>
      </c>
      <c r="X917" s="105" t="str">
        <f>IF(R917=0,"-",FORECAST($C$8,Инклинометрия!$B$2:$B$152,Инклинометрия!$A$2:$A$152))</f>
        <v>-</v>
      </c>
      <c r="Y917" s="105" t="str">
        <f>IF(R917=0,"-",FORECAST($C$8-R917,Инклинометрия!$B$2:$B$152,Инклинометрия!$A$2:$A$152))</f>
        <v>-</v>
      </c>
      <c r="Z917" s="105" t="str">
        <f>IF(R917&gt;0,FORECAST($C$8,Инклинометрия!$B$2:$B$152,Инклинометрия!$A$2:$A$152),IF(V917=$C$8,"-",FORECAST($C$8-V917,Инклинометрия!$B$2:$B$152,Инклинометрия!$A$2:$A$152)))</f>
        <v>-</v>
      </c>
      <c r="AA917" s="105" t="str">
        <f>IF(S917=0,"-",FORECAST($C$8-(S917+V917),Инклинометрия!$B$2:$B$152,Инклинометрия!$A$2:$A$152))</f>
        <v>-</v>
      </c>
      <c r="AB917" s="105">
        <f>FORECAST($C$8+T917,Инклинометрия!$B$2:$B$152,Инклинометрия!$A$2:$A$152)</f>
        <v>1422.3537391657405</v>
      </c>
      <c r="AC917" s="105">
        <f>IF(R917=0,FORECAST($C$6-T917,Инклинометрия!$B$2:$B$152,Инклинометрия!$A$2:$A$152),FORECAST($C$8,Инклинометрия!$B$2:$B$152,Инклинометрия!$A$2:$A$152))</f>
        <v>1332.6462608342592</v>
      </c>
      <c r="AD917" s="107">
        <f>IF(R917=0,FORECAST($C$8,Инклинометрия!$B$2:$B$152,Инклинометрия!$A$2:$A$152),Y917)</f>
        <v>1330</v>
      </c>
      <c r="AE917" s="107">
        <f>FORECAST($C$8-(R917+U917),Инклинометрия!$B$2:$B$152,Инклинометрия!$A$2:$A$152)</f>
        <v>0</v>
      </c>
      <c r="AF917" s="107">
        <f>IF(V917=0,"-",FORECAST($C$8,Инклинометрия!$B$2:$B$152,Инклинометрия!$A$2:$A$152))</f>
        <v>1330</v>
      </c>
      <c r="AG917" s="107">
        <f>IF(V917=0,"-",FORECAST($C$8-V917,Инклинометрия!$B$2:$B$152,Инклинометрия!$A$2:$A$152))</f>
        <v>0</v>
      </c>
      <c r="AH917" s="107">
        <f>IF(W917=0,"-",FORECAST($C$8+W917,Инклинометрия!$B$2:$B$152,Инклинометрия!$A$2:$A$152))</f>
        <v>1332.6462608342592</v>
      </c>
      <c r="AI917" s="107">
        <f>IF(W917=0,"-",FORECAST($C$8,Инклинометрия!$B$2:$B$152,Инклинометрия!$A$2:$A$152))</f>
        <v>1330</v>
      </c>
      <c r="AK917" s="122">
        <f t="shared" si="263"/>
        <v>0</v>
      </c>
      <c r="AL917" s="67">
        <f>AK917*(B917-B916)</f>
        <v>0</v>
      </c>
      <c r="AM917" s="23">
        <f t="shared" si="265"/>
        <v>8.6725204696437436E-2</v>
      </c>
      <c r="AN917" s="26">
        <f>AN916+AK917*(B917-B916)/(2*PI()*$C$5*AN916*$K$13)</f>
        <v>0.15480061813468687</v>
      </c>
      <c r="AO917" s="87">
        <f t="shared" si="257"/>
        <v>145932.55112472404</v>
      </c>
      <c r="AP917" s="87">
        <f>IF(R917+U917&lt;$C$8,0,32*$L$23/$C$12^2*($K$10*R917+$K$8*U917)+32*$L$24/($C$14^2-$C$13^2)*($K$10*S917+$K$8*V917))</f>
        <v>44607.551124724028</v>
      </c>
      <c r="AQ917" s="66">
        <f>R917*$C$11*$C$9+U917*$C$11*$C$10</f>
        <v>14695380</v>
      </c>
      <c r="AR917" s="66">
        <f>S917*$C$11*$C$9+V917*$C$11*$C$10</f>
        <v>14695380</v>
      </c>
      <c r="AS917" s="87">
        <f>$C$11*(T917*$C$9+W917*$C$10)</f>
        <v>792178.05375968735</v>
      </c>
      <c r="AT917" s="45">
        <f t="shared" si="251"/>
        <v>15633490.60488441</v>
      </c>
      <c r="AU917" s="75"/>
    </row>
    <row r="918" spans="2:47" ht="15" thickBot="1" x14ac:dyDescent="0.35">
      <c r="B918" s="41">
        <f t="shared" si="258"/>
        <v>17740</v>
      </c>
      <c r="C918" s="8">
        <f t="shared" si="259"/>
        <v>177.4</v>
      </c>
      <c r="D918" s="73">
        <f t="shared" si="247"/>
        <v>237.27250000000001</v>
      </c>
      <c r="E918" s="29">
        <f t="shared" si="264"/>
        <v>58759.806252866256</v>
      </c>
      <c r="F918" s="29">
        <f t="shared" si="260"/>
        <v>66.245553836373062</v>
      </c>
      <c r="G918" s="29">
        <f t="shared" si="261"/>
        <v>88.603428256148959</v>
      </c>
      <c r="H918" s="17">
        <f t="shared" si="262"/>
        <v>78591.240863207902</v>
      </c>
      <c r="I918" s="29">
        <f t="shared" si="252"/>
        <v>2.2250485660981263</v>
      </c>
      <c r="J918" s="29">
        <f t="shared" si="253"/>
        <v>41.69411544073867</v>
      </c>
      <c r="K918" s="32">
        <f>IF((D917+L917+M917-AL917)/($C$21+$C$22)&gt;$C$8,$C$8,(D917+L917+M917-AL917)/($C$21+$C$22))</f>
        <v>1400</v>
      </c>
      <c r="L918" s="97">
        <f t="shared" si="248"/>
        <v>0</v>
      </c>
      <c r="M918" s="96">
        <f t="shared" si="249"/>
        <v>0</v>
      </c>
      <c r="N918" s="98">
        <f t="shared" si="254"/>
        <v>1.7179213529287818</v>
      </c>
      <c r="O918" s="100">
        <f t="shared" si="250"/>
        <v>4.2266987561397071</v>
      </c>
      <c r="P918" s="104">
        <f t="shared" si="255"/>
        <v>18.880500609176615</v>
      </c>
      <c r="Q918" s="102">
        <f t="shared" si="256"/>
        <v>4.9224514715476911E-2</v>
      </c>
      <c r="R918" s="106">
        <f>IF(K918-H917&lt;0,0,K918-H917)</f>
        <v>0</v>
      </c>
      <c r="S918" s="106">
        <f>K918-V918</f>
        <v>0</v>
      </c>
      <c r="T918" s="106">
        <f>IF(R918&gt;0,$C$6-$C$8,IF($C$6-$C$8-W918&lt;0,0,$C$6-$C$8-W918))</f>
        <v>97.214462279726973</v>
      </c>
      <c r="U918" s="107">
        <f>IF(R918=0,IF(U917+(F918-AL918/$C$23)*$C$21/($C$21+$C$22)&gt;$C$8,$C$8,U917+F918*$C$21/($C$21+$C$22)),E918)</f>
        <v>1400</v>
      </c>
      <c r="V918" s="107">
        <f>IF(R918&gt;0,0,IF(V917+(F918-AL918/$C$23)*$C$21/($C$21+$C$22)&gt;$C$8,$C$8,IF(U918=$C$8,V917+(F918-AL918/$C$23)*$C$21/$C$22,V917+(F918-AL918/$C$23)*$C$21/($C$21+$C$22))))</f>
        <v>1400</v>
      </c>
      <c r="W918" s="203">
        <f>IF(R918&gt;0,0,IF(W917+AL918/$C$23&gt;$F$23,$F$23,W917+AL918/$C$23))</f>
        <v>2.7855377202730285</v>
      </c>
      <c r="X918" s="105" t="str">
        <f>IF(R918=0,"-",FORECAST($C$8,Инклинометрия!$B$2:$B$152,Инклинометрия!$A$2:$A$152))</f>
        <v>-</v>
      </c>
      <c r="Y918" s="105" t="str">
        <f>IF(R918=0,"-",FORECAST($C$8-R918,Инклинометрия!$B$2:$B$152,Инклинометрия!$A$2:$A$152))</f>
        <v>-</v>
      </c>
      <c r="Z918" s="105" t="str">
        <f>IF(R918&gt;0,FORECAST($C$8,Инклинометрия!$B$2:$B$152,Инклинометрия!$A$2:$A$152),IF(V918=$C$8,"-",FORECAST($C$8-V918,Инклинометрия!$B$2:$B$152,Инклинометрия!$A$2:$A$152)))</f>
        <v>-</v>
      </c>
      <c r="AA918" s="105" t="str">
        <f>IF(S918=0,"-",FORECAST($C$8-(S918+V918),Инклинометрия!$B$2:$B$152,Инклинометрия!$A$2:$A$152))</f>
        <v>-</v>
      </c>
      <c r="AB918" s="105">
        <f>FORECAST($C$8+T918,Инклинометрия!$B$2:$B$152,Инклинометрия!$A$2:$A$152)</f>
        <v>1422.3537391657405</v>
      </c>
      <c r="AC918" s="105">
        <f>IF(R918=0,FORECAST($C$6-T918,Инклинометрия!$B$2:$B$152,Инклинометрия!$A$2:$A$152),FORECAST($C$8,Инклинометрия!$B$2:$B$152,Инклинометрия!$A$2:$A$152))</f>
        <v>1332.6462608342592</v>
      </c>
      <c r="AD918" s="107">
        <f>IF(R918=0,FORECAST($C$8,Инклинометрия!$B$2:$B$152,Инклинометрия!$A$2:$A$152),Y918)</f>
        <v>1330</v>
      </c>
      <c r="AE918" s="107">
        <f>FORECAST($C$8-(R918+U918),Инклинометрия!$B$2:$B$152,Инклинометрия!$A$2:$A$152)</f>
        <v>0</v>
      </c>
      <c r="AF918" s="107">
        <f>IF(V918=0,"-",FORECAST($C$8,Инклинометрия!$B$2:$B$152,Инклинометрия!$A$2:$A$152))</f>
        <v>1330</v>
      </c>
      <c r="AG918" s="107">
        <f>IF(V918=0,"-",FORECAST($C$8-V918,Инклинометрия!$B$2:$B$152,Инклинометрия!$A$2:$A$152))</f>
        <v>0</v>
      </c>
      <c r="AH918" s="107">
        <f>IF(W918=0,"-",FORECAST($C$8+W918,Инклинометрия!$B$2:$B$152,Инклинометрия!$A$2:$A$152))</f>
        <v>1332.6462608342592</v>
      </c>
      <c r="AI918" s="107">
        <f>IF(W918=0,"-",FORECAST($C$8,Инклинометрия!$B$2:$B$152,Инклинометрия!$A$2:$A$152))</f>
        <v>1330</v>
      </c>
      <c r="AK918" s="122">
        <f t="shared" si="263"/>
        <v>0</v>
      </c>
      <c r="AL918" s="67">
        <f>AK918*(B918-B917)</f>
        <v>0</v>
      </c>
      <c r="AM918" s="23">
        <f t="shared" si="265"/>
        <v>8.6725204696437436E-2</v>
      </c>
      <c r="AN918" s="26">
        <f>AN917+AK918*(B918-B917)/(2*PI()*$C$5*AN917*$K$13)</f>
        <v>0.15480061813468687</v>
      </c>
      <c r="AO918" s="87">
        <f t="shared" si="257"/>
        <v>145932.55112472404</v>
      </c>
      <c r="AP918" s="87">
        <f>IF(R918+U918&lt;$C$8,0,32*$L$23/$C$12^2*($K$10*R918+$K$8*U918)+32*$L$24/($C$14^2-$C$13^2)*($K$10*S918+$K$8*V918))</f>
        <v>44607.551124724028</v>
      </c>
      <c r="AQ918" s="66">
        <f>R918*$C$11*$C$9+U918*$C$11*$C$10</f>
        <v>14695380</v>
      </c>
      <c r="AR918" s="66">
        <f>S918*$C$11*$C$9+V918*$C$11*$C$10</f>
        <v>14695380</v>
      </c>
      <c r="AS918" s="87">
        <f>$C$11*(T918*$C$9+W918*$C$10)</f>
        <v>792178.05375968735</v>
      </c>
      <c r="AT918" s="45">
        <f t="shared" si="251"/>
        <v>15633490.60488441</v>
      </c>
      <c r="AU918" s="75"/>
    </row>
    <row r="919" spans="2:47" ht="15" thickBot="1" x14ac:dyDescent="0.35">
      <c r="B919" s="41">
        <f t="shared" si="258"/>
        <v>17760</v>
      </c>
      <c r="C919" s="8">
        <f t="shared" si="259"/>
        <v>177.6</v>
      </c>
      <c r="D919" s="73">
        <f t="shared" si="247"/>
        <v>237.54</v>
      </c>
      <c r="E919" s="29">
        <f t="shared" si="264"/>
        <v>58826.051806702628</v>
      </c>
      <c r="F919" s="29">
        <f t="shared" si="260"/>
        <v>66.245553836373062</v>
      </c>
      <c r="G919" s="29">
        <f t="shared" si="261"/>
        <v>88.603428256148959</v>
      </c>
      <c r="H919" s="17">
        <f t="shared" si="262"/>
        <v>78679.844291464047</v>
      </c>
      <c r="I919" s="29">
        <f t="shared" si="252"/>
        <v>2.2250485660981263</v>
      </c>
      <c r="J919" s="29">
        <f t="shared" si="253"/>
        <v>41.69411544073867</v>
      </c>
      <c r="K919" s="32">
        <f>IF((D918+L918+M918-AL918)/($C$21+$C$22)&gt;$C$8,$C$8,(D918+L918+M918-AL918)/($C$21+$C$22))</f>
        <v>1400</v>
      </c>
      <c r="L919" s="97">
        <f t="shared" si="248"/>
        <v>0</v>
      </c>
      <c r="M919" s="96">
        <f t="shared" si="249"/>
        <v>0</v>
      </c>
      <c r="N919" s="98">
        <f t="shared" si="254"/>
        <v>1.7179213529287818</v>
      </c>
      <c r="O919" s="100">
        <f t="shared" si="250"/>
        <v>4.2266987561397071</v>
      </c>
      <c r="P919" s="104">
        <f t="shared" si="255"/>
        <v>18.880500609176615</v>
      </c>
      <c r="Q919" s="102">
        <f t="shared" si="256"/>
        <v>4.9224514715476911E-2</v>
      </c>
      <c r="R919" s="106">
        <f>IF(K919-H918&lt;0,0,K919-H918)</f>
        <v>0</v>
      </c>
      <c r="S919" s="106">
        <f>K919-V919</f>
        <v>0</v>
      </c>
      <c r="T919" s="106">
        <f>IF(R919&gt;0,$C$6-$C$8,IF($C$6-$C$8-W919&lt;0,0,$C$6-$C$8-W919))</f>
        <v>97.214462279726973</v>
      </c>
      <c r="U919" s="107">
        <f>IF(R919=0,IF(U918+(F919-AL919/$C$23)*$C$21/($C$21+$C$22)&gt;$C$8,$C$8,U918+F919*$C$21/($C$21+$C$22)),E919)</f>
        <v>1400</v>
      </c>
      <c r="V919" s="107">
        <f>IF(R919&gt;0,0,IF(V918+(F919-AL919/$C$23)*$C$21/($C$21+$C$22)&gt;$C$8,$C$8,IF(U919=$C$8,V918+(F919-AL919/$C$23)*$C$21/$C$22,V918+(F919-AL919/$C$23)*$C$21/($C$21+$C$22))))</f>
        <v>1400</v>
      </c>
      <c r="W919" s="203">
        <f>IF(R919&gt;0,0,IF(W918+AL919/$C$23&gt;$F$23,$F$23,W918+AL919/$C$23))</f>
        <v>2.7855377202730285</v>
      </c>
      <c r="X919" s="105" t="str">
        <f>IF(R919=0,"-",FORECAST($C$8,Инклинометрия!$B$2:$B$152,Инклинометрия!$A$2:$A$152))</f>
        <v>-</v>
      </c>
      <c r="Y919" s="105" t="str">
        <f>IF(R919=0,"-",FORECAST($C$8-R919,Инклинометрия!$B$2:$B$152,Инклинометрия!$A$2:$A$152))</f>
        <v>-</v>
      </c>
      <c r="Z919" s="105" t="str">
        <f>IF(R919&gt;0,FORECAST($C$8,Инклинометрия!$B$2:$B$152,Инклинометрия!$A$2:$A$152),IF(V919=$C$8,"-",FORECAST($C$8-V919,Инклинометрия!$B$2:$B$152,Инклинометрия!$A$2:$A$152)))</f>
        <v>-</v>
      </c>
      <c r="AA919" s="105" t="str">
        <f>IF(S919=0,"-",FORECAST($C$8-(S919+V919),Инклинометрия!$B$2:$B$152,Инклинометрия!$A$2:$A$152))</f>
        <v>-</v>
      </c>
      <c r="AB919" s="105">
        <f>FORECAST($C$8+T919,Инклинометрия!$B$2:$B$152,Инклинометрия!$A$2:$A$152)</f>
        <v>1422.3537391657405</v>
      </c>
      <c r="AC919" s="105">
        <f>IF(R919=0,FORECAST($C$6-T919,Инклинометрия!$B$2:$B$152,Инклинометрия!$A$2:$A$152),FORECAST($C$8,Инклинометрия!$B$2:$B$152,Инклинометрия!$A$2:$A$152))</f>
        <v>1332.6462608342592</v>
      </c>
      <c r="AD919" s="107">
        <f>IF(R919=0,FORECAST($C$8,Инклинометрия!$B$2:$B$152,Инклинометрия!$A$2:$A$152),Y919)</f>
        <v>1330</v>
      </c>
      <c r="AE919" s="107">
        <f>FORECAST($C$8-(R919+U919),Инклинометрия!$B$2:$B$152,Инклинометрия!$A$2:$A$152)</f>
        <v>0</v>
      </c>
      <c r="AF919" s="107">
        <f>IF(V919=0,"-",FORECAST($C$8,Инклинометрия!$B$2:$B$152,Инклинометрия!$A$2:$A$152))</f>
        <v>1330</v>
      </c>
      <c r="AG919" s="107">
        <f>IF(V919=0,"-",FORECAST($C$8-V919,Инклинометрия!$B$2:$B$152,Инклинометрия!$A$2:$A$152))</f>
        <v>0</v>
      </c>
      <c r="AH919" s="107">
        <f>IF(W919=0,"-",FORECAST($C$8+W919,Инклинометрия!$B$2:$B$152,Инклинометрия!$A$2:$A$152))</f>
        <v>1332.6462608342592</v>
      </c>
      <c r="AI919" s="107">
        <f>IF(W919=0,"-",FORECAST($C$8,Инклинометрия!$B$2:$B$152,Инклинометрия!$A$2:$A$152))</f>
        <v>1330</v>
      </c>
      <c r="AK919" s="122">
        <f t="shared" si="263"/>
        <v>0</v>
      </c>
      <c r="AL919" s="67">
        <f>AK919*(B919-B918)</f>
        <v>0</v>
      </c>
      <c r="AM919" s="23">
        <f t="shared" si="265"/>
        <v>8.6725204696437436E-2</v>
      </c>
      <c r="AN919" s="26">
        <f>AN918+AK919*(B919-B918)/(2*PI()*$C$5*AN918*$K$13)</f>
        <v>0.15480061813468687</v>
      </c>
      <c r="AO919" s="87">
        <f t="shared" si="257"/>
        <v>145932.55112472404</v>
      </c>
      <c r="AP919" s="87">
        <f>IF(R919+U919&lt;$C$8,0,32*$L$23/$C$12^2*($K$10*R919+$K$8*U919)+32*$L$24/($C$14^2-$C$13^2)*($K$10*S919+$K$8*V919))</f>
        <v>44607.551124724028</v>
      </c>
      <c r="AQ919" s="66">
        <f>R919*$C$11*$C$9+U919*$C$11*$C$10</f>
        <v>14695380</v>
      </c>
      <c r="AR919" s="66">
        <f>S919*$C$11*$C$9+V919*$C$11*$C$10</f>
        <v>14695380</v>
      </c>
      <c r="AS919" s="87">
        <f>$C$11*(T919*$C$9+W919*$C$10)</f>
        <v>792178.05375968735</v>
      </c>
      <c r="AT919" s="45">
        <f t="shared" si="251"/>
        <v>15633490.60488441</v>
      </c>
      <c r="AU919" s="75"/>
    </row>
    <row r="920" spans="2:47" ht="15" thickBot="1" x14ac:dyDescent="0.35">
      <c r="B920" s="41">
        <f t="shared" si="258"/>
        <v>17780</v>
      </c>
      <c r="C920" s="8">
        <f t="shared" si="259"/>
        <v>177.8</v>
      </c>
      <c r="D920" s="73">
        <f t="shared" si="247"/>
        <v>237.8075</v>
      </c>
      <c r="E920" s="29">
        <f t="shared" si="264"/>
        <v>58892.297360539014</v>
      </c>
      <c r="F920" s="29">
        <f t="shared" si="260"/>
        <v>66.245553836382484</v>
      </c>
      <c r="G920" s="29">
        <f t="shared" si="261"/>
        <v>88.603428256161564</v>
      </c>
      <c r="H920" s="17">
        <f t="shared" si="262"/>
        <v>78768.447719720207</v>
      </c>
      <c r="I920" s="29">
        <f t="shared" si="252"/>
        <v>2.2250485660981263</v>
      </c>
      <c r="J920" s="29">
        <f t="shared" si="253"/>
        <v>41.694115440741633</v>
      </c>
      <c r="K920" s="32">
        <f>IF((D919+L919+M919-AL919)/($C$21+$C$22)&gt;$C$8,$C$8,(D919+L919+M919-AL919)/($C$21+$C$22))</f>
        <v>1400</v>
      </c>
      <c r="L920" s="97">
        <f t="shared" si="248"/>
        <v>0</v>
      </c>
      <c r="M920" s="96">
        <f t="shared" si="249"/>
        <v>0</v>
      </c>
      <c r="N920" s="98">
        <f t="shared" si="254"/>
        <v>1.7179213529287818</v>
      </c>
      <c r="O920" s="100">
        <f t="shared" si="250"/>
        <v>4.2266987561397071</v>
      </c>
      <c r="P920" s="104">
        <f t="shared" si="255"/>
        <v>18.880500609176615</v>
      </c>
      <c r="Q920" s="102">
        <f t="shared" si="256"/>
        <v>4.9224514715476911E-2</v>
      </c>
      <c r="R920" s="106">
        <f>IF(K920-H919&lt;0,0,K920-H919)</f>
        <v>0</v>
      </c>
      <c r="S920" s="106">
        <f>K920-V920</f>
        <v>0</v>
      </c>
      <c r="T920" s="106">
        <f>IF(R920&gt;0,$C$6-$C$8,IF($C$6-$C$8-W920&lt;0,0,$C$6-$C$8-W920))</f>
        <v>97.214462279726973</v>
      </c>
      <c r="U920" s="107">
        <f>IF(R920=0,IF(U919+(F920-AL920/$C$23)*$C$21/($C$21+$C$22)&gt;$C$8,$C$8,U919+F920*$C$21/($C$21+$C$22)),E920)</f>
        <v>1400</v>
      </c>
      <c r="V920" s="107">
        <f>IF(R920&gt;0,0,IF(V919+(F920-AL920/$C$23)*$C$21/($C$21+$C$22)&gt;$C$8,$C$8,IF(U920=$C$8,V919+(F920-AL920/$C$23)*$C$21/$C$22,V919+(F920-AL920/$C$23)*$C$21/($C$21+$C$22))))</f>
        <v>1400</v>
      </c>
      <c r="W920" s="203">
        <f>IF(R920&gt;0,0,IF(W919+AL920/$C$23&gt;$F$23,$F$23,W919+AL920/$C$23))</f>
        <v>2.7855377202730285</v>
      </c>
      <c r="X920" s="105" t="str">
        <f>IF(R920=0,"-",FORECAST($C$8,Инклинометрия!$B$2:$B$152,Инклинометрия!$A$2:$A$152))</f>
        <v>-</v>
      </c>
      <c r="Y920" s="105" t="str">
        <f>IF(R920=0,"-",FORECAST($C$8-R920,Инклинометрия!$B$2:$B$152,Инклинометрия!$A$2:$A$152))</f>
        <v>-</v>
      </c>
      <c r="Z920" s="105" t="str">
        <f>IF(R920&gt;0,FORECAST($C$8,Инклинометрия!$B$2:$B$152,Инклинометрия!$A$2:$A$152),IF(V920=$C$8,"-",FORECAST($C$8-V920,Инклинометрия!$B$2:$B$152,Инклинометрия!$A$2:$A$152)))</f>
        <v>-</v>
      </c>
      <c r="AA920" s="105" t="str">
        <f>IF(S920=0,"-",FORECAST($C$8-(S920+V920),Инклинометрия!$B$2:$B$152,Инклинометрия!$A$2:$A$152))</f>
        <v>-</v>
      </c>
      <c r="AB920" s="105">
        <f>FORECAST($C$8+T920,Инклинометрия!$B$2:$B$152,Инклинометрия!$A$2:$A$152)</f>
        <v>1422.3537391657405</v>
      </c>
      <c r="AC920" s="105">
        <f>IF(R920=0,FORECAST($C$6-T920,Инклинометрия!$B$2:$B$152,Инклинометрия!$A$2:$A$152),FORECAST($C$8,Инклинометрия!$B$2:$B$152,Инклинометрия!$A$2:$A$152))</f>
        <v>1332.6462608342592</v>
      </c>
      <c r="AD920" s="107">
        <f>IF(R920=0,FORECAST($C$8,Инклинометрия!$B$2:$B$152,Инклинометрия!$A$2:$A$152),Y920)</f>
        <v>1330</v>
      </c>
      <c r="AE920" s="107">
        <f>FORECAST($C$8-(R920+U920),Инклинометрия!$B$2:$B$152,Инклинометрия!$A$2:$A$152)</f>
        <v>0</v>
      </c>
      <c r="AF920" s="107">
        <f>IF(V920=0,"-",FORECAST($C$8,Инклинометрия!$B$2:$B$152,Инклинометрия!$A$2:$A$152))</f>
        <v>1330</v>
      </c>
      <c r="AG920" s="107">
        <f>IF(V920=0,"-",FORECAST($C$8-V920,Инклинометрия!$B$2:$B$152,Инклинометрия!$A$2:$A$152))</f>
        <v>0</v>
      </c>
      <c r="AH920" s="107">
        <f>IF(W920=0,"-",FORECAST($C$8+W920,Инклинометрия!$B$2:$B$152,Инклинометрия!$A$2:$A$152))</f>
        <v>1332.6462608342592</v>
      </c>
      <c r="AI920" s="107">
        <f>IF(W920=0,"-",FORECAST($C$8,Инклинометрия!$B$2:$B$152,Инклинометрия!$A$2:$A$152))</f>
        <v>1330</v>
      </c>
      <c r="AK920" s="122">
        <f t="shared" si="263"/>
        <v>0</v>
      </c>
      <c r="AL920" s="67">
        <f>AK920*(B920-B919)</f>
        <v>0</v>
      </c>
      <c r="AM920" s="23">
        <f t="shared" si="265"/>
        <v>8.6725204696437436E-2</v>
      </c>
      <c r="AN920" s="26">
        <f>AN919+AK920*(B920-B919)/(2*PI()*$C$5*AN919*$K$13)</f>
        <v>0.15480061813468687</v>
      </c>
      <c r="AO920" s="87">
        <f t="shared" si="257"/>
        <v>145932.55112472404</v>
      </c>
      <c r="AP920" s="87">
        <f>IF(R920+U920&lt;$C$8,0,32*$L$23/$C$12^2*($K$10*R920+$K$8*U920)+32*$L$24/($C$14^2-$C$13^2)*($K$10*S920+$K$8*V920))</f>
        <v>44607.551124724028</v>
      </c>
      <c r="AQ920" s="66">
        <f>R920*$C$11*$C$9+U920*$C$11*$C$10</f>
        <v>14695380</v>
      </c>
      <c r="AR920" s="66">
        <f>S920*$C$11*$C$9+V920*$C$11*$C$10</f>
        <v>14695380</v>
      </c>
      <c r="AS920" s="87">
        <f>$C$11*(T920*$C$9+W920*$C$10)</f>
        <v>792178.05375968735</v>
      </c>
      <c r="AT920" s="45">
        <f t="shared" si="251"/>
        <v>15633490.60488441</v>
      </c>
      <c r="AU920" s="75"/>
    </row>
    <row r="921" spans="2:47" ht="15" thickBot="1" x14ac:dyDescent="0.35">
      <c r="B921" s="41">
        <f t="shared" si="258"/>
        <v>17800</v>
      </c>
      <c r="C921" s="8">
        <f t="shared" si="259"/>
        <v>178</v>
      </c>
      <c r="D921" s="73">
        <f t="shared" si="247"/>
        <v>238.07499999999999</v>
      </c>
      <c r="E921" s="29">
        <f t="shared" si="264"/>
        <v>58958.542914375386</v>
      </c>
      <c r="F921" s="29">
        <f t="shared" si="260"/>
        <v>66.245553836373062</v>
      </c>
      <c r="G921" s="29">
        <f t="shared" si="261"/>
        <v>88.603428256148959</v>
      </c>
      <c r="H921" s="17">
        <f t="shared" si="262"/>
        <v>78857.051147976352</v>
      </c>
      <c r="I921" s="29">
        <f t="shared" si="252"/>
        <v>2.2250485660981263</v>
      </c>
      <c r="J921" s="29">
        <f t="shared" si="253"/>
        <v>41.69411544073867</v>
      </c>
      <c r="K921" s="32">
        <f>IF((D920+L920+M920-AL920)/($C$21+$C$22)&gt;$C$8,$C$8,(D920+L920+M920-AL920)/($C$21+$C$22))</f>
        <v>1400</v>
      </c>
      <c r="L921" s="97">
        <f t="shared" si="248"/>
        <v>0</v>
      </c>
      <c r="M921" s="96">
        <f t="shared" si="249"/>
        <v>0</v>
      </c>
      <c r="N921" s="98">
        <f t="shared" si="254"/>
        <v>1.7179213529287818</v>
      </c>
      <c r="O921" s="100">
        <f t="shared" si="250"/>
        <v>4.2266987561397071</v>
      </c>
      <c r="P921" s="104">
        <f t="shared" si="255"/>
        <v>18.880500609176615</v>
      </c>
      <c r="Q921" s="102">
        <f t="shared" si="256"/>
        <v>4.9224514715476911E-2</v>
      </c>
      <c r="R921" s="106">
        <f>IF(K921-H920&lt;0,0,K921-H920)</f>
        <v>0</v>
      </c>
      <c r="S921" s="106">
        <f>K921-V921</f>
        <v>0</v>
      </c>
      <c r="T921" s="106">
        <f>IF(R921&gt;0,$C$6-$C$8,IF($C$6-$C$8-W921&lt;0,0,$C$6-$C$8-W921))</f>
        <v>97.214462279726973</v>
      </c>
      <c r="U921" s="107">
        <f>IF(R921=0,IF(U920+(F921-AL921/$C$23)*$C$21/($C$21+$C$22)&gt;$C$8,$C$8,U920+F921*$C$21/($C$21+$C$22)),E921)</f>
        <v>1400</v>
      </c>
      <c r="V921" s="107">
        <f>IF(R921&gt;0,0,IF(V920+(F921-AL921/$C$23)*$C$21/($C$21+$C$22)&gt;$C$8,$C$8,IF(U921=$C$8,V920+(F921-AL921/$C$23)*$C$21/$C$22,V920+(F921-AL921/$C$23)*$C$21/($C$21+$C$22))))</f>
        <v>1400</v>
      </c>
      <c r="W921" s="203">
        <f>IF(R921&gt;0,0,IF(W920+AL921/$C$23&gt;$F$23,$F$23,W920+AL921/$C$23))</f>
        <v>2.7855377202730285</v>
      </c>
      <c r="X921" s="105" t="str">
        <f>IF(R921=0,"-",FORECAST($C$8,Инклинометрия!$B$2:$B$152,Инклинометрия!$A$2:$A$152))</f>
        <v>-</v>
      </c>
      <c r="Y921" s="105" t="str">
        <f>IF(R921=0,"-",FORECAST($C$8-R921,Инклинометрия!$B$2:$B$152,Инклинометрия!$A$2:$A$152))</f>
        <v>-</v>
      </c>
      <c r="Z921" s="105" t="str">
        <f>IF(R921&gt;0,FORECAST($C$8,Инклинометрия!$B$2:$B$152,Инклинометрия!$A$2:$A$152),IF(V921=$C$8,"-",FORECAST($C$8-V921,Инклинометрия!$B$2:$B$152,Инклинометрия!$A$2:$A$152)))</f>
        <v>-</v>
      </c>
      <c r="AA921" s="105" t="str">
        <f>IF(S921=0,"-",FORECAST($C$8-(S921+V921),Инклинометрия!$B$2:$B$152,Инклинометрия!$A$2:$A$152))</f>
        <v>-</v>
      </c>
      <c r="AB921" s="105">
        <f>FORECAST($C$8+T921,Инклинометрия!$B$2:$B$152,Инклинометрия!$A$2:$A$152)</f>
        <v>1422.3537391657405</v>
      </c>
      <c r="AC921" s="105">
        <f>IF(R921=0,FORECAST($C$6-T921,Инклинометрия!$B$2:$B$152,Инклинометрия!$A$2:$A$152),FORECAST($C$8,Инклинометрия!$B$2:$B$152,Инклинометрия!$A$2:$A$152))</f>
        <v>1332.6462608342592</v>
      </c>
      <c r="AD921" s="107">
        <f>IF(R921=0,FORECAST($C$8,Инклинометрия!$B$2:$B$152,Инклинометрия!$A$2:$A$152),Y921)</f>
        <v>1330</v>
      </c>
      <c r="AE921" s="107">
        <f>FORECAST($C$8-(R921+U921),Инклинометрия!$B$2:$B$152,Инклинометрия!$A$2:$A$152)</f>
        <v>0</v>
      </c>
      <c r="AF921" s="107">
        <f>IF(V921=0,"-",FORECAST($C$8,Инклинометрия!$B$2:$B$152,Инклинометрия!$A$2:$A$152))</f>
        <v>1330</v>
      </c>
      <c r="AG921" s="107">
        <f>IF(V921=0,"-",FORECAST($C$8-V921,Инклинометрия!$B$2:$B$152,Инклинометрия!$A$2:$A$152))</f>
        <v>0</v>
      </c>
      <c r="AH921" s="107">
        <f>IF(W921=0,"-",FORECAST($C$8+W921,Инклинометрия!$B$2:$B$152,Инклинометрия!$A$2:$A$152))</f>
        <v>1332.6462608342592</v>
      </c>
      <c r="AI921" s="107">
        <f>IF(W921=0,"-",FORECAST($C$8,Инклинометрия!$B$2:$B$152,Инклинометрия!$A$2:$A$152))</f>
        <v>1330</v>
      </c>
      <c r="AK921" s="122">
        <f t="shared" si="263"/>
        <v>0</v>
      </c>
      <c r="AL921" s="67">
        <f>AK921*(B921-B920)</f>
        <v>0</v>
      </c>
      <c r="AM921" s="23">
        <f t="shared" si="265"/>
        <v>8.6725204696437436E-2</v>
      </c>
      <c r="AN921" s="26">
        <f>AN920+AK921*(B921-B920)/(2*PI()*$C$5*AN920*$K$13)</f>
        <v>0.15480061813468687</v>
      </c>
      <c r="AO921" s="87">
        <f t="shared" si="257"/>
        <v>145932.55112472404</v>
      </c>
      <c r="AP921" s="87">
        <f>IF(R921+U921&lt;$C$8,0,32*$L$23/$C$12^2*($K$10*R921+$K$8*U921)+32*$L$24/($C$14^2-$C$13^2)*($K$10*S921+$K$8*V921))</f>
        <v>44607.551124724028</v>
      </c>
      <c r="AQ921" s="66">
        <f>R921*$C$11*$C$9+U921*$C$11*$C$10</f>
        <v>14695380</v>
      </c>
      <c r="AR921" s="66">
        <f>S921*$C$11*$C$9+V921*$C$11*$C$10</f>
        <v>14695380</v>
      </c>
      <c r="AS921" s="87">
        <f>$C$11*(T921*$C$9+W921*$C$10)</f>
        <v>792178.05375968735</v>
      </c>
      <c r="AT921" s="45">
        <f t="shared" si="251"/>
        <v>15633490.60488441</v>
      </c>
      <c r="AU921" s="75"/>
    </row>
    <row r="922" spans="2:47" ht="15" thickBot="1" x14ac:dyDescent="0.35">
      <c r="B922" s="41">
        <f t="shared" si="258"/>
        <v>17820</v>
      </c>
      <c r="C922" s="8">
        <f t="shared" si="259"/>
        <v>178.20000000000002</v>
      </c>
      <c r="D922" s="73">
        <f t="shared" si="247"/>
        <v>238.34250000000003</v>
      </c>
      <c r="E922" s="29">
        <f t="shared" si="264"/>
        <v>59024.788468211766</v>
      </c>
      <c r="F922" s="29">
        <f t="shared" si="260"/>
        <v>66.245553836382484</v>
      </c>
      <c r="G922" s="29">
        <f t="shared" si="261"/>
        <v>88.603428256161564</v>
      </c>
      <c r="H922" s="17">
        <f t="shared" si="262"/>
        <v>78945.654576232511</v>
      </c>
      <c r="I922" s="29">
        <f t="shared" si="252"/>
        <v>2.2250485660981263</v>
      </c>
      <c r="J922" s="29">
        <f t="shared" si="253"/>
        <v>41.694115440741633</v>
      </c>
      <c r="K922" s="32">
        <f>IF((D921+L921+M921-AL921)/($C$21+$C$22)&gt;$C$8,$C$8,(D921+L921+M921-AL921)/($C$21+$C$22))</f>
        <v>1400</v>
      </c>
      <c r="L922" s="97">
        <f t="shared" si="248"/>
        <v>0</v>
      </c>
      <c r="M922" s="96">
        <f t="shared" si="249"/>
        <v>0</v>
      </c>
      <c r="N922" s="98">
        <f t="shared" si="254"/>
        <v>1.7179213529287818</v>
      </c>
      <c r="O922" s="100">
        <f t="shared" si="250"/>
        <v>4.2266987561397071</v>
      </c>
      <c r="P922" s="104">
        <f t="shared" si="255"/>
        <v>18.880500609176615</v>
      </c>
      <c r="Q922" s="102">
        <f t="shared" si="256"/>
        <v>4.9224514715476911E-2</v>
      </c>
      <c r="R922" s="106">
        <f>IF(K922-H921&lt;0,0,K922-H921)</f>
        <v>0</v>
      </c>
      <c r="S922" s="106">
        <f>K922-V922</f>
        <v>0</v>
      </c>
      <c r="T922" s="106">
        <f>IF(R922&gt;0,$C$6-$C$8,IF($C$6-$C$8-W922&lt;0,0,$C$6-$C$8-W922))</f>
        <v>97.214462279726973</v>
      </c>
      <c r="U922" s="107">
        <f>IF(R922=0,IF(U921+(F922-AL922/$C$23)*$C$21/($C$21+$C$22)&gt;$C$8,$C$8,U921+F922*$C$21/($C$21+$C$22)),E922)</f>
        <v>1400</v>
      </c>
      <c r="V922" s="107">
        <f>IF(R922&gt;0,0,IF(V921+(F922-AL922/$C$23)*$C$21/($C$21+$C$22)&gt;$C$8,$C$8,IF(U922=$C$8,V921+(F922-AL922/$C$23)*$C$21/$C$22,V921+(F922-AL922/$C$23)*$C$21/($C$21+$C$22))))</f>
        <v>1400</v>
      </c>
      <c r="W922" s="203">
        <f>IF(R922&gt;0,0,IF(W921+AL922/$C$23&gt;$F$23,$F$23,W921+AL922/$C$23))</f>
        <v>2.7855377202730285</v>
      </c>
      <c r="X922" s="105" t="str">
        <f>IF(R922=0,"-",FORECAST($C$8,Инклинометрия!$B$2:$B$152,Инклинометрия!$A$2:$A$152))</f>
        <v>-</v>
      </c>
      <c r="Y922" s="105" t="str">
        <f>IF(R922=0,"-",FORECAST($C$8-R922,Инклинометрия!$B$2:$B$152,Инклинометрия!$A$2:$A$152))</f>
        <v>-</v>
      </c>
      <c r="Z922" s="105" t="str">
        <f>IF(R922&gt;0,FORECAST($C$8,Инклинометрия!$B$2:$B$152,Инклинометрия!$A$2:$A$152),IF(V922=$C$8,"-",FORECAST($C$8-V922,Инклинометрия!$B$2:$B$152,Инклинометрия!$A$2:$A$152)))</f>
        <v>-</v>
      </c>
      <c r="AA922" s="105" t="str">
        <f>IF(S922=0,"-",FORECAST($C$8-(S922+V922),Инклинометрия!$B$2:$B$152,Инклинометрия!$A$2:$A$152))</f>
        <v>-</v>
      </c>
      <c r="AB922" s="105">
        <f>FORECAST($C$8+T922,Инклинометрия!$B$2:$B$152,Инклинометрия!$A$2:$A$152)</f>
        <v>1422.3537391657405</v>
      </c>
      <c r="AC922" s="105">
        <f>IF(R922=0,FORECAST($C$6-T922,Инклинометрия!$B$2:$B$152,Инклинометрия!$A$2:$A$152),FORECAST($C$8,Инклинометрия!$B$2:$B$152,Инклинометрия!$A$2:$A$152))</f>
        <v>1332.6462608342592</v>
      </c>
      <c r="AD922" s="107">
        <f>IF(R922=0,FORECAST($C$8,Инклинометрия!$B$2:$B$152,Инклинометрия!$A$2:$A$152),Y922)</f>
        <v>1330</v>
      </c>
      <c r="AE922" s="107">
        <f>FORECAST($C$8-(R922+U922),Инклинометрия!$B$2:$B$152,Инклинометрия!$A$2:$A$152)</f>
        <v>0</v>
      </c>
      <c r="AF922" s="107">
        <f>IF(V922=0,"-",FORECAST($C$8,Инклинометрия!$B$2:$B$152,Инклинометрия!$A$2:$A$152))</f>
        <v>1330</v>
      </c>
      <c r="AG922" s="107">
        <f>IF(V922=0,"-",FORECAST($C$8-V922,Инклинометрия!$B$2:$B$152,Инклинометрия!$A$2:$A$152))</f>
        <v>0</v>
      </c>
      <c r="AH922" s="107">
        <f>IF(W922=0,"-",FORECAST($C$8+W922,Инклинометрия!$B$2:$B$152,Инклинометрия!$A$2:$A$152))</f>
        <v>1332.6462608342592</v>
      </c>
      <c r="AI922" s="107">
        <f>IF(W922=0,"-",FORECAST($C$8,Инклинометрия!$B$2:$B$152,Инклинометрия!$A$2:$A$152))</f>
        <v>1330</v>
      </c>
      <c r="AK922" s="122">
        <f t="shared" si="263"/>
        <v>0</v>
      </c>
      <c r="AL922" s="67">
        <f>AK922*(B922-B921)</f>
        <v>0</v>
      </c>
      <c r="AM922" s="23">
        <f t="shared" si="265"/>
        <v>8.6725204696437436E-2</v>
      </c>
      <c r="AN922" s="26">
        <f>AN921+AK922*(B922-B921)/(2*PI()*$C$5*AN921*$K$13)</f>
        <v>0.15480061813468687</v>
      </c>
      <c r="AO922" s="87">
        <f t="shared" si="257"/>
        <v>145932.55112472404</v>
      </c>
      <c r="AP922" s="87">
        <f>IF(R922+U922&lt;$C$8,0,32*$L$23/$C$12^2*($K$10*R922+$K$8*U922)+32*$L$24/($C$14^2-$C$13^2)*($K$10*S922+$K$8*V922))</f>
        <v>44607.551124724028</v>
      </c>
      <c r="AQ922" s="66">
        <f>R922*$C$11*$C$9+U922*$C$11*$C$10</f>
        <v>14695380</v>
      </c>
      <c r="AR922" s="66">
        <f>S922*$C$11*$C$9+V922*$C$11*$C$10</f>
        <v>14695380</v>
      </c>
      <c r="AS922" s="87">
        <f>$C$11*(T922*$C$9+W922*$C$10)</f>
        <v>792178.05375968735</v>
      </c>
      <c r="AT922" s="45">
        <f t="shared" si="251"/>
        <v>15633490.60488441</v>
      </c>
      <c r="AU922" s="75"/>
    </row>
    <row r="923" spans="2:47" ht="15" thickBot="1" x14ac:dyDescent="0.35">
      <c r="B923" s="41">
        <f t="shared" si="258"/>
        <v>17840</v>
      </c>
      <c r="C923" s="8">
        <f t="shared" si="259"/>
        <v>178.4</v>
      </c>
      <c r="D923" s="73">
        <f t="shared" si="247"/>
        <v>238.61</v>
      </c>
      <c r="E923" s="29">
        <f t="shared" si="264"/>
        <v>59091.034022048138</v>
      </c>
      <c r="F923" s="29">
        <f t="shared" si="260"/>
        <v>66.245553836373062</v>
      </c>
      <c r="G923" s="29">
        <f t="shared" si="261"/>
        <v>88.603428256148959</v>
      </c>
      <c r="H923" s="17">
        <f t="shared" si="262"/>
        <v>79034.258004488656</v>
      </c>
      <c r="I923" s="29">
        <f t="shared" si="252"/>
        <v>2.2250485660981263</v>
      </c>
      <c r="J923" s="29">
        <f t="shared" si="253"/>
        <v>41.69411544073867</v>
      </c>
      <c r="K923" s="32">
        <f>IF((D922+L922+M922-AL922)/($C$21+$C$22)&gt;$C$8,$C$8,(D922+L922+M922-AL922)/($C$21+$C$22))</f>
        <v>1400</v>
      </c>
      <c r="L923" s="97">
        <f t="shared" si="248"/>
        <v>0</v>
      </c>
      <c r="M923" s="96">
        <f t="shared" si="249"/>
        <v>0</v>
      </c>
      <c r="N923" s="98">
        <f t="shared" si="254"/>
        <v>1.7179213529287818</v>
      </c>
      <c r="O923" s="100">
        <f t="shared" si="250"/>
        <v>4.2266987561397071</v>
      </c>
      <c r="P923" s="104">
        <f t="shared" si="255"/>
        <v>18.880500609176615</v>
      </c>
      <c r="Q923" s="102">
        <f t="shared" si="256"/>
        <v>4.9224514715476911E-2</v>
      </c>
      <c r="R923" s="106">
        <f>IF(K923-H922&lt;0,0,K923-H922)</f>
        <v>0</v>
      </c>
      <c r="S923" s="106">
        <f>K923-V923</f>
        <v>0</v>
      </c>
      <c r="T923" s="106">
        <f>IF(R923&gt;0,$C$6-$C$8,IF($C$6-$C$8-W923&lt;0,0,$C$6-$C$8-W923))</f>
        <v>97.214462279726973</v>
      </c>
      <c r="U923" s="107">
        <f>IF(R923=0,IF(U922+(F923-AL923/$C$23)*$C$21/($C$21+$C$22)&gt;$C$8,$C$8,U922+F923*$C$21/($C$21+$C$22)),E923)</f>
        <v>1400</v>
      </c>
      <c r="V923" s="107">
        <f>IF(R923&gt;0,0,IF(V922+(F923-AL923/$C$23)*$C$21/($C$21+$C$22)&gt;$C$8,$C$8,IF(U923=$C$8,V922+(F923-AL923/$C$23)*$C$21/$C$22,V922+(F923-AL923/$C$23)*$C$21/($C$21+$C$22))))</f>
        <v>1400</v>
      </c>
      <c r="W923" s="203">
        <f>IF(R923&gt;0,0,IF(W922+AL923/$C$23&gt;$F$23,$F$23,W922+AL923/$C$23))</f>
        <v>2.7855377202730285</v>
      </c>
      <c r="X923" s="105" t="str">
        <f>IF(R923=0,"-",FORECAST($C$8,Инклинометрия!$B$2:$B$152,Инклинометрия!$A$2:$A$152))</f>
        <v>-</v>
      </c>
      <c r="Y923" s="105" t="str">
        <f>IF(R923=0,"-",FORECAST($C$8-R923,Инклинометрия!$B$2:$B$152,Инклинометрия!$A$2:$A$152))</f>
        <v>-</v>
      </c>
      <c r="Z923" s="105" t="str">
        <f>IF(R923&gt;0,FORECAST($C$8,Инклинометрия!$B$2:$B$152,Инклинометрия!$A$2:$A$152),IF(V923=$C$8,"-",FORECAST($C$8-V923,Инклинометрия!$B$2:$B$152,Инклинометрия!$A$2:$A$152)))</f>
        <v>-</v>
      </c>
      <c r="AA923" s="105" t="str">
        <f>IF(S923=0,"-",FORECAST($C$8-(S923+V923),Инклинометрия!$B$2:$B$152,Инклинометрия!$A$2:$A$152))</f>
        <v>-</v>
      </c>
      <c r="AB923" s="105">
        <f>FORECAST($C$8+T923,Инклинометрия!$B$2:$B$152,Инклинометрия!$A$2:$A$152)</f>
        <v>1422.3537391657405</v>
      </c>
      <c r="AC923" s="105">
        <f>IF(R923=0,FORECAST($C$6-T923,Инклинометрия!$B$2:$B$152,Инклинометрия!$A$2:$A$152),FORECAST($C$8,Инклинометрия!$B$2:$B$152,Инклинометрия!$A$2:$A$152))</f>
        <v>1332.6462608342592</v>
      </c>
      <c r="AD923" s="107">
        <f>IF(R923=0,FORECAST($C$8,Инклинометрия!$B$2:$B$152,Инклинометрия!$A$2:$A$152),Y923)</f>
        <v>1330</v>
      </c>
      <c r="AE923" s="107">
        <f>FORECAST($C$8-(R923+U923),Инклинометрия!$B$2:$B$152,Инклинометрия!$A$2:$A$152)</f>
        <v>0</v>
      </c>
      <c r="AF923" s="107">
        <f>IF(V923=0,"-",FORECAST($C$8,Инклинометрия!$B$2:$B$152,Инклинометрия!$A$2:$A$152))</f>
        <v>1330</v>
      </c>
      <c r="AG923" s="107">
        <f>IF(V923=0,"-",FORECAST($C$8-V923,Инклинометрия!$B$2:$B$152,Инклинометрия!$A$2:$A$152))</f>
        <v>0</v>
      </c>
      <c r="AH923" s="107">
        <f>IF(W923=0,"-",FORECAST($C$8+W923,Инклинометрия!$B$2:$B$152,Инклинометрия!$A$2:$A$152))</f>
        <v>1332.6462608342592</v>
      </c>
      <c r="AI923" s="107">
        <f>IF(W923=0,"-",FORECAST($C$8,Инклинометрия!$B$2:$B$152,Инклинометрия!$A$2:$A$152))</f>
        <v>1330</v>
      </c>
      <c r="AK923" s="122">
        <f t="shared" si="263"/>
        <v>0</v>
      </c>
      <c r="AL923" s="67">
        <f>AK923*(B923-B922)</f>
        <v>0</v>
      </c>
      <c r="AM923" s="23">
        <f t="shared" si="265"/>
        <v>8.6725204696437436E-2</v>
      </c>
      <c r="AN923" s="26">
        <f>AN922+AK923*(B923-B922)/(2*PI()*$C$5*AN922*$K$13)</f>
        <v>0.15480061813468687</v>
      </c>
      <c r="AO923" s="87">
        <f t="shared" si="257"/>
        <v>145932.55112472404</v>
      </c>
      <c r="AP923" s="87">
        <f>IF(R923+U923&lt;$C$8,0,32*$L$23/$C$12^2*($K$10*R923+$K$8*U923)+32*$L$24/($C$14^2-$C$13^2)*($K$10*S923+$K$8*V923))</f>
        <v>44607.551124724028</v>
      </c>
      <c r="AQ923" s="66">
        <f>R923*$C$11*$C$9+U923*$C$11*$C$10</f>
        <v>14695380</v>
      </c>
      <c r="AR923" s="66">
        <f>S923*$C$11*$C$9+V923*$C$11*$C$10</f>
        <v>14695380</v>
      </c>
      <c r="AS923" s="87">
        <f>$C$11*(T923*$C$9+W923*$C$10)</f>
        <v>792178.05375968735</v>
      </c>
      <c r="AT923" s="45">
        <f t="shared" si="251"/>
        <v>15633490.60488441</v>
      </c>
      <c r="AU923" s="75"/>
    </row>
    <row r="924" spans="2:47" ht="15" thickBot="1" x14ac:dyDescent="0.35">
      <c r="B924" s="41">
        <f t="shared" si="258"/>
        <v>17860</v>
      </c>
      <c r="C924" s="8">
        <f t="shared" si="259"/>
        <v>178.6</v>
      </c>
      <c r="D924" s="73">
        <f t="shared" si="247"/>
        <v>238.8775</v>
      </c>
      <c r="E924" s="29">
        <f t="shared" si="264"/>
        <v>59157.279575884517</v>
      </c>
      <c r="F924" s="29">
        <f t="shared" si="260"/>
        <v>66.245553836373062</v>
      </c>
      <c r="G924" s="29">
        <f t="shared" si="261"/>
        <v>88.603428256148959</v>
      </c>
      <c r="H924" s="17">
        <f t="shared" si="262"/>
        <v>79122.861432744801</v>
      </c>
      <c r="I924" s="29">
        <f t="shared" si="252"/>
        <v>2.2250485660981263</v>
      </c>
      <c r="J924" s="29">
        <f t="shared" si="253"/>
        <v>41.69411544073867</v>
      </c>
      <c r="K924" s="32">
        <f>IF((D923+L923+M923-AL923)/($C$21+$C$22)&gt;$C$8,$C$8,(D923+L923+M923-AL923)/($C$21+$C$22))</f>
        <v>1400</v>
      </c>
      <c r="L924" s="97">
        <f t="shared" si="248"/>
        <v>0</v>
      </c>
      <c r="M924" s="96">
        <f t="shared" si="249"/>
        <v>0</v>
      </c>
      <c r="N924" s="98">
        <f t="shared" si="254"/>
        <v>1.7179213529287818</v>
      </c>
      <c r="O924" s="100">
        <f t="shared" si="250"/>
        <v>4.2266987561397071</v>
      </c>
      <c r="P924" s="104">
        <f t="shared" si="255"/>
        <v>18.880500609176615</v>
      </c>
      <c r="Q924" s="102">
        <f t="shared" si="256"/>
        <v>4.9224514715476911E-2</v>
      </c>
      <c r="R924" s="106">
        <f>IF(K924-H923&lt;0,0,K924-H923)</f>
        <v>0</v>
      </c>
      <c r="S924" s="106">
        <f>K924-V924</f>
        <v>0</v>
      </c>
      <c r="T924" s="106">
        <f>IF(R924&gt;0,$C$6-$C$8,IF($C$6-$C$8-W924&lt;0,0,$C$6-$C$8-W924))</f>
        <v>97.214462279726973</v>
      </c>
      <c r="U924" s="107">
        <f>IF(R924=0,IF(U923+(F924-AL924/$C$23)*$C$21/($C$21+$C$22)&gt;$C$8,$C$8,U923+F924*$C$21/($C$21+$C$22)),E924)</f>
        <v>1400</v>
      </c>
      <c r="V924" s="107">
        <f>IF(R924&gt;0,0,IF(V923+(F924-AL924/$C$23)*$C$21/($C$21+$C$22)&gt;$C$8,$C$8,IF(U924=$C$8,V923+(F924-AL924/$C$23)*$C$21/$C$22,V923+(F924-AL924/$C$23)*$C$21/($C$21+$C$22))))</f>
        <v>1400</v>
      </c>
      <c r="W924" s="203">
        <f>IF(R924&gt;0,0,IF(W923+AL924/$C$23&gt;$F$23,$F$23,W923+AL924/$C$23))</f>
        <v>2.7855377202730285</v>
      </c>
      <c r="X924" s="105" t="str">
        <f>IF(R924=0,"-",FORECAST($C$8,Инклинометрия!$B$2:$B$152,Инклинометрия!$A$2:$A$152))</f>
        <v>-</v>
      </c>
      <c r="Y924" s="105" t="str">
        <f>IF(R924=0,"-",FORECAST($C$8-R924,Инклинометрия!$B$2:$B$152,Инклинометрия!$A$2:$A$152))</f>
        <v>-</v>
      </c>
      <c r="Z924" s="105" t="str">
        <f>IF(R924&gt;0,FORECAST($C$8,Инклинометрия!$B$2:$B$152,Инклинометрия!$A$2:$A$152),IF(V924=$C$8,"-",FORECAST($C$8-V924,Инклинометрия!$B$2:$B$152,Инклинометрия!$A$2:$A$152)))</f>
        <v>-</v>
      </c>
      <c r="AA924" s="105" t="str">
        <f>IF(S924=0,"-",FORECAST($C$8-(S924+V924),Инклинометрия!$B$2:$B$152,Инклинометрия!$A$2:$A$152))</f>
        <v>-</v>
      </c>
      <c r="AB924" s="105">
        <f>FORECAST($C$8+T924,Инклинометрия!$B$2:$B$152,Инклинометрия!$A$2:$A$152)</f>
        <v>1422.3537391657405</v>
      </c>
      <c r="AC924" s="105">
        <f>IF(R924=0,FORECAST($C$6-T924,Инклинометрия!$B$2:$B$152,Инклинометрия!$A$2:$A$152),FORECAST($C$8,Инклинометрия!$B$2:$B$152,Инклинометрия!$A$2:$A$152))</f>
        <v>1332.6462608342592</v>
      </c>
      <c r="AD924" s="107">
        <f>IF(R924=0,FORECAST($C$8,Инклинометрия!$B$2:$B$152,Инклинометрия!$A$2:$A$152),Y924)</f>
        <v>1330</v>
      </c>
      <c r="AE924" s="107">
        <f>FORECAST($C$8-(R924+U924),Инклинометрия!$B$2:$B$152,Инклинометрия!$A$2:$A$152)</f>
        <v>0</v>
      </c>
      <c r="AF924" s="107">
        <f>IF(V924=0,"-",FORECAST($C$8,Инклинометрия!$B$2:$B$152,Инклинометрия!$A$2:$A$152))</f>
        <v>1330</v>
      </c>
      <c r="AG924" s="107">
        <f>IF(V924=0,"-",FORECAST($C$8-V924,Инклинометрия!$B$2:$B$152,Инклинометрия!$A$2:$A$152))</f>
        <v>0</v>
      </c>
      <c r="AH924" s="107">
        <f>IF(W924=0,"-",FORECAST($C$8+W924,Инклинометрия!$B$2:$B$152,Инклинометрия!$A$2:$A$152))</f>
        <v>1332.6462608342592</v>
      </c>
      <c r="AI924" s="107">
        <f>IF(W924=0,"-",FORECAST($C$8,Инклинометрия!$B$2:$B$152,Инклинометрия!$A$2:$A$152))</f>
        <v>1330</v>
      </c>
      <c r="AK924" s="122">
        <f t="shared" si="263"/>
        <v>0</v>
      </c>
      <c r="AL924" s="67">
        <f>AK924*(B924-B923)</f>
        <v>0</v>
      </c>
      <c r="AM924" s="23">
        <f t="shared" si="265"/>
        <v>8.6725204696437436E-2</v>
      </c>
      <c r="AN924" s="26">
        <f>AN923+AK924*(B924-B923)/(2*PI()*$C$5*AN923*$K$13)</f>
        <v>0.15480061813468687</v>
      </c>
      <c r="AO924" s="87">
        <f t="shared" si="257"/>
        <v>145932.55112472404</v>
      </c>
      <c r="AP924" s="87">
        <f>IF(R924+U924&lt;$C$8,0,32*$L$23/$C$12^2*($K$10*R924+$K$8*U924)+32*$L$24/($C$14^2-$C$13^2)*($K$10*S924+$K$8*V924))</f>
        <v>44607.551124724028</v>
      </c>
      <c r="AQ924" s="66">
        <f>R924*$C$11*$C$9+U924*$C$11*$C$10</f>
        <v>14695380</v>
      </c>
      <c r="AR924" s="66">
        <f>S924*$C$11*$C$9+V924*$C$11*$C$10</f>
        <v>14695380</v>
      </c>
      <c r="AS924" s="87">
        <f>$C$11*(T924*$C$9+W924*$C$10)</f>
        <v>792178.05375968735</v>
      </c>
      <c r="AT924" s="45">
        <f t="shared" si="251"/>
        <v>15633490.60488441</v>
      </c>
      <c r="AU924" s="75"/>
    </row>
    <row r="925" spans="2:47" ht="15" thickBot="1" x14ac:dyDescent="0.35">
      <c r="B925" s="41">
        <f t="shared" si="258"/>
        <v>17880</v>
      </c>
      <c r="C925" s="8">
        <f t="shared" si="259"/>
        <v>178.8</v>
      </c>
      <c r="D925" s="73">
        <f t="shared" si="247"/>
        <v>239.14500000000001</v>
      </c>
      <c r="E925" s="29">
        <f t="shared" si="264"/>
        <v>59223.525129720896</v>
      </c>
      <c r="F925" s="29">
        <f t="shared" si="260"/>
        <v>66.245553836382484</v>
      </c>
      <c r="G925" s="29">
        <f t="shared" si="261"/>
        <v>88.603428256161564</v>
      </c>
      <c r="H925" s="17">
        <f t="shared" si="262"/>
        <v>79211.464861000961</v>
      </c>
      <c r="I925" s="29">
        <f t="shared" si="252"/>
        <v>2.2250485660981263</v>
      </c>
      <c r="J925" s="29">
        <f t="shared" si="253"/>
        <v>41.694115440741633</v>
      </c>
      <c r="K925" s="32">
        <f>IF((D924+L924+M924-AL924)/($C$21+$C$22)&gt;$C$8,$C$8,(D924+L924+M924-AL924)/($C$21+$C$22))</f>
        <v>1400</v>
      </c>
      <c r="L925" s="97">
        <f t="shared" si="248"/>
        <v>0</v>
      </c>
      <c r="M925" s="96">
        <f t="shared" si="249"/>
        <v>0</v>
      </c>
      <c r="N925" s="98">
        <f t="shared" si="254"/>
        <v>1.7179213529287818</v>
      </c>
      <c r="O925" s="100">
        <f t="shared" si="250"/>
        <v>4.2266987561397071</v>
      </c>
      <c r="P925" s="104">
        <f t="shared" si="255"/>
        <v>18.880500609176615</v>
      </c>
      <c r="Q925" s="102">
        <f t="shared" si="256"/>
        <v>4.9224514715476911E-2</v>
      </c>
      <c r="R925" s="106">
        <f>IF(K925-H924&lt;0,0,K925-H924)</f>
        <v>0</v>
      </c>
      <c r="S925" s="106">
        <f>K925-V925</f>
        <v>0</v>
      </c>
      <c r="T925" s="106">
        <f>IF(R925&gt;0,$C$6-$C$8,IF($C$6-$C$8-W925&lt;0,0,$C$6-$C$8-W925))</f>
        <v>97.214462279726973</v>
      </c>
      <c r="U925" s="107">
        <f>IF(R925=0,IF(U924+(F925-AL925/$C$23)*$C$21/($C$21+$C$22)&gt;$C$8,$C$8,U924+F925*$C$21/($C$21+$C$22)),E925)</f>
        <v>1400</v>
      </c>
      <c r="V925" s="107">
        <f>IF(R925&gt;0,0,IF(V924+(F925-AL925/$C$23)*$C$21/($C$21+$C$22)&gt;$C$8,$C$8,IF(U925=$C$8,V924+(F925-AL925/$C$23)*$C$21/$C$22,V924+(F925-AL925/$C$23)*$C$21/($C$21+$C$22))))</f>
        <v>1400</v>
      </c>
      <c r="W925" s="203">
        <f>IF(R925&gt;0,0,IF(W924+AL925/$C$23&gt;$F$23,$F$23,W924+AL925/$C$23))</f>
        <v>2.7855377202730285</v>
      </c>
      <c r="X925" s="105" t="str">
        <f>IF(R925=0,"-",FORECAST($C$8,Инклинометрия!$B$2:$B$152,Инклинометрия!$A$2:$A$152))</f>
        <v>-</v>
      </c>
      <c r="Y925" s="105" t="str">
        <f>IF(R925=0,"-",FORECAST($C$8-R925,Инклинометрия!$B$2:$B$152,Инклинометрия!$A$2:$A$152))</f>
        <v>-</v>
      </c>
      <c r="Z925" s="105" t="str">
        <f>IF(R925&gt;0,FORECAST($C$8,Инклинометрия!$B$2:$B$152,Инклинометрия!$A$2:$A$152),IF(V925=$C$8,"-",FORECAST($C$8-V925,Инклинометрия!$B$2:$B$152,Инклинометрия!$A$2:$A$152)))</f>
        <v>-</v>
      </c>
      <c r="AA925" s="105" t="str">
        <f>IF(S925=0,"-",FORECAST($C$8-(S925+V925),Инклинометрия!$B$2:$B$152,Инклинометрия!$A$2:$A$152))</f>
        <v>-</v>
      </c>
      <c r="AB925" s="105">
        <f>FORECAST($C$8+T925,Инклинометрия!$B$2:$B$152,Инклинометрия!$A$2:$A$152)</f>
        <v>1422.3537391657405</v>
      </c>
      <c r="AC925" s="105">
        <f>IF(R925=0,FORECAST($C$6-T925,Инклинометрия!$B$2:$B$152,Инклинометрия!$A$2:$A$152),FORECAST($C$8,Инклинометрия!$B$2:$B$152,Инклинометрия!$A$2:$A$152))</f>
        <v>1332.6462608342592</v>
      </c>
      <c r="AD925" s="107">
        <f>IF(R925=0,FORECAST($C$8,Инклинометрия!$B$2:$B$152,Инклинометрия!$A$2:$A$152),Y925)</f>
        <v>1330</v>
      </c>
      <c r="AE925" s="107">
        <f>FORECAST($C$8-(R925+U925),Инклинометрия!$B$2:$B$152,Инклинометрия!$A$2:$A$152)</f>
        <v>0</v>
      </c>
      <c r="AF925" s="107">
        <f>IF(V925=0,"-",FORECAST($C$8,Инклинометрия!$B$2:$B$152,Инклинометрия!$A$2:$A$152))</f>
        <v>1330</v>
      </c>
      <c r="AG925" s="107">
        <f>IF(V925=0,"-",FORECAST($C$8-V925,Инклинометрия!$B$2:$B$152,Инклинометрия!$A$2:$A$152))</f>
        <v>0</v>
      </c>
      <c r="AH925" s="107">
        <f>IF(W925=0,"-",FORECAST($C$8+W925,Инклинометрия!$B$2:$B$152,Инклинометрия!$A$2:$A$152))</f>
        <v>1332.6462608342592</v>
      </c>
      <c r="AI925" s="107">
        <f>IF(W925=0,"-",FORECAST($C$8,Инклинометрия!$B$2:$B$152,Инклинометрия!$A$2:$A$152))</f>
        <v>1330</v>
      </c>
      <c r="AK925" s="122">
        <f t="shared" si="263"/>
        <v>0</v>
      </c>
      <c r="AL925" s="67">
        <f>AK925*(B925-B924)</f>
        <v>0</v>
      </c>
      <c r="AM925" s="23">
        <f t="shared" si="265"/>
        <v>8.6725204696437436E-2</v>
      </c>
      <c r="AN925" s="26">
        <f>AN924+AK925*(B925-B924)/(2*PI()*$C$5*AN924*$K$13)</f>
        <v>0.15480061813468687</v>
      </c>
      <c r="AO925" s="87">
        <f t="shared" si="257"/>
        <v>145932.55112472404</v>
      </c>
      <c r="AP925" s="87">
        <f>IF(R925+U925&lt;$C$8,0,32*$L$23/$C$12^2*($K$10*R925+$K$8*U925)+32*$L$24/($C$14^2-$C$13^2)*($K$10*S925+$K$8*V925))</f>
        <v>44607.551124724028</v>
      </c>
      <c r="AQ925" s="66">
        <f>R925*$C$11*$C$9+U925*$C$11*$C$10</f>
        <v>14695380</v>
      </c>
      <c r="AR925" s="66">
        <f>S925*$C$11*$C$9+V925*$C$11*$C$10</f>
        <v>14695380</v>
      </c>
      <c r="AS925" s="87">
        <f>$C$11*(T925*$C$9+W925*$C$10)</f>
        <v>792178.05375968735</v>
      </c>
      <c r="AT925" s="45">
        <f t="shared" si="251"/>
        <v>15633490.60488441</v>
      </c>
      <c r="AU925" s="75"/>
    </row>
    <row r="926" spans="2:47" ht="15" thickBot="1" x14ac:dyDescent="0.35">
      <c r="B926" s="41">
        <f t="shared" si="258"/>
        <v>17900</v>
      </c>
      <c r="C926" s="8">
        <f t="shared" si="259"/>
        <v>179</v>
      </c>
      <c r="D926" s="73">
        <f t="shared" si="247"/>
        <v>239.41249999999999</v>
      </c>
      <c r="E926" s="29">
        <f t="shared" si="264"/>
        <v>59289.770683557268</v>
      </c>
      <c r="F926" s="29">
        <f t="shared" si="260"/>
        <v>66.245553836373062</v>
      </c>
      <c r="G926" s="29">
        <f t="shared" si="261"/>
        <v>88.603428256148959</v>
      </c>
      <c r="H926" s="17">
        <f t="shared" si="262"/>
        <v>79300.068289257106</v>
      </c>
      <c r="I926" s="29">
        <f t="shared" si="252"/>
        <v>2.2250485660981263</v>
      </c>
      <c r="J926" s="29">
        <f t="shared" si="253"/>
        <v>41.69411544073867</v>
      </c>
      <c r="K926" s="32">
        <f>IF((D925+L925+M925-AL925)/($C$21+$C$22)&gt;$C$8,$C$8,(D925+L925+M925-AL925)/($C$21+$C$22))</f>
        <v>1400</v>
      </c>
      <c r="L926" s="97">
        <f t="shared" si="248"/>
        <v>0</v>
      </c>
      <c r="M926" s="96">
        <f t="shared" si="249"/>
        <v>0</v>
      </c>
      <c r="N926" s="98">
        <f t="shared" si="254"/>
        <v>1.7179213529287818</v>
      </c>
      <c r="O926" s="100">
        <f t="shared" si="250"/>
        <v>4.2266987561397071</v>
      </c>
      <c r="P926" s="104">
        <f t="shared" si="255"/>
        <v>18.880500609176615</v>
      </c>
      <c r="Q926" s="102">
        <f t="shared" si="256"/>
        <v>4.9224514715476911E-2</v>
      </c>
      <c r="R926" s="106">
        <f>IF(K926-H925&lt;0,0,K926-H925)</f>
        <v>0</v>
      </c>
      <c r="S926" s="106">
        <f>K926-V926</f>
        <v>0</v>
      </c>
      <c r="T926" s="106">
        <f>IF(R926&gt;0,$C$6-$C$8,IF($C$6-$C$8-W926&lt;0,0,$C$6-$C$8-W926))</f>
        <v>97.214462279726973</v>
      </c>
      <c r="U926" s="107">
        <f>IF(R926=0,IF(U925+(F926-AL926/$C$23)*$C$21/($C$21+$C$22)&gt;$C$8,$C$8,U925+F926*$C$21/($C$21+$C$22)),E926)</f>
        <v>1400</v>
      </c>
      <c r="V926" s="107">
        <f>IF(R926&gt;0,0,IF(V925+(F926-AL926/$C$23)*$C$21/($C$21+$C$22)&gt;$C$8,$C$8,IF(U926=$C$8,V925+(F926-AL926/$C$23)*$C$21/$C$22,V925+(F926-AL926/$C$23)*$C$21/($C$21+$C$22))))</f>
        <v>1400</v>
      </c>
      <c r="W926" s="203">
        <f>IF(R926&gt;0,0,IF(W925+AL926/$C$23&gt;$F$23,$F$23,W925+AL926/$C$23))</f>
        <v>2.7855377202730285</v>
      </c>
      <c r="X926" s="105" t="str">
        <f>IF(R926=0,"-",FORECAST($C$8,Инклинометрия!$B$2:$B$152,Инклинометрия!$A$2:$A$152))</f>
        <v>-</v>
      </c>
      <c r="Y926" s="105" t="str">
        <f>IF(R926=0,"-",FORECAST($C$8-R926,Инклинометрия!$B$2:$B$152,Инклинометрия!$A$2:$A$152))</f>
        <v>-</v>
      </c>
      <c r="Z926" s="105" t="str">
        <f>IF(R926&gt;0,FORECAST($C$8,Инклинометрия!$B$2:$B$152,Инклинометрия!$A$2:$A$152),IF(V926=$C$8,"-",FORECAST($C$8-V926,Инклинометрия!$B$2:$B$152,Инклинометрия!$A$2:$A$152)))</f>
        <v>-</v>
      </c>
      <c r="AA926" s="105" t="str">
        <f>IF(S926=0,"-",FORECAST($C$8-(S926+V926),Инклинометрия!$B$2:$B$152,Инклинометрия!$A$2:$A$152))</f>
        <v>-</v>
      </c>
      <c r="AB926" s="105">
        <f>FORECAST($C$8+T926,Инклинометрия!$B$2:$B$152,Инклинометрия!$A$2:$A$152)</f>
        <v>1422.3537391657405</v>
      </c>
      <c r="AC926" s="105">
        <f>IF(R926=0,FORECAST($C$6-T926,Инклинометрия!$B$2:$B$152,Инклинометрия!$A$2:$A$152),FORECAST($C$8,Инклинометрия!$B$2:$B$152,Инклинометрия!$A$2:$A$152))</f>
        <v>1332.6462608342592</v>
      </c>
      <c r="AD926" s="107">
        <f>IF(R926=0,FORECAST($C$8,Инклинометрия!$B$2:$B$152,Инклинометрия!$A$2:$A$152),Y926)</f>
        <v>1330</v>
      </c>
      <c r="AE926" s="107">
        <f>FORECAST($C$8-(R926+U926),Инклинометрия!$B$2:$B$152,Инклинометрия!$A$2:$A$152)</f>
        <v>0</v>
      </c>
      <c r="AF926" s="107">
        <f>IF(V926=0,"-",FORECAST($C$8,Инклинометрия!$B$2:$B$152,Инклинометрия!$A$2:$A$152))</f>
        <v>1330</v>
      </c>
      <c r="AG926" s="107">
        <f>IF(V926=0,"-",FORECAST($C$8-V926,Инклинометрия!$B$2:$B$152,Инклинометрия!$A$2:$A$152))</f>
        <v>0</v>
      </c>
      <c r="AH926" s="107">
        <f>IF(W926=0,"-",FORECAST($C$8+W926,Инклинометрия!$B$2:$B$152,Инклинометрия!$A$2:$A$152))</f>
        <v>1332.6462608342592</v>
      </c>
      <c r="AI926" s="107">
        <f>IF(W926=0,"-",FORECAST($C$8,Инклинометрия!$B$2:$B$152,Инклинометрия!$A$2:$A$152))</f>
        <v>1330</v>
      </c>
      <c r="AK926" s="122">
        <f t="shared" si="263"/>
        <v>0</v>
      </c>
      <c r="AL926" s="67">
        <f>AK926*(B926-B925)</f>
        <v>0</v>
      </c>
      <c r="AM926" s="23">
        <f t="shared" si="265"/>
        <v>8.6725204696437436E-2</v>
      </c>
      <c r="AN926" s="26">
        <f>AN925+AK926*(B926-B925)/(2*PI()*$C$5*AN925*$K$13)</f>
        <v>0.15480061813468687</v>
      </c>
      <c r="AO926" s="87">
        <f t="shared" si="257"/>
        <v>145932.55112472404</v>
      </c>
      <c r="AP926" s="87">
        <f>IF(R926+U926&lt;$C$8,0,32*$L$23/$C$12^2*($K$10*R926+$K$8*U926)+32*$L$24/($C$14^2-$C$13^2)*($K$10*S926+$K$8*V926))</f>
        <v>44607.551124724028</v>
      </c>
      <c r="AQ926" s="66">
        <f>R926*$C$11*$C$9+U926*$C$11*$C$10</f>
        <v>14695380</v>
      </c>
      <c r="AR926" s="66">
        <f>S926*$C$11*$C$9+V926*$C$11*$C$10</f>
        <v>14695380</v>
      </c>
      <c r="AS926" s="87">
        <f>$C$11*(T926*$C$9+W926*$C$10)</f>
        <v>792178.05375968735</v>
      </c>
      <c r="AT926" s="45">
        <f t="shared" si="251"/>
        <v>15633490.60488441</v>
      </c>
      <c r="AU926" s="75"/>
    </row>
    <row r="927" spans="2:47" ht="15" thickBot="1" x14ac:dyDescent="0.35">
      <c r="B927" s="41">
        <f t="shared" si="258"/>
        <v>17920</v>
      </c>
      <c r="C927" s="8">
        <f t="shared" si="259"/>
        <v>179.20000000000002</v>
      </c>
      <c r="D927" s="73">
        <f t="shared" ref="D927:D990" si="266">C927*$C$10/$C$9</f>
        <v>239.68000000000004</v>
      </c>
      <c r="E927" s="29">
        <f t="shared" si="264"/>
        <v>59356.016237393647</v>
      </c>
      <c r="F927" s="29">
        <f t="shared" si="260"/>
        <v>66.245553836382484</v>
      </c>
      <c r="G927" s="29">
        <f t="shared" si="261"/>
        <v>88.603428256161564</v>
      </c>
      <c r="H927" s="17">
        <f t="shared" si="262"/>
        <v>79388.671717513265</v>
      </c>
      <c r="I927" s="29">
        <f t="shared" si="252"/>
        <v>2.2250485660981263</v>
      </c>
      <c r="J927" s="29">
        <f t="shared" si="253"/>
        <v>41.694115440741633</v>
      </c>
      <c r="K927" s="32">
        <f>IF((D926+L926+M926-AL926)/($C$21+$C$22)&gt;$C$8,$C$8,(D926+L926+M926-AL926)/($C$21+$C$22))</f>
        <v>1400</v>
      </c>
      <c r="L927" s="97">
        <f t="shared" ref="L927:L990" si="267">R927*$C$21</f>
        <v>0</v>
      </c>
      <c r="M927" s="96">
        <f t="shared" ref="M927:M990" si="268">S927*PI()*($C$14^2-$C$13^2)/4</f>
        <v>0</v>
      </c>
      <c r="N927" s="98">
        <f t="shared" si="254"/>
        <v>1.7179213529287818</v>
      </c>
      <c r="O927" s="100">
        <f t="shared" ref="O927:O990" si="269">U927*$C$21</f>
        <v>4.2266987561397071</v>
      </c>
      <c r="P927" s="104">
        <f t="shared" si="255"/>
        <v>18.880500609176615</v>
      </c>
      <c r="Q927" s="102">
        <f t="shared" si="256"/>
        <v>4.9224514715476911E-2</v>
      </c>
      <c r="R927" s="106">
        <f>IF(K927-H926&lt;0,0,K927-H926)</f>
        <v>0</v>
      </c>
      <c r="S927" s="106">
        <f>K927-V927</f>
        <v>0</v>
      </c>
      <c r="T927" s="106">
        <f>IF(R927&gt;0,$C$6-$C$8,IF($C$6-$C$8-W927&lt;0,0,$C$6-$C$8-W927))</f>
        <v>97.214462279726973</v>
      </c>
      <c r="U927" s="107">
        <f>IF(R927=0,IF(U926+(F927-AL927/$C$23)*$C$21/($C$21+$C$22)&gt;$C$8,$C$8,U926+F927*$C$21/($C$21+$C$22)),E927)</f>
        <v>1400</v>
      </c>
      <c r="V927" s="107">
        <f>IF(R927&gt;0,0,IF(V926+(F927-AL927/$C$23)*$C$21/($C$21+$C$22)&gt;$C$8,$C$8,IF(U927=$C$8,V926+(F927-AL927/$C$23)*$C$21/$C$22,V926+(F927-AL927/$C$23)*$C$21/($C$21+$C$22))))</f>
        <v>1400</v>
      </c>
      <c r="W927" s="203">
        <f>IF(R927&gt;0,0,IF(W926+AL927/$C$23&gt;$F$23,$F$23,W926+AL927/$C$23))</f>
        <v>2.7855377202730285</v>
      </c>
      <c r="X927" s="105" t="str">
        <f>IF(R927=0,"-",FORECAST($C$8,Инклинометрия!$B$2:$B$152,Инклинометрия!$A$2:$A$152))</f>
        <v>-</v>
      </c>
      <c r="Y927" s="105" t="str">
        <f>IF(R927=0,"-",FORECAST($C$8-R927,Инклинометрия!$B$2:$B$152,Инклинометрия!$A$2:$A$152))</f>
        <v>-</v>
      </c>
      <c r="Z927" s="105" t="str">
        <f>IF(R927&gt;0,FORECAST($C$8,Инклинометрия!$B$2:$B$152,Инклинометрия!$A$2:$A$152),IF(V927=$C$8,"-",FORECAST($C$8-V927,Инклинометрия!$B$2:$B$152,Инклинометрия!$A$2:$A$152)))</f>
        <v>-</v>
      </c>
      <c r="AA927" s="105" t="str">
        <f>IF(S927=0,"-",FORECAST($C$8-(S927+V927),Инклинометрия!$B$2:$B$152,Инклинометрия!$A$2:$A$152))</f>
        <v>-</v>
      </c>
      <c r="AB927" s="105">
        <f>FORECAST($C$8+T927,Инклинометрия!$B$2:$B$152,Инклинометрия!$A$2:$A$152)</f>
        <v>1422.3537391657405</v>
      </c>
      <c r="AC927" s="105">
        <f>IF(R927=0,FORECAST($C$6-T927,Инклинометрия!$B$2:$B$152,Инклинометрия!$A$2:$A$152),FORECAST($C$8,Инклинометрия!$B$2:$B$152,Инклинометрия!$A$2:$A$152))</f>
        <v>1332.6462608342592</v>
      </c>
      <c r="AD927" s="107">
        <f>IF(R927=0,FORECAST($C$8,Инклинометрия!$B$2:$B$152,Инклинометрия!$A$2:$A$152),Y927)</f>
        <v>1330</v>
      </c>
      <c r="AE927" s="107">
        <f>FORECAST($C$8-(R927+U927),Инклинометрия!$B$2:$B$152,Инклинометрия!$A$2:$A$152)</f>
        <v>0</v>
      </c>
      <c r="AF927" s="107">
        <f>IF(V927=0,"-",FORECAST($C$8,Инклинометрия!$B$2:$B$152,Инклинометрия!$A$2:$A$152))</f>
        <v>1330</v>
      </c>
      <c r="AG927" s="107">
        <f>IF(V927=0,"-",FORECAST($C$8-V927,Инклинометрия!$B$2:$B$152,Инклинометрия!$A$2:$A$152))</f>
        <v>0</v>
      </c>
      <c r="AH927" s="107">
        <f>IF(W927=0,"-",FORECAST($C$8+W927,Инклинометрия!$B$2:$B$152,Инклинометрия!$A$2:$A$152))</f>
        <v>1332.6462608342592</v>
      </c>
      <c r="AI927" s="107">
        <f>IF(W927=0,"-",FORECAST($C$8,Инклинометрия!$B$2:$B$152,Инклинометрия!$A$2:$A$152))</f>
        <v>1330</v>
      </c>
      <c r="AK927" s="122">
        <f t="shared" si="263"/>
        <v>0</v>
      </c>
      <c r="AL927" s="67">
        <f>AK927*(B927-B926)</f>
        <v>0</v>
      </c>
      <c r="AM927" s="23">
        <f t="shared" si="265"/>
        <v>8.6725204696437436E-2</v>
      </c>
      <c r="AN927" s="26">
        <f>AN926+AK927*(B927-B926)/(2*PI()*$C$5*AN926*$K$13)</f>
        <v>0.15480061813468687</v>
      </c>
      <c r="AO927" s="87">
        <f t="shared" si="257"/>
        <v>145932.55112472404</v>
      </c>
      <c r="AP927" s="87">
        <f>IF(R927+U927&lt;$C$8,0,32*$L$23/$C$12^2*($K$10*R927+$K$8*U927)+32*$L$24/($C$14^2-$C$13^2)*($K$10*S927+$K$8*V927))</f>
        <v>44607.551124724028</v>
      </c>
      <c r="AQ927" s="66">
        <f>R927*$C$11*$C$9+U927*$C$11*$C$10</f>
        <v>14695380</v>
      </c>
      <c r="AR927" s="66">
        <f>S927*$C$11*$C$9+V927*$C$11*$C$10</f>
        <v>14695380</v>
      </c>
      <c r="AS927" s="87">
        <f>$C$11*(T927*$C$9+W927*$C$10)</f>
        <v>792178.05375968735</v>
      </c>
      <c r="AT927" s="45">
        <f t="shared" si="251"/>
        <v>15633490.60488441</v>
      </c>
      <c r="AU927" s="75"/>
    </row>
    <row r="928" spans="2:47" ht="15" thickBot="1" x14ac:dyDescent="0.35">
      <c r="B928" s="41">
        <f t="shared" si="258"/>
        <v>17940</v>
      </c>
      <c r="C928" s="8">
        <f t="shared" si="259"/>
        <v>179.4</v>
      </c>
      <c r="D928" s="73">
        <f t="shared" si="266"/>
        <v>239.94749999999999</v>
      </c>
      <c r="E928" s="29">
        <f t="shared" si="264"/>
        <v>59422.261791230027</v>
      </c>
      <c r="F928" s="29">
        <f t="shared" si="260"/>
        <v>66.245553836373062</v>
      </c>
      <c r="G928" s="29">
        <f t="shared" si="261"/>
        <v>88.603428256148959</v>
      </c>
      <c r="H928" s="17">
        <f t="shared" si="262"/>
        <v>79477.27514576941</v>
      </c>
      <c r="I928" s="29">
        <f t="shared" si="252"/>
        <v>2.2250485660981263</v>
      </c>
      <c r="J928" s="29">
        <f t="shared" si="253"/>
        <v>41.69411544073867</v>
      </c>
      <c r="K928" s="32">
        <f>IF((D927+L927+M927-AL927)/($C$21+$C$22)&gt;$C$8,$C$8,(D927+L927+M927-AL927)/($C$21+$C$22))</f>
        <v>1400</v>
      </c>
      <c r="L928" s="97">
        <f t="shared" si="267"/>
        <v>0</v>
      </c>
      <c r="M928" s="96">
        <f t="shared" si="268"/>
        <v>0</v>
      </c>
      <c r="N928" s="98">
        <f t="shared" si="254"/>
        <v>1.7179213529287818</v>
      </c>
      <c r="O928" s="100">
        <f t="shared" si="269"/>
        <v>4.2266987561397071</v>
      </c>
      <c r="P928" s="104">
        <f t="shared" si="255"/>
        <v>18.880500609176615</v>
      </c>
      <c r="Q928" s="102">
        <f t="shared" si="256"/>
        <v>4.9224514715476911E-2</v>
      </c>
      <c r="R928" s="106">
        <f>IF(K928-H927&lt;0,0,K928-H927)</f>
        <v>0</v>
      </c>
      <c r="S928" s="106">
        <f>K928-V928</f>
        <v>0</v>
      </c>
      <c r="T928" s="106">
        <f>IF(R928&gt;0,$C$6-$C$8,IF($C$6-$C$8-W928&lt;0,0,$C$6-$C$8-W928))</f>
        <v>97.214462279726973</v>
      </c>
      <c r="U928" s="107">
        <f>IF(R928=0,IF(U927+(F928-AL928/$C$23)*$C$21/($C$21+$C$22)&gt;$C$8,$C$8,U927+F928*$C$21/($C$21+$C$22)),E928)</f>
        <v>1400</v>
      </c>
      <c r="V928" s="107">
        <f>IF(R928&gt;0,0,IF(V927+(F928-AL928/$C$23)*$C$21/($C$21+$C$22)&gt;$C$8,$C$8,IF(U928=$C$8,V927+(F928-AL928/$C$23)*$C$21/$C$22,V927+(F928-AL928/$C$23)*$C$21/($C$21+$C$22))))</f>
        <v>1400</v>
      </c>
      <c r="W928" s="203">
        <f>IF(R928&gt;0,0,IF(W927+AL928/$C$23&gt;$F$23,$F$23,W927+AL928/$C$23))</f>
        <v>2.7855377202730285</v>
      </c>
      <c r="X928" s="105" t="str">
        <f>IF(R928=0,"-",FORECAST($C$8,Инклинометрия!$B$2:$B$152,Инклинометрия!$A$2:$A$152))</f>
        <v>-</v>
      </c>
      <c r="Y928" s="105" t="str">
        <f>IF(R928=0,"-",FORECAST($C$8-R928,Инклинометрия!$B$2:$B$152,Инклинометрия!$A$2:$A$152))</f>
        <v>-</v>
      </c>
      <c r="Z928" s="105" t="str">
        <f>IF(R928&gt;0,FORECAST($C$8,Инклинометрия!$B$2:$B$152,Инклинометрия!$A$2:$A$152),IF(V928=$C$8,"-",FORECAST($C$8-V928,Инклинометрия!$B$2:$B$152,Инклинометрия!$A$2:$A$152)))</f>
        <v>-</v>
      </c>
      <c r="AA928" s="105" t="str">
        <f>IF(S928=0,"-",FORECAST($C$8-(S928+V928),Инклинометрия!$B$2:$B$152,Инклинометрия!$A$2:$A$152))</f>
        <v>-</v>
      </c>
      <c r="AB928" s="105">
        <f>FORECAST($C$8+T928,Инклинометрия!$B$2:$B$152,Инклинометрия!$A$2:$A$152)</f>
        <v>1422.3537391657405</v>
      </c>
      <c r="AC928" s="105">
        <f>IF(R928=0,FORECAST($C$6-T928,Инклинометрия!$B$2:$B$152,Инклинометрия!$A$2:$A$152),FORECAST($C$8,Инклинометрия!$B$2:$B$152,Инклинометрия!$A$2:$A$152))</f>
        <v>1332.6462608342592</v>
      </c>
      <c r="AD928" s="107">
        <f>IF(R928=0,FORECAST($C$8,Инклинометрия!$B$2:$B$152,Инклинометрия!$A$2:$A$152),Y928)</f>
        <v>1330</v>
      </c>
      <c r="AE928" s="107">
        <f>FORECAST($C$8-(R928+U928),Инклинометрия!$B$2:$B$152,Инклинометрия!$A$2:$A$152)</f>
        <v>0</v>
      </c>
      <c r="AF928" s="107">
        <f>IF(V928=0,"-",FORECAST($C$8,Инклинометрия!$B$2:$B$152,Инклинометрия!$A$2:$A$152))</f>
        <v>1330</v>
      </c>
      <c r="AG928" s="107">
        <f>IF(V928=0,"-",FORECAST($C$8-V928,Инклинометрия!$B$2:$B$152,Инклинометрия!$A$2:$A$152))</f>
        <v>0</v>
      </c>
      <c r="AH928" s="107">
        <f>IF(W928=0,"-",FORECAST($C$8+W928,Инклинометрия!$B$2:$B$152,Инклинометрия!$A$2:$A$152))</f>
        <v>1332.6462608342592</v>
      </c>
      <c r="AI928" s="107">
        <f>IF(W928=0,"-",FORECAST($C$8,Инклинометрия!$B$2:$B$152,Инклинометрия!$A$2:$A$152))</f>
        <v>1330</v>
      </c>
      <c r="AK928" s="122">
        <f t="shared" si="263"/>
        <v>0</v>
      </c>
      <c r="AL928" s="67">
        <f>AK928*(B928-B927)</f>
        <v>0</v>
      </c>
      <c r="AM928" s="23">
        <f t="shared" si="265"/>
        <v>8.6725204696437436E-2</v>
      </c>
      <c r="AN928" s="26">
        <f>AN927+AK928*(B928-B927)/(2*PI()*$C$5*AN927*$K$13)</f>
        <v>0.15480061813468687</v>
      </c>
      <c r="AO928" s="87">
        <f t="shared" si="257"/>
        <v>145932.55112472404</v>
      </c>
      <c r="AP928" s="87">
        <f>IF(R928+U928&lt;$C$8,0,32*$L$23/$C$12^2*($K$10*R928+$K$8*U928)+32*$L$24/($C$14^2-$C$13^2)*($K$10*S928+$K$8*V928))</f>
        <v>44607.551124724028</v>
      </c>
      <c r="AQ928" s="66">
        <f>R928*$C$11*$C$9+U928*$C$11*$C$10</f>
        <v>14695380</v>
      </c>
      <c r="AR928" s="66">
        <f>S928*$C$11*$C$9+V928*$C$11*$C$10</f>
        <v>14695380</v>
      </c>
      <c r="AS928" s="87">
        <f>$C$11*(T928*$C$9+W928*$C$10)</f>
        <v>792178.05375968735</v>
      </c>
      <c r="AT928" s="45">
        <f t="shared" ref="AT928:AT991" si="270">SUM(AQ928,AS928,AO928)</f>
        <v>15633490.60488441</v>
      </c>
      <c r="AU928" s="75"/>
    </row>
    <row r="929" spans="2:47" ht="15" thickBot="1" x14ac:dyDescent="0.35">
      <c r="B929" s="41">
        <f t="shared" si="258"/>
        <v>17960</v>
      </c>
      <c r="C929" s="8">
        <f t="shared" si="259"/>
        <v>179.6</v>
      </c>
      <c r="D929" s="73">
        <f t="shared" si="266"/>
        <v>240.215</v>
      </c>
      <c r="E929" s="29">
        <f t="shared" si="264"/>
        <v>59488.507345066399</v>
      </c>
      <c r="F929" s="29">
        <f t="shared" si="260"/>
        <v>66.245553836373062</v>
      </c>
      <c r="G929" s="29">
        <f t="shared" si="261"/>
        <v>88.603428256148959</v>
      </c>
      <c r="H929" s="17">
        <f t="shared" si="262"/>
        <v>79565.878574025555</v>
      </c>
      <c r="I929" s="29">
        <f t="shared" ref="I929:I992" si="271">SQRT(2*$C$11*($C$10-$C$9)/$C$10)</f>
        <v>2.2250485660981263</v>
      </c>
      <c r="J929" s="29">
        <f t="shared" ref="J929:J992" si="272">SQRT(2*$C$11*G929)</f>
        <v>41.69411544073867</v>
      </c>
      <c r="K929" s="32">
        <f>IF((D928+L928+M928-AL928)/($C$21+$C$22)&gt;$C$8,$C$8,(D928+L928+M928-AL928)/($C$21+$C$22))</f>
        <v>1400</v>
      </c>
      <c r="L929" s="97">
        <f t="shared" si="267"/>
        <v>0</v>
      </c>
      <c r="M929" s="96">
        <f t="shared" si="268"/>
        <v>0</v>
      </c>
      <c r="N929" s="98">
        <f t="shared" ref="N929:N992" si="273">T929*PI()*$C$14^2/4</f>
        <v>1.7179213529287818</v>
      </c>
      <c r="O929" s="100">
        <f t="shared" si="269"/>
        <v>4.2266987561397071</v>
      </c>
      <c r="P929" s="104">
        <f t="shared" ref="P929:P992" si="274">V929*$C$22</f>
        <v>18.880500609176615</v>
      </c>
      <c r="Q929" s="102">
        <f t="shared" ref="Q929:Q992" si="275">W929*$C$23</f>
        <v>4.9224514715476911E-2</v>
      </c>
      <c r="R929" s="106">
        <f>IF(K929-H928&lt;0,0,K929-H928)</f>
        <v>0</v>
      </c>
      <c r="S929" s="106">
        <f>K929-V929</f>
        <v>0</v>
      </c>
      <c r="T929" s="106">
        <f>IF(R929&gt;0,$C$6-$C$8,IF($C$6-$C$8-W929&lt;0,0,$C$6-$C$8-W929))</f>
        <v>97.214462279726973</v>
      </c>
      <c r="U929" s="107">
        <f>IF(R929=0,IF(U928+(F929-AL929/$C$23)*$C$21/($C$21+$C$22)&gt;$C$8,$C$8,U928+F929*$C$21/($C$21+$C$22)),E929)</f>
        <v>1400</v>
      </c>
      <c r="V929" s="107">
        <f>IF(R929&gt;0,0,IF(V928+(F929-AL929/$C$23)*$C$21/($C$21+$C$22)&gt;$C$8,$C$8,IF(U929=$C$8,V928+(F929-AL929/$C$23)*$C$21/$C$22,V928+(F929-AL929/$C$23)*$C$21/($C$21+$C$22))))</f>
        <v>1400</v>
      </c>
      <c r="W929" s="203">
        <f>IF(R929&gt;0,0,IF(W928+AL929/$C$23&gt;$F$23,$F$23,W928+AL929/$C$23))</f>
        <v>2.7855377202730285</v>
      </c>
      <c r="X929" s="105" t="str">
        <f>IF(R929=0,"-",FORECAST($C$8,Инклинометрия!$B$2:$B$152,Инклинометрия!$A$2:$A$152))</f>
        <v>-</v>
      </c>
      <c r="Y929" s="105" t="str">
        <f>IF(R929=0,"-",FORECAST($C$8-R929,Инклинометрия!$B$2:$B$152,Инклинометрия!$A$2:$A$152))</f>
        <v>-</v>
      </c>
      <c r="Z929" s="105" t="str">
        <f>IF(R929&gt;0,FORECAST($C$8,Инклинометрия!$B$2:$B$152,Инклинометрия!$A$2:$A$152),IF(V929=$C$8,"-",FORECAST($C$8-V929,Инклинометрия!$B$2:$B$152,Инклинометрия!$A$2:$A$152)))</f>
        <v>-</v>
      </c>
      <c r="AA929" s="105" t="str">
        <f>IF(S929=0,"-",FORECAST($C$8-(S929+V929),Инклинометрия!$B$2:$B$152,Инклинометрия!$A$2:$A$152))</f>
        <v>-</v>
      </c>
      <c r="AB929" s="105">
        <f>FORECAST($C$8+T929,Инклинометрия!$B$2:$B$152,Инклинометрия!$A$2:$A$152)</f>
        <v>1422.3537391657405</v>
      </c>
      <c r="AC929" s="105">
        <f>IF(R929=0,FORECAST($C$6-T929,Инклинометрия!$B$2:$B$152,Инклинометрия!$A$2:$A$152),FORECAST($C$8,Инклинометрия!$B$2:$B$152,Инклинометрия!$A$2:$A$152))</f>
        <v>1332.6462608342592</v>
      </c>
      <c r="AD929" s="107">
        <f>IF(R929=0,FORECAST($C$8,Инклинометрия!$B$2:$B$152,Инклинометрия!$A$2:$A$152),Y929)</f>
        <v>1330</v>
      </c>
      <c r="AE929" s="107">
        <f>FORECAST($C$8-(R929+U929),Инклинометрия!$B$2:$B$152,Инклинометрия!$A$2:$A$152)</f>
        <v>0</v>
      </c>
      <c r="AF929" s="107">
        <f>IF(V929=0,"-",FORECAST($C$8,Инклинометрия!$B$2:$B$152,Инклинометрия!$A$2:$A$152))</f>
        <v>1330</v>
      </c>
      <c r="AG929" s="107">
        <f>IF(V929=0,"-",FORECAST($C$8-V929,Инклинометрия!$B$2:$B$152,Инклинометрия!$A$2:$A$152))</f>
        <v>0</v>
      </c>
      <c r="AH929" s="107">
        <f>IF(W929=0,"-",FORECAST($C$8+W929,Инклинометрия!$B$2:$B$152,Инклинометрия!$A$2:$A$152))</f>
        <v>1332.6462608342592</v>
      </c>
      <c r="AI929" s="107">
        <f>IF(W929=0,"-",FORECAST($C$8,Инклинометрия!$B$2:$B$152,Инклинометрия!$A$2:$A$152))</f>
        <v>1330</v>
      </c>
      <c r="AK929" s="122">
        <f t="shared" si="263"/>
        <v>0</v>
      </c>
      <c r="AL929" s="67">
        <f>AK929*(B929-B928)</f>
        <v>0</v>
      </c>
      <c r="AM929" s="23">
        <f t="shared" si="265"/>
        <v>8.6725204696437436E-2</v>
      </c>
      <c r="AN929" s="26">
        <f>AN928+AK929*(B929-B928)/(2*PI()*$C$5*AN928*$K$13)</f>
        <v>0.15480061813468687</v>
      </c>
      <c r="AO929" s="87">
        <f t="shared" ref="AO929:AO992" si="276">101325+AP929</f>
        <v>145932.55112472404</v>
      </c>
      <c r="AP929" s="87">
        <f>IF(R929+U929&lt;$C$8,0,32*$L$23/$C$12^2*($K$10*R929+$K$8*U929)+32*$L$24/($C$14^2-$C$13^2)*($K$10*S929+$K$8*V929))</f>
        <v>44607.551124724028</v>
      </c>
      <c r="AQ929" s="66">
        <f>R929*$C$11*$C$9+U929*$C$11*$C$10</f>
        <v>14695380</v>
      </c>
      <c r="AR929" s="66">
        <f>S929*$C$11*$C$9+V929*$C$11*$C$10</f>
        <v>14695380</v>
      </c>
      <c r="AS929" s="87">
        <f>$C$11*(T929*$C$9+W929*$C$10)</f>
        <v>792178.05375968735</v>
      </c>
      <c r="AT929" s="45">
        <f t="shared" si="270"/>
        <v>15633490.60488441</v>
      </c>
      <c r="AU929" s="75"/>
    </row>
    <row r="930" spans="2:47" ht="15" thickBot="1" x14ac:dyDescent="0.35">
      <c r="B930" s="41">
        <f t="shared" ref="B930:B993" si="277">B929+$C$26</f>
        <v>17980</v>
      </c>
      <c r="C930" s="8">
        <f t="shared" ref="C930:C993" si="278">$C$16*B930</f>
        <v>179.8</v>
      </c>
      <c r="D930" s="73">
        <f t="shared" si="266"/>
        <v>240.48249999999999</v>
      </c>
      <c r="E930" s="29">
        <f t="shared" si="264"/>
        <v>59554.752898902778</v>
      </c>
      <c r="F930" s="29">
        <f t="shared" ref="F930:F993" si="279">IF(J929*(B930-B929)&gt;F929/2,4*(C930-C929)/PI()/$C$12^2,J929*(B930-B929)+4*(C930-C929)/PI()/$C$12^2)</f>
        <v>66.245553836382484</v>
      </c>
      <c r="G930" s="29">
        <f t="shared" ref="G930:G993" si="280">F930*$C$10/$C$9</f>
        <v>88.603428256161564</v>
      </c>
      <c r="H930" s="17">
        <f t="shared" ref="H930:H993" si="281">H929+G930</f>
        <v>79654.482002281715</v>
      </c>
      <c r="I930" s="29">
        <f t="shared" si="271"/>
        <v>2.2250485660981263</v>
      </c>
      <c r="J930" s="29">
        <f t="shared" si="272"/>
        <v>41.694115440741633</v>
      </c>
      <c r="K930" s="32">
        <f>IF((D929+L929+M929-AL929)/($C$21+$C$22)&gt;$C$8,$C$8,(D929+L929+M929-AL929)/($C$21+$C$22))</f>
        <v>1400</v>
      </c>
      <c r="L930" s="97">
        <f t="shared" si="267"/>
        <v>0</v>
      </c>
      <c r="M930" s="96">
        <f t="shared" si="268"/>
        <v>0</v>
      </c>
      <c r="N930" s="98">
        <f t="shared" si="273"/>
        <v>1.7179213529287818</v>
      </c>
      <c r="O930" s="100">
        <f t="shared" si="269"/>
        <v>4.2266987561397071</v>
      </c>
      <c r="P930" s="104">
        <f t="shared" si="274"/>
        <v>18.880500609176615</v>
      </c>
      <c r="Q930" s="102">
        <f t="shared" si="275"/>
        <v>4.9224514715476911E-2</v>
      </c>
      <c r="R930" s="106">
        <f>IF(K930-H929&lt;0,0,K930-H929)</f>
        <v>0</v>
      </c>
      <c r="S930" s="106">
        <f>K930-V930</f>
        <v>0</v>
      </c>
      <c r="T930" s="106">
        <f>IF(R930&gt;0,$C$6-$C$8,IF($C$6-$C$8-W930&lt;0,0,$C$6-$C$8-W930))</f>
        <v>97.214462279726973</v>
      </c>
      <c r="U930" s="107">
        <f>IF(R930=0,IF(U929+(F930-AL930/$C$23)*$C$21/($C$21+$C$22)&gt;$C$8,$C$8,U929+F930*$C$21/($C$21+$C$22)),E930)</f>
        <v>1400</v>
      </c>
      <c r="V930" s="107">
        <f>IF(R930&gt;0,0,IF(V929+(F930-AL930/$C$23)*$C$21/($C$21+$C$22)&gt;$C$8,$C$8,IF(U930=$C$8,V929+(F930-AL930/$C$23)*$C$21/$C$22,V929+(F930-AL930/$C$23)*$C$21/($C$21+$C$22))))</f>
        <v>1400</v>
      </c>
      <c r="W930" s="203">
        <f>IF(R930&gt;0,0,IF(W929+AL930/$C$23&gt;$F$23,$F$23,W929+AL930/$C$23))</f>
        <v>2.7855377202730285</v>
      </c>
      <c r="X930" s="105" t="str">
        <f>IF(R930=0,"-",FORECAST($C$8,Инклинометрия!$B$2:$B$152,Инклинометрия!$A$2:$A$152))</f>
        <v>-</v>
      </c>
      <c r="Y930" s="105" t="str">
        <f>IF(R930=0,"-",FORECAST($C$8-R930,Инклинометрия!$B$2:$B$152,Инклинометрия!$A$2:$A$152))</f>
        <v>-</v>
      </c>
      <c r="Z930" s="105" t="str">
        <f>IF(R930&gt;0,FORECAST($C$8,Инклинометрия!$B$2:$B$152,Инклинометрия!$A$2:$A$152),IF(V930=$C$8,"-",FORECAST($C$8-V930,Инклинометрия!$B$2:$B$152,Инклинометрия!$A$2:$A$152)))</f>
        <v>-</v>
      </c>
      <c r="AA930" s="105" t="str">
        <f>IF(S930=0,"-",FORECAST($C$8-(S930+V930),Инклинометрия!$B$2:$B$152,Инклинометрия!$A$2:$A$152))</f>
        <v>-</v>
      </c>
      <c r="AB930" s="105">
        <f>FORECAST($C$8+T930,Инклинометрия!$B$2:$B$152,Инклинометрия!$A$2:$A$152)</f>
        <v>1422.3537391657405</v>
      </c>
      <c r="AC930" s="105">
        <f>IF(R930=0,FORECAST($C$6-T930,Инклинометрия!$B$2:$B$152,Инклинометрия!$A$2:$A$152),FORECAST($C$8,Инклинометрия!$B$2:$B$152,Инклинометрия!$A$2:$A$152))</f>
        <v>1332.6462608342592</v>
      </c>
      <c r="AD930" s="107">
        <f>IF(R930=0,FORECAST($C$8,Инклинометрия!$B$2:$B$152,Инклинометрия!$A$2:$A$152),Y930)</f>
        <v>1330</v>
      </c>
      <c r="AE930" s="107">
        <f>FORECAST($C$8-(R930+U930),Инклинометрия!$B$2:$B$152,Инклинометрия!$A$2:$A$152)</f>
        <v>0</v>
      </c>
      <c r="AF930" s="107">
        <f>IF(V930=0,"-",FORECAST($C$8,Инклинометрия!$B$2:$B$152,Инклинометрия!$A$2:$A$152))</f>
        <v>1330</v>
      </c>
      <c r="AG930" s="107">
        <f>IF(V930=0,"-",FORECAST($C$8-V930,Инклинометрия!$B$2:$B$152,Инклинометрия!$A$2:$A$152))</f>
        <v>0</v>
      </c>
      <c r="AH930" s="107">
        <f>IF(W930=0,"-",FORECAST($C$8+W930,Инклинометрия!$B$2:$B$152,Инклинометрия!$A$2:$A$152))</f>
        <v>1332.6462608342592</v>
      </c>
      <c r="AI930" s="107">
        <f>IF(W930=0,"-",FORECAST($C$8,Инклинометрия!$B$2:$B$152,Инклинометрия!$A$2:$A$152))</f>
        <v>1330</v>
      </c>
      <c r="AK930" s="122">
        <f t="shared" ref="AK930:AK993" si="282">2*PI()*$C$5*(AT929-AT928)/(LN(AN929/$K$11)*$K$10/$K$9+LN($K$12/AN929)*$K$10/$K$9)</f>
        <v>0</v>
      </c>
      <c r="AL930" s="67">
        <f>AK930*(B930-B929)</f>
        <v>0</v>
      </c>
      <c r="AM930" s="23">
        <f t="shared" si="265"/>
        <v>8.6725204696437436E-2</v>
      </c>
      <c r="AN930" s="26">
        <f>AN929+AK930*(B930-B929)/(2*PI()*$C$5*AN929*$K$13)</f>
        <v>0.15480061813468687</v>
      </c>
      <c r="AO930" s="87">
        <f t="shared" si="276"/>
        <v>145932.55112472404</v>
      </c>
      <c r="AP930" s="87">
        <f>IF(R930+U930&lt;$C$8,0,32*$L$23/$C$12^2*($K$10*R930+$K$8*U930)+32*$L$24/($C$14^2-$C$13^2)*($K$10*S930+$K$8*V930))</f>
        <v>44607.551124724028</v>
      </c>
      <c r="AQ930" s="66">
        <f>R930*$C$11*$C$9+U930*$C$11*$C$10</f>
        <v>14695380</v>
      </c>
      <c r="AR930" s="66">
        <f>S930*$C$11*$C$9+V930*$C$11*$C$10</f>
        <v>14695380</v>
      </c>
      <c r="AS930" s="87">
        <f>$C$11*(T930*$C$9+W930*$C$10)</f>
        <v>792178.05375968735</v>
      </c>
      <c r="AT930" s="45">
        <f t="shared" si="270"/>
        <v>15633490.60488441</v>
      </c>
      <c r="AU930" s="75"/>
    </row>
    <row r="931" spans="2:47" ht="15" thickBot="1" x14ac:dyDescent="0.35">
      <c r="B931" s="41">
        <f t="shared" si="277"/>
        <v>18000</v>
      </c>
      <c r="C931" s="8">
        <f t="shared" si="278"/>
        <v>180</v>
      </c>
      <c r="D931" s="73">
        <f t="shared" si="266"/>
        <v>240.75</v>
      </c>
      <c r="E931" s="29">
        <f t="shared" ref="E931:E994" si="283">C931/PI()/($C$12/2)^2</f>
        <v>59620.99845273915</v>
      </c>
      <c r="F931" s="29">
        <f t="shared" si="279"/>
        <v>66.245553836373062</v>
      </c>
      <c r="G931" s="29">
        <f t="shared" si="280"/>
        <v>88.603428256148959</v>
      </c>
      <c r="H931" s="17">
        <f t="shared" si="281"/>
        <v>79743.08543053786</v>
      </c>
      <c r="I931" s="29">
        <f t="shared" si="271"/>
        <v>2.2250485660981263</v>
      </c>
      <c r="J931" s="29">
        <f t="shared" si="272"/>
        <v>41.69411544073867</v>
      </c>
      <c r="K931" s="32">
        <f>IF((D930+L930+M930-AL930)/($C$21+$C$22)&gt;$C$8,$C$8,(D930+L930+M930-AL930)/($C$21+$C$22))</f>
        <v>1400</v>
      </c>
      <c r="L931" s="97">
        <f t="shared" si="267"/>
        <v>0</v>
      </c>
      <c r="M931" s="96">
        <f t="shared" si="268"/>
        <v>0</v>
      </c>
      <c r="N931" s="98">
        <f t="shared" si="273"/>
        <v>1.7179213529287818</v>
      </c>
      <c r="O931" s="100">
        <f t="shared" si="269"/>
        <v>4.2266987561397071</v>
      </c>
      <c r="P931" s="104">
        <f t="shared" si="274"/>
        <v>18.880500609176615</v>
      </c>
      <c r="Q931" s="102">
        <f t="shared" si="275"/>
        <v>4.9224514715476911E-2</v>
      </c>
      <c r="R931" s="106">
        <f>IF(K931-H930&lt;0,0,K931-H930)</f>
        <v>0</v>
      </c>
      <c r="S931" s="106">
        <f>K931-V931</f>
        <v>0</v>
      </c>
      <c r="T931" s="106">
        <f>IF(R931&gt;0,$C$6-$C$8,IF($C$6-$C$8-W931&lt;0,0,$C$6-$C$8-W931))</f>
        <v>97.214462279726973</v>
      </c>
      <c r="U931" s="107">
        <f>IF(R931=0,IF(U930+(F931-AL931/$C$23)*$C$21/($C$21+$C$22)&gt;$C$8,$C$8,U930+F931*$C$21/($C$21+$C$22)),E931)</f>
        <v>1400</v>
      </c>
      <c r="V931" s="107">
        <f>IF(R931&gt;0,0,IF(V930+(F931-AL931/$C$23)*$C$21/($C$21+$C$22)&gt;$C$8,$C$8,IF(U931=$C$8,V930+(F931-AL931/$C$23)*$C$21/$C$22,V930+(F931-AL931/$C$23)*$C$21/($C$21+$C$22))))</f>
        <v>1400</v>
      </c>
      <c r="W931" s="203">
        <f>IF(R931&gt;0,0,IF(W930+AL931/$C$23&gt;$F$23,$F$23,W930+AL931/$C$23))</f>
        <v>2.7855377202730285</v>
      </c>
      <c r="X931" s="105" t="str">
        <f>IF(R931=0,"-",FORECAST($C$8,Инклинометрия!$B$2:$B$152,Инклинометрия!$A$2:$A$152))</f>
        <v>-</v>
      </c>
      <c r="Y931" s="105" t="str">
        <f>IF(R931=0,"-",FORECAST($C$8-R931,Инклинометрия!$B$2:$B$152,Инклинометрия!$A$2:$A$152))</f>
        <v>-</v>
      </c>
      <c r="Z931" s="105" t="str">
        <f>IF(R931&gt;0,FORECAST($C$8,Инклинометрия!$B$2:$B$152,Инклинометрия!$A$2:$A$152),IF(V931=$C$8,"-",FORECAST($C$8-V931,Инклинометрия!$B$2:$B$152,Инклинометрия!$A$2:$A$152)))</f>
        <v>-</v>
      </c>
      <c r="AA931" s="105" t="str">
        <f>IF(S931=0,"-",FORECAST($C$8-(S931+V931),Инклинометрия!$B$2:$B$152,Инклинометрия!$A$2:$A$152))</f>
        <v>-</v>
      </c>
      <c r="AB931" s="105">
        <f>FORECAST($C$8+T931,Инклинометрия!$B$2:$B$152,Инклинометрия!$A$2:$A$152)</f>
        <v>1422.3537391657405</v>
      </c>
      <c r="AC931" s="105">
        <f>IF(R931=0,FORECAST($C$6-T931,Инклинометрия!$B$2:$B$152,Инклинометрия!$A$2:$A$152),FORECAST($C$8,Инклинометрия!$B$2:$B$152,Инклинометрия!$A$2:$A$152))</f>
        <v>1332.6462608342592</v>
      </c>
      <c r="AD931" s="107">
        <f>IF(R931=0,FORECAST($C$8,Инклинометрия!$B$2:$B$152,Инклинометрия!$A$2:$A$152),Y931)</f>
        <v>1330</v>
      </c>
      <c r="AE931" s="107">
        <f>FORECAST($C$8-(R931+U931),Инклинометрия!$B$2:$B$152,Инклинометрия!$A$2:$A$152)</f>
        <v>0</v>
      </c>
      <c r="AF931" s="107">
        <f>IF(V931=0,"-",FORECAST($C$8,Инклинометрия!$B$2:$B$152,Инклинометрия!$A$2:$A$152))</f>
        <v>1330</v>
      </c>
      <c r="AG931" s="107">
        <f>IF(V931=0,"-",FORECAST($C$8-V931,Инклинометрия!$B$2:$B$152,Инклинометрия!$A$2:$A$152))</f>
        <v>0</v>
      </c>
      <c r="AH931" s="107">
        <f>IF(W931=0,"-",FORECAST($C$8+W931,Инклинометрия!$B$2:$B$152,Инклинометрия!$A$2:$A$152))</f>
        <v>1332.6462608342592</v>
      </c>
      <c r="AI931" s="107">
        <f>IF(W931=0,"-",FORECAST($C$8,Инклинометрия!$B$2:$B$152,Инклинометрия!$A$2:$A$152))</f>
        <v>1330</v>
      </c>
      <c r="AK931" s="122">
        <f t="shared" si="282"/>
        <v>0</v>
      </c>
      <c r="AL931" s="67">
        <f>AK931*(B931-B930)</f>
        <v>0</v>
      </c>
      <c r="AM931" s="23">
        <f t="shared" si="265"/>
        <v>8.6725204696437436E-2</v>
      </c>
      <c r="AN931" s="26">
        <f>AN930+AK931*(B931-B930)/(2*PI()*$C$5*AN930*$K$13)</f>
        <v>0.15480061813468687</v>
      </c>
      <c r="AO931" s="87">
        <f t="shared" si="276"/>
        <v>145932.55112472404</v>
      </c>
      <c r="AP931" s="87">
        <f>IF(R931+U931&lt;$C$8,0,32*$L$23/$C$12^2*($K$10*R931+$K$8*U931)+32*$L$24/($C$14^2-$C$13^2)*($K$10*S931+$K$8*V931))</f>
        <v>44607.551124724028</v>
      </c>
      <c r="AQ931" s="66">
        <f>R931*$C$11*$C$9+U931*$C$11*$C$10</f>
        <v>14695380</v>
      </c>
      <c r="AR931" s="66">
        <f>S931*$C$11*$C$9+V931*$C$11*$C$10</f>
        <v>14695380</v>
      </c>
      <c r="AS931" s="87">
        <f>$C$11*(T931*$C$9+W931*$C$10)</f>
        <v>792178.05375968735</v>
      </c>
      <c r="AT931" s="45">
        <f t="shared" si="270"/>
        <v>15633490.60488441</v>
      </c>
      <c r="AU931" s="75"/>
    </row>
    <row r="932" spans="2:47" ht="15" thickBot="1" x14ac:dyDescent="0.35">
      <c r="B932" s="41">
        <f t="shared" si="277"/>
        <v>18020</v>
      </c>
      <c r="C932" s="8">
        <f t="shared" si="278"/>
        <v>180.20000000000002</v>
      </c>
      <c r="D932" s="73">
        <f t="shared" si="266"/>
        <v>241.01750000000004</v>
      </c>
      <c r="E932" s="29">
        <f t="shared" si="283"/>
        <v>59687.244006575536</v>
      </c>
      <c r="F932" s="29">
        <f t="shared" si="279"/>
        <v>66.245553836382484</v>
      </c>
      <c r="G932" s="29">
        <f t="shared" si="280"/>
        <v>88.603428256161564</v>
      </c>
      <c r="H932" s="17">
        <f t="shared" si="281"/>
        <v>79831.688858794019</v>
      </c>
      <c r="I932" s="29">
        <f t="shared" si="271"/>
        <v>2.2250485660981263</v>
      </c>
      <c r="J932" s="29">
        <f t="shared" si="272"/>
        <v>41.694115440741633</v>
      </c>
      <c r="K932" s="32">
        <f>IF((D931+L931+M931-AL931)/($C$21+$C$22)&gt;$C$8,$C$8,(D931+L931+M931-AL931)/($C$21+$C$22))</f>
        <v>1400</v>
      </c>
      <c r="L932" s="97">
        <f t="shared" si="267"/>
        <v>0</v>
      </c>
      <c r="M932" s="96">
        <f t="shared" si="268"/>
        <v>0</v>
      </c>
      <c r="N932" s="98">
        <f t="shared" si="273"/>
        <v>1.7179213529287818</v>
      </c>
      <c r="O932" s="100">
        <f t="shared" si="269"/>
        <v>4.2266987561397071</v>
      </c>
      <c r="P932" s="104">
        <f t="shared" si="274"/>
        <v>18.880500609176615</v>
      </c>
      <c r="Q932" s="102">
        <f t="shared" si="275"/>
        <v>4.9224514715476911E-2</v>
      </c>
      <c r="R932" s="106">
        <f>IF(K932-H931&lt;0,0,K932-H931)</f>
        <v>0</v>
      </c>
      <c r="S932" s="106">
        <f>K932-V932</f>
        <v>0</v>
      </c>
      <c r="T932" s="106">
        <f>IF(R932&gt;0,$C$6-$C$8,IF($C$6-$C$8-W932&lt;0,0,$C$6-$C$8-W932))</f>
        <v>97.214462279726973</v>
      </c>
      <c r="U932" s="107">
        <f>IF(R932=0,IF(U931+(F932-AL932/$C$23)*$C$21/($C$21+$C$22)&gt;$C$8,$C$8,U931+F932*$C$21/($C$21+$C$22)),E932)</f>
        <v>1400</v>
      </c>
      <c r="V932" s="107">
        <f>IF(R932&gt;0,0,IF(V931+(F932-AL932/$C$23)*$C$21/($C$21+$C$22)&gt;$C$8,$C$8,IF(U932=$C$8,V931+(F932-AL932/$C$23)*$C$21/$C$22,V931+(F932-AL932/$C$23)*$C$21/($C$21+$C$22))))</f>
        <v>1400</v>
      </c>
      <c r="W932" s="203">
        <f>IF(R932&gt;0,0,IF(W931+AL932/$C$23&gt;$F$23,$F$23,W931+AL932/$C$23))</f>
        <v>2.7855377202730285</v>
      </c>
      <c r="X932" s="105" t="str">
        <f>IF(R932=0,"-",FORECAST($C$8,Инклинометрия!$B$2:$B$152,Инклинометрия!$A$2:$A$152))</f>
        <v>-</v>
      </c>
      <c r="Y932" s="105" t="str">
        <f>IF(R932=0,"-",FORECAST($C$8-R932,Инклинометрия!$B$2:$B$152,Инклинометрия!$A$2:$A$152))</f>
        <v>-</v>
      </c>
      <c r="Z932" s="105" t="str">
        <f>IF(R932&gt;0,FORECAST($C$8,Инклинометрия!$B$2:$B$152,Инклинометрия!$A$2:$A$152),IF(V932=$C$8,"-",FORECAST($C$8-V932,Инклинометрия!$B$2:$B$152,Инклинометрия!$A$2:$A$152)))</f>
        <v>-</v>
      </c>
      <c r="AA932" s="105" t="str">
        <f>IF(S932=0,"-",FORECAST($C$8-(S932+V932),Инклинометрия!$B$2:$B$152,Инклинометрия!$A$2:$A$152))</f>
        <v>-</v>
      </c>
      <c r="AB932" s="105">
        <f>FORECAST($C$8+T932,Инклинометрия!$B$2:$B$152,Инклинометрия!$A$2:$A$152)</f>
        <v>1422.3537391657405</v>
      </c>
      <c r="AC932" s="105">
        <f>IF(R932=0,FORECAST($C$6-T932,Инклинометрия!$B$2:$B$152,Инклинометрия!$A$2:$A$152),FORECAST($C$8,Инклинометрия!$B$2:$B$152,Инклинометрия!$A$2:$A$152))</f>
        <v>1332.6462608342592</v>
      </c>
      <c r="AD932" s="107">
        <f>IF(R932=0,FORECAST($C$8,Инклинометрия!$B$2:$B$152,Инклинометрия!$A$2:$A$152),Y932)</f>
        <v>1330</v>
      </c>
      <c r="AE932" s="107">
        <f>FORECAST($C$8-(R932+U932),Инклинометрия!$B$2:$B$152,Инклинометрия!$A$2:$A$152)</f>
        <v>0</v>
      </c>
      <c r="AF932" s="107">
        <f>IF(V932=0,"-",FORECAST($C$8,Инклинометрия!$B$2:$B$152,Инклинометрия!$A$2:$A$152))</f>
        <v>1330</v>
      </c>
      <c r="AG932" s="107">
        <f>IF(V932=0,"-",FORECAST($C$8-V932,Инклинометрия!$B$2:$B$152,Инклинометрия!$A$2:$A$152))</f>
        <v>0</v>
      </c>
      <c r="AH932" s="107">
        <f>IF(W932=0,"-",FORECAST($C$8+W932,Инклинометрия!$B$2:$B$152,Инклинометрия!$A$2:$A$152))</f>
        <v>1332.6462608342592</v>
      </c>
      <c r="AI932" s="107">
        <f>IF(W932=0,"-",FORECAST($C$8,Инклинометрия!$B$2:$B$152,Инклинометрия!$A$2:$A$152))</f>
        <v>1330</v>
      </c>
      <c r="AK932" s="122">
        <f t="shared" si="282"/>
        <v>0</v>
      </c>
      <c r="AL932" s="67">
        <f>AK932*(B932-B931)</f>
        <v>0</v>
      </c>
      <c r="AM932" s="23">
        <f t="shared" si="265"/>
        <v>8.6725204696437436E-2</v>
      </c>
      <c r="AN932" s="26">
        <f>AN931+AK932*(B932-B931)/(2*PI()*$C$5*AN931*$K$13)</f>
        <v>0.15480061813468687</v>
      </c>
      <c r="AO932" s="87">
        <f t="shared" si="276"/>
        <v>145932.55112472404</v>
      </c>
      <c r="AP932" s="87">
        <f>IF(R932+U932&lt;$C$8,0,32*$L$23/$C$12^2*($K$10*R932+$K$8*U932)+32*$L$24/($C$14^2-$C$13^2)*($K$10*S932+$K$8*V932))</f>
        <v>44607.551124724028</v>
      </c>
      <c r="AQ932" s="66">
        <f>R932*$C$11*$C$9+U932*$C$11*$C$10</f>
        <v>14695380</v>
      </c>
      <c r="AR932" s="66">
        <f>S932*$C$11*$C$9+V932*$C$11*$C$10</f>
        <v>14695380</v>
      </c>
      <c r="AS932" s="87">
        <f>$C$11*(T932*$C$9+W932*$C$10)</f>
        <v>792178.05375968735</v>
      </c>
      <c r="AT932" s="45">
        <f t="shared" si="270"/>
        <v>15633490.60488441</v>
      </c>
      <c r="AU932" s="75"/>
    </row>
    <row r="933" spans="2:47" ht="15" thickBot="1" x14ac:dyDescent="0.35">
      <c r="B933" s="41">
        <f t="shared" si="277"/>
        <v>18040</v>
      </c>
      <c r="C933" s="8">
        <f t="shared" si="278"/>
        <v>180.4</v>
      </c>
      <c r="D933" s="73">
        <f t="shared" si="266"/>
        <v>241.285</v>
      </c>
      <c r="E933" s="29">
        <f t="shared" si="283"/>
        <v>59753.489560411908</v>
      </c>
      <c r="F933" s="29">
        <f t="shared" si="279"/>
        <v>66.245553836373062</v>
      </c>
      <c r="G933" s="29">
        <f t="shared" si="280"/>
        <v>88.603428256148959</v>
      </c>
      <c r="H933" s="17">
        <f t="shared" si="281"/>
        <v>79920.292287050164</v>
      </c>
      <c r="I933" s="29">
        <f t="shared" si="271"/>
        <v>2.2250485660981263</v>
      </c>
      <c r="J933" s="29">
        <f t="shared" si="272"/>
        <v>41.69411544073867</v>
      </c>
      <c r="K933" s="32">
        <f>IF((D932+L932+M932-AL932)/($C$21+$C$22)&gt;$C$8,$C$8,(D932+L932+M932-AL932)/($C$21+$C$22))</f>
        <v>1400</v>
      </c>
      <c r="L933" s="97">
        <f t="shared" si="267"/>
        <v>0</v>
      </c>
      <c r="M933" s="96">
        <f t="shared" si="268"/>
        <v>0</v>
      </c>
      <c r="N933" s="98">
        <f t="shared" si="273"/>
        <v>1.7179213529287818</v>
      </c>
      <c r="O933" s="100">
        <f t="shared" si="269"/>
        <v>4.2266987561397071</v>
      </c>
      <c r="P933" s="104">
        <f t="shared" si="274"/>
        <v>18.880500609176615</v>
      </c>
      <c r="Q933" s="102">
        <f t="shared" si="275"/>
        <v>4.9224514715476911E-2</v>
      </c>
      <c r="R933" s="106">
        <f>IF(K933-H932&lt;0,0,K933-H932)</f>
        <v>0</v>
      </c>
      <c r="S933" s="106">
        <f>K933-V933</f>
        <v>0</v>
      </c>
      <c r="T933" s="106">
        <f>IF(R933&gt;0,$C$6-$C$8,IF($C$6-$C$8-W933&lt;0,0,$C$6-$C$8-W933))</f>
        <v>97.214462279726973</v>
      </c>
      <c r="U933" s="107">
        <f>IF(R933=0,IF(U932+(F933-AL933/$C$23)*$C$21/($C$21+$C$22)&gt;$C$8,$C$8,U932+F933*$C$21/($C$21+$C$22)),E933)</f>
        <v>1400</v>
      </c>
      <c r="V933" s="107">
        <f>IF(R933&gt;0,0,IF(V932+(F933-AL933/$C$23)*$C$21/($C$21+$C$22)&gt;$C$8,$C$8,IF(U933=$C$8,V932+(F933-AL933/$C$23)*$C$21/$C$22,V932+(F933-AL933/$C$23)*$C$21/($C$21+$C$22))))</f>
        <v>1400</v>
      </c>
      <c r="W933" s="203">
        <f>IF(R933&gt;0,0,IF(W932+AL933/$C$23&gt;$F$23,$F$23,W932+AL933/$C$23))</f>
        <v>2.7855377202730285</v>
      </c>
      <c r="X933" s="105" t="str">
        <f>IF(R933=0,"-",FORECAST($C$8,Инклинометрия!$B$2:$B$152,Инклинометрия!$A$2:$A$152))</f>
        <v>-</v>
      </c>
      <c r="Y933" s="105" t="str">
        <f>IF(R933=0,"-",FORECAST($C$8-R933,Инклинометрия!$B$2:$B$152,Инклинометрия!$A$2:$A$152))</f>
        <v>-</v>
      </c>
      <c r="Z933" s="105" t="str">
        <f>IF(R933&gt;0,FORECAST($C$8,Инклинометрия!$B$2:$B$152,Инклинометрия!$A$2:$A$152),IF(V933=$C$8,"-",FORECAST($C$8-V933,Инклинометрия!$B$2:$B$152,Инклинометрия!$A$2:$A$152)))</f>
        <v>-</v>
      </c>
      <c r="AA933" s="105" t="str">
        <f>IF(S933=0,"-",FORECAST($C$8-(S933+V933),Инклинометрия!$B$2:$B$152,Инклинометрия!$A$2:$A$152))</f>
        <v>-</v>
      </c>
      <c r="AB933" s="105">
        <f>FORECAST($C$8+T933,Инклинометрия!$B$2:$B$152,Инклинометрия!$A$2:$A$152)</f>
        <v>1422.3537391657405</v>
      </c>
      <c r="AC933" s="105">
        <f>IF(R933=0,FORECAST($C$6-T933,Инклинометрия!$B$2:$B$152,Инклинометрия!$A$2:$A$152),FORECAST($C$8,Инклинометрия!$B$2:$B$152,Инклинометрия!$A$2:$A$152))</f>
        <v>1332.6462608342592</v>
      </c>
      <c r="AD933" s="107">
        <f>IF(R933=0,FORECAST($C$8,Инклинометрия!$B$2:$B$152,Инклинометрия!$A$2:$A$152),Y933)</f>
        <v>1330</v>
      </c>
      <c r="AE933" s="107">
        <f>FORECAST($C$8-(R933+U933),Инклинометрия!$B$2:$B$152,Инклинометрия!$A$2:$A$152)</f>
        <v>0</v>
      </c>
      <c r="AF933" s="107">
        <f>IF(V933=0,"-",FORECAST($C$8,Инклинометрия!$B$2:$B$152,Инклинометрия!$A$2:$A$152))</f>
        <v>1330</v>
      </c>
      <c r="AG933" s="107">
        <f>IF(V933=0,"-",FORECAST($C$8-V933,Инклинометрия!$B$2:$B$152,Инклинометрия!$A$2:$A$152))</f>
        <v>0</v>
      </c>
      <c r="AH933" s="107">
        <f>IF(W933=0,"-",FORECAST($C$8+W933,Инклинометрия!$B$2:$B$152,Инклинометрия!$A$2:$A$152))</f>
        <v>1332.6462608342592</v>
      </c>
      <c r="AI933" s="107">
        <f>IF(W933=0,"-",FORECAST($C$8,Инклинометрия!$B$2:$B$152,Инклинометрия!$A$2:$A$152))</f>
        <v>1330</v>
      </c>
      <c r="AK933" s="122">
        <f t="shared" si="282"/>
        <v>0</v>
      </c>
      <c r="AL933" s="67">
        <f>AK933*(B933-B932)</f>
        <v>0</v>
      </c>
      <c r="AM933" s="23">
        <f t="shared" si="265"/>
        <v>8.6725204696437436E-2</v>
      </c>
      <c r="AN933" s="26">
        <f>AN932+AK933*(B933-B932)/(2*PI()*$C$5*AN932*$K$13)</f>
        <v>0.15480061813468687</v>
      </c>
      <c r="AO933" s="87">
        <f t="shared" si="276"/>
        <v>145932.55112472404</v>
      </c>
      <c r="AP933" s="87">
        <f>IF(R933+U933&lt;$C$8,0,32*$L$23/$C$12^2*($K$10*R933+$K$8*U933)+32*$L$24/($C$14^2-$C$13^2)*($K$10*S933+$K$8*V933))</f>
        <v>44607.551124724028</v>
      </c>
      <c r="AQ933" s="66">
        <f>R933*$C$11*$C$9+U933*$C$11*$C$10</f>
        <v>14695380</v>
      </c>
      <c r="AR933" s="66">
        <f>S933*$C$11*$C$9+V933*$C$11*$C$10</f>
        <v>14695380</v>
      </c>
      <c r="AS933" s="87">
        <f>$C$11*(T933*$C$9+W933*$C$10)</f>
        <v>792178.05375968735</v>
      </c>
      <c r="AT933" s="45">
        <f t="shared" si="270"/>
        <v>15633490.60488441</v>
      </c>
      <c r="AU933" s="75"/>
    </row>
    <row r="934" spans="2:47" ht="15" thickBot="1" x14ac:dyDescent="0.35">
      <c r="B934" s="41">
        <f t="shared" si="277"/>
        <v>18060</v>
      </c>
      <c r="C934" s="8">
        <f t="shared" si="278"/>
        <v>180.6</v>
      </c>
      <c r="D934" s="73">
        <f t="shared" si="266"/>
        <v>241.55250000000001</v>
      </c>
      <c r="E934" s="29">
        <f t="shared" si="283"/>
        <v>59819.73511424828</v>
      </c>
      <c r="F934" s="29">
        <f t="shared" si="279"/>
        <v>66.245553836373062</v>
      </c>
      <c r="G934" s="29">
        <f t="shared" si="280"/>
        <v>88.603428256148959</v>
      </c>
      <c r="H934" s="17">
        <f t="shared" si="281"/>
        <v>80008.895715306309</v>
      </c>
      <c r="I934" s="29">
        <f t="shared" si="271"/>
        <v>2.2250485660981263</v>
      </c>
      <c r="J934" s="29">
        <f t="shared" si="272"/>
        <v>41.69411544073867</v>
      </c>
      <c r="K934" s="32">
        <f>IF((D933+L933+M933-AL933)/($C$21+$C$22)&gt;$C$8,$C$8,(D933+L933+M933-AL933)/($C$21+$C$22))</f>
        <v>1400</v>
      </c>
      <c r="L934" s="97">
        <f t="shared" si="267"/>
        <v>0</v>
      </c>
      <c r="M934" s="96">
        <f t="shared" si="268"/>
        <v>0</v>
      </c>
      <c r="N934" s="98">
        <f t="shared" si="273"/>
        <v>1.7179213529287818</v>
      </c>
      <c r="O934" s="100">
        <f t="shared" si="269"/>
        <v>4.2266987561397071</v>
      </c>
      <c r="P934" s="104">
        <f t="shared" si="274"/>
        <v>18.880500609176615</v>
      </c>
      <c r="Q934" s="102">
        <f t="shared" si="275"/>
        <v>4.9224514715476911E-2</v>
      </c>
      <c r="R934" s="106">
        <f>IF(K934-H933&lt;0,0,K934-H933)</f>
        <v>0</v>
      </c>
      <c r="S934" s="106">
        <f>K934-V934</f>
        <v>0</v>
      </c>
      <c r="T934" s="106">
        <f>IF(R934&gt;0,$C$6-$C$8,IF($C$6-$C$8-W934&lt;0,0,$C$6-$C$8-W934))</f>
        <v>97.214462279726973</v>
      </c>
      <c r="U934" s="107">
        <f>IF(R934=0,IF(U933+(F934-AL934/$C$23)*$C$21/($C$21+$C$22)&gt;$C$8,$C$8,U933+F934*$C$21/($C$21+$C$22)),E934)</f>
        <v>1400</v>
      </c>
      <c r="V934" s="107">
        <f>IF(R934&gt;0,0,IF(V933+(F934-AL934/$C$23)*$C$21/($C$21+$C$22)&gt;$C$8,$C$8,IF(U934=$C$8,V933+(F934-AL934/$C$23)*$C$21/$C$22,V933+(F934-AL934/$C$23)*$C$21/($C$21+$C$22))))</f>
        <v>1400</v>
      </c>
      <c r="W934" s="203">
        <f>IF(R934&gt;0,0,IF(W933+AL934/$C$23&gt;$F$23,$F$23,W933+AL934/$C$23))</f>
        <v>2.7855377202730285</v>
      </c>
      <c r="X934" s="105" t="str">
        <f>IF(R934=0,"-",FORECAST($C$8,Инклинометрия!$B$2:$B$152,Инклинометрия!$A$2:$A$152))</f>
        <v>-</v>
      </c>
      <c r="Y934" s="105" t="str">
        <f>IF(R934=0,"-",FORECAST($C$8-R934,Инклинометрия!$B$2:$B$152,Инклинометрия!$A$2:$A$152))</f>
        <v>-</v>
      </c>
      <c r="Z934" s="105" t="str">
        <f>IF(R934&gt;0,FORECAST($C$8,Инклинометрия!$B$2:$B$152,Инклинометрия!$A$2:$A$152),IF(V934=$C$8,"-",FORECAST($C$8-V934,Инклинометрия!$B$2:$B$152,Инклинометрия!$A$2:$A$152)))</f>
        <v>-</v>
      </c>
      <c r="AA934" s="105" t="str">
        <f>IF(S934=0,"-",FORECAST($C$8-(S934+V934),Инклинометрия!$B$2:$B$152,Инклинометрия!$A$2:$A$152))</f>
        <v>-</v>
      </c>
      <c r="AB934" s="105">
        <f>FORECAST($C$8+T934,Инклинометрия!$B$2:$B$152,Инклинометрия!$A$2:$A$152)</f>
        <v>1422.3537391657405</v>
      </c>
      <c r="AC934" s="105">
        <f>IF(R934=0,FORECAST($C$6-T934,Инклинометрия!$B$2:$B$152,Инклинометрия!$A$2:$A$152),FORECAST($C$8,Инклинометрия!$B$2:$B$152,Инклинометрия!$A$2:$A$152))</f>
        <v>1332.6462608342592</v>
      </c>
      <c r="AD934" s="107">
        <f>IF(R934=0,FORECAST($C$8,Инклинометрия!$B$2:$B$152,Инклинометрия!$A$2:$A$152),Y934)</f>
        <v>1330</v>
      </c>
      <c r="AE934" s="107">
        <f>FORECAST($C$8-(R934+U934),Инклинометрия!$B$2:$B$152,Инклинометрия!$A$2:$A$152)</f>
        <v>0</v>
      </c>
      <c r="AF934" s="107">
        <f>IF(V934=0,"-",FORECAST($C$8,Инклинометрия!$B$2:$B$152,Инклинометрия!$A$2:$A$152))</f>
        <v>1330</v>
      </c>
      <c r="AG934" s="107">
        <f>IF(V934=0,"-",FORECAST($C$8-V934,Инклинометрия!$B$2:$B$152,Инклинометрия!$A$2:$A$152))</f>
        <v>0</v>
      </c>
      <c r="AH934" s="107">
        <f>IF(W934=0,"-",FORECAST($C$8+W934,Инклинометрия!$B$2:$B$152,Инклинометрия!$A$2:$A$152))</f>
        <v>1332.6462608342592</v>
      </c>
      <c r="AI934" s="107">
        <f>IF(W934=0,"-",FORECAST($C$8,Инклинометрия!$B$2:$B$152,Инклинометрия!$A$2:$A$152))</f>
        <v>1330</v>
      </c>
      <c r="AK934" s="122">
        <f t="shared" si="282"/>
        <v>0</v>
      </c>
      <c r="AL934" s="67">
        <f>AK934*(B934-B933)</f>
        <v>0</v>
      </c>
      <c r="AM934" s="23">
        <f t="shared" si="265"/>
        <v>8.6725204696437436E-2</v>
      </c>
      <c r="AN934" s="26">
        <f>AN933+AK934*(B934-B933)/(2*PI()*$C$5*AN933*$K$13)</f>
        <v>0.15480061813468687</v>
      </c>
      <c r="AO934" s="87">
        <f t="shared" si="276"/>
        <v>145932.55112472404</v>
      </c>
      <c r="AP934" s="87">
        <f>IF(R934+U934&lt;$C$8,0,32*$L$23/$C$12^2*($K$10*R934+$K$8*U934)+32*$L$24/($C$14^2-$C$13^2)*($K$10*S934+$K$8*V934))</f>
        <v>44607.551124724028</v>
      </c>
      <c r="AQ934" s="66">
        <f>R934*$C$11*$C$9+U934*$C$11*$C$10</f>
        <v>14695380</v>
      </c>
      <c r="AR934" s="66">
        <f>S934*$C$11*$C$9+V934*$C$11*$C$10</f>
        <v>14695380</v>
      </c>
      <c r="AS934" s="87">
        <f>$C$11*(T934*$C$9+W934*$C$10)</f>
        <v>792178.05375968735</v>
      </c>
      <c r="AT934" s="45">
        <f t="shared" si="270"/>
        <v>15633490.60488441</v>
      </c>
      <c r="AU934" s="75"/>
    </row>
    <row r="935" spans="2:47" ht="15" thickBot="1" x14ac:dyDescent="0.35">
      <c r="B935" s="41">
        <f t="shared" si="277"/>
        <v>18080</v>
      </c>
      <c r="C935" s="8">
        <f t="shared" si="278"/>
        <v>180.8</v>
      </c>
      <c r="D935" s="73">
        <f t="shared" si="266"/>
        <v>241.82</v>
      </c>
      <c r="E935" s="29">
        <f t="shared" si="283"/>
        <v>59885.980668084667</v>
      </c>
      <c r="F935" s="29">
        <f t="shared" si="279"/>
        <v>66.245553836382484</v>
      </c>
      <c r="G935" s="29">
        <f t="shared" si="280"/>
        <v>88.603428256161564</v>
      </c>
      <c r="H935" s="17">
        <f t="shared" si="281"/>
        <v>80097.499143562469</v>
      </c>
      <c r="I935" s="29">
        <f t="shared" si="271"/>
        <v>2.2250485660981263</v>
      </c>
      <c r="J935" s="29">
        <f t="shared" si="272"/>
        <v>41.694115440741633</v>
      </c>
      <c r="K935" s="32">
        <f>IF((D934+L934+M934-AL934)/($C$21+$C$22)&gt;$C$8,$C$8,(D934+L934+M934-AL934)/($C$21+$C$22))</f>
        <v>1400</v>
      </c>
      <c r="L935" s="97">
        <f t="shared" si="267"/>
        <v>0</v>
      </c>
      <c r="M935" s="96">
        <f t="shared" si="268"/>
        <v>0</v>
      </c>
      <c r="N935" s="98">
        <f t="shared" si="273"/>
        <v>1.7179213529287818</v>
      </c>
      <c r="O935" s="100">
        <f t="shared" si="269"/>
        <v>4.2266987561397071</v>
      </c>
      <c r="P935" s="104">
        <f t="shared" si="274"/>
        <v>18.880500609176615</v>
      </c>
      <c r="Q935" s="102">
        <f t="shared" si="275"/>
        <v>4.9224514715476911E-2</v>
      </c>
      <c r="R935" s="106">
        <f>IF(K935-H934&lt;0,0,K935-H934)</f>
        <v>0</v>
      </c>
      <c r="S935" s="106">
        <f>K935-V935</f>
        <v>0</v>
      </c>
      <c r="T935" s="106">
        <f>IF(R935&gt;0,$C$6-$C$8,IF($C$6-$C$8-W935&lt;0,0,$C$6-$C$8-W935))</f>
        <v>97.214462279726973</v>
      </c>
      <c r="U935" s="107">
        <f>IF(R935=0,IF(U934+(F935-AL935/$C$23)*$C$21/($C$21+$C$22)&gt;$C$8,$C$8,U934+F935*$C$21/($C$21+$C$22)),E935)</f>
        <v>1400</v>
      </c>
      <c r="V935" s="107">
        <f>IF(R935&gt;0,0,IF(V934+(F935-AL935/$C$23)*$C$21/($C$21+$C$22)&gt;$C$8,$C$8,IF(U935=$C$8,V934+(F935-AL935/$C$23)*$C$21/$C$22,V934+(F935-AL935/$C$23)*$C$21/($C$21+$C$22))))</f>
        <v>1400</v>
      </c>
      <c r="W935" s="203">
        <f>IF(R935&gt;0,0,IF(W934+AL935/$C$23&gt;$F$23,$F$23,W934+AL935/$C$23))</f>
        <v>2.7855377202730285</v>
      </c>
      <c r="X935" s="105" t="str">
        <f>IF(R935=0,"-",FORECAST($C$8,Инклинометрия!$B$2:$B$152,Инклинометрия!$A$2:$A$152))</f>
        <v>-</v>
      </c>
      <c r="Y935" s="105" t="str">
        <f>IF(R935=0,"-",FORECAST($C$8-R935,Инклинометрия!$B$2:$B$152,Инклинометрия!$A$2:$A$152))</f>
        <v>-</v>
      </c>
      <c r="Z935" s="105" t="str">
        <f>IF(R935&gt;0,FORECAST($C$8,Инклинометрия!$B$2:$B$152,Инклинометрия!$A$2:$A$152),IF(V935=$C$8,"-",FORECAST($C$8-V935,Инклинометрия!$B$2:$B$152,Инклинометрия!$A$2:$A$152)))</f>
        <v>-</v>
      </c>
      <c r="AA935" s="105" t="str">
        <f>IF(S935=0,"-",FORECAST($C$8-(S935+V935),Инклинометрия!$B$2:$B$152,Инклинометрия!$A$2:$A$152))</f>
        <v>-</v>
      </c>
      <c r="AB935" s="105">
        <f>FORECAST($C$8+T935,Инклинометрия!$B$2:$B$152,Инклинометрия!$A$2:$A$152)</f>
        <v>1422.3537391657405</v>
      </c>
      <c r="AC935" s="105">
        <f>IF(R935=0,FORECAST($C$6-T935,Инклинометрия!$B$2:$B$152,Инклинометрия!$A$2:$A$152),FORECAST($C$8,Инклинометрия!$B$2:$B$152,Инклинометрия!$A$2:$A$152))</f>
        <v>1332.6462608342592</v>
      </c>
      <c r="AD935" s="107">
        <f>IF(R935=0,FORECAST($C$8,Инклинометрия!$B$2:$B$152,Инклинометрия!$A$2:$A$152),Y935)</f>
        <v>1330</v>
      </c>
      <c r="AE935" s="107">
        <f>FORECAST($C$8-(R935+U935),Инклинометрия!$B$2:$B$152,Инклинометрия!$A$2:$A$152)</f>
        <v>0</v>
      </c>
      <c r="AF935" s="107">
        <f>IF(V935=0,"-",FORECAST($C$8,Инклинометрия!$B$2:$B$152,Инклинометрия!$A$2:$A$152))</f>
        <v>1330</v>
      </c>
      <c r="AG935" s="107">
        <f>IF(V935=0,"-",FORECAST($C$8-V935,Инклинометрия!$B$2:$B$152,Инклинометрия!$A$2:$A$152))</f>
        <v>0</v>
      </c>
      <c r="AH935" s="107">
        <f>IF(W935=0,"-",FORECAST($C$8+W935,Инклинометрия!$B$2:$B$152,Инклинометрия!$A$2:$A$152))</f>
        <v>1332.6462608342592</v>
      </c>
      <c r="AI935" s="107">
        <f>IF(W935=0,"-",FORECAST($C$8,Инклинометрия!$B$2:$B$152,Инклинометрия!$A$2:$A$152))</f>
        <v>1330</v>
      </c>
      <c r="AK935" s="122">
        <f t="shared" si="282"/>
        <v>0</v>
      </c>
      <c r="AL935" s="67">
        <f>AK935*(B935-B934)</f>
        <v>0</v>
      </c>
      <c r="AM935" s="23">
        <f t="shared" si="265"/>
        <v>8.6725204696437436E-2</v>
      </c>
      <c r="AN935" s="26">
        <f>AN934+AK935*(B935-B934)/(2*PI()*$C$5*AN934*$K$13)</f>
        <v>0.15480061813468687</v>
      </c>
      <c r="AO935" s="87">
        <f t="shared" si="276"/>
        <v>145932.55112472404</v>
      </c>
      <c r="AP935" s="87">
        <f>IF(R935+U935&lt;$C$8,0,32*$L$23/$C$12^2*($K$10*R935+$K$8*U935)+32*$L$24/($C$14^2-$C$13^2)*($K$10*S935+$K$8*V935))</f>
        <v>44607.551124724028</v>
      </c>
      <c r="AQ935" s="66">
        <f>R935*$C$11*$C$9+U935*$C$11*$C$10</f>
        <v>14695380</v>
      </c>
      <c r="AR935" s="66">
        <f>S935*$C$11*$C$9+V935*$C$11*$C$10</f>
        <v>14695380</v>
      </c>
      <c r="AS935" s="87">
        <f>$C$11*(T935*$C$9+W935*$C$10)</f>
        <v>792178.05375968735</v>
      </c>
      <c r="AT935" s="45">
        <f t="shared" si="270"/>
        <v>15633490.60488441</v>
      </c>
      <c r="AU935" s="75"/>
    </row>
    <row r="936" spans="2:47" ht="15" thickBot="1" x14ac:dyDescent="0.35">
      <c r="B936" s="41">
        <f t="shared" si="277"/>
        <v>18100</v>
      </c>
      <c r="C936" s="8">
        <f t="shared" si="278"/>
        <v>181</v>
      </c>
      <c r="D936" s="73">
        <f t="shared" si="266"/>
        <v>242.08750000000001</v>
      </c>
      <c r="E936" s="29">
        <f t="shared" si="283"/>
        <v>59952.226221921039</v>
      </c>
      <c r="F936" s="29">
        <f t="shared" si="279"/>
        <v>66.245553836373062</v>
      </c>
      <c r="G936" s="29">
        <f t="shared" si="280"/>
        <v>88.603428256148959</v>
      </c>
      <c r="H936" s="17">
        <f t="shared" si="281"/>
        <v>80186.102571818614</v>
      </c>
      <c r="I936" s="29">
        <f t="shared" si="271"/>
        <v>2.2250485660981263</v>
      </c>
      <c r="J936" s="29">
        <f t="shared" si="272"/>
        <v>41.69411544073867</v>
      </c>
      <c r="K936" s="32">
        <f>IF((D935+L935+M935-AL935)/($C$21+$C$22)&gt;$C$8,$C$8,(D935+L935+M935-AL935)/($C$21+$C$22))</f>
        <v>1400</v>
      </c>
      <c r="L936" s="97">
        <f t="shared" si="267"/>
        <v>0</v>
      </c>
      <c r="M936" s="96">
        <f t="shared" si="268"/>
        <v>0</v>
      </c>
      <c r="N936" s="98">
        <f t="shared" si="273"/>
        <v>1.7179213529287818</v>
      </c>
      <c r="O936" s="100">
        <f t="shared" si="269"/>
        <v>4.2266987561397071</v>
      </c>
      <c r="P936" s="104">
        <f t="shared" si="274"/>
        <v>18.880500609176615</v>
      </c>
      <c r="Q936" s="102">
        <f t="shared" si="275"/>
        <v>4.9224514715476911E-2</v>
      </c>
      <c r="R936" s="106">
        <f>IF(K936-H935&lt;0,0,K936-H935)</f>
        <v>0</v>
      </c>
      <c r="S936" s="106">
        <f>K936-V936</f>
        <v>0</v>
      </c>
      <c r="T936" s="106">
        <f>IF(R936&gt;0,$C$6-$C$8,IF($C$6-$C$8-W936&lt;0,0,$C$6-$C$8-W936))</f>
        <v>97.214462279726973</v>
      </c>
      <c r="U936" s="107">
        <f>IF(R936=0,IF(U935+(F936-AL936/$C$23)*$C$21/($C$21+$C$22)&gt;$C$8,$C$8,U935+F936*$C$21/($C$21+$C$22)),E936)</f>
        <v>1400</v>
      </c>
      <c r="V936" s="107">
        <f>IF(R936&gt;0,0,IF(V935+(F936-AL936/$C$23)*$C$21/($C$21+$C$22)&gt;$C$8,$C$8,IF(U936=$C$8,V935+(F936-AL936/$C$23)*$C$21/$C$22,V935+(F936-AL936/$C$23)*$C$21/($C$21+$C$22))))</f>
        <v>1400</v>
      </c>
      <c r="W936" s="203">
        <f>IF(R936&gt;0,0,IF(W935+AL936/$C$23&gt;$F$23,$F$23,W935+AL936/$C$23))</f>
        <v>2.7855377202730285</v>
      </c>
      <c r="X936" s="105" t="str">
        <f>IF(R936=0,"-",FORECAST($C$8,Инклинометрия!$B$2:$B$152,Инклинометрия!$A$2:$A$152))</f>
        <v>-</v>
      </c>
      <c r="Y936" s="105" t="str">
        <f>IF(R936=0,"-",FORECAST($C$8-R936,Инклинометрия!$B$2:$B$152,Инклинометрия!$A$2:$A$152))</f>
        <v>-</v>
      </c>
      <c r="Z936" s="105" t="str">
        <f>IF(R936&gt;0,FORECAST($C$8,Инклинометрия!$B$2:$B$152,Инклинометрия!$A$2:$A$152),IF(V936=$C$8,"-",FORECAST($C$8-V936,Инклинометрия!$B$2:$B$152,Инклинометрия!$A$2:$A$152)))</f>
        <v>-</v>
      </c>
      <c r="AA936" s="105" t="str">
        <f>IF(S936=0,"-",FORECAST($C$8-(S936+V936),Инклинометрия!$B$2:$B$152,Инклинометрия!$A$2:$A$152))</f>
        <v>-</v>
      </c>
      <c r="AB936" s="105">
        <f>FORECAST($C$8+T936,Инклинометрия!$B$2:$B$152,Инклинометрия!$A$2:$A$152)</f>
        <v>1422.3537391657405</v>
      </c>
      <c r="AC936" s="105">
        <f>IF(R936=0,FORECAST($C$6-T936,Инклинометрия!$B$2:$B$152,Инклинометрия!$A$2:$A$152),FORECAST($C$8,Инклинометрия!$B$2:$B$152,Инклинометрия!$A$2:$A$152))</f>
        <v>1332.6462608342592</v>
      </c>
      <c r="AD936" s="107">
        <f>IF(R936=0,FORECAST($C$8,Инклинометрия!$B$2:$B$152,Инклинометрия!$A$2:$A$152),Y936)</f>
        <v>1330</v>
      </c>
      <c r="AE936" s="107">
        <f>FORECAST($C$8-(R936+U936),Инклинометрия!$B$2:$B$152,Инклинометрия!$A$2:$A$152)</f>
        <v>0</v>
      </c>
      <c r="AF936" s="107">
        <f>IF(V936=0,"-",FORECAST($C$8,Инклинометрия!$B$2:$B$152,Инклинометрия!$A$2:$A$152))</f>
        <v>1330</v>
      </c>
      <c r="AG936" s="107">
        <f>IF(V936=0,"-",FORECAST($C$8-V936,Инклинометрия!$B$2:$B$152,Инклинометрия!$A$2:$A$152))</f>
        <v>0</v>
      </c>
      <c r="AH936" s="107">
        <f>IF(W936=0,"-",FORECAST($C$8+W936,Инклинометрия!$B$2:$B$152,Инклинометрия!$A$2:$A$152))</f>
        <v>1332.6462608342592</v>
      </c>
      <c r="AI936" s="107">
        <f>IF(W936=0,"-",FORECAST($C$8,Инклинометрия!$B$2:$B$152,Инклинометрия!$A$2:$A$152))</f>
        <v>1330</v>
      </c>
      <c r="AK936" s="122">
        <f t="shared" si="282"/>
        <v>0</v>
      </c>
      <c r="AL936" s="67">
        <f>AK936*(B936-B935)</f>
        <v>0</v>
      </c>
      <c r="AM936" s="23">
        <f t="shared" si="265"/>
        <v>8.6725204696437436E-2</v>
      </c>
      <c r="AN936" s="26">
        <f>AN935+AK936*(B936-B935)/(2*PI()*$C$5*AN935*$K$13)</f>
        <v>0.15480061813468687</v>
      </c>
      <c r="AO936" s="87">
        <f t="shared" si="276"/>
        <v>145932.55112472404</v>
      </c>
      <c r="AP936" s="87">
        <f>IF(R936+U936&lt;$C$8,0,32*$L$23/$C$12^2*($K$10*R936+$K$8*U936)+32*$L$24/($C$14^2-$C$13^2)*($K$10*S936+$K$8*V936))</f>
        <v>44607.551124724028</v>
      </c>
      <c r="AQ936" s="66">
        <f>R936*$C$11*$C$9+U936*$C$11*$C$10</f>
        <v>14695380</v>
      </c>
      <c r="AR936" s="66">
        <f>S936*$C$11*$C$9+V936*$C$11*$C$10</f>
        <v>14695380</v>
      </c>
      <c r="AS936" s="87">
        <f>$C$11*(T936*$C$9+W936*$C$10)</f>
        <v>792178.05375968735</v>
      </c>
      <c r="AT936" s="45">
        <f t="shared" si="270"/>
        <v>15633490.60488441</v>
      </c>
      <c r="AU936" s="75"/>
    </row>
    <row r="937" spans="2:47" ht="15" thickBot="1" x14ac:dyDescent="0.35">
      <c r="B937" s="41">
        <f t="shared" si="277"/>
        <v>18120</v>
      </c>
      <c r="C937" s="8">
        <f t="shared" si="278"/>
        <v>181.20000000000002</v>
      </c>
      <c r="D937" s="73">
        <f t="shared" si="266"/>
        <v>242.35500000000005</v>
      </c>
      <c r="E937" s="29">
        <f t="shared" si="283"/>
        <v>60018.471775757418</v>
      </c>
      <c r="F937" s="29">
        <f t="shared" si="279"/>
        <v>66.245553836382484</v>
      </c>
      <c r="G937" s="29">
        <f t="shared" si="280"/>
        <v>88.603428256161564</v>
      </c>
      <c r="H937" s="17">
        <f t="shared" si="281"/>
        <v>80274.706000074773</v>
      </c>
      <c r="I937" s="29">
        <f t="shared" si="271"/>
        <v>2.2250485660981263</v>
      </c>
      <c r="J937" s="29">
        <f t="shared" si="272"/>
        <v>41.694115440741633</v>
      </c>
      <c r="K937" s="32">
        <f>IF((D936+L936+M936-AL936)/($C$21+$C$22)&gt;$C$8,$C$8,(D936+L936+M936-AL936)/($C$21+$C$22))</f>
        <v>1400</v>
      </c>
      <c r="L937" s="97">
        <f t="shared" si="267"/>
        <v>0</v>
      </c>
      <c r="M937" s="96">
        <f t="shared" si="268"/>
        <v>0</v>
      </c>
      <c r="N937" s="98">
        <f t="shared" si="273"/>
        <v>1.7179213529287818</v>
      </c>
      <c r="O937" s="100">
        <f t="shared" si="269"/>
        <v>4.2266987561397071</v>
      </c>
      <c r="P937" s="104">
        <f t="shared" si="274"/>
        <v>18.880500609176615</v>
      </c>
      <c r="Q937" s="102">
        <f t="shared" si="275"/>
        <v>4.9224514715476911E-2</v>
      </c>
      <c r="R937" s="106">
        <f>IF(K937-H936&lt;0,0,K937-H936)</f>
        <v>0</v>
      </c>
      <c r="S937" s="106">
        <f>K937-V937</f>
        <v>0</v>
      </c>
      <c r="T937" s="106">
        <f>IF(R937&gt;0,$C$6-$C$8,IF($C$6-$C$8-W937&lt;0,0,$C$6-$C$8-W937))</f>
        <v>97.214462279726973</v>
      </c>
      <c r="U937" s="107">
        <f>IF(R937=0,IF(U936+(F937-AL937/$C$23)*$C$21/($C$21+$C$22)&gt;$C$8,$C$8,U936+F937*$C$21/($C$21+$C$22)),E937)</f>
        <v>1400</v>
      </c>
      <c r="V937" s="107">
        <f>IF(R937&gt;0,0,IF(V936+(F937-AL937/$C$23)*$C$21/($C$21+$C$22)&gt;$C$8,$C$8,IF(U937=$C$8,V936+(F937-AL937/$C$23)*$C$21/$C$22,V936+(F937-AL937/$C$23)*$C$21/($C$21+$C$22))))</f>
        <v>1400</v>
      </c>
      <c r="W937" s="203">
        <f>IF(R937&gt;0,0,IF(W936+AL937/$C$23&gt;$F$23,$F$23,W936+AL937/$C$23))</f>
        <v>2.7855377202730285</v>
      </c>
      <c r="X937" s="105" t="str">
        <f>IF(R937=0,"-",FORECAST($C$8,Инклинометрия!$B$2:$B$152,Инклинометрия!$A$2:$A$152))</f>
        <v>-</v>
      </c>
      <c r="Y937" s="105" t="str">
        <f>IF(R937=0,"-",FORECAST($C$8-R937,Инклинометрия!$B$2:$B$152,Инклинометрия!$A$2:$A$152))</f>
        <v>-</v>
      </c>
      <c r="Z937" s="105" t="str">
        <f>IF(R937&gt;0,FORECAST($C$8,Инклинометрия!$B$2:$B$152,Инклинометрия!$A$2:$A$152),IF(V937=$C$8,"-",FORECAST($C$8-V937,Инклинометрия!$B$2:$B$152,Инклинометрия!$A$2:$A$152)))</f>
        <v>-</v>
      </c>
      <c r="AA937" s="105" t="str">
        <f>IF(S937=0,"-",FORECAST($C$8-(S937+V937),Инклинометрия!$B$2:$B$152,Инклинометрия!$A$2:$A$152))</f>
        <v>-</v>
      </c>
      <c r="AB937" s="105">
        <f>FORECAST($C$8+T937,Инклинометрия!$B$2:$B$152,Инклинометрия!$A$2:$A$152)</f>
        <v>1422.3537391657405</v>
      </c>
      <c r="AC937" s="105">
        <f>IF(R937=0,FORECAST($C$6-T937,Инклинометрия!$B$2:$B$152,Инклинометрия!$A$2:$A$152),FORECAST($C$8,Инклинометрия!$B$2:$B$152,Инклинометрия!$A$2:$A$152))</f>
        <v>1332.6462608342592</v>
      </c>
      <c r="AD937" s="107">
        <f>IF(R937=0,FORECAST($C$8,Инклинометрия!$B$2:$B$152,Инклинометрия!$A$2:$A$152),Y937)</f>
        <v>1330</v>
      </c>
      <c r="AE937" s="107">
        <f>FORECAST($C$8-(R937+U937),Инклинометрия!$B$2:$B$152,Инклинометрия!$A$2:$A$152)</f>
        <v>0</v>
      </c>
      <c r="AF937" s="107">
        <f>IF(V937=0,"-",FORECAST($C$8,Инклинометрия!$B$2:$B$152,Инклинометрия!$A$2:$A$152))</f>
        <v>1330</v>
      </c>
      <c r="AG937" s="107">
        <f>IF(V937=0,"-",FORECAST($C$8-V937,Инклинометрия!$B$2:$B$152,Инклинометрия!$A$2:$A$152))</f>
        <v>0</v>
      </c>
      <c r="AH937" s="107">
        <f>IF(W937=0,"-",FORECAST($C$8+W937,Инклинометрия!$B$2:$B$152,Инклинометрия!$A$2:$A$152))</f>
        <v>1332.6462608342592</v>
      </c>
      <c r="AI937" s="107">
        <f>IF(W937=0,"-",FORECAST($C$8,Инклинометрия!$B$2:$B$152,Инклинометрия!$A$2:$A$152))</f>
        <v>1330</v>
      </c>
      <c r="AK937" s="122">
        <f t="shared" si="282"/>
        <v>0</v>
      </c>
      <c r="AL937" s="67">
        <f>AK937*(B937-B936)</f>
        <v>0</v>
      </c>
      <c r="AM937" s="23">
        <f t="shared" ref="AM937:AM1000" si="284">AL937+AM936</f>
        <v>8.6725204696437436E-2</v>
      </c>
      <c r="AN937" s="26">
        <f>AN936+AK937*(B937-B936)/(2*PI()*$C$5*AN936*$K$13)</f>
        <v>0.15480061813468687</v>
      </c>
      <c r="AO937" s="87">
        <f t="shared" si="276"/>
        <v>145932.55112472404</v>
      </c>
      <c r="AP937" s="87">
        <f>IF(R937+U937&lt;$C$8,0,32*$L$23/$C$12^2*($K$10*R937+$K$8*U937)+32*$L$24/($C$14^2-$C$13^2)*($K$10*S937+$K$8*V937))</f>
        <v>44607.551124724028</v>
      </c>
      <c r="AQ937" s="66">
        <f>R937*$C$11*$C$9+U937*$C$11*$C$10</f>
        <v>14695380</v>
      </c>
      <c r="AR937" s="66">
        <f>S937*$C$11*$C$9+V937*$C$11*$C$10</f>
        <v>14695380</v>
      </c>
      <c r="AS937" s="87">
        <f>$C$11*(T937*$C$9+W937*$C$10)</f>
        <v>792178.05375968735</v>
      </c>
      <c r="AT937" s="45">
        <f t="shared" si="270"/>
        <v>15633490.60488441</v>
      </c>
      <c r="AU937" s="75"/>
    </row>
    <row r="938" spans="2:47" ht="15" thickBot="1" x14ac:dyDescent="0.35">
      <c r="B938" s="41">
        <f t="shared" si="277"/>
        <v>18140</v>
      </c>
      <c r="C938" s="8">
        <f t="shared" si="278"/>
        <v>181.4</v>
      </c>
      <c r="D938" s="73">
        <f t="shared" si="266"/>
        <v>242.6225</v>
      </c>
      <c r="E938" s="29">
        <f t="shared" si="283"/>
        <v>60084.71732959379</v>
      </c>
      <c r="F938" s="29">
        <f t="shared" si="279"/>
        <v>66.245553836373062</v>
      </c>
      <c r="G938" s="29">
        <f t="shared" si="280"/>
        <v>88.603428256148959</v>
      </c>
      <c r="H938" s="17">
        <f t="shared" si="281"/>
        <v>80363.309428330918</v>
      </c>
      <c r="I938" s="29">
        <f t="shared" si="271"/>
        <v>2.2250485660981263</v>
      </c>
      <c r="J938" s="29">
        <f t="shared" si="272"/>
        <v>41.69411544073867</v>
      </c>
      <c r="K938" s="32">
        <f>IF((D937+L937+M937-AL937)/($C$21+$C$22)&gt;$C$8,$C$8,(D937+L937+M937-AL937)/($C$21+$C$22))</f>
        <v>1400</v>
      </c>
      <c r="L938" s="97">
        <f t="shared" si="267"/>
        <v>0</v>
      </c>
      <c r="M938" s="96">
        <f t="shared" si="268"/>
        <v>0</v>
      </c>
      <c r="N938" s="98">
        <f t="shared" si="273"/>
        <v>1.7179213529287818</v>
      </c>
      <c r="O938" s="100">
        <f t="shared" si="269"/>
        <v>4.2266987561397071</v>
      </c>
      <c r="P938" s="104">
        <f t="shared" si="274"/>
        <v>18.880500609176615</v>
      </c>
      <c r="Q938" s="102">
        <f t="shared" si="275"/>
        <v>4.9224514715476911E-2</v>
      </c>
      <c r="R938" s="106">
        <f>IF(K938-H937&lt;0,0,K938-H937)</f>
        <v>0</v>
      </c>
      <c r="S938" s="106">
        <f>K938-V938</f>
        <v>0</v>
      </c>
      <c r="T938" s="106">
        <f>IF(R938&gt;0,$C$6-$C$8,IF($C$6-$C$8-W938&lt;0,0,$C$6-$C$8-W938))</f>
        <v>97.214462279726973</v>
      </c>
      <c r="U938" s="107">
        <f>IF(R938=0,IF(U937+(F938-AL938/$C$23)*$C$21/($C$21+$C$22)&gt;$C$8,$C$8,U937+F938*$C$21/($C$21+$C$22)),E938)</f>
        <v>1400</v>
      </c>
      <c r="V938" s="107">
        <f>IF(R938&gt;0,0,IF(V937+(F938-AL938/$C$23)*$C$21/($C$21+$C$22)&gt;$C$8,$C$8,IF(U938=$C$8,V937+(F938-AL938/$C$23)*$C$21/$C$22,V937+(F938-AL938/$C$23)*$C$21/($C$21+$C$22))))</f>
        <v>1400</v>
      </c>
      <c r="W938" s="203">
        <f>IF(R938&gt;0,0,IF(W937+AL938/$C$23&gt;$F$23,$F$23,W937+AL938/$C$23))</f>
        <v>2.7855377202730285</v>
      </c>
      <c r="X938" s="105" t="str">
        <f>IF(R938=0,"-",FORECAST($C$8,Инклинометрия!$B$2:$B$152,Инклинометрия!$A$2:$A$152))</f>
        <v>-</v>
      </c>
      <c r="Y938" s="105" t="str">
        <f>IF(R938=0,"-",FORECAST($C$8-R938,Инклинометрия!$B$2:$B$152,Инклинометрия!$A$2:$A$152))</f>
        <v>-</v>
      </c>
      <c r="Z938" s="105" t="str">
        <f>IF(R938&gt;0,FORECAST($C$8,Инклинометрия!$B$2:$B$152,Инклинометрия!$A$2:$A$152),IF(V938=$C$8,"-",FORECAST($C$8-V938,Инклинометрия!$B$2:$B$152,Инклинометрия!$A$2:$A$152)))</f>
        <v>-</v>
      </c>
      <c r="AA938" s="105" t="str">
        <f>IF(S938=0,"-",FORECAST($C$8-(S938+V938),Инклинометрия!$B$2:$B$152,Инклинометрия!$A$2:$A$152))</f>
        <v>-</v>
      </c>
      <c r="AB938" s="105">
        <f>FORECAST($C$8+T938,Инклинометрия!$B$2:$B$152,Инклинометрия!$A$2:$A$152)</f>
        <v>1422.3537391657405</v>
      </c>
      <c r="AC938" s="105">
        <f>IF(R938=0,FORECAST($C$6-T938,Инклинометрия!$B$2:$B$152,Инклинометрия!$A$2:$A$152),FORECAST($C$8,Инклинометрия!$B$2:$B$152,Инклинометрия!$A$2:$A$152))</f>
        <v>1332.6462608342592</v>
      </c>
      <c r="AD938" s="107">
        <f>IF(R938=0,FORECAST($C$8,Инклинометрия!$B$2:$B$152,Инклинометрия!$A$2:$A$152),Y938)</f>
        <v>1330</v>
      </c>
      <c r="AE938" s="107">
        <f>FORECAST($C$8-(R938+U938),Инклинометрия!$B$2:$B$152,Инклинометрия!$A$2:$A$152)</f>
        <v>0</v>
      </c>
      <c r="AF938" s="107">
        <f>IF(V938=0,"-",FORECAST($C$8,Инклинометрия!$B$2:$B$152,Инклинометрия!$A$2:$A$152))</f>
        <v>1330</v>
      </c>
      <c r="AG938" s="107">
        <f>IF(V938=0,"-",FORECAST($C$8-V938,Инклинометрия!$B$2:$B$152,Инклинометрия!$A$2:$A$152))</f>
        <v>0</v>
      </c>
      <c r="AH938" s="107">
        <f>IF(W938=0,"-",FORECAST($C$8+W938,Инклинометрия!$B$2:$B$152,Инклинометрия!$A$2:$A$152))</f>
        <v>1332.6462608342592</v>
      </c>
      <c r="AI938" s="107">
        <f>IF(W938=0,"-",FORECAST($C$8,Инклинометрия!$B$2:$B$152,Инклинометрия!$A$2:$A$152))</f>
        <v>1330</v>
      </c>
      <c r="AK938" s="122">
        <f t="shared" si="282"/>
        <v>0</v>
      </c>
      <c r="AL938" s="67">
        <f>AK938*(B938-B937)</f>
        <v>0</v>
      </c>
      <c r="AM938" s="23">
        <f t="shared" si="284"/>
        <v>8.6725204696437436E-2</v>
      </c>
      <c r="AN938" s="26">
        <f>AN937+AK938*(B938-B937)/(2*PI()*$C$5*AN937*$K$13)</f>
        <v>0.15480061813468687</v>
      </c>
      <c r="AO938" s="87">
        <f t="shared" si="276"/>
        <v>145932.55112472404</v>
      </c>
      <c r="AP938" s="87">
        <f>IF(R938+U938&lt;$C$8,0,32*$L$23/$C$12^2*($K$10*R938+$K$8*U938)+32*$L$24/($C$14^2-$C$13^2)*($K$10*S938+$K$8*V938))</f>
        <v>44607.551124724028</v>
      </c>
      <c r="AQ938" s="66">
        <f>R938*$C$11*$C$9+U938*$C$11*$C$10</f>
        <v>14695380</v>
      </c>
      <c r="AR938" s="66">
        <f>S938*$C$11*$C$9+V938*$C$11*$C$10</f>
        <v>14695380</v>
      </c>
      <c r="AS938" s="87">
        <f>$C$11*(T938*$C$9+W938*$C$10)</f>
        <v>792178.05375968735</v>
      </c>
      <c r="AT938" s="45">
        <f t="shared" si="270"/>
        <v>15633490.60488441</v>
      </c>
      <c r="AU938" s="75"/>
    </row>
    <row r="939" spans="2:47" ht="15" thickBot="1" x14ac:dyDescent="0.35">
      <c r="B939" s="41">
        <f t="shared" si="277"/>
        <v>18160</v>
      </c>
      <c r="C939" s="8">
        <f t="shared" si="278"/>
        <v>181.6</v>
      </c>
      <c r="D939" s="73">
        <f t="shared" si="266"/>
        <v>242.89</v>
      </c>
      <c r="E939" s="29">
        <f t="shared" si="283"/>
        <v>60150.962883430169</v>
      </c>
      <c r="F939" s="29">
        <f t="shared" si="279"/>
        <v>66.245553836373062</v>
      </c>
      <c r="G939" s="29">
        <f t="shared" si="280"/>
        <v>88.603428256148959</v>
      </c>
      <c r="H939" s="17">
        <f t="shared" si="281"/>
        <v>80451.912856587063</v>
      </c>
      <c r="I939" s="29">
        <f t="shared" si="271"/>
        <v>2.2250485660981263</v>
      </c>
      <c r="J939" s="29">
        <f t="shared" si="272"/>
        <v>41.69411544073867</v>
      </c>
      <c r="K939" s="32">
        <f>IF((D938+L938+M938-AL938)/($C$21+$C$22)&gt;$C$8,$C$8,(D938+L938+M938-AL938)/($C$21+$C$22))</f>
        <v>1400</v>
      </c>
      <c r="L939" s="97">
        <f t="shared" si="267"/>
        <v>0</v>
      </c>
      <c r="M939" s="96">
        <f t="shared" si="268"/>
        <v>0</v>
      </c>
      <c r="N939" s="98">
        <f t="shared" si="273"/>
        <v>1.7179213529287818</v>
      </c>
      <c r="O939" s="100">
        <f t="shared" si="269"/>
        <v>4.2266987561397071</v>
      </c>
      <c r="P939" s="104">
        <f t="shared" si="274"/>
        <v>18.880500609176615</v>
      </c>
      <c r="Q939" s="102">
        <f t="shared" si="275"/>
        <v>4.9224514715476911E-2</v>
      </c>
      <c r="R939" s="106">
        <f>IF(K939-H938&lt;0,0,K939-H938)</f>
        <v>0</v>
      </c>
      <c r="S939" s="106">
        <f>K939-V939</f>
        <v>0</v>
      </c>
      <c r="T939" s="106">
        <f>IF(R939&gt;0,$C$6-$C$8,IF($C$6-$C$8-W939&lt;0,0,$C$6-$C$8-W939))</f>
        <v>97.214462279726973</v>
      </c>
      <c r="U939" s="107">
        <f>IF(R939=0,IF(U938+(F939-AL939/$C$23)*$C$21/($C$21+$C$22)&gt;$C$8,$C$8,U938+F939*$C$21/($C$21+$C$22)),E939)</f>
        <v>1400</v>
      </c>
      <c r="V939" s="107">
        <f>IF(R939&gt;0,0,IF(V938+(F939-AL939/$C$23)*$C$21/($C$21+$C$22)&gt;$C$8,$C$8,IF(U939=$C$8,V938+(F939-AL939/$C$23)*$C$21/$C$22,V938+(F939-AL939/$C$23)*$C$21/($C$21+$C$22))))</f>
        <v>1400</v>
      </c>
      <c r="W939" s="203">
        <f>IF(R939&gt;0,0,IF(W938+AL939/$C$23&gt;$F$23,$F$23,W938+AL939/$C$23))</f>
        <v>2.7855377202730285</v>
      </c>
      <c r="X939" s="105" t="str">
        <f>IF(R939=0,"-",FORECAST($C$8,Инклинометрия!$B$2:$B$152,Инклинометрия!$A$2:$A$152))</f>
        <v>-</v>
      </c>
      <c r="Y939" s="105" t="str">
        <f>IF(R939=0,"-",FORECAST($C$8-R939,Инклинометрия!$B$2:$B$152,Инклинометрия!$A$2:$A$152))</f>
        <v>-</v>
      </c>
      <c r="Z939" s="105" t="str">
        <f>IF(R939&gt;0,FORECAST($C$8,Инклинометрия!$B$2:$B$152,Инклинометрия!$A$2:$A$152),IF(V939=$C$8,"-",FORECAST($C$8-V939,Инклинометрия!$B$2:$B$152,Инклинометрия!$A$2:$A$152)))</f>
        <v>-</v>
      </c>
      <c r="AA939" s="105" t="str">
        <f>IF(S939=0,"-",FORECAST($C$8-(S939+V939),Инклинометрия!$B$2:$B$152,Инклинометрия!$A$2:$A$152))</f>
        <v>-</v>
      </c>
      <c r="AB939" s="105">
        <f>FORECAST($C$8+T939,Инклинометрия!$B$2:$B$152,Инклинометрия!$A$2:$A$152)</f>
        <v>1422.3537391657405</v>
      </c>
      <c r="AC939" s="105">
        <f>IF(R939=0,FORECAST($C$6-T939,Инклинометрия!$B$2:$B$152,Инклинометрия!$A$2:$A$152),FORECAST($C$8,Инклинометрия!$B$2:$B$152,Инклинометрия!$A$2:$A$152))</f>
        <v>1332.6462608342592</v>
      </c>
      <c r="AD939" s="107">
        <f>IF(R939=0,FORECAST($C$8,Инклинометрия!$B$2:$B$152,Инклинометрия!$A$2:$A$152),Y939)</f>
        <v>1330</v>
      </c>
      <c r="AE939" s="107">
        <f>FORECAST($C$8-(R939+U939),Инклинометрия!$B$2:$B$152,Инклинометрия!$A$2:$A$152)</f>
        <v>0</v>
      </c>
      <c r="AF939" s="107">
        <f>IF(V939=0,"-",FORECAST($C$8,Инклинометрия!$B$2:$B$152,Инклинометрия!$A$2:$A$152))</f>
        <v>1330</v>
      </c>
      <c r="AG939" s="107">
        <f>IF(V939=0,"-",FORECAST($C$8-V939,Инклинометрия!$B$2:$B$152,Инклинометрия!$A$2:$A$152))</f>
        <v>0</v>
      </c>
      <c r="AH939" s="107">
        <f>IF(W939=0,"-",FORECAST($C$8+W939,Инклинометрия!$B$2:$B$152,Инклинометрия!$A$2:$A$152))</f>
        <v>1332.6462608342592</v>
      </c>
      <c r="AI939" s="107">
        <f>IF(W939=0,"-",FORECAST($C$8,Инклинометрия!$B$2:$B$152,Инклинометрия!$A$2:$A$152))</f>
        <v>1330</v>
      </c>
      <c r="AK939" s="122">
        <f t="shared" si="282"/>
        <v>0</v>
      </c>
      <c r="AL939" s="67">
        <f>AK939*(B939-B938)</f>
        <v>0</v>
      </c>
      <c r="AM939" s="23">
        <f t="shared" si="284"/>
        <v>8.6725204696437436E-2</v>
      </c>
      <c r="AN939" s="26">
        <f>AN938+AK939*(B939-B938)/(2*PI()*$C$5*AN938*$K$13)</f>
        <v>0.15480061813468687</v>
      </c>
      <c r="AO939" s="87">
        <f t="shared" si="276"/>
        <v>145932.55112472404</v>
      </c>
      <c r="AP939" s="87">
        <f>IF(R939+U939&lt;$C$8,0,32*$L$23/$C$12^2*($K$10*R939+$K$8*U939)+32*$L$24/($C$14^2-$C$13^2)*($K$10*S939+$K$8*V939))</f>
        <v>44607.551124724028</v>
      </c>
      <c r="AQ939" s="66">
        <f>R939*$C$11*$C$9+U939*$C$11*$C$10</f>
        <v>14695380</v>
      </c>
      <c r="AR939" s="66">
        <f>S939*$C$11*$C$9+V939*$C$11*$C$10</f>
        <v>14695380</v>
      </c>
      <c r="AS939" s="87">
        <f>$C$11*(T939*$C$9+W939*$C$10)</f>
        <v>792178.05375968735</v>
      </c>
      <c r="AT939" s="45">
        <f t="shared" si="270"/>
        <v>15633490.60488441</v>
      </c>
      <c r="AU939" s="75"/>
    </row>
    <row r="940" spans="2:47" ht="15" thickBot="1" x14ac:dyDescent="0.35">
      <c r="B940" s="41">
        <f t="shared" si="277"/>
        <v>18180</v>
      </c>
      <c r="C940" s="8">
        <f t="shared" si="278"/>
        <v>181.8</v>
      </c>
      <c r="D940" s="73">
        <f t="shared" si="266"/>
        <v>243.1575</v>
      </c>
      <c r="E940" s="29">
        <f t="shared" si="283"/>
        <v>60217.208437266549</v>
      </c>
      <c r="F940" s="29">
        <f t="shared" si="279"/>
        <v>66.245553836382484</v>
      </c>
      <c r="G940" s="29">
        <f t="shared" si="280"/>
        <v>88.603428256161564</v>
      </c>
      <c r="H940" s="17">
        <f t="shared" si="281"/>
        <v>80540.516284843223</v>
      </c>
      <c r="I940" s="29">
        <f t="shared" si="271"/>
        <v>2.2250485660981263</v>
      </c>
      <c r="J940" s="29">
        <f t="shared" si="272"/>
        <v>41.694115440741633</v>
      </c>
      <c r="K940" s="32">
        <f>IF((D939+L939+M939-AL939)/($C$21+$C$22)&gt;$C$8,$C$8,(D939+L939+M939-AL939)/($C$21+$C$22))</f>
        <v>1400</v>
      </c>
      <c r="L940" s="97">
        <f t="shared" si="267"/>
        <v>0</v>
      </c>
      <c r="M940" s="96">
        <f t="shared" si="268"/>
        <v>0</v>
      </c>
      <c r="N940" s="98">
        <f t="shared" si="273"/>
        <v>1.7179213529287818</v>
      </c>
      <c r="O940" s="100">
        <f t="shared" si="269"/>
        <v>4.2266987561397071</v>
      </c>
      <c r="P940" s="104">
        <f t="shared" si="274"/>
        <v>18.880500609176615</v>
      </c>
      <c r="Q940" s="102">
        <f t="shared" si="275"/>
        <v>4.9224514715476911E-2</v>
      </c>
      <c r="R940" s="106">
        <f>IF(K940-H939&lt;0,0,K940-H939)</f>
        <v>0</v>
      </c>
      <c r="S940" s="106">
        <f>K940-V940</f>
        <v>0</v>
      </c>
      <c r="T940" s="106">
        <f>IF(R940&gt;0,$C$6-$C$8,IF($C$6-$C$8-W940&lt;0,0,$C$6-$C$8-W940))</f>
        <v>97.214462279726973</v>
      </c>
      <c r="U940" s="107">
        <f>IF(R940=0,IF(U939+(F940-AL940/$C$23)*$C$21/($C$21+$C$22)&gt;$C$8,$C$8,U939+F940*$C$21/($C$21+$C$22)),E940)</f>
        <v>1400</v>
      </c>
      <c r="V940" s="107">
        <f>IF(R940&gt;0,0,IF(V939+(F940-AL940/$C$23)*$C$21/($C$21+$C$22)&gt;$C$8,$C$8,IF(U940=$C$8,V939+(F940-AL940/$C$23)*$C$21/$C$22,V939+(F940-AL940/$C$23)*$C$21/($C$21+$C$22))))</f>
        <v>1400</v>
      </c>
      <c r="W940" s="203">
        <f>IF(R940&gt;0,0,IF(W939+AL940/$C$23&gt;$F$23,$F$23,W939+AL940/$C$23))</f>
        <v>2.7855377202730285</v>
      </c>
      <c r="X940" s="105" t="str">
        <f>IF(R940=0,"-",FORECAST($C$8,Инклинометрия!$B$2:$B$152,Инклинометрия!$A$2:$A$152))</f>
        <v>-</v>
      </c>
      <c r="Y940" s="105" t="str">
        <f>IF(R940=0,"-",FORECAST($C$8-R940,Инклинометрия!$B$2:$B$152,Инклинометрия!$A$2:$A$152))</f>
        <v>-</v>
      </c>
      <c r="Z940" s="105" t="str">
        <f>IF(R940&gt;0,FORECAST($C$8,Инклинометрия!$B$2:$B$152,Инклинометрия!$A$2:$A$152),IF(V940=$C$8,"-",FORECAST($C$8-V940,Инклинометрия!$B$2:$B$152,Инклинометрия!$A$2:$A$152)))</f>
        <v>-</v>
      </c>
      <c r="AA940" s="105" t="str">
        <f>IF(S940=0,"-",FORECAST($C$8-(S940+V940),Инклинометрия!$B$2:$B$152,Инклинометрия!$A$2:$A$152))</f>
        <v>-</v>
      </c>
      <c r="AB940" s="105">
        <f>FORECAST($C$8+T940,Инклинометрия!$B$2:$B$152,Инклинометрия!$A$2:$A$152)</f>
        <v>1422.3537391657405</v>
      </c>
      <c r="AC940" s="105">
        <f>IF(R940=0,FORECAST($C$6-T940,Инклинометрия!$B$2:$B$152,Инклинометрия!$A$2:$A$152),FORECAST($C$8,Инклинометрия!$B$2:$B$152,Инклинометрия!$A$2:$A$152))</f>
        <v>1332.6462608342592</v>
      </c>
      <c r="AD940" s="107">
        <f>IF(R940=0,FORECAST($C$8,Инклинометрия!$B$2:$B$152,Инклинометрия!$A$2:$A$152),Y940)</f>
        <v>1330</v>
      </c>
      <c r="AE940" s="107">
        <f>FORECAST($C$8-(R940+U940),Инклинометрия!$B$2:$B$152,Инклинометрия!$A$2:$A$152)</f>
        <v>0</v>
      </c>
      <c r="AF940" s="107">
        <f>IF(V940=0,"-",FORECAST($C$8,Инклинометрия!$B$2:$B$152,Инклинометрия!$A$2:$A$152))</f>
        <v>1330</v>
      </c>
      <c r="AG940" s="107">
        <f>IF(V940=0,"-",FORECAST($C$8-V940,Инклинометрия!$B$2:$B$152,Инклинометрия!$A$2:$A$152))</f>
        <v>0</v>
      </c>
      <c r="AH940" s="107">
        <f>IF(W940=0,"-",FORECAST($C$8+W940,Инклинометрия!$B$2:$B$152,Инклинометрия!$A$2:$A$152))</f>
        <v>1332.6462608342592</v>
      </c>
      <c r="AI940" s="107">
        <f>IF(W940=0,"-",FORECAST($C$8,Инклинометрия!$B$2:$B$152,Инклинометрия!$A$2:$A$152))</f>
        <v>1330</v>
      </c>
      <c r="AK940" s="122">
        <f t="shared" si="282"/>
        <v>0</v>
      </c>
      <c r="AL940" s="67">
        <f>AK940*(B940-B939)</f>
        <v>0</v>
      </c>
      <c r="AM940" s="23">
        <f t="shared" si="284"/>
        <v>8.6725204696437436E-2</v>
      </c>
      <c r="AN940" s="26">
        <f>AN939+AK940*(B940-B939)/(2*PI()*$C$5*AN939*$K$13)</f>
        <v>0.15480061813468687</v>
      </c>
      <c r="AO940" s="87">
        <f t="shared" si="276"/>
        <v>145932.55112472404</v>
      </c>
      <c r="AP940" s="87">
        <f>IF(R940+U940&lt;$C$8,0,32*$L$23/$C$12^2*($K$10*R940+$K$8*U940)+32*$L$24/($C$14^2-$C$13^2)*($K$10*S940+$K$8*V940))</f>
        <v>44607.551124724028</v>
      </c>
      <c r="AQ940" s="66">
        <f>R940*$C$11*$C$9+U940*$C$11*$C$10</f>
        <v>14695380</v>
      </c>
      <c r="AR940" s="66">
        <f>S940*$C$11*$C$9+V940*$C$11*$C$10</f>
        <v>14695380</v>
      </c>
      <c r="AS940" s="87">
        <f>$C$11*(T940*$C$9+W940*$C$10)</f>
        <v>792178.05375968735</v>
      </c>
      <c r="AT940" s="45">
        <f t="shared" si="270"/>
        <v>15633490.60488441</v>
      </c>
      <c r="AU940" s="75"/>
    </row>
    <row r="941" spans="2:47" ht="15" thickBot="1" x14ac:dyDescent="0.35">
      <c r="B941" s="41">
        <f t="shared" si="277"/>
        <v>18200</v>
      </c>
      <c r="C941" s="8">
        <f t="shared" si="278"/>
        <v>182</v>
      </c>
      <c r="D941" s="73">
        <f t="shared" si="266"/>
        <v>243.42500000000001</v>
      </c>
      <c r="E941" s="29">
        <f t="shared" si="283"/>
        <v>60283.453991102921</v>
      </c>
      <c r="F941" s="29">
        <f t="shared" si="279"/>
        <v>66.245553836373062</v>
      </c>
      <c r="G941" s="29">
        <f t="shared" si="280"/>
        <v>88.603428256148959</v>
      </c>
      <c r="H941" s="17">
        <f t="shared" si="281"/>
        <v>80629.119713099368</v>
      </c>
      <c r="I941" s="29">
        <f t="shared" si="271"/>
        <v>2.2250485660981263</v>
      </c>
      <c r="J941" s="29">
        <f t="shared" si="272"/>
        <v>41.69411544073867</v>
      </c>
      <c r="K941" s="32">
        <f>IF((D940+L940+M940-AL940)/($C$21+$C$22)&gt;$C$8,$C$8,(D940+L940+M940-AL940)/($C$21+$C$22))</f>
        <v>1400</v>
      </c>
      <c r="L941" s="97">
        <f t="shared" si="267"/>
        <v>0</v>
      </c>
      <c r="M941" s="96">
        <f t="shared" si="268"/>
        <v>0</v>
      </c>
      <c r="N941" s="98">
        <f t="shared" si="273"/>
        <v>1.7179213529287818</v>
      </c>
      <c r="O941" s="100">
        <f t="shared" si="269"/>
        <v>4.2266987561397071</v>
      </c>
      <c r="P941" s="104">
        <f t="shared" si="274"/>
        <v>18.880500609176615</v>
      </c>
      <c r="Q941" s="102">
        <f t="shared" si="275"/>
        <v>4.9224514715476911E-2</v>
      </c>
      <c r="R941" s="106">
        <f>IF(K941-H940&lt;0,0,K941-H940)</f>
        <v>0</v>
      </c>
      <c r="S941" s="106">
        <f>K941-V941</f>
        <v>0</v>
      </c>
      <c r="T941" s="106">
        <f>IF(R941&gt;0,$C$6-$C$8,IF($C$6-$C$8-W941&lt;0,0,$C$6-$C$8-W941))</f>
        <v>97.214462279726973</v>
      </c>
      <c r="U941" s="107">
        <f>IF(R941=0,IF(U940+(F941-AL941/$C$23)*$C$21/($C$21+$C$22)&gt;$C$8,$C$8,U940+F941*$C$21/($C$21+$C$22)),E941)</f>
        <v>1400</v>
      </c>
      <c r="V941" s="107">
        <f>IF(R941&gt;0,0,IF(V940+(F941-AL941/$C$23)*$C$21/($C$21+$C$22)&gt;$C$8,$C$8,IF(U941=$C$8,V940+(F941-AL941/$C$23)*$C$21/$C$22,V940+(F941-AL941/$C$23)*$C$21/($C$21+$C$22))))</f>
        <v>1400</v>
      </c>
      <c r="W941" s="203">
        <f>IF(R941&gt;0,0,IF(W940+AL941/$C$23&gt;$F$23,$F$23,W940+AL941/$C$23))</f>
        <v>2.7855377202730285</v>
      </c>
      <c r="X941" s="105" t="str">
        <f>IF(R941=0,"-",FORECAST($C$8,Инклинометрия!$B$2:$B$152,Инклинометрия!$A$2:$A$152))</f>
        <v>-</v>
      </c>
      <c r="Y941" s="105" t="str">
        <f>IF(R941=0,"-",FORECAST($C$8-R941,Инклинометрия!$B$2:$B$152,Инклинометрия!$A$2:$A$152))</f>
        <v>-</v>
      </c>
      <c r="Z941" s="105" t="str">
        <f>IF(R941&gt;0,FORECAST($C$8,Инклинометрия!$B$2:$B$152,Инклинометрия!$A$2:$A$152),IF(V941=$C$8,"-",FORECAST($C$8-V941,Инклинометрия!$B$2:$B$152,Инклинометрия!$A$2:$A$152)))</f>
        <v>-</v>
      </c>
      <c r="AA941" s="105" t="str">
        <f>IF(S941=0,"-",FORECAST($C$8-(S941+V941),Инклинометрия!$B$2:$B$152,Инклинометрия!$A$2:$A$152))</f>
        <v>-</v>
      </c>
      <c r="AB941" s="105">
        <f>FORECAST($C$8+T941,Инклинометрия!$B$2:$B$152,Инклинометрия!$A$2:$A$152)</f>
        <v>1422.3537391657405</v>
      </c>
      <c r="AC941" s="105">
        <f>IF(R941=0,FORECAST($C$6-T941,Инклинометрия!$B$2:$B$152,Инклинометрия!$A$2:$A$152),FORECAST($C$8,Инклинометрия!$B$2:$B$152,Инклинометрия!$A$2:$A$152))</f>
        <v>1332.6462608342592</v>
      </c>
      <c r="AD941" s="107">
        <f>IF(R941=0,FORECAST($C$8,Инклинометрия!$B$2:$B$152,Инклинометрия!$A$2:$A$152),Y941)</f>
        <v>1330</v>
      </c>
      <c r="AE941" s="107">
        <f>FORECAST($C$8-(R941+U941),Инклинометрия!$B$2:$B$152,Инклинометрия!$A$2:$A$152)</f>
        <v>0</v>
      </c>
      <c r="AF941" s="107">
        <f>IF(V941=0,"-",FORECAST($C$8,Инклинометрия!$B$2:$B$152,Инклинометрия!$A$2:$A$152))</f>
        <v>1330</v>
      </c>
      <c r="AG941" s="107">
        <f>IF(V941=0,"-",FORECAST($C$8-V941,Инклинометрия!$B$2:$B$152,Инклинометрия!$A$2:$A$152))</f>
        <v>0</v>
      </c>
      <c r="AH941" s="107">
        <f>IF(W941=0,"-",FORECAST($C$8+W941,Инклинометрия!$B$2:$B$152,Инклинометрия!$A$2:$A$152))</f>
        <v>1332.6462608342592</v>
      </c>
      <c r="AI941" s="107">
        <f>IF(W941=0,"-",FORECAST($C$8,Инклинометрия!$B$2:$B$152,Инклинометрия!$A$2:$A$152))</f>
        <v>1330</v>
      </c>
      <c r="AK941" s="122">
        <f t="shared" si="282"/>
        <v>0</v>
      </c>
      <c r="AL941" s="67">
        <f>AK941*(B941-B940)</f>
        <v>0</v>
      </c>
      <c r="AM941" s="23">
        <f t="shared" si="284"/>
        <v>8.6725204696437436E-2</v>
      </c>
      <c r="AN941" s="26">
        <f>AN940+AK941*(B941-B940)/(2*PI()*$C$5*AN940*$K$13)</f>
        <v>0.15480061813468687</v>
      </c>
      <c r="AO941" s="87">
        <f t="shared" si="276"/>
        <v>145932.55112472404</v>
      </c>
      <c r="AP941" s="87">
        <f>IF(R941+U941&lt;$C$8,0,32*$L$23/$C$12^2*($K$10*R941+$K$8*U941)+32*$L$24/($C$14^2-$C$13^2)*($K$10*S941+$K$8*V941))</f>
        <v>44607.551124724028</v>
      </c>
      <c r="AQ941" s="66">
        <f>R941*$C$11*$C$9+U941*$C$11*$C$10</f>
        <v>14695380</v>
      </c>
      <c r="AR941" s="66">
        <f>S941*$C$11*$C$9+V941*$C$11*$C$10</f>
        <v>14695380</v>
      </c>
      <c r="AS941" s="87">
        <f>$C$11*(T941*$C$9+W941*$C$10)</f>
        <v>792178.05375968735</v>
      </c>
      <c r="AT941" s="45">
        <f t="shared" si="270"/>
        <v>15633490.60488441</v>
      </c>
      <c r="AU941" s="75"/>
    </row>
    <row r="942" spans="2:47" ht="15" thickBot="1" x14ac:dyDescent="0.35">
      <c r="B942" s="41">
        <f t="shared" si="277"/>
        <v>18220</v>
      </c>
      <c r="C942" s="8">
        <f t="shared" si="278"/>
        <v>182.20000000000002</v>
      </c>
      <c r="D942" s="73">
        <f t="shared" si="266"/>
        <v>243.69250000000002</v>
      </c>
      <c r="E942" s="29">
        <f t="shared" si="283"/>
        <v>60349.6995449393</v>
      </c>
      <c r="F942" s="29">
        <f t="shared" si="279"/>
        <v>66.245553836382484</v>
      </c>
      <c r="G942" s="29">
        <f t="shared" si="280"/>
        <v>88.603428256161564</v>
      </c>
      <c r="H942" s="17">
        <f t="shared" si="281"/>
        <v>80717.723141355527</v>
      </c>
      <c r="I942" s="29">
        <f t="shared" si="271"/>
        <v>2.2250485660981263</v>
      </c>
      <c r="J942" s="29">
        <f t="shared" si="272"/>
        <v>41.694115440741633</v>
      </c>
      <c r="K942" s="32">
        <f>IF((D941+L941+M941-AL941)/($C$21+$C$22)&gt;$C$8,$C$8,(D941+L941+M941-AL941)/($C$21+$C$22))</f>
        <v>1400</v>
      </c>
      <c r="L942" s="97">
        <f t="shared" si="267"/>
        <v>0</v>
      </c>
      <c r="M942" s="96">
        <f t="shared" si="268"/>
        <v>0</v>
      </c>
      <c r="N942" s="98">
        <f t="shared" si="273"/>
        <v>1.7179213529287818</v>
      </c>
      <c r="O942" s="100">
        <f t="shared" si="269"/>
        <v>4.2266987561397071</v>
      </c>
      <c r="P942" s="104">
        <f t="shared" si="274"/>
        <v>18.880500609176615</v>
      </c>
      <c r="Q942" s="102">
        <f t="shared" si="275"/>
        <v>4.9224514715476911E-2</v>
      </c>
      <c r="R942" s="106">
        <f>IF(K942-H941&lt;0,0,K942-H941)</f>
        <v>0</v>
      </c>
      <c r="S942" s="106">
        <f>K942-V942</f>
        <v>0</v>
      </c>
      <c r="T942" s="106">
        <f>IF(R942&gt;0,$C$6-$C$8,IF($C$6-$C$8-W942&lt;0,0,$C$6-$C$8-W942))</f>
        <v>97.214462279726973</v>
      </c>
      <c r="U942" s="107">
        <f>IF(R942=0,IF(U941+(F942-AL942/$C$23)*$C$21/($C$21+$C$22)&gt;$C$8,$C$8,U941+F942*$C$21/($C$21+$C$22)),E942)</f>
        <v>1400</v>
      </c>
      <c r="V942" s="107">
        <f>IF(R942&gt;0,0,IF(V941+(F942-AL942/$C$23)*$C$21/($C$21+$C$22)&gt;$C$8,$C$8,IF(U942=$C$8,V941+(F942-AL942/$C$23)*$C$21/$C$22,V941+(F942-AL942/$C$23)*$C$21/($C$21+$C$22))))</f>
        <v>1400</v>
      </c>
      <c r="W942" s="203">
        <f>IF(R942&gt;0,0,IF(W941+AL942/$C$23&gt;$F$23,$F$23,W941+AL942/$C$23))</f>
        <v>2.7855377202730285</v>
      </c>
      <c r="X942" s="105" t="str">
        <f>IF(R942=0,"-",FORECAST($C$8,Инклинометрия!$B$2:$B$152,Инклинометрия!$A$2:$A$152))</f>
        <v>-</v>
      </c>
      <c r="Y942" s="105" t="str">
        <f>IF(R942=0,"-",FORECAST($C$8-R942,Инклинометрия!$B$2:$B$152,Инклинометрия!$A$2:$A$152))</f>
        <v>-</v>
      </c>
      <c r="Z942" s="105" t="str">
        <f>IF(R942&gt;0,FORECAST($C$8,Инклинометрия!$B$2:$B$152,Инклинометрия!$A$2:$A$152),IF(V942=$C$8,"-",FORECAST($C$8-V942,Инклинометрия!$B$2:$B$152,Инклинометрия!$A$2:$A$152)))</f>
        <v>-</v>
      </c>
      <c r="AA942" s="105" t="str">
        <f>IF(S942=0,"-",FORECAST($C$8-(S942+V942),Инклинометрия!$B$2:$B$152,Инклинометрия!$A$2:$A$152))</f>
        <v>-</v>
      </c>
      <c r="AB942" s="105">
        <f>FORECAST($C$8+T942,Инклинометрия!$B$2:$B$152,Инклинометрия!$A$2:$A$152)</f>
        <v>1422.3537391657405</v>
      </c>
      <c r="AC942" s="105">
        <f>IF(R942=0,FORECAST($C$6-T942,Инклинометрия!$B$2:$B$152,Инклинометрия!$A$2:$A$152),FORECAST($C$8,Инклинометрия!$B$2:$B$152,Инклинометрия!$A$2:$A$152))</f>
        <v>1332.6462608342592</v>
      </c>
      <c r="AD942" s="107">
        <f>IF(R942=0,FORECAST($C$8,Инклинометрия!$B$2:$B$152,Инклинометрия!$A$2:$A$152),Y942)</f>
        <v>1330</v>
      </c>
      <c r="AE942" s="107">
        <f>FORECAST($C$8-(R942+U942),Инклинометрия!$B$2:$B$152,Инклинометрия!$A$2:$A$152)</f>
        <v>0</v>
      </c>
      <c r="AF942" s="107">
        <f>IF(V942=0,"-",FORECAST($C$8,Инклинометрия!$B$2:$B$152,Инклинометрия!$A$2:$A$152))</f>
        <v>1330</v>
      </c>
      <c r="AG942" s="107">
        <f>IF(V942=0,"-",FORECAST($C$8-V942,Инклинометрия!$B$2:$B$152,Инклинометрия!$A$2:$A$152))</f>
        <v>0</v>
      </c>
      <c r="AH942" s="107">
        <f>IF(W942=0,"-",FORECAST($C$8+W942,Инклинометрия!$B$2:$B$152,Инклинометрия!$A$2:$A$152))</f>
        <v>1332.6462608342592</v>
      </c>
      <c r="AI942" s="107">
        <f>IF(W942=0,"-",FORECAST($C$8,Инклинометрия!$B$2:$B$152,Инклинометрия!$A$2:$A$152))</f>
        <v>1330</v>
      </c>
      <c r="AK942" s="122">
        <f t="shared" si="282"/>
        <v>0</v>
      </c>
      <c r="AL942" s="67">
        <f>AK942*(B942-B941)</f>
        <v>0</v>
      </c>
      <c r="AM942" s="23">
        <f t="shared" si="284"/>
        <v>8.6725204696437436E-2</v>
      </c>
      <c r="AN942" s="26">
        <f>AN941+AK942*(B942-B941)/(2*PI()*$C$5*AN941*$K$13)</f>
        <v>0.15480061813468687</v>
      </c>
      <c r="AO942" s="87">
        <f t="shared" si="276"/>
        <v>145932.55112472404</v>
      </c>
      <c r="AP942" s="87">
        <f>IF(R942+U942&lt;$C$8,0,32*$L$23/$C$12^2*($K$10*R942+$K$8*U942)+32*$L$24/($C$14^2-$C$13^2)*($K$10*S942+$K$8*V942))</f>
        <v>44607.551124724028</v>
      </c>
      <c r="AQ942" s="66">
        <f>R942*$C$11*$C$9+U942*$C$11*$C$10</f>
        <v>14695380</v>
      </c>
      <c r="AR942" s="66">
        <f>S942*$C$11*$C$9+V942*$C$11*$C$10</f>
        <v>14695380</v>
      </c>
      <c r="AS942" s="87">
        <f>$C$11*(T942*$C$9+W942*$C$10)</f>
        <v>792178.05375968735</v>
      </c>
      <c r="AT942" s="45">
        <f t="shared" si="270"/>
        <v>15633490.60488441</v>
      </c>
      <c r="AU942" s="75"/>
    </row>
    <row r="943" spans="2:47" ht="15" thickBot="1" x14ac:dyDescent="0.35">
      <c r="B943" s="41">
        <f t="shared" si="277"/>
        <v>18240</v>
      </c>
      <c r="C943" s="8">
        <f t="shared" si="278"/>
        <v>182.4</v>
      </c>
      <c r="D943" s="73">
        <f t="shared" si="266"/>
        <v>243.96</v>
      </c>
      <c r="E943" s="29">
        <f t="shared" si="283"/>
        <v>60415.945098775679</v>
      </c>
      <c r="F943" s="29">
        <f t="shared" si="279"/>
        <v>66.245553836373062</v>
      </c>
      <c r="G943" s="29">
        <f t="shared" si="280"/>
        <v>88.603428256148959</v>
      </c>
      <c r="H943" s="17">
        <f t="shared" si="281"/>
        <v>80806.326569611672</v>
      </c>
      <c r="I943" s="29">
        <f t="shared" si="271"/>
        <v>2.2250485660981263</v>
      </c>
      <c r="J943" s="29">
        <f t="shared" si="272"/>
        <v>41.69411544073867</v>
      </c>
      <c r="K943" s="32">
        <f>IF((D942+L942+M942-AL942)/($C$21+$C$22)&gt;$C$8,$C$8,(D942+L942+M942-AL942)/($C$21+$C$22))</f>
        <v>1400</v>
      </c>
      <c r="L943" s="97">
        <f t="shared" si="267"/>
        <v>0</v>
      </c>
      <c r="M943" s="96">
        <f t="shared" si="268"/>
        <v>0</v>
      </c>
      <c r="N943" s="98">
        <f t="shared" si="273"/>
        <v>1.7179213529287818</v>
      </c>
      <c r="O943" s="100">
        <f t="shared" si="269"/>
        <v>4.2266987561397071</v>
      </c>
      <c r="P943" s="104">
        <f t="shared" si="274"/>
        <v>18.880500609176615</v>
      </c>
      <c r="Q943" s="102">
        <f t="shared" si="275"/>
        <v>4.9224514715476911E-2</v>
      </c>
      <c r="R943" s="106">
        <f>IF(K943-H942&lt;0,0,K943-H942)</f>
        <v>0</v>
      </c>
      <c r="S943" s="106">
        <f>K943-V943</f>
        <v>0</v>
      </c>
      <c r="T943" s="106">
        <f>IF(R943&gt;0,$C$6-$C$8,IF($C$6-$C$8-W943&lt;0,0,$C$6-$C$8-W943))</f>
        <v>97.214462279726973</v>
      </c>
      <c r="U943" s="107">
        <f>IF(R943=0,IF(U942+(F943-AL943/$C$23)*$C$21/($C$21+$C$22)&gt;$C$8,$C$8,U942+F943*$C$21/($C$21+$C$22)),E943)</f>
        <v>1400</v>
      </c>
      <c r="V943" s="107">
        <f>IF(R943&gt;0,0,IF(V942+(F943-AL943/$C$23)*$C$21/($C$21+$C$22)&gt;$C$8,$C$8,IF(U943=$C$8,V942+(F943-AL943/$C$23)*$C$21/$C$22,V942+(F943-AL943/$C$23)*$C$21/($C$21+$C$22))))</f>
        <v>1400</v>
      </c>
      <c r="W943" s="203">
        <f>IF(R943&gt;0,0,IF(W942+AL943/$C$23&gt;$F$23,$F$23,W942+AL943/$C$23))</f>
        <v>2.7855377202730285</v>
      </c>
      <c r="X943" s="105" t="str">
        <f>IF(R943=0,"-",FORECAST($C$8,Инклинометрия!$B$2:$B$152,Инклинометрия!$A$2:$A$152))</f>
        <v>-</v>
      </c>
      <c r="Y943" s="105" t="str">
        <f>IF(R943=0,"-",FORECAST($C$8-R943,Инклинометрия!$B$2:$B$152,Инклинометрия!$A$2:$A$152))</f>
        <v>-</v>
      </c>
      <c r="Z943" s="105" t="str">
        <f>IF(R943&gt;0,FORECAST($C$8,Инклинометрия!$B$2:$B$152,Инклинометрия!$A$2:$A$152),IF(V943=$C$8,"-",FORECAST($C$8-V943,Инклинометрия!$B$2:$B$152,Инклинометрия!$A$2:$A$152)))</f>
        <v>-</v>
      </c>
      <c r="AA943" s="105" t="str">
        <f>IF(S943=0,"-",FORECAST($C$8-(S943+V943),Инклинометрия!$B$2:$B$152,Инклинометрия!$A$2:$A$152))</f>
        <v>-</v>
      </c>
      <c r="AB943" s="105">
        <f>FORECAST($C$8+T943,Инклинометрия!$B$2:$B$152,Инклинометрия!$A$2:$A$152)</f>
        <v>1422.3537391657405</v>
      </c>
      <c r="AC943" s="105">
        <f>IF(R943=0,FORECAST($C$6-T943,Инклинометрия!$B$2:$B$152,Инклинометрия!$A$2:$A$152),FORECAST($C$8,Инклинометрия!$B$2:$B$152,Инклинометрия!$A$2:$A$152))</f>
        <v>1332.6462608342592</v>
      </c>
      <c r="AD943" s="107">
        <f>IF(R943=0,FORECAST($C$8,Инклинометрия!$B$2:$B$152,Инклинометрия!$A$2:$A$152),Y943)</f>
        <v>1330</v>
      </c>
      <c r="AE943" s="107">
        <f>FORECAST($C$8-(R943+U943),Инклинометрия!$B$2:$B$152,Инклинометрия!$A$2:$A$152)</f>
        <v>0</v>
      </c>
      <c r="AF943" s="107">
        <f>IF(V943=0,"-",FORECAST($C$8,Инклинометрия!$B$2:$B$152,Инклинометрия!$A$2:$A$152))</f>
        <v>1330</v>
      </c>
      <c r="AG943" s="107">
        <f>IF(V943=0,"-",FORECAST($C$8-V943,Инклинометрия!$B$2:$B$152,Инклинометрия!$A$2:$A$152))</f>
        <v>0</v>
      </c>
      <c r="AH943" s="107">
        <f>IF(W943=0,"-",FORECAST($C$8+W943,Инклинометрия!$B$2:$B$152,Инклинометрия!$A$2:$A$152))</f>
        <v>1332.6462608342592</v>
      </c>
      <c r="AI943" s="107">
        <f>IF(W943=0,"-",FORECAST($C$8,Инклинометрия!$B$2:$B$152,Инклинометрия!$A$2:$A$152))</f>
        <v>1330</v>
      </c>
      <c r="AK943" s="122">
        <f t="shared" si="282"/>
        <v>0</v>
      </c>
      <c r="AL943" s="67">
        <f>AK943*(B943-B942)</f>
        <v>0</v>
      </c>
      <c r="AM943" s="23">
        <f t="shared" si="284"/>
        <v>8.6725204696437436E-2</v>
      </c>
      <c r="AN943" s="26">
        <f>AN942+AK943*(B943-B942)/(2*PI()*$C$5*AN942*$K$13)</f>
        <v>0.15480061813468687</v>
      </c>
      <c r="AO943" s="87">
        <f t="shared" si="276"/>
        <v>145932.55112472404</v>
      </c>
      <c r="AP943" s="87">
        <f>IF(R943+U943&lt;$C$8,0,32*$L$23/$C$12^2*($K$10*R943+$K$8*U943)+32*$L$24/($C$14^2-$C$13^2)*($K$10*S943+$K$8*V943))</f>
        <v>44607.551124724028</v>
      </c>
      <c r="AQ943" s="66">
        <f>R943*$C$11*$C$9+U943*$C$11*$C$10</f>
        <v>14695380</v>
      </c>
      <c r="AR943" s="66">
        <f>S943*$C$11*$C$9+V943*$C$11*$C$10</f>
        <v>14695380</v>
      </c>
      <c r="AS943" s="87">
        <f>$C$11*(T943*$C$9+W943*$C$10)</f>
        <v>792178.05375968735</v>
      </c>
      <c r="AT943" s="45">
        <f t="shared" si="270"/>
        <v>15633490.60488441</v>
      </c>
      <c r="AU943" s="75"/>
    </row>
    <row r="944" spans="2:47" ht="15" thickBot="1" x14ac:dyDescent="0.35">
      <c r="B944" s="41">
        <f t="shared" si="277"/>
        <v>18260</v>
      </c>
      <c r="C944" s="8">
        <f t="shared" si="278"/>
        <v>182.6</v>
      </c>
      <c r="D944" s="73">
        <f t="shared" si="266"/>
        <v>244.22749999999999</v>
      </c>
      <c r="E944" s="29">
        <f t="shared" si="283"/>
        <v>60482.190652612051</v>
      </c>
      <c r="F944" s="29">
        <f t="shared" si="279"/>
        <v>66.245553836373062</v>
      </c>
      <c r="G944" s="29">
        <f t="shared" si="280"/>
        <v>88.603428256148959</v>
      </c>
      <c r="H944" s="17">
        <f t="shared" si="281"/>
        <v>80894.929997867817</v>
      </c>
      <c r="I944" s="29">
        <f t="shared" si="271"/>
        <v>2.2250485660981263</v>
      </c>
      <c r="J944" s="29">
        <f t="shared" si="272"/>
        <v>41.69411544073867</v>
      </c>
      <c r="K944" s="32">
        <f>IF((D943+L943+M943-AL943)/($C$21+$C$22)&gt;$C$8,$C$8,(D943+L943+M943-AL943)/($C$21+$C$22))</f>
        <v>1400</v>
      </c>
      <c r="L944" s="97">
        <f t="shared" si="267"/>
        <v>0</v>
      </c>
      <c r="M944" s="96">
        <f t="shared" si="268"/>
        <v>0</v>
      </c>
      <c r="N944" s="98">
        <f t="shared" si="273"/>
        <v>1.7179213529287818</v>
      </c>
      <c r="O944" s="100">
        <f t="shared" si="269"/>
        <v>4.2266987561397071</v>
      </c>
      <c r="P944" s="104">
        <f t="shared" si="274"/>
        <v>18.880500609176615</v>
      </c>
      <c r="Q944" s="102">
        <f t="shared" si="275"/>
        <v>4.9224514715476911E-2</v>
      </c>
      <c r="R944" s="106">
        <f>IF(K944-H943&lt;0,0,K944-H943)</f>
        <v>0</v>
      </c>
      <c r="S944" s="106">
        <f>K944-V944</f>
        <v>0</v>
      </c>
      <c r="T944" s="106">
        <f>IF(R944&gt;0,$C$6-$C$8,IF($C$6-$C$8-W944&lt;0,0,$C$6-$C$8-W944))</f>
        <v>97.214462279726973</v>
      </c>
      <c r="U944" s="107">
        <f>IF(R944=0,IF(U943+(F944-AL944/$C$23)*$C$21/($C$21+$C$22)&gt;$C$8,$C$8,U943+F944*$C$21/($C$21+$C$22)),E944)</f>
        <v>1400</v>
      </c>
      <c r="V944" s="107">
        <f>IF(R944&gt;0,0,IF(V943+(F944-AL944/$C$23)*$C$21/($C$21+$C$22)&gt;$C$8,$C$8,IF(U944=$C$8,V943+(F944-AL944/$C$23)*$C$21/$C$22,V943+(F944-AL944/$C$23)*$C$21/($C$21+$C$22))))</f>
        <v>1400</v>
      </c>
      <c r="W944" s="203">
        <f>IF(R944&gt;0,0,IF(W943+AL944/$C$23&gt;$F$23,$F$23,W943+AL944/$C$23))</f>
        <v>2.7855377202730285</v>
      </c>
      <c r="X944" s="105" t="str">
        <f>IF(R944=0,"-",FORECAST($C$8,Инклинометрия!$B$2:$B$152,Инклинометрия!$A$2:$A$152))</f>
        <v>-</v>
      </c>
      <c r="Y944" s="105" t="str">
        <f>IF(R944=0,"-",FORECAST($C$8-R944,Инклинометрия!$B$2:$B$152,Инклинометрия!$A$2:$A$152))</f>
        <v>-</v>
      </c>
      <c r="Z944" s="105" t="str">
        <f>IF(R944&gt;0,FORECAST($C$8,Инклинометрия!$B$2:$B$152,Инклинометрия!$A$2:$A$152),IF(V944=$C$8,"-",FORECAST($C$8-V944,Инклинометрия!$B$2:$B$152,Инклинометрия!$A$2:$A$152)))</f>
        <v>-</v>
      </c>
      <c r="AA944" s="105" t="str">
        <f>IF(S944=0,"-",FORECAST($C$8-(S944+V944),Инклинометрия!$B$2:$B$152,Инклинометрия!$A$2:$A$152))</f>
        <v>-</v>
      </c>
      <c r="AB944" s="105">
        <f>FORECAST($C$8+T944,Инклинометрия!$B$2:$B$152,Инклинометрия!$A$2:$A$152)</f>
        <v>1422.3537391657405</v>
      </c>
      <c r="AC944" s="105">
        <f>IF(R944=0,FORECAST($C$6-T944,Инклинометрия!$B$2:$B$152,Инклинометрия!$A$2:$A$152),FORECAST($C$8,Инклинометрия!$B$2:$B$152,Инклинометрия!$A$2:$A$152))</f>
        <v>1332.6462608342592</v>
      </c>
      <c r="AD944" s="107">
        <f>IF(R944=0,FORECAST($C$8,Инклинометрия!$B$2:$B$152,Инклинометрия!$A$2:$A$152),Y944)</f>
        <v>1330</v>
      </c>
      <c r="AE944" s="107">
        <f>FORECAST($C$8-(R944+U944),Инклинометрия!$B$2:$B$152,Инклинометрия!$A$2:$A$152)</f>
        <v>0</v>
      </c>
      <c r="AF944" s="107">
        <f>IF(V944=0,"-",FORECAST($C$8,Инклинометрия!$B$2:$B$152,Инклинометрия!$A$2:$A$152))</f>
        <v>1330</v>
      </c>
      <c r="AG944" s="107">
        <f>IF(V944=0,"-",FORECAST($C$8-V944,Инклинометрия!$B$2:$B$152,Инклинометрия!$A$2:$A$152))</f>
        <v>0</v>
      </c>
      <c r="AH944" s="107">
        <f>IF(W944=0,"-",FORECAST($C$8+W944,Инклинометрия!$B$2:$B$152,Инклинометрия!$A$2:$A$152))</f>
        <v>1332.6462608342592</v>
      </c>
      <c r="AI944" s="107">
        <f>IF(W944=0,"-",FORECAST($C$8,Инклинометрия!$B$2:$B$152,Инклинометрия!$A$2:$A$152))</f>
        <v>1330</v>
      </c>
      <c r="AK944" s="122">
        <f t="shared" si="282"/>
        <v>0</v>
      </c>
      <c r="AL944" s="67">
        <f>AK944*(B944-B943)</f>
        <v>0</v>
      </c>
      <c r="AM944" s="23">
        <f t="shared" si="284"/>
        <v>8.6725204696437436E-2</v>
      </c>
      <c r="AN944" s="26">
        <f>AN943+AK944*(B944-B943)/(2*PI()*$C$5*AN943*$K$13)</f>
        <v>0.15480061813468687</v>
      </c>
      <c r="AO944" s="87">
        <f t="shared" si="276"/>
        <v>145932.55112472404</v>
      </c>
      <c r="AP944" s="87">
        <f>IF(R944+U944&lt;$C$8,0,32*$L$23/$C$12^2*($K$10*R944+$K$8*U944)+32*$L$24/($C$14^2-$C$13^2)*($K$10*S944+$K$8*V944))</f>
        <v>44607.551124724028</v>
      </c>
      <c r="AQ944" s="66">
        <f>R944*$C$11*$C$9+U944*$C$11*$C$10</f>
        <v>14695380</v>
      </c>
      <c r="AR944" s="66">
        <f>S944*$C$11*$C$9+V944*$C$11*$C$10</f>
        <v>14695380</v>
      </c>
      <c r="AS944" s="87">
        <f>$C$11*(T944*$C$9+W944*$C$10)</f>
        <v>792178.05375968735</v>
      </c>
      <c r="AT944" s="45">
        <f t="shared" si="270"/>
        <v>15633490.60488441</v>
      </c>
      <c r="AU944" s="75"/>
    </row>
    <row r="945" spans="2:47" ht="15" thickBot="1" x14ac:dyDescent="0.35">
      <c r="B945" s="41">
        <f t="shared" si="277"/>
        <v>18280</v>
      </c>
      <c r="C945" s="8">
        <f t="shared" si="278"/>
        <v>182.8</v>
      </c>
      <c r="D945" s="73">
        <f t="shared" si="266"/>
        <v>244.495</v>
      </c>
      <c r="E945" s="29">
        <f t="shared" si="283"/>
        <v>60548.43620644843</v>
      </c>
      <c r="F945" s="29">
        <f t="shared" si="279"/>
        <v>66.245553836382484</v>
      </c>
      <c r="G945" s="29">
        <f t="shared" si="280"/>
        <v>88.603428256161564</v>
      </c>
      <c r="H945" s="17">
        <f t="shared" si="281"/>
        <v>80983.533426123977</v>
      </c>
      <c r="I945" s="29">
        <f t="shared" si="271"/>
        <v>2.2250485660981263</v>
      </c>
      <c r="J945" s="29">
        <f t="shared" si="272"/>
        <v>41.694115440741633</v>
      </c>
      <c r="K945" s="32">
        <f>IF((D944+L944+M944-AL944)/($C$21+$C$22)&gt;$C$8,$C$8,(D944+L944+M944-AL944)/($C$21+$C$22))</f>
        <v>1400</v>
      </c>
      <c r="L945" s="97">
        <f t="shared" si="267"/>
        <v>0</v>
      </c>
      <c r="M945" s="96">
        <f t="shared" si="268"/>
        <v>0</v>
      </c>
      <c r="N945" s="98">
        <f t="shared" si="273"/>
        <v>1.7179213529287818</v>
      </c>
      <c r="O945" s="100">
        <f t="shared" si="269"/>
        <v>4.2266987561397071</v>
      </c>
      <c r="P945" s="104">
        <f t="shared" si="274"/>
        <v>18.880500609176615</v>
      </c>
      <c r="Q945" s="102">
        <f t="shared" si="275"/>
        <v>4.9224514715476911E-2</v>
      </c>
      <c r="R945" s="106">
        <f>IF(K945-H944&lt;0,0,K945-H944)</f>
        <v>0</v>
      </c>
      <c r="S945" s="106">
        <f>K945-V945</f>
        <v>0</v>
      </c>
      <c r="T945" s="106">
        <f>IF(R945&gt;0,$C$6-$C$8,IF($C$6-$C$8-W945&lt;0,0,$C$6-$C$8-W945))</f>
        <v>97.214462279726973</v>
      </c>
      <c r="U945" s="107">
        <f>IF(R945=0,IF(U944+(F945-AL945/$C$23)*$C$21/($C$21+$C$22)&gt;$C$8,$C$8,U944+F945*$C$21/($C$21+$C$22)),E945)</f>
        <v>1400</v>
      </c>
      <c r="V945" s="107">
        <f>IF(R945&gt;0,0,IF(V944+(F945-AL945/$C$23)*$C$21/($C$21+$C$22)&gt;$C$8,$C$8,IF(U945=$C$8,V944+(F945-AL945/$C$23)*$C$21/$C$22,V944+(F945-AL945/$C$23)*$C$21/($C$21+$C$22))))</f>
        <v>1400</v>
      </c>
      <c r="W945" s="203">
        <f>IF(R945&gt;0,0,IF(W944+AL945/$C$23&gt;$F$23,$F$23,W944+AL945/$C$23))</f>
        <v>2.7855377202730285</v>
      </c>
      <c r="X945" s="105" t="str">
        <f>IF(R945=0,"-",FORECAST($C$8,Инклинометрия!$B$2:$B$152,Инклинометрия!$A$2:$A$152))</f>
        <v>-</v>
      </c>
      <c r="Y945" s="105" t="str">
        <f>IF(R945=0,"-",FORECAST($C$8-R945,Инклинометрия!$B$2:$B$152,Инклинометрия!$A$2:$A$152))</f>
        <v>-</v>
      </c>
      <c r="Z945" s="105" t="str">
        <f>IF(R945&gt;0,FORECAST($C$8,Инклинометрия!$B$2:$B$152,Инклинометрия!$A$2:$A$152),IF(V945=$C$8,"-",FORECAST($C$8-V945,Инклинометрия!$B$2:$B$152,Инклинометрия!$A$2:$A$152)))</f>
        <v>-</v>
      </c>
      <c r="AA945" s="105" t="str">
        <f>IF(S945=0,"-",FORECAST($C$8-(S945+V945),Инклинометрия!$B$2:$B$152,Инклинометрия!$A$2:$A$152))</f>
        <v>-</v>
      </c>
      <c r="AB945" s="105">
        <f>FORECAST($C$8+T945,Инклинометрия!$B$2:$B$152,Инклинометрия!$A$2:$A$152)</f>
        <v>1422.3537391657405</v>
      </c>
      <c r="AC945" s="105">
        <f>IF(R945=0,FORECAST($C$6-T945,Инклинометрия!$B$2:$B$152,Инклинометрия!$A$2:$A$152),FORECAST($C$8,Инклинометрия!$B$2:$B$152,Инклинометрия!$A$2:$A$152))</f>
        <v>1332.6462608342592</v>
      </c>
      <c r="AD945" s="107">
        <f>IF(R945=0,FORECAST($C$8,Инклинометрия!$B$2:$B$152,Инклинометрия!$A$2:$A$152),Y945)</f>
        <v>1330</v>
      </c>
      <c r="AE945" s="107">
        <f>FORECAST($C$8-(R945+U945),Инклинометрия!$B$2:$B$152,Инклинометрия!$A$2:$A$152)</f>
        <v>0</v>
      </c>
      <c r="AF945" s="107">
        <f>IF(V945=0,"-",FORECAST($C$8,Инклинометрия!$B$2:$B$152,Инклинометрия!$A$2:$A$152))</f>
        <v>1330</v>
      </c>
      <c r="AG945" s="107">
        <f>IF(V945=0,"-",FORECAST($C$8-V945,Инклинометрия!$B$2:$B$152,Инклинометрия!$A$2:$A$152))</f>
        <v>0</v>
      </c>
      <c r="AH945" s="107">
        <f>IF(W945=0,"-",FORECAST($C$8+W945,Инклинометрия!$B$2:$B$152,Инклинометрия!$A$2:$A$152))</f>
        <v>1332.6462608342592</v>
      </c>
      <c r="AI945" s="107">
        <f>IF(W945=0,"-",FORECAST($C$8,Инклинометрия!$B$2:$B$152,Инклинометрия!$A$2:$A$152))</f>
        <v>1330</v>
      </c>
      <c r="AK945" s="122">
        <f t="shared" si="282"/>
        <v>0</v>
      </c>
      <c r="AL945" s="67">
        <f>AK945*(B945-B944)</f>
        <v>0</v>
      </c>
      <c r="AM945" s="23">
        <f t="shared" si="284"/>
        <v>8.6725204696437436E-2</v>
      </c>
      <c r="AN945" s="26">
        <f>AN944+AK945*(B945-B944)/(2*PI()*$C$5*AN944*$K$13)</f>
        <v>0.15480061813468687</v>
      </c>
      <c r="AO945" s="87">
        <f t="shared" si="276"/>
        <v>145932.55112472404</v>
      </c>
      <c r="AP945" s="87">
        <f>IF(R945+U945&lt;$C$8,0,32*$L$23/$C$12^2*($K$10*R945+$K$8*U945)+32*$L$24/($C$14^2-$C$13^2)*($K$10*S945+$K$8*V945))</f>
        <v>44607.551124724028</v>
      </c>
      <c r="AQ945" s="66">
        <f>R945*$C$11*$C$9+U945*$C$11*$C$10</f>
        <v>14695380</v>
      </c>
      <c r="AR945" s="66">
        <f>S945*$C$11*$C$9+V945*$C$11*$C$10</f>
        <v>14695380</v>
      </c>
      <c r="AS945" s="87">
        <f>$C$11*(T945*$C$9+W945*$C$10)</f>
        <v>792178.05375968735</v>
      </c>
      <c r="AT945" s="45">
        <f t="shared" si="270"/>
        <v>15633490.60488441</v>
      </c>
      <c r="AU945" s="75"/>
    </row>
    <row r="946" spans="2:47" ht="15" thickBot="1" x14ac:dyDescent="0.35">
      <c r="B946" s="41">
        <f t="shared" si="277"/>
        <v>18300</v>
      </c>
      <c r="C946" s="8">
        <f t="shared" si="278"/>
        <v>183</v>
      </c>
      <c r="D946" s="73">
        <f t="shared" si="266"/>
        <v>244.76249999999999</v>
      </c>
      <c r="E946" s="29">
        <f t="shared" si="283"/>
        <v>60614.681760284802</v>
      </c>
      <c r="F946" s="29">
        <f t="shared" si="279"/>
        <v>66.245553836373062</v>
      </c>
      <c r="G946" s="29">
        <f t="shared" si="280"/>
        <v>88.603428256148959</v>
      </c>
      <c r="H946" s="17">
        <f t="shared" si="281"/>
        <v>81072.136854380122</v>
      </c>
      <c r="I946" s="29">
        <f t="shared" si="271"/>
        <v>2.2250485660981263</v>
      </c>
      <c r="J946" s="29">
        <f t="shared" si="272"/>
        <v>41.69411544073867</v>
      </c>
      <c r="K946" s="32">
        <f>IF((D945+L945+M945-AL945)/($C$21+$C$22)&gt;$C$8,$C$8,(D945+L945+M945-AL945)/($C$21+$C$22))</f>
        <v>1400</v>
      </c>
      <c r="L946" s="97">
        <f t="shared" si="267"/>
        <v>0</v>
      </c>
      <c r="M946" s="96">
        <f t="shared" si="268"/>
        <v>0</v>
      </c>
      <c r="N946" s="98">
        <f t="shared" si="273"/>
        <v>1.7179213529287818</v>
      </c>
      <c r="O946" s="100">
        <f t="shared" si="269"/>
        <v>4.2266987561397071</v>
      </c>
      <c r="P946" s="104">
        <f t="shared" si="274"/>
        <v>18.880500609176615</v>
      </c>
      <c r="Q946" s="102">
        <f t="shared" si="275"/>
        <v>4.9224514715476911E-2</v>
      </c>
      <c r="R946" s="106">
        <f>IF(K946-H945&lt;0,0,K946-H945)</f>
        <v>0</v>
      </c>
      <c r="S946" s="106">
        <f>K946-V946</f>
        <v>0</v>
      </c>
      <c r="T946" s="106">
        <f>IF(R946&gt;0,$C$6-$C$8,IF($C$6-$C$8-W946&lt;0,0,$C$6-$C$8-W946))</f>
        <v>97.214462279726973</v>
      </c>
      <c r="U946" s="107">
        <f>IF(R946=0,IF(U945+(F946-AL946/$C$23)*$C$21/($C$21+$C$22)&gt;$C$8,$C$8,U945+F946*$C$21/($C$21+$C$22)),E946)</f>
        <v>1400</v>
      </c>
      <c r="V946" s="107">
        <f>IF(R946&gt;0,0,IF(V945+(F946-AL946/$C$23)*$C$21/($C$21+$C$22)&gt;$C$8,$C$8,IF(U946=$C$8,V945+(F946-AL946/$C$23)*$C$21/$C$22,V945+(F946-AL946/$C$23)*$C$21/($C$21+$C$22))))</f>
        <v>1400</v>
      </c>
      <c r="W946" s="203">
        <f>IF(R946&gt;0,0,IF(W945+AL946/$C$23&gt;$F$23,$F$23,W945+AL946/$C$23))</f>
        <v>2.7855377202730285</v>
      </c>
      <c r="X946" s="105" t="str">
        <f>IF(R946=0,"-",FORECAST($C$8,Инклинометрия!$B$2:$B$152,Инклинометрия!$A$2:$A$152))</f>
        <v>-</v>
      </c>
      <c r="Y946" s="105" t="str">
        <f>IF(R946=0,"-",FORECAST($C$8-R946,Инклинометрия!$B$2:$B$152,Инклинометрия!$A$2:$A$152))</f>
        <v>-</v>
      </c>
      <c r="Z946" s="105" t="str">
        <f>IF(R946&gt;0,FORECAST($C$8,Инклинометрия!$B$2:$B$152,Инклинометрия!$A$2:$A$152),IF(V946=$C$8,"-",FORECAST($C$8-V946,Инклинометрия!$B$2:$B$152,Инклинометрия!$A$2:$A$152)))</f>
        <v>-</v>
      </c>
      <c r="AA946" s="105" t="str">
        <f>IF(S946=0,"-",FORECAST($C$8-(S946+V946),Инклинометрия!$B$2:$B$152,Инклинометрия!$A$2:$A$152))</f>
        <v>-</v>
      </c>
      <c r="AB946" s="105">
        <f>FORECAST($C$8+T946,Инклинометрия!$B$2:$B$152,Инклинометрия!$A$2:$A$152)</f>
        <v>1422.3537391657405</v>
      </c>
      <c r="AC946" s="105">
        <f>IF(R946=0,FORECAST($C$6-T946,Инклинометрия!$B$2:$B$152,Инклинометрия!$A$2:$A$152),FORECAST($C$8,Инклинометрия!$B$2:$B$152,Инклинометрия!$A$2:$A$152))</f>
        <v>1332.6462608342592</v>
      </c>
      <c r="AD946" s="107">
        <f>IF(R946=0,FORECAST($C$8,Инклинометрия!$B$2:$B$152,Инклинометрия!$A$2:$A$152),Y946)</f>
        <v>1330</v>
      </c>
      <c r="AE946" s="107">
        <f>FORECAST($C$8-(R946+U946),Инклинометрия!$B$2:$B$152,Инклинометрия!$A$2:$A$152)</f>
        <v>0</v>
      </c>
      <c r="AF946" s="107">
        <f>IF(V946=0,"-",FORECAST($C$8,Инклинометрия!$B$2:$B$152,Инклинометрия!$A$2:$A$152))</f>
        <v>1330</v>
      </c>
      <c r="AG946" s="107">
        <f>IF(V946=0,"-",FORECAST($C$8-V946,Инклинометрия!$B$2:$B$152,Инклинометрия!$A$2:$A$152))</f>
        <v>0</v>
      </c>
      <c r="AH946" s="107">
        <f>IF(W946=0,"-",FORECAST($C$8+W946,Инклинометрия!$B$2:$B$152,Инклинометрия!$A$2:$A$152))</f>
        <v>1332.6462608342592</v>
      </c>
      <c r="AI946" s="107">
        <f>IF(W946=0,"-",FORECAST($C$8,Инклинометрия!$B$2:$B$152,Инклинометрия!$A$2:$A$152))</f>
        <v>1330</v>
      </c>
      <c r="AK946" s="122">
        <f t="shared" si="282"/>
        <v>0</v>
      </c>
      <c r="AL946" s="67">
        <f>AK946*(B946-B945)</f>
        <v>0</v>
      </c>
      <c r="AM946" s="23">
        <f t="shared" si="284"/>
        <v>8.6725204696437436E-2</v>
      </c>
      <c r="AN946" s="26">
        <f>AN945+AK946*(B946-B945)/(2*PI()*$C$5*AN945*$K$13)</f>
        <v>0.15480061813468687</v>
      </c>
      <c r="AO946" s="87">
        <f t="shared" si="276"/>
        <v>145932.55112472404</v>
      </c>
      <c r="AP946" s="87">
        <f>IF(R946+U946&lt;$C$8,0,32*$L$23/$C$12^2*($K$10*R946+$K$8*U946)+32*$L$24/($C$14^2-$C$13^2)*($K$10*S946+$K$8*V946))</f>
        <v>44607.551124724028</v>
      </c>
      <c r="AQ946" s="66">
        <f>R946*$C$11*$C$9+U946*$C$11*$C$10</f>
        <v>14695380</v>
      </c>
      <c r="AR946" s="66">
        <f>S946*$C$11*$C$9+V946*$C$11*$C$10</f>
        <v>14695380</v>
      </c>
      <c r="AS946" s="87">
        <f>$C$11*(T946*$C$9+W946*$C$10)</f>
        <v>792178.05375968735</v>
      </c>
      <c r="AT946" s="45">
        <f t="shared" si="270"/>
        <v>15633490.60488441</v>
      </c>
      <c r="AU946" s="75"/>
    </row>
    <row r="947" spans="2:47" ht="15" thickBot="1" x14ac:dyDescent="0.35">
      <c r="B947" s="41">
        <f t="shared" si="277"/>
        <v>18320</v>
      </c>
      <c r="C947" s="8">
        <f t="shared" si="278"/>
        <v>183.20000000000002</v>
      </c>
      <c r="D947" s="73">
        <f t="shared" si="266"/>
        <v>245.03000000000003</v>
      </c>
      <c r="E947" s="29">
        <f t="shared" si="283"/>
        <v>60680.927314121189</v>
      </c>
      <c r="F947" s="29">
        <f t="shared" si="279"/>
        <v>66.245553836382484</v>
      </c>
      <c r="G947" s="29">
        <f t="shared" si="280"/>
        <v>88.603428256161564</v>
      </c>
      <c r="H947" s="17">
        <f t="shared" si="281"/>
        <v>81160.740282636281</v>
      </c>
      <c r="I947" s="29">
        <f t="shared" si="271"/>
        <v>2.2250485660981263</v>
      </c>
      <c r="J947" s="29">
        <f t="shared" si="272"/>
        <v>41.694115440741633</v>
      </c>
      <c r="K947" s="32">
        <f>IF((D946+L946+M946-AL946)/($C$21+$C$22)&gt;$C$8,$C$8,(D946+L946+M946-AL946)/($C$21+$C$22))</f>
        <v>1400</v>
      </c>
      <c r="L947" s="97">
        <f t="shared" si="267"/>
        <v>0</v>
      </c>
      <c r="M947" s="96">
        <f t="shared" si="268"/>
        <v>0</v>
      </c>
      <c r="N947" s="98">
        <f t="shared" si="273"/>
        <v>1.7179213529287818</v>
      </c>
      <c r="O947" s="100">
        <f t="shared" si="269"/>
        <v>4.2266987561397071</v>
      </c>
      <c r="P947" s="104">
        <f t="shared" si="274"/>
        <v>18.880500609176615</v>
      </c>
      <c r="Q947" s="102">
        <f t="shared" si="275"/>
        <v>4.9224514715476911E-2</v>
      </c>
      <c r="R947" s="106">
        <f>IF(K947-H946&lt;0,0,K947-H946)</f>
        <v>0</v>
      </c>
      <c r="S947" s="106">
        <f>K947-V947</f>
        <v>0</v>
      </c>
      <c r="T947" s="106">
        <f>IF(R947&gt;0,$C$6-$C$8,IF($C$6-$C$8-W947&lt;0,0,$C$6-$C$8-W947))</f>
        <v>97.214462279726973</v>
      </c>
      <c r="U947" s="107">
        <f>IF(R947=0,IF(U946+(F947-AL947/$C$23)*$C$21/($C$21+$C$22)&gt;$C$8,$C$8,U946+F947*$C$21/($C$21+$C$22)),E947)</f>
        <v>1400</v>
      </c>
      <c r="V947" s="107">
        <f>IF(R947&gt;0,0,IF(V946+(F947-AL947/$C$23)*$C$21/($C$21+$C$22)&gt;$C$8,$C$8,IF(U947=$C$8,V946+(F947-AL947/$C$23)*$C$21/$C$22,V946+(F947-AL947/$C$23)*$C$21/($C$21+$C$22))))</f>
        <v>1400</v>
      </c>
      <c r="W947" s="203">
        <f>IF(R947&gt;0,0,IF(W946+AL947/$C$23&gt;$F$23,$F$23,W946+AL947/$C$23))</f>
        <v>2.7855377202730285</v>
      </c>
      <c r="X947" s="105" t="str">
        <f>IF(R947=0,"-",FORECAST($C$8,Инклинометрия!$B$2:$B$152,Инклинометрия!$A$2:$A$152))</f>
        <v>-</v>
      </c>
      <c r="Y947" s="105" t="str">
        <f>IF(R947=0,"-",FORECAST($C$8-R947,Инклинометрия!$B$2:$B$152,Инклинометрия!$A$2:$A$152))</f>
        <v>-</v>
      </c>
      <c r="Z947" s="105" t="str">
        <f>IF(R947&gt;0,FORECAST($C$8,Инклинометрия!$B$2:$B$152,Инклинометрия!$A$2:$A$152),IF(V947=$C$8,"-",FORECAST($C$8-V947,Инклинометрия!$B$2:$B$152,Инклинометрия!$A$2:$A$152)))</f>
        <v>-</v>
      </c>
      <c r="AA947" s="105" t="str">
        <f>IF(S947=0,"-",FORECAST($C$8-(S947+V947),Инклинометрия!$B$2:$B$152,Инклинометрия!$A$2:$A$152))</f>
        <v>-</v>
      </c>
      <c r="AB947" s="105">
        <f>FORECAST($C$8+T947,Инклинометрия!$B$2:$B$152,Инклинометрия!$A$2:$A$152)</f>
        <v>1422.3537391657405</v>
      </c>
      <c r="AC947" s="105">
        <f>IF(R947=0,FORECAST($C$6-T947,Инклинометрия!$B$2:$B$152,Инклинометрия!$A$2:$A$152),FORECAST($C$8,Инклинометрия!$B$2:$B$152,Инклинометрия!$A$2:$A$152))</f>
        <v>1332.6462608342592</v>
      </c>
      <c r="AD947" s="107">
        <f>IF(R947=0,FORECAST($C$8,Инклинометрия!$B$2:$B$152,Инклинометрия!$A$2:$A$152),Y947)</f>
        <v>1330</v>
      </c>
      <c r="AE947" s="107">
        <f>FORECAST($C$8-(R947+U947),Инклинометрия!$B$2:$B$152,Инклинометрия!$A$2:$A$152)</f>
        <v>0</v>
      </c>
      <c r="AF947" s="107">
        <f>IF(V947=0,"-",FORECAST($C$8,Инклинометрия!$B$2:$B$152,Инклинометрия!$A$2:$A$152))</f>
        <v>1330</v>
      </c>
      <c r="AG947" s="107">
        <f>IF(V947=0,"-",FORECAST($C$8-V947,Инклинометрия!$B$2:$B$152,Инклинометрия!$A$2:$A$152))</f>
        <v>0</v>
      </c>
      <c r="AH947" s="107">
        <f>IF(W947=0,"-",FORECAST($C$8+W947,Инклинометрия!$B$2:$B$152,Инклинометрия!$A$2:$A$152))</f>
        <v>1332.6462608342592</v>
      </c>
      <c r="AI947" s="107">
        <f>IF(W947=0,"-",FORECAST($C$8,Инклинометрия!$B$2:$B$152,Инклинометрия!$A$2:$A$152))</f>
        <v>1330</v>
      </c>
      <c r="AK947" s="122">
        <f t="shared" si="282"/>
        <v>0</v>
      </c>
      <c r="AL947" s="67">
        <f>AK947*(B947-B946)</f>
        <v>0</v>
      </c>
      <c r="AM947" s="23">
        <f t="shared" si="284"/>
        <v>8.6725204696437436E-2</v>
      </c>
      <c r="AN947" s="26">
        <f>AN946+AK947*(B947-B946)/(2*PI()*$C$5*AN946*$K$13)</f>
        <v>0.15480061813468687</v>
      </c>
      <c r="AO947" s="87">
        <f t="shared" si="276"/>
        <v>145932.55112472404</v>
      </c>
      <c r="AP947" s="87">
        <f>IF(R947+U947&lt;$C$8,0,32*$L$23/$C$12^2*($K$10*R947+$K$8*U947)+32*$L$24/($C$14^2-$C$13^2)*($K$10*S947+$K$8*V947))</f>
        <v>44607.551124724028</v>
      </c>
      <c r="AQ947" s="66">
        <f>R947*$C$11*$C$9+U947*$C$11*$C$10</f>
        <v>14695380</v>
      </c>
      <c r="AR947" s="66">
        <f>S947*$C$11*$C$9+V947*$C$11*$C$10</f>
        <v>14695380</v>
      </c>
      <c r="AS947" s="87">
        <f>$C$11*(T947*$C$9+W947*$C$10)</f>
        <v>792178.05375968735</v>
      </c>
      <c r="AT947" s="45">
        <f t="shared" si="270"/>
        <v>15633490.60488441</v>
      </c>
      <c r="AU947" s="75"/>
    </row>
    <row r="948" spans="2:47" ht="15" thickBot="1" x14ac:dyDescent="0.35">
      <c r="B948" s="41">
        <f t="shared" si="277"/>
        <v>18340</v>
      </c>
      <c r="C948" s="8">
        <f t="shared" si="278"/>
        <v>183.4</v>
      </c>
      <c r="D948" s="73">
        <f t="shared" si="266"/>
        <v>245.29750000000001</v>
      </c>
      <c r="E948" s="29">
        <f t="shared" si="283"/>
        <v>60747.172867957561</v>
      </c>
      <c r="F948" s="29">
        <f t="shared" si="279"/>
        <v>66.245553836373062</v>
      </c>
      <c r="G948" s="29">
        <f t="shared" si="280"/>
        <v>88.603428256148959</v>
      </c>
      <c r="H948" s="17">
        <f t="shared" si="281"/>
        <v>81249.343710892426</v>
      </c>
      <c r="I948" s="29">
        <f t="shared" si="271"/>
        <v>2.2250485660981263</v>
      </c>
      <c r="J948" s="29">
        <f t="shared" si="272"/>
        <v>41.69411544073867</v>
      </c>
      <c r="K948" s="32">
        <f>IF((D947+L947+M947-AL947)/($C$21+$C$22)&gt;$C$8,$C$8,(D947+L947+M947-AL947)/($C$21+$C$22))</f>
        <v>1400</v>
      </c>
      <c r="L948" s="97">
        <f t="shared" si="267"/>
        <v>0</v>
      </c>
      <c r="M948" s="96">
        <f t="shared" si="268"/>
        <v>0</v>
      </c>
      <c r="N948" s="98">
        <f t="shared" si="273"/>
        <v>1.7179213529287818</v>
      </c>
      <c r="O948" s="100">
        <f t="shared" si="269"/>
        <v>4.2266987561397071</v>
      </c>
      <c r="P948" s="104">
        <f t="shared" si="274"/>
        <v>18.880500609176615</v>
      </c>
      <c r="Q948" s="102">
        <f t="shared" si="275"/>
        <v>4.9224514715476911E-2</v>
      </c>
      <c r="R948" s="106">
        <f>IF(K948-H947&lt;0,0,K948-H947)</f>
        <v>0</v>
      </c>
      <c r="S948" s="106">
        <f>K948-V948</f>
        <v>0</v>
      </c>
      <c r="T948" s="106">
        <f>IF(R948&gt;0,$C$6-$C$8,IF($C$6-$C$8-W948&lt;0,0,$C$6-$C$8-W948))</f>
        <v>97.214462279726973</v>
      </c>
      <c r="U948" s="107">
        <f>IF(R948=0,IF(U947+(F948-AL948/$C$23)*$C$21/($C$21+$C$22)&gt;$C$8,$C$8,U947+F948*$C$21/($C$21+$C$22)),E948)</f>
        <v>1400</v>
      </c>
      <c r="V948" s="107">
        <f>IF(R948&gt;0,0,IF(V947+(F948-AL948/$C$23)*$C$21/($C$21+$C$22)&gt;$C$8,$C$8,IF(U948=$C$8,V947+(F948-AL948/$C$23)*$C$21/$C$22,V947+(F948-AL948/$C$23)*$C$21/($C$21+$C$22))))</f>
        <v>1400</v>
      </c>
      <c r="W948" s="203">
        <f>IF(R948&gt;0,0,IF(W947+AL948/$C$23&gt;$F$23,$F$23,W947+AL948/$C$23))</f>
        <v>2.7855377202730285</v>
      </c>
      <c r="X948" s="105" t="str">
        <f>IF(R948=0,"-",FORECAST($C$8,Инклинометрия!$B$2:$B$152,Инклинометрия!$A$2:$A$152))</f>
        <v>-</v>
      </c>
      <c r="Y948" s="105" t="str">
        <f>IF(R948=0,"-",FORECAST($C$8-R948,Инклинометрия!$B$2:$B$152,Инклинометрия!$A$2:$A$152))</f>
        <v>-</v>
      </c>
      <c r="Z948" s="105" t="str">
        <f>IF(R948&gt;0,FORECAST($C$8,Инклинометрия!$B$2:$B$152,Инклинометрия!$A$2:$A$152),IF(V948=$C$8,"-",FORECAST($C$8-V948,Инклинометрия!$B$2:$B$152,Инклинометрия!$A$2:$A$152)))</f>
        <v>-</v>
      </c>
      <c r="AA948" s="105" t="str">
        <f>IF(S948=0,"-",FORECAST($C$8-(S948+V948),Инклинометрия!$B$2:$B$152,Инклинометрия!$A$2:$A$152))</f>
        <v>-</v>
      </c>
      <c r="AB948" s="105">
        <f>FORECAST($C$8+T948,Инклинометрия!$B$2:$B$152,Инклинометрия!$A$2:$A$152)</f>
        <v>1422.3537391657405</v>
      </c>
      <c r="AC948" s="105">
        <f>IF(R948=0,FORECAST($C$6-T948,Инклинометрия!$B$2:$B$152,Инклинометрия!$A$2:$A$152),FORECAST($C$8,Инклинометрия!$B$2:$B$152,Инклинометрия!$A$2:$A$152))</f>
        <v>1332.6462608342592</v>
      </c>
      <c r="AD948" s="107">
        <f>IF(R948=0,FORECAST($C$8,Инклинометрия!$B$2:$B$152,Инклинометрия!$A$2:$A$152),Y948)</f>
        <v>1330</v>
      </c>
      <c r="AE948" s="107">
        <f>FORECAST($C$8-(R948+U948),Инклинометрия!$B$2:$B$152,Инклинометрия!$A$2:$A$152)</f>
        <v>0</v>
      </c>
      <c r="AF948" s="107">
        <f>IF(V948=0,"-",FORECAST($C$8,Инклинометрия!$B$2:$B$152,Инклинометрия!$A$2:$A$152))</f>
        <v>1330</v>
      </c>
      <c r="AG948" s="107">
        <f>IF(V948=0,"-",FORECAST($C$8-V948,Инклинометрия!$B$2:$B$152,Инклинометрия!$A$2:$A$152))</f>
        <v>0</v>
      </c>
      <c r="AH948" s="107">
        <f>IF(W948=0,"-",FORECAST($C$8+W948,Инклинометрия!$B$2:$B$152,Инклинометрия!$A$2:$A$152))</f>
        <v>1332.6462608342592</v>
      </c>
      <c r="AI948" s="107">
        <f>IF(W948=0,"-",FORECAST($C$8,Инклинометрия!$B$2:$B$152,Инклинометрия!$A$2:$A$152))</f>
        <v>1330</v>
      </c>
      <c r="AK948" s="122">
        <f t="shared" si="282"/>
        <v>0</v>
      </c>
      <c r="AL948" s="67">
        <f>AK948*(B948-B947)</f>
        <v>0</v>
      </c>
      <c r="AM948" s="23">
        <f t="shared" si="284"/>
        <v>8.6725204696437436E-2</v>
      </c>
      <c r="AN948" s="26">
        <f>AN947+AK948*(B948-B947)/(2*PI()*$C$5*AN947*$K$13)</f>
        <v>0.15480061813468687</v>
      </c>
      <c r="AO948" s="87">
        <f t="shared" si="276"/>
        <v>145932.55112472404</v>
      </c>
      <c r="AP948" s="87">
        <f>IF(R948+U948&lt;$C$8,0,32*$L$23/$C$12^2*($K$10*R948+$K$8*U948)+32*$L$24/($C$14^2-$C$13^2)*($K$10*S948+$K$8*V948))</f>
        <v>44607.551124724028</v>
      </c>
      <c r="AQ948" s="66">
        <f>R948*$C$11*$C$9+U948*$C$11*$C$10</f>
        <v>14695380</v>
      </c>
      <c r="AR948" s="66">
        <f>S948*$C$11*$C$9+V948*$C$11*$C$10</f>
        <v>14695380</v>
      </c>
      <c r="AS948" s="87">
        <f>$C$11*(T948*$C$9+W948*$C$10)</f>
        <v>792178.05375968735</v>
      </c>
      <c r="AT948" s="45">
        <f t="shared" si="270"/>
        <v>15633490.60488441</v>
      </c>
      <c r="AU948" s="75"/>
    </row>
    <row r="949" spans="2:47" ht="15" thickBot="1" x14ac:dyDescent="0.35">
      <c r="B949" s="41">
        <f t="shared" si="277"/>
        <v>18360</v>
      </c>
      <c r="C949" s="8">
        <f t="shared" si="278"/>
        <v>183.6</v>
      </c>
      <c r="D949" s="73">
        <f t="shared" si="266"/>
        <v>245.565</v>
      </c>
      <c r="E949" s="29">
        <f t="shared" si="283"/>
        <v>60813.418421793933</v>
      </c>
      <c r="F949" s="29">
        <f t="shared" si="279"/>
        <v>66.245553836373062</v>
      </c>
      <c r="G949" s="29">
        <f t="shared" si="280"/>
        <v>88.603428256148959</v>
      </c>
      <c r="H949" s="17">
        <f t="shared" si="281"/>
        <v>81337.947139148571</v>
      </c>
      <c r="I949" s="29">
        <f t="shared" si="271"/>
        <v>2.2250485660981263</v>
      </c>
      <c r="J949" s="29">
        <f t="shared" si="272"/>
        <v>41.69411544073867</v>
      </c>
      <c r="K949" s="32">
        <f>IF((D948+L948+M948-AL948)/($C$21+$C$22)&gt;$C$8,$C$8,(D948+L948+M948-AL948)/($C$21+$C$22))</f>
        <v>1400</v>
      </c>
      <c r="L949" s="97">
        <f t="shared" si="267"/>
        <v>0</v>
      </c>
      <c r="M949" s="96">
        <f t="shared" si="268"/>
        <v>0</v>
      </c>
      <c r="N949" s="98">
        <f t="shared" si="273"/>
        <v>1.7179213529287818</v>
      </c>
      <c r="O949" s="100">
        <f t="shared" si="269"/>
        <v>4.2266987561397071</v>
      </c>
      <c r="P949" s="104">
        <f t="shared" si="274"/>
        <v>18.880500609176615</v>
      </c>
      <c r="Q949" s="102">
        <f t="shared" si="275"/>
        <v>4.9224514715476911E-2</v>
      </c>
      <c r="R949" s="106">
        <f>IF(K949-H948&lt;0,0,K949-H948)</f>
        <v>0</v>
      </c>
      <c r="S949" s="106">
        <f>K949-V949</f>
        <v>0</v>
      </c>
      <c r="T949" s="106">
        <f>IF(R949&gt;0,$C$6-$C$8,IF($C$6-$C$8-W949&lt;0,0,$C$6-$C$8-W949))</f>
        <v>97.214462279726973</v>
      </c>
      <c r="U949" s="107">
        <f>IF(R949=0,IF(U948+(F949-AL949/$C$23)*$C$21/($C$21+$C$22)&gt;$C$8,$C$8,U948+F949*$C$21/($C$21+$C$22)),E949)</f>
        <v>1400</v>
      </c>
      <c r="V949" s="107">
        <f>IF(R949&gt;0,0,IF(V948+(F949-AL949/$C$23)*$C$21/($C$21+$C$22)&gt;$C$8,$C$8,IF(U949=$C$8,V948+(F949-AL949/$C$23)*$C$21/$C$22,V948+(F949-AL949/$C$23)*$C$21/($C$21+$C$22))))</f>
        <v>1400</v>
      </c>
      <c r="W949" s="203">
        <f>IF(R949&gt;0,0,IF(W948+AL949/$C$23&gt;$F$23,$F$23,W948+AL949/$C$23))</f>
        <v>2.7855377202730285</v>
      </c>
      <c r="X949" s="105" t="str">
        <f>IF(R949=0,"-",FORECAST($C$8,Инклинометрия!$B$2:$B$152,Инклинометрия!$A$2:$A$152))</f>
        <v>-</v>
      </c>
      <c r="Y949" s="105" t="str">
        <f>IF(R949=0,"-",FORECAST($C$8-R949,Инклинометрия!$B$2:$B$152,Инклинометрия!$A$2:$A$152))</f>
        <v>-</v>
      </c>
      <c r="Z949" s="105" t="str">
        <f>IF(R949&gt;0,FORECAST($C$8,Инклинометрия!$B$2:$B$152,Инклинометрия!$A$2:$A$152),IF(V949=$C$8,"-",FORECAST($C$8-V949,Инклинометрия!$B$2:$B$152,Инклинометрия!$A$2:$A$152)))</f>
        <v>-</v>
      </c>
      <c r="AA949" s="105" t="str">
        <f>IF(S949=0,"-",FORECAST($C$8-(S949+V949),Инклинометрия!$B$2:$B$152,Инклинометрия!$A$2:$A$152))</f>
        <v>-</v>
      </c>
      <c r="AB949" s="105">
        <f>FORECAST($C$8+T949,Инклинометрия!$B$2:$B$152,Инклинометрия!$A$2:$A$152)</f>
        <v>1422.3537391657405</v>
      </c>
      <c r="AC949" s="105">
        <f>IF(R949=0,FORECAST($C$6-T949,Инклинометрия!$B$2:$B$152,Инклинометрия!$A$2:$A$152),FORECAST($C$8,Инклинометрия!$B$2:$B$152,Инклинометрия!$A$2:$A$152))</f>
        <v>1332.6462608342592</v>
      </c>
      <c r="AD949" s="107">
        <f>IF(R949=0,FORECAST($C$8,Инклинометрия!$B$2:$B$152,Инклинометрия!$A$2:$A$152),Y949)</f>
        <v>1330</v>
      </c>
      <c r="AE949" s="107">
        <f>FORECAST($C$8-(R949+U949),Инклинометрия!$B$2:$B$152,Инклинометрия!$A$2:$A$152)</f>
        <v>0</v>
      </c>
      <c r="AF949" s="107">
        <f>IF(V949=0,"-",FORECAST($C$8,Инклинометрия!$B$2:$B$152,Инклинометрия!$A$2:$A$152))</f>
        <v>1330</v>
      </c>
      <c r="AG949" s="107">
        <f>IF(V949=0,"-",FORECAST($C$8-V949,Инклинометрия!$B$2:$B$152,Инклинометрия!$A$2:$A$152))</f>
        <v>0</v>
      </c>
      <c r="AH949" s="107">
        <f>IF(W949=0,"-",FORECAST($C$8+W949,Инклинометрия!$B$2:$B$152,Инклинометрия!$A$2:$A$152))</f>
        <v>1332.6462608342592</v>
      </c>
      <c r="AI949" s="107">
        <f>IF(W949=0,"-",FORECAST($C$8,Инклинометрия!$B$2:$B$152,Инклинометрия!$A$2:$A$152))</f>
        <v>1330</v>
      </c>
      <c r="AK949" s="122">
        <f t="shared" si="282"/>
        <v>0</v>
      </c>
      <c r="AL949" s="67">
        <f>AK949*(B949-B948)</f>
        <v>0</v>
      </c>
      <c r="AM949" s="23">
        <f t="shared" si="284"/>
        <v>8.6725204696437436E-2</v>
      </c>
      <c r="AN949" s="26">
        <f>AN948+AK949*(B949-B948)/(2*PI()*$C$5*AN948*$K$13)</f>
        <v>0.15480061813468687</v>
      </c>
      <c r="AO949" s="87">
        <f t="shared" si="276"/>
        <v>145932.55112472404</v>
      </c>
      <c r="AP949" s="87">
        <f>IF(R949+U949&lt;$C$8,0,32*$L$23/$C$12^2*($K$10*R949+$K$8*U949)+32*$L$24/($C$14^2-$C$13^2)*($K$10*S949+$K$8*V949))</f>
        <v>44607.551124724028</v>
      </c>
      <c r="AQ949" s="66">
        <f>R949*$C$11*$C$9+U949*$C$11*$C$10</f>
        <v>14695380</v>
      </c>
      <c r="AR949" s="66">
        <f>S949*$C$11*$C$9+V949*$C$11*$C$10</f>
        <v>14695380</v>
      </c>
      <c r="AS949" s="87">
        <f>$C$11*(T949*$C$9+W949*$C$10)</f>
        <v>792178.05375968735</v>
      </c>
      <c r="AT949" s="45">
        <f t="shared" si="270"/>
        <v>15633490.60488441</v>
      </c>
      <c r="AU949" s="75"/>
    </row>
    <row r="950" spans="2:47" ht="15" thickBot="1" x14ac:dyDescent="0.35">
      <c r="B950" s="41">
        <f t="shared" si="277"/>
        <v>18380</v>
      </c>
      <c r="C950" s="8">
        <f t="shared" si="278"/>
        <v>183.8</v>
      </c>
      <c r="D950" s="73">
        <f t="shared" si="266"/>
        <v>245.83250000000001</v>
      </c>
      <c r="E950" s="29">
        <f t="shared" si="283"/>
        <v>60879.663975630312</v>
      </c>
      <c r="F950" s="29">
        <f t="shared" si="279"/>
        <v>66.245553836382484</v>
      </c>
      <c r="G950" s="29">
        <f t="shared" si="280"/>
        <v>88.603428256161564</v>
      </c>
      <c r="H950" s="17">
        <f t="shared" si="281"/>
        <v>81426.550567404731</v>
      </c>
      <c r="I950" s="29">
        <f t="shared" si="271"/>
        <v>2.2250485660981263</v>
      </c>
      <c r="J950" s="29">
        <f t="shared" si="272"/>
        <v>41.694115440741633</v>
      </c>
      <c r="K950" s="32">
        <f>IF((D949+L949+M949-AL949)/($C$21+$C$22)&gt;$C$8,$C$8,(D949+L949+M949-AL949)/($C$21+$C$22))</f>
        <v>1400</v>
      </c>
      <c r="L950" s="97">
        <f t="shared" si="267"/>
        <v>0</v>
      </c>
      <c r="M950" s="96">
        <f t="shared" si="268"/>
        <v>0</v>
      </c>
      <c r="N950" s="98">
        <f t="shared" si="273"/>
        <v>1.7179213529287818</v>
      </c>
      <c r="O950" s="100">
        <f t="shared" si="269"/>
        <v>4.2266987561397071</v>
      </c>
      <c r="P950" s="104">
        <f t="shared" si="274"/>
        <v>18.880500609176615</v>
      </c>
      <c r="Q950" s="102">
        <f t="shared" si="275"/>
        <v>4.9224514715476911E-2</v>
      </c>
      <c r="R950" s="106">
        <f>IF(K950-H949&lt;0,0,K950-H949)</f>
        <v>0</v>
      </c>
      <c r="S950" s="106">
        <f>K950-V950</f>
        <v>0</v>
      </c>
      <c r="T950" s="106">
        <f>IF(R950&gt;0,$C$6-$C$8,IF($C$6-$C$8-W950&lt;0,0,$C$6-$C$8-W950))</f>
        <v>97.214462279726973</v>
      </c>
      <c r="U950" s="107">
        <f>IF(R950=0,IF(U949+(F950-AL950/$C$23)*$C$21/($C$21+$C$22)&gt;$C$8,$C$8,U949+F950*$C$21/($C$21+$C$22)),E950)</f>
        <v>1400</v>
      </c>
      <c r="V950" s="107">
        <f>IF(R950&gt;0,0,IF(V949+(F950-AL950/$C$23)*$C$21/($C$21+$C$22)&gt;$C$8,$C$8,IF(U950=$C$8,V949+(F950-AL950/$C$23)*$C$21/$C$22,V949+(F950-AL950/$C$23)*$C$21/($C$21+$C$22))))</f>
        <v>1400</v>
      </c>
      <c r="W950" s="203">
        <f>IF(R950&gt;0,0,IF(W949+AL950/$C$23&gt;$F$23,$F$23,W949+AL950/$C$23))</f>
        <v>2.7855377202730285</v>
      </c>
      <c r="X950" s="105" t="str">
        <f>IF(R950=0,"-",FORECAST($C$8,Инклинометрия!$B$2:$B$152,Инклинометрия!$A$2:$A$152))</f>
        <v>-</v>
      </c>
      <c r="Y950" s="105" t="str">
        <f>IF(R950=0,"-",FORECAST($C$8-R950,Инклинометрия!$B$2:$B$152,Инклинометрия!$A$2:$A$152))</f>
        <v>-</v>
      </c>
      <c r="Z950" s="105" t="str">
        <f>IF(R950&gt;0,FORECAST($C$8,Инклинометрия!$B$2:$B$152,Инклинометрия!$A$2:$A$152),IF(V950=$C$8,"-",FORECAST($C$8-V950,Инклинометрия!$B$2:$B$152,Инклинометрия!$A$2:$A$152)))</f>
        <v>-</v>
      </c>
      <c r="AA950" s="105" t="str">
        <f>IF(S950=0,"-",FORECAST($C$8-(S950+V950),Инклинометрия!$B$2:$B$152,Инклинометрия!$A$2:$A$152))</f>
        <v>-</v>
      </c>
      <c r="AB950" s="105">
        <f>FORECAST($C$8+T950,Инклинометрия!$B$2:$B$152,Инклинометрия!$A$2:$A$152)</f>
        <v>1422.3537391657405</v>
      </c>
      <c r="AC950" s="105">
        <f>IF(R950=0,FORECAST($C$6-T950,Инклинометрия!$B$2:$B$152,Инклинометрия!$A$2:$A$152),FORECAST($C$8,Инклинометрия!$B$2:$B$152,Инклинометрия!$A$2:$A$152))</f>
        <v>1332.6462608342592</v>
      </c>
      <c r="AD950" s="107">
        <f>IF(R950=0,FORECAST($C$8,Инклинометрия!$B$2:$B$152,Инклинометрия!$A$2:$A$152),Y950)</f>
        <v>1330</v>
      </c>
      <c r="AE950" s="107">
        <f>FORECAST($C$8-(R950+U950),Инклинометрия!$B$2:$B$152,Инклинометрия!$A$2:$A$152)</f>
        <v>0</v>
      </c>
      <c r="AF950" s="107">
        <f>IF(V950=0,"-",FORECAST($C$8,Инклинометрия!$B$2:$B$152,Инклинометрия!$A$2:$A$152))</f>
        <v>1330</v>
      </c>
      <c r="AG950" s="107">
        <f>IF(V950=0,"-",FORECAST($C$8-V950,Инклинометрия!$B$2:$B$152,Инклинометрия!$A$2:$A$152))</f>
        <v>0</v>
      </c>
      <c r="AH950" s="107">
        <f>IF(W950=0,"-",FORECAST($C$8+W950,Инклинометрия!$B$2:$B$152,Инклинометрия!$A$2:$A$152))</f>
        <v>1332.6462608342592</v>
      </c>
      <c r="AI950" s="107">
        <f>IF(W950=0,"-",FORECAST($C$8,Инклинометрия!$B$2:$B$152,Инклинометрия!$A$2:$A$152))</f>
        <v>1330</v>
      </c>
      <c r="AK950" s="122">
        <f t="shared" si="282"/>
        <v>0</v>
      </c>
      <c r="AL950" s="67">
        <f>AK950*(B950-B949)</f>
        <v>0</v>
      </c>
      <c r="AM950" s="23">
        <f t="shared" si="284"/>
        <v>8.6725204696437436E-2</v>
      </c>
      <c r="AN950" s="26">
        <f>AN949+AK950*(B950-B949)/(2*PI()*$C$5*AN949*$K$13)</f>
        <v>0.15480061813468687</v>
      </c>
      <c r="AO950" s="87">
        <f t="shared" si="276"/>
        <v>145932.55112472404</v>
      </c>
      <c r="AP950" s="87">
        <f>IF(R950+U950&lt;$C$8,0,32*$L$23/$C$12^2*($K$10*R950+$K$8*U950)+32*$L$24/($C$14^2-$C$13^2)*($K$10*S950+$K$8*V950))</f>
        <v>44607.551124724028</v>
      </c>
      <c r="AQ950" s="66">
        <f>R950*$C$11*$C$9+U950*$C$11*$C$10</f>
        <v>14695380</v>
      </c>
      <c r="AR950" s="66">
        <f>S950*$C$11*$C$9+V950*$C$11*$C$10</f>
        <v>14695380</v>
      </c>
      <c r="AS950" s="87">
        <f>$C$11*(T950*$C$9+W950*$C$10)</f>
        <v>792178.05375968735</v>
      </c>
      <c r="AT950" s="45">
        <f t="shared" si="270"/>
        <v>15633490.60488441</v>
      </c>
      <c r="AU950" s="75"/>
    </row>
    <row r="951" spans="2:47" ht="15" thickBot="1" x14ac:dyDescent="0.35">
      <c r="B951" s="41">
        <f t="shared" si="277"/>
        <v>18400</v>
      </c>
      <c r="C951" s="8">
        <f t="shared" si="278"/>
        <v>184</v>
      </c>
      <c r="D951" s="73">
        <f t="shared" si="266"/>
        <v>246.1</v>
      </c>
      <c r="E951" s="29">
        <f t="shared" si="283"/>
        <v>60945.909529466691</v>
      </c>
      <c r="F951" s="29">
        <f t="shared" si="279"/>
        <v>66.245553836373062</v>
      </c>
      <c r="G951" s="29">
        <f t="shared" si="280"/>
        <v>88.603428256148959</v>
      </c>
      <c r="H951" s="17">
        <f t="shared" si="281"/>
        <v>81515.153995660876</v>
      </c>
      <c r="I951" s="29">
        <f t="shared" si="271"/>
        <v>2.2250485660981263</v>
      </c>
      <c r="J951" s="29">
        <f t="shared" si="272"/>
        <v>41.69411544073867</v>
      </c>
      <c r="K951" s="32">
        <f>IF((D950+L950+M950-AL950)/($C$21+$C$22)&gt;$C$8,$C$8,(D950+L950+M950-AL950)/($C$21+$C$22))</f>
        <v>1400</v>
      </c>
      <c r="L951" s="97">
        <f t="shared" si="267"/>
        <v>0</v>
      </c>
      <c r="M951" s="96">
        <f t="shared" si="268"/>
        <v>0</v>
      </c>
      <c r="N951" s="98">
        <f t="shared" si="273"/>
        <v>1.7179213529287818</v>
      </c>
      <c r="O951" s="100">
        <f t="shared" si="269"/>
        <v>4.2266987561397071</v>
      </c>
      <c r="P951" s="104">
        <f t="shared" si="274"/>
        <v>18.880500609176615</v>
      </c>
      <c r="Q951" s="102">
        <f t="shared" si="275"/>
        <v>4.9224514715476911E-2</v>
      </c>
      <c r="R951" s="106">
        <f>IF(K951-H950&lt;0,0,K951-H950)</f>
        <v>0</v>
      </c>
      <c r="S951" s="106">
        <f>K951-V951</f>
        <v>0</v>
      </c>
      <c r="T951" s="106">
        <f>IF(R951&gt;0,$C$6-$C$8,IF($C$6-$C$8-W951&lt;0,0,$C$6-$C$8-W951))</f>
        <v>97.214462279726973</v>
      </c>
      <c r="U951" s="107">
        <f>IF(R951=0,IF(U950+(F951-AL951/$C$23)*$C$21/($C$21+$C$22)&gt;$C$8,$C$8,U950+F951*$C$21/($C$21+$C$22)),E951)</f>
        <v>1400</v>
      </c>
      <c r="V951" s="107">
        <f>IF(R951&gt;0,0,IF(V950+(F951-AL951/$C$23)*$C$21/($C$21+$C$22)&gt;$C$8,$C$8,IF(U951=$C$8,V950+(F951-AL951/$C$23)*$C$21/$C$22,V950+(F951-AL951/$C$23)*$C$21/($C$21+$C$22))))</f>
        <v>1400</v>
      </c>
      <c r="W951" s="203">
        <f>IF(R951&gt;0,0,IF(W950+AL951/$C$23&gt;$F$23,$F$23,W950+AL951/$C$23))</f>
        <v>2.7855377202730285</v>
      </c>
      <c r="X951" s="105" t="str">
        <f>IF(R951=0,"-",FORECAST($C$8,Инклинометрия!$B$2:$B$152,Инклинометрия!$A$2:$A$152))</f>
        <v>-</v>
      </c>
      <c r="Y951" s="105" t="str">
        <f>IF(R951=0,"-",FORECAST($C$8-R951,Инклинометрия!$B$2:$B$152,Инклинометрия!$A$2:$A$152))</f>
        <v>-</v>
      </c>
      <c r="Z951" s="105" t="str">
        <f>IF(R951&gt;0,FORECAST($C$8,Инклинометрия!$B$2:$B$152,Инклинометрия!$A$2:$A$152),IF(V951=$C$8,"-",FORECAST($C$8-V951,Инклинометрия!$B$2:$B$152,Инклинометрия!$A$2:$A$152)))</f>
        <v>-</v>
      </c>
      <c r="AA951" s="105" t="str">
        <f>IF(S951=0,"-",FORECAST($C$8-(S951+V951),Инклинометрия!$B$2:$B$152,Инклинометрия!$A$2:$A$152))</f>
        <v>-</v>
      </c>
      <c r="AB951" s="105">
        <f>FORECAST($C$8+T951,Инклинометрия!$B$2:$B$152,Инклинометрия!$A$2:$A$152)</f>
        <v>1422.3537391657405</v>
      </c>
      <c r="AC951" s="105">
        <f>IF(R951=0,FORECAST($C$6-T951,Инклинометрия!$B$2:$B$152,Инклинометрия!$A$2:$A$152),FORECAST($C$8,Инклинометрия!$B$2:$B$152,Инклинометрия!$A$2:$A$152))</f>
        <v>1332.6462608342592</v>
      </c>
      <c r="AD951" s="107">
        <f>IF(R951=0,FORECAST($C$8,Инклинометрия!$B$2:$B$152,Инклинометрия!$A$2:$A$152),Y951)</f>
        <v>1330</v>
      </c>
      <c r="AE951" s="107">
        <f>FORECAST($C$8-(R951+U951),Инклинометрия!$B$2:$B$152,Инклинометрия!$A$2:$A$152)</f>
        <v>0</v>
      </c>
      <c r="AF951" s="107">
        <f>IF(V951=0,"-",FORECAST($C$8,Инклинометрия!$B$2:$B$152,Инклинометрия!$A$2:$A$152))</f>
        <v>1330</v>
      </c>
      <c r="AG951" s="107">
        <f>IF(V951=0,"-",FORECAST($C$8-V951,Инклинометрия!$B$2:$B$152,Инклинометрия!$A$2:$A$152))</f>
        <v>0</v>
      </c>
      <c r="AH951" s="107">
        <f>IF(W951=0,"-",FORECAST($C$8+W951,Инклинометрия!$B$2:$B$152,Инклинометрия!$A$2:$A$152))</f>
        <v>1332.6462608342592</v>
      </c>
      <c r="AI951" s="107">
        <f>IF(W951=0,"-",FORECAST($C$8,Инклинометрия!$B$2:$B$152,Инклинометрия!$A$2:$A$152))</f>
        <v>1330</v>
      </c>
      <c r="AK951" s="122">
        <f t="shared" si="282"/>
        <v>0</v>
      </c>
      <c r="AL951" s="67">
        <f>AK951*(B951-B950)</f>
        <v>0</v>
      </c>
      <c r="AM951" s="23">
        <f t="shared" si="284"/>
        <v>8.6725204696437436E-2</v>
      </c>
      <c r="AN951" s="26">
        <f>AN950+AK951*(B951-B950)/(2*PI()*$C$5*AN950*$K$13)</f>
        <v>0.15480061813468687</v>
      </c>
      <c r="AO951" s="87">
        <f t="shared" si="276"/>
        <v>145932.55112472404</v>
      </c>
      <c r="AP951" s="87">
        <f>IF(R951+U951&lt;$C$8,0,32*$L$23/$C$12^2*($K$10*R951+$K$8*U951)+32*$L$24/($C$14^2-$C$13^2)*($K$10*S951+$K$8*V951))</f>
        <v>44607.551124724028</v>
      </c>
      <c r="AQ951" s="66">
        <f>R951*$C$11*$C$9+U951*$C$11*$C$10</f>
        <v>14695380</v>
      </c>
      <c r="AR951" s="66">
        <f>S951*$C$11*$C$9+V951*$C$11*$C$10</f>
        <v>14695380</v>
      </c>
      <c r="AS951" s="87">
        <f>$C$11*(T951*$C$9+W951*$C$10)</f>
        <v>792178.05375968735</v>
      </c>
      <c r="AT951" s="45">
        <f t="shared" si="270"/>
        <v>15633490.60488441</v>
      </c>
      <c r="AU951" s="75"/>
    </row>
    <row r="952" spans="2:47" ht="15" thickBot="1" x14ac:dyDescent="0.35">
      <c r="B952" s="41">
        <f t="shared" si="277"/>
        <v>18420</v>
      </c>
      <c r="C952" s="8">
        <f t="shared" si="278"/>
        <v>184.20000000000002</v>
      </c>
      <c r="D952" s="73">
        <f t="shared" si="266"/>
        <v>246.36750000000004</v>
      </c>
      <c r="E952" s="29">
        <f t="shared" si="283"/>
        <v>61012.155083303071</v>
      </c>
      <c r="F952" s="29">
        <f t="shared" si="279"/>
        <v>66.245553836382484</v>
      </c>
      <c r="G952" s="29">
        <f t="shared" si="280"/>
        <v>88.603428256161564</v>
      </c>
      <c r="H952" s="17">
        <f t="shared" si="281"/>
        <v>81603.757423917035</v>
      </c>
      <c r="I952" s="29">
        <f t="shared" si="271"/>
        <v>2.2250485660981263</v>
      </c>
      <c r="J952" s="29">
        <f t="shared" si="272"/>
        <v>41.694115440741633</v>
      </c>
      <c r="K952" s="32">
        <f>IF((D951+L951+M951-AL951)/($C$21+$C$22)&gt;$C$8,$C$8,(D951+L951+M951-AL951)/($C$21+$C$22))</f>
        <v>1400</v>
      </c>
      <c r="L952" s="97">
        <f t="shared" si="267"/>
        <v>0</v>
      </c>
      <c r="M952" s="96">
        <f t="shared" si="268"/>
        <v>0</v>
      </c>
      <c r="N952" s="98">
        <f t="shared" si="273"/>
        <v>1.7179213529287818</v>
      </c>
      <c r="O952" s="100">
        <f t="shared" si="269"/>
        <v>4.2266987561397071</v>
      </c>
      <c r="P952" s="104">
        <f t="shared" si="274"/>
        <v>18.880500609176615</v>
      </c>
      <c r="Q952" s="102">
        <f t="shared" si="275"/>
        <v>4.9224514715476911E-2</v>
      </c>
      <c r="R952" s="106">
        <f>IF(K952-H951&lt;0,0,K952-H951)</f>
        <v>0</v>
      </c>
      <c r="S952" s="106">
        <f>K952-V952</f>
        <v>0</v>
      </c>
      <c r="T952" s="106">
        <f>IF(R952&gt;0,$C$6-$C$8,IF($C$6-$C$8-W952&lt;0,0,$C$6-$C$8-W952))</f>
        <v>97.214462279726973</v>
      </c>
      <c r="U952" s="107">
        <f>IF(R952=0,IF(U951+(F952-AL952/$C$23)*$C$21/($C$21+$C$22)&gt;$C$8,$C$8,U951+F952*$C$21/($C$21+$C$22)),E952)</f>
        <v>1400</v>
      </c>
      <c r="V952" s="107">
        <f>IF(R952&gt;0,0,IF(V951+(F952-AL952/$C$23)*$C$21/($C$21+$C$22)&gt;$C$8,$C$8,IF(U952=$C$8,V951+(F952-AL952/$C$23)*$C$21/$C$22,V951+(F952-AL952/$C$23)*$C$21/($C$21+$C$22))))</f>
        <v>1400</v>
      </c>
      <c r="W952" s="203">
        <f>IF(R952&gt;0,0,IF(W951+AL952/$C$23&gt;$F$23,$F$23,W951+AL952/$C$23))</f>
        <v>2.7855377202730285</v>
      </c>
      <c r="X952" s="105" t="str">
        <f>IF(R952=0,"-",FORECAST($C$8,Инклинометрия!$B$2:$B$152,Инклинометрия!$A$2:$A$152))</f>
        <v>-</v>
      </c>
      <c r="Y952" s="105" t="str">
        <f>IF(R952=0,"-",FORECAST($C$8-R952,Инклинометрия!$B$2:$B$152,Инклинометрия!$A$2:$A$152))</f>
        <v>-</v>
      </c>
      <c r="Z952" s="105" t="str">
        <f>IF(R952&gt;0,FORECAST($C$8,Инклинометрия!$B$2:$B$152,Инклинометрия!$A$2:$A$152),IF(V952=$C$8,"-",FORECAST($C$8-V952,Инклинометрия!$B$2:$B$152,Инклинометрия!$A$2:$A$152)))</f>
        <v>-</v>
      </c>
      <c r="AA952" s="105" t="str">
        <f>IF(S952=0,"-",FORECAST($C$8-(S952+V952),Инклинометрия!$B$2:$B$152,Инклинометрия!$A$2:$A$152))</f>
        <v>-</v>
      </c>
      <c r="AB952" s="105">
        <f>FORECAST($C$8+T952,Инклинометрия!$B$2:$B$152,Инклинометрия!$A$2:$A$152)</f>
        <v>1422.3537391657405</v>
      </c>
      <c r="AC952" s="105">
        <f>IF(R952=0,FORECAST($C$6-T952,Инклинометрия!$B$2:$B$152,Инклинометрия!$A$2:$A$152),FORECAST($C$8,Инклинометрия!$B$2:$B$152,Инклинометрия!$A$2:$A$152))</f>
        <v>1332.6462608342592</v>
      </c>
      <c r="AD952" s="107">
        <f>IF(R952=0,FORECAST($C$8,Инклинометрия!$B$2:$B$152,Инклинометрия!$A$2:$A$152),Y952)</f>
        <v>1330</v>
      </c>
      <c r="AE952" s="107">
        <f>FORECAST($C$8-(R952+U952),Инклинометрия!$B$2:$B$152,Инклинометрия!$A$2:$A$152)</f>
        <v>0</v>
      </c>
      <c r="AF952" s="107">
        <f>IF(V952=0,"-",FORECAST($C$8,Инклинометрия!$B$2:$B$152,Инклинометрия!$A$2:$A$152))</f>
        <v>1330</v>
      </c>
      <c r="AG952" s="107">
        <f>IF(V952=0,"-",FORECAST($C$8-V952,Инклинометрия!$B$2:$B$152,Инклинометрия!$A$2:$A$152))</f>
        <v>0</v>
      </c>
      <c r="AH952" s="107">
        <f>IF(W952=0,"-",FORECAST($C$8+W952,Инклинометрия!$B$2:$B$152,Инклинометрия!$A$2:$A$152))</f>
        <v>1332.6462608342592</v>
      </c>
      <c r="AI952" s="107">
        <f>IF(W952=0,"-",FORECAST($C$8,Инклинометрия!$B$2:$B$152,Инклинометрия!$A$2:$A$152))</f>
        <v>1330</v>
      </c>
      <c r="AK952" s="122">
        <f t="shared" si="282"/>
        <v>0</v>
      </c>
      <c r="AL952" s="67">
        <f>AK952*(B952-B951)</f>
        <v>0</v>
      </c>
      <c r="AM952" s="23">
        <f t="shared" si="284"/>
        <v>8.6725204696437436E-2</v>
      </c>
      <c r="AN952" s="26">
        <f>AN951+AK952*(B952-B951)/(2*PI()*$C$5*AN951*$K$13)</f>
        <v>0.15480061813468687</v>
      </c>
      <c r="AO952" s="87">
        <f t="shared" si="276"/>
        <v>145932.55112472404</v>
      </c>
      <c r="AP952" s="87">
        <f>IF(R952+U952&lt;$C$8,0,32*$L$23/$C$12^2*($K$10*R952+$K$8*U952)+32*$L$24/($C$14^2-$C$13^2)*($K$10*S952+$K$8*V952))</f>
        <v>44607.551124724028</v>
      </c>
      <c r="AQ952" s="66">
        <f>R952*$C$11*$C$9+U952*$C$11*$C$10</f>
        <v>14695380</v>
      </c>
      <c r="AR952" s="66">
        <f>S952*$C$11*$C$9+V952*$C$11*$C$10</f>
        <v>14695380</v>
      </c>
      <c r="AS952" s="87">
        <f>$C$11*(T952*$C$9+W952*$C$10)</f>
        <v>792178.05375968735</v>
      </c>
      <c r="AT952" s="45">
        <f t="shared" si="270"/>
        <v>15633490.60488441</v>
      </c>
      <c r="AU952" s="75"/>
    </row>
    <row r="953" spans="2:47" ht="15" thickBot="1" x14ac:dyDescent="0.35">
      <c r="B953" s="41">
        <f t="shared" si="277"/>
        <v>18440</v>
      </c>
      <c r="C953" s="8">
        <f t="shared" si="278"/>
        <v>184.4</v>
      </c>
      <c r="D953" s="73">
        <f t="shared" si="266"/>
        <v>246.63499999999999</v>
      </c>
      <c r="E953" s="29">
        <f t="shared" si="283"/>
        <v>61078.400637139443</v>
      </c>
      <c r="F953" s="29">
        <f t="shared" si="279"/>
        <v>66.245553836373062</v>
      </c>
      <c r="G953" s="29">
        <f t="shared" si="280"/>
        <v>88.603428256148959</v>
      </c>
      <c r="H953" s="17">
        <f t="shared" si="281"/>
        <v>81692.36085217318</v>
      </c>
      <c r="I953" s="29">
        <f t="shared" si="271"/>
        <v>2.2250485660981263</v>
      </c>
      <c r="J953" s="29">
        <f t="shared" si="272"/>
        <v>41.69411544073867</v>
      </c>
      <c r="K953" s="32">
        <f>IF((D952+L952+M952-AL952)/($C$21+$C$22)&gt;$C$8,$C$8,(D952+L952+M952-AL952)/($C$21+$C$22))</f>
        <v>1400</v>
      </c>
      <c r="L953" s="97">
        <f t="shared" si="267"/>
        <v>0</v>
      </c>
      <c r="M953" s="96">
        <f t="shared" si="268"/>
        <v>0</v>
      </c>
      <c r="N953" s="98">
        <f t="shared" si="273"/>
        <v>1.7179213529287818</v>
      </c>
      <c r="O953" s="100">
        <f t="shared" si="269"/>
        <v>4.2266987561397071</v>
      </c>
      <c r="P953" s="104">
        <f t="shared" si="274"/>
        <v>18.880500609176615</v>
      </c>
      <c r="Q953" s="102">
        <f t="shared" si="275"/>
        <v>4.9224514715476911E-2</v>
      </c>
      <c r="R953" s="106">
        <f>IF(K953-H952&lt;0,0,K953-H952)</f>
        <v>0</v>
      </c>
      <c r="S953" s="106">
        <f>K953-V953</f>
        <v>0</v>
      </c>
      <c r="T953" s="106">
        <f>IF(R953&gt;0,$C$6-$C$8,IF($C$6-$C$8-W953&lt;0,0,$C$6-$C$8-W953))</f>
        <v>97.214462279726973</v>
      </c>
      <c r="U953" s="107">
        <f>IF(R953=0,IF(U952+(F953-AL953/$C$23)*$C$21/($C$21+$C$22)&gt;$C$8,$C$8,U952+F953*$C$21/($C$21+$C$22)),E953)</f>
        <v>1400</v>
      </c>
      <c r="V953" s="107">
        <f>IF(R953&gt;0,0,IF(V952+(F953-AL953/$C$23)*$C$21/($C$21+$C$22)&gt;$C$8,$C$8,IF(U953=$C$8,V952+(F953-AL953/$C$23)*$C$21/$C$22,V952+(F953-AL953/$C$23)*$C$21/($C$21+$C$22))))</f>
        <v>1400</v>
      </c>
      <c r="W953" s="203">
        <f>IF(R953&gt;0,0,IF(W952+AL953/$C$23&gt;$F$23,$F$23,W952+AL953/$C$23))</f>
        <v>2.7855377202730285</v>
      </c>
      <c r="X953" s="105" t="str">
        <f>IF(R953=0,"-",FORECAST($C$8,Инклинометрия!$B$2:$B$152,Инклинометрия!$A$2:$A$152))</f>
        <v>-</v>
      </c>
      <c r="Y953" s="105" t="str">
        <f>IF(R953=0,"-",FORECAST($C$8-R953,Инклинометрия!$B$2:$B$152,Инклинометрия!$A$2:$A$152))</f>
        <v>-</v>
      </c>
      <c r="Z953" s="105" t="str">
        <f>IF(R953&gt;0,FORECAST($C$8,Инклинометрия!$B$2:$B$152,Инклинометрия!$A$2:$A$152),IF(V953=$C$8,"-",FORECAST($C$8-V953,Инклинометрия!$B$2:$B$152,Инклинометрия!$A$2:$A$152)))</f>
        <v>-</v>
      </c>
      <c r="AA953" s="105" t="str">
        <f>IF(S953=0,"-",FORECAST($C$8-(S953+V953),Инклинометрия!$B$2:$B$152,Инклинометрия!$A$2:$A$152))</f>
        <v>-</v>
      </c>
      <c r="AB953" s="105">
        <f>FORECAST($C$8+T953,Инклинометрия!$B$2:$B$152,Инклинометрия!$A$2:$A$152)</f>
        <v>1422.3537391657405</v>
      </c>
      <c r="AC953" s="105">
        <f>IF(R953=0,FORECAST($C$6-T953,Инклинометрия!$B$2:$B$152,Инклинометрия!$A$2:$A$152),FORECAST($C$8,Инклинометрия!$B$2:$B$152,Инклинометрия!$A$2:$A$152))</f>
        <v>1332.6462608342592</v>
      </c>
      <c r="AD953" s="107">
        <f>IF(R953=0,FORECAST($C$8,Инклинометрия!$B$2:$B$152,Инклинометрия!$A$2:$A$152),Y953)</f>
        <v>1330</v>
      </c>
      <c r="AE953" s="107">
        <f>FORECAST($C$8-(R953+U953),Инклинометрия!$B$2:$B$152,Инклинометрия!$A$2:$A$152)</f>
        <v>0</v>
      </c>
      <c r="AF953" s="107">
        <f>IF(V953=0,"-",FORECAST($C$8,Инклинометрия!$B$2:$B$152,Инклинометрия!$A$2:$A$152))</f>
        <v>1330</v>
      </c>
      <c r="AG953" s="107">
        <f>IF(V953=0,"-",FORECAST($C$8-V953,Инклинометрия!$B$2:$B$152,Инклинометрия!$A$2:$A$152))</f>
        <v>0</v>
      </c>
      <c r="AH953" s="107">
        <f>IF(W953=0,"-",FORECAST($C$8+W953,Инклинометрия!$B$2:$B$152,Инклинометрия!$A$2:$A$152))</f>
        <v>1332.6462608342592</v>
      </c>
      <c r="AI953" s="107">
        <f>IF(W953=0,"-",FORECAST($C$8,Инклинометрия!$B$2:$B$152,Инклинометрия!$A$2:$A$152))</f>
        <v>1330</v>
      </c>
      <c r="AK953" s="122">
        <f t="shared" si="282"/>
        <v>0</v>
      </c>
      <c r="AL953" s="67">
        <f>AK953*(B953-B952)</f>
        <v>0</v>
      </c>
      <c r="AM953" s="23">
        <f t="shared" si="284"/>
        <v>8.6725204696437436E-2</v>
      </c>
      <c r="AN953" s="26">
        <f>AN952+AK953*(B953-B952)/(2*PI()*$C$5*AN952*$K$13)</f>
        <v>0.15480061813468687</v>
      </c>
      <c r="AO953" s="87">
        <f t="shared" si="276"/>
        <v>145932.55112472404</v>
      </c>
      <c r="AP953" s="87">
        <f>IF(R953+U953&lt;$C$8,0,32*$L$23/$C$12^2*($K$10*R953+$K$8*U953)+32*$L$24/($C$14^2-$C$13^2)*($K$10*S953+$K$8*V953))</f>
        <v>44607.551124724028</v>
      </c>
      <c r="AQ953" s="66">
        <f>R953*$C$11*$C$9+U953*$C$11*$C$10</f>
        <v>14695380</v>
      </c>
      <c r="AR953" s="66">
        <f>S953*$C$11*$C$9+V953*$C$11*$C$10</f>
        <v>14695380</v>
      </c>
      <c r="AS953" s="87">
        <f>$C$11*(T953*$C$9+W953*$C$10)</f>
        <v>792178.05375968735</v>
      </c>
      <c r="AT953" s="45">
        <f t="shared" si="270"/>
        <v>15633490.60488441</v>
      </c>
      <c r="AU953" s="75"/>
    </row>
    <row r="954" spans="2:47" ht="15" thickBot="1" x14ac:dyDescent="0.35">
      <c r="B954" s="41">
        <f t="shared" si="277"/>
        <v>18460</v>
      </c>
      <c r="C954" s="8">
        <f t="shared" si="278"/>
        <v>184.6</v>
      </c>
      <c r="D954" s="73">
        <f t="shared" si="266"/>
        <v>246.9025</v>
      </c>
      <c r="E954" s="29">
        <f t="shared" si="283"/>
        <v>61144.646190975822</v>
      </c>
      <c r="F954" s="29">
        <f t="shared" si="279"/>
        <v>66.245553836373062</v>
      </c>
      <c r="G954" s="29">
        <f t="shared" si="280"/>
        <v>88.603428256148959</v>
      </c>
      <c r="H954" s="17">
        <f t="shared" si="281"/>
        <v>81780.964280429325</v>
      </c>
      <c r="I954" s="29">
        <f t="shared" si="271"/>
        <v>2.2250485660981263</v>
      </c>
      <c r="J954" s="29">
        <f t="shared" si="272"/>
        <v>41.69411544073867</v>
      </c>
      <c r="K954" s="32">
        <f>IF((D953+L953+M953-AL953)/($C$21+$C$22)&gt;$C$8,$C$8,(D953+L953+M953-AL953)/($C$21+$C$22))</f>
        <v>1400</v>
      </c>
      <c r="L954" s="97">
        <f t="shared" si="267"/>
        <v>0</v>
      </c>
      <c r="M954" s="96">
        <f t="shared" si="268"/>
        <v>0</v>
      </c>
      <c r="N954" s="98">
        <f t="shared" si="273"/>
        <v>1.7179213529287818</v>
      </c>
      <c r="O954" s="100">
        <f t="shared" si="269"/>
        <v>4.2266987561397071</v>
      </c>
      <c r="P954" s="104">
        <f t="shared" si="274"/>
        <v>18.880500609176615</v>
      </c>
      <c r="Q954" s="102">
        <f t="shared" si="275"/>
        <v>4.9224514715476911E-2</v>
      </c>
      <c r="R954" s="106">
        <f>IF(K954-H953&lt;0,0,K954-H953)</f>
        <v>0</v>
      </c>
      <c r="S954" s="106">
        <f>K954-V954</f>
        <v>0</v>
      </c>
      <c r="T954" s="106">
        <f>IF(R954&gt;0,$C$6-$C$8,IF($C$6-$C$8-W954&lt;0,0,$C$6-$C$8-W954))</f>
        <v>97.214462279726973</v>
      </c>
      <c r="U954" s="107">
        <f>IF(R954=0,IF(U953+(F954-AL954/$C$23)*$C$21/($C$21+$C$22)&gt;$C$8,$C$8,U953+F954*$C$21/($C$21+$C$22)),E954)</f>
        <v>1400</v>
      </c>
      <c r="V954" s="107">
        <f>IF(R954&gt;0,0,IF(V953+(F954-AL954/$C$23)*$C$21/($C$21+$C$22)&gt;$C$8,$C$8,IF(U954=$C$8,V953+(F954-AL954/$C$23)*$C$21/$C$22,V953+(F954-AL954/$C$23)*$C$21/($C$21+$C$22))))</f>
        <v>1400</v>
      </c>
      <c r="W954" s="203">
        <f>IF(R954&gt;0,0,IF(W953+AL954/$C$23&gt;$F$23,$F$23,W953+AL954/$C$23))</f>
        <v>2.7855377202730285</v>
      </c>
      <c r="X954" s="105" t="str">
        <f>IF(R954=0,"-",FORECAST($C$8,Инклинометрия!$B$2:$B$152,Инклинометрия!$A$2:$A$152))</f>
        <v>-</v>
      </c>
      <c r="Y954" s="105" t="str">
        <f>IF(R954=0,"-",FORECAST($C$8-R954,Инклинометрия!$B$2:$B$152,Инклинометрия!$A$2:$A$152))</f>
        <v>-</v>
      </c>
      <c r="Z954" s="105" t="str">
        <f>IF(R954&gt;0,FORECAST($C$8,Инклинометрия!$B$2:$B$152,Инклинометрия!$A$2:$A$152),IF(V954=$C$8,"-",FORECAST($C$8-V954,Инклинометрия!$B$2:$B$152,Инклинометрия!$A$2:$A$152)))</f>
        <v>-</v>
      </c>
      <c r="AA954" s="105" t="str">
        <f>IF(S954=0,"-",FORECAST($C$8-(S954+V954),Инклинометрия!$B$2:$B$152,Инклинометрия!$A$2:$A$152))</f>
        <v>-</v>
      </c>
      <c r="AB954" s="105">
        <f>FORECAST($C$8+T954,Инклинометрия!$B$2:$B$152,Инклинометрия!$A$2:$A$152)</f>
        <v>1422.3537391657405</v>
      </c>
      <c r="AC954" s="105">
        <f>IF(R954=0,FORECAST($C$6-T954,Инклинометрия!$B$2:$B$152,Инклинометрия!$A$2:$A$152),FORECAST($C$8,Инклинометрия!$B$2:$B$152,Инклинометрия!$A$2:$A$152))</f>
        <v>1332.6462608342592</v>
      </c>
      <c r="AD954" s="107">
        <f>IF(R954=0,FORECAST($C$8,Инклинометрия!$B$2:$B$152,Инклинометрия!$A$2:$A$152),Y954)</f>
        <v>1330</v>
      </c>
      <c r="AE954" s="107">
        <f>FORECAST($C$8-(R954+U954),Инклинометрия!$B$2:$B$152,Инклинометрия!$A$2:$A$152)</f>
        <v>0</v>
      </c>
      <c r="AF954" s="107">
        <f>IF(V954=0,"-",FORECAST($C$8,Инклинометрия!$B$2:$B$152,Инклинометрия!$A$2:$A$152))</f>
        <v>1330</v>
      </c>
      <c r="AG954" s="107">
        <f>IF(V954=0,"-",FORECAST($C$8-V954,Инклинометрия!$B$2:$B$152,Инклинометрия!$A$2:$A$152))</f>
        <v>0</v>
      </c>
      <c r="AH954" s="107">
        <f>IF(W954=0,"-",FORECAST($C$8+W954,Инклинометрия!$B$2:$B$152,Инклинометрия!$A$2:$A$152))</f>
        <v>1332.6462608342592</v>
      </c>
      <c r="AI954" s="107">
        <f>IF(W954=0,"-",FORECAST($C$8,Инклинометрия!$B$2:$B$152,Инклинометрия!$A$2:$A$152))</f>
        <v>1330</v>
      </c>
      <c r="AK954" s="122">
        <f t="shared" si="282"/>
        <v>0</v>
      </c>
      <c r="AL954" s="67">
        <f>AK954*(B954-B953)</f>
        <v>0</v>
      </c>
      <c r="AM954" s="23">
        <f t="shared" si="284"/>
        <v>8.6725204696437436E-2</v>
      </c>
      <c r="AN954" s="26">
        <f>AN953+AK954*(B954-B953)/(2*PI()*$C$5*AN953*$K$13)</f>
        <v>0.15480061813468687</v>
      </c>
      <c r="AO954" s="87">
        <f t="shared" si="276"/>
        <v>145932.55112472404</v>
      </c>
      <c r="AP954" s="87">
        <f>IF(R954+U954&lt;$C$8,0,32*$L$23/$C$12^2*($K$10*R954+$K$8*U954)+32*$L$24/($C$14^2-$C$13^2)*($K$10*S954+$K$8*V954))</f>
        <v>44607.551124724028</v>
      </c>
      <c r="AQ954" s="66">
        <f>R954*$C$11*$C$9+U954*$C$11*$C$10</f>
        <v>14695380</v>
      </c>
      <c r="AR954" s="66">
        <f>S954*$C$11*$C$9+V954*$C$11*$C$10</f>
        <v>14695380</v>
      </c>
      <c r="AS954" s="87">
        <f>$C$11*(T954*$C$9+W954*$C$10)</f>
        <v>792178.05375968735</v>
      </c>
      <c r="AT954" s="45">
        <f t="shared" si="270"/>
        <v>15633490.60488441</v>
      </c>
      <c r="AU954" s="75"/>
    </row>
    <row r="955" spans="2:47" ht="15" thickBot="1" x14ac:dyDescent="0.35">
      <c r="B955" s="41">
        <f t="shared" si="277"/>
        <v>18480</v>
      </c>
      <c r="C955" s="8">
        <f t="shared" si="278"/>
        <v>184.8</v>
      </c>
      <c r="D955" s="73">
        <f t="shared" si="266"/>
        <v>247.17</v>
      </c>
      <c r="E955" s="29">
        <f t="shared" si="283"/>
        <v>61210.891744812201</v>
      </c>
      <c r="F955" s="29">
        <f t="shared" si="279"/>
        <v>66.245553836382484</v>
      </c>
      <c r="G955" s="29">
        <f t="shared" si="280"/>
        <v>88.603428256161564</v>
      </c>
      <c r="H955" s="17">
        <f t="shared" si="281"/>
        <v>81869.567708685485</v>
      </c>
      <c r="I955" s="29">
        <f t="shared" si="271"/>
        <v>2.2250485660981263</v>
      </c>
      <c r="J955" s="29">
        <f t="shared" si="272"/>
        <v>41.694115440741633</v>
      </c>
      <c r="K955" s="32">
        <f>IF((D954+L954+M954-AL954)/($C$21+$C$22)&gt;$C$8,$C$8,(D954+L954+M954-AL954)/($C$21+$C$22))</f>
        <v>1400</v>
      </c>
      <c r="L955" s="97">
        <f t="shared" si="267"/>
        <v>0</v>
      </c>
      <c r="M955" s="96">
        <f t="shared" si="268"/>
        <v>0</v>
      </c>
      <c r="N955" s="98">
        <f t="shared" si="273"/>
        <v>1.7179213529287818</v>
      </c>
      <c r="O955" s="100">
        <f t="shared" si="269"/>
        <v>4.2266987561397071</v>
      </c>
      <c r="P955" s="104">
        <f t="shared" si="274"/>
        <v>18.880500609176615</v>
      </c>
      <c r="Q955" s="102">
        <f t="shared" si="275"/>
        <v>4.9224514715476911E-2</v>
      </c>
      <c r="R955" s="106">
        <f>IF(K955-H954&lt;0,0,K955-H954)</f>
        <v>0</v>
      </c>
      <c r="S955" s="106">
        <f>K955-V955</f>
        <v>0</v>
      </c>
      <c r="T955" s="106">
        <f>IF(R955&gt;0,$C$6-$C$8,IF($C$6-$C$8-W955&lt;0,0,$C$6-$C$8-W955))</f>
        <v>97.214462279726973</v>
      </c>
      <c r="U955" s="107">
        <f>IF(R955=0,IF(U954+(F955-AL955/$C$23)*$C$21/($C$21+$C$22)&gt;$C$8,$C$8,U954+F955*$C$21/($C$21+$C$22)),E955)</f>
        <v>1400</v>
      </c>
      <c r="V955" s="107">
        <f>IF(R955&gt;0,0,IF(V954+(F955-AL955/$C$23)*$C$21/($C$21+$C$22)&gt;$C$8,$C$8,IF(U955=$C$8,V954+(F955-AL955/$C$23)*$C$21/$C$22,V954+(F955-AL955/$C$23)*$C$21/($C$21+$C$22))))</f>
        <v>1400</v>
      </c>
      <c r="W955" s="203">
        <f>IF(R955&gt;0,0,IF(W954+AL955/$C$23&gt;$F$23,$F$23,W954+AL955/$C$23))</f>
        <v>2.7855377202730285</v>
      </c>
      <c r="X955" s="105" t="str">
        <f>IF(R955=0,"-",FORECAST($C$8,Инклинометрия!$B$2:$B$152,Инклинометрия!$A$2:$A$152))</f>
        <v>-</v>
      </c>
      <c r="Y955" s="105" t="str">
        <f>IF(R955=0,"-",FORECAST($C$8-R955,Инклинометрия!$B$2:$B$152,Инклинометрия!$A$2:$A$152))</f>
        <v>-</v>
      </c>
      <c r="Z955" s="105" t="str">
        <f>IF(R955&gt;0,FORECAST($C$8,Инклинометрия!$B$2:$B$152,Инклинометрия!$A$2:$A$152),IF(V955=$C$8,"-",FORECAST($C$8-V955,Инклинометрия!$B$2:$B$152,Инклинометрия!$A$2:$A$152)))</f>
        <v>-</v>
      </c>
      <c r="AA955" s="105" t="str">
        <f>IF(S955=0,"-",FORECAST($C$8-(S955+V955),Инклинометрия!$B$2:$B$152,Инклинометрия!$A$2:$A$152))</f>
        <v>-</v>
      </c>
      <c r="AB955" s="105">
        <f>FORECAST($C$8+T955,Инклинометрия!$B$2:$B$152,Инклинометрия!$A$2:$A$152)</f>
        <v>1422.3537391657405</v>
      </c>
      <c r="AC955" s="105">
        <f>IF(R955=0,FORECAST($C$6-T955,Инклинометрия!$B$2:$B$152,Инклинометрия!$A$2:$A$152),FORECAST($C$8,Инклинометрия!$B$2:$B$152,Инклинометрия!$A$2:$A$152))</f>
        <v>1332.6462608342592</v>
      </c>
      <c r="AD955" s="107">
        <f>IF(R955=0,FORECAST($C$8,Инклинометрия!$B$2:$B$152,Инклинометрия!$A$2:$A$152),Y955)</f>
        <v>1330</v>
      </c>
      <c r="AE955" s="107">
        <f>FORECAST($C$8-(R955+U955),Инклинометрия!$B$2:$B$152,Инклинометрия!$A$2:$A$152)</f>
        <v>0</v>
      </c>
      <c r="AF955" s="107">
        <f>IF(V955=0,"-",FORECAST($C$8,Инклинометрия!$B$2:$B$152,Инклинометрия!$A$2:$A$152))</f>
        <v>1330</v>
      </c>
      <c r="AG955" s="107">
        <f>IF(V955=0,"-",FORECAST($C$8-V955,Инклинометрия!$B$2:$B$152,Инклинометрия!$A$2:$A$152))</f>
        <v>0</v>
      </c>
      <c r="AH955" s="107">
        <f>IF(W955=0,"-",FORECAST($C$8+W955,Инклинометрия!$B$2:$B$152,Инклинометрия!$A$2:$A$152))</f>
        <v>1332.6462608342592</v>
      </c>
      <c r="AI955" s="107">
        <f>IF(W955=0,"-",FORECAST($C$8,Инклинометрия!$B$2:$B$152,Инклинометрия!$A$2:$A$152))</f>
        <v>1330</v>
      </c>
      <c r="AK955" s="122">
        <f t="shared" si="282"/>
        <v>0</v>
      </c>
      <c r="AL955" s="67">
        <f>AK955*(B955-B954)</f>
        <v>0</v>
      </c>
      <c r="AM955" s="23">
        <f t="shared" si="284"/>
        <v>8.6725204696437436E-2</v>
      </c>
      <c r="AN955" s="26">
        <f>AN954+AK955*(B955-B954)/(2*PI()*$C$5*AN954*$K$13)</f>
        <v>0.15480061813468687</v>
      </c>
      <c r="AO955" s="87">
        <f t="shared" si="276"/>
        <v>145932.55112472404</v>
      </c>
      <c r="AP955" s="87">
        <f>IF(R955+U955&lt;$C$8,0,32*$L$23/$C$12^2*($K$10*R955+$K$8*U955)+32*$L$24/($C$14^2-$C$13^2)*($K$10*S955+$K$8*V955))</f>
        <v>44607.551124724028</v>
      </c>
      <c r="AQ955" s="66">
        <f>R955*$C$11*$C$9+U955*$C$11*$C$10</f>
        <v>14695380</v>
      </c>
      <c r="AR955" s="66">
        <f>S955*$C$11*$C$9+V955*$C$11*$C$10</f>
        <v>14695380</v>
      </c>
      <c r="AS955" s="87">
        <f>$C$11*(T955*$C$9+W955*$C$10)</f>
        <v>792178.05375968735</v>
      </c>
      <c r="AT955" s="45">
        <f t="shared" si="270"/>
        <v>15633490.60488441</v>
      </c>
      <c r="AU955" s="75"/>
    </row>
    <row r="956" spans="2:47" ht="15" thickBot="1" x14ac:dyDescent="0.35">
      <c r="B956" s="41">
        <f t="shared" si="277"/>
        <v>18500</v>
      </c>
      <c r="C956" s="8">
        <f t="shared" si="278"/>
        <v>185</v>
      </c>
      <c r="D956" s="73">
        <f t="shared" si="266"/>
        <v>247.4375</v>
      </c>
      <c r="E956" s="29">
        <f t="shared" si="283"/>
        <v>61277.137298648573</v>
      </c>
      <c r="F956" s="29">
        <f t="shared" si="279"/>
        <v>66.245553836373062</v>
      </c>
      <c r="G956" s="29">
        <f t="shared" si="280"/>
        <v>88.603428256148959</v>
      </c>
      <c r="H956" s="17">
        <f t="shared" si="281"/>
        <v>81958.17113694163</v>
      </c>
      <c r="I956" s="29">
        <f t="shared" si="271"/>
        <v>2.2250485660981263</v>
      </c>
      <c r="J956" s="29">
        <f t="shared" si="272"/>
        <v>41.69411544073867</v>
      </c>
      <c r="K956" s="32">
        <f>IF((D955+L955+M955-AL955)/($C$21+$C$22)&gt;$C$8,$C$8,(D955+L955+M955-AL955)/($C$21+$C$22))</f>
        <v>1400</v>
      </c>
      <c r="L956" s="97">
        <f t="shared" si="267"/>
        <v>0</v>
      </c>
      <c r="M956" s="96">
        <f t="shared" si="268"/>
        <v>0</v>
      </c>
      <c r="N956" s="98">
        <f t="shared" si="273"/>
        <v>1.7179213529287818</v>
      </c>
      <c r="O956" s="100">
        <f t="shared" si="269"/>
        <v>4.2266987561397071</v>
      </c>
      <c r="P956" s="104">
        <f t="shared" si="274"/>
        <v>18.880500609176615</v>
      </c>
      <c r="Q956" s="102">
        <f t="shared" si="275"/>
        <v>4.9224514715476911E-2</v>
      </c>
      <c r="R956" s="106">
        <f>IF(K956-H955&lt;0,0,K956-H955)</f>
        <v>0</v>
      </c>
      <c r="S956" s="106">
        <f>K956-V956</f>
        <v>0</v>
      </c>
      <c r="T956" s="106">
        <f>IF(R956&gt;0,$C$6-$C$8,IF($C$6-$C$8-W956&lt;0,0,$C$6-$C$8-W956))</f>
        <v>97.214462279726973</v>
      </c>
      <c r="U956" s="107">
        <f>IF(R956=0,IF(U955+(F956-AL956/$C$23)*$C$21/($C$21+$C$22)&gt;$C$8,$C$8,U955+F956*$C$21/($C$21+$C$22)),E956)</f>
        <v>1400</v>
      </c>
      <c r="V956" s="107">
        <f>IF(R956&gt;0,0,IF(V955+(F956-AL956/$C$23)*$C$21/($C$21+$C$22)&gt;$C$8,$C$8,IF(U956=$C$8,V955+(F956-AL956/$C$23)*$C$21/$C$22,V955+(F956-AL956/$C$23)*$C$21/($C$21+$C$22))))</f>
        <v>1400</v>
      </c>
      <c r="W956" s="203">
        <f>IF(R956&gt;0,0,IF(W955+AL956/$C$23&gt;$F$23,$F$23,W955+AL956/$C$23))</f>
        <v>2.7855377202730285</v>
      </c>
      <c r="X956" s="105" t="str">
        <f>IF(R956=0,"-",FORECAST($C$8,Инклинометрия!$B$2:$B$152,Инклинометрия!$A$2:$A$152))</f>
        <v>-</v>
      </c>
      <c r="Y956" s="105" t="str">
        <f>IF(R956=0,"-",FORECAST($C$8-R956,Инклинометрия!$B$2:$B$152,Инклинометрия!$A$2:$A$152))</f>
        <v>-</v>
      </c>
      <c r="Z956" s="105" t="str">
        <f>IF(R956&gt;0,FORECAST($C$8,Инклинометрия!$B$2:$B$152,Инклинометрия!$A$2:$A$152),IF(V956=$C$8,"-",FORECAST($C$8-V956,Инклинометрия!$B$2:$B$152,Инклинометрия!$A$2:$A$152)))</f>
        <v>-</v>
      </c>
      <c r="AA956" s="105" t="str">
        <f>IF(S956=0,"-",FORECAST($C$8-(S956+V956),Инклинометрия!$B$2:$B$152,Инклинометрия!$A$2:$A$152))</f>
        <v>-</v>
      </c>
      <c r="AB956" s="105">
        <f>FORECAST($C$8+T956,Инклинометрия!$B$2:$B$152,Инклинометрия!$A$2:$A$152)</f>
        <v>1422.3537391657405</v>
      </c>
      <c r="AC956" s="105">
        <f>IF(R956=0,FORECAST($C$6-T956,Инклинометрия!$B$2:$B$152,Инклинометрия!$A$2:$A$152),FORECAST($C$8,Инклинометрия!$B$2:$B$152,Инклинометрия!$A$2:$A$152))</f>
        <v>1332.6462608342592</v>
      </c>
      <c r="AD956" s="107">
        <f>IF(R956=0,FORECAST($C$8,Инклинометрия!$B$2:$B$152,Инклинометрия!$A$2:$A$152),Y956)</f>
        <v>1330</v>
      </c>
      <c r="AE956" s="107">
        <f>FORECAST($C$8-(R956+U956),Инклинометрия!$B$2:$B$152,Инклинометрия!$A$2:$A$152)</f>
        <v>0</v>
      </c>
      <c r="AF956" s="107">
        <f>IF(V956=0,"-",FORECAST($C$8,Инклинометрия!$B$2:$B$152,Инклинометрия!$A$2:$A$152))</f>
        <v>1330</v>
      </c>
      <c r="AG956" s="107">
        <f>IF(V956=0,"-",FORECAST($C$8-V956,Инклинометрия!$B$2:$B$152,Инклинометрия!$A$2:$A$152))</f>
        <v>0</v>
      </c>
      <c r="AH956" s="107">
        <f>IF(W956=0,"-",FORECAST($C$8+W956,Инклинометрия!$B$2:$B$152,Инклинометрия!$A$2:$A$152))</f>
        <v>1332.6462608342592</v>
      </c>
      <c r="AI956" s="107">
        <f>IF(W956=0,"-",FORECAST($C$8,Инклинометрия!$B$2:$B$152,Инклинометрия!$A$2:$A$152))</f>
        <v>1330</v>
      </c>
      <c r="AK956" s="122">
        <f t="shared" si="282"/>
        <v>0</v>
      </c>
      <c r="AL956" s="67">
        <f>AK956*(B956-B955)</f>
        <v>0</v>
      </c>
      <c r="AM956" s="23">
        <f t="shared" si="284"/>
        <v>8.6725204696437436E-2</v>
      </c>
      <c r="AN956" s="26">
        <f>AN955+AK956*(B956-B955)/(2*PI()*$C$5*AN955*$K$13)</f>
        <v>0.15480061813468687</v>
      </c>
      <c r="AO956" s="87">
        <f t="shared" si="276"/>
        <v>145932.55112472404</v>
      </c>
      <c r="AP956" s="87">
        <f>IF(R956+U956&lt;$C$8,0,32*$L$23/$C$12^2*($K$10*R956+$K$8*U956)+32*$L$24/($C$14^2-$C$13^2)*($K$10*S956+$K$8*V956))</f>
        <v>44607.551124724028</v>
      </c>
      <c r="AQ956" s="66">
        <f>R956*$C$11*$C$9+U956*$C$11*$C$10</f>
        <v>14695380</v>
      </c>
      <c r="AR956" s="66">
        <f>S956*$C$11*$C$9+V956*$C$11*$C$10</f>
        <v>14695380</v>
      </c>
      <c r="AS956" s="87">
        <f>$C$11*(T956*$C$9+W956*$C$10)</f>
        <v>792178.05375968735</v>
      </c>
      <c r="AT956" s="45">
        <f t="shared" si="270"/>
        <v>15633490.60488441</v>
      </c>
      <c r="AU956" s="75"/>
    </row>
    <row r="957" spans="2:47" ht="15" thickBot="1" x14ac:dyDescent="0.35">
      <c r="B957" s="41">
        <f t="shared" si="277"/>
        <v>18520</v>
      </c>
      <c r="C957" s="8">
        <f t="shared" si="278"/>
        <v>185.20000000000002</v>
      </c>
      <c r="D957" s="73">
        <f t="shared" si="266"/>
        <v>247.70500000000004</v>
      </c>
      <c r="E957" s="29">
        <f t="shared" si="283"/>
        <v>61343.382852484952</v>
      </c>
      <c r="F957" s="29">
        <f t="shared" si="279"/>
        <v>66.245553836382484</v>
      </c>
      <c r="G957" s="29">
        <f t="shared" si="280"/>
        <v>88.603428256161564</v>
      </c>
      <c r="H957" s="17">
        <f t="shared" si="281"/>
        <v>82046.774565197789</v>
      </c>
      <c r="I957" s="29">
        <f t="shared" si="271"/>
        <v>2.2250485660981263</v>
      </c>
      <c r="J957" s="29">
        <f t="shared" si="272"/>
        <v>41.694115440741633</v>
      </c>
      <c r="K957" s="32">
        <f>IF((D956+L956+M956-AL956)/($C$21+$C$22)&gt;$C$8,$C$8,(D956+L956+M956-AL956)/($C$21+$C$22))</f>
        <v>1400</v>
      </c>
      <c r="L957" s="97">
        <f t="shared" si="267"/>
        <v>0</v>
      </c>
      <c r="M957" s="96">
        <f t="shared" si="268"/>
        <v>0</v>
      </c>
      <c r="N957" s="98">
        <f t="shared" si="273"/>
        <v>1.7179213529287818</v>
      </c>
      <c r="O957" s="100">
        <f t="shared" si="269"/>
        <v>4.2266987561397071</v>
      </c>
      <c r="P957" s="104">
        <f t="shared" si="274"/>
        <v>18.880500609176615</v>
      </c>
      <c r="Q957" s="102">
        <f t="shared" si="275"/>
        <v>4.9224514715476911E-2</v>
      </c>
      <c r="R957" s="106">
        <f>IF(K957-H956&lt;0,0,K957-H956)</f>
        <v>0</v>
      </c>
      <c r="S957" s="106">
        <f>K957-V957</f>
        <v>0</v>
      </c>
      <c r="T957" s="106">
        <f>IF(R957&gt;0,$C$6-$C$8,IF($C$6-$C$8-W957&lt;0,0,$C$6-$C$8-W957))</f>
        <v>97.214462279726973</v>
      </c>
      <c r="U957" s="107">
        <f>IF(R957=0,IF(U956+(F957-AL957/$C$23)*$C$21/($C$21+$C$22)&gt;$C$8,$C$8,U956+F957*$C$21/($C$21+$C$22)),E957)</f>
        <v>1400</v>
      </c>
      <c r="V957" s="107">
        <f>IF(R957&gt;0,0,IF(V956+(F957-AL957/$C$23)*$C$21/($C$21+$C$22)&gt;$C$8,$C$8,IF(U957=$C$8,V956+(F957-AL957/$C$23)*$C$21/$C$22,V956+(F957-AL957/$C$23)*$C$21/($C$21+$C$22))))</f>
        <v>1400</v>
      </c>
      <c r="W957" s="203">
        <f>IF(R957&gt;0,0,IF(W956+AL957/$C$23&gt;$F$23,$F$23,W956+AL957/$C$23))</f>
        <v>2.7855377202730285</v>
      </c>
      <c r="X957" s="105" t="str">
        <f>IF(R957=0,"-",FORECAST($C$8,Инклинометрия!$B$2:$B$152,Инклинометрия!$A$2:$A$152))</f>
        <v>-</v>
      </c>
      <c r="Y957" s="105" t="str">
        <f>IF(R957=0,"-",FORECAST($C$8-R957,Инклинометрия!$B$2:$B$152,Инклинометрия!$A$2:$A$152))</f>
        <v>-</v>
      </c>
      <c r="Z957" s="105" t="str">
        <f>IF(R957&gt;0,FORECAST($C$8,Инклинометрия!$B$2:$B$152,Инклинометрия!$A$2:$A$152),IF(V957=$C$8,"-",FORECAST($C$8-V957,Инклинометрия!$B$2:$B$152,Инклинометрия!$A$2:$A$152)))</f>
        <v>-</v>
      </c>
      <c r="AA957" s="105" t="str">
        <f>IF(S957=0,"-",FORECAST($C$8-(S957+V957),Инклинометрия!$B$2:$B$152,Инклинометрия!$A$2:$A$152))</f>
        <v>-</v>
      </c>
      <c r="AB957" s="105">
        <f>FORECAST($C$8+T957,Инклинометрия!$B$2:$B$152,Инклинометрия!$A$2:$A$152)</f>
        <v>1422.3537391657405</v>
      </c>
      <c r="AC957" s="105">
        <f>IF(R957=0,FORECAST($C$6-T957,Инклинометрия!$B$2:$B$152,Инклинометрия!$A$2:$A$152),FORECAST($C$8,Инклинометрия!$B$2:$B$152,Инклинометрия!$A$2:$A$152))</f>
        <v>1332.6462608342592</v>
      </c>
      <c r="AD957" s="107">
        <f>IF(R957=0,FORECAST($C$8,Инклинометрия!$B$2:$B$152,Инклинометрия!$A$2:$A$152),Y957)</f>
        <v>1330</v>
      </c>
      <c r="AE957" s="107">
        <f>FORECAST($C$8-(R957+U957),Инклинометрия!$B$2:$B$152,Инклинометрия!$A$2:$A$152)</f>
        <v>0</v>
      </c>
      <c r="AF957" s="107">
        <f>IF(V957=0,"-",FORECAST($C$8,Инклинометрия!$B$2:$B$152,Инклинометрия!$A$2:$A$152))</f>
        <v>1330</v>
      </c>
      <c r="AG957" s="107">
        <f>IF(V957=0,"-",FORECAST($C$8-V957,Инклинометрия!$B$2:$B$152,Инклинометрия!$A$2:$A$152))</f>
        <v>0</v>
      </c>
      <c r="AH957" s="107">
        <f>IF(W957=0,"-",FORECAST($C$8+W957,Инклинометрия!$B$2:$B$152,Инклинометрия!$A$2:$A$152))</f>
        <v>1332.6462608342592</v>
      </c>
      <c r="AI957" s="107">
        <f>IF(W957=0,"-",FORECAST($C$8,Инклинометрия!$B$2:$B$152,Инклинометрия!$A$2:$A$152))</f>
        <v>1330</v>
      </c>
      <c r="AK957" s="122">
        <f t="shared" si="282"/>
        <v>0</v>
      </c>
      <c r="AL957" s="67">
        <f>AK957*(B957-B956)</f>
        <v>0</v>
      </c>
      <c r="AM957" s="23">
        <f t="shared" si="284"/>
        <v>8.6725204696437436E-2</v>
      </c>
      <c r="AN957" s="26">
        <f>AN956+AK957*(B957-B956)/(2*PI()*$C$5*AN956*$K$13)</f>
        <v>0.15480061813468687</v>
      </c>
      <c r="AO957" s="87">
        <f t="shared" si="276"/>
        <v>145932.55112472404</v>
      </c>
      <c r="AP957" s="87">
        <f>IF(R957+U957&lt;$C$8,0,32*$L$23/$C$12^2*($K$10*R957+$K$8*U957)+32*$L$24/($C$14^2-$C$13^2)*($K$10*S957+$K$8*V957))</f>
        <v>44607.551124724028</v>
      </c>
      <c r="AQ957" s="66">
        <f>R957*$C$11*$C$9+U957*$C$11*$C$10</f>
        <v>14695380</v>
      </c>
      <c r="AR957" s="66">
        <f>S957*$C$11*$C$9+V957*$C$11*$C$10</f>
        <v>14695380</v>
      </c>
      <c r="AS957" s="87">
        <f>$C$11*(T957*$C$9+W957*$C$10)</f>
        <v>792178.05375968735</v>
      </c>
      <c r="AT957" s="45">
        <f t="shared" si="270"/>
        <v>15633490.60488441</v>
      </c>
      <c r="AU957" s="75"/>
    </row>
    <row r="958" spans="2:47" ht="15" thickBot="1" x14ac:dyDescent="0.35">
      <c r="B958" s="41">
        <f t="shared" si="277"/>
        <v>18540</v>
      </c>
      <c r="C958" s="8">
        <f t="shared" si="278"/>
        <v>185.4</v>
      </c>
      <c r="D958" s="73">
        <f t="shared" si="266"/>
        <v>247.9725</v>
      </c>
      <c r="E958" s="29">
        <f t="shared" si="283"/>
        <v>61409.628406321332</v>
      </c>
      <c r="F958" s="29">
        <f t="shared" si="279"/>
        <v>66.245553836373062</v>
      </c>
      <c r="G958" s="29">
        <f t="shared" si="280"/>
        <v>88.603428256148959</v>
      </c>
      <c r="H958" s="17">
        <f t="shared" si="281"/>
        <v>82135.377993453934</v>
      </c>
      <c r="I958" s="29">
        <f t="shared" si="271"/>
        <v>2.2250485660981263</v>
      </c>
      <c r="J958" s="29">
        <f t="shared" si="272"/>
        <v>41.69411544073867</v>
      </c>
      <c r="K958" s="32">
        <f>IF((D957+L957+M957-AL957)/($C$21+$C$22)&gt;$C$8,$C$8,(D957+L957+M957-AL957)/($C$21+$C$22))</f>
        <v>1400</v>
      </c>
      <c r="L958" s="97">
        <f t="shared" si="267"/>
        <v>0</v>
      </c>
      <c r="M958" s="96">
        <f t="shared" si="268"/>
        <v>0</v>
      </c>
      <c r="N958" s="98">
        <f t="shared" si="273"/>
        <v>1.7179213529287818</v>
      </c>
      <c r="O958" s="100">
        <f t="shared" si="269"/>
        <v>4.2266987561397071</v>
      </c>
      <c r="P958" s="104">
        <f t="shared" si="274"/>
        <v>18.880500609176615</v>
      </c>
      <c r="Q958" s="102">
        <f t="shared" si="275"/>
        <v>4.9224514715476911E-2</v>
      </c>
      <c r="R958" s="106">
        <f>IF(K958-H957&lt;0,0,K958-H957)</f>
        <v>0</v>
      </c>
      <c r="S958" s="106">
        <f>K958-V958</f>
        <v>0</v>
      </c>
      <c r="T958" s="106">
        <f>IF(R958&gt;0,$C$6-$C$8,IF($C$6-$C$8-W958&lt;0,0,$C$6-$C$8-W958))</f>
        <v>97.214462279726973</v>
      </c>
      <c r="U958" s="107">
        <f>IF(R958=0,IF(U957+(F958-AL958/$C$23)*$C$21/($C$21+$C$22)&gt;$C$8,$C$8,U957+F958*$C$21/($C$21+$C$22)),E958)</f>
        <v>1400</v>
      </c>
      <c r="V958" s="107">
        <f>IF(R958&gt;0,0,IF(V957+(F958-AL958/$C$23)*$C$21/($C$21+$C$22)&gt;$C$8,$C$8,IF(U958=$C$8,V957+(F958-AL958/$C$23)*$C$21/$C$22,V957+(F958-AL958/$C$23)*$C$21/($C$21+$C$22))))</f>
        <v>1400</v>
      </c>
      <c r="W958" s="203">
        <f>IF(R958&gt;0,0,IF(W957+AL958/$C$23&gt;$F$23,$F$23,W957+AL958/$C$23))</f>
        <v>2.7855377202730285</v>
      </c>
      <c r="X958" s="105" t="str">
        <f>IF(R958=0,"-",FORECAST($C$8,Инклинометрия!$B$2:$B$152,Инклинометрия!$A$2:$A$152))</f>
        <v>-</v>
      </c>
      <c r="Y958" s="105" t="str">
        <f>IF(R958=0,"-",FORECAST($C$8-R958,Инклинометрия!$B$2:$B$152,Инклинометрия!$A$2:$A$152))</f>
        <v>-</v>
      </c>
      <c r="Z958" s="105" t="str">
        <f>IF(R958&gt;0,FORECAST($C$8,Инклинометрия!$B$2:$B$152,Инклинометрия!$A$2:$A$152),IF(V958=$C$8,"-",FORECAST($C$8-V958,Инклинометрия!$B$2:$B$152,Инклинометрия!$A$2:$A$152)))</f>
        <v>-</v>
      </c>
      <c r="AA958" s="105" t="str">
        <f>IF(S958=0,"-",FORECAST($C$8-(S958+V958),Инклинометрия!$B$2:$B$152,Инклинометрия!$A$2:$A$152))</f>
        <v>-</v>
      </c>
      <c r="AB958" s="105">
        <f>FORECAST($C$8+T958,Инклинометрия!$B$2:$B$152,Инклинометрия!$A$2:$A$152)</f>
        <v>1422.3537391657405</v>
      </c>
      <c r="AC958" s="105">
        <f>IF(R958=0,FORECAST($C$6-T958,Инклинометрия!$B$2:$B$152,Инклинометрия!$A$2:$A$152),FORECAST($C$8,Инклинометрия!$B$2:$B$152,Инклинометрия!$A$2:$A$152))</f>
        <v>1332.6462608342592</v>
      </c>
      <c r="AD958" s="107">
        <f>IF(R958=0,FORECAST($C$8,Инклинометрия!$B$2:$B$152,Инклинометрия!$A$2:$A$152),Y958)</f>
        <v>1330</v>
      </c>
      <c r="AE958" s="107">
        <f>FORECAST($C$8-(R958+U958),Инклинометрия!$B$2:$B$152,Инклинометрия!$A$2:$A$152)</f>
        <v>0</v>
      </c>
      <c r="AF958" s="107">
        <f>IF(V958=0,"-",FORECAST($C$8,Инклинометрия!$B$2:$B$152,Инклинометрия!$A$2:$A$152))</f>
        <v>1330</v>
      </c>
      <c r="AG958" s="107">
        <f>IF(V958=0,"-",FORECAST($C$8-V958,Инклинометрия!$B$2:$B$152,Инклинометрия!$A$2:$A$152))</f>
        <v>0</v>
      </c>
      <c r="AH958" s="107">
        <f>IF(W958=0,"-",FORECAST($C$8+W958,Инклинометрия!$B$2:$B$152,Инклинометрия!$A$2:$A$152))</f>
        <v>1332.6462608342592</v>
      </c>
      <c r="AI958" s="107">
        <f>IF(W958=0,"-",FORECAST($C$8,Инклинометрия!$B$2:$B$152,Инклинометрия!$A$2:$A$152))</f>
        <v>1330</v>
      </c>
      <c r="AK958" s="122">
        <f t="shared" si="282"/>
        <v>0</v>
      </c>
      <c r="AL958" s="67">
        <f>AK958*(B958-B957)</f>
        <v>0</v>
      </c>
      <c r="AM958" s="23">
        <f t="shared" si="284"/>
        <v>8.6725204696437436E-2</v>
      </c>
      <c r="AN958" s="26">
        <f>AN957+AK958*(B958-B957)/(2*PI()*$C$5*AN957*$K$13)</f>
        <v>0.15480061813468687</v>
      </c>
      <c r="AO958" s="87">
        <f t="shared" si="276"/>
        <v>145932.55112472404</v>
      </c>
      <c r="AP958" s="87">
        <f>IF(R958+U958&lt;$C$8,0,32*$L$23/$C$12^2*($K$10*R958+$K$8*U958)+32*$L$24/($C$14^2-$C$13^2)*($K$10*S958+$K$8*V958))</f>
        <v>44607.551124724028</v>
      </c>
      <c r="AQ958" s="66">
        <f>R958*$C$11*$C$9+U958*$C$11*$C$10</f>
        <v>14695380</v>
      </c>
      <c r="AR958" s="66">
        <f>S958*$C$11*$C$9+V958*$C$11*$C$10</f>
        <v>14695380</v>
      </c>
      <c r="AS958" s="87">
        <f>$C$11*(T958*$C$9+W958*$C$10)</f>
        <v>792178.05375968735</v>
      </c>
      <c r="AT958" s="45">
        <f t="shared" si="270"/>
        <v>15633490.60488441</v>
      </c>
      <c r="AU958" s="75"/>
    </row>
    <row r="959" spans="2:47" ht="15" thickBot="1" x14ac:dyDescent="0.35">
      <c r="B959" s="41">
        <f t="shared" si="277"/>
        <v>18560</v>
      </c>
      <c r="C959" s="8">
        <f t="shared" si="278"/>
        <v>185.6</v>
      </c>
      <c r="D959" s="73">
        <f t="shared" si="266"/>
        <v>248.24</v>
      </c>
      <c r="E959" s="29">
        <f t="shared" si="283"/>
        <v>61475.873960157704</v>
      </c>
      <c r="F959" s="29">
        <f t="shared" si="279"/>
        <v>66.245553836373062</v>
      </c>
      <c r="G959" s="29">
        <f t="shared" si="280"/>
        <v>88.603428256148959</v>
      </c>
      <c r="H959" s="17">
        <f t="shared" si="281"/>
        <v>82223.981421710079</v>
      </c>
      <c r="I959" s="29">
        <f t="shared" si="271"/>
        <v>2.2250485660981263</v>
      </c>
      <c r="J959" s="29">
        <f t="shared" si="272"/>
        <v>41.69411544073867</v>
      </c>
      <c r="K959" s="32">
        <f>IF((D958+L958+M958-AL958)/($C$21+$C$22)&gt;$C$8,$C$8,(D958+L958+M958-AL958)/($C$21+$C$22))</f>
        <v>1400</v>
      </c>
      <c r="L959" s="97">
        <f t="shared" si="267"/>
        <v>0</v>
      </c>
      <c r="M959" s="96">
        <f t="shared" si="268"/>
        <v>0</v>
      </c>
      <c r="N959" s="98">
        <f t="shared" si="273"/>
        <v>1.7179213529287818</v>
      </c>
      <c r="O959" s="100">
        <f t="shared" si="269"/>
        <v>4.2266987561397071</v>
      </c>
      <c r="P959" s="104">
        <f t="shared" si="274"/>
        <v>18.880500609176615</v>
      </c>
      <c r="Q959" s="102">
        <f t="shared" si="275"/>
        <v>4.9224514715476911E-2</v>
      </c>
      <c r="R959" s="106">
        <f>IF(K959-H958&lt;0,0,K959-H958)</f>
        <v>0</v>
      </c>
      <c r="S959" s="106">
        <f>K959-V959</f>
        <v>0</v>
      </c>
      <c r="T959" s="106">
        <f>IF(R959&gt;0,$C$6-$C$8,IF($C$6-$C$8-W959&lt;0,0,$C$6-$C$8-W959))</f>
        <v>97.214462279726973</v>
      </c>
      <c r="U959" s="107">
        <f>IF(R959=0,IF(U958+(F959-AL959/$C$23)*$C$21/($C$21+$C$22)&gt;$C$8,$C$8,U958+F959*$C$21/($C$21+$C$22)),E959)</f>
        <v>1400</v>
      </c>
      <c r="V959" s="107">
        <f>IF(R959&gt;0,0,IF(V958+(F959-AL959/$C$23)*$C$21/($C$21+$C$22)&gt;$C$8,$C$8,IF(U959=$C$8,V958+(F959-AL959/$C$23)*$C$21/$C$22,V958+(F959-AL959/$C$23)*$C$21/($C$21+$C$22))))</f>
        <v>1400</v>
      </c>
      <c r="W959" s="203">
        <f>IF(R959&gt;0,0,IF(W958+AL959/$C$23&gt;$F$23,$F$23,W958+AL959/$C$23))</f>
        <v>2.7855377202730285</v>
      </c>
      <c r="X959" s="105" t="str">
        <f>IF(R959=0,"-",FORECAST($C$8,Инклинометрия!$B$2:$B$152,Инклинометрия!$A$2:$A$152))</f>
        <v>-</v>
      </c>
      <c r="Y959" s="105" t="str">
        <f>IF(R959=0,"-",FORECAST($C$8-R959,Инклинометрия!$B$2:$B$152,Инклинометрия!$A$2:$A$152))</f>
        <v>-</v>
      </c>
      <c r="Z959" s="105" t="str">
        <f>IF(R959&gt;0,FORECAST($C$8,Инклинометрия!$B$2:$B$152,Инклинометрия!$A$2:$A$152),IF(V959=$C$8,"-",FORECAST($C$8-V959,Инклинометрия!$B$2:$B$152,Инклинометрия!$A$2:$A$152)))</f>
        <v>-</v>
      </c>
      <c r="AA959" s="105" t="str">
        <f>IF(S959=0,"-",FORECAST($C$8-(S959+V959),Инклинометрия!$B$2:$B$152,Инклинометрия!$A$2:$A$152))</f>
        <v>-</v>
      </c>
      <c r="AB959" s="105">
        <f>FORECAST($C$8+T959,Инклинометрия!$B$2:$B$152,Инклинометрия!$A$2:$A$152)</f>
        <v>1422.3537391657405</v>
      </c>
      <c r="AC959" s="105">
        <f>IF(R959=0,FORECAST($C$6-T959,Инклинометрия!$B$2:$B$152,Инклинометрия!$A$2:$A$152),FORECAST($C$8,Инклинометрия!$B$2:$B$152,Инклинометрия!$A$2:$A$152))</f>
        <v>1332.6462608342592</v>
      </c>
      <c r="AD959" s="107">
        <f>IF(R959=0,FORECAST($C$8,Инклинометрия!$B$2:$B$152,Инклинометрия!$A$2:$A$152),Y959)</f>
        <v>1330</v>
      </c>
      <c r="AE959" s="107">
        <f>FORECAST($C$8-(R959+U959),Инклинометрия!$B$2:$B$152,Инклинометрия!$A$2:$A$152)</f>
        <v>0</v>
      </c>
      <c r="AF959" s="107">
        <f>IF(V959=0,"-",FORECAST($C$8,Инклинометрия!$B$2:$B$152,Инклинометрия!$A$2:$A$152))</f>
        <v>1330</v>
      </c>
      <c r="AG959" s="107">
        <f>IF(V959=0,"-",FORECAST($C$8-V959,Инклинометрия!$B$2:$B$152,Инклинометрия!$A$2:$A$152))</f>
        <v>0</v>
      </c>
      <c r="AH959" s="107">
        <f>IF(W959=0,"-",FORECAST($C$8+W959,Инклинометрия!$B$2:$B$152,Инклинометрия!$A$2:$A$152))</f>
        <v>1332.6462608342592</v>
      </c>
      <c r="AI959" s="107">
        <f>IF(W959=0,"-",FORECAST($C$8,Инклинометрия!$B$2:$B$152,Инклинометрия!$A$2:$A$152))</f>
        <v>1330</v>
      </c>
      <c r="AK959" s="122">
        <f t="shared" si="282"/>
        <v>0</v>
      </c>
      <c r="AL959" s="67">
        <f>AK959*(B959-B958)</f>
        <v>0</v>
      </c>
      <c r="AM959" s="23">
        <f t="shared" si="284"/>
        <v>8.6725204696437436E-2</v>
      </c>
      <c r="AN959" s="26">
        <f>AN958+AK959*(B959-B958)/(2*PI()*$C$5*AN958*$K$13)</f>
        <v>0.15480061813468687</v>
      </c>
      <c r="AO959" s="87">
        <f t="shared" si="276"/>
        <v>145932.55112472404</v>
      </c>
      <c r="AP959" s="87">
        <f>IF(R959+U959&lt;$C$8,0,32*$L$23/$C$12^2*($K$10*R959+$K$8*U959)+32*$L$24/($C$14^2-$C$13^2)*($K$10*S959+$K$8*V959))</f>
        <v>44607.551124724028</v>
      </c>
      <c r="AQ959" s="66">
        <f>R959*$C$11*$C$9+U959*$C$11*$C$10</f>
        <v>14695380</v>
      </c>
      <c r="AR959" s="66">
        <f>S959*$C$11*$C$9+V959*$C$11*$C$10</f>
        <v>14695380</v>
      </c>
      <c r="AS959" s="87">
        <f>$C$11*(T959*$C$9+W959*$C$10)</f>
        <v>792178.05375968735</v>
      </c>
      <c r="AT959" s="45">
        <f t="shared" si="270"/>
        <v>15633490.60488441</v>
      </c>
      <c r="AU959" s="75"/>
    </row>
    <row r="960" spans="2:47" ht="15" thickBot="1" x14ac:dyDescent="0.35">
      <c r="B960" s="41">
        <f t="shared" si="277"/>
        <v>18580</v>
      </c>
      <c r="C960" s="8">
        <f t="shared" si="278"/>
        <v>185.8</v>
      </c>
      <c r="D960" s="73">
        <f t="shared" si="266"/>
        <v>248.50749999999999</v>
      </c>
      <c r="E960" s="29">
        <f t="shared" si="283"/>
        <v>61542.119513994083</v>
      </c>
      <c r="F960" s="29">
        <f t="shared" si="279"/>
        <v>66.245553836382484</v>
      </c>
      <c r="G960" s="29">
        <f t="shared" si="280"/>
        <v>88.603428256161564</v>
      </c>
      <c r="H960" s="17">
        <f t="shared" si="281"/>
        <v>82312.584849966239</v>
      </c>
      <c r="I960" s="29">
        <f t="shared" si="271"/>
        <v>2.2250485660981263</v>
      </c>
      <c r="J960" s="29">
        <f t="shared" si="272"/>
        <v>41.694115440741633</v>
      </c>
      <c r="K960" s="32">
        <f>IF((D959+L959+M959-AL959)/($C$21+$C$22)&gt;$C$8,$C$8,(D959+L959+M959-AL959)/($C$21+$C$22))</f>
        <v>1400</v>
      </c>
      <c r="L960" s="97">
        <f t="shared" si="267"/>
        <v>0</v>
      </c>
      <c r="M960" s="96">
        <f t="shared" si="268"/>
        <v>0</v>
      </c>
      <c r="N960" s="98">
        <f t="shared" si="273"/>
        <v>1.7179213529287818</v>
      </c>
      <c r="O960" s="100">
        <f t="shared" si="269"/>
        <v>4.2266987561397071</v>
      </c>
      <c r="P960" s="104">
        <f t="shared" si="274"/>
        <v>18.880500609176615</v>
      </c>
      <c r="Q960" s="102">
        <f t="shared" si="275"/>
        <v>4.9224514715476911E-2</v>
      </c>
      <c r="R960" s="106">
        <f>IF(K960-H959&lt;0,0,K960-H959)</f>
        <v>0</v>
      </c>
      <c r="S960" s="106">
        <f>K960-V960</f>
        <v>0</v>
      </c>
      <c r="T960" s="106">
        <f>IF(R960&gt;0,$C$6-$C$8,IF($C$6-$C$8-W960&lt;0,0,$C$6-$C$8-W960))</f>
        <v>97.214462279726973</v>
      </c>
      <c r="U960" s="107">
        <f>IF(R960=0,IF(U959+(F960-AL960/$C$23)*$C$21/($C$21+$C$22)&gt;$C$8,$C$8,U959+F960*$C$21/($C$21+$C$22)),E960)</f>
        <v>1400</v>
      </c>
      <c r="V960" s="107">
        <f>IF(R960&gt;0,0,IF(V959+(F960-AL960/$C$23)*$C$21/($C$21+$C$22)&gt;$C$8,$C$8,IF(U960=$C$8,V959+(F960-AL960/$C$23)*$C$21/$C$22,V959+(F960-AL960/$C$23)*$C$21/($C$21+$C$22))))</f>
        <v>1400</v>
      </c>
      <c r="W960" s="203">
        <f>IF(R960&gt;0,0,IF(W959+AL960/$C$23&gt;$F$23,$F$23,W959+AL960/$C$23))</f>
        <v>2.7855377202730285</v>
      </c>
      <c r="X960" s="105" t="str">
        <f>IF(R960=0,"-",FORECAST($C$8,Инклинометрия!$B$2:$B$152,Инклинометрия!$A$2:$A$152))</f>
        <v>-</v>
      </c>
      <c r="Y960" s="105" t="str">
        <f>IF(R960=0,"-",FORECAST($C$8-R960,Инклинометрия!$B$2:$B$152,Инклинометрия!$A$2:$A$152))</f>
        <v>-</v>
      </c>
      <c r="Z960" s="105" t="str">
        <f>IF(R960&gt;0,FORECAST($C$8,Инклинометрия!$B$2:$B$152,Инклинометрия!$A$2:$A$152),IF(V960=$C$8,"-",FORECAST($C$8-V960,Инклинометрия!$B$2:$B$152,Инклинометрия!$A$2:$A$152)))</f>
        <v>-</v>
      </c>
      <c r="AA960" s="105" t="str">
        <f>IF(S960=0,"-",FORECAST($C$8-(S960+V960),Инклинометрия!$B$2:$B$152,Инклинометрия!$A$2:$A$152))</f>
        <v>-</v>
      </c>
      <c r="AB960" s="105">
        <f>FORECAST($C$8+T960,Инклинометрия!$B$2:$B$152,Инклинометрия!$A$2:$A$152)</f>
        <v>1422.3537391657405</v>
      </c>
      <c r="AC960" s="105">
        <f>IF(R960=0,FORECAST($C$6-T960,Инклинометрия!$B$2:$B$152,Инклинометрия!$A$2:$A$152),FORECAST($C$8,Инклинометрия!$B$2:$B$152,Инклинометрия!$A$2:$A$152))</f>
        <v>1332.6462608342592</v>
      </c>
      <c r="AD960" s="107">
        <f>IF(R960=0,FORECAST($C$8,Инклинометрия!$B$2:$B$152,Инклинометрия!$A$2:$A$152),Y960)</f>
        <v>1330</v>
      </c>
      <c r="AE960" s="107">
        <f>FORECAST($C$8-(R960+U960),Инклинометрия!$B$2:$B$152,Инклинометрия!$A$2:$A$152)</f>
        <v>0</v>
      </c>
      <c r="AF960" s="107">
        <f>IF(V960=0,"-",FORECAST($C$8,Инклинометрия!$B$2:$B$152,Инклинометрия!$A$2:$A$152))</f>
        <v>1330</v>
      </c>
      <c r="AG960" s="107">
        <f>IF(V960=0,"-",FORECAST($C$8-V960,Инклинометрия!$B$2:$B$152,Инклинометрия!$A$2:$A$152))</f>
        <v>0</v>
      </c>
      <c r="AH960" s="107">
        <f>IF(W960=0,"-",FORECAST($C$8+W960,Инклинометрия!$B$2:$B$152,Инклинометрия!$A$2:$A$152))</f>
        <v>1332.6462608342592</v>
      </c>
      <c r="AI960" s="107">
        <f>IF(W960=0,"-",FORECAST($C$8,Инклинометрия!$B$2:$B$152,Инклинометрия!$A$2:$A$152))</f>
        <v>1330</v>
      </c>
      <c r="AK960" s="122">
        <f t="shared" si="282"/>
        <v>0</v>
      </c>
      <c r="AL960" s="67">
        <f>AK960*(B960-B959)</f>
        <v>0</v>
      </c>
      <c r="AM960" s="23">
        <f t="shared" si="284"/>
        <v>8.6725204696437436E-2</v>
      </c>
      <c r="AN960" s="26">
        <f>AN959+AK960*(B960-B959)/(2*PI()*$C$5*AN959*$K$13)</f>
        <v>0.15480061813468687</v>
      </c>
      <c r="AO960" s="87">
        <f t="shared" si="276"/>
        <v>145932.55112472404</v>
      </c>
      <c r="AP960" s="87">
        <f>IF(R960+U960&lt;$C$8,0,32*$L$23/$C$12^2*($K$10*R960+$K$8*U960)+32*$L$24/($C$14^2-$C$13^2)*($K$10*S960+$K$8*V960))</f>
        <v>44607.551124724028</v>
      </c>
      <c r="AQ960" s="66">
        <f>R960*$C$11*$C$9+U960*$C$11*$C$10</f>
        <v>14695380</v>
      </c>
      <c r="AR960" s="66">
        <f>S960*$C$11*$C$9+V960*$C$11*$C$10</f>
        <v>14695380</v>
      </c>
      <c r="AS960" s="87">
        <f>$C$11*(T960*$C$9+W960*$C$10)</f>
        <v>792178.05375968735</v>
      </c>
      <c r="AT960" s="45">
        <f t="shared" si="270"/>
        <v>15633490.60488441</v>
      </c>
      <c r="AU960" s="75"/>
    </row>
    <row r="961" spans="2:47" ht="15" thickBot="1" x14ac:dyDescent="0.35">
      <c r="B961" s="41">
        <f t="shared" si="277"/>
        <v>18600</v>
      </c>
      <c r="C961" s="8">
        <f t="shared" si="278"/>
        <v>186</v>
      </c>
      <c r="D961" s="73">
        <f t="shared" si="266"/>
        <v>248.77500000000001</v>
      </c>
      <c r="E961" s="29">
        <f t="shared" si="283"/>
        <v>61608.365067830455</v>
      </c>
      <c r="F961" s="29">
        <f t="shared" si="279"/>
        <v>66.245553836373062</v>
      </c>
      <c r="G961" s="29">
        <f t="shared" si="280"/>
        <v>88.603428256148959</v>
      </c>
      <c r="H961" s="17">
        <f t="shared" si="281"/>
        <v>82401.188278222384</v>
      </c>
      <c r="I961" s="29">
        <f t="shared" si="271"/>
        <v>2.2250485660981263</v>
      </c>
      <c r="J961" s="29">
        <f t="shared" si="272"/>
        <v>41.69411544073867</v>
      </c>
      <c r="K961" s="32">
        <f>IF((D960+L960+M960-AL960)/($C$21+$C$22)&gt;$C$8,$C$8,(D960+L960+M960-AL960)/($C$21+$C$22))</f>
        <v>1400</v>
      </c>
      <c r="L961" s="97">
        <f t="shared" si="267"/>
        <v>0</v>
      </c>
      <c r="M961" s="96">
        <f t="shared" si="268"/>
        <v>0</v>
      </c>
      <c r="N961" s="98">
        <f t="shared" si="273"/>
        <v>1.7179213529287818</v>
      </c>
      <c r="O961" s="100">
        <f t="shared" si="269"/>
        <v>4.2266987561397071</v>
      </c>
      <c r="P961" s="104">
        <f t="shared" si="274"/>
        <v>18.880500609176615</v>
      </c>
      <c r="Q961" s="102">
        <f t="shared" si="275"/>
        <v>4.9224514715476911E-2</v>
      </c>
      <c r="R961" s="106">
        <f>IF(K961-H960&lt;0,0,K961-H960)</f>
        <v>0</v>
      </c>
      <c r="S961" s="106">
        <f>K961-V961</f>
        <v>0</v>
      </c>
      <c r="T961" s="106">
        <f>IF(R961&gt;0,$C$6-$C$8,IF($C$6-$C$8-W961&lt;0,0,$C$6-$C$8-W961))</f>
        <v>97.214462279726973</v>
      </c>
      <c r="U961" s="107">
        <f>IF(R961=0,IF(U960+(F961-AL961/$C$23)*$C$21/($C$21+$C$22)&gt;$C$8,$C$8,U960+F961*$C$21/($C$21+$C$22)),E961)</f>
        <v>1400</v>
      </c>
      <c r="V961" s="107">
        <f>IF(R961&gt;0,0,IF(V960+(F961-AL961/$C$23)*$C$21/($C$21+$C$22)&gt;$C$8,$C$8,IF(U961=$C$8,V960+(F961-AL961/$C$23)*$C$21/$C$22,V960+(F961-AL961/$C$23)*$C$21/($C$21+$C$22))))</f>
        <v>1400</v>
      </c>
      <c r="W961" s="203">
        <f>IF(R961&gt;0,0,IF(W960+AL961/$C$23&gt;$F$23,$F$23,W960+AL961/$C$23))</f>
        <v>2.7855377202730285</v>
      </c>
      <c r="X961" s="105" t="str">
        <f>IF(R961=0,"-",FORECAST($C$8,Инклинометрия!$B$2:$B$152,Инклинометрия!$A$2:$A$152))</f>
        <v>-</v>
      </c>
      <c r="Y961" s="105" t="str">
        <f>IF(R961=0,"-",FORECAST($C$8-R961,Инклинометрия!$B$2:$B$152,Инклинометрия!$A$2:$A$152))</f>
        <v>-</v>
      </c>
      <c r="Z961" s="105" t="str">
        <f>IF(R961&gt;0,FORECAST($C$8,Инклинометрия!$B$2:$B$152,Инклинометрия!$A$2:$A$152),IF(V961=$C$8,"-",FORECAST($C$8-V961,Инклинометрия!$B$2:$B$152,Инклинометрия!$A$2:$A$152)))</f>
        <v>-</v>
      </c>
      <c r="AA961" s="105" t="str">
        <f>IF(S961=0,"-",FORECAST($C$8-(S961+V961),Инклинометрия!$B$2:$B$152,Инклинометрия!$A$2:$A$152))</f>
        <v>-</v>
      </c>
      <c r="AB961" s="105">
        <f>FORECAST($C$8+T961,Инклинометрия!$B$2:$B$152,Инклинометрия!$A$2:$A$152)</f>
        <v>1422.3537391657405</v>
      </c>
      <c r="AC961" s="105">
        <f>IF(R961=0,FORECAST($C$6-T961,Инклинометрия!$B$2:$B$152,Инклинометрия!$A$2:$A$152),FORECAST($C$8,Инклинометрия!$B$2:$B$152,Инклинометрия!$A$2:$A$152))</f>
        <v>1332.6462608342592</v>
      </c>
      <c r="AD961" s="107">
        <f>IF(R961=0,FORECAST($C$8,Инклинометрия!$B$2:$B$152,Инклинометрия!$A$2:$A$152),Y961)</f>
        <v>1330</v>
      </c>
      <c r="AE961" s="107">
        <f>FORECAST($C$8-(R961+U961),Инклинометрия!$B$2:$B$152,Инклинометрия!$A$2:$A$152)</f>
        <v>0</v>
      </c>
      <c r="AF961" s="107">
        <f>IF(V961=0,"-",FORECAST($C$8,Инклинометрия!$B$2:$B$152,Инклинометрия!$A$2:$A$152))</f>
        <v>1330</v>
      </c>
      <c r="AG961" s="107">
        <f>IF(V961=0,"-",FORECAST($C$8-V961,Инклинометрия!$B$2:$B$152,Инклинометрия!$A$2:$A$152))</f>
        <v>0</v>
      </c>
      <c r="AH961" s="107">
        <f>IF(W961=0,"-",FORECAST($C$8+W961,Инклинометрия!$B$2:$B$152,Инклинометрия!$A$2:$A$152))</f>
        <v>1332.6462608342592</v>
      </c>
      <c r="AI961" s="107">
        <f>IF(W961=0,"-",FORECAST($C$8,Инклинометрия!$B$2:$B$152,Инклинометрия!$A$2:$A$152))</f>
        <v>1330</v>
      </c>
      <c r="AK961" s="122">
        <f t="shared" si="282"/>
        <v>0</v>
      </c>
      <c r="AL961" s="67">
        <f>AK961*(B961-B960)</f>
        <v>0</v>
      </c>
      <c r="AM961" s="23">
        <f t="shared" si="284"/>
        <v>8.6725204696437436E-2</v>
      </c>
      <c r="AN961" s="26">
        <f>AN960+AK961*(B961-B960)/(2*PI()*$C$5*AN960*$K$13)</f>
        <v>0.15480061813468687</v>
      </c>
      <c r="AO961" s="87">
        <f t="shared" si="276"/>
        <v>145932.55112472404</v>
      </c>
      <c r="AP961" s="87">
        <f>IF(R961+U961&lt;$C$8,0,32*$L$23/$C$12^2*($K$10*R961+$K$8*U961)+32*$L$24/($C$14^2-$C$13^2)*($K$10*S961+$K$8*V961))</f>
        <v>44607.551124724028</v>
      </c>
      <c r="AQ961" s="66">
        <f>R961*$C$11*$C$9+U961*$C$11*$C$10</f>
        <v>14695380</v>
      </c>
      <c r="AR961" s="66">
        <f>S961*$C$11*$C$9+V961*$C$11*$C$10</f>
        <v>14695380</v>
      </c>
      <c r="AS961" s="87">
        <f>$C$11*(T961*$C$9+W961*$C$10)</f>
        <v>792178.05375968735</v>
      </c>
      <c r="AT961" s="45">
        <f t="shared" si="270"/>
        <v>15633490.60488441</v>
      </c>
      <c r="AU961" s="75"/>
    </row>
    <row r="962" spans="2:47" ht="15" thickBot="1" x14ac:dyDescent="0.35">
      <c r="B962" s="41">
        <f t="shared" si="277"/>
        <v>18620</v>
      </c>
      <c r="C962" s="8">
        <f t="shared" si="278"/>
        <v>186.20000000000002</v>
      </c>
      <c r="D962" s="73">
        <f t="shared" si="266"/>
        <v>249.04250000000005</v>
      </c>
      <c r="E962" s="29">
        <f t="shared" si="283"/>
        <v>61674.610621666841</v>
      </c>
      <c r="F962" s="29">
        <f t="shared" si="279"/>
        <v>66.245553836382484</v>
      </c>
      <c r="G962" s="29">
        <f t="shared" si="280"/>
        <v>88.603428256161564</v>
      </c>
      <c r="H962" s="17">
        <f t="shared" si="281"/>
        <v>82489.791706478543</v>
      </c>
      <c r="I962" s="29">
        <f t="shared" si="271"/>
        <v>2.2250485660981263</v>
      </c>
      <c r="J962" s="29">
        <f t="shared" si="272"/>
        <v>41.694115440741633</v>
      </c>
      <c r="K962" s="32">
        <f>IF((D961+L961+M961-AL961)/($C$21+$C$22)&gt;$C$8,$C$8,(D961+L961+M961-AL961)/($C$21+$C$22))</f>
        <v>1400</v>
      </c>
      <c r="L962" s="97">
        <f t="shared" si="267"/>
        <v>0</v>
      </c>
      <c r="M962" s="96">
        <f t="shared" si="268"/>
        <v>0</v>
      </c>
      <c r="N962" s="98">
        <f t="shared" si="273"/>
        <v>1.7179213529287818</v>
      </c>
      <c r="O962" s="100">
        <f t="shared" si="269"/>
        <v>4.2266987561397071</v>
      </c>
      <c r="P962" s="104">
        <f t="shared" si="274"/>
        <v>18.880500609176615</v>
      </c>
      <c r="Q962" s="102">
        <f t="shared" si="275"/>
        <v>4.9224514715476911E-2</v>
      </c>
      <c r="R962" s="106">
        <f>IF(K962-H961&lt;0,0,K962-H961)</f>
        <v>0</v>
      </c>
      <c r="S962" s="106">
        <f>K962-V962</f>
        <v>0</v>
      </c>
      <c r="T962" s="106">
        <f>IF(R962&gt;0,$C$6-$C$8,IF($C$6-$C$8-W962&lt;0,0,$C$6-$C$8-W962))</f>
        <v>97.214462279726973</v>
      </c>
      <c r="U962" s="107">
        <f>IF(R962=0,IF(U961+(F962-AL962/$C$23)*$C$21/($C$21+$C$22)&gt;$C$8,$C$8,U961+F962*$C$21/($C$21+$C$22)),E962)</f>
        <v>1400</v>
      </c>
      <c r="V962" s="107">
        <f>IF(R962&gt;0,0,IF(V961+(F962-AL962/$C$23)*$C$21/($C$21+$C$22)&gt;$C$8,$C$8,IF(U962=$C$8,V961+(F962-AL962/$C$23)*$C$21/$C$22,V961+(F962-AL962/$C$23)*$C$21/($C$21+$C$22))))</f>
        <v>1400</v>
      </c>
      <c r="W962" s="203">
        <f>IF(R962&gt;0,0,IF(W961+AL962/$C$23&gt;$F$23,$F$23,W961+AL962/$C$23))</f>
        <v>2.7855377202730285</v>
      </c>
      <c r="X962" s="105" t="str">
        <f>IF(R962=0,"-",FORECAST($C$8,Инклинометрия!$B$2:$B$152,Инклинометрия!$A$2:$A$152))</f>
        <v>-</v>
      </c>
      <c r="Y962" s="105" t="str">
        <f>IF(R962=0,"-",FORECAST($C$8-R962,Инклинометрия!$B$2:$B$152,Инклинометрия!$A$2:$A$152))</f>
        <v>-</v>
      </c>
      <c r="Z962" s="105" t="str">
        <f>IF(R962&gt;0,FORECAST($C$8,Инклинометрия!$B$2:$B$152,Инклинометрия!$A$2:$A$152),IF(V962=$C$8,"-",FORECAST($C$8-V962,Инклинометрия!$B$2:$B$152,Инклинометрия!$A$2:$A$152)))</f>
        <v>-</v>
      </c>
      <c r="AA962" s="105" t="str">
        <f>IF(S962=0,"-",FORECAST($C$8-(S962+V962),Инклинометрия!$B$2:$B$152,Инклинометрия!$A$2:$A$152))</f>
        <v>-</v>
      </c>
      <c r="AB962" s="105">
        <f>FORECAST($C$8+T962,Инклинометрия!$B$2:$B$152,Инклинометрия!$A$2:$A$152)</f>
        <v>1422.3537391657405</v>
      </c>
      <c r="AC962" s="105">
        <f>IF(R962=0,FORECAST($C$6-T962,Инклинометрия!$B$2:$B$152,Инклинометрия!$A$2:$A$152),FORECAST($C$8,Инклинометрия!$B$2:$B$152,Инклинометрия!$A$2:$A$152))</f>
        <v>1332.6462608342592</v>
      </c>
      <c r="AD962" s="107">
        <f>IF(R962=0,FORECAST($C$8,Инклинометрия!$B$2:$B$152,Инклинометрия!$A$2:$A$152),Y962)</f>
        <v>1330</v>
      </c>
      <c r="AE962" s="107">
        <f>FORECAST($C$8-(R962+U962),Инклинометрия!$B$2:$B$152,Инклинометрия!$A$2:$A$152)</f>
        <v>0</v>
      </c>
      <c r="AF962" s="107">
        <f>IF(V962=0,"-",FORECAST($C$8,Инклинометрия!$B$2:$B$152,Инклинометрия!$A$2:$A$152))</f>
        <v>1330</v>
      </c>
      <c r="AG962" s="107">
        <f>IF(V962=0,"-",FORECAST($C$8-V962,Инклинометрия!$B$2:$B$152,Инклинометрия!$A$2:$A$152))</f>
        <v>0</v>
      </c>
      <c r="AH962" s="107">
        <f>IF(W962=0,"-",FORECAST($C$8+W962,Инклинометрия!$B$2:$B$152,Инклинометрия!$A$2:$A$152))</f>
        <v>1332.6462608342592</v>
      </c>
      <c r="AI962" s="107">
        <f>IF(W962=0,"-",FORECAST($C$8,Инклинометрия!$B$2:$B$152,Инклинометрия!$A$2:$A$152))</f>
        <v>1330</v>
      </c>
      <c r="AK962" s="122">
        <f t="shared" si="282"/>
        <v>0</v>
      </c>
      <c r="AL962" s="67">
        <f>AK962*(B962-B961)</f>
        <v>0</v>
      </c>
      <c r="AM962" s="23">
        <f t="shared" si="284"/>
        <v>8.6725204696437436E-2</v>
      </c>
      <c r="AN962" s="26">
        <f>AN961+AK962*(B962-B961)/(2*PI()*$C$5*AN961*$K$13)</f>
        <v>0.15480061813468687</v>
      </c>
      <c r="AO962" s="87">
        <f t="shared" si="276"/>
        <v>145932.55112472404</v>
      </c>
      <c r="AP962" s="87">
        <f>IF(R962+U962&lt;$C$8,0,32*$L$23/$C$12^2*($K$10*R962+$K$8*U962)+32*$L$24/($C$14^2-$C$13^2)*($K$10*S962+$K$8*V962))</f>
        <v>44607.551124724028</v>
      </c>
      <c r="AQ962" s="66">
        <f>R962*$C$11*$C$9+U962*$C$11*$C$10</f>
        <v>14695380</v>
      </c>
      <c r="AR962" s="66">
        <f>S962*$C$11*$C$9+V962*$C$11*$C$10</f>
        <v>14695380</v>
      </c>
      <c r="AS962" s="87">
        <f>$C$11*(T962*$C$9+W962*$C$10)</f>
        <v>792178.05375968735</v>
      </c>
      <c r="AT962" s="45">
        <f t="shared" si="270"/>
        <v>15633490.60488441</v>
      </c>
      <c r="AU962" s="75"/>
    </row>
    <row r="963" spans="2:47" ht="15" thickBot="1" x14ac:dyDescent="0.35">
      <c r="B963" s="41">
        <f t="shared" si="277"/>
        <v>18640</v>
      </c>
      <c r="C963" s="8">
        <f t="shared" si="278"/>
        <v>186.4</v>
      </c>
      <c r="D963" s="73">
        <f t="shared" si="266"/>
        <v>249.31</v>
      </c>
      <c r="E963" s="29">
        <f t="shared" si="283"/>
        <v>61740.856175503213</v>
      </c>
      <c r="F963" s="29">
        <f t="shared" si="279"/>
        <v>66.245553836373062</v>
      </c>
      <c r="G963" s="29">
        <f t="shared" si="280"/>
        <v>88.603428256148959</v>
      </c>
      <c r="H963" s="17">
        <f t="shared" si="281"/>
        <v>82578.395134734688</v>
      </c>
      <c r="I963" s="29">
        <f t="shared" si="271"/>
        <v>2.2250485660981263</v>
      </c>
      <c r="J963" s="29">
        <f t="shared" si="272"/>
        <v>41.69411544073867</v>
      </c>
      <c r="K963" s="32">
        <f>IF((D962+L962+M962-AL962)/($C$21+$C$22)&gt;$C$8,$C$8,(D962+L962+M962-AL962)/($C$21+$C$22))</f>
        <v>1400</v>
      </c>
      <c r="L963" s="97">
        <f t="shared" si="267"/>
        <v>0</v>
      </c>
      <c r="M963" s="96">
        <f t="shared" si="268"/>
        <v>0</v>
      </c>
      <c r="N963" s="98">
        <f t="shared" si="273"/>
        <v>1.7179213529287818</v>
      </c>
      <c r="O963" s="100">
        <f t="shared" si="269"/>
        <v>4.2266987561397071</v>
      </c>
      <c r="P963" s="104">
        <f t="shared" si="274"/>
        <v>18.880500609176615</v>
      </c>
      <c r="Q963" s="102">
        <f t="shared" si="275"/>
        <v>4.9224514715476911E-2</v>
      </c>
      <c r="R963" s="106">
        <f>IF(K963-H962&lt;0,0,K963-H962)</f>
        <v>0</v>
      </c>
      <c r="S963" s="106">
        <f>K963-V963</f>
        <v>0</v>
      </c>
      <c r="T963" s="106">
        <f>IF(R963&gt;0,$C$6-$C$8,IF($C$6-$C$8-W963&lt;0,0,$C$6-$C$8-W963))</f>
        <v>97.214462279726973</v>
      </c>
      <c r="U963" s="107">
        <f>IF(R963=0,IF(U962+(F963-AL963/$C$23)*$C$21/($C$21+$C$22)&gt;$C$8,$C$8,U962+F963*$C$21/($C$21+$C$22)),E963)</f>
        <v>1400</v>
      </c>
      <c r="V963" s="107">
        <f>IF(R963&gt;0,0,IF(V962+(F963-AL963/$C$23)*$C$21/($C$21+$C$22)&gt;$C$8,$C$8,IF(U963=$C$8,V962+(F963-AL963/$C$23)*$C$21/$C$22,V962+(F963-AL963/$C$23)*$C$21/($C$21+$C$22))))</f>
        <v>1400</v>
      </c>
      <c r="W963" s="203">
        <f>IF(R963&gt;0,0,IF(W962+AL963/$C$23&gt;$F$23,$F$23,W962+AL963/$C$23))</f>
        <v>2.7855377202730285</v>
      </c>
      <c r="X963" s="105" t="str">
        <f>IF(R963=0,"-",FORECAST($C$8,Инклинометрия!$B$2:$B$152,Инклинометрия!$A$2:$A$152))</f>
        <v>-</v>
      </c>
      <c r="Y963" s="105" t="str">
        <f>IF(R963=0,"-",FORECAST($C$8-R963,Инклинометрия!$B$2:$B$152,Инклинометрия!$A$2:$A$152))</f>
        <v>-</v>
      </c>
      <c r="Z963" s="105" t="str">
        <f>IF(R963&gt;0,FORECAST($C$8,Инклинометрия!$B$2:$B$152,Инклинометрия!$A$2:$A$152),IF(V963=$C$8,"-",FORECAST($C$8-V963,Инклинометрия!$B$2:$B$152,Инклинометрия!$A$2:$A$152)))</f>
        <v>-</v>
      </c>
      <c r="AA963" s="105" t="str">
        <f>IF(S963=0,"-",FORECAST($C$8-(S963+V963),Инклинометрия!$B$2:$B$152,Инклинометрия!$A$2:$A$152))</f>
        <v>-</v>
      </c>
      <c r="AB963" s="105">
        <f>FORECAST($C$8+T963,Инклинометрия!$B$2:$B$152,Инклинометрия!$A$2:$A$152)</f>
        <v>1422.3537391657405</v>
      </c>
      <c r="AC963" s="105">
        <f>IF(R963=0,FORECAST($C$6-T963,Инклинометрия!$B$2:$B$152,Инклинометрия!$A$2:$A$152),FORECAST($C$8,Инклинометрия!$B$2:$B$152,Инклинометрия!$A$2:$A$152))</f>
        <v>1332.6462608342592</v>
      </c>
      <c r="AD963" s="107">
        <f>IF(R963=0,FORECAST($C$8,Инклинометрия!$B$2:$B$152,Инклинометрия!$A$2:$A$152),Y963)</f>
        <v>1330</v>
      </c>
      <c r="AE963" s="107">
        <f>FORECAST($C$8-(R963+U963),Инклинометрия!$B$2:$B$152,Инклинометрия!$A$2:$A$152)</f>
        <v>0</v>
      </c>
      <c r="AF963" s="107">
        <f>IF(V963=0,"-",FORECAST($C$8,Инклинометрия!$B$2:$B$152,Инклинометрия!$A$2:$A$152))</f>
        <v>1330</v>
      </c>
      <c r="AG963" s="107">
        <f>IF(V963=0,"-",FORECAST($C$8-V963,Инклинометрия!$B$2:$B$152,Инклинометрия!$A$2:$A$152))</f>
        <v>0</v>
      </c>
      <c r="AH963" s="107">
        <f>IF(W963=0,"-",FORECAST($C$8+W963,Инклинометрия!$B$2:$B$152,Инклинометрия!$A$2:$A$152))</f>
        <v>1332.6462608342592</v>
      </c>
      <c r="AI963" s="107">
        <f>IF(W963=0,"-",FORECAST($C$8,Инклинометрия!$B$2:$B$152,Инклинометрия!$A$2:$A$152))</f>
        <v>1330</v>
      </c>
      <c r="AK963" s="122">
        <f t="shared" si="282"/>
        <v>0</v>
      </c>
      <c r="AL963" s="67">
        <f>AK963*(B963-B962)</f>
        <v>0</v>
      </c>
      <c r="AM963" s="23">
        <f t="shared" si="284"/>
        <v>8.6725204696437436E-2</v>
      </c>
      <c r="AN963" s="26">
        <f>AN962+AK963*(B963-B962)/(2*PI()*$C$5*AN962*$K$13)</f>
        <v>0.15480061813468687</v>
      </c>
      <c r="AO963" s="87">
        <f t="shared" si="276"/>
        <v>145932.55112472404</v>
      </c>
      <c r="AP963" s="87">
        <f>IF(R963+U963&lt;$C$8,0,32*$L$23/$C$12^2*($K$10*R963+$K$8*U963)+32*$L$24/($C$14^2-$C$13^2)*($K$10*S963+$K$8*V963))</f>
        <v>44607.551124724028</v>
      </c>
      <c r="AQ963" s="66">
        <f>R963*$C$11*$C$9+U963*$C$11*$C$10</f>
        <v>14695380</v>
      </c>
      <c r="AR963" s="66">
        <f>S963*$C$11*$C$9+V963*$C$11*$C$10</f>
        <v>14695380</v>
      </c>
      <c r="AS963" s="87">
        <f>$C$11*(T963*$C$9+W963*$C$10)</f>
        <v>792178.05375968735</v>
      </c>
      <c r="AT963" s="45">
        <f t="shared" si="270"/>
        <v>15633490.60488441</v>
      </c>
      <c r="AU963" s="75"/>
    </row>
    <row r="964" spans="2:47" ht="15" thickBot="1" x14ac:dyDescent="0.35">
      <c r="B964" s="41">
        <f t="shared" si="277"/>
        <v>18660</v>
      </c>
      <c r="C964" s="8">
        <f t="shared" si="278"/>
        <v>186.6</v>
      </c>
      <c r="D964" s="73">
        <f t="shared" si="266"/>
        <v>249.57749999999999</v>
      </c>
      <c r="E964" s="29">
        <f t="shared" si="283"/>
        <v>61807.101729339585</v>
      </c>
      <c r="F964" s="29">
        <f t="shared" si="279"/>
        <v>66.245553836373062</v>
      </c>
      <c r="G964" s="29">
        <f t="shared" si="280"/>
        <v>88.603428256148959</v>
      </c>
      <c r="H964" s="17">
        <f t="shared" si="281"/>
        <v>82666.998562990833</v>
      </c>
      <c r="I964" s="29">
        <f t="shared" si="271"/>
        <v>2.2250485660981263</v>
      </c>
      <c r="J964" s="29">
        <f t="shared" si="272"/>
        <v>41.69411544073867</v>
      </c>
      <c r="K964" s="32">
        <f>IF((D963+L963+M963-AL963)/($C$21+$C$22)&gt;$C$8,$C$8,(D963+L963+M963-AL963)/($C$21+$C$22))</f>
        <v>1400</v>
      </c>
      <c r="L964" s="97">
        <f t="shared" si="267"/>
        <v>0</v>
      </c>
      <c r="M964" s="96">
        <f t="shared" si="268"/>
        <v>0</v>
      </c>
      <c r="N964" s="98">
        <f t="shared" si="273"/>
        <v>1.7179213529287818</v>
      </c>
      <c r="O964" s="100">
        <f t="shared" si="269"/>
        <v>4.2266987561397071</v>
      </c>
      <c r="P964" s="104">
        <f t="shared" si="274"/>
        <v>18.880500609176615</v>
      </c>
      <c r="Q964" s="102">
        <f t="shared" si="275"/>
        <v>4.9224514715476911E-2</v>
      </c>
      <c r="R964" s="106">
        <f>IF(K964-H963&lt;0,0,K964-H963)</f>
        <v>0</v>
      </c>
      <c r="S964" s="106">
        <f>K964-V964</f>
        <v>0</v>
      </c>
      <c r="T964" s="106">
        <f>IF(R964&gt;0,$C$6-$C$8,IF($C$6-$C$8-W964&lt;0,0,$C$6-$C$8-W964))</f>
        <v>97.214462279726973</v>
      </c>
      <c r="U964" s="107">
        <f>IF(R964=0,IF(U963+(F964-AL964/$C$23)*$C$21/($C$21+$C$22)&gt;$C$8,$C$8,U963+F964*$C$21/($C$21+$C$22)),E964)</f>
        <v>1400</v>
      </c>
      <c r="V964" s="107">
        <f>IF(R964&gt;0,0,IF(V963+(F964-AL964/$C$23)*$C$21/($C$21+$C$22)&gt;$C$8,$C$8,IF(U964=$C$8,V963+(F964-AL964/$C$23)*$C$21/$C$22,V963+(F964-AL964/$C$23)*$C$21/($C$21+$C$22))))</f>
        <v>1400</v>
      </c>
      <c r="W964" s="203">
        <f>IF(R964&gt;0,0,IF(W963+AL964/$C$23&gt;$F$23,$F$23,W963+AL964/$C$23))</f>
        <v>2.7855377202730285</v>
      </c>
      <c r="X964" s="105" t="str">
        <f>IF(R964=0,"-",FORECAST($C$8,Инклинометрия!$B$2:$B$152,Инклинометрия!$A$2:$A$152))</f>
        <v>-</v>
      </c>
      <c r="Y964" s="105" t="str">
        <f>IF(R964=0,"-",FORECAST($C$8-R964,Инклинометрия!$B$2:$B$152,Инклинометрия!$A$2:$A$152))</f>
        <v>-</v>
      </c>
      <c r="Z964" s="105" t="str">
        <f>IF(R964&gt;0,FORECAST($C$8,Инклинометрия!$B$2:$B$152,Инклинометрия!$A$2:$A$152),IF(V964=$C$8,"-",FORECAST($C$8-V964,Инклинометрия!$B$2:$B$152,Инклинометрия!$A$2:$A$152)))</f>
        <v>-</v>
      </c>
      <c r="AA964" s="105" t="str">
        <f>IF(S964=0,"-",FORECAST($C$8-(S964+V964),Инклинометрия!$B$2:$B$152,Инклинометрия!$A$2:$A$152))</f>
        <v>-</v>
      </c>
      <c r="AB964" s="105">
        <f>FORECAST($C$8+T964,Инклинометрия!$B$2:$B$152,Инклинометрия!$A$2:$A$152)</f>
        <v>1422.3537391657405</v>
      </c>
      <c r="AC964" s="105">
        <f>IF(R964=0,FORECAST($C$6-T964,Инклинометрия!$B$2:$B$152,Инклинометрия!$A$2:$A$152),FORECAST($C$8,Инклинометрия!$B$2:$B$152,Инклинометрия!$A$2:$A$152))</f>
        <v>1332.6462608342592</v>
      </c>
      <c r="AD964" s="107">
        <f>IF(R964=0,FORECAST($C$8,Инклинометрия!$B$2:$B$152,Инклинометрия!$A$2:$A$152),Y964)</f>
        <v>1330</v>
      </c>
      <c r="AE964" s="107">
        <f>FORECAST($C$8-(R964+U964),Инклинометрия!$B$2:$B$152,Инклинометрия!$A$2:$A$152)</f>
        <v>0</v>
      </c>
      <c r="AF964" s="107">
        <f>IF(V964=0,"-",FORECAST($C$8,Инклинометрия!$B$2:$B$152,Инклинометрия!$A$2:$A$152))</f>
        <v>1330</v>
      </c>
      <c r="AG964" s="107">
        <f>IF(V964=0,"-",FORECAST($C$8-V964,Инклинометрия!$B$2:$B$152,Инклинометрия!$A$2:$A$152))</f>
        <v>0</v>
      </c>
      <c r="AH964" s="107">
        <f>IF(W964=0,"-",FORECAST($C$8+W964,Инклинометрия!$B$2:$B$152,Инклинометрия!$A$2:$A$152))</f>
        <v>1332.6462608342592</v>
      </c>
      <c r="AI964" s="107">
        <f>IF(W964=0,"-",FORECAST($C$8,Инклинометрия!$B$2:$B$152,Инклинометрия!$A$2:$A$152))</f>
        <v>1330</v>
      </c>
      <c r="AK964" s="122">
        <f t="shared" si="282"/>
        <v>0</v>
      </c>
      <c r="AL964" s="67">
        <f>AK964*(B964-B963)</f>
        <v>0</v>
      </c>
      <c r="AM964" s="23">
        <f t="shared" si="284"/>
        <v>8.6725204696437436E-2</v>
      </c>
      <c r="AN964" s="26">
        <f>AN963+AK964*(B964-B963)/(2*PI()*$C$5*AN963*$K$13)</f>
        <v>0.15480061813468687</v>
      </c>
      <c r="AO964" s="87">
        <f t="shared" si="276"/>
        <v>145932.55112472404</v>
      </c>
      <c r="AP964" s="87">
        <f>IF(R964+U964&lt;$C$8,0,32*$L$23/$C$12^2*($K$10*R964+$K$8*U964)+32*$L$24/($C$14^2-$C$13^2)*($K$10*S964+$K$8*V964))</f>
        <v>44607.551124724028</v>
      </c>
      <c r="AQ964" s="66">
        <f>R964*$C$11*$C$9+U964*$C$11*$C$10</f>
        <v>14695380</v>
      </c>
      <c r="AR964" s="66">
        <f>S964*$C$11*$C$9+V964*$C$11*$C$10</f>
        <v>14695380</v>
      </c>
      <c r="AS964" s="87">
        <f>$C$11*(T964*$C$9+W964*$C$10)</f>
        <v>792178.05375968735</v>
      </c>
      <c r="AT964" s="45">
        <f t="shared" si="270"/>
        <v>15633490.60488441</v>
      </c>
      <c r="AU964" s="75"/>
    </row>
    <row r="965" spans="2:47" ht="15" thickBot="1" x14ac:dyDescent="0.35">
      <c r="B965" s="41">
        <f t="shared" si="277"/>
        <v>18680</v>
      </c>
      <c r="C965" s="8">
        <f t="shared" si="278"/>
        <v>186.8</v>
      </c>
      <c r="D965" s="73">
        <f t="shared" si="266"/>
        <v>249.845</v>
      </c>
      <c r="E965" s="29">
        <f t="shared" si="283"/>
        <v>61873.347283175965</v>
      </c>
      <c r="F965" s="29">
        <f t="shared" si="279"/>
        <v>66.245553836382484</v>
      </c>
      <c r="G965" s="29">
        <f t="shared" si="280"/>
        <v>88.603428256161564</v>
      </c>
      <c r="H965" s="17">
        <f t="shared" si="281"/>
        <v>82755.601991246993</v>
      </c>
      <c r="I965" s="29">
        <f t="shared" si="271"/>
        <v>2.2250485660981263</v>
      </c>
      <c r="J965" s="29">
        <f t="shared" si="272"/>
        <v>41.694115440741633</v>
      </c>
      <c r="K965" s="32">
        <f>IF((D964+L964+M964-AL964)/($C$21+$C$22)&gt;$C$8,$C$8,(D964+L964+M964-AL964)/($C$21+$C$22))</f>
        <v>1400</v>
      </c>
      <c r="L965" s="97">
        <f t="shared" si="267"/>
        <v>0</v>
      </c>
      <c r="M965" s="96">
        <f t="shared" si="268"/>
        <v>0</v>
      </c>
      <c r="N965" s="98">
        <f t="shared" si="273"/>
        <v>1.7179213529287818</v>
      </c>
      <c r="O965" s="100">
        <f t="shared" si="269"/>
        <v>4.2266987561397071</v>
      </c>
      <c r="P965" s="104">
        <f t="shared" si="274"/>
        <v>18.880500609176615</v>
      </c>
      <c r="Q965" s="102">
        <f t="shared" si="275"/>
        <v>4.9224514715476911E-2</v>
      </c>
      <c r="R965" s="106">
        <f>IF(K965-H964&lt;0,0,K965-H964)</f>
        <v>0</v>
      </c>
      <c r="S965" s="106">
        <f>K965-V965</f>
        <v>0</v>
      </c>
      <c r="T965" s="106">
        <f>IF(R965&gt;0,$C$6-$C$8,IF($C$6-$C$8-W965&lt;0,0,$C$6-$C$8-W965))</f>
        <v>97.214462279726973</v>
      </c>
      <c r="U965" s="107">
        <f>IF(R965=0,IF(U964+(F965-AL965/$C$23)*$C$21/($C$21+$C$22)&gt;$C$8,$C$8,U964+F965*$C$21/($C$21+$C$22)),E965)</f>
        <v>1400</v>
      </c>
      <c r="V965" s="107">
        <f>IF(R965&gt;0,0,IF(V964+(F965-AL965/$C$23)*$C$21/($C$21+$C$22)&gt;$C$8,$C$8,IF(U965=$C$8,V964+(F965-AL965/$C$23)*$C$21/$C$22,V964+(F965-AL965/$C$23)*$C$21/($C$21+$C$22))))</f>
        <v>1400</v>
      </c>
      <c r="W965" s="203">
        <f>IF(R965&gt;0,0,IF(W964+AL965/$C$23&gt;$F$23,$F$23,W964+AL965/$C$23))</f>
        <v>2.7855377202730285</v>
      </c>
      <c r="X965" s="105" t="str">
        <f>IF(R965=0,"-",FORECAST($C$8,Инклинометрия!$B$2:$B$152,Инклинометрия!$A$2:$A$152))</f>
        <v>-</v>
      </c>
      <c r="Y965" s="105" t="str">
        <f>IF(R965=0,"-",FORECAST($C$8-R965,Инклинометрия!$B$2:$B$152,Инклинометрия!$A$2:$A$152))</f>
        <v>-</v>
      </c>
      <c r="Z965" s="105" t="str">
        <f>IF(R965&gt;0,FORECAST($C$8,Инклинометрия!$B$2:$B$152,Инклинометрия!$A$2:$A$152),IF(V965=$C$8,"-",FORECAST($C$8-V965,Инклинометрия!$B$2:$B$152,Инклинометрия!$A$2:$A$152)))</f>
        <v>-</v>
      </c>
      <c r="AA965" s="105" t="str">
        <f>IF(S965=0,"-",FORECAST($C$8-(S965+V965),Инклинометрия!$B$2:$B$152,Инклинометрия!$A$2:$A$152))</f>
        <v>-</v>
      </c>
      <c r="AB965" s="105">
        <f>FORECAST($C$8+T965,Инклинометрия!$B$2:$B$152,Инклинометрия!$A$2:$A$152)</f>
        <v>1422.3537391657405</v>
      </c>
      <c r="AC965" s="105">
        <f>IF(R965=0,FORECAST($C$6-T965,Инклинометрия!$B$2:$B$152,Инклинометрия!$A$2:$A$152),FORECAST($C$8,Инклинометрия!$B$2:$B$152,Инклинометрия!$A$2:$A$152))</f>
        <v>1332.6462608342592</v>
      </c>
      <c r="AD965" s="107">
        <f>IF(R965=0,FORECAST($C$8,Инклинометрия!$B$2:$B$152,Инклинометрия!$A$2:$A$152),Y965)</f>
        <v>1330</v>
      </c>
      <c r="AE965" s="107">
        <f>FORECAST($C$8-(R965+U965),Инклинометрия!$B$2:$B$152,Инклинометрия!$A$2:$A$152)</f>
        <v>0</v>
      </c>
      <c r="AF965" s="107">
        <f>IF(V965=0,"-",FORECAST($C$8,Инклинометрия!$B$2:$B$152,Инклинометрия!$A$2:$A$152))</f>
        <v>1330</v>
      </c>
      <c r="AG965" s="107">
        <f>IF(V965=0,"-",FORECAST($C$8-V965,Инклинометрия!$B$2:$B$152,Инклинометрия!$A$2:$A$152))</f>
        <v>0</v>
      </c>
      <c r="AH965" s="107">
        <f>IF(W965=0,"-",FORECAST($C$8+W965,Инклинометрия!$B$2:$B$152,Инклинометрия!$A$2:$A$152))</f>
        <v>1332.6462608342592</v>
      </c>
      <c r="AI965" s="107">
        <f>IF(W965=0,"-",FORECAST($C$8,Инклинометрия!$B$2:$B$152,Инклинометрия!$A$2:$A$152))</f>
        <v>1330</v>
      </c>
      <c r="AK965" s="122">
        <f t="shared" si="282"/>
        <v>0</v>
      </c>
      <c r="AL965" s="67">
        <f>AK965*(B965-B964)</f>
        <v>0</v>
      </c>
      <c r="AM965" s="23">
        <f t="shared" si="284"/>
        <v>8.6725204696437436E-2</v>
      </c>
      <c r="AN965" s="26">
        <f>AN964+AK965*(B965-B964)/(2*PI()*$C$5*AN964*$K$13)</f>
        <v>0.15480061813468687</v>
      </c>
      <c r="AO965" s="87">
        <f t="shared" si="276"/>
        <v>145932.55112472404</v>
      </c>
      <c r="AP965" s="87">
        <f>IF(R965+U965&lt;$C$8,0,32*$L$23/$C$12^2*($K$10*R965+$K$8*U965)+32*$L$24/($C$14^2-$C$13^2)*($K$10*S965+$K$8*V965))</f>
        <v>44607.551124724028</v>
      </c>
      <c r="AQ965" s="66">
        <f>R965*$C$11*$C$9+U965*$C$11*$C$10</f>
        <v>14695380</v>
      </c>
      <c r="AR965" s="66">
        <f>S965*$C$11*$C$9+V965*$C$11*$C$10</f>
        <v>14695380</v>
      </c>
      <c r="AS965" s="87">
        <f>$C$11*(T965*$C$9+W965*$C$10)</f>
        <v>792178.05375968735</v>
      </c>
      <c r="AT965" s="45">
        <f t="shared" si="270"/>
        <v>15633490.60488441</v>
      </c>
      <c r="AU965" s="75"/>
    </row>
    <row r="966" spans="2:47" ht="15" thickBot="1" x14ac:dyDescent="0.35">
      <c r="B966" s="41">
        <f t="shared" si="277"/>
        <v>18700</v>
      </c>
      <c r="C966" s="8">
        <f t="shared" si="278"/>
        <v>187</v>
      </c>
      <c r="D966" s="73">
        <f t="shared" si="266"/>
        <v>250.11250000000001</v>
      </c>
      <c r="E966" s="29">
        <f t="shared" si="283"/>
        <v>61939.592837012344</v>
      </c>
      <c r="F966" s="29">
        <f t="shared" si="279"/>
        <v>66.245553836373062</v>
      </c>
      <c r="G966" s="29">
        <f t="shared" si="280"/>
        <v>88.603428256148959</v>
      </c>
      <c r="H966" s="17">
        <f t="shared" si="281"/>
        <v>82844.205419503138</v>
      </c>
      <c r="I966" s="29">
        <f t="shared" si="271"/>
        <v>2.2250485660981263</v>
      </c>
      <c r="J966" s="29">
        <f t="shared" si="272"/>
        <v>41.69411544073867</v>
      </c>
      <c r="K966" s="32">
        <f>IF((D965+L965+M965-AL965)/($C$21+$C$22)&gt;$C$8,$C$8,(D965+L965+M965-AL965)/($C$21+$C$22))</f>
        <v>1400</v>
      </c>
      <c r="L966" s="97">
        <f t="shared" si="267"/>
        <v>0</v>
      </c>
      <c r="M966" s="96">
        <f t="shared" si="268"/>
        <v>0</v>
      </c>
      <c r="N966" s="98">
        <f t="shared" si="273"/>
        <v>1.7179213529287818</v>
      </c>
      <c r="O966" s="100">
        <f t="shared" si="269"/>
        <v>4.2266987561397071</v>
      </c>
      <c r="P966" s="104">
        <f t="shared" si="274"/>
        <v>18.880500609176615</v>
      </c>
      <c r="Q966" s="102">
        <f t="shared" si="275"/>
        <v>4.9224514715476911E-2</v>
      </c>
      <c r="R966" s="106">
        <f>IF(K966-H965&lt;0,0,K966-H965)</f>
        <v>0</v>
      </c>
      <c r="S966" s="106">
        <f>K966-V966</f>
        <v>0</v>
      </c>
      <c r="T966" s="106">
        <f>IF(R966&gt;0,$C$6-$C$8,IF($C$6-$C$8-W966&lt;0,0,$C$6-$C$8-W966))</f>
        <v>97.214462279726973</v>
      </c>
      <c r="U966" s="107">
        <f>IF(R966=0,IF(U965+(F966-AL966/$C$23)*$C$21/($C$21+$C$22)&gt;$C$8,$C$8,U965+F966*$C$21/($C$21+$C$22)),E966)</f>
        <v>1400</v>
      </c>
      <c r="V966" s="107">
        <f>IF(R966&gt;0,0,IF(V965+(F966-AL966/$C$23)*$C$21/($C$21+$C$22)&gt;$C$8,$C$8,IF(U966=$C$8,V965+(F966-AL966/$C$23)*$C$21/$C$22,V965+(F966-AL966/$C$23)*$C$21/($C$21+$C$22))))</f>
        <v>1400</v>
      </c>
      <c r="W966" s="203">
        <f>IF(R966&gt;0,0,IF(W965+AL966/$C$23&gt;$F$23,$F$23,W965+AL966/$C$23))</f>
        <v>2.7855377202730285</v>
      </c>
      <c r="X966" s="105" t="str">
        <f>IF(R966=0,"-",FORECAST($C$8,Инклинометрия!$B$2:$B$152,Инклинометрия!$A$2:$A$152))</f>
        <v>-</v>
      </c>
      <c r="Y966" s="105" t="str">
        <f>IF(R966=0,"-",FORECAST($C$8-R966,Инклинометрия!$B$2:$B$152,Инклинометрия!$A$2:$A$152))</f>
        <v>-</v>
      </c>
      <c r="Z966" s="105" t="str">
        <f>IF(R966&gt;0,FORECAST($C$8,Инклинометрия!$B$2:$B$152,Инклинометрия!$A$2:$A$152),IF(V966=$C$8,"-",FORECAST($C$8-V966,Инклинометрия!$B$2:$B$152,Инклинометрия!$A$2:$A$152)))</f>
        <v>-</v>
      </c>
      <c r="AA966" s="105" t="str">
        <f>IF(S966=0,"-",FORECAST($C$8-(S966+V966),Инклинометрия!$B$2:$B$152,Инклинометрия!$A$2:$A$152))</f>
        <v>-</v>
      </c>
      <c r="AB966" s="105">
        <f>FORECAST($C$8+T966,Инклинометрия!$B$2:$B$152,Инклинометрия!$A$2:$A$152)</f>
        <v>1422.3537391657405</v>
      </c>
      <c r="AC966" s="105">
        <f>IF(R966=0,FORECAST($C$6-T966,Инклинометрия!$B$2:$B$152,Инклинометрия!$A$2:$A$152),FORECAST($C$8,Инклинометрия!$B$2:$B$152,Инклинометрия!$A$2:$A$152))</f>
        <v>1332.6462608342592</v>
      </c>
      <c r="AD966" s="107">
        <f>IF(R966=0,FORECAST($C$8,Инклинометрия!$B$2:$B$152,Инклинометрия!$A$2:$A$152),Y966)</f>
        <v>1330</v>
      </c>
      <c r="AE966" s="107">
        <f>FORECAST($C$8-(R966+U966),Инклинометрия!$B$2:$B$152,Инклинометрия!$A$2:$A$152)</f>
        <v>0</v>
      </c>
      <c r="AF966" s="107">
        <f>IF(V966=0,"-",FORECAST($C$8,Инклинометрия!$B$2:$B$152,Инклинометрия!$A$2:$A$152))</f>
        <v>1330</v>
      </c>
      <c r="AG966" s="107">
        <f>IF(V966=0,"-",FORECAST($C$8-V966,Инклинометрия!$B$2:$B$152,Инклинометрия!$A$2:$A$152))</f>
        <v>0</v>
      </c>
      <c r="AH966" s="107">
        <f>IF(W966=0,"-",FORECAST($C$8+W966,Инклинометрия!$B$2:$B$152,Инклинометрия!$A$2:$A$152))</f>
        <v>1332.6462608342592</v>
      </c>
      <c r="AI966" s="107">
        <f>IF(W966=0,"-",FORECAST($C$8,Инклинометрия!$B$2:$B$152,Инклинометрия!$A$2:$A$152))</f>
        <v>1330</v>
      </c>
      <c r="AK966" s="122">
        <f t="shared" si="282"/>
        <v>0</v>
      </c>
      <c r="AL966" s="67">
        <f>AK966*(B966-B965)</f>
        <v>0</v>
      </c>
      <c r="AM966" s="23">
        <f t="shared" si="284"/>
        <v>8.6725204696437436E-2</v>
      </c>
      <c r="AN966" s="26">
        <f>AN965+AK966*(B966-B965)/(2*PI()*$C$5*AN965*$K$13)</f>
        <v>0.15480061813468687</v>
      </c>
      <c r="AO966" s="87">
        <f t="shared" si="276"/>
        <v>145932.55112472404</v>
      </c>
      <c r="AP966" s="87">
        <f>IF(R966+U966&lt;$C$8,0,32*$L$23/$C$12^2*($K$10*R966+$K$8*U966)+32*$L$24/($C$14^2-$C$13^2)*($K$10*S966+$K$8*V966))</f>
        <v>44607.551124724028</v>
      </c>
      <c r="AQ966" s="66">
        <f>R966*$C$11*$C$9+U966*$C$11*$C$10</f>
        <v>14695380</v>
      </c>
      <c r="AR966" s="66">
        <f>S966*$C$11*$C$9+V966*$C$11*$C$10</f>
        <v>14695380</v>
      </c>
      <c r="AS966" s="87">
        <f>$C$11*(T966*$C$9+W966*$C$10)</f>
        <v>792178.05375968735</v>
      </c>
      <c r="AT966" s="45">
        <f t="shared" si="270"/>
        <v>15633490.60488441</v>
      </c>
      <c r="AU966" s="75"/>
    </row>
    <row r="967" spans="2:47" ht="15" thickBot="1" x14ac:dyDescent="0.35">
      <c r="B967" s="41">
        <f t="shared" si="277"/>
        <v>18720</v>
      </c>
      <c r="C967" s="8">
        <f t="shared" si="278"/>
        <v>187.20000000000002</v>
      </c>
      <c r="D967" s="73">
        <f t="shared" si="266"/>
        <v>250.38000000000002</v>
      </c>
      <c r="E967" s="29">
        <f t="shared" si="283"/>
        <v>62005.838390848723</v>
      </c>
      <c r="F967" s="29">
        <f t="shared" si="279"/>
        <v>66.245553836382484</v>
      </c>
      <c r="G967" s="29">
        <f t="shared" si="280"/>
        <v>88.603428256161564</v>
      </c>
      <c r="H967" s="17">
        <f t="shared" si="281"/>
        <v>82932.808847759297</v>
      </c>
      <c r="I967" s="29">
        <f t="shared" si="271"/>
        <v>2.2250485660981263</v>
      </c>
      <c r="J967" s="29">
        <f t="shared" si="272"/>
        <v>41.694115440741633</v>
      </c>
      <c r="K967" s="32">
        <f>IF((D966+L966+M966-AL966)/($C$21+$C$22)&gt;$C$8,$C$8,(D966+L966+M966-AL966)/($C$21+$C$22))</f>
        <v>1400</v>
      </c>
      <c r="L967" s="97">
        <f t="shared" si="267"/>
        <v>0</v>
      </c>
      <c r="M967" s="96">
        <f t="shared" si="268"/>
        <v>0</v>
      </c>
      <c r="N967" s="98">
        <f t="shared" si="273"/>
        <v>1.7179213529287818</v>
      </c>
      <c r="O967" s="100">
        <f t="shared" si="269"/>
        <v>4.2266987561397071</v>
      </c>
      <c r="P967" s="104">
        <f t="shared" si="274"/>
        <v>18.880500609176615</v>
      </c>
      <c r="Q967" s="102">
        <f t="shared" si="275"/>
        <v>4.9224514715476911E-2</v>
      </c>
      <c r="R967" s="106">
        <f>IF(K967-H966&lt;0,0,K967-H966)</f>
        <v>0</v>
      </c>
      <c r="S967" s="106">
        <f>K967-V967</f>
        <v>0</v>
      </c>
      <c r="T967" s="106">
        <f>IF(R967&gt;0,$C$6-$C$8,IF($C$6-$C$8-W967&lt;0,0,$C$6-$C$8-W967))</f>
        <v>97.214462279726973</v>
      </c>
      <c r="U967" s="107">
        <f>IF(R967=0,IF(U966+(F967-AL967/$C$23)*$C$21/($C$21+$C$22)&gt;$C$8,$C$8,U966+F967*$C$21/($C$21+$C$22)),E967)</f>
        <v>1400</v>
      </c>
      <c r="V967" s="107">
        <f>IF(R967&gt;0,0,IF(V966+(F967-AL967/$C$23)*$C$21/($C$21+$C$22)&gt;$C$8,$C$8,IF(U967=$C$8,V966+(F967-AL967/$C$23)*$C$21/$C$22,V966+(F967-AL967/$C$23)*$C$21/($C$21+$C$22))))</f>
        <v>1400</v>
      </c>
      <c r="W967" s="203">
        <f>IF(R967&gt;0,0,IF(W966+AL967/$C$23&gt;$F$23,$F$23,W966+AL967/$C$23))</f>
        <v>2.7855377202730285</v>
      </c>
      <c r="X967" s="105" t="str">
        <f>IF(R967=0,"-",FORECAST($C$8,Инклинометрия!$B$2:$B$152,Инклинометрия!$A$2:$A$152))</f>
        <v>-</v>
      </c>
      <c r="Y967" s="105" t="str">
        <f>IF(R967=0,"-",FORECAST($C$8-R967,Инклинометрия!$B$2:$B$152,Инклинометрия!$A$2:$A$152))</f>
        <v>-</v>
      </c>
      <c r="Z967" s="105" t="str">
        <f>IF(R967&gt;0,FORECAST($C$8,Инклинометрия!$B$2:$B$152,Инклинометрия!$A$2:$A$152),IF(V967=$C$8,"-",FORECAST($C$8-V967,Инклинометрия!$B$2:$B$152,Инклинометрия!$A$2:$A$152)))</f>
        <v>-</v>
      </c>
      <c r="AA967" s="105" t="str">
        <f>IF(S967=0,"-",FORECAST($C$8-(S967+V967),Инклинометрия!$B$2:$B$152,Инклинометрия!$A$2:$A$152))</f>
        <v>-</v>
      </c>
      <c r="AB967" s="105">
        <f>FORECAST($C$8+T967,Инклинометрия!$B$2:$B$152,Инклинометрия!$A$2:$A$152)</f>
        <v>1422.3537391657405</v>
      </c>
      <c r="AC967" s="105">
        <f>IF(R967=0,FORECAST($C$6-T967,Инклинометрия!$B$2:$B$152,Инклинометрия!$A$2:$A$152),FORECAST($C$8,Инклинометрия!$B$2:$B$152,Инклинометрия!$A$2:$A$152))</f>
        <v>1332.6462608342592</v>
      </c>
      <c r="AD967" s="107">
        <f>IF(R967=0,FORECAST($C$8,Инклинометрия!$B$2:$B$152,Инклинометрия!$A$2:$A$152),Y967)</f>
        <v>1330</v>
      </c>
      <c r="AE967" s="107">
        <f>FORECAST($C$8-(R967+U967),Инклинометрия!$B$2:$B$152,Инклинометрия!$A$2:$A$152)</f>
        <v>0</v>
      </c>
      <c r="AF967" s="107">
        <f>IF(V967=0,"-",FORECAST($C$8,Инклинометрия!$B$2:$B$152,Инклинометрия!$A$2:$A$152))</f>
        <v>1330</v>
      </c>
      <c r="AG967" s="107">
        <f>IF(V967=0,"-",FORECAST($C$8-V967,Инклинометрия!$B$2:$B$152,Инклинометрия!$A$2:$A$152))</f>
        <v>0</v>
      </c>
      <c r="AH967" s="107">
        <f>IF(W967=0,"-",FORECAST($C$8+W967,Инклинометрия!$B$2:$B$152,Инклинометрия!$A$2:$A$152))</f>
        <v>1332.6462608342592</v>
      </c>
      <c r="AI967" s="107">
        <f>IF(W967=0,"-",FORECAST($C$8,Инклинометрия!$B$2:$B$152,Инклинометрия!$A$2:$A$152))</f>
        <v>1330</v>
      </c>
      <c r="AK967" s="122">
        <f t="shared" si="282"/>
        <v>0</v>
      </c>
      <c r="AL967" s="67">
        <f>AK967*(B967-B966)</f>
        <v>0</v>
      </c>
      <c r="AM967" s="23">
        <f t="shared" si="284"/>
        <v>8.6725204696437436E-2</v>
      </c>
      <c r="AN967" s="26">
        <f>AN966+AK967*(B967-B966)/(2*PI()*$C$5*AN966*$K$13)</f>
        <v>0.15480061813468687</v>
      </c>
      <c r="AO967" s="87">
        <f t="shared" si="276"/>
        <v>145932.55112472404</v>
      </c>
      <c r="AP967" s="87">
        <f>IF(R967+U967&lt;$C$8,0,32*$L$23/$C$12^2*($K$10*R967+$K$8*U967)+32*$L$24/($C$14^2-$C$13^2)*($K$10*S967+$K$8*V967))</f>
        <v>44607.551124724028</v>
      </c>
      <c r="AQ967" s="66">
        <f>R967*$C$11*$C$9+U967*$C$11*$C$10</f>
        <v>14695380</v>
      </c>
      <c r="AR967" s="66">
        <f>S967*$C$11*$C$9+V967*$C$11*$C$10</f>
        <v>14695380</v>
      </c>
      <c r="AS967" s="87">
        <f>$C$11*(T967*$C$9+W967*$C$10)</f>
        <v>792178.05375968735</v>
      </c>
      <c r="AT967" s="45">
        <f t="shared" si="270"/>
        <v>15633490.60488441</v>
      </c>
      <c r="AU967" s="75"/>
    </row>
    <row r="968" spans="2:47" ht="15" thickBot="1" x14ac:dyDescent="0.35">
      <c r="B968" s="41">
        <f t="shared" si="277"/>
        <v>18740</v>
      </c>
      <c r="C968" s="8">
        <f t="shared" si="278"/>
        <v>187.4</v>
      </c>
      <c r="D968" s="73">
        <f t="shared" si="266"/>
        <v>250.64750000000001</v>
      </c>
      <c r="E968" s="29">
        <f t="shared" si="283"/>
        <v>62072.083944685095</v>
      </c>
      <c r="F968" s="29">
        <f t="shared" si="279"/>
        <v>66.245553836373062</v>
      </c>
      <c r="G968" s="29">
        <f t="shared" si="280"/>
        <v>88.603428256148959</v>
      </c>
      <c r="H968" s="17">
        <f t="shared" si="281"/>
        <v>83021.412276015442</v>
      </c>
      <c r="I968" s="29">
        <f t="shared" si="271"/>
        <v>2.2250485660981263</v>
      </c>
      <c r="J968" s="29">
        <f t="shared" si="272"/>
        <v>41.69411544073867</v>
      </c>
      <c r="K968" s="32">
        <f>IF((D967+L967+M967-AL967)/($C$21+$C$22)&gt;$C$8,$C$8,(D967+L967+M967-AL967)/($C$21+$C$22))</f>
        <v>1400</v>
      </c>
      <c r="L968" s="97">
        <f t="shared" si="267"/>
        <v>0</v>
      </c>
      <c r="M968" s="96">
        <f t="shared" si="268"/>
        <v>0</v>
      </c>
      <c r="N968" s="98">
        <f t="shared" si="273"/>
        <v>1.7179213529287818</v>
      </c>
      <c r="O968" s="100">
        <f t="shared" si="269"/>
        <v>4.2266987561397071</v>
      </c>
      <c r="P968" s="104">
        <f t="shared" si="274"/>
        <v>18.880500609176615</v>
      </c>
      <c r="Q968" s="102">
        <f t="shared" si="275"/>
        <v>4.9224514715476911E-2</v>
      </c>
      <c r="R968" s="106">
        <f>IF(K968-H967&lt;0,0,K968-H967)</f>
        <v>0</v>
      </c>
      <c r="S968" s="106">
        <f>K968-V968</f>
        <v>0</v>
      </c>
      <c r="T968" s="106">
        <f>IF(R968&gt;0,$C$6-$C$8,IF($C$6-$C$8-W968&lt;0,0,$C$6-$C$8-W968))</f>
        <v>97.214462279726973</v>
      </c>
      <c r="U968" s="107">
        <f>IF(R968=0,IF(U967+(F968-AL968/$C$23)*$C$21/($C$21+$C$22)&gt;$C$8,$C$8,U967+F968*$C$21/($C$21+$C$22)),E968)</f>
        <v>1400</v>
      </c>
      <c r="V968" s="107">
        <f>IF(R968&gt;0,0,IF(V967+(F968-AL968/$C$23)*$C$21/($C$21+$C$22)&gt;$C$8,$C$8,IF(U968=$C$8,V967+(F968-AL968/$C$23)*$C$21/$C$22,V967+(F968-AL968/$C$23)*$C$21/($C$21+$C$22))))</f>
        <v>1400</v>
      </c>
      <c r="W968" s="203">
        <f>IF(R968&gt;0,0,IF(W967+AL968/$C$23&gt;$F$23,$F$23,W967+AL968/$C$23))</f>
        <v>2.7855377202730285</v>
      </c>
      <c r="X968" s="105" t="str">
        <f>IF(R968=0,"-",FORECAST($C$8,Инклинометрия!$B$2:$B$152,Инклинометрия!$A$2:$A$152))</f>
        <v>-</v>
      </c>
      <c r="Y968" s="105" t="str">
        <f>IF(R968=0,"-",FORECAST($C$8-R968,Инклинометрия!$B$2:$B$152,Инклинометрия!$A$2:$A$152))</f>
        <v>-</v>
      </c>
      <c r="Z968" s="105" t="str">
        <f>IF(R968&gt;0,FORECAST($C$8,Инклинометрия!$B$2:$B$152,Инклинометрия!$A$2:$A$152),IF(V968=$C$8,"-",FORECAST($C$8-V968,Инклинометрия!$B$2:$B$152,Инклинометрия!$A$2:$A$152)))</f>
        <v>-</v>
      </c>
      <c r="AA968" s="105" t="str">
        <f>IF(S968=0,"-",FORECAST($C$8-(S968+V968),Инклинометрия!$B$2:$B$152,Инклинометрия!$A$2:$A$152))</f>
        <v>-</v>
      </c>
      <c r="AB968" s="105">
        <f>FORECAST($C$8+T968,Инклинометрия!$B$2:$B$152,Инклинометрия!$A$2:$A$152)</f>
        <v>1422.3537391657405</v>
      </c>
      <c r="AC968" s="105">
        <f>IF(R968=0,FORECAST($C$6-T968,Инклинометрия!$B$2:$B$152,Инклинометрия!$A$2:$A$152),FORECAST($C$8,Инклинометрия!$B$2:$B$152,Инклинометрия!$A$2:$A$152))</f>
        <v>1332.6462608342592</v>
      </c>
      <c r="AD968" s="107">
        <f>IF(R968=0,FORECAST($C$8,Инклинометрия!$B$2:$B$152,Инклинометрия!$A$2:$A$152),Y968)</f>
        <v>1330</v>
      </c>
      <c r="AE968" s="107">
        <f>FORECAST($C$8-(R968+U968),Инклинометрия!$B$2:$B$152,Инклинометрия!$A$2:$A$152)</f>
        <v>0</v>
      </c>
      <c r="AF968" s="107">
        <f>IF(V968=0,"-",FORECAST($C$8,Инклинометрия!$B$2:$B$152,Инклинометрия!$A$2:$A$152))</f>
        <v>1330</v>
      </c>
      <c r="AG968" s="107">
        <f>IF(V968=0,"-",FORECAST($C$8-V968,Инклинометрия!$B$2:$B$152,Инклинометрия!$A$2:$A$152))</f>
        <v>0</v>
      </c>
      <c r="AH968" s="107">
        <f>IF(W968=0,"-",FORECAST($C$8+W968,Инклинометрия!$B$2:$B$152,Инклинометрия!$A$2:$A$152))</f>
        <v>1332.6462608342592</v>
      </c>
      <c r="AI968" s="107">
        <f>IF(W968=0,"-",FORECAST($C$8,Инклинометрия!$B$2:$B$152,Инклинометрия!$A$2:$A$152))</f>
        <v>1330</v>
      </c>
      <c r="AK968" s="122">
        <f t="shared" si="282"/>
        <v>0</v>
      </c>
      <c r="AL968" s="67">
        <f>AK968*(B968-B967)</f>
        <v>0</v>
      </c>
      <c r="AM968" s="23">
        <f t="shared" si="284"/>
        <v>8.6725204696437436E-2</v>
      </c>
      <c r="AN968" s="26">
        <f>AN967+AK968*(B968-B967)/(2*PI()*$C$5*AN967*$K$13)</f>
        <v>0.15480061813468687</v>
      </c>
      <c r="AO968" s="87">
        <f t="shared" si="276"/>
        <v>145932.55112472404</v>
      </c>
      <c r="AP968" s="87">
        <f>IF(R968+U968&lt;$C$8,0,32*$L$23/$C$12^2*($K$10*R968+$K$8*U968)+32*$L$24/($C$14^2-$C$13^2)*($K$10*S968+$K$8*V968))</f>
        <v>44607.551124724028</v>
      </c>
      <c r="AQ968" s="66">
        <f>R968*$C$11*$C$9+U968*$C$11*$C$10</f>
        <v>14695380</v>
      </c>
      <c r="AR968" s="66">
        <f>S968*$C$11*$C$9+V968*$C$11*$C$10</f>
        <v>14695380</v>
      </c>
      <c r="AS968" s="87">
        <f>$C$11*(T968*$C$9+W968*$C$10)</f>
        <v>792178.05375968735</v>
      </c>
      <c r="AT968" s="45">
        <f t="shared" si="270"/>
        <v>15633490.60488441</v>
      </c>
      <c r="AU968" s="75"/>
    </row>
    <row r="969" spans="2:47" ht="15" thickBot="1" x14ac:dyDescent="0.35">
      <c r="B969" s="41">
        <f t="shared" si="277"/>
        <v>18760</v>
      </c>
      <c r="C969" s="8">
        <f t="shared" si="278"/>
        <v>187.6</v>
      </c>
      <c r="D969" s="73">
        <f t="shared" si="266"/>
        <v>250.91499999999999</v>
      </c>
      <c r="E969" s="29">
        <f t="shared" si="283"/>
        <v>62138.329498521467</v>
      </c>
      <c r="F969" s="29">
        <f t="shared" si="279"/>
        <v>66.245553836373062</v>
      </c>
      <c r="G969" s="29">
        <f t="shared" si="280"/>
        <v>88.603428256148959</v>
      </c>
      <c r="H969" s="17">
        <f t="shared" si="281"/>
        <v>83110.015704271587</v>
      </c>
      <c r="I969" s="29">
        <f t="shared" si="271"/>
        <v>2.2250485660981263</v>
      </c>
      <c r="J969" s="29">
        <f t="shared" si="272"/>
        <v>41.69411544073867</v>
      </c>
      <c r="K969" s="32">
        <f>IF((D968+L968+M968-AL968)/($C$21+$C$22)&gt;$C$8,$C$8,(D968+L968+M968-AL968)/($C$21+$C$22))</f>
        <v>1400</v>
      </c>
      <c r="L969" s="97">
        <f t="shared" si="267"/>
        <v>0</v>
      </c>
      <c r="M969" s="96">
        <f t="shared" si="268"/>
        <v>0</v>
      </c>
      <c r="N969" s="98">
        <f t="shared" si="273"/>
        <v>1.7179213529287818</v>
      </c>
      <c r="O969" s="100">
        <f t="shared" si="269"/>
        <v>4.2266987561397071</v>
      </c>
      <c r="P969" s="104">
        <f t="shared" si="274"/>
        <v>18.880500609176615</v>
      </c>
      <c r="Q969" s="102">
        <f t="shared" si="275"/>
        <v>4.9224514715476911E-2</v>
      </c>
      <c r="R969" s="106">
        <f>IF(K969-H968&lt;0,0,K969-H968)</f>
        <v>0</v>
      </c>
      <c r="S969" s="106">
        <f>K969-V969</f>
        <v>0</v>
      </c>
      <c r="T969" s="106">
        <f>IF(R969&gt;0,$C$6-$C$8,IF($C$6-$C$8-W969&lt;0,0,$C$6-$C$8-W969))</f>
        <v>97.214462279726973</v>
      </c>
      <c r="U969" s="107">
        <f>IF(R969=0,IF(U968+(F969-AL969/$C$23)*$C$21/($C$21+$C$22)&gt;$C$8,$C$8,U968+F969*$C$21/($C$21+$C$22)),E969)</f>
        <v>1400</v>
      </c>
      <c r="V969" s="107">
        <f>IF(R969&gt;0,0,IF(V968+(F969-AL969/$C$23)*$C$21/($C$21+$C$22)&gt;$C$8,$C$8,IF(U969=$C$8,V968+(F969-AL969/$C$23)*$C$21/$C$22,V968+(F969-AL969/$C$23)*$C$21/($C$21+$C$22))))</f>
        <v>1400</v>
      </c>
      <c r="W969" s="203">
        <f>IF(R969&gt;0,0,IF(W968+AL969/$C$23&gt;$F$23,$F$23,W968+AL969/$C$23))</f>
        <v>2.7855377202730285</v>
      </c>
      <c r="X969" s="105" t="str">
        <f>IF(R969=0,"-",FORECAST($C$8,Инклинометрия!$B$2:$B$152,Инклинометрия!$A$2:$A$152))</f>
        <v>-</v>
      </c>
      <c r="Y969" s="105" t="str">
        <f>IF(R969=0,"-",FORECAST($C$8-R969,Инклинометрия!$B$2:$B$152,Инклинометрия!$A$2:$A$152))</f>
        <v>-</v>
      </c>
      <c r="Z969" s="105" t="str">
        <f>IF(R969&gt;0,FORECAST($C$8,Инклинометрия!$B$2:$B$152,Инклинометрия!$A$2:$A$152),IF(V969=$C$8,"-",FORECAST($C$8-V969,Инклинометрия!$B$2:$B$152,Инклинометрия!$A$2:$A$152)))</f>
        <v>-</v>
      </c>
      <c r="AA969" s="105" t="str">
        <f>IF(S969=0,"-",FORECAST($C$8-(S969+V969),Инклинометрия!$B$2:$B$152,Инклинометрия!$A$2:$A$152))</f>
        <v>-</v>
      </c>
      <c r="AB969" s="105">
        <f>FORECAST($C$8+T969,Инклинометрия!$B$2:$B$152,Инклинометрия!$A$2:$A$152)</f>
        <v>1422.3537391657405</v>
      </c>
      <c r="AC969" s="105">
        <f>IF(R969=0,FORECAST($C$6-T969,Инклинометрия!$B$2:$B$152,Инклинометрия!$A$2:$A$152),FORECAST($C$8,Инклинометрия!$B$2:$B$152,Инклинометрия!$A$2:$A$152))</f>
        <v>1332.6462608342592</v>
      </c>
      <c r="AD969" s="107">
        <f>IF(R969=0,FORECAST($C$8,Инклинометрия!$B$2:$B$152,Инклинометрия!$A$2:$A$152),Y969)</f>
        <v>1330</v>
      </c>
      <c r="AE969" s="107">
        <f>FORECAST($C$8-(R969+U969),Инклинометрия!$B$2:$B$152,Инклинометрия!$A$2:$A$152)</f>
        <v>0</v>
      </c>
      <c r="AF969" s="107">
        <f>IF(V969=0,"-",FORECAST($C$8,Инклинометрия!$B$2:$B$152,Инклинометрия!$A$2:$A$152))</f>
        <v>1330</v>
      </c>
      <c r="AG969" s="107">
        <f>IF(V969=0,"-",FORECAST($C$8-V969,Инклинометрия!$B$2:$B$152,Инклинометрия!$A$2:$A$152))</f>
        <v>0</v>
      </c>
      <c r="AH969" s="107">
        <f>IF(W969=0,"-",FORECAST($C$8+W969,Инклинометрия!$B$2:$B$152,Инклинометрия!$A$2:$A$152))</f>
        <v>1332.6462608342592</v>
      </c>
      <c r="AI969" s="107">
        <f>IF(W969=0,"-",FORECAST($C$8,Инклинометрия!$B$2:$B$152,Инклинометрия!$A$2:$A$152))</f>
        <v>1330</v>
      </c>
      <c r="AK969" s="122">
        <f t="shared" si="282"/>
        <v>0</v>
      </c>
      <c r="AL969" s="67">
        <f>AK969*(B969-B968)</f>
        <v>0</v>
      </c>
      <c r="AM969" s="23">
        <f t="shared" si="284"/>
        <v>8.6725204696437436E-2</v>
      </c>
      <c r="AN969" s="26">
        <f>AN968+AK969*(B969-B968)/(2*PI()*$C$5*AN968*$K$13)</f>
        <v>0.15480061813468687</v>
      </c>
      <c r="AO969" s="87">
        <f t="shared" si="276"/>
        <v>145932.55112472404</v>
      </c>
      <c r="AP969" s="87">
        <f>IF(R969+U969&lt;$C$8,0,32*$L$23/$C$12^2*($K$10*R969+$K$8*U969)+32*$L$24/($C$14^2-$C$13^2)*($K$10*S969+$K$8*V969))</f>
        <v>44607.551124724028</v>
      </c>
      <c r="AQ969" s="66">
        <f>R969*$C$11*$C$9+U969*$C$11*$C$10</f>
        <v>14695380</v>
      </c>
      <c r="AR969" s="66">
        <f>S969*$C$11*$C$9+V969*$C$11*$C$10</f>
        <v>14695380</v>
      </c>
      <c r="AS969" s="87">
        <f>$C$11*(T969*$C$9+W969*$C$10)</f>
        <v>792178.05375968735</v>
      </c>
      <c r="AT969" s="45">
        <f t="shared" si="270"/>
        <v>15633490.60488441</v>
      </c>
      <c r="AU969" s="75"/>
    </row>
    <row r="970" spans="2:47" ht="15" thickBot="1" x14ac:dyDescent="0.35">
      <c r="B970" s="41">
        <f t="shared" si="277"/>
        <v>18780</v>
      </c>
      <c r="C970" s="8">
        <f t="shared" si="278"/>
        <v>187.8</v>
      </c>
      <c r="D970" s="73">
        <f t="shared" si="266"/>
        <v>251.1825</v>
      </c>
      <c r="E970" s="29">
        <f t="shared" si="283"/>
        <v>62204.575052357854</v>
      </c>
      <c r="F970" s="29">
        <f t="shared" si="279"/>
        <v>66.245553836382484</v>
      </c>
      <c r="G970" s="29">
        <f t="shared" si="280"/>
        <v>88.603428256161564</v>
      </c>
      <c r="H970" s="17">
        <f t="shared" si="281"/>
        <v>83198.619132527747</v>
      </c>
      <c r="I970" s="29">
        <f t="shared" si="271"/>
        <v>2.2250485660981263</v>
      </c>
      <c r="J970" s="29">
        <f t="shared" si="272"/>
        <v>41.694115440741633</v>
      </c>
      <c r="K970" s="32">
        <f>IF((D969+L969+M969-AL969)/($C$21+$C$22)&gt;$C$8,$C$8,(D969+L969+M969-AL969)/($C$21+$C$22))</f>
        <v>1400</v>
      </c>
      <c r="L970" s="97">
        <f t="shared" si="267"/>
        <v>0</v>
      </c>
      <c r="M970" s="96">
        <f t="shared" si="268"/>
        <v>0</v>
      </c>
      <c r="N970" s="98">
        <f t="shared" si="273"/>
        <v>1.7179213529287818</v>
      </c>
      <c r="O970" s="100">
        <f t="shared" si="269"/>
        <v>4.2266987561397071</v>
      </c>
      <c r="P970" s="104">
        <f t="shared" si="274"/>
        <v>18.880500609176615</v>
      </c>
      <c r="Q970" s="102">
        <f t="shared" si="275"/>
        <v>4.9224514715476911E-2</v>
      </c>
      <c r="R970" s="106">
        <f>IF(K970-H969&lt;0,0,K970-H969)</f>
        <v>0</v>
      </c>
      <c r="S970" s="106">
        <f>K970-V970</f>
        <v>0</v>
      </c>
      <c r="T970" s="106">
        <f>IF(R970&gt;0,$C$6-$C$8,IF($C$6-$C$8-W970&lt;0,0,$C$6-$C$8-W970))</f>
        <v>97.214462279726973</v>
      </c>
      <c r="U970" s="107">
        <f>IF(R970=0,IF(U969+(F970-AL970/$C$23)*$C$21/($C$21+$C$22)&gt;$C$8,$C$8,U969+F970*$C$21/($C$21+$C$22)),E970)</f>
        <v>1400</v>
      </c>
      <c r="V970" s="107">
        <f>IF(R970&gt;0,0,IF(V969+(F970-AL970/$C$23)*$C$21/($C$21+$C$22)&gt;$C$8,$C$8,IF(U970=$C$8,V969+(F970-AL970/$C$23)*$C$21/$C$22,V969+(F970-AL970/$C$23)*$C$21/($C$21+$C$22))))</f>
        <v>1400</v>
      </c>
      <c r="W970" s="203">
        <f>IF(R970&gt;0,0,IF(W969+AL970/$C$23&gt;$F$23,$F$23,W969+AL970/$C$23))</f>
        <v>2.7855377202730285</v>
      </c>
      <c r="X970" s="105" t="str">
        <f>IF(R970=0,"-",FORECAST($C$8,Инклинометрия!$B$2:$B$152,Инклинометрия!$A$2:$A$152))</f>
        <v>-</v>
      </c>
      <c r="Y970" s="105" t="str">
        <f>IF(R970=0,"-",FORECAST($C$8-R970,Инклинометрия!$B$2:$B$152,Инклинометрия!$A$2:$A$152))</f>
        <v>-</v>
      </c>
      <c r="Z970" s="105" t="str">
        <f>IF(R970&gt;0,FORECAST($C$8,Инклинометрия!$B$2:$B$152,Инклинометрия!$A$2:$A$152),IF(V970=$C$8,"-",FORECAST($C$8-V970,Инклинометрия!$B$2:$B$152,Инклинометрия!$A$2:$A$152)))</f>
        <v>-</v>
      </c>
      <c r="AA970" s="105" t="str">
        <f>IF(S970=0,"-",FORECAST($C$8-(S970+V970),Инклинометрия!$B$2:$B$152,Инклинометрия!$A$2:$A$152))</f>
        <v>-</v>
      </c>
      <c r="AB970" s="105">
        <f>FORECAST($C$8+T970,Инклинометрия!$B$2:$B$152,Инклинометрия!$A$2:$A$152)</f>
        <v>1422.3537391657405</v>
      </c>
      <c r="AC970" s="105">
        <f>IF(R970=0,FORECAST($C$6-T970,Инклинометрия!$B$2:$B$152,Инклинометрия!$A$2:$A$152),FORECAST($C$8,Инклинометрия!$B$2:$B$152,Инклинометрия!$A$2:$A$152))</f>
        <v>1332.6462608342592</v>
      </c>
      <c r="AD970" s="107">
        <f>IF(R970=0,FORECAST($C$8,Инклинометрия!$B$2:$B$152,Инклинометрия!$A$2:$A$152),Y970)</f>
        <v>1330</v>
      </c>
      <c r="AE970" s="107">
        <f>FORECAST($C$8-(R970+U970),Инклинометрия!$B$2:$B$152,Инклинометрия!$A$2:$A$152)</f>
        <v>0</v>
      </c>
      <c r="AF970" s="107">
        <f>IF(V970=0,"-",FORECAST($C$8,Инклинометрия!$B$2:$B$152,Инклинометрия!$A$2:$A$152))</f>
        <v>1330</v>
      </c>
      <c r="AG970" s="107">
        <f>IF(V970=0,"-",FORECAST($C$8-V970,Инклинометрия!$B$2:$B$152,Инклинометрия!$A$2:$A$152))</f>
        <v>0</v>
      </c>
      <c r="AH970" s="107">
        <f>IF(W970=0,"-",FORECAST($C$8+W970,Инклинометрия!$B$2:$B$152,Инклинометрия!$A$2:$A$152))</f>
        <v>1332.6462608342592</v>
      </c>
      <c r="AI970" s="107">
        <f>IF(W970=0,"-",FORECAST($C$8,Инклинометрия!$B$2:$B$152,Инклинометрия!$A$2:$A$152))</f>
        <v>1330</v>
      </c>
      <c r="AK970" s="122">
        <f t="shared" si="282"/>
        <v>0</v>
      </c>
      <c r="AL970" s="67">
        <f>AK970*(B970-B969)</f>
        <v>0</v>
      </c>
      <c r="AM970" s="23">
        <f t="shared" si="284"/>
        <v>8.6725204696437436E-2</v>
      </c>
      <c r="AN970" s="26">
        <f>AN969+AK970*(B970-B969)/(2*PI()*$C$5*AN969*$K$13)</f>
        <v>0.15480061813468687</v>
      </c>
      <c r="AO970" s="87">
        <f t="shared" si="276"/>
        <v>145932.55112472404</v>
      </c>
      <c r="AP970" s="87">
        <f>IF(R970+U970&lt;$C$8,0,32*$L$23/$C$12^2*($K$10*R970+$K$8*U970)+32*$L$24/($C$14^2-$C$13^2)*($K$10*S970+$K$8*V970))</f>
        <v>44607.551124724028</v>
      </c>
      <c r="AQ970" s="66">
        <f>R970*$C$11*$C$9+U970*$C$11*$C$10</f>
        <v>14695380</v>
      </c>
      <c r="AR970" s="66">
        <f>S970*$C$11*$C$9+V970*$C$11*$C$10</f>
        <v>14695380</v>
      </c>
      <c r="AS970" s="87">
        <f>$C$11*(T970*$C$9+W970*$C$10)</f>
        <v>792178.05375968735</v>
      </c>
      <c r="AT970" s="45">
        <f t="shared" si="270"/>
        <v>15633490.60488441</v>
      </c>
      <c r="AU970" s="75"/>
    </row>
    <row r="971" spans="2:47" ht="15" thickBot="1" x14ac:dyDescent="0.35">
      <c r="B971" s="41">
        <f t="shared" si="277"/>
        <v>18800</v>
      </c>
      <c r="C971" s="8">
        <f t="shared" si="278"/>
        <v>188</v>
      </c>
      <c r="D971" s="73">
        <f t="shared" si="266"/>
        <v>251.45</v>
      </c>
      <c r="E971" s="29">
        <f t="shared" si="283"/>
        <v>62270.820606194226</v>
      </c>
      <c r="F971" s="29">
        <f t="shared" si="279"/>
        <v>66.245553836373062</v>
      </c>
      <c r="G971" s="29">
        <f t="shared" si="280"/>
        <v>88.603428256148959</v>
      </c>
      <c r="H971" s="17">
        <f t="shared" si="281"/>
        <v>83287.222560783892</v>
      </c>
      <c r="I971" s="29">
        <f t="shared" si="271"/>
        <v>2.2250485660981263</v>
      </c>
      <c r="J971" s="29">
        <f t="shared" si="272"/>
        <v>41.69411544073867</v>
      </c>
      <c r="K971" s="32">
        <f>IF((D970+L970+M970-AL970)/($C$21+$C$22)&gt;$C$8,$C$8,(D970+L970+M970-AL970)/($C$21+$C$22))</f>
        <v>1400</v>
      </c>
      <c r="L971" s="97">
        <f t="shared" si="267"/>
        <v>0</v>
      </c>
      <c r="M971" s="96">
        <f t="shared" si="268"/>
        <v>0</v>
      </c>
      <c r="N971" s="98">
        <f t="shared" si="273"/>
        <v>1.7179213529287818</v>
      </c>
      <c r="O971" s="100">
        <f t="shared" si="269"/>
        <v>4.2266987561397071</v>
      </c>
      <c r="P971" s="104">
        <f t="shared" si="274"/>
        <v>18.880500609176615</v>
      </c>
      <c r="Q971" s="102">
        <f t="shared" si="275"/>
        <v>4.9224514715476911E-2</v>
      </c>
      <c r="R971" s="106">
        <f>IF(K971-H970&lt;0,0,K971-H970)</f>
        <v>0</v>
      </c>
      <c r="S971" s="106">
        <f>K971-V971</f>
        <v>0</v>
      </c>
      <c r="T971" s="106">
        <f>IF(R971&gt;0,$C$6-$C$8,IF($C$6-$C$8-W971&lt;0,0,$C$6-$C$8-W971))</f>
        <v>97.214462279726973</v>
      </c>
      <c r="U971" s="107">
        <f>IF(R971=0,IF(U970+(F971-AL971/$C$23)*$C$21/($C$21+$C$22)&gt;$C$8,$C$8,U970+F971*$C$21/($C$21+$C$22)),E971)</f>
        <v>1400</v>
      </c>
      <c r="V971" s="107">
        <f>IF(R971&gt;0,0,IF(V970+(F971-AL971/$C$23)*$C$21/($C$21+$C$22)&gt;$C$8,$C$8,IF(U971=$C$8,V970+(F971-AL971/$C$23)*$C$21/$C$22,V970+(F971-AL971/$C$23)*$C$21/($C$21+$C$22))))</f>
        <v>1400</v>
      </c>
      <c r="W971" s="203">
        <f>IF(R971&gt;0,0,IF(W970+AL971/$C$23&gt;$F$23,$F$23,W970+AL971/$C$23))</f>
        <v>2.7855377202730285</v>
      </c>
      <c r="X971" s="105" t="str">
        <f>IF(R971=0,"-",FORECAST($C$8,Инклинометрия!$B$2:$B$152,Инклинометрия!$A$2:$A$152))</f>
        <v>-</v>
      </c>
      <c r="Y971" s="105" t="str">
        <f>IF(R971=0,"-",FORECAST($C$8-R971,Инклинометрия!$B$2:$B$152,Инклинометрия!$A$2:$A$152))</f>
        <v>-</v>
      </c>
      <c r="Z971" s="105" t="str">
        <f>IF(R971&gt;0,FORECAST($C$8,Инклинометрия!$B$2:$B$152,Инклинометрия!$A$2:$A$152),IF(V971=$C$8,"-",FORECAST($C$8-V971,Инклинометрия!$B$2:$B$152,Инклинометрия!$A$2:$A$152)))</f>
        <v>-</v>
      </c>
      <c r="AA971" s="105" t="str">
        <f>IF(S971=0,"-",FORECAST($C$8-(S971+V971),Инклинометрия!$B$2:$B$152,Инклинометрия!$A$2:$A$152))</f>
        <v>-</v>
      </c>
      <c r="AB971" s="105">
        <f>FORECAST($C$8+T971,Инклинометрия!$B$2:$B$152,Инклинометрия!$A$2:$A$152)</f>
        <v>1422.3537391657405</v>
      </c>
      <c r="AC971" s="105">
        <f>IF(R971=0,FORECAST($C$6-T971,Инклинометрия!$B$2:$B$152,Инклинометрия!$A$2:$A$152),FORECAST($C$8,Инклинометрия!$B$2:$B$152,Инклинометрия!$A$2:$A$152))</f>
        <v>1332.6462608342592</v>
      </c>
      <c r="AD971" s="107">
        <f>IF(R971=0,FORECAST($C$8,Инклинометрия!$B$2:$B$152,Инклинометрия!$A$2:$A$152),Y971)</f>
        <v>1330</v>
      </c>
      <c r="AE971" s="107">
        <f>FORECAST($C$8-(R971+U971),Инклинометрия!$B$2:$B$152,Инклинометрия!$A$2:$A$152)</f>
        <v>0</v>
      </c>
      <c r="AF971" s="107">
        <f>IF(V971=0,"-",FORECAST($C$8,Инклинометрия!$B$2:$B$152,Инклинометрия!$A$2:$A$152))</f>
        <v>1330</v>
      </c>
      <c r="AG971" s="107">
        <f>IF(V971=0,"-",FORECAST($C$8-V971,Инклинометрия!$B$2:$B$152,Инклинометрия!$A$2:$A$152))</f>
        <v>0</v>
      </c>
      <c r="AH971" s="107">
        <f>IF(W971=0,"-",FORECAST($C$8+W971,Инклинометрия!$B$2:$B$152,Инклинометрия!$A$2:$A$152))</f>
        <v>1332.6462608342592</v>
      </c>
      <c r="AI971" s="107">
        <f>IF(W971=0,"-",FORECAST($C$8,Инклинометрия!$B$2:$B$152,Инклинометрия!$A$2:$A$152))</f>
        <v>1330</v>
      </c>
      <c r="AK971" s="122">
        <f t="shared" si="282"/>
        <v>0</v>
      </c>
      <c r="AL971" s="67">
        <f>AK971*(B971-B970)</f>
        <v>0</v>
      </c>
      <c r="AM971" s="23">
        <f t="shared" si="284"/>
        <v>8.6725204696437436E-2</v>
      </c>
      <c r="AN971" s="26">
        <f>AN970+AK971*(B971-B970)/(2*PI()*$C$5*AN970*$K$13)</f>
        <v>0.15480061813468687</v>
      </c>
      <c r="AO971" s="87">
        <f t="shared" si="276"/>
        <v>145932.55112472404</v>
      </c>
      <c r="AP971" s="87">
        <f>IF(R971+U971&lt;$C$8,0,32*$L$23/$C$12^2*($K$10*R971+$K$8*U971)+32*$L$24/($C$14^2-$C$13^2)*($K$10*S971+$K$8*V971))</f>
        <v>44607.551124724028</v>
      </c>
      <c r="AQ971" s="66">
        <f>R971*$C$11*$C$9+U971*$C$11*$C$10</f>
        <v>14695380</v>
      </c>
      <c r="AR971" s="66">
        <f>S971*$C$11*$C$9+V971*$C$11*$C$10</f>
        <v>14695380</v>
      </c>
      <c r="AS971" s="87">
        <f>$C$11*(T971*$C$9+W971*$C$10)</f>
        <v>792178.05375968735</v>
      </c>
      <c r="AT971" s="45">
        <f t="shared" si="270"/>
        <v>15633490.60488441</v>
      </c>
      <c r="AU971" s="75"/>
    </row>
    <row r="972" spans="2:47" ht="15" thickBot="1" x14ac:dyDescent="0.35">
      <c r="B972" s="41">
        <f t="shared" si="277"/>
        <v>18820</v>
      </c>
      <c r="C972" s="8">
        <f t="shared" si="278"/>
        <v>188.20000000000002</v>
      </c>
      <c r="D972" s="73">
        <f t="shared" si="266"/>
        <v>251.71750000000003</v>
      </c>
      <c r="E972" s="29">
        <f t="shared" si="283"/>
        <v>62337.066160030605</v>
      </c>
      <c r="F972" s="29">
        <f t="shared" si="279"/>
        <v>66.245553836382484</v>
      </c>
      <c r="G972" s="29">
        <f t="shared" si="280"/>
        <v>88.603428256161564</v>
      </c>
      <c r="H972" s="17">
        <f t="shared" si="281"/>
        <v>83375.825989040051</v>
      </c>
      <c r="I972" s="29">
        <f t="shared" si="271"/>
        <v>2.2250485660981263</v>
      </c>
      <c r="J972" s="29">
        <f t="shared" si="272"/>
        <v>41.694115440741633</v>
      </c>
      <c r="K972" s="32">
        <f>IF((D971+L971+M971-AL971)/($C$21+$C$22)&gt;$C$8,$C$8,(D971+L971+M971-AL971)/($C$21+$C$22))</f>
        <v>1400</v>
      </c>
      <c r="L972" s="97">
        <f t="shared" si="267"/>
        <v>0</v>
      </c>
      <c r="M972" s="96">
        <f t="shared" si="268"/>
        <v>0</v>
      </c>
      <c r="N972" s="98">
        <f t="shared" si="273"/>
        <v>1.7179213529287818</v>
      </c>
      <c r="O972" s="100">
        <f t="shared" si="269"/>
        <v>4.2266987561397071</v>
      </c>
      <c r="P972" s="104">
        <f t="shared" si="274"/>
        <v>18.880500609176615</v>
      </c>
      <c r="Q972" s="102">
        <f t="shared" si="275"/>
        <v>4.9224514715476911E-2</v>
      </c>
      <c r="R972" s="106">
        <f>IF(K972-H971&lt;0,0,K972-H971)</f>
        <v>0</v>
      </c>
      <c r="S972" s="106">
        <f>K972-V972</f>
        <v>0</v>
      </c>
      <c r="T972" s="106">
        <f>IF(R972&gt;0,$C$6-$C$8,IF($C$6-$C$8-W972&lt;0,0,$C$6-$C$8-W972))</f>
        <v>97.214462279726973</v>
      </c>
      <c r="U972" s="107">
        <f>IF(R972=0,IF(U971+(F972-AL972/$C$23)*$C$21/($C$21+$C$22)&gt;$C$8,$C$8,U971+F972*$C$21/($C$21+$C$22)),E972)</f>
        <v>1400</v>
      </c>
      <c r="V972" s="107">
        <f>IF(R972&gt;0,0,IF(V971+(F972-AL972/$C$23)*$C$21/($C$21+$C$22)&gt;$C$8,$C$8,IF(U972=$C$8,V971+(F972-AL972/$C$23)*$C$21/$C$22,V971+(F972-AL972/$C$23)*$C$21/($C$21+$C$22))))</f>
        <v>1400</v>
      </c>
      <c r="W972" s="203">
        <f>IF(R972&gt;0,0,IF(W971+AL972/$C$23&gt;$F$23,$F$23,W971+AL972/$C$23))</f>
        <v>2.7855377202730285</v>
      </c>
      <c r="X972" s="105" t="str">
        <f>IF(R972=0,"-",FORECAST($C$8,Инклинометрия!$B$2:$B$152,Инклинометрия!$A$2:$A$152))</f>
        <v>-</v>
      </c>
      <c r="Y972" s="105" t="str">
        <f>IF(R972=0,"-",FORECAST($C$8-R972,Инклинометрия!$B$2:$B$152,Инклинометрия!$A$2:$A$152))</f>
        <v>-</v>
      </c>
      <c r="Z972" s="105" t="str">
        <f>IF(R972&gt;0,FORECAST($C$8,Инклинометрия!$B$2:$B$152,Инклинометрия!$A$2:$A$152),IF(V972=$C$8,"-",FORECAST($C$8-V972,Инклинометрия!$B$2:$B$152,Инклинометрия!$A$2:$A$152)))</f>
        <v>-</v>
      </c>
      <c r="AA972" s="105" t="str">
        <f>IF(S972=0,"-",FORECAST($C$8-(S972+V972),Инклинометрия!$B$2:$B$152,Инклинометрия!$A$2:$A$152))</f>
        <v>-</v>
      </c>
      <c r="AB972" s="105">
        <f>FORECAST($C$8+T972,Инклинометрия!$B$2:$B$152,Инклинометрия!$A$2:$A$152)</f>
        <v>1422.3537391657405</v>
      </c>
      <c r="AC972" s="105">
        <f>IF(R972=0,FORECAST($C$6-T972,Инклинометрия!$B$2:$B$152,Инклинометрия!$A$2:$A$152),FORECAST($C$8,Инклинометрия!$B$2:$B$152,Инклинометрия!$A$2:$A$152))</f>
        <v>1332.6462608342592</v>
      </c>
      <c r="AD972" s="107">
        <f>IF(R972=0,FORECAST($C$8,Инклинометрия!$B$2:$B$152,Инклинометрия!$A$2:$A$152),Y972)</f>
        <v>1330</v>
      </c>
      <c r="AE972" s="107">
        <f>FORECAST($C$8-(R972+U972),Инклинометрия!$B$2:$B$152,Инклинометрия!$A$2:$A$152)</f>
        <v>0</v>
      </c>
      <c r="AF972" s="107">
        <f>IF(V972=0,"-",FORECAST($C$8,Инклинометрия!$B$2:$B$152,Инклинометрия!$A$2:$A$152))</f>
        <v>1330</v>
      </c>
      <c r="AG972" s="107">
        <f>IF(V972=0,"-",FORECAST($C$8-V972,Инклинометрия!$B$2:$B$152,Инклинометрия!$A$2:$A$152))</f>
        <v>0</v>
      </c>
      <c r="AH972" s="107">
        <f>IF(W972=0,"-",FORECAST($C$8+W972,Инклинометрия!$B$2:$B$152,Инклинометрия!$A$2:$A$152))</f>
        <v>1332.6462608342592</v>
      </c>
      <c r="AI972" s="107">
        <f>IF(W972=0,"-",FORECAST($C$8,Инклинометрия!$B$2:$B$152,Инклинометрия!$A$2:$A$152))</f>
        <v>1330</v>
      </c>
      <c r="AK972" s="122">
        <f t="shared" si="282"/>
        <v>0</v>
      </c>
      <c r="AL972" s="67">
        <f>AK972*(B972-B971)</f>
        <v>0</v>
      </c>
      <c r="AM972" s="23">
        <f t="shared" si="284"/>
        <v>8.6725204696437436E-2</v>
      </c>
      <c r="AN972" s="26">
        <f>AN971+AK972*(B972-B971)/(2*PI()*$C$5*AN971*$K$13)</f>
        <v>0.15480061813468687</v>
      </c>
      <c r="AO972" s="87">
        <f t="shared" si="276"/>
        <v>145932.55112472404</v>
      </c>
      <c r="AP972" s="87">
        <f>IF(R972+U972&lt;$C$8,0,32*$L$23/$C$12^2*($K$10*R972+$K$8*U972)+32*$L$24/($C$14^2-$C$13^2)*($K$10*S972+$K$8*V972))</f>
        <v>44607.551124724028</v>
      </c>
      <c r="AQ972" s="66">
        <f>R972*$C$11*$C$9+U972*$C$11*$C$10</f>
        <v>14695380</v>
      </c>
      <c r="AR972" s="66">
        <f>S972*$C$11*$C$9+V972*$C$11*$C$10</f>
        <v>14695380</v>
      </c>
      <c r="AS972" s="87">
        <f>$C$11*(T972*$C$9+W972*$C$10)</f>
        <v>792178.05375968735</v>
      </c>
      <c r="AT972" s="45">
        <f t="shared" si="270"/>
        <v>15633490.60488441</v>
      </c>
      <c r="AU972" s="75"/>
    </row>
    <row r="973" spans="2:47" ht="15" thickBot="1" x14ac:dyDescent="0.35">
      <c r="B973" s="41">
        <f t="shared" si="277"/>
        <v>18840</v>
      </c>
      <c r="C973" s="8">
        <f t="shared" si="278"/>
        <v>188.4</v>
      </c>
      <c r="D973" s="73">
        <f t="shared" si="266"/>
        <v>251.98500000000001</v>
      </c>
      <c r="E973" s="29">
        <f t="shared" si="283"/>
        <v>62403.311713866984</v>
      </c>
      <c r="F973" s="29">
        <f t="shared" si="279"/>
        <v>66.245553836373062</v>
      </c>
      <c r="G973" s="29">
        <f t="shared" si="280"/>
        <v>88.603428256148959</v>
      </c>
      <c r="H973" s="17">
        <f t="shared" si="281"/>
        <v>83464.429417296196</v>
      </c>
      <c r="I973" s="29">
        <f t="shared" si="271"/>
        <v>2.2250485660981263</v>
      </c>
      <c r="J973" s="29">
        <f t="shared" si="272"/>
        <v>41.69411544073867</v>
      </c>
      <c r="K973" s="32">
        <f>IF((D972+L972+M972-AL972)/($C$21+$C$22)&gt;$C$8,$C$8,(D972+L972+M972-AL972)/($C$21+$C$22))</f>
        <v>1400</v>
      </c>
      <c r="L973" s="97">
        <f t="shared" si="267"/>
        <v>0</v>
      </c>
      <c r="M973" s="96">
        <f t="shared" si="268"/>
        <v>0</v>
      </c>
      <c r="N973" s="98">
        <f t="shared" si="273"/>
        <v>1.7179213529287818</v>
      </c>
      <c r="O973" s="100">
        <f t="shared" si="269"/>
        <v>4.2266987561397071</v>
      </c>
      <c r="P973" s="104">
        <f t="shared" si="274"/>
        <v>18.880500609176615</v>
      </c>
      <c r="Q973" s="102">
        <f t="shared" si="275"/>
        <v>4.9224514715476911E-2</v>
      </c>
      <c r="R973" s="106">
        <f>IF(K973-H972&lt;0,0,K973-H972)</f>
        <v>0</v>
      </c>
      <c r="S973" s="106">
        <f>K973-V973</f>
        <v>0</v>
      </c>
      <c r="T973" s="106">
        <f>IF(R973&gt;0,$C$6-$C$8,IF($C$6-$C$8-W973&lt;0,0,$C$6-$C$8-W973))</f>
        <v>97.214462279726973</v>
      </c>
      <c r="U973" s="107">
        <f>IF(R973=0,IF(U972+(F973-AL973/$C$23)*$C$21/($C$21+$C$22)&gt;$C$8,$C$8,U972+F973*$C$21/($C$21+$C$22)),E973)</f>
        <v>1400</v>
      </c>
      <c r="V973" s="107">
        <f>IF(R973&gt;0,0,IF(V972+(F973-AL973/$C$23)*$C$21/($C$21+$C$22)&gt;$C$8,$C$8,IF(U973=$C$8,V972+(F973-AL973/$C$23)*$C$21/$C$22,V972+(F973-AL973/$C$23)*$C$21/($C$21+$C$22))))</f>
        <v>1400</v>
      </c>
      <c r="W973" s="203">
        <f>IF(R973&gt;0,0,IF(W972+AL973/$C$23&gt;$F$23,$F$23,W972+AL973/$C$23))</f>
        <v>2.7855377202730285</v>
      </c>
      <c r="X973" s="105" t="str">
        <f>IF(R973=0,"-",FORECAST($C$8,Инклинометрия!$B$2:$B$152,Инклинометрия!$A$2:$A$152))</f>
        <v>-</v>
      </c>
      <c r="Y973" s="105" t="str">
        <f>IF(R973=0,"-",FORECAST($C$8-R973,Инклинометрия!$B$2:$B$152,Инклинометрия!$A$2:$A$152))</f>
        <v>-</v>
      </c>
      <c r="Z973" s="105" t="str">
        <f>IF(R973&gt;0,FORECAST($C$8,Инклинометрия!$B$2:$B$152,Инклинометрия!$A$2:$A$152),IF(V973=$C$8,"-",FORECAST($C$8-V973,Инклинометрия!$B$2:$B$152,Инклинометрия!$A$2:$A$152)))</f>
        <v>-</v>
      </c>
      <c r="AA973" s="105" t="str">
        <f>IF(S973=0,"-",FORECAST($C$8-(S973+V973),Инклинометрия!$B$2:$B$152,Инклинометрия!$A$2:$A$152))</f>
        <v>-</v>
      </c>
      <c r="AB973" s="105">
        <f>FORECAST($C$8+T973,Инклинометрия!$B$2:$B$152,Инклинометрия!$A$2:$A$152)</f>
        <v>1422.3537391657405</v>
      </c>
      <c r="AC973" s="105">
        <f>IF(R973=0,FORECAST($C$6-T973,Инклинометрия!$B$2:$B$152,Инклинометрия!$A$2:$A$152),FORECAST($C$8,Инклинометрия!$B$2:$B$152,Инклинометрия!$A$2:$A$152))</f>
        <v>1332.6462608342592</v>
      </c>
      <c r="AD973" s="107">
        <f>IF(R973=0,FORECAST($C$8,Инклинометрия!$B$2:$B$152,Инклинометрия!$A$2:$A$152),Y973)</f>
        <v>1330</v>
      </c>
      <c r="AE973" s="107">
        <f>FORECAST($C$8-(R973+U973),Инклинометрия!$B$2:$B$152,Инклинометрия!$A$2:$A$152)</f>
        <v>0</v>
      </c>
      <c r="AF973" s="107">
        <f>IF(V973=0,"-",FORECAST($C$8,Инклинометрия!$B$2:$B$152,Инклинометрия!$A$2:$A$152))</f>
        <v>1330</v>
      </c>
      <c r="AG973" s="107">
        <f>IF(V973=0,"-",FORECAST($C$8-V973,Инклинометрия!$B$2:$B$152,Инклинометрия!$A$2:$A$152))</f>
        <v>0</v>
      </c>
      <c r="AH973" s="107">
        <f>IF(W973=0,"-",FORECAST($C$8+W973,Инклинометрия!$B$2:$B$152,Инклинометрия!$A$2:$A$152))</f>
        <v>1332.6462608342592</v>
      </c>
      <c r="AI973" s="107">
        <f>IF(W973=0,"-",FORECAST($C$8,Инклинометрия!$B$2:$B$152,Инклинометрия!$A$2:$A$152))</f>
        <v>1330</v>
      </c>
      <c r="AK973" s="122">
        <f t="shared" si="282"/>
        <v>0</v>
      </c>
      <c r="AL973" s="67">
        <f>AK973*(B973-B972)</f>
        <v>0</v>
      </c>
      <c r="AM973" s="23">
        <f t="shared" si="284"/>
        <v>8.6725204696437436E-2</v>
      </c>
      <c r="AN973" s="26">
        <f>AN972+AK973*(B973-B972)/(2*PI()*$C$5*AN972*$K$13)</f>
        <v>0.15480061813468687</v>
      </c>
      <c r="AO973" s="87">
        <f t="shared" si="276"/>
        <v>145932.55112472404</v>
      </c>
      <c r="AP973" s="87">
        <f>IF(R973+U973&lt;$C$8,0,32*$L$23/$C$12^2*($K$10*R973+$K$8*U973)+32*$L$24/($C$14^2-$C$13^2)*($K$10*S973+$K$8*V973))</f>
        <v>44607.551124724028</v>
      </c>
      <c r="AQ973" s="66">
        <f>R973*$C$11*$C$9+U973*$C$11*$C$10</f>
        <v>14695380</v>
      </c>
      <c r="AR973" s="66">
        <f>S973*$C$11*$C$9+V973*$C$11*$C$10</f>
        <v>14695380</v>
      </c>
      <c r="AS973" s="87">
        <f>$C$11*(T973*$C$9+W973*$C$10)</f>
        <v>792178.05375968735</v>
      </c>
      <c r="AT973" s="45">
        <f t="shared" si="270"/>
        <v>15633490.60488441</v>
      </c>
      <c r="AU973" s="75"/>
    </row>
    <row r="974" spans="2:47" ht="15" thickBot="1" x14ac:dyDescent="0.35">
      <c r="B974" s="41">
        <f t="shared" si="277"/>
        <v>18860</v>
      </c>
      <c r="C974" s="8">
        <f t="shared" si="278"/>
        <v>188.6</v>
      </c>
      <c r="D974" s="73">
        <f t="shared" si="266"/>
        <v>252.2525</v>
      </c>
      <c r="E974" s="29">
        <f t="shared" si="283"/>
        <v>62469.557267703356</v>
      </c>
      <c r="F974" s="29">
        <f t="shared" si="279"/>
        <v>66.245553836373062</v>
      </c>
      <c r="G974" s="29">
        <f t="shared" si="280"/>
        <v>88.603428256148959</v>
      </c>
      <c r="H974" s="17">
        <f t="shared" si="281"/>
        <v>83553.032845552341</v>
      </c>
      <c r="I974" s="29">
        <f t="shared" si="271"/>
        <v>2.2250485660981263</v>
      </c>
      <c r="J974" s="29">
        <f t="shared" si="272"/>
        <v>41.69411544073867</v>
      </c>
      <c r="K974" s="32">
        <f>IF((D973+L973+M973-AL973)/($C$21+$C$22)&gt;$C$8,$C$8,(D973+L973+M973-AL973)/($C$21+$C$22))</f>
        <v>1400</v>
      </c>
      <c r="L974" s="97">
        <f t="shared" si="267"/>
        <v>0</v>
      </c>
      <c r="M974" s="96">
        <f t="shared" si="268"/>
        <v>0</v>
      </c>
      <c r="N974" s="98">
        <f t="shared" si="273"/>
        <v>1.7179213529287818</v>
      </c>
      <c r="O974" s="100">
        <f t="shared" si="269"/>
        <v>4.2266987561397071</v>
      </c>
      <c r="P974" s="104">
        <f t="shared" si="274"/>
        <v>18.880500609176615</v>
      </c>
      <c r="Q974" s="102">
        <f t="shared" si="275"/>
        <v>4.9224514715476911E-2</v>
      </c>
      <c r="R974" s="106">
        <f>IF(K974-H973&lt;0,0,K974-H973)</f>
        <v>0</v>
      </c>
      <c r="S974" s="106">
        <f>K974-V974</f>
        <v>0</v>
      </c>
      <c r="T974" s="106">
        <f>IF(R974&gt;0,$C$6-$C$8,IF($C$6-$C$8-W974&lt;0,0,$C$6-$C$8-W974))</f>
        <v>97.214462279726973</v>
      </c>
      <c r="U974" s="107">
        <f>IF(R974=0,IF(U973+(F974-AL974/$C$23)*$C$21/($C$21+$C$22)&gt;$C$8,$C$8,U973+F974*$C$21/($C$21+$C$22)),E974)</f>
        <v>1400</v>
      </c>
      <c r="V974" s="107">
        <f>IF(R974&gt;0,0,IF(V973+(F974-AL974/$C$23)*$C$21/($C$21+$C$22)&gt;$C$8,$C$8,IF(U974=$C$8,V973+(F974-AL974/$C$23)*$C$21/$C$22,V973+(F974-AL974/$C$23)*$C$21/($C$21+$C$22))))</f>
        <v>1400</v>
      </c>
      <c r="W974" s="203">
        <f>IF(R974&gt;0,0,IF(W973+AL974/$C$23&gt;$F$23,$F$23,W973+AL974/$C$23))</f>
        <v>2.7855377202730285</v>
      </c>
      <c r="X974" s="105" t="str">
        <f>IF(R974=0,"-",FORECAST($C$8,Инклинометрия!$B$2:$B$152,Инклинометрия!$A$2:$A$152))</f>
        <v>-</v>
      </c>
      <c r="Y974" s="105" t="str">
        <f>IF(R974=0,"-",FORECAST($C$8-R974,Инклинометрия!$B$2:$B$152,Инклинометрия!$A$2:$A$152))</f>
        <v>-</v>
      </c>
      <c r="Z974" s="105" t="str">
        <f>IF(R974&gt;0,FORECAST($C$8,Инклинометрия!$B$2:$B$152,Инклинометрия!$A$2:$A$152),IF(V974=$C$8,"-",FORECAST($C$8-V974,Инклинометрия!$B$2:$B$152,Инклинометрия!$A$2:$A$152)))</f>
        <v>-</v>
      </c>
      <c r="AA974" s="105" t="str">
        <f>IF(S974=0,"-",FORECAST($C$8-(S974+V974),Инклинометрия!$B$2:$B$152,Инклинометрия!$A$2:$A$152))</f>
        <v>-</v>
      </c>
      <c r="AB974" s="105">
        <f>FORECAST($C$8+T974,Инклинометрия!$B$2:$B$152,Инклинометрия!$A$2:$A$152)</f>
        <v>1422.3537391657405</v>
      </c>
      <c r="AC974" s="105">
        <f>IF(R974=0,FORECAST($C$6-T974,Инклинометрия!$B$2:$B$152,Инклинометрия!$A$2:$A$152),FORECAST($C$8,Инклинометрия!$B$2:$B$152,Инклинометрия!$A$2:$A$152))</f>
        <v>1332.6462608342592</v>
      </c>
      <c r="AD974" s="107">
        <f>IF(R974=0,FORECAST($C$8,Инклинометрия!$B$2:$B$152,Инклинометрия!$A$2:$A$152),Y974)</f>
        <v>1330</v>
      </c>
      <c r="AE974" s="107">
        <f>FORECAST($C$8-(R974+U974),Инклинометрия!$B$2:$B$152,Инклинометрия!$A$2:$A$152)</f>
        <v>0</v>
      </c>
      <c r="AF974" s="107">
        <f>IF(V974=0,"-",FORECAST($C$8,Инклинометрия!$B$2:$B$152,Инклинометрия!$A$2:$A$152))</f>
        <v>1330</v>
      </c>
      <c r="AG974" s="107">
        <f>IF(V974=0,"-",FORECAST($C$8-V974,Инклинометрия!$B$2:$B$152,Инклинометрия!$A$2:$A$152))</f>
        <v>0</v>
      </c>
      <c r="AH974" s="107">
        <f>IF(W974=0,"-",FORECAST($C$8+W974,Инклинометрия!$B$2:$B$152,Инклинометрия!$A$2:$A$152))</f>
        <v>1332.6462608342592</v>
      </c>
      <c r="AI974" s="107">
        <f>IF(W974=0,"-",FORECAST($C$8,Инклинометрия!$B$2:$B$152,Инклинометрия!$A$2:$A$152))</f>
        <v>1330</v>
      </c>
      <c r="AK974" s="122">
        <f t="shared" si="282"/>
        <v>0</v>
      </c>
      <c r="AL974" s="67">
        <f>AK974*(B974-B973)</f>
        <v>0</v>
      </c>
      <c r="AM974" s="23">
        <f t="shared" si="284"/>
        <v>8.6725204696437436E-2</v>
      </c>
      <c r="AN974" s="26">
        <f>AN973+AK974*(B974-B973)/(2*PI()*$C$5*AN973*$K$13)</f>
        <v>0.15480061813468687</v>
      </c>
      <c r="AO974" s="87">
        <f t="shared" si="276"/>
        <v>145932.55112472404</v>
      </c>
      <c r="AP974" s="87">
        <f>IF(R974+U974&lt;$C$8,0,32*$L$23/$C$12^2*($K$10*R974+$K$8*U974)+32*$L$24/($C$14^2-$C$13^2)*($K$10*S974+$K$8*V974))</f>
        <v>44607.551124724028</v>
      </c>
      <c r="AQ974" s="66">
        <f>R974*$C$11*$C$9+U974*$C$11*$C$10</f>
        <v>14695380</v>
      </c>
      <c r="AR974" s="66">
        <f>S974*$C$11*$C$9+V974*$C$11*$C$10</f>
        <v>14695380</v>
      </c>
      <c r="AS974" s="87">
        <f>$C$11*(T974*$C$9+W974*$C$10)</f>
        <v>792178.05375968735</v>
      </c>
      <c r="AT974" s="45">
        <f t="shared" si="270"/>
        <v>15633490.60488441</v>
      </c>
      <c r="AU974" s="75"/>
    </row>
    <row r="975" spans="2:47" ht="15" thickBot="1" x14ac:dyDescent="0.35">
      <c r="B975" s="41">
        <f t="shared" si="277"/>
        <v>18880</v>
      </c>
      <c r="C975" s="8">
        <f t="shared" si="278"/>
        <v>188.8</v>
      </c>
      <c r="D975" s="73">
        <f t="shared" si="266"/>
        <v>252.52</v>
      </c>
      <c r="E975" s="29">
        <f t="shared" si="283"/>
        <v>62535.802821539735</v>
      </c>
      <c r="F975" s="29">
        <f t="shared" si="279"/>
        <v>66.245553836382484</v>
      </c>
      <c r="G975" s="29">
        <f t="shared" si="280"/>
        <v>88.603428256161564</v>
      </c>
      <c r="H975" s="17">
        <f t="shared" si="281"/>
        <v>83641.636273808501</v>
      </c>
      <c r="I975" s="29">
        <f t="shared" si="271"/>
        <v>2.2250485660981263</v>
      </c>
      <c r="J975" s="29">
        <f t="shared" si="272"/>
        <v>41.694115440741633</v>
      </c>
      <c r="K975" s="32">
        <f>IF((D974+L974+M974-AL974)/($C$21+$C$22)&gt;$C$8,$C$8,(D974+L974+M974-AL974)/($C$21+$C$22))</f>
        <v>1400</v>
      </c>
      <c r="L975" s="97">
        <f t="shared" si="267"/>
        <v>0</v>
      </c>
      <c r="M975" s="96">
        <f t="shared" si="268"/>
        <v>0</v>
      </c>
      <c r="N975" s="98">
        <f t="shared" si="273"/>
        <v>1.7179213529287818</v>
      </c>
      <c r="O975" s="100">
        <f t="shared" si="269"/>
        <v>4.2266987561397071</v>
      </c>
      <c r="P975" s="104">
        <f t="shared" si="274"/>
        <v>18.880500609176615</v>
      </c>
      <c r="Q975" s="102">
        <f t="shared" si="275"/>
        <v>4.9224514715476911E-2</v>
      </c>
      <c r="R975" s="106">
        <f>IF(K975-H974&lt;0,0,K975-H974)</f>
        <v>0</v>
      </c>
      <c r="S975" s="106">
        <f>K975-V975</f>
        <v>0</v>
      </c>
      <c r="T975" s="106">
        <f>IF(R975&gt;0,$C$6-$C$8,IF($C$6-$C$8-W975&lt;0,0,$C$6-$C$8-W975))</f>
        <v>97.214462279726973</v>
      </c>
      <c r="U975" s="107">
        <f>IF(R975=0,IF(U974+(F975-AL975/$C$23)*$C$21/($C$21+$C$22)&gt;$C$8,$C$8,U974+F975*$C$21/($C$21+$C$22)),E975)</f>
        <v>1400</v>
      </c>
      <c r="V975" s="107">
        <f>IF(R975&gt;0,0,IF(V974+(F975-AL975/$C$23)*$C$21/($C$21+$C$22)&gt;$C$8,$C$8,IF(U975=$C$8,V974+(F975-AL975/$C$23)*$C$21/$C$22,V974+(F975-AL975/$C$23)*$C$21/($C$21+$C$22))))</f>
        <v>1400</v>
      </c>
      <c r="W975" s="203">
        <f>IF(R975&gt;0,0,IF(W974+AL975/$C$23&gt;$F$23,$F$23,W974+AL975/$C$23))</f>
        <v>2.7855377202730285</v>
      </c>
      <c r="X975" s="105" t="str">
        <f>IF(R975=0,"-",FORECAST($C$8,Инклинометрия!$B$2:$B$152,Инклинометрия!$A$2:$A$152))</f>
        <v>-</v>
      </c>
      <c r="Y975" s="105" t="str">
        <f>IF(R975=0,"-",FORECAST($C$8-R975,Инклинометрия!$B$2:$B$152,Инклинометрия!$A$2:$A$152))</f>
        <v>-</v>
      </c>
      <c r="Z975" s="105" t="str">
        <f>IF(R975&gt;0,FORECAST($C$8,Инклинометрия!$B$2:$B$152,Инклинометрия!$A$2:$A$152),IF(V975=$C$8,"-",FORECAST($C$8-V975,Инклинометрия!$B$2:$B$152,Инклинометрия!$A$2:$A$152)))</f>
        <v>-</v>
      </c>
      <c r="AA975" s="105" t="str">
        <f>IF(S975=0,"-",FORECAST($C$8-(S975+V975),Инклинометрия!$B$2:$B$152,Инклинометрия!$A$2:$A$152))</f>
        <v>-</v>
      </c>
      <c r="AB975" s="105">
        <f>FORECAST($C$8+T975,Инклинометрия!$B$2:$B$152,Инклинометрия!$A$2:$A$152)</f>
        <v>1422.3537391657405</v>
      </c>
      <c r="AC975" s="105">
        <f>IF(R975=0,FORECAST($C$6-T975,Инклинометрия!$B$2:$B$152,Инклинометрия!$A$2:$A$152),FORECAST($C$8,Инклинометрия!$B$2:$B$152,Инклинометрия!$A$2:$A$152))</f>
        <v>1332.6462608342592</v>
      </c>
      <c r="AD975" s="107">
        <f>IF(R975=0,FORECAST($C$8,Инклинометрия!$B$2:$B$152,Инклинометрия!$A$2:$A$152),Y975)</f>
        <v>1330</v>
      </c>
      <c r="AE975" s="107">
        <f>FORECAST($C$8-(R975+U975),Инклинометрия!$B$2:$B$152,Инклинометрия!$A$2:$A$152)</f>
        <v>0</v>
      </c>
      <c r="AF975" s="107">
        <f>IF(V975=0,"-",FORECAST($C$8,Инклинометрия!$B$2:$B$152,Инклинометрия!$A$2:$A$152))</f>
        <v>1330</v>
      </c>
      <c r="AG975" s="107">
        <f>IF(V975=0,"-",FORECAST($C$8-V975,Инклинометрия!$B$2:$B$152,Инклинометрия!$A$2:$A$152))</f>
        <v>0</v>
      </c>
      <c r="AH975" s="107">
        <f>IF(W975=0,"-",FORECAST($C$8+W975,Инклинометрия!$B$2:$B$152,Инклинометрия!$A$2:$A$152))</f>
        <v>1332.6462608342592</v>
      </c>
      <c r="AI975" s="107">
        <f>IF(W975=0,"-",FORECAST($C$8,Инклинометрия!$B$2:$B$152,Инклинометрия!$A$2:$A$152))</f>
        <v>1330</v>
      </c>
      <c r="AK975" s="122">
        <f t="shared" si="282"/>
        <v>0</v>
      </c>
      <c r="AL975" s="67">
        <f>AK975*(B975-B974)</f>
        <v>0</v>
      </c>
      <c r="AM975" s="23">
        <f t="shared" si="284"/>
        <v>8.6725204696437436E-2</v>
      </c>
      <c r="AN975" s="26">
        <f>AN974+AK975*(B975-B974)/(2*PI()*$C$5*AN974*$K$13)</f>
        <v>0.15480061813468687</v>
      </c>
      <c r="AO975" s="87">
        <f t="shared" si="276"/>
        <v>145932.55112472404</v>
      </c>
      <c r="AP975" s="87">
        <f>IF(R975+U975&lt;$C$8,0,32*$L$23/$C$12^2*($K$10*R975+$K$8*U975)+32*$L$24/($C$14^2-$C$13^2)*($K$10*S975+$K$8*V975))</f>
        <v>44607.551124724028</v>
      </c>
      <c r="AQ975" s="66">
        <f>R975*$C$11*$C$9+U975*$C$11*$C$10</f>
        <v>14695380</v>
      </c>
      <c r="AR975" s="66">
        <f>S975*$C$11*$C$9+V975*$C$11*$C$10</f>
        <v>14695380</v>
      </c>
      <c r="AS975" s="87">
        <f>$C$11*(T975*$C$9+W975*$C$10)</f>
        <v>792178.05375968735</v>
      </c>
      <c r="AT975" s="45">
        <f t="shared" si="270"/>
        <v>15633490.60488441</v>
      </c>
      <c r="AU975" s="75"/>
    </row>
    <row r="976" spans="2:47" ht="15" thickBot="1" x14ac:dyDescent="0.35">
      <c r="B976" s="41">
        <f t="shared" si="277"/>
        <v>18900</v>
      </c>
      <c r="C976" s="8">
        <f t="shared" si="278"/>
        <v>189</v>
      </c>
      <c r="D976" s="73">
        <f t="shared" si="266"/>
        <v>252.78749999999999</v>
      </c>
      <c r="E976" s="29">
        <f t="shared" si="283"/>
        <v>62602.048375376107</v>
      </c>
      <c r="F976" s="29">
        <f t="shared" si="279"/>
        <v>66.245553836373062</v>
      </c>
      <c r="G976" s="29">
        <f t="shared" si="280"/>
        <v>88.603428256148959</v>
      </c>
      <c r="H976" s="17">
        <f t="shared" si="281"/>
        <v>83730.239702064646</v>
      </c>
      <c r="I976" s="29">
        <f t="shared" si="271"/>
        <v>2.2250485660981263</v>
      </c>
      <c r="J976" s="29">
        <f t="shared" si="272"/>
        <v>41.69411544073867</v>
      </c>
      <c r="K976" s="32">
        <f>IF((D975+L975+M975-AL975)/($C$21+$C$22)&gt;$C$8,$C$8,(D975+L975+M975-AL975)/($C$21+$C$22))</f>
        <v>1400</v>
      </c>
      <c r="L976" s="97">
        <f t="shared" si="267"/>
        <v>0</v>
      </c>
      <c r="M976" s="96">
        <f t="shared" si="268"/>
        <v>0</v>
      </c>
      <c r="N976" s="98">
        <f t="shared" si="273"/>
        <v>1.7179213529287818</v>
      </c>
      <c r="O976" s="100">
        <f t="shared" si="269"/>
        <v>4.2266987561397071</v>
      </c>
      <c r="P976" s="104">
        <f t="shared" si="274"/>
        <v>18.880500609176615</v>
      </c>
      <c r="Q976" s="102">
        <f t="shared" si="275"/>
        <v>4.9224514715476911E-2</v>
      </c>
      <c r="R976" s="106">
        <f>IF(K976-H975&lt;0,0,K976-H975)</f>
        <v>0</v>
      </c>
      <c r="S976" s="106">
        <f>K976-V976</f>
        <v>0</v>
      </c>
      <c r="T976" s="106">
        <f>IF(R976&gt;0,$C$6-$C$8,IF($C$6-$C$8-W976&lt;0,0,$C$6-$C$8-W976))</f>
        <v>97.214462279726973</v>
      </c>
      <c r="U976" s="107">
        <f>IF(R976=0,IF(U975+(F976-AL976/$C$23)*$C$21/($C$21+$C$22)&gt;$C$8,$C$8,U975+F976*$C$21/($C$21+$C$22)),E976)</f>
        <v>1400</v>
      </c>
      <c r="V976" s="107">
        <f>IF(R976&gt;0,0,IF(V975+(F976-AL976/$C$23)*$C$21/($C$21+$C$22)&gt;$C$8,$C$8,IF(U976=$C$8,V975+(F976-AL976/$C$23)*$C$21/$C$22,V975+(F976-AL976/$C$23)*$C$21/($C$21+$C$22))))</f>
        <v>1400</v>
      </c>
      <c r="W976" s="203">
        <f>IF(R976&gt;0,0,IF(W975+AL976/$C$23&gt;$F$23,$F$23,W975+AL976/$C$23))</f>
        <v>2.7855377202730285</v>
      </c>
      <c r="X976" s="105" t="str">
        <f>IF(R976=0,"-",FORECAST($C$8,Инклинометрия!$B$2:$B$152,Инклинометрия!$A$2:$A$152))</f>
        <v>-</v>
      </c>
      <c r="Y976" s="105" t="str">
        <f>IF(R976=0,"-",FORECAST($C$8-R976,Инклинометрия!$B$2:$B$152,Инклинометрия!$A$2:$A$152))</f>
        <v>-</v>
      </c>
      <c r="Z976" s="105" t="str">
        <f>IF(R976&gt;0,FORECAST($C$8,Инклинометрия!$B$2:$B$152,Инклинометрия!$A$2:$A$152),IF(V976=$C$8,"-",FORECAST($C$8-V976,Инклинометрия!$B$2:$B$152,Инклинометрия!$A$2:$A$152)))</f>
        <v>-</v>
      </c>
      <c r="AA976" s="105" t="str">
        <f>IF(S976=0,"-",FORECAST($C$8-(S976+V976),Инклинометрия!$B$2:$B$152,Инклинометрия!$A$2:$A$152))</f>
        <v>-</v>
      </c>
      <c r="AB976" s="105">
        <f>FORECAST($C$8+T976,Инклинометрия!$B$2:$B$152,Инклинометрия!$A$2:$A$152)</f>
        <v>1422.3537391657405</v>
      </c>
      <c r="AC976" s="105">
        <f>IF(R976=0,FORECAST($C$6-T976,Инклинометрия!$B$2:$B$152,Инклинометрия!$A$2:$A$152),FORECAST($C$8,Инклинометрия!$B$2:$B$152,Инклинометрия!$A$2:$A$152))</f>
        <v>1332.6462608342592</v>
      </c>
      <c r="AD976" s="107">
        <f>IF(R976=0,FORECAST($C$8,Инклинометрия!$B$2:$B$152,Инклинометрия!$A$2:$A$152),Y976)</f>
        <v>1330</v>
      </c>
      <c r="AE976" s="107">
        <f>FORECAST($C$8-(R976+U976),Инклинометрия!$B$2:$B$152,Инклинометрия!$A$2:$A$152)</f>
        <v>0</v>
      </c>
      <c r="AF976" s="107">
        <f>IF(V976=0,"-",FORECAST($C$8,Инклинометрия!$B$2:$B$152,Инклинометрия!$A$2:$A$152))</f>
        <v>1330</v>
      </c>
      <c r="AG976" s="107">
        <f>IF(V976=0,"-",FORECAST($C$8-V976,Инклинометрия!$B$2:$B$152,Инклинометрия!$A$2:$A$152))</f>
        <v>0</v>
      </c>
      <c r="AH976" s="107">
        <f>IF(W976=0,"-",FORECAST($C$8+W976,Инклинометрия!$B$2:$B$152,Инклинометрия!$A$2:$A$152))</f>
        <v>1332.6462608342592</v>
      </c>
      <c r="AI976" s="107">
        <f>IF(W976=0,"-",FORECAST($C$8,Инклинометрия!$B$2:$B$152,Инклинометрия!$A$2:$A$152))</f>
        <v>1330</v>
      </c>
      <c r="AK976" s="122">
        <f t="shared" si="282"/>
        <v>0</v>
      </c>
      <c r="AL976" s="67">
        <f>AK976*(B976-B975)</f>
        <v>0</v>
      </c>
      <c r="AM976" s="23">
        <f t="shared" si="284"/>
        <v>8.6725204696437436E-2</v>
      </c>
      <c r="AN976" s="26">
        <f>AN975+AK976*(B976-B975)/(2*PI()*$C$5*AN975*$K$13)</f>
        <v>0.15480061813468687</v>
      </c>
      <c r="AO976" s="87">
        <f t="shared" si="276"/>
        <v>145932.55112472404</v>
      </c>
      <c r="AP976" s="87">
        <f>IF(R976+U976&lt;$C$8,0,32*$L$23/$C$12^2*($K$10*R976+$K$8*U976)+32*$L$24/($C$14^2-$C$13^2)*($K$10*S976+$K$8*V976))</f>
        <v>44607.551124724028</v>
      </c>
      <c r="AQ976" s="66">
        <f>R976*$C$11*$C$9+U976*$C$11*$C$10</f>
        <v>14695380</v>
      </c>
      <c r="AR976" s="66">
        <f>S976*$C$11*$C$9+V976*$C$11*$C$10</f>
        <v>14695380</v>
      </c>
      <c r="AS976" s="87">
        <f>$C$11*(T976*$C$9+W976*$C$10)</f>
        <v>792178.05375968735</v>
      </c>
      <c r="AT976" s="45">
        <f t="shared" si="270"/>
        <v>15633490.60488441</v>
      </c>
      <c r="AU976" s="75"/>
    </row>
    <row r="977" spans="2:47" ht="15" thickBot="1" x14ac:dyDescent="0.35">
      <c r="B977" s="41">
        <f t="shared" si="277"/>
        <v>18920</v>
      </c>
      <c r="C977" s="8">
        <f t="shared" si="278"/>
        <v>189.20000000000002</v>
      </c>
      <c r="D977" s="73">
        <f t="shared" si="266"/>
        <v>253.05500000000004</v>
      </c>
      <c r="E977" s="29">
        <f t="shared" si="283"/>
        <v>62668.293929212494</v>
      </c>
      <c r="F977" s="29">
        <f t="shared" si="279"/>
        <v>66.245553836382484</v>
      </c>
      <c r="G977" s="29">
        <f t="shared" si="280"/>
        <v>88.603428256161564</v>
      </c>
      <c r="H977" s="17">
        <f t="shared" si="281"/>
        <v>83818.843130320805</v>
      </c>
      <c r="I977" s="29">
        <f t="shared" si="271"/>
        <v>2.2250485660981263</v>
      </c>
      <c r="J977" s="29">
        <f t="shared" si="272"/>
        <v>41.694115440741633</v>
      </c>
      <c r="K977" s="32">
        <f>IF((D976+L976+M976-AL976)/($C$21+$C$22)&gt;$C$8,$C$8,(D976+L976+M976-AL976)/($C$21+$C$22))</f>
        <v>1400</v>
      </c>
      <c r="L977" s="97">
        <f t="shared" si="267"/>
        <v>0</v>
      </c>
      <c r="M977" s="96">
        <f t="shared" si="268"/>
        <v>0</v>
      </c>
      <c r="N977" s="98">
        <f t="shared" si="273"/>
        <v>1.7179213529287818</v>
      </c>
      <c r="O977" s="100">
        <f t="shared" si="269"/>
        <v>4.2266987561397071</v>
      </c>
      <c r="P977" s="104">
        <f t="shared" si="274"/>
        <v>18.880500609176615</v>
      </c>
      <c r="Q977" s="102">
        <f t="shared" si="275"/>
        <v>4.9224514715476911E-2</v>
      </c>
      <c r="R977" s="106">
        <f>IF(K977-H976&lt;0,0,K977-H976)</f>
        <v>0</v>
      </c>
      <c r="S977" s="106">
        <f>K977-V977</f>
        <v>0</v>
      </c>
      <c r="T977" s="106">
        <f>IF(R977&gt;0,$C$6-$C$8,IF($C$6-$C$8-W977&lt;0,0,$C$6-$C$8-W977))</f>
        <v>97.214462279726973</v>
      </c>
      <c r="U977" s="107">
        <f>IF(R977=0,IF(U976+(F977-AL977/$C$23)*$C$21/($C$21+$C$22)&gt;$C$8,$C$8,U976+F977*$C$21/($C$21+$C$22)),E977)</f>
        <v>1400</v>
      </c>
      <c r="V977" s="107">
        <f>IF(R977&gt;0,0,IF(V976+(F977-AL977/$C$23)*$C$21/($C$21+$C$22)&gt;$C$8,$C$8,IF(U977=$C$8,V976+(F977-AL977/$C$23)*$C$21/$C$22,V976+(F977-AL977/$C$23)*$C$21/($C$21+$C$22))))</f>
        <v>1400</v>
      </c>
      <c r="W977" s="203">
        <f>IF(R977&gt;0,0,IF(W976+AL977/$C$23&gt;$F$23,$F$23,W976+AL977/$C$23))</f>
        <v>2.7855377202730285</v>
      </c>
      <c r="X977" s="105" t="str">
        <f>IF(R977=0,"-",FORECAST($C$8,Инклинометрия!$B$2:$B$152,Инклинометрия!$A$2:$A$152))</f>
        <v>-</v>
      </c>
      <c r="Y977" s="105" t="str">
        <f>IF(R977=0,"-",FORECAST($C$8-R977,Инклинометрия!$B$2:$B$152,Инклинометрия!$A$2:$A$152))</f>
        <v>-</v>
      </c>
      <c r="Z977" s="105" t="str">
        <f>IF(R977&gt;0,FORECAST($C$8,Инклинометрия!$B$2:$B$152,Инклинометрия!$A$2:$A$152),IF(V977=$C$8,"-",FORECAST($C$8-V977,Инклинометрия!$B$2:$B$152,Инклинометрия!$A$2:$A$152)))</f>
        <v>-</v>
      </c>
      <c r="AA977" s="105" t="str">
        <f>IF(S977=0,"-",FORECAST($C$8-(S977+V977),Инклинометрия!$B$2:$B$152,Инклинометрия!$A$2:$A$152))</f>
        <v>-</v>
      </c>
      <c r="AB977" s="105">
        <f>FORECAST($C$8+T977,Инклинометрия!$B$2:$B$152,Инклинометрия!$A$2:$A$152)</f>
        <v>1422.3537391657405</v>
      </c>
      <c r="AC977" s="105">
        <f>IF(R977=0,FORECAST($C$6-T977,Инклинометрия!$B$2:$B$152,Инклинометрия!$A$2:$A$152),FORECAST($C$8,Инклинометрия!$B$2:$B$152,Инклинометрия!$A$2:$A$152))</f>
        <v>1332.6462608342592</v>
      </c>
      <c r="AD977" s="107">
        <f>IF(R977=0,FORECAST($C$8,Инклинометрия!$B$2:$B$152,Инклинометрия!$A$2:$A$152),Y977)</f>
        <v>1330</v>
      </c>
      <c r="AE977" s="107">
        <f>FORECAST($C$8-(R977+U977),Инклинометрия!$B$2:$B$152,Инклинометрия!$A$2:$A$152)</f>
        <v>0</v>
      </c>
      <c r="AF977" s="107">
        <f>IF(V977=0,"-",FORECAST($C$8,Инклинометрия!$B$2:$B$152,Инклинометрия!$A$2:$A$152))</f>
        <v>1330</v>
      </c>
      <c r="AG977" s="107">
        <f>IF(V977=0,"-",FORECAST($C$8-V977,Инклинометрия!$B$2:$B$152,Инклинометрия!$A$2:$A$152))</f>
        <v>0</v>
      </c>
      <c r="AH977" s="107">
        <f>IF(W977=0,"-",FORECAST($C$8+W977,Инклинометрия!$B$2:$B$152,Инклинометрия!$A$2:$A$152))</f>
        <v>1332.6462608342592</v>
      </c>
      <c r="AI977" s="107">
        <f>IF(W977=0,"-",FORECAST($C$8,Инклинометрия!$B$2:$B$152,Инклинометрия!$A$2:$A$152))</f>
        <v>1330</v>
      </c>
      <c r="AK977" s="122">
        <f t="shared" si="282"/>
        <v>0</v>
      </c>
      <c r="AL977" s="67">
        <f>AK977*(B977-B976)</f>
        <v>0</v>
      </c>
      <c r="AM977" s="23">
        <f t="shared" si="284"/>
        <v>8.6725204696437436E-2</v>
      </c>
      <c r="AN977" s="26">
        <f>AN976+AK977*(B977-B976)/(2*PI()*$C$5*AN976*$K$13)</f>
        <v>0.15480061813468687</v>
      </c>
      <c r="AO977" s="87">
        <f t="shared" si="276"/>
        <v>145932.55112472404</v>
      </c>
      <c r="AP977" s="87">
        <f>IF(R977+U977&lt;$C$8,0,32*$L$23/$C$12^2*($K$10*R977+$K$8*U977)+32*$L$24/($C$14^2-$C$13^2)*($K$10*S977+$K$8*V977))</f>
        <v>44607.551124724028</v>
      </c>
      <c r="AQ977" s="66">
        <f>R977*$C$11*$C$9+U977*$C$11*$C$10</f>
        <v>14695380</v>
      </c>
      <c r="AR977" s="66">
        <f>S977*$C$11*$C$9+V977*$C$11*$C$10</f>
        <v>14695380</v>
      </c>
      <c r="AS977" s="87">
        <f>$C$11*(T977*$C$9+W977*$C$10)</f>
        <v>792178.05375968735</v>
      </c>
      <c r="AT977" s="45">
        <f t="shared" si="270"/>
        <v>15633490.60488441</v>
      </c>
      <c r="AU977" s="75"/>
    </row>
    <row r="978" spans="2:47" ht="15" thickBot="1" x14ac:dyDescent="0.35">
      <c r="B978" s="41">
        <f t="shared" si="277"/>
        <v>18940</v>
      </c>
      <c r="C978" s="8">
        <f t="shared" si="278"/>
        <v>189.4</v>
      </c>
      <c r="D978" s="73">
        <f t="shared" si="266"/>
        <v>253.32249999999999</v>
      </c>
      <c r="E978" s="29">
        <f t="shared" si="283"/>
        <v>62734.539483048866</v>
      </c>
      <c r="F978" s="29">
        <f t="shared" si="279"/>
        <v>66.245553836373062</v>
      </c>
      <c r="G978" s="29">
        <f t="shared" si="280"/>
        <v>88.603428256148959</v>
      </c>
      <c r="H978" s="17">
        <f t="shared" si="281"/>
        <v>83907.44655857695</v>
      </c>
      <c r="I978" s="29">
        <f t="shared" si="271"/>
        <v>2.2250485660981263</v>
      </c>
      <c r="J978" s="29">
        <f t="shared" si="272"/>
        <v>41.69411544073867</v>
      </c>
      <c r="K978" s="32">
        <f>IF((D977+L977+M977-AL977)/($C$21+$C$22)&gt;$C$8,$C$8,(D977+L977+M977-AL977)/($C$21+$C$22))</f>
        <v>1400</v>
      </c>
      <c r="L978" s="97">
        <f t="shared" si="267"/>
        <v>0</v>
      </c>
      <c r="M978" s="96">
        <f t="shared" si="268"/>
        <v>0</v>
      </c>
      <c r="N978" s="98">
        <f t="shared" si="273"/>
        <v>1.7179213529287818</v>
      </c>
      <c r="O978" s="100">
        <f t="shared" si="269"/>
        <v>4.2266987561397071</v>
      </c>
      <c r="P978" s="104">
        <f t="shared" si="274"/>
        <v>18.880500609176615</v>
      </c>
      <c r="Q978" s="102">
        <f t="shared" si="275"/>
        <v>4.9224514715476911E-2</v>
      </c>
      <c r="R978" s="106">
        <f>IF(K978-H977&lt;0,0,K978-H977)</f>
        <v>0</v>
      </c>
      <c r="S978" s="106">
        <f>K978-V978</f>
        <v>0</v>
      </c>
      <c r="T978" s="106">
        <f>IF(R978&gt;0,$C$6-$C$8,IF($C$6-$C$8-W978&lt;0,0,$C$6-$C$8-W978))</f>
        <v>97.214462279726973</v>
      </c>
      <c r="U978" s="107">
        <f>IF(R978=0,IF(U977+(F978-AL978/$C$23)*$C$21/($C$21+$C$22)&gt;$C$8,$C$8,U977+F978*$C$21/($C$21+$C$22)),E978)</f>
        <v>1400</v>
      </c>
      <c r="V978" s="107">
        <f>IF(R978&gt;0,0,IF(V977+(F978-AL978/$C$23)*$C$21/($C$21+$C$22)&gt;$C$8,$C$8,IF(U978=$C$8,V977+(F978-AL978/$C$23)*$C$21/$C$22,V977+(F978-AL978/$C$23)*$C$21/($C$21+$C$22))))</f>
        <v>1400</v>
      </c>
      <c r="W978" s="203">
        <f>IF(R978&gt;0,0,IF(W977+AL978/$C$23&gt;$F$23,$F$23,W977+AL978/$C$23))</f>
        <v>2.7855377202730285</v>
      </c>
      <c r="X978" s="105" t="str">
        <f>IF(R978=0,"-",FORECAST($C$8,Инклинометрия!$B$2:$B$152,Инклинометрия!$A$2:$A$152))</f>
        <v>-</v>
      </c>
      <c r="Y978" s="105" t="str">
        <f>IF(R978=0,"-",FORECAST($C$8-R978,Инклинометрия!$B$2:$B$152,Инклинометрия!$A$2:$A$152))</f>
        <v>-</v>
      </c>
      <c r="Z978" s="105" t="str">
        <f>IF(R978&gt;0,FORECAST($C$8,Инклинометрия!$B$2:$B$152,Инклинометрия!$A$2:$A$152),IF(V978=$C$8,"-",FORECAST($C$8-V978,Инклинометрия!$B$2:$B$152,Инклинометрия!$A$2:$A$152)))</f>
        <v>-</v>
      </c>
      <c r="AA978" s="105" t="str">
        <f>IF(S978=0,"-",FORECAST($C$8-(S978+V978),Инклинометрия!$B$2:$B$152,Инклинометрия!$A$2:$A$152))</f>
        <v>-</v>
      </c>
      <c r="AB978" s="105">
        <f>FORECAST($C$8+T978,Инклинометрия!$B$2:$B$152,Инклинометрия!$A$2:$A$152)</f>
        <v>1422.3537391657405</v>
      </c>
      <c r="AC978" s="105">
        <f>IF(R978=0,FORECAST($C$6-T978,Инклинометрия!$B$2:$B$152,Инклинометрия!$A$2:$A$152),FORECAST($C$8,Инклинометрия!$B$2:$B$152,Инклинометрия!$A$2:$A$152))</f>
        <v>1332.6462608342592</v>
      </c>
      <c r="AD978" s="107">
        <f>IF(R978=0,FORECAST($C$8,Инклинометрия!$B$2:$B$152,Инклинометрия!$A$2:$A$152),Y978)</f>
        <v>1330</v>
      </c>
      <c r="AE978" s="107">
        <f>FORECAST($C$8-(R978+U978),Инклинометрия!$B$2:$B$152,Инклинометрия!$A$2:$A$152)</f>
        <v>0</v>
      </c>
      <c r="AF978" s="107">
        <f>IF(V978=0,"-",FORECAST($C$8,Инклинометрия!$B$2:$B$152,Инклинометрия!$A$2:$A$152))</f>
        <v>1330</v>
      </c>
      <c r="AG978" s="107">
        <f>IF(V978=0,"-",FORECAST($C$8-V978,Инклинометрия!$B$2:$B$152,Инклинометрия!$A$2:$A$152))</f>
        <v>0</v>
      </c>
      <c r="AH978" s="107">
        <f>IF(W978=0,"-",FORECAST($C$8+W978,Инклинометрия!$B$2:$B$152,Инклинометрия!$A$2:$A$152))</f>
        <v>1332.6462608342592</v>
      </c>
      <c r="AI978" s="107">
        <f>IF(W978=0,"-",FORECAST($C$8,Инклинометрия!$B$2:$B$152,Инклинометрия!$A$2:$A$152))</f>
        <v>1330</v>
      </c>
      <c r="AK978" s="122">
        <f t="shared" si="282"/>
        <v>0</v>
      </c>
      <c r="AL978" s="67">
        <f>AK978*(B978-B977)</f>
        <v>0</v>
      </c>
      <c r="AM978" s="23">
        <f t="shared" si="284"/>
        <v>8.6725204696437436E-2</v>
      </c>
      <c r="AN978" s="26">
        <f>AN977+AK978*(B978-B977)/(2*PI()*$C$5*AN977*$K$13)</f>
        <v>0.15480061813468687</v>
      </c>
      <c r="AO978" s="87">
        <f t="shared" si="276"/>
        <v>145932.55112472404</v>
      </c>
      <c r="AP978" s="87">
        <f>IF(R978+U978&lt;$C$8,0,32*$L$23/$C$12^2*($K$10*R978+$K$8*U978)+32*$L$24/($C$14^2-$C$13^2)*($K$10*S978+$K$8*V978))</f>
        <v>44607.551124724028</v>
      </c>
      <c r="AQ978" s="66">
        <f>R978*$C$11*$C$9+U978*$C$11*$C$10</f>
        <v>14695380</v>
      </c>
      <c r="AR978" s="66">
        <f>S978*$C$11*$C$9+V978*$C$11*$C$10</f>
        <v>14695380</v>
      </c>
      <c r="AS978" s="87">
        <f>$C$11*(T978*$C$9+W978*$C$10)</f>
        <v>792178.05375968735</v>
      </c>
      <c r="AT978" s="45">
        <f t="shared" si="270"/>
        <v>15633490.60488441</v>
      </c>
      <c r="AU978" s="75"/>
    </row>
    <row r="979" spans="2:47" ht="15" thickBot="1" x14ac:dyDescent="0.35">
      <c r="B979" s="41">
        <f t="shared" si="277"/>
        <v>18960</v>
      </c>
      <c r="C979" s="8">
        <f t="shared" si="278"/>
        <v>189.6</v>
      </c>
      <c r="D979" s="73">
        <f t="shared" si="266"/>
        <v>253.59</v>
      </c>
      <c r="E979" s="29">
        <f t="shared" si="283"/>
        <v>62800.785036885238</v>
      </c>
      <c r="F979" s="29">
        <f t="shared" si="279"/>
        <v>66.245553836373062</v>
      </c>
      <c r="G979" s="29">
        <f t="shared" si="280"/>
        <v>88.603428256148959</v>
      </c>
      <c r="H979" s="17">
        <f t="shared" si="281"/>
        <v>83996.049986833095</v>
      </c>
      <c r="I979" s="29">
        <f t="shared" si="271"/>
        <v>2.2250485660981263</v>
      </c>
      <c r="J979" s="29">
        <f t="shared" si="272"/>
        <v>41.69411544073867</v>
      </c>
      <c r="K979" s="32">
        <f>IF((D978+L978+M978-AL978)/($C$21+$C$22)&gt;$C$8,$C$8,(D978+L978+M978-AL978)/($C$21+$C$22))</f>
        <v>1400</v>
      </c>
      <c r="L979" s="97">
        <f t="shared" si="267"/>
        <v>0</v>
      </c>
      <c r="M979" s="96">
        <f t="shared" si="268"/>
        <v>0</v>
      </c>
      <c r="N979" s="98">
        <f t="shared" si="273"/>
        <v>1.7179213529287818</v>
      </c>
      <c r="O979" s="100">
        <f t="shared" si="269"/>
        <v>4.2266987561397071</v>
      </c>
      <c r="P979" s="104">
        <f t="shared" si="274"/>
        <v>18.880500609176615</v>
      </c>
      <c r="Q979" s="102">
        <f t="shared" si="275"/>
        <v>4.9224514715476911E-2</v>
      </c>
      <c r="R979" s="106">
        <f>IF(K979-H978&lt;0,0,K979-H978)</f>
        <v>0</v>
      </c>
      <c r="S979" s="106">
        <f>K979-V979</f>
        <v>0</v>
      </c>
      <c r="T979" s="106">
        <f>IF(R979&gt;0,$C$6-$C$8,IF($C$6-$C$8-W979&lt;0,0,$C$6-$C$8-W979))</f>
        <v>97.214462279726973</v>
      </c>
      <c r="U979" s="107">
        <f>IF(R979=0,IF(U978+(F979-AL979/$C$23)*$C$21/($C$21+$C$22)&gt;$C$8,$C$8,U978+F979*$C$21/($C$21+$C$22)),E979)</f>
        <v>1400</v>
      </c>
      <c r="V979" s="107">
        <f>IF(R979&gt;0,0,IF(V978+(F979-AL979/$C$23)*$C$21/($C$21+$C$22)&gt;$C$8,$C$8,IF(U979=$C$8,V978+(F979-AL979/$C$23)*$C$21/$C$22,V978+(F979-AL979/$C$23)*$C$21/($C$21+$C$22))))</f>
        <v>1400</v>
      </c>
      <c r="W979" s="203">
        <f>IF(R979&gt;0,0,IF(W978+AL979/$C$23&gt;$F$23,$F$23,W978+AL979/$C$23))</f>
        <v>2.7855377202730285</v>
      </c>
      <c r="X979" s="105" t="str">
        <f>IF(R979=0,"-",FORECAST($C$8,Инклинометрия!$B$2:$B$152,Инклинометрия!$A$2:$A$152))</f>
        <v>-</v>
      </c>
      <c r="Y979" s="105" t="str">
        <f>IF(R979=0,"-",FORECAST($C$8-R979,Инклинометрия!$B$2:$B$152,Инклинометрия!$A$2:$A$152))</f>
        <v>-</v>
      </c>
      <c r="Z979" s="105" t="str">
        <f>IF(R979&gt;0,FORECAST($C$8,Инклинометрия!$B$2:$B$152,Инклинометрия!$A$2:$A$152),IF(V979=$C$8,"-",FORECAST($C$8-V979,Инклинометрия!$B$2:$B$152,Инклинометрия!$A$2:$A$152)))</f>
        <v>-</v>
      </c>
      <c r="AA979" s="105" t="str">
        <f>IF(S979=0,"-",FORECAST($C$8-(S979+V979),Инклинометрия!$B$2:$B$152,Инклинометрия!$A$2:$A$152))</f>
        <v>-</v>
      </c>
      <c r="AB979" s="105">
        <f>FORECAST($C$8+T979,Инклинометрия!$B$2:$B$152,Инклинометрия!$A$2:$A$152)</f>
        <v>1422.3537391657405</v>
      </c>
      <c r="AC979" s="105">
        <f>IF(R979=0,FORECAST($C$6-T979,Инклинометрия!$B$2:$B$152,Инклинометрия!$A$2:$A$152),FORECAST($C$8,Инклинометрия!$B$2:$B$152,Инклинометрия!$A$2:$A$152))</f>
        <v>1332.6462608342592</v>
      </c>
      <c r="AD979" s="107">
        <f>IF(R979=0,FORECAST($C$8,Инклинометрия!$B$2:$B$152,Инклинометрия!$A$2:$A$152),Y979)</f>
        <v>1330</v>
      </c>
      <c r="AE979" s="107">
        <f>FORECAST($C$8-(R979+U979),Инклинометрия!$B$2:$B$152,Инклинометрия!$A$2:$A$152)</f>
        <v>0</v>
      </c>
      <c r="AF979" s="107">
        <f>IF(V979=0,"-",FORECAST($C$8,Инклинометрия!$B$2:$B$152,Инклинометрия!$A$2:$A$152))</f>
        <v>1330</v>
      </c>
      <c r="AG979" s="107">
        <f>IF(V979=0,"-",FORECAST($C$8-V979,Инклинометрия!$B$2:$B$152,Инклинометрия!$A$2:$A$152))</f>
        <v>0</v>
      </c>
      <c r="AH979" s="107">
        <f>IF(W979=0,"-",FORECAST($C$8+W979,Инклинометрия!$B$2:$B$152,Инклинометрия!$A$2:$A$152))</f>
        <v>1332.6462608342592</v>
      </c>
      <c r="AI979" s="107">
        <f>IF(W979=0,"-",FORECAST($C$8,Инклинометрия!$B$2:$B$152,Инклинометрия!$A$2:$A$152))</f>
        <v>1330</v>
      </c>
      <c r="AK979" s="122">
        <f t="shared" si="282"/>
        <v>0</v>
      </c>
      <c r="AL979" s="67">
        <f>AK979*(B979-B978)</f>
        <v>0</v>
      </c>
      <c r="AM979" s="23">
        <f t="shared" si="284"/>
        <v>8.6725204696437436E-2</v>
      </c>
      <c r="AN979" s="26">
        <f>AN978+AK979*(B979-B978)/(2*PI()*$C$5*AN978*$K$13)</f>
        <v>0.15480061813468687</v>
      </c>
      <c r="AO979" s="87">
        <f t="shared" si="276"/>
        <v>145932.55112472404</v>
      </c>
      <c r="AP979" s="87">
        <f>IF(R979+U979&lt;$C$8,0,32*$L$23/$C$12^2*($K$10*R979+$K$8*U979)+32*$L$24/($C$14^2-$C$13^2)*($K$10*S979+$K$8*V979))</f>
        <v>44607.551124724028</v>
      </c>
      <c r="AQ979" s="66">
        <f>R979*$C$11*$C$9+U979*$C$11*$C$10</f>
        <v>14695380</v>
      </c>
      <c r="AR979" s="66">
        <f>S979*$C$11*$C$9+V979*$C$11*$C$10</f>
        <v>14695380</v>
      </c>
      <c r="AS979" s="87">
        <f>$C$11*(T979*$C$9+W979*$C$10)</f>
        <v>792178.05375968735</v>
      </c>
      <c r="AT979" s="45">
        <f t="shared" si="270"/>
        <v>15633490.60488441</v>
      </c>
      <c r="AU979" s="75"/>
    </row>
    <row r="980" spans="2:47" ht="15" thickBot="1" x14ac:dyDescent="0.35">
      <c r="B980" s="41">
        <f t="shared" si="277"/>
        <v>18980</v>
      </c>
      <c r="C980" s="8">
        <f t="shared" si="278"/>
        <v>189.8</v>
      </c>
      <c r="D980" s="73">
        <f t="shared" si="266"/>
        <v>253.85749999999999</v>
      </c>
      <c r="E980" s="29">
        <f t="shared" si="283"/>
        <v>62867.030590721617</v>
      </c>
      <c r="F980" s="29">
        <f t="shared" si="279"/>
        <v>66.245553836382484</v>
      </c>
      <c r="G980" s="29">
        <f t="shared" si="280"/>
        <v>88.603428256161564</v>
      </c>
      <c r="H980" s="17">
        <f t="shared" si="281"/>
        <v>84084.653415089255</v>
      </c>
      <c r="I980" s="29">
        <f t="shared" si="271"/>
        <v>2.2250485660981263</v>
      </c>
      <c r="J980" s="29">
        <f t="shared" si="272"/>
        <v>41.694115440741633</v>
      </c>
      <c r="K980" s="32">
        <f>IF((D979+L979+M979-AL979)/($C$21+$C$22)&gt;$C$8,$C$8,(D979+L979+M979-AL979)/($C$21+$C$22))</f>
        <v>1400</v>
      </c>
      <c r="L980" s="97">
        <f t="shared" si="267"/>
        <v>0</v>
      </c>
      <c r="M980" s="96">
        <f t="shared" si="268"/>
        <v>0</v>
      </c>
      <c r="N980" s="98">
        <f t="shared" si="273"/>
        <v>1.7179213529287818</v>
      </c>
      <c r="O980" s="100">
        <f t="shared" si="269"/>
        <v>4.2266987561397071</v>
      </c>
      <c r="P980" s="104">
        <f t="shared" si="274"/>
        <v>18.880500609176615</v>
      </c>
      <c r="Q980" s="102">
        <f t="shared" si="275"/>
        <v>4.9224514715476911E-2</v>
      </c>
      <c r="R980" s="106">
        <f>IF(K980-H979&lt;0,0,K980-H979)</f>
        <v>0</v>
      </c>
      <c r="S980" s="106">
        <f>K980-V980</f>
        <v>0</v>
      </c>
      <c r="T980" s="106">
        <f>IF(R980&gt;0,$C$6-$C$8,IF($C$6-$C$8-W980&lt;0,0,$C$6-$C$8-W980))</f>
        <v>97.214462279726973</v>
      </c>
      <c r="U980" s="107">
        <f>IF(R980=0,IF(U979+(F980-AL980/$C$23)*$C$21/($C$21+$C$22)&gt;$C$8,$C$8,U979+F980*$C$21/($C$21+$C$22)),E980)</f>
        <v>1400</v>
      </c>
      <c r="V980" s="107">
        <f>IF(R980&gt;0,0,IF(V979+(F980-AL980/$C$23)*$C$21/($C$21+$C$22)&gt;$C$8,$C$8,IF(U980=$C$8,V979+(F980-AL980/$C$23)*$C$21/$C$22,V979+(F980-AL980/$C$23)*$C$21/($C$21+$C$22))))</f>
        <v>1400</v>
      </c>
      <c r="W980" s="203">
        <f>IF(R980&gt;0,0,IF(W979+AL980/$C$23&gt;$F$23,$F$23,W979+AL980/$C$23))</f>
        <v>2.7855377202730285</v>
      </c>
      <c r="X980" s="105" t="str">
        <f>IF(R980=0,"-",FORECAST($C$8,Инклинометрия!$B$2:$B$152,Инклинометрия!$A$2:$A$152))</f>
        <v>-</v>
      </c>
      <c r="Y980" s="105" t="str">
        <f>IF(R980=0,"-",FORECAST($C$8-R980,Инклинометрия!$B$2:$B$152,Инклинометрия!$A$2:$A$152))</f>
        <v>-</v>
      </c>
      <c r="Z980" s="105" t="str">
        <f>IF(R980&gt;0,FORECAST($C$8,Инклинометрия!$B$2:$B$152,Инклинометрия!$A$2:$A$152),IF(V980=$C$8,"-",FORECAST($C$8-V980,Инклинометрия!$B$2:$B$152,Инклинометрия!$A$2:$A$152)))</f>
        <v>-</v>
      </c>
      <c r="AA980" s="105" t="str">
        <f>IF(S980=0,"-",FORECAST($C$8-(S980+V980),Инклинометрия!$B$2:$B$152,Инклинометрия!$A$2:$A$152))</f>
        <v>-</v>
      </c>
      <c r="AB980" s="105">
        <f>FORECAST($C$8+T980,Инклинометрия!$B$2:$B$152,Инклинометрия!$A$2:$A$152)</f>
        <v>1422.3537391657405</v>
      </c>
      <c r="AC980" s="105">
        <f>IF(R980=0,FORECAST($C$6-T980,Инклинометрия!$B$2:$B$152,Инклинометрия!$A$2:$A$152),FORECAST($C$8,Инклинометрия!$B$2:$B$152,Инклинометрия!$A$2:$A$152))</f>
        <v>1332.6462608342592</v>
      </c>
      <c r="AD980" s="107">
        <f>IF(R980=0,FORECAST($C$8,Инклинометрия!$B$2:$B$152,Инклинометрия!$A$2:$A$152),Y980)</f>
        <v>1330</v>
      </c>
      <c r="AE980" s="107">
        <f>FORECAST($C$8-(R980+U980),Инклинометрия!$B$2:$B$152,Инклинометрия!$A$2:$A$152)</f>
        <v>0</v>
      </c>
      <c r="AF980" s="107">
        <f>IF(V980=0,"-",FORECAST($C$8,Инклинометрия!$B$2:$B$152,Инклинометрия!$A$2:$A$152))</f>
        <v>1330</v>
      </c>
      <c r="AG980" s="107">
        <f>IF(V980=0,"-",FORECAST($C$8-V980,Инклинометрия!$B$2:$B$152,Инклинометрия!$A$2:$A$152))</f>
        <v>0</v>
      </c>
      <c r="AH980" s="107">
        <f>IF(W980=0,"-",FORECAST($C$8+W980,Инклинометрия!$B$2:$B$152,Инклинометрия!$A$2:$A$152))</f>
        <v>1332.6462608342592</v>
      </c>
      <c r="AI980" s="107">
        <f>IF(W980=0,"-",FORECAST($C$8,Инклинометрия!$B$2:$B$152,Инклинометрия!$A$2:$A$152))</f>
        <v>1330</v>
      </c>
      <c r="AK980" s="122">
        <f t="shared" si="282"/>
        <v>0</v>
      </c>
      <c r="AL980" s="67">
        <f>AK980*(B980-B979)</f>
        <v>0</v>
      </c>
      <c r="AM980" s="23">
        <f t="shared" si="284"/>
        <v>8.6725204696437436E-2</v>
      </c>
      <c r="AN980" s="26">
        <f>AN979+AK980*(B980-B979)/(2*PI()*$C$5*AN979*$K$13)</f>
        <v>0.15480061813468687</v>
      </c>
      <c r="AO980" s="87">
        <f t="shared" si="276"/>
        <v>145932.55112472404</v>
      </c>
      <c r="AP980" s="87">
        <f>IF(R980+U980&lt;$C$8,0,32*$L$23/$C$12^2*($K$10*R980+$K$8*U980)+32*$L$24/($C$14^2-$C$13^2)*($K$10*S980+$K$8*V980))</f>
        <v>44607.551124724028</v>
      </c>
      <c r="AQ980" s="66">
        <f>R980*$C$11*$C$9+U980*$C$11*$C$10</f>
        <v>14695380</v>
      </c>
      <c r="AR980" s="66">
        <f>S980*$C$11*$C$9+V980*$C$11*$C$10</f>
        <v>14695380</v>
      </c>
      <c r="AS980" s="87">
        <f>$C$11*(T980*$C$9+W980*$C$10)</f>
        <v>792178.05375968735</v>
      </c>
      <c r="AT980" s="45">
        <f t="shared" si="270"/>
        <v>15633490.60488441</v>
      </c>
      <c r="AU980" s="75"/>
    </row>
    <row r="981" spans="2:47" ht="15" thickBot="1" x14ac:dyDescent="0.35">
      <c r="B981" s="41">
        <f t="shared" si="277"/>
        <v>19000</v>
      </c>
      <c r="C981" s="8">
        <f t="shared" si="278"/>
        <v>190</v>
      </c>
      <c r="D981" s="73">
        <f t="shared" si="266"/>
        <v>254.125</v>
      </c>
      <c r="E981" s="29">
        <f t="shared" si="283"/>
        <v>62933.276144557996</v>
      </c>
      <c r="F981" s="29">
        <f t="shared" si="279"/>
        <v>66.245553836373062</v>
      </c>
      <c r="G981" s="29">
        <f t="shared" si="280"/>
        <v>88.603428256148959</v>
      </c>
      <c r="H981" s="17">
        <f t="shared" si="281"/>
        <v>84173.2568433454</v>
      </c>
      <c r="I981" s="29">
        <f t="shared" si="271"/>
        <v>2.2250485660981263</v>
      </c>
      <c r="J981" s="29">
        <f t="shared" si="272"/>
        <v>41.69411544073867</v>
      </c>
      <c r="K981" s="32">
        <f>IF((D980+L980+M980-AL980)/($C$21+$C$22)&gt;$C$8,$C$8,(D980+L980+M980-AL980)/($C$21+$C$22))</f>
        <v>1400</v>
      </c>
      <c r="L981" s="97">
        <f t="shared" si="267"/>
        <v>0</v>
      </c>
      <c r="M981" s="96">
        <f t="shared" si="268"/>
        <v>0</v>
      </c>
      <c r="N981" s="98">
        <f t="shared" si="273"/>
        <v>1.7179213529287818</v>
      </c>
      <c r="O981" s="100">
        <f t="shared" si="269"/>
        <v>4.2266987561397071</v>
      </c>
      <c r="P981" s="104">
        <f t="shared" si="274"/>
        <v>18.880500609176615</v>
      </c>
      <c r="Q981" s="102">
        <f t="shared" si="275"/>
        <v>4.9224514715476911E-2</v>
      </c>
      <c r="R981" s="106">
        <f>IF(K981-H980&lt;0,0,K981-H980)</f>
        <v>0</v>
      </c>
      <c r="S981" s="106">
        <f>K981-V981</f>
        <v>0</v>
      </c>
      <c r="T981" s="106">
        <f>IF(R981&gt;0,$C$6-$C$8,IF($C$6-$C$8-W981&lt;0,0,$C$6-$C$8-W981))</f>
        <v>97.214462279726973</v>
      </c>
      <c r="U981" s="107">
        <f>IF(R981=0,IF(U980+(F981-AL981/$C$23)*$C$21/($C$21+$C$22)&gt;$C$8,$C$8,U980+F981*$C$21/($C$21+$C$22)),E981)</f>
        <v>1400</v>
      </c>
      <c r="V981" s="107">
        <f>IF(R981&gt;0,0,IF(V980+(F981-AL981/$C$23)*$C$21/($C$21+$C$22)&gt;$C$8,$C$8,IF(U981=$C$8,V980+(F981-AL981/$C$23)*$C$21/$C$22,V980+(F981-AL981/$C$23)*$C$21/($C$21+$C$22))))</f>
        <v>1400</v>
      </c>
      <c r="W981" s="203">
        <f>IF(R981&gt;0,0,IF(W980+AL981/$C$23&gt;$F$23,$F$23,W980+AL981/$C$23))</f>
        <v>2.7855377202730285</v>
      </c>
      <c r="X981" s="105" t="str">
        <f>IF(R981=0,"-",FORECAST($C$8,Инклинометрия!$B$2:$B$152,Инклинометрия!$A$2:$A$152))</f>
        <v>-</v>
      </c>
      <c r="Y981" s="105" t="str">
        <f>IF(R981=0,"-",FORECAST($C$8-R981,Инклинометрия!$B$2:$B$152,Инклинометрия!$A$2:$A$152))</f>
        <v>-</v>
      </c>
      <c r="Z981" s="105" t="str">
        <f>IF(R981&gt;0,FORECAST($C$8,Инклинометрия!$B$2:$B$152,Инклинометрия!$A$2:$A$152),IF(V981=$C$8,"-",FORECAST($C$8-V981,Инклинометрия!$B$2:$B$152,Инклинометрия!$A$2:$A$152)))</f>
        <v>-</v>
      </c>
      <c r="AA981" s="105" t="str">
        <f>IF(S981=0,"-",FORECAST($C$8-(S981+V981),Инклинометрия!$B$2:$B$152,Инклинометрия!$A$2:$A$152))</f>
        <v>-</v>
      </c>
      <c r="AB981" s="105">
        <f>FORECAST($C$8+T981,Инклинометрия!$B$2:$B$152,Инклинометрия!$A$2:$A$152)</f>
        <v>1422.3537391657405</v>
      </c>
      <c r="AC981" s="105">
        <f>IF(R981=0,FORECAST($C$6-T981,Инклинометрия!$B$2:$B$152,Инклинометрия!$A$2:$A$152),FORECAST($C$8,Инклинометрия!$B$2:$B$152,Инклинометрия!$A$2:$A$152))</f>
        <v>1332.6462608342592</v>
      </c>
      <c r="AD981" s="107">
        <f>IF(R981=0,FORECAST($C$8,Инклинометрия!$B$2:$B$152,Инклинометрия!$A$2:$A$152),Y981)</f>
        <v>1330</v>
      </c>
      <c r="AE981" s="107">
        <f>FORECAST($C$8-(R981+U981),Инклинометрия!$B$2:$B$152,Инклинометрия!$A$2:$A$152)</f>
        <v>0</v>
      </c>
      <c r="AF981" s="107">
        <f>IF(V981=0,"-",FORECAST($C$8,Инклинометрия!$B$2:$B$152,Инклинометрия!$A$2:$A$152))</f>
        <v>1330</v>
      </c>
      <c r="AG981" s="107">
        <f>IF(V981=0,"-",FORECAST($C$8-V981,Инклинометрия!$B$2:$B$152,Инклинометрия!$A$2:$A$152))</f>
        <v>0</v>
      </c>
      <c r="AH981" s="107">
        <f>IF(W981=0,"-",FORECAST($C$8+W981,Инклинометрия!$B$2:$B$152,Инклинометрия!$A$2:$A$152))</f>
        <v>1332.6462608342592</v>
      </c>
      <c r="AI981" s="107">
        <f>IF(W981=0,"-",FORECAST($C$8,Инклинометрия!$B$2:$B$152,Инклинометрия!$A$2:$A$152))</f>
        <v>1330</v>
      </c>
      <c r="AK981" s="122">
        <f t="shared" si="282"/>
        <v>0</v>
      </c>
      <c r="AL981" s="67">
        <f>AK981*(B981-B980)</f>
        <v>0</v>
      </c>
      <c r="AM981" s="23">
        <f t="shared" si="284"/>
        <v>8.6725204696437436E-2</v>
      </c>
      <c r="AN981" s="26">
        <f>AN980+AK981*(B981-B980)/(2*PI()*$C$5*AN980*$K$13)</f>
        <v>0.15480061813468687</v>
      </c>
      <c r="AO981" s="87">
        <f t="shared" si="276"/>
        <v>145932.55112472404</v>
      </c>
      <c r="AP981" s="87">
        <f>IF(R981+U981&lt;$C$8,0,32*$L$23/$C$12^2*($K$10*R981+$K$8*U981)+32*$L$24/($C$14^2-$C$13^2)*($K$10*S981+$K$8*V981))</f>
        <v>44607.551124724028</v>
      </c>
      <c r="AQ981" s="66">
        <f>R981*$C$11*$C$9+U981*$C$11*$C$10</f>
        <v>14695380</v>
      </c>
      <c r="AR981" s="66">
        <f>S981*$C$11*$C$9+V981*$C$11*$C$10</f>
        <v>14695380</v>
      </c>
      <c r="AS981" s="87">
        <f>$C$11*(T981*$C$9+W981*$C$10)</f>
        <v>792178.05375968735</v>
      </c>
      <c r="AT981" s="45">
        <f t="shared" si="270"/>
        <v>15633490.60488441</v>
      </c>
      <c r="AU981" s="75"/>
    </row>
    <row r="982" spans="2:47" ht="15" thickBot="1" x14ac:dyDescent="0.35">
      <c r="B982" s="41">
        <f t="shared" si="277"/>
        <v>19020</v>
      </c>
      <c r="C982" s="8">
        <f t="shared" si="278"/>
        <v>190.20000000000002</v>
      </c>
      <c r="D982" s="73">
        <f t="shared" si="266"/>
        <v>254.39250000000004</v>
      </c>
      <c r="E982" s="29">
        <f t="shared" si="283"/>
        <v>62999.521698394376</v>
      </c>
      <c r="F982" s="29">
        <f t="shared" si="279"/>
        <v>66.245553836382484</v>
      </c>
      <c r="G982" s="29">
        <f t="shared" si="280"/>
        <v>88.603428256161564</v>
      </c>
      <c r="H982" s="17">
        <f t="shared" si="281"/>
        <v>84261.860271601559</v>
      </c>
      <c r="I982" s="29">
        <f t="shared" si="271"/>
        <v>2.2250485660981263</v>
      </c>
      <c r="J982" s="29">
        <f t="shared" si="272"/>
        <v>41.694115440741633</v>
      </c>
      <c r="K982" s="32">
        <f>IF((D981+L981+M981-AL981)/($C$21+$C$22)&gt;$C$8,$C$8,(D981+L981+M981-AL981)/($C$21+$C$22))</f>
        <v>1400</v>
      </c>
      <c r="L982" s="97">
        <f t="shared" si="267"/>
        <v>0</v>
      </c>
      <c r="M982" s="96">
        <f t="shared" si="268"/>
        <v>0</v>
      </c>
      <c r="N982" s="98">
        <f t="shared" si="273"/>
        <v>1.7179213529287818</v>
      </c>
      <c r="O982" s="100">
        <f t="shared" si="269"/>
        <v>4.2266987561397071</v>
      </c>
      <c r="P982" s="104">
        <f t="shared" si="274"/>
        <v>18.880500609176615</v>
      </c>
      <c r="Q982" s="102">
        <f t="shared" si="275"/>
        <v>4.9224514715476911E-2</v>
      </c>
      <c r="R982" s="106">
        <f>IF(K982-H981&lt;0,0,K982-H981)</f>
        <v>0</v>
      </c>
      <c r="S982" s="106">
        <f>K982-V982</f>
        <v>0</v>
      </c>
      <c r="T982" s="106">
        <f>IF(R982&gt;0,$C$6-$C$8,IF($C$6-$C$8-W982&lt;0,0,$C$6-$C$8-W982))</f>
        <v>97.214462279726973</v>
      </c>
      <c r="U982" s="107">
        <f>IF(R982=0,IF(U981+(F982-AL982/$C$23)*$C$21/($C$21+$C$22)&gt;$C$8,$C$8,U981+F982*$C$21/($C$21+$C$22)),E982)</f>
        <v>1400</v>
      </c>
      <c r="V982" s="107">
        <f>IF(R982&gt;0,0,IF(V981+(F982-AL982/$C$23)*$C$21/($C$21+$C$22)&gt;$C$8,$C$8,IF(U982=$C$8,V981+(F982-AL982/$C$23)*$C$21/$C$22,V981+(F982-AL982/$C$23)*$C$21/($C$21+$C$22))))</f>
        <v>1400</v>
      </c>
      <c r="W982" s="203">
        <f>IF(R982&gt;0,0,IF(W981+AL982/$C$23&gt;$F$23,$F$23,W981+AL982/$C$23))</f>
        <v>2.7855377202730285</v>
      </c>
      <c r="X982" s="105" t="str">
        <f>IF(R982=0,"-",FORECAST($C$8,Инклинометрия!$B$2:$B$152,Инклинометрия!$A$2:$A$152))</f>
        <v>-</v>
      </c>
      <c r="Y982" s="105" t="str">
        <f>IF(R982=0,"-",FORECAST($C$8-R982,Инклинометрия!$B$2:$B$152,Инклинометрия!$A$2:$A$152))</f>
        <v>-</v>
      </c>
      <c r="Z982" s="105" t="str">
        <f>IF(R982&gt;0,FORECAST($C$8,Инклинометрия!$B$2:$B$152,Инклинометрия!$A$2:$A$152),IF(V982=$C$8,"-",FORECAST($C$8-V982,Инклинометрия!$B$2:$B$152,Инклинометрия!$A$2:$A$152)))</f>
        <v>-</v>
      </c>
      <c r="AA982" s="105" t="str">
        <f>IF(S982=0,"-",FORECAST($C$8-(S982+V982),Инклинометрия!$B$2:$B$152,Инклинометрия!$A$2:$A$152))</f>
        <v>-</v>
      </c>
      <c r="AB982" s="105">
        <f>FORECAST($C$8+T982,Инклинометрия!$B$2:$B$152,Инклинометрия!$A$2:$A$152)</f>
        <v>1422.3537391657405</v>
      </c>
      <c r="AC982" s="105">
        <f>IF(R982=0,FORECAST($C$6-T982,Инклинометрия!$B$2:$B$152,Инклинометрия!$A$2:$A$152),FORECAST($C$8,Инклинометрия!$B$2:$B$152,Инклинометрия!$A$2:$A$152))</f>
        <v>1332.6462608342592</v>
      </c>
      <c r="AD982" s="107">
        <f>IF(R982=0,FORECAST($C$8,Инклинометрия!$B$2:$B$152,Инклинометрия!$A$2:$A$152),Y982)</f>
        <v>1330</v>
      </c>
      <c r="AE982" s="107">
        <f>FORECAST($C$8-(R982+U982),Инклинометрия!$B$2:$B$152,Инклинометрия!$A$2:$A$152)</f>
        <v>0</v>
      </c>
      <c r="AF982" s="107">
        <f>IF(V982=0,"-",FORECAST($C$8,Инклинометрия!$B$2:$B$152,Инклинометрия!$A$2:$A$152))</f>
        <v>1330</v>
      </c>
      <c r="AG982" s="107">
        <f>IF(V982=0,"-",FORECAST($C$8-V982,Инклинометрия!$B$2:$B$152,Инклинометрия!$A$2:$A$152))</f>
        <v>0</v>
      </c>
      <c r="AH982" s="107">
        <f>IF(W982=0,"-",FORECAST($C$8+W982,Инклинометрия!$B$2:$B$152,Инклинометрия!$A$2:$A$152))</f>
        <v>1332.6462608342592</v>
      </c>
      <c r="AI982" s="107">
        <f>IF(W982=0,"-",FORECAST($C$8,Инклинометрия!$B$2:$B$152,Инклинометрия!$A$2:$A$152))</f>
        <v>1330</v>
      </c>
      <c r="AK982" s="122">
        <f t="shared" si="282"/>
        <v>0</v>
      </c>
      <c r="AL982" s="67">
        <f>AK982*(B982-B981)</f>
        <v>0</v>
      </c>
      <c r="AM982" s="23">
        <f t="shared" si="284"/>
        <v>8.6725204696437436E-2</v>
      </c>
      <c r="AN982" s="26">
        <f>AN981+AK982*(B982-B981)/(2*PI()*$C$5*AN981*$K$13)</f>
        <v>0.15480061813468687</v>
      </c>
      <c r="AO982" s="87">
        <f t="shared" si="276"/>
        <v>145932.55112472404</v>
      </c>
      <c r="AP982" s="87">
        <f>IF(R982+U982&lt;$C$8,0,32*$L$23/$C$12^2*($K$10*R982+$K$8*U982)+32*$L$24/($C$14^2-$C$13^2)*($K$10*S982+$K$8*V982))</f>
        <v>44607.551124724028</v>
      </c>
      <c r="AQ982" s="66">
        <f>R982*$C$11*$C$9+U982*$C$11*$C$10</f>
        <v>14695380</v>
      </c>
      <c r="AR982" s="66">
        <f>S982*$C$11*$C$9+V982*$C$11*$C$10</f>
        <v>14695380</v>
      </c>
      <c r="AS982" s="87">
        <f>$C$11*(T982*$C$9+W982*$C$10)</f>
        <v>792178.05375968735</v>
      </c>
      <c r="AT982" s="45">
        <f t="shared" si="270"/>
        <v>15633490.60488441</v>
      </c>
      <c r="AU982" s="75"/>
    </row>
    <row r="983" spans="2:47" ht="15" thickBot="1" x14ac:dyDescent="0.35">
      <c r="B983" s="41">
        <f t="shared" si="277"/>
        <v>19040</v>
      </c>
      <c r="C983" s="8">
        <f t="shared" si="278"/>
        <v>190.4</v>
      </c>
      <c r="D983" s="73">
        <f t="shared" si="266"/>
        <v>254.66</v>
      </c>
      <c r="E983" s="29">
        <f t="shared" si="283"/>
        <v>63065.767252230748</v>
      </c>
      <c r="F983" s="29">
        <f t="shared" si="279"/>
        <v>66.245553836373062</v>
      </c>
      <c r="G983" s="29">
        <f t="shared" si="280"/>
        <v>88.603428256148959</v>
      </c>
      <c r="H983" s="17">
        <f t="shared" si="281"/>
        <v>84350.463699857704</v>
      </c>
      <c r="I983" s="29">
        <f t="shared" si="271"/>
        <v>2.2250485660981263</v>
      </c>
      <c r="J983" s="29">
        <f t="shared" si="272"/>
        <v>41.69411544073867</v>
      </c>
      <c r="K983" s="32">
        <f>IF((D982+L982+M982-AL982)/($C$21+$C$22)&gt;$C$8,$C$8,(D982+L982+M982-AL982)/($C$21+$C$22))</f>
        <v>1400</v>
      </c>
      <c r="L983" s="97">
        <f t="shared" si="267"/>
        <v>0</v>
      </c>
      <c r="M983" s="96">
        <f t="shared" si="268"/>
        <v>0</v>
      </c>
      <c r="N983" s="98">
        <f t="shared" si="273"/>
        <v>1.7179213529287818</v>
      </c>
      <c r="O983" s="100">
        <f t="shared" si="269"/>
        <v>4.2266987561397071</v>
      </c>
      <c r="P983" s="104">
        <f t="shared" si="274"/>
        <v>18.880500609176615</v>
      </c>
      <c r="Q983" s="102">
        <f t="shared" si="275"/>
        <v>4.9224514715476911E-2</v>
      </c>
      <c r="R983" s="106">
        <f>IF(K983-H982&lt;0,0,K983-H982)</f>
        <v>0</v>
      </c>
      <c r="S983" s="106">
        <f>K983-V983</f>
        <v>0</v>
      </c>
      <c r="T983" s="106">
        <f>IF(R983&gt;0,$C$6-$C$8,IF($C$6-$C$8-W983&lt;0,0,$C$6-$C$8-W983))</f>
        <v>97.214462279726973</v>
      </c>
      <c r="U983" s="107">
        <f>IF(R983=0,IF(U982+(F983-AL983/$C$23)*$C$21/($C$21+$C$22)&gt;$C$8,$C$8,U982+F983*$C$21/($C$21+$C$22)),E983)</f>
        <v>1400</v>
      </c>
      <c r="V983" s="107">
        <f>IF(R983&gt;0,0,IF(V982+(F983-AL983/$C$23)*$C$21/($C$21+$C$22)&gt;$C$8,$C$8,IF(U983=$C$8,V982+(F983-AL983/$C$23)*$C$21/$C$22,V982+(F983-AL983/$C$23)*$C$21/($C$21+$C$22))))</f>
        <v>1400</v>
      </c>
      <c r="W983" s="203">
        <f>IF(R983&gt;0,0,IF(W982+AL983/$C$23&gt;$F$23,$F$23,W982+AL983/$C$23))</f>
        <v>2.7855377202730285</v>
      </c>
      <c r="X983" s="105" t="str">
        <f>IF(R983=0,"-",FORECAST($C$8,Инклинометрия!$B$2:$B$152,Инклинометрия!$A$2:$A$152))</f>
        <v>-</v>
      </c>
      <c r="Y983" s="105" t="str">
        <f>IF(R983=0,"-",FORECAST($C$8-R983,Инклинометрия!$B$2:$B$152,Инклинометрия!$A$2:$A$152))</f>
        <v>-</v>
      </c>
      <c r="Z983" s="105" t="str">
        <f>IF(R983&gt;0,FORECAST($C$8,Инклинометрия!$B$2:$B$152,Инклинометрия!$A$2:$A$152),IF(V983=$C$8,"-",FORECAST($C$8-V983,Инклинометрия!$B$2:$B$152,Инклинометрия!$A$2:$A$152)))</f>
        <v>-</v>
      </c>
      <c r="AA983" s="105" t="str">
        <f>IF(S983=0,"-",FORECAST($C$8-(S983+V983),Инклинометрия!$B$2:$B$152,Инклинометрия!$A$2:$A$152))</f>
        <v>-</v>
      </c>
      <c r="AB983" s="105">
        <f>FORECAST($C$8+T983,Инклинометрия!$B$2:$B$152,Инклинометрия!$A$2:$A$152)</f>
        <v>1422.3537391657405</v>
      </c>
      <c r="AC983" s="105">
        <f>IF(R983=0,FORECAST($C$6-T983,Инклинометрия!$B$2:$B$152,Инклинометрия!$A$2:$A$152),FORECAST($C$8,Инклинометрия!$B$2:$B$152,Инклинометрия!$A$2:$A$152))</f>
        <v>1332.6462608342592</v>
      </c>
      <c r="AD983" s="107">
        <f>IF(R983=0,FORECAST($C$8,Инклинометрия!$B$2:$B$152,Инклинометрия!$A$2:$A$152),Y983)</f>
        <v>1330</v>
      </c>
      <c r="AE983" s="107">
        <f>FORECAST($C$8-(R983+U983),Инклинометрия!$B$2:$B$152,Инклинометрия!$A$2:$A$152)</f>
        <v>0</v>
      </c>
      <c r="AF983" s="107">
        <f>IF(V983=0,"-",FORECAST($C$8,Инклинометрия!$B$2:$B$152,Инклинометрия!$A$2:$A$152))</f>
        <v>1330</v>
      </c>
      <c r="AG983" s="107">
        <f>IF(V983=0,"-",FORECAST($C$8-V983,Инклинометрия!$B$2:$B$152,Инклинометрия!$A$2:$A$152))</f>
        <v>0</v>
      </c>
      <c r="AH983" s="107">
        <f>IF(W983=0,"-",FORECAST($C$8+W983,Инклинометрия!$B$2:$B$152,Инклинометрия!$A$2:$A$152))</f>
        <v>1332.6462608342592</v>
      </c>
      <c r="AI983" s="107">
        <f>IF(W983=0,"-",FORECAST($C$8,Инклинометрия!$B$2:$B$152,Инклинометрия!$A$2:$A$152))</f>
        <v>1330</v>
      </c>
      <c r="AK983" s="122">
        <f t="shared" si="282"/>
        <v>0</v>
      </c>
      <c r="AL983" s="67">
        <f>AK983*(B983-B982)</f>
        <v>0</v>
      </c>
      <c r="AM983" s="23">
        <f t="shared" si="284"/>
        <v>8.6725204696437436E-2</v>
      </c>
      <c r="AN983" s="26">
        <f>AN982+AK983*(B983-B982)/(2*PI()*$C$5*AN982*$K$13)</f>
        <v>0.15480061813468687</v>
      </c>
      <c r="AO983" s="87">
        <f t="shared" si="276"/>
        <v>145932.55112472404</v>
      </c>
      <c r="AP983" s="87">
        <f>IF(R983+U983&lt;$C$8,0,32*$L$23/$C$12^2*($K$10*R983+$K$8*U983)+32*$L$24/($C$14^2-$C$13^2)*($K$10*S983+$K$8*V983))</f>
        <v>44607.551124724028</v>
      </c>
      <c r="AQ983" s="66">
        <f>R983*$C$11*$C$9+U983*$C$11*$C$10</f>
        <v>14695380</v>
      </c>
      <c r="AR983" s="66">
        <f>S983*$C$11*$C$9+V983*$C$11*$C$10</f>
        <v>14695380</v>
      </c>
      <c r="AS983" s="87">
        <f>$C$11*(T983*$C$9+W983*$C$10)</f>
        <v>792178.05375968735</v>
      </c>
      <c r="AT983" s="45">
        <f t="shared" si="270"/>
        <v>15633490.60488441</v>
      </c>
      <c r="AU983" s="75"/>
    </row>
    <row r="984" spans="2:47" ht="15" thickBot="1" x14ac:dyDescent="0.35">
      <c r="B984" s="41">
        <f t="shared" si="277"/>
        <v>19060</v>
      </c>
      <c r="C984" s="8">
        <f t="shared" si="278"/>
        <v>190.6</v>
      </c>
      <c r="D984" s="73">
        <f t="shared" si="266"/>
        <v>254.92750000000001</v>
      </c>
      <c r="E984" s="29">
        <f t="shared" si="283"/>
        <v>63132.01280606712</v>
      </c>
      <c r="F984" s="29">
        <f t="shared" si="279"/>
        <v>66.245553836373062</v>
      </c>
      <c r="G984" s="29">
        <f t="shared" si="280"/>
        <v>88.603428256148959</v>
      </c>
      <c r="H984" s="17">
        <f t="shared" si="281"/>
        <v>84439.067128113849</v>
      </c>
      <c r="I984" s="29">
        <f t="shared" si="271"/>
        <v>2.2250485660981263</v>
      </c>
      <c r="J984" s="29">
        <f t="shared" si="272"/>
        <v>41.69411544073867</v>
      </c>
      <c r="K984" s="32">
        <f>IF((D983+L983+M983-AL983)/($C$21+$C$22)&gt;$C$8,$C$8,(D983+L983+M983-AL983)/($C$21+$C$22))</f>
        <v>1400</v>
      </c>
      <c r="L984" s="97">
        <f t="shared" si="267"/>
        <v>0</v>
      </c>
      <c r="M984" s="96">
        <f t="shared" si="268"/>
        <v>0</v>
      </c>
      <c r="N984" s="98">
        <f t="shared" si="273"/>
        <v>1.7179213529287818</v>
      </c>
      <c r="O984" s="100">
        <f t="shared" si="269"/>
        <v>4.2266987561397071</v>
      </c>
      <c r="P984" s="104">
        <f t="shared" si="274"/>
        <v>18.880500609176615</v>
      </c>
      <c r="Q984" s="102">
        <f t="shared" si="275"/>
        <v>4.9224514715476911E-2</v>
      </c>
      <c r="R984" s="106">
        <f>IF(K984-H983&lt;0,0,K984-H983)</f>
        <v>0</v>
      </c>
      <c r="S984" s="106">
        <f>K984-V984</f>
        <v>0</v>
      </c>
      <c r="T984" s="106">
        <f>IF(R984&gt;0,$C$6-$C$8,IF($C$6-$C$8-W984&lt;0,0,$C$6-$C$8-W984))</f>
        <v>97.214462279726973</v>
      </c>
      <c r="U984" s="107">
        <f>IF(R984=0,IF(U983+(F984-AL984/$C$23)*$C$21/($C$21+$C$22)&gt;$C$8,$C$8,U983+F984*$C$21/($C$21+$C$22)),E984)</f>
        <v>1400</v>
      </c>
      <c r="V984" s="107">
        <f>IF(R984&gt;0,0,IF(V983+(F984-AL984/$C$23)*$C$21/($C$21+$C$22)&gt;$C$8,$C$8,IF(U984=$C$8,V983+(F984-AL984/$C$23)*$C$21/$C$22,V983+(F984-AL984/$C$23)*$C$21/($C$21+$C$22))))</f>
        <v>1400</v>
      </c>
      <c r="W984" s="203">
        <f>IF(R984&gt;0,0,IF(W983+AL984/$C$23&gt;$F$23,$F$23,W983+AL984/$C$23))</f>
        <v>2.7855377202730285</v>
      </c>
      <c r="X984" s="105" t="str">
        <f>IF(R984=0,"-",FORECAST($C$8,Инклинометрия!$B$2:$B$152,Инклинометрия!$A$2:$A$152))</f>
        <v>-</v>
      </c>
      <c r="Y984" s="105" t="str">
        <f>IF(R984=0,"-",FORECAST($C$8-R984,Инклинометрия!$B$2:$B$152,Инклинометрия!$A$2:$A$152))</f>
        <v>-</v>
      </c>
      <c r="Z984" s="105" t="str">
        <f>IF(R984&gt;0,FORECAST($C$8,Инклинометрия!$B$2:$B$152,Инклинометрия!$A$2:$A$152),IF(V984=$C$8,"-",FORECAST($C$8-V984,Инклинометрия!$B$2:$B$152,Инклинометрия!$A$2:$A$152)))</f>
        <v>-</v>
      </c>
      <c r="AA984" s="105" t="str">
        <f>IF(S984=0,"-",FORECAST($C$8-(S984+V984),Инклинометрия!$B$2:$B$152,Инклинометрия!$A$2:$A$152))</f>
        <v>-</v>
      </c>
      <c r="AB984" s="105">
        <f>FORECAST($C$8+T984,Инклинометрия!$B$2:$B$152,Инклинометрия!$A$2:$A$152)</f>
        <v>1422.3537391657405</v>
      </c>
      <c r="AC984" s="105">
        <f>IF(R984=0,FORECAST($C$6-T984,Инклинометрия!$B$2:$B$152,Инклинометрия!$A$2:$A$152),FORECAST($C$8,Инклинометрия!$B$2:$B$152,Инклинометрия!$A$2:$A$152))</f>
        <v>1332.6462608342592</v>
      </c>
      <c r="AD984" s="107">
        <f>IF(R984=0,FORECAST($C$8,Инклинометрия!$B$2:$B$152,Инклинометрия!$A$2:$A$152),Y984)</f>
        <v>1330</v>
      </c>
      <c r="AE984" s="107">
        <f>FORECAST($C$8-(R984+U984),Инклинометрия!$B$2:$B$152,Инклинометрия!$A$2:$A$152)</f>
        <v>0</v>
      </c>
      <c r="AF984" s="107">
        <f>IF(V984=0,"-",FORECAST($C$8,Инклинометрия!$B$2:$B$152,Инклинометрия!$A$2:$A$152))</f>
        <v>1330</v>
      </c>
      <c r="AG984" s="107">
        <f>IF(V984=0,"-",FORECAST($C$8-V984,Инклинометрия!$B$2:$B$152,Инклинометрия!$A$2:$A$152))</f>
        <v>0</v>
      </c>
      <c r="AH984" s="107">
        <f>IF(W984=0,"-",FORECAST($C$8+W984,Инклинометрия!$B$2:$B$152,Инклинометрия!$A$2:$A$152))</f>
        <v>1332.6462608342592</v>
      </c>
      <c r="AI984" s="107">
        <f>IF(W984=0,"-",FORECAST($C$8,Инклинометрия!$B$2:$B$152,Инклинометрия!$A$2:$A$152))</f>
        <v>1330</v>
      </c>
      <c r="AK984" s="122">
        <f t="shared" si="282"/>
        <v>0</v>
      </c>
      <c r="AL984" s="67">
        <f>AK984*(B984-B983)</f>
        <v>0</v>
      </c>
      <c r="AM984" s="23">
        <f t="shared" si="284"/>
        <v>8.6725204696437436E-2</v>
      </c>
      <c r="AN984" s="26">
        <f>AN983+AK984*(B984-B983)/(2*PI()*$C$5*AN983*$K$13)</f>
        <v>0.15480061813468687</v>
      </c>
      <c r="AO984" s="87">
        <f t="shared" si="276"/>
        <v>145932.55112472404</v>
      </c>
      <c r="AP984" s="87">
        <f>IF(R984+U984&lt;$C$8,0,32*$L$23/$C$12^2*($K$10*R984+$K$8*U984)+32*$L$24/($C$14^2-$C$13^2)*($K$10*S984+$K$8*V984))</f>
        <v>44607.551124724028</v>
      </c>
      <c r="AQ984" s="66">
        <f>R984*$C$11*$C$9+U984*$C$11*$C$10</f>
        <v>14695380</v>
      </c>
      <c r="AR984" s="66">
        <f>S984*$C$11*$C$9+V984*$C$11*$C$10</f>
        <v>14695380</v>
      </c>
      <c r="AS984" s="87">
        <f>$C$11*(T984*$C$9+W984*$C$10)</f>
        <v>792178.05375968735</v>
      </c>
      <c r="AT984" s="45">
        <f t="shared" si="270"/>
        <v>15633490.60488441</v>
      </c>
      <c r="AU984" s="75"/>
    </row>
    <row r="985" spans="2:47" ht="15" thickBot="1" x14ac:dyDescent="0.35">
      <c r="B985" s="41">
        <f t="shared" si="277"/>
        <v>19080</v>
      </c>
      <c r="C985" s="8">
        <f t="shared" si="278"/>
        <v>190.8</v>
      </c>
      <c r="D985" s="73">
        <f t="shared" si="266"/>
        <v>255.19499999999999</v>
      </c>
      <c r="E985" s="29">
        <f t="shared" si="283"/>
        <v>63198.258359903506</v>
      </c>
      <c r="F985" s="29">
        <f t="shared" si="279"/>
        <v>66.245553836382484</v>
      </c>
      <c r="G985" s="29">
        <f t="shared" si="280"/>
        <v>88.603428256161564</v>
      </c>
      <c r="H985" s="17">
        <f t="shared" si="281"/>
        <v>84527.670556370009</v>
      </c>
      <c r="I985" s="29">
        <f t="shared" si="271"/>
        <v>2.2250485660981263</v>
      </c>
      <c r="J985" s="29">
        <f t="shared" si="272"/>
        <v>41.694115440741633</v>
      </c>
      <c r="K985" s="32">
        <f>IF((D984+L984+M984-AL984)/($C$21+$C$22)&gt;$C$8,$C$8,(D984+L984+M984-AL984)/($C$21+$C$22))</f>
        <v>1400</v>
      </c>
      <c r="L985" s="97">
        <f t="shared" si="267"/>
        <v>0</v>
      </c>
      <c r="M985" s="96">
        <f t="shared" si="268"/>
        <v>0</v>
      </c>
      <c r="N985" s="98">
        <f t="shared" si="273"/>
        <v>1.7179213529287818</v>
      </c>
      <c r="O985" s="100">
        <f t="shared" si="269"/>
        <v>4.2266987561397071</v>
      </c>
      <c r="P985" s="104">
        <f t="shared" si="274"/>
        <v>18.880500609176615</v>
      </c>
      <c r="Q985" s="102">
        <f t="shared" si="275"/>
        <v>4.9224514715476911E-2</v>
      </c>
      <c r="R985" s="106">
        <f>IF(K985-H984&lt;0,0,K985-H984)</f>
        <v>0</v>
      </c>
      <c r="S985" s="106">
        <f>K985-V985</f>
        <v>0</v>
      </c>
      <c r="T985" s="106">
        <f>IF(R985&gt;0,$C$6-$C$8,IF($C$6-$C$8-W985&lt;0,0,$C$6-$C$8-W985))</f>
        <v>97.214462279726973</v>
      </c>
      <c r="U985" s="107">
        <f>IF(R985=0,IF(U984+(F985-AL985/$C$23)*$C$21/($C$21+$C$22)&gt;$C$8,$C$8,U984+F985*$C$21/($C$21+$C$22)),E985)</f>
        <v>1400</v>
      </c>
      <c r="V985" s="107">
        <f>IF(R985&gt;0,0,IF(V984+(F985-AL985/$C$23)*$C$21/($C$21+$C$22)&gt;$C$8,$C$8,IF(U985=$C$8,V984+(F985-AL985/$C$23)*$C$21/$C$22,V984+(F985-AL985/$C$23)*$C$21/($C$21+$C$22))))</f>
        <v>1400</v>
      </c>
      <c r="W985" s="203">
        <f>IF(R985&gt;0,0,IF(W984+AL985/$C$23&gt;$F$23,$F$23,W984+AL985/$C$23))</f>
        <v>2.7855377202730285</v>
      </c>
      <c r="X985" s="105" t="str">
        <f>IF(R985=0,"-",FORECAST($C$8,Инклинометрия!$B$2:$B$152,Инклинометрия!$A$2:$A$152))</f>
        <v>-</v>
      </c>
      <c r="Y985" s="105" t="str">
        <f>IF(R985=0,"-",FORECAST($C$8-R985,Инклинометрия!$B$2:$B$152,Инклинометрия!$A$2:$A$152))</f>
        <v>-</v>
      </c>
      <c r="Z985" s="105" t="str">
        <f>IF(R985&gt;0,FORECAST($C$8,Инклинометрия!$B$2:$B$152,Инклинометрия!$A$2:$A$152),IF(V985=$C$8,"-",FORECAST($C$8-V985,Инклинометрия!$B$2:$B$152,Инклинометрия!$A$2:$A$152)))</f>
        <v>-</v>
      </c>
      <c r="AA985" s="105" t="str">
        <f>IF(S985=0,"-",FORECAST($C$8-(S985+V985),Инклинометрия!$B$2:$B$152,Инклинометрия!$A$2:$A$152))</f>
        <v>-</v>
      </c>
      <c r="AB985" s="105">
        <f>FORECAST($C$8+T985,Инклинометрия!$B$2:$B$152,Инклинометрия!$A$2:$A$152)</f>
        <v>1422.3537391657405</v>
      </c>
      <c r="AC985" s="105">
        <f>IF(R985=0,FORECAST($C$6-T985,Инклинометрия!$B$2:$B$152,Инклинометрия!$A$2:$A$152),FORECAST($C$8,Инклинометрия!$B$2:$B$152,Инклинометрия!$A$2:$A$152))</f>
        <v>1332.6462608342592</v>
      </c>
      <c r="AD985" s="107">
        <f>IF(R985=0,FORECAST($C$8,Инклинометрия!$B$2:$B$152,Инклинометрия!$A$2:$A$152),Y985)</f>
        <v>1330</v>
      </c>
      <c r="AE985" s="107">
        <f>FORECAST($C$8-(R985+U985),Инклинометрия!$B$2:$B$152,Инклинометрия!$A$2:$A$152)</f>
        <v>0</v>
      </c>
      <c r="AF985" s="107">
        <f>IF(V985=0,"-",FORECAST($C$8,Инклинометрия!$B$2:$B$152,Инклинометрия!$A$2:$A$152))</f>
        <v>1330</v>
      </c>
      <c r="AG985" s="107">
        <f>IF(V985=0,"-",FORECAST($C$8-V985,Инклинометрия!$B$2:$B$152,Инклинометрия!$A$2:$A$152))</f>
        <v>0</v>
      </c>
      <c r="AH985" s="107">
        <f>IF(W985=0,"-",FORECAST($C$8+W985,Инклинометрия!$B$2:$B$152,Инклинометрия!$A$2:$A$152))</f>
        <v>1332.6462608342592</v>
      </c>
      <c r="AI985" s="107">
        <f>IF(W985=0,"-",FORECAST($C$8,Инклинометрия!$B$2:$B$152,Инклинометрия!$A$2:$A$152))</f>
        <v>1330</v>
      </c>
      <c r="AK985" s="122">
        <f t="shared" si="282"/>
        <v>0</v>
      </c>
      <c r="AL985" s="67">
        <f>AK985*(B985-B984)</f>
        <v>0</v>
      </c>
      <c r="AM985" s="23">
        <f t="shared" si="284"/>
        <v>8.6725204696437436E-2</v>
      </c>
      <c r="AN985" s="26">
        <f>AN984+AK985*(B985-B984)/(2*PI()*$C$5*AN984*$K$13)</f>
        <v>0.15480061813468687</v>
      </c>
      <c r="AO985" s="87">
        <f t="shared" si="276"/>
        <v>145932.55112472404</v>
      </c>
      <c r="AP985" s="87">
        <f>IF(R985+U985&lt;$C$8,0,32*$L$23/$C$12^2*($K$10*R985+$K$8*U985)+32*$L$24/($C$14^2-$C$13^2)*($K$10*S985+$K$8*V985))</f>
        <v>44607.551124724028</v>
      </c>
      <c r="AQ985" s="66">
        <f>R985*$C$11*$C$9+U985*$C$11*$C$10</f>
        <v>14695380</v>
      </c>
      <c r="AR985" s="66">
        <f>S985*$C$11*$C$9+V985*$C$11*$C$10</f>
        <v>14695380</v>
      </c>
      <c r="AS985" s="87">
        <f>$C$11*(T985*$C$9+W985*$C$10)</f>
        <v>792178.05375968735</v>
      </c>
      <c r="AT985" s="45">
        <f t="shared" si="270"/>
        <v>15633490.60488441</v>
      </c>
      <c r="AU985" s="75"/>
    </row>
    <row r="986" spans="2:47" ht="15" thickBot="1" x14ac:dyDescent="0.35">
      <c r="B986" s="41">
        <f t="shared" si="277"/>
        <v>19100</v>
      </c>
      <c r="C986" s="8">
        <f t="shared" si="278"/>
        <v>191</v>
      </c>
      <c r="D986" s="73">
        <f t="shared" si="266"/>
        <v>255.46250000000001</v>
      </c>
      <c r="E986" s="29">
        <f t="shared" si="283"/>
        <v>63264.503913739878</v>
      </c>
      <c r="F986" s="29">
        <f t="shared" si="279"/>
        <v>66.245553836373062</v>
      </c>
      <c r="G986" s="29">
        <f t="shared" si="280"/>
        <v>88.603428256148959</v>
      </c>
      <c r="H986" s="17">
        <f t="shared" si="281"/>
        <v>84616.273984626154</v>
      </c>
      <c r="I986" s="29">
        <f t="shared" si="271"/>
        <v>2.2250485660981263</v>
      </c>
      <c r="J986" s="29">
        <f t="shared" si="272"/>
        <v>41.69411544073867</v>
      </c>
      <c r="K986" s="32">
        <f>IF((D985+L985+M985-AL985)/($C$21+$C$22)&gt;$C$8,$C$8,(D985+L985+M985-AL985)/($C$21+$C$22))</f>
        <v>1400</v>
      </c>
      <c r="L986" s="97">
        <f t="shared" si="267"/>
        <v>0</v>
      </c>
      <c r="M986" s="96">
        <f t="shared" si="268"/>
        <v>0</v>
      </c>
      <c r="N986" s="98">
        <f t="shared" si="273"/>
        <v>1.7179213529287818</v>
      </c>
      <c r="O986" s="100">
        <f t="shared" si="269"/>
        <v>4.2266987561397071</v>
      </c>
      <c r="P986" s="104">
        <f t="shared" si="274"/>
        <v>18.880500609176615</v>
      </c>
      <c r="Q986" s="102">
        <f t="shared" si="275"/>
        <v>4.9224514715476911E-2</v>
      </c>
      <c r="R986" s="106">
        <f>IF(K986-H985&lt;0,0,K986-H985)</f>
        <v>0</v>
      </c>
      <c r="S986" s="106">
        <f>K986-V986</f>
        <v>0</v>
      </c>
      <c r="T986" s="106">
        <f>IF(R986&gt;0,$C$6-$C$8,IF($C$6-$C$8-W986&lt;0,0,$C$6-$C$8-W986))</f>
        <v>97.214462279726973</v>
      </c>
      <c r="U986" s="107">
        <f>IF(R986=0,IF(U985+(F986-AL986/$C$23)*$C$21/($C$21+$C$22)&gt;$C$8,$C$8,U985+F986*$C$21/($C$21+$C$22)),E986)</f>
        <v>1400</v>
      </c>
      <c r="V986" s="107">
        <f>IF(R986&gt;0,0,IF(V985+(F986-AL986/$C$23)*$C$21/($C$21+$C$22)&gt;$C$8,$C$8,IF(U986=$C$8,V985+(F986-AL986/$C$23)*$C$21/$C$22,V985+(F986-AL986/$C$23)*$C$21/($C$21+$C$22))))</f>
        <v>1400</v>
      </c>
      <c r="W986" s="203">
        <f>IF(R986&gt;0,0,IF(W985+AL986/$C$23&gt;$F$23,$F$23,W985+AL986/$C$23))</f>
        <v>2.7855377202730285</v>
      </c>
      <c r="X986" s="105" t="str">
        <f>IF(R986=0,"-",FORECAST($C$8,Инклинометрия!$B$2:$B$152,Инклинометрия!$A$2:$A$152))</f>
        <v>-</v>
      </c>
      <c r="Y986" s="105" t="str">
        <f>IF(R986=0,"-",FORECAST($C$8-R986,Инклинометрия!$B$2:$B$152,Инклинометрия!$A$2:$A$152))</f>
        <v>-</v>
      </c>
      <c r="Z986" s="105" t="str">
        <f>IF(R986&gt;0,FORECAST($C$8,Инклинометрия!$B$2:$B$152,Инклинометрия!$A$2:$A$152),IF(V986=$C$8,"-",FORECAST($C$8-V986,Инклинометрия!$B$2:$B$152,Инклинометрия!$A$2:$A$152)))</f>
        <v>-</v>
      </c>
      <c r="AA986" s="105" t="str">
        <f>IF(S986=0,"-",FORECAST($C$8-(S986+V986),Инклинометрия!$B$2:$B$152,Инклинометрия!$A$2:$A$152))</f>
        <v>-</v>
      </c>
      <c r="AB986" s="105">
        <f>FORECAST($C$8+T986,Инклинометрия!$B$2:$B$152,Инклинометрия!$A$2:$A$152)</f>
        <v>1422.3537391657405</v>
      </c>
      <c r="AC986" s="105">
        <f>IF(R986=0,FORECAST($C$6-T986,Инклинометрия!$B$2:$B$152,Инклинометрия!$A$2:$A$152),FORECAST($C$8,Инклинометрия!$B$2:$B$152,Инклинометрия!$A$2:$A$152))</f>
        <v>1332.6462608342592</v>
      </c>
      <c r="AD986" s="107">
        <f>IF(R986=0,FORECAST($C$8,Инклинометрия!$B$2:$B$152,Инклинометрия!$A$2:$A$152),Y986)</f>
        <v>1330</v>
      </c>
      <c r="AE986" s="107">
        <f>FORECAST($C$8-(R986+U986),Инклинометрия!$B$2:$B$152,Инклинометрия!$A$2:$A$152)</f>
        <v>0</v>
      </c>
      <c r="AF986" s="107">
        <f>IF(V986=0,"-",FORECAST($C$8,Инклинометрия!$B$2:$B$152,Инклинометрия!$A$2:$A$152))</f>
        <v>1330</v>
      </c>
      <c r="AG986" s="107">
        <f>IF(V986=0,"-",FORECAST($C$8-V986,Инклинометрия!$B$2:$B$152,Инклинометрия!$A$2:$A$152))</f>
        <v>0</v>
      </c>
      <c r="AH986" s="107">
        <f>IF(W986=0,"-",FORECAST($C$8+W986,Инклинометрия!$B$2:$B$152,Инклинометрия!$A$2:$A$152))</f>
        <v>1332.6462608342592</v>
      </c>
      <c r="AI986" s="107">
        <f>IF(W986=0,"-",FORECAST($C$8,Инклинометрия!$B$2:$B$152,Инклинометрия!$A$2:$A$152))</f>
        <v>1330</v>
      </c>
      <c r="AK986" s="122">
        <f t="shared" si="282"/>
        <v>0</v>
      </c>
      <c r="AL986" s="67">
        <f>AK986*(B986-B985)</f>
        <v>0</v>
      </c>
      <c r="AM986" s="23">
        <f t="shared" si="284"/>
        <v>8.6725204696437436E-2</v>
      </c>
      <c r="AN986" s="26">
        <f>AN985+AK986*(B986-B985)/(2*PI()*$C$5*AN985*$K$13)</f>
        <v>0.15480061813468687</v>
      </c>
      <c r="AO986" s="87">
        <f t="shared" si="276"/>
        <v>145932.55112472404</v>
      </c>
      <c r="AP986" s="87">
        <f>IF(R986+U986&lt;$C$8,0,32*$L$23/$C$12^2*($K$10*R986+$K$8*U986)+32*$L$24/($C$14^2-$C$13^2)*($K$10*S986+$K$8*V986))</f>
        <v>44607.551124724028</v>
      </c>
      <c r="AQ986" s="66">
        <f>R986*$C$11*$C$9+U986*$C$11*$C$10</f>
        <v>14695380</v>
      </c>
      <c r="AR986" s="66">
        <f>S986*$C$11*$C$9+V986*$C$11*$C$10</f>
        <v>14695380</v>
      </c>
      <c r="AS986" s="87">
        <f>$C$11*(T986*$C$9+W986*$C$10)</f>
        <v>792178.05375968735</v>
      </c>
      <c r="AT986" s="45">
        <f t="shared" si="270"/>
        <v>15633490.60488441</v>
      </c>
      <c r="AU986" s="75"/>
    </row>
    <row r="987" spans="2:47" ht="15" thickBot="1" x14ac:dyDescent="0.35">
      <c r="B987" s="41">
        <f t="shared" si="277"/>
        <v>19120</v>
      </c>
      <c r="C987" s="8">
        <f t="shared" si="278"/>
        <v>191.20000000000002</v>
      </c>
      <c r="D987" s="73">
        <f t="shared" si="266"/>
        <v>255.73000000000005</v>
      </c>
      <c r="E987" s="29">
        <f t="shared" si="283"/>
        <v>63330.749467576257</v>
      </c>
      <c r="F987" s="29">
        <f t="shared" si="279"/>
        <v>66.245553836382484</v>
      </c>
      <c r="G987" s="29">
        <f t="shared" si="280"/>
        <v>88.603428256161564</v>
      </c>
      <c r="H987" s="17">
        <f t="shared" si="281"/>
        <v>84704.877412882313</v>
      </c>
      <c r="I987" s="29">
        <f t="shared" si="271"/>
        <v>2.2250485660981263</v>
      </c>
      <c r="J987" s="29">
        <f t="shared" si="272"/>
        <v>41.694115440741633</v>
      </c>
      <c r="K987" s="32">
        <f>IF((D986+L986+M986-AL986)/($C$21+$C$22)&gt;$C$8,$C$8,(D986+L986+M986-AL986)/($C$21+$C$22))</f>
        <v>1400</v>
      </c>
      <c r="L987" s="97">
        <f t="shared" si="267"/>
        <v>0</v>
      </c>
      <c r="M987" s="96">
        <f t="shared" si="268"/>
        <v>0</v>
      </c>
      <c r="N987" s="98">
        <f t="shared" si="273"/>
        <v>1.7179213529287818</v>
      </c>
      <c r="O987" s="100">
        <f t="shared" si="269"/>
        <v>4.2266987561397071</v>
      </c>
      <c r="P987" s="104">
        <f t="shared" si="274"/>
        <v>18.880500609176615</v>
      </c>
      <c r="Q987" s="102">
        <f t="shared" si="275"/>
        <v>4.9224514715476911E-2</v>
      </c>
      <c r="R987" s="106">
        <f>IF(K987-H986&lt;0,0,K987-H986)</f>
        <v>0</v>
      </c>
      <c r="S987" s="106">
        <f>K987-V987</f>
        <v>0</v>
      </c>
      <c r="T987" s="106">
        <f>IF(R987&gt;0,$C$6-$C$8,IF($C$6-$C$8-W987&lt;0,0,$C$6-$C$8-W987))</f>
        <v>97.214462279726973</v>
      </c>
      <c r="U987" s="107">
        <f>IF(R987=0,IF(U986+(F987-AL987/$C$23)*$C$21/($C$21+$C$22)&gt;$C$8,$C$8,U986+F987*$C$21/($C$21+$C$22)),E987)</f>
        <v>1400</v>
      </c>
      <c r="V987" s="107">
        <f>IF(R987&gt;0,0,IF(V986+(F987-AL987/$C$23)*$C$21/($C$21+$C$22)&gt;$C$8,$C$8,IF(U987=$C$8,V986+(F987-AL987/$C$23)*$C$21/$C$22,V986+(F987-AL987/$C$23)*$C$21/($C$21+$C$22))))</f>
        <v>1400</v>
      </c>
      <c r="W987" s="203">
        <f>IF(R987&gt;0,0,IF(W986+AL987/$C$23&gt;$F$23,$F$23,W986+AL987/$C$23))</f>
        <v>2.7855377202730285</v>
      </c>
      <c r="X987" s="105" t="str">
        <f>IF(R987=0,"-",FORECAST($C$8,Инклинометрия!$B$2:$B$152,Инклинометрия!$A$2:$A$152))</f>
        <v>-</v>
      </c>
      <c r="Y987" s="105" t="str">
        <f>IF(R987=0,"-",FORECAST($C$8-R987,Инклинометрия!$B$2:$B$152,Инклинометрия!$A$2:$A$152))</f>
        <v>-</v>
      </c>
      <c r="Z987" s="105" t="str">
        <f>IF(R987&gt;0,FORECAST($C$8,Инклинометрия!$B$2:$B$152,Инклинометрия!$A$2:$A$152),IF(V987=$C$8,"-",FORECAST($C$8-V987,Инклинометрия!$B$2:$B$152,Инклинометрия!$A$2:$A$152)))</f>
        <v>-</v>
      </c>
      <c r="AA987" s="105" t="str">
        <f>IF(S987=0,"-",FORECAST($C$8-(S987+V987),Инклинометрия!$B$2:$B$152,Инклинометрия!$A$2:$A$152))</f>
        <v>-</v>
      </c>
      <c r="AB987" s="105">
        <f>FORECAST($C$8+T987,Инклинометрия!$B$2:$B$152,Инклинометрия!$A$2:$A$152)</f>
        <v>1422.3537391657405</v>
      </c>
      <c r="AC987" s="105">
        <f>IF(R987=0,FORECAST($C$6-T987,Инклинометрия!$B$2:$B$152,Инклинометрия!$A$2:$A$152),FORECAST($C$8,Инклинометрия!$B$2:$B$152,Инклинометрия!$A$2:$A$152))</f>
        <v>1332.6462608342592</v>
      </c>
      <c r="AD987" s="107">
        <f>IF(R987=0,FORECAST($C$8,Инклинометрия!$B$2:$B$152,Инклинометрия!$A$2:$A$152),Y987)</f>
        <v>1330</v>
      </c>
      <c r="AE987" s="107">
        <f>FORECAST($C$8-(R987+U987),Инклинометрия!$B$2:$B$152,Инклинометрия!$A$2:$A$152)</f>
        <v>0</v>
      </c>
      <c r="AF987" s="107">
        <f>IF(V987=0,"-",FORECAST($C$8,Инклинометрия!$B$2:$B$152,Инклинометрия!$A$2:$A$152))</f>
        <v>1330</v>
      </c>
      <c r="AG987" s="107">
        <f>IF(V987=0,"-",FORECAST($C$8-V987,Инклинометрия!$B$2:$B$152,Инклинометрия!$A$2:$A$152))</f>
        <v>0</v>
      </c>
      <c r="AH987" s="107">
        <f>IF(W987=0,"-",FORECAST($C$8+W987,Инклинометрия!$B$2:$B$152,Инклинометрия!$A$2:$A$152))</f>
        <v>1332.6462608342592</v>
      </c>
      <c r="AI987" s="107">
        <f>IF(W987=0,"-",FORECAST($C$8,Инклинометрия!$B$2:$B$152,Инклинометрия!$A$2:$A$152))</f>
        <v>1330</v>
      </c>
      <c r="AK987" s="122">
        <f t="shared" si="282"/>
        <v>0</v>
      </c>
      <c r="AL987" s="67">
        <f>AK987*(B987-B986)</f>
        <v>0</v>
      </c>
      <c r="AM987" s="23">
        <f t="shared" si="284"/>
        <v>8.6725204696437436E-2</v>
      </c>
      <c r="AN987" s="26">
        <f>AN986+AK987*(B987-B986)/(2*PI()*$C$5*AN986*$K$13)</f>
        <v>0.15480061813468687</v>
      </c>
      <c r="AO987" s="87">
        <f t="shared" si="276"/>
        <v>145932.55112472404</v>
      </c>
      <c r="AP987" s="87">
        <f>IF(R987+U987&lt;$C$8,0,32*$L$23/$C$12^2*($K$10*R987+$K$8*U987)+32*$L$24/($C$14^2-$C$13^2)*($K$10*S987+$K$8*V987))</f>
        <v>44607.551124724028</v>
      </c>
      <c r="AQ987" s="66">
        <f>R987*$C$11*$C$9+U987*$C$11*$C$10</f>
        <v>14695380</v>
      </c>
      <c r="AR987" s="66">
        <f>S987*$C$11*$C$9+V987*$C$11*$C$10</f>
        <v>14695380</v>
      </c>
      <c r="AS987" s="87">
        <f>$C$11*(T987*$C$9+W987*$C$10)</f>
        <v>792178.05375968735</v>
      </c>
      <c r="AT987" s="45">
        <f t="shared" si="270"/>
        <v>15633490.60488441</v>
      </c>
      <c r="AU987" s="75"/>
    </row>
    <row r="988" spans="2:47" ht="15" thickBot="1" x14ac:dyDescent="0.35">
      <c r="B988" s="41">
        <f t="shared" si="277"/>
        <v>19140</v>
      </c>
      <c r="C988" s="8">
        <f t="shared" si="278"/>
        <v>191.4</v>
      </c>
      <c r="D988" s="73">
        <f t="shared" si="266"/>
        <v>255.9975</v>
      </c>
      <c r="E988" s="29">
        <f t="shared" si="283"/>
        <v>63396.995021412629</v>
      </c>
      <c r="F988" s="29">
        <f t="shared" si="279"/>
        <v>66.245553836373062</v>
      </c>
      <c r="G988" s="29">
        <f t="shared" si="280"/>
        <v>88.603428256148959</v>
      </c>
      <c r="H988" s="17">
        <f t="shared" si="281"/>
        <v>84793.480841138458</v>
      </c>
      <c r="I988" s="29">
        <f t="shared" si="271"/>
        <v>2.2250485660981263</v>
      </c>
      <c r="J988" s="29">
        <f t="shared" si="272"/>
        <v>41.69411544073867</v>
      </c>
      <c r="K988" s="32">
        <f>IF((D987+L987+M987-AL987)/($C$21+$C$22)&gt;$C$8,$C$8,(D987+L987+M987-AL987)/($C$21+$C$22))</f>
        <v>1400</v>
      </c>
      <c r="L988" s="97">
        <f t="shared" si="267"/>
        <v>0</v>
      </c>
      <c r="M988" s="96">
        <f t="shared" si="268"/>
        <v>0</v>
      </c>
      <c r="N988" s="98">
        <f t="shared" si="273"/>
        <v>1.7179213529287818</v>
      </c>
      <c r="O988" s="100">
        <f t="shared" si="269"/>
        <v>4.2266987561397071</v>
      </c>
      <c r="P988" s="104">
        <f t="shared" si="274"/>
        <v>18.880500609176615</v>
      </c>
      <c r="Q988" s="102">
        <f t="shared" si="275"/>
        <v>4.9224514715476911E-2</v>
      </c>
      <c r="R988" s="106">
        <f>IF(K988-H987&lt;0,0,K988-H987)</f>
        <v>0</v>
      </c>
      <c r="S988" s="106">
        <f>K988-V988</f>
        <v>0</v>
      </c>
      <c r="T988" s="106">
        <f>IF(R988&gt;0,$C$6-$C$8,IF($C$6-$C$8-W988&lt;0,0,$C$6-$C$8-W988))</f>
        <v>97.214462279726973</v>
      </c>
      <c r="U988" s="107">
        <f>IF(R988=0,IF(U987+(F988-AL988/$C$23)*$C$21/($C$21+$C$22)&gt;$C$8,$C$8,U987+F988*$C$21/($C$21+$C$22)),E988)</f>
        <v>1400</v>
      </c>
      <c r="V988" s="107">
        <f>IF(R988&gt;0,0,IF(V987+(F988-AL988/$C$23)*$C$21/($C$21+$C$22)&gt;$C$8,$C$8,IF(U988=$C$8,V987+(F988-AL988/$C$23)*$C$21/$C$22,V987+(F988-AL988/$C$23)*$C$21/($C$21+$C$22))))</f>
        <v>1400</v>
      </c>
      <c r="W988" s="203">
        <f>IF(R988&gt;0,0,IF(W987+AL988/$C$23&gt;$F$23,$F$23,W987+AL988/$C$23))</f>
        <v>2.7855377202730285</v>
      </c>
      <c r="X988" s="105" t="str">
        <f>IF(R988=0,"-",FORECAST($C$8,Инклинометрия!$B$2:$B$152,Инклинометрия!$A$2:$A$152))</f>
        <v>-</v>
      </c>
      <c r="Y988" s="105" t="str">
        <f>IF(R988=0,"-",FORECAST($C$8-R988,Инклинометрия!$B$2:$B$152,Инклинометрия!$A$2:$A$152))</f>
        <v>-</v>
      </c>
      <c r="Z988" s="105" t="str">
        <f>IF(R988&gt;0,FORECAST($C$8,Инклинометрия!$B$2:$B$152,Инклинометрия!$A$2:$A$152),IF(V988=$C$8,"-",FORECAST($C$8-V988,Инклинометрия!$B$2:$B$152,Инклинометрия!$A$2:$A$152)))</f>
        <v>-</v>
      </c>
      <c r="AA988" s="105" t="str">
        <f>IF(S988=0,"-",FORECAST($C$8-(S988+V988),Инклинометрия!$B$2:$B$152,Инклинометрия!$A$2:$A$152))</f>
        <v>-</v>
      </c>
      <c r="AB988" s="105">
        <f>FORECAST($C$8+T988,Инклинометрия!$B$2:$B$152,Инклинометрия!$A$2:$A$152)</f>
        <v>1422.3537391657405</v>
      </c>
      <c r="AC988" s="105">
        <f>IF(R988=0,FORECAST($C$6-T988,Инклинометрия!$B$2:$B$152,Инклинометрия!$A$2:$A$152),FORECAST($C$8,Инклинометрия!$B$2:$B$152,Инклинометрия!$A$2:$A$152))</f>
        <v>1332.6462608342592</v>
      </c>
      <c r="AD988" s="107">
        <f>IF(R988=0,FORECAST($C$8,Инклинометрия!$B$2:$B$152,Инклинометрия!$A$2:$A$152),Y988)</f>
        <v>1330</v>
      </c>
      <c r="AE988" s="107">
        <f>FORECAST($C$8-(R988+U988),Инклинометрия!$B$2:$B$152,Инклинометрия!$A$2:$A$152)</f>
        <v>0</v>
      </c>
      <c r="AF988" s="107">
        <f>IF(V988=0,"-",FORECAST($C$8,Инклинометрия!$B$2:$B$152,Инклинометрия!$A$2:$A$152))</f>
        <v>1330</v>
      </c>
      <c r="AG988" s="107">
        <f>IF(V988=0,"-",FORECAST($C$8-V988,Инклинометрия!$B$2:$B$152,Инклинометрия!$A$2:$A$152))</f>
        <v>0</v>
      </c>
      <c r="AH988" s="107">
        <f>IF(W988=0,"-",FORECAST($C$8+W988,Инклинометрия!$B$2:$B$152,Инклинометрия!$A$2:$A$152))</f>
        <v>1332.6462608342592</v>
      </c>
      <c r="AI988" s="107">
        <f>IF(W988=0,"-",FORECAST($C$8,Инклинометрия!$B$2:$B$152,Инклинометрия!$A$2:$A$152))</f>
        <v>1330</v>
      </c>
      <c r="AK988" s="122">
        <f t="shared" si="282"/>
        <v>0</v>
      </c>
      <c r="AL988" s="67">
        <f>AK988*(B988-B987)</f>
        <v>0</v>
      </c>
      <c r="AM988" s="23">
        <f t="shared" si="284"/>
        <v>8.6725204696437436E-2</v>
      </c>
      <c r="AN988" s="26">
        <f>AN987+AK988*(B988-B987)/(2*PI()*$C$5*AN987*$K$13)</f>
        <v>0.15480061813468687</v>
      </c>
      <c r="AO988" s="87">
        <f t="shared" si="276"/>
        <v>145932.55112472404</v>
      </c>
      <c r="AP988" s="87">
        <f>IF(R988+U988&lt;$C$8,0,32*$L$23/$C$12^2*($K$10*R988+$K$8*U988)+32*$L$24/($C$14^2-$C$13^2)*($K$10*S988+$K$8*V988))</f>
        <v>44607.551124724028</v>
      </c>
      <c r="AQ988" s="66">
        <f>R988*$C$11*$C$9+U988*$C$11*$C$10</f>
        <v>14695380</v>
      </c>
      <c r="AR988" s="66">
        <f>S988*$C$11*$C$9+V988*$C$11*$C$10</f>
        <v>14695380</v>
      </c>
      <c r="AS988" s="87">
        <f>$C$11*(T988*$C$9+W988*$C$10)</f>
        <v>792178.05375968735</v>
      </c>
      <c r="AT988" s="45">
        <f t="shared" si="270"/>
        <v>15633490.60488441</v>
      </c>
      <c r="AU988" s="75"/>
    </row>
    <row r="989" spans="2:47" ht="15" thickBot="1" x14ac:dyDescent="0.35">
      <c r="B989" s="41">
        <f t="shared" si="277"/>
        <v>19160</v>
      </c>
      <c r="C989" s="8">
        <f t="shared" si="278"/>
        <v>191.6</v>
      </c>
      <c r="D989" s="73">
        <f t="shared" si="266"/>
        <v>256.26499999999999</v>
      </c>
      <c r="E989" s="29">
        <f t="shared" si="283"/>
        <v>63463.240575249009</v>
      </c>
      <c r="F989" s="29">
        <f t="shared" si="279"/>
        <v>66.245553836373062</v>
      </c>
      <c r="G989" s="29">
        <f t="shared" si="280"/>
        <v>88.603428256148959</v>
      </c>
      <c r="H989" s="17">
        <f t="shared" si="281"/>
        <v>84882.084269394603</v>
      </c>
      <c r="I989" s="29">
        <f t="shared" si="271"/>
        <v>2.2250485660981263</v>
      </c>
      <c r="J989" s="29">
        <f t="shared" si="272"/>
        <v>41.69411544073867</v>
      </c>
      <c r="K989" s="32">
        <f>IF((D988+L988+M988-AL988)/($C$21+$C$22)&gt;$C$8,$C$8,(D988+L988+M988-AL988)/($C$21+$C$22))</f>
        <v>1400</v>
      </c>
      <c r="L989" s="97">
        <f t="shared" si="267"/>
        <v>0</v>
      </c>
      <c r="M989" s="96">
        <f t="shared" si="268"/>
        <v>0</v>
      </c>
      <c r="N989" s="98">
        <f t="shared" si="273"/>
        <v>1.7179213529287818</v>
      </c>
      <c r="O989" s="100">
        <f t="shared" si="269"/>
        <v>4.2266987561397071</v>
      </c>
      <c r="P989" s="104">
        <f t="shared" si="274"/>
        <v>18.880500609176615</v>
      </c>
      <c r="Q989" s="102">
        <f t="shared" si="275"/>
        <v>4.9224514715476911E-2</v>
      </c>
      <c r="R989" s="106">
        <f>IF(K989-H988&lt;0,0,K989-H988)</f>
        <v>0</v>
      </c>
      <c r="S989" s="106">
        <f>K989-V989</f>
        <v>0</v>
      </c>
      <c r="T989" s="106">
        <f>IF(R989&gt;0,$C$6-$C$8,IF($C$6-$C$8-W989&lt;0,0,$C$6-$C$8-W989))</f>
        <v>97.214462279726973</v>
      </c>
      <c r="U989" s="107">
        <f>IF(R989=0,IF(U988+(F989-AL989/$C$23)*$C$21/($C$21+$C$22)&gt;$C$8,$C$8,U988+F989*$C$21/($C$21+$C$22)),E989)</f>
        <v>1400</v>
      </c>
      <c r="V989" s="107">
        <f>IF(R989&gt;0,0,IF(V988+(F989-AL989/$C$23)*$C$21/($C$21+$C$22)&gt;$C$8,$C$8,IF(U989=$C$8,V988+(F989-AL989/$C$23)*$C$21/$C$22,V988+(F989-AL989/$C$23)*$C$21/($C$21+$C$22))))</f>
        <v>1400</v>
      </c>
      <c r="W989" s="203">
        <f>IF(R989&gt;0,0,IF(W988+AL989/$C$23&gt;$F$23,$F$23,W988+AL989/$C$23))</f>
        <v>2.7855377202730285</v>
      </c>
      <c r="X989" s="105" t="str">
        <f>IF(R989=0,"-",FORECAST($C$8,Инклинометрия!$B$2:$B$152,Инклинометрия!$A$2:$A$152))</f>
        <v>-</v>
      </c>
      <c r="Y989" s="105" t="str">
        <f>IF(R989=0,"-",FORECAST($C$8-R989,Инклинометрия!$B$2:$B$152,Инклинометрия!$A$2:$A$152))</f>
        <v>-</v>
      </c>
      <c r="Z989" s="105" t="str">
        <f>IF(R989&gt;0,FORECAST($C$8,Инклинометрия!$B$2:$B$152,Инклинометрия!$A$2:$A$152),IF(V989=$C$8,"-",FORECAST($C$8-V989,Инклинометрия!$B$2:$B$152,Инклинометрия!$A$2:$A$152)))</f>
        <v>-</v>
      </c>
      <c r="AA989" s="105" t="str">
        <f>IF(S989=0,"-",FORECAST($C$8-(S989+V989),Инклинометрия!$B$2:$B$152,Инклинометрия!$A$2:$A$152))</f>
        <v>-</v>
      </c>
      <c r="AB989" s="105">
        <f>FORECAST($C$8+T989,Инклинометрия!$B$2:$B$152,Инклинометрия!$A$2:$A$152)</f>
        <v>1422.3537391657405</v>
      </c>
      <c r="AC989" s="105">
        <f>IF(R989=0,FORECAST($C$6-T989,Инклинометрия!$B$2:$B$152,Инклинометрия!$A$2:$A$152),FORECAST($C$8,Инклинометрия!$B$2:$B$152,Инклинометрия!$A$2:$A$152))</f>
        <v>1332.6462608342592</v>
      </c>
      <c r="AD989" s="107">
        <f>IF(R989=0,FORECAST($C$8,Инклинометрия!$B$2:$B$152,Инклинометрия!$A$2:$A$152),Y989)</f>
        <v>1330</v>
      </c>
      <c r="AE989" s="107">
        <f>FORECAST($C$8-(R989+U989),Инклинометрия!$B$2:$B$152,Инклинометрия!$A$2:$A$152)</f>
        <v>0</v>
      </c>
      <c r="AF989" s="107">
        <f>IF(V989=0,"-",FORECAST($C$8,Инклинометрия!$B$2:$B$152,Инклинометрия!$A$2:$A$152))</f>
        <v>1330</v>
      </c>
      <c r="AG989" s="107">
        <f>IF(V989=0,"-",FORECAST($C$8-V989,Инклинометрия!$B$2:$B$152,Инклинометрия!$A$2:$A$152))</f>
        <v>0</v>
      </c>
      <c r="AH989" s="107">
        <f>IF(W989=0,"-",FORECAST($C$8+W989,Инклинометрия!$B$2:$B$152,Инклинометрия!$A$2:$A$152))</f>
        <v>1332.6462608342592</v>
      </c>
      <c r="AI989" s="107">
        <f>IF(W989=0,"-",FORECAST($C$8,Инклинометрия!$B$2:$B$152,Инклинометрия!$A$2:$A$152))</f>
        <v>1330</v>
      </c>
      <c r="AK989" s="122">
        <f t="shared" si="282"/>
        <v>0</v>
      </c>
      <c r="AL989" s="67">
        <f>AK989*(B989-B988)</f>
        <v>0</v>
      </c>
      <c r="AM989" s="23">
        <f t="shared" si="284"/>
        <v>8.6725204696437436E-2</v>
      </c>
      <c r="AN989" s="26">
        <f>AN988+AK989*(B989-B988)/(2*PI()*$C$5*AN988*$K$13)</f>
        <v>0.15480061813468687</v>
      </c>
      <c r="AO989" s="87">
        <f t="shared" si="276"/>
        <v>145932.55112472404</v>
      </c>
      <c r="AP989" s="87">
        <f>IF(R989+U989&lt;$C$8,0,32*$L$23/$C$12^2*($K$10*R989+$K$8*U989)+32*$L$24/($C$14^2-$C$13^2)*($K$10*S989+$K$8*V989))</f>
        <v>44607.551124724028</v>
      </c>
      <c r="AQ989" s="66">
        <f>R989*$C$11*$C$9+U989*$C$11*$C$10</f>
        <v>14695380</v>
      </c>
      <c r="AR989" s="66">
        <f>S989*$C$11*$C$9+V989*$C$11*$C$10</f>
        <v>14695380</v>
      </c>
      <c r="AS989" s="87">
        <f>$C$11*(T989*$C$9+W989*$C$10)</f>
        <v>792178.05375968735</v>
      </c>
      <c r="AT989" s="45">
        <f t="shared" si="270"/>
        <v>15633490.60488441</v>
      </c>
      <c r="AU989" s="75"/>
    </row>
    <row r="990" spans="2:47" ht="15" thickBot="1" x14ac:dyDescent="0.35">
      <c r="B990" s="41">
        <f t="shared" si="277"/>
        <v>19180</v>
      </c>
      <c r="C990" s="8">
        <f t="shared" si="278"/>
        <v>191.8</v>
      </c>
      <c r="D990" s="73">
        <f t="shared" si="266"/>
        <v>256.53250000000003</v>
      </c>
      <c r="E990" s="29">
        <f t="shared" si="283"/>
        <v>63529.486129085388</v>
      </c>
      <c r="F990" s="29">
        <f t="shared" si="279"/>
        <v>66.245553836382484</v>
      </c>
      <c r="G990" s="29">
        <f t="shared" si="280"/>
        <v>88.603428256161564</v>
      </c>
      <c r="H990" s="17">
        <f t="shared" si="281"/>
        <v>84970.687697650763</v>
      </c>
      <c r="I990" s="29">
        <f t="shared" si="271"/>
        <v>2.2250485660981263</v>
      </c>
      <c r="J990" s="29">
        <f t="shared" si="272"/>
        <v>41.694115440741633</v>
      </c>
      <c r="K990" s="32">
        <f>IF((D989+L989+M989-AL989)/($C$21+$C$22)&gt;$C$8,$C$8,(D989+L989+M989-AL989)/($C$21+$C$22))</f>
        <v>1400</v>
      </c>
      <c r="L990" s="97">
        <f t="shared" si="267"/>
        <v>0</v>
      </c>
      <c r="M990" s="96">
        <f t="shared" si="268"/>
        <v>0</v>
      </c>
      <c r="N990" s="98">
        <f t="shared" si="273"/>
        <v>1.7179213529287818</v>
      </c>
      <c r="O990" s="100">
        <f t="shared" si="269"/>
        <v>4.2266987561397071</v>
      </c>
      <c r="P990" s="104">
        <f t="shared" si="274"/>
        <v>18.880500609176615</v>
      </c>
      <c r="Q990" s="102">
        <f t="shared" si="275"/>
        <v>4.9224514715476911E-2</v>
      </c>
      <c r="R990" s="106">
        <f>IF(K990-H989&lt;0,0,K990-H989)</f>
        <v>0</v>
      </c>
      <c r="S990" s="106">
        <f>K990-V990</f>
        <v>0</v>
      </c>
      <c r="T990" s="106">
        <f>IF(R990&gt;0,$C$6-$C$8,IF($C$6-$C$8-W990&lt;0,0,$C$6-$C$8-W990))</f>
        <v>97.214462279726973</v>
      </c>
      <c r="U990" s="107">
        <f>IF(R990=0,IF(U989+(F990-AL990/$C$23)*$C$21/($C$21+$C$22)&gt;$C$8,$C$8,U989+F990*$C$21/($C$21+$C$22)),E990)</f>
        <v>1400</v>
      </c>
      <c r="V990" s="107">
        <f>IF(R990&gt;0,0,IF(V989+(F990-AL990/$C$23)*$C$21/($C$21+$C$22)&gt;$C$8,$C$8,IF(U990=$C$8,V989+(F990-AL990/$C$23)*$C$21/$C$22,V989+(F990-AL990/$C$23)*$C$21/($C$21+$C$22))))</f>
        <v>1400</v>
      </c>
      <c r="W990" s="203">
        <f>IF(R990&gt;0,0,IF(W989+AL990/$C$23&gt;$F$23,$F$23,W989+AL990/$C$23))</f>
        <v>2.7855377202730285</v>
      </c>
      <c r="X990" s="105" t="str">
        <f>IF(R990=0,"-",FORECAST($C$8,Инклинометрия!$B$2:$B$152,Инклинометрия!$A$2:$A$152))</f>
        <v>-</v>
      </c>
      <c r="Y990" s="105" t="str">
        <f>IF(R990=0,"-",FORECAST($C$8-R990,Инклинометрия!$B$2:$B$152,Инклинометрия!$A$2:$A$152))</f>
        <v>-</v>
      </c>
      <c r="Z990" s="105" t="str">
        <f>IF(R990&gt;0,FORECAST($C$8,Инклинометрия!$B$2:$B$152,Инклинометрия!$A$2:$A$152),IF(V990=$C$8,"-",FORECAST($C$8-V990,Инклинометрия!$B$2:$B$152,Инклинометрия!$A$2:$A$152)))</f>
        <v>-</v>
      </c>
      <c r="AA990" s="105" t="str">
        <f>IF(S990=0,"-",FORECAST($C$8-(S990+V990),Инклинометрия!$B$2:$B$152,Инклинометрия!$A$2:$A$152))</f>
        <v>-</v>
      </c>
      <c r="AB990" s="105">
        <f>FORECAST($C$8+T990,Инклинометрия!$B$2:$B$152,Инклинометрия!$A$2:$A$152)</f>
        <v>1422.3537391657405</v>
      </c>
      <c r="AC990" s="105">
        <f>IF(R990=0,FORECAST($C$6-T990,Инклинометрия!$B$2:$B$152,Инклинометрия!$A$2:$A$152),FORECAST($C$8,Инклинометрия!$B$2:$B$152,Инклинометрия!$A$2:$A$152))</f>
        <v>1332.6462608342592</v>
      </c>
      <c r="AD990" s="107">
        <f>IF(R990=0,FORECAST($C$8,Инклинометрия!$B$2:$B$152,Инклинометрия!$A$2:$A$152),Y990)</f>
        <v>1330</v>
      </c>
      <c r="AE990" s="107">
        <f>FORECAST($C$8-(R990+U990),Инклинометрия!$B$2:$B$152,Инклинометрия!$A$2:$A$152)</f>
        <v>0</v>
      </c>
      <c r="AF990" s="107">
        <f>IF(V990=0,"-",FORECAST($C$8,Инклинометрия!$B$2:$B$152,Инклинометрия!$A$2:$A$152))</f>
        <v>1330</v>
      </c>
      <c r="AG990" s="107">
        <f>IF(V990=0,"-",FORECAST($C$8-V990,Инклинометрия!$B$2:$B$152,Инклинометрия!$A$2:$A$152))</f>
        <v>0</v>
      </c>
      <c r="AH990" s="107">
        <f>IF(W990=0,"-",FORECAST($C$8+W990,Инклинометрия!$B$2:$B$152,Инклинометрия!$A$2:$A$152))</f>
        <v>1332.6462608342592</v>
      </c>
      <c r="AI990" s="107">
        <f>IF(W990=0,"-",FORECAST($C$8,Инклинометрия!$B$2:$B$152,Инклинометрия!$A$2:$A$152))</f>
        <v>1330</v>
      </c>
      <c r="AK990" s="122">
        <f t="shared" si="282"/>
        <v>0</v>
      </c>
      <c r="AL990" s="67">
        <f>AK990*(B990-B989)</f>
        <v>0</v>
      </c>
      <c r="AM990" s="23">
        <f t="shared" si="284"/>
        <v>8.6725204696437436E-2</v>
      </c>
      <c r="AN990" s="26">
        <f>AN989+AK990*(B990-B989)/(2*PI()*$C$5*AN989*$K$13)</f>
        <v>0.15480061813468687</v>
      </c>
      <c r="AO990" s="87">
        <f t="shared" si="276"/>
        <v>145932.55112472404</v>
      </c>
      <c r="AP990" s="87">
        <f>IF(R990+U990&lt;$C$8,0,32*$L$23/$C$12^2*($K$10*R990+$K$8*U990)+32*$L$24/($C$14^2-$C$13^2)*($K$10*S990+$K$8*V990))</f>
        <v>44607.551124724028</v>
      </c>
      <c r="AQ990" s="66">
        <f>R990*$C$11*$C$9+U990*$C$11*$C$10</f>
        <v>14695380</v>
      </c>
      <c r="AR990" s="66">
        <f>S990*$C$11*$C$9+V990*$C$11*$C$10</f>
        <v>14695380</v>
      </c>
      <c r="AS990" s="87">
        <f>$C$11*(T990*$C$9+W990*$C$10)</f>
        <v>792178.05375968735</v>
      </c>
      <c r="AT990" s="45">
        <f t="shared" si="270"/>
        <v>15633490.60488441</v>
      </c>
      <c r="AU990" s="75"/>
    </row>
    <row r="991" spans="2:47" ht="15" thickBot="1" x14ac:dyDescent="0.35">
      <c r="B991" s="41">
        <f t="shared" si="277"/>
        <v>19200</v>
      </c>
      <c r="C991" s="8">
        <f t="shared" si="278"/>
        <v>192</v>
      </c>
      <c r="D991" s="73">
        <f t="shared" ref="D991:D1054" si="285">C991*$C$10/$C$9</f>
        <v>256.8</v>
      </c>
      <c r="E991" s="29">
        <f t="shared" si="283"/>
        <v>63595.73168292176</v>
      </c>
      <c r="F991" s="29">
        <f t="shared" si="279"/>
        <v>66.245553836373062</v>
      </c>
      <c r="G991" s="29">
        <f t="shared" si="280"/>
        <v>88.603428256148959</v>
      </c>
      <c r="H991" s="17">
        <f t="shared" si="281"/>
        <v>85059.291125906908</v>
      </c>
      <c r="I991" s="29">
        <f t="shared" si="271"/>
        <v>2.2250485660981263</v>
      </c>
      <c r="J991" s="29">
        <f t="shared" si="272"/>
        <v>41.69411544073867</v>
      </c>
      <c r="K991" s="32">
        <f>IF((D990+L990+M990-AL990)/($C$21+$C$22)&gt;$C$8,$C$8,(D990+L990+M990-AL990)/($C$21+$C$22))</f>
        <v>1400</v>
      </c>
      <c r="L991" s="97">
        <f t="shared" ref="L991:L1054" si="286">R991*$C$21</f>
        <v>0</v>
      </c>
      <c r="M991" s="96">
        <f t="shared" ref="M991:M1054" si="287">S991*PI()*($C$14^2-$C$13^2)/4</f>
        <v>0</v>
      </c>
      <c r="N991" s="98">
        <f t="shared" si="273"/>
        <v>1.7179213529287818</v>
      </c>
      <c r="O991" s="100">
        <f t="shared" ref="O991:O1054" si="288">U991*$C$21</f>
        <v>4.2266987561397071</v>
      </c>
      <c r="P991" s="104">
        <f t="shared" si="274"/>
        <v>18.880500609176615</v>
      </c>
      <c r="Q991" s="102">
        <f t="shared" si="275"/>
        <v>4.9224514715476911E-2</v>
      </c>
      <c r="R991" s="106">
        <f>IF(K991-H990&lt;0,0,K991-H990)</f>
        <v>0</v>
      </c>
      <c r="S991" s="106">
        <f>K991-V991</f>
        <v>0</v>
      </c>
      <c r="T991" s="106">
        <f>IF(R991&gt;0,$C$6-$C$8,IF($C$6-$C$8-W991&lt;0,0,$C$6-$C$8-W991))</f>
        <v>97.214462279726973</v>
      </c>
      <c r="U991" s="107">
        <f>IF(R991=0,IF(U990+(F991-AL991/$C$23)*$C$21/($C$21+$C$22)&gt;$C$8,$C$8,U990+F991*$C$21/($C$21+$C$22)),E991)</f>
        <v>1400</v>
      </c>
      <c r="V991" s="107">
        <f>IF(R991&gt;0,0,IF(V990+(F991-AL991/$C$23)*$C$21/($C$21+$C$22)&gt;$C$8,$C$8,IF(U991=$C$8,V990+(F991-AL991/$C$23)*$C$21/$C$22,V990+(F991-AL991/$C$23)*$C$21/($C$21+$C$22))))</f>
        <v>1400</v>
      </c>
      <c r="W991" s="203">
        <f>IF(R991&gt;0,0,IF(W990+AL991/$C$23&gt;$F$23,$F$23,W990+AL991/$C$23))</f>
        <v>2.7855377202730285</v>
      </c>
      <c r="X991" s="105" t="str">
        <f>IF(R991=0,"-",FORECAST($C$8,Инклинометрия!$B$2:$B$152,Инклинометрия!$A$2:$A$152))</f>
        <v>-</v>
      </c>
      <c r="Y991" s="105" t="str">
        <f>IF(R991=0,"-",FORECAST($C$8-R991,Инклинометрия!$B$2:$B$152,Инклинометрия!$A$2:$A$152))</f>
        <v>-</v>
      </c>
      <c r="Z991" s="105" t="str">
        <f>IF(R991&gt;0,FORECAST($C$8,Инклинометрия!$B$2:$B$152,Инклинометрия!$A$2:$A$152),IF(V991=$C$8,"-",FORECAST($C$8-V991,Инклинометрия!$B$2:$B$152,Инклинометрия!$A$2:$A$152)))</f>
        <v>-</v>
      </c>
      <c r="AA991" s="105" t="str">
        <f>IF(S991=0,"-",FORECAST($C$8-(S991+V991),Инклинометрия!$B$2:$B$152,Инклинометрия!$A$2:$A$152))</f>
        <v>-</v>
      </c>
      <c r="AB991" s="105">
        <f>FORECAST($C$8+T991,Инклинометрия!$B$2:$B$152,Инклинометрия!$A$2:$A$152)</f>
        <v>1422.3537391657405</v>
      </c>
      <c r="AC991" s="105">
        <f>IF(R991=0,FORECAST($C$6-T991,Инклинометрия!$B$2:$B$152,Инклинометрия!$A$2:$A$152),FORECAST($C$8,Инклинометрия!$B$2:$B$152,Инклинометрия!$A$2:$A$152))</f>
        <v>1332.6462608342592</v>
      </c>
      <c r="AD991" s="107">
        <f>IF(R991=0,FORECAST($C$8,Инклинометрия!$B$2:$B$152,Инклинометрия!$A$2:$A$152),Y991)</f>
        <v>1330</v>
      </c>
      <c r="AE991" s="107">
        <f>FORECAST($C$8-(R991+U991),Инклинометрия!$B$2:$B$152,Инклинометрия!$A$2:$A$152)</f>
        <v>0</v>
      </c>
      <c r="AF991" s="107">
        <f>IF(V991=0,"-",FORECAST($C$8,Инклинометрия!$B$2:$B$152,Инклинометрия!$A$2:$A$152))</f>
        <v>1330</v>
      </c>
      <c r="AG991" s="107">
        <f>IF(V991=0,"-",FORECAST($C$8-V991,Инклинометрия!$B$2:$B$152,Инклинометрия!$A$2:$A$152))</f>
        <v>0</v>
      </c>
      <c r="AH991" s="107">
        <f>IF(W991=0,"-",FORECAST($C$8+W991,Инклинометрия!$B$2:$B$152,Инклинометрия!$A$2:$A$152))</f>
        <v>1332.6462608342592</v>
      </c>
      <c r="AI991" s="107">
        <f>IF(W991=0,"-",FORECAST($C$8,Инклинометрия!$B$2:$B$152,Инклинометрия!$A$2:$A$152))</f>
        <v>1330</v>
      </c>
      <c r="AK991" s="122">
        <f t="shared" si="282"/>
        <v>0</v>
      </c>
      <c r="AL991" s="67">
        <f>AK991*(B991-B990)</f>
        <v>0</v>
      </c>
      <c r="AM991" s="23">
        <f t="shared" si="284"/>
        <v>8.6725204696437436E-2</v>
      </c>
      <c r="AN991" s="26">
        <f>AN990+AK991*(B991-B990)/(2*PI()*$C$5*AN990*$K$13)</f>
        <v>0.15480061813468687</v>
      </c>
      <c r="AO991" s="87">
        <f t="shared" si="276"/>
        <v>145932.55112472404</v>
      </c>
      <c r="AP991" s="87">
        <f>IF(R991+U991&lt;$C$8,0,32*$L$23/$C$12^2*($K$10*R991+$K$8*U991)+32*$L$24/($C$14^2-$C$13^2)*($K$10*S991+$K$8*V991))</f>
        <v>44607.551124724028</v>
      </c>
      <c r="AQ991" s="66">
        <f>R991*$C$11*$C$9+U991*$C$11*$C$10</f>
        <v>14695380</v>
      </c>
      <c r="AR991" s="66">
        <f>S991*$C$11*$C$9+V991*$C$11*$C$10</f>
        <v>14695380</v>
      </c>
      <c r="AS991" s="87">
        <f>$C$11*(T991*$C$9+W991*$C$10)</f>
        <v>792178.05375968735</v>
      </c>
      <c r="AT991" s="45">
        <f t="shared" si="270"/>
        <v>15633490.60488441</v>
      </c>
      <c r="AU991" s="75"/>
    </row>
    <row r="992" spans="2:47" ht="15" thickBot="1" x14ac:dyDescent="0.35">
      <c r="B992" s="41">
        <f t="shared" si="277"/>
        <v>19220</v>
      </c>
      <c r="C992" s="8">
        <f t="shared" si="278"/>
        <v>192.20000000000002</v>
      </c>
      <c r="D992" s="73">
        <f t="shared" si="285"/>
        <v>257.06750000000005</v>
      </c>
      <c r="E992" s="29">
        <f t="shared" si="283"/>
        <v>63661.977236758146</v>
      </c>
      <c r="F992" s="29">
        <f t="shared" si="279"/>
        <v>66.245553836382484</v>
      </c>
      <c r="G992" s="29">
        <f t="shared" si="280"/>
        <v>88.603428256161564</v>
      </c>
      <c r="H992" s="17">
        <f t="shared" si="281"/>
        <v>85147.894554163067</v>
      </c>
      <c r="I992" s="29">
        <f t="shared" si="271"/>
        <v>2.2250485660981263</v>
      </c>
      <c r="J992" s="29">
        <f t="shared" si="272"/>
        <v>41.694115440741633</v>
      </c>
      <c r="K992" s="32">
        <f>IF((D991+L991+M991-AL991)/($C$21+$C$22)&gt;$C$8,$C$8,(D991+L991+M991-AL991)/($C$21+$C$22))</f>
        <v>1400</v>
      </c>
      <c r="L992" s="97">
        <f t="shared" si="286"/>
        <v>0</v>
      </c>
      <c r="M992" s="96">
        <f t="shared" si="287"/>
        <v>0</v>
      </c>
      <c r="N992" s="98">
        <f t="shared" si="273"/>
        <v>1.7179213529287818</v>
      </c>
      <c r="O992" s="100">
        <f t="shared" si="288"/>
        <v>4.2266987561397071</v>
      </c>
      <c r="P992" s="104">
        <f t="shared" si="274"/>
        <v>18.880500609176615</v>
      </c>
      <c r="Q992" s="102">
        <f t="shared" si="275"/>
        <v>4.9224514715476911E-2</v>
      </c>
      <c r="R992" s="106">
        <f>IF(K992-H991&lt;0,0,K992-H991)</f>
        <v>0</v>
      </c>
      <c r="S992" s="106">
        <f>K992-V992</f>
        <v>0</v>
      </c>
      <c r="T992" s="106">
        <f>IF(R992&gt;0,$C$6-$C$8,IF($C$6-$C$8-W992&lt;0,0,$C$6-$C$8-W992))</f>
        <v>97.214462279726973</v>
      </c>
      <c r="U992" s="107">
        <f>IF(R992=0,IF(U991+(F992-AL992/$C$23)*$C$21/($C$21+$C$22)&gt;$C$8,$C$8,U991+F992*$C$21/($C$21+$C$22)),E992)</f>
        <v>1400</v>
      </c>
      <c r="V992" s="107">
        <f>IF(R992&gt;0,0,IF(V991+(F992-AL992/$C$23)*$C$21/($C$21+$C$22)&gt;$C$8,$C$8,IF(U992=$C$8,V991+(F992-AL992/$C$23)*$C$21/$C$22,V991+(F992-AL992/$C$23)*$C$21/($C$21+$C$22))))</f>
        <v>1400</v>
      </c>
      <c r="W992" s="203">
        <f>IF(R992&gt;0,0,IF(W991+AL992/$C$23&gt;$F$23,$F$23,W991+AL992/$C$23))</f>
        <v>2.7855377202730285</v>
      </c>
      <c r="X992" s="105" t="str">
        <f>IF(R992=0,"-",FORECAST($C$8,Инклинометрия!$B$2:$B$152,Инклинометрия!$A$2:$A$152))</f>
        <v>-</v>
      </c>
      <c r="Y992" s="105" t="str">
        <f>IF(R992=0,"-",FORECAST($C$8-R992,Инклинометрия!$B$2:$B$152,Инклинометрия!$A$2:$A$152))</f>
        <v>-</v>
      </c>
      <c r="Z992" s="105" t="str">
        <f>IF(R992&gt;0,FORECAST($C$8,Инклинометрия!$B$2:$B$152,Инклинометрия!$A$2:$A$152),IF(V992=$C$8,"-",FORECAST($C$8-V992,Инклинометрия!$B$2:$B$152,Инклинометрия!$A$2:$A$152)))</f>
        <v>-</v>
      </c>
      <c r="AA992" s="105" t="str">
        <f>IF(S992=0,"-",FORECAST($C$8-(S992+V992),Инклинометрия!$B$2:$B$152,Инклинометрия!$A$2:$A$152))</f>
        <v>-</v>
      </c>
      <c r="AB992" s="105">
        <f>FORECAST($C$8+T992,Инклинометрия!$B$2:$B$152,Инклинометрия!$A$2:$A$152)</f>
        <v>1422.3537391657405</v>
      </c>
      <c r="AC992" s="105">
        <f>IF(R992=0,FORECAST($C$6-T992,Инклинометрия!$B$2:$B$152,Инклинометрия!$A$2:$A$152),FORECAST($C$8,Инклинометрия!$B$2:$B$152,Инклинометрия!$A$2:$A$152))</f>
        <v>1332.6462608342592</v>
      </c>
      <c r="AD992" s="107">
        <f>IF(R992=0,FORECAST($C$8,Инклинометрия!$B$2:$B$152,Инклинометрия!$A$2:$A$152),Y992)</f>
        <v>1330</v>
      </c>
      <c r="AE992" s="107">
        <f>FORECAST($C$8-(R992+U992),Инклинометрия!$B$2:$B$152,Инклинометрия!$A$2:$A$152)</f>
        <v>0</v>
      </c>
      <c r="AF992" s="107">
        <f>IF(V992=0,"-",FORECAST($C$8,Инклинометрия!$B$2:$B$152,Инклинометрия!$A$2:$A$152))</f>
        <v>1330</v>
      </c>
      <c r="AG992" s="107">
        <f>IF(V992=0,"-",FORECAST($C$8-V992,Инклинометрия!$B$2:$B$152,Инклинометрия!$A$2:$A$152))</f>
        <v>0</v>
      </c>
      <c r="AH992" s="107">
        <f>IF(W992=0,"-",FORECAST($C$8+W992,Инклинометрия!$B$2:$B$152,Инклинометрия!$A$2:$A$152))</f>
        <v>1332.6462608342592</v>
      </c>
      <c r="AI992" s="107">
        <f>IF(W992=0,"-",FORECAST($C$8,Инклинометрия!$B$2:$B$152,Инклинометрия!$A$2:$A$152))</f>
        <v>1330</v>
      </c>
      <c r="AK992" s="122">
        <f t="shared" si="282"/>
        <v>0</v>
      </c>
      <c r="AL992" s="67">
        <f>AK992*(B992-B991)</f>
        <v>0</v>
      </c>
      <c r="AM992" s="23">
        <f t="shared" si="284"/>
        <v>8.6725204696437436E-2</v>
      </c>
      <c r="AN992" s="26">
        <f>AN991+AK992*(B992-B991)/(2*PI()*$C$5*AN991*$K$13)</f>
        <v>0.15480061813468687</v>
      </c>
      <c r="AO992" s="87">
        <f t="shared" si="276"/>
        <v>145932.55112472404</v>
      </c>
      <c r="AP992" s="87">
        <f>IF(R992+U992&lt;$C$8,0,32*$L$23/$C$12^2*($K$10*R992+$K$8*U992)+32*$L$24/($C$14^2-$C$13^2)*($K$10*S992+$K$8*V992))</f>
        <v>44607.551124724028</v>
      </c>
      <c r="AQ992" s="66">
        <f>R992*$C$11*$C$9+U992*$C$11*$C$10</f>
        <v>14695380</v>
      </c>
      <c r="AR992" s="66">
        <f>S992*$C$11*$C$9+V992*$C$11*$C$10</f>
        <v>14695380</v>
      </c>
      <c r="AS992" s="87">
        <f>$C$11*(T992*$C$9+W992*$C$10)</f>
        <v>792178.05375968735</v>
      </c>
      <c r="AT992" s="45">
        <f t="shared" ref="AT992:AT1055" si="289">SUM(AQ992,AS992,AO992)</f>
        <v>15633490.60488441</v>
      </c>
      <c r="AU992" s="75"/>
    </row>
    <row r="993" spans="2:47" ht="15" thickBot="1" x14ac:dyDescent="0.35">
      <c r="B993" s="41">
        <f t="shared" si="277"/>
        <v>19240</v>
      </c>
      <c r="C993" s="8">
        <f t="shared" si="278"/>
        <v>192.4</v>
      </c>
      <c r="D993" s="73">
        <f t="shared" si="285"/>
        <v>257.33499999999998</v>
      </c>
      <c r="E993" s="29">
        <f t="shared" si="283"/>
        <v>63728.222790594518</v>
      </c>
      <c r="F993" s="29">
        <f t="shared" si="279"/>
        <v>66.245553836373062</v>
      </c>
      <c r="G993" s="29">
        <f t="shared" si="280"/>
        <v>88.603428256148959</v>
      </c>
      <c r="H993" s="17">
        <f t="shared" si="281"/>
        <v>85236.497982419212</v>
      </c>
      <c r="I993" s="29">
        <f t="shared" ref="I993:I1056" si="290">SQRT(2*$C$11*($C$10-$C$9)/$C$10)</f>
        <v>2.2250485660981263</v>
      </c>
      <c r="J993" s="29">
        <f t="shared" ref="J993:J1056" si="291">SQRT(2*$C$11*G993)</f>
        <v>41.69411544073867</v>
      </c>
      <c r="K993" s="32">
        <f>IF((D992+L992+M992-AL992)/($C$21+$C$22)&gt;$C$8,$C$8,(D992+L992+M992-AL992)/($C$21+$C$22))</f>
        <v>1400</v>
      </c>
      <c r="L993" s="97">
        <f t="shared" si="286"/>
        <v>0</v>
      </c>
      <c r="M993" s="96">
        <f t="shared" si="287"/>
        <v>0</v>
      </c>
      <c r="N993" s="98">
        <f t="shared" ref="N993:N1056" si="292">T993*PI()*$C$14^2/4</f>
        <v>1.7179213529287818</v>
      </c>
      <c r="O993" s="100">
        <f t="shared" si="288"/>
        <v>4.2266987561397071</v>
      </c>
      <c r="P993" s="104">
        <f t="shared" ref="P993:P1056" si="293">V993*$C$22</f>
        <v>18.880500609176615</v>
      </c>
      <c r="Q993" s="102">
        <f t="shared" ref="Q993:Q1056" si="294">W993*$C$23</f>
        <v>4.9224514715476911E-2</v>
      </c>
      <c r="R993" s="106">
        <f>IF(K993-H992&lt;0,0,K993-H992)</f>
        <v>0</v>
      </c>
      <c r="S993" s="106">
        <f>K993-V993</f>
        <v>0</v>
      </c>
      <c r="T993" s="106">
        <f>IF(R993&gt;0,$C$6-$C$8,IF($C$6-$C$8-W993&lt;0,0,$C$6-$C$8-W993))</f>
        <v>97.214462279726973</v>
      </c>
      <c r="U993" s="107">
        <f>IF(R993=0,IF(U992+(F993-AL993/$C$23)*$C$21/($C$21+$C$22)&gt;$C$8,$C$8,U992+F993*$C$21/($C$21+$C$22)),E993)</f>
        <v>1400</v>
      </c>
      <c r="V993" s="107">
        <f>IF(R993&gt;0,0,IF(V992+(F993-AL993/$C$23)*$C$21/($C$21+$C$22)&gt;$C$8,$C$8,IF(U993=$C$8,V992+(F993-AL993/$C$23)*$C$21/$C$22,V992+(F993-AL993/$C$23)*$C$21/($C$21+$C$22))))</f>
        <v>1400</v>
      </c>
      <c r="W993" s="203">
        <f>IF(R993&gt;0,0,IF(W992+AL993/$C$23&gt;$F$23,$F$23,W992+AL993/$C$23))</f>
        <v>2.7855377202730285</v>
      </c>
      <c r="X993" s="105" t="str">
        <f>IF(R993=0,"-",FORECAST($C$8,Инклинометрия!$B$2:$B$152,Инклинометрия!$A$2:$A$152))</f>
        <v>-</v>
      </c>
      <c r="Y993" s="105" t="str">
        <f>IF(R993=0,"-",FORECAST($C$8-R993,Инклинометрия!$B$2:$B$152,Инклинометрия!$A$2:$A$152))</f>
        <v>-</v>
      </c>
      <c r="Z993" s="105" t="str">
        <f>IF(R993&gt;0,FORECAST($C$8,Инклинометрия!$B$2:$B$152,Инклинометрия!$A$2:$A$152),IF(V993=$C$8,"-",FORECAST($C$8-V993,Инклинометрия!$B$2:$B$152,Инклинометрия!$A$2:$A$152)))</f>
        <v>-</v>
      </c>
      <c r="AA993" s="105" t="str">
        <f>IF(S993=0,"-",FORECAST($C$8-(S993+V993),Инклинометрия!$B$2:$B$152,Инклинометрия!$A$2:$A$152))</f>
        <v>-</v>
      </c>
      <c r="AB993" s="105">
        <f>FORECAST($C$8+T993,Инклинометрия!$B$2:$B$152,Инклинометрия!$A$2:$A$152)</f>
        <v>1422.3537391657405</v>
      </c>
      <c r="AC993" s="105">
        <f>IF(R993=0,FORECAST($C$6-T993,Инклинометрия!$B$2:$B$152,Инклинометрия!$A$2:$A$152),FORECAST($C$8,Инклинометрия!$B$2:$B$152,Инклинометрия!$A$2:$A$152))</f>
        <v>1332.6462608342592</v>
      </c>
      <c r="AD993" s="107">
        <f>IF(R993=0,FORECAST($C$8,Инклинометрия!$B$2:$B$152,Инклинометрия!$A$2:$A$152),Y993)</f>
        <v>1330</v>
      </c>
      <c r="AE993" s="107">
        <f>FORECAST($C$8-(R993+U993),Инклинометрия!$B$2:$B$152,Инклинометрия!$A$2:$A$152)</f>
        <v>0</v>
      </c>
      <c r="AF993" s="107">
        <f>IF(V993=0,"-",FORECAST($C$8,Инклинометрия!$B$2:$B$152,Инклинометрия!$A$2:$A$152))</f>
        <v>1330</v>
      </c>
      <c r="AG993" s="107">
        <f>IF(V993=0,"-",FORECAST($C$8-V993,Инклинометрия!$B$2:$B$152,Инклинометрия!$A$2:$A$152))</f>
        <v>0</v>
      </c>
      <c r="AH993" s="107">
        <f>IF(W993=0,"-",FORECAST($C$8+W993,Инклинометрия!$B$2:$B$152,Инклинометрия!$A$2:$A$152))</f>
        <v>1332.6462608342592</v>
      </c>
      <c r="AI993" s="107">
        <f>IF(W993=0,"-",FORECAST($C$8,Инклинометрия!$B$2:$B$152,Инклинометрия!$A$2:$A$152))</f>
        <v>1330</v>
      </c>
      <c r="AK993" s="122">
        <f t="shared" si="282"/>
        <v>0</v>
      </c>
      <c r="AL993" s="67">
        <f>AK993*(B993-B992)</f>
        <v>0</v>
      </c>
      <c r="AM993" s="23">
        <f t="shared" si="284"/>
        <v>8.6725204696437436E-2</v>
      </c>
      <c r="AN993" s="26">
        <f>AN992+AK993*(B993-B992)/(2*PI()*$C$5*AN992*$K$13)</f>
        <v>0.15480061813468687</v>
      </c>
      <c r="AO993" s="87">
        <f t="shared" ref="AO993:AO1056" si="295">101325+AP993</f>
        <v>145932.55112472404</v>
      </c>
      <c r="AP993" s="87">
        <f>IF(R993+U993&lt;$C$8,0,32*$L$23/$C$12^2*($K$10*R993+$K$8*U993)+32*$L$24/($C$14^2-$C$13^2)*($K$10*S993+$K$8*V993))</f>
        <v>44607.551124724028</v>
      </c>
      <c r="AQ993" s="66">
        <f>R993*$C$11*$C$9+U993*$C$11*$C$10</f>
        <v>14695380</v>
      </c>
      <c r="AR993" s="66">
        <f>S993*$C$11*$C$9+V993*$C$11*$C$10</f>
        <v>14695380</v>
      </c>
      <c r="AS993" s="87">
        <f>$C$11*(T993*$C$9+W993*$C$10)</f>
        <v>792178.05375968735</v>
      </c>
      <c r="AT993" s="45">
        <f t="shared" si="289"/>
        <v>15633490.60488441</v>
      </c>
      <c r="AU993" s="75"/>
    </row>
    <row r="994" spans="2:47" ht="15" thickBot="1" x14ac:dyDescent="0.35">
      <c r="B994" s="41">
        <f t="shared" ref="B994:B1057" si="296">B993+$C$26</f>
        <v>19260</v>
      </c>
      <c r="C994" s="8">
        <f t="shared" ref="C994:C1057" si="297">$C$16*B994</f>
        <v>192.6</v>
      </c>
      <c r="D994" s="73">
        <f t="shared" si="285"/>
        <v>257.60250000000002</v>
      </c>
      <c r="E994" s="29">
        <f t="shared" si="283"/>
        <v>63794.46834443089</v>
      </c>
      <c r="F994" s="29">
        <f t="shared" ref="F994:F1057" si="298">IF(J993*(B994-B993)&gt;F993/2,4*(C994-C993)/PI()/$C$12^2,J993*(B994-B993)+4*(C994-C993)/PI()/$C$12^2)</f>
        <v>66.245553836373062</v>
      </c>
      <c r="G994" s="29">
        <f t="shared" ref="G994:G1057" si="299">F994*$C$10/$C$9</f>
        <v>88.603428256148959</v>
      </c>
      <c r="H994" s="17">
        <f t="shared" ref="H994:H1057" si="300">H993+G994</f>
        <v>85325.101410675357</v>
      </c>
      <c r="I994" s="29">
        <f t="shared" si="290"/>
        <v>2.2250485660981263</v>
      </c>
      <c r="J994" s="29">
        <f t="shared" si="291"/>
        <v>41.69411544073867</v>
      </c>
      <c r="K994" s="32">
        <f>IF((D993+L993+M993-AL993)/($C$21+$C$22)&gt;$C$8,$C$8,(D993+L993+M993-AL993)/($C$21+$C$22))</f>
        <v>1400</v>
      </c>
      <c r="L994" s="97">
        <f t="shared" si="286"/>
        <v>0</v>
      </c>
      <c r="M994" s="96">
        <f t="shared" si="287"/>
        <v>0</v>
      </c>
      <c r="N994" s="98">
        <f t="shared" si="292"/>
        <v>1.7179213529287818</v>
      </c>
      <c r="O994" s="100">
        <f t="shared" si="288"/>
        <v>4.2266987561397071</v>
      </c>
      <c r="P994" s="104">
        <f t="shared" si="293"/>
        <v>18.880500609176615</v>
      </c>
      <c r="Q994" s="102">
        <f t="shared" si="294"/>
        <v>4.9224514715476911E-2</v>
      </c>
      <c r="R994" s="106">
        <f>IF(K994-H993&lt;0,0,K994-H993)</f>
        <v>0</v>
      </c>
      <c r="S994" s="106">
        <f>K994-V994</f>
        <v>0</v>
      </c>
      <c r="T994" s="106">
        <f>IF(R994&gt;0,$C$6-$C$8,IF($C$6-$C$8-W994&lt;0,0,$C$6-$C$8-W994))</f>
        <v>97.214462279726973</v>
      </c>
      <c r="U994" s="107">
        <f>IF(R994=0,IF(U993+(F994-AL994/$C$23)*$C$21/($C$21+$C$22)&gt;$C$8,$C$8,U993+F994*$C$21/($C$21+$C$22)),E994)</f>
        <v>1400</v>
      </c>
      <c r="V994" s="107">
        <f>IF(R994&gt;0,0,IF(V993+(F994-AL994/$C$23)*$C$21/($C$21+$C$22)&gt;$C$8,$C$8,IF(U994=$C$8,V993+(F994-AL994/$C$23)*$C$21/$C$22,V993+(F994-AL994/$C$23)*$C$21/($C$21+$C$22))))</f>
        <v>1400</v>
      </c>
      <c r="W994" s="203">
        <f>IF(R994&gt;0,0,IF(W993+AL994/$C$23&gt;$F$23,$F$23,W993+AL994/$C$23))</f>
        <v>2.7855377202730285</v>
      </c>
      <c r="X994" s="105" t="str">
        <f>IF(R994=0,"-",FORECAST($C$8,Инклинометрия!$B$2:$B$152,Инклинометрия!$A$2:$A$152))</f>
        <v>-</v>
      </c>
      <c r="Y994" s="105" t="str">
        <f>IF(R994=0,"-",FORECAST($C$8-R994,Инклинометрия!$B$2:$B$152,Инклинометрия!$A$2:$A$152))</f>
        <v>-</v>
      </c>
      <c r="Z994" s="105" t="str">
        <f>IF(R994&gt;0,FORECAST($C$8,Инклинометрия!$B$2:$B$152,Инклинометрия!$A$2:$A$152),IF(V994=$C$8,"-",FORECAST($C$8-V994,Инклинометрия!$B$2:$B$152,Инклинометрия!$A$2:$A$152)))</f>
        <v>-</v>
      </c>
      <c r="AA994" s="105" t="str">
        <f>IF(S994=0,"-",FORECAST($C$8-(S994+V994),Инклинометрия!$B$2:$B$152,Инклинометрия!$A$2:$A$152))</f>
        <v>-</v>
      </c>
      <c r="AB994" s="105">
        <f>FORECAST($C$8+T994,Инклинометрия!$B$2:$B$152,Инклинометрия!$A$2:$A$152)</f>
        <v>1422.3537391657405</v>
      </c>
      <c r="AC994" s="105">
        <f>IF(R994=0,FORECAST($C$6-T994,Инклинометрия!$B$2:$B$152,Инклинометрия!$A$2:$A$152),FORECAST($C$8,Инклинометрия!$B$2:$B$152,Инклинометрия!$A$2:$A$152))</f>
        <v>1332.6462608342592</v>
      </c>
      <c r="AD994" s="107">
        <f>IF(R994=0,FORECAST($C$8,Инклинометрия!$B$2:$B$152,Инклинометрия!$A$2:$A$152),Y994)</f>
        <v>1330</v>
      </c>
      <c r="AE994" s="107">
        <f>FORECAST($C$8-(R994+U994),Инклинометрия!$B$2:$B$152,Инклинометрия!$A$2:$A$152)</f>
        <v>0</v>
      </c>
      <c r="AF994" s="107">
        <f>IF(V994=0,"-",FORECAST($C$8,Инклинометрия!$B$2:$B$152,Инклинометрия!$A$2:$A$152))</f>
        <v>1330</v>
      </c>
      <c r="AG994" s="107">
        <f>IF(V994=0,"-",FORECAST($C$8-V994,Инклинометрия!$B$2:$B$152,Инклинометрия!$A$2:$A$152))</f>
        <v>0</v>
      </c>
      <c r="AH994" s="107">
        <f>IF(W994=0,"-",FORECAST($C$8+W994,Инклинометрия!$B$2:$B$152,Инклинометрия!$A$2:$A$152))</f>
        <v>1332.6462608342592</v>
      </c>
      <c r="AI994" s="107">
        <f>IF(W994=0,"-",FORECAST($C$8,Инклинометрия!$B$2:$B$152,Инклинометрия!$A$2:$A$152))</f>
        <v>1330</v>
      </c>
      <c r="AK994" s="122">
        <f t="shared" ref="AK994:AK1057" si="301">2*PI()*$C$5*(AT993-AT992)/(LN(AN993/$K$11)*$K$10/$K$9+LN($K$12/AN993)*$K$10/$K$9)</f>
        <v>0</v>
      </c>
      <c r="AL994" s="67">
        <f>AK994*(B994-B993)</f>
        <v>0</v>
      </c>
      <c r="AM994" s="23">
        <f t="shared" si="284"/>
        <v>8.6725204696437436E-2</v>
      </c>
      <c r="AN994" s="26">
        <f>AN993+AK994*(B994-B993)/(2*PI()*$C$5*AN993*$K$13)</f>
        <v>0.15480061813468687</v>
      </c>
      <c r="AO994" s="87">
        <f t="shared" si="295"/>
        <v>145932.55112472404</v>
      </c>
      <c r="AP994" s="87">
        <f>IF(R994+U994&lt;$C$8,0,32*$L$23/$C$12^2*($K$10*R994+$K$8*U994)+32*$L$24/($C$14^2-$C$13^2)*($K$10*S994+$K$8*V994))</f>
        <v>44607.551124724028</v>
      </c>
      <c r="AQ994" s="66">
        <f>R994*$C$11*$C$9+U994*$C$11*$C$10</f>
        <v>14695380</v>
      </c>
      <c r="AR994" s="66">
        <f>S994*$C$11*$C$9+V994*$C$11*$C$10</f>
        <v>14695380</v>
      </c>
      <c r="AS994" s="87">
        <f>$C$11*(T994*$C$9+W994*$C$10)</f>
        <v>792178.05375968735</v>
      </c>
      <c r="AT994" s="45">
        <f t="shared" si="289"/>
        <v>15633490.60488441</v>
      </c>
      <c r="AU994" s="75"/>
    </row>
    <row r="995" spans="2:47" ht="15" thickBot="1" x14ac:dyDescent="0.35">
      <c r="B995" s="41">
        <f t="shared" si="296"/>
        <v>19280</v>
      </c>
      <c r="C995" s="8">
        <f t="shared" si="297"/>
        <v>192.8</v>
      </c>
      <c r="D995" s="73">
        <f t="shared" si="285"/>
        <v>257.87</v>
      </c>
      <c r="E995" s="29">
        <f t="shared" ref="E995:E1058" si="302">C995/PI()/($C$12/2)^2</f>
        <v>63860.71389826727</v>
      </c>
      <c r="F995" s="29">
        <f t="shared" si="298"/>
        <v>66.245553836382484</v>
      </c>
      <c r="G995" s="29">
        <f t="shared" si="299"/>
        <v>88.603428256161564</v>
      </c>
      <c r="H995" s="17">
        <f t="shared" si="300"/>
        <v>85413.704838931517</v>
      </c>
      <c r="I995" s="29">
        <f t="shared" si="290"/>
        <v>2.2250485660981263</v>
      </c>
      <c r="J995" s="29">
        <f t="shared" si="291"/>
        <v>41.694115440741633</v>
      </c>
      <c r="K995" s="32">
        <f>IF((D994+L994+M994-AL994)/($C$21+$C$22)&gt;$C$8,$C$8,(D994+L994+M994-AL994)/($C$21+$C$22))</f>
        <v>1400</v>
      </c>
      <c r="L995" s="97">
        <f t="shared" si="286"/>
        <v>0</v>
      </c>
      <c r="M995" s="96">
        <f t="shared" si="287"/>
        <v>0</v>
      </c>
      <c r="N995" s="98">
        <f t="shared" si="292"/>
        <v>1.7179213529287818</v>
      </c>
      <c r="O995" s="100">
        <f t="shared" si="288"/>
        <v>4.2266987561397071</v>
      </c>
      <c r="P995" s="104">
        <f t="shared" si="293"/>
        <v>18.880500609176615</v>
      </c>
      <c r="Q995" s="102">
        <f t="shared" si="294"/>
        <v>4.9224514715476911E-2</v>
      </c>
      <c r="R995" s="106">
        <f>IF(K995-H994&lt;0,0,K995-H994)</f>
        <v>0</v>
      </c>
      <c r="S995" s="106">
        <f>K995-V995</f>
        <v>0</v>
      </c>
      <c r="T995" s="106">
        <f>IF(R995&gt;0,$C$6-$C$8,IF($C$6-$C$8-W995&lt;0,0,$C$6-$C$8-W995))</f>
        <v>97.214462279726973</v>
      </c>
      <c r="U995" s="107">
        <f>IF(R995=0,IF(U994+(F995-AL995/$C$23)*$C$21/($C$21+$C$22)&gt;$C$8,$C$8,U994+F995*$C$21/($C$21+$C$22)),E995)</f>
        <v>1400</v>
      </c>
      <c r="V995" s="107">
        <f>IF(R995&gt;0,0,IF(V994+(F995-AL995/$C$23)*$C$21/($C$21+$C$22)&gt;$C$8,$C$8,IF(U995=$C$8,V994+(F995-AL995/$C$23)*$C$21/$C$22,V994+(F995-AL995/$C$23)*$C$21/($C$21+$C$22))))</f>
        <v>1400</v>
      </c>
      <c r="W995" s="203">
        <f>IF(R995&gt;0,0,IF(W994+AL995/$C$23&gt;$F$23,$F$23,W994+AL995/$C$23))</f>
        <v>2.7855377202730285</v>
      </c>
      <c r="X995" s="105" t="str">
        <f>IF(R995=0,"-",FORECAST($C$8,Инклинометрия!$B$2:$B$152,Инклинометрия!$A$2:$A$152))</f>
        <v>-</v>
      </c>
      <c r="Y995" s="105" t="str">
        <f>IF(R995=0,"-",FORECAST($C$8-R995,Инклинометрия!$B$2:$B$152,Инклинометрия!$A$2:$A$152))</f>
        <v>-</v>
      </c>
      <c r="Z995" s="105" t="str">
        <f>IF(R995&gt;0,FORECAST($C$8,Инклинометрия!$B$2:$B$152,Инклинометрия!$A$2:$A$152),IF(V995=$C$8,"-",FORECAST($C$8-V995,Инклинометрия!$B$2:$B$152,Инклинометрия!$A$2:$A$152)))</f>
        <v>-</v>
      </c>
      <c r="AA995" s="105" t="str">
        <f>IF(S995=0,"-",FORECAST($C$8-(S995+V995),Инклинометрия!$B$2:$B$152,Инклинометрия!$A$2:$A$152))</f>
        <v>-</v>
      </c>
      <c r="AB995" s="105">
        <f>FORECAST($C$8+T995,Инклинометрия!$B$2:$B$152,Инклинометрия!$A$2:$A$152)</f>
        <v>1422.3537391657405</v>
      </c>
      <c r="AC995" s="105">
        <f>IF(R995=0,FORECAST($C$6-T995,Инклинометрия!$B$2:$B$152,Инклинометрия!$A$2:$A$152),FORECAST($C$8,Инклинометрия!$B$2:$B$152,Инклинометрия!$A$2:$A$152))</f>
        <v>1332.6462608342592</v>
      </c>
      <c r="AD995" s="107">
        <f>IF(R995=0,FORECAST($C$8,Инклинометрия!$B$2:$B$152,Инклинометрия!$A$2:$A$152),Y995)</f>
        <v>1330</v>
      </c>
      <c r="AE995" s="107">
        <f>FORECAST($C$8-(R995+U995),Инклинометрия!$B$2:$B$152,Инклинометрия!$A$2:$A$152)</f>
        <v>0</v>
      </c>
      <c r="AF995" s="107">
        <f>IF(V995=0,"-",FORECAST($C$8,Инклинометрия!$B$2:$B$152,Инклинометрия!$A$2:$A$152))</f>
        <v>1330</v>
      </c>
      <c r="AG995" s="107">
        <f>IF(V995=0,"-",FORECAST($C$8-V995,Инклинометрия!$B$2:$B$152,Инклинометрия!$A$2:$A$152))</f>
        <v>0</v>
      </c>
      <c r="AH995" s="107">
        <f>IF(W995=0,"-",FORECAST($C$8+W995,Инклинометрия!$B$2:$B$152,Инклинометрия!$A$2:$A$152))</f>
        <v>1332.6462608342592</v>
      </c>
      <c r="AI995" s="107">
        <f>IF(W995=0,"-",FORECAST($C$8,Инклинометрия!$B$2:$B$152,Инклинометрия!$A$2:$A$152))</f>
        <v>1330</v>
      </c>
      <c r="AK995" s="122">
        <f t="shared" si="301"/>
        <v>0</v>
      </c>
      <c r="AL995" s="67">
        <f>AK995*(B995-B994)</f>
        <v>0</v>
      </c>
      <c r="AM995" s="23">
        <f t="shared" si="284"/>
        <v>8.6725204696437436E-2</v>
      </c>
      <c r="AN995" s="26">
        <f>AN994+AK995*(B995-B994)/(2*PI()*$C$5*AN994*$K$13)</f>
        <v>0.15480061813468687</v>
      </c>
      <c r="AO995" s="87">
        <f t="shared" si="295"/>
        <v>145932.55112472404</v>
      </c>
      <c r="AP995" s="87">
        <f>IF(R995+U995&lt;$C$8,0,32*$L$23/$C$12^2*($K$10*R995+$K$8*U995)+32*$L$24/($C$14^2-$C$13^2)*($K$10*S995+$K$8*V995))</f>
        <v>44607.551124724028</v>
      </c>
      <c r="AQ995" s="66">
        <f>R995*$C$11*$C$9+U995*$C$11*$C$10</f>
        <v>14695380</v>
      </c>
      <c r="AR995" s="66">
        <f>S995*$C$11*$C$9+V995*$C$11*$C$10</f>
        <v>14695380</v>
      </c>
      <c r="AS995" s="87">
        <f>$C$11*(T995*$C$9+W995*$C$10)</f>
        <v>792178.05375968735</v>
      </c>
      <c r="AT995" s="45">
        <f t="shared" si="289"/>
        <v>15633490.60488441</v>
      </c>
      <c r="AU995" s="75"/>
    </row>
    <row r="996" spans="2:47" ht="15" thickBot="1" x14ac:dyDescent="0.35">
      <c r="B996" s="41">
        <f t="shared" si="296"/>
        <v>19300</v>
      </c>
      <c r="C996" s="8">
        <f t="shared" si="297"/>
        <v>193</v>
      </c>
      <c r="D996" s="73">
        <f t="shared" si="285"/>
        <v>258.13749999999999</v>
      </c>
      <c r="E996" s="29">
        <f t="shared" si="302"/>
        <v>63926.959452103649</v>
      </c>
      <c r="F996" s="29">
        <f t="shared" si="298"/>
        <v>66.245553836373062</v>
      </c>
      <c r="G996" s="29">
        <f t="shared" si="299"/>
        <v>88.603428256148959</v>
      </c>
      <c r="H996" s="17">
        <f t="shared" si="300"/>
        <v>85502.308267187662</v>
      </c>
      <c r="I996" s="29">
        <f t="shared" si="290"/>
        <v>2.2250485660981263</v>
      </c>
      <c r="J996" s="29">
        <f t="shared" si="291"/>
        <v>41.69411544073867</v>
      </c>
      <c r="K996" s="32">
        <f>IF((D995+L995+M995-AL995)/($C$21+$C$22)&gt;$C$8,$C$8,(D995+L995+M995-AL995)/($C$21+$C$22))</f>
        <v>1400</v>
      </c>
      <c r="L996" s="97">
        <f t="shared" si="286"/>
        <v>0</v>
      </c>
      <c r="M996" s="96">
        <f t="shared" si="287"/>
        <v>0</v>
      </c>
      <c r="N996" s="98">
        <f t="shared" si="292"/>
        <v>1.7179213529287818</v>
      </c>
      <c r="O996" s="100">
        <f t="shared" si="288"/>
        <v>4.2266987561397071</v>
      </c>
      <c r="P996" s="104">
        <f t="shared" si="293"/>
        <v>18.880500609176615</v>
      </c>
      <c r="Q996" s="102">
        <f t="shared" si="294"/>
        <v>4.9224514715476911E-2</v>
      </c>
      <c r="R996" s="106">
        <f>IF(K996-H995&lt;0,0,K996-H995)</f>
        <v>0</v>
      </c>
      <c r="S996" s="106">
        <f>K996-V996</f>
        <v>0</v>
      </c>
      <c r="T996" s="106">
        <f>IF(R996&gt;0,$C$6-$C$8,IF($C$6-$C$8-W996&lt;0,0,$C$6-$C$8-W996))</f>
        <v>97.214462279726973</v>
      </c>
      <c r="U996" s="107">
        <f>IF(R996=0,IF(U995+(F996-AL996/$C$23)*$C$21/($C$21+$C$22)&gt;$C$8,$C$8,U995+F996*$C$21/($C$21+$C$22)),E996)</f>
        <v>1400</v>
      </c>
      <c r="V996" s="107">
        <f>IF(R996&gt;0,0,IF(V995+(F996-AL996/$C$23)*$C$21/($C$21+$C$22)&gt;$C$8,$C$8,IF(U996=$C$8,V995+(F996-AL996/$C$23)*$C$21/$C$22,V995+(F996-AL996/$C$23)*$C$21/($C$21+$C$22))))</f>
        <v>1400</v>
      </c>
      <c r="W996" s="203">
        <f>IF(R996&gt;0,0,IF(W995+AL996/$C$23&gt;$F$23,$F$23,W995+AL996/$C$23))</f>
        <v>2.7855377202730285</v>
      </c>
      <c r="X996" s="105" t="str">
        <f>IF(R996=0,"-",FORECAST($C$8,Инклинометрия!$B$2:$B$152,Инклинометрия!$A$2:$A$152))</f>
        <v>-</v>
      </c>
      <c r="Y996" s="105" t="str">
        <f>IF(R996=0,"-",FORECAST($C$8-R996,Инклинометрия!$B$2:$B$152,Инклинометрия!$A$2:$A$152))</f>
        <v>-</v>
      </c>
      <c r="Z996" s="105" t="str">
        <f>IF(R996&gt;0,FORECAST($C$8,Инклинометрия!$B$2:$B$152,Инклинометрия!$A$2:$A$152),IF(V996=$C$8,"-",FORECAST($C$8-V996,Инклинометрия!$B$2:$B$152,Инклинометрия!$A$2:$A$152)))</f>
        <v>-</v>
      </c>
      <c r="AA996" s="105" t="str">
        <f>IF(S996=0,"-",FORECAST($C$8-(S996+V996),Инклинометрия!$B$2:$B$152,Инклинометрия!$A$2:$A$152))</f>
        <v>-</v>
      </c>
      <c r="AB996" s="105">
        <f>FORECAST($C$8+T996,Инклинометрия!$B$2:$B$152,Инклинометрия!$A$2:$A$152)</f>
        <v>1422.3537391657405</v>
      </c>
      <c r="AC996" s="105">
        <f>IF(R996=0,FORECAST($C$6-T996,Инклинометрия!$B$2:$B$152,Инклинометрия!$A$2:$A$152),FORECAST($C$8,Инклинометрия!$B$2:$B$152,Инклинометрия!$A$2:$A$152))</f>
        <v>1332.6462608342592</v>
      </c>
      <c r="AD996" s="107">
        <f>IF(R996=0,FORECAST($C$8,Инклинометрия!$B$2:$B$152,Инклинометрия!$A$2:$A$152),Y996)</f>
        <v>1330</v>
      </c>
      <c r="AE996" s="107">
        <f>FORECAST($C$8-(R996+U996),Инклинометрия!$B$2:$B$152,Инклинометрия!$A$2:$A$152)</f>
        <v>0</v>
      </c>
      <c r="AF996" s="107">
        <f>IF(V996=0,"-",FORECAST($C$8,Инклинометрия!$B$2:$B$152,Инклинометрия!$A$2:$A$152))</f>
        <v>1330</v>
      </c>
      <c r="AG996" s="107">
        <f>IF(V996=0,"-",FORECAST($C$8-V996,Инклинометрия!$B$2:$B$152,Инклинометрия!$A$2:$A$152))</f>
        <v>0</v>
      </c>
      <c r="AH996" s="107">
        <f>IF(W996=0,"-",FORECAST($C$8+W996,Инклинометрия!$B$2:$B$152,Инклинометрия!$A$2:$A$152))</f>
        <v>1332.6462608342592</v>
      </c>
      <c r="AI996" s="107">
        <f>IF(W996=0,"-",FORECAST($C$8,Инклинометрия!$B$2:$B$152,Инклинометрия!$A$2:$A$152))</f>
        <v>1330</v>
      </c>
      <c r="AK996" s="122">
        <f t="shared" si="301"/>
        <v>0</v>
      </c>
      <c r="AL996" s="67">
        <f>AK996*(B996-B995)</f>
        <v>0</v>
      </c>
      <c r="AM996" s="23">
        <f t="shared" si="284"/>
        <v>8.6725204696437436E-2</v>
      </c>
      <c r="AN996" s="26">
        <f>AN995+AK996*(B996-B995)/(2*PI()*$C$5*AN995*$K$13)</f>
        <v>0.15480061813468687</v>
      </c>
      <c r="AO996" s="87">
        <f t="shared" si="295"/>
        <v>145932.55112472404</v>
      </c>
      <c r="AP996" s="87">
        <f>IF(R996+U996&lt;$C$8,0,32*$L$23/$C$12^2*($K$10*R996+$K$8*U996)+32*$L$24/($C$14^2-$C$13^2)*($K$10*S996+$K$8*V996))</f>
        <v>44607.551124724028</v>
      </c>
      <c r="AQ996" s="66">
        <f>R996*$C$11*$C$9+U996*$C$11*$C$10</f>
        <v>14695380</v>
      </c>
      <c r="AR996" s="66">
        <f>S996*$C$11*$C$9+V996*$C$11*$C$10</f>
        <v>14695380</v>
      </c>
      <c r="AS996" s="87">
        <f>$C$11*(T996*$C$9+W996*$C$10)</f>
        <v>792178.05375968735</v>
      </c>
      <c r="AT996" s="45">
        <f t="shared" si="289"/>
        <v>15633490.60488441</v>
      </c>
      <c r="AU996" s="75"/>
    </row>
    <row r="997" spans="2:47" ht="15" thickBot="1" x14ac:dyDescent="0.35">
      <c r="B997" s="41">
        <f t="shared" si="296"/>
        <v>19320</v>
      </c>
      <c r="C997" s="8">
        <f t="shared" si="297"/>
        <v>193.20000000000002</v>
      </c>
      <c r="D997" s="73">
        <f t="shared" si="285"/>
        <v>258.40500000000003</v>
      </c>
      <c r="E997" s="29">
        <f t="shared" si="302"/>
        <v>63993.205005940028</v>
      </c>
      <c r="F997" s="29">
        <f t="shared" si="298"/>
        <v>66.245553836382484</v>
      </c>
      <c r="G997" s="29">
        <f t="shared" si="299"/>
        <v>88.603428256161564</v>
      </c>
      <c r="H997" s="17">
        <f t="shared" si="300"/>
        <v>85590.911695443821</v>
      </c>
      <c r="I997" s="29">
        <f t="shared" si="290"/>
        <v>2.2250485660981263</v>
      </c>
      <c r="J997" s="29">
        <f t="shared" si="291"/>
        <v>41.694115440741633</v>
      </c>
      <c r="K997" s="32">
        <f>IF((D996+L996+M996-AL996)/($C$21+$C$22)&gt;$C$8,$C$8,(D996+L996+M996-AL996)/($C$21+$C$22))</f>
        <v>1400</v>
      </c>
      <c r="L997" s="97">
        <f t="shared" si="286"/>
        <v>0</v>
      </c>
      <c r="M997" s="96">
        <f t="shared" si="287"/>
        <v>0</v>
      </c>
      <c r="N997" s="98">
        <f t="shared" si="292"/>
        <v>1.7179213529287818</v>
      </c>
      <c r="O997" s="100">
        <f t="shared" si="288"/>
        <v>4.2266987561397071</v>
      </c>
      <c r="P997" s="104">
        <f t="shared" si="293"/>
        <v>18.880500609176615</v>
      </c>
      <c r="Q997" s="102">
        <f t="shared" si="294"/>
        <v>4.9224514715476911E-2</v>
      </c>
      <c r="R997" s="106">
        <f>IF(K997-H996&lt;0,0,K997-H996)</f>
        <v>0</v>
      </c>
      <c r="S997" s="106">
        <f>K997-V997</f>
        <v>0</v>
      </c>
      <c r="T997" s="106">
        <f>IF(R997&gt;0,$C$6-$C$8,IF($C$6-$C$8-W997&lt;0,0,$C$6-$C$8-W997))</f>
        <v>97.214462279726973</v>
      </c>
      <c r="U997" s="107">
        <f>IF(R997=0,IF(U996+(F997-AL997/$C$23)*$C$21/($C$21+$C$22)&gt;$C$8,$C$8,U996+F997*$C$21/($C$21+$C$22)),E997)</f>
        <v>1400</v>
      </c>
      <c r="V997" s="107">
        <f>IF(R997&gt;0,0,IF(V996+(F997-AL997/$C$23)*$C$21/($C$21+$C$22)&gt;$C$8,$C$8,IF(U997=$C$8,V996+(F997-AL997/$C$23)*$C$21/$C$22,V996+(F997-AL997/$C$23)*$C$21/($C$21+$C$22))))</f>
        <v>1400</v>
      </c>
      <c r="W997" s="203">
        <f>IF(R997&gt;0,0,IF(W996+AL997/$C$23&gt;$F$23,$F$23,W996+AL997/$C$23))</f>
        <v>2.7855377202730285</v>
      </c>
      <c r="X997" s="105" t="str">
        <f>IF(R997=0,"-",FORECAST($C$8,Инклинометрия!$B$2:$B$152,Инклинометрия!$A$2:$A$152))</f>
        <v>-</v>
      </c>
      <c r="Y997" s="105" t="str">
        <f>IF(R997=0,"-",FORECAST($C$8-R997,Инклинометрия!$B$2:$B$152,Инклинометрия!$A$2:$A$152))</f>
        <v>-</v>
      </c>
      <c r="Z997" s="105" t="str">
        <f>IF(R997&gt;0,FORECAST($C$8,Инклинометрия!$B$2:$B$152,Инклинометрия!$A$2:$A$152),IF(V997=$C$8,"-",FORECAST($C$8-V997,Инклинометрия!$B$2:$B$152,Инклинометрия!$A$2:$A$152)))</f>
        <v>-</v>
      </c>
      <c r="AA997" s="105" t="str">
        <f>IF(S997=0,"-",FORECAST($C$8-(S997+V997),Инклинометрия!$B$2:$B$152,Инклинометрия!$A$2:$A$152))</f>
        <v>-</v>
      </c>
      <c r="AB997" s="105">
        <f>FORECAST($C$8+T997,Инклинометрия!$B$2:$B$152,Инклинометрия!$A$2:$A$152)</f>
        <v>1422.3537391657405</v>
      </c>
      <c r="AC997" s="105">
        <f>IF(R997=0,FORECAST($C$6-T997,Инклинометрия!$B$2:$B$152,Инклинометрия!$A$2:$A$152),FORECAST($C$8,Инклинометрия!$B$2:$B$152,Инклинометрия!$A$2:$A$152))</f>
        <v>1332.6462608342592</v>
      </c>
      <c r="AD997" s="107">
        <f>IF(R997=0,FORECAST($C$8,Инклинометрия!$B$2:$B$152,Инклинометрия!$A$2:$A$152),Y997)</f>
        <v>1330</v>
      </c>
      <c r="AE997" s="107">
        <f>FORECAST($C$8-(R997+U997),Инклинометрия!$B$2:$B$152,Инклинометрия!$A$2:$A$152)</f>
        <v>0</v>
      </c>
      <c r="AF997" s="107">
        <f>IF(V997=0,"-",FORECAST($C$8,Инклинометрия!$B$2:$B$152,Инклинометрия!$A$2:$A$152))</f>
        <v>1330</v>
      </c>
      <c r="AG997" s="107">
        <f>IF(V997=0,"-",FORECAST($C$8-V997,Инклинометрия!$B$2:$B$152,Инклинометрия!$A$2:$A$152))</f>
        <v>0</v>
      </c>
      <c r="AH997" s="107">
        <f>IF(W997=0,"-",FORECAST($C$8+W997,Инклинометрия!$B$2:$B$152,Инклинометрия!$A$2:$A$152))</f>
        <v>1332.6462608342592</v>
      </c>
      <c r="AI997" s="107">
        <f>IF(W997=0,"-",FORECAST($C$8,Инклинометрия!$B$2:$B$152,Инклинометрия!$A$2:$A$152))</f>
        <v>1330</v>
      </c>
      <c r="AK997" s="122">
        <f t="shared" si="301"/>
        <v>0</v>
      </c>
      <c r="AL997" s="67">
        <f>AK997*(B997-B996)</f>
        <v>0</v>
      </c>
      <c r="AM997" s="23">
        <f t="shared" si="284"/>
        <v>8.6725204696437436E-2</v>
      </c>
      <c r="AN997" s="26">
        <f>AN996+AK997*(B997-B996)/(2*PI()*$C$5*AN996*$K$13)</f>
        <v>0.15480061813468687</v>
      </c>
      <c r="AO997" s="87">
        <f t="shared" si="295"/>
        <v>145932.55112472404</v>
      </c>
      <c r="AP997" s="87">
        <f>IF(R997+U997&lt;$C$8,0,32*$L$23/$C$12^2*($K$10*R997+$K$8*U997)+32*$L$24/($C$14^2-$C$13^2)*($K$10*S997+$K$8*V997))</f>
        <v>44607.551124724028</v>
      </c>
      <c r="AQ997" s="66">
        <f>R997*$C$11*$C$9+U997*$C$11*$C$10</f>
        <v>14695380</v>
      </c>
      <c r="AR997" s="66">
        <f>S997*$C$11*$C$9+V997*$C$11*$C$10</f>
        <v>14695380</v>
      </c>
      <c r="AS997" s="87">
        <f>$C$11*(T997*$C$9+W997*$C$10)</f>
        <v>792178.05375968735</v>
      </c>
      <c r="AT997" s="45">
        <f t="shared" si="289"/>
        <v>15633490.60488441</v>
      </c>
      <c r="AU997" s="75"/>
    </row>
    <row r="998" spans="2:47" ht="15" thickBot="1" x14ac:dyDescent="0.35">
      <c r="B998" s="41">
        <f t="shared" si="296"/>
        <v>19340</v>
      </c>
      <c r="C998" s="8">
        <f t="shared" si="297"/>
        <v>193.4</v>
      </c>
      <c r="D998" s="73">
        <f t="shared" si="285"/>
        <v>258.67250000000001</v>
      </c>
      <c r="E998" s="29">
        <f t="shared" si="302"/>
        <v>64059.4505597764</v>
      </c>
      <c r="F998" s="29">
        <f t="shared" si="298"/>
        <v>66.245553836373062</v>
      </c>
      <c r="G998" s="29">
        <f t="shared" si="299"/>
        <v>88.603428256148959</v>
      </c>
      <c r="H998" s="17">
        <f t="shared" si="300"/>
        <v>85679.515123699966</v>
      </c>
      <c r="I998" s="29">
        <f t="shared" si="290"/>
        <v>2.2250485660981263</v>
      </c>
      <c r="J998" s="29">
        <f t="shared" si="291"/>
        <v>41.69411544073867</v>
      </c>
      <c r="K998" s="32">
        <f>IF((D997+L997+M997-AL997)/($C$21+$C$22)&gt;$C$8,$C$8,(D997+L997+M997-AL997)/($C$21+$C$22))</f>
        <v>1400</v>
      </c>
      <c r="L998" s="97">
        <f t="shared" si="286"/>
        <v>0</v>
      </c>
      <c r="M998" s="96">
        <f t="shared" si="287"/>
        <v>0</v>
      </c>
      <c r="N998" s="98">
        <f t="shared" si="292"/>
        <v>1.7179213529287818</v>
      </c>
      <c r="O998" s="100">
        <f t="shared" si="288"/>
        <v>4.2266987561397071</v>
      </c>
      <c r="P998" s="104">
        <f t="shared" si="293"/>
        <v>18.880500609176615</v>
      </c>
      <c r="Q998" s="102">
        <f t="shared" si="294"/>
        <v>4.9224514715476911E-2</v>
      </c>
      <c r="R998" s="106">
        <f>IF(K998-H997&lt;0,0,K998-H997)</f>
        <v>0</v>
      </c>
      <c r="S998" s="106">
        <f>K998-V998</f>
        <v>0</v>
      </c>
      <c r="T998" s="106">
        <f>IF(R998&gt;0,$C$6-$C$8,IF($C$6-$C$8-W998&lt;0,0,$C$6-$C$8-W998))</f>
        <v>97.214462279726973</v>
      </c>
      <c r="U998" s="107">
        <f>IF(R998=0,IF(U997+(F998-AL998/$C$23)*$C$21/($C$21+$C$22)&gt;$C$8,$C$8,U997+F998*$C$21/($C$21+$C$22)),E998)</f>
        <v>1400</v>
      </c>
      <c r="V998" s="107">
        <f>IF(R998&gt;0,0,IF(V997+(F998-AL998/$C$23)*$C$21/($C$21+$C$22)&gt;$C$8,$C$8,IF(U998=$C$8,V997+(F998-AL998/$C$23)*$C$21/$C$22,V997+(F998-AL998/$C$23)*$C$21/($C$21+$C$22))))</f>
        <v>1400</v>
      </c>
      <c r="W998" s="203">
        <f>IF(R998&gt;0,0,IF(W997+AL998/$C$23&gt;$F$23,$F$23,W997+AL998/$C$23))</f>
        <v>2.7855377202730285</v>
      </c>
      <c r="X998" s="105" t="str">
        <f>IF(R998=0,"-",FORECAST($C$8,Инклинометрия!$B$2:$B$152,Инклинометрия!$A$2:$A$152))</f>
        <v>-</v>
      </c>
      <c r="Y998" s="105" t="str">
        <f>IF(R998=0,"-",FORECAST($C$8-R998,Инклинометрия!$B$2:$B$152,Инклинометрия!$A$2:$A$152))</f>
        <v>-</v>
      </c>
      <c r="Z998" s="105" t="str">
        <f>IF(R998&gt;0,FORECAST($C$8,Инклинометрия!$B$2:$B$152,Инклинометрия!$A$2:$A$152),IF(V998=$C$8,"-",FORECAST($C$8-V998,Инклинометрия!$B$2:$B$152,Инклинометрия!$A$2:$A$152)))</f>
        <v>-</v>
      </c>
      <c r="AA998" s="105" t="str">
        <f>IF(S998=0,"-",FORECAST($C$8-(S998+V998),Инклинометрия!$B$2:$B$152,Инклинометрия!$A$2:$A$152))</f>
        <v>-</v>
      </c>
      <c r="AB998" s="105">
        <f>FORECAST($C$8+T998,Инклинометрия!$B$2:$B$152,Инклинометрия!$A$2:$A$152)</f>
        <v>1422.3537391657405</v>
      </c>
      <c r="AC998" s="105">
        <f>IF(R998=0,FORECAST($C$6-T998,Инклинометрия!$B$2:$B$152,Инклинометрия!$A$2:$A$152),FORECAST($C$8,Инклинометрия!$B$2:$B$152,Инклинометрия!$A$2:$A$152))</f>
        <v>1332.6462608342592</v>
      </c>
      <c r="AD998" s="107">
        <f>IF(R998=0,FORECAST($C$8,Инклинометрия!$B$2:$B$152,Инклинометрия!$A$2:$A$152),Y998)</f>
        <v>1330</v>
      </c>
      <c r="AE998" s="107">
        <f>FORECAST($C$8-(R998+U998),Инклинометрия!$B$2:$B$152,Инклинометрия!$A$2:$A$152)</f>
        <v>0</v>
      </c>
      <c r="AF998" s="107">
        <f>IF(V998=0,"-",FORECAST($C$8,Инклинометрия!$B$2:$B$152,Инклинометрия!$A$2:$A$152))</f>
        <v>1330</v>
      </c>
      <c r="AG998" s="107">
        <f>IF(V998=0,"-",FORECAST($C$8-V998,Инклинометрия!$B$2:$B$152,Инклинометрия!$A$2:$A$152))</f>
        <v>0</v>
      </c>
      <c r="AH998" s="107">
        <f>IF(W998=0,"-",FORECAST($C$8+W998,Инклинометрия!$B$2:$B$152,Инклинометрия!$A$2:$A$152))</f>
        <v>1332.6462608342592</v>
      </c>
      <c r="AI998" s="107">
        <f>IF(W998=0,"-",FORECAST($C$8,Инклинометрия!$B$2:$B$152,Инклинометрия!$A$2:$A$152))</f>
        <v>1330</v>
      </c>
      <c r="AK998" s="122">
        <f t="shared" si="301"/>
        <v>0</v>
      </c>
      <c r="AL998" s="67">
        <f>AK998*(B998-B997)</f>
        <v>0</v>
      </c>
      <c r="AM998" s="23">
        <f t="shared" si="284"/>
        <v>8.6725204696437436E-2</v>
      </c>
      <c r="AN998" s="26">
        <f>AN997+AK998*(B998-B997)/(2*PI()*$C$5*AN997*$K$13)</f>
        <v>0.15480061813468687</v>
      </c>
      <c r="AO998" s="87">
        <f t="shared" si="295"/>
        <v>145932.55112472404</v>
      </c>
      <c r="AP998" s="87">
        <f>IF(R998+U998&lt;$C$8,0,32*$L$23/$C$12^2*($K$10*R998+$K$8*U998)+32*$L$24/($C$14^2-$C$13^2)*($K$10*S998+$K$8*V998))</f>
        <v>44607.551124724028</v>
      </c>
      <c r="AQ998" s="66">
        <f>R998*$C$11*$C$9+U998*$C$11*$C$10</f>
        <v>14695380</v>
      </c>
      <c r="AR998" s="66">
        <f>S998*$C$11*$C$9+V998*$C$11*$C$10</f>
        <v>14695380</v>
      </c>
      <c r="AS998" s="87">
        <f>$C$11*(T998*$C$9+W998*$C$10)</f>
        <v>792178.05375968735</v>
      </c>
      <c r="AT998" s="45">
        <f t="shared" si="289"/>
        <v>15633490.60488441</v>
      </c>
      <c r="AU998" s="75"/>
    </row>
    <row r="999" spans="2:47" ht="15" thickBot="1" x14ac:dyDescent="0.35">
      <c r="B999" s="41">
        <f t="shared" si="296"/>
        <v>19360</v>
      </c>
      <c r="C999" s="8">
        <f t="shared" si="297"/>
        <v>193.6</v>
      </c>
      <c r="D999" s="73">
        <f t="shared" si="285"/>
        <v>258.94</v>
      </c>
      <c r="E999" s="29">
        <f t="shared" si="302"/>
        <v>64125.696113612772</v>
      </c>
      <c r="F999" s="29">
        <f t="shared" si="298"/>
        <v>66.245553836373062</v>
      </c>
      <c r="G999" s="29">
        <f t="shared" si="299"/>
        <v>88.603428256148959</v>
      </c>
      <c r="H999" s="17">
        <f t="shared" si="300"/>
        <v>85768.118551956111</v>
      </c>
      <c r="I999" s="29">
        <f t="shared" si="290"/>
        <v>2.2250485660981263</v>
      </c>
      <c r="J999" s="29">
        <f t="shared" si="291"/>
        <v>41.69411544073867</v>
      </c>
      <c r="K999" s="32">
        <f>IF((D998+L998+M998-AL998)/($C$21+$C$22)&gt;$C$8,$C$8,(D998+L998+M998-AL998)/($C$21+$C$22))</f>
        <v>1400</v>
      </c>
      <c r="L999" s="97">
        <f t="shared" si="286"/>
        <v>0</v>
      </c>
      <c r="M999" s="96">
        <f t="shared" si="287"/>
        <v>0</v>
      </c>
      <c r="N999" s="98">
        <f t="shared" si="292"/>
        <v>1.7179213529287818</v>
      </c>
      <c r="O999" s="100">
        <f t="shared" si="288"/>
        <v>4.2266987561397071</v>
      </c>
      <c r="P999" s="104">
        <f t="shared" si="293"/>
        <v>18.880500609176615</v>
      </c>
      <c r="Q999" s="102">
        <f t="shared" si="294"/>
        <v>4.9224514715476911E-2</v>
      </c>
      <c r="R999" s="106">
        <f>IF(K999-H998&lt;0,0,K999-H998)</f>
        <v>0</v>
      </c>
      <c r="S999" s="106">
        <f>K999-V999</f>
        <v>0</v>
      </c>
      <c r="T999" s="106">
        <f>IF(R999&gt;0,$C$6-$C$8,IF($C$6-$C$8-W999&lt;0,0,$C$6-$C$8-W999))</f>
        <v>97.214462279726973</v>
      </c>
      <c r="U999" s="107">
        <f>IF(R999=0,IF(U998+(F999-AL999/$C$23)*$C$21/($C$21+$C$22)&gt;$C$8,$C$8,U998+F999*$C$21/($C$21+$C$22)),E999)</f>
        <v>1400</v>
      </c>
      <c r="V999" s="107">
        <f>IF(R999&gt;0,0,IF(V998+(F999-AL999/$C$23)*$C$21/($C$21+$C$22)&gt;$C$8,$C$8,IF(U999=$C$8,V998+(F999-AL999/$C$23)*$C$21/$C$22,V998+(F999-AL999/$C$23)*$C$21/($C$21+$C$22))))</f>
        <v>1400</v>
      </c>
      <c r="W999" s="203">
        <f>IF(R999&gt;0,0,IF(W998+AL999/$C$23&gt;$F$23,$F$23,W998+AL999/$C$23))</f>
        <v>2.7855377202730285</v>
      </c>
      <c r="X999" s="105" t="str">
        <f>IF(R999=0,"-",FORECAST($C$8,Инклинометрия!$B$2:$B$152,Инклинометрия!$A$2:$A$152))</f>
        <v>-</v>
      </c>
      <c r="Y999" s="105" t="str">
        <f>IF(R999=0,"-",FORECAST($C$8-R999,Инклинометрия!$B$2:$B$152,Инклинометрия!$A$2:$A$152))</f>
        <v>-</v>
      </c>
      <c r="Z999" s="105" t="str">
        <f>IF(R999&gt;0,FORECAST($C$8,Инклинометрия!$B$2:$B$152,Инклинометрия!$A$2:$A$152),IF(V999=$C$8,"-",FORECAST($C$8-V999,Инклинометрия!$B$2:$B$152,Инклинометрия!$A$2:$A$152)))</f>
        <v>-</v>
      </c>
      <c r="AA999" s="105" t="str">
        <f>IF(S999=0,"-",FORECAST($C$8-(S999+V999),Инклинометрия!$B$2:$B$152,Инклинометрия!$A$2:$A$152))</f>
        <v>-</v>
      </c>
      <c r="AB999" s="105">
        <f>FORECAST($C$8+T999,Инклинометрия!$B$2:$B$152,Инклинометрия!$A$2:$A$152)</f>
        <v>1422.3537391657405</v>
      </c>
      <c r="AC999" s="105">
        <f>IF(R999=0,FORECAST($C$6-T999,Инклинометрия!$B$2:$B$152,Инклинометрия!$A$2:$A$152),FORECAST($C$8,Инклинометрия!$B$2:$B$152,Инклинометрия!$A$2:$A$152))</f>
        <v>1332.6462608342592</v>
      </c>
      <c r="AD999" s="107">
        <f>IF(R999=0,FORECAST($C$8,Инклинометрия!$B$2:$B$152,Инклинометрия!$A$2:$A$152),Y999)</f>
        <v>1330</v>
      </c>
      <c r="AE999" s="107">
        <f>FORECAST($C$8-(R999+U999),Инклинометрия!$B$2:$B$152,Инклинометрия!$A$2:$A$152)</f>
        <v>0</v>
      </c>
      <c r="AF999" s="107">
        <f>IF(V999=0,"-",FORECAST($C$8,Инклинометрия!$B$2:$B$152,Инклинометрия!$A$2:$A$152))</f>
        <v>1330</v>
      </c>
      <c r="AG999" s="107">
        <f>IF(V999=0,"-",FORECAST($C$8-V999,Инклинометрия!$B$2:$B$152,Инклинометрия!$A$2:$A$152))</f>
        <v>0</v>
      </c>
      <c r="AH999" s="107">
        <f>IF(W999=0,"-",FORECAST($C$8+W999,Инклинометрия!$B$2:$B$152,Инклинометрия!$A$2:$A$152))</f>
        <v>1332.6462608342592</v>
      </c>
      <c r="AI999" s="107">
        <f>IF(W999=0,"-",FORECAST($C$8,Инклинометрия!$B$2:$B$152,Инклинометрия!$A$2:$A$152))</f>
        <v>1330</v>
      </c>
      <c r="AK999" s="122">
        <f t="shared" si="301"/>
        <v>0</v>
      </c>
      <c r="AL999" s="67">
        <f>AK999*(B999-B998)</f>
        <v>0</v>
      </c>
      <c r="AM999" s="23">
        <f t="shared" si="284"/>
        <v>8.6725204696437436E-2</v>
      </c>
      <c r="AN999" s="26">
        <f>AN998+AK999*(B999-B998)/(2*PI()*$C$5*AN998*$K$13)</f>
        <v>0.15480061813468687</v>
      </c>
      <c r="AO999" s="87">
        <f t="shared" si="295"/>
        <v>145932.55112472404</v>
      </c>
      <c r="AP999" s="87">
        <f>IF(R999+U999&lt;$C$8,0,32*$L$23/$C$12^2*($K$10*R999+$K$8*U999)+32*$L$24/($C$14^2-$C$13^2)*($K$10*S999+$K$8*V999))</f>
        <v>44607.551124724028</v>
      </c>
      <c r="AQ999" s="66">
        <f>R999*$C$11*$C$9+U999*$C$11*$C$10</f>
        <v>14695380</v>
      </c>
      <c r="AR999" s="66">
        <f>S999*$C$11*$C$9+V999*$C$11*$C$10</f>
        <v>14695380</v>
      </c>
      <c r="AS999" s="87">
        <f>$C$11*(T999*$C$9+W999*$C$10)</f>
        <v>792178.05375968735</v>
      </c>
      <c r="AT999" s="45">
        <f t="shared" si="289"/>
        <v>15633490.60488441</v>
      </c>
      <c r="AU999" s="75"/>
    </row>
    <row r="1000" spans="2:47" ht="15" thickBot="1" x14ac:dyDescent="0.35">
      <c r="B1000" s="41">
        <f t="shared" si="296"/>
        <v>19380</v>
      </c>
      <c r="C1000" s="8">
        <f t="shared" si="297"/>
        <v>193.8</v>
      </c>
      <c r="D1000" s="73">
        <f t="shared" si="285"/>
        <v>259.20749999999998</v>
      </c>
      <c r="E1000" s="29">
        <f t="shared" si="302"/>
        <v>64191.941667449159</v>
      </c>
      <c r="F1000" s="29">
        <f t="shared" si="298"/>
        <v>66.245553836382484</v>
      </c>
      <c r="G1000" s="29">
        <f t="shared" si="299"/>
        <v>88.603428256161564</v>
      </c>
      <c r="H1000" s="17">
        <f t="shared" si="300"/>
        <v>85856.721980212271</v>
      </c>
      <c r="I1000" s="29">
        <f t="shared" si="290"/>
        <v>2.2250485660981263</v>
      </c>
      <c r="J1000" s="29">
        <f t="shared" si="291"/>
        <v>41.694115440741633</v>
      </c>
      <c r="K1000" s="32">
        <f>IF((D999+L999+M999-AL999)/($C$21+$C$22)&gt;$C$8,$C$8,(D999+L999+M999-AL999)/($C$21+$C$22))</f>
        <v>1400</v>
      </c>
      <c r="L1000" s="97">
        <f t="shared" si="286"/>
        <v>0</v>
      </c>
      <c r="M1000" s="96">
        <f t="shared" si="287"/>
        <v>0</v>
      </c>
      <c r="N1000" s="98">
        <f t="shared" si="292"/>
        <v>1.7179213529287818</v>
      </c>
      <c r="O1000" s="100">
        <f t="shared" si="288"/>
        <v>4.2266987561397071</v>
      </c>
      <c r="P1000" s="104">
        <f t="shared" si="293"/>
        <v>18.880500609176615</v>
      </c>
      <c r="Q1000" s="102">
        <f t="shared" si="294"/>
        <v>4.9224514715476911E-2</v>
      </c>
      <c r="R1000" s="106">
        <f>IF(K1000-H999&lt;0,0,K1000-H999)</f>
        <v>0</v>
      </c>
      <c r="S1000" s="106">
        <f>K1000-V1000</f>
        <v>0</v>
      </c>
      <c r="T1000" s="106">
        <f>IF(R1000&gt;0,$C$6-$C$8,IF($C$6-$C$8-W1000&lt;0,0,$C$6-$C$8-W1000))</f>
        <v>97.214462279726973</v>
      </c>
      <c r="U1000" s="107">
        <f>IF(R1000=0,IF(U999+(F1000-AL1000/$C$23)*$C$21/($C$21+$C$22)&gt;$C$8,$C$8,U999+F1000*$C$21/($C$21+$C$22)),E1000)</f>
        <v>1400</v>
      </c>
      <c r="V1000" s="107">
        <f>IF(R1000&gt;0,0,IF(V999+(F1000-AL1000/$C$23)*$C$21/($C$21+$C$22)&gt;$C$8,$C$8,IF(U1000=$C$8,V999+(F1000-AL1000/$C$23)*$C$21/$C$22,V999+(F1000-AL1000/$C$23)*$C$21/($C$21+$C$22))))</f>
        <v>1400</v>
      </c>
      <c r="W1000" s="203">
        <f>IF(R1000&gt;0,0,IF(W999+AL1000/$C$23&gt;$F$23,$F$23,W999+AL1000/$C$23))</f>
        <v>2.7855377202730285</v>
      </c>
      <c r="X1000" s="105" t="str">
        <f>IF(R1000=0,"-",FORECAST($C$8,Инклинометрия!$B$2:$B$152,Инклинометрия!$A$2:$A$152))</f>
        <v>-</v>
      </c>
      <c r="Y1000" s="105" t="str">
        <f>IF(R1000=0,"-",FORECAST($C$8-R1000,Инклинометрия!$B$2:$B$152,Инклинометрия!$A$2:$A$152))</f>
        <v>-</v>
      </c>
      <c r="Z1000" s="105" t="str">
        <f>IF(R1000&gt;0,FORECAST($C$8,Инклинометрия!$B$2:$B$152,Инклинометрия!$A$2:$A$152),IF(V1000=$C$8,"-",FORECAST($C$8-V1000,Инклинометрия!$B$2:$B$152,Инклинометрия!$A$2:$A$152)))</f>
        <v>-</v>
      </c>
      <c r="AA1000" s="105" t="str">
        <f>IF(S1000=0,"-",FORECAST($C$8-(S1000+V1000),Инклинометрия!$B$2:$B$152,Инклинометрия!$A$2:$A$152))</f>
        <v>-</v>
      </c>
      <c r="AB1000" s="105">
        <f>FORECAST($C$8+T1000,Инклинометрия!$B$2:$B$152,Инклинометрия!$A$2:$A$152)</f>
        <v>1422.3537391657405</v>
      </c>
      <c r="AC1000" s="105">
        <f>IF(R1000=0,FORECAST($C$6-T1000,Инклинометрия!$B$2:$B$152,Инклинометрия!$A$2:$A$152),FORECAST($C$8,Инклинометрия!$B$2:$B$152,Инклинометрия!$A$2:$A$152))</f>
        <v>1332.6462608342592</v>
      </c>
      <c r="AD1000" s="107">
        <f>IF(R1000=0,FORECAST($C$8,Инклинометрия!$B$2:$B$152,Инклинометрия!$A$2:$A$152),Y1000)</f>
        <v>1330</v>
      </c>
      <c r="AE1000" s="107">
        <f>FORECAST($C$8-(R1000+U1000),Инклинометрия!$B$2:$B$152,Инклинометрия!$A$2:$A$152)</f>
        <v>0</v>
      </c>
      <c r="AF1000" s="107">
        <f>IF(V1000=0,"-",FORECAST($C$8,Инклинометрия!$B$2:$B$152,Инклинометрия!$A$2:$A$152))</f>
        <v>1330</v>
      </c>
      <c r="AG1000" s="107">
        <f>IF(V1000=0,"-",FORECAST($C$8-V1000,Инклинометрия!$B$2:$B$152,Инклинометрия!$A$2:$A$152))</f>
        <v>0</v>
      </c>
      <c r="AH1000" s="107">
        <f>IF(W1000=0,"-",FORECAST($C$8+W1000,Инклинометрия!$B$2:$B$152,Инклинометрия!$A$2:$A$152))</f>
        <v>1332.6462608342592</v>
      </c>
      <c r="AI1000" s="107">
        <f>IF(W1000=0,"-",FORECAST($C$8,Инклинометрия!$B$2:$B$152,Инклинометрия!$A$2:$A$152))</f>
        <v>1330</v>
      </c>
      <c r="AK1000" s="122">
        <f t="shared" si="301"/>
        <v>0</v>
      </c>
      <c r="AL1000" s="67">
        <f>AK1000*(B1000-B999)</f>
        <v>0</v>
      </c>
      <c r="AM1000" s="23">
        <f t="shared" si="284"/>
        <v>8.6725204696437436E-2</v>
      </c>
      <c r="AN1000" s="26">
        <f>AN999+AK1000*(B1000-B999)/(2*PI()*$C$5*AN999*$K$13)</f>
        <v>0.15480061813468687</v>
      </c>
      <c r="AO1000" s="87">
        <f t="shared" si="295"/>
        <v>145932.55112472404</v>
      </c>
      <c r="AP1000" s="87">
        <f>IF(R1000+U1000&lt;$C$8,0,32*$L$23/$C$12^2*($K$10*R1000+$K$8*U1000)+32*$L$24/($C$14^2-$C$13^2)*($K$10*S1000+$K$8*V1000))</f>
        <v>44607.551124724028</v>
      </c>
      <c r="AQ1000" s="66">
        <f>R1000*$C$11*$C$9+U1000*$C$11*$C$10</f>
        <v>14695380</v>
      </c>
      <c r="AR1000" s="66">
        <f>S1000*$C$11*$C$9+V1000*$C$11*$C$10</f>
        <v>14695380</v>
      </c>
      <c r="AS1000" s="87">
        <f>$C$11*(T1000*$C$9+W1000*$C$10)</f>
        <v>792178.05375968735</v>
      </c>
      <c r="AT1000" s="45">
        <f t="shared" si="289"/>
        <v>15633490.60488441</v>
      </c>
      <c r="AU1000" s="75"/>
    </row>
    <row r="1001" spans="2:47" ht="15" thickBot="1" x14ac:dyDescent="0.35">
      <c r="B1001" s="41">
        <f t="shared" si="296"/>
        <v>19400</v>
      </c>
      <c r="C1001" s="8">
        <f t="shared" si="297"/>
        <v>194</v>
      </c>
      <c r="D1001" s="73">
        <f t="shared" si="285"/>
        <v>259.47500000000002</v>
      </c>
      <c r="E1001" s="29">
        <f t="shared" si="302"/>
        <v>64258.187221285531</v>
      </c>
      <c r="F1001" s="29">
        <f t="shared" si="298"/>
        <v>66.245553836373062</v>
      </c>
      <c r="G1001" s="29">
        <f t="shared" si="299"/>
        <v>88.603428256148959</v>
      </c>
      <c r="H1001" s="17">
        <f t="shared" si="300"/>
        <v>85945.325408468416</v>
      </c>
      <c r="I1001" s="29">
        <f t="shared" si="290"/>
        <v>2.2250485660981263</v>
      </c>
      <c r="J1001" s="29">
        <f t="shared" si="291"/>
        <v>41.69411544073867</v>
      </c>
      <c r="K1001" s="32">
        <f>IF((D1000+L1000+M1000-AL1000)/($C$21+$C$22)&gt;$C$8,$C$8,(D1000+L1000+M1000-AL1000)/($C$21+$C$22))</f>
        <v>1400</v>
      </c>
      <c r="L1001" s="97">
        <f t="shared" si="286"/>
        <v>0</v>
      </c>
      <c r="M1001" s="96">
        <f t="shared" si="287"/>
        <v>0</v>
      </c>
      <c r="N1001" s="98">
        <f t="shared" si="292"/>
        <v>1.7179213529287818</v>
      </c>
      <c r="O1001" s="100">
        <f t="shared" si="288"/>
        <v>4.2266987561397071</v>
      </c>
      <c r="P1001" s="104">
        <f t="shared" si="293"/>
        <v>18.880500609176615</v>
      </c>
      <c r="Q1001" s="102">
        <f t="shared" si="294"/>
        <v>4.9224514715476911E-2</v>
      </c>
      <c r="R1001" s="106">
        <f>IF(K1001-H1000&lt;0,0,K1001-H1000)</f>
        <v>0</v>
      </c>
      <c r="S1001" s="106">
        <f>K1001-V1001</f>
        <v>0</v>
      </c>
      <c r="T1001" s="106">
        <f>IF(R1001&gt;0,$C$6-$C$8,IF($C$6-$C$8-W1001&lt;0,0,$C$6-$C$8-W1001))</f>
        <v>97.214462279726973</v>
      </c>
      <c r="U1001" s="107">
        <f>IF(R1001=0,IF(U1000+(F1001-AL1001/$C$23)*$C$21/($C$21+$C$22)&gt;$C$8,$C$8,U1000+F1001*$C$21/($C$21+$C$22)),E1001)</f>
        <v>1400</v>
      </c>
      <c r="V1001" s="107">
        <f>IF(R1001&gt;0,0,IF(V1000+(F1001-AL1001/$C$23)*$C$21/($C$21+$C$22)&gt;$C$8,$C$8,IF(U1001=$C$8,V1000+(F1001-AL1001/$C$23)*$C$21/$C$22,V1000+(F1001-AL1001/$C$23)*$C$21/($C$21+$C$22))))</f>
        <v>1400</v>
      </c>
      <c r="W1001" s="203">
        <f>IF(R1001&gt;0,0,IF(W1000+AL1001/$C$23&gt;$F$23,$F$23,W1000+AL1001/$C$23))</f>
        <v>2.7855377202730285</v>
      </c>
      <c r="X1001" s="105" t="str">
        <f>IF(R1001=0,"-",FORECAST($C$8,Инклинометрия!$B$2:$B$152,Инклинометрия!$A$2:$A$152))</f>
        <v>-</v>
      </c>
      <c r="Y1001" s="105" t="str">
        <f>IF(R1001=0,"-",FORECAST($C$8-R1001,Инклинометрия!$B$2:$B$152,Инклинометрия!$A$2:$A$152))</f>
        <v>-</v>
      </c>
      <c r="Z1001" s="105" t="str">
        <f>IF(R1001&gt;0,FORECAST($C$8,Инклинометрия!$B$2:$B$152,Инклинометрия!$A$2:$A$152),IF(V1001=$C$8,"-",FORECAST($C$8-V1001,Инклинометрия!$B$2:$B$152,Инклинометрия!$A$2:$A$152)))</f>
        <v>-</v>
      </c>
      <c r="AA1001" s="105" t="str">
        <f>IF(S1001=0,"-",FORECAST($C$8-(S1001+V1001),Инклинометрия!$B$2:$B$152,Инклинометрия!$A$2:$A$152))</f>
        <v>-</v>
      </c>
      <c r="AB1001" s="105">
        <f>FORECAST($C$8+T1001,Инклинометрия!$B$2:$B$152,Инклинометрия!$A$2:$A$152)</f>
        <v>1422.3537391657405</v>
      </c>
      <c r="AC1001" s="105">
        <f>IF(R1001=0,FORECAST($C$6-T1001,Инклинометрия!$B$2:$B$152,Инклинометрия!$A$2:$A$152),FORECAST($C$8,Инклинометрия!$B$2:$B$152,Инклинометрия!$A$2:$A$152))</f>
        <v>1332.6462608342592</v>
      </c>
      <c r="AD1001" s="107">
        <f>IF(R1001=0,FORECAST($C$8,Инклинометрия!$B$2:$B$152,Инклинометрия!$A$2:$A$152),Y1001)</f>
        <v>1330</v>
      </c>
      <c r="AE1001" s="107">
        <f>FORECAST($C$8-(R1001+U1001),Инклинометрия!$B$2:$B$152,Инклинометрия!$A$2:$A$152)</f>
        <v>0</v>
      </c>
      <c r="AF1001" s="107">
        <f>IF(V1001=0,"-",FORECAST($C$8,Инклинометрия!$B$2:$B$152,Инклинометрия!$A$2:$A$152))</f>
        <v>1330</v>
      </c>
      <c r="AG1001" s="107">
        <f>IF(V1001=0,"-",FORECAST($C$8-V1001,Инклинометрия!$B$2:$B$152,Инклинометрия!$A$2:$A$152))</f>
        <v>0</v>
      </c>
      <c r="AH1001" s="107">
        <f>IF(W1001=0,"-",FORECAST($C$8+W1001,Инклинометрия!$B$2:$B$152,Инклинометрия!$A$2:$A$152))</f>
        <v>1332.6462608342592</v>
      </c>
      <c r="AI1001" s="107">
        <f>IF(W1001=0,"-",FORECAST($C$8,Инклинометрия!$B$2:$B$152,Инклинометрия!$A$2:$A$152))</f>
        <v>1330</v>
      </c>
      <c r="AK1001" s="122">
        <f t="shared" si="301"/>
        <v>0</v>
      </c>
      <c r="AL1001" s="67">
        <f>AK1001*(B1001-B1000)</f>
        <v>0</v>
      </c>
      <c r="AM1001" s="23">
        <f t="shared" ref="AM1001:AM1064" si="303">AL1001+AM1000</f>
        <v>8.6725204696437436E-2</v>
      </c>
      <c r="AN1001" s="26">
        <f>AN1000+AK1001*(B1001-B1000)/(2*PI()*$C$5*AN1000*$K$13)</f>
        <v>0.15480061813468687</v>
      </c>
      <c r="AO1001" s="87">
        <f t="shared" si="295"/>
        <v>145932.55112472404</v>
      </c>
      <c r="AP1001" s="87">
        <f>IF(R1001+U1001&lt;$C$8,0,32*$L$23/$C$12^2*($K$10*R1001+$K$8*U1001)+32*$L$24/($C$14^2-$C$13^2)*($K$10*S1001+$K$8*V1001))</f>
        <v>44607.551124724028</v>
      </c>
      <c r="AQ1001" s="66">
        <f>R1001*$C$11*$C$9+U1001*$C$11*$C$10</f>
        <v>14695380</v>
      </c>
      <c r="AR1001" s="66">
        <f>S1001*$C$11*$C$9+V1001*$C$11*$C$10</f>
        <v>14695380</v>
      </c>
      <c r="AS1001" s="87">
        <f>$C$11*(T1001*$C$9+W1001*$C$10)</f>
        <v>792178.05375968735</v>
      </c>
      <c r="AT1001" s="45">
        <f t="shared" si="289"/>
        <v>15633490.60488441</v>
      </c>
      <c r="AU1001" s="75"/>
    </row>
    <row r="1002" spans="2:47" ht="15" thickBot="1" x14ac:dyDescent="0.35">
      <c r="B1002" s="41">
        <f t="shared" si="296"/>
        <v>19420</v>
      </c>
      <c r="C1002" s="8">
        <f t="shared" si="297"/>
        <v>194.20000000000002</v>
      </c>
      <c r="D1002" s="73">
        <f t="shared" si="285"/>
        <v>259.74250000000006</v>
      </c>
      <c r="E1002" s="29">
        <f t="shared" si="302"/>
        <v>64324.432775121917</v>
      </c>
      <c r="F1002" s="29">
        <f t="shared" si="298"/>
        <v>66.245553836382484</v>
      </c>
      <c r="G1002" s="29">
        <f t="shared" si="299"/>
        <v>88.603428256161564</v>
      </c>
      <c r="H1002" s="17">
        <f t="shared" si="300"/>
        <v>86033.928836724575</v>
      </c>
      <c r="I1002" s="29">
        <f t="shared" si="290"/>
        <v>2.2250485660981263</v>
      </c>
      <c r="J1002" s="29">
        <f t="shared" si="291"/>
        <v>41.694115440741633</v>
      </c>
      <c r="K1002" s="32">
        <f>IF((D1001+L1001+M1001-AL1001)/($C$21+$C$22)&gt;$C$8,$C$8,(D1001+L1001+M1001-AL1001)/($C$21+$C$22))</f>
        <v>1400</v>
      </c>
      <c r="L1002" s="97">
        <f t="shared" si="286"/>
        <v>0</v>
      </c>
      <c r="M1002" s="96">
        <f t="shared" si="287"/>
        <v>0</v>
      </c>
      <c r="N1002" s="98">
        <f t="shared" si="292"/>
        <v>1.7179213529287818</v>
      </c>
      <c r="O1002" s="100">
        <f t="shared" si="288"/>
        <v>4.2266987561397071</v>
      </c>
      <c r="P1002" s="104">
        <f t="shared" si="293"/>
        <v>18.880500609176615</v>
      </c>
      <c r="Q1002" s="102">
        <f t="shared" si="294"/>
        <v>4.9224514715476911E-2</v>
      </c>
      <c r="R1002" s="106">
        <f>IF(K1002-H1001&lt;0,0,K1002-H1001)</f>
        <v>0</v>
      </c>
      <c r="S1002" s="106">
        <f>K1002-V1002</f>
        <v>0</v>
      </c>
      <c r="T1002" s="106">
        <f>IF(R1002&gt;0,$C$6-$C$8,IF($C$6-$C$8-W1002&lt;0,0,$C$6-$C$8-W1002))</f>
        <v>97.214462279726973</v>
      </c>
      <c r="U1002" s="107">
        <f>IF(R1002=0,IF(U1001+(F1002-AL1002/$C$23)*$C$21/($C$21+$C$22)&gt;$C$8,$C$8,U1001+F1002*$C$21/($C$21+$C$22)),E1002)</f>
        <v>1400</v>
      </c>
      <c r="V1002" s="107">
        <f>IF(R1002&gt;0,0,IF(V1001+(F1002-AL1002/$C$23)*$C$21/($C$21+$C$22)&gt;$C$8,$C$8,IF(U1002=$C$8,V1001+(F1002-AL1002/$C$23)*$C$21/$C$22,V1001+(F1002-AL1002/$C$23)*$C$21/($C$21+$C$22))))</f>
        <v>1400</v>
      </c>
      <c r="W1002" s="203">
        <f>IF(R1002&gt;0,0,IF(W1001+AL1002/$C$23&gt;$F$23,$F$23,W1001+AL1002/$C$23))</f>
        <v>2.7855377202730285</v>
      </c>
      <c r="X1002" s="105" t="str">
        <f>IF(R1002=0,"-",FORECAST($C$8,Инклинометрия!$B$2:$B$152,Инклинометрия!$A$2:$A$152))</f>
        <v>-</v>
      </c>
      <c r="Y1002" s="105" t="str">
        <f>IF(R1002=0,"-",FORECAST($C$8-R1002,Инклинометрия!$B$2:$B$152,Инклинометрия!$A$2:$A$152))</f>
        <v>-</v>
      </c>
      <c r="Z1002" s="105" t="str">
        <f>IF(R1002&gt;0,FORECAST($C$8,Инклинометрия!$B$2:$B$152,Инклинометрия!$A$2:$A$152),IF(V1002=$C$8,"-",FORECAST($C$8-V1002,Инклинометрия!$B$2:$B$152,Инклинометрия!$A$2:$A$152)))</f>
        <v>-</v>
      </c>
      <c r="AA1002" s="105" t="str">
        <f>IF(S1002=0,"-",FORECAST($C$8-(S1002+V1002),Инклинометрия!$B$2:$B$152,Инклинометрия!$A$2:$A$152))</f>
        <v>-</v>
      </c>
      <c r="AB1002" s="105">
        <f>FORECAST($C$8+T1002,Инклинометрия!$B$2:$B$152,Инклинометрия!$A$2:$A$152)</f>
        <v>1422.3537391657405</v>
      </c>
      <c r="AC1002" s="105">
        <f>IF(R1002=0,FORECAST($C$6-T1002,Инклинометрия!$B$2:$B$152,Инклинометрия!$A$2:$A$152),FORECAST($C$8,Инклинометрия!$B$2:$B$152,Инклинометрия!$A$2:$A$152))</f>
        <v>1332.6462608342592</v>
      </c>
      <c r="AD1002" s="107">
        <f>IF(R1002=0,FORECAST($C$8,Инклинометрия!$B$2:$B$152,Инклинометрия!$A$2:$A$152),Y1002)</f>
        <v>1330</v>
      </c>
      <c r="AE1002" s="107">
        <f>FORECAST($C$8-(R1002+U1002),Инклинометрия!$B$2:$B$152,Инклинометрия!$A$2:$A$152)</f>
        <v>0</v>
      </c>
      <c r="AF1002" s="107">
        <f>IF(V1002=0,"-",FORECAST($C$8,Инклинометрия!$B$2:$B$152,Инклинометрия!$A$2:$A$152))</f>
        <v>1330</v>
      </c>
      <c r="AG1002" s="107">
        <f>IF(V1002=0,"-",FORECAST($C$8-V1002,Инклинометрия!$B$2:$B$152,Инклинометрия!$A$2:$A$152))</f>
        <v>0</v>
      </c>
      <c r="AH1002" s="107">
        <f>IF(W1002=0,"-",FORECAST($C$8+W1002,Инклинометрия!$B$2:$B$152,Инклинометрия!$A$2:$A$152))</f>
        <v>1332.6462608342592</v>
      </c>
      <c r="AI1002" s="107">
        <f>IF(W1002=0,"-",FORECAST($C$8,Инклинометрия!$B$2:$B$152,Инклинометрия!$A$2:$A$152))</f>
        <v>1330</v>
      </c>
      <c r="AK1002" s="122">
        <f t="shared" si="301"/>
        <v>0</v>
      </c>
      <c r="AL1002" s="67">
        <f>AK1002*(B1002-B1001)</f>
        <v>0</v>
      </c>
      <c r="AM1002" s="23">
        <f t="shared" si="303"/>
        <v>8.6725204696437436E-2</v>
      </c>
      <c r="AN1002" s="26">
        <f>AN1001+AK1002*(B1002-B1001)/(2*PI()*$C$5*AN1001*$K$13)</f>
        <v>0.15480061813468687</v>
      </c>
      <c r="AO1002" s="87">
        <f t="shared" si="295"/>
        <v>145932.55112472404</v>
      </c>
      <c r="AP1002" s="87">
        <f>IF(R1002+U1002&lt;$C$8,0,32*$L$23/$C$12^2*($K$10*R1002+$K$8*U1002)+32*$L$24/($C$14^2-$C$13^2)*($K$10*S1002+$K$8*V1002))</f>
        <v>44607.551124724028</v>
      </c>
      <c r="AQ1002" s="66">
        <f>R1002*$C$11*$C$9+U1002*$C$11*$C$10</f>
        <v>14695380</v>
      </c>
      <c r="AR1002" s="66">
        <f>S1002*$C$11*$C$9+V1002*$C$11*$C$10</f>
        <v>14695380</v>
      </c>
      <c r="AS1002" s="87">
        <f>$C$11*(T1002*$C$9+W1002*$C$10)</f>
        <v>792178.05375968735</v>
      </c>
      <c r="AT1002" s="45">
        <f t="shared" si="289"/>
        <v>15633490.60488441</v>
      </c>
      <c r="AU1002" s="75"/>
    </row>
    <row r="1003" spans="2:47" ht="15" thickBot="1" x14ac:dyDescent="0.35">
      <c r="B1003" s="41">
        <f t="shared" si="296"/>
        <v>19440</v>
      </c>
      <c r="C1003" s="8">
        <f t="shared" si="297"/>
        <v>194.4</v>
      </c>
      <c r="D1003" s="73">
        <f t="shared" si="285"/>
        <v>260.01</v>
      </c>
      <c r="E1003" s="29">
        <f t="shared" si="302"/>
        <v>64390.678328958282</v>
      </c>
      <c r="F1003" s="29">
        <f t="shared" si="298"/>
        <v>66.245553836373062</v>
      </c>
      <c r="G1003" s="29">
        <f t="shared" si="299"/>
        <v>88.603428256148959</v>
      </c>
      <c r="H1003" s="17">
        <f t="shared" si="300"/>
        <v>86122.53226498072</v>
      </c>
      <c r="I1003" s="29">
        <f t="shared" si="290"/>
        <v>2.2250485660981263</v>
      </c>
      <c r="J1003" s="29">
        <f t="shared" si="291"/>
        <v>41.69411544073867</v>
      </c>
      <c r="K1003" s="32">
        <f>IF((D1002+L1002+M1002-AL1002)/($C$21+$C$22)&gt;$C$8,$C$8,(D1002+L1002+M1002-AL1002)/($C$21+$C$22))</f>
        <v>1400</v>
      </c>
      <c r="L1003" s="97">
        <f t="shared" si="286"/>
        <v>0</v>
      </c>
      <c r="M1003" s="96">
        <f t="shared" si="287"/>
        <v>0</v>
      </c>
      <c r="N1003" s="98">
        <f t="shared" si="292"/>
        <v>1.7179213529287818</v>
      </c>
      <c r="O1003" s="100">
        <f t="shared" si="288"/>
        <v>4.2266987561397071</v>
      </c>
      <c r="P1003" s="104">
        <f t="shared" si="293"/>
        <v>18.880500609176615</v>
      </c>
      <c r="Q1003" s="102">
        <f t="shared" si="294"/>
        <v>4.9224514715476911E-2</v>
      </c>
      <c r="R1003" s="106">
        <f>IF(K1003-H1002&lt;0,0,K1003-H1002)</f>
        <v>0</v>
      </c>
      <c r="S1003" s="106">
        <f>K1003-V1003</f>
        <v>0</v>
      </c>
      <c r="T1003" s="106">
        <f>IF(R1003&gt;0,$C$6-$C$8,IF($C$6-$C$8-W1003&lt;0,0,$C$6-$C$8-W1003))</f>
        <v>97.214462279726973</v>
      </c>
      <c r="U1003" s="107">
        <f>IF(R1003=0,IF(U1002+(F1003-AL1003/$C$23)*$C$21/($C$21+$C$22)&gt;$C$8,$C$8,U1002+F1003*$C$21/($C$21+$C$22)),E1003)</f>
        <v>1400</v>
      </c>
      <c r="V1003" s="107">
        <f>IF(R1003&gt;0,0,IF(V1002+(F1003-AL1003/$C$23)*$C$21/($C$21+$C$22)&gt;$C$8,$C$8,IF(U1003=$C$8,V1002+(F1003-AL1003/$C$23)*$C$21/$C$22,V1002+(F1003-AL1003/$C$23)*$C$21/($C$21+$C$22))))</f>
        <v>1400</v>
      </c>
      <c r="W1003" s="203">
        <f>IF(R1003&gt;0,0,IF(W1002+AL1003/$C$23&gt;$F$23,$F$23,W1002+AL1003/$C$23))</f>
        <v>2.7855377202730285</v>
      </c>
      <c r="X1003" s="105" t="str">
        <f>IF(R1003=0,"-",FORECAST($C$8,Инклинометрия!$B$2:$B$152,Инклинометрия!$A$2:$A$152))</f>
        <v>-</v>
      </c>
      <c r="Y1003" s="105" t="str">
        <f>IF(R1003=0,"-",FORECAST($C$8-R1003,Инклинометрия!$B$2:$B$152,Инклинометрия!$A$2:$A$152))</f>
        <v>-</v>
      </c>
      <c r="Z1003" s="105" t="str">
        <f>IF(R1003&gt;0,FORECAST($C$8,Инклинометрия!$B$2:$B$152,Инклинометрия!$A$2:$A$152),IF(V1003=$C$8,"-",FORECAST($C$8-V1003,Инклинометрия!$B$2:$B$152,Инклинометрия!$A$2:$A$152)))</f>
        <v>-</v>
      </c>
      <c r="AA1003" s="105" t="str">
        <f>IF(S1003=0,"-",FORECAST($C$8-(S1003+V1003),Инклинометрия!$B$2:$B$152,Инклинометрия!$A$2:$A$152))</f>
        <v>-</v>
      </c>
      <c r="AB1003" s="105">
        <f>FORECAST($C$8+T1003,Инклинометрия!$B$2:$B$152,Инклинометрия!$A$2:$A$152)</f>
        <v>1422.3537391657405</v>
      </c>
      <c r="AC1003" s="105">
        <f>IF(R1003=0,FORECAST($C$6-T1003,Инклинометрия!$B$2:$B$152,Инклинометрия!$A$2:$A$152),FORECAST($C$8,Инклинометрия!$B$2:$B$152,Инклинометрия!$A$2:$A$152))</f>
        <v>1332.6462608342592</v>
      </c>
      <c r="AD1003" s="107">
        <f>IF(R1003=0,FORECAST($C$8,Инклинометрия!$B$2:$B$152,Инклинометрия!$A$2:$A$152),Y1003)</f>
        <v>1330</v>
      </c>
      <c r="AE1003" s="107">
        <f>FORECAST($C$8-(R1003+U1003),Инклинометрия!$B$2:$B$152,Инклинометрия!$A$2:$A$152)</f>
        <v>0</v>
      </c>
      <c r="AF1003" s="107">
        <f>IF(V1003=0,"-",FORECAST($C$8,Инклинометрия!$B$2:$B$152,Инклинометрия!$A$2:$A$152))</f>
        <v>1330</v>
      </c>
      <c r="AG1003" s="107">
        <f>IF(V1003=0,"-",FORECAST($C$8-V1003,Инклинометрия!$B$2:$B$152,Инклинометрия!$A$2:$A$152))</f>
        <v>0</v>
      </c>
      <c r="AH1003" s="107">
        <f>IF(W1003=0,"-",FORECAST($C$8+W1003,Инклинометрия!$B$2:$B$152,Инклинометрия!$A$2:$A$152))</f>
        <v>1332.6462608342592</v>
      </c>
      <c r="AI1003" s="107">
        <f>IF(W1003=0,"-",FORECAST($C$8,Инклинометрия!$B$2:$B$152,Инклинометрия!$A$2:$A$152))</f>
        <v>1330</v>
      </c>
      <c r="AK1003" s="122">
        <f t="shared" si="301"/>
        <v>0</v>
      </c>
      <c r="AL1003" s="67">
        <f>AK1003*(B1003-B1002)</f>
        <v>0</v>
      </c>
      <c r="AM1003" s="23">
        <f t="shared" si="303"/>
        <v>8.6725204696437436E-2</v>
      </c>
      <c r="AN1003" s="26">
        <f>AN1002+AK1003*(B1003-B1002)/(2*PI()*$C$5*AN1002*$K$13)</f>
        <v>0.15480061813468687</v>
      </c>
      <c r="AO1003" s="87">
        <f t="shared" si="295"/>
        <v>145932.55112472404</v>
      </c>
      <c r="AP1003" s="87">
        <f>IF(R1003+U1003&lt;$C$8,0,32*$L$23/$C$12^2*($K$10*R1003+$K$8*U1003)+32*$L$24/($C$14^2-$C$13^2)*($K$10*S1003+$K$8*V1003))</f>
        <v>44607.551124724028</v>
      </c>
      <c r="AQ1003" s="66">
        <f>R1003*$C$11*$C$9+U1003*$C$11*$C$10</f>
        <v>14695380</v>
      </c>
      <c r="AR1003" s="66">
        <f>S1003*$C$11*$C$9+V1003*$C$11*$C$10</f>
        <v>14695380</v>
      </c>
      <c r="AS1003" s="87">
        <f>$C$11*(T1003*$C$9+W1003*$C$10)</f>
        <v>792178.05375968735</v>
      </c>
      <c r="AT1003" s="45">
        <f t="shared" si="289"/>
        <v>15633490.60488441</v>
      </c>
      <c r="AU1003" s="75"/>
    </row>
    <row r="1004" spans="2:47" ht="15" thickBot="1" x14ac:dyDescent="0.35">
      <c r="B1004" s="41">
        <f t="shared" si="296"/>
        <v>19460</v>
      </c>
      <c r="C1004" s="8">
        <f t="shared" si="297"/>
        <v>194.6</v>
      </c>
      <c r="D1004" s="73">
        <f t="shared" si="285"/>
        <v>260.27749999999997</v>
      </c>
      <c r="E1004" s="29">
        <f t="shared" si="302"/>
        <v>64456.923882794661</v>
      </c>
      <c r="F1004" s="29">
        <f t="shared" si="298"/>
        <v>66.245553836373062</v>
      </c>
      <c r="G1004" s="29">
        <f t="shared" si="299"/>
        <v>88.603428256148959</v>
      </c>
      <c r="H1004" s="17">
        <f t="shared" si="300"/>
        <v>86211.135693236865</v>
      </c>
      <c r="I1004" s="29">
        <f t="shared" si="290"/>
        <v>2.2250485660981263</v>
      </c>
      <c r="J1004" s="29">
        <f t="shared" si="291"/>
        <v>41.69411544073867</v>
      </c>
      <c r="K1004" s="32">
        <f>IF((D1003+L1003+M1003-AL1003)/($C$21+$C$22)&gt;$C$8,$C$8,(D1003+L1003+M1003-AL1003)/($C$21+$C$22))</f>
        <v>1400</v>
      </c>
      <c r="L1004" s="97">
        <f t="shared" si="286"/>
        <v>0</v>
      </c>
      <c r="M1004" s="96">
        <f t="shared" si="287"/>
        <v>0</v>
      </c>
      <c r="N1004" s="98">
        <f t="shared" si="292"/>
        <v>1.7179213529287818</v>
      </c>
      <c r="O1004" s="100">
        <f t="shared" si="288"/>
        <v>4.2266987561397071</v>
      </c>
      <c r="P1004" s="104">
        <f t="shared" si="293"/>
        <v>18.880500609176615</v>
      </c>
      <c r="Q1004" s="102">
        <f t="shared" si="294"/>
        <v>4.9224514715476911E-2</v>
      </c>
      <c r="R1004" s="106">
        <f>IF(K1004-H1003&lt;0,0,K1004-H1003)</f>
        <v>0</v>
      </c>
      <c r="S1004" s="106">
        <f>K1004-V1004</f>
        <v>0</v>
      </c>
      <c r="T1004" s="106">
        <f>IF(R1004&gt;0,$C$6-$C$8,IF($C$6-$C$8-W1004&lt;0,0,$C$6-$C$8-W1004))</f>
        <v>97.214462279726973</v>
      </c>
      <c r="U1004" s="107">
        <f>IF(R1004=0,IF(U1003+(F1004-AL1004/$C$23)*$C$21/($C$21+$C$22)&gt;$C$8,$C$8,U1003+F1004*$C$21/($C$21+$C$22)),E1004)</f>
        <v>1400</v>
      </c>
      <c r="V1004" s="107">
        <f>IF(R1004&gt;0,0,IF(V1003+(F1004-AL1004/$C$23)*$C$21/($C$21+$C$22)&gt;$C$8,$C$8,IF(U1004=$C$8,V1003+(F1004-AL1004/$C$23)*$C$21/$C$22,V1003+(F1004-AL1004/$C$23)*$C$21/($C$21+$C$22))))</f>
        <v>1400</v>
      </c>
      <c r="W1004" s="203">
        <f>IF(R1004&gt;0,0,IF(W1003+AL1004/$C$23&gt;$F$23,$F$23,W1003+AL1004/$C$23))</f>
        <v>2.7855377202730285</v>
      </c>
      <c r="X1004" s="105" t="str">
        <f>IF(R1004=0,"-",FORECAST($C$8,Инклинометрия!$B$2:$B$152,Инклинометрия!$A$2:$A$152))</f>
        <v>-</v>
      </c>
      <c r="Y1004" s="105" t="str">
        <f>IF(R1004=0,"-",FORECAST($C$8-R1004,Инклинометрия!$B$2:$B$152,Инклинометрия!$A$2:$A$152))</f>
        <v>-</v>
      </c>
      <c r="Z1004" s="105" t="str">
        <f>IF(R1004&gt;0,FORECAST($C$8,Инклинометрия!$B$2:$B$152,Инклинометрия!$A$2:$A$152),IF(V1004=$C$8,"-",FORECAST($C$8-V1004,Инклинометрия!$B$2:$B$152,Инклинометрия!$A$2:$A$152)))</f>
        <v>-</v>
      </c>
      <c r="AA1004" s="105" t="str">
        <f>IF(S1004=0,"-",FORECAST($C$8-(S1004+V1004),Инклинометрия!$B$2:$B$152,Инклинометрия!$A$2:$A$152))</f>
        <v>-</v>
      </c>
      <c r="AB1004" s="105">
        <f>FORECAST($C$8+T1004,Инклинометрия!$B$2:$B$152,Инклинометрия!$A$2:$A$152)</f>
        <v>1422.3537391657405</v>
      </c>
      <c r="AC1004" s="105">
        <f>IF(R1004=0,FORECAST($C$6-T1004,Инклинометрия!$B$2:$B$152,Инклинометрия!$A$2:$A$152),FORECAST($C$8,Инклинометрия!$B$2:$B$152,Инклинометрия!$A$2:$A$152))</f>
        <v>1332.6462608342592</v>
      </c>
      <c r="AD1004" s="107">
        <f>IF(R1004=0,FORECAST($C$8,Инклинометрия!$B$2:$B$152,Инклинометрия!$A$2:$A$152),Y1004)</f>
        <v>1330</v>
      </c>
      <c r="AE1004" s="107">
        <f>FORECAST($C$8-(R1004+U1004),Инклинометрия!$B$2:$B$152,Инклинометрия!$A$2:$A$152)</f>
        <v>0</v>
      </c>
      <c r="AF1004" s="107">
        <f>IF(V1004=0,"-",FORECAST($C$8,Инклинометрия!$B$2:$B$152,Инклинометрия!$A$2:$A$152))</f>
        <v>1330</v>
      </c>
      <c r="AG1004" s="107">
        <f>IF(V1004=0,"-",FORECAST($C$8-V1004,Инклинометрия!$B$2:$B$152,Инклинометрия!$A$2:$A$152))</f>
        <v>0</v>
      </c>
      <c r="AH1004" s="107">
        <f>IF(W1004=0,"-",FORECAST($C$8+W1004,Инклинометрия!$B$2:$B$152,Инклинометрия!$A$2:$A$152))</f>
        <v>1332.6462608342592</v>
      </c>
      <c r="AI1004" s="107">
        <f>IF(W1004=0,"-",FORECAST($C$8,Инклинометрия!$B$2:$B$152,Инклинометрия!$A$2:$A$152))</f>
        <v>1330</v>
      </c>
      <c r="AK1004" s="122">
        <f t="shared" si="301"/>
        <v>0</v>
      </c>
      <c r="AL1004" s="67">
        <f>AK1004*(B1004-B1003)</f>
        <v>0</v>
      </c>
      <c r="AM1004" s="23">
        <f t="shared" si="303"/>
        <v>8.6725204696437436E-2</v>
      </c>
      <c r="AN1004" s="26">
        <f>AN1003+AK1004*(B1004-B1003)/(2*PI()*$C$5*AN1003*$K$13)</f>
        <v>0.15480061813468687</v>
      </c>
      <c r="AO1004" s="87">
        <f t="shared" si="295"/>
        <v>145932.55112472404</v>
      </c>
      <c r="AP1004" s="87">
        <f>IF(R1004+U1004&lt;$C$8,0,32*$L$23/$C$12^2*($K$10*R1004+$K$8*U1004)+32*$L$24/($C$14^2-$C$13^2)*($K$10*S1004+$K$8*V1004))</f>
        <v>44607.551124724028</v>
      </c>
      <c r="AQ1004" s="66">
        <f>R1004*$C$11*$C$9+U1004*$C$11*$C$10</f>
        <v>14695380</v>
      </c>
      <c r="AR1004" s="66">
        <f>S1004*$C$11*$C$9+V1004*$C$11*$C$10</f>
        <v>14695380</v>
      </c>
      <c r="AS1004" s="87">
        <f>$C$11*(T1004*$C$9+W1004*$C$10)</f>
        <v>792178.05375968735</v>
      </c>
      <c r="AT1004" s="45">
        <f t="shared" si="289"/>
        <v>15633490.60488441</v>
      </c>
      <c r="AU1004" s="75"/>
    </row>
    <row r="1005" spans="2:47" ht="15" thickBot="1" x14ac:dyDescent="0.35">
      <c r="B1005" s="41">
        <f t="shared" si="296"/>
        <v>19480</v>
      </c>
      <c r="C1005" s="8">
        <f t="shared" si="297"/>
        <v>194.8</v>
      </c>
      <c r="D1005" s="73">
        <f t="shared" si="285"/>
        <v>260.54500000000002</v>
      </c>
      <c r="E1005" s="29">
        <f t="shared" si="302"/>
        <v>64523.16943663104</v>
      </c>
      <c r="F1005" s="29">
        <f t="shared" si="298"/>
        <v>66.245553836382484</v>
      </c>
      <c r="G1005" s="29">
        <f t="shared" si="299"/>
        <v>88.603428256161564</v>
      </c>
      <c r="H1005" s="17">
        <f t="shared" si="300"/>
        <v>86299.739121493025</v>
      </c>
      <c r="I1005" s="29">
        <f t="shared" si="290"/>
        <v>2.2250485660981263</v>
      </c>
      <c r="J1005" s="29">
        <f t="shared" si="291"/>
        <v>41.694115440741633</v>
      </c>
      <c r="K1005" s="32">
        <f>IF((D1004+L1004+M1004-AL1004)/($C$21+$C$22)&gt;$C$8,$C$8,(D1004+L1004+M1004-AL1004)/($C$21+$C$22))</f>
        <v>1400</v>
      </c>
      <c r="L1005" s="97">
        <f t="shared" si="286"/>
        <v>0</v>
      </c>
      <c r="M1005" s="96">
        <f t="shared" si="287"/>
        <v>0</v>
      </c>
      <c r="N1005" s="98">
        <f t="shared" si="292"/>
        <v>1.7179213529287818</v>
      </c>
      <c r="O1005" s="100">
        <f t="shared" si="288"/>
        <v>4.2266987561397071</v>
      </c>
      <c r="P1005" s="104">
        <f t="shared" si="293"/>
        <v>18.880500609176615</v>
      </c>
      <c r="Q1005" s="102">
        <f t="shared" si="294"/>
        <v>4.9224514715476911E-2</v>
      </c>
      <c r="R1005" s="106">
        <f>IF(K1005-H1004&lt;0,0,K1005-H1004)</f>
        <v>0</v>
      </c>
      <c r="S1005" s="106">
        <f>K1005-V1005</f>
        <v>0</v>
      </c>
      <c r="T1005" s="106">
        <f>IF(R1005&gt;0,$C$6-$C$8,IF($C$6-$C$8-W1005&lt;0,0,$C$6-$C$8-W1005))</f>
        <v>97.214462279726973</v>
      </c>
      <c r="U1005" s="107">
        <f>IF(R1005=0,IF(U1004+(F1005-AL1005/$C$23)*$C$21/($C$21+$C$22)&gt;$C$8,$C$8,U1004+F1005*$C$21/($C$21+$C$22)),E1005)</f>
        <v>1400</v>
      </c>
      <c r="V1005" s="107">
        <f>IF(R1005&gt;0,0,IF(V1004+(F1005-AL1005/$C$23)*$C$21/($C$21+$C$22)&gt;$C$8,$C$8,IF(U1005=$C$8,V1004+(F1005-AL1005/$C$23)*$C$21/$C$22,V1004+(F1005-AL1005/$C$23)*$C$21/($C$21+$C$22))))</f>
        <v>1400</v>
      </c>
      <c r="W1005" s="203">
        <f>IF(R1005&gt;0,0,IF(W1004+AL1005/$C$23&gt;$F$23,$F$23,W1004+AL1005/$C$23))</f>
        <v>2.7855377202730285</v>
      </c>
      <c r="X1005" s="105" t="str">
        <f>IF(R1005=0,"-",FORECAST($C$8,Инклинометрия!$B$2:$B$152,Инклинометрия!$A$2:$A$152))</f>
        <v>-</v>
      </c>
      <c r="Y1005" s="105" t="str">
        <f>IF(R1005=0,"-",FORECAST($C$8-R1005,Инклинометрия!$B$2:$B$152,Инклинометрия!$A$2:$A$152))</f>
        <v>-</v>
      </c>
      <c r="Z1005" s="105" t="str">
        <f>IF(R1005&gt;0,FORECAST($C$8,Инклинометрия!$B$2:$B$152,Инклинометрия!$A$2:$A$152),IF(V1005=$C$8,"-",FORECAST($C$8-V1005,Инклинометрия!$B$2:$B$152,Инклинометрия!$A$2:$A$152)))</f>
        <v>-</v>
      </c>
      <c r="AA1005" s="105" t="str">
        <f>IF(S1005=0,"-",FORECAST($C$8-(S1005+V1005),Инклинометрия!$B$2:$B$152,Инклинометрия!$A$2:$A$152))</f>
        <v>-</v>
      </c>
      <c r="AB1005" s="105">
        <f>FORECAST($C$8+T1005,Инклинометрия!$B$2:$B$152,Инклинометрия!$A$2:$A$152)</f>
        <v>1422.3537391657405</v>
      </c>
      <c r="AC1005" s="105">
        <f>IF(R1005=0,FORECAST($C$6-T1005,Инклинометрия!$B$2:$B$152,Инклинометрия!$A$2:$A$152),FORECAST($C$8,Инклинометрия!$B$2:$B$152,Инклинометрия!$A$2:$A$152))</f>
        <v>1332.6462608342592</v>
      </c>
      <c r="AD1005" s="107">
        <f>IF(R1005=0,FORECAST($C$8,Инклинометрия!$B$2:$B$152,Инклинометрия!$A$2:$A$152),Y1005)</f>
        <v>1330</v>
      </c>
      <c r="AE1005" s="107">
        <f>FORECAST($C$8-(R1005+U1005),Инклинометрия!$B$2:$B$152,Инклинометрия!$A$2:$A$152)</f>
        <v>0</v>
      </c>
      <c r="AF1005" s="107">
        <f>IF(V1005=0,"-",FORECAST($C$8,Инклинометрия!$B$2:$B$152,Инклинометрия!$A$2:$A$152))</f>
        <v>1330</v>
      </c>
      <c r="AG1005" s="107">
        <f>IF(V1005=0,"-",FORECAST($C$8-V1005,Инклинометрия!$B$2:$B$152,Инклинометрия!$A$2:$A$152))</f>
        <v>0</v>
      </c>
      <c r="AH1005" s="107">
        <f>IF(W1005=0,"-",FORECAST($C$8+W1005,Инклинометрия!$B$2:$B$152,Инклинометрия!$A$2:$A$152))</f>
        <v>1332.6462608342592</v>
      </c>
      <c r="AI1005" s="107">
        <f>IF(W1005=0,"-",FORECAST($C$8,Инклинометрия!$B$2:$B$152,Инклинометрия!$A$2:$A$152))</f>
        <v>1330</v>
      </c>
      <c r="AK1005" s="122">
        <f t="shared" si="301"/>
        <v>0</v>
      </c>
      <c r="AL1005" s="67">
        <f>AK1005*(B1005-B1004)</f>
        <v>0</v>
      </c>
      <c r="AM1005" s="23">
        <f t="shared" si="303"/>
        <v>8.6725204696437436E-2</v>
      </c>
      <c r="AN1005" s="26">
        <f>AN1004+AK1005*(B1005-B1004)/(2*PI()*$C$5*AN1004*$K$13)</f>
        <v>0.15480061813468687</v>
      </c>
      <c r="AO1005" s="87">
        <f t="shared" si="295"/>
        <v>145932.55112472404</v>
      </c>
      <c r="AP1005" s="87">
        <f>IF(R1005+U1005&lt;$C$8,0,32*$L$23/$C$12^2*($K$10*R1005+$K$8*U1005)+32*$L$24/($C$14^2-$C$13^2)*($K$10*S1005+$K$8*V1005))</f>
        <v>44607.551124724028</v>
      </c>
      <c r="AQ1005" s="66">
        <f>R1005*$C$11*$C$9+U1005*$C$11*$C$10</f>
        <v>14695380</v>
      </c>
      <c r="AR1005" s="66">
        <f>S1005*$C$11*$C$9+V1005*$C$11*$C$10</f>
        <v>14695380</v>
      </c>
      <c r="AS1005" s="87">
        <f>$C$11*(T1005*$C$9+W1005*$C$10)</f>
        <v>792178.05375968735</v>
      </c>
      <c r="AT1005" s="45">
        <f t="shared" si="289"/>
        <v>15633490.60488441</v>
      </c>
      <c r="AU1005" s="75"/>
    </row>
    <row r="1006" spans="2:47" ht="15" thickBot="1" x14ac:dyDescent="0.35">
      <c r="B1006" s="41">
        <f t="shared" si="296"/>
        <v>19500</v>
      </c>
      <c r="C1006" s="8">
        <f t="shared" si="297"/>
        <v>195</v>
      </c>
      <c r="D1006" s="73">
        <f t="shared" si="285"/>
        <v>260.8125</v>
      </c>
      <c r="E1006" s="29">
        <f t="shared" si="302"/>
        <v>64589.414990467412</v>
      </c>
      <c r="F1006" s="29">
        <f t="shared" si="298"/>
        <v>66.245553836373062</v>
      </c>
      <c r="G1006" s="29">
        <f t="shared" si="299"/>
        <v>88.603428256148959</v>
      </c>
      <c r="H1006" s="17">
        <f t="shared" si="300"/>
        <v>86388.34254974917</v>
      </c>
      <c r="I1006" s="29">
        <f t="shared" si="290"/>
        <v>2.2250485660981263</v>
      </c>
      <c r="J1006" s="29">
        <f t="shared" si="291"/>
        <v>41.69411544073867</v>
      </c>
      <c r="K1006" s="32">
        <f>IF((D1005+L1005+M1005-AL1005)/($C$21+$C$22)&gt;$C$8,$C$8,(D1005+L1005+M1005-AL1005)/($C$21+$C$22))</f>
        <v>1400</v>
      </c>
      <c r="L1006" s="97">
        <f t="shared" si="286"/>
        <v>0</v>
      </c>
      <c r="M1006" s="96">
        <f t="shared" si="287"/>
        <v>0</v>
      </c>
      <c r="N1006" s="98">
        <f t="shared" si="292"/>
        <v>1.7179213529287818</v>
      </c>
      <c r="O1006" s="100">
        <f t="shared" si="288"/>
        <v>4.2266987561397071</v>
      </c>
      <c r="P1006" s="104">
        <f t="shared" si="293"/>
        <v>18.880500609176615</v>
      </c>
      <c r="Q1006" s="102">
        <f t="shared" si="294"/>
        <v>4.9224514715476911E-2</v>
      </c>
      <c r="R1006" s="106">
        <f>IF(K1006-H1005&lt;0,0,K1006-H1005)</f>
        <v>0</v>
      </c>
      <c r="S1006" s="106">
        <f>K1006-V1006</f>
        <v>0</v>
      </c>
      <c r="T1006" s="106">
        <f>IF(R1006&gt;0,$C$6-$C$8,IF($C$6-$C$8-W1006&lt;0,0,$C$6-$C$8-W1006))</f>
        <v>97.214462279726973</v>
      </c>
      <c r="U1006" s="107">
        <f>IF(R1006=0,IF(U1005+(F1006-AL1006/$C$23)*$C$21/($C$21+$C$22)&gt;$C$8,$C$8,U1005+F1006*$C$21/($C$21+$C$22)),E1006)</f>
        <v>1400</v>
      </c>
      <c r="V1006" s="107">
        <f>IF(R1006&gt;0,0,IF(V1005+(F1006-AL1006/$C$23)*$C$21/($C$21+$C$22)&gt;$C$8,$C$8,IF(U1006=$C$8,V1005+(F1006-AL1006/$C$23)*$C$21/$C$22,V1005+(F1006-AL1006/$C$23)*$C$21/($C$21+$C$22))))</f>
        <v>1400</v>
      </c>
      <c r="W1006" s="203">
        <f>IF(R1006&gt;0,0,IF(W1005+AL1006/$C$23&gt;$F$23,$F$23,W1005+AL1006/$C$23))</f>
        <v>2.7855377202730285</v>
      </c>
      <c r="X1006" s="105" t="str">
        <f>IF(R1006=0,"-",FORECAST($C$8,Инклинометрия!$B$2:$B$152,Инклинометрия!$A$2:$A$152))</f>
        <v>-</v>
      </c>
      <c r="Y1006" s="105" t="str">
        <f>IF(R1006=0,"-",FORECAST($C$8-R1006,Инклинометрия!$B$2:$B$152,Инклинометрия!$A$2:$A$152))</f>
        <v>-</v>
      </c>
      <c r="Z1006" s="105" t="str">
        <f>IF(R1006&gt;0,FORECAST($C$8,Инклинометрия!$B$2:$B$152,Инклинометрия!$A$2:$A$152),IF(V1006=$C$8,"-",FORECAST($C$8-V1006,Инклинометрия!$B$2:$B$152,Инклинометрия!$A$2:$A$152)))</f>
        <v>-</v>
      </c>
      <c r="AA1006" s="105" t="str">
        <f>IF(S1006=0,"-",FORECAST($C$8-(S1006+V1006),Инклинометрия!$B$2:$B$152,Инклинометрия!$A$2:$A$152))</f>
        <v>-</v>
      </c>
      <c r="AB1006" s="105">
        <f>FORECAST($C$8+T1006,Инклинометрия!$B$2:$B$152,Инклинометрия!$A$2:$A$152)</f>
        <v>1422.3537391657405</v>
      </c>
      <c r="AC1006" s="105">
        <f>IF(R1006=0,FORECAST($C$6-T1006,Инклинометрия!$B$2:$B$152,Инклинометрия!$A$2:$A$152),FORECAST($C$8,Инклинометрия!$B$2:$B$152,Инклинометрия!$A$2:$A$152))</f>
        <v>1332.6462608342592</v>
      </c>
      <c r="AD1006" s="107">
        <f>IF(R1006=0,FORECAST($C$8,Инклинометрия!$B$2:$B$152,Инклинометрия!$A$2:$A$152),Y1006)</f>
        <v>1330</v>
      </c>
      <c r="AE1006" s="107">
        <f>FORECAST($C$8-(R1006+U1006),Инклинометрия!$B$2:$B$152,Инклинометрия!$A$2:$A$152)</f>
        <v>0</v>
      </c>
      <c r="AF1006" s="107">
        <f>IF(V1006=0,"-",FORECAST($C$8,Инклинометрия!$B$2:$B$152,Инклинометрия!$A$2:$A$152))</f>
        <v>1330</v>
      </c>
      <c r="AG1006" s="107">
        <f>IF(V1006=0,"-",FORECAST($C$8-V1006,Инклинометрия!$B$2:$B$152,Инклинометрия!$A$2:$A$152))</f>
        <v>0</v>
      </c>
      <c r="AH1006" s="107">
        <f>IF(W1006=0,"-",FORECAST($C$8+W1006,Инклинометрия!$B$2:$B$152,Инклинометрия!$A$2:$A$152))</f>
        <v>1332.6462608342592</v>
      </c>
      <c r="AI1006" s="107">
        <f>IF(W1006=0,"-",FORECAST($C$8,Инклинометрия!$B$2:$B$152,Инклинометрия!$A$2:$A$152))</f>
        <v>1330</v>
      </c>
      <c r="AK1006" s="122">
        <f t="shared" si="301"/>
        <v>0</v>
      </c>
      <c r="AL1006" s="67">
        <f>AK1006*(B1006-B1005)</f>
        <v>0</v>
      </c>
      <c r="AM1006" s="23">
        <f t="shared" si="303"/>
        <v>8.6725204696437436E-2</v>
      </c>
      <c r="AN1006" s="26">
        <f>AN1005+AK1006*(B1006-B1005)/(2*PI()*$C$5*AN1005*$K$13)</f>
        <v>0.15480061813468687</v>
      </c>
      <c r="AO1006" s="87">
        <f t="shared" si="295"/>
        <v>145932.55112472404</v>
      </c>
      <c r="AP1006" s="87">
        <f>IF(R1006+U1006&lt;$C$8,0,32*$L$23/$C$12^2*($K$10*R1006+$K$8*U1006)+32*$L$24/($C$14^2-$C$13^2)*($K$10*S1006+$K$8*V1006))</f>
        <v>44607.551124724028</v>
      </c>
      <c r="AQ1006" s="66">
        <f>R1006*$C$11*$C$9+U1006*$C$11*$C$10</f>
        <v>14695380</v>
      </c>
      <c r="AR1006" s="66">
        <f>S1006*$C$11*$C$9+V1006*$C$11*$C$10</f>
        <v>14695380</v>
      </c>
      <c r="AS1006" s="87">
        <f>$C$11*(T1006*$C$9+W1006*$C$10)</f>
        <v>792178.05375968735</v>
      </c>
      <c r="AT1006" s="45">
        <f t="shared" si="289"/>
        <v>15633490.60488441</v>
      </c>
      <c r="AU1006" s="75"/>
    </row>
    <row r="1007" spans="2:47" ht="15" thickBot="1" x14ac:dyDescent="0.35">
      <c r="B1007" s="41">
        <f t="shared" si="296"/>
        <v>19520</v>
      </c>
      <c r="C1007" s="8">
        <f t="shared" si="297"/>
        <v>195.20000000000002</v>
      </c>
      <c r="D1007" s="73">
        <f t="shared" si="285"/>
        <v>261.08000000000004</v>
      </c>
      <c r="E1007" s="29">
        <f t="shared" si="302"/>
        <v>64655.660544303799</v>
      </c>
      <c r="F1007" s="29">
        <f t="shared" si="298"/>
        <v>66.245553836382484</v>
      </c>
      <c r="G1007" s="29">
        <f t="shared" si="299"/>
        <v>88.603428256161564</v>
      </c>
      <c r="H1007" s="17">
        <f t="shared" si="300"/>
        <v>86476.945978005329</v>
      </c>
      <c r="I1007" s="29">
        <f t="shared" si="290"/>
        <v>2.2250485660981263</v>
      </c>
      <c r="J1007" s="29">
        <f t="shared" si="291"/>
        <v>41.694115440741633</v>
      </c>
      <c r="K1007" s="32">
        <f>IF((D1006+L1006+M1006-AL1006)/($C$21+$C$22)&gt;$C$8,$C$8,(D1006+L1006+M1006-AL1006)/($C$21+$C$22))</f>
        <v>1400</v>
      </c>
      <c r="L1007" s="97">
        <f t="shared" si="286"/>
        <v>0</v>
      </c>
      <c r="M1007" s="96">
        <f t="shared" si="287"/>
        <v>0</v>
      </c>
      <c r="N1007" s="98">
        <f t="shared" si="292"/>
        <v>1.7179213529287818</v>
      </c>
      <c r="O1007" s="100">
        <f t="shared" si="288"/>
        <v>4.2266987561397071</v>
      </c>
      <c r="P1007" s="104">
        <f t="shared" si="293"/>
        <v>18.880500609176615</v>
      </c>
      <c r="Q1007" s="102">
        <f t="shared" si="294"/>
        <v>4.9224514715476911E-2</v>
      </c>
      <c r="R1007" s="106">
        <f>IF(K1007-H1006&lt;0,0,K1007-H1006)</f>
        <v>0</v>
      </c>
      <c r="S1007" s="106">
        <f>K1007-V1007</f>
        <v>0</v>
      </c>
      <c r="T1007" s="106">
        <f>IF(R1007&gt;0,$C$6-$C$8,IF($C$6-$C$8-W1007&lt;0,0,$C$6-$C$8-W1007))</f>
        <v>97.214462279726973</v>
      </c>
      <c r="U1007" s="107">
        <f>IF(R1007=0,IF(U1006+(F1007-AL1007/$C$23)*$C$21/($C$21+$C$22)&gt;$C$8,$C$8,U1006+F1007*$C$21/($C$21+$C$22)),E1007)</f>
        <v>1400</v>
      </c>
      <c r="V1007" s="107">
        <f>IF(R1007&gt;0,0,IF(V1006+(F1007-AL1007/$C$23)*$C$21/($C$21+$C$22)&gt;$C$8,$C$8,IF(U1007=$C$8,V1006+(F1007-AL1007/$C$23)*$C$21/$C$22,V1006+(F1007-AL1007/$C$23)*$C$21/($C$21+$C$22))))</f>
        <v>1400</v>
      </c>
      <c r="W1007" s="203">
        <f>IF(R1007&gt;0,0,IF(W1006+AL1007/$C$23&gt;$F$23,$F$23,W1006+AL1007/$C$23))</f>
        <v>2.7855377202730285</v>
      </c>
      <c r="X1007" s="105" t="str">
        <f>IF(R1007=0,"-",FORECAST($C$8,Инклинометрия!$B$2:$B$152,Инклинометрия!$A$2:$A$152))</f>
        <v>-</v>
      </c>
      <c r="Y1007" s="105" t="str">
        <f>IF(R1007=0,"-",FORECAST($C$8-R1007,Инклинометрия!$B$2:$B$152,Инклинометрия!$A$2:$A$152))</f>
        <v>-</v>
      </c>
      <c r="Z1007" s="105" t="str">
        <f>IF(R1007&gt;0,FORECAST($C$8,Инклинометрия!$B$2:$B$152,Инклинометрия!$A$2:$A$152),IF(V1007=$C$8,"-",FORECAST($C$8-V1007,Инклинометрия!$B$2:$B$152,Инклинометрия!$A$2:$A$152)))</f>
        <v>-</v>
      </c>
      <c r="AA1007" s="105" t="str">
        <f>IF(S1007=0,"-",FORECAST($C$8-(S1007+V1007),Инклинометрия!$B$2:$B$152,Инклинометрия!$A$2:$A$152))</f>
        <v>-</v>
      </c>
      <c r="AB1007" s="105">
        <f>FORECAST($C$8+T1007,Инклинометрия!$B$2:$B$152,Инклинометрия!$A$2:$A$152)</f>
        <v>1422.3537391657405</v>
      </c>
      <c r="AC1007" s="105">
        <f>IF(R1007=0,FORECAST($C$6-T1007,Инклинометрия!$B$2:$B$152,Инклинометрия!$A$2:$A$152),FORECAST($C$8,Инклинометрия!$B$2:$B$152,Инклинометрия!$A$2:$A$152))</f>
        <v>1332.6462608342592</v>
      </c>
      <c r="AD1007" s="107">
        <f>IF(R1007=0,FORECAST($C$8,Инклинометрия!$B$2:$B$152,Инклинометрия!$A$2:$A$152),Y1007)</f>
        <v>1330</v>
      </c>
      <c r="AE1007" s="107">
        <f>FORECAST($C$8-(R1007+U1007),Инклинометрия!$B$2:$B$152,Инклинометрия!$A$2:$A$152)</f>
        <v>0</v>
      </c>
      <c r="AF1007" s="107">
        <f>IF(V1007=0,"-",FORECAST($C$8,Инклинометрия!$B$2:$B$152,Инклинометрия!$A$2:$A$152))</f>
        <v>1330</v>
      </c>
      <c r="AG1007" s="107">
        <f>IF(V1007=0,"-",FORECAST($C$8-V1007,Инклинометрия!$B$2:$B$152,Инклинометрия!$A$2:$A$152))</f>
        <v>0</v>
      </c>
      <c r="AH1007" s="107">
        <f>IF(W1007=0,"-",FORECAST($C$8+W1007,Инклинометрия!$B$2:$B$152,Инклинометрия!$A$2:$A$152))</f>
        <v>1332.6462608342592</v>
      </c>
      <c r="AI1007" s="107">
        <f>IF(W1007=0,"-",FORECAST($C$8,Инклинометрия!$B$2:$B$152,Инклинометрия!$A$2:$A$152))</f>
        <v>1330</v>
      </c>
      <c r="AK1007" s="122">
        <f t="shared" si="301"/>
        <v>0</v>
      </c>
      <c r="AL1007" s="67">
        <f>AK1007*(B1007-B1006)</f>
        <v>0</v>
      </c>
      <c r="AM1007" s="23">
        <f t="shared" si="303"/>
        <v>8.6725204696437436E-2</v>
      </c>
      <c r="AN1007" s="26">
        <f>AN1006+AK1007*(B1007-B1006)/(2*PI()*$C$5*AN1006*$K$13)</f>
        <v>0.15480061813468687</v>
      </c>
      <c r="AO1007" s="87">
        <f t="shared" si="295"/>
        <v>145932.55112472404</v>
      </c>
      <c r="AP1007" s="87">
        <f>IF(R1007+U1007&lt;$C$8,0,32*$L$23/$C$12^2*($K$10*R1007+$K$8*U1007)+32*$L$24/($C$14^2-$C$13^2)*($K$10*S1007+$K$8*V1007))</f>
        <v>44607.551124724028</v>
      </c>
      <c r="AQ1007" s="66">
        <f>R1007*$C$11*$C$9+U1007*$C$11*$C$10</f>
        <v>14695380</v>
      </c>
      <c r="AR1007" s="66">
        <f>S1007*$C$11*$C$9+V1007*$C$11*$C$10</f>
        <v>14695380</v>
      </c>
      <c r="AS1007" s="87">
        <f>$C$11*(T1007*$C$9+W1007*$C$10)</f>
        <v>792178.05375968735</v>
      </c>
      <c r="AT1007" s="45">
        <f t="shared" si="289"/>
        <v>15633490.60488441</v>
      </c>
      <c r="AU1007" s="75"/>
    </row>
    <row r="1008" spans="2:47" ht="15" thickBot="1" x14ac:dyDescent="0.35">
      <c r="B1008" s="41">
        <f t="shared" si="296"/>
        <v>19540</v>
      </c>
      <c r="C1008" s="8">
        <f t="shared" si="297"/>
        <v>195.4</v>
      </c>
      <c r="D1008" s="73">
        <f t="shared" si="285"/>
        <v>261.34750000000003</v>
      </c>
      <c r="E1008" s="29">
        <f t="shared" si="302"/>
        <v>64721.906098140171</v>
      </c>
      <c r="F1008" s="29">
        <f t="shared" si="298"/>
        <v>66.245553836373062</v>
      </c>
      <c r="G1008" s="29">
        <f t="shared" si="299"/>
        <v>88.603428256148959</v>
      </c>
      <c r="H1008" s="17">
        <f t="shared" si="300"/>
        <v>86565.549406261474</v>
      </c>
      <c r="I1008" s="29">
        <f t="shared" si="290"/>
        <v>2.2250485660981263</v>
      </c>
      <c r="J1008" s="29">
        <f t="shared" si="291"/>
        <v>41.69411544073867</v>
      </c>
      <c r="K1008" s="32">
        <f>IF((D1007+L1007+M1007-AL1007)/($C$21+$C$22)&gt;$C$8,$C$8,(D1007+L1007+M1007-AL1007)/($C$21+$C$22))</f>
        <v>1400</v>
      </c>
      <c r="L1008" s="97">
        <f t="shared" si="286"/>
        <v>0</v>
      </c>
      <c r="M1008" s="96">
        <f t="shared" si="287"/>
        <v>0</v>
      </c>
      <c r="N1008" s="98">
        <f t="shared" si="292"/>
        <v>1.7179213529287818</v>
      </c>
      <c r="O1008" s="100">
        <f t="shared" si="288"/>
        <v>4.2266987561397071</v>
      </c>
      <c r="P1008" s="104">
        <f t="shared" si="293"/>
        <v>18.880500609176615</v>
      </c>
      <c r="Q1008" s="102">
        <f t="shared" si="294"/>
        <v>4.9224514715476911E-2</v>
      </c>
      <c r="R1008" s="106">
        <f>IF(K1008-H1007&lt;0,0,K1008-H1007)</f>
        <v>0</v>
      </c>
      <c r="S1008" s="106">
        <f>K1008-V1008</f>
        <v>0</v>
      </c>
      <c r="T1008" s="106">
        <f>IF(R1008&gt;0,$C$6-$C$8,IF($C$6-$C$8-W1008&lt;0,0,$C$6-$C$8-W1008))</f>
        <v>97.214462279726973</v>
      </c>
      <c r="U1008" s="107">
        <f>IF(R1008=0,IF(U1007+(F1008-AL1008/$C$23)*$C$21/($C$21+$C$22)&gt;$C$8,$C$8,U1007+F1008*$C$21/($C$21+$C$22)),E1008)</f>
        <v>1400</v>
      </c>
      <c r="V1008" s="107">
        <f>IF(R1008&gt;0,0,IF(V1007+(F1008-AL1008/$C$23)*$C$21/($C$21+$C$22)&gt;$C$8,$C$8,IF(U1008=$C$8,V1007+(F1008-AL1008/$C$23)*$C$21/$C$22,V1007+(F1008-AL1008/$C$23)*$C$21/($C$21+$C$22))))</f>
        <v>1400</v>
      </c>
      <c r="W1008" s="203">
        <f>IF(R1008&gt;0,0,IF(W1007+AL1008/$C$23&gt;$F$23,$F$23,W1007+AL1008/$C$23))</f>
        <v>2.7855377202730285</v>
      </c>
      <c r="X1008" s="105" t="str">
        <f>IF(R1008=0,"-",FORECAST($C$8,Инклинометрия!$B$2:$B$152,Инклинометрия!$A$2:$A$152))</f>
        <v>-</v>
      </c>
      <c r="Y1008" s="105" t="str">
        <f>IF(R1008=0,"-",FORECAST($C$8-R1008,Инклинометрия!$B$2:$B$152,Инклинометрия!$A$2:$A$152))</f>
        <v>-</v>
      </c>
      <c r="Z1008" s="105" t="str">
        <f>IF(R1008&gt;0,FORECAST($C$8,Инклинометрия!$B$2:$B$152,Инклинометрия!$A$2:$A$152),IF(V1008=$C$8,"-",FORECAST($C$8-V1008,Инклинометрия!$B$2:$B$152,Инклинометрия!$A$2:$A$152)))</f>
        <v>-</v>
      </c>
      <c r="AA1008" s="105" t="str">
        <f>IF(S1008=0,"-",FORECAST($C$8-(S1008+V1008),Инклинометрия!$B$2:$B$152,Инклинометрия!$A$2:$A$152))</f>
        <v>-</v>
      </c>
      <c r="AB1008" s="105">
        <f>FORECAST($C$8+T1008,Инклинометрия!$B$2:$B$152,Инклинометрия!$A$2:$A$152)</f>
        <v>1422.3537391657405</v>
      </c>
      <c r="AC1008" s="105">
        <f>IF(R1008=0,FORECAST($C$6-T1008,Инклинометрия!$B$2:$B$152,Инклинометрия!$A$2:$A$152),FORECAST($C$8,Инклинометрия!$B$2:$B$152,Инклинометрия!$A$2:$A$152))</f>
        <v>1332.6462608342592</v>
      </c>
      <c r="AD1008" s="107">
        <f>IF(R1008=0,FORECAST($C$8,Инклинометрия!$B$2:$B$152,Инклинометрия!$A$2:$A$152),Y1008)</f>
        <v>1330</v>
      </c>
      <c r="AE1008" s="107">
        <f>FORECAST($C$8-(R1008+U1008),Инклинометрия!$B$2:$B$152,Инклинометрия!$A$2:$A$152)</f>
        <v>0</v>
      </c>
      <c r="AF1008" s="107">
        <f>IF(V1008=0,"-",FORECAST($C$8,Инклинометрия!$B$2:$B$152,Инклинометрия!$A$2:$A$152))</f>
        <v>1330</v>
      </c>
      <c r="AG1008" s="107">
        <f>IF(V1008=0,"-",FORECAST($C$8-V1008,Инклинометрия!$B$2:$B$152,Инклинометрия!$A$2:$A$152))</f>
        <v>0</v>
      </c>
      <c r="AH1008" s="107">
        <f>IF(W1008=0,"-",FORECAST($C$8+W1008,Инклинометрия!$B$2:$B$152,Инклинометрия!$A$2:$A$152))</f>
        <v>1332.6462608342592</v>
      </c>
      <c r="AI1008" s="107">
        <f>IF(W1008=0,"-",FORECAST($C$8,Инклинометрия!$B$2:$B$152,Инклинометрия!$A$2:$A$152))</f>
        <v>1330</v>
      </c>
      <c r="AK1008" s="122">
        <f t="shared" si="301"/>
        <v>0</v>
      </c>
      <c r="AL1008" s="67">
        <f>AK1008*(B1008-B1007)</f>
        <v>0</v>
      </c>
      <c r="AM1008" s="23">
        <f t="shared" si="303"/>
        <v>8.6725204696437436E-2</v>
      </c>
      <c r="AN1008" s="26">
        <f>AN1007+AK1008*(B1008-B1007)/(2*PI()*$C$5*AN1007*$K$13)</f>
        <v>0.15480061813468687</v>
      </c>
      <c r="AO1008" s="87">
        <f t="shared" si="295"/>
        <v>145932.55112472404</v>
      </c>
      <c r="AP1008" s="87">
        <f>IF(R1008+U1008&lt;$C$8,0,32*$L$23/$C$12^2*($K$10*R1008+$K$8*U1008)+32*$L$24/($C$14^2-$C$13^2)*($K$10*S1008+$K$8*V1008))</f>
        <v>44607.551124724028</v>
      </c>
      <c r="AQ1008" s="66">
        <f>R1008*$C$11*$C$9+U1008*$C$11*$C$10</f>
        <v>14695380</v>
      </c>
      <c r="AR1008" s="66">
        <f>S1008*$C$11*$C$9+V1008*$C$11*$C$10</f>
        <v>14695380</v>
      </c>
      <c r="AS1008" s="87">
        <f>$C$11*(T1008*$C$9+W1008*$C$10)</f>
        <v>792178.05375968735</v>
      </c>
      <c r="AT1008" s="45">
        <f t="shared" si="289"/>
        <v>15633490.60488441</v>
      </c>
      <c r="AU1008" s="75"/>
    </row>
    <row r="1009" spans="2:47" ht="15" thickBot="1" x14ac:dyDescent="0.35">
      <c r="B1009" s="41">
        <f t="shared" si="296"/>
        <v>19560</v>
      </c>
      <c r="C1009" s="8">
        <f t="shared" si="297"/>
        <v>195.6</v>
      </c>
      <c r="D1009" s="73">
        <f t="shared" si="285"/>
        <v>261.61500000000001</v>
      </c>
      <c r="E1009" s="29">
        <f t="shared" si="302"/>
        <v>64788.151651976543</v>
      </c>
      <c r="F1009" s="29">
        <f t="shared" si="298"/>
        <v>66.245553836373062</v>
      </c>
      <c r="G1009" s="29">
        <f t="shared" si="299"/>
        <v>88.603428256148959</v>
      </c>
      <c r="H1009" s="17">
        <f t="shared" si="300"/>
        <v>86654.152834517619</v>
      </c>
      <c r="I1009" s="29">
        <f t="shared" si="290"/>
        <v>2.2250485660981263</v>
      </c>
      <c r="J1009" s="29">
        <f t="shared" si="291"/>
        <v>41.69411544073867</v>
      </c>
      <c r="K1009" s="32">
        <f>IF((D1008+L1008+M1008-AL1008)/($C$21+$C$22)&gt;$C$8,$C$8,(D1008+L1008+M1008-AL1008)/($C$21+$C$22))</f>
        <v>1400</v>
      </c>
      <c r="L1009" s="97">
        <f t="shared" si="286"/>
        <v>0</v>
      </c>
      <c r="M1009" s="96">
        <f t="shared" si="287"/>
        <v>0</v>
      </c>
      <c r="N1009" s="98">
        <f t="shared" si="292"/>
        <v>1.7179213529287818</v>
      </c>
      <c r="O1009" s="100">
        <f t="shared" si="288"/>
        <v>4.2266987561397071</v>
      </c>
      <c r="P1009" s="104">
        <f t="shared" si="293"/>
        <v>18.880500609176615</v>
      </c>
      <c r="Q1009" s="102">
        <f t="shared" si="294"/>
        <v>4.9224514715476911E-2</v>
      </c>
      <c r="R1009" s="106">
        <f>IF(K1009-H1008&lt;0,0,K1009-H1008)</f>
        <v>0</v>
      </c>
      <c r="S1009" s="106">
        <f>K1009-V1009</f>
        <v>0</v>
      </c>
      <c r="T1009" s="106">
        <f>IF(R1009&gt;0,$C$6-$C$8,IF($C$6-$C$8-W1009&lt;0,0,$C$6-$C$8-W1009))</f>
        <v>97.214462279726973</v>
      </c>
      <c r="U1009" s="107">
        <f>IF(R1009=0,IF(U1008+(F1009-AL1009/$C$23)*$C$21/($C$21+$C$22)&gt;$C$8,$C$8,U1008+F1009*$C$21/($C$21+$C$22)),E1009)</f>
        <v>1400</v>
      </c>
      <c r="V1009" s="107">
        <f>IF(R1009&gt;0,0,IF(V1008+(F1009-AL1009/$C$23)*$C$21/($C$21+$C$22)&gt;$C$8,$C$8,IF(U1009=$C$8,V1008+(F1009-AL1009/$C$23)*$C$21/$C$22,V1008+(F1009-AL1009/$C$23)*$C$21/($C$21+$C$22))))</f>
        <v>1400</v>
      </c>
      <c r="W1009" s="203">
        <f>IF(R1009&gt;0,0,IF(W1008+AL1009/$C$23&gt;$F$23,$F$23,W1008+AL1009/$C$23))</f>
        <v>2.7855377202730285</v>
      </c>
      <c r="X1009" s="105" t="str">
        <f>IF(R1009=0,"-",FORECAST($C$8,Инклинометрия!$B$2:$B$152,Инклинометрия!$A$2:$A$152))</f>
        <v>-</v>
      </c>
      <c r="Y1009" s="105" t="str">
        <f>IF(R1009=0,"-",FORECAST($C$8-R1009,Инклинометрия!$B$2:$B$152,Инклинометрия!$A$2:$A$152))</f>
        <v>-</v>
      </c>
      <c r="Z1009" s="105" t="str">
        <f>IF(R1009&gt;0,FORECAST($C$8,Инклинометрия!$B$2:$B$152,Инклинометрия!$A$2:$A$152),IF(V1009=$C$8,"-",FORECAST($C$8-V1009,Инклинометрия!$B$2:$B$152,Инклинометрия!$A$2:$A$152)))</f>
        <v>-</v>
      </c>
      <c r="AA1009" s="105" t="str">
        <f>IF(S1009=0,"-",FORECAST($C$8-(S1009+V1009),Инклинометрия!$B$2:$B$152,Инклинометрия!$A$2:$A$152))</f>
        <v>-</v>
      </c>
      <c r="AB1009" s="105">
        <f>FORECAST($C$8+T1009,Инклинометрия!$B$2:$B$152,Инклинометрия!$A$2:$A$152)</f>
        <v>1422.3537391657405</v>
      </c>
      <c r="AC1009" s="105">
        <f>IF(R1009=0,FORECAST($C$6-T1009,Инклинометрия!$B$2:$B$152,Инклинометрия!$A$2:$A$152),FORECAST($C$8,Инклинометрия!$B$2:$B$152,Инклинометрия!$A$2:$A$152))</f>
        <v>1332.6462608342592</v>
      </c>
      <c r="AD1009" s="107">
        <f>IF(R1009=0,FORECAST($C$8,Инклинометрия!$B$2:$B$152,Инклинометрия!$A$2:$A$152),Y1009)</f>
        <v>1330</v>
      </c>
      <c r="AE1009" s="107">
        <f>FORECAST($C$8-(R1009+U1009),Инклинометрия!$B$2:$B$152,Инклинометрия!$A$2:$A$152)</f>
        <v>0</v>
      </c>
      <c r="AF1009" s="107">
        <f>IF(V1009=0,"-",FORECAST($C$8,Инклинометрия!$B$2:$B$152,Инклинометрия!$A$2:$A$152))</f>
        <v>1330</v>
      </c>
      <c r="AG1009" s="107">
        <f>IF(V1009=0,"-",FORECAST($C$8-V1009,Инклинометрия!$B$2:$B$152,Инклинометрия!$A$2:$A$152))</f>
        <v>0</v>
      </c>
      <c r="AH1009" s="107">
        <f>IF(W1009=0,"-",FORECAST($C$8+W1009,Инклинометрия!$B$2:$B$152,Инклинометрия!$A$2:$A$152))</f>
        <v>1332.6462608342592</v>
      </c>
      <c r="AI1009" s="107">
        <f>IF(W1009=0,"-",FORECAST($C$8,Инклинометрия!$B$2:$B$152,Инклинометрия!$A$2:$A$152))</f>
        <v>1330</v>
      </c>
      <c r="AK1009" s="122">
        <f t="shared" si="301"/>
        <v>0</v>
      </c>
      <c r="AL1009" s="67">
        <f>AK1009*(B1009-B1008)</f>
        <v>0</v>
      </c>
      <c r="AM1009" s="23">
        <f t="shared" si="303"/>
        <v>8.6725204696437436E-2</v>
      </c>
      <c r="AN1009" s="26">
        <f>AN1008+AK1009*(B1009-B1008)/(2*PI()*$C$5*AN1008*$K$13)</f>
        <v>0.15480061813468687</v>
      </c>
      <c r="AO1009" s="87">
        <f t="shared" si="295"/>
        <v>145932.55112472404</v>
      </c>
      <c r="AP1009" s="87">
        <f>IF(R1009+U1009&lt;$C$8,0,32*$L$23/$C$12^2*($K$10*R1009+$K$8*U1009)+32*$L$24/($C$14^2-$C$13^2)*($K$10*S1009+$K$8*V1009))</f>
        <v>44607.551124724028</v>
      </c>
      <c r="AQ1009" s="66">
        <f>R1009*$C$11*$C$9+U1009*$C$11*$C$10</f>
        <v>14695380</v>
      </c>
      <c r="AR1009" s="66">
        <f>S1009*$C$11*$C$9+V1009*$C$11*$C$10</f>
        <v>14695380</v>
      </c>
      <c r="AS1009" s="87">
        <f>$C$11*(T1009*$C$9+W1009*$C$10)</f>
        <v>792178.05375968735</v>
      </c>
      <c r="AT1009" s="45">
        <f t="shared" si="289"/>
        <v>15633490.60488441</v>
      </c>
      <c r="AU1009" s="75"/>
    </row>
    <row r="1010" spans="2:47" ht="15" thickBot="1" x14ac:dyDescent="0.35">
      <c r="B1010" s="41">
        <f t="shared" si="296"/>
        <v>19580</v>
      </c>
      <c r="C1010" s="8">
        <f t="shared" si="297"/>
        <v>195.8</v>
      </c>
      <c r="D1010" s="73">
        <f t="shared" si="285"/>
        <v>261.88249999999999</v>
      </c>
      <c r="E1010" s="29">
        <f t="shared" si="302"/>
        <v>64854.397205812922</v>
      </c>
      <c r="F1010" s="29">
        <f t="shared" si="298"/>
        <v>66.245553836382484</v>
      </c>
      <c r="G1010" s="29">
        <f t="shared" si="299"/>
        <v>88.603428256161564</v>
      </c>
      <c r="H1010" s="17">
        <f t="shared" si="300"/>
        <v>86742.756262773779</v>
      </c>
      <c r="I1010" s="29">
        <f t="shared" si="290"/>
        <v>2.2250485660981263</v>
      </c>
      <c r="J1010" s="29">
        <f t="shared" si="291"/>
        <v>41.694115440741633</v>
      </c>
      <c r="K1010" s="32">
        <f>IF((D1009+L1009+M1009-AL1009)/($C$21+$C$22)&gt;$C$8,$C$8,(D1009+L1009+M1009-AL1009)/($C$21+$C$22))</f>
        <v>1400</v>
      </c>
      <c r="L1010" s="97">
        <f t="shared" si="286"/>
        <v>0</v>
      </c>
      <c r="M1010" s="96">
        <f t="shared" si="287"/>
        <v>0</v>
      </c>
      <c r="N1010" s="98">
        <f t="shared" si="292"/>
        <v>1.7179213529287818</v>
      </c>
      <c r="O1010" s="100">
        <f t="shared" si="288"/>
        <v>4.2266987561397071</v>
      </c>
      <c r="P1010" s="104">
        <f t="shared" si="293"/>
        <v>18.880500609176615</v>
      </c>
      <c r="Q1010" s="102">
        <f t="shared" si="294"/>
        <v>4.9224514715476911E-2</v>
      </c>
      <c r="R1010" s="106">
        <f>IF(K1010-H1009&lt;0,0,K1010-H1009)</f>
        <v>0</v>
      </c>
      <c r="S1010" s="106">
        <f>K1010-V1010</f>
        <v>0</v>
      </c>
      <c r="T1010" s="106">
        <f>IF(R1010&gt;0,$C$6-$C$8,IF($C$6-$C$8-W1010&lt;0,0,$C$6-$C$8-W1010))</f>
        <v>97.214462279726973</v>
      </c>
      <c r="U1010" s="107">
        <f>IF(R1010=0,IF(U1009+(F1010-AL1010/$C$23)*$C$21/($C$21+$C$22)&gt;$C$8,$C$8,U1009+F1010*$C$21/($C$21+$C$22)),E1010)</f>
        <v>1400</v>
      </c>
      <c r="V1010" s="107">
        <f>IF(R1010&gt;0,0,IF(V1009+(F1010-AL1010/$C$23)*$C$21/($C$21+$C$22)&gt;$C$8,$C$8,IF(U1010=$C$8,V1009+(F1010-AL1010/$C$23)*$C$21/$C$22,V1009+(F1010-AL1010/$C$23)*$C$21/($C$21+$C$22))))</f>
        <v>1400</v>
      </c>
      <c r="W1010" s="203">
        <f>IF(R1010&gt;0,0,IF(W1009+AL1010/$C$23&gt;$F$23,$F$23,W1009+AL1010/$C$23))</f>
        <v>2.7855377202730285</v>
      </c>
      <c r="X1010" s="105" t="str">
        <f>IF(R1010=0,"-",FORECAST($C$8,Инклинометрия!$B$2:$B$152,Инклинометрия!$A$2:$A$152))</f>
        <v>-</v>
      </c>
      <c r="Y1010" s="105" t="str">
        <f>IF(R1010=0,"-",FORECAST($C$8-R1010,Инклинометрия!$B$2:$B$152,Инклинометрия!$A$2:$A$152))</f>
        <v>-</v>
      </c>
      <c r="Z1010" s="105" t="str">
        <f>IF(R1010&gt;0,FORECAST($C$8,Инклинометрия!$B$2:$B$152,Инклинометрия!$A$2:$A$152),IF(V1010=$C$8,"-",FORECAST($C$8-V1010,Инклинометрия!$B$2:$B$152,Инклинометрия!$A$2:$A$152)))</f>
        <v>-</v>
      </c>
      <c r="AA1010" s="105" t="str">
        <f>IF(S1010=0,"-",FORECAST($C$8-(S1010+V1010),Инклинометрия!$B$2:$B$152,Инклинометрия!$A$2:$A$152))</f>
        <v>-</v>
      </c>
      <c r="AB1010" s="105">
        <f>FORECAST($C$8+T1010,Инклинометрия!$B$2:$B$152,Инклинометрия!$A$2:$A$152)</f>
        <v>1422.3537391657405</v>
      </c>
      <c r="AC1010" s="105">
        <f>IF(R1010=0,FORECAST($C$6-T1010,Инклинометрия!$B$2:$B$152,Инклинометрия!$A$2:$A$152),FORECAST($C$8,Инклинометрия!$B$2:$B$152,Инклинометрия!$A$2:$A$152))</f>
        <v>1332.6462608342592</v>
      </c>
      <c r="AD1010" s="107">
        <f>IF(R1010=0,FORECAST($C$8,Инклинометрия!$B$2:$B$152,Инклинометрия!$A$2:$A$152),Y1010)</f>
        <v>1330</v>
      </c>
      <c r="AE1010" s="107">
        <f>FORECAST($C$8-(R1010+U1010),Инклинометрия!$B$2:$B$152,Инклинометрия!$A$2:$A$152)</f>
        <v>0</v>
      </c>
      <c r="AF1010" s="107">
        <f>IF(V1010=0,"-",FORECAST($C$8,Инклинометрия!$B$2:$B$152,Инклинометрия!$A$2:$A$152))</f>
        <v>1330</v>
      </c>
      <c r="AG1010" s="107">
        <f>IF(V1010=0,"-",FORECAST($C$8-V1010,Инклинометрия!$B$2:$B$152,Инклинометрия!$A$2:$A$152))</f>
        <v>0</v>
      </c>
      <c r="AH1010" s="107">
        <f>IF(W1010=0,"-",FORECAST($C$8+W1010,Инклинометрия!$B$2:$B$152,Инклинометрия!$A$2:$A$152))</f>
        <v>1332.6462608342592</v>
      </c>
      <c r="AI1010" s="107">
        <f>IF(W1010=0,"-",FORECAST($C$8,Инклинометрия!$B$2:$B$152,Инклинометрия!$A$2:$A$152))</f>
        <v>1330</v>
      </c>
      <c r="AK1010" s="122">
        <f t="shared" si="301"/>
        <v>0</v>
      </c>
      <c r="AL1010" s="67">
        <f>AK1010*(B1010-B1009)</f>
        <v>0</v>
      </c>
      <c r="AM1010" s="23">
        <f t="shared" si="303"/>
        <v>8.6725204696437436E-2</v>
      </c>
      <c r="AN1010" s="26">
        <f>AN1009+AK1010*(B1010-B1009)/(2*PI()*$C$5*AN1009*$K$13)</f>
        <v>0.15480061813468687</v>
      </c>
      <c r="AO1010" s="87">
        <f t="shared" si="295"/>
        <v>145932.55112472404</v>
      </c>
      <c r="AP1010" s="87">
        <f>IF(R1010+U1010&lt;$C$8,0,32*$L$23/$C$12^2*($K$10*R1010+$K$8*U1010)+32*$L$24/($C$14^2-$C$13^2)*($K$10*S1010+$K$8*V1010))</f>
        <v>44607.551124724028</v>
      </c>
      <c r="AQ1010" s="66">
        <f>R1010*$C$11*$C$9+U1010*$C$11*$C$10</f>
        <v>14695380</v>
      </c>
      <c r="AR1010" s="66">
        <f>S1010*$C$11*$C$9+V1010*$C$11*$C$10</f>
        <v>14695380</v>
      </c>
      <c r="AS1010" s="87">
        <f>$C$11*(T1010*$C$9+W1010*$C$10)</f>
        <v>792178.05375968735</v>
      </c>
      <c r="AT1010" s="45">
        <f t="shared" si="289"/>
        <v>15633490.60488441</v>
      </c>
      <c r="AU1010" s="75"/>
    </row>
    <row r="1011" spans="2:47" ht="15" thickBot="1" x14ac:dyDescent="0.35">
      <c r="B1011" s="41">
        <f t="shared" si="296"/>
        <v>19600</v>
      </c>
      <c r="C1011" s="8">
        <f t="shared" si="297"/>
        <v>196</v>
      </c>
      <c r="D1011" s="73">
        <f t="shared" si="285"/>
        <v>262.14999999999998</v>
      </c>
      <c r="E1011" s="29">
        <f t="shared" si="302"/>
        <v>64920.642759649301</v>
      </c>
      <c r="F1011" s="29">
        <f t="shared" si="298"/>
        <v>66.245553836373062</v>
      </c>
      <c r="G1011" s="29">
        <f t="shared" si="299"/>
        <v>88.603428256148959</v>
      </c>
      <c r="H1011" s="17">
        <f t="shared" si="300"/>
        <v>86831.359691029924</v>
      </c>
      <c r="I1011" s="29">
        <f t="shared" si="290"/>
        <v>2.2250485660981263</v>
      </c>
      <c r="J1011" s="29">
        <f t="shared" si="291"/>
        <v>41.69411544073867</v>
      </c>
      <c r="K1011" s="32">
        <f>IF((D1010+L1010+M1010-AL1010)/($C$21+$C$22)&gt;$C$8,$C$8,(D1010+L1010+M1010-AL1010)/($C$21+$C$22))</f>
        <v>1400</v>
      </c>
      <c r="L1011" s="97">
        <f t="shared" si="286"/>
        <v>0</v>
      </c>
      <c r="M1011" s="96">
        <f t="shared" si="287"/>
        <v>0</v>
      </c>
      <c r="N1011" s="98">
        <f t="shared" si="292"/>
        <v>1.7179213529287818</v>
      </c>
      <c r="O1011" s="100">
        <f t="shared" si="288"/>
        <v>4.2266987561397071</v>
      </c>
      <c r="P1011" s="104">
        <f t="shared" si="293"/>
        <v>18.880500609176615</v>
      </c>
      <c r="Q1011" s="102">
        <f t="shared" si="294"/>
        <v>4.9224514715476911E-2</v>
      </c>
      <c r="R1011" s="106">
        <f>IF(K1011-H1010&lt;0,0,K1011-H1010)</f>
        <v>0</v>
      </c>
      <c r="S1011" s="106">
        <f>K1011-V1011</f>
        <v>0</v>
      </c>
      <c r="T1011" s="106">
        <f>IF(R1011&gt;0,$C$6-$C$8,IF($C$6-$C$8-W1011&lt;0,0,$C$6-$C$8-W1011))</f>
        <v>97.214462279726973</v>
      </c>
      <c r="U1011" s="107">
        <f>IF(R1011=0,IF(U1010+(F1011-AL1011/$C$23)*$C$21/($C$21+$C$22)&gt;$C$8,$C$8,U1010+F1011*$C$21/($C$21+$C$22)),E1011)</f>
        <v>1400</v>
      </c>
      <c r="V1011" s="107">
        <f>IF(R1011&gt;0,0,IF(V1010+(F1011-AL1011/$C$23)*$C$21/($C$21+$C$22)&gt;$C$8,$C$8,IF(U1011=$C$8,V1010+(F1011-AL1011/$C$23)*$C$21/$C$22,V1010+(F1011-AL1011/$C$23)*$C$21/($C$21+$C$22))))</f>
        <v>1400</v>
      </c>
      <c r="W1011" s="203">
        <f>IF(R1011&gt;0,0,IF(W1010+AL1011/$C$23&gt;$F$23,$F$23,W1010+AL1011/$C$23))</f>
        <v>2.7855377202730285</v>
      </c>
      <c r="X1011" s="105" t="str">
        <f>IF(R1011=0,"-",FORECAST($C$8,Инклинометрия!$B$2:$B$152,Инклинометрия!$A$2:$A$152))</f>
        <v>-</v>
      </c>
      <c r="Y1011" s="105" t="str">
        <f>IF(R1011=0,"-",FORECAST($C$8-R1011,Инклинометрия!$B$2:$B$152,Инклинометрия!$A$2:$A$152))</f>
        <v>-</v>
      </c>
      <c r="Z1011" s="105" t="str">
        <f>IF(R1011&gt;0,FORECAST($C$8,Инклинометрия!$B$2:$B$152,Инклинометрия!$A$2:$A$152),IF(V1011=$C$8,"-",FORECAST($C$8-V1011,Инклинометрия!$B$2:$B$152,Инклинометрия!$A$2:$A$152)))</f>
        <v>-</v>
      </c>
      <c r="AA1011" s="105" t="str">
        <f>IF(S1011=0,"-",FORECAST($C$8-(S1011+V1011),Инклинометрия!$B$2:$B$152,Инклинометрия!$A$2:$A$152))</f>
        <v>-</v>
      </c>
      <c r="AB1011" s="105">
        <f>FORECAST($C$8+T1011,Инклинометрия!$B$2:$B$152,Инклинометрия!$A$2:$A$152)</f>
        <v>1422.3537391657405</v>
      </c>
      <c r="AC1011" s="105">
        <f>IF(R1011=0,FORECAST($C$6-T1011,Инклинометрия!$B$2:$B$152,Инклинометрия!$A$2:$A$152),FORECAST($C$8,Инклинометрия!$B$2:$B$152,Инклинометрия!$A$2:$A$152))</f>
        <v>1332.6462608342592</v>
      </c>
      <c r="AD1011" s="107">
        <f>IF(R1011=0,FORECAST($C$8,Инклинометрия!$B$2:$B$152,Инклинометрия!$A$2:$A$152),Y1011)</f>
        <v>1330</v>
      </c>
      <c r="AE1011" s="107">
        <f>FORECAST($C$8-(R1011+U1011),Инклинометрия!$B$2:$B$152,Инклинометрия!$A$2:$A$152)</f>
        <v>0</v>
      </c>
      <c r="AF1011" s="107">
        <f>IF(V1011=0,"-",FORECAST($C$8,Инклинометрия!$B$2:$B$152,Инклинометрия!$A$2:$A$152))</f>
        <v>1330</v>
      </c>
      <c r="AG1011" s="107">
        <f>IF(V1011=0,"-",FORECAST($C$8-V1011,Инклинометрия!$B$2:$B$152,Инклинометрия!$A$2:$A$152))</f>
        <v>0</v>
      </c>
      <c r="AH1011" s="107">
        <f>IF(W1011=0,"-",FORECAST($C$8+W1011,Инклинометрия!$B$2:$B$152,Инклинометрия!$A$2:$A$152))</f>
        <v>1332.6462608342592</v>
      </c>
      <c r="AI1011" s="107">
        <f>IF(W1011=0,"-",FORECAST($C$8,Инклинометрия!$B$2:$B$152,Инклинометрия!$A$2:$A$152))</f>
        <v>1330</v>
      </c>
      <c r="AK1011" s="122">
        <f t="shared" si="301"/>
        <v>0</v>
      </c>
      <c r="AL1011" s="67">
        <f>AK1011*(B1011-B1010)</f>
        <v>0</v>
      </c>
      <c r="AM1011" s="23">
        <f t="shared" si="303"/>
        <v>8.6725204696437436E-2</v>
      </c>
      <c r="AN1011" s="26">
        <f>AN1010+AK1011*(B1011-B1010)/(2*PI()*$C$5*AN1010*$K$13)</f>
        <v>0.15480061813468687</v>
      </c>
      <c r="AO1011" s="87">
        <f t="shared" si="295"/>
        <v>145932.55112472404</v>
      </c>
      <c r="AP1011" s="87">
        <f>IF(R1011+U1011&lt;$C$8,0,32*$L$23/$C$12^2*($K$10*R1011+$K$8*U1011)+32*$L$24/($C$14^2-$C$13^2)*($K$10*S1011+$K$8*V1011))</f>
        <v>44607.551124724028</v>
      </c>
      <c r="AQ1011" s="66">
        <f>R1011*$C$11*$C$9+U1011*$C$11*$C$10</f>
        <v>14695380</v>
      </c>
      <c r="AR1011" s="66">
        <f>S1011*$C$11*$C$9+V1011*$C$11*$C$10</f>
        <v>14695380</v>
      </c>
      <c r="AS1011" s="87">
        <f>$C$11*(T1011*$C$9+W1011*$C$10)</f>
        <v>792178.05375968735</v>
      </c>
      <c r="AT1011" s="45">
        <f t="shared" si="289"/>
        <v>15633490.60488441</v>
      </c>
      <c r="AU1011" s="75"/>
    </row>
    <row r="1012" spans="2:47" ht="15" thickBot="1" x14ac:dyDescent="0.35">
      <c r="B1012" s="41">
        <f t="shared" si="296"/>
        <v>19620</v>
      </c>
      <c r="C1012" s="8">
        <f t="shared" si="297"/>
        <v>196.20000000000002</v>
      </c>
      <c r="D1012" s="73">
        <f t="shared" si="285"/>
        <v>262.41750000000002</v>
      </c>
      <c r="E1012" s="29">
        <f t="shared" si="302"/>
        <v>64986.888313485688</v>
      </c>
      <c r="F1012" s="29">
        <f t="shared" si="298"/>
        <v>66.245553836382484</v>
      </c>
      <c r="G1012" s="29">
        <f t="shared" si="299"/>
        <v>88.603428256161564</v>
      </c>
      <c r="H1012" s="17">
        <f t="shared" si="300"/>
        <v>86919.963119286083</v>
      </c>
      <c r="I1012" s="29">
        <f t="shared" si="290"/>
        <v>2.2250485660981263</v>
      </c>
      <c r="J1012" s="29">
        <f t="shared" si="291"/>
        <v>41.694115440741633</v>
      </c>
      <c r="K1012" s="32">
        <f>IF((D1011+L1011+M1011-AL1011)/($C$21+$C$22)&gt;$C$8,$C$8,(D1011+L1011+M1011-AL1011)/($C$21+$C$22))</f>
        <v>1400</v>
      </c>
      <c r="L1012" s="97">
        <f t="shared" si="286"/>
        <v>0</v>
      </c>
      <c r="M1012" s="96">
        <f t="shared" si="287"/>
        <v>0</v>
      </c>
      <c r="N1012" s="98">
        <f t="shared" si="292"/>
        <v>1.7179213529287818</v>
      </c>
      <c r="O1012" s="100">
        <f t="shared" si="288"/>
        <v>4.2266987561397071</v>
      </c>
      <c r="P1012" s="104">
        <f t="shared" si="293"/>
        <v>18.880500609176615</v>
      </c>
      <c r="Q1012" s="102">
        <f t="shared" si="294"/>
        <v>4.9224514715476911E-2</v>
      </c>
      <c r="R1012" s="106">
        <f>IF(K1012-H1011&lt;0,0,K1012-H1011)</f>
        <v>0</v>
      </c>
      <c r="S1012" s="106">
        <f>K1012-V1012</f>
        <v>0</v>
      </c>
      <c r="T1012" s="106">
        <f>IF(R1012&gt;0,$C$6-$C$8,IF($C$6-$C$8-W1012&lt;0,0,$C$6-$C$8-W1012))</f>
        <v>97.214462279726973</v>
      </c>
      <c r="U1012" s="107">
        <f>IF(R1012=0,IF(U1011+(F1012-AL1012/$C$23)*$C$21/($C$21+$C$22)&gt;$C$8,$C$8,U1011+F1012*$C$21/($C$21+$C$22)),E1012)</f>
        <v>1400</v>
      </c>
      <c r="V1012" s="107">
        <f>IF(R1012&gt;0,0,IF(V1011+(F1012-AL1012/$C$23)*$C$21/($C$21+$C$22)&gt;$C$8,$C$8,IF(U1012=$C$8,V1011+(F1012-AL1012/$C$23)*$C$21/$C$22,V1011+(F1012-AL1012/$C$23)*$C$21/($C$21+$C$22))))</f>
        <v>1400</v>
      </c>
      <c r="W1012" s="203">
        <f>IF(R1012&gt;0,0,IF(W1011+AL1012/$C$23&gt;$F$23,$F$23,W1011+AL1012/$C$23))</f>
        <v>2.7855377202730285</v>
      </c>
      <c r="X1012" s="105" t="str">
        <f>IF(R1012=0,"-",FORECAST($C$8,Инклинометрия!$B$2:$B$152,Инклинометрия!$A$2:$A$152))</f>
        <v>-</v>
      </c>
      <c r="Y1012" s="105" t="str">
        <f>IF(R1012=0,"-",FORECAST($C$8-R1012,Инклинометрия!$B$2:$B$152,Инклинометрия!$A$2:$A$152))</f>
        <v>-</v>
      </c>
      <c r="Z1012" s="105" t="str">
        <f>IF(R1012&gt;0,FORECAST($C$8,Инклинометрия!$B$2:$B$152,Инклинометрия!$A$2:$A$152),IF(V1012=$C$8,"-",FORECAST($C$8-V1012,Инклинометрия!$B$2:$B$152,Инклинометрия!$A$2:$A$152)))</f>
        <v>-</v>
      </c>
      <c r="AA1012" s="105" t="str">
        <f>IF(S1012=0,"-",FORECAST($C$8-(S1012+V1012),Инклинометрия!$B$2:$B$152,Инклинометрия!$A$2:$A$152))</f>
        <v>-</v>
      </c>
      <c r="AB1012" s="105">
        <f>FORECAST($C$8+T1012,Инклинометрия!$B$2:$B$152,Инклинометрия!$A$2:$A$152)</f>
        <v>1422.3537391657405</v>
      </c>
      <c r="AC1012" s="105">
        <f>IF(R1012=0,FORECAST($C$6-T1012,Инклинометрия!$B$2:$B$152,Инклинометрия!$A$2:$A$152),FORECAST($C$8,Инклинометрия!$B$2:$B$152,Инклинометрия!$A$2:$A$152))</f>
        <v>1332.6462608342592</v>
      </c>
      <c r="AD1012" s="107">
        <f>IF(R1012=0,FORECAST($C$8,Инклинометрия!$B$2:$B$152,Инклинометрия!$A$2:$A$152),Y1012)</f>
        <v>1330</v>
      </c>
      <c r="AE1012" s="107">
        <f>FORECAST($C$8-(R1012+U1012),Инклинометрия!$B$2:$B$152,Инклинометрия!$A$2:$A$152)</f>
        <v>0</v>
      </c>
      <c r="AF1012" s="107">
        <f>IF(V1012=0,"-",FORECAST($C$8,Инклинометрия!$B$2:$B$152,Инклинометрия!$A$2:$A$152))</f>
        <v>1330</v>
      </c>
      <c r="AG1012" s="107">
        <f>IF(V1012=0,"-",FORECAST($C$8-V1012,Инклинометрия!$B$2:$B$152,Инклинометрия!$A$2:$A$152))</f>
        <v>0</v>
      </c>
      <c r="AH1012" s="107">
        <f>IF(W1012=0,"-",FORECAST($C$8+W1012,Инклинометрия!$B$2:$B$152,Инклинометрия!$A$2:$A$152))</f>
        <v>1332.6462608342592</v>
      </c>
      <c r="AI1012" s="107">
        <f>IF(W1012=0,"-",FORECAST($C$8,Инклинометрия!$B$2:$B$152,Инклинометрия!$A$2:$A$152))</f>
        <v>1330</v>
      </c>
      <c r="AK1012" s="122">
        <f t="shared" si="301"/>
        <v>0</v>
      </c>
      <c r="AL1012" s="67">
        <f>AK1012*(B1012-B1011)</f>
        <v>0</v>
      </c>
      <c r="AM1012" s="23">
        <f t="shared" si="303"/>
        <v>8.6725204696437436E-2</v>
      </c>
      <c r="AN1012" s="26">
        <f>AN1011+AK1012*(B1012-B1011)/(2*PI()*$C$5*AN1011*$K$13)</f>
        <v>0.15480061813468687</v>
      </c>
      <c r="AO1012" s="87">
        <f t="shared" si="295"/>
        <v>145932.55112472404</v>
      </c>
      <c r="AP1012" s="87">
        <f>IF(R1012+U1012&lt;$C$8,0,32*$L$23/$C$12^2*($K$10*R1012+$K$8*U1012)+32*$L$24/($C$14^2-$C$13^2)*($K$10*S1012+$K$8*V1012))</f>
        <v>44607.551124724028</v>
      </c>
      <c r="AQ1012" s="66">
        <f>R1012*$C$11*$C$9+U1012*$C$11*$C$10</f>
        <v>14695380</v>
      </c>
      <c r="AR1012" s="66">
        <f>S1012*$C$11*$C$9+V1012*$C$11*$C$10</f>
        <v>14695380</v>
      </c>
      <c r="AS1012" s="87">
        <f>$C$11*(T1012*$C$9+W1012*$C$10)</f>
        <v>792178.05375968735</v>
      </c>
      <c r="AT1012" s="45">
        <f t="shared" si="289"/>
        <v>15633490.60488441</v>
      </c>
      <c r="AU1012" s="75"/>
    </row>
    <row r="1013" spans="2:47" ht="15" thickBot="1" x14ac:dyDescent="0.35">
      <c r="B1013" s="41">
        <f t="shared" si="296"/>
        <v>19640</v>
      </c>
      <c r="C1013" s="8">
        <f t="shared" si="297"/>
        <v>196.4</v>
      </c>
      <c r="D1013" s="73">
        <f t="shared" si="285"/>
        <v>262.685</v>
      </c>
      <c r="E1013" s="29">
        <f t="shared" si="302"/>
        <v>65053.133867322053</v>
      </c>
      <c r="F1013" s="29">
        <f t="shared" si="298"/>
        <v>66.245553836373062</v>
      </c>
      <c r="G1013" s="29">
        <f t="shared" si="299"/>
        <v>88.603428256148959</v>
      </c>
      <c r="H1013" s="17">
        <f t="shared" si="300"/>
        <v>87008.566547542228</v>
      </c>
      <c r="I1013" s="29">
        <f t="shared" si="290"/>
        <v>2.2250485660981263</v>
      </c>
      <c r="J1013" s="29">
        <f t="shared" si="291"/>
        <v>41.69411544073867</v>
      </c>
      <c r="K1013" s="32">
        <f>IF((D1012+L1012+M1012-AL1012)/($C$21+$C$22)&gt;$C$8,$C$8,(D1012+L1012+M1012-AL1012)/($C$21+$C$22))</f>
        <v>1400</v>
      </c>
      <c r="L1013" s="97">
        <f t="shared" si="286"/>
        <v>0</v>
      </c>
      <c r="M1013" s="96">
        <f t="shared" si="287"/>
        <v>0</v>
      </c>
      <c r="N1013" s="98">
        <f t="shared" si="292"/>
        <v>1.7179213529287818</v>
      </c>
      <c r="O1013" s="100">
        <f t="shared" si="288"/>
        <v>4.2266987561397071</v>
      </c>
      <c r="P1013" s="104">
        <f t="shared" si="293"/>
        <v>18.880500609176615</v>
      </c>
      <c r="Q1013" s="102">
        <f t="shared" si="294"/>
        <v>4.9224514715476911E-2</v>
      </c>
      <c r="R1013" s="106">
        <f>IF(K1013-H1012&lt;0,0,K1013-H1012)</f>
        <v>0</v>
      </c>
      <c r="S1013" s="106">
        <f>K1013-V1013</f>
        <v>0</v>
      </c>
      <c r="T1013" s="106">
        <f>IF(R1013&gt;0,$C$6-$C$8,IF($C$6-$C$8-W1013&lt;0,0,$C$6-$C$8-W1013))</f>
        <v>97.214462279726973</v>
      </c>
      <c r="U1013" s="107">
        <f>IF(R1013=0,IF(U1012+(F1013-AL1013/$C$23)*$C$21/($C$21+$C$22)&gt;$C$8,$C$8,U1012+F1013*$C$21/($C$21+$C$22)),E1013)</f>
        <v>1400</v>
      </c>
      <c r="V1013" s="107">
        <f>IF(R1013&gt;0,0,IF(V1012+(F1013-AL1013/$C$23)*$C$21/($C$21+$C$22)&gt;$C$8,$C$8,IF(U1013=$C$8,V1012+(F1013-AL1013/$C$23)*$C$21/$C$22,V1012+(F1013-AL1013/$C$23)*$C$21/($C$21+$C$22))))</f>
        <v>1400</v>
      </c>
      <c r="W1013" s="203">
        <f>IF(R1013&gt;0,0,IF(W1012+AL1013/$C$23&gt;$F$23,$F$23,W1012+AL1013/$C$23))</f>
        <v>2.7855377202730285</v>
      </c>
      <c r="X1013" s="105" t="str">
        <f>IF(R1013=0,"-",FORECAST($C$8,Инклинометрия!$B$2:$B$152,Инклинометрия!$A$2:$A$152))</f>
        <v>-</v>
      </c>
      <c r="Y1013" s="105" t="str">
        <f>IF(R1013=0,"-",FORECAST($C$8-R1013,Инклинометрия!$B$2:$B$152,Инклинометрия!$A$2:$A$152))</f>
        <v>-</v>
      </c>
      <c r="Z1013" s="105" t="str">
        <f>IF(R1013&gt;0,FORECAST($C$8,Инклинометрия!$B$2:$B$152,Инклинометрия!$A$2:$A$152),IF(V1013=$C$8,"-",FORECAST($C$8-V1013,Инклинометрия!$B$2:$B$152,Инклинометрия!$A$2:$A$152)))</f>
        <v>-</v>
      </c>
      <c r="AA1013" s="105" t="str">
        <f>IF(S1013=0,"-",FORECAST($C$8-(S1013+V1013),Инклинометрия!$B$2:$B$152,Инклинометрия!$A$2:$A$152))</f>
        <v>-</v>
      </c>
      <c r="AB1013" s="105">
        <f>FORECAST($C$8+T1013,Инклинометрия!$B$2:$B$152,Инклинометрия!$A$2:$A$152)</f>
        <v>1422.3537391657405</v>
      </c>
      <c r="AC1013" s="105">
        <f>IF(R1013=0,FORECAST($C$6-T1013,Инклинометрия!$B$2:$B$152,Инклинометрия!$A$2:$A$152),FORECAST($C$8,Инклинометрия!$B$2:$B$152,Инклинометрия!$A$2:$A$152))</f>
        <v>1332.6462608342592</v>
      </c>
      <c r="AD1013" s="107">
        <f>IF(R1013=0,FORECAST($C$8,Инклинометрия!$B$2:$B$152,Инклинометрия!$A$2:$A$152),Y1013)</f>
        <v>1330</v>
      </c>
      <c r="AE1013" s="107">
        <f>FORECAST($C$8-(R1013+U1013),Инклинометрия!$B$2:$B$152,Инклинометрия!$A$2:$A$152)</f>
        <v>0</v>
      </c>
      <c r="AF1013" s="107">
        <f>IF(V1013=0,"-",FORECAST($C$8,Инклинометрия!$B$2:$B$152,Инклинометрия!$A$2:$A$152))</f>
        <v>1330</v>
      </c>
      <c r="AG1013" s="107">
        <f>IF(V1013=0,"-",FORECAST($C$8-V1013,Инклинометрия!$B$2:$B$152,Инклинометрия!$A$2:$A$152))</f>
        <v>0</v>
      </c>
      <c r="AH1013" s="107">
        <f>IF(W1013=0,"-",FORECAST($C$8+W1013,Инклинометрия!$B$2:$B$152,Инклинометрия!$A$2:$A$152))</f>
        <v>1332.6462608342592</v>
      </c>
      <c r="AI1013" s="107">
        <f>IF(W1013=0,"-",FORECAST($C$8,Инклинометрия!$B$2:$B$152,Инклинометрия!$A$2:$A$152))</f>
        <v>1330</v>
      </c>
      <c r="AK1013" s="122">
        <f t="shared" si="301"/>
        <v>0</v>
      </c>
      <c r="AL1013" s="67">
        <f>AK1013*(B1013-B1012)</f>
        <v>0</v>
      </c>
      <c r="AM1013" s="23">
        <f t="shared" si="303"/>
        <v>8.6725204696437436E-2</v>
      </c>
      <c r="AN1013" s="26">
        <f>AN1012+AK1013*(B1013-B1012)/(2*PI()*$C$5*AN1012*$K$13)</f>
        <v>0.15480061813468687</v>
      </c>
      <c r="AO1013" s="87">
        <f t="shared" si="295"/>
        <v>145932.55112472404</v>
      </c>
      <c r="AP1013" s="87">
        <f>IF(R1013+U1013&lt;$C$8,0,32*$L$23/$C$12^2*($K$10*R1013+$K$8*U1013)+32*$L$24/($C$14^2-$C$13^2)*($K$10*S1013+$K$8*V1013))</f>
        <v>44607.551124724028</v>
      </c>
      <c r="AQ1013" s="66">
        <f>R1013*$C$11*$C$9+U1013*$C$11*$C$10</f>
        <v>14695380</v>
      </c>
      <c r="AR1013" s="66">
        <f>S1013*$C$11*$C$9+V1013*$C$11*$C$10</f>
        <v>14695380</v>
      </c>
      <c r="AS1013" s="87">
        <f>$C$11*(T1013*$C$9+W1013*$C$10)</f>
        <v>792178.05375968735</v>
      </c>
      <c r="AT1013" s="45">
        <f t="shared" si="289"/>
        <v>15633490.60488441</v>
      </c>
      <c r="AU1013" s="75"/>
    </row>
    <row r="1014" spans="2:47" ht="15" thickBot="1" x14ac:dyDescent="0.35">
      <c r="B1014" s="41">
        <f t="shared" si="296"/>
        <v>19660</v>
      </c>
      <c r="C1014" s="8">
        <f t="shared" si="297"/>
        <v>196.6</v>
      </c>
      <c r="D1014" s="73">
        <f t="shared" si="285"/>
        <v>262.95249999999999</v>
      </c>
      <c r="E1014" s="29">
        <f t="shared" si="302"/>
        <v>65119.379421158425</v>
      </c>
      <c r="F1014" s="29">
        <f t="shared" si="298"/>
        <v>66.245553836373062</v>
      </c>
      <c r="G1014" s="29">
        <f t="shared" si="299"/>
        <v>88.603428256148959</v>
      </c>
      <c r="H1014" s="17">
        <f t="shared" si="300"/>
        <v>87097.169975798373</v>
      </c>
      <c r="I1014" s="29">
        <f t="shared" si="290"/>
        <v>2.2250485660981263</v>
      </c>
      <c r="J1014" s="29">
        <f t="shared" si="291"/>
        <v>41.69411544073867</v>
      </c>
      <c r="K1014" s="32">
        <f>IF((D1013+L1013+M1013-AL1013)/($C$21+$C$22)&gt;$C$8,$C$8,(D1013+L1013+M1013-AL1013)/($C$21+$C$22))</f>
        <v>1400</v>
      </c>
      <c r="L1014" s="97">
        <f t="shared" si="286"/>
        <v>0</v>
      </c>
      <c r="M1014" s="96">
        <f t="shared" si="287"/>
        <v>0</v>
      </c>
      <c r="N1014" s="98">
        <f t="shared" si="292"/>
        <v>1.7179213529287818</v>
      </c>
      <c r="O1014" s="100">
        <f t="shared" si="288"/>
        <v>4.2266987561397071</v>
      </c>
      <c r="P1014" s="104">
        <f t="shared" si="293"/>
        <v>18.880500609176615</v>
      </c>
      <c r="Q1014" s="102">
        <f t="shared" si="294"/>
        <v>4.9224514715476911E-2</v>
      </c>
      <c r="R1014" s="106">
        <f>IF(K1014-H1013&lt;0,0,K1014-H1013)</f>
        <v>0</v>
      </c>
      <c r="S1014" s="106">
        <f>K1014-V1014</f>
        <v>0</v>
      </c>
      <c r="T1014" s="106">
        <f>IF(R1014&gt;0,$C$6-$C$8,IF($C$6-$C$8-W1014&lt;0,0,$C$6-$C$8-W1014))</f>
        <v>97.214462279726973</v>
      </c>
      <c r="U1014" s="107">
        <f>IF(R1014=0,IF(U1013+(F1014-AL1014/$C$23)*$C$21/($C$21+$C$22)&gt;$C$8,$C$8,U1013+F1014*$C$21/($C$21+$C$22)),E1014)</f>
        <v>1400</v>
      </c>
      <c r="V1014" s="107">
        <f>IF(R1014&gt;0,0,IF(V1013+(F1014-AL1014/$C$23)*$C$21/($C$21+$C$22)&gt;$C$8,$C$8,IF(U1014=$C$8,V1013+(F1014-AL1014/$C$23)*$C$21/$C$22,V1013+(F1014-AL1014/$C$23)*$C$21/($C$21+$C$22))))</f>
        <v>1400</v>
      </c>
      <c r="W1014" s="203">
        <f>IF(R1014&gt;0,0,IF(W1013+AL1014/$C$23&gt;$F$23,$F$23,W1013+AL1014/$C$23))</f>
        <v>2.7855377202730285</v>
      </c>
      <c r="X1014" s="105" t="str">
        <f>IF(R1014=0,"-",FORECAST($C$8,Инклинометрия!$B$2:$B$152,Инклинометрия!$A$2:$A$152))</f>
        <v>-</v>
      </c>
      <c r="Y1014" s="105" t="str">
        <f>IF(R1014=0,"-",FORECAST($C$8-R1014,Инклинометрия!$B$2:$B$152,Инклинометрия!$A$2:$A$152))</f>
        <v>-</v>
      </c>
      <c r="Z1014" s="105" t="str">
        <f>IF(R1014&gt;0,FORECAST($C$8,Инклинометрия!$B$2:$B$152,Инклинометрия!$A$2:$A$152),IF(V1014=$C$8,"-",FORECAST($C$8-V1014,Инклинометрия!$B$2:$B$152,Инклинометрия!$A$2:$A$152)))</f>
        <v>-</v>
      </c>
      <c r="AA1014" s="105" t="str">
        <f>IF(S1014=0,"-",FORECAST($C$8-(S1014+V1014),Инклинометрия!$B$2:$B$152,Инклинометрия!$A$2:$A$152))</f>
        <v>-</v>
      </c>
      <c r="AB1014" s="105">
        <f>FORECAST($C$8+T1014,Инклинометрия!$B$2:$B$152,Инклинометрия!$A$2:$A$152)</f>
        <v>1422.3537391657405</v>
      </c>
      <c r="AC1014" s="105">
        <f>IF(R1014=0,FORECAST($C$6-T1014,Инклинометрия!$B$2:$B$152,Инклинометрия!$A$2:$A$152),FORECAST($C$8,Инклинометрия!$B$2:$B$152,Инклинометрия!$A$2:$A$152))</f>
        <v>1332.6462608342592</v>
      </c>
      <c r="AD1014" s="107">
        <f>IF(R1014=0,FORECAST($C$8,Инклинометрия!$B$2:$B$152,Инклинометрия!$A$2:$A$152),Y1014)</f>
        <v>1330</v>
      </c>
      <c r="AE1014" s="107">
        <f>FORECAST($C$8-(R1014+U1014),Инклинометрия!$B$2:$B$152,Инклинометрия!$A$2:$A$152)</f>
        <v>0</v>
      </c>
      <c r="AF1014" s="107">
        <f>IF(V1014=0,"-",FORECAST($C$8,Инклинометрия!$B$2:$B$152,Инклинометрия!$A$2:$A$152))</f>
        <v>1330</v>
      </c>
      <c r="AG1014" s="107">
        <f>IF(V1014=0,"-",FORECAST($C$8-V1014,Инклинометрия!$B$2:$B$152,Инклинометрия!$A$2:$A$152))</f>
        <v>0</v>
      </c>
      <c r="AH1014" s="107">
        <f>IF(W1014=0,"-",FORECAST($C$8+W1014,Инклинометрия!$B$2:$B$152,Инклинометрия!$A$2:$A$152))</f>
        <v>1332.6462608342592</v>
      </c>
      <c r="AI1014" s="107">
        <f>IF(W1014=0,"-",FORECAST($C$8,Инклинометрия!$B$2:$B$152,Инклинометрия!$A$2:$A$152))</f>
        <v>1330</v>
      </c>
      <c r="AK1014" s="122">
        <f t="shared" si="301"/>
        <v>0</v>
      </c>
      <c r="AL1014" s="67">
        <f>AK1014*(B1014-B1013)</f>
        <v>0</v>
      </c>
      <c r="AM1014" s="23">
        <f t="shared" si="303"/>
        <v>8.6725204696437436E-2</v>
      </c>
      <c r="AN1014" s="26">
        <f>AN1013+AK1014*(B1014-B1013)/(2*PI()*$C$5*AN1013*$K$13)</f>
        <v>0.15480061813468687</v>
      </c>
      <c r="AO1014" s="87">
        <f t="shared" si="295"/>
        <v>145932.55112472404</v>
      </c>
      <c r="AP1014" s="87">
        <f>IF(R1014+U1014&lt;$C$8,0,32*$L$23/$C$12^2*($K$10*R1014+$K$8*U1014)+32*$L$24/($C$14^2-$C$13^2)*($K$10*S1014+$K$8*V1014))</f>
        <v>44607.551124724028</v>
      </c>
      <c r="AQ1014" s="66">
        <f>R1014*$C$11*$C$9+U1014*$C$11*$C$10</f>
        <v>14695380</v>
      </c>
      <c r="AR1014" s="66">
        <f>S1014*$C$11*$C$9+V1014*$C$11*$C$10</f>
        <v>14695380</v>
      </c>
      <c r="AS1014" s="87">
        <f>$C$11*(T1014*$C$9+W1014*$C$10)</f>
        <v>792178.05375968735</v>
      </c>
      <c r="AT1014" s="45">
        <f t="shared" si="289"/>
        <v>15633490.60488441</v>
      </c>
      <c r="AU1014" s="75"/>
    </row>
    <row r="1015" spans="2:47" ht="15" thickBot="1" x14ac:dyDescent="0.35">
      <c r="B1015" s="41">
        <f t="shared" si="296"/>
        <v>19680</v>
      </c>
      <c r="C1015" s="8">
        <f t="shared" si="297"/>
        <v>196.8</v>
      </c>
      <c r="D1015" s="73">
        <f t="shared" si="285"/>
        <v>263.22000000000003</v>
      </c>
      <c r="E1015" s="29">
        <f t="shared" si="302"/>
        <v>65185.624974994818</v>
      </c>
      <c r="F1015" s="29">
        <f t="shared" si="298"/>
        <v>66.245553836382484</v>
      </c>
      <c r="G1015" s="29">
        <f t="shared" si="299"/>
        <v>88.603428256161564</v>
      </c>
      <c r="H1015" s="17">
        <f t="shared" si="300"/>
        <v>87185.773404054533</v>
      </c>
      <c r="I1015" s="29">
        <f t="shared" si="290"/>
        <v>2.2250485660981263</v>
      </c>
      <c r="J1015" s="29">
        <f t="shared" si="291"/>
        <v>41.694115440741633</v>
      </c>
      <c r="K1015" s="32">
        <f>IF((D1014+L1014+M1014-AL1014)/($C$21+$C$22)&gt;$C$8,$C$8,(D1014+L1014+M1014-AL1014)/($C$21+$C$22))</f>
        <v>1400</v>
      </c>
      <c r="L1015" s="97">
        <f t="shared" si="286"/>
        <v>0</v>
      </c>
      <c r="M1015" s="96">
        <f t="shared" si="287"/>
        <v>0</v>
      </c>
      <c r="N1015" s="98">
        <f t="shared" si="292"/>
        <v>1.7179213529287818</v>
      </c>
      <c r="O1015" s="100">
        <f t="shared" si="288"/>
        <v>4.2266987561397071</v>
      </c>
      <c r="P1015" s="104">
        <f t="shared" si="293"/>
        <v>18.880500609176615</v>
      </c>
      <c r="Q1015" s="102">
        <f t="shared" si="294"/>
        <v>4.9224514715476911E-2</v>
      </c>
      <c r="R1015" s="106">
        <f>IF(K1015-H1014&lt;0,0,K1015-H1014)</f>
        <v>0</v>
      </c>
      <c r="S1015" s="106">
        <f>K1015-V1015</f>
        <v>0</v>
      </c>
      <c r="T1015" s="106">
        <f>IF(R1015&gt;0,$C$6-$C$8,IF($C$6-$C$8-W1015&lt;0,0,$C$6-$C$8-W1015))</f>
        <v>97.214462279726973</v>
      </c>
      <c r="U1015" s="107">
        <f>IF(R1015=0,IF(U1014+(F1015-AL1015/$C$23)*$C$21/($C$21+$C$22)&gt;$C$8,$C$8,U1014+F1015*$C$21/($C$21+$C$22)),E1015)</f>
        <v>1400</v>
      </c>
      <c r="V1015" s="107">
        <f>IF(R1015&gt;0,0,IF(V1014+(F1015-AL1015/$C$23)*$C$21/($C$21+$C$22)&gt;$C$8,$C$8,IF(U1015=$C$8,V1014+(F1015-AL1015/$C$23)*$C$21/$C$22,V1014+(F1015-AL1015/$C$23)*$C$21/($C$21+$C$22))))</f>
        <v>1400</v>
      </c>
      <c r="W1015" s="203">
        <f>IF(R1015&gt;0,0,IF(W1014+AL1015/$C$23&gt;$F$23,$F$23,W1014+AL1015/$C$23))</f>
        <v>2.7855377202730285</v>
      </c>
      <c r="X1015" s="105" t="str">
        <f>IF(R1015=0,"-",FORECAST($C$8,Инклинометрия!$B$2:$B$152,Инклинометрия!$A$2:$A$152))</f>
        <v>-</v>
      </c>
      <c r="Y1015" s="105" t="str">
        <f>IF(R1015=0,"-",FORECAST($C$8-R1015,Инклинометрия!$B$2:$B$152,Инклинометрия!$A$2:$A$152))</f>
        <v>-</v>
      </c>
      <c r="Z1015" s="105" t="str">
        <f>IF(R1015&gt;0,FORECAST($C$8,Инклинометрия!$B$2:$B$152,Инклинометрия!$A$2:$A$152),IF(V1015=$C$8,"-",FORECAST($C$8-V1015,Инклинометрия!$B$2:$B$152,Инклинометрия!$A$2:$A$152)))</f>
        <v>-</v>
      </c>
      <c r="AA1015" s="105" t="str">
        <f>IF(S1015=0,"-",FORECAST($C$8-(S1015+V1015),Инклинометрия!$B$2:$B$152,Инклинометрия!$A$2:$A$152))</f>
        <v>-</v>
      </c>
      <c r="AB1015" s="105">
        <f>FORECAST($C$8+T1015,Инклинометрия!$B$2:$B$152,Инклинометрия!$A$2:$A$152)</f>
        <v>1422.3537391657405</v>
      </c>
      <c r="AC1015" s="105">
        <f>IF(R1015=0,FORECAST($C$6-T1015,Инклинометрия!$B$2:$B$152,Инклинометрия!$A$2:$A$152),FORECAST($C$8,Инклинометрия!$B$2:$B$152,Инклинометрия!$A$2:$A$152))</f>
        <v>1332.6462608342592</v>
      </c>
      <c r="AD1015" s="107">
        <f>IF(R1015=0,FORECAST($C$8,Инклинометрия!$B$2:$B$152,Инклинометрия!$A$2:$A$152),Y1015)</f>
        <v>1330</v>
      </c>
      <c r="AE1015" s="107">
        <f>FORECAST($C$8-(R1015+U1015),Инклинометрия!$B$2:$B$152,Инклинометрия!$A$2:$A$152)</f>
        <v>0</v>
      </c>
      <c r="AF1015" s="107">
        <f>IF(V1015=0,"-",FORECAST($C$8,Инклинометрия!$B$2:$B$152,Инклинометрия!$A$2:$A$152))</f>
        <v>1330</v>
      </c>
      <c r="AG1015" s="107">
        <f>IF(V1015=0,"-",FORECAST($C$8-V1015,Инклинометрия!$B$2:$B$152,Инклинометрия!$A$2:$A$152))</f>
        <v>0</v>
      </c>
      <c r="AH1015" s="107">
        <f>IF(W1015=0,"-",FORECAST($C$8+W1015,Инклинометрия!$B$2:$B$152,Инклинометрия!$A$2:$A$152))</f>
        <v>1332.6462608342592</v>
      </c>
      <c r="AI1015" s="107">
        <f>IF(W1015=0,"-",FORECAST($C$8,Инклинометрия!$B$2:$B$152,Инклинометрия!$A$2:$A$152))</f>
        <v>1330</v>
      </c>
      <c r="AK1015" s="122">
        <f t="shared" si="301"/>
        <v>0</v>
      </c>
      <c r="AL1015" s="67">
        <f>AK1015*(B1015-B1014)</f>
        <v>0</v>
      </c>
      <c r="AM1015" s="23">
        <f t="shared" si="303"/>
        <v>8.6725204696437436E-2</v>
      </c>
      <c r="AN1015" s="26">
        <f>AN1014+AK1015*(B1015-B1014)/(2*PI()*$C$5*AN1014*$K$13)</f>
        <v>0.15480061813468687</v>
      </c>
      <c r="AO1015" s="87">
        <f t="shared" si="295"/>
        <v>145932.55112472404</v>
      </c>
      <c r="AP1015" s="87">
        <f>IF(R1015+U1015&lt;$C$8,0,32*$L$23/$C$12^2*($K$10*R1015+$K$8*U1015)+32*$L$24/($C$14^2-$C$13^2)*($K$10*S1015+$K$8*V1015))</f>
        <v>44607.551124724028</v>
      </c>
      <c r="AQ1015" s="66">
        <f>R1015*$C$11*$C$9+U1015*$C$11*$C$10</f>
        <v>14695380</v>
      </c>
      <c r="AR1015" s="66">
        <f>S1015*$C$11*$C$9+V1015*$C$11*$C$10</f>
        <v>14695380</v>
      </c>
      <c r="AS1015" s="87">
        <f>$C$11*(T1015*$C$9+W1015*$C$10)</f>
        <v>792178.05375968735</v>
      </c>
      <c r="AT1015" s="45">
        <f t="shared" si="289"/>
        <v>15633490.60488441</v>
      </c>
      <c r="AU1015" s="75"/>
    </row>
    <row r="1016" spans="2:47" ht="15" thickBot="1" x14ac:dyDescent="0.35">
      <c r="B1016" s="41">
        <f t="shared" si="296"/>
        <v>19700</v>
      </c>
      <c r="C1016" s="8">
        <f t="shared" si="297"/>
        <v>197</v>
      </c>
      <c r="D1016" s="73">
        <f t="shared" si="285"/>
        <v>263.48750000000001</v>
      </c>
      <c r="E1016" s="29">
        <f t="shared" si="302"/>
        <v>65251.870528831183</v>
      </c>
      <c r="F1016" s="29">
        <f t="shared" si="298"/>
        <v>66.245553836373062</v>
      </c>
      <c r="G1016" s="29">
        <f t="shared" si="299"/>
        <v>88.603428256148959</v>
      </c>
      <c r="H1016" s="17">
        <f t="shared" si="300"/>
        <v>87274.376832310678</v>
      </c>
      <c r="I1016" s="29">
        <f t="shared" si="290"/>
        <v>2.2250485660981263</v>
      </c>
      <c r="J1016" s="29">
        <f t="shared" si="291"/>
        <v>41.69411544073867</v>
      </c>
      <c r="K1016" s="32">
        <f>IF((D1015+L1015+M1015-AL1015)/($C$21+$C$22)&gt;$C$8,$C$8,(D1015+L1015+M1015-AL1015)/($C$21+$C$22))</f>
        <v>1400</v>
      </c>
      <c r="L1016" s="97">
        <f t="shared" si="286"/>
        <v>0</v>
      </c>
      <c r="M1016" s="96">
        <f t="shared" si="287"/>
        <v>0</v>
      </c>
      <c r="N1016" s="98">
        <f t="shared" si="292"/>
        <v>1.7179213529287818</v>
      </c>
      <c r="O1016" s="100">
        <f t="shared" si="288"/>
        <v>4.2266987561397071</v>
      </c>
      <c r="P1016" s="104">
        <f t="shared" si="293"/>
        <v>18.880500609176615</v>
      </c>
      <c r="Q1016" s="102">
        <f t="shared" si="294"/>
        <v>4.9224514715476911E-2</v>
      </c>
      <c r="R1016" s="106">
        <f>IF(K1016-H1015&lt;0,0,K1016-H1015)</f>
        <v>0</v>
      </c>
      <c r="S1016" s="106">
        <f>K1016-V1016</f>
        <v>0</v>
      </c>
      <c r="T1016" s="106">
        <f>IF(R1016&gt;0,$C$6-$C$8,IF($C$6-$C$8-W1016&lt;0,0,$C$6-$C$8-W1016))</f>
        <v>97.214462279726973</v>
      </c>
      <c r="U1016" s="107">
        <f>IF(R1016=0,IF(U1015+(F1016-AL1016/$C$23)*$C$21/($C$21+$C$22)&gt;$C$8,$C$8,U1015+F1016*$C$21/($C$21+$C$22)),E1016)</f>
        <v>1400</v>
      </c>
      <c r="V1016" s="107">
        <f>IF(R1016&gt;0,0,IF(V1015+(F1016-AL1016/$C$23)*$C$21/($C$21+$C$22)&gt;$C$8,$C$8,IF(U1016=$C$8,V1015+(F1016-AL1016/$C$23)*$C$21/$C$22,V1015+(F1016-AL1016/$C$23)*$C$21/($C$21+$C$22))))</f>
        <v>1400</v>
      </c>
      <c r="W1016" s="203">
        <f>IF(R1016&gt;0,0,IF(W1015+AL1016/$C$23&gt;$F$23,$F$23,W1015+AL1016/$C$23))</f>
        <v>2.7855377202730285</v>
      </c>
      <c r="X1016" s="105" t="str">
        <f>IF(R1016=0,"-",FORECAST($C$8,Инклинометрия!$B$2:$B$152,Инклинометрия!$A$2:$A$152))</f>
        <v>-</v>
      </c>
      <c r="Y1016" s="105" t="str">
        <f>IF(R1016=0,"-",FORECAST($C$8-R1016,Инклинометрия!$B$2:$B$152,Инклинометрия!$A$2:$A$152))</f>
        <v>-</v>
      </c>
      <c r="Z1016" s="105" t="str">
        <f>IF(R1016&gt;0,FORECAST($C$8,Инклинометрия!$B$2:$B$152,Инклинометрия!$A$2:$A$152),IF(V1016=$C$8,"-",FORECAST($C$8-V1016,Инклинометрия!$B$2:$B$152,Инклинометрия!$A$2:$A$152)))</f>
        <v>-</v>
      </c>
      <c r="AA1016" s="105" t="str">
        <f>IF(S1016=0,"-",FORECAST($C$8-(S1016+V1016),Инклинометрия!$B$2:$B$152,Инклинометрия!$A$2:$A$152))</f>
        <v>-</v>
      </c>
      <c r="AB1016" s="105">
        <f>FORECAST($C$8+T1016,Инклинометрия!$B$2:$B$152,Инклинометрия!$A$2:$A$152)</f>
        <v>1422.3537391657405</v>
      </c>
      <c r="AC1016" s="105">
        <f>IF(R1016=0,FORECAST($C$6-T1016,Инклинометрия!$B$2:$B$152,Инклинометрия!$A$2:$A$152),FORECAST($C$8,Инклинометрия!$B$2:$B$152,Инклинометрия!$A$2:$A$152))</f>
        <v>1332.6462608342592</v>
      </c>
      <c r="AD1016" s="107">
        <f>IF(R1016=0,FORECAST($C$8,Инклинометрия!$B$2:$B$152,Инклинометрия!$A$2:$A$152),Y1016)</f>
        <v>1330</v>
      </c>
      <c r="AE1016" s="107">
        <f>FORECAST($C$8-(R1016+U1016),Инклинометрия!$B$2:$B$152,Инклинометрия!$A$2:$A$152)</f>
        <v>0</v>
      </c>
      <c r="AF1016" s="107">
        <f>IF(V1016=0,"-",FORECAST($C$8,Инклинометрия!$B$2:$B$152,Инклинометрия!$A$2:$A$152))</f>
        <v>1330</v>
      </c>
      <c r="AG1016" s="107">
        <f>IF(V1016=0,"-",FORECAST($C$8-V1016,Инклинометрия!$B$2:$B$152,Инклинометрия!$A$2:$A$152))</f>
        <v>0</v>
      </c>
      <c r="AH1016" s="107">
        <f>IF(W1016=0,"-",FORECAST($C$8+W1016,Инклинометрия!$B$2:$B$152,Инклинометрия!$A$2:$A$152))</f>
        <v>1332.6462608342592</v>
      </c>
      <c r="AI1016" s="107">
        <f>IF(W1016=0,"-",FORECAST($C$8,Инклинометрия!$B$2:$B$152,Инклинометрия!$A$2:$A$152))</f>
        <v>1330</v>
      </c>
      <c r="AK1016" s="122">
        <f t="shared" si="301"/>
        <v>0</v>
      </c>
      <c r="AL1016" s="67">
        <f>AK1016*(B1016-B1015)</f>
        <v>0</v>
      </c>
      <c r="AM1016" s="23">
        <f t="shared" si="303"/>
        <v>8.6725204696437436E-2</v>
      </c>
      <c r="AN1016" s="26">
        <f>AN1015+AK1016*(B1016-B1015)/(2*PI()*$C$5*AN1015*$K$13)</f>
        <v>0.15480061813468687</v>
      </c>
      <c r="AO1016" s="87">
        <f t="shared" si="295"/>
        <v>145932.55112472404</v>
      </c>
      <c r="AP1016" s="87">
        <f>IF(R1016+U1016&lt;$C$8,0,32*$L$23/$C$12^2*($K$10*R1016+$K$8*U1016)+32*$L$24/($C$14^2-$C$13^2)*($K$10*S1016+$K$8*V1016))</f>
        <v>44607.551124724028</v>
      </c>
      <c r="AQ1016" s="66">
        <f>R1016*$C$11*$C$9+U1016*$C$11*$C$10</f>
        <v>14695380</v>
      </c>
      <c r="AR1016" s="66">
        <f>S1016*$C$11*$C$9+V1016*$C$11*$C$10</f>
        <v>14695380</v>
      </c>
      <c r="AS1016" s="87">
        <f>$C$11*(T1016*$C$9+W1016*$C$10)</f>
        <v>792178.05375968735</v>
      </c>
      <c r="AT1016" s="45">
        <f t="shared" si="289"/>
        <v>15633490.60488441</v>
      </c>
      <c r="AU1016" s="75"/>
    </row>
    <row r="1017" spans="2:47" ht="15" thickBot="1" x14ac:dyDescent="0.35">
      <c r="B1017" s="41">
        <f t="shared" si="296"/>
        <v>19720</v>
      </c>
      <c r="C1017" s="8">
        <f t="shared" si="297"/>
        <v>197.20000000000002</v>
      </c>
      <c r="D1017" s="73">
        <f t="shared" si="285"/>
        <v>263.75500000000005</v>
      </c>
      <c r="E1017" s="29">
        <f t="shared" si="302"/>
        <v>65318.11608266757</v>
      </c>
      <c r="F1017" s="29">
        <f t="shared" si="298"/>
        <v>66.245553836382484</v>
      </c>
      <c r="G1017" s="29">
        <f t="shared" si="299"/>
        <v>88.603428256161564</v>
      </c>
      <c r="H1017" s="17">
        <f t="shared" si="300"/>
        <v>87362.980260566837</v>
      </c>
      <c r="I1017" s="29">
        <f t="shared" si="290"/>
        <v>2.2250485660981263</v>
      </c>
      <c r="J1017" s="29">
        <f t="shared" si="291"/>
        <v>41.694115440741633</v>
      </c>
      <c r="K1017" s="32">
        <f>IF((D1016+L1016+M1016-AL1016)/($C$21+$C$22)&gt;$C$8,$C$8,(D1016+L1016+M1016-AL1016)/($C$21+$C$22))</f>
        <v>1400</v>
      </c>
      <c r="L1017" s="97">
        <f t="shared" si="286"/>
        <v>0</v>
      </c>
      <c r="M1017" s="96">
        <f t="shared" si="287"/>
        <v>0</v>
      </c>
      <c r="N1017" s="98">
        <f t="shared" si="292"/>
        <v>1.7179213529287818</v>
      </c>
      <c r="O1017" s="100">
        <f t="shared" si="288"/>
        <v>4.2266987561397071</v>
      </c>
      <c r="P1017" s="104">
        <f t="shared" si="293"/>
        <v>18.880500609176615</v>
      </c>
      <c r="Q1017" s="102">
        <f t="shared" si="294"/>
        <v>4.9224514715476911E-2</v>
      </c>
      <c r="R1017" s="106">
        <f>IF(K1017-H1016&lt;0,0,K1017-H1016)</f>
        <v>0</v>
      </c>
      <c r="S1017" s="106">
        <f>K1017-V1017</f>
        <v>0</v>
      </c>
      <c r="T1017" s="106">
        <f>IF(R1017&gt;0,$C$6-$C$8,IF($C$6-$C$8-W1017&lt;0,0,$C$6-$C$8-W1017))</f>
        <v>97.214462279726973</v>
      </c>
      <c r="U1017" s="107">
        <f>IF(R1017=0,IF(U1016+(F1017-AL1017/$C$23)*$C$21/($C$21+$C$22)&gt;$C$8,$C$8,U1016+F1017*$C$21/($C$21+$C$22)),E1017)</f>
        <v>1400</v>
      </c>
      <c r="V1017" s="107">
        <f>IF(R1017&gt;0,0,IF(V1016+(F1017-AL1017/$C$23)*$C$21/($C$21+$C$22)&gt;$C$8,$C$8,IF(U1017=$C$8,V1016+(F1017-AL1017/$C$23)*$C$21/$C$22,V1016+(F1017-AL1017/$C$23)*$C$21/($C$21+$C$22))))</f>
        <v>1400</v>
      </c>
      <c r="W1017" s="203">
        <f>IF(R1017&gt;0,0,IF(W1016+AL1017/$C$23&gt;$F$23,$F$23,W1016+AL1017/$C$23))</f>
        <v>2.7855377202730285</v>
      </c>
      <c r="X1017" s="105" t="str">
        <f>IF(R1017=0,"-",FORECAST($C$8,Инклинометрия!$B$2:$B$152,Инклинометрия!$A$2:$A$152))</f>
        <v>-</v>
      </c>
      <c r="Y1017" s="105" t="str">
        <f>IF(R1017=0,"-",FORECAST($C$8-R1017,Инклинометрия!$B$2:$B$152,Инклинометрия!$A$2:$A$152))</f>
        <v>-</v>
      </c>
      <c r="Z1017" s="105" t="str">
        <f>IF(R1017&gt;0,FORECAST($C$8,Инклинометрия!$B$2:$B$152,Инклинометрия!$A$2:$A$152),IF(V1017=$C$8,"-",FORECAST($C$8-V1017,Инклинометрия!$B$2:$B$152,Инклинометрия!$A$2:$A$152)))</f>
        <v>-</v>
      </c>
      <c r="AA1017" s="105" t="str">
        <f>IF(S1017=0,"-",FORECAST($C$8-(S1017+V1017),Инклинометрия!$B$2:$B$152,Инклинометрия!$A$2:$A$152))</f>
        <v>-</v>
      </c>
      <c r="AB1017" s="105">
        <f>FORECAST($C$8+T1017,Инклинометрия!$B$2:$B$152,Инклинометрия!$A$2:$A$152)</f>
        <v>1422.3537391657405</v>
      </c>
      <c r="AC1017" s="105">
        <f>IF(R1017=0,FORECAST($C$6-T1017,Инклинометрия!$B$2:$B$152,Инклинометрия!$A$2:$A$152),FORECAST($C$8,Инклинометрия!$B$2:$B$152,Инклинометрия!$A$2:$A$152))</f>
        <v>1332.6462608342592</v>
      </c>
      <c r="AD1017" s="107">
        <f>IF(R1017=0,FORECAST($C$8,Инклинометрия!$B$2:$B$152,Инклинометрия!$A$2:$A$152),Y1017)</f>
        <v>1330</v>
      </c>
      <c r="AE1017" s="107">
        <f>FORECAST($C$8-(R1017+U1017),Инклинометрия!$B$2:$B$152,Инклинометрия!$A$2:$A$152)</f>
        <v>0</v>
      </c>
      <c r="AF1017" s="107">
        <f>IF(V1017=0,"-",FORECAST($C$8,Инклинометрия!$B$2:$B$152,Инклинометрия!$A$2:$A$152))</f>
        <v>1330</v>
      </c>
      <c r="AG1017" s="107">
        <f>IF(V1017=0,"-",FORECAST($C$8-V1017,Инклинометрия!$B$2:$B$152,Инклинометрия!$A$2:$A$152))</f>
        <v>0</v>
      </c>
      <c r="AH1017" s="107">
        <f>IF(W1017=0,"-",FORECAST($C$8+W1017,Инклинометрия!$B$2:$B$152,Инклинометрия!$A$2:$A$152))</f>
        <v>1332.6462608342592</v>
      </c>
      <c r="AI1017" s="107">
        <f>IF(W1017=0,"-",FORECAST($C$8,Инклинометрия!$B$2:$B$152,Инклинометрия!$A$2:$A$152))</f>
        <v>1330</v>
      </c>
      <c r="AK1017" s="122">
        <f t="shared" si="301"/>
        <v>0</v>
      </c>
      <c r="AL1017" s="67">
        <f>AK1017*(B1017-B1016)</f>
        <v>0</v>
      </c>
      <c r="AM1017" s="23">
        <f t="shared" si="303"/>
        <v>8.6725204696437436E-2</v>
      </c>
      <c r="AN1017" s="26">
        <f>AN1016+AK1017*(B1017-B1016)/(2*PI()*$C$5*AN1016*$K$13)</f>
        <v>0.15480061813468687</v>
      </c>
      <c r="AO1017" s="87">
        <f t="shared" si="295"/>
        <v>145932.55112472404</v>
      </c>
      <c r="AP1017" s="87">
        <f>IF(R1017+U1017&lt;$C$8,0,32*$L$23/$C$12^2*($K$10*R1017+$K$8*U1017)+32*$L$24/($C$14^2-$C$13^2)*($K$10*S1017+$K$8*V1017))</f>
        <v>44607.551124724028</v>
      </c>
      <c r="AQ1017" s="66">
        <f>R1017*$C$11*$C$9+U1017*$C$11*$C$10</f>
        <v>14695380</v>
      </c>
      <c r="AR1017" s="66">
        <f>S1017*$C$11*$C$9+V1017*$C$11*$C$10</f>
        <v>14695380</v>
      </c>
      <c r="AS1017" s="87">
        <f>$C$11*(T1017*$C$9+W1017*$C$10)</f>
        <v>792178.05375968735</v>
      </c>
      <c r="AT1017" s="45">
        <f t="shared" si="289"/>
        <v>15633490.60488441</v>
      </c>
      <c r="AU1017" s="75"/>
    </row>
    <row r="1018" spans="2:47" ht="15" thickBot="1" x14ac:dyDescent="0.35">
      <c r="B1018" s="41">
        <f t="shared" si="296"/>
        <v>19740</v>
      </c>
      <c r="C1018" s="8">
        <f t="shared" si="297"/>
        <v>197.4</v>
      </c>
      <c r="D1018" s="73">
        <f t="shared" si="285"/>
        <v>264.02249999999998</v>
      </c>
      <c r="E1018" s="29">
        <f t="shared" si="302"/>
        <v>65384.361636503934</v>
      </c>
      <c r="F1018" s="29">
        <f t="shared" si="298"/>
        <v>66.245553836373062</v>
      </c>
      <c r="G1018" s="29">
        <f t="shared" si="299"/>
        <v>88.603428256148959</v>
      </c>
      <c r="H1018" s="17">
        <f t="shared" si="300"/>
        <v>87451.583688822982</v>
      </c>
      <c r="I1018" s="29">
        <f t="shared" si="290"/>
        <v>2.2250485660981263</v>
      </c>
      <c r="J1018" s="29">
        <f t="shared" si="291"/>
        <v>41.69411544073867</v>
      </c>
      <c r="K1018" s="32">
        <f>IF((D1017+L1017+M1017-AL1017)/($C$21+$C$22)&gt;$C$8,$C$8,(D1017+L1017+M1017-AL1017)/($C$21+$C$22))</f>
        <v>1400</v>
      </c>
      <c r="L1018" s="97">
        <f t="shared" si="286"/>
        <v>0</v>
      </c>
      <c r="M1018" s="96">
        <f t="shared" si="287"/>
        <v>0</v>
      </c>
      <c r="N1018" s="98">
        <f t="shared" si="292"/>
        <v>1.7179213529287818</v>
      </c>
      <c r="O1018" s="100">
        <f t="shared" si="288"/>
        <v>4.2266987561397071</v>
      </c>
      <c r="P1018" s="104">
        <f t="shared" si="293"/>
        <v>18.880500609176615</v>
      </c>
      <c r="Q1018" s="102">
        <f t="shared" si="294"/>
        <v>4.9224514715476911E-2</v>
      </c>
      <c r="R1018" s="106">
        <f>IF(K1018-H1017&lt;0,0,K1018-H1017)</f>
        <v>0</v>
      </c>
      <c r="S1018" s="106">
        <f>K1018-V1018</f>
        <v>0</v>
      </c>
      <c r="T1018" s="106">
        <f>IF(R1018&gt;0,$C$6-$C$8,IF($C$6-$C$8-W1018&lt;0,0,$C$6-$C$8-W1018))</f>
        <v>97.214462279726973</v>
      </c>
      <c r="U1018" s="107">
        <f>IF(R1018=0,IF(U1017+(F1018-AL1018/$C$23)*$C$21/($C$21+$C$22)&gt;$C$8,$C$8,U1017+F1018*$C$21/($C$21+$C$22)),E1018)</f>
        <v>1400</v>
      </c>
      <c r="V1018" s="107">
        <f>IF(R1018&gt;0,0,IF(V1017+(F1018-AL1018/$C$23)*$C$21/($C$21+$C$22)&gt;$C$8,$C$8,IF(U1018=$C$8,V1017+(F1018-AL1018/$C$23)*$C$21/$C$22,V1017+(F1018-AL1018/$C$23)*$C$21/($C$21+$C$22))))</f>
        <v>1400</v>
      </c>
      <c r="W1018" s="203">
        <f>IF(R1018&gt;0,0,IF(W1017+AL1018/$C$23&gt;$F$23,$F$23,W1017+AL1018/$C$23))</f>
        <v>2.7855377202730285</v>
      </c>
      <c r="X1018" s="105" t="str">
        <f>IF(R1018=0,"-",FORECAST($C$8,Инклинометрия!$B$2:$B$152,Инклинометрия!$A$2:$A$152))</f>
        <v>-</v>
      </c>
      <c r="Y1018" s="105" t="str">
        <f>IF(R1018=0,"-",FORECAST($C$8-R1018,Инклинометрия!$B$2:$B$152,Инклинометрия!$A$2:$A$152))</f>
        <v>-</v>
      </c>
      <c r="Z1018" s="105" t="str">
        <f>IF(R1018&gt;0,FORECAST($C$8,Инклинометрия!$B$2:$B$152,Инклинометрия!$A$2:$A$152),IF(V1018=$C$8,"-",FORECAST($C$8-V1018,Инклинометрия!$B$2:$B$152,Инклинометрия!$A$2:$A$152)))</f>
        <v>-</v>
      </c>
      <c r="AA1018" s="105" t="str">
        <f>IF(S1018=0,"-",FORECAST($C$8-(S1018+V1018),Инклинометрия!$B$2:$B$152,Инклинометрия!$A$2:$A$152))</f>
        <v>-</v>
      </c>
      <c r="AB1018" s="105">
        <f>FORECAST($C$8+T1018,Инклинометрия!$B$2:$B$152,Инклинометрия!$A$2:$A$152)</f>
        <v>1422.3537391657405</v>
      </c>
      <c r="AC1018" s="105">
        <f>IF(R1018=0,FORECAST($C$6-T1018,Инклинометрия!$B$2:$B$152,Инклинометрия!$A$2:$A$152),FORECAST($C$8,Инклинометрия!$B$2:$B$152,Инклинометрия!$A$2:$A$152))</f>
        <v>1332.6462608342592</v>
      </c>
      <c r="AD1018" s="107">
        <f>IF(R1018=0,FORECAST($C$8,Инклинометрия!$B$2:$B$152,Инклинометрия!$A$2:$A$152),Y1018)</f>
        <v>1330</v>
      </c>
      <c r="AE1018" s="107">
        <f>FORECAST($C$8-(R1018+U1018),Инклинометрия!$B$2:$B$152,Инклинометрия!$A$2:$A$152)</f>
        <v>0</v>
      </c>
      <c r="AF1018" s="107">
        <f>IF(V1018=0,"-",FORECAST($C$8,Инклинометрия!$B$2:$B$152,Инклинометрия!$A$2:$A$152))</f>
        <v>1330</v>
      </c>
      <c r="AG1018" s="107">
        <f>IF(V1018=0,"-",FORECAST($C$8-V1018,Инклинометрия!$B$2:$B$152,Инклинометрия!$A$2:$A$152))</f>
        <v>0</v>
      </c>
      <c r="AH1018" s="107">
        <f>IF(W1018=0,"-",FORECAST($C$8+W1018,Инклинометрия!$B$2:$B$152,Инклинометрия!$A$2:$A$152))</f>
        <v>1332.6462608342592</v>
      </c>
      <c r="AI1018" s="107">
        <f>IF(W1018=0,"-",FORECAST($C$8,Инклинометрия!$B$2:$B$152,Инклинометрия!$A$2:$A$152))</f>
        <v>1330</v>
      </c>
      <c r="AK1018" s="122">
        <f t="shared" si="301"/>
        <v>0</v>
      </c>
      <c r="AL1018" s="67">
        <f>AK1018*(B1018-B1017)</f>
        <v>0</v>
      </c>
      <c r="AM1018" s="23">
        <f t="shared" si="303"/>
        <v>8.6725204696437436E-2</v>
      </c>
      <c r="AN1018" s="26">
        <f>AN1017+AK1018*(B1018-B1017)/(2*PI()*$C$5*AN1017*$K$13)</f>
        <v>0.15480061813468687</v>
      </c>
      <c r="AO1018" s="87">
        <f t="shared" si="295"/>
        <v>145932.55112472404</v>
      </c>
      <c r="AP1018" s="87">
        <f>IF(R1018+U1018&lt;$C$8,0,32*$L$23/$C$12^2*($K$10*R1018+$K$8*U1018)+32*$L$24/($C$14^2-$C$13^2)*($K$10*S1018+$K$8*V1018))</f>
        <v>44607.551124724028</v>
      </c>
      <c r="AQ1018" s="66">
        <f>R1018*$C$11*$C$9+U1018*$C$11*$C$10</f>
        <v>14695380</v>
      </c>
      <c r="AR1018" s="66">
        <f>S1018*$C$11*$C$9+V1018*$C$11*$C$10</f>
        <v>14695380</v>
      </c>
      <c r="AS1018" s="87">
        <f>$C$11*(T1018*$C$9+W1018*$C$10)</f>
        <v>792178.05375968735</v>
      </c>
      <c r="AT1018" s="45">
        <f t="shared" si="289"/>
        <v>15633490.60488441</v>
      </c>
      <c r="AU1018" s="75"/>
    </row>
    <row r="1019" spans="2:47" ht="15" thickBot="1" x14ac:dyDescent="0.35">
      <c r="B1019" s="41">
        <f t="shared" si="296"/>
        <v>19760</v>
      </c>
      <c r="C1019" s="8">
        <f t="shared" si="297"/>
        <v>197.6</v>
      </c>
      <c r="D1019" s="73">
        <f t="shared" si="285"/>
        <v>264.29000000000002</v>
      </c>
      <c r="E1019" s="29">
        <f t="shared" si="302"/>
        <v>65450.607190340314</v>
      </c>
      <c r="F1019" s="29">
        <f t="shared" si="298"/>
        <v>66.245553836373062</v>
      </c>
      <c r="G1019" s="29">
        <f t="shared" si="299"/>
        <v>88.603428256148959</v>
      </c>
      <c r="H1019" s="17">
        <f t="shared" si="300"/>
        <v>87540.187117079127</v>
      </c>
      <c r="I1019" s="29">
        <f t="shared" si="290"/>
        <v>2.2250485660981263</v>
      </c>
      <c r="J1019" s="29">
        <f t="shared" si="291"/>
        <v>41.69411544073867</v>
      </c>
      <c r="K1019" s="32">
        <f>IF((D1018+L1018+M1018-AL1018)/($C$21+$C$22)&gt;$C$8,$C$8,(D1018+L1018+M1018-AL1018)/($C$21+$C$22))</f>
        <v>1400</v>
      </c>
      <c r="L1019" s="97">
        <f t="shared" si="286"/>
        <v>0</v>
      </c>
      <c r="M1019" s="96">
        <f t="shared" si="287"/>
        <v>0</v>
      </c>
      <c r="N1019" s="98">
        <f t="shared" si="292"/>
        <v>1.7179213529287818</v>
      </c>
      <c r="O1019" s="100">
        <f t="shared" si="288"/>
        <v>4.2266987561397071</v>
      </c>
      <c r="P1019" s="104">
        <f t="shared" si="293"/>
        <v>18.880500609176615</v>
      </c>
      <c r="Q1019" s="102">
        <f t="shared" si="294"/>
        <v>4.9224514715476911E-2</v>
      </c>
      <c r="R1019" s="106">
        <f>IF(K1019-H1018&lt;0,0,K1019-H1018)</f>
        <v>0</v>
      </c>
      <c r="S1019" s="106">
        <f>K1019-V1019</f>
        <v>0</v>
      </c>
      <c r="T1019" s="106">
        <f>IF(R1019&gt;0,$C$6-$C$8,IF($C$6-$C$8-W1019&lt;0,0,$C$6-$C$8-W1019))</f>
        <v>97.214462279726973</v>
      </c>
      <c r="U1019" s="107">
        <f>IF(R1019=0,IF(U1018+(F1019-AL1019/$C$23)*$C$21/($C$21+$C$22)&gt;$C$8,$C$8,U1018+F1019*$C$21/($C$21+$C$22)),E1019)</f>
        <v>1400</v>
      </c>
      <c r="V1019" s="107">
        <f>IF(R1019&gt;0,0,IF(V1018+(F1019-AL1019/$C$23)*$C$21/($C$21+$C$22)&gt;$C$8,$C$8,IF(U1019=$C$8,V1018+(F1019-AL1019/$C$23)*$C$21/$C$22,V1018+(F1019-AL1019/$C$23)*$C$21/($C$21+$C$22))))</f>
        <v>1400</v>
      </c>
      <c r="W1019" s="203">
        <f>IF(R1019&gt;0,0,IF(W1018+AL1019/$C$23&gt;$F$23,$F$23,W1018+AL1019/$C$23))</f>
        <v>2.7855377202730285</v>
      </c>
      <c r="X1019" s="105" t="str">
        <f>IF(R1019=0,"-",FORECAST($C$8,Инклинометрия!$B$2:$B$152,Инклинометрия!$A$2:$A$152))</f>
        <v>-</v>
      </c>
      <c r="Y1019" s="105" t="str">
        <f>IF(R1019=0,"-",FORECAST($C$8-R1019,Инклинометрия!$B$2:$B$152,Инклинометрия!$A$2:$A$152))</f>
        <v>-</v>
      </c>
      <c r="Z1019" s="105" t="str">
        <f>IF(R1019&gt;0,FORECAST($C$8,Инклинометрия!$B$2:$B$152,Инклинометрия!$A$2:$A$152),IF(V1019=$C$8,"-",FORECAST($C$8-V1019,Инклинометрия!$B$2:$B$152,Инклинометрия!$A$2:$A$152)))</f>
        <v>-</v>
      </c>
      <c r="AA1019" s="105" t="str">
        <f>IF(S1019=0,"-",FORECAST($C$8-(S1019+V1019),Инклинометрия!$B$2:$B$152,Инклинометрия!$A$2:$A$152))</f>
        <v>-</v>
      </c>
      <c r="AB1019" s="105">
        <f>FORECAST($C$8+T1019,Инклинометрия!$B$2:$B$152,Инклинометрия!$A$2:$A$152)</f>
        <v>1422.3537391657405</v>
      </c>
      <c r="AC1019" s="105">
        <f>IF(R1019=0,FORECAST($C$6-T1019,Инклинометрия!$B$2:$B$152,Инклинометрия!$A$2:$A$152),FORECAST($C$8,Инклинометрия!$B$2:$B$152,Инклинометрия!$A$2:$A$152))</f>
        <v>1332.6462608342592</v>
      </c>
      <c r="AD1019" s="107">
        <f>IF(R1019=0,FORECAST($C$8,Инклинометрия!$B$2:$B$152,Инклинометрия!$A$2:$A$152),Y1019)</f>
        <v>1330</v>
      </c>
      <c r="AE1019" s="107">
        <f>FORECAST($C$8-(R1019+U1019),Инклинометрия!$B$2:$B$152,Инклинометрия!$A$2:$A$152)</f>
        <v>0</v>
      </c>
      <c r="AF1019" s="107">
        <f>IF(V1019=0,"-",FORECAST($C$8,Инклинометрия!$B$2:$B$152,Инклинометрия!$A$2:$A$152))</f>
        <v>1330</v>
      </c>
      <c r="AG1019" s="107">
        <f>IF(V1019=0,"-",FORECAST($C$8-V1019,Инклинометрия!$B$2:$B$152,Инклинометрия!$A$2:$A$152))</f>
        <v>0</v>
      </c>
      <c r="AH1019" s="107">
        <f>IF(W1019=0,"-",FORECAST($C$8+W1019,Инклинометрия!$B$2:$B$152,Инклинометрия!$A$2:$A$152))</f>
        <v>1332.6462608342592</v>
      </c>
      <c r="AI1019" s="107">
        <f>IF(W1019=0,"-",FORECAST($C$8,Инклинометрия!$B$2:$B$152,Инклинометрия!$A$2:$A$152))</f>
        <v>1330</v>
      </c>
      <c r="AK1019" s="122">
        <f t="shared" si="301"/>
        <v>0</v>
      </c>
      <c r="AL1019" s="67">
        <f>AK1019*(B1019-B1018)</f>
        <v>0</v>
      </c>
      <c r="AM1019" s="23">
        <f t="shared" si="303"/>
        <v>8.6725204696437436E-2</v>
      </c>
      <c r="AN1019" s="26">
        <f>AN1018+AK1019*(B1019-B1018)/(2*PI()*$C$5*AN1018*$K$13)</f>
        <v>0.15480061813468687</v>
      </c>
      <c r="AO1019" s="87">
        <f t="shared" si="295"/>
        <v>145932.55112472404</v>
      </c>
      <c r="AP1019" s="87">
        <f>IF(R1019+U1019&lt;$C$8,0,32*$L$23/$C$12^2*($K$10*R1019+$K$8*U1019)+32*$L$24/($C$14^2-$C$13^2)*($K$10*S1019+$K$8*V1019))</f>
        <v>44607.551124724028</v>
      </c>
      <c r="AQ1019" s="66">
        <f>R1019*$C$11*$C$9+U1019*$C$11*$C$10</f>
        <v>14695380</v>
      </c>
      <c r="AR1019" s="66">
        <f>S1019*$C$11*$C$9+V1019*$C$11*$C$10</f>
        <v>14695380</v>
      </c>
      <c r="AS1019" s="87">
        <f>$C$11*(T1019*$C$9+W1019*$C$10)</f>
        <v>792178.05375968735</v>
      </c>
      <c r="AT1019" s="45">
        <f t="shared" si="289"/>
        <v>15633490.60488441</v>
      </c>
      <c r="AU1019" s="75"/>
    </row>
    <row r="1020" spans="2:47" ht="15" thickBot="1" x14ac:dyDescent="0.35">
      <c r="B1020" s="41">
        <f t="shared" si="296"/>
        <v>19780</v>
      </c>
      <c r="C1020" s="8">
        <f t="shared" si="297"/>
        <v>197.8</v>
      </c>
      <c r="D1020" s="73">
        <f t="shared" si="285"/>
        <v>264.5575</v>
      </c>
      <c r="E1020" s="29">
        <f t="shared" si="302"/>
        <v>65516.8527441767</v>
      </c>
      <c r="F1020" s="29">
        <f t="shared" si="298"/>
        <v>66.245553836382484</v>
      </c>
      <c r="G1020" s="29">
        <f t="shared" si="299"/>
        <v>88.603428256161564</v>
      </c>
      <c r="H1020" s="17">
        <f t="shared" si="300"/>
        <v>87628.790545335287</v>
      </c>
      <c r="I1020" s="29">
        <f t="shared" si="290"/>
        <v>2.2250485660981263</v>
      </c>
      <c r="J1020" s="29">
        <f t="shared" si="291"/>
        <v>41.694115440741633</v>
      </c>
      <c r="K1020" s="32">
        <f>IF((D1019+L1019+M1019-AL1019)/($C$21+$C$22)&gt;$C$8,$C$8,(D1019+L1019+M1019-AL1019)/($C$21+$C$22))</f>
        <v>1400</v>
      </c>
      <c r="L1020" s="97">
        <f t="shared" si="286"/>
        <v>0</v>
      </c>
      <c r="M1020" s="96">
        <f t="shared" si="287"/>
        <v>0</v>
      </c>
      <c r="N1020" s="98">
        <f t="shared" si="292"/>
        <v>1.7179213529287818</v>
      </c>
      <c r="O1020" s="100">
        <f t="shared" si="288"/>
        <v>4.2266987561397071</v>
      </c>
      <c r="P1020" s="104">
        <f t="shared" si="293"/>
        <v>18.880500609176615</v>
      </c>
      <c r="Q1020" s="102">
        <f t="shared" si="294"/>
        <v>4.9224514715476911E-2</v>
      </c>
      <c r="R1020" s="106">
        <f>IF(K1020-H1019&lt;0,0,K1020-H1019)</f>
        <v>0</v>
      </c>
      <c r="S1020" s="106">
        <f>K1020-V1020</f>
        <v>0</v>
      </c>
      <c r="T1020" s="106">
        <f>IF(R1020&gt;0,$C$6-$C$8,IF($C$6-$C$8-W1020&lt;0,0,$C$6-$C$8-W1020))</f>
        <v>97.214462279726973</v>
      </c>
      <c r="U1020" s="107">
        <f>IF(R1020=0,IF(U1019+(F1020-AL1020/$C$23)*$C$21/($C$21+$C$22)&gt;$C$8,$C$8,U1019+F1020*$C$21/($C$21+$C$22)),E1020)</f>
        <v>1400</v>
      </c>
      <c r="V1020" s="107">
        <f>IF(R1020&gt;0,0,IF(V1019+(F1020-AL1020/$C$23)*$C$21/($C$21+$C$22)&gt;$C$8,$C$8,IF(U1020=$C$8,V1019+(F1020-AL1020/$C$23)*$C$21/$C$22,V1019+(F1020-AL1020/$C$23)*$C$21/($C$21+$C$22))))</f>
        <v>1400</v>
      </c>
      <c r="W1020" s="203">
        <f>IF(R1020&gt;0,0,IF(W1019+AL1020/$C$23&gt;$F$23,$F$23,W1019+AL1020/$C$23))</f>
        <v>2.7855377202730285</v>
      </c>
      <c r="X1020" s="105" t="str">
        <f>IF(R1020=0,"-",FORECAST($C$8,Инклинометрия!$B$2:$B$152,Инклинометрия!$A$2:$A$152))</f>
        <v>-</v>
      </c>
      <c r="Y1020" s="105" t="str">
        <f>IF(R1020=0,"-",FORECAST($C$8-R1020,Инклинометрия!$B$2:$B$152,Инклинометрия!$A$2:$A$152))</f>
        <v>-</v>
      </c>
      <c r="Z1020" s="105" t="str">
        <f>IF(R1020&gt;0,FORECAST($C$8,Инклинометрия!$B$2:$B$152,Инклинометрия!$A$2:$A$152),IF(V1020=$C$8,"-",FORECAST($C$8-V1020,Инклинометрия!$B$2:$B$152,Инклинометрия!$A$2:$A$152)))</f>
        <v>-</v>
      </c>
      <c r="AA1020" s="105" t="str">
        <f>IF(S1020=0,"-",FORECAST($C$8-(S1020+V1020),Инклинометрия!$B$2:$B$152,Инклинометрия!$A$2:$A$152))</f>
        <v>-</v>
      </c>
      <c r="AB1020" s="105">
        <f>FORECAST($C$8+T1020,Инклинометрия!$B$2:$B$152,Инклинометрия!$A$2:$A$152)</f>
        <v>1422.3537391657405</v>
      </c>
      <c r="AC1020" s="105">
        <f>IF(R1020=0,FORECAST($C$6-T1020,Инклинометрия!$B$2:$B$152,Инклинометрия!$A$2:$A$152),FORECAST($C$8,Инклинометрия!$B$2:$B$152,Инклинометрия!$A$2:$A$152))</f>
        <v>1332.6462608342592</v>
      </c>
      <c r="AD1020" s="107">
        <f>IF(R1020=0,FORECAST($C$8,Инклинометрия!$B$2:$B$152,Инклинометрия!$A$2:$A$152),Y1020)</f>
        <v>1330</v>
      </c>
      <c r="AE1020" s="107">
        <f>FORECAST($C$8-(R1020+U1020),Инклинометрия!$B$2:$B$152,Инклинометрия!$A$2:$A$152)</f>
        <v>0</v>
      </c>
      <c r="AF1020" s="107">
        <f>IF(V1020=0,"-",FORECAST($C$8,Инклинометрия!$B$2:$B$152,Инклинометрия!$A$2:$A$152))</f>
        <v>1330</v>
      </c>
      <c r="AG1020" s="107">
        <f>IF(V1020=0,"-",FORECAST($C$8-V1020,Инклинометрия!$B$2:$B$152,Инклинометрия!$A$2:$A$152))</f>
        <v>0</v>
      </c>
      <c r="AH1020" s="107">
        <f>IF(W1020=0,"-",FORECAST($C$8+W1020,Инклинометрия!$B$2:$B$152,Инклинометрия!$A$2:$A$152))</f>
        <v>1332.6462608342592</v>
      </c>
      <c r="AI1020" s="107">
        <f>IF(W1020=0,"-",FORECAST($C$8,Инклинометрия!$B$2:$B$152,Инклинометрия!$A$2:$A$152))</f>
        <v>1330</v>
      </c>
      <c r="AK1020" s="122">
        <f t="shared" si="301"/>
        <v>0</v>
      </c>
      <c r="AL1020" s="67">
        <f>AK1020*(B1020-B1019)</f>
        <v>0</v>
      </c>
      <c r="AM1020" s="23">
        <f t="shared" si="303"/>
        <v>8.6725204696437436E-2</v>
      </c>
      <c r="AN1020" s="26">
        <f>AN1019+AK1020*(B1020-B1019)/(2*PI()*$C$5*AN1019*$K$13)</f>
        <v>0.15480061813468687</v>
      </c>
      <c r="AO1020" s="87">
        <f t="shared" si="295"/>
        <v>145932.55112472404</v>
      </c>
      <c r="AP1020" s="87">
        <f>IF(R1020+U1020&lt;$C$8,0,32*$L$23/$C$12^2*($K$10*R1020+$K$8*U1020)+32*$L$24/($C$14^2-$C$13^2)*($K$10*S1020+$K$8*V1020))</f>
        <v>44607.551124724028</v>
      </c>
      <c r="AQ1020" s="66">
        <f>R1020*$C$11*$C$9+U1020*$C$11*$C$10</f>
        <v>14695380</v>
      </c>
      <c r="AR1020" s="66">
        <f>S1020*$C$11*$C$9+V1020*$C$11*$C$10</f>
        <v>14695380</v>
      </c>
      <c r="AS1020" s="87">
        <f>$C$11*(T1020*$C$9+W1020*$C$10)</f>
        <v>792178.05375968735</v>
      </c>
      <c r="AT1020" s="45">
        <f t="shared" si="289"/>
        <v>15633490.60488441</v>
      </c>
      <c r="AU1020" s="75"/>
    </row>
    <row r="1021" spans="2:47" ht="15" thickBot="1" x14ac:dyDescent="0.35">
      <c r="B1021" s="41">
        <f t="shared" si="296"/>
        <v>19800</v>
      </c>
      <c r="C1021" s="8">
        <f t="shared" si="297"/>
        <v>198</v>
      </c>
      <c r="D1021" s="73">
        <f t="shared" si="285"/>
        <v>264.82499999999999</v>
      </c>
      <c r="E1021" s="29">
        <f t="shared" si="302"/>
        <v>65583.098298013065</v>
      </c>
      <c r="F1021" s="29">
        <f t="shared" si="298"/>
        <v>66.245553836373062</v>
      </c>
      <c r="G1021" s="29">
        <f t="shared" si="299"/>
        <v>88.603428256148959</v>
      </c>
      <c r="H1021" s="17">
        <f t="shared" si="300"/>
        <v>87717.393973591432</v>
      </c>
      <c r="I1021" s="29">
        <f t="shared" si="290"/>
        <v>2.2250485660981263</v>
      </c>
      <c r="J1021" s="29">
        <f t="shared" si="291"/>
        <v>41.69411544073867</v>
      </c>
      <c r="K1021" s="32">
        <f>IF((D1020+L1020+M1020-AL1020)/($C$21+$C$22)&gt;$C$8,$C$8,(D1020+L1020+M1020-AL1020)/($C$21+$C$22))</f>
        <v>1400</v>
      </c>
      <c r="L1021" s="97">
        <f t="shared" si="286"/>
        <v>0</v>
      </c>
      <c r="M1021" s="96">
        <f t="shared" si="287"/>
        <v>0</v>
      </c>
      <c r="N1021" s="98">
        <f t="shared" si="292"/>
        <v>1.7179213529287818</v>
      </c>
      <c r="O1021" s="100">
        <f t="shared" si="288"/>
        <v>4.2266987561397071</v>
      </c>
      <c r="P1021" s="104">
        <f t="shared" si="293"/>
        <v>18.880500609176615</v>
      </c>
      <c r="Q1021" s="102">
        <f t="shared" si="294"/>
        <v>4.9224514715476911E-2</v>
      </c>
      <c r="R1021" s="106">
        <f>IF(K1021-H1020&lt;0,0,K1021-H1020)</f>
        <v>0</v>
      </c>
      <c r="S1021" s="106">
        <f>K1021-V1021</f>
        <v>0</v>
      </c>
      <c r="T1021" s="106">
        <f>IF(R1021&gt;0,$C$6-$C$8,IF($C$6-$C$8-W1021&lt;0,0,$C$6-$C$8-W1021))</f>
        <v>97.214462279726973</v>
      </c>
      <c r="U1021" s="107">
        <f>IF(R1021=0,IF(U1020+(F1021-AL1021/$C$23)*$C$21/($C$21+$C$22)&gt;$C$8,$C$8,U1020+F1021*$C$21/($C$21+$C$22)),E1021)</f>
        <v>1400</v>
      </c>
      <c r="V1021" s="107">
        <f>IF(R1021&gt;0,0,IF(V1020+(F1021-AL1021/$C$23)*$C$21/($C$21+$C$22)&gt;$C$8,$C$8,IF(U1021=$C$8,V1020+(F1021-AL1021/$C$23)*$C$21/$C$22,V1020+(F1021-AL1021/$C$23)*$C$21/($C$21+$C$22))))</f>
        <v>1400</v>
      </c>
      <c r="W1021" s="203">
        <f>IF(R1021&gt;0,0,IF(W1020+AL1021/$C$23&gt;$F$23,$F$23,W1020+AL1021/$C$23))</f>
        <v>2.7855377202730285</v>
      </c>
      <c r="X1021" s="105" t="str">
        <f>IF(R1021=0,"-",FORECAST($C$8,Инклинометрия!$B$2:$B$152,Инклинометрия!$A$2:$A$152))</f>
        <v>-</v>
      </c>
      <c r="Y1021" s="105" t="str">
        <f>IF(R1021=0,"-",FORECAST($C$8-R1021,Инклинометрия!$B$2:$B$152,Инклинометрия!$A$2:$A$152))</f>
        <v>-</v>
      </c>
      <c r="Z1021" s="105" t="str">
        <f>IF(R1021&gt;0,FORECAST($C$8,Инклинометрия!$B$2:$B$152,Инклинометрия!$A$2:$A$152),IF(V1021=$C$8,"-",FORECAST($C$8-V1021,Инклинометрия!$B$2:$B$152,Инклинометрия!$A$2:$A$152)))</f>
        <v>-</v>
      </c>
      <c r="AA1021" s="105" t="str">
        <f>IF(S1021=0,"-",FORECAST($C$8-(S1021+V1021),Инклинометрия!$B$2:$B$152,Инклинометрия!$A$2:$A$152))</f>
        <v>-</v>
      </c>
      <c r="AB1021" s="105">
        <f>FORECAST($C$8+T1021,Инклинометрия!$B$2:$B$152,Инклинометрия!$A$2:$A$152)</f>
        <v>1422.3537391657405</v>
      </c>
      <c r="AC1021" s="105">
        <f>IF(R1021=0,FORECAST($C$6-T1021,Инклинометрия!$B$2:$B$152,Инклинометрия!$A$2:$A$152),FORECAST($C$8,Инклинометрия!$B$2:$B$152,Инклинометрия!$A$2:$A$152))</f>
        <v>1332.6462608342592</v>
      </c>
      <c r="AD1021" s="107">
        <f>IF(R1021=0,FORECAST($C$8,Инклинометрия!$B$2:$B$152,Инклинометрия!$A$2:$A$152),Y1021)</f>
        <v>1330</v>
      </c>
      <c r="AE1021" s="107">
        <f>FORECAST($C$8-(R1021+U1021),Инклинометрия!$B$2:$B$152,Инклинометрия!$A$2:$A$152)</f>
        <v>0</v>
      </c>
      <c r="AF1021" s="107">
        <f>IF(V1021=0,"-",FORECAST($C$8,Инклинометрия!$B$2:$B$152,Инклинометрия!$A$2:$A$152))</f>
        <v>1330</v>
      </c>
      <c r="AG1021" s="107">
        <f>IF(V1021=0,"-",FORECAST($C$8-V1021,Инклинометрия!$B$2:$B$152,Инклинометрия!$A$2:$A$152))</f>
        <v>0</v>
      </c>
      <c r="AH1021" s="107">
        <f>IF(W1021=0,"-",FORECAST($C$8+W1021,Инклинометрия!$B$2:$B$152,Инклинометрия!$A$2:$A$152))</f>
        <v>1332.6462608342592</v>
      </c>
      <c r="AI1021" s="107">
        <f>IF(W1021=0,"-",FORECAST($C$8,Инклинометрия!$B$2:$B$152,Инклинометрия!$A$2:$A$152))</f>
        <v>1330</v>
      </c>
      <c r="AK1021" s="122">
        <f t="shared" si="301"/>
        <v>0</v>
      </c>
      <c r="AL1021" s="67">
        <f>AK1021*(B1021-B1020)</f>
        <v>0</v>
      </c>
      <c r="AM1021" s="23">
        <f t="shared" si="303"/>
        <v>8.6725204696437436E-2</v>
      </c>
      <c r="AN1021" s="26">
        <f>AN1020+AK1021*(B1021-B1020)/(2*PI()*$C$5*AN1020*$K$13)</f>
        <v>0.15480061813468687</v>
      </c>
      <c r="AO1021" s="87">
        <f t="shared" si="295"/>
        <v>145932.55112472404</v>
      </c>
      <c r="AP1021" s="87">
        <f>IF(R1021+U1021&lt;$C$8,0,32*$L$23/$C$12^2*($K$10*R1021+$K$8*U1021)+32*$L$24/($C$14^2-$C$13^2)*($K$10*S1021+$K$8*V1021))</f>
        <v>44607.551124724028</v>
      </c>
      <c r="AQ1021" s="66">
        <f>R1021*$C$11*$C$9+U1021*$C$11*$C$10</f>
        <v>14695380</v>
      </c>
      <c r="AR1021" s="66">
        <f>S1021*$C$11*$C$9+V1021*$C$11*$C$10</f>
        <v>14695380</v>
      </c>
      <c r="AS1021" s="87">
        <f>$C$11*(T1021*$C$9+W1021*$C$10)</f>
        <v>792178.05375968735</v>
      </c>
      <c r="AT1021" s="45">
        <f t="shared" si="289"/>
        <v>15633490.60488441</v>
      </c>
      <c r="AU1021" s="75"/>
    </row>
    <row r="1022" spans="2:47" ht="15" thickBot="1" x14ac:dyDescent="0.35">
      <c r="B1022" s="41">
        <f t="shared" si="296"/>
        <v>19820</v>
      </c>
      <c r="C1022" s="8">
        <f t="shared" si="297"/>
        <v>198.20000000000002</v>
      </c>
      <c r="D1022" s="73">
        <f t="shared" si="285"/>
        <v>265.09250000000003</v>
      </c>
      <c r="E1022" s="29">
        <f t="shared" si="302"/>
        <v>65649.343851849451</v>
      </c>
      <c r="F1022" s="29">
        <f t="shared" si="298"/>
        <v>66.245553836382484</v>
      </c>
      <c r="G1022" s="29">
        <f t="shared" si="299"/>
        <v>88.603428256161564</v>
      </c>
      <c r="H1022" s="17">
        <f t="shared" si="300"/>
        <v>87805.997401847591</v>
      </c>
      <c r="I1022" s="29">
        <f t="shared" si="290"/>
        <v>2.2250485660981263</v>
      </c>
      <c r="J1022" s="29">
        <f t="shared" si="291"/>
        <v>41.694115440741633</v>
      </c>
      <c r="K1022" s="32">
        <f>IF((D1021+L1021+M1021-AL1021)/($C$21+$C$22)&gt;$C$8,$C$8,(D1021+L1021+M1021-AL1021)/($C$21+$C$22))</f>
        <v>1400</v>
      </c>
      <c r="L1022" s="97">
        <f t="shared" si="286"/>
        <v>0</v>
      </c>
      <c r="M1022" s="96">
        <f t="shared" si="287"/>
        <v>0</v>
      </c>
      <c r="N1022" s="98">
        <f t="shared" si="292"/>
        <v>1.7179213529287818</v>
      </c>
      <c r="O1022" s="100">
        <f t="shared" si="288"/>
        <v>4.2266987561397071</v>
      </c>
      <c r="P1022" s="104">
        <f t="shared" si="293"/>
        <v>18.880500609176615</v>
      </c>
      <c r="Q1022" s="102">
        <f t="shared" si="294"/>
        <v>4.9224514715476911E-2</v>
      </c>
      <c r="R1022" s="106">
        <f>IF(K1022-H1021&lt;0,0,K1022-H1021)</f>
        <v>0</v>
      </c>
      <c r="S1022" s="106">
        <f>K1022-V1022</f>
        <v>0</v>
      </c>
      <c r="T1022" s="106">
        <f>IF(R1022&gt;0,$C$6-$C$8,IF($C$6-$C$8-W1022&lt;0,0,$C$6-$C$8-W1022))</f>
        <v>97.214462279726973</v>
      </c>
      <c r="U1022" s="107">
        <f>IF(R1022=0,IF(U1021+(F1022-AL1022/$C$23)*$C$21/($C$21+$C$22)&gt;$C$8,$C$8,U1021+F1022*$C$21/($C$21+$C$22)),E1022)</f>
        <v>1400</v>
      </c>
      <c r="V1022" s="107">
        <f>IF(R1022&gt;0,0,IF(V1021+(F1022-AL1022/$C$23)*$C$21/($C$21+$C$22)&gt;$C$8,$C$8,IF(U1022=$C$8,V1021+(F1022-AL1022/$C$23)*$C$21/$C$22,V1021+(F1022-AL1022/$C$23)*$C$21/($C$21+$C$22))))</f>
        <v>1400</v>
      </c>
      <c r="W1022" s="203">
        <f>IF(R1022&gt;0,0,IF(W1021+AL1022/$C$23&gt;$F$23,$F$23,W1021+AL1022/$C$23))</f>
        <v>2.7855377202730285</v>
      </c>
      <c r="X1022" s="105" t="str">
        <f>IF(R1022=0,"-",FORECAST($C$8,Инклинометрия!$B$2:$B$152,Инклинометрия!$A$2:$A$152))</f>
        <v>-</v>
      </c>
      <c r="Y1022" s="105" t="str">
        <f>IF(R1022=0,"-",FORECAST($C$8-R1022,Инклинометрия!$B$2:$B$152,Инклинометрия!$A$2:$A$152))</f>
        <v>-</v>
      </c>
      <c r="Z1022" s="105" t="str">
        <f>IF(R1022&gt;0,FORECAST($C$8,Инклинометрия!$B$2:$B$152,Инклинометрия!$A$2:$A$152),IF(V1022=$C$8,"-",FORECAST($C$8-V1022,Инклинометрия!$B$2:$B$152,Инклинометрия!$A$2:$A$152)))</f>
        <v>-</v>
      </c>
      <c r="AA1022" s="105" t="str">
        <f>IF(S1022=0,"-",FORECAST($C$8-(S1022+V1022),Инклинометрия!$B$2:$B$152,Инклинометрия!$A$2:$A$152))</f>
        <v>-</v>
      </c>
      <c r="AB1022" s="105">
        <f>FORECAST($C$8+T1022,Инклинометрия!$B$2:$B$152,Инклинометрия!$A$2:$A$152)</f>
        <v>1422.3537391657405</v>
      </c>
      <c r="AC1022" s="105">
        <f>IF(R1022=0,FORECAST($C$6-T1022,Инклинометрия!$B$2:$B$152,Инклинометрия!$A$2:$A$152),FORECAST($C$8,Инклинометрия!$B$2:$B$152,Инклинометрия!$A$2:$A$152))</f>
        <v>1332.6462608342592</v>
      </c>
      <c r="AD1022" s="107">
        <f>IF(R1022=0,FORECAST($C$8,Инклинометрия!$B$2:$B$152,Инклинометрия!$A$2:$A$152),Y1022)</f>
        <v>1330</v>
      </c>
      <c r="AE1022" s="107">
        <f>FORECAST($C$8-(R1022+U1022),Инклинометрия!$B$2:$B$152,Инклинометрия!$A$2:$A$152)</f>
        <v>0</v>
      </c>
      <c r="AF1022" s="107">
        <f>IF(V1022=0,"-",FORECAST($C$8,Инклинометрия!$B$2:$B$152,Инклинометрия!$A$2:$A$152))</f>
        <v>1330</v>
      </c>
      <c r="AG1022" s="107">
        <f>IF(V1022=0,"-",FORECAST($C$8-V1022,Инклинометрия!$B$2:$B$152,Инклинометрия!$A$2:$A$152))</f>
        <v>0</v>
      </c>
      <c r="AH1022" s="107">
        <f>IF(W1022=0,"-",FORECAST($C$8+W1022,Инклинометрия!$B$2:$B$152,Инклинометрия!$A$2:$A$152))</f>
        <v>1332.6462608342592</v>
      </c>
      <c r="AI1022" s="107">
        <f>IF(W1022=0,"-",FORECAST($C$8,Инклинометрия!$B$2:$B$152,Инклинометрия!$A$2:$A$152))</f>
        <v>1330</v>
      </c>
      <c r="AK1022" s="122">
        <f t="shared" si="301"/>
        <v>0</v>
      </c>
      <c r="AL1022" s="67">
        <f>AK1022*(B1022-B1021)</f>
        <v>0</v>
      </c>
      <c r="AM1022" s="23">
        <f t="shared" si="303"/>
        <v>8.6725204696437436E-2</v>
      </c>
      <c r="AN1022" s="26">
        <f>AN1021+AK1022*(B1022-B1021)/(2*PI()*$C$5*AN1021*$K$13)</f>
        <v>0.15480061813468687</v>
      </c>
      <c r="AO1022" s="87">
        <f t="shared" si="295"/>
        <v>145932.55112472404</v>
      </c>
      <c r="AP1022" s="87">
        <f>IF(R1022+U1022&lt;$C$8,0,32*$L$23/$C$12^2*($K$10*R1022+$K$8*U1022)+32*$L$24/($C$14^2-$C$13^2)*($K$10*S1022+$K$8*V1022))</f>
        <v>44607.551124724028</v>
      </c>
      <c r="AQ1022" s="66">
        <f>R1022*$C$11*$C$9+U1022*$C$11*$C$10</f>
        <v>14695380</v>
      </c>
      <c r="AR1022" s="66">
        <f>S1022*$C$11*$C$9+V1022*$C$11*$C$10</f>
        <v>14695380</v>
      </c>
      <c r="AS1022" s="87">
        <f>$C$11*(T1022*$C$9+W1022*$C$10)</f>
        <v>792178.05375968735</v>
      </c>
      <c r="AT1022" s="45">
        <f t="shared" si="289"/>
        <v>15633490.60488441</v>
      </c>
      <c r="AU1022" s="75"/>
    </row>
    <row r="1023" spans="2:47" ht="15" thickBot="1" x14ac:dyDescent="0.35">
      <c r="B1023" s="41">
        <f t="shared" si="296"/>
        <v>19840</v>
      </c>
      <c r="C1023" s="8">
        <f t="shared" si="297"/>
        <v>198.4</v>
      </c>
      <c r="D1023" s="73">
        <f t="shared" si="285"/>
        <v>265.36</v>
      </c>
      <c r="E1023" s="29">
        <f t="shared" si="302"/>
        <v>65715.589405685823</v>
      </c>
      <c r="F1023" s="29">
        <f t="shared" si="298"/>
        <v>66.245553836373062</v>
      </c>
      <c r="G1023" s="29">
        <f t="shared" si="299"/>
        <v>88.603428256148959</v>
      </c>
      <c r="H1023" s="17">
        <f t="shared" si="300"/>
        <v>87894.600830103736</v>
      </c>
      <c r="I1023" s="29">
        <f t="shared" si="290"/>
        <v>2.2250485660981263</v>
      </c>
      <c r="J1023" s="29">
        <f t="shared" si="291"/>
        <v>41.69411544073867</v>
      </c>
      <c r="K1023" s="32">
        <f>IF((D1022+L1022+M1022-AL1022)/($C$21+$C$22)&gt;$C$8,$C$8,(D1022+L1022+M1022-AL1022)/($C$21+$C$22))</f>
        <v>1400</v>
      </c>
      <c r="L1023" s="97">
        <f t="shared" si="286"/>
        <v>0</v>
      </c>
      <c r="M1023" s="96">
        <f t="shared" si="287"/>
        <v>0</v>
      </c>
      <c r="N1023" s="98">
        <f t="shared" si="292"/>
        <v>1.7179213529287818</v>
      </c>
      <c r="O1023" s="100">
        <f t="shared" si="288"/>
        <v>4.2266987561397071</v>
      </c>
      <c r="P1023" s="104">
        <f t="shared" si="293"/>
        <v>18.880500609176615</v>
      </c>
      <c r="Q1023" s="102">
        <f t="shared" si="294"/>
        <v>4.9224514715476911E-2</v>
      </c>
      <c r="R1023" s="106">
        <f>IF(K1023-H1022&lt;0,0,K1023-H1022)</f>
        <v>0</v>
      </c>
      <c r="S1023" s="106">
        <f>K1023-V1023</f>
        <v>0</v>
      </c>
      <c r="T1023" s="106">
        <f>IF(R1023&gt;0,$C$6-$C$8,IF($C$6-$C$8-W1023&lt;0,0,$C$6-$C$8-W1023))</f>
        <v>97.214462279726973</v>
      </c>
      <c r="U1023" s="107">
        <f>IF(R1023=0,IF(U1022+(F1023-AL1023/$C$23)*$C$21/($C$21+$C$22)&gt;$C$8,$C$8,U1022+F1023*$C$21/($C$21+$C$22)),E1023)</f>
        <v>1400</v>
      </c>
      <c r="V1023" s="107">
        <f>IF(R1023&gt;0,0,IF(V1022+(F1023-AL1023/$C$23)*$C$21/($C$21+$C$22)&gt;$C$8,$C$8,IF(U1023=$C$8,V1022+(F1023-AL1023/$C$23)*$C$21/$C$22,V1022+(F1023-AL1023/$C$23)*$C$21/($C$21+$C$22))))</f>
        <v>1400</v>
      </c>
      <c r="W1023" s="203">
        <f>IF(R1023&gt;0,0,IF(W1022+AL1023/$C$23&gt;$F$23,$F$23,W1022+AL1023/$C$23))</f>
        <v>2.7855377202730285</v>
      </c>
      <c r="X1023" s="105" t="str">
        <f>IF(R1023=0,"-",FORECAST($C$8,Инклинометрия!$B$2:$B$152,Инклинометрия!$A$2:$A$152))</f>
        <v>-</v>
      </c>
      <c r="Y1023" s="105" t="str">
        <f>IF(R1023=0,"-",FORECAST($C$8-R1023,Инклинометрия!$B$2:$B$152,Инклинометрия!$A$2:$A$152))</f>
        <v>-</v>
      </c>
      <c r="Z1023" s="105" t="str">
        <f>IF(R1023&gt;0,FORECAST($C$8,Инклинометрия!$B$2:$B$152,Инклинометрия!$A$2:$A$152),IF(V1023=$C$8,"-",FORECAST($C$8-V1023,Инклинометрия!$B$2:$B$152,Инклинометрия!$A$2:$A$152)))</f>
        <v>-</v>
      </c>
      <c r="AA1023" s="105" t="str">
        <f>IF(S1023=0,"-",FORECAST($C$8-(S1023+V1023),Инклинометрия!$B$2:$B$152,Инклинометрия!$A$2:$A$152))</f>
        <v>-</v>
      </c>
      <c r="AB1023" s="105">
        <f>FORECAST($C$8+T1023,Инклинометрия!$B$2:$B$152,Инклинометрия!$A$2:$A$152)</f>
        <v>1422.3537391657405</v>
      </c>
      <c r="AC1023" s="105">
        <f>IF(R1023=0,FORECAST($C$6-T1023,Инклинометрия!$B$2:$B$152,Инклинометрия!$A$2:$A$152),FORECAST($C$8,Инклинометрия!$B$2:$B$152,Инклинометрия!$A$2:$A$152))</f>
        <v>1332.6462608342592</v>
      </c>
      <c r="AD1023" s="107">
        <f>IF(R1023=0,FORECAST($C$8,Инклинометрия!$B$2:$B$152,Инклинометрия!$A$2:$A$152),Y1023)</f>
        <v>1330</v>
      </c>
      <c r="AE1023" s="107">
        <f>FORECAST($C$8-(R1023+U1023),Инклинометрия!$B$2:$B$152,Инклинометрия!$A$2:$A$152)</f>
        <v>0</v>
      </c>
      <c r="AF1023" s="107">
        <f>IF(V1023=0,"-",FORECAST($C$8,Инклинометрия!$B$2:$B$152,Инклинометрия!$A$2:$A$152))</f>
        <v>1330</v>
      </c>
      <c r="AG1023" s="107">
        <f>IF(V1023=0,"-",FORECAST($C$8-V1023,Инклинометрия!$B$2:$B$152,Инклинометрия!$A$2:$A$152))</f>
        <v>0</v>
      </c>
      <c r="AH1023" s="107">
        <f>IF(W1023=0,"-",FORECAST($C$8+W1023,Инклинометрия!$B$2:$B$152,Инклинометрия!$A$2:$A$152))</f>
        <v>1332.6462608342592</v>
      </c>
      <c r="AI1023" s="107">
        <f>IF(W1023=0,"-",FORECAST($C$8,Инклинометрия!$B$2:$B$152,Инклинометрия!$A$2:$A$152))</f>
        <v>1330</v>
      </c>
      <c r="AK1023" s="122">
        <f t="shared" si="301"/>
        <v>0</v>
      </c>
      <c r="AL1023" s="67">
        <f>AK1023*(B1023-B1022)</f>
        <v>0</v>
      </c>
      <c r="AM1023" s="23">
        <f t="shared" si="303"/>
        <v>8.6725204696437436E-2</v>
      </c>
      <c r="AN1023" s="26">
        <f>AN1022+AK1023*(B1023-B1022)/(2*PI()*$C$5*AN1022*$K$13)</f>
        <v>0.15480061813468687</v>
      </c>
      <c r="AO1023" s="87">
        <f t="shared" si="295"/>
        <v>145932.55112472404</v>
      </c>
      <c r="AP1023" s="87">
        <f>IF(R1023+U1023&lt;$C$8,0,32*$L$23/$C$12^2*($K$10*R1023+$K$8*U1023)+32*$L$24/($C$14^2-$C$13^2)*($K$10*S1023+$K$8*V1023))</f>
        <v>44607.551124724028</v>
      </c>
      <c r="AQ1023" s="66">
        <f>R1023*$C$11*$C$9+U1023*$C$11*$C$10</f>
        <v>14695380</v>
      </c>
      <c r="AR1023" s="66">
        <f>S1023*$C$11*$C$9+V1023*$C$11*$C$10</f>
        <v>14695380</v>
      </c>
      <c r="AS1023" s="87">
        <f>$C$11*(T1023*$C$9+W1023*$C$10)</f>
        <v>792178.05375968735</v>
      </c>
      <c r="AT1023" s="45">
        <f t="shared" si="289"/>
        <v>15633490.60488441</v>
      </c>
      <c r="AU1023" s="75"/>
    </row>
    <row r="1024" spans="2:47" ht="15" thickBot="1" x14ac:dyDescent="0.35">
      <c r="B1024" s="41">
        <f t="shared" si="296"/>
        <v>19860</v>
      </c>
      <c r="C1024" s="8">
        <f t="shared" si="297"/>
        <v>198.6</v>
      </c>
      <c r="D1024" s="73">
        <f t="shared" si="285"/>
        <v>265.6275</v>
      </c>
      <c r="E1024" s="29">
        <f t="shared" si="302"/>
        <v>65781.834959522195</v>
      </c>
      <c r="F1024" s="29">
        <f t="shared" si="298"/>
        <v>66.245553836373062</v>
      </c>
      <c r="G1024" s="29">
        <f t="shared" si="299"/>
        <v>88.603428256148959</v>
      </c>
      <c r="H1024" s="17">
        <f t="shared" si="300"/>
        <v>87983.204258359881</v>
      </c>
      <c r="I1024" s="29">
        <f t="shared" si="290"/>
        <v>2.2250485660981263</v>
      </c>
      <c r="J1024" s="29">
        <f t="shared" si="291"/>
        <v>41.69411544073867</v>
      </c>
      <c r="K1024" s="32">
        <f>IF((D1023+L1023+M1023-AL1023)/($C$21+$C$22)&gt;$C$8,$C$8,(D1023+L1023+M1023-AL1023)/($C$21+$C$22))</f>
        <v>1400</v>
      </c>
      <c r="L1024" s="97">
        <f t="shared" si="286"/>
        <v>0</v>
      </c>
      <c r="M1024" s="96">
        <f t="shared" si="287"/>
        <v>0</v>
      </c>
      <c r="N1024" s="98">
        <f t="shared" si="292"/>
        <v>1.7179213529287818</v>
      </c>
      <c r="O1024" s="100">
        <f t="shared" si="288"/>
        <v>4.2266987561397071</v>
      </c>
      <c r="P1024" s="104">
        <f t="shared" si="293"/>
        <v>18.880500609176615</v>
      </c>
      <c r="Q1024" s="102">
        <f t="shared" si="294"/>
        <v>4.9224514715476911E-2</v>
      </c>
      <c r="R1024" s="106">
        <f>IF(K1024-H1023&lt;0,0,K1024-H1023)</f>
        <v>0</v>
      </c>
      <c r="S1024" s="106">
        <f>K1024-V1024</f>
        <v>0</v>
      </c>
      <c r="T1024" s="106">
        <f>IF(R1024&gt;0,$C$6-$C$8,IF($C$6-$C$8-W1024&lt;0,0,$C$6-$C$8-W1024))</f>
        <v>97.214462279726973</v>
      </c>
      <c r="U1024" s="107">
        <f>IF(R1024=0,IF(U1023+(F1024-AL1024/$C$23)*$C$21/($C$21+$C$22)&gt;$C$8,$C$8,U1023+F1024*$C$21/($C$21+$C$22)),E1024)</f>
        <v>1400</v>
      </c>
      <c r="V1024" s="107">
        <f>IF(R1024&gt;0,0,IF(V1023+(F1024-AL1024/$C$23)*$C$21/($C$21+$C$22)&gt;$C$8,$C$8,IF(U1024=$C$8,V1023+(F1024-AL1024/$C$23)*$C$21/$C$22,V1023+(F1024-AL1024/$C$23)*$C$21/($C$21+$C$22))))</f>
        <v>1400</v>
      </c>
      <c r="W1024" s="203">
        <f>IF(R1024&gt;0,0,IF(W1023+AL1024/$C$23&gt;$F$23,$F$23,W1023+AL1024/$C$23))</f>
        <v>2.7855377202730285</v>
      </c>
      <c r="X1024" s="105" t="str">
        <f>IF(R1024=0,"-",FORECAST($C$8,Инклинометрия!$B$2:$B$152,Инклинометрия!$A$2:$A$152))</f>
        <v>-</v>
      </c>
      <c r="Y1024" s="105" t="str">
        <f>IF(R1024=0,"-",FORECAST($C$8-R1024,Инклинометрия!$B$2:$B$152,Инклинометрия!$A$2:$A$152))</f>
        <v>-</v>
      </c>
      <c r="Z1024" s="105" t="str">
        <f>IF(R1024&gt;0,FORECAST($C$8,Инклинометрия!$B$2:$B$152,Инклинометрия!$A$2:$A$152),IF(V1024=$C$8,"-",FORECAST($C$8-V1024,Инклинометрия!$B$2:$B$152,Инклинометрия!$A$2:$A$152)))</f>
        <v>-</v>
      </c>
      <c r="AA1024" s="105" t="str">
        <f>IF(S1024=0,"-",FORECAST($C$8-(S1024+V1024),Инклинометрия!$B$2:$B$152,Инклинометрия!$A$2:$A$152))</f>
        <v>-</v>
      </c>
      <c r="AB1024" s="105">
        <f>FORECAST($C$8+T1024,Инклинометрия!$B$2:$B$152,Инклинометрия!$A$2:$A$152)</f>
        <v>1422.3537391657405</v>
      </c>
      <c r="AC1024" s="105">
        <f>IF(R1024=0,FORECAST($C$6-T1024,Инклинометрия!$B$2:$B$152,Инклинометрия!$A$2:$A$152),FORECAST($C$8,Инклинометрия!$B$2:$B$152,Инклинометрия!$A$2:$A$152))</f>
        <v>1332.6462608342592</v>
      </c>
      <c r="AD1024" s="107">
        <f>IF(R1024=0,FORECAST($C$8,Инклинометрия!$B$2:$B$152,Инклинометрия!$A$2:$A$152),Y1024)</f>
        <v>1330</v>
      </c>
      <c r="AE1024" s="107">
        <f>FORECAST($C$8-(R1024+U1024),Инклинометрия!$B$2:$B$152,Инклинометрия!$A$2:$A$152)</f>
        <v>0</v>
      </c>
      <c r="AF1024" s="107">
        <f>IF(V1024=0,"-",FORECAST($C$8,Инклинометрия!$B$2:$B$152,Инклинометрия!$A$2:$A$152))</f>
        <v>1330</v>
      </c>
      <c r="AG1024" s="107">
        <f>IF(V1024=0,"-",FORECAST($C$8-V1024,Инклинометрия!$B$2:$B$152,Инклинометрия!$A$2:$A$152))</f>
        <v>0</v>
      </c>
      <c r="AH1024" s="107">
        <f>IF(W1024=0,"-",FORECAST($C$8+W1024,Инклинометрия!$B$2:$B$152,Инклинометрия!$A$2:$A$152))</f>
        <v>1332.6462608342592</v>
      </c>
      <c r="AI1024" s="107">
        <f>IF(W1024=0,"-",FORECAST($C$8,Инклинометрия!$B$2:$B$152,Инклинометрия!$A$2:$A$152))</f>
        <v>1330</v>
      </c>
      <c r="AK1024" s="122">
        <f t="shared" si="301"/>
        <v>0</v>
      </c>
      <c r="AL1024" s="67">
        <f>AK1024*(B1024-B1023)</f>
        <v>0</v>
      </c>
      <c r="AM1024" s="23">
        <f t="shared" si="303"/>
        <v>8.6725204696437436E-2</v>
      </c>
      <c r="AN1024" s="26">
        <f>AN1023+AK1024*(B1024-B1023)/(2*PI()*$C$5*AN1023*$K$13)</f>
        <v>0.15480061813468687</v>
      </c>
      <c r="AO1024" s="87">
        <f t="shared" si="295"/>
        <v>145932.55112472404</v>
      </c>
      <c r="AP1024" s="87">
        <f>IF(R1024+U1024&lt;$C$8,0,32*$L$23/$C$12^2*($K$10*R1024+$K$8*U1024)+32*$L$24/($C$14^2-$C$13^2)*($K$10*S1024+$K$8*V1024))</f>
        <v>44607.551124724028</v>
      </c>
      <c r="AQ1024" s="66">
        <f>R1024*$C$11*$C$9+U1024*$C$11*$C$10</f>
        <v>14695380</v>
      </c>
      <c r="AR1024" s="66">
        <f>S1024*$C$11*$C$9+V1024*$C$11*$C$10</f>
        <v>14695380</v>
      </c>
      <c r="AS1024" s="87">
        <f>$C$11*(T1024*$C$9+W1024*$C$10)</f>
        <v>792178.05375968735</v>
      </c>
      <c r="AT1024" s="45">
        <f t="shared" si="289"/>
        <v>15633490.60488441</v>
      </c>
      <c r="AU1024" s="75"/>
    </row>
    <row r="1025" spans="2:47" ht="15" thickBot="1" x14ac:dyDescent="0.35">
      <c r="B1025" s="41">
        <f t="shared" si="296"/>
        <v>19880</v>
      </c>
      <c r="C1025" s="8">
        <f t="shared" si="297"/>
        <v>198.8</v>
      </c>
      <c r="D1025" s="73">
        <f t="shared" si="285"/>
        <v>265.89499999999998</v>
      </c>
      <c r="E1025" s="29">
        <f t="shared" si="302"/>
        <v>65848.080513358582</v>
      </c>
      <c r="F1025" s="29">
        <f t="shared" si="298"/>
        <v>66.245553836382484</v>
      </c>
      <c r="G1025" s="29">
        <f t="shared" si="299"/>
        <v>88.603428256161564</v>
      </c>
      <c r="H1025" s="17">
        <f t="shared" si="300"/>
        <v>88071.807686616041</v>
      </c>
      <c r="I1025" s="29">
        <f t="shared" si="290"/>
        <v>2.2250485660981263</v>
      </c>
      <c r="J1025" s="29">
        <f t="shared" si="291"/>
        <v>41.694115440741633</v>
      </c>
      <c r="K1025" s="32">
        <f>IF((D1024+L1024+M1024-AL1024)/($C$21+$C$22)&gt;$C$8,$C$8,(D1024+L1024+M1024-AL1024)/($C$21+$C$22))</f>
        <v>1400</v>
      </c>
      <c r="L1025" s="97">
        <f t="shared" si="286"/>
        <v>0</v>
      </c>
      <c r="M1025" s="96">
        <f t="shared" si="287"/>
        <v>0</v>
      </c>
      <c r="N1025" s="98">
        <f t="shared" si="292"/>
        <v>1.7179213529287818</v>
      </c>
      <c r="O1025" s="100">
        <f t="shared" si="288"/>
        <v>4.2266987561397071</v>
      </c>
      <c r="P1025" s="104">
        <f t="shared" si="293"/>
        <v>18.880500609176615</v>
      </c>
      <c r="Q1025" s="102">
        <f t="shared" si="294"/>
        <v>4.9224514715476911E-2</v>
      </c>
      <c r="R1025" s="106">
        <f>IF(K1025-H1024&lt;0,0,K1025-H1024)</f>
        <v>0</v>
      </c>
      <c r="S1025" s="106">
        <f>K1025-V1025</f>
        <v>0</v>
      </c>
      <c r="T1025" s="106">
        <f>IF(R1025&gt;0,$C$6-$C$8,IF($C$6-$C$8-W1025&lt;0,0,$C$6-$C$8-W1025))</f>
        <v>97.214462279726973</v>
      </c>
      <c r="U1025" s="107">
        <f>IF(R1025=0,IF(U1024+(F1025-AL1025/$C$23)*$C$21/($C$21+$C$22)&gt;$C$8,$C$8,U1024+F1025*$C$21/($C$21+$C$22)),E1025)</f>
        <v>1400</v>
      </c>
      <c r="V1025" s="107">
        <f>IF(R1025&gt;0,0,IF(V1024+(F1025-AL1025/$C$23)*$C$21/($C$21+$C$22)&gt;$C$8,$C$8,IF(U1025=$C$8,V1024+(F1025-AL1025/$C$23)*$C$21/$C$22,V1024+(F1025-AL1025/$C$23)*$C$21/($C$21+$C$22))))</f>
        <v>1400</v>
      </c>
      <c r="W1025" s="203">
        <f>IF(R1025&gt;0,0,IF(W1024+AL1025/$C$23&gt;$F$23,$F$23,W1024+AL1025/$C$23))</f>
        <v>2.7855377202730285</v>
      </c>
      <c r="X1025" s="105" t="str">
        <f>IF(R1025=0,"-",FORECAST($C$8,Инклинометрия!$B$2:$B$152,Инклинометрия!$A$2:$A$152))</f>
        <v>-</v>
      </c>
      <c r="Y1025" s="105" t="str">
        <f>IF(R1025=0,"-",FORECAST($C$8-R1025,Инклинометрия!$B$2:$B$152,Инклинометрия!$A$2:$A$152))</f>
        <v>-</v>
      </c>
      <c r="Z1025" s="105" t="str">
        <f>IF(R1025&gt;0,FORECAST($C$8,Инклинометрия!$B$2:$B$152,Инклинометрия!$A$2:$A$152),IF(V1025=$C$8,"-",FORECAST($C$8-V1025,Инклинометрия!$B$2:$B$152,Инклинометрия!$A$2:$A$152)))</f>
        <v>-</v>
      </c>
      <c r="AA1025" s="105" t="str">
        <f>IF(S1025=0,"-",FORECAST($C$8-(S1025+V1025),Инклинометрия!$B$2:$B$152,Инклинометрия!$A$2:$A$152))</f>
        <v>-</v>
      </c>
      <c r="AB1025" s="105">
        <f>FORECAST($C$8+T1025,Инклинометрия!$B$2:$B$152,Инклинометрия!$A$2:$A$152)</f>
        <v>1422.3537391657405</v>
      </c>
      <c r="AC1025" s="105">
        <f>IF(R1025=0,FORECAST($C$6-T1025,Инклинометрия!$B$2:$B$152,Инклинометрия!$A$2:$A$152),FORECAST($C$8,Инклинометрия!$B$2:$B$152,Инклинометрия!$A$2:$A$152))</f>
        <v>1332.6462608342592</v>
      </c>
      <c r="AD1025" s="107">
        <f>IF(R1025=0,FORECAST($C$8,Инклинометрия!$B$2:$B$152,Инклинометрия!$A$2:$A$152),Y1025)</f>
        <v>1330</v>
      </c>
      <c r="AE1025" s="107">
        <f>FORECAST($C$8-(R1025+U1025),Инклинометрия!$B$2:$B$152,Инклинометрия!$A$2:$A$152)</f>
        <v>0</v>
      </c>
      <c r="AF1025" s="107">
        <f>IF(V1025=0,"-",FORECAST($C$8,Инклинометрия!$B$2:$B$152,Инклинометрия!$A$2:$A$152))</f>
        <v>1330</v>
      </c>
      <c r="AG1025" s="107">
        <f>IF(V1025=0,"-",FORECAST($C$8-V1025,Инклинометрия!$B$2:$B$152,Инклинометрия!$A$2:$A$152))</f>
        <v>0</v>
      </c>
      <c r="AH1025" s="107">
        <f>IF(W1025=0,"-",FORECAST($C$8+W1025,Инклинометрия!$B$2:$B$152,Инклинометрия!$A$2:$A$152))</f>
        <v>1332.6462608342592</v>
      </c>
      <c r="AI1025" s="107">
        <f>IF(W1025=0,"-",FORECAST($C$8,Инклинометрия!$B$2:$B$152,Инклинометрия!$A$2:$A$152))</f>
        <v>1330</v>
      </c>
      <c r="AK1025" s="122">
        <f t="shared" si="301"/>
        <v>0</v>
      </c>
      <c r="AL1025" s="67">
        <f>AK1025*(B1025-B1024)</f>
        <v>0</v>
      </c>
      <c r="AM1025" s="23">
        <f t="shared" si="303"/>
        <v>8.6725204696437436E-2</v>
      </c>
      <c r="AN1025" s="26">
        <f>AN1024+AK1025*(B1025-B1024)/(2*PI()*$C$5*AN1024*$K$13)</f>
        <v>0.15480061813468687</v>
      </c>
      <c r="AO1025" s="87">
        <f t="shared" si="295"/>
        <v>145932.55112472404</v>
      </c>
      <c r="AP1025" s="87">
        <f>IF(R1025+U1025&lt;$C$8,0,32*$L$23/$C$12^2*($K$10*R1025+$K$8*U1025)+32*$L$24/($C$14^2-$C$13^2)*($K$10*S1025+$K$8*V1025))</f>
        <v>44607.551124724028</v>
      </c>
      <c r="AQ1025" s="66">
        <f>R1025*$C$11*$C$9+U1025*$C$11*$C$10</f>
        <v>14695380</v>
      </c>
      <c r="AR1025" s="66">
        <f>S1025*$C$11*$C$9+V1025*$C$11*$C$10</f>
        <v>14695380</v>
      </c>
      <c r="AS1025" s="87">
        <f>$C$11*(T1025*$C$9+W1025*$C$10)</f>
        <v>792178.05375968735</v>
      </c>
      <c r="AT1025" s="45">
        <f t="shared" si="289"/>
        <v>15633490.60488441</v>
      </c>
      <c r="AU1025" s="75"/>
    </row>
    <row r="1026" spans="2:47" ht="15" thickBot="1" x14ac:dyDescent="0.35">
      <c r="B1026" s="41">
        <f t="shared" si="296"/>
        <v>19900</v>
      </c>
      <c r="C1026" s="8">
        <f t="shared" si="297"/>
        <v>199</v>
      </c>
      <c r="D1026" s="73">
        <f t="shared" si="285"/>
        <v>266.16250000000002</v>
      </c>
      <c r="E1026" s="29">
        <f t="shared" si="302"/>
        <v>65914.326067194954</v>
      </c>
      <c r="F1026" s="29">
        <f t="shared" si="298"/>
        <v>66.245553836373062</v>
      </c>
      <c r="G1026" s="29">
        <f t="shared" si="299"/>
        <v>88.603428256148959</v>
      </c>
      <c r="H1026" s="17">
        <f t="shared" si="300"/>
        <v>88160.411114872186</v>
      </c>
      <c r="I1026" s="29">
        <f t="shared" si="290"/>
        <v>2.2250485660981263</v>
      </c>
      <c r="J1026" s="29">
        <f t="shared" si="291"/>
        <v>41.69411544073867</v>
      </c>
      <c r="K1026" s="32">
        <f>IF((D1025+L1025+M1025-AL1025)/($C$21+$C$22)&gt;$C$8,$C$8,(D1025+L1025+M1025-AL1025)/($C$21+$C$22))</f>
        <v>1400</v>
      </c>
      <c r="L1026" s="97">
        <f t="shared" si="286"/>
        <v>0</v>
      </c>
      <c r="M1026" s="96">
        <f t="shared" si="287"/>
        <v>0</v>
      </c>
      <c r="N1026" s="98">
        <f t="shared" si="292"/>
        <v>1.7179213529287818</v>
      </c>
      <c r="O1026" s="100">
        <f t="shared" si="288"/>
        <v>4.2266987561397071</v>
      </c>
      <c r="P1026" s="104">
        <f t="shared" si="293"/>
        <v>18.880500609176615</v>
      </c>
      <c r="Q1026" s="102">
        <f t="shared" si="294"/>
        <v>4.9224514715476911E-2</v>
      </c>
      <c r="R1026" s="106">
        <f>IF(K1026-H1025&lt;0,0,K1026-H1025)</f>
        <v>0</v>
      </c>
      <c r="S1026" s="106">
        <f>K1026-V1026</f>
        <v>0</v>
      </c>
      <c r="T1026" s="106">
        <f>IF(R1026&gt;0,$C$6-$C$8,IF($C$6-$C$8-W1026&lt;0,0,$C$6-$C$8-W1026))</f>
        <v>97.214462279726973</v>
      </c>
      <c r="U1026" s="107">
        <f>IF(R1026=0,IF(U1025+(F1026-AL1026/$C$23)*$C$21/($C$21+$C$22)&gt;$C$8,$C$8,U1025+F1026*$C$21/($C$21+$C$22)),E1026)</f>
        <v>1400</v>
      </c>
      <c r="V1026" s="107">
        <f>IF(R1026&gt;0,0,IF(V1025+(F1026-AL1026/$C$23)*$C$21/($C$21+$C$22)&gt;$C$8,$C$8,IF(U1026=$C$8,V1025+(F1026-AL1026/$C$23)*$C$21/$C$22,V1025+(F1026-AL1026/$C$23)*$C$21/($C$21+$C$22))))</f>
        <v>1400</v>
      </c>
      <c r="W1026" s="203">
        <f>IF(R1026&gt;0,0,IF(W1025+AL1026/$C$23&gt;$F$23,$F$23,W1025+AL1026/$C$23))</f>
        <v>2.7855377202730285</v>
      </c>
      <c r="X1026" s="105" t="str">
        <f>IF(R1026=0,"-",FORECAST($C$8,Инклинометрия!$B$2:$B$152,Инклинометрия!$A$2:$A$152))</f>
        <v>-</v>
      </c>
      <c r="Y1026" s="105" t="str">
        <f>IF(R1026=0,"-",FORECAST($C$8-R1026,Инклинометрия!$B$2:$B$152,Инклинометрия!$A$2:$A$152))</f>
        <v>-</v>
      </c>
      <c r="Z1026" s="105" t="str">
        <f>IF(R1026&gt;0,FORECAST($C$8,Инклинометрия!$B$2:$B$152,Инклинометрия!$A$2:$A$152),IF(V1026=$C$8,"-",FORECAST($C$8-V1026,Инклинометрия!$B$2:$B$152,Инклинометрия!$A$2:$A$152)))</f>
        <v>-</v>
      </c>
      <c r="AA1026" s="105" t="str">
        <f>IF(S1026=0,"-",FORECAST($C$8-(S1026+V1026),Инклинометрия!$B$2:$B$152,Инклинометрия!$A$2:$A$152))</f>
        <v>-</v>
      </c>
      <c r="AB1026" s="105">
        <f>FORECAST($C$8+T1026,Инклинометрия!$B$2:$B$152,Инклинометрия!$A$2:$A$152)</f>
        <v>1422.3537391657405</v>
      </c>
      <c r="AC1026" s="105">
        <f>IF(R1026=0,FORECAST($C$6-T1026,Инклинометрия!$B$2:$B$152,Инклинометрия!$A$2:$A$152),FORECAST($C$8,Инклинометрия!$B$2:$B$152,Инклинометрия!$A$2:$A$152))</f>
        <v>1332.6462608342592</v>
      </c>
      <c r="AD1026" s="107">
        <f>IF(R1026=0,FORECAST($C$8,Инклинометрия!$B$2:$B$152,Инклинометрия!$A$2:$A$152),Y1026)</f>
        <v>1330</v>
      </c>
      <c r="AE1026" s="107">
        <f>FORECAST($C$8-(R1026+U1026),Инклинометрия!$B$2:$B$152,Инклинометрия!$A$2:$A$152)</f>
        <v>0</v>
      </c>
      <c r="AF1026" s="107">
        <f>IF(V1026=0,"-",FORECAST($C$8,Инклинометрия!$B$2:$B$152,Инклинометрия!$A$2:$A$152))</f>
        <v>1330</v>
      </c>
      <c r="AG1026" s="107">
        <f>IF(V1026=0,"-",FORECAST($C$8-V1026,Инклинометрия!$B$2:$B$152,Инклинометрия!$A$2:$A$152))</f>
        <v>0</v>
      </c>
      <c r="AH1026" s="107">
        <f>IF(W1026=0,"-",FORECAST($C$8+W1026,Инклинометрия!$B$2:$B$152,Инклинометрия!$A$2:$A$152))</f>
        <v>1332.6462608342592</v>
      </c>
      <c r="AI1026" s="107">
        <f>IF(W1026=0,"-",FORECAST($C$8,Инклинометрия!$B$2:$B$152,Инклинометрия!$A$2:$A$152))</f>
        <v>1330</v>
      </c>
      <c r="AK1026" s="122">
        <f t="shared" si="301"/>
        <v>0</v>
      </c>
      <c r="AL1026" s="67">
        <f>AK1026*(B1026-B1025)</f>
        <v>0</v>
      </c>
      <c r="AM1026" s="23">
        <f t="shared" si="303"/>
        <v>8.6725204696437436E-2</v>
      </c>
      <c r="AN1026" s="26">
        <f>AN1025+AK1026*(B1026-B1025)/(2*PI()*$C$5*AN1025*$K$13)</f>
        <v>0.15480061813468687</v>
      </c>
      <c r="AO1026" s="87">
        <f t="shared" si="295"/>
        <v>145932.55112472404</v>
      </c>
      <c r="AP1026" s="87">
        <f>IF(R1026+U1026&lt;$C$8,0,32*$L$23/$C$12^2*($K$10*R1026+$K$8*U1026)+32*$L$24/($C$14^2-$C$13^2)*($K$10*S1026+$K$8*V1026))</f>
        <v>44607.551124724028</v>
      </c>
      <c r="AQ1026" s="66">
        <f>R1026*$C$11*$C$9+U1026*$C$11*$C$10</f>
        <v>14695380</v>
      </c>
      <c r="AR1026" s="66">
        <f>S1026*$C$11*$C$9+V1026*$C$11*$C$10</f>
        <v>14695380</v>
      </c>
      <c r="AS1026" s="87">
        <f>$C$11*(T1026*$C$9+W1026*$C$10)</f>
        <v>792178.05375968735</v>
      </c>
      <c r="AT1026" s="45">
        <f t="shared" si="289"/>
        <v>15633490.60488441</v>
      </c>
      <c r="AU1026" s="75"/>
    </row>
    <row r="1027" spans="2:47" ht="15" thickBot="1" x14ac:dyDescent="0.35">
      <c r="B1027" s="41">
        <f t="shared" si="296"/>
        <v>19920</v>
      </c>
      <c r="C1027" s="8">
        <f t="shared" si="297"/>
        <v>199.20000000000002</v>
      </c>
      <c r="D1027" s="73">
        <f t="shared" si="285"/>
        <v>266.43000000000006</v>
      </c>
      <c r="E1027" s="29">
        <f t="shared" si="302"/>
        <v>65980.57162103134</v>
      </c>
      <c r="F1027" s="29">
        <f t="shared" si="298"/>
        <v>66.245553836382484</v>
      </c>
      <c r="G1027" s="29">
        <f t="shared" si="299"/>
        <v>88.603428256161564</v>
      </c>
      <c r="H1027" s="17">
        <f t="shared" si="300"/>
        <v>88249.014543128345</v>
      </c>
      <c r="I1027" s="29">
        <f t="shared" si="290"/>
        <v>2.2250485660981263</v>
      </c>
      <c r="J1027" s="29">
        <f t="shared" si="291"/>
        <v>41.694115440741633</v>
      </c>
      <c r="K1027" s="32">
        <f>IF((D1026+L1026+M1026-AL1026)/($C$21+$C$22)&gt;$C$8,$C$8,(D1026+L1026+M1026-AL1026)/($C$21+$C$22))</f>
        <v>1400</v>
      </c>
      <c r="L1027" s="97">
        <f t="shared" si="286"/>
        <v>0</v>
      </c>
      <c r="M1027" s="96">
        <f t="shared" si="287"/>
        <v>0</v>
      </c>
      <c r="N1027" s="98">
        <f t="shared" si="292"/>
        <v>1.7179213529287818</v>
      </c>
      <c r="O1027" s="100">
        <f t="shared" si="288"/>
        <v>4.2266987561397071</v>
      </c>
      <c r="P1027" s="104">
        <f t="shared" si="293"/>
        <v>18.880500609176615</v>
      </c>
      <c r="Q1027" s="102">
        <f t="shared" si="294"/>
        <v>4.9224514715476911E-2</v>
      </c>
      <c r="R1027" s="106">
        <f>IF(K1027-H1026&lt;0,0,K1027-H1026)</f>
        <v>0</v>
      </c>
      <c r="S1027" s="106">
        <f>K1027-V1027</f>
        <v>0</v>
      </c>
      <c r="T1027" s="106">
        <f>IF(R1027&gt;0,$C$6-$C$8,IF($C$6-$C$8-W1027&lt;0,0,$C$6-$C$8-W1027))</f>
        <v>97.214462279726973</v>
      </c>
      <c r="U1027" s="107">
        <f>IF(R1027=0,IF(U1026+(F1027-AL1027/$C$23)*$C$21/($C$21+$C$22)&gt;$C$8,$C$8,U1026+F1027*$C$21/($C$21+$C$22)),E1027)</f>
        <v>1400</v>
      </c>
      <c r="V1027" s="107">
        <f>IF(R1027&gt;0,0,IF(V1026+(F1027-AL1027/$C$23)*$C$21/($C$21+$C$22)&gt;$C$8,$C$8,IF(U1027=$C$8,V1026+(F1027-AL1027/$C$23)*$C$21/$C$22,V1026+(F1027-AL1027/$C$23)*$C$21/($C$21+$C$22))))</f>
        <v>1400</v>
      </c>
      <c r="W1027" s="203">
        <f>IF(R1027&gt;0,0,IF(W1026+AL1027/$C$23&gt;$F$23,$F$23,W1026+AL1027/$C$23))</f>
        <v>2.7855377202730285</v>
      </c>
      <c r="X1027" s="105" t="str">
        <f>IF(R1027=0,"-",FORECAST($C$8,Инклинометрия!$B$2:$B$152,Инклинометрия!$A$2:$A$152))</f>
        <v>-</v>
      </c>
      <c r="Y1027" s="105" t="str">
        <f>IF(R1027=0,"-",FORECAST($C$8-R1027,Инклинометрия!$B$2:$B$152,Инклинометрия!$A$2:$A$152))</f>
        <v>-</v>
      </c>
      <c r="Z1027" s="105" t="str">
        <f>IF(R1027&gt;0,FORECAST($C$8,Инклинометрия!$B$2:$B$152,Инклинометрия!$A$2:$A$152),IF(V1027=$C$8,"-",FORECAST($C$8-V1027,Инклинометрия!$B$2:$B$152,Инклинометрия!$A$2:$A$152)))</f>
        <v>-</v>
      </c>
      <c r="AA1027" s="105" t="str">
        <f>IF(S1027=0,"-",FORECAST($C$8-(S1027+V1027),Инклинометрия!$B$2:$B$152,Инклинометрия!$A$2:$A$152))</f>
        <v>-</v>
      </c>
      <c r="AB1027" s="105">
        <f>FORECAST($C$8+T1027,Инклинометрия!$B$2:$B$152,Инклинометрия!$A$2:$A$152)</f>
        <v>1422.3537391657405</v>
      </c>
      <c r="AC1027" s="105">
        <f>IF(R1027=0,FORECAST($C$6-T1027,Инклинометрия!$B$2:$B$152,Инклинометрия!$A$2:$A$152),FORECAST($C$8,Инклинометрия!$B$2:$B$152,Инклинометрия!$A$2:$A$152))</f>
        <v>1332.6462608342592</v>
      </c>
      <c r="AD1027" s="107">
        <f>IF(R1027=0,FORECAST($C$8,Инклинометрия!$B$2:$B$152,Инклинометрия!$A$2:$A$152),Y1027)</f>
        <v>1330</v>
      </c>
      <c r="AE1027" s="107">
        <f>FORECAST($C$8-(R1027+U1027),Инклинометрия!$B$2:$B$152,Инклинометрия!$A$2:$A$152)</f>
        <v>0</v>
      </c>
      <c r="AF1027" s="107">
        <f>IF(V1027=0,"-",FORECAST($C$8,Инклинометрия!$B$2:$B$152,Инклинометрия!$A$2:$A$152))</f>
        <v>1330</v>
      </c>
      <c r="AG1027" s="107">
        <f>IF(V1027=0,"-",FORECAST($C$8-V1027,Инклинометрия!$B$2:$B$152,Инклинометрия!$A$2:$A$152))</f>
        <v>0</v>
      </c>
      <c r="AH1027" s="107">
        <f>IF(W1027=0,"-",FORECAST($C$8+W1027,Инклинометрия!$B$2:$B$152,Инклинометрия!$A$2:$A$152))</f>
        <v>1332.6462608342592</v>
      </c>
      <c r="AI1027" s="107">
        <f>IF(W1027=0,"-",FORECAST($C$8,Инклинометрия!$B$2:$B$152,Инклинометрия!$A$2:$A$152))</f>
        <v>1330</v>
      </c>
      <c r="AK1027" s="122">
        <f t="shared" si="301"/>
        <v>0</v>
      </c>
      <c r="AL1027" s="67">
        <f>AK1027*(B1027-B1026)</f>
        <v>0</v>
      </c>
      <c r="AM1027" s="23">
        <f t="shared" si="303"/>
        <v>8.6725204696437436E-2</v>
      </c>
      <c r="AN1027" s="26">
        <f>AN1026+AK1027*(B1027-B1026)/(2*PI()*$C$5*AN1026*$K$13)</f>
        <v>0.15480061813468687</v>
      </c>
      <c r="AO1027" s="87">
        <f t="shared" si="295"/>
        <v>145932.55112472404</v>
      </c>
      <c r="AP1027" s="87">
        <f>IF(R1027+U1027&lt;$C$8,0,32*$L$23/$C$12^2*($K$10*R1027+$K$8*U1027)+32*$L$24/($C$14^2-$C$13^2)*($K$10*S1027+$K$8*V1027))</f>
        <v>44607.551124724028</v>
      </c>
      <c r="AQ1027" s="66">
        <f>R1027*$C$11*$C$9+U1027*$C$11*$C$10</f>
        <v>14695380</v>
      </c>
      <c r="AR1027" s="66">
        <f>S1027*$C$11*$C$9+V1027*$C$11*$C$10</f>
        <v>14695380</v>
      </c>
      <c r="AS1027" s="87">
        <f>$C$11*(T1027*$C$9+W1027*$C$10)</f>
        <v>792178.05375968735</v>
      </c>
      <c r="AT1027" s="45">
        <f t="shared" si="289"/>
        <v>15633490.60488441</v>
      </c>
      <c r="AU1027" s="75"/>
    </row>
    <row r="1028" spans="2:47" ht="15" thickBot="1" x14ac:dyDescent="0.35">
      <c r="B1028" s="41">
        <f t="shared" si="296"/>
        <v>19940</v>
      </c>
      <c r="C1028" s="8">
        <f t="shared" si="297"/>
        <v>199.4</v>
      </c>
      <c r="D1028" s="73">
        <f t="shared" si="285"/>
        <v>266.69749999999999</v>
      </c>
      <c r="E1028" s="29">
        <f t="shared" si="302"/>
        <v>66046.817174867712</v>
      </c>
      <c r="F1028" s="29">
        <f t="shared" si="298"/>
        <v>66.245553836373062</v>
      </c>
      <c r="G1028" s="29">
        <f t="shared" si="299"/>
        <v>88.603428256148959</v>
      </c>
      <c r="H1028" s="17">
        <f t="shared" si="300"/>
        <v>88337.61797138449</v>
      </c>
      <c r="I1028" s="29">
        <f t="shared" si="290"/>
        <v>2.2250485660981263</v>
      </c>
      <c r="J1028" s="29">
        <f t="shared" si="291"/>
        <v>41.69411544073867</v>
      </c>
      <c r="K1028" s="32">
        <f>IF((D1027+L1027+M1027-AL1027)/($C$21+$C$22)&gt;$C$8,$C$8,(D1027+L1027+M1027-AL1027)/($C$21+$C$22))</f>
        <v>1400</v>
      </c>
      <c r="L1028" s="97">
        <f t="shared" si="286"/>
        <v>0</v>
      </c>
      <c r="M1028" s="96">
        <f t="shared" si="287"/>
        <v>0</v>
      </c>
      <c r="N1028" s="98">
        <f t="shared" si="292"/>
        <v>1.7179213529287818</v>
      </c>
      <c r="O1028" s="100">
        <f t="shared" si="288"/>
        <v>4.2266987561397071</v>
      </c>
      <c r="P1028" s="104">
        <f t="shared" si="293"/>
        <v>18.880500609176615</v>
      </c>
      <c r="Q1028" s="102">
        <f t="shared" si="294"/>
        <v>4.9224514715476911E-2</v>
      </c>
      <c r="R1028" s="106">
        <f>IF(K1028-H1027&lt;0,0,K1028-H1027)</f>
        <v>0</v>
      </c>
      <c r="S1028" s="106">
        <f>K1028-V1028</f>
        <v>0</v>
      </c>
      <c r="T1028" s="106">
        <f>IF(R1028&gt;0,$C$6-$C$8,IF($C$6-$C$8-W1028&lt;0,0,$C$6-$C$8-W1028))</f>
        <v>97.214462279726973</v>
      </c>
      <c r="U1028" s="107">
        <f>IF(R1028=0,IF(U1027+(F1028-AL1028/$C$23)*$C$21/($C$21+$C$22)&gt;$C$8,$C$8,U1027+F1028*$C$21/($C$21+$C$22)),E1028)</f>
        <v>1400</v>
      </c>
      <c r="V1028" s="107">
        <f>IF(R1028&gt;0,0,IF(V1027+(F1028-AL1028/$C$23)*$C$21/($C$21+$C$22)&gt;$C$8,$C$8,IF(U1028=$C$8,V1027+(F1028-AL1028/$C$23)*$C$21/$C$22,V1027+(F1028-AL1028/$C$23)*$C$21/($C$21+$C$22))))</f>
        <v>1400</v>
      </c>
      <c r="W1028" s="203">
        <f>IF(R1028&gt;0,0,IF(W1027+AL1028/$C$23&gt;$F$23,$F$23,W1027+AL1028/$C$23))</f>
        <v>2.7855377202730285</v>
      </c>
      <c r="X1028" s="105" t="str">
        <f>IF(R1028=0,"-",FORECAST($C$8,Инклинометрия!$B$2:$B$152,Инклинометрия!$A$2:$A$152))</f>
        <v>-</v>
      </c>
      <c r="Y1028" s="105" t="str">
        <f>IF(R1028=0,"-",FORECAST($C$8-R1028,Инклинометрия!$B$2:$B$152,Инклинометрия!$A$2:$A$152))</f>
        <v>-</v>
      </c>
      <c r="Z1028" s="105" t="str">
        <f>IF(R1028&gt;0,FORECAST($C$8,Инклинометрия!$B$2:$B$152,Инклинометрия!$A$2:$A$152),IF(V1028=$C$8,"-",FORECAST($C$8-V1028,Инклинометрия!$B$2:$B$152,Инклинометрия!$A$2:$A$152)))</f>
        <v>-</v>
      </c>
      <c r="AA1028" s="105" t="str">
        <f>IF(S1028=0,"-",FORECAST($C$8-(S1028+V1028),Инклинометрия!$B$2:$B$152,Инклинометрия!$A$2:$A$152))</f>
        <v>-</v>
      </c>
      <c r="AB1028" s="105">
        <f>FORECAST($C$8+T1028,Инклинометрия!$B$2:$B$152,Инклинометрия!$A$2:$A$152)</f>
        <v>1422.3537391657405</v>
      </c>
      <c r="AC1028" s="105">
        <f>IF(R1028=0,FORECAST($C$6-T1028,Инклинометрия!$B$2:$B$152,Инклинометрия!$A$2:$A$152),FORECAST($C$8,Инклинометрия!$B$2:$B$152,Инклинометрия!$A$2:$A$152))</f>
        <v>1332.6462608342592</v>
      </c>
      <c r="AD1028" s="107">
        <f>IF(R1028=0,FORECAST($C$8,Инклинометрия!$B$2:$B$152,Инклинометрия!$A$2:$A$152),Y1028)</f>
        <v>1330</v>
      </c>
      <c r="AE1028" s="107">
        <f>FORECAST($C$8-(R1028+U1028),Инклинометрия!$B$2:$B$152,Инклинометрия!$A$2:$A$152)</f>
        <v>0</v>
      </c>
      <c r="AF1028" s="107">
        <f>IF(V1028=0,"-",FORECAST($C$8,Инклинометрия!$B$2:$B$152,Инклинометрия!$A$2:$A$152))</f>
        <v>1330</v>
      </c>
      <c r="AG1028" s="107">
        <f>IF(V1028=0,"-",FORECAST($C$8-V1028,Инклинометрия!$B$2:$B$152,Инклинометрия!$A$2:$A$152))</f>
        <v>0</v>
      </c>
      <c r="AH1028" s="107">
        <f>IF(W1028=0,"-",FORECAST($C$8+W1028,Инклинометрия!$B$2:$B$152,Инклинометрия!$A$2:$A$152))</f>
        <v>1332.6462608342592</v>
      </c>
      <c r="AI1028" s="107">
        <f>IF(W1028=0,"-",FORECAST($C$8,Инклинометрия!$B$2:$B$152,Инклинометрия!$A$2:$A$152))</f>
        <v>1330</v>
      </c>
      <c r="AK1028" s="122">
        <f t="shared" si="301"/>
        <v>0</v>
      </c>
      <c r="AL1028" s="67">
        <f>AK1028*(B1028-B1027)</f>
        <v>0</v>
      </c>
      <c r="AM1028" s="23">
        <f t="shared" si="303"/>
        <v>8.6725204696437436E-2</v>
      </c>
      <c r="AN1028" s="26">
        <f>AN1027+AK1028*(B1028-B1027)/(2*PI()*$C$5*AN1027*$K$13)</f>
        <v>0.15480061813468687</v>
      </c>
      <c r="AO1028" s="87">
        <f t="shared" si="295"/>
        <v>145932.55112472404</v>
      </c>
      <c r="AP1028" s="87">
        <f>IF(R1028+U1028&lt;$C$8,0,32*$L$23/$C$12^2*($K$10*R1028+$K$8*U1028)+32*$L$24/($C$14^2-$C$13^2)*($K$10*S1028+$K$8*V1028))</f>
        <v>44607.551124724028</v>
      </c>
      <c r="AQ1028" s="66">
        <f>R1028*$C$11*$C$9+U1028*$C$11*$C$10</f>
        <v>14695380</v>
      </c>
      <c r="AR1028" s="66">
        <f>S1028*$C$11*$C$9+V1028*$C$11*$C$10</f>
        <v>14695380</v>
      </c>
      <c r="AS1028" s="87">
        <f>$C$11*(T1028*$C$9+W1028*$C$10)</f>
        <v>792178.05375968735</v>
      </c>
      <c r="AT1028" s="45">
        <f t="shared" si="289"/>
        <v>15633490.60488441</v>
      </c>
      <c r="AU1028" s="75"/>
    </row>
    <row r="1029" spans="2:47" ht="15" thickBot="1" x14ac:dyDescent="0.35">
      <c r="B1029" s="41">
        <f t="shared" si="296"/>
        <v>19960</v>
      </c>
      <c r="C1029" s="8">
        <f t="shared" si="297"/>
        <v>199.6</v>
      </c>
      <c r="D1029" s="73">
        <f t="shared" si="285"/>
        <v>266.96499999999997</v>
      </c>
      <c r="E1029" s="29">
        <f t="shared" si="302"/>
        <v>66113.062728704084</v>
      </c>
      <c r="F1029" s="29">
        <f t="shared" si="298"/>
        <v>66.245553836373062</v>
      </c>
      <c r="G1029" s="29">
        <f t="shared" si="299"/>
        <v>88.603428256148959</v>
      </c>
      <c r="H1029" s="17">
        <f t="shared" si="300"/>
        <v>88426.221399640635</v>
      </c>
      <c r="I1029" s="29">
        <f t="shared" si="290"/>
        <v>2.2250485660981263</v>
      </c>
      <c r="J1029" s="29">
        <f t="shared" si="291"/>
        <v>41.69411544073867</v>
      </c>
      <c r="K1029" s="32">
        <f>IF((D1028+L1028+M1028-AL1028)/($C$21+$C$22)&gt;$C$8,$C$8,(D1028+L1028+M1028-AL1028)/($C$21+$C$22))</f>
        <v>1400</v>
      </c>
      <c r="L1029" s="97">
        <f t="shared" si="286"/>
        <v>0</v>
      </c>
      <c r="M1029" s="96">
        <f t="shared" si="287"/>
        <v>0</v>
      </c>
      <c r="N1029" s="98">
        <f t="shared" si="292"/>
        <v>1.7179213529287818</v>
      </c>
      <c r="O1029" s="100">
        <f t="shared" si="288"/>
        <v>4.2266987561397071</v>
      </c>
      <c r="P1029" s="104">
        <f t="shared" si="293"/>
        <v>18.880500609176615</v>
      </c>
      <c r="Q1029" s="102">
        <f t="shared" si="294"/>
        <v>4.9224514715476911E-2</v>
      </c>
      <c r="R1029" s="106">
        <f>IF(K1029-H1028&lt;0,0,K1029-H1028)</f>
        <v>0</v>
      </c>
      <c r="S1029" s="106">
        <f>K1029-V1029</f>
        <v>0</v>
      </c>
      <c r="T1029" s="106">
        <f>IF(R1029&gt;0,$C$6-$C$8,IF($C$6-$C$8-W1029&lt;0,0,$C$6-$C$8-W1029))</f>
        <v>97.214462279726973</v>
      </c>
      <c r="U1029" s="107">
        <f>IF(R1029=0,IF(U1028+(F1029-AL1029/$C$23)*$C$21/($C$21+$C$22)&gt;$C$8,$C$8,U1028+F1029*$C$21/($C$21+$C$22)),E1029)</f>
        <v>1400</v>
      </c>
      <c r="V1029" s="107">
        <f>IF(R1029&gt;0,0,IF(V1028+(F1029-AL1029/$C$23)*$C$21/($C$21+$C$22)&gt;$C$8,$C$8,IF(U1029=$C$8,V1028+(F1029-AL1029/$C$23)*$C$21/$C$22,V1028+(F1029-AL1029/$C$23)*$C$21/($C$21+$C$22))))</f>
        <v>1400</v>
      </c>
      <c r="W1029" s="203">
        <f>IF(R1029&gt;0,0,IF(W1028+AL1029/$C$23&gt;$F$23,$F$23,W1028+AL1029/$C$23))</f>
        <v>2.7855377202730285</v>
      </c>
      <c r="X1029" s="105" t="str">
        <f>IF(R1029=0,"-",FORECAST($C$8,Инклинометрия!$B$2:$B$152,Инклинометрия!$A$2:$A$152))</f>
        <v>-</v>
      </c>
      <c r="Y1029" s="105" t="str">
        <f>IF(R1029=0,"-",FORECAST($C$8-R1029,Инклинометрия!$B$2:$B$152,Инклинометрия!$A$2:$A$152))</f>
        <v>-</v>
      </c>
      <c r="Z1029" s="105" t="str">
        <f>IF(R1029&gt;0,FORECAST($C$8,Инклинометрия!$B$2:$B$152,Инклинометрия!$A$2:$A$152),IF(V1029=$C$8,"-",FORECAST($C$8-V1029,Инклинометрия!$B$2:$B$152,Инклинометрия!$A$2:$A$152)))</f>
        <v>-</v>
      </c>
      <c r="AA1029" s="105" t="str">
        <f>IF(S1029=0,"-",FORECAST($C$8-(S1029+V1029),Инклинометрия!$B$2:$B$152,Инклинометрия!$A$2:$A$152))</f>
        <v>-</v>
      </c>
      <c r="AB1029" s="105">
        <f>FORECAST($C$8+T1029,Инклинометрия!$B$2:$B$152,Инклинометрия!$A$2:$A$152)</f>
        <v>1422.3537391657405</v>
      </c>
      <c r="AC1029" s="105">
        <f>IF(R1029=0,FORECAST($C$6-T1029,Инклинометрия!$B$2:$B$152,Инклинометрия!$A$2:$A$152),FORECAST($C$8,Инклинометрия!$B$2:$B$152,Инклинометрия!$A$2:$A$152))</f>
        <v>1332.6462608342592</v>
      </c>
      <c r="AD1029" s="107">
        <f>IF(R1029=0,FORECAST($C$8,Инклинометрия!$B$2:$B$152,Инклинометрия!$A$2:$A$152),Y1029)</f>
        <v>1330</v>
      </c>
      <c r="AE1029" s="107">
        <f>FORECAST($C$8-(R1029+U1029),Инклинометрия!$B$2:$B$152,Инклинометрия!$A$2:$A$152)</f>
        <v>0</v>
      </c>
      <c r="AF1029" s="107">
        <f>IF(V1029=0,"-",FORECAST($C$8,Инклинометрия!$B$2:$B$152,Инклинометрия!$A$2:$A$152))</f>
        <v>1330</v>
      </c>
      <c r="AG1029" s="107">
        <f>IF(V1029=0,"-",FORECAST($C$8-V1029,Инклинометрия!$B$2:$B$152,Инклинометрия!$A$2:$A$152))</f>
        <v>0</v>
      </c>
      <c r="AH1029" s="107">
        <f>IF(W1029=0,"-",FORECAST($C$8+W1029,Инклинометрия!$B$2:$B$152,Инклинометрия!$A$2:$A$152))</f>
        <v>1332.6462608342592</v>
      </c>
      <c r="AI1029" s="107">
        <f>IF(W1029=0,"-",FORECAST($C$8,Инклинометрия!$B$2:$B$152,Инклинометрия!$A$2:$A$152))</f>
        <v>1330</v>
      </c>
      <c r="AK1029" s="122">
        <f t="shared" si="301"/>
        <v>0</v>
      </c>
      <c r="AL1029" s="67">
        <f>AK1029*(B1029-B1028)</f>
        <v>0</v>
      </c>
      <c r="AM1029" s="23">
        <f t="shared" si="303"/>
        <v>8.6725204696437436E-2</v>
      </c>
      <c r="AN1029" s="26">
        <f>AN1028+AK1029*(B1029-B1028)/(2*PI()*$C$5*AN1028*$K$13)</f>
        <v>0.15480061813468687</v>
      </c>
      <c r="AO1029" s="87">
        <f t="shared" si="295"/>
        <v>145932.55112472404</v>
      </c>
      <c r="AP1029" s="87">
        <f>IF(R1029+U1029&lt;$C$8,0,32*$L$23/$C$12^2*($K$10*R1029+$K$8*U1029)+32*$L$24/($C$14^2-$C$13^2)*($K$10*S1029+$K$8*V1029))</f>
        <v>44607.551124724028</v>
      </c>
      <c r="AQ1029" s="66">
        <f>R1029*$C$11*$C$9+U1029*$C$11*$C$10</f>
        <v>14695380</v>
      </c>
      <c r="AR1029" s="66">
        <f>S1029*$C$11*$C$9+V1029*$C$11*$C$10</f>
        <v>14695380</v>
      </c>
      <c r="AS1029" s="87">
        <f>$C$11*(T1029*$C$9+W1029*$C$10)</f>
        <v>792178.05375968735</v>
      </c>
      <c r="AT1029" s="45">
        <f t="shared" si="289"/>
        <v>15633490.60488441</v>
      </c>
      <c r="AU1029" s="75"/>
    </row>
    <row r="1030" spans="2:47" ht="15" thickBot="1" x14ac:dyDescent="0.35">
      <c r="B1030" s="41">
        <f t="shared" si="296"/>
        <v>19980</v>
      </c>
      <c r="C1030" s="8">
        <f t="shared" si="297"/>
        <v>199.8</v>
      </c>
      <c r="D1030" s="73">
        <f t="shared" si="285"/>
        <v>267.23250000000002</v>
      </c>
      <c r="E1030" s="29">
        <f t="shared" si="302"/>
        <v>66179.308282540471</v>
      </c>
      <c r="F1030" s="29">
        <f t="shared" si="298"/>
        <v>66.245553836382484</v>
      </c>
      <c r="G1030" s="29">
        <f t="shared" si="299"/>
        <v>88.603428256161564</v>
      </c>
      <c r="H1030" s="17">
        <f t="shared" si="300"/>
        <v>88514.824827896795</v>
      </c>
      <c r="I1030" s="29">
        <f t="shared" si="290"/>
        <v>2.2250485660981263</v>
      </c>
      <c r="J1030" s="29">
        <f t="shared" si="291"/>
        <v>41.694115440741633</v>
      </c>
      <c r="K1030" s="32">
        <f>IF((D1029+L1029+M1029-AL1029)/($C$21+$C$22)&gt;$C$8,$C$8,(D1029+L1029+M1029-AL1029)/($C$21+$C$22))</f>
        <v>1400</v>
      </c>
      <c r="L1030" s="97">
        <f t="shared" si="286"/>
        <v>0</v>
      </c>
      <c r="M1030" s="96">
        <f t="shared" si="287"/>
        <v>0</v>
      </c>
      <c r="N1030" s="98">
        <f t="shared" si="292"/>
        <v>1.7179213529287818</v>
      </c>
      <c r="O1030" s="100">
        <f t="shared" si="288"/>
        <v>4.2266987561397071</v>
      </c>
      <c r="P1030" s="104">
        <f t="shared" si="293"/>
        <v>18.880500609176615</v>
      </c>
      <c r="Q1030" s="102">
        <f t="shared" si="294"/>
        <v>4.9224514715476911E-2</v>
      </c>
      <c r="R1030" s="106">
        <f>IF(K1030-H1029&lt;0,0,K1030-H1029)</f>
        <v>0</v>
      </c>
      <c r="S1030" s="106">
        <f>K1030-V1030</f>
        <v>0</v>
      </c>
      <c r="T1030" s="106">
        <f>IF(R1030&gt;0,$C$6-$C$8,IF($C$6-$C$8-W1030&lt;0,0,$C$6-$C$8-W1030))</f>
        <v>97.214462279726973</v>
      </c>
      <c r="U1030" s="107">
        <f>IF(R1030=0,IF(U1029+(F1030-AL1030/$C$23)*$C$21/($C$21+$C$22)&gt;$C$8,$C$8,U1029+F1030*$C$21/($C$21+$C$22)),E1030)</f>
        <v>1400</v>
      </c>
      <c r="V1030" s="107">
        <f>IF(R1030&gt;0,0,IF(V1029+(F1030-AL1030/$C$23)*$C$21/($C$21+$C$22)&gt;$C$8,$C$8,IF(U1030=$C$8,V1029+(F1030-AL1030/$C$23)*$C$21/$C$22,V1029+(F1030-AL1030/$C$23)*$C$21/($C$21+$C$22))))</f>
        <v>1400</v>
      </c>
      <c r="W1030" s="203">
        <f>IF(R1030&gt;0,0,IF(W1029+AL1030/$C$23&gt;$F$23,$F$23,W1029+AL1030/$C$23))</f>
        <v>2.7855377202730285</v>
      </c>
      <c r="X1030" s="105" t="str">
        <f>IF(R1030=0,"-",FORECAST($C$8,Инклинометрия!$B$2:$B$152,Инклинометрия!$A$2:$A$152))</f>
        <v>-</v>
      </c>
      <c r="Y1030" s="105" t="str">
        <f>IF(R1030=0,"-",FORECAST($C$8-R1030,Инклинометрия!$B$2:$B$152,Инклинометрия!$A$2:$A$152))</f>
        <v>-</v>
      </c>
      <c r="Z1030" s="105" t="str">
        <f>IF(R1030&gt;0,FORECAST($C$8,Инклинометрия!$B$2:$B$152,Инклинометрия!$A$2:$A$152),IF(V1030=$C$8,"-",FORECAST($C$8-V1030,Инклинометрия!$B$2:$B$152,Инклинометрия!$A$2:$A$152)))</f>
        <v>-</v>
      </c>
      <c r="AA1030" s="105" t="str">
        <f>IF(S1030=0,"-",FORECAST($C$8-(S1030+V1030),Инклинометрия!$B$2:$B$152,Инклинометрия!$A$2:$A$152))</f>
        <v>-</v>
      </c>
      <c r="AB1030" s="105">
        <f>FORECAST($C$8+T1030,Инклинометрия!$B$2:$B$152,Инклинометрия!$A$2:$A$152)</f>
        <v>1422.3537391657405</v>
      </c>
      <c r="AC1030" s="105">
        <f>IF(R1030=0,FORECAST($C$6-T1030,Инклинометрия!$B$2:$B$152,Инклинометрия!$A$2:$A$152),FORECAST($C$8,Инклинометрия!$B$2:$B$152,Инклинометрия!$A$2:$A$152))</f>
        <v>1332.6462608342592</v>
      </c>
      <c r="AD1030" s="107">
        <f>IF(R1030=0,FORECAST($C$8,Инклинометрия!$B$2:$B$152,Инклинометрия!$A$2:$A$152),Y1030)</f>
        <v>1330</v>
      </c>
      <c r="AE1030" s="107">
        <f>FORECAST($C$8-(R1030+U1030),Инклинометрия!$B$2:$B$152,Инклинометрия!$A$2:$A$152)</f>
        <v>0</v>
      </c>
      <c r="AF1030" s="107">
        <f>IF(V1030=0,"-",FORECAST($C$8,Инклинометрия!$B$2:$B$152,Инклинометрия!$A$2:$A$152))</f>
        <v>1330</v>
      </c>
      <c r="AG1030" s="107">
        <f>IF(V1030=0,"-",FORECAST($C$8-V1030,Инклинометрия!$B$2:$B$152,Инклинометрия!$A$2:$A$152))</f>
        <v>0</v>
      </c>
      <c r="AH1030" s="107">
        <f>IF(W1030=0,"-",FORECAST($C$8+W1030,Инклинометрия!$B$2:$B$152,Инклинометрия!$A$2:$A$152))</f>
        <v>1332.6462608342592</v>
      </c>
      <c r="AI1030" s="107">
        <f>IF(W1030=0,"-",FORECAST($C$8,Инклинометрия!$B$2:$B$152,Инклинометрия!$A$2:$A$152))</f>
        <v>1330</v>
      </c>
      <c r="AK1030" s="122">
        <f t="shared" si="301"/>
        <v>0</v>
      </c>
      <c r="AL1030" s="67">
        <f>AK1030*(B1030-B1029)</f>
        <v>0</v>
      </c>
      <c r="AM1030" s="23">
        <f t="shared" si="303"/>
        <v>8.6725204696437436E-2</v>
      </c>
      <c r="AN1030" s="26">
        <f>AN1029+AK1030*(B1030-B1029)/(2*PI()*$C$5*AN1029*$K$13)</f>
        <v>0.15480061813468687</v>
      </c>
      <c r="AO1030" s="87">
        <f t="shared" si="295"/>
        <v>145932.55112472404</v>
      </c>
      <c r="AP1030" s="87">
        <f>IF(R1030+U1030&lt;$C$8,0,32*$L$23/$C$12^2*($K$10*R1030+$K$8*U1030)+32*$L$24/($C$14^2-$C$13^2)*($K$10*S1030+$K$8*V1030))</f>
        <v>44607.551124724028</v>
      </c>
      <c r="AQ1030" s="66">
        <f>R1030*$C$11*$C$9+U1030*$C$11*$C$10</f>
        <v>14695380</v>
      </c>
      <c r="AR1030" s="66">
        <f>S1030*$C$11*$C$9+V1030*$C$11*$C$10</f>
        <v>14695380</v>
      </c>
      <c r="AS1030" s="87">
        <f>$C$11*(T1030*$C$9+W1030*$C$10)</f>
        <v>792178.05375968735</v>
      </c>
      <c r="AT1030" s="45">
        <f t="shared" si="289"/>
        <v>15633490.60488441</v>
      </c>
      <c r="AU1030" s="75"/>
    </row>
    <row r="1031" spans="2:47" ht="15" thickBot="1" x14ac:dyDescent="0.35">
      <c r="B1031" s="41">
        <f t="shared" si="296"/>
        <v>20000</v>
      </c>
      <c r="C1031" s="8">
        <f t="shared" si="297"/>
        <v>200</v>
      </c>
      <c r="D1031" s="73">
        <f t="shared" si="285"/>
        <v>267.5</v>
      </c>
      <c r="E1031" s="29">
        <f t="shared" si="302"/>
        <v>66245.553836376828</v>
      </c>
      <c r="F1031" s="29">
        <f t="shared" si="298"/>
        <v>66.245553836373062</v>
      </c>
      <c r="G1031" s="29">
        <f t="shared" si="299"/>
        <v>88.603428256148959</v>
      </c>
      <c r="H1031" s="17">
        <f t="shared" si="300"/>
        <v>88603.42825615294</v>
      </c>
      <c r="I1031" s="29">
        <f t="shared" si="290"/>
        <v>2.2250485660981263</v>
      </c>
      <c r="J1031" s="29">
        <f t="shared" si="291"/>
        <v>41.69411544073867</v>
      </c>
      <c r="K1031" s="32">
        <f>IF((D1030+L1030+M1030-AL1030)/($C$21+$C$22)&gt;$C$8,$C$8,(D1030+L1030+M1030-AL1030)/($C$21+$C$22))</f>
        <v>1400</v>
      </c>
      <c r="L1031" s="97">
        <f t="shared" si="286"/>
        <v>0</v>
      </c>
      <c r="M1031" s="96">
        <f t="shared" si="287"/>
        <v>0</v>
      </c>
      <c r="N1031" s="98">
        <f t="shared" si="292"/>
        <v>1.7179213529287818</v>
      </c>
      <c r="O1031" s="100">
        <f t="shared" si="288"/>
        <v>4.2266987561397071</v>
      </c>
      <c r="P1031" s="104">
        <f t="shared" si="293"/>
        <v>18.880500609176615</v>
      </c>
      <c r="Q1031" s="102">
        <f t="shared" si="294"/>
        <v>4.9224514715476911E-2</v>
      </c>
      <c r="R1031" s="106">
        <f>IF(K1031-H1030&lt;0,0,K1031-H1030)</f>
        <v>0</v>
      </c>
      <c r="S1031" s="106">
        <f>K1031-V1031</f>
        <v>0</v>
      </c>
      <c r="T1031" s="106">
        <f>IF(R1031&gt;0,$C$6-$C$8,IF($C$6-$C$8-W1031&lt;0,0,$C$6-$C$8-W1031))</f>
        <v>97.214462279726973</v>
      </c>
      <c r="U1031" s="107">
        <f>IF(R1031=0,IF(U1030+(F1031-AL1031/$C$23)*$C$21/($C$21+$C$22)&gt;$C$8,$C$8,U1030+F1031*$C$21/($C$21+$C$22)),E1031)</f>
        <v>1400</v>
      </c>
      <c r="V1031" s="107">
        <f>IF(R1031&gt;0,0,IF(V1030+(F1031-AL1031/$C$23)*$C$21/($C$21+$C$22)&gt;$C$8,$C$8,IF(U1031=$C$8,V1030+(F1031-AL1031/$C$23)*$C$21/$C$22,V1030+(F1031-AL1031/$C$23)*$C$21/($C$21+$C$22))))</f>
        <v>1400</v>
      </c>
      <c r="W1031" s="203">
        <f>IF(R1031&gt;0,0,IF(W1030+AL1031/$C$23&gt;$F$23,$F$23,W1030+AL1031/$C$23))</f>
        <v>2.7855377202730285</v>
      </c>
      <c r="X1031" s="105" t="str">
        <f>IF(R1031=0,"-",FORECAST($C$8,Инклинометрия!$B$2:$B$152,Инклинометрия!$A$2:$A$152))</f>
        <v>-</v>
      </c>
      <c r="Y1031" s="105" t="str">
        <f>IF(R1031=0,"-",FORECAST($C$8-R1031,Инклинометрия!$B$2:$B$152,Инклинометрия!$A$2:$A$152))</f>
        <v>-</v>
      </c>
      <c r="Z1031" s="105" t="str">
        <f>IF(R1031&gt;0,FORECAST($C$8,Инклинометрия!$B$2:$B$152,Инклинометрия!$A$2:$A$152),IF(V1031=$C$8,"-",FORECAST($C$8-V1031,Инклинометрия!$B$2:$B$152,Инклинометрия!$A$2:$A$152)))</f>
        <v>-</v>
      </c>
      <c r="AA1031" s="105" t="str">
        <f>IF(S1031=0,"-",FORECAST($C$8-(S1031+V1031),Инклинометрия!$B$2:$B$152,Инклинометрия!$A$2:$A$152))</f>
        <v>-</v>
      </c>
      <c r="AB1031" s="105">
        <f>FORECAST($C$8+T1031,Инклинометрия!$B$2:$B$152,Инклинометрия!$A$2:$A$152)</f>
        <v>1422.3537391657405</v>
      </c>
      <c r="AC1031" s="105">
        <f>IF(R1031=0,FORECAST($C$6-T1031,Инклинометрия!$B$2:$B$152,Инклинометрия!$A$2:$A$152),FORECAST($C$8,Инклинометрия!$B$2:$B$152,Инклинометрия!$A$2:$A$152))</f>
        <v>1332.6462608342592</v>
      </c>
      <c r="AD1031" s="107">
        <f>IF(R1031=0,FORECAST($C$8,Инклинометрия!$B$2:$B$152,Инклинометрия!$A$2:$A$152),Y1031)</f>
        <v>1330</v>
      </c>
      <c r="AE1031" s="107">
        <f>FORECAST($C$8-(R1031+U1031),Инклинометрия!$B$2:$B$152,Инклинометрия!$A$2:$A$152)</f>
        <v>0</v>
      </c>
      <c r="AF1031" s="107">
        <f>IF(V1031=0,"-",FORECAST($C$8,Инклинометрия!$B$2:$B$152,Инклинометрия!$A$2:$A$152))</f>
        <v>1330</v>
      </c>
      <c r="AG1031" s="107">
        <f>IF(V1031=0,"-",FORECAST($C$8-V1031,Инклинометрия!$B$2:$B$152,Инклинометрия!$A$2:$A$152))</f>
        <v>0</v>
      </c>
      <c r="AH1031" s="107">
        <f>IF(W1031=0,"-",FORECAST($C$8+W1031,Инклинометрия!$B$2:$B$152,Инклинометрия!$A$2:$A$152))</f>
        <v>1332.6462608342592</v>
      </c>
      <c r="AI1031" s="107">
        <f>IF(W1031=0,"-",FORECAST($C$8,Инклинометрия!$B$2:$B$152,Инклинометрия!$A$2:$A$152))</f>
        <v>1330</v>
      </c>
      <c r="AK1031" s="122">
        <f t="shared" si="301"/>
        <v>0</v>
      </c>
      <c r="AL1031" s="67">
        <f>AK1031*(B1031-B1030)</f>
        <v>0</v>
      </c>
      <c r="AM1031" s="23">
        <f t="shared" si="303"/>
        <v>8.6725204696437436E-2</v>
      </c>
      <c r="AN1031" s="26">
        <f>AN1030+AK1031*(B1031-B1030)/(2*PI()*$C$5*AN1030*$K$13)</f>
        <v>0.15480061813468687</v>
      </c>
      <c r="AO1031" s="87">
        <f t="shared" si="295"/>
        <v>145932.55112472404</v>
      </c>
      <c r="AP1031" s="87">
        <f>IF(R1031+U1031&lt;$C$8,0,32*$L$23/$C$12^2*($K$10*R1031+$K$8*U1031)+32*$L$24/($C$14^2-$C$13^2)*($K$10*S1031+$K$8*V1031))</f>
        <v>44607.551124724028</v>
      </c>
      <c r="AQ1031" s="66">
        <f>R1031*$C$11*$C$9+U1031*$C$11*$C$10</f>
        <v>14695380</v>
      </c>
      <c r="AR1031" s="66">
        <f>S1031*$C$11*$C$9+V1031*$C$11*$C$10</f>
        <v>14695380</v>
      </c>
      <c r="AS1031" s="87">
        <f>$C$11*(T1031*$C$9+W1031*$C$10)</f>
        <v>792178.05375968735</v>
      </c>
      <c r="AT1031" s="45">
        <f t="shared" si="289"/>
        <v>15633490.60488441</v>
      </c>
      <c r="AU1031" s="75"/>
    </row>
    <row r="1032" spans="2:47" ht="15" thickBot="1" x14ac:dyDescent="0.35">
      <c r="B1032" s="41">
        <f t="shared" si="296"/>
        <v>20020</v>
      </c>
      <c r="C1032" s="8">
        <f t="shared" si="297"/>
        <v>200.20000000000002</v>
      </c>
      <c r="D1032" s="73">
        <f t="shared" si="285"/>
        <v>267.76750000000004</v>
      </c>
      <c r="E1032" s="29">
        <f t="shared" si="302"/>
        <v>66311.799390213229</v>
      </c>
      <c r="F1032" s="29">
        <f t="shared" si="298"/>
        <v>66.245553836382484</v>
      </c>
      <c r="G1032" s="29">
        <f t="shared" si="299"/>
        <v>88.603428256161564</v>
      </c>
      <c r="H1032" s="17">
        <f t="shared" si="300"/>
        <v>88692.031684409099</v>
      </c>
      <c r="I1032" s="29">
        <f t="shared" si="290"/>
        <v>2.2250485660981263</v>
      </c>
      <c r="J1032" s="29">
        <f t="shared" si="291"/>
        <v>41.694115440741633</v>
      </c>
      <c r="K1032" s="32">
        <f>IF((D1031+L1031+M1031-AL1031)/($C$21+$C$22)&gt;$C$8,$C$8,(D1031+L1031+M1031-AL1031)/($C$21+$C$22))</f>
        <v>1400</v>
      </c>
      <c r="L1032" s="97">
        <f t="shared" si="286"/>
        <v>0</v>
      </c>
      <c r="M1032" s="96">
        <f t="shared" si="287"/>
        <v>0</v>
      </c>
      <c r="N1032" s="98">
        <f t="shared" si="292"/>
        <v>1.7179213529287818</v>
      </c>
      <c r="O1032" s="100">
        <f t="shared" si="288"/>
        <v>4.2266987561397071</v>
      </c>
      <c r="P1032" s="104">
        <f t="shared" si="293"/>
        <v>18.880500609176615</v>
      </c>
      <c r="Q1032" s="102">
        <f t="shared" si="294"/>
        <v>4.9224514715476911E-2</v>
      </c>
      <c r="R1032" s="106">
        <f>IF(K1032-H1031&lt;0,0,K1032-H1031)</f>
        <v>0</v>
      </c>
      <c r="S1032" s="106">
        <f>K1032-V1032</f>
        <v>0</v>
      </c>
      <c r="T1032" s="106">
        <f>IF(R1032&gt;0,$C$6-$C$8,IF($C$6-$C$8-W1032&lt;0,0,$C$6-$C$8-W1032))</f>
        <v>97.214462279726973</v>
      </c>
      <c r="U1032" s="107">
        <f>IF(R1032=0,IF(U1031+(F1032-AL1032/$C$23)*$C$21/($C$21+$C$22)&gt;$C$8,$C$8,U1031+F1032*$C$21/($C$21+$C$22)),E1032)</f>
        <v>1400</v>
      </c>
      <c r="V1032" s="107">
        <f>IF(R1032&gt;0,0,IF(V1031+(F1032-AL1032/$C$23)*$C$21/($C$21+$C$22)&gt;$C$8,$C$8,IF(U1032=$C$8,V1031+(F1032-AL1032/$C$23)*$C$21/$C$22,V1031+(F1032-AL1032/$C$23)*$C$21/($C$21+$C$22))))</f>
        <v>1400</v>
      </c>
      <c r="W1032" s="203">
        <f>IF(R1032&gt;0,0,IF(W1031+AL1032/$C$23&gt;$F$23,$F$23,W1031+AL1032/$C$23))</f>
        <v>2.7855377202730285</v>
      </c>
      <c r="X1032" s="105" t="str">
        <f>IF(R1032=0,"-",FORECAST($C$8,Инклинометрия!$B$2:$B$152,Инклинометрия!$A$2:$A$152))</f>
        <v>-</v>
      </c>
      <c r="Y1032" s="105" t="str">
        <f>IF(R1032=0,"-",FORECAST($C$8-R1032,Инклинометрия!$B$2:$B$152,Инклинометрия!$A$2:$A$152))</f>
        <v>-</v>
      </c>
      <c r="Z1032" s="105" t="str">
        <f>IF(R1032&gt;0,FORECAST($C$8,Инклинометрия!$B$2:$B$152,Инклинометрия!$A$2:$A$152),IF(V1032=$C$8,"-",FORECAST($C$8-V1032,Инклинометрия!$B$2:$B$152,Инклинометрия!$A$2:$A$152)))</f>
        <v>-</v>
      </c>
      <c r="AA1032" s="105" t="str">
        <f>IF(S1032=0,"-",FORECAST($C$8-(S1032+V1032),Инклинометрия!$B$2:$B$152,Инклинометрия!$A$2:$A$152))</f>
        <v>-</v>
      </c>
      <c r="AB1032" s="105">
        <f>FORECAST($C$8+T1032,Инклинометрия!$B$2:$B$152,Инклинометрия!$A$2:$A$152)</f>
        <v>1422.3537391657405</v>
      </c>
      <c r="AC1032" s="105">
        <f>IF(R1032=0,FORECAST($C$6-T1032,Инклинометрия!$B$2:$B$152,Инклинометрия!$A$2:$A$152),FORECAST($C$8,Инклинометрия!$B$2:$B$152,Инклинометрия!$A$2:$A$152))</f>
        <v>1332.6462608342592</v>
      </c>
      <c r="AD1032" s="107">
        <f>IF(R1032=0,FORECAST($C$8,Инклинометрия!$B$2:$B$152,Инклинометрия!$A$2:$A$152),Y1032)</f>
        <v>1330</v>
      </c>
      <c r="AE1032" s="107">
        <f>FORECAST($C$8-(R1032+U1032),Инклинометрия!$B$2:$B$152,Инклинометрия!$A$2:$A$152)</f>
        <v>0</v>
      </c>
      <c r="AF1032" s="107">
        <f>IF(V1032=0,"-",FORECAST($C$8,Инклинометрия!$B$2:$B$152,Инклинометрия!$A$2:$A$152))</f>
        <v>1330</v>
      </c>
      <c r="AG1032" s="107">
        <f>IF(V1032=0,"-",FORECAST($C$8-V1032,Инклинометрия!$B$2:$B$152,Инклинометрия!$A$2:$A$152))</f>
        <v>0</v>
      </c>
      <c r="AH1032" s="107">
        <f>IF(W1032=0,"-",FORECAST($C$8+W1032,Инклинометрия!$B$2:$B$152,Инклинометрия!$A$2:$A$152))</f>
        <v>1332.6462608342592</v>
      </c>
      <c r="AI1032" s="107">
        <f>IF(W1032=0,"-",FORECAST($C$8,Инклинометрия!$B$2:$B$152,Инклинометрия!$A$2:$A$152))</f>
        <v>1330</v>
      </c>
      <c r="AK1032" s="122">
        <f t="shared" si="301"/>
        <v>0</v>
      </c>
      <c r="AL1032" s="67">
        <f>AK1032*(B1032-B1031)</f>
        <v>0</v>
      </c>
      <c r="AM1032" s="23">
        <f t="shared" si="303"/>
        <v>8.6725204696437436E-2</v>
      </c>
      <c r="AN1032" s="26">
        <f>AN1031+AK1032*(B1032-B1031)/(2*PI()*$C$5*AN1031*$K$13)</f>
        <v>0.15480061813468687</v>
      </c>
      <c r="AO1032" s="87">
        <f t="shared" si="295"/>
        <v>145932.55112472404</v>
      </c>
      <c r="AP1032" s="87">
        <f>IF(R1032+U1032&lt;$C$8,0,32*$L$23/$C$12^2*($K$10*R1032+$K$8*U1032)+32*$L$24/($C$14^2-$C$13^2)*($K$10*S1032+$K$8*V1032))</f>
        <v>44607.551124724028</v>
      </c>
      <c r="AQ1032" s="66">
        <f>R1032*$C$11*$C$9+U1032*$C$11*$C$10</f>
        <v>14695380</v>
      </c>
      <c r="AR1032" s="66">
        <f>S1032*$C$11*$C$9+V1032*$C$11*$C$10</f>
        <v>14695380</v>
      </c>
      <c r="AS1032" s="87">
        <f>$C$11*(T1032*$C$9+W1032*$C$10)</f>
        <v>792178.05375968735</v>
      </c>
      <c r="AT1032" s="45">
        <f t="shared" si="289"/>
        <v>15633490.60488441</v>
      </c>
      <c r="AU1032" s="75"/>
    </row>
    <row r="1033" spans="2:47" ht="15" thickBot="1" x14ac:dyDescent="0.35">
      <c r="B1033" s="41">
        <f t="shared" si="296"/>
        <v>20040</v>
      </c>
      <c r="C1033" s="8">
        <f t="shared" si="297"/>
        <v>200.4</v>
      </c>
      <c r="D1033" s="73">
        <f t="shared" si="285"/>
        <v>268.03500000000003</v>
      </c>
      <c r="E1033" s="29">
        <f t="shared" si="302"/>
        <v>66378.044944049601</v>
      </c>
      <c r="F1033" s="29">
        <f t="shared" si="298"/>
        <v>66.245553836373062</v>
      </c>
      <c r="G1033" s="29">
        <f t="shared" si="299"/>
        <v>88.603428256148959</v>
      </c>
      <c r="H1033" s="17">
        <f t="shared" si="300"/>
        <v>88780.635112665244</v>
      </c>
      <c r="I1033" s="29">
        <f t="shared" si="290"/>
        <v>2.2250485660981263</v>
      </c>
      <c r="J1033" s="29">
        <f t="shared" si="291"/>
        <v>41.69411544073867</v>
      </c>
      <c r="K1033" s="32">
        <f>IF((D1032+L1032+M1032-AL1032)/($C$21+$C$22)&gt;$C$8,$C$8,(D1032+L1032+M1032-AL1032)/($C$21+$C$22))</f>
        <v>1400</v>
      </c>
      <c r="L1033" s="97">
        <f t="shared" si="286"/>
        <v>0</v>
      </c>
      <c r="M1033" s="96">
        <f t="shared" si="287"/>
        <v>0</v>
      </c>
      <c r="N1033" s="98">
        <f t="shared" si="292"/>
        <v>1.7179213529287818</v>
      </c>
      <c r="O1033" s="100">
        <f t="shared" si="288"/>
        <v>4.2266987561397071</v>
      </c>
      <c r="P1033" s="104">
        <f t="shared" si="293"/>
        <v>18.880500609176615</v>
      </c>
      <c r="Q1033" s="102">
        <f t="shared" si="294"/>
        <v>4.9224514715476911E-2</v>
      </c>
      <c r="R1033" s="106">
        <f>IF(K1033-H1032&lt;0,0,K1033-H1032)</f>
        <v>0</v>
      </c>
      <c r="S1033" s="106">
        <f>K1033-V1033</f>
        <v>0</v>
      </c>
      <c r="T1033" s="106">
        <f>IF(R1033&gt;0,$C$6-$C$8,IF($C$6-$C$8-W1033&lt;0,0,$C$6-$C$8-W1033))</f>
        <v>97.214462279726973</v>
      </c>
      <c r="U1033" s="107">
        <f>IF(R1033=0,IF(U1032+(F1033-AL1033/$C$23)*$C$21/($C$21+$C$22)&gt;$C$8,$C$8,U1032+F1033*$C$21/($C$21+$C$22)),E1033)</f>
        <v>1400</v>
      </c>
      <c r="V1033" s="107">
        <f>IF(R1033&gt;0,0,IF(V1032+(F1033-AL1033/$C$23)*$C$21/($C$21+$C$22)&gt;$C$8,$C$8,IF(U1033=$C$8,V1032+(F1033-AL1033/$C$23)*$C$21/$C$22,V1032+(F1033-AL1033/$C$23)*$C$21/($C$21+$C$22))))</f>
        <v>1400</v>
      </c>
      <c r="W1033" s="203">
        <f>IF(R1033&gt;0,0,IF(W1032+AL1033/$C$23&gt;$F$23,$F$23,W1032+AL1033/$C$23))</f>
        <v>2.7855377202730285</v>
      </c>
      <c r="X1033" s="105" t="str">
        <f>IF(R1033=0,"-",FORECAST($C$8,Инклинометрия!$B$2:$B$152,Инклинометрия!$A$2:$A$152))</f>
        <v>-</v>
      </c>
      <c r="Y1033" s="105" t="str">
        <f>IF(R1033=0,"-",FORECAST($C$8-R1033,Инклинометрия!$B$2:$B$152,Инклинометрия!$A$2:$A$152))</f>
        <v>-</v>
      </c>
      <c r="Z1033" s="105" t="str">
        <f>IF(R1033&gt;0,FORECAST($C$8,Инклинометрия!$B$2:$B$152,Инклинометрия!$A$2:$A$152),IF(V1033=$C$8,"-",FORECAST($C$8-V1033,Инклинометрия!$B$2:$B$152,Инклинометрия!$A$2:$A$152)))</f>
        <v>-</v>
      </c>
      <c r="AA1033" s="105" t="str">
        <f>IF(S1033=0,"-",FORECAST($C$8-(S1033+V1033),Инклинометрия!$B$2:$B$152,Инклинометрия!$A$2:$A$152))</f>
        <v>-</v>
      </c>
      <c r="AB1033" s="105">
        <f>FORECAST($C$8+T1033,Инклинометрия!$B$2:$B$152,Инклинометрия!$A$2:$A$152)</f>
        <v>1422.3537391657405</v>
      </c>
      <c r="AC1033" s="105">
        <f>IF(R1033=0,FORECAST($C$6-T1033,Инклинометрия!$B$2:$B$152,Инклинометрия!$A$2:$A$152),FORECAST($C$8,Инклинометрия!$B$2:$B$152,Инклинометрия!$A$2:$A$152))</f>
        <v>1332.6462608342592</v>
      </c>
      <c r="AD1033" s="107">
        <f>IF(R1033=0,FORECAST($C$8,Инклинометрия!$B$2:$B$152,Инклинометрия!$A$2:$A$152),Y1033)</f>
        <v>1330</v>
      </c>
      <c r="AE1033" s="107">
        <f>FORECAST($C$8-(R1033+U1033),Инклинометрия!$B$2:$B$152,Инклинометрия!$A$2:$A$152)</f>
        <v>0</v>
      </c>
      <c r="AF1033" s="107">
        <f>IF(V1033=0,"-",FORECAST($C$8,Инклинометрия!$B$2:$B$152,Инклинометрия!$A$2:$A$152))</f>
        <v>1330</v>
      </c>
      <c r="AG1033" s="107">
        <f>IF(V1033=0,"-",FORECAST($C$8-V1033,Инклинометрия!$B$2:$B$152,Инклинометрия!$A$2:$A$152))</f>
        <v>0</v>
      </c>
      <c r="AH1033" s="107">
        <f>IF(W1033=0,"-",FORECAST($C$8+W1033,Инклинометрия!$B$2:$B$152,Инклинометрия!$A$2:$A$152))</f>
        <v>1332.6462608342592</v>
      </c>
      <c r="AI1033" s="107">
        <f>IF(W1033=0,"-",FORECAST($C$8,Инклинометрия!$B$2:$B$152,Инклинометрия!$A$2:$A$152))</f>
        <v>1330</v>
      </c>
      <c r="AK1033" s="122">
        <f t="shared" si="301"/>
        <v>0</v>
      </c>
      <c r="AL1033" s="67">
        <f>AK1033*(B1033-B1032)</f>
        <v>0</v>
      </c>
      <c r="AM1033" s="23">
        <f t="shared" si="303"/>
        <v>8.6725204696437436E-2</v>
      </c>
      <c r="AN1033" s="26">
        <f>AN1032+AK1033*(B1033-B1032)/(2*PI()*$C$5*AN1032*$K$13)</f>
        <v>0.15480061813468687</v>
      </c>
      <c r="AO1033" s="87">
        <f t="shared" si="295"/>
        <v>145932.55112472404</v>
      </c>
      <c r="AP1033" s="87">
        <f>IF(R1033+U1033&lt;$C$8,0,32*$L$23/$C$12^2*($K$10*R1033+$K$8*U1033)+32*$L$24/($C$14^2-$C$13^2)*($K$10*S1033+$K$8*V1033))</f>
        <v>44607.551124724028</v>
      </c>
      <c r="AQ1033" s="66">
        <f>R1033*$C$11*$C$9+U1033*$C$11*$C$10</f>
        <v>14695380</v>
      </c>
      <c r="AR1033" s="66">
        <f>S1033*$C$11*$C$9+V1033*$C$11*$C$10</f>
        <v>14695380</v>
      </c>
      <c r="AS1033" s="87">
        <f>$C$11*(T1033*$C$9+W1033*$C$10)</f>
        <v>792178.05375968735</v>
      </c>
      <c r="AT1033" s="45">
        <f t="shared" si="289"/>
        <v>15633490.60488441</v>
      </c>
      <c r="AU1033" s="75"/>
    </row>
    <row r="1034" spans="2:47" ht="15" thickBot="1" x14ac:dyDescent="0.35">
      <c r="B1034" s="41">
        <f t="shared" si="296"/>
        <v>20060</v>
      </c>
      <c r="C1034" s="8">
        <f t="shared" si="297"/>
        <v>200.6</v>
      </c>
      <c r="D1034" s="73">
        <f t="shared" si="285"/>
        <v>268.30250000000001</v>
      </c>
      <c r="E1034" s="29">
        <f t="shared" si="302"/>
        <v>66444.290497885959</v>
      </c>
      <c r="F1034" s="29">
        <f t="shared" si="298"/>
        <v>66.245553836373062</v>
      </c>
      <c r="G1034" s="29">
        <f t="shared" si="299"/>
        <v>88.603428256148959</v>
      </c>
      <c r="H1034" s="17">
        <f t="shared" si="300"/>
        <v>88869.238540921389</v>
      </c>
      <c r="I1034" s="29">
        <f t="shared" si="290"/>
        <v>2.2250485660981263</v>
      </c>
      <c r="J1034" s="29">
        <f t="shared" si="291"/>
        <v>41.69411544073867</v>
      </c>
      <c r="K1034" s="32">
        <f>IF((D1033+L1033+M1033-AL1033)/($C$21+$C$22)&gt;$C$8,$C$8,(D1033+L1033+M1033-AL1033)/($C$21+$C$22))</f>
        <v>1400</v>
      </c>
      <c r="L1034" s="97">
        <f t="shared" si="286"/>
        <v>0</v>
      </c>
      <c r="M1034" s="96">
        <f t="shared" si="287"/>
        <v>0</v>
      </c>
      <c r="N1034" s="98">
        <f t="shared" si="292"/>
        <v>1.7179213529287818</v>
      </c>
      <c r="O1034" s="100">
        <f t="shared" si="288"/>
        <v>4.2266987561397071</v>
      </c>
      <c r="P1034" s="104">
        <f t="shared" si="293"/>
        <v>18.880500609176615</v>
      </c>
      <c r="Q1034" s="102">
        <f t="shared" si="294"/>
        <v>4.9224514715476911E-2</v>
      </c>
      <c r="R1034" s="106">
        <f>IF(K1034-H1033&lt;0,0,K1034-H1033)</f>
        <v>0</v>
      </c>
      <c r="S1034" s="106">
        <f>K1034-V1034</f>
        <v>0</v>
      </c>
      <c r="T1034" s="106">
        <f>IF(R1034&gt;0,$C$6-$C$8,IF($C$6-$C$8-W1034&lt;0,0,$C$6-$C$8-W1034))</f>
        <v>97.214462279726973</v>
      </c>
      <c r="U1034" s="107">
        <f>IF(R1034=0,IF(U1033+(F1034-AL1034/$C$23)*$C$21/($C$21+$C$22)&gt;$C$8,$C$8,U1033+F1034*$C$21/($C$21+$C$22)),E1034)</f>
        <v>1400</v>
      </c>
      <c r="V1034" s="107">
        <f>IF(R1034&gt;0,0,IF(V1033+(F1034-AL1034/$C$23)*$C$21/($C$21+$C$22)&gt;$C$8,$C$8,IF(U1034=$C$8,V1033+(F1034-AL1034/$C$23)*$C$21/$C$22,V1033+(F1034-AL1034/$C$23)*$C$21/($C$21+$C$22))))</f>
        <v>1400</v>
      </c>
      <c r="W1034" s="203">
        <f>IF(R1034&gt;0,0,IF(W1033+AL1034/$C$23&gt;$F$23,$F$23,W1033+AL1034/$C$23))</f>
        <v>2.7855377202730285</v>
      </c>
      <c r="X1034" s="105" t="str">
        <f>IF(R1034=0,"-",FORECAST($C$8,Инклинометрия!$B$2:$B$152,Инклинометрия!$A$2:$A$152))</f>
        <v>-</v>
      </c>
      <c r="Y1034" s="105" t="str">
        <f>IF(R1034=0,"-",FORECAST($C$8-R1034,Инклинометрия!$B$2:$B$152,Инклинометрия!$A$2:$A$152))</f>
        <v>-</v>
      </c>
      <c r="Z1034" s="105" t="str">
        <f>IF(R1034&gt;0,FORECAST($C$8,Инклинометрия!$B$2:$B$152,Инклинометрия!$A$2:$A$152),IF(V1034=$C$8,"-",FORECAST($C$8-V1034,Инклинометрия!$B$2:$B$152,Инклинометрия!$A$2:$A$152)))</f>
        <v>-</v>
      </c>
      <c r="AA1034" s="105" t="str">
        <f>IF(S1034=0,"-",FORECAST($C$8-(S1034+V1034),Инклинометрия!$B$2:$B$152,Инклинометрия!$A$2:$A$152))</f>
        <v>-</v>
      </c>
      <c r="AB1034" s="105">
        <f>FORECAST($C$8+T1034,Инклинометрия!$B$2:$B$152,Инклинометрия!$A$2:$A$152)</f>
        <v>1422.3537391657405</v>
      </c>
      <c r="AC1034" s="105">
        <f>IF(R1034=0,FORECAST($C$6-T1034,Инклинометрия!$B$2:$B$152,Инклинометрия!$A$2:$A$152),FORECAST($C$8,Инклинометрия!$B$2:$B$152,Инклинометрия!$A$2:$A$152))</f>
        <v>1332.6462608342592</v>
      </c>
      <c r="AD1034" s="107">
        <f>IF(R1034=0,FORECAST($C$8,Инклинометрия!$B$2:$B$152,Инклинометрия!$A$2:$A$152),Y1034)</f>
        <v>1330</v>
      </c>
      <c r="AE1034" s="107">
        <f>FORECAST($C$8-(R1034+U1034),Инклинометрия!$B$2:$B$152,Инклинометрия!$A$2:$A$152)</f>
        <v>0</v>
      </c>
      <c r="AF1034" s="107">
        <f>IF(V1034=0,"-",FORECAST($C$8,Инклинометрия!$B$2:$B$152,Инклинометрия!$A$2:$A$152))</f>
        <v>1330</v>
      </c>
      <c r="AG1034" s="107">
        <f>IF(V1034=0,"-",FORECAST($C$8-V1034,Инклинометрия!$B$2:$B$152,Инклинометрия!$A$2:$A$152))</f>
        <v>0</v>
      </c>
      <c r="AH1034" s="107">
        <f>IF(W1034=0,"-",FORECAST($C$8+W1034,Инклинометрия!$B$2:$B$152,Инклинометрия!$A$2:$A$152))</f>
        <v>1332.6462608342592</v>
      </c>
      <c r="AI1034" s="107">
        <f>IF(W1034=0,"-",FORECAST($C$8,Инклинометрия!$B$2:$B$152,Инклинометрия!$A$2:$A$152))</f>
        <v>1330</v>
      </c>
      <c r="AK1034" s="122">
        <f t="shared" si="301"/>
        <v>0</v>
      </c>
      <c r="AL1034" s="67">
        <f>AK1034*(B1034-B1033)</f>
        <v>0</v>
      </c>
      <c r="AM1034" s="23">
        <f t="shared" si="303"/>
        <v>8.6725204696437436E-2</v>
      </c>
      <c r="AN1034" s="26">
        <f>AN1033+AK1034*(B1034-B1033)/(2*PI()*$C$5*AN1033*$K$13)</f>
        <v>0.15480061813468687</v>
      </c>
      <c r="AO1034" s="87">
        <f t="shared" si="295"/>
        <v>145932.55112472404</v>
      </c>
      <c r="AP1034" s="87">
        <f>IF(R1034+U1034&lt;$C$8,0,32*$L$23/$C$12^2*($K$10*R1034+$K$8*U1034)+32*$L$24/($C$14^2-$C$13^2)*($K$10*S1034+$K$8*V1034))</f>
        <v>44607.551124724028</v>
      </c>
      <c r="AQ1034" s="66">
        <f>R1034*$C$11*$C$9+U1034*$C$11*$C$10</f>
        <v>14695380</v>
      </c>
      <c r="AR1034" s="66">
        <f>S1034*$C$11*$C$9+V1034*$C$11*$C$10</f>
        <v>14695380</v>
      </c>
      <c r="AS1034" s="87">
        <f>$C$11*(T1034*$C$9+W1034*$C$10)</f>
        <v>792178.05375968735</v>
      </c>
      <c r="AT1034" s="45">
        <f t="shared" si="289"/>
        <v>15633490.60488441</v>
      </c>
      <c r="AU1034" s="75"/>
    </row>
    <row r="1035" spans="2:47" ht="15" thickBot="1" x14ac:dyDescent="0.35">
      <c r="B1035" s="41">
        <f t="shared" si="296"/>
        <v>20080</v>
      </c>
      <c r="C1035" s="8">
        <f t="shared" si="297"/>
        <v>200.8</v>
      </c>
      <c r="D1035" s="73">
        <f t="shared" si="285"/>
        <v>268.57</v>
      </c>
      <c r="E1035" s="29">
        <f t="shared" si="302"/>
        <v>66510.536051722345</v>
      </c>
      <c r="F1035" s="29">
        <f t="shared" si="298"/>
        <v>66.245553836382484</v>
      </c>
      <c r="G1035" s="29">
        <f t="shared" si="299"/>
        <v>88.603428256161564</v>
      </c>
      <c r="H1035" s="17">
        <f t="shared" si="300"/>
        <v>88957.841969177549</v>
      </c>
      <c r="I1035" s="29">
        <f t="shared" si="290"/>
        <v>2.2250485660981263</v>
      </c>
      <c r="J1035" s="29">
        <f t="shared" si="291"/>
        <v>41.694115440741633</v>
      </c>
      <c r="K1035" s="32">
        <f>IF((D1034+L1034+M1034-AL1034)/($C$21+$C$22)&gt;$C$8,$C$8,(D1034+L1034+M1034-AL1034)/($C$21+$C$22))</f>
        <v>1400</v>
      </c>
      <c r="L1035" s="97">
        <f t="shared" si="286"/>
        <v>0</v>
      </c>
      <c r="M1035" s="96">
        <f t="shared" si="287"/>
        <v>0</v>
      </c>
      <c r="N1035" s="98">
        <f t="shared" si="292"/>
        <v>1.7179213529287818</v>
      </c>
      <c r="O1035" s="100">
        <f t="shared" si="288"/>
        <v>4.2266987561397071</v>
      </c>
      <c r="P1035" s="104">
        <f t="shared" si="293"/>
        <v>18.880500609176615</v>
      </c>
      <c r="Q1035" s="102">
        <f t="shared" si="294"/>
        <v>4.9224514715476911E-2</v>
      </c>
      <c r="R1035" s="106">
        <f>IF(K1035-H1034&lt;0,0,K1035-H1034)</f>
        <v>0</v>
      </c>
      <c r="S1035" s="106">
        <f>K1035-V1035</f>
        <v>0</v>
      </c>
      <c r="T1035" s="106">
        <f>IF(R1035&gt;0,$C$6-$C$8,IF($C$6-$C$8-W1035&lt;0,0,$C$6-$C$8-W1035))</f>
        <v>97.214462279726973</v>
      </c>
      <c r="U1035" s="107">
        <f>IF(R1035=0,IF(U1034+(F1035-AL1035/$C$23)*$C$21/($C$21+$C$22)&gt;$C$8,$C$8,U1034+F1035*$C$21/($C$21+$C$22)),E1035)</f>
        <v>1400</v>
      </c>
      <c r="V1035" s="107">
        <f>IF(R1035&gt;0,0,IF(V1034+(F1035-AL1035/$C$23)*$C$21/($C$21+$C$22)&gt;$C$8,$C$8,IF(U1035=$C$8,V1034+(F1035-AL1035/$C$23)*$C$21/$C$22,V1034+(F1035-AL1035/$C$23)*$C$21/($C$21+$C$22))))</f>
        <v>1400</v>
      </c>
      <c r="W1035" s="203">
        <f>IF(R1035&gt;0,0,IF(W1034+AL1035/$C$23&gt;$F$23,$F$23,W1034+AL1035/$C$23))</f>
        <v>2.7855377202730285</v>
      </c>
      <c r="X1035" s="105" t="str">
        <f>IF(R1035=0,"-",FORECAST($C$8,Инклинометрия!$B$2:$B$152,Инклинометрия!$A$2:$A$152))</f>
        <v>-</v>
      </c>
      <c r="Y1035" s="105" t="str">
        <f>IF(R1035=0,"-",FORECAST($C$8-R1035,Инклинометрия!$B$2:$B$152,Инклинометрия!$A$2:$A$152))</f>
        <v>-</v>
      </c>
      <c r="Z1035" s="105" t="str">
        <f>IF(R1035&gt;0,FORECAST($C$8,Инклинометрия!$B$2:$B$152,Инклинометрия!$A$2:$A$152),IF(V1035=$C$8,"-",FORECAST($C$8-V1035,Инклинометрия!$B$2:$B$152,Инклинометрия!$A$2:$A$152)))</f>
        <v>-</v>
      </c>
      <c r="AA1035" s="105" t="str">
        <f>IF(S1035=0,"-",FORECAST($C$8-(S1035+V1035),Инклинометрия!$B$2:$B$152,Инклинометрия!$A$2:$A$152))</f>
        <v>-</v>
      </c>
      <c r="AB1035" s="105">
        <f>FORECAST($C$8+T1035,Инклинометрия!$B$2:$B$152,Инклинометрия!$A$2:$A$152)</f>
        <v>1422.3537391657405</v>
      </c>
      <c r="AC1035" s="105">
        <f>IF(R1035=0,FORECAST($C$6-T1035,Инклинометрия!$B$2:$B$152,Инклинометрия!$A$2:$A$152),FORECAST($C$8,Инклинометрия!$B$2:$B$152,Инклинометрия!$A$2:$A$152))</f>
        <v>1332.6462608342592</v>
      </c>
      <c r="AD1035" s="107">
        <f>IF(R1035=0,FORECAST($C$8,Инклинометрия!$B$2:$B$152,Инклинометрия!$A$2:$A$152),Y1035)</f>
        <v>1330</v>
      </c>
      <c r="AE1035" s="107">
        <f>FORECAST($C$8-(R1035+U1035),Инклинометрия!$B$2:$B$152,Инклинометрия!$A$2:$A$152)</f>
        <v>0</v>
      </c>
      <c r="AF1035" s="107">
        <f>IF(V1035=0,"-",FORECAST($C$8,Инклинометрия!$B$2:$B$152,Инклинометрия!$A$2:$A$152))</f>
        <v>1330</v>
      </c>
      <c r="AG1035" s="107">
        <f>IF(V1035=0,"-",FORECAST($C$8-V1035,Инклинометрия!$B$2:$B$152,Инклинометрия!$A$2:$A$152))</f>
        <v>0</v>
      </c>
      <c r="AH1035" s="107">
        <f>IF(W1035=0,"-",FORECAST($C$8+W1035,Инклинометрия!$B$2:$B$152,Инклинометрия!$A$2:$A$152))</f>
        <v>1332.6462608342592</v>
      </c>
      <c r="AI1035" s="107">
        <f>IF(W1035=0,"-",FORECAST($C$8,Инклинометрия!$B$2:$B$152,Инклинометрия!$A$2:$A$152))</f>
        <v>1330</v>
      </c>
      <c r="AK1035" s="122">
        <f t="shared" si="301"/>
        <v>0</v>
      </c>
      <c r="AL1035" s="67">
        <f>AK1035*(B1035-B1034)</f>
        <v>0</v>
      </c>
      <c r="AM1035" s="23">
        <f t="shared" si="303"/>
        <v>8.6725204696437436E-2</v>
      </c>
      <c r="AN1035" s="26">
        <f>AN1034+AK1035*(B1035-B1034)/(2*PI()*$C$5*AN1034*$K$13)</f>
        <v>0.15480061813468687</v>
      </c>
      <c r="AO1035" s="87">
        <f t="shared" si="295"/>
        <v>145932.55112472404</v>
      </c>
      <c r="AP1035" s="87">
        <f>IF(R1035+U1035&lt;$C$8,0,32*$L$23/$C$12^2*($K$10*R1035+$K$8*U1035)+32*$L$24/($C$14^2-$C$13^2)*($K$10*S1035+$K$8*V1035))</f>
        <v>44607.551124724028</v>
      </c>
      <c r="AQ1035" s="66">
        <f>R1035*$C$11*$C$9+U1035*$C$11*$C$10</f>
        <v>14695380</v>
      </c>
      <c r="AR1035" s="66">
        <f>S1035*$C$11*$C$9+V1035*$C$11*$C$10</f>
        <v>14695380</v>
      </c>
      <c r="AS1035" s="87">
        <f>$C$11*(T1035*$C$9+W1035*$C$10)</f>
        <v>792178.05375968735</v>
      </c>
      <c r="AT1035" s="45">
        <f t="shared" si="289"/>
        <v>15633490.60488441</v>
      </c>
      <c r="AU1035" s="75"/>
    </row>
    <row r="1036" spans="2:47" ht="15" thickBot="1" x14ac:dyDescent="0.35">
      <c r="B1036" s="41">
        <f t="shared" si="296"/>
        <v>20100</v>
      </c>
      <c r="C1036" s="8">
        <f t="shared" si="297"/>
        <v>201</v>
      </c>
      <c r="D1036" s="73">
        <f t="shared" si="285"/>
        <v>268.83749999999998</v>
      </c>
      <c r="E1036" s="29">
        <f t="shared" si="302"/>
        <v>66576.781605558732</v>
      </c>
      <c r="F1036" s="29">
        <f t="shared" si="298"/>
        <v>66.245553836373062</v>
      </c>
      <c r="G1036" s="29">
        <f t="shared" si="299"/>
        <v>88.603428256148959</v>
      </c>
      <c r="H1036" s="17">
        <f t="shared" si="300"/>
        <v>89046.445397433694</v>
      </c>
      <c r="I1036" s="29">
        <f t="shared" si="290"/>
        <v>2.2250485660981263</v>
      </c>
      <c r="J1036" s="29">
        <f t="shared" si="291"/>
        <v>41.69411544073867</v>
      </c>
      <c r="K1036" s="32">
        <f>IF((D1035+L1035+M1035-AL1035)/($C$21+$C$22)&gt;$C$8,$C$8,(D1035+L1035+M1035-AL1035)/($C$21+$C$22))</f>
        <v>1400</v>
      </c>
      <c r="L1036" s="97">
        <f t="shared" si="286"/>
        <v>0</v>
      </c>
      <c r="M1036" s="96">
        <f t="shared" si="287"/>
        <v>0</v>
      </c>
      <c r="N1036" s="98">
        <f t="shared" si="292"/>
        <v>1.7179213529287818</v>
      </c>
      <c r="O1036" s="100">
        <f t="shared" si="288"/>
        <v>4.2266987561397071</v>
      </c>
      <c r="P1036" s="104">
        <f t="shared" si="293"/>
        <v>18.880500609176615</v>
      </c>
      <c r="Q1036" s="102">
        <f t="shared" si="294"/>
        <v>4.9224514715476911E-2</v>
      </c>
      <c r="R1036" s="106">
        <f>IF(K1036-H1035&lt;0,0,K1036-H1035)</f>
        <v>0</v>
      </c>
      <c r="S1036" s="106">
        <f>K1036-V1036</f>
        <v>0</v>
      </c>
      <c r="T1036" s="106">
        <f>IF(R1036&gt;0,$C$6-$C$8,IF($C$6-$C$8-W1036&lt;0,0,$C$6-$C$8-W1036))</f>
        <v>97.214462279726973</v>
      </c>
      <c r="U1036" s="107">
        <f>IF(R1036=0,IF(U1035+(F1036-AL1036/$C$23)*$C$21/($C$21+$C$22)&gt;$C$8,$C$8,U1035+F1036*$C$21/($C$21+$C$22)),E1036)</f>
        <v>1400</v>
      </c>
      <c r="V1036" s="107">
        <f>IF(R1036&gt;0,0,IF(V1035+(F1036-AL1036/$C$23)*$C$21/($C$21+$C$22)&gt;$C$8,$C$8,IF(U1036=$C$8,V1035+(F1036-AL1036/$C$23)*$C$21/$C$22,V1035+(F1036-AL1036/$C$23)*$C$21/($C$21+$C$22))))</f>
        <v>1400</v>
      </c>
      <c r="W1036" s="203">
        <f>IF(R1036&gt;0,0,IF(W1035+AL1036/$C$23&gt;$F$23,$F$23,W1035+AL1036/$C$23))</f>
        <v>2.7855377202730285</v>
      </c>
      <c r="X1036" s="105" t="str">
        <f>IF(R1036=0,"-",FORECAST($C$8,Инклинометрия!$B$2:$B$152,Инклинометрия!$A$2:$A$152))</f>
        <v>-</v>
      </c>
      <c r="Y1036" s="105" t="str">
        <f>IF(R1036=0,"-",FORECAST($C$8-R1036,Инклинометрия!$B$2:$B$152,Инклинометрия!$A$2:$A$152))</f>
        <v>-</v>
      </c>
      <c r="Z1036" s="105" t="str">
        <f>IF(R1036&gt;0,FORECAST($C$8,Инклинометрия!$B$2:$B$152,Инклинометрия!$A$2:$A$152),IF(V1036=$C$8,"-",FORECAST($C$8-V1036,Инклинометрия!$B$2:$B$152,Инклинометрия!$A$2:$A$152)))</f>
        <v>-</v>
      </c>
      <c r="AA1036" s="105" t="str">
        <f>IF(S1036=0,"-",FORECAST($C$8-(S1036+V1036),Инклинометрия!$B$2:$B$152,Инклинометрия!$A$2:$A$152))</f>
        <v>-</v>
      </c>
      <c r="AB1036" s="105">
        <f>FORECAST($C$8+T1036,Инклинометрия!$B$2:$B$152,Инклинометрия!$A$2:$A$152)</f>
        <v>1422.3537391657405</v>
      </c>
      <c r="AC1036" s="105">
        <f>IF(R1036=0,FORECAST($C$6-T1036,Инклинометрия!$B$2:$B$152,Инклинометрия!$A$2:$A$152),FORECAST($C$8,Инклинометрия!$B$2:$B$152,Инклинометрия!$A$2:$A$152))</f>
        <v>1332.6462608342592</v>
      </c>
      <c r="AD1036" s="107">
        <f>IF(R1036=0,FORECAST($C$8,Инклинометрия!$B$2:$B$152,Инклинометрия!$A$2:$A$152),Y1036)</f>
        <v>1330</v>
      </c>
      <c r="AE1036" s="107">
        <f>FORECAST($C$8-(R1036+U1036),Инклинометрия!$B$2:$B$152,Инклинометрия!$A$2:$A$152)</f>
        <v>0</v>
      </c>
      <c r="AF1036" s="107">
        <f>IF(V1036=0,"-",FORECAST($C$8,Инклинометрия!$B$2:$B$152,Инклинометрия!$A$2:$A$152))</f>
        <v>1330</v>
      </c>
      <c r="AG1036" s="107">
        <f>IF(V1036=0,"-",FORECAST($C$8-V1036,Инклинометрия!$B$2:$B$152,Инклинометрия!$A$2:$A$152))</f>
        <v>0</v>
      </c>
      <c r="AH1036" s="107">
        <f>IF(W1036=0,"-",FORECAST($C$8+W1036,Инклинометрия!$B$2:$B$152,Инклинометрия!$A$2:$A$152))</f>
        <v>1332.6462608342592</v>
      </c>
      <c r="AI1036" s="107">
        <f>IF(W1036=0,"-",FORECAST($C$8,Инклинометрия!$B$2:$B$152,Инклинометрия!$A$2:$A$152))</f>
        <v>1330</v>
      </c>
      <c r="AK1036" s="122">
        <f t="shared" si="301"/>
        <v>0</v>
      </c>
      <c r="AL1036" s="67">
        <f>AK1036*(B1036-B1035)</f>
        <v>0</v>
      </c>
      <c r="AM1036" s="23">
        <f t="shared" si="303"/>
        <v>8.6725204696437436E-2</v>
      </c>
      <c r="AN1036" s="26">
        <f>AN1035+AK1036*(B1036-B1035)/(2*PI()*$C$5*AN1035*$K$13)</f>
        <v>0.15480061813468687</v>
      </c>
      <c r="AO1036" s="87">
        <f t="shared" si="295"/>
        <v>145932.55112472404</v>
      </c>
      <c r="AP1036" s="87">
        <f>IF(R1036+U1036&lt;$C$8,0,32*$L$23/$C$12^2*($K$10*R1036+$K$8*U1036)+32*$L$24/($C$14^2-$C$13^2)*($K$10*S1036+$K$8*V1036))</f>
        <v>44607.551124724028</v>
      </c>
      <c r="AQ1036" s="66">
        <f>R1036*$C$11*$C$9+U1036*$C$11*$C$10</f>
        <v>14695380</v>
      </c>
      <c r="AR1036" s="66">
        <f>S1036*$C$11*$C$9+V1036*$C$11*$C$10</f>
        <v>14695380</v>
      </c>
      <c r="AS1036" s="87">
        <f>$C$11*(T1036*$C$9+W1036*$C$10)</f>
        <v>792178.05375968735</v>
      </c>
      <c r="AT1036" s="45">
        <f t="shared" si="289"/>
        <v>15633490.60488441</v>
      </c>
      <c r="AU1036" s="75"/>
    </row>
    <row r="1037" spans="2:47" ht="15" thickBot="1" x14ac:dyDescent="0.35">
      <c r="B1037" s="41">
        <f t="shared" si="296"/>
        <v>20120</v>
      </c>
      <c r="C1037" s="8">
        <f t="shared" si="297"/>
        <v>201.20000000000002</v>
      </c>
      <c r="D1037" s="73">
        <f t="shared" si="285"/>
        <v>269.10500000000002</v>
      </c>
      <c r="E1037" s="29">
        <f t="shared" si="302"/>
        <v>66643.027159395104</v>
      </c>
      <c r="F1037" s="29">
        <f t="shared" si="298"/>
        <v>66.245553836382484</v>
      </c>
      <c r="G1037" s="29">
        <f t="shared" si="299"/>
        <v>88.603428256161564</v>
      </c>
      <c r="H1037" s="17">
        <f t="shared" si="300"/>
        <v>89135.048825689853</v>
      </c>
      <c r="I1037" s="29">
        <f t="shared" si="290"/>
        <v>2.2250485660981263</v>
      </c>
      <c r="J1037" s="29">
        <f t="shared" si="291"/>
        <v>41.694115440741633</v>
      </c>
      <c r="K1037" s="32">
        <f>IF((D1036+L1036+M1036-AL1036)/($C$21+$C$22)&gt;$C$8,$C$8,(D1036+L1036+M1036-AL1036)/($C$21+$C$22))</f>
        <v>1400</v>
      </c>
      <c r="L1037" s="97">
        <f t="shared" si="286"/>
        <v>0</v>
      </c>
      <c r="M1037" s="96">
        <f t="shared" si="287"/>
        <v>0</v>
      </c>
      <c r="N1037" s="98">
        <f t="shared" si="292"/>
        <v>1.7179213529287818</v>
      </c>
      <c r="O1037" s="100">
        <f t="shared" si="288"/>
        <v>4.2266987561397071</v>
      </c>
      <c r="P1037" s="104">
        <f t="shared" si="293"/>
        <v>18.880500609176615</v>
      </c>
      <c r="Q1037" s="102">
        <f t="shared" si="294"/>
        <v>4.9224514715476911E-2</v>
      </c>
      <c r="R1037" s="106">
        <f>IF(K1037-H1036&lt;0,0,K1037-H1036)</f>
        <v>0</v>
      </c>
      <c r="S1037" s="106">
        <f>K1037-V1037</f>
        <v>0</v>
      </c>
      <c r="T1037" s="106">
        <f>IF(R1037&gt;0,$C$6-$C$8,IF($C$6-$C$8-W1037&lt;0,0,$C$6-$C$8-W1037))</f>
        <v>97.214462279726973</v>
      </c>
      <c r="U1037" s="107">
        <f>IF(R1037=0,IF(U1036+(F1037-AL1037/$C$23)*$C$21/($C$21+$C$22)&gt;$C$8,$C$8,U1036+F1037*$C$21/($C$21+$C$22)),E1037)</f>
        <v>1400</v>
      </c>
      <c r="V1037" s="107">
        <f>IF(R1037&gt;0,0,IF(V1036+(F1037-AL1037/$C$23)*$C$21/($C$21+$C$22)&gt;$C$8,$C$8,IF(U1037=$C$8,V1036+(F1037-AL1037/$C$23)*$C$21/$C$22,V1036+(F1037-AL1037/$C$23)*$C$21/($C$21+$C$22))))</f>
        <v>1400</v>
      </c>
      <c r="W1037" s="203">
        <f>IF(R1037&gt;0,0,IF(W1036+AL1037/$C$23&gt;$F$23,$F$23,W1036+AL1037/$C$23))</f>
        <v>2.7855377202730285</v>
      </c>
      <c r="X1037" s="105" t="str">
        <f>IF(R1037=0,"-",FORECAST($C$8,Инклинометрия!$B$2:$B$152,Инклинометрия!$A$2:$A$152))</f>
        <v>-</v>
      </c>
      <c r="Y1037" s="105" t="str">
        <f>IF(R1037=0,"-",FORECAST($C$8-R1037,Инклинометрия!$B$2:$B$152,Инклинометрия!$A$2:$A$152))</f>
        <v>-</v>
      </c>
      <c r="Z1037" s="105" t="str">
        <f>IF(R1037&gt;0,FORECAST($C$8,Инклинометрия!$B$2:$B$152,Инклинометрия!$A$2:$A$152),IF(V1037=$C$8,"-",FORECAST($C$8-V1037,Инклинометрия!$B$2:$B$152,Инклинометрия!$A$2:$A$152)))</f>
        <v>-</v>
      </c>
      <c r="AA1037" s="105" t="str">
        <f>IF(S1037=0,"-",FORECAST($C$8-(S1037+V1037),Инклинометрия!$B$2:$B$152,Инклинометрия!$A$2:$A$152))</f>
        <v>-</v>
      </c>
      <c r="AB1037" s="105">
        <f>FORECAST($C$8+T1037,Инклинометрия!$B$2:$B$152,Инклинометрия!$A$2:$A$152)</f>
        <v>1422.3537391657405</v>
      </c>
      <c r="AC1037" s="105">
        <f>IF(R1037=0,FORECAST($C$6-T1037,Инклинометрия!$B$2:$B$152,Инклинометрия!$A$2:$A$152),FORECAST($C$8,Инклинометрия!$B$2:$B$152,Инклинометрия!$A$2:$A$152))</f>
        <v>1332.6462608342592</v>
      </c>
      <c r="AD1037" s="107">
        <f>IF(R1037=0,FORECAST($C$8,Инклинометрия!$B$2:$B$152,Инклинометрия!$A$2:$A$152),Y1037)</f>
        <v>1330</v>
      </c>
      <c r="AE1037" s="107">
        <f>FORECAST($C$8-(R1037+U1037),Инклинометрия!$B$2:$B$152,Инклинометрия!$A$2:$A$152)</f>
        <v>0</v>
      </c>
      <c r="AF1037" s="107">
        <f>IF(V1037=0,"-",FORECAST($C$8,Инклинометрия!$B$2:$B$152,Инклинометрия!$A$2:$A$152))</f>
        <v>1330</v>
      </c>
      <c r="AG1037" s="107">
        <f>IF(V1037=0,"-",FORECAST($C$8-V1037,Инклинометрия!$B$2:$B$152,Инклинометрия!$A$2:$A$152))</f>
        <v>0</v>
      </c>
      <c r="AH1037" s="107">
        <f>IF(W1037=0,"-",FORECAST($C$8+W1037,Инклинометрия!$B$2:$B$152,Инклинометрия!$A$2:$A$152))</f>
        <v>1332.6462608342592</v>
      </c>
      <c r="AI1037" s="107">
        <f>IF(W1037=0,"-",FORECAST($C$8,Инклинометрия!$B$2:$B$152,Инклинометрия!$A$2:$A$152))</f>
        <v>1330</v>
      </c>
      <c r="AK1037" s="122">
        <f t="shared" si="301"/>
        <v>0</v>
      </c>
      <c r="AL1037" s="67">
        <f>AK1037*(B1037-B1036)</f>
        <v>0</v>
      </c>
      <c r="AM1037" s="23">
        <f t="shared" si="303"/>
        <v>8.6725204696437436E-2</v>
      </c>
      <c r="AN1037" s="26">
        <f>AN1036+AK1037*(B1037-B1036)/(2*PI()*$C$5*AN1036*$K$13)</f>
        <v>0.15480061813468687</v>
      </c>
      <c r="AO1037" s="87">
        <f t="shared" si="295"/>
        <v>145932.55112472404</v>
      </c>
      <c r="AP1037" s="87">
        <f>IF(R1037+U1037&lt;$C$8,0,32*$L$23/$C$12^2*($K$10*R1037+$K$8*U1037)+32*$L$24/($C$14^2-$C$13^2)*($K$10*S1037+$K$8*V1037))</f>
        <v>44607.551124724028</v>
      </c>
      <c r="AQ1037" s="66">
        <f>R1037*$C$11*$C$9+U1037*$C$11*$C$10</f>
        <v>14695380</v>
      </c>
      <c r="AR1037" s="66">
        <f>S1037*$C$11*$C$9+V1037*$C$11*$C$10</f>
        <v>14695380</v>
      </c>
      <c r="AS1037" s="87">
        <f>$C$11*(T1037*$C$9+W1037*$C$10)</f>
        <v>792178.05375968735</v>
      </c>
      <c r="AT1037" s="45">
        <f t="shared" si="289"/>
        <v>15633490.60488441</v>
      </c>
      <c r="AU1037" s="75"/>
    </row>
    <row r="1038" spans="2:47" ht="15" thickBot="1" x14ac:dyDescent="0.35">
      <c r="B1038" s="41">
        <f t="shared" si="296"/>
        <v>20140</v>
      </c>
      <c r="C1038" s="8">
        <f t="shared" si="297"/>
        <v>201.4</v>
      </c>
      <c r="D1038" s="73">
        <f t="shared" si="285"/>
        <v>269.3725</v>
      </c>
      <c r="E1038" s="29">
        <f t="shared" si="302"/>
        <v>66709.272713231476</v>
      </c>
      <c r="F1038" s="29">
        <f t="shared" si="298"/>
        <v>66.245553836373062</v>
      </c>
      <c r="G1038" s="29">
        <f t="shared" si="299"/>
        <v>88.603428256148959</v>
      </c>
      <c r="H1038" s="17">
        <f t="shared" si="300"/>
        <v>89223.652253945998</v>
      </c>
      <c r="I1038" s="29">
        <f t="shared" si="290"/>
        <v>2.2250485660981263</v>
      </c>
      <c r="J1038" s="29">
        <f t="shared" si="291"/>
        <v>41.69411544073867</v>
      </c>
      <c r="K1038" s="32">
        <f>IF((D1037+L1037+M1037-AL1037)/($C$21+$C$22)&gt;$C$8,$C$8,(D1037+L1037+M1037-AL1037)/($C$21+$C$22))</f>
        <v>1400</v>
      </c>
      <c r="L1038" s="97">
        <f t="shared" si="286"/>
        <v>0</v>
      </c>
      <c r="M1038" s="96">
        <f t="shared" si="287"/>
        <v>0</v>
      </c>
      <c r="N1038" s="98">
        <f t="shared" si="292"/>
        <v>1.7179213529287818</v>
      </c>
      <c r="O1038" s="100">
        <f t="shared" si="288"/>
        <v>4.2266987561397071</v>
      </c>
      <c r="P1038" s="104">
        <f t="shared" si="293"/>
        <v>18.880500609176615</v>
      </c>
      <c r="Q1038" s="102">
        <f t="shared" si="294"/>
        <v>4.9224514715476911E-2</v>
      </c>
      <c r="R1038" s="106">
        <f>IF(K1038-H1037&lt;0,0,K1038-H1037)</f>
        <v>0</v>
      </c>
      <c r="S1038" s="106">
        <f>K1038-V1038</f>
        <v>0</v>
      </c>
      <c r="T1038" s="106">
        <f>IF(R1038&gt;0,$C$6-$C$8,IF($C$6-$C$8-W1038&lt;0,0,$C$6-$C$8-W1038))</f>
        <v>97.214462279726973</v>
      </c>
      <c r="U1038" s="107">
        <f>IF(R1038=0,IF(U1037+(F1038-AL1038/$C$23)*$C$21/($C$21+$C$22)&gt;$C$8,$C$8,U1037+F1038*$C$21/($C$21+$C$22)),E1038)</f>
        <v>1400</v>
      </c>
      <c r="V1038" s="107">
        <f>IF(R1038&gt;0,0,IF(V1037+(F1038-AL1038/$C$23)*$C$21/($C$21+$C$22)&gt;$C$8,$C$8,IF(U1038=$C$8,V1037+(F1038-AL1038/$C$23)*$C$21/$C$22,V1037+(F1038-AL1038/$C$23)*$C$21/($C$21+$C$22))))</f>
        <v>1400</v>
      </c>
      <c r="W1038" s="203">
        <f>IF(R1038&gt;0,0,IF(W1037+AL1038/$C$23&gt;$F$23,$F$23,W1037+AL1038/$C$23))</f>
        <v>2.7855377202730285</v>
      </c>
      <c r="X1038" s="105" t="str">
        <f>IF(R1038=0,"-",FORECAST($C$8,Инклинометрия!$B$2:$B$152,Инклинометрия!$A$2:$A$152))</f>
        <v>-</v>
      </c>
      <c r="Y1038" s="105" t="str">
        <f>IF(R1038=0,"-",FORECAST($C$8-R1038,Инклинометрия!$B$2:$B$152,Инклинометрия!$A$2:$A$152))</f>
        <v>-</v>
      </c>
      <c r="Z1038" s="105" t="str">
        <f>IF(R1038&gt;0,FORECAST($C$8,Инклинометрия!$B$2:$B$152,Инклинометрия!$A$2:$A$152),IF(V1038=$C$8,"-",FORECAST($C$8-V1038,Инклинометрия!$B$2:$B$152,Инклинометрия!$A$2:$A$152)))</f>
        <v>-</v>
      </c>
      <c r="AA1038" s="105" t="str">
        <f>IF(S1038=0,"-",FORECAST($C$8-(S1038+V1038),Инклинометрия!$B$2:$B$152,Инклинометрия!$A$2:$A$152))</f>
        <v>-</v>
      </c>
      <c r="AB1038" s="105">
        <f>FORECAST($C$8+T1038,Инклинометрия!$B$2:$B$152,Инклинометрия!$A$2:$A$152)</f>
        <v>1422.3537391657405</v>
      </c>
      <c r="AC1038" s="105">
        <f>IF(R1038=0,FORECAST($C$6-T1038,Инклинометрия!$B$2:$B$152,Инклинометрия!$A$2:$A$152),FORECAST($C$8,Инклинометрия!$B$2:$B$152,Инклинометрия!$A$2:$A$152))</f>
        <v>1332.6462608342592</v>
      </c>
      <c r="AD1038" s="107">
        <f>IF(R1038=0,FORECAST($C$8,Инклинометрия!$B$2:$B$152,Инклинометрия!$A$2:$A$152),Y1038)</f>
        <v>1330</v>
      </c>
      <c r="AE1038" s="107">
        <f>FORECAST($C$8-(R1038+U1038),Инклинометрия!$B$2:$B$152,Инклинометрия!$A$2:$A$152)</f>
        <v>0</v>
      </c>
      <c r="AF1038" s="107">
        <f>IF(V1038=0,"-",FORECAST($C$8,Инклинометрия!$B$2:$B$152,Инклинометрия!$A$2:$A$152))</f>
        <v>1330</v>
      </c>
      <c r="AG1038" s="107">
        <f>IF(V1038=0,"-",FORECAST($C$8-V1038,Инклинометрия!$B$2:$B$152,Инклинометрия!$A$2:$A$152))</f>
        <v>0</v>
      </c>
      <c r="AH1038" s="107">
        <f>IF(W1038=0,"-",FORECAST($C$8+W1038,Инклинометрия!$B$2:$B$152,Инклинометрия!$A$2:$A$152))</f>
        <v>1332.6462608342592</v>
      </c>
      <c r="AI1038" s="107">
        <f>IF(W1038=0,"-",FORECAST($C$8,Инклинометрия!$B$2:$B$152,Инклинометрия!$A$2:$A$152))</f>
        <v>1330</v>
      </c>
      <c r="AK1038" s="122">
        <f t="shared" si="301"/>
        <v>0</v>
      </c>
      <c r="AL1038" s="67">
        <f>AK1038*(B1038-B1037)</f>
        <v>0</v>
      </c>
      <c r="AM1038" s="23">
        <f t="shared" si="303"/>
        <v>8.6725204696437436E-2</v>
      </c>
      <c r="AN1038" s="26">
        <f>AN1037+AK1038*(B1038-B1037)/(2*PI()*$C$5*AN1037*$K$13)</f>
        <v>0.15480061813468687</v>
      </c>
      <c r="AO1038" s="87">
        <f t="shared" si="295"/>
        <v>145932.55112472404</v>
      </c>
      <c r="AP1038" s="87">
        <f>IF(R1038+U1038&lt;$C$8,0,32*$L$23/$C$12^2*($K$10*R1038+$K$8*U1038)+32*$L$24/($C$14^2-$C$13^2)*($K$10*S1038+$K$8*V1038))</f>
        <v>44607.551124724028</v>
      </c>
      <c r="AQ1038" s="66">
        <f>R1038*$C$11*$C$9+U1038*$C$11*$C$10</f>
        <v>14695380</v>
      </c>
      <c r="AR1038" s="66">
        <f>S1038*$C$11*$C$9+V1038*$C$11*$C$10</f>
        <v>14695380</v>
      </c>
      <c r="AS1038" s="87">
        <f>$C$11*(T1038*$C$9+W1038*$C$10)</f>
        <v>792178.05375968735</v>
      </c>
      <c r="AT1038" s="45">
        <f t="shared" si="289"/>
        <v>15633490.60488441</v>
      </c>
      <c r="AU1038" s="75"/>
    </row>
    <row r="1039" spans="2:47" ht="15" thickBot="1" x14ac:dyDescent="0.35">
      <c r="B1039" s="41">
        <f t="shared" si="296"/>
        <v>20160</v>
      </c>
      <c r="C1039" s="8">
        <f t="shared" si="297"/>
        <v>201.6</v>
      </c>
      <c r="D1039" s="73">
        <f t="shared" si="285"/>
        <v>269.64</v>
      </c>
      <c r="E1039" s="29">
        <f t="shared" si="302"/>
        <v>66775.518267067848</v>
      </c>
      <c r="F1039" s="29">
        <f t="shared" si="298"/>
        <v>66.245553836373062</v>
      </c>
      <c r="G1039" s="29">
        <f t="shared" si="299"/>
        <v>88.603428256148959</v>
      </c>
      <c r="H1039" s="17">
        <f t="shared" si="300"/>
        <v>89312.255682202143</v>
      </c>
      <c r="I1039" s="29">
        <f t="shared" si="290"/>
        <v>2.2250485660981263</v>
      </c>
      <c r="J1039" s="29">
        <f t="shared" si="291"/>
        <v>41.69411544073867</v>
      </c>
      <c r="K1039" s="32">
        <f>IF((D1038+L1038+M1038-AL1038)/($C$21+$C$22)&gt;$C$8,$C$8,(D1038+L1038+M1038-AL1038)/($C$21+$C$22))</f>
        <v>1400</v>
      </c>
      <c r="L1039" s="97">
        <f t="shared" si="286"/>
        <v>0</v>
      </c>
      <c r="M1039" s="96">
        <f t="shared" si="287"/>
        <v>0</v>
      </c>
      <c r="N1039" s="98">
        <f t="shared" si="292"/>
        <v>1.7179213529287818</v>
      </c>
      <c r="O1039" s="100">
        <f t="shared" si="288"/>
        <v>4.2266987561397071</v>
      </c>
      <c r="P1039" s="104">
        <f t="shared" si="293"/>
        <v>18.880500609176615</v>
      </c>
      <c r="Q1039" s="102">
        <f t="shared" si="294"/>
        <v>4.9224514715476911E-2</v>
      </c>
      <c r="R1039" s="106">
        <f>IF(K1039-H1038&lt;0,0,K1039-H1038)</f>
        <v>0</v>
      </c>
      <c r="S1039" s="106">
        <f>K1039-V1039</f>
        <v>0</v>
      </c>
      <c r="T1039" s="106">
        <f>IF(R1039&gt;0,$C$6-$C$8,IF($C$6-$C$8-W1039&lt;0,0,$C$6-$C$8-W1039))</f>
        <v>97.214462279726973</v>
      </c>
      <c r="U1039" s="107">
        <f>IF(R1039=0,IF(U1038+(F1039-AL1039/$C$23)*$C$21/($C$21+$C$22)&gt;$C$8,$C$8,U1038+F1039*$C$21/($C$21+$C$22)),E1039)</f>
        <v>1400</v>
      </c>
      <c r="V1039" s="107">
        <f>IF(R1039&gt;0,0,IF(V1038+(F1039-AL1039/$C$23)*$C$21/($C$21+$C$22)&gt;$C$8,$C$8,IF(U1039=$C$8,V1038+(F1039-AL1039/$C$23)*$C$21/$C$22,V1038+(F1039-AL1039/$C$23)*$C$21/($C$21+$C$22))))</f>
        <v>1400</v>
      </c>
      <c r="W1039" s="203">
        <f>IF(R1039&gt;0,0,IF(W1038+AL1039/$C$23&gt;$F$23,$F$23,W1038+AL1039/$C$23))</f>
        <v>2.7855377202730285</v>
      </c>
      <c r="X1039" s="105" t="str">
        <f>IF(R1039=0,"-",FORECAST($C$8,Инклинометрия!$B$2:$B$152,Инклинометрия!$A$2:$A$152))</f>
        <v>-</v>
      </c>
      <c r="Y1039" s="105" t="str">
        <f>IF(R1039=0,"-",FORECAST($C$8-R1039,Инклинометрия!$B$2:$B$152,Инклинометрия!$A$2:$A$152))</f>
        <v>-</v>
      </c>
      <c r="Z1039" s="105" t="str">
        <f>IF(R1039&gt;0,FORECAST($C$8,Инклинометрия!$B$2:$B$152,Инклинометрия!$A$2:$A$152),IF(V1039=$C$8,"-",FORECAST($C$8-V1039,Инклинометрия!$B$2:$B$152,Инклинометрия!$A$2:$A$152)))</f>
        <v>-</v>
      </c>
      <c r="AA1039" s="105" t="str">
        <f>IF(S1039=0,"-",FORECAST($C$8-(S1039+V1039),Инклинометрия!$B$2:$B$152,Инклинометрия!$A$2:$A$152))</f>
        <v>-</v>
      </c>
      <c r="AB1039" s="105">
        <f>FORECAST($C$8+T1039,Инклинометрия!$B$2:$B$152,Инклинометрия!$A$2:$A$152)</f>
        <v>1422.3537391657405</v>
      </c>
      <c r="AC1039" s="105">
        <f>IF(R1039=0,FORECAST($C$6-T1039,Инклинометрия!$B$2:$B$152,Инклинометрия!$A$2:$A$152),FORECAST($C$8,Инклинометрия!$B$2:$B$152,Инклинометрия!$A$2:$A$152))</f>
        <v>1332.6462608342592</v>
      </c>
      <c r="AD1039" s="107">
        <f>IF(R1039=0,FORECAST($C$8,Инклинометрия!$B$2:$B$152,Инклинометрия!$A$2:$A$152),Y1039)</f>
        <v>1330</v>
      </c>
      <c r="AE1039" s="107">
        <f>FORECAST($C$8-(R1039+U1039),Инклинометрия!$B$2:$B$152,Инклинометрия!$A$2:$A$152)</f>
        <v>0</v>
      </c>
      <c r="AF1039" s="107">
        <f>IF(V1039=0,"-",FORECAST($C$8,Инклинометрия!$B$2:$B$152,Инклинометрия!$A$2:$A$152))</f>
        <v>1330</v>
      </c>
      <c r="AG1039" s="107">
        <f>IF(V1039=0,"-",FORECAST($C$8-V1039,Инклинометрия!$B$2:$B$152,Инклинометрия!$A$2:$A$152))</f>
        <v>0</v>
      </c>
      <c r="AH1039" s="107">
        <f>IF(W1039=0,"-",FORECAST($C$8+W1039,Инклинометрия!$B$2:$B$152,Инклинометрия!$A$2:$A$152))</f>
        <v>1332.6462608342592</v>
      </c>
      <c r="AI1039" s="107">
        <f>IF(W1039=0,"-",FORECAST($C$8,Инклинометрия!$B$2:$B$152,Инклинометрия!$A$2:$A$152))</f>
        <v>1330</v>
      </c>
      <c r="AK1039" s="122">
        <f t="shared" si="301"/>
        <v>0</v>
      </c>
      <c r="AL1039" s="67">
        <f>AK1039*(B1039-B1038)</f>
        <v>0</v>
      </c>
      <c r="AM1039" s="23">
        <f t="shared" si="303"/>
        <v>8.6725204696437436E-2</v>
      </c>
      <c r="AN1039" s="26">
        <f>AN1038+AK1039*(B1039-B1038)/(2*PI()*$C$5*AN1038*$K$13)</f>
        <v>0.15480061813468687</v>
      </c>
      <c r="AO1039" s="87">
        <f t="shared" si="295"/>
        <v>145932.55112472404</v>
      </c>
      <c r="AP1039" s="87">
        <f>IF(R1039+U1039&lt;$C$8,0,32*$L$23/$C$12^2*($K$10*R1039+$K$8*U1039)+32*$L$24/($C$14^2-$C$13^2)*($K$10*S1039+$K$8*V1039))</f>
        <v>44607.551124724028</v>
      </c>
      <c r="AQ1039" s="66">
        <f>R1039*$C$11*$C$9+U1039*$C$11*$C$10</f>
        <v>14695380</v>
      </c>
      <c r="AR1039" s="66">
        <f>S1039*$C$11*$C$9+V1039*$C$11*$C$10</f>
        <v>14695380</v>
      </c>
      <c r="AS1039" s="87">
        <f>$C$11*(T1039*$C$9+W1039*$C$10)</f>
        <v>792178.05375968735</v>
      </c>
      <c r="AT1039" s="45">
        <f t="shared" si="289"/>
        <v>15633490.60488441</v>
      </c>
      <c r="AU1039" s="75"/>
    </row>
    <row r="1040" spans="2:47" ht="15" thickBot="1" x14ac:dyDescent="0.35">
      <c r="B1040" s="41">
        <f t="shared" si="296"/>
        <v>20180</v>
      </c>
      <c r="C1040" s="8">
        <f t="shared" si="297"/>
        <v>201.8</v>
      </c>
      <c r="D1040" s="73">
        <f t="shared" si="285"/>
        <v>269.90750000000003</v>
      </c>
      <c r="E1040" s="29">
        <f t="shared" si="302"/>
        <v>66841.763820904234</v>
      </c>
      <c r="F1040" s="29">
        <f t="shared" si="298"/>
        <v>66.245553836382484</v>
      </c>
      <c r="G1040" s="29">
        <f t="shared" si="299"/>
        <v>88.603428256161564</v>
      </c>
      <c r="H1040" s="17">
        <f t="shared" si="300"/>
        <v>89400.859110458303</v>
      </c>
      <c r="I1040" s="29">
        <f t="shared" si="290"/>
        <v>2.2250485660981263</v>
      </c>
      <c r="J1040" s="29">
        <f t="shared" si="291"/>
        <v>41.694115440741633</v>
      </c>
      <c r="K1040" s="32">
        <f>IF((D1039+L1039+M1039-AL1039)/($C$21+$C$22)&gt;$C$8,$C$8,(D1039+L1039+M1039-AL1039)/($C$21+$C$22))</f>
        <v>1400</v>
      </c>
      <c r="L1040" s="97">
        <f t="shared" si="286"/>
        <v>0</v>
      </c>
      <c r="M1040" s="96">
        <f t="shared" si="287"/>
        <v>0</v>
      </c>
      <c r="N1040" s="98">
        <f t="shared" si="292"/>
        <v>1.7179213529287818</v>
      </c>
      <c r="O1040" s="100">
        <f t="shared" si="288"/>
        <v>4.2266987561397071</v>
      </c>
      <c r="P1040" s="104">
        <f t="shared" si="293"/>
        <v>18.880500609176615</v>
      </c>
      <c r="Q1040" s="102">
        <f t="shared" si="294"/>
        <v>4.9224514715476911E-2</v>
      </c>
      <c r="R1040" s="106">
        <f>IF(K1040-H1039&lt;0,0,K1040-H1039)</f>
        <v>0</v>
      </c>
      <c r="S1040" s="106">
        <f>K1040-V1040</f>
        <v>0</v>
      </c>
      <c r="T1040" s="106">
        <f>IF(R1040&gt;0,$C$6-$C$8,IF($C$6-$C$8-W1040&lt;0,0,$C$6-$C$8-W1040))</f>
        <v>97.214462279726973</v>
      </c>
      <c r="U1040" s="107">
        <f>IF(R1040=0,IF(U1039+(F1040-AL1040/$C$23)*$C$21/($C$21+$C$22)&gt;$C$8,$C$8,U1039+F1040*$C$21/($C$21+$C$22)),E1040)</f>
        <v>1400</v>
      </c>
      <c r="V1040" s="107">
        <f>IF(R1040&gt;0,0,IF(V1039+(F1040-AL1040/$C$23)*$C$21/($C$21+$C$22)&gt;$C$8,$C$8,IF(U1040=$C$8,V1039+(F1040-AL1040/$C$23)*$C$21/$C$22,V1039+(F1040-AL1040/$C$23)*$C$21/($C$21+$C$22))))</f>
        <v>1400</v>
      </c>
      <c r="W1040" s="203">
        <f>IF(R1040&gt;0,0,IF(W1039+AL1040/$C$23&gt;$F$23,$F$23,W1039+AL1040/$C$23))</f>
        <v>2.7855377202730285</v>
      </c>
      <c r="X1040" s="105" t="str">
        <f>IF(R1040=0,"-",FORECAST($C$8,Инклинометрия!$B$2:$B$152,Инклинометрия!$A$2:$A$152))</f>
        <v>-</v>
      </c>
      <c r="Y1040" s="105" t="str">
        <f>IF(R1040=0,"-",FORECAST($C$8-R1040,Инклинометрия!$B$2:$B$152,Инклинометрия!$A$2:$A$152))</f>
        <v>-</v>
      </c>
      <c r="Z1040" s="105" t="str">
        <f>IF(R1040&gt;0,FORECAST($C$8,Инклинометрия!$B$2:$B$152,Инклинометрия!$A$2:$A$152),IF(V1040=$C$8,"-",FORECAST($C$8-V1040,Инклинометрия!$B$2:$B$152,Инклинометрия!$A$2:$A$152)))</f>
        <v>-</v>
      </c>
      <c r="AA1040" s="105" t="str">
        <f>IF(S1040=0,"-",FORECAST($C$8-(S1040+V1040),Инклинометрия!$B$2:$B$152,Инклинометрия!$A$2:$A$152))</f>
        <v>-</v>
      </c>
      <c r="AB1040" s="105">
        <f>FORECAST($C$8+T1040,Инклинометрия!$B$2:$B$152,Инклинометрия!$A$2:$A$152)</f>
        <v>1422.3537391657405</v>
      </c>
      <c r="AC1040" s="105">
        <f>IF(R1040=0,FORECAST($C$6-T1040,Инклинометрия!$B$2:$B$152,Инклинометрия!$A$2:$A$152),FORECAST($C$8,Инклинометрия!$B$2:$B$152,Инклинометрия!$A$2:$A$152))</f>
        <v>1332.6462608342592</v>
      </c>
      <c r="AD1040" s="107">
        <f>IF(R1040=0,FORECAST($C$8,Инклинометрия!$B$2:$B$152,Инклинометрия!$A$2:$A$152),Y1040)</f>
        <v>1330</v>
      </c>
      <c r="AE1040" s="107">
        <f>FORECAST($C$8-(R1040+U1040),Инклинометрия!$B$2:$B$152,Инклинометрия!$A$2:$A$152)</f>
        <v>0</v>
      </c>
      <c r="AF1040" s="107">
        <f>IF(V1040=0,"-",FORECAST($C$8,Инклинометрия!$B$2:$B$152,Инклинометрия!$A$2:$A$152))</f>
        <v>1330</v>
      </c>
      <c r="AG1040" s="107">
        <f>IF(V1040=0,"-",FORECAST($C$8-V1040,Инклинометрия!$B$2:$B$152,Инклинометрия!$A$2:$A$152))</f>
        <v>0</v>
      </c>
      <c r="AH1040" s="107">
        <f>IF(W1040=0,"-",FORECAST($C$8+W1040,Инклинометрия!$B$2:$B$152,Инклинометрия!$A$2:$A$152))</f>
        <v>1332.6462608342592</v>
      </c>
      <c r="AI1040" s="107">
        <f>IF(W1040=0,"-",FORECAST($C$8,Инклинометрия!$B$2:$B$152,Инклинометрия!$A$2:$A$152))</f>
        <v>1330</v>
      </c>
      <c r="AK1040" s="122">
        <f t="shared" si="301"/>
        <v>0</v>
      </c>
      <c r="AL1040" s="67">
        <f>AK1040*(B1040-B1039)</f>
        <v>0</v>
      </c>
      <c r="AM1040" s="23">
        <f t="shared" si="303"/>
        <v>8.6725204696437436E-2</v>
      </c>
      <c r="AN1040" s="26">
        <f>AN1039+AK1040*(B1040-B1039)/(2*PI()*$C$5*AN1039*$K$13)</f>
        <v>0.15480061813468687</v>
      </c>
      <c r="AO1040" s="87">
        <f t="shared" si="295"/>
        <v>145932.55112472404</v>
      </c>
      <c r="AP1040" s="87">
        <f>IF(R1040+U1040&lt;$C$8,0,32*$L$23/$C$12^2*($K$10*R1040+$K$8*U1040)+32*$L$24/($C$14^2-$C$13^2)*($K$10*S1040+$K$8*V1040))</f>
        <v>44607.551124724028</v>
      </c>
      <c r="AQ1040" s="66">
        <f>R1040*$C$11*$C$9+U1040*$C$11*$C$10</f>
        <v>14695380</v>
      </c>
      <c r="AR1040" s="66">
        <f>S1040*$C$11*$C$9+V1040*$C$11*$C$10</f>
        <v>14695380</v>
      </c>
      <c r="AS1040" s="87">
        <f>$C$11*(T1040*$C$9+W1040*$C$10)</f>
        <v>792178.05375968735</v>
      </c>
      <c r="AT1040" s="45">
        <f t="shared" si="289"/>
        <v>15633490.60488441</v>
      </c>
      <c r="AU1040" s="75"/>
    </row>
    <row r="1041" spans="2:47" ht="15" thickBot="1" x14ac:dyDescent="0.35">
      <c r="B1041" s="41">
        <f t="shared" si="296"/>
        <v>20200</v>
      </c>
      <c r="C1041" s="8">
        <f t="shared" si="297"/>
        <v>202</v>
      </c>
      <c r="D1041" s="73">
        <f t="shared" si="285"/>
        <v>270.17500000000001</v>
      </c>
      <c r="E1041" s="29">
        <f t="shared" si="302"/>
        <v>66908.009374740606</v>
      </c>
      <c r="F1041" s="29">
        <f t="shared" si="298"/>
        <v>66.245553836373062</v>
      </c>
      <c r="G1041" s="29">
        <f t="shared" si="299"/>
        <v>88.603428256148959</v>
      </c>
      <c r="H1041" s="17">
        <f t="shared" si="300"/>
        <v>89489.462538714448</v>
      </c>
      <c r="I1041" s="29">
        <f t="shared" si="290"/>
        <v>2.2250485660981263</v>
      </c>
      <c r="J1041" s="29">
        <f t="shared" si="291"/>
        <v>41.69411544073867</v>
      </c>
      <c r="K1041" s="32">
        <f>IF((D1040+L1040+M1040-AL1040)/($C$21+$C$22)&gt;$C$8,$C$8,(D1040+L1040+M1040-AL1040)/($C$21+$C$22))</f>
        <v>1400</v>
      </c>
      <c r="L1041" s="97">
        <f t="shared" si="286"/>
        <v>0</v>
      </c>
      <c r="M1041" s="96">
        <f t="shared" si="287"/>
        <v>0</v>
      </c>
      <c r="N1041" s="98">
        <f t="shared" si="292"/>
        <v>1.7179213529287818</v>
      </c>
      <c r="O1041" s="100">
        <f t="shared" si="288"/>
        <v>4.2266987561397071</v>
      </c>
      <c r="P1041" s="104">
        <f t="shared" si="293"/>
        <v>18.880500609176615</v>
      </c>
      <c r="Q1041" s="102">
        <f t="shared" si="294"/>
        <v>4.9224514715476911E-2</v>
      </c>
      <c r="R1041" s="106">
        <f>IF(K1041-H1040&lt;0,0,K1041-H1040)</f>
        <v>0</v>
      </c>
      <c r="S1041" s="106">
        <f>K1041-V1041</f>
        <v>0</v>
      </c>
      <c r="T1041" s="106">
        <f>IF(R1041&gt;0,$C$6-$C$8,IF($C$6-$C$8-W1041&lt;0,0,$C$6-$C$8-W1041))</f>
        <v>97.214462279726973</v>
      </c>
      <c r="U1041" s="107">
        <f>IF(R1041=0,IF(U1040+(F1041-AL1041/$C$23)*$C$21/($C$21+$C$22)&gt;$C$8,$C$8,U1040+F1041*$C$21/($C$21+$C$22)),E1041)</f>
        <v>1400</v>
      </c>
      <c r="V1041" s="107">
        <f>IF(R1041&gt;0,0,IF(V1040+(F1041-AL1041/$C$23)*$C$21/($C$21+$C$22)&gt;$C$8,$C$8,IF(U1041=$C$8,V1040+(F1041-AL1041/$C$23)*$C$21/$C$22,V1040+(F1041-AL1041/$C$23)*$C$21/($C$21+$C$22))))</f>
        <v>1400</v>
      </c>
      <c r="W1041" s="203">
        <f>IF(R1041&gt;0,0,IF(W1040+AL1041/$C$23&gt;$F$23,$F$23,W1040+AL1041/$C$23))</f>
        <v>2.7855377202730285</v>
      </c>
      <c r="X1041" s="105" t="str">
        <f>IF(R1041=0,"-",FORECAST($C$8,Инклинометрия!$B$2:$B$152,Инклинометрия!$A$2:$A$152))</f>
        <v>-</v>
      </c>
      <c r="Y1041" s="105" t="str">
        <f>IF(R1041=0,"-",FORECAST($C$8-R1041,Инклинометрия!$B$2:$B$152,Инклинометрия!$A$2:$A$152))</f>
        <v>-</v>
      </c>
      <c r="Z1041" s="105" t="str">
        <f>IF(R1041&gt;0,FORECAST($C$8,Инклинометрия!$B$2:$B$152,Инклинометрия!$A$2:$A$152),IF(V1041=$C$8,"-",FORECAST($C$8-V1041,Инклинометрия!$B$2:$B$152,Инклинометрия!$A$2:$A$152)))</f>
        <v>-</v>
      </c>
      <c r="AA1041" s="105" t="str">
        <f>IF(S1041=0,"-",FORECAST($C$8-(S1041+V1041),Инклинометрия!$B$2:$B$152,Инклинометрия!$A$2:$A$152))</f>
        <v>-</v>
      </c>
      <c r="AB1041" s="105">
        <f>FORECAST($C$8+T1041,Инклинометрия!$B$2:$B$152,Инклинометрия!$A$2:$A$152)</f>
        <v>1422.3537391657405</v>
      </c>
      <c r="AC1041" s="105">
        <f>IF(R1041=0,FORECAST($C$6-T1041,Инклинометрия!$B$2:$B$152,Инклинометрия!$A$2:$A$152),FORECAST($C$8,Инклинометрия!$B$2:$B$152,Инклинометрия!$A$2:$A$152))</f>
        <v>1332.6462608342592</v>
      </c>
      <c r="AD1041" s="107">
        <f>IF(R1041=0,FORECAST($C$8,Инклинометрия!$B$2:$B$152,Инклинометрия!$A$2:$A$152),Y1041)</f>
        <v>1330</v>
      </c>
      <c r="AE1041" s="107">
        <f>FORECAST($C$8-(R1041+U1041),Инклинометрия!$B$2:$B$152,Инклинометрия!$A$2:$A$152)</f>
        <v>0</v>
      </c>
      <c r="AF1041" s="107">
        <f>IF(V1041=0,"-",FORECAST($C$8,Инклинометрия!$B$2:$B$152,Инклинометрия!$A$2:$A$152))</f>
        <v>1330</v>
      </c>
      <c r="AG1041" s="107">
        <f>IF(V1041=0,"-",FORECAST($C$8-V1041,Инклинометрия!$B$2:$B$152,Инклинометрия!$A$2:$A$152))</f>
        <v>0</v>
      </c>
      <c r="AH1041" s="107">
        <f>IF(W1041=0,"-",FORECAST($C$8+W1041,Инклинометрия!$B$2:$B$152,Инклинометрия!$A$2:$A$152))</f>
        <v>1332.6462608342592</v>
      </c>
      <c r="AI1041" s="107">
        <f>IF(W1041=0,"-",FORECAST($C$8,Инклинометрия!$B$2:$B$152,Инклинометрия!$A$2:$A$152))</f>
        <v>1330</v>
      </c>
      <c r="AK1041" s="122">
        <f t="shared" si="301"/>
        <v>0</v>
      </c>
      <c r="AL1041" s="67">
        <f>AK1041*(B1041-B1040)</f>
        <v>0</v>
      </c>
      <c r="AM1041" s="23">
        <f t="shared" si="303"/>
        <v>8.6725204696437436E-2</v>
      </c>
      <c r="AN1041" s="26">
        <f>AN1040+AK1041*(B1041-B1040)/(2*PI()*$C$5*AN1040*$K$13)</f>
        <v>0.15480061813468687</v>
      </c>
      <c r="AO1041" s="87">
        <f t="shared" si="295"/>
        <v>145932.55112472404</v>
      </c>
      <c r="AP1041" s="87">
        <f>IF(R1041+U1041&lt;$C$8,0,32*$L$23/$C$12^2*($K$10*R1041+$K$8*U1041)+32*$L$24/($C$14^2-$C$13^2)*($K$10*S1041+$K$8*V1041))</f>
        <v>44607.551124724028</v>
      </c>
      <c r="AQ1041" s="66">
        <f>R1041*$C$11*$C$9+U1041*$C$11*$C$10</f>
        <v>14695380</v>
      </c>
      <c r="AR1041" s="66">
        <f>S1041*$C$11*$C$9+V1041*$C$11*$C$10</f>
        <v>14695380</v>
      </c>
      <c r="AS1041" s="87">
        <f>$C$11*(T1041*$C$9+W1041*$C$10)</f>
        <v>792178.05375968735</v>
      </c>
      <c r="AT1041" s="45">
        <f t="shared" si="289"/>
        <v>15633490.60488441</v>
      </c>
      <c r="AU1041" s="75"/>
    </row>
    <row r="1042" spans="2:47" ht="15" thickBot="1" x14ac:dyDescent="0.35">
      <c r="B1042" s="41">
        <f t="shared" si="296"/>
        <v>20220</v>
      </c>
      <c r="C1042" s="8">
        <f t="shared" si="297"/>
        <v>202.20000000000002</v>
      </c>
      <c r="D1042" s="73">
        <f t="shared" si="285"/>
        <v>270.44250000000005</v>
      </c>
      <c r="E1042" s="29">
        <f t="shared" si="302"/>
        <v>66974.254928576978</v>
      </c>
      <c r="F1042" s="29">
        <f t="shared" si="298"/>
        <v>66.245553836382484</v>
      </c>
      <c r="G1042" s="29">
        <f t="shared" si="299"/>
        <v>88.603428256161564</v>
      </c>
      <c r="H1042" s="17">
        <f t="shared" si="300"/>
        <v>89578.065966970607</v>
      </c>
      <c r="I1042" s="29">
        <f t="shared" si="290"/>
        <v>2.2250485660981263</v>
      </c>
      <c r="J1042" s="29">
        <f t="shared" si="291"/>
        <v>41.694115440741633</v>
      </c>
      <c r="K1042" s="32">
        <f>IF((D1041+L1041+M1041-AL1041)/($C$21+$C$22)&gt;$C$8,$C$8,(D1041+L1041+M1041-AL1041)/($C$21+$C$22))</f>
        <v>1400</v>
      </c>
      <c r="L1042" s="97">
        <f t="shared" si="286"/>
        <v>0</v>
      </c>
      <c r="M1042" s="96">
        <f t="shared" si="287"/>
        <v>0</v>
      </c>
      <c r="N1042" s="98">
        <f t="shared" si="292"/>
        <v>1.7179213529287818</v>
      </c>
      <c r="O1042" s="100">
        <f t="shared" si="288"/>
        <v>4.2266987561397071</v>
      </c>
      <c r="P1042" s="104">
        <f t="shared" si="293"/>
        <v>18.880500609176615</v>
      </c>
      <c r="Q1042" s="102">
        <f t="shared" si="294"/>
        <v>4.9224514715476911E-2</v>
      </c>
      <c r="R1042" s="106">
        <f>IF(K1042-H1041&lt;0,0,K1042-H1041)</f>
        <v>0</v>
      </c>
      <c r="S1042" s="106">
        <f>K1042-V1042</f>
        <v>0</v>
      </c>
      <c r="T1042" s="106">
        <f>IF(R1042&gt;0,$C$6-$C$8,IF($C$6-$C$8-W1042&lt;0,0,$C$6-$C$8-W1042))</f>
        <v>97.214462279726973</v>
      </c>
      <c r="U1042" s="107">
        <f>IF(R1042=0,IF(U1041+(F1042-AL1042/$C$23)*$C$21/($C$21+$C$22)&gt;$C$8,$C$8,U1041+F1042*$C$21/($C$21+$C$22)),E1042)</f>
        <v>1400</v>
      </c>
      <c r="V1042" s="107">
        <f>IF(R1042&gt;0,0,IF(V1041+(F1042-AL1042/$C$23)*$C$21/($C$21+$C$22)&gt;$C$8,$C$8,IF(U1042=$C$8,V1041+(F1042-AL1042/$C$23)*$C$21/$C$22,V1041+(F1042-AL1042/$C$23)*$C$21/($C$21+$C$22))))</f>
        <v>1400</v>
      </c>
      <c r="W1042" s="203">
        <f>IF(R1042&gt;0,0,IF(W1041+AL1042/$C$23&gt;$F$23,$F$23,W1041+AL1042/$C$23))</f>
        <v>2.7855377202730285</v>
      </c>
      <c r="X1042" s="105" t="str">
        <f>IF(R1042=0,"-",FORECAST($C$8,Инклинометрия!$B$2:$B$152,Инклинометрия!$A$2:$A$152))</f>
        <v>-</v>
      </c>
      <c r="Y1042" s="105" t="str">
        <f>IF(R1042=0,"-",FORECAST($C$8-R1042,Инклинометрия!$B$2:$B$152,Инклинометрия!$A$2:$A$152))</f>
        <v>-</v>
      </c>
      <c r="Z1042" s="105" t="str">
        <f>IF(R1042&gt;0,FORECAST($C$8,Инклинометрия!$B$2:$B$152,Инклинометрия!$A$2:$A$152),IF(V1042=$C$8,"-",FORECAST($C$8-V1042,Инклинометрия!$B$2:$B$152,Инклинометрия!$A$2:$A$152)))</f>
        <v>-</v>
      </c>
      <c r="AA1042" s="105" t="str">
        <f>IF(S1042=0,"-",FORECAST($C$8-(S1042+V1042),Инклинометрия!$B$2:$B$152,Инклинометрия!$A$2:$A$152))</f>
        <v>-</v>
      </c>
      <c r="AB1042" s="105">
        <f>FORECAST($C$8+T1042,Инклинометрия!$B$2:$B$152,Инклинометрия!$A$2:$A$152)</f>
        <v>1422.3537391657405</v>
      </c>
      <c r="AC1042" s="105">
        <f>IF(R1042=0,FORECAST($C$6-T1042,Инклинометрия!$B$2:$B$152,Инклинометрия!$A$2:$A$152),FORECAST($C$8,Инклинометрия!$B$2:$B$152,Инклинометрия!$A$2:$A$152))</f>
        <v>1332.6462608342592</v>
      </c>
      <c r="AD1042" s="107">
        <f>IF(R1042=0,FORECAST($C$8,Инклинометрия!$B$2:$B$152,Инклинометрия!$A$2:$A$152),Y1042)</f>
        <v>1330</v>
      </c>
      <c r="AE1042" s="107">
        <f>FORECAST($C$8-(R1042+U1042),Инклинометрия!$B$2:$B$152,Инклинометрия!$A$2:$A$152)</f>
        <v>0</v>
      </c>
      <c r="AF1042" s="107">
        <f>IF(V1042=0,"-",FORECAST($C$8,Инклинометрия!$B$2:$B$152,Инклинометрия!$A$2:$A$152))</f>
        <v>1330</v>
      </c>
      <c r="AG1042" s="107">
        <f>IF(V1042=0,"-",FORECAST($C$8-V1042,Инклинометрия!$B$2:$B$152,Инклинометрия!$A$2:$A$152))</f>
        <v>0</v>
      </c>
      <c r="AH1042" s="107">
        <f>IF(W1042=0,"-",FORECAST($C$8+W1042,Инклинометрия!$B$2:$B$152,Инклинометрия!$A$2:$A$152))</f>
        <v>1332.6462608342592</v>
      </c>
      <c r="AI1042" s="107">
        <f>IF(W1042=0,"-",FORECAST($C$8,Инклинометрия!$B$2:$B$152,Инклинометрия!$A$2:$A$152))</f>
        <v>1330</v>
      </c>
      <c r="AK1042" s="122">
        <f t="shared" si="301"/>
        <v>0</v>
      </c>
      <c r="AL1042" s="67">
        <f>AK1042*(B1042-B1041)</f>
        <v>0</v>
      </c>
      <c r="AM1042" s="23">
        <f t="shared" si="303"/>
        <v>8.6725204696437436E-2</v>
      </c>
      <c r="AN1042" s="26">
        <f>AN1041+AK1042*(B1042-B1041)/(2*PI()*$C$5*AN1041*$K$13)</f>
        <v>0.15480061813468687</v>
      </c>
      <c r="AO1042" s="87">
        <f t="shared" si="295"/>
        <v>145932.55112472404</v>
      </c>
      <c r="AP1042" s="87">
        <f>IF(R1042+U1042&lt;$C$8,0,32*$L$23/$C$12^2*($K$10*R1042+$K$8*U1042)+32*$L$24/($C$14^2-$C$13^2)*($K$10*S1042+$K$8*V1042))</f>
        <v>44607.551124724028</v>
      </c>
      <c r="AQ1042" s="66">
        <f>R1042*$C$11*$C$9+U1042*$C$11*$C$10</f>
        <v>14695380</v>
      </c>
      <c r="AR1042" s="66">
        <f>S1042*$C$11*$C$9+V1042*$C$11*$C$10</f>
        <v>14695380</v>
      </c>
      <c r="AS1042" s="87">
        <f>$C$11*(T1042*$C$9+W1042*$C$10)</f>
        <v>792178.05375968735</v>
      </c>
      <c r="AT1042" s="45">
        <f t="shared" si="289"/>
        <v>15633490.60488441</v>
      </c>
      <c r="AU1042" s="75"/>
    </row>
    <row r="1043" spans="2:47" ht="15" thickBot="1" x14ac:dyDescent="0.35">
      <c r="B1043" s="41">
        <f t="shared" si="296"/>
        <v>20240</v>
      </c>
      <c r="C1043" s="8">
        <f t="shared" si="297"/>
        <v>202.4</v>
      </c>
      <c r="D1043" s="73">
        <f t="shared" si="285"/>
        <v>270.70999999999998</v>
      </c>
      <c r="E1043" s="29">
        <f t="shared" si="302"/>
        <v>67040.500482413365</v>
      </c>
      <c r="F1043" s="29">
        <f t="shared" si="298"/>
        <v>66.245553836373062</v>
      </c>
      <c r="G1043" s="29">
        <f t="shared" si="299"/>
        <v>88.603428256148959</v>
      </c>
      <c r="H1043" s="17">
        <f t="shared" si="300"/>
        <v>89666.669395226752</v>
      </c>
      <c r="I1043" s="29">
        <f t="shared" si="290"/>
        <v>2.2250485660981263</v>
      </c>
      <c r="J1043" s="29">
        <f t="shared" si="291"/>
        <v>41.69411544073867</v>
      </c>
      <c r="K1043" s="32">
        <f>IF((D1042+L1042+M1042-AL1042)/($C$21+$C$22)&gt;$C$8,$C$8,(D1042+L1042+M1042-AL1042)/($C$21+$C$22))</f>
        <v>1400</v>
      </c>
      <c r="L1043" s="97">
        <f t="shared" si="286"/>
        <v>0</v>
      </c>
      <c r="M1043" s="96">
        <f t="shared" si="287"/>
        <v>0</v>
      </c>
      <c r="N1043" s="98">
        <f t="shared" si="292"/>
        <v>1.7179213529287818</v>
      </c>
      <c r="O1043" s="100">
        <f t="shared" si="288"/>
        <v>4.2266987561397071</v>
      </c>
      <c r="P1043" s="104">
        <f t="shared" si="293"/>
        <v>18.880500609176615</v>
      </c>
      <c r="Q1043" s="102">
        <f t="shared" si="294"/>
        <v>4.9224514715476911E-2</v>
      </c>
      <c r="R1043" s="106">
        <f>IF(K1043-H1042&lt;0,0,K1043-H1042)</f>
        <v>0</v>
      </c>
      <c r="S1043" s="106">
        <f>K1043-V1043</f>
        <v>0</v>
      </c>
      <c r="T1043" s="106">
        <f>IF(R1043&gt;0,$C$6-$C$8,IF($C$6-$C$8-W1043&lt;0,0,$C$6-$C$8-W1043))</f>
        <v>97.214462279726973</v>
      </c>
      <c r="U1043" s="107">
        <f>IF(R1043=0,IF(U1042+(F1043-AL1043/$C$23)*$C$21/($C$21+$C$22)&gt;$C$8,$C$8,U1042+F1043*$C$21/($C$21+$C$22)),E1043)</f>
        <v>1400</v>
      </c>
      <c r="V1043" s="107">
        <f>IF(R1043&gt;0,0,IF(V1042+(F1043-AL1043/$C$23)*$C$21/($C$21+$C$22)&gt;$C$8,$C$8,IF(U1043=$C$8,V1042+(F1043-AL1043/$C$23)*$C$21/$C$22,V1042+(F1043-AL1043/$C$23)*$C$21/($C$21+$C$22))))</f>
        <v>1400</v>
      </c>
      <c r="W1043" s="203">
        <f>IF(R1043&gt;0,0,IF(W1042+AL1043/$C$23&gt;$F$23,$F$23,W1042+AL1043/$C$23))</f>
        <v>2.7855377202730285</v>
      </c>
      <c r="X1043" s="105" t="str">
        <f>IF(R1043=0,"-",FORECAST($C$8,Инклинометрия!$B$2:$B$152,Инклинометрия!$A$2:$A$152))</f>
        <v>-</v>
      </c>
      <c r="Y1043" s="105" t="str">
        <f>IF(R1043=0,"-",FORECAST($C$8-R1043,Инклинометрия!$B$2:$B$152,Инклинометрия!$A$2:$A$152))</f>
        <v>-</v>
      </c>
      <c r="Z1043" s="105" t="str">
        <f>IF(R1043&gt;0,FORECAST($C$8,Инклинометрия!$B$2:$B$152,Инклинометрия!$A$2:$A$152),IF(V1043=$C$8,"-",FORECAST($C$8-V1043,Инклинометрия!$B$2:$B$152,Инклинометрия!$A$2:$A$152)))</f>
        <v>-</v>
      </c>
      <c r="AA1043" s="105" t="str">
        <f>IF(S1043=0,"-",FORECAST($C$8-(S1043+V1043),Инклинометрия!$B$2:$B$152,Инклинометрия!$A$2:$A$152))</f>
        <v>-</v>
      </c>
      <c r="AB1043" s="105">
        <f>FORECAST($C$8+T1043,Инклинометрия!$B$2:$B$152,Инклинометрия!$A$2:$A$152)</f>
        <v>1422.3537391657405</v>
      </c>
      <c r="AC1043" s="105">
        <f>IF(R1043=0,FORECAST($C$6-T1043,Инклинометрия!$B$2:$B$152,Инклинометрия!$A$2:$A$152),FORECAST($C$8,Инклинометрия!$B$2:$B$152,Инклинометрия!$A$2:$A$152))</f>
        <v>1332.6462608342592</v>
      </c>
      <c r="AD1043" s="107">
        <f>IF(R1043=0,FORECAST($C$8,Инклинометрия!$B$2:$B$152,Инклинометрия!$A$2:$A$152),Y1043)</f>
        <v>1330</v>
      </c>
      <c r="AE1043" s="107">
        <f>FORECAST($C$8-(R1043+U1043),Инклинометрия!$B$2:$B$152,Инклинометрия!$A$2:$A$152)</f>
        <v>0</v>
      </c>
      <c r="AF1043" s="107">
        <f>IF(V1043=0,"-",FORECAST($C$8,Инклинометрия!$B$2:$B$152,Инклинометрия!$A$2:$A$152))</f>
        <v>1330</v>
      </c>
      <c r="AG1043" s="107">
        <f>IF(V1043=0,"-",FORECAST($C$8-V1043,Инклинометрия!$B$2:$B$152,Инклинометрия!$A$2:$A$152))</f>
        <v>0</v>
      </c>
      <c r="AH1043" s="107">
        <f>IF(W1043=0,"-",FORECAST($C$8+W1043,Инклинометрия!$B$2:$B$152,Инклинометрия!$A$2:$A$152))</f>
        <v>1332.6462608342592</v>
      </c>
      <c r="AI1043" s="107">
        <f>IF(W1043=0,"-",FORECAST($C$8,Инклинометрия!$B$2:$B$152,Инклинометрия!$A$2:$A$152))</f>
        <v>1330</v>
      </c>
      <c r="AK1043" s="122">
        <f t="shared" si="301"/>
        <v>0</v>
      </c>
      <c r="AL1043" s="67">
        <f>AK1043*(B1043-B1042)</f>
        <v>0</v>
      </c>
      <c r="AM1043" s="23">
        <f t="shared" si="303"/>
        <v>8.6725204696437436E-2</v>
      </c>
      <c r="AN1043" s="26">
        <f>AN1042+AK1043*(B1043-B1042)/(2*PI()*$C$5*AN1042*$K$13)</f>
        <v>0.15480061813468687</v>
      </c>
      <c r="AO1043" s="87">
        <f t="shared" si="295"/>
        <v>145932.55112472404</v>
      </c>
      <c r="AP1043" s="87">
        <f>IF(R1043+U1043&lt;$C$8,0,32*$L$23/$C$12^2*($K$10*R1043+$K$8*U1043)+32*$L$24/($C$14^2-$C$13^2)*($K$10*S1043+$K$8*V1043))</f>
        <v>44607.551124724028</v>
      </c>
      <c r="AQ1043" s="66">
        <f>R1043*$C$11*$C$9+U1043*$C$11*$C$10</f>
        <v>14695380</v>
      </c>
      <c r="AR1043" s="66">
        <f>S1043*$C$11*$C$9+V1043*$C$11*$C$10</f>
        <v>14695380</v>
      </c>
      <c r="AS1043" s="87">
        <f>$C$11*(T1043*$C$9+W1043*$C$10)</f>
        <v>792178.05375968735</v>
      </c>
      <c r="AT1043" s="45">
        <f t="shared" si="289"/>
        <v>15633490.60488441</v>
      </c>
      <c r="AU1043" s="75"/>
    </row>
    <row r="1044" spans="2:47" ht="15" thickBot="1" x14ac:dyDescent="0.35">
      <c r="B1044" s="41">
        <f t="shared" si="296"/>
        <v>20260</v>
      </c>
      <c r="C1044" s="8">
        <f t="shared" si="297"/>
        <v>202.6</v>
      </c>
      <c r="D1044" s="73">
        <f t="shared" si="285"/>
        <v>270.97750000000002</v>
      </c>
      <c r="E1044" s="29">
        <f t="shared" si="302"/>
        <v>67106.746036249737</v>
      </c>
      <c r="F1044" s="29">
        <f t="shared" si="298"/>
        <v>66.245553836373062</v>
      </c>
      <c r="G1044" s="29">
        <f t="shared" si="299"/>
        <v>88.603428256148959</v>
      </c>
      <c r="H1044" s="17">
        <f t="shared" si="300"/>
        <v>89755.272823482897</v>
      </c>
      <c r="I1044" s="29">
        <f t="shared" si="290"/>
        <v>2.2250485660981263</v>
      </c>
      <c r="J1044" s="29">
        <f t="shared" si="291"/>
        <v>41.69411544073867</v>
      </c>
      <c r="K1044" s="32">
        <f>IF((D1043+L1043+M1043-AL1043)/($C$21+$C$22)&gt;$C$8,$C$8,(D1043+L1043+M1043-AL1043)/($C$21+$C$22))</f>
        <v>1400</v>
      </c>
      <c r="L1044" s="97">
        <f t="shared" si="286"/>
        <v>0</v>
      </c>
      <c r="M1044" s="96">
        <f t="shared" si="287"/>
        <v>0</v>
      </c>
      <c r="N1044" s="98">
        <f t="shared" si="292"/>
        <v>1.7179213529287818</v>
      </c>
      <c r="O1044" s="100">
        <f t="shared" si="288"/>
        <v>4.2266987561397071</v>
      </c>
      <c r="P1044" s="104">
        <f t="shared" si="293"/>
        <v>18.880500609176615</v>
      </c>
      <c r="Q1044" s="102">
        <f t="shared" si="294"/>
        <v>4.9224514715476911E-2</v>
      </c>
      <c r="R1044" s="106">
        <f>IF(K1044-H1043&lt;0,0,K1044-H1043)</f>
        <v>0</v>
      </c>
      <c r="S1044" s="106">
        <f>K1044-V1044</f>
        <v>0</v>
      </c>
      <c r="T1044" s="106">
        <f>IF(R1044&gt;0,$C$6-$C$8,IF($C$6-$C$8-W1044&lt;0,0,$C$6-$C$8-W1044))</f>
        <v>97.214462279726973</v>
      </c>
      <c r="U1044" s="107">
        <f>IF(R1044=0,IF(U1043+(F1044-AL1044/$C$23)*$C$21/($C$21+$C$22)&gt;$C$8,$C$8,U1043+F1044*$C$21/($C$21+$C$22)),E1044)</f>
        <v>1400</v>
      </c>
      <c r="V1044" s="107">
        <f>IF(R1044&gt;0,0,IF(V1043+(F1044-AL1044/$C$23)*$C$21/($C$21+$C$22)&gt;$C$8,$C$8,IF(U1044=$C$8,V1043+(F1044-AL1044/$C$23)*$C$21/$C$22,V1043+(F1044-AL1044/$C$23)*$C$21/($C$21+$C$22))))</f>
        <v>1400</v>
      </c>
      <c r="W1044" s="203">
        <f>IF(R1044&gt;0,0,IF(W1043+AL1044/$C$23&gt;$F$23,$F$23,W1043+AL1044/$C$23))</f>
        <v>2.7855377202730285</v>
      </c>
      <c r="X1044" s="105" t="str">
        <f>IF(R1044=0,"-",FORECAST($C$8,Инклинометрия!$B$2:$B$152,Инклинометрия!$A$2:$A$152))</f>
        <v>-</v>
      </c>
      <c r="Y1044" s="105" t="str">
        <f>IF(R1044=0,"-",FORECAST($C$8-R1044,Инклинометрия!$B$2:$B$152,Инклинометрия!$A$2:$A$152))</f>
        <v>-</v>
      </c>
      <c r="Z1044" s="105" t="str">
        <f>IF(R1044&gt;0,FORECAST($C$8,Инклинометрия!$B$2:$B$152,Инклинометрия!$A$2:$A$152),IF(V1044=$C$8,"-",FORECAST($C$8-V1044,Инклинометрия!$B$2:$B$152,Инклинометрия!$A$2:$A$152)))</f>
        <v>-</v>
      </c>
      <c r="AA1044" s="105" t="str">
        <f>IF(S1044=0,"-",FORECAST($C$8-(S1044+V1044),Инклинометрия!$B$2:$B$152,Инклинометрия!$A$2:$A$152))</f>
        <v>-</v>
      </c>
      <c r="AB1044" s="105">
        <f>FORECAST($C$8+T1044,Инклинометрия!$B$2:$B$152,Инклинометрия!$A$2:$A$152)</f>
        <v>1422.3537391657405</v>
      </c>
      <c r="AC1044" s="105">
        <f>IF(R1044=0,FORECAST($C$6-T1044,Инклинометрия!$B$2:$B$152,Инклинометрия!$A$2:$A$152),FORECAST($C$8,Инклинометрия!$B$2:$B$152,Инклинометрия!$A$2:$A$152))</f>
        <v>1332.6462608342592</v>
      </c>
      <c r="AD1044" s="107">
        <f>IF(R1044=0,FORECAST($C$8,Инклинометрия!$B$2:$B$152,Инклинометрия!$A$2:$A$152),Y1044)</f>
        <v>1330</v>
      </c>
      <c r="AE1044" s="107">
        <f>FORECAST($C$8-(R1044+U1044),Инклинометрия!$B$2:$B$152,Инклинометрия!$A$2:$A$152)</f>
        <v>0</v>
      </c>
      <c r="AF1044" s="107">
        <f>IF(V1044=0,"-",FORECAST($C$8,Инклинометрия!$B$2:$B$152,Инклинометрия!$A$2:$A$152))</f>
        <v>1330</v>
      </c>
      <c r="AG1044" s="107">
        <f>IF(V1044=0,"-",FORECAST($C$8-V1044,Инклинометрия!$B$2:$B$152,Инклинометрия!$A$2:$A$152))</f>
        <v>0</v>
      </c>
      <c r="AH1044" s="107">
        <f>IF(W1044=0,"-",FORECAST($C$8+W1044,Инклинометрия!$B$2:$B$152,Инклинометрия!$A$2:$A$152))</f>
        <v>1332.6462608342592</v>
      </c>
      <c r="AI1044" s="107">
        <f>IF(W1044=0,"-",FORECAST($C$8,Инклинометрия!$B$2:$B$152,Инклинометрия!$A$2:$A$152))</f>
        <v>1330</v>
      </c>
      <c r="AK1044" s="122">
        <f t="shared" si="301"/>
        <v>0</v>
      </c>
      <c r="AL1044" s="67">
        <f>AK1044*(B1044-B1043)</f>
        <v>0</v>
      </c>
      <c r="AM1044" s="23">
        <f t="shared" si="303"/>
        <v>8.6725204696437436E-2</v>
      </c>
      <c r="AN1044" s="26">
        <f>AN1043+AK1044*(B1044-B1043)/(2*PI()*$C$5*AN1043*$K$13)</f>
        <v>0.15480061813468687</v>
      </c>
      <c r="AO1044" s="87">
        <f t="shared" si="295"/>
        <v>145932.55112472404</v>
      </c>
      <c r="AP1044" s="87">
        <f>IF(R1044+U1044&lt;$C$8,0,32*$L$23/$C$12^2*($K$10*R1044+$K$8*U1044)+32*$L$24/($C$14^2-$C$13^2)*($K$10*S1044+$K$8*V1044))</f>
        <v>44607.551124724028</v>
      </c>
      <c r="AQ1044" s="66">
        <f>R1044*$C$11*$C$9+U1044*$C$11*$C$10</f>
        <v>14695380</v>
      </c>
      <c r="AR1044" s="66">
        <f>S1044*$C$11*$C$9+V1044*$C$11*$C$10</f>
        <v>14695380</v>
      </c>
      <c r="AS1044" s="87">
        <f>$C$11*(T1044*$C$9+W1044*$C$10)</f>
        <v>792178.05375968735</v>
      </c>
      <c r="AT1044" s="45">
        <f t="shared" si="289"/>
        <v>15633490.60488441</v>
      </c>
      <c r="AU1044" s="75"/>
    </row>
    <row r="1045" spans="2:47" ht="15" thickBot="1" x14ac:dyDescent="0.35">
      <c r="B1045" s="41">
        <f t="shared" si="296"/>
        <v>20280</v>
      </c>
      <c r="C1045" s="8">
        <f t="shared" si="297"/>
        <v>202.8</v>
      </c>
      <c r="D1045" s="73">
        <f t="shared" si="285"/>
        <v>271.245</v>
      </c>
      <c r="E1045" s="29">
        <f t="shared" si="302"/>
        <v>67172.991590086109</v>
      </c>
      <c r="F1045" s="29">
        <f t="shared" si="298"/>
        <v>66.245553836382484</v>
      </c>
      <c r="G1045" s="29">
        <f t="shared" si="299"/>
        <v>88.603428256161564</v>
      </c>
      <c r="H1045" s="17">
        <f t="shared" si="300"/>
        <v>89843.876251739057</v>
      </c>
      <c r="I1045" s="29">
        <f t="shared" si="290"/>
        <v>2.2250485660981263</v>
      </c>
      <c r="J1045" s="29">
        <f t="shared" si="291"/>
        <v>41.694115440741633</v>
      </c>
      <c r="K1045" s="32">
        <f>IF((D1044+L1044+M1044-AL1044)/($C$21+$C$22)&gt;$C$8,$C$8,(D1044+L1044+M1044-AL1044)/($C$21+$C$22))</f>
        <v>1400</v>
      </c>
      <c r="L1045" s="97">
        <f t="shared" si="286"/>
        <v>0</v>
      </c>
      <c r="M1045" s="96">
        <f t="shared" si="287"/>
        <v>0</v>
      </c>
      <c r="N1045" s="98">
        <f t="shared" si="292"/>
        <v>1.7179213529287818</v>
      </c>
      <c r="O1045" s="100">
        <f t="shared" si="288"/>
        <v>4.2266987561397071</v>
      </c>
      <c r="P1045" s="104">
        <f t="shared" si="293"/>
        <v>18.880500609176615</v>
      </c>
      <c r="Q1045" s="102">
        <f t="shared" si="294"/>
        <v>4.9224514715476911E-2</v>
      </c>
      <c r="R1045" s="106">
        <f>IF(K1045-H1044&lt;0,0,K1045-H1044)</f>
        <v>0</v>
      </c>
      <c r="S1045" s="106">
        <f>K1045-V1045</f>
        <v>0</v>
      </c>
      <c r="T1045" s="106">
        <f>IF(R1045&gt;0,$C$6-$C$8,IF($C$6-$C$8-W1045&lt;0,0,$C$6-$C$8-W1045))</f>
        <v>97.214462279726973</v>
      </c>
      <c r="U1045" s="107">
        <f>IF(R1045=0,IF(U1044+(F1045-AL1045/$C$23)*$C$21/($C$21+$C$22)&gt;$C$8,$C$8,U1044+F1045*$C$21/($C$21+$C$22)),E1045)</f>
        <v>1400</v>
      </c>
      <c r="V1045" s="107">
        <f>IF(R1045&gt;0,0,IF(V1044+(F1045-AL1045/$C$23)*$C$21/($C$21+$C$22)&gt;$C$8,$C$8,IF(U1045=$C$8,V1044+(F1045-AL1045/$C$23)*$C$21/$C$22,V1044+(F1045-AL1045/$C$23)*$C$21/($C$21+$C$22))))</f>
        <v>1400</v>
      </c>
      <c r="W1045" s="203">
        <f>IF(R1045&gt;0,0,IF(W1044+AL1045/$C$23&gt;$F$23,$F$23,W1044+AL1045/$C$23))</f>
        <v>2.7855377202730285</v>
      </c>
      <c r="X1045" s="105" t="str">
        <f>IF(R1045=0,"-",FORECAST($C$8,Инклинометрия!$B$2:$B$152,Инклинометрия!$A$2:$A$152))</f>
        <v>-</v>
      </c>
      <c r="Y1045" s="105" t="str">
        <f>IF(R1045=0,"-",FORECAST($C$8-R1045,Инклинометрия!$B$2:$B$152,Инклинометрия!$A$2:$A$152))</f>
        <v>-</v>
      </c>
      <c r="Z1045" s="105" t="str">
        <f>IF(R1045&gt;0,FORECAST($C$8,Инклинометрия!$B$2:$B$152,Инклинометрия!$A$2:$A$152),IF(V1045=$C$8,"-",FORECAST($C$8-V1045,Инклинометрия!$B$2:$B$152,Инклинометрия!$A$2:$A$152)))</f>
        <v>-</v>
      </c>
      <c r="AA1045" s="105" t="str">
        <f>IF(S1045=0,"-",FORECAST($C$8-(S1045+V1045),Инклинометрия!$B$2:$B$152,Инклинометрия!$A$2:$A$152))</f>
        <v>-</v>
      </c>
      <c r="AB1045" s="105">
        <f>FORECAST($C$8+T1045,Инклинометрия!$B$2:$B$152,Инклинометрия!$A$2:$A$152)</f>
        <v>1422.3537391657405</v>
      </c>
      <c r="AC1045" s="105">
        <f>IF(R1045=0,FORECAST($C$6-T1045,Инклинометрия!$B$2:$B$152,Инклинометрия!$A$2:$A$152),FORECAST($C$8,Инклинометрия!$B$2:$B$152,Инклинометрия!$A$2:$A$152))</f>
        <v>1332.6462608342592</v>
      </c>
      <c r="AD1045" s="107">
        <f>IF(R1045=0,FORECAST($C$8,Инклинометрия!$B$2:$B$152,Инклинометрия!$A$2:$A$152),Y1045)</f>
        <v>1330</v>
      </c>
      <c r="AE1045" s="107">
        <f>FORECAST($C$8-(R1045+U1045),Инклинометрия!$B$2:$B$152,Инклинометрия!$A$2:$A$152)</f>
        <v>0</v>
      </c>
      <c r="AF1045" s="107">
        <f>IF(V1045=0,"-",FORECAST($C$8,Инклинометрия!$B$2:$B$152,Инклинометрия!$A$2:$A$152))</f>
        <v>1330</v>
      </c>
      <c r="AG1045" s="107">
        <f>IF(V1045=0,"-",FORECAST($C$8-V1045,Инклинометрия!$B$2:$B$152,Инклинометрия!$A$2:$A$152))</f>
        <v>0</v>
      </c>
      <c r="AH1045" s="107">
        <f>IF(W1045=0,"-",FORECAST($C$8+W1045,Инклинометрия!$B$2:$B$152,Инклинометрия!$A$2:$A$152))</f>
        <v>1332.6462608342592</v>
      </c>
      <c r="AI1045" s="107">
        <f>IF(W1045=0,"-",FORECAST($C$8,Инклинометрия!$B$2:$B$152,Инклинометрия!$A$2:$A$152))</f>
        <v>1330</v>
      </c>
      <c r="AK1045" s="122">
        <f t="shared" si="301"/>
        <v>0</v>
      </c>
      <c r="AL1045" s="67">
        <f>AK1045*(B1045-B1044)</f>
        <v>0</v>
      </c>
      <c r="AM1045" s="23">
        <f t="shared" si="303"/>
        <v>8.6725204696437436E-2</v>
      </c>
      <c r="AN1045" s="26">
        <f>AN1044+AK1045*(B1045-B1044)/(2*PI()*$C$5*AN1044*$K$13)</f>
        <v>0.15480061813468687</v>
      </c>
      <c r="AO1045" s="87">
        <f t="shared" si="295"/>
        <v>145932.55112472404</v>
      </c>
      <c r="AP1045" s="87">
        <f>IF(R1045+U1045&lt;$C$8,0,32*$L$23/$C$12^2*($K$10*R1045+$K$8*U1045)+32*$L$24/($C$14^2-$C$13^2)*($K$10*S1045+$K$8*V1045))</f>
        <v>44607.551124724028</v>
      </c>
      <c r="AQ1045" s="66">
        <f>R1045*$C$11*$C$9+U1045*$C$11*$C$10</f>
        <v>14695380</v>
      </c>
      <c r="AR1045" s="66">
        <f>S1045*$C$11*$C$9+V1045*$C$11*$C$10</f>
        <v>14695380</v>
      </c>
      <c r="AS1045" s="87">
        <f>$C$11*(T1045*$C$9+W1045*$C$10)</f>
        <v>792178.05375968735</v>
      </c>
      <c r="AT1045" s="45">
        <f t="shared" si="289"/>
        <v>15633490.60488441</v>
      </c>
      <c r="AU1045" s="75"/>
    </row>
    <row r="1046" spans="2:47" ht="15" thickBot="1" x14ac:dyDescent="0.35">
      <c r="B1046" s="41">
        <f t="shared" si="296"/>
        <v>20300</v>
      </c>
      <c r="C1046" s="8">
        <f t="shared" si="297"/>
        <v>203</v>
      </c>
      <c r="D1046" s="73">
        <f t="shared" si="285"/>
        <v>271.51249999999999</v>
      </c>
      <c r="E1046" s="29">
        <f t="shared" si="302"/>
        <v>67239.237143922495</v>
      </c>
      <c r="F1046" s="29">
        <f t="shared" si="298"/>
        <v>66.245553836373062</v>
      </c>
      <c r="G1046" s="29">
        <f t="shared" si="299"/>
        <v>88.603428256148959</v>
      </c>
      <c r="H1046" s="17">
        <f t="shared" si="300"/>
        <v>89932.479679995202</v>
      </c>
      <c r="I1046" s="29">
        <f t="shared" si="290"/>
        <v>2.2250485660981263</v>
      </c>
      <c r="J1046" s="29">
        <f t="shared" si="291"/>
        <v>41.69411544073867</v>
      </c>
      <c r="K1046" s="32">
        <f>IF((D1045+L1045+M1045-AL1045)/($C$21+$C$22)&gt;$C$8,$C$8,(D1045+L1045+M1045-AL1045)/($C$21+$C$22))</f>
        <v>1400</v>
      </c>
      <c r="L1046" s="97">
        <f t="shared" si="286"/>
        <v>0</v>
      </c>
      <c r="M1046" s="96">
        <f t="shared" si="287"/>
        <v>0</v>
      </c>
      <c r="N1046" s="98">
        <f t="shared" si="292"/>
        <v>1.7179213529287818</v>
      </c>
      <c r="O1046" s="100">
        <f t="shared" si="288"/>
        <v>4.2266987561397071</v>
      </c>
      <c r="P1046" s="104">
        <f t="shared" si="293"/>
        <v>18.880500609176615</v>
      </c>
      <c r="Q1046" s="102">
        <f t="shared" si="294"/>
        <v>4.9224514715476911E-2</v>
      </c>
      <c r="R1046" s="106">
        <f>IF(K1046-H1045&lt;0,0,K1046-H1045)</f>
        <v>0</v>
      </c>
      <c r="S1046" s="106">
        <f>K1046-V1046</f>
        <v>0</v>
      </c>
      <c r="T1046" s="106">
        <f>IF(R1046&gt;0,$C$6-$C$8,IF($C$6-$C$8-W1046&lt;0,0,$C$6-$C$8-W1046))</f>
        <v>97.214462279726973</v>
      </c>
      <c r="U1046" s="107">
        <f>IF(R1046=0,IF(U1045+(F1046-AL1046/$C$23)*$C$21/($C$21+$C$22)&gt;$C$8,$C$8,U1045+F1046*$C$21/($C$21+$C$22)),E1046)</f>
        <v>1400</v>
      </c>
      <c r="V1046" s="107">
        <f>IF(R1046&gt;0,0,IF(V1045+(F1046-AL1046/$C$23)*$C$21/($C$21+$C$22)&gt;$C$8,$C$8,IF(U1046=$C$8,V1045+(F1046-AL1046/$C$23)*$C$21/$C$22,V1045+(F1046-AL1046/$C$23)*$C$21/($C$21+$C$22))))</f>
        <v>1400</v>
      </c>
      <c r="W1046" s="203">
        <f>IF(R1046&gt;0,0,IF(W1045+AL1046/$C$23&gt;$F$23,$F$23,W1045+AL1046/$C$23))</f>
        <v>2.7855377202730285</v>
      </c>
      <c r="X1046" s="105" t="str">
        <f>IF(R1046=0,"-",FORECAST($C$8,Инклинометрия!$B$2:$B$152,Инклинометрия!$A$2:$A$152))</f>
        <v>-</v>
      </c>
      <c r="Y1046" s="105" t="str">
        <f>IF(R1046=0,"-",FORECAST($C$8-R1046,Инклинометрия!$B$2:$B$152,Инклинометрия!$A$2:$A$152))</f>
        <v>-</v>
      </c>
      <c r="Z1046" s="105" t="str">
        <f>IF(R1046&gt;0,FORECAST($C$8,Инклинометрия!$B$2:$B$152,Инклинометрия!$A$2:$A$152),IF(V1046=$C$8,"-",FORECAST($C$8-V1046,Инклинометрия!$B$2:$B$152,Инклинометрия!$A$2:$A$152)))</f>
        <v>-</v>
      </c>
      <c r="AA1046" s="105" t="str">
        <f>IF(S1046=0,"-",FORECAST($C$8-(S1046+V1046),Инклинометрия!$B$2:$B$152,Инклинометрия!$A$2:$A$152))</f>
        <v>-</v>
      </c>
      <c r="AB1046" s="105">
        <f>FORECAST($C$8+T1046,Инклинометрия!$B$2:$B$152,Инклинометрия!$A$2:$A$152)</f>
        <v>1422.3537391657405</v>
      </c>
      <c r="AC1046" s="105">
        <f>IF(R1046=0,FORECAST($C$6-T1046,Инклинометрия!$B$2:$B$152,Инклинометрия!$A$2:$A$152),FORECAST($C$8,Инклинометрия!$B$2:$B$152,Инклинометрия!$A$2:$A$152))</f>
        <v>1332.6462608342592</v>
      </c>
      <c r="AD1046" s="107">
        <f>IF(R1046=0,FORECAST($C$8,Инклинометрия!$B$2:$B$152,Инклинометрия!$A$2:$A$152),Y1046)</f>
        <v>1330</v>
      </c>
      <c r="AE1046" s="107">
        <f>FORECAST($C$8-(R1046+U1046),Инклинометрия!$B$2:$B$152,Инклинометрия!$A$2:$A$152)</f>
        <v>0</v>
      </c>
      <c r="AF1046" s="107">
        <f>IF(V1046=0,"-",FORECAST($C$8,Инклинометрия!$B$2:$B$152,Инклинометрия!$A$2:$A$152))</f>
        <v>1330</v>
      </c>
      <c r="AG1046" s="107">
        <f>IF(V1046=0,"-",FORECAST($C$8-V1046,Инклинометрия!$B$2:$B$152,Инклинометрия!$A$2:$A$152))</f>
        <v>0</v>
      </c>
      <c r="AH1046" s="107">
        <f>IF(W1046=0,"-",FORECAST($C$8+W1046,Инклинометрия!$B$2:$B$152,Инклинометрия!$A$2:$A$152))</f>
        <v>1332.6462608342592</v>
      </c>
      <c r="AI1046" s="107">
        <f>IF(W1046=0,"-",FORECAST($C$8,Инклинометрия!$B$2:$B$152,Инклинометрия!$A$2:$A$152))</f>
        <v>1330</v>
      </c>
      <c r="AK1046" s="122">
        <f t="shared" si="301"/>
        <v>0</v>
      </c>
      <c r="AL1046" s="67">
        <f>AK1046*(B1046-B1045)</f>
        <v>0</v>
      </c>
      <c r="AM1046" s="23">
        <f t="shared" si="303"/>
        <v>8.6725204696437436E-2</v>
      </c>
      <c r="AN1046" s="26">
        <f>AN1045+AK1046*(B1046-B1045)/(2*PI()*$C$5*AN1045*$K$13)</f>
        <v>0.15480061813468687</v>
      </c>
      <c r="AO1046" s="87">
        <f t="shared" si="295"/>
        <v>145932.55112472404</v>
      </c>
      <c r="AP1046" s="87">
        <f>IF(R1046+U1046&lt;$C$8,0,32*$L$23/$C$12^2*($K$10*R1046+$K$8*U1046)+32*$L$24/($C$14^2-$C$13^2)*($K$10*S1046+$K$8*V1046))</f>
        <v>44607.551124724028</v>
      </c>
      <c r="AQ1046" s="66">
        <f>R1046*$C$11*$C$9+U1046*$C$11*$C$10</f>
        <v>14695380</v>
      </c>
      <c r="AR1046" s="66">
        <f>S1046*$C$11*$C$9+V1046*$C$11*$C$10</f>
        <v>14695380</v>
      </c>
      <c r="AS1046" s="87">
        <f>$C$11*(T1046*$C$9+W1046*$C$10)</f>
        <v>792178.05375968735</v>
      </c>
      <c r="AT1046" s="45">
        <f t="shared" si="289"/>
        <v>15633490.60488441</v>
      </c>
      <c r="AU1046" s="75"/>
    </row>
    <row r="1047" spans="2:47" ht="15" thickBot="1" x14ac:dyDescent="0.35">
      <c r="B1047" s="41">
        <f t="shared" si="296"/>
        <v>20320</v>
      </c>
      <c r="C1047" s="8">
        <f t="shared" si="297"/>
        <v>203.20000000000002</v>
      </c>
      <c r="D1047" s="73">
        <f t="shared" si="285"/>
        <v>271.78000000000003</v>
      </c>
      <c r="E1047" s="29">
        <f t="shared" si="302"/>
        <v>67305.482697758867</v>
      </c>
      <c r="F1047" s="29">
        <f t="shared" si="298"/>
        <v>66.245553836382484</v>
      </c>
      <c r="G1047" s="29">
        <f t="shared" si="299"/>
        <v>88.603428256161564</v>
      </c>
      <c r="H1047" s="17">
        <f t="shared" si="300"/>
        <v>90021.083108251361</v>
      </c>
      <c r="I1047" s="29">
        <f t="shared" si="290"/>
        <v>2.2250485660981263</v>
      </c>
      <c r="J1047" s="29">
        <f t="shared" si="291"/>
        <v>41.694115440741633</v>
      </c>
      <c r="K1047" s="32">
        <f>IF((D1046+L1046+M1046-AL1046)/($C$21+$C$22)&gt;$C$8,$C$8,(D1046+L1046+M1046-AL1046)/($C$21+$C$22))</f>
        <v>1400</v>
      </c>
      <c r="L1047" s="97">
        <f t="shared" si="286"/>
        <v>0</v>
      </c>
      <c r="M1047" s="96">
        <f t="shared" si="287"/>
        <v>0</v>
      </c>
      <c r="N1047" s="98">
        <f t="shared" si="292"/>
        <v>1.7179213529287818</v>
      </c>
      <c r="O1047" s="100">
        <f t="shared" si="288"/>
        <v>4.2266987561397071</v>
      </c>
      <c r="P1047" s="104">
        <f t="shared" si="293"/>
        <v>18.880500609176615</v>
      </c>
      <c r="Q1047" s="102">
        <f t="shared" si="294"/>
        <v>4.9224514715476911E-2</v>
      </c>
      <c r="R1047" s="106">
        <f>IF(K1047-H1046&lt;0,0,K1047-H1046)</f>
        <v>0</v>
      </c>
      <c r="S1047" s="106">
        <f>K1047-V1047</f>
        <v>0</v>
      </c>
      <c r="T1047" s="106">
        <f>IF(R1047&gt;0,$C$6-$C$8,IF($C$6-$C$8-W1047&lt;0,0,$C$6-$C$8-W1047))</f>
        <v>97.214462279726973</v>
      </c>
      <c r="U1047" s="107">
        <f>IF(R1047=0,IF(U1046+(F1047-AL1047/$C$23)*$C$21/($C$21+$C$22)&gt;$C$8,$C$8,U1046+F1047*$C$21/($C$21+$C$22)),E1047)</f>
        <v>1400</v>
      </c>
      <c r="V1047" s="107">
        <f>IF(R1047&gt;0,0,IF(V1046+(F1047-AL1047/$C$23)*$C$21/($C$21+$C$22)&gt;$C$8,$C$8,IF(U1047=$C$8,V1046+(F1047-AL1047/$C$23)*$C$21/$C$22,V1046+(F1047-AL1047/$C$23)*$C$21/($C$21+$C$22))))</f>
        <v>1400</v>
      </c>
      <c r="W1047" s="203">
        <f>IF(R1047&gt;0,0,IF(W1046+AL1047/$C$23&gt;$F$23,$F$23,W1046+AL1047/$C$23))</f>
        <v>2.7855377202730285</v>
      </c>
      <c r="X1047" s="105" t="str">
        <f>IF(R1047=0,"-",FORECAST($C$8,Инклинометрия!$B$2:$B$152,Инклинометрия!$A$2:$A$152))</f>
        <v>-</v>
      </c>
      <c r="Y1047" s="105" t="str">
        <f>IF(R1047=0,"-",FORECAST($C$8-R1047,Инклинометрия!$B$2:$B$152,Инклинометрия!$A$2:$A$152))</f>
        <v>-</v>
      </c>
      <c r="Z1047" s="105" t="str">
        <f>IF(R1047&gt;0,FORECAST($C$8,Инклинометрия!$B$2:$B$152,Инклинометрия!$A$2:$A$152),IF(V1047=$C$8,"-",FORECAST($C$8-V1047,Инклинометрия!$B$2:$B$152,Инклинометрия!$A$2:$A$152)))</f>
        <v>-</v>
      </c>
      <c r="AA1047" s="105" t="str">
        <f>IF(S1047=0,"-",FORECAST($C$8-(S1047+V1047),Инклинометрия!$B$2:$B$152,Инклинометрия!$A$2:$A$152))</f>
        <v>-</v>
      </c>
      <c r="AB1047" s="105">
        <f>FORECAST($C$8+T1047,Инклинометрия!$B$2:$B$152,Инклинометрия!$A$2:$A$152)</f>
        <v>1422.3537391657405</v>
      </c>
      <c r="AC1047" s="105">
        <f>IF(R1047=0,FORECAST($C$6-T1047,Инклинометрия!$B$2:$B$152,Инклинометрия!$A$2:$A$152),FORECAST($C$8,Инклинометрия!$B$2:$B$152,Инклинометрия!$A$2:$A$152))</f>
        <v>1332.6462608342592</v>
      </c>
      <c r="AD1047" s="107">
        <f>IF(R1047=0,FORECAST($C$8,Инклинометрия!$B$2:$B$152,Инклинометрия!$A$2:$A$152),Y1047)</f>
        <v>1330</v>
      </c>
      <c r="AE1047" s="107">
        <f>FORECAST($C$8-(R1047+U1047),Инклинометрия!$B$2:$B$152,Инклинометрия!$A$2:$A$152)</f>
        <v>0</v>
      </c>
      <c r="AF1047" s="107">
        <f>IF(V1047=0,"-",FORECAST($C$8,Инклинометрия!$B$2:$B$152,Инклинометрия!$A$2:$A$152))</f>
        <v>1330</v>
      </c>
      <c r="AG1047" s="107">
        <f>IF(V1047=0,"-",FORECAST($C$8-V1047,Инклинометрия!$B$2:$B$152,Инклинометрия!$A$2:$A$152))</f>
        <v>0</v>
      </c>
      <c r="AH1047" s="107">
        <f>IF(W1047=0,"-",FORECAST($C$8+W1047,Инклинометрия!$B$2:$B$152,Инклинометрия!$A$2:$A$152))</f>
        <v>1332.6462608342592</v>
      </c>
      <c r="AI1047" s="107">
        <f>IF(W1047=0,"-",FORECAST($C$8,Инклинометрия!$B$2:$B$152,Инклинометрия!$A$2:$A$152))</f>
        <v>1330</v>
      </c>
      <c r="AK1047" s="122">
        <f t="shared" si="301"/>
        <v>0</v>
      </c>
      <c r="AL1047" s="67">
        <f>AK1047*(B1047-B1046)</f>
        <v>0</v>
      </c>
      <c r="AM1047" s="23">
        <f t="shared" si="303"/>
        <v>8.6725204696437436E-2</v>
      </c>
      <c r="AN1047" s="26">
        <f>AN1046+AK1047*(B1047-B1046)/(2*PI()*$C$5*AN1046*$K$13)</f>
        <v>0.15480061813468687</v>
      </c>
      <c r="AO1047" s="87">
        <f t="shared" si="295"/>
        <v>145932.55112472404</v>
      </c>
      <c r="AP1047" s="87">
        <f>IF(R1047+U1047&lt;$C$8,0,32*$L$23/$C$12^2*($K$10*R1047+$K$8*U1047)+32*$L$24/($C$14^2-$C$13^2)*($K$10*S1047+$K$8*V1047))</f>
        <v>44607.551124724028</v>
      </c>
      <c r="AQ1047" s="66">
        <f>R1047*$C$11*$C$9+U1047*$C$11*$C$10</f>
        <v>14695380</v>
      </c>
      <c r="AR1047" s="66">
        <f>S1047*$C$11*$C$9+V1047*$C$11*$C$10</f>
        <v>14695380</v>
      </c>
      <c r="AS1047" s="87">
        <f>$C$11*(T1047*$C$9+W1047*$C$10)</f>
        <v>792178.05375968735</v>
      </c>
      <c r="AT1047" s="45">
        <f t="shared" si="289"/>
        <v>15633490.60488441</v>
      </c>
      <c r="AU1047" s="75"/>
    </row>
    <row r="1048" spans="2:47" ht="15" thickBot="1" x14ac:dyDescent="0.35">
      <c r="B1048" s="41">
        <f t="shared" si="296"/>
        <v>20340</v>
      </c>
      <c r="C1048" s="8">
        <f t="shared" si="297"/>
        <v>203.4</v>
      </c>
      <c r="D1048" s="73">
        <f t="shared" si="285"/>
        <v>272.04750000000001</v>
      </c>
      <c r="E1048" s="29">
        <f t="shared" si="302"/>
        <v>67371.728251595239</v>
      </c>
      <c r="F1048" s="29">
        <f t="shared" si="298"/>
        <v>66.245553836373062</v>
      </c>
      <c r="G1048" s="29">
        <f t="shared" si="299"/>
        <v>88.603428256148959</v>
      </c>
      <c r="H1048" s="17">
        <f t="shared" si="300"/>
        <v>90109.686536507506</v>
      </c>
      <c r="I1048" s="29">
        <f t="shared" si="290"/>
        <v>2.2250485660981263</v>
      </c>
      <c r="J1048" s="29">
        <f t="shared" si="291"/>
        <v>41.69411544073867</v>
      </c>
      <c r="K1048" s="32">
        <f>IF((D1047+L1047+M1047-AL1047)/($C$21+$C$22)&gt;$C$8,$C$8,(D1047+L1047+M1047-AL1047)/($C$21+$C$22))</f>
        <v>1400</v>
      </c>
      <c r="L1048" s="97">
        <f t="shared" si="286"/>
        <v>0</v>
      </c>
      <c r="M1048" s="96">
        <f t="shared" si="287"/>
        <v>0</v>
      </c>
      <c r="N1048" s="98">
        <f t="shared" si="292"/>
        <v>1.7179213529287818</v>
      </c>
      <c r="O1048" s="100">
        <f t="shared" si="288"/>
        <v>4.2266987561397071</v>
      </c>
      <c r="P1048" s="104">
        <f t="shared" si="293"/>
        <v>18.880500609176615</v>
      </c>
      <c r="Q1048" s="102">
        <f t="shared" si="294"/>
        <v>4.9224514715476911E-2</v>
      </c>
      <c r="R1048" s="106">
        <f>IF(K1048-H1047&lt;0,0,K1048-H1047)</f>
        <v>0</v>
      </c>
      <c r="S1048" s="106">
        <f>K1048-V1048</f>
        <v>0</v>
      </c>
      <c r="T1048" s="106">
        <f>IF(R1048&gt;0,$C$6-$C$8,IF($C$6-$C$8-W1048&lt;0,0,$C$6-$C$8-W1048))</f>
        <v>97.214462279726973</v>
      </c>
      <c r="U1048" s="107">
        <f>IF(R1048=0,IF(U1047+(F1048-AL1048/$C$23)*$C$21/($C$21+$C$22)&gt;$C$8,$C$8,U1047+F1048*$C$21/($C$21+$C$22)),E1048)</f>
        <v>1400</v>
      </c>
      <c r="V1048" s="107">
        <f>IF(R1048&gt;0,0,IF(V1047+(F1048-AL1048/$C$23)*$C$21/($C$21+$C$22)&gt;$C$8,$C$8,IF(U1048=$C$8,V1047+(F1048-AL1048/$C$23)*$C$21/$C$22,V1047+(F1048-AL1048/$C$23)*$C$21/($C$21+$C$22))))</f>
        <v>1400</v>
      </c>
      <c r="W1048" s="203">
        <f>IF(R1048&gt;0,0,IF(W1047+AL1048/$C$23&gt;$F$23,$F$23,W1047+AL1048/$C$23))</f>
        <v>2.7855377202730285</v>
      </c>
      <c r="X1048" s="105" t="str">
        <f>IF(R1048=0,"-",FORECAST($C$8,Инклинометрия!$B$2:$B$152,Инклинометрия!$A$2:$A$152))</f>
        <v>-</v>
      </c>
      <c r="Y1048" s="105" t="str">
        <f>IF(R1048=0,"-",FORECAST($C$8-R1048,Инклинометрия!$B$2:$B$152,Инклинометрия!$A$2:$A$152))</f>
        <v>-</v>
      </c>
      <c r="Z1048" s="105" t="str">
        <f>IF(R1048&gt;0,FORECAST($C$8,Инклинометрия!$B$2:$B$152,Инклинометрия!$A$2:$A$152),IF(V1048=$C$8,"-",FORECAST($C$8-V1048,Инклинометрия!$B$2:$B$152,Инклинометрия!$A$2:$A$152)))</f>
        <v>-</v>
      </c>
      <c r="AA1048" s="105" t="str">
        <f>IF(S1048=0,"-",FORECAST($C$8-(S1048+V1048),Инклинометрия!$B$2:$B$152,Инклинометрия!$A$2:$A$152))</f>
        <v>-</v>
      </c>
      <c r="AB1048" s="105">
        <f>FORECAST($C$8+T1048,Инклинометрия!$B$2:$B$152,Инклинометрия!$A$2:$A$152)</f>
        <v>1422.3537391657405</v>
      </c>
      <c r="AC1048" s="105">
        <f>IF(R1048=0,FORECAST($C$6-T1048,Инклинометрия!$B$2:$B$152,Инклинометрия!$A$2:$A$152),FORECAST($C$8,Инклинометрия!$B$2:$B$152,Инклинометрия!$A$2:$A$152))</f>
        <v>1332.6462608342592</v>
      </c>
      <c r="AD1048" s="107">
        <f>IF(R1048=0,FORECAST($C$8,Инклинометрия!$B$2:$B$152,Инклинометрия!$A$2:$A$152),Y1048)</f>
        <v>1330</v>
      </c>
      <c r="AE1048" s="107">
        <f>FORECAST($C$8-(R1048+U1048),Инклинометрия!$B$2:$B$152,Инклинометрия!$A$2:$A$152)</f>
        <v>0</v>
      </c>
      <c r="AF1048" s="107">
        <f>IF(V1048=0,"-",FORECAST($C$8,Инклинометрия!$B$2:$B$152,Инклинометрия!$A$2:$A$152))</f>
        <v>1330</v>
      </c>
      <c r="AG1048" s="107">
        <f>IF(V1048=0,"-",FORECAST($C$8-V1048,Инклинометрия!$B$2:$B$152,Инклинометрия!$A$2:$A$152))</f>
        <v>0</v>
      </c>
      <c r="AH1048" s="107">
        <f>IF(W1048=0,"-",FORECAST($C$8+W1048,Инклинометрия!$B$2:$B$152,Инклинометрия!$A$2:$A$152))</f>
        <v>1332.6462608342592</v>
      </c>
      <c r="AI1048" s="107">
        <f>IF(W1048=0,"-",FORECAST($C$8,Инклинометрия!$B$2:$B$152,Инклинометрия!$A$2:$A$152))</f>
        <v>1330</v>
      </c>
      <c r="AK1048" s="122">
        <f t="shared" si="301"/>
        <v>0</v>
      </c>
      <c r="AL1048" s="67">
        <f>AK1048*(B1048-B1047)</f>
        <v>0</v>
      </c>
      <c r="AM1048" s="23">
        <f t="shared" si="303"/>
        <v>8.6725204696437436E-2</v>
      </c>
      <c r="AN1048" s="26">
        <f>AN1047+AK1048*(B1048-B1047)/(2*PI()*$C$5*AN1047*$K$13)</f>
        <v>0.15480061813468687</v>
      </c>
      <c r="AO1048" s="87">
        <f t="shared" si="295"/>
        <v>145932.55112472404</v>
      </c>
      <c r="AP1048" s="87">
        <f>IF(R1048+U1048&lt;$C$8,0,32*$L$23/$C$12^2*($K$10*R1048+$K$8*U1048)+32*$L$24/($C$14^2-$C$13^2)*($K$10*S1048+$K$8*V1048))</f>
        <v>44607.551124724028</v>
      </c>
      <c r="AQ1048" s="66">
        <f>R1048*$C$11*$C$9+U1048*$C$11*$C$10</f>
        <v>14695380</v>
      </c>
      <c r="AR1048" s="66">
        <f>S1048*$C$11*$C$9+V1048*$C$11*$C$10</f>
        <v>14695380</v>
      </c>
      <c r="AS1048" s="87">
        <f>$C$11*(T1048*$C$9+W1048*$C$10)</f>
        <v>792178.05375968735</v>
      </c>
      <c r="AT1048" s="45">
        <f t="shared" si="289"/>
        <v>15633490.60488441</v>
      </c>
      <c r="AU1048" s="75"/>
    </row>
    <row r="1049" spans="2:47" ht="15" thickBot="1" x14ac:dyDescent="0.35">
      <c r="B1049" s="41">
        <f t="shared" si="296"/>
        <v>20360</v>
      </c>
      <c r="C1049" s="8">
        <f t="shared" si="297"/>
        <v>203.6</v>
      </c>
      <c r="D1049" s="73">
        <f t="shared" si="285"/>
        <v>272.315</v>
      </c>
      <c r="E1049" s="29">
        <f t="shared" si="302"/>
        <v>67437.973805431626</v>
      </c>
      <c r="F1049" s="29">
        <f t="shared" si="298"/>
        <v>66.245553836373062</v>
      </c>
      <c r="G1049" s="29">
        <f t="shared" si="299"/>
        <v>88.603428256148959</v>
      </c>
      <c r="H1049" s="17">
        <f t="shared" si="300"/>
        <v>90198.289964763651</v>
      </c>
      <c r="I1049" s="29">
        <f t="shared" si="290"/>
        <v>2.2250485660981263</v>
      </c>
      <c r="J1049" s="29">
        <f t="shared" si="291"/>
        <v>41.69411544073867</v>
      </c>
      <c r="K1049" s="32">
        <f>IF((D1048+L1048+M1048-AL1048)/($C$21+$C$22)&gt;$C$8,$C$8,(D1048+L1048+M1048-AL1048)/($C$21+$C$22))</f>
        <v>1400</v>
      </c>
      <c r="L1049" s="97">
        <f t="shared" si="286"/>
        <v>0</v>
      </c>
      <c r="M1049" s="96">
        <f t="shared" si="287"/>
        <v>0</v>
      </c>
      <c r="N1049" s="98">
        <f t="shared" si="292"/>
        <v>1.7179213529287818</v>
      </c>
      <c r="O1049" s="100">
        <f t="shared" si="288"/>
        <v>4.2266987561397071</v>
      </c>
      <c r="P1049" s="104">
        <f t="shared" si="293"/>
        <v>18.880500609176615</v>
      </c>
      <c r="Q1049" s="102">
        <f t="shared" si="294"/>
        <v>4.9224514715476911E-2</v>
      </c>
      <c r="R1049" s="106">
        <f>IF(K1049-H1048&lt;0,0,K1049-H1048)</f>
        <v>0</v>
      </c>
      <c r="S1049" s="106">
        <f>K1049-V1049</f>
        <v>0</v>
      </c>
      <c r="T1049" s="106">
        <f>IF(R1049&gt;0,$C$6-$C$8,IF($C$6-$C$8-W1049&lt;0,0,$C$6-$C$8-W1049))</f>
        <v>97.214462279726973</v>
      </c>
      <c r="U1049" s="107">
        <f>IF(R1049=0,IF(U1048+(F1049-AL1049/$C$23)*$C$21/($C$21+$C$22)&gt;$C$8,$C$8,U1048+F1049*$C$21/($C$21+$C$22)),E1049)</f>
        <v>1400</v>
      </c>
      <c r="V1049" s="107">
        <f>IF(R1049&gt;0,0,IF(V1048+(F1049-AL1049/$C$23)*$C$21/($C$21+$C$22)&gt;$C$8,$C$8,IF(U1049=$C$8,V1048+(F1049-AL1049/$C$23)*$C$21/$C$22,V1048+(F1049-AL1049/$C$23)*$C$21/($C$21+$C$22))))</f>
        <v>1400</v>
      </c>
      <c r="W1049" s="203">
        <f>IF(R1049&gt;0,0,IF(W1048+AL1049/$C$23&gt;$F$23,$F$23,W1048+AL1049/$C$23))</f>
        <v>2.7855377202730285</v>
      </c>
      <c r="X1049" s="105" t="str">
        <f>IF(R1049=0,"-",FORECAST($C$8,Инклинометрия!$B$2:$B$152,Инклинометрия!$A$2:$A$152))</f>
        <v>-</v>
      </c>
      <c r="Y1049" s="105" t="str">
        <f>IF(R1049=0,"-",FORECAST($C$8-R1049,Инклинометрия!$B$2:$B$152,Инклинометрия!$A$2:$A$152))</f>
        <v>-</v>
      </c>
      <c r="Z1049" s="105" t="str">
        <f>IF(R1049&gt;0,FORECAST($C$8,Инклинометрия!$B$2:$B$152,Инклинометрия!$A$2:$A$152),IF(V1049=$C$8,"-",FORECAST($C$8-V1049,Инклинометрия!$B$2:$B$152,Инклинометрия!$A$2:$A$152)))</f>
        <v>-</v>
      </c>
      <c r="AA1049" s="105" t="str">
        <f>IF(S1049=0,"-",FORECAST($C$8-(S1049+V1049),Инклинометрия!$B$2:$B$152,Инклинометрия!$A$2:$A$152))</f>
        <v>-</v>
      </c>
      <c r="AB1049" s="105">
        <f>FORECAST($C$8+T1049,Инклинометрия!$B$2:$B$152,Инклинометрия!$A$2:$A$152)</f>
        <v>1422.3537391657405</v>
      </c>
      <c r="AC1049" s="105">
        <f>IF(R1049=0,FORECAST($C$6-T1049,Инклинометрия!$B$2:$B$152,Инклинометрия!$A$2:$A$152),FORECAST($C$8,Инклинометрия!$B$2:$B$152,Инклинометрия!$A$2:$A$152))</f>
        <v>1332.6462608342592</v>
      </c>
      <c r="AD1049" s="107">
        <f>IF(R1049=0,FORECAST($C$8,Инклинометрия!$B$2:$B$152,Инклинометрия!$A$2:$A$152),Y1049)</f>
        <v>1330</v>
      </c>
      <c r="AE1049" s="107">
        <f>FORECAST($C$8-(R1049+U1049),Инклинометрия!$B$2:$B$152,Инклинометрия!$A$2:$A$152)</f>
        <v>0</v>
      </c>
      <c r="AF1049" s="107">
        <f>IF(V1049=0,"-",FORECAST($C$8,Инклинометрия!$B$2:$B$152,Инклинометрия!$A$2:$A$152))</f>
        <v>1330</v>
      </c>
      <c r="AG1049" s="107">
        <f>IF(V1049=0,"-",FORECAST($C$8-V1049,Инклинометрия!$B$2:$B$152,Инклинометрия!$A$2:$A$152))</f>
        <v>0</v>
      </c>
      <c r="AH1049" s="107">
        <f>IF(W1049=0,"-",FORECAST($C$8+W1049,Инклинометрия!$B$2:$B$152,Инклинометрия!$A$2:$A$152))</f>
        <v>1332.6462608342592</v>
      </c>
      <c r="AI1049" s="107">
        <f>IF(W1049=0,"-",FORECAST($C$8,Инклинометрия!$B$2:$B$152,Инклинометрия!$A$2:$A$152))</f>
        <v>1330</v>
      </c>
      <c r="AK1049" s="122">
        <f t="shared" si="301"/>
        <v>0</v>
      </c>
      <c r="AL1049" s="67">
        <f>AK1049*(B1049-B1048)</f>
        <v>0</v>
      </c>
      <c r="AM1049" s="23">
        <f t="shared" si="303"/>
        <v>8.6725204696437436E-2</v>
      </c>
      <c r="AN1049" s="26">
        <f>AN1048+AK1049*(B1049-B1048)/(2*PI()*$C$5*AN1048*$K$13)</f>
        <v>0.15480061813468687</v>
      </c>
      <c r="AO1049" s="87">
        <f t="shared" si="295"/>
        <v>145932.55112472404</v>
      </c>
      <c r="AP1049" s="87">
        <f>IF(R1049+U1049&lt;$C$8,0,32*$L$23/$C$12^2*($K$10*R1049+$K$8*U1049)+32*$L$24/($C$14^2-$C$13^2)*($K$10*S1049+$K$8*V1049))</f>
        <v>44607.551124724028</v>
      </c>
      <c r="AQ1049" s="66">
        <f>R1049*$C$11*$C$9+U1049*$C$11*$C$10</f>
        <v>14695380</v>
      </c>
      <c r="AR1049" s="66">
        <f>S1049*$C$11*$C$9+V1049*$C$11*$C$10</f>
        <v>14695380</v>
      </c>
      <c r="AS1049" s="87">
        <f>$C$11*(T1049*$C$9+W1049*$C$10)</f>
        <v>792178.05375968735</v>
      </c>
      <c r="AT1049" s="45">
        <f t="shared" si="289"/>
        <v>15633490.60488441</v>
      </c>
      <c r="AU1049" s="75"/>
    </row>
    <row r="1050" spans="2:47" ht="15" thickBot="1" x14ac:dyDescent="0.35">
      <c r="B1050" s="41">
        <f t="shared" si="296"/>
        <v>20380</v>
      </c>
      <c r="C1050" s="8">
        <f t="shared" si="297"/>
        <v>203.8</v>
      </c>
      <c r="D1050" s="73">
        <f t="shared" si="285"/>
        <v>272.58249999999998</v>
      </c>
      <c r="E1050" s="29">
        <f t="shared" si="302"/>
        <v>67504.219359267998</v>
      </c>
      <c r="F1050" s="29">
        <f t="shared" si="298"/>
        <v>66.245553836382484</v>
      </c>
      <c r="G1050" s="29">
        <f t="shared" si="299"/>
        <v>88.603428256161564</v>
      </c>
      <c r="H1050" s="17">
        <f t="shared" si="300"/>
        <v>90286.893393019811</v>
      </c>
      <c r="I1050" s="29">
        <f t="shared" si="290"/>
        <v>2.2250485660981263</v>
      </c>
      <c r="J1050" s="29">
        <f t="shared" si="291"/>
        <v>41.694115440741633</v>
      </c>
      <c r="K1050" s="32">
        <f>IF((D1049+L1049+M1049-AL1049)/($C$21+$C$22)&gt;$C$8,$C$8,(D1049+L1049+M1049-AL1049)/($C$21+$C$22))</f>
        <v>1400</v>
      </c>
      <c r="L1050" s="97">
        <f t="shared" si="286"/>
        <v>0</v>
      </c>
      <c r="M1050" s="96">
        <f t="shared" si="287"/>
        <v>0</v>
      </c>
      <c r="N1050" s="98">
        <f t="shared" si="292"/>
        <v>1.7179213529287818</v>
      </c>
      <c r="O1050" s="100">
        <f t="shared" si="288"/>
        <v>4.2266987561397071</v>
      </c>
      <c r="P1050" s="104">
        <f t="shared" si="293"/>
        <v>18.880500609176615</v>
      </c>
      <c r="Q1050" s="102">
        <f t="shared" si="294"/>
        <v>4.9224514715476911E-2</v>
      </c>
      <c r="R1050" s="106">
        <f>IF(K1050-H1049&lt;0,0,K1050-H1049)</f>
        <v>0</v>
      </c>
      <c r="S1050" s="106">
        <f>K1050-V1050</f>
        <v>0</v>
      </c>
      <c r="T1050" s="106">
        <f>IF(R1050&gt;0,$C$6-$C$8,IF($C$6-$C$8-W1050&lt;0,0,$C$6-$C$8-W1050))</f>
        <v>97.214462279726973</v>
      </c>
      <c r="U1050" s="107">
        <f>IF(R1050=0,IF(U1049+(F1050-AL1050/$C$23)*$C$21/($C$21+$C$22)&gt;$C$8,$C$8,U1049+F1050*$C$21/($C$21+$C$22)),E1050)</f>
        <v>1400</v>
      </c>
      <c r="V1050" s="107">
        <f>IF(R1050&gt;0,0,IF(V1049+(F1050-AL1050/$C$23)*$C$21/($C$21+$C$22)&gt;$C$8,$C$8,IF(U1050=$C$8,V1049+(F1050-AL1050/$C$23)*$C$21/$C$22,V1049+(F1050-AL1050/$C$23)*$C$21/($C$21+$C$22))))</f>
        <v>1400</v>
      </c>
      <c r="W1050" s="203">
        <f>IF(R1050&gt;0,0,IF(W1049+AL1050/$C$23&gt;$F$23,$F$23,W1049+AL1050/$C$23))</f>
        <v>2.7855377202730285</v>
      </c>
      <c r="X1050" s="105" t="str">
        <f>IF(R1050=0,"-",FORECAST($C$8,Инклинометрия!$B$2:$B$152,Инклинометрия!$A$2:$A$152))</f>
        <v>-</v>
      </c>
      <c r="Y1050" s="105" t="str">
        <f>IF(R1050=0,"-",FORECAST($C$8-R1050,Инклинометрия!$B$2:$B$152,Инклинометрия!$A$2:$A$152))</f>
        <v>-</v>
      </c>
      <c r="Z1050" s="105" t="str">
        <f>IF(R1050&gt;0,FORECAST($C$8,Инклинометрия!$B$2:$B$152,Инклинометрия!$A$2:$A$152),IF(V1050=$C$8,"-",FORECAST($C$8-V1050,Инклинометрия!$B$2:$B$152,Инклинометрия!$A$2:$A$152)))</f>
        <v>-</v>
      </c>
      <c r="AA1050" s="105" t="str">
        <f>IF(S1050=0,"-",FORECAST($C$8-(S1050+V1050),Инклинометрия!$B$2:$B$152,Инклинометрия!$A$2:$A$152))</f>
        <v>-</v>
      </c>
      <c r="AB1050" s="105">
        <f>FORECAST($C$8+T1050,Инклинометрия!$B$2:$B$152,Инклинометрия!$A$2:$A$152)</f>
        <v>1422.3537391657405</v>
      </c>
      <c r="AC1050" s="105">
        <f>IF(R1050=0,FORECAST($C$6-T1050,Инклинометрия!$B$2:$B$152,Инклинометрия!$A$2:$A$152),FORECAST($C$8,Инклинометрия!$B$2:$B$152,Инклинометрия!$A$2:$A$152))</f>
        <v>1332.6462608342592</v>
      </c>
      <c r="AD1050" s="107">
        <f>IF(R1050=0,FORECAST($C$8,Инклинометрия!$B$2:$B$152,Инклинометрия!$A$2:$A$152),Y1050)</f>
        <v>1330</v>
      </c>
      <c r="AE1050" s="107">
        <f>FORECAST($C$8-(R1050+U1050),Инклинометрия!$B$2:$B$152,Инклинометрия!$A$2:$A$152)</f>
        <v>0</v>
      </c>
      <c r="AF1050" s="107">
        <f>IF(V1050=0,"-",FORECAST($C$8,Инклинометрия!$B$2:$B$152,Инклинометрия!$A$2:$A$152))</f>
        <v>1330</v>
      </c>
      <c r="AG1050" s="107">
        <f>IF(V1050=0,"-",FORECAST($C$8-V1050,Инклинометрия!$B$2:$B$152,Инклинометрия!$A$2:$A$152))</f>
        <v>0</v>
      </c>
      <c r="AH1050" s="107">
        <f>IF(W1050=0,"-",FORECAST($C$8+W1050,Инклинометрия!$B$2:$B$152,Инклинометрия!$A$2:$A$152))</f>
        <v>1332.6462608342592</v>
      </c>
      <c r="AI1050" s="107">
        <f>IF(W1050=0,"-",FORECAST($C$8,Инклинометрия!$B$2:$B$152,Инклинометрия!$A$2:$A$152))</f>
        <v>1330</v>
      </c>
      <c r="AK1050" s="122">
        <f t="shared" si="301"/>
        <v>0</v>
      </c>
      <c r="AL1050" s="67">
        <f>AK1050*(B1050-B1049)</f>
        <v>0</v>
      </c>
      <c r="AM1050" s="23">
        <f t="shared" si="303"/>
        <v>8.6725204696437436E-2</v>
      </c>
      <c r="AN1050" s="26">
        <f>AN1049+AK1050*(B1050-B1049)/(2*PI()*$C$5*AN1049*$K$13)</f>
        <v>0.15480061813468687</v>
      </c>
      <c r="AO1050" s="87">
        <f t="shared" si="295"/>
        <v>145932.55112472404</v>
      </c>
      <c r="AP1050" s="87">
        <f>IF(R1050+U1050&lt;$C$8,0,32*$L$23/$C$12^2*($K$10*R1050+$K$8*U1050)+32*$L$24/($C$14^2-$C$13^2)*($K$10*S1050+$K$8*V1050))</f>
        <v>44607.551124724028</v>
      </c>
      <c r="AQ1050" s="66">
        <f>R1050*$C$11*$C$9+U1050*$C$11*$C$10</f>
        <v>14695380</v>
      </c>
      <c r="AR1050" s="66">
        <f>S1050*$C$11*$C$9+V1050*$C$11*$C$10</f>
        <v>14695380</v>
      </c>
      <c r="AS1050" s="87">
        <f>$C$11*(T1050*$C$9+W1050*$C$10)</f>
        <v>792178.05375968735</v>
      </c>
      <c r="AT1050" s="45">
        <f t="shared" si="289"/>
        <v>15633490.60488441</v>
      </c>
      <c r="AU1050" s="75"/>
    </row>
    <row r="1051" spans="2:47" ht="15" thickBot="1" x14ac:dyDescent="0.35">
      <c r="B1051" s="41">
        <f t="shared" si="296"/>
        <v>20400</v>
      </c>
      <c r="C1051" s="8">
        <f t="shared" si="297"/>
        <v>204</v>
      </c>
      <c r="D1051" s="73">
        <f t="shared" si="285"/>
        <v>272.85000000000002</v>
      </c>
      <c r="E1051" s="29">
        <f t="shared" si="302"/>
        <v>67570.46491310437</v>
      </c>
      <c r="F1051" s="29">
        <f t="shared" si="298"/>
        <v>66.245553836373062</v>
      </c>
      <c r="G1051" s="29">
        <f t="shared" si="299"/>
        <v>88.603428256148959</v>
      </c>
      <c r="H1051" s="17">
        <f t="shared" si="300"/>
        <v>90375.496821275956</v>
      </c>
      <c r="I1051" s="29">
        <f t="shared" si="290"/>
        <v>2.2250485660981263</v>
      </c>
      <c r="J1051" s="29">
        <f t="shared" si="291"/>
        <v>41.69411544073867</v>
      </c>
      <c r="K1051" s="32">
        <f>IF((D1050+L1050+M1050-AL1050)/($C$21+$C$22)&gt;$C$8,$C$8,(D1050+L1050+M1050-AL1050)/($C$21+$C$22))</f>
        <v>1400</v>
      </c>
      <c r="L1051" s="97">
        <f t="shared" si="286"/>
        <v>0</v>
      </c>
      <c r="M1051" s="96">
        <f t="shared" si="287"/>
        <v>0</v>
      </c>
      <c r="N1051" s="98">
        <f t="shared" si="292"/>
        <v>1.7179213529287818</v>
      </c>
      <c r="O1051" s="100">
        <f t="shared" si="288"/>
        <v>4.2266987561397071</v>
      </c>
      <c r="P1051" s="104">
        <f t="shared" si="293"/>
        <v>18.880500609176615</v>
      </c>
      <c r="Q1051" s="102">
        <f t="shared" si="294"/>
        <v>4.9224514715476911E-2</v>
      </c>
      <c r="R1051" s="106">
        <f>IF(K1051-H1050&lt;0,0,K1051-H1050)</f>
        <v>0</v>
      </c>
      <c r="S1051" s="106">
        <f>K1051-V1051</f>
        <v>0</v>
      </c>
      <c r="T1051" s="106">
        <f>IF(R1051&gt;0,$C$6-$C$8,IF($C$6-$C$8-W1051&lt;0,0,$C$6-$C$8-W1051))</f>
        <v>97.214462279726973</v>
      </c>
      <c r="U1051" s="107">
        <f>IF(R1051=0,IF(U1050+(F1051-AL1051/$C$23)*$C$21/($C$21+$C$22)&gt;$C$8,$C$8,U1050+F1051*$C$21/($C$21+$C$22)),E1051)</f>
        <v>1400</v>
      </c>
      <c r="V1051" s="107">
        <f>IF(R1051&gt;0,0,IF(V1050+(F1051-AL1051/$C$23)*$C$21/($C$21+$C$22)&gt;$C$8,$C$8,IF(U1051=$C$8,V1050+(F1051-AL1051/$C$23)*$C$21/$C$22,V1050+(F1051-AL1051/$C$23)*$C$21/($C$21+$C$22))))</f>
        <v>1400</v>
      </c>
      <c r="W1051" s="203">
        <f>IF(R1051&gt;0,0,IF(W1050+AL1051/$C$23&gt;$F$23,$F$23,W1050+AL1051/$C$23))</f>
        <v>2.7855377202730285</v>
      </c>
      <c r="X1051" s="105" t="str">
        <f>IF(R1051=0,"-",FORECAST($C$8,Инклинометрия!$B$2:$B$152,Инклинометрия!$A$2:$A$152))</f>
        <v>-</v>
      </c>
      <c r="Y1051" s="105" t="str">
        <f>IF(R1051=0,"-",FORECAST($C$8-R1051,Инклинометрия!$B$2:$B$152,Инклинометрия!$A$2:$A$152))</f>
        <v>-</v>
      </c>
      <c r="Z1051" s="105" t="str">
        <f>IF(R1051&gt;0,FORECAST($C$8,Инклинометрия!$B$2:$B$152,Инклинометрия!$A$2:$A$152),IF(V1051=$C$8,"-",FORECAST($C$8-V1051,Инклинометрия!$B$2:$B$152,Инклинометрия!$A$2:$A$152)))</f>
        <v>-</v>
      </c>
      <c r="AA1051" s="105" t="str">
        <f>IF(S1051=0,"-",FORECAST($C$8-(S1051+V1051),Инклинометрия!$B$2:$B$152,Инклинометрия!$A$2:$A$152))</f>
        <v>-</v>
      </c>
      <c r="AB1051" s="105">
        <f>FORECAST($C$8+T1051,Инклинометрия!$B$2:$B$152,Инклинометрия!$A$2:$A$152)</f>
        <v>1422.3537391657405</v>
      </c>
      <c r="AC1051" s="105">
        <f>IF(R1051=0,FORECAST($C$6-T1051,Инклинометрия!$B$2:$B$152,Инклинометрия!$A$2:$A$152),FORECAST($C$8,Инклинометрия!$B$2:$B$152,Инклинометрия!$A$2:$A$152))</f>
        <v>1332.6462608342592</v>
      </c>
      <c r="AD1051" s="107">
        <f>IF(R1051=0,FORECAST($C$8,Инклинометрия!$B$2:$B$152,Инклинометрия!$A$2:$A$152),Y1051)</f>
        <v>1330</v>
      </c>
      <c r="AE1051" s="107">
        <f>FORECAST($C$8-(R1051+U1051),Инклинометрия!$B$2:$B$152,Инклинометрия!$A$2:$A$152)</f>
        <v>0</v>
      </c>
      <c r="AF1051" s="107">
        <f>IF(V1051=0,"-",FORECAST($C$8,Инклинометрия!$B$2:$B$152,Инклинометрия!$A$2:$A$152))</f>
        <v>1330</v>
      </c>
      <c r="AG1051" s="107">
        <f>IF(V1051=0,"-",FORECAST($C$8-V1051,Инклинометрия!$B$2:$B$152,Инклинометрия!$A$2:$A$152))</f>
        <v>0</v>
      </c>
      <c r="AH1051" s="107">
        <f>IF(W1051=0,"-",FORECAST($C$8+W1051,Инклинометрия!$B$2:$B$152,Инклинометрия!$A$2:$A$152))</f>
        <v>1332.6462608342592</v>
      </c>
      <c r="AI1051" s="107">
        <f>IF(W1051=0,"-",FORECAST($C$8,Инклинометрия!$B$2:$B$152,Инклинометрия!$A$2:$A$152))</f>
        <v>1330</v>
      </c>
      <c r="AK1051" s="122">
        <f t="shared" si="301"/>
        <v>0</v>
      </c>
      <c r="AL1051" s="67">
        <f>AK1051*(B1051-B1050)</f>
        <v>0</v>
      </c>
      <c r="AM1051" s="23">
        <f t="shared" si="303"/>
        <v>8.6725204696437436E-2</v>
      </c>
      <c r="AN1051" s="26">
        <f>AN1050+AK1051*(B1051-B1050)/(2*PI()*$C$5*AN1050*$K$13)</f>
        <v>0.15480061813468687</v>
      </c>
      <c r="AO1051" s="87">
        <f t="shared" si="295"/>
        <v>145932.55112472404</v>
      </c>
      <c r="AP1051" s="87">
        <f>IF(R1051+U1051&lt;$C$8,0,32*$L$23/$C$12^2*($K$10*R1051+$K$8*U1051)+32*$L$24/($C$14^2-$C$13^2)*($K$10*S1051+$K$8*V1051))</f>
        <v>44607.551124724028</v>
      </c>
      <c r="AQ1051" s="66">
        <f>R1051*$C$11*$C$9+U1051*$C$11*$C$10</f>
        <v>14695380</v>
      </c>
      <c r="AR1051" s="66">
        <f>S1051*$C$11*$C$9+V1051*$C$11*$C$10</f>
        <v>14695380</v>
      </c>
      <c r="AS1051" s="87">
        <f>$C$11*(T1051*$C$9+W1051*$C$10)</f>
        <v>792178.05375968735</v>
      </c>
      <c r="AT1051" s="45">
        <f t="shared" si="289"/>
        <v>15633490.60488441</v>
      </c>
      <c r="AU1051" s="75"/>
    </row>
    <row r="1052" spans="2:47" ht="15" thickBot="1" x14ac:dyDescent="0.35">
      <c r="B1052" s="41">
        <f t="shared" si="296"/>
        <v>20420</v>
      </c>
      <c r="C1052" s="8">
        <f t="shared" si="297"/>
        <v>204.20000000000002</v>
      </c>
      <c r="D1052" s="73">
        <f t="shared" si="285"/>
        <v>273.11750000000006</v>
      </c>
      <c r="E1052" s="29">
        <f t="shared" si="302"/>
        <v>67636.710466940756</v>
      </c>
      <c r="F1052" s="29">
        <f t="shared" si="298"/>
        <v>66.245553836382484</v>
      </c>
      <c r="G1052" s="29">
        <f t="shared" si="299"/>
        <v>88.603428256161564</v>
      </c>
      <c r="H1052" s="17">
        <f t="shared" si="300"/>
        <v>90464.100249532115</v>
      </c>
      <c r="I1052" s="29">
        <f t="shared" si="290"/>
        <v>2.2250485660981263</v>
      </c>
      <c r="J1052" s="29">
        <f t="shared" si="291"/>
        <v>41.694115440741633</v>
      </c>
      <c r="K1052" s="32">
        <f>IF((D1051+L1051+M1051-AL1051)/($C$21+$C$22)&gt;$C$8,$C$8,(D1051+L1051+M1051-AL1051)/($C$21+$C$22))</f>
        <v>1400</v>
      </c>
      <c r="L1052" s="97">
        <f t="shared" si="286"/>
        <v>0</v>
      </c>
      <c r="M1052" s="96">
        <f t="shared" si="287"/>
        <v>0</v>
      </c>
      <c r="N1052" s="98">
        <f t="shared" si="292"/>
        <v>1.7179213529287818</v>
      </c>
      <c r="O1052" s="100">
        <f t="shared" si="288"/>
        <v>4.2266987561397071</v>
      </c>
      <c r="P1052" s="104">
        <f t="shared" si="293"/>
        <v>18.880500609176615</v>
      </c>
      <c r="Q1052" s="102">
        <f t="shared" si="294"/>
        <v>4.9224514715476911E-2</v>
      </c>
      <c r="R1052" s="106">
        <f>IF(K1052-H1051&lt;0,0,K1052-H1051)</f>
        <v>0</v>
      </c>
      <c r="S1052" s="106">
        <f>K1052-V1052</f>
        <v>0</v>
      </c>
      <c r="T1052" s="106">
        <f>IF(R1052&gt;0,$C$6-$C$8,IF($C$6-$C$8-W1052&lt;0,0,$C$6-$C$8-W1052))</f>
        <v>97.214462279726973</v>
      </c>
      <c r="U1052" s="107">
        <f>IF(R1052=0,IF(U1051+(F1052-AL1052/$C$23)*$C$21/($C$21+$C$22)&gt;$C$8,$C$8,U1051+F1052*$C$21/($C$21+$C$22)),E1052)</f>
        <v>1400</v>
      </c>
      <c r="V1052" s="107">
        <f>IF(R1052&gt;0,0,IF(V1051+(F1052-AL1052/$C$23)*$C$21/($C$21+$C$22)&gt;$C$8,$C$8,IF(U1052=$C$8,V1051+(F1052-AL1052/$C$23)*$C$21/$C$22,V1051+(F1052-AL1052/$C$23)*$C$21/($C$21+$C$22))))</f>
        <v>1400</v>
      </c>
      <c r="W1052" s="203">
        <f>IF(R1052&gt;0,0,IF(W1051+AL1052/$C$23&gt;$F$23,$F$23,W1051+AL1052/$C$23))</f>
        <v>2.7855377202730285</v>
      </c>
      <c r="X1052" s="105" t="str">
        <f>IF(R1052=0,"-",FORECAST($C$8,Инклинометрия!$B$2:$B$152,Инклинометрия!$A$2:$A$152))</f>
        <v>-</v>
      </c>
      <c r="Y1052" s="105" t="str">
        <f>IF(R1052=0,"-",FORECAST($C$8-R1052,Инклинометрия!$B$2:$B$152,Инклинометрия!$A$2:$A$152))</f>
        <v>-</v>
      </c>
      <c r="Z1052" s="105" t="str">
        <f>IF(R1052&gt;0,FORECAST($C$8,Инклинометрия!$B$2:$B$152,Инклинометрия!$A$2:$A$152),IF(V1052=$C$8,"-",FORECAST($C$8-V1052,Инклинометрия!$B$2:$B$152,Инклинометрия!$A$2:$A$152)))</f>
        <v>-</v>
      </c>
      <c r="AA1052" s="105" t="str">
        <f>IF(S1052=0,"-",FORECAST($C$8-(S1052+V1052),Инклинометрия!$B$2:$B$152,Инклинометрия!$A$2:$A$152))</f>
        <v>-</v>
      </c>
      <c r="AB1052" s="105">
        <f>FORECAST($C$8+T1052,Инклинометрия!$B$2:$B$152,Инклинометрия!$A$2:$A$152)</f>
        <v>1422.3537391657405</v>
      </c>
      <c r="AC1052" s="105">
        <f>IF(R1052=0,FORECAST($C$6-T1052,Инклинометрия!$B$2:$B$152,Инклинометрия!$A$2:$A$152),FORECAST($C$8,Инклинометрия!$B$2:$B$152,Инклинометрия!$A$2:$A$152))</f>
        <v>1332.6462608342592</v>
      </c>
      <c r="AD1052" s="107">
        <f>IF(R1052=0,FORECAST($C$8,Инклинометрия!$B$2:$B$152,Инклинометрия!$A$2:$A$152),Y1052)</f>
        <v>1330</v>
      </c>
      <c r="AE1052" s="107">
        <f>FORECAST($C$8-(R1052+U1052),Инклинометрия!$B$2:$B$152,Инклинометрия!$A$2:$A$152)</f>
        <v>0</v>
      </c>
      <c r="AF1052" s="107">
        <f>IF(V1052=0,"-",FORECAST($C$8,Инклинометрия!$B$2:$B$152,Инклинометрия!$A$2:$A$152))</f>
        <v>1330</v>
      </c>
      <c r="AG1052" s="107">
        <f>IF(V1052=0,"-",FORECAST($C$8-V1052,Инклинометрия!$B$2:$B$152,Инклинометрия!$A$2:$A$152))</f>
        <v>0</v>
      </c>
      <c r="AH1052" s="107">
        <f>IF(W1052=0,"-",FORECAST($C$8+W1052,Инклинометрия!$B$2:$B$152,Инклинометрия!$A$2:$A$152))</f>
        <v>1332.6462608342592</v>
      </c>
      <c r="AI1052" s="107">
        <f>IF(W1052=0,"-",FORECAST($C$8,Инклинометрия!$B$2:$B$152,Инклинометрия!$A$2:$A$152))</f>
        <v>1330</v>
      </c>
      <c r="AK1052" s="122">
        <f t="shared" si="301"/>
        <v>0</v>
      </c>
      <c r="AL1052" s="67">
        <f>AK1052*(B1052-B1051)</f>
        <v>0</v>
      </c>
      <c r="AM1052" s="23">
        <f t="shared" si="303"/>
        <v>8.6725204696437436E-2</v>
      </c>
      <c r="AN1052" s="26">
        <f>AN1051+AK1052*(B1052-B1051)/(2*PI()*$C$5*AN1051*$K$13)</f>
        <v>0.15480061813468687</v>
      </c>
      <c r="AO1052" s="87">
        <f t="shared" si="295"/>
        <v>145932.55112472404</v>
      </c>
      <c r="AP1052" s="87">
        <f>IF(R1052+U1052&lt;$C$8,0,32*$L$23/$C$12^2*($K$10*R1052+$K$8*U1052)+32*$L$24/($C$14^2-$C$13^2)*($K$10*S1052+$K$8*V1052))</f>
        <v>44607.551124724028</v>
      </c>
      <c r="AQ1052" s="66">
        <f>R1052*$C$11*$C$9+U1052*$C$11*$C$10</f>
        <v>14695380</v>
      </c>
      <c r="AR1052" s="66">
        <f>S1052*$C$11*$C$9+V1052*$C$11*$C$10</f>
        <v>14695380</v>
      </c>
      <c r="AS1052" s="87">
        <f>$C$11*(T1052*$C$9+W1052*$C$10)</f>
        <v>792178.05375968735</v>
      </c>
      <c r="AT1052" s="45">
        <f t="shared" si="289"/>
        <v>15633490.60488441</v>
      </c>
      <c r="AU1052" s="75"/>
    </row>
    <row r="1053" spans="2:47" ht="15" thickBot="1" x14ac:dyDescent="0.35">
      <c r="B1053" s="41">
        <f t="shared" si="296"/>
        <v>20440</v>
      </c>
      <c r="C1053" s="8">
        <f t="shared" si="297"/>
        <v>204.4</v>
      </c>
      <c r="D1053" s="73">
        <f t="shared" si="285"/>
        <v>273.38499999999999</v>
      </c>
      <c r="E1053" s="29">
        <f t="shared" si="302"/>
        <v>67702.956020777128</v>
      </c>
      <c r="F1053" s="29">
        <f t="shared" si="298"/>
        <v>66.245553836373062</v>
      </c>
      <c r="G1053" s="29">
        <f t="shared" si="299"/>
        <v>88.603428256148959</v>
      </c>
      <c r="H1053" s="17">
        <f t="shared" si="300"/>
        <v>90552.70367778826</v>
      </c>
      <c r="I1053" s="29">
        <f t="shared" si="290"/>
        <v>2.2250485660981263</v>
      </c>
      <c r="J1053" s="29">
        <f t="shared" si="291"/>
        <v>41.69411544073867</v>
      </c>
      <c r="K1053" s="32">
        <f>IF((D1052+L1052+M1052-AL1052)/($C$21+$C$22)&gt;$C$8,$C$8,(D1052+L1052+M1052-AL1052)/($C$21+$C$22))</f>
        <v>1400</v>
      </c>
      <c r="L1053" s="97">
        <f t="shared" si="286"/>
        <v>0</v>
      </c>
      <c r="M1053" s="96">
        <f t="shared" si="287"/>
        <v>0</v>
      </c>
      <c r="N1053" s="98">
        <f t="shared" si="292"/>
        <v>1.7179213529287818</v>
      </c>
      <c r="O1053" s="100">
        <f t="shared" si="288"/>
        <v>4.2266987561397071</v>
      </c>
      <c r="P1053" s="104">
        <f t="shared" si="293"/>
        <v>18.880500609176615</v>
      </c>
      <c r="Q1053" s="102">
        <f t="shared" si="294"/>
        <v>4.9224514715476911E-2</v>
      </c>
      <c r="R1053" s="106">
        <f>IF(K1053-H1052&lt;0,0,K1053-H1052)</f>
        <v>0</v>
      </c>
      <c r="S1053" s="106">
        <f>K1053-V1053</f>
        <v>0</v>
      </c>
      <c r="T1053" s="106">
        <f>IF(R1053&gt;0,$C$6-$C$8,IF($C$6-$C$8-W1053&lt;0,0,$C$6-$C$8-W1053))</f>
        <v>97.214462279726973</v>
      </c>
      <c r="U1053" s="107">
        <f>IF(R1053=0,IF(U1052+(F1053-AL1053/$C$23)*$C$21/($C$21+$C$22)&gt;$C$8,$C$8,U1052+F1053*$C$21/($C$21+$C$22)),E1053)</f>
        <v>1400</v>
      </c>
      <c r="V1053" s="107">
        <f>IF(R1053&gt;0,0,IF(V1052+(F1053-AL1053/$C$23)*$C$21/($C$21+$C$22)&gt;$C$8,$C$8,IF(U1053=$C$8,V1052+(F1053-AL1053/$C$23)*$C$21/$C$22,V1052+(F1053-AL1053/$C$23)*$C$21/($C$21+$C$22))))</f>
        <v>1400</v>
      </c>
      <c r="W1053" s="203">
        <f>IF(R1053&gt;0,0,IF(W1052+AL1053/$C$23&gt;$F$23,$F$23,W1052+AL1053/$C$23))</f>
        <v>2.7855377202730285</v>
      </c>
      <c r="X1053" s="105" t="str">
        <f>IF(R1053=0,"-",FORECAST($C$8,Инклинометрия!$B$2:$B$152,Инклинометрия!$A$2:$A$152))</f>
        <v>-</v>
      </c>
      <c r="Y1053" s="105" t="str">
        <f>IF(R1053=0,"-",FORECAST($C$8-R1053,Инклинометрия!$B$2:$B$152,Инклинометрия!$A$2:$A$152))</f>
        <v>-</v>
      </c>
      <c r="Z1053" s="105" t="str">
        <f>IF(R1053&gt;0,FORECAST($C$8,Инклинометрия!$B$2:$B$152,Инклинометрия!$A$2:$A$152),IF(V1053=$C$8,"-",FORECAST($C$8-V1053,Инклинометрия!$B$2:$B$152,Инклинометрия!$A$2:$A$152)))</f>
        <v>-</v>
      </c>
      <c r="AA1053" s="105" t="str">
        <f>IF(S1053=0,"-",FORECAST($C$8-(S1053+V1053),Инклинометрия!$B$2:$B$152,Инклинометрия!$A$2:$A$152))</f>
        <v>-</v>
      </c>
      <c r="AB1053" s="105">
        <f>FORECAST($C$8+T1053,Инклинометрия!$B$2:$B$152,Инклинометрия!$A$2:$A$152)</f>
        <v>1422.3537391657405</v>
      </c>
      <c r="AC1053" s="105">
        <f>IF(R1053=0,FORECAST($C$6-T1053,Инклинометрия!$B$2:$B$152,Инклинометрия!$A$2:$A$152),FORECAST($C$8,Инклинометрия!$B$2:$B$152,Инклинометрия!$A$2:$A$152))</f>
        <v>1332.6462608342592</v>
      </c>
      <c r="AD1053" s="107">
        <f>IF(R1053=0,FORECAST($C$8,Инклинометрия!$B$2:$B$152,Инклинометрия!$A$2:$A$152),Y1053)</f>
        <v>1330</v>
      </c>
      <c r="AE1053" s="107">
        <f>FORECAST($C$8-(R1053+U1053),Инклинометрия!$B$2:$B$152,Инклинометрия!$A$2:$A$152)</f>
        <v>0</v>
      </c>
      <c r="AF1053" s="107">
        <f>IF(V1053=0,"-",FORECAST($C$8,Инклинометрия!$B$2:$B$152,Инклинометрия!$A$2:$A$152))</f>
        <v>1330</v>
      </c>
      <c r="AG1053" s="107">
        <f>IF(V1053=0,"-",FORECAST($C$8-V1053,Инклинометрия!$B$2:$B$152,Инклинометрия!$A$2:$A$152))</f>
        <v>0</v>
      </c>
      <c r="AH1053" s="107">
        <f>IF(W1053=0,"-",FORECAST($C$8+W1053,Инклинометрия!$B$2:$B$152,Инклинометрия!$A$2:$A$152))</f>
        <v>1332.6462608342592</v>
      </c>
      <c r="AI1053" s="107">
        <f>IF(W1053=0,"-",FORECAST($C$8,Инклинометрия!$B$2:$B$152,Инклинометрия!$A$2:$A$152))</f>
        <v>1330</v>
      </c>
      <c r="AK1053" s="122">
        <f t="shared" si="301"/>
        <v>0</v>
      </c>
      <c r="AL1053" s="67">
        <f>AK1053*(B1053-B1052)</f>
        <v>0</v>
      </c>
      <c r="AM1053" s="23">
        <f t="shared" si="303"/>
        <v>8.6725204696437436E-2</v>
      </c>
      <c r="AN1053" s="26">
        <f>AN1052+AK1053*(B1053-B1052)/(2*PI()*$C$5*AN1052*$K$13)</f>
        <v>0.15480061813468687</v>
      </c>
      <c r="AO1053" s="87">
        <f t="shared" si="295"/>
        <v>145932.55112472404</v>
      </c>
      <c r="AP1053" s="87">
        <f>IF(R1053+U1053&lt;$C$8,0,32*$L$23/$C$12^2*($K$10*R1053+$K$8*U1053)+32*$L$24/($C$14^2-$C$13^2)*($K$10*S1053+$K$8*V1053))</f>
        <v>44607.551124724028</v>
      </c>
      <c r="AQ1053" s="66">
        <f>R1053*$C$11*$C$9+U1053*$C$11*$C$10</f>
        <v>14695380</v>
      </c>
      <c r="AR1053" s="66">
        <f>S1053*$C$11*$C$9+V1053*$C$11*$C$10</f>
        <v>14695380</v>
      </c>
      <c r="AS1053" s="87">
        <f>$C$11*(T1053*$C$9+W1053*$C$10)</f>
        <v>792178.05375968735</v>
      </c>
      <c r="AT1053" s="45">
        <f t="shared" si="289"/>
        <v>15633490.60488441</v>
      </c>
      <c r="AU1053" s="75"/>
    </row>
    <row r="1054" spans="2:47" ht="15" thickBot="1" x14ac:dyDescent="0.35">
      <c r="B1054" s="41">
        <f t="shared" si="296"/>
        <v>20460</v>
      </c>
      <c r="C1054" s="8">
        <f t="shared" si="297"/>
        <v>204.6</v>
      </c>
      <c r="D1054" s="73">
        <f t="shared" si="285"/>
        <v>273.65249999999997</v>
      </c>
      <c r="E1054" s="29">
        <f t="shared" si="302"/>
        <v>67769.2015746135</v>
      </c>
      <c r="F1054" s="29">
        <f t="shared" si="298"/>
        <v>66.245553836373062</v>
      </c>
      <c r="G1054" s="29">
        <f t="shared" si="299"/>
        <v>88.603428256148959</v>
      </c>
      <c r="H1054" s="17">
        <f t="shared" si="300"/>
        <v>90641.307106044405</v>
      </c>
      <c r="I1054" s="29">
        <f t="shared" si="290"/>
        <v>2.2250485660981263</v>
      </c>
      <c r="J1054" s="29">
        <f t="shared" si="291"/>
        <v>41.69411544073867</v>
      </c>
      <c r="K1054" s="32">
        <f>IF((D1053+L1053+M1053-AL1053)/($C$21+$C$22)&gt;$C$8,$C$8,(D1053+L1053+M1053-AL1053)/($C$21+$C$22))</f>
        <v>1400</v>
      </c>
      <c r="L1054" s="97">
        <f t="shared" si="286"/>
        <v>0</v>
      </c>
      <c r="M1054" s="96">
        <f t="shared" si="287"/>
        <v>0</v>
      </c>
      <c r="N1054" s="98">
        <f t="shared" si="292"/>
        <v>1.7179213529287818</v>
      </c>
      <c r="O1054" s="100">
        <f t="shared" si="288"/>
        <v>4.2266987561397071</v>
      </c>
      <c r="P1054" s="104">
        <f t="shared" si="293"/>
        <v>18.880500609176615</v>
      </c>
      <c r="Q1054" s="102">
        <f t="shared" si="294"/>
        <v>4.9224514715476911E-2</v>
      </c>
      <c r="R1054" s="106">
        <f>IF(K1054-H1053&lt;0,0,K1054-H1053)</f>
        <v>0</v>
      </c>
      <c r="S1054" s="106">
        <f>K1054-V1054</f>
        <v>0</v>
      </c>
      <c r="T1054" s="106">
        <f>IF(R1054&gt;0,$C$6-$C$8,IF($C$6-$C$8-W1054&lt;0,0,$C$6-$C$8-W1054))</f>
        <v>97.214462279726973</v>
      </c>
      <c r="U1054" s="107">
        <f>IF(R1054=0,IF(U1053+(F1054-AL1054/$C$23)*$C$21/($C$21+$C$22)&gt;$C$8,$C$8,U1053+F1054*$C$21/($C$21+$C$22)),E1054)</f>
        <v>1400</v>
      </c>
      <c r="V1054" s="107">
        <f>IF(R1054&gt;0,0,IF(V1053+(F1054-AL1054/$C$23)*$C$21/($C$21+$C$22)&gt;$C$8,$C$8,IF(U1054=$C$8,V1053+(F1054-AL1054/$C$23)*$C$21/$C$22,V1053+(F1054-AL1054/$C$23)*$C$21/($C$21+$C$22))))</f>
        <v>1400</v>
      </c>
      <c r="W1054" s="203">
        <f>IF(R1054&gt;0,0,IF(W1053+AL1054/$C$23&gt;$F$23,$F$23,W1053+AL1054/$C$23))</f>
        <v>2.7855377202730285</v>
      </c>
      <c r="X1054" s="105" t="str">
        <f>IF(R1054=0,"-",FORECAST($C$8,Инклинометрия!$B$2:$B$152,Инклинометрия!$A$2:$A$152))</f>
        <v>-</v>
      </c>
      <c r="Y1054" s="105" t="str">
        <f>IF(R1054=0,"-",FORECAST($C$8-R1054,Инклинометрия!$B$2:$B$152,Инклинометрия!$A$2:$A$152))</f>
        <v>-</v>
      </c>
      <c r="Z1054" s="105" t="str">
        <f>IF(R1054&gt;0,FORECAST($C$8,Инклинометрия!$B$2:$B$152,Инклинометрия!$A$2:$A$152),IF(V1054=$C$8,"-",FORECAST($C$8-V1054,Инклинометрия!$B$2:$B$152,Инклинометрия!$A$2:$A$152)))</f>
        <v>-</v>
      </c>
      <c r="AA1054" s="105" t="str">
        <f>IF(S1054=0,"-",FORECAST($C$8-(S1054+V1054),Инклинометрия!$B$2:$B$152,Инклинометрия!$A$2:$A$152))</f>
        <v>-</v>
      </c>
      <c r="AB1054" s="105">
        <f>FORECAST($C$8+T1054,Инклинометрия!$B$2:$B$152,Инклинометрия!$A$2:$A$152)</f>
        <v>1422.3537391657405</v>
      </c>
      <c r="AC1054" s="105">
        <f>IF(R1054=0,FORECAST($C$6-T1054,Инклинометрия!$B$2:$B$152,Инклинометрия!$A$2:$A$152),FORECAST($C$8,Инклинометрия!$B$2:$B$152,Инклинометрия!$A$2:$A$152))</f>
        <v>1332.6462608342592</v>
      </c>
      <c r="AD1054" s="107">
        <f>IF(R1054=0,FORECAST($C$8,Инклинометрия!$B$2:$B$152,Инклинометрия!$A$2:$A$152),Y1054)</f>
        <v>1330</v>
      </c>
      <c r="AE1054" s="107">
        <f>FORECAST($C$8-(R1054+U1054),Инклинометрия!$B$2:$B$152,Инклинометрия!$A$2:$A$152)</f>
        <v>0</v>
      </c>
      <c r="AF1054" s="107">
        <f>IF(V1054=0,"-",FORECAST($C$8,Инклинометрия!$B$2:$B$152,Инклинометрия!$A$2:$A$152))</f>
        <v>1330</v>
      </c>
      <c r="AG1054" s="107">
        <f>IF(V1054=0,"-",FORECAST($C$8-V1054,Инклинометрия!$B$2:$B$152,Инклинометрия!$A$2:$A$152))</f>
        <v>0</v>
      </c>
      <c r="AH1054" s="107">
        <f>IF(W1054=0,"-",FORECAST($C$8+W1054,Инклинометрия!$B$2:$B$152,Инклинометрия!$A$2:$A$152))</f>
        <v>1332.6462608342592</v>
      </c>
      <c r="AI1054" s="107">
        <f>IF(W1054=0,"-",FORECAST($C$8,Инклинометрия!$B$2:$B$152,Инклинометрия!$A$2:$A$152))</f>
        <v>1330</v>
      </c>
      <c r="AK1054" s="122">
        <f t="shared" si="301"/>
        <v>0</v>
      </c>
      <c r="AL1054" s="67">
        <f>AK1054*(B1054-B1053)</f>
        <v>0</v>
      </c>
      <c r="AM1054" s="23">
        <f t="shared" si="303"/>
        <v>8.6725204696437436E-2</v>
      </c>
      <c r="AN1054" s="26">
        <f>AN1053+AK1054*(B1054-B1053)/(2*PI()*$C$5*AN1053*$K$13)</f>
        <v>0.15480061813468687</v>
      </c>
      <c r="AO1054" s="87">
        <f t="shared" si="295"/>
        <v>145932.55112472404</v>
      </c>
      <c r="AP1054" s="87">
        <f>IF(R1054+U1054&lt;$C$8,0,32*$L$23/$C$12^2*($K$10*R1054+$K$8*U1054)+32*$L$24/($C$14^2-$C$13^2)*($K$10*S1054+$K$8*V1054))</f>
        <v>44607.551124724028</v>
      </c>
      <c r="AQ1054" s="66">
        <f>R1054*$C$11*$C$9+U1054*$C$11*$C$10</f>
        <v>14695380</v>
      </c>
      <c r="AR1054" s="66">
        <f>S1054*$C$11*$C$9+V1054*$C$11*$C$10</f>
        <v>14695380</v>
      </c>
      <c r="AS1054" s="87">
        <f>$C$11*(T1054*$C$9+W1054*$C$10)</f>
        <v>792178.05375968735</v>
      </c>
      <c r="AT1054" s="45">
        <f t="shared" si="289"/>
        <v>15633490.60488441</v>
      </c>
      <c r="AU1054" s="75"/>
    </row>
    <row r="1055" spans="2:47" ht="15" thickBot="1" x14ac:dyDescent="0.35">
      <c r="B1055" s="41">
        <f t="shared" si="296"/>
        <v>20480</v>
      </c>
      <c r="C1055" s="8">
        <f t="shared" si="297"/>
        <v>204.8</v>
      </c>
      <c r="D1055" s="73">
        <f t="shared" ref="D1055:D1118" si="304">C1055*$C$10/$C$9</f>
        <v>273.92</v>
      </c>
      <c r="E1055" s="29">
        <f t="shared" si="302"/>
        <v>67835.447128449887</v>
      </c>
      <c r="F1055" s="29">
        <f t="shared" si="298"/>
        <v>66.245553836382484</v>
      </c>
      <c r="G1055" s="29">
        <f t="shared" si="299"/>
        <v>88.603428256161564</v>
      </c>
      <c r="H1055" s="17">
        <f t="shared" si="300"/>
        <v>90729.910534300565</v>
      </c>
      <c r="I1055" s="29">
        <f t="shared" si="290"/>
        <v>2.2250485660981263</v>
      </c>
      <c r="J1055" s="29">
        <f t="shared" si="291"/>
        <v>41.694115440741633</v>
      </c>
      <c r="K1055" s="32">
        <f>IF((D1054+L1054+M1054-AL1054)/($C$21+$C$22)&gt;$C$8,$C$8,(D1054+L1054+M1054-AL1054)/($C$21+$C$22))</f>
        <v>1400</v>
      </c>
      <c r="L1055" s="97">
        <f t="shared" ref="L1055:L1118" si="305">R1055*$C$21</f>
        <v>0</v>
      </c>
      <c r="M1055" s="96">
        <f t="shared" ref="M1055:M1118" si="306">S1055*PI()*($C$14^2-$C$13^2)/4</f>
        <v>0</v>
      </c>
      <c r="N1055" s="98">
        <f t="shared" si="292"/>
        <v>1.7179213529287818</v>
      </c>
      <c r="O1055" s="100">
        <f t="shared" ref="O1055:O1118" si="307">U1055*$C$21</f>
        <v>4.2266987561397071</v>
      </c>
      <c r="P1055" s="104">
        <f t="shared" si="293"/>
        <v>18.880500609176615</v>
      </c>
      <c r="Q1055" s="102">
        <f t="shared" si="294"/>
        <v>4.9224514715476911E-2</v>
      </c>
      <c r="R1055" s="106">
        <f>IF(K1055-H1054&lt;0,0,K1055-H1054)</f>
        <v>0</v>
      </c>
      <c r="S1055" s="106">
        <f>K1055-V1055</f>
        <v>0</v>
      </c>
      <c r="T1055" s="106">
        <f>IF(R1055&gt;0,$C$6-$C$8,IF($C$6-$C$8-W1055&lt;0,0,$C$6-$C$8-W1055))</f>
        <v>97.214462279726973</v>
      </c>
      <c r="U1055" s="107">
        <f>IF(R1055=0,IF(U1054+(F1055-AL1055/$C$23)*$C$21/($C$21+$C$22)&gt;$C$8,$C$8,U1054+F1055*$C$21/($C$21+$C$22)),E1055)</f>
        <v>1400</v>
      </c>
      <c r="V1055" s="107">
        <f>IF(R1055&gt;0,0,IF(V1054+(F1055-AL1055/$C$23)*$C$21/($C$21+$C$22)&gt;$C$8,$C$8,IF(U1055=$C$8,V1054+(F1055-AL1055/$C$23)*$C$21/$C$22,V1054+(F1055-AL1055/$C$23)*$C$21/($C$21+$C$22))))</f>
        <v>1400</v>
      </c>
      <c r="W1055" s="203">
        <f>IF(R1055&gt;0,0,IF(W1054+AL1055/$C$23&gt;$F$23,$F$23,W1054+AL1055/$C$23))</f>
        <v>2.7855377202730285</v>
      </c>
      <c r="X1055" s="105" t="str">
        <f>IF(R1055=0,"-",FORECAST($C$8,Инклинометрия!$B$2:$B$152,Инклинометрия!$A$2:$A$152))</f>
        <v>-</v>
      </c>
      <c r="Y1055" s="105" t="str">
        <f>IF(R1055=0,"-",FORECAST($C$8-R1055,Инклинометрия!$B$2:$B$152,Инклинометрия!$A$2:$A$152))</f>
        <v>-</v>
      </c>
      <c r="Z1055" s="105" t="str">
        <f>IF(R1055&gt;0,FORECAST($C$8,Инклинометрия!$B$2:$B$152,Инклинометрия!$A$2:$A$152),IF(V1055=$C$8,"-",FORECAST($C$8-V1055,Инклинометрия!$B$2:$B$152,Инклинометрия!$A$2:$A$152)))</f>
        <v>-</v>
      </c>
      <c r="AA1055" s="105" t="str">
        <f>IF(S1055=0,"-",FORECAST($C$8-(S1055+V1055),Инклинометрия!$B$2:$B$152,Инклинометрия!$A$2:$A$152))</f>
        <v>-</v>
      </c>
      <c r="AB1055" s="105">
        <f>FORECAST($C$8+T1055,Инклинометрия!$B$2:$B$152,Инклинометрия!$A$2:$A$152)</f>
        <v>1422.3537391657405</v>
      </c>
      <c r="AC1055" s="105">
        <f>IF(R1055=0,FORECAST($C$6-T1055,Инклинометрия!$B$2:$B$152,Инклинометрия!$A$2:$A$152),FORECAST($C$8,Инклинометрия!$B$2:$B$152,Инклинометрия!$A$2:$A$152))</f>
        <v>1332.6462608342592</v>
      </c>
      <c r="AD1055" s="107">
        <f>IF(R1055=0,FORECAST($C$8,Инклинометрия!$B$2:$B$152,Инклинометрия!$A$2:$A$152),Y1055)</f>
        <v>1330</v>
      </c>
      <c r="AE1055" s="107">
        <f>FORECAST($C$8-(R1055+U1055),Инклинометрия!$B$2:$B$152,Инклинометрия!$A$2:$A$152)</f>
        <v>0</v>
      </c>
      <c r="AF1055" s="107">
        <f>IF(V1055=0,"-",FORECAST($C$8,Инклинометрия!$B$2:$B$152,Инклинометрия!$A$2:$A$152))</f>
        <v>1330</v>
      </c>
      <c r="AG1055" s="107">
        <f>IF(V1055=0,"-",FORECAST($C$8-V1055,Инклинометрия!$B$2:$B$152,Инклинометрия!$A$2:$A$152))</f>
        <v>0</v>
      </c>
      <c r="AH1055" s="107">
        <f>IF(W1055=0,"-",FORECAST($C$8+W1055,Инклинометрия!$B$2:$B$152,Инклинометрия!$A$2:$A$152))</f>
        <v>1332.6462608342592</v>
      </c>
      <c r="AI1055" s="107">
        <f>IF(W1055=0,"-",FORECAST($C$8,Инклинометрия!$B$2:$B$152,Инклинометрия!$A$2:$A$152))</f>
        <v>1330</v>
      </c>
      <c r="AK1055" s="122">
        <f t="shared" si="301"/>
        <v>0</v>
      </c>
      <c r="AL1055" s="67">
        <f>AK1055*(B1055-B1054)</f>
        <v>0</v>
      </c>
      <c r="AM1055" s="23">
        <f t="shared" si="303"/>
        <v>8.6725204696437436E-2</v>
      </c>
      <c r="AN1055" s="26">
        <f>AN1054+AK1055*(B1055-B1054)/(2*PI()*$C$5*AN1054*$K$13)</f>
        <v>0.15480061813468687</v>
      </c>
      <c r="AO1055" s="87">
        <f t="shared" si="295"/>
        <v>145932.55112472404</v>
      </c>
      <c r="AP1055" s="87">
        <f>IF(R1055+U1055&lt;$C$8,0,32*$L$23/$C$12^2*($K$10*R1055+$K$8*U1055)+32*$L$24/($C$14^2-$C$13^2)*($K$10*S1055+$K$8*V1055))</f>
        <v>44607.551124724028</v>
      </c>
      <c r="AQ1055" s="66">
        <f>R1055*$C$11*$C$9+U1055*$C$11*$C$10</f>
        <v>14695380</v>
      </c>
      <c r="AR1055" s="66">
        <f>S1055*$C$11*$C$9+V1055*$C$11*$C$10</f>
        <v>14695380</v>
      </c>
      <c r="AS1055" s="87">
        <f>$C$11*(T1055*$C$9+W1055*$C$10)</f>
        <v>792178.05375968735</v>
      </c>
      <c r="AT1055" s="45">
        <f t="shared" si="289"/>
        <v>15633490.60488441</v>
      </c>
      <c r="AU1055" s="75"/>
    </row>
    <row r="1056" spans="2:47" ht="15" thickBot="1" x14ac:dyDescent="0.35">
      <c r="B1056" s="41">
        <f t="shared" si="296"/>
        <v>20500</v>
      </c>
      <c r="C1056" s="8">
        <f t="shared" si="297"/>
        <v>205</v>
      </c>
      <c r="D1056" s="73">
        <f t="shared" si="304"/>
        <v>274.1875</v>
      </c>
      <c r="E1056" s="29">
        <f t="shared" si="302"/>
        <v>67901.692682286259</v>
      </c>
      <c r="F1056" s="29">
        <f t="shared" si="298"/>
        <v>66.245553836373062</v>
      </c>
      <c r="G1056" s="29">
        <f t="shared" si="299"/>
        <v>88.603428256148959</v>
      </c>
      <c r="H1056" s="17">
        <f t="shared" si="300"/>
        <v>90818.51396255671</v>
      </c>
      <c r="I1056" s="29">
        <f t="shared" si="290"/>
        <v>2.2250485660981263</v>
      </c>
      <c r="J1056" s="29">
        <f t="shared" si="291"/>
        <v>41.69411544073867</v>
      </c>
      <c r="K1056" s="32">
        <f>IF((D1055+L1055+M1055-AL1055)/($C$21+$C$22)&gt;$C$8,$C$8,(D1055+L1055+M1055-AL1055)/($C$21+$C$22))</f>
        <v>1400</v>
      </c>
      <c r="L1056" s="97">
        <f t="shared" si="305"/>
        <v>0</v>
      </c>
      <c r="M1056" s="96">
        <f t="shared" si="306"/>
        <v>0</v>
      </c>
      <c r="N1056" s="98">
        <f t="shared" si="292"/>
        <v>1.7179213529287818</v>
      </c>
      <c r="O1056" s="100">
        <f t="shared" si="307"/>
        <v>4.2266987561397071</v>
      </c>
      <c r="P1056" s="104">
        <f t="shared" si="293"/>
        <v>18.880500609176615</v>
      </c>
      <c r="Q1056" s="102">
        <f t="shared" si="294"/>
        <v>4.9224514715476911E-2</v>
      </c>
      <c r="R1056" s="106">
        <f>IF(K1056-H1055&lt;0,0,K1056-H1055)</f>
        <v>0</v>
      </c>
      <c r="S1056" s="106">
        <f>K1056-V1056</f>
        <v>0</v>
      </c>
      <c r="T1056" s="106">
        <f>IF(R1056&gt;0,$C$6-$C$8,IF($C$6-$C$8-W1056&lt;0,0,$C$6-$C$8-W1056))</f>
        <v>97.214462279726973</v>
      </c>
      <c r="U1056" s="107">
        <f>IF(R1056=0,IF(U1055+(F1056-AL1056/$C$23)*$C$21/($C$21+$C$22)&gt;$C$8,$C$8,U1055+F1056*$C$21/($C$21+$C$22)),E1056)</f>
        <v>1400</v>
      </c>
      <c r="V1056" s="107">
        <f>IF(R1056&gt;0,0,IF(V1055+(F1056-AL1056/$C$23)*$C$21/($C$21+$C$22)&gt;$C$8,$C$8,IF(U1056=$C$8,V1055+(F1056-AL1056/$C$23)*$C$21/$C$22,V1055+(F1056-AL1056/$C$23)*$C$21/($C$21+$C$22))))</f>
        <v>1400</v>
      </c>
      <c r="W1056" s="203">
        <f>IF(R1056&gt;0,0,IF(W1055+AL1056/$C$23&gt;$F$23,$F$23,W1055+AL1056/$C$23))</f>
        <v>2.7855377202730285</v>
      </c>
      <c r="X1056" s="105" t="str">
        <f>IF(R1056=0,"-",FORECAST($C$8,Инклинометрия!$B$2:$B$152,Инклинометрия!$A$2:$A$152))</f>
        <v>-</v>
      </c>
      <c r="Y1056" s="105" t="str">
        <f>IF(R1056=0,"-",FORECAST($C$8-R1056,Инклинометрия!$B$2:$B$152,Инклинометрия!$A$2:$A$152))</f>
        <v>-</v>
      </c>
      <c r="Z1056" s="105" t="str">
        <f>IF(R1056&gt;0,FORECAST($C$8,Инклинометрия!$B$2:$B$152,Инклинометрия!$A$2:$A$152),IF(V1056=$C$8,"-",FORECAST($C$8-V1056,Инклинометрия!$B$2:$B$152,Инклинометрия!$A$2:$A$152)))</f>
        <v>-</v>
      </c>
      <c r="AA1056" s="105" t="str">
        <f>IF(S1056=0,"-",FORECAST($C$8-(S1056+V1056),Инклинометрия!$B$2:$B$152,Инклинометрия!$A$2:$A$152))</f>
        <v>-</v>
      </c>
      <c r="AB1056" s="105">
        <f>FORECAST($C$8+T1056,Инклинометрия!$B$2:$B$152,Инклинометрия!$A$2:$A$152)</f>
        <v>1422.3537391657405</v>
      </c>
      <c r="AC1056" s="105">
        <f>IF(R1056=0,FORECAST($C$6-T1056,Инклинометрия!$B$2:$B$152,Инклинометрия!$A$2:$A$152),FORECAST($C$8,Инклинометрия!$B$2:$B$152,Инклинометрия!$A$2:$A$152))</f>
        <v>1332.6462608342592</v>
      </c>
      <c r="AD1056" s="107">
        <f>IF(R1056=0,FORECAST($C$8,Инклинометрия!$B$2:$B$152,Инклинометрия!$A$2:$A$152),Y1056)</f>
        <v>1330</v>
      </c>
      <c r="AE1056" s="107">
        <f>FORECAST($C$8-(R1056+U1056),Инклинометрия!$B$2:$B$152,Инклинометрия!$A$2:$A$152)</f>
        <v>0</v>
      </c>
      <c r="AF1056" s="107">
        <f>IF(V1056=0,"-",FORECAST($C$8,Инклинометрия!$B$2:$B$152,Инклинометрия!$A$2:$A$152))</f>
        <v>1330</v>
      </c>
      <c r="AG1056" s="107">
        <f>IF(V1056=0,"-",FORECAST($C$8-V1056,Инклинометрия!$B$2:$B$152,Инклинометрия!$A$2:$A$152))</f>
        <v>0</v>
      </c>
      <c r="AH1056" s="107">
        <f>IF(W1056=0,"-",FORECAST($C$8+W1056,Инклинометрия!$B$2:$B$152,Инклинометрия!$A$2:$A$152))</f>
        <v>1332.6462608342592</v>
      </c>
      <c r="AI1056" s="107">
        <f>IF(W1056=0,"-",FORECAST($C$8,Инклинометрия!$B$2:$B$152,Инклинометрия!$A$2:$A$152))</f>
        <v>1330</v>
      </c>
      <c r="AK1056" s="122">
        <f t="shared" si="301"/>
        <v>0</v>
      </c>
      <c r="AL1056" s="67">
        <f>AK1056*(B1056-B1055)</f>
        <v>0</v>
      </c>
      <c r="AM1056" s="23">
        <f t="shared" si="303"/>
        <v>8.6725204696437436E-2</v>
      </c>
      <c r="AN1056" s="26">
        <f>AN1055+AK1056*(B1056-B1055)/(2*PI()*$C$5*AN1055*$K$13)</f>
        <v>0.15480061813468687</v>
      </c>
      <c r="AO1056" s="87">
        <f t="shared" si="295"/>
        <v>145932.55112472404</v>
      </c>
      <c r="AP1056" s="87">
        <f>IF(R1056+U1056&lt;$C$8,0,32*$L$23/$C$12^2*($K$10*R1056+$K$8*U1056)+32*$L$24/($C$14^2-$C$13^2)*($K$10*S1056+$K$8*V1056))</f>
        <v>44607.551124724028</v>
      </c>
      <c r="AQ1056" s="66">
        <f>R1056*$C$11*$C$9+U1056*$C$11*$C$10</f>
        <v>14695380</v>
      </c>
      <c r="AR1056" s="66">
        <f>S1056*$C$11*$C$9+V1056*$C$11*$C$10</f>
        <v>14695380</v>
      </c>
      <c r="AS1056" s="87">
        <f>$C$11*(T1056*$C$9+W1056*$C$10)</f>
        <v>792178.05375968735</v>
      </c>
      <c r="AT1056" s="45">
        <f t="shared" ref="AT1056:AT1119" si="308">SUM(AQ1056,AS1056,AO1056)</f>
        <v>15633490.60488441</v>
      </c>
      <c r="AU1056" s="75"/>
    </row>
    <row r="1057" spans="2:47" ht="15" thickBot="1" x14ac:dyDescent="0.35">
      <c r="B1057" s="41">
        <f t="shared" si="296"/>
        <v>20520</v>
      </c>
      <c r="C1057" s="8">
        <f t="shared" si="297"/>
        <v>205.20000000000002</v>
      </c>
      <c r="D1057" s="73">
        <f t="shared" si="304"/>
        <v>274.45500000000004</v>
      </c>
      <c r="E1057" s="29">
        <f t="shared" si="302"/>
        <v>67967.938236122645</v>
      </c>
      <c r="F1057" s="29">
        <f t="shared" si="298"/>
        <v>66.245553836382484</v>
      </c>
      <c r="G1057" s="29">
        <f t="shared" si="299"/>
        <v>88.603428256161564</v>
      </c>
      <c r="H1057" s="17">
        <f t="shared" si="300"/>
        <v>90907.117390812869</v>
      </c>
      <c r="I1057" s="29">
        <f t="shared" ref="I1057:I1120" si="309">SQRT(2*$C$11*($C$10-$C$9)/$C$10)</f>
        <v>2.2250485660981263</v>
      </c>
      <c r="J1057" s="29">
        <f t="shared" ref="J1057:J1120" si="310">SQRT(2*$C$11*G1057)</f>
        <v>41.694115440741633</v>
      </c>
      <c r="K1057" s="32">
        <f>IF((D1056+L1056+M1056-AL1056)/($C$21+$C$22)&gt;$C$8,$C$8,(D1056+L1056+M1056-AL1056)/($C$21+$C$22))</f>
        <v>1400</v>
      </c>
      <c r="L1057" s="97">
        <f t="shared" si="305"/>
        <v>0</v>
      </c>
      <c r="M1057" s="96">
        <f t="shared" si="306"/>
        <v>0</v>
      </c>
      <c r="N1057" s="98">
        <f t="shared" ref="N1057:N1120" si="311">T1057*PI()*$C$14^2/4</f>
        <v>1.7179213529287818</v>
      </c>
      <c r="O1057" s="100">
        <f t="shared" si="307"/>
        <v>4.2266987561397071</v>
      </c>
      <c r="P1057" s="104">
        <f t="shared" ref="P1057:P1120" si="312">V1057*$C$22</f>
        <v>18.880500609176615</v>
      </c>
      <c r="Q1057" s="102">
        <f t="shared" ref="Q1057:Q1120" si="313">W1057*$C$23</f>
        <v>4.9224514715476911E-2</v>
      </c>
      <c r="R1057" s="106">
        <f>IF(K1057-H1056&lt;0,0,K1057-H1056)</f>
        <v>0</v>
      </c>
      <c r="S1057" s="106">
        <f>K1057-V1057</f>
        <v>0</v>
      </c>
      <c r="T1057" s="106">
        <f>IF(R1057&gt;0,$C$6-$C$8,IF($C$6-$C$8-W1057&lt;0,0,$C$6-$C$8-W1057))</f>
        <v>97.214462279726973</v>
      </c>
      <c r="U1057" s="107">
        <f>IF(R1057=0,IF(U1056+(F1057-AL1057/$C$23)*$C$21/($C$21+$C$22)&gt;$C$8,$C$8,U1056+F1057*$C$21/($C$21+$C$22)),E1057)</f>
        <v>1400</v>
      </c>
      <c r="V1057" s="107">
        <f>IF(R1057&gt;0,0,IF(V1056+(F1057-AL1057/$C$23)*$C$21/($C$21+$C$22)&gt;$C$8,$C$8,IF(U1057=$C$8,V1056+(F1057-AL1057/$C$23)*$C$21/$C$22,V1056+(F1057-AL1057/$C$23)*$C$21/($C$21+$C$22))))</f>
        <v>1400</v>
      </c>
      <c r="W1057" s="203">
        <f>IF(R1057&gt;0,0,IF(W1056+AL1057/$C$23&gt;$F$23,$F$23,W1056+AL1057/$C$23))</f>
        <v>2.7855377202730285</v>
      </c>
      <c r="X1057" s="105" t="str">
        <f>IF(R1057=0,"-",FORECAST($C$8,Инклинометрия!$B$2:$B$152,Инклинометрия!$A$2:$A$152))</f>
        <v>-</v>
      </c>
      <c r="Y1057" s="105" t="str">
        <f>IF(R1057=0,"-",FORECAST($C$8-R1057,Инклинометрия!$B$2:$B$152,Инклинометрия!$A$2:$A$152))</f>
        <v>-</v>
      </c>
      <c r="Z1057" s="105" t="str">
        <f>IF(R1057&gt;0,FORECAST($C$8,Инклинометрия!$B$2:$B$152,Инклинометрия!$A$2:$A$152),IF(V1057=$C$8,"-",FORECAST($C$8-V1057,Инклинометрия!$B$2:$B$152,Инклинометрия!$A$2:$A$152)))</f>
        <v>-</v>
      </c>
      <c r="AA1057" s="105" t="str">
        <f>IF(S1057=0,"-",FORECAST($C$8-(S1057+V1057),Инклинометрия!$B$2:$B$152,Инклинометрия!$A$2:$A$152))</f>
        <v>-</v>
      </c>
      <c r="AB1057" s="105">
        <f>FORECAST($C$8+T1057,Инклинометрия!$B$2:$B$152,Инклинометрия!$A$2:$A$152)</f>
        <v>1422.3537391657405</v>
      </c>
      <c r="AC1057" s="105">
        <f>IF(R1057=0,FORECAST($C$6-T1057,Инклинометрия!$B$2:$B$152,Инклинометрия!$A$2:$A$152),FORECAST($C$8,Инклинометрия!$B$2:$B$152,Инклинометрия!$A$2:$A$152))</f>
        <v>1332.6462608342592</v>
      </c>
      <c r="AD1057" s="107">
        <f>IF(R1057=0,FORECAST($C$8,Инклинометрия!$B$2:$B$152,Инклинометрия!$A$2:$A$152),Y1057)</f>
        <v>1330</v>
      </c>
      <c r="AE1057" s="107">
        <f>FORECAST($C$8-(R1057+U1057),Инклинометрия!$B$2:$B$152,Инклинометрия!$A$2:$A$152)</f>
        <v>0</v>
      </c>
      <c r="AF1057" s="107">
        <f>IF(V1057=0,"-",FORECAST($C$8,Инклинометрия!$B$2:$B$152,Инклинометрия!$A$2:$A$152))</f>
        <v>1330</v>
      </c>
      <c r="AG1057" s="107">
        <f>IF(V1057=0,"-",FORECAST($C$8-V1057,Инклинометрия!$B$2:$B$152,Инклинометрия!$A$2:$A$152))</f>
        <v>0</v>
      </c>
      <c r="AH1057" s="107">
        <f>IF(W1057=0,"-",FORECAST($C$8+W1057,Инклинометрия!$B$2:$B$152,Инклинометрия!$A$2:$A$152))</f>
        <v>1332.6462608342592</v>
      </c>
      <c r="AI1057" s="107">
        <f>IF(W1057=0,"-",FORECAST($C$8,Инклинометрия!$B$2:$B$152,Инклинометрия!$A$2:$A$152))</f>
        <v>1330</v>
      </c>
      <c r="AK1057" s="122">
        <f t="shared" si="301"/>
        <v>0</v>
      </c>
      <c r="AL1057" s="67">
        <f>AK1057*(B1057-B1056)</f>
        <v>0</v>
      </c>
      <c r="AM1057" s="23">
        <f t="shared" si="303"/>
        <v>8.6725204696437436E-2</v>
      </c>
      <c r="AN1057" s="26">
        <f>AN1056+AK1057*(B1057-B1056)/(2*PI()*$C$5*AN1056*$K$13)</f>
        <v>0.15480061813468687</v>
      </c>
      <c r="AO1057" s="87">
        <f t="shared" ref="AO1057:AO1120" si="314">101325+AP1057</f>
        <v>145932.55112472404</v>
      </c>
      <c r="AP1057" s="87">
        <f>IF(R1057+U1057&lt;$C$8,0,32*$L$23/$C$12^2*($K$10*R1057+$K$8*U1057)+32*$L$24/($C$14^2-$C$13^2)*($K$10*S1057+$K$8*V1057))</f>
        <v>44607.551124724028</v>
      </c>
      <c r="AQ1057" s="66">
        <f>R1057*$C$11*$C$9+U1057*$C$11*$C$10</f>
        <v>14695380</v>
      </c>
      <c r="AR1057" s="66">
        <f>S1057*$C$11*$C$9+V1057*$C$11*$C$10</f>
        <v>14695380</v>
      </c>
      <c r="AS1057" s="87">
        <f>$C$11*(T1057*$C$9+W1057*$C$10)</f>
        <v>792178.05375968735</v>
      </c>
      <c r="AT1057" s="45">
        <f t="shared" si="308"/>
        <v>15633490.60488441</v>
      </c>
      <c r="AU1057" s="75"/>
    </row>
    <row r="1058" spans="2:47" ht="15" thickBot="1" x14ac:dyDescent="0.35">
      <c r="B1058" s="41">
        <f t="shared" ref="B1058:B1121" si="315">B1057+$C$26</f>
        <v>20540</v>
      </c>
      <c r="C1058" s="8">
        <f t="shared" ref="C1058:C1121" si="316">$C$16*B1058</f>
        <v>205.4</v>
      </c>
      <c r="D1058" s="73">
        <f t="shared" si="304"/>
        <v>274.72250000000003</v>
      </c>
      <c r="E1058" s="29">
        <f t="shared" si="302"/>
        <v>68034.183789959003</v>
      </c>
      <c r="F1058" s="29">
        <f t="shared" ref="F1058:F1121" si="317">IF(J1057*(B1058-B1057)&gt;F1057/2,4*(C1058-C1057)/PI()/$C$12^2,J1057*(B1058-B1057)+4*(C1058-C1057)/PI()/$C$12^2)</f>
        <v>66.245553836373062</v>
      </c>
      <c r="G1058" s="29">
        <f t="shared" ref="G1058:G1121" si="318">F1058*$C$10/$C$9</f>
        <v>88.603428256148959</v>
      </c>
      <c r="H1058" s="17">
        <f t="shared" ref="H1058:H1121" si="319">H1057+G1058</f>
        <v>90995.720819069014</v>
      </c>
      <c r="I1058" s="29">
        <f t="shared" si="309"/>
        <v>2.2250485660981263</v>
      </c>
      <c r="J1058" s="29">
        <f t="shared" si="310"/>
        <v>41.69411544073867</v>
      </c>
      <c r="K1058" s="32">
        <f>IF((D1057+L1057+M1057-AL1057)/($C$21+$C$22)&gt;$C$8,$C$8,(D1057+L1057+M1057-AL1057)/($C$21+$C$22))</f>
        <v>1400</v>
      </c>
      <c r="L1058" s="97">
        <f t="shared" si="305"/>
        <v>0</v>
      </c>
      <c r="M1058" s="96">
        <f t="shared" si="306"/>
        <v>0</v>
      </c>
      <c r="N1058" s="98">
        <f t="shared" si="311"/>
        <v>1.7179213529287818</v>
      </c>
      <c r="O1058" s="100">
        <f t="shared" si="307"/>
        <v>4.2266987561397071</v>
      </c>
      <c r="P1058" s="104">
        <f t="shared" si="312"/>
        <v>18.880500609176615</v>
      </c>
      <c r="Q1058" s="102">
        <f t="shared" si="313"/>
        <v>4.9224514715476911E-2</v>
      </c>
      <c r="R1058" s="106">
        <f>IF(K1058-H1057&lt;0,0,K1058-H1057)</f>
        <v>0</v>
      </c>
      <c r="S1058" s="106">
        <f>K1058-V1058</f>
        <v>0</v>
      </c>
      <c r="T1058" s="106">
        <f>IF(R1058&gt;0,$C$6-$C$8,IF($C$6-$C$8-W1058&lt;0,0,$C$6-$C$8-W1058))</f>
        <v>97.214462279726973</v>
      </c>
      <c r="U1058" s="107">
        <f>IF(R1058=0,IF(U1057+(F1058-AL1058/$C$23)*$C$21/($C$21+$C$22)&gt;$C$8,$C$8,U1057+F1058*$C$21/($C$21+$C$22)),E1058)</f>
        <v>1400</v>
      </c>
      <c r="V1058" s="107">
        <f>IF(R1058&gt;0,0,IF(V1057+(F1058-AL1058/$C$23)*$C$21/($C$21+$C$22)&gt;$C$8,$C$8,IF(U1058=$C$8,V1057+(F1058-AL1058/$C$23)*$C$21/$C$22,V1057+(F1058-AL1058/$C$23)*$C$21/($C$21+$C$22))))</f>
        <v>1400</v>
      </c>
      <c r="W1058" s="203">
        <f>IF(R1058&gt;0,0,IF(W1057+AL1058/$C$23&gt;$F$23,$F$23,W1057+AL1058/$C$23))</f>
        <v>2.7855377202730285</v>
      </c>
      <c r="X1058" s="105" t="str">
        <f>IF(R1058=0,"-",FORECAST($C$8,Инклинометрия!$B$2:$B$152,Инклинометрия!$A$2:$A$152))</f>
        <v>-</v>
      </c>
      <c r="Y1058" s="105" t="str">
        <f>IF(R1058=0,"-",FORECAST($C$8-R1058,Инклинометрия!$B$2:$B$152,Инклинометрия!$A$2:$A$152))</f>
        <v>-</v>
      </c>
      <c r="Z1058" s="105" t="str">
        <f>IF(R1058&gt;0,FORECAST($C$8,Инклинометрия!$B$2:$B$152,Инклинометрия!$A$2:$A$152),IF(V1058=$C$8,"-",FORECAST($C$8-V1058,Инклинометрия!$B$2:$B$152,Инклинометрия!$A$2:$A$152)))</f>
        <v>-</v>
      </c>
      <c r="AA1058" s="105" t="str">
        <f>IF(S1058=0,"-",FORECAST($C$8-(S1058+V1058),Инклинометрия!$B$2:$B$152,Инклинометрия!$A$2:$A$152))</f>
        <v>-</v>
      </c>
      <c r="AB1058" s="105">
        <f>FORECAST($C$8+T1058,Инклинометрия!$B$2:$B$152,Инклинометрия!$A$2:$A$152)</f>
        <v>1422.3537391657405</v>
      </c>
      <c r="AC1058" s="105">
        <f>IF(R1058=0,FORECAST($C$6-T1058,Инклинометрия!$B$2:$B$152,Инклинометрия!$A$2:$A$152),FORECAST($C$8,Инклинометрия!$B$2:$B$152,Инклинометрия!$A$2:$A$152))</f>
        <v>1332.6462608342592</v>
      </c>
      <c r="AD1058" s="107">
        <f>IF(R1058=0,FORECAST($C$8,Инклинометрия!$B$2:$B$152,Инклинометрия!$A$2:$A$152),Y1058)</f>
        <v>1330</v>
      </c>
      <c r="AE1058" s="107">
        <f>FORECAST($C$8-(R1058+U1058),Инклинометрия!$B$2:$B$152,Инклинометрия!$A$2:$A$152)</f>
        <v>0</v>
      </c>
      <c r="AF1058" s="107">
        <f>IF(V1058=0,"-",FORECAST($C$8,Инклинометрия!$B$2:$B$152,Инклинометрия!$A$2:$A$152))</f>
        <v>1330</v>
      </c>
      <c r="AG1058" s="107">
        <f>IF(V1058=0,"-",FORECAST($C$8-V1058,Инклинометрия!$B$2:$B$152,Инклинометрия!$A$2:$A$152))</f>
        <v>0</v>
      </c>
      <c r="AH1058" s="107">
        <f>IF(W1058=0,"-",FORECAST($C$8+W1058,Инклинометрия!$B$2:$B$152,Инклинометрия!$A$2:$A$152))</f>
        <v>1332.6462608342592</v>
      </c>
      <c r="AI1058" s="107">
        <f>IF(W1058=0,"-",FORECAST($C$8,Инклинометрия!$B$2:$B$152,Инклинометрия!$A$2:$A$152))</f>
        <v>1330</v>
      </c>
      <c r="AK1058" s="122">
        <f t="shared" ref="AK1058:AK1121" si="320">2*PI()*$C$5*(AT1057-AT1056)/(LN(AN1057/$K$11)*$K$10/$K$9+LN($K$12/AN1057)*$K$10/$K$9)</f>
        <v>0</v>
      </c>
      <c r="AL1058" s="67">
        <f>AK1058*(B1058-B1057)</f>
        <v>0</v>
      </c>
      <c r="AM1058" s="23">
        <f t="shared" si="303"/>
        <v>8.6725204696437436E-2</v>
      </c>
      <c r="AN1058" s="26">
        <f>AN1057+AK1058*(B1058-B1057)/(2*PI()*$C$5*AN1057*$K$13)</f>
        <v>0.15480061813468687</v>
      </c>
      <c r="AO1058" s="87">
        <f t="shared" si="314"/>
        <v>145932.55112472404</v>
      </c>
      <c r="AP1058" s="87">
        <f>IF(R1058+U1058&lt;$C$8,0,32*$L$23/$C$12^2*($K$10*R1058+$K$8*U1058)+32*$L$24/($C$14^2-$C$13^2)*($K$10*S1058+$K$8*V1058))</f>
        <v>44607.551124724028</v>
      </c>
      <c r="AQ1058" s="66">
        <f>R1058*$C$11*$C$9+U1058*$C$11*$C$10</f>
        <v>14695380</v>
      </c>
      <c r="AR1058" s="66">
        <f>S1058*$C$11*$C$9+V1058*$C$11*$C$10</f>
        <v>14695380</v>
      </c>
      <c r="AS1058" s="87">
        <f>$C$11*(T1058*$C$9+W1058*$C$10)</f>
        <v>792178.05375968735</v>
      </c>
      <c r="AT1058" s="45">
        <f t="shared" si="308"/>
        <v>15633490.60488441</v>
      </c>
      <c r="AU1058" s="75"/>
    </row>
    <row r="1059" spans="2:47" ht="15" thickBot="1" x14ac:dyDescent="0.35">
      <c r="B1059" s="41">
        <f t="shared" si="315"/>
        <v>20560</v>
      </c>
      <c r="C1059" s="8">
        <f t="shared" si="316"/>
        <v>205.6</v>
      </c>
      <c r="D1059" s="73">
        <f t="shared" si="304"/>
        <v>274.99</v>
      </c>
      <c r="E1059" s="29">
        <f t="shared" ref="E1059:E1122" si="321">C1059/PI()/($C$12/2)^2</f>
        <v>68100.429343795389</v>
      </c>
      <c r="F1059" s="29">
        <f t="shared" si="317"/>
        <v>66.245553836373062</v>
      </c>
      <c r="G1059" s="29">
        <f t="shared" si="318"/>
        <v>88.603428256148959</v>
      </c>
      <c r="H1059" s="17">
        <f t="shared" si="319"/>
        <v>91084.324247325159</v>
      </c>
      <c r="I1059" s="29">
        <f t="shared" si="309"/>
        <v>2.2250485660981263</v>
      </c>
      <c r="J1059" s="29">
        <f t="shared" si="310"/>
        <v>41.69411544073867</v>
      </c>
      <c r="K1059" s="32">
        <f>IF((D1058+L1058+M1058-AL1058)/($C$21+$C$22)&gt;$C$8,$C$8,(D1058+L1058+M1058-AL1058)/($C$21+$C$22))</f>
        <v>1400</v>
      </c>
      <c r="L1059" s="97">
        <f t="shared" si="305"/>
        <v>0</v>
      </c>
      <c r="M1059" s="96">
        <f t="shared" si="306"/>
        <v>0</v>
      </c>
      <c r="N1059" s="98">
        <f t="shared" si="311"/>
        <v>1.7179213529287818</v>
      </c>
      <c r="O1059" s="100">
        <f t="shared" si="307"/>
        <v>4.2266987561397071</v>
      </c>
      <c r="P1059" s="104">
        <f t="shared" si="312"/>
        <v>18.880500609176615</v>
      </c>
      <c r="Q1059" s="102">
        <f t="shared" si="313"/>
        <v>4.9224514715476911E-2</v>
      </c>
      <c r="R1059" s="106">
        <f>IF(K1059-H1058&lt;0,0,K1059-H1058)</f>
        <v>0</v>
      </c>
      <c r="S1059" s="106">
        <f>K1059-V1059</f>
        <v>0</v>
      </c>
      <c r="T1059" s="106">
        <f>IF(R1059&gt;0,$C$6-$C$8,IF($C$6-$C$8-W1059&lt;0,0,$C$6-$C$8-W1059))</f>
        <v>97.214462279726973</v>
      </c>
      <c r="U1059" s="107">
        <f>IF(R1059=0,IF(U1058+(F1059-AL1059/$C$23)*$C$21/($C$21+$C$22)&gt;$C$8,$C$8,U1058+F1059*$C$21/($C$21+$C$22)),E1059)</f>
        <v>1400</v>
      </c>
      <c r="V1059" s="107">
        <f>IF(R1059&gt;0,0,IF(V1058+(F1059-AL1059/$C$23)*$C$21/($C$21+$C$22)&gt;$C$8,$C$8,IF(U1059=$C$8,V1058+(F1059-AL1059/$C$23)*$C$21/$C$22,V1058+(F1059-AL1059/$C$23)*$C$21/($C$21+$C$22))))</f>
        <v>1400</v>
      </c>
      <c r="W1059" s="203">
        <f>IF(R1059&gt;0,0,IF(W1058+AL1059/$C$23&gt;$F$23,$F$23,W1058+AL1059/$C$23))</f>
        <v>2.7855377202730285</v>
      </c>
      <c r="X1059" s="105" t="str">
        <f>IF(R1059=0,"-",FORECAST($C$8,Инклинометрия!$B$2:$B$152,Инклинометрия!$A$2:$A$152))</f>
        <v>-</v>
      </c>
      <c r="Y1059" s="105" t="str">
        <f>IF(R1059=0,"-",FORECAST($C$8-R1059,Инклинометрия!$B$2:$B$152,Инклинометрия!$A$2:$A$152))</f>
        <v>-</v>
      </c>
      <c r="Z1059" s="105" t="str">
        <f>IF(R1059&gt;0,FORECAST($C$8,Инклинометрия!$B$2:$B$152,Инклинометрия!$A$2:$A$152),IF(V1059=$C$8,"-",FORECAST($C$8-V1059,Инклинометрия!$B$2:$B$152,Инклинометрия!$A$2:$A$152)))</f>
        <v>-</v>
      </c>
      <c r="AA1059" s="105" t="str">
        <f>IF(S1059=0,"-",FORECAST($C$8-(S1059+V1059),Инклинометрия!$B$2:$B$152,Инклинометрия!$A$2:$A$152))</f>
        <v>-</v>
      </c>
      <c r="AB1059" s="105">
        <f>FORECAST($C$8+T1059,Инклинометрия!$B$2:$B$152,Инклинометрия!$A$2:$A$152)</f>
        <v>1422.3537391657405</v>
      </c>
      <c r="AC1059" s="105">
        <f>IF(R1059=0,FORECAST($C$6-T1059,Инклинометрия!$B$2:$B$152,Инклинометрия!$A$2:$A$152),FORECAST($C$8,Инклинометрия!$B$2:$B$152,Инклинометрия!$A$2:$A$152))</f>
        <v>1332.6462608342592</v>
      </c>
      <c r="AD1059" s="107">
        <f>IF(R1059=0,FORECAST($C$8,Инклинометрия!$B$2:$B$152,Инклинометрия!$A$2:$A$152),Y1059)</f>
        <v>1330</v>
      </c>
      <c r="AE1059" s="107">
        <f>FORECAST($C$8-(R1059+U1059),Инклинометрия!$B$2:$B$152,Инклинометрия!$A$2:$A$152)</f>
        <v>0</v>
      </c>
      <c r="AF1059" s="107">
        <f>IF(V1059=0,"-",FORECAST($C$8,Инклинометрия!$B$2:$B$152,Инклинометрия!$A$2:$A$152))</f>
        <v>1330</v>
      </c>
      <c r="AG1059" s="107">
        <f>IF(V1059=0,"-",FORECAST($C$8-V1059,Инклинометрия!$B$2:$B$152,Инклинометрия!$A$2:$A$152))</f>
        <v>0</v>
      </c>
      <c r="AH1059" s="107">
        <f>IF(W1059=0,"-",FORECAST($C$8+W1059,Инклинометрия!$B$2:$B$152,Инклинометрия!$A$2:$A$152))</f>
        <v>1332.6462608342592</v>
      </c>
      <c r="AI1059" s="107">
        <f>IF(W1059=0,"-",FORECAST($C$8,Инклинометрия!$B$2:$B$152,Инклинометрия!$A$2:$A$152))</f>
        <v>1330</v>
      </c>
      <c r="AK1059" s="122">
        <f t="shared" si="320"/>
        <v>0</v>
      </c>
      <c r="AL1059" s="67">
        <f>AK1059*(B1059-B1058)</f>
        <v>0</v>
      </c>
      <c r="AM1059" s="23">
        <f t="shared" si="303"/>
        <v>8.6725204696437436E-2</v>
      </c>
      <c r="AN1059" s="26">
        <f>AN1058+AK1059*(B1059-B1058)/(2*PI()*$C$5*AN1058*$K$13)</f>
        <v>0.15480061813468687</v>
      </c>
      <c r="AO1059" s="87">
        <f t="shared" si="314"/>
        <v>145932.55112472404</v>
      </c>
      <c r="AP1059" s="87">
        <f>IF(R1059+U1059&lt;$C$8,0,32*$L$23/$C$12^2*($K$10*R1059+$K$8*U1059)+32*$L$24/($C$14^2-$C$13^2)*($K$10*S1059+$K$8*V1059))</f>
        <v>44607.551124724028</v>
      </c>
      <c r="AQ1059" s="66">
        <f>R1059*$C$11*$C$9+U1059*$C$11*$C$10</f>
        <v>14695380</v>
      </c>
      <c r="AR1059" s="66">
        <f>S1059*$C$11*$C$9+V1059*$C$11*$C$10</f>
        <v>14695380</v>
      </c>
      <c r="AS1059" s="87">
        <f>$C$11*(T1059*$C$9+W1059*$C$10)</f>
        <v>792178.05375968735</v>
      </c>
      <c r="AT1059" s="45">
        <f t="shared" si="308"/>
        <v>15633490.60488441</v>
      </c>
      <c r="AU1059" s="75"/>
    </row>
    <row r="1060" spans="2:47" ht="15" thickBot="1" x14ac:dyDescent="0.35">
      <c r="B1060" s="41">
        <f t="shared" si="315"/>
        <v>20580</v>
      </c>
      <c r="C1060" s="8">
        <f t="shared" si="316"/>
        <v>205.8</v>
      </c>
      <c r="D1060" s="73">
        <f t="shared" si="304"/>
        <v>275.25749999999999</v>
      </c>
      <c r="E1060" s="29">
        <f t="shared" si="321"/>
        <v>68166.674897631776</v>
      </c>
      <c r="F1060" s="29">
        <f t="shared" si="317"/>
        <v>66.245553836382484</v>
      </c>
      <c r="G1060" s="29">
        <f t="shared" si="318"/>
        <v>88.603428256161564</v>
      </c>
      <c r="H1060" s="17">
        <f t="shared" si="319"/>
        <v>91172.927675581319</v>
      </c>
      <c r="I1060" s="29">
        <f t="shared" si="309"/>
        <v>2.2250485660981263</v>
      </c>
      <c r="J1060" s="29">
        <f t="shared" si="310"/>
        <v>41.694115440741633</v>
      </c>
      <c r="K1060" s="32">
        <f>IF((D1059+L1059+M1059-AL1059)/($C$21+$C$22)&gt;$C$8,$C$8,(D1059+L1059+M1059-AL1059)/($C$21+$C$22))</f>
        <v>1400</v>
      </c>
      <c r="L1060" s="97">
        <f t="shared" si="305"/>
        <v>0</v>
      </c>
      <c r="M1060" s="96">
        <f t="shared" si="306"/>
        <v>0</v>
      </c>
      <c r="N1060" s="98">
        <f t="shared" si="311"/>
        <v>1.7179213529287818</v>
      </c>
      <c r="O1060" s="100">
        <f t="shared" si="307"/>
        <v>4.2266987561397071</v>
      </c>
      <c r="P1060" s="104">
        <f t="shared" si="312"/>
        <v>18.880500609176615</v>
      </c>
      <c r="Q1060" s="102">
        <f t="shared" si="313"/>
        <v>4.9224514715476911E-2</v>
      </c>
      <c r="R1060" s="106">
        <f>IF(K1060-H1059&lt;0,0,K1060-H1059)</f>
        <v>0</v>
      </c>
      <c r="S1060" s="106">
        <f>K1060-V1060</f>
        <v>0</v>
      </c>
      <c r="T1060" s="106">
        <f>IF(R1060&gt;0,$C$6-$C$8,IF($C$6-$C$8-W1060&lt;0,0,$C$6-$C$8-W1060))</f>
        <v>97.214462279726973</v>
      </c>
      <c r="U1060" s="107">
        <f>IF(R1060=0,IF(U1059+(F1060-AL1060/$C$23)*$C$21/($C$21+$C$22)&gt;$C$8,$C$8,U1059+F1060*$C$21/($C$21+$C$22)),E1060)</f>
        <v>1400</v>
      </c>
      <c r="V1060" s="107">
        <f>IF(R1060&gt;0,0,IF(V1059+(F1060-AL1060/$C$23)*$C$21/($C$21+$C$22)&gt;$C$8,$C$8,IF(U1060=$C$8,V1059+(F1060-AL1060/$C$23)*$C$21/$C$22,V1059+(F1060-AL1060/$C$23)*$C$21/($C$21+$C$22))))</f>
        <v>1400</v>
      </c>
      <c r="W1060" s="203">
        <f>IF(R1060&gt;0,0,IF(W1059+AL1060/$C$23&gt;$F$23,$F$23,W1059+AL1060/$C$23))</f>
        <v>2.7855377202730285</v>
      </c>
      <c r="X1060" s="105" t="str">
        <f>IF(R1060=0,"-",FORECAST($C$8,Инклинометрия!$B$2:$B$152,Инклинометрия!$A$2:$A$152))</f>
        <v>-</v>
      </c>
      <c r="Y1060" s="105" t="str">
        <f>IF(R1060=0,"-",FORECAST($C$8-R1060,Инклинометрия!$B$2:$B$152,Инклинометрия!$A$2:$A$152))</f>
        <v>-</v>
      </c>
      <c r="Z1060" s="105" t="str">
        <f>IF(R1060&gt;0,FORECAST($C$8,Инклинометрия!$B$2:$B$152,Инклинометрия!$A$2:$A$152),IF(V1060=$C$8,"-",FORECAST($C$8-V1060,Инклинометрия!$B$2:$B$152,Инклинометрия!$A$2:$A$152)))</f>
        <v>-</v>
      </c>
      <c r="AA1060" s="105" t="str">
        <f>IF(S1060=0,"-",FORECAST($C$8-(S1060+V1060),Инклинометрия!$B$2:$B$152,Инклинометрия!$A$2:$A$152))</f>
        <v>-</v>
      </c>
      <c r="AB1060" s="105">
        <f>FORECAST($C$8+T1060,Инклинометрия!$B$2:$B$152,Инклинометрия!$A$2:$A$152)</f>
        <v>1422.3537391657405</v>
      </c>
      <c r="AC1060" s="105">
        <f>IF(R1060=0,FORECAST($C$6-T1060,Инклинометрия!$B$2:$B$152,Инклинометрия!$A$2:$A$152),FORECAST($C$8,Инклинометрия!$B$2:$B$152,Инклинометрия!$A$2:$A$152))</f>
        <v>1332.6462608342592</v>
      </c>
      <c r="AD1060" s="107">
        <f>IF(R1060=0,FORECAST($C$8,Инклинометрия!$B$2:$B$152,Инклинометрия!$A$2:$A$152),Y1060)</f>
        <v>1330</v>
      </c>
      <c r="AE1060" s="107">
        <f>FORECAST($C$8-(R1060+U1060),Инклинометрия!$B$2:$B$152,Инклинометрия!$A$2:$A$152)</f>
        <v>0</v>
      </c>
      <c r="AF1060" s="107">
        <f>IF(V1060=0,"-",FORECAST($C$8,Инклинометрия!$B$2:$B$152,Инклинометрия!$A$2:$A$152))</f>
        <v>1330</v>
      </c>
      <c r="AG1060" s="107">
        <f>IF(V1060=0,"-",FORECAST($C$8-V1060,Инклинометрия!$B$2:$B$152,Инклинометрия!$A$2:$A$152))</f>
        <v>0</v>
      </c>
      <c r="AH1060" s="107">
        <f>IF(W1060=0,"-",FORECAST($C$8+W1060,Инклинометрия!$B$2:$B$152,Инклинометрия!$A$2:$A$152))</f>
        <v>1332.6462608342592</v>
      </c>
      <c r="AI1060" s="107">
        <f>IF(W1060=0,"-",FORECAST($C$8,Инклинометрия!$B$2:$B$152,Инклинометрия!$A$2:$A$152))</f>
        <v>1330</v>
      </c>
      <c r="AK1060" s="122">
        <f t="shared" si="320"/>
        <v>0</v>
      </c>
      <c r="AL1060" s="67">
        <f>AK1060*(B1060-B1059)</f>
        <v>0</v>
      </c>
      <c r="AM1060" s="23">
        <f t="shared" si="303"/>
        <v>8.6725204696437436E-2</v>
      </c>
      <c r="AN1060" s="26">
        <f>AN1059+AK1060*(B1060-B1059)/(2*PI()*$C$5*AN1059*$K$13)</f>
        <v>0.15480061813468687</v>
      </c>
      <c r="AO1060" s="87">
        <f t="shared" si="314"/>
        <v>145932.55112472404</v>
      </c>
      <c r="AP1060" s="87">
        <f>IF(R1060+U1060&lt;$C$8,0,32*$L$23/$C$12^2*($K$10*R1060+$K$8*U1060)+32*$L$24/($C$14^2-$C$13^2)*($K$10*S1060+$K$8*V1060))</f>
        <v>44607.551124724028</v>
      </c>
      <c r="AQ1060" s="66">
        <f>R1060*$C$11*$C$9+U1060*$C$11*$C$10</f>
        <v>14695380</v>
      </c>
      <c r="AR1060" s="66">
        <f>S1060*$C$11*$C$9+V1060*$C$11*$C$10</f>
        <v>14695380</v>
      </c>
      <c r="AS1060" s="87">
        <f>$C$11*(T1060*$C$9+W1060*$C$10)</f>
        <v>792178.05375968735</v>
      </c>
      <c r="AT1060" s="45">
        <f t="shared" si="308"/>
        <v>15633490.60488441</v>
      </c>
      <c r="AU1060" s="75"/>
    </row>
    <row r="1061" spans="2:47" ht="15" thickBot="1" x14ac:dyDescent="0.35">
      <c r="B1061" s="41">
        <f t="shared" si="315"/>
        <v>20600</v>
      </c>
      <c r="C1061" s="8">
        <f t="shared" si="316"/>
        <v>206</v>
      </c>
      <c r="D1061" s="73">
        <f t="shared" si="304"/>
        <v>275.52499999999998</v>
      </c>
      <c r="E1061" s="29">
        <f t="shared" si="321"/>
        <v>68232.920451468133</v>
      </c>
      <c r="F1061" s="29">
        <f t="shared" si="317"/>
        <v>66.245553836373062</v>
      </c>
      <c r="G1061" s="29">
        <f t="shared" si="318"/>
        <v>88.603428256148959</v>
      </c>
      <c r="H1061" s="17">
        <f t="shared" si="319"/>
        <v>91261.531103837464</v>
      </c>
      <c r="I1061" s="29">
        <f t="shared" si="309"/>
        <v>2.2250485660981263</v>
      </c>
      <c r="J1061" s="29">
        <f t="shared" si="310"/>
        <v>41.69411544073867</v>
      </c>
      <c r="K1061" s="32">
        <f>IF((D1060+L1060+M1060-AL1060)/($C$21+$C$22)&gt;$C$8,$C$8,(D1060+L1060+M1060-AL1060)/($C$21+$C$22))</f>
        <v>1400</v>
      </c>
      <c r="L1061" s="97">
        <f t="shared" si="305"/>
        <v>0</v>
      </c>
      <c r="M1061" s="96">
        <f t="shared" si="306"/>
        <v>0</v>
      </c>
      <c r="N1061" s="98">
        <f t="shared" si="311"/>
        <v>1.7179213529287818</v>
      </c>
      <c r="O1061" s="100">
        <f t="shared" si="307"/>
        <v>4.2266987561397071</v>
      </c>
      <c r="P1061" s="104">
        <f t="shared" si="312"/>
        <v>18.880500609176615</v>
      </c>
      <c r="Q1061" s="102">
        <f t="shared" si="313"/>
        <v>4.9224514715476911E-2</v>
      </c>
      <c r="R1061" s="106">
        <f>IF(K1061-H1060&lt;0,0,K1061-H1060)</f>
        <v>0</v>
      </c>
      <c r="S1061" s="106">
        <f>K1061-V1061</f>
        <v>0</v>
      </c>
      <c r="T1061" s="106">
        <f>IF(R1061&gt;0,$C$6-$C$8,IF($C$6-$C$8-W1061&lt;0,0,$C$6-$C$8-W1061))</f>
        <v>97.214462279726973</v>
      </c>
      <c r="U1061" s="107">
        <f>IF(R1061=0,IF(U1060+(F1061-AL1061/$C$23)*$C$21/($C$21+$C$22)&gt;$C$8,$C$8,U1060+F1061*$C$21/($C$21+$C$22)),E1061)</f>
        <v>1400</v>
      </c>
      <c r="V1061" s="107">
        <f>IF(R1061&gt;0,0,IF(V1060+(F1061-AL1061/$C$23)*$C$21/($C$21+$C$22)&gt;$C$8,$C$8,IF(U1061=$C$8,V1060+(F1061-AL1061/$C$23)*$C$21/$C$22,V1060+(F1061-AL1061/$C$23)*$C$21/($C$21+$C$22))))</f>
        <v>1400</v>
      </c>
      <c r="W1061" s="203">
        <f>IF(R1061&gt;0,0,IF(W1060+AL1061/$C$23&gt;$F$23,$F$23,W1060+AL1061/$C$23))</f>
        <v>2.7855377202730285</v>
      </c>
      <c r="X1061" s="105" t="str">
        <f>IF(R1061=0,"-",FORECAST($C$8,Инклинометрия!$B$2:$B$152,Инклинометрия!$A$2:$A$152))</f>
        <v>-</v>
      </c>
      <c r="Y1061" s="105" t="str">
        <f>IF(R1061=0,"-",FORECAST($C$8-R1061,Инклинометрия!$B$2:$B$152,Инклинометрия!$A$2:$A$152))</f>
        <v>-</v>
      </c>
      <c r="Z1061" s="105" t="str">
        <f>IF(R1061&gt;0,FORECAST($C$8,Инклинометрия!$B$2:$B$152,Инклинометрия!$A$2:$A$152),IF(V1061=$C$8,"-",FORECAST($C$8-V1061,Инклинометрия!$B$2:$B$152,Инклинометрия!$A$2:$A$152)))</f>
        <v>-</v>
      </c>
      <c r="AA1061" s="105" t="str">
        <f>IF(S1061=0,"-",FORECAST($C$8-(S1061+V1061),Инклинометрия!$B$2:$B$152,Инклинометрия!$A$2:$A$152))</f>
        <v>-</v>
      </c>
      <c r="AB1061" s="105">
        <f>FORECAST($C$8+T1061,Инклинометрия!$B$2:$B$152,Инклинометрия!$A$2:$A$152)</f>
        <v>1422.3537391657405</v>
      </c>
      <c r="AC1061" s="105">
        <f>IF(R1061=0,FORECAST($C$6-T1061,Инклинометрия!$B$2:$B$152,Инклинометрия!$A$2:$A$152),FORECAST($C$8,Инклинометрия!$B$2:$B$152,Инклинометрия!$A$2:$A$152))</f>
        <v>1332.6462608342592</v>
      </c>
      <c r="AD1061" s="107">
        <f>IF(R1061=0,FORECAST($C$8,Инклинометрия!$B$2:$B$152,Инклинометрия!$A$2:$A$152),Y1061)</f>
        <v>1330</v>
      </c>
      <c r="AE1061" s="107">
        <f>FORECAST($C$8-(R1061+U1061),Инклинометрия!$B$2:$B$152,Инклинометрия!$A$2:$A$152)</f>
        <v>0</v>
      </c>
      <c r="AF1061" s="107">
        <f>IF(V1061=0,"-",FORECAST($C$8,Инклинометрия!$B$2:$B$152,Инклинометрия!$A$2:$A$152))</f>
        <v>1330</v>
      </c>
      <c r="AG1061" s="107">
        <f>IF(V1061=0,"-",FORECAST($C$8-V1061,Инклинометрия!$B$2:$B$152,Инклинометрия!$A$2:$A$152))</f>
        <v>0</v>
      </c>
      <c r="AH1061" s="107">
        <f>IF(W1061=0,"-",FORECAST($C$8+W1061,Инклинометрия!$B$2:$B$152,Инклинометрия!$A$2:$A$152))</f>
        <v>1332.6462608342592</v>
      </c>
      <c r="AI1061" s="107">
        <f>IF(W1061=0,"-",FORECAST($C$8,Инклинометрия!$B$2:$B$152,Инклинометрия!$A$2:$A$152))</f>
        <v>1330</v>
      </c>
      <c r="AK1061" s="122">
        <f t="shared" si="320"/>
        <v>0</v>
      </c>
      <c r="AL1061" s="67">
        <f>AK1061*(B1061-B1060)</f>
        <v>0</v>
      </c>
      <c r="AM1061" s="23">
        <f t="shared" si="303"/>
        <v>8.6725204696437436E-2</v>
      </c>
      <c r="AN1061" s="26">
        <f>AN1060+AK1061*(B1061-B1060)/(2*PI()*$C$5*AN1060*$K$13)</f>
        <v>0.15480061813468687</v>
      </c>
      <c r="AO1061" s="87">
        <f t="shared" si="314"/>
        <v>145932.55112472404</v>
      </c>
      <c r="AP1061" s="87">
        <f>IF(R1061+U1061&lt;$C$8,0,32*$L$23/$C$12^2*($K$10*R1061+$K$8*U1061)+32*$L$24/($C$14^2-$C$13^2)*($K$10*S1061+$K$8*V1061))</f>
        <v>44607.551124724028</v>
      </c>
      <c r="AQ1061" s="66">
        <f>R1061*$C$11*$C$9+U1061*$C$11*$C$10</f>
        <v>14695380</v>
      </c>
      <c r="AR1061" s="66">
        <f>S1061*$C$11*$C$9+V1061*$C$11*$C$10</f>
        <v>14695380</v>
      </c>
      <c r="AS1061" s="87">
        <f>$C$11*(T1061*$C$9+W1061*$C$10)</f>
        <v>792178.05375968735</v>
      </c>
      <c r="AT1061" s="45">
        <f t="shared" si="308"/>
        <v>15633490.60488441</v>
      </c>
      <c r="AU1061" s="75"/>
    </row>
    <row r="1062" spans="2:47" ht="15" thickBot="1" x14ac:dyDescent="0.35">
      <c r="B1062" s="41">
        <f t="shared" si="315"/>
        <v>20620</v>
      </c>
      <c r="C1062" s="8">
        <f t="shared" si="316"/>
        <v>206.20000000000002</v>
      </c>
      <c r="D1062" s="73">
        <f t="shared" si="304"/>
        <v>275.79250000000002</v>
      </c>
      <c r="E1062" s="29">
        <f t="shared" si="321"/>
        <v>68299.16600530452</v>
      </c>
      <c r="F1062" s="29">
        <f t="shared" si="317"/>
        <v>66.245553836382484</v>
      </c>
      <c r="G1062" s="29">
        <f t="shared" si="318"/>
        <v>88.603428256161564</v>
      </c>
      <c r="H1062" s="17">
        <f t="shared" si="319"/>
        <v>91350.134532093623</v>
      </c>
      <c r="I1062" s="29">
        <f t="shared" si="309"/>
        <v>2.2250485660981263</v>
      </c>
      <c r="J1062" s="29">
        <f t="shared" si="310"/>
        <v>41.694115440741633</v>
      </c>
      <c r="K1062" s="32">
        <f>IF((D1061+L1061+M1061-AL1061)/($C$21+$C$22)&gt;$C$8,$C$8,(D1061+L1061+M1061-AL1061)/($C$21+$C$22))</f>
        <v>1400</v>
      </c>
      <c r="L1062" s="97">
        <f t="shared" si="305"/>
        <v>0</v>
      </c>
      <c r="M1062" s="96">
        <f t="shared" si="306"/>
        <v>0</v>
      </c>
      <c r="N1062" s="98">
        <f t="shared" si="311"/>
        <v>1.7179213529287818</v>
      </c>
      <c r="O1062" s="100">
        <f t="shared" si="307"/>
        <v>4.2266987561397071</v>
      </c>
      <c r="P1062" s="104">
        <f t="shared" si="312"/>
        <v>18.880500609176615</v>
      </c>
      <c r="Q1062" s="102">
        <f t="shared" si="313"/>
        <v>4.9224514715476911E-2</v>
      </c>
      <c r="R1062" s="106">
        <f>IF(K1062-H1061&lt;0,0,K1062-H1061)</f>
        <v>0</v>
      </c>
      <c r="S1062" s="106">
        <f>K1062-V1062</f>
        <v>0</v>
      </c>
      <c r="T1062" s="106">
        <f>IF(R1062&gt;0,$C$6-$C$8,IF($C$6-$C$8-W1062&lt;0,0,$C$6-$C$8-W1062))</f>
        <v>97.214462279726973</v>
      </c>
      <c r="U1062" s="107">
        <f>IF(R1062=0,IF(U1061+(F1062-AL1062/$C$23)*$C$21/($C$21+$C$22)&gt;$C$8,$C$8,U1061+F1062*$C$21/($C$21+$C$22)),E1062)</f>
        <v>1400</v>
      </c>
      <c r="V1062" s="107">
        <f>IF(R1062&gt;0,0,IF(V1061+(F1062-AL1062/$C$23)*$C$21/($C$21+$C$22)&gt;$C$8,$C$8,IF(U1062=$C$8,V1061+(F1062-AL1062/$C$23)*$C$21/$C$22,V1061+(F1062-AL1062/$C$23)*$C$21/($C$21+$C$22))))</f>
        <v>1400</v>
      </c>
      <c r="W1062" s="203">
        <f>IF(R1062&gt;0,0,IF(W1061+AL1062/$C$23&gt;$F$23,$F$23,W1061+AL1062/$C$23))</f>
        <v>2.7855377202730285</v>
      </c>
      <c r="X1062" s="105" t="str">
        <f>IF(R1062=0,"-",FORECAST($C$8,Инклинометрия!$B$2:$B$152,Инклинометрия!$A$2:$A$152))</f>
        <v>-</v>
      </c>
      <c r="Y1062" s="105" t="str">
        <f>IF(R1062=0,"-",FORECAST($C$8-R1062,Инклинометрия!$B$2:$B$152,Инклинометрия!$A$2:$A$152))</f>
        <v>-</v>
      </c>
      <c r="Z1062" s="105" t="str">
        <f>IF(R1062&gt;0,FORECAST($C$8,Инклинометрия!$B$2:$B$152,Инклинометрия!$A$2:$A$152),IF(V1062=$C$8,"-",FORECAST($C$8-V1062,Инклинометрия!$B$2:$B$152,Инклинометрия!$A$2:$A$152)))</f>
        <v>-</v>
      </c>
      <c r="AA1062" s="105" t="str">
        <f>IF(S1062=0,"-",FORECAST($C$8-(S1062+V1062),Инклинометрия!$B$2:$B$152,Инклинометрия!$A$2:$A$152))</f>
        <v>-</v>
      </c>
      <c r="AB1062" s="105">
        <f>FORECAST($C$8+T1062,Инклинометрия!$B$2:$B$152,Инклинометрия!$A$2:$A$152)</f>
        <v>1422.3537391657405</v>
      </c>
      <c r="AC1062" s="105">
        <f>IF(R1062=0,FORECAST($C$6-T1062,Инклинометрия!$B$2:$B$152,Инклинометрия!$A$2:$A$152),FORECAST($C$8,Инклинометрия!$B$2:$B$152,Инклинометрия!$A$2:$A$152))</f>
        <v>1332.6462608342592</v>
      </c>
      <c r="AD1062" s="107">
        <f>IF(R1062=0,FORECAST($C$8,Инклинометрия!$B$2:$B$152,Инклинометрия!$A$2:$A$152),Y1062)</f>
        <v>1330</v>
      </c>
      <c r="AE1062" s="107">
        <f>FORECAST($C$8-(R1062+U1062),Инклинометрия!$B$2:$B$152,Инклинометрия!$A$2:$A$152)</f>
        <v>0</v>
      </c>
      <c r="AF1062" s="107">
        <f>IF(V1062=0,"-",FORECAST($C$8,Инклинометрия!$B$2:$B$152,Инклинометрия!$A$2:$A$152))</f>
        <v>1330</v>
      </c>
      <c r="AG1062" s="107">
        <f>IF(V1062=0,"-",FORECAST($C$8-V1062,Инклинометрия!$B$2:$B$152,Инклинометрия!$A$2:$A$152))</f>
        <v>0</v>
      </c>
      <c r="AH1062" s="107">
        <f>IF(W1062=0,"-",FORECAST($C$8+W1062,Инклинометрия!$B$2:$B$152,Инклинометрия!$A$2:$A$152))</f>
        <v>1332.6462608342592</v>
      </c>
      <c r="AI1062" s="107">
        <f>IF(W1062=0,"-",FORECAST($C$8,Инклинометрия!$B$2:$B$152,Инклинометрия!$A$2:$A$152))</f>
        <v>1330</v>
      </c>
      <c r="AK1062" s="122">
        <f t="shared" si="320"/>
        <v>0</v>
      </c>
      <c r="AL1062" s="67">
        <f>AK1062*(B1062-B1061)</f>
        <v>0</v>
      </c>
      <c r="AM1062" s="23">
        <f t="shared" si="303"/>
        <v>8.6725204696437436E-2</v>
      </c>
      <c r="AN1062" s="26">
        <f>AN1061+AK1062*(B1062-B1061)/(2*PI()*$C$5*AN1061*$K$13)</f>
        <v>0.15480061813468687</v>
      </c>
      <c r="AO1062" s="87">
        <f t="shared" si="314"/>
        <v>145932.55112472404</v>
      </c>
      <c r="AP1062" s="87">
        <f>IF(R1062+U1062&lt;$C$8,0,32*$L$23/$C$12^2*($K$10*R1062+$K$8*U1062)+32*$L$24/($C$14^2-$C$13^2)*($K$10*S1062+$K$8*V1062))</f>
        <v>44607.551124724028</v>
      </c>
      <c r="AQ1062" s="66">
        <f>R1062*$C$11*$C$9+U1062*$C$11*$C$10</f>
        <v>14695380</v>
      </c>
      <c r="AR1062" s="66">
        <f>S1062*$C$11*$C$9+V1062*$C$11*$C$10</f>
        <v>14695380</v>
      </c>
      <c r="AS1062" s="87">
        <f>$C$11*(T1062*$C$9+W1062*$C$10)</f>
        <v>792178.05375968735</v>
      </c>
      <c r="AT1062" s="45">
        <f t="shared" si="308"/>
        <v>15633490.60488441</v>
      </c>
      <c r="AU1062" s="75"/>
    </row>
    <row r="1063" spans="2:47" ht="15" thickBot="1" x14ac:dyDescent="0.35">
      <c r="B1063" s="41">
        <f t="shared" si="315"/>
        <v>20640</v>
      </c>
      <c r="C1063" s="8">
        <f t="shared" si="316"/>
        <v>206.4</v>
      </c>
      <c r="D1063" s="73">
        <f t="shared" si="304"/>
        <v>276.06</v>
      </c>
      <c r="E1063" s="29">
        <f t="shared" si="321"/>
        <v>68365.411559140906</v>
      </c>
      <c r="F1063" s="29">
        <f t="shared" si="317"/>
        <v>66.245553836373062</v>
      </c>
      <c r="G1063" s="29">
        <f t="shared" si="318"/>
        <v>88.603428256148959</v>
      </c>
      <c r="H1063" s="17">
        <f t="shared" si="319"/>
        <v>91438.737960349768</v>
      </c>
      <c r="I1063" s="29">
        <f t="shared" si="309"/>
        <v>2.2250485660981263</v>
      </c>
      <c r="J1063" s="29">
        <f t="shared" si="310"/>
        <v>41.69411544073867</v>
      </c>
      <c r="K1063" s="32">
        <f>IF((D1062+L1062+M1062-AL1062)/($C$21+$C$22)&gt;$C$8,$C$8,(D1062+L1062+M1062-AL1062)/($C$21+$C$22))</f>
        <v>1400</v>
      </c>
      <c r="L1063" s="97">
        <f t="shared" si="305"/>
        <v>0</v>
      </c>
      <c r="M1063" s="96">
        <f t="shared" si="306"/>
        <v>0</v>
      </c>
      <c r="N1063" s="98">
        <f t="shared" si="311"/>
        <v>1.7179213529287818</v>
      </c>
      <c r="O1063" s="100">
        <f t="shared" si="307"/>
        <v>4.2266987561397071</v>
      </c>
      <c r="P1063" s="104">
        <f t="shared" si="312"/>
        <v>18.880500609176615</v>
      </c>
      <c r="Q1063" s="102">
        <f t="shared" si="313"/>
        <v>4.9224514715476911E-2</v>
      </c>
      <c r="R1063" s="106">
        <f>IF(K1063-H1062&lt;0,0,K1063-H1062)</f>
        <v>0</v>
      </c>
      <c r="S1063" s="106">
        <f>K1063-V1063</f>
        <v>0</v>
      </c>
      <c r="T1063" s="106">
        <f>IF(R1063&gt;0,$C$6-$C$8,IF($C$6-$C$8-W1063&lt;0,0,$C$6-$C$8-W1063))</f>
        <v>97.214462279726973</v>
      </c>
      <c r="U1063" s="107">
        <f>IF(R1063=0,IF(U1062+(F1063-AL1063/$C$23)*$C$21/($C$21+$C$22)&gt;$C$8,$C$8,U1062+F1063*$C$21/($C$21+$C$22)),E1063)</f>
        <v>1400</v>
      </c>
      <c r="V1063" s="107">
        <f>IF(R1063&gt;0,0,IF(V1062+(F1063-AL1063/$C$23)*$C$21/($C$21+$C$22)&gt;$C$8,$C$8,IF(U1063=$C$8,V1062+(F1063-AL1063/$C$23)*$C$21/$C$22,V1062+(F1063-AL1063/$C$23)*$C$21/($C$21+$C$22))))</f>
        <v>1400</v>
      </c>
      <c r="W1063" s="203">
        <f>IF(R1063&gt;0,0,IF(W1062+AL1063/$C$23&gt;$F$23,$F$23,W1062+AL1063/$C$23))</f>
        <v>2.7855377202730285</v>
      </c>
      <c r="X1063" s="105" t="str">
        <f>IF(R1063=0,"-",FORECAST($C$8,Инклинометрия!$B$2:$B$152,Инклинометрия!$A$2:$A$152))</f>
        <v>-</v>
      </c>
      <c r="Y1063" s="105" t="str">
        <f>IF(R1063=0,"-",FORECAST($C$8-R1063,Инклинометрия!$B$2:$B$152,Инклинометрия!$A$2:$A$152))</f>
        <v>-</v>
      </c>
      <c r="Z1063" s="105" t="str">
        <f>IF(R1063&gt;0,FORECAST($C$8,Инклинометрия!$B$2:$B$152,Инклинометрия!$A$2:$A$152),IF(V1063=$C$8,"-",FORECAST($C$8-V1063,Инклинометрия!$B$2:$B$152,Инклинометрия!$A$2:$A$152)))</f>
        <v>-</v>
      </c>
      <c r="AA1063" s="105" t="str">
        <f>IF(S1063=0,"-",FORECAST($C$8-(S1063+V1063),Инклинометрия!$B$2:$B$152,Инклинометрия!$A$2:$A$152))</f>
        <v>-</v>
      </c>
      <c r="AB1063" s="105">
        <f>FORECAST($C$8+T1063,Инклинометрия!$B$2:$B$152,Инклинометрия!$A$2:$A$152)</f>
        <v>1422.3537391657405</v>
      </c>
      <c r="AC1063" s="105">
        <f>IF(R1063=0,FORECAST($C$6-T1063,Инклинометрия!$B$2:$B$152,Инклинометрия!$A$2:$A$152),FORECAST($C$8,Инклинометрия!$B$2:$B$152,Инклинометрия!$A$2:$A$152))</f>
        <v>1332.6462608342592</v>
      </c>
      <c r="AD1063" s="107">
        <f>IF(R1063=0,FORECAST($C$8,Инклинометрия!$B$2:$B$152,Инклинометрия!$A$2:$A$152),Y1063)</f>
        <v>1330</v>
      </c>
      <c r="AE1063" s="107">
        <f>FORECAST($C$8-(R1063+U1063),Инклинометрия!$B$2:$B$152,Инклинометрия!$A$2:$A$152)</f>
        <v>0</v>
      </c>
      <c r="AF1063" s="107">
        <f>IF(V1063=0,"-",FORECAST($C$8,Инклинометрия!$B$2:$B$152,Инклинометрия!$A$2:$A$152))</f>
        <v>1330</v>
      </c>
      <c r="AG1063" s="107">
        <f>IF(V1063=0,"-",FORECAST($C$8-V1063,Инклинометрия!$B$2:$B$152,Инклинометрия!$A$2:$A$152))</f>
        <v>0</v>
      </c>
      <c r="AH1063" s="107">
        <f>IF(W1063=0,"-",FORECAST($C$8+W1063,Инклинометрия!$B$2:$B$152,Инклинометрия!$A$2:$A$152))</f>
        <v>1332.6462608342592</v>
      </c>
      <c r="AI1063" s="107">
        <f>IF(W1063=0,"-",FORECAST($C$8,Инклинометрия!$B$2:$B$152,Инклинометрия!$A$2:$A$152))</f>
        <v>1330</v>
      </c>
      <c r="AK1063" s="122">
        <f t="shared" si="320"/>
        <v>0</v>
      </c>
      <c r="AL1063" s="67">
        <f>AK1063*(B1063-B1062)</f>
        <v>0</v>
      </c>
      <c r="AM1063" s="23">
        <f t="shared" si="303"/>
        <v>8.6725204696437436E-2</v>
      </c>
      <c r="AN1063" s="26">
        <f>AN1062+AK1063*(B1063-B1062)/(2*PI()*$C$5*AN1062*$K$13)</f>
        <v>0.15480061813468687</v>
      </c>
      <c r="AO1063" s="87">
        <f t="shared" si="314"/>
        <v>145932.55112472404</v>
      </c>
      <c r="AP1063" s="87">
        <f>IF(R1063+U1063&lt;$C$8,0,32*$L$23/$C$12^2*($K$10*R1063+$K$8*U1063)+32*$L$24/($C$14^2-$C$13^2)*($K$10*S1063+$K$8*V1063))</f>
        <v>44607.551124724028</v>
      </c>
      <c r="AQ1063" s="66">
        <f>R1063*$C$11*$C$9+U1063*$C$11*$C$10</f>
        <v>14695380</v>
      </c>
      <c r="AR1063" s="66">
        <f>S1063*$C$11*$C$9+V1063*$C$11*$C$10</f>
        <v>14695380</v>
      </c>
      <c r="AS1063" s="87">
        <f>$C$11*(T1063*$C$9+W1063*$C$10)</f>
        <v>792178.05375968735</v>
      </c>
      <c r="AT1063" s="45">
        <f t="shared" si="308"/>
        <v>15633490.60488441</v>
      </c>
      <c r="AU1063" s="75"/>
    </row>
    <row r="1064" spans="2:47" ht="15" thickBot="1" x14ac:dyDescent="0.35">
      <c r="B1064" s="41">
        <f t="shared" si="315"/>
        <v>20660</v>
      </c>
      <c r="C1064" s="8">
        <f t="shared" si="316"/>
        <v>206.6</v>
      </c>
      <c r="D1064" s="73">
        <f t="shared" si="304"/>
        <v>276.32749999999999</v>
      </c>
      <c r="E1064" s="29">
        <f t="shared" si="321"/>
        <v>68431.657112977264</v>
      </c>
      <c r="F1064" s="29">
        <f t="shared" si="317"/>
        <v>66.245553836373062</v>
      </c>
      <c r="G1064" s="29">
        <f t="shared" si="318"/>
        <v>88.603428256148959</v>
      </c>
      <c r="H1064" s="17">
        <f t="shared" si="319"/>
        <v>91527.341388605913</v>
      </c>
      <c r="I1064" s="29">
        <f t="shared" si="309"/>
        <v>2.2250485660981263</v>
      </c>
      <c r="J1064" s="29">
        <f t="shared" si="310"/>
        <v>41.69411544073867</v>
      </c>
      <c r="K1064" s="32">
        <f>IF((D1063+L1063+M1063-AL1063)/($C$21+$C$22)&gt;$C$8,$C$8,(D1063+L1063+M1063-AL1063)/($C$21+$C$22))</f>
        <v>1400</v>
      </c>
      <c r="L1064" s="97">
        <f t="shared" si="305"/>
        <v>0</v>
      </c>
      <c r="M1064" s="96">
        <f t="shared" si="306"/>
        <v>0</v>
      </c>
      <c r="N1064" s="98">
        <f t="shared" si="311"/>
        <v>1.7179213529287818</v>
      </c>
      <c r="O1064" s="100">
        <f t="shared" si="307"/>
        <v>4.2266987561397071</v>
      </c>
      <c r="P1064" s="104">
        <f t="shared" si="312"/>
        <v>18.880500609176615</v>
      </c>
      <c r="Q1064" s="102">
        <f t="shared" si="313"/>
        <v>4.9224514715476911E-2</v>
      </c>
      <c r="R1064" s="106">
        <f>IF(K1064-H1063&lt;0,0,K1064-H1063)</f>
        <v>0</v>
      </c>
      <c r="S1064" s="106">
        <f>K1064-V1064</f>
        <v>0</v>
      </c>
      <c r="T1064" s="106">
        <f>IF(R1064&gt;0,$C$6-$C$8,IF($C$6-$C$8-W1064&lt;0,0,$C$6-$C$8-W1064))</f>
        <v>97.214462279726973</v>
      </c>
      <c r="U1064" s="107">
        <f>IF(R1064=0,IF(U1063+(F1064-AL1064/$C$23)*$C$21/($C$21+$C$22)&gt;$C$8,$C$8,U1063+F1064*$C$21/($C$21+$C$22)),E1064)</f>
        <v>1400</v>
      </c>
      <c r="V1064" s="107">
        <f>IF(R1064&gt;0,0,IF(V1063+(F1064-AL1064/$C$23)*$C$21/($C$21+$C$22)&gt;$C$8,$C$8,IF(U1064=$C$8,V1063+(F1064-AL1064/$C$23)*$C$21/$C$22,V1063+(F1064-AL1064/$C$23)*$C$21/($C$21+$C$22))))</f>
        <v>1400</v>
      </c>
      <c r="W1064" s="203">
        <f>IF(R1064&gt;0,0,IF(W1063+AL1064/$C$23&gt;$F$23,$F$23,W1063+AL1064/$C$23))</f>
        <v>2.7855377202730285</v>
      </c>
      <c r="X1064" s="105" t="str">
        <f>IF(R1064=0,"-",FORECAST($C$8,Инклинометрия!$B$2:$B$152,Инклинометрия!$A$2:$A$152))</f>
        <v>-</v>
      </c>
      <c r="Y1064" s="105" t="str">
        <f>IF(R1064=0,"-",FORECAST($C$8-R1064,Инклинометрия!$B$2:$B$152,Инклинометрия!$A$2:$A$152))</f>
        <v>-</v>
      </c>
      <c r="Z1064" s="105" t="str">
        <f>IF(R1064&gt;0,FORECAST($C$8,Инклинометрия!$B$2:$B$152,Инклинометрия!$A$2:$A$152),IF(V1064=$C$8,"-",FORECAST($C$8-V1064,Инклинометрия!$B$2:$B$152,Инклинометрия!$A$2:$A$152)))</f>
        <v>-</v>
      </c>
      <c r="AA1064" s="105" t="str">
        <f>IF(S1064=0,"-",FORECAST($C$8-(S1064+V1064),Инклинометрия!$B$2:$B$152,Инклинометрия!$A$2:$A$152))</f>
        <v>-</v>
      </c>
      <c r="AB1064" s="105">
        <f>FORECAST($C$8+T1064,Инклинометрия!$B$2:$B$152,Инклинометрия!$A$2:$A$152)</f>
        <v>1422.3537391657405</v>
      </c>
      <c r="AC1064" s="105">
        <f>IF(R1064=0,FORECAST($C$6-T1064,Инклинометрия!$B$2:$B$152,Инклинометрия!$A$2:$A$152),FORECAST($C$8,Инклинометрия!$B$2:$B$152,Инклинометрия!$A$2:$A$152))</f>
        <v>1332.6462608342592</v>
      </c>
      <c r="AD1064" s="107">
        <f>IF(R1064=0,FORECAST($C$8,Инклинометрия!$B$2:$B$152,Инклинометрия!$A$2:$A$152),Y1064)</f>
        <v>1330</v>
      </c>
      <c r="AE1064" s="107">
        <f>FORECAST($C$8-(R1064+U1064),Инклинометрия!$B$2:$B$152,Инклинометрия!$A$2:$A$152)</f>
        <v>0</v>
      </c>
      <c r="AF1064" s="107">
        <f>IF(V1064=0,"-",FORECAST($C$8,Инклинометрия!$B$2:$B$152,Инклинометрия!$A$2:$A$152))</f>
        <v>1330</v>
      </c>
      <c r="AG1064" s="107">
        <f>IF(V1064=0,"-",FORECAST($C$8-V1064,Инклинометрия!$B$2:$B$152,Инклинометрия!$A$2:$A$152))</f>
        <v>0</v>
      </c>
      <c r="AH1064" s="107">
        <f>IF(W1064=0,"-",FORECAST($C$8+W1064,Инклинометрия!$B$2:$B$152,Инклинометрия!$A$2:$A$152))</f>
        <v>1332.6462608342592</v>
      </c>
      <c r="AI1064" s="107">
        <f>IF(W1064=0,"-",FORECAST($C$8,Инклинометрия!$B$2:$B$152,Инклинометрия!$A$2:$A$152))</f>
        <v>1330</v>
      </c>
      <c r="AK1064" s="122">
        <f t="shared" si="320"/>
        <v>0</v>
      </c>
      <c r="AL1064" s="67">
        <f>AK1064*(B1064-B1063)</f>
        <v>0</v>
      </c>
      <c r="AM1064" s="23">
        <f t="shared" si="303"/>
        <v>8.6725204696437436E-2</v>
      </c>
      <c r="AN1064" s="26">
        <f>AN1063+AK1064*(B1064-B1063)/(2*PI()*$C$5*AN1063*$K$13)</f>
        <v>0.15480061813468687</v>
      </c>
      <c r="AO1064" s="87">
        <f t="shared" si="314"/>
        <v>145932.55112472404</v>
      </c>
      <c r="AP1064" s="87">
        <f>IF(R1064+U1064&lt;$C$8,0,32*$L$23/$C$12^2*($K$10*R1064+$K$8*U1064)+32*$L$24/($C$14^2-$C$13^2)*($K$10*S1064+$K$8*V1064))</f>
        <v>44607.551124724028</v>
      </c>
      <c r="AQ1064" s="66">
        <f>R1064*$C$11*$C$9+U1064*$C$11*$C$10</f>
        <v>14695380</v>
      </c>
      <c r="AR1064" s="66">
        <f>S1064*$C$11*$C$9+V1064*$C$11*$C$10</f>
        <v>14695380</v>
      </c>
      <c r="AS1064" s="87">
        <f>$C$11*(T1064*$C$9+W1064*$C$10)</f>
        <v>792178.05375968735</v>
      </c>
      <c r="AT1064" s="45">
        <f t="shared" si="308"/>
        <v>15633490.60488441</v>
      </c>
      <c r="AU1064" s="75"/>
    </row>
    <row r="1065" spans="2:47" ht="15" thickBot="1" x14ac:dyDescent="0.35">
      <c r="B1065" s="41">
        <f t="shared" si="315"/>
        <v>20680</v>
      </c>
      <c r="C1065" s="8">
        <f t="shared" si="316"/>
        <v>206.8</v>
      </c>
      <c r="D1065" s="73">
        <f t="shared" si="304"/>
        <v>276.59500000000003</v>
      </c>
      <c r="E1065" s="29">
        <f t="shared" si="321"/>
        <v>68497.90266681365</v>
      </c>
      <c r="F1065" s="29">
        <f t="shared" si="317"/>
        <v>66.245553836382484</v>
      </c>
      <c r="G1065" s="29">
        <f t="shared" si="318"/>
        <v>88.603428256161564</v>
      </c>
      <c r="H1065" s="17">
        <f t="shared" si="319"/>
        <v>91615.944816862073</v>
      </c>
      <c r="I1065" s="29">
        <f t="shared" si="309"/>
        <v>2.2250485660981263</v>
      </c>
      <c r="J1065" s="29">
        <f t="shared" si="310"/>
        <v>41.694115440741633</v>
      </c>
      <c r="K1065" s="32">
        <f>IF((D1064+L1064+M1064-AL1064)/($C$21+$C$22)&gt;$C$8,$C$8,(D1064+L1064+M1064-AL1064)/($C$21+$C$22))</f>
        <v>1400</v>
      </c>
      <c r="L1065" s="97">
        <f t="shared" si="305"/>
        <v>0</v>
      </c>
      <c r="M1065" s="96">
        <f t="shared" si="306"/>
        <v>0</v>
      </c>
      <c r="N1065" s="98">
        <f t="shared" si="311"/>
        <v>1.7179213529287818</v>
      </c>
      <c r="O1065" s="100">
        <f t="shared" si="307"/>
        <v>4.2266987561397071</v>
      </c>
      <c r="P1065" s="104">
        <f t="shared" si="312"/>
        <v>18.880500609176615</v>
      </c>
      <c r="Q1065" s="102">
        <f t="shared" si="313"/>
        <v>4.9224514715476911E-2</v>
      </c>
      <c r="R1065" s="106">
        <f>IF(K1065-H1064&lt;0,0,K1065-H1064)</f>
        <v>0</v>
      </c>
      <c r="S1065" s="106">
        <f>K1065-V1065</f>
        <v>0</v>
      </c>
      <c r="T1065" s="106">
        <f>IF(R1065&gt;0,$C$6-$C$8,IF($C$6-$C$8-W1065&lt;0,0,$C$6-$C$8-W1065))</f>
        <v>97.214462279726973</v>
      </c>
      <c r="U1065" s="107">
        <f>IF(R1065=0,IF(U1064+(F1065-AL1065/$C$23)*$C$21/($C$21+$C$22)&gt;$C$8,$C$8,U1064+F1065*$C$21/($C$21+$C$22)),E1065)</f>
        <v>1400</v>
      </c>
      <c r="V1065" s="107">
        <f>IF(R1065&gt;0,0,IF(V1064+(F1065-AL1065/$C$23)*$C$21/($C$21+$C$22)&gt;$C$8,$C$8,IF(U1065=$C$8,V1064+(F1065-AL1065/$C$23)*$C$21/$C$22,V1064+(F1065-AL1065/$C$23)*$C$21/($C$21+$C$22))))</f>
        <v>1400</v>
      </c>
      <c r="W1065" s="203">
        <f>IF(R1065&gt;0,0,IF(W1064+AL1065/$C$23&gt;$F$23,$F$23,W1064+AL1065/$C$23))</f>
        <v>2.7855377202730285</v>
      </c>
      <c r="X1065" s="105" t="str">
        <f>IF(R1065=0,"-",FORECAST($C$8,Инклинометрия!$B$2:$B$152,Инклинометрия!$A$2:$A$152))</f>
        <v>-</v>
      </c>
      <c r="Y1065" s="105" t="str">
        <f>IF(R1065=0,"-",FORECAST($C$8-R1065,Инклинометрия!$B$2:$B$152,Инклинометрия!$A$2:$A$152))</f>
        <v>-</v>
      </c>
      <c r="Z1065" s="105" t="str">
        <f>IF(R1065&gt;0,FORECAST($C$8,Инклинометрия!$B$2:$B$152,Инклинометрия!$A$2:$A$152),IF(V1065=$C$8,"-",FORECAST($C$8-V1065,Инклинометрия!$B$2:$B$152,Инклинометрия!$A$2:$A$152)))</f>
        <v>-</v>
      </c>
      <c r="AA1065" s="105" t="str">
        <f>IF(S1065=0,"-",FORECAST($C$8-(S1065+V1065),Инклинометрия!$B$2:$B$152,Инклинометрия!$A$2:$A$152))</f>
        <v>-</v>
      </c>
      <c r="AB1065" s="105">
        <f>FORECAST($C$8+T1065,Инклинометрия!$B$2:$B$152,Инклинометрия!$A$2:$A$152)</f>
        <v>1422.3537391657405</v>
      </c>
      <c r="AC1065" s="105">
        <f>IF(R1065=0,FORECAST($C$6-T1065,Инклинометрия!$B$2:$B$152,Инклинометрия!$A$2:$A$152),FORECAST($C$8,Инклинометрия!$B$2:$B$152,Инклинометрия!$A$2:$A$152))</f>
        <v>1332.6462608342592</v>
      </c>
      <c r="AD1065" s="107">
        <f>IF(R1065=0,FORECAST($C$8,Инклинометрия!$B$2:$B$152,Инклинометрия!$A$2:$A$152),Y1065)</f>
        <v>1330</v>
      </c>
      <c r="AE1065" s="107">
        <f>FORECAST($C$8-(R1065+U1065),Инклинометрия!$B$2:$B$152,Инклинометрия!$A$2:$A$152)</f>
        <v>0</v>
      </c>
      <c r="AF1065" s="107">
        <f>IF(V1065=0,"-",FORECAST($C$8,Инклинометрия!$B$2:$B$152,Инклинометрия!$A$2:$A$152))</f>
        <v>1330</v>
      </c>
      <c r="AG1065" s="107">
        <f>IF(V1065=0,"-",FORECAST($C$8-V1065,Инклинометрия!$B$2:$B$152,Инклинометрия!$A$2:$A$152))</f>
        <v>0</v>
      </c>
      <c r="AH1065" s="107">
        <f>IF(W1065=0,"-",FORECAST($C$8+W1065,Инклинометрия!$B$2:$B$152,Инклинометрия!$A$2:$A$152))</f>
        <v>1332.6462608342592</v>
      </c>
      <c r="AI1065" s="107">
        <f>IF(W1065=0,"-",FORECAST($C$8,Инклинометрия!$B$2:$B$152,Инклинометрия!$A$2:$A$152))</f>
        <v>1330</v>
      </c>
      <c r="AK1065" s="122">
        <f t="shared" si="320"/>
        <v>0</v>
      </c>
      <c r="AL1065" s="67">
        <f>AK1065*(B1065-B1064)</f>
        <v>0</v>
      </c>
      <c r="AM1065" s="23">
        <f t="shared" ref="AM1065:AM1128" si="322">AL1065+AM1064</f>
        <v>8.6725204696437436E-2</v>
      </c>
      <c r="AN1065" s="26">
        <f>AN1064+AK1065*(B1065-B1064)/(2*PI()*$C$5*AN1064*$K$13)</f>
        <v>0.15480061813468687</v>
      </c>
      <c r="AO1065" s="87">
        <f t="shared" si="314"/>
        <v>145932.55112472404</v>
      </c>
      <c r="AP1065" s="87">
        <f>IF(R1065+U1065&lt;$C$8,0,32*$L$23/$C$12^2*($K$10*R1065+$K$8*U1065)+32*$L$24/($C$14^2-$C$13^2)*($K$10*S1065+$K$8*V1065))</f>
        <v>44607.551124724028</v>
      </c>
      <c r="AQ1065" s="66">
        <f>R1065*$C$11*$C$9+U1065*$C$11*$C$10</f>
        <v>14695380</v>
      </c>
      <c r="AR1065" s="66">
        <f>S1065*$C$11*$C$9+V1065*$C$11*$C$10</f>
        <v>14695380</v>
      </c>
      <c r="AS1065" s="87">
        <f>$C$11*(T1065*$C$9+W1065*$C$10)</f>
        <v>792178.05375968735</v>
      </c>
      <c r="AT1065" s="45">
        <f t="shared" si="308"/>
        <v>15633490.60488441</v>
      </c>
      <c r="AU1065" s="75"/>
    </row>
    <row r="1066" spans="2:47" ht="15" thickBot="1" x14ac:dyDescent="0.35">
      <c r="B1066" s="41">
        <f t="shared" si="315"/>
        <v>20700</v>
      </c>
      <c r="C1066" s="8">
        <f t="shared" si="316"/>
        <v>207</v>
      </c>
      <c r="D1066" s="73">
        <f t="shared" si="304"/>
        <v>276.86250000000001</v>
      </c>
      <c r="E1066" s="29">
        <f t="shared" si="321"/>
        <v>68564.148220650022</v>
      </c>
      <c r="F1066" s="29">
        <f t="shared" si="317"/>
        <v>66.245553836373062</v>
      </c>
      <c r="G1066" s="29">
        <f t="shared" si="318"/>
        <v>88.603428256148959</v>
      </c>
      <c r="H1066" s="17">
        <f t="shared" si="319"/>
        <v>91704.548245118218</v>
      </c>
      <c r="I1066" s="29">
        <f t="shared" si="309"/>
        <v>2.2250485660981263</v>
      </c>
      <c r="J1066" s="29">
        <f t="shared" si="310"/>
        <v>41.69411544073867</v>
      </c>
      <c r="K1066" s="32">
        <f>IF((D1065+L1065+M1065-AL1065)/($C$21+$C$22)&gt;$C$8,$C$8,(D1065+L1065+M1065-AL1065)/($C$21+$C$22))</f>
        <v>1400</v>
      </c>
      <c r="L1066" s="97">
        <f t="shared" si="305"/>
        <v>0</v>
      </c>
      <c r="M1066" s="96">
        <f t="shared" si="306"/>
        <v>0</v>
      </c>
      <c r="N1066" s="98">
        <f t="shared" si="311"/>
        <v>1.7179213529287818</v>
      </c>
      <c r="O1066" s="100">
        <f t="shared" si="307"/>
        <v>4.2266987561397071</v>
      </c>
      <c r="P1066" s="104">
        <f t="shared" si="312"/>
        <v>18.880500609176615</v>
      </c>
      <c r="Q1066" s="102">
        <f t="shared" si="313"/>
        <v>4.9224514715476911E-2</v>
      </c>
      <c r="R1066" s="106">
        <f>IF(K1066-H1065&lt;0,0,K1066-H1065)</f>
        <v>0</v>
      </c>
      <c r="S1066" s="106">
        <f>K1066-V1066</f>
        <v>0</v>
      </c>
      <c r="T1066" s="106">
        <f>IF(R1066&gt;0,$C$6-$C$8,IF($C$6-$C$8-W1066&lt;0,0,$C$6-$C$8-W1066))</f>
        <v>97.214462279726973</v>
      </c>
      <c r="U1066" s="107">
        <f>IF(R1066=0,IF(U1065+(F1066-AL1066/$C$23)*$C$21/($C$21+$C$22)&gt;$C$8,$C$8,U1065+F1066*$C$21/($C$21+$C$22)),E1066)</f>
        <v>1400</v>
      </c>
      <c r="V1066" s="107">
        <f>IF(R1066&gt;0,0,IF(V1065+(F1066-AL1066/$C$23)*$C$21/($C$21+$C$22)&gt;$C$8,$C$8,IF(U1066=$C$8,V1065+(F1066-AL1066/$C$23)*$C$21/$C$22,V1065+(F1066-AL1066/$C$23)*$C$21/($C$21+$C$22))))</f>
        <v>1400</v>
      </c>
      <c r="W1066" s="203">
        <f>IF(R1066&gt;0,0,IF(W1065+AL1066/$C$23&gt;$F$23,$F$23,W1065+AL1066/$C$23))</f>
        <v>2.7855377202730285</v>
      </c>
      <c r="X1066" s="105" t="str">
        <f>IF(R1066=0,"-",FORECAST($C$8,Инклинометрия!$B$2:$B$152,Инклинометрия!$A$2:$A$152))</f>
        <v>-</v>
      </c>
      <c r="Y1066" s="105" t="str">
        <f>IF(R1066=0,"-",FORECAST($C$8-R1066,Инклинометрия!$B$2:$B$152,Инклинометрия!$A$2:$A$152))</f>
        <v>-</v>
      </c>
      <c r="Z1066" s="105" t="str">
        <f>IF(R1066&gt;0,FORECAST($C$8,Инклинометрия!$B$2:$B$152,Инклинометрия!$A$2:$A$152),IF(V1066=$C$8,"-",FORECAST($C$8-V1066,Инклинометрия!$B$2:$B$152,Инклинометрия!$A$2:$A$152)))</f>
        <v>-</v>
      </c>
      <c r="AA1066" s="105" t="str">
        <f>IF(S1066=0,"-",FORECAST($C$8-(S1066+V1066),Инклинометрия!$B$2:$B$152,Инклинометрия!$A$2:$A$152))</f>
        <v>-</v>
      </c>
      <c r="AB1066" s="105">
        <f>FORECAST($C$8+T1066,Инклинометрия!$B$2:$B$152,Инклинометрия!$A$2:$A$152)</f>
        <v>1422.3537391657405</v>
      </c>
      <c r="AC1066" s="105">
        <f>IF(R1066=0,FORECAST($C$6-T1066,Инклинометрия!$B$2:$B$152,Инклинометрия!$A$2:$A$152),FORECAST($C$8,Инклинометрия!$B$2:$B$152,Инклинометрия!$A$2:$A$152))</f>
        <v>1332.6462608342592</v>
      </c>
      <c r="AD1066" s="107">
        <f>IF(R1066=0,FORECAST($C$8,Инклинометрия!$B$2:$B$152,Инклинометрия!$A$2:$A$152),Y1066)</f>
        <v>1330</v>
      </c>
      <c r="AE1066" s="107">
        <f>FORECAST($C$8-(R1066+U1066),Инклинометрия!$B$2:$B$152,Инклинометрия!$A$2:$A$152)</f>
        <v>0</v>
      </c>
      <c r="AF1066" s="107">
        <f>IF(V1066=0,"-",FORECAST($C$8,Инклинометрия!$B$2:$B$152,Инклинометрия!$A$2:$A$152))</f>
        <v>1330</v>
      </c>
      <c r="AG1066" s="107">
        <f>IF(V1066=0,"-",FORECAST($C$8-V1066,Инклинометрия!$B$2:$B$152,Инклинометрия!$A$2:$A$152))</f>
        <v>0</v>
      </c>
      <c r="AH1066" s="107">
        <f>IF(W1066=0,"-",FORECAST($C$8+W1066,Инклинометрия!$B$2:$B$152,Инклинометрия!$A$2:$A$152))</f>
        <v>1332.6462608342592</v>
      </c>
      <c r="AI1066" s="107">
        <f>IF(W1066=0,"-",FORECAST($C$8,Инклинометрия!$B$2:$B$152,Инклинометрия!$A$2:$A$152))</f>
        <v>1330</v>
      </c>
      <c r="AK1066" s="122">
        <f t="shared" si="320"/>
        <v>0</v>
      </c>
      <c r="AL1066" s="67">
        <f>AK1066*(B1066-B1065)</f>
        <v>0</v>
      </c>
      <c r="AM1066" s="23">
        <f t="shared" si="322"/>
        <v>8.6725204696437436E-2</v>
      </c>
      <c r="AN1066" s="26">
        <f>AN1065+AK1066*(B1066-B1065)/(2*PI()*$C$5*AN1065*$K$13)</f>
        <v>0.15480061813468687</v>
      </c>
      <c r="AO1066" s="87">
        <f t="shared" si="314"/>
        <v>145932.55112472404</v>
      </c>
      <c r="AP1066" s="87">
        <f>IF(R1066+U1066&lt;$C$8,0,32*$L$23/$C$12^2*($K$10*R1066+$K$8*U1066)+32*$L$24/($C$14^2-$C$13^2)*($K$10*S1066+$K$8*V1066))</f>
        <v>44607.551124724028</v>
      </c>
      <c r="AQ1066" s="66">
        <f>R1066*$C$11*$C$9+U1066*$C$11*$C$10</f>
        <v>14695380</v>
      </c>
      <c r="AR1066" s="66">
        <f>S1066*$C$11*$C$9+V1066*$C$11*$C$10</f>
        <v>14695380</v>
      </c>
      <c r="AS1066" s="87">
        <f>$C$11*(T1066*$C$9+W1066*$C$10)</f>
        <v>792178.05375968735</v>
      </c>
      <c r="AT1066" s="45">
        <f t="shared" si="308"/>
        <v>15633490.60488441</v>
      </c>
      <c r="AU1066" s="75"/>
    </row>
    <row r="1067" spans="2:47" ht="15" thickBot="1" x14ac:dyDescent="0.35">
      <c r="B1067" s="41">
        <f t="shared" si="315"/>
        <v>20720</v>
      </c>
      <c r="C1067" s="8">
        <f t="shared" si="316"/>
        <v>207.20000000000002</v>
      </c>
      <c r="D1067" s="73">
        <f t="shared" si="304"/>
        <v>277.13000000000005</v>
      </c>
      <c r="E1067" s="29">
        <f t="shared" si="321"/>
        <v>68630.393774486409</v>
      </c>
      <c r="F1067" s="29">
        <f t="shared" si="317"/>
        <v>66.245553836382484</v>
      </c>
      <c r="G1067" s="29">
        <f t="shared" si="318"/>
        <v>88.603428256161564</v>
      </c>
      <c r="H1067" s="17">
        <f t="shared" si="319"/>
        <v>91793.151673374377</v>
      </c>
      <c r="I1067" s="29">
        <f t="shared" si="309"/>
        <v>2.2250485660981263</v>
      </c>
      <c r="J1067" s="29">
        <f t="shared" si="310"/>
        <v>41.694115440741633</v>
      </c>
      <c r="K1067" s="32">
        <f>IF((D1066+L1066+M1066-AL1066)/($C$21+$C$22)&gt;$C$8,$C$8,(D1066+L1066+M1066-AL1066)/($C$21+$C$22))</f>
        <v>1400</v>
      </c>
      <c r="L1067" s="97">
        <f t="shared" si="305"/>
        <v>0</v>
      </c>
      <c r="M1067" s="96">
        <f t="shared" si="306"/>
        <v>0</v>
      </c>
      <c r="N1067" s="98">
        <f t="shared" si="311"/>
        <v>1.7179213529287818</v>
      </c>
      <c r="O1067" s="100">
        <f t="shared" si="307"/>
        <v>4.2266987561397071</v>
      </c>
      <c r="P1067" s="104">
        <f t="shared" si="312"/>
        <v>18.880500609176615</v>
      </c>
      <c r="Q1067" s="102">
        <f t="shared" si="313"/>
        <v>4.9224514715476911E-2</v>
      </c>
      <c r="R1067" s="106">
        <f>IF(K1067-H1066&lt;0,0,K1067-H1066)</f>
        <v>0</v>
      </c>
      <c r="S1067" s="106">
        <f>K1067-V1067</f>
        <v>0</v>
      </c>
      <c r="T1067" s="106">
        <f>IF(R1067&gt;0,$C$6-$C$8,IF($C$6-$C$8-W1067&lt;0,0,$C$6-$C$8-W1067))</f>
        <v>97.214462279726973</v>
      </c>
      <c r="U1067" s="107">
        <f>IF(R1067=0,IF(U1066+(F1067-AL1067/$C$23)*$C$21/($C$21+$C$22)&gt;$C$8,$C$8,U1066+F1067*$C$21/($C$21+$C$22)),E1067)</f>
        <v>1400</v>
      </c>
      <c r="V1067" s="107">
        <f>IF(R1067&gt;0,0,IF(V1066+(F1067-AL1067/$C$23)*$C$21/($C$21+$C$22)&gt;$C$8,$C$8,IF(U1067=$C$8,V1066+(F1067-AL1067/$C$23)*$C$21/$C$22,V1066+(F1067-AL1067/$C$23)*$C$21/($C$21+$C$22))))</f>
        <v>1400</v>
      </c>
      <c r="W1067" s="203">
        <f>IF(R1067&gt;0,0,IF(W1066+AL1067/$C$23&gt;$F$23,$F$23,W1066+AL1067/$C$23))</f>
        <v>2.7855377202730285</v>
      </c>
      <c r="X1067" s="105" t="str">
        <f>IF(R1067=0,"-",FORECAST($C$8,Инклинометрия!$B$2:$B$152,Инклинометрия!$A$2:$A$152))</f>
        <v>-</v>
      </c>
      <c r="Y1067" s="105" t="str">
        <f>IF(R1067=0,"-",FORECAST($C$8-R1067,Инклинометрия!$B$2:$B$152,Инклинометрия!$A$2:$A$152))</f>
        <v>-</v>
      </c>
      <c r="Z1067" s="105" t="str">
        <f>IF(R1067&gt;0,FORECAST($C$8,Инклинометрия!$B$2:$B$152,Инклинометрия!$A$2:$A$152),IF(V1067=$C$8,"-",FORECAST($C$8-V1067,Инклинометрия!$B$2:$B$152,Инклинометрия!$A$2:$A$152)))</f>
        <v>-</v>
      </c>
      <c r="AA1067" s="105" t="str">
        <f>IF(S1067=0,"-",FORECAST($C$8-(S1067+V1067),Инклинометрия!$B$2:$B$152,Инклинометрия!$A$2:$A$152))</f>
        <v>-</v>
      </c>
      <c r="AB1067" s="105">
        <f>FORECAST($C$8+T1067,Инклинометрия!$B$2:$B$152,Инклинометрия!$A$2:$A$152)</f>
        <v>1422.3537391657405</v>
      </c>
      <c r="AC1067" s="105">
        <f>IF(R1067=0,FORECAST($C$6-T1067,Инклинометрия!$B$2:$B$152,Инклинометрия!$A$2:$A$152),FORECAST($C$8,Инклинометрия!$B$2:$B$152,Инклинометрия!$A$2:$A$152))</f>
        <v>1332.6462608342592</v>
      </c>
      <c r="AD1067" s="107">
        <f>IF(R1067=0,FORECAST($C$8,Инклинометрия!$B$2:$B$152,Инклинометрия!$A$2:$A$152),Y1067)</f>
        <v>1330</v>
      </c>
      <c r="AE1067" s="107">
        <f>FORECAST($C$8-(R1067+U1067),Инклинометрия!$B$2:$B$152,Инклинометрия!$A$2:$A$152)</f>
        <v>0</v>
      </c>
      <c r="AF1067" s="107">
        <f>IF(V1067=0,"-",FORECAST($C$8,Инклинометрия!$B$2:$B$152,Инклинометрия!$A$2:$A$152))</f>
        <v>1330</v>
      </c>
      <c r="AG1067" s="107">
        <f>IF(V1067=0,"-",FORECAST($C$8-V1067,Инклинометрия!$B$2:$B$152,Инклинометрия!$A$2:$A$152))</f>
        <v>0</v>
      </c>
      <c r="AH1067" s="107">
        <f>IF(W1067=0,"-",FORECAST($C$8+W1067,Инклинометрия!$B$2:$B$152,Инклинометрия!$A$2:$A$152))</f>
        <v>1332.6462608342592</v>
      </c>
      <c r="AI1067" s="107">
        <f>IF(W1067=0,"-",FORECAST($C$8,Инклинометрия!$B$2:$B$152,Инклинометрия!$A$2:$A$152))</f>
        <v>1330</v>
      </c>
      <c r="AK1067" s="122">
        <f t="shared" si="320"/>
        <v>0</v>
      </c>
      <c r="AL1067" s="67">
        <f>AK1067*(B1067-B1066)</f>
        <v>0</v>
      </c>
      <c r="AM1067" s="23">
        <f t="shared" si="322"/>
        <v>8.6725204696437436E-2</v>
      </c>
      <c r="AN1067" s="26">
        <f>AN1066+AK1067*(B1067-B1066)/(2*PI()*$C$5*AN1066*$K$13)</f>
        <v>0.15480061813468687</v>
      </c>
      <c r="AO1067" s="87">
        <f t="shared" si="314"/>
        <v>145932.55112472404</v>
      </c>
      <c r="AP1067" s="87">
        <f>IF(R1067+U1067&lt;$C$8,0,32*$L$23/$C$12^2*($K$10*R1067+$K$8*U1067)+32*$L$24/($C$14^2-$C$13^2)*($K$10*S1067+$K$8*V1067))</f>
        <v>44607.551124724028</v>
      </c>
      <c r="AQ1067" s="66">
        <f>R1067*$C$11*$C$9+U1067*$C$11*$C$10</f>
        <v>14695380</v>
      </c>
      <c r="AR1067" s="66">
        <f>S1067*$C$11*$C$9+V1067*$C$11*$C$10</f>
        <v>14695380</v>
      </c>
      <c r="AS1067" s="87">
        <f>$C$11*(T1067*$C$9+W1067*$C$10)</f>
        <v>792178.05375968735</v>
      </c>
      <c r="AT1067" s="45">
        <f t="shared" si="308"/>
        <v>15633490.60488441</v>
      </c>
      <c r="AU1067" s="75"/>
    </row>
    <row r="1068" spans="2:47" ht="15" thickBot="1" x14ac:dyDescent="0.35">
      <c r="B1068" s="41">
        <f t="shared" si="315"/>
        <v>20740</v>
      </c>
      <c r="C1068" s="8">
        <f t="shared" si="316"/>
        <v>207.4</v>
      </c>
      <c r="D1068" s="73">
        <f t="shared" si="304"/>
        <v>277.39749999999998</v>
      </c>
      <c r="E1068" s="29">
        <f t="shared" si="321"/>
        <v>68696.639328322781</v>
      </c>
      <c r="F1068" s="29">
        <f t="shared" si="317"/>
        <v>66.245553836373062</v>
      </c>
      <c r="G1068" s="29">
        <f t="shared" si="318"/>
        <v>88.603428256148959</v>
      </c>
      <c r="H1068" s="17">
        <f t="shared" si="319"/>
        <v>91881.755101630522</v>
      </c>
      <c r="I1068" s="29">
        <f t="shared" si="309"/>
        <v>2.2250485660981263</v>
      </c>
      <c r="J1068" s="29">
        <f t="shared" si="310"/>
        <v>41.69411544073867</v>
      </c>
      <c r="K1068" s="32">
        <f>IF((D1067+L1067+M1067-AL1067)/($C$21+$C$22)&gt;$C$8,$C$8,(D1067+L1067+M1067-AL1067)/($C$21+$C$22))</f>
        <v>1400</v>
      </c>
      <c r="L1068" s="97">
        <f t="shared" si="305"/>
        <v>0</v>
      </c>
      <c r="M1068" s="96">
        <f t="shared" si="306"/>
        <v>0</v>
      </c>
      <c r="N1068" s="98">
        <f t="shared" si="311"/>
        <v>1.7179213529287818</v>
      </c>
      <c r="O1068" s="100">
        <f t="shared" si="307"/>
        <v>4.2266987561397071</v>
      </c>
      <c r="P1068" s="104">
        <f t="shared" si="312"/>
        <v>18.880500609176615</v>
      </c>
      <c r="Q1068" s="102">
        <f t="shared" si="313"/>
        <v>4.9224514715476911E-2</v>
      </c>
      <c r="R1068" s="106">
        <f>IF(K1068-H1067&lt;0,0,K1068-H1067)</f>
        <v>0</v>
      </c>
      <c r="S1068" s="106">
        <f>K1068-V1068</f>
        <v>0</v>
      </c>
      <c r="T1068" s="106">
        <f>IF(R1068&gt;0,$C$6-$C$8,IF($C$6-$C$8-W1068&lt;0,0,$C$6-$C$8-W1068))</f>
        <v>97.214462279726973</v>
      </c>
      <c r="U1068" s="107">
        <f>IF(R1068=0,IF(U1067+(F1068-AL1068/$C$23)*$C$21/($C$21+$C$22)&gt;$C$8,$C$8,U1067+F1068*$C$21/($C$21+$C$22)),E1068)</f>
        <v>1400</v>
      </c>
      <c r="V1068" s="107">
        <f>IF(R1068&gt;0,0,IF(V1067+(F1068-AL1068/$C$23)*$C$21/($C$21+$C$22)&gt;$C$8,$C$8,IF(U1068=$C$8,V1067+(F1068-AL1068/$C$23)*$C$21/$C$22,V1067+(F1068-AL1068/$C$23)*$C$21/($C$21+$C$22))))</f>
        <v>1400</v>
      </c>
      <c r="W1068" s="203">
        <f>IF(R1068&gt;0,0,IF(W1067+AL1068/$C$23&gt;$F$23,$F$23,W1067+AL1068/$C$23))</f>
        <v>2.7855377202730285</v>
      </c>
      <c r="X1068" s="105" t="str">
        <f>IF(R1068=0,"-",FORECAST($C$8,Инклинометрия!$B$2:$B$152,Инклинометрия!$A$2:$A$152))</f>
        <v>-</v>
      </c>
      <c r="Y1068" s="105" t="str">
        <f>IF(R1068=0,"-",FORECAST($C$8-R1068,Инклинометрия!$B$2:$B$152,Инклинометрия!$A$2:$A$152))</f>
        <v>-</v>
      </c>
      <c r="Z1068" s="105" t="str">
        <f>IF(R1068&gt;0,FORECAST($C$8,Инклинометрия!$B$2:$B$152,Инклинометрия!$A$2:$A$152),IF(V1068=$C$8,"-",FORECAST($C$8-V1068,Инклинометрия!$B$2:$B$152,Инклинометрия!$A$2:$A$152)))</f>
        <v>-</v>
      </c>
      <c r="AA1068" s="105" t="str">
        <f>IF(S1068=0,"-",FORECAST($C$8-(S1068+V1068),Инклинометрия!$B$2:$B$152,Инклинометрия!$A$2:$A$152))</f>
        <v>-</v>
      </c>
      <c r="AB1068" s="105">
        <f>FORECAST($C$8+T1068,Инклинометрия!$B$2:$B$152,Инклинометрия!$A$2:$A$152)</f>
        <v>1422.3537391657405</v>
      </c>
      <c r="AC1068" s="105">
        <f>IF(R1068=0,FORECAST($C$6-T1068,Инклинометрия!$B$2:$B$152,Инклинометрия!$A$2:$A$152),FORECAST($C$8,Инклинометрия!$B$2:$B$152,Инклинометрия!$A$2:$A$152))</f>
        <v>1332.6462608342592</v>
      </c>
      <c r="AD1068" s="107">
        <f>IF(R1068=0,FORECAST($C$8,Инклинометрия!$B$2:$B$152,Инклинометрия!$A$2:$A$152),Y1068)</f>
        <v>1330</v>
      </c>
      <c r="AE1068" s="107">
        <f>FORECAST($C$8-(R1068+U1068),Инклинометрия!$B$2:$B$152,Инклинометрия!$A$2:$A$152)</f>
        <v>0</v>
      </c>
      <c r="AF1068" s="107">
        <f>IF(V1068=0,"-",FORECAST($C$8,Инклинометрия!$B$2:$B$152,Инклинометрия!$A$2:$A$152))</f>
        <v>1330</v>
      </c>
      <c r="AG1068" s="107">
        <f>IF(V1068=0,"-",FORECAST($C$8-V1068,Инклинометрия!$B$2:$B$152,Инклинометрия!$A$2:$A$152))</f>
        <v>0</v>
      </c>
      <c r="AH1068" s="107">
        <f>IF(W1068=0,"-",FORECAST($C$8+W1068,Инклинометрия!$B$2:$B$152,Инклинометрия!$A$2:$A$152))</f>
        <v>1332.6462608342592</v>
      </c>
      <c r="AI1068" s="107">
        <f>IF(W1068=0,"-",FORECAST($C$8,Инклинометрия!$B$2:$B$152,Инклинометрия!$A$2:$A$152))</f>
        <v>1330</v>
      </c>
      <c r="AK1068" s="122">
        <f t="shared" si="320"/>
        <v>0</v>
      </c>
      <c r="AL1068" s="67">
        <f>AK1068*(B1068-B1067)</f>
        <v>0</v>
      </c>
      <c r="AM1068" s="23">
        <f t="shared" si="322"/>
        <v>8.6725204696437436E-2</v>
      </c>
      <c r="AN1068" s="26">
        <f>AN1067+AK1068*(B1068-B1067)/(2*PI()*$C$5*AN1067*$K$13)</f>
        <v>0.15480061813468687</v>
      </c>
      <c r="AO1068" s="87">
        <f t="shared" si="314"/>
        <v>145932.55112472404</v>
      </c>
      <c r="AP1068" s="87">
        <f>IF(R1068+U1068&lt;$C$8,0,32*$L$23/$C$12^2*($K$10*R1068+$K$8*U1068)+32*$L$24/($C$14^2-$C$13^2)*($K$10*S1068+$K$8*V1068))</f>
        <v>44607.551124724028</v>
      </c>
      <c r="AQ1068" s="66">
        <f>R1068*$C$11*$C$9+U1068*$C$11*$C$10</f>
        <v>14695380</v>
      </c>
      <c r="AR1068" s="66">
        <f>S1068*$C$11*$C$9+V1068*$C$11*$C$10</f>
        <v>14695380</v>
      </c>
      <c r="AS1068" s="87">
        <f>$C$11*(T1068*$C$9+W1068*$C$10)</f>
        <v>792178.05375968735</v>
      </c>
      <c r="AT1068" s="45">
        <f t="shared" si="308"/>
        <v>15633490.60488441</v>
      </c>
      <c r="AU1068" s="75"/>
    </row>
    <row r="1069" spans="2:47" ht="15" thickBot="1" x14ac:dyDescent="0.35">
      <c r="B1069" s="41">
        <f t="shared" si="315"/>
        <v>20760</v>
      </c>
      <c r="C1069" s="8">
        <f t="shared" si="316"/>
        <v>207.6</v>
      </c>
      <c r="D1069" s="73">
        <f t="shared" si="304"/>
        <v>277.66500000000002</v>
      </c>
      <c r="E1069" s="29">
        <f t="shared" si="321"/>
        <v>68762.884882159153</v>
      </c>
      <c r="F1069" s="29">
        <f t="shared" si="317"/>
        <v>66.245553836373062</v>
      </c>
      <c r="G1069" s="29">
        <f t="shared" si="318"/>
        <v>88.603428256148959</v>
      </c>
      <c r="H1069" s="17">
        <f t="shared" si="319"/>
        <v>91970.358529886667</v>
      </c>
      <c r="I1069" s="29">
        <f t="shared" si="309"/>
        <v>2.2250485660981263</v>
      </c>
      <c r="J1069" s="29">
        <f t="shared" si="310"/>
        <v>41.69411544073867</v>
      </c>
      <c r="K1069" s="32">
        <f>IF((D1068+L1068+M1068-AL1068)/($C$21+$C$22)&gt;$C$8,$C$8,(D1068+L1068+M1068-AL1068)/($C$21+$C$22))</f>
        <v>1400</v>
      </c>
      <c r="L1069" s="97">
        <f t="shared" si="305"/>
        <v>0</v>
      </c>
      <c r="M1069" s="96">
        <f t="shared" si="306"/>
        <v>0</v>
      </c>
      <c r="N1069" s="98">
        <f t="shared" si="311"/>
        <v>1.7179213529287818</v>
      </c>
      <c r="O1069" s="100">
        <f t="shared" si="307"/>
        <v>4.2266987561397071</v>
      </c>
      <c r="P1069" s="104">
        <f t="shared" si="312"/>
        <v>18.880500609176615</v>
      </c>
      <c r="Q1069" s="102">
        <f t="shared" si="313"/>
        <v>4.9224514715476911E-2</v>
      </c>
      <c r="R1069" s="106">
        <f>IF(K1069-H1068&lt;0,0,K1069-H1068)</f>
        <v>0</v>
      </c>
      <c r="S1069" s="106">
        <f>K1069-V1069</f>
        <v>0</v>
      </c>
      <c r="T1069" s="106">
        <f>IF(R1069&gt;0,$C$6-$C$8,IF($C$6-$C$8-W1069&lt;0,0,$C$6-$C$8-W1069))</f>
        <v>97.214462279726973</v>
      </c>
      <c r="U1069" s="107">
        <f>IF(R1069=0,IF(U1068+(F1069-AL1069/$C$23)*$C$21/($C$21+$C$22)&gt;$C$8,$C$8,U1068+F1069*$C$21/($C$21+$C$22)),E1069)</f>
        <v>1400</v>
      </c>
      <c r="V1069" s="107">
        <f>IF(R1069&gt;0,0,IF(V1068+(F1069-AL1069/$C$23)*$C$21/($C$21+$C$22)&gt;$C$8,$C$8,IF(U1069=$C$8,V1068+(F1069-AL1069/$C$23)*$C$21/$C$22,V1068+(F1069-AL1069/$C$23)*$C$21/($C$21+$C$22))))</f>
        <v>1400</v>
      </c>
      <c r="W1069" s="203">
        <f>IF(R1069&gt;0,0,IF(W1068+AL1069/$C$23&gt;$F$23,$F$23,W1068+AL1069/$C$23))</f>
        <v>2.7855377202730285</v>
      </c>
      <c r="X1069" s="105" t="str">
        <f>IF(R1069=0,"-",FORECAST($C$8,Инклинометрия!$B$2:$B$152,Инклинометрия!$A$2:$A$152))</f>
        <v>-</v>
      </c>
      <c r="Y1069" s="105" t="str">
        <f>IF(R1069=0,"-",FORECAST($C$8-R1069,Инклинометрия!$B$2:$B$152,Инклинометрия!$A$2:$A$152))</f>
        <v>-</v>
      </c>
      <c r="Z1069" s="105" t="str">
        <f>IF(R1069&gt;0,FORECAST($C$8,Инклинометрия!$B$2:$B$152,Инклинометрия!$A$2:$A$152),IF(V1069=$C$8,"-",FORECAST($C$8-V1069,Инклинометрия!$B$2:$B$152,Инклинометрия!$A$2:$A$152)))</f>
        <v>-</v>
      </c>
      <c r="AA1069" s="105" t="str">
        <f>IF(S1069=0,"-",FORECAST($C$8-(S1069+V1069),Инклинометрия!$B$2:$B$152,Инклинометрия!$A$2:$A$152))</f>
        <v>-</v>
      </c>
      <c r="AB1069" s="105">
        <f>FORECAST($C$8+T1069,Инклинометрия!$B$2:$B$152,Инклинометрия!$A$2:$A$152)</f>
        <v>1422.3537391657405</v>
      </c>
      <c r="AC1069" s="105">
        <f>IF(R1069=0,FORECAST($C$6-T1069,Инклинометрия!$B$2:$B$152,Инклинометрия!$A$2:$A$152),FORECAST($C$8,Инклинометрия!$B$2:$B$152,Инклинометрия!$A$2:$A$152))</f>
        <v>1332.6462608342592</v>
      </c>
      <c r="AD1069" s="107">
        <f>IF(R1069=0,FORECAST($C$8,Инклинометрия!$B$2:$B$152,Инклинометрия!$A$2:$A$152),Y1069)</f>
        <v>1330</v>
      </c>
      <c r="AE1069" s="107">
        <f>FORECAST($C$8-(R1069+U1069),Инклинометрия!$B$2:$B$152,Инклинометрия!$A$2:$A$152)</f>
        <v>0</v>
      </c>
      <c r="AF1069" s="107">
        <f>IF(V1069=0,"-",FORECAST($C$8,Инклинометрия!$B$2:$B$152,Инклинометрия!$A$2:$A$152))</f>
        <v>1330</v>
      </c>
      <c r="AG1069" s="107">
        <f>IF(V1069=0,"-",FORECAST($C$8-V1069,Инклинометрия!$B$2:$B$152,Инклинометрия!$A$2:$A$152))</f>
        <v>0</v>
      </c>
      <c r="AH1069" s="107">
        <f>IF(W1069=0,"-",FORECAST($C$8+W1069,Инклинометрия!$B$2:$B$152,Инклинометрия!$A$2:$A$152))</f>
        <v>1332.6462608342592</v>
      </c>
      <c r="AI1069" s="107">
        <f>IF(W1069=0,"-",FORECAST($C$8,Инклинометрия!$B$2:$B$152,Инклинометрия!$A$2:$A$152))</f>
        <v>1330</v>
      </c>
      <c r="AK1069" s="122">
        <f t="shared" si="320"/>
        <v>0</v>
      </c>
      <c r="AL1069" s="67">
        <f>AK1069*(B1069-B1068)</f>
        <v>0</v>
      </c>
      <c r="AM1069" s="23">
        <f t="shared" si="322"/>
        <v>8.6725204696437436E-2</v>
      </c>
      <c r="AN1069" s="26">
        <f>AN1068+AK1069*(B1069-B1068)/(2*PI()*$C$5*AN1068*$K$13)</f>
        <v>0.15480061813468687</v>
      </c>
      <c r="AO1069" s="87">
        <f t="shared" si="314"/>
        <v>145932.55112472404</v>
      </c>
      <c r="AP1069" s="87">
        <f>IF(R1069+U1069&lt;$C$8,0,32*$L$23/$C$12^2*($K$10*R1069+$K$8*U1069)+32*$L$24/($C$14^2-$C$13^2)*($K$10*S1069+$K$8*V1069))</f>
        <v>44607.551124724028</v>
      </c>
      <c r="AQ1069" s="66">
        <f>R1069*$C$11*$C$9+U1069*$C$11*$C$10</f>
        <v>14695380</v>
      </c>
      <c r="AR1069" s="66">
        <f>S1069*$C$11*$C$9+V1069*$C$11*$C$10</f>
        <v>14695380</v>
      </c>
      <c r="AS1069" s="87">
        <f>$C$11*(T1069*$C$9+W1069*$C$10)</f>
        <v>792178.05375968735</v>
      </c>
      <c r="AT1069" s="45">
        <f t="shared" si="308"/>
        <v>15633490.60488441</v>
      </c>
      <c r="AU1069" s="75"/>
    </row>
    <row r="1070" spans="2:47" ht="15" thickBot="1" x14ac:dyDescent="0.35">
      <c r="B1070" s="41">
        <f t="shared" si="315"/>
        <v>20780</v>
      </c>
      <c r="C1070" s="8">
        <f t="shared" si="316"/>
        <v>207.8</v>
      </c>
      <c r="D1070" s="73">
        <f t="shared" si="304"/>
        <v>277.9325</v>
      </c>
      <c r="E1070" s="29">
        <f t="shared" si="321"/>
        <v>68829.130435995539</v>
      </c>
      <c r="F1070" s="29">
        <f t="shared" si="317"/>
        <v>66.245553836382484</v>
      </c>
      <c r="G1070" s="29">
        <f t="shared" si="318"/>
        <v>88.603428256161564</v>
      </c>
      <c r="H1070" s="17">
        <f t="shared" si="319"/>
        <v>92058.961958142827</v>
      </c>
      <c r="I1070" s="29">
        <f t="shared" si="309"/>
        <v>2.2250485660981263</v>
      </c>
      <c r="J1070" s="29">
        <f t="shared" si="310"/>
        <v>41.694115440741633</v>
      </c>
      <c r="K1070" s="32">
        <f>IF((D1069+L1069+M1069-AL1069)/($C$21+$C$22)&gt;$C$8,$C$8,(D1069+L1069+M1069-AL1069)/($C$21+$C$22))</f>
        <v>1400</v>
      </c>
      <c r="L1070" s="97">
        <f t="shared" si="305"/>
        <v>0</v>
      </c>
      <c r="M1070" s="96">
        <f t="shared" si="306"/>
        <v>0</v>
      </c>
      <c r="N1070" s="98">
        <f t="shared" si="311"/>
        <v>1.7179213529287818</v>
      </c>
      <c r="O1070" s="100">
        <f t="shared" si="307"/>
        <v>4.2266987561397071</v>
      </c>
      <c r="P1070" s="104">
        <f t="shared" si="312"/>
        <v>18.880500609176615</v>
      </c>
      <c r="Q1070" s="102">
        <f t="shared" si="313"/>
        <v>4.9224514715476911E-2</v>
      </c>
      <c r="R1070" s="106">
        <f>IF(K1070-H1069&lt;0,0,K1070-H1069)</f>
        <v>0</v>
      </c>
      <c r="S1070" s="106">
        <f>K1070-V1070</f>
        <v>0</v>
      </c>
      <c r="T1070" s="106">
        <f>IF(R1070&gt;0,$C$6-$C$8,IF($C$6-$C$8-W1070&lt;0,0,$C$6-$C$8-W1070))</f>
        <v>97.214462279726973</v>
      </c>
      <c r="U1070" s="107">
        <f>IF(R1070=0,IF(U1069+(F1070-AL1070/$C$23)*$C$21/($C$21+$C$22)&gt;$C$8,$C$8,U1069+F1070*$C$21/($C$21+$C$22)),E1070)</f>
        <v>1400</v>
      </c>
      <c r="V1070" s="107">
        <f>IF(R1070&gt;0,0,IF(V1069+(F1070-AL1070/$C$23)*$C$21/($C$21+$C$22)&gt;$C$8,$C$8,IF(U1070=$C$8,V1069+(F1070-AL1070/$C$23)*$C$21/$C$22,V1069+(F1070-AL1070/$C$23)*$C$21/($C$21+$C$22))))</f>
        <v>1400</v>
      </c>
      <c r="W1070" s="203">
        <f>IF(R1070&gt;0,0,IF(W1069+AL1070/$C$23&gt;$F$23,$F$23,W1069+AL1070/$C$23))</f>
        <v>2.7855377202730285</v>
      </c>
      <c r="X1070" s="105" t="str">
        <f>IF(R1070=0,"-",FORECAST($C$8,Инклинометрия!$B$2:$B$152,Инклинометрия!$A$2:$A$152))</f>
        <v>-</v>
      </c>
      <c r="Y1070" s="105" t="str">
        <f>IF(R1070=0,"-",FORECAST($C$8-R1070,Инклинометрия!$B$2:$B$152,Инклинометрия!$A$2:$A$152))</f>
        <v>-</v>
      </c>
      <c r="Z1070" s="105" t="str">
        <f>IF(R1070&gt;0,FORECAST($C$8,Инклинометрия!$B$2:$B$152,Инклинометрия!$A$2:$A$152),IF(V1070=$C$8,"-",FORECAST($C$8-V1070,Инклинометрия!$B$2:$B$152,Инклинометрия!$A$2:$A$152)))</f>
        <v>-</v>
      </c>
      <c r="AA1070" s="105" t="str">
        <f>IF(S1070=0,"-",FORECAST($C$8-(S1070+V1070),Инклинометрия!$B$2:$B$152,Инклинометрия!$A$2:$A$152))</f>
        <v>-</v>
      </c>
      <c r="AB1070" s="105">
        <f>FORECAST($C$8+T1070,Инклинометрия!$B$2:$B$152,Инклинометрия!$A$2:$A$152)</f>
        <v>1422.3537391657405</v>
      </c>
      <c r="AC1070" s="105">
        <f>IF(R1070=0,FORECAST($C$6-T1070,Инклинометрия!$B$2:$B$152,Инклинометрия!$A$2:$A$152),FORECAST($C$8,Инклинометрия!$B$2:$B$152,Инклинометрия!$A$2:$A$152))</f>
        <v>1332.6462608342592</v>
      </c>
      <c r="AD1070" s="107">
        <f>IF(R1070=0,FORECAST($C$8,Инклинометрия!$B$2:$B$152,Инклинометрия!$A$2:$A$152),Y1070)</f>
        <v>1330</v>
      </c>
      <c r="AE1070" s="107">
        <f>FORECAST($C$8-(R1070+U1070),Инклинометрия!$B$2:$B$152,Инклинометрия!$A$2:$A$152)</f>
        <v>0</v>
      </c>
      <c r="AF1070" s="107">
        <f>IF(V1070=0,"-",FORECAST($C$8,Инклинометрия!$B$2:$B$152,Инклинометрия!$A$2:$A$152))</f>
        <v>1330</v>
      </c>
      <c r="AG1070" s="107">
        <f>IF(V1070=0,"-",FORECAST($C$8-V1070,Инклинометрия!$B$2:$B$152,Инклинометрия!$A$2:$A$152))</f>
        <v>0</v>
      </c>
      <c r="AH1070" s="107">
        <f>IF(W1070=0,"-",FORECAST($C$8+W1070,Инклинометрия!$B$2:$B$152,Инклинометрия!$A$2:$A$152))</f>
        <v>1332.6462608342592</v>
      </c>
      <c r="AI1070" s="107">
        <f>IF(W1070=0,"-",FORECAST($C$8,Инклинометрия!$B$2:$B$152,Инклинометрия!$A$2:$A$152))</f>
        <v>1330</v>
      </c>
      <c r="AK1070" s="122">
        <f t="shared" si="320"/>
        <v>0</v>
      </c>
      <c r="AL1070" s="67">
        <f>AK1070*(B1070-B1069)</f>
        <v>0</v>
      </c>
      <c r="AM1070" s="23">
        <f t="shared" si="322"/>
        <v>8.6725204696437436E-2</v>
      </c>
      <c r="AN1070" s="26">
        <f>AN1069+AK1070*(B1070-B1069)/(2*PI()*$C$5*AN1069*$K$13)</f>
        <v>0.15480061813468687</v>
      </c>
      <c r="AO1070" s="87">
        <f t="shared" si="314"/>
        <v>145932.55112472404</v>
      </c>
      <c r="AP1070" s="87">
        <f>IF(R1070+U1070&lt;$C$8,0,32*$L$23/$C$12^2*($K$10*R1070+$K$8*U1070)+32*$L$24/($C$14^2-$C$13^2)*($K$10*S1070+$K$8*V1070))</f>
        <v>44607.551124724028</v>
      </c>
      <c r="AQ1070" s="66">
        <f>R1070*$C$11*$C$9+U1070*$C$11*$C$10</f>
        <v>14695380</v>
      </c>
      <c r="AR1070" s="66">
        <f>S1070*$C$11*$C$9+V1070*$C$11*$C$10</f>
        <v>14695380</v>
      </c>
      <c r="AS1070" s="87">
        <f>$C$11*(T1070*$C$9+W1070*$C$10)</f>
        <v>792178.05375968735</v>
      </c>
      <c r="AT1070" s="45">
        <f t="shared" si="308"/>
        <v>15633490.60488441</v>
      </c>
      <c r="AU1070" s="75"/>
    </row>
    <row r="1071" spans="2:47" ht="15" thickBot="1" x14ac:dyDescent="0.35">
      <c r="B1071" s="41">
        <f t="shared" si="315"/>
        <v>20800</v>
      </c>
      <c r="C1071" s="8">
        <f t="shared" si="316"/>
        <v>208</v>
      </c>
      <c r="D1071" s="73">
        <f t="shared" si="304"/>
        <v>278.2</v>
      </c>
      <c r="E1071" s="29">
        <f t="shared" si="321"/>
        <v>68895.375989831911</v>
      </c>
      <c r="F1071" s="29">
        <f t="shared" si="317"/>
        <v>66.245553836373062</v>
      </c>
      <c r="G1071" s="29">
        <f t="shared" si="318"/>
        <v>88.603428256148959</v>
      </c>
      <c r="H1071" s="17">
        <f t="shared" si="319"/>
        <v>92147.565386398972</v>
      </c>
      <c r="I1071" s="29">
        <f t="shared" si="309"/>
        <v>2.2250485660981263</v>
      </c>
      <c r="J1071" s="29">
        <f t="shared" si="310"/>
        <v>41.69411544073867</v>
      </c>
      <c r="K1071" s="32">
        <f>IF((D1070+L1070+M1070-AL1070)/($C$21+$C$22)&gt;$C$8,$C$8,(D1070+L1070+M1070-AL1070)/($C$21+$C$22))</f>
        <v>1400</v>
      </c>
      <c r="L1071" s="97">
        <f t="shared" si="305"/>
        <v>0</v>
      </c>
      <c r="M1071" s="96">
        <f t="shared" si="306"/>
        <v>0</v>
      </c>
      <c r="N1071" s="98">
        <f t="shared" si="311"/>
        <v>1.7179213529287818</v>
      </c>
      <c r="O1071" s="100">
        <f t="shared" si="307"/>
        <v>4.2266987561397071</v>
      </c>
      <c r="P1071" s="104">
        <f t="shared" si="312"/>
        <v>18.880500609176615</v>
      </c>
      <c r="Q1071" s="102">
        <f t="shared" si="313"/>
        <v>4.9224514715476911E-2</v>
      </c>
      <c r="R1071" s="106">
        <f>IF(K1071-H1070&lt;0,0,K1071-H1070)</f>
        <v>0</v>
      </c>
      <c r="S1071" s="106">
        <f>K1071-V1071</f>
        <v>0</v>
      </c>
      <c r="T1071" s="106">
        <f>IF(R1071&gt;0,$C$6-$C$8,IF($C$6-$C$8-W1071&lt;0,0,$C$6-$C$8-W1071))</f>
        <v>97.214462279726973</v>
      </c>
      <c r="U1071" s="107">
        <f>IF(R1071=0,IF(U1070+(F1071-AL1071/$C$23)*$C$21/($C$21+$C$22)&gt;$C$8,$C$8,U1070+F1071*$C$21/($C$21+$C$22)),E1071)</f>
        <v>1400</v>
      </c>
      <c r="V1071" s="107">
        <f>IF(R1071&gt;0,0,IF(V1070+(F1071-AL1071/$C$23)*$C$21/($C$21+$C$22)&gt;$C$8,$C$8,IF(U1071=$C$8,V1070+(F1071-AL1071/$C$23)*$C$21/$C$22,V1070+(F1071-AL1071/$C$23)*$C$21/($C$21+$C$22))))</f>
        <v>1400</v>
      </c>
      <c r="W1071" s="203">
        <f>IF(R1071&gt;0,0,IF(W1070+AL1071/$C$23&gt;$F$23,$F$23,W1070+AL1071/$C$23))</f>
        <v>2.7855377202730285</v>
      </c>
      <c r="X1071" s="105" t="str">
        <f>IF(R1071=0,"-",FORECAST($C$8,Инклинометрия!$B$2:$B$152,Инклинометрия!$A$2:$A$152))</f>
        <v>-</v>
      </c>
      <c r="Y1071" s="105" t="str">
        <f>IF(R1071=0,"-",FORECAST($C$8-R1071,Инклинометрия!$B$2:$B$152,Инклинометрия!$A$2:$A$152))</f>
        <v>-</v>
      </c>
      <c r="Z1071" s="105" t="str">
        <f>IF(R1071&gt;0,FORECAST($C$8,Инклинометрия!$B$2:$B$152,Инклинометрия!$A$2:$A$152),IF(V1071=$C$8,"-",FORECAST($C$8-V1071,Инклинометрия!$B$2:$B$152,Инклинометрия!$A$2:$A$152)))</f>
        <v>-</v>
      </c>
      <c r="AA1071" s="105" t="str">
        <f>IF(S1071=0,"-",FORECAST($C$8-(S1071+V1071),Инклинометрия!$B$2:$B$152,Инклинометрия!$A$2:$A$152))</f>
        <v>-</v>
      </c>
      <c r="AB1071" s="105">
        <f>FORECAST($C$8+T1071,Инклинометрия!$B$2:$B$152,Инклинометрия!$A$2:$A$152)</f>
        <v>1422.3537391657405</v>
      </c>
      <c r="AC1071" s="105">
        <f>IF(R1071=0,FORECAST($C$6-T1071,Инклинометрия!$B$2:$B$152,Инклинометрия!$A$2:$A$152),FORECAST($C$8,Инклинометрия!$B$2:$B$152,Инклинометрия!$A$2:$A$152))</f>
        <v>1332.6462608342592</v>
      </c>
      <c r="AD1071" s="107">
        <f>IF(R1071=0,FORECAST($C$8,Инклинометрия!$B$2:$B$152,Инклинометрия!$A$2:$A$152),Y1071)</f>
        <v>1330</v>
      </c>
      <c r="AE1071" s="107">
        <f>FORECAST($C$8-(R1071+U1071),Инклинометрия!$B$2:$B$152,Инклинометрия!$A$2:$A$152)</f>
        <v>0</v>
      </c>
      <c r="AF1071" s="107">
        <f>IF(V1071=0,"-",FORECAST($C$8,Инклинометрия!$B$2:$B$152,Инклинометрия!$A$2:$A$152))</f>
        <v>1330</v>
      </c>
      <c r="AG1071" s="107">
        <f>IF(V1071=0,"-",FORECAST($C$8-V1071,Инклинометрия!$B$2:$B$152,Инклинометрия!$A$2:$A$152))</f>
        <v>0</v>
      </c>
      <c r="AH1071" s="107">
        <f>IF(W1071=0,"-",FORECAST($C$8+W1071,Инклинометрия!$B$2:$B$152,Инклинометрия!$A$2:$A$152))</f>
        <v>1332.6462608342592</v>
      </c>
      <c r="AI1071" s="107">
        <f>IF(W1071=0,"-",FORECAST($C$8,Инклинометрия!$B$2:$B$152,Инклинометрия!$A$2:$A$152))</f>
        <v>1330</v>
      </c>
      <c r="AK1071" s="122">
        <f t="shared" si="320"/>
        <v>0</v>
      </c>
      <c r="AL1071" s="67">
        <f>AK1071*(B1071-B1070)</f>
        <v>0</v>
      </c>
      <c r="AM1071" s="23">
        <f t="shared" si="322"/>
        <v>8.6725204696437436E-2</v>
      </c>
      <c r="AN1071" s="26">
        <f>AN1070+AK1071*(B1071-B1070)/(2*PI()*$C$5*AN1070*$K$13)</f>
        <v>0.15480061813468687</v>
      </c>
      <c r="AO1071" s="87">
        <f t="shared" si="314"/>
        <v>145932.55112472404</v>
      </c>
      <c r="AP1071" s="87">
        <f>IF(R1071+U1071&lt;$C$8,0,32*$L$23/$C$12^2*($K$10*R1071+$K$8*U1071)+32*$L$24/($C$14^2-$C$13^2)*($K$10*S1071+$K$8*V1071))</f>
        <v>44607.551124724028</v>
      </c>
      <c r="AQ1071" s="66">
        <f>R1071*$C$11*$C$9+U1071*$C$11*$C$10</f>
        <v>14695380</v>
      </c>
      <c r="AR1071" s="66">
        <f>S1071*$C$11*$C$9+V1071*$C$11*$C$10</f>
        <v>14695380</v>
      </c>
      <c r="AS1071" s="87">
        <f>$C$11*(T1071*$C$9+W1071*$C$10)</f>
        <v>792178.05375968735</v>
      </c>
      <c r="AT1071" s="45">
        <f t="shared" si="308"/>
        <v>15633490.60488441</v>
      </c>
      <c r="AU1071" s="75"/>
    </row>
    <row r="1072" spans="2:47" ht="15" thickBot="1" x14ac:dyDescent="0.35">
      <c r="B1072" s="41">
        <f t="shared" si="315"/>
        <v>20820</v>
      </c>
      <c r="C1072" s="8">
        <f t="shared" si="316"/>
        <v>208.20000000000002</v>
      </c>
      <c r="D1072" s="73">
        <f t="shared" si="304"/>
        <v>278.46750000000003</v>
      </c>
      <c r="E1072" s="29">
        <f t="shared" si="321"/>
        <v>68961.621543668283</v>
      </c>
      <c r="F1072" s="29">
        <f t="shared" si="317"/>
        <v>66.245553836382484</v>
      </c>
      <c r="G1072" s="29">
        <f t="shared" si="318"/>
        <v>88.603428256161564</v>
      </c>
      <c r="H1072" s="17">
        <f t="shared" si="319"/>
        <v>92236.168814655131</v>
      </c>
      <c r="I1072" s="29">
        <f t="shared" si="309"/>
        <v>2.2250485660981263</v>
      </c>
      <c r="J1072" s="29">
        <f t="shared" si="310"/>
        <v>41.694115440741633</v>
      </c>
      <c r="K1072" s="32">
        <f>IF((D1071+L1071+M1071-AL1071)/($C$21+$C$22)&gt;$C$8,$C$8,(D1071+L1071+M1071-AL1071)/($C$21+$C$22))</f>
        <v>1400</v>
      </c>
      <c r="L1072" s="97">
        <f t="shared" si="305"/>
        <v>0</v>
      </c>
      <c r="M1072" s="96">
        <f t="shared" si="306"/>
        <v>0</v>
      </c>
      <c r="N1072" s="98">
        <f t="shared" si="311"/>
        <v>1.7179213529287818</v>
      </c>
      <c r="O1072" s="100">
        <f t="shared" si="307"/>
        <v>4.2266987561397071</v>
      </c>
      <c r="P1072" s="104">
        <f t="shared" si="312"/>
        <v>18.880500609176615</v>
      </c>
      <c r="Q1072" s="102">
        <f t="shared" si="313"/>
        <v>4.9224514715476911E-2</v>
      </c>
      <c r="R1072" s="106">
        <f>IF(K1072-H1071&lt;0,0,K1072-H1071)</f>
        <v>0</v>
      </c>
      <c r="S1072" s="106">
        <f>K1072-V1072</f>
        <v>0</v>
      </c>
      <c r="T1072" s="106">
        <f>IF(R1072&gt;0,$C$6-$C$8,IF($C$6-$C$8-W1072&lt;0,0,$C$6-$C$8-W1072))</f>
        <v>97.214462279726973</v>
      </c>
      <c r="U1072" s="107">
        <f>IF(R1072=0,IF(U1071+(F1072-AL1072/$C$23)*$C$21/($C$21+$C$22)&gt;$C$8,$C$8,U1071+F1072*$C$21/($C$21+$C$22)),E1072)</f>
        <v>1400</v>
      </c>
      <c r="V1072" s="107">
        <f>IF(R1072&gt;0,0,IF(V1071+(F1072-AL1072/$C$23)*$C$21/($C$21+$C$22)&gt;$C$8,$C$8,IF(U1072=$C$8,V1071+(F1072-AL1072/$C$23)*$C$21/$C$22,V1071+(F1072-AL1072/$C$23)*$C$21/($C$21+$C$22))))</f>
        <v>1400</v>
      </c>
      <c r="W1072" s="203">
        <f>IF(R1072&gt;0,0,IF(W1071+AL1072/$C$23&gt;$F$23,$F$23,W1071+AL1072/$C$23))</f>
        <v>2.7855377202730285</v>
      </c>
      <c r="X1072" s="105" t="str">
        <f>IF(R1072=0,"-",FORECAST($C$8,Инклинометрия!$B$2:$B$152,Инклинометрия!$A$2:$A$152))</f>
        <v>-</v>
      </c>
      <c r="Y1072" s="105" t="str">
        <f>IF(R1072=0,"-",FORECAST($C$8-R1072,Инклинометрия!$B$2:$B$152,Инклинометрия!$A$2:$A$152))</f>
        <v>-</v>
      </c>
      <c r="Z1072" s="105" t="str">
        <f>IF(R1072&gt;0,FORECAST($C$8,Инклинометрия!$B$2:$B$152,Инклинометрия!$A$2:$A$152),IF(V1072=$C$8,"-",FORECAST($C$8-V1072,Инклинометрия!$B$2:$B$152,Инклинометрия!$A$2:$A$152)))</f>
        <v>-</v>
      </c>
      <c r="AA1072" s="105" t="str">
        <f>IF(S1072=0,"-",FORECAST($C$8-(S1072+V1072),Инклинометрия!$B$2:$B$152,Инклинометрия!$A$2:$A$152))</f>
        <v>-</v>
      </c>
      <c r="AB1072" s="105">
        <f>FORECAST($C$8+T1072,Инклинометрия!$B$2:$B$152,Инклинометрия!$A$2:$A$152)</f>
        <v>1422.3537391657405</v>
      </c>
      <c r="AC1072" s="105">
        <f>IF(R1072=0,FORECAST($C$6-T1072,Инклинометрия!$B$2:$B$152,Инклинометрия!$A$2:$A$152),FORECAST($C$8,Инклинометрия!$B$2:$B$152,Инклинометрия!$A$2:$A$152))</f>
        <v>1332.6462608342592</v>
      </c>
      <c r="AD1072" s="107">
        <f>IF(R1072=0,FORECAST($C$8,Инклинометрия!$B$2:$B$152,Инклинометрия!$A$2:$A$152),Y1072)</f>
        <v>1330</v>
      </c>
      <c r="AE1072" s="107">
        <f>FORECAST($C$8-(R1072+U1072),Инклинометрия!$B$2:$B$152,Инклинометрия!$A$2:$A$152)</f>
        <v>0</v>
      </c>
      <c r="AF1072" s="107">
        <f>IF(V1072=0,"-",FORECAST($C$8,Инклинометрия!$B$2:$B$152,Инклинометрия!$A$2:$A$152))</f>
        <v>1330</v>
      </c>
      <c r="AG1072" s="107">
        <f>IF(V1072=0,"-",FORECAST($C$8-V1072,Инклинометрия!$B$2:$B$152,Инклинометрия!$A$2:$A$152))</f>
        <v>0</v>
      </c>
      <c r="AH1072" s="107">
        <f>IF(W1072=0,"-",FORECAST($C$8+W1072,Инклинометрия!$B$2:$B$152,Инклинометрия!$A$2:$A$152))</f>
        <v>1332.6462608342592</v>
      </c>
      <c r="AI1072" s="107">
        <f>IF(W1072=0,"-",FORECAST($C$8,Инклинометрия!$B$2:$B$152,Инклинометрия!$A$2:$A$152))</f>
        <v>1330</v>
      </c>
      <c r="AK1072" s="122">
        <f t="shared" si="320"/>
        <v>0</v>
      </c>
      <c r="AL1072" s="67">
        <f>AK1072*(B1072-B1071)</f>
        <v>0</v>
      </c>
      <c r="AM1072" s="23">
        <f t="shared" si="322"/>
        <v>8.6725204696437436E-2</v>
      </c>
      <c r="AN1072" s="26">
        <f>AN1071+AK1072*(B1072-B1071)/(2*PI()*$C$5*AN1071*$K$13)</f>
        <v>0.15480061813468687</v>
      </c>
      <c r="AO1072" s="87">
        <f t="shared" si="314"/>
        <v>145932.55112472404</v>
      </c>
      <c r="AP1072" s="87">
        <f>IF(R1072+U1072&lt;$C$8,0,32*$L$23/$C$12^2*($K$10*R1072+$K$8*U1072)+32*$L$24/($C$14^2-$C$13^2)*($K$10*S1072+$K$8*V1072))</f>
        <v>44607.551124724028</v>
      </c>
      <c r="AQ1072" s="66">
        <f>R1072*$C$11*$C$9+U1072*$C$11*$C$10</f>
        <v>14695380</v>
      </c>
      <c r="AR1072" s="66">
        <f>S1072*$C$11*$C$9+V1072*$C$11*$C$10</f>
        <v>14695380</v>
      </c>
      <c r="AS1072" s="87">
        <f>$C$11*(T1072*$C$9+W1072*$C$10)</f>
        <v>792178.05375968735</v>
      </c>
      <c r="AT1072" s="45">
        <f t="shared" si="308"/>
        <v>15633490.60488441</v>
      </c>
      <c r="AU1072" s="75"/>
    </row>
    <row r="1073" spans="2:47" ht="15" thickBot="1" x14ac:dyDescent="0.35">
      <c r="B1073" s="41">
        <f t="shared" si="315"/>
        <v>20840</v>
      </c>
      <c r="C1073" s="8">
        <f t="shared" si="316"/>
        <v>208.4</v>
      </c>
      <c r="D1073" s="73">
        <f t="shared" si="304"/>
        <v>278.73500000000001</v>
      </c>
      <c r="E1073" s="29">
        <f t="shared" si="321"/>
        <v>69027.86709750467</v>
      </c>
      <c r="F1073" s="29">
        <f t="shared" si="317"/>
        <v>66.245553836373062</v>
      </c>
      <c r="G1073" s="29">
        <f t="shared" si="318"/>
        <v>88.603428256148959</v>
      </c>
      <c r="H1073" s="17">
        <f t="shared" si="319"/>
        <v>92324.772242911276</v>
      </c>
      <c r="I1073" s="29">
        <f t="shared" si="309"/>
        <v>2.2250485660981263</v>
      </c>
      <c r="J1073" s="29">
        <f t="shared" si="310"/>
        <v>41.69411544073867</v>
      </c>
      <c r="K1073" s="32">
        <f>IF((D1072+L1072+M1072-AL1072)/($C$21+$C$22)&gt;$C$8,$C$8,(D1072+L1072+M1072-AL1072)/($C$21+$C$22))</f>
        <v>1400</v>
      </c>
      <c r="L1073" s="97">
        <f t="shared" si="305"/>
        <v>0</v>
      </c>
      <c r="M1073" s="96">
        <f t="shared" si="306"/>
        <v>0</v>
      </c>
      <c r="N1073" s="98">
        <f t="shared" si="311"/>
        <v>1.7179213529287818</v>
      </c>
      <c r="O1073" s="100">
        <f t="shared" si="307"/>
        <v>4.2266987561397071</v>
      </c>
      <c r="P1073" s="104">
        <f t="shared" si="312"/>
        <v>18.880500609176615</v>
      </c>
      <c r="Q1073" s="102">
        <f t="shared" si="313"/>
        <v>4.9224514715476911E-2</v>
      </c>
      <c r="R1073" s="106">
        <f>IF(K1073-H1072&lt;0,0,K1073-H1072)</f>
        <v>0</v>
      </c>
      <c r="S1073" s="106">
        <f>K1073-V1073</f>
        <v>0</v>
      </c>
      <c r="T1073" s="106">
        <f>IF(R1073&gt;0,$C$6-$C$8,IF($C$6-$C$8-W1073&lt;0,0,$C$6-$C$8-W1073))</f>
        <v>97.214462279726973</v>
      </c>
      <c r="U1073" s="107">
        <f>IF(R1073=0,IF(U1072+(F1073-AL1073/$C$23)*$C$21/($C$21+$C$22)&gt;$C$8,$C$8,U1072+F1073*$C$21/($C$21+$C$22)),E1073)</f>
        <v>1400</v>
      </c>
      <c r="V1073" s="107">
        <f>IF(R1073&gt;0,0,IF(V1072+(F1073-AL1073/$C$23)*$C$21/($C$21+$C$22)&gt;$C$8,$C$8,IF(U1073=$C$8,V1072+(F1073-AL1073/$C$23)*$C$21/$C$22,V1072+(F1073-AL1073/$C$23)*$C$21/($C$21+$C$22))))</f>
        <v>1400</v>
      </c>
      <c r="W1073" s="203">
        <f>IF(R1073&gt;0,0,IF(W1072+AL1073/$C$23&gt;$F$23,$F$23,W1072+AL1073/$C$23))</f>
        <v>2.7855377202730285</v>
      </c>
      <c r="X1073" s="105" t="str">
        <f>IF(R1073=0,"-",FORECAST($C$8,Инклинометрия!$B$2:$B$152,Инклинометрия!$A$2:$A$152))</f>
        <v>-</v>
      </c>
      <c r="Y1073" s="105" t="str">
        <f>IF(R1073=0,"-",FORECAST($C$8-R1073,Инклинометрия!$B$2:$B$152,Инклинометрия!$A$2:$A$152))</f>
        <v>-</v>
      </c>
      <c r="Z1073" s="105" t="str">
        <f>IF(R1073&gt;0,FORECAST($C$8,Инклинометрия!$B$2:$B$152,Инклинометрия!$A$2:$A$152),IF(V1073=$C$8,"-",FORECAST($C$8-V1073,Инклинометрия!$B$2:$B$152,Инклинометрия!$A$2:$A$152)))</f>
        <v>-</v>
      </c>
      <c r="AA1073" s="105" t="str">
        <f>IF(S1073=0,"-",FORECAST($C$8-(S1073+V1073),Инклинометрия!$B$2:$B$152,Инклинометрия!$A$2:$A$152))</f>
        <v>-</v>
      </c>
      <c r="AB1073" s="105">
        <f>FORECAST($C$8+T1073,Инклинометрия!$B$2:$B$152,Инклинометрия!$A$2:$A$152)</f>
        <v>1422.3537391657405</v>
      </c>
      <c r="AC1073" s="105">
        <f>IF(R1073=0,FORECAST($C$6-T1073,Инклинометрия!$B$2:$B$152,Инклинометрия!$A$2:$A$152),FORECAST($C$8,Инклинометрия!$B$2:$B$152,Инклинометрия!$A$2:$A$152))</f>
        <v>1332.6462608342592</v>
      </c>
      <c r="AD1073" s="107">
        <f>IF(R1073=0,FORECAST($C$8,Инклинометрия!$B$2:$B$152,Инклинометрия!$A$2:$A$152),Y1073)</f>
        <v>1330</v>
      </c>
      <c r="AE1073" s="107">
        <f>FORECAST($C$8-(R1073+U1073),Инклинометрия!$B$2:$B$152,Инклинометрия!$A$2:$A$152)</f>
        <v>0</v>
      </c>
      <c r="AF1073" s="107">
        <f>IF(V1073=0,"-",FORECAST($C$8,Инклинометрия!$B$2:$B$152,Инклинометрия!$A$2:$A$152))</f>
        <v>1330</v>
      </c>
      <c r="AG1073" s="107">
        <f>IF(V1073=0,"-",FORECAST($C$8-V1073,Инклинометрия!$B$2:$B$152,Инклинометрия!$A$2:$A$152))</f>
        <v>0</v>
      </c>
      <c r="AH1073" s="107">
        <f>IF(W1073=0,"-",FORECAST($C$8+W1073,Инклинометрия!$B$2:$B$152,Инклинометрия!$A$2:$A$152))</f>
        <v>1332.6462608342592</v>
      </c>
      <c r="AI1073" s="107">
        <f>IF(W1073=0,"-",FORECAST($C$8,Инклинометрия!$B$2:$B$152,Инклинометрия!$A$2:$A$152))</f>
        <v>1330</v>
      </c>
      <c r="AK1073" s="122">
        <f t="shared" si="320"/>
        <v>0</v>
      </c>
      <c r="AL1073" s="67">
        <f>AK1073*(B1073-B1072)</f>
        <v>0</v>
      </c>
      <c r="AM1073" s="23">
        <f t="shared" si="322"/>
        <v>8.6725204696437436E-2</v>
      </c>
      <c r="AN1073" s="26">
        <f>AN1072+AK1073*(B1073-B1072)/(2*PI()*$C$5*AN1072*$K$13)</f>
        <v>0.15480061813468687</v>
      </c>
      <c r="AO1073" s="87">
        <f t="shared" si="314"/>
        <v>145932.55112472404</v>
      </c>
      <c r="AP1073" s="87">
        <f>IF(R1073+U1073&lt;$C$8,0,32*$L$23/$C$12^2*($K$10*R1073+$K$8*U1073)+32*$L$24/($C$14^2-$C$13^2)*($K$10*S1073+$K$8*V1073))</f>
        <v>44607.551124724028</v>
      </c>
      <c r="AQ1073" s="66">
        <f>R1073*$C$11*$C$9+U1073*$C$11*$C$10</f>
        <v>14695380</v>
      </c>
      <c r="AR1073" s="66">
        <f>S1073*$C$11*$C$9+V1073*$C$11*$C$10</f>
        <v>14695380</v>
      </c>
      <c r="AS1073" s="87">
        <f>$C$11*(T1073*$C$9+W1073*$C$10)</f>
        <v>792178.05375968735</v>
      </c>
      <c r="AT1073" s="45">
        <f t="shared" si="308"/>
        <v>15633490.60488441</v>
      </c>
      <c r="AU1073" s="75"/>
    </row>
    <row r="1074" spans="2:47" ht="15" thickBot="1" x14ac:dyDescent="0.35">
      <c r="B1074" s="41">
        <f t="shared" si="315"/>
        <v>20860</v>
      </c>
      <c r="C1074" s="8">
        <f t="shared" si="316"/>
        <v>208.6</v>
      </c>
      <c r="D1074" s="73">
        <f t="shared" si="304"/>
        <v>279.0025</v>
      </c>
      <c r="E1074" s="29">
        <f t="shared" si="321"/>
        <v>69094.112651341042</v>
      </c>
      <c r="F1074" s="29">
        <f t="shared" si="317"/>
        <v>66.245553836373062</v>
      </c>
      <c r="G1074" s="29">
        <f t="shared" si="318"/>
        <v>88.603428256148959</v>
      </c>
      <c r="H1074" s="17">
        <f t="shared" si="319"/>
        <v>92413.375671167421</v>
      </c>
      <c r="I1074" s="29">
        <f t="shared" si="309"/>
        <v>2.2250485660981263</v>
      </c>
      <c r="J1074" s="29">
        <f t="shared" si="310"/>
        <v>41.69411544073867</v>
      </c>
      <c r="K1074" s="32">
        <f>IF((D1073+L1073+M1073-AL1073)/($C$21+$C$22)&gt;$C$8,$C$8,(D1073+L1073+M1073-AL1073)/($C$21+$C$22))</f>
        <v>1400</v>
      </c>
      <c r="L1074" s="97">
        <f t="shared" si="305"/>
        <v>0</v>
      </c>
      <c r="M1074" s="96">
        <f t="shared" si="306"/>
        <v>0</v>
      </c>
      <c r="N1074" s="98">
        <f t="shared" si="311"/>
        <v>1.7179213529287818</v>
      </c>
      <c r="O1074" s="100">
        <f t="shared" si="307"/>
        <v>4.2266987561397071</v>
      </c>
      <c r="P1074" s="104">
        <f t="shared" si="312"/>
        <v>18.880500609176615</v>
      </c>
      <c r="Q1074" s="102">
        <f t="shared" si="313"/>
        <v>4.9224514715476911E-2</v>
      </c>
      <c r="R1074" s="106">
        <f>IF(K1074-H1073&lt;0,0,K1074-H1073)</f>
        <v>0</v>
      </c>
      <c r="S1074" s="106">
        <f>K1074-V1074</f>
        <v>0</v>
      </c>
      <c r="T1074" s="106">
        <f>IF(R1074&gt;0,$C$6-$C$8,IF($C$6-$C$8-W1074&lt;0,0,$C$6-$C$8-W1074))</f>
        <v>97.214462279726973</v>
      </c>
      <c r="U1074" s="107">
        <f>IF(R1074=0,IF(U1073+(F1074-AL1074/$C$23)*$C$21/($C$21+$C$22)&gt;$C$8,$C$8,U1073+F1074*$C$21/($C$21+$C$22)),E1074)</f>
        <v>1400</v>
      </c>
      <c r="V1074" s="107">
        <f>IF(R1074&gt;0,0,IF(V1073+(F1074-AL1074/$C$23)*$C$21/($C$21+$C$22)&gt;$C$8,$C$8,IF(U1074=$C$8,V1073+(F1074-AL1074/$C$23)*$C$21/$C$22,V1073+(F1074-AL1074/$C$23)*$C$21/($C$21+$C$22))))</f>
        <v>1400</v>
      </c>
      <c r="W1074" s="203">
        <f>IF(R1074&gt;0,0,IF(W1073+AL1074/$C$23&gt;$F$23,$F$23,W1073+AL1074/$C$23))</f>
        <v>2.7855377202730285</v>
      </c>
      <c r="X1074" s="105" t="str">
        <f>IF(R1074=0,"-",FORECAST($C$8,Инклинометрия!$B$2:$B$152,Инклинометрия!$A$2:$A$152))</f>
        <v>-</v>
      </c>
      <c r="Y1074" s="105" t="str">
        <f>IF(R1074=0,"-",FORECAST($C$8-R1074,Инклинометрия!$B$2:$B$152,Инклинометрия!$A$2:$A$152))</f>
        <v>-</v>
      </c>
      <c r="Z1074" s="105" t="str">
        <f>IF(R1074&gt;0,FORECAST($C$8,Инклинометрия!$B$2:$B$152,Инклинометрия!$A$2:$A$152),IF(V1074=$C$8,"-",FORECAST($C$8-V1074,Инклинометрия!$B$2:$B$152,Инклинометрия!$A$2:$A$152)))</f>
        <v>-</v>
      </c>
      <c r="AA1074" s="105" t="str">
        <f>IF(S1074=0,"-",FORECAST($C$8-(S1074+V1074),Инклинометрия!$B$2:$B$152,Инклинометрия!$A$2:$A$152))</f>
        <v>-</v>
      </c>
      <c r="AB1074" s="105">
        <f>FORECAST($C$8+T1074,Инклинометрия!$B$2:$B$152,Инклинометрия!$A$2:$A$152)</f>
        <v>1422.3537391657405</v>
      </c>
      <c r="AC1074" s="105">
        <f>IF(R1074=0,FORECAST($C$6-T1074,Инклинометрия!$B$2:$B$152,Инклинометрия!$A$2:$A$152),FORECAST($C$8,Инклинометрия!$B$2:$B$152,Инклинометрия!$A$2:$A$152))</f>
        <v>1332.6462608342592</v>
      </c>
      <c r="AD1074" s="107">
        <f>IF(R1074=0,FORECAST($C$8,Инклинометрия!$B$2:$B$152,Инклинометрия!$A$2:$A$152),Y1074)</f>
        <v>1330</v>
      </c>
      <c r="AE1074" s="107">
        <f>FORECAST($C$8-(R1074+U1074),Инклинометрия!$B$2:$B$152,Инклинометрия!$A$2:$A$152)</f>
        <v>0</v>
      </c>
      <c r="AF1074" s="107">
        <f>IF(V1074=0,"-",FORECAST($C$8,Инклинометрия!$B$2:$B$152,Инклинометрия!$A$2:$A$152))</f>
        <v>1330</v>
      </c>
      <c r="AG1074" s="107">
        <f>IF(V1074=0,"-",FORECAST($C$8-V1074,Инклинометрия!$B$2:$B$152,Инклинометрия!$A$2:$A$152))</f>
        <v>0</v>
      </c>
      <c r="AH1074" s="107">
        <f>IF(W1074=0,"-",FORECAST($C$8+W1074,Инклинометрия!$B$2:$B$152,Инклинометрия!$A$2:$A$152))</f>
        <v>1332.6462608342592</v>
      </c>
      <c r="AI1074" s="107">
        <f>IF(W1074=0,"-",FORECAST($C$8,Инклинометрия!$B$2:$B$152,Инклинометрия!$A$2:$A$152))</f>
        <v>1330</v>
      </c>
      <c r="AK1074" s="122">
        <f t="shared" si="320"/>
        <v>0</v>
      </c>
      <c r="AL1074" s="67">
        <f>AK1074*(B1074-B1073)</f>
        <v>0</v>
      </c>
      <c r="AM1074" s="23">
        <f t="shared" si="322"/>
        <v>8.6725204696437436E-2</v>
      </c>
      <c r="AN1074" s="26">
        <f>AN1073+AK1074*(B1074-B1073)/(2*PI()*$C$5*AN1073*$K$13)</f>
        <v>0.15480061813468687</v>
      </c>
      <c r="AO1074" s="87">
        <f t="shared" si="314"/>
        <v>145932.55112472404</v>
      </c>
      <c r="AP1074" s="87">
        <f>IF(R1074+U1074&lt;$C$8,0,32*$L$23/$C$12^2*($K$10*R1074+$K$8*U1074)+32*$L$24/($C$14^2-$C$13^2)*($K$10*S1074+$K$8*V1074))</f>
        <v>44607.551124724028</v>
      </c>
      <c r="AQ1074" s="66">
        <f>R1074*$C$11*$C$9+U1074*$C$11*$C$10</f>
        <v>14695380</v>
      </c>
      <c r="AR1074" s="66">
        <f>S1074*$C$11*$C$9+V1074*$C$11*$C$10</f>
        <v>14695380</v>
      </c>
      <c r="AS1074" s="87">
        <f>$C$11*(T1074*$C$9+W1074*$C$10)</f>
        <v>792178.05375968735</v>
      </c>
      <c r="AT1074" s="45">
        <f t="shared" si="308"/>
        <v>15633490.60488441</v>
      </c>
      <c r="AU1074" s="75"/>
    </row>
    <row r="1075" spans="2:47" ht="15" thickBot="1" x14ac:dyDescent="0.35">
      <c r="B1075" s="41">
        <f t="shared" si="315"/>
        <v>20880</v>
      </c>
      <c r="C1075" s="8">
        <f t="shared" si="316"/>
        <v>208.8</v>
      </c>
      <c r="D1075" s="73">
        <f t="shared" si="304"/>
        <v>279.27</v>
      </c>
      <c r="E1075" s="29">
        <f t="shared" si="321"/>
        <v>69160.358205177414</v>
      </c>
      <c r="F1075" s="29">
        <f t="shared" si="317"/>
        <v>66.245553836382484</v>
      </c>
      <c r="G1075" s="29">
        <f t="shared" si="318"/>
        <v>88.603428256161564</v>
      </c>
      <c r="H1075" s="17">
        <f t="shared" si="319"/>
        <v>92501.979099423581</v>
      </c>
      <c r="I1075" s="29">
        <f t="shared" si="309"/>
        <v>2.2250485660981263</v>
      </c>
      <c r="J1075" s="29">
        <f t="shared" si="310"/>
        <v>41.694115440741633</v>
      </c>
      <c r="K1075" s="32">
        <f>IF((D1074+L1074+M1074-AL1074)/($C$21+$C$22)&gt;$C$8,$C$8,(D1074+L1074+M1074-AL1074)/($C$21+$C$22))</f>
        <v>1400</v>
      </c>
      <c r="L1075" s="97">
        <f t="shared" si="305"/>
        <v>0</v>
      </c>
      <c r="M1075" s="96">
        <f t="shared" si="306"/>
        <v>0</v>
      </c>
      <c r="N1075" s="98">
        <f t="shared" si="311"/>
        <v>1.7179213529287818</v>
      </c>
      <c r="O1075" s="100">
        <f t="shared" si="307"/>
        <v>4.2266987561397071</v>
      </c>
      <c r="P1075" s="104">
        <f t="shared" si="312"/>
        <v>18.880500609176615</v>
      </c>
      <c r="Q1075" s="102">
        <f t="shared" si="313"/>
        <v>4.9224514715476911E-2</v>
      </c>
      <c r="R1075" s="106">
        <f>IF(K1075-H1074&lt;0,0,K1075-H1074)</f>
        <v>0</v>
      </c>
      <c r="S1075" s="106">
        <f>K1075-V1075</f>
        <v>0</v>
      </c>
      <c r="T1075" s="106">
        <f>IF(R1075&gt;0,$C$6-$C$8,IF($C$6-$C$8-W1075&lt;0,0,$C$6-$C$8-W1075))</f>
        <v>97.214462279726973</v>
      </c>
      <c r="U1075" s="107">
        <f>IF(R1075=0,IF(U1074+(F1075-AL1075/$C$23)*$C$21/($C$21+$C$22)&gt;$C$8,$C$8,U1074+F1075*$C$21/($C$21+$C$22)),E1075)</f>
        <v>1400</v>
      </c>
      <c r="V1075" s="107">
        <f>IF(R1075&gt;0,0,IF(V1074+(F1075-AL1075/$C$23)*$C$21/($C$21+$C$22)&gt;$C$8,$C$8,IF(U1075=$C$8,V1074+(F1075-AL1075/$C$23)*$C$21/$C$22,V1074+(F1075-AL1075/$C$23)*$C$21/($C$21+$C$22))))</f>
        <v>1400</v>
      </c>
      <c r="W1075" s="203">
        <f>IF(R1075&gt;0,0,IF(W1074+AL1075/$C$23&gt;$F$23,$F$23,W1074+AL1075/$C$23))</f>
        <v>2.7855377202730285</v>
      </c>
      <c r="X1075" s="105" t="str">
        <f>IF(R1075=0,"-",FORECAST($C$8,Инклинометрия!$B$2:$B$152,Инклинометрия!$A$2:$A$152))</f>
        <v>-</v>
      </c>
      <c r="Y1075" s="105" t="str">
        <f>IF(R1075=0,"-",FORECAST($C$8-R1075,Инклинометрия!$B$2:$B$152,Инклинометрия!$A$2:$A$152))</f>
        <v>-</v>
      </c>
      <c r="Z1075" s="105" t="str">
        <f>IF(R1075&gt;0,FORECAST($C$8,Инклинометрия!$B$2:$B$152,Инклинометрия!$A$2:$A$152),IF(V1075=$C$8,"-",FORECAST($C$8-V1075,Инклинометрия!$B$2:$B$152,Инклинометрия!$A$2:$A$152)))</f>
        <v>-</v>
      </c>
      <c r="AA1075" s="105" t="str">
        <f>IF(S1075=0,"-",FORECAST($C$8-(S1075+V1075),Инклинометрия!$B$2:$B$152,Инклинометрия!$A$2:$A$152))</f>
        <v>-</v>
      </c>
      <c r="AB1075" s="105">
        <f>FORECAST($C$8+T1075,Инклинометрия!$B$2:$B$152,Инклинометрия!$A$2:$A$152)</f>
        <v>1422.3537391657405</v>
      </c>
      <c r="AC1075" s="105">
        <f>IF(R1075=0,FORECAST($C$6-T1075,Инклинометрия!$B$2:$B$152,Инклинометрия!$A$2:$A$152),FORECAST($C$8,Инклинометрия!$B$2:$B$152,Инклинометрия!$A$2:$A$152))</f>
        <v>1332.6462608342592</v>
      </c>
      <c r="AD1075" s="107">
        <f>IF(R1075=0,FORECAST($C$8,Инклинометрия!$B$2:$B$152,Инклинометрия!$A$2:$A$152),Y1075)</f>
        <v>1330</v>
      </c>
      <c r="AE1075" s="107">
        <f>FORECAST($C$8-(R1075+U1075),Инклинометрия!$B$2:$B$152,Инклинометрия!$A$2:$A$152)</f>
        <v>0</v>
      </c>
      <c r="AF1075" s="107">
        <f>IF(V1075=0,"-",FORECAST($C$8,Инклинометрия!$B$2:$B$152,Инклинометрия!$A$2:$A$152))</f>
        <v>1330</v>
      </c>
      <c r="AG1075" s="107">
        <f>IF(V1075=0,"-",FORECAST($C$8-V1075,Инклинометрия!$B$2:$B$152,Инклинометрия!$A$2:$A$152))</f>
        <v>0</v>
      </c>
      <c r="AH1075" s="107">
        <f>IF(W1075=0,"-",FORECAST($C$8+W1075,Инклинометрия!$B$2:$B$152,Инклинометрия!$A$2:$A$152))</f>
        <v>1332.6462608342592</v>
      </c>
      <c r="AI1075" s="107">
        <f>IF(W1075=0,"-",FORECAST($C$8,Инклинометрия!$B$2:$B$152,Инклинометрия!$A$2:$A$152))</f>
        <v>1330</v>
      </c>
      <c r="AK1075" s="122">
        <f t="shared" si="320"/>
        <v>0</v>
      </c>
      <c r="AL1075" s="67">
        <f>AK1075*(B1075-B1074)</f>
        <v>0</v>
      </c>
      <c r="AM1075" s="23">
        <f t="shared" si="322"/>
        <v>8.6725204696437436E-2</v>
      </c>
      <c r="AN1075" s="26">
        <f>AN1074+AK1075*(B1075-B1074)/(2*PI()*$C$5*AN1074*$K$13)</f>
        <v>0.15480061813468687</v>
      </c>
      <c r="AO1075" s="87">
        <f t="shared" si="314"/>
        <v>145932.55112472404</v>
      </c>
      <c r="AP1075" s="87">
        <f>IF(R1075+U1075&lt;$C$8,0,32*$L$23/$C$12^2*($K$10*R1075+$K$8*U1075)+32*$L$24/($C$14^2-$C$13^2)*($K$10*S1075+$K$8*V1075))</f>
        <v>44607.551124724028</v>
      </c>
      <c r="AQ1075" s="66">
        <f>R1075*$C$11*$C$9+U1075*$C$11*$C$10</f>
        <v>14695380</v>
      </c>
      <c r="AR1075" s="66">
        <f>S1075*$C$11*$C$9+V1075*$C$11*$C$10</f>
        <v>14695380</v>
      </c>
      <c r="AS1075" s="87">
        <f>$C$11*(T1075*$C$9+W1075*$C$10)</f>
        <v>792178.05375968735</v>
      </c>
      <c r="AT1075" s="45">
        <f t="shared" si="308"/>
        <v>15633490.60488441</v>
      </c>
      <c r="AU1075" s="75"/>
    </row>
    <row r="1076" spans="2:47" ht="15" thickBot="1" x14ac:dyDescent="0.35">
      <c r="B1076" s="41">
        <f t="shared" si="315"/>
        <v>20900</v>
      </c>
      <c r="C1076" s="8">
        <f t="shared" si="316"/>
        <v>209</v>
      </c>
      <c r="D1076" s="73">
        <f t="shared" si="304"/>
        <v>279.53750000000002</v>
      </c>
      <c r="E1076" s="29">
        <f t="shared" si="321"/>
        <v>69226.6037590138</v>
      </c>
      <c r="F1076" s="29">
        <f t="shared" si="317"/>
        <v>66.245553836373062</v>
      </c>
      <c r="G1076" s="29">
        <f t="shared" si="318"/>
        <v>88.603428256148959</v>
      </c>
      <c r="H1076" s="17">
        <f t="shared" si="319"/>
        <v>92590.582527679726</v>
      </c>
      <c r="I1076" s="29">
        <f t="shared" si="309"/>
        <v>2.2250485660981263</v>
      </c>
      <c r="J1076" s="29">
        <f t="shared" si="310"/>
        <v>41.69411544073867</v>
      </c>
      <c r="K1076" s="32">
        <f>IF((D1075+L1075+M1075-AL1075)/($C$21+$C$22)&gt;$C$8,$C$8,(D1075+L1075+M1075-AL1075)/($C$21+$C$22))</f>
        <v>1400</v>
      </c>
      <c r="L1076" s="97">
        <f t="shared" si="305"/>
        <v>0</v>
      </c>
      <c r="M1076" s="96">
        <f t="shared" si="306"/>
        <v>0</v>
      </c>
      <c r="N1076" s="98">
        <f t="shared" si="311"/>
        <v>1.7179213529287818</v>
      </c>
      <c r="O1076" s="100">
        <f t="shared" si="307"/>
        <v>4.2266987561397071</v>
      </c>
      <c r="P1076" s="104">
        <f t="shared" si="312"/>
        <v>18.880500609176615</v>
      </c>
      <c r="Q1076" s="102">
        <f t="shared" si="313"/>
        <v>4.9224514715476911E-2</v>
      </c>
      <c r="R1076" s="106">
        <f>IF(K1076-H1075&lt;0,0,K1076-H1075)</f>
        <v>0</v>
      </c>
      <c r="S1076" s="106">
        <f>K1076-V1076</f>
        <v>0</v>
      </c>
      <c r="T1076" s="106">
        <f>IF(R1076&gt;0,$C$6-$C$8,IF($C$6-$C$8-W1076&lt;0,0,$C$6-$C$8-W1076))</f>
        <v>97.214462279726973</v>
      </c>
      <c r="U1076" s="107">
        <f>IF(R1076=0,IF(U1075+(F1076-AL1076/$C$23)*$C$21/($C$21+$C$22)&gt;$C$8,$C$8,U1075+F1076*$C$21/($C$21+$C$22)),E1076)</f>
        <v>1400</v>
      </c>
      <c r="V1076" s="107">
        <f>IF(R1076&gt;0,0,IF(V1075+(F1076-AL1076/$C$23)*$C$21/($C$21+$C$22)&gt;$C$8,$C$8,IF(U1076=$C$8,V1075+(F1076-AL1076/$C$23)*$C$21/$C$22,V1075+(F1076-AL1076/$C$23)*$C$21/($C$21+$C$22))))</f>
        <v>1400</v>
      </c>
      <c r="W1076" s="203">
        <f>IF(R1076&gt;0,0,IF(W1075+AL1076/$C$23&gt;$F$23,$F$23,W1075+AL1076/$C$23))</f>
        <v>2.7855377202730285</v>
      </c>
      <c r="X1076" s="105" t="str">
        <f>IF(R1076=0,"-",FORECAST($C$8,Инклинометрия!$B$2:$B$152,Инклинометрия!$A$2:$A$152))</f>
        <v>-</v>
      </c>
      <c r="Y1076" s="105" t="str">
        <f>IF(R1076=0,"-",FORECAST($C$8-R1076,Инклинометрия!$B$2:$B$152,Инклинометрия!$A$2:$A$152))</f>
        <v>-</v>
      </c>
      <c r="Z1076" s="105" t="str">
        <f>IF(R1076&gt;0,FORECAST($C$8,Инклинометрия!$B$2:$B$152,Инклинометрия!$A$2:$A$152),IF(V1076=$C$8,"-",FORECAST($C$8-V1076,Инклинометрия!$B$2:$B$152,Инклинометрия!$A$2:$A$152)))</f>
        <v>-</v>
      </c>
      <c r="AA1076" s="105" t="str">
        <f>IF(S1076=0,"-",FORECAST($C$8-(S1076+V1076),Инклинометрия!$B$2:$B$152,Инклинометрия!$A$2:$A$152))</f>
        <v>-</v>
      </c>
      <c r="AB1076" s="105">
        <f>FORECAST($C$8+T1076,Инклинометрия!$B$2:$B$152,Инклинометрия!$A$2:$A$152)</f>
        <v>1422.3537391657405</v>
      </c>
      <c r="AC1076" s="105">
        <f>IF(R1076=0,FORECAST($C$6-T1076,Инклинометрия!$B$2:$B$152,Инклинометрия!$A$2:$A$152),FORECAST($C$8,Инклинометрия!$B$2:$B$152,Инклинометрия!$A$2:$A$152))</f>
        <v>1332.6462608342592</v>
      </c>
      <c r="AD1076" s="107">
        <f>IF(R1076=0,FORECAST($C$8,Инклинометрия!$B$2:$B$152,Инклинометрия!$A$2:$A$152),Y1076)</f>
        <v>1330</v>
      </c>
      <c r="AE1076" s="107">
        <f>FORECAST($C$8-(R1076+U1076),Инклинометрия!$B$2:$B$152,Инклинометрия!$A$2:$A$152)</f>
        <v>0</v>
      </c>
      <c r="AF1076" s="107">
        <f>IF(V1076=0,"-",FORECAST($C$8,Инклинометрия!$B$2:$B$152,Инклинометрия!$A$2:$A$152))</f>
        <v>1330</v>
      </c>
      <c r="AG1076" s="107">
        <f>IF(V1076=0,"-",FORECAST($C$8-V1076,Инклинометрия!$B$2:$B$152,Инклинометрия!$A$2:$A$152))</f>
        <v>0</v>
      </c>
      <c r="AH1076" s="107">
        <f>IF(W1076=0,"-",FORECAST($C$8+W1076,Инклинометрия!$B$2:$B$152,Инклинометрия!$A$2:$A$152))</f>
        <v>1332.6462608342592</v>
      </c>
      <c r="AI1076" s="107">
        <f>IF(W1076=0,"-",FORECAST($C$8,Инклинометрия!$B$2:$B$152,Инклинометрия!$A$2:$A$152))</f>
        <v>1330</v>
      </c>
      <c r="AK1076" s="122">
        <f t="shared" si="320"/>
        <v>0</v>
      </c>
      <c r="AL1076" s="67">
        <f>AK1076*(B1076-B1075)</f>
        <v>0</v>
      </c>
      <c r="AM1076" s="23">
        <f t="shared" si="322"/>
        <v>8.6725204696437436E-2</v>
      </c>
      <c r="AN1076" s="26">
        <f>AN1075+AK1076*(B1076-B1075)/(2*PI()*$C$5*AN1075*$K$13)</f>
        <v>0.15480061813468687</v>
      </c>
      <c r="AO1076" s="87">
        <f t="shared" si="314"/>
        <v>145932.55112472404</v>
      </c>
      <c r="AP1076" s="87">
        <f>IF(R1076+U1076&lt;$C$8,0,32*$L$23/$C$12^2*($K$10*R1076+$K$8*U1076)+32*$L$24/($C$14^2-$C$13^2)*($K$10*S1076+$K$8*V1076))</f>
        <v>44607.551124724028</v>
      </c>
      <c r="AQ1076" s="66">
        <f>R1076*$C$11*$C$9+U1076*$C$11*$C$10</f>
        <v>14695380</v>
      </c>
      <c r="AR1076" s="66">
        <f>S1076*$C$11*$C$9+V1076*$C$11*$C$10</f>
        <v>14695380</v>
      </c>
      <c r="AS1076" s="87">
        <f>$C$11*(T1076*$C$9+W1076*$C$10)</f>
        <v>792178.05375968735</v>
      </c>
      <c r="AT1076" s="45">
        <f t="shared" si="308"/>
        <v>15633490.60488441</v>
      </c>
      <c r="AU1076" s="75"/>
    </row>
    <row r="1077" spans="2:47" ht="15" thickBot="1" x14ac:dyDescent="0.35">
      <c r="B1077" s="41">
        <f t="shared" si="315"/>
        <v>20920</v>
      </c>
      <c r="C1077" s="8">
        <f t="shared" si="316"/>
        <v>209.20000000000002</v>
      </c>
      <c r="D1077" s="73">
        <f t="shared" si="304"/>
        <v>279.80500000000006</v>
      </c>
      <c r="E1077" s="29">
        <f t="shared" si="321"/>
        <v>69292.849312850172</v>
      </c>
      <c r="F1077" s="29">
        <f t="shared" si="317"/>
        <v>66.245553836382484</v>
      </c>
      <c r="G1077" s="29">
        <f t="shared" si="318"/>
        <v>88.603428256161564</v>
      </c>
      <c r="H1077" s="17">
        <f t="shared" si="319"/>
        <v>92679.185955935885</v>
      </c>
      <c r="I1077" s="29">
        <f t="shared" si="309"/>
        <v>2.2250485660981263</v>
      </c>
      <c r="J1077" s="29">
        <f t="shared" si="310"/>
        <v>41.694115440741633</v>
      </c>
      <c r="K1077" s="32">
        <f>IF((D1076+L1076+M1076-AL1076)/($C$21+$C$22)&gt;$C$8,$C$8,(D1076+L1076+M1076-AL1076)/($C$21+$C$22))</f>
        <v>1400</v>
      </c>
      <c r="L1077" s="97">
        <f t="shared" si="305"/>
        <v>0</v>
      </c>
      <c r="M1077" s="96">
        <f t="shared" si="306"/>
        <v>0</v>
      </c>
      <c r="N1077" s="98">
        <f t="shared" si="311"/>
        <v>1.7179213529287818</v>
      </c>
      <c r="O1077" s="100">
        <f t="shared" si="307"/>
        <v>4.2266987561397071</v>
      </c>
      <c r="P1077" s="104">
        <f t="shared" si="312"/>
        <v>18.880500609176615</v>
      </c>
      <c r="Q1077" s="102">
        <f t="shared" si="313"/>
        <v>4.9224514715476911E-2</v>
      </c>
      <c r="R1077" s="106">
        <f>IF(K1077-H1076&lt;0,0,K1077-H1076)</f>
        <v>0</v>
      </c>
      <c r="S1077" s="106">
        <f>K1077-V1077</f>
        <v>0</v>
      </c>
      <c r="T1077" s="106">
        <f>IF(R1077&gt;0,$C$6-$C$8,IF($C$6-$C$8-W1077&lt;0,0,$C$6-$C$8-W1077))</f>
        <v>97.214462279726973</v>
      </c>
      <c r="U1077" s="107">
        <f>IF(R1077=0,IF(U1076+(F1077-AL1077/$C$23)*$C$21/($C$21+$C$22)&gt;$C$8,$C$8,U1076+F1077*$C$21/($C$21+$C$22)),E1077)</f>
        <v>1400</v>
      </c>
      <c r="V1077" s="107">
        <f>IF(R1077&gt;0,0,IF(V1076+(F1077-AL1077/$C$23)*$C$21/($C$21+$C$22)&gt;$C$8,$C$8,IF(U1077=$C$8,V1076+(F1077-AL1077/$C$23)*$C$21/$C$22,V1076+(F1077-AL1077/$C$23)*$C$21/($C$21+$C$22))))</f>
        <v>1400</v>
      </c>
      <c r="W1077" s="203">
        <f>IF(R1077&gt;0,0,IF(W1076+AL1077/$C$23&gt;$F$23,$F$23,W1076+AL1077/$C$23))</f>
        <v>2.7855377202730285</v>
      </c>
      <c r="X1077" s="105" t="str">
        <f>IF(R1077=0,"-",FORECAST($C$8,Инклинометрия!$B$2:$B$152,Инклинометрия!$A$2:$A$152))</f>
        <v>-</v>
      </c>
      <c r="Y1077" s="105" t="str">
        <f>IF(R1077=0,"-",FORECAST($C$8-R1077,Инклинометрия!$B$2:$B$152,Инклинометрия!$A$2:$A$152))</f>
        <v>-</v>
      </c>
      <c r="Z1077" s="105" t="str">
        <f>IF(R1077&gt;0,FORECAST($C$8,Инклинометрия!$B$2:$B$152,Инклинометрия!$A$2:$A$152),IF(V1077=$C$8,"-",FORECAST($C$8-V1077,Инклинометрия!$B$2:$B$152,Инклинометрия!$A$2:$A$152)))</f>
        <v>-</v>
      </c>
      <c r="AA1077" s="105" t="str">
        <f>IF(S1077=0,"-",FORECAST($C$8-(S1077+V1077),Инклинометрия!$B$2:$B$152,Инклинометрия!$A$2:$A$152))</f>
        <v>-</v>
      </c>
      <c r="AB1077" s="105">
        <f>FORECAST($C$8+T1077,Инклинометрия!$B$2:$B$152,Инклинометрия!$A$2:$A$152)</f>
        <v>1422.3537391657405</v>
      </c>
      <c r="AC1077" s="105">
        <f>IF(R1077=0,FORECAST($C$6-T1077,Инклинометрия!$B$2:$B$152,Инклинометрия!$A$2:$A$152),FORECAST($C$8,Инклинометрия!$B$2:$B$152,Инклинометрия!$A$2:$A$152))</f>
        <v>1332.6462608342592</v>
      </c>
      <c r="AD1077" s="107">
        <f>IF(R1077=0,FORECAST($C$8,Инклинометрия!$B$2:$B$152,Инклинометрия!$A$2:$A$152),Y1077)</f>
        <v>1330</v>
      </c>
      <c r="AE1077" s="107">
        <f>FORECAST($C$8-(R1077+U1077),Инклинометрия!$B$2:$B$152,Инклинометрия!$A$2:$A$152)</f>
        <v>0</v>
      </c>
      <c r="AF1077" s="107">
        <f>IF(V1077=0,"-",FORECAST($C$8,Инклинометрия!$B$2:$B$152,Инклинометрия!$A$2:$A$152))</f>
        <v>1330</v>
      </c>
      <c r="AG1077" s="107">
        <f>IF(V1077=0,"-",FORECAST($C$8-V1077,Инклинометрия!$B$2:$B$152,Инклинометрия!$A$2:$A$152))</f>
        <v>0</v>
      </c>
      <c r="AH1077" s="107">
        <f>IF(W1077=0,"-",FORECAST($C$8+W1077,Инклинометрия!$B$2:$B$152,Инклинометрия!$A$2:$A$152))</f>
        <v>1332.6462608342592</v>
      </c>
      <c r="AI1077" s="107">
        <f>IF(W1077=0,"-",FORECAST($C$8,Инклинометрия!$B$2:$B$152,Инклинометрия!$A$2:$A$152))</f>
        <v>1330</v>
      </c>
      <c r="AK1077" s="122">
        <f t="shared" si="320"/>
        <v>0</v>
      </c>
      <c r="AL1077" s="67">
        <f>AK1077*(B1077-B1076)</f>
        <v>0</v>
      </c>
      <c r="AM1077" s="23">
        <f t="shared" si="322"/>
        <v>8.6725204696437436E-2</v>
      </c>
      <c r="AN1077" s="26">
        <f>AN1076+AK1077*(B1077-B1076)/(2*PI()*$C$5*AN1076*$K$13)</f>
        <v>0.15480061813468687</v>
      </c>
      <c r="AO1077" s="87">
        <f t="shared" si="314"/>
        <v>145932.55112472404</v>
      </c>
      <c r="AP1077" s="87">
        <f>IF(R1077+U1077&lt;$C$8,0,32*$L$23/$C$12^2*($K$10*R1077+$K$8*U1077)+32*$L$24/($C$14^2-$C$13^2)*($K$10*S1077+$K$8*V1077))</f>
        <v>44607.551124724028</v>
      </c>
      <c r="AQ1077" s="66">
        <f>R1077*$C$11*$C$9+U1077*$C$11*$C$10</f>
        <v>14695380</v>
      </c>
      <c r="AR1077" s="66">
        <f>S1077*$C$11*$C$9+V1077*$C$11*$C$10</f>
        <v>14695380</v>
      </c>
      <c r="AS1077" s="87">
        <f>$C$11*(T1077*$C$9+W1077*$C$10)</f>
        <v>792178.05375968735</v>
      </c>
      <c r="AT1077" s="45">
        <f t="shared" si="308"/>
        <v>15633490.60488441</v>
      </c>
      <c r="AU1077" s="75"/>
    </row>
    <row r="1078" spans="2:47" ht="15" thickBot="1" x14ac:dyDescent="0.35">
      <c r="B1078" s="41">
        <f t="shared" si="315"/>
        <v>20940</v>
      </c>
      <c r="C1078" s="8">
        <f t="shared" si="316"/>
        <v>209.4</v>
      </c>
      <c r="D1078" s="73">
        <f t="shared" si="304"/>
        <v>280.07249999999999</v>
      </c>
      <c r="E1078" s="29">
        <f t="shared" si="321"/>
        <v>69359.094866686544</v>
      </c>
      <c r="F1078" s="29">
        <f t="shared" si="317"/>
        <v>66.245553836373062</v>
      </c>
      <c r="G1078" s="29">
        <f t="shared" si="318"/>
        <v>88.603428256148959</v>
      </c>
      <c r="H1078" s="17">
        <f t="shared" si="319"/>
        <v>92767.78938419203</v>
      </c>
      <c r="I1078" s="29">
        <f t="shared" si="309"/>
        <v>2.2250485660981263</v>
      </c>
      <c r="J1078" s="29">
        <f t="shared" si="310"/>
        <v>41.69411544073867</v>
      </c>
      <c r="K1078" s="32">
        <f>IF((D1077+L1077+M1077-AL1077)/($C$21+$C$22)&gt;$C$8,$C$8,(D1077+L1077+M1077-AL1077)/($C$21+$C$22))</f>
        <v>1400</v>
      </c>
      <c r="L1078" s="97">
        <f t="shared" si="305"/>
        <v>0</v>
      </c>
      <c r="M1078" s="96">
        <f t="shared" si="306"/>
        <v>0</v>
      </c>
      <c r="N1078" s="98">
        <f t="shared" si="311"/>
        <v>1.7179213529287818</v>
      </c>
      <c r="O1078" s="100">
        <f t="shared" si="307"/>
        <v>4.2266987561397071</v>
      </c>
      <c r="P1078" s="104">
        <f t="shared" si="312"/>
        <v>18.880500609176615</v>
      </c>
      <c r="Q1078" s="102">
        <f t="shared" si="313"/>
        <v>4.9224514715476911E-2</v>
      </c>
      <c r="R1078" s="106">
        <f>IF(K1078-H1077&lt;0,0,K1078-H1077)</f>
        <v>0</v>
      </c>
      <c r="S1078" s="106">
        <f>K1078-V1078</f>
        <v>0</v>
      </c>
      <c r="T1078" s="106">
        <f>IF(R1078&gt;0,$C$6-$C$8,IF($C$6-$C$8-W1078&lt;0,0,$C$6-$C$8-W1078))</f>
        <v>97.214462279726973</v>
      </c>
      <c r="U1078" s="107">
        <f>IF(R1078=0,IF(U1077+(F1078-AL1078/$C$23)*$C$21/($C$21+$C$22)&gt;$C$8,$C$8,U1077+F1078*$C$21/($C$21+$C$22)),E1078)</f>
        <v>1400</v>
      </c>
      <c r="V1078" s="107">
        <f>IF(R1078&gt;0,0,IF(V1077+(F1078-AL1078/$C$23)*$C$21/($C$21+$C$22)&gt;$C$8,$C$8,IF(U1078=$C$8,V1077+(F1078-AL1078/$C$23)*$C$21/$C$22,V1077+(F1078-AL1078/$C$23)*$C$21/($C$21+$C$22))))</f>
        <v>1400</v>
      </c>
      <c r="W1078" s="203">
        <f>IF(R1078&gt;0,0,IF(W1077+AL1078/$C$23&gt;$F$23,$F$23,W1077+AL1078/$C$23))</f>
        <v>2.7855377202730285</v>
      </c>
      <c r="X1078" s="105" t="str">
        <f>IF(R1078=0,"-",FORECAST($C$8,Инклинометрия!$B$2:$B$152,Инклинометрия!$A$2:$A$152))</f>
        <v>-</v>
      </c>
      <c r="Y1078" s="105" t="str">
        <f>IF(R1078=0,"-",FORECAST($C$8-R1078,Инклинометрия!$B$2:$B$152,Инклинометрия!$A$2:$A$152))</f>
        <v>-</v>
      </c>
      <c r="Z1078" s="105" t="str">
        <f>IF(R1078&gt;0,FORECAST($C$8,Инклинометрия!$B$2:$B$152,Инклинометрия!$A$2:$A$152),IF(V1078=$C$8,"-",FORECAST($C$8-V1078,Инклинометрия!$B$2:$B$152,Инклинометрия!$A$2:$A$152)))</f>
        <v>-</v>
      </c>
      <c r="AA1078" s="105" t="str">
        <f>IF(S1078=0,"-",FORECAST($C$8-(S1078+V1078),Инклинометрия!$B$2:$B$152,Инклинометрия!$A$2:$A$152))</f>
        <v>-</v>
      </c>
      <c r="AB1078" s="105">
        <f>FORECAST($C$8+T1078,Инклинометрия!$B$2:$B$152,Инклинометрия!$A$2:$A$152)</f>
        <v>1422.3537391657405</v>
      </c>
      <c r="AC1078" s="105">
        <f>IF(R1078=0,FORECAST($C$6-T1078,Инклинометрия!$B$2:$B$152,Инклинометрия!$A$2:$A$152),FORECAST($C$8,Инклинометрия!$B$2:$B$152,Инклинометрия!$A$2:$A$152))</f>
        <v>1332.6462608342592</v>
      </c>
      <c r="AD1078" s="107">
        <f>IF(R1078=0,FORECAST($C$8,Инклинометрия!$B$2:$B$152,Инклинометрия!$A$2:$A$152),Y1078)</f>
        <v>1330</v>
      </c>
      <c r="AE1078" s="107">
        <f>FORECAST($C$8-(R1078+U1078),Инклинометрия!$B$2:$B$152,Инклинометрия!$A$2:$A$152)</f>
        <v>0</v>
      </c>
      <c r="AF1078" s="107">
        <f>IF(V1078=0,"-",FORECAST($C$8,Инклинометрия!$B$2:$B$152,Инклинометрия!$A$2:$A$152))</f>
        <v>1330</v>
      </c>
      <c r="AG1078" s="107">
        <f>IF(V1078=0,"-",FORECAST($C$8-V1078,Инклинометрия!$B$2:$B$152,Инклинометрия!$A$2:$A$152))</f>
        <v>0</v>
      </c>
      <c r="AH1078" s="107">
        <f>IF(W1078=0,"-",FORECAST($C$8+W1078,Инклинометрия!$B$2:$B$152,Инклинометрия!$A$2:$A$152))</f>
        <v>1332.6462608342592</v>
      </c>
      <c r="AI1078" s="107">
        <f>IF(W1078=0,"-",FORECAST($C$8,Инклинометрия!$B$2:$B$152,Инклинометрия!$A$2:$A$152))</f>
        <v>1330</v>
      </c>
      <c r="AK1078" s="122">
        <f t="shared" si="320"/>
        <v>0</v>
      </c>
      <c r="AL1078" s="67">
        <f>AK1078*(B1078-B1077)</f>
        <v>0</v>
      </c>
      <c r="AM1078" s="23">
        <f t="shared" si="322"/>
        <v>8.6725204696437436E-2</v>
      </c>
      <c r="AN1078" s="26">
        <f>AN1077+AK1078*(B1078-B1077)/(2*PI()*$C$5*AN1077*$K$13)</f>
        <v>0.15480061813468687</v>
      </c>
      <c r="AO1078" s="87">
        <f t="shared" si="314"/>
        <v>145932.55112472404</v>
      </c>
      <c r="AP1078" s="87">
        <f>IF(R1078+U1078&lt;$C$8,0,32*$L$23/$C$12^2*($K$10*R1078+$K$8*U1078)+32*$L$24/($C$14^2-$C$13^2)*($K$10*S1078+$K$8*V1078))</f>
        <v>44607.551124724028</v>
      </c>
      <c r="AQ1078" s="66">
        <f>R1078*$C$11*$C$9+U1078*$C$11*$C$10</f>
        <v>14695380</v>
      </c>
      <c r="AR1078" s="66">
        <f>S1078*$C$11*$C$9+V1078*$C$11*$C$10</f>
        <v>14695380</v>
      </c>
      <c r="AS1078" s="87">
        <f>$C$11*(T1078*$C$9+W1078*$C$10)</f>
        <v>792178.05375968735</v>
      </c>
      <c r="AT1078" s="45">
        <f t="shared" si="308"/>
        <v>15633490.60488441</v>
      </c>
      <c r="AU1078" s="75"/>
    </row>
    <row r="1079" spans="2:47" ht="15" thickBot="1" x14ac:dyDescent="0.35">
      <c r="B1079" s="41">
        <f t="shared" si="315"/>
        <v>20960</v>
      </c>
      <c r="C1079" s="8">
        <f t="shared" si="316"/>
        <v>209.6</v>
      </c>
      <c r="D1079" s="73">
        <f t="shared" si="304"/>
        <v>280.33999999999997</v>
      </c>
      <c r="E1079" s="29">
        <f t="shared" si="321"/>
        <v>69425.340420522931</v>
      </c>
      <c r="F1079" s="29">
        <f t="shared" si="317"/>
        <v>66.245553836373062</v>
      </c>
      <c r="G1079" s="29">
        <f t="shared" si="318"/>
        <v>88.603428256148959</v>
      </c>
      <c r="H1079" s="17">
        <f t="shared" si="319"/>
        <v>92856.392812448175</v>
      </c>
      <c r="I1079" s="29">
        <f t="shared" si="309"/>
        <v>2.2250485660981263</v>
      </c>
      <c r="J1079" s="29">
        <f t="shared" si="310"/>
        <v>41.69411544073867</v>
      </c>
      <c r="K1079" s="32">
        <f>IF((D1078+L1078+M1078-AL1078)/($C$21+$C$22)&gt;$C$8,$C$8,(D1078+L1078+M1078-AL1078)/($C$21+$C$22))</f>
        <v>1400</v>
      </c>
      <c r="L1079" s="97">
        <f t="shared" si="305"/>
        <v>0</v>
      </c>
      <c r="M1079" s="96">
        <f t="shared" si="306"/>
        <v>0</v>
      </c>
      <c r="N1079" s="98">
        <f t="shared" si="311"/>
        <v>1.7179213529287818</v>
      </c>
      <c r="O1079" s="100">
        <f t="shared" si="307"/>
        <v>4.2266987561397071</v>
      </c>
      <c r="P1079" s="104">
        <f t="shared" si="312"/>
        <v>18.880500609176615</v>
      </c>
      <c r="Q1079" s="102">
        <f t="shared" si="313"/>
        <v>4.9224514715476911E-2</v>
      </c>
      <c r="R1079" s="106">
        <f>IF(K1079-H1078&lt;0,0,K1079-H1078)</f>
        <v>0</v>
      </c>
      <c r="S1079" s="106">
        <f>K1079-V1079</f>
        <v>0</v>
      </c>
      <c r="T1079" s="106">
        <f>IF(R1079&gt;0,$C$6-$C$8,IF($C$6-$C$8-W1079&lt;0,0,$C$6-$C$8-W1079))</f>
        <v>97.214462279726973</v>
      </c>
      <c r="U1079" s="107">
        <f>IF(R1079=0,IF(U1078+(F1079-AL1079/$C$23)*$C$21/($C$21+$C$22)&gt;$C$8,$C$8,U1078+F1079*$C$21/($C$21+$C$22)),E1079)</f>
        <v>1400</v>
      </c>
      <c r="V1079" s="107">
        <f>IF(R1079&gt;0,0,IF(V1078+(F1079-AL1079/$C$23)*$C$21/($C$21+$C$22)&gt;$C$8,$C$8,IF(U1079=$C$8,V1078+(F1079-AL1079/$C$23)*$C$21/$C$22,V1078+(F1079-AL1079/$C$23)*$C$21/($C$21+$C$22))))</f>
        <v>1400</v>
      </c>
      <c r="W1079" s="203">
        <f>IF(R1079&gt;0,0,IF(W1078+AL1079/$C$23&gt;$F$23,$F$23,W1078+AL1079/$C$23))</f>
        <v>2.7855377202730285</v>
      </c>
      <c r="X1079" s="105" t="str">
        <f>IF(R1079=0,"-",FORECAST($C$8,Инклинометрия!$B$2:$B$152,Инклинометрия!$A$2:$A$152))</f>
        <v>-</v>
      </c>
      <c r="Y1079" s="105" t="str">
        <f>IF(R1079=0,"-",FORECAST($C$8-R1079,Инклинометрия!$B$2:$B$152,Инклинометрия!$A$2:$A$152))</f>
        <v>-</v>
      </c>
      <c r="Z1079" s="105" t="str">
        <f>IF(R1079&gt;0,FORECAST($C$8,Инклинометрия!$B$2:$B$152,Инклинометрия!$A$2:$A$152),IF(V1079=$C$8,"-",FORECAST($C$8-V1079,Инклинометрия!$B$2:$B$152,Инклинометрия!$A$2:$A$152)))</f>
        <v>-</v>
      </c>
      <c r="AA1079" s="105" t="str">
        <f>IF(S1079=0,"-",FORECAST($C$8-(S1079+V1079),Инклинометрия!$B$2:$B$152,Инклинометрия!$A$2:$A$152))</f>
        <v>-</v>
      </c>
      <c r="AB1079" s="105">
        <f>FORECAST($C$8+T1079,Инклинометрия!$B$2:$B$152,Инклинометрия!$A$2:$A$152)</f>
        <v>1422.3537391657405</v>
      </c>
      <c r="AC1079" s="105">
        <f>IF(R1079=0,FORECAST($C$6-T1079,Инклинометрия!$B$2:$B$152,Инклинометрия!$A$2:$A$152),FORECAST($C$8,Инклинометрия!$B$2:$B$152,Инклинометрия!$A$2:$A$152))</f>
        <v>1332.6462608342592</v>
      </c>
      <c r="AD1079" s="107">
        <f>IF(R1079=0,FORECAST($C$8,Инклинометрия!$B$2:$B$152,Инклинометрия!$A$2:$A$152),Y1079)</f>
        <v>1330</v>
      </c>
      <c r="AE1079" s="107">
        <f>FORECAST($C$8-(R1079+U1079),Инклинометрия!$B$2:$B$152,Инклинометрия!$A$2:$A$152)</f>
        <v>0</v>
      </c>
      <c r="AF1079" s="107">
        <f>IF(V1079=0,"-",FORECAST($C$8,Инклинометрия!$B$2:$B$152,Инклинометрия!$A$2:$A$152))</f>
        <v>1330</v>
      </c>
      <c r="AG1079" s="107">
        <f>IF(V1079=0,"-",FORECAST($C$8-V1079,Инклинометрия!$B$2:$B$152,Инклинометрия!$A$2:$A$152))</f>
        <v>0</v>
      </c>
      <c r="AH1079" s="107">
        <f>IF(W1079=0,"-",FORECAST($C$8+W1079,Инклинометрия!$B$2:$B$152,Инклинометрия!$A$2:$A$152))</f>
        <v>1332.6462608342592</v>
      </c>
      <c r="AI1079" s="107">
        <f>IF(W1079=0,"-",FORECAST($C$8,Инклинометрия!$B$2:$B$152,Инклинометрия!$A$2:$A$152))</f>
        <v>1330</v>
      </c>
      <c r="AK1079" s="122">
        <f t="shared" si="320"/>
        <v>0</v>
      </c>
      <c r="AL1079" s="67">
        <f>AK1079*(B1079-B1078)</f>
        <v>0</v>
      </c>
      <c r="AM1079" s="23">
        <f t="shared" si="322"/>
        <v>8.6725204696437436E-2</v>
      </c>
      <c r="AN1079" s="26">
        <f>AN1078+AK1079*(B1079-B1078)/(2*PI()*$C$5*AN1078*$K$13)</f>
        <v>0.15480061813468687</v>
      </c>
      <c r="AO1079" s="87">
        <f t="shared" si="314"/>
        <v>145932.55112472404</v>
      </c>
      <c r="AP1079" s="87">
        <f>IF(R1079+U1079&lt;$C$8,0,32*$L$23/$C$12^2*($K$10*R1079+$K$8*U1079)+32*$L$24/($C$14^2-$C$13^2)*($K$10*S1079+$K$8*V1079))</f>
        <v>44607.551124724028</v>
      </c>
      <c r="AQ1079" s="66">
        <f>R1079*$C$11*$C$9+U1079*$C$11*$C$10</f>
        <v>14695380</v>
      </c>
      <c r="AR1079" s="66">
        <f>S1079*$C$11*$C$9+V1079*$C$11*$C$10</f>
        <v>14695380</v>
      </c>
      <c r="AS1079" s="87">
        <f>$C$11*(T1079*$C$9+W1079*$C$10)</f>
        <v>792178.05375968735</v>
      </c>
      <c r="AT1079" s="45">
        <f t="shared" si="308"/>
        <v>15633490.60488441</v>
      </c>
      <c r="AU1079" s="75"/>
    </row>
    <row r="1080" spans="2:47" ht="15" thickBot="1" x14ac:dyDescent="0.35">
      <c r="B1080" s="41">
        <f t="shared" si="315"/>
        <v>20980</v>
      </c>
      <c r="C1080" s="8">
        <f t="shared" si="316"/>
        <v>209.8</v>
      </c>
      <c r="D1080" s="73">
        <f t="shared" si="304"/>
        <v>280.60750000000002</v>
      </c>
      <c r="E1080" s="29">
        <f t="shared" si="321"/>
        <v>69491.585974359303</v>
      </c>
      <c r="F1080" s="29">
        <f t="shared" si="317"/>
        <v>66.245553836382484</v>
      </c>
      <c r="G1080" s="29">
        <f t="shared" si="318"/>
        <v>88.603428256161564</v>
      </c>
      <c r="H1080" s="17">
        <f t="shared" si="319"/>
        <v>92944.996240704335</v>
      </c>
      <c r="I1080" s="29">
        <f t="shared" si="309"/>
        <v>2.2250485660981263</v>
      </c>
      <c r="J1080" s="29">
        <f t="shared" si="310"/>
        <v>41.694115440741633</v>
      </c>
      <c r="K1080" s="32">
        <f>IF((D1079+L1079+M1079-AL1079)/($C$21+$C$22)&gt;$C$8,$C$8,(D1079+L1079+M1079-AL1079)/($C$21+$C$22))</f>
        <v>1400</v>
      </c>
      <c r="L1080" s="97">
        <f t="shared" si="305"/>
        <v>0</v>
      </c>
      <c r="M1080" s="96">
        <f t="shared" si="306"/>
        <v>0</v>
      </c>
      <c r="N1080" s="98">
        <f t="shared" si="311"/>
        <v>1.7179213529287818</v>
      </c>
      <c r="O1080" s="100">
        <f t="shared" si="307"/>
        <v>4.2266987561397071</v>
      </c>
      <c r="P1080" s="104">
        <f t="shared" si="312"/>
        <v>18.880500609176615</v>
      </c>
      <c r="Q1080" s="102">
        <f t="shared" si="313"/>
        <v>4.9224514715476911E-2</v>
      </c>
      <c r="R1080" s="106">
        <f>IF(K1080-H1079&lt;0,0,K1080-H1079)</f>
        <v>0</v>
      </c>
      <c r="S1080" s="106">
        <f>K1080-V1080</f>
        <v>0</v>
      </c>
      <c r="T1080" s="106">
        <f>IF(R1080&gt;0,$C$6-$C$8,IF($C$6-$C$8-W1080&lt;0,0,$C$6-$C$8-W1080))</f>
        <v>97.214462279726973</v>
      </c>
      <c r="U1080" s="107">
        <f>IF(R1080=0,IF(U1079+(F1080-AL1080/$C$23)*$C$21/($C$21+$C$22)&gt;$C$8,$C$8,U1079+F1080*$C$21/($C$21+$C$22)),E1080)</f>
        <v>1400</v>
      </c>
      <c r="V1080" s="107">
        <f>IF(R1080&gt;0,0,IF(V1079+(F1080-AL1080/$C$23)*$C$21/($C$21+$C$22)&gt;$C$8,$C$8,IF(U1080=$C$8,V1079+(F1080-AL1080/$C$23)*$C$21/$C$22,V1079+(F1080-AL1080/$C$23)*$C$21/($C$21+$C$22))))</f>
        <v>1400</v>
      </c>
      <c r="W1080" s="203">
        <f>IF(R1080&gt;0,0,IF(W1079+AL1080/$C$23&gt;$F$23,$F$23,W1079+AL1080/$C$23))</f>
        <v>2.7855377202730285</v>
      </c>
      <c r="X1080" s="105" t="str">
        <f>IF(R1080=0,"-",FORECAST($C$8,Инклинометрия!$B$2:$B$152,Инклинометрия!$A$2:$A$152))</f>
        <v>-</v>
      </c>
      <c r="Y1080" s="105" t="str">
        <f>IF(R1080=0,"-",FORECAST($C$8-R1080,Инклинометрия!$B$2:$B$152,Инклинометрия!$A$2:$A$152))</f>
        <v>-</v>
      </c>
      <c r="Z1080" s="105" t="str">
        <f>IF(R1080&gt;0,FORECAST($C$8,Инклинометрия!$B$2:$B$152,Инклинометрия!$A$2:$A$152),IF(V1080=$C$8,"-",FORECAST($C$8-V1080,Инклинометрия!$B$2:$B$152,Инклинометрия!$A$2:$A$152)))</f>
        <v>-</v>
      </c>
      <c r="AA1080" s="105" t="str">
        <f>IF(S1080=0,"-",FORECAST($C$8-(S1080+V1080),Инклинометрия!$B$2:$B$152,Инклинометрия!$A$2:$A$152))</f>
        <v>-</v>
      </c>
      <c r="AB1080" s="105">
        <f>FORECAST($C$8+T1080,Инклинометрия!$B$2:$B$152,Инклинометрия!$A$2:$A$152)</f>
        <v>1422.3537391657405</v>
      </c>
      <c r="AC1080" s="105">
        <f>IF(R1080=0,FORECAST($C$6-T1080,Инклинометрия!$B$2:$B$152,Инклинометрия!$A$2:$A$152),FORECAST($C$8,Инклинометрия!$B$2:$B$152,Инклинометрия!$A$2:$A$152))</f>
        <v>1332.6462608342592</v>
      </c>
      <c r="AD1080" s="107">
        <f>IF(R1080=0,FORECAST($C$8,Инклинометрия!$B$2:$B$152,Инклинометрия!$A$2:$A$152),Y1080)</f>
        <v>1330</v>
      </c>
      <c r="AE1080" s="107">
        <f>FORECAST($C$8-(R1080+U1080),Инклинометрия!$B$2:$B$152,Инклинометрия!$A$2:$A$152)</f>
        <v>0</v>
      </c>
      <c r="AF1080" s="107">
        <f>IF(V1080=0,"-",FORECAST($C$8,Инклинометрия!$B$2:$B$152,Инклинометрия!$A$2:$A$152))</f>
        <v>1330</v>
      </c>
      <c r="AG1080" s="107">
        <f>IF(V1080=0,"-",FORECAST($C$8-V1080,Инклинометрия!$B$2:$B$152,Инклинометрия!$A$2:$A$152))</f>
        <v>0</v>
      </c>
      <c r="AH1080" s="107">
        <f>IF(W1080=0,"-",FORECAST($C$8+W1080,Инклинометрия!$B$2:$B$152,Инклинометрия!$A$2:$A$152))</f>
        <v>1332.6462608342592</v>
      </c>
      <c r="AI1080" s="107">
        <f>IF(W1080=0,"-",FORECAST($C$8,Инклинометрия!$B$2:$B$152,Инклинометрия!$A$2:$A$152))</f>
        <v>1330</v>
      </c>
      <c r="AK1080" s="122">
        <f t="shared" si="320"/>
        <v>0</v>
      </c>
      <c r="AL1080" s="67">
        <f>AK1080*(B1080-B1079)</f>
        <v>0</v>
      </c>
      <c r="AM1080" s="23">
        <f t="shared" si="322"/>
        <v>8.6725204696437436E-2</v>
      </c>
      <c r="AN1080" s="26">
        <f>AN1079+AK1080*(B1080-B1079)/(2*PI()*$C$5*AN1079*$K$13)</f>
        <v>0.15480061813468687</v>
      </c>
      <c r="AO1080" s="87">
        <f t="shared" si="314"/>
        <v>145932.55112472404</v>
      </c>
      <c r="AP1080" s="87">
        <f>IF(R1080+U1080&lt;$C$8,0,32*$L$23/$C$12^2*($K$10*R1080+$K$8*U1080)+32*$L$24/($C$14^2-$C$13^2)*($K$10*S1080+$K$8*V1080))</f>
        <v>44607.551124724028</v>
      </c>
      <c r="AQ1080" s="66">
        <f>R1080*$C$11*$C$9+U1080*$C$11*$C$10</f>
        <v>14695380</v>
      </c>
      <c r="AR1080" s="66">
        <f>S1080*$C$11*$C$9+V1080*$C$11*$C$10</f>
        <v>14695380</v>
      </c>
      <c r="AS1080" s="87">
        <f>$C$11*(T1080*$C$9+W1080*$C$10)</f>
        <v>792178.05375968735</v>
      </c>
      <c r="AT1080" s="45">
        <f t="shared" si="308"/>
        <v>15633490.60488441</v>
      </c>
      <c r="AU1080" s="75"/>
    </row>
    <row r="1081" spans="2:47" ht="15" thickBot="1" x14ac:dyDescent="0.35">
      <c r="B1081" s="41">
        <f t="shared" si="315"/>
        <v>21000</v>
      </c>
      <c r="C1081" s="8">
        <f t="shared" si="316"/>
        <v>210</v>
      </c>
      <c r="D1081" s="73">
        <f t="shared" si="304"/>
        <v>280.875</v>
      </c>
      <c r="E1081" s="29">
        <f t="shared" si="321"/>
        <v>69557.831528195675</v>
      </c>
      <c r="F1081" s="29">
        <f t="shared" si="317"/>
        <v>66.245553836373062</v>
      </c>
      <c r="G1081" s="29">
        <f t="shared" si="318"/>
        <v>88.603428256148959</v>
      </c>
      <c r="H1081" s="17">
        <f t="shared" si="319"/>
        <v>93033.59966896048</v>
      </c>
      <c r="I1081" s="29">
        <f t="shared" si="309"/>
        <v>2.2250485660981263</v>
      </c>
      <c r="J1081" s="29">
        <f t="shared" si="310"/>
        <v>41.69411544073867</v>
      </c>
      <c r="K1081" s="32">
        <f>IF((D1080+L1080+M1080-AL1080)/($C$21+$C$22)&gt;$C$8,$C$8,(D1080+L1080+M1080-AL1080)/($C$21+$C$22))</f>
        <v>1400</v>
      </c>
      <c r="L1081" s="97">
        <f t="shared" si="305"/>
        <v>0</v>
      </c>
      <c r="M1081" s="96">
        <f t="shared" si="306"/>
        <v>0</v>
      </c>
      <c r="N1081" s="98">
        <f t="shared" si="311"/>
        <v>1.7179213529287818</v>
      </c>
      <c r="O1081" s="100">
        <f t="shared" si="307"/>
        <v>4.2266987561397071</v>
      </c>
      <c r="P1081" s="104">
        <f t="shared" si="312"/>
        <v>18.880500609176615</v>
      </c>
      <c r="Q1081" s="102">
        <f t="shared" si="313"/>
        <v>4.9224514715476911E-2</v>
      </c>
      <c r="R1081" s="106">
        <f>IF(K1081-H1080&lt;0,0,K1081-H1080)</f>
        <v>0</v>
      </c>
      <c r="S1081" s="106">
        <f>K1081-V1081</f>
        <v>0</v>
      </c>
      <c r="T1081" s="106">
        <f>IF(R1081&gt;0,$C$6-$C$8,IF($C$6-$C$8-W1081&lt;0,0,$C$6-$C$8-W1081))</f>
        <v>97.214462279726973</v>
      </c>
      <c r="U1081" s="107">
        <f>IF(R1081=0,IF(U1080+(F1081-AL1081/$C$23)*$C$21/($C$21+$C$22)&gt;$C$8,$C$8,U1080+F1081*$C$21/($C$21+$C$22)),E1081)</f>
        <v>1400</v>
      </c>
      <c r="V1081" s="107">
        <f>IF(R1081&gt;0,0,IF(V1080+(F1081-AL1081/$C$23)*$C$21/($C$21+$C$22)&gt;$C$8,$C$8,IF(U1081=$C$8,V1080+(F1081-AL1081/$C$23)*$C$21/$C$22,V1080+(F1081-AL1081/$C$23)*$C$21/($C$21+$C$22))))</f>
        <v>1400</v>
      </c>
      <c r="W1081" s="203">
        <f>IF(R1081&gt;0,0,IF(W1080+AL1081/$C$23&gt;$F$23,$F$23,W1080+AL1081/$C$23))</f>
        <v>2.7855377202730285</v>
      </c>
      <c r="X1081" s="105" t="str">
        <f>IF(R1081=0,"-",FORECAST($C$8,Инклинометрия!$B$2:$B$152,Инклинометрия!$A$2:$A$152))</f>
        <v>-</v>
      </c>
      <c r="Y1081" s="105" t="str">
        <f>IF(R1081=0,"-",FORECAST($C$8-R1081,Инклинометрия!$B$2:$B$152,Инклинометрия!$A$2:$A$152))</f>
        <v>-</v>
      </c>
      <c r="Z1081" s="105" t="str">
        <f>IF(R1081&gt;0,FORECAST($C$8,Инклинометрия!$B$2:$B$152,Инклинометрия!$A$2:$A$152),IF(V1081=$C$8,"-",FORECAST($C$8-V1081,Инклинометрия!$B$2:$B$152,Инклинометрия!$A$2:$A$152)))</f>
        <v>-</v>
      </c>
      <c r="AA1081" s="105" t="str">
        <f>IF(S1081=0,"-",FORECAST($C$8-(S1081+V1081),Инклинометрия!$B$2:$B$152,Инклинометрия!$A$2:$A$152))</f>
        <v>-</v>
      </c>
      <c r="AB1081" s="105">
        <f>FORECAST($C$8+T1081,Инклинометрия!$B$2:$B$152,Инклинометрия!$A$2:$A$152)</f>
        <v>1422.3537391657405</v>
      </c>
      <c r="AC1081" s="105">
        <f>IF(R1081=0,FORECAST($C$6-T1081,Инклинометрия!$B$2:$B$152,Инклинометрия!$A$2:$A$152),FORECAST($C$8,Инклинометрия!$B$2:$B$152,Инклинометрия!$A$2:$A$152))</f>
        <v>1332.6462608342592</v>
      </c>
      <c r="AD1081" s="107">
        <f>IF(R1081=0,FORECAST($C$8,Инклинометрия!$B$2:$B$152,Инклинометрия!$A$2:$A$152),Y1081)</f>
        <v>1330</v>
      </c>
      <c r="AE1081" s="107">
        <f>FORECAST($C$8-(R1081+U1081),Инклинометрия!$B$2:$B$152,Инклинометрия!$A$2:$A$152)</f>
        <v>0</v>
      </c>
      <c r="AF1081" s="107">
        <f>IF(V1081=0,"-",FORECAST($C$8,Инклинометрия!$B$2:$B$152,Инклинометрия!$A$2:$A$152))</f>
        <v>1330</v>
      </c>
      <c r="AG1081" s="107">
        <f>IF(V1081=0,"-",FORECAST($C$8-V1081,Инклинометрия!$B$2:$B$152,Инклинометрия!$A$2:$A$152))</f>
        <v>0</v>
      </c>
      <c r="AH1081" s="107">
        <f>IF(W1081=0,"-",FORECAST($C$8+W1081,Инклинометрия!$B$2:$B$152,Инклинометрия!$A$2:$A$152))</f>
        <v>1332.6462608342592</v>
      </c>
      <c r="AI1081" s="107">
        <f>IF(W1081=0,"-",FORECAST($C$8,Инклинометрия!$B$2:$B$152,Инклинометрия!$A$2:$A$152))</f>
        <v>1330</v>
      </c>
      <c r="AK1081" s="122">
        <f t="shared" si="320"/>
        <v>0</v>
      </c>
      <c r="AL1081" s="67">
        <f>AK1081*(B1081-B1080)</f>
        <v>0</v>
      </c>
      <c r="AM1081" s="23">
        <f t="shared" si="322"/>
        <v>8.6725204696437436E-2</v>
      </c>
      <c r="AN1081" s="26">
        <f>AN1080+AK1081*(B1081-B1080)/(2*PI()*$C$5*AN1080*$K$13)</f>
        <v>0.15480061813468687</v>
      </c>
      <c r="AO1081" s="87">
        <f t="shared" si="314"/>
        <v>145932.55112472404</v>
      </c>
      <c r="AP1081" s="87">
        <f>IF(R1081+U1081&lt;$C$8,0,32*$L$23/$C$12^2*($K$10*R1081+$K$8*U1081)+32*$L$24/($C$14^2-$C$13^2)*($K$10*S1081+$K$8*V1081))</f>
        <v>44607.551124724028</v>
      </c>
      <c r="AQ1081" s="66">
        <f>R1081*$C$11*$C$9+U1081*$C$11*$C$10</f>
        <v>14695380</v>
      </c>
      <c r="AR1081" s="66">
        <f>S1081*$C$11*$C$9+V1081*$C$11*$C$10</f>
        <v>14695380</v>
      </c>
      <c r="AS1081" s="87">
        <f>$C$11*(T1081*$C$9+W1081*$C$10)</f>
        <v>792178.05375968735</v>
      </c>
      <c r="AT1081" s="45">
        <f t="shared" si="308"/>
        <v>15633490.60488441</v>
      </c>
      <c r="AU1081" s="75"/>
    </row>
    <row r="1082" spans="2:47" ht="15" thickBot="1" x14ac:dyDescent="0.35">
      <c r="B1082" s="41">
        <f t="shared" si="315"/>
        <v>21020</v>
      </c>
      <c r="C1082" s="8">
        <f t="shared" si="316"/>
        <v>210.20000000000002</v>
      </c>
      <c r="D1082" s="73">
        <f t="shared" si="304"/>
        <v>281.14250000000004</v>
      </c>
      <c r="E1082" s="29">
        <f t="shared" si="321"/>
        <v>69624.077082032061</v>
      </c>
      <c r="F1082" s="29">
        <f t="shared" si="317"/>
        <v>66.245553836382484</v>
      </c>
      <c r="G1082" s="29">
        <f t="shared" si="318"/>
        <v>88.603428256161564</v>
      </c>
      <c r="H1082" s="17">
        <f t="shared" si="319"/>
        <v>93122.203097216639</v>
      </c>
      <c r="I1082" s="29">
        <f t="shared" si="309"/>
        <v>2.2250485660981263</v>
      </c>
      <c r="J1082" s="29">
        <f t="shared" si="310"/>
        <v>41.694115440741633</v>
      </c>
      <c r="K1082" s="32">
        <f>IF((D1081+L1081+M1081-AL1081)/($C$21+$C$22)&gt;$C$8,$C$8,(D1081+L1081+M1081-AL1081)/($C$21+$C$22))</f>
        <v>1400</v>
      </c>
      <c r="L1082" s="97">
        <f t="shared" si="305"/>
        <v>0</v>
      </c>
      <c r="M1082" s="96">
        <f t="shared" si="306"/>
        <v>0</v>
      </c>
      <c r="N1082" s="98">
        <f t="shared" si="311"/>
        <v>1.7179213529287818</v>
      </c>
      <c r="O1082" s="100">
        <f t="shared" si="307"/>
        <v>4.2266987561397071</v>
      </c>
      <c r="P1082" s="104">
        <f t="shared" si="312"/>
        <v>18.880500609176615</v>
      </c>
      <c r="Q1082" s="102">
        <f t="shared" si="313"/>
        <v>4.9224514715476911E-2</v>
      </c>
      <c r="R1082" s="106">
        <f>IF(K1082-H1081&lt;0,0,K1082-H1081)</f>
        <v>0</v>
      </c>
      <c r="S1082" s="106">
        <f>K1082-V1082</f>
        <v>0</v>
      </c>
      <c r="T1082" s="106">
        <f>IF(R1082&gt;0,$C$6-$C$8,IF($C$6-$C$8-W1082&lt;0,0,$C$6-$C$8-W1082))</f>
        <v>97.214462279726973</v>
      </c>
      <c r="U1082" s="107">
        <f>IF(R1082=0,IF(U1081+(F1082-AL1082/$C$23)*$C$21/($C$21+$C$22)&gt;$C$8,$C$8,U1081+F1082*$C$21/($C$21+$C$22)),E1082)</f>
        <v>1400</v>
      </c>
      <c r="V1082" s="107">
        <f>IF(R1082&gt;0,0,IF(V1081+(F1082-AL1082/$C$23)*$C$21/($C$21+$C$22)&gt;$C$8,$C$8,IF(U1082=$C$8,V1081+(F1082-AL1082/$C$23)*$C$21/$C$22,V1081+(F1082-AL1082/$C$23)*$C$21/($C$21+$C$22))))</f>
        <v>1400</v>
      </c>
      <c r="W1082" s="203">
        <f>IF(R1082&gt;0,0,IF(W1081+AL1082/$C$23&gt;$F$23,$F$23,W1081+AL1082/$C$23))</f>
        <v>2.7855377202730285</v>
      </c>
      <c r="X1082" s="105" t="str">
        <f>IF(R1082=0,"-",FORECAST($C$8,Инклинометрия!$B$2:$B$152,Инклинометрия!$A$2:$A$152))</f>
        <v>-</v>
      </c>
      <c r="Y1082" s="105" t="str">
        <f>IF(R1082=0,"-",FORECAST($C$8-R1082,Инклинометрия!$B$2:$B$152,Инклинометрия!$A$2:$A$152))</f>
        <v>-</v>
      </c>
      <c r="Z1082" s="105" t="str">
        <f>IF(R1082&gt;0,FORECAST($C$8,Инклинометрия!$B$2:$B$152,Инклинометрия!$A$2:$A$152),IF(V1082=$C$8,"-",FORECAST($C$8-V1082,Инклинометрия!$B$2:$B$152,Инклинометрия!$A$2:$A$152)))</f>
        <v>-</v>
      </c>
      <c r="AA1082" s="105" t="str">
        <f>IF(S1082=0,"-",FORECAST($C$8-(S1082+V1082),Инклинометрия!$B$2:$B$152,Инклинометрия!$A$2:$A$152))</f>
        <v>-</v>
      </c>
      <c r="AB1082" s="105">
        <f>FORECAST($C$8+T1082,Инклинометрия!$B$2:$B$152,Инклинометрия!$A$2:$A$152)</f>
        <v>1422.3537391657405</v>
      </c>
      <c r="AC1082" s="105">
        <f>IF(R1082=0,FORECAST($C$6-T1082,Инклинометрия!$B$2:$B$152,Инклинометрия!$A$2:$A$152),FORECAST($C$8,Инклинометрия!$B$2:$B$152,Инклинометрия!$A$2:$A$152))</f>
        <v>1332.6462608342592</v>
      </c>
      <c r="AD1082" s="107">
        <f>IF(R1082=0,FORECAST($C$8,Инклинометрия!$B$2:$B$152,Инклинометрия!$A$2:$A$152),Y1082)</f>
        <v>1330</v>
      </c>
      <c r="AE1082" s="107">
        <f>FORECAST($C$8-(R1082+U1082),Инклинометрия!$B$2:$B$152,Инклинометрия!$A$2:$A$152)</f>
        <v>0</v>
      </c>
      <c r="AF1082" s="107">
        <f>IF(V1082=0,"-",FORECAST($C$8,Инклинометрия!$B$2:$B$152,Инклинометрия!$A$2:$A$152))</f>
        <v>1330</v>
      </c>
      <c r="AG1082" s="107">
        <f>IF(V1082=0,"-",FORECAST($C$8-V1082,Инклинометрия!$B$2:$B$152,Инклинометрия!$A$2:$A$152))</f>
        <v>0</v>
      </c>
      <c r="AH1082" s="107">
        <f>IF(W1082=0,"-",FORECAST($C$8+W1082,Инклинометрия!$B$2:$B$152,Инклинометрия!$A$2:$A$152))</f>
        <v>1332.6462608342592</v>
      </c>
      <c r="AI1082" s="107">
        <f>IF(W1082=0,"-",FORECAST($C$8,Инклинометрия!$B$2:$B$152,Инклинометрия!$A$2:$A$152))</f>
        <v>1330</v>
      </c>
      <c r="AK1082" s="122">
        <f t="shared" si="320"/>
        <v>0</v>
      </c>
      <c r="AL1082" s="67">
        <f>AK1082*(B1082-B1081)</f>
        <v>0</v>
      </c>
      <c r="AM1082" s="23">
        <f t="shared" si="322"/>
        <v>8.6725204696437436E-2</v>
      </c>
      <c r="AN1082" s="26">
        <f>AN1081+AK1082*(B1082-B1081)/(2*PI()*$C$5*AN1081*$K$13)</f>
        <v>0.15480061813468687</v>
      </c>
      <c r="AO1082" s="87">
        <f t="shared" si="314"/>
        <v>145932.55112472404</v>
      </c>
      <c r="AP1082" s="87">
        <f>IF(R1082+U1082&lt;$C$8,0,32*$L$23/$C$12^2*($K$10*R1082+$K$8*U1082)+32*$L$24/($C$14^2-$C$13^2)*($K$10*S1082+$K$8*V1082))</f>
        <v>44607.551124724028</v>
      </c>
      <c r="AQ1082" s="66">
        <f>R1082*$C$11*$C$9+U1082*$C$11*$C$10</f>
        <v>14695380</v>
      </c>
      <c r="AR1082" s="66">
        <f>S1082*$C$11*$C$9+V1082*$C$11*$C$10</f>
        <v>14695380</v>
      </c>
      <c r="AS1082" s="87">
        <f>$C$11*(T1082*$C$9+W1082*$C$10)</f>
        <v>792178.05375968735</v>
      </c>
      <c r="AT1082" s="45">
        <f t="shared" si="308"/>
        <v>15633490.60488441</v>
      </c>
      <c r="AU1082" s="75"/>
    </row>
    <row r="1083" spans="2:47" ht="15" thickBot="1" x14ac:dyDescent="0.35">
      <c r="B1083" s="41">
        <f t="shared" si="315"/>
        <v>21040</v>
      </c>
      <c r="C1083" s="8">
        <f t="shared" si="316"/>
        <v>210.4</v>
      </c>
      <c r="D1083" s="73">
        <f t="shared" si="304"/>
        <v>281.41000000000003</v>
      </c>
      <c r="E1083" s="29">
        <f t="shared" si="321"/>
        <v>69690.322635868433</v>
      </c>
      <c r="F1083" s="29">
        <f t="shared" si="317"/>
        <v>66.245553836373062</v>
      </c>
      <c r="G1083" s="29">
        <f t="shared" si="318"/>
        <v>88.603428256148959</v>
      </c>
      <c r="H1083" s="17">
        <f t="shared" si="319"/>
        <v>93210.806525472784</v>
      </c>
      <c r="I1083" s="29">
        <f t="shared" si="309"/>
        <v>2.2250485660981263</v>
      </c>
      <c r="J1083" s="29">
        <f t="shared" si="310"/>
        <v>41.69411544073867</v>
      </c>
      <c r="K1083" s="32">
        <f>IF((D1082+L1082+M1082-AL1082)/($C$21+$C$22)&gt;$C$8,$C$8,(D1082+L1082+M1082-AL1082)/($C$21+$C$22))</f>
        <v>1400</v>
      </c>
      <c r="L1083" s="97">
        <f t="shared" si="305"/>
        <v>0</v>
      </c>
      <c r="M1083" s="96">
        <f t="shared" si="306"/>
        <v>0</v>
      </c>
      <c r="N1083" s="98">
        <f t="shared" si="311"/>
        <v>1.7179213529287818</v>
      </c>
      <c r="O1083" s="100">
        <f t="shared" si="307"/>
        <v>4.2266987561397071</v>
      </c>
      <c r="P1083" s="104">
        <f t="shared" si="312"/>
        <v>18.880500609176615</v>
      </c>
      <c r="Q1083" s="102">
        <f t="shared" si="313"/>
        <v>4.9224514715476911E-2</v>
      </c>
      <c r="R1083" s="106">
        <f>IF(K1083-H1082&lt;0,0,K1083-H1082)</f>
        <v>0</v>
      </c>
      <c r="S1083" s="106">
        <f>K1083-V1083</f>
        <v>0</v>
      </c>
      <c r="T1083" s="106">
        <f>IF(R1083&gt;0,$C$6-$C$8,IF($C$6-$C$8-W1083&lt;0,0,$C$6-$C$8-W1083))</f>
        <v>97.214462279726973</v>
      </c>
      <c r="U1083" s="107">
        <f>IF(R1083=0,IF(U1082+(F1083-AL1083/$C$23)*$C$21/($C$21+$C$22)&gt;$C$8,$C$8,U1082+F1083*$C$21/($C$21+$C$22)),E1083)</f>
        <v>1400</v>
      </c>
      <c r="V1083" s="107">
        <f>IF(R1083&gt;0,0,IF(V1082+(F1083-AL1083/$C$23)*$C$21/($C$21+$C$22)&gt;$C$8,$C$8,IF(U1083=$C$8,V1082+(F1083-AL1083/$C$23)*$C$21/$C$22,V1082+(F1083-AL1083/$C$23)*$C$21/($C$21+$C$22))))</f>
        <v>1400</v>
      </c>
      <c r="W1083" s="203">
        <f>IF(R1083&gt;0,0,IF(W1082+AL1083/$C$23&gt;$F$23,$F$23,W1082+AL1083/$C$23))</f>
        <v>2.7855377202730285</v>
      </c>
      <c r="X1083" s="105" t="str">
        <f>IF(R1083=0,"-",FORECAST($C$8,Инклинометрия!$B$2:$B$152,Инклинометрия!$A$2:$A$152))</f>
        <v>-</v>
      </c>
      <c r="Y1083" s="105" t="str">
        <f>IF(R1083=0,"-",FORECAST($C$8-R1083,Инклинометрия!$B$2:$B$152,Инклинометрия!$A$2:$A$152))</f>
        <v>-</v>
      </c>
      <c r="Z1083" s="105" t="str">
        <f>IF(R1083&gt;0,FORECAST($C$8,Инклинометрия!$B$2:$B$152,Инклинометрия!$A$2:$A$152),IF(V1083=$C$8,"-",FORECAST($C$8-V1083,Инклинометрия!$B$2:$B$152,Инклинометрия!$A$2:$A$152)))</f>
        <v>-</v>
      </c>
      <c r="AA1083" s="105" t="str">
        <f>IF(S1083=0,"-",FORECAST($C$8-(S1083+V1083),Инклинометрия!$B$2:$B$152,Инклинометрия!$A$2:$A$152))</f>
        <v>-</v>
      </c>
      <c r="AB1083" s="105">
        <f>FORECAST($C$8+T1083,Инклинометрия!$B$2:$B$152,Инклинометрия!$A$2:$A$152)</f>
        <v>1422.3537391657405</v>
      </c>
      <c r="AC1083" s="105">
        <f>IF(R1083=0,FORECAST($C$6-T1083,Инклинометрия!$B$2:$B$152,Инклинометрия!$A$2:$A$152),FORECAST($C$8,Инклинометрия!$B$2:$B$152,Инклинометрия!$A$2:$A$152))</f>
        <v>1332.6462608342592</v>
      </c>
      <c r="AD1083" s="107">
        <f>IF(R1083=0,FORECAST($C$8,Инклинометрия!$B$2:$B$152,Инклинометрия!$A$2:$A$152),Y1083)</f>
        <v>1330</v>
      </c>
      <c r="AE1083" s="107">
        <f>FORECAST($C$8-(R1083+U1083),Инклинометрия!$B$2:$B$152,Инклинометрия!$A$2:$A$152)</f>
        <v>0</v>
      </c>
      <c r="AF1083" s="107">
        <f>IF(V1083=0,"-",FORECAST($C$8,Инклинометрия!$B$2:$B$152,Инклинометрия!$A$2:$A$152))</f>
        <v>1330</v>
      </c>
      <c r="AG1083" s="107">
        <f>IF(V1083=0,"-",FORECAST($C$8-V1083,Инклинометрия!$B$2:$B$152,Инклинометрия!$A$2:$A$152))</f>
        <v>0</v>
      </c>
      <c r="AH1083" s="107">
        <f>IF(W1083=0,"-",FORECAST($C$8+W1083,Инклинометрия!$B$2:$B$152,Инклинометрия!$A$2:$A$152))</f>
        <v>1332.6462608342592</v>
      </c>
      <c r="AI1083" s="107">
        <f>IF(W1083=0,"-",FORECAST($C$8,Инклинометрия!$B$2:$B$152,Инклинометрия!$A$2:$A$152))</f>
        <v>1330</v>
      </c>
      <c r="AK1083" s="122">
        <f t="shared" si="320"/>
        <v>0</v>
      </c>
      <c r="AL1083" s="67">
        <f>AK1083*(B1083-B1082)</f>
        <v>0</v>
      </c>
      <c r="AM1083" s="23">
        <f t="shared" si="322"/>
        <v>8.6725204696437436E-2</v>
      </c>
      <c r="AN1083" s="26">
        <f>AN1082+AK1083*(B1083-B1082)/(2*PI()*$C$5*AN1082*$K$13)</f>
        <v>0.15480061813468687</v>
      </c>
      <c r="AO1083" s="87">
        <f t="shared" si="314"/>
        <v>145932.55112472404</v>
      </c>
      <c r="AP1083" s="87">
        <f>IF(R1083+U1083&lt;$C$8,0,32*$L$23/$C$12^2*($K$10*R1083+$K$8*U1083)+32*$L$24/($C$14^2-$C$13^2)*($K$10*S1083+$K$8*V1083))</f>
        <v>44607.551124724028</v>
      </c>
      <c r="AQ1083" s="66">
        <f>R1083*$C$11*$C$9+U1083*$C$11*$C$10</f>
        <v>14695380</v>
      </c>
      <c r="AR1083" s="66">
        <f>S1083*$C$11*$C$9+V1083*$C$11*$C$10</f>
        <v>14695380</v>
      </c>
      <c r="AS1083" s="87">
        <f>$C$11*(T1083*$C$9+W1083*$C$10)</f>
        <v>792178.05375968735</v>
      </c>
      <c r="AT1083" s="45">
        <f t="shared" si="308"/>
        <v>15633490.60488441</v>
      </c>
      <c r="AU1083" s="75"/>
    </row>
    <row r="1084" spans="2:47" ht="15" thickBot="1" x14ac:dyDescent="0.35">
      <c r="B1084" s="41">
        <f t="shared" si="315"/>
        <v>21060</v>
      </c>
      <c r="C1084" s="8">
        <f t="shared" si="316"/>
        <v>210.6</v>
      </c>
      <c r="D1084" s="73">
        <f t="shared" si="304"/>
        <v>281.67750000000001</v>
      </c>
      <c r="E1084" s="29">
        <f t="shared" si="321"/>
        <v>69756.568189704805</v>
      </c>
      <c r="F1084" s="29">
        <f t="shared" si="317"/>
        <v>66.245553836373062</v>
      </c>
      <c r="G1084" s="29">
        <f t="shared" si="318"/>
        <v>88.603428256148959</v>
      </c>
      <c r="H1084" s="17">
        <f t="shared" si="319"/>
        <v>93299.409953728929</v>
      </c>
      <c r="I1084" s="29">
        <f t="shared" si="309"/>
        <v>2.2250485660981263</v>
      </c>
      <c r="J1084" s="29">
        <f t="shared" si="310"/>
        <v>41.69411544073867</v>
      </c>
      <c r="K1084" s="32">
        <f>IF((D1083+L1083+M1083-AL1083)/($C$21+$C$22)&gt;$C$8,$C$8,(D1083+L1083+M1083-AL1083)/($C$21+$C$22))</f>
        <v>1400</v>
      </c>
      <c r="L1084" s="97">
        <f t="shared" si="305"/>
        <v>0</v>
      </c>
      <c r="M1084" s="96">
        <f t="shared" si="306"/>
        <v>0</v>
      </c>
      <c r="N1084" s="98">
        <f t="shared" si="311"/>
        <v>1.7179213529287818</v>
      </c>
      <c r="O1084" s="100">
        <f t="shared" si="307"/>
        <v>4.2266987561397071</v>
      </c>
      <c r="P1084" s="104">
        <f t="shared" si="312"/>
        <v>18.880500609176615</v>
      </c>
      <c r="Q1084" s="102">
        <f t="shared" si="313"/>
        <v>4.9224514715476911E-2</v>
      </c>
      <c r="R1084" s="106">
        <f>IF(K1084-H1083&lt;0,0,K1084-H1083)</f>
        <v>0</v>
      </c>
      <c r="S1084" s="106">
        <f>K1084-V1084</f>
        <v>0</v>
      </c>
      <c r="T1084" s="106">
        <f>IF(R1084&gt;0,$C$6-$C$8,IF($C$6-$C$8-W1084&lt;0,0,$C$6-$C$8-W1084))</f>
        <v>97.214462279726973</v>
      </c>
      <c r="U1084" s="107">
        <f>IF(R1084=0,IF(U1083+(F1084-AL1084/$C$23)*$C$21/($C$21+$C$22)&gt;$C$8,$C$8,U1083+F1084*$C$21/($C$21+$C$22)),E1084)</f>
        <v>1400</v>
      </c>
      <c r="V1084" s="107">
        <f>IF(R1084&gt;0,0,IF(V1083+(F1084-AL1084/$C$23)*$C$21/($C$21+$C$22)&gt;$C$8,$C$8,IF(U1084=$C$8,V1083+(F1084-AL1084/$C$23)*$C$21/$C$22,V1083+(F1084-AL1084/$C$23)*$C$21/($C$21+$C$22))))</f>
        <v>1400</v>
      </c>
      <c r="W1084" s="203">
        <f>IF(R1084&gt;0,0,IF(W1083+AL1084/$C$23&gt;$F$23,$F$23,W1083+AL1084/$C$23))</f>
        <v>2.7855377202730285</v>
      </c>
      <c r="X1084" s="105" t="str">
        <f>IF(R1084=0,"-",FORECAST($C$8,Инклинометрия!$B$2:$B$152,Инклинометрия!$A$2:$A$152))</f>
        <v>-</v>
      </c>
      <c r="Y1084" s="105" t="str">
        <f>IF(R1084=0,"-",FORECAST($C$8-R1084,Инклинометрия!$B$2:$B$152,Инклинометрия!$A$2:$A$152))</f>
        <v>-</v>
      </c>
      <c r="Z1084" s="105" t="str">
        <f>IF(R1084&gt;0,FORECAST($C$8,Инклинометрия!$B$2:$B$152,Инклинометрия!$A$2:$A$152),IF(V1084=$C$8,"-",FORECAST($C$8-V1084,Инклинометрия!$B$2:$B$152,Инклинометрия!$A$2:$A$152)))</f>
        <v>-</v>
      </c>
      <c r="AA1084" s="105" t="str">
        <f>IF(S1084=0,"-",FORECAST($C$8-(S1084+V1084),Инклинометрия!$B$2:$B$152,Инклинометрия!$A$2:$A$152))</f>
        <v>-</v>
      </c>
      <c r="AB1084" s="105">
        <f>FORECAST($C$8+T1084,Инклинометрия!$B$2:$B$152,Инклинометрия!$A$2:$A$152)</f>
        <v>1422.3537391657405</v>
      </c>
      <c r="AC1084" s="105">
        <f>IF(R1084=0,FORECAST($C$6-T1084,Инклинометрия!$B$2:$B$152,Инклинометрия!$A$2:$A$152),FORECAST($C$8,Инклинометрия!$B$2:$B$152,Инклинометрия!$A$2:$A$152))</f>
        <v>1332.6462608342592</v>
      </c>
      <c r="AD1084" s="107">
        <f>IF(R1084=0,FORECAST($C$8,Инклинометрия!$B$2:$B$152,Инклинометрия!$A$2:$A$152),Y1084)</f>
        <v>1330</v>
      </c>
      <c r="AE1084" s="107">
        <f>FORECAST($C$8-(R1084+U1084),Инклинометрия!$B$2:$B$152,Инклинометрия!$A$2:$A$152)</f>
        <v>0</v>
      </c>
      <c r="AF1084" s="107">
        <f>IF(V1084=0,"-",FORECAST($C$8,Инклинометрия!$B$2:$B$152,Инклинометрия!$A$2:$A$152))</f>
        <v>1330</v>
      </c>
      <c r="AG1084" s="107">
        <f>IF(V1084=0,"-",FORECAST($C$8-V1084,Инклинометрия!$B$2:$B$152,Инклинометрия!$A$2:$A$152))</f>
        <v>0</v>
      </c>
      <c r="AH1084" s="107">
        <f>IF(W1084=0,"-",FORECAST($C$8+W1084,Инклинометрия!$B$2:$B$152,Инклинометрия!$A$2:$A$152))</f>
        <v>1332.6462608342592</v>
      </c>
      <c r="AI1084" s="107">
        <f>IF(W1084=0,"-",FORECAST($C$8,Инклинометрия!$B$2:$B$152,Инклинометрия!$A$2:$A$152))</f>
        <v>1330</v>
      </c>
      <c r="AK1084" s="122">
        <f t="shared" si="320"/>
        <v>0</v>
      </c>
      <c r="AL1084" s="67">
        <f>AK1084*(B1084-B1083)</f>
        <v>0</v>
      </c>
      <c r="AM1084" s="23">
        <f t="shared" si="322"/>
        <v>8.6725204696437436E-2</v>
      </c>
      <c r="AN1084" s="26">
        <f>AN1083+AK1084*(B1084-B1083)/(2*PI()*$C$5*AN1083*$K$13)</f>
        <v>0.15480061813468687</v>
      </c>
      <c r="AO1084" s="87">
        <f t="shared" si="314"/>
        <v>145932.55112472404</v>
      </c>
      <c r="AP1084" s="87">
        <f>IF(R1084+U1084&lt;$C$8,0,32*$L$23/$C$12^2*($K$10*R1084+$K$8*U1084)+32*$L$24/($C$14^2-$C$13^2)*($K$10*S1084+$K$8*V1084))</f>
        <v>44607.551124724028</v>
      </c>
      <c r="AQ1084" s="66">
        <f>R1084*$C$11*$C$9+U1084*$C$11*$C$10</f>
        <v>14695380</v>
      </c>
      <c r="AR1084" s="66">
        <f>S1084*$C$11*$C$9+V1084*$C$11*$C$10</f>
        <v>14695380</v>
      </c>
      <c r="AS1084" s="87">
        <f>$C$11*(T1084*$C$9+W1084*$C$10)</f>
        <v>792178.05375968735</v>
      </c>
      <c r="AT1084" s="45">
        <f t="shared" si="308"/>
        <v>15633490.60488441</v>
      </c>
      <c r="AU1084" s="75"/>
    </row>
    <row r="1085" spans="2:47" ht="15" thickBot="1" x14ac:dyDescent="0.35">
      <c r="B1085" s="41">
        <f t="shared" si="315"/>
        <v>21080</v>
      </c>
      <c r="C1085" s="8">
        <f t="shared" si="316"/>
        <v>210.8</v>
      </c>
      <c r="D1085" s="73">
        <f t="shared" si="304"/>
        <v>281.94499999999999</v>
      </c>
      <c r="E1085" s="29">
        <f t="shared" si="321"/>
        <v>69822.813743541177</v>
      </c>
      <c r="F1085" s="29">
        <f t="shared" si="317"/>
        <v>66.245553836382484</v>
      </c>
      <c r="G1085" s="29">
        <f t="shared" si="318"/>
        <v>88.603428256161564</v>
      </c>
      <c r="H1085" s="17">
        <f t="shared" si="319"/>
        <v>93388.013381985089</v>
      </c>
      <c r="I1085" s="29">
        <f t="shared" si="309"/>
        <v>2.2250485660981263</v>
      </c>
      <c r="J1085" s="29">
        <f t="shared" si="310"/>
        <v>41.694115440741633</v>
      </c>
      <c r="K1085" s="32">
        <f>IF((D1084+L1084+M1084-AL1084)/($C$21+$C$22)&gt;$C$8,$C$8,(D1084+L1084+M1084-AL1084)/($C$21+$C$22))</f>
        <v>1400</v>
      </c>
      <c r="L1085" s="97">
        <f t="shared" si="305"/>
        <v>0</v>
      </c>
      <c r="M1085" s="96">
        <f t="shared" si="306"/>
        <v>0</v>
      </c>
      <c r="N1085" s="98">
        <f t="shared" si="311"/>
        <v>1.7179213529287818</v>
      </c>
      <c r="O1085" s="100">
        <f t="shared" si="307"/>
        <v>4.2266987561397071</v>
      </c>
      <c r="P1085" s="104">
        <f t="shared" si="312"/>
        <v>18.880500609176615</v>
      </c>
      <c r="Q1085" s="102">
        <f t="shared" si="313"/>
        <v>4.9224514715476911E-2</v>
      </c>
      <c r="R1085" s="106">
        <f>IF(K1085-H1084&lt;0,0,K1085-H1084)</f>
        <v>0</v>
      </c>
      <c r="S1085" s="106">
        <f>K1085-V1085</f>
        <v>0</v>
      </c>
      <c r="T1085" s="106">
        <f>IF(R1085&gt;0,$C$6-$C$8,IF($C$6-$C$8-W1085&lt;0,0,$C$6-$C$8-W1085))</f>
        <v>97.214462279726973</v>
      </c>
      <c r="U1085" s="107">
        <f>IF(R1085=0,IF(U1084+(F1085-AL1085/$C$23)*$C$21/($C$21+$C$22)&gt;$C$8,$C$8,U1084+F1085*$C$21/($C$21+$C$22)),E1085)</f>
        <v>1400</v>
      </c>
      <c r="V1085" s="107">
        <f>IF(R1085&gt;0,0,IF(V1084+(F1085-AL1085/$C$23)*$C$21/($C$21+$C$22)&gt;$C$8,$C$8,IF(U1085=$C$8,V1084+(F1085-AL1085/$C$23)*$C$21/$C$22,V1084+(F1085-AL1085/$C$23)*$C$21/($C$21+$C$22))))</f>
        <v>1400</v>
      </c>
      <c r="W1085" s="203">
        <f>IF(R1085&gt;0,0,IF(W1084+AL1085/$C$23&gt;$F$23,$F$23,W1084+AL1085/$C$23))</f>
        <v>2.7855377202730285</v>
      </c>
      <c r="X1085" s="105" t="str">
        <f>IF(R1085=0,"-",FORECAST($C$8,Инклинометрия!$B$2:$B$152,Инклинометрия!$A$2:$A$152))</f>
        <v>-</v>
      </c>
      <c r="Y1085" s="105" t="str">
        <f>IF(R1085=0,"-",FORECAST($C$8-R1085,Инклинометрия!$B$2:$B$152,Инклинометрия!$A$2:$A$152))</f>
        <v>-</v>
      </c>
      <c r="Z1085" s="105" t="str">
        <f>IF(R1085&gt;0,FORECAST($C$8,Инклинометрия!$B$2:$B$152,Инклинометрия!$A$2:$A$152),IF(V1085=$C$8,"-",FORECAST($C$8-V1085,Инклинометрия!$B$2:$B$152,Инклинометрия!$A$2:$A$152)))</f>
        <v>-</v>
      </c>
      <c r="AA1085" s="105" t="str">
        <f>IF(S1085=0,"-",FORECAST($C$8-(S1085+V1085),Инклинометрия!$B$2:$B$152,Инклинометрия!$A$2:$A$152))</f>
        <v>-</v>
      </c>
      <c r="AB1085" s="105">
        <f>FORECAST($C$8+T1085,Инклинометрия!$B$2:$B$152,Инклинометрия!$A$2:$A$152)</f>
        <v>1422.3537391657405</v>
      </c>
      <c r="AC1085" s="105">
        <f>IF(R1085=0,FORECAST($C$6-T1085,Инклинометрия!$B$2:$B$152,Инклинометрия!$A$2:$A$152),FORECAST($C$8,Инклинометрия!$B$2:$B$152,Инклинометрия!$A$2:$A$152))</f>
        <v>1332.6462608342592</v>
      </c>
      <c r="AD1085" s="107">
        <f>IF(R1085=0,FORECAST($C$8,Инклинометрия!$B$2:$B$152,Инклинометрия!$A$2:$A$152),Y1085)</f>
        <v>1330</v>
      </c>
      <c r="AE1085" s="107">
        <f>FORECAST($C$8-(R1085+U1085),Инклинометрия!$B$2:$B$152,Инклинометрия!$A$2:$A$152)</f>
        <v>0</v>
      </c>
      <c r="AF1085" s="107">
        <f>IF(V1085=0,"-",FORECAST($C$8,Инклинометрия!$B$2:$B$152,Инклинометрия!$A$2:$A$152))</f>
        <v>1330</v>
      </c>
      <c r="AG1085" s="107">
        <f>IF(V1085=0,"-",FORECAST($C$8-V1085,Инклинометрия!$B$2:$B$152,Инклинометрия!$A$2:$A$152))</f>
        <v>0</v>
      </c>
      <c r="AH1085" s="107">
        <f>IF(W1085=0,"-",FORECAST($C$8+W1085,Инклинометрия!$B$2:$B$152,Инклинометрия!$A$2:$A$152))</f>
        <v>1332.6462608342592</v>
      </c>
      <c r="AI1085" s="107">
        <f>IF(W1085=0,"-",FORECAST($C$8,Инклинометрия!$B$2:$B$152,Инклинометрия!$A$2:$A$152))</f>
        <v>1330</v>
      </c>
      <c r="AK1085" s="122">
        <f t="shared" si="320"/>
        <v>0</v>
      </c>
      <c r="AL1085" s="67">
        <f>AK1085*(B1085-B1084)</f>
        <v>0</v>
      </c>
      <c r="AM1085" s="23">
        <f t="shared" si="322"/>
        <v>8.6725204696437436E-2</v>
      </c>
      <c r="AN1085" s="26">
        <f>AN1084+AK1085*(B1085-B1084)/(2*PI()*$C$5*AN1084*$K$13)</f>
        <v>0.15480061813468687</v>
      </c>
      <c r="AO1085" s="87">
        <f t="shared" si="314"/>
        <v>145932.55112472404</v>
      </c>
      <c r="AP1085" s="87">
        <f>IF(R1085+U1085&lt;$C$8,0,32*$L$23/$C$12^2*($K$10*R1085+$K$8*U1085)+32*$L$24/($C$14^2-$C$13^2)*($K$10*S1085+$K$8*V1085))</f>
        <v>44607.551124724028</v>
      </c>
      <c r="AQ1085" s="66">
        <f>R1085*$C$11*$C$9+U1085*$C$11*$C$10</f>
        <v>14695380</v>
      </c>
      <c r="AR1085" s="66">
        <f>S1085*$C$11*$C$9+V1085*$C$11*$C$10</f>
        <v>14695380</v>
      </c>
      <c r="AS1085" s="87">
        <f>$C$11*(T1085*$C$9+W1085*$C$10)</f>
        <v>792178.05375968735</v>
      </c>
      <c r="AT1085" s="45">
        <f t="shared" si="308"/>
        <v>15633490.60488441</v>
      </c>
      <c r="AU1085" s="75"/>
    </row>
    <row r="1086" spans="2:47" ht="15" thickBot="1" x14ac:dyDescent="0.35">
      <c r="B1086" s="41">
        <f t="shared" si="315"/>
        <v>21100</v>
      </c>
      <c r="C1086" s="8">
        <f t="shared" si="316"/>
        <v>211</v>
      </c>
      <c r="D1086" s="73">
        <f t="shared" si="304"/>
        <v>282.21249999999998</v>
      </c>
      <c r="E1086" s="29">
        <f t="shared" si="321"/>
        <v>69889.059297377564</v>
      </c>
      <c r="F1086" s="29">
        <f t="shared" si="317"/>
        <v>66.245553836373062</v>
      </c>
      <c r="G1086" s="29">
        <f t="shared" si="318"/>
        <v>88.603428256148959</v>
      </c>
      <c r="H1086" s="17">
        <f t="shared" si="319"/>
        <v>93476.616810241234</v>
      </c>
      <c r="I1086" s="29">
        <f t="shared" si="309"/>
        <v>2.2250485660981263</v>
      </c>
      <c r="J1086" s="29">
        <f t="shared" si="310"/>
        <v>41.69411544073867</v>
      </c>
      <c r="K1086" s="32">
        <f>IF((D1085+L1085+M1085-AL1085)/($C$21+$C$22)&gt;$C$8,$C$8,(D1085+L1085+M1085-AL1085)/($C$21+$C$22))</f>
        <v>1400</v>
      </c>
      <c r="L1086" s="97">
        <f t="shared" si="305"/>
        <v>0</v>
      </c>
      <c r="M1086" s="96">
        <f t="shared" si="306"/>
        <v>0</v>
      </c>
      <c r="N1086" s="98">
        <f t="shared" si="311"/>
        <v>1.7179213529287818</v>
      </c>
      <c r="O1086" s="100">
        <f t="shared" si="307"/>
        <v>4.2266987561397071</v>
      </c>
      <c r="P1086" s="104">
        <f t="shared" si="312"/>
        <v>18.880500609176615</v>
      </c>
      <c r="Q1086" s="102">
        <f t="shared" si="313"/>
        <v>4.9224514715476911E-2</v>
      </c>
      <c r="R1086" s="106">
        <f>IF(K1086-H1085&lt;0,0,K1086-H1085)</f>
        <v>0</v>
      </c>
      <c r="S1086" s="106">
        <f>K1086-V1086</f>
        <v>0</v>
      </c>
      <c r="T1086" s="106">
        <f>IF(R1086&gt;0,$C$6-$C$8,IF($C$6-$C$8-W1086&lt;0,0,$C$6-$C$8-W1086))</f>
        <v>97.214462279726973</v>
      </c>
      <c r="U1086" s="107">
        <f>IF(R1086=0,IF(U1085+(F1086-AL1086/$C$23)*$C$21/($C$21+$C$22)&gt;$C$8,$C$8,U1085+F1086*$C$21/($C$21+$C$22)),E1086)</f>
        <v>1400</v>
      </c>
      <c r="V1086" s="107">
        <f>IF(R1086&gt;0,0,IF(V1085+(F1086-AL1086/$C$23)*$C$21/($C$21+$C$22)&gt;$C$8,$C$8,IF(U1086=$C$8,V1085+(F1086-AL1086/$C$23)*$C$21/$C$22,V1085+(F1086-AL1086/$C$23)*$C$21/($C$21+$C$22))))</f>
        <v>1400</v>
      </c>
      <c r="W1086" s="203">
        <f>IF(R1086&gt;0,0,IF(W1085+AL1086/$C$23&gt;$F$23,$F$23,W1085+AL1086/$C$23))</f>
        <v>2.7855377202730285</v>
      </c>
      <c r="X1086" s="105" t="str">
        <f>IF(R1086=0,"-",FORECAST($C$8,Инклинометрия!$B$2:$B$152,Инклинометрия!$A$2:$A$152))</f>
        <v>-</v>
      </c>
      <c r="Y1086" s="105" t="str">
        <f>IF(R1086=0,"-",FORECAST($C$8-R1086,Инклинометрия!$B$2:$B$152,Инклинометрия!$A$2:$A$152))</f>
        <v>-</v>
      </c>
      <c r="Z1086" s="105" t="str">
        <f>IF(R1086&gt;0,FORECAST($C$8,Инклинометрия!$B$2:$B$152,Инклинометрия!$A$2:$A$152),IF(V1086=$C$8,"-",FORECAST($C$8-V1086,Инклинометрия!$B$2:$B$152,Инклинометрия!$A$2:$A$152)))</f>
        <v>-</v>
      </c>
      <c r="AA1086" s="105" t="str">
        <f>IF(S1086=0,"-",FORECAST($C$8-(S1086+V1086),Инклинометрия!$B$2:$B$152,Инклинометрия!$A$2:$A$152))</f>
        <v>-</v>
      </c>
      <c r="AB1086" s="105">
        <f>FORECAST($C$8+T1086,Инклинометрия!$B$2:$B$152,Инклинометрия!$A$2:$A$152)</f>
        <v>1422.3537391657405</v>
      </c>
      <c r="AC1086" s="105">
        <f>IF(R1086=0,FORECAST($C$6-T1086,Инклинометрия!$B$2:$B$152,Инклинометрия!$A$2:$A$152),FORECAST($C$8,Инклинометрия!$B$2:$B$152,Инклинометрия!$A$2:$A$152))</f>
        <v>1332.6462608342592</v>
      </c>
      <c r="AD1086" s="107">
        <f>IF(R1086=0,FORECAST($C$8,Инклинометрия!$B$2:$B$152,Инклинометрия!$A$2:$A$152),Y1086)</f>
        <v>1330</v>
      </c>
      <c r="AE1086" s="107">
        <f>FORECAST($C$8-(R1086+U1086),Инклинометрия!$B$2:$B$152,Инклинометрия!$A$2:$A$152)</f>
        <v>0</v>
      </c>
      <c r="AF1086" s="107">
        <f>IF(V1086=0,"-",FORECAST($C$8,Инклинометрия!$B$2:$B$152,Инклинометрия!$A$2:$A$152))</f>
        <v>1330</v>
      </c>
      <c r="AG1086" s="107">
        <f>IF(V1086=0,"-",FORECAST($C$8-V1086,Инклинометрия!$B$2:$B$152,Инклинометрия!$A$2:$A$152))</f>
        <v>0</v>
      </c>
      <c r="AH1086" s="107">
        <f>IF(W1086=0,"-",FORECAST($C$8+W1086,Инклинометрия!$B$2:$B$152,Инклинометрия!$A$2:$A$152))</f>
        <v>1332.6462608342592</v>
      </c>
      <c r="AI1086" s="107">
        <f>IF(W1086=0,"-",FORECAST($C$8,Инклинометрия!$B$2:$B$152,Инклинометрия!$A$2:$A$152))</f>
        <v>1330</v>
      </c>
      <c r="AK1086" s="122">
        <f t="shared" si="320"/>
        <v>0</v>
      </c>
      <c r="AL1086" s="67">
        <f>AK1086*(B1086-B1085)</f>
        <v>0</v>
      </c>
      <c r="AM1086" s="23">
        <f t="shared" si="322"/>
        <v>8.6725204696437436E-2</v>
      </c>
      <c r="AN1086" s="26">
        <f>AN1085+AK1086*(B1086-B1085)/(2*PI()*$C$5*AN1085*$K$13)</f>
        <v>0.15480061813468687</v>
      </c>
      <c r="AO1086" s="87">
        <f t="shared" si="314"/>
        <v>145932.55112472404</v>
      </c>
      <c r="AP1086" s="87">
        <f>IF(R1086+U1086&lt;$C$8,0,32*$L$23/$C$12^2*($K$10*R1086+$K$8*U1086)+32*$L$24/($C$14^2-$C$13^2)*($K$10*S1086+$K$8*V1086))</f>
        <v>44607.551124724028</v>
      </c>
      <c r="AQ1086" s="66">
        <f>R1086*$C$11*$C$9+U1086*$C$11*$C$10</f>
        <v>14695380</v>
      </c>
      <c r="AR1086" s="66">
        <f>S1086*$C$11*$C$9+V1086*$C$11*$C$10</f>
        <v>14695380</v>
      </c>
      <c r="AS1086" s="87">
        <f>$C$11*(T1086*$C$9+W1086*$C$10)</f>
        <v>792178.05375968735</v>
      </c>
      <c r="AT1086" s="45">
        <f t="shared" si="308"/>
        <v>15633490.60488441</v>
      </c>
      <c r="AU1086" s="75"/>
    </row>
    <row r="1087" spans="2:47" ht="15" thickBot="1" x14ac:dyDescent="0.35">
      <c r="B1087" s="41">
        <f t="shared" si="315"/>
        <v>21120</v>
      </c>
      <c r="C1087" s="8">
        <f t="shared" si="316"/>
        <v>211.20000000000002</v>
      </c>
      <c r="D1087" s="73">
        <f t="shared" si="304"/>
        <v>282.48</v>
      </c>
      <c r="E1087" s="29">
        <f t="shared" si="321"/>
        <v>69955.30485121395</v>
      </c>
      <c r="F1087" s="29">
        <f t="shared" si="317"/>
        <v>66.245553836382484</v>
      </c>
      <c r="G1087" s="29">
        <f t="shared" si="318"/>
        <v>88.603428256161564</v>
      </c>
      <c r="H1087" s="17">
        <f t="shared" si="319"/>
        <v>93565.220238497393</v>
      </c>
      <c r="I1087" s="29">
        <f t="shared" si="309"/>
        <v>2.2250485660981263</v>
      </c>
      <c r="J1087" s="29">
        <f t="shared" si="310"/>
        <v>41.694115440741633</v>
      </c>
      <c r="K1087" s="32">
        <f>IF((D1086+L1086+M1086-AL1086)/($C$21+$C$22)&gt;$C$8,$C$8,(D1086+L1086+M1086-AL1086)/($C$21+$C$22))</f>
        <v>1400</v>
      </c>
      <c r="L1087" s="97">
        <f t="shared" si="305"/>
        <v>0</v>
      </c>
      <c r="M1087" s="96">
        <f t="shared" si="306"/>
        <v>0</v>
      </c>
      <c r="N1087" s="98">
        <f t="shared" si="311"/>
        <v>1.7179213529287818</v>
      </c>
      <c r="O1087" s="100">
        <f t="shared" si="307"/>
        <v>4.2266987561397071</v>
      </c>
      <c r="P1087" s="104">
        <f t="shared" si="312"/>
        <v>18.880500609176615</v>
      </c>
      <c r="Q1087" s="102">
        <f t="shared" si="313"/>
        <v>4.9224514715476911E-2</v>
      </c>
      <c r="R1087" s="106">
        <f>IF(K1087-H1086&lt;0,0,K1087-H1086)</f>
        <v>0</v>
      </c>
      <c r="S1087" s="106">
        <f>K1087-V1087</f>
        <v>0</v>
      </c>
      <c r="T1087" s="106">
        <f>IF(R1087&gt;0,$C$6-$C$8,IF($C$6-$C$8-W1087&lt;0,0,$C$6-$C$8-W1087))</f>
        <v>97.214462279726973</v>
      </c>
      <c r="U1087" s="107">
        <f>IF(R1087=0,IF(U1086+(F1087-AL1087/$C$23)*$C$21/($C$21+$C$22)&gt;$C$8,$C$8,U1086+F1087*$C$21/($C$21+$C$22)),E1087)</f>
        <v>1400</v>
      </c>
      <c r="V1087" s="107">
        <f>IF(R1087&gt;0,0,IF(V1086+(F1087-AL1087/$C$23)*$C$21/($C$21+$C$22)&gt;$C$8,$C$8,IF(U1087=$C$8,V1086+(F1087-AL1087/$C$23)*$C$21/$C$22,V1086+(F1087-AL1087/$C$23)*$C$21/($C$21+$C$22))))</f>
        <v>1400</v>
      </c>
      <c r="W1087" s="203">
        <f>IF(R1087&gt;0,0,IF(W1086+AL1087/$C$23&gt;$F$23,$F$23,W1086+AL1087/$C$23))</f>
        <v>2.7855377202730285</v>
      </c>
      <c r="X1087" s="105" t="str">
        <f>IF(R1087=0,"-",FORECAST($C$8,Инклинометрия!$B$2:$B$152,Инклинометрия!$A$2:$A$152))</f>
        <v>-</v>
      </c>
      <c r="Y1087" s="105" t="str">
        <f>IF(R1087=0,"-",FORECAST($C$8-R1087,Инклинометрия!$B$2:$B$152,Инклинометрия!$A$2:$A$152))</f>
        <v>-</v>
      </c>
      <c r="Z1087" s="105" t="str">
        <f>IF(R1087&gt;0,FORECAST($C$8,Инклинометрия!$B$2:$B$152,Инклинометрия!$A$2:$A$152),IF(V1087=$C$8,"-",FORECAST($C$8-V1087,Инклинометрия!$B$2:$B$152,Инклинометрия!$A$2:$A$152)))</f>
        <v>-</v>
      </c>
      <c r="AA1087" s="105" t="str">
        <f>IF(S1087=0,"-",FORECAST($C$8-(S1087+V1087),Инклинометрия!$B$2:$B$152,Инклинометрия!$A$2:$A$152))</f>
        <v>-</v>
      </c>
      <c r="AB1087" s="105">
        <f>FORECAST($C$8+T1087,Инклинометрия!$B$2:$B$152,Инклинометрия!$A$2:$A$152)</f>
        <v>1422.3537391657405</v>
      </c>
      <c r="AC1087" s="105">
        <f>IF(R1087=0,FORECAST($C$6-T1087,Инклинометрия!$B$2:$B$152,Инклинометрия!$A$2:$A$152),FORECAST($C$8,Инклинометрия!$B$2:$B$152,Инклинометрия!$A$2:$A$152))</f>
        <v>1332.6462608342592</v>
      </c>
      <c r="AD1087" s="107">
        <f>IF(R1087=0,FORECAST($C$8,Инклинометрия!$B$2:$B$152,Инклинометрия!$A$2:$A$152),Y1087)</f>
        <v>1330</v>
      </c>
      <c r="AE1087" s="107">
        <f>FORECAST($C$8-(R1087+U1087),Инклинометрия!$B$2:$B$152,Инклинометрия!$A$2:$A$152)</f>
        <v>0</v>
      </c>
      <c r="AF1087" s="107">
        <f>IF(V1087=0,"-",FORECAST($C$8,Инклинометрия!$B$2:$B$152,Инклинометрия!$A$2:$A$152))</f>
        <v>1330</v>
      </c>
      <c r="AG1087" s="107">
        <f>IF(V1087=0,"-",FORECAST($C$8-V1087,Инклинометрия!$B$2:$B$152,Инклинометрия!$A$2:$A$152))</f>
        <v>0</v>
      </c>
      <c r="AH1087" s="107">
        <f>IF(W1087=0,"-",FORECAST($C$8+W1087,Инклинометрия!$B$2:$B$152,Инклинометрия!$A$2:$A$152))</f>
        <v>1332.6462608342592</v>
      </c>
      <c r="AI1087" s="107">
        <f>IF(W1087=0,"-",FORECAST($C$8,Инклинометрия!$B$2:$B$152,Инклинометрия!$A$2:$A$152))</f>
        <v>1330</v>
      </c>
      <c r="AK1087" s="122">
        <f t="shared" si="320"/>
        <v>0</v>
      </c>
      <c r="AL1087" s="67">
        <f>AK1087*(B1087-B1086)</f>
        <v>0</v>
      </c>
      <c r="AM1087" s="23">
        <f t="shared" si="322"/>
        <v>8.6725204696437436E-2</v>
      </c>
      <c r="AN1087" s="26">
        <f>AN1086+AK1087*(B1087-B1086)/(2*PI()*$C$5*AN1086*$K$13)</f>
        <v>0.15480061813468687</v>
      </c>
      <c r="AO1087" s="87">
        <f t="shared" si="314"/>
        <v>145932.55112472404</v>
      </c>
      <c r="AP1087" s="87">
        <f>IF(R1087+U1087&lt;$C$8,0,32*$L$23/$C$12^2*($K$10*R1087+$K$8*U1087)+32*$L$24/($C$14^2-$C$13^2)*($K$10*S1087+$K$8*V1087))</f>
        <v>44607.551124724028</v>
      </c>
      <c r="AQ1087" s="66">
        <f>R1087*$C$11*$C$9+U1087*$C$11*$C$10</f>
        <v>14695380</v>
      </c>
      <c r="AR1087" s="66">
        <f>S1087*$C$11*$C$9+V1087*$C$11*$C$10</f>
        <v>14695380</v>
      </c>
      <c r="AS1087" s="87">
        <f>$C$11*(T1087*$C$9+W1087*$C$10)</f>
        <v>792178.05375968735</v>
      </c>
      <c r="AT1087" s="45">
        <f t="shared" si="308"/>
        <v>15633490.60488441</v>
      </c>
      <c r="AU1087" s="75"/>
    </row>
    <row r="1088" spans="2:47" ht="15" thickBot="1" x14ac:dyDescent="0.35">
      <c r="B1088" s="41">
        <f t="shared" si="315"/>
        <v>21140</v>
      </c>
      <c r="C1088" s="8">
        <f t="shared" si="316"/>
        <v>211.4</v>
      </c>
      <c r="D1088" s="73">
        <f t="shared" si="304"/>
        <v>282.7475</v>
      </c>
      <c r="E1088" s="29">
        <f t="shared" si="321"/>
        <v>70021.550405050308</v>
      </c>
      <c r="F1088" s="29">
        <f t="shared" si="317"/>
        <v>66.245553836373062</v>
      </c>
      <c r="G1088" s="29">
        <f t="shared" si="318"/>
        <v>88.603428256148959</v>
      </c>
      <c r="H1088" s="17">
        <f t="shared" si="319"/>
        <v>93653.823666753538</v>
      </c>
      <c r="I1088" s="29">
        <f t="shared" si="309"/>
        <v>2.2250485660981263</v>
      </c>
      <c r="J1088" s="29">
        <f t="shared" si="310"/>
        <v>41.69411544073867</v>
      </c>
      <c r="K1088" s="32">
        <f>IF((D1087+L1087+M1087-AL1087)/($C$21+$C$22)&gt;$C$8,$C$8,(D1087+L1087+M1087-AL1087)/($C$21+$C$22))</f>
        <v>1400</v>
      </c>
      <c r="L1088" s="97">
        <f t="shared" si="305"/>
        <v>0</v>
      </c>
      <c r="M1088" s="96">
        <f t="shared" si="306"/>
        <v>0</v>
      </c>
      <c r="N1088" s="98">
        <f t="shared" si="311"/>
        <v>1.7179213529287818</v>
      </c>
      <c r="O1088" s="100">
        <f t="shared" si="307"/>
        <v>4.2266987561397071</v>
      </c>
      <c r="P1088" s="104">
        <f t="shared" si="312"/>
        <v>18.880500609176615</v>
      </c>
      <c r="Q1088" s="102">
        <f t="shared" si="313"/>
        <v>4.9224514715476911E-2</v>
      </c>
      <c r="R1088" s="106">
        <f>IF(K1088-H1087&lt;0,0,K1088-H1087)</f>
        <v>0</v>
      </c>
      <c r="S1088" s="106">
        <f>K1088-V1088</f>
        <v>0</v>
      </c>
      <c r="T1088" s="106">
        <f>IF(R1088&gt;0,$C$6-$C$8,IF($C$6-$C$8-W1088&lt;0,0,$C$6-$C$8-W1088))</f>
        <v>97.214462279726973</v>
      </c>
      <c r="U1088" s="107">
        <f>IF(R1088=0,IF(U1087+(F1088-AL1088/$C$23)*$C$21/($C$21+$C$22)&gt;$C$8,$C$8,U1087+F1088*$C$21/($C$21+$C$22)),E1088)</f>
        <v>1400</v>
      </c>
      <c r="V1088" s="107">
        <f>IF(R1088&gt;0,0,IF(V1087+(F1088-AL1088/$C$23)*$C$21/($C$21+$C$22)&gt;$C$8,$C$8,IF(U1088=$C$8,V1087+(F1088-AL1088/$C$23)*$C$21/$C$22,V1087+(F1088-AL1088/$C$23)*$C$21/($C$21+$C$22))))</f>
        <v>1400</v>
      </c>
      <c r="W1088" s="203">
        <f>IF(R1088&gt;0,0,IF(W1087+AL1088/$C$23&gt;$F$23,$F$23,W1087+AL1088/$C$23))</f>
        <v>2.7855377202730285</v>
      </c>
      <c r="X1088" s="105" t="str">
        <f>IF(R1088=0,"-",FORECAST($C$8,Инклинометрия!$B$2:$B$152,Инклинометрия!$A$2:$A$152))</f>
        <v>-</v>
      </c>
      <c r="Y1088" s="105" t="str">
        <f>IF(R1088=0,"-",FORECAST($C$8-R1088,Инклинометрия!$B$2:$B$152,Инклинометрия!$A$2:$A$152))</f>
        <v>-</v>
      </c>
      <c r="Z1088" s="105" t="str">
        <f>IF(R1088&gt;0,FORECAST($C$8,Инклинометрия!$B$2:$B$152,Инклинометрия!$A$2:$A$152),IF(V1088=$C$8,"-",FORECAST($C$8-V1088,Инклинометрия!$B$2:$B$152,Инклинометрия!$A$2:$A$152)))</f>
        <v>-</v>
      </c>
      <c r="AA1088" s="105" t="str">
        <f>IF(S1088=0,"-",FORECAST($C$8-(S1088+V1088),Инклинометрия!$B$2:$B$152,Инклинометрия!$A$2:$A$152))</f>
        <v>-</v>
      </c>
      <c r="AB1088" s="105">
        <f>FORECAST($C$8+T1088,Инклинометрия!$B$2:$B$152,Инклинометрия!$A$2:$A$152)</f>
        <v>1422.3537391657405</v>
      </c>
      <c r="AC1088" s="105">
        <f>IF(R1088=0,FORECAST($C$6-T1088,Инклинометрия!$B$2:$B$152,Инклинометрия!$A$2:$A$152),FORECAST($C$8,Инклинометрия!$B$2:$B$152,Инклинометрия!$A$2:$A$152))</f>
        <v>1332.6462608342592</v>
      </c>
      <c r="AD1088" s="107">
        <f>IF(R1088=0,FORECAST($C$8,Инклинометрия!$B$2:$B$152,Инклинометрия!$A$2:$A$152),Y1088)</f>
        <v>1330</v>
      </c>
      <c r="AE1088" s="107">
        <f>FORECAST($C$8-(R1088+U1088),Инклинометрия!$B$2:$B$152,Инклинометрия!$A$2:$A$152)</f>
        <v>0</v>
      </c>
      <c r="AF1088" s="107">
        <f>IF(V1088=0,"-",FORECAST($C$8,Инклинометрия!$B$2:$B$152,Инклинометрия!$A$2:$A$152))</f>
        <v>1330</v>
      </c>
      <c r="AG1088" s="107">
        <f>IF(V1088=0,"-",FORECAST($C$8-V1088,Инклинометрия!$B$2:$B$152,Инклинометрия!$A$2:$A$152))</f>
        <v>0</v>
      </c>
      <c r="AH1088" s="107">
        <f>IF(W1088=0,"-",FORECAST($C$8+W1088,Инклинометрия!$B$2:$B$152,Инклинометрия!$A$2:$A$152))</f>
        <v>1332.6462608342592</v>
      </c>
      <c r="AI1088" s="107">
        <f>IF(W1088=0,"-",FORECAST($C$8,Инклинометрия!$B$2:$B$152,Инклинометрия!$A$2:$A$152))</f>
        <v>1330</v>
      </c>
      <c r="AK1088" s="122">
        <f t="shared" si="320"/>
        <v>0</v>
      </c>
      <c r="AL1088" s="67">
        <f>AK1088*(B1088-B1087)</f>
        <v>0</v>
      </c>
      <c r="AM1088" s="23">
        <f t="shared" si="322"/>
        <v>8.6725204696437436E-2</v>
      </c>
      <c r="AN1088" s="26">
        <f>AN1087+AK1088*(B1088-B1087)/(2*PI()*$C$5*AN1087*$K$13)</f>
        <v>0.15480061813468687</v>
      </c>
      <c r="AO1088" s="87">
        <f t="shared" si="314"/>
        <v>145932.55112472404</v>
      </c>
      <c r="AP1088" s="87">
        <f>IF(R1088+U1088&lt;$C$8,0,32*$L$23/$C$12^2*($K$10*R1088+$K$8*U1088)+32*$L$24/($C$14^2-$C$13^2)*($K$10*S1088+$K$8*V1088))</f>
        <v>44607.551124724028</v>
      </c>
      <c r="AQ1088" s="66">
        <f>R1088*$C$11*$C$9+U1088*$C$11*$C$10</f>
        <v>14695380</v>
      </c>
      <c r="AR1088" s="66">
        <f>S1088*$C$11*$C$9+V1088*$C$11*$C$10</f>
        <v>14695380</v>
      </c>
      <c r="AS1088" s="87">
        <f>$C$11*(T1088*$C$9+W1088*$C$10)</f>
        <v>792178.05375968735</v>
      </c>
      <c r="AT1088" s="45">
        <f t="shared" si="308"/>
        <v>15633490.60488441</v>
      </c>
      <c r="AU1088" s="75"/>
    </row>
    <row r="1089" spans="2:47" ht="15" thickBot="1" x14ac:dyDescent="0.35">
      <c r="B1089" s="41">
        <f t="shared" si="315"/>
        <v>21160</v>
      </c>
      <c r="C1089" s="8">
        <f t="shared" si="316"/>
        <v>211.6</v>
      </c>
      <c r="D1089" s="73">
        <f t="shared" si="304"/>
        <v>283.01499999999999</v>
      </c>
      <c r="E1089" s="29">
        <f t="shared" si="321"/>
        <v>70087.795958886694</v>
      </c>
      <c r="F1089" s="29">
        <f t="shared" si="317"/>
        <v>66.245553836373062</v>
      </c>
      <c r="G1089" s="29">
        <f t="shared" si="318"/>
        <v>88.603428256148959</v>
      </c>
      <c r="H1089" s="17">
        <f t="shared" si="319"/>
        <v>93742.427095009683</v>
      </c>
      <c r="I1089" s="29">
        <f t="shared" si="309"/>
        <v>2.2250485660981263</v>
      </c>
      <c r="J1089" s="29">
        <f t="shared" si="310"/>
        <v>41.69411544073867</v>
      </c>
      <c r="K1089" s="32">
        <f>IF((D1088+L1088+M1088-AL1088)/($C$21+$C$22)&gt;$C$8,$C$8,(D1088+L1088+M1088-AL1088)/($C$21+$C$22))</f>
        <v>1400</v>
      </c>
      <c r="L1089" s="97">
        <f t="shared" si="305"/>
        <v>0</v>
      </c>
      <c r="M1089" s="96">
        <f t="shared" si="306"/>
        <v>0</v>
      </c>
      <c r="N1089" s="98">
        <f t="shared" si="311"/>
        <v>1.7179213529287818</v>
      </c>
      <c r="O1089" s="100">
        <f t="shared" si="307"/>
        <v>4.2266987561397071</v>
      </c>
      <c r="P1089" s="104">
        <f t="shared" si="312"/>
        <v>18.880500609176615</v>
      </c>
      <c r="Q1089" s="102">
        <f t="shared" si="313"/>
        <v>4.9224514715476911E-2</v>
      </c>
      <c r="R1089" s="106">
        <f>IF(K1089-H1088&lt;0,0,K1089-H1088)</f>
        <v>0</v>
      </c>
      <c r="S1089" s="106">
        <f>K1089-V1089</f>
        <v>0</v>
      </c>
      <c r="T1089" s="106">
        <f>IF(R1089&gt;0,$C$6-$C$8,IF($C$6-$C$8-W1089&lt;0,0,$C$6-$C$8-W1089))</f>
        <v>97.214462279726973</v>
      </c>
      <c r="U1089" s="107">
        <f>IF(R1089=0,IF(U1088+(F1089-AL1089/$C$23)*$C$21/($C$21+$C$22)&gt;$C$8,$C$8,U1088+F1089*$C$21/($C$21+$C$22)),E1089)</f>
        <v>1400</v>
      </c>
      <c r="V1089" s="107">
        <f>IF(R1089&gt;0,0,IF(V1088+(F1089-AL1089/$C$23)*$C$21/($C$21+$C$22)&gt;$C$8,$C$8,IF(U1089=$C$8,V1088+(F1089-AL1089/$C$23)*$C$21/$C$22,V1088+(F1089-AL1089/$C$23)*$C$21/($C$21+$C$22))))</f>
        <v>1400</v>
      </c>
      <c r="W1089" s="203">
        <f>IF(R1089&gt;0,0,IF(W1088+AL1089/$C$23&gt;$F$23,$F$23,W1088+AL1089/$C$23))</f>
        <v>2.7855377202730285</v>
      </c>
      <c r="X1089" s="105" t="str">
        <f>IF(R1089=0,"-",FORECAST($C$8,Инклинометрия!$B$2:$B$152,Инклинометрия!$A$2:$A$152))</f>
        <v>-</v>
      </c>
      <c r="Y1089" s="105" t="str">
        <f>IF(R1089=0,"-",FORECAST($C$8-R1089,Инклинометрия!$B$2:$B$152,Инклинометрия!$A$2:$A$152))</f>
        <v>-</v>
      </c>
      <c r="Z1089" s="105" t="str">
        <f>IF(R1089&gt;0,FORECAST($C$8,Инклинометрия!$B$2:$B$152,Инклинометрия!$A$2:$A$152),IF(V1089=$C$8,"-",FORECAST($C$8-V1089,Инклинометрия!$B$2:$B$152,Инклинометрия!$A$2:$A$152)))</f>
        <v>-</v>
      </c>
      <c r="AA1089" s="105" t="str">
        <f>IF(S1089=0,"-",FORECAST($C$8-(S1089+V1089),Инклинометрия!$B$2:$B$152,Инклинометрия!$A$2:$A$152))</f>
        <v>-</v>
      </c>
      <c r="AB1089" s="105">
        <f>FORECAST($C$8+T1089,Инклинометрия!$B$2:$B$152,Инклинометрия!$A$2:$A$152)</f>
        <v>1422.3537391657405</v>
      </c>
      <c r="AC1089" s="105">
        <f>IF(R1089=0,FORECAST($C$6-T1089,Инклинометрия!$B$2:$B$152,Инклинометрия!$A$2:$A$152),FORECAST($C$8,Инклинометрия!$B$2:$B$152,Инклинометрия!$A$2:$A$152))</f>
        <v>1332.6462608342592</v>
      </c>
      <c r="AD1089" s="107">
        <f>IF(R1089=0,FORECAST($C$8,Инклинометрия!$B$2:$B$152,Инклинометрия!$A$2:$A$152),Y1089)</f>
        <v>1330</v>
      </c>
      <c r="AE1089" s="107">
        <f>FORECAST($C$8-(R1089+U1089),Инклинометрия!$B$2:$B$152,Инклинометрия!$A$2:$A$152)</f>
        <v>0</v>
      </c>
      <c r="AF1089" s="107">
        <f>IF(V1089=0,"-",FORECAST($C$8,Инклинометрия!$B$2:$B$152,Инклинометрия!$A$2:$A$152))</f>
        <v>1330</v>
      </c>
      <c r="AG1089" s="107">
        <f>IF(V1089=0,"-",FORECAST($C$8-V1089,Инклинометрия!$B$2:$B$152,Инклинометрия!$A$2:$A$152))</f>
        <v>0</v>
      </c>
      <c r="AH1089" s="107">
        <f>IF(W1089=0,"-",FORECAST($C$8+W1089,Инклинометрия!$B$2:$B$152,Инклинометрия!$A$2:$A$152))</f>
        <v>1332.6462608342592</v>
      </c>
      <c r="AI1089" s="107">
        <f>IF(W1089=0,"-",FORECAST($C$8,Инклинометрия!$B$2:$B$152,Инклинометрия!$A$2:$A$152))</f>
        <v>1330</v>
      </c>
      <c r="AK1089" s="122">
        <f t="shared" si="320"/>
        <v>0</v>
      </c>
      <c r="AL1089" s="67">
        <f>AK1089*(B1089-B1088)</f>
        <v>0</v>
      </c>
      <c r="AM1089" s="23">
        <f t="shared" si="322"/>
        <v>8.6725204696437436E-2</v>
      </c>
      <c r="AN1089" s="26">
        <f>AN1088+AK1089*(B1089-B1088)/(2*PI()*$C$5*AN1088*$K$13)</f>
        <v>0.15480061813468687</v>
      </c>
      <c r="AO1089" s="87">
        <f t="shared" si="314"/>
        <v>145932.55112472404</v>
      </c>
      <c r="AP1089" s="87">
        <f>IF(R1089+U1089&lt;$C$8,0,32*$L$23/$C$12^2*($K$10*R1089+$K$8*U1089)+32*$L$24/($C$14^2-$C$13^2)*($K$10*S1089+$K$8*V1089))</f>
        <v>44607.551124724028</v>
      </c>
      <c r="AQ1089" s="66">
        <f>R1089*$C$11*$C$9+U1089*$C$11*$C$10</f>
        <v>14695380</v>
      </c>
      <c r="AR1089" s="66">
        <f>S1089*$C$11*$C$9+V1089*$C$11*$C$10</f>
        <v>14695380</v>
      </c>
      <c r="AS1089" s="87">
        <f>$C$11*(T1089*$C$9+W1089*$C$10)</f>
        <v>792178.05375968735</v>
      </c>
      <c r="AT1089" s="45">
        <f t="shared" si="308"/>
        <v>15633490.60488441</v>
      </c>
      <c r="AU1089" s="75"/>
    </row>
    <row r="1090" spans="2:47" ht="15" thickBot="1" x14ac:dyDescent="0.35">
      <c r="B1090" s="41">
        <f t="shared" si="315"/>
        <v>21180</v>
      </c>
      <c r="C1090" s="8">
        <f t="shared" si="316"/>
        <v>211.8</v>
      </c>
      <c r="D1090" s="73">
        <f t="shared" si="304"/>
        <v>283.28250000000003</v>
      </c>
      <c r="E1090" s="29">
        <f t="shared" si="321"/>
        <v>70154.041512723081</v>
      </c>
      <c r="F1090" s="29">
        <f t="shared" si="317"/>
        <v>66.245553836382484</v>
      </c>
      <c r="G1090" s="29">
        <f t="shared" si="318"/>
        <v>88.603428256161564</v>
      </c>
      <c r="H1090" s="17">
        <f t="shared" si="319"/>
        <v>93831.030523265843</v>
      </c>
      <c r="I1090" s="29">
        <f t="shared" si="309"/>
        <v>2.2250485660981263</v>
      </c>
      <c r="J1090" s="29">
        <f t="shared" si="310"/>
        <v>41.694115440741633</v>
      </c>
      <c r="K1090" s="32">
        <f>IF((D1089+L1089+M1089-AL1089)/($C$21+$C$22)&gt;$C$8,$C$8,(D1089+L1089+M1089-AL1089)/($C$21+$C$22))</f>
        <v>1400</v>
      </c>
      <c r="L1090" s="97">
        <f t="shared" si="305"/>
        <v>0</v>
      </c>
      <c r="M1090" s="96">
        <f t="shared" si="306"/>
        <v>0</v>
      </c>
      <c r="N1090" s="98">
        <f t="shared" si="311"/>
        <v>1.7179213529287818</v>
      </c>
      <c r="O1090" s="100">
        <f t="shared" si="307"/>
        <v>4.2266987561397071</v>
      </c>
      <c r="P1090" s="104">
        <f t="shared" si="312"/>
        <v>18.880500609176615</v>
      </c>
      <c r="Q1090" s="102">
        <f t="shared" si="313"/>
        <v>4.9224514715476911E-2</v>
      </c>
      <c r="R1090" s="106">
        <f>IF(K1090-H1089&lt;0,0,K1090-H1089)</f>
        <v>0</v>
      </c>
      <c r="S1090" s="106">
        <f>K1090-V1090</f>
        <v>0</v>
      </c>
      <c r="T1090" s="106">
        <f>IF(R1090&gt;0,$C$6-$C$8,IF($C$6-$C$8-W1090&lt;0,0,$C$6-$C$8-W1090))</f>
        <v>97.214462279726973</v>
      </c>
      <c r="U1090" s="107">
        <f>IF(R1090=0,IF(U1089+(F1090-AL1090/$C$23)*$C$21/($C$21+$C$22)&gt;$C$8,$C$8,U1089+F1090*$C$21/($C$21+$C$22)),E1090)</f>
        <v>1400</v>
      </c>
      <c r="V1090" s="107">
        <f>IF(R1090&gt;0,0,IF(V1089+(F1090-AL1090/$C$23)*$C$21/($C$21+$C$22)&gt;$C$8,$C$8,IF(U1090=$C$8,V1089+(F1090-AL1090/$C$23)*$C$21/$C$22,V1089+(F1090-AL1090/$C$23)*$C$21/($C$21+$C$22))))</f>
        <v>1400</v>
      </c>
      <c r="W1090" s="203">
        <f>IF(R1090&gt;0,0,IF(W1089+AL1090/$C$23&gt;$F$23,$F$23,W1089+AL1090/$C$23))</f>
        <v>2.7855377202730285</v>
      </c>
      <c r="X1090" s="105" t="str">
        <f>IF(R1090=0,"-",FORECAST($C$8,Инклинометрия!$B$2:$B$152,Инклинометрия!$A$2:$A$152))</f>
        <v>-</v>
      </c>
      <c r="Y1090" s="105" t="str">
        <f>IF(R1090=0,"-",FORECAST($C$8-R1090,Инклинометрия!$B$2:$B$152,Инклинометрия!$A$2:$A$152))</f>
        <v>-</v>
      </c>
      <c r="Z1090" s="105" t="str">
        <f>IF(R1090&gt;0,FORECAST($C$8,Инклинометрия!$B$2:$B$152,Инклинометрия!$A$2:$A$152),IF(V1090=$C$8,"-",FORECAST($C$8-V1090,Инклинометрия!$B$2:$B$152,Инклинометрия!$A$2:$A$152)))</f>
        <v>-</v>
      </c>
      <c r="AA1090" s="105" t="str">
        <f>IF(S1090=0,"-",FORECAST($C$8-(S1090+V1090),Инклинометрия!$B$2:$B$152,Инклинометрия!$A$2:$A$152))</f>
        <v>-</v>
      </c>
      <c r="AB1090" s="105">
        <f>FORECAST($C$8+T1090,Инклинометрия!$B$2:$B$152,Инклинометрия!$A$2:$A$152)</f>
        <v>1422.3537391657405</v>
      </c>
      <c r="AC1090" s="105">
        <f>IF(R1090=0,FORECAST($C$6-T1090,Инклинометрия!$B$2:$B$152,Инклинометрия!$A$2:$A$152),FORECAST($C$8,Инклинометрия!$B$2:$B$152,Инклинометрия!$A$2:$A$152))</f>
        <v>1332.6462608342592</v>
      </c>
      <c r="AD1090" s="107">
        <f>IF(R1090=0,FORECAST($C$8,Инклинометрия!$B$2:$B$152,Инклинометрия!$A$2:$A$152),Y1090)</f>
        <v>1330</v>
      </c>
      <c r="AE1090" s="107">
        <f>FORECAST($C$8-(R1090+U1090),Инклинометрия!$B$2:$B$152,Инклинометрия!$A$2:$A$152)</f>
        <v>0</v>
      </c>
      <c r="AF1090" s="107">
        <f>IF(V1090=0,"-",FORECAST($C$8,Инклинометрия!$B$2:$B$152,Инклинометрия!$A$2:$A$152))</f>
        <v>1330</v>
      </c>
      <c r="AG1090" s="107">
        <f>IF(V1090=0,"-",FORECAST($C$8-V1090,Инклинометрия!$B$2:$B$152,Инклинометрия!$A$2:$A$152))</f>
        <v>0</v>
      </c>
      <c r="AH1090" s="107">
        <f>IF(W1090=0,"-",FORECAST($C$8+W1090,Инклинометрия!$B$2:$B$152,Инклинометрия!$A$2:$A$152))</f>
        <v>1332.6462608342592</v>
      </c>
      <c r="AI1090" s="107">
        <f>IF(W1090=0,"-",FORECAST($C$8,Инклинометрия!$B$2:$B$152,Инклинометрия!$A$2:$A$152))</f>
        <v>1330</v>
      </c>
      <c r="AK1090" s="122">
        <f t="shared" si="320"/>
        <v>0</v>
      </c>
      <c r="AL1090" s="67">
        <f>AK1090*(B1090-B1089)</f>
        <v>0</v>
      </c>
      <c r="AM1090" s="23">
        <f t="shared" si="322"/>
        <v>8.6725204696437436E-2</v>
      </c>
      <c r="AN1090" s="26">
        <f>AN1089+AK1090*(B1090-B1089)/(2*PI()*$C$5*AN1089*$K$13)</f>
        <v>0.15480061813468687</v>
      </c>
      <c r="AO1090" s="87">
        <f t="shared" si="314"/>
        <v>145932.55112472404</v>
      </c>
      <c r="AP1090" s="87">
        <f>IF(R1090+U1090&lt;$C$8,0,32*$L$23/$C$12^2*($K$10*R1090+$K$8*U1090)+32*$L$24/($C$14^2-$C$13^2)*($K$10*S1090+$K$8*V1090))</f>
        <v>44607.551124724028</v>
      </c>
      <c r="AQ1090" s="66">
        <f>R1090*$C$11*$C$9+U1090*$C$11*$C$10</f>
        <v>14695380</v>
      </c>
      <c r="AR1090" s="66">
        <f>S1090*$C$11*$C$9+V1090*$C$11*$C$10</f>
        <v>14695380</v>
      </c>
      <c r="AS1090" s="87">
        <f>$C$11*(T1090*$C$9+W1090*$C$10)</f>
        <v>792178.05375968735</v>
      </c>
      <c r="AT1090" s="45">
        <f t="shared" si="308"/>
        <v>15633490.60488441</v>
      </c>
      <c r="AU1090" s="75"/>
    </row>
    <row r="1091" spans="2:47" ht="15" thickBot="1" x14ac:dyDescent="0.35">
      <c r="B1091" s="41">
        <f t="shared" si="315"/>
        <v>21200</v>
      </c>
      <c r="C1091" s="8">
        <f t="shared" si="316"/>
        <v>212</v>
      </c>
      <c r="D1091" s="73">
        <f t="shared" si="304"/>
        <v>283.55</v>
      </c>
      <c r="E1091" s="29">
        <f t="shared" si="321"/>
        <v>70220.287066559438</v>
      </c>
      <c r="F1091" s="29">
        <f t="shared" si="317"/>
        <v>66.245553836373062</v>
      </c>
      <c r="G1091" s="29">
        <f t="shared" si="318"/>
        <v>88.603428256148959</v>
      </c>
      <c r="H1091" s="17">
        <f t="shared" si="319"/>
        <v>93919.633951521988</v>
      </c>
      <c r="I1091" s="29">
        <f t="shared" si="309"/>
        <v>2.2250485660981263</v>
      </c>
      <c r="J1091" s="29">
        <f t="shared" si="310"/>
        <v>41.69411544073867</v>
      </c>
      <c r="K1091" s="32">
        <f>IF((D1090+L1090+M1090-AL1090)/($C$21+$C$22)&gt;$C$8,$C$8,(D1090+L1090+M1090-AL1090)/($C$21+$C$22))</f>
        <v>1400</v>
      </c>
      <c r="L1091" s="97">
        <f t="shared" si="305"/>
        <v>0</v>
      </c>
      <c r="M1091" s="96">
        <f t="shared" si="306"/>
        <v>0</v>
      </c>
      <c r="N1091" s="98">
        <f t="shared" si="311"/>
        <v>1.7179213529287818</v>
      </c>
      <c r="O1091" s="100">
        <f t="shared" si="307"/>
        <v>4.2266987561397071</v>
      </c>
      <c r="P1091" s="104">
        <f t="shared" si="312"/>
        <v>18.880500609176615</v>
      </c>
      <c r="Q1091" s="102">
        <f t="shared" si="313"/>
        <v>4.9224514715476911E-2</v>
      </c>
      <c r="R1091" s="106">
        <f>IF(K1091-H1090&lt;0,0,K1091-H1090)</f>
        <v>0</v>
      </c>
      <c r="S1091" s="106">
        <f>K1091-V1091</f>
        <v>0</v>
      </c>
      <c r="T1091" s="106">
        <f>IF(R1091&gt;0,$C$6-$C$8,IF($C$6-$C$8-W1091&lt;0,0,$C$6-$C$8-W1091))</f>
        <v>97.214462279726973</v>
      </c>
      <c r="U1091" s="107">
        <f>IF(R1091=0,IF(U1090+(F1091-AL1091/$C$23)*$C$21/($C$21+$C$22)&gt;$C$8,$C$8,U1090+F1091*$C$21/($C$21+$C$22)),E1091)</f>
        <v>1400</v>
      </c>
      <c r="V1091" s="107">
        <f>IF(R1091&gt;0,0,IF(V1090+(F1091-AL1091/$C$23)*$C$21/($C$21+$C$22)&gt;$C$8,$C$8,IF(U1091=$C$8,V1090+(F1091-AL1091/$C$23)*$C$21/$C$22,V1090+(F1091-AL1091/$C$23)*$C$21/($C$21+$C$22))))</f>
        <v>1400</v>
      </c>
      <c r="W1091" s="203">
        <f>IF(R1091&gt;0,0,IF(W1090+AL1091/$C$23&gt;$F$23,$F$23,W1090+AL1091/$C$23))</f>
        <v>2.7855377202730285</v>
      </c>
      <c r="X1091" s="105" t="str">
        <f>IF(R1091=0,"-",FORECAST($C$8,Инклинометрия!$B$2:$B$152,Инклинометрия!$A$2:$A$152))</f>
        <v>-</v>
      </c>
      <c r="Y1091" s="105" t="str">
        <f>IF(R1091=0,"-",FORECAST($C$8-R1091,Инклинометрия!$B$2:$B$152,Инклинометрия!$A$2:$A$152))</f>
        <v>-</v>
      </c>
      <c r="Z1091" s="105" t="str">
        <f>IF(R1091&gt;0,FORECAST($C$8,Инклинометрия!$B$2:$B$152,Инклинометрия!$A$2:$A$152),IF(V1091=$C$8,"-",FORECAST($C$8-V1091,Инклинометрия!$B$2:$B$152,Инклинометрия!$A$2:$A$152)))</f>
        <v>-</v>
      </c>
      <c r="AA1091" s="105" t="str">
        <f>IF(S1091=0,"-",FORECAST($C$8-(S1091+V1091),Инклинометрия!$B$2:$B$152,Инклинометрия!$A$2:$A$152))</f>
        <v>-</v>
      </c>
      <c r="AB1091" s="105">
        <f>FORECAST($C$8+T1091,Инклинометрия!$B$2:$B$152,Инклинометрия!$A$2:$A$152)</f>
        <v>1422.3537391657405</v>
      </c>
      <c r="AC1091" s="105">
        <f>IF(R1091=0,FORECAST($C$6-T1091,Инклинометрия!$B$2:$B$152,Инклинометрия!$A$2:$A$152),FORECAST($C$8,Инклинометрия!$B$2:$B$152,Инклинометрия!$A$2:$A$152))</f>
        <v>1332.6462608342592</v>
      </c>
      <c r="AD1091" s="107">
        <f>IF(R1091=0,FORECAST($C$8,Инклинометрия!$B$2:$B$152,Инклинометрия!$A$2:$A$152),Y1091)</f>
        <v>1330</v>
      </c>
      <c r="AE1091" s="107">
        <f>FORECAST($C$8-(R1091+U1091),Инклинометрия!$B$2:$B$152,Инклинометрия!$A$2:$A$152)</f>
        <v>0</v>
      </c>
      <c r="AF1091" s="107">
        <f>IF(V1091=0,"-",FORECAST($C$8,Инклинометрия!$B$2:$B$152,Инклинометрия!$A$2:$A$152))</f>
        <v>1330</v>
      </c>
      <c r="AG1091" s="107">
        <f>IF(V1091=0,"-",FORECAST($C$8-V1091,Инклинометрия!$B$2:$B$152,Инклинометрия!$A$2:$A$152))</f>
        <v>0</v>
      </c>
      <c r="AH1091" s="107">
        <f>IF(W1091=0,"-",FORECAST($C$8+W1091,Инклинометрия!$B$2:$B$152,Инклинометрия!$A$2:$A$152))</f>
        <v>1332.6462608342592</v>
      </c>
      <c r="AI1091" s="107">
        <f>IF(W1091=0,"-",FORECAST($C$8,Инклинометрия!$B$2:$B$152,Инклинометрия!$A$2:$A$152))</f>
        <v>1330</v>
      </c>
      <c r="AK1091" s="122">
        <f t="shared" si="320"/>
        <v>0</v>
      </c>
      <c r="AL1091" s="67">
        <f>AK1091*(B1091-B1090)</f>
        <v>0</v>
      </c>
      <c r="AM1091" s="23">
        <f t="shared" si="322"/>
        <v>8.6725204696437436E-2</v>
      </c>
      <c r="AN1091" s="26">
        <f>AN1090+AK1091*(B1091-B1090)/(2*PI()*$C$5*AN1090*$K$13)</f>
        <v>0.15480061813468687</v>
      </c>
      <c r="AO1091" s="87">
        <f t="shared" si="314"/>
        <v>145932.55112472404</v>
      </c>
      <c r="AP1091" s="87">
        <f>IF(R1091+U1091&lt;$C$8,0,32*$L$23/$C$12^2*($K$10*R1091+$K$8*U1091)+32*$L$24/($C$14^2-$C$13^2)*($K$10*S1091+$K$8*V1091))</f>
        <v>44607.551124724028</v>
      </c>
      <c r="AQ1091" s="66">
        <f>R1091*$C$11*$C$9+U1091*$C$11*$C$10</f>
        <v>14695380</v>
      </c>
      <c r="AR1091" s="66">
        <f>S1091*$C$11*$C$9+V1091*$C$11*$C$10</f>
        <v>14695380</v>
      </c>
      <c r="AS1091" s="87">
        <f>$C$11*(T1091*$C$9+W1091*$C$10)</f>
        <v>792178.05375968735</v>
      </c>
      <c r="AT1091" s="45">
        <f t="shared" si="308"/>
        <v>15633490.60488441</v>
      </c>
      <c r="AU1091" s="75"/>
    </row>
    <row r="1092" spans="2:47" ht="15" thickBot="1" x14ac:dyDescent="0.35">
      <c r="B1092" s="41">
        <f t="shared" si="315"/>
        <v>21220</v>
      </c>
      <c r="C1092" s="8">
        <f t="shared" si="316"/>
        <v>212.20000000000002</v>
      </c>
      <c r="D1092" s="73">
        <f t="shared" si="304"/>
        <v>283.81750000000005</v>
      </c>
      <c r="E1092" s="29">
        <f t="shared" si="321"/>
        <v>70286.532620395825</v>
      </c>
      <c r="F1092" s="29">
        <f t="shared" si="317"/>
        <v>66.245553836382484</v>
      </c>
      <c r="G1092" s="29">
        <f t="shared" si="318"/>
        <v>88.603428256161564</v>
      </c>
      <c r="H1092" s="17">
        <f t="shared" si="319"/>
        <v>94008.237379778147</v>
      </c>
      <c r="I1092" s="29">
        <f t="shared" si="309"/>
        <v>2.2250485660981263</v>
      </c>
      <c r="J1092" s="29">
        <f t="shared" si="310"/>
        <v>41.694115440741633</v>
      </c>
      <c r="K1092" s="32">
        <f>IF((D1091+L1091+M1091-AL1091)/($C$21+$C$22)&gt;$C$8,$C$8,(D1091+L1091+M1091-AL1091)/($C$21+$C$22))</f>
        <v>1400</v>
      </c>
      <c r="L1092" s="97">
        <f t="shared" si="305"/>
        <v>0</v>
      </c>
      <c r="M1092" s="96">
        <f t="shared" si="306"/>
        <v>0</v>
      </c>
      <c r="N1092" s="98">
        <f t="shared" si="311"/>
        <v>1.7179213529287818</v>
      </c>
      <c r="O1092" s="100">
        <f t="shared" si="307"/>
        <v>4.2266987561397071</v>
      </c>
      <c r="P1092" s="104">
        <f t="shared" si="312"/>
        <v>18.880500609176615</v>
      </c>
      <c r="Q1092" s="102">
        <f t="shared" si="313"/>
        <v>4.9224514715476911E-2</v>
      </c>
      <c r="R1092" s="106">
        <f>IF(K1092-H1091&lt;0,0,K1092-H1091)</f>
        <v>0</v>
      </c>
      <c r="S1092" s="106">
        <f>K1092-V1092</f>
        <v>0</v>
      </c>
      <c r="T1092" s="106">
        <f>IF(R1092&gt;0,$C$6-$C$8,IF($C$6-$C$8-W1092&lt;0,0,$C$6-$C$8-W1092))</f>
        <v>97.214462279726973</v>
      </c>
      <c r="U1092" s="107">
        <f>IF(R1092=0,IF(U1091+(F1092-AL1092/$C$23)*$C$21/($C$21+$C$22)&gt;$C$8,$C$8,U1091+F1092*$C$21/($C$21+$C$22)),E1092)</f>
        <v>1400</v>
      </c>
      <c r="V1092" s="107">
        <f>IF(R1092&gt;0,0,IF(V1091+(F1092-AL1092/$C$23)*$C$21/($C$21+$C$22)&gt;$C$8,$C$8,IF(U1092=$C$8,V1091+(F1092-AL1092/$C$23)*$C$21/$C$22,V1091+(F1092-AL1092/$C$23)*$C$21/($C$21+$C$22))))</f>
        <v>1400</v>
      </c>
      <c r="W1092" s="203">
        <f>IF(R1092&gt;0,0,IF(W1091+AL1092/$C$23&gt;$F$23,$F$23,W1091+AL1092/$C$23))</f>
        <v>2.7855377202730285</v>
      </c>
      <c r="X1092" s="105" t="str">
        <f>IF(R1092=0,"-",FORECAST($C$8,Инклинометрия!$B$2:$B$152,Инклинометрия!$A$2:$A$152))</f>
        <v>-</v>
      </c>
      <c r="Y1092" s="105" t="str">
        <f>IF(R1092=0,"-",FORECAST($C$8-R1092,Инклинометрия!$B$2:$B$152,Инклинометрия!$A$2:$A$152))</f>
        <v>-</v>
      </c>
      <c r="Z1092" s="105" t="str">
        <f>IF(R1092&gt;0,FORECAST($C$8,Инклинометрия!$B$2:$B$152,Инклинометрия!$A$2:$A$152),IF(V1092=$C$8,"-",FORECAST($C$8-V1092,Инклинометрия!$B$2:$B$152,Инклинометрия!$A$2:$A$152)))</f>
        <v>-</v>
      </c>
      <c r="AA1092" s="105" t="str">
        <f>IF(S1092=0,"-",FORECAST($C$8-(S1092+V1092),Инклинометрия!$B$2:$B$152,Инклинометрия!$A$2:$A$152))</f>
        <v>-</v>
      </c>
      <c r="AB1092" s="105">
        <f>FORECAST($C$8+T1092,Инклинометрия!$B$2:$B$152,Инклинометрия!$A$2:$A$152)</f>
        <v>1422.3537391657405</v>
      </c>
      <c r="AC1092" s="105">
        <f>IF(R1092=0,FORECAST($C$6-T1092,Инклинометрия!$B$2:$B$152,Инклинометрия!$A$2:$A$152),FORECAST($C$8,Инклинометрия!$B$2:$B$152,Инклинометрия!$A$2:$A$152))</f>
        <v>1332.6462608342592</v>
      </c>
      <c r="AD1092" s="107">
        <f>IF(R1092=0,FORECAST($C$8,Инклинометрия!$B$2:$B$152,Инклинометрия!$A$2:$A$152),Y1092)</f>
        <v>1330</v>
      </c>
      <c r="AE1092" s="107">
        <f>FORECAST($C$8-(R1092+U1092),Инклинометрия!$B$2:$B$152,Инклинометрия!$A$2:$A$152)</f>
        <v>0</v>
      </c>
      <c r="AF1092" s="107">
        <f>IF(V1092=0,"-",FORECAST($C$8,Инклинометрия!$B$2:$B$152,Инклинометрия!$A$2:$A$152))</f>
        <v>1330</v>
      </c>
      <c r="AG1092" s="107">
        <f>IF(V1092=0,"-",FORECAST($C$8-V1092,Инклинометрия!$B$2:$B$152,Инклинометрия!$A$2:$A$152))</f>
        <v>0</v>
      </c>
      <c r="AH1092" s="107">
        <f>IF(W1092=0,"-",FORECAST($C$8+W1092,Инклинометрия!$B$2:$B$152,Инклинометрия!$A$2:$A$152))</f>
        <v>1332.6462608342592</v>
      </c>
      <c r="AI1092" s="107">
        <f>IF(W1092=0,"-",FORECAST($C$8,Инклинометрия!$B$2:$B$152,Инклинометрия!$A$2:$A$152))</f>
        <v>1330</v>
      </c>
      <c r="AK1092" s="122">
        <f t="shared" si="320"/>
        <v>0</v>
      </c>
      <c r="AL1092" s="67">
        <f>AK1092*(B1092-B1091)</f>
        <v>0</v>
      </c>
      <c r="AM1092" s="23">
        <f t="shared" si="322"/>
        <v>8.6725204696437436E-2</v>
      </c>
      <c r="AN1092" s="26">
        <f>AN1091+AK1092*(B1092-B1091)/(2*PI()*$C$5*AN1091*$K$13)</f>
        <v>0.15480061813468687</v>
      </c>
      <c r="AO1092" s="87">
        <f t="shared" si="314"/>
        <v>145932.55112472404</v>
      </c>
      <c r="AP1092" s="87">
        <f>IF(R1092+U1092&lt;$C$8,0,32*$L$23/$C$12^2*($K$10*R1092+$K$8*U1092)+32*$L$24/($C$14^2-$C$13^2)*($K$10*S1092+$K$8*V1092))</f>
        <v>44607.551124724028</v>
      </c>
      <c r="AQ1092" s="66">
        <f>R1092*$C$11*$C$9+U1092*$C$11*$C$10</f>
        <v>14695380</v>
      </c>
      <c r="AR1092" s="66">
        <f>S1092*$C$11*$C$9+V1092*$C$11*$C$10</f>
        <v>14695380</v>
      </c>
      <c r="AS1092" s="87">
        <f>$C$11*(T1092*$C$9+W1092*$C$10)</f>
        <v>792178.05375968735</v>
      </c>
      <c r="AT1092" s="45">
        <f t="shared" si="308"/>
        <v>15633490.60488441</v>
      </c>
      <c r="AU1092" s="75"/>
    </row>
    <row r="1093" spans="2:47" ht="15" thickBot="1" x14ac:dyDescent="0.35">
      <c r="B1093" s="41">
        <f t="shared" si="315"/>
        <v>21240</v>
      </c>
      <c r="C1093" s="8">
        <f t="shared" si="316"/>
        <v>212.4</v>
      </c>
      <c r="D1093" s="73">
        <f t="shared" si="304"/>
        <v>284.08499999999998</v>
      </c>
      <c r="E1093" s="29">
        <f t="shared" si="321"/>
        <v>70352.778174232211</v>
      </c>
      <c r="F1093" s="29">
        <f t="shared" si="317"/>
        <v>66.245553836373062</v>
      </c>
      <c r="G1093" s="29">
        <f t="shared" si="318"/>
        <v>88.603428256148959</v>
      </c>
      <c r="H1093" s="17">
        <f t="shared" si="319"/>
        <v>94096.840808034292</v>
      </c>
      <c r="I1093" s="29">
        <f t="shared" si="309"/>
        <v>2.2250485660981263</v>
      </c>
      <c r="J1093" s="29">
        <f t="shared" si="310"/>
        <v>41.69411544073867</v>
      </c>
      <c r="K1093" s="32">
        <f>IF((D1092+L1092+M1092-AL1092)/($C$21+$C$22)&gt;$C$8,$C$8,(D1092+L1092+M1092-AL1092)/($C$21+$C$22))</f>
        <v>1400</v>
      </c>
      <c r="L1093" s="97">
        <f t="shared" si="305"/>
        <v>0</v>
      </c>
      <c r="M1093" s="96">
        <f t="shared" si="306"/>
        <v>0</v>
      </c>
      <c r="N1093" s="98">
        <f t="shared" si="311"/>
        <v>1.7179213529287818</v>
      </c>
      <c r="O1093" s="100">
        <f t="shared" si="307"/>
        <v>4.2266987561397071</v>
      </c>
      <c r="P1093" s="104">
        <f t="shared" si="312"/>
        <v>18.880500609176615</v>
      </c>
      <c r="Q1093" s="102">
        <f t="shared" si="313"/>
        <v>4.9224514715476911E-2</v>
      </c>
      <c r="R1093" s="106">
        <f>IF(K1093-H1092&lt;0,0,K1093-H1092)</f>
        <v>0</v>
      </c>
      <c r="S1093" s="106">
        <f>K1093-V1093</f>
        <v>0</v>
      </c>
      <c r="T1093" s="106">
        <f>IF(R1093&gt;0,$C$6-$C$8,IF($C$6-$C$8-W1093&lt;0,0,$C$6-$C$8-W1093))</f>
        <v>97.214462279726973</v>
      </c>
      <c r="U1093" s="107">
        <f>IF(R1093=0,IF(U1092+(F1093-AL1093/$C$23)*$C$21/($C$21+$C$22)&gt;$C$8,$C$8,U1092+F1093*$C$21/($C$21+$C$22)),E1093)</f>
        <v>1400</v>
      </c>
      <c r="V1093" s="107">
        <f>IF(R1093&gt;0,0,IF(V1092+(F1093-AL1093/$C$23)*$C$21/($C$21+$C$22)&gt;$C$8,$C$8,IF(U1093=$C$8,V1092+(F1093-AL1093/$C$23)*$C$21/$C$22,V1092+(F1093-AL1093/$C$23)*$C$21/($C$21+$C$22))))</f>
        <v>1400</v>
      </c>
      <c r="W1093" s="203">
        <f>IF(R1093&gt;0,0,IF(W1092+AL1093/$C$23&gt;$F$23,$F$23,W1092+AL1093/$C$23))</f>
        <v>2.7855377202730285</v>
      </c>
      <c r="X1093" s="105" t="str">
        <f>IF(R1093=0,"-",FORECAST($C$8,Инклинометрия!$B$2:$B$152,Инклинометрия!$A$2:$A$152))</f>
        <v>-</v>
      </c>
      <c r="Y1093" s="105" t="str">
        <f>IF(R1093=0,"-",FORECAST($C$8-R1093,Инклинометрия!$B$2:$B$152,Инклинометрия!$A$2:$A$152))</f>
        <v>-</v>
      </c>
      <c r="Z1093" s="105" t="str">
        <f>IF(R1093&gt;0,FORECAST($C$8,Инклинометрия!$B$2:$B$152,Инклинометрия!$A$2:$A$152),IF(V1093=$C$8,"-",FORECAST($C$8-V1093,Инклинометрия!$B$2:$B$152,Инклинометрия!$A$2:$A$152)))</f>
        <v>-</v>
      </c>
      <c r="AA1093" s="105" t="str">
        <f>IF(S1093=0,"-",FORECAST($C$8-(S1093+V1093),Инклинометрия!$B$2:$B$152,Инклинометрия!$A$2:$A$152))</f>
        <v>-</v>
      </c>
      <c r="AB1093" s="105">
        <f>FORECAST($C$8+T1093,Инклинометрия!$B$2:$B$152,Инклинометрия!$A$2:$A$152)</f>
        <v>1422.3537391657405</v>
      </c>
      <c r="AC1093" s="105">
        <f>IF(R1093=0,FORECAST($C$6-T1093,Инклинометрия!$B$2:$B$152,Инклинометрия!$A$2:$A$152),FORECAST($C$8,Инклинометрия!$B$2:$B$152,Инклинометрия!$A$2:$A$152))</f>
        <v>1332.6462608342592</v>
      </c>
      <c r="AD1093" s="107">
        <f>IF(R1093=0,FORECAST($C$8,Инклинометрия!$B$2:$B$152,Инклинометрия!$A$2:$A$152),Y1093)</f>
        <v>1330</v>
      </c>
      <c r="AE1093" s="107">
        <f>FORECAST($C$8-(R1093+U1093),Инклинометрия!$B$2:$B$152,Инклинометрия!$A$2:$A$152)</f>
        <v>0</v>
      </c>
      <c r="AF1093" s="107">
        <f>IF(V1093=0,"-",FORECAST($C$8,Инклинометрия!$B$2:$B$152,Инклинометрия!$A$2:$A$152))</f>
        <v>1330</v>
      </c>
      <c r="AG1093" s="107">
        <f>IF(V1093=0,"-",FORECAST($C$8-V1093,Инклинометрия!$B$2:$B$152,Инклинометрия!$A$2:$A$152))</f>
        <v>0</v>
      </c>
      <c r="AH1093" s="107">
        <f>IF(W1093=0,"-",FORECAST($C$8+W1093,Инклинометрия!$B$2:$B$152,Инклинометрия!$A$2:$A$152))</f>
        <v>1332.6462608342592</v>
      </c>
      <c r="AI1093" s="107">
        <f>IF(W1093=0,"-",FORECAST($C$8,Инклинометрия!$B$2:$B$152,Инклинометрия!$A$2:$A$152))</f>
        <v>1330</v>
      </c>
      <c r="AK1093" s="122">
        <f t="shared" si="320"/>
        <v>0</v>
      </c>
      <c r="AL1093" s="67">
        <f>AK1093*(B1093-B1092)</f>
        <v>0</v>
      </c>
      <c r="AM1093" s="23">
        <f t="shared" si="322"/>
        <v>8.6725204696437436E-2</v>
      </c>
      <c r="AN1093" s="26">
        <f>AN1092+AK1093*(B1093-B1092)/(2*PI()*$C$5*AN1092*$K$13)</f>
        <v>0.15480061813468687</v>
      </c>
      <c r="AO1093" s="87">
        <f t="shared" si="314"/>
        <v>145932.55112472404</v>
      </c>
      <c r="AP1093" s="87">
        <f>IF(R1093+U1093&lt;$C$8,0,32*$L$23/$C$12^2*($K$10*R1093+$K$8*U1093)+32*$L$24/($C$14^2-$C$13^2)*($K$10*S1093+$K$8*V1093))</f>
        <v>44607.551124724028</v>
      </c>
      <c r="AQ1093" s="66">
        <f>R1093*$C$11*$C$9+U1093*$C$11*$C$10</f>
        <v>14695380</v>
      </c>
      <c r="AR1093" s="66">
        <f>S1093*$C$11*$C$9+V1093*$C$11*$C$10</f>
        <v>14695380</v>
      </c>
      <c r="AS1093" s="87">
        <f>$C$11*(T1093*$C$9+W1093*$C$10)</f>
        <v>792178.05375968735</v>
      </c>
      <c r="AT1093" s="45">
        <f t="shared" si="308"/>
        <v>15633490.60488441</v>
      </c>
      <c r="AU1093" s="75"/>
    </row>
    <row r="1094" spans="2:47" ht="15" thickBot="1" x14ac:dyDescent="0.35">
      <c r="B1094" s="41">
        <f t="shared" si="315"/>
        <v>21260</v>
      </c>
      <c r="C1094" s="8">
        <f t="shared" si="316"/>
        <v>212.6</v>
      </c>
      <c r="D1094" s="73">
        <f t="shared" si="304"/>
        <v>284.35250000000002</v>
      </c>
      <c r="E1094" s="29">
        <f t="shared" si="321"/>
        <v>70419.023728068569</v>
      </c>
      <c r="F1094" s="29">
        <f t="shared" si="317"/>
        <v>66.245553836373062</v>
      </c>
      <c r="G1094" s="29">
        <f t="shared" si="318"/>
        <v>88.603428256148959</v>
      </c>
      <c r="H1094" s="17">
        <f t="shared" si="319"/>
        <v>94185.444236290437</v>
      </c>
      <c r="I1094" s="29">
        <f t="shared" si="309"/>
        <v>2.2250485660981263</v>
      </c>
      <c r="J1094" s="29">
        <f t="shared" si="310"/>
        <v>41.69411544073867</v>
      </c>
      <c r="K1094" s="32">
        <f>IF((D1093+L1093+M1093-AL1093)/($C$21+$C$22)&gt;$C$8,$C$8,(D1093+L1093+M1093-AL1093)/($C$21+$C$22))</f>
        <v>1400</v>
      </c>
      <c r="L1094" s="97">
        <f t="shared" si="305"/>
        <v>0</v>
      </c>
      <c r="M1094" s="96">
        <f t="shared" si="306"/>
        <v>0</v>
      </c>
      <c r="N1094" s="98">
        <f t="shared" si="311"/>
        <v>1.7179213529287818</v>
      </c>
      <c r="O1094" s="100">
        <f t="shared" si="307"/>
        <v>4.2266987561397071</v>
      </c>
      <c r="P1094" s="104">
        <f t="shared" si="312"/>
        <v>18.880500609176615</v>
      </c>
      <c r="Q1094" s="102">
        <f t="shared" si="313"/>
        <v>4.9224514715476911E-2</v>
      </c>
      <c r="R1094" s="106">
        <f>IF(K1094-H1093&lt;0,0,K1094-H1093)</f>
        <v>0</v>
      </c>
      <c r="S1094" s="106">
        <f>K1094-V1094</f>
        <v>0</v>
      </c>
      <c r="T1094" s="106">
        <f>IF(R1094&gt;0,$C$6-$C$8,IF($C$6-$C$8-W1094&lt;0,0,$C$6-$C$8-W1094))</f>
        <v>97.214462279726973</v>
      </c>
      <c r="U1094" s="107">
        <f>IF(R1094=0,IF(U1093+(F1094-AL1094/$C$23)*$C$21/($C$21+$C$22)&gt;$C$8,$C$8,U1093+F1094*$C$21/($C$21+$C$22)),E1094)</f>
        <v>1400</v>
      </c>
      <c r="V1094" s="107">
        <f>IF(R1094&gt;0,0,IF(V1093+(F1094-AL1094/$C$23)*$C$21/($C$21+$C$22)&gt;$C$8,$C$8,IF(U1094=$C$8,V1093+(F1094-AL1094/$C$23)*$C$21/$C$22,V1093+(F1094-AL1094/$C$23)*$C$21/($C$21+$C$22))))</f>
        <v>1400</v>
      </c>
      <c r="W1094" s="203">
        <f>IF(R1094&gt;0,0,IF(W1093+AL1094/$C$23&gt;$F$23,$F$23,W1093+AL1094/$C$23))</f>
        <v>2.7855377202730285</v>
      </c>
      <c r="X1094" s="105" t="str">
        <f>IF(R1094=0,"-",FORECAST($C$8,Инклинометрия!$B$2:$B$152,Инклинометрия!$A$2:$A$152))</f>
        <v>-</v>
      </c>
      <c r="Y1094" s="105" t="str">
        <f>IF(R1094=0,"-",FORECAST($C$8-R1094,Инклинометрия!$B$2:$B$152,Инклинометрия!$A$2:$A$152))</f>
        <v>-</v>
      </c>
      <c r="Z1094" s="105" t="str">
        <f>IF(R1094&gt;0,FORECAST($C$8,Инклинометрия!$B$2:$B$152,Инклинометрия!$A$2:$A$152),IF(V1094=$C$8,"-",FORECAST($C$8-V1094,Инклинометрия!$B$2:$B$152,Инклинометрия!$A$2:$A$152)))</f>
        <v>-</v>
      </c>
      <c r="AA1094" s="105" t="str">
        <f>IF(S1094=0,"-",FORECAST($C$8-(S1094+V1094),Инклинометрия!$B$2:$B$152,Инклинометрия!$A$2:$A$152))</f>
        <v>-</v>
      </c>
      <c r="AB1094" s="105">
        <f>FORECAST($C$8+T1094,Инклинометрия!$B$2:$B$152,Инклинометрия!$A$2:$A$152)</f>
        <v>1422.3537391657405</v>
      </c>
      <c r="AC1094" s="105">
        <f>IF(R1094=0,FORECAST($C$6-T1094,Инклинометрия!$B$2:$B$152,Инклинометрия!$A$2:$A$152),FORECAST($C$8,Инклинометрия!$B$2:$B$152,Инклинометрия!$A$2:$A$152))</f>
        <v>1332.6462608342592</v>
      </c>
      <c r="AD1094" s="107">
        <f>IF(R1094=0,FORECAST($C$8,Инклинометрия!$B$2:$B$152,Инклинометрия!$A$2:$A$152),Y1094)</f>
        <v>1330</v>
      </c>
      <c r="AE1094" s="107">
        <f>FORECAST($C$8-(R1094+U1094),Инклинометрия!$B$2:$B$152,Инклинометрия!$A$2:$A$152)</f>
        <v>0</v>
      </c>
      <c r="AF1094" s="107">
        <f>IF(V1094=0,"-",FORECAST($C$8,Инклинометрия!$B$2:$B$152,Инклинометрия!$A$2:$A$152))</f>
        <v>1330</v>
      </c>
      <c r="AG1094" s="107">
        <f>IF(V1094=0,"-",FORECAST($C$8-V1094,Инклинометрия!$B$2:$B$152,Инклинометрия!$A$2:$A$152))</f>
        <v>0</v>
      </c>
      <c r="AH1094" s="107">
        <f>IF(W1094=0,"-",FORECAST($C$8+W1094,Инклинометрия!$B$2:$B$152,Инклинометрия!$A$2:$A$152))</f>
        <v>1332.6462608342592</v>
      </c>
      <c r="AI1094" s="107">
        <f>IF(W1094=0,"-",FORECAST($C$8,Инклинометрия!$B$2:$B$152,Инклинометрия!$A$2:$A$152))</f>
        <v>1330</v>
      </c>
      <c r="AK1094" s="122">
        <f t="shared" si="320"/>
        <v>0</v>
      </c>
      <c r="AL1094" s="67">
        <f>AK1094*(B1094-B1093)</f>
        <v>0</v>
      </c>
      <c r="AM1094" s="23">
        <f t="shared" si="322"/>
        <v>8.6725204696437436E-2</v>
      </c>
      <c r="AN1094" s="26">
        <f>AN1093+AK1094*(B1094-B1093)/(2*PI()*$C$5*AN1093*$K$13)</f>
        <v>0.15480061813468687</v>
      </c>
      <c r="AO1094" s="87">
        <f t="shared" si="314"/>
        <v>145932.55112472404</v>
      </c>
      <c r="AP1094" s="87">
        <f>IF(R1094+U1094&lt;$C$8,0,32*$L$23/$C$12^2*($K$10*R1094+$K$8*U1094)+32*$L$24/($C$14^2-$C$13^2)*($K$10*S1094+$K$8*V1094))</f>
        <v>44607.551124724028</v>
      </c>
      <c r="AQ1094" s="66">
        <f>R1094*$C$11*$C$9+U1094*$C$11*$C$10</f>
        <v>14695380</v>
      </c>
      <c r="AR1094" s="66">
        <f>S1094*$C$11*$C$9+V1094*$C$11*$C$10</f>
        <v>14695380</v>
      </c>
      <c r="AS1094" s="87">
        <f>$C$11*(T1094*$C$9+W1094*$C$10)</f>
        <v>792178.05375968735</v>
      </c>
      <c r="AT1094" s="45">
        <f t="shared" si="308"/>
        <v>15633490.60488441</v>
      </c>
      <c r="AU1094" s="75"/>
    </row>
    <row r="1095" spans="2:47" ht="15" thickBot="1" x14ac:dyDescent="0.35">
      <c r="B1095" s="41">
        <f t="shared" si="315"/>
        <v>21280</v>
      </c>
      <c r="C1095" s="8">
        <f t="shared" si="316"/>
        <v>212.8</v>
      </c>
      <c r="D1095" s="73">
        <f t="shared" si="304"/>
        <v>284.62</v>
      </c>
      <c r="E1095" s="29">
        <f t="shared" si="321"/>
        <v>70485.269281904955</v>
      </c>
      <c r="F1095" s="29">
        <f t="shared" si="317"/>
        <v>66.245553836382484</v>
      </c>
      <c r="G1095" s="29">
        <f t="shared" si="318"/>
        <v>88.603428256161564</v>
      </c>
      <c r="H1095" s="17">
        <f t="shared" si="319"/>
        <v>94274.047664546597</v>
      </c>
      <c r="I1095" s="29">
        <f t="shared" si="309"/>
        <v>2.2250485660981263</v>
      </c>
      <c r="J1095" s="29">
        <f t="shared" si="310"/>
        <v>41.694115440741633</v>
      </c>
      <c r="K1095" s="32">
        <f>IF((D1094+L1094+M1094-AL1094)/($C$21+$C$22)&gt;$C$8,$C$8,(D1094+L1094+M1094-AL1094)/($C$21+$C$22))</f>
        <v>1400</v>
      </c>
      <c r="L1095" s="97">
        <f t="shared" si="305"/>
        <v>0</v>
      </c>
      <c r="M1095" s="96">
        <f t="shared" si="306"/>
        <v>0</v>
      </c>
      <c r="N1095" s="98">
        <f t="shared" si="311"/>
        <v>1.7179213529287818</v>
      </c>
      <c r="O1095" s="100">
        <f t="shared" si="307"/>
        <v>4.2266987561397071</v>
      </c>
      <c r="P1095" s="104">
        <f t="shared" si="312"/>
        <v>18.880500609176615</v>
      </c>
      <c r="Q1095" s="102">
        <f t="shared" si="313"/>
        <v>4.9224514715476911E-2</v>
      </c>
      <c r="R1095" s="106">
        <f>IF(K1095-H1094&lt;0,0,K1095-H1094)</f>
        <v>0</v>
      </c>
      <c r="S1095" s="106">
        <f>K1095-V1095</f>
        <v>0</v>
      </c>
      <c r="T1095" s="106">
        <f>IF(R1095&gt;0,$C$6-$C$8,IF($C$6-$C$8-W1095&lt;0,0,$C$6-$C$8-W1095))</f>
        <v>97.214462279726973</v>
      </c>
      <c r="U1095" s="107">
        <f>IF(R1095=0,IF(U1094+(F1095-AL1095/$C$23)*$C$21/($C$21+$C$22)&gt;$C$8,$C$8,U1094+F1095*$C$21/($C$21+$C$22)),E1095)</f>
        <v>1400</v>
      </c>
      <c r="V1095" s="107">
        <f>IF(R1095&gt;0,0,IF(V1094+(F1095-AL1095/$C$23)*$C$21/($C$21+$C$22)&gt;$C$8,$C$8,IF(U1095=$C$8,V1094+(F1095-AL1095/$C$23)*$C$21/$C$22,V1094+(F1095-AL1095/$C$23)*$C$21/($C$21+$C$22))))</f>
        <v>1400</v>
      </c>
      <c r="W1095" s="203">
        <f>IF(R1095&gt;0,0,IF(W1094+AL1095/$C$23&gt;$F$23,$F$23,W1094+AL1095/$C$23))</f>
        <v>2.7855377202730285</v>
      </c>
      <c r="X1095" s="105" t="str">
        <f>IF(R1095=0,"-",FORECAST($C$8,Инклинометрия!$B$2:$B$152,Инклинометрия!$A$2:$A$152))</f>
        <v>-</v>
      </c>
      <c r="Y1095" s="105" t="str">
        <f>IF(R1095=0,"-",FORECAST($C$8-R1095,Инклинометрия!$B$2:$B$152,Инклинометрия!$A$2:$A$152))</f>
        <v>-</v>
      </c>
      <c r="Z1095" s="105" t="str">
        <f>IF(R1095&gt;0,FORECAST($C$8,Инклинометрия!$B$2:$B$152,Инклинометрия!$A$2:$A$152),IF(V1095=$C$8,"-",FORECAST($C$8-V1095,Инклинометрия!$B$2:$B$152,Инклинометрия!$A$2:$A$152)))</f>
        <v>-</v>
      </c>
      <c r="AA1095" s="105" t="str">
        <f>IF(S1095=0,"-",FORECAST($C$8-(S1095+V1095),Инклинометрия!$B$2:$B$152,Инклинометрия!$A$2:$A$152))</f>
        <v>-</v>
      </c>
      <c r="AB1095" s="105">
        <f>FORECAST($C$8+T1095,Инклинометрия!$B$2:$B$152,Инклинометрия!$A$2:$A$152)</f>
        <v>1422.3537391657405</v>
      </c>
      <c r="AC1095" s="105">
        <f>IF(R1095=0,FORECAST($C$6-T1095,Инклинометрия!$B$2:$B$152,Инклинометрия!$A$2:$A$152),FORECAST($C$8,Инклинометрия!$B$2:$B$152,Инклинометрия!$A$2:$A$152))</f>
        <v>1332.6462608342592</v>
      </c>
      <c r="AD1095" s="107">
        <f>IF(R1095=0,FORECAST($C$8,Инклинометрия!$B$2:$B$152,Инклинометрия!$A$2:$A$152),Y1095)</f>
        <v>1330</v>
      </c>
      <c r="AE1095" s="107">
        <f>FORECAST($C$8-(R1095+U1095),Инклинометрия!$B$2:$B$152,Инклинометрия!$A$2:$A$152)</f>
        <v>0</v>
      </c>
      <c r="AF1095" s="107">
        <f>IF(V1095=0,"-",FORECAST($C$8,Инклинометрия!$B$2:$B$152,Инклинометрия!$A$2:$A$152))</f>
        <v>1330</v>
      </c>
      <c r="AG1095" s="107">
        <f>IF(V1095=0,"-",FORECAST($C$8-V1095,Инклинометрия!$B$2:$B$152,Инклинометрия!$A$2:$A$152))</f>
        <v>0</v>
      </c>
      <c r="AH1095" s="107">
        <f>IF(W1095=0,"-",FORECAST($C$8+W1095,Инклинометрия!$B$2:$B$152,Инклинометрия!$A$2:$A$152))</f>
        <v>1332.6462608342592</v>
      </c>
      <c r="AI1095" s="107">
        <f>IF(W1095=0,"-",FORECAST($C$8,Инклинометрия!$B$2:$B$152,Инклинометрия!$A$2:$A$152))</f>
        <v>1330</v>
      </c>
      <c r="AK1095" s="122">
        <f t="shared" si="320"/>
        <v>0</v>
      </c>
      <c r="AL1095" s="67">
        <f>AK1095*(B1095-B1094)</f>
        <v>0</v>
      </c>
      <c r="AM1095" s="23">
        <f t="shared" si="322"/>
        <v>8.6725204696437436E-2</v>
      </c>
      <c r="AN1095" s="26">
        <f>AN1094+AK1095*(B1095-B1094)/(2*PI()*$C$5*AN1094*$K$13)</f>
        <v>0.15480061813468687</v>
      </c>
      <c r="AO1095" s="87">
        <f t="shared" si="314"/>
        <v>145932.55112472404</v>
      </c>
      <c r="AP1095" s="87">
        <f>IF(R1095+U1095&lt;$C$8,0,32*$L$23/$C$12^2*($K$10*R1095+$K$8*U1095)+32*$L$24/($C$14^2-$C$13^2)*($K$10*S1095+$K$8*V1095))</f>
        <v>44607.551124724028</v>
      </c>
      <c r="AQ1095" s="66">
        <f>R1095*$C$11*$C$9+U1095*$C$11*$C$10</f>
        <v>14695380</v>
      </c>
      <c r="AR1095" s="66">
        <f>S1095*$C$11*$C$9+V1095*$C$11*$C$10</f>
        <v>14695380</v>
      </c>
      <c r="AS1095" s="87">
        <f>$C$11*(T1095*$C$9+W1095*$C$10)</f>
        <v>792178.05375968735</v>
      </c>
      <c r="AT1095" s="45">
        <f t="shared" si="308"/>
        <v>15633490.60488441</v>
      </c>
      <c r="AU1095" s="75"/>
    </row>
    <row r="1096" spans="2:47" ht="15" thickBot="1" x14ac:dyDescent="0.35">
      <c r="B1096" s="41">
        <f t="shared" si="315"/>
        <v>21300</v>
      </c>
      <c r="C1096" s="8">
        <f t="shared" si="316"/>
        <v>213</v>
      </c>
      <c r="D1096" s="73">
        <f t="shared" si="304"/>
        <v>284.88749999999999</v>
      </c>
      <c r="E1096" s="29">
        <f t="shared" si="321"/>
        <v>70551.514835741327</v>
      </c>
      <c r="F1096" s="29">
        <f t="shared" si="317"/>
        <v>66.245553836373062</v>
      </c>
      <c r="G1096" s="29">
        <f t="shared" si="318"/>
        <v>88.603428256148959</v>
      </c>
      <c r="H1096" s="17">
        <f t="shared" si="319"/>
        <v>94362.651092802742</v>
      </c>
      <c r="I1096" s="29">
        <f t="shared" si="309"/>
        <v>2.2250485660981263</v>
      </c>
      <c r="J1096" s="29">
        <f t="shared" si="310"/>
        <v>41.69411544073867</v>
      </c>
      <c r="K1096" s="32">
        <f>IF((D1095+L1095+M1095-AL1095)/($C$21+$C$22)&gt;$C$8,$C$8,(D1095+L1095+M1095-AL1095)/($C$21+$C$22))</f>
        <v>1400</v>
      </c>
      <c r="L1096" s="97">
        <f t="shared" si="305"/>
        <v>0</v>
      </c>
      <c r="M1096" s="96">
        <f t="shared" si="306"/>
        <v>0</v>
      </c>
      <c r="N1096" s="98">
        <f t="shared" si="311"/>
        <v>1.7179213529287818</v>
      </c>
      <c r="O1096" s="100">
        <f t="shared" si="307"/>
        <v>4.2266987561397071</v>
      </c>
      <c r="P1096" s="104">
        <f t="shared" si="312"/>
        <v>18.880500609176615</v>
      </c>
      <c r="Q1096" s="102">
        <f t="shared" si="313"/>
        <v>4.9224514715476911E-2</v>
      </c>
      <c r="R1096" s="106">
        <f>IF(K1096-H1095&lt;0,0,K1096-H1095)</f>
        <v>0</v>
      </c>
      <c r="S1096" s="106">
        <f>K1096-V1096</f>
        <v>0</v>
      </c>
      <c r="T1096" s="106">
        <f>IF(R1096&gt;0,$C$6-$C$8,IF($C$6-$C$8-W1096&lt;0,0,$C$6-$C$8-W1096))</f>
        <v>97.214462279726973</v>
      </c>
      <c r="U1096" s="107">
        <f>IF(R1096=0,IF(U1095+(F1096-AL1096/$C$23)*$C$21/($C$21+$C$22)&gt;$C$8,$C$8,U1095+F1096*$C$21/($C$21+$C$22)),E1096)</f>
        <v>1400</v>
      </c>
      <c r="V1096" s="107">
        <f>IF(R1096&gt;0,0,IF(V1095+(F1096-AL1096/$C$23)*$C$21/($C$21+$C$22)&gt;$C$8,$C$8,IF(U1096=$C$8,V1095+(F1096-AL1096/$C$23)*$C$21/$C$22,V1095+(F1096-AL1096/$C$23)*$C$21/($C$21+$C$22))))</f>
        <v>1400</v>
      </c>
      <c r="W1096" s="203">
        <f>IF(R1096&gt;0,0,IF(W1095+AL1096/$C$23&gt;$F$23,$F$23,W1095+AL1096/$C$23))</f>
        <v>2.7855377202730285</v>
      </c>
      <c r="X1096" s="105" t="str">
        <f>IF(R1096=0,"-",FORECAST($C$8,Инклинометрия!$B$2:$B$152,Инклинометрия!$A$2:$A$152))</f>
        <v>-</v>
      </c>
      <c r="Y1096" s="105" t="str">
        <f>IF(R1096=0,"-",FORECAST($C$8-R1096,Инклинометрия!$B$2:$B$152,Инклинометрия!$A$2:$A$152))</f>
        <v>-</v>
      </c>
      <c r="Z1096" s="105" t="str">
        <f>IF(R1096&gt;0,FORECAST($C$8,Инклинометрия!$B$2:$B$152,Инклинометрия!$A$2:$A$152),IF(V1096=$C$8,"-",FORECAST($C$8-V1096,Инклинометрия!$B$2:$B$152,Инклинометрия!$A$2:$A$152)))</f>
        <v>-</v>
      </c>
      <c r="AA1096" s="105" t="str">
        <f>IF(S1096=0,"-",FORECAST($C$8-(S1096+V1096),Инклинометрия!$B$2:$B$152,Инклинометрия!$A$2:$A$152))</f>
        <v>-</v>
      </c>
      <c r="AB1096" s="105">
        <f>FORECAST($C$8+T1096,Инклинометрия!$B$2:$B$152,Инклинометрия!$A$2:$A$152)</f>
        <v>1422.3537391657405</v>
      </c>
      <c r="AC1096" s="105">
        <f>IF(R1096=0,FORECAST($C$6-T1096,Инклинометрия!$B$2:$B$152,Инклинометрия!$A$2:$A$152),FORECAST($C$8,Инклинометрия!$B$2:$B$152,Инклинометрия!$A$2:$A$152))</f>
        <v>1332.6462608342592</v>
      </c>
      <c r="AD1096" s="107">
        <f>IF(R1096=0,FORECAST($C$8,Инклинометрия!$B$2:$B$152,Инклинометрия!$A$2:$A$152),Y1096)</f>
        <v>1330</v>
      </c>
      <c r="AE1096" s="107">
        <f>FORECAST($C$8-(R1096+U1096),Инклинометрия!$B$2:$B$152,Инклинометрия!$A$2:$A$152)</f>
        <v>0</v>
      </c>
      <c r="AF1096" s="107">
        <f>IF(V1096=0,"-",FORECAST($C$8,Инклинометрия!$B$2:$B$152,Инклинометрия!$A$2:$A$152))</f>
        <v>1330</v>
      </c>
      <c r="AG1096" s="107">
        <f>IF(V1096=0,"-",FORECAST($C$8-V1096,Инклинометрия!$B$2:$B$152,Инклинометрия!$A$2:$A$152))</f>
        <v>0</v>
      </c>
      <c r="AH1096" s="107">
        <f>IF(W1096=0,"-",FORECAST($C$8+W1096,Инклинометрия!$B$2:$B$152,Инклинометрия!$A$2:$A$152))</f>
        <v>1332.6462608342592</v>
      </c>
      <c r="AI1096" s="107">
        <f>IF(W1096=0,"-",FORECAST($C$8,Инклинометрия!$B$2:$B$152,Инклинометрия!$A$2:$A$152))</f>
        <v>1330</v>
      </c>
      <c r="AK1096" s="122">
        <f t="shared" si="320"/>
        <v>0</v>
      </c>
      <c r="AL1096" s="67">
        <f>AK1096*(B1096-B1095)</f>
        <v>0</v>
      </c>
      <c r="AM1096" s="23">
        <f t="shared" si="322"/>
        <v>8.6725204696437436E-2</v>
      </c>
      <c r="AN1096" s="26">
        <f>AN1095+AK1096*(B1096-B1095)/(2*PI()*$C$5*AN1095*$K$13)</f>
        <v>0.15480061813468687</v>
      </c>
      <c r="AO1096" s="87">
        <f t="shared" si="314"/>
        <v>145932.55112472404</v>
      </c>
      <c r="AP1096" s="87">
        <f>IF(R1096+U1096&lt;$C$8,0,32*$L$23/$C$12^2*($K$10*R1096+$K$8*U1096)+32*$L$24/($C$14^2-$C$13^2)*($K$10*S1096+$K$8*V1096))</f>
        <v>44607.551124724028</v>
      </c>
      <c r="AQ1096" s="66">
        <f>R1096*$C$11*$C$9+U1096*$C$11*$C$10</f>
        <v>14695380</v>
      </c>
      <c r="AR1096" s="66">
        <f>S1096*$C$11*$C$9+V1096*$C$11*$C$10</f>
        <v>14695380</v>
      </c>
      <c r="AS1096" s="87">
        <f>$C$11*(T1096*$C$9+W1096*$C$10)</f>
        <v>792178.05375968735</v>
      </c>
      <c r="AT1096" s="45">
        <f t="shared" si="308"/>
        <v>15633490.60488441</v>
      </c>
      <c r="AU1096" s="75"/>
    </row>
    <row r="1097" spans="2:47" ht="15" thickBot="1" x14ac:dyDescent="0.35">
      <c r="B1097" s="41">
        <f t="shared" si="315"/>
        <v>21320</v>
      </c>
      <c r="C1097" s="8">
        <f t="shared" si="316"/>
        <v>213.20000000000002</v>
      </c>
      <c r="D1097" s="73">
        <f t="shared" si="304"/>
        <v>285.15500000000003</v>
      </c>
      <c r="E1097" s="29">
        <f t="shared" si="321"/>
        <v>70617.760389577714</v>
      </c>
      <c r="F1097" s="29">
        <f t="shared" si="317"/>
        <v>66.245553836382484</v>
      </c>
      <c r="G1097" s="29">
        <f t="shared" si="318"/>
        <v>88.603428256161564</v>
      </c>
      <c r="H1097" s="17">
        <f t="shared" si="319"/>
        <v>94451.254521058901</v>
      </c>
      <c r="I1097" s="29">
        <f t="shared" si="309"/>
        <v>2.2250485660981263</v>
      </c>
      <c r="J1097" s="29">
        <f t="shared" si="310"/>
        <v>41.694115440741633</v>
      </c>
      <c r="K1097" s="32">
        <f>IF((D1096+L1096+M1096-AL1096)/($C$21+$C$22)&gt;$C$8,$C$8,(D1096+L1096+M1096-AL1096)/($C$21+$C$22))</f>
        <v>1400</v>
      </c>
      <c r="L1097" s="97">
        <f t="shared" si="305"/>
        <v>0</v>
      </c>
      <c r="M1097" s="96">
        <f t="shared" si="306"/>
        <v>0</v>
      </c>
      <c r="N1097" s="98">
        <f t="shared" si="311"/>
        <v>1.7179213529287818</v>
      </c>
      <c r="O1097" s="100">
        <f t="shared" si="307"/>
        <v>4.2266987561397071</v>
      </c>
      <c r="P1097" s="104">
        <f t="shared" si="312"/>
        <v>18.880500609176615</v>
      </c>
      <c r="Q1097" s="102">
        <f t="shared" si="313"/>
        <v>4.9224514715476911E-2</v>
      </c>
      <c r="R1097" s="106">
        <f>IF(K1097-H1096&lt;0,0,K1097-H1096)</f>
        <v>0</v>
      </c>
      <c r="S1097" s="106">
        <f>K1097-V1097</f>
        <v>0</v>
      </c>
      <c r="T1097" s="106">
        <f>IF(R1097&gt;0,$C$6-$C$8,IF($C$6-$C$8-W1097&lt;0,0,$C$6-$C$8-W1097))</f>
        <v>97.214462279726973</v>
      </c>
      <c r="U1097" s="107">
        <f>IF(R1097=0,IF(U1096+(F1097-AL1097/$C$23)*$C$21/($C$21+$C$22)&gt;$C$8,$C$8,U1096+F1097*$C$21/($C$21+$C$22)),E1097)</f>
        <v>1400</v>
      </c>
      <c r="V1097" s="107">
        <f>IF(R1097&gt;0,0,IF(V1096+(F1097-AL1097/$C$23)*$C$21/($C$21+$C$22)&gt;$C$8,$C$8,IF(U1097=$C$8,V1096+(F1097-AL1097/$C$23)*$C$21/$C$22,V1096+(F1097-AL1097/$C$23)*$C$21/($C$21+$C$22))))</f>
        <v>1400</v>
      </c>
      <c r="W1097" s="203">
        <f>IF(R1097&gt;0,0,IF(W1096+AL1097/$C$23&gt;$F$23,$F$23,W1096+AL1097/$C$23))</f>
        <v>2.7855377202730285</v>
      </c>
      <c r="X1097" s="105" t="str">
        <f>IF(R1097=0,"-",FORECAST($C$8,Инклинометрия!$B$2:$B$152,Инклинометрия!$A$2:$A$152))</f>
        <v>-</v>
      </c>
      <c r="Y1097" s="105" t="str">
        <f>IF(R1097=0,"-",FORECAST($C$8-R1097,Инклинометрия!$B$2:$B$152,Инклинометрия!$A$2:$A$152))</f>
        <v>-</v>
      </c>
      <c r="Z1097" s="105" t="str">
        <f>IF(R1097&gt;0,FORECAST($C$8,Инклинометрия!$B$2:$B$152,Инклинометрия!$A$2:$A$152),IF(V1097=$C$8,"-",FORECAST($C$8-V1097,Инклинометрия!$B$2:$B$152,Инклинометрия!$A$2:$A$152)))</f>
        <v>-</v>
      </c>
      <c r="AA1097" s="105" t="str">
        <f>IF(S1097=0,"-",FORECAST($C$8-(S1097+V1097),Инклинометрия!$B$2:$B$152,Инклинометрия!$A$2:$A$152))</f>
        <v>-</v>
      </c>
      <c r="AB1097" s="105">
        <f>FORECAST($C$8+T1097,Инклинометрия!$B$2:$B$152,Инклинометрия!$A$2:$A$152)</f>
        <v>1422.3537391657405</v>
      </c>
      <c r="AC1097" s="105">
        <f>IF(R1097=0,FORECAST($C$6-T1097,Инклинометрия!$B$2:$B$152,Инклинометрия!$A$2:$A$152),FORECAST($C$8,Инклинометрия!$B$2:$B$152,Инклинометрия!$A$2:$A$152))</f>
        <v>1332.6462608342592</v>
      </c>
      <c r="AD1097" s="107">
        <f>IF(R1097=0,FORECAST($C$8,Инклинометрия!$B$2:$B$152,Инклинометрия!$A$2:$A$152),Y1097)</f>
        <v>1330</v>
      </c>
      <c r="AE1097" s="107">
        <f>FORECAST($C$8-(R1097+U1097),Инклинометрия!$B$2:$B$152,Инклинометрия!$A$2:$A$152)</f>
        <v>0</v>
      </c>
      <c r="AF1097" s="107">
        <f>IF(V1097=0,"-",FORECAST($C$8,Инклинометрия!$B$2:$B$152,Инклинометрия!$A$2:$A$152))</f>
        <v>1330</v>
      </c>
      <c r="AG1097" s="107">
        <f>IF(V1097=0,"-",FORECAST($C$8-V1097,Инклинометрия!$B$2:$B$152,Инклинометрия!$A$2:$A$152))</f>
        <v>0</v>
      </c>
      <c r="AH1097" s="107">
        <f>IF(W1097=0,"-",FORECAST($C$8+W1097,Инклинометрия!$B$2:$B$152,Инклинометрия!$A$2:$A$152))</f>
        <v>1332.6462608342592</v>
      </c>
      <c r="AI1097" s="107">
        <f>IF(W1097=0,"-",FORECAST($C$8,Инклинометрия!$B$2:$B$152,Инклинометрия!$A$2:$A$152))</f>
        <v>1330</v>
      </c>
      <c r="AK1097" s="122">
        <f t="shared" si="320"/>
        <v>0</v>
      </c>
      <c r="AL1097" s="67">
        <f>AK1097*(B1097-B1096)</f>
        <v>0</v>
      </c>
      <c r="AM1097" s="23">
        <f t="shared" si="322"/>
        <v>8.6725204696437436E-2</v>
      </c>
      <c r="AN1097" s="26">
        <f>AN1096+AK1097*(B1097-B1096)/(2*PI()*$C$5*AN1096*$K$13)</f>
        <v>0.15480061813468687</v>
      </c>
      <c r="AO1097" s="87">
        <f t="shared" si="314"/>
        <v>145932.55112472404</v>
      </c>
      <c r="AP1097" s="87">
        <f>IF(R1097+U1097&lt;$C$8,0,32*$L$23/$C$12^2*($K$10*R1097+$K$8*U1097)+32*$L$24/($C$14^2-$C$13^2)*($K$10*S1097+$K$8*V1097))</f>
        <v>44607.551124724028</v>
      </c>
      <c r="AQ1097" s="66">
        <f>R1097*$C$11*$C$9+U1097*$C$11*$C$10</f>
        <v>14695380</v>
      </c>
      <c r="AR1097" s="66">
        <f>S1097*$C$11*$C$9+V1097*$C$11*$C$10</f>
        <v>14695380</v>
      </c>
      <c r="AS1097" s="87">
        <f>$C$11*(T1097*$C$9+W1097*$C$10)</f>
        <v>792178.05375968735</v>
      </c>
      <c r="AT1097" s="45">
        <f t="shared" si="308"/>
        <v>15633490.60488441</v>
      </c>
      <c r="AU1097" s="75"/>
    </row>
    <row r="1098" spans="2:47" ht="15" thickBot="1" x14ac:dyDescent="0.35">
      <c r="B1098" s="41">
        <f t="shared" si="315"/>
        <v>21340</v>
      </c>
      <c r="C1098" s="8">
        <f t="shared" si="316"/>
        <v>213.4</v>
      </c>
      <c r="D1098" s="73">
        <f t="shared" si="304"/>
        <v>285.42250000000001</v>
      </c>
      <c r="E1098" s="29">
        <f t="shared" si="321"/>
        <v>70684.005943414086</v>
      </c>
      <c r="F1098" s="29">
        <f t="shared" si="317"/>
        <v>66.245553836373062</v>
      </c>
      <c r="G1098" s="29">
        <f t="shared" si="318"/>
        <v>88.603428256148959</v>
      </c>
      <c r="H1098" s="17">
        <f t="shared" si="319"/>
        <v>94539.857949315046</v>
      </c>
      <c r="I1098" s="29">
        <f t="shared" si="309"/>
        <v>2.2250485660981263</v>
      </c>
      <c r="J1098" s="29">
        <f t="shared" si="310"/>
        <v>41.69411544073867</v>
      </c>
      <c r="K1098" s="32">
        <f>IF((D1097+L1097+M1097-AL1097)/($C$21+$C$22)&gt;$C$8,$C$8,(D1097+L1097+M1097-AL1097)/($C$21+$C$22))</f>
        <v>1400</v>
      </c>
      <c r="L1098" s="97">
        <f t="shared" si="305"/>
        <v>0</v>
      </c>
      <c r="M1098" s="96">
        <f t="shared" si="306"/>
        <v>0</v>
      </c>
      <c r="N1098" s="98">
        <f t="shared" si="311"/>
        <v>1.7179213529287818</v>
      </c>
      <c r="O1098" s="100">
        <f t="shared" si="307"/>
        <v>4.2266987561397071</v>
      </c>
      <c r="P1098" s="104">
        <f t="shared" si="312"/>
        <v>18.880500609176615</v>
      </c>
      <c r="Q1098" s="102">
        <f t="shared" si="313"/>
        <v>4.9224514715476911E-2</v>
      </c>
      <c r="R1098" s="106">
        <f>IF(K1098-H1097&lt;0,0,K1098-H1097)</f>
        <v>0</v>
      </c>
      <c r="S1098" s="106">
        <f>K1098-V1098</f>
        <v>0</v>
      </c>
      <c r="T1098" s="106">
        <f>IF(R1098&gt;0,$C$6-$C$8,IF($C$6-$C$8-W1098&lt;0,0,$C$6-$C$8-W1098))</f>
        <v>97.214462279726973</v>
      </c>
      <c r="U1098" s="107">
        <f>IF(R1098=0,IF(U1097+(F1098-AL1098/$C$23)*$C$21/($C$21+$C$22)&gt;$C$8,$C$8,U1097+F1098*$C$21/($C$21+$C$22)),E1098)</f>
        <v>1400</v>
      </c>
      <c r="V1098" s="107">
        <f>IF(R1098&gt;0,0,IF(V1097+(F1098-AL1098/$C$23)*$C$21/($C$21+$C$22)&gt;$C$8,$C$8,IF(U1098=$C$8,V1097+(F1098-AL1098/$C$23)*$C$21/$C$22,V1097+(F1098-AL1098/$C$23)*$C$21/($C$21+$C$22))))</f>
        <v>1400</v>
      </c>
      <c r="W1098" s="203">
        <f>IF(R1098&gt;0,0,IF(W1097+AL1098/$C$23&gt;$F$23,$F$23,W1097+AL1098/$C$23))</f>
        <v>2.7855377202730285</v>
      </c>
      <c r="X1098" s="105" t="str">
        <f>IF(R1098=0,"-",FORECAST($C$8,Инклинометрия!$B$2:$B$152,Инклинометрия!$A$2:$A$152))</f>
        <v>-</v>
      </c>
      <c r="Y1098" s="105" t="str">
        <f>IF(R1098=0,"-",FORECAST($C$8-R1098,Инклинометрия!$B$2:$B$152,Инклинометрия!$A$2:$A$152))</f>
        <v>-</v>
      </c>
      <c r="Z1098" s="105" t="str">
        <f>IF(R1098&gt;0,FORECAST($C$8,Инклинометрия!$B$2:$B$152,Инклинометрия!$A$2:$A$152),IF(V1098=$C$8,"-",FORECAST($C$8-V1098,Инклинометрия!$B$2:$B$152,Инклинометрия!$A$2:$A$152)))</f>
        <v>-</v>
      </c>
      <c r="AA1098" s="105" t="str">
        <f>IF(S1098=0,"-",FORECAST($C$8-(S1098+V1098),Инклинометрия!$B$2:$B$152,Инклинометрия!$A$2:$A$152))</f>
        <v>-</v>
      </c>
      <c r="AB1098" s="105">
        <f>FORECAST($C$8+T1098,Инклинометрия!$B$2:$B$152,Инклинометрия!$A$2:$A$152)</f>
        <v>1422.3537391657405</v>
      </c>
      <c r="AC1098" s="105">
        <f>IF(R1098=0,FORECAST($C$6-T1098,Инклинометрия!$B$2:$B$152,Инклинометрия!$A$2:$A$152),FORECAST($C$8,Инклинометрия!$B$2:$B$152,Инклинометрия!$A$2:$A$152))</f>
        <v>1332.6462608342592</v>
      </c>
      <c r="AD1098" s="107">
        <f>IF(R1098=0,FORECAST($C$8,Инклинометрия!$B$2:$B$152,Инклинометрия!$A$2:$A$152),Y1098)</f>
        <v>1330</v>
      </c>
      <c r="AE1098" s="107">
        <f>FORECAST($C$8-(R1098+U1098),Инклинометрия!$B$2:$B$152,Инклинометрия!$A$2:$A$152)</f>
        <v>0</v>
      </c>
      <c r="AF1098" s="107">
        <f>IF(V1098=0,"-",FORECAST($C$8,Инклинометрия!$B$2:$B$152,Инклинометрия!$A$2:$A$152))</f>
        <v>1330</v>
      </c>
      <c r="AG1098" s="107">
        <f>IF(V1098=0,"-",FORECAST($C$8-V1098,Инклинометрия!$B$2:$B$152,Инклинометрия!$A$2:$A$152))</f>
        <v>0</v>
      </c>
      <c r="AH1098" s="107">
        <f>IF(W1098=0,"-",FORECAST($C$8+W1098,Инклинометрия!$B$2:$B$152,Инклинометрия!$A$2:$A$152))</f>
        <v>1332.6462608342592</v>
      </c>
      <c r="AI1098" s="107">
        <f>IF(W1098=0,"-",FORECAST($C$8,Инклинометрия!$B$2:$B$152,Инклинометрия!$A$2:$A$152))</f>
        <v>1330</v>
      </c>
      <c r="AK1098" s="122">
        <f t="shared" si="320"/>
        <v>0</v>
      </c>
      <c r="AL1098" s="67">
        <f>AK1098*(B1098-B1097)</f>
        <v>0</v>
      </c>
      <c r="AM1098" s="23">
        <f t="shared" si="322"/>
        <v>8.6725204696437436E-2</v>
      </c>
      <c r="AN1098" s="26">
        <f>AN1097+AK1098*(B1098-B1097)/(2*PI()*$C$5*AN1097*$K$13)</f>
        <v>0.15480061813468687</v>
      </c>
      <c r="AO1098" s="87">
        <f t="shared" si="314"/>
        <v>145932.55112472404</v>
      </c>
      <c r="AP1098" s="87">
        <f>IF(R1098+U1098&lt;$C$8,0,32*$L$23/$C$12^2*($K$10*R1098+$K$8*U1098)+32*$L$24/($C$14^2-$C$13^2)*($K$10*S1098+$K$8*V1098))</f>
        <v>44607.551124724028</v>
      </c>
      <c r="AQ1098" s="66">
        <f>R1098*$C$11*$C$9+U1098*$C$11*$C$10</f>
        <v>14695380</v>
      </c>
      <c r="AR1098" s="66">
        <f>S1098*$C$11*$C$9+V1098*$C$11*$C$10</f>
        <v>14695380</v>
      </c>
      <c r="AS1098" s="87">
        <f>$C$11*(T1098*$C$9+W1098*$C$10)</f>
        <v>792178.05375968735</v>
      </c>
      <c r="AT1098" s="45">
        <f t="shared" si="308"/>
        <v>15633490.60488441</v>
      </c>
      <c r="AU1098" s="75"/>
    </row>
    <row r="1099" spans="2:47" ht="15" thickBot="1" x14ac:dyDescent="0.35">
      <c r="B1099" s="41">
        <f t="shared" si="315"/>
        <v>21360</v>
      </c>
      <c r="C1099" s="8">
        <f t="shared" si="316"/>
        <v>213.6</v>
      </c>
      <c r="D1099" s="73">
        <f t="shared" si="304"/>
        <v>285.69</v>
      </c>
      <c r="E1099" s="29">
        <f t="shared" si="321"/>
        <v>70750.251497250458</v>
      </c>
      <c r="F1099" s="29">
        <f t="shared" si="317"/>
        <v>66.245553836373062</v>
      </c>
      <c r="G1099" s="29">
        <f t="shared" si="318"/>
        <v>88.603428256148959</v>
      </c>
      <c r="H1099" s="17">
        <f t="shared" si="319"/>
        <v>94628.461377571191</v>
      </c>
      <c r="I1099" s="29">
        <f t="shared" si="309"/>
        <v>2.2250485660981263</v>
      </c>
      <c r="J1099" s="29">
        <f t="shared" si="310"/>
        <v>41.69411544073867</v>
      </c>
      <c r="K1099" s="32">
        <f>IF((D1098+L1098+M1098-AL1098)/($C$21+$C$22)&gt;$C$8,$C$8,(D1098+L1098+M1098-AL1098)/($C$21+$C$22))</f>
        <v>1400</v>
      </c>
      <c r="L1099" s="97">
        <f t="shared" si="305"/>
        <v>0</v>
      </c>
      <c r="M1099" s="96">
        <f t="shared" si="306"/>
        <v>0</v>
      </c>
      <c r="N1099" s="98">
        <f t="shared" si="311"/>
        <v>1.7179213529287818</v>
      </c>
      <c r="O1099" s="100">
        <f t="shared" si="307"/>
        <v>4.2266987561397071</v>
      </c>
      <c r="P1099" s="104">
        <f t="shared" si="312"/>
        <v>18.880500609176615</v>
      </c>
      <c r="Q1099" s="102">
        <f t="shared" si="313"/>
        <v>4.9224514715476911E-2</v>
      </c>
      <c r="R1099" s="106">
        <f>IF(K1099-H1098&lt;0,0,K1099-H1098)</f>
        <v>0</v>
      </c>
      <c r="S1099" s="106">
        <f>K1099-V1099</f>
        <v>0</v>
      </c>
      <c r="T1099" s="106">
        <f>IF(R1099&gt;0,$C$6-$C$8,IF($C$6-$C$8-W1099&lt;0,0,$C$6-$C$8-W1099))</f>
        <v>97.214462279726973</v>
      </c>
      <c r="U1099" s="107">
        <f>IF(R1099=0,IF(U1098+(F1099-AL1099/$C$23)*$C$21/($C$21+$C$22)&gt;$C$8,$C$8,U1098+F1099*$C$21/($C$21+$C$22)),E1099)</f>
        <v>1400</v>
      </c>
      <c r="V1099" s="107">
        <f>IF(R1099&gt;0,0,IF(V1098+(F1099-AL1099/$C$23)*$C$21/($C$21+$C$22)&gt;$C$8,$C$8,IF(U1099=$C$8,V1098+(F1099-AL1099/$C$23)*$C$21/$C$22,V1098+(F1099-AL1099/$C$23)*$C$21/($C$21+$C$22))))</f>
        <v>1400</v>
      </c>
      <c r="W1099" s="203">
        <f>IF(R1099&gt;0,0,IF(W1098+AL1099/$C$23&gt;$F$23,$F$23,W1098+AL1099/$C$23))</f>
        <v>2.7855377202730285</v>
      </c>
      <c r="X1099" s="105" t="str">
        <f>IF(R1099=0,"-",FORECAST($C$8,Инклинометрия!$B$2:$B$152,Инклинометрия!$A$2:$A$152))</f>
        <v>-</v>
      </c>
      <c r="Y1099" s="105" t="str">
        <f>IF(R1099=0,"-",FORECAST($C$8-R1099,Инклинометрия!$B$2:$B$152,Инклинометрия!$A$2:$A$152))</f>
        <v>-</v>
      </c>
      <c r="Z1099" s="105" t="str">
        <f>IF(R1099&gt;0,FORECAST($C$8,Инклинометрия!$B$2:$B$152,Инклинометрия!$A$2:$A$152),IF(V1099=$C$8,"-",FORECAST($C$8-V1099,Инклинометрия!$B$2:$B$152,Инклинометрия!$A$2:$A$152)))</f>
        <v>-</v>
      </c>
      <c r="AA1099" s="105" t="str">
        <f>IF(S1099=0,"-",FORECAST($C$8-(S1099+V1099),Инклинометрия!$B$2:$B$152,Инклинометрия!$A$2:$A$152))</f>
        <v>-</v>
      </c>
      <c r="AB1099" s="105">
        <f>FORECAST($C$8+T1099,Инклинометрия!$B$2:$B$152,Инклинометрия!$A$2:$A$152)</f>
        <v>1422.3537391657405</v>
      </c>
      <c r="AC1099" s="105">
        <f>IF(R1099=0,FORECAST($C$6-T1099,Инклинометрия!$B$2:$B$152,Инклинометрия!$A$2:$A$152),FORECAST($C$8,Инклинометрия!$B$2:$B$152,Инклинометрия!$A$2:$A$152))</f>
        <v>1332.6462608342592</v>
      </c>
      <c r="AD1099" s="107">
        <f>IF(R1099=0,FORECAST($C$8,Инклинометрия!$B$2:$B$152,Инклинометрия!$A$2:$A$152),Y1099)</f>
        <v>1330</v>
      </c>
      <c r="AE1099" s="107">
        <f>FORECAST($C$8-(R1099+U1099),Инклинометрия!$B$2:$B$152,Инклинометрия!$A$2:$A$152)</f>
        <v>0</v>
      </c>
      <c r="AF1099" s="107">
        <f>IF(V1099=0,"-",FORECAST($C$8,Инклинометрия!$B$2:$B$152,Инклинометрия!$A$2:$A$152))</f>
        <v>1330</v>
      </c>
      <c r="AG1099" s="107">
        <f>IF(V1099=0,"-",FORECAST($C$8-V1099,Инклинометрия!$B$2:$B$152,Инклинометрия!$A$2:$A$152))</f>
        <v>0</v>
      </c>
      <c r="AH1099" s="107">
        <f>IF(W1099=0,"-",FORECAST($C$8+W1099,Инклинометрия!$B$2:$B$152,Инклинометрия!$A$2:$A$152))</f>
        <v>1332.6462608342592</v>
      </c>
      <c r="AI1099" s="107">
        <f>IF(W1099=0,"-",FORECAST($C$8,Инклинометрия!$B$2:$B$152,Инклинометрия!$A$2:$A$152))</f>
        <v>1330</v>
      </c>
      <c r="AK1099" s="122">
        <f t="shared" si="320"/>
        <v>0</v>
      </c>
      <c r="AL1099" s="67">
        <f>AK1099*(B1099-B1098)</f>
        <v>0</v>
      </c>
      <c r="AM1099" s="23">
        <f t="shared" si="322"/>
        <v>8.6725204696437436E-2</v>
      </c>
      <c r="AN1099" s="26">
        <f>AN1098+AK1099*(B1099-B1098)/(2*PI()*$C$5*AN1098*$K$13)</f>
        <v>0.15480061813468687</v>
      </c>
      <c r="AO1099" s="87">
        <f t="shared" si="314"/>
        <v>145932.55112472404</v>
      </c>
      <c r="AP1099" s="87">
        <f>IF(R1099+U1099&lt;$C$8,0,32*$L$23/$C$12^2*($K$10*R1099+$K$8*U1099)+32*$L$24/($C$14^2-$C$13^2)*($K$10*S1099+$K$8*V1099))</f>
        <v>44607.551124724028</v>
      </c>
      <c r="AQ1099" s="66">
        <f>R1099*$C$11*$C$9+U1099*$C$11*$C$10</f>
        <v>14695380</v>
      </c>
      <c r="AR1099" s="66">
        <f>S1099*$C$11*$C$9+V1099*$C$11*$C$10</f>
        <v>14695380</v>
      </c>
      <c r="AS1099" s="87">
        <f>$C$11*(T1099*$C$9+W1099*$C$10)</f>
        <v>792178.05375968735</v>
      </c>
      <c r="AT1099" s="45">
        <f t="shared" si="308"/>
        <v>15633490.60488441</v>
      </c>
      <c r="AU1099" s="75"/>
    </row>
    <row r="1100" spans="2:47" ht="15" thickBot="1" x14ac:dyDescent="0.35">
      <c r="B1100" s="41">
        <f t="shared" si="315"/>
        <v>21380</v>
      </c>
      <c r="C1100" s="8">
        <f t="shared" si="316"/>
        <v>213.8</v>
      </c>
      <c r="D1100" s="73">
        <f t="shared" si="304"/>
        <v>285.95749999999998</v>
      </c>
      <c r="E1100" s="29">
        <f t="shared" si="321"/>
        <v>70816.497051086844</v>
      </c>
      <c r="F1100" s="29">
        <f t="shared" si="317"/>
        <v>66.245553836382484</v>
      </c>
      <c r="G1100" s="29">
        <f t="shared" si="318"/>
        <v>88.603428256161564</v>
      </c>
      <c r="H1100" s="17">
        <f t="shared" si="319"/>
        <v>94717.064805827351</v>
      </c>
      <c r="I1100" s="29">
        <f t="shared" si="309"/>
        <v>2.2250485660981263</v>
      </c>
      <c r="J1100" s="29">
        <f t="shared" si="310"/>
        <v>41.694115440741633</v>
      </c>
      <c r="K1100" s="32">
        <f>IF((D1099+L1099+M1099-AL1099)/($C$21+$C$22)&gt;$C$8,$C$8,(D1099+L1099+M1099-AL1099)/($C$21+$C$22))</f>
        <v>1400</v>
      </c>
      <c r="L1100" s="97">
        <f t="shared" si="305"/>
        <v>0</v>
      </c>
      <c r="M1100" s="96">
        <f t="shared" si="306"/>
        <v>0</v>
      </c>
      <c r="N1100" s="98">
        <f t="shared" si="311"/>
        <v>1.7179213529287818</v>
      </c>
      <c r="O1100" s="100">
        <f t="shared" si="307"/>
        <v>4.2266987561397071</v>
      </c>
      <c r="P1100" s="104">
        <f t="shared" si="312"/>
        <v>18.880500609176615</v>
      </c>
      <c r="Q1100" s="102">
        <f t="shared" si="313"/>
        <v>4.9224514715476911E-2</v>
      </c>
      <c r="R1100" s="106">
        <f>IF(K1100-H1099&lt;0,0,K1100-H1099)</f>
        <v>0</v>
      </c>
      <c r="S1100" s="106">
        <f>K1100-V1100</f>
        <v>0</v>
      </c>
      <c r="T1100" s="106">
        <f>IF(R1100&gt;0,$C$6-$C$8,IF($C$6-$C$8-W1100&lt;0,0,$C$6-$C$8-W1100))</f>
        <v>97.214462279726973</v>
      </c>
      <c r="U1100" s="107">
        <f>IF(R1100=0,IF(U1099+(F1100-AL1100/$C$23)*$C$21/($C$21+$C$22)&gt;$C$8,$C$8,U1099+F1100*$C$21/($C$21+$C$22)),E1100)</f>
        <v>1400</v>
      </c>
      <c r="V1100" s="107">
        <f>IF(R1100&gt;0,0,IF(V1099+(F1100-AL1100/$C$23)*$C$21/($C$21+$C$22)&gt;$C$8,$C$8,IF(U1100=$C$8,V1099+(F1100-AL1100/$C$23)*$C$21/$C$22,V1099+(F1100-AL1100/$C$23)*$C$21/($C$21+$C$22))))</f>
        <v>1400</v>
      </c>
      <c r="W1100" s="203">
        <f>IF(R1100&gt;0,0,IF(W1099+AL1100/$C$23&gt;$F$23,$F$23,W1099+AL1100/$C$23))</f>
        <v>2.7855377202730285</v>
      </c>
      <c r="X1100" s="105" t="str">
        <f>IF(R1100=0,"-",FORECAST($C$8,Инклинометрия!$B$2:$B$152,Инклинометрия!$A$2:$A$152))</f>
        <v>-</v>
      </c>
      <c r="Y1100" s="105" t="str">
        <f>IF(R1100=0,"-",FORECAST($C$8-R1100,Инклинометрия!$B$2:$B$152,Инклинометрия!$A$2:$A$152))</f>
        <v>-</v>
      </c>
      <c r="Z1100" s="105" t="str">
        <f>IF(R1100&gt;0,FORECAST($C$8,Инклинометрия!$B$2:$B$152,Инклинометрия!$A$2:$A$152),IF(V1100=$C$8,"-",FORECAST($C$8-V1100,Инклинометрия!$B$2:$B$152,Инклинометрия!$A$2:$A$152)))</f>
        <v>-</v>
      </c>
      <c r="AA1100" s="105" t="str">
        <f>IF(S1100=0,"-",FORECAST($C$8-(S1100+V1100),Инклинометрия!$B$2:$B$152,Инклинометрия!$A$2:$A$152))</f>
        <v>-</v>
      </c>
      <c r="AB1100" s="105">
        <f>FORECAST($C$8+T1100,Инклинометрия!$B$2:$B$152,Инклинометрия!$A$2:$A$152)</f>
        <v>1422.3537391657405</v>
      </c>
      <c r="AC1100" s="105">
        <f>IF(R1100=0,FORECAST($C$6-T1100,Инклинометрия!$B$2:$B$152,Инклинометрия!$A$2:$A$152),FORECAST($C$8,Инклинометрия!$B$2:$B$152,Инклинометрия!$A$2:$A$152))</f>
        <v>1332.6462608342592</v>
      </c>
      <c r="AD1100" s="107">
        <f>IF(R1100=0,FORECAST($C$8,Инклинометрия!$B$2:$B$152,Инклинометрия!$A$2:$A$152),Y1100)</f>
        <v>1330</v>
      </c>
      <c r="AE1100" s="107">
        <f>FORECAST($C$8-(R1100+U1100),Инклинометрия!$B$2:$B$152,Инклинометрия!$A$2:$A$152)</f>
        <v>0</v>
      </c>
      <c r="AF1100" s="107">
        <f>IF(V1100=0,"-",FORECAST($C$8,Инклинометрия!$B$2:$B$152,Инклинометрия!$A$2:$A$152))</f>
        <v>1330</v>
      </c>
      <c r="AG1100" s="107">
        <f>IF(V1100=0,"-",FORECAST($C$8-V1100,Инклинометрия!$B$2:$B$152,Инклинометрия!$A$2:$A$152))</f>
        <v>0</v>
      </c>
      <c r="AH1100" s="107">
        <f>IF(W1100=0,"-",FORECAST($C$8+W1100,Инклинометрия!$B$2:$B$152,Инклинометрия!$A$2:$A$152))</f>
        <v>1332.6462608342592</v>
      </c>
      <c r="AI1100" s="107">
        <f>IF(W1100=0,"-",FORECAST($C$8,Инклинометрия!$B$2:$B$152,Инклинометрия!$A$2:$A$152))</f>
        <v>1330</v>
      </c>
      <c r="AK1100" s="122">
        <f t="shared" si="320"/>
        <v>0</v>
      </c>
      <c r="AL1100" s="67">
        <f>AK1100*(B1100-B1099)</f>
        <v>0</v>
      </c>
      <c r="AM1100" s="23">
        <f t="shared" si="322"/>
        <v>8.6725204696437436E-2</v>
      </c>
      <c r="AN1100" s="26">
        <f>AN1099+AK1100*(B1100-B1099)/(2*PI()*$C$5*AN1099*$K$13)</f>
        <v>0.15480061813468687</v>
      </c>
      <c r="AO1100" s="87">
        <f t="shared" si="314"/>
        <v>145932.55112472404</v>
      </c>
      <c r="AP1100" s="87">
        <f>IF(R1100+U1100&lt;$C$8,0,32*$L$23/$C$12^2*($K$10*R1100+$K$8*U1100)+32*$L$24/($C$14^2-$C$13^2)*($K$10*S1100+$K$8*V1100))</f>
        <v>44607.551124724028</v>
      </c>
      <c r="AQ1100" s="66">
        <f>R1100*$C$11*$C$9+U1100*$C$11*$C$10</f>
        <v>14695380</v>
      </c>
      <c r="AR1100" s="66">
        <f>S1100*$C$11*$C$9+V1100*$C$11*$C$10</f>
        <v>14695380</v>
      </c>
      <c r="AS1100" s="87">
        <f>$C$11*(T1100*$C$9+W1100*$C$10)</f>
        <v>792178.05375968735</v>
      </c>
      <c r="AT1100" s="45">
        <f t="shared" si="308"/>
        <v>15633490.60488441</v>
      </c>
      <c r="AU1100" s="75"/>
    </row>
    <row r="1101" spans="2:47" ht="15" thickBot="1" x14ac:dyDescent="0.35">
      <c r="B1101" s="41">
        <f t="shared" si="315"/>
        <v>21400</v>
      </c>
      <c r="C1101" s="8">
        <f t="shared" si="316"/>
        <v>214</v>
      </c>
      <c r="D1101" s="73">
        <f t="shared" si="304"/>
        <v>286.22500000000002</v>
      </c>
      <c r="E1101" s="29">
        <f t="shared" si="321"/>
        <v>70882.742604923216</v>
      </c>
      <c r="F1101" s="29">
        <f t="shared" si="317"/>
        <v>66.245553836373062</v>
      </c>
      <c r="G1101" s="29">
        <f t="shared" si="318"/>
        <v>88.603428256148959</v>
      </c>
      <c r="H1101" s="17">
        <f t="shared" si="319"/>
        <v>94805.668234083496</v>
      </c>
      <c r="I1101" s="29">
        <f t="shared" si="309"/>
        <v>2.2250485660981263</v>
      </c>
      <c r="J1101" s="29">
        <f t="shared" si="310"/>
        <v>41.69411544073867</v>
      </c>
      <c r="K1101" s="32">
        <f>IF((D1100+L1100+M1100-AL1100)/($C$21+$C$22)&gt;$C$8,$C$8,(D1100+L1100+M1100-AL1100)/($C$21+$C$22))</f>
        <v>1400</v>
      </c>
      <c r="L1101" s="97">
        <f t="shared" si="305"/>
        <v>0</v>
      </c>
      <c r="M1101" s="96">
        <f t="shared" si="306"/>
        <v>0</v>
      </c>
      <c r="N1101" s="98">
        <f t="shared" si="311"/>
        <v>1.7179213529287818</v>
      </c>
      <c r="O1101" s="100">
        <f t="shared" si="307"/>
        <v>4.2266987561397071</v>
      </c>
      <c r="P1101" s="104">
        <f t="shared" si="312"/>
        <v>18.880500609176615</v>
      </c>
      <c r="Q1101" s="102">
        <f t="shared" si="313"/>
        <v>4.9224514715476911E-2</v>
      </c>
      <c r="R1101" s="106">
        <f>IF(K1101-H1100&lt;0,0,K1101-H1100)</f>
        <v>0</v>
      </c>
      <c r="S1101" s="106">
        <f>K1101-V1101</f>
        <v>0</v>
      </c>
      <c r="T1101" s="106">
        <f>IF(R1101&gt;0,$C$6-$C$8,IF($C$6-$C$8-W1101&lt;0,0,$C$6-$C$8-W1101))</f>
        <v>97.214462279726973</v>
      </c>
      <c r="U1101" s="107">
        <f>IF(R1101=0,IF(U1100+(F1101-AL1101/$C$23)*$C$21/($C$21+$C$22)&gt;$C$8,$C$8,U1100+F1101*$C$21/($C$21+$C$22)),E1101)</f>
        <v>1400</v>
      </c>
      <c r="V1101" s="107">
        <f>IF(R1101&gt;0,0,IF(V1100+(F1101-AL1101/$C$23)*$C$21/($C$21+$C$22)&gt;$C$8,$C$8,IF(U1101=$C$8,V1100+(F1101-AL1101/$C$23)*$C$21/$C$22,V1100+(F1101-AL1101/$C$23)*$C$21/($C$21+$C$22))))</f>
        <v>1400</v>
      </c>
      <c r="W1101" s="203">
        <f>IF(R1101&gt;0,0,IF(W1100+AL1101/$C$23&gt;$F$23,$F$23,W1100+AL1101/$C$23))</f>
        <v>2.7855377202730285</v>
      </c>
      <c r="X1101" s="105" t="str">
        <f>IF(R1101=0,"-",FORECAST($C$8,Инклинометрия!$B$2:$B$152,Инклинометрия!$A$2:$A$152))</f>
        <v>-</v>
      </c>
      <c r="Y1101" s="105" t="str">
        <f>IF(R1101=0,"-",FORECAST($C$8-R1101,Инклинометрия!$B$2:$B$152,Инклинометрия!$A$2:$A$152))</f>
        <v>-</v>
      </c>
      <c r="Z1101" s="105" t="str">
        <f>IF(R1101&gt;0,FORECAST($C$8,Инклинометрия!$B$2:$B$152,Инклинометрия!$A$2:$A$152),IF(V1101=$C$8,"-",FORECAST($C$8-V1101,Инклинометрия!$B$2:$B$152,Инклинометрия!$A$2:$A$152)))</f>
        <v>-</v>
      </c>
      <c r="AA1101" s="105" t="str">
        <f>IF(S1101=0,"-",FORECAST($C$8-(S1101+V1101),Инклинометрия!$B$2:$B$152,Инклинометрия!$A$2:$A$152))</f>
        <v>-</v>
      </c>
      <c r="AB1101" s="105">
        <f>FORECAST($C$8+T1101,Инклинометрия!$B$2:$B$152,Инклинометрия!$A$2:$A$152)</f>
        <v>1422.3537391657405</v>
      </c>
      <c r="AC1101" s="105">
        <f>IF(R1101=0,FORECAST($C$6-T1101,Инклинометрия!$B$2:$B$152,Инклинометрия!$A$2:$A$152),FORECAST($C$8,Инклинометрия!$B$2:$B$152,Инклинометрия!$A$2:$A$152))</f>
        <v>1332.6462608342592</v>
      </c>
      <c r="AD1101" s="107">
        <f>IF(R1101=0,FORECAST($C$8,Инклинометрия!$B$2:$B$152,Инклинометрия!$A$2:$A$152),Y1101)</f>
        <v>1330</v>
      </c>
      <c r="AE1101" s="107">
        <f>FORECAST($C$8-(R1101+U1101),Инклинометрия!$B$2:$B$152,Инклинометрия!$A$2:$A$152)</f>
        <v>0</v>
      </c>
      <c r="AF1101" s="107">
        <f>IF(V1101=0,"-",FORECAST($C$8,Инклинометрия!$B$2:$B$152,Инклинометрия!$A$2:$A$152))</f>
        <v>1330</v>
      </c>
      <c r="AG1101" s="107">
        <f>IF(V1101=0,"-",FORECAST($C$8-V1101,Инклинометрия!$B$2:$B$152,Инклинометрия!$A$2:$A$152))</f>
        <v>0</v>
      </c>
      <c r="AH1101" s="107">
        <f>IF(W1101=0,"-",FORECAST($C$8+W1101,Инклинометрия!$B$2:$B$152,Инклинометрия!$A$2:$A$152))</f>
        <v>1332.6462608342592</v>
      </c>
      <c r="AI1101" s="107">
        <f>IF(W1101=0,"-",FORECAST($C$8,Инклинометрия!$B$2:$B$152,Инклинометрия!$A$2:$A$152))</f>
        <v>1330</v>
      </c>
      <c r="AK1101" s="122">
        <f t="shared" si="320"/>
        <v>0</v>
      </c>
      <c r="AL1101" s="67">
        <f>AK1101*(B1101-B1100)</f>
        <v>0</v>
      </c>
      <c r="AM1101" s="23">
        <f t="shared" si="322"/>
        <v>8.6725204696437436E-2</v>
      </c>
      <c r="AN1101" s="26">
        <f>AN1100+AK1101*(B1101-B1100)/(2*PI()*$C$5*AN1100*$K$13)</f>
        <v>0.15480061813468687</v>
      </c>
      <c r="AO1101" s="87">
        <f t="shared" si="314"/>
        <v>145932.55112472404</v>
      </c>
      <c r="AP1101" s="87">
        <f>IF(R1101+U1101&lt;$C$8,0,32*$L$23/$C$12^2*($K$10*R1101+$K$8*U1101)+32*$L$24/($C$14^2-$C$13^2)*($K$10*S1101+$K$8*V1101))</f>
        <v>44607.551124724028</v>
      </c>
      <c r="AQ1101" s="66">
        <f>R1101*$C$11*$C$9+U1101*$C$11*$C$10</f>
        <v>14695380</v>
      </c>
      <c r="AR1101" s="66">
        <f>S1101*$C$11*$C$9+V1101*$C$11*$C$10</f>
        <v>14695380</v>
      </c>
      <c r="AS1101" s="87">
        <f>$C$11*(T1101*$C$9+W1101*$C$10)</f>
        <v>792178.05375968735</v>
      </c>
      <c r="AT1101" s="45">
        <f t="shared" si="308"/>
        <v>15633490.60488441</v>
      </c>
      <c r="AU1101" s="75"/>
    </row>
    <row r="1102" spans="2:47" ht="15" thickBot="1" x14ac:dyDescent="0.35">
      <c r="B1102" s="41">
        <f t="shared" si="315"/>
        <v>21420</v>
      </c>
      <c r="C1102" s="8">
        <f t="shared" si="316"/>
        <v>214.20000000000002</v>
      </c>
      <c r="D1102" s="73">
        <f t="shared" si="304"/>
        <v>286.49250000000006</v>
      </c>
      <c r="E1102" s="29">
        <f t="shared" si="321"/>
        <v>70948.988158759588</v>
      </c>
      <c r="F1102" s="29">
        <f t="shared" si="317"/>
        <v>66.245553836382484</v>
      </c>
      <c r="G1102" s="29">
        <f t="shared" si="318"/>
        <v>88.603428256161564</v>
      </c>
      <c r="H1102" s="17">
        <f t="shared" si="319"/>
        <v>94894.271662339655</v>
      </c>
      <c r="I1102" s="29">
        <f t="shared" si="309"/>
        <v>2.2250485660981263</v>
      </c>
      <c r="J1102" s="29">
        <f t="shared" si="310"/>
        <v>41.694115440741633</v>
      </c>
      <c r="K1102" s="32">
        <f>IF((D1101+L1101+M1101-AL1101)/($C$21+$C$22)&gt;$C$8,$C$8,(D1101+L1101+M1101-AL1101)/($C$21+$C$22))</f>
        <v>1400</v>
      </c>
      <c r="L1102" s="97">
        <f t="shared" si="305"/>
        <v>0</v>
      </c>
      <c r="M1102" s="96">
        <f t="shared" si="306"/>
        <v>0</v>
      </c>
      <c r="N1102" s="98">
        <f t="shared" si="311"/>
        <v>1.7179213529287818</v>
      </c>
      <c r="O1102" s="100">
        <f t="shared" si="307"/>
        <v>4.2266987561397071</v>
      </c>
      <c r="P1102" s="104">
        <f t="shared" si="312"/>
        <v>18.880500609176615</v>
      </c>
      <c r="Q1102" s="102">
        <f t="shared" si="313"/>
        <v>4.9224514715476911E-2</v>
      </c>
      <c r="R1102" s="106">
        <f>IF(K1102-H1101&lt;0,0,K1102-H1101)</f>
        <v>0</v>
      </c>
      <c r="S1102" s="106">
        <f>K1102-V1102</f>
        <v>0</v>
      </c>
      <c r="T1102" s="106">
        <f>IF(R1102&gt;0,$C$6-$C$8,IF($C$6-$C$8-W1102&lt;0,0,$C$6-$C$8-W1102))</f>
        <v>97.214462279726973</v>
      </c>
      <c r="U1102" s="107">
        <f>IF(R1102=0,IF(U1101+(F1102-AL1102/$C$23)*$C$21/($C$21+$C$22)&gt;$C$8,$C$8,U1101+F1102*$C$21/($C$21+$C$22)),E1102)</f>
        <v>1400</v>
      </c>
      <c r="V1102" s="107">
        <f>IF(R1102&gt;0,0,IF(V1101+(F1102-AL1102/$C$23)*$C$21/($C$21+$C$22)&gt;$C$8,$C$8,IF(U1102=$C$8,V1101+(F1102-AL1102/$C$23)*$C$21/$C$22,V1101+(F1102-AL1102/$C$23)*$C$21/($C$21+$C$22))))</f>
        <v>1400</v>
      </c>
      <c r="W1102" s="203">
        <f>IF(R1102&gt;0,0,IF(W1101+AL1102/$C$23&gt;$F$23,$F$23,W1101+AL1102/$C$23))</f>
        <v>2.7855377202730285</v>
      </c>
      <c r="X1102" s="105" t="str">
        <f>IF(R1102=0,"-",FORECAST($C$8,Инклинометрия!$B$2:$B$152,Инклинометрия!$A$2:$A$152))</f>
        <v>-</v>
      </c>
      <c r="Y1102" s="105" t="str">
        <f>IF(R1102=0,"-",FORECAST($C$8-R1102,Инклинометрия!$B$2:$B$152,Инклинометрия!$A$2:$A$152))</f>
        <v>-</v>
      </c>
      <c r="Z1102" s="105" t="str">
        <f>IF(R1102&gt;0,FORECAST($C$8,Инклинометрия!$B$2:$B$152,Инклинометрия!$A$2:$A$152),IF(V1102=$C$8,"-",FORECAST($C$8-V1102,Инклинометрия!$B$2:$B$152,Инклинометрия!$A$2:$A$152)))</f>
        <v>-</v>
      </c>
      <c r="AA1102" s="105" t="str">
        <f>IF(S1102=0,"-",FORECAST($C$8-(S1102+V1102),Инклинометрия!$B$2:$B$152,Инклинометрия!$A$2:$A$152))</f>
        <v>-</v>
      </c>
      <c r="AB1102" s="105">
        <f>FORECAST($C$8+T1102,Инклинометрия!$B$2:$B$152,Инклинометрия!$A$2:$A$152)</f>
        <v>1422.3537391657405</v>
      </c>
      <c r="AC1102" s="105">
        <f>IF(R1102=0,FORECAST($C$6-T1102,Инклинометрия!$B$2:$B$152,Инклинометрия!$A$2:$A$152),FORECAST($C$8,Инклинометрия!$B$2:$B$152,Инклинометрия!$A$2:$A$152))</f>
        <v>1332.6462608342592</v>
      </c>
      <c r="AD1102" s="107">
        <f>IF(R1102=0,FORECAST($C$8,Инклинометрия!$B$2:$B$152,Инклинометрия!$A$2:$A$152),Y1102)</f>
        <v>1330</v>
      </c>
      <c r="AE1102" s="107">
        <f>FORECAST($C$8-(R1102+U1102),Инклинометрия!$B$2:$B$152,Инклинометрия!$A$2:$A$152)</f>
        <v>0</v>
      </c>
      <c r="AF1102" s="107">
        <f>IF(V1102=0,"-",FORECAST($C$8,Инклинометрия!$B$2:$B$152,Инклинометрия!$A$2:$A$152))</f>
        <v>1330</v>
      </c>
      <c r="AG1102" s="107">
        <f>IF(V1102=0,"-",FORECAST($C$8-V1102,Инклинометрия!$B$2:$B$152,Инклинометрия!$A$2:$A$152))</f>
        <v>0</v>
      </c>
      <c r="AH1102" s="107">
        <f>IF(W1102=0,"-",FORECAST($C$8+W1102,Инклинометрия!$B$2:$B$152,Инклинометрия!$A$2:$A$152))</f>
        <v>1332.6462608342592</v>
      </c>
      <c r="AI1102" s="107">
        <f>IF(W1102=0,"-",FORECAST($C$8,Инклинометрия!$B$2:$B$152,Инклинометрия!$A$2:$A$152))</f>
        <v>1330</v>
      </c>
      <c r="AK1102" s="122">
        <f t="shared" si="320"/>
        <v>0</v>
      </c>
      <c r="AL1102" s="67">
        <f>AK1102*(B1102-B1101)</f>
        <v>0</v>
      </c>
      <c r="AM1102" s="23">
        <f t="shared" si="322"/>
        <v>8.6725204696437436E-2</v>
      </c>
      <c r="AN1102" s="26">
        <f>AN1101+AK1102*(B1102-B1101)/(2*PI()*$C$5*AN1101*$K$13)</f>
        <v>0.15480061813468687</v>
      </c>
      <c r="AO1102" s="87">
        <f t="shared" si="314"/>
        <v>145932.55112472404</v>
      </c>
      <c r="AP1102" s="87">
        <f>IF(R1102+U1102&lt;$C$8,0,32*$L$23/$C$12^2*($K$10*R1102+$K$8*U1102)+32*$L$24/($C$14^2-$C$13^2)*($K$10*S1102+$K$8*V1102))</f>
        <v>44607.551124724028</v>
      </c>
      <c r="AQ1102" s="66">
        <f>R1102*$C$11*$C$9+U1102*$C$11*$C$10</f>
        <v>14695380</v>
      </c>
      <c r="AR1102" s="66">
        <f>S1102*$C$11*$C$9+V1102*$C$11*$C$10</f>
        <v>14695380</v>
      </c>
      <c r="AS1102" s="87">
        <f>$C$11*(T1102*$C$9+W1102*$C$10)</f>
        <v>792178.05375968735</v>
      </c>
      <c r="AT1102" s="45">
        <f t="shared" si="308"/>
        <v>15633490.60488441</v>
      </c>
      <c r="AU1102" s="75"/>
    </row>
    <row r="1103" spans="2:47" ht="15" thickBot="1" x14ac:dyDescent="0.35">
      <c r="B1103" s="41">
        <f t="shared" si="315"/>
        <v>21440</v>
      </c>
      <c r="C1103" s="8">
        <f t="shared" si="316"/>
        <v>214.4</v>
      </c>
      <c r="D1103" s="73">
        <f t="shared" si="304"/>
        <v>286.76</v>
      </c>
      <c r="E1103" s="29">
        <f t="shared" si="321"/>
        <v>71015.233712595975</v>
      </c>
      <c r="F1103" s="29">
        <f t="shared" si="317"/>
        <v>66.245553836373062</v>
      </c>
      <c r="G1103" s="29">
        <f t="shared" si="318"/>
        <v>88.603428256148959</v>
      </c>
      <c r="H1103" s="17">
        <f t="shared" si="319"/>
        <v>94982.8750905958</v>
      </c>
      <c r="I1103" s="29">
        <f t="shared" si="309"/>
        <v>2.2250485660981263</v>
      </c>
      <c r="J1103" s="29">
        <f t="shared" si="310"/>
        <v>41.69411544073867</v>
      </c>
      <c r="K1103" s="32">
        <f>IF((D1102+L1102+M1102-AL1102)/($C$21+$C$22)&gt;$C$8,$C$8,(D1102+L1102+M1102-AL1102)/($C$21+$C$22))</f>
        <v>1400</v>
      </c>
      <c r="L1103" s="97">
        <f t="shared" si="305"/>
        <v>0</v>
      </c>
      <c r="M1103" s="96">
        <f t="shared" si="306"/>
        <v>0</v>
      </c>
      <c r="N1103" s="98">
        <f t="shared" si="311"/>
        <v>1.7179213529287818</v>
      </c>
      <c r="O1103" s="100">
        <f t="shared" si="307"/>
        <v>4.2266987561397071</v>
      </c>
      <c r="P1103" s="104">
        <f t="shared" si="312"/>
        <v>18.880500609176615</v>
      </c>
      <c r="Q1103" s="102">
        <f t="shared" si="313"/>
        <v>4.9224514715476911E-2</v>
      </c>
      <c r="R1103" s="106">
        <f>IF(K1103-H1102&lt;0,0,K1103-H1102)</f>
        <v>0</v>
      </c>
      <c r="S1103" s="106">
        <f>K1103-V1103</f>
        <v>0</v>
      </c>
      <c r="T1103" s="106">
        <f>IF(R1103&gt;0,$C$6-$C$8,IF($C$6-$C$8-W1103&lt;0,0,$C$6-$C$8-W1103))</f>
        <v>97.214462279726973</v>
      </c>
      <c r="U1103" s="107">
        <f>IF(R1103=0,IF(U1102+(F1103-AL1103/$C$23)*$C$21/($C$21+$C$22)&gt;$C$8,$C$8,U1102+F1103*$C$21/($C$21+$C$22)),E1103)</f>
        <v>1400</v>
      </c>
      <c r="V1103" s="107">
        <f>IF(R1103&gt;0,0,IF(V1102+(F1103-AL1103/$C$23)*$C$21/($C$21+$C$22)&gt;$C$8,$C$8,IF(U1103=$C$8,V1102+(F1103-AL1103/$C$23)*$C$21/$C$22,V1102+(F1103-AL1103/$C$23)*$C$21/($C$21+$C$22))))</f>
        <v>1400</v>
      </c>
      <c r="W1103" s="203">
        <f>IF(R1103&gt;0,0,IF(W1102+AL1103/$C$23&gt;$F$23,$F$23,W1102+AL1103/$C$23))</f>
        <v>2.7855377202730285</v>
      </c>
      <c r="X1103" s="105" t="str">
        <f>IF(R1103=0,"-",FORECAST($C$8,Инклинометрия!$B$2:$B$152,Инклинометрия!$A$2:$A$152))</f>
        <v>-</v>
      </c>
      <c r="Y1103" s="105" t="str">
        <f>IF(R1103=0,"-",FORECAST($C$8-R1103,Инклинометрия!$B$2:$B$152,Инклинометрия!$A$2:$A$152))</f>
        <v>-</v>
      </c>
      <c r="Z1103" s="105" t="str">
        <f>IF(R1103&gt;0,FORECAST($C$8,Инклинометрия!$B$2:$B$152,Инклинометрия!$A$2:$A$152),IF(V1103=$C$8,"-",FORECAST($C$8-V1103,Инклинометрия!$B$2:$B$152,Инклинометрия!$A$2:$A$152)))</f>
        <v>-</v>
      </c>
      <c r="AA1103" s="105" t="str">
        <f>IF(S1103=0,"-",FORECAST($C$8-(S1103+V1103),Инклинометрия!$B$2:$B$152,Инклинометрия!$A$2:$A$152))</f>
        <v>-</v>
      </c>
      <c r="AB1103" s="105">
        <f>FORECAST($C$8+T1103,Инклинометрия!$B$2:$B$152,Инклинометрия!$A$2:$A$152)</f>
        <v>1422.3537391657405</v>
      </c>
      <c r="AC1103" s="105">
        <f>IF(R1103=0,FORECAST($C$6-T1103,Инклинометрия!$B$2:$B$152,Инклинометрия!$A$2:$A$152),FORECAST($C$8,Инклинометрия!$B$2:$B$152,Инклинометрия!$A$2:$A$152))</f>
        <v>1332.6462608342592</v>
      </c>
      <c r="AD1103" s="107">
        <f>IF(R1103=0,FORECAST($C$8,Инклинометрия!$B$2:$B$152,Инклинометрия!$A$2:$A$152),Y1103)</f>
        <v>1330</v>
      </c>
      <c r="AE1103" s="107">
        <f>FORECAST($C$8-(R1103+U1103),Инклинометрия!$B$2:$B$152,Инклинометрия!$A$2:$A$152)</f>
        <v>0</v>
      </c>
      <c r="AF1103" s="107">
        <f>IF(V1103=0,"-",FORECAST($C$8,Инклинометрия!$B$2:$B$152,Инклинометрия!$A$2:$A$152))</f>
        <v>1330</v>
      </c>
      <c r="AG1103" s="107">
        <f>IF(V1103=0,"-",FORECAST($C$8-V1103,Инклинометрия!$B$2:$B$152,Инклинометрия!$A$2:$A$152))</f>
        <v>0</v>
      </c>
      <c r="AH1103" s="107">
        <f>IF(W1103=0,"-",FORECAST($C$8+W1103,Инклинометрия!$B$2:$B$152,Инклинометрия!$A$2:$A$152))</f>
        <v>1332.6462608342592</v>
      </c>
      <c r="AI1103" s="107">
        <f>IF(W1103=0,"-",FORECAST($C$8,Инклинометрия!$B$2:$B$152,Инклинометрия!$A$2:$A$152))</f>
        <v>1330</v>
      </c>
      <c r="AK1103" s="122">
        <f t="shared" si="320"/>
        <v>0</v>
      </c>
      <c r="AL1103" s="67">
        <f>AK1103*(B1103-B1102)</f>
        <v>0</v>
      </c>
      <c r="AM1103" s="23">
        <f t="shared" si="322"/>
        <v>8.6725204696437436E-2</v>
      </c>
      <c r="AN1103" s="26">
        <f>AN1102+AK1103*(B1103-B1102)/(2*PI()*$C$5*AN1102*$K$13)</f>
        <v>0.15480061813468687</v>
      </c>
      <c r="AO1103" s="87">
        <f t="shared" si="314"/>
        <v>145932.55112472404</v>
      </c>
      <c r="AP1103" s="87">
        <f>IF(R1103+U1103&lt;$C$8,0,32*$L$23/$C$12^2*($K$10*R1103+$K$8*U1103)+32*$L$24/($C$14^2-$C$13^2)*($K$10*S1103+$K$8*V1103))</f>
        <v>44607.551124724028</v>
      </c>
      <c r="AQ1103" s="66">
        <f>R1103*$C$11*$C$9+U1103*$C$11*$C$10</f>
        <v>14695380</v>
      </c>
      <c r="AR1103" s="66">
        <f>S1103*$C$11*$C$9+V1103*$C$11*$C$10</f>
        <v>14695380</v>
      </c>
      <c r="AS1103" s="87">
        <f>$C$11*(T1103*$C$9+W1103*$C$10)</f>
        <v>792178.05375968735</v>
      </c>
      <c r="AT1103" s="45">
        <f t="shared" si="308"/>
        <v>15633490.60488441</v>
      </c>
      <c r="AU1103" s="75"/>
    </row>
    <row r="1104" spans="2:47" ht="15" thickBot="1" x14ac:dyDescent="0.35">
      <c r="B1104" s="41">
        <f t="shared" si="315"/>
        <v>21460</v>
      </c>
      <c r="C1104" s="8">
        <f t="shared" si="316"/>
        <v>214.6</v>
      </c>
      <c r="D1104" s="73">
        <f t="shared" si="304"/>
        <v>287.02749999999997</v>
      </c>
      <c r="E1104" s="29">
        <f t="shared" si="321"/>
        <v>71081.479266432332</v>
      </c>
      <c r="F1104" s="29">
        <f t="shared" si="317"/>
        <v>66.245553836373062</v>
      </c>
      <c r="G1104" s="29">
        <f t="shared" si="318"/>
        <v>88.603428256148959</v>
      </c>
      <c r="H1104" s="17">
        <f t="shared" si="319"/>
        <v>95071.478518851945</v>
      </c>
      <c r="I1104" s="29">
        <f t="shared" si="309"/>
        <v>2.2250485660981263</v>
      </c>
      <c r="J1104" s="29">
        <f t="shared" si="310"/>
        <v>41.69411544073867</v>
      </c>
      <c r="K1104" s="32">
        <f>IF((D1103+L1103+M1103-AL1103)/($C$21+$C$22)&gt;$C$8,$C$8,(D1103+L1103+M1103-AL1103)/($C$21+$C$22))</f>
        <v>1400</v>
      </c>
      <c r="L1104" s="97">
        <f t="shared" si="305"/>
        <v>0</v>
      </c>
      <c r="M1104" s="96">
        <f t="shared" si="306"/>
        <v>0</v>
      </c>
      <c r="N1104" s="98">
        <f t="shared" si="311"/>
        <v>1.7179213529287818</v>
      </c>
      <c r="O1104" s="100">
        <f t="shared" si="307"/>
        <v>4.2266987561397071</v>
      </c>
      <c r="P1104" s="104">
        <f t="shared" si="312"/>
        <v>18.880500609176615</v>
      </c>
      <c r="Q1104" s="102">
        <f t="shared" si="313"/>
        <v>4.9224514715476911E-2</v>
      </c>
      <c r="R1104" s="106">
        <f>IF(K1104-H1103&lt;0,0,K1104-H1103)</f>
        <v>0</v>
      </c>
      <c r="S1104" s="106">
        <f>K1104-V1104</f>
        <v>0</v>
      </c>
      <c r="T1104" s="106">
        <f>IF(R1104&gt;0,$C$6-$C$8,IF($C$6-$C$8-W1104&lt;0,0,$C$6-$C$8-W1104))</f>
        <v>97.214462279726973</v>
      </c>
      <c r="U1104" s="107">
        <f>IF(R1104=0,IF(U1103+(F1104-AL1104/$C$23)*$C$21/($C$21+$C$22)&gt;$C$8,$C$8,U1103+F1104*$C$21/($C$21+$C$22)),E1104)</f>
        <v>1400</v>
      </c>
      <c r="V1104" s="107">
        <f>IF(R1104&gt;0,0,IF(V1103+(F1104-AL1104/$C$23)*$C$21/($C$21+$C$22)&gt;$C$8,$C$8,IF(U1104=$C$8,V1103+(F1104-AL1104/$C$23)*$C$21/$C$22,V1103+(F1104-AL1104/$C$23)*$C$21/($C$21+$C$22))))</f>
        <v>1400</v>
      </c>
      <c r="W1104" s="203">
        <f>IF(R1104&gt;0,0,IF(W1103+AL1104/$C$23&gt;$F$23,$F$23,W1103+AL1104/$C$23))</f>
        <v>2.7855377202730285</v>
      </c>
      <c r="X1104" s="105" t="str">
        <f>IF(R1104=0,"-",FORECAST($C$8,Инклинометрия!$B$2:$B$152,Инклинометрия!$A$2:$A$152))</f>
        <v>-</v>
      </c>
      <c r="Y1104" s="105" t="str">
        <f>IF(R1104=0,"-",FORECAST($C$8-R1104,Инклинометрия!$B$2:$B$152,Инклинометрия!$A$2:$A$152))</f>
        <v>-</v>
      </c>
      <c r="Z1104" s="105" t="str">
        <f>IF(R1104&gt;0,FORECAST($C$8,Инклинометрия!$B$2:$B$152,Инклинометрия!$A$2:$A$152),IF(V1104=$C$8,"-",FORECAST($C$8-V1104,Инклинометрия!$B$2:$B$152,Инклинометрия!$A$2:$A$152)))</f>
        <v>-</v>
      </c>
      <c r="AA1104" s="105" t="str">
        <f>IF(S1104=0,"-",FORECAST($C$8-(S1104+V1104),Инклинометрия!$B$2:$B$152,Инклинометрия!$A$2:$A$152))</f>
        <v>-</v>
      </c>
      <c r="AB1104" s="105">
        <f>FORECAST($C$8+T1104,Инклинометрия!$B$2:$B$152,Инклинометрия!$A$2:$A$152)</f>
        <v>1422.3537391657405</v>
      </c>
      <c r="AC1104" s="105">
        <f>IF(R1104=0,FORECAST($C$6-T1104,Инклинометрия!$B$2:$B$152,Инклинометрия!$A$2:$A$152),FORECAST($C$8,Инклинометрия!$B$2:$B$152,Инклинометрия!$A$2:$A$152))</f>
        <v>1332.6462608342592</v>
      </c>
      <c r="AD1104" s="107">
        <f>IF(R1104=0,FORECAST($C$8,Инклинометрия!$B$2:$B$152,Инклинометрия!$A$2:$A$152),Y1104)</f>
        <v>1330</v>
      </c>
      <c r="AE1104" s="107">
        <f>FORECAST($C$8-(R1104+U1104),Инклинометрия!$B$2:$B$152,Инклинометрия!$A$2:$A$152)</f>
        <v>0</v>
      </c>
      <c r="AF1104" s="107">
        <f>IF(V1104=0,"-",FORECAST($C$8,Инклинометрия!$B$2:$B$152,Инклинометрия!$A$2:$A$152))</f>
        <v>1330</v>
      </c>
      <c r="AG1104" s="107">
        <f>IF(V1104=0,"-",FORECAST($C$8-V1104,Инклинометрия!$B$2:$B$152,Инклинометрия!$A$2:$A$152))</f>
        <v>0</v>
      </c>
      <c r="AH1104" s="107">
        <f>IF(W1104=0,"-",FORECAST($C$8+W1104,Инклинометрия!$B$2:$B$152,Инклинометрия!$A$2:$A$152))</f>
        <v>1332.6462608342592</v>
      </c>
      <c r="AI1104" s="107">
        <f>IF(W1104=0,"-",FORECAST($C$8,Инклинометрия!$B$2:$B$152,Инклинометрия!$A$2:$A$152))</f>
        <v>1330</v>
      </c>
      <c r="AK1104" s="122">
        <f t="shared" si="320"/>
        <v>0</v>
      </c>
      <c r="AL1104" s="67">
        <f>AK1104*(B1104-B1103)</f>
        <v>0</v>
      </c>
      <c r="AM1104" s="23">
        <f t="shared" si="322"/>
        <v>8.6725204696437436E-2</v>
      </c>
      <c r="AN1104" s="26">
        <f>AN1103+AK1104*(B1104-B1103)/(2*PI()*$C$5*AN1103*$K$13)</f>
        <v>0.15480061813468687</v>
      </c>
      <c r="AO1104" s="87">
        <f t="shared" si="314"/>
        <v>145932.55112472404</v>
      </c>
      <c r="AP1104" s="87">
        <f>IF(R1104+U1104&lt;$C$8,0,32*$L$23/$C$12^2*($K$10*R1104+$K$8*U1104)+32*$L$24/($C$14^2-$C$13^2)*($K$10*S1104+$K$8*V1104))</f>
        <v>44607.551124724028</v>
      </c>
      <c r="AQ1104" s="66">
        <f>R1104*$C$11*$C$9+U1104*$C$11*$C$10</f>
        <v>14695380</v>
      </c>
      <c r="AR1104" s="66">
        <f>S1104*$C$11*$C$9+V1104*$C$11*$C$10</f>
        <v>14695380</v>
      </c>
      <c r="AS1104" s="87">
        <f>$C$11*(T1104*$C$9+W1104*$C$10)</f>
        <v>792178.05375968735</v>
      </c>
      <c r="AT1104" s="45">
        <f t="shared" si="308"/>
        <v>15633490.60488441</v>
      </c>
      <c r="AU1104" s="75"/>
    </row>
    <row r="1105" spans="2:47" ht="15" thickBot="1" x14ac:dyDescent="0.35">
      <c r="B1105" s="41">
        <f t="shared" si="315"/>
        <v>21480</v>
      </c>
      <c r="C1105" s="8">
        <f t="shared" si="316"/>
        <v>214.8</v>
      </c>
      <c r="D1105" s="73">
        <f t="shared" si="304"/>
        <v>287.29500000000002</v>
      </c>
      <c r="E1105" s="29">
        <f t="shared" si="321"/>
        <v>71147.724820268719</v>
      </c>
      <c r="F1105" s="29">
        <f t="shared" si="317"/>
        <v>66.245553836382484</v>
      </c>
      <c r="G1105" s="29">
        <f t="shared" si="318"/>
        <v>88.603428256161564</v>
      </c>
      <c r="H1105" s="17">
        <f t="shared" si="319"/>
        <v>95160.081947108105</v>
      </c>
      <c r="I1105" s="29">
        <f t="shared" si="309"/>
        <v>2.2250485660981263</v>
      </c>
      <c r="J1105" s="29">
        <f t="shared" si="310"/>
        <v>41.694115440741633</v>
      </c>
      <c r="K1105" s="32">
        <f>IF((D1104+L1104+M1104-AL1104)/($C$21+$C$22)&gt;$C$8,$C$8,(D1104+L1104+M1104-AL1104)/($C$21+$C$22))</f>
        <v>1400</v>
      </c>
      <c r="L1105" s="97">
        <f t="shared" si="305"/>
        <v>0</v>
      </c>
      <c r="M1105" s="96">
        <f t="shared" si="306"/>
        <v>0</v>
      </c>
      <c r="N1105" s="98">
        <f t="shared" si="311"/>
        <v>1.7179213529287818</v>
      </c>
      <c r="O1105" s="100">
        <f t="shared" si="307"/>
        <v>4.2266987561397071</v>
      </c>
      <c r="P1105" s="104">
        <f t="shared" si="312"/>
        <v>18.880500609176615</v>
      </c>
      <c r="Q1105" s="102">
        <f t="shared" si="313"/>
        <v>4.9224514715476911E-2</v>
      </c>
      <c r="R1105" s="106">
        <f>IF(K1105-H1104&lt;0,0,K1105-H1104)</f>
        <v>0</v>
      </c>
      <c r="S1105" s="106">
        <f>K1105-V1105</f>
        <v>0</v>
      </c>
      <c r="T1105" s="106">
        <f>IF(R1105&gt;0,$C$6-$C$8,IF($C$6-$C$8-W1105&lt;0,0,$C$6-$C$8-W1105))</f>
        <v>97.214462279726973</v>
      </c>
      <c r="U1105" s="107">
        <f>IF(R1105=0,IF(U1104+(F1105-AL1105/$C$23)*$C$21/($C$21+$C$22)&gt;$C$8,$C$8,U1104+F1105*$C$21/($C$21+$C$22)),E1105)</f>
        <v>1400</v>
      </c>
      <c r="V1105" s="107">
        <f>IF(R1105&gt;0,0,IF(V1104+(F1105-AL1105/$C$23)*$C$21/($C$21+$C$22)&gt;$C$8,$C$8,IF(U1105=$C$8,V1104+(F1105-AL1105/$C$23)*$C$21/$C$22,V1104+(F1105-AL1105/$C$23)*$C$21/($C$21+$C$22))))</f>
        <v>1400</v>
      </c>
      <c r="W1105" s="203">
        <f>IF(R1105&gt;0,0,IF(W1104+AL1105/$C$23&gt;$F$23,$F$23,W1104+AL1105/$C$23))</f>
        <v>2.7855377202730285</v>
      </c>
      <c r="X1105" s="105" t="str">
        <f>IF(R1105=0,"-",FORECAST($C$8,Инклинометрия!$B$2:$B$152,Инклинометрия!$A$2:$A$152))</f>
        <v>-</v>
      </c>
      <c r="Y1105" s="105" t="str">
        <f>IF(R1105=0,"-",FORECAST($C$8-R1105,Инклинометрия!$B$2:$B$152,Инклинометрия!$A$2:$A$152))</f>
        <v>-</v>
      </c>
      <c r="Z1105" s="105" t="str">
        <f>IF(R1105&gt;0,FORECAST($C$8,Инклинометрия!$B$2:$B$152,Инклинометрия!$A$2:$A$152),IF(V1105=$C$8,"-",FORECAST($C$8-V1105,Инклинометрия!$B$2:$B$152,Инклинометрия!$A$2:$A$152)))</f>
        <v>-</v>
      </c>
      <c r="AA1105" s="105" t="str">
        <f>IF(S1105=0,"-",FORECAST($C$8-(S1105+V1105),Инклинометрия!$B$2:$B$152,Инклинометрия!$A$2:$A$152))</f>
        <v>-</v>
      </c>
      <c r="AB1105" s="105">
        <f>FORECAST($C$8+T1105,Инклинометрия!$B$2:$B$152,Инклинометрия!$A$2:$A$152)</f>
        <v>1422.3537391657405</v>
      </c>
      <c r="AC1105" s="105">
        <f>IF(R1105=0,FORECAST($C$6-T1105,Инклинометрия!$B$2:$B$152,Инклинометрия!$A$2:$A$152),FORECAST($C$8,Инклинометрия!$B$2:$B$152,Инклинометрия!$A$2:$A$152))</f>
        <v>1332.6462608342592</v>
      </c>
      <c r="AD1105" s="107">
        <f>IF(R1105=0,FORECAST($C$8,Инклинометрия!$B$2:$B$152,Инклинометрия!$A$2:$A$152),Y1105)</f>
        <v>1330</v>
      </c>
      <c r="AE1105" s="107">
        <f>FORECAST($C$8-(R1105+U1105),Инклинометрия!$B$2:$B$152,Инклинометрия!$A$2:$A$152)</f>
        <v>0</v>
      </c>
      <c r="AF1105" s="107">
        <f>IF(V1105=0,"-",FORECAST($C$8,Инклинометрия!$B$2:$B$152,Инклинометрия!$A$2:$A$152))</f>
        <v>1330</v>
      </c>
      <c r="AG1105" s="107">
        <f>IF(V1105=0,"-",FORECAST($C$8-V1105,Инклинометрия!$B$2:$B$152,Инклинометрия!$A$2:$A$152))</f>
        <v>0</v>
      </c>
      <c r="AH1105" s="107">
        <f>IF(W1105=0,"-",FORECAST($C$8+W1105,Инклинометрия!$B$2:$B$152,Инклинометрия!$A$2:$A$152))</f>
        <v>1332.6462608342592</v>
      </c>
      <c r="AI1105" s="107">
        <f>IF(W1105=0,"-",FORECAST($C$8,Инклинометрия!$B$2:$B$152,Инклинометрия!$A$2:$A$152))</f>
        <v>1330</v>
      </c>
      <c r="AK1105" s="122">
        <f t="shared" si="320"/>
        <v>0</v>
      </c>
      <c r="AL1105" s="67">
        <f>AK1105*(B1105-B1104)</f>
        <v>0</v>
      </c>
      <c r="AM1105" s="23">
        <f t="shared" si="322"/>
        <v>8.6725204696437436E-2</v>
      </c>
      <c r="AN1105" s="26">
        <f>AN1104+AK1105*(B1105-B1104)/(2*PI()*$C$5*AN1104*$K$13)</f>
        <v>0.15480061813468687</v>
      </c>
      <c r="AO1105" s="87">
        <f t="shared" si="314"/>
        <v>145932.55112472404</v>
      </c>
      <c r="AP1105" s="87">
        <f>IF(R1105+U1105&lt;$C$8,0,32*$L$23/$C$12^2*($K$10*R1105+$K$8*U1105)+32*$L$24/($C$14^2-$C$13^2)*($K$10*S1105+$K$8*V1105))</f>
        <v>44607.551124724028</v>
      </c>
      <c r="AQ1105" s="66">
        <f>R1105*$C$11*$C$9+U1105*$C$11*$C$10</f>
        <v>14695380</v>
      </c>
      <c r="AR1105" s="66">
        <f>S1105*$C$11*$C$9+V1105*$C$11*$C$10</f>
        <v>14695380</v>
      </c>
      <c r="AS1105" s="87">
        <f>$C$11*(T1105*$C$9+W1105*$C$10)</f>
        <v>792178.05375968735</v>
      </c>
      <c r="AT1105" s="45">
        <f t="shared" si="308"/>
        <v>15633490.60488441</v>
      </c>
      <c r="AU1105" s="75"/>
    </row>
    <row r="1106" spans="2:47" ht="15" thickBot="1" x14ac:dyDescent="0.35">
      <c r="B1106" s="41">
        <f t="shared" si="315"/>
        <v>21500</v>
      </c>
      <c r="C1106" s="8">
        <f t="shared" si="316"/>
        <v>215</v>
      </c>
      <c r="D1106" s="73">
        <f t="shared" si="304"/>
        <v>287.5625</v>
      </c>
      <c r="E1106" s="29">
        <f t="shared" si="321"/>
        <v>71213.970374105105</v>
      </c>
      <c r="F1106" s="29">
        <f t="shared" si="317"/>
        <v>66.245553836373062</v>
      </c>
      <c r="G1106" s="29">
        <f t="shared" si="318"/>
        <v>88.603428256148959</v>
      </c>
      <c r="H1106" s="17">
        <f t="shared" si="319"/>
        <v>95248.68537536425</v>
      </c>
      <c r="I1106" s="29">
        <f t="shared" si="309"/>
        <v>2.2250485660981263</v>
      </c>
      <c r="J1106" s="29">
        <f t="shared" si="310"/>
        <v>41.69411544073867</v>
      </c>
      <c r="K1106" s="32">
        <f>IF((D1105+L1105+M1105-AL1105)/($C$21+$C$22)&gt;$C$8,$C$8,(D1105+L1105+M1105-AL1105)/($C$21+$C$22))</f>
        <v>1400</v>
      </c>
      <c r="L1106" s="97">
        <f t="shared" si="305"/>
        <v>0</v>
      </c>
      <c r="M1106" s="96">
        <f t="shared" si="306"/>
        <v>0</v>
      </c>
      <c r="N1106" s="98">
        <f t="shared" si="311"/>
        <v>1.7179213529287818</v>
      </c>
      <c r="O1106" s="100">
        <f t="shared" si="307"/>
        <v>4.2266987561397071</v>
      </c>
      <c r="P1106" s="104">
        <f t="shared" si="312"/>
        <v>18.880500609176615</v>
      </c>
      <c r="Q1106" s="102">
        <f t="shared" si="313"/>
        <v>4.9224514715476911E-2</v>
      </c>
      <c r="R1106" s="106">
        <f>IF(K1106-H1105&lt;0,0,K1106-H1105)</f>
        <v>0</v>
      </c>
      <c r="S1106" s="106">
        <f>K1106-V1106</f>
        <v>0</v>
      </c>
      <c r="T1106" s="106">
        <f>IF(R1106&gt;0,$C$6-$C$8,IF($C$6-$C$8-W1106&lt;0,0,$C$6-$C$8-W1106))</f>
        <v>97.214462279726973</v>
      </c>
      <c r="U1106" s="107">
        <f>IF(R1106=0,IF(U1105+(F1106-AL1106/$C$23)*$C$21/($C$21+$C$22)&gt;$C$8,$C$8,U1105+F1106*$C$21/($C$21+$C$22)),E1106)</f>
        <v>1400</v>
      </c>
      <c r="V1106" s="107">
        <f>IF(R1106&gt;0,0,IF(V1105+(F1106-AL1106/$C$23)*$C$21/($C$21+$C$22)&gt;$C$8,$C$8,IF(U1106=$C$8,V1105+(F1106-AL1106/$C$23)*$C$21/$C$22,V1105+(F1106-AL1106/$C$23)*$C$21/($C$21+$C$22))))</f>
        <v>1400</v>
      </c>
      <c r="W1106" s="203">
        <f>IF(R1106&gt;0,0,IF(W1105+AL1106/$C$23&gt;$F$23,$F$23,W1105+AL1106/$C$23))</f>
        <v>2.7855377202730285</v>
      </c>
      <c r="X1106" s="105" t="str">
        <f>IF(R1106=0,"-",FORECAST($C$8,Инклинометрия!$B$2:$B$152,Инклинометрия!$A$2:$A$152))</f>
        <v>-</v>
      </c>
      <c r="Y1106" s="105" t="str">
        <f>IF(R1106=0,"-",FORECAST($C$8-R1106,Инклинометрия!$B$2:$B$152,Инклинометрия!$A$2:$A$152))</f>
        <v>-</v>
      </c>
      <c r="Z1106" s="105" t="str">
        <f>IF(R1106&gt;0,FORECAST($C$8,Инклинометрия!$B$2:$B$152,Инклинометрия!$A$2:$A$152),IF(V1106=$C$8,"-",FORECAST($C$8-V1106,Инклинометрия!$B$2:$B$152,Инклинометрия!$A$2:$A$152)))</f>
        <v>-</v>
      </c>
      <c r="AA1106" s="105" t="str">
        <f>IF(S1106=0,"-",FORECAST($C$8-(S1106+V1106),Инклинометрия!$B$2:$B$152,Инклинометрия!$A$2:$A$152))</f>
        <v>-</v>
      </c>
      <c r="AB1106" s="105">
        <f>FORECAST($C$8+T1106,Инклинометрия!$B$2:$B$152,Инклинометрия!$A$2:$A$152)</f>
        <v>1422.3537391657405</v>
      </c>
      <c r="AC1106" s="105">
        <f>IF(R1106=0,FORECAST($C$6-T1106,Инклинометрия!$B$2:$B$152,Инклинометрия!$A$2:$A$152),FORECAST($C$8,Инклинометрия!$B$2:$B$152,Инклинометрия!$A$2:$A$152))</f>
        <v>1332.6462608342592</v>
      </c>
      <c r="AD1106" s="107">
        <f>IF(R1106=0,FORECAST($C$8,Инклинометрия!$B$2:$B$152,Инклинометрия!$A$2:$A$152),Y1106)</f>
        <v>1330</v>
      </c>
      <c r="AE1106" s="107">
        <f>FORECAST($C$8-(R1106+U1106),Инклинометрия!$B$2:$B$152,Инклинометрия!$A$2:$A$152)</f>
        <v>0</v>
      </c>
      <c r="AF1106" s="107">
        <f>IF(V1106=0,"-",FORECAST($C$8,Инклинометрия!$B$2:$B$152,Инклинометрия!$A$2:$A$152))</f>
        <v>1330</v>
      </c>
      <c r="AG1106" s="107">
        <f>IF(V1106=0,"-",FORECAST($C$8-V1106,Инклинометрия!$B$2:$B$152,Инклинометрия!$A$2:$A$152))</f>
        <v>0</v>
      </c>
      <c r="AH1106" s="107">
        <f>IF(W1106=0,"-",FORECAST($C$8+W1106,Инклинометрия!$B$2:$B$152,Инклинометрия!$A$2:$A$152))</f>
        <v>1332.6462608342592</v>
      </c>
      <c r="AI1106" s="107">
        <f>IF(W1106=0,"-",FORECAST($C$8,Инклинометрия!$B$2:$B$152,Инклинометрия!$A$2:$A$152))</f>
        <v>1330</v>
      </c>
      <c r="AK1106" s="122">
        <f t="shared" si="320"/>
        <v>0</v>
      </c>
      <c r="AL1106" s="67">
        <f>AK1106*(B1106-B1105)</f>
        <v>0</v>
      </c>
      <c r="AM1106" s="23">
        <f t="shared" si="322"/>
        <v>8.6725204696437436E-2</v>
      </c>
      <c r="AN1106" s="26">
        <f>AN1105+AK1106*(B1106-B1105)/(2*PI()*$C$5*AN1105*$K$13)</f>
        <v>0.15480061813468687</v>
      </c>
      <c r="AO1106" s="87">
        <f t="shared" si="314"/>
        <v>145932.55112472404</v>
      </c>
      <c r="AP1106" s="87">
        <f>IF(R1106+U1106&lt;$C$8,0,32*$L$23/$C$12^2*($K$10*R1106+$K$8*U1106)+32*$L$24/($C$14^2-$C$13^2)*($K$10*S1106+$K$8*V1106))</f>
        <v>44607.551124724028</v>
      </c>
      <c r="AQ1106" s="66">
        <f>R1106*$C$11*$C$9+U1106*$C$11*$C$10</f>
        <v>14695380</v>
      </c>
      <c r="AR1106" s="66">
        <f>S1106*$C$11*$C$9+V1106*$C$11*$C$10</f>
        <v>14695380</v>
      </c>
      <c r="AS1106" s="87">
        <f>$C$11*(T1106*$C$9+W1106*$C$10)</f>
        <v>792178.05375968735</v>
      </c>
      <c r="AT1106" s="45">
        <f t="shared" si="308"/>
        <v>15633490.60488441</v>
      </c>
      <c r="AU1106" s="75"/>
    </row>
    <row r="1107" spans="2:47" ht="15" thickBot="1" x14ac:dyDescent="0.35">
      <c r="B1107" s="41">
        <f t="shared" si="315"/>
        <v>21520</v>
      </c>
      <c r="C1107" s="8">
        <f t="shared" si="316"/>
        <v>215.20000000000002</v>
      </c>
      <c r="D1107" s="73">
        <f t="shared" si="304"/>
        <v>287.83000000000004</v>
      </c>
      <c r="E1107" s="29">
        <f t="shared" si="321"/>
        <v>71280.215927941477</v>
      </c>
      <c r="F1107" s="29">
        <f t="shared" si="317"/>
        <v>66.245553836382484</v>
      </c>
      <c r="G1107" s="29">
        <f t="shared" si="318"/>
        <v>88.603428256161564</v>
      </c>
      <c r="H1107" s="17">
        <f t="shared" si="319"/>
        <v>95337.288803620409</v>
      </c>
      <c r="I1107" s="29">
        <f t="shared" si="309"/>
        <v>2.2250485660981263</v>
      </c>
      <c r="J1107" s="29">
        <f t="shared" si="310"/>
        <v>41.694115440741633</v>
      </c>
      <c r="K1107" s="32">
        <f>IF((D1106+L1106+M1106-AL1106)/($C$21+$C$22)&gt;$C$8,$C$8,(D1106+L1106+M1106-AL1106)/($C$21+$C$22))</f>
        <v>1400</v>
      </c>
      <c r="L1107" s="97">
        <f t="shared" si="305"/>
        <v>0</v>
      </c>
      <c r="M1107" s="96">
        <f t="shared" si="306"/>
        <v>0</v>
      </c>
      <c r="N1107" s="98">
        <f t="shared" si="311"/>
        <v>1.7179213529287818</v>
      </c>
      <c r="O1107" s="100">
        <f t="shared" si="307"/>
        <v>4.2266987561397071</v>
      </c>
      <c r="P1107" s="104">
        <f t="shared" si="312"/>
        <v>18.880500609176615</v>
      </c>
      <c r="Q1107" s="102">
        <f t="shared" si="313"/>
        <v>4.9224514715476911E-2</v>
      </c>
      <c r="R1107" s="106">
        <f>IF(K1107-H1106&lt;0,0,K1107-H1106)</f>
        <v>0</v>
      </c>
      <c r="S1107" s="106">
        <f>K1107-V1107</f>
        <v>0</v>
      </c>
      <c r="T1107" s="106">
        <f>IF(R1107&gt;0,$C$6-$C$8,IF($C$6-$C$8-W1107&lt;0,0,$C$6-$C$8-W1107))</f>
        <v>97.214462279726973</v>
      </c>
      <c r="U1107" s="107">
        <f>IF(R1107=0,IF(U1106+(F1107-AL1107/$C$23)*$C$21/($C$21+$C$22)&gt;$C$8,$C$8,U1106+F1107*$C$21/($C$21+$C$22)),E1107)</f>
        <v>1400</v>
      </c>
      <c r="V1107" s="107">
        <f>IF(R1107&gt;0,0,IF(V1106+(F1107-AL1107/$C$23)*$C$21/($C$21+$C$22)&gt;$C$8,$C$8,IF(U1107=$C$8,V1106+(F1107-AL1107/$C$23)*$C$21/$C$22,V1106+(F1107-AL1107/$C$23)*$C$21/($C$21+$C$22))))</f>
        <v>1400</v>
      </c>
      <c r="W1107" s="203">
        <f>IF(R1107&gt;0,0,IF(W1106+AL1107/$C$23&gt;$F$23,$F$23,W1106+AL1107/$C$23))</f>
        <v>2.7855377202730285</v>
      </c>
      <c r="X1107" s="105" t="str">
        <f>IF(R1107=0,"-",FORECAST($C$8,Инклинометрия!$B$2:$B$152,Инклинометрия!$A$2:$A$152))</f>
        <v>-</v>
      </c>
      <c r="Y1107" s="105" t="str">
        <f>IF(R1107=0,"-",FORECAST($C$8-R1107,Инклинометрия!$B$2:$B$152,Инклинометрия!$A$2:$A$152))</f>
        <v>-</v>
      </c>
      <c r="Z1107" s="105" t="str">
        <f>IF(R1107&gt;0,FORECAST($C$8,Инклинометрия!$B$2:$B$152,Инклинометрия!$A$2:$A$152),IF(V1107=$C$8,"-",FORECAST($C$8-V1107,Инклинометрия!$B$2:$B$152,Инклинометрия!$A$2:$A$152)))</f>
        <v>-</v>
      </c>
      <c r="AA1107" s="105" t="str">
        <f>IF(S1107=0,"-",FORECAST($C$8-(S1107+V1107),Инклинометрия!$B$2:$B$152,Инклинометрия!$A$2:$A$152))</f>
        <v>-</v>
      </c>
      <c r="AB1107" s="105">
        <f>FORECAST($C$8+T1107,Инклинометрия!$B$2:$B$152,Инклинометрия!$A$2:$A$152)</f>
        <v>1422.3537391657405</v>
      </c>
      <c r="AC1107" s="105">
        <f>IF(R1107=0,FORECAST($C$6-T1107,Инклинометрия!$B$2:$B$152,Инклинометрия!$A$2:$A$152),FORECAST($C$8,Инклинометрия!$B$2:$B$152,Инклинометрия!$A$2:$A$152))</f>
        <v>1332.6462608342592</v>
      </c>
      <c r="AD1107" s="107">
        <f>IF(R1107=0,FORECAST($C$8,Инклинометрия!$B$2:$B$152,Инклинометрия!$A$2:$A$152),Y1107)</f>
        <v>1330</v>
      </c>
      <c r="AE1107" s="107">
        <f>FORECAST($C$8-(R1107+U1107),Инклинометрия!$B$2:$B$152,Инклинометрия!$A$2:$A$152)</f>
        <v>0</v>
      </c>
      <c r="AF1107" s="107">
        <f>IF(V1107=0,"-",FORECAST($C$8,Инклинометрия!$B$2:$B$152,Инклинометрия!$A$2:$A$152))</f>
        <v>1330</v>
      </c>
      <c r="AG1107" s="107">
        <f>IF(V1107=0,"-",FORECAST($C$8-V1107,Инклинометрия!$B$2:$B$152,Инклинометрия!$A$2:$A$152))</f>
        <v>0</v>
      </c>
      <c r="AH1107" s="107">
        <f>IF(W1107=0,"-",FORECAST($C$8+W1107,Инклинометрия!$B$2:$B$152,Инклинометрия!$A$2:$A$152))</f>
        <v>1332.6462608342592</v>
      </c>
      <c r="AI1107" s="107">
        <f>IF(W1107=0,"-",FORECAST($C$8,Инклинометрия!$B$2:$B$152,Инклинометрия!$A$2:$A$152))</f>
        <v>1330</v>
      </c>
      <c r="AK1107" s="122">
        <f t="shared" si="320"/>
        <v>0</v>
      </c>
      <c r="AL1107" s="67">
        <f>AK1107*(B1107-B1106)</f>
        <v>0</v>
      </c>
      <c r="AM1107" s="23">
        <f t="shared" si="322"/>
        <v>8.6725204696437436E-2</v>
      </c>
      <c r="AN1107" s="26">
        <f>AN1106+AK1107*(B1107-B1106)/(2*PI()*$C$5*AN1106*$K$13)</f>
        <v>0.15480061813468687</v>
      </c>
      <c r="AO1107" s="87">
        <f t="shared" si="314"/>
        <v>145932.55112472404</v>
      </c>
      <c r="AP1107" s="87">
        <f>IF(R1107+U1107&lt;$C$8,0,32*$L$23/$C$12^2*($K$10*R1107+$K$8*U1107)+32*$L$24/($C$14^2-$C$13^2)*($K$10*S1107+$K$8*V1107))</f>
        <v>44607.551124724028</v>
      </c>
      <c r="AQ1107" s="66">
        <f>R1107*$C$11*$C$9+U1107*$C$11*$C$10</f>
        <v>14695380</v>
      </c>
      <c r="AR1107" s="66">
        <f>S1107*$C$11*$C$9+V1107*$C$11*$C$10</f>
        <v>14695380</v>
      </c>
      <c r="AS1107" s="87">
        <f>$C$11*(T1107*$C$9+W1107*$C$10)</f>
        <v>792178.05375968735</v>
      </c>
      <c r="AT1107" s="45">
        <f t="shared" si="308"/>
        <v>15633490.60488441</v>
      </c>
      <c r="AU1107" s="75"/>
    </row>
    <row r="1108" spans="2:47" ht="15" thickBot="1" x14ac:dyDescent="0.35">
      <c r="B1108" s="41">
        <f t="shared" si="315"/>
        <v>21540</v>
      </c>
      <c r="C1108" s="8">
        <f t="shared" si="316"/>
        <v>215.4</v>
      </c>
      <c r="D1108" s="73">
        <f t="shared" si="304"/>
        <v>288.09750000000003</v>
      </c>
      <c r="E1108" s="29">
        <f t="shared" si="321"/>
        <v>71346.461481777849</v>
      </c>
      <c r="F1108" s="29">
        <f t="shared" si="317"/>
        <v>66.245553836373062</v>
      </c>
      <c r="G1108" s="29">
        <f t="shared" si="318"/>
        <v>88.603428256148959</v>
      </c>
      <c r="H1108" s="17">
        <f t="shared" si="319"/>
        <v>95425.892231876554</v>
      </c>
      <c r="I1108" s="29">
        <f t="shared" si="309"/>
        <v>2.2250485660981263</v>
      </c>
      <c r="J1108" s="29">
        <f t="shared" si="310"/>
        <v>41.69411544073867</v>
      </c>
      <c r="K1108" s="32">
        <f>IF((D1107+L1107+M1107-AL1107)/($C$21+$C$22)&gt;$C$8,$C$8,(D1107+L1107+M1107-AL1107)/($C$21+$C$22))</f>
        <v>1400</v>
      </c>
      <c r="L1108" s="97">
        <f t="shared" si="305"/>
        <v>0</v>
      </c>
      <c r="M1108" s="96">
        <f t="shared" si="306"/>
        <v>0</v>
      </c>
      <c r="N1108" s="98">
        <f t="shared" si="311"/>
        <v>1.7179213529287818</v>
      </c>
      <c r="O1108" s="100">
        <f t="shared" si="307"/>
        <v>4.2266987561397071</v>
      </c>
      <c r="P1108" s="104">
        <f t="shared" si="312"/>
        <v>18.880500609176615</v>
      </c>
      <c r="Q1108" s="102">
        <f t="shared" si="313"/>
        <v>4.9224514715476911E-2</v>
      </c>
      <c r="R1108" s="106">
        <f>IF(K1108-H1107&lt;0,0,K1108-H1107)</f>
        <v>0</v>
      </c>
      <c r="S1108" s="106">
        <f>K1108-V1108</f>
        <v>0</v>
      </c>
      <c r="T1108" s="106">
        <f>IF(R1108&gt;0,$C$6-$C$8,IF($C$6-$C$8-W1108&lt;0,0,$C$6-$C$8-W1108))</f>
        <v>97.214462279726973</v>
      </c>
      <c r="U1108" s="107">
        <f>IF(R1108=0,IF(U1107+(F1108-AL1108/$C$23)*$C$21/($C$21+$C$22)&gt;$C$8,$C$8,U1107+F1108*$C$21/($C$21+$C$22)),E1108)</f>
        <v>1400</v>
      </c>
      <c r="V1108" s="107">
        <f>IF(R1108&gt;0,0,IF(V1107+(F1108-AL1108/$C$23)*$C$21/($C$21+$C$22)&gt;$C$8,$C$8,IF(U1108=$C$8,V1107+(F1108-AL1108/$C$23)*$C$21/$C$22,V1107+(F1108-AL1108/$C$23)*$C$21/($C$21+$C$22))))</f>
        <v>1400</v>
      </c>
      <c r="W1108" s="203">
        <f>IF(R1108&gt;0,0,IF(W1107+AL1108/$C$23&gt;$F$23,$F$23,W1107+AL1108/$C$23))</f>
        <v>2.7855377202730285</v>
      </c>
      <c r="X1108" s="105" t="str">
        <f>IF(R1108=0,"-",FORECAST($C$8,Инклинометрия!$B$2:$B$152,Инклинометрия!$A$2:$A$152))</f>
        <v>-</v>
      </c>
      <c r="Y1108" s="105" t="str">
        <f>IF(R1108=0,"-",FORECAST($C$8-R1108,Инклинометрия!$B$2:$B$152,Инклинометрия!$A$2:$A$152))</f>
        <v>-</v>
      </c>
      <c r="Z1108" s="105" t="str">
        <f>IF(R1108&gt;0,FORECAST($C$8,Инклинометрия!$B$2:$B$152,Инклинометрия!$A$2:$A$152),IF(V1108=$C$8,"-",FORECAST($C$8-V1108,Инклинометрия!$B$2:$B$152,Инклинометрия!$A$2:$A$152)))</f>
        <v>-</v>
      </c>
      <c r="AA1108" s="105" t="str">
        <f>IF(S1108=0,"-",FORECAST($C$8-(S1108+V1108),Инклинометрия!$B$2:$B$152,Инклинометрия!$A$2:$A$152))</f>
        <v>-</v>
      </c>
      <c r="AB1108" s="105">
        <f>FORECAST($C$8+T1108,Инклинометрия!$B$2:$B$152,Инклинометрия!$A$2:$A$152)</f>
        <v>1422.3537391657405</v>
      </c>
      <c r="AC1108" s="105">
        <f>IF(R1108=0,FORECAST($C$6-T1108,Инклинометрия!$B$2:$B$152,Инклинометрия!$A$2:$A$152),FORECAST($C$8,Инклинометрия!$B$2:$B$152,Инклинометрия!$A$2:$A$152))</f>
        <v>1332.6462608342592</v>
      </c>
      <c r="AD1108" s="107">
        <f>IF(R1108=0,FORECAST($C$8,Инклинометрия!$B$2:$B$152,Инклинометрия!$A$2:$A$152),Y1108)</f>
        <v>1330</v>
      </c>
      <c r="AE1108" s="107">
        <f>FORECAST($C$8-(R1108+U1108),Инклинометрия!$B$2:$B$152,Инклинометрия!$A$2:$A$152)</f>
        <v>0</v>
      </c>
      <c r="AF1108" s="107">
        <f>IF(V1108=0,"-",FORECAST($C$8,Инклинометрия!$B$2:$B$152,Инклинометрия!$A$2:$A$152))</f>
        <v>1330</v>
      </c>
      <c r="AG1108" s="107">
        <f>IF(V1108=0,"-",FORECAST($C$8-V1108,Инклинометрия!$B$2:$B$152,Инклинометрия!$A$2:$A$152))</f>
        <v>0</v>
      </c>
      <c r="AH1108" s="107">
        <f>IF(W1108=0,"-",FORECAST($C$8+W1108,Инклинометрия!$B$2:$B$152,Инклинометрия!$A$2:$A$152))</f>
        <v>1332.6462608342592</v>
      </c>
      <c r="AI1108" s="107">
        <f>IF(W1108=0,"-",FORECAST($C$8,Инклинометрия!$B$2:$B$152,Инклинометрия!$A$2:$A$152))</f>
        <v>1330</v>
      </c>
      <c r="AK1108" s="122">
        <f t="shared" si="320"/>
        <v>0</v>
      </c>
      <c r="AL1108" s="67">
        <f>AK1108*(B1108-B1107)</f>
        <v>0</v>
      </c>
      <c r="AM1108" s="23">
        <f t="shared" si="322"/>
        <v>8.6725204696437436E-2</v>
      </c>
      <c r="AN1108" s="26">
        <f>AN1107+AK1108*(B1108-B1107)/(2*PI()*$C$5*AN1107*$K$13)</f>
        <v>0.15480061813468687</v>
      </c>
      <c r="AO1108" s="87">
        <f t="shared" si="314"/>
        <v>145932.55112472404</v>
      </c>
      <c r="AP1108" s="87">
        <f>IF(R1108+U1108&lt;$C$8,0,32*$L$23/$C$12^2*($K$10*R1108+$K$8*U1108)+32*$L$24/($C$14^2-$C$13^2)*($K$10*S1108+$K$8*V1108))</f>
        <v>44607.551124724028</v>
      </c>
      <c r="AQ1108" s="66">
        <f>R1108*$C$11*$C$9+U1108*$C$11*$C$10</f>
        <v>14695380</v>
      </c>
      <c r="AR1108" s="66">
        <f>S1108*$C$11*$C$9+V1108*$C$11*$C$10</f>
        <v>14695380</v>
      </c>
      <c r="AS1108" s="87">
        <f>$C$11*(T1108*$C$9+W1108*$C$10)</f>
        <v>792178.05375968735</v>
      </c>
      <c r="AT1108" s="45">
        <f t="shared" si="308"/>
        <v>15633490.60488441</v>
      </c>
      <c r="AU1108" s="75"/>
    </row>
    <row r="1109" spans="2:47" ht="15" thickBot="1" x14ac:dyDescent="0.35">
      <c r="B1109" s="41">
        <f t="shared" si="315"/>
        <v>21560</v>
      </c>
      <c r="C1109" s="8">
        <f t="shared" si="316"/>
        <v>215.6</v>
      </c>
      <c r="D1109" s="73">
        <f t="shared" si="304"/>
        <v>288.36500000000001</v>
      </c>
      <c r="E1109" s="29">
        <f t="shared" si="321"/>
        <v>71412.707035614236</v>
      </c>
      <c r="F1109" s="29">
        <f t="shared" si="317"/>
        <v>66.245553836373062</v>
      </c>
      <c r="G1109" s="29">
        <f t="shared" si="318"/>
        <v>88.603428256148959</v>
      </c>
      <c r="H1109" s="17">
        <f t="shared" si="319"/>
        <v>95514.495660132699</v>
      </c>
      <c r="I1109" s="29">
        <f t="shared" si="309"/>
        <v>2.2250485660981263</v>
      </c>
      <c r="J1109" s="29">
        <f t="shared" si="310"/>
        <v>41.69411544073867</v>
      </c>
      <c r="K1109" s="32">
        <f>IF((D1108+L1108+M1108-AL1108)/($C$21+$C$22)&gt;$C$8,$C$8,(D1108+L1108+M1108-AL1108)/($C$21+$C$22))</f>
        <v>1400</v>
      </c>
      <c r="L1109" s="97">
        <f t="shared" si="305"/>
        <v>0</v>
      </c>
      <c r="M1109" s="96">
        <f t="shared" si="306"/>
        <v>0</v>
      </c>
      <c r="N1109" s="98">
        <f t="shared" si="311"/>
        <v>1.7179213529287818</v>
      </c>
      <c r="O1109" s="100">
        <f t="shared" si="307"/>
        <v>4.2266987561397071</v>
      </c>
      <c r="P1109" s="104">
        <f t="shared" si="312"/>
        <v>18.880500609176615</v>
      </c>
      <c r="Q1109" s="102">
        <f t="shared" si="313"/>
        <v>4.9224514715476911E-2</v>
      </c>
      <c r="R1109" s="106">
        <f>IF(K1109-H1108&lt;0,0,K1109-H1108)</f>
        <v>0</v>
      </c>
      <c r="S1109" s="106">
        <f>K1109-V1109</f>
        <v>0</v>
      </c>
      <c r="T1109" s="106">
        <f>IF(R1109&gt;0,$C$6-$C$8,IF($C$6-$C$8-W1109&lt;0,0,$C$6-$C$8-W1109))</f>
        <v>97.214462279726973</v>
      </c>
      <c r="U1109" s="107">
        <f>IF(R1109=0,IF(U1108+(F1109-AL1109/$C$23)*$C$21/($C$21+$C$22)&gt;$C$8,$C$8,U1108+F1109*$C$21/($C$21+$C$22)),E1109)</f>
        <v>1400</v>
      </c>
      <c r="V1109" s="107">
        <f>IF(R1109&gt;0,0,IF(V1108+(F1109-AL1109/$C$23)*$C$21/($C$21+$C$22)&gt;$C$8,$C$8,IF(U1109=$C$8,V1108+(F1109-AL1109/$C$23)*$C$21/$C$22,V1108+(F1109-AL1109/$C$23)*$C$21/($C$21+$C$22))))</f>
        <v>1400</v>
      </c>
      <c r="W1109" s="203">
        <f>IF(R1109&gt;0,0,IF(W1108+AL1109/$C$23&gt;$F$23,$F$23,W1108+AL1109/$C$23))</f>
        <v>2.7855377202730285</v>
      </c>
      <c r="X1109" s="105" t="str">
        <f>IF(R1109=0,"-",FORECAST($C$8,Инклинометрия!$B$2:$B$152,Инклинометрия!$A$2:$A$152))</f>
        <v>-</v>
      </c>
      <c r="Y1109" s="105" t="str">
        <f>IF(R1109=0,"-",FORECAST($C$8-R1109,Инклинометрия!$B$2:$B$152,Инклинометрия!$A$2:$A$152))</f>
        <v>-</v>
      </c>
      <c r="Z1109" s="105" t="str">
        <f>IF(R1109&gt;0,FORECAST($C$8,Инклинометрия!$B$2:$B$152,Инклинометрия!$A$2:$A$152),IF(V1109=$C$8,"-",FORECAST($C$8-V1109,Инклинометрия!$B$2:$B$152,Инклинометрия!$A$2:$A$152)))</f>
        <v>-</v>
      </c>
      <c r="AA1109" s="105" t="str">
        <f>IF(S1109=0,"-",FORECAST($C$8-(S1109+V1109),Инклинометрия!$B$2:$B$152,Инклинометрия!$A$2:$A$152))</f>
        <v>-</v>
      </c>
      <c r="AB1109" s="105">
        <f>FORECAST($C$8+T1109,Инклинометрия!$B$2:$B$152,Инклинометрия!$A$2:$A$152)</f>
        <v>1422.3537391657405</v>
      </c>
      <c r="AC1109" s="105">
        <f>IF(R1109=0,FORECAST($C$6-T1109,Инклинометрия!$B$2:$B$152,Инклинометрия!$A$2:$A$152),FORECAST($C$8,Инклинометрия!$B$2:$B$152,Инклинометрия!$A$2:$A$152))</f>
        <v>1332.6462608342592</v>
      </c>
      <c r="AD1109" s="107">
        <f>IF(R1109=0,FORECAST($C$8,Инклинометрия!$B$2:$B$152,Инклинометрия!$A$2:$A$152),Y1109)</f>
        <v>1330</v>
      </c>
      <c r="AE1109" s="107">
        <f>FORECAST($C$8-(R1109+U1109),Инклинометрия!$B$2:$B$152,Инклинометрия!$A$2:$A$152)</f>
        <v>0</v>
      </c>
      <c r="AF1109" s="107">
        <f>IF(V1109=0,"-",FORECAST($C$8,Инклинометрия!$B$2:$B$152,Инклинометрия!$A$2:$A$152))</f>
        <v>1330</v>
      </c>
      <c r="AG1109" s="107">
        <f>IF(V1109=0,"-",FORECAST($C$8-V1109,Инклинометрия!$B$2:$B$152,Инклинометрия!$A$2:$A$152))</f>
        <v>0</v>
      </c>
      <c r="AH1109" s="107">
        <f>IF(W1109=0,"-",FORECAST($C$8+W1109,Инклинометрия!$B$2:$B$152,Инклинометрия!$A$2:$A$152))</f>
        <v>1332.6462608342592</v>
      </c>
      <c r="AI1109" s="107">
        <f>IF(W1109=0,"-",FORECAST($C$8,Инклинометрия!$B$2:$B$152,Инклинометрия!$A$2:$A$152))</f>
        <v>1330</v>
      </c>
      <c r="AK1109" s="122">
        <f t="shared" si="320"/>
        <v>0</v>
      </c>
      <c r="AL1109" s="67">
        <f>AK1109*(B1109-B1108)</f>
        <v>0</v>
      </c>
      <c r="AM1109" s="23">
        <f t="shared" si="322"/>
        <v>8.6725204696437436E-2</v>
      </c>
      <c r="AN1109" s="26">
        <f>AN1108+AK1109*(B1109-B1108)/(2*PI()*$C$5*AN1108*$K$13)</f>
        <v>0.15480061813468687</v>
      </c>
      <c r="AO1109" s="87">
        <f t="shared" si="314"/>
        <v>145932.55112472404</v>
      </c>
      <c r="AP1109" s="87">
        <f>IF(R1109+U1109&lt;$C$8,0,32*$L$23/$C$12^2*($K$10*R1109+$K$8*U1109)+32*$L$24/($C$14^2-$C$13^2)*($K$10*S1109+$K$8*V1109))</f>
        <v>44607.551124724028</v>
      </c>
      <c r="AQ1109" s="66">
        <f>R1109*$C$11*$C$9+U1109*$C$11*$C$10</f>
        <v>14695380</v>
      </c>
      <c r="AR1109" s="66">
        <f>S1109*$C$11*$C$9+V1109*$C$11*$C$10</f>
        <v>14695380</v>
      </c>
      <c r="AS1109" s="87">
        <f>$C$11*(T1109*$C$9+W1109*$C$10)</f>
        <v>792178.05375968735</v>
      </c>
      <c r="AT1109" s="45">
        <f t="shared" si="308"/>
        <v>15633490.60488441</v>
      </c>
      <c r="AU1109" s="75"/>
    </row>
    <row r="1110" spans="2:47" ht="15" thickBot="1" x14ac:dyDescent="0.35">
      <c r="B1110" s="41">
        <f t="shared" si="315"/>
        <v>21580</v>
      </c>
      <c r="C1110" s="8">
        <f t="shared" si="316"/>
        <v>215.8</v>
      </c>
      <c r="D1110" s="73">
        <f t="shared" si="304"/>
        <v>288.63249999999999</v>
      </c>
      <c r="E1110" s="29">
        <f t="shared" si="321"/>
        <v>71478.952589450608</v>
      </c>
      <c r="F1110" s="29">
        <f t="shared" si="317"/>
        <v>66.245553836382484</v>
      </c>
      <c r="G1110" s="29">
        <f t="shared" si="318"/>
        <v>88.603428256161564</v>
      </c>
      <c r="H1110" s="17">
        <f t="shared" si="319"/>
        <v>95603.099088388859</v>
      </c>
      <c r="I1110" s="29">
        <f t="shared" si="309"/>
        <v>2.2250485660981263</v>
      </c>
      <c r="J1110" s="29">
        <f t="shared" si="310"/>
        <v>41.694115440741633</v>
      </c>
      <c r="K1110" s="32">
        <f>IF((D1109+L1109+M1109-AL1109)/($C$21+$C$22)&gt;$C$8,$C$8,(D1109+L1109+M1109-AL1109)/($C$21+$C$22))</f>
        <v>1400</v>
      </c>
      <c r="L1110" s="97">
        <f t="shared" si="305"/>
        <v>0</v>
      </c>
      <c r="M1110" s="96">
        <f t="shared" si="306"/>
        <v>0</v>
      </c>
      <c r="N1110" s="98">
        <f t="shared" si="311"/>
        <v>1.7179213529287818</v>
      </c>
      <c r="O1110" s="100">
        <f t="shared" si="307"/>
        <v>4.2266987561397071</v>
      </c>
      <c r="P1110" s="104">
        <f t="shared" si="312"/>
        <v>18.880500609176615</v>
      </c>
      <c r="Q1110" s="102">
        <f t="shared" si="313"/>
        <v>4.9224514715476911E-2</v>
      </c>
      <c r="R1110" s="106">
        <f>IF(K1110-H1109&lt;0,0,K1110-H1109)</f>
        <v>0</v>
      </c>
      <c r="S1110" s="106">
        <f>K1110-V1110</f>
        <v>0</v>
      </c>
      <c r="T1110" s="106">
        <f>IF(R1110&gt;0,$C$6-$C$8,IF($C$6-$C$8-W1110&lt;0,0,$C$6-$C$8-W1110))</f>
        <v>97.214462279726973</v>
      </c>
      <c r="U1110" s="107">
        <f>IF(R1110=0,IF(U1109+(F1110-AL1110/$C$23)*$C$21/($C$21+$C$22)&gt;$C$8,$C$8,U1109+F1110*$C$21/($C$21+$C$22)),E1110)</f>
        <v>1400</v>
      </c>
      <c r="V1110" s="107">
        <f>IF(R1110&gt;0,0,IF(V1109+(F1110-AL1110/$C$23)*$C$21/($C$21+$C$22)&gt;$C$8,$C$8,IF(U1110=$C$8,V1109+(F1110-AL1110/$C$23)*$C$21/$C$22,V1109+(F1110-AL1110/$C$23)*$C$21/($C$21+$C$22))))</f>
        <v>1400</v>
      </c>
      <c r="W1110" s="203">
        <f>IF(R1110&gt;0,0,IF(W1109+AL1110/$C$23&gt;$F$23,$F$23,W1109+AL1110/$C$23))</f>
        <v>2.7855377202730285</v>
      </c>
      <c r="X1110" s="105" t="str">
        <f>IF(R1110=0,"-",FORECAST($C$8,Инклинометрия!$B$2:$B$152,Инклинометрия!$A$2:$A$152))</f>
        <v>-</v>
      </c>
      <c r="Y1110" s="105" t="str">
        <f>IF(R1110=0,"-",FORECAST($C$8-R1110,Инклинометрия!$B$2:$B$152,Инклинометрия!$A$2:$A$152))</f>
        <v>-</v>
      </c>
      <c r="Z1110" s="105" t="str">
        <f>IF(R1110&gt;0,FORECAST($C$8,Инклинометрия!$B$2:$B$152,Инклинометрия!$A$2:$A$152),IF(V1110=$C$8,"-",FORECAST($C$8-V1110,Инклинометрия!$B$2:$B$152,Инклинометрия!$A$2:$A$152)))</f>
        <v>-</v>
      </c>
      <c r="AA1110" s="105" t="str">
        <f>IF(S1110=0,"-",FORECAST($C$8-(S1110+V1110),Инклинометрия!$B$2:$B$152,Инклинометрия!$A$2:$A$152))</f>
        <v>-</v>
      </c>
      <c r="AB1110" s="105">
        <f>FORECAST($C$8+T1110,Инклинометрия!$B$2:$B$152,Инклинометрия!$A$2:$A$152)</f>
        <v>1422.3537391657405</v>
      </c>
      <c r="AC1110" s="105">
        <f>IF(R1110=0,FORECAST($C$6-T1110,Инклинометрия!$B$2:$B$152,Инклинометрия!$A$2:$A$152),FORECAST($C$8,Инклинометрия!$B$2:$B$152,Инклинометрия!$A$2:$A$152))</f>
        <v>1332.6462608342592</v>
      </c>
      <c r="AD1110" s="107">
        <f>IF(R1110=0,FORECAST($C$8,Инклинометрия!$B$2:$B$152,Инклинометрия!$A$2:$A$152),Y1110)</f>
        <v>1330</v>
      </c>
      <c r="AE1110" s="107">
        <f>FORECAST($C$8-(R1110+U1110),Инклинометрия!$B$2:$B$152,Инклинометрия!$A$2:$A$152)</f>
        <v>0</v>
      </c>
      <c r="AF1110" s="107">
        <f>IF(V1110=0,"-",FORECAST($C$8,Инклинометрия!$B$2:$B$152,Инклинометрия!$A$2:$A$152))</f>
        <v>1330</v>
      </c>
      <c r="AG1110" s="107">
        <f>IF(V1110=0,"-",FORECAST($C$8-V1110,Инклинометрия!$B$2:$B$152,Инклинометрия!$A$2:$A$152))</f>
        <v>0</v>
      </c>
      <c r="AH1110" s="107">
        <f>IF(W1110=0,"-",FORECAST($C$8+W1110,Инклинометрия!$B$2:$B$152,Инклинометрия!$A$2:$A$152))</f>
        <v>1332.6462608342592</v>
      </c>
      <c r="AI1110" s="107">
        <f>IF(W1110=0,"-",FORECAST($C$8,Инклинометрия!$B$2:$B$152,Инклинометрия!$A$2:$A$152))</f>
        <v>1330</v>
      </c>
      <c r="AK1110" s="122">
        <f t="shared" si="320"/>
        <v>0</v>
      </c>
      <c r="AL1110" s="67">
        <f>AK1110*(B1110-B1109)</f>
        <v>0</v>
      </c>
      <c r="AM1110" s="23">
        <f t="shared" si="322"/>
        <v>8.6725204696437436E-2</v>
      </c>
      <c r="AN1110" s="26">
        <f>AN1109+AK1110*(B1110-B1109)/(2*PI()*$C$5*AN1109*$K$13)</f>
        <v>0.15480061813468687</v>
      </c>
      <c r="AO1110" s="87">
        <f t="shared" si="314"/>
        <v>145932.55112472404</v>
      </c>
      <c r="AP1110" s="87">
        <f>IF(R1110+U1110&lt;$C$8,0,32*$L$23/$C$12^2*($K$10*R1110+$K$8*U1110)+32*$L$24/($C$14^2-$C$13^2)*($K$10*S1110+$K$8*V1110))</f>
        <v>44607.551124724028</v>
      </c>
      <c r="AQ1110" s="66">
        <f>R1110*$C$11*$C$9+U1110*$C$11*$C$10</f>
        <v>14695380</v>
      </c>
      <c r="AR1110" s="66">
        <f>S1110*$C$11*$C$9+V1110*$C$11*$C$10</f>
        <v>14695380</v>
      </c>
      <c r="AS1110" s="87">
        <f>$C$11*(T1110*$C$9+W1110*$C$10)</f>
        <v>792178.05375968735</v>
      </c>
      <c r="AT1110" s="45">
        <f t="shared" si="308"/>
        <v>15633490.60488441</v>
      </c>
      <c r="AU1110" s="75"/>
    </row>
    <row r="1111" spans="2:47" ht="15" thickBot="1" x14ac:dyDescent="0.35">
      <c r="B1111" s="41">
        <f t="shared" si="315"/>
        <v>21600</v>
      </c>
      <c r="C1111" s="8">
        <f t="shared" si="316"/>
        <v>216</v>
      </c>
      <c r="D1111" s="73">
        <f t="shared" si="304"/>
        <v>288.89999999999998</v>
      </c>
      <c r="E1111" s="29">
        <f t="shared" si="321"/>
        <v>71545.19814328698</v>
      </c>
      <c r="F1111" s="29">
        <f t="shared" si="317"/>
        <v>66.245553836373062</v>
      </c>
      <c r="G1111" s="29">
        <f t="shared" si="318"/>
        <v>88.603428256148959</v>
      </c>
      <c r="H1111" s="17">
        <f t="shared" si="319"/>
        <v>95691.702516645004</v>
      </c>
      <c r="I1111" s="29">
        <f t="shared" si="309"/>
        <v>2.2250485660981263</v>
      </c>
      <c r="J1111" s="29">
        <f t="shared" si="310"/>
        <v>41.69411544073867</v>
      </c>
      <c r="K1111" s="32">
        <f>IF((D1110+L1110+M1110-AL1110)/($C$21+$C$22)&gt;$C$8,$C$8,(D1110+L1110+M1110-AL1110)/($C$21+$C$22))</f>
        <v>1400</v>
      </c>
      <c r="L1111" s="97">
        <f t="shared" si="305"/>
        <v>0</v>
      </c>
      <c r="M1111" s="96">
        <f t="shared" si="306"/>
        <v>0</v>
      </c>
      <c r="N1111" s="98">
        <f t="shared" si="311"/>
        <v>1.7179213529287818</v>
      </c>
      <c r="O1111" s="100">
        <f t="shared" si="307"/>
        <v>4.2266987561397071</v>
      </c>
      <c r="P1111" s="104">
        <f t="shared" si="312"/>
        <v>18.880500609176615</v>
      </c>
      <c r="Q1111" s="102">
        <f t="shared" si="313"/>
        <v>4.9224514715476911E-2</v>
      </c>
      <c r="R1111" s="106">
        <f>IF(K1111-H1110&lt;0,0,K1111-H1110)</f>
        <v>0</v>
      </c>
      <c r="S1111" s="106">
        <f>K1111-V1111</f>
        <v>0</v>
      </c>
      <c r="T1111" s="106">
        <f>IF(R1111&gt;0,$C$6-$C$8,IF($C$6-$C$8-W1111&lt;0,0,$C$6-$C$8-W1111))</f>
        <v>97.214462279726973</v>
      </c>
      <c r="U1111" s="107">
        <f>IF(R1111=0,IF(U1110+(F1111-AL1111/$C$23)*$C$21/($C$21+$C$22)&gt;$C$8,$C$8,U1110+F1111*$C$21/($C$21+$C$22)),E1111)</f>
        <v>1400</v>
      </c>
      <c r="V1111" s="107">
        <f>IF(R1111&gt;0,0,IF(V1110+(F1111-AL1111/$C$23)*$C$21/($C$21+$C$22)&gt;$C$8,$C$8,IF(U1111=$C$8,V1110+(F1111-AL1111/$C$23)*$C$21/$C$22,V1110+(F1111-AL1111/$C$23)*$C$21/($C$21+$C$22))))</f>
        <v>1400</v>
      </c>
      <c r="W1111" s="203">
        <f>IF(R1111&gt;0,0,IF(W1110+AL1111/$C$23&gt;$F$23,$F$23,W1110+AL1111/$C$23))</f>
        <v>2.7855377202730285</v>
      </c>
      <c r="X1111" s="105" t="str">
        <f>IF(R1111=0,"-",FORECAST($C$8,Инклинометрия!$B$2:$B$152,Инклинометрия!$A$2:$A$152))</f>
        <v>-</v>
      </c>
      <c r="Y1111" s="105" t="str">
        <f>IF(R1111=0,"-",FORECAST($C$8-R1111,Инклинометрия!$B$2:$B$152,Инклинометрия!$A$2:$A$152))</f>
        <v>-</v>
      </c>
      <c r="Z1111" s="105" t="str">
        <f>IF(R1111&gt;0,FORECAST($C$8,Инклинометрия!$B$2:$B$152,Инклинометрия!$A$2:$A$152),IF(V1111=$C$8,"-",FORECAST($C$8-V1111,Инклинометрия!$B$2:$B$152,Инклинометрия!$A$2:$A$152)))</f>
        <v>-</v>
      </c>
      <c r="AA1111" s="105" t="str">
        <f>IF(S1111=0,"-",FORECAST($C$8-(S1111+V1111),Инклинометрия!$B$2:$B$152,Инклинометрия!$A$2:$A$152))</f>
        <v>-</v>
      </c>
      <c r="AB1111" s="105">
        <f>FORECAST($C$8+T1111,Инклинометрия!$B$2:$B$152,Инклинометрия!$A$2:$A$152)</f>
        <v>1422.3537391657405</v>
      </c>
      <c r="AC1111" s="105">
        <f>IF(R1111=0,FORECAST($C$6-T1111,Инклинометрия!$B$2:$B$152,Инклинометрия!$A$2:$A$152),FORECAST($C$8,Инклинометрия!$B$2:$B$152,Инклинометрия!$A$2:$A$152))</f>
        <v>1332.6462608342592</v>
      </c>
      <c r="AD1111" s="107">
        <f>IF(R1111=0,FORECAST($C$8,Инклинометрия!$B$2:$B$152,Инклинометрия!$A$2:$A$152),Y1111)</f>
        <v>1330</v>
      </c>
      <c r="AE1111" s="107">
        <f>FORECAST($C$8-(R1111+U1111),Инклинометрия!$B$2:$B$152,Инклинометрия!$A$2:$A$152)</f>
        <v>0</v>
      </c>
      <c r="AF1111" s="107">
        <f>IF(V1111=0,"-",FORECAST($C$8,Инклинометрия!$B$2:$B$152,Инклинометрия!$A$2:$A$152))</f>
        <v>1330</v>
      </c>
      <c r="AG1111" s="107">
        <f>IF(V1111=0,"-",FORECAST($C$8-V1111,Инклинометрия!$B$2:$B$152,Инклинометрия!$A$2:$A$152))</f>
        <v>0</v>
      </c>
      <c r="AH1111" s="107">
        <f>IF(W1111=0,"-",FORECAST($C$8+W1111,Инклинометрия!$B$2:$B$152,Инклинометрия!$A$2:$A$152))</f>
        <v>1332.6462608342592</v>
      </c>
      <c r="AI1111" s="107">
        <f>IF(W1111=0,"-",FORECAST($C$8,Инклинометрия!$B$2:$B$152,Инклинометрия!$A$2:$A$152))</f>
        <v>1330</v>
      </c>
      <c r="AK1111" s="122">
        <f t="shared" si="320"/>
        <v>0</v>
      </c>
      <c r="AL1111" s="67">
        <f>AK1111*(B1111-B1110)</f>
        <v>0</v>
      </c>
      <c r="AM1111" s="23">
        <f t="shared" si="322"/>
        <v>8.6725204696437436E-2</v>
      </c>
      <c r="AN1111" s="26">
        <f>AN1110+AK1111*(B1111-B1110)/(2*PI()*$C$5*AN1110*$K$13)</f>
        <v>0.15480061813468687</v>
      </c>
      <c r="AO1111" s="87">
        <f t="shared" si="314"/>
        <v>145932.55112472404</v>
      </c>
      <c r="AP1111" s="87">
        <f>IF(R1111+U1111&lt;$C$8,0,32*$L$23/$C$12^2*($K$10*R1111+$K$8*U1111)+32*$L$24/($C$14^2-$C$13^2)*($K$10*S1111+$K$8*V1111))</f>
        <v>44607.551124724028</v>
      </c>
      <c r="AQ1111" s="66">
        <f>R1111*$C$11*$C$9+U1111*$C$11*$C$10</f>
        <v>14695380</v>
      </c>
      <c r="AR1111" s="66">
        <f>S1111*$C$11*$C$9+V1111*$C$11*$C$10</f>
        <v>14695380</v>
      </c>
      <c r="AS1111" s="87">
        <f>$C$11*(T1111*$C$9+W1111*$C$10)</f>
        <v>792178.05375968735</v>
      </c>
      <c r="AT1111" s="45">
        <f t="shared" si="308"/>
        <v>15633490.60488441</v>
      </c>
      <c r="AU1111" s="75"/>
    </row>
    <row r="1112" spans="2:47" ht="15" thickBot="1" x14ac:dyDescent="0.35">
      <c r="B1112" s="41">
        <f t="shared" si="315"/>
        <v>21620</v>
      </c>
      <c r="C1112" s="8">
        <f t="shared" si="316"/>
        <v>216.20000000000002</v>
      </c>
      <c r="D1112" s="73">
        <f t="shared" si="304"/>
        <v>289.16750000000002</v>
      </c>
      <c r="E1112" s="29">
        <f t="shared" si="321"/>
        <v>71611.443697123381</v>
      </c>
      <c r="F1112" s="29">
        <f t="shared" si="317"/>
        <v>66.245553836382484</v>
      </c>
      <c r="G1112" s="29">
        <f t="shared" si="318"/>
        <v>88.603428256161564</v>
      </c>
      <c r="H1112" s="17">
        <f t="shared" si="319"/>
        <v>95780.305944901163</v>
      </c>
      <c r="I1112" s="29">
        <f t="shared" si="309"/>
        <v>2.2250485660981263</v>
      </c>
      <c r="J1112" s="29">
        <f t="shared" si="310"/>
        <v>41.694115440741633</v>
      </c>
      <c r="K1112" s="32">
        <f>IF((D1111+L1111+M1111-AL1111)/($C$21+$C$22)&gt;$C$8,$C$8,(D1111+L1111+M1111-AL1111)/($C$21+$C$22))</f>
        <v>1400</v>
      </c>
      <c r="L1112" s="97">
        <f t="shared" si="305"/>
        <v>0</v>
      </c>
      <c r="M1112" s="96">
        <f t="shared" si="306"/>
        <v>0</v>
      </c>
      <c r="N1112" s="98">
        <f t="shared" si="311"/>
        <v>1.7179213529287818</v>
      </c>
      <c r="O1112" s="100">
        <f t="shared" si="307"/>
        <v>4.2266987561397071</v>
      </c>
      <c r="P1112" s="104">
        <f t="shared" si="312"/>
        <v>18.880500609176615</v>
      </c>
      <c r="Q1112" s="102">
        <f t="shared" si="313"/>
        <v>4.9224514715476911E-2</v>
      </c>
      <c r="R1112" s="106">
        <f>IF(K1112-H1111&lt;0,0,K1112-H1111)</f>
        <v>0</v>
      </c>
      <c r="S1112" s="106">
        <f>K1112-V1112</f>
        <v>0</v>
      </c>
      <c r="T1112" s="106">
        <f>IF(R1112&gt;0,$C$6-$C$8,IF($C$6-$C$8-W1112&lt;0,0,$C$6-$C$8-W1112))</f>
        <v>97.214462279726973</v>
      </c>
      <c r="U1112" s="107">
        <f>IF(R1112=0,IF(U1111+(F1112-AL1112/$C$23)*$C$21/($C$21+$C$22)&gt;$C$8,$C$8,U1111+F1112*$C$21/($C$21+$C$22)),E1112)</f>
        <v>1400</v>
      </c>
      <c r="V1112" s="107">
        <f>IF(R1112&gt;0,0,IF(V1111+(F1112-AL1112/$C$23)*$C$21/($C$21+$C$22)&gt;$C$8,$C$8,IF(U1112=$C$8,V1111+(F1112-AL1112/$C$23)*$C$21/$C$22,V1111+(F1112-AL1112/$C$23)*$C$21/($C$21+$C$22))))</f>
        <v>1400</v>
      </c>
      <c r="W1112" s="203">
        <f>IF(R1112&gt;0,0,IF(W1111+AL1112/$C$23&gt;$F$23,$F$23,W1111+AL1112/$C$23))</f>
        <v>2.7855377202730285</v>
      </c>
      <c r="X1112" s="105" t="str">
        <f>IF(R1112=0,"-",FORECAST($C$8,Инклинометрия!$B$2:$B$152,Инклинометрия!$A$2:$A$152))</f>
        <v>-</v>
      </c>
      <c r="Y1112" s="105" t="str">
        <f>IF(R1112=0,"-",FORECAST($C$8-R1112,Инклинометрия!$B$2:$B$152,Инклинометрия!$A$2:$A$152))</f>
        <v>-</v>
      </c>
      <c r="Z1112" s="105" t="str">
        <f>IF(R1112&gt;0,FORECAST($C$8,Инклинометрия!$B$2:$B$152,Инклинометрия!$A$2:$A$152),IF(V1112=$C$8,"-",FORECAST($C$8-V1112,Инклинометрия!$B$2:$B$152,Инклинометрия!$A$2:$A$152)))</f>
        <v>-</v>
      </c>
      <c r="AA1112" s="105" t="str">
        <f>IF(S1112=0,"-",FORECAST($C$8-(S1112+V1112),Инклинометрия!$B$2:$B$152,Инклинометрия!$A$2:$A$152))</f>
        <v>-</v>
      </c>
      <c r="AB1112" s="105">
        <f>FORECAST($C$8+T1112,Инклинометрия!$B$2:$B$152,Инклинометрия!$A$2:$A$152)</f>
        <v>1422.3537391657405</v>
      </c>
      <c r="AC1112" s="105">
        <f>IF(R1112=0,FORECAST($C$6-T1112,Инклинометрия!$B$2:$B$152,Инклинометрия!$A$2:$A$152),FORECAST($C$8,Инклинометрия!$B$2:$B$152,Инклинометрия!$A$2:$A$152))</f>
        <v>1332.6462608342592</v>
      </c>
      <c r="AD1112" s="107">
        <f>IF(R1112=0,FORECAST($C$8,Инклинометрия!$B$2:$B$152,Инклинометрия!$A$2:$A$152),Y1112)</f>
        <v>1330</v>
      </c>
      <c r="AE1112" s="107">
        <f>FORECAST($C$8-(R1112+U1112),Инклинометрия!$B$2:$B$152,Инклинометрия!$A$2:$A$152)</f>
        <v>0</v>
      </c>
      <c r="AF1112" s="107">
        <f>IF(V1112=0,"-",FORECAST($C$8,Инклинометрия!$B$2:$B$152,Инклинометрия!$A$2:$A$152))</f>
        <v>1330</v>
      </c>
      <c r="AG1112" s="107">
        <f>IF(V1112=0,"-",FORECAST($C$8-V1112,Инклинометрия!$B$2:$B$152,Инклинометрия!$A$2:$A$152))</f>
        <v>0</v>
      </c>
      <c r="AH1112" s="107">
        <f>IF(W1112=0,"-",FORECAST($C$8+W1112,Инклинометрия!$B$2:$B$152,Инклинометрия!$A$2:$A$152))</f>
        <v>1332.6462608342592</v>
      </c>
      <c r="AI1112" s="107">
        <f>IF(W1112=0,"-",FORECAST($C$8,Инклинометрия!$B$2:$B$152,Инклинометрия!$A$2:$A$152))</f>
        <v>1330</v>
      </c>
      <c r="AK1112" s="122">
        <f t="shared" si="320"/>
        <v>0</v>
      </c>
      <c r="AL1112" s="67">
        <f>AK1112*(B1112-B1111)</f>
        <v>0</v>
      </c>
      <c r="AM1112" s="23">
        <f t="shared" si="322"/>
        <v>8.6725204696437436E-2</v>
      </c>
      <c r="AN1112" s="26">
        <f>AN1111+AK1112*(B1112-B1111)/(2*PI()*$C$5*AN1111*$K$13)</f>
        <v>0.15480061813468687</v>
      </c>
      <c r="AO1112" s="87">
        <f t="shared" si="314"/>
        <v>145932.55112472404</v>
      </c>
      <c r="AP1112" s="87">
        <f>IF(R1112+U1112&lt;$C$8,0,32*$L$23/$C$12^2*($K$10*R1112+$K$8*U1112)+32*$L$24/($C$14^2-$C$13^2)*($K$10*S1112+$K$8*V1112))</f>
        <v>44607.551124724028</v>
      </c>
      <c r="AQ1112" s="66">
        <f>R1112*$C$11*$C$9+U1112*$C$11*$C$10</f>
        <v>14695380</v>
      </c>
      <c r="AR1112" s="66">
        <f>S1112*$C$11*$C$9+V1112*$C$11*$C$10</f>
        <v>14695380</v>
      </c>
      <c r="AS1112" s="87">
        <f>$C$11*(T1112*$C$9+W1112*$C$10)</f>
        <v>792178.05375968735</v>
      </c>
      <c r="AT1112" s="45">
        <f t="shared" si="308"/>
        <v>15633490.60488441</v>
      </c>
      <c r="AU1112" s="75"/>
    </row>
    <row r="1113" spans="2:47" ht="15" thickBot="1" x14ac:dyDescent="0.35">
      <c r="B1113" s="41">
        <f t="shared" si="315"/>
        <v>21640</v>
      </c>
      <c r="C1113" s="8">
        <f t="shared" si="316"/>
        <v>216.4</v>
      </c>
      <c r="D1113" s="73">
        <f t="shared" si="304"/>
        <v>289.435</v>
      </c>
      <c r="E1113" s="29">
        <f t="shared" si="321"/>
        <v>71677.689250959738</v>
      </c>
      <c r="F1113" s="29">
        <f t="shared" si="317"/>
        <v>66.245553836373062</v>
      </c>
      <c r="G1113" s="29">
        <f t="shared" si="318"/>
        <v>88.603428256148959</v>
      </c>
      <c r="H1113" s="17">
        <f t="shared" si="319"/>
        <v>95868.909373157308</v>
      </c>
      <c r="I1113" s="29">
        <f t="shared" si="309"/>
        <v>2.2250485660981263</v>
      </c>
      <c r="J1113" s="29">
        <f t="shared" si="310"/>
        <v>41.69411544073867</v>
      </c>
      <c r="K1113" s="32">
        <f>IF((D1112+L1112+M1112-AL1112)/($C$21+$C$22)&gt;$C$8,$C$8,(D1112+L1112+M1112-AL1112)/($C$21+$C$22))</f>
        <v>1400</v>
      </c>
      <c r="L1113" s="97">
        <f t="shared" si="305"/>
        <v>0</v>
      </c>
      <c r="M1113" s="96">
        <f t="shared" si="306"/>
        <v>0</v>
      </c>
      <c r="N1113" s="98">
        <f t="shared" si="311"/>
        <v>1.7179213529287818</v>
      </c>
      <c r="O1113" s="100">
        <f t="shared" si="307"/>
        <v>4.2266987561397071</v>
      </c>
      <c r="P1113" s="104">
        <f t="shared" si="312"/>
        <v>18.880500609176615</v>
      </c>
      <c r="Q1113" s="102">
        <f t="shared" si="313"/>
        <v>4.9224514715476911E-2</v>
      </c>
      <c r="R1113" s="106">
        <f>IF(K1113-H1112&lt;0,0,K1113-H1112)</f>
        <v>0</v>
      </c>
      <c r="S1113" s="106">
        <f>K1113-V1113</f>
        <v>0</v>
      </c>
      <c r="T1113" s="106">
        <f>IF(R1113&gt;0,$C$6-$C$8,IF($C$6-$C$8-W1113&lt;0,0,$C$6-$C$8-W1113))</f>
        <v>97.214462279726973</v>
      </c>
      <c r="U1113" s="107">
        <f>IF(R1113=0,IF(U1112+(F1113-AL1113/$C$23)*$C$21/($C$21+$C$22)&gt;$C$8,$C$8,U1112+F1113*$C$21/($C$21+$C$22)),E1113)</f>
        <v>1400</v>
      </c>
      <c r="V1113" s="107">
        <f>IF(R1113&gt;0,0,IF(V1112+(F1113-AL1113/$C$23)*$C$21/($C$21+$C$22)&gt;$C$8,$C$8,IF(U1113=$C$8,V1112+(F1113-AL1113/$C$23)*$C$21/$C$22,V1112+(F1113-AL1113/$C$23)*$C$21/($C$21+$C$22))))</f>
        <v>1400</v>
      </c>
      <c r="W1113" s="203">
        <f>IF(R1113&gt;0,0,IF(W1112+AL1113/$C$23&gt;$F$23,$F$23,W1112+AL1113/$C$23))</f>
        <v>2.7855377202730285</v>
      </c>
      <c r="X1113" s="105" t="str">
        <f>IF(R1113=0,"-",FORECAST($C$8,Инклинометрия!$B$2:$B$152,Инклинометрия!$A$2:$A$152))</f>
        <v>-</v>
      </c>
      <c r="Y1113" s="105" t="str">
        <f>IF(R1113=0,"-",FORECAST($C$8-R1113,Инклинометрия!$B$2:$B$152,Инклинометрия!$A$2:$A$152))</f>
        <v>-</v>
      </c>
      <c r="Z1113" s="105" t="str">
        <f>IF(R1113&gt;0,FORECAST($C$8,Инклинометрия!$B$2:$B$152,Инклинометрия!$A$2:$A$152),IF(V1113=$C$8,"-",FORECAST($C$8-V1113,Инклинометрия!$B$2:$B$152,Инклинометрия!$A$2:$A$152)))</f>
        <v>-</v>
      </c>
      <c r="AA1113" s="105" t="str">
        <f>IF(S1113=0,"-",FORECAST($C$8-(S1113+V1113),Инклинометрия!$B$2:$B$152,Инклинометрия!$A$2:$A$152))</f>
        <v>-</v>
      </c>
      <c r="AB1113" s="105">
        <f>FORECAST($C$8+T1113,Инклинометрия!$B$2:$B$152,Инклинометрия!$A$2:$A$152)</f>
        <v>1422.3537391657405</v>
      </c>
      <c r="AC1113" s="105">
        <f>IF(R1113=0,FORECAST($C$6-T1113,Инклинометрия!$B$2:$B$152,Инклинометрия!$A$2:$A$152),FORECAST($C$8,Инклинометрия!$B$2:$B$152,Инклинометрия!$A$2:$A$152))</f>
        <v>1332.6462608342592</v>
      </c>
      <c r="AD1113" s="107">
        <f>IF(R1113=0,FORECAST($C$8,Инклинометрия!$B$2:$B$152,Инклинометрия!$A$2:$A$152),Y1113)</f>
        <v>1330</v>
      </c>
      <c r="AE1113" s="107">
        <f>FORECAST($C$8-(R1113+U1113),Инклинометрия!$B$2:$B$152,Инклинометрия!$A$2:$A$152)</f>
        <v>0</v>
      </c>
      <c r="AF1113" s="107">
        <f>IF(V1113=0,"-",FORECAST($C$8,Инклинометрия!$B$2:$B$152,Инклинометрия!$A$2:$A$152))</f>
        <v>1330</v>
      </c>
      <c r="AG1113" s="107">
        <f>IF(V1113=0,"-",FORECAST($C$8-V1113,Инклинометрия!$B$2:$B$152,Инклинометрия!$A$2:$A$152))</f>
        <v>0</v>
      </c>
      <c r="AH1113" s="107">
        <f>IF(W1113=0,"-",FORECAST($C$8+W1113,Инклинометрия!$B$2:$B$152,Инклинометрия!$A$2:$A$152))</f>
        <v>1332.6462608342592</v>
      </c>
      <c r="AI1113" s="107">
        <f>IF(W1113=0,"-",FORECAST($C$8,Инклинометрия!$B$2:$B$152,Инклинометрия!$A$2:$A$152))</f>
        <v>1330</v>
      </c>
      <c r="AK1113" s="122">
        <f t="shared" si="320"/>
        <v>0</v>
      </c>
      <c r="AL1113" s="67">
        <f>AK1113*(B1113-B1112)</f>
        <v>0</v>
      </c>
      <c r="AM1113" s="23">
        <f t="shared" si="322"/>
        <v>8.6725204696437436E-2</v>
      </c>
      <c r="AN1113" s="26">
        <f>AN1112+AK1113*(B1113-B1112)/(2*PI()*$C$5*AN1112*$K$13)</f>
        <v>0.15480061813468687</v>
      </c>
      <c r="AO1113" s="87">
        <f t="shared" si="314"/>
        <v>145932.55112472404</v>
      </c>
      <c r="AP1113" s="87">
        <f>IF(R1113+U1113&lt;$C$8,0,32*$L$23/$C$12^2*($K$10*R1113+$K$8*U1113)+32*$L$24/($C$14^2-$C$13^2)*($K$10*S1113+$K$8*V1113))</f>
        <v>44607.551124724028</v>
      </c>
      <c r="AQ1113" s="66">
        <f>R1113*$C$11*$C$9+U1113*$C$11*$C$10</f>
        <v>14695380</v>
      </c>
      <c r="AR1113" s="66">
        <f>S1113*$C$11*$C$9+V1113*$C$11*$C$10</f>
        <v>14695380</v>
      </c>
      <c r="AS1113" s="87">
        <f>$C$11*(T1113*$C$9+W1113*$C$10)</f>
        <v>792178.05375968735</v>
      </c>
      <c r="AT1113" s="45">
        <f t="shared" si="308"/>
        <v>15633490.60488441</v>
      </c>
      <c r="AU1113" s="75"/>
    </row>
    <row r="1114" spans="2:47" ht="15" thickBot="1" x14ac:dyDescent="0.35">
      <c r="B1114" s="41">
        <f t="shared" si="315"/>
        <v>21660</v>
      </c>
      <c r="C1114" s="8">
        <f t="shared" si="316"/>
        <v>216.6</v>
      </c>
      <c r="D1114" s="73">
        <f t="shared" si="304"/>
        <v>289.70249999999999</v>
      </c>
      <c r="E1114" s="29">
        <f t="shared" si="321"/>
        <v>71743.93480479611</v>
      </c>
      <c r="F1114" s="29">
        <f t="shared" si="317"/>
        <v>66.245553836373062</v>
      </c>
      <c r="G1114" s="29">
        <f t="shared" si="318"/>
        <v>88.603428256148959</v>
      </c>
      <c r="H1114" s="17">
        <f t="shared" si="319"/>
        <v>95957.512801413453</v>
      </c>
      <c r="I1114" s="29">
        <f t="shared" si="309"/>
        <v>2.2250485660981263</v>
      </c>
      <c r="J1114" s="29">
        <f t="shared" si="310"/>
        <v>41.69411544073867</v>
      </c>
      <c r="K1114" s="32">
        <f>IF((D1113+L1113+M1113-AL1113)/($C$21+$C$22)&gt;$C$8,$C$8,(D1113+L1113+M1113-AL1113)/($C$21+$C$22))</f>
        <v>1400</v>
      </c>
      <c r="L1114" s="97">
        <f t="shared" si="305"/>
        <v>0</v>
      </c>
      <c r="M1114" s="96">
        <f t="shared" si="306"/>
        <v>0</v>
      </c>
      <c r="N1114" s="98">
        <f t="shared" si="311"/>
        <v>1.7179213529287818</v>
      </c>
      <c r="O1114" s="100">
        <f t="shared" si="307"/>
        <v>4.2266987561397071</v>
      </c>
      <c r="P1114" s="104">
        <f t="shared" si="312"/>
        <v>18.880500609176615</v>
      </c>
      <c r="Q1114" s="102">
        <f t="shared" si="313"/>
        <v>4.9224514715476911E-2</v>
      </c>
      <c r="R1114" s="106">
        <f>IF(K1114-H1113&lt;0,0,K1114-H1113)</f>
        <v>0</v>
      </c>
      <c r="S1114" s="106">
        <f>K1114-V1114</f>
        <v>0</v>
      </c>
      <c r="T1114" s="106">
        <f>IF(R1114&gt;0,$C$6-$C$8,IF($C$6-$C$8-W1114&lt;0,0,$C$6-$C$8-W1114))</f>
        <v>97.214462279726973</v>
      </c>
      <c r="U1114" s="107">
        <f>IF(R1114=0,IF(U1113+(F1114-AL1114/$C$23)*$C$21/($C$21+$C$22)&gt;$C$8,$C$8,U1113+F1114*$C$21/($C$21+$C$22)),E1114)</f>
        <v>1400</v>
      </c>
      <c r="V1114" s="107">
        <f>IF(R1114&gt;0,0,IF(V1113+(F1114-AL1114/$C$23)*$C$21/($C$21+$C$22)&gt;$C$8,$C$8,IF(U1114=$C$8,V1113+(F1114-AL1114/$C$23)*$C$21/$C$22,V1113+(F1114-AL1114/$C$23)*$C$21/($C$21+$C$22))))</f>
        <v>1400</v>
      </c>
      <c r="W1114" s="203">
        <f>IF(R1114&gt;0,0,IF(W1113+AL1114/$C$23&gt;$F$23,$F$23,W1113+AL1114/$C$23))</f>
        <v>2.7855377202730285</v>
      </c>
      <c r="X1114" s="105" t="str">
        <f>IF(R1114=0,"-",FORECAST($C$8,Инклинометрия!$B$2:$B$152,Инклинометрия!$A$2:$A$152))</f>
        <v>-</v>
      </c>
      <c r="Y1114" s="105" t="str">
        <f>IF(R1114=0,"-",FORECAST($C$8-R1114,Инклинометрия!$B$2:$B$152,Инклинометрия!$A$2:$A$152))</f>
        <v>-</v>
      </c>
      <c r="Z1114" s="105" t="str">
        <f>IF(R1114&gt;0,FORECAST($C$8,Инклинометрия!$B$2:$B$152,Инклинометрия!$A$2:$A$152),IF(V1114=$C$8,"-",FORECAST($C$8-V1114,Инклинометрия!$B$2:$B$152,Инклинометрия!$A$2:$A$152)))</f>
        <v>-</v>
      </c>
      <c r="AA1114" s="105" t="str">
        <f>IF(S1114=0,"-",FORECAST($C$8-(S1114+V1114),Инклинометрия!$B$2:$B$152,Инклинометрия!$A$2:$A$152))</f>
        <v>-</v>
      </c>
      <c r="AB1114" s="105">
        <f>FORECAST($C$8+T1114,Инклинометрия!$B$2:$B$152,Инклинометрия!$A$2:$A$152)</f>
        <v>1422.3537391657405</v>
      </c>
      <c r="AC1114" s="105">
        <f>IF(R1114=0,FORECAST($C$6-T1114,Инклинометрия!$B$2:$B$152,Инклинометрия!$A$2:$A$152),FORECAST($C$8,Инклинометрия!$B$2:$B$152,Инклинометрия!$A$2:$A$152))</f>
        <v>1332.6462608342592</v>
      </c>
      <c r="AD1114" s="107">
        <f>IF(R1114=0,FORECAST($C$8,Инклинометрия!$B$2:$B$152,Инклинометрия!$A$2:$A$152),Y1114)</f>
        <v>1330</v>
      </c>
      <c r="AE1114" s="107">
        <f>FORECAST($C$8-(R1114+U1114),Инклинометрия!$B$2:$B$152,Инклинометрия!$A$2:$A$152)</f>
        <v>0</v>
      </c>
      <c r="AF1114" s="107">
        <f>IF(V1114=0,"-",FORECAST($C$8,Инклинометрия!$B$2:$B$152,Инклинометрия!$A$2:$A$152))</f>
        <v>1330</v>
      </c>
      <c r="AG1114" s="107">
        <f>IF(V1114=0,"-",FORECAST($C$8-V1114,Инклинометрия!$B$2:$B$152,Инклинометрия!$A$2:$A$152))</f>
        <v>0</v>
      </c>
      <c r="AH1114" s="107">
        <f>IF(W1114=0,"-",FORECAST($C$8+W1114,Инклинометрия!$B$2:$B$152,Инклинометрия!$A$2:$A$152))</f>
        <v>1332.6462608342592</v>
      </c>
      <c r="AI1114" s="107">
        <f>IF(W1114=0,"-",FORECAST($C$8,Инклинометрия!$B$2:$B$152,Инклинометрия!$A$2:$A$152))</f>
        <v>1330</v>
      </c>
      <c r="AK1114" s="122">
        <f t="shared" si="320"/>
        <v>0</v>
      </c>
      <c r="AL1114" s="67">
        <f>AK1114*(B1114-B1113)</f>
        <v>0</v>
      </c>
      <c r="AM1114" s="23">
        <f t="shared" si="322"/>
        <v>8.6725204696437436E-2</v>
      </c>
      <c r="AN1114" s="26">
        <f>AN1113+AK1114*(B1114-B1113)/(2*PI()*$C$5*AN1113*$K$13)</f>
        <v>0.15480061813468687</v>
      </c>
      <c r="AO1114" s="87">
        <f t="shared" si="314"/>
        <v>145932.55112472404</v>
      </c>
      <c r="AP1114" s="87">
        <f>IF(R1114+U1114&lt;$C$8,0,32*$L$23/$C$12^2*($K$10*R1114+$K$8*U1114)+32*$L$24/($C$14^2-$C$13^2)*($K$10*S1114+$K$8*V1114))</f>
        <v>44607.551124724028</v>
      </c>
      <c r="AQ1114" s="66">
        <f>R1114*$C$11*$C$9+U1114*$C$11*$C$10</f>
        <v>14695380</v>
      </c>
      <c r="AR1114" s="66">
        <f>S1114*$C$11*$C$9+V1114*$C$11*$C$10</f>
        <v>14695380</v>
      </c>
      <c r="AS1114" s="87">
        <f>$C$11*(T1114*$C$9+W1114*$C$10)</f>
        <v>792178.05375968735</v>
      </c>
      <c r="AT1114" s="45">
        <f t="shared" si="308"/>
        <v>15633490.60488441</v>
      </c>
      <c r="AU1114" s="75"/>
    </row>
    <row r="1115" spans="2:47" ht="15" thickBot="1" x14ac:dyDescent="0.35">
      <c r="B1115" s="41">
        <f t="shared" si="315"/>
        <v>21680</v>
      </c>
      <c r="C1115" s="8">
        <f t="shared" si="316"/>
        <v>216.8</v>
      </c>
      <c r="D1115" s="73">
        <f t="shared" si="304"/>
        <v>289.97000000000003</v>
      </c>
      <c r="E1115" s="29">
        <f t="shared" si="321"/>
        <v>71810.180358632482</v>
      </c>
      <c r="F1115" s="29">
        <f t="shared" si="317"/>
        <v>66.245553836382484</v>
      </c>
      <c r="G1115" s="29">
        <f t="shared" si="318"/>
        <v>88.603428256161564</v>
      </c>
      <c r="H1115" s="17">
        <f t="shared" si="319"/>
        <v>96046.116229669613</v>
      </c>
      <c r="I1115" s="29">
        <f t="shared" si="309"/>
        <v>2.2250485660981263</v>
      </c>
      <c r="J1115" s="29">
        <f t="shared" si="310"/>
        <v>41.694115440741633</v>
      </c>
      <c r="K1115" s="32">
        <f>IF((D1114+L1114+M1114-AL1114)/($C$21+$C$22)&gt;$C$8,$C$8,(D1114+L1114+M1114-AL1114)/($C$21+$C$22))</f>
        <v>1400</v>
      </c>
      <c r="L1115" s="97">
        <f t="shared" si="305"/>
        <v>0</v>
      </c>
      <c r="M1115" s="96">
        <f t="shared" si="306"/>
        <v>0</v>
      </c>
      <c r="N1115" s="98">
        <f t="shared" si="311"/>
        <v>1.7179213529287818</v>
      </c>
      <c r="O1115" s="100">
        <f t="shared" si="307"/>
        <v>4.2266987561397071</v>
      </c>
      <c r="P1115" s="104">
        <f t="shared" si="312"/>
        <v>18.880500609176615</v>
      </c>
      <c r="Q1115" s="102">
        <f t="shared" si="313"/>
        <v>4.9224514715476911E-2</v>
      </c>
      <c r="R1115" s="106">
        <f>IF(K1115-H1114&lt;0,0,K1115-H1114)</f>
        <v>0</v>
      </c>
      <c r="S1115" s="106">
        <f>K1115-V1115</f>
        <v>0</v>
      </c>
      <c r="T1115" s="106">
        <f>IF(R1115&gt;0,$C$6-$C$8,IF($C$6-$C$8-W1115&lt;0,0,$C$6-$C$8-W1115))</f>
        <v>97.214462279726973</v>
      </c>
      <c r="U1115" s="107">
        <f>IF(R1115=0,IF(U1114+(F1115-AL1115/$C$23)*$C$21/($C$21+$C$22)&gt;$C$8,$C$8,U1114+F1115*$C$21/($C$21+$C$22)),E1115)</f>
        <v>1400</v>
      </c>
      <c r="V1115" s="107">
        <f>IF(R1115&gt;0,0,IF(V1114+(F1115-AL1115/$C$23)*$C$21/($C$21+$C$22)&gt;$C$8,$C$8,IF(U1115=$C$8,V1114+(F1115-AL1115/$C$23)*$C$21/$C$22,V1114+(F1115-AL1115/$C$23)*$C$21/($C$21+$C$22))))</f>
        <v>1400</v>
      </c>
      <c r="W1115" s="203">
        <f>IF(R1115&gt;0,0,IF(W1114+AL1115/$C$23&gt;$F$23,$F$23,W1114+AL1115/$C$23))</f>
        <v>2.7855377202730285</v>
      </c>
      <c r="X1115" s="105" t="str">
        <f>IF(R1115=0,"-",FORECAST($C$8,Инклинометрия!$B$2:$B$152,Инклинометрия!$A$2:$A$152))</f>
        <v>-</v>
      </c>
      <c r="Y1115" s="105" t="str">
        <f>IF(R1115=0,"-",FORECAST($C$8-R1115,Инклинометрия!$B$2:$B$152,Инклинометрия!$A$2:$A$152))</f>
        <v>-</v>
      </c>
      <c r="Z1115" s="105" t="str">
        <f>IF(R1115&gt;0,FORECAST($C$8,Инклинометрия!$B$2:$B$152,Инклинометрия!$A$2:$A$152),IF(V1115=$C$8,"-",FORECAST($C$8-V1115,Инклинометрия!$B$2:$B$152,Инклинометрия!$A$2:$A$152)))</f>
        <v>-</v>
      </c>
      <c r="AA1115" s="105" t="str">
        <f>IF(S1115=0,"-",FORECAST($C$8-(S1115+V1115),Инклинометрия!$B$2:$B$152,Инклинометрия!$A$2:$A$152))</f>
        <v>-</v>
      </c>
      <c r="AB1115" s="105">
        <f>FORECAST($C$8+T1115,Инклинометрия!$B$2:$B$152,Инклинометрия!$A$2:$A$152)</f>
        <v>1422.3537391657405</v>
      </c>
      <c r="AC1115" s="105">
        <f>IF(R1115=0,FORECAST($C$6-T1115,Инклинометрия!$B$2:$B$152,Инклинометрия!$A$2:$A$152),FORECAST($C$8,Инклинометрия!$B$2:$B$152,Инклинометрия!$A$2:$A$152))</f>
        <v>1332.6462608342592</v>
      </c>
      <c r="AD1115" s="107">
        <f>IF(R1115=0,FORECAST($C$8,Инклинометрия!$B$2:$B$152,Инклинометрия!$A$2:$A$152),Y1115)</f>
        <v>1330</v>
      </c>
      <c r="AE1115" s="107">
        <f>FORECAST($C$8-(R1115+U1115),Инклинометрия!$B$2:$B$152,Инклинометрия!$A$2:$A$152)</f>
        <v>0</v>
      </c>
      <c r="AF1115" s="107">
        <f>IF(V1115=0,"-",FORECAST($C$8,Инклинометрия!$B$2:$B$152,Инклинометрия!$A$2:$A$152))</f>
        <v>1330</v>
      </c>
      <c r="AG1115" s="107">
        <f>IF(V1115=0,"-",FORECAST($C$8-V1115,Инклинометрия!$B$2:$B$152,Инклинометрия!$A$2:$A$152))</f>
        <v>0</v>
      </c>
      <c r="AH1115" s="107">
        <f>IF(W1115=0,"-",FORECAST($C$8+W1115,Инклинометрия!$B$2:$B$152,Инклинометрия!$A$2:$A$152))</f>
        <v>1332.6462608342592</v>
      </c>
      <c r="AI1115" s="107">
        <f>IF(W1115=0,"-",FORECAST($C$8,Инклинометрия!$B$2:$B$152,Инклинометрия!$A$2:$A$152))</f>
        <v>1330</v>
      </c>
      <c r="AK1115" s="122">
        <f t="shared" si="320"/>
        <v>0</v>
      </c>
      <c r="AL1115" s="67">
        <f>AK1115*(B1115-B1114)</f>
        <v>0</v>
      </c>
      <c r="AM1115" s="23">
        <f t="shared" si="322"/>
        <v>8.6725204696437436E-2</v>
      </c>
      <c r="AN1115" s="26">
        <f>AN1114+AK1115*(B1115-B1114)/(2*PI()*$C$5*AN1114*$K$13)</f>
        <v>0.15480061813468687</v>
      </c>
      <c r="AO1115" s="87">
        <f t="shared" si="314"/>
        <v>145932.55112472404</v>
      </c>
      <c r="AP1115" s="87">
        <f>IF(R1115+U1115&lt;$C$8,0,32*$L$23/$C$12^2*($K$10*R1115+$K$8*U1115)+32*$L$24/($C$14^2-$C$13^2)*($K$10*S1115+$K$8*V1115))</f>
        <v>44607.551124724028</v>
      </c>
      <c r="AQ1115" s="66">
        <f>R1115*$C$11*$C$9+U1115*$C$11*$C$10</f>
        <v>14695380</v>
      </c>
      <c r="AR1115" s="66">
        <f>S1115*$C$11*$C$9+V1115*$C$11*$C$10</f>
        <v>14695380</v>
      </c>
      <c r="AS1115" s="87">
        <f>$C$11*(T1115*$C$9+W1115*$C$10)</f>
        <v>792178.05375968735</v>
      </c>
      <c r="AT1115" s="45">
        <f t="shared" si="308"/>
        <v>15633490.60488441</v>
      </c>
      <c r="AU1115" s="75"/>
    </row>
    <row r="1116" spans="2:47" ht="15" thickBot="1" x14ac:dyDescent="0.35">
      <c r="B1116" s="41">
        <f t="shared" si="315"/>
        <v>21700</v>
      </c>
      <c r="C1116" s="8">
        <f t="shared" si="316"/>
        <v>217</v>
      </c>
      <c r="D1116" s="73">
        <f t="shared" si="304"/>
        <v>290.23750000000001</v>
      </c>
      <c r="E1116" s="29">
        <f t="shared" si="321"/>
        <v>71876.425912468869</v>
      </c>
      <c r="F1116" s="29">
        <f t="shared" si="317"/>
        <v>66.245553836373062</v>
      </c>
      <c r="G1116" s="29">
        <f t="shared" si="318"/>
        <v>88.603428256148959</v>
      </c>
      <c r="H1116" s="17">
        <f t="shared" si="319"/>
        <v>96134.719657925758</v>
      </c>
      <c r="I1116" s="29">
        <f t="shared" si="309"/>
        <v>2.2250485660981263</v>
      </c>
      <c r="J1116" s="29">
        <f t="shared" si="310"/>
        <v>41.69411544073867</v>
      </c>
      <c r="K1116" s="32">
        <f>IF((D1115+L1115+M1115-AL1115)/($C$21+$C$22)&gt;$C$8,$C$8,(D1115+L1115+M1115-AL1115)/($C$21+$C$22))</f>
        <v>1400</v>
      </c>
      <c r="L1116" s="97">
        <f t="shared" si="305"/>
        <v>0</v>
      </c>
      <c r="M1116" s="96">
        <f t="shared" si="306"/>
        <v>0</v>
      </c>
      <c r="N1116" s="98">
        <f t="shared" si="311"/>
        <v>1.7179213529287818</v>
      </c>
      <c r="O1116" s="100">
        <f t="shared" si="307"/>
        <v>4.2266987561397071</v>
      </c>
      <c r="P1116" s="104">
        <f t="shared" si="312"/>
        <v>18.880500609176615</v>
      </c>
      <c r="Q1116" s="102">
        <f t="shared" si="313"/>
        <v>4.9224514715476911E-2</v>
      </c>
      <c r="R1116" s="106">
        <f>IF(K1116-H1115&lt;0,0,K1116-H1115)</f>
        <v>0</v>
      </c>
      <c r="S1116" s="106">
        <f>K1116-V1116</f>
        <v>0</v>
      </c>
      <c r="T1116" s="106">
        <f>IF(R1116&gt;0,$C$6-$C$8,IF($C$6-$C$8-W1116&lt;0,0,$C$6-$C$8-W1116))</f>
        <v>97.214462279726973</v>
      </c>
      <c r="U1116" s="107">
        <f>IF(R1116=0,IF(U1115+(F1116-AL1116/$C$23)*$C$21/($C$21+$C$22)&gt;$C$8,$C$8,U1115+F1116*$C$21/($C$21+$C$22)),E1116)</f>
        <v>1400</v>
      </c>
      <c r="V1116" s="107">
        <f>IF(R1116&gt;0,0,IF(V1115+(F1116-AL1116/$C$23)*$C$21/($C$21+$C$22)&gt;$C$8,$C$8,IF(U1116=$C$8,V1115+(F1116-AL1116/$C$23)*$C$21/$C$22,V1115+(F1116-AL1116/$C$23)*$C$21/($C$21+$C$22))))</f>
        <v>1400</v>
      </c>
      <c r="W1116" s="203">
        <f>IF(R1116&gt;0,0,IF(W1115+AL1116/$C$23&gt;$F$23,$F$23,W1115+AL1116/$C$23))</f>
        <v>2.7855377202730285</v>
      </c>
      <c r="X1116" s="105" t="str">
        <f>IF(R1116=0,"-",FORECAST($C$8,Инклинометрия!$B$2:$B$152,Инклинометрия!$A$2:$A$152))</f>
        <v>-</v>
      </c>
      <c r="Y1116" s="105" t="str">
        <f>IF(R1116=0,"-",FORECAST($C$8-R1116,Инклинометрия!$B$2:$B$152,Инклинометрия!$A$2:$A$152))</f>
        <v>-</v>
      </c>
      <c r="Z1116" s="105" t="str">
        <f>IF(R1116&gt;0,FORECAST($C$8,Инклинометрия!$B$2:$B$152,Инклинометрия!$A$2:$A$152),IF(V1116=$C$8,"-",FORECAST($C$8-V1116,Инклинометрия!$B$2:$B$152,Инклинометрия!$A$2:$A$152)))</f>
        <v>-</v>
      </c>
      <c r="AA1116" s="105" t="str">
        <f>IF(S1116=0,"-",FORECAST($C$8-(S1116+V1116),Инклинометрия!$B$2:$B$152,Инклинометрия!$A$2:$A$152))</f>
        <v>-</v>
      </c>
      <c r="AB1116" s="105">
        <f>FORECAST($C$8+T1116,Инклинометрия!$B$2:$B$152,Инклинометрия!$A$2:$A$152)</f>
        <v>1422.3537391657405</v>
      </c>
      <c r="AC1116" s="105">
        <f>IF(R1116=0,FORECAST($C$6-T1116,Инклинометрия!$B$2:$B$152,Инклинометрия!$A$2:$A$152),FORECAST($C$8,Инклинометрия!$B$2:$B$152,Инклинометрия!$A$2:$A$152))</f>
        <v>1332.6462608342592</v>
      </c>
      <c r="AD1116" s="107">
        <f>IF(R1116=0,FORECAST($C$8,Инклинометрия!$B$2:$B$152,Инклинометрия!$A$2:$A$152),Y1116)</f>
        <v>1330</v>
      </c>
      <c r="AE1116" s="107">
        <f>FORECAST($C$8-(R1116+U1116),Инклинометрия!$B$2:$B$152,Инклинометрия!$A$2:$A$152)</f>
        <v>0</v>
      </c>
      <c r="AF1116" s="107">
        <f>IF(V1116=0,"-",FORECAST($C$8,Инклинометрия!$B$2:$B$152,Инклинометрия!$A$2:$A$152))</f>
        <v>1330</v>
      </c>
      <c r="AG1116" s="107">
        <f>IF(V1116=0,"-",FORECAST($C$8-V1116,Инклинометрия!$B$2:$B$152,Инклинометрия!$A$2:$A$152))</f>
        <v>0</v>
      </c>
      <c r="AH1116" s="107">
        <f>IF(W1116=0,"-",FORECAST($C$8+W1116,Инклинометрия!$B$2:$B$152,Инклинометрия!$A$2:$A$152))</f>
        <v>1332.6462608342592</v>
      </c>
      <c r="AI1116" s="107">
        <f>IF(W1116=0,"-",FORECAST($C$8,Инклинометрия!$B$2:$B$152,Инклинометрия!$A$2:$A$152))</f>
        <v>1330</v>
      </c>
      <c r="AK1116" s="122">
        <f t="shared" si="320"/>
        <v>0</v>
      </c>
      <c r="AL1116" s="67">
        <f>AK1116*(B1116-B1115)</f>
        <v>0</v>
      </c>
      <c r="AM1116" s="23">
        <f t="shared" si="322"/>
        <v>8.6725204696437436E-2</v>
      </c>
      <c r="AN1116" s="26">
        <f>AN1115+AK1116*(B1116-B1115)/(2*PI()*$C$5*AN1115*$K$13)</f>
        <v>0.15480061813468687</v>
      </c>
      <c r="AO1116" s="87">
        <f t="shared" si="314"/>
        <v>145932.55112472404</v>
      </c>
      <c r="AP1116" s="87">
        <f>IF(R1116+U1116&lt;$C$8,0,32*$L$23/$C$12^2*($K$10*R1116+$K$8*U1116)+32*$L$24/($C$14^2-$C$13^2)*($K$10*S1116+$K$8*V1116))</f>
        <v>44607.551124724028</v>
      </c>
      <c r="AQ1116" s="66">
        <f>R1116*$C$11*$C$9+U1116*$C$11*$C$10</f>
        <v>14695380</v>
      </c>
      <c r="AR1116" s="66">
        <f>S1116*$C$11*$C$9+V1116*$C$11*$C$10</f>
        <v>14695380</v>
      </c>
      <c r="AS1116" s="87">
        <f>$C$11*(T1116*$C$9+W1116*$C$10)</f>
        <v>792178.05375968735</v>
      </c>
      <c r="AT1116" s="45">
        <f t="shared" si="308"/>
        <v>15633490.60488441</v>
      </c>
      <c r="AU1116" s="75"/>
    </row>
    <row r="1117" spans="2:47" ht="15" thickBot="1" x14ac:dyDescent="0.35">
      <c r="B1117" s="41">
        <f t="shared" si="315"/>
        <v>21720</v>
      </c>
      <c r="C1117" s="8">
        <f t="shared" si="316"/>
        <v>217.20000000000002</v>
      </c>
      <c r="D1117" s="73">
        <f t="shared" si="304"/>
        <v>290.50500000000005</v>
      </c>
      <c r="E1117" s="29">
        <f t="shared" si="321"/>
        <v>71942.671466305255</v>
      </c>
      <c r="F1117" s="29">
        <f t="shared" si="317"/>
        <v>66.245553836382484</v>
      </c>
      <c r="G1117" s="29">
        <f t="shared" si="318"/>
        <v>88.603428256161564</v>
      </c>
      <c r="H1117" s="17">
        <f t="shared" si="319"/>
        <v>96223.323086181917</v>
      </c>
      <c r="I1117" s="29">
        <f t="shared" si="309"/>
        <v>2.2250485660981263</v>
      </c>
      <c r="J1117" s="29">
        <f t="shared" si="310"/>
        <v>41.694115440741633</v>
      </c>
      <c r="K1117" s="32">
        <f>IF((D1116+L1116+M1116-AL1116)/($C$21+$C$22)&gt;$C$8,$C$8,(D1116+L1116+M1116-AL1116)/($C$21+$C$22))</f>
        <v>1400</v>
      </c>
      <c r="L1117" s="97">
        <f t="shared" si="305"/>
        <v>0</v>
      </c>
      <c r="M1117" s="96">
        <f t="shared" si="306"/>
        <v>0</v>
      </c>
      <c r="N1117" s="98">
        <f t="shared" si="311"/>
        <v>1.7179213529287818</v>
      </c>
      <c r="O1117" s="100">
        <f t="shared" si="307"/>
        <v>4.2266987561397071</v>
      </c>
      <c r="P1117" s="104">
        <f t="shared" si="312"/>
        <v>18.880500609176615</v>
      </c>
      <c r="Q1117" s="102">
        <f t="shared" si="313"/>
        <v>4.9224514715476911E-2</v>
      </c>
      <c r="R1117" s="106">
        <f>IF(K1117-H1116&lt;0,0,K1117-H1116)</f>
        <v>0</v>
      </c>
      <c r="S1117" s="106">
        <f>K1117-V1117</f>
        <v>0</v>
      </c>
      <c r="T1117" s="106">
        <f>IF(R1117&gt;0,$C$6-$C$8,IF($C$6-$C$8-W1117&lt;0,0,$C$6-$C$8-W1117))</f>
        <v>97.214462279726973</v>
      </c>
      <c r="U1117" s="107">
        <f>IF(R1117=0,IF(U1116+(F1117-AL1117/$C$23)*$C$21/($C$21+$C$22)&gt;$C$8,$C$8,U1116+F1117*$C$21/($C$21+$C$22)),E1117)</f>
        <v>1400</v>
      </c>
      <c r="V1117" s="107">
        <f>IF(R1117&gt;0,0,IF(V1116+(F1117-AL1117/$C$23)*$C$21/($C$21+$C$22)&gt;$C$8,$C$8,IF(U1117=$C$8,V1116+(F1117-AL1117/$C$23)*$C$21/$C$22,V1116+(F1117-AL1117/$C$23)*$C$21/($C$21+$C$22))))</f>
        <v>1400</v>
      </c>
      <c r="W1117" s="203">
        <f>IF(R1117&gt;0,0,IF(W1116+AL1117/$C$23&gt;$F$23,$F$23,W1116+AL1117/$C$23))</f>
        <v>2.7855377202730285</v>
      </c>
      <c r="X1117" s="105" t="str">
        <f>IF(R1117=0,"-",FORECAST($C$8,Инклинометрия!$B$2:$B$152,Инклинометрия!$A$2:$A$152))</f>
        <v>-</v>
      </c>
      <c r="Y1117" s="105" t="str">
        <f>IF(R1117=0,"-",FORECAST($C$8-R1117,Инклинометрия!$B$2:$B$152,Инклинометрия!$A$2:$A$152))</f>
        <v>-</v>
      </c>
      <c r="Z1117" s="105" t="str">
        <f>IF(R1117&gt;0,FORECAST($C$8,Инклинометрия!$B$2:$B$152,Инклинометрия!$A$2:$A$152),IF(V1117=$C$8,"-",FORECAST($C$8-V1117,Инклинометрия!$B$2:$B$152,Инклинометрия!$A$2:$A$152)))</f>
        <v>-</v>
      </c>
      <c r="AA1117" s="105" t="str">
        <f>IF(S1117=0,"-",FORECAST($C$8-(S1117+V1117),Инклинометрия!$B$2:$B$152,Инклинометрия!$A$2:$A$152))</f>
        <v>-</v>
      </c>
      <c r="AB1117" s="105">
        <f>FORECAST($C$8+T1117,Инклинометрия!$B$2:$B$152,Инклинометрия!$A$2:$A$152)</f>
        <v>1422.3537391657405</v>
      </c>
      <c r="AC1117" s="105">
        <f>IF(R1117=0,FORECAST($C$6-T1117,Инклинометрия!$B$2:$B$152,Инклинометрия!$A$2:$A$152),FORECAST($C$8,Инклинометрия!$B$2:$B$152,Инклинометрия!$A$2:$A$152))</f>
        <v>1332.6462608342592</v>
      </c>
      <c r="AD1117" s="107">
        <f>IF(R1117=0,FORECAST($C$8,Инклинометрия!$B$2:$B$152,Инклинометрия!$A$2:$A$152),Y1117)</f>
        <v>1330</v>
      </c>
      <c r="AE1117" s="107">
        <f>FORECAST($C$8-(R1117+U1117),Инклинометрия!$B$2:$B$152,Инклинометрия!$A$2:$A$152)</f>
        <v>0</v>
      </c>
      <c r="AF1117" s="107">
        <f>IF(V1117=0,"-",FORECAST($C$8,Инклинометрия!$B$2:$B$152,Инклинометрия!$A$2:$A$152))</f>
        <v>1330</v>
      </c>
      <c r="AG1117" s="107">
        <f>IF(V1117=0,"-",FORECAST($C$8-V1117,Инклинометрия!$B$2:$B$152,Инклинометрия!$A$2:$A$152))</f>
        <v>0</v>
      </c>
      <c r="AH1117" s="107">
        <f>IF(W1117=0,"-",FORECAST($C$8+W1117,Инклинометрия!$B$2:$B$152,Инклинометрия!$A$2:$A$152))</f>
        <v>1332.6462608342592</v>
      </c>
      <c r="AI1117" s="107">
        <f>IF(W1117=0,"-",FORECAST($C$8,Инклинометрия!$B$2:$B$152,Инклинометрия!$A$2:$A$152))</f>
        <v>1330</v>
      </c>
      <c r="AK1117" s="122">
        <f t="shared" si="320"/>
        <v>0</v>
      </c>
      <c r="AL1117" s="67">
        <f>AK1117*(B1117-B1116)</f>
        <v>0</v>
      </c>
      <c r="AM1117" s="23">
        <f t="shared" si="322"/>
        <v>8.6725204696437436E-2</v>
      </c>
      <c r="AN1117" s="26">
        <f>AN1116+AK1117*(B1117-B1116)/(2*PI()*$C$5*AN1116*$K$13)</f>
        <v>0.15480061813468687</v>
      </c>
      <c r="AO1117" s="87">
        <f t="shared" si="314"/>
        <v>145932.55112472404</v>
      </c>
      <c r="AP1117" s="87">
        <f>IF(R1117+U1117&lt;$C$8,0,32*$L$23/$C$12^2*($K$10*R1117+$K$8*U1117)+32*$L$24/($C$14^2-$C$13^2)*($K$10*S1117+$K$8*V1117))</f>
        <v>44607.551124724028</v>
      </c>
      <c r="AQ1117" s="66">
        <f>R1117*$C$11*$C$9+U1117*$C$11*$C$10</f>
        <v>14695380</v>
      </c>
      <c r="AR1117" s="66">
        <f>S1117*$C$11*$C$9+V1117*$C$11*$C$10</f>
        <v>14695380</v>
      </c>
      <c r="AS1117" s="87">
        <f>$C$11*(T1117*$C$9+W1117*$C$10)</f>
        <v>792178.05375968735</v>
      </c>
      <c r="AT1117" s="45">
        <f t="shared" si="308"/>
        <v>15633490.60488441</v>
      </c>
      <c r="AU1117" s="75"/>
    </row>
    <row r="1118" spans="2:47" ht="15" thickBot="1" x14ac:dyDescent="0.35">
      <c r="B1118" s="41">
        <f t="shared" si="315"/>
        <v>21740</v>
      </c>
      <c r="C1118" s="8">
        <f t="shared" si="316"/>
        <v>217.4</v>
      </c>
      <c r="D1118" s="73">
        <f t="shared" si="304"/>
        <v>290.77249999999998</v>
      </c>
      <c r="E1118" s="29">
        <f t="shared" si="321"/>
        <v>72008.917020141613</v>
      </c>
      <c r="F1118" s="29">
        <f t="shared" si="317"/>
        <v>66.245553836373062</v>
      </c>
      <c r="G1118" s="29">
        <f t="shared" si="318"/>
        <v>88.603428256148959</v>
      </c>
      <c r="H1118" s="17">
        <f t="shared" si="319"/>
        <v>96311.926514438062</v>
      </c>
      <c r="I1118" s="29">
        <f t="shared" si="309"/>
        <v>2.2250485660981263</v>
      </c>
      <c r="J1118" s="29">
        <f t="shared" si="310"/>
        <v>41.69411544073867</v>
      </c>
      <c r="K1118" s="32">
        <f>IF((D1117+L1117+M1117-AL1117)/($C$21+$C$22)&gt;$C$8,$C$8,(D1117+L1117+M1117-AL1117)/($C$21+$C$22))</f>
        <v>1400</v>
      </c>
      <c r="L1118" s="97">
        <f t="shared" si="305"/>
        <v>0</v>
      </c>
      <c r="M1118" s="96">
        <f t="shared" si="306"/>
        <v>0</v>
      </c>
      <c r="N1118" s="98">
        <f t="shared" si="311"/>
        <v>1.7179213529287818</v>
      </c>
      <c r="O1118" s="100">
        <f t="shared" si="307"/>
        <v>4.2266987561397071</v>
      </c>
      <c r="P1118" s="104">
        <f t="shared" si="312"/>
        <v>18.880500609176615</v>
      </c>
      <c r="Q1118" s="102">
        <f t="shared" si="313"/>
        <v>4.9224514715476911E-2</v>
      </c>
      <c r="R1118" s="106">
        <f>IF(K1118-H1117&lt;0,0,K1118-H1117)</f>
        <v>0</v>
      </c>
      <c r="S1118" s="106">
        <f>K1118-V1118</f>
        <v>0</v>
      </c>
      <c r="T1118" s="106">
        <f>IF(R1118&gt;0,$C$6-$C$8,IF($C$6-$C$8-W1118&lt;0,0,$C$6-$C$8-W1118))</f>
        <v>97.214462279726973</v>
      </c>
      <c r="U1118" s="107">
        <f>IF(R1118=0,IF(U1117+(F1118-AL1118/$C$23)*$C$21/($C$21+$C$22)&gt;$C$8,$C$8,U1117+F1118*$C$21/($C$21+$C$22)),E1118)</f>
        <v>1400</v>
      </c>
      <c r="V1118" s="107">
        <f>IF(R1118&gt;0,0,IF(V1117+(F1118-AL1118/$C$23)*$C$21/($C$21+$C$22)&gt;$C$8,$C$8,IF(U1118=$C$8,V1117+(F1118-AL1118/$C$23)*$C$21/$C$22,V1117+(F1118-AL1118/$C$23)*$C$21/($C$21+$C$22))))</f>
        <v>1400</v>
      </c>
      <c r="W1118" s="203">
        <f>IF(R1118&gt;0,0,IF(W1117+AL1118/$C$23&gt;$F$23,$F$23,W1117+AL1118/$C$23))</f>
        <v>2.7855377202730285</v>
      </c>
      <c r="X1118" s="105" t="str">
        <f>IF(R1118=0,"-",FORECAST($C$8,Инклинометрия!$B$2:$B$152,Инклинометрия!$A$2:$A$152))</f>
        <v>-</v>
      </c>
      <c r="Y1118" s="105" t="str">
        <f>IF(R1118=0,"-",FORECAST($C$8-R1118,Инклинометрия!$B$2:$B$152,Инклинометрия!$A$2:$A$152))</f>
        <v>-</v>
      </c>
      <c r="Z1118" s="105" t="str">
        <f>IF(R1118&gt;0,FORECAST($C$8,Инклинометрия!$B$2:$B$152,Инклинометрия!$A$2:$A$152),IF(V1118=$C$8,"-",FORECAST($C$8-V1118,Инклинометрия!$B$2:$B$152,Инклинометрия!$A$2:$A$152)))</f>
        <v>-</v>
      </c>
      <c r="AA1118" s="105" t="str">
        <f>IF(S1118=0,"-",FORECAST($C$8-(S1118+V1118),Инклинометрия!$B$2:$B$152,Инклинометрия!$A$2:$A$152))</f>
        <v>-</v>
      </c>
      <c r="AB1118" s="105">
        <f>FORECAST($C$8+T1118,Инклинометрия!$B$2:$B$152,Инклинометрия!$A$2:$A$152)</f>
        <v>1422.3537391657405</v>
      </c>
      <c r="AC1118" s="105">
        <f>IF(R1118=0,FORECAST($C$6-T1118,Инклинометрия!$B$2:$B$152,Инклинометрия!$A$2:$A$152),FORECAST($C$8,Инклинометрия!$B$2:$B$152,Инклинометрия!$A$2:$A$152))</f>
        <v>1332.6462608342592</v>
      </c>
      <c r="AD1118" s="107">
        <f>IF(R1118=0,FORECAST($C$8,Инклинометрия!$B$2:$B$152,Инклинометрия!$A$2:$A$152),Y1118)</f>
        <v>1330</v>
      </c>
      <c r="AE1118" s="107">
        <f>FORECAST($C$8-(R1118+U1118),Инклинометрия!$B$2:$B$152,Инклинометрия!$A$2:$A$152)</f>
        <v>0</v>
      </c>
      <c r="AF1118" s="107">
        <f>IF(V1118=0,"-",FORECAST($C$8,Инклинометрия!$B$2:$B$152,Инклинометрия!$A$2:$A$152))</f>
        <v>1330</v>
      </c>
      <c r="AG1118" s="107">
        <f>IF(V1118=0,"-",FORECAST($C$8-V1118,Инклинометрия!$B$2:$B$152,Инклинометрия!$A$2:$A$152))</f>
        <v>0</v>
      </c>
      <c r="AH1118" s="107">
        <f>IF(W1118=0,"-",FORECAST($C$8+W1118,Инклинометрия!$B$2:$B$152,Инклинометрия!$A$2:$A$152))</f>
        <v>1332.6462608342592</v>
      </c>
      <c r="AI1118" s="107">
        <f>IF(W1118=0,"-",FORECAST($C$8,Инклинометрия!$B$2:$B$152,Инклинометрия!$A$2:$A$152))</f>
        <v>1330</v>
      </c>
      <c r="AK1118" s="122">
        <f t="shared" si="320"/>
        <v>0</v>
      </c>
      <c r="AL1118" s="67">
        <f>AK1118*(B1118-B1117)</f>
        <v>0</v>
      </c>
      <c r="AM1118" s="23">
        <f t="shared" si="322"/>
        <v>8.6725204696437436E-2</v>
      </c>
      <c r="AN1118" s="26">
        <f>AN1117+AK1118*(B1118-B1117)/(2*PI()*$C$5*AN1117*$K$13)</f>
        <v>0.15480061813468687</v>
      </c>
      <c r="AO1118" s="87">
        <f t="shared" si="314"/>
        <v>145932.55112472404</v>
      </c>
      <c r="AP1118" s="87">
        <f>IF(R1118+U1118&lt;$C$8,0,32*$L$23/$C$12^2*($K$10*R1118+$K$8*U1118)+32*$L$24/($C$14^2-$C$13^2)*($K$10*S1118+$K$8*V1118))</f>
        <v>44607.551124724028</v>
      </c>
      <c r="AQ1118" s="66">
        <f>R1118*$C$11*$C$9+U1118*$C$11*$C$10</f>
        <v>14695380</v>
      </c>
      <c r="AR1118" s="66">
        <f>S1118*$C$11*$C$9+V1118*$C$11*$C$10</f>
        <v>14695380</v>
      </c>
      <c r="AS1118" s="87">
        <f>$C$11*(T1118*$C$9+W1118*$C$10)</f>
        <v>792178.05375968735</v>
      </c>
      <c r="AT1118" s="45">
        <f t="shared" si="308"/>
        <v>15633490.60488441</v>
      </c>
      <c r="AU1118" s="75"/>
    </row>
    <row r="1119" spans="2:47" ht="15" thickBot="1" x14ac:dyDescent="0.35">
      <c r="B1119" s="41">
        <f t="shared" si="315"/>
        <v>21760</v>
      </c>
      <c r="C1119" s="8">
        <f t="shared" si="316"/>
        <v>217.6</v>
      </c>
      <c r="D1119" s="73">
        <f t="shared" ref="D1119:D1129" si="323">C1119*$C$10/$C$9</f>
        <v>291.04000000000002</v>
      </c>
      <c r="E1119" s="29">
        <f t="shared" si="321"/>
        <v>72075.162573977999</v>
      </c>
      <c r="F1119" s="29">
        <f t="shared" si="317"/>
        <v>66.245553836373062</v>
      </c>
      <c r="G1119" s="29">
        <f t="shared" si="318"/>
        <v>88.603428256148959</v>
      </c>
      <c r="H1119" s="17">
        <f t="shared" si="319"/>
        <v>96400.529942694207</v>
      </c>
      <c r="I1119" s="29">
        <f t="shared" si="309"/>
        <v>2.2250485660981263</v>
      </c>
      <c r="J1119" s="29">
        <f t="shared" si="310"/>
        <v>41.69411544073867</v>
      </c>
      <c r="K1119" s="32">
        <f>IF((D1118+L1118+M1118-AL1118)/($C$21+$C$22)&gt;$C$8,$C$8,(D1118+L1118+M1118-AL1118)/($C$21+$C$22))</f>
        <v>1400</v>
      </c>
      <c r="L1119" s="97">
        <f t="shared" ref="L1119:L1129" si="324">R1119*$C$21</f>
        <v>0</v>
      </c>
      <c r="M1119" s="96">
        <f t="shared" ref="M1119:M1129" si="325">S1119*PI()*($C$14^2-$C$13^2)/4</f>
        <v>0</v>
      </c>
      <c r="N1119" s="98">
        <f t="shared" si="311"/>
        <v>1.7179213529287818</v>
      </c>
      <c r="O1119" s="100">
        <f t="shared" ref="O1119:O1129" si="326">U1119*$C$21</f>
        <v>4.2266987561397071</v>
      </c>
      <c r="P1119" s="104">
        <f t="shared" si="312"/>
        <v>18.880500609176615</v>
      </c>
      <c r="Q1119" s="102">
        <f t="shared" si="313"/>
        <v>4.9224514715476911E-2</v>
      </c>
      <c r="R1119" s="106">
        <f>IF(K1119-H1118&lt;0,0,K1119-H1118)</f>
        <v>0</v>
      </c>
      <c r="S1119" s="106">
        <f>K1119-V1119</f>
        <v>0</v>
      </c>
      <c r="T1119" s="106">
        <f>IF(R1119&gt;0,$C$6-$C$8,IF($C$6-$C$8-W1119&lt;0,0,$C$6-$C$8-W1119))</f>
        <v>97.214462279726973</v>
      </c>
      <c r="U1119" s="107">
        <f>IF(R1119=0,IF(U1118+(F1119-AL1119/$C$23)*$C$21/($C$21+$C$22)&gt;$C$8,$C$8,U1118+F1119*$C$21/($C$21+$C$22)),E1119)</f>
        <v>1400</v>
      </c>
      <c r="V1119" s="107">
        <f>IF(R1119&gt;0,0,IF(V1118+(F1119-AL1119/$C$23)*$C$21/($C$21+$C$22)&gt;$C$8,$C$8,IF(U1119=$C$8,V1118+(F1119-AL1119/$C$23)*$C$21/$C$22,V1118+(F1119-AL1119/$C$23)*$C$21/($C$21+$C$22))))</f>
        <v>1400</v>
      </c>
      <c r="W1119" s="203">
        <f>IF(R1119&gt;0,0,IF(W1118+AL1119/$C$23&gt;$F$23,$F$23,W1118+AL1119/$C$23))</f>
        <v>2.7855377202730285</v>
      </c>
      <c r="X1119" s="105" t="str">
        <f>IF(R1119=0,"-",FORECAST($C$8,Инклинометрия!$B$2:$B$152,Инклинометрия!$A$2:$A$152))</f>
        <v>-</v>
      </c>
      <c r="Y1119" s="105" t="str">
        <f>IF(R1119=0,"-",FORECAST($C$8-R1119,Инклинометрия!$B$2:$B$152,Инклинометрия!$A$2:$A$152))</f>
        <v>-</v>
      </c>
      <c r="Z1119" s="105" t="str">
        <f>IF(R1119&gt;0,FORECAST($C$8,Инклинометрия!$B$2:$B$152,Инклинометрия!$A$2:$A$152),IF(V1119=$C$8,"-",FORECAST($C$8-V1119,Инклинометрия!$B$2:$B$152,Инклинометрия!$A$2:$A$152)))</f>
        <v>-</v>
      </c>
      <c r="AA1119" s="105" t="str">
        <f>IF(S1119=0,"-",FORECAST($C$8-(S1119+V1119),Инклинометрия!$B$2:$B$152,Инклинометрия!$A$2:$A$152))</f>
        <v>-</v>
      </c>
      <c r="AB1119" s="105">
        <f>FORECAST($C$8+T1119,Инклинометрия!$B$2:$B$152,Инклинометрия!$A$2:$A$152)</f>
        <v>1422.3537391657405</v>
      </c>
      <c r="AC1119" s="105">
        <f>IF(R1119=0,FORECAST($C$6-T1119,Инклинометрия!$B$2:$B$152,Инклинометрия!$A$2:$A$152),FORECAST($C$8,Инклинометрия!$B$2:$B$152,Инклинометрия!$A$2:$A$152))</f>
        <v>1332.6462608342592</v>
      </c>
      <c r="AD1119" s="107">
        <f>IF(R1119=0,FORECAST($C$8,Инклинометрия!$B$2:$B$152,Инклинометрия!$A$2:$A$152),Y1119)</f>
        <v>1330</v>
      </c>
      <c r="AE1119" s="107">
        <f>FORECAST($C$8-(R1119+U1119),Инклинометрия!$B$2:$B$152,Инклинометрия!$A$2:$A$152)</f>
        <v>0</v>
      </c>
      <c r="AF1119" s="107">
        <f>IF(V1119=0,"-",FORECAST($C$8,Инклинометрия!$B$2:$B$152,Инклинометрия!$A$2:$A$152))</f>
        <v>1330</v>
      </c>
      <c r="AG1119" s="107">
        <f>IF(V1119=0,"-",FORECAST($C$8-V1119,Инклинометрия!$B$2:$B$152,Инклинометрия!$A$2:$A$152))</f>
        <v>0</v>
      </c>
      <c r="AH1119" s="107">
        <f>IF(W1119=0,"-",FORECAST($C$8+W1119,Инклинометрия!$B$2:$B$152,Инклинометрия!$A$2:$A$152))</f>
        <v>1332.6462608342592</v>
      </c>
      <c r="AI1119" s="107">
        <f>IF(W1119=0,"-",FORECAST($C$8,Инклинометрия!$B$2:$B$152,Инклинометрия!$A$2:$A$152))</f>
        <v>1330</v>
      </c>
      <c r="AK1119" s="122">
        <f t="shared" si="320"/>
        <v>0</v>
      </c>
      <c r="AL1119" s="67">
        <f>AK1119*(B1119-B1118)</f>
        <v>0</v>
      </c>
      <c r="AM1119" s="23">
        <f t="shared" si="322"/>
        <v>8.6725204696437436E-2</v>
      </c>
      <c r="AN1119" s="26">
        <f>AN1118+AK1119*(B1119-B1118)/(2*PI()*$C$5*AN1118*$K$13)</f>
        <v>0.15480061813468687</v>
      </c>
      <c r="AO1119" s="87">
        <f t="shared" si="314"/>
        <v>145932.55112472404</v>
      </c>
      <c r="AP1119" s="87">
        <f>IF(R1119+U1119&lt;$C$8,0,32*$L$23/$C$12^2*($K$10*R1119+$K$8*U1119)+32*$L$24/($C$14^2-$C$13^2)*($K$10*S1119+$K$8*V1119))</f>
        <v>44607.551124724028</v>
      </c>
      <c r="AQ1119" s="66">
        <f>R1119*$C$11*$C$9+U1119*$C$11*$C$10</f>
        <v>14695380</v>
      </c>
      <c r="AR1119" s="66">
        <f>S1119*$C$11*$C$9+V1119*$C$11*$C$10</f>
        <v>14695380</v>
      </c>
      <c r="AS1119" s="87">
        <f>$C$11*(T1119*$C$9+W1119*$C$10)</f>
        <v>792178.05375968735</v>
      </c>
      <c r="AT1119" s="45">
        <f t="shared" si="308"/>
        <v>15633490.60488441</v>
      </c>
      <c r="AU1119" s="75"/>
    </row>
    <row r="1120" spans="2:47" ht="15" thickBot="1" x14ac:dyDescent="0.35">
      <c r="B1120" s="41">
        <f t="shared" si="315"/>
        <v>21780</v>
      </c>
      <c r="C1120" s="8">
        <f t="shared" si="316"/>
        <v>217.8</v>
      </c>
      <c r="D1120" s="73">
        <f t="shared" si="323"/>
        <v>291.3075</v>
      </c>
      <c r="E1120" s="29">
        <f t="shared" si="321"/>
        <v>72141.408127814386</v>
      </c>
      <c r="F1120" s="29">
        <f t="shared" si="317"/>
        <v>66.245553836382484</v>
      </c>
      <c r="G1120" s="29">
        <f t="shared" si="318"/>
        <v>88.603428256161564</v>
      </c>
      <c r="H1120" s="17">
        <f t="shared" si="319"/>
        <v>96489.133370950367</v>
      </c>
      <c r="I1120" s="29">
        <f t="shared" si="309"/>
        <v>2.2250485660981263</v>
      </c>
      <c r="J1120" s="29">
        <f t="shared" si="310"/>
        <v>41.694115440741633</v>
      </c>
      <c r="K1120" s="32">
        <f>IF((D1119+L1119+M1119-AL1119)/($C$21+$C$22)&gt;$C$8,$C$8,(D1119+L1119+M1119-AL1119)/($C$21+$C$22))</f>
        <v>1400</v>
      </c>
      <c r="L1120" s="97">
        <f t="shared" si="324"/>
        <v>0</v>
      </c>
      <c r="M1120" s="96">
        <f t="shared" si="325"/>
        <v>0</v>
      </c>
      <c r="N1120" s="98">
        <f t="shared" si="311"/>
        <v>1.7179213529287818</v>
      </c>
      <c r="O1120" s="100">
        <f t="shared" si="326"/>
        <v>4.2266987561397071</v>
      </c>
      <c r="P1120" s="104">
        <f t="shared" si="312"/>
        <v>18.880500609176615</v>
      </c>
      <c r="Q1120" s="102">
        <f t="shared" si="313"/>
        <v>4.9224514715476911E-2</v>
      </c>
      <c r="R1120" s="106">
        <f>IF(K1120-H1119&lt;0,0,K1120-H1119)</f>
        <v>0</v>
      </c>
      <c r="S1120" s="106">
        <f>K1120-V1120</f>
        <v>0</v>
      </c>
      <c r="T1120" s="106">
        <f>IF(R1120&gt;0,$C$6-$C$8,IF($C$6-$C$8-W1120&lt;0,0,$C$6-$C$8-W1120))</f>
        <v>97.214462279726973</v>
      </c>
      <c r="U1120" s="107">
        <f>IF(R1120=0,IF(U1119+(F1120-AL1120/$C$23)*$C$21/($C$21+$C$22)&gt;$C$8,$C$8,U1119+F1120*$C$21/($C$21+$C$22)),E1120)</f>
        <v>1400</v>
      </c>
      <c r="V1120" s="107">
        <f>IF(R1120&gt;0,0,IF(V1119+(F1120-AL1120/$C$23)*$C$21/($C$21+$C$22)&gt;$C$8,$C$8,IF(U1120=$C$8,V1119+(F1120-AL1120/$C$23)*$C$21/$C$22,V1119+(F1120-AL1120/$C$23)*$C$21/($C$21+$C$22))))</f>
        <v>1400</v>
      </c>
      <c r="W1120" s="203">
        <f>IF(R1120&gt;0,0,IF(W1119+AL1120/$C$23&gt;$F$23,$F$23,W1119+AL1120/$C$23))</f>
        <v>2.7855377202730285</v>
      </c>
      <c r="X1120" s="105" t="str">
        <f>IF(R1120=0,"-",FORECAST($C$8,Инклинометрия!$B$2:$B$152,Инклинометрия!$A$2:$A$152))</f>
        <v>-</v>
      </c>
      <c r="Y1120" s="105" t="str">
        <f>IF(R1120=0,"-",FORECAST($C$8-R1120,Инклинометрия!$B$2:$B$152,Инклинометрия!$A$2:$A$152))</f>
        <v>-</v>
      </c>
      <c r="Z1120" s="105" t="str">
        <f>IF(R1120&gt;0,FORECAST($C$8,Инклинометрия!$B$2:$B$152,Инклинометрия!$A$2:$A$152),IF(V1120=$C$8,"-",FORECAST($C$8-V1120,Инклинометрия!$B$2:$B$152,Инклинометрия!$A$2:$A$152)))</f>
        <v>-</v>
      </c>
      <c r="AA1120" s="105" t="str">
        <f>IF(S1120=0,"-",FORECAST($C$8-(S1120+V1120),Инклинометрия!$B$2:$B$152,Инклинометрия!$A$2:$A$152))</f>
        <v>-</v>
      </c>
      <c r="AB1120" s="105">
        <f>FORECAST($C$8+T1120,Инклинометрия!$B$2:$B$152,Инклинометрия!$A$2:$A$152)</f>
        <v>1422.3537391657405</v>
      </c>
      <c r="AC1120" s="105">
        <f>IF(R1120=0,FORECAST($C$6-T1120,Инклинометрия!$B$2:$B$152,Инклинометрия!$A$2:$A$152),FORECAST($C$8,Инклинометрия!$B$2:$B$152,Инклинометрия!$A$2:$A$152))</f>
        <v>1332.6462608342592</v>
      </c>
      <c r="AD1120" s="107">
        <f>IF(R1120=0,FORECAST($C$8,Инклинометрия!$B$2:$B$152,Инклинометрия!$A$2:$A$152),Y1120)</f>
        <v>1330</v>
      </c>
      <c r="AE1120" s="107">
        <f>FORECAST($C$8-(R1120+U1120),Инклинометрия!$B$2:$B$152,Инклинометрия!$A$2:$A$152)</f>
        <v>0</v>
      </c>
      <c r="AF1120" s="107">
        <f>IF(V1120=0,"-",FORECAST($C$8,Инклинометрия!$B$2:$B$152,Инклинометрия!$A$2:$A$152))</f>
        <v>1330</v>
      </c>
      <c r="AG1120" s="107">
        <f>IF(V1120=0,"-",FORECAST($C$8-V1120,Инклинометрия!$B$2:$B$152,Инклинометрия!$A$2:$A$152))</f>
        <v>0</v>
      </c>
      <c r="AH1120" s="107">
        <f>IF(W1120=0,"-",FORECAST($C$8+W1120,Инклинометрия!$B$2:$B$152,Инклинометрия!$A$2:$A$152))</f>
        <v>1332.6462608342592</v>
      </c>
      <c r="AI1120" s="107">
        <f>IF(W1120=0,"-",FORECAST($C$8,Инклинометрия!$B$2:$B$152,Инклинометрия!$A$2:$A$152))</f>
        <v>1330</v>
      </c>
      <c r="AK1120" s="122">
        <f t="shared" si="320"/>
        <v>0</v>
      </c>
      <c r="AL1120" s="67">
        <f>AK1120*(B1120-B1119)</f>
        <v>0</v>
      </c>
      <c r="AM1120" s="23">
        <f t="shared" si="322"/>
        <v>8.6725204696437436E-2</v>
      </c>
      <c r="AN1120" s="26">
        <f>AN1119+AK1120*(B1120-B1119)/(2*PI()*$C$5*AN1119*$K$13)</f>
        <v>0.15480061813468687</v>
      </c>
      <c r="AO1120" s="87">
        <f t="shared" si="314"/>
        <v>145932.55112472404</v>
      </c>
      <c r="AP1120" s="87">
        <f>IF(R1120+U1120&lt;$C$8,0,32*$L$23/$C$12^2*($K$10*R1120+$K$8*U1120)+32*$L$24/($C$14^2-$C$13^2)*($K$10*S1120+$K$8*V1120))</f>
        <v>44607.551124724028</v>
      </c>
      <c r="AQ1120" s="66">
        <f>R1120*$C$11*$C$9+U1120*$C$11*$C$10</f>
        <v>14695380</v>
      </c>
      <c r="AR1120" s="66">
        <f>S1120*$C$11*$C$9+V1120*$C$11*$C$10</f>
        <v>14695380</v>
      </c>
      <c r="AS1120" s="87">
        <f>$C$11*(T1120*$C$9+W1120*$C$10)</f>
        <v>792178.05375968735</v>
      </c>
      <c r="AT1120" s="45">
        <f t="shared" ref="AT1120:AT1129" si="327">SUM(AQ1120,AS1120,AO1120)</f>
        <v>15633490.60488441</v>
      </c>
      <c r="AU1120" s="75"/>
    </row>
    <row r="1121" spans="2:47" ht="15" thickBot="1" x14ac:dyDescent="0.35">
      <c r="B1121" s="41">
        <f t="shared" si="315"/>
        <v>21800</v>
      </c>
      <c r="C1121" s="8">
        <f t="shared" si="316"/>
        <v>218</v>
      </c>
      <c r="D1121" s="73">
        <f t="shared" si="323"/>
        <v>291.57499999999999</v>
      </c>
      <c r="E1121" s="29">
        <f t="shared" si="321"/>
        <v>72207.653681650743</v>
      </c>
      <c r="F1121" s="29">
        <f t="shared" si="317"/>
        <v>66.245553836373062</v>
      </c>
      <c r="G1121" s="29">
        <f t="shared" si="318"/>
        <v>88.603428256148959</v>
      </c>
      <c r="H1121" s="17">
        <f t="shared" si="319"/>
        <v>96577.736799206512</v>
      </c>
      <c r="I1121" s="29">
        <f t="shared" ref="I1121:I1129" si="328">SQRT(2*$C$11*($C$10-$C$9)/$C$10)</f>
        <v>2.2250485660981263</v>
      </c>
      <c r="J1121" s="29">
        <f t="shared" ref="J1121:J1129" si="329">SQRT(2*$C$11*G1121)</f>
        <v>41.69411544073867</v>
      </c>
      <c r="K1121" s="32">
        <f>IF((D1120+L1120+M1120-AL1120)/($C$21+$C$22)&gt;$C$8,$C$8,(D1120+L1120+M1120-AL1120)/($C$21+$C$22))</f>
        <v>1400</v>
      </c>
      <c r="L1121" s="97">
        <f t="shared" si="324"/>
        <v>0</v>
      </c>
      <c r="M1121" s="96">
        <f t="shared" si="325"/>
        <v>0</v>
      </c>
      <c r="N1121" s="98">
        <f t="shared" ref="N1121:N1129" si="330">T1121*PI()*$C$14^2/4</f>
        <v>1.7179213529287818</v>
      </c>
      <c r="O1121" s="100">
        <f t="shared" si="326"/>
        <v>4.2266987561397071</v>
      </c>
      <c r="P1121" s="104">
        <f t="shared" ref="P1121:P1129" si="331">V1121*$C$22</f>
        <v>18.880500609176615</v>
      </c>
      <c r="Q1121" s="102">
        <f t="shared" ref="Q1121:Q1129" si="332">W1121*$C$23</f>
        <v>4.9224514715476911E-2</v>
      </c>
      <c r="R1121" s="106">
        <f>IF(K1121-H1120&lt;0,0,K1121-H1120)</f>
        <v>0</v>
      </c>
      <c r="S1121" s="106">
        <f>K1121-V1121</f>
        <v>0</v>
      </c>
      <c r="T1121" s="106">
        <f>IF(R1121&gt;0,$C$6-$C$8,IF($C$6-$C$8-W1121&lt;0,0,$C$6-$C$8-W1121))</f>
        <v>97.214462279726973</v>
      </c>
      <c r="U1121" s="107">
        <f>IF(R1121=0,IF(U1120+(F1121-AL1121/$C$23)*$C$21/($C$21+$C$22)&gt;$C$8,$C$8,U1120+F1121*$C$21/($C$21+$C$22)),E1121)</f>
        <v>1400</v>
      </c>
      <c r="V1121" s="107">
        <f>IF(R1121&gt;0,0,IF(V1120+(F1121-AL1121/$C$23)*$C$21/($C$21+$C$22)&gt;$C$8,$C$8,IF(U1121=$C$8,V1120+(F1121-AL1121/$C$23)*$C$21/$C$22,V1120+(F1121-AL1121/$C$23)*$C$21/($C$21+$C$22))))</f>
        <v>1400</v>
      </c>
      <c r="W1121" s="203">
        <f>IF(R1121&gt;0,0,IF(W1120+AL1121/$C$23&gt;$F$23,$F$23,W1120+AL1121/$C$23))</f>
        <v>2.7855377202730285</v>
      </c>
      <c r="X1121" s="105" t="str">
        <f>IF(R1121=0,"-",FORECAST($C$8,Инклинометрия!$B$2:$B$152,Инклинометрия!$A$2:$A$152))</f>
        <v>-</v>
      </c>
      <c r="Y1121" s="105" t="str">
        <f>IF(R1121=0,"-",FORECAST($C$8-R1121,Инклинометрия!$B$2:$B$152,Инклинометрия!$A$2:$A$152))</f>
        <v>-</v>
      </c>
      <c r="Z1121" s="105" t="str">
        <f>IF(R1121&gt;0,FORECAST($C$8,Инклинометрия!$B$2:$B$152,Инклинометрия!$A$2:$A$152),IF(V1121=$C$8,"-",FORECAST($C$8-V1121,Инклинометрия!$B$2:$B$152,Инклинометрия!$A$2:$A$152)))</f>
        <v>-</v>
      </c>
      <c r="AA1121" s="105" t="str">
        <f>IF(S1121=0,"-",FORECAST($C$8-(S1121+V1121),Инклинометрия!$B$2:$B$152,Инклинометрия!$A$2:$A$152))</f>
        <v>-</v>
      </c>
      <c r="AB1121" s="105">
        <f>FORECAST($C$8+T1121,Инклинометрия!$B$2:$B$152,Инклинометрия!$A$2:$A$152)</f>
        <v>1422.3537391657405</v>
      </c>
      <c r="AC1121" s="105">
        <f>IF(R1121=0,FORECAST($C$6-T1121,Инклинометрия!$B$2:$B$152,Инклинометрия!$A$2:$A$152),FORECAST($C$8,Инклинометрия!$B$2:$B$152,Инклинометрия!$A$2:$A$152))</f>
        <v>1332.6462608342592</v>
      </c>
      <c r="AD1121" s="107">
        <f>IF(R1121=0,FORECAST($C$8,Инклинометрия!$B$2:$B$152,Инклинометрия!$A$2:$A$152),Y1121)</f>
        <v>1330</v>
      </c>
      <c r="AE1121" s="107">
        <f>FORECAST($C$8-(R1121+U1121),Инклинометрия!$B$2:$B$152,Инклинометрия!$A$2:$A$152)</f>
        <v>0</v>
      </c>
      <c r="AF1121" s="107">
        <f>IF(V1121=0,"-",FORECAST($C$8,Инклинометрия!$B$2:$B$152,Инклинометрия!$A$2:$A$152))</f>
        <v>1330</v>
      </c>
      <c r="AG1121" s="107">
        <f>IF(V1121=0,"-",FORECAST($C$8-V1121,Инклинометрия!$B$2:$B$152,Инклинометрия!$A$2:$A$152))</f>
        <v>0</v>
      </c>
      <c r="AH1121" s="107">
        <f>IF(W1121=0,"-",FORECAST($C$8+W1121,Инклинометрия!$B$2:$B$152,Инклинометрия!$A$2:$A$152))</f>
        <v>1332.6462608342592</v>
      </c>
      <c r="AI1121" s="107">
        <f>IF(W1121=0,"-",FORECAST($C$8,Инклинометрия!$B$2:$B$152,Инклинометрия!$A$2:$A$152))</f>
        <v>1330</v>
      </c>
      <c r="AK1121" s="122">
        <f t="shared" si="320"/>
        <v>0</v>
      </c>
      <c r="AL1121" s="67">
        <f>AK1121*(B1121-B1120)</f>
        <v>0</v>
      </c>
      <c r="AM1121" s="23">
        <f t="shared" si="322"/>
        <v>8.6725204696437436E-2</v>
      </c>
      <c r="AN1121" s="26">
        <f>AN1120+AK1121*(B1121-B1120)/(2*PI()*$C$5*AN1120*$K$13)</f>
        <v>0.15480061813468687</v>
      </c>
      <c r="AO1121" s="87">
        <f t="shared" ref="AO1121:AO1129" si="333">101325+AP1121</f>
        <v>145932.55112472404</v>
      </c>
      <c r="AP1121" s="87">
        <f>IF(R1121+U1121&lt;$C$8,0,32*$L$23/$C$12^2*($K$10*R1121+$K$8*U1121)+32*$L$24/($C$14^2-$C$13^2)*($K$10*S1121+$K$8*V1121))</f>
        <v>44607.551124724028</v>
      </c>
      <c r="AQ1121" s="66">
        <f>R1121*$C$11*$C$9+U1121*$C$11*$C$10</f>
        <v>14695380</v>
      </c>
      <c r="AR1121" s="66">
        <f>S1121*$C$11*$C$9+V1121*$C$11*$C$10</f>
        <v>14695380</v>
      </c>
      <c r="AS1121" s="87">
        <f>$C$11*(T1121*$C$9+W1121*$C$10)</f>
        <v>792178.05375968735</v>
      </c>
      <c r="AT1121" s="45">
        <f t="shared" si="327"/>
        <v>15633490.60488441</v>
      </c>
      <c r="AU1121" s="75"/>
    </row>
    <row r="1122" spans="2:47" ht="15" thickBot="1" x14ac:dyDescent="0.35">
      <c r="B1122" s="41">
        <f t="shared" ref="B1122:B1129" si="334">B1121+$C$26</f>
        <v>21820</v>
      </c>
      <c r="C1122" s="8">
        <f t="shared" ref="C1122:C1129" si="335">$C$16*B1122</f>
        <v>218.20000000000002</v>
      </c>
      <c r="D1122" s="73">
        <f t="shared" si="323"/>
        <v>291.84250000000003</v>
      </c>
      <c r="E1122" s="29">
        <f t="shared" si="321"/>
        <v>72273.899235487144</v>
      </c>
      <c r="F1122" s="29">
        <f t="shared" ref="F1122:F1129" si="336">IF(J1121*(B1122-B1121)&gt;F1121/2,4*(C1122-C1121)/PI()/$C$12^2,J1121*(B1122-B1121)+4*(C1122-C1121)/PI()/$C$12^2)</f>
        <v>66.245553836382484</v>
      </c>
      <c r="G1122" s="29">
        <f t="shared" ref="G1122:G1129" si="337">F1122*$C$10/$C$9</f>
        <v>88.603428256161564</v>
      </c>
      <c r="H1122" s="17">
        <f t="shared" ref="H1122:H1129" si="338">H1121+G1122</f>
        <v>96666.340227462671</v>
      </c>
      <c r="I1122" s="29">
        <f t="shared" si="328"/>
        <v>2.2250485660981263</v>
      </c>
      <c r="J1122" s="29">
        <f t="shared" si="329"/>
        <v>41.694115440741633</v>
      </c>
      <c r="K1122" s="32">
        <f>IF((D1121+L1121+M1121-AL1121)/($C$21+$C$22)&gt;$C$8,$C$8,(D1121+L1121+M1121-AL1121)/($C$21+$C$22))</f>
        <v>1400</v>
      </c>
      <c r="L1122" s="97">
        <f t="shared" si="324"/>
        <v>0</v>
      </c>
      <c r="M1122" s="96">
        <f t="shared" si="325"/>
        <v>0</v>
      </c>
      <c r="N1122" s="98">
        <f t="shared" si="330"/>
        <v>1.7179213529287818</v>
      </c>
      <c r="O1122" s="100">
        <f t="shared" si="326"/>
        <v>4.2266987561397071</v>
      </c>
      <c r="P1122" s="104">
        <f t="shared" si="331"/>
        <v>18.880500609176615</v>
      </c>
      <c r="Q1122" s="102">
        <f t="shared" si="332"/>
        <v>4.9224514715476911E-2</v>
      </c>
      <c r="R1122" s="106">
        <f>IF(K1122-H1121&lt;0,0,K1122-H1121)</f>
        <v>0</v>
      </c>
      <c r="S1122" s="106">
        <f>K1122-V1122</f>
        <v>0</v>
      </c>
      <c r="T1122" s="106">
        <f>IF(R1122&gt;0,$C$6-$C$8,IF($C$6-$C$8-W1122&lt;0,0,$C$6-$C$8-W1122))</f>
        <v>97.214462279726973</v>
      </c>
      <c r="U1122" s="107">
        <f>IF(R1122=0,IF(U1121+(F1122-AL1122/$C$23)*$C$21/($C$21+$C$22)&gt;$C$8,$C$8,U1121+F1122*$C$21/($C$21+$C$22)),E1122)</f>
        <v>1400</v>
      </c>
      <c r="V1122" s="107">
        <f>IF(R1122&gt;0,0,IF(V1121+(F1122-AL1122/$C$23)*$C$21/($C$21+$C$22)&gt;$C$8,$C$8,IF(U1122=$C$8,V1121+(F1122-AL1122/$C$23)*$C$21/$C$22,V1121+(F1122-AL1122/$C$23)*$C$21/($C$21+$C$22))))</f>
        <v>1400</v>
      </c>
      <c r="W1122" s="203">
        <f>IF(R1122&gt;0,0,IF(W1121+AL1122/$C$23&gt;$F$23,$F$23,W1121+AL1122/$C$23))</f>
        <v>2.7855377202730285</v>
      </c>
      <c r="X1122" s="105" t="str">
        <f>IF(R1122=0,"-",FORECAST($C$8,Инклинометрия!$B$2:$B$152,Инклинометрия!$A$2:$A$152))</f>
        <v>-</v>
      </c>
      <c r="Y1122" s="105" t="str">
        <f>IF(R1122=0,"-",FORECAST($C$8-R1122,Инклинометрия!$B$2:$B$152,Инклинометрия!$A$2:$A$152))</f>
        <v>-</v>
      </c>
      <c r="Z1122" s="105" t="str">
        <f>IF(R1122&gt;0,FORECAST($C$8,Инклинометрия!$B$2:$B$152,Инклинометрия!$A$2:$A$152),IF(V1122=$C$8,"-",FORECAST($C$8-V1122,Инклинометрия!$B$2:$B$152,Инклинометрия!$A$2:$A$152)))</f>
        <v>-</v>
      </c>
      <c r="AA1122" s="105" t="str">
        <f>IF(S1122=0,"-",FORECAST($C$8-(S1122+V1122),Инклинометрия!$B$2:$B$152,Инклинометрия!$A$2:$A$152))</f>
        <v>-</v>
      </c>
      <c r="AB1122" s="105">
        <f>FORECAST($C$8+T1122,Инклинометрия!$B$2:$B$152,Инклинометрия!$A$2:$A$152)</f>
        <v>1422.3537391657405</v>
      </c>
      <c r="AC1122" s="105">
        <f>IF(R1122=0,FORECAST($C$6-T1122,Инклинометрия!$B$2:$B$152,Инклинометрия!$A$2:$A$152),FORECAST($C$8,Инклинометрия!$B$2:$B$152,Инклинометрия!$A$2:$A$152))</f>
        <v>1332.6462608342592</v>
      </c>
      <c r="AD1122" s="107">
        <f>IF(R1122=0,FORECAST($C$8,Инклинометрия!$B$2:$B$152,Инклинометрия!$A$2:$A$152),Y1122)</f>
        <v>1330</v>
      </c>
      <c r="AE1122" s="107">
        <f>FORECAST($C$8-(R1122+U1122),Инклинометрия!$B$2:$B$152,Инклинометрия!$A$2:$A$152)</f>
        <v>0</v>
      </c>
      <c r="AF1122" s="107">
        <f>IF(V1122=0,"-",FORECAST($C$8,Инклинометрия!$B$2:$B$152,Инклинометрия!$A$2:$A$152))</f>
        <v>1330</v>
      </c>
      <c r="AG1122" s="107">
        <f>IF(V1122=0,"-",FORECAST($C$8-V1122,Инклинометрия!$B$2:$B$152,Инклинометрия!$A$2:$A$152))</f>
        <v>0</v>
      </c>
      <c r="AH1122" s="107">
        <f>IF(W1122=0,"-",FORECAST($C$8+W1122,Инклинометрия!$B$2:$B$152,Инклинометрия!$A$2:$A$152))</f>
        <v>1332.6462608342592</v>
      </c>
      <c r="AI1122" s="107">
        <f>IF(W1122=0,"-",FORECAST($C$8,Инклинометрия!$B$2:$B$152,Инклинометрия!$A$2:$A$152))</f>
        <v>1330</v>
      </c>
      <c r="AK1122" s="122">
        <f t="shared" ref="AK1122:AK1129" si="339">2*PI()*$C$5*(AT1121-AT1120)/(LN(AN1121/$K$11)*$K$10/$K$9+LN($K$12/AN1121)*$K$10/$K$9)</f>
        <v>0</v>
      </c>
      <c r="AL1122" s="67">
        <f>AK1122*(B1122-B1121)</f>
        <v>0</v>
      </c>
      <c r="AM1122" s="23">
        <f t="shared" si="322"/>
        <v>8.6725204696437436E-2</v>
      </c>
      <c r="AN1122" s="26">
        <f>AN1121+AK1122*(B1122-B1121)/(2*PI()*$C$5*AN1121*$K$13)</f>
        <v>0.15480061813468687</v>
      </c>
      <c r="AO1122" s="87">
        <f t="shared" si="333"/>
        <v>145932.55112472404</v>
      </c>
      <c r="AP1122" s="87">
        <f>IF(R1122+U1122&lt;$C$8,0,32*$L$23/$C$12^2*($K$10*R1122+$K$8*U1122)+32*$L$24/($C$14^2-$C$13^2)*($K$10*S1122+$K$8*V1122))</f>
        <v>44607.551124724028</v>
      </c>
      <c r="AQ1122" s="66">
        <f>R1122*$C$11*$C$9+U1122*$C$11*$C$10</f>
        <v>14695380</v>
      </c>
      <c r="AR1122" s="66">
        <f>S1122*$C$11*$C$9+V1122*$C$11*$C$10</f>
        <v>14695380</v>
      </c>
      <c r="AS1122" s="87">
        <f>$C$11*(T1122*$C$9+W1122*$C$10)</f>
        <v>792178.05375968735</v>
      </c>
      <c r="AT1122" s="45">
        <f t="shared" si="327"/>
        <v>15633490.60488441</v>
      </c>
      <c r="AU1122" s="75"/>
    </row>
    <row r="1123" spans="2:47" ht="15" thickBot="1" x14ac:dyDescent="0.35">
      <c r="B1123" s="41">
        <f t="shared" si="334"/>
        <v>21840</v>
      </c>
      <c r="C1123" s="8">
        <f t="shared" si="335"/>
        <v>218.4</v>
      </c>
      <c r="D1123" s="73">
        <f t="shared" si="323"/>
        <v>292.11</v>
      </c>
      <c r="E1123" s="29">
        <f t="shared" ref="E1123:E1129" si="340">C1123/PI()/($C$12/2)^2</f>
        <v>72340.144789323502</v>
      </c>
      <c r="F1123" s="29">
        <f t="shared" si="336"/>
        <v>66.245553836373062</v>
      </c>
      <c r="G1123" s="29">
        <f t="shared" si="337"/>
        <v>88.603428256148959</v>
      </c>
      <c r="H1123" s="17">
        <f t="shared" si="338"/>
        <v>96754.943655718816</v>
      </c>
      <c r="I1123" s="29">
        <f t="shared" si="328"/>
        <v>2.2250485660981263</v>
      </c>
      <c r="J1123" s="29">
        <f t="shared" si="329"/>
        <v>41.69411544073867</v>
      </c>
      <c r="K1123" s="32">
        <f>IF((D1122+L1122+M1122-AL1122)/($C$21+$C$22)&gt;$C$8,$C$8,(D1122+L1122+M1122-AL1122)/($C$21+$C$22))</f>
        <v>1400</v>
      </c>
      <c r="L1123" s="97">
        <f t="shared" si="324"/>
        <v>0</v>
      </c>
      <c r="M1123" s="96">
        <f t="shared" si="325"/>
        <v>0</v>
      </c>
      <c r="N1123" s="98">
        <f t="shared" si="330"/>
        <v>1.7179213529287818</v>
      </c>
      <c r="O1123" s="100">
        <f t="shared" si="326"/>
        <v>4.2266987561397071</v>
      </c>
      <c r="P1123" s="104">
        <f t="shared" si="331"/>
        <v>18.880500609176615</v>
      </c>
      <c r="Q1123" s="102">
        <f t="shared" si="332"/>
        <v>4.9224514715476911E-2</v>
      </c>
      <c r="R1123" s="106">
        <f>IF(K1123-H1122&lt;0,0,K1123-H1122)</f>
        <v>0</v>
      </c>
      <c r="S1123" s="106">
        <f>K1123-V1123</f>
        <v>0</v>
      </c>
      <c r="T1123" s="106">
        <f>IF(R1123&gt;0,$C$6-$C$8,IF($C$6-$C$8-W1123&lt;0,0,$C$6-$C$8-W1123))</f>
        <v>97.214462279726973</v>
      </c>
      <c r="U1123" s="107">
        <f>IF(R1123=0,IF(U1122+(F1123-AL1123/$C$23)*$C$21/($C$21+$C$22)&gt;$C$8,$C$8,U1122+F1123*$C$21/($C$21+$C$22)),E1123)</f>
        <v>1400</v>
      </c>
      <c r="V1123" s="107">
        <f>IF(R1123&gt;0,0,IF(V1122+(F1123-AL1123/$C$23)*$C$21/($C$21+$C$22)&gt;$C$8,$C$8,IF(U1123=$C$8,V1122+(F1123-AL1123/$C$23)*$C$21/$C$22,V1122+(F1123-AL1123/$C$23)*$C$21/($C$21+$C$22))))</f>
        <v>1400</v>
      </c>
      <c r="W1123" s="203">
        <f>IF(R1123&gt;0,0,IF(W1122+AL1123/$C$23&gt;$F$23,$F$23,W1122+AL1123/$C$23))</f>
        <v>2.7855377202730285</v>
      </c>
      <c r="X1123" s="105" t="str">
        <f>IF(R1123=0,"-",FORECAST($C$8,Инклинометрия!$B$2:$B$152,Инклинометрия!$A$2:$A$152))</f>
        <v>-</v>
      </c>
      <c r="Y1123" s="105" t="str">
        <f>IF(R1123=0,"-",FORECAST($C$8-R1123,Инклинометрия!$B$2:$B$152,Инклинометрия!$A$2:$A$152))</f>
        <v>-</v>
      </c>
      <c r="Z1123" s="105" t="str">
        <f>IF(R1123&gt;0,FORECAST($C$8,Инклинометрия!$B$2:$B$152,Инклинометрия!$A$2:$A$152),IF(V1123=$C$8,"-",FORECAST($C$8-V1123,Инклинометрия!$B$2:$B$152,Инклинометрия!$A$2:$A$152)))</f>
        <v>-</v>
      </c>
      <c r="AA1123" s="105" t="str">
        <f>IF(S1123=0,"-",FORECAST($C$8-(S1123+V1123),Инклинометрия!$B$2:$B$152,Инклинометрия!$A$2:$A$152))</f>
        <v>-</v>
      </c>
      <c r="AB1123" s="105">
        <f>FORECAST($C$8+T1123,Инклинометрия!$B$2:$B$152,Инклинометрия!$A$2:$A$152)</f>
        <v>1422.3537391657405</v>
      </c>
      <c r="AC1123" s="105">
        <f>IF(R1123=0,FORECAST($C$6-T1123,Инклинометрия!$B$2:$B$152,Инклинометрия!$A$2:$A$152),FORECAST($C$8,Инклинометрия!$B$2:$B$152,Инклинометрия!$A$2:$A$152))</f>
        <v>1332.6462608342592</v>
      </c>
      <c r="AD1123" s="107">
        <f>IF(R1123=0,FORECAST($C$8,Инклинометрия!$B$2:$B$152,Инклинометрия!$A$2:$A$152),Y1123)</f>
        <v>1330</v>
      </c>
      <c r="AE1123" s="107">
        <f>FORECAST($C$8-(R1123+U1123),Инклинометрия!$B$2:$B$152,Инклинометрия!$A$2:$A$152)</f>
        <v>0</v>
      </c>
      <c r="AF1123" s="107">
        <f>IF(V1123=0,"-",FORECAST($C$8,Инклинометрия!$B$2:$B$152,Инклинометрия!$A$2:$A$152))</f>
        <v>1330</v>
      </c>
      <c r="AG1123" s="107">
        <f>IF(V1123=0,"-",FORECAST($C$8-V1123,Инклинометрия!$B$2:$B$152,Инклинометрия!$A$2:$A$152))</f>
        <v>0</v>
      </c>
      <c r="AH1123" s="107">
        <f>IF(W1123=0,"-",FORECAST($C$8+W1123,Инклинометрия!$B$2:$B$152,Инклинометрия!$A$2:$A$152))</f>
        <v>1332.6462608342592</v>
      </c>
      <c r="AI1123" s="107">
        <f>IF(W1123=0,"-",FORECAST($C$8,Инклинометрия!$B$2:$B$152,Инклинометрия!$A$2:$A$152))</f>
        <v>1330</v>
      </c>
      <c r="AK1123" s="122">
        <f t="shared" si="339"/>
        <v>0</v>
      </c>
      <c r="AL1123" s="67">
        <f>AK1123*(B1123-B1122)</f>
        <v>0</v>
      </c>
      <c r="AM1123" s="23">
        <f t="shared" si="322"/>
        <v>8.6725204696437436E-2</v>
      </c>
      <c r="AN1123" s="26">
        <f>AN1122+AK1123*(B1123-B1122)/(2*PI()*$C$5*AN1122*$K$13)</f>
        <v>0.15480061813468687</v>
      </c>
      <c r="AO1123" s="87">
        <f t="shared" si="333"/>
        <v>145932.55112472404</v>
      </c>
      <c r="AP1123" s="87">
        <f>IF(R1123+U1123&lt;$C$8,0,32*$L$23/$C$12^2*($K$10*R1123+$K$8*U1123)+32*$L$24/($C$14^2-$C$13^2)*($K$10*S1123+$K$8*V1123))</f>
        <v>44607.551124724028</v>
      </c>
      <c r="AQ1123" s="66">
        <f>R1123*$C$11*$C$9+U1123*$C$11*$C$10</f>
        <v>14695380</v>
      </c>
      <c r="AR1123" s="66">
        <f>S1123*$C$11*$C$9+V1123*$C$11*$C$10</f>
        <v>14695380</v>
      </c>
      <c r="AS1123" s="87">
        <f>$C$11*(T1123*$C$9+W1123*$C$10)</f>
        <v>792178.05375968735</v>
      </c>
      <c r="AT1123" s="45">
        <f t="shared" si="327"/>
        <v>15633490.60488441</v>
      </c>
      <c r="AU1123" s="75"/>
    </row>
    <row r="1124" spans="2:47" ht="15" thickBot="1" x14ac:dyDescent="0.35">
      <c r="B1124" s="41">
        <f t="shared" si="334"/>
        <v>21860</v>
      </c>
      <c r="C1124" s="8">
        <f t="shared" si="335"/>
        <v>218.6</v>
      </c>
      <c r="D1124" s="73">
        <f t="shared" si="323"/>
        <v>292.3775</v>
      </c>
      <c r="E1124" s="29">
        <f t="shared" si="340"/>
        <v>72406.390343159874</v>
      </c>
      <c r="F1124" s="29">
        <f t="shared" si="336"/>
        <v>66.245553836373062</v>
      </c>
      <c r="G1124" s="29">
        <f t="shared" si="337"/>
        <v>88.603428256148959</v>
      </c>
      <c r="H1124" s="17">
        <f t="shared" si="338"/>
        <v>96843.547083974961</v>
      </c>
      <c r="I1124" s="29">
        <f t="shared" si="328"/>
        <v>2.2250485660981263</v>
      </c>
      <c r="J1124" s="29">
        <f t="shared" si="329"/>
        <v>41.69411544073867</v>
      </c>
      <c r="K1124" s="32">
        <f>IF((D1123+L1123+M1123-AL1123)/($C$21+$C$22)&gt;$C$8,$C$8,(D1123+L1123+M1123-AL1123)/($C$21+$C$22))</f>
        <v>1400</v>
      </c>
      <c r="L1124" s="97">
        <f t="shared" si="324"/>
        <v>0</v>
      </c>
      <c r="M1124" s="96">
        <f t="shared" si="325"/>
        <v>0</v>
      </c>
      <c r="N1124" s="98">
        <f t="shared" si="330"/>
        <v>1.7179213529287818</v>
      </c>
      <c r="O1124" s="100">
        <f t="shared" si="326"/>
        <v>4.2266987561397071</v>
      </c>
      <c r="P1124" s="104">
        <f t="shared" si="331"/>
        <v>18.880500609176615</v>
      </c>
      <c r="Q1124" s="102">
        <f t="shared" si="332"/>
        <v>4.9224514715476911E-2</v>
      </c>
      <c r="R1124" s="106">
        <f>IF(K1124-H1123&lt;0,0,K1124-H1123)</f>
        <v>0</v>
      </c>
      <c r="S1124" s="106">
        <f>K1124-V1124</f>
        <v>0</v>
      </c>
      <c r="T1124" s="106">
        <f>IF(R1124&gt;0,$C$6-$C$8,IF($C$6-$C$8-W1124&lt;0,0,$C$6-$C$8-W1124))</f>
        <v>97.214462279726973</v>
      </c>
      <c r="U1124" s="107">
        <f>IF(R1124=0,IF(U1123+(F1124-AL1124/$C$23)*$C$21/($C$21+$C$22)&gt;$C$8,$C$8,U1123+F1124*$C$21/($C$21+$C$22)),E1124)</f>
        <v>1400</v>
      </c>
      <c r="V1124" s="107">
        <f>IF(R1124&gt;0,0,IF(V1123+(F1124-AL1124/$C$23)*$C$21/($C$21+$C$22)&gt;$C$8,$C$8,IF(U1124=$C$8,V1123+(F1124-AL1124/$C$23)*$C$21/$C$22,V1123+(F1124-AL1124/$C$23)*$C$21/($C$21+$C$22))))</f>
        <v>1400</v>
      </c>
      <c r="W1124" s="203">
        <f>IF(R1124&gt;0,0,IF(W1123+AL1124/$C$23&gt;$F$23,$F$23,W1123+AL1124/$C$23))</f>
        <v>2.7855377202730285</v>
      </c>
      <c r="X1124" s="105" t="str">
        <f>IF(R1124=0,"-",FORECAST($C$8,Инклинометрия!$B$2:$B$152,Инклинометрия!$A$2:$A$152))</f>
        <v>-</v>
      </c>
      <c r="Y1124" s="105" t="str">
        <f>IF(R1124=0,"-",FORECAST($C$8-R1124,Инклинометрия!$B$2:$B$152,Инклинометрия!$A$2:$A$152))</f>
        <v>-</v>
      </c>
      <c r="Z1124" s="105" t="str">
        <f>IF(R1124&gt;0,FORECAST($C$8,Инклинометрия!$B$2:$B$152,Инклинометрия!$A$2:$A$152),IF(V1124=$C$8,"-",FORECAST($C$8-V1124,Инклинометрия!$B$2:$B$152,Инклинометрия!$A$2:$A$152)))</f>
        <v>-</v>
      </c>
      <c r="AA1124" s="105" t="str">
        <f>IF(S1124=0,"-",FORECAST($C$8-(S1124+V1124),Инклинометрия!$B$2:$B$152,Инклинометрия!$A$2:$A$152))</f>
        <v>-</v>
      </c>
      <c r="AB1124" s="105">
        <f>FORECAST($C$8+T1124,Инклинометрия!$B$2:$B$152,Инклинометрия!$A$2:$A$152)</f>
        <v>1422.3537391657405</v>
      </c>
      <c r="AC1124" s="105">
        <f>IF(R1124=0,FORECAST($C$6-T1124,Инклинометрия!$B$2:$B$152,Инклинометрия!$A$2:$A$152),FORECAST($C$8,Инклинометрия!$B$2:$B$152,Инклинометрия!$A$2:$A$152))</f>
        <v>1332.6462608342592</v>
      </c>
      <c r="AD1124" s="107">
        <f>IF(R1124=0,FORECAST($C$8,Инклинометрия!$B$2:$B$152,Инклинометрия!$A$2:$A$152),Y1124)</f>
        <v>1330</v>
      </c>
      <c r="AE1124" s="107">
        <f>FORECAST($C$8-(R1124+U1124),Инклинометрия!$B$2:$B$152,Инклинометрия!$A$2:$A$152)</f>
        <v>0</v>
      </c>
      <c r="AF1124" s="107">
        <f>IF(V1124=0,"-",FORECAST($C$8,Инклинометрия!$B$2:$B$152,Инклинометрия!$A$2:$A$152))</f>
        <v>1330</v>
      </c>
      <c r="AG1124" s="107">
        <f>IF(V1124=0,"-",FORECAST($C$8-V1124,Инклинометрия!$B$2:$B$152,Инклинометрия!$A$2:$A$152))</f>
        <v>0</v>
      </c>
      <c r="AH1124" s="107">
        <f>IF(W1124=0,"-",FORECAST($C$8+W1124,Инклинометрия!$B$2:$B$152,Инклинометрия!$A$2:$A$152))</f>
        <v>1332.6462608342592</v>
      </c>
      <c r="AI1124" s="107">
        <f>IF(W1124=0,"-",FORECAST($C$8,Инклинометрия!$B$2:$B$152,Инклинометрия!$A$2:$A$152))</f>
        <v>1330</v>
      </c>
      <c r="AK1124" s="122">
        <f t="shared" si="339"/>
        <v>0</v>
      </c>
      <c r="AL1124" s="67">
        <f>AK1124*(B1124-B1123)</f>
        <v>0</v>
      </c>
      <c r="AM1124" s="23">
        <f t="shared" si="322"/>
        <v>8.6725204696437436E-2</v>
      </c>
      <c r="AN1124" s="26">
        <f>AN1123+AK1124*(B1124-B1123)/(2*PI()*$C$5*AN1123*$K$13)</f>
        <v>0.15480061813468687</v>
      </c>
      <c r="AO1124" s="87">
        <f t="shared" si="333"/>
        <v>145932.55112472404</v>
      </c>
      <c r="AP1124" s="87">
        <f>IF(R1124+U1124&lt;$C$8,0,32*$L$23/$C$12^2*($K$10*R1124+$K$8*U1124)+32*$L$24/($C$14^2-$C$13^2)*($K$10*S1124+$K$8*V1124))</f>
        <v>44607.551124724028</v>
      </c>
      <c r="AQ1124" s="66">
        <f>R1124*$C$11*$C$9+U1124*$C$11*$C$10</f>
        <v>14695380</v>
      </c>
      <c r="AR1124" s="66">
        <f>S1124*$C$11*$C$9+V1124*$C$11*$C$10</f>
        <v>14695380</v>
      </c>
      <c r="AS1124" s="87">
        <f>$C$11*(T1124*$C$9+W1124*$C$10)</f>
        <v>792178.05375968735</v>
      </c>
      <c r="AT1124" s="45">
        <f t="shared" si="327"/>
        <v>15633490.60488441</v>
      </c>
      <c r="AU1124" s="75"/>
    </row>
    <row r="1125" spans="2:47" ht="15" thickBot="1" x14ac:dyDescent="0.35">
      <c r="B1125" s="41">
        <f t="shared" si="334"/>
        <v>21880</v>
      </c>
      <c r="C1125" s="8">
        <f t="shared" si="335"/>
        <v>218.8</v>
      </c>
      <c r="D1125" s="73">
        <f t="shared" si="323"/>
        <v>292.64499999999998</v>
      </c>
      <c r="E1125" s="29">
        <f t="shared" si="340"/>
        <v>72472.635896996275</v>
      </c>
      <c r="F1125" s="29">
        <f t="shared" si="336"/>
        <v>66.245553836382484</v>
      </c>
      <c r="G1125" s="29">
        <f t="shared" si="337"/>
        <v>88.603428256161564</v>
      </c>
      <c r="H1125" s="17">
        <f t="shared" si="338"/>
        <v>96932.150512231121</v>
      </c>
      <c r="I1125" s="29">
        <f t="shared" si="328"/>
        <v>2.2250485660981263</v>
      </c>
      <c r="J1125" s="29">
        <f t="shared" si="329"/>
        <v>41.694115440741633</v>
      </c>
      <c r="K1125" s="32">
        <f>IF((D1124+L1124+M1124-AL1124)/($C$21+$C$22)&gt;$C$8,$C$8,(D1124+L1124+M1124-AL1124)/($C$21+$C$22))</f>
        <v>1400</v>
      </c>
      <c r="L1125" s="97">
        <f t="shared" si="324"/>
        <v>0</v>
      </c>
      <c r="M1125" s="96">
        <f t="shared" si="325"/>
        <v>0</v>
      </c>
      <c r="N1125" s="98">
        <f t="shared" si="330"/>
        <v>1.7179213529287818</v>
      </c>
      <c r="O1125" s="100">
        <f t="shared" si="326"/>
        <v>4.2266987561397071</v>
      </c>
      <c r="P1125" s="104">
        <f t="shared" si="331"/>
        <v>18.880500609176615</v>
      </c>
      <c r="Q1125" s="102">
        <f t="shared" si="332"/>
        <v>4.9224514715476911E-2</v>
      </c>
      <c r="R1125" s="106">
        <f>IF(K1125-H1124&lt;0,0,K1125-H1124)</f>
        <v>0</v>
      </c>
      <c r="S1125" s="106">
        <f>K1125-V1125</f>
        <v>0</v>
      </c>
      <c r="T1125" s="106">
        <f>IF(R1125&gt;0,$C$6-$C$8,IF($C$6-$C$8-W1125&lt;0,0,$C$6-$C$8-W1125))</f>
        <v>97.214462279726973</v>
      </c>
      <c r="U1125" s="107">
        <f>IF(R1125=0,IF(U1124+(F1125-AL1125/$C$23)*$C$21/($C$21+$C$22)&gt;$C$8,$C$8,U1124+F1125*$C$21/($C$21+$C$22)),E1125)</f>
        <v>1400</v>
      </c>
      <c r="V1125" s="107">
        <f>IF(R1125&gt;0,0,IF(V1124+(F1125-AL1125/$C$23)*$C$21/($C$21+$C$22)&gt;$C$8,$C$8,IF(U1125=$C$8,V1124+(F1125-AL1125/$C$23)*$C$21/$C$22,V1124+(F1125-AL1125/$C$23)*$C$21/($C$21+$C$22))))</f>
        <v>1400</v>
      </c>
      <c r="W1125" s="203">
        <f>IF(R1125&gt;0,0,IF(W1124+AL1125/$C$23&gt;$F$23,$F$23,W1124+AL1125/$C$23))</f>
        <v>2.7855377202730285</v>
      </c>
      <c r="X1125" s="105" t="str">
        <f>IF(R1125=0,"-",FORECAST($C$8,Инклинометрия!$B$2:$B$152,Инклинометрия!$A$2:$A$152))</f>
        <v>-</v>
      </c>
      <c r="Y1125" s="105" t="str">
        <f>IF(R1125=0,"-",FORECAST($C$8-R1125,Инклинометрия!$B$2:$B$152,Инклинометрия!$A$2:$A$152))</f>
        <v>-</v>
      </c>
      <c r="Z1125" s="105" t="str">
        <f>IF(R1125&gt;0,FORECAST($C$8,Инклинометрия!$B$2:$B$152,Инклинометрия!$A$2:$A$152),IF(V1125=$C$8,"-",FORECAST($C$8-V1125,Инклинометрия!$B$2:$B$152,Инклинометрия!$A$2:$A$152)))</f>
        <v>-</v>
      </c>
      <c r="AA1125" s="105" t="str">
        <f>IF(S1125=0,"-",FORECAST($C$8-(S1125+V1125),Инклинометрия!$B$2:$B$152,Инклинометрия!$A$2:$A$152))</f>
        <v>-</v>
      </c>
      <c r="AB1125" s="105">
        <f>FORECAST($C$8+T1125,Инклинометрия!$B$2:$B$152,Инклинометрия!$A$2:$A$152)</f>
        <v>1422.3537391657405</v>
      </c>
      <c r="AC1125" s="105">
        <f>IF(R1125=0,FORECAST($C$6-T1125,Инклинометрия!$B$2:$B$152,Инклинометрия!$A$2:$A$152),FORECAST($C$8,Инклинометрия!$B$2:$B$152,Инклинометрия!$A$2:$A$152))</f>
        <v>1332.6462608342592</v>
      </c>
      <c r="AD1125" s="107">
        <f>IF(R1125=0,FORECAST($C$8,Инклинометрия!$B$2:$B$152,Инклинометрия!$A$2:$A$152),Y1125)</f>
        <v>1330</v>
      </c>
      <c r="AE1125" s="107">
        <f>FORECAST($C$8-(R1125+U1125),Инклинометрия!$B$2:$B$152,Инклинометрия!$A$2:$A$152)</f>
        <v>0</v>
      </c>
      <c r="AF1125" s="107">
        <f>IF(V1125=0,"-",FORECAST($C$8,Инклинометрия!$B$2:$B$152,Инклинометрия!$A$2:$A$152))</f>
        <v>1330</v>
      </c>
      <c r="AG1125" s="107">
        <f>IF(V1125=0,"-",FORECAST($C$8-V1125,Инклинометрия!$B$2:$B$152,Инклинометрия!$A$2:$A$152))</f>
        <v>0</v>
      </c>
      <c r="AH1125" s="107">
        <f>IF(W1125=0,"-",FORECAST($C$8+W1125,Инклинометрия!$B$2:$B$152,Инклинометрия!$A$2:$A$152))</f>
        <v>1332.6462608342592</v>
      </c>
      <c r="AI1125" s="107">
        <f>IF(W1125=0,"-",FORECAST($C$8,Инклинометрия!$B$2:$B$152,Инклинометрия!$A$2:$A$152))</f>
        <v>1330</v>
      </c>
      <c r="AK1125" s="122">
        <f t="shared" si="339"/>
        <v>0</v>
      </c>
      <c r="AL1125" s="67">
        <f>AK1125*(B1125-B1124)</f>
        <v>0</v>
      </c>
      <c r="AM1125" s="23">
        <f t="shared" si="322"/>
        <v>8.6725204696437436E-2</v>
      </c>
      <c r="AN1125" s="26">
        <f>AN1124+AK1125*(B1125-B1124)/(2*PI()*$C$5*AN1124*$K$13)</f>
        <v>0.15480061813468687</v>
      </c>
      <c r="AO1125" s="87">
        <f t="shared" si="333"/>
        <v>145932.55112472404</v>
      </c>
      <c r="AP1125" s="87">
        <f>IF(R1125+U1125&lt;$C$8,0,32*$L$23/$C$12^2*($K$10*R1125+$K$8*U1125)+32*$L$24/($C$14^2-$C$13^2)*($K$10*S1125+$K$8*V1125))</f>
        <v>44607.551124724028</v>
      </c>
      <c r="AQ1125" s="66">
        <f>R1125*$C$11*$C$9+U1125*$C$11*$C$10</f>
        <v>14695380</v>
      </c>
      <c r="AR1125" s="66">
        <f>S1125*$C$11*$C$9+V1125*$C$11*$C$10</f>
        <v>14695380</v>
      </c>
      <c r="AS1125" s="87">
        <f>$C$11*(T1125*$C$9+W1125*$C$10)</f>
        <v>792178.05375968735</v>
      </c>
      <c r="AT1125" s="45">
        <f t="shared" si="327"/>
        <v>15633490.60488441</v>
      </c>
      <c r="AU1125" s="75"/>
    </row>
    <row r="1126" spans="2:47" ht="15" thickBot="1" x14ac:dyDescent="0.35">
      <c r="B1126" s="41">
        <f t="shared" si="334"/>
        <v>21900</v>
      </c>
      <c r="C1126" s="8">
        <f t="shared" si="335"/>
        <v>219</v>
      </c>
      <c r="D1126" s="73">
        <f t="shared" si="323"/>
        <v>292.91250000000002</v>
      </c>
      <c r="E1126" s="29">
        <f t="shared" si="340"/>
        <v>72538.881450832632</v>
      </c>
      <c r="F1126" s="29">
        <f t="shared" si="336"/>
        <v>66.245553836373062</v>
      </c>
      <c r="G1126" s="29">
        <f t="shared" si="337"/>
        <v>88.603428256148959</v>
      </c>
      <c r="H1126" s="17">
        <f t="shared" si="338"/>
        <v>97020.753940487266</v>
      </c>
      <c r="I1126" s="29">
        <f t="shared" si="328"/>
        <v>2.2250485660981263</v>
      </c>
      <c r="J1126" s="29">
        <f t="shared" si="329"/>
        <v>41.69411544073867</v>
      </c>
      <c r="K1126" s="32">
        <f>IF((D1125+L1125+M1125-AL1125)/($C$21+$C$22)&gt;$C$8,$C$8,(D1125+L1125+M1125-AL1125)/($C$21+$C$22))</f>
        <v>1400</v>
      </c>
      <c r="L1126" s="97">
        <f t="shared" si="324"/>
        <v>0</v>
      </c>
      <c r="M1126" s="96">
        <f t="shared" si="325"/>
        <v>0</v>
      </c>
      <c r="N1126" s="98">
        <f t="shared" si="330"/>
        <v>1.7179213529287818</v>
      </c>
      <c r="O1126" s="100">
        <f t="shared" si="326"/>
        <v>4.2266987561397071</v>
      </c>
      <c r="P1126" s="104">
        <f t="shared" si="331"/>
        <v>18.880500609176615</v>
      </c>
      <c r="Q1126" s="102">
        <f t="shared" si="332"/>
        <v>4.9224514715476911E-2</v>
      </c>
      <c r="R1126" s="106">
        <f>IF(K1126-H1125&lt;0,0,K1126-H1125)</f>
        <v>0</v>
      </c>
      <c r="S1126" s="106">
        <f>K1126-V1126</f>
        <v>0</v>
      </c>
      <c r="T1126" s="106">
        <f>IF(R1126&gt;0,$C$6-$C$8,IF($C$6-$C$8-W1126&lt;0,0,$C$6-$C$8-W1126))</f>
        <v>97.214462279726973</v>
      </c>
      <c r="U1126" s="107">
        <f>IF(R1126=0,IF(U1125+(F1126-AL1126/$C$23)*$C$21/($C$21+$C$22)&gt;$C$8,$C$8,U1125+F1126*$C$21/($C$21+$C$22)),E1126)</f>
        <v>1400</v>
      </c>
      <c r="V1126" s="107">
        <f>IF(R1126&gt;0,0,IF(V1125+(F1126-AL1126/$C$23)*$C$21/($C$21+$C$22)&gt;$C$8,$C$8,IF(U1126=$C$8,V1125+(F1126-AL1126/$C$23)*$C$21/$C$22,V1125+(F1126-AL1126/$C$23)*$C$21/($C$21+$C$22))))</f>
        <v>1400</v>
      </c>
      <c r="W1126" s="203">
        <f>IF(R1126&gt;0,0,IF(W1125+AL1126/$C$23&gt;$F$23,$F$23,W1125+AL1126/$C$23))</f>
        <v>2.7855377202730285</v>
      </c>
      <c r="X1126" s="105" t="str">
        <f>IF(R1126=0,"-",FORECAST($C$8,Инклинометрия!$B$2:$B$152,Инклинометрия!$A$2:$A$152))</f>
        <v>-</v>
      </c>
      <c r="Y1126" s="105" t="str">
        <f>IF(R1126=0,"-",FORECAST($C$8-R1126,Инклинометрия!$B$2:$B$152,Инклинометрия!$A$2:$A$152))</f>
        <v>-</v>
      </c>
      <c r="Z1126" s="105" t="str">
        <f>IF(R1126&gt;0,FORECAST($C$8,Инклинометрия!$B$2:$B$152,Инклинометрия!$A$2:$A$152),IF(V1126=$C$8,"-",FORECAST($C$8-V1126,Инклинометрия!$B$2:$B$152,Инклинометрия!$A$2:$A$152)))</f>
        <v>-</v>
      </c>
      <c r="AA1126" s="105" t="str">
        <f>IF(S1126=0,"-",FORECAST($C$8-(S1126+V1126),Инклинометрия!$B$2:$B$152,Инклинометрия!$A$2:$A$152))</f>
        <v>-</v>
      </c>
      <c r="AB1126" s="105">
        <f>FORECAST($C$8+T1126,Инклинометрия!$B$2:$B$152,Инклинометрия!$A$2:$A$152)</f>
        <v>1422.3537391657405</v>
      </c>
      <c r="AC1126" s="105">
        <f>IF(R1126=0,FORECAST($C$6-T1126,Инклинометрия!$B$2:$B$152,Инклинометрия!$A$2:$A$152),FORECAST($C$8,Инклинометрия!$B$2:$B$152,Инклинометрия!$A$2:$A$152))</f>
        <v>1332.6462608342592</v>
      </c>
      <c r="AD1126" s="107">
        <f>IF(R1126=0,FORECAST($C$8,Инклинометрия!$B$2:$B$152,Инклинометрия!$A$2:$A$152),Y1126)</f>
        <v>1330</v>
      </c>
      <c r="AE1126" s="107">
        <f>FORECAST($C$8-(R1126+U1126),Инклинометрия!$B$2:$B$152,Инклинометрия!$A$2:$A$152)</f>
        <v>0</v>
      </c>
      <c r="AF1126" s="107">
        <f>IF(V1126=0,"-",FORECAST($C$8,Инклинометрия!$B$2:$B$152,Инклинометрия!$A$2:$A$152))</f>
        <v>1330</v>
      </c>
      <c r="AG1126" s="107">
        <f>IF(V1126=0,"-",FORECAST($C$8-V1126,Инклинометрия!$B$2:$B$152,Инклинометрия!$A$2:$A$152))</f>
        <v>0</v>
      </c>
      <c r="AH1126" s="107">
        <f>IF(W1126=0,"-",FORECAST($C$8+W1126,Инклинометрия!$B$2:$B$152,Инклинометрия!$A$2:$A$152))</f>
        <v>1332.6462608342592</v>
      </c>
      <c r="AI1126" s="107">
        <f>IF(W1126=0,"-",FORECAST($C$8,Инклинометрия!$B$2:$B$152,Инклинометрия!$A$2:$A$152))</f>
        <v>1330</v>
      </c>
      <c r="AK1126" s="122">
        <f t="shared" si="339"/>
        <v>0</v>
      </c>
      <c r="AL1126" s="67">
        <f>AK1126*(B1126-B1125)</f>
        <v>0</v>
      </c>
      <c r="AM1126" s="23">
        <f t="shared" si="322"/>
        <v>8.6725204696437436E-2</v>
      </c>
      <c r="AN1126" s="26">
        <f>AN1125+AK1126*(B1126-B1125)/(2*PI()*$C$5*AN1125*$K$13)</f>
        <v>0.15480061813468687</v>
      </c>
      <c r="AO1126" s="87">
        <f t="shared" si="333"/>
        <v>145932.55112472404</v>
      </c>
      <c r="AP1126" s="87">
        <f>IF(R1126+U1126&lt;$C$8,0,32*$L$23/$C$12^2*($K$10*R1126+$K$8*U1126)+32*$L$24/($C$14^2-$C$13^2)*($K$10*S1126+$K$8*V1126))</f>
        <v>44607.551124724028</v>
      </c>
      <c r="AQ1126" s="66">
        <f>R1126*$C$11*$C$9+U1126*$C$11*$C$10</f>
        <v>14695380</v>
      </c>
      <c r="AR1126" s="66">
        <f>S1126*$C$11*$C$9+V1126*$C$11*$C$10</f>
        <v>14695380</v>
      </c>
      <c r="AS1126" s="87">
        <f>$C$11*(T1126*$C$9+W1126*$C$10)</f>
        <v>792178.05375968735</v>
      </c>
      <c r="AT1126" s="45">
        <f t="shared" si="327"/>
        <v>15633490.60488441</v>
      </c>
      <c r="AU1126" s="75"/>
    </row>
    <row r="1127" spans="2:47" ht="15" thickBot="1" x14ac:dyDescent="0.35">
      <c r="B1127" s="41">
        <f t="shared" si="334"/>
        <v>21920</v>
      </c>
      <c r="C1127" s="8">
        <f t="shared" si="335"/>
        <v>219.20000000000002</v>
      </c>
      <c r="D1127" s="73">
        <f t="shared" si="323"/>
        <v>293.18000000000006</v>
      </c>
      <c r="E1127" s="29">
        <f t="shared" si="340"/>
        <v>72605.127004669019</v>
      </c>
      <c r="F1127" s="29">
        <f t="shared" si="336"/>
        <v>66.245553836382484</v>
      </c>
      <c r="G1127" s="29">
        <f t="shared" si="337"/>
        <v>88.603428256161564</v>
      </c>
      <c r="H1127" s="17">
        <f t="shared" si="338"/>
        <v>97109.357368743425</v>
      </c>
      <c r="I1127" s="29">
        <f t="shared" si="328"/>
        <v>2.2250485660981263</v>
      </c>
      <c r="J1127" s="29">
        <f t="shared" si="329"/>
        <v>41.694115440741633</v>
      </c>
      <c r="K1127" s="32">
        <f>IF((D1126+L1126+M1126-AL1126)/($C$21+$C$22)&gt;$C$8,$C$8,(D1126+L1126+M1126-AL1126)/($C$21+$C$22))</f>
        <v>1400</v>
      </c>
      <c r="L1127" s="97">
        <f t="shared" si="324"/>
        <v>0</v>
      </c>
      <c r="M1127" s="96">
        <f t="shared" si="325"/>
        <v>0</v>
      </c>
      <c r="N1127" s="98">
        <f t="shared" si="330"/>
        <v>1.7179213529287818</v>
      </c>
      <c r="O1127" s="100">
        <f t="shared" si="326"/>
        <v>4.2266987561397071</v>
      </c>
      <c r="P1127" s="104">
        <f t="shared" si="331"/>
        <v>18.880500609176615</v>
      </c>
      <c r="Q1127" s="102">
        <f t="shared" si="332"/>
        <v>4.9224514715476911E-2</v>
      </c>
      <c r="R1127" s="106">
        <f>IF(K1127-H1126&lt;0,0,K1127-H1126)</f>
        <v>0</v>
      </c>
      <c r="S1127" s="106">
        <f>K1127-V1127</f>
        <v>0</v>
      </c>
      <c r="T1127" s="106">
        <f>IF(R1127&gt;0,$C$6-$C$8,IF($C$6-$C$8-W1127&lt;0,0,$C$6-$C$8-W1127))</f>
        <v>97.214462279726973</v>
      </c>
      <c r="U1127" s="107">
        <f>IF(R1127=0,IF(U1126+(F1127-AL1127/$C$23)*$C$21/($C$21+$C$22)&gt;$C$8,$C$8,U1126+F1127*$C$21/($C$21+$C$22)),E1127)</f>
        <v>1400</v>
      </c>
      <c r="V1127" s="107">
        <f>IF(R1127&gt;0,0,IF(V1126+(F1127-AL1127/$C$23)*$C$21/($C$21+$C$22)&gt;$C$8,$C$8,IF(U1127=$C$8,V1126+(F1127-AL1127/$C$23)*$C$21/$C$22,V1126+(F1127-AL1127/$C$23)*$C$21/($C$21+$C$22))))</f>
        <v>1400</v>
      </c>
      <c r="W1127" s="203">
        <f>IF(R1127&gt;0,0,IF(W1126+AL1127/$C$23&gt;$F$23,$F$23,W1126+AL1127/$C$23))</f>
        <v>2.7855377202730285</v>
      </c>
      <c r="X1127" s="105" t="str">
        <f>IF(R1127=0,"-",FORECAST($C$8,Инклинометрия!$B$2:$B$152,Инклинометрия!$A$2:$A$152))</f>
        <v>-</v>
      </c>
      <c r="Y1127" s="105" t="str">
        <f>IF(R1127=0,"-",FORECAST($C$8-R1127,Инклинометрия!$B$2:$B$152,Инклинометрия!$A$2:$A$152))</f>
        <v>-</v>
      </c>
      <c r="Z1127" s="105" t="str">
        <f>IF(R1127&gt;0,FORECAST($C$8,Инклинометрия!$B$2:$B$152,Инклинометрия!$A$2:$A$152),IF(V1127=$C$8,"-",FORECAST($C$8-V1127,Инклинометрия!$B$2:$B$152,Инклинометрия!$A$2:$A$152)))</f>
        <v>-</v>
      </c>
      <c r="AA1127" s="105" t="str">
        <f>IF(S1127=0,"-",FORECAST($C$8-(S1127+V1127),Инклинометрия!$B$2:$B$152,Инклинометрия!$A$2:$A$152))</f>
        <v>-</v>
      </c>
      <c r="AB1127" s="105">
        <f>FORECAST($C$8+T1127,Инклинометрия!$B$2:$B$152,Инклинометрия!$A$2:$A$152)</f>
        <v>1422.3537391657405</v>
      </c>
      <c r="AC1127" s="105">
        <f>IF(R1127=0,FORECAST($C$6-T1127,Инклинометрия!$B$2:$B$152,Инклинометрия!$A$2:$A$152),FORECAST($C$8,Инклинометрия!$B$2:$B$152,Инклинометрия!$A$2:$A$152))</f>
        <v>1332.6462608342592</v>
      </c>
      <c r="AD1127" s="107">
        <f>IF(R1127=0,FORECAST($C$8,Инклинометрия!$B$2:$B$152,Инклинометрия!$A$2:$A$152),Y1127)</f>
        <v>1330</v>
      </c>
      <c r="AE1127" s="107">
        <f>FORECAST($C$8-(R1127+U1127),Инклинометрия!$B$2:$B$152,Инклинометрия!$A$2:$A$152)</f>
        <v>0</v>
      </c>
      <c r="AF1127" s="107">
        <f>IF(V1127=0,"-",FORECAST($C$8,Инклинометрия!$B$2:$B$152,Инклинометрия!$A$2:$A$152))</f>
        <v>1330</v>
      </c>
      <c r="AG1127" s="107">
        <f>IF(V1127=0,"-",FORECAST($C$8-V1127,Инклинометрия!$B$2:$B$152,Инклинометрия!$A$2:$A$152))</f>
        <v>0</v>
      </c>
      <c r="AH1127" s="107">
        <f>IF(W1127=0,"-",FORECAST($C$8+W1127,Инклинометрия!$B$2:$B$152,Инклинометрия!$A$2:$A$152))</f>
        <v>1332.6462608342592</v>
      </c>
      <c r="AI1127" s="107">
        <f>IF(W1127=0,"-",FORECAST($C$8,Инклинометрия!$B$2:$B$152,Инклинометрия!$A$2:$A$152))</f>
        <v>1330</v>
      </c>
      <c r="AK1127" s="122">
        <f t="shared" si="339"/>
        <v>0</v>
      </c>
      <c r="AL1127" s="67">
        <f>AK1127*(B1127-B1126)</f>
        <v>0</v>
      </c>
      <c r="AM1127" s="23">
        <f t="shared" si="322"/>
        <v>8.6725204696437436E-2</v>
      </c>
      <c r="AN1127" s="26">
        <f>AN1126+AK1127*(B1127-B1126)/(2*PI()*$C$5*AN1126*$K$13)</f>
        <v>0.15480061813468687</v>
      </c>
      <c r="AO1127" s="87">
        <f t="shared" si="333"/>
        <v>145932.55112472404</v>
      </c>
      <c r="AP1127" s="87">
        <f>IF(R1127+U1127&lt;$C$8,0,32*$L$23/$C$12^2*($K$10*R1127+$K$8*U1127)+32*$L$24/($C$14^2-$C$13^2)*($K$10*S1127+$K$8*V1127))</f>
        <v>44607.551124724028</v>
      </c>
      <c r="AQ1127" s="66">
        <f>R1127*$C$11*$C$9+U1127*$C$11*$C$10</f>
        <v>14695380</v>
      </c>
      <c r="AR1127" s="66">
        <f>S1127*$C$11*$C$9+V1127*$C$11*$C$10</f>
        <v>14695380</v>
      </c>
      <c r="AS1127" s="87">
        <f>$C$11*(T1127*$C$9+W1127*$C$10)</f>
        <v>792178.05375968735</v>
      </c>
      <c r="AT1127" s="45">
        <f t="shared" si="327"/>
        <v>15633490.60488441</v>
      </c>
      <c r="AU1127" s="75"/>
    </row>
    <row r="1128" spans="2:47" ht="15" thickBot="1" x14ac:dyDescent="0.35">
      <c r="B1128" s="41">
        <f t="shared" si="334"/>
        <v>21940</v>
      </c>
      <c r="C1128" s="8">
        <f t="shared" si="335"/>
        <v>219.4</v>
      </c>
      <c r="D1128" s="73">
        <f t="shared" si="323"/>
        <v>293.44749999999999</v>
      </c>
      <c r="E1128" s="29">
        <f t="shared" si="340"/>
        <v>72671.372558505391</v>
      </c>
      <c r="F1128" s="29">
        <f t="shared" si="336"/>
        <v>66.245553836373062</v>
      </c>
      <c r="G1128" s="29">
        <f t="shared" si="337"/>
        <v>88.603428256148959</v>
      </c>
      <c r="H1128" s="17">
        <f t="shared" si="338"/>
        <v>97197.96079699957</v>
      </c>
      <c r="I1128" s="29">
        <f t="shared" si="328"/>
        <v>2.2250485660981263</v>
      </c>
      <c r="J1128" s="29">
        <f t="shared" si="329"/>
        <v>41.69411544073867</v>
      </c>
      <c r="K1128" s="32">
        <f>IF((D1127+L1127+M1127-AL1127)/($C$21+$C$22)&gt;$C$8,$C$8,(D1127+L1127+M1127-AL1127)/($C$21+$C$22))</f>
        <v>1400</v>
      </c>
      <c r="L1128" s="97">
        <f t="shared" si="324"/>
        <v>0</v>
      </c>
      <c r="M1128" s="96">
        <f t="shared" si="325"/>
        <v>0</v>
      </c>
      <c r="N1128" s="98">
        <f t="shared" si="330"/>
        <v>1.7179213529287818</v>
      </c>
      <c r="O1128" s="100">
        <f t="shared" si="326"/>
        <v>4.2266987561397071</v>
      </c>
      <c r="P1128" s="104">
        <f t="shared" si="331"/>
        <v>18.880500609176615</v>
      </c>
      <c r="Q1128" s="102">
        <f t="shared" si="332"/>
        <v>4.9224514715476911E-2</v>
      </c>
      <c r="R1128" s="106">
        <f>IF(K1128-H1127&lt;0,0,K1128-H1127)</f>
        <v>0</v>
      </c>
      <c r="S1128" s="106">
        <f>K1128-V1128</f>
        <v>0</v>
      </c>
      <c r="T1128" s="106">
        <f>IF(R1128&gt;0,$C$6-$C$8,IF($C$6-$C$8-W1128&lt;0,0,$C$6-$C$8-W1128))</f>
        <v>97.214462279726973</v>
      </c>
      <c r="U1128" s="107">
        <f>IF(R1128=0,IF(U1127+(F1128-AL1128/$C$23)*$C$21/($C$21+$C$22)&gt;$C$8,$C$8,U1127+F1128*$C$21/($C$21+$C$22)),E1128)</f>
        <v>1400</v>
      </c>
      <c r="V1128" s="107">
        <f>IF(R1128&gt;0,0,IF(V1127+(F1128-AL1128/$C$23)*$C$21/($C$21+$C$22)&gt;$C$8,$C$8,IF(U1128=$C$8,V1127+(F1128-AL1128/$C$23)*$C$21/$C$22,V1127+(F1128-AL1128/$C$23)*$C$21/($C$21+$C$22))))</f>
        <v>1400</v>
      </c>
      <c r="W1128" s="203">
        <f>IF(R1128&gt;0,0,IF(W1127+AL1128/$C$23&gt;$F$23,$F$23,W1127+AL1128/$C$23))</f>
        <v>2.7855377202730285</v>
      </c>
      <c r="X1128" s="105" t="str">
        <f>IF(R1128=0,"-",FORECAST($C$8,Инклинометрия!$B$2:$B$152,Инклинометрия!$A$2:$A$152))</f>
        <v>-</v>
      </c>
      <c r="Y1128" s="105" t="str">
        <f>IF(R1128=0,"-",FORECAST($C$8-R1128,Инклинометрия!$B$2:$B$152,Инклинометрия!$A$2:$A$152))</f>
        <v>-</v>
      </c>
      <c r="Z1128" s="105" t="str">
        <f>IF(R1128&gt;0,FORECAST($C$8,Инклинометрия!$B$2:$B$152,Инклинометрия!$A$2:$A$152),IF(V1128=$C$8,"-",FORECAST($C$8-V1128,Инклинометрия!$B$2:$B$152,Инклинометрия!$A$2:$A$152)))</f>
        <v>-</v>
      </c>
      <c r="AA1128" s="105" t="str">
        <f>IF(S1128=0,"-",FORECAST($C$8-(S1128+V1128),Инклинометрия!$B$2:$B$152,Инклинометрия!$A$2:$A$152))</f>
        <v>-</v>
      </c>
      <c r="AB1128" s="105">
        <f>FORECAST($C$8+T1128,Инклинометрия!$B$2:$B$152,Инклинометрия!$A$2:$A$152)</f>
        <v>1422.3537391657405</v>
      </c>
      <c r="AC1128" s="105">
        <f>IF(R1128=0,FORECAST($C$6-T1128,Инклинометрия!$B$2:$B$152,Инклинометрия!$A$2:$A$152),FORECAST($C$8,Инклинометрия!$B$2:$B$152,Инклинометрия!$A$2:$A$152))</f>
        <v>1332.6462608342592</v>
      </c>
      <c r="AD1128" s="107">
        <f>IF(R1128=0,FORECAST($C$8,Инклинометрия!$B$2:$B$152,Инклинометрия!$A$2:$A$152),Y1128)</f>
        <v>1330</v>
      </c>
      <c r="AE1128" s="107">
        <f>FORECAST($C$8-(R1128+U1128),Инклинометрия!$B$2:$B$152,Инклинометрия!$A$2:$A$152)</f>
        <v>0</v>
      </c>
      <c r="AF1128" s="107">
        <f>IF(V1128=0,"-",FORECAST($C$8,Инклинометрия!$B$2:$B$152,Инклинометрия!$A$2:$A$152))</f>
        <v>1330</v>
      </c>
      <c r="AG1128" s="107">
        <f>IF(V1128=0,"-",FORECAST($C$8-V1128,Инклинометрия!$B$2:$B$152,Инклинометрия!$A$2:$A$152))</f>
        <v>0</v>
      </c>
      <c r="AH1128" s="107">
        <f>IF(W1128=0,"-",FORECAST($C$8+W1128,Инклинометрия!$B$2:$B$152,Инклинометрия!$A$2:$A$152))</f>
        <v>1332.6462608342592</v>
      </c>
      <c r="AI1128" s="107">
        <f>IF(W1128=0,"-",FORECAST($C$8,Инклинометрия!$B$2:$B$152,Инклинометрия!$A$2:$A$152))</f>
        <v>1330</v>
      </c>
      <c r="AK1128" s="122">
        <f t="shared" si="339"/>
        <v>0</v>
      </c>
      <c r="AL1128" s="67">
        <f>AK1128*(B1128-B1127)</f>
        <v>0</v>
      </c>
      <c r="AM1128" s="23">
        <f t="shared" si="322"/>
        <v>8.6725204696437436E-2</v>
      </c>
      <c r="AN1128" s="26">
        <f>AN1127+AK1128*(B1128-B1127)/(2*PI()*$C$5*AN1127*$K$13)</f>
        <v>0.15480061813468687</v>
      </c>
      <c r="AO1128" s="87">
        <f t="shared" si="333"/>
        <v>145932.55112472404</v>
      </c>
      <c r="AP1128" s="87">
        <f>IF(R1128+U1128&lt;$C$8,0,32*$L$23/$C$12^2*($K$10*R1128+$K$8*U1128)+32*$L$24/($C$14^2-$C$13^2)*($K$10*S1128+$K$8*V1128))</f>
        <v>44607.551124724028</v>
      </c>
      <c r="AQ1128" s="66">
        <f>R1128*$C$11*$C$9+U1128*$C$11*$C$10</f>
        <v>14695380</v>
      </c>
      <c r="AR1128" s="66">
        <f>S1128*$C$11*$C$9+V1128*$C$11*$C$10</f>
        <v>14695380</v>
      </c>
      <c r="AS1128" s="87">
        <f>$C$11*(T1128*$C$9+W1128*$C$10)</f>
        <v>792178.05375968735</v>
      </c>
      <c r="AT1128" s="45">
        <f t="shared" si="327"/>
        <v>15633490.60488441</v>
      </c>
      <c r="AU1128" s="75"/>
    </row>
    <row r="1129" spans="2:47" ht="15" thickBot="1" x14ac:dyDescent="0.35">
      <c r="B1129" s="41">
        <f t="shared" si="334"/>
        <v>21960</v>
      </c>
      <c r="C1129" s="8">
        <f t="shared" si="335"/>
        <v>219.6</v>
      </c>
      <c r="D1129" s="73">
        <f t="shared" si="323"/>
        <v>293.71499999999997</v>
      </c>
      <c r="E1129" s="29">
        <f t="shared" si="340"/>
        <v>72737.618112341763</v>
      </c>
      <c r="F1129" s="29">
        <f t="shared" si="336"/>
        <v>66.245553836373062</v>
      </c>
      <c r="G1129" s="29">
        <f t="shared" si="337"/>
        <v>88.603428256148959</v>
      </c>
      <c r="H1129" s="17">
        <f t="shared" si="338"/>
        <v>97286.564225255715</v>
      </c>
      <c r="I1129" s="29">
        <f t="shared" si="328"/>
        <v>2.2250485660981263</v>
      </c>
      <c r="J1129" s="29">
        <f t="shared" si="329"/>
        <v>41.69411544073867</v>
      </c>
      <c r="K1129" s="32">
        <f>IF((D1128+L1128+M1128-AL1128)/($C$21+$C$22)&gt;$C$8,$C$8,(D1128+L1128+M1128-AL1128)/($C$21+$C$22))</f>
        <v>1400</v>
      </c>
      <c r="L1129" s="97">
        <f t="shared" si="324"/>
        <v>0</v>
      </c>
      <c r="M1129" s="96">
        <f t="shared" si="325"/>
        <v>0</v>
      </c>
      <c r="N1129" s="98">
        <f t="shared" si="330"/>
        <v>1.7179213529287818</v>
      </c>
      <c r="O1129" s="100">
        <f t="shared" si="326"/>
        <v>4.2266987561397071</v>
      </c>
      <c r="P1129" s="104">
        <f t="shared" si="331"/>
        <v>18.880500609176615</v>
      </c>
      <c r="Q1129" s="102">
        <f t="shared" si="332"/>
        <v>4.9224514715476911E-2</v>
      </c>
      <c r="R1129" s="106">
        <f>IF(K1129-H1128&lt;0,0,K1129-H1128)</f>
        <v>0</v>
      </c>
      <c r="S1129" s="106">
        <f>K1129-V1129</f>
        <v>0</v>
      </c>
      <c r="T1129" s="106">
        <f>IF(R1129&gt;0,$C$6-$C$8,IF($C$6-$C$8-W1129&lt;0,0,$C$6-$C$8-W1129))</f>
        <v>97.214462279726973</v>
      </c>
      <c r="U1129" s="107">
        <f>IF(R1129=0,IF(U1128+(F1129-AL1129/$C$23)*$C$21/($C$21+$C$22)&gt;$C$8,$C$8,U1128+F1129*$C$21/($C$21+$C$22)),E1129)</f>
        <v>1400</v>
      </c>
      <c r="V1129" s="107">
        <f>IF(R1129&gt;0,0,IF(V1128+(F1129-AL1129/$C$23)*$C$21/($C$21+$C$22)&gt;$C$8,$C$8,IF(U1129=$C$8,V1128+(F1129-AL1129/$C$23)*$C$21/$C$22,V1128+(F1129-AL1129/$C$23)*$C$21/($C$21+$C$22))))</f>
        <v>1400</v>
      </c>
      <c r="W1129" s="203">
        <f>IF(R1129&gt;0,0,IF(W1128+AL1129/$C$23&gt;$F$23,$F$23,W1128+AL1129/$C$23))</f>
        <v>2.7855377202730285</v>
      </c>
      <c r="X1129" s="105" t="str">
        <f>IF(R1129=0,"-",FORECAST($C$8,Инклинометрия!$B$2:$B$152,Инклинометрия!$A$2:$A$152))</f>
        <v>-</v>
      </c>
      <c r="Y1129" s="105" t="str">
        <f>IF(R1129=0,"-",FORECAST($C$8-R1129,Инклинометрия!$B$2:$B$152,Инклинометрия!$A$2:$A$152))</f>
        <v>-</v>
      </c>
      <c r="Z1129" s="105" t="str">
        <f>IF(R1129&gt;0,FORECAST($C$8,Инклинометрия!$B$2:$B$152,Инклинометрия!$A$2:$A$152),IF(V1129=$C$8,"-",FORECAST($C$8-V1129,Инклинометрия!$B$2:$B$152,Инклинометрия!$A$2:$A$152)))</f>
        <v>-</v>
      </c>
      <c r="AA1129" s="105" t="str">
        <f>IF(S1129=0,"-",FORECAST($C$8-(S1129+V1129),Инклинометрия!$B$2:$B$152,Инклинометрия!$A$2:$A$152))</f>
        <v>-</v>
      </c>
      <c r="AB1129" s="105">
        <f>FORECAST($C$8+T1129,Инклинометрия!$B$2:$B$152,Инклинометрия!$A$2:$A$152)</f>
        <v>1422.3537391657405</v>
      </c>
      <c r="AC1129" s="105">
        <f>IF(R1129=0,FORECAST($C$6-T1129,Инклинометрия!$B$2:$B$152,Инклинометрия!$A$2:$A$152),FORECAST($C$8,Инклинометрия!$B$2:$B$152,Инклинометрия!$A$2:$A$152))</f>
        <v>1332.6462608342592</v>
      </c>
      <c r="AD1129" s="124">
        <f>IF(R1129=0,FORECAST($C$8,Инклинометрия!$B$2:$B$152,Инклинометрия!$A$2:$A$152),Y1129)</f>
        <v>1330</v>
      </c>
      <c r="AE1129" s="124">
        <f>FORECAST($C$8-(R1129+U1129),Инклинометрия!$B$2:$B$152,Инклинометрия!$A$2:$A$152)</f>
        <v>0</v>
      </c>
      <c r="AF1129" s="124">
        <f>IF(V1129=0,"-",FORECAST($C$8,Инклинометрия!$B$2:$B$152,Инклинометрия!$A$2:$A$152))</f>
        <v>1330</v>
      </c>
      <c r="AG1129" s="124">
        <f>IF(V1129=0,"-",FORECAST($C$8-V1129,Инклинометрия!$B$2:$B$152,Инклинометрия!$A$2:$A$152))</f>
        <v>0</v>
      </c>
      <c r="AH1129" s="124">
        <f>IF(W1129=0,"-",FORECAST($C$8+W1129,Инклинометрия!$B$2:$B$152,Инклинометрия!$A$2:$A$152))</f>
        <v>1332.6462608342592</v>
      </c>
      <c r="AI1129" s="124">
        <f>IF(W1129=0,"-",FORECAST($C$8,Инклинометрия!$B$2:$B$152,Инклинометрия!$A$2:$A$152))</f>
        <v>1330</v>
      </c>
      <c r="AK1129" s="123">
        <f t="shared" si="339"/>
        <v>0</v>
      </c>
      <c r="AL1129" s="67">
        <f>AK1129*(B1129-B1128)</f>
        <v>0</v>
      </c>
      <c r="AM1129" s="23">
        <f t="shared" ref="AM1129" si="341">AL1129+AM1128</f>
        <v>8.6725204696437436E-2</v>
      </c>
      <c r="AN1129" s="26">
        <f>AN1128+AK1129*(B1129-B1128)/(2*PI()*$C$5*AN1128*$K$13)</f>
        <v>0.15480061813468687</v>
      </c>
      <c r="AO1129" s="87">
        <f t="shared" si="333"/>
        <v>145932.55112472404</v>
      </c>
      <c r="AP1129" s="87">
        <f>IF(R1129+U1129&lt;$C$8,0,32*$L$23/$C$12^2*($K$10*R1129+$K$8*U1129)+32*$L$24/($C$14^2-$C$13^2)*($K$10*S1129+$K$8*V1129))</f>
        <v>44607.551124724028</v>
      </c>
      <c r="AQ1129" s="66">
        <f>R1129*$C$11*$C$9+U1129*$C$11*$C$10</f>
        <v>14695380</v>
      </c>
      <c r="AR1129" s="66">
        <f>S1129*$C$11*$C$9+V1129*$C$11*$C$10</f>
        <v>14695380</v>
      </c>
      <c r="AS1129" s="87">
        <f>$C$11*(T1129*$C$9+W1129*$C$10)</f>
        <v>792178.05375968735</v>
      </c>
      <c r="AT1129" s="45">
        <f t="shared" si="327"/>
        <v>15633490.60488441</v>
      </c>
      <c r="AU1129" s="75"/>
    </row>
  </sheetData>
  <dataConsolidate/>
  <mergeCells count="31">
    <mergeCell ref="AM29:AM30"/>
    <mergeCell ref="G29:G30"/>
    <mergeCell ref="H29:H30"/>
    <mergeCell ref="I29:I30"/>
    <mergeCell ref="J29:J30"/>
    <mergeCell ref="B29:B30"/>
    <mergeCell ref="C29:C30"/>
    <mergeCell ref="D29:D30"/>
    <mergeCell ref="E29:E30"/>
    <mergeCell ref="F29:F30"/>
    <mergeCell ref="AK29:AK30"/>
    <mergeCell ref="AL29:AL30"/>
    <mergeCell ref="K29:K30"/>
    <mergeCell ref="R29:T29"/>
    <mergeCell ref="X29:AC29"/>
    <mergeCell ref="J6:L6"/>
    <mergeCell ref="AT29:AT30"/>
    <mergeCell ref="AU29:AU30"/>
    <mergeCell ref="L29:N29"/>
    <mergeCell ref="O29:Q29"/>
    <mergeCell ref="L28:Q28"/>
    <mergeCell ref="U29:W29"/>
    <mergeCell ref="R28:W28"/>
    <mergeCell ref="X28:AI28"/>
    <mergeCell ref="AN29:AN30"/>
    <mergeCell ref="AO29:AO30"/>
    <mergeCell ref="AP29:AP30"/>
    <mergeCell ref="AQ29:AQ30"/>
    <mergeCell ref="AR29:AR30"/>
    <mergeCell ref="AS29:AS30"/>
    <mergeCell ref="AD29:AI29"/>
  </mergeCells>
  <pageMargins left="0.7" right="0.7" top="0.75" bottom="0.75" header="0.3" footer="0.3"/>
  <pageSetup paperSize="9" orientation="portrait" verticalDpi="0" r:id="rId1"/>
  <ignoredErrors>
    <ignoredError sqref="C22" formula="1"/>
  </ignoredError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B154"/>
  <sheetViews>
    <sheetView topLeftCell="A133" workbookViewId="0">
      <selection activeCell="F9" sqref="F9"/>
    </sheetView>
  </sheetViews>
  <sheetFormatPr defaultRowHeight="14.4" x14ac:dyDescent="0.3"/>
  <sheetData>
    <row r="1" spans="1:2" x14ac:dyDescent="0.3">
      <c r="A1" t="s">
        <v>113</v>
      </c>
      <c r="B1" t="s">
        <v>114</v>
      </c>
    </row>
    <row r="2" spans="1:2" x14ac:dyDescent="0.3">
      <c r="A2">
        <v>0</v>
      </c>
      <c r="B2">
        <f>A2*0.95</f>
        <v>0</v>
      </c>
    </row>
    <row r="3" spans="1:2" x14ac:dyDescent="0.3">
      <c r="A3">
        <v>10</v>
      </c>
      <c r="B3">
        <f t="shared" ref="B3:B66" si="0">A3*0.95</f>
        <v>9.5</v>
      </c>
    </row>
    <row r="4" spans="1:2" x14ac:dyDescent="0.3">
      <c r="A4">
        <v>20</v>
      </c>
      <c r="B4">
        <f t="shared" si="0"/>
        <v>19</v>
      </c>
    </row>
    <row r="5" spans="1:2" x14ac:dyDescent="0.3">
      <c r="A5">
        <v>30</v>
      </c>
      <c r="B5">
        <f t="shared" si="0"/>
        <v>28.5</v>
      </c>
    </row>
    <row r="6" spans="1:2" x14ac:dyDescent="0.3">
      <c r="A6">
        <v>40</v>
      </c>
      <c r="B6">
        <f t="shared" si="0"/>
        <v>38</v>
      </c>
    </row>
    <row r="7" spans="1:2" x14ac:dyDescent="0.3">
      <c r="A7">
        <v>50</v>
      </c>
      <c r="B7">
        <f t="shared" si="0"/>
        <v>47.5</v>
      </c>
    </row>
    <row r="8" spans="1:2" x14ac:dyDescent="0.3">
      <c r="A8">
        <v>60</v>
      </c>
      <c r="B8">
        <f t="shared" si="0"/>
        <v>57</v>
      </c>
    </row>
    <row r="9" spans="1:2" x14ac:dyDescent="0.3">
      <c r="A9">
        <v>70</v>
      </c>
      <c r="B9">
        <f t="shared" si="0"/>
        <v>66.5</v>
      </c>
    </row>
    <row r="10" spans="1:2" x14ac:dyDescent="0.3">
      <c r="A10">
        <v>80</v>
      </c>
      <c r="B10">
        <f t="shared" si="0"/>
        <v>76</v>
      </c>
    </row>
    <row r="11" spans="1:2" x14ac:dyDescent="0.3">
      <c r="A11">
        <v>90</v>
      </c>
      <c r="B11">
        <f t="shared" si="0"/>
        <v>85.5</v>
      </c>
    </row>
    <row r="12" spans="1:2" x14ac:dyDescent="0.3">
      <c r="A12">
        <v>100</v>
      </c>
      <c r="B12">
        <f t="shared" si="0"/>
        <v>95</v>
      </c>
    </row>
    <row r="13" spans="1:2" x14ac:dyDescent="0.3">
      <c r="A13">
        <v>110</v>
      </c>
      <c r="B13">
        <f t="shared" si="0"/>
        <v>104.5</v>
      </c>
    </row>
    <row r="14" spans="1:2" x14ac:dyDescent="0.3">
      <c r="A14">
        <v>120</v>
      </c>
      <c r="B14">
        <f t="shared" si="0"/>
        <v>114</v>
      </c>
    </row>
    <row r="15" spans="1:2" x14ac:dyDescent="0.3">
      <c r="A15">
        <v>130</v>
      </c>
      <c r="B15">
        <f t="shared" si="0"/>
        <v>123.5</v>
      </c>
    </row>
    <row r="16" spans="1:2" x14ac:dyDescent="0.3">
      <c r="A16">
        <v>140</v>
      </c>
      <c r="B16">
        <f t="shared" si="0"/>
        <v>133</v>
      </c>
    </row>
    <row r="17" spans="1:2" x14ac:dyDescent="0.3">
      <c r="A17">
        <v>150</v>
      </c>
      <c r="B17">
        <f t="shared" si="0"/>
        <v>142.5</v>
      </c>
    </row>
    <row r="18" spans="1:2" x14ac:dyDescent="0.3">
      <c r="A18">
        <v>160</v>
      </c>
      <c r="B18">
        <f t="shared" si="0"/>
        <v>152</v>
      </c>
    </row>
    <row r="19" spans="1:2" x14ac:dyDescent="0.3">
      <c r="A19">
        <v>170</v>
      </c>
      <c r="B19">
        <f t="shared" si="0"/>
        <v>161.5</v>
      </c>
    </row>
    <row r="20" spans="1:2" x14ac:dyDescent="0.3">
      <c r="A20">
        <v>180</v>
      </c>
      <c r="B20">
        <f t="shared" si="0"/>
        <v>171</v>
      </c>
    </row>
    <row r="21" spans="1:2" x14ac:dyDescent="0.3">
      <c r="A21">
        <v>190</v>
      </c>
      <c r="B21">
        <f t="shared" si="0"/>
        <v>180.5</v>
      </c>
    </row>
    <row r="22" spans="1:2" x14ac:dyDescent="0.3">
      <c r="A22">
        <v>200</v>
      </c>
      <c r="B22">
        <f t="shared" si="0"/>
        <v>190</v>
      </c>
    </row>
    <row r="23" spans="1:2" x14ac:dyDescent="0.3">
      <c r="A23">
        <v>210</v>
      </c>
      <c r="B23">
        <f t="shared" si="0"/>
        <v>199.5</v>
      </c>
    </row>
    <row r="24" spans="1:2" x14ac:dyDescent="0.3">
      <c r="A24">
        <v>220</v>
      </c>
      <c r="B24">
        <f t="shared" si="0"/>
        <v>209</v>
      </c>
    </row>
    <row r="25" spans="1:2" x14ac:dyDescent="0.3">
      <c r="A25">
        <v>230</v>
      </c>
      <c r="B25">
        <f t="shared" si="0"/>
        <v>218.5</v>
      </c>
    </row>
    <row r="26" spans="1:2" x14ac:dyDescent="0.3">
      <c r="A26">
        <v>240</v>
      </c>
      <c r="B26">
        <f t="shared" si="0"/>
        <v>228</v>
      </c>
    </row>
    <row r="27" spans="1:2" x14ac:dyDescent="0.3">
      <c r="A27">
        <v>250</v>
      </c>
      <c r="B27">
        <f t="shared" si="0"/>
        <v>237.5</v>
      </c>
    </row>
    <row r="28" spans="1:2" x14ac:dyDescent="0.3">
      <c r="A28">
        <v>260</v>
      </c>
      <c r="B28">
        <f t="shared" si="0"/>
        <v>247</v>
      </c>
    </row>
    <row r="29" spans="1:2" x14ac:dyDescent="0.3">
      <c r="A29">
        <v>270</v>
      </c>
      <c r="B29">
        <f t="shared" si="0"/>
        <v>256.5</v>
      </c>
    </row>
    <row r="30" spans="1:2" x14ac:dyDescent="0.3">
      <c r="A30">
        <v>280</v>
      </c>
      <c r="B30">
        <f t="shared" si="0"/>
        <v>266</v>
      </c>
    </row>
    <row r="31" spans="1:2" x14ac:dyDescent="0.3">
      <c r="A31">
        <v>290</v>
      </c>
      <c r="B31">
        <f t="shared" si="0"/>
        <v>275.5</v>
      </c>
    </row>
    <row r="32" spans="1:2" x14ac:dyDescent="0.3">
      <c r="A32">
        <v>300</v>
      </c>
      <c r="B32">
        <f t="shared" si="0"/>
        <v>285</v>
      </c>
    </row>
    <row r="33" spans="1:2" x14ac:dyDescent="0.3">
      <c r="A33">
        <v>310</v>
      </c>
      <c r="B33">
        <f t="shared" si="0"/>
        <v>294.5</v>
      </c>
    </row>
    <row r="34" spans="1:2" x14ac:dyDescent="0.3">
      <c r="A34">
        <v>320</v>
      </c>
      <c r="B34">
        <f t="shared" si="0"/>
        <v>304</v>
      </c>
    </row>
    <row r="35" spans="1:2" x14ac:dyDescent="0.3">
      <c r="A35">
        <v>330</v>
      </c>
      <c r="B35">
        <f t="shared" si="0"/>
        <v>313.5</v>
      </c>
    </row>
    <row r="36" spans="1:2" x14ac:dyDescent="0.3">
      <c r="A36">
        <v>340</v>
      </c>
      <c r="B36">
        <f t="shared" si="0"/>
        <v>323</v>
      </c>
    </row>
    <row r="37" spans="1:2" x14ac:dyDescent="0.3">
      <c r="A37">
        <v>350</v>
      </c>
      <c r="B37">
        <f t="shared" si="0"/>
        <v>332.5</v>
      </c>
    </row>
    <row r="38" spans="1:2" x14ac:dyDescent="0.3">
      <c r="A38">
        <v>360</v>
      </c>
      <c r="B38">
        <f t="shared" si="0"/>
        <v>342</v>
      </c>
    </row>
    <row r="39" spans="1:2" x14ac:dyDescent="0.3">
      <c r="A39">
        <v>370</v>
      </c>
      <c r="B39">
        <f t="shared" si="0"/>
        <v>351.5</v>
      </c>
    </row>
    <row r="40" spans="1:2" x14ac:dyDescent="0.3">
      <c r="A40">
        <v>380</v>
      </c>
      <c r="B40">
        <f t="shared" si="0"/>
        <v>361</v>
      </c>
    </row>
    <row r="41" spans="1:2" x14ac:dyDescent="0.3">
      <c r="A41">
        <v>390</v>
      </c>
      <c r="B41">
        <f t="shared" si="0"/>
        <v>370.5</v>
      </c>
    </row>
    <row r="42" spans="1:2" x14ac:dyDescent="0.3">
      <c r="A42">
        <v>400</v>
      </c>
      <c r="B42">
        <f t="shared" si="0"/>
        <v>380</v>
      </c>
    </row>
    <row r="43" spans="1:2" x14ac:dyDescent="0.3">
      <c r="A43">
        <v>410</v>
      </c>
      <c r="B43">
        <f t="shared" si="0"/>
        <v>389.5</v>
      </c>
    </row>
    <row r="44" spans="1:2" x14ac:dyDescent="0.3">
      <c r="A44">
        <v>420</v>
      </c>
      <c r="B44">
        <f t="shared" si="0"/>
        <v>399</v>
      </c>
    </row>
    <row r="45" spans="1:2" x14ac:dyDescent="0.3">
      <c r="A45">
        <v>430</v>
      </c>
      <c r="B45">
        <f t="shared" si="0"/>
        <v>408.5</v>
      </c>
    </row>
    <row r="46" spans="1:2" x14ac:dyDescent="0.3">
      <c r="A46">
        <v>440</v>
      </c>
      <c r="B46">
        <f t="shared" si="0"/>
        <v>418</v>
      </c>
    </row>
    <row r="47" spans="1:2" x14ac:dyDescent="0.3">
      <c r="A47">
        <v>450</v>
      </c>
      <c r="B47">
        <f t="shared" si="0"/>
        <v>427.5</v>
      </c>
    </row>
    <row r="48" spans="1:2" x14ac:dyDescent="0.3">
      <c r="A48">
        <v>460</v>
      </c>
      <c r="B48">
        <f t="shared" si="0"/>
        <v>437</v>
      </c>
    </row>
    <row r="49" spans="1:2" x14ac:dyDescent="0.3">
      <c r="A49">
        <v>470</v>
      </c>
      <c r="B49">
        <f t="shared" si="0"/>
        <v>446.5</v>
      </c>
    </row>
    <row r="50" spans="1:2" x14ac:dyDescent="0.3">
      <c r="A50">
        <v>480</v>
      </c>
      <c r="B50">
        <f t="shared" si="0"/>
        <v>456</v>
      </c>
    </row>
    <row r="51" spans="1:2" x14ac:dyDescent="0.3">
      <c r="A51">
        <v>490</v>
      </c>
      <c r="B51">
        <f t="shared" si="0"/>
        <v>465.5</v>
      </c>
    </row>
    <row r="52" spans="1:2" x14ac:dyDescent="0.3">
      <c r="A52">
        <v>500</v>
      </c>
      <c r="B52">
        <f t="shared" si="0"/>
        <v>475</v>
      </c>
    </row>
    <row r="53" spans="1:2" x14ac:dyDescent="0.3">
      <c r="A53">
        <v>510</v>
      </c>
      <c r="B53">
        <f t="shared" si="0"/>
        <v>484.5</v>
      </c>
    </row>
    <row r="54" spans="1:2" x14ac:dyDescent="0.3">
      <c r="A54">
        <v>520</v>
      </c>
      <c r="B54">
        <f t="shared" si="0"/>
        <v>494</v>
      </c>
    </row>
    <row r="55" spans="1:2" x14ac:dyDescent="0.3">
      <c r="A55">
        <v>530</v>
      </c>
      <c r="B55">
        <f t="shared" si="0"/>
        <v>503.5</v>
      </c>
    </row>
    <row r="56" spans="1:2" x14ac:dyDescent="0.3">
      <c r="A56">
        <v>540</v>
      </c>
      <c r="B56">
        <f t="shared" si="0"/>
        <v>513</v>
      </c>
    </row>
    <row r="57" spans="1:2" x14ac:dyDescent="0.3">
      <c r="A57">
        <v>550</v>
      </c>
      <c r="B57">
        <f t="shared" si="0"/>
        <v>522.5</v>
      </c>
    </row>
    <row r="58" spans="1:2" x14ac:dyDescent="0.3">
      <c r="A58">
        <v>560</v>
      </c>
      <c r="B58">
        <f t="shared" si="0"/>
        <v>532</v>
      </c>
    </row>
    <row r="59" spans="1:2" x14ac:dyDescent="0.3">
      <c r="A59">
        <v>570</v>
      </c>
      <c r="B59">
        <f t="shared" si="0"/>
        <v>541.5</v>
      </c>
    </row>
    <row r="60" spans="1:2" x14ac:dyDescent="0.3">
      <c r="A60">
        <v>580</v>
      </c>
      <c r="B60">
        <f t="shared" si="0"/>
        <v>551</v>
      </c>
    </row>
    <row r="61" spans="1:2" x14ac:dyDescent="0.3">
      <c r="A61">
        <v>590</v>
      </c>
      <c r="B61">
        <f t="shared" si="0"/>
        <v>560.5</v>
      </c>
    </row>
    <row r="62" spans="1:2" x14ac:dyDescent="0.3">
      <c r="A62">
        <v>600</v>
      </c>
      <c r="B62">
        <f t="shared" si="0"/>
        <v>570</v>
      </c>
    </row>
    <row r="63" spans="1:2" x14ac:dyDescent="0.3">
      <c r="A63">
        <v>610</v>
      </c>
      <c r="B63">
        <f t="shared" si="0"/>
        <v>579.5</v>
      </c>
    </row>
    <row r="64" spans="1:2" x14ac:dyDescent="0.3">
      <c r="A64">
        <v>620</v>
      </c>
      <c r="B64">
        <f t="shared" si="0"/>
        <v>589</v>
      </c>
    </row>
    <row r="65" spans="1:2" x14ac:dyDescent="0.3">
      <c r="A65">
        <v>630</v>
      </c>
      <c r="B65">
        <f t="shared" si="0"/>
        <v>598.5</v>
      </c>
    </row>
    <row r="66" spans="1:2" x14ac:dyDescent="0.3">
      <c r="A66">
        <v>640</v>
      </c>
      <c r="B66">
        <f t="shared" si="0"/>
        <v>608</v>
      </c>
    </row>
    <row r="67" spans="1:2" x14ac:dyDescent="0.3">
      <c r="A67">
        <v>650</v>
      </c>
      <c r="B67">
        <f t="shared" ref="B67:B130" si="1">A67*0.95</f>
        <v>617.5</v>
      </c>
    </row>
    <row r="68" spans="1:2" x14ac:dyDescent="0.3">
      <c r="A68">
        <v>660</v>
      </c>
      <c r="B68">
        <f t="shared" si="1"/>
        <v>627</v>
      </c>
    </row>
    <row r="69" spans="1:2" x14ac:dyDescent="0.3">
      <c r="A69">
        <v>670</v>
      </c>
      <c r="B69">
        <f t="shared" si="1"/>
        <v>636.5</v>
      </c>
    </row>
    <row r="70" spans="1:2" x14ac:dyDescent="0.3">
      <c r="A70">
        <v>680</v>
      </c>
      <c r="B70">
        <f t="shared" si="1"/>
        <v>646</v>
      </c>
    </row>
    <row r="71" spans="1:2" x14ac:dyDescent="0.3">
      <c r="A71">
        <v>690</v>
      </c>
      <c r="B71">
        <f t="shared" si="1"/>
        <v>655.5</v>
      </c>
    </row>
    <row r="72" spans="1:2" x14ac:dyDescent="0.3">
      <c r="A72">
        <v>700</v>
      </c>
      <c r="B72">
        <f t="shared" si="1"/>
        <v>665</v>
      </c>
    </row>
    <row r="73" spans="1:2" x14ac:dyDescent="0.3">
      <c r="A73">
        <v>710</v>
      </c>
      <c r="B73">
        <f t="shared" si="1"/>
        <v>674.5</v>
      </c>
    </row>
    <row r="74" spans="1:2" x14ac:dyDescent="0.3">
      <c r="A74">
        <v>720</v>
      </c>
      <c r="B74">
        <f t="shared" si="1"/>
        <v>684</v>
      </c>
    </row>
    <row r="75" spans="1:2" x14ac:dyDescent="0.3">
      <c r="A75">
        <v>730</v>
      </c>
      <c r="B75">
        <f t="shared" si="1"/>
        <v>693.5</v>
      </c>
    </row>
    <row r="76" spans="1:2" x14ac:dyDescent="0.3">
      <c r="A76">
        <v>740</v>
      </c>
      <c r="B76">
        <f t="shared" si="1"/>
        <v>703</v>
      </c>
    </row>
    <row r="77" spans="1:2" x14ac:dyDescent="0.3">
      <c r="A77">
        <v>750</v>
      </c>
      <c r="B77">
        <f t="shared" si="1"/>
        <v>712.5</v>
      </c>
    </row>
    <row r="78" spans="1:2" x14ac:dyDescent="0.3">
      <c r="A78">
        <v>760</v>
      </c>
      <c r="B78">
        <f t="shared" si="1"/>
        <v>722</v>
      </c>
    </row>
    <row r="79" spans="1:2" x14ac:dyDescent="0.3">
      <c r="A79">
        <v>770</v>
      </c>
      <c r="B79">
        <f t="shared" si="1"/>
        <v>731.5</v>
      </c>
    </row>
    <row r="80" spans="1:2" x14ac:dyDescent="0.3">
      <c r="A80">
        <v>780</v>
      </c>
      <c r="B80">
        <f t="shared" si="1"/>
        <v>741</v>
      </c>
    </row>
    <row r="81" spans="1:2" x14ac:dyDescent="0.3">
      <c r="A81">
        <v>790</v>
      </c>
      <c r="B81">
        <f t="shared" si="1"/>
        <v>750.5</v>
      </c>
    </row>
    <row r="82" spans="1:2" x14ac:dyDescent="0.3">
      <c r="A82">
        <v>800</v>
      </c>
      <c r="B82">
        <f t="shared" si="1"/>
        <v>760</v>
      </c>
    </row>
    <row r="83" spans="1:2" x14ac:dyDescent="0.3">
      <c r="A83">
        <v>810</v>
      </c>
      <c r="B83">
        <f t="shared" si="1"/>
        <v>769.5</v>
      </c>
    </row>
    <row r="84" spans="1:2" x14ac:dyDescent="0.3">
      <c r="A84">
        <v>820</v>
      </c>
      <c r="B84">
        <f t="shared" si="1"/>
        <v>779</v>
      </c>
    </row>
    <row r="85" spans="1:2" x14ac:dyDescent="0.3">
      <c r="A85">
        <v>830</v>
      </c>
      <c r="B85">
        <f t="shared" si="1"/>
        <v>788.5</v>
      </c>
    </row>
    <row r="86" spans="1:2" x14ac:dyDescent="0.3">
      <c r="A86">
        <v>840</v>
      </c>
      <c r="B86">
        <f t="shared" si="1"/>
        <v>798</v>
      </c>
    </row>
    <row r="87" spans="1:2" x14ac:dyDescent="0.3">
      <c r="A87">
        <v>850</v>
      </c>
      <c r="B87">
        <f t="shared" si="1"/>
        <v>807.5</v>
      </c>
    </row>
    <row r="88" spans="1:2" x14ac:dyDescent="0.3">
      <c r="A88">
        <v>860</v>
      </c>
      <c r="B88">
        <f t="shared" si="1"/>
        <v>817</v>
      </c>
    </row>
    <row r="89" spans="1:2" x14ac:dyDescent="0.3">
      <c r="A89">
        <v>870</v>
      </c>
      <c r="B89">
        <f t="shared" si="1"/>
        <v>826.5</v>
      </c>
    </row>
    <row r="90" spans="1:2" x14ac:dyDescent="0.3">
      <c r="A90">
        <v>880</v>
      </c>
      <c r="B90">
        <f t="shared" si="1"/>
        <v>836</v>
      </c>
    </row>
    <row r="91" spans="1:2" x14ac:dyDescent="0.3">
      <c r="A91">
        <v>890</v>
      </c>
      <c r="B91">
        <f t="shared" si="1"/>
        <v>845.5</v>
      </c>
    </row>
    <row r="92" spans="1:2" x14ac:dyDescent="0.3">
      <c r="A92">
        <v>900</v>
      </c>
      <c r="B92">
        <f t="shared" si="1"/>
        <v>855</v>
      </c>
    </row>
    <row r="93" spans="1:2" x14ac:dyDescent="0.3">
      <c r="A93">
        <v>910</v>
      </c>
      <c r="B93">
        <f t="shared" si="1"/>
        <v>864.5</v>
      </c>
    </row>
    <row r="94" spans="1:2" x14ac:dyDescent="0.3">
      <c r="A94">
        <v>920</v>
      </c>
      <c r="B94">
        <f t="shared" si="1"/>
        <v>874</v>
      </c>
    </row>
    <row r="95" spans="1:2" x14ac:dyDescent="0.3">
      <c r="A95">
        <v>930</v>
      </c>
      <c r="B95">
        <f t="shared" si="1"/>
        <v>883.5</v>
      </c>
    </row>
    <row r="96" spans="1:2" x14ac:dyDescent="0.3">
      <c r="A96">
        <v>940</v>
      </c>
      <c r="B96">
        <f t="shared" si="1"/>
        <v>893</v>
      </c>
    </row>
    <row r="97" spans="1:2" x14ac:dyDescent="0.3">
      <c r="A97">
        <v>950</v>
      </c>
      <c r="B97">
        <f t="shared" si="1"/>
        <v>902.5</v>
      </c>
    </row>
    <row r="98" spans="1:2" x14ac:dyDescent="0.3">
      <c r="A98">
        <v>960</v>
      </c>
      <c r="B98">
        <f t="shared" si="1"/>
        <v>912</v>
      </c>
    </row>
    <row r="99" spans="1:2" x14ac:dyDescent="0.3">
      <c r="A99">
        <v>970</v>
      </c>
      <c r="B99">
        <f t="shared" si="1"/>
        <v>921.5</v>
      </c>
    </row>
    <row r="100" spans="1:2" x14ac:dyDescent="0.3">
      <c r="A100">
        <v>980</v>
      </c>
      <c r="B100">
        <f t="shared" si="1"/>
        <v>931</v>
      </c>
    </row>
    <row r="101" spans="1:2" x14ac:dyDescent="0.3">
      <c r="A101">
        <v>990</v>
      </c>
      <c r="B101">
        <f t="shared" si="1"/>
        <v>940.5</v>
      </c>
    </row>
    <row r="102" spans="1:2" x14ac:dyDescent="0.3">
      <c r="A102">
        <v>1000</v>
      </c>
      <c r="B102">
        <f t="shared" si="1"/>
        <v>950</v>
      </c>
    </row>
    <row r="103" spans="1:2" x14ac:dyDescent="0.3">
      <c r="A103">
        <v>1010</v>
      </c>
      <c r="B103">
        <f t="shared" si="1"/>
        <v>959.5</v>
      </c>
    </row>
    <row r="104" spans="1:2" x14ac:dyDescent="0.3">
      <c r="A104">
        <v>1020</v>
      </c>
      <c r="B104">
        <f t="shared" si="1"/>
        <v>969</v>
      </c>
    </row>
    <row r="105" spans="1:2" x14ac:dyDescent="0.3">
      <c r="A105">
        <v>1030</v>
      </c>
      <c r="B105">
        <f t="shared" si="1"/>
        <v>978.5</v>
      </c>
    </row>
    <row r="106" spans="1:2" x14ac:dyDescent="0.3">
      <c r="A106">
        <v>1040</v>
      </c>
      <c r="B106">
        <f t="shared" si="1"/>
        <v>988</v>
      </c>
    </row>
    <row r="107" spans="1:2" x14ac:dyDescent="0.3">
      <c r="A107">
        <v>1050</v>
      </c>
      <c r="B107">
        <f t="shared" si="1"/>
        <v>997.5</v>
      </c>
    </row>
    <row r="108" spans="1:2" x14ac:dyDescent="0.3">
      <c r="A108">
        <v>1060</v>
      </c>
      <c r="B108">
        <f t="shared" si="1"/>
        <v>1007</v>
      </c>
    </row>
    <row r="109" spans="1:2" x14ac:dyDescent="0.3">
      <c r="A109">
        <v>1070</v>
      </c>
      <c r="B109">
        <f t="shared" si="1"/>
        <v>1016.5</v>
      </c>
    </row>
    <row r="110" spans="1:2" x14ac:dyDescent="0.3">
      <c r="A110">
        <v>1080</v>
      </c>
      <c r="B110">
        <f t="shared" si="1"/>
        <v>1026</v>
      </c>
    </row>
    <row r="111" spans="1:2" x14ac:dyDescent="0.3">
      <c r="A111">
        <v>1090</v>
      </c>
      <c r="B111">
        <f t="shared" si="1"/>
        <v>1035.5</v>
      </c>
    </row>
    <row r="112" spans="1:2" x14ac:dyDescent="0.3">
      <c r="A112">
        <v>1100</v>
      </c>
      <c r="B112">
        <f t="shared" si="1"/>
        <v>1045</v>
      </c>
    </row>
    <row r="113" spans="1:2" x14ac:dyDescent="0.3">
      <c r="A113">
        <v>1110</v>
      </c>
      <c r="B113">
        <f t="shared" si="1"/>
        <v>1054.5</v>
      </c>
    </row>
    <row r="114" spans="1:2" x14ac:dyDescent="0.3">
      <c r="A114">
        <v>1120</v>
      </c>
      <c r="B114">
        <f t="shared" si="1"/>
        <v>1064</v>
      </c>
    </row>
    <row r="115" spans="1:2" x14ac:dyDescent="0.3">
      <c r="A115">
        <v>1130</v>
      </c>
      <c r="B115">
        <f t="shared" si="1"/>
        <v>1073.5</v>
      </c>
    </row>
    <row r="116" spans="1:2" x14ac:dyDescent="0.3">
      <c r="A116">
        <v>1140</v>
      </c>
      <c r="B116">
        <f t="shared" si="1"/>
        <v>1083</v>
      </c>
    </row>
    <row r="117" spans="1:2" x14ac:dyDescent="0.3">
      <c r="A117">
        <v>1150</v>
      </c>
      <c r="B117">
        <f t="shared" si="1"/>
        <v>1092.5</v>
      </c>
    </row>
    <row r="118" spans="1:2" x14ac:dyDescent="0.3">
      <c r="A118">
        <v>1160</v>
      </c>
      <c r="B118">
        <f t="shared" si="1"/>
        <v>1102</v>
      </c>
    </row>
    <row r="119" spans="1:2" x14ac:dyDescent="0.3">
      <c r="A119">
        <v>1170</v>
      </c>
      <c r="B119">
        <f t="shared" si="1"/>
        <v>1111.5</v>
      </c>
    </row>
    <row r="120" spans="1:2" x14ac:dyDescent="0.3">
      <c r="A120">
        <v>1180</v>
      </c>
      <c r="B120">
        <f t="shared" si="1"/>
        <v>1121</v>
      </c>
    </row>
    <row r="121" spans="1:2" x14ac:dyDescent="0.3">
      <c r="A121">
        <v>1190</v>
      </c>
      <c r="B121">
        <f t="shared" si="1"/>
        <v>1130.5</v>
      </c>
    </row>
    <row r="122" spans="1:2" x14ac:dyDescent="0.3">
      <c r="A122">
        <v>1200</v>
      </c>
      <c r="B122">
        <f t="shared" si="1"/>
        <v>1140</v>
      </c>
    </row>
    <row r="123" spans="1:2" x14ac:dyDescent="0.3">
      <c r="A123">
        <v>1210</v>
      </c>
      <c r="B123">
        <f t="shared" si="1"/>
        <v>1149.5</v>
      </c>
    </row>
    <row r="124" spans="1:2" x14ac:dyDescent="0.3">
      <c r="A124">
        <v>1220</v>
      </c>
      <c r="B124">
        <f t="shared" si="1"/>
        <v>1159</v>
      </c>
    </row>
    <row r="125" spans="1:2" x14ac:dyDescent="0.3">
      <c r="A125">
        <v>1230</v>
      </c>
      <c r="B125">
        <f t="shared" si="1"/>
        <v>1168.5</v>
      </c>
    </row>
    <row r="126" spans="1:2" x14ac:dyDescent="0.3">
      <c r="A126">
        <v>1240</v>
      </c>
      <c r="B126">
        <f t="shared" si="1"/>
        <v>1178</v>
      </c>
    </row>
    <row r="127" spans="1:2" x14ac:dyDescent="0.3">
      <c r="A127">
        <v>1250</v>
      </c>
      <c r="B127">
        <f t="shared" si="1"/>
        <v>1187.5</v>
      </c>
    </row>
    <row r="128" spans="1:2" x14ac:dyDescent="0.3">
      <c r="A128">
        <v>1260</v>
      </c>
      <c r="B128">
        <f t="shared" si="1"/>
        <v>1197</v>
      </c>
    </row>
    <row r="129" spans="1:2" x14ac:dyDescent="0.3">
      <c r="A129">
        <v>1270</v>
      </c>
      <c r="B129">
        <f t="shared" si="1"/>
        <v>1206.5</v>
      </c>
    </row>
    <row r="130" spans="1:2" x14ac:dyDescent="0.3">
      <c r="A130">
        <v>1280</v>
      </c>
      <c r="B130">
        <f t="shared" si="1"/>
        <v>1216</v>
      </c>
    </row>
    <row r="131" spans="1:2" x14ac:dyDescent="0.3">
      <c r="A131">
        <v>1290</v>
      </c>
      <c r="B131">
        <f t="shared" ref="B131:B152" si="2">A131*0.95</f>
        <v>1225.5</v>
      </c>
    </row>
    <row r="132" spans="1:2" x14ac:dyDescent="0.3">
      <c r="A132">
        <v>1300</v>
      </c>
      <c r="B132">
        <f t="shared" si="2"/>
        <v>1235</v>
      </c>
    </row>
    <row r="133" spans="1:2" x14ac:dyDescent="0.3">
      <c r="A133">
        <v>1310</v>
      </c>
      <c r="B133">
        <f t="shared" si="2"/>
        <v>1244.5</v>
      </c>
    </row>
    <row r="134" spans="1:2" x14ac:dyDescent="0.3">
      <c r="A134">
        <v>1320</v>
      </c>
      <c r="B134">
        <f t="shared" si="2"/>
        <v>1254</v>
      </c>
    </row>
    <row r="135" spans="1:2" x14ac:dyDescent="0.3">
      <c r="A135">
        <v>1330</v>
      </c>
      <c r="B135">
        <f t="shared" si="2"/>
        <v>1263.5</v>
      </c>
    </row>
    <row r="136" spans="1:2" x14ac:dyDescent="0.3">
      <c r="A136">
        <v>1340</v>
      </c>
      <c r="B136">
        <f t="shared" si="2"/>
        <v>1273</v>
      </c>
    </row>
    <row r="137" spans="1:2" x14ac:dyDescent="0.3">
      <c r="A137">
        <v>1350</v>
      </c>
      <c r="B137">
        <f t="shared" si="2"/>
        <v>1282.5</v>
      </c>
    </row>
    <row r="138" spans="1:2" x14ac:dyDescent="0.3">
      <c r="A138">
        <v>1360</v>
      </c>
      <c r="B138">
        <f t="shared" si="2"/>
        <v>1292</v>
      </c>
    </row>
    <row r="139" spans="1:2" x14ac:dyDescent="0.3">
      <c r="A139">
        <v>1370</v>
      </c>
      <c r="B139">
        <f t="shared" si="2"/>
        <v>1301.5</v>
      </c>
    </row>
    <row r="140" spans="1:2" x14ac:dyDescent="0.3">
      <c r="A140">
        <v>1380</v>
      </c>
      <c r="B140">
        <f t="shared" si="2"/>
        <v>1311</v>
      </c>
    </row>
    <row r="141" spans="1:2" x14ac:dyDescent="0.3">
      <c r="A141">
        <v>1390</v>
      </c>
      <c r="B141">
        <f t="shared" si="2"/>
        <v>1320.5</v>
      </c>
    </row>
    <row r="142" spans="1:2" x14ac:dyDescent="0.3">
      <c r="A142">
        <v>1400</v>
      </c>
      <c r="B142">
        <f t="shared" si="2"/>
        <v>1330</v>
      </c>
    </row>
    <row r="143" spans="1:2" x14ac:dyDescent="0.3">
      <c r="A143">
        <v>1410</v>
      </c>
      <c r="B143">
        <f t="shared" si="2"/>
        <v>1339.5</v>
      </c>
    </row>
    <row r="144" spans="1:2" x14ac:dyDescent="0.3">
      <c r="A144">
        <v>1420</v>
      </c>
      <c r="B144">
        <f t="shared" si="2"/>
        <v>1349</v>
      </c>
    </row>
    <row r="145" spans="1:2" x14ac:dyDescent="0.3">
      <c r="A145">
        <v>1430</v>
      </c>
      <c r="B145">
        <f t="shared" si="2"/>
        <v>1358.5</v>
      </c>
    </row>
    <row r="146" spans="1:2" x14ac:dyDescent="0.3">
      <c r="A146">
        <v>1440</v>
      </c>
      <c r="B146">
        <f t="shared" si="2"/>
        <v>1368</v>
      </c>
    </row>
    <row r="147" spans="1:2" x14ac:dyDescent="0.3">
      <c r="A147">
        <v>1450</v>
      </c>
      <c r="B147">
        <f t="shared" si="2"/>
        <v>1377.5</v>
      </c>
    </row>
    <row r="148" spans="1:2" x14ac:dyDescent="0.3">
      <c r="A148">
        <v>1460</v>
      </c>
      <c r="B148">
        <f t="shared" si="2"/>
        <v>1387</v>
      </c>
    </row>
    <row r="149" spans="1:2" x14ac:dyDescent="0.3">
      <c r="A149">
        <v>1470</v>
      </c>
      <c r="B149">
        <f t="shared" si="2"/>
        <v>1396.5</v>
      </c>
    </row>
    <row r="150" spans="1:2" x14ac:dyDescent="0.3">
      <c r="A150">
        <v>1480</v>
      </c>
      <c r="B150">
        <f t="shared" si="2"/>
        <v>1406</v>
      </c>
    </row>
    <row r="151" spans="1:2" x14ac:dyDescent="0.3">
      <c r="A151">
        <v>1490</v>
      </c>
      <c r="B151">
        <f t="shared" si="2"/>
        <v>1415.5</v>
      </c>
    </row>
    <row r="152" spans="1:2" x14ac:dyDescent="0.3">
      <c r="A152">
        <v>1500</v>
      </c>
      <c r="B152">
        <f t="shared" si="2"/>
        <v>1425</v>
      </c>
    </row>
    <row r="154" spans="1:2" x14ac:dyDescent="0.3">
      <c r="A154">
        <v>1201</v>
      </c>
      <c r="B154">
        <f>FORECAST(A154,B2:B152,A2:A152)</f>
        <v>1140.95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1128"/>
  <sheetViews>
    <sheetView topLeftCell="A460" zoomScaleNormal="100" workbookViewId="0">
      <selection activeCell="U95" sqref="U95:AH96"/>
    </sheetView>
  </sheetViews>
  <sheetFormatPr defaultRowHeight="14.4" outlineLevelCol="1" x14ac:dyDescent="0.3"/>
  <cols>
    <col min="1" max="1" width="8.44140625" customWidth="1"/>
    <col min="5" max="5" width="8.88671875" customWidth="1" outlineLevel="1"/>
    <col min="6" max="6" width="5.5546875" bestFit="1" customWidth="1"/>
    <col min="7" max="7" width="6.33203125" bestFit="1" customWidth="1"/>
    <col min="8" max="8" width="6.33203125" customWidth="1"/>
    <col min="9" max="9" width="8.88671875" hidden="1" customWidth="1" outlineLevel="1"/>
    <col min="10" max="10" width="7" customWidth="1" collapsed="1"/>
    <col min="11" max="11" width="7" customWidth="1"/>
    <col min="12" max="12" width="6.5546875" customWidth="1"/>
    <col min="13" max="13" width="6.6640625" bestFit="1" customWidth="1"/>
    <col min="14" max="14" width="5.5546875" bestFit="1" customWidth="1"/>
    <col min="15" max="15" width="6.6640625" bestFit="1" customWidth="1"/>
    <col min="16" max="16" width="6.33203125" customWidth="1"/>
    <col min="17" max="17" width="4.33203125" bestFit="1" customWidth="1"/>
    <col min="18" max="19" width="5.109375" bestFit="1" customWidth="1"/>
    <col min="20" max="20" width="4" bestFit="1" customWidth="1"/>
    <col min="21" max="21" width="5.109375" customWidth="1" outlineLevel="1"/>
    <col min="22" max="22" width="6.109375" bestFit="1" customWidth="1" outlineLevel="1"/>
    <col min="23" max="26" width="5.109375" customWidth="1" outlineLevel="1"/>
    <col min="27" max="27" width="5.109375" bestFit="1" customWidth="1"/>
    <col min="28" max="28" width="6.6640625" customWidth="1"/>
    <col min="29" max="29" width="3.6640625" bestFit="1" customWidth="1"/>
    <col min="30" max="30" width="5.6640625" customWidth="1" outlineLevel="1"/>
    <col min="31" max="31" width="6" customWidth="1" outlineLevel="1"/>
    <col min="32" max="33" width="5.33203125" customWidth="1" outlineLevel="1"/>
    <col min="34" max="34" width="4.88671875" customWidth="1" outlineLevel="1"/>
    <col min="35" max="35" width="5.88671875" customWidth="1" outlineLevel="1"/>
    <col min="36" max="36" width="10" style="40" customWidth="1" outlineLevel="1"/>
    <col min="37" max="39" width="10" style="40" customWidth="1"/>
    <col min="40" max="40" width="11.88671875" style="40" bestFit="1" customWidth="1"/>
    <col min="41" max="41" width="8.88671875" style="40" customWidth="1" outlineLevel="1"/>
    <col min="42" max="42" width="13.5546875" style="44" customWidth="1" outlineLevel="1"/>
    <col min="43" max="44" width="9.6640625" style="40" customWidth="1" outlineLevel="1"/>
    <col min="45" max="45" width="8.88671875" style="40" customWidth="1" outlineLevel="1"/>
    <col min="46" max="46" width="11.88671875" style="40" bestFit="1" customWidth="1"/>
    <col min="47" max="47" width="11.88671875" style="40" customWidth="1"/>
  </cols>
  <sheetData>
    <row r="1" spans="2:47" x14ac:dyDescent="0.3">
      <c r="AJ1"/>
      <c r="AK1"/>
      <c r="AL1"/>
      <c r="AM1"/>
      <c r="AN1"/>
      <c r="AO1"/>
      <c r="AP1" s="84"/>
      <c r="AQ1"/>
      <c r="AR1"/>
      <c r="AS1"/>
      <c r="AT1"/>
      <c r="AU1"/>
    </row>
    <row r="2" spans="2:47" x14ac:dyDescent="0.3">
      <c r="B2" t="s">
        <v>0</v>
      </c>
      <c r="AJ2"/>
      <c r="AK2"/>
      <c r="AL2"/>
      <c r="AM2"/>
      <c r="AN2"/>
      <c r="AO2"/>
      <c r="AP2" s="84"/>
      <c r="AQ2"/>
      <c r="AR2"/>
      <c r="AS2"/>
      <c r="AT2"/>
      <c r="AU2"/>
    </row>
    <row r="3" spans="2:47" x14ac:dyDescent="0.3">
      <c r="AJ3"/>
      <c r="AK3"/>
      <c r="AL3"/>
      <c r="AM3"/>
      <c r="AN3"/>
      <c r="AO3"/>
      <c r="AP3" s="84"/>
      <c r="AQ3"/>
      <c r="AR3"/>
      <c r="AS3"/>
      <c r="AT3"/>
      <c r="AU3"/>
    </row>
    <row r="4" spans="2:47" x14ac:dyDescent="0.3">
      <c r="B4" t="s">
        <v>1</v>
      </c>
      <c r="C4">
        <f>100*101325</f>
        <v>10132500</v>
      </c>
      <c r="D4" s="1" t="s">
        <v>2</v>
      </c>
      <c r="G4" s="1"/>
      <c r="H4" s="1"/>
      <c r="I4" s="1"/>
      <c r="J4" s="1"/>
      <c r="K4" s="1"/>
      <c r="AJ4"/>
      <c r="AK4"/>
      <c r="AL4"/>
      <c r="AM4"/>
      <c r="AN4"/>
      <c r="AO4" s="1"/>
      <c r="AP4" s="85"/>
      <c r="AQ4" s="1"/>
      <c r="AR4" s="1"/>
      <c r="AS4" s="1"/>
      <c r="AT4"/>
      <c r="AU4"/>
    </row>
    <row r="5" spans="2:47" x14ac:dyDescent="0.3">
      <c r="B5" t="s">
        <v>57</v>
      </c>
      <c r="C5">
        <v>10</v>
      </c>
      <c r="D5" s="1" t="s">
        <v>4</v>
      </c>
      <c r="G5" s="1"/>
      <c r="H5" s="1"/>
      <c r="I5" s="1"/>
      <c r="J5" s="1"/>
      <c r="K5" s="1"/>
      <c r="AJ5"/>
      <c r="AK5"/>
      <c r="AL5"/>
      <c r="AM5"/>
      <c r="AN5"/>
      <c r="AO5" s="1"/>
      <c r="AP5" s="85"/>
      <c r="AQ5" s="1"/>
      <c r="AR5" s="1"/>
      <c r="AS5" s="1"/>
      <c r="AT5"/>
      <c r="AU5"/>
    </row>
    <row r="6" spans="2:47" x14ac:dyDescent="0.3">
      <c r="B6" t="s">
        <v>3</v>
      </c>
      <c r="C6">
        <v>1500</v>
      </c>
      <c r="D6" s="1" t="s">
        <v>4</v>
      </c>
      <c r="G6" s="1"/>
      <c r="H6" s="1"/>
      <c r="I6" s="1"/>
      <c r="J6" s="1"/>
      <c r="K6" s="1"/>
      <c r="AJ6"/>
      <c r="AK6"/>
      <c r="AL6"/>
      <c r="AM6"/>
      <c r="AN6"/>
      <c r="AO6" s="1"/>
      <c r="AP6" s="85"/>
      <c r="AQ6" s="1"/>
      <c r="AR6" s="1"/>
      <c r="AS6" s="1"/>
      <c r="AT6"/>
      <c r="AU6"/>
    </row>
    <row r="7" spans="2:47" x14ac:dyDescent="0.3">
      <c r="B7" t="s">
        <v>5</v>
      </c>
      <c r="C7">
        <v>10</v>
      </c>
      <c r="D7" s="1" t="s">
        <v>4</v>
      </c>
      <c r="G7" s="1"/>
      <c r="H7" s="1"/>
      <c r="I7" s="1"/>
      <c r="J7" s="19" t="s">
        <v>58</v>
      </c>
      <c r="K7">
        <f>1500*10^(-15)</f>
        <v>1.5000000000000001E-12</v>
      </c>
      <c r="M7" s="43" t="s">
        <v>83</v>
      </c>
      <c r="AJ7"/>
      <c r="AK7"/>
      <c r="AL7"/>
      <c r="AM7"/>
      <c r="AN7"/>
      <c r="AO7" s="19"/>
      <c r="AP7" s="86"/>
      <c r="AQ7" s="1"/>
      <c r="AR7" s="1"/>
      <c r="AS7" s="1"/>
      <c r="AT7"/>
      <c r="AU7"/>
    </row>
    <row r="8" spans="2:47" x14ac:dyDescent="0.3">
      <c r="B8" t="s">
        <v>6</v>
      </c>
      <c r="C8">
        <v>1400</v>
      </c>
      <c r="D8" s="1" t="s">
        <v>4</v>
      </c>
      <c r="G8" s="1"/>
      <c r="H8" s="1"/>
      <c r="I8" s="1"/>
      <c r="J8" s="19" t="s">
        <v>59</v>
      </c>
      <c r="K8">
        <v>1E-3</v>
      </c>
      <c r="M8" s="43" t="s">
        <v>84</v>
      </c>
      <c r="AJ8"/>
      <c r="AK8"/>
      <c r="AL8"/>
      <c r="AM8"/>
      <c r="AN8"/>
      <c r="AO8" s="19"/>
      <c r="AP8" s="86"/>
      <c r="AQ8" s="1"/>
      <c r="AR8" s="1"/>
      <c r="AS8" s="1"/>
      <c r="AT8"/>
      <c r="AU8"/>
    </row>
    <row r="9" spans="2:47" x14ac:dyDescent="0.3">
      <c r="B9" t="s">
        <v>7</v>
      </c>
      <c r="C9">
        <v>800</v>
      </c>
      <c r="D9" s="1" t="s">
        <v>8</v>
      </c>
      <c r="G9" s="1"/>
      <c r="H9" s="1"/>
      <c r="I9" s="1"/>
      <c r="J9" s="19" t="s">
        <v>61</v>
      </c>
      <c r="K9" s="1">
        <f>500*10^(-15)</f>
        <v>4.9999999999999999E-13</v>
      </c>
      <c r="L9" t="s">
        <v>41</v>
      </c>
      <c r="M9" s="1"/>
      <c r="N9" t="s">
        <v>65</v>
      </c>
      <c r="AJ9"/>
      <c r="AK9"/>
      <c r="AL9"/>
      <c r="AM9"/>
      <c r="AN9"/>
      <c r="AO9" s="19"/>
      <c r="AP9" s="86"/>
      <c r="AQ9"/>
      <c r="AR9"/>
      <c r="AS9"/>
      <c r="AT9"/>
      <c r="AU9"/>
    </row>
    <row r="10" spans="2:47" x14ac:dyDescent="0.3">
      <c r="B10" t="s">
        <v>9</v>
      </c>
      <c r="C10">
        <v>1070</v>
      </c>
      <c r="D10" s="1" t="s">
        <v>8</v>
      </c>
      <c r="G10" s="1"/>
      <c r="H10" s="1"/>
      <c r="I10" s="1"/>
      <c r="J10" s="19" t="s">
        <v>60</v>
      </c>
      <c r="K10" s="1">
        <f>5*10^(-3)</f>
        <v>5.0000000000000001E-3</v>
      </c>
      <c r="L10" s="1" t="s">
        <v>64</v>
      </c>
      <c r="M10" s="1"/>
      <c r="AJ10"/>
      <c r="AK10"/>
      <c r="AL10"/>
      <c r="AM10"/>
      <c r="AN10"/>
      <c r="AO10" s="19"/>
      <c r="AP10" s="86"/>
      <c r="AQ10"/>
      <c r="AR10"/>
      <c r="AS10"/>
      <c r="AT10"/>
      <c r="AU10"/>
    </row>
    <row r="11" spans="2:47" x14ac:dyDescent="0.3">
      <c r="B11" t="s">
        <v>10</v>
      </c>
      <c r="C11">
        <v>9.81</v>
      </c>
      <c r="D11" s="1" t="s">
        <v>11</v>
      </c>
      <c r="G11" s="1"/>
      <c r="H11" s="1"/>
      <c r="I11" s="1"/>
      <c r="J11" s="19" t="s">
        <v>62</v>
      </c>
      <c r="K11" s="1">
        <v>0.1</v>
      </c>
      <c r="L11" s="1" t="s">
        <v>4</v>
      </c>
      <c r="M11" s="1"/>
      <c r="AJ11"/>
      <c r="AK11"/>
      <c r="AL11"/>
      <c r="AM11"/>
      <c r="AN11"/>
      <c r="AO11" s="19"/>
      <c r="AP11" s="86"/>
      <c r="AQ11"/>
      <c r="AR11"/>
      <c r="AS11"/>
      <c r="AT11"/>
      <c r="AU11"/>
    </row>
    <row r="12" spans="2:47" x14ac:dyDescent="0.3">
      <c r="B12" t="s">
        <v>12</v>
      </c>
      <c r="C12">
        <f>62/1000</f>
        <v>6.2E-2</v>
      </c>
      <c r="D12" s="1" t="s">
        <v>4</v>
      </c>
      <c r="G12" s="1"/>
      <c r="H12" s="1"/>
      <c r="I12" s="1"/>
      <c r="J12" s="19" t="s">
        <v>63</v>
      </c>
      <c r="K12" s="1">
        <v>250</v>
      </c>
      <c r="L12" s="1" t="s">
        <v>4</v>
      </c>
      <c r="AJ12"/>
      <c r="AK12"/>
      <c r="AL12"/>
      <c r="AM12"/>
      <c r="AN12"/>
      <c r="AO12" s="19"/>
      <c r="AP12" s="86"/>
      <c r="AQ12"/>
      <c r="AR12"/>
      <c r="AS12"/>
      <c r="AT12"/>
      <c r="AU12"/>
    </row>
    <row r="13" spans="2:47" x14ac:dyDescent="0.3">
      <c r="B13" t="s">
        <v>13</v>
      </c>
      <c r="C13">
        <f>73/1000</f>
        <v>7.2999999999999995E-2</v>
      </c>
      <c r="D13" s="1" t="s">
        <v>4</v>
      </c>
      <c r="G13" s="1"/>
      <c r="H13" s="1"/>
      <c r="I13" s="1"/>
      <c r="J13" s="19" t="s">
        <v>66</v>
      </c>
      <c r="K13" s="1">
        <v>0.2</v>
      </c>
      <c r="L13" s="1"/>
      <c r="AJ13"/>
      <c r="AK13"/>
      <c r="AL13"/>
      <c r="AM13"/>
      <c r="AN13"/>
      <c r="AO13" s="19"/>
      <c r="AP13" s="86"/>
      <c r="AQ13"/>
      <c r="AR13"/>
      <c r="AS13"/>
      <c r="AT13"/>
      <c r="AU13"/>
    </row>
    <row r="14" spans="2:47" x14ac:dyDescent="0.3">
      <c r="B14" t="s">
        <v>14</v>
      </c>
      <c r="C14">
        <f>150/1000</f>
        <v>0.15</v>
      </c>
      <c r="D14" s="1" t="s">
        <v>4</v>
      </c>
      <c r="G14" s="1"/>
      <c r="H14" s="1"/>
      <c r="I14" s="1"/>
      <c r="J14" s="1"/>
      <c r="K14" s="1"/>
      <c r="AJ14"/>
      <c r="AK14"/>
      <c r="AL14"/>
      <c r="AM14"/>
      <c r="AN14"/>
      <c r="AO14" s="1"/>
      <c r="AP14" s="85"/>
      <c r="AQ14" s="1"/>
      <c r="AR14" s="1"/>
      <c r="AS14" s="1"/>
      <c r="AT14"/>
      <c r="AU14"/>
    </row>
    <row r="15" spans="2:47" x14ac:dyDescent="0.3">
      <c r="B15" t="s">
        <v>15</v>
      </c>
      <c r="C15">
        <f>163/1000</f>
        <v>0.16300000000000001</v>
      </c>
      <c r="D15" s="1" t="s">
        <v>4</v>
      </c>
      <c r="G15" s="1"/>
      <c r="H15" s="1"/>
      <c r="I15" s="1"/>
      <c r="J15" s="1"/>
      <c r="K15" s="1"/>
      <c r="AJ15"/>
      <c r="AK15"/>
      <c r="AL15"/>
      <c r="AM15"/>
      <c r="AN15"/>
      <c r="AO15" s="1"/>
      <c r="AP15" s="85"/>
      <c r="AQ15" s="1"/>
      <c r="AR15" s="1"/>
      <c r="AS15" s="1"/>
      <c r="AT15"/>
      <c r="AU15"/>
    </row>
    <row r="16" spans="2:47" x14ac:dyDescent="0.3">
      <c r="B16" t="s">
        <v>16</v>
      </c>
      <c r="C16">
        <v>0.01</v>
      </c>
      <c r="D16" s="1" t="s">
        <v>17</v>
      </c>
      <c r="G16" s="1"/>
      <c r="H16" s="1"/>
      <c r="I16" s="1"/>
      <c r="J16" s="1"/>
      <c r="K16" s="1"/>
      <c r="AJ16"/>
      <c r="AK16"/>
      <c r="AL16"/>
      <c r="AM16"/>
      <c r="AN16"/>
      <c r="AO16" s="1"/>
      <c r="AP16" s="85"/>
      <c r="AQ16" s="1"/>
      <c r="AR16" s="1"/>
      <c r="AS16" s="1"/>
      <c r="AT16"/>
      <c r="AU16"/>
    </row>
    <row r="17" spans="1:70" x14ac:dyDescent="0.3">
      <c r="E17" s="1"/>
      <c r="G17" s="1"/>
      <c r="H17" s="1"/>
      <c r="I17" s="1"/>
      <c r="J17" s="1"/>
      <c r="K17" s="1"/>
      <c r="AJ17"/>
      <c r="AK17"/>
      <c r="AL17"/>
      <c r="AM17"/>
      <c r="AN17"/>
      <c r="AO17" s="1"/>
      <c r="AP17" s="85"/>
      <c r="AQ17" s="1"/>
      <c r="AR17" s="1"/>
      <c r="AS17" s="1"/>
      <c r="AT17"/>
      <c r="AU17"/>
    </row>
    <row r="18" spans="1:70" x14ac:dyDescent="0.3">
      <c r="AJ18"/>
      <c r="AK18"/>
      <c r="AL18"/>
      <c r="AM18"/>
      <c r="AN18"/>
      <c r="AO18"/>
      <c r="AP18" s="84"/>
      <c r="AQ18"/>
      <c r="AR18"/>
      <c r="AS18"/>
      <c r="AT18"/>
      <c r="AU18"/>
    </row>
    <row r="19" spans="1:70" x14ac:dyDescent="0.3">
      <c r="B19" t="s">
        <v>18</v>
      </c>
      <c r="AJ19"/>
      <c r="AK19"/>
      <c r="AL19"/>
      <c r="AM19"/>
      <c r="AN19"/>
      <c r="AO19"/>
      <c r="AP19" s="84"/>
      <c r="AQ19"/>
      <c r="AR19"/>
      <c r="AS19"/>
      <c r="AT19"/>
      <c r="AU19"/>
    </row>
    <row r="20" spans="1:70" x14ac:dyDescent="0.3">
      <c r="F20" t="s">
        <v>77</v>
      </c>
      <c r="G20" t="s">
        <v>78</v>
      </c>
      <c r="AJ20"/>
      <c r="AK20"/>
      <c r="AL20"/>
      <c r="AM20"/>
      <c r="AN20"/>
      <c r="AO20"/>
      <c r="AP20" s="84"/>
      <c r="AQ20"/>
      <c r="AR20"/>
      <c r="AS20"/>
      <c r="AT20"/>
      <c r="AU20"/>
    </row>
    <row r="21" spans="1:70" x14ac:dyDescent="0.3">
      <c r="B21" t="s">
        <v>40</v>
      </c>
      <c r="C21" s="37">
        <f>PI()*C12^2/4</f>
        <v>3.0190705400997908E-3</v>
      </c>
      <c r="E21" t="s">
        <v>41</v>
      </c>
      <c r="F21">
        <f>C8</f>
        <v>1400</v>
      </c>
      <c r="G21" s="2">
        <f>C21*F21</f>
        <v>4.2266987561397071</v>
      </c>
      <c r="H21" s="2"/>
      <c r="K21" t="s">
        <v>91</v>
      </c>
      <c r="L21" s="1">
        <f>C16/(C21+C22)</f>
        <v>0.60587177955515725</v>
      </c>
      <c r="M21" s="1"/>
      <c r="AJ21"/>
      <c r="AK21"/>
      <c r="AL21"/>
      <c r="AM21"/>
      <c r="AN21"/>
      <c r="AO21" s="1"/>
      <c r="AP21" s="85"/>
      <c r="AQ21" s="1"/>
      <c r="AR21" s="1"/>
      <c r="AS21" s="1"/>
      <c r="AT21"/>
      <c r="AU21"/>
    </row>
    <row r="22" spans="1:70" ht="15" thickBot="1" x14ac:dyDescent="0.35">
      <c r="B22" t="s">
        <v>42</v>
      </c>
      <c r="C22" s="37">
        <f>PI()*(C14^2-C13^2)/4</f>
        <v>1.3486071863697583E-2</v>
      </c>
      <c r="E22" t="s">
        <v>41</v>
      </c>
      <c r="F22">
        <f>C8</f>
        <v>1400</v>
      </c>
      <c r="G22" s="2">
        <f>C22*F22</f>
        <v>18.880500609176615</v>
      </c>
      <c r="H22" s="2"/>
      <c r="L22" s="1"/>
      <c r="M22" s="1"/>
      <c r="AJ22"/>
      <c r="AK22"/>
      <c r="AL22"/>
      <c r="AM22"/>
      <c r="AN22"/>
      <c r="AO22" s="1"/>
      <c r="AP22" s="85"/>
      <c r="AQ22" s="1"/>
      <c r="AR22" s="1"/>
      <c r="AS22" s="1"/>
      <c r="AT22"/>
      <c r="AU22"/>
    </row>
    <row r="23" spans="1:70" x14ac:dyDescent="0.3">
      <c r="B23" t="s">
        <v>43</v>
      </c>
      <c r="C23" s="37">
        <f>PI()*C14^2/4</f>
        <v>1.7671458676442587E-2</v>
      </c>
      <c r="E23" t="s">
        <v>41</v>
      </c>
      <c r="F23">
        <f>C6-C8</f>
        <v>100</v>
      </c>
      <c r="G23" s="2">
        <f>F23*C23</f>
        <v>1.7671458676442586</v>
      </c>
      <c r="H23" s="2"/>
      <c r="K23" s="76" t="s">
        <v>107</v>
      </c>
      <c r="L23" s="77">
        <f>(R32-R33)/$C$26</f>
        <v>3.6198179076526684</v>
      </c>
      <c r="M23" s="78" t="s">
        <v>110</v>
      </c>
      <c r="AJ23"/>
      <c r="AK23"/>
      <c r="AL23"/>
      <c r="AM23"/>
      <c r="AN23"/>
      <c r="AO23" s="1"/>
      <c r="AP23" s="85"/>
      <c r="AQ23" s="1"/>
      <c r="AR23" s="1"/>
      <c r="AS23" s="1"/>
      <c r="AT23"/>
      <c r="AU23"/>
    </row>
    <row r="24" spans="1:70" x14ac:dyDescent="0.3">
      <c r="F24" s="1"/>
      <c r="G24" s="1"/>
      <c r="H24" s="1"/>
      <c r="I24" s="1"/>
      <c r="J24" s="1"/>
      <c r="K24" s="79" t="s">
        <v>109</v>
      </c>
      <c r="L24" s="3">
        <f>(S33-S32)/C26</f>
        <v>0.81035350515503524</v>
      </c>
      <c r="M24" s="80" t="s">
        <v>110</v>
      </c>
      <c r="AJ24"/>
      <c r="AK24"/>
      <c r="AL24"/>
      <c r="AM24"/>
      <c r="AN24"/>
      <c r="AO24" s="1"/>
      <c r="AP24" s="85"/>
      <c r="AQ24" s="1"/>
      <c r="AR24" s="1"/>
      <c r="AS24" s="1"/>
      <c r="AT24"/>
      <c r="AU24"/>
    </row>
    <row r="25" spans="1:70" ht="15" thickBot="1" x14ac:dyDescent="0.35">
      <c r="B25" t="s">
        <v>74</v>
      </c>
      <c r="C25" s="2">
        <f>IF(C6-C4/C11/C9&lt;0,0,C6-C4/C11/C9)</f>
        <v>208.90672782874617</v>
      </c>
      <c r="D25" s="1" t="s">
        <v>4</v>
      </c>
      <c r="E25" s="2"/>
      <c r="G25" s="1"/>
      <c r="I25" s="1"/>
      <c r="J25" s="1"/>
      <c r="K25" s="81" t="s">
        <v>108</v>
      </c>
      <c r="L25" s="82">
        <v>0</v>
      </c>
      <c r="M25" s="83" t="s">
        <v>111</v>
      </c>
      <c r="AJ25"/>
      <c r="AK25"/>
      <c r="AL25"/>
      <c r="AM25"/>
      <c r="AN25"/>
      <c r="AO25" s="1"/>
      <c r="AP25" s="85"/>
      <c r="AQ25" s="1"/>
      <c r="AR25" s="1"/>
      <c r="AS25" s="1"/>
      <c r="AT25"/>
      <c r="AU25"/>
    </row>
    <row r="26" spans="1:70" ht="15" thickBot="1" x14ac:dyDescent="0.35">
      <c r="B26" t="s">
        <v>75</v>
      </c>
      <c r="C26" s="2">
        <v>5</v>
      </c>
      <c r="D26" s="2" t="s">
        <v>76</v>
      </c>
      <c r="E26" s="2"/>
      <c r="F26" s="1"/>
      <c r="G26" s="1"/>
      <c r="I26" s="1"/>
      <c r="J26" s="1"/>
      <c r="K26" s="1"/>
      <c r="AJ26"/>
      <c r="AK26"/>
      <c r="AL26"/>
      <c r="AM26"/>
      <c r="AN26"/>
      <c r="AO26" s="1"/>
      <c r="AP26" s="85"/>
      <c r="AQ26" s="1"/>
      <c r="AR26"/>
      <c r="AS26" s="1"/>
      <c r="AT26"/>
      <c r="AU26"/>
    </row>
    <row r="27" spans="1:70" ht="42.6" customHeight="1" thickBot="1" x14ac:dyDescent="0.35">
      <c r="E27" s="4" t="s">
        <v>48</v>
      </c>
      <c r="AD27" t="s">
        <v>69</v>
      </c>
      <c r="AJ27"/>
      <c r="AK27" s="38" t="s">
        <v>67</v>
      </c>
      <c r="AL27"/>
      <c r="AM27"/>
      <c r="AN27"/>
      <c r="AO27"/>
      <c r="AP27" s="84"/>
      <c r="AQ27" s="169" t="s">
        <v>73</v>
      </c>
      <c r="AR27" s="170"/>
      <c r="AS27" s="171"/>
      <c r="AT27"/>
      <c r="AU27"/>
    </row>
    <row r="28" spans="1:70" ht="31.2" customHeight="1" thickBot="1" x14ac:dyDescent="0.35">
      <c r="B28" s="167" t="s">
        <v>20</v>
      </c>
      <c r="C28" s="149" t="s">
        <v>30</v>
      </c>
      <c r="D28" s="149" t="s">
        <v>70</v>
      </c>
      <c r="E28" s="149" t="s">
        <v>47</v>
      </c>
      <c r="F28" s="149" t="s">
        <v>71</v>
      </c>
      <c r="G28" s="149" t="s">
        <v>72</v>
      </c>
      <c r="H28" s="149" t="s">
        <v>88</v>
      </c>
      <c r="I28" s="149" t="s">
        <v>39</v>
      </c>
      <c r="J28" s="149" t="s">
        <v>38</v>
      </c>
      <c r="K28" s="151" t="s">
        <v>90</v>
      </c>
      <c r="L28" s="182" t="s">
        <v>31</v>
      </c>
      <c r="M28" s="183"/>
      <c r="N28" s="184" t="s">
        <v>32</v>
      </c>
      <c r="O28" s="185"/>
      <c r="P28" s="172" t="s">
        <v>33</v>
      </c>
      <c r="Q28" s="173"/>
      <c r="R28" s="174" t="s">
        <v>22</v>
      </c>
      <c r="S28" s="175"/>
      <c r="T28" s="176"/>
      <c r="U28" s="186" t="s">
        <v>22</v>
      </c>
      <c r="V28" s="187"/>
      <c r="W28" s="187"/>
      <c r="X28" s="187"/>
      <c r="Y28" s="187"/>
      <c r="Z28" s="187"/>
      <c r="AA28" s="177" t="s">
        <v>23</v>
      </c>
      <c r="AB28" s="177"/>
      <c r="AC28" s="178"/>
      <c r="AD28" s="179" t="s">
        <v>23</v>
      </c>
      <c r="AE28" s="180"/>
      <c r="AF28" s="180"/>
      <c r="AG28" s="180"/>
      <c r="AH28" s="180"/>
      <c r="AI28" s="181"/>
      <c r="AJ28" s="134" t="s">
        <v>56</v>
      </c>
      <c r="AK28" s="134" t="s">
        <v>87</v>
      </c>
      <c r="AL28" s="132" t="s">
        <v>36</v>
      </c>
      <c r="AM28" s="134" t="s">
        <v>86</v>
      </c>
      <c r="AN28" s="134" t="s">
        <v>85</v>
      </c>
      <c r="AO28" s="129" t="s">
        <v>115</v>
      </c>
      <c r="AP28" s="136" t="s">
        <v>112</v>
      </c>
      <c r="AQ28" s="129" t="s">
        <v>45</v>
      </c>
      <c r="AR28" s="129" t="s">
        <v>44</v>
      </c>
      <c r="AS28" s="129" t="s">
        <v>46</v>
      </c>
      <c r="AT28" s="129" t="s">
        <v>28</v>
      </c>
      <c r="AU28" s="131" t="s">
        <v>112</v>
      </c>
      <c r="AV28" s="3"/>
      <c r="AW28" s="3"/>
      <c r="AX28" s="3"/>
      <c r="AY28" s="3"/>
      <c r="AZ28" s="3"/>
      <c r="BA28" s="3"/>
    </row>
    <row r="29" spans="1:70" ht="13.95" customHeight="1" thickBot="1" x14ac:dyDescent="0.35">
      <c r="B29" s="168" t="s">
        <v>20</v>
      </c>
      <c r="C29" s="150"/>
      <c r="D29" s="150"/>
      <c r="E29" s="150"/>
      <c r="F29" s="150"/>
      <c r="G29" s="150"/>
      <c r="H29" s="150"/>
      <c r="I29" s="150"/>
      <c r="J29" s="150"/>
      <c r="K29" s="152"/>
      <c r="L29" s="46" t="s">
        <v>34</v>
      </c>
      <c r="M29" s="47" t="s">
        <v>35</v>
      </c>
      <c r="N29" s="50" t="s">
        <v>34</v>
      </c>
      <c r="O29" s="50" t="s">
        <v>35</v>
      </c>
      <c r="P29" s="21" t="s">
        <v>34</v>
      </c>
      <c r="Q29" s="21" t="s">
        <v>35</v>
      </c>
      <c r="R29" s="56" t="s">
        <v>49</v>
      </c>
      <c r="S29" s="56" t="s">
        <v>50</v>
      </c>
      <c r="T29" s="56" t="s">
        <v>51</v>
      </c>
      <c r="U29" s="91" t="s">
        <v>21</v>
      </c>
      <c r="V29" s="91" t="s">
        <v>116</v>
      </c>
      <c r="W29" s="91" t="s">
        <v>24</v>
      </c>
      <c r="X29" s="91" t="s">
        <v>117</v>
      </c>
      <c r="Y29" s="91" t="s">
        <v>25</v>
      </c>
      <c r="Z29" s="91" t="s">
        <v>118</v>
      </c>
      <c r="AA29" s="59" t="s">
        <v>49</v>
      </c>
      <c r="AB29" s="59" t="s">
        <v>50</v>
      </c>
      <c r="AC29" s="60" t="s">
        <v>51</v>
      </c>
      <c r="AD29" s="91" t="s">
        <v>21</v>
      </c>
      <c r="AE29" s="91" t="s">
        <v>116</v>
      </c>
      <c r="AF29" s="64" t="s">
        <v>24</v>
      </c>
      <c r="AG29" s="64" t="s">
        <v>117</v>
      </c>
      <c r="AH29" s="64" t="s">
        <v>25</v>
      </c>
      <c r="AI29" s="64" t="s">
        <v>118</v>
      </c>
      <c r="AJ29" s="135"/>
      <c r="AK29" s="135"/>
      <c r="AL29" s="133"/>
      <c r="AM29" s="135"/>
      <c r="AN29" s="135"/>
      <c r="AO29" s="130"/>
      <c r="AP29" s="137"/>
      <c r="AQ29" s="130"/>
      <c r="AR29" s="130"/>
      <c r="AS29" s="130"/>
      <c r="AT29" s="130"/>
      <c r="AU29" s="131"/>
      <c r="AV29" s="3"/>
      <c r="AX29" s="3"/>
      <c r="AY29" s="3"/>
      <c r="AZ29" s="3"/>
      <c r="BA29" s="3"/>
    </row>
    <row r="30" spans="1:70" ht="15" thickBot="1" x14ac:dyDescent="0.35">
      <c r="B30" s="5">
        <v>0</v>
      </c>
      <c r="C30" s="7">
        <v>0</v>
      </c>
      <c r="D30" s="73">
        <f t="shared" ref="D30:D61" si="0">C30*$C$10/$C$9</f>
        <v>0</v>
      </c>
      <c r="E30" s="18">
        <v>0</v>
      </c>
      <c r="F30" s="18">
        <v>0</v>
      </c>
      <c r="G30" s="18">
        <v>0</v>
      </c>
      <c r="H30" s="18">
        <f>G30</f>
        <v>0</v>
      </c>
      <c r="I30" s="18">
        <v>0</v>
      </c>
      <c r="J30" s="18">
        <v>0</v>
      </c>
      <c r="K30" s="16">
        <f>C8-C25</f>
        <v>1191.0932721712538</v>
      </c>
      <c r="L30" s="48">
        <f t="shared" ref="L30:L93" si="1">R30*$C$21</f>
        <v>3.5959946085232946</v>
      </c>
      <c r="M30" s="48">
        <f t="shared" ref="M30:M93" si="2">AA30*$C$21</f>
        <v>0</v>
      </c>
      <c r="N30" s="51">
        <f>S30*PI()*($C$14^2-$C$13^2)/4</f>
        <v>16.063169464868235</v>
      </c>
      <c r="O30" s="52">
        <v>0</v>
      </c>
      <c r="P30" s="33">
        <f>(C6-C8)*PI()*C14^2/4</f>
        <v>1.7671458676442586</v>
      </c>
      <c r="Q30" s="31">
        <v>0</v>
      </c>
      <c r="R30" s="57">
        <f>$C$8-$C$25</f>
        <v>1191.0932721712538</v>
      </c>
      <c r="S30" s="57">
        <f>R30</f>
        <v>1191.0932721712538</v>
      </c>
      <c r="T30" s="58">
        <f t="shared" ref="T30:T93" si="3">IF(R30&gt;0,$C$6-$C$8,IF($C$6-$C$8-AC30&lt;0,0,$C$6-$C$8-AC30))</f>
        <v>100</v>
      </c>
      <c r="U30" s="88">
        <f>IF(R30=0,"-",FORECAST($C$8,Инклинометрия!$B$2:$B$152,Инклинометрия!$A$2:$A$152))</f>
        <v>1330</v>
      </c>
      <c r="V30" s="88">
        <f>IF(R30=0,"-",FORECAST($C$8-R30,Инклинометрия!$B$2:$B$152,Инклинометрия!$A$2:$A$152))</f>
        <v>198.46139143730886</v>
      </c>
      <c r="W30" s="88">
        <f>IF(R30&gt;0,FORECAST($C$8,Инклинометрия!$B$2:$B$152,Инклинометрия!$A$2:$A$152),IF(AB30=$C$8,"-",FORECAST($C$8-AB30,Инклинометрия!$B$2:$B$152,Инклинометрия!$A$2:$A$152)))</f>
        <v>1330</v>
      </c>
      <c r="X30" s="88">
        <f>IF(S30=0,"-",FORECAST($C$8-(S30+AB30),Инклинометрия!$B$2:$B$152,Инклинометрия!$A$2:$A$152))</f>
        <v>198.46139143730886</v>
      </c>
      <c r="Y30" s="88">
        <f>FORECAST($C$8+T30,Инклинометрия!$B$2:$B$152,Инклинометрия!$A$2:$A$152)</f>
        <v>1425</v>
      </c>
      <c r="Z30" s="88">
        <f>IF(R30=0,FORECAST($C$6-T30,Инклинометрия!$B$2:$B$152,Инклинометрия!$A$2:$A$152),FORECAST($C$8,Инклинометрия!$B$2:$B$152,Инклинометрия!$A$2:$A$152))</f>
        <v>1330</v>
      </c>
      <c r="AA30" s="61">
        <f t="shared" ref="AA30:AA93" si="4">IF(E30+R30&gt;$C$8,$C$8-R30,E30)</f>
        <v>0</v>
      </c>
      <c r="AB30" s="61">
        <v>0</v>
      </c>
      <c r="AC30" s="62">
        <f t="shared" ref="AC30:AC93" si="5">IF(R30&gt;0,0,IF(AC29+AL30/$C$23&gt;$F$23,$F$23,AC29+AL30/$C$23))</f>
        <v>0</v>
      </c>
      <c r="AD30" s="65">
        <f>IF(R30=0,FORECAST($C$8,Инклинометрия!$B$2:$B$152,Инклинометрия!$A$2:$A$152),V30)</f>
        <v>198.46139143730886</v>
      </c>
      <c r="AE30" s="65">
        <f>FORECAST($C$8-(R30+AA30),Инклинометрия!$B$2:$B$152,Инклинометрия!$A$2:$A$152)</f>
        <v>198.46139143730886</v>
      </c>
      <c r="AF30" s="65" t="str">
        <f>IF(AB30=0,"-",FORECAST($C$8,Инклинометрия!$B$2:$B$152,Инклинометрия!$A$2:$A$152))</f>
        <v>-</v>
      </c>
      <c r="AG30" s="65" t="str">
        <f>IF(AB30=0,"-",FORECAST($C$8-AB30,Инклинометрия!$B$2:$B$152,Инклинометрия!$A$2:$A$152))</f>
        <v>-</v>
      </c>
      <c r="AH30" s="65" t="str">
        <f>IF(AC30=0,"-",FORECAST($C$8+AC30,Инклинометрия!$B$2:$B$152,Инклинометрия!$A$2:$A$152))</f>
        <v>-</v>
      </c>
      <c r="AI30" s="89" t="str">
        <f>IF(AC30=0,"-",FORECAST($C$8,Инклинометрия!$B$2:$B$152,Инклинометрия!$A$2:$A$152))</f>
        <v>-</v>
      </c>
      <c r="AJ30" s="27"/>
      <c r="AK30" s="27">
        <v>0</v>
      </c>
      <c r="AL30" s="23"/>
      <c r="AM30" s="23">
        <f>$K$11</f>
        <v>0.1</v>
      </c>
      <c r="AN30" s="24">
        <v>0.1</v>
      </c>
      <c r="AO30" s="66">
        <v>101325</v>
      </c>
      <c r="AP30" s="87">
        <f t="shared" ref="AP30:AP93" si="6">IF(R30+AA30&lt;$C$8,0,32*$L$23/$C$12^2*($K$10*R30+$K$8*AA30)+32*$L$24/($C$14^2-$C$13^2)*($K$10*S30+$K$8*AB30))</f>
        <v>0</v>
      </c>
      <c r="AQ30" s="66">
        <f t="shared" ref="AQ30:AQ93" si="7">R30*$C$11*$C$9+AA30*$C$11*$C$10</f>
        <v>9347700</v>
      </c>
      <c r="AR30" s="66">
        <f t="shared" ref="AR30:AR93" si="8">S30*$C$11*$C$9+AB30*$C$11*$C$10</f>
        <v>9347700</v>
      </c>
      <c r="AS30" s="66">
        <f t="shared" ref="AS30:AS93" si="9">$C$11*(T30*$C$9+AC30*$C$10)</f>
        <v>784800</v>
      </c>
      <c r="AT30" s="45">
        <f>SUM(AQ30,AS30,AO30)</f>
        <v>10233825</v>
      </c>
      <c r="AU30" s="75"/>
      <c r="AX30" t="s">
        <v>79</v>
      </c>
    </row>
    <row r="31" spans="1:70" x14ac:dyDescent="0.3">
      <c r="B31" s="41">
        <f>B30+$C$26</f>
        <v>5</v>
      </c>
      <c r="C31" s="8">
        <f>$C$16*B31</f>
        <v>0.05</v>
      </c>
      <c r="D31" s="73">
        <f t="shared" si="0"/>
        <v>6.6875000000000004E-2</v>
      </c>
      <c r="E31" s="29">
        <f>C31/PI()/($C$12/2)^2</f>
        <v>16.561388459094211</v>
      </c>
      <c r="F31" s="29">
        <f>4*(C31-C30)/PI()/$C$12^2</f>
        <v>16.561388459094211</v>
      </c>
      <c r="G31" s="29">
        <f>F31*$C$10/$C$9</f>
        <v>22.150857064038505</v>
      </c>
      <c r="H31" s="17">
        <f>H30+G31</f>
        <v>22.150857064038505</v>
      </c>
      <c r="I31" s="29">
        <f>SQRT(2*$C$11*($C$10-$C$9)/$C$10)</f>
        <v>2.2250485660981263</v>
      </c>
      <c r="J31" s="29">
        <f>SQRT(2*$C$11*G31)</f>
        <v>20.847057720369929</v>
      </c>
      <c r="K31" s="16">
        <f>C8-C25</f>
        <v>1191.0932721712538</v>
      </c>
      <c r="L31" s="49">
        <f t="shared" si="1"/>
        <v>3.5959946085232946</v>
      </c>
      <c r="M31" s="48">
        <f t="shared" si="2"/>
        <v>0.05</v>
      </c>
      <c r="N31" s="51">
        <f>S31*PI()*($C$14^2-$C$13^2)/4</f>
        <v>16.063169464868235</v>
      </c>
      <c r="O31" s="53">
        <v>0</v>
      </c>
      <c r="P31" s="34">
        <f>P30</f>
        <v>1.7671458676442586</v>
      </c>
      <c r="Q31" s="30">
        <v>0</v>
      </c>
      <c r="R31" s="58">
        <f>R30</f>
        <v>1191.0932721712538</v>
      </c>
      <c r="S31" s="58">
        <f>S30</f>
        <v>1191.0932721712538</v>
      </c>
      <c r="T31" s="58">
        <f t="shared" si="3"/>
        <v>100</v>
      </c>
      <c r="U31" s="88">
        <f>IF(R31=0,"-",FORECAST($C$8,Инклинометрия!$B$2:$B$152,Инклинометрия!$A$2:$A$152))</f>
        <v>1330</v>
      </c>
      <c r="V31" s="88">
        <f>IF(R31=0,"-",FORECAST($C$8-R31,Инклинометрия!$B$2:$B$152,Инклинометрия!$A$2:$A$152))</f>
        <v>198.46139143730886</v>
      </c>
      <c r="W31" s="88">
        <f>IF(R31&gt;0,FORECAST($C$8,Инклинометрия!$B$2:$B$152,Инклинометрия!$A$2:$A$152),IF(AB31=$C$8,"-",FORECAST($C$8-AB31,Инклинометрия!$B$2:$B$152,Инклинометрия!$A$2:$A$152)))</f>
        <v>1330</v>
      </c>
      <c r="X31" s="88">
        <f>IF(S31=0,"-",FORECAST($C$8-(S31+AB31),Инклинометрия!$B$2:$B$152,Инклинометрия!$A$2:$A$152))</f>
        <v>198.46139143730886</v>
      </c>
      <c r="Y31" s="88">
        <f>FORECAST($C$8+T31,Инклинометрия!$B$2:$B$152,Инклинометрия!$A$2:$A$152)</f>
        <v>1425</v>
      </c>
      <c r="Z31" s="88">
        <f>IF(R31=0,FORECAST($C$6-T31,Инклинометрия!$B$2:$B$152,Инклинометрия!$A$2:$A$152),FORECAST($C$8,Инклинометрия!$B$2:$B$152,Инклинометрия!$A$2:$A$152))</f>
        <v>1330</v>
      </c>
      <c r="AA31" s="61">
        <f t="shared" si="4"/>
        <v>16.561388459094211</v>
      </c>
      <c r="AB31" s="63">
        <v>0</v>
      </c>
      <c r="AC31" s="62">
        <f t="shared" si="5"/>
        <v>0</v>
      </c>
      <c r="AD31" s="65">
        <f>IF(R31=0,FORECAST($C$8,Инклинометрия!$B$2:$B$152,Инклинометрия!$A$2:$A$152),V31)</f>
        <v>198.46139143730886</v>
      </c>
      <c r="AE31" s="65">
        <f>FORECAST($C$8-(R31+AA31),Инклинометрия!$B$2:$B$152,Инклинометрия!$A$2:$A$152)</f>
        <v>182.72807240116941</v>
      </c>
      <c r="AF31" s="65" t="str">
        <f>IF(AB31=0,"-",FORECAST($C$8,Инклинометрия!$B$2:$B$152,Инклинометрия!$A$2:$A$152))</f>
        <v>-</v>
      </c>
      <c r="AG31" s="65" t="str">
        <f>IF(AB31=0,"-",FORECAST($C$8-AB31,Инклинометрия!$B$2:$B$152,Инклинометрия!$A$2:$A$152))</f>
        <v>-</v>
      </c>
      <c r="AH31" s="65" t="str">
        <f>IF(AC31=0,"-",FORECAST($C$8+AC31,Инклинометрия!$B$2:$B$152,Инклинометрия!$A$2:$A$152))</f>
        <v>-</v>
      </c>
      <c r="AI31" s="89" t="str">
        <f>IF(AC31=0,"-",FORECAST($C$8,Инклинометрия!$B$2:$B$152,Инклинометрия!$A$2:$A$152))</f>
        <v>-</v>
      </c>
      <c r="AJ31" s="28"/>
      <c r="AK31" s="28">
        <v>0</v>
      </c>
      <c r="AL31" s="67">
        <f>AJ31*(B31-B30)</f>
        <v>0</v>
      </c>
      <c r="AM31" s="23">
        <f>$K$11</f>
        <v>0.1</v>
      </c>
      <c r="AN31" s="26">
        <v>0.1</v>
      </c>
      <c r="AO31" s="87">
        <f>101325+AP31</f>
        <v>101325</v>
      </c>
      <c r="AP31" s="87">
        <f t="shared" si="6"/>
        <v>0</v>
      </c>
      <c r="AQ31" s="66">
        <f t="shared" si="7"/>
        <v>9521539.9262385741</v>
      </c>
      <c r="AR31" s="66">
        <f t="shared" si="8"/>
        <v>9347700</v>
      </c>
      <c r="AS31" s="66">
        <f t="shared" si="9"/>
        <v>784800</v>
      </c>
      <c r="AT31" s="45">
        <f t="shared" ref="AT31:AT94" si="10">SUM(AQ31,AS31,AO31)</f>
        <v>10407664.926238574</v>
      </c>
      <c r="AU31" s="75"/>
      <c r="AX31" s="36" t="s">
        <v>80</v>
      </c>
      <c r="BK31" t="s">
        <v>99</v>
      </c>
      <c r="BL31" t="s">
        <v>100</v>
      </c>
      <c r="BM31" t="s">
        <v>101</v>
      </c>
      <c r="BN31" t="s">
        <v>102</v>
      </c>
      <c r="BO31" t="s">
        <v>103</v>
      </c>
      <c r="BP31" t="s">
        <v>104</v>
      </c>
      <c r="BQ31" t="s">
        <v>105</v>
      </c>
      <c r="BR31" t="s">
        <v>106</v>
      </c>
    </row>
    <row r="32" spans="1:70" s="40" customFormat="1" x14ac:dyDescent="0.3">
      <c r="A32" s="44">
        <f>K32-G32</f>
        <v>1172.9941826329905</v>
      </c>
      <c r="B32" s="42">
        <f>B31+$C$26</f>
        <v>10</v>
      </c>
      <c r="C32" s="30">
        <f>$C$16*B32</f>
        <v>0.1</v>
      </c>
      <c r="D32" s="74">
        <f>C32*$C$10/$C$9</f>
        <v>0.13375000000000001</v>
      </c>
      <c r="E32" s="34">
        <f>C32/PI()/($C$12/2)^2</f>
        <v>33.122776918188421</v>
      </c>
      <c r="F32" s="34">
        <f>IF(J31*(B32-B31)&gt;F31/2,4*(C32-C31)/PI()/$C$12^2,J31*(B32-B31)+4*(C32-C31)/PI()/$C$12^2)</f>
        <v>16.561388459094211</v>
      </c>
      <c r="G32" s="34">
        <f>F32*$C$10/$C$9</f>
        <v>22.150857064038505</v>
      </c>
      <c r="H32" s="35">
        <f>H31+G32</f>
        <v>44.301714128077009</v>
      </c>
      <c r="I32" s="34">
        <f t="shared" ref="I32:I95" si="11">SQRT(2*$C$11*($C$10-$C$9)/$C$10)</f>
        <v>2.2250485660981263</v>
      </c>
      <c r="J32" s="34">
        <f t="shared" ref="J32:J94" si="12">SQRT(2*$C$11*G32)</f>
        <v>20.847057720369929</v>
      </c>
      <c r="K32" s="32">
        <f t="shared" ref="K32:K95" si="13">IF((D31+L31+N31-(AL31-AL30))/($C$21+$C$22)&gt;1400,1400,(D31+L31+N31-(AL31-AL30))/($C$21+$C$22))</f>
        <v>1195.145039697029</v>
      </c>
      <c r="L32" s="49">
        <f>R32*$C$21</f>
        <v>3.5413521804956951</v>
      </c>
      <c r="M32" s="49">
        <f>AA32*$C$21</f>
        <v>0.1</v>
      </c>
      <c r="N32" s="54">
        <f>S32*PI()*($C$14^2-$C$13^2)/4</f>
        <v>16.117811892895833</v>
      </c>
      <c r="O32" s="53">
        <f>AB32*$C$22</f>
        <v>0</v>
      </c>
      <c r="P32" s="34">
        <f>T32*PI()*$C$14^2/4</f>
        <v>1.7671458676442586</v>
      </c>
      <c r="Q32" s="30">
        <f>AC32*$C$23</f>
        <v>0</v>
      </c>
      <c r="R32" s="58">
        <f>IF(K32-H31&lt;0,0,K32-H31)</f>
        <v>1172.9941826329905</v>
      </c>
      <c r="S32" s="58">
        <f t="shared" ref="S32:S95" si="14">K32-AB32</f>
        <v>1195.145039697029</v>
      </c>
      <c r="T32" s="58">
        <f t="shared" si="3"/>
        <v>100</v>
      </c>
      <c r="U32" s="88">
        <f>IF(R32=0,"-",FORECAST($C$8,Инклинометрия!$B$2:$B$152,Инклинометрия!$A$2:$A$152))</f>
        <v>1330</v>
      </c>
      <c r="V32" s="88">
        <f>IF(R32=0,"-",FORECAST($C$8-R32,Инклинометрия!$B$2:$B$152,Инклинометрия!$A$2:$A$152))</f>
        <v>215.65552649865901</v>
      </c>
      <c r="W32" s="88">
        <f>IF(R32&gt;0,FORECAST($C$8,Инклинометрия!$B$2:$B$152,Инклинометрия!$A$2:$A$152),IF(AB32=$C$8,"-",FORECAST($C$8-AB32,Инклинометрия!$B$2:$B$152,Инклинометрия!$A$2:$A$152)))</f>
        <v>1330</v>
      </c>
      <c r="X32" s="88">
        <f>IF(S32=0,"-",FORECAST($C$8-(S32+AB32),Инклинометрия!$B$2:$B$152,Инклинометрия!$A$2:$A$152))</f>
        <v>194.61221228782244</v>
      </c>
      <c r="Y32" s="88">
        <f>FORECAST($C$8+T32,Инклинометрия!$B$2:$B$152,Инклинометрия!$A$2:$A$152)</f>
        <v>1425</v>
      </c>
      <c r="Z32" s="88">
        <f>IF(R32=0,FORECAST($C$6-T32,Инклинометрия!$B$2:$B$152,Инклинометрия!$A$2:$A$152),FORECAST($C$8,Инклинометрия!$B$2:$B$152,Инклинометрия!$A$2:$A$152))</f>
        <v>1330</v>
      </c>
      <c r="AA32" s="61">
        <f t="shared" si="4"/>
        <v>33.122776918188421</v>
      </c>
      <c r="AB32" s="63">
        <f t="shared" ref="AB32:AB95" si="15">IF(R32&gt;0,0,IF(AB31+(($C$16-AK32)*(B32-B31)/$C$22)&gt;$C$8,$C$8,AB31+(($C$16-AJ32)*(B32-B31)/$C$22)))</f>
        <v>0</v>
      </c>
      <c r="AC32" s="62">
        <f t="shared" si="5"/>
        <v>0</v>
      </c>
      <c r="AD32" s="65">
        <f>IF(R32=0,FORECAST($C$8,Инклинометрия!$B$2:$B$152,Инклинометрия!$A$2:$A$152),V32)</f>
        <v>215.65552649865901</v>
      </c>
      <c r="AE32" s="65">
        <f>FORECAST($C$8-(R32+AA32),Инклинометрия!$B$2:$B$152,Инклинометрия!$A$2:$A$152)</f>
        <v>184.18888842637995</v>
      </c>
      <c r="AF32" s="65" t="str">
        <f>IF(AB32=0,"-",FORECAST($C$8,Инклинометрия!$B$2:$B$152,Инклинометрия!$A$2:$A$152))</f>
        <v>-</v>
      </c>
      <c r="AG32" s="65" t="str">
        <f>IF(AB32=0,"-",FORECAST($C$8-AB32,Инклинометрия!$B$2:$B$152,Инклинометрия!$A$2:$A$152))</f>
        <v>-</v>
      </c>
      <c r="AH32" s="65" t="str">
        <f>IF(AC32=0,"-",FORECAST($C$8+AC32,Инклинометрия!$B$2:$B$152,Инклинометрия!$A$2:$A$152))</f>
        <v>-</v>
      </c>
      <c r="AI32" s="89" t="str">
        <f>IF(AC32=0,"-",FORECAST($C$8,Инклинометрия!$B$2:$B$152,Инклинометрия!$A$2:$A$152))</f>
        <v>-</v>
      </c>
      <c r="AJ32" s="28"/>
      <c r="AK32" s="28">
        <f t="shared" ref="AK32:AK95" si="16">2*PI()*$C$5*(AV32-AV31)/(LN(AN31/$K$11)*$K$10/$K$9+LN($K$12/AN31)*$K$10/$K$9)</f>
        <v>0</v>
      </c>
      <c r="AL32" s="67">
        <f t="shared" ref="AL32:AL95" si="17">AK32*(B32-B31)</f>
        <v>0</v>
      </c>
      <c r="AM32" s="28">
        <f t="shared" ref="AM32:AM39" si="18">AM31+AK32/(2*PI()*$C$5*AM31*$K$13)</f>
        <v>0.1</v>
      </c>
      <c r="AN32" s="26">
        <f t="shared" ref="AN32:AN95" si="19">AN31+AK32*(B32-B31)/(2*PI()*$C$5*AN31*$K$13)</f>
        <v>0.1</v>
      </c>
      <c r="AO32" s="87">
        <f t="shared" ref="AO32:AO95" si="20">101325+AP32</f>
        <v>101325</v>
      </c>
      <c r="AP32" s="87">
        <f t="shared" si="6"/>
        <v>0</v>
      </c>
      <c r="AQ32" s="66">
        <f t="shared" si="7"/>
        <v>9553338.1977808569</v>
      </c>
      <c r="AR32" s="66">
        <f t="shared" si="8"/>
        <v>9379498.2715422846</v>
      </c>
      <c r="AS32" s="66">
        <f t="shared" si="9"/>
        <v>784800</v>
      </c>
      <c r="AT32" s="45">
        <f t="shared" si="10"/>
        <v>10439463.197780857</v>
      </c>
      <c r="AU32" s="75"/>
      <c r="AX32" s="40" t="s">
        <v>81</v>
      </c>
      <c r="BK32" s="68">
        <v>0</v>
      </c>
      <c r="BL32" s="68">
        <v>0</v>
      </c>
      <c r="BM32" s="68">
        <v>0</v>
      </c>
      <c r="BN32" s="68">
        <f>ACOS(COS(BL32-$C$3)-SIN(($C$3)*SIN(BL32)*(1-COS(BM32-$D$3))))</f>
        <v>0</v>
      </c>
      <c r="BO32" s="68"/>
      <c r="BP32" s="68">
        <v>0</v>
      </c>
      <c r="BQ32" s="68">
        <v>0</v>
      </c>
      <c r="BR32" s="68">
        <v>0</v>
      </c>
    </row>
    <row r="33" spans="2:70" x14ac:dyDescent="0.3">
      <c r="B33" s="41">
        <f t="shared" ref="B33:B95" si="21">B32+$C$26</f>
        <v>15</v>
      </c>
      <c r="C33" s="8">
        <f t="shared" ref="C33:C96" si="22">$C$16*B33</f>
        <v>0.15</v>
      </c>
      <c r="D33" s="73">
        <f t="shared" si="0"/>
        <v>0.200625</v>
      </c>
      <c r="E33" s="29">
        <f>C33/PI()/($C$12/2)^2</f>
        <v>49.684165377282625</v>
      </c>
      <c r="F33" s="29">
        <f t="shared" ref="F33:F95" si="23">IF(J32*(B33-B32)&gt;F32/2,4*(C33-C32)/PI()/$C$12^2,J32*(B33-B32)+4*(C33-C32)/PI()/$C$12^2)</f>
        <v>16.561388459094207</v>
      </c>
      <c r="G33" s="29">
        <f t="shared" ref="G33:G96" si="24">F33*$C$10/$C$9</f>
        <v>22.150857064038501</v>
      </c>
      <c r="H33" s="17">
        <f t="shared" ref="H33:H95" si="25">H32+G33</f>
        <v>66.452571192115514</v>
      </c>
      <c r="I33" s="29">
        <f t="shared" si="11"/>
        <v>2.2250485660981263</v>
      </c>
      <c r="J33" s="29">
        <f t="shared" si="12"/>
        <v>20.847057720369929</v>
      </c>
      <c r="K33" s="39">
        <f t="shared" si="13"/>
        <v>1199.1968072228042</v>
      </c>
      <c r="L33" s="49">
        <f>R33*$C$21</f>
        <v>3.4867097524680961</v>
      </c>
      <c r="M33" s="48">
        <f t="shared" si="2"/>
        <v>0.15</v>
      </c>
      <c r="N33" s="51">
        <f t="shared" ref="N33:N94" si="26">S33*PI()*($C$14^2-$C$13^2)/4</f>
        <v>16.172454320923435</v>
      </c>
      <c r="O33" s="54">
        <f t="shared" ref="O33:O96" si="27">AB33*$C$22</f>
        <v>0</v>
      </c>
      <c r="P33" s="34">
        <f>T33*PI()*$C$14^2/4</f>
        <v>1.7671458676442586</v>
      </c>
      <c r="Q33" s="30">
        <f t="shared" ref="Q33:Q95" si="28">AC33*$C$23</f>
        <v>0</v>
      </c>
      <c r="R33" s="58">
        <f>IF(K33-H32&lt;0,0,K33-H32)</f>
        <v>1154.8950930947271</v>
      </c>
      <c r="S33" s="58">
        <f t="shared" si="14"/>
        <v>1199.1968072228042</v>
      </c>
      <c r="T33" s="58">
        <f t="shared" si="3"/>
        <v>100</v>
      </c>
      <c r="U33" s="88">
        <f>IF(R33=0,"-",FORECAST($C$8,Инклинометрия!$B$2:$B$152,Инклинометрия!$A$2:$A$152))</f>
        <v>1330</v>
      </c>
      <c r="V33" s="88">
        <f>IF(R33=0,"-",FORECAST($C$8-R33,Инклинометрия!$B$2:$B$152,Инклинометрия!$A$2:$A$152))</f>
        <v>232.8496615600092</v>
      </c>
      <c r="W33" s="88">
        <f>IF(R33&gt;0,FORECAST($C$8,Инклинометрия!$B$2:$B$152,Инклинометрия!$A$2:$A$152),IF(AB33=$C$8,"-",FORECAST($C$8-AB33,Инклинометрия!$B$2:$B$152,Инклинометрия!$A$2:$A$152)))</f>
        <v>1330</v>
      </c>
      <c r="X33" s="88">
        <f>IF(S33=0,"-",FORECAST($C$8-(S33+AB33),Инклинометрия!$B$2:$B$152,Инклинометрия!$A$2:$A$152))</f>
        <v>190.76303313833603</v>
      </c>
      <c r="Y33" s="88">
        <f>FORECAST($C$8+T33,Инклинометрия!$B$2:$B$152,Инклинометрия!$A$2:$A$152)</f>
        <v>1425</v>
      </c>
      <c r="Z33" s="88">
        <f>IF(R33=0,FORECAST($C$6-T33,Инклинометрия!$B$2:$B$152,Инклинометрия!$A$2:$A$152),FORECAST($C$8,Инклинометрия!$B$2:$B$152,Инклинометрия!$A$2:$A$152))</f>
        <v>1330</v>
      </c>
      <c r="AA33" s="61">
        <f t="shared" si="4"/>
        <v>49.684165377282625</v>
      </c>
      <c r="AB33" s="62">
        <f t="shared" si="15"/>
        <v>0</v>
      </c>
      <c r="AC33" s="62">
        <f t="shared" si="5"/>
        <v>0</v>
      </c>
      <c r="AD33" s="65">
        <f>IF(R33=0,FORECAST($C$8,Инклинометрия!$B$2:$B$152,Инклинометрия!$A$2:$A$152),V33)</f>
        <v>232.8496615600092</v>
      </c>
      <c r="AE33" s="65">
        <f>FORECAST($C$8-(R33+AA33),Инклинометрия!$B$2:$B$152,Инклинометрия!$A$2:$A$152)</f>
        <v>185.64970445159071</v>
      </c>
      <c r="AF33" s="65" t="str">
        <f>IF(AB33=0,"-",FORECAST($C$8,Инклинометрия!$B$2:$B$152,Инклинометрия!$A$2:$A$152))</f>
        <v>-</v>
      </c>
      <c r="AG33" s="65" t="str">
        <f>IF(AB33=0,"-",FORECAST($C$8-AB33,Инклинометрия!$B$2:$B$152,Инклинометрия!$A$2:$A$152))</f>
        <v>-</v>
      </c>
      <c r="AH33" s="65" t="str">
        <f>IF(AC33=0,"-",FORECAST($C$8+AC33,Инклинометрия!$B$2:$B$152,Инклинометрия!$A$2:$A$152))</f>
        <v>-</v>
      </c>
      <c r="AI33" s="89" t="str">
        <f>IF(AC33=0,"-",FORECAST($C$8,Инклинометрия!$B$2:$B$152,Инклинометрия!$A$2:$A$152))</f>
        <v>-</v>
      </c>
      <c r="AJ33" s="28"/>
      <c r="AK33" s="67">
        <f t="shared" si="16"/>
        <v>0</v>
      </c>
      <c r="AL33" s="28">
        <f t="shared" si="17"/>
        <v>0</v>
      </c>
      <c r="AM33" s="28">
        <f t="shared" si="18"/>
        <v>0.1</v>
      </c>
      <c r="AN33" s="25">
        <f t="shared" si="19"/>
        <v>0.1</v>
      </c>
      <c r="AO33" s="87">
        <f t="shared" si="20"/>
        <v>101325</v>
      </c>
      <c r="AP33" s="87">
        <f t="shared" si="6"/>
        <v>0</v>
      </c>
      <c r="AQ33" s="66">
        <f t="shared" si="7"/>
        <v>9585136.4693231415</v>
      </c>
      <c r="AR33" s="66">
        <f t="shared" si="8"/>
        <v>9411296.5430845674</v>
      </c>
      <c r="AS33" s="66">
        <f t="shared" si="9"/>
        <v>784800</v>
      </c>
      <c r="AT33" s="45">
        <f t="shared" si="10"/>
        <v>10471261.469323142</v>
      </c>
      <c r="AU33" s="75"/>
      <c r="AX33" s="40" t="s">
        <v>82</v>
      </c>
      <c r="BK33">
        <v>10</v>
      </c>
      <c r="BL33">
        <f>$C$3+($C$34-$C$3)*(BK33-$B$3)/($B$34-$B$3)</f>
        <v>0.1</v>
      </c>
      <c r="BM33">
        <f>$D$3+($D$34-$D$3)*(BK33-$B$3)/($B$34-$B$3)</f>
        <v>0.13375000000000001</v>
      </c>
      <c r="BN33" s="69">
        <f>ACOS(COS(BL33-$C$3)-SIN(($C$3)*SIN(BL33)*(1-COS(BM33-$D$3))))</f>
        <v>9.9999999999999423E-2</v>
      </c>
      <c r="BO33" s="69">
        <f>(2/BN33)*TAN(BN33/2)</f>
        <v>1.0008341675107757</v>
      </c>
      <c r="BP33" s="69">
        <f>$G$3+((BK33-$B$3)/2)*(SIN($C$3)*SIN($D$3)+SIN(BL33)*SIN(BM33))*BO33</f>
        <v>6.6620245118231003E-2</v>
      </c>
      <c r="BQ33" s="69">
        <f>$H$3+((BK33-$B$3)/2)*(SIN($C$3)*COS($D$3)+SIN(BL33)*COS(BM33))*BO33</f>
        <v>0.49512158974662024</v>
      </c>
      <c r="BR33" s="69">
        <f>$I$3+((BK33-$B$3)/2)*(COS($C$3)+COS(BL33))*BO33</f>
        <v>9.9833416646828148</v>
      </c>
    </row>
    <row r="34" spans="2:70" x14ac:dyDescent="0.3">
      <c r="B34" s="41">
        <f t="shared" si="21"/>
        <v>20</v>
      </c>
      <c r="C34" s="8">
        <f t="shared" si="22"/>
        <v>0.2</v>
      </c>
      <c r="D34" s="73">
        <f t="shared" si="0"/>
        <v>0.26750000000000002</v>
      </c>
      <c r="E34" s="29">
        <f t="shared" ref="E34:E97" si="29">C34/PI()/($C$12/2)^2</f>
        <v>66.245553836376843</v>
      </c>
      <c r="F34" s="29">
        <f t="shared" si="23"/>
        <v>16.561388459094218</v>
      </c>
      <c r="G34" s="29">
        <f t="shared" si="24"/>
        <v>22.150857064038515</v>
      </c>
      <c r="H34" s="17">
        <f t="shared" si="25"/>
        <v>88.603428256154032</v>
      </c>
      <c r="I34" s="29">
        <f t="shared" si="11"/>
        <v>2.2250485660981263</v>
      </c>
      <c r="J34" s="29">
        <f>SQRT(2*$C$11*G34)</f>
        <v>20.847057720369936</v>
      </c>
      <c r="K34" s="39">
        <f t="shared" si="13"/>
        <v>1203.2485747485794</v>
      </c>
      <c r="L34" s="49">
        <f t="shared" si="1"/>
        <v>3.4320673244404971</v>
      </c>
      <c r="M34" s="48">
        <f t="shared" si="2"/>
        <v>0.2</v>
      </c>
      <c r="N34" s="51">
        <f>S34*PI()*($C$14^2-$C$13^2)/4</f>
        <v>16.227096748951034</v>
      </c>
      <c r="O34" s="54">
        <f t="shared" si="27"/>
        <v>0</v>
      </c>
      <c r="P34" s="34">
        <f>T34*PI()*$C$14^2/4</f>
        <v>1.7671458676442586</v>
      </c>
      <c r="Q34" s="30">
        <f t="shared" si="28"/>
        <v>0</v>
      </c>
      <c r="R34" s="58">
        <f t="shared" ref="R34:R95" si="30">IF(K34-H33&lt;0,0,K34-H33)</f>
        <v>1136.7960035564638</v>
      </c>
      <c r="S34" s="58">
        <f t="shared" si="14"/>
        <v>1203.2485747485794</v>
      </c>
      <c r="T34" s="58">
        <f t="shared" si="3"/>
        <v>100</v>
      </c>
      <c r="U34" s="88">
        <f>IF(R34=0,"-",FORECAST($C$8,Инклинометрия!$B$2:$B$152,Инклинометрия!$A$2:$A$152))</f>
        <v>1330</v>
      </c>
      <c r="V34" s="88">
        <f>IF(R34=0,"-",FORECAST($C$8-R34,Инклинометрия!$B$2:$B$152,Инклинометрия!$A$2:$A$152))</f>
        <v>250.04379662135938</v>
      </c>
      <c r="W34" s="88">
        <f>IF(R34&gt;0,FORECAST($C$8,Инклинометрия!$B$2:$B$152,Инклинометрия!$A$2:$A$152),IF(AB34=$C$8,"-",FORECAST($C$8-AB34,Инклинометрия!$B$2:$B$152,Инклинометрия!$A$2:$A$152)))</f>
        <v>1330</v>
      </c>
      <c r="X34" s="88">
        <f>IF(S34=0,"-",FORECAST($C$8-(S34+AB34),Инклинометрия!$B$2:$B$152,Инклинометрия!$A$2:$A$152))</f>
        <v>186.91385398884961</v>
      </c>
      <c r="Y34" s="88">
        <f>FORECAST($C$8+T34,Инклинометрия!$B$2:$B$152,Инклинометрия!$A$2:$A$152)</f>
        <v>1425</v>
      </c>
      <c r="Z34" s="88">
        <f>IF(R34=0,FORECAST($C$6-T34,Инклинометрия!$B$2:$B$152,Инклинометрия!$A$2:$A$152),FORECAST($C$8,Инклинометрия!$B$2:$B$152,Инклинометрия!$A$2:$A$152))</f>
        <v>1330</v>
      </c>
      <c r="AA34" s="61">
        <f t="shared" si="4"/>
        <v>66.245553836376843</v>
      </c>
      <c r="AB34" s="62">
        <f t="shared" si="15"/>
        <v>0</v>
      </c>
      <c r="AC34" s="62">
        <f t="shared" si="5"/>
        <v>0</v>
      </c>
      <c r="AD34" s="65">
        <f>IF(R34=0,FORECAST($C$8,Инклинометрия!$B$2:$B$152,Инклинометрия!$A$2:$A$152),V34)</f>
        <v>250.04379662135938</v>
      </c>
      <c r="AE34" s="65">
        <f>FORECAST($C$8-(R34+AA34),Инклинометрия!$B$2:$B$152,Инклинометрия!$A$2:$A$152)</f>
        <v>187.11052047680147</v>
      </c>
      <c r="AF34" s="65" t="str">
        <f>IF(AB34=0,"-",FORECAST($C$8,Инклинометрия!$B$2:$B$152,Инклинометрия!$A$2:$A$152))</f>
        <v>-</v>
      </c>
      <c r="AG34" s="65" t="str">
        <f>IF(AB34=0,"-",FORECAST($C$8-AB34,Инклинометрия!$B$2:$B$152,Инклинометрия!$A$2:$A$152))</f>
        <v>-</v>
      </c>
      <c r="AH34" s="65" t="str">
        <f>IF(AC34=0,"-",FORECAST($C$8+AC34,Инклинометрия!$B$2:$B$152,Инклинометрия!$A$2:$A$152))</f>
        <v>-</v>
      </c>
      <c r="AI34" s="89" t="str">
        <f>IF(AC34=0,"-",FORECAST($C$8,Инклинометрия!$B$2:$B$152,Инклинометрия!$A$2:$A$152))</f>
        <v>-</v>
      </c>
      <c r="AJ34" s="28"/>
      <c r="AK34" s="67">
        <f t="shared" si="16"/>
        <v>0</v>
      </c>
      <c r="AL34" s="28">
        <f t="shared" si="17"/>
        <v>0</v>
      </c>
      <c r="AM34" s="28">
        <f t="shared" si="18"/>
        <v>0.1</v>
      </c>
      <c r="AN34" s="26">
        <f t="shared" si="19"/>
        <v>0.1</v>
      </c>
      <c r="AO34" s="87">
        <f t="shared" si="20"/>
        <v>101325</v>
      </c>
      <c r="AP34" s="87">
        <f t="shared" si="6"/>
        <v>0</v>
      </c>
      <c r="AQ34" s="66">
        <f t="shared" si="7"/>
        <v>9616934.7408654261</v>
      </c>
      <c r="AR34" s="66">
        <f t="shared" si="8"/>
        <v>9443094.8146268502</v>
      </c>
      <c r="AS34" s="66">
        <f t="shared" si="9"/>
        <v>784800</v>
      </c>
      <c r="AT34" s="45">
        <f t="shared" si="10"/>
        <v>10503059.740865426</v>
      </c>
      <c r="AU34" s="75"/>
      <c r="AX34" s="36" t="s">
        <v>89</v>
      </c>
      <c r="BK34">
        <v>20</v>
      </c>
      <c r="BL34">
        <f>$C$3+($C$34-$C$3)*(BK34-$B$3)/($B$34-$B$3)</f>
        <v>0.2</v>
      </c>
      <c r="BM34">
        <f t="shared" ref="BM34:BM62" si="31">$D$3+($D$34-$D$3)*(BK34-$B$3)/($B$34-$B$3)</f>
        <v>0.26750000000000002</v>
      </c>
      <c r="BN34" s="69">
        <f t="shared" ref="BN34:BN61" si="32">ACOS(COS(BL34-$C$3)-SIN(($C$3)*SIN(BL34)*(1-COS(BM34-$D$3))))</f>
        <v>0.19999999999999996</v>
      </c>
      <c r="BO34" s="69">
        <f t="shared" ref="BO34:BO62" si="33">(2/BN34)*TAN(BN34/2)</f>
        <v>1.0033467208545055</v>
      </c>
      <c r="BP34" s="69">
        <f t="shared" ref="BP34:BP62" si="34">$G$3+((BK34-$B$3)/2)*(SIN($C$3)*SIN($D$3)+SIN(BL34)*SIN(BM34))*BO34</f>
        <v>0.52688256349947926</v>
      </c>
      <c r="BQ34" s="69">
        <f t="shared" ref="BQ34:BQ62" si="35">$H$3+((BK34-$B$3)/2)*(SIN($C$3)*COS($D$3)+SIN(BL34)*COS(BM34))*BO34</f>
        <v>1.9224484268434898</v>
      </c>
      <c r="BR34" s="69">
        <f t="shared" ref="BR34:BR62" si="36">$I$3+((BK34-$B$3)/2)*(COS($C$3)+COS(BL34))*BO34</f>
        <v>19.866933079506122</v>
      </c>
    </row>
    <row r="35" spans="2:70" x14ac:dyDescent="0.3">
      <c r="B35" s="41">
        <f t="shared" si="21"/>
        <v>25</v>
      </c>
      <c r="C35" s="8">
        <f t="shared" si="22"/>
        <v>0.25</v>
      </c>
      <c r="D35" s="73">
        <f t="shared" si="0"/>
        <v>0.33437499999999998</v>
      </c>
      <c r="E35" s="29">
        <f t="shared" si="29"/>
        <v>82.806942295471046</v>
      </c>
      <c r="F35" s="29">
        <f t="shared" si="23"/>
        <v>16.561388459094207</v>
      </c>
      <c r="G35" s="29">
        <f t="shared" si="24"/>
        <v>22.150857064038501</v>
      </c>
      <c r="H35" s="17">
        <f t="shared" si="25"/>
        <v>110.75428532019254</v>
      </c>
      <c r="I35" s="29">
        <f t="shared" si="11"/>
        <v>2.2250485660981263</v>
      </c>
      <c r="J35" s="29">
        <f t="shared" si="12"/>
        <v>20.847057720369929</v>
      </c>
      <c r="K35" s="39">
        <f t="shared" si="13"/>
        <v>1207.3003422743545</v>
      </c>
      <c r="L35" s="49">
        <f t="shared" si="1"/>
        <v>3.3774248964128977</v>
      </c>
      <c r="M35" s="48">
        <f t="shared" si="2"/>
        <v>0.24999999999999997</v>
      </c>
      <c r="N35" s="51">
        <f t="shared" si="26"/>
        <v>16.281739176978633</v>
      </c>
      <c r="O35" s="54">
        <f t="shared" si="27"/>
        <v>0</v>
      </c>
      <c r="P35" s="34">
        <f t="shared" ref="P35:P95" si="37">T35*PI()*$C$14^2/4</f>
        <v>1.7671458676442586</v>
      </c>
      <c r="Q35" s="30">
        <f t="shared" si="28"/>
        <v>0</v>
      </c>
      <c r="R35" s="58">
        <f t="shared" si="30"/>
        <v>1118.6969140182005</v>
      </c>
      <c r="S35" s="58">
        <f t="shared" si="14"/>
        <v>1207.3003422743545</v>
      </c>
      <c r="T35" s="58">
        <f t="shared" si="3"/>
        <v>100</v>
      </c>
      <c r="U35" s="88">
        <f>IF(R35=0,"-",FORECAST($C$8,Инклинометрия!$B$2:$B$152,Инклинометрия!$A$2:$A$152))</f>
        <v>1330</v>
      </c>
      <c r="V35" s="88">
        <f>IF(R35=0,"-",FORECAST($C$8-R35,Инклинометрия!$B$2:$B$152,Инклинометрия!$A$2:$A$152))</f>
        <v>267.23793168270953</v>
      </c>
      <c r="W35" s="88">
        <f>IF(R35&gt;0,FORECAST($C$8,Инклинометрия!$B$2:$B$152,Инклинометрия!$A$2:$A$152),IF(AB35=$C$8,"-",FORECAST($C$8-AB35,Инклинометрия!$B$2:$B$152,Инклинометрия!$A$2:$A$152)))</f>
        <v>1330</v>
      </c>
      <c r="X35" s="88">
        <f>IF(S35=0,"-",FORECAST($C$8-(S35+AB35),Инклинометрия!$B$2:$B$152,Инклинометрия!$A$2:$A$152))</f>
        <v>183.06467483936319</v>
      </c>
      <c r="Y35" s="88">
        <f>FORECAST($C$8+T35,Инклинометрия!$B$2:$B$152,Инклинометрия!$A$2:$A$152)</f>
        <v>1425</v>
      </c>
      <c r="Z35" s="88">
        <f>IF(R35=0,FORECAST($C$6-T35,Инклинометрия!$B$2:$B$152,Инклинометрия!$A$2:$A$152),FORECAST($C$8,Инклинометрия!$B$2:$B$152,Инклинометрия!$A$2:$A$152))</f>
        <v>1330</v>
      </c>
      <c r="AA35" s="61">
        <f t="shared" si="4"/>
        <v>82.806942295471046</v>
      </c>
      <c r="AB35" s="62">
        <f t="shared" si="15"/>
        <v>0</v>
      </c>
      <c r="AC35" s="62">
        <f t="shared" si="5"/>
        <v>0</v>
      </c>
      <c r="AD35" s="65">
        <f>IF(R35=0,FORECAST($C$8,Инклинометрия!$B$2:$B$152,Инклинометрия!$A$2:$A$152),V35)</f>
        <v>267.23793168270953</v>
      </c>
      <c r="AE35" s="65">
        <f>FORECAST($C$8-(R35+AA35),Инклинометрия!$B$2:$B$152,Инклинометрия!$A$2:$A$152)</f>
        <v>188.571336502012</v>
      </c>
      <c r="AF35" s="65" t="str">
        <f>IF(AB35=0,"-",FORECAST($C$8,Инклинометрия!$B$2:$B$152,Инклинометрия!$A$2:$A$152))</f>
        <v>-</v>
      </c>
      <c r="AG35" s="65" t="str">
        <f>IF(AB35=0,"-",FORECAST($C$8-AB35,Инклинометрия!$B$2:$B$152,Инклинометрия!$A$2:$A$152))</f>
        <v>-</v>
      </c>
      <c r="AH35" s="65" t="str">
        <f>IF(AC35=0,"-",FORECAST($C$8+AC35,Инклинометрия!$B$2:$B$152,Инклинометрия!$A$2:$A$152))</f>
        <v>-</v>
      </c>
      <c r="AI35" s="89" t="str">
        <f>IF(AC35=0,"-",FORECAST($C$8,Инклинометрия!$B$2:$B$152,Инклинометрия!$A$2:$A$152))</f>
        <v>-</v>
      </c>
      <c r="AJ35" s="28"/>
      <c r="AK35" s="67">
        <f t="shared" si="16"/>
        <v>0</v>
      </c>
      <c r="AL35" s="28">
        <f t="shared" si="17"/>
        <v>0</v>
      </c>
      <c r="AM35" s="28">
        <f t="shared" si="18"/>
        <v>0.1</v>
      </c>
      <c r="AN35" s="26">
        <f t="shared" si="19"/>
        <v>0.1</v>
      </c>
      <c r="AO35" s="87">
        <f t="shared" si="20"/>
        <v>101325</v>
      </c>
      <c r="AP35" s="87">
        <f t="shared" si="6"/>
        <v>0</v>
      </c>
      <c r="AQ35" s="66">
        <f t="shared" si="7"/>
        <v>9648733.0124077089</v>
      </c>
      <c r="AR35" s="66">
        <f t="shared" si="8"/>
        <v>9474893.0861691348</v>
      </c>
      <c r="AS35" s="66">
        <f t="shared" si="9"/>
        <v>784800</v>
      </c>
      <c r="AT35" s="45">
        <f t="shared" si="10"/>
        <v>10534858.012407709</v>
      </c>
      <c r="AU35" s="75"/>
      <c r="BK35">
        <v>30</v>
      </c>
      <c r="BL35">
        <f>$C$3+($C$34-$C$3)*(BK35-$B$3)/($B$34-$B$3)</f>
        <v>0.3</v>
      </c>
      <c r="BM35">
        <f t="shared" si="31"/>
        <v>0.40125</v>
      </c>
      <c r="BN35" s="69">
        <f t="shared" si="32"/>
        <v>0.30000000000000004</v>
      </c>
      <c r="BO35" s="69">
        <f t="shared" si="33"/>
        <v>1.007568120388634</v>
      </c>
      <c r="BP35" s="69">
        <f t="shared" si="34"/>
        <v>1.7444199037036003</v>
      </c>
      <c r="BQ35" s="69">
        <f t="shared" si="35"/>
        <v>4.1116044600415806</v>
      </c>
      <c r="BR35" s="69">
        <f t="shared" si="36"/>
        <v>29.552020666133959</v>
      </c>
    </row>
    <row r="36" spans="2:70" x14ac:dyDescent="0.3">
      <c r="B36" s="41">
        <f t="shared" si="21"/>
        <v>30</v>
      </c>
      <c r="C36" s="8">
        <f t="shared" si="22"/>
        <v>0.3</v>
      </c>
      <c r="D36" s="73">
        <f t="shared" si="0"/>
        <v>0.40125</v>
      </c>
      <c r="E36" s="29">
        <f t="shared" si="29"/>
        <v>99.36833075456525</v>
      </c>
      <c r="F36" s="29">
        <f t="shared" si="23"/>
        <v>16.561388459094207</v>
      </c>
      <c r="G36" s="29">
        <f t="shared" si="24"/>
        <v>22.150857064038501</v>
      </c>
      <c r="H36" s="17">
        <f t="shared" si="25"/>
        <v>132.90514238423103</v>
      </c>
      <c r="I36" s="29">
        <f t="shared" si="11"/>
        <v>2.2250485660981263</v>
      </c>
      <c r="J36" s="29">
        <f t="shared" si="12"/>
        <v>20.847057720369929</v>
      </c>
      <c r="K36" s="39">
        <f t="shared" si="13"/>
        <v>1211.3521098001295</v>
      </c>
      <c r="L36" s="49">
        <f t="shared" si="1"/>
        <v>3.3227824683852978</v>
      </c>
      <c r="M36" s="48">
        <f t="shared" si="2"/>
        <v>0.3</v>
      </c>
      <c r="N36" s="51">
        <f t="shared" si="26"/>
        <v>16.336381605006231</v>
      </c>
      <c r="O36" s="54">
        <f t="shared" si="27"/>
        <v>0</v>
      </c>
      <c r="P36" s="34">
        <f t="shared" si="37"/>
        <v>1.7671458676442586</v>
      </c>
      <c r="Q36" s="30">
        <f t="shared" si="28"/>
        <v>0</v>
      </c>
      <c r="R36" s="58">
        <f t="shared" si="30"/>
        <v>1100.5978244799369</v>
      </c>
      <c r="S36" s="58">
        <f t="shared" si="14"/>
        <v>1211.3521098001295</v>
      </c>
      <c r="T36" s="58">
        <f t="shared" si="3"/>
        <v>100</v>
      </c>
      <c r="U36" s="88">
        <f>IF(R36=0,"-",FORECAST($C$8,Инклинометрия!$B$2:$B$152,Инклинометрия!$A$2:$A$152))</f>
        <v>1330</v>
      </c>
      <c r="V36" s="88">
        <f>IF(R36=0,"-",FORECAST($C$8-R36,Инклинометрия!$B$2:$B$152,Инклинометрия!$A$2:$A$152))</f>
        <v>284.43206674405997</v>
      </c>
      <c r="W36" s="88">
        <f>IF(R36&gt;0,FORECAST($C$8,Инклинометрия!$B$2:$B$152,Инклинометрия!$A$2:$A$152),IF(AB36=$C$8,"-",FORECAST($C$8-AB36,Инклинометрия!$B$2:$B$152,Инклинометрия!$A$2:$A$152)))</f>
        <v>1330</v>
      </c>
      <c r="X36" s="88">
        <f>IF(S36=0,"-",FORECAST($C$8-(S36+AB36),Инклинометрия!$B$2:$B$152,Инклинометрия!$A$2:$A$152))</f>
        <v>179.21549568987697</v>
      </c>
      <c r="Y36" s="88">
        <f>FORECAST($C$8+T36,Инклинометрия!$B$2:$B$152,Инклинометрия!$A$2:$A$152)</f>
        <v>1425</v>
      </c>
      <c r="Z36" s="88">
        <f>IF(R36=0,FORECAST($C$6-T36,Инклинометрия!$B$2:$B$152,Инклинометрия!$A$2:$A$152),FORECAST($C$8,Инклинометрия!$B$2:$B$152,Инклинометрия!$A$2:$A$152))</f>
        <v>1330</v>
      </c>
      <c r="AA36" s="61">
        <f t="shared" si="4"/>
        <v>99.36833075456525</v>
      </c>
      <c r="AB36" s="62">
        <f t="shared" si="15"/>
        <v>0</v>
      </c>
      <c r="AC36" s="62">
        <f t="shared" si="5"/>
        <v>0</v>
      </c>
      <c r="AD36" s="65">
        <f>IF(R36=0,FORECAST($C$8,Инклинометрия!$B$2:$B$152,Инклинометрия!$A$2:$A$152),V36)</f>
        <v>284.43206674405997</v>
      </c>
      <c r="AE36" s="65">
        <f>FORECAST($C$8-(R36+AA36),Инклинометрия!$B$2:$B$152,Инклинометрия!$A$2:$A$152)</f>
        <v>190.03215252722296</v>
      </c>
      <c r="AF36" s="65" t="str">
        <f>IF(AB36=0,"-",FORECAST($C$8,Инклинометрия!$B$2:$B$152,Инклинометрия!$A$2:$A$152))</f>
        <v>-</v>
      </c>
      <c r="AG36" s="65" t="str">
        <f>IF(AB36=0,"-",FORECAST($C$8-AB36,Инклинометрия!$B$2:$B$152,Инклинометрия!$A$2:$A$152))</f>
        <v>-</v>
      </c>
      <c r="AH36" s="65" t="str">
        <f>IF(AC36=0,"-",FORECAST($C$8+AC36,Инклинометрия!$B$2:$B$152,Инклинометрия!$A$2:$A$152))</f>
        <v>-</v>
      </c>
      <c r="AI36" s="89" t="str">
        <f>IF(AC36=0,"-",FORECAST($C$8,Инклинометрия!$B$2:$B$152,Инклинометрия!$A$2:$A$152))</f>
        <v>-</v>
      </c>
      <c r="AJ36" s="28"/>
      <c r="AK36" s="67">
        <f t="shared" si="16"/>
        <v>0</v>
      </c>
      <c r="AL36" s="28">
        <f t="shared" si="17"/>
        <v>0</v>
      </c>
      <c r="AM36" s="28">
        <f t="shared" si="18"/>
        <v>0.1</v>
      </c>
      <c r="AN36" s="26">
        <f t="shared" si="19"/>
        <v>0.1</v>
      </c>
      <c r="AO36" s="87">
        <f t="shared" si="20"/>
        <v>101325</v>
      </c>
      <c r="AP36" s="87">
        <f t="shared" si="6"/>
        <v>0</v>
      </c>
      <c r="AQ36" s="66">
        <f t="shared" si="7"/>
        <v>9680531.2839499898</v>
      </c>
      <c r="AR36" s="66">
        <f t="shared" si="8"/>
        <v>9506691.3577114176</v>
      </c>
      <c r="AS36" s="66">
        <f t="shared" si="9"/>
        <v>784800</v>
      </c>
      <c r="AT36" s="45">
        <f t="shared" si="10"/>
        <v>10566656.28394999</v>
      </c>
      <c r="AU36" s="75"/>
      <c r="BK36">
        <v>40</v>
      </c>
      <c r="BL36">
        <f>$C$3+($C$34-$C$3)*(BK36-$B$3)/($B$34-$B$3)</f>
        <v>0.4</v>
      </c>
      <c r="BM36">
        <f t="shared" si="31"/>
        <v>0.53500000000000003</v>
      </c>
      <c r="BN36" s="69">
        <f t="shared" si="32"/>
        <v>0.39999999999999991</v>
      </c>
      <c r="BO36" s="69">
        <f t="shared" si="33"/>
        <v>1.0135501775433624</v>
      </c>
      <c r="BP36" s="69">
        <f t="shared" si="34"/>
        <v>4.0246344869037127</v>
      </c>
      <c r="BQ36" s="69">
        <f t="shared" si="35"/>
        <v>6.7908750485449776</v>
      </c>
      <c r="BR36" s="69">
        <f t="shared" si="36"/>
        <v>38.941834230865055</v>
      </c>
    </row>
    <row r="37" spans="2:70" x14ac:dyDescent="0.3">
      <c r="B37" s="41">
        <f t="shared" si="21"/>
        <v>35</v>
      </c>
      <c r="C37" s="8">
        <f t="shared" si="22"/>
        <v>0.35000000000000003</v>
      </c>
      <c r="D37" s="73">
        <f t="shared" si="0"/>
        <v>0.46812500000000007</v>
      </c>
      <c r="E37" s="29">
        <f t="shared" si="29"/>
        <v>115.92971921365947</v>
      </c>
      <c r="F37" s="29">
        <f t="shared" si="23"/>
        <v>16.561388459094225</v>
      </c>
      <c r="G37" s="29">
        <f t="shared" si="24"/>
        <v>22.150857064038529</v>
      </c>
      <c r="H37" s="17">
        <f t="shared" si="25"/>
        <v>155.05599944826955</v>
      </c>
      <c r="I37" s="29">
        <f t="shared" si="11"/>
        <v>2.2250485660981263</v>
      </c>
      <c r="J37" s="29">
        <f t="shared" si="12"/>
        <v>20.847057720369943</v>
      </c>
      <c r="K37" s="39">
        <f t="shared" si="13"/>
        <v>1215.4038773259044</v>
      </c>
      <c r="L37" s="49">
        <f t="shared" si="1"/>
        <v>3.2681400403576979</v>
      </c>
      <c r="M37" s="48">
        <f t="shared" si="2"/>
        <v>0.35</v>
      </c>
      <c r="N37" s="51">
        <f t="shared" si="26"/>
        <v>16.39102403303383</v>
      </c>
      <c r="O37" s="54">
        <f t="shared" si="27"/>
        <v>0</v>
      </c>
      <c r="P37" s="34">
        <f t="shared" si="37"/>
        <v>1.7671458676442586</v>
      </c>
      <c r="Q37" s="30">
        <f t="shared" si="28"/>
        <v>0</v>
      </c>
      <c r="R37" s="58">
        <f t="shared" si="30"/>
        <v>1082.4987349416733</v>
      </c>
      <c r="S37" s="58">
        <f t="shared" si="14"/>
        <v>1215.4038773259044</v>
      </c>
      <c r="T37" s="58">
        <f t="shared" si="3"/>
        <v>100</v>
      </c>
      <c r="U37" s="88">
        <f>IF(R37=0,"-",FORECAST($C$8,Инклинометрия!$B$2:$B$152,Инклинометрия!$A$2:$A$152))</f>
        <v>1330</v>
      </c>
      <c r="V37" s="88">
        <f>IF(R37=0,"-",FORECAST($C$8-R37,Инклинометрия!$B$2:$B$152,Инклинометрия!$A$2:$A$152))</f>
        <v>301.62620180541035</v>
      </c>
      <c r="W37" s="88">
        <f>IF(R37&gt;0,FORECAST($C$8,Инклинометрия!$B$2:$B$152,Инклинометрия!$A$2:$A$152),IF(AB37=$C$8,"-",FORECAST($C$8-AB37,Инклинометрия!$B$2:$B$152,Инклинометрия!$A$2:$A$152)))</f>
        <v>1330</v>
      </c>
      <c r="X37" s="88">
        <f>IF(S37=0,"-",FORECAST($C$8-(S37+AB37),Инклинометрия!$B$2:$B$152,Инклинометрия!$A$2:$A$152))</f>
        <v>175.36631654039078</v>
      </c>
      <c r="Y37" s="88">
        <f>FORECAST($C$8+T37,Инклинометрия!$B$2:$B$152,Инклинометрия!$A$2:$A$152)</f>
        <v>1425</v>
      </c>
      <c r="Z37" s="88">
        <f>IF(R37=0,FORECAST($C$6-T37,Инклинометрия!$B$2:$B$152,Инклинометрия!$A$2:$A$152),FORECAST($C$8,Инклинометрия!$B$2:$B$152,Инклинометрия!$A$2:$A$152))</f>
        <v>1330</v>
      </c>
      <c r="AA37" s="61">
        <f t="shared" si="4"/>
        <v>115.92971921365947</v>
      </c>
      <c r="AB37" s="62">
        <f t="shared" si="15"/>
        <v>0</v>
      </c>
      <c r="AC37" s="62">
        <f t="shared" si="5"/>
        <v>0</v>
      </c>
      <c r="AD37" s="65">
        <f>IF(R37=0,FORECAST($C$8,Инклинометрия!$B$2:$B$152,Инклинометрия!$A$2:$A$152),V37)</f>
        <v>301.62620180541035</v>
      </c>
      <c r="AE37" s="65">
        <f>FORECAST($C$8-(R37+AA37),Инклинометрия!$B$2:$B$152,Инклинометрия!$A$2:$A$152)</f>
        <v>191.49296855243392</v>
      </c>
      <c r="AF37" s="65" t="str">
        <f>IF(AB37=0,"-",FORECAST($C$8,Инклинометрия!$B$2:$B$152,Инклинометрия!$A$2:$A$152))</f>
        <v>-</v>
      </c>
      <c r="AG37" s="65" t="str">
        <f>IF(AB37=0,"-",FORECAST($C$8-AB37,Инклинометрия!$B$2:$B$152,Инклинометрия!$A$2:$A$152))</f>
        <v>-</v>
      </c>
      <c r="AH37" s="65" t="str">
        <f>IF(AC37=0,"-",FORECAST($C$8+AC37,Инклинометрия!$B$2:$B$152,Инклинометрия!$A$2:$A$152))</f>
        <v>-</v>
      </c>
      <c r="AI37" s="89" t="str">
        <f>IF(AC37=0,"-",FORECAST($C$8,Инклинометрия!$B$2:$B$152,Инклинометрия!$A$2:$A$152))</f>
        <v>-</v>
      </c>
      <c r="AJ37" s="28"/>
      <c r="AK37" s="67">
        <f t="shared" si="16"/>
        <v>0</v>
      </c>
      <c r="AL37" s="28">
        <f t="shared" si="17"/>
        <v>0</v>
      </c>
      <c r="AM37" s="28">
        <f t="shared" si="18"/>
        <v>0.1</v>
      </c>
      <c r="AN37" s="26">
        <f t="shared" si="19"/>
        <v>0.1</v>
      </c>
      <c r="AO37" s="87">
        <f t="shared" si="20"/>
        <v>101325</v>
      </c>
      <c r="AP37" s="87">
        <f t="shared" si="6"/>
        <v>0</v>
      </c>
      <c r="AQ37" s="66">
        <f t="shared" si="7"/>
        <v>9712329.5554922707</v>
      </c>
      <c r="AR37" s="66">
        <f t="shared" si="8"/>
        <v>9538489.6292536985</v>
      </c>
      <c r="AS37" s="66">
        <f t="shared" si="9"/>
        <v>784800</v>
      </c>
      <c r="AT37" s="45">
        <f t="shared" si="10"/>
        <v>10598454.555492271</v>
      </c>
      <c r="AU37" s="75"/>
      <c r="BK37">
        <v>50</v>
      </c>
      <c r="BL37">
        <f t="shared" ref="BL37:BL62" si="38">$C$3+($C$34-$C$3)*(BK37-$B$3)/($B$34-$B$3)</f>
        <v>0.5</v>
      </c>
      <c r="BM37">
        <f t="shared" si="31"/>
        <v>0.66874999999999996</v>
      </c>
      <c r="BN37" s="69">
        <f t="shared" si="32"/>
        <v>0.49999999999999978</v>
      </c>
      <c r="BO37" s="69">
        <f t="shared" si="33"/>
        <v>1.0213676848841451</v>
      </c>
      <c r="BP37" s="69">
        <f t="shared" si="34"/>
        <v>7.5899512475651454</v>
      </c>
      <c r="BQ37" s="69">
        <f t="shared" si="35"/>
        <v>9.6048389675636212</v>
      </c>
      <c r="BR37" s="69">
        <f t="shared" si="36"/>
        <v>47.942553860420297</v>
      </c>
    </row>
    <row r="38" spans="2:70" x14ac:dyDescent="0.3">
      <c r="B38" s="41">
        <f t="shared" si="21"/>
        <v>40</v>
      </c>
      <c r="C38" s="8">
        <f t="shared" si="22"/>
        <v>0.4</v>
      </c>
      <c r="D38" s="73">
        <f t="shared" si="0"/>
        <v>0.53500000000000003</v>
      </c>
      <c r="E38" s="29">
        <f t="shared" si="29"/>
        <v>132.49110767275369</v>
      </c>
      <c r="F38" s="29">
        <f t="shared" si="23"/>
        <v>16.561388459094207</v>
      </c>
      <c r="G38" s="29">
        <f t="shared" si="24"/>
        <v>22.150857064038501</v>
      </c>
      <c r="H38" s="17">
        <f t="shared" si="25"/>
        <v>177.20685651230804</v>
      </c>
      <c r="I38" s="29">
        <f t="shared" si="11"/>
        <v>2.2250485660981263</v>
      </c>
      <c r="J38" s="29">
        <f t="shared" si="12"/>
        <v>20.847057720369929</v>
      </c>
      <c r="K38" s="39">
        <f t="shared" si="13"/>
        <v>1219.4556448516796</v>
      </c>
      <c r="L38" s="49">
        <f t="shared" si="1"/>
        <v>3.2134976123300989</v>
      </c>
      <c r="M38" s="48">
        <f t="shared" si="2"/>
        <v>0.4</v>
      </c>
      <c r="N38" s="51">
        <f t="shared" si="26"/>
        <v>16.445666461061428</v>
      </c>
      <c r="O38" s="54">
        <f t="shared" si="27"/>
        <v>0</v>
      </c>
      <c r="P38" s="34">
        <f t="shared" si="37"/>
        <v>1.7671458676442586</v>
      </c>
      <c r="Q38" s="30">
        <f t="shared" si="28"/>
        <v>0</v>
      </c>
      <c r="R38" s="58">
        <f t="shared" si="30"/>
        <v>1064.39964540341</v>
      </c>
      <c r="S38" s="58">
        <f t="shared" si="14"/>
        <v>1219.4556448516796</v>
      </c>
      <c r="T38" s="58">
        <f t="shared" si="3"/>
        <v>100</v>
      </c>
      <c r="U38" s="88">
        <f>IF(R38=0,"-",FORECAST($C$8,Инклинометрия!$B$2:$B$152,Инклинометрия!$A$2:$A$152))</f>
        <v>1330</v>
      </c>
      <c r="V38" s="88">
        <f>IF(R38=0,"-",FORECAST($C$8-R38,Инклинометрия!$B$2:$B$152,Инклинометрия!$A$2:$A$152))</f>
        <v>318.8203368667605</v>
      </c>
      <c r="W38" s="88">
        <f>IF(R38&gt;0,FORECAST($C$8,Инклинометрия!$B$2:$B$152,Инклинометрия!$A$2:$A$152),IF(AB38=$C$8,"-",FORECAST($C$8-AB38,Инклинометрия!$B$2:$B$152,Инклинометрия!$A$2:$A$152)))</f>
        <v>1330</v>
      </c>
      <c r="X38" s="88">
        <f>IF(S38=0,"-",FORECAST($C$8-(S38+AB38),Инклинометрия!$B$2:$B$152,Инклинометрия!$A$2:$A$152))</f>
        <v>171.51713739090437</v>
      </c>
      <c r="Y38" s="88">
        <f>FORECAST($C$8+T38,Инклинометрия!$B$2:$B$152,Инклинометрия!$A$2:$A$152)</f>
        <v>1425</v>
      </c>
      <c r="Z38" s="88">
        <f>IF(R38=0,FORECAST($C$6-T38,Инклинометрия!$B$2:$B$152,Инклинометрия!$A$2:$A$152),FORECAST($C$8,Инклинометрия!$B$2:$B$152,Инклинометрия!$A$2:$A$152))</f>
        <v>1330</v>
      </c>
      <c r="AA38" s="61">
        <f t="shared" si="4"/>
        <v>132.49110767275369</v>
      </c>
      <c r="AB38" s="62">
        <f t="shared" si="15"/>
        <v>0</v>
      </c>
      <c r="AC38" s="62">
        <f t="shared" si="5"/>
        <v>0</v>
      </c>
      <c r="AD38" s="65">
        <f>IF(R38=0,FORECAST($C$8,Инклинометрия!$B$2:$B$152,Инклинометрия!$A$2:$A$152),V38)</f>
        <v>318.8203368667605</v>
      </c>
      <c r="AE38" s="65">
        <f>FORECAST($C$8-(R38+AA38),Инклинометрия!$B$2:$B$152,Инклинометрия!$A$2:$A$152)</f>
        <v>192.95378457764446</v>
      </c>
      <c r="AF38" s="65" t="str">
        <f>IF(AB38=0,"-",FORECAST($C$8,Инклинометрия!$B$2:$B$152,Инклинометрия!$A$2:$A$152))</f>
        <v>-</v>
      </c>
      <c r="AG38" s="65" t="str">
        <f>IF(AB38=0,"-",FORECAST($C$8-AB38,Инклинометрия!$B$2:$B$152,Инклинометрия!$A$2:$A$152))</f>
        <v>-</v>
      </c>
      <c r="AH38" s="65" t="str">
        <f>IF(AC38=0,"-",FORECAST($C$8+AC38,Инклинометрия!$B$2:$B$152,Инклинометрия!$A$2:$A$152))</f>
        <v>-</v>
      </c>
      <c r="AI38" s="89" t="str">
        <f>IF(AC38=0,"-",FORECAST($C$8,Инклинометрия!$B$2:$B$152,Инклинометрия!$A$2:$A$152))</f>
        <v>-</v>
      </c>
      <c r="AJ38" s="28"/>
      <c r="AK38" s="67">
        <f t="shared" si="16"/>
        <v>0</v>
      </c>
      <c r="AL38" s="28">
        <f t="shared" si="17"/>
        <v>0</v>
      </c>
      <c r="AM38" s="28">
        <f t="shared" si="18"/>
        <v>0.1</v>
      </c>
      <c r="AN38" s="26">
        <f t="shared" si="19"/>
        <v>0.1</v>
      </c>
      <c r="AO38" s="87">
        <f t="shared" si="20"/>
        <v>101325</v>
      </c>
      <c r="AP38" s="87">
        <f t="shared" si="6"/>
        <v>0</v>
      </c>
      <c r="AQ38" s="66">
        <f t="shared" si="7"/>
        <v>9744127.8270345554</v>
      </c>
      <c r="AR38" s="66">
        <f t="shared" si="8"/>
        <v>9570287.9007959832</v>
      </c>
      <c r="AS38" s="66">
        <f t="shared" si="9"/>
        <v>784800</v>
      </c>
      <c r="AT38" s="45">
        <f t="shared" si="10"/>
        <v>10630252.827034555</v>
      </c>
      <c r="AU38" s="75"/>
      <c r="BK38">
        <v>60</v>
      </c>
      <c r="BL38">
        <f>$C$3+($C$34-$C$3)*(BK38-$B$3)/($B$34-$B$3)</f>
        <v>0.6</v>
      </c>
      <c r="BM38">
        <f t="shared" si="31"/>
        <v>0.80249999999999999</v>
      </c>
      <c r="BN38" s="69">
        <f t="shared" si="32"/>
        <v>0.59999999999999987</v>
      </c>
      <c r="BO38" s="69">
        <f t="shared" si="33"/>
        <v>1.0311208320320773</v>
      </c>
      <c r="BP38" s="69">
        <f t="shared" si="34"/>
        <v>12.560039326175492</v>
      </c>
      <c r="BQ38" s="69">
        <f t="shared" si="35"/>
        <v>12.137622762086773</v>
      </c>
      <c r="BR38" s="69">
        <f t="shared" si="36"/>
        <v>56.464247339503522</v>
      </c>
    </row>
    <row r="39" spans="2:70" x14ac:dyDescent="0.3">
      <c r="B39" s="41">
        <f t="shared" si="21"/>
        <v>45</v>
      </c>
      <c r="C39" s="8">
        <f t="shared" si="22"/>
        <v>0.45</v>
      </c>
      <c r="D39" s="73">
        <f t="shared" si="0"/>
        <v>0.60187500000000005</v>
      </c>
      <c r="E39" s="29">
        <f t="shared" si="29"/>
        <v>149.05249613184787</v>
      </c>
      <c r="F39" s="29">
        <f t="shared" si="23"/>
        <v>16.561388459094207</v>
      </c>
      <c r="G39" s="29">
        <f t="shared" si="24"/>
        <v>22.150857064038501</v>
      </c>
      <c r="H39" s="17">
        <f t="shared" si="25"/>
        <v>199.35771357634653</v>
      </c>
      <c r="I39" s="29">
        <f t="shared" si="11"/>
        <v>2.2250485660981263</v>
      </c>
      <c r="J39" s="29">
        <f t="shared" si="12"/>
        <v>20.847057720369929</v>
      </c>
      <c r="K39" s="39">
        <f t="shared" si="13"/>
        <v>1223.5074123774546</v>
      </c>
      <c r="L39" s="49">
        <f t="shared" si="1"/>
        <v>3.1588551843024995</v>
      </c>
      <c r="M39" s="48">
        <f t="shared" si="2"/>
        <v>0.44999999999999996</v>
      </c>
      <c r="N39" s="51">
        <f t="shared" si="26"/>
        <v>16.500308889089027</v>
      </c>
      <c r="O39" s="54">
        <f t="shared" si="27"/>
        <v>0</v>
      </c>
      <c r="P39" s="34">
        <f t="shared" si="37"/>
        <v>1.7671458676442586</v>
      </c>
      <c r="Q39" s="30">
        <f t="shared" si="28"/>
        <v>0</v>
      </c>
      <c r="R39" s="58">
        <f t="shared" si="30"/>
        <v>1046.3005558651466</v>
      </c>
      <c r="S39" s="58">
        <f t="shared" si="14"/>
        <v>1223.5074123774546</v>
      </c>
      <c r="T39" s="58">
        <f t="shared" si="3"/>
        <v>100</v>
      </c>
      <c r="U39" s="88">
        <f>IF(R39=0,"-",FORECAST($C$8,Инклинометрия!$B$2:$B$152,Инклинометрия!$A$2:$A$152))</f>
        <v>1330</v>
      </c>
      <c r="V39" s="88">
        <f>IF(R39=0,"-",FORECAST($C$8-R39,Инклинометрия!$B$2:$B$152,Инклинометрия!$A$2:$A$152))</f>
        <v>336.01447192811071</v>
      </c>
      <c r="W39" s="88">
        <f>IF(R39&gt;0,FORECAST($C$8,Инклинометрия!$B$2:$B$152,Инклинометрия!$A$2:$A$152),IF(AB39=$C$8,"-",FORECAST($C$8-AB39,Инклинометрия!$B$2:$B$152,Инклинометрия!$A$2:$A$152)))</f>
        <v>1330</v>
      </c>
      <c r="X39" s="88">
        <f>IF(S39=0,"-",FORECAST($C$8-(S39+AB39),Инклинометрия!$B$2:$B$152,Инклинометрия!$A$2:$A$152))</f>
        <v>167.66795824141818</v>
      </c>
      <c r="Y39" s="88">
        <f>FORECAST($C$8+T39,Инклинометрия!$B$2:$B$152,Инклинометрия!$A$2:$A$152)</f>
        <v>1425</v>
      </c>
      <c r="Z39" s="88">
        <f>IF(R39=0,FORECAST($C$6-T39,Инклинометрия!$B$2:$B$152,Инклинометрия!$A$2:$A$152),FORECAST($C$8,Инклинометрия!$B$2:$B$152,Инклинометрия!$A$2:$A$152))</f>
        <v>1330</v>
      </c>
      <c r="AA39" s="61">
        <f t="shared" si="4"/>
        <v>149.05249613184787</v>
      </c>
      <c r="AB39" s="62">
        <f t="shared" si="15"/>
        <v>0</v>
      </c>
      <c r="AC39" s="62">
        <f t="shared" si="5"/>
        <v>0</v>
      </c>
      <c r="AD39" s="65">
        <f>IF(R39=0,FORECAST($C$8,Инклинометрия!$B$2:$B$152,Инклинометрия!$A$2:$A$152),V39)</f>
        <v>336.01447192811071</v>
      </c>
      <c r="AE39" s="65">
        <f>FORECAST($C$8-(R39+AA39),Инклинометрия!$B$2:$B$152,Инклинометрия!$A$2:$A$152)</f>
        <v>194.41460060285522</v>
      </c>
      <c r="AF39" s="65" t="str">
        <f>IF(AB39=0,"-",FORECAST($C$8,Инклинометрия!$B$2:$B$152,Инклинометрия!$A$2:$A$152))</f>
        <v>-</v>
      </c>
      <c r="AG39" s="65" t="str">
        <f>IF(AB39=0,"-",FORECAST($C$8-AB39,Инклинометрия!$B$2:$B$152,Инклинометрия!$A$2:$A$152))</f>
        <v>-</v>
      </c>
      <c r="AH39" s="65" t="str">
        <f>IF(AC39=0,"-",FORECAST($C$8+AC39,Инклинометрия!$B$2:$B$152,Инклинометрия!$A$2:$A$152))</f>
        <v>-</v>
      </c>
      <c r="AI39" s="89" t="str">
        <f>IF(AC39=0,"-",FORECAST($C$8,Инклинометрия!$B$2:$B$152,Инклинометрия!$A$2:$A$152))</f>
        <v>-</v>
      </c>
      <c r="AJ39" s="28"/>
      <c r="AK39" s="67">
        <f t="shared" si="16"/>
        <v>0</v>
      </c>
      <c r="AL39" s="28">
        <f t="shared" si="17"/>
        <v>0</v>
      </c>
      <c r="AM39" s="28">
        <f t="shared" si="18"/>
        <v>0.1</v>
      </c>
      <c r="AN39" s="26">
        <f t="shared" si="19"/>
        <v>0.1</v>
      </c>
      <c r="AO39" s="87">
        <f t="shared" si="20"/>
        <v>101325</v>
      </c>
      <c r="AP39" s="87">
        <f t="shared" si="6"/>
        <v>0</v>
      </c>
      <c r="AQ39" s="66">
        <f t="shared" si="7"/>
        <v>9775926.0985768382</v>
      </c>
      <c r="AR39" s="66">
        <f t="shared" si="8"/>
        <v>9602086.1723382641</v>
      </c>
      <c r="AS39" s="66">
        <f t="shared" si="9"/>
        <v>784800</v>
      </c>
      <c r="AT39" s="45">
        <f t="shared" si="10"/>
        <v>10662051.098576838</v>
      </c>
      <c r="AU39" s="75"/>
      <c r="BK39">
        <v>70</v>
      </c>
      <c r="BL39">
        <f t="shared" si="38"/>
        <v>0.7</v>
      </c>
      <c r="BM39">
        <f t="shared" si="31"/>
        <v>0.93625000000000003</v>
      </c>
      <c r="BN39" s="69">
        <f t="shared" si="32"/>
        <v>0.69999999999999984</v>
      </c>
      <c r="BO39" s="69">
        <f t="shared" si="33"/>
        <v>1.0429385566583558</v>
      </c>
      <c r="BP39" s="69">
        <f t="shared" si="34"/>
        <v>18.938216276059926</v>
      </c>
      <c r="BQ39" s="69">
        <f t="shared" si="35"/>
        <v>13.940442356418071</v>
      </c>
      <c r="BR39" s="69">
        <f t="shared" si="36"/>
        <v>64.421768723769105</v>
      </c>
    </row>
    <row r="40" spans="2:70" x14ac:dyDescent="0.3">
      <c r="B40" s="41">
        <f t="shared" si="21"/>
        <v>50</v>
      </c>
      <c r="C40" s="8">
        <f t="shared" si="22"/>
        <v>0.5</v>
      </c>
      <c r="D40" s="73">
        <f t="shared" si="0"/>
        <v>0.66874999999999996</v>
      </c>
      <c r="E40" s="29">
        <f t="shared" si="29"/>
        <v>165.61388459094209</v>
      </c>
      <c r="F40" s="29">
        <f t="shared" si="23"/>
        <v>16.561388459094207</v>
      </c>
      <c r="G40" s="29">
        <f t="shared" si="24"/>
        <v>22.150857064038501</v>
      </c>
      <c r="H40" s="17">
        <f t="shared" si="25"/>
        <v>221.50857064038502</v>
      </c>
      <c r="I40" s="29">
        <f t="shared" si="11"/>
        <v>2.2250485660981263</v>
      </c>
      <c r="J40" s="29">
        <f t="shared" si="12"/>
        <v>20.847057720369929</v>
      </c>
      <c r="K40" s="39">
        <f t="shared" si="13"/>
        <v>1227.5591799032297</v>
      </c>
      <c r="L40" s="49">
        <f t="shared" si="1"/>
        <v>3.1042127562749005</v>
      </c>
      <c r="M40" s="48">
        <f t="shared" si="2"/>
        <v>0.49999999999999994</v>
      </c>
      <c r="N40" s="51">
        <f t="shared" si="26"/>
        <v>16.554951317116625</v>
      </c>
      <c r="O40" s="54">
        <f t="shared" si="27"/>
        <v>0</v>
      </c>
      <c r="P40" s="34">
        <f t="shared" si="37"/>
        <v>1.7671458676442586</v>
      </c>
      <c r="Q40" s="30">
        <f t="shared" si="28"/>
        <v>0</v>
      </c>
      <c r="R40" s="58">
        <f t="shared" si="30"/>
        <v>1028.2014663268833</v>
      </c>
      <c r="S40" s="58">
        <f t="shared" si="14"/>
        <v>1227.5591799032297</v>
      </c>
      <c r="T40" s="58">
        <f t="shared" si="3"/>
        <v>100</v>
      </c>
      <c r="U40" s="88">
        <f>IF(R40=0,"-",FORECAST($C$8,Инклинометрия!$B$2:$B$152,Инклинометрия!$A$2:$A$152))</f>
        <v>1330</v>
      </c>
      <c r="V40" s="88">
        <f>IF(R40=0,"-",FORECAST($C$8-R40,Инклинометрия!$B$2:$B$152,Инклинометрия!$A$2:$A$152))</f>
        <v>353.20860698946086</v>
      </c>
      <c r="W40" s="88">
        <f>IF(R40&gt;0,FORECAST($C$8,Инклинометрия!$B$2:$B$152,Инклинометрия!$A$2:$A$152),IF(AB40=$C$8,"-",FORECAST($C$8-AB40,Инклинометрия!$B$2:$B$152,Инклинометрия!$A$2:$A$152)))</f>
        <v>1330</v>
      </c>
      <c r="X40" s="88">
        <f>IF(S40=0,"-",FORECAST($C$8-(S40+AB40),Инклинометрия!$B$2:$B$152,Инклинометрия!$A$2:$A$152))</f>
        <v>163.81877909193176</v>
      </c>
      <c r="Y40" s="88">
        <f>FORECAST($C$8+T40,Инклинометрия!$B$2:$B$152,Инклинометрия!$A$2:$A$152)</f>
        <v>1425</v>
      </c>
      <c r="Z40" s="88">
        <f>IF(R40=0,FORECAST($C$6-T40,Инклинометрия!$B$2:$B$152,Инклинометрия!$A$2:$A$152),FORECAST($C$8,Инклинометрия!$B$2:$B$152,Инклинометрия!$A$2:$A$152))</f>
        <v>1330</v>
      </c>
      <c r="AA40" s="61">
        <f t="shared" si="4"/>
        <v>165.61388459094209</v>
      </c>
      <c r="AB40" s="62">
        <f t="shared" si="15"/>
        <v>0</v>
      </c>
      <c r="AC40" s="62">
        <f t="shared" si="5"/>
        <v>0</v>
      </c>
      <c r="AD40" s="65">
        <f>IF(R40=0,FORECAST($C$8,Инклинометрия!$B$2:$B$152,Инклинометрия!$A$2:$A$152),V40)</f>
        <v>353.20860698946086</v>
      </c>
      <c r="AE40" s="65">
        <f>FORECAST($C$8-(R40+AA40),Инклинометрия!$B$2:$B$152,Инклинометрия!$A$2:$A$152)</f>
        <v>195.87541662806595</v>
      </c>
      <c r="AF40" s="65" t="str">
        <f>IF(AB40=0,"-",FORECAST($C$8,Инклинометрия!$B$2:$B$152,Инклинометрия!$A$2:$A$152))</f>
        <v>-</v>
      </c>
      <c r="AG40" s="65" t="str">
        <f>IF(AB40=0,"-",FORECAST($C$8-AB40,Инклинометрия!$B$2:$B$152,Инклинометрия!$A$2:$A$152))</f>
        <v>-</v>
      </c>
      <c r="AH40" s="65" t="str">
        <f>IF(AC40=0,"-",FORECAST($C$8+AC40,Инклинометрия!$B$2:$B$152,Инклинометрия!$A$2:$A$152))</f>
        <v>-</v>
      </c>
      <c r="AI40" s="89" t="str">
        <f>IF(AC40=0,"-",FORECAST($C$8,Инклинометрия!$B$2:$B$152,Инклинометрия!$A$2:$A$152))</f>
        <v>-</v>
      </c>
      <c r="AJ40" s="28"/>
      <c r="AK40" s="67">
        <f t="shared" si="16"/>
        <v>0</v>
      </c>
      <c r="AL40" s="28">
        <f t="shared" si="17"/>
        <v>0</v>
      </c>
      <c r="AM40" s="28">
        <f t="shared" ref="AM40:AM95" si="39">AM39+AK40/(2*PI()*$C$5*AM39*$K$13)</f>
        <v>0.1</v>
      </c>
      <c r="AN40" s="26">
        <f t="shared" si="19"/>
        <v>0.1</v>
      </c>
      <c r="AO40" s="87">
        <f t="shared" si="20"/>
        <v>101325</v>
      </c>
      <c r="AP40" s="87">
        <f t="shared" si="6"/>
        <v>0</v>
      </c>
      <c r="AQ40" s="66">
        <f t="shared" si="7"/>
        <v>9807724.3701191209</v>
      </c>
      <c r="AR40" s="66">
        <f t="shared" si="8"/>
        <v>9633884.4438805468</v>
      </c>
      <c r="AS40" s="66">
        <f t="shared" si="9"/>
        <v>784800</v>
      </c>
      <c r="AT40" s="45">
        <f t="shared" si="10"/>
        <v>10693849.370119121</v>
      </c>
      <c r="AU40" s="75"/>
      <c r="BK40">
        <v>80</v>
      </c>
      <c r="BL40">
        <f>$C$3+($C$34-$C$3)*(BK40-$B$3)/($B$34-$B$3)</f>
        <v>0.8</v>
      </c>
      <c r="BM40">
        <f t="shared" si="31"/>
        <v>1.07</v>
      </c>
      <c r="BN40" s="69">
        <f t="shared" si="32"/>
        <v>0.79999999999999993</v>
      </c>
      <c r="BO40" s="69">
        <f t="shared" si="33"/>
        <v>1.0569830468454042</v>
      </c>
      <c r="BP40" s="69">
        <f t="shared" si="34"/>
        <v>26.604902750379409</v>
      </c>
      <c r="BQ40" s="69">
        <f t="shared" si="35"/>
        <v>14.561845734421928</v>
      </c>
      <c r="BR40" s="69">
        <f t="shared" si="36"/>
        <v>71.735609089952248</v>
      </c>
    </row>
    <row r="41" spans="2:70" x14ac:dyDescent="0.3">
      <c r="B41" s="41">
        <f t="shared" si="21"/>
        <v>55</v>
      </c>
      <c r="C41" s="8">
        <f t="shared" si="22"/>
        <v>0.55000000000000004</v>
      </c>
      <c r="D41" s="73">
        <f t="shared" si="0"/>
        <v>0.73562499999999997</v>
      </c>
      <c r="E41" s="29">
        <f t="shared" si="29"/>
        <v>182.17527305003631</v>
      </c>
      <c r="F41" s="29">
        <f t="shared" si="23"/>
        <v>16.561388459094225</v>
      </c>
      <c r="G41" s="29">
        <f t="shared" si="24"/>
        <v>22.150857064038529</v>
      </c>
      <c r="H41" s="17">
        <f t="shared" si="25"/>
        <v>243.65942770442354</v>
      </c>
      <c r="I41" s="29">
        <f t="shared" si="11"/>
        <v>2.2250485660981263</v>
      </c>
      <c r="J41" s="29">
        <f t="shared" si="12"/>
        <v>20.847057720369943</v>
      </c>
      <c r="K41" s="39">
        <f t="shared" si="13"/>
        <v>1231.6109474290047</v>
      </c>
      <c r="L41" s="49">
        <f t="shared" si="1"/>
        <v>3.0495703282473006</v>
      </c>
      <c r="M41" s="48">
        <f t="shared" si="2"/>
        <v>0.55000000000000004</v>
      </c>
      <c r="N41" s="51">
        <f t="shared" si="26"/>
        <v>16.609593745144224</v>
      </c>
      <c r="O41" s="54">
        <f t="shared" si="27"/>
        <v>0</v>
      </c>
      <c r="P41" s="34">
        <f t="shared" si="37"/>
        <v>1.7671458676442586</v>
      </c>
      <c r="Q41" s="30">
        <f t="shared" si="28"/>
        <v>0</v>
      </c>
      <c r="R41" s="58">
        <f t="shared" si="30"/>
        <v>1010.1023767886197</v>
      </c>
      <c r="S41" s="58">
        <f t="shared" si="14"/>
        <v>1231.6109474290047</v>
      </c>
      <c r="T41" s="58">
        <f t="shared" si="3"/>
        <v>100</v>
      </c>
      <c r="U41" s="88">
        <f>IF(R41=0,"-",FORECAST($C$8,Инклинометрия!$B$2:$B$152,Инклинометрия!$A$2:$A$152))</f>
        <v>1330</v>
      </c>
      <c r="V41" s="88">
        <f>IF(R41=0,"-",FORECAST($C$8-R41,Инклинометрия!$B$2:$B$152,Инклинометрия!$A$2:$A$152))</f>
        <v>370.40274205081124</v>
      </c>
      <c r="W41" s="88">
        <f>IF(R41&gt;0,FORECAST($C$8,Инклинометрия!$B$2:$B$152,Инклинометрия!$A$2:$A$152),IF(AB41=$C$8,"-",FORECAST($C$8-AB41,Инклинометрия!$B$2:$B$152,Инклинометрия!$A$2:$A$152)))</f>
        <v>1330</v>
      </c>
      <c r="X41" s="88">
        <f>IF(S41=0,"-",FORECAST($C$8-(S41+AB41),Инклинометрия!$B$2:$B$152,Инклинометрия!$A$2:$A$152))</f>
        <v>159.96959994244554</v>
      </c>
      <c r="Y41" s="88">
        <f>FORECAST($C$8+T41,Инклинометрия!$B$2:$B$152,Инклинометрия!$A$2:$A$152)</f>
        <v>1425</v>
      </c>
      <c r="Z41" s="88">
        <f>IF(R41=0,FORECAST($C$6-T41,Инклинометрия!$B$2:$B$152,Инклинометрия!$A$2:$A$152),FORECAST($C$8,Инклинометрия!$B$2:$B$152,Инклинометрия!$A$2:$A$152))</f>
        <v>1330</v>
      </c>
      <c r="AA41" s="61">
        <f t="shared" si="4"/>
        <v>182.17527305003631</v>
      </c>
      <c r="AB41" s="62">
        <f t="shared" si="15"/>
        <v>0</v>
      </c>
      <c r="AC41" s="62">
        <f t="shared" si="5"/>
        <v>0</v>
      </c>
      <c r="AD41" s="65">
        <f>IF(R41=0,FORECAST($C$8,Инклинометрия!$B$2:$B$152,Инклинометрия!$A$2:$A$152),V41)</f>
        <v>370.40274205081124</v>
      </c>
      <c r="AE41" s="65">
        <f>FORECAST($C$8-(R41+AA41),Инклинометрия!$B$2:$B$152,Инклинометрия!$A$2:$A$152)</f>
        <v>197.33623265327671</v>
      </c>
      <c r="AF41" s="65" t="str">
        <f>IF(AB41=0,"-",FORECAST($C$8,Инклинометрия!$B$2:$B$152,Инклинометрия!$A$2:$A$152))</f>
        <v>-</v>
      </c>
      <c r="AG41" s="65" t="str">
        <f>IF(AB41=0,"-",FORECAST($C$8-AB41,Инклинометрия!$B$2:$B$152,Инклинометрия!$A$2:$A$152))</f>
        <v>-</v>
      </c>
      <c r="AH41" s="65" t="str">
        <f>IF(AC41=0,"-",FORECAST($C$8+AC41,Инклинометрия!$B$2:$B$152,Инклинометрия!$A$2:$A$152))</f>
        <v>-</v>
      </c>
      <c r="AI41" s="89" t="str">
        <f>IF(AC41=0,"-",FORECAST($C$8,Инклинометрия!$B$2:$B$152,Инклинометрия!$A$2:$A$152))</f>
        <v>-</v>
      </c>
      <c r="AJ41" s="28"/>
      <c r="AK41" s="67">
        <f t="shared" si="16"/>
        <v>0</v>
      </c>
      <c r="AL41" s="28">
        <f t="shared" si="17"/>
        <v>0</v>
      </c>
      <c r="AM41" s="28">
        <f>AM40+AK41/(2*PI()*$C$5*AM40*$K$13)</f>
        <v>0.1</v>
      </c>
      <c r="AN41" s="26">
        <f t="shared" si="19"/>
        <v>0.1</v>
      </c>
      <c r="AO41" s="87">
        <f t="shared" si="20"/>
        <v>101325</v>
      </c>
      <c r="AP41" s="87">
        <f t="shared" si="6"/>
        <v>0</v>
      </c>
      <c r="AQ41" s="66">
        <f t="shared" si="7"/>
        <v>9839522.6416614037</v>
      </c>
      <c r="AR41" s="66">
        <f t="shared" si="8"/>
        <v>9665682.7154228296</v>
      </c>
      <c r="AS41" s="66">
        <f t="shared" si="9"/>
        <v>784800</v>
      </c>
      <c r="AT41" s="45">
        <f t="shared" si="10"/>
        <v>10725647.641661404</v>
      </c>
      <c r="AU41" s="75"/>
      <c r="BK41">
        <v>90</v>
      </c>
      <c r="BL41">
        <f t="shared" si="38"/>
        <v>0.9</v>
      </c>
      <c r="BM41">
        <f t="shared" si="31"/>
        <v>1.2037500000000001</v>
      </c>
      <c r="BN41" s="69">
        <f t="shared" si="32"/>
        <v>0.9</v>
      </c>
      <c r="BO41" s="69">
        <f t="shared" si="33"/>
        <v>1.0734557013701742</v>
      </c>
      <c r="BP41" s="69">
        <f t="shared" si="34"/>
        <v>35.318599047707039</v>
      </c>
      <c r="BQ41" s="69">
        <f t="shared" si="35"/>
        <v>13.578907261947981</v>
      </c>
      <c r="BR41" s="69">
        <f t="shared" si="36"/>
        <v>78.332690962748345</v>
      </c>
    </row>
    <row r="42" spans="2:70" x14ac:dyDescent="0.3">
      <c r="B42" s="41">
        <f t="shared" si="21"/>
        <v>60</v>
      </c>
      <c r="C42" s="8">
        <f t="shared" si="22"/>
        <v>0.6</v>
      </c>
      <c r="D42" s="73">
        <f t="shared" si="0"/>
        <v>0.80249999999999999</v>
      </c>
      <c r="E42" s="29">
        <f t="shared" si="29"/>
        <v>198.7366615091305</v>
      </c>
      <c r="F42" s="29">
        <f t="shared" si="23"/>
        <v>16.561388459094186</v>
      </c>
      <c r="G42" s="29">
        <f t="shared" si="24"/>
        <v>22.150857064038473</v>
      </c>
      <c r="H42" s="17">
        <f t="shared" si="25"/>
        <v>265.810284768462</v>
      </c>
      <c r="I42" s="29">
        <f t="shared" si="11"/>
        <v>2.2250485660981263</v>
      </c>
      <c r="J42" s="29">
        <f t="shared" si="12"/>
        <v>20.847057720369914</v>
      </c>
      <c r="K42" s="39">
        <f t="shared" si="13"/>
        <v>1235.6627149547799</v>
      </c>
      <c r="L42" s="49">
        <f t="shared" si="1"/>
        <v>2.9949279002197016</v>
      </c>
      <c r="M42" s="48">
        <f t="shared" si="2"/>
        <v>0.6</v>
      </c>
      <c r="N42" s="51">
        <f t="shared" si="26"/>
        <v>16.664236173171826</v>
      </c>
      <c r="O42" s="54">
        <f t="shared" si="27"/>
        <v>0</v>
      </c>
      <c r="P42" s="34">
        <f t="shared" si="37"/>
        <v>1.7671458676442586</v>
      </c>
      <c r="Q42" s="30">
        <f t="shared" si="28"/>
        <v>0</v>
      </c>
      <c r="R42" s="58">
        <f t="shared" si="30"/>
        <v>992.00328725035638</v>
      </c>
      <c r="S42" s="58">
        <f t="shared" si="14"/>
        <v>1235.6627149547799</v>
      </c>
      <c r="T42" s="58">
        <f t="shared" si="3"/>
        <v>100</v>
      </c>
      <c r="U42" s="88">
        <f>IF(R42=0,"-",FORECAST($C$8,Инклинометрия!$B$2:$B$152,Инклинометрия!$A$2:$A$152))</f>
        <v>1330</v>
      </c>
      <c r="V42" s="88">
        <f>IF(R42=0,"-",FORECAST($C$8-R42,Инклинометрия!$B$2:$B$152,Инклинометрия!$A$2:$A$152))</f>
        <v>387.59687711216139</v>
      </c>
      <c r="W42" s="88">
        <f>IF(R42&gt;0,FORECAST($C$8,Инклинометрия!$B$2:$B$152,Инклинометрия!$A$2:$A$152),IF(AB42=$C$8,"-",FORECAST($C$8-AB42,Инклинометрия!$B$2:$B$152,Инклинометрия!$A$2:$A$152)))</f>
        <v>1330</v>
      </c>
      <c r="X42" s="88">
        <f>IF(S42=0,"-",FORECAST($C$8-(S42+AB42),Инклинометрия!$B$2:$B$152,Инклинометрия!$A$2:$A$152))</f>
        <v>156.12042079295912</v>
      </c>
      <c r="Y42" s="88">
        <f>FORECAST($C$8+T42,Инклинометрия!$B$2:$B$152,Инклинометрия!$A$2:$A$152)</f>
        <v>1425</v>
      </c>
      <c r="Z42" s="88">
        <f>IF(R42=0,FORECAST($C$6-T42,Инклинометрия!$B$2:$B$152,Инклинометрия!$A$2:$A$152),FORECAST($C$8,Инклинометрия!$B$2:$B$152,Инклинометрия!$A$2:$A$152))</f>
        <v>1330</v>
      </c>
      <c r="AA42" s="61">
        <f t="shared" si="4"/>
        <v>198.7366615091305</v>
      </c>
      <c r="AB42" s="62">
        <f t="shared" si="15"/>
        <v>0</v>
      </c>
      <c r="AC42" s="62">
        <f t="shared" si="5"/>
        <v>0</v>
      </c>
      <c r="AD42" s="65">
        <f>IF(R42=0,FORECAST($C$8,Инклинометрия!$B$2:$B$152,Инклинометрия!$A$2:$A$152),V42)</f>
        <v>387.59687711216139</v>
      </c>
      <c r="AE42" s="65">
        <f>FORECAST($C$8-(R42+AA42),Инклинометрия!$B$2:$B$152,Инклинометрия!$A$2:$A$152)</f>
        <v>198.79704867848744</v>
      </c>
      <c r="AF42" s="65" t="str">
        <f>IF(AB42=0,"-",FORECAST($C$8,Инклинометрия!$B$2:$B$152,Инклинометрия!$A$2:$A$152))</f>
        <v>-</v>
      </c>
      <c r="AG42" s="65" t="str">
        <f>IF(AB42=0,"-",FORECAST($C$8-AB42,Инклинометрия!$B$2:$B$152,Инклинометрия!$A$2:$A$152))</f>
        <v>-</v>
      </c>
      <c r="AH42" s="65" t="str">
        <f>IF(AC42=0,"-",FORECAST($C$8+AC42,Инклинометрия!$B$2:$B$152,Инклинометрия!$A$2:$A$152))</f>
        <v>-</v>
      </c>
      <c r="AI42" s="89" t="str">
        <f>IF(AC42=0,"-",FORECAST($C$8,Инклинометрия!$B$2:$B$152,Инклинометрия!$A$2:$A$152))</f>
        <v>-</v>
      </c>
      <c r="AJ42" s="28"/>
      <c r="AK42" s="67">
        <f t="shared" si="16"/>
        <v>0</v>
      </c>
      <c r="AL42" s="28">
        <f t="shared" si="17"/>
        <v>0</v>
      </c>
      <c r="AM42" s="28">
        <f t="shared" si="39"/>
        <v>0.1</v>
      </c>
      <c r="AN42" s="26">
        <f t="shared" si="19"/>
        <v>0.1</v>
      </c>
      <c r="AO42" s="87">
        <f t="shared" si="20"/>
        <v>101325</v>
      </c>
      <c r="AP42" s="87">
        <f t="shared" si="6"/>
        <v>0</v>
      </c>
      <c r="AQ42" s="66">
        <f t="shared" si="7"/>
        <v>9871320.9132036883</v>
      </c>
      <c r="AR42" s="66">
        <f t="shared" si="8"/>
        <v>9697480.9869651124</v>
      </c>
      <c r="AS42" s="66">
        <f t="shared" si="9"/>
        <v>784800</v>
      </c>
      <c r="AT42" s="45">
        <f t="shared" si="10"/>
        <v>10757445.913203688</v>
      </c>
      <c r="AU42" s="75"/>
      <c r="BK42">
        <v>100</v>
      </c>
      <c r="BL42">
        <f>$C$3+($C$34-$C$3)*(BK42-$B$3)/($B$34-$B$3)</f>
        <v>1</v>
      </c>
      <c r="BM42">
        <f t="shared" si="31"/>
        <v>1.3374999999999999</v>
      </c>
      <c r="BN42" s="69">
        <f t="shared" si="32"/>
        <v>0.99999999999999989</v>
      </c>
      <c r="BO42" s="69">
        <f t="shared" si="33"/>
        <v>1.092604979687581</v>
      </c>
      <c r="BP42" s="69">
        <f t="shared" si="34"/>
        <v>44.724430805486257</v>
      </c>
      <c r="BQ42" s="69">
        <f t="shared" si="35"/>
        <v>10.627557999219077</v>
      </c>
      <c r="BR42" s="69">
        <f t="shared" si="36"/>
        <v>84.147098480789651</v>
      </c>
    </row>
    <row r="43" spans="2:70" x14ac:dyDescent="0.3">
      <c r="B43" s="41">
        <f t="shared" si="21"/>
        <v>65</v>
      </c>
      <c r="C43" s="8">
        <f t="shared" si="22"/>
        <v>0.65</v>
      </c>
      <c r="D43" s="73">
        <f t="shared" si="0"/>
        <v>0.86937500000000001</v>
      </c>
      <c r="E43" s="29">
        <f t="shared" si="29"/>
        <v>215.29804996822475</v>
      </c>
      <c r="F43" s="29">
        <f t="shared" si="23"/>
        <v>16.561388459094225</v>
      </c>
      <c r="G43" s="29">
        <f t="shared" si="24"/>
        <v>22.150857064038529</v>
      </c>
      <c r="H43" s="17">
        <f t="shared" si="25"/>
        <v>287.96114183250052</v>
      </c>
      <c r="I43" s="29">
        <f t="shared" si="11"/>
        <v>2.2250485660981263</v>
      </c>
      <c r="J43" s="29">
        <f t="shared" si="12"/>
        <v>20.847057720369943</v>
      </c>
      <c r="K43" s="39">
        <f t="shared" si="13"/>
        <v>1239.7144824805553</v>
      </c>
      <c r="L43" s="49">
        <f t="shared" si="1"/>
        <v>2.940285472192103</v>
      </c>
      <c r="M43" s="48">
        <f t="shared" si="2"/>
        <v>0.65</v>
      </c>
      <c r="N43" s="51">
        <f t="shared" si="26"/>
        <v>16.718878601199428</v>
      </c>
      <c r="O43" s="54">
        <f t="shared" si="27"/>
        <v>0</v>
      </c>
      <c r="P43" s="34">
        <f t="shared" si="37"/>
        <v>1.7671458676442586</v>
      </c>
      <c r="Q43" s="30">
        <f t="shared" si="28"/>
        <v>0</v>
      </c>
      <c r="R43" s="58">
        <f t="shared" si="30"/>
        <v>973.90419771209326</v>
      </c>
      <c r="S43" s="58">
        <f t="shared" si="14"/>
        <v>1239.7144824805553</v>
      </c>
      <c r="T43" s="58">
        <f t="shared" si="3"/>
        <v>100</v>
      </c>
      <c r="U43" s="88">
        <f>IF(R43=0,"-",FORECAST($C$8,Инклинометрия!$B$2:$B$152,Инклинометрия!$A$2:$A$152))</f>
        <v>1330</v>
      </c>
      <c r="V43" s="88">
        <f>IF(R43=0,"-",FORECAST($C$8-R43,Инклинометрия!$B$2:$B$152,Инклинометрия!$A$2:$A$152))</f>
        <v>404.79101217351138</v>
      </c>
      <c r="W43" s="88">
        <f>IF(R43&gt;0,FORECAST($C$8,Инклинометрия!$B$2:$B$152,Инклинометрия!$A$2:$A$152),IF(AB43=$C$8,"-",FORECAST($C$8-AB43,Инклинометрия!$B$2:$B$152,Инклинометрия!$A$2:$A$152)))</f>
        <v>1330</v>
      </c>
      <c r="X43" s="88">
        <f>IF(S43=0,"-",FORECAST($C$8-(S43+AB43),Инклинометрия!$B$2:$B$152,Инклинометрия!$A$2:$A$152))</f>
        <v>152.27124164347251</v>
      </c>
      <c r="Y43" s="88">
        <f>FORECAST($C$8+T43,Инклинометрия!$B$2:$B$152,Инклинометрия!$A$2:$A$152)</f>
        <v>1425</v>
      </c>
      <c r="Z43" s="88">
        <f>IF(R43=0,FORECAST($C$6-T43,Инклинометрия!$B$2:$B$152,Инклинометрия!$A$2:$A$152),FORECAST($C$8,Инклинометрия!$B$2:$B$152,Инклинометрия!$A$2:$A$152))</f>
        <v>1330</v>
      </c>
      <c r="AA43" s="61">
        <f t="shared" si="4"/>
        <v>215.29804996822475</v>
      </c>
      <c r="AB43" s="62">
        <f t="shared" si="15"/>
        <v>0</v>
      </c>
      <c r="AC43" s="62">
        <f t="shared" si="5"/>
        <v>0</v>
      </c>
      <c r="AD43" s="65">
        <f>IF(R43=0,FORECAST($C$8,Инклинометрия!$B$2:$B$152,Инклинометрия!$A$2:$A$152),V43)</f>
        <v>404.79101217351138</v>
      </c>
      <c r="AE43" s="65">
        <f>FORECAST($C$8-(R43+AA43),Инклинометрия!$B$2:$B$152,Инклинометрия!$A$2:$A$152)</f>
        <v>200.25786470369778</v>
      </c>
      <c r="AF43" s="65" t="str">
        <f>IF(AB43=0,"-",FORECAST($C$8,Инклинометрия!$B$2:$B$152,Инклинометрия!$A$2:$A$152))</f>
        <v>-</v>
      </c>
      <c r="AG43" s="65" t="str">
        <f>IF(AB43=0,"-",FORECAST($C$8-AB43,Инклинометрия!$B$2:$B$152,Инклинометрия!$A$2:$A$152))</f>
        <v>-</v>
      </c>
      <c r="AH43" s="65" t="str">
        <f>IF(AC43=0,"-",FORECAST($C$8+AC43,Инклинометрия!$B$2:$B$152,Инклинометрия!$A$2:$A$152))</f>
        <v>-</v>
      </c>
      <c r="AI43" s="89" t="str">
        <f>IF(AC43=0,"-",FORECAST($C$8,Инклинометрия!$B$2:$B$152,Инклинометрия!$A$2:$A$152))</f>
        <v>-</v>
      </c>
      <c r="AJ43" s="28"/>
      <c r="AK43" s="67">
        <f t="shared" si="16"/>
        <v>0</v>
      </c>
      <c r="AL43" s="28">
        <f t="shared" si="17"/>
        <v>0</v>
      </c>
      <c r="AM43" s="28">
        <f>AM42+AK43/(2*PI()*$C$5*AM42*$K$13)</f>
        <v>0.1</v>
      </c>
      <c r="AN43" s="26">
        <f t="shared" si="19"/>
        <v>0.1</v>
      </c>
      <c r="AO43" s="87">
        <f t="shared" si="20"/>
        <v>101325</v>
      </c>
      <c r="AP43" s="87">
        <f t="shared" si="6"/>
        <v>0</v>
      </c>
      <c r="AQ43" s="66">
        <f t="shared" si="7"/>
        <v>9903119.184745973</v>
      </c>
      <c r="AR43" s="66">
        <f t="shared" si="8"/>
        <v>9729279.2585073989</v>
      </c>
      <c r="AS43" s="66">
        <f t="shared" si="9"/>
        <v>784800</v>
      </c>
      <c r="AT43" s="45">
        <f t="shared" si="10"/>
        <v>10789244.184745973</v>
      </c>
      <c r="AU43" s="75"/>
      <c r="BK43">
        <v>110</v>
      </c>
      <c r="BL43">
        <f t="shared" si="38"/>
        <v>1.1000000000000001</v>
      </c>
      <c r="BM43">
        <f t="shared" si="31"/>
        <v>1.4712499999999999</v>
      </c>
      <c r="BN43" s="69">
        <f t="shared" si="32"/>
        <v>1.1000000000000001</v>
      </c>
      <c r="BO43" s="69">
        <f t="shared" si="33"/>
        <v>1.114736751432974</v>
      </c>
      <c r="BP43" s="69">
        <f t="shared" si="34"/>
        <v>54.369882674117541</v>
      </c>
      <c r="BQ43" s="69">
        <f t="shared" si="35"/>
        <v>5.4302710074560823</v>
      </c>
      <c r="BR43" s="69">
        <f t="shared" si="36"/>
        <v>89.120736006143531</v>
      </c>
    </row>
    <row r="44" spans="2:70" x14ac:dyDescent="0.3">
      <c r="B44" s="41">
        <f t="shared" si="21"/>
        <v>70</v>
      </c>
      <c r="C44" s="8">
        <f t="shared" si="22"/>
        <v>0.70000000000000007</v>
      </c>
      <c r="D44" s="73">
        <f t="shared" si="0"/>
        <v>0.93625000000000014</v>
      </c>
      <c r="E44" s="29">
        <f t="shared" si="29"/>
        <v>231.85943842731893</v>
      </c>
      <c r="F44" s="29">
        <f t="shared" si="23"/>
        <v>16.561388459094225</v>
      </c>
      <c r="G44" s="29">
        <f t="shared" si="24"/>
        <v>22.150857064038529</v>
      </c>
      <c r="H44" s="17">
        <f t="shared" si="25"/>
        <v>310.11199889653903</v>
      </c>
      <c r="I44" s="29">
        <f t="shared" si="11"/>
        <v>2.2250485660981263</v>
      </c>
      <c r="J44" s="29">
        <f t="shared" si="12"/>
        <v>20.847057720369943</v>
      </c>
      <c r="K44" s="39">
        <f t="shared" si="13"/>
        <v>1243.7662500063304</v>
      </c>
      <c r="L44" s="49">
        <f t="shared" si="1"/>
        <v>2.8856430441645036</v>
      </c>
      <c r="M44" s="48">
        <f t="shared" si="2"/>
        <v>0.7</v>
      </c>
      <c r="N44" s="51">
        <f t="shared" si="26"/>
        <v>16.773521029227027</v>
      </c>
      <c r="O44" s="54">
        <f t="shared" si="27"/>
        <v>0</v>
      </c>
      <c r="P44" s="34">
        <f t="shared" si="37"/>
        <v>1.7671458676442586</v>
      </c>
      <c r="Q44" s="30">
        <f t="shared" si="28"/>
        <v>0</v>
      </c>
      <c r="R44" s="58">
        <f t="shared" si="30"/>
        <v>955.80510817382992</v>
      </c>
      <c r="S44" s="58">
        <f t="shared" si="14"/>
        <v>1243.7662500063304</v>
      </c>
      <c r="T44" s="58">
        <f t="shared" si="3"/>
        <v>100</v>
      </c>
      <c r="U44" s="88">
        <f>IF(R44=0,"-",FORECAST($C$8,Инклинометрия!$B$2:$B$152,Инклинометрия!$A$2:$A$152))</f>
        <v>1330</v>
      </c>
      <c r="V44" s="88">
        <f>IF(R44=0,"-",FORECAST($C$8-R44,Инклинометрия!$B$2:$B$152,Инклинометрия!$A$2:$A$152))</f>
        <v>421.98514723486153</v>
      </c>
      <c r="W44" s="88">
        <f>IF(R44&gt;0,FORECAST($C$8,Инклинометрия!$B$2:$B$152,Инклинометрия!$A$2:$A$152),IF(AB44=$C$8,"-",FORECAST($C$8-AB44,Инклинометрия!$B$2:$B$152,Инклинометрия!$A$2:$A$152)))</f>
        <v>1330</v>
      </c>
      <c r="X44" s="88">
        <f>IF(S44=0,"-",FORECAST($C$8-(S44+AB44),Инклинометрия!$B$2:$B$152,Инклинометрия!$A$2:$A$152))</f>
        <v>148.42206249398609</v>
      </c>
      <c r="Y44" s="88">
        <f>FORECAST($C$8+T44,Инклинометрия!$B$2:$B$152,Инклинометрия!$A$2:$A$152)</f>
        <v>1425</v>
      </c>
      <c r="Z44" s="88">
        <f>IF(R44=0,FORECAST($C$6-T44,Инклинометрия!$B$2:$B$152,Инклинометрия!$A$2:$A$152),FORECAST($C$8,Инклинометрия!$B$2:$B$152,Инклинометрия!$A$2:$A$152))</f>
        <v>1330</v>
      </c>
      <c r="AA44" s="61">
        <f t="shared" si="4"/>
        <v>231.85943842731893</v>
      </c>
      <c r="AB44" s="62">
        <f t="shared" si="15"/>
        <v>0</v>
      </c>
      <c r="AC44" s="62">
        <f t="shared" si="5"/>
        <v>0</v>
      </c>
      <c r="AD44" s="65">
        <f>IF(R44=0,FORECAST($C$8,Инклинометрия!$B$2:$B$152,Инклинометрия!$A$2:$A$152),V44)</f>
        <v>421.98514723486153</v>
      </c>
      <c r="AE44" s="65">
        <f>FORECAST($C$8-(R44+AA44),Инклинометрия!$B$2:$B$152,Инклинометрия!$A$2:$A$152)</f>
        <v>201.71868072890851</v>
      </c>
      <c r="AF44" s="65" t="str">
        <f>IF(AB44=0,"-",FORECAST($C$8,Инклинометрия!$B$2:$B$152,Инклинометрия!$A$2:$A$152))</f>
        <v>-</v>
      </c>
      <c r="AG44" s="65" t="str">
        <f>IF(AB44=0,"-",FORECAST($C$8-AB44,Инклинометрия!$B$2:$B$152,Инклинометрия!$A$2:$A$152))</f>
        <v>-</v>
      </c>
      <c r="AH44" s="65" t="str">
        <f>IF(AC44=0,"-",FORECAST($C$8+AC44,Инклинометрия!$B$2:$B$152,Инклинометрия!$A$2:$A$152))</f>
        <v>-</v>
      </c>
      <c r="AI44" s="89" t="str">
        <f>IF(AC44=0,"-",FORECAST($C$8,Инклинометрия!$B$2:$B$152,Инклинометрия!$A$2:$A$152))</f>
        <v>-</v>
      </c>
      <c r="AJ44" s="28"/>
      <c r="AK44" s="67">
        <f t="shared" si="16"/>
        <v>0</v>
      </c>
      <c r="AL44" s="28">
        <f t="shared" si="17"/>
        <v>0</v>
      </c>
      <c r="AM44" s="28">
        <f t="shared" si="39"/>
        <v>0.1</v>
      </c>
      <c r="AN44" s="26">
        <f t="shared" si="19"/>
        <v>0.1</v>
      </c>
      <c r="AO44" s="87">
        <f t="shared" si="20"/>
        <v>101325</v>
      </c>
      <c r="AP44" s="87">
        <f t="shared" si="6"/>
        <v>0</v>
      </c>
      <c r="AQ44" s="66">
        <f t="shared" si="7"/>
        <v>9934917.4562882576</v>
      </c>
      <c r="AR44" s="66">
        <f t="shared" si="8"/>
        <v>9761077.5300496817</v>
      </c>
      <c r="AS44" s="66">
        <f t="shared" si="9"/>
        <v>784800</v>
      </c>
      <c r="AT44" s="45">
        <f t="shared" si="10"/>
        <v>10821042.456288258</v>
      </c>
      <c r="AU44" s="75"/>
      <c r="BK44">
        <v>120</v>
      </c>
      <c r="BL44">
        <f t="shared" si="38"/>
        <v>1.2</v>
      </c>
      <c r="BM44">
        <f t="shared" si="31"/>
        <v>1.605</v>
      </c>
      <c r="BN44" s="69">
        <f t="shared" si="32"/>
        <v>1.2</v>
      </c>
      <c r="BO44" s="69">
        <f t="shared" si="33"/>
        <v>1.1402280139028207</v>
      </c>
      <c r="BP44" s="69">
        <f t="shared" si="34"/>
        <v>63.726929583941569</v>
      </c>
      <c r="BQ44" s="69">
        <f t="shared" si="35"/>
        <v>-2.1805454738788579</v>
      </c>
      <c r="BR44" s="69">
        <f t="shared" si="36"/>
        <v>93.203908596722655</v>
      </c>
    </row>
    <row r="45" spans="2:70" x14ac:dyDescent="0.3">
      <c r="B45" s="41">
        <f t="shared" si="21"/>
        <v>75</v>
      </c>
      <c r="C45" s="8">
        <f t="shared" si="22"/>
        <v>0.75</v>
      </c>
      <c r="D45" s="73">
        <f t="shared" si="0"/>
        <v>1.003125</v>
      </c>
      <c r="E45" s="29">
        <f t="shared" si="29"/>
        <v>248.42082688641312</v>
      </c>
      <c r="F45" s="29">
        <f t="shared" si="23"/>
        <v>16.561388459094186</v>
      </c>
      <c r="G45" s="29">
        <f t="shared" si="24"/>
        <v>22.150857064038473</v>
      </c>
      <c r="H45" s="17">
        <f t="shared" si="25"/>
        <v>332.2628559605775</v>
      </c>
      <c r="I45" s="29">
        <f t="shared" si="11"/>
        <v>2.2250485660981263</v>
      </c>
      <c r="J45" s="29">
        <f t="shared" si="12"/>
        <v>20.847057720369914</v>
      </c>
      <c r="K45" s="39">
        <f t="shared" si="13"/>
        <v>1247.8180175321056</v>
      </c>
      <c r="L45" s="49">
        <f t="shared" si="1"/>
        <v>2.8310006161369046</v>
      </c>
      <c r="M45" s="48">
        <f t="shared" si="2"/>
        <v>0.74999999999999989</v>
      </c>
      <c r="N45" s="51">
        <f t="shared" si="26"/>
        <v>16.828163457254625</v>
      </c>
      <c r="O45" s="54">
        <f t="shared" si="27"/>
        <v>0</v>
      </c>
      <c r="P45" s="34">
        <f t="shared" si="37"/>
        <v>1.7671458676442586</v>
      </c>
      <c r="Q45" s="30">
        <f t="shared" si="28"/>
        <v>0</v>
      </c>
      <c r="R45" s="58">
        <f t="shared" si="30"/>
        <v>937.70601863556658</v>
      </c>
      <c r="S45" s="58">
        <f t="shared" si="14"/>
        <v>1247.8180175321056</v>
      </c>
      <c r="T45" s="58">
        <f t="shared" si="3"/>
        <v>100</v>
      </c>
      <c r="U45" s="88">
        <f>IF(R45=0,"-",FORECAST($C$8,Инклинометрия!$B$2:$B$152,Инклинометрия!$A$2:$A$152))</f>
        <v>1330</v>
      </c>
      <c r="V45" s="88">
        <f>IF(R45=0,"-",FORECAST($C$8-R45,Инклинометрия!$B$2:$B$152,Инклинометрия!$A$2:$A$152))</f>
        <v>439.17928229621174</v>
      </c>
      <c r="W45" s="88">
        <f>IF(R45&gt;0,FORECAST($C$8,Инклинометрия!$B$2:$B$152,Инклинометрия!$A$2:$A$152),IF(AB45=$C$8,"-",FORECAST($C$8-AB45,Инклинометрия!$B$2:$B$152,Инклинометрия!$A$2:$A$152)))</f>
        <v>1330</v>
      </c>
      <c r="X45" s="88">
        <f>IF(S45=0,"-",FORECAST($C$8-(S45+AB45),Инклинометрия!$B$2:$B$152,Инклинометрия!$A$2:$A$152))</f>
        <v>144.57288334449967</v>
      </c>
      <c r="Y45" s="88">
        <f>FORECAST($C$8+T45,Инклинометрия!$B$2:$B$152,Инклинометрия!$A$2:$A$152)</f>
        <v>1425</v>
      </c>
      <c r="Z45" s="88">
        <f>IF(R45=0,FORECAST($C$6-T45,Инклинометрия!$B$2:$B$152,Инклинометрия!$A$2:$A$152),FORECAST($C$8,Инклинометрия!$B$2:$B$152,Инклинометрия!$A$2:$A$152))</f>
        <v>1330</v>
      </c>
      <c r="AA45" s="61">
        <f t="shared" si="4"/>
        <v>248.42082688641312</v>
      </c>
      <c r="AB45" s="62">
        <f t="shared" si="15"/>
        <v>0</v>
      </c>
      <c r="AC45" s="62">
        <f t="shared" si="5"/>
        <v>0</v>
      </c>
      <c r="AD45" s="65">
        <f>IF(R45=0,FORECAST($C$8,Инклинометрия!$B$2:$B$152,Инклинометрия!$A$2:$A$152),V45)</f>
        <v>439.17928229621174</v>
      </c>
      <c r="AE45" s="65">
        <f>FORECAST($C$8-(R45+AA45),Инклинометрия!$B$2:$B$152,Инклинометрия!$A$2:$A$152)</f>
        <v>203.17949675411927</v>
      </c>
      <c r="AF45" s="65" t="str">
        <f>IF(AB45=0,"-",FORECAST($C$8,Инклинометрия!$B$2:$B$152,Инклинометрия!$A$2:$A$152))</f>
        <v>-</v>
      </c>
      <c r="AG45" s="65" t="str">
        <f>IF(AB45=0,"-",FORECAST($C$8-AB45,Инклинометрия!$B$2:$B$152,Инклинометрия!$A$2:$A$152))</f>
        <v>-</v>
      </c>
      <c r="AH45" s="65" t="str">
        <f>IF(AC45=0,"-",FORECAST($C$8+AC45,Инклинометрия!$B$2:$B$152,Инклинометрия!$A$2:$A$152))</f>
        <v>-</v>
      </c>
      <c r="AI45" s="89" t="str">
        <f>IF(AC45=0,"-",FORECAST($C$8,Инклинометрия!$B$2:$B$152,Инклинометрия!$A$2:$A$152))</f>
        <v>-</v>
      </c>
      <c r="AJ45" s="28"/>
      <c r="AK45" s="67">
        <f t="shared" si="16"/>
        <v>0</v>
      </c>
      <c r="AL45" s="28">
        <f t="shared" si="17"/>
        <v>0</v>
      </c>
      <c r="AM45" s="28">
        <f t="shared" si="39"/>
        <v>0.1</v>
      </c>
      <c r="AN45" s="26">
        <f t="shared" si="19"/>
        <v>0.1</v>
      </c>
      <c r="AO45" s="87">
        <f t="shared" si="20"/>
        <v>101325</v>
      </c>
      <c r="AP45" s="87">
        <f t="shared" si="6"/>
        <v>0</v>
      </c>
      <c r="AQ45" s="66">
        <f t="shared" si="7"/>
        <v>9966715.7278305404</v>
      </c>
      <c r="AR45" s="66">
        <f t="shared" si="8"/>
        <v>9792875.8015919644</v>
      </c>
      <c r="AS45" s="66">
        <f t="shared" si="9"/>
        <v>784800</v>
      </c>
      <c r="AT45" s="45">
        <f t="shared" si="10"/>
        <v>10852840.72783054</v>
      </c>
      <c r="AU45" s="75"/>
      <c r="BK45">
        <v>130</v>
      </c>
      <c r="BL45">
        <f t="shared" si="38"/>
        <v>1.3</v>
      </c>
      <c r="BM45">
        <f t="shared" si="31"/>
        <v>1.73875</v>
      </c>
      <c r="BN45" s="69">
        <f t="shared" si="32"/>
        <v>1.3</v>
      </c>
      <c r="BO45" s="69">
        <f t="shared" si="33"/>
        <v>1.169545229436425</v>
      </c>
      <c r="BP45" s="69">
        <f t="shared" si="34"/>
        <v>72.21940781699179</v>
      </c>
      <c r="BQ45" s="69">
        <f t="shared" si="35"/>
        <v>-12.244868117972551</v>
      </c>
      <c r="BR45" s="69">
        <f t="shared" si="36"/>
        <v>96.355818541719287</v>
      </c>
    </row>
    <row r="46" spans="2:70" x14ac:dyDescent="0.3">
      <c r="B46" s="41">
        <f t="shared" si="21"/>
        <v>80</v>
      </c>
      <c r="C46" s="8">
        <f t="shared" si="22"/>
        <v>0.8</v>
      </c>
      <c r="D46" s="73">
        <f t="shared" si="0"/>
        <v>1.07</v>
      </c>
      <c r="E46" s="29">
        <f t="shared" si="29"/>
        <v>264.98221534550737</v>
      </c>
      <c r="F46" s="29">
        <f t="shared" si="23"/>
        <v>16.561388459094225</v>
      </c>
      <c r="G46" s="29">
        <f t="shared" si="24"/>
        <v>22.150857064038529</v>
      </c>
      <c r="H46" s="17">
        <f t="shared" si="25"/>
        <v>354.41371302461602</v>
      </c>
      <c r="I46" s="29">
        <f t="shared" si="11"/>
        <v>2.2250485660981263</v>
      </c>
      <c r="J46" s="29">
        <f t="shared" si="12"/>
        <v>20.847057720369943</v>
      </c>
      <c r="K46" s="39">
        <f t="shared" si="13"/>
        <v>1251.8697850578806</v>
      </c>
      <c r="L46" s="49">
        <f t="shared" si="1"/>
        <v>2.7763581881093047</v>
      </c>
      <c r="M46" s="48">
        <f t="shared" si="2"/>
        <v>0.8</v>
      </c>
      <c r="N46" s="51">
        <f t="shared" si="26"/>
        <v>16.882805885282224</v>
      </c>
      <c r="O46" s="54">
        <f t="shared" si="27"/>
        <v>0</v>
      </c>
      <c r="P46" s="34">
        <f t="shared" si="37"/>
        <v>1.7671458676442586</v>
      </c>
      <c r="Q46" s="30">
        <f t="shared" si="28"/>
        <v>0</v>
      </c>
      <c r="R46" s="58">
        <f t="shared" si="30"/>
        <v>919.60692909730301</v>
      </c>
      <c r="S46" s="58">
        <f t="shared" si="14"/>
        <v>1251.8697850578806</v>
      </c>
      <c r="T46" s="58">
        <f t="shared" si="3"/>
        <v>100</v>
      </c>
      <c r="U46" s="88">
        <f>IF(R46=0,"-",FORECAST($C$8,Инклинометрия!$B$2:$B$152,Инклинометрия!$A$2:$A$152))</f>
        <v>1330</v>
      </c>
      <c r="V46" s="88">
        <f>IF(R46=0,"-",FORECAST($C$8-R46,Инклинометрия!$B$2:$B$152,Инклинометрия!$A$2:$A$152))</f>
        <v>456.37341735756212</v>
      </c>
      <c r="W46" s="88">
        <f>IF(R46&gt;0,FORECAST($C$8,Инклинометрия!$B$2:$B$152,Инклинометрия!$A$2:$A$152),IF(AB46=$C$8,"-",FORECAST($C$8-AB46,Инклинометрия!$B$2:$B$152,Инклинометрия!$A$2:$A$152)))</f>
        <v>1330</v>
      </c>
      <c r="X46" s="88">
        <f>IF(S46=0,"-",FORECAST($C$8-(S46+AB46),Инклинометрия!$B$2:$B$152,Инклинометрия!$A$2:$A$152))</f>
        <v>140.72370419501345</v>
      </c>
      <c r="Y46" s="88">
        <f>FORECAST($C$8+T46,Инклинометрия!$B$2:$B$152,Инклинометрия!$A$2:$A$152)</f>
        <v>1425</v>
      </c>
      <c r="Z46" s="88">
        <f>IF(R46=0,FORECAST($C$6-T46,Инклинометрия!$B$2:$B$152,Инклинометрия!$A$2:$A$152),FORECAST($C$8,Инклинометрия!$B$2:$B$152,Инклинометрия!$A$2:$A$152))</f>
        <v>1330</v>
      </c>
      <c r="AA46" s="61">
        <f t="shared" si="4"/>
        <v>264.98221534550737</v>
      </c>
      <c r="AB46" s="62">
        <f t="shared" si="15"/>
        <v>0</v>
      </c>
      <c r="AC46" s="62">
        <f t="shared" si="5"/>
        <v>0</v>
      </c>
      <c r="AD46" s="65">
        <f>IF(R46=0,FORECAST($C$8,Инклинометрия!$B$2:$B$152,Инклинометрия!$A$2:$A$152),V46)</f>
        <v>456.37341735756212</v>
      </c>
      <c r="AE46" s="65">
        <f>FORECAST($C$8-(R46+AA46),Инклинометрия!$B$2:$B$152,Инклинометрия!$A$2:$A$152)</f>
        <v>204.64031277933023</v>
      </c>
      <c r="AF46" s="65" t="str">
        <f>IF(AB46=0,"-",FORECAST($C$8,Инклинометрия!$B$2:$B$152,Инклинометрия!$A$2:$A$152))</f>
        <v>-</v>
      </c>
      <c r="AG46" s="65" t="str">
        <f>IF(AB46=0,"-",FORECAST($C$8-AB46,Инклинометрия!$B$2:$B$152,Инклинометрия!$A$2:$A$152))</f>
        <v>-</v>
      </c>
      <c r="AH46" s="65" t="str">
        <f>IF(AC46=0,"-",FORECAST($C$8+AC46,Инклинометрия!$B$2:$B$152,Инклинометрия!$A$2:$A$152))</f>
        <v>-</v>
      </c>
      <c r="AI46" s="89" t="str">
        <f>IF(AC46=0,"-",FORECAST($C$8,Инклинометрия!$B$2:$B$152,Инклинометрия!$A$2:$A$152))</f>
        <v>-</v>
      </c>
      <c r="AJ46" s="28"/>
      <c r="AK46" s="67">
        <f t="shared" si="16"/>
        <v>0</v>
      </c>
      <c r="AL46" s="28">
        <f t="shared" si="17"/>
        <v>0</v>
      </c>
      <c r="AM46" s="28">
        <f t="shared" si="39"/>
        <v>0.1</v>
      </c>
      <c r="AN46" s="26">
        <f t="shared" si="19"/>
        <v>0.1</v>
      </c>
      <c r="AO46" s="87">
        <f t="shared" si="20"/>
        <v>101325</v>
      </c>
      <c r="AP46" s="87">
        <f t="shared" si="6"/>
        <v>0</v>
      </c>
      <c r="AQ46" s="66">
        <f t="shared" si="7"/>
        <v>9998513.9993728213</v>
      </c>
      <c r="AR46" s="66">
        <f t="shared" si="8"/>
        <v>9824674.0731342472</v>
      </c>
      <c r="AS46" s="66">
        <f t="shared" si="9"/>
        <v>784800</v>
      </c>
      <c r="AT46" s="45">
        <f t="shared" si="10"/>
        <v>10884638.999372821</v>
      </c>
      <c r="AU46" s="75"/>
      <c r="BK46">
        <v>140</v>
      </c>
      <c r="BL46">
        <f t="shared" si="38"/>
        <v>1.4</v>
      </c>
      <c r="BM46">
        <f t="shared" si="31"/>
        <v>1.8725000000000001</v>
      </c>
      <c r="BN46" s="69">
        <f t="shared" si="32"/>
        <v>1.4</v>
      </c>
      <c r="BO46" s="69">
        <f t="shared" si="33"/>
        <v>1.2032691149472563</v>
      </c>
      <c r="BP46" s="69">
        <f t="shared" si="34"/>
        <v>79.254162845347409</v>
      </c>
      <c r="BQ46" s="69">
        <f t="shared" si="35"/>
        <v>-24.664207068848622</v>
      </c>
      <c r="BR46" s="69">
        <f t="shared" si="36"/>
        <v>98.544972998846006</v>
      </c>
    </row>
    <row r="47" spans="2:70" x14ac:dyDescent="0.3">
      <c r="B47" s="41">
        <f t="shared" si="21"/>
        <v>85</v>
      </c>
      <c r="C47" s="8">
        <f t="shared" si="22"/>
        <v>0.85</v>
      </c>
      <c r="D47" s="73">
        <f t="shared" si="0"/>
        <v>1.1368750000000001</v>
      </c>
      <c r="E47" s="29">
        <f t="shared" si="29"/>
        <v>281.54360380460156</v>
      </c>
      <c r="F47" s="29">
        <f t="shared" si="23"/>
        <v>16.561388459094186</v>
      </c>
      <c r="G47" s="29">
        <f t="shared" si="24"/>
        <v>22.150857064038473</v>
      </c>
      <c r="H47" s="17">
        <f t="shared" si="25"/>
        <v>376.56457008865448</v>
      </c>
      <c r="I47" s="29">
        <f t="shared" si="11"/>
        <v>2.2250485660981263</v>
      </c>
      <c r="J47" s="29">
        <f t="shared" si="12"/>
        <v>20.847057720369914</v>
      </c>
      <c r="K47" s="39">
        <f t="shared" si="13"/>
        <v>1255.9215525836557</v>
      </c>
      <c r="L47" s="49">
        <f>R47*$C$21</f>
        <v>2.7217157600817057</v>
      </c>
      <c r="M47" s="48">
        <f>AA47*$C$21</f>
        <v>0.85</v>
      </c>
      <c r="N47" s="51">
        <f>S47*PI()*($C$14^2-$C$13^2)/4</f>
        <v>16.937448313309826</v>
      </c>
      <c r="O47" s="54">
        <f t="shared" si="27"/>
        <v>0</v>
      </c>
      <c r="P47" s="34">
        <f t="shared" si="37"/>
        <v>1.7671458676442586</v>
      </c>
      <c r="Q47" s="30">
        <f t="shared" si="28"/>
        <v>0</v>
      </c>
      <c r="R47" s="58">
        <f t="shared" si="30"/>
        <v>901.50783955903967</v>
      </c>
      <c r="S47" s="58">
        <f t="shared" si="14"/>
        <v>1255.9215525836557</v>
      </c>
      <c r="T47" s="58">
        <f t="shared" si="3"/>
        <v>100</v>
      </c>
      <c r="U47" s="88">
        <f>IF(R47=0,"-",FORECAST($C$8,Инклинометрия!$B$2:$B$152,Инклинометрия!$A$2:$A$152))</f>
        <v>1330</v>
      </c>
      <c r="V47" s="88">
        <f>IF(R47=0,"-",FORECAST($C$8-R47,Инклинометрия!$B$2:$B$152,Инклинометрия!$A$2:$A$152))</f>
        <v>473.56755241891227</v>
      </c>
      <c r="W47" s="88">
        <f>IF(R47&gt;0,FORECAST($C$8,Инклинометрия!$B$2:$B$152,Инклинометрия!$A$2:$A$152),IF(AB47=$C$8,"-",FORECAST($C$8-AB47,Инклинометрия!$B$2:$B$152,Инклинометрия!$A$2:$A$152)))</f>
        <v>1330</v>
      </c>
      <c r="X47" s="88">
        <f>IF(S47=0,"-",FORECAST($C$8-(S47+AB47),Инклинометрия!$B$2:$B$152,Инклинометрия!$A$2:$A$152))</f>
        <v>136.87452504552704</v>
      </c>
      <c r="Y47" s="88">
        <f>FORECAST($C$8+T47,Инклинометрия!$B$2:$B$152,Инклинометрия!$A$2:$A$152)</f>
        <v>1425</v>
      </c>
      <c r="Z47" s="88">
        <f>IF(R47=0,FORECAST($C$6-T47,Инклинометрия!$B$2:$B$152,Инклинометрия!$A$2:$A$152),FORECAST($C$8,Инклинометрия!$B$2:$B$152,Инклинометрия!$A$2:$A$152))</f>
        <v>1330</v>
      </c>
      <c r="AA47" s="61">
        <f t="shared" si="4"/>
        <v>281.54360380460156</v>
      </c>
      <c r="AB47" s="62">
        <f t="shared" si="15"/>
        <v>0</v>
      </c>
      <c r="AC47" s="62">
        <f t="shared" si="5"/>
        <v>0</v>
      </c>
      <c r="AD47" s="65">
        <f>IF(R47=0,FORECAST($C$8,Инклинометрия!$B$2:$B$152,Инклинометрия!$A$2:$A$152),V47)</f>
        <v>473.56755241891227</v>
      </c>
      <c r="AE47" s="65">
        <f>FORECAST($C$8-(R47+AA47),Инклинометрия!$B$2:$B$152,Инклинометрия!$A$2:$A$152)</f>
        <v>206.10112880454076</v>
      </c>
      <c r="AF47" s="65" t="str">
        <f>IF(AB47=0,"-",FORECAST($C$8,Инклинометрия!$B$2:$B$152,Инклинометрия!$A$2:$A$152))</f>
        <v>-</v>
      </c>
      <c r="AG47" s="65" t="str">
        <f>IF(AB47=0,"-",FORECAST($C$8-AB47,Инклинометрия!$B$2:$B$152,Инклинометрия!$A$2:$A$152))</f>
        <v>-</v>
      </c>
      <c r="AH47" s="65" t="str">
        <f>IF(AC47=0,"-",FORECAST($C$8+AC47,Инклинометрия!$B$2:$B$152,Инклинометрия!$A$2:$A$152))</f>
        <v>-</v>
      </c>
      <c r="AI47" s="89" t="str">
        <f>IF(AC47=0,"-",FORECAST($C$8,Инклинометрия!$B$2:$B$152,Инклинометрия!$A$2:$A$152))</f>
        <v>-</v>
      </c>
      <c r="AJ47" s="28"/>
      <c r="AK47" s="67">
        <f t="shared" si="16"/>
        <v>0</v>
      </c>
      <c r="AL47" s="28">
        <f t="shared" si="17"/>
        <v>0</v>
      </c>
      <c r="AM47" s="28">
        <f t="shared" si="39"/>
        <v>0.1</v>
      </c>
      <c r="AN47" s="26">
        <f t="shared" si="19"/>
        <v>0.1</v>
      </c>
      <c r="AO47" s="87">
        <f t="shared" si="20"/>
        <v>101325</v>
      </c>
      <c r="AP47" s="87">
        <f t="shared" si="6"/>
        <v>0</v>
      </c>
      <c r="AQ47" s="66">
        <f t="shared" si="7"/>
        <v>10030312.270915104</v>
      </c>
      <c r="AR47" s="66">
        <f t="shared" si="8"/>
        <v>9856472.34467653</v>
      </c>
      <c r="AS47" s="66">
        <f t="shared" si="9"/>
        <v>784800</v>
      </c>
      <c r="AT47" s="45">
        <f t="shared" si="10"/>
        <v>10916437.270915104</v>
      </c>
      <c r="AU47" s="75"/>
      <c r="BK47">
        <v>150</v>
      </c>
      <c r="BL47">
        <f t="shared" si="38"/>
        <v>1.5</v>
      </c>
      <c r="BM47">
        <f t="shared" si="31"/>
        <v>2.0062500000000001</v>
      </c>
      <c r="BN47" s="69">
        <f t="shared" si="32"/>
        <v>1.5</v>
      </c>
      <c r="BO47" s="69">
        <f t="shared" si="33"/>
        <v>1.2421286132587632</v>
      </c>
      <c r="BP47" s="69">
        <f t="shared" si="34"/>
        <v>84.254284762799884</v>
      </c>
      <c r="BQ47" s="69">
        <f t="shared" si="35"/>
        <v>-39.198328826019363</v>
      </c>
      <c r="BR47" s="69">
        <f t="shared" si="36"/>
        <v>99.749498660405422</v>
      </c>
    </row>
    <row r="48" spans="2:70" x14ac:dyDescent="0.3">
      <c r="B48" s="41">
        <f t="shared" si="21"/>
        <v>90</v>
      </c>
      <c r="C48" s="8">
        <f t="shared" si="22"/>
        <v>0.9</v>
      </c>
      <c r="D48" s="73">
        <f t="shared" si="0"/>
        <v>1.2037500000000001</v>
      </c>
      <c r="E48" s="29">
        <f t="shared" si="29"/>
        <v>298.10499226369575</v>
      </c>
      <c r="F48" s="29">
        <f t="shared" si="23"/>
        <v>16.561388459094225</v>
      </c>
      <c r="G48" s="29">
        <f t="shared" si="24"/>
        <v>22.150857064038529</v>
      </c>
      <c r="H48" s="17">
        <f t="shared" si="25"/>
        <v>398.715427152693</v>
      </c>
      <c r="I48" s="29">
        <f t="shared" si="11"/>
        <v>2.2250485660981263</v>
      </c>
      <c r="J48" s="29">
        <f t="shared" si="12"/>
        <v>20.847057720369943</v>
      </c>
      <c r="K48" s="39">
        <f t="shared" si="13"/>
        <v>1259.9733201094311</v>
      </c>
      <c r="L48" s="49">
        <f t="shared" si="1"/>
        <v>2.6670733320541071</v>
      </c>
      <c r="M48" s="48">
        <f t="shared" si="2"/>
        <v>0.89999999999999991</v>
      </c>
      <c r="N48" s="51">
        <f t="shared" si="26"/>
        <v>16.992090741337428</v>
      </c>
      <c r="O48" s="54">
        <f t="shared" si="27"/>
        <v>0</v>
      </c>
      <c r="P48" s="34">
        <f t="shared" si="37"/>
        <v>1.7671458676442586</v>
      </c>
      <c r="Q48" s="30">
        <f t="shared" si="28"/>
        <v>0</v>
      </c>
      <c r="R48" s="58">
        <f t="shared" si="30"/>
        <v>883.40875002077667</v>
      </c>
      <c r="S48" s="58">
        <f t="shared" si="14"/>
        <v>1259.9733201094311</v>
      </c>
      <c r="T48" s="58">
        <f t="shared" si="3"/>
        <v>100</v>
      </c>
      <c r="U48" s="88">
        <f>IF(R48=0,"-",FORECAST($C$8,Инклинометрия!$B$2:$B$152,Инклинометрия!$A$2:$A$152))</f>
        <v>1330</v>
      </c>
      <c r="V48" s="88">
        <f>IF(R48=0,"-",FORECAST($C$8-R48,Инклинометрия!$B$2:$B$152,Инклинометрия!$A$2:$A$152))</f>
        <v>490.76168748026214</v>
      </c>
      <c r="W48" s="88">
        <f>IF(R48&gt;0,FORECAST($C$8,Инклинометрия!$B$2:$B$152,Инклинометрия!$A$2:$A$152),IF(AB48=$C$8,"-",FORECAST($C$8-AB48,Инклинометрия!$B$2:$B$152,Инклинометрия!$A$2:$A$152)))</f>
        <v>1330</v>
      </c>
      <c r="X48" s="88">
        <f>IF(S48=0,"-",FORECAST($C$8-(S48+AB48),Инклинометрия!$B$2:$B$152,Инклинометрия!$A$2:$A$152))</f>
        <v>133.02534589604042</v>
      </c>
      <c r="Y48" s="88">
        <f>FORECAST($C$8+T48,Инклинометрия!$B$2:$B$152,Инклинометрия!$A$2:$A$152)</f>
        <v>1425</v>
      </c>
      <c r="Z48" s="88">
        <f>IF(R48=0,FORECAST($C$6-T48,Инклинометрия!$B$2:$B$152,Инклинометрия!$A$2:$A$152),FORECAST($C$8,Инклинометрия!$B$2:$B$152,Инклинометрия!$A$2:$A$152))</f>
        <v>1330</v>
      </c>
      <c r="AA48" s="61">
        <f t="shared" si="4"/>
        <v>298.10499226369575</v>
      </c>
      <c r="AB48" s="62">
        <f t="shared" si="15"/>
        <v>0</v>
      </c>
      <c r="AC48" s="62">
        <f t="shared" si="5"/>
        <v>0</v>
      </c>
      <c r="AD48" s="65">
        <f>IF(R48=0,FORECAST($C$8,Инклинометрия!$B$2:$B$152,Инклинометрия!$A$2:$A$152),V48)</f>
        <v>490.76168748026214</v>
      </c>
      <c r="AE48" s="65">
        <f>FORECAST($C$8-(R48+AA48),Инклинометрия!$B$2:$B$152,Инклинометрия!$A$2:$A$152)</f>
        <v>207.5619448297513</v>
      </c>
      <c r="AF48" s="65" t="str">
        <f>IF(AB48=0,"-",FORECAST($C$8,Инклинометрия!$B$2:$B$152,Инклинометрия!$A$2:$A$152))</f>
        <v>-</v>
      </c>
      <c r="AG48" s="65" t="str">
        <f>IF(AB48=0,"-",FORECAST($C$8-AB48,Инклинометрия!$B$2:$B$152,Инклинометрия!$A$2:$A$152))</f>
        <v>-</v>
      </c>
      <c r="AH48" s="65" t="str">
        <f>IF(AC48=0,"-",FORECAST($C$8+AC48,Инклинометрия!$B$2:$B$152,Инклинометрия!$A$2:$A$152))</f>
        <v>-</v>
      </c>
      <c r="AI48" s="89" t="str">
        <f>IF(AC48=0,"-",FORECAST($C$8,Инклинометрия!$B$2:$B$152,Инклинометрия!$A$2:$A$152))</f>
        <v>-</v>
      </c>
      <c r="AJ48" s="28"/>
      <c r="AK48" s="67">
        <f t="shared" si="16"/>
        <v>0</v>
      </c>
      <c r="AL48" s="28">
        <f t="shared" si="17"/>
        <v>0</v>
      </c>
      <c r="AM48" s="28">
        <f t="shared" si="39"/>
        <v>0.1</v>
      </c>
      <c r="AN48" s="26">
        <f t="shared" si="19"/>
        <v>0.1</v>
      </c>
      <c r="AO48" s="87">
        <f t="shared" si="20"/>
        <v>101325</v>
      </c>
      <c r="AP48" s="87">
        <f t="shared" si="6"/>
        <v>0</v>
      </c>
      <c r="AQ48" s="66">
        <f t="shared" si="7"/>
        <v>10062110.542457391</v>
      </c>
      <c r="AR48" s="66">
        <f t="shared" si="8"/>
        <v>9888270.6162188165</v>
      </c>
      <c r="AS48" s="66">
        <f t="shared" si="9"/>
        <v>784800</v>
      </c>
      <c r="AT48" s="45">
        <f t="shared" si="10"/>
        <v>10948235.542457391</v>
      </c>
      <c r="AU48" s="75"/>
      <c r="BK48">
        <v>160</v>
      </c>
      <c r="BL48">
        <f t="shared" si="38"/>
        <v>1.6</v>
      </c>
      <c r="BM48">
        <f t="shared" si="31"/>
        <v>2.14</v>
      </c>
      <c r="BN48" s="69">
        <f t="shared" si="32"/>
        <v>1.6</v>
      </c>
      <c r="BO48" s="69">
        <f t="shared" si="33"/>
        <v>1.2870481963129552</v>
      </c>
      <c r="BP48" s="69">
        <f t="shared" si="34"/>
        <v>86.692607786027409</v>
      </c>
      <c r="BQ48" s="69">
        <f t="shared" si="35"/>
        <v>-55.469886626078754</v>
      </c>
      <c r="BR48" s="69">
        <f t="shared" si="36"/>
        <v>99.957360304150527</v>
      </c>
    </row>
    <row r="49" spans="2:70" x14ac:dyDescent="0.3">
      <c r="B49" s="41">
        <f t="shared" si="21"/>
        <v>95</v>
      </c>
      <c r="C49" s="8">
        <f t="shared" si="22"/>
        <v>0.95000000000000007</v>
      </c>
      <c r="D49" s="73">
        <f t="shared" si="0"/>
        <v>1.2706250000000001</v>
      </c>
      <c r="E49" s="29">
        <f t="shared" si="29"/>
        <v>314.66638072279</v>
      </c>
      <c r="F49" s="29">
        <f t="shared" si="23"/>
        <v>16.561388459094225</v>
      </c>
      <c r="G49" s="29">
        <f t="shared" si="24"/>
        <v>22.150857064038529</v>
      </c>
      <c r="H49" s="17">
        <f t="shared" si="25"/>
        <v>420.86628421673151</v>
      </c>
      <c r="I49" s="29">
        <f t="shared" si="11"/>
        <v>2.2250485660981263</v>
      </c>
      <c r="J49" s="29">
        <f t="shared" si="12"/>
        <v>20.847057720369943</v>
      </c>
      <c r="K49" s="39">
        <f t="shared" si="13"/>
        <v>1264.0250876352063</v>
      </c>
      <c r="L49" s="49">
        <f t="shared" si="1"/>
        <v>2.6124309040265081</v>
      </c>
      <c r="M49" s="48">
        <f t="shared" si="2"/>
        <v>0.95</v>
      </c>
      <c r="N49" s="51">
        <f t="shared" si="26"/>
        <v>17.04673316936503</v>
      </c>
      <c r="O49" s="54">
        <f t="shared" si="27"/>
        <v>0</v>
      </c>
      <c r="P49" s="34">
        <f t="shared" si="37"/>
        <v>1.7671458676442586</v>
      </c>
      <c r="Q49" s="30">
        <f t="shared" si="28"/>
        <v>0</v>
      </c>
      <c r="R49" s="58">
        <f t="shared" si="30"/>
        <v>865.30966048251332</v>
      </c>
      <c r="S49" s="58">
        <f t="shared" si="14"/>
        <v>1264.0250876352063</v>
      </c>
      <c r="T49" s="58">
        <f t="shared" si="3"/>
        <v>100</v>
      </c>
      <c r="U49" s="88">
        <f>IF(R49=0,"-",FORECAST($C$8,Инклинометрия!$B$2:$B$152,Инклинометрия!$A$2:$A$152))</f>
        <v>1330</v>
      </c>
      <c r="V49" s="88">
        <f>IF(R49=0,"-",FORECAST($C$8-R49,Инклинометрия!$B$2:$B$152,Инклинометрия!$A$2:$A$152))</f>
        <v>507.95582254161229</v>
      </c>
      <c r="W49" s="88">
        <f>IF(R49&gt;0,FORECAST($C$8,Инклинометрия!$B$2:$B$152,Инклинометрия!$A$2:$A$152),IF(AB49=$C$8,"-",FORECAST($C$8-AB49,Инклинометрия!$B$2:$B$152,Инклинометрия!$A$2:$A$152)))</f>
        <v>1330</v>
      </c>
      <c r="X49" s="88">
        <f>IF(S49=0,"-",FORECAST($C$8-(S49+AB49),Инклинометрия!$B$2:$B$152,Инклинометрия!$A$2:$A$152))</f>
        <v>129.176166746554</v>
      </c>
      <c r="Y49" s="88">
        <f>FORECAST($C$8+T49,Инклинометрия!$B$2:$B$152,Инклинометрия!$A$2:$A$152)</f>
        <v>1425</v>
      </c>
      <c r="Z49" s="88">
        <f>IF(R49=0,FORECAST($C$6-T49,Инклинометрия!$B$2:$B$152,Инклинометрия!$A$2:$A$152),FORECAST($C$8,Инклинометрия!$B$2:$B$152,Инклинометрия!$A$2:$A$152))</f>
        <v>1330</v>
      </c>
      <c r="AA49" s="61">
        <f t="shared" si="4"/>
        <v>314.66638072279</v>
      </c>
      <c r="AB49" s="62">
        <f t="shared" si="15"/>
        <v>0</v>
      </c>
      <c r="AC49" s="62">
        <f t="shared" si="5"/>
        <v>0</v>
      </c>
      <c r="AD49" s="65">
        <f>IF(R49=0,FORECAST($C$8,Инклинометрия!$B$2:$B$152,Инклинометрия!$A$2:$A$152),V49)</f>
        <v>507.95582254161229</v>
      </c>
      <c r="AE49" s="65">
        <f>FORECAST($C$8-(R49+AA49),Инклинометрия!$B$2:$B$152,Инклинометрия!$A$2:$A$152)</f>
        <v>209.02276085496183</v>
      </c>
      <c r="AF49" s="65" t="str">
        <f>IF(AB49=0,"-",FORECAST($C$8,Инклинометрия!$B$2:$B$152,Инклинометрия!$A$2:$A$152))</f>
        <v>-</v>
      </c>
      <c r="AG49" s="65" t="str">
        <f>IF(AB49=0,"-",FORECAST($C$8-AB49,Инклинометрия!$B$2:$B$152,Инклинометрия!$A$2:$A$152))</f>
        <v>-</v>
      </c>
      <c r="AH49" s="65" t="str">
        <f>IF(AC49=0,"-",FORECAST($C$8+AC49,Инклинометрия!$B$2:$B$152,Инклинометрия!$A$2:$A$152))</f>
        <v>-</v>
      </c>
      <c r="AI49" s="89" t="str">
        <f>IF(AC49=0,"-",FORECAST($C$8,Инклинометрия!$B$2:$B$152,Инклинометрия!$A$2:$A$152))</f>
        <v>-</v>
      </c>
      <c r="AJ49" s="28"/>
      <c r="AK49" s="67">
        <f t="shared" si="16"/>
        <v>0</v>
      </c>
      <c r="AL49" s="28">
        <f t="shared" si="17"/>
        <v>0</v>
      </c>
      <c r="AM49" s="28">
        <f t="shared" si="39"/>
        <v>0.1</v>
      </c>
      <c r="AN49" s="26">
        <f t="shared" si="19"/>
        <v>0.1</v>
      </c>
      <c r="AO49" s="87">
        <f t="shared" si="20"/>
        <v>101325</v>
      </c>
      <c r="AP49" s="87">
        <f t="shared" si="6"/>
        <v>0</v>
      </c>
      <c r="AQ49" s="66">
        <f t="shared" si="7"/>
        <v>10093908.813999675</v>
      </c>
      <c r="AR49" s="66">
        <f t="shared" si="8"/>
        <v>9920068.8877610993</v>
      </c>
      <c r="AS49" s="66">
        <f t="shared" si="9"/>
        <v>784800</v>
      </c>
      <c r="AT49" s="45">
        <f t="shared" si="10"/>
        <v>10980033.813999675</v>
      </c>
      <c r="AU49" s="75"/>
      <c r="BK49">
        <v>170</v>
      </c>
      <c r="BL49">
        <f t="shared" si="38"/>
        <v>1.7</v>
      </c>
      <c r="BM49">
        <f t="shared" si="31"/>
        <v>2.2737500000000002</v>
      </c>
      <c r="BN49" s="69">
        <f t="shared" si="32"/>
        <v>1.7</v>
      </c>
      <c r="BO49" s="69">
        <f t="shared" si="33"/>
        <v>1.3392149567393403</v>
      </c>
      <c r="BP49" s="69">
        <f t="shared" si="34"/>
        <v>86.123615414629384</v>
      </c>
      <c r="BQ49" s="69">
        <f t="shared" si="35"/>
        <v>-72.976857913493333</v>
      </c>
      <c r="BR49" s="69">
        <f t="shared" si="36"/>
        <v>99.16648104524684</v>
      </c>
    </row>
    <row r="50" spans="2:70" x14ac:dyDescent="0.3">
      <c r="B50" s="41">
        <f t="shared" si="21"/>
        <v>100</v>
      </c>
      <c r="C50" s="8">
        <f t="shared" si="22"/>
        <v>1</v>
      </c>
      <c r="D50" s="73">
        <f t="shared" si="0"/>
        <v>1.3374999999999999</v>
      </c>
      <c r="E50" s="29">
        <f t="shared" si="29"/>
        <v>331.22776918188418</v>
      </c>
      <c r="F50" s="29">
        <f t="shared" si="23"/>
        <v>16.561388459094186</v>
      </c>
      <c r="G50" s="29">
        <f t="shared" si="24"/>
        <v>22.150857064038473</v>
      </c>
      <c r="H50" s="17">
        <f t="shared" si="25"/>
        <v>443.01714128076998</v>
      </c>
      <c r="I50" s="29">
        <f t="shared" si="11"/>
        <v>2.2250485660981263</v>
      </c>
      <c r="J50" s="29">
        <f t="shared" si="12"/>
        <v>20.847057720369914</v>
      </c>
      <c r="K50" s="39">
        <f t="shared" si="13"/>
        <v>1268.0768551609817</v>
      </c>
      <c r="L50" s="49">
        <f t="shared" si="1"/>
        <v>2.5577884759989096</v>
      </c>
      <c r="M50" s="48">
        <f t="shared" si="2"/>
        <v>0.99999999999999989</v>
      </c>
      <c r="N50" s="51">
        <f t="shared" si="26"/>
        <v>17.101375597392632</v>
      </c>
      <c r="O50" s="54">
        <f t="shared" si="27"/>
        <v>0</v>
      </c>
      <c r="P50" s="34">
        <f t="shared" si="37"/>
        <v>1.7671458676442586</v>
      </c>
      <c r="Q50" s="30">
        <f t="shared" si="28"/>
        <v>0</v>
      </c>
      <c r="R50" s="58">
        <f t="shared" si="30"/>
        <v>847.21057094425021</v>
      </c>
      <c r="S50" s="58">
        <f t="shared" si="14"/>
        <v>1268.0768551609817</v>
      </c>
      <c r="T50" s="58">
        <f t="shared" si="3"/>
        <v>100</v>
      </c>
      <c r="U50" s="88">
        <f>IF(R50=0,"-",FORECAST($C$8,Инклинометрия!$B$2:$B$152,Инклинометрия!$A$2:$A$152))</f>
        <v>1330</v>
      </c>
      <c r="V50" s="88">
        <f>IF(R50=0,"-",FORECAST($C$8-R50,Инклинометрия!$B$2:$B$152,Инклинометрия!$A$2:$A$152))</f>
        <v>525.14995760296233</v>
      </c>
      <c r="W50" s="88">
        <f>IF(R50&gt;0,FORECAST($C$8,Инклинометрия!$B$2:$B$152,Инклинометрия!$A$2:$A$152),IF(AB50=$C$8,"-",FORECAST($C$8-AB50,Инклинометрия!$B$2:$B$152,Инклинометрия!$A$2:$A$152)))</f>
        <v>1330</v>
      </c>
      <c r="X50" s="88">
        <f>IF(S50=0,"-",FORECAST($C$8-(S50+AB50),Инклинометрия!$B$2:$B$152,Инклинометрия!$A$2:$A$152))</f>
        <v>125.32698759706736</v>
      </c>
      <c r="Y50" s="88">
        <f>FORECAST($C$8+T50,Инклинометрия!$B$2:$B$152,Инклинометрия!$A$2:$A$152)</f>
        <v>1425</v>
      </c>
      <c r="Z50" s="88">
        <f>IF(R50=0,FORECAST($C$6-T50,Инклинометрия!$B$2:$B$152,Инклинометрия!$A$2:$A$152),FORECAST($C$8,Инклинометрия!$B$2:$B$152,Инклинометрия!$A$2:$A$152))</f>
        <v>1330</v>
      </c>
      <c r="AA50" s="61">
        <f t="shared" si="4"/>
        <v>331.22776918188418</v>
      </c>
      <c r="AB50" s="62">
        <f t="shared" si="15"/>
        <v>0</v>
      </c>
      <c r="AC50" s="62">
        <f t="shared" si="5"/>
        <v>0</v>
      </c>
      <c r="AD50" s="65">
        <f>IF(R50=0,FORECAST($C$8,Инклинометрия!$B$2:$B$152,Инклинометрия!$A$2:$A$152),V50)</f>
        <v>525.14995760296233</v>
      </c>
      <c r="AE50" s="65">
        <f>FORECAST($C$8-(R50+AA50),Инклинометрия!$B$2:$B$152,Инклинометрия!$A$2:$A$152)</f>
        <v>210.48357688017236</v>
      </c>
      <c r="AF50" s="65" t="str">
        <f>IF(AB50=0,"-",FORECAST($C$8,Инклинометрия!$B$2:$B$152,Инклинометрия!$A$2:$A$152))</f>
        <v>-</v>
      </c>
      <c r="AG50" s="65" t="str">
        <f>IF(AB50=0,"-",FORECAST($C$8-AB50,Инклинометрия!$B$2:$B$152,Инклинометрия!$A$2:$A$152))</f>
        <v>-</v>
      </c>
      <c r="AH50" s="65" t="str">
        <f>IF(AC50=0,"-",FORECAST($C$8+AC50,Инклинометрия!$B$2:$B$152,Инклинометрия!$A$2:$A$152))</f>
        <v>-</v>
      </c>
      <c r="AI50" s="89" t="str">
        <f>IF(AC50=0,"-",FORECAST($C$8,Инклинометрия!$B$2:$B$152,Инклинометрия!$A$2:$A$152))</f>
        <v>-</v>
      </c>
      <c r="AJ50" s="28"/>
      <c r="AK50" s="67">
        <f t="shared" si="16"/>
        <v>0</v>
      </c>
      <c r="AL50" s="28">
        <f t="shared" si="17"/>
        <v>0</v>
      </c>
      <c r="AM50" s="28">
        <f t="shared" si="39"/>
        <v>0.1</v>
      </c>
      <c r="AN50" s="26">
        <f t="shared" si="19"/>
        <v>0.1</v>
      </c>
      <c r="AO50" s="87">
        <f t="shared" si="20"/>
        <v>101325</v>
      </c>
      <c r="AP50" s="87">
        <f t="shared" si="6"/>
        <v>0</v>
      </c>
      <c r="AQ50" s="66">
        <f t="shared" si="7"/>
        <v>10125707.08554196</v>
      </c>
      <c r="AR50" s="66">
        <f t="shared" si="8"/>
        <v>9951867.1593033858</v>
      </c>
      <c r="AS50" s="66">
        <f t="shared" si="9"/>
        <v>784800</v>
      </c>
      <c r="AT50" s="45">
        <f t="shared" si="10"/>
        <v>11011832.08554196</v>
      </c>
      <c r="AU50" s="75"/>
      <c r="BK50">
        <v>180</v>
      </c>
      <c r="BL50">
        <f t="shared" si="38"/>
        <v>1.8</v>
      </c>
      <c r="BM50">
        <f t="shared" si="31"/>
        <v>2.4075000000000002</v>
      </c>
      <c r="BN50" s="69">
        <f t="shared" si="32"/>
        <v>1.8</v>
      </c>
      <c r="BO50" s="69">
        <f t="shared" si="33"/>
        <v>1.4001757972781548</v>
      </c>
      <c r="BP50" s="69">
        <f t="shared" si="34"/>
        <v>82.211959680358603</v>
      </c>
      <c r="BQ50" s="69">
        <f t="shared" si="35"/>
        <v>-91.112257669899165</v>
      </c>
      <c r="BR50" s="69">
        <f t="shared" si="36"/>
        <v>97.384763087819536</v>
      </c>
    </row>
    <row r="51" spans="2:70" x14ac:dyDescent="0.3">
      <c r="B51" s="41">
        <f t="shared" si="21"/>
        <v>105</v>
      </c>
      <c r="C51" s="8">
        <f t="shared" si="22"/>
        <v>1.05</v>
      </c>
      <c r="D51" s="73">
        <f t="shared" si="0"/>
        <v>1.4043749999999999</v>
      </c>
      <c r="E51" s="29">
        <f t="shared" si="29"/>
        <v>347.78915764097843</v>
      </c>
      <c r="F51" s="29">
        <f t="shared" si="23"/>
        <v>16.561388459094225</v>
      </c>
      <c r="G51" s="29">
        <f t="shared" si="24"/>
        <v>22.150857064038529</v>
      </c>
      <c r="H51" s="17">
        <f t="shared" si="25"/>
        <v>465.1679983448085</v>
      </c>
      <c r="I51" s="29">
        <f t="shared" si="11"/>
        <v>2.2250485660981263</v>
      </c>
      <c r="J51" s="29">
        <f t="shared" si="12"/>
        <v>20.847057720369943</v>
      </c>
      <c r="K51" s="39">
        <f t="shared" si="13"/>
        <v>1272.1286226867569</v>
      </c>
      <c r="L51" s="49">
        <f t="shared" si="1"/>
        <v>2.503146047971311</v>
      </c>
      <c r="M51" s="48">
        <f t="shared" si="2"/>
        <v>1.05</v>
      </c>
      <c r="N51" s="51">
        <f t="shared" si="26"/>
        <v>17.156018025420231</v>
      </c>
      <c r="O51" s="54">
        <f t="shared" si="27"/>
        <v>0</v>
      </c>
      <c r="P51" s="34">
        <f t="shared" si="37"/>
        <v>1.7671458676442586</v>
      </c>
      <c r="Q51" s="30">
        <f t="shared" si="28"/>
        <v>0</v>
      </c>
      <c r="R51" s="58">
        <f t="shared" si="30"/>
        <v>829.11148140598698</v>
      </c>
      <c r="S51" s="58">
        <f t="shared" si="14"/>
        <v>1272.1286226867569</v>
      </c>
      <c r="T51" s="58">
        <f t="shared" si="3"/>
        <v>100</v>
      </c>
      <c r="U51" s="88">
        <f>IF(R51=0,"-",FORECAST($C$8,Инклинометрия!$B$2:$B$152,Инклинометрия!$A$2:$A$152))</f>
        <v>1330</v>
      </c>
      <c r="V51" s="88">
        <f>IF(R51=0,"-",FORECAST($C$8-R51,Инклинометрия!$B$2:$B$152,Инклинометрия!$A$2:$A$152))</f>
        <v>542.34409266431237</v>
      </c>
      <c r="W51" s="88">
        <f>IF(R51&gt;0,FORECAST($C$8,Инклинометрия!$B$2:$B$152,Инклинометрия!$A$2:$A$152),IF(AB51=$C$8,"-",FORECAST($C$8-AB51,Инклинометрия!$B$2:$B$152,Инклинометрия!$A$2:$A$152)))</f>
        <v>1330</v>
      </c>
      <c r="X51" s="88">
        <f>IF(S51=0,"-",FORECAST($C$8-(S51+AB51),Инклинометрия!$B$2:$B$152,Инклинометрия!$A$2:$A$152))</f>
        <v>121.47780844758094</v>
      </c>
      <c r="Y51" s="88">
        <f>FORECAST($C$8+T51,Инклинометрия!$B$2:$B$152,Инклинометрия!$A$2:$A$152)</f>
        <v>1425</v>
      </c>
      <c r="Z51" s="88">
        <f>IF(R51=0,FORECAST($C$6-T51,Инклинометрия!$B$2:$B$152,Инклинометрия!$A$2:$A$152),FORECAST($C$8,Инклинометрия!$B$2:$B$152,Инклинометрия!$A$2:$A$152))</f>
        <v>1330</v>
      </c>
      <c r="AA51" s="61">
        <f t="shared" si="4"/>
        <v>347.78915764097843</v>
      </c>
      <c r="AB51" s="62">
        <f t="shared" si="15"/>
        <v>0</v>
      </c>
      <c r="AC51" s="62">
        <f t="shared" si="5"/>
        <v>0</v>
      </c>
      <c r="AD51" s="65">
        <f>IF(R51=0,FORECAST($C$8,Инклинометрия!$B$2:$B$152,Инклинометрия!$A$2:$A$152),V51)</f>
        <v>542.34409266431237</v>
      </c>
      <c r="AE51" s="65">
        <f>FORECAST($C$8-(R51+AA51),Инклинометрия!$B$2:$B$152,Инклинометрия!$A$2:$A$152)</f>
        <v>211.9443929053829</v>
      </c>
      <c r="AF51" s="65" t="str">
        <f>IF(AB51=0,"-",FORECAST($C$8,Инклинометрия!$B$2:$B$152,Инклинометрия!$A$2:$A$152))</f>
        <v>-</v>
      </c>
      <c r="AG51" s="65" t="str">
        <f>IF(AB51=0,"-",FORECAST($C$8-AB51,Инклинометрия!$B$2:$B$152,Инклинометрия!$A$2:$A$152))</f>
        <v>-</v>
      </c>
      <c r="AH51" s="65" t="str">
        <f>IF(AC51=0,"-",FORECAST($C$8+AC51,Инклинометрия!$B$2:$B$152,Инклинометрия!$A$2:$A$152))</f>
        <v>-</v>
      </c>
      <c r="AI51" s="89" t="str">
        <f>IF(AC51=0,"-",FORECAST($C$8,Инклинометрия!$B$2:$B$152,Инклинометрия!$A$2:$A$152))</f>
        <v>-</v>
      </c>
      <c r="AJ51" s="28"/>
      <c r="AK51" s="67">
        <f t="shared" si="16"/>
        <v>0</v>
      </c>
      <c r="AL51" s="28">
        <f t="shared" si="17"/>
        <v>0</v>
      </c>
      <c r="AM51" s="28">
        <f t="shared" si="39"/>
        <v>0.1</v>
      </c>
      <c r="AN51" s="26">
        <f t="shared" si="19"/>
        <v>0.1</v>
      </c>
      <c r="AO51" s="87">
        <f t="shared" si="20"/>
        <v>101325</v>
      </c>
      <c r="AP51" s="87">
        <f t="shared" si="6"/>
        <v>0</v>
      </c>
      <c r="AQ51" s="66">
        <f t="shared" si="7"/>
        <v>10157505.357084244</v>
      </c>
      <c r="AR51" s="66">
        <f t="shared" si="8"/>
        <v>9983665.4308456685</v>
      </c>
      <c r="AS51" s="66">
        <f t="shared" si="9"/>
        <v>784800</v>
      </c>
      <c r="AT51" s="45">
        <f t="shared" si="10"/>
        <v>11043630.357084244</v>
      </c>
      <c r="AU51" s="75"/>
      <c r="BK51">
        <v>190</v>
      </c>
      <c r="BL51">
        <f t="shared" si="38"/>
        <v>1.9</v>
      </c>
      <c r="BM51">
        <f t="shared" si="31"/>
        <v>2.5412500000000002</v>
      </c>
      <c r="BN51" s="69">
        <f t="shared" si="32"/>
        <v>1.9</v>
      </c>
      <c r="BO51" s="69">
        <f t="shared" si="33"/>
        <v>1.4719816729344199</v>
      </c>
      <c r="BP51" s="69">
        <f t="shared" si="34"/>
        <v>74.755968204244184</v>
      </c>
      <c r="BQ51" s="69">
        <f t="shared" si="35"/>
        <v>-109.19019184681383</v>
      </c>
      <c r="BR51" s="69">
        <f t="shared" si="36"/>
        <v>94.630008768741433</v>
      </c>
    </row>
    <row r="52" spans="2:70" x14ac:dyDescent="0.3">
      <c r="B52" s="41">
        <f t="shared" si="21"/>
        <v>110</v>
      </c>
      <c r="C52" s="8">
        <f t="shared" si="22"/>
        <v>1.1000000000000001</v>
      </c>
      <c r="D52" s="73">
        <f t="shared" si="0"/>
        <v>1.4712499999999999</v>
      </c>
      <c r="E52" s="29">
        <f t="shared" si="29"/>
        <v>364.35054610007262</v>
      </c>
      <c r="F52" s="29">
        <f t="shared" si="23"/>
        <v>16.561388459094225</v>
      </c>
      <c r="G52" s="29">
        <f t="shared" si="24"/>
        <v>22.150857064038529</v>
      </c>
      <c r="H52" s="17">
        <f t="shared" si="25"/>
        <v>487.31885540884701</v>
      </c>
      <c r="I52" s="29">
        <f t="shared" si="11"/>
        <v>2.2250485660981263</v>
      </c>
      <c r="J52" s="29">
        <f t="shared" si="12"/>
        <v>20.847057720369943</v>
      </c>
      <c r="K52" s="39">
        <f t="shared" si="13"/>
        <v>1276.1803902125321</v>
      </c>
      <c r="L52" s="49">
        <f t="shared" si="1"/>
        <v>2.4485036199437116</v>
      </c>
      <c r="M52" s="48">
        <f t="shared" si="2"/>
        <v>1.1000000000000001</v>
      </c>
      <c r="N52" s="51">
        <f t="shared" si="26"/>
        <v>17.210660453447833</v>
      </c>
      <c r="O52" s="54">
        <f t="shared" si="27"/>
        <v>0</v>
      </c>
      <c r="P52" s="34">
        <f t="shared" si="37"/>
        <v>1.7671458676442586</v>
      </c>
      <c r="Q52" s="30">
        <f t="shared" si="28"/>
        <v>0</v>
      </c>
      <c r="R52" s="58">
        <f t="shared" si="30"/>
        <v>811.01239186772364</v>
      </c>
      <c r="S52" s="58">
        <f t="shared" si="14"/>
        <v>1276.1803902125321</v>
      </c>
      <c r="T52" s="58">
        <f t="shared" si="3"/>
        <v>100</v>
      </c>
      <c r="U52" s="88">
        <f>IF(R52=0,"-",FORECAST($C$8,Инклинометрия!$B$2:$B$152,Инклинометрия!$A$2:$A$152))</f>
        <v>1330</v>
      </c>
      <c r="V52" s="88">
        <f>IF(R52=0,"-",FORECAST($C$8-R52,Инклинометрия!$B$2:$B$152,Инклинометрия!$A$2:$A$152))</f>
        <v>559.53822772566252</v>
      </c>
      <c r="W52" s="88">
        <f>IF(R52&gt;0,FORECAST($C$8,Инклинометрия!$B$2:$B$152,Инклинометрия!$A$2:$A$152),IF(AB52=$C$8,"-",FORECAST($C$8-AB52,Инклинометрия!$B$2:$B$152,Инклинометрия!$A$2:$A$152)))</f>
        <v>1330</v>
      </c>
      <c r="X52" s="88">
        <f>IF(S52=0,"-",FORECAST($C$8-(S52+AB52),Инклинометрия!$B$2:$B$152,Инклинометрия!$A$2:$A$152))</f>
        <v>117.62862929809452</v>
      </c>
      <c r="Y52" s="88">
        <f>FORECAST($C$8+T52,Инклинометрия!$B$2:$B$152,Инклинометрия!$A$2:$A$152)</f>
        <v>1425</v>
      </c>
      <c r="Z52" s="88">
        <f>IF(R52=0,FORECAST($C$6-T52,Инклинометрия!$B$2:$B$152,Инклинометрия!$A$2:$A$152),FORECAST($C$8,Инклинометрия!$B$2:$B$152,Инклинометрия!$A$2:$A$152))</f>
        <v>1330</v>
      </c>
      <c r="AA52" s="61">
        <f t="shared" si="4"/>
        <v>364.35054610007262</v>
      </c>
      <c r="AB52" s="62">
        <f t="shared" si="15"/>
        <v>0</v>
      </c>
      <c r="AC52" s="62">
        <f t="shared" si="5"/>
        <v>0</v>
      </c>
      <c r="AD52" s="65">
        <f>IF(R52=0,FORECAST($C$8,Инклинометрия!$B$2:$B$152,Инклинометрия!$A$2:$A$152),V52)</f>
        <v>559.53822772566252</v>
      </c>
      <c r="AE52" s="65">
        <f>FORECAST($C$8-(R52+AA52),Инклинометрия!$B$2:$B$152,Инклинометрия!$A$2:$A$152)</f>
        <v>213.40520893059343</v>
      </c>
      <c r="AF52" s="65" t="str">
        <f>IF(AB52=0,"-",FORECAST($C$8,Инклинометрия!$B$2:$B$152,Инклинометрия!$A$2:$A$152))</f>
        <v>-</v>
      </c>
      <c r="AG52" s="65" t="str">
        <f>IF(AB52=0,"-",FORECAST($C$8-AB52,Инклинометрия!$B$2:$B$152,Инклинометрия!$A$2:$A$152))</f>
        <v>-</v>
      </c>
      <c r="AH52" s="65" t="str">
        <f>IF(AC52=0,"-",FORECAST($C$8+AC52,Инклинометрия!$B$2:$B$152,Инклинометрия!$A$2:$A$152))</f>
        <v>-</v>
      </c>
      <c r="AI52" s="89" t="str">
        <f>IF(AC52=0,"-",FORECAST($C$8,Инклинометрия!$B$2:$B$152,Инклинометрия!$A$2:$A$152))</f>
        <v>-</v>
      </c>
      <c r="AJ52" s="28"/>
      <c r="AK52" s="67">
        <f t="shared" si="16"/>
        <v>0</v>
      </c>
      <c r="AL52" s="28">
        <f t="shared" si="17"/>
        <v>0</v>
      </c>
      <c r="AM52" s="28">
        <f t="shared" si="39"/>
        <v>0.1</v>
      </c>
      <c r="AN52" s="26">
        <f t="shared" si="19"/>
        <v>0.1</v>
      </c>
      <c r="AO52" s="87">
        <f t="shared" si="20"/>
        <v>101325</v>
      </c>
      <c r="AP52" s="87">
        <f t="shared" si="6"/>
        <v>0</v>
      </c>
      <c r="AQ52" s="66">
        <f t="shared" si="7"/>
        <v>10189303.628626527</v>
      </c>
      <c r="AR52" s="66">
        <f t="shared" si="8"/>
        <v>10015463.702387951</v>
      </c>
      <c r="AS52" s="66">
        <f t="shared" si="9"/>
        <v>784800</v>
      </c>
      <c r="AT52" s="45">
        <f t="shared" si="10"/>
        <v>11075428.628626527</v>
      </c>
      <c r="AU52" s="75"/>
      <c r="BK52">
        <v>200</v>
      </c>
      <c r="BL52">
        <f t="shared" si="38"/>
        <v>2</v>
      </c>
      <c r="BM52">
        <f t="shared" si="31"/>
        <v>2.6749999999999998</v>
      </c>
      <c r="BN52" s="69">
        <f t="shared" si="32"/>
        <v>2</v>
      </c>
      <c r="BO52" s="69">
        <f t="shared" si="33"/>
        <v>1.5574077246549023</v>
      </c>
      <c r="BP52" s="69">
        <f t="shared" si="34"/>
        <v>63.704767863034235</v>
      </c>
      <c r="BQ52" s="69">
        <f t="shared" si="35"/>
        <v>-126.47695908007005</v>
      </c>
      <c r="BR52" s="69">
        <f t="shared" si="36"/>
        <v>90.929742682568175</v>
      </c>
    </row>
    <row r="53" spans="2:70" x14ac:dyDescent="0.3">
      <c r="B53" s="41">
        <f t="shared" si="21"/>
        <v>115</v>
      </c>
      <c r="C53" s="8">
        <f t="shared" si="22"/>
        <v>1.1500000000000001</v>
      </c>
      <c r="D53" s="73">
        <f t="shared" si="0"/>
        <v>1.5381250000000002</v>
      </c>
      <c r="E53" s="29">
        <f t="shared" si="29"/>
        <v>380.91193455916681</v>
      </c>
      <c r="F53" s="29">
        <f t="shared" si="23"/>
        <v>16.561388459094225</v>
      </c>
      <c r="G53" s="29">
        <f t="shared" si="24"/>
        <v>22.150857064038529</v>
      </c>
      <c r="H53" s="17">
        <f t="shared" si="25"/>
        <v>509.46971247288553</v>
      </c>
      <c r="I53" s="29">
        <f t="shared" si="11"/>
        <v>2.2250485660981263</v>
      </c>
      <c r="J53" s="29">
        <f t="shared" si="12"/>
        <v>20.847057720369943</v>
      </c>
      <c r="K53" s="39">
        <f t="shared" si="13"/>
        <v>1280.2321577383073</v>
      </c>
      <c r="L53" s="49">
        <f t="shared" si="1"/>
        <v>2.3938611919161126</v>
      </c>
      <c r="M53" s="48">
        <f t="shared" si="2"/>
        <v>1.1499999999999999</v>
      </c>
      <c r="N53" s="51">
        <f t="shared" si="26"/>
        <v>17.265302881475431</v>
      </c>
      <c r="O53" s="54">
        <f t="shared" si="27"/>
        <v>0</v>
      </c>
      <c r="P53" s="34">
        <f t="shared" si="37"/>
        <v>1.7671458676442586</v>
      </c>
      <c r="Q53" s="30">
        <f t="shared" si="28"/>
        <v>0</v>
      </c>
      <c r="R53" s="58">
        <f t="shared" si="30"/>
        <v>792.91330232946029</v>
      </c>
      <c r="S53" s="58">
        <f t="shared" si="14"/>
        <v>1280.2321577383073</v>
      </c>
      <c r="T53" s="58">
        <f t="shared" si="3"/>
        <v>100</v>
      </c>
      <c r="U53" s="88">
        <f>IF(R53=0,"-",FORECAST($C$8,Инклинометрия!$B$2:$B$152,Инклинометрия!$A$2:$A$152))</f>
        <v>1330</v>
      </c>
      <c r="V53" s="88">
        <f>IF(R53=0,"-",FORECAST($C$8-R53,Инклинометрия!$B$2:$B$152,Инклинометрия!$A$2:$A$152))</f>
        <v>576.73236278701268</v>
      </c>
      <c r="W53" s="88">
        <f>IF(R53&gt;0,FORECAST($C$8,Инклинометрия!$B$2:$B$152,Инклинометрия!$A$2:$A$152),IF(AB53=$C$8,"-",FORECAST($C$8-AB53,Инклинометрия!$B$2:$B$152,Инклинометрия!$A$2:$A$152)))</f>
        <v>1330</v>
      </c>
      <c r="X53" s="88">
        <f>IF(S53=0,"-",FORECAST($C$8-(S53+AB53),Инклинометрия!$B$2:$B$152,Инклинометрия!$A$2:$A$152))</f>
        <v>113.77945014860811</v>
      </c>
      <c r="Y53" s="88">
        <f>FORECAST($C$8+T53,Инклинометрия!$B$2:$B$152,Инклинометрия!$A$2:$A$152)</f>
        <v>1425</v>
      </c>
      <c r="Z53" s="88">
        <f>IF(R53=0,FORECAST($C$6-T53,Инклинометрия!$B$2:$B$152,Инклинометрия!$A$2:$A$152),FORECAST($C$8,Инклинометрия!$B$2:$B$152,Инклинометрия!$A$2:$A$152))</f>
        <v>1330</v>
      </c>
      <c r="AA53" s="61">
        <f t="shared" si="4"/>
        <v>380.91193455916681</v>
      </c>
      <c r="AB53" s="62">
        <f t="shared" si="15"/>
        <v>0</v>
      </c>
      <c r="AC53" s="62">
        <f t="shared" si="5"/>
        <v>0</v>
      </c>
      <c r="AD53" s="65">
        <f>IF(R53=0,FORECAST($C$8,Инклинометрия!$B$2:$B$152,Инклинометрия!$A$2:$A$152),V53)</f>
        <v>576.73236278701268</v>
      </c>
      <c r="AE53" s="65">
        <f>FORECAST($C$8-(R53+AA53),Инклинометрия!$B$2:$B$152,Инклинометрия!$A$2:$A$152)</f>
        <v>214.86602495580419</v>
      </c>
      <c r="AF53" s="65" t="str">
        <f>IF(AB53=0,"-",FORECAST($C$8,Инклинометрия!$B$2:$B$152,Инклинометрия!$A$2:$A$152))</f>
        <v>-</v>
      </c>
      <c r="AG53" s="65" t="str">
        <f>IF(AB53=0,"-",FORECAST($C$8-AB53,Инклинометрия!$B$2:$B$152,Инклинометрия!$A$2:$A$152))</f>
        <v>-</v>
      </c>
      <c r="AH53" s="65" t="str">
        <f>IF(AC53=0,"-",FORECAST($C$8+AC53,Инклинометрия!$B$2:$B$152,Инклинометрия!$A$2:$A$152))</f>
        <v>-</v>
      </c>
      <c r="AI53" s="89" t="str">
        <f>IF(AC53=0,"-",FORECAST($C$8,Инклинометрия!$B$2:$B$152,Инклинометрия!$A$2:$A$152))</f>
        <v>-</v>
      </c>
      <c r="AJ53" s="28"/>
      <c r="AK53" s="67">
        <f t="shared" si="16"/>
        <v>0</v>
      </c>
      <c r="AL53" s="28">
        <f t="shared" si="17"/>
        <v>0</v>
      </c>
      <c r="AM53" s="28">
        <f t="shared" si="39"/>
        <v>0.1</v>
      </c>
      <c r="AN53" s="26">
        <f t="shared" si="19"/>
        <v>0.1</v>
      </c>
      <c r="AO53" s="87">
        <f t="shared" si="20"/>
        <v>101325</v>
      </c>
      <c r="AP53" s="87">
        <f t="shared" si="6"/>
        <v>0</v>
      </c>
      <c r="AQ53" s="66">
        <f t="shared" si="7"/>
        <v>10221101.900168812</v>
      </c>
      <c r="AR53" s="66">
        <f t="shared" si="8"/>
        <v>10047261.973930236</v>
      </c>
      <c r="AS53" s="66">
        <f t="shared" si="9"/>
        <v>784800</v>
      </c>
      <c r="AT53" s="45">
        <f t="shared" si="10"/>
        <v>11107226.900168812</v>
      </c>
      <c r="AU53" s="75"/>
      <c r="BK53">
        <v>210</v>
      </c>
      <c r="BL53">
        <f t="shared" si="38"/>
        <v>2.1</v>
      </c>
      <c r="BM53">
        <f t="shared" si="31"/>
        <v>2.8087500000000003</v>
      </c>
      <c r="BN53" s="69">
        <f t="shared" si="32"/>
        <v>2.1</v>
      </c>
      <c r="BO53" s="69">
        <f t="shared" si="33"/>
        <v>1.6603002952220669</v>
      </c>
      <c r="BP53" s="69">
        <f t="shared" si="34"/>
        <v>49.167985182596865</v>
      </c>
      <c r="BQ53" s="69">
        <f t="shared" si="35"/>
        <v>-142.22562082261263</v>
      </c>
      <c r="BR53" s="69">
        <f t="shared" si="36"/>
        <v>86.320936664887356</v>
      </c>
    </row>
    <row r="54" spans="2:70" x14ac:dyDescent="0.3">
      <c r="B54" s="41">
        <f t="shared" si="21"/>
        <v>120</v>
      </c>
      <c r="C54" s="8">
        <f t="shared" si="22"/>
        <v>1.2</v>
      </c>
      <c r="D54" s="73">
        <f t="shared" si="0"/>
        <v>1.605</v>
      </c>
      <c r="E54" s="29">
        <f t="shared" si="29"/>
        <v>397.473323018261</v>
      </c>
      <c r="F54" s="29">
        <f t="shared" si="23"/>
        <v>16.56138845909415</v>
      </c>
      <c r="G54" s="29">
        <f t="shared" si="24"/>
        <v>22.150857064038426</v>
      </c>
      <c r="H54" s="17">
        <f t="shared" si="25"/>
        <v>531.62056953692399</v>
      </c>
      <c r="I54" s="29">
        <f t="shared" si="11"/>
        <v>2.2250485660981263</v>
      </c>
      <c r="J54" s="29">
        <f t="shared" si="12"/>
        <v>20.847057720369893</v>
      </c>
      <c r="K54" s="39">
        <f t="shared" si="13"/>
        <v>1284.2839252640824</v>
      </c>
      <c r="L54" s="49">
        <f t="shared" si="1"/>
        <v>2.3392187638885131</v>
      </c>
      <c r="M54" s="48">
        <f t="shared" si="2"/>
        <v>1.2</v>
      </c>
      <c r="N54" s="51">
        <f t="shared" si="26"/>
        <v>17.319945309503034</v>
      </c>
      <c r="O54" s="54">
        <f t="shared" si="27"/>
        <v>0</v>
      </c>
      <c r="P54" s="34">
        <f t="shared" si="37"/>
        <v>1.7671458676442586</v>
      </c>
      <c r="Q54" s="30">
        <f t="shared" si="28"/>
        <v>0</v>
      </c>
      <c r="R54" s="58">
        <f t="shared" si="30"/>
        <v>774.81421279119695</v>
      </c>
      <c r="S54" s="58">
        <f t="shared" si="14"/>
        <v>1284.2839252640824</v>
      </c>
      <c r="T54" s="58">
        <f t="shared" si="3"/>
        <v>100</v>
      </c>
      <c r="U54" s="88">
        <f>IF(R54=0,"-",FORECAST($C$8,Инклинометрия!$B$2:$B$152,Инклинометрия!$A$2:$A$152))</f>
        <v>1330</v>
      </c>
      <c r="V54" s="88">
        <f>IF(R54=0,"-",FORECAST($C$8-R54,Инклинометрия!$B$2:$B$152,Инклинометрия!$A$2:$A$152))</f>
        <v>593.92649784836283</v>
      </c>
      <c r="W54" s="88">
        <f>IF(R54&gt;0,FORECAST($C$8,Инклинометрия!$B$2:$B$152,Инклинометрия!$A$2:$A$152),IF(AB54=$C$8,"-",FORECAST($C$8-AB54,Инклинометрия!$B$2:$B$152,Инклинометрия!$A$2:$A$152)))</f>
        <v>1330</v>
      </c>
      <c r="X54" s="88">
        <f>IF(S54=0,"-",FORECAST($C$8-(S54+AB54),Инклинометрия!$B$2:$B$152,Инклинометрия!$A$2:$A$152))</f>
        <v>109.93027099912169</v>
      </c>
      <c r="Y54" s="88">
        <f>FORECAST($C$8+T54,Инклинометрия!$B$2:$B$152,Инклинометрия!$A$2:$A$152)</f>
        <v>1425</v>
      </c>
      <c r="Z54" s="88">
        <f>IF(R54=0,FORECAST($C$6-T54,Инклинометрия!$B$2:$B$152,Инклинометрия!$A$2:$A$152),FORECAST($C$8,Инклинометрия!$B$2:$B$152,Инклинометрия!$A$2:$A$152))</f>
        <v>1330</v>
      </c>
      <c r="AA54" s="61">
        <f t="shared" si="4"/>
        <v>397.473323018261</v>
      </c>
      <c r="AB54" s="62">
        <f t="shared" si="15"/>
        <v>0</v>
      </c>
      <c r="AC54" s="62">
        <f t="shared" si="5"/>
        <v>0</v>
      </c>
      <c r="AD54" s="65">
        <f>IF(R54=0,FORECAST($C$8,Инклинометрия!$B$2:$B$152,Инклинометрия!$A$2:$A$152),V54)</f>
        <v>593.92649784836283</v>
      </c>
      <c r="AE54" s="65">
        <f>FORECAST($C$8-(R54+AA54),Инклинометрия!$B$2:$B$152,Инклинометрия!$A$2:$A$152)</f>
        <v>216.32684098101493</v>
      </c>
      <c r="AF54" s="65" t="str">
        <f>IF(AB54=0,"-",FORECAST($C$8,Инклинометрия!$B$2:$B$152,Инклинометрия!$A$2:$A$152))</f>
        <v>-</v>
      </c>
      <c r="AG54" s="65" t="str">
        <f>IF(AB54=0,"-",FORECAST($C$8-AB54,Инклинометрия!$B$2:$B$152,Инклинометрия!$A$2:$A$152))</f>
        <v>-</v>
      </c>
      <c r="AH54" s="65" t="str">
        <f>IF(AC54=0,"-",FORECAST($C$8+AC54,Инклинометрия!$B$2:$B$152,Инклинометрия!$A$2:$A$152))</f>
        <v>-</v>
      </c>
      <c r="AI54" s="89" t="str">
        <f>IF(AC54=0,"-",FORECAST($C$8,Инклинометрия!$B$2:$B$152,Инклинометрия!$A$2:$A$152))</f>
        <v>-</v>
      </c>
      <c r="AJ54" s="28"/>
      <c r="AK54" s="67">
        <f t="shared" si="16"/>
        <v>0</v>
      </c>
      <c r="AL54" s="28">
        <f t="shared" si="17"/>
        <v>0</v>
      </c>
      <c r="AM54" s="28">
        <f t="shared" si="39"/>
        <v>0.1</v>
      </c>
      <c r="AN54" s="26">
        <f t="shared" si="19"/>
        <v>0.1</v>
      </c>
      <c r="AO54" s="87">
        <f t="shared" si="20"/>
        <v>101325</v>
      </c>
      <c r="AP54" s="87">
        <f t="shared" si="6"/>
        <v>0</v>
      </c>
      <c r="AQ54" s="66">
        <f t="shared" si="7"/>
        <v>10252900.171711095</v>
      </c>
      <c r="AR54" s="66">
        <f t="shared" si="8"/>
        <v>10079060.245472519</v>
      </c>
      <c r="AS54" s="66">
        <f t="shared" si="9"/>
        <v>784800</v>
      </c>
      <c r="AT54" s="45">
        <f t="shared" si="10"/>
        <v>11139025.171711095</v>
      </c>
      <c r="AU54" s="75"/>
      <c r="BK54">
        <v>220</v>
      </c>
      <c r="BL54">
        <f t="shared" si="38"/>
        <v>2.2000000000000002</v>
      </c>
      <c r="BM54">
        <f t="shared" si="31"/>
        <v>2.9424999999999999</v>
      </c>
      <c r="BN54" s="69">
        <f t="shared" si="32"/>
        <v>2.2000000000000002</v>
      </c>
      <c r="BO54" s="69">
        <f t="shared" si="33"/>
        <v>1.7861451429533202</v>
      </c>
      <c r="BP54" s="69">
        <f t="shared" si="34"/>
        <v>31.417373388789606</v>
      </c>
      <c r="BQ54" s="69">
        <f t="shared" si="35"/>
        <v>-155.71225592278918</v>
      </c>
      <c r="BR54" s="69">
        <f t="shared" si="36"/>
        <v>80.849640381959006</v>
      </c>
    </row>
    <row r="55" spans="2:70" x14ac:dyDescent="0.3">
      <c r="B55" s="41">
        <f t="shared" si="21"/>
        <v>125</v>
      </c>
      <c r="C55" s="8">
        <f t="shared" si="22"/>
        <v>1.25</v>
      </c>
      <c r="D55" s="73">
        <f t="shared" si="0"/>
        <v>1.671875</v>
      </c>
      <c r="E55" s="29">
        <f t="shared" si="29"/>
        <v>414.03471147735524</v>
      </c>
      <c r="F55" s="29">
        <f t="shared" si="23"/>
        <v>16.561388459094225</v>
      </c>
      <c r="G55" s="29">
        <f t="shared" si="24"/>
        <v>22.150857064038529</v>
      </c>
      <c r="H55" s="17">
        <f t="shared" si="25"/>
        <v>553.77142660096251</v>
      </c>
      <c r="I55" s="29">
        <f t="shared" si="11"/>
        <v>2.2250485660981263</v>
      </c>
      <c r="J55" s="29">
        <f t="shared" si="12"/>
        <v>20.847057720369943</v>
      </c>
      <c r="K55" s="39">
        <f t="shared" si="13"/>
        <v>1288.3356927898578</v>
      </c>
      <c r="L55" s="49">
        <f t="shared" si="1"/>
        <v>2.2845763358609146</v>
      </c>
      <c r="M55" s="48">
        <f t="shared" si="2"/>
        <v>1.25</v>
      </c>
      <c r="N55" s="51">
        <f t="shared" si="26"/>
        <v>17.374587737530636</v>
      </c>
      <c r="O55" s="54">
        <f t="shared" si="27"/>
        <v>0</v>
      </c>
      <c r="P55" s="34">
        <f t="shared" si="37"/>
        <v>1.7671458676442586</v>
      </c>
      <c r="Q55" s="30">
        <f t="shared" si="28"/>
        <v>0</v>
      </c>
      <c r="R55" s="58">
        <f t="shared" si="30"/>
        <v>756.71512325293384</v>
      </c>
      <c r="S55" s="58">
        <f t="shared" si="14"/>
        <v>1288.3356927898578</v>
      </c>
      <c r="T55" s="58">
        <f t="shared" si="3"/>
        <v>100</v>
      </c>
      <c r="U55" s="88">
        <f>IF(R55=0,"-",FORECAST($C$8,Инклинометрия!$B$2:$B$152,Инклинометрия!$A$2:$A$152))</f>
        <v>1330</v>
      </c>
      <c r="V55" s="88">
        <f>IF(R55=0,"-",FORECAST($C$8-R55,Инклинометрия!$B$2:$B$152,Инклинометрия!$A$2:$A$152))</f>
        <v>611.12063290971287</v>
      </c>
      <c r="W55" s="88">
        <f>IF(R55&gt;0,FORECAST($C$8,Инклинометрия!$B$2:$B$152,Инклинометрия!$A$2:$A$152),IF(AB55=$C$8,"-",FORECAST($C$8-AB55,Инклинометрия!$B$2:$B$152,Инклинометрия!$A$2:$A$152)))</f>
        <v>1330</v>
      </c>
      <c r="X55" s="88">
        <f>IF(S55=0,"-",FORECAST($C$8-(S55+AB55),Инклинометрия!$B$2:$B$152,Инклинометрия!$A$2:$A$152))</f>
        <v>106.08109184963506</v>
      </c>
      <c r="Y55" s="88">
        <f>FORECAST($C$8+T55,Инклинометрия!$B$2:$B$152,Инклинометрия!$A$2:$A$152)</f>
        <v>1425</v>
      </c>
      <c r="Z55" s="88">
        <f>IF(R55=0,FORECAST($C$6-T55,Инклинометрия!$B$2:$B$152,Инклинометрия!$A$2:$A$152),FORECAST($C$8,Инклинометрия!$B$2:$B$152,Инклинометрия!$A$2:$A$152))</f>
        <v>1330</v>
      </c>
      <c r="AA55" s="61">
        <f t="shared" si="4"/>
        <v>414.03471147735524</v>
      </c>
      <c r="AB55" s="62">
        <f t="shared" si="15"/>
        <v>0</v>
      </c>
      <c r="AC55" s="62">
        <f t="shared" si="5"/>
        <v>0</v>
      </c>
      <c r="AD55" s="65">
        <f>IF(R55=0,FORECAST($C$8,Инклинометрия!$B$2:$B$152,Инклинометрия!$A$2:$A$152),V55)</f>
        <v>611.12063290971287</v>
      </c>
      <c r="AE55" s="65">
        <f>FORECAST($C$8-(R55+AA55),Инклинометрия!$B$2:$B$152,Инклинометрия!$A$2:$A$152)</f>
        <v>217.78765700622546</v>
      </c>
      <c r="AF55" s="65" t="str">
        <f>IF(AB55=0,"-",FORECAST($C$8,Инклинометрия!$B$2:$B$152,Инклинометрия!$A$2:$A$152))</f>
        <v>-</v>
      </c>
      <c r="AG55" s="65" t="str">
        <f>IF(AB55=0,"-",FORECAST($C$8-AB55,Инклинометрия!$B$2:$B$152,Инклинометрия!$A$2:$A$152))</f>
        <v>-</v>
      </c>
      <c r="AH55" s="65" t="str">
        <f>IF(AC55=0,"-",FORECAST($C$8+AC55,Инклинометрия!$B$2:$B$152,Инклинометрия!$A$2:$A$152))</f>
        <v>-</v>
      </c>
      <c r="AI55" s="89" t="str">
        <f>IF(AC55=0,"-",FORECAST($C$8,Инклинометрия!$B$2:$B$152,Инклинометрия!$A$2:$A$152))</f>
        <v>-</v>
      </c>
      <c r="AJ55" s="28"/>
      <c r="AK55" s="67">
        <f t="shared" si="16"/>
        <v>0</v>
      </c>
      <c r="AL55" s="28">
        <f t="shared" si="17"/>
        <v>0</v>
      </c>
      <c r="AM55" s="28">
        <f t="shared" si="39"/>
        <v>0.1</v>
      </c>
      <c r="AN55" s="26">
        <f t="shared" si="19"/>
        <v>0.1</v>
      </c>
      <c r="AO55" s="87">
        <f t="shared" si="20"/>
        <v>101325</v>
      </c>
      <c r="AP55" s="87">
        <f t="shared" si="6"/>
        <v>0</v>
      </c>
      <c r="AQ55" s="66">
        <f t="shared" si="7"/>
        <v>10284698.443253379</v>
      </c>
      <c r="AR55" s="66">
        <f t="shared" si="8"/>
        <v>10110858.517014803</v>
      </c>
      <c r="AS55" s="66">
        <f t="shared" si="9"/>
        <v>784800</v>
      </c>
      <c r="AT55" s="45">
        <f t="shared" si="10"/>
        <v>11170823.443253379</v>
      </c>
      <c r="AU55" s="75"/>
      <c r="BK55">
        <v>230</v>
      </c>
      <c r="BL55">
        <f t="shared" si="38"/>
        <v>2.2999999999999998</v>
      </c>
      <c r="BM55">
        <f t="shared" si="31"/>
        <v>3.0762500000000004</v>
      </c>
      <c r="BN55" s="69">
        <f t="shared" si="32"/>
        <v>2.2999999999999998</v>
      </c>
      <c r="BO55" s="69">
        <f t="shared" si="33"/>
        <v>1.9430408250046309</v>
      </c>
      <c r="BP55" s="69">
        <f t="shared" si="34"/>
        <v>10.880143402738089</v>
      </c>
      <c r="BQ55" s="69">
        <f t="shared" si="35"/>
        <v>-166.27200687565261</v>
      </c>
      <c r="BR55" s="69">
        <f t="shared" si="36"/>
        <v>74.570521217672024</v>
      </c>
    </row>
    <row r="56" spans="2:70" x14ac:dyDescent="0.3">
      <c r="B56" s="41">
        <f t="shared" si="21"/>
        <v>130</v>
      </c>
      <c r="C56" s="8">
        <f t="shared" si="22"/>
        <v>1.3</v>
      </c>
      <c r="D56" s="73">
        <f t="shared" si="0"/>
        <v>1.73875</v>
      </c>
      <c r="E56" s="29">
        <f t="shared" si="29"/>
        <v>430.59609993644949</v>
      </c>
      <c r="F56" s="29">
        <f t="shared" si="23"/>
        <v>16.561388459094225</v>
      </c>
      <c r="G56" s="29">
        <f t="shared" si="24"/>
        <v>22.150857064038529</v>
      </c>
      <c r="H56" s="17">
        <f t="shared" si="25"/>
        <v>575.92228366500103</v>
      </c>
      <c r="I56" s="29">
        <f t="shared" si="11"/>
        <v>2.2250485660981263</v>
      </c>
      <c r="J56" s="29">
        <f t="shared" si="12"/>
        <v>20.847057720369943</v>
      </c>
      <c r="K56" s="39">
        <f t="shared" si="13"/>
        <v>1292.387460315633</v>
      </c>
      <c r="L56" s="49">
        <f t="shared" si="1"/>
        <v>2.2299339078333156</v>
      </c>
      <c r="M56" s="48">
        <f t="shared" si="2"/>
        <v>1.3</v>
      </c>
      <c r="N56" s="51">
        <f t="shared" si="26"/>
        <v>17.429230165558234</v>
      </c>
      <c r="O56" s="54">
        <f t="shared" si="27"/>
        <v>0</v>
      </c>
      <c r="P56" s="34">
        <f t="shared" si="37"/>
        <v>1.7671458676442586</v>
      </c>
      <c r="Q56" s="30">
        <f t="shared" si="28"/>
        <v>0</v>
      </c>
      <c r="R56" s="58">
        <f t="shared" si="30"/>
        <v>738.61603371467049</v>
      </c>
      <c r="S56" s="58">
        <f t="shared" si="14"/>
        <v>1292.387460315633</v>
      </c>
      <c r="T56" s="58">
        <f t="shared" si="3"/>
        <v>100</v>
      </c>
      <c r="U56" s="88">
        <f>IF(R56=0,"-",FORECAST($C$8,Инклинометрия!$B$2:$B$152,Инклинометрия!$A$2:$A$152))</f>
        <v>1330</v>
      </c>
      <c r="V56" s="88">
        <f>IF(R56=0,"-",FORECAST($C$8-R56,Инклинометрия!$B$2:$B$152,Инклинометрия!$A$2:$A$152))</f>
        <v>628.31476797106302</v>
      </c>
      <c r="W56" s="88">
        <f>IF(R56&gt;0,FORECAST($C$8,Инклинометрия!$B$2:$B$152,Инклинометрия!$A$2:$A$152),IF(AB56=$C$8,"-",FORECAST($C$8-AB56,Инклинометрия!$B$2:$B$152,Инклинометрия!$A$2:$A$152)))</f>
        <v>1330</v>
      </c>
      <c r="X56" s="88">
        <f>IF(S56=0,"-",FORECAST($C$8-(S56+AB56),Инклинометрия!$B$2:$B$152,Инклинометрия!$A$2:$A$152))</f>
        <v>102.23191270014864</v>
      </c>
      <c r="Y56" s="88">
        <f>FORECAST($C$8+T56,Инклинометрия!$B$2:$B$152,Инклинометрия!$A$2:$A$152)</f>
        <v>1425</v>
      </c>
      <c r="Z56" s="88">
        <f>IF(R56=0,FORECAST($C$6-T56,Инклинометрия!$B$2:$B$152,Инклинометрия!$A$2:$A$152),FORECAST($C$8,Инклинометрия!$B$2:$B$152,Инклинометрия!$A$2:$A$152))</f>
        <v>1330</v>
      </c>
      <c r="AA56" s="61">
        <f t="shared" si="4"/>
        <v>430.59609993644949</v>
      </c>
      <c r="AB56" s="62">
        <f t="shared" si="15"/>
        <v>0</v>
      </c>
      <c r="AC56" s="62">
        <f t="shared" si="5"/>
        <v>0</v>
      </c>
      <c r="AD56" s="65">
        <f>IF(R56=0,FORECAST($C$8,Инклинометрия!$B$2:$B$152,Инклинометрия!$A$2:$A$152),V56)</f>
        <v>628.31476797106302</v>
      </c>
      <c r="AE56" s="65">
        <f>FORECAST($C$8-(R56+AA56),Инклинометрия!$B$2:$B$152,Инклинометрия!$A$2:$A$152)</f>
        <v>219.24847303143599</v>
      </c>
      <c r="AF56" s="65" t="str">
        <f>IF(AB56=0,"-",FORECAST($C$8,Инклинометрия!$B$2:$B$152,Инклинометрия!$A$2:$A$152))</f>
        <v>-</v>
      </c>
      <c r="AG56" s="65" t="str">
        <f>IF(AB56=0,"-",FORECAST($C$8-AB56,Инклинометрия!$B$2:$B$152,Инклинометрия!$A$2:$A$152))</f>
        <v>-</v>
      </c>
      <c r="AH56" s="65" t="str">
        <f>IF(AC56=0,"-",FORECAST($C$8+AC56,Инклинометрия!$B$2:$B$152,Инклинометрия!$A$2:$A$152))</f>
        <v>-</v>
      </c>
      <c r="AI56" s="89" t="str">
        <f>IF(AC56=0,"-",FORECAST($C$8,Инклинометрия!$B$2:$B$152,Инклинометрия!$A$2:$A$152))</f>
        <v>-</v>
      </c>
      <c r="AJ56" s="28"/>
      <c r="AK56" s="67">
        <f t="shared" si="16"/>
        <v>0</v>
      </c>
      <c r="AL56" s="28">
        <f t="shared" si="17"/>
        <v>0</v>
      </c>
      <c r="AM56" s="28">
        <f t="shared" si="39"/>
        <v>0.1</v>
      </c>
      <c r="AN56" s="26">
        <f t="shared" si="19"/>
        <v>0.1</v>
      </c>
      <c r="AO56" s="87">
        <f t="shared" si="20"/>
        <v>101325</v>
      </c>
      <c r="AP56" s="87">
        <f t="shared" si="6"/>
        <v>0</v>
      </c>
      <c r="AQ56" s="66">
        <f t="shared" si="7"/>
        <v>10316496.714795664</v>
      </c>
      <c r="AR56" s="66">
        <f t="shared" si="8"/>
        <v>10142656.788557088</v>
      </c>
      <c r="AS56" s="66">
        <f t="shared" si="9"/>
        <v>784800</v>
      </c>
      <c r="AT56" s="45">
        <f t="shared" si="10"/>
        <v>11202621.714795664</v>
      </c>
      <c r="AU56" s="75"/>
      <c r="BK56">
        <v>240</v>
      </c>
      <c r="BL56">
        <f t="shared" si="38"/>
        <v>2.4</v>
      </c>
      <c r="BM56">
        <f t="shared" si="31"/>
        <v>3.21</v>
      </c>
      <c r="BN56" s="69">
        <f t="shared" si="32"/>
        <v>2.4</v>
      </c>
      <c r="BO56" s="69">
        <f t="shared" si="33"/>
        <v>2.1434596851052659</v>
      </c>
      <c r="BP56" s="69">
        <f t="shared" si="34"/>
        <v>-11.875782066677624</v>
      </c>
      <c r="BQ56" s="69">
        <f t="shared" si="35"/>
        <v>-173.33301770963007</v>
      </c>
      <c r="BR56" s="69">
        <f t="shared" si="36"/>
        <v>67.546318055115108</v>
      </c>
    </row>
    <row r="57" spans="2:70" x14ac:dyDescent="0.3">
      <c r="B57" s="41">
        <f t="shared" si="21"/>
        <v>135</v>
      </c>
      <c r="C57" s="8">
        <f t="shared" si="22"/>
        <v>1.35</v>
      </c>
      <c r="D57" s="73">
        <f t="shared" si="0"/>
        <v>1.805625</v>
      </c>
      <c r="E57" s="29">
        <f t="shared" si="29"/>
        <v>447.15748839554368</v>
      </c>
      <c r="F57" s="29">
        <f t="shared" si="23"/>
        <v>16.561388459094225</v>
      </c>
      <c r="G57" s="29">
        <f t="shared" si="24"/>
        <v>22.150857064038529</v>
      </c>
      <c r="H57" s="17">
        <f t="shared" si="25"/>
        <v>598.07314072903955</v>
      </c>
      <c r="I57" s="29">
        <f t="shared" si="11"/>
        <v>2.2250485660981263</v>
      </c>
      <c r="J57" s="29">
        <f t="shared" si="12"/>
        <v>20.847057720369943</v>
      </c>
      <c r="K57" s="39">
        <f t="shared" si="13"/>
        <v>1296.4392278414082</v>
      </c>
      <c r="L57" s="49">
        <f t="shared" si="1"/>
        <v>2.1752914798057166</v>
      </c>
      <c r="M57" s="48">
        <f t="shared" si="2"/>
        <v>1.35</v>
      </c>
      <c r="N57" s="51">
        <f t="shared" si="26"/>
        <v>17.483872593585836</v>
      </c>
      <c r="O57" s="54">
        <f t="shared" si="27"/>
        <v>0</v>
      </c>
      <c r="P57" s="34">
        <f t="shared" si="37"/>
        <v>1.7671458676442586</v>
      </c>
      <c r="Q57" s="30">
        <f t="shared" si="28"/>
        <v>0</v>
      </c>
      <c r="R57" s="58">
        <f t="shared" si="30"/>
        <v>720.51694417640715</v>
      </c>
      <c r="S57" s="58">
        <f t="shared" si="14"/>
        <v>1296.4392278414082</v>
      </c>
      <c r="T57" s="58">
        <f t="shared" si="3"/>
        <v>100</v>
      </c>
      <c r="U57" s="88">
        <f>IF(R57=0,"-",FORECAST($C$8,Инклинометрия!$B$2:$B$152,Инклинометрия!$A$2:$A$152))</f>
        <v>1330</v>
      </c>
      <c r="V57" s="88">
        <f>IF(R57=0,"-",FORECAST($C$8-R57,Инклинометрия!$B$2:$B$152,Инклинометрия!$A$2:$A$152))</f>
        <v>645.50890303241317</v>
      </c>
      <c r="W57" s="88">
        <f>IF(R57&gt;0,FORECAST($C$8,Инклинометрия!$B$2:$B$152,Инклинометрия!$A$2:$A$152),IF(AB57=$C$8,"-",FORECAST($C$8-AB57,Инклинометрия!$B$2:$B$152,Инклинометрия!$A$2:$A$152)))</f>
        <v>1330</v>
      </c>
      <c r="X57" s="88">
        <f>IF(S57=0,"-",FORECAST($C$8-(S57+AB57),Инклинометрия!$B$2:$B$152,Инклинометрия!$A$2:$A$152))</f>
        <v>98.382733550662223</v>
      </c>
      <c r="Y57" s="88">
        <f>FORECAST($C$8+T57,Инклинометрия!$B$2:$B$152,Инклинометрия!$A$2:$A$152)</f>
        <v>1425</v>
      </c>
      <c r="Z57" s="88">
        <f>IF(R57=0,FORECAST($C$6-T57,Инклинометрия!$B$2:$B$152,Инклинометрия!$A$2:$A$152),FORECAST($C$8,Инклинометрия!$B$2:$B$152,Инклинометрия!$A$2:$A$152))</f>
        <v>1330</v>
      </c>
      <c r="AA57" s="61">
        <f t="shared" si="4"/>
        <v>447.15748839554368</v>
      </c>
      <c r="AB57" s="62">
        <f t="shared" si="15"/>
        <v>0</v>
      </c>
      <c r="AC57" s="62">
        <f t="shared" si="5"/>
        <v>0</v>
      </c>
      <c r="AD57" s="65">
        <f>IF(R57=0,FORECAST($C$8,Инклинометрия!$B$2:$B$152,Инклинометрия!$A$2:$A$152),V57)</f>
        <v>645.50890303241317</v>
      </c>
      <c r="AE57" s="65">
        <f>FORECAST($C$8-(R57+AA57),Инклинометрия!$B$2:$B$152,Инклинометрия!$A$2:$A$152)</f>
        <v>220.70928905664675</v>
      </c>
      <c r="AF57" s="65" t="str">
        <f>IF(AB57=0,"-",FORECAST($C$8,Инклинометрия!$B$2:$B$152,Инклинометрия!$A$2:$A$152))</f>
        <v>-</v>
      </c>
      <c r="AG57" s="65" t="str">
        <f>IF(AB57=0,"-",FORECAST($C$8-AB57,Инклинометрия!$B$2:$B$152,Инклинометрия!$A$2:$A$152))</f>
        <v>-</v>
      </c>
      <c r="AH57" s="65" t="str">
        <f>IF(AC57=0,"-",FORECAST($C$8+AC57,Инклинометрия!$B$2:$B$152,Инклинометрия!$A$2:$A$152))</f>
        <v>-</v>
      </c>
      <c r="AI57" s="89" t="str">
        <f>IF(AC57=0,"-",FORECAST($C$8,Инклинометрия!$B$2:$B$152,Инклинометрия!$A$2:$A$152))</f>
        <v>-</v>
      </c>
      <c r="AJ57" s="28"/>
      <c r="AK57" s="67">
        <f t="shared" si="16"/>
        <v>0</v>
      </c>
      <c r="AL57" s="28">
        <f t="shared" si="17"/>
        <v>0</v>
      </c>
      <c r="AM57" s="28">
        <f t="shared" si="39"/>
        <v>0.1</v>
      </c>
      <c r="AN57" s="26">
        <f t="shared" si="19"/>
        <v>0.1</v>
      </c>
      <c r="AO57" s="87">
        <f t="shared" si="20"/>
        <v>101325</v>
      </c>
      <c r="AP57" s="87">
        <f t="shared" si="6"/>
        <v>0</v>
      </c>
      <c r="AQ57" s="66">
        <f t="shared" si="7"/>
        <v>10348294.986337949</v>
      </c>
      <c r="AR57" s="66">
        <f t="shared" si="8"/>
        <v>10174455.060099373</v>
      </c>
      <c r="AS57" s="66">
        <f t="shared" si="9"/>
        <v>784800</v>
      </c>
      <c r="AT57" s="45">
        <f t="shared" si="10"/>
        <v>11234419.986337949</v>
      </c>
      <c r="AU57" s="75"/>
      <c r="BK57">
        <v>250</v>
      </c>
      <c r="BL57">
        <f t="shared" si="38"/>
        <v>2.5</v>
      </c>
      <c r="BM57">
        <f t="shared" si="31"/>
        <v>3.34375</v>
      </c>
      <c r="BN57" s="69">
        <f t="shared" si="32"/>
        <v>2.5</v>
      </c>
      <c r="BO57" s="69">
        <f t="shared" si="33"/>
        <v>2.4076557390902651</v>
      </c>
      <c r="BP57" s="69">
        <f t="shared" si="34"/>
        <v>-36.163939671198165</v>
      </c>
      <c r="BQ57" s="69">
        <f t="shared" si="35"/>
        <v>-176.44645846747039</v>
      </c>
      <c r="BR57" s="69">
        <f t="shared" si="36"/>
        <v>59.847214410395658</v>
      </c>
    </row>
    <row r="58" spans="2:70" x14ac:dyDescent="0.3">
      <c r="B58" s="41">
        <f t="shared" si="21"/>
        <v>140</v>
      </c>
      <c r="C58" s="8">
        <f t="shared" si="22"/>
        <v>1.4000000000000001</v>
      </c>
      <c r="D58" s="73">
        <f t="shared" si="0"/>
        <v>1.8725000000000003</v>
      </c>
      <c r="E58" s="29">
        <f t="shared" si="29"/>
        <v>463.71887685463787</v>
      </c>
      <c r="F58" s="29">
        <f t="shared" si="23"/>
        <v>16.561388459094225</v>
      </c>
      <c r="G58" s="29">
        <f t="shared" si="24"/>
        <v>22.150857064038529</v>
      </c>
      <c r="H58" s="17">
        <f t="shared" si="25"/>
        <v>620.22399779307807</v>
      </c>
      <c r="I58" s="29">
        <f t="shared" si="11"/>
        <v>2.2250485660981263</v>
      </c>
      <c r="J58" s="29">
        <f t="shared" si="12"/>
        <v>20.847057720369943</v>
      </c>
      <c r="K58" s="39">
        <f t="shared" si="13"/>
        <v>1300.4909953671834</v>
      </c>
      <c r="L58" s="49">
        <f t="shared" si="1"/>
        <v>2.1206490517781171</v>
      </c>
      <c r="M58" s="48">
        <f t="shared" si="2"/>
        <v>1.4</v>
      </c>
      <c r="N58" s="51">
        <f t="shared" si="26"/>
        <v>17.538515021613435</v>
      </c>
      <c r="O58" s="54">
        <f t="shared" si="27"/>
        <v>0</v>
      </c>
      <c r="P58" s="34">
        <f t="shared" si="37"/>
        <v>1.7671458676442586</v>
      </c>
      <c r="Q58" s="30">
        <f t="shared" si="28"/>
        <v>0</v>
      </c>
      <c r="R58" s="58">
        <f t="shared" si="30"/>
        <v>702.41785463814381</v>
      </c>
      <c r="S58" s="58">
        <f t="shared" si="14"/>
        <v>1300.4909953671834</v>
      </c>
      <c r="T58" s="58">
        <f t="shared" si="3"/>
        <v>100</v>
      </c>
      <c r="U58" s="88">
        <f>IF(R58=0,"-",FORECAST($C$8,Инклинометрия!$B$2:$B$152,Инклинометрия!$A$2:$A$152))</f>
        <v>1330</v>
      </c>
      <c r="V58" s="88">
        <f>IF(R58=0,"-",FORECAST($C$8-R58,Инклинометрия!$B$2:$B$152,Инклинометрия!$A$2:$A$152))</f>
        <v>662.70303809376333</v>
      </c>
      <c r="W58" s="88">
        <f>IF(R58&gt;0,FORECAST($C$8,Инклинометрия!$B$2:$B$152,Инклинометрия!$A$2:$A$152),IF(AB58=$C$8,"-",FORECAST($C$8-AB58,Инклинометрия!$B$2:$B$152,Инклинометрия!$A$2:$A$152)))</f>
        <v>1330</v>
      </c>
      <c r="X58" s="88">
        <f>IF(S58=0,"-",FORECAST($C$8-(S58+AB58),Инклинометрия!$B$2:$B$152,Инклинометрия!$A$2:$A$152))</f>
        <v>94.533554401175806</v>
      </c>
      <c r="Y58" s="88">
        <f>FORECAST($C$8+T58,Инклинометрия!$B$2:$B$152,Инклинометрия!$A$2:$A$152)</f>
        <v>1425</v>
      </c>
      <c r="Z58" s="88">
        <f>IF(R58=0,FORECAST($C$6-T58,Инклинометрия!$B$2:$B$152,Инклинометрия!$A$2:$A$152),FORECAST($C$8,Инклинометрия!$B$2:$B$152,Инклинометрия!$A$2:$A$152))</f>
        <v>1330</v>
      </c>
      <c r="AA58" s="61">
        <f t="shared" si="4"/>
        <v>463.71887685463787</v>
      </c>
      <c r="AB58" s="62">
        <f t="shared" si="15"/>
        <v>0</v>
      </c>
      <c r="AC58" s="62">
        <f t="shared" si="5"/>
        <v>0</v>
      </c>
      <c r="AD58" s="65">
        <f>IF(R58=0,FORECAST($C$8,Инклинометрия!$B$2:$B$152,Инклинометрия!$A$2:$A$152),V58)</f>
        <v>662.70303809376333</v>
      </c>
      <c r="AE58" s="65">
        <f>FORECAST($C$8-(R58+AA58),Инклинометрия!$B$2:$B$152,Инклинометрия!$A$2:$A$152)</f>
        <v>222.17010508185751</v>
      </c>
      <c r="AF58" s="65" t="str">
        <f>IF(AB58=0,"-",FORECAST($C$8,Инклинометрия!$B$2:$B$152,Инклинометрия!$A$2:$A$152))</f>
        <v>-</v>
      </c>
      <c r="AG58" s="65" t="str">
        <f>IF(AB58=0,"-",FORECAST($C$8-AB58,Инклинометрия!$B$2:$B$152,Инклинометрия!$A$2:$A$152))</f>
        <v>-</v>
      </c>
      <c r="AH58" s="65" t="str">
        <f>IF(AC58=0,"-",FORECAST($C$8+AC58,Инклинометрия!$B$2:$B$152,Инклинометрия!$A$2:$A$152))</f>
        <v>-</v>
      </c>
      <c r="AI58" s="89" t="str">
        <f>IF(AC58=0,"-",FORECAST($C$8,Инклинометрия!$B$2:$B$152,Инклинометрия!$A$2:$A$152))</f>
        <v>-</v>
      </c>
      <c r="AJ58" s="28"/>
      <c r="AK58" s="67">
        <f t="shared" si="16"/>
        <v>0</v>
      </c>
      <c r="AL58" s="28">
        <f t="shared" si="17"/>
        <v>0</v>
      </c>
      <c r="AM58" s="28">
        <f t="shared" si="39"/>
        <v>0.1</v>
      </c>
      <c r="AN58" s="26">
        <f t="shared" si="19"/>
        <v>0.1</v>
      </c>
      <c r="AO58" s="87">
        <f t="shared" si="20"/>
        <v>101325</v>
      </c>
      <c r="AP58" s="87">
        <f t="shared" si="6"/>
        <v>0</v>
      </c>
      <c r="AQ58" s="66">
        <f t="shared" si="7"/>
        <v>10380093.257880231</v>
      </c>
      <c r="AR58" s="66">
        <f t="shared" si="8"/>
        <v>10206253.331641655</v>
      </c>
      <c r="AS58" s="66">
        <f t="shared" si="9"/>
        <v>784800</v>
      </c>
      <c r="AT58" s="45">
        <f t="shared" si="10"/>
        <v>11266218.257880231</v>
      </c>
      <c r="AU58" s="75"/>
      <c r="BK58">
        <v>260</v>
      </c>
      <c r="BL58">
        <f t="shared" si="38"/>
        <v>2.6</v>
      </c>
      <c r="BM58">
        <f t="shared" si="31"/>
        <v>3.4775</v>
      </c>
      <c r="BN58" s="69">
        <f t="shared" si="32"/>
        <v>2.6</v>
      </c>
      <c r="BO58" s="69">
        <f t="shared" si="33"/>
        <v>2.7708480368984447</v>
      </c>
      <c r="BP58" s="69">
        <f t="shared" si="34"/>
        <v>-61.207870401041802</v>
      </c>
      <c r="BQ58" s="69">
        <f t="shared" si="35"/>
        <v>-175.31102368319594</v>
      </c>
      <c r="BR58" s="69">
        <f t="shared" si="36"/>
        <v>51.550137182146393</v>
      </c>
    </row>
    <row r="59" spans="2:70" x14ac:dyDescent="0.3">
      <c r="B59" s="41">
        <f t="shared" si="21"/>
        <v>145</v>
      </c>
      <c r="C59" s="8">
        <f t="shared" si="22"/>
        <v>1.45</v>
      </c>
      <c r="D59" s="73">
        <f t="shared" si="0"/>
        <v>1.9393750000000001</v>
      </c>
      <c r="E59" s="29">
        <f t="shared" si="29"/>
        <v>480.28026531373206</v>
      </c>
      <c r="F59" s="29">
        <f t="shared" si="23"/>
        <v>16.56138845909415</v>
      </c>
      <c r="G59" s="29">
        <f t="shared" si="24"/>
        <v>22.150857064038426</v>
      </c>
      <c r="H59" s="17">
        <f t="shared" si="25"/>
        <v>642.37485485711647</v>
      </c>
      <c r="I59" s="29">
        <f t="shared" si="11"/>
        <v>2.2250485660981263</v>
      </c>
      <c r="J59" s="29">
        <f t="shared" si="12"/>
        <v>20.847057720369893</v>
      </c>
      <c r="K59" s="39">
        <f t="shared" si="13"/>
        <v>1304.5427628929585</v>
      </c>
      <c r="L59" s="49">
        <f t="shared" si="1"/>
        <v>2.0660066237505181</v>
      </c>
      <c r="M59" s="48">
        <f t="shared" si="2"/>
        <v>1.45</v>
      </c>
      <c r="N59" s="51">
        <f t="shared" si="26"/>
        <v>17.593157449641033</v>
      </c>
      <c r="O59" s="54">
        <f t="shared" si="27"/>
        <v>0</v>
      </c>
      <c r="P59" s="34">
        <f t="shared" si="37"/>
        <v>1.7671458676442586</v>
      </c>
      <c r="Q59" s="30">
        <f t="shared" si="28"/>
        <v>0</v>
      </c>
      <c r="R59" s="58">
        <f t="shared" si="30"/>
        <v>684.31876509988047</v>
      </c>
      <c r="S59" s="58">
        <f t="shared" si="14"/>
        <v>1304.5427628929585</v>
      </c>
      <c r="T59" s="58">
        <f t="shared" si="3"/>
        <v>100</v>
      </c>
      <c r="U59" s="88">
        <f>IF(R59=0,"-",FORECAST($C$8,Инклинометрия!$B$2:$B$152,Инклинометрия!$A$2:$A$152))</f>
        <v>1330</v>
      </c>
      <c r="V59" s="88">
        <f>IF(R59=0,"-",FORECAST($C$8-R59,Инклинометрия!$B$2:$B$152,Инклинометрия!$A$2:$A$152))</f>
        <v>679.89717315511348</v>
      </c>
      <c r="W59" s="88">
        <f>IF(R59&gt;0,FORECAST($C$8,Инклинометрия!$B$2:$B$152,Инклинометрия!$A$2:$A$152),IF(AB59=$C$8,"-",FORECAST($C$8-AB59,Инклинометрия!$B$2:$B$152,Инклинометрия!$A$2:$A$152)))</f>
        <v>1330</v>
      </c>
      <c r="X59" s="88">
        <f>IF(S59=0,"-",FORECAST($C$8-(S59+AB59),Инклинометрия!$B$2:$B$152,Инклинометрия!$A$2:$A$152))</f>
        <v>90.684375251689389</v>
      </c>
      <c r="Y59" s="88">
        <f>FORECAST($C$8+T59,Инклинометрия!$B$2:$B$152,Инклинометрия!$A$2:$A$152)</f>
        <v>1425</v>
      </c>
      <c r="Z59" s="88">
        <f>IF(R59=0,FORECAST($C$6-T59,Инклинометрия!$B$2:$B$152,Инклинометрия!$A$2:$A$152),FORECAST($C$8,Инклинометрия!$B$2:$B$152,Инклинометрия!$A$2:$A$152))</f>
        <v>1330</v>
      </c>
      <c r="AA59" s="61">
        <f t="shared" si="4"/>
        <v>480.28026531373206</v>
      </c>
      <c r="AB59" s="62">
        <f t="shared" si="15"/>
        <v>0</v>
      </c>
      <c r="AC59" s="62">
        <f t="shared" si="5"/>
        <v>0</v>
      </c>
      <c r="AD59" s="65">
        <f>IF(R59=0,FORECAST($C$8,Инклинометрия!$B$2:$B$152,Инклинометрия!$A$2:$A$152),V59)</f>
        <v>679.89717315511348</v>
      </c>
      <c r="AE59" s="65">
        <f>FORECAST($C$8-(R59+AA59),Инклинометрия!$B$2:$B$152,Инклинометрия!$A$2:$A$152)</f>
        <v>223.63092110706805</v>
      </c>
      <c r="AF59" s="65" t="str">
        <f>IF(AB59=0,"-",FORECAST($C$8,Инклинометрия!$B$2:$B$152,Инклинометрия!$A$2:$A$152))</f>
        <v>-</v>
      </c>
      <c r="AG59" s="65" t="str">
        <f>IF(AB59=0,"-",FORECAST($C$8-AB59,Инклинометрия!$B$2:$B$152,Инклинометрия!$A$2:$A$152))</f>
        <v>-</v>
      </c>
      <c r="AH59" s="65" t="str">
        <f>IF(AC59=0,"-",FORECAST($C$8+AC59,Инклинометрия!$B$2:$B$152,Инклинометрия!$A$2:$A$152))</f>
        <v>-</v>
      </c>
      <c r="AI59" s="89" t="str">
        <f>IF(AC59=0,"-",FORECAST($C$8,Инклинометрия!$B$2:$B$152,Инклинометрия!$A$2:$A$152))</f>
        <v>-</v>
      </c>
      <c r="AJ59" s="28"/>
      <c r="AK59" s="67">
        <f t="shared" si="16"/>
        <v>0</v>
      </c>
      <c r="AL59" s="28">
        <f t="shared" si="17"/>
        <v>0</v>
      </c>
      <c r="AM59" s="28">
        <f t="shared" si="39"/>
        <v>0.1</v>
      </c>
      <c r="AN59" s="26">
        <f t="shared" si="19"/>
        <v>0.1</v>
      </c>
      <c r="AO59" s="87">
        <f t="shared" si="20"/>
        <v>101325</v>
      </c>
      <c r="AP59" s="87">
        <f t="shared" si="6"/>
        <v>0</v>
      </c>
      <c r="AQ59" s="66">
        <f t="shared" si="7"/>
        <v>10411891.529422514</v>
      </c>
      <c r="AR59" s="66">
        <f t="shared" si="8"/>
        <v>10238051.603183938</v>
      </c>
      <c r="AS59" s="66">
        <f t="shared" si="9"/>
        <v>784800</v>
      </c>
      <c r="AT59" s="45">
        <f t="shared" si="10"/>
        <v>11298016.529422514</v>
      </c>
      <c r="AU59" s="75"/>
      <c r="BK59">
        <v>270</v>
      </c>
      <c r="BL59">
        <f t="shared" si="38"/>
        <v>2.7</v>
      </c>
      <c r="BM59">
        <f t="shared" si="31"/>
        <v>3.6112500000000005</v>
      </c>
      <c r="BN59" s="69">
        <f t="shared" si="32"/>
        <v>2.7</v>
      </c>
      <c r="BO59" s="69">
        <f t="shared" si="33"/>
        <v>3.3001642663427444</v>
      </c>
      <c r="BP59" s="69">
        <f t="shared" si="34"/>
        <v>-86.174641660248341</v>
      </c>
      <c r="BQ59" s="69">
        <f t="shared" si="35"/>
        <v>-169.7905720432739</v>
      </c>
      <c r="BR59" s="69">
        <f t="shared" si="36"/>
        <v>42.737988023382982</v>
      </c>
    </row>
    <row r="60" spans="2:70" x14ac:dyDescent="0.3">
      <c r="B60" s="41">
        <f t="shared" si="21"/>
        <v>150</v>
      </c>
      <c r="C60" s="8">
        <f t="shared" si="22"/>
        <v>1.5</v>
      </c>
      <c r="D60" s="73">
        <f t="shared" si="0"/>
        <v>2.0062500000000001</v>
      </c>
      <c r="E60" s="29">
        <f t="shared" si="29"/>
        <v>496.84165377282625</v>
      </c>
      <c r="F60" s="29">
        <f t="shared" si="23"/>
        <v>16.561388459094225</v>
      </c>
      <c r="G60" s="29">
        <f t="shared" si="24"/>
        <v>22.150857064038529</v>
      </c>
      <c r="H60" s="17">
        <f t="shared" si="25"/>
        <v>664.52571192115499</v>
      </c>
      <c r="I60" s="29">
        <f t="shared" si="11"/>
        <v>2.2250485660981263</v>
      </c>
      <c r="J60" s="29">
        <f t="shared" si="12"/>
        <v>20.847057720369943</v>
      </c>
      <c r="K60" s="39">
        <f t="shared" si="13"/>
        <v>1308.5945304187335</v>
      </c>
      <c r="L60" s="49">
        <f t="shared" si="1"/>
        <v>2.0113641957229187</v>
      </c>
      <c r="M60" s="48">
        <f t="shared" si="2"/>
        <v>1.4999999999999998</v>
      </c>
      <c r="N60" s="51">
        <f t="shared" si="26"/>
        <v>17.647799877668636</v>
      </c>
      <c r="O60" s="54">
        <f t="shared" si="27"/>
        <v>0</v>
      </c>
      <c r="P60" s="34">
        <f t="shared" si="37"/>
        <v>1.7671458676442586</v>
      </c>
      <c r="Q60" s="30">
        <f t="shared" si="28"/>
        <v>0</v>
      </c>
      <c r="R60" s="58">
        <f t="shared" si="30"/>
        <v>666.21967556161701</v>
      </c>
      <c r="S60" s="58">
        <f t="shared" si="14"/>
        <v>1308.5945304187335</v>
      </c>
      <c r="T60" s="58">
        <f t="shared" si="3"/>
        <v>100</v>
      </c>
      <c r="U60" s="88">
        <f>IF(R60=0,"-",FORECAST($C$8,Инклинометрия!$B$2:$B$152,Инклинометрия!$A$2:$A$152))</f>
        <v>1330</v>
      </c>
      <c r="V60" s="88">
        <f>IF(R60=0,"-",FORECAST($C$8-R60,Инклинометрия!$B$2:$B$152,Инклинометрия!$A$2:$A$152))</f>
        <v>697.09130821646386</v>
      </c>
      <c r="W60" s="88">
        <f>IF(R60&gt;0,FORECAST($C$8,Инклинометрия!$B$2:$B$152,Инклинометрия!$A$2:$A$152),IF(AB60=$C$8,"-",FORECAST($C$8-AB60,Инклинометрия!$B$2:$B$152,Инклинометрия!$A$2:$A$152)))</f>
        <v>1330</v>
      </c>
      <c r="X60" s="88">
        <f>IF(S60=0,"-",FORECAST($C$8-(S60+AB60),Инклинометрия!$B$2:$B$152,Инклинометрия!$A$2:$A$152))</f>
        <v>86.835196102203184</v>
      </c>
      <c r="Y60" s="88">
        <f>FORECAST($C$8+T60,Инклинометрия!$B$2:$B$152,Инклинометрия!$A$2:$A$152)</f>
        <v>1425</v>
      </c>
      <c r="Z60" s="88">
        <f>IF(R60=0,FORECAST($C$6-T60,Инклинометрия!$B$2:$B$152,Инклинометрия!$A$2:$A$152),FORECAST($C$8,Инклинометрия!$B$2:$B$152,Инклинометрия!$A$2:$A$152))</f>
        <v>1330</v>
      </c>
      <c r="AA60" s="61">
        <f t="shared" si="4"/>
        <v>496.84165377282625</v>
      </c>
      <c r="AB60" s="62">
        <f t="shared" si="15"/>
        <v>0</v>
      </c>
      <c r="AC60" s="62">
        <f t="shared" si="5"/>
        <v>0</v>
      </c>
      <c r="AD60" s="65">
        <f>IF(R60=0,FORECAST($C$8,Инклинометрия!$B$2:$B$152,Инклинометрия!$A$2:$A$152),V60)</f>
        <v>697.09130821646386</v>
      </c>
      <c r="AE60" s="65">
        <f>FORECAST($C$8-(R60+AA60),Инклинометрия!$B$2:$B$152,Инклинометрия!$A$2:$A$152)</f>
        <v>225.09173713227901</v>
      </c>
      <c r="AF60" s="65" t="str">
        <f>IF(AB60=0,"-",FORECAST($C$8,Инклинометрия!$B$2:$B$152,Инклинометрия!$A$2:$A$152))</f>
        <v>-</v>
      </c>
      <c r="AG60" s="65" t="str">
        <f>IF(AB60=0,"-",FORECAST($C$8-AB60,Инклинометрия!$B$2:$B$152,Инклинометрия!$A$2:$A$152))</f>
        <v>-</v>
      </c>
      <c r="AH60" s="65" t="str">
        <f>IF(AC60=0,"-",FORECAST($C$8+AC60,Инклинометрия!$B$2:$B$152,Инклинометрия!$A$2:$A$152))</f>
        <v>-</v>
      </c>
      <c r="AI60" s="89" t="str">
        <f>IF(AC60=0,"-",FORECAST($C$8,Инклинометрия!$B$2:$B$152,Инклинометрия!$A$2:$A$152))</f>
        <v>-</v>
      </c>
      <c r="AJ60" s="28"/>
      <c r="AK60" s="67">
        <f t="shared" si="16"/>
        <v>0</v>
      </c>
      <c r="AL60" s="28">
        <f t="shared" si="17"/>
        <v>0</v>
      </c>
      <c r="AM60" s="28">
        <f t="shared" si="39"/>
        <v>0.1</v>
      </c>
      <c r="AN60" s="26">
        <f t="shared" si="19"/>
        <v>0.1</v>
      </c>
      <c r="AO60" s="87">
        <f t="shared" si="20"/>
        <v>101325</v>
      </c>
      <c r="AP60" s="87">
        <f t="shared" si="6"/>
        <v>0</v>
      </c>
      <c r="AQ60" s="66">
        <f t="shared" si="7"/>
        <v>10443689.800964795</v>
      </c>
      <c r="AR60" s="66">
        <f t="shared" si="8"/>
        <v>10269849.874726221</v>
      </c>
      <c r="AS60" s="66">
        <f t="shared" si="9"/>
        <v>784800</v>
      </c>
      <c r="AT60" s="45">
        <f t="shared" si="10"/>
        <v>11329814.800964795</v>
      </c>
      <c r="AU60" s="75"/>
      <c r="BK60">
        <v>280</v>
      </c>
      <c r="BL60">
        <f t="shared" si="38"/>
        <v>2.8</v>
      </c>
      <c r="BM60">
        <f t="shared" si="31"/>
        <v>3.7450000000000001</v>
      </c>
      <c r="BN60" s="69">
        <f t="shared" si="32"/>
        <v>2.8</v>
      </c>
      <c r="BO60" s="69">
        <f t="shared" si="33"/>
        <v>4.141345511059205</v>
      </c>
      <c r="BP60" s="69">
        <f t="shared" si="34"/>
        <v>-110.21167757366753</v>
      </c>
      <c r="BQ60" s="69">
        <f t="shared" si="35"/>
        <v>-159.92392670367485</v>
      </c>
      <c r="BR60" s="69">
        <f t="shared" si="36"/>
        <v>33.498815015590523</v>
      </c>
    </row>
    <row r="61" spans="2:70" x14ac:dyDescent="0.3">
      <c r="B61" s="41">
        <f t="shared" si="21"/>
        <v>155</v>
      </c>
      <c r="C61" s="8">
        <f t="shared" si="22"/>
        <v>1.55</v>
      </c>
      <c r="D61" s="73">
        <f t="shared" si="0"/>
        <v>2.0731250000000001</v>
      </c>
      <c r="E61" s="29">
        <f t="shared" si="29"/>
        <v>513.40304223192049</v>
      </c>
      <c r="F61" s="29">
        <f t="shared" si="23"/>
        <v>16.561388459094225</v>
      </c>
      <c r="G61" s="29">
        <f t="shared" si="24"/>
        <v>22.150857064038529</v>
      </c>
      <c r="H61" s="17">
        <f t="shared" si="25"/>
        <v>686.67656898519351</v>
      </c>
      <c r="I61" s="29">
        <f t="shared" si="11"/>
        <v>2.2250485660981263</v>
      </c>
      <c r="J61" s="29">
        <f t="shared" si="12"/>
        <v>20.847057720369943</v>
      </c>
      <c r="K61" s="39">
        <f t="shared" si="13"/>
        <v>1312.6462979445087</v>
      </c>
      <c r="L61" s="49">
        <f t="shared" si="1"/>
        <v>1.9567217676953192</v>
      </c>
      <c r="M61" s="48">
        <f t="shared" si="2"/>
        <v>1.55</v>
      </c>
      <c r="N61" s="51">
        <f t="shared" si="26"/>
        <v>17.702442305696234</v>
      </c>
      <c r="O61" s="54">
        <f t="shared" si="27"/>
        <v>0</v>
      </c>
      <c r="P61" s="34">
        <f t="shared" si="37"/>
        <v>1.7671458676442586</v>
      </c>
      <c r="Q61" s="30">
        <f t="shared" si="28"/>
        <v>0</v>
      </c>
      <c r="R61" s="58">
        <f t="shared" si="30"/>
        <v>648.12058602335367</v>
      </c>
      <c r="S61" s="58">
        <f t="shared" si="14"/>
        <v>1312.6462979445087</v>
      </c>
      <c r="T61" s="58">
        <f t="shared" si="3"/>
        <v>100</v>
      </c>
      <c r="U61" s="88">
        <f>IF(R61=0,"-",FORECAST($C$8,Инклинометрия!$B$2:$B$152,Инклинометрия!$A$2:$A$152))</f>
        <v>1330</v>
      </c>
      <c r="V61" s="88">
        <f>IF(R61=0,"-",FORECAST($C$8-R61,Инклинометрия!$B$2:$B$152,Инклинометрия!$A$2:$A$152))</f>
        <v>714.28544327781401</v>
      </c>
      <c r="W61" s="88">
        <f>IF(R61&gt;0,FORECAST($C$8,Инклинометрия!$B$2:$B$152,Инклинометрия!$A$2:$A$152),IF(AB61=$C$8,"-",FORECAST($C$8-AB61,Инклинометрия!$B$2:$B$152,Инклинометрия!$A$2:$A$152)))</f>
        <v>1330</v>
      </c>
      <c r="X61" s="88">
        <f>IF(S61=0,"-",FORECAST($C$8-(S61+AB61),Инклинометрия!$B$2:$B$152,Инклинометрия!$A$2:$A$152))</f>
        <v>82.986016952716767</v>
      </c>
      <c r="Y61" s="88">
        <f>FORECAST($C$8+T61,Инклинометрия!$B$2:$B$152,Инклинометрия!$A$2:$A$152)</f>
        <v>1425</v>
      </c>
      <c r="Z61" s="88">
        <f>IF(R61=0,FORECAST($C$6-T61,Инклинометрия!$B$2:$B$152,Инклинометрия!$A$2:$A$152),FORECAST($C$8,Инклинометрия!$B$2:$B$152,Инклинометрия!$A$2:$A$152))</f>
        <v>1330</v>
      </c>
      <c r="AA61" s="61">
        <f t="shared" si="4"/>
        <v>513.40304223192049</v>
      </c>
      <c r="AB61" s="62">
        <f t="shared" si="15"/>
        <v>0</v>
      </c>
      <c r="AC61" s="62">
        <f t="shared" si="5"/>
        <v>0</v>
      </c>
      <c r="AD61" s="65">
        <f>IF(R61=0,FORECAST($C$8,Инклинометрия!$B$2:$B$152,Инклинометрия!$A$2:$A$152),V61)</f>
        <v>714.28544327781401</v>
      </c>
      <c r="AE61" s="65">
        <f>FORECAST($C$8-(R61+AA61),Инклинометрия!$B$2:$B$152,Инклинометрия!$A$2:$A$152)</f>
        <v>226.55255315748954</v>
      </c>
      <c r="AF61" s="65" t="str">
        <f>IF(AB61=0,"-",FORECAST($C$8,Инклинометрия!$B$2:$B$152,Инклинометрия!$A$2:$A$152))</f>
        <v>-</v>
      </c>
      <c r="AG61" s="65" t="str">
        <f>IF(AB61=0,"-",FORECAST($C$8-AB61,Инклинометрия!$B$2:$B$152,Инклинометрия!$A$2:$A$152))</f>
        <v>-</v>
      </c>
      <c r="AH61" s="65" t="str">
        <f>IF(AC61=0,"-",FORECAST($C$8+AC61,Инклинометрия!$B$2:$B$152,Инклинометрия!$A$2:$A$152))</f>
        <v>-</v>
      </c>
      <c r="AI61" s="89" t="str">
        <f>IF(AC61=0,"-",FORECAST($C$8,Инклинометрия!$B$2:$B$152,Инклинометрия!$A$2:$A$152))</f>
        <v>-</v>
      </c>
      <c r="AJ61" s="28"/>
      <c r="AK61" s="67">
        <f t="shared" si="16"/>
        <v>0</v>
      </c>
      <c r="AL61" s="28">
        <f t="shared" si="17"/>
        <v>0</v>
      </c>
      <c r="AM61" s="28">
        <f t="shared" si="39"/>
        <v>0.1</v>
      </c>
      <c r="AN61" s="26">
        <f t="shared" si="19"/>
        <v>0.1</v>
      </c>
      <c r="AO61" s="87">
        <f t="shared" si="20"/>
        <v>101325</v>
      </c>
      <c r="AP61" s="87">
        <f t="shared" si="6"/>
        <v>0</v>
      </c>
      <c r="AQ61" s="66">
        <f t="shared" si="7"/>
        <v>10475488.07250708</v>
      </c>
      <c r="AR61" s="66">
        <f t="shared" si="8"/>
        <v>10301648.146268504</v>
      </c>
      <c r="AS61" s="66">
        <f t="shared" si="9"/>
        <v>784800</v>
      </c>
      <c r="AT61" s="45">
        <f t="shared" si="10"/>
        <v>11361613.07250708</v>
      </c>
      <c r="AU61" s="75"/>
      <c r="BK61">
        <v>290</v>
      </c>
      <c r="BL61">
        <f t="shared" si="38"/>
        <v>2.9</v>
      </c>
      <c r="BM61">
        <f t="shared" si="31"/>
        <v>3.8787500000000001</v>
      </c>
      <c r="BN61" s="69">
        <f t="shared" si="32"/>
        <v>2.8999999999999995</v>
      </c>
      <c r="BO61" s="69">
        <f t="shared" si="33"/>
        <v>5.6814432779073041</v>
      </c>
      <c r="BP61" s="69">
        <f t="shared" si="34"/>
        <v>-132.48504453967291</v>
      </c>
      <c r="BQ61" s="69">
        <f t="shared" si="35"/>
        <v>-145.92626172495193</v>
      </c>
      <c r="BR61" s="69">
        <f t="shared" si="36"/>
        <v>23.924932921398167</v>
      </c>
    </row>
    <row r="62" spans="2:70" x14ac:dyDescent="0.3">
      <c r="B62" s="41">
        <f t="shared" si="21"/>
        <v>160</v>
      </c>
      <c r="C62" s="8">
        <f t="shared" si="22"/>
        <v>1.6</v>
      </c>
      <c r="D62" s="73">
        <f t="shared" ref="D62:D93" si="40">C62*$C$10/$C$9</f>
        <v>2.14</v>
      </c>
      <c r="E62" s="29">
        <f t="shared" si="29"/>
        <v>529.96443069101474</v>
      </c>
      <c r="F62" s="29">
        <f t="shared" si="23"/>
        <v>16.561388459094225</v>
      </c>
      <c r="G62" s="29">
        <f t="shared" si="24"/>
        <v>22.150857064038529</v>
      </c>
      <c r="H62" s="17">
        <f t="shared" si="25"/>
        <v>708.82742604923203</v>
      </c>
      <c r="I62" s="29">
        <f t="shared" si="11"/>
        <v>2.2250485660981263</v>
      </c>
      <c r="J62" s="29">
        <f t="shared" si="12"/>
        <v>20.847057720369943</v>
      </c>
      <c r="K62" s="39">
        <f t="shared" si="13"/>
        <v>1316.6980654702841</v>
      </c>
      <c r="L62" s="49">
        <f t="shared" si="1"/>
        <v>1.9020793396677209</v>
      </c>
      <c r="M62" s="48">
        <f t="shared" si="2"/>
        <v>1.6</v>
      </c>
      <c r="N62" s="51">
        <f t="shared" si="26"/>
        <v>17.757084733723836</v>
      </c>
      <c r="O62" s="54">
        <f t="shared" si="27"/>
        <v>0</v>
      </c>
      <c r="P62" s="34">
        <f t="shared" si="37"/>
        <v>1.7671458676442586</v>
      </c>
      <c r="Q62" s="30">
        <f t="shared" si="28"/>
        <v>0</v>
      </c>
      <c r="R62" s="58">
        <f t="shared" si="30"/>
        <v>630.02149648509055</v>
      </c>
      <c r="S62" s="58">
        <f t="shared" si="14"/>
        <v>1316.6980654702841</v>
      </c>
      <c r="T62" s="58">
        <f t="shared" si="3"/>
        <v>100</v>
      </c>
      <c r="U62" s="88">
        <f>IF(R62=0,"-",FORECAST($C$8,Инклинометрия!$B$2:$B$152,Инклинометрия!$A$2:$A$152))</f>
        <v>1330</v>
      </c>
      <c r="V62" s="88">
        <f>IF(R62=0,"-",FORECAST($C$8-R62,Инклинометрия!$B$2:$B$152,Инклинометрия!$A$2:$A$152))</f>
        <v>731.47957833916394</v>
      </c>
      <c r="W62" s="88">
        <f>IF(R62&gt;0,FORECAST($C$8,Инклинометрия!$B$2:$B$152,Инклинометрия!$A$2:$A$152),IF(AB62=$C$8,"-",FORECAST($C$8-AB62,Инклинометрия!$B$2:$B$152,Инклинометрия!$A$2:$A$152)))</f>
        <v>1330</v>
      </c>
      <c r="X62" s="88">
        <f>IF(S62=0,"-",FORECAST($C$8-(S62+AB62),Инклинометрия!$B$2:$B$152,Инклинометрия!$A$2:$A$152))</f>
        <v>79.136837803230137</v>
      </c>
      <c r="Y62" s="88">
        <f>FORECAST($C$8+T62,Инклинометрия!$B$2:$B$152,Инклинометрия!$A$2:$A$152)</f>
        <v>1425</v>
      </c>
      <c r="Z62" s="88">
        <f>IF(R62=0,FORECAST($C$6-T62,Инклинометрия!$B$2:$B$152,Инклинометрия!$A$2:$A$152),FORECAST($C$8,Инклинометрия!$B$2:$B$152,Инклинометрия!$A$2:$A$152))</f>
        <v>1330</v>
      </c>
      <c r="AA62" s="61">
        <f t="shared" si="4"/>
        <v>529.96443069101474</v>
      </c>
      <c r="AB62" s="62">
        <f t="shared" si="15"/>
        <v>0</v>
      </c>
      <c r="AC62" s="62">
        <f t="shared" si="5"/>
        <v>0</v>
      </c>
      <c r="AD62" s="65">
        <f>IF(R62=0,FORECAST($C$8,Инклинометрия!$B$2:$B$152,Инклинометрия!$A$2:$A$152),V62)</f>
        <v>731.47957833916394</v>
      </c>
      <c r="AE62" s="65">
        <f>FORECAST($C$8-(R62+AA62),Инклинометрия!$B$2:$B$152,Инклинометрия!$A$2:$A$152)</f>
        <v>228.01336918270007</v>
      </c>
      <c r="AF62" s="65" t="str">
        <f>IF(AB62=0,"-",FORECAST($C$8,Инклинометрия!$B$2:$B$152,Инклинометрия!$A$2:$A$152))</f>
        <v>-</v>
      </c>
      <c r="AG62" s="65" t="str">
        <f>IF(AB62=0,"-",FORECAST($C$8-AB62,Инклинометрия!$B$2:$B$152,Инклинометрия!$A$2:$A$152))</f>
        <v>-</v>
      </c>
      <c r="AH62" s="65" t="str">
        <f>IF(AC62=0,"-",FORECAST($C$8+AC62,Инклинометрия!$B$2:$B$152,Инклинометрия!$A$2:$A$152))</f>
        <v>-</v>
      </c>
      <c r="AI62" s="89" t="str">
        <f>IF(AC62=0,"-",FORECAST($C$8,Инклинометрия!$B$2:$B$152,Инклинометрия!$A$2:$A$152))</f>
        <v>-</v>
      </c>
      <c r="AJ62" s="28"/>
      <c r="AK62" s="67">
        <f t="shared" si="16"/>
        <v>0</v>
      </c>
      <c r="AL62" s="28">
        <f t="shared" si="17"/>
        <v>0</v>
      </c>
      <c r="AM62" s="28">
        <f t="shared" si="39"/>
        <v>0.1</v>
      </c>
      <c r="AN62" s="26">
        <f t="shared" si="19"/>
        <v>0.1</v>
      </c>
      <c r="AO62" s="87">
        <f t="shared" si="20"/>
        <v>101325</v>
      </c>
      <c r="AP62" s="87">
        <f t="shared" si="6"/>
        <v>0</v>
      </c>
      <c r="AQ62" s="66">
        <f t="shared" si="7"/>
        <v>10507286.344049366</v>
      </c>
      <c r="AR62" s="66">
        <f t="shared" si="8"/>
        <v>10333446.41781079</v>
      </c>
      <c r="AS62" s="66">
        <f t="shared" si="9"/>
        <v>784800</v>
      </c>
      <c r="AT62" s="45">
        <f t="shared" si="10"/>
        <v>11393411.344049366</v>
      </c>
      <c r="AU62" s="75"/>
      <c r="BK62">
        <v>300</v>
      </c>
      <c r="BL62">
        <f t="shared" si="38"/>
        <v>3</v>
      </c>
      <c r="BM62">
        <f t="shared" si="31"/>
        <v>4.0125000000000002</v>
      </c>
      <c r="BN62" s="69">
        <f>ACOS(COS(BL62-$C$3)-SIN(($C$3)*SIN(BL62)*(1-COS(BM62-$D$3))))</f>
        <v>2.9999999999999996</v>
      </c>
      <c r="BO62" s="69">
        <f t="shared" si="33"/>
        <v>9.4009466314477841</v>
      </c>
      <c r="BP62" s="69">
        <f t="shared" si="34"/>
        <v>-152.21725302545053</v>
      </c>
      <c r="BQ62" s="69">
        <f t="shared" si="35"/>
        <v>-128.18193806713356</v>
      </c>
      <c r="BR62" s="69">
        <f t="shared" si="36"/>
        <v>14.112000805986739</v>
      </c>
    </row>
    <row r="63" spans="2:70" x14ac:dyDescent="0.3">
      <c r="B63" s="41">
        <f t="shared" si="21"/>
        <v>165</v>
      </c>
      <c r="C63" s="8">
        <f t="shared" si="22"/>
        <v>1.6500000000000001</v>
      </c>
      <c r="D63" s="73">
        <f t="shared" si="40"/>
        <v>2.2068750000000001</v>
      </c>
      <c r="E63" s="29">
        <f t="shared" si="29"/>
        <v>546.52581915010899</v>
      </c>
      <c r="F63" s="29">
        <f t="shared" si="23"/>
        <v>16.561388459094225</v>
      </c>
      <c r="G63" s="29">
        <f t="shared" si="24"/>
        <v>22.150857064038529</v>
      </c>
      <c r="H63" s="17">
        <f t="shared" si="25"/>
        <v>730.97828311327055</v>
      </c>
      <c r="I63" s="29">
        <f t="shared" si="11"/>
        <v>2.2250485660981263</v>
      </c>
      <c r="J63" s="29">
        <f t="shared" si="12"/>
        <v>20.847057720369943</v>
      </c>
      <c r="K63" s="39">
        <f t="shared" si="13"/>
        <v>1320.7498329960592</v>
      </c>
      <c r="L63" s="49">
        <f t="shared" si="1"/>
        <v>1.8474369116401217</v>
      </c>
      <c r="M63" s="48">
        <f t="shared" si="2"/>
        <v>1.6500000000000001</v>
      </c>
      <c r="N63" s="51">
        <f t="shared" si="26"/>
        <v>17.811727161751438</v>
      </c>
      <c r="O63" s="54">
        <f t="shared" si="27"/>
        <v>0</v>
      </c>
      <c r="P63" s="34">
        <f t="shared" si="37"/>
        <v>1.7671458676442586</v>
      </c>
      <c r="Q63" s="30">
        <f t="shared" si="28"/>
        <v>0</v>
      </c>
      <c r="R63" s="58">
        <f t="shared" si="30"/>
        <v>611.92240694682721</v>
      </c>
      <c r="S63" s="58">
        <f t="shared" si="14"/>
        <v>1320.7498329960592</v>
      </c>
      <c r="T63" s="58">
        <f t="shared" si="3"/>
        <v>100</v>
      </c>
      <c r="U63" s="88">
        <f>IF(R63=0,"-",FORECAST($C$8,Инклинометрия!$B$2:$B$152,Инклинометрия!$A$2:$A$152))</f>
        <v>1330</v>
      </c>
      <c r="V63" s="88">
        <f>IF(R63=0,"-",FORECAST($C$8-R63,Инклинометрия!$B$2:$B$152,Инклинометрия!$A$2:$A$152))</f>
        <v>748.67371340051409</v>
      </c>
      <c r="W63" s="88">
        <f>IF(R63&gt;0,FORECAST($C$8,Инклинометрия!$B$2:$B$152,Инклинометрия!$A$2:$A$152),IF(AB63=$C$8,"-",FORECAST($C$8-AB63,Инклинометрия!$B$2:$B$152,Инклинометрия!$A$2:$A$152)))</f>
        <v>1330</v>
      </c>
      <c r="X63" s="88">
        <f>IF(S63=0,"-",FORECAST($C$8-(S63+AB63),Инклинометрия!$B$2:$B$152,Инклинометрия!$A$2:$A$152))</f>
        <v>75.287658653743719</v>
      </c>
      <c r="Y63" s="88">
        <f>FORECAST($C$8+T63,Инклинометрия!$B$2:$B$152,Инклинометрия!$A$2:$A$152)</f>
        <v>1425</v>
      </c>
      <c r="Z63" s="88">
        <f>IF(R63=0,FORECAST($C$6-T63,Инклинометрия!$B$2:$B$152,Инклинометрия!$A$2:$A$152),FORECAST($C$8,Инклинометрия!$B$2:$B$152,Инклинометрия!$A$2:$A$152))</f>
        <v>1330</v>
      </c>
      <c r="AA63" s="61">
        <f t="shared" si="4"/>
        <v>546.52581915010899</v>
      </c>
      <c r="AB63" s="62">
        <f t="shared" si="15"/>
        <v>0</v>
      </c>
      <c r="AC63" s="62">
        <f t="shared" si="5"/>
        <v>0</v>
      </c>
      <c r="AD63" s="65">
        <f>IF(R63=0,FORECAST($C$8,Инклинометрия!$B$2:$B$152,Инклинометрия!$A$2:$A$152),V63)</f>
        <v>748.67371340051409</v>
      </c>
      <c r="AE63" s="65">
        <f>FORECAST($C$8-(R63+AA63),Инклинометрия!$B$2:$B$152,Инклинометрия!$A$2:$A$152)</f>
        <v>229.47418520791061</v>
      </c>
      <c r="AF63" s="65" t="str">
        <f>IF(AB63=0,"-",FORECAST($C$8,Инклинометрия!$B$2:$B$152,Инклинометрия!$A$2:$A$152))</f>
        <v>-</v>
      </c>
      <c r="AG63" s="65" t="str">
        <f>IF(AB63=0,"-",FORECAST($C$8-AB63,Инклинометрия!$B$2:$B$152,Инклинометрия!$A$2:$A$152))</f>
        <v>-</v>
      </c>
      <c r="AH63" s="65" t="str">
        <f>IF(AC63=0,"-",FORECAST($C$8+AC63,Инклинометрия!$B$2:$B$152,Инклинометрия!$A$2:$A$152))</f>
        <v>-</v>
      </c>
      <c r="AI63" s="89" t="str">
        <f>IF(AC63=0,"-",FORECAST($C$8,Инклинометрия!$B$2:$B$152,Инклинометрия!$A$2:$A$152))</f>
        <v>-</v>
      </c>
      <c r="AJ63" s="28"/>
      <c r="AK63" s="67">
        <f t="shared" si="16"/>
        <v>0</v>
      </c>
      <c r="AL63" s="28">
        <f t="shared" si="17"/>
        <v>0</v>
      </c>
      <c r="AM63" s="28">
        <f t="shared" si="39"/>
        <v>0.1</v>
      </c>
      <c r="AN63" s="26">
        <f t="shared" si="19"/>
        <v>0.1</v>
      </c>
      <c r="AO63" s="87">
        <f t="shared" si="20"/>
        <v>101325</v>
      </c>
      <c r="AP63" s="87">
        <f t="shared" si="6"/>
        <v>0</v>
      </c>
      <c r="AQ63" s="66">
        <f t="shared" si="7"/>
        <v>10539084.615591649</v>
      </c>
      <c r="AR63" s="66">
        <f t="shared" si="8"/>
        <v>10365244.689353073</v>
      </c>
      <c r="AS63" s="66">
        <f t="shared" si="9"/>
        <v>784800</v>
      </c>
      <c r="AT63" s="45">
        <f t="shared" si="10"/>
        <v>11425209.615591649</v>
      </c>
      <c r="AU63" s="75"/>
      <c r="BK63">
        <v>310</v>
      </c>
      <c r="BL63" s="68">
        <f>PI()/4</f>
        <v>0.78539816339744828</v>
      </c>
      <c r="BM63" s="68">
        <f>PI()/2</f>
        <v>1.5707963267948966</v>
      </c>
      <c r="BN63" s="68">
        <f>ACOS(COS(BL63-$C$3)-SIN(($C$3)*SIN(BL63)*(1-COS(BM63-$D$3))))</f>
        <v>0.78539816339744817</v>
      </c>
      <c r="BO63" s="68">
        <f>(2/BN63)*TAN(BN63/2)</f>
        <v>1.0547861751580989</v>
      </c>
      <c r="BP63" s="68">
        <f>$G$3+((BK63-$B$3)/2)*(SIN($C$3)*SIN($D$3)+SIN(BL63)*SIN(BM63))*BO63</f>
        <v>115.60620085919754</v>
      </c>
      <c r="BQ63" s="68">
        <f>BQ32+((BK63-$B$3)/2)*(SIN($C$3)*COS($D$3)+SIN(BL63)*COS(BM63))*BO63</f>
        <v>7.0817379180250727E-15</v>
      </c>
      <c r="BR63" s="68">
        <f>BR32+((BK63-$B$3)/2)*(COS($C$3)+COS(BL63))*BO63</f>
        <v>279.09805800870288</v>
      </c>
    </row>
    <row r="64" spans="2:70" x14ac:dyDescent="0.3">
      <c r="B64" s="41">
        <f t="shared" si="21"/>
        <v>170</v>
      </c>
      <c r="C64" s="8">
        <f t="shared" si="22"/>
        <v>1.7</v>
      </c>
      <c r="D64" s="73">
        <f t="shared" si="40"/>
        <v>2.2737500000000002</v>
      </c>
      <c r="E64" s="29">
        <f t="shared" si="29"/>
        <v>563.08720760920312</v>
      </c>
      <c r="F64" s="29">
        <f t="shared" si="23"/>
        <v>16.56138845909415</v>
      </c>
      <c r="G64" s="29">
        <f t="shared" si="24"/>
        <v>22.150857064038426</v>
      </c>
      <c r="H64" s="17">
        <f t="shared" si="25"/>
        <v>753.12914017730895</v>
      </c>
      <c r="I64" s="29">
        <f t="shared" si="11"/>
        <v>2.2250485660981263</v>
      </c>
      <c r="J64" s="29">
        <f t="shared" si="12"/>
        <v>20.847057720369893</v>
      </c>
      <c r="K64" s="39">
        <f t="shared" si="13"/>
        <v>1324.8016005218346</v>
      </c>
      <c r="L64" s="49">
        <f t="shared" si="1"/>
        <v>1.7927944836125231</v>
      </c>
      <c r="M64" s="48">
        <f t="shared" si="2"/>
        <v>1.7</v>
      </c>
      <c r="N64" s="51">
        <f t="shared" si="26"/>
        <v>17.866369589779037</v>
      </c>
      <c r="O64" s="54">
        <f t="shared" si="27"/>
        <v>0</v>
      </c>
      <c r="P64" s="34">
        <f t="shared" si="37"/>
        <v>1.7671458676442586</v>
      </c>
      <c r="Q64" s="30">
        <f t="shared" si="28"/>
        <v>0</v>
      </c>
      <c r="R64" s="58">
        <f t="shared" si="30"/>
        <v>593.82331740856409</v>
      </c>
      <c r="S64" s="58">
        <f t="shared" si="14"/>
        <v>1324.8016005218346</v>
      </c>
      <c r="T64" s="58">
        <f t="shared" si="3"/>
        <v>100</v>
      </c>
      <c r="U64" s="88">
        <f>IF(R64=0,"-",FORECAST($C$8,Инклинометрия!$B$2:$B$152,Инклинометрия!$A$2:$A$152))</f>
        <v>1330</v>
      </c>
      <c r="V64" s="88">
        <f>IF(R64=0,"-",FORECAST($C$8-R64,Инклинометрия!$B$2:$B$152,Инклинометрия!$A$2:$A$152))</f>
        <v>765.86784846186413</v>
      </c>
      <c r="W64" s="88">
        <f>IF(R64&gt;0,FORECAST($C$8,Инклинометрия!$B$2:$B$152,Инклинометрия!$A$2:$A$152),IF(AB64=$C$8,"-",FORECAST($C$8-AB64,Инклинометрия!$B$2:$B$152,Инклинометрия!$A$2:$A$152)))</f>
        <v>1330</v>
      </c>
      <c r="X64" s="88">
        <f>IF(S64=0,"-",FORECAST($C$8-(S64+AB64),Инклинометрия!$B$2:$B$152,Инклинометрия!$A$2:$A$152))</f>
        <v>71.438479504257089</v>
      </c>
      <c r="Y64" s="88">
        <f>FORECAST($C$8+T64,Инклинометрия!$B$2:$B$152,Инклинометрия!$A$2:$A$152)</f>
        <v>1425</v>
      </c>
      <c r="Z64" s="88">
        <f>IF(R64=0,FORECAST($C$6-T64,Инклинометрия!$B$2:$B$152,Инклинометрия!$A$2:$A$152),FORECAST($C$8,Инклинометрия!$B$2:$B$152,Инклинометрия!$A$2:$A$152))</f>
        <v>1330</v>
      </c>
      <c r="AA64" s="61">
        <f t="shared" si="4"/>
        <v>563.08720760920312</v>
      </c>
      <c r="AB64" s="62">
        <f t="shared" si="15"/>
        <v>0</v>
      </c>
      <c r="AC64" s="62">
        <f t="shared" si="5"/>
        <v>0</v>
      </c>
      <c r="AD64" s="65">
        <f>IF(R64=0,FORECAST($C$8,Инклинометрия!$B$2:$B$152,Инклинометрия!$A$2:$A$152),V64)</f>
        <v>765.86784846186413</v>
      </c>
      <c r="AE64" s="65">
        <f>FORECAST($C$8-(R64+AA64),Инклинометрия!$B$2:$B$152,Инклинометрия!$A$2:$A$152)</f>
        <v>230.93500123312114</v>
      </c>
      <c r="AF64" s="65" t="str">
        <f>IF(AB64=0,"-",FORECAST($C$8,Инклинометрия!$B$2:$B$152,Инклинометрия!$A$2:$A$152))</f>
        <v>-</v>
      </c>
      <c r="AG64" s="65" t="str">
        <f>IF(AB64=0,"-",FORECAST($C$8-AB64,Инклинометрия!$B$2:$B$152,Инклинометрия!$A$2:$A$152))</f>
        <v>-</v>
      </c>
      <c r="AH64" s="65" t="str">
        <f>IF(AC64=0,"-",FORECAST($C$8+AC64,Инклинометрия!$B$2:$B$152,Инклинометрия!$A$2:$A$152))</f>
        <v>-</v>
      </c>
      <c r="AI64" s="89" t="str">
        <f>IF(AC64=0,"-",FORECAST($C$8,Инклинометрия!$B$2:$B$152,Инклинометрия!$A$2:$A$152))</f>
        <v>-</v>
      </c>
      <c r="AJ64" s="28"/>
      <c r="AK64" s="67">
        <f t="shared" si="16"/>
        <v>0</v>
      </c>
      <c r="AL64" s="28">
        <f t="shared" si="17"/>
        <v>0</v>
      </c>
      <c r="AM64" s="28">
        <f t="shared" si="39"/>
        <v>0.1</v>
      </c>
      <c r="AN64" s="26">
        <f t="shared" si="19"/>
        <v>0.1</v>
      </c>
      <c r="AO64" s="87">
        <f t="shared" si="20"/>
        <v>101325</v>
      </c>
      <c r="AP64" s="87">
        <f t="shared" si="6"/>
        <v>0</v>
      </c>
      <c r="AQ64" s="66">
        <f t="shared" si="7"/>
        <v>10570882.887133934</v>
      </c>
      <c r="AR64" s="66">
        <f t="shared" si="8"/>
        <v>10397042.96089536</v>
      </c>
      <c r="AS64" s="66">
        <f t="shared" si="9"/>
        <v>784800</v>
      </c>
      <c r="AT64" s="45">
        <f t="shared" si="10"/>
        <v>11457007.887133934</v>
      </c>
      <c r="AU64" s="75"/>
    </row>
    <row r="65" spans="2:47" x14ac:dyDescent="0.3">
      <c r="B65" s="41">
        <f t="shared" si="21"/>
        <v>175</v>
      </c>
      <c r="C65" s="8">
        <f t="shared" si="22"/>
        <v>1.75</v>
      </c>
      <c r="D65" s="73">
        <f t="shared" si="40"/>
        <v>2.3406250000000002</v>
      </c>
      <c r="E65" s="29">
        <f t="shared" si="29"/>
        <v>579.64859606829737</v>
      </c>
      <c r="F65" s="29">
        <f t="shared" si="23"/>
        <v>16.561388459094225</v>
      </c>
      <c r="G65" s="29">
        <f t="shared" si="24"/>
        <v>22.150857064038529</v>
      </c>
      <c r="H65" s="17">
        <f t="shared" si="25"/>
        <v>775.27999724134747</v>
      </c>
      <c r="I65" s="29">
        <f t="shared" si="11"/>
        <v>2.2250485660981263</v>
      </c>
      <c r="J65" s="29">
        <f t="shared" si="12"/>
        <v>20.847057720369943</v>
      </c>
      <c r="K65" s="39">
        <f t="shared" si="13"/>
        <v>1328.8533680476094</v>
      </c>
      <c r="L65" s="49">
        <f t="shared" si="1"/>
        <v>1.738152055584923</v>
      </c>
      <c r="M65" s="48">
        <f t="shared" si="2"/>
        <v>1.75</v>
      </c>
      <c r="N65" s="51">
        <f t="shared" si="26"/>
        <v>17.921012017806635</v>
      </c>
      <c r="O65" s="54">
        <f t="shared" si="27"/>
        <v>0</v>
      </c>
      <c r="P65" s="34">
        <f t="shared" si="37"/>
        <v>1.7671458676442586</v>
      </c>
      <c r="Q65" s="30">
        <f t="shared" si="28"/>
        <v>0</v>
      </c>
      <c r="R65" s="58">
        <f t="shared" si="30"/>
        <v>575.72422787030041</v>
      </c>
      <c r="S65" s="58">
        <f t="shared" si="14"/>
        <v>1328.8533680476094</v>
      </c>
      <c r="T65" s="58">
        <f t="shared" si="3"/>
        <v>100</v>
      </c>
      <c r="U65" s="88">
        <f>IF(R65=0,"-",FORECAST($C$8,Инклинометрия!$B$2:$B$152,Инклинометрия!$A$2:$A$152))</f>
        <v>1330</v>
      </c>
      <c r="V65" s="88">
        <f>IF(R65=0,"-",FORECAST($C$8-R65,Инклинометрия!$B$2:$B$152,Инклинометрия!$A$2:$A$152))</f>
        <v>783.06198352321462</v>
      </c>
      <c r="W65" s="88">
        <f>IF(R65&gt;0,FORECAST($C$8,Инклинометрия!$B$2:$B$152,Инклинометрия!$A$2:$A$152),IF(AB65=$C$8,"-",FORECAST($C$8-AB65,Инклинометрия!$B$2:$B$152,Инклинометрия!$A$2:$A$152)))</f>
        <v>1330</v>
      </c>
      <c r="X65" s="88">
        <f>IF(S65=0,"-",FORECAST($C$8-(S65+AB65),Инклинометрия!$B$2:$B$152,Инклинометрия!$A$2:$A$152))</f>
        <v>67.589300354771098</v>
      </c>
      <c r="Y65" s="88">
        <f>FORECAST($C$8+T65,Инклинометрия!$B$2:$B$152,Инклинометрия!$A$2:$A$152)</f>
        <v>1425</v>
      </c>
      <c r="Z65" s="88">
        <f>IF(R65=0,FORECAST($C$6-T65,Инклинометрия!$B$2:$B$152,Инклинометрия!$A$2:$A$152),FORECAST($C$8,Инклинометрия!$B$2:$B$152,Инклинометрия!$A$2:$A$152))</f>
        <v>1330</v>
      </c>
      <c r="AA65" s="61">
        <f t="shared" si="4"/>
        <v>579.64859606829737</v>
      </c>
      <c r="AB65" s="62">
        <f t="shared" si="15"/>
        <v>0</v>
      </c>
      <c r="AC65" s="62">
        <f t="shared" si="5"/>
        <v>0</v>
      </c>
      <c r="AD65" s="65">
        <f>IF(R65=0,FORECAST($C$8,Инклинометрия!$B$2:$B$152,Инклинометрия!$A$2:$A$152),V65)</f>
        <v>783.06198352321462</v>
      </c>
      <c r="AE65" s="65">
        <f>FORECAST($C$8-(R65+AA65),Инклинометрия!$B$2:$B$152,Инклинометрия!$A$2:$A$152)</f>
        <v>232.3958172583321</v>
      </c>
      <c r="AF65" s="65" t="str">
        <f>IF(AB65=0,"-",FORECAST($C$8,Инклинометрия!$B$2:$B$152,Инклинометрия!$A$2:$A$152))</f>
        <v>-</v>
      </c>
      <c r="AG65" s="65" t="str">
        <f>IF(AB65=0,"-",FORECAST($C$8-AB65,Инклинометрия!$B$2:$B$152,Инклинометрия!$A$2:$A$152))</f>
        <v>-</v>
      </c>
      <c r="AH65" s="65" t="str">
        <f>IF(AC65=0,"-",FORECAST($C$8+AC65,Инклинометрия!$B$2:$B$152,Инклинометрия!$A$2:$A$152))</f>
        <v>-</v>
      </c>
      <c r="AI65" s="89" t="str">
        <f>IF(AC65=0,"-",FORECAST($C$8,Инклинометрия!$B$2:$B$152,Инклинометрия!$A$2:$A$152))</f>
        <v>-</v>
      </c>
      <c r="AJ65" s="28"/>
      <c r="AK65" s="67">
        <f t="shared" si="16"/>
        <v>0</v>
      </c>
      <c r="AL65" s="28">
        <f t="shared" si="17"/>
        <v>0</v>
      </c>
      <c r="AM65" s="28">
        <f t="shared" si="39"/>
        <v>0.1</v>
      </c>
      <c r="AN65" s="26">
        <f t="shared" si="19"/>
        <v>0.1</v>
      </c>
      <c r="AO65" s="87">
        <f t="shared" si="20"/>
        <v>101325</v>
      </c>
      <c r="AP65" s="87">
        <f t="shared" si="6"/>
        <v>0</v>
      </c>
      <c r="AQ65" s="66">
        <f t="shared" si="7"/>
        <v>10602681.158676215</v>
      </c>
      <c r="AR65" s="66">
        <f t="shared" si="8"/>
        <v>10428841.232437639</v>
      </c>
      <c r="AS65" s="66">
        <f t="shared" si="9"/>
        <v>784800</v>
      </c>
      <c r="AT65" s="45">
        <f t="shared" si="10"/>
        <v>11488806.158676215</v>
      </c>
      <c r="AU65" s="75"/>
    </row>
    <row r="66" spans="2:47" x14ac:dyDescent="0.3">
      <c r="B66" s="41">
        <f t="shared" si="21"/>
        <v>180</v>
      </c>
      <c r="C66" s="8">
        <f t="shared" si="22"/>
        <v>1.8</v>
      </c>
      <c r="D66" s="73">
        <f t="shared" si="40"/>
        <v>2.4075000000000002</v>
      </c>
      <c r="E66" s="29">
        <f t="shared" si="29"/>
        <v>596.2099845273915</v>
      </c>
      <c r="F66" s="29">
        <f t="shared" si="23"/>
        <v>16.561388459094225</v>
      </c>
      <c r="G66" s="29">
        <f t="shared" si="24"/>
        <v>22.150857064038529</v>
      </c>
      <c r="H66" s="17">
        <f t="shared" si="25"/>
        <v>797.43085430538599</v>
      </c>
      <c r="I66" s="29">
        <f t="shared" si="11"/>
        <v>2.2250485660981263</v>
      </c>
      <c r="J66" s="29">
        <f t="shared" si="12"/>
        <v>20.847057720369943</v>
      </c>
      <c r="K66" s="39">
        <f t="shared" si="13"/>
        <v>1332.9051355733845</v>
      </c>
      <c r="L66" s="49">
        <f t="shared" si="1"/>
        <v>1.6835096275573238</v>
      </c>
      <c r="M66" s="48">
        <f t="shared" si="2"/>
        <v>1.7999999999999998</v>
      </c>
      <c r="N66" s="51">
        <f t="shared" si="26"/>
        <v>17.975654445834234</v>
      </c>
      <c r="O66" s="54">
        <f t="shared" si="27"/>
        <v>0</v>
      </c>
      <c r="P66" s="34">
        <f t="shared" si="37"/>
        <v>1.7671458676442586</v>
      </c>
      <c r="Q66" s="30">
        <f t="shared" si="28"/>
        <v>0</v>
      </c>
      <c r="R66" s="58">
        <f t="shared" si="30"/>
        <v>557.62513833203707</v>
      </c>
      <c r="S66" s="58">
        <f t="shared" si="14"/>
        <v>1332.9051355733845</v>
      </c>
      <c r="T66" s="58">
        <f t="shared" si="3"/>
        <v>100</v>
      </c>
      <c r="U66" s="88">
        <f>IF(R66=0,"-",FORECAST($C$8,Инклинометрия!$B$2:$B$152,Инклинометрия!$A$2:$A$152))</f>
        <v>1330</v>
      </c>
      <c r="V66" s="88">
        <f>IF(R66=0,"-",FORECAST($C$8-R66,Инклинометрия!$B$2:$B$152,Инклинометрия!$A$2:$A$152))</f>
        <v>800.25611858456477</v>
      </c>
      <c r="W66" s="88">
        <f>IF(R66&gt;0,FORECAST($C$8,Инклинометрия!$B$2:$B$152,Инклинометрия!$A$2:$A$152),IF(AB66=$C$8,"-",FORECAST($C$8-AB66,Инклинометрия!$B$2:$B$152,Инклинометрия!$A$2:$A$152)))</f>
        <v>1330</v>
      </c>
      <c r="X66" s="88">
        <f>IF(S66=0,"-",FORECAST($C$8-(S66+AB66),Инклинометрия!$B$2:$B$152,Инклинометрия!$A$2:$A$152))</f>
        <v>63.74012120528468</v>
      </c>
      <c r="Y66" s="88">
        <f>FORECAST($C$8+T66,Инклинометрия!$B$2:$B$152,Инклинометрия!$A$2:$A$152)</f>
        <v>1425</v>
      </c>
      <c r="Z66" s="88">
        <f>IF(R66=0,FORECAST($C$6-T66,Инклинометрия!$B$2:$B$152,Инклинометрия!$A$2:$A$152),FORECAST($C$8,Инклинометрия!$B$2:$B$152,Инклинометрия!$A$2:$A$152))</f>
        <v>1330</v>
      </c>
      <c r="AA66" s="61">
        <f t="shared" si="4"/>
        <v>596.2099845273915</v>
      </c>
      <c r="AB66" s="62">
        <f t="shared" si="15"/>
        <v>0</v>
      </c>
      <c r="AC66" s="62">
        <f t="shared" si="5"/>
        <v>0</v>
      </c>
      <c r="AD66" s="65">
        <f>IF(R66=0,FORECAST($C$8,Инклинометрия!$B$2:$B$152,Инклинометрия!$A$2:$A$152),V66)</f>
        <v>800.25611858456477</v>
      </c>
      <c r="AE66" s="65">
        <f>FORECAST($C$8-(R66+AA66),Инклинометрия!$B$2:$B$152,Инклинометрия!$A$2:$A$152)</f>
        <v>233.85663328354286</v>
      </c>
      <c r="AF66" s="65" t="str">
        <f>IF(AB66=0,"-",FORECAST($C$8,Инклинометрия!$B$2:$B$152,Инклинометрия!$A$2:$A$152))</f>
        <v>-</v>
      </c>
      <c r="AG66" s="65" t="str">
        <f>IF(AB66=0,"-",FORECAST($C$8-AB66,Инклинометрия!$B$2:$B$152,Инклинометрия!$A$2:$A$152))</f>
        <v>-</v>
      </c>
      <c r="AH66" s="65" t="str">
        <f>IF(AC66=0,"-",FORECAST($C$8+AC66,Инклинометрия!$B$2:$B$152,Инклинометрия!$A$2:$A$152))</f>
        <v>-</v>
      </c>
      <c r="AI66" s="89" t="str">
        <f>IF(AC66=0,"-",FORECAST($C$8,Инклинометрия!$B$2:$B$152,Инклинометрия!$A$2:$A$152))</f>
        <v>-</v>
      </c>
      <c r="AJ66" s="28"/>
      <c r="AK66" s="67">
        <f t="shared" si="16"/>
        <v>0</v>
      </c>
      <c r="AL66" s="28">
        <f t="shared" si="17"/>
        <v>0</v>
      </c>
      <c r="AM66" s="28">
        <f t="shared" si="39"/>
        <v>0.1</v>
      </c>
      <c r="AN66" s="26">
        <f t="shared" si="19"/>
        <v>0.1</v>
      </c>
      <c r="AO66" s="87">
        <f t="shared" si="20"/>
        <v>101325</v>
      </c>
      <c r="AP66" s="87">
        <f t="shared" si="6"/>
        <v>0</v>
      </c>
      <c r="AQ66" s="66">
        <f t="shared" si="7"/>
        <v>10634479.430218497</v>
      </c>
      <c r="AR66" s="66">
        <f t="shared" si="8"/>
        <v>10460639.503979923</v>
      </c>
      <c r="AS66" s="66">
        <f t="shared" si="9"/>
        <v>784800</v>
      </c>
      <c r="AT66" s="45">
        <f t="shared" si="10"/>
        <v>11520604.430218497</v>
      </c>
      <c r="AU66" s="75"/>
    </row>
    <row r="67" spans="2:47" x14ac:dyDescent="0.3">
      <c r="B67" s="41">
        <f t="shared" si="21"/>
        <v>185</v>
      </c>
      <c r="C67" s="8">
        <f t="shared" si="22"/>
        <v>1.85</v>
      </c>
      <c r="D67" s="73">
        <f t="shared" si="40"/>
        <v>2.4743750000000002</v>
      </c>
      <c r="E67" s="29">
        <f t="shared" si="29"/>
        <v>612.77137298648586</v>
      </c>
      <c r="F67" s="29">
        <f t="shared" si="23"/>
        <v>16.561388459094225</v>
      </c>
      <c r="G67" s="29">
        <f t="shared" si="24"/>
        <v>22.150857064038529</v>
      </c>
      <c r="H67" s="17">
        <f t="shared" si="25"/>
        <v>819.58171136942451</v>
      </c>
      <c r="I67" s="29">
        <f t="shared" si="11"/>
        <v>2.2250485660981263</v>
      </c>
      <c r="J67" s="29">
        <f t="shared" si="12"/>
        <v>20.847057720369943</v>
      </c>
      <c r="K67" s="39">
        <f t="shared" si="13"/>
        <v>1336.9569030991597</v>
      </c>
      <c r="L67" s="49">
        <f t="shared" si="1"/>
        <v>1.6288671995297246</v>
      </c>
      <c r="M67" s="48">
        <f t="shared" si="2"/>
        <v>1.8500000000000003</v>
      </c>
      <c r="N67" s="51">
        <f t="shared" si="26"/>
        <v>18.030296873861836</v>
      </c>
      <c r="O67" s="54">
        <f t="shared" si="27"/>
        <v>0</v>
      </c>
      <c r="P67" s="34">
        <f t="shared" si="37"/>
        <v>1.7671458676442586</v>
      </c>
      <c r="Q67" s="30">
        <f t="shared" si="28"/>
        <v>0</v>
      </c>
      <c r="R67" s="58">
        <f t="shared" si="30"/>
        <v>539.52604879377373</v>
      </c>
      <c r="S67" s="58">
        <f t="shared" si="14"/>
        <v>1336.9569030991597</v>
      </c>
      <c r="T67" s="58">
        <f t="shared" si="3"/>
        <v>100</v>
      </c>
      <c r="U67" s="88">
        <f>IF(R67=0,"-",FORECAST($C$8,Инклинометрия!$B$2:$B$152,Инклинометрия!$A$2:$A$152))</f>
        <v>1330</v>
      </c>
      <c r="V67" s="88">
        <f>IF(R67=0,"-",FORECAST($C$8-R67,Инклинометрия!$B$2:$B$152,Инклинометрия!$A$2:$A$152))</f>
        <v>817.45025364591493</v>
      </c>
      <c r="W67" s="88">
        <f>IF(R67&gt;0,FORECAST($C$8,Инклинометрия!$B$2:$B$152,Инклинометрия!$A$2:$A$152),IF(AB67=$C$8,"-",FORECAST($C$8-AB67,Инклинометрия!$B$2:$B$152,Инклинометрия!$A$2:$A$152)))</f>
        <v>1330</v>
      </c>
      <c r="X67" s="88">
        <f>IF(S67=0,"-",FORECAST($C$8-(S67+AB67),Инклинометрия!$B$2:$B$152,Инклинометрия!$A$2:$A$152))</f>
        <v>59.890942055798263</v>
      </c>
      <c r="Y67" s="88">
        <f>FORECAST($C$8+T67,Инклинометрия!$B$2:$B$152,Инклинометрия!$A$2:$A$152)</f>
        <v>1425</v>
      </c>
      <c r="Z67" s="88">
        <f>IF(R67=0,FORECAST($C$6-T67,Инклинометрия!$B$2:$B$152,Инклинометрия!$A$2:$A$152),FORECAST($C$8,Инклинометрия!$B$2:$B$152,Инклинометрия!$A$2:$A$152))</f>
        <v>1330</v>
      </c>
      <c r="AA67" s="61">
        <f t="shared" si="4"/>
        <v>612.77137298648586</v>
      </c>
      <c r="AB67" s="62">
        <f t="shared" si="15"/>
        <v>0</v>
      </c>
      <c r="AC67" s="62">
        <f t="shared" si="5"/>
        <v>0</v>
      </c>
      <c r="AD67" s="65">
        <f>IF(R67=0,FORECAST($C$8,Инклинометрия!$B$2:$B$152,Инклинометрия!$A$2:$A$152),V67)</f>
        <v>817.45025364591493</v>
      </c>
      <c r="AE67" s="65">
        <f>FORECAST($C$8-(R67+AA67),Инклинометрия!$B$2:$B$152,Инклинометрия!$A$2:$A$152)</f>
        <v>235.3174493087534</v>
      </c>
      <c r="AF67" s="65" t="str">
        <f>IF(AB67=0,"-",FORECAST($C$8,Инклинометрия!$B$2:$B$152,Инклинометрия!$A$2:$A$152))</f>
        <v>-</v>
      </c>
      <c r="AG67" s="65" t="str">
        <f>IF(AB67=0,"-",FORECAST($C$8-AB67,Инклинометрия!$B$2:$B$152,Инклинометрия!$A$2:$A$152))</f>
        <v>-</v>
      </c>
      <c r="AH67" s="65" t="str">
        <f>IF(AC67=0,"-",FORECAST($C$8+AC67,Инклинометрия!$B$2:$B$152,Инклинометрия!$A$2:$A$152))</f>
        <v>-</v>
      </c>
      <c r="AI67" s="89" t="str">
        <f>IF(AC67=0,"-",FORECAST($C$8,Инклинометрия!$B$2:$B$152,Инклинометрия!$A$2:$A$152))</f>
        <v>-</v>
      </c>
      <c r="AJ67" s="28"/>
      <c r="AK67" s="67">
        <f t="shared" si="16"/>
        <v>0</v>
      </c>
      <c r="AL67" s="28">
        <f t="shared" si="17"/>
        <v>0</v>
      </c>
      <c r="AM67" s="28">
        <f t="shared" si="39"/>
        <v>0.1</v>
      </c>
      <c r="AN67" s="26">
        <f t="shared" si="19"/>
        <v>0.1</v>
      </c>
      <c r="AO67" s="87">
        <f t="shared" si="20"/>
        <v>101325</v>
      </c>
      <c r="AP67" s="87">
        <f t="shared" si="6"/>
        <v>0</v>
      </c>
      <c r="AQ67" s="66">
        <f t="shared" si="7"/>
        <v>10666277.701760784</v>
      </c>
      <c r="AR67" s="66">
        <f t="shared" si="8"/>
        <v>10492437.775522206</v>
      </c>
      <c r="AS67" s="66">
        <f t="shared" si="9"/>
        <v>784800</v>
      </c>
      <c r="AT67" s="45">
        <f t="shared" si="10"/>
        <v>11552402.701760784</v>
      </c>
      <c r="AU67" s="75"/>
    </row>
    <row r="68" spans="2:47" x14ac:dyDescent="0.3">
      <c r="B68" s="41">
        <f t="shared" si="21"/>
        <v>190</v>
      </c>
      <c r="C68" s="8">
        <f t="shared" si="22"/>
        <v>1.9000000000000001</v>
      </c>
      <c r="D68" s="73">
        <f t="shared" si="40"/>
        <v>2.5412500000000002</v>
      </c>
      <c r="E68" s="29">
        <f t="shared" si="29"/>
        <v>629.33276144557999</v>
      </c>
      <c r="F68" s="29">
        <f t="shared" si="23"/>
        <v>16.561388459094225</v>
      </c>
      <c r="G68" s="29">
        <f t="shared" si="24"/>
        <v>22.150857064038529</v>
      </c>
      <c r="H68" s="17">
        <f t="shared" si="25"/>
        <v>841.73256843346303</v>
      </c>
      <c r="I68" s="29">
        <f t="shared" si="11"/>
        <v>2.2250485660981263</v>
      </c>
      <c r="J68" s="29">
        <f t="shared" si="12"/>
        <v>20.847057720369943</v>
      </c>
      <c r="K68" s="39">
        <f t="shared" si="13"/>
        <v>1341.0086706249349</v>
      </c>
      <c r="L68" s="49">
        <f t="shared" si="1"/>
        <v>1.5742247715021254</v>
      </c>
      <c r="M68" s="48">
        <f t="shared" si="2"/>
        <v>1.9</v>
      </c>
      <c r="N68" s="51">
        <f t="shared" si="26"/>
        <v>18.084939301889435</v>
      </c>
      <c r="O68" s="54">
        <f t="shared" si="27"/>
        <v>0</v>
      </c>
      <c r="P68" s="34">
        <f t="shared" si="37"/>
        <v>1.7671458676442586</v>
      </c>
      <c r="Q68" s="30">
        <f t="shared" si="28"/>
        <v>0</v>
      </c>
      <c r="R68" s="58">
        <f t="shared" si="30"/>
        <v>521.42695925551038</v>
      </c>
      <c r="S68" s="58">
        <f t="shared" si="14"/>
        <v>1341.0086706249349</v>
      </c>
      <c r="T68" s="58">
        <f t="shared" si="3"/>
        <v>100</v>
      </c>
      <c r="U68" s="88">
        <f>IF(R68=0,"-",FORECAST($C$8,Инклинометрия!$B$2:$B$152,Инклинометрия!$A$2:$A$152))</f>
        <v>1330</v>
      </c>
      <c r="V68" s="88">
        <f>IF(R68=0,"-",FORECAST($C$8-R68,Инклинометрия!$B$2:$B$152,Инклинометрия!$A$2:$A$152))</f>
        <v>834.64438870726508</v>
      </c>
      <c r="W68" s="88">
        <f>IF(R68&gt;0,FORECAST($C$8,Инклинометрия!$B$2:$B$152,Инклинометрия!$A$2:$A$152),IF(AB68=$C$8,"-",FORECAST($C$8-AB68,Инклинометрия!$B$2:$B$152,Инклинометрия!$A$2:$A$152)))</f>
        <v>1330</v>
      </c>
      <c r="X68" s="88">
        <f>IF(S68=0,"-",FORECAST($C$8-(S68+AB68),Инклинометрия!$B$2:$B$152,Инклинометрия!$A$2:$A$152))</f>
        <v>56.041762906311845</v>
      </c>
      <c r="Y68" s="88">
        <f>FORECAST($C$8+T68,Инклинометрия!$B$2:$B$152,Инклинометрия!$A$2:$A$152)</f>
        <v>1425</v>
      </c>
      <c r="Z68" s="88">
        <f>IF(R68=0,FORECAST($C$6-T68,Инклинометрия!$B$2:$B$152,Инклинометрия!$A$2:$A$152),FORECAST($C$8,Инклинометрия!$B$2:$B$152,Инклинометрия!$A$2:$A$152))</f>
        <v>1330</v>
      </c>
      <c r="AA68" s="61">
        <f t="shared" si="4"/>
        <v>629.33276144557999</v>
      </c>
      <c r="AB68" s="62">
        <f t="shared" si="15"/>
        <v>0</v>
      </c>
      <c r="AC68" s="62">
        <f t="shared" si="5"/>
        <v>0</v>
      </c>
      <c r="AD68" s="65">
        <f>IF(R68=0,FORECAST($C$8,Инклинометрия!$B$2:$B$152,Инклинометрия!$A$2:$A$152),V68)</f>
        <v>834.64438870726508</v>
      </c>
      <c r="AE68" s="65">
        <f>FORECAST($C$8-(R68+AA68),Инклинометрия!$B$2:$B$152,Инклинометрия!$A$2:$A$152)</f>
        <v>236.77826533396413</v>
      </c>
      <c r="AF68" s="65" t="str">
        <f>IF(AB68=0,"-",FORECAST($C$8,Инклинометрия!$B$2:$B$152,Инклинометрия!$A$2:$A$152))</f>
        <v>-</v>
      </c>
      <c r="AG68" s="65" t="str">
        <f>IF(AB68=0,"-",FORECAST($C$8-AB68,Инклинометрия!$B$2:$B$152,Инклинометрия!$A$2:$A$152))</f>
        <v>-</v>
      </c>
      <c r="AH68" s="65" t="str">
        <f>IF(AC68=0,"-",FORECAST($C$8+AC68,Инклинометрия!$B$2:$B$152,Инклинометрия!$A$2:$A$152))</f>
        <v>-</v>
      </c>
      <c r="AI68" s="89" t="str">
        <f>IF(AC68=0,"-",FORECAST($C$8,Инклинометрия!$B$2:$B$152,Инклинометрия!$A$2:$A$152))</f>
        <v>-</v>
      </c>
      <c r="AJ68" s="28"/>
      <c r="AK68" s="67">
        <f t="shared" si="16"/>
        <v>0</v>
      </c>
      <c r="AL68" s="28">
        <f t="shared" si="17"/>
        <v>0</v>
      </c>
      <c r="AM68" s="28">
        <f t="shared" si="39"/>
        <v>0.1</v>
      </c>
      <c r="AN68" s="26">
        <f t="shared" si="19"/>
        <v>0.1</v>
      </c>
      <c r="AO68" s="87">
        <f t="shared" si="20"/>
        <v>101325</v>
      </c>
      <c r="AP68" s="87">
        <f t="shared" si="6"/>
        <v>0</v>
      </c>
      <c r="AQ68" s="66">
        <f t="shared" si="7"/>
        <v>10698075.973303067</v>
      </c>
      <c r="AR68" s="66">
        <f t="shared" si="8"/>
        <v>10524236.047064491</v>
      </c>
      <c r="AS68" s="66">
        <f t="shared" si="9"/>
        <v>784800</v>
      </c>
      <c r="AT68" s="45">
        <f t="shared" si="10"/>
        <v>11584200.973303067</v>
      </c>
      <c r="AU68" s="75"/>
    </row>
    <row r="69" spans="2:47" x14ac:dyDescent="0.3">
      <c r="B69" s="41">
        <f t="shared" si="21"/>
        <v>195</v>
      </c>
      <c r="C69" s="8">
        <f t="shared" si="22"/>
        <v>1.95</v>
      </c>
      <c r="D69" s="73">
        <f t="shared" si="40"/>
        <v>2.6081249999999998</v>
      </c>
      <c r="E69" s="29">
        <f t="shared" si="29"/>
        <v>645.89414990467412</v>
      </c>
      <c r="F69" s="29">
        <f t="shared" si="23"/>
        <v>16.56138845909415</v>
      </c>
      <c r="G69" s="29">
        <f t="shared" si="24"/>
        <v>22.150857064038426</v>
      </c>
      <c r="H69" s="17">
        <f t="shared" si="25"/>
        <v>863.88342549750143</v>
      </c>
      <c r="I69" s="29">
        <f t="shared" si="11"/>
        <v>2.2250485660981263</v>
      </c>
      <c r="J69" s="29">
        <f t="shared" si="12"/>
        <v>20.847057720369893</v>
      </c>
      <c r="K69" s="39">
        <f t="shared" si="13"/>
        <v>1345.0604381507101</v>
      </c>
      <c r="L69" s="49">
        <f t="shared" si="1"/>
        <v>1.5195823434745261</v>
      </c>
      <c r="M69" s="48">
        <f t="shared" si="2"/>
        <v>1.9499999999999997</v>
      </c>
      <c r="N69" s="51">
        <f t="shared" si="26"/>
        <v>18.139581729917033</v>
      </c>
      <c r="O69" s="54">
        <f t="shared" si="27"/>
        <v>0</v>
      </c>
      <c r="P69" s="34">
        <f t="shared" si="37"/>
        <v>1.7671458676442586</v>
      </c>
      <c r="Q69" s="30">
        <f t="shared" si="28"/>
        <v>0</v>
      </c>
      <c r="R69" s="58">
        <f t="shared" si="30"/>
        <v>503.32786971724704</v>
      </c>
      <c r="S69" s="58">
        <f t="shared" si="14"/>
        <v>1345.0604381507101</v>
      </c>
      <c r="T69" s="58">
        <f t="shared" si="3"/>
        <v>100</v>
      </c>
      <c r="U69" s="88">
        <f>IF(R69=0,"-",FORECAST($C$8,Инклинометрия!$B$2:$B$152,Инклинометрия!$A$2:$A$152))</f>
        <v>1330</v>
      </c>
      <c r="V69" s="88">
        <f>IF(R69=0,"-",FORECAST($C$8-R69,Инклинометрия!$B$2:$B$152,Инклинометрия!$A$2:$A$152))</f>
        <v>851.83852376861523</v>
      </c>
      <c r="W69" s="88">
        <f>IF(R69&gt;0,FORECAST($C$8,Инклинометрия!$B$2:$B$152,Инклинометрия!$A$2:$A$152),IF(AB69=$C$8,"-",FORECAST($C$8-AB69,Инклинометрия!$B$2:$B$152,Инклинометрия!$A$2:$A$152)))</f>
        <v>1330</v>
      </c>
      <c r="X69" s="88">
        <f>IF(S69=0,"-",FORECAST($C$8-(S69+AB69),Инклинометрия!$B$2:$B$152,Инклинометрия!$A$2:$A$152))</f>
        <v>52.192583756825428</v>
      </c>
      <c r="Y69" s="88">
        <f>FORECAST($C$8+T69,Инклинометрия!$B$2:$B$152,Инклинометрия!$A$2:$A$152)</f>
        <v>1425</v>
      </c>
      <c r="Z69" s="88">
        <f>IF(R69=0,FORECAST($C$6-T69,Инклинометрия!$B$2:$B$152,Инклинометрия!$A$2:$A$152),FORECAST($C$8,Инклинометрия!$B$2:$B$152,Инклинометрия!$A$2:$A$152))</f>
        <v>1330</v>
      </c>
      <c r="AA69" s="61">
        <f t="shared" si="4"/>
        <v>645.89414990467412</v>
      </c>
      <c r="AB69" s="62">
        <f t="shared" si="15"/>
        <v>0</v>
      </c>
      <c r="AC69" s="62">
        <f t="shared" si="5"/>
        <v>0</v>
      </c>
      <c r="AD69" s="65">
        <f>IF(R69=0,FORECAST($C$8,Инклинометрия!$B$2:$B$152,Инклинометрия!$A$2:$A$152),V69)</f>
        <v>851.83852376861523</v>
      </c>
      <c r="AE69" s="65">
        <f>FORECAST($C$8-(R69+AA69),Инклинометрия!$B$2:$B$152,Инклинометрия!$A$2:$A$152)</f>
        <v>238.23908135917489</v>
      </c>
      <c r="AF69" s="65" t="str">
        <f>IF(AB69=0,"-",FORECAST($C$8,Инклинометрия!$B$2:$B$152,Инклинометрия!$A$2:$A$152))</f>
        <v>-</v>
      </c>
      <c r="AG69" s="65" t="str">
        <f>IF(AB69=0,"-",FORECAST($C$8-AB69,Инклинометрия!$B$2:$B$152,Инклинометрия!$A$2:$A$152))</f>
        <v>-</v>
      </c>
      <c r="AH69" s="65" t="str">
        <f>IF(AC69=0,"-",FORECAST($C$8+AC69,Инклинометрия!$B$2:$B$152,Инклинометрия!$A$2:$A$152))</f>
        <v>-</v>
      </c>
      <c r="AI69" s="89" t="str">
        <f>IF(AC69=0,"-",FORECAST($C$8,Инклинометрия!$B$2:$B$152,Инклинометрия!$A$2:$A$152))</f>
        <v>-</v>
      </c>
      <c r="AJ69" s="28"/>
      <c r="AK69" s="67">
        <f t="shared" si="16"/>
        <v>0</v>
      </c>
      <c r="AL69" s="28">
        <f t="shared" si="17"/>
        <v>0</v>
      </c>
      <c r="AM69" s="28">
        <f t="shared" si="39"/>
        <v>0.1</v>
      </c>
      <c r="AN69" s="26">
        <f t="shared" si="19"/>
        <v>0.1</v>
      </c>
      <c r="AO69" s="87">
        <f t="shared" si="20"/>
        <v>101325</v>
      </c>
      <c r="AP69" s="87">
        <f t="shared" si="6"/>
        <v>0</v>
      </c>
      <c r="AQ69" s="66">
        <f t="shared" si="7"/>
        <v>10729874.244845349</v>
      </c>
      <c r="AR69" s="66">
        <f t="shared" si="8"/>
        <v>10556034.318606773</v>
      </c>
      <c r="AS69" s="66">
        <f t="shared" si="9"/>
        <v>784800</v>
      </c>
      <c r="AT69" s="45">
        <f t="shared" si="10"/>
        <v>11615999.244845349</v>
      </c>
      <c r="AU69" s="75"/>
    </row>
    <row r="70" spans="2:47" x14ac:dyDescent="0.3">
      <c r="B70" s="41">
        <f t="shared" si="21"/>
        <v>200</v>
      </c>
      <c r="C70" s="8">
        <f t="shared" si="22"/>
        <v>2</v>
      </c>
      <c r="D70" s="73">
        <f t="shared" si="40"/>
        <v>2.6749999999999998</v>
      </c>
      <c r="E70" s="29">
        <f t="shared" si="29"/>
        <v>662.45553836376837</v>
      </c>
      <c r="F70" s="29">
        <f t="shared" si="23"/>
        <v>16.561388459094225</v>
      </c>
      <c r="G70" s="29">
        <f t="shared" si="24"/>
        <v>22.150857064038529</v>
      </c>
      <c r="H70" s="17">
        <f t="shared" si="25"/>
        <v>886.03428256153995</v>
      </c>
      <c r="I70" s="29">
        <f t="shared" si="11"/>
        <v>2.2250485660981263</v>
      </c>
      <c r="J70" s="29">
        <f t="shared" si="12"/>
        <v>20.847057720369943</v>
      </c>
      <c r="K70" s="39">
        <f t="shared" si="13"/>
        <v>1349.112205676485</v>
      </c>
      <c r="L70" s="49">
        <f t="shared" si="1"/>
        <v>1.4649399154469267</v>
      </c>
      <c r="M70" s="48">
        <f t="shared" si="2"/>
        <v>1.9999999999999998</v>
      </c>
      <c r="N70" s="51">
        <f t="shared" si="26"/>
        <v>18.194224157944632</v>
      </c>
      <c r="O70" s="54">
        <f t="shared" si="27"/>
        <v>0</v>
      </c>
      <c r="P70" s="34">
        <f t="shared" si="37"/>
        <v>1.7671458676442586</v>
      </c>
      <c r="Q70" s="30">
        <f t="shared" si="28"/>
        <v>0</v>
      </c>
      <c r="R70" s="58">
        <f t="shared" si="30"/>
        <v>485.22878017898358</v>
      </c>
      <c r="S70" s="58">
        <f t="shared" si="14"/>
        <v>1349.112205676485</v>
      </c>
      <c r="T70" s="58">
        <f t="shared" si="3"/>
        <v>100</v>
      </c>
      <c r="U70" s="88">
        <f>IF(R70=0,"-",FORECAST($C$8,Инклинометрия!$B$2:$B$152,Инклинометрия!$A$2:$A$152))</f>
        <v>1330</v>
      </c>
      <c r="V70" s="88">
        <f>IF(R70=0,"-",FORECAST($C$8-R70,Инклинометрия!$B$2:$B$152,Инклинометрия!$A$2:$A$152))</f>
        <v>869.0326588299655</v>
      </c>
      <c r="W70" s="88">
        <f>IF(R70&gt;0,FORECAST($C$8,Инклинометрия!$B$2:$B$152,Инклинометрия!$A$2:$A$152),IF(AB70=$C$8,"-",FORECAST($C$8-AB70,Инклинометрия!$B$2:$B$152,Инклинометрия!$A$2:$A$152)))</f>
        <v>1330</v>
      </c>
      <c r="X70" s="88">
        <f>IF(S70=0,"-",FORECAST($C$8-(S70+AB70),Инклинометрия!$B$2:$B$152,Инклинометрия!$A$2:$A$152))</f>
        <v>48.343404607339231</v>
      </c>
      <c r="Y70" s="88">
        <f>FORECAST($C$8+T70,Инклинометрия!$B$2:$B$152,Инклинометрия!$A$2:$A$152)</f>
        <v>1425</v>
      </c>
      <c r="Z70" s="88">
        <f>IF(R70=0,FORECAST($C$6-T70,Инклинометрия!$B$2:$B$152,Инклинометрия!$A$2:$A$152),FORECAST($C$8,Инклинометрия!$B$2:$B$152,Инклинометрия!$A$2:$A$152))</f>
        <v>1330</v>
      </c>
      <c r="AA70" s="61">
        <f t="shared" si="4"/>
        <v>662.45553836376837</v>
      </c>
      <c r="AB70" s="62">
        <f t="shared" si="15"/>
        <v>0</v>
      </c>
      <c r="AC70" s="62">
        <f t="shared" si="5"/>
        <v>0</v>
      </c>
      <c r="AD70" s="65">
        <f>IF(R70=0,FORECAST($C$8,Инклинометрия!$B$2:$B$152,Инклинометрия!$A$2:$A$152),V70)</f>
        <v>869.0326588299655</v>
      </c>
      <c r="AE70" s="65">
        <f>FORECAST($C$8-(R70+AA70),Инклинометрия!$B$2:$B$152,Инклинометрия!$A$2:$A$152)</f>
        <v>239.69989738438562</v>
      </c>
      <c r="AF70" s="65" t="str">
        <f>IF(AB70=0,"-",FORECAST($C$8,Инклинометрия!$B$2:$B$152,Инклинометрия!$A$2:$A$152))</f>
        <v>-</v>
      </c>
      <c r="AG70" s="65" t="str">
        <f>IF(AB70=0,"-",FORECAST($C$8-AB70,Инклинометрия!$B$2:$B$152,Инклинометрия!$A$2:$A$152))</f>
        <v>-</v>
      </c>
      <c r="AH70" s="65" t="str">
        <f>IF(AC70=0,"-",FORECAST($C$8+AC70,Инклинометрия!$B$2:$B$152,Инклинометрия!$A$2:$A$152))</f>
        <v>-</v>
      </c>
      <c r="AI70" s="89" t="str">
        <f>IF(AC70=0,"-",FORECAST($C$8,Инклинометрия!$B$2:$B$152,Инклинометрия!$A$2:$A$152))</f>
        <v>-</v>
      </c>
      <c r="AJ70" s="28"/>
      <c r="AK70" s="67">
        <f t="shared" si="16"/>
        <v>0</v>
      </c>
      <c r="AL70" s="28">
        <f t="shared" si="17"/>
        <v>0</v>
      </c>
      <c r="AM70" s="28">
        <f t="shared" si="39"/>
        <v>0.1</v>
      </c>
      <c r="AN70" s="26">
        <f t="shared" si="19"/>
        <v>0.1</v>
      </c>
      <c r="AO70" s="87">
        <f t="shared" si="20"/>
        <v>101325</v>
      </c>
      <c r="AP70" s="87">
        <f t="shared" si="6"/>
        <v>0</v>
      </c>
      <c r="AQ70" s="66">
        <f t="shared" si="7"/>
        <v>10761672.51638763</v>
      </c>
      <c r="AR70" s="66">
        <f t="shared" si="8"/>
        <v>10587832.590149054</v>
      </c>
      <c r="AS70" s="66">
        <f t="shared" si="9"/>
        <v>784800</v>
      </c>
      <c r="AT70" s="45">
        <f t="shared" si="10"/>
        <v>11647797.51638763</v>
      </c>
      <c r="AU70" s="75"/>
    </row>
    <row r="71" spans="2:47" x14ac:dyDescent="0.3">
      <c r="B71" s="41">
        <f t="shared" si="21"/>
        <v>205</v>
      </c>
      <c r="C71" s="8">
        <f t="shared" si="22"/>
        <v>2.0499999999999998</v>
      </c>
      <c r="D71" s="73">
        <f t="shared" si="40"/>
        <v>2.7418749999999998</v>
      </c>
      <c r="E71" s="29">
        <f t="shared" si="29"/>
        <v>679.0169268228625</v>
      </c>
      <c r="F71" s="29">
        <f t="shared" si="23"/>
        <v>16.56138845909415</v>
      </c>
      <c r="G71" s="29">
        <f t="shared" si="24"/>
        <v>22.150857064038426</v>
      </c>
      <c r="H71" s="17">
        <f t="shared" si="25"/>
        <v>908.18513962557836</v>
      </c>
      <c r="I71" s="29">
        <f t="shared" si="11"/>
        <v>2.2250485660981263</v>
      </c>
      <c r="J71" s="29">
        <f t="shared" si="12"/>
        <v>20.847057720369893</v>
      </c>
      <c r="K71" s="39">
        <f t="shared" si="13"/>
        <v>1353.1639732022602</v>
      </c>
      <c r="L71" s="49">
        <f t="shared" si="1"/>
        <v>1.4102974874193275</v>
      </c>
      <c r="M71" s="48">
        <f t="shared" si="2"/>
        <v>2.0499999999999998</v>
      </c>
      <c r="N71" s="51">
        <f t="shared" si="26"/>
        <v>18.24886658597223</v>
      </c>
      <c r="O71" s="54">
        <f t="shared" si="27"/>
        <v>0</v>
      </c>
      <c r="P71" s="34">
        <f t="shared" si="37"/>
        <v>1.7671458676442586</v>
      </c>
      <c r="Q71" s="30">
        <f t="shared" si="28"/>
        <v>0</v>
      </c>
      <c r="R71" s="58">
        <f t="shared" si="30"/>
        <v>467.12969064072024</v>
      </c>
      <c r="S71" s="58">
        <f t="shared" si="14"/>
        <v>1353.1639732022602</v>
      </c>
      <c r="T71" s="58">
        <f t="shared" si="3"/>
        <v>100</v>
      </c>
      <c r="U71" s="88">
        <f>IF(R71=0,"-",FORECAST($C$8,Инклинометрия!$B$2:$B$152,Инклинометрия!$A$2:$A$152))</f>
        <v>1330</v>
      </c>
      <c r="V71" s="88">
        <f>IF(R71=0,"-",FORECAST($C$8-R71,Инклинометрия!$B$2:$B$152,Инклинометрия!$A$2:$A$152))</f>
        <v>886.22679389131576</v>
      </c>
      <c r="W71" s="88">
        <f>IF(R71&gt;0,FORECAST($C$8,Инклинометрия!$B$2:$B$152,Инклинометрия!$A$2:$A$152),IF(AB71=$C$8,"-",FORECAST($C$8-AB71,Инклинометрия!$B$2:$B$152,Инклинометрия!$A$2:$A$152)))</f>
        <v>1330</v>
      </c>
      <c r="X71" s="88">
        <f>IF(S71=0,"-",FORECAST($C$8-(S71+AB71),Инклинометрия!$B$2:$B$152,Инклинометрия!$A$2:$A$152))</f>
        <v>44.494225457852814</v>
      </c>
      <c r="Y71" s="88">
        <f>FORECAST($C$8+T71,Инклинометрия!$B$2:$B$152,Инклинометрия!$A$2:$A$152)</f>
        <v>1425</v>
      </c>
      <c r="Z71" s="88">
        <f>IF(R71=0,FORECAST($C$6-T71,Инклинометрия!$B$2:$B$152,Инклинометрия!$A$2:$A$152),FORECAST($C$8,Инклинометрия!$B$2:$B$152,Инклинометрия!$A$2:$A$152))</f>
        <v>1330</v>
      </c>
      <c r="AA71" s="61">
        <f t="shared" si="4"/>
        <v>679.0169268228625</v>
      </c>
      <c r="AB71" s="62">
        <f t="shared" si="15"/>
        <v>0</v>
      </c>
      <c r="AC71" s="62">
        <f t="shared" si="5"/>
        <v>0</v>
      </c>
      <c r="AD71" s="65">
        <f>IF(R71=0,FORECAST($C$8,Инклинометрия!$B$2:$B$152,Инклинометрия!$A$2:$A$152),V71)</f>
        <v>886.22679389131576</v>
      </c>
      <c r="AE71" s="65">
        <f>FORECAST($C$8-(R71+AA71),Инклинометрия!$B$2:$B$152,Инклинометрия!$A$2:$A$152)</f>
        <v>241.16071340959638</v>
      </c>
      <c r="AF71" s="65" t="str">
        <f>IF(AB71=0,"-",FORECAST($C$8,Инклинометрия!$B$2:$B$152,Инклинометрия!$A$2:$A$152))</f>
        <v>-</v>
      </c>
      <c r="AG71" s="65" t="str">
        <f>IF(AB71=0,"-",FORECAST($C$8-AB71,Инклинометрия!$B$2:$B$152,Инклинометрия!$A$2:$A$152))</f>
        <v>-</v>
      </c>
      <c r="AH71" s="65" t="str">
        <f>IF(AC71=0,"-",FORECAST($C$8+AC71,Инклинометрия!$B$2:$B$152,Инклинометрия!$A$2:$A$152))</f>
        <v>-</v>
      </c>
      <c r="AI71" s="89" t="str">
        <f>IF(AC71=0,"-",FORECAST($C$8,Инклинометрия!$B$2:$B$152,Инклинометрия!$A$2:$A$152))</f>
        <v>-</v>
      </c>
      <c r="AJ71" s="28"/>
      <c r="AK71" s="67">
        <f t="shared" si="16"/>
        <v>0</v>
      </c>
      <c r="AL71" s="28">
        <f t="shared" si="17"/>
        <v>0</v>
      </c>
      <c r="AM71" s="28">
        <f t="shared" si="39"/>
        <v>0.1</v>
      </c>
      <c r="AN71" s="26">
        <f t="shared" si="19"/>
        <v>0.1</v>
      </c>
      <c r="AO71" s="87">
        <f t="shared" si="20"/>
        <v>101325</v>
      </c>
      <c r="AP71" s="87">
        <f t="shared" si="6"/>
        <v>0</v>
      </c>
      <c r="AQ71" s="66">
        <f t="shared" si="7"/>
        <v>10793470.787929915</v>
      </c>
      <c r="AR71" s="66">
        <f t="shared" si="8"/>
        <v>10619630.861691339</v>
      </c>
      <c r="AS71" s="66">
        <f t="shared" si="9"/>
        <v>784800</v>
      </c>
      <c r="AT71" s="45">
        <f t="shared" si="10"/>
        <v>11679595.787929915</v>
      </c>
      <c r="AU71" s="75"/>
    </row>
    <row r="72" spans="2:47" x14ac:dyDescent="0.3">
      <c r="B72" s="41">
        <f t="shared" si="21"/>
        <v>210</v>
      </c>
      <c r="C72" s="8">
        <f t="shared" si="22"/>
        <v>2.1</v>
      </c>
      <c r="D72" s="73">
        <f t="shared" si="40"/>
        <v>2.8087499999999999</v>
      </c>
      <c r="E72" s="29">
        <f t="shared" si="29"/>
        <v>695.57831528195686</v>
      </c>
      <c r="F72" s="29">
        <f t="shared" si="23"/>
        <v>16.561388459094299</v>
      </c>
      <c r="G72" s="29">
        <f t="shared" si="24"/>
        <v>22.150857064038622</v>
      </c>
      <c r="H72" s="17">
        <f t="shared" si="25"/>
        <v>930.33599668961699</v>
      </c>
      <c r="I72" s="29">
        <f t="shared" si="11"/>
        <v>2.2250485660981263</v>
      </c>
      <c r="J72" s="29">
        <f t="shared" si="12"/>
        <v>20.847057720369985</v>
      </c>
      <c r="K72" s="39">
        <f t="shared" si="13"/>
        <v>1357.2157407280354</v>
      </c>
      <c r="L72" s="49">
        <f t="shared" si="1"/>
        <v>1.3556550593917287</v>
      </c>
      <c r="M72" s="48">
        <f t="shared" si="2"/>
        <v>2.1</v>
      </c>
      <c r="N72" s="51">
        <f t="shared" si="26"/>
        <v>18.303509013999832</v>
      </c>
      <c r="O72" s="54">
        <f t="shared" si="27"/>
        <v>0</v>
      </c>
      <c r="P72" s="34">
        <f t="shared" si="37"/>
        <v>1.7671458676442586</v>
      </c>
      <c r="Q72" s="30">
        <f t="shared" si="28"/>
        <v>0</v>
      </c>
      <c r="R72" s="58">
        <f t="shared" si="30"/>
        <v>449.03060110245701</v>
      </c>
      <c r="S72" s="58">
        <f t="shared" si="14"/>
        <v>1357.2157407280354</v>
      </c>
      <c r="T72" s="58">
        <f t="shared" si="3"/>
        <v>100</v>
      </c>
      <c r="U72" s="88">
        <f>IF(R72=0,"-",FORECAST($C$8,Инклинометрия!$B$2:$B$152,Инклинометрия!$A$2:$A$152))</f>
        <v>1330</v>
      </c>
      <c r="V72" s="88">
        <f>IF(R72=0,"-",FORECAST($C$8-R72,Инклинометрия!$B$2:$B$152,Инклинометрия!$A$2:$A$152))</f>
        <v>903.4209289526658</v>
      </c>
      <c r="W72" s="88">
        <f>IF(R72&gt;0,FORECAST($C$8,Инклинометрия!$B$2:$B$152,Инклинометрия!$A$2:$A$152),IF(AB72=$C$8,"-",FORECAST($C$8-AB72,Инклинометрия!$B$2:$B$152,Инклинометрия!$A$2:$A$152)))</f>
        <v>1330</v>
      </c>
      <c r="X72" s="88">
        <f>IF(S72=0,"-",FORECAST($C$8-(S72+AB72),Инклинометрия!$B$2:$B$152,Инклинометрия!$A$2:$A$152))</f>
        <v>40.645046308366396</v>
      </c>
      <c r="Y72" s="88">
        <f>FORECAST($C$8+T72,Инклинометрия!$B$2:$B$152,Инклинометрия!$A$2:$A$152)</f>
        <v>1425</v>
      </c>
      <c r="Z72" s="88">
        <f>IF(R72=0,FORECAST($C$6-T72,Инклинометрия!$B$2:$B$152,Инклинометрия!$A$2:$A$152),FORECAST($C$8,Инклинометрия!$B$2:$B$152,Инклинометрия!$A$2:$A$152))</f>
        <v>1330</v>
      </c>
      <c r="AA72" s="61">
        <f t="shared" si="4"/>
        <v>695.57831528195686</v>
      </c>
      <c r="AB72" s="62">
        <f t="shared" si="15"/>
        <v>0</v>
      </c>
      <c r="AC72" s="62">
        <f t="shared" si="5"/>
        <v>0</v>
      </c>
      <c r="AD72" s="65">
        <f>IF(R72=0,FORECAST($C$8,Инклинометрия!$B$2:$B$152,Инклинометрия!$A$2:$A$152),V72)</f>
        <v>903.4209289526658</v>
      </c>
      <c r="AE72" s="65">
        <f>FORECAST($C$8-(R72+AA72),Инклинометрия!$B$2:$B$152,Инклинометрия!$A$2:$A$152)</f>
        <v>242.62152943480669</v>
      </c>
      <c r="AF72" s="65" t="str">
        <f>IF(AB72=0,"-",FORECAST($C$8,Инклинометрия!$B$2:$B$152,Инклинометрия!$A$2:$A$152))</f>
        <v>-</v>
      </c>
      <c r="AG72" s="65" t="str">
        <f>IF(AB72=0,"-",FORECAST($C$8-AB72,Инклинометрия!$B$2:$B$152,Инклинометрия!$A$2:$A$152))</f>
        <v>-</v>
      </c>
      <c r="AH72" s="65" t="str">
        <f>IF(AC72=0,"-",FORECAST($C$8+AC72,Инклинометрия!$B$2:$B$152,Инклинометрия!$A$2:$A$152))</f>
        <v>-</v>
      </c>
      <c r="AI72" s="89" t="str">
        <f>IF(AC72=0,"-",FORECAST($C$8,Инклинометрия!$B$2:$B$152,Инклинометрия!$A$2:$A$152))</f>
        <v>-</v>
      </c>
      <c r="AJ72" s="28"/>
      <c r="AK72" s="67">
        <f t="shared" si="16"/>
        <v>0</v>
      </c>
      <c r="AL72" s="28">
        <f t="shared" si="17"/>
        <v>0</v>
      </c>
      <c r="AM72" s="28">
        <f t="shared" si="39"/>
        <v>0.1</v>
      </c>
      <c r="AN72" s="26">
        <f t="shared" si="19"/>
        <v>0.1</v>
      </c>
      <c r="AO72" s="87">
        <f t="shared" si="20"/>
        <v>101325</v>
      </c>
      <c r="AP72" s="87">
        <f t="shared" si="6"/>
        <v>0</v>
      </c>
      <c r="AQ72" s="66">
        <f t="shared" si="7"/>
        <v>10825269.0594722</v>
      </c>
      <c r="AR72" s="66">
        <f t="shared" si="8"/>
        <v>10651429.133233622</v>
      </c>
      <c r="AS72" s="66">
        <f t="shared" si="9"/>
        <v>784800</v>
      </c>
      <c r="AT72" s="45">
        <f t="shared" si="10"/>
        <v>11711394.0594722</v>
      </c>
      <c r="AU72" s="75"/>
    </row>
    <row r="73" spans="2:47" x14ac:dyDescent="0.3">
      <c r="B73" s="41">
        <f t="shared" si="21"/>
        <v>215</v>
      </c>
      <c r="C73" s="8">
        <f t="shared" si="22"/>
        <v>2.15</v>
      </c>
      <c r="D73" s="73">
        <f t="shared" si="40"/>
        <v>2.8756249999999999</v>
      </c>
      <c r="E73" s="29">
        <f t="shared" si="29"/>
        <v>712.13970374105099</v>
      </c>
      <c r="F73" s="29">
        <f t="shared" si="23"/>
        <v>16.56138845909415</v>
      </c>
      <c r="G73" s="29">
        <f t="shared" si="24"/>
        <v>22.150857064038426</v>
      </c>
      <c r="H73" s="17">
        <f t="shared" si="25"/>
        <v>952.4868537536554</v>
      </c>
      <c r="I73" s="29">
        <f t="shared" si="11"/>
        <v>2.2250485660981263</v>
      </c>
      <c r="J73" s="29">
        <f t="shared" si="12"/>
        <v>20.847057720369893</v>
      </c>
      <c r="K73" s="39">
        <f t="shared" si="13"/>
        <v>1361.2675082538105</v>
      </c>
      <c r="L73" s="49">
        <f t="shared" si="1"/>
        <v>1.301012631364129</v>
      </c>
      <c r="M73" s="48">
        <f t="shared" si="2"/>
        <v>2.15</v>
      </c>
      <c r="N73" s="51">
        <f t="shared" si="26"/>
        <v>18.358151442027431</v>
      </c>
      <c r="O73" s="54">
        <f t="shared" si="27"/>
        <v>0</v>
      </c>
      <c r="P73" s="34">
        <f t="shared" si="37"/>
        <v>1.7671458676442586</v>
      </c>
      <c r="Q73" s="30">
        <f t="shared" si="28"/>
        <v>0</v>
      </c>
      <c r="R73" s="58">
        <f t="shared" si="30"/>
        <v>430.93151156419356</v>
      </c>
      <c r="S73" s="58">
        <f t="shared" si="14"/>
        <v>1361.2675082538105</v>
      </c>
      <c r="T73" s="58">
        <f t="shared" si="3"/>
        <v>100</v>
      </c>
      <c r="U73" s="88">
        <f>IF(R73=0,"-",FORECAST($C$8,Инклинометрия!$B$2:$B$152,Инклинометрия!$A$2:$A$152))</f>
        <v>1330</v>
      </c>
      <c r="V73" s="88">
        <f>IF(R73=0,"-",FORECAST($C$8-R73,Инклинометрия!$B$2:$B$152,Инклинометрия!$A$2:$A$152))</f>
        <v>920.61506401401607</v>
      </c>
      <c r="W73" s="88">
        <f>IF(R73&gt;0,FORECAST($C$8,Инклинометрия!$B$2:$B$152,Инклинометрия!$A$2:$A$152),IF(AB73=$C$8,"-",FORECAST($C$8-AB73,Инклинометрия!$B$2:$B$152,Инклинометрия!$A$2:$A$152)))</f>
        <v>1330</v>
      </c>
      <c r="X73" s="88">
        <f>IF(S73=0,"-",FORECAST($C$8-(S73+AB73),Инклинометрия!$B$2:$B$152,Инклинометрия!$A$2:$A$152))</f>
        <v>36.795867158879979</v>
      </c>
      <c r="Y73" s="88">
        <f>FORECAST($C$8+T73,Инклинометрия!$B$2:$B$152,Инклинометрия!$A$2:$A$152)</f>
        <v>1425</v>
      </c>
      <c r="Z73" s="88">
        <f>IF(R73=0,FORECAST($C$6-T73,Инклинометрия!$B$2:$B$152,Инклинометрия!$A$2:$A$152),FORECAST($C$8,Инклинометрия!$B$2:$B$152,Инклинометрия!$A$2:$A$152))</f>
        <v>1330</v>
      </c>
      <c r="AA73" s="61">
        <f t="shared" si="4"/>
        <v>712.13970374105099</v>
      </c>
      <c r="AB73" s="62">
        <f t="shared" si="15"/>
        <v>0</v>
      </c>
      <c r="AC73" s="62">
        <f t="shared" si="5"/>
        <v>0</v>
      </c>
      <c r="AD73" s="65">
        <f>IF(R73=0,FORECAST($C$8,Инклинометрия!$B$2:$B$152,Инклинометрия!$A$2:$A$152),V73)</f>
        <v>920.61506401401607</v>
      </c>
      <c r="AE73" s="65">
        <f>FORECAST($C$8-(R73+AA73),Инклинометрия!$B$2:$B$152,Инклинометрия!$A$2:$A$152)</f>
        <v>244.08234546001768</v>
      </c>
      <c r="AF73" s="65" t="str">
        <f>IF(AB73=0,"-",FORECAST($C$8,Инклинометрия!$B$2:$B$152,Инклинометрия!$A$2:$A$152))</f>
        <v>-</v>
      </c>
      <c r="AG73" s="65" t="str">
        <f>IF(AB73=0,"-",FORECAST($C$8-AB73,Инклинометрия!$B$2:$B$152,Инклинометрия!$A$2:$A$152))</f>
        <v>-</v>
      </c>
      <c r="AH73" s="65" t="str">
        <f>IF(AC73=0,"-",FORECAST($C$8+AC73,Инклинометрия!$B$2:$B$152,Инклинометрия!$A$2:$A$152))</f>
        <v>-</v>
      </c>
      <c r="AI73" s="89" t="str">
        <f>IF(AC73=0,"-",FORECAST($C$8,Инклинометрия!$B$2:$B$152,Инклинометрия!$A$2:$A$152))</f>
        <v>-</v>
      </c>
      <c r="AJ73" s="28"/>
      <c r="AK73" s="67">
        <f t="shared" si="16"/>
        <v>0</v>
      </c>
      <c r="AL73" s="28">
        <f t="shared" si="17"/>
        <v>0</v>
      </c>
      <c r="AM73" s="28">
        <f t="shared" si="39"/>
        <v>0.1</v>
      </c>
      <c r="AN73" s="26">
        <f t="shared" si="19"/>
        <v>0.1</v>
      </c>
      <c r="AO73" s="87">
        <f t="shared" si="20"/>
        <v>101325</v>
      </c>
      <c r="AP73" s="87">
        <f t="shared" si="6"/>
        <v>0</v>
      </c>
      <c r="AQ73" s="66">
        <f t="shared" si="7"/>
        <v>10857067.331014482</v>
      </c>
      <c r="AR73" s="66">
        <f t="shared" si="8"/>
        <v>10683227.404775906</v>
      </c>
      <c r="AS73" s="66">
        <f t="shared" si="9"/>
        <v>784800</v>
      </c>
      <c r="AT73" s="45">
        <f t="shared" si="10"/>
        <v>11743192.331014482</v>
      </c>
      <c r="AU73" s="75"/>
    </row>
    <row r="74" spans="2:47" x14ac:dyDescent="0.3">
      <c r="B74" s="41">
        <f t="shared" si="21"/>
        <v>220</v>
      </c>
      <c r="C74" s="8">
        <f t="shared" si="22"/>
        <v>2.2000000000000002</v>
      </c>
      <c r="D74" s="73">
        <f t="shared" si="40"/>
        <v>2.9424999999999999</v>
      </c>
      <c r="E74" s="29">
        <f t="shared" si="29"/>
        <v>728.70109220014524</v>
      </c>
      <c r="F74" s="29">
        <f t="shared" si="23"/>
        <v>16.561388459094299</v>
      </c>
      <c r="G74" s="29">
        <f t="shared" si="24"/>
        <v>22.150857064038622</v>
      </c>
      <c r="H74" s="17">
        <f t="shared" si="25"/>
        <v>974.63771081769403</v>
      </c>
      <c r="I74" s="29">
        <f t="shared" si="11"/>
        <v>2.2250485660981263</v>
      </c>
      <c r="J74" s="29">
        <f t="shared" si="12"/>
        <v>20.847057720369985</v>
      </c>
      <c r="K74" s="39">
        <f t="shared" si="13"/>
        <v>1365.3192757795855</v>
      </c>
      <c r="L74" s="49">
        <f t="shared" si="1"/>
        <v>1.2463702033365296</v>
      </c>
      <c r="M74" s="48">
        <f t="shared" si="2"/>
        <v>2.2000000000000002</v>
      </c>
      <c r="N74" s="51">
        <f t="shared" si="26"/>
        <v>18.41279387005503</v>
      </c>
      <c r="O74" s="54">
        <f t="shared" si="27"/>
        <v>0</v>
      </c>
      <c r="P74" s="34">
        <f t="shared" si="37"/>
        <v>1.7671458676442586</v>
      </c>
      <c r="Q74" s="30">
        <f t="shared" si="28"/>
        <v>0</v>
      </c>
      <c r="R74" s="58">
        <f t="shared" si="30"/>
        <v>412.8324220259301</v>
      </c>
      <c r="S74" s="58">
        <f t="shared" si="14"/>
        <v>1365.3192757795855</v>
      </c>
      <c r="T74" s="58">
        <f t="shared" si="3"/>
        <v>100</v>
      </c>
      <c r="U74" s="88">
        <f>IF(R74=0,"-",FORECAST($C$8,Инклинометрия!$B$2:$B$152,Инклинометрия!$A$2:$A$152))</f>
        <v>1330</v>
      </c>
      <c r="V74" s="88">
        <f>IF(R74=0,"-",FORECAST($C$8-R74,Инклинометрия!$B$2:$B$152,Инклинометрия!$A$2:$A$152))</f>
        <v>937.80919907536634</v>
      </c>
      <c r="W74" s="88">
        <f>IF(R74&gt;0,FORECAST($C$8,Инклинометрия!$B$2:$B$152,Инклинометрия!$A$2:$A$152),IF(AB74=$C$8,"-",FORECAST($C$8-AB74,Инклинометрия!$B$2:$B$152,Инклинометрия!$A$2:$A$152)))</f>
        <v>1330</v>
      </c>
      <c r="X74" s="88">
        <f>IF(S74=0,"-",FORECAST($C$8-(S74+AB74),Инклинометрия!$B$2:$B$152,Инклинометрия!$A$2:$A$152))</f>
        <v>32.946688009393775</v>
      </c>
      <c r="Y74" s="88">
        <f>FORECAST($C$8+T74,Инклинометрия!$B$2:$B$152,Инклинометрия!$A$2:$A$152)</f>
        <v>1425</v>
      </c>
      <c r="Z74" s="88">
        <f>IF(R74=0,FORECAST($C$6-T74,Инклинометрия!$B$2:$B$152,Инклинометрия!$A$2:$A$152),FORECAST($C$8,Инклинометрия!$B$2:$B$152,Инклинометрия!$A$2:$A$152))</f>
        <v>1330</v>
      </c>
      <c r="AA74" s="61">
        <f t="shared" si="4"/>
        <v>728.70109220014524</v>
      </c>
      <c r="AB74" s="62">
        <f t="shared" si="15"/>
        <v>0</v>
      </c>
      <c r="AC74" s="62">
        <f t="shared" si="5"/>
        <v>0</v>
      </c>
      <c r="AD74" s="65">
        <f>IF(R74=0,FORECAST($C$8,Инклинометрия!$B$2:$B$152,Инклинометрия!$A$2:$A$152),V74)</f>
        <v>937.80919907536634</v>
      </c>
      <c r="AE74" s="65">
        <f>FORECAST($C$8-(R74+AA74),Инклинометрия!$B$2:$B$152,Инклинометрия!$A$2:$A$152)</f>
        <v>245.54316148522841</v>
      </c>
      <c r="AF74" s="65" t="str">
        <f>IF(AB74=0,"-",FORECAST($C$8,Инклинометрия!$B$2:$B$152,Инклинометрия!$A$2:$A$152))</f>
        <v>-</v>
      </c>
      <c r="AG74" s="65" t="str">
        <f>IF(AB74=0,"-",FORECAST($C$8-AB74,Инклинометрия!$B$2:$B$152,Инклинометрия!$A$2:$A$152))</f>
        <v>-</v>
      </c>
      <c r="AH74" s="65" t="str">
        <f>IF(AC74=0,"-",FORECAST($C$8+AC74,Инклинометрия!$B$2:$B$152,Инклинометрия!$A$2:$A$152))</f>
        <v>-</v>
      </c>
      <c r="AI74" s="89" t="str">
        <f>IF(AC74=0,"-",FORECAST($C$8,Инклинометрия!$B$2:$B$152,Инклинометрия!$A$2:$A$152))</f>
        <v>-</v>
      </c>
      <c r="AJ74" s="28"/>
      <c r="AK74" s="67">
        <f t="shared" si="16"/>
        <v>0</v>
      </c>
      <c r="AL74" s="28">
        <f t="shared" si="17"/>
        <v>0</v>
      </c>
      <c r="AM74" s="28">
        <f t="shared" si="39"/>
        <v>0.1</v>
      </c>
      <c r="AN74" s="26">
        <f t="shared" si="19"/>
        <v>0.1</v>
      </c>
      <c r="AO74" s="87">
        <f t="shared" si="20"/>
        <v>101325</v>
      </c>
      <c r="AP74" s="87">
        <f t="shared" si="6"/>
        <v>0</v>
      </c>
      <c r="AQ74" s="66">
        <f t="shared" si="7"/>
        <v>10888865.602556765</v>
      </c>
      <c r="AR74" s="66">
        <f t="shared" si="8"/>
        <v>10715025.676318187</v>
      </c>
      <c r="AS74" s="66">
        <f t="shared" si="9"/>
        <v>784800</v>
      </c>
      <c r="AT74" s="45">
        <f t="shared" si="10"/>
        <v>11774990.602556765</v>
      </c>
      <c r="AU74" s="75"/>
    </row>
    <row r="75" spans="2:47" x14ac:dyDescent="0.3">
      <c r="B75" s="41">
        <f t="shared" si="21"/>
        <v>225</v>
      </c>
      <c r="C75" s="8">
        <f t="shared" si="22"/>
        <v>2.25</v>
      </c>
      <c r="D75" s="73">
        <f t="shared" si="40"/>
        <v>3.0093749999999999</v>
      </c>
      <c r="E75" s="29">
        <f t="shared" si="29"/>
        <v>745.26248065923937</v>
      </c>
      <c r="F75" s="29">
        <f t="shared" si="23"/>
        <v>16.56138845909415</v>
      </c>
      <c r="G75" s="29">
        <f t="shared" si="24"/>
        <v>22.150857064038426</v>
      </c>
      <c r="H75" s="17">
        <f t="shared" si="25"/>
        <v>996.78856788173243</v>
      </c>
      <c r="I75" s="29">
        <f t="shared" si="11"/>
        <v>2.2250485660981263</v>
      </c>
      <c r="J75" s="29">
        <f t="shared" si="12"/>
        <v>20.847057720369893</v>
      </c>
      <c r="K75" s="39">
        <f t="shared" si="13"/>
        <v>1369.3710433053607</v>
      </c>
      <c r="L75" s="49">
        <f t="shared" si="1"/>
        <v>1.1917277753089301</v>
      </c>
      <c r="M75" s="48">
        <f t="shared" si="2"/>
        <v>2.2499999999999996</v>
      </c>
      <c r="N75" s="51">
        <f t="shared" si="26"/>
        <v>18.467436298082632</v>
      </c>
      <c r="O75" s="54">
        <f t="shared" si="27"/>
        <v>0</v>
      </c>
      <c r="P75" s="34">
        <f t="shared" si="37"/>
        <v>1.7671458676442586</v>
      </c>
      <c r="Q75" s="30">
        <f t="shared" si="28"/>
        <v>0</v>
      </c>
      <c r="R75" s="58">
        <f t="shared" si="30"/>
        <v>394.73333248766664</v>
      </c>
      <c r="S75" s="58">
        <f t="shared" si="14"/>
        <v>1369.3710433053607</v>
      </c>
      <c r="T75" s="58">
        <f t="shared" si="3"/>
        <v>100</v>
      </c>
      <c r="U75" s="88">
        <f>IF(R75=0,"-",FORECAST($C$8,Инклинометрия!$B$2:$B$152,Инклинометрия!$A$2:$A$152))</f>
        <v>1330</v>
      </c>
      <c r="V75" s="88">
        <f>IF(R75=0,"-",FORECAST($C$8-R75,Инклинометрия!$B$2:$B$152,Инклинометрия!$A$2:$A$152))</f>
        <v>955.0033341367166</v>
      </c>
      <c r="W75" s="88">
        <f>IF(R75&gt;0,FORECAST($C$8,Инклинометрия!$B$2:$B$152,Инклинометрия!$A$2:$A$152),IF(AB75=$C$8,"-",FORECAST($C$8-AB75,Инклинометрия!$B$2:$B$152,Инклинометрия!$A$2:$A$152)))</f>
        <v>1330</v>
      </c>
      <c r="X75" s="88">
        <f>IF(S75=0,"-",FORECAST($C$8-(S75+AB75),Инклинометрия!$B$2:$B$152,Инклинометрия!$A$2:$A$152))</f>
        <v>29.097508859907361</v>
      </c>
      <c r="Y75" s="88">
        <f>FORECAST($C$8+T75,Инклинометрия!$B$2:$B$152,Инклинометрия!$A$2:$A$152)</f>
        <v>1425</v>
      </c>
      <c r="Z75" s="88">
        <f>IF(R75=0,FORECAST($C$6-T75,Инклинометрия!$B$2:$B$152,Инклинометрия!$A$2:$A$152),FORECAST($C$8,Инклинометрия!$B$2:$B$152,Инклинометрия!$A$2:$A$152))</f>
        <v>1330</v>
      </c>
      <c r="AA75" s="61">
        <f t="shared" si="4"/>
        <v>745.26248065923937</v>
      </c>
      <c r="AB75" s="62">
        <f t="shared" si="15"/>
        <v>0</v>
      </c>
      <c r="AC75" s="62">
        <f t="shared" si="5"/>
        <v>0</v>
      </c>
      <c r="AD75" s="65">
        <f>IF(R75=0,FORECAST($C$8,Инклинометрия!$B$2:$B$152,Инклинометрия!$A$2:$A$152),V75)</f>
        <v>955.0033341367166</v>
      </c>
      <c r="AE75" s="65">
        <f>FORECAST($C$8-(R75+AA75),Инклинометрия!$B$2:$B$152,Инклинометрия!$A$2:$A$152)</f>
        <v>247.00397751043917</v>
      </c>
      <c r="AF75" s="65" t="str">
        <f>IF(AB75=0,"-",FORECAST($C$8,Инклинометрия!$B$2:$B$152,Инклинометрия!$A$2:$A$152))</f>
        <v>-</v>
      </c>
      <c r="AG75" s="65" t="str">
        <f>IF(AB75=0,"-",FORECAST($C$8-AB75,Инклинометрия!$B$2:$B$152,Инклинометрия!$A$2:$A$152))</f>
        <v>-</v>
      </c>
      <c r="AH75" s="65" t="str">
        <f>IF(AC75=0,"-",FORECAST($C$8+AC75,Инклинометрия!$B$2:$B$152,Инклинометрия!$A$2:$A$152))</f>
        <v>-</v>
      </c>
      <c r="AI75" s="89" t="str">
        <f>IF(AC75=0,"-",FORECAST($C$8,Инклинометрия!$B$2:$B$152,Инклинометрия!$A$2:$A$152))</f>
        <v>-</v>
      </c>
      <c r="AJ75" s="28"/>
      <c r="AK75" s="67">
        <f t="shared" si="16"/>
        <v>0</v>
      </c>
      <c r="AL75" s="28">
        <f t="shared" si="17"/>
        <v>0</v>
      </c>
      <c r="AM75" s="28">
        <f t="shared" si="39"/>
        <v>0.1</v>
      </c>
      <c r="AN75" s="26">
        <f t="shared" si="19"/>
        <v>0.1</v>
      </c>
      <c r="AO75" s="87">
        <f t="shared" si="20"/>
        <v>101325</v>
      </c>
      <c r="AP75" s="87">
        <f t="shared" si="6"/>
        <v>0</v>
      </c>
      <c r="AQ75" s="66">
        <f t="shared" si="7"/>
        <v>10920663.874099046</v>
      </c>
      <c r="AR75" s="66">
        <f t="shared" si="8"/>
        <v>10746823.94786047</v>
      </c>
      <c r="AS75" s="66">
        <f t="shared" si="9"/>
        <v>784800</v>
      </c>
      <c r="AT75" s="45">
        <f t="shared" si="10"/>
        <v>11806788.874099046</v>
      </c>
      <c r="AU75" s="75"/>
    </row>
    <row r="76" spans="2:47" x14ac:dyDescent="0.3">
      <c r="B76" s="41">
        <f t="shared" si="21"/>
        <v>230</v>
      </c>
      <c r="C76" s="8">
        <f t="shared" si="22"/>
        <v>2.3000000000000003</v>
      </c>
      <c r="D76" s="73">
        <f t="shared" si="40"/>
        <v>3.0762500000000004</v>
      </c>
      <c r="E76" s="29">
        <f t="shared" si="29"/>
        <v>761.82386911833362</v>
      </c>
      <c r="F76" s="29">
        <f t="shared" si="23"/>
        <v>16.561388459094299</v>
      </c>
      <c r="G76" s="29">
        <f t="shared" si="24"/>
        <v>22.150857064038622</v>
      </c>
      <c r="H76" s="17">
        <f t="shared" si="25"/>
        <v>1018.9394249457711</v>
      </c>
      <c r="I76" s="29">
        <f t="shared" si="11"/>
        <v>2.2250485660981263</v>
      </c>
      <c r="J76" s="29">
        <f t="shared" si="12"/>
        <v>20.847057720369985</v>
      </c>
      <c r="K76" s="39">
        <f t="shared" si="13"/>
        <v>1373.4228108311361</v>
      </c>
      <c r="L76" s="49">
        <f t="shared" si="1"/>
        <v>1.1370853472813318</v>
      </c>
      <c r="M76" s="48">
        <f t="shared" si="2"/>
        <v>2.2999999999999998</v>
      </c>
      <c r="N76" s="51">
        <f t="shared" si="26"/>
        <v>18.52207872611023</v>
      </c>
      <c r="O76" s="54">
        <f t="shared" si="27"/>
        <v>0</v>
      </c>
      <c r="P76" s="34">
        <f t="shared" si="37"/>
        <v>1.7671458676442586</v>
      </c>
      <c r="Q76" s="30">
        <f t="shared" si="28"/>
        <v>0</v>
      </c>
      <c r="R76" s="58">
        <f t="shared" si="30"/>
        <v>376.63424294940364</v>
      </c>
      <c r="S76" s="58">
        <f t="shared" si="14"/>
        <v>1373.4228108311361</v>
      </c>
      <c r="T76" s="58">
        <f t="shared" si="3"/>
        <v>100</v>
      </c>
      <c r="U76" s="88">
        <f>IF(R76=0,"-",FORECAST($C$8,Инклинометрия!$B$2:$B$152,Инклинометрия!$A$2:$A$152))</f>
        <v>1330</v>
      </c>
      <c r="V76" s="88">
        <f>IF(R76=0,"-",FORECAST($C$8-R76,Инклинометрия!$B$2:$B$152,Инклинометрия!$A$2:$A$152))</f>
        <v>972.19746919806653</v>
      </c>
      <c r="W76" s="88">
        <f>IF(R76&gt;0,FORECAST($C$8,Инклинометрия!$B$2:$B$152,Инклинометрия!$A$2:$A$152),IF(AB76=$C$8,"-",FORECAST($C$8-AB76,Инклинометрия!$B$2:$B$152,Инклинометрия!$A$2:$A$152)))</f>
        <v>1330</v>
      </c>
      <c r="X76" s="88">
        <f>IF(S76=0,"-",FORECAST($C$8-(S76+AB76),Инклинометрия!$B$2:$B$152,Инклинометрия!$A$2:$A$152))</f>
        <v>25.248329710420727</v>
      </c>
      <c r="Y76" s="88">
        <f>FORECAST($C$8+T76,Инклинометрия!$B$2:$B$152,Инклинометрия!$A$2:$A$152)</f>
        <v>1425</v>
      </c>
      <c r="Z76" s="88">
        <f>IF(R76=0,FORECAST($C$6-T76,Инклинометрия!$B$2:$B$152,Инклинометрия!$A$2:$A$152),FORECAST($C$8,Инклинометрия!$B$2:$B$152,Инклинометрия!$A$2:$A$152))</f>
        <v>1330</v>
      </c>
      <c r="AA76" s="61">
        <f t="shared" si="4"/>
        <v>761.82386911833362</v>
      </c>
      <c r="AB76" s="62">
        <f t="shared" si="15"/>
        <v>0</v>
      </c>
      <c r="AC76" s="62">
        <f t="shared" si="5"/>
        <v>0</v>
      </c>
      <c r="AD76" s="65">
        <f>IF(R76=0,FORECAST($C$8,Инклинометрия!$B$2:$B$152,Инклинометрия!$A$2:$A$152),V76)</f>
        <v>972.19746919806653</v>
      </c>
      <c r="AE76" s="65">
        <f>FORECAST($C$8-(R76+AA76),Инклинометрия!$B$2:$B$152,Инклинометрия!$A$2:$A$152)</f>
        <v>248.4647935356497</v>
      </c>
      <c r="AF76" s="65" t="str">
        <f>IF(AB76=0,"-",FORECAST($C$8,Инклинометрия!$B$2:$B$152,Инклинометрия!$A$2:$A$152))</f>
        <v>-</v>
      </c>
      <c r="AG76" s="65" t="str">
        <f>IF(AB76=0,"-",FORECAST($C$8-AB76,Инклинометрия!$B$2:$B$152,Инклинометрия!$A$2:$A$152))</f>
        <v>-</v>
      </c>
      <c r="AH76" s="65" t="str">
        <f>IF(AC76=0,"-",FORECAST($C$8+AC76,Инклинометрия!$B$2:$B$152,Инклинометрия!$A$2:$A$152))</f>
        <v>-</v>
      </c>
      <c r="AI76" s="89" t="str">
        <f>IF(AC76=0,"-",FORECAST($C$8,Инклинометрия!$B$2:$B$152,Инклинометрия!$A$2:$A$152))</f>
        <v>-</v>
      </c>
      <c r="AJ76" s="28"/>
      <c r="AK76" s="67">
        <f t="shared" si="16"/>
        <v>0</v>
      </c>
      <c r="AL76" s="28">
        <f t="shared" si="17"/>
        <v>0</v>
      </c>
      <c r="AM76" s="28">
        <f t="shared" si="39"/>
        <v>0.1</v>
      </c>
      <c r="AN76" s="26">
        <f t="shared" si="19"/>
        <v>0.1</v>
      </c>
      <c r="AO76" s="87">
        <f t="shared" si="20"/>
        <v>101325</v>
      </c>
      <c r="AP76" s="87">
        <f t="shared" si="6"/>
        <v>0</v>
      </c>
      <c r="AQ76" s="66">
        <f t="shared" si="7"/>
        <v>10952462.145641332</v>
      </c>
      <c r="AR76" s="66">
        <f t="shared" si="8"/>
        <v>10778622.219402757</v>
      </c>
      <c r="AS76" s="66">
        <f t="shared" si="9"/>
        <v>784800</v>
      </c>
      <c r="AT76" s="45">
        <f t="shared" si="10"/>
        <v>11838587.145641332</v>
      </c>
      <c r="AU76" s="75"/>
    </row>
    <row r="77" spans="2:47" x14ac:dyDescent="0.3">
      <c r="B77" s="41">
        <f t="shared" si="21"/>
        <v>235</v>
      </c>
      <c r="C77" s="8">
        <f t="shared" si="22"/>
        <v>2.35</v>
      </c>
      <c r="D77" s="73">
        <f t="shared" si="40"/>
        <v>3.1431249999999999</v>
      </c>
      <c r="E77" s="29">
        <f t="shared" si="29"/>
        <v>778.38525757742786</v>
      </c>
      <c r="F77" s="29">
        <f t="shared" si="23"/>
        <v>16.56138845909415</v>
      </c>
      <c r="G77" s="29">
        <f t="shared" si="24"/>
        <v>22.150857064038426</v>
      </c>
      <c r="H77" s="17">
        <f t="shared" si="25"/>
        <v>1041.0902820098095</v>
      </c>
      <c r="I77" s="29">
        <f t="shared" si="11"/>
        <v>2.2250485660981263</v>
      </c>
      <c r="J77" s="29">
        <f t="shared" si="12"/>
        <v>20.847057720369893</v>
      </c>
      <c r="K77" s="39">
        <f t="shared" si="13"/>
        <v>1377.4745783569113</v>
      </c>
      <c r="L77" s="49">
        <f t="shared" si="1"/>
        <v>1.0824429192537324</v>
      </c>
      <c r="M77" s="48">
        <f t="shared" si="2"/>
        <v>2.35</v>
      </c>
      <c r="N77" s="51">
        <f t="shared" si="26"/>
        <v>18.576721154137832</v>
      </c>
      <c r="O77" s="54">
        <f t="shared" si="27"/>
        <v>0</v>
      </c>
      <c r="P77" s="34">
        <f t="shared" si="37"/>
        <v>1.7671458676442586</v>
      </c>
      <c r="Q77" s="30">
        <f t="shared" si="28"/>
        <v>0</v>
      </c>
      <c r="R77" s="58">
        <f t="shared" si="30"/>
        <v>358.53515341114019</v>
      </c>
      <c r="S77" s="58">
        <f t="shared" si="14"/>
        <v>1377.4745783569113</v>
      </c>
      <c r="T77" s="58">
        <f t="shared" si="3"/>
        <v>100</v>
      </c>
      <c r="U77" s="88">
        <f>IF(R77=0,"-",FORECAST($C$8,Инклинометрия!$B$2:$B$152,Инклинометрия!$A$2:$A$152))</f>
        <v>1330</v>
      </c>
      <c r="V77" s="88">
        <f>IF(R77=0,"-",FORECAST($C$8-R77,Инклинометрия!$B$2:$B$152,Инклинометрия!$A$2:$A$152))</f>
        <v>989.39160425941691</v>
      </c>
      <c r="W77" s="88">
        <f>IF(R77&gt;0,FORECAST($C$8,Инклинометрия!$B$2:$B$152,Инклинометрия!$A$2:$A$152),IF(AB77=$C$8,"-",FORECAST($C$8-AB77,Инклинометрия!$B$2:$B$152,Инклинометрия!$A$2:$A$152)))</f>
        <v>1330</v>
      </c>
      <c r="X77" s="88">
        <f>IF(S77=0,"-",FORECAST($C$8-(S77+AB77),Инклинометрия!$B$2:$B$152,Инклинометрия!$A$2:$A$152))</f>
        <v>21.399150560934309</v>
      </c>
      <c r="Y77" s="88">
        <f>FORECAST($C$8+T77,Инклинометрия!$B$2:$B$152,Инклинометрия!$A$2:$A$152)</f>
        <v>1425</v>
      </c>
      <c r="Z77" s="88">
        <f>IF(R77=0,FORECAST($C$6-T77,Инклинометрия!$B$2:$B$152,Инклинометрия!$A$2:$A$152),FORECAST($C$8,Инклинометрия!$B$2:$B$152,Инклинометрия!$A$2:$A$152))</f>
        <v>1330</v>
      </c>
      <c r="AA77" s="61">
        <f t="shared" si="4"/>
        <v>778.38525757742786</v>
      </c>
      <c r="AB77" s="62">
        <f t="shared" si="15"/>
        <v>0</v>
      </c>
      <c r="AC77" s="62">
        <f t="shared" si="5"/>
        <v>0</v>
      </c>
      <c r="AD77" s="65">
        <f>IF(R77=0,FORECAST($C$8,Инклинометрия!$B$2:$B$152,Инклинометрия!$A$2:$A$152),V77)</f>
        <v>989.39160425941691</v>
      </c>
      <c r="AE77" s="65">
        <f>FORECAST($C$8-(R77+AA77),Инклинометрия!$B$2:$B$152,Инклинометрия!$A$2:$A$152)</f>
        <v>249.92560956086024</v>
      </c>
      <c r="AF77" s="65" t="str">
        <f>IF(AB77=0,"-",FORECAST($C$8,Инклинометрия!$B$2:$B$152,Инклинометрия!$A$2:$A$152))</f>
        <v>-</v>
      </c>
      <c r="AG77" s="65" t="str">
        <f>IF(AB77=0,"-",FORECAST($C$8-AB77,Инклинометрия!$B$2:$B$152,Инклинометрия!$A$2:$A$152))</f>
        <v>-</v>
      </c>
      <c r="AH77" s="65" t="str">
        <f>IF(AC77=0,"-",FORECAST($C$8+AC77,Инклинометрия!$B$2:$B$152,Инклинометрия!$A$2:$A$152))</f>
        <v>-</v>
      </c>
      <c r="AI77" s="89" t="str">
        <f>IF(AC77=0,"-",FORECAST($C$8,Инклинометрия!$B$2:$B$152,Инклинометрия!$A$2:$A$152))</f>
        <v>-</v>
      </c>
      <c r="AJ77" s="28"/>
      <c r="AK77" s="67">
        <f t="shared" si="16"/>
        <v>0</v>
      </c>
      <c r="AL77" s="28">
        <f t="shared" si="17"/>
        <v>0</v>
      </c>
      <c r="AM77" s="28">
        <f t="shared" si="39"/>
        <v>0.1</v>
      </c>
      <c r="AN77" s="26">
        <f t="shared" si="19"/>
        <v>0.1</v>
      </c>
      <c r="AO77" s="87">
        <f t="shared" si="20"/>
        <v>101325</v>
      </c>
      <c r="AP77" s="87">
        <f t="shared" si="6"/>
        <v>0</v>
      </c>
      <c r="AQ77" s="66">
        <f t="shared" si="7"/>
        <v>10984260.417183615</v>
      </c>
      <c r="AR77" s="66">
        <f t="shared" si="8"/>
        <v>10810420.490945041</v>
      </c>
      <c r="AS77" s="66">
        <f t="shared" si="9"/>
        <v>784800</v>
      </c>
      <c r="AT77" s="45">
        <f t="shared" si="10"/>
        <v>11870385.417183615</v>
      </c>
      <c r="AU77" s="75"/>
    </row>
    <row r="78" spans="2:47" x14ac:dyDescent="0.3">
      <c r="B78" s="41">
        <f t="shared" si="21"/>
        <v>240</v>
      </c>
      <c r="C78" s="8">
        <f t="shared" si="22"/>
        <v>2.4</v>
      </c>
      <c r="D78" s="73">
        <f t="shared" si="40"/>
        <v>3.21</v>
      </c>
      <c r="E78" s="29">
        <f t="shared" si="29"/>
        <v>794.946646036522</v>
      </c>
      <c r="F78" s="29">
        <f t="shared" si="23"/>
        <v>16.56138845909415</v>
      </c>
      <c r="G78" s="29">
        <f t="shared" si="24"/>
        <v>22.150857064038426</v>
      </c>
      <c r="H78" s="17">
        <f t="shared" si="25"/>
        <v>1063.241139073848</v>
      </c>
      <c r="I78" s="29">
        <f t="shared" si="11"/>
        <v>2.2250485660981263</v>
      </c>
      <c r="J78" s="29">
        <f t="shared" si="12"/>
        <v>20.847057720369893</v>
      </c>
      <c r="K78" s="39">
        <f t="shared" si="13"/>
        <v>1381.5263458826862</v>
      </c>
      <c r="L78" s="49">
        <f t="shared" si="1"/>
        <v>1.0278004912261329</v>
      </c>
      <c r="M78" s="48">
        <f t="shared" si="2"/>
        <v>2.4</v>
      </c>
      <c r="N78" s="51">
        <f t="shared" si="26"/>
        <v>18.631363582165431</v>
      </c>
      <c r="O78" s="54">
        <f t="shared" si="27"/>
        <v>0</v>
      </c>
      <c r="P78" s="34">
        <f t="shared" si="37"/>
        <v>1.7671458676442586</v>
      </c>
      <c r="Q78" s="30">
        <f t="shared" si="28"/>
        <v>0</v>
      </c>
      <c r="R78" s="58">
        <f t="shared" si="30"/>
        <v>340.43606387287673</v>
      </c>
      <c r="S78" s="58">
        <f t="shared" si="14"/>
        <v>1381.5263458826862</v>
      </c>
      <c r="T78" s="58">
        <f t="shared" si="3"/>
        <v>100</v>
      </c>
      <c r="U78" s="88">
        <f>IF(R78=0,"-",FORECAST($C$8,Инклинометрия!$B$2:$B$152,Инклинометрия!$A$2:$A$152))</f>
        <v>1330</v>
      </c>
      <c r="V78" s="88">
        <f>IF(R78=0,"-",FORECAST($C$8-R78,Инклинометрия!$B$2:$B$152,Инклинометрия!$A$2:$A$152))</f>
        <v>1006.5857393207671</v>
      </c>
      <c r="W78" s="88">
        <f>IF(R78&gt;0,FORECAST($C$8,Инклинометрия!$B$2:$B$152,Инклинометрия!$A$2:$A$152),IF(AB78=$C$8,"-",FORECAST($C$8-AB78,Инклинометрия!$B$2:$B$152,Инклинометрия!$A$2:$A$152)))</f>
        <v>1330</v>
      </c>
      <c r="X78" s="88">
        <f>IF(S78=0,"-",FORECAST($C$8-(S78+AB78),Инклинометрия!$B$2:$B$152,Инклинометрия!$A$2:$A$152))</f>
        <v>17.549971411448109</v>
      </c>
      <c r="Y78" s="88">
        <f>FORECAST($C$8+T78,Инклинометрия!$B$2:$B$152,Инклинометрия!$A$2:$A$152)</f>
        <v>1425</v>
      </c>
      <c r="Z78" s="88">
        <f>IF(R78=0,FORECAST($C$6-T78,Инклинометрия!$B$2:$B$152,Инклинометрия!$A$2:$A$152),FORECAST($C$8,Инклинометрия!$B$2:$B$152,Инклинометрия!$A$2:$A$152))</f>
        <v>1330</v>
      </c>
      <c r="AA78" s="61">
        <f t="shared" si="4"/>
        <v>794.946646036522</v>
      </c>
      <c r="AB78" s="62">
        <f t="shared" si="15"/>
        <v>0</v>
      </c>
      <c r="AC78" s="62">
        <f t="shared" si="5"/>
        <v>0</v>
      </c>
      <c r="AD78" s="65">
        <f>IF(R78=0,FORECAST($C$8,Инклинометрия!$B$2:$B$152,Инклинометрия!$A$2:$A$152),V78)</f>
        <v>1006.5857393207671</v>
      </c>
      <c r="AE78" s="65">
        <f>FORECAST($C$8-(R78+AA78),Инклинометрия!$B$2:$B$152,Инклинометрия!$A$2:$A$152)</f>
        <v>251.3864255860712</v>
      </c>
      <c r="AF78" s="65" t="str">
        <f>IF(AB78=0,"-",FORECAST($C$8,Инклинометрия!$B$2:$B$152,Инклинометрия!$A$2:$A$152))</f>
        <v>-</v>
      </c>
      <c r="AG78" s="65" t="str">
        <f>IF(AB78=0,"-",FORECAST($C$8-AB78,Инклинометрия!$B$2:$B$152,Инклинометрия!$A$2:$A$152))</f>
        <v>-</v>
      </c>
      <c r="AH78" s="65" t="str">
        <f>IF(AC78=0,"-",FORECAST($C$8+AC78,Инклинометрия!$B$2:$B$152,Инклинометрия!$A$2:$A$152))</f>
        <v>-</v>
      </c>
      <c r="AI78" s="89" t="str">
        <f>IF(AC78=0,"-",FORECAST($C$8,Инклинометрия!$B$2:$B$152,Инклинометрия!$A$2:$A$152))</f>
        <v>-</v>
      </c>
      <c r="AJ78" s="28"/>
      <c r="AK78" s="67">
        <f t="shared" si="16"/>
        <v>0</v>
      </c>
      <c r="AL78" s="28">
        <f t="shared" si="17"/>
        <v>0</v>
      </c>
      <c r="AM78" s="28">
        <f t="shared" si="39"/>
        <v>0.1</v>
      </c>
      <c r="AN78" s="26">
        <f t="shared" si="19"/>
        <v>0.1</v>
      </c>
      <c r="AO78" s="87">
        <f t="shared" si="20"/>
        <v>101325</v>
      </c>
      <c r="AP78" s="87">
        <f t="shared" si="6"/>
        <v>0</v>
      </c>
      <c r="AQ78" s="66">
        <f t="shared" si="7"/>
        <v>11016058.688725898</v>
      </c>
      <c r="AR78" s="66">
        <f t="shared" si="8"/>
        <v>10842218.762487322</v>
      </c>
      <c r="AS78" s="66">
        <f t="shared" si="9"/>
        <v>784800</v>
      </c>
      <c r="AT78" s="45">
        <f t="shared" si="10"/>
        <v>11902183.688725898</v>
      </c>
      <c r="AU78" s="75"/>
    </row>
    <row r="79" spans="2:47" x14ac:dyDescent="0.3">
      <c r="B79" s="41">
        <f t="shared" si="21"/>
        <v>245</v>
      </c>
      <c r="C79" s="8">
        <f t="shared" si="22"/>
        <v>2.4500000000000002</v>
      </c>
      <c r="D79" s="73">
        <f t="shared" si="40"/>
        <v>3.276875</v>
      </c>
      <c r="E79" s="29">
        <f t="shared" si="29"/>
        <v>811.50803449561636</v>
      </c>
      <c r="F79" s="29">
        <f t="shared" si="23"/>
        <v>16.561388459094299</v>
      </c>
      <c r="G79" s="29">
        <f t="shared" si="24"/>
        <v>22.150857064038622</v>
      </c>
      <c r="H79" s="17">
        <f t="shared" si="25"/>
        <v>1085.3919961378865</v>
      </c>
      <c r="I79" s="29">
        <f t="shared" si="11"/>
        <v>2.2250485660981263</v>
      </c>
      <c r="J79" s="29">
        <f t="shared" si="12"/>
        <v>20.847057720369985</v>
      </c>
      <c r="K79" s="39">
        <f t="shared" si="13"/>
        <v>1385.5781134084614</v>
      </c>
      <c r="L79" s="49">
        <f t="shared" si="1"/>
        <v>0.97315806319853371</v>
      </c>
      <c r="M79" s="48">
        <f t="shared" si="2"/>
        <v>2.4500000000000002</v>
      </c>
      <c r="N79" s="51">
        <f t="shared" si="26"/>
        <v>18.686006010193029</v>
      </c>
      <c r="O79" s="54">
        <f t="shared" si="27"/>
        <v>0</v>
      </c>
      <c r="P79" s="34">
        <f t="shared" si="37"/>
        <v>1.7671458676442586</v>
      </c>
      <c r="Q79" s="30">
        <f t="shared" si="28"/>
        <v>0</v>
      </c>
      <c r="R79" s="58">
        <f t="shared" si="30"/>
        <v>322.33697433461339</v>
      </c>
      <c r="S79" s="58">
        <f t="shared" si="14"/>
        <v>1385.5781134084614</v>
      </c>
      <c r="T79" s="58">
        <f t="shared" si="3"/>
        <v>100</v>
      </c>
      <c r="U79" s="88">
        <f>IF(R79=0,"-",FORECAST($C$8,Инклинометрия!$B$2:$B$152,Инклинометрия!$A$2:$A$152))</f>
        <v>1330</v>
      </c>
      <c r="V79" s="88">
        <f>IF(R79=0,"-",FORECAST($C$8-R79,Инклинометрия!$B$2:$B$152,Инклинометрия!$A$2:$A$152))</f>
        <v>1023.7798743821172</v>
      </c>
      <c r="W79" s="88">
        <f>IF(R79&gt;0,FORECAST($C$8,Инклинометрия!$B$2:$B$152,Инклинометрия!$A$2:$A$152),IF(AB79=$C$8,"-",FORECAST($C$8-AB79,Инклинометрия!$B$2:$B$152,Инклинометрия!$A$2:$A$152)))</f>
        <v>1330</v>
      </c>
      <c r="X79" s="88">
        <f>IF(S79=0,"-",FORECAST($C$8-(S79+AB79),Инклинометрия!$B$2:$B$152,Инклинометрия!$A$2:$A$152))</f>
        <v>13.700792261961691</v>
      </c>
      <c r="Y79" s="88">
        <f>FORECAST($C$8+T79,Инклинометрия!$B$2:$B$152,Инклинометрия!$A$2:$A$152)</f>
        <v>1425</v>
      </c>
      <c r="Z79" s="88">
        <f>IF(R79=0,FORECAST($C$6-T79,Инклинометрия!$B$2:$B$152,Инклинометрия!$A$2:$A$152),FORECAST($C$8,Инклинометрия!$B$2:$B$152,Инклинометрия!$A$2:$A$152))</f>
        <v>1330</v>
      </c>
      <c r="AA79" s="61">
        <f t="shared" si="4"/>
        <v>811.50803449561636</v>
      </c>
      <c r="AB79" s="62">
        <f t="shared" si="15"/>
        <v>0</v>
      </c>
      <c r="AC79" s="62">
        <f t="shared" si="5"/>
        <v>0</v>
      </c>
      <c r="AD79" s="65">
        <f>IF(R79=0,FORECAST($C$8,Инклинометрия!$B$2:$B$152,Инклинометрия!$A$2:$A$152),V79)</f>
        <v>1023.7798743821172</v>
      </c>
      <c r="AE79" s="65">
        <f>FORECAST($C$8-(R79+AA79),Инклинометрия!$B$2:$B$152,Инклинометрия!$A$2:$A$152)</f>
        <v>252.84724161128173</v>
      </c>
      <c r="AF79" s="65" t="str">
        <f>IF(AB79=0,"-",FORECAST($C$8,Инклинометрия!$B$2:$B$152,Инклинометрия!$A$2:$A$152))</f>
        <v>-</v>
      </c>
      <c r="AG79" s="65" t="str">
        <f>IF(AB79=0,"-",FORECAST($C$8-AB79,Инклинометрия!$B$2:$B$152,Инклинометрия!$A$2:$A$152))</f>
        <v>-</v>
      </c>
      <c r="AH79" s="65" t="str">
        <f>IF(AC79=0,"-",FORECAST($C$8+AC79,Инклинометрия!$B$2:$B$152,Инклинометрия!$A$2:$A$152))</f>
        <v>-</v>
      </c>
      <c r="AI79" s="89" t="str">
        <f>IF(AC79=0,"-",FORECAST($C$8,Инклинометрия!$B$2:$B$152,Инклинометрия!$A$2:$A$152))</f>
        <v>-</v>
      </c>
      <c r="AJ79" s="28"/>
      <c r="AK79" s="67">
        <f t="shared" si="16"/>
        <v>0</v>
      </c>
      <c r="AL79" s="28">
        <f t="shared" si="17"/>
        <v>0</v>
      </c>
      <c r="AM79" s="28">
        <f t="shared" si="39"/>
        <v>0.1</v>
      </c>
      <c r="AN79" s="26">
        <f t="shared" si="19"/>
        <v>0.1</v>
      </c>
      <c r="AO79" s="87">
        <f t="shared" si="20"/>
        <v>101325</v>
      </c>
      <c r="AP79" s="87">
        <f t="shared" si="6"/>
        <v>0</v>
      </c>
      <c r="AQ79" s="66">
        <f t="shared" si="7"/>
        <v>11047856.960268185</v>
      </c>
      <c r="AR79" s="66">
        <f t="shared" si="8"/>
        <v>10874017.034029605</v>
      </c>
      <c r="AS79" s="66">
        <f t="shared" si="9"/>
        <v>784800</v>
      </c>
      <c r="AT79" s="45">
        <f t="shared" si="10"/>
        <v>11933981.960268185</v>
      </c>
      <c r="AU79" s="75"/>
    </row>
    <row r="80" spans="2:47" x14ac:dyDescent="0.3">
      <c r="B80" s="41">
        <f t="shared" si="21"/>
        <v>250</v>
      </c>
      <c r="C80" s="8">
        <f t="shared" si="22"/>
        <v>2.5</v>
      </c>
      <c r="D80" s="73">
        <f t="shared" si="40"/>
        <v>3.34375</v>
      </c>
      <c r="E80" s="29">
        <f t="shared" si="29"/>
        <v>828.06942295471049</v>
      </c>
      <c r="F80" s="29">
        <f t="shared" si="23"/>
        <v>16.56138845909415</v>
      </c>
      <c r="G80" s="29">
        <f t="shared" si="24"/>
        <v>22.150857064038426</v>
      </c>
      <c r="H80" s="17">
        <f t="shared" si="25"/>
        <v>1107.542853201925</v>
      </c>
      <c r="I80" s="29">
        <f t="shared" si="11"/>
        <v>2.2250485660981263</v>
      </c>
      <c r="J80" s="29">
        <f t="shared" si="12"/>
        <v>20.847057720369893</v>
      </c>
      <c r="K80" s="39">
        <f t="shared" si="13"/>
        <v>1389.6298809342363</v>
      </c>
      <c r="L80" s="49">
        <f t="shared" si="1"/>
        <v>0.91851563517093382</v>
      </c>
      <c r="M80" s="48">
        <f t="shared" si="2"/>
        <v>2.5</v>
      </c>
      <c r="N80" s="51">
        <f t="shared" si="26"/>
        <v>18.740648438220628</v>
      </c>
      <c r="O80" s="54">
        <f t="shared" si="27"/>
        <v>0</v>
      </c>
      <c r="P80" s="34">
        <f t="shared" si="37"/>
        <v>1.7671458676442586</v>
      </c>
      <c r="Q80" s="30">
        <f t="shared" si="28"/>
        <v>0</v>
      </c>
      <c r="R80" s="58">
        <f t="shared" si="30"/>
        <v>304.23788479634982</v>
      </c>
      <c r="S80" s="58">
        <f t="shared" si="14"/>
        <v>1389.6298809342363</v>
      </c>
      <c r="T80" s="58">
        <f t="shared" si="3"/>
        <v>100</v>
      </c>
      <c r="U80" s="88">
        <f>IF(R80=0,"-",FORECAST($C$8,Инклинометрия!$B$2:$B$152,Инклинометрия!$A$2:$A$152))</f>
        <v>1330</v>
      </c>
      <c r="V80" s="88">
        <f>IF(R80=0,"-",FORECAST($C$8-R80,Инклинометрия!$B$2:$B$152,Инклинометрия!$A$2:$A$152))</f>
        <v>1040.9740094434676</v>
      </c>
      <c r="W80" s="88">
        <f>IF(R80&gt;0,FORECAST($C$8,Инклинометрия!$B$2:$B$152,Инклинометрия!$A$2:$A$152),IF(AB80=$C$8,"-",FORECAST($C$8-AB80,Инклинометрия!$B$2:$B$152,Инклинометрия!$A$2:$A$152)))</f>
        <v>1330</v>
      </c>
      <c r="X80" s="88">
        <f>IF(S80=0,"-",FORECAST($C$8-(S80+AB80),Инклинометрия!$B$2:$B$152,Инклинометрия!$A$2:$A$152))</f>
        <v>9.8516131124754907</v>
      </c>
      <c r="Y80" s="88">
        <f>FORECAST($C$8+T80,Инклинометрия!$B$2:$B$152,Инклинометрия!$A$2:$A$152)</f>
        <v>1425</v>
      </c>
      <c r="Z80" s="88">
        <f>IF(R80=0,FORECAST($C$6-T80,Инклинометрия!$B$2:$B$152,Инклинометрия!$A$2:$A$152),FORECAST($C$8,Инклинометрия!$B$2:$B$152,Инклинометрия!$A$2:$A$152))</f>
        <v>1330</v>
      </c>
      <c r="AA80" s="61">
        <f t="shared" si="4"/>
        <v>828.06942295471049</v>
      </c>
      <c r="AB80" s="62">
        <f t="shared" si="15"/>
        <v>0</v>
      </c>
      <c r="AC80" s="62">
        <f t="shared" si="5"/>
        <v>0</v>
      </c>
      <c r="AD80" s="65">
        <f>IF(R80=0,FORECAST($C$8,Инклинометрия!$B$2:$B$152,Инклинометрия!$A$2:$A$152),V80)</f>
        <v>1040.9740094434676</v>
      </c>
      <c r="AE80" s="65">
        <f>FORECAST($C$8-(R80+AA80),Инклинометрия!$B$2:$B$152,Инклинометрия!$A$2:$A$152)</f>
        <v>254.30805763649269</v>
      </c>
      <c r="AF80" s="65" t="str">
        <f>IF(AB80=0,"-",FORECAST($C$8,Инклинометрия!$B$2:$B$152,Инклинометрия!$A$2:$A$152))</f>
        <v>-</v>
      </c>
      <c r="AG80" s="65" t="str">
        <f>IF(AB80=0,"-",FORECAST($C$8-AB80,Инклинометрия!$B$2:$B$152,Инклинометрия!$A$2:$A$152))</f>
        <v>-</v>
      </c>
      <c r="AH80" s="65" t="str">
        <f>IF(AC80=0,"-",FORECAST($C$8+AC80,Инклинометрия!$B$2:$B$152,Инклинометрия!$A$2:$A$152))</f>
        <v>-</v>
      </c>
      <c r="AI80" s="89" t="str">
        <f>IF(AC80=0,"-",FORECAST($C$8,Инклинометрия!$B$2:$B$152,Инклинометрия!$A$2:$A$152))</f>
        <v>-</v>
      </c>
      <c r="AJ80" s="28"/>
      <c r="AK80" s="67">
        <f t="shared" si="16"/>
        <v>0</v>
      </c>
      <c r="AL80" s="28">
        <f t="shared" si="17"/>
        <v>0</v>
      </c>
      <c r="AM80" s="28">
        <f t="shared" si="39"/>
        <v>0.1</v>
      </c>
      <c r="AN80" s="26">
        <f t="shared" si="19"/>
        <v>0.1</v>
      </c>
      <c r="AO80" s="87">
        <f t="shared" si="20"/>
        <v>101325</v>
      </c>
      <c r="AP80" s="87">
        <f t="shared" si="6"/>
        <v>0</v>
      </c>
      <c r="AQ80" s="66">
        <f t="shared" si="7"/>
        <v>11079655.231810464</v>
      </c>
      <c r="AR80" s="66">
        <f t="shared" si="8"/>
        <v>10905815.305571888</v>
      </c>
      <c r="AS80" s="66">
        <f t="shared" si="9"/>
        <v>784800</v>
      </c>
      <c r="AT80" s="45">
        <f t="shared" si="10"/>
        <v>11965780.231810464</v>
      </c>
      <c r="AU80" s="75"/>
    </row>
    <row r="81" spans="2:47" x14ac:dyDescent="0.3">
      <c r="B81" s="41">
        <f t="shared" si="21"/>
        <v>255</v>
      </c>
      <c r="C81" s="8">
        <f t="shared" si="22"/>
        <v>2.5500000000000003</v>
      </c>
      <c r="D81" s="73">
        <f t="shared" si="40"/>
        <v>3.4106250000000005</v>
      </c>
      <c r="E81" s="29">
        <f t="shared" si="29"/>
        <v>844.63081141380474</v>
      </c>
      <c r="F81" s="29">
        <f t="shared" si="23"/>
        <v>16.561388459094299</v>
      </c>
      <c r="G81" s="29">
        <f t="shared" si="24"/>
        <v>22.150857064038622</v>
      </c>
      <c r="H81" s="17">
        <f t="shared" si="25"/>
        <v>1129.6937102659635</v>
      </c>
      <c r="I81" s="29">
        <f t="shared" si="11"/>
        <v>2.2250485660981263</v>
      </c>
      <c r="J81" s="29">
        <f t="shared" si="12"/>
        <v>20.847057720369985</v>
      </c>
      <c r="K81" s="39">
        <f t="shared" si="13"/>
        <v>1393.6816484600115</v>
      </c>
      <c r="L81" s="49">
        <f t="shared" si="1"/>
        <v>0.8638732071433346</v>
      </c>
      <c r="M81" s="48">
        <f t="shared" si="2"/>
        <v>2.5500000000000003</v>
      </c>
      <c r="N81" s="51">
        <f t="shared" si="26"/>
        <v>18.795290866248227</v>
      </c>
      <c r="O81" s="54">
        <f t="shared" si="27"/>
        <v>0</v>
      </c>
      <c r="P81" s="34">
        <f t="shared" si="37"/>
        <v>1.7671458676442586</v>
      </c>
      <c r="Q81" s="30">
        <f t="shared" si="28"/>
        <v>0</v>
      </c>
      <c r="R81" s="58">
        <f t="shared" si="30"/>
        <v>286.13879525808647</v>
      </c>
      <c r="S81" s="58">
        <f t="shared" si="14"/>
        <v>1393.6816484600115</v>
      </c>
      <c r="T81" s="58">
        <f t="shared" si="3"/>
        <v>100</v>
      </c>
      <c r="U81" s="88">
        <f>IF(R81=0,"-",FORECAST($C$8,Инклинометрия!$B$2:$B$152,Инклинометрия!$A$2:$A$152))</f>
        <v>1330</v>
      </c>
      <c r="V81" s="88">
        <f>IF(R81=0,"-",FORECAST($C$8-R81,Инклинометрия!$B$2:$B$152,Инклинометрия!$A$2:$A$152))</f>
        <v>1058.1681445048177</v>
      </c>
      <c r="W81" s="88">
        <f>IF(R81&gt;0,FORECAST($C$8,Инклинометрия!$B$2:$B$152,Инклинометрия!$A$2:$A$152),IF(AB81=$C$8,"-",FORECAST($C$8-AB81,Инклинометрия!$B$2:$B$152,Инклинометрия!$A$2:$A$152)))</f>
        <v>1330</v>
      </c>
      <c r="X81" s="88">
        <f>IF(S81=0,"-",FORECAST($C$8-(S81+AB81),Инклинометрия!$B$2:$B$152,Инклинометрия!$A$2:$A$152))</f>
        <v>6.0024339629890733</v>
      </c>
      <c r="Y81" s="88">
        <f>FORECAST($C$8+T81,Инклинометрия!$B$2:$B$152,Инклинометрия!$A$2:$A$152)</f>
        <v>1425</v>
      </c>
      <c r="Z81" s="88">
        <f>IF(R81=0,FORECAST($C$6-T81,Инклинометрия!$B$2:$B$152,Инклинометрия!$A$2:$A$152),FORECAST($C$8,Инклинометрия!$B$2:$B$152,Инклинометрия!$A$2:$A$152))</f>
        <v>1330</v>
      </c>
      <c r="AA81" s="61">
        <f t="shared" si="4"/>
        <v>844.63081141380474</v>
      </c>
      <c r="AB81" s="62">
        <f t="shared" si="15"/>
        <v>0</v>
      </c>
      <c r="AC81" s="62">
        <f t="shared" si="5"/>
        <v>0</v>
      </c>
      <c r="AD81" s="65">
        <f>IF(R81=0,FORECAST($C$8,Инклинометрия!$B$2:$B$152,Инклинометрия!$A$2:$A$152),V81)</f>
        <v>1058.1681445048177</v>
      </c>
      <c r="AE81" s="65">
        <f>FORECAST($C$8-(R81+AA81),Инклинометрия!$B$2:$B$152,Инклинометрия!$A$2:$A$152)</f>
        <v>255.76887366170322</v>
      </c>
      <c r="AF81" s="65" t="str">
        <f>IF(AB81=0,"-",FORECAST($C$8,Инклинометрия!$B$2:$B$152,Инклинометрия!$A$2:$A$152))</f>
        <v>-</v>
      </c>
      <c r="AG81" s="65" t="str">
        <f>IF(AB81=0,"-",FORECAST($C$8-AB81,Инклинометрия!$B$2:$B$152,Инклинометрия!$A$2:$A$152))</f>
        <v>-</v>
      </c>
      <c r="AH81" s="65" t="str">
        <f>IF(AC81=0,"-",FORECAST($C$8+AC81,Инклинометрия!$B$2:$B$152,Инклинометрия!$A$2:$A$152))</f>
        <v>-</v>
      </c>
      <c r="AI81" s="89" t="str">
        <f>IF(AC81=0,"-",FORECAST($C$8,Инклинометрия!$B$2:$B$152,Инклинометрия!$A$2:$A$152))</f>
        <v>-</v>
      </c>
      <c r="AJ81" s="28"/>
      <c r="AK81" s="67">
        <f t="shared" si="16"/>
        <v>0</v>
      </c>
      <c r="AL81" s="28">
        <f t="shared" si="17"/>
        <v>0</v>
      </c>
      <c r="AM81" s="28">
        <f t="shared" si="39"/>
        <v>0.1</v>
      </c>
      <c r="AN81" s="26">
        <f t="shared" si="19"/>
        <v>0.1</v>
      </c>
      <c r="AO81" s="87">
        <f t="shared" si="20"/>
        <v>101325</v>
      </c>
      <c r="AP81" s="87">
        <f t="shared" si="6"/>
        <v>0</v>
      </c>
      <c r="AQ81" s="66">
        <f t="shared" si="7"/>
        <v>11111453.503352746</v>
      </c>
      <c r="AR81" s="66">
        <f t="shared" si="8"/>
        <v>10937613.57711417</v>
      </c>
      <c r="AS81" s="66">
        <f t="shared" si="9"/>
        <v>784800</v>
      </c>
      <c r="AT81" s="45">
        <f t="shared" si="10"/>
        <v>11997578.503352746</v>
      </c>
      <c r="AU81" s="75"/>
    </row>
    <row r="82" spans="2:47" x14ac:dyDescent="0.3">
      <c r="B82" s="41">
        <f t="shared" si="21"/>
        <v>260</v>
      </c>
      <c r="C82" s="8">
        <f t="shared" si="22"/>
        <v>2.6</v>
      </c>
      <c r="D82" s="73">
        <f t="shared" si="40"/>
        <v>3.4775</v>
      </c>
      <c r="E82" s="29">
        <f t="shared" si="29"/>
        <v>861.19219987289898</v>
      </c>
      <c r="F82" s="29">
        <f t="shared" si="23"/>
        <v>16.56138845909415</v>
      </c>
      <c r="G82" s="29">
        <f t="shared" si="24"/>
        <v>22.150857064038426</v>
      </c>
      <c r="H82" s="17">
        <f t="shared" si="25"/>
        <v>1151.8445673300021</v>
      </c>
      <c r="I82" s="29">
        <f t="shared" si="11"/>
        <v>2.2250485660981263</v>
      </c>
      <c r="J82" s="29">
        <f t="shared" si="12"/>
        <v>20.847057720369893</v>
      </c>
      <c r="K82" s="39">
        <f t="shared" si="13"/>
        <v>1397.7334159857867</v>
      </c>
      <c r="L82" s="49">
        <f t="shared" si="1"/>
        <v>0.80923077911573538</v>
      </c>
      <c r="M82" s="48">
        <f t="shared" si="2"/>
        <v>2.6</v>
      </c>
      <c r="N82" s="51">
        <f t="shared" si="26"/>
        <v>18.849933294275829</v>
      </c>
      <c r="O82" s="54">
        <f t="shared" si="27"/>
        <v>0</v>
      </c>
      <c r="P82" s="34">
        <f t="shared" si="37"/>
        <v>1.7671458676442586</v>
      </c>
      <c r="Q82" s="30">
        <f t="shared" si="28"/>
        <v>0</v>
      </c>
      <c r="R82" s="58">
        <f t="shared" si="30"/>
        <v>268.03970571982313</v>
      </c>
      <c r="S82" s="58">
        <f t="shared" si="14"/>
        <v>1397.7334159857867</v>
      </c>
      <c r="T82" s="58">
        <f t="shared" si="3"/>
        <v>100</v>
      </c>
      <c r="U82" s="88">
        <f>IF(R82=0,"-",FORECAST($C$8,Инклинометрия!$B$2:$B$152,Инклинометрия!$A$2:$A$152))</f>
        <v>1330</v>
      </c>
      <c r="V82" s="88">
        <f>IF(R82=0,"-",FORECAST($C$8-R82,Инклинометрия!$B$2:$B$152,Инклинометрия!$A$2:$A$152))</f>
        <v>1075.3622795661679</v>
      </c>
      <c r="W82" s="88">
        <f>IF(R82&gt;0,FORECAST($C$8,Инклинометрия!$B$2:$B$152,Инклинометрия!$A$2:$A$152),IF(AB82=$C$8,"-",FORECAST($C$8-AB82,Инклинометрия!$B$2:$B$152,Инклинометрия!$A$2:$A$152)))</f>
        <v>1330</v>
      </c>
      <c r="X82" s="88">
        <f>IF(S82=0,"-",FORECAST($C$8-(S82+AB82),Инклинометрия!$B$2:$B$152,Инклинометрия!$A$2:$A$152))</f>
        <v>2.1532548135026559</v>
      </c>
      <c r="Y82" s="88">
        <f>FORECAST($C$8+T82,Инклинометрия!$B$2:$B$152,Инклинометрия!$A$2:$A$152)</f>
        <v>1425</v>
      </c>
      <c r="Z82" s="88">
        <f>IF(R82=0,FORECAST($C$6-T82,Инклинометрия!$B$2:$B$152,Инклинометрия!$A$2:$A$152),FORECAST($C$8,Инклинометрия!$B$2:$B$152,Инклинометрия!$A$2:$A$152))</f>
        <v>1330</v>
      </c>
      <c r="AA82" s="61">
        <f t="shared" si="4"/>
        <v>861.19219987289898</v>
      </c>
      <c r="AB82" s="62">
        <f t="shared" si="15"/>
        <v>0</v>
      </c>
      <c r="AC82" s="62">
        <f t="shared" si="5"/>
        <v>0</v>
      </c>
      <c r="AD82" s="65">
        <f>IF(R82=0,FORECAST($C$8,Инклинометрия!$B$2:$B$152,Инклинометрия!$A$2:$A$152),V82)</f>
        <v>1075.3622795661679</v>
      </c>
      <c r="AE82" s="65">
        <f>FORECAST($C$8-(R82+AA82),Инклинометрия!$B$2:$B$152,Инклинометрия!$A$2:$A$152)</f>
        <v>257.22968968691396</v>
      </c>
      <c r="AF82" s="65" t="str">
        <f>IF(AB82=0,"-",FORECAST($C$8,Инклинометрия!$B$2:$B$152,Инклинометрия!$A$2:$A$152))</f>
        <v>-</v>
      </c>
      <c r="AG82" s="65" t="str">
        <f>IF(AB82=0,"-",FORECAST($C$8-AB82,Инклинометрия!$B$2:$B$152,Инклинометрия!$A$2:$A$152))</f>
        <v>-</v>
      </c>
      <c r="AH82" s="65" t="str">
        <f>IF(AC82=0,"-",FORECAST($C$8+AC82,Инклинометрия!$B$2:$B$152,Инклинометрия!$A$2:$A$152))</f>
        <v>-</v>
      </c>
      <c r="AI82" s="89" t="str">
        <f>IF(AC82=0,"-",FORECAST($C$8,Инклинометрия!$B$2:$B$152,Инклинометрия!$A$2:$A$152))</f>
        <v>-</v>
      </c>
      <c r="AJ82" s="28"/>
      <c r="AK82" s="67">
        <f t="shared" si="16"/>
        <v>0</v>
      </c>
      <c r="AL82" s="28">
        <f t="shared" si="17"/>
        <v>0</v>
      </c>
      <c r="AM82" s="28">
        <f t="shared" si="39"/>
        <v>0.1</v>
      </c>
      <c r="AN82" s="26">
        <f t="shared" si="19"/>
        <v>0.1</v>
      </c>
      <c r="AO82" s="87">
        <f t="shared" si="20"/>
        <v>101325</v>
      </c>
      <c r="AP82" s="87">
        <f t="shared" si="6"/>
        <v>0</v>
      </c>
      <c r="AQ82" s="66">
        <f t="shared" si="7"/>
        <v>11143251.774895031</v>
      </c>
      <c r="AR82" s="66">
        <f t="shared" si="8"/>
        <v>10969411.848656455</v>
      </c>
      <c r="AS82" s="66">
        <f t="shared" si="9"/>
        <v>784800</v>
      </c>
      <c r="AT82" s="45">
        <f t="shared" si="10"/>
        <v>12029376.774895031</v>
      </c>
      <c r="AU82" s="75"/>
    </row>
    <row r="83" spans="2:47" x14ac:dyDescent="0.3">
      <c r="B83" s="41">
        <f t="shared" si="21"/>
        <v>265</v>
      </c>
      <c r="C83" s="8">
        <f t="shared" si="22"/>
        <v>2.65</v>
      </c>
      <c r="D83" s="73">
        <f t="shared" si="40"/>
        <v>3.5443750000000001</v>
      </c>
      <c r="E83" s="29">
        <f t="shared" si="29"/>
        <v>877.75358833199311</v>
      </c>
      <c r="F83" s="29">
        <f t="shared" si="23"/>
        <v>16.56138845909415</v>
      </c>
      <c r="G83" s="29">
        <f t="shared" si="24"/>
        <v>22.150857064038426</v>
      </c>
      <c r="H83" s="17">
        <f t="shared" si="25"/>
        <v>1173.9954243940406</v>
      </c>
      <c r="I83" s="29">
        <f t="shared" si="11"/>
        <v>2.2250485660981263</v>
      </c>
      <c r="J83" s="29">
        <f t="shared" si="12"/>
        <v>20.847057720369893</v>
      </c>
      <c r="K83" s="39">
        <f t="shared" si="13"/>
        <v>1400</v>
      </c>
      <c r="L83" s="49">
        <f t="shared" si="1"/>
        <v>0.74919875613970799</v>
      </c>
      <c r="M83" s="48">
        <f t="shared" si="2"/>
        <v>2.65</v>
      </c>
      <c r="N83" s="51">
        <f t="shared" si="26"/>
        <v>18.880500609176615</v>
      </c>
      <c r="O83" s="54">
        <f t="shared" si="27"/>
        <v>0</v>
      </c>
      <c r="P83" s="34">
        <f t="shared" si="37"/>
        <v>1.7671458676442586</v>
      </c>
      <c r="Q83" s="30">
        <f t="shared" si="28"/>
        <v>0</v>
      </c>
      <c r="R83" s="58">
        <f t="shared" si="30"/>
        <v>248.15543266999794</v>
      </c>
      <c r="S83" s="58">
        <f t="shared" si="14"/>
        <v>1400</v>
      </c>
      <c r="T83" s="58">
        <f t="shared" si="3"/>
        <v>100</v>
      </c>
      <c r="U83" s="88">
        <f>IF(R83=0,"-",FORECAST($C$8,Инклинометрия!$B$2:$B$152,Инклинометрия!$A$2:$A$152))</f>
        <v>1330</v>
      </c>
      <c r="V83" s="88">
        <f>IF(R83=0,"-",FORECAST($C$8-R83,Инклинометрия!$B$2:$B$152,Инклинометрия!$A$2:$A$152))</f>
        <v>1094.2523389635019</v>
      </c>
      <c r="W83" s="88">
        <f>IF(R83&gt;0,FORECAST($C$8,Инклинометрия!$B$2:$B$152,Инклинометрия!$A$2:$A$152),IF(AB83=$C$8,"-",FORECAST($C$8-AB83,Инклинометрия!$B$2:$B$152,Инклинометрия!$A$2:$A$152)))</f>
        <v>1330</v>
      </c>
      <c r="X83" s="88">
        <f>IF(S83=0,"-",FORECAST($C$8-(S83+AB83),Инклинометрия!$B$2:$B$152,Инклинометрия!$A$2:$A$152))</f>
        <v>0</v>
      </c>
      <c r="Y83" s="88">
        <f>FORECAST($C$8+T83,Инклинометрия!$B$2:$B$152,Инклинометрия!$A$2:$A$152)</f>
        <v>1425</v>
      </c>
      <c r="Z83" s="88">
        <f>IF(R83=0,FORECAST($C$6-T83,Инклинометрия!$B$2:$B$152,Инклинометрия!$A$2:$A$152),FORECAST($C$8,Инклинометрия!$B$2:$B$152,Инклинометрия!$A$2:$A$152))</f>
        <v>1330</v>
      </c>
      <c r="AA83" s="61">
        <f t="shared" si="4"/>
        <v>877.75358833199311</v>
      </c>
      <c r="AB83" s="62">
        <f t="shared" si="15"/>
        <v>0</v>
      </c>
      <c r="AC83" s="62">
        <f t="shared" si="5"/>
        <v>0</v>
      </c>
      <c r="AD83" s="65">
        <f>IF(R83=0,FORECAST($C$8,Инклинометрия!$B$2:$B$152,Инклинометрия!$A$2:$A$152),V83)</f>
        <v>1094.2523389635019</v>
      </c>
      <c r="AE83" s="65">
        <f>FORECAST($C$8-(R83+AA83),Инклинометрия!$B$2:$B$152,Инклинометрия!$A$2:$A$152)</f>
        <v>260.38643004810848</v>
      </c>
      <c r="AF83" s="65" t="str">
        <f>IF(AB83=0,"-",FORECAST($C$8,Инклинометрия!$B$2:$B$152,Инклинометрия!$A$2:$A$152))</f>
        <v>-</v>
      </c>
      <c r="AG83" s="65" t="str">
        <f>IF(AB83=0,"-",FORECAST($C$8-AB83,Инклинометрия!$B$2:$B$152,Инклинометрия!$A$2:$A$152))</f>
        <v>-</v>
      </c>
      <c r="AH83" s="65" t="str">
        <f>IF(AC83=0,"-",FORECAST($C$8+AC83,Инклинометрия!$B$2:$B$152,Инклинометрия!$A$2:$A$152))</f>
        <v>-</v>
      </c>
      <c r="AI83" s="89" t="str">
        <f>IF(AC83=0,"-",FORECAST($C$8,Инклинометрия!$B$2:$B$152,Инклинометрия!$A$2:$A$152))</f>
        <v>-</v>
      </c>
      <c r="AJ83" s="28"/>
      <c r="AK83" s="67">
        <f t="shared" si="16"/>
        <v>0</v>
      </c>
      <c r="AL83" s="28">
        <f t="shared" si="17"/>
        <v>0</v>
      </c>
      <c r="AM83" s="28">
        <f t="shared" si="39"/>
        <v>0.1</v>
      </c>
      <c r="AN83" s="26">
        <f t="shared" si="19"/>
        <v>0.1</v>
      </c>
      <c r="AO83" s="87">
        <f t="shared" si="20"/>
        <v>101325</v>
      </c>
      <c r="AP83" s="87">
        <f t="shared" si="6"/>
        <v>0</v>
      </c>
      <c r="AQ83" s="66">
        <f t="shared" si="7"/>
        <v>11161039.926238576</v>
      </c>
      <c r="AR83" s="66">
        <f t="shared" si="8"/>
        <v>10987200</v>
      </c>
      <c r="AS83" s="66">
        <f t="shared" si="9"/>
        <v>784800</v>
      </c>
      <c r="AT83" s="45">
        <f t="shared" si="10"/>
        <v>12047164.926238576</v>
      </c>
      <c r="AU83" s="75"/>
    </row>
    <row r="84" spans="2:47" x14ac:dyDescent="0.3">
      <c r="B84" s="41">
        <f t="shared" si="21"/>
        <v>270</v>
      </c>
      <c r="C84" s="8">
        <f t="shared" si="22"/>
        <v>2.7</v>
      </c>
      <c r="D84" s="73">
        <f t="shared" si="40"/>
        <v>3.6112500000000001</v>
      </c>
      <c r="E84" s="29">
        <f t="shared" si="29"/>
        <v>894.31497679108736</v>
      </c>
      <c r="F84" s="29">
        <f t="shared" si="23"/>
        <v>16.561388459094299</v>
      </c>
      <c r="G84" s="29">
        <f t="shared" si="24"/>
        <v>22.150857064038622</v>
      </c>
      <c r="H84" s="17">
        <f t="shared" si="25"/>
        <v>1196.1462814580791</v>
      </c>
      <c r="I84" s="29">
        <f t="shared" si="11"/>
        <v>2.2250485660981263</v>
      </c>
      <c r="J84" s="29">
        <f t="shared" si="12"/>
        <v>20.847057720369985</v>
      </c>
      <c r="K84" s="39">
        <f t="shared" si="13"/>
        <v>1400</v>
      </c>
      <c r="L84" s="49">
        <f t="shared" si="1"/>
        <v>0.68232375613970786</v>
      </c>
      <c r="M84" s="48">
        <f t="shared" si="2"/>
        <v>2.7</v>
      </c>
      <c r="N84" s="51">
        <f t="shared" si="26"/>
        <v>18.880500609176615</v>
      </c>
      <c r="O84" s="54">
        <f t="shared" si="27"/>
        <v>0</v>
      </c>
      <c r="P84" s="34">
        <f t="shared" si="37"/>
        <v>1.7671458676442586</v>
      </c>
      <c r="Q84" s="30">
        <f t="shared" si="28"/>
        <v>0</v>
      </c>
      <c r="R84" s="58">
        <f t="shared" si="30"/>
        <v>226.00457560595942</v>
      </c>
      <c r="S84" s="58">
        <f t="shared" si="14"/>
        <v>1400</v>
      </c>
      <c r="T84" s="58">
        <f t="shared" si="3"/>
        <v>100</v>
      </c>
      <c r="U84" s="88">
        <f>IF(R84=0,"-",FORECAST($C$8,Инклинометрия!$B$2:$B$152,Инклинометрия!$A$2:$A$152))</f>
        <v>1330</v>
      </c>
      <c r="V84" s="88">
        <f>IF(R84=0,"-",FORECAST($C$8-R84,Инклинометрия!$B$2:$B$152,Инклинометрия!$A$2:$A$152))</f>
        <v>1115.2956531743384</v>
      </c>
      <c r="W84" s="88">
        <f>IF(R84&gt;0,FORECAST($C$8,Инклинометрия!$B$2:$B$152,Инклинометрия!$A$2:$A$152),IF(AB84=$C$8,"-",FORECAST($C$8-AB84,Инклинометрия!$B$2:$B$152,Инклинометрия!$A$2:$A$152)))</f>
        <v>1330</v>
      </c>
      <c r="X84" s="88">
        <f>IF(S84=0,"-",FORECAST($C$8-(S84+AB84),Инклинометрия!$B$2:$B$152,Инклинометрия!$A$2:$A$152))</f>
        <v>0</v>
      </c>
      <c r="Y84" s="88">
        <f>FORECAST($C$8+T84,Инклинометрия!$B$2:$B$152,Инклинометрия!$A$2:$A$152)</f>
        <v>1425</v>
      </c>
      <c r="Z84" s="88">
        <f>IF(R84=0,FORECAST($C$6-T84,Инклинометрия!$B$2:$B$152,Инклинометрия!$A$2:$A$152),FORECAST($C$8,Инклинометрия!$B$2:$B$152,Инклинометрия!$A$2:$A$152))</f>
        <v>1330</v>
      </c>
      <c r="AA84" s="61">
        <f t="shared" si="4"/>
        <v>894.31497679108736</v>
      </c>
      <c r="AB84" s="62">
        <f t="shared" si="15"/>
        <v>0</v>
      </c>
      <c r="AC84" s="62">
        <f t="shared" si="5"/>
        <v>0</v>
      </c>
      <c r="AD84" s="65">
        <f>IF(R84=0,FORECAST($C$8,Инклинометрия!$B$2:$B$152,Инклинометрия!$A$2:$A$152),V84)</f>
        <v>1115.2956531743384</v>
      </c>
      <c r="AE84" s="65">
        <f>FORECAST($C$8-(R84+AA84),Инклинометрия!$B$2:$B$152,Инклинометрия!$A$2:$A$152)</f>
        <v>265.69642522280566</v>
      </c>
      <c r="AF84" s="65" t="str">
        <f>IF(AB84=0,"-",FORECAST($C$8,Инклинометрия!$B$2:$B$152,Инклинометрия!$A$2:$A$152))</f>
        <v>-</v>
      </c>
      <c r="AG84" s="65" t="str">
        <f>IF(AB84=0,"-",FORECAST($C$8-AB84,Инклинометрия!$B$2:$B$152,Инклинометрия!$A$2:$A$152))</f>
        <v>-</v>
      </c>
      <c r="AH84" s="65" t="str">
        <f>IF(AC84=0,"-",FORECAST($C$8+AC84,Инклинометрия!$B$2:$B$152,Инклинометрия!$A$2:$A$152))</f>
        <v>-</v>
      </c>
      <c r="AI84" s="89" t="str">
        <f>IF(AC84=0,"-",FORECAST($C$8,Инклинометрия!$B$2:$B$152,Инклинометрия!$A$2:$A$152))</f>
        <v>-</v>
      </c>
      <c r="AJ84" s="28"/>
      <c r="AK84" s="67">
        <f t="shared" si="16"/>
        <v>0</v>
      </c>
      <c r="AL84" s="28">
        <f t="shared" si="17"/>
        <v>0</v>
      </c>
      <c r="AM84" s="28">
        <f t="shared" si="39"/>
        <v>0.1</v>
      </c>
      <c r="AN84" s="26">
        <f t="shared" si="19"/>
        <v>0.1</v>
      </c>
      <c r="AO84" s="87">
        <f t="shared" si="20"/>
        <v>101325</v>
      </c>
      <c r="AP84" s="87">
        <f t="shared" si="6"/>
        <v>0</v>
      </c>
      <c r="AQ84" s="66">
        <f t="shared" si="7"/>
        <v>11161039.926238578</v>
      </c>
      <c r="AR84" s="66">
        <f t="shared" si="8"/>
        <v>10987200</v>
      </c>
      <c r="AS84" s="66">
        <f t="shared" si="9"/>
        <v>784800</v>
      </c>
      <c r="AT84" s="45">
        <f t="shared" si="10"/>
        <v>12047164.926238578</v>
      </c>
      <c r="AU84" s="75"/>
    </row>
    <row r="85" spans="2:47" x14ac:dyDescent="0.3">
      <c r="B85" s="41">
        <f t="shared" si="21"/>
        <v>275</v>
      </c>
      <c r="C85" s="8">
        <f t="shared" si="22"/>
        <v>2.75</v>
      </c>
      <c r="D85" s="73">
        <f t="shared" si="40"/>
        <v>3.6781250000000001</v>
      </c>
      <c r="E85" s="29">
        <f t="shared" si="29"/>
        <v>910.87636525018149</v>
      </c>
      <c r="F85" s="29">
        <f t="shared" si="23"/>
        <v>16.56138845909415</v>
      </c>
      <c r="G85" s="29">
        <f t="shared" si="24"/>
        <v>22.150857064038426</v>
      </c>
      <c r="H85" s="17">
        <f t="shared" si="25"/>
        <v>1218.2971385221176</v>
      </c>
      <c r="I85" s="29">
        <f t="shared" si="11"/>
        <v>2.2250485660981263</v>
      </c>
      <c r="J85" s="29">
        <f t="shared" si="12"/>
        <v>20.847057720369893</v>
      </c>
      <c r="K85" s="39">
        <f t="shared" si="13"/>
        <v>1400</v>
      </c>
      <c r="L85" s="49">
        <f t="shared" si="1"/>
        <v>0.61544875613970784</v>
      </c>
      <c r="M85" s="48">
        <f t="shared" si="2"/>
        <v>2.75</v>
      </c>
      <c r="N85" s="51">
        <f t="shared" si="26"/>
        <v>18.880500609176615</v>
      </c>
      <c r="O85" s="54">
        <f t="shared" si="27"/>
        <v>0</v>
      </c>
      <c r="P85" s="34">
        <f t="shared" si="37"/>
        <v>1.7671458676442586</v>
      </c>
      <c r="Q85" s="30">
        <f t="shared" si="28"/>
        <v>0</v>
      </c>
      <c r="R85" s="58">
        <f t="shared" si="30"/>
        <v>203.8537185419209</v>
      </c>
      <c r="S85" s="58">
        <f t="shared" si="14"/>
        <v>1400</v>
      </c>
      <c r="T85" s="58">
        <f t="shared" si="3"/>
        <v>100</v>
      </c>
      <c r="U85" s="88">
        <f>IF(R85=0,"-",FORECAST($C$8,Инклинометрия!$B$2:$B$152,Инклинометрия!$A$2:$A$152))</f>
        <v>1330</v>
      </c>
      <c r="V85" s="88">
        <f>IF(R85=0,"-",FORECAST($C$8-R85,Инклинометрия!$B$2:$B$152,Инклинометрия!$A$2:$A$152))</f>
        <v>1136.338967385175</v>
      </c>
      <c r="W85" s="88">
        <f>IF(R85&gt;0,FORECAST($C$8,Инклинометрия!$B$2:$B$152,Инклинометрия!$A$2:$A$152),IF(AB85=$C$8,"-",FORECAST($C$8-AB85,Инклинометрия!$B$2:$B$152,Инклинометрия!$A$2:$A$152)))</f>
        <v>1330</v>
      </c>
      <c r="X85" s="88">
        <f>IF(S85=0,"-",FORECAST($C$8-(S85+AB85),Инклинометрия!$B$2:$B$152,Инклинометрия!$A$2:$A$152))</f>
        <v>0</v>
      </c>
      <c r="Y85" s="88">
        <f>FORECAST($C$8+T85,Инклинометрия!$B$2:$B$152,Инклинометрия!$A$2:$A$152)</f>
        <v>1425</v>
      </c>
      <c r="Z85" s="88">
        <f>IF(R85=0,FORECAST($C$6-T85,Инклинометрия!$B$2:$B$152,Инклинометрия!$A$2:$A$152),FORECAST($C$8,Инклинометрия!$B$2:$B$152,Инклинометрия!$A$2:$A$152))</f>
        <v>1330</v>
      </c>
      <c r="AA85" s="61">
        <f t="shared" si="4"/>
        <v>910.87636525018149</v>
      </c>
      <c r="AB85" s="62">
        <f t="shared" si="15"/>
        <v>0</v>
      </c>
      <c r="AC85" s="62">
        <f t="shared" si="5"/>
        <v>0</v>
      </c>
      <c r="AD85" s="65">
        <f>IF(R85=0,FORECAST($C$8,Инклинометрия!$B$2:$B$152,Инклинометрия!$A$2:$A$152),V85)</f>
        <v>1136.338967385175</v>
      </c>
      <c r="AE85" s="65">
        <f>FORECAST($C$8-(R85+AA85),Инклинометрия!$B$2:$B$152,Инклинометрия!$A$2:$A$152)</f>
        <v>271.00642039750261</v>
      </c>
      <c r="AF85" s="65" t="str">
        <f>IF(AB85=0,"-",FORECAST($C$8,Инклинометрия!$B$2:$B$152,Инклинометрия!$A$2:$A$152))</f>
        <v>-</v>
      </c>
      <c r="AG85" s="65" t="str">
        <f>IF(AB85=0,"-",FORECAST($C$8-AB85,Инклинометрия!$B$2:$B$152,Инклинометрия!$A$2:$A$152))</f>
        <v>-</v>
      </c>
      <c r="AH85" s="65" t="str">
        <f>IF(AC85=0,"-",FORECAST($C$8+AC85,Инклинометрия!$B$2:$B$152,Инклинометрия!$A$2:$A$152))</f>
        <v>-</v>
      </c>
      <c r="AI85" s="89" t="str">
        <f>IF(AC85=0,"-",FORECAST($C$8,Инклинометрия!$B$2:$B$152,Инклинометрия!$A$2:$A$152))</f>
        <v>-</v>
      </c>
      <c r="AJ85" s="28"/>
      <c r="AK85" s="67">
        <f t="shared" si="16"/>
        <v>0</v>
      </c>
      <c r="AL85" s="28">
        <f t="shared" si="17"/>
        <v>0</v>
      </c>
      <c r="AM85" s="28">
        <f t="shared" si="39"/>
        <v>0.1</v>
      </c>
      <c r="AN85" s="26">
        <f t="shared" si="19"/>
        <v>0.1</v>
      </c>
      <c r="AO85" s="87">
        <f t="shared" si="20"/>
        <v>101325</v>
      </c>
      <c r="AP85" s="87">
        <f t="shared" si="6"/>
        <v>0</v>
      </c>
      <c r="AQ85" s="66">
        <f t="shared" si="7"/>
        <v>11161039.926238576</v>
      </c>
      <c r="AR85" s="66">
        <f t="shared" si="8"/>
        <v>10987200</v>
      </c>
      <c r="AS85" s="66">
        <f t="shared" si="9"/>
        <v>784800</v>
      </c>
      <c r="AT85" s="45">
        <f t="shared" si="10"/>
        <v>12047164.926238576</v>
      </c>
      <c r="AU85" s="75"/>
    </row>
    <row r="86" spans="2:47" x14ac:dyDescent="0.3">
      <c r="B86" s="41">
        <f t="shared" si="21"/>
        <v>280</v>
      </c>
      <c r="C86" s="8">
        <f t="shared" si="22"/>
        <v>2.8000000000000003</v>
      </c>
      <c r="D86" s="73">
        <f t="shared" si="40"/>
        <v>3.7450000000000006</v>
      </c>
      <c r="E86" s="29">
        <f t="shared" si="29"/>
        <v>927.43775370927574</v>
      </c>
      <c r="F86" s="29">
        <f t="shared" si="23"/>
        <v>16.561388459094299</v>
      </c>
      <c r="G86" s="29">
        <f t="shared" si="24"/>
        <v>22.150857064038622</v>
      </c>
      <c r="H86" s="17">
        <f t="shared" si="25"/>
        <v>1240.4479955861561</v>
      </c>
      <c r="I86" s="29">
        <f t="shared" si="11"/>
        <v>2.2250485660981263</v>
      </c>
      <c r="J86" s="29">
        <f t="shared" si="12"/>
        <v>20.847057720369985</v>
      </c>
      <c r="K86" s="39">
        <f t="shared" si="13"/>
        <v>1400</v>
      </c>
      <c r="L86" s="49">
        <f t="shared" si="1"/>
        <v>0.54857375613970782</v>
      </c>
      <c r="M86" s="48">
        <f t="shared" si="2"/>
        <v>2.8</v>
      </c>
      <c r="N86" s="51">
        <f t="shared" si="26"/>
        <v>18.880500609176615</v>
      </c>
      <c r="O86" s="54">
        <f t="shared" si="27"/>
        <v>0</v>
      </c>
      <c r="P86" s="34">
        <f t="shared" si="37"/>
        <v>1.7671458676442586</v>
      </c>
      <c r="Q86" s="30">
        <f t="shared" si="28"/>
        <v>0</v>
      </c>
      <c r="R86" s="58">
        <f t="shared" si="30"/>
        <v>181.70286147788238</v>
      </c>
      <c r="S86" s="58">
        <f t="shared" si="14"/>
        <v>1400</v>
      </c>
      <c r="T86" s="58">
        <f t="shared" si="3"/>
        <v>100</v>
      </c>
      <c r="U86" s="88">
        <f>IF(R86=0,"-",FORECAST($C$8,Инклинометрия!$B$2:$B$152,Инклинометрия!$A$2:$A$152))</f>
        <v>1330</v>
      </c>
      <c r="V86" s="88">
        <f>IF(R86=0,"-",FORECAST($C$8-R86,Инклинометрия!$B$2:$B$152,Инклинометрия!$A$2:$A$152))</f>
        <v>1157.3822815960116</v>
      </c>
      <c r="W86" s="88">
        <f>IF(R86&gt;0,FORECAST($C$8,Инклинометрия!$B$2:$B$152,Инклинометрия!$A$2:$A$152),IF(AB86=$C$8,"-",FORECAST($C$8-AB86,Инклинометрия!$B$2:$B$152,Инклинометрия!$A$2:$A$152)))</f>
        <v>1330</v>
      </c>
      <c r="X86" s="88">
        <f>IF(S86=0,"-",FORECAST($C$8-(S86+AB86),Инклинометрия!$B$2:$B$152,Инклинометрия!$A$2:$A$152))</f>
        <v>0</v>
      </c>
      <c r="Y86" s="88">
        <f>FORECAST($C$8+T86,Инклинометрия!$B$2:$B$152,Инклинометрия!$A$2:$A$152)</f>
        <v>1425</v>
      </c>
      <c r="Z86" s="88">
        <f>IF(R86=0,FORECAST($C$6-T86,Инклинометрия!$B$2:$B$152,Инклинометрия!$A$2:$A$152),FORECAST($C$8,Инклинометрия!$B$2:$B$152,Инклинометрия!$A$2:$A$152))</f>
        <v>1330</v>
      </c>
      <c r="AA86" s="61">
        <f t="shared" si="4"/>
        <v>927.43775370927574</v>
      </c>
      <c r="AB86" s="62">
        <f t="shared" si="15"/>
        <v>0</v>
      </c>
      <c r="AC86" s="62">
        <f t="shared" si="5"/>
        <v>0</v>
      </c>
      <c r="AD86" s="65">
        <f>IF(R86=0,FORECAST($C$8,Инклинометрия!$B$2:$B$152,Инклинометрия!$A$2:$A$152),V86)</f>
        <v>1157.3822815960116</v>
      </c>
      <c r="AE86" s="65">
        <f>FORECAST($C$8-(R86+AA86),Инклинометрия!$B$2:$B$152,Инклинометрия!$A$2:$A$152)</f>
        <v>276.31641557219979</v>
      </c>
      <c r="AF86" s="65" t="str">
        <f>IF(AB86=0,"-",FORECAST($C$8,Инклинометрия!$B$2:$B$152,Инклинометрия!$A$2:$A$152))</f>
        <v>-</v>
      </c>
      <c r="AG86" s="65" t="str">
        <f>IF(AB86=0,"-",FORECAST($C$8-AB86,Инклинометрия!$B$2:$B$152,Инклинометрия!$A$2:$A$152))</f>
        <v>-</v>
      </c>
      <c r="AH86" s="65" t="str">
        <f>IF(AC86=0,"-",FORECAST($C$8+AC86,Инклинометрия!$B$2:$B$152,Инклинометрия!$A$2:$A$152))</f>
        <v>-</v>
      </c>
      <c r="AI86" s="89" t="str">
        <f>IF(AC86=0,"-",FORECAST($C$8,Инклинометрия!$B$2:$B$152,Инклинометрия!$A$2:$A$152))</f>
        <v>-</v>
      </c>
      <c r="AJ86" s="28"/>
      <c r="AK86" s="67">
        <f t="shared" si="16"/>
        <v>0</v>
      </c>
      <c r="AL86" s="28">
        <f t="shared" si="17"/>
        <v>0</v>
      </c>
      <c r="AM86" s="28">
        <f t="shared" si="39"/>
        <v>0.1</v>
      </c>
      <c r="AN86" s="26">
        <f t="shared" si="19"/>
        <v>0.1</v>
      </c>
      <c r="AO86" s="87">
        <f t="shared" si="20"/>
        <v>101325</v>
      </c>
      <c r="AP86" s="87">
        <f t="shared" si="6"/>
        <v>0</v>
      </c>
      <c r="AQ86" s="66">
        <f t="shared" si="7"/>
        <v>11161039.926238578</v>
      </c>
      <c r="AR86" s="66">
        <f t="shared" si="8"/>
        <v>10987200</v>
      </c>
      <c r="AS86" s="66">
        <f t="shared" si="9"/>
        <v>784800</v>
      </c>
      <c r="AT86" s="45">
        <f t="shared" si="10"/>
        <v>12047164.926238578</v>
      </c>
      <c r="AU86" s="75"/>
    </row>
    <row r="87" spans="2:47" x14ac:dyDescent="0.3">
      <c r="B87" s="41">
        <f t="shared" si="21"/>
        <v>285</v>
      </c>
      <c r="C87" s="8">
        <f t="shared" si="22"/>
        <v>2.85</v>
      </c>
      <c r="D87" s="73">
        <f t="shared" si="40"/>
        <v>3.8118750000000001</v>
      </c>
      <c r="E87" s="29">
        <f t="shared" si="29"/>
        <v>943.99914216836999</v>
      </c>
      <c r="F87" s="29">
        <f t="shared" si="23"/>
        <v>16.56138845909415</v>
      </c>
      <c r="G87" s="29">
        <f t="shared" si="24"/>
        <v>22.150857064038426</v>
      </c>
      <c r="H87" s="17">
        <f t="shared" si="25"/>
        <v>1262.5988526501947</v>
      </c>
      <c r="I87" s="29">
        <f t="shared" si="11"/>
        <v>2.2250485660981263</v>
      </c>
      <c r="J87" s="29">
        <f t="shared" si="12"/>
        <v>20.847057720369893</v>
      </c>
      <c r="K87" s="39">
        <f t="shared" si="13"/>
        <v>1400</v>
      </c>
      <c r="L87" s="49">
        <f t="shared" si="1"/>
        <v>0.48169875613970781</v>
      </c>
      <c r="M87" s="48">
        <f t="shared" si="2"/>
        <v>2.85</v>
      </c>
      <c r="N87" s="51">
        <f t="shared" si="26"/>
        <v>18.880500609176615</v>
      </c>
      <c r="O87" s="54">
        <f t="shared" si="27"/>
        <v>0</v>
      </c>
      <c r="P87" s="34">
        <f t="shared" si="37"/>
        <v>1.7671458676442586</v>
      </c>
      <c r="Q87" s="30">
        <f t="shared" si="28"/>
        <v>0</v>
      </c>
      <c r="R87" s="58">
        <f t="shared" si="30"/>
        <v>159.55200441384386</v>
      </c>
      <c r="S87" s="58">
        <f t="shared" si="14"/>
        <v>1400</v>
      </c>
      <c r="T87" s="58">
        <f t="shared" si="3"/>
        <v>100</v>
      </c>
      <c r="U87" s="88">
        <f>IF(R87=0,"-",FORECAST($C$8,Инклинометрия!$B$2:$B$152,Инклинометрия!$A$2:$A$152))</f>
        <v>1330</v>
      </c>
      <c r="V87" s="88">
        <f>IF(R87=0,"-",FORECAST($C$8-R87,Инклинометрия!$B$2:$B$152,Инклинометрия!$A$2:$A$152))</f>
        <v>1178.4255958068484</v>
      </c>
      <c r="W87" s="88">
        <f>IF(R87&gt;0,FORECAST($C$8,Инклинометрия!$B$2:$B$152,Инклинометрия!$A$2:$A$152),IF(AB87=$C$8,"-",FORECAST($C$8-AB87,Инклинометрия!$B$2:$B$152,Инклинометрия!$A$2:$A$152)))</f>
        <v>1330</v>
      </c>
      <c r="X87" s="88">
        <f>IF(S87=0,"-",FORECAST($C$8-(S87+AB87),Инклинометрия!$B$2:$B$152,Инклинометрия!$A$2:$A$152))</f>
        <v>0</v>
      </c>
      <c r="Y87" s="88">
        <f>FORECAST($C$8+T87,Инклинометрия!$B$2:$B$152,Инклинометрия!$A$2:$A$152)</f>
        <v>1425</v>
      </c>
      <c r="Z87" s="88">
        <f>IF(R87=0,FORECAST($C$6-T87,Инклинометрия!$B$2:$B$152,Инклинометрия!$A$2:$A$152),FORECAST($C$8,Инклинометрия!$B$2:$B$152,Инклинометрия!$A$2:$A$152))</f>
        <v>1330</v>
      </c>
      <c r="AA87" s="61">
        <f t="shared" si="4"/>
        <v>943.99914216836999</v>
      </c>
      <c r="AB87" s="62">
        <f t="shared" si="15"/>
        <v>0</v>
      </c>
      <c r="AC87" s="62">
        <f t="shared" si="5"/>
        <v>0</v>
      </c>
      <c r="AD87" s="65">
        <f>IF(R87=0,FORECAST($C$8,Инклинометрия!$B$2:$B$152,Инклинометрия!$A$2:$A$152),V87)</f>
        <v>1178.4255958068484</v>
      </c>
      <c r="AE87" s="65">
        <f>FORECAST($C$8-(R87+AA87),Инклинометрия!$B$2:$B$152,Инклинометрия!$A$2:$A$152)</f>
        <v>281.62641074689697</v>
      </c>
      <c r="AF87" s="65" t="str">
        <f>IF(AB87=0,"-",FORECAST($C$8,Инклинометрия!$B$2:$B$152,Инклинометрия!$A$2:$A$152))</f>
        <v>-</v>
      </c>
      <c r="AG87" s="65" t="str">
        <f>IF(AB87=0,"-",FORECAST($C$8-AB87,Инклинометрия!$B$2:$B$152,Инклинометрия!$A$2:$A$152))</f>
        <v>-</v>
      </c>
      <c r="AH87" s="65" t="str">
        <f>IF(AC87=0,"-",FORECAST($C$8+AC87,Инклинометрия!$B$2:$B$152,Инклинометрия!$A$2:$A$152))</f>
        <v>-</v>
      </c>
      <c r="AI87" s="89" t="str">
        <f>IF(AC87=0,"-",FORECAST($C$8,Инклинометрия!$B$2:$B$152,Инклинометрия!$A$2:$A$152))</f>
        <v>-</v>
      </c>
      <c r="AJ87" s="28"/>
      <c r="AK87" s="67">
        <f t="shared" si="16"/>
        <v>0</v>
      </c>
      <c r="AL87" s="28">
        <f t="shared" si="17"/>
        <v>0</v>
      </c>
      <c r="AM87" s="28">
        <f t="shared" si="39"/>
        <v>0.1</v>
      </c>
      <c r="AN87" s="26">
        <f t="shared" si="19"/>
        <v>0.1</v>
      </c>
      <c r="AO87" s="87">
        <f t="shared" si="20"/>
        <v>101325</v>
      </c>
      <c r="AP87" s="87">
        <f t="shared" si="6"/>
        <v>0</v>
      </c>
      <c r="AQ87" s="66">
        <f t="shared" si="7"/>
        <v>11161039.926238576</v>
      </c>
      <c r="AR87" s="66">
        <f t="shared" si="8"/>
        <v>10987200</v>
      </c>
      <c r="AS87" s="66">
        <f t="shared" si="9"/>
        <v>784800</v>
      </c>
      <c r="AT87" s="45">
        <f t="shared" si="10"/>
        <v>12047164.926238576</v>
      </c>
      <c r="AU87" s="75"/>
    </row>
    <row r="88" spans="2:47" x14ac:dyDescent="0.3">
      <c r="B88" s="41">
        <f t="shared" si="21"/>
        <v>290</v>
      </c>
      <c r="C88" s="8">
        <f t="shared" si="22"/>
        <v>2.9</v>
      </c>
      <c r="D88" s="73">
        <f t="shared" si="40"/>
        <v>3.8787500000000001</v>
      </c>
      <c r="E88" s="29">
        <f t="shared" si="29"/>
        <v>960.56053062746412</v>
      </c>
      <c r="F88" s="29">
        <f t="shared" si="23"/>
        <v>16.56138845909415</v>
      </c>
      <c r="G88" s="29">
        <f t="shared" si="24"/>
        <v>22.150857064038426</v>
      </c>
      <c r="H88" s="17">
        <f t="shared" si="25"/>
        <v>1284.7497097142332</v>
      </c>
      <c r="I88" s="29">
        <f t="shared" si="11"/>
        <v>2.2250485660981263</v>
      </c>
      <c r="J88" s="29">
        <f t="shared" si="12"/>
        <v>20.847057720369893</v>
      </c>
      <c r="K88" s="39">
        <f t="shared" si="13"/>
        <v>1400</v>
      </c>
      <c r="L88" s="49">
        <f t="shared" si="1"/>
        <v>0.41482375613970773</v>
      </c>
      <c r="M88" s="48">
        <f t="shared" si="2"/>
        <v>2.9</v>
      </c>
      <c r="N88" s="51">
        <f t="shared" si="26"/>
        <v>18.880500609176615</v>
      </c>
      <c r="O88" s="54">
        <f t="shared" si="27"/>
        <v>0</v>
      </c>
      <c r="P88" s="34">
        <f t="shared" si="37"/>
        <v>1.7671458676442586</v>
      </c>
      <c r="Q88" s="30">
        <f t="shared" si="28"/>
        <v>0</v>
      </c>
      <c r="R88" s="58">
        <f t="shared" si="30"/>
        <v>137.40114734980534</v>
      </c>
      <c r="S88" s="58">
        <f t="shared" si="14"/>
        <v>1400</v>
      </c>
      <c r="T88" s="58">
        <f t="shared" si="3"/>
        <v>100</v>
      </c>
      <c r="U88" s="88">
        <f>IF(R88=0,"-",FORECAST($C$8,Инклинометрия!$B$2:$B$152,Инклинометрия!$A$2:$A$152))</f>
        <v>1330</v>
      </c>
      <c r="V88" s="88">
        <f>IF(R88=0,"-",FORECAST($C$8-R88,Инклинометрия!$B$2:$B$152,Инклинометрия!$A$2:$A$152))</f>
        <v>1199.4689100176849</v>
      </c>
      <c r="W88" s="88">
        <f>IF(R88&gt;0,FORECAST($C$8,Инклинометрия!$B$2:$B$152,Инклинометрия!$A$2:$A$152),IF(AB88=$C$8,"-",FORECAST($C$8-AB88,Инклинометрия!$B$2:$B$152,Инклинометрия!$A$2:$A$152)))</f>
        <v>1330</v>
      </c>
      <c r="X88" s="88">
        <f>IF(S88=0,"-",FORECAST($C$8-(S88+AB88),Инклинометрия!$B$2:$B$152,Инклинометрия!$A$2:$A$152))</f>
        <v>0</v>
      </c>
      <c r="Y88" s="88">
        <f>FORECAST($C$8+T88,Инклинометрия!$B$2:$B$152,Инклинометрия!$A$2:$A$152)</f>
        <v>1425</v>
      </c>
      <c r="Z88" s="88">
        <f>IF(R88=0,FORECAST($C$6-T88,Инклинометрия!$B$2:$B$152,Инклинометрия!$A$2:$A$152),FORECAST($C$8,Инклинометрия!$B$2:$B$152,Инклинометрия!$A$2:$A$152))</f>
        <v>1330</v>
      </c>
      <c r="AA88" s="61">
        <f t="shared" si="4"/>
        <v>960.56053062746412</v>
      </c>
      <c r="AB88" s="62">
        <f t="shared" si="15"/>
        <v>0</v>
      </c>
      <c r="AC88" s="62">
        <f t="shared" si="5"/>
        <v>0</v>
      </c>
      <c r="AD88" s="65">
        <f>IF(R88=0,FORECAST($C$8,Инклинометрия!$B$2:$B$152,Инклинометрия!$A$2:$A$152),V88)</f>
        <v>1199.4689100176849</v>
      </c>
      <c r="AE88" s="65">
        <f>FORECAST($C$8-(R88+AA88),Инклинометрия!$B$2:$B$152,Инклинометрия!$A$2:$A$152)</f>
        <v>286.93640592159392</v>
      </c>
      <c r="AF88" s="65" t="str">
        <f>IF(AB88=0,"-",FORECAST($C$8,Инклинометрия!$B$2:$B$152,Инклинометрия!$A$2:$A$152))</f>
        <v>-</v>
      </c>
      <c r="AG88" s="65" t="str">
        <f>IF(AB88=0,"-",FORECAST($C$8-AB88,Инклинометрия!$B$2:$B$152,Инклинометрия!$A$2:$A$152))</f>
        <v>-</v>
      </c>
      <c r="AH88" s="65" t="str">
        <f>IF(AC88=0,"-",FORECAST($C$8+AC88,Инклинометрия!$B$2:$B$152,Инклинометрия!$A$2:$A$152))</f>
        <v>-</v>
      </c>
      <c r="AI88" s="89" t="str">
        <f>IF(AC88=0,"-",FORECAST($C$8,Инклинометрия!$B$2:$B$152,Инклинометрия!$A$2:$A$152))</f>
        <v>-</v>
      </c>
      <c r="AJ88" s="28"/>
      <c r="AK88" s="67">
        <f t="shared" si="16"/>
        <v>0</v>
      </c>
      <c r="AL88" s="28">
        <f t="shared" si="17"/>
        <v>0</v>
      </c>
      <c r="AM88" s="28">
        <f t="shared" si="39"/>
        <v>0.1</v>
      </c>
      <c r="AN88" s="26">
        <f t="shared" si="19"/>
        <v>0.1</v>
      </c>
      <c r="AO88" s="87">
        <f t="shared" si="20"/>
        <v>101325</v>
      </c>
      <c r="AP88" s="87">
        <f t="shared" si="6"/>
        <v>0</v>
      </c>
      <c r="AQ88" s="66">
        <f t="shared" si="7"/>
        <v>11161039.926238574</v>
      </c>
      <c r="AR88" s="66">
        <f t="shared" si="8"/>
        <v>10987200</v>
      </c>
      <c r="AS88" s="66">
        <f t="shared" si="9"/>
        <v>784800</v>
      </c>
      <c r="AT88" s="45">
        <f t="shared" si="10"/>
        <v>12047164.926238574</v>
      </c>
      <c r="AU88" s="75"/>
    </row>
    <row r="89" spans="2:47" x14ac:dyDescent="0.3">
      <c r="B89" s="41">
        <f t="shared" si="21"/>
        <v>295</v>
      </c>
      <c r="C89" s="8">
        <f t="shared" si="22"/>
        <v>2.95</v>
      </c>
      <c r="D89" s="73">
        <f t="shared" si="40"/>
        <v>3.9456250000000002</v>
      </c>
      <c r="E89" s="29">
        <f t="shared" si="29"/>
        <v>977.12191908655836</v>
      </c>
      <c r="F89" s="29">
        <f t="shared" si="23"/>
        <v>16.561388459094299</v>
      </c>
      <c r="G89" s="29">
        <f t="shared" si="24"/>
        <v>22.150857064038622</v>
      </c>
      <c r="H89" s="17">
        <f t="shared" si="25"/>
        <v>1306.9005667782717</v>
      </c>
      <c r="I89" s="29">
        <f t="shared" si="11"/>
        <v>2.2250485660981263</v>
      </c>
      <c r="J89" s="29">
        <f t="shared" si="12"/>
        <v>20.847057720369985</v>
      </c>
      <c r="K89" s="39">
        <f t="shared" si="13"/>
        <v>1400</v>
      </c>
      <c r="L89" s="49">
        <f t="shared" si="1"/>
        <v>0.34794875613970772</v>
      </c>
      <c r="M89" s="48">
        <f t="shared" si="2"/>
        <v>2.9499999999999997</v>
      </c>
      <c r="N89" s="51">
        <f t="shared" si="26"/>
        <v>18.880500609176615</v>
      </c>
      <c r="O89" s="54">
        <f t="shared" si="27"/>
        <v>0</v>
      </c>
      <c r="P89" s="34">
        <f t="shared" si="37"/>
        <v>1.7671458676442586</v>
      </c>
      <c r="Q89" s="30">
        <f t="shared" si="28"/>
        <v>0</v>
      </c>
      <c r="R89" s="58">
        <f t="shared" si="30"/>
        <v>115.25029028576682</v>
      </c>
      <c r="S89" s="58">
        <f t="shared" si="14"/>
        <v>1400</v>
      </c>
      <c r="T89" s="58">
        <f t="shared" si="3"/>
        <v>100</v>
      </c>
      <c r="U89" s="88">
        <f>IF(R89=0,"-",FORECAST($C$8,Инклинометрия!$B$2:$B$152,Инклинометрия!$A$2:$A$152))</f>
        <v>1330</v>
      </c>
      <c r="V89" s="88">
        <f>IF(R89=0,"-",FORECAST($C$8-R89,Инклинометрия!$B$2:$B$152,Инклинометрия!$A$2:$A$152))</f>
        <v>1220.5122242285215</v>
      </c>
      <c r="W89" s="88">
        <f>IF(R89&gt;0,FORECAST($C$8,Инклинометрия!$B$2:$B$152,Инклинометрия!$A$2:$A$152),IF(AB89=$C$8,"-",FORECAST($C$8-AB89,Инклинометрия!$B$2:$B$152,Инклинометрия!$A$2:$A$152)))</f>
        <v>1330</v>
      </c>
      <c r="X89" s="88">
        <f>IF(S89=0,"-",FORECAST($C$8-(S89+AB89),Инклинометрия!$B$2:$B$152,Инклинометрия!$A$2:$A$152))</f>
        <v>0</v>
      </c>
      <c r="Y89" s="88">
        <f>FORECAST($C$8+T89,Инклинометрия!$B$2:$B$152,Инклинометрия!$A$2:$A$152)</f>
        <v>1425</v>
      </c>
      <c r="Z89" s="88">
        <f>IF(R89=0,FORECAST($C$6-T89,Инклинометрия!$B$2:$B$152,Инклинометрия!$A$2:$A$152),FORECAST($C$8,Инклинометрия!$B$2:$B$152,Инклинометрия!$A$2:$A$152))</f>
        <v>1330</v>
      </c>
      <c r="AA89" s="61">
        <f t="shared" si="4"/>
        <v>977.12191908655836</v>
      </c>
      <c r="AB89" s="62">
        <f t="shared" si="15"/>
        <v>0</v>
      </c>
      <c r="AC89" s="62">
        <f t="shared" si="5"/>
        <v>0</v>
      </c>
      <c r="AD89" s="65">
        <f>IF(R89=0,FORECAST($C$8,Инклинометрия!$B$2:$B$152,Инклинометрия!$A$2:$A$152),V89)</f>
        <v>1220.5122242285215</v>
      </c>
      <c r="AE89" s="65">
        <f>FORECAST($C$8-(R89+AA89),Инклинометрия!$B$2:$B$152,Инклинометрия!$A$2:$A$152)</f>
        <v>292.24640109629104</v>
      </c>
      <c r="AF89" s="65" t="str">
        <f>IF(AB89=0,"-",FORECAST($C$8,Инклинометрия!$B$2:$B$152,Инклинометрия!$A$2:$A$152))</f>
        <v>-</v>
      </c>
      <c r="AG89" s="65" t="str">
        <f>IF(AB89=0,"-",FORECAST($C$8-AB89,Инклинометрия!$B$2:$B$152,Инклинометрия!$A$2:$A$152))</f>
        <v>-</v>
      </c>
      <c r="AH89" s="65" t="str">
        <f>IF(AC89=0,"-",FORECAST($C$8+AC89,Инклинометрия!$B$2:$B$152,Инклинометрия!$A$2:$A$152))</f>
        <v>-</v>
      </c>
      <c r="AI89" s="89" t="str">
        <f>IF(AC89=0,"-",FORECAST($C$8,Инклинометрия!$B$2:$B$152,Инклинометрия!$A$2:$A$152))</f>
        <v>-</v>
      </c>
      <c r="AJ89" s="28"/>
      <c r="AK89" s="67">
        <f t="shared" si="16"/>
        <v>0</v>
      </c>
      <c r="AL89" s="28">
        <f t="shared" si="17"/>
        <v>0</v>
      </c>
      <c r="AM89" s="28">
        <f t="shared" si="39"/>
        <v>0.1</v>
      </c>
      <c r="AN89" s="26">
        <f t="shared" si="19"/>
        <v>0.1</v>
      </c>
      <c r="AO89" s="87">
        <f t="shared" si="20"/>
        <v>101325</v>
      </c>
      <c r="AP89" s="87">
        <f t="shared" si="6"/>
        <v>0</v>
      </c>
      <c r="AQ89" s="66">
        <f t="shared" si="7"/>
        <v>11161039.926238574</v>
      </c>
      <c r="AR89" s="66">
        <f t="shared" si="8"/>
        <v>10987200</v>
      </c>
      <c r="AS89" s="66">
        <f t="shared" si="9"/>
        <v>784800</v>
      </c>
      <c r="AT89" s="45">
        <f t="shared" si="10"/>
        <v>12047164.926238574</v>
      </c>
      <c r="AU89" s="75"/>
    </row>
    <row r="90" spans="2:47" x14ac:dyDescent="0.3">
      <c r="B90" s="41">
        <f t="shared" si="21"/>
        <v>300</v>
      </c>
      <c r="C90" s="8">
        <f t="shared" si="22"/>
        <v>3</v>
      </c>
      <c r="D90" s="73">
        <f t="shared" si="40"/>
        <v>4.0125000000000002</v>
      </c>
      <c r="E90" s="29">
        <f t="shared" si="29"/>
        <v>993.6833075456525</v>
      </c>
      <c r="F90" s="29">
        <f t="shared" si="23"/>
        <v>16.56138845909415</v>
      </c>
      <c r="G90" s="29">
        <f t="shared" si="24"/>
        <v>22.150857064038426</v>
      </c>
      <c r="H90" s="17">
        <f t="shared" si="25"/>
        <v>1329.0514238423102</v>
      </c>
      <c r="I90" s="29">
        <f t="shared" si="11"/>
        <v>2.2250485660981263</v>
      </c>
      <c r="J90" s="29">
        <f t="shared" si="12"/>
        <v>20.847057720369893</v>
      </c>
      <c r="K90" s="39">
        <f t="shared" si="13"/>
        <v>1400</v>
      </c>
      <c r="L90" s="49">
        <f t="shared" si="1"/>
        <v>0.2810737561397077</v>
      </c>
      <c r="M90" s="48">
        <f t="shared" si="2"/>
        <v>2.9999999999999996</v>
      </c>
      <c r="N90" s="51">
        <f t="shared" si="26"/>
        <v>18.880500609176615</v>
      </c>
      <c r="O90" s="54">
        <f t="shared" si="27"/>
        <v>0</v>
      </c>
      <c r="P90" s="34">
        <f t="shared" si="37"/>
        <v>1.7671458676442586</v>
      </c>
      <c r="Q90" s="30">
        <f t="shared" si="28"/>
        <v>0</v>
      </c>
      <c r="R90" s="58">
        <f t="shared" si="30"/>
        <v>93.099433221728304</v>
      </c>
      <c r="S90" s="58">
        <f t="shared" si="14"/>
        <v>1400</v>
      </c>
      <c r="T90" s="58">
        <f t="shared" si="3"/>
        <v>100</v>
      </c>
      <c r="U90" s="88">
        <f>IF(R90=0,"-",FORECAST($C$8,Инклинометрия!$B$2:$B$152,Инклинометрия!$A$2:$A$152))</f>
        <v>1330</v>
      </c>
      <c r="V90" s="88">
        <f>IF(R90=0,"-",FORECAST($C$8-R90,Инклинометрия!$B$2:$B$152,Инклинометрия!$A$2:$A$152))</f>
        <v>1241.5555384393581</v>
      </c>
      <c r="W90" s="88">
        <f>IF(R90&gt;0,FORECAST($C$8,Инклинометрия!$B$2:$B$152,Инклинометрия!$A$2:$A$152),IF(AB90=$C$8,"-",FORECAST($C$8-AB90,Инклинометрия!$B$2:$B$152,Инклинометрия!$A$2:$A$152)))</f>
        <v>1330</v>
      </c>
      <c r="X90" s="88">
        <f>IF(S90=0,"-",FORECAST($C$8-(S90+AB90),Инклинометрия!$B$2:$B$152,Инклинометрия!$A$2:$A$152))</f>
        <v>0</v>
      </c>
      <c r="Y90" s="88">
        <f>FORECAST($C$8+T90,Инклинометрия!$B$2:$B$152,Инклинометрия!$A$2:$A$152)</f>
        <v>1425</v>
      </c>
      <c r="Z90" s="88">
        <f>IF(R90=0,FORECAST($C$6-T90,Инклинометрия!$B$2:$B$152,Инклинометрия!$A$2:$A$152),FORECAST($C$8,Инклинометрия!$B$2:$B$152,Инклинометрия!$A$2:$A$152))</f>
        <v>1330</v>
      </c>
      <c r="AA90" s="61">
        <f t="shared" si="4"/>
        <v>993.6833075456525</v>
      </c>
      <c r="AB90" s="62">
        <f t="shared" si="15"/>
        <v>0</v>
      </c>
      <c r="AC90" s="62">
        <f t="shared" si="5"/>
        <v>0</v>
      </c>
      <c r="AD90" s="65">
        <f>IF(R90=0,FORECAST($C$8,Инклинометрия!$B$2:$B$152,Инклинометрия!$A$2:$A$152),V90)</f>
        <v>1241.5555384393581</v>
      </c>
      <c r="AE90" s="65">
        <f>FORECAST($C$8-(R90+AA90),Инклинометрия!$B$2:$B$152,Инклинометрия!$A$2:$A$152)</f>
        <v>297.55639627098822</v>
      </c>
      <c r="AF90" s="65" t="str">
        <f>IF(AB90=0,"-",FORECAST($C$8,Инклинометрия!$B$2:$B$152,Инклинометрия!$A$2:$A$152))</f>
        <v>-</v>
      </c>
      <c r="AG90" s="65" t="str">
        <f>IF(AB90=0,"-",FORECAST($C$8-AB90,Инклинометрия!$B$2:$B$152,Инклинометрия!$A$2:$A$152))</f>
        <v>-</v>
      </c>
      <c r="AH90" s="65" t="str">
        <f>IF(AC90=0,"-",FORECAST($C$8+AC90,Инклинометрия!$B$2:$B$152,Инклинометрия!$A$2:$A$152))</f>
        <v>-</v>
      </c>
      <c r="AI90" s="89" t="str">
        <f>IF(AC90=0,"-",FORECAST($C$8,Инклинометрия!$B$2:$B$152,Инклинометрия!$A$2:$A$152))</f>
        <v>-</v>
      </c>
      <c r="AJ90" s="28"/>
      <c r="AK90" s="67">
        <f t="shared" si="16"/>
        <v>0</v>
      </c>
      <c r="AL90" s="28">
        <f t="shared" si="17"/>
        <v>0</v>
      </c>
      <c r="AM90" s="28">
        <f t="shared" si="39"/>
        <v>0.1</v>
      </c>
      <c r="AN90" s="26">
        <f t="shared" si="19"/>
        <v>0.1</v>
      </c>
      <c r="AO90" s="87">
        <f t="shared" si="20"/>
        <v>101325</v>
      </c>
      <c r="AP90" s="87">
        <f t="shared" si="6"/>
        <v>0</v>
      </c>
      <c r="AQ90" s="66">
        <f t="shared" si="7"/>
        <v>11161039.926238574</v>
      </c>
      <c r="AR90" s="66">
        <f t="shared" si="8"/>
        <v>10987200</v>
      </c>
      <c r="AS90" s="66">
        <f t="shared" si="9"/>
        <v>784800</v>
      </c>
      <c r="AT90" s="45">
        <f t="shared" si="10"/>
        <v>12047164.926238574</v>
      </c>
      <c r="AU90" s="75"/>
    </row>
    <row r="91" spans="2:47" x14ac:dyDescent="0.3">
      <c r="B91" s="41">
        <f t="shared" si="21"/>
        <v>305</v>
      </c>
      <c r="C91" s="8">
        <f t="shared" si="22"/>
        <v>3.0500000000000003</v>
      </c>
      <c r="D91" s="73">
        <f t="shared" si="40"/>
        <v>4.0793750000000006</v>
      </c>
      <c r="E91" s="29">
        <f t="shared" si="29"/>
        <v>1010.2446960047469</v>
      </c>
      <c r="F91" s="29">
        <f t="shared" si="23"/>
        <v>16.561388459094299</v>
      </c>
      <c r="G91" s="29">
        <f t="shared" si="24"/>
        <v>22.150857064038622</v>
      </c>
      <c r="H91" s="17">
        <f t="shared" si="25"/>
        <v>1351.2022809063487</v>
      </c>
      <c r="I91" s="29">
        <f t="shared" si="11"/>
        <v>2.2250485660981263</v>
      </c>
      <c r="J91" s="29">
        <f t="shared" si="12"/>
        <v>20.847057720369985</v>
      </c>
      <c r="K91" s="39">
        <f t="shared" si="13"/>
        <v>1400</v>
      </c>
      <c r="L91" s="49">
        <f t="shared" si="1"/>
        <v>0.21419875613970765</v>
      </c>
      <c r="M91" s="48">
        <f t="shared" si="2"/>
        <v>3.0500000000000003</v>
      </c>
      <c r="N91" s="51">
        <f t="shared" si="26"/>
        <v>18.880500609176615</v>
      </c>
      <c r="O91" s="54">
        <f t="shared" si="27"/>
        <v>0</v>
      </c>
      <c r="P91" s="34">
        <f t="shared" si="37"/>
        <v>1.7671458676442586</v>
      </c>
      <c r="Q91" s="30">
        <f t="shared" si="28"/>
        <v>0</v>
      </c>
      <c r="R91" s="58">
        <f t="shared" si="30"/>
        <v>70.948576157689786</v>
      </c>
      <c r="S91" s="58">
        <f t="shared" si="14"/>
        <v>1400</v>
      </c>
      <c r="T91" s="58">
        <f t="shared" si="3"/>
        <v>100</v>
      </c>
      <c r="U91" s="88">
        <f>IF(R91=0,"-",FORECAST($C$8,Инклинометрия!$B$2:$B$152,Инклинометрия!$A$2:$A$152))</f>
        <v>1330</v>
      </c>
      <c r="V91" s="88">
        <f>IF(R91=0,"-",FORECAST($C$8-R91,Инклинометрия!$B$2:$B$152,Инклинометрия!$A$2:$A$152))</f>
        <v>1262.5988526501947</v>
      </c>
      <c r="W91" s="88">
        <f>IF(R91&gt;0,FORECAST($C$8,Инклинометрия!$B$2:$B$152,Инклинометрия!$A$2:$A$152),IF(AB91=$C$8,"-",FORECAST($C$8-AB91,Инклинометрия!$B$2:$B$152,Инклинометрия!$A$2:$A$152)))</f>
        <v>1330</v>
      </c>
      <c r="X91" s="88">
        <f>IF(S91=0,"-",FORECAST($C$8-(S91+AB91),Инклинометрия!$B$2:$B$152,Инклинометрия!$A$2:$A$152))</f>
        <v>0</v>
      </c>
      <c r="Y91" s="88">
        <f>FORECAST($C$8+T91,Инклинометрия!$B$2:$B$152,Инклинометрия!$A$2:$A$152)</f>
        <v>1425</v>
      </c>
      <c r="Z91" s="88">
        <f>IF(R91=0,FORECAST($C$6-T91,Инклинометрия!$B$2:$B$152,Инклинометрия!$A$2:$A$152),FORECAST($C$8,Инклинометрия!$B$2:$B$152,Инклинометрия!$A$2:$A$152))</f>
        <v>1330</v>
      </c>
      <c r="AA91" s="61">
        <f t="shared" si="4"/>
        <v>1010.2446960047469</v>
      </c>
      <c r="AB91" s="62">
        <f t="shared" si="15"/>
        <v>0</v>
      </c>
      <c r="AC91" s="62">
        <f t="shared" si="5"/>
        <v>0</v>
      </c>
      <c r="AD91" s="65">
        <f>IF(R91=0,FORECAST($C$8,Инклинометрия!$B$2:$B$152,Инклинометрия!$A$2:$A$152),V91)</f>
        <v>1262.5988526501947</v>
      </c>
      <c r="AE91" s="65">
        <f>FORECAST($C$8-(R91+AA91),Инклинометрия!$B$2:$B$152,Инклинометрия!$A$2:$A$152)</f>
        <v>302.86639144568517</v>
      </c>
      <c r="AF91" s="65" t="str">
        <f>IF(AB91=0,"-",FORECAST($C$8,Инклинометрия!$B$2:$B$152,Инклинометрия!$A$2:$A$152))</f>
        <v>-</v>
      </c>
      <c r="AG91" s="65" t="str">
        <f>IF(AB91=0,"-",FORECAST($C$8-AB91,Инклинометрия!$B$2:$B$152,Инклинометрия!$A$2:$A$152))</f>
        <v>-</v>
      </c>
      <c r="AH91" s="65" t="str">
        <f>IF(AC91=0,"-",FORECAST($C$8+AC91,Инклинометрия!$B$2:$B$152,Инклинометрия!$A$2:$A$152))</f>
        <v>-</v>
      </c>
      <c r="AI91" s="89" t="str">
        <f>IF(AC91=0,"-",FORECAST($C$8,Инклинометрия!$B$2:$B$152,Инклинометрия!$A$2:$A$152))</f>
        <v>-</v>
      </c>
      <c r="AJ91" s="28"/>
      <c r="AK91" s="67">
        <f t="shared" si="16"/>
        <v>0</v>
      </c>
      <c r="AL91" s="28">
        <f t="shared" si="17"/>
        <v>0</v>
      </c>
      <c r="AM91" s="28">
        <f t="shared" si="39"/>
        <v>0.1</v>
      </c>
      <c r="AN91" s="26">
        <f t="shared" si="19"/>
        <v>0.1</v>
      </c>
      <c r="AO91" s="87">
        <f t="shared" si="20"/>
        <v>101325</v>
      </c>
      <c r="AP91" s="87">
        <f t="shared" si="6"/>
        <v>0</v>
      </c>
      <c r="AQ91" s="66">
        <f t="shared" si="7"/>
        <v>11161039.926238576</v>
      </c>
      <c r="AR91" s="66">
        <f t="shared" si="8"/>
        <v>10987200</v>
      </c>
      <c r="AS91" s="66">
        <f t="shared" si="9"/>
        <v>784800</v>
      </c>
      <c r="AT91" s="45">
        <f t="shared" si="10"/>
        <v>12047164.926238576</v>
      </c>
      <c r="AU91" s="75"/>
    </row>
    <row r="92" spans="2:47" x14ac:dyDescent="0.3">
      <c r="B92" s="41">
        <f t="shared" si="21"/>
        <v>310</v>
      </c>
      <c r="C92" s="8">
        <f t="shared" si="22"/>
        <v>3.1</v>
      </c>
      <c r="D92" s="73">
        <f t="shared" si="40"/>
        <v>4.1462500000000002</v>
      </c>
      <c r="E92" s="29">
        <f t="shared" si="29"/>
        <v>1026.806084463841</v>
      </c>
      <c r="F92" s="29">
        <f t="shared" si="23"/>
        <v>16.56138845909415</v>
      </c>
      <c r="G92" s="29">
        <f t="shared" si="24"/>
        <v>22.150857064038426</v>
      </c>
      <c r="H92" s="17">
        <f t="shared" si="25"/>
        <v>1373.3531379703873</v>
      </c>
      <c r="I92" s="29">
        <f t="shared" si="11"/>
        <v>2.2250485660981263</v>
      </c>
      <c r="J92" s="29">
        <f t="shared" si="12"/>
        <v>20.847057720369893</v>
      </c>
      <c r="K92" s="39">
        <f t="shared" si="13"/>
        <v>1400</v>
      </c>
      <c r="L92" s="49">
        <f t="shared" si="1"/>
        <v>0.14732375613970761</v>
      </c>
      <c r="M92" s="48">
        <f t="shared" si="2"/>
        <v>3.1</v>
      </c>
      <c r="N92" s="51">
        <f t="shared" si="26"/>
        <v>18.880500609176615</v>
      </c>
      <c r="O92" s="54">
        <f t="shared" si="27"/>
        <v>0</v>
      </c>
      <c r="P92" s="34">
        <f t="shared" si="37"/>
        <v>1.7671458676442586</v>
      </c>
      <c r="Q92" s="30">
        <f t="shared" si="28"/>
        <v>0</v>
      </c>
      <c r="R92" s="58">
        <f t="shared" si="30"/>
        <v>48.797719093651267</v>
      </c>
      <c r="S92" s="58">
        <f t="shared" si="14"/>
        <v>1400</v>
      </c>
      <c r="T92" s="58">
        <f t="shared" si="3"/>
        <v>100</v>
      </c>
      <c r="U92" s="88">
        <f>IF(R92=0,"-",FORECAST($C$8,Инклинометрия!$B$2:$B$152,Инклинометрия!$A$2:$A$152))</f>
        <v>1330</v>
      </c>
      <c r="V92" s="88">
        <f>IF(R92=0,"-",FORECAST($C$8-R92,Инклинометрия!$B$2:$B$152,Инклинометрия!$A$2:$A$152))</f>
        <v>1283.6421668610312</v>
      </c>
      <c r="W92" s="88">
        <f>IF(R92&gt;0,FORECAST($C$8,Инклинометрия!$B$2:$B$152,Инклинометрия!$A$2:$A$152),IF(AB92=$C$8,"-",FORECAST($C$8-AB92,Инклинометрия!$B$2:$B$152,Инклинометрия!$A$2:$A$152)))</f>
        <v>1330</v>
      </c>
      <c r="X92" s="88">
        <f>IF(S92=0,"-",FORECAST($C$8-(S92+AB92),Инклинометрия!$B$2:$B$152,Инклинометрия!$A$2:$A$152))</f>
        <v>0</v>
      </c>
      <c r="Y92" s="88">
        <f>FORECAST($C$8+T92,Инклинометрия!$B$2:$B$152,Инклинометрия!$A$2:$A$152)</f>
        <v>1425</v>
      </c>
      <c r="Z92" s="88">
        <f>IF(R92=0,FORECAST($C$6-T92,Инклинометрия!$B$2:$B$152,Инклинометрия!$A$2:$A$152),FORECAST($C$8,Инклинометрия!$B$2:$B$152,Инклинометрия!$A$2:$A$152))</f>
        <v>1330</v>
      </c>
      <c r="AA92" s="61">
        <f t="shared" si="4"/>
        <v>1026.806084463841</v>
      </c>
      <c r="AB92" s="62">
        <f t="shared" si="15"/>
        <v>0</v>
      </c>
      <c r="AC92" s="62">
        <f t="shared" si="5"/>
        <v>0</v>
      </c>
      <c r="AD92" s="65">
        <f>IF(R92=0,FORECAST($C$8,Инклинометрия!$B$2:$B$152,Инклинометрия!$A$2:$A$152),V92)</f>
        <v>1283.6421668610312</v>
      </c>
      <c r="AE92" s="65">
        <f>FORECAST($C$8-(R92+AA92),Инклинометрия!$B$2:$B$152,Инклинометрия!$A$2:$A$152)</f>
        <v>308.17638662038235</v>
      </c>
      <c r="AF92" s="65" t="str">
        <f>IF(AB92=0,"-",FORECAST($C$8,Инклинометрия!$B$2:$B$152,Инклинометрия!$A$2:$A$152))</f>
        <v>-</v>
      </c>
      <c r="AG92" s="65" t="str">
        <f>IF(AB92=0,"-",FORECAST($C$8-AB92,Инклинометрия!$B$2:$B$152,Инклинометрия!$A$2:$A$152))</f>
        <v>-</v>
      </c>
      <c r="AH92" s="65" t="str">
        <f>IF(AC92=0,"-",FORECAST($C$8+AC92,Инклинометрия!$B$2:$B$152,Инклинометрия!$A$2:$A$152))</f>
        <v>-</v>
      </c>
      <c r="AI92" s="89" t="str">
        <f>IF(AC92=0,"-",FORECAST($C$8,Инклинометрия!$B$2:$B$152,Инклинометрия!$A$2:$A$152))</f>
        <v>-</v>
      </c>
      <c r="AJ92" s="28"/>
      <c r="AK92" s="67">
        <f t="shared" si="16"/>
        <v>0</v>
      </c>
      <c r="AL92" s="28">
        <f t="shared" si="17"/>
        <v>0</v>
      </c>
      <c r="AM92" s="28">
        <f t="shared" si="39"/>
        <v>0.1</v>
      </c>
      <c r="AN92" s="26">
        <f t="shared" si="19"/>
        <v>0.1</v>
      </c>
      <c r="AO92" s="87">
        <f t="shared" si="20"/>
        <v>101325</v>
      </c>
      <c r="AP92" s="87">
        <f t="shared" si="6"/>
        <v>0</v>
      </c>
      <c r="AQ92" s="66">
        <f t="shared" si="7"/>
        <v>11161039.926238576</v>
      </c>
      <c r="AR92" s="66">
        <f t="shared" si="8"/>
        <v>10987200</v>
      </c>
      <c r="AS92" s="66">
        <f t="shared" si="9"/>
        <v>784800</v>
      </c>
      <c r="AT92" s="45">
        <f t="shared" si="10"/>
        <v>12047164.926238576</v>
      </c>
      <c r="AU92" s="75"/>
    </row>
    <row r="93" spans="2:47" x14ac:dyDescent="0.3">
      <c r="B93" s="41">
        <f t="shared" si="21"/>
        <v>315</v>
      </c>
      <c r="C93" s="8">
        <f t="shared" si="22"/>
        <v>3.15</v>
      </c>
      <c r="D93" s="73">
        <f t="shared" si="40"/>
        <v>4.2131249999999998</v>
      </c>
      <c r="E93" s="29">
        <f t="shared" si="29"/>
        <v>1043.3674729229351</v>
      </c>
      <c r="F93" s="29">
        <f t="shared" si="23"/>
        <v>16.56138845909415</v>
      </c>
      <c r="G93" s="29">
        <f t="shared" si="24"/>
        <v>22.150857064038426</v>
      </c>
      <c r="H93" s="17">
        <f t="shared" si="25"/>
        <v>1395.5039950344258</v>
      </c>
      <c r="I93" s="29">
        <f t="shared" si="11"/>
        <v>2.2250485660981263</v>
      </c>
      <c r="J93" s="29">
        <f t="shared" si="12"/>
        <v>20.847057720369893</v>
      </c>
      <c r="K93" s="39">
        <f t="shared" si="13"/>
        <v>1400</v>
      </c>
      <c r="L93" s="49">
        <f t="shared" si="1"/>
        <v>8.0448756139707575E-2</v>
      </c>
      <c r="M93" s="48">
        <f t="shared" si="2"/>
        <v>3.1499999999999995</v>
      </c>
      <c r="N93" s="51">
        <f t="shared" si="26"/>
        <v>18.880500609176615</v>
      </c>
      <c r="O93" s="54">
        <f t="shared" si="27"/>
        <v>0</v>
      </c>
      <c r="P93" s="34">
        <f t="shared" si="37"/>
        <v>1.7671458676442586</v>
      </c>
      <c r="Q93" s="30">
        <f t="shared" si="28"/>
        <v>0</v>
      </c>
      <c r="R93" s="58">
        <f t="shared" si="30"/>
        <v>26.646862029612748</v>
      </c>
      <c r="S93" s="58">
        <f t="shared" si="14"/>
        <v>1400</v>
      </c>
      <c r="T93" s="58">
        <f t="shared" si="3"/>
        <v>100</v>
      </c>
      <c r="U93" s="88">
        <f>IF(R93=0,"-",FORECAST($C$8,Инклинометрия!$B$2:$B$152,Инклинометрия!$A$2:$A$152))</f>
        <v>1330</v>
      </c>
      <c r="V93" s="88">
        <f>IF(R93=0,"-",FORECAST($C$8-R93,Инклинометрия!$B$2:$B$152,Инклинометрия!$A$2:$A$152))</f>
        <v>1304.6854810718678</v>
      </c>
      <c r="W93" s="88">
        <f>IF(R93&gt;0,FORECAST($C$8,Инклинометрия!$B$2:$B$152,Инклинометрия!$A$2:$A$152),IF(AB93=$C$8,"-",FORECAST($C$8-AB93,Инклинометрия!$B$2:$B$152,Инклинометрия!$A$2:$A$152)))</f>
        <v>1330</v>
      </c>
      <c r="X93" s="88">
        <f>IF(S93=0,"-",FORECAST($C$8-(S93+AB93),Инклинометрия!$B$2:$B$152,Инклинометрия!$A$2:$A$152))</f>
        <v>0</v>
      </c>
      <c r="Y93" s="88">
        <f>FORECAST($C$8+T93,Инклинометрия!$B$2:$B$152,Инклинометрия!$A$2:$A$152)</f>
        <v>1425</v>
      </c>
      <c r="Z93" s="88">
        <f>IF(R93=0,FORECAST($C$6-T93,Инклинометрия!$B$2:$B$152,Инклинометрия!$A$2:$A$152),FORECAST($C$8,Инклинометрия!$B$2:$B$152,Инклинометрия!$A$2:$A$152))</f>
        <v>1330</v>
      </c>
      <c r="AA93" s="61">
        <f t="shared" si="4"/>
        <v>1043.3674729229351</v>
      </c>
      <c r="AB93" s="62">
        <f t="shared" si="15"/>
        <v>0</v>
      </c>
      <c r="AC93" s="62">
        <f t="shared" si="5"/>
        <v>0</v>
      </c>
      <c r="AD93" s="65">
        <f>IF(R93=0,FORECAST($C$8,Инклинометрия!$B$2:$B$152,Инклинометрия!$A$2:$A$152),V93)</f>
        <v>1304.6854810718678</v>
      </c>
      <c r="AE93" s="65">
        <f>FORECAST($C$8-(R93+AA93),Инклинометрия!$B$2:$B$152,Инклинометрия!$A$2:$A$152)</f>
        <v>313.48638179507952</v>
      </c>
      <c r="AF93" s="65" t="str">
        <f>IF(AB93=0,"-",FORECAST($C$8,Инклинометрия!$B$2:$B$152,Инклинометрия!$A$2:$A$152))</f>
        <v>-</v>
      </c>
      <c r="AG93" s="65" t="str">
        <f>IF(AB93=0,"-",FORECAST($C$8-AB93,Инклинометрия!$B$2:$B$152,Инклинометрия!$A$2:$A$152))</f>
        <v>-</v>
      </c>
      <c r="AH93" s="65" t="str">
        <f>IF(AC93=0,"-",FORECAST($C$8+AC93,Инклинометрия!$B$2:$B$152,Инклинометрия!$A$2:$A$152))</f>
        <v>-</v>
      </c>
      <c r="AI93" s="89" t="str">
        <f>IF(AC93=0,"-",FORECAST($C$8,Инклинометрия!$B$2:$B$152,Инклинометрия!$A$2:$A$152))</f>
        <v>-</v>
      </c>
      <c r="AJ93" s="28"/>
      <c r="AK93" s="67">
        <f t="shared" si="16"/>
        <v>0</v>
      </c>
      <c r="AL93" s="28">
        <f t="shared" si="17"/>
        <v>0</v>
      </c>
      <c r="AM93" s="28">
        <f t="shared" si="39"/>
        <v>0.1</v>
      </c>
      <c r="AN93" s="26">
        <f t="shared" si="19"/>
        <v>0.1</v>
      </c>
      <c r="AO93" s="87">
        <f t="shared" si="20"/>
        <v>101325</v>
      </c>
      <c r="AP93" s="87">
        <f t="shared" si="6"/>
        <v>0</v>
      </c>
      <c r="AQ93" s="66">
        <f t="shared" si="7"/>
        <v>11161039.926238576</v>
      </c>
      <c r="AR93" s="66">
        <f t="shared" si="8"/>
        <v>10987200</v>
      </c>
      <c r="AS93" s="66">
        <f t="shared" si="9"/>
        <v>784800</v>
      </c>
      <c r="AT93" s="45">
        <f t="shared" si="10"/>
        <v>12047164.926238576</v>
      </c>
      <c r="AU93" s="75"/>
    </row>
    <row r="94" spans="2:47" x14ac:dyDescent="0.3">
      <c r="B94" s="41">
        <f t="shared" si="21"/>
        <v>320</v>
      </c>
      <c r="C94" s="8">
        <f t="shared" si="22"/>
        <v>3.2</v>
      </c>
      <c r="D94" s="73">
        <f t="shared" ref="D94" si="41">C94*$C$10/$C$9</f>
        <v>4.28</v>
      </c>
      <c r="E94" s="29">
        <f t="shared" si="29"/>
        <v>1059.9288613820295</v>
      </c>
      <c r="F94" s="29">
        <f t="shared" si="23"/>
        <v>16.561388459094299</v>
      </c>
      <c r="G94" s="29">
        <f t="shared" si="24"/>
        <v>22.150857064038622</v>
      </c>
      <c r="H94" s="17">
        <f t="shared" si="25"/>
        <v>1417.6548520984643</v>
      </c>
      <c r="I94" s="29">
        <f t="shared" si="11"/>
        <v>2.2250485660981263</v>
      </c>
      <c r="J94" s="29">
        <f t="shared" si="12"/>
        <v>20.847057720369985</v>
      </c>
      <c r="K94" s="39">
        <f t="shared" si="13"/>
        <v>1400</v>
      </c>
      <c r="L94" s="49">
        <f t="shared" ref="L94:L157" si="42">R94*$C$21</f>
        <v>1.3573756139707531E-2</v>
      </c>
      <c r="M94" s="48">
        <f t="shared" ref="M94:M157" si="43">AA94*$C$21</f>
        <v>3.2</v>
      </c>
      <c r="N94" s="51">
        <f t="shared" si="26"/>
        <v>18.880500609176615</v>
      </c>
      <c r="O94" s="54">
        <f t="shared" si="27"/>
        <v>0</v>
      </c>
      <c r="P94" s="34">
        <f t="shared" si="37"/>
        <v>1.7671458676442586</v>
      </c>
      <c r="Q94" s="30">
        <f t="shared" si="28"/>
        <v>0</v>
      </c>
      <c r="R94" s="58">
        <f t="shared" si="30"/>
        <v>4.4960049655742296</v>
      </c>
      <c r="S94" s="58">
        <f t="shared" si="14"/>
        <v>1400</v>
      </c>
      <c r="T94" s="58">
        <f t="shared" ref="T94:T157" si="44">IF(R94&gt;0,$C$6-$C$8,IF($C$6-$C$8-AC94&lt;0,0,$C$6-$C$8-AC94))</f>
        <v>100</v>
      </c>
      <c r="U94" s="88">
        <f>IF(R94=0,"-",FORECAST($C$8,Инклинометрия!$B$2:$B$152,Инклинометрия!$A$2:$A$152))</f>
        <v>1330</v>
      </c>
      <c r="V94" s="88">
        <f>IF(R94=0,"-",FORECAST($C$8-R94,Инклинометрия!$B$2:$B$152,Инклинометрия!$A$2:$A$152))</f>
        <v>1325.7287952827044</v>
      </c>
      <c r="W94" s="88">
        <f>IF(R94&gt;0,FORECAST($C$8,Инклинометрия!$B$2:$B$152,Инклинометрия!$A$2:$A$152),IF(AB94=$C$8,"-",FORECAST($C$8-AB94,Инклинометрия!$B$2:$B$152,Инклинометрия!$A$2:$A$152)))</f>
        <v>1330</v>
      </c>
      <c r="X94" s="88">
        <f>IF(S94=0,"-",FORECAST($C$8-(S94+AB94),Инклинометрия!$B$2:$B$152,Инклинометрия!$A$2:$A$152))</f>
        <v>0</v>
      </c>
      <c r="Y94" s="88">
        <f>FORECAST($C$8+T94,Инклинометрия!$B$2:$B$152,Инклинометрия!$A$2:$A$152)</f>
        <v>1425</v>
      </c>
      <c r="Z94" s="88">
        <f>IF(R94=0,FORECAST($C$6-T94,Инклинометрия!$B$2:$B$152,Инклинометрия!$A$2:$A$152),FORECAST($C$8,Инклинометрия!$B$2:$B$152,Инклинометрия!$A$2:$A$152))</f>
        <v>1330</v>
      </c>
      <c r="AA94" s="61">
        <f t="shared" ref="AA94:AA157" si="45">IF(E94+R94&gt;$C$8,$C$8-R94,E94)</f>
        <v>1059.9288613820295</v>
      </c>
      <c r="AB94" s="62">
        <f t="shared" si="15"/>
        <v>0</v>
      </c>
      <c r="AC94" s="62">
        <f t="shared" ref="AC94:AC157" si="46">IF(R94&gt;0,0,IF(AC93+AL94/$C$23&gt;$F$23,$F$23,AC93+AL94/$C$23))</f>
        <v>0</v>
      </c>
      <c r="AD94" s="65">
        <f>IF(R94=0,FORECAST($C$8,Инклинометрия!$B$2:$B$152,Инклинометрия!$A$2:$A$152),V94)</f>
        <v>1325.7287952827044</v>
      </c>
      <c r="AE94" s="65">
        <f>FORECAST($C$8-(R94+AA94),Инклинометрия!$B$2:$B$152,Инклинометрия!$A$2:$A$152)</f>
        <v>318.79637696977647</v>
      </c>
      <c r="AF94" s="65" t="str">
        <f>IF(AB94=0,"-",FORECAST($C$8,Инклинометрия!$B$2:$B$152,Инклинометрия!$A$2:$A$152))</f>
        <v>-</v>
      </c>
      <c r="AG94" s="65" t="str">
        <f>IF(AB94=0,"-",FORECAST($C$8-AB94,Инклинометрия!$B$2:$B$152,Инклинометрия!$A$2:$A$152))</f>
        <v>-</v>
      </c>
      <c r="AH94" s="65" t="str">
        <f>IF(AC94=0,"-",FORECAST($C$8+AC94,Инклинометрия!$B$2:$B$152,Инклинометрия!$A$2:$A$152))</f>
        <v>-</v>
      </c>
      <c r="AI94" s="89" t="str">
        <f>IF(AC94=0,"-",FORECAST($C$8,Инклинометрия!$B$2:$B$152,Инклинометрия!$A$2:$A$152))</f>
        <v>-</v>
      </c>
      <c r="AJ94" s="28"/>
      <c r="AK94" s="67">
        <f t="shared" si="16"/>
        <v>0</v>
      </c>
      <c r="AL94" s="28">
        <f t="shared" si="17"/>
        <v>0</v>
      </c>
      <c r="AM94" s="28">
        <f t="shared" si="39"/>
        <v>0.1</v>
      </c>
      <c r="AN94" s="26">
        <f t="shared" si="19"/>
        <v>0.1</v>
      </c>
      <c r="AO94" s="87">
        <f t="shared" si="20"/>
        <v>101325</v>
      </c>
      <c r="AP94" s="87">
        <f t="shared" ref="AP94:AP157" si="47">IF(R94+AA94&lt;$C$8,0,32*$L$23/$C$12^2*($K$10*R94+$K$8*AA94)+32*$L$24/($C$14^2-$C$13^2)*($K$10*S94+$K$8*AB94))</f>
        <v>0</v>
      </c>
      <c r="AQ94" s="66">
        <f t="shared" ref="AQ94:AQ157" si="48">R94*$C$11*$C$9+AA94*$C$11*$C$10</f>
        <v>11161039.926238578</v>
      </c>
      <c r="AR94" s="66">
        <f t="shared" ref="AR94:AR157" si="49">S94*$C$11*$C$9+AB94*$C$11*$C$10</f>
        <v>10987200</v>
      </c>
      <c r="AS94" s="66">
        <f t="shared" ref="AS94:AS157" si="50">$C$11*(T94*$C$9+AC94*$C$10)</f>
        <v>784800</v>
      </c>
      <c r="AT94" s="45">
        <f t="shared" si="10"/>
        <v>12047164.926238578</v>
      </c>
      <c r="AU94" s="75"/>
    </row>
    <row r="95" spans="2:47" x14ac:dyDescent="0.3">
      <c r="B95" s="41">
        <f t="shared" si="21"/>
        <v>325</v>
      </c>
      <c r="C95" s="8">
        <f t="shared" si="22"/>
        <v>3.25</v>
      </c>
      <c r="D95" s="73">
        <f t="shared" ref="D95:D158" si="51">C95*$C$10/$C$9</f>
        <v>4.3468749999999998</v>
      </c>
      <c r="E95" s="29">
        <f t="shared" si="29"/>
        <v>1076.4902498411236</v>
      </c>
      <c r="F95" s="29">
        <f t="shared" si="23"/>
        <v>16.56138845909415</v>
      </c>
      <c r="G95" s="29">
        <f t="shared" si="24"/>
        <v>22.150857064038426</v>
      </c>
      <c r="H95" s="17">
        <f t="shared" si="25"/>
        <v>1439.8057091625028</v>
      </c>
      <c r="I95" s="29">
        <f t="shared" si="11"/>
        <v>2.2250485660981263</v>
      </c>
      <c r="J95" s="29">
        <f t="shared" ref="J95:J158" si="52">SQRT(2*$C$11*G95)</f>
        <v>20.847057720369893</v>
      </c>
      <c r="K95" s="39">
        <f t="shared" si="13"/>
        <v>1400</v>
      </c>
      <c r="L95" s="49">
        <f t="shared" si="42"/>
        <v>0</v>
      </c>
      <c r="M95" s="48">
        <f t="shared" si="43"/>
        <v>3.25</v>
      </c>
      <c r="N95" s="51">
        <f t="shared" ref="N95:N158" si="53">S95*PI()*($C$14^2-$C$13^2)/4</f>
        <v>18.830500609176614</v>
      </c>
      <c r="O95" s="54">
        <f t="shared" si="27"/>
        <v>0.05</v>
      </c>
      <c r="P95" s="34">
        <f t="shared" si="37"/>
        <v>1.7671458676442586</v>
      </c>
      <c r="Q95" s="30">
        <f t="shared" si="28"/>
        <v>0</v>
      </c>
      <c r="R95" s="58">
        <f t="shared" si="30"/>
        <v>0</v>
      </c>
      <c r="S95" s="58">
        <f t="shared" si="14"/>
        <v>1396.292471187656</v>
      </c>
      <c r="T95" s="58">
        <f t="shared" si="44"/>
        <v>100</v>
      </c>
      <c r="U95" s="88" t="str">
        <f>IF(R95=0,"-",FORECAST($C$8,Инклинометрия!$B$2:$B$152,Инклинометрия!$A$2:$A$152))</f>
        <v>-</v>
      </c>
      <c r="V95" s="88" t="str">
        <f>IF(R95=0,"-",FORECAST($C$8-R95,Инклинометрия!$B$2:$B$152,Инклинометрия!$A$2:$A$152))</f>
        <v>-</v>
      </c>
      <c r="W95" s="88">
        <f>IF(R95&gt;0,FORECAST($C$8,Инклинометрия!$B$2:$B$152,Инклинометрия!$A$2:$A$152),IF(AB95=$C$8,"-",FORECAST($C$8-AB95,Инклинометрия!$B$2:$B$152,Инклинометрия!$A$2:$A$152)))</f>
        <v>1326.4778476282731</v>
      </c>
      <c r="X95" s="88">
        <f>IF(S95=0,"-",FORECAST($C$8-(S95+AB95),Инклинометрия!$B$2:$B$152,Инклинометрия!$A$2:$A$152))</f>
        <v>0</v>
      </c>
      <c r="Y95" s="88">
        <f>FORECAST($C$8+T95,Инклинометрия!$B$2:$B$152,Инклинометрия!$A$2:$A$152)</f>
        <v>1425</v>
      </c>
      <c r="Z95" s="88">
        <f>IF(R95=0,FORECAST($C$6-T95,Инклинометрия!$B$2:$B$152,Инклинометрия!$A$2:$A$152),FORECAST($C$8,Инклинометрия!$B$2:$B$152,Инклинометрия!$A$2:$A$152))</f>
        <v>1330</v>
      </c>
      <c r="AA95" s="61">
        <f t="shared" si="45"/>
        <v>1076.4902498411236</v>
      </c>
      <c r="AB95" s="62">
        <f t="shared" si="15"/>
        <v>3.7075288123439605</v>
      </c>
      <c r="AC95" s="62">
        <f t="shared" si="46"/>
        <v>0</v>
      </c>
      <c r="AD95" s="65">
        <f>IF(R95=0,FORECAST($C$8,Инклинометрия!$B$2:$B$152,Инклинометрия!$A$2:$A$152),V95)</f>
        <v>1330</v>
      </c>
      <c r="AE95" s="65">
        <f>FORECAST($C$8-(R95+AA95),Инклинометрия!$B$2:$B$152,Инклинометрия!$A$2:$A$152)</f>
        <v>307.33426265093254</v>
      </c>
      <c r="AF95" s="65">
        <f>IF(AB95=0,"-",FORECAST($C$8,Инклинометрия!$B$2:$B$152,Инклинометрия!$A$2:$A$152))</f>
        <v>1330</v>
      </c>
      <c r="AG95" s="65">
        <f>IF(AB95=0,"-",FORECAST($C$8-AB95,Инклинометрия!$B$2:$B$152,Инклинометрия!$A$2:$A$152))</f>
        <v>1326.4778476282731</v>
      </c>
      <c r="AH95" s="65" t="str">
        <f>IF(AC95=0,"-",FORECAST($C$8+AC95,Инклинометрия!$B$2:$B$152,Инклинометрия!$A$2:$A$152))</f>
        <v>-</v>
      </c>
      <c r="AI95" s="89" t="str">
        <f>IF(AC95=0,"-",FORECAST($C$8,Инклинометрия!$B$2:$B$152,Инклинометрия!$A$2:$A$152))</f>
        <v>-</v>
      </c>
      <c r="AJ95" s="28"/>
      <c r="AK95" s="67">
        <f t="shared" si="16"/>
        <v>0</v>
      </c>
      <c r="AL95" s="28">
        <f t="shared" si="17"/>
        <v>0</v>
      </c>
      <c r="AM95" s="28">
        <f t="shared" si="39"/>
        <v>0.1</v>
      </c>
      <c r="AN95" s="26">
        <f t="shared" si="19"/>
        <v>0.1</v>
      </c>
      <c r="AO95" s="87">
        <f t="shared" si="20"/>
        <v>101325</v>
      </c>
      <c r="AP95" s="87">
        <f t="shared" si="47"/>
        <v>0</v>
      </c>
      <c r="AQ95" s="66">
        <f t="shared" si="48"/>
        <v>11299595.205507321</v>
      </c>
      <c r="AR95" s="66">
        <f t="shared" si="49"/>
        <v>10997020.131565256</v>
      </c>
      <c r="AS95" s="66">
        <f t="shared" si="50"/>
        <v>784800</v>
      </c>
      <c r="AT95" s="45">
        <f t="shared" ref="AT95:AT158" si="54">SUM(AQ95,AS95,AO95)</f>
        <v>12185720.205507321</v>
      </c>
      <c r="AU95" s="75"/>
    </row>
    <row r="96" spans="2:47" x14ac:dyDescent="0.3">
      <c r="B96" s="41">
        <f t="shared" ref="B96:B159" si="55">B95+$C$26</f>
        <v>330</v>
      </c>
      <c r="C96" s="8">
        <f t="shared" si="22"/>
        <v>3.3000000000000003</v>
      </c>
      <c r="D96" s="73">
        <f t="shared" si="51"/>
        <v>4.4137500000000003</v>
      </c>
      <c r="E96" s="29">
        <f t="shared" si="29"/>
        <v>1093.051638300218</v>
      </c>
      <c r="F96" s="29">
        <f t="shared" ref="F96:F159" si="56">IF(J95*(B96-B95)&gt;F95/2,4*(C96-C95)/PI()/$C$12^2,J95*(B96-B95)+4*(C96-C95)/PI()/$C$12^2)</f>
        <v>16.561388459094299</v>
      </c>
      <c r="G96" s="29">
        <f t="shared" si="24"/>
        <v>22.150857064038622</v>
      </c>
      <c r="H96" s="17">
        <f t="shared" ref="H96:H159" si="57">H95+G96</f>
        <v>1461.9565662265413</v>
      </c>
      <c r="I96" s="29">
        <f t="shared" ref="I96:I159" si="58">SQRT(2*$C$11*($C$10-$C$9)/$C$10)</f>
        <v>2.2250485660981263</v>
      </c>
      <c r="J96" s="29">
        <f t="shared" si="52"/>
        <v>20.847057720369985</v>
      </c>
      <c r="K96" s="39">
        <f t="shared" ref="K96:K159" si="59">IF((D95+L95+N95-(AL95-AL94))/($C$21+$C$22)&gt;1400,1400,(D95+L95+N95-(AL95-AL94))/($C$21+$C$22))</f>
        <v>1400</v>
      </c>
      <c r="L96" s="49">
        <f t="shared" si="42"/>
        <v>0</v>
      </c>
      <c r="M96" s="48">
        <f t="shared" si="43"/>
        <v>3.3000000000000003</v>
      </c>
      <c r="N96" s="51">
        <f t="shared" si="53"/>
        <v>18.780500609176617</v>
      </c>
      <c r="O96" s="54">
        <f t="shared" si="27"/>
        <v>0.1</v>
      </c>
      <c r="P96" s="34">
        <f t="shared" ref="P96:P159" si="60">T96*PI()*$C$14^2/4</f>
        <v>1.7671458676442586</v>
      </c>
      <c r="Q96" s="30">
        <f t="shared" ref="Q96:Q159" si="61">AC96*$C$23</f>
        <v>0</v>
      </c>
      <c r="R96" s="58">
        <f t="shared" ref="R96:R159" si="62">IF(K96-H95&lt;0,0,K96-H95)</f>
        <v>0</v>
      </c>
      <c r="S96" s="58">
        <f t="shared" ref="S96:S159" si="63">K96-AB96</f>
        <v>1392.584942375312</v>
      </c>
      <c r="T96" s="58">
        <f t="shared" si="44"/>
        <v>100</v>
      </c>
      <c r="U96" s="88" t="str">
        <f>IF(R96=0,"-",FORECAST($C$8,Инклинометрия!$B$2:$B$152,Инклинометрия!$A$2:$A$152))</f>
        <v>-</v>
      </c>
      <c r="V96" s="88" t="str">
        <f>IF(R96=0,"-",FORECAST($C$8-R96,Инклинометрия!$B$2:$B$152,Инклинометрия!$A$2:$A$152))</f>
        <v>-</v>
      </c>
      <c r="W96" s="88">
        <f>IF(R96&gt;0,FORECAST($C$8,Инклинометрия!$B$2:$B$152,Инклинометрия!$A$2:$A$152),IF(AB96=$C$8,"-",FORECAST($C$8-AB96,Инклинометрия!$B$2:$B$152,Инклинометрия!$A$2:$A$152)))</f>
        <v>1322.9556952565463</v>
      </c>
      <c r="X96" s="88">
        <f>IF(S96=0,"-",FORECAST($C$8-(S96+AB96),Инклинометрия!$B$2:$B$152,Инклинометрия!$A$2:$A$152))</f>
        <v>0</v>
      </c>
      <c r="Y96" s="88">
        <f>FORECAST($C$8+T96,Инклинометрия!$B$2:$B$152,Инклинометрия!$A$2:$A$152)</f>
        <v>1425</v>
      </c>
      <c r="Z96" s="88">
        <f>IF(R96=0,FORECAST($C$6-T96,Инклинометрия!$B$2:$B$152,Инклинометрия!$A$2:$A$152),FORECAST($C$8,Инклинометрия!$B$2:$B$152,Инклинометрия!$A$2:$A$152))</f>
        <v>1330</v>
      </c>
      <c r="AA96" s="61">
        <f t="shared" si="45"/>
        <v>1093.051638300218</v>
      </c>
      <c r="AB96" s="62">
        <f t="shared" ref="AB96:AB159" si="64">IF(R96&gt;0,0,IF(AB95+(($C$16-AK96)*(B96-B95)/$C$22)&gt;$C$8,$C$8,AB95+(($C$16-AJ96)*(B96-B95)/$C$22)))</f>
        <v>7.415057624687921</v>
      </c>
      <c r="AC96" s="62">
        <f t="shared" si="46"/>
        <v>0</v>
      </c>
      <c r="AD96" s="65">
        <f>IF(R96=0,FORECAST($C$8,Инклинометрия!$B$2:$B$152,Инклинометрия!$A$2:$A$152),V96)</f>
        <v>1330</v>
      </c>
      <c r="AE96" s="65">
        <f>FORECAST($C$8-(R96+AA96),Инклинометрия!$B$2:$B$152,Инклинометрия!$A$2:$A$152)</f>
        <v>291.60094361479293</v>
      </c>
      <c r="AF96" s="65">
        <f>IF(AB96=0,"-",FORECAST($C$8,Инклинометрия!$B$2:$B$152,Инклинометрия!$A$2:$A$152))</f>
        <v>1330</v>
      </c>
      <c r="AG96" s="65">
        <f>IF(AB96=0,"-",FORECAST($C$8-AB96,Инклинометрия!$B$2:$B$152,Инклинометрия!$A$2:$A$152))</f>
        <v>1322.9556952565463</v>
      </c>
      <c r="AH96" s="65" t="str">
        <f>IF(AC96=0,"-",FORECAST($C$8+AC96,Инклинометрия!$B$2:$B$152,Инклинометрия!$A$2:$A$152))</f>
        <v>-</v>
      </c>
      <c r="AI96" s="89" t="str">
        <f>IF(AC96=0,"-",FORECAST($C$8,Инклинометрия!$B$2:$B$152,Инклинометрия!$A$2:$A$152))</f>
        <v>-</v>
      </c>
      <c r="AJ96" s="28"/>
      <c r="AK96" s="67">
        <f t="shared" ref="AK96:AK159" si="65">2*PI()*$C$5*(AV96-AV95)/(LN(AN95/$K$11)*$K$10/$K$9+LN($K$12/AN95)*$K$10/$K$9)</f>
        <v>0</v>
      </c>
      <c r="AL96" s="28">
        <f t="shared" ref="AL96:AL159" si="66">AK96*(B96-B95)</f>
        <v>0</v>
      </c>
      <c r="AM96" s="28">
        <f t="shared" ref="AM96:AM159" si="67">AM95+AK96/(2*PI()*$C$5*AM95*$K$13)</f>
        <v>0.1</v>
      </c>
      <c r="AN96" s="26">
        <f t="shared" ref="AN96:AN159" si="68">AN95+AK96*(B96-B95)/(2*PI()*$C$5*AN95*$K$13)</f>
        <v>0.1</v>
      </c>
      <c r="AO96" s="87">
        <f t="shared" ref="AO96:AO159" si="69">101325+AP96</f>
        <v>101325</v>
      </c>
      <c r="AP96" s="87">
        <f t="shared" si="47"/>
        <v>0</v>
      </c>
      <c r="AQ96" s="66">
        <f t="shared" si="48"/>
        <v>11473435.131745897</v>
      </c>
      <c r="AR96" s="66">
        <f t="shared" si="49"/>
        <v>11006840.263130512</v>
      </c>
      <c r="AS96" s="66">
        <f t="shared" si="50"/>
        <v>784800</v>
      </c>
      <c r="AT96" s="45">
        <f t="shared" si="54"/>
        <v>12359560.131745897</v>
      </c>
      <c r="AU96" s="75"/>
    </row>
    <row r="97" spans="2:47" x14ac:dyDescent="0.3">
      <c r="B97" s="41">
        <f t="shared" si="55"/>
        <v>335</v>
      </c>
      <c r="C97" s="8">
        <f t="shared" ref="C97:C160" si="70">$C$16*B97</f>
        <v>3.35</v>
      </c>
      <c r="D97" s="73">
        <f t="shared" si="51"/>
        <v>4.4806249999999999</v>
      </c>
      <c r="E97" s="29">
        <f t="shared" si="29"/>
        <v>1109.6130267593121</v>
      </c>
      <c r="F97" s="29">
        <f t="shared" si="56"/>
        <v>16.56138845909415</v>
      </c>
      <c r="G97" s="29">
        <f t="shared" ref="G97:G160" si="71">F97*$C$10/$C$9</f>
        <v>22.150857064038426</v>
      </c>
      <c r="H97" s="17">
        <f t="shared" si="57"/>
        <v>1484.1074232905798</v>
      </c>
      <c r="I97" s="29">
        <f t="shared" si="58"/>
        <v>2.2250485660981263</v>
      </c>
      <c r="J97" s="29">
        <f t="shared" si="52"/>
        <v>20.847057720369893</v>
      </c>
      <c r="K97" s="39">
        <f t="shared" si="59"/>
        <v>1400</v>
      </c>
      <c r="L97" s="49">
        <f t="shared" si="42"/>
        <v>0</v>
      </c>
      <c r="M97" s="48">
        <f t="shared" si="43"/>
        <v>3.35</v>
      </c>
      <c r="N97" s="51">
        <f t="shared" si="53"/>
        <v>18.730500609176616</v>
      </c>
      <c r="O97" s="54">
        <f t="shared" ref="O97:O160" si="72">AB97*$C$22</f>
        <v>0.15</v>
      </c>
      <c r="P97" s="34">
        <f t="shared" si="60"/>
        <v>1.7671458676442586</v>
      </c>
      <c r="Q97" s="30">
        <f t="shared" si="61"/>
        <v>0</v>
      </c>
      <c r="R97" s="58">
        <f t="shared" si="62"/>
        <v>0</v>
      </c>
      <c r="S97" s="58">
        <f t="shared" si="63"/>
        <v>1388.8774135629681</v>
      </c>
      <c r="T97" s="58">
        <f t="shared" si="44"/>
        <v>100</v>
      </c>
      <c r="U97" s="88" t="str">
        <f>IF(R97=0,"-",FORECAST($C$8,Инклинометрия!$B$2:$B$152,Инклинометрия!$A$2:$A$152))</f>
        <v>-</v>
      </c>
      <c r="V97" s="88" t="str">
        <f>IF(R97=0,"-",FORECAST($C$8-R97,Инклинометрия!$B$2:$B$152,Инклинометрия!$A$2:$A$152))</f>
        <v>-</v>
      </c>
      <c r="W97" s="88">
        <f>IF(R97&gt;0,FORECAST($C$8,Инклинометрия!$B$2:$B$152,Инклинометрия!$A$2:$A$152),IF(AB97=$C$8,"-",FORECAST($C$8-AB97,Инклинометрия!$B$2:$B$152,Инклинометрия!$A$2:$A$152)))</f>
        <v>1319.4335428848196</v>
      </c>
      <c r="X97" s="88">
        <f>IF(S97=0,"-",FORECAST($C$8-(S97+AB97),Инклинометрия!$B$2:$B$152,Инклинометрия!$A$2:$A$152))</f>
        <v>0</v>
      </c>
      <c r="Y97" s="88">
        <f>FORECAST($C$8+T97,Инклинометрия!$B$2:$B$152,Инклинометрия!$A$2:$A$152)</f>
        <v>1425</v>
      </c>
      <c r="Z97" s="88">
        <f>IF(R97=0,FORECAST($C$6-T97,Инклинометрия!$B$2:$B$152,Инклинометрия!$A$2:$A$152),FORECAST($C$8,Инклинометрия!$B$2:$B$152,Инклинометрия!$A$2:$A$152))</f>
        <v>1330</v>
      </c>
      <c r="AA97" s="61">
        <f t="shared" si="45"/>
        <v>1109.6130267593121</v>
      </c>
      <c r="AB97" s="62">
        <f t="shared" si="64"/>
        <v>11.122586437031881</v>
      </c>
      <c r="AC97" s="62">
        <f t="shared" si="46"/>
        <v>0</v>
      </c>
      <c r="AD97" s="65">
        <f>IF(R97=0,FORECAST($C$8,Инклинометрия!$B$2:$B$152,Инклинометрия!$A$2:$A$152),V97)</f>
        <v>1330</v>
      </c>
      <c r="AE97" s="65">
        <f>FORECAST($C$8-(R97+AA97),Инклинометрия!$B$2:$B$152,Инклинометрия!$A$2:$A$152)</f>
        <v>275.86762457865348</v>
      </c>
      <c r="AF97" s="65">
        <f>IF(AB97=0,"-",FORECAST($C$8,Инклинометрия!$B$2:$B$152,Инклинометрия!$A$2:$A$152))</f>
        <v>1330</v>
      </c>
      <c r="AG97" s="65">
        <f>IF(AB97=0,"-",FORECAST($C$8-AB97,Инклинометрия!$B$2:$B$152,Инклинометрия!$A$2:$A$152))</f>
        <v>1319.4335428848196</v>
      </c>
      <c r="AH97" s="65" t="str">
        <f>IF(AC97=0,"-",FORECAST($C$8+AC97,Инклинометрия!$B$2:$B$152,Инклинометрия!$A$2:$A$152))</f>
        <v>-</v>
      </c>
      <c r="AI97" s="89" t="str">
        <f>IF(AC97=0,"-",FORECAST($C$8,Инклинометрия!$B$2:$B$152,Инклинометрия!$A$2:$A$152))</f>
        <v>-</v>
      </c>
      <c r="AJ97" s="28"/>
      <c r="AK97" s="67">
        <f t="shared" si="65"/>
        <v>0</v>
      </c>
      <c r="AL97" s="28">
        <f t="shared" si="66"/>
        <v>0</v>
      </c>
      <c r="AM97" s="28">
        <f t="shared" si="67"/>
        <v>0.1</v>
      </c>
      <c r="AN97" s="26">
        <f t="shared" si="68"/>
        <v>0.1</v>
      </c>
      <c r="AO97" s="87">
        <f t="shared" si="69"/>
        <v>101325</v>
      </c>
      <c r="AP97" s="87">
        <f t="shared" si="47"/>
        <v>0</v>
      </c>
      <c r="AQ97" s="66">
        <f t="shared" si="48"/>
        <v>11647275.057984471</v>
      </c>
      <c r="AR97" s="66">
        <f t="shared" si="49"/>
        <v>11016660.394695766</v>
      </c>
      <c r="AS97" s="66">
        <f t="shared" si="50"/>
        <v>784800</v>
      </c>
      <c r="AT97" s="45">
        <f t="shared" si="54"/>
        <v>12533400.057984471</v>
      </c>
      <c r="AU97" s="75"/>
    </row>
    <row r="98" spans="2:47" x14ac:dyDescent="0.3">
      <c r="B98" s="41">
        <f t="shared" si="55"/>
        <v>340</v>
      </c>
      <c r="C98" s="8">
        <f t="shared" si="70"/>
        <v>3.4</v>
      </c>
      <c r="D98" s="73">
        <f t="shared" si="51"/>
        <v>4.5475000000000003</v>
      </c>
      <c r="E98" s="29">
        <f t="shared" ref="E98:E161" si="73">C98/PI()/($C$12/2)^2</f>
        <v>1126.1744152184062</v>
      </c>
      <c r="F98" s="29">
        <f t="shared" si="56"/>
        <v>16.56138845909415</v>
      </c>
      <c r="G98" s="29">
        <f t="shared" si="71"/>
        <v>22.150857064038426</v>
      </c>
      <c r="H98" s="17">
        <f t="shared" si="57"/>
        <v>1506.2582803546184</v>
      </c>
      <c r="I98" s="29">
        <f t="shared" si="58"/>
        <v>2.2250485660981263</v>
      </c>
      <c r="J98" s="29">
        <f t="shared" si="52"/>
        <v>20.847057720369893</v>
      </c>
      <c r="K98" s="39">
        <f t="shared" si="59"/>
        <v>1400</v>
      </c>
      <c r="L98" s="49">
        <f t="shared" si="42"/>
        <v>0</v>
      </c>
      <c r="M98" s="48">
        <f t="shared" si="43"/>
        <v>3.4</v>
      </c>
      <c r="N98" s="51">
        <f t="shared" si="53"/>
        <v>18.680500609176615</v>
      </c>
      <c r="O98" s="54">
        <f t="shared" si="72"/>
        <v>0.2</v>
      </c>
      <c r="P98" s="34">
        <f t="shared" si="60"/>
        <v>1.7671458676442586</v>
      </c>
      <c r="Q98" s="30">
        <f t="shared" si="61"/>
        <v>0</v>
      </c>
      <c r="R98" s="58">
        <f t="shared" si="62"/>
        <v>0</v>
      </c>
      <c r="S98" s="58">
        <f t="shared" si="63"/>
        <v>1385.1698847506241</v>
      </c>
      <c r="T98" s="58">
        <f t="shared" si="44"/>
        <v>100</v>
      </c>
      <c r="U98" s="88" t="str">
        <f>IF(R98=0,"-",FORECAST($C$8,Инклинометрия!$B$2:$B$152,Инклинометрия!$A$2:$A$152))</f>
        <v>-</v>
      </c>
      <c r="V98" s="88" t="str">
        <f>IF(R98=0,"-",FORECAST($C$8-R98,Инклинометрия!$B$2:$B$152,Инклинометрия!$A$2:$A$152))</f>
        <v>-</v>
      </c>
      <c r="W98" s="88">
        <f>IF(R98&gt;0,FORECAST($C$8,Инклинометрия!$B$2:$B$152,Инклинометрия!$A$2:$A$152),IF(AB98=$C$8,"-",FORECAST($C$8-AB98,Инклинометрия!$B$2:$B$152,Инклинометрия!$A$2:$A$152)))</f>
        <v>1315.9113905130928</v>
      </c>
      <c r="X98" s="88">
        <f>IF(S98=0,"-",FORECAST($C$8-(S98+AB98),Инклинометрия!$B$2:$B$152,Инклинометрия!$A$2:$A$152))</f>
        <v>0</v>
      </c>
      <c r="Y98" s="88">
        <f>FORECAST($C$8+T98,Инклинометрия!$B$2:$B$152,Инклинометрия!$A$2:$A$152)</f>
        <v>1425</v>
      </c>
      <c r="Z98" s="88">
        <f>IF(R98=0,FORECAST($C$6-T98,Инклинометрия!$B$2:$B$152,Инклинометрия!$A$2:$A$152),FORECAST($C$8,Инклинометрия!$B$2:$B$152,Инклинометрия!$A$2:$A$152))</f>
        <v>1330</v>
      </c>
      <c r="AA98" s="61">
        <f t="shared" si="45"/>
        <v>1126.1744152184062</v>
      </c>
      <c r="AB98" s="62">
        <f t="shared" si="64"/>
        <v>14.830115249375842</v>
      </c>
      <c r="AC98" s="62">
        <f t="shared" si="46"/>
        <v>0</v>
      </c>
      <c r="AD98" s="65">
        <f>IF(R98=0,FORECAST($C$8,Инклинометрия!$B$2:$B$152,Инклинометрия!$A$2:$A$152),V98)</f>
        <v>1330</v>
      </c>
      <c r="AE98" s="65">
        <f>FORECAST($C$8-(R98+AA98),Инклинометрия!$B$2:$B$152,Инклинометрия!$A$2:$A$152)</f>
        <v>260.13430554251408</v>
      </c>
      <c r="AF98" s="65">
        <f>IF(AB98=0,"-",FORECAST($C$8,Инклинометрия!$B$2:$B$152,Инклинометрия!$A$2:$A$152))</f>
        <v>1330</v>
      </c>
      <c r="AG98" s="65">
        <f>IF(AB98=0,"-",FORECAST($C$8-AB98,Инклинометрия!$B$2:$B$152,Инклинометрия!$A$2:$A$152))</f>
        <v>1315.9113905130928</v>
      </c>
      <c r="AH98" s="65" t="str">
        <f>IF(AC98=0,"-",FORECAST($C$8+AC98,Инклинометрия!$B$2:$B$152,Инклинометрия!$A$2:$A$152))</f>
        <v>-</v>
      </c>
      <c r="AI98" s="89" t="str">
        <f>IF(AC98=0,"-",FORECAST($C$8,Инклинометрия!$B$2:$B$152,Инклинометрия!$A$2:$A$152))</f>
        <v>-</v>
      </c>
      <c r="AJ98" s="28"/>
      <c r="AK98" s="67">
        <f t="shared" si="65"/>
        <v>0</v>
      </c>
      <c r="AL98" s="28">
        <f t="shared" si="66"/>
        <v>0</v>
      </c>
      <c r="AM98" s="28">
        <f t="shared" si="67"/>
        <v>0.1</v>
      </c>
      <c r="AN98" s="26">
        <f t="shared" si="68"/>
        <v>0.1</v>
      </c>
      <c r="AO98" s="87">
        <f t="shared" si="69"/>
        <v>101325</v>
      </c>
      <c r="AP98" s="87">
        <f t="shared" si="47"/>
        <v>0</v>
      </c>
      <c r="AQ98" s="66">
        <f t="shared" si="48"/>
        <v>11821114.984223045</v>
      </c>
      <c r="AR98" s="66">
        <f t="shared" si="49"/>
        <v>11026480.52626102</v>
      </c>
      <c r="AS98" s="66">
        <f t="shared" si="50"/>
        <v>784800</v>
      </c>
      <c r="AT98" s="45">
        <f t="shared" si="54"/>
        <v>12707239.984223045</v>
      </c>
      <c r="AU98" s="75"/>
    </row>
    <row r="99" spans="2:47" x14ac:dyDescent="0.3">
      <c r="B99" s="41">
        <f t="shared" si="55"/>
        <v>345</v>
      </c>
      <c r="C99" s="8">
        <f t="shared" si="70"/>
        <v>3.45</v>
      </c>
      <c r="D99" s="73">
        <f t="shared" si="51"/>
        <v>4.6143749999999999</v>
      </c>
      <c r="E99" s="29">
        <f t="shared" si="73"/>
        <v>1142.7358036775006</v>
      </c>
      <c r="F99" s="29">
        <f t="shared" si="56"/>
        <v>16.561388459094299</v>
      </c>
      <c r="G99" s="29">
        <f t="shared" si="71"/>
        <v>22.150857064038622</v>
      </c>
      <c r="H99" s="17">
        <f t="shared" si="57"/>
        <v>1528.4091374186569</v>
      </c>
      <c r="I99" s="29">
        <f t="shared" si="58"/>
        <v>2.2250485660981263</v>
      </c>
      <c r="J99" s="29">
        <f t="shared" si="52"/>
        <v>20.847057720369985</v>
      </c>
      <c r="K99" s="39">
        <f t="shared" si="59"/>
        <v>1400</v>
      </c>
      <c r="L99" s="49">
        <f t="shared" si="42"/>
        <v>0</v>
      </c>
      <c r="M99" s="48">
        <f t="shared" si="43"/>
        <v>3.45</v>
      </c>
      <c r="N99" s="51">
        <f t="shared" si="53"/>
        <v>18.630500609176615</v>
      </c>
      <c r="O99" s="54">
        <f t="shared" si="72"/>
        <v>0.25</v>
      </c>
      <c r="P99" s="34">
        <f t="shared" si="60"/>
        <v>1.7671458676442586</v>
      </c>
      <c r="Q99" s="30">
        <f t="shared" si="61"/>
        <v>0</v>
      </c>
      <c r="R99" s="58">
        <f t="shared" si="62"/>
        <v>0</v>
      </c>
      <c r="S99" s="58">
        <f t="shared" si="63"/>
        <v>1381.4623559382801</v>
      </c>
      <c r="T99" s="58">
        <f t="shared" si="44"/>
        <v>100</v>
      </c>
      <c r="U99" s="88" t="str">
        <f>IF(R99=0,"-",FORECAST($C$8,Инклинометрия!$B$2:$B$152,Инклинометрия!$A$2:$A$152))</f>
        <v>-</v>
      </c>
      <c r="V99" s="88" t="str">
        <f>IF(R99=0,"-",FORECAST($C$8-R99,Инклинометрия!$B$2:$B$152,Инклинометрия!$A$2:$A$152))</f>
        <v>-</v>
      </c>
      <c r="W99" s="88">
        <f>IF(R99&gt;0,FORECAST($C$8,Инклинометрия!$B$2:$B$152,Инклинометрия!$A$2:$A$152),IF(AB99=$C$8,"-",FORECAST($C$8-AB99,Инклинометрия!$B$2:$B$152,Инклинометрия!$A$2:$A$152)))</f>
        <v>1312.3892381413659</v>
      </c>
      <c r="X99" s="88">
        <f>IF(S99=0,"-",FORECAST($C$8-(S99+AB99),Инклинометрия!$B$2:$B$152,Инклинометрия!$A$2:$A$152))</f>
        <v>0</v>
      </c>
      <c r="Y99" s="88">
        <f>FORECAST($C$8+T99,Инклинометрия!$B$2:$B$152,Инклинометрия!$A$2:$A$152)</f>
        <v>1425</v>
      </c>
      <c r="Z99" s="88">
        <f>IF(R99=0,FORECAST($C$6-T99,Инклинометрия!$B$2:$B$152,Инклинометрия!$A$2:$A$152),FORECAST($C$8,Инклинометрия!$B$2:$B$152,Инклинометрия!$A$2:$A$152))</f>
        <v>1330</v>
      </c>
      <c r="AA99" s="61">
        <f t="shared" si="45"/>
        <v>1142.7358036775006</v>
      </c>
      <c r="AB99" s="62">
        <f t="shared" si="64"/>
        <v>18.537644061719803</v>
      </c>
      <c r="AC99" s="62">
        <f t="shared" si="46"/>
        <v>0</v>
      </c>
      <c r="AD99" s="65">
        <f>IF(R99=0,FORECAST($C$8,Инклинометрия!$B$2:$B$152,Инклинометрия!$A$2:$A$152),V99)</f>
        <v>1330</v>
      </c>
      <c r="AE99" s="65">
        <f>FORECAST($C$8-(R99+AA99),Инклинометрия!$B$2:$B$152,Инклинометрия!$A$2:$A$152)</f>
        <v>244.40098650637441</v>
      </c>
      <c r="AF99" s="65">
        <f>IF(AB99=0,"-",FORECAST($C$8,Инклинометрия!$B$2:$B$152,Инклинометрия!$A$2:$A$152))</f>
        <v>1330</v>
      </c>
      <c r="AG99" s="65">
        <f>IF(AB99=0,"-",FORECAST($C$8-AB99,Инклинометрия!$B$2:$B$152,Инклинометрия!$A$2:$A$152))</f>
        <v>1312.3892381413659</v>
      </c>
      <c r="AH99" s="65" t="str">
        <f>IF(AC99=0,"-",FORECAST($C$8+AC99,Инклинометрия!$B$2:$B$152,Инклинометрия!$A$2:$A$152))</f>
        <v>-</v>
      </c>
      <c r="AI99" s="89" t="str">
        <f>IF(AC99=0,"-",FORECAST($C$8,Инклинометрия!$B$2:$B$152,Инклинометрия!$A$2:$A$152))</f>
        <v>-</v>
      </c>
      <c r="AJ99" s="28"/>
      <c r="AK99" s="67">
        <f t="shared" si="65"/>
        <v>0</v>
      </c>
      <c r="AL99" s="28">
        <f t="shared" si="66"/>
        <v>0</v>
      </c>
      <c r="AM99" s="28">
        <f t="shared" si="67"/>
        <v>0.1</v>
      </c>
      <c r="AN99" s="26">
        <f t="shared" si="68"/>
        <v>0.1</v>
      </c>
      <c r="AO99" s="87">
        <f t="shared" si="69"/>
        <v>101325</v>
      </c>
      <c r="AP99" s="87">
        <f t="shared" si="47"/>
        <v>0</v>
      </c>
      <c r="AQ99" s="66">
        <f t="shared" si="48"/>
        <v>11994954.910461621</v>
      </c>
      <c r="AR99" s="66">
        <f t="shared" si="49"/>
        <v>11036300.657826276</v>
      </c>
      <c r="AS99" s="66">
        <f t="shared" si="50"/>
        <v>784800</v>
      </c>
      <c r="AT99" s="45">
        <f t="shared" si="54"/>
        <v>12881079.910461621</v>
      </c>
      <c r="AU99" s="75"/>
    </row>
    <row r="100" spans="2:47" x14ac:dyDescent="0.3">
      <c r="B100" s="41">
        <f t="shared" si="55"/>
        <v>350</v>
      </c>
      <c r="C100" s="8">
        <f t="shared" si="70"/>
        <v>3.5</v>
      </c>
      <c r="D100" s="73">
        <f t="shared" si="51"/>
        <v>4.6812500000000004</v>
      </c>
      <c r="E100" s="29">
        <f t="shared" si="73"/>
        <v>1159.2971921365947</v>
      </c>
      <c r="F100" s="29">
        <f t="shared" si="56"/>
        <v>16.56138845909415</v>
      </c>
      <c r="G100" s="29">
        <f t="shared" si="71"/>
        <v>22.150857064038426</v>
      </c>
      <c r="H100" s="17">
        <f t="shared" si="57"/>
        <v>1550.5599944826954</v>
      </c>
      <c r="I100" s="29">
        <f t="shared" si="58"/>
        <v>2.2250485660981263</v>
      </c>
      <c r="J100" s="29">
        <f t="shared" si="52"/>
        <v>20.847057720369893</v>
      </c>
      <c r="K100" s="39">
        <f t="shared" si="59"/>
        <v>1400</v>
      </c>
      <c r="L100" s="49">
        <f t="shared" si="42"/>
        <v>0</v>
      </c>
      <c r="M100" s="48">
        <f t="shared" si="43"/>
        <v>3.5</v>
      </c>
      <c r="N100" s="51">
        <f t="shared" si="53"/>
        <v>18.580500609176617</v>
      </c>
      <c r="O100" s="54">
        <f t="shared" si="72"/>
        <v>0.3</v>
      </c>
      <c r="P100" s="34">
        <f t="shared" si="60"/>
        <v>1.7671458676442586</v>
      </c>
      <c r="Q100" s="30">
        <f t="shared" si="61"/>
        <v>0</v>
      </c>
      <c r="R100" s="58">
        <f t="shared" si="62"/>
        <v>0</v>
      </c>
      <c r="S100" s="58">
        <f t="shared" si="63"/>
        <v>1377.7548271259363</v>
      </c>
      <c r="T100" s="58">
        <f t="shared" si="44"/>
        <v>100</v>
      </c>
      <c r="U100" s="88" t="str">
        <f>IF(R100=0,"-",FORECAST($C$8,Инклинометрия!$B$2:$B$152,Инклинометрия!$A$2:$A$152))</f>
        <v>-</v>
      </c>
      <c r="V100" s="88" t="str">
        <f>IF(R100=0,"-",FORECAST($C$8-R100,Инклинометрия!$B$2:$B$152,Инклинометрия!$A$2:$A$152))</f>
        <v>-</v>
      </c>
      <c r="W100" s="88">
        <f>IF(R100&gt;0,FORECAST($C$8,Инклинометрия!$B$2:$B$152,Инклинометрия!$A$2:$A$152),IF(AB100=$C$8,"-",FORECAST($C$8-AB100,Инклинометрия!$B$2:$B$152,Инклинометрия!$A$2:$A$152)))</f>
        <v>1308.8670857696395</v>
      </c>
      <c r="X100" s="88">
        <f>IF(S100=0,"-",FORECAST($C$8-(S100+AB100),Инклинометрия!$B$2:$B$152,Инклинометрия!$A$2:$A$152))</f>
        <v>0</v>
      </c>
      <c r="Y100" s="88">
        <f>FORECAST($C$8+T100,Инклинометрия!$B$2:$B$152,Инклинометрия!$A$2:$A$152)</f>
        <v>1425</v>
      </c>
      <c r="Z100" s="88">
        <f>IF(R100=0,FORECAST($C$6-T100,Инклинометрия!$B$2:$B$152,Инклинометрия!$A$2:$A$152),FORECAST($C$8,Инклинометрия!$B$2:$B$152,Инклинометрия!$A$2:$A$152))</f>
        <v>1330</v>
      </c>
      <c r="AA100" s="61">
        <f t="shared" si="45"/>
        <v>1159.2971921365947</v>
      </c>
      <c r="AB100" s="62">
        <f t="shared" si="64"/>
        <v>22.245172874063762</v>
      </c>
      <c r="AC100" s="62">
        <f t="shared" si="46"/>
        <v>0</v>
      </c>
      <c r="AD100" s="65">
        <f>IF(R100=0,FORECAST($C$8,Инклинометрия!$B$2:$B$152,Инклинометрия!$A$2:$A$152),V100)</f>
        <v>1330</v>
      </c>
      <c r="AE100" s="65">
        <f>FORECAST($C$8-(R100+AA100),Инклинометрия!$B$2:$B$152,Инклинометрия!$A$2:$A$152)</f>
        <v>228.66766747023499</v>
      </c>
      <c r="AF100" s="65">
        <f>IF(AB100=0,"-",FORECAST($C$8,Инклинометрия!$B$2:$B$152,Инклинометрия!$A$2:$A$152))</f>
        <v>1330</v>
      </c>
      <c r="AG100" s="65">
        <f>IF(AB100=0,"-",FORECAST($C$8-AB100,Инклинометрия!$B$2:$B$152,Инклинометрия!$A$2:$A$152))</f>
        <v>1308.8670857696395</v>
      </c>
      <c r="AH100" s="65" t="str">
        <f>IF(AC100=0,"-",FORECAST($C$8+AC100,Инклинометрия!$B$2:$B$152,Инклинометрия!$A$2:$A$152))</f>
        <v>-</v>
      </c>
      <c r="AI100" s="89" t="str">
        <f>IF(AC100=0,"-",FORECAST($C$8,Инклинометрия!$B$2:$B$152,Инклинометрия!$A$2:$A$152))</f>
        <v>-</v>
      </c>
      <c r="AJ100" s="28"/>
      <c r="AK100" s="67">
        <f t="shared" si="65"/>
        <v>0</v>
      </c>
      <c r="AL100" s="28">
        <f t="shared" si="66"/>
        <v>0</v>
      </c>
      <c r="AM100" s="28">
        <f t="shared" si="67"/>
        <v>0.1</v>
      </c>
      <c r="AN100" s="26">
        <f t="shared" si="68"/>
        <v>0.1</v>
      </c>
      <c r="AO100" s="87">
        <f t="shared" si="69"/>
        <v>101325</v>
      </c>
      <c r="AP100" s="87">
        <f t="shared" si="47"/>
        <v>0</v>
      </c>
      <c r="AQ100" s="66">
        <f t="shared" si="48"/>
        <v>12168794.836700195</v>
      </c>
      <c r="AR100" s="66">
        <f t="shared" si="49"/>
        <v>11046120.789391534</v>
      </c>
      <c r="AS100" s="66">
        <f t="shared" si="50"/>
        <v>784800</v>
      </c>
      <c r="AT100" s="45">
        <f t="shared" si="54"/>
        <v>13054919.836700195</v>
      </c>
      <c r="AU100" s="75"/>
    </row>
    <row r="101" spans="2:47" x14ac:dyDescent="0.3">
      <c r="B101" s="41">
        <f t="shared" si="55"/>
        <v>355</v>
      </c>
      <c r="C101" s="8">
        <f t="shared" si="70"/>
        <v>3.5500000000000003</v>
      </c>
      <c r="D101" s="73">
        <f t="shared" si="51"/>
        <v>4.7481250000000008</v>
      </c>
      <c r="E101" s="29">
        <f t="shared" si="73"/>
        <v>1175.8585805956889</v>
      </c>
      <c r="F101" s="29">
        <f t="shared" si="56"/>
        <v>16.561388459094299</v>
      </c>
      <c r="G101" s="29">
        <f t="shared" si="71"/>
        <v>22.150857064038622</v>
      </c>
      <c r="H101" s="17">
        <f t="shared" si="57"/>
        <v>1572.7108515467339</v>
      </c>
      <c r="I101" s="29">
        <f t="shared" si="58"/>
        <v>2.2250485660981263</v>
      </c>
      <c r="J101" s="29">
        <f t="shared" si="52"/>
        <v>20.847057720369985</v>
      </c>
      <c r="K101" s="39">
        <f t="shared" si="59"/>
        <v>1400</v>
      </c>
      <c r="L101" s="49">
        <f t="shared" si="42"/>
        <v>0</v>
      </c>
      <c r="M101" s="48">
        <f t="shared" si="43"/>
        <v>3.55</v>
      </c>
      <c r="N101" s="51">
        <f t="shared" si="53"/>
        <v>18.530500609176617</v>
      </c>
      <c r="O101" s="54">
        <f t="shared" si="72"/>
        <v>0.35</v>
      </c>
      <c r="P101" s="34">
        <f t="shared" si="60"/>
        <v>1.7671458676442586</v>
      </c>
      <c r="Q101" s="30">
        <f t="shared" si="61"/>
        <v>0</v>
      </c>
      <c r="R101" s="58">
        <f t="shared" si="62"/>
        <v>0</v>
      </c>
      <c r="S101" s="58">
        <f t="shared" si="63"/>
        <v>1374.0472983135924</v>
      </c>
      <c r="T101" s="58">
        <f t="shared" si="44"/>
        <v>100</v>
      </c>
      <c r="U101" s="88" t="str">
        <f>IF(R101=0,"-",FORECAST($C$8,Инклинометрия!$B$2:$B$152,Инклинометрия!$A$2:$A$152))</f>
        <v>-</v>
      </c>
      <c r="V101" s="88" t="str">
        <f>IF(R101=0,"-",FORECAST($C$8-R101,Инклинометрия!$B$2:$B$152,Инклинометрия!$A$2:$A$152))</f>
        <v>-</v>
      </c>
      <c r="W101" s="88">
        <f>IF(R101&gt;0,FORECAST($C$8,Инклинометрия!$B$2:$B$152,Инклинометрия!$A$2:$A$152),IF(AB101=$C$8,"-",FORECAST($C$8-AB101,Инклинометрия!$B$2:$B$152,Инклинометрия!$A$2:$A$152)))</f>
        <v>1305.3449333979127</v>
      </c>
      <c r="X101" s="88">
        <f>IF(S101=0,"-",FORECAST($C$8-(S101+AB101),Инклинометрия!$B$2:$B$152,Инклинометрия!$A$2:$A$152))</f>
        <v>0</v>
      </c>
      <c r="Y101" s="88">
        <f>FORECAST($C$8+T101,Инклинометрия!$B$2:$B$152,Инклинометрия!$A$2:$A$152)</f>
        <v>1425</v>
      </c>
      <c r="Z101" s="88">
        <f>IF(R101=0,FORECAST($C$6-T101,Инклинометрия!$B$2:$B$152,Инклинометрия!$A$2:$A$152),FORECAST($C$8,Инклинометрия!$B$2:$B$152,Инклинометрия!$A$2:$A$152))</f>
        <v>1330</v>
      </c>
      <c r="AA101" s="61">
        <f t="shared" si="45"/>
        <v>1175.8585805956889</v>
      </c>
      <c r="AB101" s="62">
        <f t="shared" si="64"/>
        <v>25.952701686407721</v>
      </c>
      <c r="AC101" s="62">
        <f t="shared" si="46"/>
        <v>0</v>
      </c>
      <c r="AD101" s="65">
        <f>IF(R101=0,FORECAST($C$8,Инклинометрия!$B$2:$B$152,Инклинометрия!$A$2:$A$152),V101)</f>
        <v>1330</v>
      </c>
      <c r="AE101" s="65">
        <f>FORECAST($C$8-(R101+AA101),Инклинометрия!$B$2:$B$152,Инклинометрия!$A$2:$A$152)</f>
        <v>212.93434843409557</v>
      </c>
      <c r="AF101" s="65">
        <f>IF(AB101=0,"-",FORECAST($C$8,Инклинометрия!$B$2:$B$152,Инклинометрия!$A$2:$A$152))</f>
        <v>1330</v>
      </c>
      <c r="AG101" s="65">
        <f>IF(AB101=0,"-",FORECAST($C$8-AB101,Инклинометрия!$B$2:$B$152,Инклинометрия!$A$2:$A$152))</f>
        <v>1305.3449333979127</v>
      </c>
      <c r="AH101" s="65" t="str">
        <f>IF(AC101=0,"-",FORECAST($C$8+AC101,Инклинометрия!$B$2:$B$152,Инклинометрия!$A$2:$A$152))</f>
        <v>-</v>
      </c>
      <c r="AI101" s="89" t="str">
        <f>IF(AC101=0,"-",FORECAST($C$8,Инклинометрия!$B$2:$B$152,Инклинометрия!$A$2:$A$152))</f>
        <v>-</v>
      </c>
      <c r="AJ101" s="28"/>
      <c r="AK101" s="67">
        <f t="shared" si="65"/>
        <v>0</v>
      </c>
      <c r="AL101" s="28">
        <f t="shared" si="66"/>
        <v>0</v>
      </c>
      <c r="AM101" s="28">
        <f t="shared" si="67"/>
        <v>0.1</v>
      </c>
      <c r="AN101" s="26">
        <f t="shared" si="68"/>
        <v>0.1</v>
      </c>
      <c r="AO101" s="87">
        <f t="shared" si="69"/>
        <v>101325</v>
      </c>
      <c r="AP101" s="87">
        <f t="shared" si="47"/>
        <v>0</v>
      </c>
      <c r="AQ101" s="66">
        <f t="shared" si="48"/>
        <v>12342634.76293877</v>
      </c>
      <c r="AR101" s="66">
        <f t="shared" si="49"/>
        <v>11055940.92095679</v>
      </c>
      <c r="AS101" s="66">
        <f t="shared" si="50"/>
        <v>784800</v>
      </c>
      <c r="AT101" s="45">
        <f t="shared" si="54"/>
        <v>13228759.76293877</v>
      </c>
      <c r="AU101" s="75"/>
    </row>
    <row r="102" spans="2:47" x14ac:dyDescent="0.3">
      <c r="B102" s="41">
        <f t="shared" si="55"/>
        <v>360</v>
      </c>
      <c r="C102" s="8">
        <f t="shared" si="70"/>
        <v>3.6</v>
      </c>
      <c r="D102" s="73">
        <f t="shared" si="51"/>
        <v>4.8150000000000004</v>
      </c>
      <c r="E102" s="29">
        <f t="shared" si="73"/>
        <v>1192.419969054783</v>
      </c>
      <c r="F102" s="29">
        <f t="shared" si="56"/>
        <v>16.56138845909415</v>
      </c>
      <c r="G102" s="29">
        <f t="shared" si="71"/>
        <v>22.150857064038426</v>
      </c>
      <c r="H102" s="17">
        <f t="shared" si="57"/>
        <v>1594.8617086107724</v>
      </c>
      <c r="I102" s="29">
        <f t="shared" si="58"/>
        <v>2.2250485660981263</v>
      </c>
      <c r="J102" s="29">
        <f t="shared" si="52"/>
        <v>20.847057720369893</v>
      </c>
      <c r="K102" s="39">
        <f t="shared" si="59"/>
        <v>1400</v>
      </c>
      <c r="L102" s="49">
        <f t="shared" si="42"/>
        <v>0</v>
      </c>
      <c r="M102" s="48">
        <f t="shared" si="43"/>
        <v>3.5999999999999996</v>
      </c>
      <c r="N102" s="51">
        <f t="shared" si="53"/>
        <v>18.480500609176616</v>
      </c>
      <c r="O102" s="54">
        <f t="shared" si="72"/>
        <v>0.39999999999999997</v>
      </c>
      <c r="P102" s="34">
        <f t="shared" si="60"/>
        <v>1.7671458676442586</v>
      </c>
      <c r="Q102" s="30">
        <f t="shared" si="61"/>
        <v>0</v>
      </c>
      <c r="R102" s="58">
        <f t="shared" si="62"/>
        <v>0</v>
      </c>
      <c r="S102" s="58">
        <f t="shared" si="63"/>
        <v>1370.3397695012484</v>
      </c>
      <c r="T102" s="58">
        <f t="shared" si="44"/>
        <v>100</v>
      </c>
      <c r="U102" s="88" t="str">
        <f>IF(R102=0,"-",FORECAST($C$8,Инклинометрия!$B$2:$B$152,Инклинометрия!$A$2:$A$152))</f>
        <v>-</v>
      </c>
      <c r="V102" s="88" t="str">
        <f>IF(R102=0,"-",FORECAST($C$8-R102,Инклинометрия!$B$2:$B$152,Инклинометрия!$A$2:$A$152))</f>
        <v>-</v>
      </c>
      <c r="W102" s="88">
        <f>IF(R102&gt;0,FORECAST($C$8,Инклинометрия!$B$2:$B$152,Инклинометрия!$A$2:$A$152),IF(AB102=$C$8,"-",FORECAST($C$8-AB102,Инклинометрия!$B$2:$B$152,Инклинометрия!$A$2:$A$152)))</f>
        <v>1301.8227810261858</v>
      </c>
      <c r="X102" s="88">
        <f>IF(S102=0,"-",FORECAST($C$8-(S102+AB102),Инклинометрия!$B$2:$B$152,Инклинометрия!$A$2:$A$152))</f>
        <v>0</v>
      </c>
      <c r="Y102" s="88">
        <f>FORECAST($C$8+T102,Инклинометрия!$B$2:$B$152,Инклинометрия!$A$2:$A$152)</f>
        <v>1425</v>
      </c>
      <c r="Z102" s="88">
        <f>IF(R102=0,FORECAST($C$6-T102,Инклинометрия!$B$2:$B$152,Инклинометрия!$A$2:$A$152),FORECAST($C$8,Инклинометрия!$B$2:$B$152,Инклинометрия!$A$2:$A$152))</f>
        <v>1330</v>
      </c>
      <c r="AA102" s="61">
        <f t="shared" si="45"/>
        <v>1192.419969054783</v>
      </c>
      <c r="AB102" s="62">
        <f t="shared" si="64"/>
        <v>29.66023049875168</v>
      </c>
      <c r="AC102" s="62">
        <f t="shared" si="46"/>
        <v>0</v>
      </c>
      <c r="AD102" s="65">
        <f>IF(R102=0,FORECAST($C$8,Инклинометрия!$B$2:$B$152,Инклинометрия!$A$2:$A$152),V102)</f>
        <v>1330</v>
      </c>
      <c r="AE102" s="65">
        <f>FORECAST($C$8-(R102+AA102),Инклинометрия!$B$2:$B$152,Инклинометрия!$A$2:$A$152)</f>
        <v>197.20102939795615</v>
      </c>
      <c r="AF102" s="65">
        <f>IF(AB102=0,"-",FORECAST($C$8,Инклинометрия!$B$2:$B$152,Инклинометрия!$A$2:$A$152))</f>
        <v>1330</v>
      </c>
      <c r="AG102" s="65">
        <f>IF(AB102=0,"-",FORECAST($C$8-AB102,Инклинометрия!$B$2:$B$152,Инклинометрия!$A$2:$A$152))</f>
        <v>1301.8227810261858</v>
      </c>
      <c r="AH102" s="65" t="str">
        <f>IF(AC102=0,"-",FORECAST($C$8+AC102,Инклинометрия!$B$2:$B$152,Инклинометрия!$A$2:$A$152))</f>
        <v>-</v>
      </c>
      <c r="AI102" s="89" t="str">
        <f>IF(AC102=0,"-",FORECAST($C$8,Инклинометрия!$B$2:$B$152,Инклинометрия!$A$2:$A$152))</f>
        <v>-</v>
      </c>
      <c r="AJ102" s="28"/>
      <c r="AK102" s="67">
        <f t="shared" si="65"/>
        <v>0</v>
      </c>
      <c r="AL102" s="28">
        <f t="shared" si="66"/>
        <v>0</v>
      </c>
      <c r="AM102" s="28">
        <f t="shared" si="67"/>
        <v>0.1</v>
      </c>
      <c r="AN102" s="26">
        <f t="shared" si="68"/>
        <v>0.1</v>
      </c>
      <c r="AO102" s="87">
        <f t="shared" si="69"/>
        <v>101325</v>
      </c>
      <c r="AP102" s="87">
        <f t="shared" si="47"/>
        <v>0</v>
      </c>
      <c r="AQ102" s="66">
        <f t="shared" si="48"/>
        <v>12516474.68917734</v>
      </c>
      <c r="AR102" s="66">
        <f t="shared" si="49"/>
        <v>11065761.052522045</v>
      </c>
      <c r="AS102" s="66">
        <f t="shared" si="50"/>
        <v>784800</v>
      </c>
      <c r="AT102" s="45">
        <f t="shared" si="54"/>
        <v>13402599.68917734</v>
      </c>
      <c r="AU102" s="75"/>
    </row>
    <row r="103" spans="2:47" x14ac:dyDescent="0.3">
      <c r="B103" s="41">
        <f t="shared" si="55"/>
        <v>365</v>
      </c>
      <c r="C103" s="8">
        <f t="shared" si="70"/>
        <v>3.65</v>
      </c>
      <c r="D103" s="73">
        <f t="shared" si="51"/>
        <v>4.881875</v>
      </c>
      <c r="E103" s="29">
        <f t="shared" si="73"/>
        <v>1208.9813575138771</v>
      </c>
      <c r="F103" s="29">
        <f t="shared" si="56"/>
        <v>16.56138845909415</v>
      </c>
      <c r="G103" s="29">
        <f t="shared" si="71"/>
        <v>22.150857064038426</v>
      </c>
      <c r="H103" s="17">
        <f t="shared" si="57"/>
        <v>1617.012565674811</v>
      </c>
      <c r="I103" s="29">
        <f t="shared" si="58"/>
        <v>2.2250485660981263</v>
      </c>
      <c r="J103" s="29">
        <f t="shared" si="52"/>
        <v>20.847057720369893</v>
      </c>
      <c r="K103" s="39">
        <f t="shared" si="59"/>
        <v>1400</v>
      </c>
      <c r="L103" s="49">
        <f t="shared" si="42"/>
        <v>0</v>
      </c>
      <c r="M103" s="48">
        <f t="shared" si="43"/>
        <v>3.6499999999999995</v>
      </c>
      <c r="N103" s="51">
        <f t="shared" si="53"/>
        <v>18.430500609176615</v>
      </c>
      <c r="O103" s="54">
        <f t="shared" si="72"/>
        <v>0.44999999999999996</v>
      </c>
      <c r="P103" s="34">
        <f t="shared" si="60"/>
        <v>1.7671458676442586</v>
      </c>
      <c r="Q103" s="30">
        <f t="shared" si="61"/>
        <v>0</v>
      </c>
      <c r="R103" s="58">
        <f t="shared" si="62"/>
        <v>0</v>
      </c>
      <c r="S103" s="58">
        <f t="shared" si="63"/>
        <v>1366.6322406889044</v>
      </c>
      <c r="T103" s="58">
        <f t="shared" si="44"/>
        <v>100</v>
      </c>
      <c r="U103" s="88" t="str">
        <f>IF(R103=0,"-",FORECAST($C$8,Инклинометрия!$B$2:$B$152,Инклинометрия!$A$2:$A$152))</f>
        <v>-</v>
      </c>
      <c r="V103" s="88" t="str">
        <f>IF(R103=0,"-",FORECAST($C$8-R103,Инклинометрия!$B$2:$B$152,Инклинометрия!$A$2:$A$152))</f>
        <v>-</v>
      </c>
      <c r="W103" s="88">
        <f>IF(R103&gt;0,FORECAST($C$8,Инклинометрия!$B$2:$B$152,Инклинометрия!$A$2:$A$152),IF(AB103=$C$8,"-",FORECAST($C$8-AB103,Инклинометрия!$B$2:$B$152,Инклинометрия!$A$2:$A$152)))</f>
        <v>1298.3006286544592</v>
      </c>
      <c r="X103" s="88">
        <f>IF(S103=0,"-",FORECAST($C$8-(S103+AB103),Инклинометрия!$B$2:$B$152,Инклинометрия!$A$2:$A$152))</f>
        <v>0</v>
      </c>
      <c r="Y103" s="88">
        <f>FORECAST($C$8+T103,Инклинометрия!$B$2:$B$152,Инклинометрия!$A$2:$A$152)</f>
        <v>1425</v>
      </c>
      <c r="Z103" s="88">
        <f>IF(R103=0,FORECAST($C$6-T103,Инклинометрия!$B$2:$B$152,Инклинометрия!$A$2:$A$152),FORECAST($C$8,Инклинометрия!$B$2:$B$152,Инклинометрия!$A$2:$A$152))</f>
        <v>1330</v>
      </c>
      <c r="AA103" s="61">
        <f t="shared" si="45"/>
        <v>1208.9813575138771</v>
      </c>
      <c r="AB103" s="62">
        <f t="shared" si="64"/>
        <v>33.367759311095639</v>
      </c>
      <c r="AC103" s="62">
        <f t="shared" si="46"/>
        <v>0</v>
      </c>
      <c r="AD103" s="65">
        <f>IF(R103=0,FORECAST($C$8,Инклинометрия!$B$2:$B$152,Инклинометрия!$A$2:$A$152),V103)</f>
        <v>1330</v>
      </c>
      <c r="AE103" s="65">
        <f>FORECAST($C$8-(R103+AA103),Инклинометрия!$B$2:$B$152,Инклинометрия!$A$2:$A$152)</f>
        <v>181.46771036181673</v>
      </c>
      <c r="AF103" s="65">
        <f>IF(AB103=0,"-",FORECAST($C$8,Инклинометрия!$B$2:$B$152,Инклинометрия!$A$2:$A$152))</f>
        <v>1330</v>
      </c>
      <c r="AG103" s="65">
        <f>IF(AB103=0,"-",FORECAST($C$8-AB103,Инклинометрия!$B$2:$B$152,Инклинометрия!$A$2:$A$152))</f>
        <v>1298.3006286544592</v>
      </c>
      <c r="AH103" s="65" t="str">
        <f>IF(AC103=0,"-",FORECAST($C$8+AC103,Инклинометрия!$B$2:$B$152,Инклинометрия!$A$2:$A$152))</f>
        <v>-</v>
      </c>
      <c r="AI103" s="89" t="str">
        <f>IF(AC103=0,"-",FORECAST($C$8,Инклинометрия!$B$2:$B$152,Инклинометрия!$A$2:$A$152))</f>
        <v>-</v>
      </c>
      <c r="AJ103" s="28"/>
      <c r="AK103" s="67">
        <f t="shared" si="65"/>
        <v>0</v>
      </c>
      <c r="AL103" s="28">
        <f t="shared" si="66"/>
        <v>0</v>
      </c>
      <c r="AM103" s="28">
        <f t="shared" si="67"/>
        <v>0.1</v>
      </c>
      <c r="AN103" s="26">
        <f t="shared" si="68"/>
        <v>0.1</v>
      </c>
      <c r="AO103" s="87">
        <f t="shared" si="69"/>
        <v>101325</v>
      </c>
      <c r="AP103" s="87">
        <f t="shared" si="47"/>
        <v>0</v>
      </c>
      <c r="AQ103" s="66">
        <f t="shared" si="48"/>
        <v>12690314.615415914</v>
      </c>
      <c r="AR103" s="66">
        <f t="shared" si="49"/>
        <v>11075581.184087299</v>
      </c>
      <c r="AS103" s="66">
        <f t="shared" si="50"/>
        <v>784800</v>
      </c>
      <c r="AT103" s="45">
        <f t="shared" si="54"/>
        <v>13576439.615415914</v>
      </c>
      <c r="AU103" s="75"/>
    </row>
    <row r="104" spans="2:47" x14ac:dyDescent="0.3">
      <c r="B104" s="41">
        <f t="shared" si="55"/>
        <v>370</v>
      </c>
      <c r="C104" s="8">
        <f t="shared" si="70"/>
        <v>3.7</v>
      </c>
      <c r="D104" s="73">
        <f t="shared" si="51"/>
        <v>4.9487500000000004</v>
      </c>
      <c r="E104" s="29">
        <f t="shared" si="73"/>
        <v>1225.5427459729717</v>
      </c>
      <c r="F104" s="29">
        <f t="shared" si="56"/>
        <v>16.561388459094299</v>
      </c>
      <c r="G104" s="29">
        <f t="shared" si="71"/>
        <v>22.150857064038622</v>
      </c>
      <c r="H104" s="17">
        <f t="shared" si="57"/>
        <v>1639.1634227388495</v>
      </c>
      <c r="I104" s="29">
        <f t="shared" si="58"/>
        <v>2.2250485660981263</v>
      </c>
      <c r="J104" s="29">
        <f t="shared" si="52"/>
        <v>20.847057720369985</v>
      </c>
      <c r="K104" s="39">
        <f t="shared" si="59"/>
        <v>1400</v>
      </c>
      <c r="L104" s="49">
        <f t="shared" si="42"/>
        <v>0</v>
      </c>
      <c r="M104" s="48">
        <f t="shared" si="43"/>
        <v>3.7000000000000006</v>
      </c>
      <c r="N104" s="51">
        <f t="shared" si="53"/>
        <v>18.380500609176618</v>
      </c>
      <c r="O104" s="54">
        <f t="shared" si="72"/>
        <v>0.49999999999999994</v>
      </c>
      <c r="P104" s="34">
        <f t="shared" si="60"/>
        <v>1.7671458676442586</v>
      </c>
      <c r="Q104" s="30">
        <f t="shared" si="61"/>
        <v>0</v>
      </c>
      <c r="R104" s="58">
        <f t="shared" si="62"/>
        <v>0</v>
      </c>
      <c r="S104" s="58">
        <f t="shared" si="63"/>
        <v>1362.9247118765604</v>
      </c>
      <c r="T104" s="58">
        <f t="shared" si="44"/>
        <v>100</v>
      </c>
      <c r="U104" s="88" t="str">
        <f>IF(R104=0,"-",FORECAST($C$8,Инклинометрия!$B$2:$B$152,Инклинометрия!$A$2:$A$152))</f>
        <v>-</v>
      </c>
      <c r="V104" s="88" t="str">
        <f>IF(R104=0,"-",FORECAST($C$8-R104,Инклинометрия!$B$2:$B$152,Инклинометрия!$A$2:$A$152))</f>
        <v>-</v>
      </c>
      <c r="W104" s="88">
        <f>IF(R104&gt;0,FORECAST($C$8,Инклинометрия!$B$2:$B$152,Инклинометрия!$A$2:$A$152),IF(AB104=$C$8,"-",FORECAST($C$8-AB104,Инклинометрия!$B$2:$B$152,Инклинометрия!$A$2:$A$152)))</f>
        <v>1294.7784762827323</v>
      </c>
      <c r="X104" s="88">
        <f>IF(S104=0,"-",FORECAST($C$8-(S104+AB104),Инклинометрия!$B$2:$B$152,Инклинометрия!$A$2:$A$152))</f>
        <v>0</v>
      </c>
      <c r="Y104" s="88">
        <f>FORECAST($C$8+T104,Инклинометрия!$B$2:$B$152,Инклинометрия!$A$2:$A$152)</f>
        <v>1425</v>
      </c>
      <c r="Z104" s="88">
        <f>IF(R104=0,FORECAST($C$6-T104,Инклинометрия!$B$2:$B$152,Инклинометрия!$A$2:$A$152),FORECAST($C$8,Инклинометрия!$B$2:$B$152,Инклинометрия!$A$2:$A$152))</f>
        <v>1330</v>
      </c>
      <c r="AA104" s="61">
        <f t="shared" si="45"/>
        <v>1225.5427459729717</v>
      </c>
      <c r="AB104" s="62">
        <f t="shared" si="64"/>
        <v>37.075288123439599</v>
      </c>
      <c r="AC104" s="62">
        <f t="shared" si="46"/>
        <v>0</v>
      </c>
      <c r="AD104" s="65">
        <f>IF(R104=0,FORECAST($C$8,Инклинометрия!$B$2:$B$152,Инклинометрия!$A$2:$A$152),V104)</f>
        <v>1330</v>
      </c>
      <c r="AE104" s="65">
        <f>FORECAST($C$8-(R104+AA104),Инклинометрия!$B$2:$B$152,Инклинометрия!$A$2:$A$152)</f>
        <v>165.73439132567685</v>
      </c>
      <c r="AF104" s="65">
        <f>IF(AB104=0,"-",FORECAST($C$8,Инклинометрия!$B$2:$B$152,Инклинометрия!$A$2:$A$152))</f>
        <v>1330</v>
      </c>
      <c r="AG104" s="65">
        <f>IF(AB104=0,"-",FORECAST($C$8-AB104,Инклинометрия!$B$2:$B$152,Инклинометрия!$A$2:$A$152))</f>
        <v>1294.7784762827323</v>
      </c>
      <c r="AH104" s="65" t="str">
        <f>IF(AC104=0,"-",FORECAST($C$8+AC104,Инклинометрия!$B$2:$B$152,Инклинометрия!$A$2:$A$152))</f>
        <v>-</v>
      </c>
      <c r="AI104" s="89" t="str">
        <f>IF(AC104=0,"-",FORECAST($C$8,Инклинометрия!$B$2:$B$152,Инклинометрия!$A$2:$A$152))</f>
        <v>-</v>
      </c>
      <c r="AJ104" s="28"/>
      <c r="AK104" s="67">
        <f t="shared" si="65"/>
        <v>0</v>
      </c>
      <c r="AL104" s="28">
        <f t="shared" si="66"/>
        <v>0</v>
      </c>
      <c r="AM104" s="28">
        <f t="shared" si="67"/>
        <v>0.1</v>
      </c>
      <c r="AN104" s="26">
        <f t="shared" si="68"/>
        <v>0.1</v>
      </c>
      <c r="AO104" s="87">
        <f t="shared" si="69"/>
        <v>101325</v>
      </c>
      <c r="AP104" s="87">
        <f t="shared" si="47"/>
        <v>0</v>
      </c>
      <c r="AQ104" s="66">
        <f t="shared" si="48"/>
        <v>12864154.541654492</v>
      </c>
      <c r="AR104" s="66">
        <f t="shared" si="49"/>
        <v>11085401.315652557</v>
      </c>
      <c r="AS104" s="66">
        <f t="shared" si="50"/>
        <v>784800</v>
      </c>
      <c r="AT104" s="45">
        <f t="shared" si="54"/>
        <v>13750279.541654492</v>
      </c>
      <c r="AU104" s="75"/>
    </row>
    <row r="105" spans="2:47" x14ac:dyDescent="0.3">
      <c r="B105" s="41">
        <f t="shared" si="55"/>
        <v>375</v>
      </c>
      <c r="C105" s="8">
        <f t="shared" si="70"/>
        <v>3.75</v>
      </c>
      <c r="D105" s="73">
        <f t="shared" si="51"/>
        <v>5.015625</v>
      </c>
      <c r="E105" s="29">
        <f t="shared" si="73"/>
        <v>1242.1041344320658</v>
      </c>
      <c r="F105" s="29">
        <f t="shared" si="56"/>
        <v>16.56138845909415</v>
      </c>
      <c r="G105" s="29">
        <f t="shared" si="71"/>
        <v>22.150857064038426</v>
      </c>
      <c r="H105" s="17">
        <f t="shared" si="57"/>
        <v>1661.314279802888</v>
      </c>
      <c r="I105" s="29">
        <f t="shared" si="58"/>
        <v>2.2250485660981263</v>
      </c>
      <c r="J105" s="29">
        <f t="shared" si="52"/>
        <v>20.847057720369893</v>
      </c>
      <c r="K105" s="39">
        <f t="shared" si="59"/>
        <v>1400</v>
      </c>
      <c r="L105" s="49">
        <f t="shared" si="42"/>
        <v>0</v>
      </c>
      <c r="M105" s="48">
        <f t="shared" si="43"/>
        <v>3.7500000000000004</v>
      </c>
      <c r="N105" s="51">
        <f t="shared" si="53"/>
        <v>18.330500609176617</v>
      </c>
      <c r="O105" s="54">
        <f t="shared" si="72"/>
        <v>0.54999999999999993</v>
      </c>
      <c r="P105" s="34">
        <f t="shared" si="60"/>
        <v>1.7671458676442586</v>
      </c>
      <c r="Q105" s="30">
        <f t="shared" si="61"/>
        <v>0</v>
      </c>
      <c r="R105" s="58">
        <f t="shared" si="62"/>
        <v>0</v>
      </c>
      <c r="S105" s="58">
        <f t="shared" si="63"/>
        <v>1359.2171830642164</v>
      </c>
      <c r="T105" s="58">
        <f t="shared" si="44"/>
        <v>100</v>
      </c>
      <c r="U105" s="88" t="str">
        <f>IF(R105=0,"-",FORECAST($C$8,Инклинометрия!$B$2:$B$152,Инклинометрия!$A$2:$A$152))</f>
        <v>-</v>
      </c>
      <c r="V105" s="88" t="str">
        <f>IF(R105=0,"-",FORECAST($C$8-R105,Инклинометрия!$B$2:$B$152,Инклинометрия!$A$2:$A$152))</f>
        <v>-</v>
      </c>
      <c r="W105" s="88">
        <f>IF(R105&gt;0,FORECAST($C$8,Инклинометрия!$B$2:$B$152,Инклинометрия!$A$2:$A$152),IF(AB105=$C$8,"-",FORECAST($C$8-AB105,Инклинометрия!$B$2:$B$152,Инклинометрия!$A$2:$A$152)))</f>
        <v>1291.2563239110057</v>
      </c>
      <c r="X105" s="88">
        <f>IF(S105=0,"-",FORECAST($C$8-(S105+AB105),Инклинометрия!$B$2:$B$152,Инклинометрия!$A$2:$A$152))</f>
        <v>0</v>
      </c>
      <c r="Y105" s="88">
        <f>FORECAST($C$8+T105,Инклинометрия!$B$2:$B$152,Инклинометрия!$A$2:$A$152)</f>
        <v>1425</v>
      </c>
      <c r="Z105" s="88">
        <f>IF(R105=0,FORECAST($C$6-T105,Инклинометрия!$B$2:$B$152,Инклинометрия!$A$2:$A$152),FORECAST($C$8,Инклинометрия!$B$2:$B$152,Инклинометрия!$A$2:$A$152))</f>
        <v>1330</v>
      </c>
      <c r="AA105" s="61">
        <f t="shared" si="45"/>
        <v>1242.1041344320658</v>
      </c>
      <c r="AB105" s="62">
        <f t="shared" si="64"/>
        <v>40.782816935783558</v>
      </c>
      <c r="AC105" s="62">
        <f t="shared" si="46"/>
        <v>0</v>
      </c>
      <c r="AD105" s="65">
        <f>IF(R105=0,FORECAST($C$8,Инклинометрия!$B$2:$B$152,Инклинометрия!$A$2:$A$152),V105)</f>
        <v>1330</v>
      </c>
      <c r="AE105" s="65">
        <f>FORECAST($C$8-(R105+AA105),Инклинометрия!$B$2:$B$152,Инклинометрия!$A$2:$A$152)</f>
        <v>150.00107228953743</v>
      </c>
      <c r="AF105" s="65">
        <f>IF(AB105=0,"-",FORECAST($C$8,Инклинометрия!$B$2:$B$152,Инклинометрия!$A$2:$A$152))</f>
        <v>1330</v>
      </c>
      <c r="AG105" s="65">
        <f>IF(AB105=0,"-",FORECAST($C$8-AB105,Инклинометрия!$B$2:$B$152,Инклинометрия!$A$2:$A$152))</f>
        <v>1291.2563239110057</v>
      </c>
      <c r="AH105" s="65" t="str">
        <f>IF(AC105=0,"-",FORECAST($C$8+AC105,Инклинометрия!$B$2:$B$152,Инклинометрия!$A$2:$A$152))</f>
        <v>-</v>
      </c>
      <c r="AI105" s="89" t="str">
        <f>IF(AC105=0,"-",FORECAST($C$8,Инклинометрия!$B$2:$B$152,Инклинометрия!$A$2:$A$152))</f>
        <v>-</v>
      </c>
      <c r="AJ105" s="28"/>
      <c r="AK105" s="67">
        <f t="shared" si="65"/>
        <v>0</v>
      </c>
      <c r="AL105" s="28">
        <f t="shared" si="66"/>
        <v>0</v>
      </c>
      <c r="AM105" s="28">
        <f t="shared" si="67"/>
        <v>0.1</v>
      </c>
      <c r="AN105" s="26">
        <f t="shared" si="68"/>
        <v>0.1</v>
      </c>
      <c r="AO105" s="87">
        <f t="shared" si="69"/>
        <v>101325</v>
      </c>
      <c r="AP105" s="87">
        <f t="shared" si="47"/>
        <v>0</v>
      </c>
      <c r="AQ105" s="66">
        <f t="shared" si="48"/>
        <v>13037994.467893066</v>
      </c>
      <c r="AR105" s="66">
        <f t="shared" si="49"/>
        <v>11095221.447217811</v>
      </c>
      <c r="AS105" s="66">
        <f t="shared" si="50"/>
        <v>784800</v>
      </c>
      <c r="AT105" s="45">
        <f t="shared" si="54"/>
        <v>13924119.467893066</v>
      </c>
      <c r="AU105" s="75"/>
    </row>
    <row r="106" spans="2:47" x14ac:dyDescent="0.3">
      <c r="B106" s="41">
        <f t="shared" si="55"/>
        <v>380</v>
      </c>
      <c r="C106" s="8">
        <f t="shared" si="70"/>
        <v>3.8000000000000003</v>
      </c>
      <c r="D106" s="73">
        <f t="shared" si="51"/>
        <v>5.0825000000000005</v>
      </c>
      <c r="E106" s="29">
        <f t="shared" si="73"/>
        <v>1258.66552289116</v>
      </c>
      <c r="F106" s="29">
        <f t="shared" si="56"/>
        <v>16.561388459094299</v>
      </c>
      <c r="G106" s="29">
        <f t="shared" si="71"/>
        <v>22.150857064038622</v>
      </c>
      <c r="H106" s="17">
        <f t="shared" si="57"/>
        <v>1683.4651368669265</v>
      </c>
      <c r="I106" s="29">
        <f t="shared" si="58"/>
        <v>2.2250485660981263</v>
      </c>
      <c r="J106" s="29">
        <f t="shared" si="52"/>
        <v>20.847057720369985</v>
      </c>
      <c r="K106" s="39">
        <f t="shared" si="59"/>
        <v>1400</v>
      </c>
      <c r="L106" s="49">
        <f t="shared" si="42"/>
        <v>0</v>
      </c>
      <c r="M106" s="48">
        <f t="shared" si="43"/>
        <v>3.8</v>
      </c>
      <c r="N106" s="51">
        <f t="shared" si="53"/>
        <v>18.280500609176617</v>
      </c>
      <c r="O106" s="54">
        <f t="shared" si="72"/>
        <v>0.59999999999999987</v>
      </c>
      <c r="P106" s="34">
        <f t="shared" si="60"/>
        <v>1.7671458676442586</v>
      </c>
      <c r="Q106" s="30">
        <f t="shared" si="61"/>
        <v>0</v>
      </c>
      <c r="R106" s="58">
        <f t="shared" si="62"/>
        <v>0</v>
      </c>
      <c r="S106" s="58">
        <f t="shared" si="63"/>
        <v>1355.5096542518725</v>
      </c>
      <c r="T106" s="58">
        <f t="shared" si="44"/>
        <v>100</v>
      </c>
      <c r="U106" s="88" t="str">
        <f>IF(R106=0,"-",FORECAST($C$8,Инклинометрия!$B$2:$B$152,Инклинометрия!$A$2:$A$152))</f>
        <v>-</v>
      </c>
      <c r="V106" s="88" t="str">
        <f>IF(R106=0,"-",FORECAST($C$8-R106,Инклинометрия!$B$2:$B$152,Инклинометрия!$A$2:$A$152))</f>
        <v>-</v>
      </c>
      <c r="W106" s="88">
        <f>IF(R106&gt;0,FORECAST($C$8,Инклинометрия!$B$2:$B$152,Инклинометрия!$A$2:$A$152),IF(AB106=$C$8,"-",FORECAST($C$8-AB106,Инклинометрия!$B$2:$B$152,Инклинометрия!$A$2:$A$152)))</f>
        <v>1287.7341715392788</v>
      </c>
      <c r="X106" s="88">
        <f>IF(S106=0,"-",FORECAST($C$8-(S106+AB106),Инклинометрия!$B$2:$B$152,Инклинометрия!$A$2:$A$152))</f>
        <v>0</v>
      </c>
      <c r="Y106" s="88">
        <f>FORECAST($C$8+T106,Инклинометрия!$B$2:$B$152,Инклинометрия!$A$2:$A$152)</f>
        <v>1425</v>
      </c>
      <c r="Z106" s="88">
        <f>IF(R106=0,FORECAST($C$6-T106,Инклинометрия!$B$2:$B$152,Инклинометрия!$A$2:$A$152),FORECAST($C$8,Инклинометрия!$B$2:$B$152,Инклинометрия!$A$2:$A$152))</f>
        <v>1330</v>
      </c>
      <c r="AA106" s="61">
        <f t="shared" si="45"/>
        <v>1258.66552289116</v>
      </c>
      <c r="AB106" s="62">
        <f t="shared" si="64"/>
        <v>44.490345748127517</v>
      </c>
      <c r="AC106" s="62">
        <f t="shared" si="46"/>
        <v>0</v>
      </c>
      <c r="AD106" s="65">
        <f>IF(R106=0,FORECAST($C$8,Инклинометрия!$B$2:$B$152,Инклинометрия!$A$2:$A$152),V106)</f>
        <v>1330</v>
      </c>
      <c r="AE106" s="65">
        <f>FORECAST($C$8-(R106+AA106),Инклинометрия!$B$2:$B$152,Инклинометрия!$A$2:$A$152)</f>
        <v>134.26775325339801</v>
      </c>
      <c r="AF106" s="65">
        <f>IF(AB106=0,"-",FORECAST($C$8,Инклинометрия!$B$2:$B$152,Инклинометрия!$A$2:$A$152))</f>
        <v>1330</v>
      </c>
      <c r="AG106" s="65">
        <f>IF(AB106=0,"-",FORECAST($C$8-AB106,Инклинометрия!$B$2:$B$152,Инклинометрия!$A$2:$A$152))</f>
        <v>1287.7341715392788</v>
      </c>
      <c r="AH106" s="65" t="str">
        <f>IF(AC106=0,"-",FORECAST($C$8+AC106,Инклинометрия!$B$2:$B$152,Инклинометрия!$A$2:$A$152))</f>
        <v>-</v>
      </c>
      <c r="AI106" s="89" t="str">
        <f>IF(AC106=0,"-",FORECAST($C$8,Инклинометрия!$B$2:$B$152,Инклинометрия!$A$2:$A$152))</f>
        <v>-</v>
      </c>
      <c r="AJ106" s="28"/>
      <c r="AK106" s="67">
        <f t="shared" si="65"/>
        <v>0</v>
      </c>
      <c r="AL106" s="28">
        <f t="shared" si="66"/>
        <v>0</v>
      </c>
      <c r="AM106" s="28">
        <f t="shared" si="67"/>
        <v>0.1</v>
      </c>
      <c r="AN106" s="26">
        <f t="shared" si="68"/>
        <v>0.1</v>
      </c>
      <c r="AO106" s="87">
        <f t="shared" si="69"/>
        <v>101325</v>
      </c>
      <c r="AP106" s="87">
        <f t="shared" si="47"/>
        <v>0</v>
      </c>
      <c r="AQ106" s="66">
        <f t="shared" si="48"/>
        <v>13211834.39413164</v>
      </c>
      <c r="AR106" s="66">
        <f t="shared" si="49"/>
        <v>11105041.578783065</v>
      </c>
      <c r="AS106" s="66">
        <f t="shared" si="50"/>
        <v>784800</v>
      </c>
      <c r="AT106" s="45">
        <f t="shared" si="54"/>
        <v>14097959.39413164</v>
      </c>
      <c r="AU106" s="75"/>
    </row>
    <row r="107" spans="2:47" x14ac:dyDescent="0.3">
      <c r="B107" s="41">
        <f t="shared" si="55"/>
        <v>385</v>
      </c>
      <c r="C107" s="8">
        <f t="shared" si="70"/>
        <v>3.85</v>
      </c>
      <c r="D107" s="73">
        <f t="shared" si="51"/>
        <v>5.149375</v>
      </c>
      <c r="E107" s="29">
        <f t="shared" si="73"/>
        <v>1275.2269113502541</v>
      </c>
      <c r="F107" s="29">
        <f t="shared" si="56"/>
        <v>16.56138845909415</v>
      </c>
      <c r="G107" s="29">
        <f t="shared" si="71"/>
        <v>22.150857064038426</v>
      </c>
      <c r="H107" s="17">
        <f t="shared" si="57"/>
        <v>1705.615993930965</v>
      </c>
      <c r="I107" s="29">
        <f t="shared" si="58"/>
        <v>2.2250485660981263</v>
      </c>
      <c r="J107" s="29">
        <f t="shared" si="52"/>
        <v>20.847057720369893</v>
      </c>
      <c r="K107" s="39">
        <f t="shared" si="59"/>
        <v>1400</v>
      </c>
      <c r="L107" s="49">
        <f t="shared" si="42"/>
        <v>0</v>
      </c>
      <c r="M107" s="48">
        <f t="shared" si="43"/>
        <v>3.8499999999999996</v>
      </c>
      <c r="N107" s="51">
        <f t="shared" si="53"/>
        <v>18.23050060917662</v>
      </c>
      <c r="O107" s="54">
        <f t="shared" si="72"/>
        <v>0.64999999999999991</v>
      </c>
      <c r="P107" s="34">
        <f t="shared" si="60"/>
        <v>1.7671458676442586</v>
      </c>
      <c r="Q107" s="30">
        <f t="shared" si="61"/>
        <v>0</v>
      </c>
      <c r="R107" s="58">
        <f t="shared" si="62"/>
        <v>0</v>
      </c>
      <c r="S107" s="58">
        <f t="shared" si="63"/>
        <v>1351.8021254395285</v>
      </c>
      <c r="T107" s="58">
        <f t="shared" si="44"/>
        <v>100</v>
      </c>
      <c r="U107" s="88" t="str">
        <f>IF(R107=0,"-",FORECAST($C$8,Инклинометрия!$B$2:$B$152,Инклинометрия!$A$2:$A$152))</f>
        <v>-</v>
      </c>
      <c r="V107" s="88" t="str">
        <f>IF(R107=0,"-",FORECAST($C$8-R107,Инклинометрия!$B$2:$B$152,Инклинометрия!$A$2:$A$152))</f>
        <v>-</v>
      </c>
      <c r="W107" s="88">
        <f>IF(R107&gt;0,FORECAST($C$8,Инклинометрия!$B$2:$B$152,Инклинометрия!$A$2:$A$152),IF(AB107=$C$8,"-",FORECAST($C$8-AB107,Инклинометрия!$B$2:$B$152,Инклинометрия!$A$2:$A$152)))</f>
        <v>1284.2120191675519</v>
      </c>
      <c r="X107" s="88">
        <f>IF(S107=0,"-",FORECAST($C$8-(S107+AB107),Инклинометрия!$B$2:$B$152,Инклинометрия!$A$2:$A$152))</f>
        <v>0</v>
      </c>
      <c r="Y107" s="88">
        <f>FORECAST($C$8+T107,Инклинометрия!$B$2:$B$152,Инклинометрия!$A$2:$A$152)</f>
        <v>1425</v>
      </c>
      <c r="Z107" s="88">
        <f>IF(R107=0,FORECAST($C$6-T107,Инклинометрия!$B$2:$B$152,Инклинометрия!$A$2:$A$152),FORECAST($C$8,Инклинометрия!$B$2:$B$152,Инклинометрия!$A$2:$A$152))</f>
        <v>1330</v>
      </c>
      <c r="AA107" s="61">
        <f t="shared" si="45"/>
        <v>1275.2269113502541</v>
      </c>
      <c r="AB107" s="62">
        <f t="shared" si="64"/>
        <v>48.197874560471476</v>
      </c>
      <c r="AC107" s="62">
        <f t="shared" si="46"/>
        <v>0</v>
      </c>
      <c r="AD107" s="65">
        <f>IF(R107=0,FORECAST($C$8,Инклинометрия!$B$2:$B$152,Инклинометрия!$A$2:$A$152),V107)</f>
        <v>1330</v>
      </c>
      <c r="AE107" s="65">
        <f>FORECAST($C$8-(R107+AA107),Инклинометрия!$B$2:$B$152,Инклинометрия!$A$2:$A$152)</f>
        <v>118.53443421725859</v>
      </c>
      <c r="AF107" s="65">
        <f>IF(AB107=0,"-",FORECAST($C$8,Инклинометрия!$B$2:$B$152,Инклинометрия!$A$2:$A$152))</f>
        <v>1330</v>
      </c>
      <c r="AG107" s="65">
        <f>IF(AB107=0,"-",FORECAST($C$8-AB107,Инклинометрия!$B$2:$B$152,Инклинометрия!$A$2:$A$152))</f>
        <v>1284.2120191675519</v>
      </c>
      <c r="AH107" s="65" t="str">
        <f>IF(AC107=0,"-",FORECAST($C$8+AC107,Инклинометрия!$B$2:$B$152,Инклинометрия!$A$2:$A$152))</f>
        <v>-</v>
      </c>
      <c r="AI107" s="89" t="str">
        <f>IF(AC107=0,"-",FORECAST($C$8,Инклинометрия!$B$2:$B$152,Инклинометрия!$A$2:$A$152))</f>
        <v>-</v>
      </c>
      <c r="AJ107" s="28"/>
      <c r="AK107" s="67">
        <f t="shared" si="65"/>
        <v>0</v>
      </c>
      <c r="AL107" s="28">
        <f t="shared" si="66"/>
        <v>0</v>
      </c>
      <c r="AM107" s="28">
        <f t="shared" si="67"/>
        <v>0.1</v>
      </c>
      <c r="AN107" s="26">
        <f t="shared" si="68"/>
        <v>0.1</v>
      </c>
      <c r="AO107" s="87">
        <f t="shared" si="69"/>
        <v>101325</v>
      </c>
      <c r="AP107" s="87">
        <f t="shared" si="47"/>
        <v>0</v>
      </c>
      <c r="AQ107" s="66">
        <f t="shared" si="48"/>
        <v>13385674.320370214</v>
      </c>
      <c r="AR107" s="66">
        <f t="shared" si="49"/>
        <v>11114861.710348321</v>
      </c>
      <c r="AS107" s="66">
        <f t="shared" si="50"/>
        <v>784800</v>
      </c>
      <c r="AT107" s="45">
        <f t="shared" si="54"/>
        <v>14271799.320370214</v>
      </c>
      <c r="AU107" s="75"/>
    </row>
    <row r="108" spans="2:47" x14ac:dyDescent="0.3">
      <c r="B108" s="41">
        <f t="shared" si="55"/>
        <v>390</v>
      </c>
      <c r="C108" s="8">
        <f t="shared" si="70"/>
        <v>3.9</v>
      </c>
      <c r="D108" s="73">
        <f t="shared" si="51"/>
        <v>5.2162499999999996</v>
      </c>
      <c r="E108" s="29">
        <f t="shared" si="73"/>
        <v>1291.7882998093482</v>
      </c>
      <c r="F108" s="29">
        <f t="shared" si="56"/>
        <v>16.56138845909415</v>
      </c>
      <c r="G108" s="29">
        <f t="shared" si="71"/>
        <v>22.150857064038426</v>
      </c>
      <c r="H108" s="17">
        <f t="shared" si="57"/>
        <v>1727.7668509950036</v>
      </c>
      <c r="I108" s="29">
        <f t="shared" si="58"/>
        <v>2.2250485660981263</v>
      </c>
      <c r="J108" s="29">
        <f t="shared" si="52"/>
        <v>20.847057720369893</v>
      </c>
      <c r="K108" s="39">
        <f t="shared" si="59"/>
        <v>1400</v>
      </c>
      <c r="L108" s="49">
        <f t="shared" si="42"/>
        <v>0</v>
      </c>
      <c r="M108" s="48">
        <f t="shared" si="43"/>
        <v>3.8999999999999995</v>
      </c>
      <c r="N108" s="51">
        <f t="shared" si="53"/>
        <v>18.180500609176615</v>
      </c>
      <c r="O108" s="54">
        <f t="shared" si="72"/>
        <v>0.69999999999999984</v>
      </c>
      <c r="P108" s="34">
        <f t="shared" si="60"/>
        <v>1.7671458676442586</v>
      </c>
      <c r="Q108" s="30">
        <f t="shared" si="61"/>
        <v>0</v>
      </c>
      <c r="R108" s="58">
        <f t="shared" si="62"/>
        <v>0</v>
      </c>
      <c r="S108" s="58">
        <f t="shared" si="63"/>
        <v>1348.0945966271845</v>
      </c>
      <c r="T108" s="58">
        <f t="shared" si="44"/>
        <v>100</v>
      </c>
      <c r="U108" s="88" t="str">
        <f>IF(R108=0,"-",FORECAST($C$8,Инклинометрия!$B$2:$B$152,Инклинометрия!$A$2:$A$152))</f>
        <v>-</v>
      </c>
      <c r="V108" s="88" t="str">
        <f>IF(R108=0,"-",FORECAST($C$8-R108,Инклинометрия!$B$2:$B$152,Инклинометрия!$A$2:$A$152))</f>
        <v>-</v>
      </c>
      <c r="W108" s="88">
        <f>IF(R108&gt;0,FORECAST($C$8,Инклинометрия!$B$2:$B$152,Инклинометрия!$A$2:$A$152),IF(AB108=$C$8,"-",FORECAST($C$8-AB108,Инклинометрия!$B$2:$B$152,Инклинометрия!$A$2:$A$152)))</f>
        <v>1280.6898667958253</v>
      </c>
      <c r="X108" s="88">
        <f>IF(S108=0,"-",FORECAST($C$8-(S108+AB108),Инклинометрия!$B$2:$B$152,Инклинометрия!$A$2:$A$152))</f>
        <v>0</v>
      </c>
      <c r="Y108" s="88">
        <f>FORECAST($C$8+T108,Инклинометрия!$B$2:$B$152,Инклинометрия!$A$2:$A$152)</f>
        <v>1425</v>
      </c>
      <c r="Z108" s="88">
        <f>IF(R108=0,FORECAST($C$6-T108,Инклинометрия!$B$2:$B$152,Инклинометрия!$A$2:$A$152),FORECAST($C$8,Инклинометрия!$B$2:$B$152,Инклинометрия!$A$2:$A$152))</f>
        <v>1330</v>
      </c>
      <c r="AA108" s="61">
        <f t="shared" si="45"/>
        <v>1291.7882998093482</v>
      </c>
      <c r="AB108" s="62">
        <f t="shared" si="64"/>
        <v>51.905403372815435</v>
      </c>
      <c r="AC108" s="62">
        <f t="shared" si="46"/>
        <v>0</v>
      </c>
      <c r="AD108" s="65">
        <f>IF(R108=0,FORECAST($C$8,Инклинометрия!$B$2:$B$152,Инклинометрия!$A$2:$A$152),V108)</f>
        <v>1330</v>
      </c>
      <c r="AE108" s="65">
        <f>FORECAST($C$8-(R108+AA108),Инклинометрия!$B$2:$B$152,Инклинометрия!$A$2:$A$152)</f>
        <v>102.80111518111916</v>
      </c>
      <c r="AF108" s="65">
        <f>IF(AB108=0,"-",FORECAST($C$8,Инклинометрия!$B$2:$B$152,Инклинометрия!$A$2:$A$152))</f>
        <v>1330</v>
      </c>
      <c r="AG108" s="65">
        <f>IF(AB108=0,"-",FORECAST($C$8-AB108,Инклинометрия!$B$2:$B$152,Инклинометрия!$A$2:$A$152))</f>
        <v>1280.6898667958253</v>
      </c>
      <c r="AH108" s="65" t="str">
        <f>IF(AC108=0,"-",FORECAST($C$8+AC108,Инклинометрия!$B$2:$B$152,Инклинометрия!$A$2:$A$152))</f>
        <v>-</v>
      </c>
      <c r="AI108" s="89" t="str">
        <f>IF(AC108=0,"-",FORECAST($C$8,Инклинометрия!$B$2:$B$152,Инклинометрия!$A$2:$A$152))</f>
        <v>-</v>
      </c>
      <c r="AJ108" s="28"/>
      <c r="AK108" s="67">
        <f t="shared" si="65"/>
        <v>0</v>
      </c>
      <c r="AL108" s="28">
        <f t="shared" si="66"/>
        <v>0</v>
      </c>
      <c r="AM108" s="28">
        <f t="shared" si="67"/>
        <v>0.1</v>
      </c>
      <c r="AN108" s="26">
        <f t="shared" si="68"/>
        <v>0.1</v>
      </c>
      <c r="AO108" s="87">
        <f t="shared" si="69"/>
        <v>101325</v>
      </c>
      <c r="AP108" s="87">
        <f t="shared" si="47"/>
        <v>0</v>
      </c>
      <c r="AQ108" s="66">
        <f t="shared" si="48"/>
        <v>13559514.246608786</v>
      </c>
      <c r="AR108" s="66">
        <f t="shared" si="49"/>
        <v>11124681.841913575</v>
      </c>
      <c r="AS108" s="66">
        <f t="shared" si="50"/>
        <v>784800</v>
      </c>
      <c r="AT108" s="45">
        <f t="shared" si="54"/>
        <v>14445639.246608786</v>
      </c>
      <c r="AU108" s="75"/>
    </row>
    <row r="109" spans="2:47" x14ac:dyDescent="0.3">
      <c r="B109" s="41">
        <f t="shared" si="55"/>
        <v>395</v>
      </c>
      <c r="C109" s="8">
        <f t="shared" si="70"/>
        <v>3.95</v>
      </c>
      <c r="D109" s="73">
        <f t="shared" si="51"/>
        <v>5.2831250000000001</v>
      </c>
      <c r="E109" s="29">
        <f t="shared" si="73"/>
        <v>1308.3496882684426</v>
      </c>
      <c r="F109" s="29">
        <f t="shared" si="56"/>
        <v>16.561388459094299</v>
      </c>
      <c r="G109" s="29">
        <f t="shared" si="71"/>
        <v>22.150857064038622</v>
      </c>
      <c r="H109" s="17">
        <f t="shared" si="57"/>
        <v>1749.9177080590421</v>
      </c>
      <c r="I109" s="29">
        <f t="shared" si="58"/>
        <v>2.2250485660981263</v>
      </c>
      <c r="J109" s="29">
        <f t="shared" si="52"/>
        <v>20.847057720369985</v>
      </c>
      <c r="K109" s="39">
        <f t="shared" si="59"/>
        <v>1400</v>
      </c>
      <c r="L109" s="49">
        <f t="shared" si="42"/>
        <v>0</v>
      </c>
      <c r="M109" s="48">
        <f t="shared" si="43"/>
        <v>3.95</v>
      </c>
      <c r="N109" s="51">
        <f t="shared" si="53"/>
        <v>18.130500609176615</v>
      </c>
      <c r="O109" s="54">
        <f t="shared" si="72"/>
        <v>0.74999999999999989</v>
      </c>
      <c r="P109" s="34">
        <f t="shared" si="60"/>
        <v>1.7671458676442586</v>
      </c>
      <c r="Q109" s="30">
        <f t="shared" si="61"/>
        <v>0</v>
      </c>
      <c r="R109" s="58">
        <f t="shared" si="62"/>
        <v>0</v>
      </c>
      <c r="S109" s="58">
        <f t="shared" si="63"/>
        <v>1344.3870678148405</v>
      </c>
      <c r="T109" s="58">
        <f t="shared" si="44"/>
        <v>100</v>
      </c>
      <c r="U109" s="88" t="str">
        <f>IF(R109=0,"-",FORECAST($C$8,Инклинометрия!$B$2:$B$152,Инклинометрия!$A$2:$A$152))</f>
        <v>-</v>
      </c>
      <c r="V109" s="88" t="str">
        <f>IF(R109=0,"-",FORECAST($C$8-R109,Инклинометрия!$B$2:$B$152,Инклинометрия!$A$2:$A$152))</f>
        <v>-</v>
      </c>
      <c r="W109" s="88">
        <f>IF(R109&gt;0,FORECAST($C$8,Инклинометрия!$B$2:$B$152,Инклинометрия!$A$2:$A$152),IF(AB109=$C$8,"-",FORECAST($C$8-AB109,Инклинометрия!$B$2:$B$152,Инклинометрия!$A$2:$A$152)))</f>
        <v>1277.1677144240984</v>
      </c>
      <c r="X109" s="88">
        <f>IF(S109=0,"-",FORECAST($C$8-(S109+AB109),Инклинометрия!$B$2:$B$152,Инклинометрия!$A$2:$A$152))</f>
        <v>0</v>
      </c>
      <c r="Y109" s="88">
        <f>FORECAST($C$8+T109,Инклинометрия!$B$2:$B$152,Инклинометрия!$A$2:$A$152)</f>
        <v>1425</v>
      </c>
      <c r="Z109" s="88">
        <f>IF(R109=0,FORECAST($C$6-T109,Инклинометрия!$B$2:$B$152,Инклинометрия!$A$2:$A$152),FORECAST($C$8,Инклинометрия!$B$2:$B$152,Инклинометрия!$A$2:$A$152))</f>
        <v>1330</v>
      </c>
      <c r="AA109" s="61">
        <f t="shared" si="45"/>
        <v>1308.3496882684426</v>
      </c>
      <c r="AB109" s="62">
        <f t="shared" si="64"/>
        <v>55.612932185159394</v>
      </c>
      <c r="AC109" s="62">
        <f t="shared" si="46"/>
        <v>0</v>
      </c>
      <c r="AD109" s="65">
        <f>IF(R109=0,FORECAST($C$8,Инклинометрия!$B$2:$B$152,Инклинометрия!$A$2:$A$152),V109)</f>
        <v>1330</v>
      </c>
      <c r="AE109" s="65">
        <f>FORECAST($C$8-(R109+AA109),Инклинометрия!$B$2:$B$152,Инклинометрия!$A$2:$A$152)</f>
        <v>87.067796144979525</v>
      </c>
      <c r="AF109" s="65">
        <f>IF(AB109=0,"-",FORECAST($C$8,Инклинометрия!$B$2:$B$152,Инклинометрия!$A$2:$A$152))</f>
        <v>1330</v>
      </c>
      <c r="AG109" s="65">
        <f>IF(AB109=0,"-",FORECAST($C$8-AB109,Инклинометрия!$B$2:$B$152,Инклинометрия!$A$2:$A$152))</f>
        <v>1277.1677144240984</v>
      </c>
      <c r="AH109" s="65" t="str">
        <f>IF(AC109=0,"-",FORECAST($C$8+AC109,Инклинометрия!$B$2:$B$152,Инклинометрия!$A$2:$A$152))</f>
        <v>-</v>
      </c>
      <c r="AI109" s="89" t="str">
        <f>IF(AC109=0,"-",FORECAST($C$8,Инклинометрия!$B$2:$B$152,Инклинометрия!$A$2:$A$152))</f>
        <v>-</v>
      </c>
      <c r="AJ109" s="28"/>
      <c r="AK109" s="67">
        <f t="shared" si="65"/>
        <v>0</v>
      </c>
      <c r="AL109" s="28">
        <f t="shared" si="66"/>
        <v>0</v>
      </c>
      <c r="AM109" s="28">
        <f t="shared" si="67"/>
        <v>0.1</v>
      </c>
      <c r="AN109" s="26">
        <f t="shared" si="68"/>
        <v>0.1</v>
      </c>
      <c r="AO109" s="87">
        <f t="shared" si="69"/>
        <v>101325</v>
      </c>
      <c r="AP109" s="87">
        <f t="shared" si="47"/>
        <v>0</v>
      </c>
      <c r="AQ109" s="66">
        <f t="shared" si="48"/>
        <v>13733354.172847362</v>
      </c>
      <c r="AR109" s="66">
        <f t="shared" si="49"/>
        <v>11134501.973478831</v>
      </c>
      <c r="AS109" s="66">
        <f t="shared" si="50"/>
        <v>784800</v>
      </c>
      <c r="AT109" s="45">
        <f t="shared" si="54"/>
        <v>14619479.172847362</v>
      </c>
      <c r="AU109" s="75"/>
    </row>
    <row r="110" spans="2:47" x14ac:dyDescent="0.3">
      <c r="B110" s="41">
        <f t="shared" si="55"/>
        <v>400</v>
      </c>
      <c r="C110" s="8">
        <f t="shared" si="70"/>
        <v>4</v>
      </c>
      <c r="D110" s="73">
        <f t="shared" si="51"/>
        <v>5.35</v>
      </c>
      <c r="E110" s="29">
        <f t="shared" si="73"/>
        <v>1324.9110767275367</v>
      </c>
      <c r="F110" s="29">
        <f t="shared" si="56"/>
        <v>16.56138845909415</v>
      </c>
      <c r="G110" s="29">
        <f t="shared" si="71"/>
        <v>22.150857064038426</v>
      </c>
      <c r="H110" s="17">
        <f t="shared" si="57"/>
        <v>1772.0685651230806</v>
      </c>
      <c r="I110" s="29">
        <f t="shared" si="58"/>
        <v>2.2250485660981263</v>
      </c>
      <c r="J110" s="29">
        <f t="shared" si="52"/>
        <v>20.847057720369893</v>
      </c>
      <c r="K110" s="39">
        <f t="shared" si="59"/>
        <v>1400</v>
      </c>
      <c r="L110" s="49">
        <f t="shared" si="42"/>
        <v>0</v>
      </c>
      <c r="M110" s="48">
        <f t="shared" si="43"/>
        <v>3.9999999999999996</v>
      </c>
      <c r="N110" s="51">
        <f t="shared" si="53"/>
        <v>18.080500609176614</v>
      </c>
      <c r="O110" s="54">
        <f t="shared" si="72"/>
        <v>0.79999999999999982</v>
      </c>
      <c r="P110" s="34">
        <f t="shared" si="60"/>
        <v>1.7671458676442586</v>
      </c>
      <c r="Q110" s="30">
        <f t="shared" si="61"/>
        <v>0</v>
      </c>
      <c r="R110" s="58">
        <f t="shared" si="62"/>
        <v>0</v>
      </c>
      <c r="S110" s="58">
        <f t="shared" si="63"/>
        <v>1340.6795390024965</v>
      </c>
      <c r="T110" s="58">
        <f t="shared" si="44"/>
        <v>100</v>
      </c>
      <c r="U110" s="88" t="str">
        <f>IF(R110=0,"-",FORECAST($C$8,Инклинометрия!$B$2:$B$152,Инклинометрия!$A$2:$A$152))</f>
        <v>-</v>
      </c>
      <c r="V110" s="88" t="str">
        <f>IF(R110=0,"-",FORECAST($C$8-R110,Инклинометрия!$B$2:$B$152,Инклинометрия!$A$2:$A$152))</f>
        <v>-</v>
      </c>
      <c r="W110" s="88">
        <f>IF(R110&gt;0,FORECAST($C$8,Инклинометрия!$B$2:$B$152,Инклинометрия!$A$2:$A$152),IF(AB110=$C$8,"-",FORECAST($C$8-AB110,Инклинометрия!$B$2:$B$152,Инклинометрия!$A$2:$A$152)))</f>
        <v>1273.6455620523716</v>
      </c>
      <c r="X110" s="88">
        <f>IF(S110=0,"-",FORECAST($C$8-(S110+AB110),Инклинометрия!$B$2:$B$152,Инклинометрия!$A$2:$A$152))</f>
        <v>0</v>
      </c>
      <c r="Y110" s="88">
        <f>FORECAST($C$8+T110,Инклинометрия!$B$2:$B$152,Инклинометрия!$A$2:$A$152)</f>
        <v>1425</v>
      </c>
      <c r="Z110" s="88">
        <f>IF(R110=0,FORECAST($C$6-T110,Инклинометрия!$B$2:$B$152,Инклинометрия!$A$2:$A$152),FORECAST($C$8,Инклинометрия!$B$2:$B$152,Инклинометрия!$A$2:$A$152))</f>
        <v>1330</v>
      </c>
      <c r="AA110" s="61">
        <f t="shared" si="45"/>
        <v>1324.9110767275367</v>
      </c>
      <c r="AB110" s="62">
        <f t="shared" si="64"/>
        <v>59.320460997503353</v>
      </c>
      <c r="AC110" s="62">
        <f t="shared" si="46"/>
        <v>0</v>
      </c>
      <c r="AD110" s="65">
        <f>IF(R110=0,FORECAST($C$8,Инклинометрия!$B$2:$B$152,Инклинометрия!$A$2:$A$152),V110)</f>
        <v>1330</v>
      </c>
      <c r="AE110" s="65">
        <f>FORECAST($C$8-(R110+AA110),Инклинометрия!$B$2:$B$152,Инклинометрия!$A$2:$A$152)</f>
        <v>71.33447710884009</v>
      </c>
      <c r="AF110" s="65">
        <f>IF(AB110=0,"-",FORECAST($C$8,Инклинометрия!$B$2:$B$152,Инклинометрия!$A$2:$A$152))</f>
        <v>1330</v>
      </c>
      <c r="AG110" s="65">
        <f>IF(AB110=0,"-",FORECAST($C$8-AB110,Инклинометрия!$B$2:$B$152,Инклинометрия!$A$2:$A$152))</f>
        <v>1273.6455620523716</v>
      </c>
      <c r="AH110" s="65" t="str">
        <f>IF(AC110=0,"-",FORECAST($C$8+AC110,Инклинометрия!$B$2:$B$152,Инклинометрия!$A$2:$A$152))</f>
        <v>-</v>
      </c>
      <c r="AI110" s="89" t="str">
        <f>IF(AC110=0,"-",FORECAST($C$8,Инклинометрия!$B$2:$B$152,Инклинометрия!$A$2:$A$152))</f>
        <v>-</v>
      </c>
      <c r="AJ110" s="28"/>
      <c r="AK110" s="67">
        <f t="shared" si="65"/>
        <v>0</v>
      </c>
      <c r="AL110" s="28">
        <f t="shared" si="66"/>
        <v>0</v>
      </c>
      <c r="AM110" s="28">
        <f t="shared" si="67"/>
        <v>0.1</v>
      </c>
      <c r="AN110" s="26">
        <f t="shared" si="68"/>
        <v>0.1</v>
      </c>
      <c r="AO110" s="87">
        <f t="shared" si="69"/>
        <v>101325</v>
      </c>
      <c r="AP110" s="87">
        <f t="shared" si="47"/>
        <v>0</v>
      </c>
      <c r="AQ110" s="66">
        <f t="shared" si="48"/>
        <v>13907194.099085934</v>
      </c>
      <c r="AR110" s="66">
        <f t="shared" si="49"/>
        <v>11144322.105044087</v>
      </c>
      <c r="AS110" s="66">
        <f t="shared" si="50"/>
        <v>784800</v>
      </c>
      <c r="AT110" s="45">
        <f t="shared" si="54"/>
        <v>14793319.099085934</v>
      </c>
      <c r="AU110" s="75"/>
    </row>
    <row r="111" spans="2:47" x14ac:dyDescent="0.3">
      <c r="B111" s="41">
        <f t="shared" si="55"/>
        <v>405</v>
      </c>
      <c r="C111" s="8">
        <f t="shared" si="70"/>
        <v>4.05</v>
      </c>
      <c r="D111" s="73">
        <f t="shared" si="51"/>
        <v>5.4168750000000001</v>
      </c>
      <c r="E111" s="29">
        <f t="shared" si="73"/>
        <v>1341.4724651866309</v>
      </c>
      <c r="F111" s="29">
        <f t="shared" si="56"/>
        <v>16.56138845909415</v>
      </c>
      <c r="G111" s="29">
        <f t="shared" si="71"/>
        <v>22.150857064038426</v>
      </c>
      <c r="H111" s="17">
        <f t="shared" si="57"/>
        <v>1794.2194221871191</v>
      </c>
      <c r="I111" s="29">
        <f t="shared" si="58"/>
        <v>2.2250485660981263</v>
      </c>
      <c r="J111" s="29">
        <f t="shared" si="52"/>
        <v>20.847057720369893</v>
      </c>
      <c r="K111" s="39">
        <f t="shared" si="59"/>
        <v>1400</v>
      </c>
      <c r="L111" s="49">
        <f t="shared" si="42"/>
        <v>0</v>
      </c>
      <c r="M111" s="48">
        <f t="shared" si="43"/>
        <v>4.05</v>
      </c>
      <c r="N111" s="51">
        <f t="shared" si="53"/>
        <v>18.03050060917662</v>
      </c>
      <c r="O111" s="54">
        <f t="shared" si="72"/>
        <v>0.84999999999999976</v>
      </c>
      <c r="P111" s="34">
        <f t="shared" si="60"/>
        <v>1.7671458676442586</v>
      </c>
      <c r="Q111" s="30">
        <f t="shared" si="61"/>
        <v>0</v>
      </c>
      <c r="R111" s="58">
        <f t="shared" si="62"/>
        <v>0</v>
      </c>
      <c r="S111" s="58">
        <f t="shared" si="63"/>
        <v>1336.9720101901528</v>
      </c>
      <c r="T111" s="58">
        <f t="shared" si="44"/>
        <v>100</v>
      </c>
      <c r="U111" s="88" t="str">
        <f>IF(R111=0,"-",FORECAST($C$8,Инклинометрия!$B$2:$B$152,Инклинометрия!$A$2:$A$152))</f>
        <v>-</v>
      </c>
      <c r="V111" s="88" t="str">
        <f>IF(R111=0,"-",FORECAST($C$8-R111,Инклинометрия!$B$2:$B$152,Инклинометрия!$A$2:$A$152))</f>
        <v>-</v>
      </c>
      <c r="W111" s="88">
        <f>IF(R111&gt;0,FORECAST($C$8,Инклинометрия!$B$2:$B$152,Инклинометрия!$A$2:$A$152),IF(AB111=$C$8,"-",FORECAST($C$8-AB111,Инклинометрия!$B$2:$B$152,Инклинометрия!$A$2:$A$152)))</f>
        <v>1270.1234096806452</v>
      </c>
      <c r="X111" s="88">
        <f>IF(S111=0,"-",FORECAST($C$8-(S111+AB111),Инклинометрия!$B$2:$B$152,Инклинометрия!$A$2:$A$152))</f>
        <v>0</v>
      </c>
      <c r="Y111" s="88">
        <f>FORECAST($C$8+T111,Инклинометрия!$B$2:$B$152,Инклинометрия!$A$2:$A$152)</f>
        <v>1425</v>
      </c>
      <c r="Z111" s="88">
        <f>IF(R111=0,FORECAST($C$6-T111,Инклинометрия!$B$2:$B$152,Инклинометрия!$A$2:$A$152),FORECAST($C$8,Инклинометрия!$B$2:$B$152,Инклинометрия!$A$2:$A$152))</f>
        <v>1330</v>
      </c>
      <c r="AA111" s="61">
        <f t="shared" si="45"/>
        <v>1341.4724651866309</v>
      </c>
      <c r="AB111" s="62">
        <f t="shared" si="64"/>
        <v>63.027989809847313</v>
      </c>
      <c r="AC111" s="62">
        <f t="shared" si="46"/>
        <v>0</v>
      </c>
      <c r="AD111" s="65">
        <f>IF(R111=0,FORECAST($C$8,Инклинометрия!$B$2:$B$152,Инклинометрия!$A$2:$A$152),V111)</f>
        <v>1330</v>
      </c>
      <c r="AE111" s="65">
        <f>FORECAST($C$8-(R111+AA111),Инклинометрия!$B$2:$B$152,Инклинометрия!$A$2:$A$152)</f>
        <v>55.60115807270067</v>
      </c>
      <c r="AF111" s="65">
        <f>IF(AB111=0,"-",FORECAST($C$8,Инклинометрия!$B$2:$B$152,Инклинометрия!$A$2:$A$152))</f>
        <v>1330</v>
      </c>
      <c r="AG111" s="65">
        <f>IF(AB111=0,"-",FORECAST($C$8-AB111,Инклинометрия!$B$2:$B$152,Инклинометрия!$A$2:$A$152))</f>
        <v>1270.1234096806452</v>
      </c>
      <c r="AH111" s="65" t="str">
        <f>IF(AC111=0,"-",FORECAST($C$8+AC111,Инклинометрия!$B$2:$B$152,Инклинометрия!$A$2:$A$152))</f>
        <v>-</v>
      </c>
      <c r="AI111" s="89" t="str">
        <f>IF(AC111=0,"-",FORECAST($C$8,Инклинометрия!$B$2:$B$152,Инклинометрия!$A$2:$A$152))</f>
        <v>-</v>
      </c>
      <c r="AJ111" s="28"/>
      <c r="AK111" s="67">
        <f t="shared" si="65"/>
        <v>0</v>
      </c>
      <c r="AL111" s="28">
        <f t="shared" si="66"/>
        <v>0</v>
      </c>
      <c r="AM111" s="28">
        <f t="shared" si="67"/>
        <v>0.1</v>
      </c>
      <c r="AN111" s="26">
        <f t="shared" si="68"/>
        <v>0.1</v>
      </c>
      <c r="AO111" s="87">
        <f t="shared" si="69"/>
        <v>101325</v>
      </c>
      <c r="AP111" s="87">
        <f t="shared" si="47"/>
        <v>0</v>
      </c>
      <c r="AQ111" s="66">
        <f t="shared" si="48"/>
        <v>14081034.025324509</v>
      </c>
      <c r="AR111" s="66">
        <f t="shared" si="49"/>
        <v>11154142.236609345</v>
      </c>
      <c r="AS111" s="66">
        <f t="shared" si="50"/>
        <v>784800</v>
      </c>
      <c r="AT111" s="45">
        <f t="shared" si="54"/>
        <v>14967159.025324509</v>
      </c>
      <c r="AU111" s="75"/>
    </row>
    <row r="112" spans="2:47" x14ac:dyDescent="0.3">
      <c r="B112" s="41">
        <f t="shared" si="55"/>
        <v>410</v>
      </c>
      <c r="C112" s="8">
        <f t="shared" si="70"/>
        <v>4.0999999999999996</v>
      </c>
      <c r="D112" s="73">
        <f t="shared" si="51"/>
        <v>5.4837499999999997</v>
      </c>
      <c r="E112" s="29">
        <f t="shared" si="73"/>
        <v>1358.033853645725</v>
      </c>
      <c r="F112" s="29">
        <f t="shared" si="56"/>
        <v>16.56138845909415</v>
      </c>
      <c r="G112" s="29">
        <f t="shared" si="71"/>
        <v>22.150857064038426</v>
      </c>
      <c r="H112" s="17">
        <f t="shared" si="57"/>
        <v>1816.3702792511576</v>
      </c>
      <c r="I112" s="29">
        <f t="shared" si="58"/>
        <v>2.2250485660981263</v>
      </c>
      <c r="J112" s="29">
        <f t="shared" si="52"/>
        <v>20.847057720369893</v>
      </c>
      <c r="K112" s="39">
        <f t="shared" si="59"/>
        <v>1400</v>
      </c>
      <c r="L112" s="49">
        <f t="shared" si="42"/>
        <v>0</v>
      </c>
      <c r="M112" s="48">
        <f t="shared" si="43"/>
        <v>4.0999999999999996</v>
      </c>
      <c r="N112" s="51">
        <f t="shared" si="53"/>
        <v>17.98050060917662</v>
      </c>
      <c r="O112" s="54">
        <f t="shared" si="72"/>
        <v>0.89999999999999991</v>
      </c>
      <c r="P112" s="34">
        <f t="shared" si="60"/>
        <v>1.7671458676442586</v>
      </c>
      <c r="Q112" s="30">
        <f t="shared" si="61"/>
        <v>0</v>
      </c>
      <c r="R112" s="58">
        <f t="shared" si="62"/>
        <v>0</v>
      </c>
      <c r="S112" s="58">
        <f t="shared" si="63"/>
        <v>1333.2644813778088</v>
      </c>
      <c r="T112" s="58">
        <f t="shared" si="44"/>
        <v>100</v>
      </c>
      <c r="U112" s="88" t="str">
        <f>IF(R112=0,"-",FORECAST($C$8,Инклинометрия!$B$2:$B$152,Инклинометрия!$A$2:$A$152))</f>
        <v>-</v>
      </c>
      <c r="V112" s="88" t="str">
        <f>IF(R112=0,"-",FORECAST($C$8-R112,Инклинометрия!$B$2:$B$152,Инклинометрия!$A$2:$A$152))</f>
        <v>-</v>
      </c>
      <c r="W112" s="88">
        <f>IF(R112&gt;0,FORECAST($C$8,Инклинометрия!$B$2:$B$152,Инклинометрия!$A$2:$A$152),IF(AB112=$C$8,"-",FORECAST($C$8-AB112,Инклинометрия!$B$2:$B$152,Инклинометрия!$A$2:$A$152)))</f>
        <v>1266.6012573089183</v>
      </c>
      <c r="X112" s="88">
        <f>IF(S112=0,"-",FORECAST($C$8-(S112+AB112),Инклинометрия!$B$2:$B$152,Инклинометрия!$A$2:$A$152))</f>
        <v>0</v>
      </c>
      <c r="Y112" s="88">
        <f>FORECAST($C$8+T112,Инклинометрия!$B$2:$B$152,Инклинометрия!$A$2:$A$152)</f>
        <v>1425</v>
      </c>
      <c r="Z112" s="88">
        <f>IF(R112=0,FORECAST($C$6-T112,Инклинометрия!$B$2:$B$152,Инклинометрия!$A$2:$A$152),FORECAST($C$8,Инклинометрия!$B$2:$B$152,Инклинометрия!$A$2:$A$152))</f>
        <v>1330</v>
      </c>
      <c r="AA112" s="61">
        <f t="shared" si="45"/>
        <v>1358.033853645725</v>
      </c>
      <c r="AB112" s="62">
        <f t="shared" si="64"/>
        <v>66.735518622191279</v>
      </c>
      <c r="AC112" s="62">
        <f t="shared" si="46"/>
        <v>0</v>
      </c>
      <c r="AD112" s="65">
        <f>IF(R112=0,FORECAST($C$8,Инклинометрия!$B$2:$B$152,Инклинометрия!$A$2:$A$152),V112)</f>
        <v>1330</v>
      </c>
      <c r="AE112" s="65">
        <f>FORECAST($C$8-(R112+AA112),Инклинометрия!$B$2:$B$152,Инклинометрия!$A$2:$A$152)</f>
        <v>39.867839036561243</v>
      </c>
      <c r="AF112" s="65">
        <f>IF(AB112=0,"-",FORECAST($C$8,Инклинометрия!$B$2:$B$152,Инклинометрия!$A$2:$A$152))</f>
        <v>1330</v>
      </c>
      <c r="AG112" s="65">
        <f>IF(AB112=0,"-",FORECAST($C$8-AB112,Инклинометрия!$B$2:$B$152,Инклинометрия!$A$2:$A$152))</f>
        <v>1266.6012573089183</v>
      </c>
      <c r="AH112" s="65" t="str">
        <f>IF(AC112=0,"-",FORECAST($C$8+AC112,Инклинометрия!$B$2:$B$152,Инклинометрия!$A$2:$A$152))</f>
        <v>-</v>
      </c>
      <c r="AI112" s="89" t="str">
        <f>IF(AC112=0,"-",FORECAST($C$8,Инклинометрия!$B$2:$B$152,Инклинометрия!$A$2:$A$152))</f>
        <v>-</v>
      </c>
      <c r="AJ112" s="28"/>
      <c r="AK112" s="67">
        <f t="shared" si="65"/>
        <v>0</v>
      </c>
      <c r="AL112" s="28">
        <f t="shared" si="66"/>
        <v>0</v>
      </c>
      <c r="AM112" s="28">
        <f t="shared" si="67"/>
        <v>0.1</v>
      </c>
      <c r="AN112" s="26">
        <f t="shared" si="68"/>
        <v>0.1</v>
      </c>
      <c r="AO112" s="87">
        <f t="shared" si="69"/>
        <v>101325</v>
      </c>
      <c r="AP112" s="87">
        <f t="shared" si="47"/>
        <v>0</v>
      </c>
      <c r="AQ112" s="66">
        <f t="shared" si="48"/>
        <v>14254873.951563083</v>
      </c>
      <c r="AR112" s="66">
        <f t="shared" si="49"/>
        <v>11163962.368174601</v>
      </c>
      <c r="AS112" s="66">
        <f t="shared" si="50"/>
        <v>784800</v>
      </c>
      <c r="AT112" s="45">
        <f t="shared" si="54"/>
        <v>15140998.951563083</v>
      </c>
      <c r="AU112" s="75"/>
    </row>
    <row r="113" spans="2:47" x14ac:dyDescent="0.3">
      <c r="B113" s="41">
        <f t="shared" si="55"/>
        <v>415</v>
      </c>
      <c r="C113" s="8">
        <f t="shared" si="70"/>
        <v>4.1500000000000004</v>
      </c>
      <c r="D113" s="73">
        <f t="shared" si="51"/>
        <v>5.5506250000000001</v>
      </c>
      <c r="E113" s="29">
        <f t="shared" si="73"/>
        <v>1374.5952421048194</v>
      </c>
      <c r="F113" s="29">
        <f t="shared" si="56"/>
        <v>16.561388459094445</v>
      </c>
      <c r="G113" s="29">
        <f t="shared" si="71"/>
        <v>22.150857064038817</v>
      </c>
      <c r="H113" s="17">
        <f t="shared" si="57"/>
        <v>1838.5211363151964</v>
      </c>
      <c r="I113" s="29">
        <f t="shared" si="58"/>
        <v>2.2250485660981263</v>
      </c>
      <c r="J113" s="29">
        <f t="shared" si="52"/>
        <v>20.847057720370078</v>
      </c>
      <c r="K113" s="39">
        <f t="shared" si="59"/>
        <v>1400</v>
      </c>
      <c r="L113" s="49">
        <f t="shared" si="42"/>
        <v>0</v>
      </c>
      <c r="M113" s="48">
        <f t="shared" si="43"/>
        <v>4.1499999999999995</v>
      </c>
      <c r="N113" s="51">
        <f t="shared" si="53"/>
        <v>17.930500609176619</v>
      </c>
      <c r="O113" s="54">
        <f t="shared" si="72"/>
        <v>0.95</v>
      </c>
      <c r="P113" s="34">
        <f t="shared" si="60"/>
        <v>1.7671458676442586</v>
      </c>
      <c r="Q113" s="30">
        <f t="shared" si="61"/>
        <v>0</v>
      </c>
      <c r="R113" s="58">
        <f t="shared" si="62"/>
        <v>0</v>
      </c>
      <c r="S113" s="58">
        <f t="shared" si="63"/>
        <v>1329.5569525654648</v>
      </c>
      <c r="T113" s="58">
        <f t="shared" si="44"/>
        <v>100</v>
      </c>
      <c r="U113" s="88" t="str">
        <f>IF(R113=0,"-",FORECAST($C$8,Инклинометрия!$B$2:$B$152,Инклинометрия!$A$2:$A$152))</f>
        <v>-</v>
      </c>
      <c r="V113" s="88" t="str">
        <f>IF(R113=0,"-",FORECAST($C$8-R113,Инклинометрия!$B$2:$B$152,Инклинометрия!$A$2:$A$152))</f>
        <v>-</v>
      </c>
      <c r="W113" s="88">
        <f>IF(R113&gt;0,FORECAST($C$8,Инклинометрия!$B$2:$B$152,Инклинометрия!$A$2:$A$152),IF(AB113=$C$8,"-",FORECAST($C$8-AB113,Инклинометрия!$B$2:$B$152,Инклинометрия!$A$2:$A$152)))</f>
        <v>1263.0791049371915</v>
      </c>
      <c r="X113" s="88">
        <f>IF(S113=0,"-",FORECAST($C$8-(S113+AB113),Инклинометрия!$B$2:$B$152,Инклинометрия!$A$2:$A$152))</f>
        <v>0</v>
      </c>
      <c r="Y113" s="88">
        <f>FORECAST($C$8+T113,Инклинометрия!$B$2:$B$152,Инклинометрия!$A$2:$A$152)</f>
        <v>1425</v>
      </c>
      <c r="Z113" s="88">
        <f>IF(R113=0,FORECAST($C$6-T113,Инклинометрия!$B$2:$B$152,Инклинометрия!$A$2:$A$152),FORECAST($C$8,Инклинометрия!$B$2:$B$152,Инклинометрия!$A$2:$A$152))</f>
        <v>1330</v>
      </c>
      <c r="AA113" s="61">
        <f t="shared" si="45"/>
        <v>1374.5952421048194</v>
      </c>
      <c r="AB113" s="62">
        <f t="shared" si="64"/>
        <v>70.443047434535245</v>
      </c>
      <c r="AC113" s="62">
        <f t="shared" si="46"/>
        <v>0</v>
      </c>
      <c r="AD113" s="65">
        <f>IF(R113=0,FORECAST($C$8,Инклинометрия!$B$2:$B$152,Инклинометрия!$A$2:$A$152),V113)</f>
        <v>1330</v>
      </c>
      <c r="AE113" s="65">
        <f>FORECAST($C$8-(R113+AA113),Инклинометрия!$B$2:$B$152,Инклинометрия!$A$2:$A$152)</f>
        <v>24.134520000421603</v>
      </c>
      <c r="AF113" s="65">
        <f>IF(AB113=0,"-",FORECAST($C$8,Инклинометрия!$B$2:$B$152,Инклинометрия!$A$2:$A$152))</f>
        <v>1330</v>
      </c>
      <c r="AG113" s="65">
        <f>IF(AB113=0,"-",FORECAST($C$8-AB113,Инклинометрия!$B$2:$B$152,Инклинометрия!$A$2:$A$152))</f>
        <v>1263.0791049371915</v>
      </c>
      <c r="AH113" s="65" t="str">
        <f>IF(AC113=0,"-",FORECAST($C$8+AC113,Инклинометрия!$B$2:$B$152,Инклинометрия!$A$2:$A$152))</f>
        <v>-</v>
      </c>
      <c r="AI113" s="89" t="str">
        <f>IF(AC113=0,"-",FORECAST($C$8,Инклинометрия!$B$2:$B$152,Инклинометрия!$A$2:$A$152))</f>
        <v>-</v>
      </c>
      <c r="AJ113" s="28"/>
      <c r="AK113" s="67">
        <f t="shared" si="65"/>
        <v>0</v>
      </c>
      <c r="AL113" s="28">
        <f t="shared" si="66"/>
        <v>0</v>
      </c>
      <c r="AM113" s="28">
        <f t="shared" si="67"/>
        <v>0.1</v>
      </c>
      <c r="AN113" s="26">
        <f t="shared" si="68"/>
        <v>0.1</v>
      </c>
      <c r="AO113" s="87">
        <f t="shared" si="69"/>
        <v>101325</v>
      </c>
      <c r="AP113" s="87">
        <f t="shared" si="47"/>
        <v>0</v>
      </c>
      <c r="AQ113" s="66">
        <f t="shared" si="48"/>
        <v>14428713.877801659</v>
      </c>
      <c r="AR113" s="66">
        <f t="shared" si="49"/>
        <v>11173782.499739854</v>
      </c>
      <c r="AS113" s="66">
        <f t="shared" si="50"/>
        <v>784800</v>
      </c>
      <c r="AT113" s="45">
        <f t="shared" si="54"/>
        <v>15314838.877801659</v>
      </c>
      <c r="AU113" s="75"/>
    </row>
    <row r="114" spans="2:47" x14ac:dyDescent="0.3">
      <c r="B114" s="41">
        <f t="shared" si="55"/>
        <v>420</v>
      </c>
      <c r="C114" s="8">
        <f t="shared" si="70"/>
        <v>4.2</v>
      </c>
      <c r="D114" s="73">
        <f t="shared" si="51"/>
        <v>5.6174999999999997</v>
      </c>
      <c r="E114" s="29">
        <f t="shared" si="73"/>
        <v>1391.1566305639137</v>
      </c>
      <c r="F114" s="29">
        <f t="shared" si="56"/>
        <v>16.56138845909415</v>
      </c>
      <c r="G114" s="29">
        <f t="shared" si="71"/>
        <v>22.150857064038426</v>
      </c>
      <c r="H114" s="17">
        <f t="shared" si="57"/>
        <v>1860.6719933792349</v>
      </c>
      <c r="I114" s="29">
        <f t="shared" si="58"/>
        <v>2.2250485660981263</v>
      </c>
      <c r="J114" s="29">
        <f t="shared" si="52"/>
        <v>20.847057720369893</v>
      </c>
      <c r="K114" s="39">
        <f t="shared" si="59"/>
        <v>1400</v>
      </c>
      <c r="L114" s="49">
        <f t="shared" si="42"/>
        <v>0</v>
      </c>
      <c r="M114" s="48">
        <f t="shared" si="43"/>
        <v>4.2</v>
      </c>
      <c r="N114" s="51">
        <f t="shared" si="53"/>
        <v>17.880500609176618</v>
      </c>
      <c r="O114" s="54">
        <f t="shared" si="72"/>
        <v>1</v>
      </c>
      <c r="P114" s="34">
        <f t="shared" si="60"/>
        <v>1.7671458676442586</v>
      </c>
      <c r="Q114" s="30">
        <f t="shared" si="61"/>
        <v>0</v>
      </c>
      <c r="R114" s="58">
        <f t="shared" si="62"/>
        <v>0</v>
      </c>
      <c r="S114" s="58">
        <f t="shared" si="63"/>
        <v>1325.8494237531208</v>
      </c>
      <c r="T114" s="58">
        <f t="shared" si="44"/>
        <v>100</v>
      </c>
      <c r="U114" s="88" t="str">
        <f>IF(R114=0,"-",FORECAST($C$8,Инклинометрия!$B$2:$B$152,Инклинометрия!$A$2:$A$152))</f>
        <v>-</v>
      </c>
      <c r="V114" s="88" t="str">
        <f>IF(R114=0,"-",FORECAST($C$8-R114,Инклинометрия!$B$2:$B$152,Инклинометрия!$A$2:$A$152))</f>
        <v>-</v>
      </c>
      <c r="W114" s="88">
        <f>IF(R114&gt;0,FORECAST($C$8,Инклинометрия!$B$2:$B$152,Инклинометрия!$A$2:$A$152),IF(AB114=$C$8,"-",FORECAST($C$8-AB114,Инклинометрия!$B$2:$B$152,Инклинометрия!$A$2:$A$152)))</f>
        <v>1259.5569525654648</v>
      </c>
      <c r="X114" s="88">
        <f>IF(S114=0,"-",FORECAST($C$8-(S114+AB114),Инклинометрия!$B$2:$B$152,Инклинометрия!$A$2:$A$152))</f>
        <v>0</v>
      </c>
      <c r="Y114" s="88">
        <f>FORECAST($C$8+T114,Инклинометрия!$B$2:$B$152,Инклинометрия!$A$2:$A$152)</f>
        <v>1425</v>
      </c>
      <c r="Z114" s="88">
        <f>IF(R114=0,FORECAST($C$6-T114,Инклинометрия!$B$2:$B$152,Инклинометрия!$A$2:$A$152),FORECAST($C$8,Инклинометрия!$B$2:$B$152,Инклинометрия!$A$2:$A$152))</f>
        <v>1330</v>
      </c>
      <c r="AA114" s="61">
        <f t="shared" si="45"/>
        <v>1391.1566305639137</v>
      </c>
      <c r="AB114" s="62">
        <f t="shared" si="64"/>
        <v>74.150576246879211</v>
      </c>
      <c r="AC114" s="62">
        <f t="shared" si="46"/>
        <v>0</v>
      </c>
      <c r="AD114" s="65">
        <f>IF(R114=0,FORECAST($C$8,Инклинометрия!$B$2:$B$152,Инклинометрия!$A$2:$A$152),V114)</f>
        <v>1330</v>
      </c>
      <c r="AE114" s="65">
        <f>FORECAST($C$8-(R114+AA114),Инклинометрия!$B$2:$B$152,Инклинометрия!$A$2:$A$152)</f>
        <v>8.4012009642819638</v>
      </c>
      <c r="AF114" s="65">
        <f>IF(AB114=0,"-",FORECAST($C$8,Инклинометрия!$B$2:$B$152,Инклинометрия!$A$2:$A$152))</f>
        <v>1330</v>
      </c>
      <c r="AG114" s="65">
        <f>IF(AB114=0,"-",FORECAST($C$8-AB114,Инклинометрия!$B$2:$B$152,Инклинометрия!$A$2:$A$152))</f>
        <v>1259.5569525654648</v>
      </c>
      <c r="AH114" s="65" t="str">
        <f>IF(AC114=0,"-",FORECAST($C$8+AC114,Инклинометрия!$B$2:$B$152,Инклинометрия!$A$2:$A$152))</f>
        <v>-</v>
      </c>
      <c r="AI114" s="89" t="str">
        <f>IF(AC114=0,"-",FORECAST($C$8,Инклинометрия!$B$2:$B$152,Инклинометрия!$A$2:$A$152))</f>
        <v>-</v>
      </c>
      <c r="AJ114" s="28"/>
      <c r="AK114" s="67">
        <f t="shared" si="65"/>
        <v>0</v>
      </c>
      <c r="AL114" s="28">
        <f t="shared" si="66"/>
        <v>0</v>
      </c>
      <c r="AM114" s="28">
        <f t="shared" si="67"/>
        <v>0.1</v>
      </c>
      <c r="AN114" s="26">
        <f t="shared" si="68"/>
        <v>0.1</v>
      </c>
      <c r="AO114" s="87">
        <f t="shared" si="69"/>
        <v>101325</v>
      </c>
      <c r="AP114" s="87">
        <f t="shared" si="47"/>
        <v>0</v>
      </c>
      <c r="AQ114" s="66">
        <f t="shared" si="48"/>
        <v>14602553.804040235</v>
      </c>
      <c r="AR114" s="66">
        <f t="shared" si="49"/>
        <v>11183602.63130511</v>
      </c>
      <c r="AS114" s="66">
        <f t="shared" si="50"/>
        <v>784800</v>
      </c>
      <c r="AT114" s="45">
        <f t="shared" si="54"/>
        <v>15488678.804040235</v>
      </c>
      <c r="AU114" s="75"/>
    </row>
    <row r="115" spans="2:47" x14ac:dyDescent="0.3">
      <c r="B115" s="41">
        <f t="shared" si="55"/>
        <v>425</v>
      </c>
      <c r="C115" s="8">
        <f t="shared" si="70"/>
        <v>4.25</v>
      </c>
      <c r="D115" s="73">
        <f t="shared" si="51"/>
        <v>5.6843750000000002</v>
      </c>
      <c r="E115" s="29">
        <f t="shared" si="73"/>
        <v>1407.7180190230079</v>
      </c>
      <c r="F115" s="29">
        <f t="shared" si="56"/>
        <v>16.56138845909415</v>
      </c>
      <c r="G115" s="29">
        <f t="shared" si="71"/>
        <v>22.150857064038426</v>
      </c>
      <c r="H115" s="17">
        <f t="shared" si="57"/>
        <v>1882.8228504432734</v>
      </c>
      <c r="I115" s="29">
        <f t="shared" si="58"/>
        <v>2.2250485660981263</v>
      </c>
      <c r="J115" s="29">
        <f t="shared" si="52"/>
        <v>20.847057720369893</v>
      </c>
      <c r="K115" s="39">
        <f t="shared" si="59"/>
        <v>1400</v>
      </c>
      <c r="L115" s="49">
        <f t="shared" si="42"/>
        <v>0</v>
      </c>
      <c r="M115" s="48">
        <f t="shared" si="43"/>
        <v>4.2266987561397071</v>
      </c>
      <c r="N115" s="51">
        <f t="shared" si="53"/>
        <v>17.830500609176614</v>
      </c>
      <c r="O115" s="54">
        <f t="shared" si="72"/>
        <v>1.05</v>
      </c>
      <c r="P115" s="34">
        <f t="shared" si="60"/>
        <v>1.7671458676442586</v>
      </c>
      <c r="Q115" s="30">
        <f t="shared" si="61"/>
        <v>0</v>
      </c>
      <c r="R115" s="58">
        <f t="shared" si="62"/>
        <v>0</v>
      </c>
      <c r="S115" s="58">
        <f t="shared" si="63"/>
        <v>1322.1418949407769</v>
      </c>
      <c r="T115" s="58">
        <f t="shared" si="44"/>
        <v>100</v>
      </c>
      <c r="U115" s="88" t="str">
        <f>IF(R115=0,"-",FORECAST($C$8,Инклинометрия!$B$2:$B$152,Инклинометрия!$A$2:$A$152))</f>
        <v>-</v>
      </c>
      <c r="V115" s="88" t="str">
        <f>IF(R115=0,"-",FORECAST($C$8-R115,Инклинометрия!$B$2:$B$152,Инклинометрия!$A$2:$A$152))</f>
        <v>-</v>
      </c>
      <c r="W115" s="88">
        <f>IF(R115&gt;0,FORECAST($C$8,Инклинометрия!$B$2:$B$152,Инклинометрия!$A$2:$A$152),IF(AB115=$C$8,"-",FORECAST($C$8-AB115,Инклинометрия!$B$2:$B$152,Инклинометрия!$A$2:$A$152)))</f>
        <v>1256.034800193738</v>
      </c>
      <c r="X115" s="88">
        <f>IF(S115=0,"-",FORECAST($C$8-(S115+AB115),Инклинометрия!$B$2:$B$152,Инклинометрия!$A$2:$A$152))</f>
        <v>0</v>
      </c>
      <c r="Y115" s="88">
        <f>FORECAST($C$8+T115,Инклинометрия!$B$2:$B$152,Инклинометрия!$A$2:$A$152)</f>
        <v>1425</v>
      </c>
      <c r="Z115" s="88">
        <f>IF(R115=0,FORECAST($C$6-T115,Инклинометрия!$B$2:$B$152,Инклинометрия!$A$2:$A$152),FORECAST($C$8,Инклинометрия!$B$2:$B$152,Инклинометрия!$A$2:$A$152))</f>
        <v>1330</v>
      </c>
      <c r="AA115" s="61">
        <f t="shared" si="45"/>
        <v>1400</v>
      </c>
      <c r="AB115" s="62">
        <f t="shared" si="64"/>
        <v>77.858105059223178</v>
      </c>
      <c r="AC115" s="62">
        <f t="shared" si="46"/>
        <v>0</v>
      </c>
      <c r="AD115" s="65">
        <f>IF(R115=0,FORECAST($C$8,Инклинометрия!$B$2:$B$152,Инклинометрия!$A$2:$A$152),V115)</f>
        <v>1330</v>
      </c>
      <c r="AE115" s="65">
        <f>FORECAST($C$8-(R115+AA115),Инклинометрия!$B$2:$B$152,Инклинометрия!$A$2:$A$152)</f>
        <v>0</v>
      </c>
      <c r="AF115" s="65">
        <f>IF(AB115=0,"-",FORECAST($C$8,Инклинометрия!$B$2:$B$152,Инклинометрия!$A$2:$A$152))</f>
        <v>1330</v>
      </c>
      <c r="AG115" s="65">
        <f>IF(AB115=0,"-",FORECAST($C$8-AB115,Инклинометрия!$B$2:$B$152,Инклинометрия!$A$2:$A$152))</f>
        <v>1256.034800193738</v>
      </c>
      <c r="AH115" s="65" t="str">
        <f>IF(AC115=0,"-",FORECAST($C$8+AC115,Инклинометрия!$B$2:$B$152,Инклинометрия!$A$2:$A$152))</f>
        <v>-</v>
      </c>
      <c r="AI115" s="89" t="str">
        <f>IF(AC115=0,"-",FORECAST($C$8,Инклинометрия!$B$2:$B$152,Инклинометрия!$A$2:$A$152))</f>
        <v>-</v>
      </c>
      <c r="AJ115" s="28"/>
      <c r="AK115" s="67">
        <f t="shared" si="65"/>
        <v>0</v>
      </c>
      <c r="AL115" s="28">
        <f t="shared" si="66"/>
        <v>0</v>
      </c>
      <c r="AM115" s="28">
        <f t="shared" si="67"/>
        <v>0.1</v>
      </c>
      <c r="AN115" s="26">
        <f t="shared" si="68"/>
        <v>0.1</v>
      </c>
      <c r="AO115" s="87">
        <f t="shared" si="69"/>
        <v>153613.20927845375</v>
      </c>
      <c r="AP115" s="87">
        <f t="shared" si="47"/>
        <v>52288.209278453753</v>
      </c>
      <c r="AQ115" s="66">
        <f t="shared" si="48"/>
        <v>14695380</v>
      </c>
      <c r="AR115" s="66">
        <f t="shared" si="49"/>
        <v>11193422.762870366</v>
      </c>
      <c r="AS115" s="66">
        <f t="shared" si="50"/>
        <v>784800</v>
      </c>
      <c r="AT115" s="45">
        <f t="shared" si="54"/>
        <v>15633793.209278453</v>
      </c>
      <c r="AU115" s="75"/>
    </row>
    <row r="116" spans="2:47" x14ac:dyDescent="0.3">
      <c r="B116" s="41">
        <f t="shared" si="55"/>
        <v>430</v>
      </c>
      <c r="C116" s="8">
        <f t="shared" si="70"/>
        <v>4.3</v>
      </c>
      <c r="D116" s="73">
        <f t="shared" si="51"/>
        <v>5.7512499999999998</v>
      </c>
      <c r="E116" s="29">
        <f t="shared" si="73"/>
        <v>1424.279407482102</v>
      </c>
      <c r="F116" s="29">
        <f t="shared" si="56"/>
        <v>16.56138845909415</v>
      </c>
      <c r="G116" s="29">
        <f t="shared" si="71"/>
        <v>22.150857064038426</v>
      </c>
      <c r="H116" s="17">
        <f t="shared" si="57"/>
        <v>1904.9737075073119</v>
      </c>
      <c r="I116" s="29">
        <f t="shared" si="58"/>
        <v>2.2250485660981263</v>
      </c>
      <c r="J116" s="29">
        <f t="shared" si="52"/>
        <v>20.847057720369893</v>
      </c>
      <c r="K116" s="39">
        <f t="shared" si="59"/>
        <v>1400</v>
      </c>
      <c r="L116" s="49">
        <f t="shared" si="42"/>
        <v>0</v>
      </c>
      <c r="M116" s="48">
        <f t="shared" si="43"/>
        <v>4.2266987561397071</v>
      </c>
      <c r="N116" s="51">
        <f t="shared" si="53"/>
        <v>17.780500609176617</v>
      </c>
      <c r="O116" s="54">
        <f t="shared" si="72"/>
        <v>1.1000000000000001</v>
      </c>
      <c r="P116" s="34">
        <f t="shared" si="60"/>
        <v>1.7671458676442586</v>
      </c>
      <c r="Q116" s="30">
        <f t="shared" si="61"/>
        <v>0</v>
      </c>
      <c r="R116" s="58">
        <f t="shared" si="62"/>
        <v>0</v>
      </c>
      <c r="S116" s="58">
        <f t="shared" si="63"/>
        <v>1318.4343661284329</v>
      </c>
      <c r="T116" s="58">
        <f t="shared" si="44"/>
        <v>100</v>
      </c>
      <c r="U116" s="88" t="str">
        <f>IF(R116=0,"-",FORECAST($C$8,Инклинометрия!$B$2:$B$152,Инклинометрия!$A$2:$A$152))</f>
        <v>-</v>
      </c>
      <c r="V116" s="88" t="str">
        <f>IF(R116=0,"-",FORECAST($C$8-R116,Инклинометрия!$B$2:$B$152,Инклинометрия!$A$2:$A$152))</f>
        <v>-</v>
      </c>
      <c r="W116" s="88">
        <f>IF(R116&gt;0,FORECAST($C$8,Инклинометрия!$B$2:$B$152,Инклинометрия!$A$2:$A$152),IF(AB116=$C$8,"-",FORECAST($C$8-AB116,Инклинометрия!$B$2:$B$152,Инклинометрия!$A$2:$A$152)))</f>
        <v>1252.5126478220111</v>
      </c>
      <c r="X116" s="88">
        <f>IF(S116=0,"-",FORECAST($C$8-(S116+AB116),Инклинометрия!$B$2:$B$152,Инклинометрия!$A$2:$A$152))</f>
        <v>0</v>
      </c>
      <c r="Y116" s="88">
        <f>FORECAST($C$8+T116,Инклинометрия!$B$2:$B$152,Инклинометрия!$A$2:$A$152)</f>
        <v>1425</v>
      </c>
      <c r="Z116" s="88">
        <f>IF(R116=0,FORECAST($C$6-T116,Инклинометрия!$B$2:$B$152,Инклинометрия!$A$2:$A$152),FORECAST($C$8,Инклинометрия!$B$2:$B$152,Инклинометрия!$A$2:$A$152))</f>
        <v>1330</v>
      </c>
      <c r="AA116" s="61">
        <f t="shared" si="45"/>
        <v>1400</v>
      </c>
      <c r="AB116" s="62">
        <f t="shared" si="64"/>
        <v>81.565633871567144</v>
      </c>
      <c r="AC116" s="62">
        <f t="shared" si="46"/>
        <v>0</v>
      </c>
      <c r="AD116" s="65">
        <f>IF(R116=0,FORECAST($C$8,Инклинометрия!$B$2:$B$152,Инклинометрия!$A$2:$A$152),V116)</f>
        <v>1330</v>
      </c>
      <c r="AE116" s="65">
        <f>FORECAST($C$8-(R116+AA116),Инклинометрия!$B$2:$B$152,Инклинометрия!$A$2:$A$152)</f>
        <v>0</v>
      </c>
      <c r="AF116" s="65">
        <f>IF(AB116=0,"-",FORECAST($C$8,Инклинометрия!$B$2:$B$152,Инклинометрия!$A$2:$A$152))</f>
        <v>1330</v>
      </c>
      <c r="AG116" s="65">
        <f>IF(AB116=0,"-",FORECAST($C$8-AB116,Инклинометрия!$B$2:$B$152,Инклинометрия!$A$2:$A$152))</f>
        <v>1252.5126478220111</v>
      </c>
      <c r="AH116" s="65" t="str">
        <f>IF(AC116=0,"-",FORECAST($C$8+AC116,Инклинометрия!$B$2:$B$152,Инклинометрия!$A$2:$A$152))</f>
        <v>-</v>
      </c>
      <c r="AI116" s="89" t="str">
        <f>IF(AC116=0,"-",FORECAST($C$8,Инклинометрия!$B$2:$B$152,Инклинометрия!$A$2:$A$152))</f>
        <v>-</v>
      </c>
      <c r="AJ116" s="28"/>
      <c r="AK116" s="67">
        <f t="shared" si="65"/>
        <v>0</v>
      </c>
      <c r="AL116" s="28">
        <f t="shared" si="66"/>
        <v>0</v>
      </c>
      <c r="AM116" s="28">
        <f t="shared" si="67"/>
        <v>0.1</v>
      </c>
      <c r="AN116" s="26">
        <f t="shared" si="68"/>
        <v>0.1</v>
      </c>
      <c r="AO116" s="87">
        <f t="shared" si="69"/>
        <v>153590.81312517356</v>
      </c>
      <c r="AP116" s="87">
        <f t="shared" si="47"/>
        <v>52265.813125173576</v>
      </c>
      <c r="AQ116" s="66">
        <f t="shared" si="48"/>
        <v>14695380</v>
      </c>
      <c r="AR116" s="66">
        <f t="shared" si="49"/>
        <v>11203242.894435622</v>
      </c>
      <c r="AS116" s="66">
        <f t="shared" si="50"/>
        <v>784800</v>
      </c>
      <c r="AT116" s="45">
        <f t="shared" si="54"/>
        <v>15633770.813125174</v>
      </c>
      <c r="AU116" s="75"/>
    </row>
    <row r="117" spans="2:47" x14ac:dyDescent="0.3">
      <c r="B117" s="41">
        <f t="shared" si="55"/>
        <v>435</v>
      </c>
      <c r="C117" s="8">
        <f t="shared" si="70"/>
        <v>4.3500000000000005</v>
      </c>
      <c r="D117" s="73">
        <f t="shared" si="51"/>
        <v>5.8181250000000011</v>
      </c>
      <c r="E117" s="29">
        <f t="shared" si="73"/>
        <v>1440.8407959411963</v>
      </c>
      <c r="F117" s="29">
        <f t="shared" si="56"/>
        <v>16.561388459094445</v>
      </c>
      <c r="G117" s="29">
        <f t="shared" si="71"/>
        <v>22.150857064038817</v>
      </c>
      <c r="H117" s="17">
        <f t="shared" si="57"/>
        <v>1927.1245645713507</v>
      </c>
      <c r="I117" s="29">
        <f t="shared" si="58"/>
        <v>2.2250485660981263</v>
      </c>
      <c r="J117" s="29">
        <f t="shared" si="52"/>
        <v>20.847057720370078</v>
      </c>
      <c r="K117" s="39">
        <f t="shared" si="59"/>
        <v>1400</v>
      </c>
      <c r="L117" s="49">
        <f t="shared" si="42"/>
        <v>0</v>
      </c>
      <c r="M117" s="48">
        <f t="shared" si="43"/>
        <v>4.2266987561397071</v>
      </c>
      <c r="N117" s="51">
        <f t="shared" si="53"/>
        <v>17.730500609176616</v>
      </c>
      <c r="O117" s="54">
        <f t="shared" si="72"/>
        <v>1.1500000000000004</v>
      </c>
      <c r="P117" s="34">
        <f t="shared" si="60"/>
        <v>1.7671458676442586</v>
      </c>
      <c r="Q117" s="30">
        <f t="shared" si="61"/>
        <v>0</v>
      </c>
      <c r="R117" s="58">
        <f t="shared" si="62"/>
        <v>0</v>
      </c>
      <c r="S117" s="58">
        <f t="shared" si="63"/>
        <v>1314.7268373160889</v>
      </c>
      <c r="T117" s="58">
        <f t="shared" si="44"/>
        <v>100</v>
      </c>
      <c r="U117" s="88" t="str">
        <f>IF(R117=0,"-",FORECAST($C$8,Инклинометрия!$B$2:$B$152,Инклинометрия!$A$2:$A$152))</f>
        <v>-</v>
      </c>
      <c r="V117" s="88" t="str">
        <f>IF(R117=0,"-",FORECAST($C$8-R117,Инклинометрия!$B$2:$B$152,Инклинометрия!$A$2:$A$152))</f>
        <v>-</v>
      </c>
      <c r="W117" s="88">
        <f>IF(R117&gt;0,FORECAST($C$8,Инклинометрия!$B$2:$B$152,Инклинометрия!$A$2:$A$152),IF(AB117=$C$8,"-",FORECAST($C$8-AB117,Инклинометрия!$B$2:$B$152,Инклинометрия!$A$2:$A$152)))</f>
        <v>1248.9904954502845</v>
      </c>
      <c r="X117" s="88">
        <f>IF(S117=0,"-",FORECAST($C$8-(S117+AB117),Инклинометрия!$B$2:$B$152,Инклинометрия!$A$2:$A$152))</f>
        <v>0</v>
      </c>
      <c r="Y117" s="88">
        <f>FORECAST($C$8+T117,Инклинометрия!$B$2:$B$152,Инклинометрия!$A$2:$A$152)</f>
        <v>1425</v>
      </c>
      <c r="Z117" s="88">
        <f>IF(R117=0,FORECAST($C$6-T117,Инклинометрия!$B$2:$B$152,Инклинометрия!$A$2:$A$152),FORECAST($C$8,Инклинометрия!$B$2:$B$152,Инклинометрия!$A$2:$A$152))</f>
        <v>1330</v>
      </c>
      <c r="AA117" s="61">
        <f t="shared" si="45"/>
        <v>1400</v>
      </c>
      <c r="AB117" s="62">
        <f t="shared" si="64"/>
        <v>85.27316268391111</v>
      </c>
      <c r="AC117" s="62">
        <f t="shared" si="46"/>
        <v>0</v>
      </c>
      <c r="AD117" s="65">
        <f>IF(R117=0,FORECAST($C$8,Инклинометрия!$B$2:$B$152,Инклинометрия!$A$2:$A$152),V117)</f>
        <v>1330</v>
      </c>
      <c r="AE117" s="65">
        <f>FORECAST($C$8-(R117+AA117),Инклинометрия!$B$2:$B$152,Инклинометрия!$A$2:$A$152)</f>
        <v>0</v>
      </c>
      <c r="AF117" s="65">
        <f>IF(AB117=0,"-",FORECAST($C$8,Инклинометрия!$B$2:$B$152,Инклинометрия!$A$2:$A$152))</f>
        <v>1330</v>
      </c>
      <c r="AG117" s="65">
        <f>IF(AB117=0,"-",FORECAST($C$8-AB117,Инклинометрия!$B$2:$B$152,Инклинометрия!$A$2:$A$152))</f>
        <v>1248.9904954502845</v>
      </c>
      <c r="AH117" s="65" t="str">
        <f>IF(AC117=0,"-",FORECAST($C$8+AC117,Инклинометрия!$B$2:$B$152,Инклинометрия!$A$2:$A$152))</f>
        <v>-</v>
      </c>
      <c r="AI117" s="89" t="str">
        <f>IF(AC117=0,"-",FORECAST($C$8,Инклинометрия!$B$2:$B$152,Инклинометрия!$A$2:$A$152))</f>
        <v>-</v>
      </c>
      <c r="AJ117" s="28"/>
      <c r="AK117" s="67">
        <f t="shared" si="65"/>
        <v>0</v>
      </c>
      <c r="AL117" s="28">
        <f t="shared" si="66"/>
        <v>0</v>
      </c>
      <c r="AM117" s="28">
        <f t="shared" si="67"/>
        <v>0.1</v>
      </c>
      <c r="AN117" s="26">
        <f t="shared" si="68"/>
        <v>0.1</v>
      </c>
      <c r="AO117" s="87">
        <f t="shared" si="69"/>
        <v>153568.4169718934</v>
      </c>
      <c r="AP117" s="87">
        <f t="shared" si="47"/>
        <v>52243.416971893399</v>
      </c>
      <c r="AQ117" s="66">
        <f t="shared" si="48"/>
        <v>14695380</v>
      </c>
      <c r="AR117" s="66">
        <f t="shared" si="49"/>
        <v>11213063.026000876</v>
      </c>
      <c r="AS117" s="66">
        <f t="shared" si="50"/>
        <v>784800</v>
      </c>
      <c r="AT117" s="45">
        <f t="shared" si="54"/>
        <v>15633748.416971894</v>
      </c>
      <c r="AU117" s="75"/>
    </row>
    <row r="118" spans="2:47" x14ac:dyDescent="0.3">
      <c r="B118" s="41">
        <f t="shared" si="55"/>
        <v>440</v>
      </c>
      <c r="C118" s="8">
        <f t="shared" si="70"/>
        <v>4.4000000000000004</v>
      </c>
      <c r="D118" s="73">
        <f t="shared" si="51"/>
        <v>5.8849999999999998</v>
      </c>
      <c r="E118" s="29">
        <f t="shared" si="73"/>
        <v>1457.4021844002905</v>
      </c>
      <c r="F118" s="29">
        <f t="shared" si="56"/>
        <v>16.56138845909415</v>
      </c>
      <c r="G118" s="29">
        <f t="shared" si="71"/>
        <v>22.150857064038426</v>
      </c>
      <c r="H118" s="17">
        <f t="shared" si="57"/>
        <v>1949.2754216353892</v>
      </c>
      <c r="I118" s="29">
        <f t="shared" si="58"/>
        <v>2.2250485660981263</v>
      </c>
      <c r="J118" s="29">
        <f t="shared" si="52"/>
        <v>20.847057720369893</v>
      </c>
      <c r="K118" s="39">
        <f t="shared" si="59"/>
        <v>1400</v>
      </c>
      <c r="L118" s="49">
        <f t="shared" si="42"/>
        <v>0</v>
      </c>
      <c r="M118" s="48">
        <f t="shared" si="43"/>
        <v>4.2266987561397071</v>
      </c>
      <c r="N118" s="51">
        <f t="shared" si="53"/>
        <v>17.680500609176615</v>
      </c>
      <c r="O118" s="54">
        <f t="shared" si="72"/>
        <v>1.2000000000000004</v>
      </c>
      <c r="P118" s="34">
        <f t="shared" si="60"/>
        <v>1.7671458676442586</v>
      </c>
      <c r="Q118" s="30">
        <f t="shared" si="61"/>
        <v>0</v>
      </c>
      <c r="R118" s="58">
        <f t="shared" si="62"/>
        <v>0</v>
      </c>
      <c r="S118" s="58">
        <f t="shared" si="63"/>
        <v>1311.0193085037449</v>
      </c>
      <c r="T118" s="58">
        <f t="shared" si="44"/>
        <v>100</v>
      </c>
      <c r="U118" s="88" t="str">
        <f>IF(R118=0,"-",FORECAST($C$8,Инклинометрия!$B$2:$B$152,Инклинометрия!$A$2:$A$152))</f>
        <v>-</v>
      </c>
      <c r="V118" s="88" t="str">
        <f>IF(R118=0,"-",FORECAST($C$8-R118,Инклинометрия!$B$2:$B$152,Инклинометрия!$A$2:$A$152))</f>
        <v>-</v>
      </c>
      <c r="W118" s="88">
        <f>IF(R118&gt;0,FORECAST($C$8,Инклинометрия!$B$2:$B$152,Инклинометрия!$A$2:$A$152),IF(AB118=$C$8,"-",FORECAST($C$8-AB118,Инклинометрия!$B$2:$B$152,Инклинометрия!$A$2:$A$152)))</f>
        <v>1245.4683430785576</v>
      </c>
      <c r="X118" s="88">
        <f>IF(S118=0,"-",FORECAST($C$8-(S118+AB118),Инклинометрия!$B$2:$B$152,Инклинометрия!$A$2:$A$152))</f>
        <v>0</v>
      </c>
      <c r="Y118" s="88">
        <f>FORECAST($C$8+T118,Инклинометрия!$B$2:$B$152,Инклинометрия!$A$2:$A$152)</f>
        <v>1425</v>
      </c>
      <c r="Z118" s="88">
        <f>IF(R118=0,FORECAST($C$6-T118,Инклинометрия!$B$2:$B$152,Инклинометрия!$A$2:$A$152),FORECAST($C$8,Инклинометрия!$B$2:$B$152,Инклинометрия!$A$2:$A$152))</f>
        <v>1330</v>
      </c>
      <c r="AA118" s="61">
        <f t="shared" si="45"/>
        <v>1400</v>
      </c>
      <c r="AB118" s="62">
        <f t="shared" si="64"/>
        <v>88.980691496255076</v>
      </c>
      <c r="AC118" s="62">
        <f t="shared" si="46"/>
        <v>0</v>
      </c>
      <c r="AD118" s="65">
        <f>IF(R118=0,FORECAST($C$8,Инклинометрия!$B$2:$B$152,Инклинометрия!$A$2:$A$152),V118)</f>
        <v>1330</v>
      </c>
      <c r="AE118" s="65">
        <f>FORECAST($C$8-(R118+AA118),Инклинометрия!$B$2:$B$152,Инклинометрия!$A$2:$A$152)</f>
        <v>0</v>
      </c>
      <c r="AF118" s="65">
        <f>IF(AB118=0,"-",FORECAST($C$8,Инклинометрия!$B$2:$B$152,Инклинометрия!$A$2:$A$152))</f>
        <v>1330</v>
      </c>
      <c r="AG118" s="65">
        <f>IF(AB118=0,"-",FORECAST($C$8-AB118,Инклинометрия!$B$2:$B$152,Инклинометрия!$A$2:$A$152))</f>
        <v>1245.4683430785576</v>
      </c>
      <c r="AH118" s="65" t="str">
        <f>IF(AC118=0,"-",FORECAST($C$8+AC118,Инклинометрия!$B$2:$B$152,Инклинометрия!$A$2:$A$152))</f>
        <v>-</v>
      </c>
      <c r="AI118" s="89" t="str">
        <f>IF(AC118=0,"-",FORECAST($C$8,Инклинометрия!$B$2:$B$152,Инклинометрия!$A$2:$A$152))</f>
        <v>-</v>
      </c>
      <c r="AJ118" s="28"/>
      <c r="AK118" s="67">
        <f t="shared" si="65"/>
        <v>0</v>
      </c>
      <c r="AL118" s="28">
        <f t="shared" si="66"/>
        <v>0</v>
      </c>
      <c r="AM118" s="28">
        <f t="shared" si="67"/>
        <v>0.1</v>
      </c>
      <c r="AN118" s="26">
        <f t="shared" si="68"/>
        <v>0.1</v>
      </c>
      <c r="AO118" s="87">
        <f t="shared" si="69"/>
        <v>153546.02081861324</v>
      </c>
      <c r="AP118" s="87">
        <f t="shared" si="47"/>
        <v>52221.020818613222</v>
      </c>
      <c r="AQ118" s="66">
        <f t="shared" si="48"/>
        <v>14695380</v>
      </c>
      <c r="AR118" s="66">
        <f t="shared" si="49"/>
        <v>11222883.157566132</v>
      </c>
      <c r="AS118" s="66">
        <f t="shared" si="50"/>
        <v>784800</v>
      </c>
      <c r="AT118" s="45">
        <f t="shared" si="54"/>
        <v>15633726.020818613</v>
      </c>
      <c r="AU118" s="75"/>
    </row>
    <row r="119" spans="2:47" x14ac:dyDescent="0.3">
      <c r="B119" s="41">
        <f t="shared" si="55"/>
        <v>445</v>
      </c>
      <c r="C119" s="8">
        <f t="shared" si="70"/>
        <v>4.45</v>
      </c>
      <c r="D119" s="73">
        <f t="shared" si="51"/>
        <v>5.9518750000000002</v>
      </c>
      <c r="E119" s="29">
        <f t="shared" si="73"/>
        <v>1473.9635728593846</v>
      </c>
      <c r="F119" s="29">
        <f t="shared" si="56"/>
        <v>16.56138845909415</v>
      </c>
      <c r="G119" s="29">
        <f t="shared" si="71"/>
        <v>22.150857064038426</v>
      </c>
      <c r="H119" s="17">
        <f t="shared" si="57"/>
        <v>1971.4262786994277</v>
      </c>
      <c r="I119" s="29">
        <f t="shared" si="58"/>
        <v>2.2250485660981263</v>
      </c>
      <c r="J119" s="29">
        <f t="shared" si="52"/>
        <v>20.847057720369893</v>
      </c>
      <c r="K119" s="39">
        <f t="shared" si="59"/>
        <v>1400</v>
      </c>
      <c r="L119" s="49">
        <f t="shared" si="42"/>
        <v>0</v>
      </c>
      <c r="M119" s="48">
        <f t="shared" si="43"/>
        <v>4.2266987561397071</v>
      </c>
      <c r="N119" s="51">
        <f t="shared" si="53"/>
        <v>17.630500609176618</v>
      </c>
      <c r="O119" s="54">
        <f t="shared" si="72"/>
        <v>1.2500000000000004</v>
      </c>
      <c r="P119" s="34">
        <f t="shared" si="60"/>
        <v>1.7671458676442586</v>
      </c>
      <c r="Q119" s="30">
        <f t="shared" si="61"/>
        <v>0</v>
      </c>
      <c r="R119" s="58">
        <f t="shared" si="62"/>
        <v>0</v>
      </c>
      <c r="S119" s="58">
        <f t="shared" si="63"/>
        <v>1307.3117796914009</v>
      </c>
      <c r="T119" s="58">
        <f t="shared" si="44"/>
        <v>100</v>
      </c>
      <c r="U119" s="88" t="str">
        <f>IF(R119=0,"-",FORECAST($C$8,Инклинометрия!$B$2:$B$152,Инклинометрия!$A$2:$A$152))</f>
        <v>-</v>
      </c>
      <c r="V119" s="88" t="str">
        <f>IF(R119=0,"-",FORECAST($C$8-R119,Инклинометрия!$B$2:$B$152,Инклинометрия!$A$2:$A$152))</f>
        <v>-</v>
      </c>
      <c r="W119" s="88">
        <f>IF(R119&gt;0,FORECAST($C$8,Инклинометрия!$B$2:$B$152,Инклинометрия!$A$2:$A$152),IF(AB119=$C$8,"-",FORECAST($C$8-AB119,Инклинометрия!$B$2:$B$152,Инклинометрия!$A$2:$A$152)))</f>
        <v>1241.9461907068307</v>
      </c>
      <c r="X119" s="88">
        <f>IF(S119=0,"-",FORECAST($C$8-(S119+AB119),Инклинометрия!$B$2:$B$152,Инклинометрия!$A$2:$A$152))</f>
        <v>0</v>
      </c>
      <c r="Y119" s="88">
        <f>FORECAST($C$8+T119,Инклинометрия!$B$2:$B$152,Инклинометрия!$A$2:$A$152)</f>
        <v>1425</v>
      </c>
      <c r="Z119" s="88">
        <f>IF(R119=0,FORECAST($C$6-T119,Инклинометрия!$B$2:$B$152,Инклинометрия!$A$2:$A$152),FORECAST($C$8,Инклинометрия!$B$2:$B$152,Инклинометрия!$A$2:$A$152))</f>
        <v>1330</v>
      </c>
      <c r="AA119" s="61">
        <f t="shared" si="45"/>
        <v>1400</v>
      </c>
      <c r="AB119" s="62">
        <f t="shared" si="64"/>
        <v>92.688220308599043</v>
      </c>
      <c r="AC119" s="62">
        <f t="shared" si="46"/>
        <v>0</v>
      </c>
      <c r="AD119" s="65">
        <f>IF(R119=0,FORECAST($C$8,Инклинометрия!$B$2:$B$152,Инклинометрия!$A$2:$A$152),V119)</f>
        <v>1330</v>
      </c>
      <c r="AE119" s="65">
        <f>FORECAST($C$8-(R119+AA119),Инклинометрия!$B$2:$B$152,Инклинометрия!$A$2:$A$152)</f>
        <v>0</v>
      </c>
      <c r="AF119" s="65">
        <f>IF(AB119=0,"-",FORECAST($C$8,Инклинометрия!$B$2:$B$152,Инклинометрия!$A$2:$A$152))</f>
        <v>1330</v>
      </c>
      <c r="AG119" s="65">
        <f>IF(AB119=0,"-",FORECAST($C$8-AB119,Инклинометрия!$B$2:$B$152,Инклинометрия!$A$2:$A$152))</f>
        <v>1241.9461907068307</v>
      </c>
      <c r="AH119" s="65" t="str">
        <f>IF(AC119=0,"-",FORECAST($C$8+AC119,Инклинометрия!$B$2:$B$152,Инклинометрия!$A$2:$A$152))</f>
        <v>-</v>
      </c>
      <c r="AI119" s="89" t="str">
        <f>IF(AC119=0,"-",FORECAST($C$8,Инклинометрия!$B$2:$B$152,Инклинометрия!$A$2:$A$152))</f>
        <v>-</v>
      </c>
      <c r="AJ119" s="28"/>
      <c r="AK119" s="67">
        <f t="shared" si="65"/>
        <v>0</v>
      </c>
      <c r="AL119" s="28">
        <f t="shared" si="66"/>
        <v>0</v>
      </c>
      <c r="AM119" s="28">
        <f t="shared" si="67"/>
        <v>0.1</v>
      </c>
      <c r="AN119" s="26">
        <f t="shared" si="68"/>
        <v>0.1</v>
      </c>
      <c r="AO119" s="87">
        <f t="shared" si="69"/>
        <v>153523.62466533305</v>
      </c>
      <c r="AP119" s="87">
        <f t="shared" si="47"/>
        <v>52198.624665333045</v>
      </c>
      <c r="AQ119" s="66">
        <f t="shared" si="48"/>
        <v>14695380</v>
      </c>
      <c r="AR119" s="66">
        <f t="shared" si="49"/>
        <v>11232703.289131386</v>
      </c>
      <c r="AS119" s="66">
        <f t="shared" si="50"/>
        <v>784800</v>
      </c>
      <c r="AT119" s="45">
        <f t="shared" si="54"/>
        <v>15633703.624665333</v>
      </c>
      <c r="AU119" s="75"/>
    </row>
    <row r="120" spans="2:47" x14ac:dyDescent="0.3">
      <c r="B120" s="41">
        <f t="shared" si="55"/>
        <v>450</v>
      </c>
      <c r="C120" s="8">
        <f t="shared" si="70"/>
        <v>4.5</v>
      </c>
      <c r="D120" s="73">
        <f t="shared" si="51"/>
        <v>6.0187499999999998</v>
      </c>
      <c r="E120" s="29">
        <f t="shared" si="73"/>
        <v>1490.5249613184787</v>
      </c>
      <c r="F120" s="29">
        <f t="shared" si="56"/>
        <v>16.56138845909415</v>
      </c>
      <c r="G120" s="29">
        <f t="shared" si="71"/>
        <v>22.150857064038426</v>
      </c>
      <c r="H120" s="17">
        <f t="shared" si="57"/>
        <v>1993.5771357634662</v>
      </c>
      <c r="I120" s="29">
        <f t="shared" si="58"/>
        <v>2.2250485660981263</v>
      </c>
      <c r="J120" s="29">
        <f t="shared" si="52"/>
        <v>20.847057720369893</v>
      </c>
      <c r="K120" s="39">
        <f t="shared" si="59"/>
        <v>1400</v>
      </c>
      <c r="L120" s="49">
        <f t="shared" si="42"/>
        <v>0</v>
      </c>
      <c r="M120" s="48">
        <f t="shared" si="43"/>
        <v>4.2266987561397071</v>
      </c>
      <c r="N120" s="51">
        <f t="shared" si="53"/>
        <v>17.580500609176617</v>
      </c>
      <c r="O120" s="54">
        <f t="shared" si="72"/>
        <v>1.3000000000000005</v>
      </c>
      <c r="P120" s="34">
        <f t="shared" si="60"/>
        <v>1.7671458676442586</v>
      </c>
      <c r="Q120" s="30">
        <f t="shared" si="61"/>
        <v>0</v>
      </c>
      <c r="R120" s="58">
        <f t="shared" si="62"/>
        <v>0</v>
      </c>
      <c r="S120" s="58">
        <f t="shared" si="63"/>
        <v>1303.604250879057</v>
      </c>
      <c r="T120" s="58">
        <f t="shared" si="44"/>
        <v>100</v>
      </c>
      <c r="U120" s="88" t="str">
        <f>IF(R120=0,"-",FORECAST($C$8,Инклинометрия!$B$2:$B$152,Инклинометрия!$A$2:$A$152))</f>
        <v>-</v>
      </c>
      <c r="V120" s="88" t="str">
        <f>IF(R120=0,"-",FORECAST($C$8-R120,Инклинометрия!$B$2:$B$152,Инклинометрия!$A$2:$A$152))</f>
        <v>-</v>
      </c>
      <c r="W120" s="88">
        <f>IF(R120&gt;0,FORECAST($C$8,Инклинометрия!$B$2:$B$152,Инклинометрия!$A$2:$A$152),IF(AB120=$C$8,"-",FORECAST($C$8-AB120,Инклинометрия!$B$2:$B$152,Инклинометрия!$A$2:$A$152)))</f>
        <v>1238.4240383351041</v>
      </c>
      <c r="X120" s="88">
        <f>IF(S120=0,"-",FORECAST($C$8-(S120+AB120),Инклинометрия!$B$2:$B$152,Инклинометрия!$A$2:$A$152))</f>
        <v>0</v>
      </c>
      <c r="Y120" s="88">
        <f>FORECAST($C$8+T120,Инклинометрия!$B$2:$B$152,Инклинометрия!$A$2:$A$152)</f>
        <v>1425</v>
      </c>
      <c r="Z120" s="88">
        <f>IF(R120=0,FORECAST($C$6-T120,Инклинометрия!$B$2:$B$152,Инклинометрия!$A$2:$A$152),FORECAST($C$8,Инклинометрия!$B$2:$B$152,Инклинометрия!$A$2:$A$152))</f>
        <v>1330</v>
      </c>
      <c r="AA120" s="61">
        <f t="shared" si="45"/>
        <v>1400</v>
      </c>
      <c r="AB120" s="62">
        <f t="shared" si="64"/>
        <v>96.395749120943009</v>
      </c>
      <c r="AC120" s="62">
        <f t="shared" si="46"/>
        <v>0</v>
      </c>
      <c r="AD120" s="65">
        <f>IF(R120=0,FORECAST($C$8,Инклинометрия!$B$2:$B$152,Инклинометрия!$A$2:$A$152),V120)</f>
        <v>1330</v>
      </c>
      <c r="AE120" s="65">
        <f>FORECAST($C$8-(R120+AA120),Инклинометрия!$B$2:$B$152,Инклинометрия!$A$2:$A$152)</f>
        <v>0</v>
      </c>
      <c r="AF120" s="65">
        <f>IF(AB120=0,"-",FORECAST($C$8,Инклинометрия!$B$2:$B$152,Инклинометрия!$A$2:$A$152))</f>
        <v>1330</v>
      </c>
      <c r="AG120" s="65">
        <f>IF(AB120=0,"-",FORECAST($C$8-AB120,Инклинометрия!$B$2:$B$152,Инклинометрия!$A$2:$A$152))</f>
        <v>1238.4240383351041</v>
      </c>
      <c r="AH120" s="65" t="str">
        <f>IF(AC120=0,"-",FORECAST($C$8+AC120,Инклинометрия!$B$2:$B$152,Инклинометрия!$A$2:$A$152))</f>
        <v>-</v>
      </c>
      <c r="AI120" s="89" t="str">
        <f>IF(AC120=0,"-",FORECAST($C$8,Инклинометрия!$B$2:$B$152,Инклинометрия!$A$2:$A$152))</f>
        <v>-</v>
      </c>
      <c r="AJ120" s="28"/>
      <c r="AK120" s="67">
        <f t="shared" si="65"/>
        <v>0</v>
      </c>
      <c r="AL120" s="28">
        <f t="shared" si="66"/>
        <v>0</v>
      </c>
      <c r="AM120" s="28">
        <f t="shared" si="67"/>
        <v>0.1</v>
      </c>
      <c r="AN120" s="26">
        <f t="shared" si="68"/>
        <v>0.1</v>
      </c>
      <c r="AO120" s="87">
        <f t="shared" si="69"/>
        <v>153501.22851205285</v>
      </c>
      <c r="AP120" s="87">
        <f t="shared" si="47"/>
        <v>52176.228512052869</v>
      </c>
      <c r="AQ120" s="66">
        <f t="shared" si="48"/>
        <v>14695380</v>
      </c>
      <c r="AR120" s="66">
        <f t="shared" si="49"/>
        <v>11242523.420696642</v>
      </c>
      <c r="AS120" s="66">
        <f t="shared" si="50"/>
        <v>784800</v>
      </c>
      <c r="AT120" s="45">
        <f t="shared" si="54"/>
        <v>15633681.228512052</v>
      </c>
      <c r="AU120" s="75"/>
    </row>
    <row r="121" spans="2:47" x14ac:dyDescent="0.3">
      <c r="B121" s="41">
        <f t="shared" si="55"/>
        <v>455</v>
      </c>
      <c r="C121" s="8">
        <f t="shared" si="70"/>
        <v>4.55</v>
      </c>
      <c r="D121" s="73">
        <f t="shared" si="51"/>
        <v>6.0856250000000003</v>
      </c>
      <c r="E121" s="29">
        <f t="shared" si="73"/>
        <v>1507.0863497775729</v>
      </c>
      <c r="F121" s="29">
        <f t="shared" si="56"/>
        <v>16.56138845909415</v>
      </c>
      <c r="G121" s="29">
        <f t="shared" si="71"/>
        <v>22.150857064038426</v>
      </c>
      <c r="H121" s="17">
        <f t="shared" si="57"/>
        <v>2015.7279928275047</v>
      </c>
      <c r="I121" s="29">
        <f t="shared" si="58"/>
        <v>2.2250485660981263</v>
      </c>
      <c r="J121" s="29">
        <f t="shared" si="52"/>
        <v>20.847057720369893</v>
      </c>
      <c r="K121" s="39">
        <f t="shared" si="59"/>
        <v>1400</v>
      </c>
      <c r="L121" s="49">
        <f t="shared" si="42"/>
        <v>0</v>
      </c>
      <c r="M121" s="48">
        <f t="shared" si="43"/>
        <v>4.2266987561397071</v>
      </c>
      <c r="N121" s="51">
        <f t="shared" si="53"/>
        <v>17.530500609176613</v>
      </c>
      <c r="O121" s="54">
        <f t="shared" si="72"/>
        <v>1.3500000000000005</v>
      </c>
      <c r="P121" s="34">
        <f t="shared" si="60"/>
        <v>1.7671458676442586</v>
      </c>
      <c r="Q121" s="30">
        <f t="shared" si="61"/>
        <v>0</v>
      </c>
      <c r="R121" s="58">
        <f t="shared" si="62"/>
        <v>0</v>
      </c>
      <c r="S121" s="58">
        <f t="shared" si="63"/>
        <v>1299.896722066713</v>
      </c>
      <c r="T121" s="58">
        <f t="shared" si="44"/>
        <v>100</v>
      </c>
      <c r="U121" s="88" t="str">
        <f>IF(R121=0,"-",FORECAST($C$8,Инклинометрия!$B$2:$B$152,Инклинометрия!$A$2:$A$152))</f>
        <v>-</v>
      </c>
      <c r="V121" s="88" t="str">
        <f>IF(R121=0,"-",FORECAST($C$8-R121,Инклинометрия!$B$2:$B$152,Инклинометрия!$A$2:$A$152))</f>
        <v>-</v>
      </c>
      <c r="W121" s="88">
        <f>IF(R121&gt;0,FORECAST($C$8,Инклинометрия!$B$2:$B$152,Инклинометрия!$A$2:$A$152),IF(AB121=$C$8,"-",FORECAST($C$8-AB121,Инклинометрия!$B$2:$B$152,Инклинометрия!$A$2:$A$152)))</f>
        <v>1234.9018859633773</v>
      </c>
      <c r="X121" s="88">
        <f>IF(S121=0,"-",FORECAST($C$8-(S121+AB121),Инклинометрия!$B$2:$B$152,Инклинометрия!$A$2:$A$152))</f>
        <v>0</v>
      </c>
      <c r="Y121" s="88">
        <f>FORECAST($C$8+T121,Инклинометрия!$B$2:$B$152,Инклинометрия!$A$2:$A$152)</f>
        <v>1425</v>
      </c>
      <c r="Z121" s="88">
        <f>IF(R121=0,FORECAST($C$6-T121,Инклинометрия!$B$2:$B$152,Инклинометрия!$A$2:$A$152),FORECAST($C$8,Инклинометрия!$B$2:$B$152,Инклинометрия!$A$2:$A$152))</f>
        <v>1330</v>
      </c>
      <c r="AA121" s="61">
        <f t="shared" si="45"/>
        <v>1400</v>
      </c>
      <c r="AB121" s="62">
        <f t="shared" si="64"/>
        <v>100.10327793328698</v>
      </c>
      <c r="AC121" s="62">
        <f t="shared" si="46"/>
        <v>0</v>
      </c>
      <c r="AD121" s="65">
        <f>IF(R121=0,FORECAST($C$8,Инклинометрия!$B$2:$B$152,Инклинометрия!$A$2:$A$152),V121)</f>
        <v>1330</v>
      </c>
      <c r="AE121" s="65">
        <f>FORECAST($C$8-(R121+AA121),Инклинометрия!$B$2:$B$152,Инклинометрия!$A$2:$A$152)</f>
        <v>0</v>
      </c>
      <c r="AF121" s="65">
        <f>IF(AB121=0,"-",FORECAST($C$8,Инклинометрия!$B$2:$B$152,Инклинометрия!$A$2:$A$152))</f>
        <v>1330</v>
      </c>
      <c r="AG121" s="65">
        <f>IF(AB121=0,"-",FORECAST($C$8-AB121,Инклинометрия!$B$2:$B$152,Инклинометрия!$A$2:$A$152))</f>
        <v>1234.9018859633773</v>
      </c>
      <c r="AH121" s="65" t="str">
        <f>IF(AC121=0,"-",FORECAST($C$8+AC121,Инклинометрия!$B$2:$B$152,Инклинометрия!$A$2:$A$152))</f>
        <v>-</v>
      </c>
      <c r="AI121" s="89" t="str">
        <f>IF(AC121=0,"-",FORECAST($C$8,Инклинометрия!$B$2:$B$152,Инклинометрия!$A$2:$A$152))</f>
        <v>-</v>
      </c>
      <c r="AJ121" s="28"/>
      <c r="AK121" s="67">
        <f t="shared" si="65"/>
        <v>0</v>
      </c>
      <c r="AL121" s="28">
        <f t="shared" si="66"/>
        <v>0</v>
      </c>
      <c r="AM121" s="28">
        <f t="shared" si="67"/>
        <v>0.1</v>
      </c>
      <c r="AN121" s="26">
        <f t="shared" si="68"/>
        <v>0.1</v>
      </c>
      <c r="AO121" s="87">
        <f t="shared" si="69"/>
        <v>153478.83235877269</v>
      </c>
      <c r="AP121" s="87">
        <f t="shared" si="47"/>
        <v>52153.832358772692</v>
      </c>
      <c r="AQ121" s="66">
        <f t="shared" si="48"/>
        <v>14695380</v>
      </c>
      <c r="AR121" s="66">
        <f t="shared" si="49"/>
        <v>11252343.552261896</v>
      </c>
      <c r="AS121" s="66">
        <f t="shared" si="50"/>
        <v>784800</v>
      </c>
      <c r="AT121" s="45">
        <f t="shared" si="54"/>
        <v>15633658.832358772</v>
      </c>
      <c r="AU121" s="75"/>
    </row>
    <row r="122" spans="2:47" x14ac:dyDescent="0.3">
      <c r="B122" s="41">
        <f t="shared" si="55"/>
        <v>460</v>
      </c>
      <c r="C122" s="8">
        <f t="shared" si="70"/>
        <v>4.6000000000000005</v>
      </c>
      <c r="D122" s="73">
        <f t="shared" si="51"/>
        <v>6.1525000000000007</v>
      </c>
      <c r="E122" s="29">
        <f t="shared" si="73"/>
        <v>1523.6477382366672</v>
      </c>
      <c r="F122" s="29">
        <f t="shared" si="56"/>
        <v>16.561388459094445</v>
      </c>
      <c r="G122" s="29">
        <f t="shared" si="71"/>
        <v>22.150857064038817</v>
      </c>
      <c r="H122" s="17">
        <f t="shared" si="57"/>
        <v>2037.8788498915435</v>
      </c>
      <c r="I122" s="29">
        <f t="shared" si="58"/>
        <v>2.2250485660981263</v>
      </c>
      <c r="J122" s="29">
        <f t="shared" si="52"/>
        <v>20.847057720370078</v>
      </c>
      <c r="K122" s="39">
        <f t="shared" si="59"/>
        <v>1400</v>
      </c>
      <c r="L122" s="49">
        <f t="shared" si="42"/>
        <v>0</v>
      </c>
      <c r="M122" s="48">
        <f t="shared" si="43"/>
        <v>4.2266987561397071</v>
      </c>
      <c r="N122" s="51">
        <f t="shared" si="53"/>
        <v>17.480500609176616</v>
      </c>
      <c r="O122" s="54">
        <f t="shared" si="72"/>
        <v>1.4000000000000006</v>
      </c>
      <c r="P122" s="34">
        <f t="shared" si="60"/>
        <v>1.7671458676442586</v>
      </c>
      <c r="Q122" s="30">
        <f t="shared" si="61"/>
        <v>0</v>
      </c>
      <c r="R122" s="58">
        <f t="shared" si="62"/>
        <v>0</v>
      </c>
      <c r="S122" s="58">
        <f t="shared" si="63"/>
        <v>1296.189193254369</v>
      </c>
      <c r="T122" s="58">
        <f t="shared" si="44"/>
        <v>100</v>
      </c>
      <c r="U122" s="88" t="str">
        <f>IF(R122=0,"-",FORECAST($C$8,Инклинометрия!$B$2:$B$152,Инклинометрия!$A$2:$A$152))</f>
        <v>-</v>
      </c>
      <c r="V122" s="88" t="str">
        <f>IF(R122=0,"-",FORECAST($C$8-R122,Инклинометрия!$B$2:$B$152,Инклинометрия!$A$2:$A$152))</f>
        <v>-</v>
      </c>
      <c r="W122" s="88">
        <f>IF(R122&gt;0,FORECAST($C$8,Инклинометрия!$B$2:$B$152,Инклинометрия!$A$2:$A$152),IF(AB122=$C$8,"-",FORECAST($C$8-AB122,Инклинометрия!$B$2:$B$152,Инклинометрия!$A$2:$A$152)))</f>
        <v>1231.3797335916504</v>
      </c>
      <c r="X122" s="88">
        <f>IF(S122=0,"-",FORECAST($C$8-(S122+AB122),Инклинометрия!$B$2:$B$152,Инклинометрия!$A$2:$A$152))</f>
        <v>0</v>
      </c>
      <c r="Y122" s="88">
        <f>FORECAST($C$8+T122,Инклинометрия!$B$2:$B$152,Инклинометрия!$A$2:$A$152)</f>
        <v>1425</v>
      </c>
      <c r="Z122" s="88">
        <f>IF(R122=0,FORECAST($C$6-T122,Инклинометрия!$B$2:$B$152,Инклинометрия!$A$2:$A$152),FORECAST($C$8,Инклинометрия!$B$2:$B$152,Инклинометрия!$A$2:$A$152))</f>
        <v>1330</v>
      </c>
      <c r="AA122" s="61">
        <f t="shared" si="45"/>
        <v>1400</v>
      </c>
      <c r="AB122" s="62">
        <f t="shared" si="64"/>
        <v>103.81080674563094</v>
      </c>
      <c r="AC122" s="62">
        <f t="shared" si="46"/>
        <v>0</v>
      </c>
      <c r="AD122" s="65">
        <f>IF(R122=0,FORECAST($C$8,Инклинометрия!$B$2:$B$152,Инклинометрия!$A$2:$A$152),V122)</f>
        <v>1330</v>
      </c>
      <c r="AE122" s="65">
        <f>FORECAST($C$8-(R122+AA122),Инклинометрия!$B$2:$B$152,Инклинометрия!$A$2:$A$152)</f>
        <v>0</v>
      </c>
      <c r="AF122" s="65">
        <f>IF(AB122=0,"-",FORECAST($C$8,Инклинометрия!$B$2:$B$152,Инклинометрия!$A$2:$A$152))</f>
        <v>1330</v>
      </c>
      <c r="AG122" s="65">
        <f>IF(AB122=0,"-",FORECAST($C$8-AB122,Инклинометрия!$B$2:$B$152,Инклинометрия!$A$2:$A$152))</f>
        <v>1231.3797335916504</v>
      </c>
      <c r="AH122" s="65" t="str">
        <f>IF(AC122=0,"-",FORECAST($C$8+AC122,Инклинометрия!$B$2:$B$152,Инклинометрия!$A$2:$A$152))</f>
        <v>-</v>
      </c>
      <c r="AI122" s="89" t="str">
        <f>IF(AC122=0,"-",FORECAST($C$8,Инклинометрия!$B$2:$B$152,Инклинометрия!$A$2:$A$152))</f>
        <v>-</v>
      </c>
      <c r="AJ122" s="28"/>
      <c r="AK122" s="67">
        <f t="shared" si="65"/>
        <v>0</v>
      </c>
      <c r="AL122" s="28">
        <f t="shared" si="66"/>
        <v>0</v>
      </c>
      <c r="AM122" s="28">
        <f t="shared" si="67"/>
        <v>0.1</v>
      </c>
      <c r="AN122" s="26">
        <f t="shared" si="68"/>
        <v>0.1</v>
      </c>
      <c r="AO122" s="87">
        <f t="shared" si="69"/>
        <v>153456.43620549253</v>
      </c>
      <c r="AP122" s="87">
        <f t="shared" si="47"/>
        <v>52131.436205492515</v>
      </c>
      <c r="AQ122" s="66">
        <f t="shared" si="48"/>
        <v>14695380</v>
      </c>
      <c r="AR122" s="66">
        <f t="shared" si="49"/>
        <v>11262163.683827154</v>
      </c>
      <c r="AS122" s="66">
        <f t="shared" si="50"/>
        <v>784800</v>
      </c>
      <c r="AT122" s="45">
        <f t="shared" si="54"/>
        <v>15633636.436205493</v>
      </c>
      <c r="AU122" s="75"/>
    </row>
    <row r="123" spans="2:47" x14ac:dyDescent="0.3">
      <c r="B123" s="41">
        <f t="shared" si="55"/>
        <v>465</v>
      </c>
      <c r="C123" s="8">
        <f t="shared" si="70"/>
        <v>4.6500000000000004</v>
      </c>
      <c r="D123" s="73">
        <f t="shared" si="51"/>
        <v>6.2193750000000003</v>
      </c>
      <c r="E123" s="29">
        <f t="shared" si="73"/>
        <v>1540.2091266957616</v>
      </c>
      <c r="F123" s="29">
        <f t="shared" si="56"/>
        <v>16.56138845909415</v>
      </c>
      <c r="G123" s="29">
        <f t="shared" si="71"/>
        <v>22.150857064038426</v>
      </c>
      <c r="H123" s="17">
        <f t="shared" si="57"/>
        <v>2060.0297069555818</v>
      </c>
      <c r="I123" s="29">
        <f t="shared" si="58"/>
        <v>2.2250485660981263</v>
      </c>
      <c r="J123" s="29">
        <f t="shared" si="52"/>
        <v>20.847057720369893</v>
      </c>
      <c r="K123" s="39">
        <f t="shared" si="59"/>
        <v>1400</v>
      </c>
      <c r="L123" s="49">
        <f t="shared" si="42"/>
        <v>0</v>
      </c>
      <c r="M123" s="48">
        <f t="shared" si="43"/>
        <v>4.2266987561397071</v>
      </c>
      <c r="N123" s="51">
        <f t="shared" si="53"/>
        <v>17.430500609176615</v>
      </c>
      <c r="O123" s="54">
        <f t="shared" si="72"/>
        <v>1.4500000000000008</v>
      </c>
      <c r="P123" s="34">
        <f t="shared" si="60"/>
        <v>1.7671458676442586</v>
      </c>
      <c r="Q123" s="30">
        <f t="shared" si="61"/>
        <v>0</v>
      </c>
      <c r="R123" s="58">
        <f t="shared" si="62"/>
        <v>0</v>
      </c>
      <c r="S123" s="58">
        <f t="shared" si="63"/>
        <v>1292.481664442025</v>
      </c>
      <c r="T123" s="58">
        <f t="shared" si="44"/>
        <v>100</v>
      </c>
      <c r="U123" s="88" t="str">
        <f>IF(R123=0,"-",FORECAST($C$8,Инклинометрия!$B$2:$B$152,Инклинометрия!$A$2:$A$152))</f>
        <v>-</v>
      </c>
      <c r="V123" s="88" t="str">
        <f>IF(R123=0,"-",FORECAST($C$8-R123,Инклинометрия!$B$2:$B$152,Инклинометрия!$A$2:$A$152))</f>
        <v>-</v>
      </c>
      <c r="W123" s="88">
        <f>IF(R123&gt;0,FORECAST($C$8,Инклинометрия!$B$2:$B$152,Инклинометрия!$A$2:$A$152),IF(AB123=$C$8,"-",FORECAST($C$8-AB123,Инклинометрия!$B$2:$B$152,Инклинометрия!$A$2:$A$152)))</f>
        <v>1227.8575812199238</v>
      </c>
      <c r="X123" s="88">
        <f>IF(S123=0,"-",FORECAST($C$8-(S123+AB123),Инклинометрия!$B$2:$B$152,Инклинометрия!$A$2:$A$152))</f>
        <v>0</v>
      </c>
      <c r="Y123" s="88">
        <f>FORECAST($C$8+T123,Инклинометрия!$B$2:$B$152,Инклинометрия!$A$2:$A$152)</f>
        <v>1425</v>
      </c>
      <c r="Z123" s="88">
        <f>IF(R123=0,FORECAST($C$6-T123,Инклинометрия!$B$2:$B$152,Инклинометрия!$A$2:$A$152),FORECAST($C$8,Инклинометрия!$B$2:$B$152,Инклинометрия!$A$2:$A$152))</f>
        <v>1330</v>
      </c>
      <c r="AA123" s="61">
        <f t="shared" si="45"/>
        <v>1400</v>
      </c>
      <c r="AB123" s="62">
        <f t="shared" si="64"/>
        <v>107.51833555797491</v>
      </c>
      <c r="AC123" s="62">
        <f t="shared" si="46"/>
        <v>0</v>
      </c>
      <c r="AD123" s="65">
        <f>IF(R123=0,FORECAST($C$8,Инклинометрия!$B$2:$B$152,Инклинометрия!$A$2:$A$152),V123)</f>
        <v>1330</v>
      </c>
      <c r="AE123" s="65">
        <f>FORECAST($C$8-(R123+AA123),Инклинометрия!$B$2:$B$152,Инклинометрия!$A$2:$A$152)</f>
        <v>0</v>
      </c>
      <c r="AF123" s="65">
        <f>IF(AB123=0,"-",FORECAST($C$8,Инклинометрия!$B$2:$B$152,Инклинометрия!$A$2:$A$152))</f>
        <v>1330</v>
      </c>
      <c r="AG123" s="65">
        <f>IF(AB123=0,"-",FORECAST($C$8-AB123,Инклинометрия!$B$2:$B$152,Инклинометрия!$A$2:$A$152))</f>
        <v>1227.8575812199238</v>
      </c>
      <c r="AH123" s="65" t="str">
        <f>IF(AC123=0,"-",FORECAST($C$8+AC123,Инклинометрия!$B$2:$B$152,Инклинометрия!$A$2:$A$152))</f>
        <v>-</v>
      </c>
      <c r="AI123" s="89" t="str">
        <f>IF(AC123=0,"-",FORECAST($C$8,Инклинометрия!$B$2:$B$152,Инклинометрия!$A$2:$A$152))</f>
        <v>-</v>
      </c>
      <c r="AJ123" s="28"/>
      <c r="AK123" s="67">
        <f t="shared" si="65"/>
        <v>0</v>
      </c>
      <c r="AL123" s="28">
        <f t="shared" si="66"/>
        <v>0</v>
      </c>
      <c r="AM123" s="28">
        <f t="shared" si="67"/>
        <v>0.1</v>
      </c>
      <c r="AN123" s="26">
        <f t="shared" si="68"/>
        <v>0.1</v>
      </c>
      <c r="AO123" s="87">
        <f t="shared" si="69"/>
        <v>153434.04005221234</v>
      </c>
      <c r="AP123" s="87">
        <f t="shared" si="47"/>
        <v>52109.040052212338</v>
      </c>
      <c r="AQ123" s="66">
        <f t="shared" si="48"/>
        <v>14695380</v>
      </c>
      <c r="AR123" s="66">
        <f t="shared" si="49"/>
        <v>11271983.815392409</v>
      </c>
      <c r="AS123" s="66">
        <f t="shared" si="50"/>
        <v>784800</v>
      </c>
      <c r="AT123" s="45">
        <f t="shared" si="54"/>
        <v>15633614.040052213</v>
      </c>
      <c r="AU123" s="75"/>
    </row>
    <row r="124" spans="2:47" x14ac:dyDescent="0.3">
      <c r="B124" s="41">
        <f t="shared" si="55"/>
        <v>470</v>
      </c>
      <c r="C124" s="8">
        <f t="shared" si="70"/>
        <v>4.7</v>
      </c>
      <c r="D124" s="73">
        <f t="shared" si="51"/>
        <v>6.2862499999999999</v>
      </c>
      <c r="E124" s="29">
        <f t="shared" si="73"/>
        <v>1556.7705151548557</v>
      </c>
      <c r="F124" s="29">
        <f t="shared" si="56"/>
        <v>16.56138845909415</v>
      </c>
      <c r="G124" s="29">
        <f t="shared" si="71"/>
        <v>22.150857064038426</v>
      </c>
      <c r="H124" s="17">
        <f t="shared" si="57"/>
        <v>2082.1805640196203</v>
      </c>
      <c r="I124" s="29">
        <f t="shared" si="58"/>
        <v>2.2250485660981263</v>
      </c>
      <c r="J124" s="29">
        <f t="shared" si="52"/>
        <v>20.847057720369893</v>
      </c>
      <c r="K124" s="39">
        <f t="shared" si="59"/>
        <v>1400</v>
      </c>
      <c r="L124" s="49">
        <f t="shared" si="42"/>
        <v>0</v>
      </c>
      <c r="M124" s="48">
        <f t="shared" si="43"/>
        <v>4.2266987561397071</v>
      </c>
      <c r="N124" s="51">
        <f t="shared" si="53"/>
        <v>17.380500609176615</v>
      </c>
      <c r="O124" s="54">
        <f t="shared" si="72"/>
        <v>1.5000000000000009</v>
      </c>
      <c r="P124" s="34">
        <f t="shared" si="60"/>
        <v>1.7671458676442586</v>
      </c>
      <c r="Q124" s="30">
        <f t="shared" si="61"/>
        <v>0</v>
      </c>
      <c r="R124" s="58">
        <f t="shared" si="62"/>
        <v>0</v>
      </c>
      <c r="S124" s="58">
        <f t="shared" si="63"/>
        <v>1288.774135629681</v>
      </c>
      <c r="T124" s="58">
        <f t="shared" si="44"/>
        <v>100</v>
      </c>
      <c r="U124" s="88" t="str">
        <f>IF(R124=0,"-",FORECAST($C$8,Инклинометрия!$B$2:$B$152,Инклинометрия!$A$2:$A$152))</f>
        <v>-</v>
      </c>
      <c r="V124" s="88" t="str">
        <f>IF(R124=0,"-",FORECAST($C$8-R124,Инклинометрия!$B$2:$B$152,Инклинометрия!$A$2:$A$152))</f>
        <v>-</v>
      </c>
      <c r="W124" s="88">
        <f>IF(R124&gt;0,FORECAST($C$8,Инклинометрия!$B$2:$B$152,Инклинометрия!$A$2:$A$152),IF(AB124=$C$8,"-",FORECAST($C$8-AB124,Инклинометрия!$B$2:$B$152,Инклинометрия!$A$2:$A$152)))</f>
        <v>1224.3354288481969</v>
      </c>
      <c r="X124" s="88">
        <f>IF(S124=0,"-",FORECAST($C$8-(S124+AB124),Инклинометрия!$B$2:$B$152,Инклинометрия!$A$2:$A$152))</f>
        <v>0</v>
      </c>
      <c r="Y124" s="88">
        <f>FORECAST($C$8+T124,Инклинометрия!$B$2:$B$152,Инклинометрия!$A$2:$A$152)</f>
        <v>1425</v>
      </c>
      <c r="Z124" s="88">
        <f>IF(R124=0,FORECAST($C$6-T124,Инклинометрия!$B$2:$B$152,Инклинометрия!$A$2:$A$152),FORECAST($C$8,Инклинометрия!$B$2:$B$152,Инклинометрия!$A$2:$A$152))</f>
        <v>1330</v>
      </c>
      <c r="AA124" s="61">
        <f t="shared" si="45"/>
        <v>1400</v>
      </c>
      <c r="AB124" s="62">
        <f t="shared" si="64"/>
        <v>111.22586437031887</v>
      </c>
      <c r="AC124" s="62">
        <f t="shared" si="46"/>
        <v>0</v>
      </c>
      <c r="AD124" s="65">
        <f>IF(R124=0,FORECAST($C$8,Инклинометрия!$B$2:$B$152,Инклинометрия!$A$2:$A$152),V124)</f>
        <v>1330</v>
      </c>
      <c r="AE124" s="65">
        <f>FORECAST($C$8-(R124+AA124),Инклинометрия!$B$2:$B$152,Инклинометрия!$A$2:$A$152)</f>
        <v>0</v>
      </c>
      <c r="AF124" s="65">
        <f>IF(AB124=0,"-",FORECAST($C$8,Инклинометрия!$B$2:$B$152,Инклинометрия!$A$2:$A$152))</f>
        <v>1330</v>
      </c>
      <c r="AG124" s="65">
        <f>IF(AB124=0,"-",FORECAST($C$8-AB124,Инклинометрия!$B$2:$B$152,Инклинометрия!$A$2:$A$152))</f>
        <v>1224.3354288481969</v>
      </c>
      <c r="AH124" s="65" t="str">
        <f>IF(AC124=0,"-",FORECAST($C$8+AC124,Инклинометрия!$B$2:$B$152,Инклинометрия!$A$2:$A$152))</f>
        <v>-</v>
      </c>
      <c r="AI124" s="89" t="str">
        <f>IF(AC124=0,"-",FORECAST($C$8,Инклинометрия!$B$2:$B$152,Инклинометрия!$A$2:$A$152))</f>
        <v>-</v>
      </c>
      <c r="AJ124" s="28"/>
      <c r="AK124" s="67">
        <f t="shared" si="65"/>
        <v>0</v>
      </c>
      <c r="AL124" s="28">
        <f t="shared" si="66"/>
        <v>0</v>
      </c>
      <c r="AM124" s="28">
        <f t="shared" si="67"/>
        <v>0.1</v>
      </c>
      <c r="AN124" s="26">
        <f t="shared" si="68"/>
        <v>0.1</v>
      </c>
      <c r="AO124" s="87">
        <f t="shared" si="69"/>
        <v>153411.64389893215</v>
      </c>
      <c r="AP124" s="87">
        <f t="shared" si="47"/>
        <v>52086.643898932161</v>
      </c>
      <c r="AQ124" s="66">
        <f t="shared" si="48"/>
        <v>14695380</v>
      </c>
      <c r="AR124" s="66">
        <f t="shared" si="49"/>
        <v>11281803.946957663</v>
      </c>
      <c r="AS124" s="66">
        <f t="shared" si="50"/>
        <v>784800</v>
      </c>
      <c r="AT124" s="45">
        <f t="shared" si="54"/>
        <v>15633591.643898932</v>
      </c>
      <c r="AU124" s="75"/>
    </row>
    <row r="125" spans="2:47" x14ac:dyDescent="0.3">
      <c r="B125" s="41">
        <f t="shared" si="55"/>
        <v>475</v>
      </c>
      <c r="C125" s="8">
        <f t="shared" si="70"/>
        <v>4.75</v>
      </c>
      <c r="D125" s="73">
        <f t="shared" si="51"/>
        <v>6.3531250000000004</v>
      </c>
      <c r="E125" s="29">
        <f t="shared" si="73"/>
        <v>1573.3319036139499</v>
      </c>
      <c r="F125" s="29">
        <f t="shared" si="56"/>
        <v>16.56138845909415</v>
      </c>
      <c r="G125" s="29">
        <f t="shared" si="71"/>
        <v>22.150857064038426</v>
      </c>
      <c r="H125" s="17">
        <f t="shared" si="57"/>
        <v>2104.3314210836588</v>
      </c>
      <c r="I125" s="29">
        <f t="shared" si="58"/>
        <v>2.2250485660981263</v>
      </c>
      <c r="J125" s="29">
        <f t="shared" si="52"/>
        <v>20.847057720369893</v>
      </c>
      <c r="K125" s="39">
        <f t="shared" si="59"/>
        <v>1400</v>
      </c>
      <c r="L125" s="49">
        <f t="shared" si="42"/>
        <v>0</v>
      </c>
      <c r="M125" s="48">
        <f t="shared" si="43"/>
        <v>4.2266987561397071</v>
      </c>
      <c r="N125" s="51">
        <f t="shared" si="53"/>
        <v>17.330500609176614</v>
      </c>
      <c r="O125" s="55">
        <f t="shared" si="72"/>
        <v>1.5500000000000009</v>
      </c>
      <c r="P125" s="34">
        <f t="shared" si="60"/>
        <v>1.7671458676442586</v>
      </c>
      <c r="Q125" s="30">
        <f t="shared" si="61"/>
        <v>0</v>
      </c>
      <c r="R125" s="58">
        <f t="shared" si="62"/>
        <v>0</v>
      </c>
      <c r="S125" s="58">
        <f t="shared" si="63"/>
        <v>1285.0666068173371</v>
      </c>
      <c r="T125" s="58">
        <f t="shared" si="44"/>
        <v>100</v>
      </c>
      <c r="U125" s="88" t="str">
        <f>IF(R125=0,"-",FORECAST($C$8,Инклинометрия!$B$2:$B$152,Инклинометрия!$A$2:$A$152))</f>
        <v>-</v>
      </c>
      <c r="V125" s="88" t="str">
        <f>IF(R125=0,"-",FORECAST($C$8-R125,Инклинометрия!$B$2:$B$152,Инклинометрия!$A$2:$A$152))</f>
        <v>-</v>
      </c>
      <c r="W125" s="88">
        <f>IF(R125&gt;0,FORECAST($C$8,Инклинометрия!$B$2:$B$152,Инклинометрия!$A$2:$A$152),IF(AB125=$C$8,"-",FORECAST($C$8-AB125,Инклинометрия!$B$2:$B$152,Инклинометрия!$A$2:$A$152)))</f>
        <v>1220.81327647647</v>
      </c>
      <c r="X125" s="88">
        <f>IF(S125=0,"-",FORECAST($C$8-(S125+AB125),Инклинометрия!$B$2:$B$152,Инклинометрия!$A$2:$A$152))</f>
        <v>0</v>
      </c>
      <c r="Y125" s="88">
        <f>FORECAST($C$8+T125,Инклинометрия!$B$2:$B$152,Инклинометрия!$A$2:$A$152)</f>
        <v>1425</v>
      </c>
      <c r="Z125" s="88">
        <f>IF(R125=0,FORECAST($C$6-T125,Инклинометрия!$B$2:$B$152,Инклинометрия!$A$2:$A$152),FORECAST($C$8,Инклинометрия!$B$2:$B$152,Инклинометрия!$A$2:$A$152))</f>
        <v>1330</v>
      </c>
      <c r="AA125" s="61">
        <f t="shared" si="45"/>
        <v>1400</v>
      </c>
      <c r="AB125" s="62">
        <f t="shared" si="64"/>
        <v>114.93339318266284</v>
      </c>
      <c r="AC125" s="62">
        <f t="shared" si="46"/>
        <v>0</v>
      </c>
      <c r="AD125" s="65">
        <f>IF(R125=0,FORECAST($C$8,Инклинометрия!$B$2:$B$152,Инклинометрия!$A$2:$A$152),V125)</f>
        <v>1330</v>
      </c>
      <c r="AE125" s="65">
        <f>FORECAST($C$8-(R125+AA125),Инклинометрия!$B$2:$B$152,Инклинометрия!$A$2:$A$152)</f>
        <v>0</v>
      </c>
      <c r="AF125" s="65">
        <f>IF(AB125=0,"-",FORECAST($C$8,Инклинометрия!$B$2:$B$152,Инклинометрия!$A$2:$A$152))</f>
        <v>1330</v>
      </c>
      <c r="AG125" s="65">
        <f>IF(AB125=0,"-",FORECAST($C$8-AB125,Инклинометрия!$B$2:$B$152,Инклинометрия!$A$2:$A$152))</f>
        <v>1220.81327647647</v>
      </c>
      <c r="AH125" s="65" t="str">
        <f>IF(AC125=0,"-",FORECAST($C$8+AC125,Инклинометрия!$B$2:$B$152,Инклинометрия!$A$2:$A$152))</f>
        <v>-</v>
      </c>
      <c r="AI125" s="89" t="str">
        <f>IF(AC125=0,"-",FORECAST($C$8,Инклинометрия!$B$2:$B$152,Инклинометрия!$A$2:$A$152))</f>
        <v>-</v>
      </c>
      <c r="AJ125" s="28"/>
      <c r="AK125" s="67">
        <f t="shared" si="65"/>
        <v>0</v>
      </c>
      <c r="AL125" s="28">
        <f t="shared" si="66"/>
        <v>0</v>
      </c>
      <c r="AM125" s="28">
        <f t="shared" si="67"/>
        <v>0.1</v>
      </c>
      <c r="AN125" s="26">
        <f t="shared" si="68"/>
        <v>0.1</v>
      </c>
      <c r="AO125" s="87">
        <f t="shared" si="69"/>
        <v>153389.24774565198</v>
      </c>
      <c r="AP125" s="87">
        <f t="shared" si="47"/>
        <v>52064.247745651985</v>
      </c>
      <c r="AQ125" s="66">
        <f t="shared" si="48"/>
        <v>14695380</v>
      </c>
      <c r="AR125" s="66">
        <f t="shared" si="49"/>
        <v>11291624.078522921</v>
      </c>
      <c r="AS125" s="66">
        <f t="shared" si="50"/>
        <v>784800</v>
      </c>
      <c r="AT125" s="45">
        <f t="shared" si="54"/>
        <v>15633569.247745652</v>
      </c>
      <c r="AU125" s="75"/>
    </row>
    <row r="126" spans="2:47" x14ac:dyDescent="0.3">
      <c r="B126" s="41">
        <f t="shared" si="55"/>
        <v>480</v>
      </c>
      <c r="C126" s="8">
        <f t="shared" si="70"/>
        <v>4.8</v>
      </c>
      <c r="D126" s="73">
        <f t="shared" si="51"/>
        <v>6.42</v>
      </c>
      <c r="E126" s="29">
        <f t="shared" si="73"/>
        <v>1589.893292073044</v>
      </c>
      <c r="F126" s="29">
        <f t="shared" si="56"/>
        <v>16.56138845909415</v>
      </c>
      <c r="G126" s="29">
        <f t="shared" si="71"/>
        <v>22.150857064038426</v>
      </c>
      <c r="H126" s="17">
        <f t="shared" si="57"/>
        <v>2126.4822781476973</v>
      </c>
      <c r="I126" s="29">
        <f t="shared" si="58"/>
        <v>2.2250485660981263</v>
      </c>
      <c r="J126" s="29">
        <f t="shared" si="52"/>
        <v>20.847057720369893</v>
      </c>
      <c r="K126" s="39">
        <f t="shared" si="59"/>
        <v>1400</v>
      </c>
      <c r="L126" s="49">
        <f t="shared" si="42"/>
        <v>0</v>
      </c>
      <c r="M126" s="48">
        <f t="shared" si="43"/>
        <v>4.2266987561397071</v>
      </c>
      <c r="N126" s="51">
        <f t="shared" si="53"/>
        <v>17.280500609176613</v>
      </c>
      <c r="O126" s="54">
        <f t="shared" si="72"/>
        <v>1.600000000000001</v>
      </c>
      <c r="P126" s="34">
        <f t="shared" si="60"/>
        <v>1.7671458676442586</v>
      </c>
      <c r="Q126" s="30">
        <f t="shared" si="61"/>
        <v>0</v>
      </c>
      <c r="R126" s="58">
        <f t="shared" si="62"/>
        <v>0</v>
      </c>
      <c r="S126" s="58">
        <f t="shared" si="63"/>
        <v>1281.3590780049931</v>
      </c>
      <c r="T126" s="58">
        <f t="shared" si="44"/>
        <v>100</v>
      </c>
      <c r="U126" s="88" t="str">
        <f>IF(R126=0,"-",FORECAST($C$8,Инклинометрия!$B$2:$B$152,Инклинометрия!$A$2:$A$152))</f>
        <v>-</v>
      </c>
      <c r="V126" s="88" t="str">
        <f>IF(R126=0,"-",FORECAST($C$8-R126,Инклинометрия!$B$2:$B$152,Инклинометрия!$A$2:$A$152))</f>
        <v>-</v>
      </c>
      <c r="W126" s="88">
        <f>IF(R126&gt;0,FORECAST($C$8,Инклинометрия!$B$2:$B$152,Инклинометрия!$A$2:$A$152),IF(AB126=$C$8,"-",FORECAST($C$8-AB126,Инклинометрия!$B$2:$B$152,Инклинометрия!$A$2:$A$152)))</f>
        <v>1217.2911241047434</v>
      </c>
      <c r="X126" s="88">
        <f>IF(S126=0,"-",FORECAST($C$8-(S126+AB126),Инклинометрия!$B$2:$B$152,Инклинометрия!$A$2:$A$152))</f>
        <v>0</v>
      </c>
      <c r="Y126" s="88">
        <f>FORECAST($C$8+T126,Инклинометрия!$B$2:$B$152,Инклинометрия!$A$2:$A$152)</f>
        <v>1425</v>
      </c>
      <c r="Z126" s="88">
        <f>IF(R126=0,FORECAST($C$6-T126,Инклинометрия!$B$2:$B$152,Инклинометрия!$A$2:$A$152),FORECAST($C$8,Инклинометрия!$B$2:$B$152,Инклинометрия!$A$2:$A$152))</f>
        <v>1330</v>
      </c>
      <c r="AA126" s="61">
        <f t="shared" si="45"/>
        <v>1400</v>
      </c>
      <c r="AB126" s="62">
        <f t="shared" si="64"/>
        <v>118.64092199500681</v>
      </c>
      <c r="AC126" s="62">
        <f t="shared" si="46"/>
        <v>0</v>
      </c>
      <c r="AD126" s="65">
        <f>IF(R126=0,FORECAST($C$8,Инклинометрия!$B$2:$B$152,Инклинометрия!$A$2:$A$152),V126)</f>
        <v>1330</v>
      </c>
      <c r="AE126" s="65">
        <f>FORECAST($C$8-(R126+AA126),Инклинометрия!$B$2:$B$152,Инклинометрия!$A$2:$A$152)</f>
        <v>0</v>
      </c>
      <c r="AF126" s="65">
        <f>IF(AB126=0,"-",FORECAST($C$8,Инклинометрия!$B$2:$B$152,Инклинометрия!$A$2:$A$152))</f>
        <v>1330</v>
      </c>
      <c r="AG126" s="65">
        <f>IF(AB126=0,"-",FORECAST($C$8-AB126,Инклинометрия!$B$2:$B$152,Инклинометрия!$A$2:$A$152))</f>
        <v>1217.2911241047434</v>
      </c>
      <c r="AH126" s="65" t="str">
        <f>IF(AC126=0,"-",FORECAST($C$8+AC126,Инклинометрия!$B$2:$B$152,Инклинометрия!$A$2:$A$152))</f>
        <v>-</v>
      </c>
      <c r="AI126" s="89" t="str">
        <f>IF(AC126=0,"-",FORECAST($C$8,Инклинометрия!$B$2:$B$152,Инклинометрия!$A$2:$A$152))</f>
        <v>-</v>
      </c>
      <c r="AJ126" s="28"/>
      <c r="AK126" s="67">
        <f t="shared" si="65"/>
        <v>0</v>
      </c>
      <c r="AL126" s="28">
        <f t="shared" si="66"/>
        <v>0</v>
      </c>
      <c r="AM126" s="28">
        <f t="shared" si="67"/>
        <v>0.1</v>
      </c>
      <c r="AN126" s="26">
        <f t="shared" si="68"/>
        <v>0.1</v>
      </c>
      <c r="AO126" s="87">
        <f t="shared" si="69"/>
        <v>153366.85159237182</v>
      </c>
      <c r="AP126" s="87">
        <f t="shared" si="47"/>
        <v>52041.851592371808</v>
      </c>
      <c r="AQ126" s="66">
        <f t="shared" si="48"/>
        <v>14695380</v>
      </c>
      <c r="AR126" s="66">
        <f t="shared" si="49"/>
        <v>11301444.210088175</v>
      </c>
      <c r="AS126" s="66">
        <f t="shared" si="50"/>
        <v>784800</v>
      </c>
      <c r="AT126" s="45">
        <f t="shared" si="54"/>
        <v>15633546.851592371</v>
      </c>
      <c r="AU126" s="75"/>
    </row>
    <row r="127" spans="2:47" x14ac:dyDescent="0.3">
      <c r="B127" s="41">
        <f t="shared" si="55"/>
        <v>485</v>
      </c>
      <c r="C127" s="8">
        <f t="shared" si="70"/>
        <v>4.8500000000000005</v>
      </c>
      <c r="D127" s="73">
        <f t="shared" si="51"/>
        <v>6.4868750000000013</v>
      </c>
      <c r="E127" s="29">
        <f t="shared" si="73"/>
        <v>1606.4546805321386</v>
      </c>
      <c r="F127" s="29">
        <f t="shared" si="56"/>
        <v>16.561388459094445</v>
      </c>
      <c r="G127" s="29">
        <f t="shared" si="71"/>
        <v>22.150857064038817</v>
      </c>
      <c r="H127" s="17">
        <f t="shared" si="57"/>
        <v>2148.6331352117363</v>
      </c>
      <c r="I127" s="29">
        <f t="shared" si="58"/>
        <v>2.2250485660981263</v>
      </c>
      <c r="J127" s="29">
        <f t="shared" si="52"/>
        <v>20.847057720370078</v>
      </c>
      <c r="K127" s="39">
        <f t="shared" si="59"/>
        <v>1400</v>
      </c>
      <c r="L127" s="49">
        <f t="shared" si="42"/>
        <v>0</v>
      </c>
      <c r="M127" s="48">
        <f t="shared" si="43"/>
        <v>4.2266987561397071</v>
      </c>
      <c r="N127" s="51">
        <f t="shared" si="53"/>
        <v>17.23050060917662</v>
      </c>
      <c r="O127" s="54">
        <f t="shared" si="72"/>
        <v>1.650000000000001</v>
      </c>
      <c r="P127" s="34">
        <f t="shared" si="60"/>
        <v>1.7671458676442586</v>
      </c>
      <c r="Q127" s="30">
        <f t="shared" si="61"/>
        <v>0</v>
      </c>
      <c r="R127" s="58">
        <f t="shared" si="62"/>
        <v>0</v>
      </c>
      <c r="S127" s="58">
        <f t="shared" si="63"/>
        <v>1277.6515491926493</v>
      </c>
      <c r="T127" s="58">
        <f t="shared" si="44"/>
        <v>100</v>
      </c>
      <c r="U127" s="88" t="str">
        <f>IF(R127=0,"-",FORECAST($C$8,Инклинометрия!$B$2:$B$152,Инклинометрия!$A$2:$A$152))</f>
        <v>-</v>
      </c>
      <c r="V127" s="88" t="str">
        <f>IF(R127=0,"-",FORECAST($C$8-R127,Инклинометрия!$B$2:$B$152,Инклинометрия!$A$2:$A$152))</f>
        <v>-</v>
      </c>
      <c r="W127" s="88">
        <f>IF(R127&gt;0,FORECAST($C$8,Инклинометрия!$B$2:$B$152,Инклинометрия!$A$2:$A$152),IF(AB127=$C$8,"-",FORECAST($C$8-AB127,Инклинометрия!$B$2:$B$152,Инклинометрия!$A$2:$A$152)))</f>
        <v>1213.7689717330168</v>
      </c>
      <c r="X127" s="88">
        <f>IF(S127=0,"-",FORECAST($C$8-(S127+AB127),Инклинометрия!$B$2:$B$152,Инклинометрия!$A$2:$A$152))</f>
        <v>0</v>
      </c>
      <c r="Y127" s="88">
        <f>FORECAST($C$8+T127,Инклинометрия!$B$2:$B$152,Инклинометрия!$A$2:$A$152)</f>
        <v>1425</v>
      </c>
      <c r="Z127" s="88">
        <f>IF(R127=0,FORECAST($C$6-T127,Инклинометрия!$B$2:$B$152,Инклинометрия!$A$2:$A$152),FORECAST($C$8,Инклинометрия!$B$2:$B$152,Инклинометрия!$A$2:$A$152))</f>
        <v>1330</v>
      </c>
      <c r="AA127" s="61">
        <f t="shared" si="45"/>
        <v>1400</v>
      </c>
      <c r="AB127" s="62">
        <f t="shared" si="64"/>
        <v>122.34845080735077</v>
      </c>
      <c r="AC127" s="62">
        <f t="shared" si="46"/>
        <v>0</v>
      </c>
      <c r="AD127" s="65">
        <f>IF(R127=0,FORECAST($C$8,Инклинометрия!$B$2:$B$152,Инклинометрия!$A$2:$A$152),V127)</f>
        <v>1330</v>
      </c>
      <c r="AE127" s="65">
        <f>FORECAST($C$8-(R127+AA127),Инклинометрия!$B$2:$B$152,Инклинометрия!$A$2:$A$152)</f>
        <v>0</v>
      </c>
      <c r="AF127" s="65">
        <f>IF(AB127=0,"-",FORECAST($C$8,Инклинометрия!$B$2:$B$152,Инклинометрия!$A$2:$A$152))</f>
        <v>1330</v>
      </c>
      <c r="AG127" s="65">
        <f>IF(AB127=0,"-",FORECAST($C$8-AB127,Инклинометрия!$B$2:$B$152,Инклинометрия!$A$2:$A$152))</f>
        <v>1213.7689717330168</v>
      </c>
      <c r="AH127" s="65" t="str">
        <f>IF(AC127=0,"-",FORECAST($C$8+AC127,Инклинометрия!$B$2:$B$152,Инклинометрия!$A$2:$A$152))</f>
        <v>-</v>
      </c>
      <c r="AI127" s="89" t="str">
        <f>IF(AC127=0,"-",FORECAST($C$8,Инклинометрия!$B$2:$B$152,Инклинометрия!$A$2:$A$152))</f>
        <v>-</v>
      </c>
      <c r="AJ127" s="28"/>
      <c r="AK127" s="67">
        <f t="shared" si="65"/>
        <v>0</v>
      </c>
      <c r="AL127" s="28">
        <f t="shared" si="66"/>
        <v>0</v>
      </c>
      <c r="AM127" s="28">
        <f t="shared" si="67"/>
        <v>0.1</v>
      </c>
      <c r="AN127" s="26">
        <f t="shared" si="68"/>
        <v>0.1</v>
      </c>
      <c r="AO127" s="87">
        <f t="shared" si="69"/>
        <v>153344.45543909163</v>
      </c>
      <c r="AP127" s="87">
        <f t="shared" si="47"/>
        <v>52019.455439091631</v>
      </c>
      <c r="AQ127" s="66">
        <f t="shared" si="48"/>
        <v>14695380</v>
      </c>
      <c r="AR127" s="66">
        <f t="shared" si="49"/>
        <v>11311264.341653431</v>
      </c>
      <c r="AS127" s="66">
        <f t="shared" si="50"/>
        <v>784800</v>
      </c>
      <c r="AT127" s="45">
        <f t="shared" si="54"/>
        <v>15633524.455439091</v>
      </c>
      <c r="AU127" s="75"/>
    </row>
    <row r="128" spans="2:47" x14ac:dyDescent="0.3">
      <c r="B128" s="41">
        <f t="shared" si="55"/>
        <v>490</v>
      </c>
      <c r="C128" s="8">
        <f t="shared" si="70"/>
        <v>4.9000000000000004</v>
      </c>
      <c r="D128" s="73">
        <f t="shared" si="51"/>
        <v>6.55375</v>
      </c>
      <c r="E128" s="29">
        <f t="shared" si="73"/>
        <v>1623.0160689912327</v>
      </c>
      <c r="F128" s="29">
        <f t="shared" si="56"/>
        <v>16.56138845909415</v>
      </c>
      <c r="G128" s="29">
        <f t="shared" si="71"/>
        <v>22.150857064038426</v>
      </c>
      <c r="H128" s="17">
        <f t="shared" si="57"/>
        <v>2170.7839922757748</v>
      </c>
      <c r="I128" s="29">
        <f t="shared" si="58"/>
        <v>2.2250485660981263</v>
      </c>
      <c r="J128" s="29">
        <f t="shared" si="52"/>
        <v>20.847057720369893</v>
      </c>
      <c r="K128" s="39">
        <f t="shared" si="59"/>
        <v>1400</v>
      </c>
      <c r="L128" s="49">
        <f t="shared" si="42"/>
        <v>0</v>
      </c>
      <c r="M128" s="48">
        <f t="shared" si="43"/>
        <v>4.2266987561397071</v>
      </c>
      <c r="N128" s="51">
        <f t="shared" si="53"/>
        <v>17.180500609176615</v>
      </c>
      <c r="O128" s="54">
        <f t="shared" si="72"/>
        <v>1.7000000000000011</v>
      </c>
      <c r="P128" s="34">
        <f t="shared" si="60"/>
        <v>1.7671458676442586</v>
      </c>
      <c r="Q128" s="30">
        <f t="shared" si="61"/>
        <v>0</v>
      </c>
      <c r="R128" s="58">
        <f t="shared" si="62"/>
        <v>0</v>
      </c>
      <c r="S128" s="58">
        <f t="shared" si="63"/>
        <v>1273.9440203803053</v>
      </c>
      <c r="T128" s="58">
        <f t="shared" si="44"/>
        <v>100</v>
      </c>
      <c r="U128" s="88" t="str">
        <f>IF(R128=0,"-",FORECAST($C$8,Инклинометрия!$B$2:$B$152,Инклинометрия!$A$2:$A$152))</f>
        <v>-</v>
      </c>
      <c r="V128" s="88" t="str">
        <f>IF(R128=0,"-",FORECAST($C$8-R128,Инклинометрия!$B$2:$B$152,Инклинометрия!$A$2:$A$152))</f>
        <v>-</v>
      </c>
      <c r="W128" s="88">
        <f>IF(R128&gt;0,FORECAST($C$8,Инклинометрия!$B$2:$B$152,Инклинометрия!$A$2:$A$152),IF(AB128=$C$8,"-",FORECAST($C$8-AB128,Инклинометрия!$B$2:$B$152,Инклинометрия!$A$2:$A$152)))</f>
        <v>1210.2468193612901</v>
      </c>
      <c r="X128" s="88">
        <f>IF(S128=0,"-",FORECAST($C$8-(S128+AB128),Инклинометрия!$B$2:$B$152,Инклинометрия!$A$2:$A$152))</f>
        <v>0</v>
      </c>
      <c r="Y128" s="88">
        <f>FORECAST($C$8+T128,Инклинометрия!$B$2:$B$152,Инклинометрия!$A$2:$A$152)</f>
        <v>1425</v>
      </c>
      <c r="Z128" s="88">
        <f>IF(R128=0,FORECAST($C$6-T128,Инклинометрия!$B$2:$B$152,Инклинометрия!$A$2:$A$152),FORECAST($C$8,Инклинометрия!$B$2:$B$152,Инклинометрия!$A$2:$A$152))</f>
        <v>1330</v>
      </c>
      <c r="AA128" s="61">
        <f t="shared" si="45"/>
        <v>1400</v>
      </c>
      <c r="AB128" s="62">
        <f t="shared" si="64"/>
        <v>126.05597961969474</v>
      </c>
      <c r="AC128" s="62">
        <f t="shared" si="46"/>
        <v>0</v>
      </c>
      <c r="AD128" s="65">
        <f>IF(R128=0,FORECAST($C$8,Инклинометрия!$B$2:$B$152,Инклинометрия!$A$2:$A$152),V128)</f>
        <v>1330</v>
      </c>
      <c r="AE128" s="65">
        <f>FORECAST($C$8-(R128+AA128),Инклинометрия!$B$2:$B$152,Инклинометрия!$A$2:$A$152)</f>
        <v>0</v>
      </c>
      <c r="AF128" s="65">
        <f>IF(AB128=0,"-",FORECAST($C$8,Инклинометрия!$B$2:$B$152,Инклинометрия!$A$2:$A$152))</f>
        <v>1330</v>
      </c>
      <c r="AG128" s="65">
        <f>IF(AB128=0,"-",FORECAST($C$8-AB128,Инклинометрия!$B$2:$B$152,Инклинометрия!$A$2:$A$152))</f>
        <v>1210.2468193612901</v>
      </c>
      <c r="AH128" s="65" t="str">
        <f>IF(AC128=0,"-",FORECAST($C$8+AC128,Инклинометрия!$B$2:$B$152,Инклинометрия!$A$2:$A$152))</f>
        <v>-</v>
      </c>
      <c r="AI128" s="89" t="str">
        <f>IF(AC128=0,"-",FORECAST($C$8,Инклинометрия!$B$2:$B$152,Инклинометрия!$A$2:$A$152))</f>
        <v>-</v>
      </c>
      <c r="AJ128" s="28"/>
      <c r="AK128" s="67">
        <f t="shared" si="65"/>
        <v>0</v>
      </c>
      <c r="AL128" s="28">
        <f t="shared" si="66"/>
        <v>0</v>
      </c>
      <c r="AM128" s="28">
        <f t="shared" si="67"/>
        <v>0.1</v>
      </c>
      <c r="AN128" s="26">
        <f t="shared" si="68"/>
        <v>0.1</v>
      </c>
      <c r="AO128" s="87">
        <f t="shared" si="69"/>
        <v>153322.05928581144</v>
      </c>
      <c r="AP128" s="87">
        <f t="shared" si="47"/>
        <v>51997.059285811454</v>
      </c>
      <c r="AQ128" s="66">
        <f t="shared" si="48"/>
        <v>14695380</v>
      </c>
      <c r="AR128" s="66">
        <f t="shared" si="49"/>
        <v>11321084.473218687</v>
      </c>
      <c r="AS128" s="66">
        <f t="shared" si="50"/>
        <v>784800</v>
      </c>
      <c r="AT128" s="45">
        <f t="shared" si="54"/>
        <v>15633502.059285812</v>
      </c>
      <c r="AU128" s="75"/>
    </row>
    <row r="129" spans="2:47" x14ac:dyDescent="0.3">
      <c r="B129" s="41">
        <f t="shared" si="55"/>
        <v>495</v>
      </c>
      <c r="C129" s="8">
        <f t="shared" si="70"/>
        <v>4.95</v>
      </c>
      <c r="D129" s="73">
        <f t="shared" si="51"/>
        <v>6.6206250000000004</v>
      </c>
      <c r="E129" s="29">
        <f t="shared" si="73"/>
        <v>1639.5774574503268</v>
      </c>
      <c r="F129" s="29">
        <f t="shared" si="56"/>
        <v>16.56138845909415</v>
      </c>
      <c r="G129" s="29">
        <f t="shared" si="71"/>
        <v>22.150857064038426</v>
      </c>
      <c r="H129" s="17">
        <f t="shared" si="57"/>
        <v>2192.9348493398134</v>
      </c>
      <c r="I129" s="29">
        <f t="shared" si="58"/>
        <v>2.2250485660981263</v>
      </c>
      <c r="J129" s="29">
        <f t="shared" si="52"/>
        <v>20.847057720369893</v>
      </c>
      <c r="K129" s="39">
        <f t="shared" si="59"/>
        <v>1400</v>
      </c>
      <c r="L129" s="49">
        <f t="shared" si="42"/>
        <v>0</v>
      </c>
      <c r="M129" s="48">
        <f t="shared" si="43"/>
        <v>4.2266987561397071</v>
      </c>
      <c r="N129" s="51">
        <f t="shared" si="53"/>
        <v>17.130500609176618</v>
      </c>
      <c r="O129" s="54">
        <f t="shared" si="72"/>
        <v>1.7500000000000011</v>
      </c>
      <c r="P129" s="34">
        <f t="shared" si="60"/>
        <v>1.7671458676442586</v>
      </c>
      <c r="Q129" s="30">
        <f t="shared" si="61"/>
        <v>0</v>
      </c>
      <c r="R129" s="58">
        <f t="shared" si="62"/>
        <v>0</v>
      </c>
      <c r="S129" s="58">
        <f t="shared" si="63"/>
        <v>1270.2364915679614</v>
      </c>
      <c r="T129" s="58">
        <f t="shared" si="44"/>
        <v>100</v>
      </c>
      <c r="U129" s="88" t="str">
        <f>IF(R129=0,"-",FORECAST($C$8,Инклинометрия!$B$2:$B$152,Инклинометрия!$A$2:$A$152))</f>
        <v>-</v>
      </c>
      <c r="V129" s="88" t="str">
        <f>IF(R129=0,"-",FORECAST($C$8-R129,Инклинометрия!$B$2:$B$152,Инклинометрия!$A$2:$A$152))</f>
        <v>-</v>
      </c>
      <c r="W129" s="88">
        <f>IF(R129&gt;0,FORECAST($C$8,Инклинометрия!$B$2:$B$152,Инклинометрия!$A$2:$A$152),IF(AB129=$C$8,"-",FORECAST($C$8-AB129,Инклинометрия!$B$2:$B$152,Инклинометрия!$A$2:$A$152)))</f>
        <v>1206.7246669895633</v>
      </c>
      <c r="X129" s="88">
        <f>IF(S129=0,"-",FORECAST($C$8-(S129+AB129),Инклинометрия!$B$2:$B$152,Инклинометрия!$A$2:$A$152))</f>
        <v>0</v>
      </c>
      <c r="Y129" s="88">
        <f>FORECAST($C$8+T129,Инклинометрия!$B$2:$B$152,Инклинометрия!$A$2:$A$152)</f>
        <v>1425</v>
      </c>
      <c r="Z129" s="88">
        <f>IF(R129=0,FORECAST($C$6-T129,Инклинометрия!$B$2:$B$152,Инклинометрия!$A$2:$A$152),FORECAST($C$8,Инклинометрия!$B$2:$B$152,Инклинометрия!$A$2:$A$152))</f>
        <v>1330</v>
      </c>
      <c r="AA129" s="61">
        <f t="shared" si="45"/>
        <v>1400</v>
      </c>
      <c r="AB129" s="62">
        <f t="shared" si="64"/>
        <v>129.76350843203869</v>
      </c>
      <c r="AC129" s="62">
        <f t="shared" si="46"/>
        <v>0</v>
      </c>
      <c r="AD129" s="65">
        <f>IF(R129=0,FORECAST($C$8,Инклинометрия!$B$2:$B$152,Инклинометрия!$A$2:$A$152),V129)</f>
        <v>1330</v>
      </c>
      <c r="AE129" s="65">
        <f>FORECAST($C$8-(R129+AA129),Инклинометрия!$B$2:$B$152,Инклинометрия!$A$2:$A$152)</f>
        <v>0</v>
      </c>
      <c r="AF129" s="65">
        <f>IF(AB129=0,"-",FORECAST($C$8,Инклинометрия!$B$2:$B$152,Инклинометрия!$A$2:$A$152))</f>
        <v>1330</v>
      </c>
      <c r="AG129" s="65">
        <f>IF(AB129=0,"-",FORECAST($C$8-AB129,Инклинометрия!$B$2:$B$152,Инклинометрия!$A$2:$A$152))</f>
        <v>1206.7246669895633</v>
      </c>
      <c r="AH129" s="65" t="str">
        <f>IF(AC129=0,"-",FORECAST($C$8+AC129,Инклинометрия!$B$2:$B$152,Инклинометрия!$A$2:$A$152))</f>
        <v>-</v>
      </c>
      <c r="AI129" s="89" t="str">
        <f>IF(AC129=0,"-",FORECAST($C$8,Инклинометрия!$B$2:$B$152,Инклинометрия!$A$2:$A$152))</f>
        <v>-</v>
      </c>
      <c r="AJ129" s="28"/>
      <c r="AK129" s="67">
        <f t="shared" si="65"/>
        <v>0</v>
      </c>
      <c r="AL129" s="28">
        <f t="shared" si="66"/>
        <v>0</v>
      </c>
      <c r="AM129" s="28">
        <f t="shared" si="67"/>
        <v>0.1</v>
      </c>
      <c r="AN129" s="26">
        <f t="shared" si="68"/>
        <v>0.1</v>
      </c>
      <c r="AO129" s="87">
        <f t="shared" si="69"/>
        <v>153299.66313253128</v>
      </c>
      <c r="AP129" s="87">
        <f t="shared" si="47"/>
        <v>51974.663132531277</v>
      </c>
      <c r="AQ129" s="66">
        <f t="shared" si="48"/>
        <v>14695380</v>
      </c>
      <c r="AR129" s="66">
        <f t="shared" si="49"/>
        <v>11330904.604783943</v>
      </c>
      <c r="AS129" s="66">
        <f t="shared" si="50"/>
        <v>784800</v>
      </c>
      <c r="AT129" s="45">
        <f t="shared" si="54"/>
        <v>15633479.663132532</v>
      </c>
      <c r="AU129" s="75"/>
    </row>
    <row r="130" spans="2:47" x14ac:dyDescent="0.3">
      <c r="B130" s="41">
        <f t="shared" si="55"/>
        <v>500</v>
      </c>
      <c r="C130" s="8">
        <f t="shared" si="70"/>
        <v>5</v>
      </c>
      <c r="D130" s="73">
        <f t="shared" si="51"/>
        <v>6.6875</v>
      </c>
      <c r="E130" s="29">
        <f t="shared" si="73"/>
        <v>1656.138845909421</v>
      </c>
      <c r="F130" s="29">
        <f t="shared" si="56"/>
        <v>16.56138845909415</v>
      </c>
      <c r="G130" s="29">
        <f t="shared" si="71"/>
        <v>22.150857064038426</v>
      </c>
      <c r="H130" s="17">
        <f t="shared" si="57"/>
        <v>2215.0857064038519</v>
      </c>
      <c r="I130" s="29">
        <f t="shared" si="58"/>
        <v>2.2250485660981263</v>
      </c>
      <c r="J130" s="29">
        <f t="shared" si="52"/>
        <v>20.847057720369893</v>
      </c>
      <c r="K130" s="39">
        <f t="shared" si="59"/>
        <v>1400</v>
      </c>
      <c r="L130" s="49">
        <f t="shared" si="42"/>
        <v>0</v>
      </c>
      <c r="M130" s="48">
        <f t="shared" si="43"/>
        <v>4.2266987561397071</v>
      </c>
      <c r="N130" s="51">
        <f t="shared" si="53"/>
        <v>17.080500609176617</v>
      </c>
      <c r="O130" s="54">
        <f t="shared" si="72"/>
        <v>1.8000000000000009</v>
      </c>
      <c r="P130" s="34">
        <f t="shared" si="60"/>
        <v>1.7671458676442586</v>
      </c>
      <c r="Q130" s="30">
        <f t="shared" si="61"/>
        <v>0</v>
      </c>
      <c r="R130" s="58">
        <f t="shared" si="62"/>
        <v>0</v>
      </c>
      <c r="S130" s="58">
        <f t="shared" si="63"/>
        <v>1266.5289627556174</v>
      </c>
      <c r="T130" s="58">
        <f t="shared" si="44"/>
        <v>100</v>
      </c>
      <c r="U130" s="88" t="str">
        <f>IF(R130=0,"-",FORECAST($C$8,Инклинометрия!$B$2:$B$152,Инклинометрия!$A$2:$A$152))</f>
        <v>-</v>
      </c>
      <c r="V130" s="88" t="str">
        <f>IF(R130=0,"-",FORECAST($C$8-R130,Инклинометрия!$B$2:$B$152,Инклинометрия!$A$2:$A$152))</f>
        <v>-</v>
      </c>
      <c r="W130" s="88">
        <f>IF(R130&gt;0,FORECAST($C$8,Инклинометрия!$B$2:$B$152,Инклинометрия!$A$2:$A$152),IF(AB130=$C$8,"-",FORECAST($C$8-AB130,Инклинометрия!$B$2:$B$152,Инклинометрия!$A$2:$A$152)))</f>
        <v>1203.2025146178364</v>
      </c>
      <c r="X130" s="88">
        <f>IF(S130=0,"-",FORECAST($C$8-(S130+AB130),Инклинометрия!$B$2:$B$152,Инклинометрия!$A$2:$A$152))</f>
        <v>0</v>
      </c>
      <c r="Y130" s="88">
        <f>FORECAST($C$8+T130,Инклинометрия!$B$2:$B$152,Инклинометрия!$A$2:$A$152)</f>
        <v>1425</v>
      </c>
      <c r="Z130" s="88">
        <f>IF(R130=0,FORECAST($C$6-T130,Инклинометрия!$B$2:$B$152,Инклинометрия!$A$2:$A$152),FORECAST($C$8,Инклинометрия!$B$2:$B$152,Инклинометрия!$A$2:$A$152))</f>
        <v>1330</v>
      </c>
      <c r="AA130" s="61">
        <f t="shared" si="45"/>
        <v>1400</v>
      </c>
      <c r="AB130" s="62">
        <f t="shared" si="64"/>
        <v>133.47103724438264</v>
      </c>
      <c r="AC130" s="62">
        <f t="shared" si="46"/>
        <v>0</v>
      </c>
      <c r="AD130" s="65">
        <f>IF(R130=0,FORECAST($C$8,Инклинометрия!$B$2:$B$152,Инклинометрия!$A$2:$A$152),V130)</f>
        <v>1330</v>
      </c>
      <c r="AE130" s="65">
        <f>FORECAST($C$8-(R130+AA130),Инклинометрия!$B$2:$B$152,Инклинометрия!$A$2:$A$152)</f>
        <v>0</v>
      </c>
      <c r="AF130" s="65">
        <f>IF(AB130=0,"-",FORECAST($C$8,Инклинометрия!$B$2:$B$152,Инклинометрия!$A$2:$A$152))</f>
        <v>1330</v>
      </c>
      <c r="AG130" s="65">
        <f>IF(AB130=0,"-",FORECAST($C$8-AB130,Инклинометрия!$B$2:$B$152,Инклинометрия!$A$2:$A$152))</f>
        <v>1203.2025146178364</v>
      </c>
      <c r="AH130" s="65" t="str">
        <f>IF(AC130=0,"-",FORECAST($C$8+AC130,Инклинометрия!$B$2:$B$152,Инклинометрия!$A$2:$A$152))</f>
        <v>-</v>
      </c>
      <c r="AI130" s="89" t="str">
        <f>IF(AC130=0,"-",FORECAST($C$8,Инклинометрия!$B$2:$B$152,Инклинометрия!$A$2:$A$152))</f>
        <v>-</v>
      </c>
      <c r="AJ130" s="28"/>
      <c r="AK130" s="67">
        <f t="shared" si="65"/>
        <v>0</v>
      </c>
      <c r="AL130" s="28">
        <f t="shared" si="66"/>
        <v>0</v>
      </c>
      <c r="AM130" s="28">
        <f t="shared" si="67"/>
        <v>0.1</v>
      </c>
      <c r="AN130" s="26">
        <f t="shared" si="68"/>
        <v>0.1</v>
      </c>
      <c r="AO130" s="87">
        <f t="shared" si="69"/>
        <v>153277.26697925112</v>
      </c>
      <c r="AP130" s="87">
        <f t="shared" si="47"/>
        <v>51952.266979251101</v>
      </c>
      <c r="AQ130" s="66">
        <f t="shared" si="48"/>
        <v>14695380</v>
      </c>
      <c r="AR130" s="66">
        <f t="shared" si="49"/>
        <v>11340724.736349199</v>
      </c>
      <c r="AS130" s="66">
        <f t="shared" si="50"/>
        <v>784800</v>
      </c>
      <c r="AT130" s="45">
        <f t="shared" si="54"/>
        <v>15633457.266979251</v>
      </c>
      <c r="AU130" s="75"/>
    </row>
    <row r="131" spans="2:47" x14ac:dyDescent="0.3">
      <c r="B131" s="41">
        <f t="shared" si="55"/>
        <v>505</v>
      </c>
      <c r="C131" s="8">
        <f t="shared" si="70"/>
        <v>5.05</v>
      </c>
      <c r="D131" s="73">
        <f t="shared" si="51"/>
        <v>6.7543749999999996</v>
      </c>
      <c r="E131" s="29">
        <f t="shared" si="73"/>
        <v>1672.7002343685151</v>
      </c>
      <c r="F131" s="29">
        <f t="shared" si="56"/>
        <v>16.56138845909415</v>
      </c>
      <c r="G131" s="29">
        <f t="shared" si="71"/>
        <v>22.150857064038426</v>
      </c>
      <c r="H131" s="17">
        <f t="shared" si="57"/>
        <v>2237.2365634678904</v>
      </c>
      <c r="I131" s="29">
        <f t="shared" si="58"/>
        <v>2.2250485660981263</v>
      </c>
      <c r="J131" s="29">
        <f t="shared" si="52"/>
        <v>20.847057720369893</v>
      </c>
      <c r="K131" s="39">
        <f t="shared" si="59"/>
        <v>1400</v>
      </c>
      <c r="L131" s="49">
        <f t="shared" si="42"/>
        <v>0</v>
      </c>
      <c r="M131" s="48">
        <f t="shared" si="43"/>
        <v>4.2266987561397071</v>
      </c>
      <c r="N131" s="51">
        <f t="shared" si="53"/>
        <v>17.030500609176617</v>
      </c>
      <c r="O131" s="54">
        <f t="shared" si="72"/>
        <v>1.8500000000000008</v>
      </c>
      <c r="P131" s="34">
        <f t="shared" si="60"/>
        <v>1.7671458676442586</v>
      </c>
      <c r="Q131" s="30">
        <f t="shared" si="61"/>
        <v>0</v>
      </c>
      <c r="R131" s="58">
        <f t="shared" si="62"/>
        <v>0</v>
      </c>
      <c r="S131" s="58">
        <f t="shared" si="63"/>
        <v>1262.8214339432734</v>
      </c>
      <c r="T131" s="58">
        <f t="shared" si="44"/>
        <v>100</v>
      </c>
      <c r="U131" s="88" t="str">
        <f>IF(R131=0,"-",FORECAST($C$8,Инклинометрия!$B$2:$B$152,Инклинометрия!$A$2:$A$152))</f>
        <v>-</v>
      </c>
      <c r="V131" s="88" t="str">
        <f>IF(R131=0,"-",FORECAST($C$8-R131,Инклинометрия!$B$2:$B$152,Инклинометрия!$A$2:$A$152))</f>
        <v>-</v>
      </c>
      <c r="W131" s="88">
        <f>IF(R131&gt;0,FORECAST($C$8,Инклинометрия!$B$2:$B$152,Инклинометрия!$A$2:$A$152),IF(AB131=$C$8,"-",FORECAST($C$8-AB131,Инклинометрия!$B$2:$B$152,Инклинометрия!$A$2:$A$152)))</f>
        <v>1199.6803622461098</v>
      </c>
      <c r="X131" s="88">
        <f>IF(S131=0,"-",FORECAST($C$8-(S131+AB131),Инклинометрия!$B$2:$B$152,Инклинометрия!$A$2:$A$152))</f>
        <v>0</v>
      </c>
      <c r="Y131" s="88">
        <f>FORECAST($C$8+T131,Инклинометрия!$B$2:$B$152,Инклинометрия!$A$2:$A$152)</f>
        <v>1425</v>
      </c>
      <c r="Z131" s="88">
        <f>IF(R131=0,FORECAST($C$6-T131,Инклинометрия!$B$2:$B$152,Инклинометрия!$A$2:$A$152),FORECAST($C$8,Инклинометрия!$B$2:$B$152,Инклинометрия!$A$2:$A$152))</f>
        <v>1330</v>
      </c>
      <c r="AA131" s="61">
        <f t="shared" si="45"/>
        <v>1400</v>
      </c>
      <c r="AB131" s="62">
        <f t="shared" si="64"/>
        <v>137.17856605672659</v>
      </c>
      <c r="AC131" s="62">
        <f t="shared" si="46"/>
        <v>0</v>
      </c>
      <c r="AD131" s="65">
        <f>IF(R131=0,FORECAST($C$8,Инклинометрия!$B$2:$B$152,Инклинометрия!$A$2:$A$152),V131)</f>
        <v>1330</v>
      </c>
      <c r="AE131" s="65">
        <f>FORECAST($C$8-(R131+AA131),Инклинометрия!$B$2:$B$152,Инклинометрия!$A$2:$A$152)</f>
        <v>0</v>
      </c>
      <c r="AF131" s="65">
        <f>IF(AB131=0,"-",FORECAST($C$8,Инклинометрия!$B$2:$B$152,Инклинометрия!$A$2:$A$152))</f>
        <v>1330</v>
      </c>
      <c r="AG131" s="65">
        <f>IF(AB131=0,"-",FORECAST($C$8-AB131,Инклинометрия!$B$2:$B$152,Инклинометрия!$A$2:$A$152))</f>
        <v>1199.6803622461098</v>
      </c>
      <c r="AH131" s="65" t="str">
        <f>IF(AC131=0,"-",FORECAST($C$8+AC131,Инклинометрия!$B$2:$B$152,Инклинометрия!$A$2:$A$152))</f>
        <v>-</v>
      </c>
      <c r="AI131" s="89" t="str">
        <f>IF(AC131=0,"-",FORECAST($C$8,Инклинометрия!$B$2:$B$152,Инклинометрия!$A$2:$A$152))</f>
        <v>-</v>
      </c>
      <c r="AJ131" s="28"/>
      <c r="AK131" s="67">
        <f t="shared" si="65"/>
        <v>0</v>
      </c>
      <c r="AL131" s="28">
        <f t="shared" si="66"/>
        <v>0</v>
      </c>
      <c r="AM131" s="28">
        <f t="shared" si="67"/>
        <v>0.1</v>
      </c>
      <c r="AN131" s="26">
        <f t="shared" si="68"/>
        <v>0.1</v>
      </c>
      <c r="AO131" s="87">
        <f t="shared" si="69"/>
        <v>153254.87082597092</v>
      </c>
      <c r="AP131" s="87">
        <f t="shared" si="47"/>
        <v>51929.870825970924</v>
      </c>
      <c r="AQ131" s="66">
        <f t="shared" si="48"/>
        <v>14695380</v>
      </c>
      <c r="AR131" s="66">
        <f t="shared" si="49"/>
        <v>11350544.867914451</v>
      </c>
      <c r="AS131" s="66">
        <f t="shared" si="50"/>
        <v>784800</v>
      </c>
      <c r="AT131" s="45">
        <f t="shared" si="54"/>
        <v>15633434.870825971</v>
      </c>
      <c r="AU131" s="75"/>
    </row>
    <row r="132" spans="2:47" x14ac:dyDescent="0.3">
      <c r="B132" s="41">
        <f t="shared" si="55"/>
        <v>510</v>
      </c>
      <c r="C132" s="8">
        <f t="shared" si="70"/>
        <v>5.1000000000000005</v>
      </c>
      <c r="D132" s="73">
        <f t="shared" si="51"/>
        <v>6.8212500000000009</v>
      </c>
      <c r="E132" s="29">
        <f t="shared" si="73"/>
        <v>1689.2616228276095</v>
      </c>
      <c r="F132" s="29">
        <f t="shared" si="56"/>
        <v>16.561388459094445</v>
      </c>
      <c r="G132" s="29">
        <f t="shared" si="71"/>
        <v>22.150857064038817</v>
      </c>
      <c r="H132" s="17">
        <f t="shared" si="57"/>
        <v>2259.3874205319294</v>
      </c>
      <c r="I132" s="29">
        <f t="shared" si="58"/>
        <v>2.2250485660981263</v>
      </c>
      <c r="J132" s="29">
        <f t="shared" si="52"/>
        <v>20.847057720370078</v>
      </c>
      <c r="K132" s="39">
        <f t="shared" si="59"/>
        <v>1400</v>
      </c>
      <c r="L132" s="49">
        <f t="shared" si="42"/>
        <v>0</v>
      </c>
      <c r="M132" s="48">
        <f t="shared" si="43"/>
        <v>4.2266987561397071</v>
      </c>
      <c r="N132" s="51">
        <f t="shared" si="53"/>
        <v>16.980500609176616</v>
      </c>
      <c r="O132" s="54">
        <f t="shared" si="72"/>
        <v>1.9000000000000006</v>
      </c>
      <c r="P132" s="34">
        <f t="shared" si="60"/>
        <v>1.7671458676442586</v>
      </c>
      <c r="Q132" s="30">
        <f t="shared" si="61"/>
        <v>0</v>
      </c>
      <c r="R132" s="58">
        <f t="shared" si="62"/>
        <v>0</v>
      </c>
      <c r="S132" s="58">
        <f t="shared" si="63"/>
        <v>1259.1139051309294</v>
      </c>
      <c r="T132" s="58">
        <f t="shared" si="44"/>
        <v>100</v>
      </c>
      <c r="U132" s="88" t="str">
        <f>IF(R132=0,"-",FORECAST($C$8,Инклинометрия!$B$2:$B$152,Инклинометрия!$A$2:$A$152))</f>
        <v>-</v>
      </c>
      <c r="V132" s="88" t="str">
        <f>IF(R132=0,"-",FORECAST($C$8-R132,Инклинометрия!$B$2:$B$152,Инклинометрия!$A$2:$A$152))</f>
        <v>-</v>
      </c>
      <c r="W132" s="88">
        <f>IF(R132&gt;0,FORECAST($C$8,Инклинометрия!$B$2:$B$152,Инклинометрия!$A$2:$A$152),IF(AB132=$C$8,"-",FORECAST($C$8-AB132,Инклинометрия!$B$2:$B$152,Инклинометрия!$A$2:$A$152)))</f>
        <v>1196.1582098743829</v>
      </c>
      <c r="X132" s="88">
        <f>IF(S132=0,"-",FORECAST($C$8-(S132+AB132),Инклинометрия!$B$2:$B$152,Инклинометрия!$A$2:$A$152))</f>
        <v>0</v>
      </c>
      <c r="Y132" s="88">
        <f>FORECAST($C$8+T132,Инклинометрия!$B$2:$B$152,Инклинометрия!$A$2:$A$152)</f>
        <v>1425</v>
      </c>
      <c r="Z132" s="88">
        <f>IF(R132=0,FORECAST($C$6-T132,Инклинометрия!$B$2:$B$152,Инклинометрия!$A$2:$A$152),FORECAST($C$8,Инклинометрия!$B$2:$B$152,Инклинометрия!$A$2:$A$152))</f>
        <v>1330</v>
      </c>
      <c r="AA132" s="61">
        <f t="shared" si="45"/>
        <v>1400</v>
      </c>
      <c r="AB132" s="62">
        <f t="shared" si="64"/>
        <v>140.88609486907055</v>
      </c>
      <c r="AC132" s="62">
        <f t="shared" si="46"/>
        <v>0</v>
      </c>
      <c r="AD132" s="65">
        <f>IF(R132=0,FORECAST($C$8,Инклинометрия!$B$2:$B$152,Инклинометрия!$A$2:$A$152),V132)</f>
        <v>1330</v>
      </c>
      <c r="AE132" s="65">
        <f>FORECAST($C$8-(R132+AA132),Инклинометрия!$B$2:$B$152,Инклинометрия!$A$2:$A$152)</f>
        <v>0</v>
      </c>
      <c r="AF132" s="65">
        <f>IF(AB132=0,"-",FORECAST($C$8,Инклинометрия!$B$2:$B$152,Инклинометрия!$A$2:$A$152))</f>
        <v>1330</v>
      </c>
      <c r="AG132" s="65">
        <f>IF(AB132=0,"-",FORECAST($C$8-AB132,Инклинометрия!$B$2:$B$152,Инклинометрия!$A$2:$A$152))</f>
        <v>1196.1582098743829</v>
      </c>
      <c r="AH132" s="65" t="str">
        <f>IF(AC132=0,"-",FORECAST($C$8+AC132,Инклинометрия!$B$2:$B$152,Инклинометрия!$A$2:$A$152))</f>
        <v>-</v>
      </c>
      <c r="AI132" s="89" t="str">
        <f>IF(AC132=0,"-",FORECAST($C$8,Инклинометрия!$B$2:$B$152,Инклинометрия!$A$2:$A$152))</f>
        <v>-</v>
      </c>
      <c r="AJ132" s="28"/>
      <c r="AK132" s="67">
        <f t="shared" si="65"/>
        <v>0</v>
      </c>
      <c r="AL132" s="28">
        <f t="shared" si="66"/>
        <v>0</v>
      </c>
      <c r="AM132" s="28">
        <f t="shared" si="67"/>
        <v>0.1</v>
      </c>
      <c r="AN132" s="26">
        <f t="shared" si="68"/>
        <v>0.1</v>
      </c>
      <c r="AO132" s="87">
        <f t="shared" si="69"/>
        <v>153232.47467269073</v>
      </c>
      <c r="AP132" s="87">
        <f t="shared" si="47"/>
        <v>51907.474672690747</v>
      </c>
      <c r="AQ132" s="66">
        <f t="shared" si="48"/>
        <v>14695380</v>
      </c>
      <c r="AR132" s="66">
        <f t="shared" si="49"/>
        <v>11360364.999479707</v>
      </c>
      <c r="AS132" s="66">
        <f t="shared" si="50"/>
        <v>784800</v>
      </c>
      <c r="AT132" s="45">
        <f t="shared" si="54"/>
        <v>15633412.47467269</v>
      </c>
      <c r="AU132" s="75"/>
    </row>
    <row r="133" spans="2:47" x14ac:dyDescent="0.3">
      <c r="B133" s="41">
        <f t="shared" si="55"/>
        <v>515</v>
      </c>
      <c r="C133" s="8">
        <f t="shared" si="70"/>
        <v>5.15</v>
      </c>
      <c r="D133" s="73">
        <f t="shared" si="51"/>
        <v>6.8881249999999996</v>
      </c>
      <c r="E133" s="29">
        <f t="shared" si="73"/>
        <v>1705.8230112867038</v>
      </c>
      <c r="F133" s="29">
        <f t="shared" si="56"/>
        <v>16.56138845909415</v>
      </c>
      <c r="G133" s="29">
        <f t="shared" si="71"/>
        <v>22.150857064038426</v>
      </c>
      <c r="H133" s="17">
        <f t="shared" si="57"/>
        <v>2281.5382775959679</v>
      </c>
      <c r="I133" s="29">
        <f t="shared" si="58"/>
        <v>2.2250485660981263</v>
      </c>
      <c r="J133" s="29">
        <f t="shared" si="52"/>
        <v>20.847057720369893</v>
      </c>
      <c r="K133" s="39">
        <f t="shared" si="59"/>
        <v>1400</v>
      </c>
      <c r="L133" s="49">
        <f t="shared" si="42"/>
        <v>0</v>
      </c>
      <c r="M133" s="48">
        <f t="shared" si="43"/>
        <v>4.2266987561397071</v>
      </c>
      <c r="N133" s="51">
        <f t="shared" si="53"/>
        <v>16.930500609176615</v>
      </c>
      <c r="O133" s="54">
        <f t="shared" si="72"/>
        <v>1.9500000000000006</v>
      </c>
      <c r="P133" s="34">
        <f t="shared" si="60"/>
        <v>1.7671458676442586</v>
      </c>
      <c r="Q133" s="30">
        <f t="shared" si="61"/>
        <v>0</v>
      </c>
      <c r="R133" s="58">
        <f t="shared" si="62"/>
        <v>0</v>
      </c>
      <c r="S133" s="58">
        <f t="shared" si="63"/>
        <v>1255.4063763185854</v>
      </c>
      <c r="T133" s="58">
        <f t="shared" si="44"/>
        <v>100</v>
      </c>
      <c r="U133" s="88" t="str">
        <f>IF(R133=0,"-",FORECAST($C$8,Инклинометрия!$B$2:$B$152,Инклинометрия!$A$2:$A$152))</f>
        <v>-</v>
      </c>
      <c r="V133" s="88" t="str">
        <f>IF(R133=0,"-",FORECAST($C$8-R133,Инклинометрия!$B$2:$B$152,Инклинометрия!$A$2:$A$152))</f>
        <v>-</v>
      </c>
      <c r="W133" s="88">
        <f>IF(R133&gt;0,FORECAST($C$8,Инклинометрия!$B$2:$B$152,Инклинометрия!$A$2:$A$152),IF(AB133=$C$8,"-",FORECAST($C$8-AB133,Инклинометрия!$B$2:$B$152,Инклинометрия!$A$2:$A$152)))</f>
        <v>1192.6360575026561</v>
      </c>
      <c r="X133" s="88">
        <f>IF(S133=0,"-",FORECAST($C$8-(S133+AB133),Инклинометрия!$B$2:$B$152,Инклинометрия!$A$2:$A$152))</f>
        <v>0</v>
      </c>
      <c r="Y133" s="88">
        <f>FORECAST($C$8+T133,Инклинометрия!$B$2:$B$152,Инклинометрия!$A$2:$A$152)</f>
        <v>1425</v>
      </c>
      <c r="Z133" s="88">
        <f>IF(R133=0,FORECAST($C$6-T133,Инклинометрия!$B$2:$B$152,Инклинометрия!$A$2:$A$152),FORECAST($C$8,Инклинометрия!$B$2:$B$152,Инклинометрия!$A$2:$A$152))</f>
        <v>1330</v>
      </c>
      <c r="AA133" s="61">
        <f t="shared" si="45"/>
        <v>1400</v>
      </c>
      <c r="AB133" s="62">
        <f t="shared" si="64"/>
        <v>144.5936236814145</v>
      </c>
      <c r="AC133" s="62">
        <f t="shared" si="46"/>
        <v>0</v>
      </c>
      <c r="AD133" s="65">
        <f>IF(R133=0,FORECAST($C$8,Инклинометрия!$B$2:$B$152,Инклинометрия!$A$2:$A$152),V133)</f>
        <v>1330</v>
      </c>
      <c r="AE133" s="65">
        <f>FORECAST($C$8-(R133+AA133),Инклинометрия!$B$2:$B$152,Инклинометрия!$A$2:$A$152)</f>
        <v>0</v>
      </c>
      <c r="AF133" s="65">
        <f>IF(AB133=0,"-",FORECAST($C$8,Инклинометрия!$B$2:$B$152,Инклинометрия!$A$2:$A$152))</f>
        <v>1330</v>
      </c>
      <c r="AG133" s="65">
        <f>IF(AB133=0,"-",FORECAST($C$8-AB133,Инклинометрия!$B$2:$B$152,Инклинометрия!$A$2:$A$152))</f>
        <v>1192.6360575026561</v>
      </c>
      <c r="AH133" s="65" t="str">
        <f>IF(AC133=0,"-",FORECAST($C$8+AC133,Инклинометрия!$B$2:$B$152,Инклинометрия!$A$2:$A$152))</f>
        <v>-</v>
      </c>
      <c r="AI133" s="89" t="str">
        <f>IF(AC133=0,"-",FORECAST($C$8,Инклинометрия!$B$2:$B$152,Инклинометрия!$A$2:$A$152))</f>
        <v>-</v>
      </c>
      <c r="AJ133" s="28"/>
      <c r="AK133" s="67">
        <f t="shared" si="65"/>
        <v>0</v>
      </c>
      <c r="AL133" s="28">
        <f t="shared" si="66"/>
        <v>0</v>
      </c>
      <c r="AM133" s="28">
        <f t="shared" si="67"/>
        <v>0.1</v>
      </c>
      <c r="AN133" s="26">
        <f t="shared" si="68"/>
        <v>0.1</v>
      </c>
      <c r="AO133" s="87">
        <f t="shared" si="69"/>
        <v>153210.07851941057</v>
      </c>
      <c r="AP133" s="87">
        <f t="shared" si="47"/>
        <v>51885.07851941057</v>
      </c>
      <c r="AQ133" s="66">
        <f t="shared" si="48"/>
        <v>14695380</v>
      </c>
      <c r="AR133" s="66">
        <f t="shared" si="49"/>
        <v>11370185.131044963</v>
      </c>
      <c r="AS133" s="66">
        <f t="shared" si="50"/>
        <v>784800</v>
      </c>
      <c r="AT133" s="45">
        <f t="shared" si="54"/>
        <v>15633390.078519411</v>
      </c>
      <c r="AU133" s="75"/>
    </row>
    <row r="134" spans="2:47" x14ac:dyDescent="0.3">
      <c r="B134" s="41">
        <f t="shared" si="55"/>
        <v>520</v>
      </c>
      <c r="C134" s="8">
        <f t="shared" si="70"/>
        <v>5.2</v>
      </c>
      <c r="D134" s="73">
        <f t="shared" si="51"/>
        <v>6.9550000000000001</v>
      </c>
      <c r="E134" s="29">
        <f t="shared" si="73"/>
        <v>1722.384399745798</v>
      </c>
      <c r="F134" s="29">
        <f t="shared" si="56"/>
        <v>16.56138845909415</v>
      </c>
      <c r="G134" s="29">
        <f t="shared" si="71"/>
        <v>22.150857064038426</v>
      </c>
      <c r="H134" s="17">
        <f t="shared" si="57"/>
        <v>2303.6891346600064</v>
      </c>
      <c r="I134" s="29">
        <f t="shared" si="58"/>
        <v>2.2250485660981263</v>
      </c>
      <c r="J134" s="29">
        <f t="shared" si="52"/>
        <v>20.847057720369893</v>
      </c>
      <c r="K134" s="39">
        <f t="shared" si="59"/>
        <v>1400</v>
      </c>
      <c r="L134" s="49">
        <f t="shared" si="42"/>
        <v>0</v>
      </c>
      <c r="M134" s="48">
        <f t="shared" si="43"/>
        <v>4.2266987561397071</v>
      </c>
      <c r="N134" s="51">
        <f t="shared" si="53"/>
        <v>16.880500609176615</v>
      </c>
      <c r="O134" s="54">
        <f t="shared" si="72"/>
        <v>2.0000000000000004</v>
      </c>
      <c r="P134" s="34">
        <f t="shared" si="60"/>
        <v>1.7671458676442586</v>
      </c>
      <c r="Q134" s="30">
        <f t="shared" si="61"/>
        <v>0</v>
      </c>
      <c r="R134" s="58">
        <f t="shared" si="62"/>
        <v>0</v>
      </c>
      <c r="S134" s="58">
        <f t="shared" si="63"/>
        <v>1251.6988475062415</v>
      </c>
      <c r="T134" s="58">
        <f t="shared" si="44"/>
        <v>100</v>
      </c>
      <c r="U134" s="88" t="str">
        <f>IF(R134=0,"-",FORECAST($C$8,Инклинометрия!$B$2:$B$152,Инклинометрия!$A$2:$A$152))</f>
        <v>-</v>
      </c>
      <c r="V134" s="88" t="str">
        <f>IF(R134=0,"-",FORECAST($C$8-R134,Инклинометрия!$B$2:$B$152,Инклинометрия!$A$2:$A$152))</f>
        <v>-</v>
      </c>
      <c r="W134" s="88">
        <f>IF(R134&gt;0,FORECAST($C$8,Инклинометрия!$B$2:$B$152,Инклинометрия!$A$2:$A$152),IF(AB134=$C$8,"-",FORECAST($C$8-AB134,Инклинометрия!$B$2:$B$152,Инклинометрия!$A$2:$A$152)))</f>
        <v>1189.1139051309294</v>
      </c>
      <c r="X134" s="88">
        <f>IF(S134=0,"-",FORECAST($C$8-(S134+AB134),Инклинометрия!$B$2:$B$152,Инклинометрия!$A$2:$A$152))</f>
        <v>0</v>
      </c>
      <c r="Y134" s="88">
        <f>FORECAST($C$8+T134,Инклинометрия!$B$2:$B$152,Инклинометрия!$A$2:$A$152)</f>
        <v>1425</v>
      </c>
      <c r="Z134" s="88">
        <f>IF(R134=0,FORECAST($C$6-T134,Инклинометрия!$B$2:$B$152,Инклинометрия!$A$2:$A$152),FORECAST($C$8,Инклинометрия!$B$2:$B$152,Инклинометрия!$A$2:$A$152))</f>
        <v>1330</v>
      </c>
      <c r="AA134" s="61">
        <f t="shared" si="45"/>
        <v>1400</v>
      </c>
      <c r="AB134" s="62">
        <f t="shared" si="64"/>
        <v>148.30115249375845</v>
      </c>
      <c r="AC134" s="62">
        <f t="shared" si="46"/>
        <v>0</v>
      </c>
      <c r="AD134" s="65">
        <f>IF(R134=0,FORECAST($C$8,Инклинометрия!$B$2:$B$152,Инклинометрия!$A$2:$A$152),V134)</f>
        <v>1330</v>
      </c>
      <c r="AE134" s="65">
        <f>FORECAST($C$8-(R134+AA134),Инклинометрия!$B$2:$B$152,Инклинометрия!$A$2:$A$152)</f>
        <v>0</v>
      </c>
      <c r="AF134" s="65">
        <f>IF(AB134=0,"-",FORECAST($C$8,Инклинометрия!$B$2:$B$152,Инклинометрия!$A$2:$A$152))</f>
        <v>1330</v>
      </c>
      <c r="AG134" s="65">
        <f>IF(AB134=0,"-",FORECAST($C$8-AB134,Инклинометрия!$B$2:$B$152,Инклинометрия!$A$2:$A$152))</f>
        <v>1189.1139051309294</v>
      </c>
      <c r="AH134" s="65" t="str">
        <f>IF(AC134=0,"-",FORECAST($C$8+AC134,Инклинометрия!$B$2:$B$152,Инклинометрия!$A$2:$A$152))</f>
        <v>-</v>
      </c>
      <c r="AI134" s="89" t="str">
        <f>IF(AC134=0,"-",FORECAST($C$8,Инклинометрия!$B$2:$B$152,Инклинометрия!$A$2:$A$152))</f>
        <v>-</v>
      </c>
      <c r="AJ134" s="28"/>
      <c r="AK134" s="67">
        <f t="shared" si="65"/>
        <v>0</v>
      </c>
      <c r="AL134" s="28">
        <f t="shared" si="66"/>
        <v>0</v>
      </c>
      <c r="AM134" s="28">
        <f t="shared" si="67"/>
        <v>0.1</v>
      </c>
      <c r="AN134" s="26">
        <f t="shared" si="68"/>
        <v>0.1</v>
      </c>
      <c r="AO134" s="87">
        <f t="shared" si="69"/>
        <v>153187.68236613041</v>
      </c>
      <c r="AP134" s="87">
        <f t="shared" si="47"/>
        <v>51862.682366130393</v>
      </c>
      <c r="AQ134" s="66">
        <f t="shared" si="48"/>
        <v>14695380</v>
      </c>
      <c r="AR134" s="66">
        <f t="shared" si="49"/>
        <v>11380005.262610219</v>
      </c>
      <c r="AS134" s="66">
        <f t="shared" si="50"/>
        <v>784800</v>
      </c>
      <c r="AT134" s="45">
        <f t="shared" si="54"/>
        <v>15633367.682366131</v>
      </c>
      <c r="AU134" s="75"/>
    </row>
    <row r="135" spans="2:47" x14ac:dyDescent="0.3">
      <c r="B135" s="41">
        <f t="shared" si="55"/>
        <v>525</v>
      </c>
      <c r="C135" s="8">
        <f t="shared" si="70"/>
        <v>5.25</v>
      </c>
      <c r="D135" s="73">
        <f t="shared" si="51"/>
        <v>7.0218749999999996</v>
      </c>
      <c r="E135" s="29">
        <f t="shared" si="73"/>
        <v>1738.9457882048921</v>
      </c>
      <c r="F135" s="29">
        <f t="shared" si="56"/>
        <v>16.56138845909415</v>
      </c>
      <c r="G135" s="29">
        <f t="shared" si="71"/>
        <v>22.150857064038426</v>
      </c>
      <c r="H135" s="17">
        <f t="shared" si="57"/>
        <v>2325.8399917240449</v>
      </c>
      <c r="I135" s="29">
        <f t="shared" si="58"/>
        <v>2.2250485660981263</v>
      </c>
      <c r="J135" s="29">
        <f t="shared" si="52"/>
        <v>20.847057720369893</v>
      </c>
      <c r="K135" s="39">
        <f t="shared" si="59"/>
        <v>1400</v>
      </c>
      <c r="L135" s="49">
        <f t="shared" si="42"/>
        <v>0</v>
      </c>
      <c r="M135" s="48">
        <f t="shared" si="43"/>
        <v>4.2266987561397071</v>
      </c>
      <c r="N135" s="51">
        <f t="shared" si="53"/>
        <v>16.830500609176617</v>
      </c>
      <c r="O135" s="54">
        <f t="shared" si="72"/>
        <v>2.0500000000000003</v>
      </c>
      <c r="P135" s="34">
        <f t="shared" si="60"/>
        <v>1.7671458676442586</v>
      </c>
      <c r="Q135" s="30">
        <f t="shared" si="61"/>
        <v>0</v>
      </c>
      <c r="R135" s="58">
        <f t="shared" si="62"/>
        <v>0</v>
      </c>
      <c r="S135" s="58">
        <f t="shared" si="63"/>
        <v>1247.9913186938975</v>
      </c>
      <c r="T135" s="58">
        <f t="shared" si="44"/>
        <v>100</v>
      </c>
      <c r="U135" s="88" t="str">
        <f>IF(R135=0,"-",FORECAST($C$8,Инклинометрия!$B$2:$B$152,Инклинометрия!$A$2:$A$152))</f>
        <v>-</v>
      </c>
      <c r="V135" s="88" t="str">
        <f>IF(R135=0,"-",FORECAST($C$8-R135,Инклинометрия!$B$2:$B$152,Инклинометрия!$A$2:$A$152))</f>
        <v>-</v>
      </c>
      <c r="W135" s="88">
        <f>IF(R135&gt;0,FORECAST($C$8,Инклинометрия!$B$2:$B$152,Инклинометрия!$A$2:$A$152),IF(AB135=$C$8,"-",FORECAST($C$8-AB135,Инклинометрия!$B$2:$B$152,Инклинометрия!$A$2:$A$152)))</f>
        <v>1185.5917527592026</v>
      </c>
      <c r="X135" s="88">
        <f>IF(S135=0,"-",FORECAST($C$8-(S135+AB135),Инклинометрия!$B$2:$B$152,Инклинометрия!$A$2:$A$152))</f>
        <v>0</v>
      </c>
      <c r="Y135" s="88">
        <f>FORECAST($C$8+T135,Инклинометрия!$B$2:$B$152,Инклинометрия!$A$2:$A$152)</f>
        <v>1425</v>
      </c>
      <c r="Z135" s="88">
        <f>IF(R135=0,FORECAST($C$6-T135,Инклинометрия!$B$2:$B$152,Инклинометрия!$A$2:$A$152),FORECAST($C$8,Инклинометрия!$B$2:$B$152,Инклинометрия!$A$2:$A$152))</f>
        <v>1330</v>
      </c>
      <c r="AA135" s="61">
        <f t="shared" si="45"/>
        <v>1400</v>
      </c>
      <c r="AB135" s="62">
        <f t="shared" si="64"/>
        <v>152.0086813061024</v>
      </c>
      <c r="AC135" s="62">
        <f t="shared" si="46"/>
        <v>0</v>
      </c>
      <c r="AD135" s="65">
        <f>IF(R135=0,FORECAST($C$8,Инклинометрия!$B$2:$B$152,Инклинометрия!$A$2:$A$152),V135)</f>
        <v>1330</v>
      </c>
      <c r="AE135" s="65">
        <f>FORECAST($C$8-(R135+AA135),Инклинометрия!$B$2:$B$152,Инклинометрия!$A$2:$A$152)</f>
        <v>0</v>
      </c>
      <c r="AF135" s="65">
        <f>IF(AB135=0,"-",FORECAST($C$8,Инклинометрия!$B$2:$B$152,Инклинометрия!$A$2:$A$152))</f>
        <v>1330</v>
      </c>
      <c r="AG135" s="65">
        <f>IF(AB135=0,"-",FORECAST($C$8-AB135,Инклинометрия!$B$2:$B$152,Инклинометрия!$A$2:$A$152))</f>
        <v>1185.5917527592026</v>
      </c>
      <c r="AH135" s="65" t="str">
        <f>IF(AC135=0,"-",FORECAST($C$8+AC135,Инклинометрия!$B$2:$B$152,Инклинометрия!$A$2:$A$152))</f>
        <v>-</v>
      </c>
      <c r="AI135" s="89" t="str">
        <f>IF(AC135=0,"-",FORECAST($C$8,Инклинометрия!$B$2:$B$152,Инклинометрия!$A$2:$A$152))</f>
        <v>-</v>
      </c>
      <c r="AJ135" s="28"/>
      <c r="AK135" s="67">
        <f t="shared" si="65"/>
        <v>0</v>
      </c>
      <c r="AL135" s="28">
        <f t="shared" si="66"/>
        <v>0</v>
      </c>
      <c r="AM135" s="28">
        <f t="shared" si="67"/>
        <v>0.1</v>
      </c>
      <c r="AN135" s="26">
        <f t="shared" si="68"/>
        <v>0.1</v>
      </c>
      <c r="AO135" s="87">
        <f t="shared" si="69"/>
        <v>153165.28621285022</v>
      </c>
      <c r="AP135" s="87">
        <f t="shared" si="47"/>
        <v>51840.286212850217</v>
      </c>
      <c r="AQ135" s="66">
        <f t="shared" si="48"/>
        <v>14695380</v>
      </c>
      <c r="AR135" s="66">
        <f t="shared" si="49"/>
        <v>11389825.394175472</v>
      </c>
      <c r="AS135" s="66">
        <f t="shared" si="50"/>
        <v>784800</v>
      </c>
      <c r="AT135" s="45">
        <f t="shared" si="54"/>
        <v>15633345.28621285</v>
      </c>
      <c r="AU135" s="75"/>
    </row>
    <row r="136" spans="2:47" x14ac:dyDescent="0.3">
      <c r="B136" s="41">
        <f t="shared" si="55"/>
        <v>530</v>
      </c>
      <c r="C136" s="8">
        <f t="shared" si="70"/>
        <v>5.3</v>
      </c>
      <c r="D136" s="73">
        <f t="shared" si="51"/>
        <v>7.0887500000000001</v>
      </c>
      <c r="E136" s="29">
        <f t="shared" si="73"/>
        <v>1755.5071766639862</v>
      </c>
      <c r="F136" s="29">
        <f t="shared" si="56"/>
        <v>16.56138845909415</v>
      </c>
      <c r="G136" s="29">
        <f t="shared" si="71"/>
        <v>22.150857064038426</v>
      </c>
      <c r="H136" s="17">
        <f t="shared" si="57"/>
        <v>2347.9908487880834</v>
      </c>
      <c r="I136" s="29">
        <f t="shared" si="58"/>
        <v>2.2250485660981263</v>
      </c>
      <c r="J136" s="29">
        <f t="shared" si="52"/>
        <v>20.847057720369893</v>
      </c>
      <c r="K136" s="39">
        <f t="shared" si="59"/>
        <v>1400</v>
      </c>
      <c r="L136" s="49">
        <f t="shared" si="42"/>
        <v>0</v>
      </c>
      <c r="M136" s="48">
        <f t="shared" si="43"/>
        <v>4.2266987561397071</v>
      </c>
      <c r="N136" s="51">
        <f t="shared" si="53"/>
        <v>16.780500609176617</v>
      </c>
      <c r="O136" s="54">
        <f t="shared" si="72"/>
        <v>2.1</v>
      </c>
      <c r="P136" s="34">
        <f t="shared" si="60"/>
        <v>1.7671458676442586</v>
      </c>
      <c r="Q136" s="30">
        <f t="shared" si="61"/>
        <v>0</v>
      </c>
      <c r="R136" s="58">
        <f t="shared" si="62"/>
        <v>0</v>
      </c>
      <c r="S136" s="58">
        <f t="shared" si="63"/>
        <v>1244.2837898815537</v>
      </c>
      <c r="T136" s="58">
        <f t="shared" si="44"/>
        <v>100</v>
      </c>
      <c r="U136" s="88" t="str">
        <f>IF(R136=0,"-",FORECAST($C$8,Инклинометрия!$B$2:$B$152,Инклинометрия!$A$2:$A$152))</f>
        <v>-</v>
      </c>
      <c r="V136" s="88" t="str">
        <f>IF(R136=0,"-",FORECAST($C$8-R136,Инклинометрия!$B$2:$B$152,Инклинометрия!$A$2:$A$152))</f>
        <v>-</v>
      </c>
      <c r="W136" s="88">
        <f>IF(R136&gt;0,FORECAST($C$8,Инклинометрия!$B$2:$B$152,Инклинометрия!$A$2:$A$152),IF(AB136=$C$8,"-",FORECAST($C$8-AB136,Инклинометрия!$B$2:$B$152,Инклинометрия!$A$2:$A$152)))</f>
        <v>1182.0696003874759</v>
      </c>
      <c r="X136" s="88">
        <f>IF(S136=0,"-",FORECAST($C$8-(S136+AB136),Инклинометрия!$B$2:$B$152,Инклинометрия!$A$2:$A$152))</f>
        <v>0</v>
      </c>
      <c r="Y136" s="88">
        <f>FORECAST($C$8+T136,Инклинометрия!$B$2:$B$152,Инклинометрия!$A$2:$A$152)</f>
        <v>1425</v>
      </c>
      <c r="Z136" s="88">
        <f>IF(R136=0,FORECAST($C$6-T136,Инклинометрия!$B$2:$B$152,Инклинометрия!$A$2:$A$152),FORECAST($C$8,Инклинометрия!$B$2:$B$152,Инклинометрия!$A$2:$A$152))</f>
        <v>1330</v>
      </c>
      <c r="AA136" s="61">
        <f t="shared" si="45"/>
        <v>1400</v>
      </c>
      <c r="AB136" s="62">
        <f t="shared" si="64"/>
        <v>155.71621011844636</v>
      </c>
      <c r="AC136" s="62">
        <f t="shared" si="46"/>
        <v>0</v>
      </c>
      <c r="AD136" s="65">
        <f>IF(R136=0,FORECAST($C$8,Инклинометрия!$B$2:$B$152,Инклинометрия!$A$2:$A$152),V136)</f>
        <v>1330</v>
      </c>
      <c r="AE136" s="65">
        <f>FORECAST($C$8-(R136+AA136),Инклинометрия!$B$2:$B$152,Инклинометрия!$A$2:$A$152)</f>
        <v>0</v>
      </c>
      <c r="AF136" s="65">
        <f>IF(AB136=0,"-",FORECAST($C$8,Инклинометрия!$B$2:$B$152,Инклинометрия!$A$2:$A$152))</f>
        <v>1330</v>
      </c>
      <c r="AG136" s="65">
        <f>IF(AB136=0,"-",FORECAST($C$8-AB136,Инклинометрия!$B$2:$B$152,Инклинометрия!$A$2:$A$152))</f>
        <v>1182.0696003874759</v>
      </c>
      <c r="AH136" s="65" t="str">
        <f>IF(AC136=0,"-",FORECAST($C$8+AC136,Инклинометрия!$B$2:$B$152,Инклинометрия!$A$2:$A$152))</f>
        <v>-</v>
      </c>
      <c r="AI136" s="89" t="str">
        <f>IF(AC136=0,"-",FORECAST($C$8,Инклинометрия!$B$2:$B$152,Инклинометрия!$A$2:$A$152))</f>
        <v>-</v>
      </c>
      <c r="AJ136" s="28"/>
      <c r="AK136" s="67">
        <f t="shared" si="65"/>
        <v>0</v>
      </c>
      <c r="AL136" s="28">
        <f t="shared" si="66"/>
        <v>0</v>
      </c>
      <c r="AM136" s="28">
        <f t="shared" si="67"/>
        <v>0.1</v>
      </c>
      <c r="AN136" s="26">
        <f t="shared" si="68"/>
        <v>0.1</v>
      </c>
      <c r="AO136" s="87">
        <f t="shared" si="69"/>
        <v>153142.89005957003</v>
      </c>
      <c r="AP136" s="87">
        <f t="shared" si="47"/>
        <v>51817.89005957004</v>
      </c>
      <c r="AQ136" s="66">
        <f t="shared" si="48"/>
        <v>14695380</v>
      </c>
      <c r="AR136" s="66">
        <f t="shared" si="49"/>
        <v>11399645.52574073</v>
      </c>
      <c r="AS136" s="66">
        <f t="shared" si="50"/>
        <v>784800</v>
      </c>
      <c r="AT136" s="45">
        <f t="shared" si="54"/>
        <v>15633322.89005957</v>
      </c>
      <c r="AU136" s="75"/>
    </row>
    <row r="137" spans="2:47" x14ac:dyDescent="0.3">
      <c r="B137" s="41">
        <f t="shared" si="55"/>
        <v>535</v>
      </c>
      <c r="C137" s="8">
        <f t="shared" si="70"/>
        <v>5.3500000000000005</v>
      </c>
      <c r="D137" s="73">
        <f t="shared" si="51"/>
        <v>7.1556250000000015</v>
      </c>
      <c r="E137" s="29">
        <f t="shared" si="73"/>
        <v>1772.0685651230806</v>
      </c>
      <c r="F137" s="29">
        <f t="shared" si="56"/>
        <v>16.561388459094445</v>
      </c>
      <c r="G137" s="29">
        <f t="shared" si="71"/>
        <v>22.150857064038817</v>
      </c>
      <c r="H137" s="17">
        <f t="shared" si="57"/>
        <v>2370.1417058521224</v>
      </c>
      <c r="I137" s="29">
        <f t="shared" si="58"/>
        <v>2.2250485660981263</v>
      </c>
      <c r="J137" s="29">
        <f t="shared" si="52"/>
        <v>20.847057720370078</v>
      </c>
      <c r="K137" s="39">
        <f t="shared" si="59"/>
        <v>1400</v>
      </c>
      <c r="L137" s="49">
        <f t="shared" si="42"/>
        <v>0</v>
      </c>
      <c r="M137" s="48">
        <f t="shared" si="43"/>
        <v>4.2266987561397071</v>
      </c>
      <c r="N137" s="51">
        <f t="shared" si="53"/>
        <v>16.73050060917662</v>
      </c>
      <c r="O137" s="54">
        <f t="shared" si="72"/>
        <v>2.15</v>
      </c>
      <c r="P137" s="34">
        <f t="shared" si="60"/>
        <v>1.7671458676442586</v>
      </c>
      <c r="Q137" s="30">
        <f t="shared" si="61"/>
        <v>0</v>
      </c>
      <c r="R137" s="58">
        <f t="shared" si="62"/>
        <v>0</v>
      </c>
      <c r="S137" s="58">
        <f t="shared" si="63"/>
        <v>1240.5762610692097</v>
      </c>
      <c r="T137" s="58">
        <f t="shared" si="44"/>
        <v>100</v>
      </c>
      <c r="U137" s="88" t="str">
        <f>IF(R137=0,"-",FORECAST($C$8,Инклинометрия!$B$2:$B$152,Инклинометрия!$A$2:$A$152))</f>
        <v>-</v>
      </c>
      <c r="V137" s="88" t="str">
        <f>IF(R137=0,"-",FORECAST($C$8-R137,Инклинометрия!$B$2:$B$152,Инклинометрия!$A$2:$A$152))</f>
        <v>-</v>
      </c>
      <c r="W137" s="88">
        <f>IF(R137&gt;0,FORECAST($C$8,Инклинометрия!$B$2:$B$152,Инклинометрия!$A$2:$A$152),IF(AB137=$C$8,"-",FORECAST($C$8-AB137,Инклинометрия!$B$2:$B$152,Инклинометрия!$A$2:$A$152)))</f>
        <v>1178.5474480157493</v>
      </c>
      <c r="X137" s="88">
        <f>IF(S137=0,"-",FORECAST($C$8-(S137+AB137),Инклинометрия!$B$2:$B$152,Инклинометрия!$A$2:$A$152))</f>
        <v>0</v>
      </c>
      <c r="Y137" s="88">
        <f>FORECAST($C$8+T137,Инклинометрия!$B$2:$B$152,Инклинометрия!$A$2:$A$152)</f>
        <v>1425</v>
      </c>
      <c r="Z137" s="88">
        <f>IF(R137=0,FORECAST($C$6-T137,Инклинометрия!$B$2:$B$152,Инклинометрия!$A$2:$A$152),FORECAST($C$8,Инклинометрия!$B$2:$B$152,Инклинометрия!$A$2:$A$152))</f>
        <v>1330</v>
      </c>
      <c r="AA137" s="61">
        <f t="shared" si="45"/>
        <v>1400</v>
      </c>
      <c r="AB137" s="62">
        <f t="shared" si="64"/>
        <v>159.42373893079031</v>
      </c>
      <c r="AC137" s="62">
        <f t="shared" si="46"/>
        <v>0</v>
      </c>
      <c r="AD137" s="65">
        <f>IF(R137=0,FORECAST($C$8,Инклинометрия!$B$2:$B$152,Инклинометрия!$A$2:$A$152),V137)</f>
        <v>1330</v>
      </c>
      <c r="AE137" s="65">
        <f>FORECAST($C$8-(R137+AA137),Инклинометрия!$B$2:$B$152,Инклинометрия!$A$2:$A$152)</f>
        <v>0</v>
      </c>
      <c r="AF137" s="65">
        <f>IF(AB137=0,"-",FORECAST($C$8,Инклинометрия!$B$2:$B$152,Инклинометрия!$A$2:$A$152))</f>
        <v>1330</v>
      </c>
      <c r="AG137" s="65">
        <f>IF(AB137=0,"-",FORECAST($C$8-AB137,Инклинометрия!$B$2:$B$152,Инклинометрия!$A$2:$A$152))</f>
        <v>1178.5474480157493</v>
      </c>
      <c r="AH137" s="65" t="str">
        <f>IF(AC137=0,"-",FORECAST($C$8+AC137,Инклинометрия!$B$2:$B$152,Инклинометрия!$A$2:$A$152))</f>
        <v>-</v>
      </c>
      <c r="AI137" s="89" t="str">
        <f>IF(AC137=0,"-",FORECAST($C$8,Инклинометрия!$B$2:$B$152,Инклинометрия!$A$2:$A$152))</f>
        <v>-</v>
      </c>
      <c r="AJ137" s="28"/>
      <c r="AK137" s="67">
        <f t="shared" si="65"/>
        <v>0</v>
      </c>
      <c r="AL137" s="28">
        <f t="shared" si="66"/>
        <v>0</v>
      </c>
      <c r="AM137" s="28">
        <f t="shared" si="67"/>
        <v>0.1</v>
      </c>
      <c r="AN137" s="26">
        <f t="shared" si="68"/>
        <v>0.1</v>
      </c>
      <c r="AO137" s="87">
        <f t="shared" si="69"/>
        <v>153120.49390628986</v>
      </c>
      <c r="AP137" s="87">
        <f t="shared" si="47"/>
        <v>51795.493906289863</v>
      </c>
      <c r="AQ137" s="66">
        <f t="shared" si="48"/>
        <v>14695380</v>
      </c>
      <c r="AR137" s="66">
        <f t="shared" si="49"/>
        <v>11409465.657305986</v>
      </c>
      <c r="AS137" s="66">
        <f t="shared" si="50"/>
        <v>784800</v>
      </c>
      <c r="AT137" s="45">
        <f t="shared" si="54"/>
        <v>15633300.493906289</v>
      </c>
      <c r="AU137" s="75"/>
    </row>
    <row r="138" spans="2:47" x14ac:dyDescent="0.3">
      <c r="B138" s="41">
        <f t="shared" si="55"/>
        <v>540</v>
      </c>
      <c r="C138" s="8">
        <f t="shared" si="70"/>
        <v>5.4</v>
      </c>
      <c r="D138" s="73">
        <f t="shared" si="51"/>
        <v>7.2225000000000001</v>
      </c>
      <c r="E138" s="29">
        <f t="shared" si="73"/>
        <v>1788.6299535821747</v>
      </c>
      <c r="F138" s="29">
        <f t="shared" si="56"/>
        <v>16.56138845909415</v>
      </c>
      <c r="G138" s="29">
        <f t="shared" si="71"/>
        <v>22.150857064038426</v>
      </c>
      <c r="H138" s="17">
        <f t="shared" si="57"/>
        <v>2392.2925629161609</v>
      </c>
      <c r="I138" s="29">
        <f t="shared" si="58"/>
        <v>2.2250485660981263</v>
      </c>
      <c r="J138" s="29">
        <f t="shared" si="52"/>
        <v>20.847057720369893</v>
      </c>
      <c r="K138" s="39">
        <f t="shared" si="59"/>
        <v>1400</v>
      </c>
      <c r="L138" s="49">
        <f t="shared" si="42"/>
        <v>0</v>
      </c>
      <c r="M138" s="48">
        <f t="shared" si="43"/>
        <v>4.2266987561397071</v>
      </c>
      <c r="N138" s="51">
        <f t="shared" si="53"/>
        <v>16.680500609176615</v>
      </c>
      <c r="O138" s="54">
        <f t="shared" si="72"/>
        <v>2.2000000000000002</v>
      </c>
      <c r="P138" s="34">
        <f t="shared" si="60"/>
        <v>1.7671458676442586</v>
      </c>
      <c r="Q138" s="30">
        <f t="shared" si="61"/>
        <v>0</v>
      </c>
      <c r="R138" s="58">
        <f t="shared" si="62"/>
        <v>0</v>
      </c>
      <c r="S138" s="58">
        <f t="shared" si="63"/>
        <v>1236.8687322568658</v>
      </c>
      <c r="T138" s="58">
        <f t="shared" si="44"/>
        <v>100</v>
      </c>
      <c r="U138" s="88" t="str">
        <f>IF(R138=0,"-",FORECAST($C$8,Инклинометрия!$B$2:$B$152,Инклинометрия!$A$2:$A$152))</f>
        <v>-</v>
      </c>
      <c r="V138" s="88" t="str">
        <f>IF(R138=0,"-",FORECAST($C$8-R138,Инклинометрия!$B$2:$B$152,Инклинометрия!$A$2:$A$152))</f>
        <v>-</v>
      </c>
      <c r="W138" s="88">
        <f>IF(R138&gt;0,FORECAST($C$8,Инклинометрия!$B$2:$B$152,Инклинометрия!$A$2:$A$152),IF(AB138=$C$8,"-",FORECAST($C$8-AB138,Инклинометрия!$B$2:$B$152,Инклинометрия!$A$2:$A$152)))</f>
        <v>1175.0252956440224</v>
      </c>
      <c r="X138" s="88">
        <f>IF(S138=0,"-",FORECAST($C$8-(S138+AB138),Инклинометрия!$B$2:$B$152,Инклинометрия!$A$2:$A$152))</f>
        <v>0</v>
      </c>
      <c r="Y138" s="88">
        <f>FORECAST($C$8+T138,Инклинометрия!$B$2:$B$152,Инклинометрия!$A$2:$A$152)</f>
        <v>1425</v>
      </c>
      <c r="Z138" s="88">
        <f>IF(R138=0,FORECAST($C$6-T138,Инклинометрия!$B$2:$B$152,Инклинометрия!$A$2:$A$152),FORECAST($C$8,Инклинометрия!$B$2:$B$152,Инклинометрия!$A$2:$A$152))</f>
        <v>1330</v>
      </c>
      <c r="AA138" s="61">
        <f t="shared" si="45"/>
        <v>1400</v>
      </c>
      <c r="AB138" s="62">
        <f t="shared" si="64"/>
        <v>163.13126774313426</v>
      </c>
      <c r="AC138" s="62">
        <f t="shared" si="46"/>
        <v>0</v>
      </c>
      <c r="AD138" s="65">
        <f>IF(R138=0,FORECAST($C$8,Инклинометрия!$B$2:$B$152,Инклинометрия!$A$2:$A$152),V138)</f>
        <v>1330</v>
      </c>
      <c r="AE138" s="65">
        <f>FORECAST($C$8-(R138+AA138),Инклинометрия!$B$2:$B$152,Инклинометрия!$A$2:$A$152)</f>
        <v>0</v>
      </c>
      <c r="AF138" s="65">
        <f>IF(AB138=0,"-",FORECAST($C$8,Инклинометрия!$B$2:$B$152,Инклинометрия!$A$2:$A$152))</f>
        <v>1330</v>
      </c>
      <c r="AG138" s="65">
        <f>IF(AB138=0,"-",FORECAST($C$8-AB138,Инклинометрия!$B$2:$B$152,Инклинометрия!$A$2:$A$152))</f>
        <v>1175.0252956440224</v>
      </c>
      <c r="AH138" s="65" t="str">
        <f>IF(AC138=0,"-",FORECAST($C$8+AC138,Инклинометрия!$B$2:$B$152,Инклинометрия!$A$2:$A$152))</f>
        <v>-</v>
      </c>
      <c r="AI138" s="89" t="str">
        <f>IF(AC138=0,"-",FORECAST($C$8,Инклинометрия!$B$2:$B$152,Инклинометрия!$A$2:$A$152))</f>
        <v>-</v>
      </c>
      <c r="AJ138" s="28"/>
      <c r="AK138" s="67">
        <f t="shared" si="65"/>
        <v>0</v>
      </c>
      <c r="AL138" s="28">
        <f t="shared" si="66"/>
        <v>0</v>
      </c>
      <c r="AM138" s="28">
        <f t="shared" si="67"/>
        <v>0.1</v>
      </c>
      <c r="AN138" s="26">
        <f t="shared" si="68"/>
        <v>0.1</v>
      </c>
      <c r="AO138" s="87">
        <f t="shared" si="69"/>
        <v>153098.0977530097</v>
      </c>
      <c r="AP138" s="87">
        <f t="shared" si="47"/>
        <v>51773.097753009686</v>
      </c>
      <c r="AQ138" s="66">
        <f t="shared" si="48"/>
        <v>14695380</v>
      </c>
      <c r="AR138" s="66">
        <f t="shared" si="49"/>
        <v>11419285.78887124</v>
      </c>
      <c r="AS138" s="66">
        <f t="shared" si="50"/>
        <v>784800</v>
      </c>
      <c r="AT138" s="45">
        <f t="shared" si="54"/>
        <v>15633278.097753009</v>
      </c>
      <c r="AU138" s="75"/>
    </row>
    <row r="139" spans="2:47" x14ac:dyDescent="0.3">
      <c r="B139" s="41">
        <f t="shared" si="55"/>
        <v>545</v>
      </c>
      <c r="C139" s="8">
        <f t="shared" si="70"/>
        <v>5.45</v>
      </c>
      <c r="D139" s="73">
        <f t="shared" si="51"/>
        <v>7.2893749999999997</v>
      </c>
      <c r="E139" s="29">
        <f t="shared" si="73"/>
        <v>1805.1913420412689</v>
      </c>
      <c r="F139" s="29">
        <f t="shared" si="56"/>
        <v>16.56138845909415</v>
      </c>
      <c r="G139" s="29">
        <f t="shared" si="71"/>
        <v>22.150857064038426</v>
      </c>
      <c r="H139" s="17">
        <f t="shared" si="57"/>
        <v>2414.4434199801995</v>
      </c>
      <c r="I139" s="29">
        <f t="shared" si="58"/>
        <v>2.2250485660981263</v>
      </c>
      <c r="J139" s="29">
        <f t="shared" si="52"/>
        <v>20.847057720369893</v>
      </c>
      <c r="K139" s="39">
        <f t="shared" si="59"/>
        <v>1400</v>
      </c>
      <c r="L139" s="49">
        <f t="shared" si="42"/>
        <v>0</v>
      </c>
      <c r="M139" s="48">
        <f t="shared" si="43"/>
        <v>4.2266987561397071</v>
      </c>
      <c r="N139" s="51">
        <f t="shared" si="53"/>
        <v>16.630500609176618</v>
      </c>
      <c r="O139" s="54">
        <f t="shared" si="72"/>
        <v>2.25</v>
      </c>
      <c r="P139" s="34">
        <f t="shared" si="60"/>
        <v>1.7671458676442586</v>
      </c>
      <c r="Q139" s="30">
        <f t="shared" si="61"/>
        <v>0</v>
      </c>
      <c r="R139" s="58">
        <f t="shared" si="62"/>
        <v>0</v>
      </c>
      <c r="S139" s="58">
        <f t="shared" si="63"/>
        <v>1233.1612034445218</v>
      </c>
      <c r="T139" s="58">
        <f t="shared" si="44"/>
        <v>100</v>
      </c>
      <c r="U139" s="88" t="str">
        <f>IF(R139=0,"-",FORECAST($C$8,Инклинометрия!$B$2:$B$152,Инклинометрия!$A$2:$A$152))</f>
        <v>-</v>
      </c>
      <c r="V139" s="88" t="str">
        <f>IF(R139=0,"-",FORECAST($C$8-R139,Инклинометрия!$B$2:$B$152,Инклинометрия!$A$2:$A$152))</f>
        <v>-</v>
      </c>
      <c r="W139" s="88">
        <f>IF(R139&gt;0,FORECAST($C$8,Инклинометрия!$B$2:$B$152,Инклинометрия!$A$2:$A$152),IF(AB139=$C$8,"-",FORECAST($C$8-AB139,Инклинометрия!$B$2:$B$152,Инклинометрия!$A$2:$A$152)))</f>
        <v>1171.5031432722956</v>
      </c>
      <c r="X139" s="88">
        <f>IF(S139=0,"-",FORECAST($C$8-(S139+AB139),Инклинометрия!$B$2:$B$152,Инклинометрия!$A$2:$A$152))</f>
        <v>0</v>
      </c>
      <c r="Y139" s="88">
        <f>FORECAST($C$8+T139,Инклинометрия!$B$2:$B$152,Инклинометрия!$A$2:$A$152)</f>
        <v>1425</v>
      </c>
      <c r="Z139" s="88">
        <f>IF(R139=0,FORECAST($C$6-T139,Инклинометрия!$B$2:$B$152,Инклинометрия!$A$2:$A$152),FORECAST($C$8,Инклинометрия!$B$2:$B$152,Инклинометрия!$A$2:$A$152))</f>
        <v>1330</v>
      </c>
      <c r="AA139" s="61">
        <f t="shared" si="45"/>
        <v>1400</v>
      </c>
      <c r="AB139" s="62">
        <f t="shared" si="64"/>
        <v>166.83879655547821</v>
      </c>
      <c r="AC139" s="62">
        <f t="shared" si="46"/>
        <v>0</v>
      </c>
      <c r="AD139" s="65">
        <f>IF(R139=0,FORECAST($C$8,Инклинометрия!$B$2:$B$152,Инклинометрия!$A$2:$A$152),V139)</f>
        <v>1330</v>
      </c>
      <c r="AE139" s="65">
        <f>FORECAST($C$8-(R139+AA139),Инклинометрия!$B$2:$B$152,Инклинометрия!$A$2:$A$152)</f>
        <v>0</v>
      </c>
      <c r="AF139" s="65">
        <f>IF(AB139=0,"-",FORECAST($C$8,Инклинометрия!$B$2:$B$152,Инклинометрия!$A$2:$A$152))</f>
        <v>1330</v>
      </c>
      <c r="AG139" s="65">
        <f>IF(AB139=0,"-",FORECAST($C$8-AB139,Инклинометрия!$B$2:$B$152,Инклинометрия!$A$2:$A$152))</f>
        <v>1171.5031432722956</v>
      </c>
      <c r="AH139" s="65" t="str">
        <f>IF(AC139=0,"-",FORECAST($C$8+AC139,Инклинометрия!$B$2:$B$152,Инклинометрия!$A$2:$A$152))</f>
        <v>-</v>
      </c>
      <c r="AI139" s="89" t="str">
        <f>IF(AC139=0,"-",FORECAST($C$8,Инклинометрия!$B$2:$B$152,Инклинометрия!$A$2:$A$152))</f>
        <v>-</v>
      </c>
      <c r="AJ139" s="28"/>
      <c r="AK139" s="67">
        <f t="shared" si="65"/>
        <v>0</v>
      </c>
      <c r="AL139" s="28">
        <f t="shared" si="66"/>
        <v>0</v>
      </c>
      <c r="AM139" s="28">
        <f t="shared" si="67"/>
        <v>0.1</v>
      </c>
      <c r="AN139" s="26">
        <f t="shared" si="68"/>
        <v>0.1</v>
      </c>
      <c r="AO139" s="87">
        <f t="shared" si="69"/>
        <v>153075.70159972951</v>
      </c>
      <c r="AP139" s="87">
        <f t="shared" si="47"/>
        <v>51750.701599729509</v>
      </c>
      <c r="AQ139" s="66">
        <f t="shared" si="48"/>
        <v>14695380</v>
      </c>
      <c r="AR139" s="66">
        <f t="shared" si="49"/>
        <v>11429105.920436494</v>
      </c>
      <c r="AS139" s="66">
        <f t="shared" si="50"/>
        <v>784800</v>
      </c>
      <c r="AT139" s="45">
        <f t="shared" si="54"/>
        <v>15633255.70159973</v>
      </c>
      <c r="AU139" s="75"/>
    </row>
    <row r="140" spans="2:47" x14ac:dyDescent="0.3">
      <c r="B140" s="41">
        <f t="shared" si="55"/>
        <v>550</v>
      </c>
      <c r="C140" s="8">
        <f t="shared" si="70"/>
        <v>5.5</v>
      </c>
      <c r="D140" s="73">
        <f t="shared" si="51"/>
        <v>7.3562500000000002</v>
      </c>
      <c r="E140" s="29">
        <f t="shared" si="73"/>
        <v>1821.752730500363</v>
      </c>
      <c r="F140" s="29">
        <f t="shared" si="56"/>
        <v>16.56138845909415</v>
      </c>
      <c r="G140" s="29">
        <f t="shared" si="71"/>
        <v>22.150857064038426</v>
      </c>
      <c r="H140" s="17">
        <f t="shared" si="57"/>
        <v>2436.594277044238</v>
      </c>
      <c r="I140" s="29">
        <f t="shared" si="58"/>
        <v>2.2250485660981263</v>
      </c>
      <c r="J140" s="29">
        <f t="shared" si="52"/>
        <v>20.847057720369893</v>
      </c>
      <c r="K140" s="39">
        <f t="shared" si="59"/>
        <v>1400</v>
      </c>
      <c r="L140" s="49">
        <f t="shared" si="42"/>
        <v>0</v>
      </c>
      <c r="M140" s="48">
        <f t="shared" si="43"/>
        <v>4.2266987561397071</v>
      </c>
      <c r="N140" s="51">
        <f t="shared" si="53"/>
        <v>16.580500609176617</v>
      </c>
      <c r="O140" s="54">
        <f t="shared" si="72"/>
        <v>2.2999999999999998</v>
      </c>
      <c r="P140" s="34">
        <f t="shared" si="60"/>
        <v>1.7671458676442586</v>
      </c>
      <c r="Q140" s="30">
        <f t="shared" si="61"/>
        <v>0</v>
      </c>
      <c r="R140" s="58">
        <f t="shared" si="62"/>
        <v>0</v>
      </c>
      <c r="S140" s="58">
        <f t="shared" si="63"/>
        <v>1229.4536746321778</v>
      </c>
      <c r="T140" s="58">
        <f t="shared" si="44"/>
        <v>100</v>
      </c>
      <c r="U140" s="88" t="str">
        <f>IF(R140=0,"-",FORECAST($C$8,Инклинометрия!$B$2:$B$152,Инклинометрия!$A$2:$A$152))</f>
        <v>-</v>
      </c>
      <c r="V140" s="88" t="str">
        <f>IF(R140=0,"-",FORECAST($C$8-R140,Инклинометрия!$B$2:$B$152,Инклинометрия!$A$2:$A$152))</f>
        <v>-</v>
      </c>
      <c r="W140" s="88">
        <f>IF(R140&gt;0,FORECAST($C$8,Инклинометрия!$B$2:$B$152,Инклинометрия!$A$2:$A$152),IF(AB140=$C$8,"-",FORECAST($C$8-AB140,Инклинометрия!$B$2:$B$152,Инклинометрия!$A$2:$A$152)))</f>
        <v>1167.9809909005689</v>
      </c>
      <c r="X140" s="88">
        <f>IF(S140=0,"-",FORECAST($C$8-(S140+AB140),Инклинометрия!$B$2:$B$152,Инклинометрия!$A$2:$A$152))</f>
        <v>0</v>
      </c>
      <c r="Y140" s="88">
        <f>FORECAST($C$8+T140,Инклинометрия!$B$2:$B$152,Инклинометрия!$A$2:$A$152)</f>
        <v>1425</v>
      </c>
      <c r="Z140" s="88">
        <f>IF(R140=0,FORECAST($C$6-T140,Инклинометрия!$B$2:$B$152,Инклинометрия!$A$2:$A$152),FORECAST($C$8,Инклинометрия!$B$2:$B$152,Инклинометрия!$A$2:$A$152))</f>
        <v>1330</v>
      </c>
      <c r="AA140" s="61">
        <f t="shared" si="45"/>
        <v>1400</v>
      </c>
      <c r="AB140" s="62">
        <f t="shared" si="64"/>
        <v>170.54632536782216</v>
      </c>
      <c r="AC140" s="62">
        <f t="shared" si="46"/>
        <v>0</v>
      </c>
      <c r="AD140" s="65">
        <f>IF(R140=0,FORECAST($C$8,Инклинометрия!$B$2:$B$152,Инклинометрия!$A$2:$A$152),V140)</f>
        <v>1330</v>
      </c>
      <c r="AE140" s="65">
        <f>FORECAST($C$8-(R140+AA140),Инклинометрия!$B$2:$B$152,Инклинометрия!$A$2:$A$152)</f>
        <v>0</v>
      </c>
      <c r="AF140" s="65">
        <f>IF(AB140=0,"-",FORECAST($C$8,Инклинометрия!$B$2:$B$152,Инклинометрия!$A$2:$A$152))</f>
        <v>1330</v>
      </c>
      <c r="AG140" s="65">
        <f>IF(AB140=0,"-",FORECAST($C$8-AB140,Инклинометрия!$B$2:$B$152,Инклинометрия!$A$2:$A$152))</f>
        <v>1167.9809909005689</v>
      </c>
      <c r="AH140" s="65" t="str">
        <f>IF(AC140=0,"-",FORECAST($C$8+AC140,Инклинометрия!$B$2:$B$152,Инклинометрия!$A$2:$A$152))</f>
        <v>-</v>
      </c>
      <c r="AI140" s="89" t="str">
        <f>IF(AC140=0,"-",FORECAST($C$8,Инклинометрия!$B$2:$B$152,Инклинометрия!$A$2:$A$152))</f>
        <v>-</v>
      </c>
      <c r="AJ140" s="28"/>
      <c r="AK140" s="67">
        <f t="shared" si="65"/>
        <v>0</v>
      </c>
      <c r="AL140" s="28">
        <f t="shared" si="66"/>
        <v>0</v>
      </c>
      <c r="AM140" s="28">
        <f t="shared" si="67"/>
        <v>0.1</v>
      </c>
      <c r="AN140" s="26">
        <f t="shared" si="68"/>
        <v>0.1</v>
      </c>
      <c r="AO140" s="87">
        <f t="shared" si="69"/>
        <v>153053.30544644932</v>
      </c>
      <c r="AP140" s="87">
        <f t="shared" si="47"/>
        <v>51728.305446449333</v>
      </c>
      <c r="AQ140" s="66">
        <f t="shared" si="48"/>
        <v>14695380</v>
      </c>
      <c r="AR140" s="66">
        <f t="shared" si="49"/>
        <v>11438926.052001752</v>
      </c>
      <c r="AS140" s="66">
        <f t="shared" si="50"/>
        <v>784800</v>
      </c>
      <c r="AT140" s="45">
        <f t="shared" si="54"/>
        <v>15633233.30544645</v>
      </c>
      <c r="AU140" s="75"/>
    </row>
    <row r="141" spans="2:47" x14ac:dyDescent="0.3">
      <c r="B141" s="41">
        <f t="shared" si="55"/>
        <v>555</v>
      </c>
      <c r="C141" s="8">
        <f t="shared" si="70"/>
        <v>5.55</v>
      </c>
      <c r="D141" s="73">
        <f t="shared" si="51"/>
        <v>7.4231249999999998</v>
      </c>
      <c r="E141" s="29">
        <f t="shared" si="73"/>
        <v>1838.3141189594571</v>
      </c>
      <c r="F141" s="29">
        <f t="shared" si="56"/>
        <v>16.56138845909415</v>
      </c>
      <c r="G141" s="29">
        <f t="shared" si="71"/>
        <v>22.150857064038426</v>
      </c>
      <c r="H141" s="17">
        <f t="shared" si="57"/>
        <v>2458.7451341082765</v>
      </c>
      <c r="I141" s="29">
        <f t="shared" si="58"/>
        <v>2.2250485660981263</v>
      </c>
      <c r="J141" s="29">
        <f t="shared" si="52"/>
        <v>20.847057720369893</v>
      </c>
      <c r="K141" s="39">
        <f t="shared" si="59"/>
        <v>1400</v>
      </c>
      <c r="L141" s="49">
        <f t="shared" si="42"/>
        <v>0</v>
      </c>
      <c r="M141" s="48">
        <f t="shared" si="43"/>
        <v>4.2266987561397071</v>
      </c>
      <c r="N141" s="51">
        <f t="shared" si="53"/>
        <v>16.530500609176617</v>
      </c>
      <c r="O141" s="54">
        <f t="shared" si="72"/>
        <v>2.3499999999999996</v>
      </c>
      <c r="P141" s="34">
        <f t="shared" si="60"/>
        <v>1.7671458676442586</v>
      </c>
      <c r="Q141" s="30">
        <f t="shared" si="61"/>
        <v>0</v>
      </c>
      <c r="R141" s="58">
        <f t="shared" si="62"/>
        <v>0</v>
      </c>
      <c r="S141" s="58">
        <f t="shared" si="63"/>
        <v>1225.7461458198338</v>
      </c>
      <c r="T141" s="58">
        <f t="shared" si="44"/>
        <v>100</v>
      </c>
      <c r="U141" s="88" t="str">
        <f>IF(R141=0,"-",FORECAST($C$8,Инклинометрия!$B$2:$B$152,Инклинометрия!$A$2:$A$152))</f>
        <v>-</v>
      </c>
      <c r="V141" s="88" t="str">
        <f>IF(R141=0,"-",FORECAST($C$8-R141,Инклинометрия!$B$2:$B$152,Инклинометрия!$A$2:$A$152))</f>
        <v>-</v>
      </c>
      <c r="W141" s="88">
        <f>IF(R141&gt;0,FORECAST($C$8,Инклинометрия!$B$2:$B$152,Инклинометрия!$A$2:$A$152),IF(AB141=$C$8,"-",FORECAST($C$8-AB141,Инклинометрия!$B$2:$B$152,Инклинометрия!$A$2:$A$152)))</f>
        <v>1164.4588385288421</v>
      </c>
      <c r="X141" s="88">
        <f>IF(S141=0,"-",FORECAST($C$8-(S141+AB141),Инклинометрия!$B$2:$B$152,Инклинометрия!$A$2:$A$152))</f>
        <v>0</v>
      </c>
      <c r="Y141" s="88">
        <f>FORECAST($C$8+T141,Инклинометрия!$B$2:$B$152,Инклинометрия!$A$2:$A$152)</f>
        <v>1425</v>
      </c>
      <c r="Z141" s="88">
        <f>IF(R141=0,FORECAST($C$6-T141,Инклинометрия!$B$2:$B$152,Инклинометрия!$A$2:$A$152),FORECAST($C$8,Инклинометрия!$B$2:$B$152,Инклинометрия!$A$2:$A$152))</f>
        <v>1330</v>
      </c>
      <c r="AA141" s="61">
        <f t="shared" si="45"/>
        <v>1400</v>
      </c>
      <c r="AB141" s="62">
        <f t="shared" si="64"/>
        <v>174.25385418016612</v>
      </c>
      <c r="AC141" s="62">
        <f t="shared" si="46"/>
        <v>0</v>
      </c>
      <c r="AD141" s="65">
        <f>IF(R141=0,FORECAST($C$8,Инклинометрия!$B$2:$B$152,Инклинометрия!$A$2:$A$152),V141)</f>
        <v>1330</v>
      </c>
      <c r="AE141" s="65">
        <f>FORECAST($C$8-(R141+AA141),Инклинометрия!$B$2:$B$152,Инклинометрия!$A$2:$A$152)</f>
        <v>0</v>
      </c>
      <c r="AF141" s="65">
        <f>IF(AB141=0,"-",FORECAST($C$8,Инклинометрия!$B$2:$B$152,Инклинометрия!$A$2:$A$152))</f>
        <v>1330</v>
      </c>
      <c r="AG141" s="65">
        <f>IF(AB141=0,"-",FORECAST($C$8-AB141,Инклинометрия!$B$2:$B$152,Инклинометрия!$A$2:$A$152))</f>
        <v>1164.4588385288421</v>
      </c>
      <c r="AH141" s="65" t="str">
        <f>IF(AC141=0,"-",FORECAST($C$8+AC141,Инклинометрия!$B$2:$B$152,Инклинометрия!$A$2:$A$152))</f>
        <v>-</v>
      </c>
      <c r="AI141" s="89" t="str">
        <f>IF(AC141=0,"-",FORECAST($C$8,Инклинометрия!$B$2:$B$152,Инклинометрия!$A$2:$A$152))</f>
        <v>-</v>
      </c>
      <c r="AJ141" s="28"/>
      <c r="AK141" s="67">
        <f t="shared" si="65"/>
        <v>0</v>
      </c>
      <c r="AL141" s="28">
        <f t="shared" si="66"/>
        <v>0</v>
      </c>
      <c r="AM141" s="28">
        <f t="shared" si="67"/>
        <v>0.1</v>
      </c>
      <c r="AN141" s="26">
        <f t="shared" si="68"/>
        <v>0.1</v>
      </c>
      <c r="AO141" s="87">
        <f t="shared" si="69"/>
        <v>153030.90929316916</v>
      </c>
      <c r="AP141" s="87">
        <f t="shared" si="47"/>
        <v>51705.909293169156</v>
      </c>
      <c r="AQ141" s="66">
        <f t="shared" si="48"/>
        <v>14695380</v>
      </c>
      <c r="AR141" s="66">
        <f t="shared" si="49"/>
        <v>11448746.183567006</v>
      </c>
      <c r="AS141" s="66">
        <f t="shared" si="50"/>
        <v>784800</v>
      </c>
      <c r="AT141" s="45">
        <f t="shared" si="54"/>
        <v>15633210.909293169</v>
      </c>
      <c r="AU141" s="75"/>
    </row>
    <row r="142" spans="2:47" x14ac:dyDescent="0.3">
      <c r="B142" s="41">
        <f t="shared" si="55"/>
        <v>560</v>
      </c>
      <c r="C142" s="8">
        <f t="shared" si="70"/>
        <v>5.6000000000000005</v>
      </c>
      <c r="D142" s="73">
        <f t="shared" si="51"/>
        <v>7.4900000000000011</v>
      </c>
      <c r="E142" s="29">
        <f t="shared" si="73"/>
        <v>1854.8755074185515</v>
      </c>
      <c r="F142" s="29">
        <f t="shared" si="56"/>
        <v>16.561388459094445</v>
      </c>
      <c r="G142" s="29">
        <f t="shared" si="71"/>
        <v>22.150857064038817</v>
      </c>
      <c r="H142" s="17">
        <f t="shared" si="57"/>
        <v>2480.8959911723155</v>
      </c>
      <c r="I142" s="29">
        <f t="shared" si="58"/>
        <v>2.2250485660981263</v>
      </c>
      <c r="J142" s="29">
        <f t="shared" si="52"/>
        <v>20.847057720370078</v>
      </c>
      <c r="K142" s="39">
        <f t="shared" si="59"/>
        <v>1400</v>
      </c>
      <c r="L142" s="49">
        <f t="shared" si="42"/>
        <v>0</v>
      </c>
      <c r="M142" s="48">
        <f t="shared" si="43"/>
        <v>4.2266987561397071</v>
      </c>
      <c r="N142" s="51">
        <f t="shared" si="53"/>
        <v>16.480500609176616</v>
      </c>
      <c r="O142" s="54">
        <f t="shared" si="72"/>
        <v>2.3999999999999995</v>
      </c>
      <c r="P142" s="34">
        <f t="shared" si="60"/>
        <v>1.7671458676442586</v>
      </c>
      <c r="Q142" s="30">
        <f t="shared" si="61"/>
        <v>0</v>
      </c>
      <c r="R142" s="58">
        <f t="shared" si="62"/>
        <v>0</v>
      </c>
      <c r="S142" s="58">
        <f t="shared" si="63"/>
        <v>1222.0386170074898</v>
      </c>
      <c r="T142" s="58">
        <f t="shared" si="44"/>
        <v>100</v>
      </c>
      <c r="U142" s="88" t="str">
        <f>IF(R142=0,"-",FORECAST($C$8,Инклинометрия!$B$2:$B$152,Инклинометрия!$A$2:$A$152))</f>
        <v>-</v>
      </c>
      <c r="V142" s="88" t="str">
        <f>IF(R142=0,"-",FORECAST($C$8-R142,Инклинометрия!$B$2:$B$152,Инклинометрия!$A$2:$A$152))</f>
        <v>-</v>
      </c>
      <c r="W142" s="88">
        <f>IF(R142&gt;0,FORECAST($C$8,Инклинометрия!$B$2:$B$152,Инклинометрия!$A$2:$A$152),IF(AB142=$C$8,"-",FORECAST($C$8-AB142,Инклинометрия!$B$2:$B$152,Инклинометрия!$A$2:$A$152)))</f>
        <v>1160.9366861571152</v>
      </c>
      <c r="X142" s="88">
        <f>IF(S142=0,"-",FORECAST($C$8-(S142+AB142),Инклинометрия!$B$2:$B$152,Инклинометрия!$A$2:$A$152))</f>
        <v>0</v>
      </c>
      <c r="Y142" s="88">
        <f>FORECAST($C$8+T142,Инклинометрия!$B$2:$B$152,Инклинометрия!$A$2:$A$152)</f>
        <v>1425</v>
      </c>
      <c r="Z142" s="88">
        <f>IF(R142=0,FORECAST($C$6-T142,Инклинометрия!$B$2:$B$152,Инклинометрия!$A$2:$A$152),FORECAST($C$8,Инклинометрия!$B$2:$B$152,Инклинометрия!$A$2:$A$152))</f>
        <v>1330</v>
      </c>
      <c r="AA142" s="61">
        <f t="shared" si="45"/>
        <v>1400</v>
      </c>
      <c r="AB142" s="62">
        <f t="shared" si="64"/>
        <v>177.96138299251007</v>
      </c>
      <c r="AC142" s="62">
        <f t="shared" si="46"/>
        <v>0</v>
      </c>
      <c r="AD142" s="65">
        <f>IF(R142=0,FORECAST($C$8,Инклинометрия!$B$2:$B$152,Инклинометрия!$A$2:$A$152),V142)</f>
        <v>1330</v>
      </c>
      <c r="AE142" s="65">
        <f>FORECAST($C$8-(R142+AA142),Инклинометрия!$B$2:$B$152,Инклинометрия!$A$2:$A$152)</f>
        <v>0</v>
      </c>
      <c r="AF142" s="65">
        <f>IF(AB142=0,"-",FORECAST($C$8,Инклинометрия!$B$2:$B$152,Инклинометрия!$A$2:$A$152))</f>
        <v>1330</v>
      </c>
      <c r="AG142" s="65">
        <f>IF(AB142=0,"-",FORECAST($C$8-AB142,Инклинометрия!$B$2:$B$152,Инклинометрия!$A$2:$A$152))</f>
        <v>1160.9366861571152</v>
      </c>
      <c r="AH142" s="65" t="str">
        <f>IF(AC142=0,"-",FORECAST($C$8+AC142,Инклинометрия!$B$2:$B$152,Инклинометрия!$A$2:$A$152))</f>
        <v>-</v>
      </c>
      <c r="AI142" s="89" t="str">
        <f>IF(AC142=0,"-",FORECAST($C$8,Инклинометрия!$B$2:$B$152,Инклинометрия!$A$2:$A$152))</f>
        <v>-</v>
      </c>
      <c r="AJ142" s="28"/>
      <c r="AK142" s="67">
        <f t="shared" si="65"/>
        <v>0</v>
      </c>
      <c r="AL142" s="28">
        <f t="shared" si="66"/>
        <v>0</v>
      </c>
      <c r="AM142" s="28">
        <f t="shared" si="67"/>
        <v>0.1</v>
      </c>
      <c r="AN142" s="26">
        <f t="shared" si="68"/>
        <v>0.1</v>
      </c>
      <c r="AO142" s="87">
        <f t="shared" si="69"/>
        <v>153008.51313988899</v>
      </c>
      <c r="AP142" s="87">
        <f t="shared" si="47"/>
        <v>51683.513139888979</v>
      </c>
      <c r="AQ142" s="66">
        <f t="shared" si="48"/>
        <v>14695380</v>
      </c>
      <c r="AR142" s="66">
        <f t="shared" si="49"/>
        <v>11458566.31513226</v>
      </c>
      <c r="AS142" s="66">
        <f t="shared" si="50"/>
        <v>784800</v>
      </c>
      <c r="AT142" s="45">
        <f t="shared" si="54"/>
        <v>15633188.513139889</v>
      </c>
      <c r="AU142" s="75"/>
    </row>
    <row r="143" spans="2:47" x14ac:dyDescent="0.3">
      <c r="B143" s="41">
        <f t="shared" si="55"/>
        <v>565</v>
      </c>
      <c r="C143" s="8">
        <f t="shared" si="70"/>
        <v>5.65</v>
      </c>
      <c r="D143" s="73">
        <f t="shared" si="51"/>
        <v>7.5568749999999998</v>
      </c>
      <c r="E143" s="29">
        <f t="shared" si="73"/>
        <v>1871.4368958776458</v>
      </c>
      <c r="F143" s="29">
        <f t="shared" si="56"/>
        <v>16.56138845909415</v>
      </c>
      <c r="G143" s="29">
        <f t="shared" si="71"/>
        <v>22.150857064038426</v>
      </c>
      <c r="H143" s="17">
        <f t="shared" si="57"/>
        <v>2503.046848236354</v>
      </c>
      <c r="I143" s="29">
        <f t="shared" si="58"/>
        <v>2.2250485660981263</v>
      </c>
      <c r="J143" s="29">
        <f t="shared" si="52"/>
        <v>20.847057720369893</v>
      </c>
      <c r="K143" s="39">
        <f t="shared" si="59"/>
        <v>1400</v>
      </c>
      <c r="L143" s="49">
        <f t="shared" si="42"/>
        <v>0</v>
      </c>
      <c r="M143" s="48">
        <f t="shared" si="43"/>
        <v>4.2266987561397071</v>
      </c>
      <c r="N143" s="51">
        <f t="shared" si="53"/>
        <v>16.430500609176619</v>
      </c>
      <c r="O143" s="54">
        <f t="shared" si="72"/>
        <v>2.4499999999999993</v>
      </c>
      <c r="P143" s="34">
        <f t="shared" si="60"/>
        <v>1.7671458676442586</v>
      </c>
      <c r="Q143" s="30">
        <f t="shared" si="61"/>
        <v>0</v>
      </c>
      <c r="R143" s="58">
        <f t="shared" si="62"/>
        <v>0</v>
      </c>
      <c r="S143" s="58">
        <f t="shared" si="63"/>
        <v>1218.3310881951461</v>
      </c>
      <c r="T143" s="58">
        <f t="shared" si="44"/>
        <v>100</v>
      </c>
      <c r="U143" s="88" t="str">
        <f>IF(R143=0,"-",FORECAST($C$8,Инклинометрия!$B$2:$B$152,Инклинометрия!$A$2:$A$152))</f>
        <v>-</v>
      </c>
      <c r="V143" s="88" t="str">
        <f>IF(R143=0,"-",FORECAST($C$8-R143,Инклинометрия!$B$2:$B$152,Инклинометрия!$A$2:$A$152))</f>
        <v>-</v>
      </c>
      <c r="W143" s="88">
        <f>IF(R143&gt;0,FORECAST($C$8,Инклинометрия!$B$2:$B$152,Инклинометрия!$A$2:$A$152),IF(AB143=$C$8,"-",FORECAST($C$8-AB143,Инклинометрия!$B$2:$B$152,Инклинометрия!$A$2:$A$152)))</f>
        <v>1157.4145337853888</v>
      </c>
      <c r="X143" s="88">
        <f>IF(S143=0,"-",FORECAST($C$8-(S143+AB143),Инклинометрия!$B$2:$B$152,Инклинометрия!$A$2:$A$152))</f>
        <v>0</v>
      </c>
      <c r="Y143" s="88">
        <f>FORECAST($C$8+T143,Инклинометрия!$B$2:$B$152,Инклинометрия!$A$2:$A$152)</f>
        <v>1425</v>
      </c>
      <c r="Z143" s="88">
        <f>IF(R143=0,FORECAST($C$6-T143,Инклинометрия!$B$2:$B$152,Инклинометрия!$A$2:$A$152),FORECAST($C$8,Инклинометрия!$B$2:$B$152,Инклинометрия!$A$2:$A$152))</f>
        <v>1330</v>
      </c>
      <c r="AA143" s="61">
        <f t="shared" si="45"/>
        <v>1400</v>
      </c>
      <c r="AB143" s="62">
        <f t="shared" si="64"/>
        <v>181.66891180485402</v>
      </c>
      <c r="AC143" s="62">
        <f t="shared" si="46"/>
        <v>0</v>
      </c>
      <c r="AD143" s="65">
        <f>IF(R143=0,FORECAST($C$8,Инклинометрия!$B$2:$B$152,Инклинометрия!$A$2:$A$152),V143)</f>
        <v>1330</v>
      </c>
      <c r="AE143" s="65">
        <f>FORECAST($C$8-(R143+AA143),Инклинометрия!$B$2:$B$152,Инклинометрия!$A$2:$A$152)</f>
        <v>0</v>
      </c>
      <c r="AF143" s="65">
        <f>IF(AB143=0,"-",FORECAST($C$8,Инклинометрия!$B$2:$B$152,Инклинометрия!$A$2:$A$152))</f>
        <v>1330</v>
      </c>
      <c r="AG143" s="65">
        <f>IF(AB143=0,"-",FORECAST($C$8-AB143,Инклинометрия!$B$2:$B$152,Инклинометрия!$A$2:$A$152))</f>
        <v>1157.4145337853888</v>
      </c>
      <c r="AH143" s="65" t="str">
        <f>IF(AC143=0,"-",FORECAST($C$8+AC143,Инклинометрия!$B$2:$B$152,Инклинометрия!$A$2:$A$152))</f>
        <v>-</v>
      </c>
      <c r="AI143" s="89" t="str">
        <f>IF(AC143=0,"-",FORECAST($C$8,Инклинометрия!$B$2:$B$152,Инклинометрия!$A$2:$A$152))</f>
        <v>-</v>
      </c>
      <c r="AJ143" s="28"/>
      <c r="AK143" s="67">
        <f t="shared" si="65"/>
        <v>0</v>
      </c>
      <c r="AL143" s="28">
        <f t="shared" si="66"/>
        <v>0</v>
      </c>
      <c r="AM143" s="28">
        <f t="shared" si="67"/>
        <v>0.1</v>
      </c>
      <c r="AN143" s="26">
        <f t="shared" si="68"/>
        <v>0.1</v>
      </c>
      <c r="AO143" s="87">
        <f t="shared" si="69"/>
        <v>152986.1169866088</v>
      </c>
      <c r="AP143" s="87">
        <f t="shared" si="47"/>
        <v>51661.116986608802</v>
      </c>
      <c r="AQ143" s="66">
        <f t="shared" si="48"/>
        <v>14695380</v>
      </c>
      <c r="AR143" s="66">
        <f t="shared" si="49"/>
        <v>11468386.446697518</v>
      </c>
      <c r="AS143" s="66">
        <f t="shared" si="50"/>
        <v>784800</v>
      </c>
      <c r="AT143" s="45">
        <f t="shared" si="54"/>
        <v>15633166.116986608</v>
      </c>
      <c r="AU143" s="75"/>
    </row>
    <row r="144" spans="2:47" x14ac:dyDescent="0.3">
      <c r="B144" s="41">
        <f t="shared" si="55"/>
        <v>570</v>
      </c>
      <c r="C144" s="8">
        <f t="shared" si="70"/>
        <v>5.7</v>
      </c>
      <c r="D144" s="73">
        <f t="shared" si="51"/>
        <v>7.6237500000000002</v>
      </c>
      <c r="E144" s="29">
        <f t="shared" si="73"/>
        <v>1887.99828433674</v>
      </c>
      <c r="F144" s="29">
        <f t="shared" si="56"/>
        <v>16.56138845909415</v>
      </c>
      <c r="G144" s="29">
        <f t="shared" si="71"/>
        <v>22.150857064038426</v>
      </c>
      <c r="H144" s="17">
        <f t="shared" si="57"/>
        <v>2525.1977053003925</v>
      </c>
      <c r="I144" s="29">
        <f t="shared" si="58"/>
        <v>2.2250485660981263</v>
      </c>
      <c r="J144" s="29">
        <f t="shared" si="52"/>
        <v>20.847057720369893</v>
      </c>
      <c r="K144" s="39">
        <f t="shared" si="59"/>
        <v>1400</v>
      </c>
      <c r="L144" s="49">
        <f t="shared" si="42"/>
        <v>0</v>
      </c>
      <c r="M144" s="48">
        <f t="shared" si="43"/>
        <v>4.2266987561397071</v>
      </c>
      <c r="N144" s="51">
        <f t="shared" si="53"/>
        <v>16.380500609176618</v>
      </c>
      <c r="O144" s="54">
        <f t="shared" si="72"/>
        <v>2.4999999999999991</v>
      </c>
      <c r="P144" s="34">
        <f t="shared" si="60"/>
        <v>1.7671458676442586</v>
      </c>
      <c r="Q144" s="30">
        <f t="shared" si="61"/>
        <v>0</v>
      </c>
      <c r="R144" s="58">
        <f t="shared" si="62"/>
        <v>0</v>
      </c>
      <c r="S144" s="58">
        <f t="shared" si="63"/>
        <v>1214.6235593828021</v>
      </c>
      <c r="T144" s="58">
        <f t="shared" si="44"/>
        <v>100</v>
      </c>
      <c r="U144" s="88" t="str">
        <f>IF(R144=0,"-",FORECAST($C$8,Инклинометрия!$B$2:$B$152,Инклинометрия!$A$2:$A$152))</f>
        <v>-</v>
      </c>
      <c r="V144" s="88" t="str">
        <f>IF(R144=0,"-",FORECAST($C$8-R144,Инклинометрия!$B$2:$B$152,Инклинометрия!$A$2:$A$152))</f>
        <v>-</v>
      </c>
      <c r="W144" s="88">
        <f>IF(R144&gt;0,FORECAST($C$8,Инклинометрия!$B$2:$B$152,Инклинометрия!$A$2:$A$152),IF(AB144=$C$8,"-",FORECAST($C$8-AB144,Инклинометрия!$B$2:$B$152,Инклинометрия!$A$2:$A$152)))</f>
        <v>1153.892381413662</v>
      </c>
      <c r="X144" s="88">
        <f>IF(S144=0,"-",FORECAST($C$8-(S144+AB144),Инклинометрия!$B$2:$B$152,Инклинометрия!$A$2:$A$152))</f>
        <v>0</v>
      </c>
      <c r="Y144" s="88">
        <f>FORECAST($C$8+T144,Инклинометрия!$B$2:$B$152,Инклинометрия!$A$2:$A$152)</f>
        <v>1425</v>
      </c>
      <c r="Z144" s="88">
        <f>IF(R144=0,FORECAST($C$6-T144,Инклинометрия!$B$2:$B$152,Инклинометрия!$A$2:$A$152),FORECAST($C$8,Инклинометрия!$B$2:$B$152,Инклинометрия!$A$2:$A$152))</f>
        <v>1330</v>
      </c>
      <c r="AA144" s="61">
        <f t="shared" si="45"/>
        <v>1400</v>
      </c>
      <c r="AB144" s="62">
        <f t="shared" si="64"/>
        <v>185.37644061719797</v>
      </c>
      <c r="AC144" s="62">
        <f t="shared" si="46"/>
        <v>0</v>
      </c>
      <c r="AD144" s="65">
        <f>IF(R144=0,FORECAST($C$8,Инклинометрия!$B$2:$B$152,Инклинометрия!$A$2:$A$152),V144)</f>
        <v>1330</v>
      </c>
      <c r="AE144" s="65">
        <f>FORECAST($C$8-(R144+AA144),Инклинометрия!$B$2:$B$152,Инклинометрия!$A$2:$A$152)</f>
        <v>0</v>
      </c>
      <c r="AF144" s="65">
        <f>IF(AB144=0,"-",FORECAST($C$8,Инклинометрия!$B$2:$B$152,Инклинометрия!$A$2:$A$152))</f>
        <v>1330</v>
      </c>
      <c r="AG144" s="65">
        <f>IF(AB144=0,"-",FORECAST($C$8-AB144,Инклинометрия!$B$2:$B$152,Инклинометрия!$A$2:$A$152))</f>
        <v>1153.892381413662</v>
      </c>
      <c r="AH144" s="65" t="str">
        <f>IF(AC144=0,"-",FORECAST($C$8+AC144,Инклинометрия!$B$2:$B$152,Инклинометрия!$A$2:$A$152))</f>
        <v>-</v>
      </c>
      <c r="AI144" s="89" t="str">
        <f>IF(AC144=0,"-",FORECAST($C$8,Инклинометрия!$B$2:$B$152,Инклинометрия!$A$2:$A$152))</f>
        <v>-</v>
      </c>
      <c r="AJ144" s="28"/>
      <c r="AK144" s="67">
        <f t="shared" si="65"/>
        <v>0</v>
      </c>
      <c r="AL144" s="28">
        <f t="shared" si="66"/>
        <v>0</v>
      </c>
      <c r="AM144" s="28">
        <f t="shared" si="67"/>
        <v>0.1</v>
      </c>
      <c r="AN144" s="26">
        <f t="shared" si="68"/>
        <v>0.1</v>
      </c>
      <c r="AO144" s="87">
        <f t="shared" si="69"/>
        <v>152963.72083332861</v>
      </c>
      <c r="AP144" s="87">
        <f t="shared" si="47"/>
        <v>51638.720833328625</v>
      </c>
      <c r="AQ144" s="66">
        <f t="shared" si="48"/>
        <v>14695380</v>
      </c>
      <c r="AR144" s="66">
        <f t="shared" si="49"/>
        <v>11478206.578262774</v>
      </c>
      <c r="AS144" s="66">
        <f t="shared" si="50"/>
        <v>784800</v>
      </c>
      <c r="AT144" s="45">
        <f t="shared" si="54"/>
        <v>15633143.720833329</v>
      </c>
      <c r="AU144" s="75"/>
    </row>
    <row r="145" spans="2:47" x14ac:dyDescent="0.3">
      <c r="B145" s="41">
        <f t="shared" si="55"/>
        <v>575</v>
      </c>
      <c r="C145" s="8">
        <f t="shared" si="70"/>
        <v>5.75</v>
      </c>
      <c r="D145" s="73">
        <f t="shared" si="51"/>
        <v>7.6906249999999998</v>
      </c>
      <c r="E145" s="29">
        <f t="shared" si="73"/>
        <v>1904.5596727958341</v>
      </c>
      <c r="F145" s="29">
        <f t="shared" si="56"/>
        <v>16.56138845909415</v>
      </c>
      <c r="G145" s="29">
        <f t="shared" si="71"/>
        <v>22.150857064038426</v>
      </c>
      <c r="H145" s="17">
        <f t="shared" si="57"/>
        <v>2547.348562364431</v>
      </c>
      <c r="I145" s="29">
        <f t="shared" si="58"/>
        <v>2.2250485660981263</v>
      </c>
      <c r="J145" s="29">
        <f t="shared" si="52"/>
        <v>20.847057720369893</v>
      </c>
      <c r="K145" s="39">
        <f t="shared" si="59"/>
        <v>1400</v>
      </c>
      <c r="L145" s="49">
        <f t="shared" si="42"/>
        <v>0</v>
      </c>
      <c r="M145" s="48">
        <f t="shared" si="43"/>
        <v>4.2266987561397071</v>
      </c>
      <c r="N145" s="51">
        <f t="shared" si="53"/>
        <v>16.330500609176617</v>
      </c>
      <c r="O145" s="54">
        <f t="shared" si="72"/>
        <v>2.5499999999999994</v>
      </c>
      <c r="P145" s="34">
        <f t="shared" si="60"/>
        <v>1.7671458676442586</v>
      </c>
      <c r="Q145" s="30">
        <f t="shared" si="61"/>
        <v>0</v>
      </c>
      <c r="R145" s="58">
        <f t="shared" si="62"/>
        <v>0</v>
      </c>
      <c r="S145" s="58">
        <f t="shared" si="63"/>
        <v>1210.9160305704581</v>
      </c>
      <c r="T145" s="58">
        <f t="shared" si="44"/>
        <v>100</v>
      </c>
      <c r="U145" s="88" t="str">
        <f>IF(R145=0,"-",FORECAST($C$8,Инклинометрия!$B$2:$B$152,Инклинометрия!$A$2:$A$152))</f>
        <v>-</v>
      </c>
      <c r="V145" s="88" t="str">
        <f>IF(R145=0,"-",FORECAST($C$8-R145,Инклинометрия!$B$2:$B$152,Инклинометрия!$A$2:$A$152))</f>
        <v>-</v>
      </c>
      <c r="W145" s="88">
        <f>IF(R145&gt;0,FORECAST($C$8,Инклинометрия!$B$2:$B$152,Инклинометрия!$A$2:$A$152),IF(AB145=$C$8,"-",FORECAST($C$8-AB145,Инклинометрия!$B$2:$B$152,Инклинометрия!$A$2:$A$152)))</f>
        <v>1150.3702290419351</v>
      </c>
      <c r="X145" s="88">
        <f>IF(S145=0,"-",FORECAST($C$8-(S145+AB145),Инклинометрия!$B$2:$B$152,Инклинометрия!$A$2:$A$152))</f>
        <v>0</v>
      </c>
      <c r="Y145" s="88">
        <f>FORECAST($C$8+T145,Инклинометрия!$B$2:$B$152,Инклинометрия!$A$2:$A$152)</f>
        <v>1425</v>
      </c>
      <c r="Z145" s="88">
        <f>IF(R145=0,FORECAST($C$6-T145,Инклинометрия!$B$2:$B$152,Инклинометрия!$A$2:$A$152),FORECAST($C$8,Инклинометрия!$B$2:$B$152,Инклинометрия!$A$2:$A$152))</f>
        <v>1330</v>
      </c>
      <c r="AA145" s="61">
        <f t="shared" si="45"/>
        <v>1400</v>
      </c>
      <c r="AB145" s="62">
        <f t="shared" si="64"/>
        <v>189.08396942954192</v>
      </c>
      <c r="AC145" s="62">
        <f t="shared" si="46"/>
        <v>0</v>
      </c>
      <c r="AD145" s="65">
        <f>IF(R145=0,FORECAST($C$8,Инклинометрия!$B$2:$B$152,Инклинометрия!$A$2:$A$152),V145)</f>
        <v>1330</v>
      </c>
      <c r="AE145" s="65">
        <f>FORECAST($C$8-(R145+AA145),Инклинометрия!$B$2:$B$152,Инклинометрия!$A$2:$A$152)</f>
        <v>0</v>
      </c>
      <c r="AF145" s="65">
        <f>IF(AB145=0,"-",FORECAST($C$8,Инклинометрия!$B$2:$B$152,Инклинометрия!$A$2:$A$152))</f>
        <v>1330</v>
      </c>
      <c r="AG145" s="65">
        <f>IF(AB145=0,"-",FORECAST($C$8-AB145,Инклинометрия!$B$2:$B$152,Инклинометрия!$A$2:$A$152))</f>
        <v>1150.3702290419351</v>
      </c>
      <c r="AH145" s="65" t="str">
        <f>IF(AC145=0,"-",FORECAST($C$8+AC145,Инклинометрия!$B$2:$B$152,Инклинометрия!$A$2:$A$152))</f>
        <v>-</v>
      </c>
      <c r="AI145" s="89" t="str">
        <f>IF(AC145=0,"-",FORECAST($C$8,Инклинометрия!$B$2:$B$152,Инклинометрия!$A$2:$A$152))</f>
        <v>-</v>
      </c>
      <c r="AJ145" s="28"/>
      <c r="AK145" s="67">
        <f t="shared" si="65"/>
        <v>0</v>
      </c>
      <c r="AL145" s="28">
        <f t="shared" si="66"/>
        <v>0</v>
      </c>
      <c r="AM145" s="28">
        <f t="shared" si="67"/>
        <v>0.1</v>
      </c>
      <c r="AN145" s="26">
        <f t="shared" si="68"/>
        <v>0.1</v>
      </c>
      <c r="AO145" s="87">
        <f t="shared" si="69"/>
        <v>152941.32468004845</v>
      </c>
      <c r="AP145" s="87">
        <f t="shared" si="47"/>
        <v>51616.324680048448</v>
      </c>
      <c r="AQ145" s="66">
        <f t="shared" si="48"/>
        <v>14695380</v>
      </c>
      <c r="AR145" s="66">
        <f t="shared" si="49"/>
        <v>11488026.70982803</v>
      </c>
      <c r="AS145" s="66">
        <f t="shared" si="50"/>
        <v>784800</v>
      </c>
      <c r="AT145" s="45">
        <f t="shared" si="54"/>
        <v>15633121.324680049</v>
      </c>
      <c r="AU145" s="75"/>
    </row>
    <row r="146" spans="2:47" x14ac:dyDescent="0.3">
      <c r="B146" s="41">
        <f t="shared" si="55"/>
        <v>580</v>
      </c>
      <c r="C146" s="8">
        <f t="shared" si="70"/>
        <v>5.8</v>
      </c>
      <c r="D146" s="73">
        <f t="shared" si="51"/>
        <v>7.7575000000000003</v>
      </c>
      <c r="E146" s="29">
        <f t="shared" si="73"/>
        <v>1921.1210612549282</v>
      </c>
      <c r="F146" s="29">
        <f t="shared" si="56"/>
        <v>16.56138845909415</v>
      </c>
      <c r="G146" s="29">
        <f t="shared" si="71"/>
        <v>22.150857064038426</v>
      </c>
      <c r="H146" s="17">
        <f t="shared" si="57"/>
        <v>2569.4994194284695</v>
      </c>
      <c r="I146" s="29">
        <f t="shared" si="58"/>
        <v>2.2250485660981263</v>
      </c>
      <c r="J146" s="29">
        <f t="shared" si="52"/>
        <v>20.847057720369893</v>
      </c>
      <c r="K146" s="39">
        <f t="shared" si="59"/>
        <v>1400</v>
      </c>
      <c r="L146" s="49">
        <f t="shared" si="42"/>
        <v>0</v>
      </c>
      <c r="M146" s="48">
        <f t="shared" si="43"/>
        <v>4.2266987561397071</v>
      </c>
      <c r="N146" s="51">
        <f t="shared" si="53"/>
        <v>16.280500609176617</v>
      </c>
      <c r="O146" s="54">
        <f t="shared" si="72"/>
        <v>2.5999999999999992</v>
      </c>
      <c r="P146" s="34">
        <f>T146*PI()*$C$14^2/4</f>
        <v>1.7671458676442586</v>
      </c>
      <c r="Q146" s="30">
        <f t="shared" si="61"/>
        <v>0</v>
      </c>
      <c r="R146" s="58">
        <f t="shared" si="62"/>
        <v>0</v>
      </c>
      <c r="S146" s="58">
        <f t="shared" si="63"/>
        <v>1207.2085017581142</v>
      </c>
      <c r="T146" s="58">
        <f t="shared" si="44"/>
        <v>100</v>
      </c>
      <c r="U146" s="88" t="str">
        <f>IF(R146=0,"-",FORECAST($C$8,Инклинометрия!$B$2:$B$152,Инклинометрия!$A$2:$A$152))</f>
        <v>-</v>
      </c>
      <c r="V146" s="88" t="str">
        <f>IF(R146=0,"-",FORECAST($C$8-R146,Инклинометрия!$B$2:$B$152,Инклинометрия!$A$2:$A$152))</f>
        <v>-</v>
      </c>
      <c r="W146" s="88">
        <f>IF(R146&gt;0,FORECAST($C$8,Инклинометрия!$B$2:$B$152,Инклинометрия!$A$2:$A$152),IF(AB146=$C$8,"-",FORECAST($C$8-AB146,Инклинометрия!$B$2:$B$152,Инклинометрия!$A$2:$A$152)))</f>
        <v>1146.8480766702085</v>
      </c>
      <c r="X146" s="88">
        <f>IF(S146=0,"-",FORECAST($C$8-(S146+AB146),Инклинометрия!$B$2:$B$152,Инклинометрия!$A$2:$A$152))</f>
        <v>0</v>
      </c>
      <c r="Y146" s="88">
        <f>FORECAST($C$8+T146,Инклинометрия!$B$2:$B$152,Инклинометрия!$A$2:$A$152)</f>
        <v>1425</v>
      </c>
      <c r="Z146" s="88">
        <f>IF(R146=0,FORECAST($C$6-T146,Инклинометрия!$B$2:$B$152,Инклинометрия!$A$2:$A$152),FORECAST($C$8,Инклинометрия!$B$2:$B$152,Инклинометрия!$A$2:$A$152))</f>
        <v>1330</v>
      </c>
      <c r="AA146" s="61">
        <f t="shared" si="45"/>
        <v>1400</v>
      </c>
      <c r="AB146" s="62">
        <f t="shared" si="64"/>
        <v>192.79149824188588</v>
      </c>
      <c r="AC146" s="62">
        <f t="shared" si="46"/>
        <v>0</v>
      </c>
      <c r="AD146" s="65">
        <f>IF(R146=0,FORECAST($C$8,Инклинометрия!$B$2:$B$152,Инклинометрия!$A$2:$A$152),V146)</f>
        <v>1330</v>
      </c>
      <c r="AE146" s="65">
        <f>FORECAST($C$8-(R146+AA146),Инклинометрия!$B$2:$B$152,Инклинометрия!$A$2:$A$152)</f>
        <v>0</v>
      </c>
      <c r="AF146" s="65">
        <f>IF(AB146=0,"-",FORECAST($C$8,Инклинометрия!$B$2:$B$152,Инклинометрия!$A$2:$A$152))</f>
        <v>1330</v>
      </c>
      <c r="AG146" s="65">
        <f>IF(AB146=0,"-",FORECAST($C$8-AB146,Инклинометрия!$B$2:$B$152,Инклинометрия!$A$2:$A$152))</f>
        <v>1146.8480766702085</v>
      </c>
      <c r="AH146" s="65" t="str">
        <f>IF(AC146=0,"-",FORECAST($C$8+AC146,Инклинометрия!$B$2:$B$152,Инклинометрия!$A$2:$A$152))</f>
        <v>-</v>
      </c>
      <c r="AI146" s="89" t="str">
        <f>IF(AC146=0,"-",FORECAST($C$8,Инклинометрия!$B$2:$B$152,Инклинометрия!$A$2:$A$152))</f>
        <v>-</v>
      </c>
      <c r="AJ146" s="28"/>
      <c r="AK146" s="67">
        <f t="shared" si="65"/>
        <v>0</v>
      </c>
      <c r="AL146" s="28">
        <f t="shared" si="66"/>
        <v>0</v>
      </c>
      <c r="AM146" s="28">
        <f t="shared" si="67"/>
        <v>0.1</v>
      </c>
      <c r="AN146" s="26">
        <f t="shared" si="68"/>
        <v>0.1</v>
      </c>
      <c r="AO146" s="87">
        <f t="shared" si="69"/>
        <v>152918.92852676829</v>
      </c>
      <c r="AP146" s="87">
        <f t="shared" si="47"/>
        <v>51593.928526768272</v>
      </c>
      <c r="AQ146" s="66">
        <f t="shared" si="48"/>
        <v>14695380</v>
      </c>
      <c r="AR146" s="66">
        <f t="shared" si="49"/>
        <v>11497846.841393284</v>
      </c>
      <c r="AS146" s="66">
        <f t="shared" si="50"/>
        <v>784800</v>
      </c>
      <c r="AT146" s="45">
        <f t="shared" si="54"/>
        <v>15633098.928526768</v>
      </c>
      <c r="AU146" s="75"/>
    </row>
    <row r="147" spans="2:47" x14ac:dyDescent="0.3">
      <c r="B147" s="41">
        <f t="shared" si="55"/>
        <v>585</v>
      </c>
      <c r="C147" s="8">
        <f t="shared" si="70"/>
        <v>5.8500000000000005</v>
      </c>
      <c r="D147" s="73">
        <f t="shared" si="51"/>
        <v>7.8243750000000007</v>
      </c>
      <c r="E147" s="29">
        <f t="shared" si="73"/>
        <v>1937.6824497140226</v>
      </c>
      <c r="F147" s="29">
        <f t="shared" si="56"/>
        <v>16.561388459094445</v>
      </c>
      <c r="G147" s="29">
        <f t="shared" si="71"/>
        <v>22.150857064038817</v>
      </c>
      <c r="H147" s="17">
        <f t="shared" si="57"/>
        <v>2591.6502764925085</v>
      </c>
      <c r="I147" s="29">
        <f t="shared" si="58"/>
        <v>2.2250485660981263</v>
      </c>
      <c r="J147" s="29">
        <f t="shared" si="52"/>
        <v>20.847057720370078</v>
      </c>
      <c r="K147" s="39">
        <f t="shared" si="59"/>
        <v>1400</v>
      </c>
      <c r="L147" s="49">
        <f t="shared" si="42"/>
        <v>0</v>
      </c>
      <c r="M147" s="48">
        <f t="shared" si="43"/>
        <v>4.2266987561397071</v>
      </c>
      <c r="N147" s="51">
        <f t="shared" si="53"/>
        <v>16.23050060917662</v>
      </c>
      <c r="O147" s="54">
        <f t="shared" si="72"/>
        <v>2.649999999999999</v>
      </c>
      <c r="P147" s="34">
        <f t="shared" si="60"/>
        <v>1.7671458676442586</v>
      </c>
      <c r="Q147" s="30">
        <f t="shared" si="61"/>
        <v>0</v>
      </c>
      <c r="R147" s="58">
        <f t="shared" si="62"/>
        <v>0</v>
      </c>
      <c r="S147" s="58">
        <f t="shared" si="63"/>
        <v>1203.5009729457702</v>
      </c>
      <c r="T147" s="58">
        <f t="shared" si="44"/>
        <v>100</v>
      </c>
      <c r="U147" s="88" t="str">
        <f>IF(R147=0,"-",FORECAST($C$8,Инклинометрия!$B$2:$B$152,Инклинометрия!$A$2:$A$152))</f>
        <v>-</v>
      </c>
      <c r="V147" s="88" t="str">
        <f>IF(R147=0,"-",FORECAST($C$8-R147,Инклинометрия!$B$2:$B$152,Инклинометрия!$A$2:$A$152))</f>
        <v>-</v>
      </c>
      <c r="W147" s="88">
        <f>IF(R147&gt;0,FORECAST($C$8,Инклинометрия!$B$2:$B$152,Инклинометрия!$A$2:$A$152),IF(AB147=$C$8,"-",FORECAST($C$8-AB147,Инклинометрия!$B$2:$B$152,Инклинометрия!$A$2:$A$152)))</f>
        <v>1143.3259242984816</v>
      </c>
      <c r="X147" s="88">
        <f>IF(S147=0,"-",FORECAST($C$8-(S147+AB147),Инклинометрия!$B$2:$B$152,Инклинометрия!$A$2:$A$152))</f>
        <v>0</v>
      </c>
      <c r="Y147" s="88">
        <f>FORECAST($C$8+T147,Инклинометрия!$B$2:$B$152,Инклинометрия!$A$2:$A$152)</f>
        <v>1425</v>
      </c>
      <c r="Z147" s="88">
        <f>IF(R147=0,FORECAST($C$6-T147,Инклинометрия!$B$2:$B$152,Инклинометрия!$A$2:$A$152),FORECAST($C$8,Инклинометрия!$B$2:$B$152,Инклинометрия!$A$2:$A$152))</f>
        <v>1330</v>
      </c>
      <c r="AA147" s="61">
        <f t="shared" si="45"/>
        <v>1400</v>
      </c>
      <c r="AB147" s="62">
        <f t="shared" si="64"/>
        <v>196.49902705422983</v>
      </c>
      <c r="AC147" s="62">
        <f t="shared" si="46"/>
        <v>0</v>
      </c>
      <c r="AD147" s="65">
        <f>IF(R147=0,FORECAST($C$8,Инклинометрия!$B$2:$B$152,Инклинометрия!$A$2:$A$152),V147)</f>
        <v>1330</v>
      </c>
      <c r="AE147" s="65">
        <f>FORECAST($C$8-(R147+AA147),Инклинометрия!$B$2:$B$152,Инклинометрия!$A$2:$A$152)</f>
        <v>0</v>
      </c>
      <c r="AF147" s="65">
        <f>IF(AB147=0,"-",FORECAST($C$8,Инклинометрия!$B$2:$B$152,Инклинометрия!$A$2:$A$152))</f>
        <v>1330</v>
      </c>
      <c r="AG147" s="65">
        <f>IF(AB147=0,"-",FORECAST($C$8-AB147,Инклинометрия!$B$2:$B$152,Инклинометрия!$A$2:$A$152))</f>
        <v>1143.3259242984816</v>
      </c>
      <c r="AH147" s="65" t="str">
        <f>IF(AC147=0,"-",FORECAST($C$8+AC147,Инклинометрия!$B$2:$B$152,Инклинометрия!$A$2:$A$152))</f>
        <v>-</v>
      </c>
      <c r="AI147" s="89" t="str">
        <f>IF(AC147=0,"-",FORECAST($C$8,Инклинометрия!$B$2:$B$152,Инклинометрия!$A$2:$A$152))</f>
        <v>-</v>
      </c>
      <c r="AJ147" s="28"/>
      <c r="AK147" s="67">
        <f t="shared" si="65"/>
        <v>0</v>
      </c>
      <c r="AL147" s="28">
        <f t="shared" si="66"/>
        <v>0</v>
      </c>
      <c r="AM147" s="28">
        <f t="shared" si="67"/>
        <v>0.1</v>
      </c>
      <c r="AN147" s="26">
        <f t="shared" si="68"/>
        <v>0.1</v>
      </c>
      <c r="AO147" s="87">
        <f t="shared" si="69"/>
        <v>152896.53237348809</v>
      </c>
      <c r="AP147" s="87">
        <f t="shared" si="47"/>
        <v>51571.532373488095</v>
      </c>
      <c r="AQ147" s="66">
        <f t="shared" si="48"/>
        <v>14695380</v>
      </c>
      <c r="AR147" s="66">
        <f t="shared" si="49"/>
        <v>11507666.972958539</v>
      </c>
      <c r="AS147" s="66">
        <f t="shared" si="50"/>
        <v>784800</v>
      </c>
      <c r="AT147" s="45">
        <f t="shared" si="54"/>
        <v>15633076.532373488</v>
      </c>
      <c r="AU147" s="75"/>
    </row>
    <row r="148" spans="2:47" x14ac:dyDescent="0.3">
      <c r="B148" s="41">
        <f t="shared" si="55"/>
        <v>590</v>
      </c>
      <c r="C148" s="8">
        <f t="shared" si="70"/>
        <v>5.9</v>
      </c>
      <c r="D148" s="73">
        <f t="shared" si="51"/>
        <v>7.8912500000000003</v>
      </c>
      <c r="E148" s="29">
        <f t="shared" si="73"/>
        <v>1954.2438381731167</v>
      </c>
      <c r="F148" s="29">
        <f t="shared" si="56"/>
        <v>16.56138845909415</v>
      </c>
      <c r="G148" s="29">
        <f t="shared" si="71"/>
        <v>22.150857064038426</v>
      </c>
      <c r="H148" s="17">
        <f t="shared" si="57"/>
        <v>2613.801133556547</v>
      </c>
      <c r="I148" s="29">
        <f t="shared" si="58"/>
        <v>2.2250485660981263</v>
      </c>
      <c r="J148" s="29">
        <f t="shared" si="52"/>
        <v>20.847057720369893</v>
      </c>
      <c r="K148" s="39">
        <f t="shared" si="59"/>
        <v>1400</v>
      </c>
      <c r="L148" s="49">
        <f t="shared" si="42"/>
        <v>0</v>
      </c>
      <c r="M148" s="48">
        <f t="shared" si="43"/>
        <v>4.2266987561397071</v>
      </c>
      <c r="N148" s="51">
        <f t="shared" si="53"/>
        <v>16.180500609176619</v>
      </c>
      <c r="O148" s="54">
        <f t="shared" si="72"/>
        <v>2.6999999999999988</v>
      </c>
      <c r="P148" s="34">
        <f t="shared" si="60"/>
        <v>1.7671458676442586</v>
      </c>
      <c r="Q148" s="30">
        <f t="shared" si="61"/>
        <v>0</v>
      </c>
      <c r="R148" s="58">
        <f t="shared" si="62"/>
        <v>0</v>
      </c>
      <c r="S148" s="58">
        <f t="shared" si="63"/>
        <v>1199.7934441334262</v>
      </c>
      <c r="T148" s="58">
        <f t="shared" si="44"/>
        <v>100</v>
      </c>
      <c r="U148" s="88" t="str">
        <f>IF(R148=0,"-",FORECAST($C$8,Инклинометрия!$B$2:$B$152,Инклинометрия!$A$2:$A$152))</f>
        <v>-</v>
      </c>
      <c r="V148" s="88" t="str">
        <f>IF(R148=0,"-",FORECAST($C$8-R148,Инклинометрия!$B$2:$B$152,Инклинометрия!$A$2:$A$152))</f>
        <v>-</v>
      </c>
      <c r="W148" s="88">
        <f>IF(R148&gt;0,FORECAST($C$8,Инклинометрия!$B$2:$B$152,Инклинометрия!$A$2:$A$152),IF(AB148=$C$8,"-",FORECAST($C$8-AB148,Инклинометрия!$B$2:$B$152,Инклинометрия!$A$2:$A$152)))</f>
        <v>1139.8037719267547</v>
      </c>
      <c r="X148" s="88">
        <f>IF(S148=0,"-",FORECAST($C$8-(S148+AB148),Инклинометрия!$B$2:$B$152,Инклинометрия!$A$2:$A$152))</f>
        <v>0</v>
      </c>
      <c r="Y148" s="88">
        <f>FORECAST($C$8+T148,Инклинометрия!$B$2:$B$152,Инклинометрия!$A$2:$A$152)</f>
        <v>1425</v>
      </c>
      <c r="Z148" s="88">
        <f>IF(R148=0,FORECAST($C$6-T148,Инклинометрия!$B$2:$B$152,Инклинометрия!$A$2:$A$152),FORECAST($C$8,Инклинометрия!$B$2:$B$152,Инклинометрия!$A$2:$A$152))</f>
        <v>1330</v>
      </c>
      <c r="AA148" s="61">
        <f t="shared" si="45"/>
        <v>1400</v>
      </c>
      <c r="AB148" s="62">
        <f t="shared" si="64"/>
        <v>200.20655586657378</v>
      </c>
      <c r="AC148" s="62">
        <f t="shared" si="46"/>
        <v>0</v>
      </c>
      <c r="AD148" s="65">
        <f>IF(R148=0,FORECAST($C$8,Инклинометрия!$B$2:$B$152,Инклинометрия!$A$2:$A$152),V148)</f>
        <v>1330</v>
      </c>
      <c r="AE148" s="65">
        <f>FORECAST($C$8-(R148+AA148),Инклинометрия!$B$2:$B$152,Инклинометрия!$A$2:$A$152)</f>
        <v>0</v>
      </c>
      <c r="AF148" s="65">
        <f>IF(AB148=0,"-",FORECAST($C$8,Инклинометрия!$B$2:$B$152,Инклинометрия!$A$2:$A$152))</f>
        <v>1330</v>
      </c>
      <c r="AG148" s="65">
        <f>IF(AB148=0,"-",FORECAST($C$8-AB148,Инклинометрия!$B$2:$B$152,Инклинометрия!$A$2:$A$152))</f>
        <v>1139.8037719267547</v>
      </c>
      <c r="AH148" s="65" t="str">
        <f>IF(AC148=0,"-",FORECAST($C$8+AC148,Инклинометрия!$B$2:$B$152,Инклинометрия!$A$2:$A$152))</f>
        <v>-</v>
      </c>
      <c r="AI148" s="89" t="str">
        <f>IF(AC148=0,"-",FORECAST($C$8,Инклинометрия!$B$2:$B$152,Инклинометрия!$A$2:$A$152))</f>
        <v>-</v>
      </c>
      <c r="AJ148" s="28"/>
      <c r="AK148" s="67">
        <f t="shared" si="65"/>
        <v>0</v>
      </c>
      <c r="AL148" s="28">
        <f t="shared" si="66"/>
        <v>0</v>
      </c>
      <c r="AM148" s="28">
        <f t="shared" si="67"/>
        <v>0.1</v>
      </c>
      <c r="AN148" s="26">
        <f t="shared" si="68"/>
        <v>0.1</v>
      </c>
      <c r="AO148" s="87">
        <f t="shared" si="69"/>
        <v>152874.1362202079</v>
      </c>
      <c r="AP148" s="87">
        <f t="shared" si="47"/>
        <v>51549.136220207918</v>
      </c>
      <c r="AQ148" s="66">
        <f t="shared" si="48"/>
        <v>14695380</v>
      </c>
      <c r="AR148" s="66">
        <f t="shared" si="49"/>
        <v>11517487.104523795</v>
      </c>
      <c r="AS148" s="66">
        <f t="shared" si="50"/>
        <v>784800</v>
      </c>
      <c r="AT148" s="45">
        <f t="shared" si="54"/>
        <v>15633054.136220207</v>
      </c>
      <c r="AU148" s="75"/>
    </row>
    <row r="149" spans="2:47" x14ac:dyDescent="0.3">
      <c r="B149" s="41">
        <f t="shared" si="55"/>
        <v>595</v>
      </c>
      <c r="C149" s="8">
        <f t="shared" si="70"/>
        <v>5.95</v>
      </c>
      <c r="D149" s="73">
        <f t="shared" si="51"/>
        <v>7.9581249999999999</v>
      </c>
      <c r="E149" s="29">
        <f t="shared" si="73"/>
        <v>1970.8052266322109</v>
      </c>
      <c r="F149" s="29">
        <f t="shared" si="56"/>
        <v>16.56138845909415</v>
      </c>
      <c r="G149" s="29">
        <f t="shared" si="71"/>
        <v>22.150857064038426</v>
      </c>
      <c r="H149" s="17">
        <f t="shared" si="57"/>
        <v>2635.9519906205855</v>
      </c>
      <c r="I149" s="29">
        <f t="shared" si="58"/>
        <v>2.2250485660981263</v>
      </c>
      <c r="J149" s="29">
        <f t="shared" si="52"/>
        <v>20.847057720369893</v>
      </c>
      <c r="K149" s="39">
        <f t="shared" si="59"/>
        <v>1400</v>
      </c>
      <c r="L149" s="49">
        <f t="shared" si="42"/>
        <v>0</v>
      </c>
      <c r="M149" s="48">
        <f t="shared" si="43"/>
        <v>4.2266987561397071</v>
      </c>
      <c r="N149" s="51">
        <f t="shared" si="53"/>
        <v>16.130500609176618</v>
      </c>
      <c r="O149" s="54">
        <f t="shared" si="72"/>
        <v>2.7499999999999987</v>
      </c>
      <c r="P149" s="34">
        <f t="shared" si="60"/>
        <v>1.7671458676442586</v>
      </c>
      <c r="Q149" s="30">
        <f t="shared" si="61"/>
        <v>0</v>
      </c>
      <c r="R149" s="58">
        <f t="shared" si="62"/>
        <v>0</v>
      </c>
      <c r="S149" s="58">
        <f t="shared" si="63"/>
        <v>1196.0859153210822</v>
      </c>
      <c r="T149" s="58">
        <f t="shared" si="44"/>
        <v>100</v>
      </c>
      <c r="U149" s="88" t="str">
        <f>IF(R149=0,"-",FORECAST($C$8,Инклинометрия!$B$2:$B$152,Инклинометрия!$A$2:$A$152))</f>
        <v>-</v>
      </c>
      <c r="V149" s="88" t="str">
        <f>IF(R149=0,"-",FORECAST($C$8-R149,Инклинометрия!$B$2:$B$152,Инклинометрия!$A$2:$A$152))</f>
        <v>-</v>
      </c>
      <c r="W149" s="88">
        <f>IF(R149&gt;0,FORECAST($C$8,Инклинометрия!$B$2:$B$152,Инклинометрия!$A$2:$A$152),IF(AB149=$C$8,"-",FORECAST($C$8-AB149,Инклинометрия!$B$2:$B$152,Инклинометрия!$A$2:$A$152)))</f>
        <v>1136.2816195550281</v>
      </c>
      <c r="X149" s="88">
        <f>IF(S149=0,"-",FORECAST($C$8-(S149+AB149),Инклинометрия!$B$2:$B$152,Инклинометрия!$A$2:$A$152))</f>
        <v>0</v>
      </c>
      <c r="Y149" s="88">
        <f>FORECAST($C$8+T149,Инклинометрия!$B$2:$B$152,Инклинометрия!$A$2:$A$152)</f>
        <v>1425</v>
      </c>
      <c r="Z149" s="88">
        <f>IF(R149=0,FORECAST($C$6-T149,Инклинометрия!$B$2:$B$152,Инклинометрия!$A$2:$A$152),FORECAST($C$8,Инклинометрия!$B$2:$B$152,Инклинометрия!$A$2:$A$152))</f>
        <v>1330</v>
      </c>
      <c r="AA149" s="61">
        <f t="shared" si="45"/>
        <v>1400</v>
      </c>
      <c r="AB149" s="62">
        <f t="shared" si="64"/>
        <v>203.91408467891773</v>
      </c>
      <c r="AC149" s="62">
        <f t="shared" si="46"/>
        <v>0</v>
      </c>
      <c r="AD149" s="65">
        <f>IF(R149=0,FORECAST($C$8,Инклинометрия!$B$2:$B$152,Инклинометрия!$A$2:$A$152),V149)</f>
        <v>1330</v>
      </c>
      <c r="AE149" s="65">
        <f>FORECAST($C$8-(R149+AA149),Инклинометрия!$B$2:$B$152,Инклинометрия!$A$2:$A$152)</f>
        <v>0</v>
      </c>
      <c r="AF149" s="65">
        <f>IF(AB149=0,"-",FORECAST($C$8,Инклинометрия!$B$2:$B$152,Инклинометрия!$A$2:$A$152))</f>
        <v>1330</v>
      </c>
      <c r="AG149" s="65">
        <f>IF(AB149=0,"-",FORECAST($C$8-AB149,Инклинометрия!$B$2:$B$152,Инклинометрия!$A$2:$A$152))</f>
        <v>1136.2816195550281</v>
      </c>
      <c r="AH149" s="65" t="str">
        <f>IF(AC149=0,"-",FORECAST($C$8+AC149,Инклинометрия!$B$2:$B$152,Инклинометрия!$A$2:$A$152))</f>
        <v>-</v>
      </c>
      <c r="AI149" s="89" t="str">
        <f>IF(AC149=0,"-",FORECAST($C$8,Инклинометрия!$B$2:$B$152,Инклинометрия!$A$2:$A$152))</f>
        <v>-</v>
      </c>
      <c r="AJ149" s="28"/>
      <c r="AK149" s="67">
        <f t="shared" si="65"/>
        <v>0</v>
      </c>
      <c r="AL149" s="28">
        <f t="shared" si="66"/>
        <v>0</v>
      </c>
      <c r="AM149" s="28">
        <f t="shared" si="67"/>
        <v>0.1</v>
      </c>
      <c r="AN149" s="26">
        <f t="shared" si="68"/>
        <v>0.1</v>
      </c>
      <c r="AO149" s="87">
        <f t="shared" si="69"/>
        <v>152851.74006692774</v>
      </c>
      <c r="AP149" s="87">
        <f t="shared" si="47"/>
        <v>51526.740066927741</v>
      </c>
      <c r="AQ149" s="66">
        <f t="shared" si="48"/>
        <v>14695380</v>
      </c>
      <c r="AR149" s="66">
        <f t="shared" si="49"/>
        <v>11527307.236089049</v>
      </c>
      <c r="AS149" s="66">
        <f t="shared" si="50"/>
        <v>784800</v>
      </c>
      <c r="AT149" s="45">
        <f t="shared" si="54"/>
        <v>15633031.740066927</v>
      </c>
      <c r="AU149" s="75"/>
    </row>
    <row r="150" spans="2:47" x14ac:dyDescent="0.3">
      <c r="B150" s="41">
        <f t="shared" si="55"/>
        <v>600</v>
      </c>
      <c r="C150" s="8">
        <f t="shared" si="70"/>
        <v>6</v>
      </c>
      <c r="D150" s="73">
        <f t="shared" si="51"/>
        <v>8.0250000000000004</v>
      </c>
      <c r="E150" s="29">
        <f t="shared" si="73"/>
        <v>1987.366615091305</v>
      </c>
      <c r="F150" s="29">
        <f t="shared" si="56"/>
        <v>16.56138845909415</v>
      </c>
      <c r="G150" s="29">
        <f t="shared" si="71"/>
        <v>22.150857064038426</v>
      </c>
      <c r="H150" s="17">
        <f t="shared" si="57"/>
        <v>2658.1028476846241</v>
      </c>
      <c r="I150" s="29">
        <f t="shared" si="58"/>
        <v>2.2250485660981263</v>
      </c>
      <c r="J150" s="29">
        <f t="shared" si="52"/>
        <v>20.847057720369893</v>
      </c>
      <c r="K150" s="39">
        <f t="shared" si="59"/>
        <v>1400</v>
      </c>
      <c r="L150" s="49">
        <f t="shared" si="42"/>
        <v>0</v>
      </c>
      <c r="M150" s="48">
        <f t="shared" si="43"/>
        <v>4.2266987561397071</v>
      </c>
      <c r="N150" s="51">
        <f t="shared" si="53"/>
        <v>16.080500609176617</v>
      </c>
      <c r="O150" s="54">
        <f t="shared" si="72"/>
        <v>2.7999999999999985</v>
      </c>
      <c r="P150" s="34">
        <f t="shared" si="60"/>
        <v>1.7671458676442586</v>
      </c>
      <c r="Q150" s="30">
        <f t="shared" si="61"/>
        <v>0</v>
      </c>
      <c r="R150" s="58">
        <f t="shared" si="62"/>
        <v>0</v>
      </c>
      <c r="S150" s="58">
        <f t="shared" si="63"/>
        <v>1192.3783865087382</v>
      </c>
      <c r="T150" s="58">
        <f t="shared" si="44"/>
        <v>100</v>
      </c>
      <c r="U150" s="88" t="str">
        <f>IF(R150=0,"-",FORECAST($C$8,Инклинометрия!$B$2:$B$152,Инклинометрия!$A$2:$A$152))</f>
        <v>-</v>
      </c>
      <c r="V150" s="88" t="str">
        <f>IF(R150=0,"-",FORECAST($C$8-R150,Инклинометрия!$B$2:$B$152,Инклинометрия!$A$2:$A$152))</f>
        <v>-</v>
      </c>
      <c r="W150" s="88">
        <f>IF(R150&gt;0,FORECAST($C$8,Инклинометрия!$B$2:$B$152,Инклинометрия!$A$2:$A$152),IF(AB150=$C$8,"-",FORECAST($C$8-AB150,Инклинометрия!$B$2:$B$152,Инклинометрия!$A$2:$A$152)))</f>
        <v>1132.7594671833012</v>
      </c>
      <c r="X150" s="88">
        <f>IF(S150=0,"-",FORECAST($C$8-(S150+AB150),Инклинометрия!$B$2:$B$152,Инклинометрия!$A$2:$A$152))</f>
        <v>0</v>
      </c>
      <c r="Y150" s="88">
        <f>FORECAST($C$8+T150,Инклинометрия!$B$2:$B$152,Инклинометрия!$A$2:$A$152)</f>
        <v>1425</v>
      </c>
      <c r="Z150" s="88">
        <f>IF(R150=0,FORECAST($C$6-T150,Инклинометрия!$B$2:$B$152,Инклинометрия!$A$2:$A$152),FORECAST($C$8,Инклинометрия!$B$2:$B$152,Инклинометрия!$A$2:$A$152))</f>
        <v>1330</v>
      </c>
      <c r="AA150" s="61">
        <f t="shared" si="45"/>
        <v>1400</v>
      </c>
      <c r="AB150" s="62">
        <f t="shared" si="64"/>
        <v>207.62161349126168</v>
      </c>
      <c r="AC150" s="62">
        <f t="shared" si="46"/>
        <v>0</v>
      </c>
      <c r="AD150" s="65">
        <f>IF(R150=0,FORECAST($C$8,Инклинометрия!$B$2:$B$152,Инклинометрия!$A$2:$A$152),V150)</f>
        <v>1330</v>
      </c>
      <c r="AE150" s="65">
        <f>FORECAST($C$8-(R150+AA150),Инклинометрия!$B$2:$B$152,Инклинометрия!$A$2:$A$152)</f>
        <v>0</v>
      </c>
      <c r="AF150" s="65">
        <f>IF(AB150=0,"-",FORECAST($C$8,Инклинометрия!$B$2:$B$152,Инклинометрия!$A$2:$A$152))</f>
        <v>1330</v>
      </c>
      <c r="AG150" s="65">
        <f>IF(AB150=0,"-",FORECAST($C$8-AB150,Инклинометрия!$B$2:$B$152,Инклинометрия!$A$2:$A$152))</f>
        <v>1132.7594671833012</v>
      </c>
      <c r="AH150" s="65" t="str">
        <f>IF(AC150=0,"-",FORECAST($C$8+AC150,Инклинометрия!$B$2:$B$152,Инклинометрия!$A$2:$A$152))</f>
        <v>-</v>
      </c>
      <c r="AI150" s="89" t="str">
        <f>IF(AC150=0,"-",FORECAST($C$8,Инклинометрия!$B$2:$B$152,Инклинометрия!$A$2:$A$152))</f>
        <v>-</v>
      </c>
      <c r="AJ150" s="28"/>
      <c r="AK150" s="67">
        <f t="shared" si="65"/>
        <v>0</v>
      </c>
      <c r="AL150" s="28">
        <f t="shared" si="66"/>
        <v>0</v>
      </c>
      <c r="AM150" s="28">
        <f t="shared" si="67"/>
        <v>0.1</v>
      </c>
      <c r="AN150" s="26">
        <f t="shared" si="68"/>
        <v>0.1</v>
      </c>
      <c r="AO150" s="87">
        <f t="shared" si="69"/>
        <v>152829.34391364758</v>
      </c>
      <c r="AP150" s="87">
        <f t="shared" si="47"/>
        <v>51504.343913647564</v>
      </c>
      <c r="AQ150" s="66">
        <f t="shared" si="48"/>
        <v>14695380</v>
      </c>
      <c r="AR150" s="66">
        <f t="shared" si="49"/>
        <v>11537127.367654305</v>
      </c>
      <c r="AS150" s="66">
        <f t="shared" si="50"/>
        <v>784800</v>
      </c>
      <c r="AT150" s="45">
        <f t="shared" si="54"/>
        <v>15633009.343913648</v>
      </c>
      <c r="AU150" s="75"/>
    </row>
    <row r="151" spans="2:47" x14ac:dyDescent="0.3">
      <c r="B151" s="41">
        <f t="shared" si="55"/>
        <v>605</v>
      </c>
      <c r="C151" s="8">
        <f t="shared" si="70"/>
        <v>6.05</v>
      </c>
      <c r="D151" s="73">
        <f t="shared" si="51"/>
        <v>8.0918749999999999</v>
      </c>
      <c r="E151" s="29">
        <f t="shared" si="73"/>
        <v>2003.9280035503991</v>
      </c>
      <c r="F151" s="29">
        <f t="shared" si="56"/>
        <v>16.56138845909415</v>
      </c>
      <c r="G151" s="29">
        <f t="shared" si="71"/>
        <v>22.150857064038426</v>
      </c>
      <c r="H151" s="17">
        <f t="shared" si="57"/>
        <v>2680.2537047486626</v>
      </c>
      <c r="I151" s="29">
        <f t="shared" si="58"/>
        <v>2.2250485660981263</v>
      </c>
      <c r="J151" s="29">
        <f t="shared" si="52"/>
        <v>20.847057720369893</v>
      </c>
      <c r="K151" s="39">
        <f t="shared" si="59"/>
        <v>1400</v>
      </c>
      <c r="L151" s="49">
        <f t="shared" si="42"/>
        <v>0</v>
      </c>
      <c r="M151" s="48">
        <f t="shared" si="43"/>
        <v>4.2266987561397071</v>
      </c>
      <c r="N151" s="51">
        <f t="shared" si="53"/>
        <v>16.030500609176617</v>
      </c>
      <c r="O151" s="54">
        <f t="shared" si="72"/>
        <v>2.8499999999999983</v>
      </c>
      <c r="P151" s="34">
        <f t="shared" si="60"/>
        <v>1.7671458676442586</v>
      </c>
      <c r="Q151" s="30">
        <f t="shared" si="61"/>
        <v>0</v>
      </c>
      <c r="R151" s="58">
        <f t="shared" si="62"/>
        <v>0</v>
      </c>
      <c r="S151" s="58">
        <f t="shared" si="63"/>
        <v>1188.6708576963943</v>
      </c>
      <c r="T151" s="58">
        <f t="shared" si="44"/>
        <v>100</v>
      </c>
      <c r="U151" s="88" t="str">
        <f>IF(R151=0,"-",FORECAST($C$8,Инклинометрия!$B$2:$B$152,Инклинометрия!$A$2:$A$152))</f>
        <v>-</v>
      </c>
      <c r="V151" s="88" t="str">
        <f>IF(R151=0,"-",FORECAST($C$8-R151,Инклинометрия!$B$2:$B$152,Инклинометрия!$A$2:$A$152))</f>
        <v>-</v>
      </c>
      <c r="W151" s="88">
        <f>IF(R151&gt;0,FORECAST($C$8,Инклинометрия!$B$2:$B$152,Инклинометрия!$A$2:$A$152),IF(AB151=$C$8,"-",FORECAST($C$8-AB151,Инклинометрия!$B$2:$B$152,Инклинометрия!$A$2:$A$152)))</f>
        <v>1129.2373148115744</v>
      </c>
      <c r="X151" s="88">
        <f>IF(S151=0,"-",FORECAST($C$8-(S151+AB151),Инклинометрия!$B$2:$B$152,Инклинометрия!$A$2:$A$152))</f>
        <v>0</v>
      </c>
      <c r="Y151" s="88">
        <f>FORECAST($C$8+T151,Инклинометрия!$B$2:$B$152,Инклинометрия!$A$2:$A$152)</f>
        <v>1425</v>
      </c>
      <c r="Z151" s="88">
        <f>IF(R151=0,FORECAST($C$6-T151,Инклинометрия!$B$2:$B$152,Инклинометрия!$A$2:$A$152),FORECAST($C$8,Инклинометрия!$B$2:$B$152,Инклинометрия!$A$2:$A$152))</f>
        <v>1330</v>
      </c>
      <c r="AA151" s="61">
        <f t="shared" si="45"/>
        <v>1400</v>
      </c>
      <c r="AB151" s="62">
        <f t="shared" si="64"/>
        <v>211.32914230360564</v>
      </c>
      <c r="AC151" s="62">
        <f t="shared" si="46"/>
        <v>0</v>
      </c>
      <c r="AD151" s="65">
        <f>IF(R151=0,FORECAST($C$8,Инклинометрия!$B$2:$B$152,Инклинометрия!$A$2:$A$152),V151)</f>
        <v>1330</v>
      </c>
      <c r="AE151" s="65">
        <f>FORECAST($C$8-(R151+AA151),Инклинометрия!$B$2:$B$152,Инклинометрия!$A$2:$A$152)</f>
        <v>0</v>
      </c>
      <c r="AF151" s="65">
        <f>IF(AB151=0,"-",FORECAST($C$8,Инклинометрия!$B$2:$B$152,Инклинометрия!$A$2:$A$152))</f>
        <v>1330</v>
      </c>
      <c r="AG151" s="65">
        <f>IF(AB151=0,"-",FORECAST($C$8-AB151,Инклинометрия!$B$2:$B$152,Инклинометрия!$A$2:$A$152))</f>
        <v>1129.2373148115744</v>
      </c>
      <c r="AH151" s="65" t="str">
        <f>IF(AC151=0,"-",FORECAST($C$8+AC151,Инклинометрия!$B$2:$B$152,Инклинометрия!$A$2:$A$152))</f>
        <v>-</v>
      </c>
      <c r="AI151" s="89" t="str">
        <f>IF(AC151=0,"-",FORECAST($C$8,Инклинометрия!$B$2:$B$152,Инклинометрия!$A$2:$A$152))</f>
        <v>-</v>
      </c>
      <c r="AJ151" s="28"/>
      <c r="AK151" s="67">
        <f t="shared" si="65"/>
        <v>0</v>
      </c>
      <c r="AL151" s="28">
        <f t="shared" si="66"/>
        <v>0</v>
      </c>
      <c r="AM151" s="28">
        <f t="shared" si="67"/>
        <v>0.1</v>
      </c>
      <c r="AN151" s="26">
        <f t="shared" si="68"/>
        <v>0.1</v>
      </c>
      <c r="AO151" s="87">
        <f t="shared" si="69"/>
        <v>152806.94776036739</v>
      </c>
      <c r="AP151" s="87">
        <f t="shared" si="47"/>
        <v>51481.947760367388</v>
      </c>
      <c r="AQ151" s="66">
        <f t="shared" si="48"/>
        <v>14695380</v>
      </c>
      <c r="AR151" s="66">
        <f t="shared" si="49"/>
        <v>11546947.499219559</v>
      </c>
      <c r="AS151" s="66">
        <f t="shared" si="50"/>
        <v>784800</v>
      </c>
      <c r="AT151" s="45">
        <f t="shared" si="54"/>
        <v>15632986.947760368</v>
      </c>
      <c r="AU151" s="75"/>
    </row>
    <row r="152" spans="2:47" x14ac:dyDescent="0.3">
      <c r="B152" s="41">
        <f t="shared" si="55"/>
        <v>610</v>
      </c>
      <c r="C152" s="8">
        <f t="shared" si="70"/>
        <v>6.1000000000000005</v>
      </c>
      <c r="D152" s="73">
        <f t="shared" si="51"/>
        <v>8.1587500000000013</v>
      </c>
      <c r="E152" s="29">
        <f t="shared" si="73"/>
        <v>2020.4893920094937</v>
      </c>
      <c r="F152" s="29">
        <f t="shared" si="56"/>
        <v>16.561388459094445</v>
      </c>
      <c r="G152" s="29">
        <f t="shared" si="71"/>
        <v>22.150857064038817</v>
      </c>
      <c r="H152" s="17">
        <f t="shared" si="57"/>
        <v>2702.4045618127016</v>
      </c>
      <c r="I152" s="29">
        <f t="shared" si="58"/>
        <v>2.2250485660981263</v>
      </c>
      <c r="J152" s="29">
        <f t="shared" si="52"/>
        <v>20.847057720370078</v>
      </c>
      <c r="K152" s="39">
        <f t="shared" si="59"/>
        <v>1400</v>
      </c>
      <c r="L152" s="49">
        <f t="shared" si="42"/>
        <v>0</v>
      </c>
      <c r="M152" s="48">
        <f t="shared" si="43"/>
        <v>4.2266987561397071</v>
      </c>
      <c r="N152" s="51">
        <f t="shared" si="53"/>
        <v>15.98050060917662</v>
      </c>
      <c r="O152" s="54">
        <f t="shared" si="72"/>
        <v>2.8999999999999986</v>
      </c>
      <c r="P152" s="34">
        <f t="shared" si="60"/>
        <v>1.7671458676442586</v>
      </c>
      <c r="Q152" s="30">
        <f t="shared" si="61"/>
        <v>0</v>
      </c>
      <c r="R152" s="58">
        <f t="shared" si="62"/>
        <v>0</v>
      </c>
      <c r="S152" s="58">
        <f t="shared" si="63"/>
        <v>1184.9633288840505</v>
      </c>
      <c r="T152" s="58">
        <f t="shared" si="44"/>
        <v>100</v>
      </c>
      <c r="U152" s="88" t="str">
        <f>IF(R152=0,"-",FORECAST($C$8,Инклинометрия!$B$2:$B$152,Инклинометрия!$A$2:$A$152))</f>
        <v>-</v>
      </c>
      <c r="V152" s="88" t="str">
        <f>IF(R152=0,"-",FORECAST($C$8-R152,Инклинометрия!$B$2:$B$152,Инклинометрия!$A$2:$A$152))</f>
        <v>-</v>
      </c>
      <c r="W152" s="88">
        <f>IF(R152&gt;0,FORECAST($C$8,Инклинометрия!$B$2:$B$152,Инклинометрия!$A$2:$A$152),IF(AB152=$C$8,"-",FORECAST($C$8-AB152,Инклинометрия!$B$2:$B$152,Инклинометрия!$A$2:$A$152)))</f>
        <v>1125.715162439848</v>
      </c>
      <c r="X152" s="88">
        <f>IF(S152=0,"-",FORECAST($C$8-(S152+AB152),Инклинометрия!$B$2:$B$152,Инклинометрия!$A$2:$A$152))</f>
        <v>0</v>
      </c>
      <c r="Y152" s="88">
        <f>FORECAST($C$8+T152,Инклинометрия!$B$2:$B$152,Инклинометрия!$A$2:$A$152)</f>
        <v>1425</v>
      </c>
      <c r="Z152" s="88">
        <f>IF(R152=0,FORECAST($C$6-T152,Инклинометрия!$B$2:$B$152,Инклинометрия!$A$2:$A$152),FORECAST($C$8,Инклинометрия!$B$2:$B$152,Инклинометрия!$A$2:$A$152))</f>
        <v>1330</v>
      </c>
      <c r="AA152" s="61">
        <f t="shared" si="45"/>
        <v>1400</v>
      </c>
      <c r="AB152" s="62">
        <f t="shared" si="64"/>
        <v>215.03667111594959</v>
      </c>
      <c r="AC152" s="62">
        <f t="shared" si="46"/>
        <v>0</v>
      </c>
      <c r="AD152" s="65">
        <f>IF(R152=0,FORECAST($C$8,Инклинометрия!$B$2:$B$152,Инклинометрия!$A$2:$A$152),V152)</f>
        <v>1330</v>
      </c>
      <c r="AE152" s="65">
        <f>FORECAST($C$8-(R152+AA152),Инклинометрия!$B$2:$B$152,Инклинометрия!$A$2:$A$152)</f>
        <v>0</v>
      </c>
      <c r="AF152" s="65">
        <f>IF(AB152=0,"-",FORECAST($C$8,Инклинометрия!$B$2:$B$152,Инклинометрия!$A$2:$A$152))</f>
        <v>1330</v>
      </c>
      <c r="AG152" s="65">
        <f>IF(AB152=0,"-",FORECAST($C$8-AB152,Инклинометрия!$B$2:$B$152,Инклинометрия!$A$2:$A$152))</f>
        <v>1125.715162439848</v>
      </c>
      <c r="AH152" s="65" t="str">
        <f>IF(AC152=0,"-",FORECAST($C$8+AC152,Инклинометрия!$B$2:$B$152,Инклинометрия!$A$2:$A$152))</f>
        <v>-</v>
      </c>
      <c r="AI152" s="89" t="str">
        <f>IF(AC152=0,"-",FORECAST($C$8,Инклинометрия!$B$2:$B$152,Инклинометрия!$A$2:$A$152))</f>
        <v>-</v>
      </c>
      <c r="AJ152" s="28"/>
      <c r="AK152" s="67">
        <f t="shared" si="65"/>
        <v>0</v>
      </c>
      <c r="AL152" s="28">
        <f t="shared" si="66"/>
        <v>0</v>
      </c>
      <c r="AM152" s="28">
        <f t="shared" si="67"/>
        <v>0.1</v>
      </c>
      <c r="AN152" s="26">
        <f t="shared" si="68"/>
        <v>0.1</v>
      </c>
      <c r="AO152" s="87">
        <f t="shared" si="69"/>
        <v>152784.5516070872</v>
      </c>
      <c r="AP152" s="87">
        <f t="shared" si="47"/>
        <v>51459.551607087211</v>
      </c>
      <c r="AQ152" s="66">
        <f t="shared" si="48"/>
        <v>14695380</v>
      </c>
      <c r="AR152" s="66">
        <f t="shared" si="49"/>
        <v>11556767.630784817</v>
      </c>
      <c r="AS152" s="66">
        <f t="shared" si="50"/>
        <v>784800</v>
      </c>
      <c r="AT152" s="45">
        <f t="shared" si="54"/>
        <v>15632964.551607087</v>
      </c>
      <c r="AU152" s="75"/>
    </row>
    <row r="153" spans="2:47" x14ac:dyDescent="0.3">
      <c r="B153" s="41">
        <f t="shared" si="55"/>
        <v>615</v>
      </c>
      <c r="C153" s="8">
        <f t="shared" si="70"/>
        <v>6.15</v>
      </c>
      <c r="D153" s="73">
        <f t="shared" si="51"/>
        <v>8.2256250000000009</v>
      </c>
      <c r="E153" s="29">
        <f t="shared" si="73"/>
        <v>2037.0507804685881</v>
      </c>
      <c r="F153" s="29">
        <f t="shared" si="56"/>
        <v>16.56138845909415</v>
      </c>
      <c r="G153" s="29">
        <f t="shared" si="71"/>
        <v>22.150857064038426</v>
      </c>
      <c r="H153" s="17">
        <f t="shared" si="57"/>
        <v>2724.5554188767401</v>
      </c>
      <c r="I153" s="29">
        <f t="shared" si="58"/>
        <v>2.2250485660981263</v>
      </c>
      <c r="J153" s="29">
        <f t="shared" si="52"/>
        <v>20.847057720369893</v>
      </c>
      <c r="K153" s="39">
        <f t="shared" si="59"/>
        <v>1400</v>
      </c>
      <c r="L153" s="49">
        <f t="shared" si="42"/>
        <v>0</v>
      </c>
      <c r="M153" s="48">
        <f t="shared" si="43"/>
        <v>4.2266987561397071</v>
      </c>
      <c r="N153" s="51">
        <f t="shared" si="53"/>
        <v>15.930500609176619</v>
      </c>
      <c r="O153" s="54">
        <f t="shared" si="72"/>
        <v>2.9499999999999984</v>
      </c>
      <c r="P153" s="34">
        <f t="shared" si="60"/>
        <v>1.7671458676442586</v>
      </c>
      <c r="Q153" s="30">
        <f t="shared" si="61"/>
        <v>0</v>
      </c>
      <c r="R153" s="58">
        <f t="shared" si="62"/>
        <v>0</v>
      </c>
      <c r="S153" s="58">
        <f t="shared" si="63"/>
        <v>1181.2558000717065</v>
      </c>
      <c r="T153" s="58">
        <f t="shared" si="44"/>
        <v>100</v>
      </c>
      <c r="U153" s="88" t="str">
        <f>IF(R153=0,"-",FORECAST($C$8,Инклинометрия!$B$2:$B$152,Инклинометрия!$A$2:$A$152))</f>
        <v>-</v>
      </c>
      <c r="V153" s="88" t="str">
        <f>IF(R153=0,"-",FORECAST($C$8-R153,Инклинометрия!$B$2:$B$152,Инклинометрия!$A$2:$A$152))</f>
        <v>-</v>
      </c>
      <c r="W153" s="88">
        <f>IF(R153&gt;0,FORECAST($C$8,Инклинометрия!$B$2:$B$152,Инклинометрия!$A$2:$A$152),IF(AB153=$C$8,"-",FORECAST($C$8-AB153,Инклинометрия!$B$2:$B$152,Инклинометрия!$A$2:$A$152)))</f>
        <v>1122.1930100681211</v>
      </c>
      <c r="X153" s="88">
        <f>IF(S153=0,"-",FORECAST($C$8-(S153+AB153),Инклинометрия!$B$2:$B$152,Инклинометрия!$A$2:$A$152))</f>
        <v>0</v>
      </c>
      <c r="Y153" s="88">
        <f>FORECAST($C$8+T153,Инклинометрия!$B$2:$B$152,Инклинометрия!$A$2:$A$152)</f>
        <v>1425</v>
      </c>
      <c r="Z153" s="88">
        <f>IF(R153=0,FORECAST($C$6-T153,Инклинометрия!$B$2:$B$152,Инклинометрия!$A$2:$A$152),FORECAST($C$8,Инклинометрия!$B$2:$B$152,Инклинометрия!$A$2:$A$152))</f>
        <v>1330</v>
      </c>
      <c r="AA153" s="61">
        <f t="shared" si="45"/>
        <v>1400</v>
      </c>
      <c r="AB153" s="62">
        <f t="shared" si="64"/>
        <v>218.74419992829354</v>
      </c>
      <c r="AC153" s="62">
        <f t="shared" si="46"/>
        <v>0</v>
      </c>
      <c r="AD153" s="65">
        <f>IF(R153=0,FORECAST($C$8,Инклинометрия!$B$2:$B$152,Инклинометрия!$A$2:$A$152),V153)</f>
        <v>1330</v>
      </c>
      <c r="AE153" s="65">
        <f>FORECAST($C$8-(R153+AA153),Инклинометрия!$B$2:$B$152,Инклинометрия!$A$2:$A$152)</f>
        <v>0</v>
      </c>
      <c r="AF153" s="65">
        <f>IF(AB153=0,"-",FORECAST($C$8,Инклинометрия!$B$2:$B$152,Инклинометрия!$A$2:$A$152))</f>
        <v>1330</v>
      </c>
      <c r="AG153" s="65">
        <f>IF(AB153=0,"-",FORECAST($C$8-AB153,Инклинометрия!$B$2:$B$152,Инклинометрия!$A$2:$A$152))</f>
        <v>1122.1930100681211</v>
      </c>
      <c r="AH153" s="65" t="str">
        <f>IF(AC153=0,"-",FORECAST($C$8+AC153,Инклинометрия!$B$2:$B$152,Инклинометрия!$A$2:$A$152))</f>
        <v>-</v>
      </c>
      <c r="AI153" s="89" t="str">
        <f>IF(AC153=0,"-",FORECAST($C$8,Инклинометрия!$B$2:$B$152,Инклинометрия!$A$2:$A$152))</f>
        <v>-</v>
      </c>
      <c r="AJ153" s="28"/>
      <c r="AK153" s="67">
        <f t="shared" si="65"/>
        <v>0</v>
      </c>
      <c r="AL153" s="28">
        <f t="shared" si="66"/>
        <v>0</v>
      </c>
      <c r="AM153" s="28">
        <f t="shared" si="67"/>
        <v>0.1</v>
      </c>
      <c r="AN153" s="26">
        <f t="shared" si="68"/>
        <v>0.1</v>
      </c>
      <c r="AO153" s="87">
        <f t="shared" si="69"/>
        <v>152762.15545380703</v>
      </c>
      <c r="AP153" s="87">
        <f t="shared" si="47"/>
        <v>51437.155453807034</v>
      </c>
      <c r="AQ153" s="66">
        <f t="shared" si="48"/>
        <v>14695380</v>
      </c>
      <c r="AR153" s="66">
        <f t="shared" si="49"/>
        <v>11566587.762350073</v>
      </c>
      <c r="AS153" s="66">
        <f t="shared" si="50"/>
        <v>784800</v>
      </c>
      <c r="AT153" s="45">
        <f t="shared" si="54"/>
        <v>15632942.155453807</v>
      </c>
      <c r="AU153" s="75"/>
    </row>
    <row r="154" spans="2:47" x14ac:dyDescent="0.3">
      <c r="B154" s="41">
        <f t="shared" si="55"/>
        <v>620</v>
      </c>
      <c r="C154" s="8">
        <f t="shared" si="70"/>
        <v>6.2</v>
      </c>
      <c r="D154" s="73">
        <f t="shared" si="51"/>
        <v>8.2925000000000004</v>
      </c>
      <c r="E154" s="29">
        <f t="shared" si="73"/>
        <v>2053.612168927682</v>
      </c>
      <c r="F154" s="29">
        <f t="shared" si="56"/>
        <v>16.56138845909415</v>
      </c>
      <c r="G154" s="29">
        <f t="shared" si="71"/>
        <v>22.150857064038426</v>
      </c>
      <c r="H154" s="17">
        <f t="shared" si="57"/>
        <v>2746.7062759407786</v>
      </c>
      <c r="I154" s="29">
        <f t="shared" si="58"/>
        <v>2.2250485660981263</v>
      </c>
      <c r="J154" s="29">
        <f t="shared" si="52"/>
        <v>20.847057720369893</v>
      </c>
      <c r="K154" s="39">
        <f t="shared" si="59"/>
        <v>1400</v>
      </c>
      <c r="L154" s="49">
        <f t="shared" si="42"/>
        <v>0</v>
      </c>
      <c r="M154" s="48">
        <f t="shared" si="43"/>
        <v>4.2266987561397071</v>
      </c>
      <c r="N154" s="51">
        <f t="shared" si="53"/>
        <v>15.88050060917662</v>
      </c>
      <c r="O154" s="54">
        <f t="shared" si="72"/>
        <v>2.9999999999999982</v>
      </c>
      <c r="P154" s="34">
        <f t="shared" si="60"/>
        <v>1.7671458676442586</v>
      </c>
      <c r="Q154" s="30">
        <f t="shared" si="61"/>
        <v>0</v>
      </c>
      <c r="R154" s="58">
        <f t="shared" si="62"/>
        <v>0</v>
      </c>
      <c r="S154" s="58">
        <f t="shared" si="63"/>
        <v>1177.5482712593625</v>
      </c>
      <c r="T154" s="58">
        <f t="shared" si="44"/>
        <v>100</v>
      </c>
      <c r="U154" s="88" t="str">
        <f>IF(R154=0,"-",FORECAST($C$8,Инклинометрия!$B$2:$B$152,Инклинометрия!$A$2:$A$152))</f>
        <v>-</v>
      </c>
      <c r="V154" s="88" t="str">
        <f>IF(R154=0,"-",FORECAST($C$8-R154,Инклинометрия!$B$2:$B$152,Инклинометрия!$A$2:$A$152))</f>
        <v>-</v>
      </c>
      <c r="W154" s="88">
        <f>IF(R154&gt;0,FORECAST($C$8,Инклинометрия!$B$2:$B$152,Инклинометрия!$A$2:$A$152),IF(AB154=$C$8,"-",FORECAST($C$8-AB154,Инклинометрия!$B$2:$B$152,Инклинометрия!$A$2:$A$152)))</f>
        <v>1118.6708576963943</v>
      </c>
      <c r="X154" s="88">
        <f>IF(S154=0,"-",FORECAST($C$8-(S154+AB154),Инклинометрия!$B$2:$B$152,Инклинометрия!$A$2:$A$152))</f>
        <v>0</v>
      </c>
      <c r="Y154" s="88">
        <f>FORECAST($C$8+T154,Инклинометрия!$B$2:$B$152,Инклинометрия!$A$2:$A$152)</f>
        <v>1425</v>
      </c>
      <c r="Z154" s="88">
        <f>IF(R154=0,FORECAST($C$6-T154,Инклинометрия!$B$2:$B$152,Инклинометрия!$A$2:$A$152),FORECAST($C$8,Инклинометрия!$B$2:$B$152,Инклинометрия!$A$2:$A$152))</f>
        <v>1330</v>
      </c>
      <c r="AA154" s="61">
        <f t="shared" si="45"/>
        <v>1400</v>
      </c>
      <c r="AB154" s="62">
        <f t="shared" si="64"/>
        <v>222.45172874063749</v>
      </c>
      <c r="AC154" s="62">
        <f t="shared" si="46"/>
        <v>0</v>
      </c>
      <c r="AD154" s="65">
        <f>IF(R154=0,FORECAST($C$8,Инклинометрия!$B$2:$B$152,Инклинометрия!$A$2:$A$152),V154)</f>
        <v>1330</v>
      </c>
      <c r="AE154" s="65">
        <f>FORECAST($C$8-(R154+AA154),Инклинометрия!$B$2:$B$152,Инклинометрия!$A$2:$A$152)</f>
        <v>0</v>
      </c>
      <c r="AF154" s="65">
        <f>IF(AB154=0,"-",FORECAST($C$8,Инклинометрия!$B$2:$B$152,Инклинометрия!$A$2:$A$152))</f>
        <v>1330</v>
      </c>
      <c r="AG154" s="65">
        <f>IF(AB154=0,"-",FORECAST($C$8-AB154,Инклинометрия!$B$2:$B$152,Инклинометрия!$A$2:$A$152))</f>
        <v>1118.6708576963943</v>
      </c>
      <c r="AH154" s="65" t="str">
        <f>IF(AC154=0,"-",FORECAST($C$8+AC154,Инклинометрия!$B$2:$B$152,Инклинометрия!$A$2:$A$152))</f>
        <v>-</v>
      </c>
      <c r="AI154" s="89" t="str">
        <f>IF(AC154=0,"-",FORECAST($C$8,Инклинометрия!$B$2:$B$152,Инклинометрия!$A$2:$A$152))</f>
        <v>-</v>
      </c>
      <c r="AJ154" s="28"/>
      <c r="AK154" s="67">
        <f t="shared" si="65"/>
        <v>0</v>
      </c>
      <c r="AL154" s="28">
        <f t="shared" si="66"/>
        <v>0</v>
      </c>
      <c r="AM154" s="28">
        <f t="shared" si="67"/>
        <v>0.1</v>
      </c>
      <c r="AN154" s="26">
        <f t="shared" si="68"/>
        <v>0.1</v>
      </c>
      <c r="AO154" s="87">
        <f t="shared" si="69"/>
        <v>152739.75930052687</v>
      </c>
      <c r="AP154" s="87">
        <f t="shared" si="47"/>
        <v>51414.759300526857</v>
      </c>
      <c r="AQ154" s="66">
        <f t="shared" si="48"/>
        <v>14695380</v>
      </c>
      <c r="AR154" s="66">
        <f t="shared" si="49"/>
        <v>11576407.893915327</v>
      </c>
      <c r="AS154" s="66">
        <f t="shared" si="50"/>
        <v>784800</v>
      </c>
      <c r="AT154" s="45">
        <f t="shared" si="54"/>
        <v>15632919.759300526</v>
      </c>
      <c r="AU154" s="75"/>
    </row>
    <row r="155" spans="2:47" x14ac:dyDescent="0.3">
      <c r="B155" s="41">
        <f t="shared" si="55"/>
        <v>625</v>
      </c>
      <c r="C155" s="8">
        <f t="shared" si="70"/>
        <v>6.25</v>
      </c>
      <c r="D155" s="73">
        <f t="shared" si="51"/>
        <v>8.359375</v>
      </c>
      <c r="E155" s="29">
        <f t="shared" si="73"/>
        <v>2070.1735573867759</v>
      </c>
      <c r="F155" s="29">
        <f t="shared" si="56"/>
        <v>16.56138845909415</v>
      </c>
      <c r="G155" s="29">
        <f t="shared" si="71"/>
        <v>22.150857064038426</v>
      </c>
      <c r="H155" s="17">
        <f t="shared" si="57"/>
        <v>2768.8571330048171</v>
      </c>
      <c r="I155" s="29">
        <f t="shared" si="58"/>
        <v>2.2250485660981263</v>
      </c>
      <c r="J155" s="29">
        <f t="shared" si="52"/>
        <v>20.847057720369893</v>
      </c>
      <c r="K155" s="39">
        <f t="shared" si="59"/>
        <v>1400</v>
      </c>
      <c r="L155" s="49">
        <f t="shared" si="42"/>
        <v>0</v>
      </c>
      <c r="M155" s="48">
        <f t="shared" si="43"/>
        <v>4.2266987561397071</v>
      </c>
      <c r="N155" s="51">
        <f t="shared" si="53"/>
        <v>15.830500609176617</v>
      </c>
      <c r="O155" s="54">
        <f t="shared" si="72"/>
        <v>3.049999999999998</v>
      </c>
      <c r="P155" s="34">
        <f t="shared" si="60"/>
        <v>1.7671458676442586</v>
      </c>
      <c r="Q155" s="30">
        <f t="shared" si="61"/>
        <v>0</v>
      </c>
      <c r="R155" s="58">
        <f t="shared" si="62"/>
        <v>0</v>
      </c>
      <c r="S155" s="58">
        <f t="shared" si="63"/>
        <v>1173.8407424470186</v>
      </c>
      <c r="T155" s="58">
        <f t="shared" si="44"/>
        <v>100</v>
      </c>
      <c r="U155" s="88" t="str">
        <f>IF(R155=0,"-",FORECAST($C$8,Инклинометрия!$B$2:$B$152,Инклинометрия!$A$2:$A$152))</f>
        <v>-</v>
      </c>
      <c r="V155" s="88" t="str">
        <f>IF(R155=0,"-",FORECAST($C$8-R155,Инклинометрия!$B$2:$B$152,Инклинометрия!$A$2:$A$152))</f>
        <v>-</v>
      </c>
      <c r="W155" s="88">
        <f>IF(R155&gt;0,FORECAST($C$8,Инклинометрия!$B$2:$B$152,Инклинометрия!$A$2:$A$152),IF(AB155=$C$8,"-",FORECAST($C$8-AB155,Инклинометрия!$B$2:$B$152,Инклинометрия!$A$2:$A$152)))</f>
        <v>1115.1487053246676</v>
      </c>
      <c r="X155" s="88">
        <f>IF(S155=0,"-",FORECAST($C$8-(S155+AB155),Инклинометрия!$B$2:$B$152,Инклинометрия!$A$2:$A$152))</f>
        <v>0</v>
      </c>
      <c r="Y155" s="88">
        <f>FORECAST($C$8+T155,Инклинометрия!$B$2:$B$152,Инклинометрия!$A$2:$A$152)</f>
        <v>1425</v>
      </c>
      <c r="Z155" s="88">
        <f>IF(R155=0,FORECAST($C$6-T155,Инклинометрия!$B$2:$B$152,Инклинометрия!$A$2:$A$152),FORECAST($C$8,Инклинометрия!$B$2:$B$152,Инклинометрия!$A$2:$A$152))</f>
        <v>1330</v>
      </c>
      <c r="AA155" s="61">
        <f t="shared" si="45"/>
        <v>1400</v>
      </c>
      <c r="AB155" s="62">
        <f t="shared" si="64"/>
        <v>226.15925755298144</v>
      </c>
      <c r="AC155" s="62">
        <f t="shared" si="46"/>
        <v>0</v>
      </c>
      <c r="AD155" s="65">
        <f>IF(R155=0,FORECAST($C$8,Инклинометрия!$B$2:$B$152,Инклинометрия!$A$2:$A$152),V155)</f>
        <v>1330</v>
      </c>
      <c r="AE155" s="65">
        <f>FORECAST($C$8-(R155+AA155),Инклинометрия!$B$2:$B$152,Инклинометрия!$A$2:$A$152)</f>
        <v>0</v>
      </c>
      <c r="AF155" s="65">
        <f>IF(AB155=0,"-",FORECAST($C$8,Инклинометрия!$B$2:$B$152,Инклинометрия!$A$2:$A$152))</f>
        <v>1330</v>
      </c>
      <c r="AG155" s="65">
        <f>IF(AB155=0,"-",FORECAST($C$8-AB155,Инклинометрия!$B$2:$B$152,Инклинометрия!$A$2:$A$152))</f>
        <v>1115.1487053246676</v>
      </c>
      <c r="AH155" s="65" t="str">
        <f>IF(AC155=0,"-",FORECAST($C$8+AC155,Инклинометрия!$B$2:$B$152,Инклинометрия!$A$2:$A$152))</f>
        <v>-</v>
      </c>
      <c r="AI155" s="89" t="str">
        <f>IF(AC155=0,"-",FORECAST($C$8,Инклинометрия!$B$2:$B$152,Инклинометрия!$A$2:$A$152))</f>
        <v>-</v>
      </c>
      <c r="AJ155" s="28"/>
      <c r="AK155" s="67">
        <f t="shared" si="65"/>
        <v>0</v>
      </c>
      <c r="AL155" s="28">
        <f t="shared" si="66"/>
        <v>0</v>
      </c>
      <c r="AM155" s="28">
        <f t="shared" si="67"/>
        <v>0.1</v>
      </c>
      <c r="AN155" s="26">
        <f t="shared" si="68"/>
        <v>0.1</v>
      </c>
      <c r="AO155" s="87">
        <f t="shared" si="69"/>
        <v>152717.36314724668</v>
      </c>
      <c r="AP155" s="87">
        <f t="shared" si="47"/>
        <v>51392.36314724668</v>
      </c>
      <c r="AQ155" s="66">
        <f t="shared" si="48"/>
        <v>14695380</v>
      </c>
      <c r="AR155" s="66">
        <f t="shared" si="49"/>
        <v>11586228.025480583</v>
      </c>
      <c r="AS155" s="66">
        <f t="shared" si="50"/>
        <v>784800</v>
      </c>
      <c r="AT155" s="45">
        <f t="shared" si="54"/>
        <v>15632897.363147248</v>
      </c>
      <c r="AU155" s="75"/>
    </row>
    <row r="156" spans="2:47" x14ac:dyDescent="0.3">
      <c r="B156" s="41">
        <f t="shared" si="55"/>
        <v>630</v>
      </c>
      <c r="C156" s="8">
        <f t="shared" si="70"/>
        <v>6.3</v>
      </c>
      <c r="D156" s="73">
        <f t="shared" si="51"/>
        <v>8.4262499999999996</v>
      </c>
      <c r="E156" s="29">
        <f t="shared" si="73"/>
        <v>2086.7349458458702</v>
      </c>
      <c r="F156" s="29">
        <f t="shared" si="56"/>
        <v>16.56138845909415</v>
      </c>
      <c r="G156" s="29">
        <f t="shared" si="71"/>
        <v>22.150857064038426</v>
      </c>
      <c r="H156" s="17">
        <f t="shared" si="57"/>
        <v>2791.0079900688556</v>
      </c>
      <c r="I156" s="29">
        <f t="shared" si="58"/>
        <v>2.2250485660981263</v>
      </c>
      <c r="J156" s="29">
        <f t="shared" si="52"/>
        <v>20.847057720369893</v>
      </c>
      <c r="K156" s="39">
        <f t="shared" si="59"/>
        <v>1400</v>
      </c>
      <c r="L156" s="49">
        <f t="shared" si="42"/>
        <v>0</v>
      </c>
      <c r="M156" s="48">
        <f t="shared" si="43"/>
        <v>4.2266987561397071</v>
      </c>
      <c r="N156" s="51">
        <f t="shared" si="53"/>
        <v>15.780500609176618</v>
      </c>
      <c r="O156" s="54">
        <f t="shared" si="72"/>
        <v>3.0999999999999979</v>
      </c>
      <c r="P156" s="34">
        <f t="shared" si="60"/>
        <v>1.7671458676442586</v>
      </c>
      <c r="Q156" s="30">
        <f t="shared" si="61"/>
        <v>0</v>
      </c>
      <c r="R156" s="58">
        <f t="shared" si="62"/>
        <v>0</v>
      </c>
      <c r="S156" s="58">
        <f t="shared" si="63"/>
        <v>1170.1332136346746</v>
      </c>
      <c r="T156" s="58">
        <f t="shared" si="44"/>
        <v>100</v>
      </c>
      <c r="U156" s="88" t="str">
        <f>IF(R156=0,"-",FORECAST($C$8,Инклинометрия!$B$2:$B$152,Инклинометрия!$A$2:$A$152))</f>
        <v>-</v>
      </c>
      <c r="V156" s="88" t="str">
        <f>IF(R156=0,"-",FORECAST($C$8-R156,Инклинометрия!$B$2:$B$152,Инклинометрия!$A$2:$A$152))</f>
        <v>-</v>
      </c>
      <c r="W156" s="88">
        <f>IF(R156&gt;0,FORECAST($C$8,Инклинометрия!$B$2:$B$152,Инклинометрия!$A$2:$A$152),IF(AB156=$C$8,"-",FORECAST($C$8-AB156,Инклинометрия!$B$2:$B$152,Инклинометрия!$A$2:$A$152)))</f>
        <v>1111.6265529529408</v>
      </c>
      <c r="X156" s="88">
        <f>IF(S156=0,"-",FORECAST($C$8-(S156+AB156),Инклинометрия!$B$2:$B$152,Инклинометрия!$A$2:$A$152))</f>
        <v>0</v>
      </c>
      <c r="Y156" s="88">
        <f>FORECAST($C$8+T156,Инклинометрия!$B$2:$B$152,Инклинометрия!$A$2:$A$152)</f>
        <v>1425</v>
      </c>
      <c r="Z156" s="88">
        <f>IF(R156=0,FORECAST($C$6-T156,Инклинометрия!$B$2:$B$152,Инклинометрия!$A$2:$A$152),FORECAST($C$8,Инклинометрия!$B$2:$B$152,Инклинометрия!$A$2:$A$152))</f>
        <v>1330</v>
      </c>
      <c r="AA156" s="61">
        <f t="shared" si="45"/>
        <v>1400</v>
      </c>
      <c r="AB156" s="62">
        <f t="shared" si="64"/>
        <v>229.8667863653254</v>
      </c>
      <c r="AC156" s="62">
        <f t="shared" si="46"/>
        <v>0</v>
      </c>
      <c r="AD156" s="65">
        <f>IF(R156=0,FORECAST($C$8,Инклинометрия!$B$2:$B$152,Инклинометрия!$A$2:$A$152),V156)</f>
        <v>1330</v>
      </c>
      <c r="AE156" s="65">
        <f>FORECAST($C$8-(R156+AA156),Инклинометрия!$B$2:$B$152,Инклинометрия!$A$2:$A$152)</f>
        <v>0</v>
      </c>
      <c r="AF156" s="65">
        <f>IF(AB156=0,"-",FORECAST($C$8,Инклинометрия!$B$2:$B$152,Инклинометрия!$A$2:$A$152))</f>
        <v>1330</v>
      </c>
      <c r="AG156" s="65">
        <f>IF(AB156=0,"-",FORECAST($C$8-AB156,Инклинометрия!$B$2:$B$152,Инклинометрия!$A$2:$A$152))</f>
        <v>1111.6265529529408</v>
      </c>
      <c r="AH156" s="65" t="str">
        <f>IF(AC156=0,"-",FORECAST($C$8+AC156,Инклинометрия!$B$2:$B$152,Инклинометрия!$A$2:$A$152))</f>
        <v>-</v>
      </c>
      <c r="AI156" s="89" t="str">
        <f>IF(AC156=0,"-",FORECAST($C$8,Инклинометрия!$B$2:$B$152,Инклинометрия!$A$2:$A$152))</f>
        <v>-</v>
      </c>
      <c r="AJ156" s="28"/>
      <c r="AK156" s="67">
        <f t="shared" si="65"/>
        <v>0</v>
      </c>
      <c r="AL156" s="28">
        <f t="shared" si="66"/>
        <v>0</v>
      </c>
      <c r="AM156" s="28">
        <f t="shared" si="67"/>
        <v>0.1</v>
      </c>
      <c r="AN156" s="26">
        <f t="shared" si="68"/>
        <v>0.1</v>
      </c>
      <c r="AO156" s="87">
        <f t="shared" si="69"/>
        <v>152694.96699396649</v>
      </c>
      <c r="AP156" s="87">
        <f t="shared" si="47"/>
        <v>51369.966993966504</v>
      </c>
      <c r="AQ156" s="66">
        <f t="shared" si="48"/>
        <v>14695380</v>
      </c>
      <c r="AR156" s="66">
        <f t="shared" si="49"/>
        <v>11596048.157045837</v>
      </c>
      <c r="AS156" s="66">
        <f t="shared" si="50"/>
        <v>784800</v>
      </c>
      <c r="AT156" s="45">
        <f t="shared" si="54"/>
        <v>15632874.966993967</v>
      </c>
      <c r="AU156" s="75"/>
    </row>
    <row r="157" spans="2:47" x14ac:dyDescent="0.3">
      <c r="B157" s="41">
        <f t="shared" si="55"/>
        <v>635</v>
      </c>
      <c r="C157" s="8">
        <f t="shared" si="70"/>
        <v>6.3500000000000005</v>
      </c>
      <c r="D157" s="73">
        <f t="shared" si="51"/>
        <v>8.4931250000000009</v>
      </c>
      <c r="E157" s="29">
        <f t="shared" si="73"/>
        <v>2103.2963343049646</v>
      </c>
      <c r="F157" s="29">
        <f t="shared" si="56"/>
        <v>16.561388459094445</v>
      </c>
      <c r="G157" s="29">
        <f t="shared" si="71"/>
        <v>22.150857064038817</v>
      </c>
      <c r="H157" s="17">
        <f t="shared" si="57"/>
        <v>2813.1588471328946</v>
      </c>
      <c r="I157" s="29">
        <f t="shared" si="58"/>
        <v>2.2250485660981263</v>
      </c>
      <c r="J157" s="29">
        <f t="shared" si="52"/>
        <v>20.847057720370078</v>
      </c>
      <c r="K157" s="39">
        <f t="shared" si="59"/>
        <v>1400</v>
      </c>
      <c r="L157" s="49">
        <f t="shared" si="42"/>
        <v>0</v>
      </c>
      <c r="M157" s="48">
        <f t="shared" si="43"/>
        <v>4.2266987561397071</v>
      </c>
      <c r="N157" s="51">
        <f t="shared" si="53"/>
        <v>15.730500609176618</v>
      </c>
      <c r="O157" s="54">
        <f t="shared" si="72"/>
        <v>3.1499999999999977</v>
      </c>
      <c r="P157" s="34">
        <f t="shared" si="60"/>
        <v>1.7671458676442586</v>
      </c>
      <c r="Q157" s="30">
        <f t="shared" si="61"/>
        <v>0</v>
      </c>
      <c r="R157" s="58">
        <f t="shared" si="62"/>
        <v>0</v>
      </c>
      <c r="S157" s="58">
        <f t="shared" si="63"/>
        <v>1166.4256848223306</v>
      </c>
      <c r="T157" s="58">
        <f t="shared" si="44"/>
        <v>100</v>
      </c>
      <c r="U157" s="88" t="str">
        <f>IF(R157=0,"-",FORECAST($C$8,Инклинометрия!$B$2:$B$152,Инклинометрия!$A$2:$A$152))</f>
        <v>-</v>
      </c>
      <c r="V157" s="88" t="str">
        <f>IF(R157=0,"-",FORECAST($C$8-R157,Инклинометрия!$B$2:$B$152,Инклинометрия!$A$2:$A$152))</f>
        <v>-</v>
      </c>
      <c r="W157" s="88">
        <f>IF(R157&gt;0,FORECAST($C$8,Инклинометрия!$B$2:$B$152,Инклинометрия!$A$2:$A$152),IF(AB157=$C$8,"-",FORECAST($C$8-AB157,Инклинометрия!$B$2:$B$152,Инклинометрия!$A$2:$A$152)))</f>
        <v>1108.1044005812141</v>
      </c>
      <c r="X157" s="88">
        <f>IF(S157=0,"-",FORECAST($C$8-(S157+AB157),Инклинометрия!$B$2:$B$152,Инклинометрия!$A$2:$A$152))</f>
        <v>0</v>
      </c>
      <c r="Y157" s="88">
        <f>FORECAST($C$8+T157,Инклинометрия!$B$2:$B$152,Инклинометрия!$A$2:$A$152)</f>
        <v>1425</v>
      </c>
      <c r="Z157" s="88">
        <f>IF(R157=0,FORECAST($C$6-T157,Инклинометрия!$B$2:$B$152,Инклинометрия!$A$2:$A$152),FORECAST($C$8,Инклинометрия!$B$2:$B$152,Инклинометрия!$A$2:$A$152))</f>
        <v>1330</v>
      </c>
      <c r="AA157" s="61">
        <f t="shared" si="45"/>
        <v>1400</v>
      </c>
      <c r="AB157" s="62">
        <f t="shared" si="64"/>
        <v>233.57431517766935</v>
      </c>
      <c r="AC157" s="62">
        <f t="shared" si="46"/>
        <v>0</v>
      </c>
      <c r="AD157" s="65">
        <f>IF(R157=0,FORECAST($C$8,Инклинометрия!$B$2:$B$152,Инклинометрия!$A$2:$A$152),V157)</f>
        <v>1330</v>
      </c>
      <c r="AE157" s="65">
        <f>FORECAST($C$8-(R157+AA157),Инклинометрия!$B$2:$B$152,Инклинометрия!$A$2:$A$152)</f>
        <v>0</v>
      </c>
      <c r="AF157" s="65">
        <f>IF(AB157=0,"-",FORECAST($C$8,Инклинометрия!$B$2:$B$152,Инклинометрия!$A$2:$A$152))</f>
        <v>1330</v>
      </c>
      <c r="AG157" s="65">
        <f>IF(AB157=0,"-",FORECAST($C$8-AB157,Инклинометрия!$B$2:$B$152,Инклинометрия!$A$2:$A$152))</f>
        <v>1108.1044005812141</v>
      </c>
      <c r="AH157" s="65" t="str">
        <f>IF(AC157=0,"-",FORECAST($C$8+AC157,Инклинометрия!$B$2:$B$152,Инклинометрия!$A$2:$A$152))</f>
        <v>-</v>
      </c>
      <c r="AI157" s="89" t="str">
        <f>IF(AC157=0,"-",FORECAST($C$8,Инклинометрия!$B$2:$B$152,Инклинометрия!$A$2:$A$152))</f>
        <v>-</v>
      </c>
      <c r="AJ157" s="28"/>
      <c r="AK157" s="67">
        <f t="shared" si="65"/>
        <v>0</v>
      </c>
      <c r="AL157" s="28">
        <f t="shared" si="66"/>
        <v>0</v>
      </c>
      <c r="AM157" s="28">
        <f t="shared" si="67"/>
        <v>0.1</v>
      </c>
      <c r="AN157" s="26">
        <f t="shared" si="68"/>
        <v>0.1</v>
      </c>
      <c r="AO157" s="87">
        <f t="shared" si="69"/>
        <v>152672.57084068633</v>
      </c>
      <c r="AP157" s="87">
        <f t="shared" si="47"/>
        <v>51347.570840686327</v>
      </c>
      <c r="AQ157" s="66">
        <f t="shared" si="48"/>
        <v>14695380</v>
      </c>
      <c r="AR157" s="66">
        <f t="shared" si="49"/>
        <v>11605868.288611094</v>
      </c>
      <c r="AS157" s="66">
        <f t="shared" si="50"/>
        <v>784800</v>
      </c>
      <c r="AT157" s="45">
        <f t="shared" si="54"/>
        <v>15632852.570840687</v>
      </c>
      <c r="AU157" s="75"/>
    </row>
    <row r="158" spans="2:47" x14ac:dyDescent="0.3">
      <c r="B158" s="41">
        <f t="shared" si="55"/>
        <v>640</v>
      </c>
      <c r="C158" s="8">
        <f t="shared" si="70"/>
        <v>6.4</v>
      </c>
      <c r="D158" s="73">
        <f t="shared" si="51"/>
        <v>8.56</v>
      </c>
      <c r="E158" s="29">
        <f t="shared" si="73"/>
        <v>2119.857722764059</v>
      </c>
      <c r="F158" s="29">
        <f t="shared" si="56"/>
        <v>16.56138845909415</v>
      </c>
      <c r="G158" s="29">
        <f t="shared" si="71"/>
        <v>22.150857064038426</v>
      </c>
      <c r="H158" s="17">
        <f t="shared" si="57"/>
        <v>2835.3097041969331</v>
      </c>
      <c r="I158" s="29">
        <f t="shared" si="58"/>
        <v>2.2250485660981263</v>
      </c>
      <c r="J158" s="29">
        <f t="shared" si="52"/>
        <v>20.847057720369893</v>
      </c>
      <c r="K158" s="39">
        <f t="shared" si="59"/>
        <v>1400</v>
      </c>
      <c r="L158" s="49">
        <f t="shared" ref="L158:L221" si="74">R158*$C$21</f>
        <v>0</v>
      </c>
      <c r="M158" s="48">
        <f t="shared" ref="M158:M221" si="75">AA158*$C$21</f>
        <v>4.2266987561397071</v>
      </c>
      <c r="N158" s="51">
        <f t="shared" si="53"/>
        <v>15.680500609176619</v>
      </c>
      <c r="O158" s="54">
        <f t="shared" si="72"/>
        <v>3.1999999999999975</v>
      </c>
      <c r="P158" s="34">
        <f t="shared" si="60"/>
        <v>1.7671458676442586</v>
      </c>
      <c r="Q158" s="30">
        <f t="shared" si="61"/>
        <v>0</v>
      </c>
      <c r="R158" s="58">
        <f t="shared" si="62"/>
        <v>0</v>
      </c>
      <c r="S158" s="58">
        <f t="shared" si="63"/>
        <v>1162.7181560099866</v>
      </c>
      <c r="T158" s="58">
        <f t="shared" ref="T158:T221" si="76">IF(R158&gt;0,$C$6-$C$8,IF($C$6-$C$8-AC158&lt;0,0,$C$6-$C$8-AC158))</f>
        <v>100</v>
      </c>
      <c r="U158" s="88" t="str">
        <f>IF(R158=0,"-",FORECAST($C$8,Инклинометрия!$B$2:$B$152,Инклинометрия!$A$2:$A$152))</f>
        <v>-</v>
      </c>
      <c r="V158" s="88" t="str">
        <f>IF(R158=0,"-",FORECAST($C$8-R158,Инклинометрия!$B$2:$B$152,Инклинометрия!$A$2:$A$152))</f>
        <v>-</v>
      </c>
      <c r="W158" s="88">
        <f>IF(R158&gt;0,FORECAST($C$8,Инклинометрия!$B$2:$B$152,Инклинометрия!$A$2:$A$152),IF(AB158=$C$8,"-",FORECAST($C$8-AB158,Инклинометрия!$B$2:$B$152,Инклинометрия!$A$2:$A$152)))</f>
        <v>1104.5822482094873</v>
      </c>
      <c r="X158" s="88">
        <f>IF(S158=0,"-",FORECAST($C$8-(S158+AB158),Инклинометрия!$B$2:$B$152,Инклинометрия!$A$2:$A$152))</f>
        <v>0</v>
      </c>
      <c r="Y158" s="88">
        <f>FORECAST($C$8+T158,Инклинометрия!$B$2:$B$152,Инклинометрия!$A$2:$A$152)</f>
        <v>1425</v>
      </c>
      <c r="Z158" s="88">
        <f>IF(R158=0,FORECAST($C$6-T158,Инклинометрия!$B$2:$B$152,Инклинометрия!$A$2:$A$152),FORECAST($C$8,Инклинометрия!$B$2:$B$152,Инклинометрия!$A$2:$A$152))</f>
        <v>1330</v>
      </c>
      <c r="AA158" s="61">
        <f t="shared" ref="AA158:AA221" si="77">IF(E158+R158&gt;$C$8,$C$8-R158,E158)</f>
        <v>1400</v>
      </c>
      <c r="AB158" s="62">
        <f t="shared" si="64"/>
        <v>237.2818439900133</v>
      </c>
      <c r="AC158" s="62">
        <f t="shared" ref="AC158:AC221" si="78">IF(R158&gt;0,0,IF(AC157+AL158/$C$23&gt;$F$23,$F$23,AC157+AL158/$C$23))</f>
        <v>0</v>
      </c>
      <c r="AD158" s="65">
        <f>IF(R158=0,FORECAST($C$8,Инклинометрия!$B$2:$B$152,Инклинометрия!$A$2:$A$152),V158)</f>
        <v>1330</v>
      </c>
      <c r="AE158" s="65">
        <f>FORECAST($C$8-(R158+AA158),Инклинометрия!$B$2:$B$152,Инклинометрия!$A$2:$A$152)</f>
        <v>0</v>
      </c>
      <c r="AF158" s="65">
        <f>IF(AB158=0,"-",FORECAST($C$8,Инклинометрия!$B$2:$B$152,Инклинометрия!$A$2:$A$152))</f>
        <v>1330</v>
      </c>
      <c r="AG158" s="65">
        <f>IF(AB158=0,"-",FORECAST($C$8-AB158,Инклинометрия!$B$2:$B$152,Инклинометрия!$A$2:$A$152))</f>
        <v>1104.5822482094873</v>
      </c>
      <c r="AH158" s="65" t="str">
        <f>IF(AC158=0,"-",FORECAST($C$8+AC158,Инклинометрия!$B$2:$B$152,Инклинометрия!$A$2:$A$152))</f>
        <v>-</v>
      </c>
      <c r="AI158" s="89" t="str">
        <f>IF(AC158=0,"-",FORECAST($C$8,Инклинометрия!$B$2:$B$152,Инклинометрия!$A$2:$A$152))</f>
        <v>-</v>
      </c>
      <c r="AJ158" s="28"/>
      <c r="AK158" s="67">
        <f t="shared" si="65"/>
        <v>0</v>
      </c>
      <c r="AL158" s="28">
        <f t="shared" si="66"/>
        <v>0</v>
      </c>
      <c r="AM158" s="28">
        <f t="shared" si="67"/>
        <v>0.1</v>
      </c>
      <c r="AN158" s="26">
        <f t="shared" si="68"/>
        <v>0.1</v>
      </c>
      <c r="AO158" s="87">
        <f t="shared" si="69"/>
        <v>152650.17468740616</v>
      </c>
      <c r="AP158" s="87">
        <f t="shared" ref="AP158:AP221" si="79">IF(R158+AA158&lt;$C$8,0,32*$L$23/$C$12^2*($K$10*R158+$K$8*AA158)+32*$L$24/($C$14^2-$C$13^2)*($K$10*S158+$K$8*AB158))</f>
        <v>51325.17468740615</v>
      </c>
      <c r="AQ158" s="66">
        <f t="shared" ref="AQ158:AQ221" si="80">R158*$C$11*$C$9+AA158*$C$11*$C$10</f>
        <v>14695380</v>
      </c>
      <c r="AR158" s="66">
        <f t="shared" ref="AR158:AR221" si="81">S158*$C$11*$C$9+AB158*$C$11*$C$10</f>
        <v>11615688.420176346</v>
      </c>
      <c r="AS158" s="66">
        <f t="shared" ref="AS158:AS221" si="82">$C$11*(T158*$C$9+AC158*$C$10)</f>
        <v>784800</v>
      </c>
      <c r="AT158" s="45">
        <f t="shared" si="54"/>
        <v>15632830.174687406</v>
      </c>
      <c r="AU158" s="75"/>
    </row>
    <row r="159" spans="2:47" x14ac:dyDescent="0.3">
      <c r="B159" s="41">
        <f t="shared" si="55"/>
        <v>645</v>
      </c>
      <c r="C159" s="8">
        <f t="shared" si="70"/>
        <v>6.45</v>
      </c>
      <c r="D159" s="73">
        <f t="shared" ref="D159:D222" si="83">C159*$C$10/$C$9</f>
        <v>8.6268750000000001</v>
      </c>
      <c r="E159" s="29">
        <f t="shared" si="73"/>
        <v>2136.4191112231533</v>
      </c>
      <c r="F159" s="29">
        <f t="shared" si="56"/>
        <v>16.56138845909415</v>
      </c>
      <c r="G159" s="29">
        <f t="shared" si="71"/>
        <v>22.150857064038426</v>
      </c>
      <c r="H159" s="17">
        <f t="shared" si="57"/>
        <v>2857.4605612609716</v>
      </c>
      <c r="I159" s="29">
        <f t="shared" si="58"/>
        <v>2.2250485660981263</v>
      </c>
      <c r="J159" s="29">
        <f t="shared" ref="J159:J222" si="84">SQRT(2*$C$11*G159)</f>
        <v>20.847057720369893</v>
      </c>
      <c r="K159" s="39">
        <f t="shared" si="59"/>
        <v>1400</v>
      </c>
      <c r="L159" s="49">
        <f t="shared" si="74"/>
        <v>0</v>
      </c>
      <c r="M159" s="48">
        <f t="shared" si="75"/>
        <v>4.2266987561397071</v>
      </c>
      <c r="N159" s="51">
        <f t="shared" ref="N159:N222" si="85">S159*PI()*($C$14^2-$C$13^2)/4</f>
        <v>15.63050060917662</v>
      </c>
      <c r="O159" s="54">
        <f t="shared" si="72"/>
        <v>3.2499999999999978</v>
      </c>
      <c r="P159" s="34">
        <f t="shared" si="60"/>
        <v>1.7671458676442586</v>
      </c>
      <c r="Q159" s="30">
        <f t="shared" si="61"/>
        <v>0</v>
      </c>
      <c r="R159" s="58">
        <f t="shared" si="62"/>
        <v>0</v>
      </c>
      <c r="S159" s="58">
        <f t="shared" si="63"/>
        <v>1159.0106271976429</v>
      </c>
      <c r="T159" s="58">
        <f t="shared" si="76"/>
        <v>100</v>
      </c>
      <c r="U159" s="88" t="str">
        <f>IF(R159=0,"-",FORECAST($C$8,Инклинометрия!$B$2:$B$152,Инклинометрия!$A$2:$A$152))</f>
        <v>-</v>
      </c>
      <c r="V159" s="88" t="str">
        <f>IF(R159=0,"-",FORECAST($C$8-R159,Инклинометрия!$B$2:$B$152,Инклинометрия!$A$2:$A$152))</f>
        <v>-</v>
      </c>
      <c r="W159" s="88">
        <f>IF(R159&gt;0,FORECAST($C$8,Инклинометрия!$B$2:$B$152,Инклинометрия!$A$2:$A$152),IF(AB159=$C$8,"-",FORECAST($C$8-AB159,Инклинометрия!$B$2:$B$152,Инклинометрия!$A$2:$A$152)))</f>
        <v>1101.0600958377606</v>
      </c>
      <c r="X159" s="88">
        <f>IF(S159=0,"-",FORECAST($C$8-(S159+AB159),Инклинометрия!$B$2:$B$152,Инклинометрия!$A$2:$A$152))</f>
        <v>0</v>
      </c>
      <c r="Y159" s="88">
        <f>FORECAST($C$8+T159,Инклинометрия!$B$2:$B$152,Инклинометрия!$A$2:$A$152)</f>
        <v>1425</v>
      </c>
      <c r="Z159" s="88">
        <f>IF(R159=0,FORECAST($C$6-T159,Инклинометрия!$B$2:$B$152,Инклинометрия!$A$2:$A$152),FORECAST($C$8,Инклинометрия!$B$2:$B$152,Инклинометрия!$A$2:$A$152))</f>
        <v>1330</v>
      </c>
      <c r="AA159" s="61">
        <f t="shared" si="77"/>
        <v>1400</v>
      </c>
      <c r="AB159" s="62">
        <f t="shared" si="64"/>
        <v>240.98937280235725</v>
      </c>
      <c r="AC159" s="62">
        <f t="shared" si="78"/>
        <v>0</v>
      </c>
      <c r="AD159" s="65">
        <f>IF(R159=0,FORECAST($C$8,Инклинометрия!$B$2:$B$152,Инклинометрия!$A$2:$A$152),V159)</f>
        <v>1330</v>
      </c>
      <c r="AE159" s="65">
        <f>FORECAST($C$8-(R159+AA159),Инклинометрия!$B$2:$B$152,Инклинометрия!$A$2:$A$152)</f>
        <v>0</v>
      </c>
      <c r="AF159" s="65">
        <f>IF(AB159=0,"-",FORECAST($C$8,Инклинометрия!$B$2:$B$152,Инклинометрия!$A$2:$A$152))</f>
        <v>1330</v>
      </c>
      <c r="AG159" s="65">
        <f>IF(AB159=0,"-",FORECAST($C$8-AB159,Инклинометрия!$B$2:$B$152,Инклинометрия!$A$2:$A$152))</f>
        <v>1101.0600958377606</v>
      </c>
      <c r="AH159" s="65" t="str">
        <f>IF(AC159=0,"-",FORECAST($C$8+AC159,Инклинометрия!$B$2:$B$152,Инклинометрия!$A$2:$A$152))</f>
        <v>-</v>
      </c>
      <c r="AI159" s="89" t="str">
        <f>IF(AC159=0,"-",FORECAST($C$8,Инклинометрия!$B$2:$B$152,Инклинометрия!$A$2:$A$152))</f>
        <v>-</v>
      </c>
      <c r="AJ159" s="28"/>
      <c r="AK159" s="67">
        <f t="shared" si="65"/>
        <v>0</v>
      </c>
      <c r="AL159" s="28">
        <f t="shared" si="66"/>
        <v>0</v>
      </c>
      <c r="AM159" s="28">
        <f t="shared" si="67"/>
        <v>0.1</v>
      </c>
      <c r="AN159" s="26">
        <f t="shared" si="68"/>
        <v>0.1</v>
      </c>
      <c r="AO159" s="87">
        <f t="shared" si="69"/>
        <v>152627.77853412597</v>
      </c>
      <c r="AP159" s="87">
        <f t="shared" si="79"/>
        <v>51302.778534125973</v>
      </c>
      <c r="AQ159" s="66">
        <f t="shared" si="80"/>
        <v>14695380</v>
      </c>
      <c r="AR159" s="66">
        <f t="shared" si="81"/>
        <v>11625508.551741604</v>
      </c>
      <c r="AS159" s="66">
        <f t="shared" si="82"/>
        <v>784800</v>
      </c>
      <c r="AT159" s="45">
        <f t="shared" ref="AT159:AT222" si="86">SUM(AQ159,AS159,AO159)</f>
        <v>15632807.778534126</v>
      </c>
      <c r="AU159" s="75"/>
    </row>
    <row r="160" spans="2:47" x14ac:dyDescent="0.3">
      <c r="B160" s="41">
        <f t="shared" ref="B160:B223" si="87">B159+$C$26</f>
        <v>650</v>
      </c>
      <c r="C160" s="8">
        <f t="shared" si="70"/>
        <v>6.5</v>
      </c>
      <c r="D160" s="73">
        <f t="shared" si="83"/>
        <v>8.6937499999999996</v>
      </c>
      <c r="E160" s="29">
        <f t="shared" si="73"/>
        <v>2152.9804996822472</v>
      </c>
      <c r="F160" s="29">
        <f t="shared" ref="F160:F223" si="88">IF(J159*(B160-B159)&gt;F159/2,4*(C160-C159)/PI()/$C$12^2,J159*(B160-B159)+4*(C160-C159)/PI()/$C$12^2)</f>
        <v>16.56138845909415</v>
      </c>
      <c r="G160" s="29">
        <f t="shared" si="71"/>
        <v>22.150857064038426</v>
      </c>
      <c r="H160" s="17">
        <f t="shared" ref="H160:H223" si="89">H159+G160</f>
        <v>2879.6114183250102</v>
      </c>
      <c r="I160" s="29">
        <f t="shared" ref="I160:I223" si="90">SQRT(2*$C$11*($C$10-$C$9)/$C$10)</f>
        <v>2.2250485660981263</v>
      </c>
      <c r="J160" s="29">
        <f t="shared" si="84"/>
        <v>20.847057720369893</v>
      </c>
      <c r="K160" s="39">
        <f t="shared" ref="K160:K223" si="91">IF((D159+L159+N159-(AL159-AL158))/($C$21+$C$22)&gt;1400,1400,(D159+L159+N159-(AL159-AL158))/($C$21+$C$22))</f>
        <v>1400</v>
      </c>
      <c r="L160" s="49">
        <f t="shared" si="74"/>
        <v>0</v>
      </c>
      <c r="M160" s="48">
        <f t="shared" si="75"/>
        <v>4.2266987561397071</v>
      </c>
      <c r="N160" s="51">
        <f t="shared" si="85"/>
        <v>15.580500609176621</v>
      </c>
      <c r="O160" s="54">
        <f t="shared" si="72"/>
        <v>3.2999999999999976</v>
      </c>
      <c r="P160" s="34">
        <f t="shared" ref="P160:P223" si="92">T160*PI()*$C$14^2/4</f>
        <v>1.7671458676442586</v>
      </c>
      <c r="Q160" s="30">
        <f t="shared" ref="Q160:Q223" si="93">AC160*$C$23</f>
        <v>0</v>
      </c>
      <c r="R160" s="58">
        <f t="shared" ref="R160:R223" si="94">IF(K160-H159&lt;0,0,K160-H159)</f>
        <v>0</v>
      </c>
      <c r="S160" s="58">
        <f t="shared" ref="S160:S223" si="95">K160-AB160</f>
        <v>1155.3030983852989</v>
      </c>
      <c r="T160" s="58">
        <f t="shared" si="76"/>
        <v>100</v>
      </c>
      <c r="U160" s="88" t="str">
        <f>IF(R160=0,"-",FORECAST($C$8,Инклинометрия!$B$2:$B$152,Инклинометрия!$A$2:$A$152))</f>
        <v>-</v>
      </c>
      <c r="V160" s="88" t="str">
        <f>IF(R160=0,"-",FORECAST($C$8-R160,Инклинометрия!$B$2:$B$152,Инклинометрия!$A$2:$A$152))</f>
        <v>-</v>
      </c>
      <c r="W160" s="88">
        <f>IF(R160&gt;0,FORECAST($C$8,Инклинометрия!$B$2:$B$152,Инклинометрия!$A$2:$A$152),IF(AB160=$C$8,"-",FORECAST($C$8-AB160,Инклинометрия!$B$2:$B$152,Инклинометрия!$A$2:$A$152)))</f>
        <v>1097.537943466034</v>
      </c>
      <c r="X160" s="88">
        <f>IF(S160=0,"-",FORECAST($C$8-(S160+AB160),Инклинометрия!$B$2:$B$152,Инклинометрия!$A$2:$A$152))</f>
        <v>0</v>
      </c>
      <c r="Y160" s="88">
        <f>FORECAST($C$8+T160,Инклинометрия!$B$2:$B$152,Инклинометрия!$A$2:$A$152)</f>
        <v>1425</v>
      </c>
      <c r="Z160" s="88">
        <f>IF(R160=0,FORECAST($C$6-T160,Инклинометрия!$B$2:$B$152,Инклинометрия!$A$2:$A$152),FORECAST($C$8,Инклинометрия!$B$2:$B$152,Инклинометрия!$A$2:$A$152))</f>
        <v>1330</v>
      </c>
      <c r="AA160" s="61">
        <f t="shared" si="77"/>
        <v>1400</v>
      </c>
      <c r="AB160" s="62">
        <f t="shared" ref="AB160:AB223" si="96">IF(R160&gt;0,0,IF(AB159+(($C$16-AK160)*(B160-B159)/$C$22)&gt;$C$8,$C$8,AB159+(($C$16-AJ160)*(B160-B159)/$C$22)))</f>
        <v>244.6969016147012</v>
      </c>
      <c r="AC160" s="62">
        <f t="shared" si="78"/>
        <v>0</v>
      </c>
      <c r="AD160" s="65">
        <f>IF(R160=0,FORECAST($C$8,Инклинометрия!$B$2:$B$152,Инклинометрия!$A$2:$A$152),V160)</f>
        <v>1330</v>
      </c>
      <c r="AE160" s="65">
        <f>FORECAST($C$8-(R160+AA160),Инклинометрия!$B$2:$B$152,Инклинометрия!$A$2:$A$152)</f>
        <v>0</v>
      </c>
      <c r="AF160" s="65">
        <f>IF(AB160=0,"-",FORECAST($C$8,Инклинометрия!$B$2:$B$152,Инклинометрия!$A$2:$A$152))</f>
        <v>1330</v>
      </c>
      <c r="AG160" s="65">
        <f>IF(AB160=0,"-",FORECAST($C$8-AB160,Инклинометрия!$B$2:$B$152,Инклинометрия!$A$2:$A$152))</f>
        <v>1097.537943466034</v>
      </c>
      <c r="AH160" s="65" t="str">
        <f>IF(AC160=0,"-",FORECAST($C$8+AC160,Инклинометрия!$B$2:$B$152,Инклинометрия!$A$2:$A$152))</f>
        <v>-</v>
      </c>
      <c r="AI160" s="89" t="str">
        <f>IF(AC160=0,"-",FORECAST($C$8,Инклинометрия!$B$2:$B$152,Инклинометрия!$A$2:$A$152))</f>
        <v>-</v>
      </c>
      <c r="AJ160" s="28"/>
      <c r="AK160" s="67">
        <f t="shared" ref="AK160:AK223" si="97">2*PI()*$C$5*(AV160-AV159)/(LN(AN159/$K$11)*$K$10/$K$9+LN($K$12/AN159)*$K$10/$K$9)</f>
        <v>0</v>
      </c>
      <c r="AL160" s="28">
        <f t="shared" ref="AL160:AL223" si="98">AK160*(B160-B159)</f>
        <v>0</v>
      </c>
      <c r="AM160" s="28">
        <f t="shared" ref="AM160:AM223" si="99">AM159+AK160/(2*PI()*$C$5*AM159*$K$13)</f>
        <v>0.1</v>
      </c>
      <c r="AN160" s="26">
        <f t="shared" ref="AN160:AN223" si="100">AN159+AK160*(B160-B159)/(2*PI()*$C$5*AN159*$K$13)</f>
        <v>0.1</v>
      </c>
      <c r="AO160" s="87">
        <f t="shared" ref="AO160:AO223" si="101">101325+AP160</f>
        <v>152605.38238084581</v>
      </c>
      <c r="AP160" s="87">
        <f t="shared" si="79"/>
        <v>51280.382380845804</v>
      </c>
      <c r="AQ160" s="66">
        <f t="shared" si="80"/>
        <v>14695380</v>
      </c>
      <c r="AR160" s="66">
        <f t="shared" si="81"/>
        <v>11635328.68330686</v>
      </c>
      <c r="AS160" s="66">
        <f t="shared" si="82"/>
        <v>784800</v>
      </c>
      <c r="AT160" s="45">
        <f t="shared" si="86"/>
        <v>15632785.382380845</v>
      </c>
      <c r="AU160" s="75"/>
    </row>
    <row r="161" spans="2:47" x14ac:dyDescent="0.3">
      <c r="B161" s="41">
        <f t="shared" si="87"/>
        <v>655</v>
      </c>
      <c r="C161" s="8">
        <f t="shared" ref="C161:C224" si="102">$C$16*B161</f>
        <v>6.55</v>
      </c>
      <c r="D161" s="73">
        <f t="shared" si="83"/>
        <v>8.7606249999999992</v>
      </c>
      <c r="E161" s="29">
        <f t="shared" si="73"/>
        <v>2169.5418881413416</v>
      </c>
      <c r="F161" s="29">
        <f t="shared" si="88"/>
        <v>16.56138845909415</v>
      </c>
      <c r="G161" s="29">
        <f t="shared" ref="G161:G224" si="103">F161*$C$10/$C$9</f>
        <v>22.150857064038426</v>
      </c>
      <c r="H161" s="17">
        <f t="shared" si="89"/>
        <v>2901.7622753890487</v>
      </c>
      <c r="I161" s="29">
        <f t="shared" si="90"/>
        <v>2.2250485660981263</v>
      </c>
      <c r="J161" s="29">
        <f t="shared" si="84"/>
        <v>20.847057720369893</v>
      </c>
      <c r="K161" s="39">
        <f t="shared" si="91"/>
        <v>1400</v>
      </c>
      <c r="L161" s="49">
        <f t="shared" si="74"/>
        <v>0</v>
      </c>
      <c r="M161" s="48">
        <f t="shared" si="75"/>
        <v>4.2266987561397071</v>
      </c>
      <c r="N161" s="51">
        <f t="shared" si="85"/>
        <v>15.53050060917662</v>
      </c>
      <c r="O161" s="54">
        <f t="shared" ref="O161:O224" si="104">AB161*$C$22</f>
        <v>3.3499999999999974</v>
      </c>
      <c r="P161" s="34">
        <f t="shared" si="92"/>
        <v>1.7671458676442586</v>
      </c>
      <c r="Q161" s="30">
        <f t="shared" si="93"/>
        <v>0</v>
      </c>
      <c r="R161" s="58">
        <f t="shared" si="94"/>
        <v>0</v>
      </c>
      <c r="S161" s="58">
        <f t="shared" si="95"/>
        <v>1151.5955695729549</v>
      </c>
      <c r="T161" s="58">
        <f t="shared" si="76"/>
        <v>100</v>
      </c>
      <c r="U161" s="88" t="str">
        <f>IF(R161=0,"-",FORECAST($C$8,Инклинометрия!$B$2:$B$152,Инклинометрия!$A$2:$A$152))</f>
        <v>-</v>
      </c>
      <c r="V161" s="88" t="str">
        <f>IF(R161=0,"-",FORECAST($C$8-R161,Инклинометрия!$B$2:$B$152,Инклинометрия!$A$2:$A$152))</f>
        <v>-</v>
      </c>
      <c r="W161" s="88">
        <f>IF(R161&gt;0,FORECAST($C$8,Инклинометрия!$B$2:$B$152,Инклинометрия!$A$2:$A$152),IF(AB161=$C$8,"-",FORECAST($C$8-AB161,Инклинометрия!$B$2:$B$152,Инклинометрия!$A$2:$A$152)))</f>
        <v>1094.0157910943071</v>
      </c>
      <c r="X161" s="88">
        <f>IF(S161=0,"-",FORECAST($C$8-(S161+AB161),Инклинометрия!$B$2:$B$152,Инклинометрия!$A$2:$A$152))</f>
        <v>0</v>
      </c>
      <c r="Y161" s="88">
        <f>FORECAST($C$8+T161,Инклинометрия!$B$2:$B$152,Инклинометрия!$A$2:$A$152)</f>
        <v>1425</v>
      </c>
      <c r="Z161" s="88">
        <f>IF(R161=0,FORECAST($C$6-T161,Инклинометрия!$B$2:$B$152,Инклинометрия!$A$2:$A$152),FORECAST($C$8,Инклинометрия!$B$2:$B$152,Инклинометрия!$A$2:$A$152))</f>
        <v>1330</v>
      </c>
      <c r="AA161" s="61">
        <f t="shared" si="77"/>
        <v>1400</v>
      </c>
      <c r="AB161" s="62">
        <f t="shared" si="96"/>
        <v>248.40443042704516</v>
      </c>
      <c r="AC161" s="62">
        <f t="shared" si="78"/>
        <v>0</v>
      </c>
      <c r="AD161" s="65">
        <f>IF(R161=0,FORECAST($C$8,Инклинометрия!$B$2:$B$152,Инклинометрия!$A$2:$A$152),V161)</f>
        <v>1330</v>
      </c>
      <c r="AE161" s="65">
        <f>FORECAST($C$8-(R161+AA161),Инклинометрия!$B$2:$B$152,Инклинометрия!$A$2:$A$152)</f>
        <v>0</v>
      </c>
      <c r="AF161" s="65">
        <f>IF(AB161=0,"-",FORECAST($C$8,Инклинометрия!$B$2:$B$152,Инклинометрия!$A$2:$A$152))</f>
        <v>1330</v>
      </c>
      <c r="AG161" s="65">
        <f>IF(AB161=0,"-",FORECAST($C$8-AB161,Инклинометрия!$B$2:$B$152,Инклинометрия!$A$2:$A$152))</f>
        <v>1094.0157910943071</v>
      </c>
      <c r="AH161" s="65" t="str">
        <f>IF(AC161=0,"-",FORECAST($C$8+AC161,Инклинометрия!$B$2:$B$152,Инклинометрия!$A$2:$A$152))</f>
        <v>-</v>
      </c>
      <c r="AI161" s="89" t="str">
        <f>IF(AC161=0,"-",FORECAST($C$8,Инклинометрия!$B$2:$B$152,Инклинометрия!$A$2:$A$152))</f>
        <v>-</v>
      </c>
      <c r="AJ161" s="28"/>
      <c r="AK161" s="67">
        <f t="shared" si="97"/>
        <v>0</v>
      </c>
      <c r="AL161" s="28">
        <f t="shared" si="98"/>
        <v>0</v>
      </c>
      <c r="AM161" s="28">
        <f t="shared" si="99"/>
        <v>0.1</v>
      </c>
      <c r="AN161" s="26">
        <f t="shared" si="100"/>
        <v>0.1</v>
      </c>
      <c r="AO161" s="87">
        <f t="shared" si="101"/>
        <v>152582.98622756562</v>
      </c>
      <c r="AP161" s="87">
        <f t="shared" si="79"/>
        <v>51257.98622756562</v>
      </c>
      <c r="AQ161" s="66">
        <f t="shared" si="80"/>
        <v>14695380</v>
      </c>
      <c r="AR161" s="66">
        <f t="shared" si="81"/>
        <v>11645148.814872116</v>
      </c>
      <c r="AS161" s="66">
        <f t="shared" si="82"/>
        <v>784800</v>
      </c>
      <c r="AT161" s="45">
        <f t="shared" si="86"/>
        <v>15632762.986227566</v>
      </c>
      <c r="AU161" s="75"/>
    </row>
    <row r="162" spans="2:47" x14ac:dyDescent="0.3">
      <c r="B162" s="41">
        <f t="shared" si="87"/>
        <v>660</v>
      </c>
      <c r="C162" s="8">
        <f t="shared" si="102"/>
        <v>6.6000000000000005</v>
      </c>
      <c r="D162" s="73">
        <f t="shared" si="83"/>
        <v>8.8275000000000006</v>
      </c>
      <c r="E162" s="29">
        <f t="shared" ref="E162:E225" si="105">C162/PI()/($C$12/2)^2</f>
        <v>2186.1032766004359</v>
      </c>
      <c r="F162" s="29">
        <f t="shared" si="88"/>
        <v>16.561388459094445</v>
      </c>
      <c r="G162" s="29">
        <f t="shared" si="103"/>
        <v>22.150857064038817</v>
      </c>
      <c r="H162" s="17">
        <f t="shared" si="89"/>
        <v>2923.9131324530877</v>
      </c>
      <c r="I162" s="29">
        <f t="shared" si="90"/>
        <v>2.2250485660981263</v>
      </c>
      <c r="J162" s="29">
        <f t="shared" si="84"/>
        <v>20.847057720370078</v>
      </c>
      <c r="K162" s="39">
        <f t="shared" si="91"/>
        <v>1400</v>
      </c>
      <c r="L162" s="49">
        <f t="shared" si="74"/>
        <v>0</v>
      </c>
      <c r="M162" s="48">
        <f t="shared" si="75"/>
        <v>4.2266987561397071</v>
      </c>
      <c r="N162" s="51">
        <f t="shared" si="85"/>
        <v>15.48050060917662</v>
      </c>
      <c r="O162" s="54">
        <f t="shared" si="104"/>
        <v>3.3999999999999972</v>
      </c>
      <c r="P162" s="34">
        <f t="shared" si="92"/>
        <v>1.7671458676442586</v>
      </c>
      <c r="Q162" s="30">
        <f t="shared" si="93"/>
        <v>0</v>
      </c>
      <c r="R162" s="58">
        <f t="shared" si="94"/>
        <v>0</v>
      </c>
      <c r="S162" s="58">
        <f t="shared" si="95"/>
        <v>1147.8880407606109</v>
      </c>
      <c r="T162" s="58">
        <f t="shared" si="76"/>
        <v>100</v>
      </c>
      <c r="U162" s="88" t="str">
        <f>IF(R162=0,"-",FORECAST($C$8,Инклинометрия!$B$2:$B$152,Инклинометрия!$A$2:$A$152))</f>
        <v>-</v>
      </c>
      <c r="V162" s="88" t="str">
        <f>IF(R162=0,"-",FORECAST($C$8-R162,Инклинометрия!$B$2:$B$152,Инклинометрия!$A$2:$A$152))</f>
        <v>-</v>
      </c>
      <c r="W162" s="88">
        <f>IF(R162&gt;0,FORECAST($C$8,Инклинометрия!$B$2:$B$152,Инклинометрия!$A$2:$A$152),IF(AB162=$C$8,"-",FORECAST($C$8-AB162,Инклинометрия!$B$2:$B$152,Инклинометрия!$A$2:$A$152)))</f>
        <v>1090.4936387225803</v>
      </c>
      <c r="X162" s="88">
        <f>IF(S162=0,"-",FORECAST($C$8-(S162+AB162),Инклинометрия!$B$2:$B$152,Инклинометрия!$A$2:$A$152))</f>
        <v>0</v>
      </c>
      <c r="Y162" s="88">
        <f>FORECAST($C$8+T162,Инклинометрия!$B$2:$B$152,Инклинометрия!$A$2:$A$152)</f>
        <v>1425</v>
      </c>
      <c r="Z162" s="88">
        <f>IF(R162=0,FORECAST($C$6-T162,Инклинометрия!$B$2:$B$152,Инклинометрия!$A$2:$A$152),FORECAST($C$8,Инклинометрия!$B$2:$B$152,Инклинометрия!$A$2:$A$152))</f>
        <v>1330</v>
      </c>
      <c r="AA162" s="61">
        <f t="shared" si="77"/>
        <v>1400</v>
      </c>
      <c r="AB162" s="62">
        <f t="shared" si="96"/>
        <v>252.11195923938911</v>
      </c>
      <c r="AC162" s="62">
        <f t="shared" si="78"/>
        <v>0</v>
      </c>
      <c r="AD162" s="65">
        <f>IF(R162=0,FORECAST($C$8,Инклинометрия!$B$2:$B$152,Инклинометрия!$A$2:$A$152),V162)</f>
        <v>1330</v>
      </c>
      <c r="AE162" s="65">
        <f>FORECAST($C$8-(R162+AA162),Инклинометрия!$B$2:$B$152,Инклинометрия!$A$2:$A$152)</f>
        <v>0</v>
      </c>
      <c r="AF162" s="65">
        <f>IF(AB162=0,"-",FORECAST($C$8,Инклинометрия!$B$2:$B$152,Инклинометрия!$A$2:$A$152))</f>
        <v>1330</v>
      </c>
      <c r="AG162" s="65">
        <f>IF(AB162=0,"-",FORECAST($C$8-AB162,Инклинометрия!$B$2:$B$152,Инклинометрия!$A$2:$A$152))</f>
        <v>1090.4936387225803</v>
      </c>
      <c r="AH162" s="65" t="str">
        <f>IF(AC162=0,"-",FORECAST($C$8+AC162,Инклинометрия!$B$2:$B$152,Инклинометрия!$A$2:$A$152))</f>
        <v>-</v>
      </c>
      <c r="AI162" s="89" t="str">
        <f>IF(AC162=0,"-",FORECAST($C$8,Инклинометрия!$B$2:$B$152,Инклинометрия!$A$2:$A$152))</f>
        <v>-</v>
      </c>
      <c r="AJ162" s="28"/>
      <c r="AK162" s="67">
        <f t="shared" si="97"/>
        <v>0</v>
      </c>
      <c r="AL162" s="28">
        <f t="shared" si="98"/>
        <v>0</v>
      </c>
      <c r="AM162" s="28">
        <f t="shared" si="99"/>
        <v>0.1</v>
      </c>
      <c r="AN162" s="26">
        <f t="shared" si="100"/>
        <v>0.1</v>
      </c>
      <c r="AO162" s="87">
        <f t="shared" si="101"/>
        <v>152560.59007428546</v>
      </c>
      <c r="AP162" s="87">
        <f t="shared" si="79"/>
        <v>51235.590074285443</v>
      </c>
      <c r="AQ162" s="66">
        <f t="shared" si="80"/>
        <v>14695380</v>
      </c>
      <c r="AR162" s="66">
        <f t="shared" si="81"/>
        <v>11654968.94643737</v>
      </c>
      <c r="AS162" s="66">
        <f t="shared" si="82"/>
        <v>784800</v>
      </c>
      <c r="AT162" s="45">
        <f t="shared" si="86"/>
        <v>15632740.590074286</v>
      </c>
      <c r="AU162" s="75"/>
    </row>
    <row r="163" spans="2:47" x14ac:dyDescent="0.3">
      <c r="B163" s="41">
        <f t="shared" si="87"/>
        <v>665</v>
      </c>
      <c r="C163" s="8">
        <f t="shared" si="102"/>
        <v>6.65</v>
      </c>
      <c r="D163" s="73">
        <f t="shared" si="83"/>
        <v>8.8943750000000001</v>
      </c>
      <c r="E163" s="29">
        <f t="shared" si="105"/>
        <v>2202.6646650595299</v>
      </c>
      <c r="F163" s="29">
        <f t="shared" si="88"/>
        <v>16.56138845909415</v>
      </c>
      <c r="G163" s="29">
        <f t="shared" si="103"/>
        <v>22.150857064038426</v>
      </c>
      <c r="H163" s="17">
        <f t="shared" si="89"/>
        <v>2946.0639895171262</v>
      </c>
      <c r="I163" s="29">
        <f t="shared" si="90"/>
        <v>2.2250485660981263</v>
      </c>
      <c r="J163" s="29">
        <f t="shared" si="84"/>
        <v>20.847057720369893</v>
      </c>
      <c r="K163" s="39">
        <f t="shared" si="91"/>
        <v>1400</v>
      </c>
      <c r="L163" s="49">
        <f t="shared" si="74"/>
        <v>0</v>
      </c>
      <c r="M163" s="48">
        <f t="shared" si="75"/>
        <v>4.2266987561397071</v>
      </c>
      <c r="N163" s="51">
        <f t="shared" si="85"/>
        <v>15.430500609176619</v>
      </c>
      <c r="O163" s="54">
        <f t="shared" si="104"/>
        <v>3.4499999999999971</v>
      </c>
      <c r="P163" s="34">
        <f t="shared" si="92"/>
        <v>1.7671458676442586</v>
      </c>
      <c r="Q163" s="30">
        <f t="shared" si="93"/>
        <v>0</v>
      </c>
      <c r="R163" s="58">
        <f t="shared" si="94"/>
        <v>0</v>
      </c>
      <c r="S163" s="58">
        <f t="shared" si="95"/>
        <v>1144.1805119482669</v>
      </c>
      <c r="T163" s="58">
        <f t="shared" si="76"/>
        <v>100</v>
      </c>
      <c r="U163" s="88" t="str">
        <f>IF(R163=0,"-",FORECAST($C$8,Инклинометрия!$B$2:$B$152,Инклинометрия!$A$2:$A$152))</f>
        <v>-</v>
      </c>
      <c r="V163" s="88" t="str">
        <f>IF(R163=0,"-",FORECAST($C$8-R163,Инклинометрия!$B$2:$B$152,Инклинометрия!$A$2:$A$152))</f>
        <v>-</v>
      </c>
      <c r="W163" s="88">
        <f>IF(R163&gt;0,FORECAST($C$8,Инклинометрия!$B$2:$B$152,Инклинометрия!$A$2:$A$152),IF(AB163=$C$8,"-",FORECAST($C$8-AB163,Инклинометрия!$B$2:$B$152,Инклинометрия!$A$2:$A$152)))</f>
        <v>1086.9714863508536</v>
      </c>
      <c r="X163" s="88">
        <f>IF(S163=0,"-",FORECAST($C$8-(S163+AB163),Инклинометрия!$B$2:$B$152,Инклинометрия!$A$2:$A$152))</f>
        <v>0</v>
      </c>
      <c r="Y163" s="88">
        <f>FORECAST($C$8+T163,Инклинометрия!$B$2:$B$152,Инклинометрия!$A$2:$A$152)</f>
        <v>1425</v>
      </c>
      <c r="Z163" s="88">
        <f>IF(R163=0,FORECAST($C$6-T163,Инклинометрия!$B$2:$B$152,Инклинометрия!$A$2:$A$152),FORECAST($C$8,Инклинометрия!$B$2:$B$152,Инклинометрия!$A$2:$A$152))</f>
        <v>1330</v>
      </c>
      <c r="AA163" s="61">
        <f t="shared" si="77"/>
        <v>1400</v>
      </c>
      <c r="AB163" s="62">
        <f t="shared" si="96"/>
        <v>255.81948805173306</v>
      </c>
      <c r="AC163" s="62">
        <f t="shared" si="78"/>
        <v>0</v>
      </c>
      <c r="AD163" s="65">
        <f>IF(R163=0,FORECAST($C$8,Инклинометрия!$B$2:$B$152,Инклинометрия!$A$2:$A$152),V163)</f>
        <v>1330</v>
      </c>
      <c r="AE163" s="65">
        <f>FORECAST($C$8-(R163+AA163),Инклинометрия!$B$2:$B$152,Инклинометрия!$A$2:$A$152)</f>
        <v>0</v>
      </c>
      <c r="AF163" s="65">
        <f>IF(AB163=0,"-",FORECAST($C$8,Инклинометрия!$B$2:$B$152,Инклинометрия!$A$2:$A$152))</f>
        <v>1330</v>
      </c>
      <c r="AG163" s="65">
        <f>IF(AB163=0,"-",FORECAST($C$8-AB163,Инклинометрия!$B$2:$B$152,Инклинометрия!$A$2:$A$152))</f>
        <v>1086.9714863508536</v>
      </c>
      <c r="AH163" s="65" t="str">
        <f>IF(AC163=0,"-",FORECAST($C$8+AC163,Инклинометрия!$B$2:$B$152,Инклинометрия!$A$2:$A$152))</f>
        <v>-</v>
      </c>
      <c r="AI163" s="89" t="str">
        <f>IF(AC163=0,"-",FORECAST($C$8,Инклинометрия!$B$2:$B$152,Инклинометрия!$A$2:$A$152))</f>
        <v>-</v>
      </c>
      <c r="AJ163" s="28"/>
      <c r="AK163" s="67">
        <f t="shared" si="97"/>
        <v>0</v>
      </c>
      <c r="AL163" s="28">
        <f t="shared" si="98"/>
        <v>0</v>
      </c>
      <c r="AM163" s="28">
        <f t="shared" si="99"/>
        <v>0.1</v>
      </c>
      <c r="AN163" s="26">
        <f t="shared" si="100"/>
        <v>0.1</v>
      </c>
      <c r="AO163" s="87">
        <f t="shared" si="101"/>
        <v>152538.19392100527</v>
      </c>
      <c r="AP163" s="87">
        <f t="shared" si="79"/>
        <v>51213.193921005266</v>
      </c>
      <c r="AQ163" s="66">
        <f t="shared" si="80"/>
        <v>14695380</v>
      </c>
      <c r="AR163" s="66">
        <f t="shared" si="81"/>
        <v>11664789.078002626</v>
      </c>
      <c r="AS163" s="66">
        <f t="shared" si="82"/>
        <v>784800</v>
      </c>
      <c r="AT163" s="45">
        <f t="shared" si="86"/>
        <v>15632718.193921005</v>
      </c>
      <c r="AU163" s="75"/>
    </row>
    <row r="164" spans="2:47" x14ac:dyDescent="0.3">
      <c r="B164" s="41">
        <f t="shared" si="87"/>
        <v>670</v>
      </c>
      <c r="C164" s="8">
        <f t="shared" si="102"/>
        <v>6.7</v>
      </c>
      <c r="D164" s="73">
        <f t="shared" si="83"/>
        <v>8.9612499999999997</v>
      </c>
      <c r="E164" s="29">
        <f t="shared" si="105"/>
        <v>2219.2260535186242</v>
      </c>
      <c r="F164" s="29">
        <f t="shared" si="88"/>
        <v>16.56138845909415</v>
      </c>
      <c r="G164" s="29">
        <f t="shared" si="103"/>
        <v>22.150857064038426</v>
      </c>
      <c r="H164" s="17">
        <f t="shared" si="89"/>
        <v>2968.2148465811647</v>
      </c>
      <c r="I164" s="29">
        <f t="shared" si="90"/>
        <v>2.2250485660981263</v>
      </c>
      <c r="J164" s="29">
        <f t="shared" si="84"/>
        <v>20.847057720369893</v>
      </c>
      <c r="K164" s="39">
        <f t="shared" si="91"/>
        <v>1400</v>
      </c>
      <c r="L164" s="49">
        <f t="shared" si="74"/>
        <v>0</v>
      </c>
      <c r="M164" s="48">
        <f t="shared" si="75"/>
        <v>4.2266987561397071</v>
      </c>
      <c r="N164" s="51">
        <f t="shared" si="85"/>
        <v>15.38050060917662</v>
      </c>
      <c r="O164" s="54">
        <f t="shared" si="104"/>
        <v>3.4999999999999973</v>
      </c>
      <c r="P164" s="34">
        <f t="shared" si="92"/>
        <v>1.7671458676442586</v>
      </c>
      <c r="Q164" s="30">
        <f t="shared" si="93"/>
        <v>0</v>
      </c>
      <c r="R164" s="58">
        <f t="shared" si="94"/>
        <v>0</v>
      </c>
      <c r="S164" s="58">
        <f t="shared" si="95"/>
        <v>1140.472983135923</v>
      </c>
      <c r="T164" s="58">
        <f t="shared" si="76"/>
        <v>100</v>
      </c>
      <c r="U164" s="88" t="str">
        <f>IF(R164=0,"-",FORECAST($C$8,Инклинометрия!$B$2:$B$152,Инклинометрия!$A$2:$A$152))</f>
        <v>-</v>
      </c>
      <c r="V164" s="88" t="str">
        <f>IF(R164=0,"-",FORECAST($C$8-R164,Инклинометрия!$B$2:$B$152,Инклинометрия!$A$2:$A$152))</f>
        <v>-</v>
      </c>
      <c r="W164" s="88">
        <f>IF(R164&gt;0,FORECAST($C$8,Инклинометрия!$B$2:$B$152,Инклинометрия!$A$2:$A$152),IF(AB164=$C$8,"-",FORECAST($C$8-AB164,Инклинометрия!$B$2:$B$152,Инклинометрия!$A$2:$A$152)))</f>
        <v>1083.4493339791268</v>
      </c>
      <c r="X164" s="88">
        <f>IF(S164=0,"-",FORECAST($C$8-(S164+AB164),Инклинометрия!$B$2:$B$152,Инклинометрия!$A$2:$A$152))</f>
        <v>0</v>
      </c>
      <c r="Y164" s="88">
        <f>FORECAST($C$8+T164,Инклинометрия!$B$2:$B$152,Инклинометрия!$A$2:$A$152)</f>
        <v>1425</v>
      </c>
      <c r="Z164" s="88">
        <f>IF(R164=0,FORECAST($C$6-T164,Инклинометрия!$B$2:$B$152,Инклинометрия!$A$2:$A$152),FORECAST($C$8,Инклинометрия!$B$2:$B$152,Инклинометрия!$A$2:$A$152))</f>
        <v>1330</v>
      </c>
      <c r="AA164" s="61">
        <f t="shared" si="77"/>
        <v>1400</v>
      </c>
      <c r="AB164" s="62">
        <f t="shared" si="96"/>
        <v>259.52701686407704</v>
      </c>
      <c r="AC164" s="62">
        <f t="shared" si="78"/>
        <v>0</v>
      </c>
      <c r="AD164" s="65">
        <f>IF(R164=0,FORECAST($C$8,Инклинометрия!$B$2:$B$152,Инклинометрия!$A$2:$A$152),V164)</f>
        <v>1330</v>
      </c>
      <c r="AE164" s="65">
        <f>FORECAST($C$8-(R164+AA164),Инклинометрия!$B$2:$B$152,Инклинометрия!$A$2:$A$152)</f>
        <v>0</v>
      </c>
      <c r="AF164" s="65">
        <f>IF(AB164=0,"-",FORECAST($C$8,Инклинометрия!$B$2:$B$152,Инклинометрия!$A$2:$A$152))</f>
        <v>1330</v>
      </c>
      <c r="AG164" s="65">
        <f>IF(AB164=0,"-",FORECAST($C$8-AB164,Инклинометрия!$B$2:$B$152,Инклинометрия!$A$2:$A$152))</f>
        <v>1083.4493339791268</v>
      </c>
      <c r="AH164" s="65" t="str">
        <f>IF(AC164=0,"-",FORECAST($C$8+AC164,Инклинометрия!$B$2:$B$152,Инклинометрия!$A$2:$A$152))</f>
        <v>-</v>
      </c>
      <c r="AI164" s="89" t="str">
        <f>IF(AC164=0,"-",FORECAST($C$8,Инклинометрия!$B$2:$B$152,Инклинометрия!$A$2:$A$152))</f>
        <v>-</v>
      </c>
      <c r="AJ164" s="28"/>
      <c r="AK164" s="67">
        <f t="shared" si="97"/>
        <v>0</v>
      </c>
      <c r="AL164" s="28">
        <f t="shared" si="98"/>
        <v>0</v>
      </c>
      <c r="AM164" s="28">
        <f t="shared" si="99"/>
        <v>0.1</v>
      </c>
      <c r="AN164" s="26">
        <f t="shared" si="100"/>
        <v>0.1</v>
      </c>
      <c r="AO164" s="87">
        <f t="shared" si="101"/>
        <v>152515.79776772507</v>
      </c>
      <c r="AP164" s="87">
        <f t="shared" si="79"/>
        <v>51190.797767725089</v>
      </c>
      <c r="AQ164" s="66">
        <f t="shared" si="80"/>
        <v>14695380</v>
      </c>
      <c r="AR164" s="66">
        <f t="shared" si="81"/>
        <v>11674609.20956788</v>
      </c>
      <c r="AS164" s="66">
        <f t="shared" si="82"/>
        <v>784800</v>
      </c>
      <c r="AT164" s="45">
        <f t="shared" si="86"/>
        <v>15632695.797767725</v>
      </c>
      <c r="AU164" s="75"/>
    </row>
    <row r="165" spans="2:47" x14ac:dyDescent="0.3">
      <c r="B165" s="41">
        <f t="shared" si="87"/>
        <v>675</v>
      </c>
      <c r="C165" s="8">
        <f t="shared" si="102"/>
        <v>6.75</v>
      </c>
      <c r="D165" s="73">
        <f t="shared" si="83"/>
        <v>9.0281249999999993</v>
      </c>
      <c r="E165" s="29">
        <f t="shared" si="105"/>
        <v>2235.7874419777181</v>
      </c>
      <c r="F165" s="29">
        <f t="shared" si="88"/>
        <v>16.56138845909415</v>
      </c>
      <c r="G165" s="29">
        <f t="shared" si="103"/>
        <v>22.150857064038426</v>
      </c>
      <c r="H165" s="17">
        <f t="shared" si="89"/>
        <v>2990.3657036452032</v>
      </c>
      <c r="I165" s="29">
        <f t="shared" si="90"/>
        <v>2.2250485660981263</v>
      </c>
      <c r="J165" s="29">
        <f t="shared" si="84"/>
        <v>20.847057720369893</v>
      </c>
      <c r="K165" s="39">
        <f t="shared" si="91"/>
        <v>1400</v>
      </c>
      <c r="L165" s="49">
        <f t="shared" si="74"/>
        <v>0</v>
      </c>
      <c r="M165" s="48">
        <f t="shared" si="75"/>
        <v>4.2266987561397071</v>
      </c>
      <c r="N165" s="51">
        <f t="shared" si="85"/>
        <v>15.330500609176619</v>
      </c>
      <c r="O165" s="54">
        <f t="shared" si="104"/>
        <v>3.5499999999999976</v>
      </c>
      <c r="P165" s="34">
        <f t="shared" si="92"/>
        <v>1.7671458676442586</v>
      </c>
      <c r="Q165" s="30">
        <f t="shared" si="93"/>
        <v>0</v>
      </c>
      <c r="R165" s="58">
        <f t="shared" si="94"/>
        <v>0</v>
      </c>
      <c r="S165" s="58">
        <f t="shared" si="95"/>
        <v>1136.765454323579</v>
      </c>
      <c r="T165" s="58">
        <f t="shared" si="76"/>
        <v>100</v>
      </c>
      <c r="U165" s="88" t="str">
        <f>IF(R165=0,"-",FORECAST($C$8,Инклинометрия!$B$2:$B$152,Инклинометрия!$A$2:$A$152))</f>
        <v>-</v>
      </c>
      <c r="V165" s="88" t="str">
        <f>IF(R165=0,"-",FORECAST($C$8-R165,Инклинометрия!$B$2:$B$152,Инклинометрия!$A$2:$A$152))</f>
        <v>-</v>
      </c>
      <c r="W165" s="88">
        <f>IF(R165&gt;0,FORECAST($C$8,Инклинометрия!$B$2:$B$152,Инклинометрия!$A$2:$A$152),IF(AB165=$C$8,"-",FORECAST($C$8-AB165,Инклинометрия!$B$2:$B$152,Инклинометрия!$A$2:$A$152)))</f>
        <v>1079.9271816073999</v>
      </c>
      <c r="X165" s="88">
        <f>IF(S165=0,"-",FORECAST($C$8-(S165+AB165),Инклинометрия!$B$2:$B$152,Инклинометрия!$A$2:$A$152))</f>
        <v>0</v>
      </c>
      <c r="Y165" s="88">
        <f>FORECAST($C$8+T165,Инклинометрия!$B$2:$B$152,Инклинометрия!$A$2:$A$152)</f>
        <v>1425</v>
      </c>
      <c r="Z165" s="88">
        <f>IF(R165=0,FORECAST($C$6-T165,Инклинометрия!$B$2:$B$152,Инклинометрия!$A$2:$A$152),FORECAST($C$8,Инклинометрия!$B$2:$B$152,Инклинометрия!$A$2:$A$152))</f>
        <v>1330</v>
      </c>
      <c r="AA165" s="61">
        <f t="shared" si="77"/>
        <v>1400</v>
      </c>
      <c r="AB165" s="62">
        <f t="shared" si="96"/>
        <v>263.23454567642102</v>
      </c>
      <c r="AC165" s="62">
        <f t="shared" si="78"/>
        <v>0</v>
      </c>
      <c r="AD165" s="65">
        <f>IF(R165=0,FORECAST($C$8,Инклинометрия!$B$2:$B$152,Инклинометрия!$A$2:$A$152),V165)</f>
        <v>1330</v>
      </c>
      <c r="AE165" s="65">
        <f>FORECAST($C$8-(R165+AA165),Инклинометрия!$B$2:$B$152,Инклинометрия!$A$2:$A$152)</f>
        <v>0</v>
      </c>
      <c r="AF165" s="65">
        <f>IF(AB165=0,"-",FORECAST($C$8,Инклинометрия!$B$2:$B$152,Инклинометрия!$A$2:$A$152))</f>
        <v>1330</v>
      </c>
      <c r="AG165" s="65">
        <f>IF(AB165=0,"-",FORECAST($C$8-AB165,Инклинометрия!$B$2:$B$152,Инклинометрия!$A$2:$A$152))</f>
        <v>1079.9271816073999</v>
      </c>
      <c r="AH165" s="65" t="str">
        <f>IF(AC165=0,"-",FORECAST($C$8+AC165,Инклинометрия!$B$2:$B$152,Инклинометрия!$A$2:$A$152))</f>
        <v>-</v>
      </c>
      <c r="AI165" s="89" t="str">
        <f>IF(AC165=0,"-",FORECAST($C$8,Инклинометрия!$B$2:$B$152,Инклинометрия!$A$2:$A$152))</f>
        <v>-</v>
      </c>
      <c r="AJ165" s="28"/>
      <c r="AK165" s="67">
        <f t="shared" si="97"/>
        <v>0</v>
      </c>
      <c r="AL165" s="28">
        <f t="shared" si="98"/>
        <v>0</v>
      </c>
      <c r="AM165" s="28">
        <f t="shared" si="99"/>
        <v>0.1</v>
      </c>
      <c r="AN165" s="26">
        <f t="shared" si="100"/>
        <v>0.1</v>
      </c>
      <c r="AO165" s="87">
        <f t="shared" si="101"/>
        <v>152493.40161444491</v>
      </c>
      <c r="AP165" s="87">
        <f t="shared" si="79"/>
        <v>51168.401614444912</v>
      </c>
      <c r="AQ165" s="66">
        <f t="shared" si="80"/>
        <v>14695380</v>
      </c>
      <c r="AR165" s="66">
        <f t="shared" si="81"/>
        <v>11684429.341133136</v>
      </c>
      <c r="AS165" s="66">
        <f t="shared" si="82"/>
        <v>784800</v>
      </c>
      <c r="AT165" s="45">
        <f t="shared" si="86"/>
        <v>15632673.401614444</v>
      </c>
      <c r="AU165" s="75"/>
    </row>
    <row r="166" spans="2:47" x14ac:dyDescent="0.3">
      <c r="B166" s="41">
        <f t="shared" si="87"/>
        <v>680</v>
      </c>
      <c r="C166" s="8">
        <f t="shared" si="102"/>
        <v>6.8</v>
      </c>
      <c r="D166" s="73">
        <f t="shared" si="83"/>
        <v>9.0950000000000006</v>
      </c>
      <c r="E166" s="29">
        <f t="shared" si="105"/>
        <v>2252.3488304368125</v>
      </c>
      <c r="F166" s="29">
        <f t="shared" si="88"/>
        <v>16.56138845909415</v>
      </c>
      <c r="G166" s="29">
        <f t="shared" si="103"/>
        <v>22.150857064038426</v>
      </c>
      <c r="H166" s="17">
        <f t="shared" si="89"/>
        <v>3012.5165607092417</v>
      </c>
      <c r="I166" s="29">
        <f t="shared" si="90"/>
        <v>2.2250485660981263</v>
      </c>
      <c r="J166" s="29">
        <f t="shared" si="84"/>
        <v>20.847057720369893</v>
      </c>
      <c r="K166" s="39">
        <f t="shared" si="91"/>
        <v>1400</v>
      </c>
      <c r="L166" s="49">
        <f t="shared" si="74"/>
        <v>0</v>
      </c>
      <c r="M166" s="48">
        <f t="shared" si="75"/>
        <v>4.2266987561397071</v>
      </c>
      <c r="N166" s="51">
        <f t="shared" si="85"/>
        <v>15.280500609176618</v>
      </c>
      <c r="O166" s="54">
        <f t="shared" si="104"/>
        <v>3.5999999999999979</v>
      </c>
      <c r="P166" s="34">
        <f t="shared" si="92"/>
        <v>1.7671458676442586</v>
      </c>
      <c r="Q166" s="30">
        <f t="shared" si="93"/>
        <v>0</v>
      </c>
      <c r="R166" s="58">
        <f t="shared" si="94"/>
        <v>0</v>
      </c>
      <c r="S166" s="58">
        <f t="shared" si="95"/>
        <v>1133.057925511235</v>
      </c>
      <c r="T166" s="58">
        <f t="shared" si="76"/>
        <v>100</v>
      </c>
      <c r="U166" s="88" t="str">
        <f>IF(R166=0,"-",FORECAST($C$8,Инклинометрия!$B$2:$B$152,Инклинометрия!$A$2:$A$152))</f>
        <v>-</v>
      </c>
      <c r="V166" s="88" t="str">
        <f>IF(R166=0,"-",FORECAST($C$8-R166,Инклинометрия!$B$2:$B$152,Инклинометрия!$A$2:$A$152))</f>
        <v>-</v>
      </c>
      <c r="W166" s="88">
        <f>IF(R166&gt;0,FORECAST($C$8,Инклинометрия!$B$2:$B$152,Инклинометрия!$A$2:$A$152),IF(AB166=$C$8,"-",FORECAST($C$8-AB166,Инклинометрия!$B$2:$B$152,Инклинометрия!$A$2:$A$152)))</f>
        <v>1076.4050292356733</v>
      </c>
      <c r="X166" s="88">
        <f>IF(S166=0,"-",FORECAST($C$8-(S166+AB166),Инклинометрия!$B$2:$B$152,Инклинометрия!$A$2:$A$152))</f>
        <v>0</v>
      </c>
      <c r="Y166" s="88">
        <f>FORECAST($C$8+T166,Инклинометрия!$B$2:$B$152,Инклинометрия!$A$2:$A$152)</f>
        <v>1425</v>
      </c>
      <c r="Z166" s="88">
        <f>IF(R166=0,FORECAST($C$6-T166,Инклинометрия!$B$2:$B$152,Инклинометрия!$A$2:$A$152),FORECAST($C$8,Инклинометрия!$B$2:$B$152,Инклинометрия!$A$2:$A$152))</f>
        <v>1330</v>
      </c>
      <c r="AA166" s="61">
        <f t="shared" si="77"/>
        <v>1400</v>
      </c>
      <c r="AB166" s="62">
        <f t="shared" si="96"/>
        <v>266.942074488765</v>
      </c>
      <c r="AC166" s="62">
        <f t="shared" si="78"/>
        <v>0</v>
      </c>
      <c r="AD166" s="65">
        <f>IF(R166=0,FORECAST($C$8,Инклинометрия!$B$2:$B$152,Инклинометрия!$A$2:$A$152),V166)</f>
        <v>1330</v>
      </c>
      <c r="AE166" s="65">
        <f>FORECAST($C$8-(R166+AA166),Инклинометрия!$B$2:$B$152,Инклинометрия!$A$2:$A$152)</f>
        <v>0</v>
      </c>
      <c r="AF166" s="65">
        <f>IF(AB166=0,"-",FORECAST($C$8,Инклинометрия!$B$2:$B$152,Инклинометрия!$A$2:$A$152))</f>
        <v>1330</v>
      </c>
      <c r="AG166" s="65">
        <f>IF(AB166=0,"-",FORECAST($C$8-AB166,Инклинометрия!$B$2:$B$152,Инклинометрия!$A$2:$A$152))</f>
        <v>1076.4050292356733</v>
      </c>
      <c r="AH166" s="65" t="str">
        <f>IF(AC166=0,"-",FORECAST($C$8+AC166,Инклинометрия!$B$2:$B$152,Инклинометрия!$A$2:$A$152))</f>
        <v>-</v>
      </c>
      <c r="AI166" s="89" t="str">
        <f>IF(AC166=0,"-",FORECAST($C$8,Инклинометрия!$B$2:$B$152,Инклинометрия!$A$2:$A$152))</f>
        <v>-</v>
      </c>
      <c r="AJ166" s="28"/>
      <c r="AK166" s="67">
        <f t="shared" si="97"/>
        <v>0</v>
      </c>
      <c r="AL166" s="28">
        <f t="shared" si="98"/>
        <v>0</v>
      </c>
      <c r="AM166" s="28">
        <f t="shared" si="99"/>
        <v>0.1</v>
      </c>
      <c r="AN166" s="26">
        <f t="shared" si="100"/>
        <v>0.1</v>
      </c>
      <c r="AO166" s="87">
        <f t="shared" si="101"/>
        <v>152471.00546116475</v>
      </c>
      <c r="AP166" s="87">
        <f t="shared" si="79"/>
        <v>51146.005461164736</v>
      </c>
      <c r="AQ166" s="66">
        <f t="shared" si="80"/>
        <v>14695380</v>
      </c>
      <c r="AR166" s="66">
        <f t="shared" si="81"/>
        <v>11694249.472698392</v>
      </c>
      <c r="AS166" s="66">
        <f t="shared" si="82"/>
        <v>784800</v>
      </c>
      <c r="AT166" s="45">
        <f t="shared" si="86"/>
        <v>15632651.005461164</v>
      </c>
      <c r="AU166" s="75"/>
    </row>
    <row r="167" spans="2:47" x14ac:dyDescent="0.3">
      <c r="B167" s="41">
        <f t="shared" si="87"/>
        <v>685</v>
      </c>
      <c r="C167" s="8">
        <f t="shared" si="102"/>
        <v>6.8500000000000005</v>
      </c>
      <c r="D167" s="73">
        <f t="shared" si="83"/>
        <v>9.161875000000002</v>
      </c>
      <c r="E167" s="29">
        <f t="shared" si="105"/>
        <v>2268.9102188959068</v>
      </c>
      <c r="F167" s="29">
        <f t="shared" si="88"/>
        <v>16.561388459094445</v>
      </c>
      <c r="G167" s="29">
        <f t="shared" si="103"/>
        <v>22.150857064038817</v>
      </c>
      <c r="H167" s="17">
        <f t="shared" si="89"/>
        <v>3034.6674177732807</v>
      </c>
      <c r="I167" s="29">
        <f t="shared" si="90"/>
        <v>2.2250485660981263</v>
      </c>
      <c r="J167" s="29">
        <f t="shared" si="84"/>
        <v>20.847057720370078</v>
      </c>
      <c r="K167" s="39">
        <f t="shared" si="91"/>
        <v>1400</v>
      </c>
      <c r="L167" s="49">
        <f t="shared" si="74"/>
        <v>0</v>
      </c>
      <c r="M167" s="48">
        <f t="shared" si="75"/>
        <v>4.2266987561397071</v>
      </c>
      <c r="N167" s="51">
        <f t="shared" si="85"/>
        <v>15.230500609176618</v>
      </c>
      <c r="O167" s="54">
        <f t="shared" si="104"/>
        <v>3.6499999999999981</v>
      </c>
      <c r="P167" s="34">
        <f t="shared" si="92"/>
        <v>1.7671458676442586</v>
      </c>
      <c r="Q167" s="30">
        <f t="shared" si="93"/>
        <v>0</v>
      </c>
      <c r="R167" s="58">
        <f t="shared" si="94"/>
        <v>0</v>
      </c>
      <c r="S167" s="58">
        <f t="shared" si="95"/>
        <v>1129.350396698891</v>
      </c>
      <c r="T167" s="58">
        <f t="shared" si="76"/>
        <v>100</v>
      </c>
      <c r="U167" s="88" t="str">
        <f>IF(R167=0,"-",FORECAST($C$8,Инклинометрия!$B$2:$B$152,Инклинометрия!$A$2:$A$152))</f>
        <v>-</v>
      </c>
      <c r="V167" s="88" t="str">
        <f>IF(R167=0,"-",FORECAST($C$8-R167,Инклинометрия!$B$2:$B$152,Инклинометрия!$A$2:$A$152))</f>
        <v>-</v>
      </c>
      <c r="W167" s="88">
        <f>IF(R167&gt;0,FORECAST($C$8,Инклинометрия!$B$2:$B$152,Инклинометрия!$A$2:$A$152),IF(AB167=$C$8,"-",FORECAST($C$8-AB167,Инклинометрия!$B$2:$B$152,Инклинометрия!$A$2:$A$152)))</f>
        <v>1072.8828768639464</v>
      </c>
      <c r="X167" s="88">
        <f>IF(S167=0,"-",FORECAST($C$8-(S167+AB167),Инклинометрия!$B$2:$B$152,Инклинометрия!$A$2:$A$152))</f>
        <v>0</v>
      </c>
      <c r="Y167" s="88">
        <f>FORECAST($C$8+T167,Инклинометрия!$B$2:$B$152,Инклинометрия!$A$2:$A$152)</f>
        <v>1425</v>
      </c>
      <c r="Z167" s="88">
        <f>IF(R167=0,FORECAST($C$6-T167,Инклинометрия!$B$2:$B$152,Инклинометрия!$A$2:$A$152),FORECAST($C$8,Инклинометрия!$B$2:$B$152,Инклинометрия!$A$2:$A$152))</f>
        <v>1330</v>
      </c>
      <c r="AA167" s="61">
        <f t="shared" si="77"/>
        <v>1400</v>
      </c>
      <c r="AB167" s="62">
        <f t="shared" si="96"/>
        <v>270.64960330110898</v>
      </c>
      <c r="AC167" s="62">
        <f t="shared" si="78"/>
        <v>0</v>
      </c>
      <c r="AD167" s="65">
        <f>IF(R167=0,FORECAST($C$8,Инклинометрия!$B$2:$B$152,Инклинометрия!$A$2:$A$152),V167)</f>
        <v>1330</v>
      </c>
      <c r="AE167" s="65">
        <f>FORECAST($C$8-(R167+AA167),Инклинометрия!$B$2:$B$152,Инклинометрия!$A$2:$A$152)</f>
        <v>0</v>
      </c>
      <c r="AF167" s="65">
        <f>IF(AB167=0,"-",FORECAST($C$8,Инклинометрия!$B$2:$B$152,Инклинометрия!$A$2:$A$152))</f>
        <v>1330</v>
      </c>
      <c r="AG167" s="65">
        <f>IF(AB167=0,"-",FORECAST($C$8-AB167,Инклинометрия!$B$2:$B$152,Инклинометрия!$A$2:$A$152))</f>
        <v>1072.8828768639464</v>
      </c>
      <c r="AH167" s="65" t="str">
        <f>IF(AC167=0,"-",FORECAST($C$8+AC167,Инклинометрия!$B$2:$B$152,Инклинометрия!$A$2:$A$152))</f>
        <v>-</v>
      </c>
      <c r="AI167" s="89" t="str">
        <f>IF(AC167=0,"-",FORECAST($C$8,Инклинометрия!$B$2:$B$152,Инклинометрия!$A$2:$A$152))</f>
        <v>-</v>
      </c>
      <c r="AJ167" s="28"/>
      <c r="AK167" s="67">
        <f t="shared" si="97"/>
        <v>0</v>
      </c>
      <c r="AL167" s="28">
        <f t="shared" si="98"/>
        <v>0</v>
      </c>
      <c r="AM167" s="28">
        <f t="shared" si="99"/>
        <v>0.1</v>
      </c>
      <c r="AN167" s="26">
        <f t="shared" si="100"/>
        <v>0.1</v>
      </c>
      <c r="AO167" s="87">
        <f t="shared" si="101"/>
        <v>152448.60930788456</v>
      </c>
      <c r="AP167" s="87">
        <f t="shared" si="79"/>
        <v>51123.609307884559</v>
      </c>
      <c r="AQ167" s="66">
        <f t="shared" si="80"/>
        <v>14695380</v>
      </c>
      <c r="AR167" s="66">
        <f t="shared" si="81"/>
        <v>11704069.604263648</v>
      </c>
      <c r="AS167" s="66">
        <f t="shared" si="82"/>
        <v>784800</v>
      </c>
      <c r="AT167" s="45">
        <f t="shared" si="86"/>
        <v>15632628.609307885</v>
      </c>
      <c r="AU167" s="75"/>
    </row>
    <row r="168" spans="2:47" x14ac:dyDescent="0.3">
      <c r="B168" s="41">
        <f t="shared" si="87"/>
        <v>690</v>
      </c>
      <c r="C168" s="8">
        <f t="shared" si="102"/>
        <v>6.9</v>
      </c>
      <c r="D168" s="73">
        <f t="shared" si="83"/>
        <v>9.2287499999999998</v>
      </c>
      <c r="E168" s="29">
        <f t="shared" si="105"/>
        <v>2285.4716073550012</v>
      </c>
      <c r="F168" s="29">
        <f t="shared" si="88"/>
        <v>16.56138845909415</v>
      </c>
      <c r="G168" s="29">
        <f t="shared" si="103"/>
        <v>22.150857064038426</v>
      </c>
      <c r="H168" s="17">
        <f t="shared" si="89"/>
        <v>3056.8182748373192</v>
      </c>
      <c r="I168" s="29">
        <f t="shared" si="90"/>
        <v>2.2250485660981263</v>
      </c>
      <c r="J168" s="29">
        <f t="shared" si="84"/>
        <v>20.847057720369893</v>
      </c>
      <c r="K168" s="39">
        <f t="shared" si="91"/>
        <v>1400</v>
      </c>
      <c r="L168" s="49">
        <f t="shared" si="74"/>
        <v>0</v>
      </c>
      <c r="M168" s="48">
        <f t="shared" si="75"/>
        <v>4.2266987561397071</v>
      </c>
      <c r="N168" s="51">
        <f t="shared" si="85"/>
        <v>15.180500609176619</v>
      </c>
      <c r="O168" s="54">
        <f t="shared" si="104"/>
        <v>3.6999999999999984</v>
      </c>
      <c r="P168" s="34">
        <f t="shared" si="92"/>
        <v>1.7671458676442586</v>
      </c>
      <c r="Q168" s="30">
        <f t="shared" si="93"/>
        <v>0</v>
      </c>
      <c r="R168" s="58">
        <f t="shared" si="94"/>
        <v>0</v>
      </c>
      <c r="S168" s="58">
        <f t="shared" si="95"/>
        <v>1125.642867886547</v>
      </c>
      <c r="T168" s="58">
        <f t="shared" si="76"/>
        <v>100</v>
      </c>
      <c r="U168" s="88" t="str">
        <f>IF(R168=0,"-",FORECAST($C$8,Инклинометрия!$B$2:$B$152,Инклинометрия!$A$2:$A$152))</f>
        <v>-</v>
      </c>
      <c r="V168" s="88" t="str">
        <f>IF(R168=0,"-",FORECAST($C$8-R168,Инклинометрия!$B$2:$B$152,Инклинометрия!$A$2:$A$152))</f>
        <v>-</v>
      </c>
      <c r="W168" s="88">
        <f>IF(R168&gt;0,FORECAST($C$8,Инклинометрия!$B$2:$B$152,Инклинометрия!$A$2:$A$152),IF(AB168=$C$8,"-",FORECAST($C$8-AB168,Инклинометрия!$B$2:$B$152,Инклинометрия!$A$2:$A$152)))</f>
        <v>1069.3607244922196</v>
      </c>
      <c r="X168" s="88">
        <f>IF(S168=0,"-",FORECAST($C$8-(S168+AB168),Инклинометрия!$B$2:$B$152,Инклинометрия!$A$2:$A$152))</f>
        <v>0</v>
      </c>
      <c r="Y168" s="88">
        <f>FORECAST($C$8+T168,Инклинометрия!$B$2:$B$152,Инклинометрия!$A$2:$A$152)</f>
        <v>1425</v>
      </c>
      <c r="Z168" s="88">
        <f>IF(R168=0,FORECAST($C$6-T168,Инклинометрия!$B$2:$B$152,Инклинометрия!$A$2:$A$152),FORECAST($C$8,Инклинометрия!$B$2:$B$152,Инклинометрия!$A$2:$A$152))</f>
        <v>1330</v>
      </c>
      <c r="AA168" s="61">
        <f t="shared" si="77"/>
        <v>1400</v>
      </c>
      <c r="AB168" s="62">
        <f t="shared" si="96"/>
        <v>274.35713211345296</v>
      </c>
      <c r="AC168" s="62">
        <f t="shared" si="78"/>
        <v>0</v>
      </c>
      <c r="AD168" s="65">
        <f>IF(R168=0,FORECAST($C$8,Инклинометрия!$B$2:$B$152,Инклинометрия!$A$2:$A$152),V168)</f>
        <v>1330</v>
      </c>
      <c r="AE168" s="65">
        <f>FORECAST($C$8-(R168+AA168),Инклинометрия!$B$2:$B$152,Инклинометрия!$A$2:$A$152)</f>
        <v>0</v>
      </c>
      <c r="AF168" s="65">
        <f>IF(AB168=0,"-",FORECAST($C$8,Инклинометрия!$B$2:$B$152,Инклинометрия!$A$2:$A$152))</f>
        <v>1330</v>
      </c>
      <c r="AG168" s="65">
        <f>IF(AB168=0,"-",FORECAST($C$8-AB168,Инклинометрия!$B$2:$B$152,Инклинометрия!$A$2:$A$152))</f>
        <v>1069.3607244922196</v>
      </c>
      <c r="AH168" s="65" t="str">
        <f>IF(AC168=0,"-",FORECAST($C$8+AC168,Инклинометрия!$B$2:$B$152,Инклинометрия!$A$2:$A$152))</f>
        <v>-</v>
      </c>
      <c r="AI168" s="89" t="str">
        <f>IF(AC168=0,"-",FORECAST($C$8,Инклинометрия!$B$2:$B$152,Инклинометрия!$A$2:$A$152))</f>
        <v>-</v>
      </c>
      <c r="AJ168" s="28"/>
      <c r="AK168" s="67">
        <f t="shared" si="97"/>
        <v>0</v>
      </c>
      <c r="AL168" s="28">
        <f t="shared" si="98"/>
        <v>0</v>
      </c>
      <c r="AM168" s="28">
        <f t="shared" si="99"/>
        <v>0.1</v>
      </c>
      <c r="AN168" s="26">
        <f t="shared" si="100"/>
        <v>0.1</v>
      </c>
      <c r="AO168" s="87">
        <f t="shared" si="101"/>
        <v>152426.21315460437</v>
      </c>
      <c r="AP168" s="87">
        <f t="shared" si="79"/>
        <v>51101.213154604382</v>
      </c>
      <c r="AQ168" s="66">
        <f t="shared" si="80"/>
        <v>14695380</v>
      </c>
      <c r="AR168" s="66">
        <f t="shared" si="81"/>
        <v>11713889.735828903</v>
      </c>
      <c r="AS168" s="66">
        <f t="shared" si="82"/>
        <v>784800</v>
      </c>
      <c r="AT168" s="45">
        <f t="shared" si="86"/>
        <v>15632606.213154605</v>
      </c>
      <c r="AU168" s="75"/>
    </row>
    <row r="169" spans="2:47" x14ac:dyDescent="0.3">
      <c r="B169" s="41">
        <f t="shared" si="87"/>
        <v>695</v>
      </c>
      <c r="C169" s="8">
        <f t="shared" si="102"/>
        <v>6.95</v>
      </c>
      <c r="D169" s="73">
        <f t="shared" si="83"/>
        <v>9.2956249999999994</v>
      </c>
      <c r="E169" s="29">
        <f t="shared" si="105"/>
        <v>2302.0329958140951</v>
      </c>
      <c r="F169" s="29">
        <f t="shared" si="88"/>
        <v>16.56138845909415</v>
      </c>
      <c r="G169" s="29">
        <f t="shared" si="103"/>
        <v>22.150857064038426</v>
      </c>
      <c r="H169" s="17">
        <f t="shared" si="89"/>
        <v>3078.9691319013577</v>
      </c>
      <c r="I169" s="29">
        <f t="shared" si="90"/>
        <v>2.2250485660981263</v>
      </c>
      <c r="J169" s="29">
        <f t="shared" si="84"/>
        <v>20.847057720369893</v>
      </c>
      <c r="K169" s="39">
        <f t="shared" si="91"/>
        <v>1400</v>
      </c>
      <c r="L169" s="49">
        <f t="shared" si="74"/>
        <v>0</v>
      </c>
      <c r="M169" s="48">
        <f t="shared" si="75"/>
        <v>4.2266987561397071</v>
      </c>
      <c r="N169" s="51">
        <f t="shared" si="85"/>
        <v>15.130500609176618</v>
      </c>
      <c r="O169" s="54">
        <f t="shared" si="104"/>
        <v>3.7499999999999987</v>
      </c>
      <c r="P169" s="34">
        <f t="shared" si="92"/>
        <v>1.7671458676442586</v>
      </c>
      <c r="Q169" s="30">
        <f t="shared" si="93"/>
        <v>0</v>
      </c>
      <c r="R169" s="58">
        <f t="shared" si="94"/>
        <v>0</v>
      </c>
      <c r="S169" s="58">
        <f t="shared" si="95"/>
        <v>1121.9353390742031</v>
      </c>
      <c r="T169" s="58">
        <f t="shared" si="76"/>
        <v>100</v>
      </c>
      <c r="U169" s="88" t="str">
        <f>IF(R169=0,"-",FORECAST($C$8,Инклинометрия!$B$2:$B$152,Инклинометрия!$A$2:$A$152))</f>
        <v>-</v>
      </c>
      <c r="V169" s="88" t="str">
        <f>IF(R169=0,"-",FORECAST($C$8-R169,Инклинометрия!$B$2:$B$152,Инклинометрия!$A$2:$A$152))</f>
        <v>-</v>
      </c>
      <c r="W169" s="88">
        <f>IF(R169&gt;0,FORECAST($C$8,Инклинометрия!$B$2:$B$152,Инклинометрия!$A$2:$A$152),IF(AB169=$C$8,"-",FORECAST($C$8-AB169,Инклинометрия!$B$2:$B$152,Инклинометрия!$A$2:$A$152)))</f>
        <v>1065.8385721204929</v>
      </c>
      <c r="X169" s="88">
        <f>IF(S169=0,"-",FORECAST($C$8-(S169+AB169),Инклинометрия!$B$2:$B$152,Инклинометрия!$A$2:$A$152))</f>
        <v>0</v>
      </c>
      <c r="Y169" s="88">
        <f>FORECAST($C$8+T169,Инклинометрия!$B$2:$B$152,Инклинометрия!$A$2:$A$152)</f>
        <v>1425</v>
      </c>
      <c r="Z169" s="88">
        <f>IF(R169=0,FORECAST($C$6-T169,Инклинометрия!$B$2:$B$152,Инклинометрия!$A$2:$A$152),FORECAST($C$8,Инклинометрия!$B$2:$B$152,Инклинометрия!$A$2:$A$152))</f>
        <v>1330</v>
      </c>
      <c r="AA169" s="61">
        <f t="shared" si="77"/>
        <v>1400</v>
      </c>
      <c r="AB169" s="62">
        <f t="shared" si="96"/>
        <v>278.06466092579694</v>
      </c>
      <c r="AC169" s="62">
        <f t="shared" si="78"/>
        <v>0</v>
      </c>
      <c r="AD169" s="65">
        <f>IF(R169=0,FORECAST($C$8,Инклинометрия!$B$2:$B$152,Инклинометрия!$A$2:$A$152),V169)</f>
        <v>1330</v>
      </c>
      <c r="AE169" s="65">
        <f>FORECAST($C$8-(R169+AA169),Инклинометрия!$B$2:$B$152,Инклинометрия!$A$2:$A$152)</f>
        <v>0</v>
      </c>
      <c r="AF169" s="65">
        <f>IF(AB169=0,"-",FORECAST($C$8,Инклинометрия!$B$2:$B$152,Инклинометрия!$A$2:$A$152))</f>
        <v>1330</v>
      </c>
      <c r="AG169" s="65">
        <f>IF(AB169=0,"-",FORECAST($C$8-AB169,Инклинометрия!$B$2:$B$152,Инклинометрия!$A$2:$A$152))</f>
        <v>1065.8385721204929</v>
      </c>
      <c r="AH169" s="65" t="str">
        <f>IF(AC169=0,"-",FORECAST($C$8+AC169,Инклинометрия!$B$2:$B$152,Инклинометрия!$A$2:$A$152))</f>
        <v>-</v>
      </c>
      <c r="AI169" s="89" t="str">
        <f>IF(AC169=0,"-",FORECAST($C$8,Инклинометрия!$B$2:$B$152,Инклинометрия!$A$2:$A$152))</f>
        <v>-</v>
      </c>
      <c r="AJ169" s="28"/>
      <c r="AK169" s="67">
        <f t="shared" si="97"/>
        <v>0</v>
      </c>
      <c r="AL169" s="28">
        <f t="shared" si="98"/>
        <v>0</v>
      </c>
      <c r="AM169" s="28">
        <f t="shared" si="99"/>
        <v>0.1</v>
      </c>
      <c r="AN169" s="26">
        <f t="shared" si="100"/>
        <v>0.1</v>
      </c>
      <c r="AO169" s="87">
        <f t="shared" si="101"/>
        <v>152403.81700132421</v>
      </c>
      <c r="AP169" s="87">
        <f t="shared" si="79"/>
        <v>51078.817001324205</v>
      </c>
      <c r="AQ169" s="66">
        <f t="shared" si="80"/>
        <v>14695380</v>
      </c>
      <c r="AR169" s="66">
        <f t="shared" si="81"/>
        <v>11723709.867394159</v>
      </c>
      <c r="AS169" s="66">
        <f t="shared" si="82"/>
        <v>784800</v>
      </c>
      <c r="AT169" s="45">
        <f t="shared" si="86"/>
        <v>15632583.817001324</v>
      </c>
      <c r="AU169" s="75"/>
    </row>
    <row r="170" spans="2:47" x14ac:dyDescent="0.3">
      <c r="B170" s="41">
        <f t="shared" si="87"/>
        <v>700</v>
      </c>
      <c r="C170" s="8">
        <f t="shared" si="102"/>
        <v>7</v>
      </c>
      <c r="D170" s="73">
        <f t="shared" si="83"/>
        <v>9.3625000000000007</v>
      </c>
      <c r="E170" s="29">
        <f t="shared" si="105"/>
        <v>2318.5943842731895</v>
      </c>
      <c r="F170" s="29">
        <f t="shared" si="88"/>
        <v>16.56138845909415</v>
      </c>
      <c r="G170" s="29">
        <f t="shared" si="103"/>
        <v>22.150857064038426</v>
      </c>
      <c r="H170" s="17">
        <f t="shared" si="89"/>
        <v>3101.1199889653963</v>
      </c>
      <c r="I170" s="29">
        <f t="shared" si="90"/>
        <v>2.2250485660981263</v>
      </c>
      <c r="J170" s="29">
        <f t="shared" si="84"/>
        <v>20.847057720369893</v>
      </c>
      <c r="K170" s="39">
        <f t="shared" si="91"/>
        <v>1400</v>
      </c>
      <c r="L170" s="49">
        <f t="shared" si="74"/>
        <v>0</v>
      </c>
      <c r="M170" s="48">
        <f t="shared" si="75"/>
        <v>4.2266987561397071</v>
      </c>
      <c r="N170" s="51">
        <f t="shared" si="85"/>
        <v>15.080500609176617</v>
      </c>
      <c r="O170" s="54">
        <f t="shared" si="104"/>
        <v>3.7999999999999989</v>
      </c>
      <c r="P170" s="34">
        <f t="shared" si="92"/>
        <v>1.7671458676442586</v>
      </c>
      <c r="Q170" s="30">
        <f t="shared" si="93"/>
        <v>0</v>
      </c>
      <c r="R170" s="58">
        <f t="shared" si="94"/>
        <v>0</v>
      </c>
      <c r="S170" s="58">
        <f t="shared" si="95"/>
        <v>1118.2278102618591</v>
      </c>
      <c r="T170" s="58">
        <f t="shared" si="76"/>
        <v>100</v>
      </c>
      <c r="U170" s="88" t="str">
        <f>IF(R170=0,"-",FORECAST($C$8,Инклинометрия!$B$2:$B$152,Инклинометрия!$A$2:$A$152))</f>
        <v>-</v>
      </c>
      <c r="V170" s="88" t="str">
        <f>IF(R170=0,"-",FORECAST($C$8-R170,Инклинометрия!$B$2:$B$152,Инклинометрия!$A$2:$A$152))</f>
        <v>-</v>
      </c>
      <c r="W170" s="88">
        <f>IF(R170&gt;0,FORECAST($C$8,Инклинометрия!$B$2:$B$152,Инклинометрия!$A$2:$A$152),IF(AB170=$C$8,"-",FORECAST($C$8-AB170,Инклинометрия!$B$2:$B$152,Инклинометрия!$A$2:$A$152)))</f>
        <v>1062.3164197487661</v>
      </c>
      <c r="X170" s="88">
        <f>IF(S170=0,"-",FORECAST($C$8-(S170+AB170),Инклинометрия!$B$2:$B$152,Инклинометрия!$A$2:$A$152))</f>
        <v>0</v>
      </c>
      <c r="Y170" s="88">
        <f>FORECAST($C$8+T170,Инклинометрия!$B$2:$B$152,Инклинометрия!$A$2:$A$152)</f>
        <v>1425</v>
      </c>
      <c r="Z170" s="88">
        <f>IF(R170=0,FORECAST($C$6-T170,Инклинометрия!$B$2:$B$152,Инклинометрия!$A$2:$A$152),FORECAST($C$8,Инклинометрия!$B$2:$B$152,Инклинометрия!$A$2:$A$152))</f>
        <v>1330</v>
      </c>
      <c r="AA170" s="61">
        <f t="shared" si="77"/>
        <v>1400</v>
      </c>
      <c r="AB170" s="62">
        <f t="shared" si="96"/>
        <v>281.77218973814092</v>
      </c>
      <c r="AC170" s="62">
        <f t="shared" si="78"/>
        <v>0</v>
      </c>
      <c r="AD170" s="65">
        <f>IF(R170=0,FORECAST($C$8,Инклинометрия!$B$2:$B$152,Инклинометрия!$A$2:$A$152),V170)</f>
        <v>1330</v>
      </c>
      <c r="AE170" s="65">
        <f>FORECAST($C$8-(R170+AA170),Инклинометрия!$B$2:$B$152,Инклинометрия!$A$2:$A$152)</f>
        <v>0</v>
      </c>
      <c r="AF170" s="65">
        <f>IF(AB170=0,"-",FORECAST($C$8,Инклинометрия!$B$2:$B$152,Инклинометрия!$A$2:$A$152))</f>
        <v>1330</v>
      </c>
      <c r="AG170" s="65">
        <f>IF(AB170=0,"-",FORECAST($C$8-AB170,Инклинометрия!$B$2:$B$152,Инклинометрия!$A$2:$A$152))</f>
        <v>1062.3164197487661</v>
      </c>
      <c r="AH170" s="65" t="str">
        <f>IF(AC170=0,"-",FORECAST($C$8+AC170,Инклинометрия!$B$2:$B$152,Инклинометрия!$A$2:$A$152))</f>
        <v>-</v>
      </c>
      <c r="AI170" s="89" t="str">
        <f>IF(AC170=0,"-",FORECAST($C$8,Инклинометрия!$B$2:$B$152,Инклинометрия!$A$2:$A$152))</f>
        <v>-</v>
      </c>
      <c r="AJ170" s="28"/>
      <c r="AK170" s="67">
        <f t="shared" si="97"/>
        <v>0</v>
      </c>
      <c r="AL170" s="28">
        <f t="shared" si="98"/>
        <v>0</v>
      </c>
      <c r="AM170" s="28">
        <f t="shared" si="99"/>
        <v>0.1</v>
      </c>
      <c r="AN170" s="26">
        <f t="shared" si="100"/>
        <v>0.1</v>
      </c>
      <c r="AO170" s="87">
        <f t="shared" si="101"/>
        <v>152381.42084804404</v>
      </c>
      <c r="AP170" s="87">
        <f t="shared" si="79"/>
        <v>51056.420848044028</v>
      </c>
      <c r="AQ170" s="66">
        <f t="shared" si="80"/>
        <v>14695380</v>
      </c>
      <c r="AR170" s="66">
        <f t="shared" si="81"/>
        <v>11733529.998959415</v>
      </c>
      <c r="AS170" s="66">
        <f t="shared" si="82"/>
        <v>784800</v>
      </c>
      <c r="AT170" s="45">
        <f t="shared" si="86"/>
        <v>15632561.420848044</v>
      </c>
      <c r="AU170" s="75"/>
    </row>
    <row r="171" spans="2:47" x14ac:dyDescent="0.3">
      <c r="B171" s="41">
        <f t="shared" si="87"/>
        <v>705</v>
      </c>
      <c r="C171" s="8">
        <f t="shared" si="102"/>
        <v>7.05</v>
      </c>
      <c r="D171" s="73">
        <f t="shared" si="83"/>
        <v>9.4293750000000003</v>
      </c>
      <c r="E171" s="29">
        <f t="shared" si="105"/>
        <v>2335.1557727322834</v>
      </c>
      <c r="F171" s="29">
        <f t="shared" si="88"/>
        <v>16.56138845909415</v>
      </c>
      <c r="G171" s="29">
        <f t="shared" si="103"/>
        <v>22.150857064038426</v>
      </c>
      <c r="H171" s="17">
        <f t="shared" si="89"/>
        <v>3123.2708460294348</v>
      </c>
      <c r="I171" s="29">
        <f t="shared" si="90"/>
        <v>2.2250485660981263</v>
      </c>
      <c r="J171" s="29">
        <f t="shared" si="84"/>
        <v>20.847057720369893</v>
      </c>
      <c r="K171" s="39">
        <f t="shared" si="91"/>
        <v>1400</v>
      </c>
      <c r="L171" s="49">
        <f t="shared" si="74"/>
        <v>0</v>
      </c>
      <c r="M171" s="48">
        <f t="shared" si="75"/>
        <v>4.2266987561397071</v>
      </c>
      <c r="N171" s="51">
        <f t="shared" si="85"/>
        <v>15.030500609176617</v>
      </c>
      <c r="O171" s="54">
        <f t="shared" si="104"/>
        <v>3.8499999999999992</v>
      </c>
      <c r="P171" s="34">
        <f t="shared" si="92"/>
        <v>1.7671458676442586</v>
      </c>
      <c r="Q171" s="30">
        <f t="shared" si="93"/>
        <v>0</v>
      </c>
      <c r="R171" s="58">
        <f t="shared" si="94"/>
        <v>0</v>
      </c>
      <c r="S171" s="58">
        <f t="shared" si="95"/>
        <v>1114.5202814495151</v>
      </c>
      <c r="T171" s="58">
        <f t="shared" si="76"/>
        <v>100</v>
      </c>
      <c r="U171" s="88" t="str">
        <f>IF(R171=0,"-",FORECAST($C$8,Инклинометрия!$B$2:$B$152,Инклинометрия!$A$2:$A$152))</f>
        <v>-</v>
      </c>
      <c r="V171" s="88" t="str">
        <f>IF(R171=0,"-",FORECAST($C$8-R171,Инклинометрия!$B$2:$B$152,Инклинометрия!$A$2:$A$152))</f>
        <v>-</v>
      </c>
      <c r="W171" s="88">
        <f>IF(R171&gt;0,FORECAST($C$8,Инклинометрия!$B$2:$B$152,Инклинометрия!$A$2:$A$152),IF(AB171=$C$8,"-",FORECAST($C$8-AB171,Инклинометрия!$B$2:$B$152,Инклинометрия!$A$2:$A$152)))</f>
        <v>1058.7942673770392</v>
      </c>
      <c r="X171" s="88">
        <f>IF(S171=0,"-",FORECAST($C$8-(S171+AB171),Инклинометрия!$B$2:$B$152,Инклинометрия!$A$2:$A$152))</f>
        <v>0</v>
      </c>
      <c r="Y171" s="88">
        <f>FORECAST($C$8+T171,Инклинометрия!$B$2:$B$152,Инклинометрия!$A$2:$A$152)</f>
        <v>1425</v>
      </c>
      <c r="Z171" s="88">
        <f>IF(R171=0,FORECAST($C$6-T171,Инклинометрия!$B$2:$B$152,Инклинометрия!$A$2:$A$152),FORECAST($C$8,Инклинометрия!$B$2:$B$152,Инклинометрия!$A$2:$A$152))</f>
        <v>1330</v>
      </c>
      <c r="AA171" s="61">
        <f t="shared" si="77"/>
        <v>1400</v>
      </c>
      <c r="AB171" s="62">
        <f t="shared" si="96"/>
        <v>285.4797185504849</v>
      </c>
      <c r="AC171" s="62">
        <f t="shared" si="78"/>
        <v>0</v>
      </c>
      <c r="AD171" s="65">
        <f>IF(R171=0,FORECAST($C$8,Инклинометрия!$B$2:$B$152,Инклинометрия!$A$2:$A$152),V171)</f>
        <v>1330</v>
      </c>
      <c r="AE171" s="65">
        <f>FORECAST($C$8-(R171+AA171),Инклинометрия!$B$2:$B$152,Инклинометрия!$A$2:$A$152)</f>
        <v>0</v>
      </c>
      <c r="AF171" s="65">
        <f>IF(AB171=0,"-",FORECAST($C$8,Инклинометрия!$B$2:$B$152,Инклинометрия!$A$2:$A$152))</f>
        <v>1330</v>
      </c>
      <c r="AG171" s="65">
        <f>IF(AB171=0,"-",FORECAST($C$8-AB171,Инклинометрия!$B$2:$B$152,Инклинометрия!$A$2:$A$152))</f>
        <v>1058.7942673770392</v>
      </c>
      <c r="AH171" s="65" t="str">
        <f>IF(AC171=0,"-",FORECAST($C$8+AC171,Инклинометрия!$B$2:$B$152,Инклинометрия!$A$2:$A$152))</f>
        <v>-</v>
      </c>
      <c r="AI171" s="89" t="str">
        <f>IF(AC171=0,"-",FORECAST($C$8,Инклинометрия!$B$2:$B$152,Инклинометрия!$A$2:$A$152))</f>
        <v>-</v>
      </c>
      <c r="AJ171" s="28"/>
      <c r="AK171" s="67">
        <f t="shared" si="97"/>
        <v>0</v>
      </c>
      <c r="AL171" s="28">
        <f t="shared" si="98"/>
        <v>0</v>
      </c>
      <c r="AM171" s="28">
        <f t="shared" si="99"/>
        <v>0.1</v>
      </c>
      <c r="AN171" s="26">
        <f t="shared" si="100"/>
        <v>0.1</v>
      </c>
      <c r="AO171" s="87">
        <f t="shared" si="101"/>
        <v>152359.02469476385</v>
      </c>
      <c r="AP171" s="87">
        <f t="shared" si="79"/>
        <v>51034.024694763852</v>
      </c>
      <c r="AQ171" s="66">
        <f t="shared" si="80"/>
        <v>14695380</v>
      </c>
      <c r="AR171" s="66">
        <f t="shared" si="81"/>
        <v>11743350.130524671</v>
      </c>
      <c r="AS171" s="66">
        <f t="shared" si="82"/>
        <v>784800</v>
      </c>
      <c r="AT171" s="45">
        <f t="shared" si="86"/>
        <v>15632539.024694763</v>
      </c>
      <c r="AU171" s="75"/>
    </row>
    <row r="172" spans="2:47" x14ac:dyDescent="0.3">
      <c r="B172" s="41">
        <f t="shared" si="87"/>
        <v>710</v>
      </c>
      <c r="C172" s="8">
        <f t="shared" si="102"/>
        <v>7.1000000000000005</v>
      </c>
      <c r="D172" s="73">
        <f t="shared" si="83"/>
        <v>9.4962500000000016</v>
      </c>
      <c r="E172" s="29">
        <f t="shared" si="105"/>
        <v>2351.7171611913777</v>
      </c>
      <c r="F172" s="29">
        <f t="shared" si="88"/>
        <v>16.561388459094445</v>
      </c>
      <c r="G172" s="29">
        <f t="shared" si="103"/>
        <v>22.150857064038817</v>
      </c>
      <c r="H172" s="17">
        <f t="shared" si="89"/>
        <v>3145.4217030934738</v>
      </c>
      <c r="I172" s="29">
        <f t="shared" si="90"/>
        <v>2.2250485660981263</v>
      </c>
      <c r="J172" s="29">
        <f t="shared" si="84"/>
        <v>20.847057720370078</v>
      </c>
      <c r="K172" s="39">
        <f t="shared" si="91"/>
        <v>1400</v>
      </c>
      <c r="L172" s="49">
        <f t="shared" si="74"/>
        <v>0</v>
      </c>
      <c r="M172" s="48">
        <f t="shared" si="75"/>
        <v>4.2266987561397071</v>
      </c>
      <c r="N172" s="51">
        <f t="shared" si="85"/>
        <v>14.980500609176618</v>
      </c>
      <c r="O172" s="54">
        <f t="shared" si="104"/>
        <v>3.8999999999999995</v>
      </c>
      <c r="P172" s="34">
        <f t="shared" si="92"/>
        <v>1.7671458676442586</v>
      </c>
      <c r="Q172" s="30">
        <f t="shared" si="93"/>
        <v>0</v>
      </c>
      <c r="R172" s="58">
        <f t="shared" si="94"/>
        <v>0</v>
      </c>
      <c r="S172" s="58">
        <f t="shared" si="95"/>
        <v>1110.8127526371711</v>
      </c>
      <c r="T172" s="58">
        <f t="shared" si="76"/>
        <v>100</v>
      </c>
      <c r="U172" s="88" t="str">
        <f>IF(R172=0,"-",FORECAST($C$8,Инклинометрия!$B$2:$B$152,Инклинометрия!$A$2:$A$152))</f>
        <v>-</v>
      </c>
      <c r="V172" s="88" t="str">
        <f>IF(R172=0,"-",FORECAST($C$8-R172,Инклинометрия!$B$2:$B$152,Инклинометрия!$A$2:$A$152))</f>
        <v>-</v>
      </c>
      <c r="W172" s="88">
        <f>IF(R172&gt;0,FORECAST($C$8,Инклинометрия!$B$2:$B$152,Инклинометрия!$A$2:$A$152),IF(AB172=$C$8,"-",FORECAST($C$8-AB172,Инклинометрия!$B$2:$B$152,Инклинометрия!$A$2:$A$152)))</f>
        <v>1055.2721150053126</v>
      </c>
      <c r="X172" s="88">
        <f>IF(S172=0,"-",FORECAST($C$8-(S172+AB172),Инклинометрия!$B$2:$B$152,Инклинометрия!$A$2:$A$152))</f>
        <v>0</v>
      </c>
      <c r="Y172" s="88">
        <f>FORECAST($C$8+T172,Инклинометрия!$B$2:$B$152,Инклинометрия!$A$2:$A$152)</f>
        <v>1425</v>
      </c>
      <c r="Z172" s="88">
        <f>IF(R172=0,FORECAST($C$6-T172,Инклинометрия!$B$2:$B$152,Инклинометрия!$A$2:$A$152),FORECAST($C$8,Инклинометрия!$B$2:$B$152,Инклинометрия!$A$2:$A$152))</f>
        <v>1330</v>
      </c>
      <c r="AA172" s="61">
        <f t="shared" si="77"/>
        <v>1400</v>
      </c>
      <c r="AB172" s="62">
        <f t="shared" si="96"/>
        <v>289.18724736282888</v>
      </c>
      <c r="AC172" s="62">
        <f t="shared" si="78"/>
        <v>0</v>
      </c>
      <c r="AD172" s="65">
        <f>IF(R172=0,FORECAST($C$8,Инклинометрия!$B$2:$B$152,Инклинометрия!$A$2:$A$152),V172)</f>
        <v>1330</v>
      </c>
      <c r="AE172" s="65">
        <f>FORECAST($C$8-(R172+AA172),Инклинометрия!$B$2:$B$152,Инклинометрия!$A$2:$A$152)</f>
        <v>0</v>
      </c>
      <c r="AF172" s="65">
        <f>IF(AB172=0,"-",FORECAST($C$8,Инклинометрия!$B$2:$B$152,Инклинометрия!$A$2:$A$152))</f>
        <v>1330</v>
      </c>
      <c r="AG172" s="65">
        <f>IF(AB172=0,"-",FORECAST($C$8-AB172,Инклинометрия!$B$2:$B$152,Инклинометрия!$A$2:$A$152))</f>
        <v>1055.2721150053126</v>
      </c>
      <c r="AH172" s="65" t="str">
        <f>IF(AC172=0,"-",FORECAST($C$8+AC172,Инклинометрия!$B$2:$B$152,Инклинометрия!$A$2:$A$152))</f>
        <v>-</v>
      </c>
      <c r="AI172" s="89" t="str">
        <f>IF(AC172=0,"-",FORECAST($C$8,Инклинометрия!$B$2:$B$152,Инклинометрия!$A$2:$A$152))</f>
        <v>-</v>
      </c>
      <c r="AJ172" s="28"/>
      <c r="AK172" s="67">
        <f t="shared" si="97"/>
        <v>0</v>
      </c>
      <c r="AL172" s="28">
        <f t="shared" si="98"/>
        <v>0</v>
      </c>
      <c r="AM172" s="28">
        <f t="shared" si="99"/>
        <v>0.1</v>
      </c>
      <c r="AN172" s="26">
        <f t="shared" si="100"/>
        <v>0.1</v>
      </c>
      <c r="AO172" s="87">
        <f t="shared" si="101"/>
        <v>152336.62854148366</v>
      </c>
      <c r="AP172" s="87">
        <f t="shared" si="79"/>
        <v>51011.628541483675</v>
      </c>
      <c r="AQ172" s="66">
        <f t="shared" si="80"/>
        <v>14695380</v>
      </c>
      <c r="AR172" s="66">
        <f t="shared" si="81"/>
        <v>11753170.262089925</v>
      </c>
      <c r="AS172" s="66">
        <f t="shared" si="82"/>
        <v>784800</v>
      </c>
      <c r="AT172" s="45">
        <f t="shared" si="86"/>
        <v>15632516.628541484</v>
      </c>
      <c r="AU172" s="75"/>
    </row>
    <row r="173" spans="2:47" x14ac:dyDescent="0.3">
      <c r="B173" s="41">
        <f t="shared" si="87"/>
        <v>715</v>
      </c>
      <c r="C173" s="8">
        <f t="shared" si="102"/>
        <v>7.15</v>
      </c>
      <c r="D173" s="73">
        <f t="shared" si="83"/>
        <v>9.5631249999999994</v>
      </c>
      <c r="E173" s="29">
        <f t="shared" si="105"/>
        <v>2368.2785496504721</v>
      </c>
      <c r="F173" s="29">
        <f t="shared" si="88"/>
        <v>16.56138845909415</v>
      </c>
      <c r="G173" s="29">
        <f t="shared" si="103"/>
        <v>22.150857064038426</v>
      </c>
      <c r="H173" s="17">
        <f t="shared" si="89"/>
        <v>3167.5725601575123</v>
      </c>
      <c r="I173" s="29">
        <f t="shared" si="90"/>
        <v>2.2250485660981263</v>
      </c>
      <c r="J173" s="29">
        <f t="shared" si="84"/>
        <v>20.847057720369893</v>
      </c>
      <c r="K173" s="39">
        <f t="shared" si="91"/>
        <v>1400</v>
      </c>
      <c r="L173" s="49">
        <f t="shared" si="74"/>
        <v>0</v>
      </c>
      <c r="M173" s="48">
        <f t="shared" si="75"/>
        <v>4.2266987561397071</v>
      </c>
      <c r="N173" s="51">
        <f t="shared" si="85"/>
        <v>14.930500609176617</v>
      </c>
      <c r="O173" s="54">
        <f t="shared" si="104"/>
        <v>3.9499999999999997</v>
      </c>
      <c r="P173" s="34">
        <f t="shared" si="92"/>
        <v>1.7671458676442586</v>
      </c>
      <c r="Q173" s="30">
        <f t="shared" si="93"/>
        <v>0</v>
      </c>
      <c r="R173" s="58">
        <f t="shared" si="94"/>
        <v>0</v>
      </c>
      <c r="S173" s="58">
        <f t="shared" si="95"/>
        <v>1107.1052238248271</v>
      </c>
      <c r="T173" s="58">
        <f t="shared" si="76"/>
        <v>100</v>
      </c>
      <c r="U173" s="88" t="str">
        <f>IF(R173=0,"-",FORECAST($C$8,Инклинометрия!$B$2:$B$152,Инклинометрия!$A$2:$A$152))</f>
        <v>-</v>
      </c>
      <c r="V173" s="88" t="str">
        <f>IF(R173=0,"-",FORECAST($C$8-R173,Инклинометрия!$B$2:$B$152,Инклинометрия!$A$2:$A$152))</f>
        <v>-</v>
      </c>
      <c r="W173" s="88">
        <f>IF(R173&gt;0,FORECAST($C$8,Инклинометрия!$B$2:$B$152,Инклинометрия!$A$2:$A$152),IF(AB173=$C$8,"-",FORECAST($C$8-AB173,Инклинометрия!$B$2:$B$152,Инклинометрия!$A$2:$A$152)))</f>
        <v>1051.7499626335857</v>
      </c>
      <c r="X173" s="88">
        <f>IF(S173=0,"-",FORECAST($C$8-(S173+AB173),Инклинометрия!$B$2:$B$152,Инклинометрия!$A$2:$A$152))</f>
        <v>0</v>
      </c>
      <c r="Y173" s="88">
        <f>FORECAST($C$8+T173,Инклинометрия!$B$2:$B$152,Инклинометрия!$A$2:$A$152)</f>
        <v>1425</v>
      </c>
      <c r="Z173" s="88">
        <f>IF(R173=0,FORECAST($C$6-T173,Инклинометрия!$B$2:$B$152,Инклинометрия!$A$2:$A$152),FORECAST($C$8,Инклинометрия!$B$2:$B$152,Инклинометрия!$A$2:$A$152))</f>
        <v>1330</v>
      </c>
      <c r="AA173" s="61">
        <f t="shared" si="77"/>
        <v>1400</v>
      </c>
      <c r="AB173" s="62">
        <f t="shared" si="96"/>
        <v>292.89477617517286</v>
      </c>
      <c r="AC173" s="62">
        <f t="shared" si="78"/>
        <v>0</v>
      </c>
      <c r="AD173" s="65">
        <f>IF(R173=0,FORECAST($C$8,Инклинометрия!$B$2:$B$152,Инклинометрия!$A$2:$A$152),V173)</f>
        <v>1330</v>
      </c>
      <c r="AE173" s="65">
        <f>FORECAST($C$8-(R173+AA173),Инклинометрия!$B$2:$B$152,Инклинометрия!$A$2:$A$152)</f>
        <v>0</v>
      </c>
      <c r="AF173" s="65">
        <f>IF(AB173=0,"-",FORECAST($C$8,Инклинометрия!$B$2:$B$152,Инклинометрия!$A$2:$A$152))</f>
        <v>1330</v>
      </c>
      <c r="AG173" s="65">
        <f>IF(AB173=0,"-",FORECAST($C$8-AB173,Инклинометрия!$B$2:$B$152,Инклинометрия!$A$2:$A$152))</f>
        <v>1051.7499626335857</v>
      </c>
      <c r="AH173" s="65" t="str">
        <f>IF(AC173=0,"-",FORECAST($C$8+AC173,Инклинометрия!$B$2:$B$152,Инклинометрия!$A$2:$A$152))</f>
        <v>-</v>
      </c>
      <c r="AI173" s="89" t="str">
        <f>IF(AC173=0,"-",FORECAST($C$8,Инклинометрия!$B$2:$B$152,Инклинометрия!$A$2:$A$152))</f>
        <v>-</v>
      </c>
      <c r="AJ173" s="28"/>
      <c r="AK173" s="67">
        <f t="shared" si="97"/>
        <v>0</v>
      </c>
      <c r="AL173" s="28">
        <f t="shared" si="98"/>
        <v>0</v>
      </c>
      <c r="AM173" s="28">
        <f t="shared" si="99"/>
        <v>0.1</v>
      </c>
      <c r="AN173" s="26">
        <f t="shared" si="100"/>
        <v>0.1</v>
      </c>
      <c r="AO173" s="87">
        <f t="shared" si="101"/>
        <v>152314.2323882035</v>
      </c>
      <c r="AP173" s="87">
        <f t="shared" si="79"/>
        <v>50989.232388203498</v>
      </c>
      <c r="AQ173" s="66">
        <f t="shared" si="80"/>
        <v>14695380</v>
      </c>
      <c r="AR173" s="66">
        <f t="shared" si="81"/>
        <v>11762990.393655183</v>
      </c>
      <c r="AS173" s="66">
        <f t="shared" si="82"/>
        <v>784800</v>
      </c>
      <c r="AT173" s="45">
        <f t="shared" si="86"/>
        <v>15632494.232388204</v>
      </c>
      <c r="AU173" s="75"/>
    </row>
    <row r="174" spans="2:47" x14ac:dyDescent="0.3">
      <c r="B174" s="41">
        <f t="shared" si="87"/>
        <v>720</v>
      </c>
      <c r="C174" s="8">
        <f t="shared" si="102"/>
        <v>7.2</v>
      </c>
      <c r="D174" s="73">
        <f t="shared" si="83"/>
        <v>9.6300000000000008</v>
      </c>
      <c r="E174" s="29">
        <f t="shared" si="105"/>
        <v>2384.839938109566</v>
      </c>
      <c r="F174" s="29">
        <f t="shared" si="88"/>
        <v>16.56138845909415</v>
      </c>
      <c r="G174" s="29">
        <f t="shared" si="103"/>
        <v>22.150857064038426</v>
      </c>
      <c r="H174" s="17">
        <f t="shared" si="89"/>
        <v>3189.7234172215508</v>
      </c>
      <c r="I174" s="29">
        <f t="shared" si="90"/>
        <v>2.2250485660981263</v>
      </c>
      <c r="J174" s="29">
        <f t="shared" si="84"/>
        <v>20.847057720369893</v>
      </c>
      <c r="K174" s="39">
        <f t="shared" si="91"/>
        <v>1400</v>
      </c>
      <c r="L174" s="49">
        <f t="shared" si="74"/>
        <v>0</v>
      </c>
      <c r="M174" s="48">
        <f t="shared" si="75"/>
        <v>4.2266987561397071</v>
      </c>
      <c r="N174" s="51">
        <f t="shared" si="85"/>
        <v>14.880500609176616</v>
      </c>
      <c r="O174" s="54">
        <f t="shared" si="104"/>
        <v>4</v>
      </c>
      <c r="P174" s="34">
        <f t="shared" si="92"/>
        <v>1.7671458676442586</v>
      </c>
      <c r="Q174" s="30">
        <f t="shared" si="93"/>
        <v>0</v>
      </c>
      <c r="R174" s="58">
        <f t="shared" si="94"/>
        <v>0</v>
      </c>
      <c r="S174" s="58">
        <f t="shared" si="95"/>
        <v>1103.3976950124832</v>
      </c>
      <c r="T174" s="58">
        <f t="shared" si="76"/>
        <v>100</v>
      </c>
      <c r="U174" s="88" t="str">
        <f>IF(R174=0,"-",FORECAST($C$8,Инклинометрия!$B$2:$B$152,Инклинометрия!$A$2:$A$152))</f>
        <v>-</v>
      </c>
      <c r="V174" s="88" t="str">
        <f>IF(R174=0,"-",FORECAST($C$8-R174,Инклинометрия!$B$2:$B$152,Инклинометрия!$A$2:$A$152))</f>
        <v>-</v>
      </c>
      <c r="W174" s="88">
        <f>IF(R174&gt;0,FORECAST($C$8,Инклинометрия!$B$2:$B$152,Инклинометрия!$A$2:$A$152),IF(AB174=$C$8,"-",FORECAST($C$8-AB174,Инклинометрия!$B$2:$B$152,Инклинометрия!$A$2:$A$152)))</f>
        <v>1048.2278102618588</v>
      </c>
      <c r="X174" s="88">
        <f>IF(S174=0,"-",FORECAST($C$8-(S174+AB174),Инклинометрия!$B$2:$B$152,Инклинометрия!$A$2:$A$152))</f>
        <v>0</v>
      </c>
      <c r="Y174" s="88">
        <f>FORECAST($C$8+T174,Инклинометрия!$B$2:$B$152,Инклинометрия!$A$2:$A$152)</f>
        <v>1425</v>
      </c>
      <c r="Z174" s="88">
        <f>IF(R174=0,FORECAST($C$6-T174,Инклинометрия!$B$2:$B$152,Инклинометрия!$A$2:$A$152),FORECAST($C$8,Инклинометрия!$B$2:$B$152,Инклинометрия!$A$2:$A$152))</f>
        <v>1330</v>
      </c>
      <c r="AA174" s="61">
        <f t="shared" si="77"/>
        <v>1400</v>
      </c>
      <c r="AB174" s="62">
        <f t="shared" si="96"/>
        <v>296.60230498751685</v>
      </c>
      <c r="AC174" s="62">
        <f t="shared" si="78"/>
        <v>0</v>
      </c>
      <c r="AD174" s="65">
        <f>IF(R174=0,FORECAST($C$8,Инклинометрия!$B$2:$B$152,Инклинометрия!$A$2:$A$152),V174)</f>
        <v>1330</v>
      </c>
      <c r="AE174" s="65">
        <f>FORECAST($C$8-(R174+AA174),Инклинометрия!$B$2:$B$152,Инклинометрия!$A$2:$A$152)</f>
        <v>0</v>
      </c>
      <c r="AF174" s="65">
        <f>IF(AB174=0,"-",FORECAST($C$8,Инклинометрия!$B$2:$B$152,Инклинометрия!$A$2:$A$152))</f>
        <v>1330</v>
      </c>
      <c r="AG174" s="65">
        <f>IF(AB174=0,"-",FORECAST($C$8-AB174,Инклинометрия!$B$2:$B$152,Инклинометрия!$A$2:$A$152))</f>
        <v>1048.2278102618588</v>
      </c>
      <c r="AH174" s="65" t="str">
        <f>IF(AC174=0,"-",FORECAST($C$8+AC174,Инклинометрия!$B$2:$B$152,Инклинометрия!$A$2:$A$152))</f>
        <v>-</v>
      </c>
      <c r="AI174" s="89" t="str">
        <f>IF(AC174=0,"-",FORECAST($C$8,Инклинометрия!$B$2:$B$152,Инклинометрия!$A$2:$A$152))</f>
        <v>-</v>
      </c>
      <c r="AJ174" s="28"/>
      <c r="AK174" s="67">
        <f t="shared" si="97"/>
        <v>0</v>
      </c>
      <c r="AL174" s="28">
        <f t="shared" si="98"/>
        <v>0</v>
      </c>
      <c r="AM174" s="28">
        <f t="shared" si="99"/>
        <v>0.1</v>
      </c>
      <c r="AN174" s="26">
        <f t="shared" si="100"/>
        <v>0.1</v>
      </c>
      <c r="AO174" s="87">
        <f t="shared" si="101"/>
        <v>152291.83623492334</v>
      </c>
      <c r="AP174" s="87">
        <f t="shared" si="79"/>
        <v>50966.836234923321</v>
      </c>
      <c r="AQ174" s="66">
        <f t="shared" si="80"/>
        <v>14695380</v>
      </c>
      <c r="AR174" s="66">
        <f t="shared" si="81"/>
        <v>11772810.525220437</v>
      </c>
      <c r="AS174" s="66">
        <f t="shared" si="82"/>
        <v>784800</v>
      </c>
      <c r="AT174" s="45">
        <f t="shared" si="86"/>
        <v>15632471.836234923</v>
      </c>
      <c r="AU174" s="75"/>
    </row>
    <row r="175" spans="2:47" x14ac:dyDescent="0.3">
      <c r="B175" s="41">
        <f t="shared" si="87"/>
        <v>725</v>
      </c>
      <c r="C175" s="8">
        <f t="shared" si="102"/>
        <v>7.25</v>
      </c>
      <c r="D175" s="73">
        <f t="shared" si="83"/>
        <v>9.6968750000000004</v>
      </c>
      <c r="E175" s="29">
        <f t="shared" si="105"/>
        <v>2401.4013265686604</v>
      </c>
      <c r="F175" s="29">
        <f t="shared" si="88"/>
        <v>16.56138845909415</v>
      </c>
      <c r="G175" s="29">
        <f t="shared" si="103"/>
        <v>22.150857064038426</v>
      </c>
      <c r="H175" s="17">
        <f t="shared" si="89"/>
        <v>3211.8742742855893</v>
      </c>
      <c r="I175" s="29">
        <f t="shared" si="90"/>
        <v>2.2250485660981263</v>
      </c>
      <c r="J175" s="29">
        <f t="shared" si="84"/>
        <v>20.847057720369893</v>
      </c>
      <c r="K175" s="39">
        <f t="shared" si="91"/>
        <v>1400</v>
      </c>
      <c r="L175" s="49">
        <f t="shared" si="74"/>
        <v>0</v>
      </c>
      <c r="M175" s="48">
        <f t="shared" si="75"/>
        <v>4.2266987561397071</v>
      </c>
      <c r="N175" s="51">
        <f t="shared" si="85"/>
        <v>14.830500609176616</v>
      </c>
      <c r="O175" s="54">
        <f t="shared" si="104"/>
        <v>4.0500000000000007</v>
      </c>
      <c r="P175" s="34">
        <f t="shared" si="92"/>
        <v>1.7671458676442586</v>
      </c>
      <c r="Q175" s="30">
        <f t="shared" si="93"/>
        <v>0</v>
      </c>
      <c r="R175" s="58">
        <f t="shared" si="94"/>
        <v>0</v>
      </c>
      <c r="S175" s="58">
        <f t="shared" si="95"/>
        <v>1099.6901662001392</v>
      </c>
      <c r="T175" s="58">
        <f t="shared" si="76"/>
        <v>100</v>
      </c>
      <c r="U175" s="88" t="str">
        <f>IF(R175=0,"-",FORECAST($C$8,Инклинометрия!$B$2:$B$152,Инклинометрия!$A$2:$A$152))</f>
        <v>-</v>
      </c>
      <c r="V175" s="88" t="str">
        <f>IF(R175=0,"-",FORECAST($C$8-R175,Инклинометрия!$B$2:$B$152,Инклинометрия!$A$2:$A$152))</f>
        <v>-</v>
      </c>
      <c r="W175" s="88">
        <f>IF(R175&gt;0,FORECAST($C$8,Инклинометрия!$B$2:$B$152,Инклинометрия!$A$2:$A$152),IF(AB175=$C$8,"-",FORECAST($C$8-AB175,Инклинометрия!$B$2:$B$152,Инклинометрия!$A$2:$A$152)))</f>
        <v>1044.7056578901322</v>
      </c>
      <c r="X175" s="88">
        <f>IF(S175=0,"-",FORECAST($C$8-(S175+AB175),Инклинометрия!$B$2:$B$152,Инклинометрия!$A$2:$A$152))</f>
        <v>0</v>
      </c>
      <c r="Y175" s="88">
        <f>FORECAST($C$8+T175,Инклинометрия!$B$2:$B$152,Инклинометрия!$A$2:$A$152)</f>
        <v>1425</v>
      </c>
      <c r="Z175" s="88">
        <f>IF(R175=0,FORECAST($C$6-T175,Инклинометрия!$B$2:$B$152,Инклинометрия!$A$2:$A$152),FORECAST($C$8,Инклинометрия!$B$2:$B$152,Инклинометрия!$A$2:$A$152))</f>
        <v>1330</v>
      </c>
      <c r="AA175" s="61">
        <f t="shared" si="77"/>
        <v>1400</v>
      </c>
      <c r="AB175" s="62">
        <f t="shared" si="96"/>
        <v>300.30983379986083</v>
      </c>
      <c r="AC175" s="62">
        <f t="shared" si="78"/>
        <v>0</v>
      </c>
      <c r="AD175" s="65">
        <f>IF(R175=0,FORECAST($C$8,Инклинометрия!$B$2:$B$152,Инклинометрия!$A$2:$A$152),V175)</f>
        <v>1330</v>
      </c>
      <c r="AE175" s="65">
        <f>FORECAST($C$8-(R175+AA175),Инклинометрия!$B$2:$B$152,Инклинометрия!$A$2:$A$152)</f>
        <v>0</v>
      </c>
      <c r="AF175" s="65">
        <f>IF(AB175=0,"-",FORECAST($C$8,Инклинометрия!$B$2:$B$152,Инклинометрия!$A$2:$A$152))</f>
        <v>1330</v>
      </c>
      <c r="AG175" s="65">
        <f>IF(AB175=0,"-",FORECAST($C$8-AB175,Инклинометрия!$B$2:$B$152,Инклинометрия!$A$2:$A$152))</f>
        <v>1044.7056578901322</v>
      </c>
      <c r="AH175" s="65" t="str">
        <f>IF(AC175=0,"-",FORECAST($C$8+AC175,Инклинометрия!$B$2:$B$152,Инклинометрия!$A$2:$A$152))</f>
        <v>-</v>
      </c>
      <c r="AI175" s="89" t="str">
        <f>IF(AC175=0,"-",FORECAST($C$8,Инклинометрия!$B$2:$B$152,Инклинометрия!$A$2:$A$152))</f>
        <v>-</v>
      </c>
      <c r="AJ175" s="28"/>
      <c r="AK175" s="67">
        <f t="shared" si="97"/>
        <v>0</v>
      </c>
      <c r="AL175" s="28">
        <f t="shared" si="98"/>
        <v>0</v>
      </c>
      <c r="AM175" s="28">
        <f t="shared" si="99"/>
        <v>0.1</v>
      </c>
      <c r="AN175" s="26">
        <f t="shared" si="100"/>
        <v>0.1</v>
      </c>
      <c r="AO175" s="87">
        <f t="shared" si="101"/>
        <v>152269.44008164314</v>
      </c>
      <c r="AP175" s="87">
        <f t="shared" si="79"/>
        <v>50944.440081643144</v>
      </c>
      <c r="AQ175" s="66">
        <f t="shared" si="80"/>
        <v>14695380</v>
      </c>
      <c r="AR175" s="66">
        <f t="shared" si="81"/>
        <v>11782630.656785693</v>
      </c>
      <c r="AS175" s="66">
        <f t="shared" si="82"/>
        <v>784800</v>
      </c>
      <c r="AT175" s="45">
        <f t="shared" si="86"/>
        <v>15632449.440081643</v>
      </c>
      <c r="AU175" s="75"/>
    </row>
    <row r="176" spans="2:47" x14ac:dyDescent="0.3">
      <c r="B176" s="41">
        <f t="shared" si="87"/>
        <v>730</v>
      </c>
      <c r="C176" s="8">
        <f t="shared" si="102"/>
        <v>7.3</v>
      </c>
      <c r="D176" s="73">
        <f t="shared" si="83"/>
        <v>9.7637499999999999</v>
      </c>
      <c r="E176" s="29">
        <f t="shared" si="105"/>
        <v>2417.9627150277543</v>
      </c>
      <c r="F176" s="29">
        <f t="shared" si="88"/>
        <v>16.56138845909415</v>
      </c>
      <c r="G176" s="29">
        <f t="shared" si="103"/>
        <v>22.150857064038426</v>
      </c>
      <c r="H176" s="17">
        <f t="shared" si="89"/>
        <v>3234.0251313496278</v>
      </c>
      <c r="I176" s="29">
        <f t="shared" si="90"/>
        <v>2.2250485660981263</v>
      </c>
      <c r="J176" s="29">
        <f t="shared" si="84"/>
        <v>20.847057720369893</v>
      </c>
      <c r="K176" s="39">
        <f t="shared" si="91"/>
        <v>1400</v>
      </c>
      <c r="L176" s="49">
        <f t="shared" si="74"/>
        <v>0</v>
      </c>
      <c r="M176" s="48">
        <f t="shared" si="75"/>
        <v>4.2266987561397071</v>
      </c>
      <c r="N176" s="51">
        <f t="shared" si="85"/>
        <v>14.780500609176617</v>
      </c>
      <c r="O176" s="54">
        <f t="shared" si="104"/>
        <v>4.1000000000000005</v>
      </c>
      <c r="P176" s="34">
        <f t="shared" si="92"/>
        <v>1.7671458676442586</v>
      </c>
      <c r="Q176" s="30">
        <f t="shared" si="93"/>
        <v>0</v>
      </c>
      <c r="R176" s="58">
        <f t="shared" si="94"/>
        <v>0</v>
      </c>
      <c r="S176" s="58">
        <f t="shared" si="95"/>
        <v>1095.9826373877952</v>
      </c>
      <c r="T176" s="58">
        <f t="shared" si="76"/>
        <v>100</v>
      </c>
      <c r="U176" s="88" t="str">
        <f>IF(R176=0,"-",FORECAST($C$8,Инклинометрия!$B$2:$B$152,Инклинометрия!$A$2:$A$152))</f>
        <v>-</v>
      </c>
      <c r="V176" s="88" t="str">
        <f>IF(R176=0,"-",FORECAST($C$8-R176,Инклинометрия!$B$2:$B$152,Инклинометрия!$A$2:$A$152))</f>
        <v>-</v>
      </c>
      <c r="W176" s="88">
        <f>IF(R176&gt;0,FORECAST($C$8,Инклинометрия!$B$2:$B$152,Инклинометрия!$A$2:$A$152),IF(AB176=$C$8,"-",FORECAST($C$8-AB176,Инклинометрия!$B$2:$B$152,Инклинометрия!$A$2:$A$152)))</f>
        <v>1041.1835055184054</v>
      </c>
      <c r="X176" s="88">
        <f>IF(S176=0,"-",FORECAST($C$8-(S176+AB176),Инклинометрия!$B$2:$B$152,Инклинометрия!$A$2:$A$152))</f>
        <v>0</v>
      </c>
      <c r="Y176" s="88">
        <f>FORECAST($C$8+T176,Инклинометрия!$B$2:$B$152,Инклинометрия!$A$2:$A$152)</f>
        <v>1425</v>
      </c>
      <c r="Z176" s="88">
        <f>IF(R176=0,FORECAST($C$6-T176,Инклинометрия!$B$2:$B$152,Инклинометрия!$A$2:$A$152),FORECAST($C$8,Инклинометрия!$B$2:$B$152,Инклинометрия!$A$2:$A$152))</f>
        <v>1330</v>
      </c>
      <c r="AA176" s="61">
        <f t="shared" si="77"/>
        <v>1400</v>
      </c>
      <c r="AB176" s="62">
        <f t="shared" si="96"/>
        <v>304.01736261220481</v>
      </c>
      <c r="AC176" s="62">
        <f t="shared" si="78"/>
        <v>0</v>
      </c>
      <c r="AD176" s="65">
        <f>IF(R176=0,FORECAST($C$8,Инклинометрия!$B$2:$B$152,Инклинометрия!$A$2:$A$152),V176)</f>
        <v>1330</v>
      </c>
      <c r="AE176" s="65">
        <f>FORECAST($C$8-(R176+AA176),Инклинометрия!$B$2:$B$152,Инклинометрия!$A$2:$A$152)</f>
        <v>0</v>
      </c>
      <c r="AF176" s="65">
        <f>IF(AB176=0,"-",FORECAST($C$8,Инклинометрия!$B$2:$B$152,Инклинометрия!$A$2:$A$152))</f>
        <v>1330</v>
      </c>
      <c r="AG176" s="65">
        <f>IF(AB176=0,"-",FORECAST($C$8-AB176,Инклинометрия!$B$2:$B$152,Инклинометрия!$A$2:$A$152))</f>
        <v>1041.1835055184054</v>
      </c>
      <c r="AH176" s="65" t="str">
        <f>IF(AC176=0,"-",FORECAST($C$8+AC176,Инклинометрия!$B$2:$B$152,Инклинометрия!$A$2:$A$152))</f>
        <v>-</v>
      </c>
      <c r="AI176" s="89" t="str">
        <f>IF(AC176=0,"-",FORECAST($C$8,Инклинометрия!$B$2:$B$152,Инклинометрия!$A$2:$A$152))</f>
        <v>-</v>
      </c>
      <c r="AJ176" s="28"/>
      <c r="AK176" s="67">
        <f t="shared" si="97"/>
        <v>0</v>
      </c>
      <c r="AL176" s="28">
        <f t="shared" si="98"/>
        <v>0</v>
      </c>
      <c r="AM176" s="28">
        <f t="shared" si="99"/>
        <v>0.1</v>
      </c>
      <c r="AN176" s="26">
        <f t="shared" si="100"/>
        <v>0.1</v>
      </c>
      <c r="AO176" s="87">
        <f t="shared" si="101"/>
        <v>152247.04392836295</v>
      </c>
      <c r="AP176" s="87">
        <f t="shared" si="79"/>
        <v>50922.043928362968</v>
      </c>
      <c r="AQ176" s="66">
        <f t="shared" si="80"/>
        <v>14695380</v>
      </c>
      <c r="AR176" s="66">
        <f t="shared" si="81"/>
        <v>11792450.788350947</v>
      </c>
      <c r="AS176" s="66">
        <f t="shared" si="82"/>
        <v>784800</v>
      </c>
      <c r="AT176" s="45">
        <f t="shared" si="86"/>
        <v>15632427.043928362</v>
      </c>
      <c r="AU176" s="75"/>
    </row>
    <row r="177" spans="2:47" x14ac:dyDescent="0.3">
      <c r="B177" s="41">
        <f t="shared" si="87"/>
        <v>735</v>
      </c>
      <c r="C177" s="8">
        <f t="shared" si="102"/>
        <v>7.3500000000000005</v>
      </c>
      <c r="D177" s="73">
        <f t="shared" si="83"/>
        <v>9.8306250000000013</v>
      </c>
      <c r="E177" s="29">
        <f t="shared" si="105"/>
        <v>2434.5241034868491</v>
      </c>
      <c r="F177" s="29">
        <f t="shared" si="88"/>
        <v>16.561388459094445</v>
      </c>
      <c r="G177" s="29">
        <f t="shared" si="103"/>
        <v>22.150857064038817</v>
      </c>
      <c r="H177" s="17">
        <f t="shared" si="89"/>
        <v>3256.1759884136668</v>
      </c>
      <c r="I177" s="29">
        <f t="shared" si="90"/>
        <v>2.2250485660981263</v>
      </c>
      <c r="J177" s="29">
        <f t="shared" si="84"/>
        <v>20.847057720370078</v>
      </c>
      <c r="K177" s="39">
        <f t="shared" si="91"/>
        <v>1400</v>
      </c>
      <c r="L177" s="49">
        <f t="shared" si="74"/>
        <v>0</v>
      </c>
      <c r="M177" s="48">
        <f t="shared" si="75"/>
        <v>4.2266987561397071</v>
      </c>
      <c r="N177" s="51">
        <f t="shared" si="85"/>
        <v>14.730500609176616</v>
      </c>
      <c r="O177" s="54">
        <f t="shared" si="104"/>
        <v>4.1500000000000012</v>
      </c>
      <c r="P177" s="34">
        <f t="shared" si="92"/>
        <v>1.7671458676442586</v>
      </c>
      <c r="Q177" s="30">
        <f t="shared" si="93"/>
        <v>0</v>
      </c>
      <c r="R177" s="58">
        <f t="shared" si="94"/>
        <v>0</v>
      </c>
      <c r="S177" s="58">
        <f t="shared" si="95"/>
        <v>1092.2751085754512</v>
      </c>
      <c r="T177" s="58">
        <f t="shared" si="76"/>
        <v>100</v>
      </c>
      <c r="U177" s="88" t="str">
        <f>IF(R177=0,"-",FORECAST($C$8,Инклинометрия!$B$2:$B$152,Инклинометрия!$A$2:$A$152))</f>
        <v>-</v>
      </c>
      <c r="V177" s="88" t="str">
        <f>IF(R177=0,"-",FORECAST($C$8-R177,Инклинометрия!$B$2:$B$152,Инклинометрия!$A$2:$A$152))</f>
        <v>-</v>
      </c>
      <c r="W177" s="88">
        <f>IF(R177&gt;0,FORECAST($C$8,Инклинометрия!$B$2:$B$152,Инклинометрия!$A$2:$A$152),IF(AB177=$C$8,"-",FORECAST($C$8-AB177,Инклинометрия!$B$2:$B$152,Инклинометрия!$A$2:$A$152)))</f>
        <v>1037.6613531466785</v>
      </c>
      <c r="X177" s="88">
        <f>IF(S177=0,"-",FORECAST($C$8-(S177+AB177),Инклинометрия!$B$2:$B$152,Инклинометрия!$A$2:$A$152))</f>
        <v>0</v>
      </c>
      <c r="Y177" s="88">
        <f>FORECAST($C$8+T177,Инклинометрия!$B$2:$B$152,Инклинометрия!$A$2:$A$152)</f>
        <v>1425</v>
      </c>
      <c r="Z177" s="88">
        <f>IF(R177=0,FORECAST($C$6-T177,Инклинометрия!$B$2:$B$152,Инклинометрия!$A$2:$A$152),FORECAST($C$8,Инклинометрия!$B$2:$B$152,Инклинометрия!$A$2:$A$152))</f>
        <v>1330</v>
      </c>
      <c r="AA177" s="61">
        <f t="shared" si="77"/>
        <v>1400</v>
      </c>
      <c r="AB177" s="62">
        <f t="shared" si="96"/>
        <v>307.72489142454879</v>
      </c>
      <c r="AC177" s="62">
        <f t="shared" si="78"/>
        <v>0</v>
      </c>
      <c r="AD177" s="65">
        <f>IF(R177=0,FORECAST($C$8,Инклинометрия!$B$2:$B$152,Инклинометрия!$A$2:$A$152),V177)</f>
        <v>1330</v>
      </c>
      <c r="AE177" s="65">
        <f>FORECAST($C$8-(R177+AA177),Инклинометрия!$B$2:$B$152,Инклинометрия!$A$2:$A$152)</f>
        <v>0</v>
      </c>
      <c r="AF177" s="65">
        <f>IF(AB177=0,"-",FORECAST($C$8,Инклинометрия!$B$2:$B$152,Инклинометрия!$A$2:$A$152))</f>
        <v>1330</v>
      </c>
      <c r="AG177" s="65">
        <f>IF(AB177=0,"-",FORECAST($C$8-AB177,Инклинометрия!$B$2:$B$152,Инклинометрия!$A$2:$A$152))</f>
        <v>1037.6613531466785</v>
      </c>
      <c r="AH177" s="65" t="str">
        <f>IF(AC177=0,"-",FORECAST($C$8+AC177,Инклинометрия!$B$2:$B$152,Инклинометрия!$A$2:$A$152))</f>
        <v>-</v>
      </c>
      <c r="AI177" s="89" t="str">
        <f>IF(AC177=0,"-",FORECAST($C$8,Инклинометрия!$B$2:$B$152,Инклинометрия!$A$2:$A$152))</f>
        <v>-</v>
      </c>
      <c r="AJ177" s="28"/>
      <c r="AK177" s="67">
        <f t="shared" si="97"/>
        <v>0</v>
      </c>
      <c r="AL177" s="28">
        <f t="shared" si="98"/>
        <v>0</v>
      </c>
      <c r="AM177" s="28">
        <f t="shared" si="99"/>
        <v>0.1</v>
      </c>
      <c r="AN177" s="26">
        <f t="shared" si="100"/>
        <v>0.1</v>
      </c>
      <c r="AO177" s="87">
        <f t="shared" si="101"/>
        <v>152224.64777508279</v>
      </c>
      <c r="AP177" s="87">
        <f t="shared" si="79"/>
        <v>50899.647775082791</v>
      </c>
      <c r="AQ177" s="66">
        <f t="shared" si="80"/>
        <v>14695380</v>
      </c>
      <c r="AR177" s="66">
        <f t="shared" si="81"/>
        <v>11802270.919916203</v>
      </c>
      <c r="AS177" s="66">
        <f t="shared" si="82"/>
        <v>784800</v>
      </c>
      <c r="AT177" s="45">
        <f t="shared" si="86"/>
        <v>15632404.647775082</v>
      </c>
      <c r="AU177" s="75"/>
    </row>
    <row r="178" spans="2:47" x14ac:dyDescent="0.3">
      <c r="B178" s="41">
        <f t="shared" si="87"/>
        <v>740</v>
      </c>
      <c r="C178" s="8">
        <f t="shared" si="102"/>
        <v>7.4</v>
      </c>
      <c r="D178" s="73">
        <f t="shared" si="83"/>
        <v>9.8975000000000009</v>
      </c>
      <c r="E178" s="29">
        <f t="shared" si="105"/>
        <v>2451.0854919459434</v>
      </c>
      <c r="F178" s="29">
        <f t="shared" si="88"/>
        <v>16.56138845909415</v>
      </c>
      <c r="G178" s="29">
        <f t="shared" si="103"/>
        <v>22.150857064038426</v>
      </c>
      <c r="H178" s="17">
        <f t="shared" si="89"/>
        <v>3278.3268454777053</v>
      </c>
      <c r="I178" s="29">
        <f t="shared" si="90"/>
        <v>2.2250485660981263</v>
      </c>
      <c r="J178" s="29">
        <f t="shared" si="84"/>
        <v>20.847057720369893</v>
      </c>
      <c r="K178" s="39">
        <f t="shared" si="91"/>
        <v>1400</v>
      </c>
      <c r="L178" s="49">
        <f t="shared" si="74"/>
        <v>0</v>
      </c>
      <c r="M178" s="48">
        <f t="shared" si="75"/>
        <v>4.2266987561397071</v>
      </c>
      <c r="N178" s="51">
        <f t="shared" si="85"/>
        <v>14.680500609176615</v>
      </c>
      <c r="O178" s="54">
        <f t="shared" si="104"/>
        <v>4.2000000000000011</v>
      </c>
      <c r="P178" s="34">
        <f t="shared" si="92"/>
        <v>1.7671458676442586</v>
      </c>
      <c r="Q178" s="30">
        <f t="shared" si="93"/>
        <v>0</v>
      </c>
      <c r="R178" s="58">
        <f t="shared" si="94"/>
        <v>0</v>
      </c>
      <c r="S178" s="58">
        <f t="shared" si="95"/>
        <v>1088.5675797631072</v>
      </c>
      <c r="T178" s="58">
        <f t="shared" si="76"/>
        <v>100</v>
      </c>
      <c r="U178" s="88" t="str">
        <f>IF(R178=0,"-",FORECAST($C$8,Инклинометрия!$B$2:$B$152,Инклинометрия!$A$2:$A$152))</f>
        <v>-</v>
      </c>
      <c r="V178" s="88" t="str">
        <f>IF(R178=0,"-",FORECAST($C$8-R178,Инклинометрия!$B$2:$B$152,Инклинометрия!$A$2:$A$152))</f>
        <v>-</v>
      </c>
      <c r="W178" s="88">
        <f>IF(R178&gt;0,FORECAST($C$8,Инклинометрия!$B$2:$B$152,Инклинометрия!$A$2:$A$152),IF(AB178=$C$8,"-",FORECAST($C$8-AB178,Инклинометрия!$B$2:$B$152,Инклинометрия!$A$2:$A$152)))</f>
        <v>1034.1392007749519</v>
      </c>
      <c r="X178" s="88">
        <f>IF(S178=0,"-",FORECAST($C$8-(S178+AB178),Инклинометрия!$B$2:$B$152,Инклинометрия!$A$2:$A$152))</f>
        <v>0</v>
      </c>
      <c r="Y178" s="88">
        <f>FORECAST($C$8+T178,Инклинометрия!$B$2:$B$152,Инклинометрия!$A$2:$A$152)</f>
        <v>1425</v>
      </c>
      <c r="Z178" s="88">
        <f>IF(R178=0,FORECAST($C$6-T178,Инклинометрия!$B$2:$B$152,Инклинометрия!$A$2:$A$152),FORECAST($C$8,Инклинометрия!$B$2:$B$152,Инклинометрия!$A$2:$A$152))</f>
        <v>1330</v>
      </c>
      <c r="AA178" s="61">
        <f t="shared" si="77"/>
        <v>1400</v>
      </c>
      <c r="AB178" s="62">
        <f t="shared" si="96"/>
        <v>311.43242023689277</v>
      </c>
      <c r="AC178" s="62">
        <f t="shared" si="78"/>
        <v>0</v>
      </c>
      <c r="AD178" s="65">
        <f>IF(R178=0,FORECAST($C$8,Инклинометрия!$B$2:$B$152,Инклинометрия!$A$2:$A$152),V178)</f>
        <v>1330</v>
      </c>
      <c r="AE178" s="65">
        <f>FORECAST($C$8-(R178+AA178),Инклинометрия!$B$2:$B$152,Инклинометрия!$A$2:$A$152)</f>
        <v>0</v>
      </c>
      <c r="AF178" s="65">
        <f>IF(AB178=0,"-",FORECAST($C$8,Инклинометрия!$B$2:$B$152,Инклинометрия!$A$2:$A$152))</f>
        <v>1330</v>
      </c>
      <c r="AG178" s="65">
        <f>IF(AB178=0,"-",FORECAST($C$8-AB178,Инклинометрия!$B$2:$B$152,Инклинометрия!$A$2:$A$152))</f>
        <v>1034.1392007749519</v>
      </c>
      <c r="AH178" s="65" t="str">
        <f>IF(AC178=0,"-",FORECAST($C$8+AC178,Инклинометрия!$B$2:$B$152,Инклинометрия!$A$2:$A$152))</f>
        <v>-</v>
      </c>
      <c r="AI178" s="89" t="str">
        <f>IF(AC178=0,"-",FORECAST($C$8,Инклинометрия!$B$2:$B$152,Инклинометрия!$A$2:$A$152))</f>
        <v>-</v>
      </c>
      <c r="AJ178" s="28"/>
      <c r="AK178" s="67">
        <f t="shared" si="97"/>
        <v>0</v>
      </c>
      <c r="AL178" s="28">
        <f t="shared" si="98"/>
        <v>0</v>
      </c>
      <c r="AM178" s="28">
        <f t="shared" si="99"/>
        <v>0.1</v>
      </c>
      <c r="AN178" s="26">
        <f t="shared" si="100"/>
        <v>0.1</v>
      </c>
      <c r="AO178" s="87">
        <f t="shared" si="101"/>
        <v>152202.25162180263</v>
      </c>
      <c r="AP178" s="87">
        <f t="shared" si="79"/>
        <v>50877.251621802614</v>
      </c>
      <c r="AQ178" s="66">
        <f t="shared" si="80"/>
        <v>14695380</v>
      </c>
      <c r="AR178" s="66">
        <f t="shared" si="81"/>
        <v>11812091.051481457</v>
      </c>
      <c r="AS178" s="66">
        <f t="shared" si="82"/>
        <v>784800</v>
      </c>
      <c r="AT178" s="45">
        <f t="shared" si="86"/>
        <v>15632382.251621803</v>
      </c>
      <c r="AU178" s="75"/>
    </row>
    <row r="179" spans="2:47" x14ac:dyDescent="0.3">
      <c r="B179" s="41">
        <f t="shared" si="87"/>
        <v>745</v>
      </c>
      <c r="C179" s="8">
        <f t="shared" si="102"/>
        <v>7.45</v>
      </c>
      <c r="D179" s="73">
        <f t="shared" si="83"/>
        <v>9.9643750000000004</v>
      </c>
      <c r="E179" s="29">
        <f t="shared" si="105"/>
        <v>2467.6468804050373</v>
      </c>
      <c r="F179" s="29">
        <f t="shared" si="88"/>
        <v>16.56138845909415</v>
      </c>
      <c r="G179" s="29">
        <f t="shared" si="103"/>
        <v>22.150857064038426</v>
      </c>
      <c r="H179" s="17">
        <f t="shared" si="89"/>
        <v>3300.4777025417438</v>
      </c>
      <c r="I179" s="29">
        <f t="shared" si="90"/>
        <v>2.2250485660981263</v>
      </c>
      <c r="J179" s="29">
        <f t="shared" si="84"/>
        <v>20.847057720369893</v>
      </c>
      <c r="K179" s="39">
        <f t="shared" si="91"/>
        <v>1400</v>
      </c>
      <c r="L179" s="49">
        <f t="shared" si="74"/>
        <v>0</v>
      </c>
      <c r="M179" s="48">
        <f t="shared" si="75"/>
        <v>4.2266987561397071</v>
      </c>
      <c r="N179" s="51">
        <f t="shared" si="85"/>
        <v>14.630500609176615</v>
      </c>
      <c r="O179" s="54">
        <f t="shared" si="104"/>
        <v>4.2500000000000018</v>
      </c>
      <c r="P179" s="34">
        <f t="shared" si="92"/>
        <v>1.7671458676442586</v>
      </c>
      <c r="Q179" s="30">
        <f t="shared" si="93"/>
        <v>0</v>
      </c>
      <c r="R179" s="58">
        <f t="shared" si="94"/>
        <v>0</v>
      </c>
      <c r="S179" s="58">
        <f t="shared" si="95"/>
        <v>1084.8600509507633</v>
      </c>
      <c r="T179" s="58">
        <f t="shared" si="76"/>
        <v>100</v>
      </c>
      <c r="U179" s="88" t="str">
        <f>IF(R179=0,"-",FORECAST($C$8,Инклинометрия!$B$2:$B$152,Инклинометрия!$A$2:$A$152))</f>
        <v>-</v>
      </c>
      <c r="V179" s="88" t="str">
        <f>IF(R179=0,"-",FORECAST($C$8-R179,Инклинометрия!$B$2:$B$152,Инклинометрия!$A$2:$A$152))</f>
        <v>-</v>
      </c>
      <c r="W179" s="88">
        <f>IF(R179&gt;0,FORECAST($C$8,Инклинометрия!$B$2:$B$152,Инклинометрия!$A$2:$A$152),IF(AB179=$C$8,"-",FORECAST($C$8-AB179,Инклинометрия!$B$2:$B$152,Инклинометрия!$A$2:$A$152)))</f>
        <v>1030.617048403225</v>
      </c>
      <c r="X179" s="88">
        <f>IF(S179=0,"-",FORECAST($C$8-(S179+AB179),Инклинометрия!$B$2:$B$152,Инклинометрия!$A$2:$A$152))</f>
        <v>0</v>
      </c>
      <c r="Y179" s="88">
        <f>FORECAST($C$8+T179,Инклинометрия!$B$2:$B$152,Инклинометрия!$A$2:$A$152)</f>
        <v>1425</v>
      </c>
      <c r="Z179" s="88">
        <f>IF(R179=0,FORECAST($C$6-T179,Инклинометрия!$B$2:$B$152,Инклинометрия!$A$2:$A$152),FORECAST($C$8,Инклинометрия!$B$2:$B$152,Инклинометрия!$A$2:$A$152))</f>
        <v>1330</v>
      </c>
      <c r="AA179" s="61">
        <f t="shared" si="77"/>
        <v>1400</v>
      </c>
      <c r="AB179" s="62">
        <f t="shared" si="96"/>
        <v>315.13994904923675</v>
      </c>
      <c r="AC179" s="62">
        <f t="shared" si="78"/>
        <v>0</v>
      </c>
      <c r="AD179" s="65">
        <f>IF(R179=0,FORECAST($C$8,Инклинометрия!$B$2:$B$152,Инклинометрия!$A$2:$A$152),V179)</f>
        <v>1330</v>
      </c>
      <c r="AE179" s="65">
        <f>FORECAST($C$8-(R179+AA179),Инклинометрия!$B$2:$B$152,Инклинометрия!$A$2:$A$152)</f>
        <v>0</v>
      </c>
      <c r="AF179" s="65">
        <f>IF(AB179=0,"-",FORECAST($C$8,Инклинометрия!$B$2:$B$152,Инклинометрия!$A$2:$A$152))</f>
        <v>1330</v>
      </c>
      <c r="AG179" s="65">
        <f>IF(AB179=0,"-",FORECAST($C$8-AB179,Инклинометрия!$B$2:$B$152,Инклинометрия!$A$2:$A$152))</f>
        <v>1030.617048403225</v>
      </c>
      <c r="AH179" s="65" t="str">
        <f>IF(AC179=0,"-",FORECAST($C$8+AC179,Инклинометрия!$B$2:$B$152,Инклинометрия!$A$2:$A$152))</f>
        <v>-</v>
      </c>
      <c r="AI179" s="89" t="str">
        <f>IF(AC179=0,"-",FORECAST($C$8,Инклинометрия!$B$2:$B$152,Инклинометрия!$A$2:$A$152))</f>
        <v>-</v>
      </c>
      <c r="AJ179" s="28"/>
      <c r="AK179" s="67">
        <f t="shared" si="97"/>
        <v>0</v>
      </c>
      <c r="AL179" s="28">
        <f t="shared" si="98"/>
        <v>0</v>
      </c>
      <c r="AM179" s="28">
        <f t="shared" si="99"/>
        <v>0.1</v>
      </c>
      <c r="AN179" s="26">
        <f t="shared" si="100"/>
        <v>0.1</v>
      </c>
      <c r="AO179" s="87">
        <f t="shared" si="101"/>
        <v>152179.85546852244</v>
      </c>
      <c r="AP179" s="87">
        <f t="shared" si="79"/>
        <v>50854.855468522437</v>
      </c>
      <c r="AQ179" s="66">
        <f t="shared" si="80"/>
        <v>14695380</v>
      </c>
      <c r="AR179" s="66">
        <f t="shared" si="81"/>
        <v>11821911.183046713</v>
      </c>
      <c r="AS179" s="66">
        <f t="shared" si="82"/>
        <v>784800</v>
      </c>
      <c r="AT179" s="45">
        <f t="shared" si="86"/>
        <v>15632359.855468523</v>
      </c>
      <c r="AU179" s="75"/>
    </row>
    <row r="180" spans="2:47" x14ac:dyDescent="0.3">
      <c r="B180" s="41">
        <f t="shared" si="87"/>
        <v>750</v>
      </c>
      <c r="C180" s="8">
        <f t="shared" si="102"/>
        <v>7.5</v>
      </c>
      <c r="D180" s="73">
        <f t="shared" si="83"/>
        <v>10.03125</v>
      </c>
      <c r="E180" s="29">
        <f t="shared" si="105"/>
        <v>2484.2082688641317</v>
      </c>
      <c r="F180" s="29">
        <f t="shared" si="88"/>
        <v>16.56138845909415</v>
      </c>
      <c r="G180" s="29">
        <f t="shared" si="103"/>
        <v>22.150857064038426</v>
      </c>
      <c r="H180" s="17">
        <f t="shared" si="89"/>
        <v>3322.6285596057824</v>
      </c>
      <c r="I180" s="29">
        <f t="shared" si="90"/>
        <v>2.2250485660981263</v>
      </c>
      <c r="J180" s="29">
        <f t="shared" si="84"/>
        <v>20.847057720369893</v>
      </c>
      <c r="K180" s="39">
        <f t="shared" si="91"/>
        <v>1400</v>
      </c>
      <c r="L180" s="49">
        <f t="shared" si="74"/>
        <v>0</v>
      </c>
      <c r="M180" s="48">
        <f t="shared" si="75"/>
        <v>4.2266987561397071</v>
      </c>
      <c r="N180" s="51">
        <f t="shared" si="85"/>
        <v>14.580500609176616</v>
      </c>
      <c r="O180" s="54">
        <f t="shared" si="104"/>
        <v>4.3000000000000016</v>
      </c>
      <c r="P180" s="34">
        <f t="shared" si="92"/>
        <v>1.7671458676442586</v>
      </c>
      <c r="Q180" s="30">
        <f t="shared" si="93"/>
        <v>0</v>
      </c>
      <c r="R180" s="58">
        <f t="shared" si="94"/>
        <v>0</v>
      </c>
      <c r="S180" s="58">
        <f t="shared" si="95"/>
        <v>1081.1525221384193</v>
      </c>
      <c r="T180" s="58">
        <f t="shared" si="76"/>
        <v>100</v>
      </c>
      <c r="U180" s="88" t="str">
        <f>IF(R180=0,"-",FORECAST($C$8,Инклинометрия!$B$2:$B$152,Инклинометрия!$A$2:$A$152))</f>
        <v>-</v>
      </c>
      <c r="V180" s="88" t="str">
        <f>IF(R180=0,"-",FORECAST($C$8-R180,Инклинометрия!$B$2:$B$152,Инклинометрия!$A$2:$A$152))</f>
        <v>-</v>
      </c>
      <c r="W180" s="88">
        <f>IF(R180&gt;0,FORECAST($C$8,Инклинометрия!$B$2:$B$152,Инклинометрия!$A$2:$A$152),IF(AB180=$C$8,"-",FORECAST($C$8-AB180,Инклинометрия!$B$2:$B$152,Инклинометрия!$A$2:$A$152)))</f>
        <v>1027.0948960314984</v>
      </c>
      <c r="X180" s="88">
        <f>IF(S180=0,"-",FORECAST($C$8-(S180+AB180),Инклинометрия!$B$2:$B$152,Инклинометрия!$A$2:$A$152))</f>
        <v>0</v>
      </c>
      <c r="Y180" s="88">
        <f>FORECAST($C$8+T180,Инклинометрия!$B$2:$B$152,Инклинометрия!$A$2:$A$152)</f>
        <v>1425</v>
      </c>
      <c r="Z180" s="88">
        <f>IF(R180=0,FORECAST($C$6-T180,Инклинометрия!$B$2:$B$152,Инклинометрия!$A$2:$A$152),FORECAST($C$8,Инклинометрия!$B$2:$B$152,Инклинометрия!$A$2:$A$152))</f>
        <v>1330</v>
      </c>
      <c r="AA180" s="61">
        <f t="shared" si="77"/>
        <v>1400</v>
      </c>
      <c r="AB180" s="62">
        <f t="shared" si="96"/>
        <v>318.84747786158073</v>
      </c>
      <c r="AC180" s="62">
        <f t="shared" si="78"/>
        <v>0</v>
      </c>
      <c r="AD180" s="65">
        <f>IF(R180=0,FORECAST($C$8,Инклинометрия!$B$2:$B$152,Инклинометрия!$A$2:$A$152),V180)</f>
        <v>1330</v>
      </c>
      <c r="AE180" s="65">
        <f>FORECAST($C$8-(R180+AA180),Инклинометрия!$B$2:$B$152,Инклинометрия!$A$2:$A$152)</f>
        <v>0</v>
      </c>
      <c r="AF180" s="65">
        <f>IF(AB180=0,"-",FORECAST($C$8,Инклинометрия!$B$2:$B$152,Инклинометрия!$A$2:$A$152))</f>
        <v>1330</v>
      </c>
      <c r="AG180" s="65">
        <f>IF(AB180=0,"-",FORECAST($C$8-AB180,Инклинометрия!$B$2:$B$152,Инклинометрия!$A$2:$A$152))</f>
        <v>1027.0948960314984</v>
      </c>
      <c r="AH180" s="65" t="str">
        <f>IF(AC180=0,"-",FORECAST($C$8+AC180,Инклинометрия!$B$2:$B$152,Инклинометрия!$A$2:$A$152))</f>
        <v>-</v>
      </c>
      <c r="AI180" s="89" t="str">
        <f>IF(AC180=0,"-",FORECAST($C$8,Инклинометрия!$B$2:$B$152,Инклинометрия!$A$2:$A$152))</f>
        <v>-</v>
      </c>
      <c r="AJ180" s="28"/>
      <c r="AK180" s="67">
        <f t="shared" si="97"/>
        <v>0</v>
      </c>
      <c r="AL180" s="28">
        <f t="shared" si="98"/>
        <v>0</v>
      </c>
      <c r="AM180" s="28">
        <f t="shared" si="99"/>
        <v>0.1</v>
      </c>
      <c r="AN180" s="26">
        <f t="shared" si="100"/>
        <v>0.1</v>
      </c>
      <c r="AO180" s="87">
        <f t="shared" si="101"/>
        <v>152157.45931524225</v>
      </c>
      <c r="AP180" s="87">
        <f t="shared" si="79"/>
        <v>50832.45931524226</v>
      </c>
      <c r="AQ180" s="66">
        <f t="shared" si="80"/>
        <v>14695380</v>
      </c>
      <c r="AR180" s="66">
        <f t="shared" si="81"/>
        <v>11831731.31461197</v>
      </c>
      <c r="AS180" s="66">
        <f t="shared" si="82"/>
        <v>784800</v>
      </c>
      <c r="AT180" s="45">
        <f t="shared" si="86"/>
        <v>15632337.459315242</v>
      </c>
      <c r="AU180" s="75"/>
    </row>
    <row r="181" spans="2:47" x14ac:dyDescent="0.3">
      <c r="B181" s="41">
        <f t="shared" si="87"/>
        <v>755</v>
      </c>
      <c r="C181" s="8">
        <f t="shared" si="102"/>
        <v>7.55</v>
      </c>
      <c r="D181" s="73">
        <f t="shared" si="83"/>
        <v>10.098125</v>
      </c>
      <c r="E181" s="29">
        <f t="shared" si="105"/>
        <v>2500.7696573232256</v>
      </c>
      <c r="F181" s="29">
        <f t="shared" si="88"/>
        <v>16.56138845909415</v>
      </c>
      <c r="G181" s="29">
        <f t="shared" si="103"/>
        <v>22.150857064038426</v>
      </c>
      <c r="H181" s="17">
        <f t="shared" si="89"/>
        <v>3344.7794166698209</v>
      </c>
      <c r="I181" s="29">
        <f t="shared" si="90"/>
        <v>2.2250485660981263</v>
      </c>
      <c r="J181" s="29">
        <f t="shared" si="84"/>
        <v>20.847057720369893</v>
      </c>
      <c r="K181" s="39">
        <f t="shared" si="91"/>
        <v>1400</v>
      </c>
      <c r="L181" s="49">
        <f t="shared" si="74"/>
        <v>0</v>
      </c>
      <c r="M181" s="48">
        <f t="shared" si="75"/>
        <v>4.2266987561397071</v>
      </c>
      <c r="N181" s="51">
        <f t="shared" si="85"/>
        <v>14.530500609176615</v>
      </c>
      <c r="O181" s="54">
        <f t="shared" si="104"/>
        <v>4.3500000000000023</v>
      </c>
      <c r="P181" s="34">
        <f t="shared" si="92"/>
        <v>1.7671458676442586</v>
      </c>
      <c r="Q181" s="30">
        <f t="shared" si="93"/>
        <v>0</v>
      </c>
      <c r="R181" s="58">
        <f t="shared" si="94"/>
        <v>0</v>
      </c>
      <c r="S181" s="58">
        <f t="shared" si="95"/>
        <v>1077.4449933260753</v>
      </c>
      <c r="T181" s="58">
        <f t="shared" si="76"/>
        <v>100</v>
      </c>
      <c r="U181" s="88" t="str">
        <f>IF(R181=0,"-",FORECAST($C$8,Инклинометрия!$B$2:$B$152,Инклинометрия!$A$2:$A$152))</f>
        <v>-</v>
      </c>
      <c r="V181" s="88" t="str">
        <f>IF(R181=0,"-",FORECAST($C$8-R181,Инклинометрия!$B$2:$B$152,Инклинометрия!$A$2:$A$152))</f>
        <v>-</v>
      </c>
      <c r="W181" s="88">
        <f>IF(R181&gt;0,FORECAST($C$8,Инклинометрия!$B$2:$B$152,Инклинометрия!$A$2:$A$152),IF(AB181=$C$8,"-",FORECAST($C$8-AB181,Инклинометрия!$B$2:$B$152,Инклинометрия!$A$2:$A$152)))</f>
        <v>1023.5727436597715</v>
      </c>
      <c r="X181" s="88">
        <f>IF(S181=0,"-",FORECAST($C$8-(S181+AB181),Инклинометрия!$B$2:$B$152,Инклинометрия!$A$2:$A$152))</f>
        <v>0</v>
      </c>
      <c r="Y181" s="88">
        <f>FORECAST($C$8+T181,Инклинометрия!$B$2:$B$152,Инклинометрия!$A$2:$A$152)</f>
        <v>1425</v>
      </c>
      <c r="Z181" s="88">
        <f>IF(R181=0,FORECAST($C$6-T181,Инклинометрия!$B$2:$B$152,Инклинометрия!$A$2:$A$152),FORECAST($C$8,Инклинометрия!$B$2:$B$152,Инклинометрия!$A$2:$A$152))</f>
        <v>1330</v>
      </c>
      <c r="AA181" s="61">
        <f t="shared" si="77"/>
        <v>1400</v>
      </c>
      <c r="AB181" s="62">
        <f t="shared" si="96"/>
        <v>322.55500667392471</v>
      </c>
      <c r="AC181" s="62">
        <f t="shared" si="78"/>
        <v>0</v>
      </c>
      <c r="AD181" s="65">
        <f>IF(R181=0,FORECAST($C$8,Инклинометрия!$B$2:$B$152,Инклинометрия!$A$2:$A$152),V181)</f>
        <v>1330</v>
      </c>
      <c r="AE181" s="65">
        <f>FORECAST($C$8-(R181+AA181),Инклинометрия!$B$2:$B$152,Инклинометрия!$A$2:$A$152)</f>
        <v>0</v>
      </c>
      <c r="AF181" s="65">
        <f>IF(AB181=0,"-",FORECAST($C$8,Инклинометрия!$B$2:$B$152,Инклинометрия!$A$2:$A$152))</f>
        <v>1330</v>
      </c>
      <c r="AG181" s="65">
        <f>IF(AB181=0,"-",FORECAST($C$8-AB181,Инклинометрия!$B$2:$B$152,Инклинометрия!$A$2:$A$152))</f>
        <v>1023.5727436597715</v>
      </c>
      <c r="AH181" s="65" t="str">
        <f>IF(AC181=0,"-",FORECAST($C$8+AC181,Инклинометрия!$B$2:$B$152,Инклинометрия!$A$2:$A$152))</f>
        <v>-</v>
      </c>
      <c r="AI181" s="89" t="str">
        <f>IF(AC181=0,"-",FORECAST($C$8,Инклинометрия!$B$2:$B$152,Инклинометрия!$A$2:$A$152))</f>
        <v>-</v>
      </c>
      <c r="AJ181" s="28"/>
      <c r="AK181" s="67">
        <f t="shared" si="97"/>
        <v>0</v>
      </c>
      <c r="AL181" s="28">
        <f t="shared" si="98"/>
        <v>0</v>
      </c>
      <c r="AM181" s="28">
        <f t="shared" si="99"/>
        <v>0.1</v>
      </c>
      <c r="AN181" s="26">
        <f t="shared" si="100"/>
        <v>0.1</v>
      </c>
      <c r="AO181" s="87">
        <f t="shared" si="101"/>
        <v>152135.06316196208</v>
      </c>
      <c r="AP181" s="87">
        <f t="shared" si="79"/>
        <v>50810.063161962084</v>
      </c>
      <c r="AQ181" s="66">
        <f t="shared" si="80"/>
        <v>14695380</v>
      </c>
      <c r="AR181" s="66">
        <f t="shared" si="81"/>
        <v>11841551.446177226</v>
      </c>
      <c r="AS181" s="66">
        <f t="shared" si="82"/>
        <v>784800</v>
      </c>
      <c r="AT181" s="45">
        <f t="shared" si="86"/>
        <v>15632315.063161962</v>
      </c>
      <c r="AU181" s="75"/>
    </row>
    <row r="182" spans="2:47" x14ac:dyDescent="0.3">
      <c r="B182" s="41">
        <f t="shared" si="87"/>
        <v>760</v>
      </c>
      <c r="C182" s="8">
        <f t="shared" si="102"/>
        <v>7.6000000000000005</v>
      </c>
      <c r="D182" s="73">
        <f t="shared" si="83"/>
        <v>10.165000000000001</v>
      </c>
      <c r="E182" s="29">
        <f t="shared" si="105"/>
        <v>2517.33104578232</v>
      </c>
      <c r="F182" s="29">
        <f t="shared" si="88"/>
        <v>16.561388459094445</v>
      </c>
      <c r="G182" s="29">
        <f t="shared" si="103"/>
        <v>22.150857064038817</v>
      </c>
      <c r="H182" s="17">
        <f t="shared" si="89"/>
        <v>3366.9302737338598</v>
      </c>
      <c r="I182" s="29">
        <f t="shared" si="90"/>
        <v>2.2250485660981263</v>
      </c>
      <c r="J182" s="29">
        <f t="shared" si="84"/>
        <v>20.847057720370078</v>
      </c>
      <c r="K182" s="39">
        <f t="shared" si="91"/>
        <v>1400</v>
      </c>
      <c r="L182" s="49">
        <f t="shared" si="74"/>
        <v>0</v>
      </c>
      <c r="M182" s="48">
        <f t="shared" si="75"/>
        <v>4.2266987561397071</v>
      </c>
      <c r="N182" s="51">
        <f t="shared" si="85"/>
        <v>14.480500609176614</v>
      </c>
      <c r="O182" s="54">
        <f t="shared" si="104"/>
        <v>4.4000000000000021</v>
      </c>
      <c r="P182" s="34">
        <f t="shared" si="92"/>
        <v>1.7671458676442586</v>
      </c>
      <c r="Q182" s="30">
        <f t="shared" si="93"/>
        <v>0</v>
      </c>
      <c r="R182" s="58">
        <f t="shared" si="94"/>
        <v>0</v>
      </c>
      <c r="S182" s="58">
        <f t="shared" si="95"/>
        <v>1073.7374645137313</v>
      </c>
      <c r="T182" s="58">
        <f t="shared" si="76"/>
        <v>100</v>
      </c>
      <c r="U182" s="88" t="str">
        <f>IF(R182=0,"-",FORECAST($C$8,Инклинометрия!$B$2:$B$152,Инклинометрия!$A$2:$A$152))</f>
        <v>-</v>
      </c>
      <c r="V182" s="88" t="str">
        <f>IF(R182=0,"-",FORECAST($C$8-R182,Инклинометрия!$B$2:$B$152,Инклинометрия!$A$2:$A$152))</f>
        <v>-</v>
      </c>
      <c r="W182" s="88">
        <f>IF(R182&gt;0,FORECAST($C$8,Инклинометрия!$B$2:$B$152,Инклинометрия!$A$2:$A$152),IF(AB182=$C$8,"-",FORECAST($C$8-AB182,Инклинометрия!$B$2:$B$152,Инклинометрия!$A$2:$A$152)))</f>
        <v>1020.0505912880446</v>
      </c>
      <c r="X182" s="88">
        <f>IF(S182=0,"-",FORECAST($C$8-(S182+AB182),Инклинометрия!$B$2:$B$152,Инклинометрия!$A$2:$A$152))</f>
        <v>0</v>
      </c>
      <c r="Y182" s="88">
        <f>FORECAST($C$8+T182,Инклинометрия!$B$2:$B$152,Инклинометрия!$A$2:$A$152)</f>
        <v>1425</v>
      </c>
      <c r="Z182" s="88">
        <f>IF(R182=0,FORECAST($C$6-T182,Инклинометрия!$B$2:$B$152,Инклинометрия!$A$2:$A$152),FORECAST($C$8,Инклинометрия!$B$2:$B$152,Инклинометрия!$A$2:$A$152))</f>
        <v>1330</v>
      </c>
      <c r="AA182" s="61">
        <f t="shared" si="77"/>
        <v>1400</v>
      </c>
      <c r="AB182" s="62">
        <f t="shared" si="96"/>
        <v>326.26253548626869</v>
      </c>
      <c r="AC182" s="62">
        <f t="shared" si="78"/>
        <v>0</v>
      </c>
      <c r="AD182" s="65">
        <f>IF(R182=0,FORECAST($C$8,Инклинометрия!$B$2:$B$152,Инклинометрия!$A$2:$A$152),V182)</f>
        <v>1330</v>
      </c>
      <c r="AE182" s="65">
        <f>FORECAST($C$8-(R182+AA182),Инклинометрия!$B$2:$B$152,Инклинометрия!$A$2:$A$152)</f>
        <v>0</v>
      </c>
      <c r="AF182" s="65">
        <f>IF(AB182=0,"-",FORECAST($C$8,Инклинометрия!$B$2:$B$152,Инклинометрия!$A$2:$A$152))</f>
        <v>1330</v>
      </c>
      <c r="AG182" s="65">
        <f>IF(AB182=0,"-",FORECAST($C$8-AB182,Инклинометрия!$B$2:$B$152,Инклинометрия!$A$2:$A$152))</f>
        <v>1020.0505912880446</v>
      </c>
      <c r="AH182" s="65" t="str">
        <f>IF(AC182=0,"-",FORECAST($C$8+AC182,Инклинометрия!$B$2:$B$152,Инклинометрия!$A$2:$A$152))</f>
        <v>-</v>
      </c>
      <c r="AI182" s="89" t="str">
        <f>IF(AC182=0,"-",FORECAST($C$8,Инклинометрия!$B$2:$B$152,Инклинометрия!$A$2:$A$152))</f>
        <v>-</v>
      </c>
      <c r="AJ182" s="28"/>
      <c r="AK182" s="67">
        <f t="shared" si="97"/>
        <v>0</v>
      </c>
      <c r="AL182" s="28">
        <f t="shared" si="98"/>
        <v>0</v>
      </c>
      <c r="AM182" s="28">
        <f t="shared" si="99"/>
        <v>0.1</v>
      </c>
      <c r="AN182" s="26">
        <f t="shared" si="100"/>
        <v>0.1</v>
      </c>
      <c r="AO182" s="87">
        <f t="shared" si="101"/>
        <v>152112.66700868192</v>
      </c>
      <c r="AP182" s="87">
        <f t="shared" si="79"/>
        <v>50787.667008681907</v>
      </c>
      <c r="AQ182" s="66">
        <f t="shared" si="80"/>
        <v>14695380</v>
      </c>
      <c r="AR182" s="66">
        <f t="shared" si="81"/>
        <v>11851371.57774248</v>
      </c>
      <c r="AS182" s="66">
        <f t="shared" si="82"/>
        <v>784800</v>
      </c>
      <c r="AT182" s="45">
        <f t="shared" si="86"/>
        <v>15632292.667008681</v>
      </c>
      <c r="AU182" s="75"/>
    </row>
    <row r="183" spans="2:47" x14ac:dyDescent="0.3">
      <c r="B183" s="41">
        <f t="shared" si="87"/>
        <v>765</v>
      </c>
      <c r="C183" s="8">
        <f t="shared" si="102"/>
        <v>7.65</v>
      </c>
      <c r="D183" s="73">
        <f t="shared" si="83"/>
        <v>10.231875</v>
      </c>
      <c r="E183" s="29">
        <f t="shared" si="105"/>
        <v>2533.8924342414143</v>
      </c>
      <c r="F183" s="29">
        <f t="shared" si="88"/>
        <v>16.56138845909415</v>
      </c>
      <c r="G183" s="29">
        <f t="shared" si="103"/>
        <v>22.150857064038426</v>
      </c>
      <c r="H183" s="17">
        <f t="shared" si="89"/>
        <v>3389.0811307978984</v>
      </c>
      <c r="I183" s="29">
        <f t="shared" si="90"/>
        <v>2.2250485660981263</v>
      </c>
      <c r="J183" s="29">
        <f t="shared" si="84"/>
        <v>20.847057720369893</v>
      </c>
      <c r="K183" s="39">
        <f t="shared" si="91"/>
        <v>1400</v>
      </c>
      <c r="L183" s="49">
        <f t="shared" si="74"/>
        <v>0</v>
      </c>
      <c r="M183" s="48">
        <f t="shared" si="75"/>
        <v>4.2266987561397071</v>
      </c>
      <c r="N183" s="51">
        <f t="shared" si="85"/>
        <v>14.430500609176613</v>
      </c>
      <c r="O183" s="54">
        <f t="shared" si="104"/>
        <v>4.4500000000000028</v>
      </c>
      <c r="P183" s="34">
        <f t="shared" si="92"/>
        <v>1.7671458676442586</v>
      </c>
      <c r="Q183" s="30">
        <f t="shared" si="93"/>
        <v>0</v>
      </c>
      <c r="R183" s="58">
        <f t="shared" si="94"/>
        <v>0</v>
      </c>
      <c r="S183" s="58">
        <f t="shared" si="95"/>
        <v>1070.0299357013873</v>
      </c>
      <c r="T183" s="58">
        <f t="shared" si="76"/>
        <v>100</v>
      </c>
      <c r="U183" s="88" t="str">
        <f>IF(R183=0,"-",FORECAST($C$8,Инклинометрия!$B$2:$B$152,Инклинометрия!$A$2:$A$152))</f>
        <v>-</v>
      </c>
      <c r="V183" s="88" t="str">
        <f>IF(R183=0,"-",FORECAST($C$8-R183,Инклинометрия!$B$2:$B$152,Инклинометрия!$A$2:$A$152))</f>
        <v>-</v>
      </c>
      <c r="W183" s="88">
        <f>IF(R183&gt;0,FORECAST($C$8,Инклинометрия!$B$2:$B$152,Инклинометрия!$A$2:$A$152),IF(AB183=$C$8,"-",FORECAST($C$8-AB183,Инклинометрия!$B$2:$B$152,Инклинометрия!$A$2:$A$152)))</f>
        <v>1016.5284389163179</v>
      </c>
      <c r="X183" s="88">
        <f>IF(S183=0,"-",FORECAST($C$8-(S183+AB183),Инклинометрия!$B$2:$B$152,Инклинометрия!$A$2:$A$152))</f>
        <v>0</v>
      </c>
      <c r="Y183" s="88">
        <f>FORECAST($C$8+T183,Инклинометрия!$B$2:$B$152,Инклинометрия!$A$2:$A$152)</f>
        <v>1425</v>
      </c>
      <c r="Z183" s="88">
        <f>IF(R183=0,FORECAST($C$6-T183,Инклинометрия!$B$2:$B$152,Инклинометрия!$A$2:$A$152),FORECAST($C$8,Инклинометрия!$B$2:$B$152,Инклинометрия!$A$2:$A$152))</f>
        <v>1330</v>
      </c>
      <c r="AA183" s="61">
        <f t="shared" si="77"/>
        <v>1400</v>
      </c>
      <c r="AB183" s="62">
        <f t="shared" si="96"/>
        <v>329.97006429861267</v>
      </c>
      <c r="AC183" s="62">
        <f t="shared" si="78"/>
        <v>0</v>
      </c>
      <c r="AD183" s="65">
        <f>IF(R183=0,FORECAST($C$8,Инклинометрия!$B$2:$B$152,Инклинометрия!$A$2:$A$152),V183)</f>
        <v>1330</v>
      </c>
      <c r="AE183" s="65">
        <f>FORECAST($C$8-(R183+AA183),Инклинометрия!$B$2:$B$152,Инклинометрия!$A$2:$A$152)</f>
        <v>0</v>
      </c>
      <c r="AF183" s="65">
        <f>IF(AB183=0,"-",FORECAST($C$8,Инклинометрия!$B$2:$B$152,Инклинометрия!$A$2:$A$152))</f>
        <v>1330</v>
      </c>
      <c r="AG183" s="65">
        <f>IF(AB183=0,"-",FORECAST($C$8-AB183,Инклинометрия!$B$2:$B$152,Инклинометрия!$A$2:$A$152))</f>
        <v>1016.5284389163179</v>
      </c>
      <c r="AH183" s="65" t="str">
        <f>IF(AC183=0,"-",FORECAST($C$8+AC183,Инклинометрия!$B$2:$B$152,Инклинометрия!$A$2:$A$152))</f>
        <v>-</v>
      </c>
      <c r="AI183" s="89" t="str">
        <f>IF(AC183=0,"-",FORECAST($C$8,Инклинометрия!$B$2:$B$152,Инклинометрия!$A$2:$A$152))</f>
        <v>-</v>
      </c>
      <c r="AJ183" s="28"/>
      <c r="AK183" s="67">
        <f t="shared" si="97"/>
        <v>0</v>
      </c>
      <c r="AL183" s="28">
        <f t="shared" si="98"/>
        <v>0</v>
      </c>
      <c r="AM183" s="28">
        <f t="shared" si="99"/>
        <v>0.1</v>
      </c>
      <c r="AN183" s="26">
        <f t="shared" si="100"/>
        <v>0.1</v>
      </c>
      <c r="AO183" s="87">
        <f t="shared" si="101"/>
        <v>152090.27085540173</v>
      </c>
      <c r="AP183" s="87">
        <f t="shared" si="79"/>
        <v>50765.27085540173</v>
      </c>
      <c r="AQ183" s="66">
        <f t="shared" si="80"/>
        <v>14695380</v>
      </c>
      <c r="AR183" s="66">
        <f t="shared" si="81"/>
        <v>11861191.709307738</v>
      </c>
      <c r="AS183" s="66">
        <f t="shared" si="82"/>
        <v>784800</v>
      </c>
      <c r="AT183" s="45">
        <f t="shared" si="86"/>
        <v>15632270.270855403</v>
      </c>
      <c r="AU183" s="75"/>
    </row>
    <row r="184" spans="2:47" x14ac:dyDescent="0.3">
      <c r="B184" s="41">
        <f t="shared" si="87"/>
        <v>770</v>
      </c>
      <c r="C184" s="8">
        <f t="shared" si="102"/>
        <v>7.7</v>
      </c>
      <c r="D184" s="73">
        <f t="shared" si="83"/>
        <v>10.29875</v>
      </c>
      <c r="E184" s="29">
        <f t="shared" si="105"/>
        <v>2550.4538227005082</v>
      </c>
      <c r="F184" s="29">
        <f t="shared" si="88"/>
        <v>16.56138845909415</v>
      </c>
      <c r="G184" s="29">
        <f t="shared" si="103"/>
        <v>22.150857064038426</v>
      </c>
      <c r="H184" s="17">
        <f t="shared" si="89"/>
        <v>3411.2319878619369</v>
      </c>
      <c r="I184" s="29">
        <f t="shared" si="90"/>
        <v>2.2250485660981263</v>
      </c>
      <c r="J184" s="29">
        <f t="shared" si="84"/>
        <v>20.847057720369893</v>
      </c>
      <c r="K184" s="39">
        <f t="shared" si="91"/>
        <v>1400</v>
      </c>
      <c r="L184" s="49">
        <f t="shared" si="74"/>
        <v>0</v>
      </c>
      <c r="M184" s="48">
        <f t="shared" si="75"/>
        <v>4.2266987561397071</v>
      </c>
      <c r="N184" s="51">
        <f t="shared" si="85"/>
        <v>14.380500609176615</v>
      </c>
      <c r="O184" s="54">
        <f t="shared" si="104"/>
        <v>4.5000000000000027</v>
      </c>
      <c r="P184" s="34">
        <f t="shared" si="92"/>
        <v>1.7671458676442586</v>
      </c>
      <c r="Q184" s="30">
        <f t="shared" si="93"/>
        <v>0</v>
      </c>
      <c r="R184" s="58">
        <f t="shared" si="94"/>
        <v>0</v>
      </c>
      <c r="S184" s="58">
        <f t="shared" si="95"/>
        <v>1066.3224068890434</v>
      </c>
      <c r="T184" s="58">
        <f t="shared" si="76"/>
        <v>100</v>
      </c>
      <c r="U184" s="88" t="str">
        <f>IF(R184=0,"-",FORECAST($C$8,Инклинометрия!$B$2:$B$152,Инклинометрия!$A$2:$A$152))</f>
        <v>-</v>
      </c>
      <c r="V184" s="88" t="str">
        <f>IF(R184=0,"-",FORECAST($C$8-R184,Инклинометрия!$B$2:$B$152,Инклинометрия!$A$2:$A$152))</f>
        <v>-</v>
      </c>
      <c r="W184" s="88">
        <f>IF(R184&gt;0,FORECAST($C$8,Инклинометрия!$B$2:$B$152,Инклинометрия!$A$2:$A$152),IF(AB184=$C$8,"-",FORECAST($C$8-AB184,Инклинометрия!$B$2:$B$152,Инклинометрия!$A$2:$A$152)))</f>
        <v>1013.0062865445911</v>
      </c>
      <c r="X184" s="88">
        <f>IF(S184=0,"-",FORECAST($C$8-(S184+AB184),Инклинометрия!$B$2:$B$152,Инклинометрия!$A$2:$A$152))</f>
        <v>0</v>
      </c>
      <c r="Y184" s="88">
        <f>FORECAST($C$8+T184,Инклинометрия!$B$2:$B$152,Инклинометрия!$A$2:$A$152)</f>
        <v>1425</v>
      </c>
      <c r="Z184" s="88">
        <f>IF(R184=0,FORECAST($C$6-T184,Инклинометрия!$B$2:$B$152,Инклинометрия!$A$2:$A$152),FORECAST($C$8,Инклинометрия!$B$2:$B$152,Инклинометрия!$A$2:$A$152))</f>
        <v>1330</v>
      </c>
      <c r="AA184" s="61">
        <f t="shared" si="77"/>
        <v>1400</v>
      </c>
      <c r="AB184" s="62">
        <f t="shared" si="96"/>
        <v>333.67759311095665</v>
      </c>
      <c r="AC184" s="62">
        <f t="shared" si="78"/>
        <v>0</v>
      </c>
      <c r="AD184" s="65">
        <f>IF(R184=0,FORECAST($C$8,Инклинометрия!$B$2:$B$152,Инклинометрия!$A$2:$A$152),V184)</f>
        <v>1330</v>
      </c>
      <c r="AE184" s="65">
        <f>FORECAST($C$8-(R184+AA184),Инклинометрия!$B$2:$B$152,Инклинометрия!$A$2:$A$152)</f>
        <v>0</v>
      </c>
      <c r="AF184" s="65">
        <f>IF(AB184=0,"-",FORECAST($C$8,Инклинометрия!$B$2:$B$152,Инклинометрия!$A$2:$A$152))</f>
        <v>1330</v>
      </c>
      <c r="AG184" s="65">
        <f>IF(AB184=0,"-",FORECAST($C$8-AB184,Инклинометрия!$B$2:$B$152,Инклинометрия!$A$2:$A$152))</f>
        <v>1013.0062865445911</v>
      </c>
      <c r="AH184" s="65" t="str">
        <f>IF(AC184=0,"-",FORECAST($C$8+AC184,Инклинометрия!$B$2:$B$152,Инклинометрия!$A$2:$A$152))</f>
        <v>-</v>
      </c>
      <c r="AI184" s="89" t="str">
        <f>IF(AC184=0,"-",FORECAST($C$8,Инклинометрия!$B$2:$B$152,Инклинометрия!$A$2:$A$152))</f>
        <v>-</v>
      </c>
      <c r="AJ184" s="28"/>
      <c r="AK184" s="67">
        <f t="shared" si="97"/>
        <v>0</v>
      </c>
      <c r="AL184" s="28">
        <f t="shared" si="98"/>
        <v>0</v>
      </c>
      <c r="AM184" s="28">
        <f t="shared" si="99"/>
        <v>0.1</v>
      </c>
      <c r="AN184" s="26">
        <f t="shared" si="100"/>
        <v>0.1</v>
      </c>
      <c r="AO184" s="87">
        <f t="shared" si="101"/>
        <v>152067.87470212154</v>
      </c>
      <c r="AP184" s="87">
        <f t="shared" si="79"/>
        <v>50742.874702121553</v>
      </c>
      <c r="AQ184" s="66">
        <f t="shared" si="80"/>
        <v>14695380</v>
      </c>
      <c r="AR184" s="66">
        <f t="shared" si="81"/>
        <v>11871011.840872992</v>
      </c>
      <c r="AS184" s="66">
        <f t="shared" si="82"/>
        <v>784800</v>
      </c>
      <c r="AT184" s="45">
        <f t="shared" si="86"/>
        <v>15632247.874702122</v>
      </c>
      <c r="AU184" s="75"/>
    </row>
    <row r="185" spans="2:47" x14ac:dyDescent="0.3">
      <c r="B185" s="41">
        <f t="shared" si="87"/>
        <v>775</v>
      </c>
      <c r="C185" s="8">
        <f t="shared" si="102"/>
        <v>7.75</v>
      </c>
      <c r="D185" s="73">
        <f t="shared" si="83"/>
        <v>10.365625</v>
      </c>
      <c r="E185" s="29">
        <f t="shared" si="105"/>
        <v>2567.0152111596026</v>
      </c>
      <c r="F185" s="29">
        <f t="shared" si="88"/>
        <v>16.56138845909415</v>
      </c>
      <c r="G185" s="29">
        <f t="shared" si="103"/>
        <v>22.150857064038426</v>
      </c>
      <c r="H185" s="17">
        <f t="shared" si="89"/>
        <v>3433.3828449259754</v>
      </c>
      <c r="I185" s="29">
        <f t="shared" si="90"/>
        <v>2.2250485660981263</v>
      </c>
      <c r="J185" s="29">
        <f t="shared" si="84"/>
        <v>20.847057720369893</v>
      </c>
      <c r="K185" s="39">
        <f t="shared" si="91"/>
        <v>1400</v>
      </c>
      <c r="L185" s="49">
        <f t="shared" si="74"/>
        <v>0</v>
      </c>
      <c r="M185" s="48">
        <f t="shared" si="75"/>
        <v>4.2266987561397071</v>
      </c>
      <c r="N185" s="51">
        <f t="shared" si="85"/>
        <v>14.330500609176614</v>
      </c>
      <c r="O185" s="54">
        <f t="shared" si="104"/>
        <v>4.5500000000000034</v>
      </c>
      <c r="P185" s="34">
        <f t="shared" si="92"/>
        <v>1.7671458676442586</v>
      </c>
      <c r="Q185" s="30">
        <f t="shared" si="93"/>
        <v>0</v>
      </c>
      <c r="R185" s="58">
        <f t="shared" si="94"/>
        <v>0</v>
      </c>
      <c r="S185" s="58">
        <f t="shared" si="95"/>
        <v>1062.6148780766994</v>
      </c>
      <c r="T185" s="58">
        <f t="shared" si="76"/>
        <v>100</v>
      </c>
      <c r="U185" s="88" t="str">
        <f>IF(R185=0,"-",FORECAST($C$8,Инклинометрия!$B$2:$B$152,Инклинометрия!$A$2:$A$152))</f>
        <v>-</v>
      </c>
      <c r="V185" s="88" t="str">
        <f>IF(R185=0,"-",FORECAST($C$8-R185,Инклинометрия!$B$2:$B$152,Инклинометрия!$A$2:$A$152))</f>
        <v>-</v>
      </c>
      <c r="W185" s="88">
        <f>IF(R185&gt;0,FORECAST($C$8,Инклинометрия!$B$2:$B$152,Инклинометрия!$A$2:$A$152),IF(AB185=$C$8,"-",FORECAST($C$8-AB185,Инклинометрия!$B$2:$B$152,Инклинометрия!$A$2:$A$152)))</f>
        <v>1009.4841341728644</v>
      </c>
      <c r="X185" s="88">
        <f>IF(S185=0,"-",FORECAST($C$8-(S185+AB185),Инклинометрия!$B$2:$B$152,Инклинометрия!$A$2:$A$152))</f>
        <v>0</v>
      </c>
      <c r="Y185" s="88">
        <f>FORECAST($C$8+T185,Инклинометрия!$B$2:$B$152,Инклинометрия!$A$2:$A$152)</f>
        <v>1425</v>
      </c>
      <c r="Z185" s="88">
        <f>IF(R185=0,FORECAST($C$6-T185,Инклинометрия!$B$2:$B$152,Инклинометрия!$A$2:$A$152),FORECAST($C$8,Инклинометрия!$B$2:$B$152,Инклинометрия!$A$2:$A$152))</f>
        <v>1330</v>
      </c>
      <c r="AA185" s="61">
        <f t="shared" si="77"/>
        <v>1400</v>
      </c>
      <c r="AB185" s="62">
        <f t="shared" si="96"/>
        <v>337.38512192330063</v>
      </c>
      <c r="AC185" s="62">
        <f t="shared" si="78"/>
        <v>0</v>
      </c>
      <c r="AD185" s="65">
        <f>IF(R185=0,FORECAST($C$8,Инклинометрия!$B$2:$B$152,Инклинометрия!$A$2:$A$152),V185)</f>
        <v>1330</v>
      </c>
      <c r="AE185" s="65">
        <f>FORECAST($C$8-(R185+AA185),Инклинометрия!$B$2:$B$152,Инклинометрия!$A$2:$A$152)</f>
        <v>0</v>
      </c>
      <c r="AF185" s="65">
        <f>IF(AB185=0,"-",FORECAST($C$8,Инклинометрия!$B$2:$B$152,Инклинометрия!$A$2:$A$152))</f>
        <v>1330</v>
      </c>
      <c r="AG185" s="65">
        <f>IF(AB185=0,"-",FORECAST($C$8-AB185,Инклинометрия!$B$2:$B$152,Инклинометрия!$A$2:$A$152))</f>
        <v>1009.4841341728644</v>
      </c>
      <c r="AH185" s="65" t="str">
        <f>IF(AC185=0,"-",FORECAST($C$8+AC185,Инклинометрия!$B$2:$B$152,Инклинометрия!$A$2:$A$152))</f>
        <v>-</v>
      </c>
      <c r="AI185" s="89" t="str">
        <f>IF(AC185=0,"-",FORECAST($C$8,Инклинометрия!$B$2:$B$152,Инклинометрия!$A$2:$A$152))</f>
        <v>-</v>
      </c>
      <c r="AJ185" s="28"/>
      <c r="AK185" s="67">
        <f t="shared" si="97"/>
        <v>0</v>
      </c>
      <c r="AL185" s="28">
        <f t="shared" si="98"/>
        <v>0</v>
      </c>
      <c r="AM185" s="28">
        <f t="shared" si="99"/>
        <v>0.1</v>
      </c>
      <c r="AN185" s="26">
        <f t="shared" si="100"/>
        <v>0.1</v>
      </c>
      <c r="AO185" s="87">
        <f t="shared" si="101"/>
        <v>152045.47854884138</v>
      </c>
      <c r="AP185" s="87">
        <f t="shared" si="79"/>
        <v>50720.478548841376</v>
      </c>
      <c r="AQ185" s="66">
        <f t="shared" si="80"/>
        <v>14695380</v>
      </c>
      <c r="AR185" s="66">
        <f t="shared" si="81"/>
        <v>11880831.972438248</v>
      </c>
      <c r="AS185" s="66">
        <f t="shared" si="82"/>
        <v>784800</v>
      </c>
      <c r="AT185" s="45">
        <f t="shared" si="86"/>
        <v>15632225.478548842</v>
      </c>
      <c r="AU185" s="75"/>
    </row>
    <row r="186" spans="2:47" x14ac:dyDescent="0.3">
      <c r="B186" s="41">
        <f t="shared" si="87"/>
        <v>780</v>
      </c>
      <c r="C186" s="8">
        <f t="shared" si="102"/>
        <v>7.8</v>
      </c>
      <c r="D186" s="73">
        <f t="shared" si="83"/>
        <v>10.432499999999999</v>
      </c>
      <c r="E186" s="29">
        <f t="shared" si="105"/>
        <v>2583.5765996186965</v>
      </c>
      <c r="F186" s="29">
        <f t="shared" si="88"/>
        <v>16.56138845909415</v>
      </c>
      <c r="G186" s="29">
        <f t="shared" si="103"/>
        <v>22.150857064038426</v>
      </c>
      <c r="H186" s="17">
        <f t="shared" si="89"/>
        <v>3455.5337019900139</v>
      </c>
      <c r="I186" s="29">
        <f t="shared" si="90"/>
        <v>2.2250485660981263</v>
      </c>
      <c r="J186" s="29">
        <f t="shared" si="84"/>
        <v>20.847057720369893</v>
      </c>
      <c r="K186" s="39">
        <f t="shared" si="91"/>
        <v>1400</v>
      </c>
      <c r="L186" s="49">
        <f t="shared" si="74"/>
        <v>0</v>
      </c>
      <c r="M186" s="48">
        <f t="shared" si="75"/>
        <v>4.2266987561397071</v>
      </c>
      <c r="N186" s="51">
        <f t="shared" si="85"/>
        <v>14.280500609176611</v>
      </c>
      <c r="O186" s="54">
        <f t="shared" si="104"/>
        <v>4.6000000000000032</v>
      </c>
      <c r="P186" s="34">
        <f t="shared" si="92"/>
        <v>1.7671458676442586</v>
      </c>
      <c r="Q186" s="30">
        <f t="shared" si="93"/>
        <v>0</v>
      </c>
      <c r="R186" s="58">
        <f t="shared" si="94"/>
        <v>0</v>
      </c>
      <c r="S186" s="58">
        <f t="shared" si="95"/>
        <v>1058.9073492643554</v>
      </c>
      <c r="T186" s="58">
        <f t="shared" si="76"/>
        <v>100</v>
      </c>
      <c r="U186" s="88" t="str">
        <f>IF(R186=0,"-",FORECAST($C$8,Инклинометрия!$B$2:$B$152,Инклинометрия!$A$2:$A$152))</f>
        <v>-</v>
      </c>
      <c r="V186" s="88" t="str">
        <f>IF(R186=0,"-",FORECAST($C$8-R186,Инклинометрия!$B$2:$B$152,Инклинометрия!$A$2:$A$152))</f>
        <v>-</v>
      </c>
      <c r="W186" s="88">
        <f>IF(R186&gt;0,FORECAST($C$8,Инклинометрия!$B$2:$B$152,Инклинометрия!$A$2:$A$152),IF(AB186=$C$8,"-",FORECAST($C$8-AB186,Инклинометрия!$B$2:$B$152,Инклинометрия!$A$2:$A$152)))</f>
        <v>1005.9619818011375</v>
      </c>
      <c r="X186" s="88">
        <f>IF(S186=0,"-",FORECAST($C$8-(S186+AB186),Инклинометрия!$B$2:$B$152,Инклинометрия!$A$2:$A$152))</f>
        <v>0</v>
      </c>
      <c r="Y186" s="88">
        <f>FORECAST($C$8+T186,Инклинометрия!$B$2:$B$152,Инклинометрия!$A$2:$A$152)</f>
        <v>1425</v>
      </c>
      <c r="Z186" s="88">
        <f>IF(R186=0,FORECAST($C$6-T186,Инклинометрия!$B$2:$B$152,Инклинометрия!$A$2:$A$152),FORECAST($C$8,Инклинометрия!$B$2:$B$152,Инклинометрия!$A$2:$A$152))</f>
        <v>1330</v>
      </c>
      <c r="AA186" s="61">
        <f t="shared" si="77"/>
        <v>1400</v>
      </c>
      <c r="AB186" s="62">
        <f t="shared" si="96"/>
        <v>341.09265073564461</v>
      </c>
      <c r="AC186" s="62">
        <f t="shared" si="78"/>
        <v>0</v>
      </c>
      <c r="AD186" s="65">
        <f>IF(R186=0,FORECAST($C$8,Инклинометрия!$B$2:$B$152,Инклинометрия!$A$2:$A$152),V186)</f>
        <v>1330</v>
      </c>
      <c r="AE186" s="65">
        <f>FORECAST($C$8-(R186+AA186),Инклинометрия!$B$2:$B$152,Инклинометрия!$A$2:$A$152)</f>
        <v>0</v>
      </c>
      <c r="AF186" s="65">
        <f>IF(AB186=0,"-",FORECAST($C$8,Инклинометрия!$B$2:$B$152,Инклинометрия!$A$2:$A$152))</f>
        <v>1330</v>
      </c>
      <c r="AG186" s="65">
        <f>IF(AB186=0,"-",FORECAST($C$8-AB186,Инклинометрия!$B$2:$B$152,Инклинометрия!$A$2:$A$152))</f>
        <v>1005.9619818011375</v>
      </c>
      <c r="AH186" s="65" t="str">
        <f>IF(AC186=0,"-",FORECAST($C$8+AC186,Инклинометрия!$B$2:$B$152,Инклинометрия!$A$2:$A$152))</f>
        <v>-</v>
      </c>
      <c r="AI186" s="89" t="str">
        <f>IF(AC186=0,"-",FORECAST($C$8,Инклинометрия!$B$2:$B$152,Инклинометрия!$A$2:$A$152))</f>
        <v>-</v>
      </c>
      <c r="AJ186" s="28"/>
      <c r="AK186" s="67">
        <f t="shared" si="97"/>
        <v>0</v>
      </c>
      <c r="AL186" s="28">
        <f t="shared" si="98"/>
        <v>0</v>
      </c>
      <c r="AM186" s="28">
        <f t="shared" si="99"/>
        <v>0.1</v>
      </c>
      <c r="AN186" s="26">
        <f t="shared" si="100"/>
        <v>0.1</v>
      </c>
      <c r="AO186" s="87">
        <f t="shared" si="101"/>
        <v>152023.08239556121</v>
      </c>
      <c r="AP186" s="87">
        <f t="shared" si="79"/>
        <v>50698.0823955612</v>
      </c>
      <c r="AQ186" s="66">
        <f t="shared" si="80"/>
        <v>14695380</v>
      </c>
      <c r="AR186" s="66">
        <f t="shared" si="81"/>
        <v>11890652.104003502</v>
      </c>
      <c r="AS186" s="66">
        <f t="shared" si="82"/>
        <v>784800</v>
      </c>
      <c r="AT186" s="45">
        <f t="shared" si="86"/>
        <v>15632203.082395561</v>
      </c>
      <c r="AU186" s="75"/>
    </row>
    <row r="187" spans="2:47" x14ac:dyDescent="0.3">
      <c r="B187" s="41">
        <f t="shared" si="87"/>
        <v>785</v>
      </c>
      <c r="C187" s="8">
        <f t="shared" si="102"/>
        <v>7.8500000000000005</v>
      </c>
      <c r="D187" s="73">
        <f t="shared" si="83"/>
        <v>10.499375000000001</v>
      </c>
      <c r="E187" s="29">
        <f t="shared" si="105"/>
        <v>2600.1379880777909</v>
      </c>
      <c r="F187" s="29">
        <f t="shared" si="88"/>
        <v>16.561388459094445</v>
      </c>
      <c r="G187" s="29">
        <f t="shared" si="103"/>
        <v>22.150857064038817</v>
      </c>
      <c r="H187" s="17">
        <f t="shared" si="89"/>
        <v>3477.6845590540529</v>
      </c>
      <c r="I187" s="29">
        <f t="shared" si="90"/>
        <v>2.2250485660981263</v>
      </c>
      <c r="J187" s="29">
        <f t="shared" si="84"/>
        <v>20.847057720370078</v>
      </c>
      <c r="K187" s="39">
        <f t="shared" si="91"/>
        <v>1400</v>
      </c>
      <c r="L187" s="49">
        <f t="shared" si="74"/>
        <v>0</v>
      </c>
      <c r="M187" s="48">
        <f t="shared" si="75"/>
        <v>4.2266987561397071</v>
      </c>
      <c r="N187" s="51">
        <f t="shared" si="85"/>
        <v>14.230500609176612</v>
      </c>
      <c r="O187" s="54">
        <f t="shared" si="104"/>
        <v>4.6500000000000039</v>
      </c>
      <c r="P187" s="34">
        <f t="shared" si="92"/>
        <v>1.7671458676442586</v>
      </c>
      <c r="Q187" s="30">
        <f t="shared" si="93"/>
        <v>0</v>
      </c>
      <c r="R187" s="58">
        <f t="shared" si="94"/>
        <v>0</v>
      </c>
      <c r="S187" s="58">
        <f t="shared" si="95"/>
        <v>1055.1998204520114</v>
      </c>
      <c r="T187" s="58">
        <f t="shared" si="76"/>
        <v>100</v>
      </c>
      <c r="U187" s="88" t="str">
        <f>IF(R187=0,"-",FORECAST($C$8,Инклинометрия!$B$2:$B$152,Инклинометрия!$A$2:$A$152))</f>
        <v>-</v>
      </c>
      <c r="V187" s="88" t="str">
        <f>IF(R187=0,"-",FORECAST($C$8-R187,Инклинометрия!$B$2:$B$152,Инклинометрия!$A$2:$A$152))</f>
        <v>-</v>
      </c>
      <c r="W187" s="88">
        <f>IF(R187&gt;0,FORECAST($C$8,Инклинометрия!$B$2:$B$152,Инклинометрия!$A$2:$A$152),IF(AB187=$C$8,"-",FORECAST($C$8-AB187,Инклинометрия!$B$2:$B$152,Инклинометрия!$A$2:$A$152)))</f>
        <v>1002.4398294294108</v>
      </c>
      <c r="X187" s="88">
        <f>IF(S187=0,"-",FORECAST($C$8-(S187+AB187),Инклинометрия!$B$2:$B$152,Инклинометрия!$A$2:$A$152))</f>
        <v>0</v>
      </c>
      <c r="Y187" s="88">
        <f>FORECAST($C$8+T187,Инклинометрия!$B$2:$B$152,Инклинометрия!$A$2:$A$152)</f>
        <v>1425</v>
      </c>
      <c r="Z187" s="88">
        <f>IF(R187=0,FORECAST($C$6-T187,Инклинометрия!$B$2:$B$152,Инклинометрия!$A$2:$A$152),FORECAST($C$8,Инклинометрия!$B$2:$B$152,Инклинометрия!$A$2:$A$152))</f>
        <v>1330</v>
      </c>
      <c r="AA187" s="61">
        <f t="shared" si="77"/>
        <v>1400</v>
      </c>
      <c r="AB187" s="62">
        <f t="shared" si="96"/>
        <v>344.80017954798859</v>
      </c>
      <c r="AC187" s="62">
        <f t="shared" si="78"/>
        <v>0</v>
      </c>
      <c r="AD187" s="65">
        <f>IF(R187=0,FORECAST($C$8,Инклинометрия!$B$2:$B$152,Инклинометрия!$A$2:$A$152),V187)</f>
        <v>1330</v>
      </c>
      <c r="AE187" s="65">
        <f>FORECAST($C$8-(R187+AA187),Инклинометрия!$B$2:$B$152,Инклинометрия!$A$2:$A$152)</f>
        <v>0</v>
      </c>
      <c r="AF187" s="65">
        <f>IF(AB187=0,"-",FORECAST($C$8,Инклинометрия!$B$2:$B$152,Инклинометрия!$A$2:$A$152))</f>
        <v>1330</v>
      </c>
      <c r="AG187" s="65">
        <f>IF(AB187=0,"-",FORECAST($C$8-AB187,Инклинометрия!$B$2:$B$152,Инклинометрия!$A$2:$A$152))</f>
        <v>1002.4398294294108</v>
      </c>
      <c r="AH187" s="65" t="str">
        <f>IF(AC187=0,"-",FORECAST($C$8+AC187,Инклинометрия!$B$2:$B$152,Инклинометрия!$A$2:$A$152))</f>
        <v>-</v>
      </c>
      <c r="AI187" s="89" t="str">
        <f>IF(AC187=0,"-",FORECAST($C$8,Инклинометрия!$B$2:$B$152,Инклинометрия!$A$2:$A$152))</f>
        <v>-</v>
      </c>
      <c r="AJ187" s="28"/>
      <c r="AK187" s="67">
        <f t="shared" si="97"/>
        <v>0</v>
      </c>
      <c r="AL187" s="28">
        <f t="shared" si="98"/>
        <v>0</v>
      </c>
      <c r="AM187" s="28">
        <f t="shared" si="99"/>
        <v>0.1</v>
      </c>
      <c r="AN187" s="26">
        <f t="shared" si="100"/>
        <v>0.1</v>
      </c>
      <c r="AO187" s="87">
        <f t="shared" si="101"/>
        <v>152000.68624228102</v>
      </c>
      <c r="AP187" s="87">
        <f t="shared" si="79"/>
        <v>50675.686242281023</v>
      </c>
      <c r="AQ187" s="66">
        <f t="shared" si="80"/>
        <v>14695380</v>
      </c>
      <c r="AR187" s="66">
        <f t="shared" si="81"/>
        <v>11900472.235568758</v>
      </c>
      <c r="AS187" s="66">
        <f t="shared" si="82"/>
        <v>784800</v>
      </c>
      <c r="AT187" s="45">
        <f t="shared" si="86"/>
        <v>15632180.686242281</v>
      </c>
      <c r="AU187" s="75"/>
    </row>
    <row r="188" spans="2:47" x14ac:dyDescent="0.3">
      <c r="B188" s="41">
        <f t="shared" si="87"/>
        <v>790</v>
      </c>
      <c r="C188" s="8">
        <f t="shared" si="102"/>
        <v>7.9</v>
      </c>
      <c r="D188" s="73">
        <f t="shared" si="83"/>
        <v>10.56625</v>
      </c>
      <c r="E188" s="29">
        <f t="shared" si="105"/>
        <v>2616.6993765368852</v>
      </c>
      <c r="F188" s="29">
        <f t="shared" si="88"/>
        <v>16.56138845909415</v>
      </c>
      <c r="G188" s="29">
        <f t="shared" si="103"/>
        <v>22.150857064038426</v>
      </c>
      <c r="H188" s="17">
        <f t="shared" si="89"/>
        <v>3499.8354161180914</v>
      </c>
      <c r="I188" s="29">
        <f t="shared" si="90"/>
        <v>2.2250485660981263</v>
      </c>
      <c r="J188" s="29">
        <f t="shared" si="84"/>
        <v>20.847057720369893</v>
      </c>
      <c r="K188" s="39">
        <f t="shared" si="91"/>
        <v>1400</v>
      </c>
      <c r="L188" s="49">
        <f t="shared" si="74"/>
        <v>0</v>
      </c>
      <c r="M188" s="48">
        <f t="shared" si="75"/>
        <v>4.2266987561397071</v>
      </c>
      <c r="N188" s="51">
        <f t="shared" si="85"/>
        <v>14.180500609176613</v>
      </c>
      <c r="O188" s="54">
        <f t="shared" si="104"/>
        <v>4.7000000000000037</v>
      </c>
      <c r="P188" s="34">
        <f t="shared" si="92"/>
        <v>1.7671458676442586</v>
      </c>
      <c r="Q188" s="30">
        <f t="shared" si="93"/>
        <v>0</v>
      </c>
      <c r="R188" s="58">
        <f t="shared" si="94"/>
        <v>0</v>
      </c>
      <c r="S188" s="58">
        <f t="shared" si="95"/>
        <v>1051.4922916396674</v>
      </c>
      <c r="T188" s="58">
        <f t="shared" si="76"/>
        <v>100</v>
      </c>
      <c r="U188" s="88" t="str">
        <f>IF(R188=0,"-",FORECAST($C$8,Инклинометрия!$B$2:$B$152,Инклинометрия!$A$2:$A$152))</f>
        <v>-</v>
      </c>
      <c r="V188" s="88" t="str">
        <f>IF(R188=0,"-",FORECAST($C$8-R188,Инклинометрия!$B$2:$B$152,Инклинометрия!$A$2:$A$152))</f>
        <v>-</v>
      </c>
      <c r="W188" s="88">
        <f>IF(R188&gt;0,FORECAST($C$8,Инклинометрия!$B$2:$B$152,Инклинометрия!$A$2:$A$152),IF(AB188=$C$8,"-",FORECAST($C$8-AB188,Инклинометрия!$B$2:$B$152,Инклинометрия!$A$2:$A$152)))</f>
        <v>998.91767705768405</v>
      </c>
      <c r="X188" s="88">
        <f>IF(S188=0,"-",FORECAST($C$8-(S188+AB188),Инклинометрия!$B$2:$B$152,Инклинометрия!$A$2:$A$152))</f>
        <v>0</v>
      </c>
      <c r="Y188" s="88">
        <f>FORECAST($C$8+T188,Инклинометрия!$B$2:$B$152,Инклинометрия!$A$2:$A$152)</f>
        <v>1425</v>
      </c>
      <c r="Z188" s="88">
        <f>IF(R188=0,FORECAST($C$6-T188,Инклинометрия!$B$2:$B$152,Инклинометрия!$A$2:$A$152),FORECAST($C$8,Инклинометрия!$B$2:$B$152,Инклинометрия!$A$2:$A$152))</f>
        <v>1330</v>
      </c>
      <c r="AA188" s="61">
        <f t="shared" si="77"/>
        <v>1400</v>
      </c>
      <c r="AB188" s="62">
        <f t="shared" si="96"/>
        <v>348.50770836033257</v>
      </c>
      <c r="AC188" s="62">
        <f t="shared" si="78"/>
        <v>0</v>
      </c>
      <c r="AD188" s="65">
        <f>IF(R188=0,FORECAST($C$8,Инклинометрия!$B$2:$B$152,Инклинометрия!$A$2:$A$152),V188)</f>
        <v>1330</v>
      </c>
      <c r="AE188" s="65">
        <f>FORECAST($C$8-(R188+AA188),Инклинометрия!$B$2:$B$152,Инклинометрия!$A$2:$A$152)</f>
        <v>0</v>
      </c>
      <c r="AF188" s="65">
        <f>IF(AB188=0,"-",FORECAST($C$8,Инклинометрия!$B$2:$B$152,Инклинометрия!$A$2:$A$152))</f>
        <v>1330</v>
      </c>
      <c r="AG188" s="65">
        <f>IF(AB188=0,"-",FORECAST($C$8-AB188,Инклинометрия!$B$2:$B$152,Инклинометрия!$A$2:$A$152))</f>
        <v>998.91767705768405</v>
      </c>
      <c r="AH188" s="65" t="str">
        <f>IF(AC188=0,"-",FORECAST($C$8+AC188,Инклинометрия!$B$2:$B$152,Инклинометрия!$A$2:$A$152))</f>
        <v>-</v>
      </c>
      <c r="AI188" s="89" t="str">
        <f>IF(AC188=0,"-",FORECAST($C$8,Инклинометрия!$B$2:$B$152,Инклинометрия!$A$2:$A$152))</f>
        <v>-</v>
      </c>
      <c r="AJ188" s="28"/>
      <c r="AK188" s="67">
        <f t="shared" si="97"/>
        <v>0</v>
      </c>
      <c r="AL188" s="28">
        <f t="shared" si="98"/>
        <v>0</v>
      </c>
      <c r="AM188" s="28">
        <f t="shared" si="99"/>
        <v>0.1</v>
      </c>
      <c r="AN188" s="26">
        <f t="shared" si="100"/>
        <v>0.1</v>
      </c>
      <c r="AO188" s="87">
        <f t="shared" si="101"/>
        <v>151978.29008900083</v>
      </c>
      <c r="AP188" s="87">
        <f t="shared" si="79"/>
        <v>50653.290089000846</v>
      </c>
      <c r="AQ188" s="66">
        <f t="shared" si="80"/>
        <v>14695380</v>
      </c>
      <c r="AR188" s="66">
        <f t="shared" si="81"/>
        <v>11910292.367134012</v>
      </c>
      <c r="AS188" s="66">
        <f t="shared" si="82"/>
        <v>784800</v>
      </c>
      <c r="AT188" s="45">
        <f t="shared" si="86"/>
        <v>15632158.290089</v>
      </c>
      <c r="AU188" s="75"/>
    </row>
    <row r="189" spans="2:47" x14ac:dyDescent="0.3">
      <c r="B189" s="41">
        <f t="shared" si="87"/>
        <v>795</v>
      </c>
      <c r="C189" s="8">
        <f t="shared" si="102"/>
        <v>7.95</v>
      </c>
      <c r="D189" s="73">
        <f t="shared" si="83"/>
        <v>10.633125</v>
      </c>
      <c r="E189" s="29">
        <f t="shared" si="105"/>
        <v>2633.2607649959791</v>
      </c>
      <c r="F189" s="29">
        <f t="shared" si="88"/>
        <v>16.56138845909415</v>
      </c>
      <c r="G189" s="29">
        <f t="shared" si="103"/>
        <v>22.150857064038426</v>
      </c>
      <c r="H189" s="17">
        <f t="shared" si="89"/>
        <v>3521.9862731821299</v>
      </c>
      <c r="I189" s="29">
        <f t="shared" si="90"/>
        <v>2.2250485660981263</v>
      </c>
      <c r="J189" s="29">
        <f t="shared" si="84"/>
        <v>20.847057720369893</v>
      </c>
      <c r="K189" s="39">
        <f t="shared" si="91"/>
        <v>1400</v>
      </c>
      <c r="L189" s="49">
        <f t="shared" si="74"/>
        <v>0</v>
      </c>
      <c r="M189" s="48">
        <f t="shared" si="75"/>
        <v>4.2266987561397071</v>
      </c>
      <c r="N189" s="51">
        <f t="shared" si="85"/>
        <v>14.130500609176613</v>
      </c>
      <c r="O189" s="54">
        <f t="shared" si="104"/>
        <v>4.7500000000000044</v>
      </c>
      <c r="P189" s="34">
        <f t="shared" si="92"/>
        <v>1.7671458676442586</v>
      </c>
      <c r="Q189" s="30">
        <f t="shared" si="93"/>
        <v>0</v>
      </c>
      <c r="R189" s="58">
        <f t="shared" si="94"/>
        <v>0</v>
      </c>
      <c r="S189" s="58">
        <f t="shared" si="95"/>
        <v>1047.7847628273234</v>
      </c>
      <c r="T189" s="58">
        <f t="shared" si="76"/>
        <v>100</v>
      </c>
      <c r="U189" s="88" t="str">
        <f>IF(R189=0,"-",FORECAST($C$8,Инклинометрия!$B$2:$B$152,Инклинометрия!$A$2:$A$152))</f>
        <v>-</v>
      </c>
      <c r="V189" s="88" t="str">
        <f>IF(R189=0,"-",FORECAST($C$8-R189,Инклинометрия!$B$2:$B$152,Инклинометрия!$A$2:$A$152))</f>
        <v>-</v>
      </c>
      <c r="W189" s="88">
        <f>IF(R189&gt;0,FORECAST($C$8,Инклинометрия!$B$2:$B$152,Инклинометрия!$A$2:$A$152),IF(AB189=$C$8,"-",FORECAST($C$8-AB189,Инклинометрия!$B$2:$B$152,Инклинометрия!$A$2:$A$152)))</f>
        <v>995.39552468595718</v>
      </c>
      <c r="X189" s="88">
        <f>IF(S189=0,"-",FORECAST($C$8-(S189+AB189),Инклинометрия!$B$2:$B$152,Инклинометрия!$A$2:$A$152))</f>
        <v>0</v>
      </c>
      <c r="Y189" s="88">
        <f>FORECAST($C$8+T189,Инклинометрия!$B$2:$B$152,Инклинометрия!$A$2:$A$152)</f>
        <v>1425</v>
      </c>
      <c r="Z189" s="88">
        <f>IF(R189=0,FORECAST($C$6-T189,Инклинометрия!$B$2:$B$152,Инклинометрия!$A$2:$A$152),FORECAST($C$8,Инклинометрия!$B$2:$B$152,Инклинометрия!$A$2:$A$152))</f>
        <v>1330</v>
      </c>
      <c r="AA189" s="61">
        <f t="shared" si="77"/>
        <v>1400</v>
      </c>
      <c r="AB189" s="62">
        <f t="shared" si="96"/>
        <v>352.21523717267655</v>
      </c>
      <c r="AC189" s="62">
        <f t="shared" si="78"/>
        <v>0</v>
      </c>
      <c r="AD189" s="65">
        <f>IF(R189=0,FORECAST($C$8,Инклинометрия!$B$2:$B$152,Инклинометрия!$A$2:$A$152),V189)</f>
        <v>1330</v>
      </c>
      <c r="AE189" s="65">
        <f>FORECAST($C$8-(R189+AA189),Инклинометрия!$B$2:$B$152,Инклинометрия!$A$2:$A$152)</f>
        <v>0</v>
      </c>
      <c r="AF189" s="65">
        <f>IF(AB189=0,"-",FORECAST($C$8,Инклинометрия!$B$2:$B$152,Инклинометрия!$A$2:$A$152))</f>
        <v>1330</v>
      </c>
      <c r="AG189" s="65">
        <f>IF(AB189=0,"-",FORECAST($C$8-AB189,Инклинометрия!$B$2:$B$152,Инклинометрия!$A$2:$A$152))</f>
        <v>995.39552468595718</v>
      </c>
      <c r="AH189" s="65" t="str">
        <f>IF(AC189=0,"-",FORECAST($C$8+AC189,Инклинометрия!$B$2:$B$152,Инклинометрия!$A$2:$A$152))</f>
        <v>-</v>
      </c>
      <c r="AI189" s="89" t="str">
        <f>IF(AC189=0,"-",FORECAST($C$8,Инклинометрия!$B$2:$B$152,Инклинометрия!$A$2:$A$152))</f>
        <v>-</v>
      </c>
      <c r="AJ189" s="28"/>
      <c r="AK189" s="67">
        <f t="shared" si="97"/>
        <v>0</v>
      </c>
      <c r="AL189" s="28">
        <f t="shared" si="98"/>
        <v>0</v>
      </c>
      <c r="AM189" s="28">
        <f t="shared" si="99"/>
        <v>0.1</v>
      </c>
      <c r="AN189" s="26">
        <f t="shared" si="100"/>
        <v>0.1</v>
      </c>
      <c r="AO189" s="87">
        <f t="shared" si="101"/>
        <v>151955.89393572067</v>
      </c>
      <c r="AP189" s="87">
        <f t="shared" si="79"/>
        <v>50630.893935720669</v>
      </c>
      <c r="AQ189" s="66">
        <f t="shared" si="80"/>
        <v>14695380</v>
      </c>
      <c r="AR189" s="66">
        <f t="shared" si="81"/>
        <v>11920112.49869927</v>
      </c>
      <c r="AS189" s="66">
        <f t="shared" si="82"/>
        <v>784800</v>
      </c>
      <c r="AT189" s="45">
        <f t="shared" si="86"/>
        <v>15632135.893935721</v>
      </c>
      <c r="AU189" s="75"/>
    </row>
    <row r="190" spans="2:47" x14ac:dyDescent="0.3">
      <c r="B190" s="41">
        <f t="shared" si="87"/>
        <v>800</v>
      </c>
      <c r="C190" s="8">
        <f t="shared" si="102"/>
        <v>8</v>
      </c>
      <c r="D190" s="73">
        <f t="shared" si="83"/>
        <v>10.7</v>
      </c>
      <c r="E190" s="29">
        <f t="shared" si="105"/>
        <v>2649.8221534550735</v>
      </c>
      <c r="F190" s="29">
        <f t="shared" si="88"/>
        <v>16.56138845909415</v>
      </c>
      <c r="G190" s="29">
        <f t="shared" si="103"/>
        <v>22.150857064038426</v>
      </c>
      <c r="H190" s="17">
        <f t="shared" si="89"/>
        <v>3544.1371302461685</v>
      </c>
      <c r="I190" s="29">
        <f t="shared" si="90"/>
        <v>2.2250485660981263</v>
      </c>
      <c r="J190" s="29">
        <f t="shared" si="84"/>
        <v>20.847057720369893</v>
      </c>
      <c r="K190" s="39">
        <f t="shared" si="91"/>
        <v>1400</v>
      </c>
      <c r="L190" s="49">
        <f t="shared" si="74"/>
        <v>0</v>
      </c>
      <c r="M190" s="48">
        <f t="shared" si="75"/>
        <v>4.2266987561397071</v>
      </c>
      <c r="N190" s="51">
        <f t="shared" si="85"/>
        <v>14.080500609176614</v>
      </c>
      <c r="O190" s="54">
        <f t="shared" si="104"/>
        <v>4.8000000000000043</v>
      </c>
      <c r="P190" s="34">
        <f t="shared" si="92"/>
        <v>1.7671458676442586</v>
      </c>
      <c r="Q190" s="30">
        <f t="shared" si="93"/>
        <v>0</v>
      </c>
      <c r="R190" s="58">
        <f t="shared" si="94"/>
        <v>0</v>
      </c>
      <c r="S190" s="58">
        <f t="shared" si="95"/>
        <v>1044.0772340149795</v>
      </c>
      <c r="T190" s="58">
        <f t="shared" si="76"/>
        <v>100</v>
      </c>
      <c r="U190" s="88" t="str">
        <f>IF(R190=0,"-",FORECAST($C$8,Инклинометрия!$B$2:$B$152,Инклинометрия!$A$2:$A$152))</f>
        <v>-</v>
      </c>
      <c r="V190" s="88" t="str">
        <f>IF(R190=0,"-",FORECAST($C$8-R190,Инклинометрия!$B$2:$B$152,Инклинометрия!$A$2:$A$152))</f>
        <v>-</v>
      </c>
      <c r="W190" s="88">
        <f>IF(R190&gt;0,FORECAST($C$8,Инклинометрия!$B$2:$B$152,Инклинометрия!$A$2:$A$152),IF(AB190=$C$8,"-",FORECAST($C$8-AB190,Инклинометрия!$B$2:$B$152,Инклинометрия!$A$2:$A$152)))</f>
        <v>991.87337231423044</v>
      </c>
      <c r="X190" s="88">
        <f>IF(S190=0,"-",FORECAST($C$8-(S190+AB190),Инклинометрия!$B$2:$B$152,Инклинометрия!$A$2:$A$152))</f>
        <v>0</v>
      </c>
      <c r="Y190" s="88">
        <f>FORECAST($C$8+T190,Инклинометрия!$B$2:$B$152,Инклинометрия!$A$2:$A$152)</f>
        <v>1425</v>
      </c>
      <c r="Z190" s="88">
        <f>IF(R190=0,FORECAST($C$6-T190,Инклинометрия!$B$2:$B$152,Инклинометрия!$A$2:$A$152),FORECAST($C$8,Инклинометрия!$B$2:$B$152,Инклинометрия!$A$2:$A$152))</f>
        <v>1330</v>
      </c>
      <c r="AA190" s="61">
        <f t="shared" si="77"/>
        <v>1400</v>
      </c>
      <c r="AB190" s="62">
        <f t="shared" si="96"/>
        <v>355.92276598502053</v>
      </c>
      <c r="AC190" s="62">
        <f t="shared" si="78"/>
        <v>0</v>
      </c>
      <c r="AD190" s="65">
        <f>IF(R190=0,FORECAST($C$8,Инклинометрия!$B$2:$B$152,Инклинометрия!$A$2:$A$152),V190)</f>
        <v>1330</v>
      </c>
      <c r="AE190" s="65">
        <f>FORECAST($C$8-(R190+AA190),Инклинометрия!$B$2:$B$152,Инклинометрия!$A$2:$A$152)</f>
        <v>0</v>
      </c>
      <c r="AF190" s="65">
        <f>IF(AB190=0,"-",FORECAST($C$8,Инклинометрия!$B$2:$B$152,Инклинометрия!$A$2:$A$152))</f>
        <v>1330</v>
      </c>
      <c r="AG190" s="65">
        <f>IF(AB190=0,"-",FORECAST($C$8-AB190,Инклинометрия!$B$2:$B$152,Инклинометрия!$A$2:$A$152))</f>
        <v>991.87337231423044</v>
      </c>
      <c r="AH190" s="65" t="str">
        <f>IF(AC190=0,"-",FORECAST($C$8+AC190,Инклинометрия!$B$2:$B$152,Инклинометрия!$A$2:$A$152))</f>
        <v>-</v>
      </c>
      <c r="AI190" s="89" t="str">
        <f>IF(AC190=0,"-",FORECAST($C$8,Инклинометрия!$B$2:$B$152,Инклинометрия!$A$2:$A$152))</f>
        <v>-</v>
      </c>
      <c r="AJ190" s="28"/>
      <c r="AK190" s="67">
        <f t="shared" si="97"/>
        <v>0</v>
      </c>
      <c r="AL190" s="28">
        <f t="shared" si="98"/>
        <v>0</v>
      </c>
      <c r="AM190" s="28">
        <f t="shared" si="99"/>
        <v>0.1</v>
      </c>
      <c r="AN190" s="26">
        <f t="shared" si="100"/>
        <v>0.1</v>
      </c>
      <c r="AO190" s="87">
        <f t="shared" si="101"/>
        <v>151933.49778244051</v>
      </c>
      <c r="AP190" s="87">
        <f t="shared" si="79"/>
        <v>50608.497782440492</v>
      </c>
      <c r="AQ190" s="66">
        <f t="shared" si="80"/>
        <v>14695380</v>
      </c>
      <c r="AR190" s="66">
        <f t="shared" si="81"/>
        <v>11929932.630264524</v>
      </c>
      <c r="AS190" s="66">
        <f t="shared" si="82"/>
        <v>784800</v>
      </c>
      <c r="AT190" s="45">
        <f t="shared" si="86"/>
        <v>15632113.497782441</v>
      </c>
      <c r="AU190" s="75"/>
    </row>
    <row r="191" spans="2:47" x14ac:dyDescent="0.3">
      <c r="B191" s="41">
        <f t="shared" si="87"/>
        <v>805</v>
      </c>
      <c r="C191" s="8">
        <f t="shared" si="102"/>
        <v>8.0500000000000007</v>
      </c>
      <c r="D191" s="73">
        <f t="shared" si="83"/>
        <v>10.766875000000001</v>
      </c>
      <c r="E191" s="29">
        <f t="shared" si="105"/>
        <v>2666.3835419141678</v>
      </c>
      <c r="F191" s="29">
        <f t="shared" si="88"/>
        <v>16.561388459094445</v>
      </c>
      <c r="G191" s="29">
        <f t="shared" si="103"/>
        <v>22.150857064038817</v>
      </c>
      <c r="H191" s="17">
        <f t="shared" si="89"/>
        <v>3566.2879873102074</v>
      </c>
      <c r="I191" s="29">
        <f t="shared" si="90"/>
        <v>2.2250485660981263</v>
      </c>
      <c r="J191" s="29">
        <f t="shared" si="84"/>
        <v>20.847057720370078</v>
      </c>
      <c r="K191" s="39">
        <f t="shared" si="91"/>
        <v>1400</v>
      </c>
      <c r="L191" s="49">
        <f t="shared" si="74"/>
        <v>0</v>
      </c>
      <c r="M191" s="48">
        <f t="shared" si="75"/>
        <v>4.2266987561397071</v>
      </c>
      <c r="N191" s="51">
        <f t="shared" si="85"/>
        <v>14.030500609176611</v>
      </c>
      <c r="O191" s="54">
        <f t="shared" si="104"/>
        <v>4.850000000000005</v>
      </c>
      <c r="P191" s="34">
        <f t="shared" si="92"/>
        <v>1.7671458676442586</v>
      </c>
      <c r="Q191" s="30">
        <f t="shared" si="93"/>
        <v>0</v>
      </c>
      <c r="R191" s="58">
        <f t="shared" si="94"/>
        <v>0</v>
      </c>
      <c r="S191" s="58">
        <f t="shared" si="95"/>
        <v>1040.3697052026355</v>
      </c>
      <c r="T191" s="58">
        <f t="shared" si="76"/>
        <v>100</v>
      </c>
      <c r="U191" s="88" t="str">
        <f>IF(R191=0,"-",FORECAST($C$8,Инклинометрия!$B$2:$B$152,Инклинометрия!$A$2:$A$152))</f>
        <v>-</v>
      </c>
      <c r="V191" s="88" t="str">
        <f>IF(R191=0,"-",FORECAST($C$8-R191,Инклинометрия!$B$2:$B$152,Инклинометрия!$A$2:$A$152))</f>
        <v>-</v>
      </c>
      <c r="W191" s="88">
        <f>IF(R191&gt;0,FORECAST($C$8,Инклинометрия!$B$2:$B$152,Инклинометрия!$A$2:$A$152),IF(AB191=$C$8,"-",FORECAST($C$8-AB191,Инклинометрия!$B$2:$B$152,Инклинометрия!$A$2:$A$152)))</f>
        <v>988.35121994250369</v>
      </c>
      <c r="X191" s="88">
        <f>IF(S191=0,"-",FORECAST($C$8-(S191+AB191),Инклинометрия!$B$2:$B$152,Инклинометрия!$A$2:$A$152))</f>
        <v>0</v>
      </c>
      <c r="Y191" s="88">
        <f>FORECAST($C$8+T191,Инклинометрия!$B$2:$B$152,Инклинометрия!$A$2:$A$152)</f>
        <v>1425</v>
      </c>
      <c r="Z191" s="88">
        <f>IF(R191=0,FORECAST($C$6-T191,Инклинометрия!$B$2:$B$152,Инклинометрия!$A$2:$A$152),FORECAST($C$8,Инклинометрия!$B$2:$B$152,Инклинометрия!$A$2:$A$152))</f>
        <v>1330</v>
      </c>
      <c r="AA191" s="61">
        <f t="shared" si="77"/>
        <v>1400</v>
      </c>
      <c r="AB191" s="62">
        <f t="shared" si="96"/>
        <v>359.63029479736451</v>
      </c>
      <c r="AC191" s="62">
        <f t="shared" si="78"/>
        <v>0</v>
      </c>
      <c r="AD191" s="65">
        <f>IF(R191=0,FORECAST($C$8,Инклинометрия!$B$2:$B$152,Инклинометрия!$A$2:$A$152),V191)</f>
        <v>1330</v>
      </c>
      <c r="AE191" s="65">
        <f>FORECAST($C$8-(R191+AA191),Инклинометрия!$B$2:$B$152,Инклинометрия!$A$2:$A$152)</f>
        <v>0</v>
      </c>
      <c r="AF191" s="65">
        <f>IF(AB191=0,"-",FORECAST($C$8,Инклинометрия!$B$2:$B$152,Инклинометрия!$A$2:$A$152))</f>
        <v>1330</v>
      </c>
      <c r="AG191" s="65">
        <f>IF(AB191=0,"-",FORECAST($C$8-AB191,Инклинометрия!$B$2:$B$152,Инклинометрия!$A$2:$A$152))</f>
        <v>988.35121994250369</v>
      </c>
      <c r="AH191" s="65" t="str">
        <f>IF(AC191=0,"-",FORECAST($C$8+AC191,Инклинометрия!$B$2:$B$152,Инклинометрия!$A$2:$A$152))</f>
        <v>-</v>
      </c>
      <c r="AI191" s="89" t="str">
        <f>IF(AC191=0,"-",FORECAST($C$8,Инклинометрия!$B$2:$B$152,Инклинометрия!$A$2:$A$152))</f>
        <v>-</v>
      </c>
      <c r="AJ191" s="28"/>
      <c r="AK191" s="67">
        <f t="shared" si="97"/>
        <v>0</v>
      </c>
      <c r="AL191" s="28">
        <f t="shared" si="98"/>
        <v>0</v>
      </c>
      <c r="AM191" s="28">
        <f t="shared" si="99"/>
        <v>0.1</v>
      </c>
      <c r="AN191" s="26">
        <f t="shared" si="100"/>
        <v>0.1</v>
      </c>
      <c r="AO191" s="87">
        <f t="shared" si="101"/>
        <v>151911.10162916032</v>
      </c>
      <c r="AP191" s="87">
        <f t="shared" si="79"/>
        <v>50586.101629160315</v>
      </c>
      <c r="AQ191" s="66">
        <f t="shared" si="80"/>
        <v>14695380</v>
      </c>
      <c r="AR191" s="66">
        <f t="shared" si="81"/>
        <v>11939752.76182978</v>
      </c>
      <c r="AS191" s="66">
        <f t="shared" si="82"/>
        <v>784800</v>
      </c>
      <c r="AT191" s="45">
        <f t="shared" si="86"/>
        <v>15632091.10162916</v>
      </c>
      <c r="AU191" s="75"/>
    </row>
    <row r="192" spans="2:47" x14ac:dyDescent="0.3">
      <c r="B192" s="41">
        <f t="shared" si="87"/>
        <v>810</v>
      </c>
      <c r="C192" s="8">
        <f t="shared" si="102"/>
        <v>8.1</v>
      </c>
      <c r="D192" s="73">
        <f t="shared" si="83"/>
        <v>10.83375</v>
      </c>
      <c r="E192" s="29">
        <f t="shared" si="105"/>
        <v>2682.9449303732617</v>
      </c>
      <c r="F192" s="29">
        <f t="shared" si="88"/>
        <v>16.561388459093855</v>
      </c>
      <c r="G192" s="29">
        <f t="shared" si="103"/>
        <v>22.150857064038032</v>
      </c>
      <c r="H192" s="17">
        <f t="shared" si="89"/>
        <v>3588.4388443742455</v>
      </c>
      <c r="I192" s="29">
        <f t="shared" si="90"/>
        <v>2.2250485660981263</v>
      </c>
      <c r="J192" s="29">
        <f t="shared" si="84"/>
        <v>20.847057720369708</v>
      </c>
      <c r="K192" s="39">
        <f t="shared" si="91"/>
        <v>1400</v>
      </c>
      <c r="L192" s="49">
        <f t="shared" si="74"/>
        <v>0</v>
      </c>
      <c r="M192" s="48">
        <f t="shared" si="75"/>
        <v>4.2266987561397071</v>
      </c>
      <c r="N192" s="51">
        <f t="shared" si="85"/>
        <v>13.980500609176611</v>
      </c>
      <c r="O192" s="54">
        <f t="shared" si="104"/>
        <v>4.9000000000000048</v>
      </c>
      <c r="P192" s="34">
        <f t="shared" si="92"/>
        <v>1.7671458676442586</v>
      </c>
      <c r="Q192" s="30">
        <f t="shared" si="93"/>
        <v>0</v>
      </c>
      <c r="R192" s="58">
        <f t="shared" si="94"/>
        <v>0</v>
      </c>
      <c r="S192" s="58">
        <f t="shared" si="95"/>
        <v>1036.6621763902915</v>
      </c>
      <c r="T192" s="58">
        <f t="shared" si="76"/>
        <v>100</v>
      </c>
      <c r="U192" s="88" t="str">
        <f>IF(R192=0,"-",FORECAST($C$8,Инклинометрия!$B$2:$B$152,Инклинометрия!$A$2:$A$152))</f>
        <v>-</v>
      </c>
      <c r="V192" s="88" t="str">
        <f>IF(R192=0,"-",FORECAST($C$8-R192,Инклинометрия!$B$2:$B$152,Инклинометрия!$A$2:$A$152))</f>
        <v>-</v>
      </c>
      <c r="W192" s="88">
        <f>IF(R192&gt;0,FORECAST($C$8,Инклинометрия!$B$2:$B$152,Инклинометрия!$A$2:$A$152),IF(AB192=$C$8,"-",FORECAST($C$8-AB192,Инклинометрия!$B$2:$B$152,Инклинометрия!$A$2:$A$152)))</f>
        <v>984.82906757077683</v>
      </c>
      <c r="X192" s="88">
        <f>IF(S192=0,"-",FORECAST($C$8-(S192+AB192),Инклинометрия!$B$2:$B$152,Инклинометрия!$A$2:$A$152))</f>
        <v>0</v>
      </c>
      <c r="Y192" s="88">
        <f>FORECAST($C$8+T192,Инклинометрия!$B$2:$B$152,Инклинометрия!$A$2:$A$152)</f>
        <v>1425</v>
      </c>
      <c r="Z192" s="88">
        <f>IF(R192=0,FORECAST($C$6-T192,Инклинометрия!$B$2:$B$152,Инклинометрия!$A$2:$A$152),FORECAST($C$8,Инклинометрия!$B$2:$B$152,Инклинометрия!$A$2:$A$152))</f>
        <v>1330</v>
      </c>
      <c r="AA192" s="61">
        <f t="shared" si="77"/>
        <v>1400</v>
      </c>
      <c r="AB192" s="62">
        <f t="shared" si="96"/>
        <v>363.33782360970849</v>
      </c>
      <c r="AC192" s="62">
        <f t="shared" si="78"/>
        <v>0</v>
      </c>
      <c r="AD192" s="65">
        <f>IF(R192=0,FORECAST($C$8,Инклинометрия!$B$2:$B$152,Инклинометрия!$A$2:$A$152),V192)</f>
        <v>1330</v>
      </c>
      <c r="AE192" s="65">
        <f>FORECAST($C$8-(R192+AA192),Инклинометрия!$B$2:$B$152,Инклинометрия!$A$2:$A$152)</f>
        <v>0</v>
      </c>
      <c r="AF192" s="65">
        <f>IF(AB192=0,"-",FORECAST($C$8,Инклинометрия!$B$2:$B$152,Инклинометрия!$A$2:$A$152))</f>
        <v>1330</v>
      </c>
      <c r="AG192" s="65">
        <f>IF(AB192=0,"-",FORECAST($C$8-AB192,Инклинометрия!$B$2:$B$152,Инклинометрия!$A$2:$A$152))</f>
        <v>984.82906757077683</v>
      </c>
      <c r="AH192" s="65" t="str">
        <f>IF(AC192=0,"-",FORECAST($C$8+AC192,Инклинометрия!$B$2:$B$152,Инклинометрия!$A$2:$A$152))</f>
        <v>-</v>
      </c>
      <c r="AI192" s="89" t="str">
        <f>IF(AC192=0,"-",FORECAST($C$8,Инклинометрия!$B$2:$B$152,Инклинометрия!$A$2:$A$152))</f>
        <v>-</v>
      </c>
      <c r="AJ192" s="28"/>
      <c r="AK192" s="67">
        <f t="shared" si="97"/>
        <v>0</v>
      </c>
      <c r="AL192" s="28">
        <f t="shared" si="98"/>
        <v>0</v>
      </c>
      <c r="AM192" s="28">
        <f t="shared" si="99"/>
        <v>0.1</v>
      </c>
      <c r="AN192" s="26">
        <f t="shared" si="100"/>
        <v>0.1</v>
      </c>
      <c r="AO192" s="87">
        <f t="shared" si="101"/>
        <v>151888.70547588012</v>
      </c>
      <c r="AP192" s="87">
        <f t="shared" si="79"/>
        <v>50563.705475880139</v>
      </c>
      <c r="AQ192" s="66">
        <f t="shared" si="80"/>
        <v>14695380</v>
      </c>
      <c r="AR192" s="66">
        <f t="shared" si="81"/>
        <v>11949572.893395036</v>
      </c>
      <c r="AS192" s="66">
        <f t="shared" si="82"/>
        <v>784800</v>
      </c>
      <c r="AT192" s="45">
        <f t="shared" si="86"/>
        <v>15632068.70547588</v>
      </c>
      <c r="AU192" s="75"/>
    </row>
    <row r="193" spans="2:47" x14ac:dyDescent="0.3">
      <c r="B193" s="41">
        <f t="shared" si="87"/>
        <v>815</v>
      </c>
      <c r="C193" s="8">
        <f t="shared" si="102"/>
        <v>8.15</v>
      </c>
      <c r="D193" s="73">
        <f t="shared" si="83"/>
        <v>10.900625</v>
      </c>
      <c r="E193" s="29">
        <f t="shared" si="105"/>
        <v>2699.5063188323561</v>
      </c>
      <c r="F193" s="29">
        <f t="shared" si="88"/>
        <v>16.561388459094445</v>
      </c>
      <c r="G193" s="29">
        <f t="shared" si="103"/>
        <v>22.150857064038817</v>
      </c>
      <c r="H193" s="17">
        <f t="shared" si="89"/>
        <v>3610.5897014382845</v>
      </c>
      <c r="I193" s="29">
        <f t="shared" si="90"/>
        <v>2.2250485660981263</v>
      </c>
      <c r="J193" s="29">
        <f t="shared" si="84"/>
        <v>20.847057720370078</v>
      </c>
      <c r="K193" s="39">
        <f t="shared" si="91"/>
        <v>1400</v>
      </c>
      <c r="L193" s="49">
        <f t="shared" si="74"/>
        <v>0</v>
      </c>
      <c r="M193" s="48">
        <f t="shared" si="75"/>
        <v>4.2266987561397071</v>
      </c>
      <c r="N193" s="51">
        <f t="shared" si="85"/>
        <v>13.930500609176612</v>
      </c>
      <c r="O193" s="54">
        <f t="shared" si="104"/>
        <v>4.9500000000000055</v>
      </c>
      <c r="P193" s="34">
        <f t="shared" si="92"/>
        <v>1.7671458676442586</v>
      </c>
      <c r="Q193" s="30">
        <f t="shared" si="93"/>
        <v>0</v>
      </c>
      <c r="R193" s="58">
        <f t="shared" si="94"/>
        <v>0</v>
      </c>
      <c r="S193" s="58">
        <f t="shared" si="95"/>
        <v>1032.9546475779475</v>
      </c>
      <c r="T193" s="58">
        <f t="shared" si="76"/>
        <v>100</v>
      </c>
      <c r="U193" s="88" t="str">
        <f>IF(R193=0,"-",FORECAST($C$8,Инклинометрия!$B$2:$B$152,Инклинометрия!$A$2:$A$152))</f>
        <v>-</v>
      </c>
      <c r="V193" s="88" t="str">
        <f>IF(R193=0,"-",FORECAST($C$8-R193,Инклинометрия!$B$2:$B$152,Инклинометрия!$A$2:$A$152))</f>
        <v>-</v>
      </c>
      <c r="W193" s="88">
        <f>IF(R193&gt;0,FORECAST($C$8,Инклинометрия!$B$2:$B$152,Инклинометрия!$A$2:$A$152),IF(AB193=$C$8,"-",FORECAST($C$8-AB193,Инклинометрия!$B$2:$B$152,Инклинометрия!$A$2:$A$152)))</f>
        <v>981.30691519905008</v>
      </c>
      <c r="X193" s="88">
        <f>IF(S193=0,"-",FORECAST($C$8-(S193+AB193),Инклинометрия!$B$2:$B$152,Инклинометрия!$A$2:$A$152))</f>
        <v>0</v>
      </c>
      <c r="Y193" s="88">
        <f>FORECAST($C$8+T193,Инклинометрия!$B$2:$B$152,Инклинометрия!$A$2:$A$152)</f>
        <v>1425</v>
      </c>
      <c r="Z193" s="88">
        <f>IF(R193=0,FORECAST($C$6-T193,Инклинометрия!$B$2:$B$152,Инклинометрия!$A$2:$A$152),FORECAST($C$8,Инклинометрия!$B$2:$B$152,Инклинометрия!$A$2:$A$152))</f>
        <v>1330</v>
      </c>
      <c r="AA193" s="61">
        <f t="shared" si="77"/>
        <v>1400</v>
      </c>
      <c r="AB193" s="62">
        <f t="shared" si="96"/>
        <v>367.04535242205247</v>
      </c>
      <c r="AC193" s="62">
        <f t="shared" si="78"/>
        <v>0</v>
      </c>
      <c r="AD193" s="65">
        <f>IF(R193=0,FORECAST($C$8,Инклинометрия!$B$2:$B$152,Инклинометрия!$A$2:$A$152),V193)</f>
        <v>1330</v>
      </c>
      <c r="AE193" s="65">
        <f>FORECAST($C$8-(R193+AA193),Инклинометрия!$B$2:$B$152,Инклинометрия!$A$2:$A$152)</f>
        <v>0</v>
      </c>
      <c r="AF193" s="65">
        <f>IF(AB193=0,"-",FORECAST($C$8,Инклинометрия!$B$2:$B$152,Инклинометрия!$A$2:$A$152))</f>
        <v>1330</v>
      </c>
      <c r="AG193" s="65">
        <f>IF(AB193=0,"-",FORECAST($C$8-AB193,Инклинометрия!$B$2:$B$152,Инклинометрия!$A$2:$A$152))</f>
        <v>981.30691519905008</v>
      </c>
      <c r="AH193" s="65" t="str">
        <f>IF(AC193=0,"-",FORECAST($C$8+AC193,Инклинометрия!$B$2:$B$152,Инклинометрия!$A$2:$A$152))</f>
        <v>-</v>
      </c>
      <c r="AI193" s="89" t="str">
        <f>IF(AC193=0,"-",FORECAST($C$8,Инклинометрия!$B$2:$B$152,Инклинометрия!$A$2:$A$152))</f>
        <v>-</v>
      </c>
      <c r="AJ193" s="28"/>
      <c r="AK193" s="67">
        <f t="shared" si="97"/>
        <v>0</v>
      </c>
      <c r="AL193" s="28">
        <f t="shared" si="98"/>
        <v>0</v>
      </c>
      <c r="AM193" s="28">
        <f t="shared" si="99"/>
        <v>0.1</v>
      </c>
      <c r="AN193" s="26">
        <f t="shared" si="100"/>
        <v>0.1</v>
      </c>
      <c r="AO193" s="87">
        <f t="shared" si="101"/>
        <v>151866.30932259996</v>
      </c>
      <c r="AP193" s="87">
        <f t="shared" si="79"/>
        <v>50541.309322599962</v>
      </c>
      <c r="AQ193" s="66">
        <f t="shared" si="80"/>
        <v>14695380</v>
      </c>
      <c r="AR193" s="66">
        <f t="shared" si="81"/>
        <v>11959393.024960291</v>
      </c>
      <c r="AS193" s="66">
        <f t="shared" si="82"/>
        <v>784800</v>
      </c>
      <c r="AT193" s="45">
        <f t="shared" si="86"/>
        <v>15632046.309322599</v>
      </c>
      <c r="AU193" s="75"/>
    </row>
    <row r="194" spans="2:47" x14ac:dyDescent="0.3">
      <c r="B194" s="41">
        <f t="shared" si="87"/>
        <v>820</v>
      </c>
      <c r="C194" s="8">
        <f t="shared" si="102"/>
        <v>8.1999999999999993</v>
      </c>
      <c r="D194" s="73">
        <f t="shared" si="83"/>
        <v>10.967499999999999</v>
      </c>
      <c r="E194" s="29">
        <f t="shared" si="105"/>
        <v>2716.06770729145</v>
      </c>
      <c r="F194" s="29">
        <f t="shared" si="88"/>
        <v>16.561388459093855</v>
      </c>
      <c r="G194" s="29">
        <f t="shared" si="103"/>
        <v>22.150857064038032</v>
      </c>
      <c r="H194" s="17">
        <f t="shared" si="89"/>
        <v>3632.7405585023225</v>
      </c>
      <c r="I194" s="29">
        <f t="shared" si="90"/>
        <v>2.2250485660981263</v>
      </c>
      <c r="J194" s="29">
        <f t="shared" si="84"/>
        <v>20.847057720369708</v>
      </c>
      <c r="K194" s="39">
        <f t="shared" si="91"/>
        <v>1400</v>
      </c>
      <c r="L194" s="49">
        <f t="shared" si="74"/>
        <v>0</v>
      </c>
      <c r="M194" s="48">
        <f t="shared" si="75"/>
        <v>4.2266987561397071</v>
      </c>
      <c r="N194" s="51">
        <f t="shared" si="85"/>
        <v>13.880500609176611</v>
      </c>
      <c r="O194" s="54">
        <f t="shared" si="104"/>
        <v>5.0000000000000053</v>
      </c>
      <c r="P194" s="34">
        <f t="shared" si="92"/>
        <v>1.7671458676442586</v>
      </c>
      <c r="Q194" s="30">
        <f t="shared" si="93"/>
        <v>0</v>
      </c>
      <c r="R194" s="58">
        <f t="shared" si="94"/>
        <v>0</v>
      </c>
      <c r="S194" s="58">
        <f t="shared" si="95"/>
        <v>1029.2471187656035</v>
      </c>
      <c r="T194" s="58">
        <f t="shared" si="76"/>
        <v>100</v>
      </c>
      <c r="U194" s="88" t="str">
        <f>IF(R194=0,"-",FORECAST($C$8,Инклинометрия!$B$2:$B$152,Инклинометрия!$A$2:$A$152))</f>
        <v>-</v>
      </c>
      <c r="V194" s="88" t="str">
        <f>IF(R194=0,"-",FORECAST($C$8-R194,Инклинометрия!$B$2:$B$152,Инклинометрия!$A$2:$A$152))</f>
        <v>-</v>
      </c>
      <c r="W194" s="88">
        <f>IF(R194&gt;0,FORECAST($C$8,Инклинометрия!$B$2:$B$152,Инклинометрия!$A$2:$A$152),IF(AB194=$C$8,"-",FORECAST($C$8-AB194,Инклинометрия!$B$2:$B$152,Инклинометрия!$A$2:$A$152)))</f>
        <v>977.78476282732333</v>
      </c>
      <c r="X194" s="88">
        <f>IF(S194=0,"-",FORECAST($C$8-(S194+AB194),Инклинометрия!$B$2:$B$152,Инклинометрия!$A$2:$A$152))</f>
        <v>0</v>
      </c>
      <c r="Y194" s="88">
        <f>FORECAST($C$8+T194,Инклинометрия!$B$2:$B$152,Инклинометрия!$A$2:$A$152)</f>
        <v>1425</v>
      </c>
      <c r="Z194" s="88">
        <f>IF(R194=0,FORECAST($C$6-T194,Инклинометрия!$B$2:$B$152,Инклинометрия!$A$2:$A$152),FORECAST($C$8,Инклинометрия!$B$2:$B$152,Инклинометрия!$A$2:$A$152))</f>
        <v>1330</v>
      </c>
      <c r="AA194" s="61">
        <f t="shared" si="77"/>
        <v>1400</v>
      </c>
      <c r="AB194" s="62">
        <f t="shared" si="96"/>
        <v>370.75288123439645</v>
      </c>
      <c r="AC194" s="62">
        <f t="shared" si="78"/>
        <v>0</v>
      </c>
      <c r="AD194" s="65">
        <f>IF(R194=0,FORECAST($C$8,Инклинометрия!$B$2:$B$152,Инклинометрия!$A$2:$A$152),V194)</f>
        <v>1330</v>
      </c>
      <c r="AE194" s="65">
        <f>FORECAST($C$8-(R194+AA194),Инклинометрия!$B$2:$B$152,Инклинометрия!$A$2:$A$152)</f>
        <v>0</v>
      </c>
      <c r="AF194" s="65">
        <f>IF(AB194=0,"-",FORECAST($C$8,Инклинометрия!$B$2:$B$152,Инклинометрия!$A$2:$A$152))</f>
        <v>1330</v>
      </c>
      <c r="AG194" s="65">
        <f>IF(AB194=0,"-",FORECAST($C$8-AB194,Инклинометрия!$B$2:$B$152,Инклинометрия!$A$2:$A$152))</f>
        <v>977.78476282732333</v>
      </c>
      <c r="AH194" s="65" t="str">
        <f>IF(AC194=0,"-",FORECAST($C$8+AC194,Инклинометрия!$B$2:$B$152,Инклинометрия!$A$2:$A$152))</f>
        <v>-</v>
      </c>
      <c r="AI194" s="89" t="str">
        <f>IF(AC194=0,"-",FORECAST($C$8,Инклинометрия!$B$2:$B$152,Инклинометрия!$A$2:$A$152))</f>
        <v>-</v>
      </c>
      <c r="AJ194" s="28"/>
      <c r="AK194" s="67">
        <f t="shared" si="97"/>
        <v>0</v>
      </c>
      <c r="AL194" s="28">
        <f t="shared" si="98"/>
        <v>0</v>
      </c>
      <c r="AM194" s="28">
        <f t="shared" si="99"/>
        <v>0.1</v>
      </c>
      <c r="AN194" s="26">
        <f t="shared" si="100"/>
        <v>0.1</v>
      </c>
      <c r="AO194" s="87">
        <f t="shared" si="101"/>
        <v>151843.9131693198</v>
      </c>
      <c r="AP194" s="87">
        <f t="shared" si="79"/>
        <v>50518.913169319785</v>
      </c>
      <c r="AQ194" s="66">
        <f t="shared" si="80"/>
        <v>14695380</v>
      </c>
      <c r="AR194" s="66">
        <f t="shared" si="81"/>
        <v>11969213.156525547</v>
      </c>
      <c r="AS194" s="66">
        <f t="shared" si="82"/>
        <v>784800</v>
      </c>
      <c r="AT194" s="45">
        <f t="shared" si="86"/>
        <v>15632023.913169321</v>
      </c>
      <c r="AU194" s="75"/>
    </row>
    <row r="195" spans="2:47" x14ac:dyDescent="0.3">
      <c r="B195" s="41">
        <f t="shared" si="87"/>
        <v>825</v>
      </c>
      <c r="C195" s="8">
        <f t="shared" si="102"/>
        <v>8.25</v>
      </c>
      <c r="D195" s="73">
        <f t="shared" si="83"/>
        <v>11.034375000000001</v>
      </c>
      <c r="E195" s="29">
        <f t="shared" si="105"/>
        <v>2732.6290957505444</v>
      </c>
      <c r="F195" s="29">
        <f t="shared" si="88"/>
        <v>16.561388459094445</v>
      </c>
      <c r="G195" s="29">
        <f t="shared" si="103"/>
        <v>22.150857064038817</v>
      </c>
      <c r="H195" s="17">
        <f t="shared" si="89"/>
        <v>3654.8914155663615</v>
      </c>
      <c r="I195" s="29">
        <f t="shared" si="90"/>
        <v>2.2250485660981263</v>
      </c>
      <c r="J195" s="29">
        <f t="shared" si="84"/>
        <v>20.847057720370078</v>
      </c>
      <c r="K195" s="39">
        <f t="shared" si="91"/>
        <v>1400</v>
      </c>
      <c r="L195" s="49">
        <f t="shared" si="74"/>
        <v>0</v>
      </c>
      <c r="M195" s="48">
        <f t="shared" si="75"/>
        <v>4.2266987561397071</v>
      </c>
      <c r="N195" s="51">
        <f t="shared" si="85"/>
        <v>13.83050060917661</v>
      </c>
      <c r="O195" s="54">
        <f t="shared" si="104"/>
        <v>5.050000000000006</v>
      </c>
      <c r="P195" s="34">
        <f t="shared" si="92"/>
        <v>1.7671458676442586</v>
      </c>
      <c r="Q195" s="30">
        <f t="shared" si="93"/>
        <v>0</v>
      </c>
      <c r="R195" s="58">
        <f t="shared" si="94"/>
        <v>0</v>
      </c>
      <c r="S195" s="58">
        <f t="shared" si="95"/>
        <v>1025.5395899532596</v>
      </c>
      <c r="T195" s="58">
        <f t="shared" si="76"/>
        <v>100</v>
      </c>
      <c r="U195" s="88" t="str">
        <f>IF(R195=0,"-",FORECAST($C$8,Инклинометрия!$B$2:$B$152,Инклинометрия!$A$2:$A$152))</f>
        <v>-</v>
      </c>
      <c r="V195" s="88" t="str">
        <f>IF(R195=0,"-",FORECAST($C$8-R195,Инклинометрия!$B$2:$B$152,Инклинометрия!$A$2:$A$152))</f>
        <v>-</v>
      </c>
      <c r="W195" s="88">
        <f>IF(R195&gt;0,FORECAST($C$8,Инклинометрия!$B$2:$B$152,Инклинометрия!$A$2:$A$152),IF(AB195=$C$8,"-",FORECAST($C$8-AB195,Инклинометрия!$B$2:$B$152,Инклинометрия!$A$2:$A$152)))</f>
        <v>974.26261045559659</v>
      </c>
      <c r="X195" s="88">
        <f>IF(S195=0,"-",FORECAST($C$8-(S195+AB195),Инклинометрия!$B$2:$B$152,Инклинометрия!$A$2:$A$152))</f>
        <v>0</v>
      </c>
      <c r="Y195" s="88">
        <f>FORECAST($C$8+T195,Инклинометрия!$B$2:$B$152,Инклинометрия!$A$2:$A$152)</f>
        <v>1425</v>
      </c>
      <c r="Z195" s="88">
        <f>IF(R195=0,FORECAST($C$6-T195,Инклинометрия!$B$2:$B$152,Инклинометрия!$A$2:$A$152),FORECAST($C$8,Инклинометрия!$B$2:$B$152,Инклинометрия!$A$2:$A$152))</f>
        <v>1330</v>
      </c>
      <c r="AA195" s="61">
        <f t="shared" si="77"/>
        <v>1400</v>
      </c>
      <c r="AB195" s="62">
        <f t="shared" si="96"/>
        <v>374.46041004674044</v>
      </c>
      <c r="AC195" s="62">
        <f t="shared" si="78"/>
        <v>0</v>
      </c>
      <c r="AD195" s="65">
        <f>IF(R195=0,FORECAST($C$8,Инклинометрия!$B$2:$B$152,Инклинометрия!$A$2:$A$152),V195)</f>
        <v>1330</v>
      </c>
      <c r="AE195" s="65">
        <f>FORECAST($C$8-(R195+AA195),Инклинометрия!$B$2:$B$152,Инклинометрия!$A$2:$A$152)</f>
        <v>0</v>
      </c>
      <c r="AF195" s="65">
        <f>IF(AB195=0,"-",FORECAST($C$8,Инклинометрия!$B$2:$B$152,Инклинометрия!$A$2:$A$152))</f>
        <v>1330</v>
      </c>
      <c r="AG195" s="65">
        <f>IF(AB195=0,"-",FORECAST($C$8-AB195,Инклинометрия!$B$2:$B$152,Инклинометрия!$A$2:$A$152))</f>
        <v>974.26261045559659</v>
      </c>
      <c r="AH195" s="65" t="str">
        <f>IF(AC195=0,"-",FORECAST($C$8+AC195,Инклинометрия!$B$2:$B$152,Инклинометрия!$A$2:$A$152))</f>
        <v>-</v>
      </c>
      <c r="AI195" s="89" t="str">
        <f>IF(AC195=0,"-",FORECAST($C$8,Инклинометрия!$B$2:$B$152,Инклинометрия!$A$2:$A$152))</f>
        <v>-</v>
      </c>
      <c r="AJ195" s="28"/>
      <c r="AK195" s="67">
        <f t="shared" si="97"/>
        <v>0</v>
      </c>
      <c r="AL195" s="28">
        <f t="shared" si="98"/>
        <v>0</v>
      </c>
      <c r="AM195" s="28">
        <f t="shared" si="99"/>
        <v>0.1</v>
      </c>
      <c r="AN195" s="26">
        <f t="shared" si="100"/>
        <v>0.1</v>
      </c>
      <c r="AO195" s="87">
        <f t="shared" si="101"/>
        <v>151821.51701603961</v>
      </c>
      <c r="AP195" s="87">
        <f t="shared" si="79"/>
        <v>50496.517016039608</v>
      </c>
      <c r="AQ195" s="66">
        <f t="shared" si="80"/>
        <v>14695380</v>
      </c>
      <c r="AR195" s="66">
        <f t="shared" si="81"/>
        <v>11979033.288090803</v>
      </c>
      <c r="AS195" s="66">
        <f t="shared" si="82"/>
        <v>784800</v>
      </c>
      <c r="AT195" s="45">
        <f t="shared" si="86"/>
        <v>15632001.51701604</v>
      </c>
      <c r="AU195" s="75"/>
    </row>
    <row r="196" spans="2:47" x14ac:dyDescent="0.3">
      <c r="B196" s="41">
        <f t="shared" si="87"/>
        <v>830</v>
      </c>
      <c r="C196" s="8">
        <f t="shared" si="102"/>
        <v>8.3000000000000007</v>
      </c>
      <c r="D196" s="73">
        <f t="shared" si="83"/>
        <v>11.10125</v>
      </c>
      <c r="E196" s="29">
        <f t="shared" si="105"/>
        <v>2749.1904842096387</v>
      </c>
      <c r="F196" s="29">
        <f t="shared" si="88"/>
        <v>16.561388459094445</v>
      </c>
      <c r="G196" s="29">
        <f t="shared" si="103"/>
        <v>22.150857064038817</v>
      </c>
      <c r="H196" s="17">
        <f t="shared" si="89"/>
        <v>3677.0422726304005</v>
      </c>
      <c r="I196" s="29">
        <f t="shared" si="90"/>
        <v>2.2250485660981263</v>
      </c>
      <c r="J196" s="29">
        <f t="shared" si="84"/>
        <v>20.847057720370078</v>
      </c>
      <c r="K196" s="39">
        <f t="shared" si="91"/>
        <v>1400</v>
      </c>
      <c r="L196" s="49">
        <f t="shared" si="74"/>
        <v>0</v>
      </c>
      <c r="M196" s="48">
        <f t="shared" si="75"/>
        <v>4.2266987561397071</v>
      </c>
      <c r="N196" s="51">
        <f t="shared" si="85"/>
        <v>13.78050060917661</v>
      </c>
      <c r="O196" s="54">
        <f t="shared" si="104"/>
        <v>5.1000000000000059</v>
      </c>
      <c r="P196" s="34">
        <f t="shared" si="92"/>
        <v>1.7671458676442586</v>
      </c>
      <c r="Q196" s="30">
        <f t="shared" si="93"/>
        <v>0</v>
      </c>
      <c r="R196" s="58">
        <f t="shared" si="94"/>
        <v>0</v>
      </c>
      <c r="S196" s="58">
        <f t="shared" si="95"/>
        <v>1021.8320611409156</v>
      </c>
      <c r="T196" s="58">
        <f t="shared" si="76"/>
        <v>100</v>
      </c>
      <c r="U196" s="88" t="str">
        <f>IF(R196=0,"-",FORECAST($C$8,Инклинометрия!$B$2:$B$152,Инклинометрия!$A$2:$A$152))</f>
        <v>-</v>
      </c>
      <c r="V196" s="88" t="str">
        <f>IF(R196=0,"-",FORECAST($C$8-R196,Инклинометрия!$B$2:$B$152,Инклинометрия!$A$2:$A$152))</f>
        <v>-</v>
      </c>
      <c r="W196" s="88">
        <f>IF(R196&gt;0,FORECAST($C$8,Инклинометрия!$B$2:$B$152,Инклинометрия!$A$2:$A$152),IF(AB196=$C$8,"-",FORECAST($C$8-AB196,Инклинометрия!$B$2:$B$152,Инклинометрия!$A$2:$A$152)))</f>
        <v>970.74045808386973</v>
      </c>
      <c r="X196" s="88">
        <f>IF(S196=0,"-",FORECAST($C$8-(S196+AB196),Инклинометрия!$B$2:$B$152,Инклинометрия!$A$2:$A$152))</f>
        <v>0</v>
      </c>
      <c r="Y196" s="88">
        <f>FORECAST($C$8+T196,Инклинометрия!$B$2:$B$152,Инклинометрия!$A$2:$A$152)</f>
        <v>1425</v>
      </c>
      <c r="Z196" s="88">
        <f>IF(R196=0,FORECAST($C$6-T196,Инклинометрия!$B$2:$B$152,Инклинометрия!$A$2:$A$152),FORECAST($C$8,Инклинометрия!$B$2:$B$152,Инклинометрия!$A$2:$A$152))</f>
        <v>1330</v>
      </c>
      <c r="AA196" s="61">
        <f t="shared" si="77"/>
        <v>1400</v>
      </c>
      <c r="AB196" s="62">
        <f t="shared" si="96"/>
        <v>378.16793885908442</v>
      </c>
      <c r="AC196" s="62">
        <f t="shared" si="78"/>
        <v>0</v>
      </c>
      <c r="AD196" s="65">
        <f>IF(R196=0,FORECAST($C$8,Инклинометрия!$B$2:$B$152,Инклинометрия!$A$2:$A$152),V196)</f>
        <v>1330</v>
      </c>
      <c r="AE196" s="65">
        <f>FORECAST($C$8-(R196+AA196),Инклинометрия!$B$2:$B$152,Инклинометрия!$A$2:$A$152)</f>
        <v>0</v>
      </c>
      <c r="AF196" s="65">
        <f>IF(AB196=0,"-",FORECAST($C$8,Инклинометрия!$B$2:$B$152,Инклинометрия!$A$2:$A$152))</f>
        <v>1330</v>
      </c>
      <c r="AG196" s="65">
        <f>IF(AB196=0,"-",FORECAST($C$8-AB196,Инклинометрия!$B$2:$B$152,Инклинометрия!$A$2:$A$152))</f>
        <v>970.74045808386973</v>
      </c>
      <c r="AH196" s="65" t="str">
        <f>IF(AC196=0,"-",FORECAST($C$8+AC196,Инклинометрия!$B$2:$B$152,Инклинометрия!$A$2:$A$152))</f>
        <v>-</v>
      </c>
      <c r="AI196" s="89" t="str">
        <f>IF(AC196=0,"-",FORECAST($C$8,Инклинометрия!$B$2:$B$152,Инклинометрия!$A$2:$A$152))</f>
        <v>-</v>
      </c>
      <c r="AJ196" s="28"/>
      <c r="AK196" s="67">
        <f t="shared" si="97"/>
        <v>0</v>
      </c>
      <c r="AL196" s="28">
        <f t="shared" si="98"/>
        <v>0</v>
      </c>
      <c r="AM196" s="28">
        <f t="shared" si="99"/>
        <v>0.1</v>
      </c>
      <c r="AN196" s="26">
        <f t="shared" si="100"/>
        <v>0.1</v>
      </c>
      <c r="AO196" s="87">
        <f t="shared" si="101"/>
        <v>151799.12086275942</v>
      </c>
      <c r="AP196" s="87">
        <f t="shared" si="79"/>
        <v>50474.120862759431</v>
      </c>
      <c r="AQ196" s="66">
        <f t="shared" si="80"/>
        <v>14695380</v>
      </c>
      <c r="AR196" s="66">
        <f t="shared" si="81"/>
        <v>11988853.419656057</v>
      </c>
      <c r="AS196" s="66">
        <f t="shared" si="82"/>
        <v>784800</v>
      </c>
      <c r="AT196" s="45">
        <f t="shared" si="86"/>
        <v>15631979.12086276</v>
      </c>
      <c r="AU196" s="75"/>
    </row>
    <row r="197" spans="2:47" x14ac:dyDescent="0.3">
      <c r="B197" s="41">
        <f t="shared" si="87"/>
        <v>835</v>
      </c>
      <c r="C197" s="8">
        <f t="shared" si="102"/>
        <v>8.35</v>
      </c>
      <c r="D197" s="73">
        <f t="shared" si="83"/>
        <v>11.168125</v>
      </c>
      <c r="E197" s="29">
        <f t="shared" si="105"/>
        <v>2765.7518726687331</v>
      </c>
      <c r="F197" s="29">
        <f t="shared" si="88"/>
        <v>16.561388459093855</v>
      </c>
      <c r="G197" s="29">
        <f t="shared" si="103"/>
        <v>22.150857064038032</v>
      </c>
      <c r="H197" s="17">
        <f t="shared" si="89"/>
        <v>3699.1931296944385</v>
      </c>
      <c r="I197" s="29">
        <f t="shared" si="90"/>
        <v>2.2250485660981263</v>
      </c>
      <c r="J197" s="29">
        <f t="shared" si="84"/>
        <v>20.847057720369708</v>
      </c>
      <c r="K197" s="39">
        <f t="shared" si="91"/>
        <v>1400</v>
      </c>
      <c r="L197" s="49">
        <f t="shared" si="74"/>
        <v>0</v>
      </c>
      <c r="M197" s="48">
        <f t="shared" si="75"/>
        <v>4.2266987561397071</v>
      </c>
      <c r="N197" s="51">
        <f t="shared" si="85"/>
        <v>13.730500609176611</v>
      </c>
      <c r="O197" s="54">
        <f t="shared" si="104"/>
        <v>5.1500000000000066</v>
      </c>
      <c r="P197" s="34">
        <f t="shared" si="92"/>
        <v>1.7671458676442586</v>
      </c>
      <c r="Q197" s="30">
        <f t="shared" si="93"/>
        <v>0</v>
      </c>
      <c r="R197" s="58">
        <f t="shared" si="94"/>
        <v>0</v>
      </c>
      <c r="S197" s="58">
        <f t="shared" si="95"/>
        <v>1018.1245323285716</v>
      </c>
      <c r="T197" s="58">
        <f t="shared" si="76"/>
        <v>100</v>
      </c>
      <c r="U197" s="88" t="str">
        <f>IF(R197=0,"-",FORECAST($C$8,Инклинометрия!$B$2:$B$152,Инклинометрия!$A$2:$A$152))</f>
        <v>-</v>
      </c>
      <c r="V197" s="88" t="str">
        <f>IF(R197=0,"-",FORECAST($C$8-R197,Инклинометрия!$B$2:$B$152,Инклинометрия!$A$2:$A$152))</f>
        <v>-</v>
      </c>
      <c r="W197" s="88">
        <f>IF(R197&gt;0,FORECAST($C$8,Инклинометрия!$B$2:$B$152,Инклинометрия!$A$2:$A$152),IF(AB197=$C$8,"-",FORECAST($C$8-AB197,Инклинометрия!$B$2:$B$152,Инклинометрия!$A$2:$A$152)))</f>
        <v>967.21830571214298</v>
      </c>
      <c r="X197" s="88">
        <f>IF(S197=0,"-",FORECAST($C$8-(S197+AB197),Инклинометрия!$B$2:$B$152,Инклинометрия!$A$2:$A$152))</f>
        <v>0</v>
      </c>
      <c r="Y197" s="88">
        <f>FORECAST($C$8+T197,Инклинометрия!$B$2:$B$152,Инклинометрия!$A$2:$A$152)</f>
        <v>1425</v>
      </c>
      <c r="Z197" s="88">
        <f>IF(R197=0,FORECAST($C$6-T197,Инклинометрия!$B$2:$B$152,Инклинометрия!$A$2:$A$152),FORECAST($C$8,Инклинометрия!$B$2:$B$152,Инклинометрия!$A$2:$A$152))</f>
        <v>1330</v>
      </c>
      <c r="AA197" s="61">
        <f t="shared" si="77"/>
        <v>1400</v>
      </c>
      <c r="AB197" s="62">
        <f t="shared" si="96"/>
        <v>381.8754676714284</v>
      </c>
      <c r="AC197" s="62">
        <f t="shared" si="78"/>
        <v>0</v>
      </c>
      <c r="AD197" s="65">
        <f>IF(R197=0,FORECAST($C$8,Инклинометрия!$B$2:$B$152,Инклинометрия!$A$2:$A$152),V197)</f>
        <v>1330</v>
      </c>
      <c r="AE197" s="65">
        <f>FORECAST($C$8-(R197+AA197),Инклинометрия!$B$2:$B$152,Инклинометрия!$A$2:$A$152)</f>
        <v>0</v>
      </c>
      <c r="AF197" s="65">
        <f>IF(AB197=0,"-",FORECAST($C$8,Инклинометрия!$B$2:$B$152,Инклинометрия!$A$2:$A$152))</f>
        <v>1330</v>
      </c>
      <c r="AG197" s="65">
        <f>IF(AB197=0,"-",FORECAST($C$8-AB197,Инклинометрия!$B$2:$B$152,Инклинометрия!$A$2:$A$152))</f>
        <v>967.21830571214298</v>
      </c>
      <c r="AH197" s="65" t="str">
        <f>IF(AC197=0,"-",FORECAST($C$8+AC197,Инклинометрия!$B$2:$B$152,Инклинометрия!$A$2:$A$152))</f>
        <v>-</v>
      </c>
      <c r="AI197" s="89" t="str">
        <f>IF(AC197=0,"-",FORECAST($C$8,Инклинометрия!$B$2:$B$152,Инклинометрия!$A$2:$A$152))</f>
        <v>-</v>
      </c>
      <c r="AJ197" s="28"/>
      <c r="AK197" s="67">
        <f t="shared" si="97"/>
        <v>0</v>
      </c>
      <c r="AL197" s="28">
        <f t="shared" si="98"/>
        <v>0</v>
      </c>
      <c r="AM197" s="28">
        <f t="shared" si="99"/>
        <v>0.1</v>
      </c>
      <c r="AN197" s="26">
        <f t="shared" si="100"/>
        <v>0.1</v>
      </c>
      <c r="AO197" s="87">
        <f t="shared" si="101"/>
        <v>151776.72470947925</v>
      </c>
      <c r="AP197" s="87">
        <f t="shared" si="79"/>
        <v>50451.724709479255</v>
      </c>
      <c r="AQ197" s="66">
        <f t="shared" si="80"/>
        <v>14695380</v>
      </c>
      <c r="AR197" s="66">
        <f t="shared" si="81"/>
        <v>11998673.551221313</v>
      </c>
      <c r="AS197" s="66">
        <f t="shared" si="82"/>
        <v>784800</v>
      </c>
      <c r="AT197" s="45">
        <f t="shared" si="86"/>
        <v>15631956.724709479</v>
      </c>
      <c r="AU197" s="75"/>
    </row>
    <row r="198" spans="2:47" x14ac:dyDescent="0.3">
      <c r="B198" s="41">
        <f t="shared" si="87"/>
        <v>840</v>
      </c>
      <c r="C198" s="8">
        <f t="shared" si="102"/>
        <v>8.4</v>
      </c>
      <c r="D198" s="73">
        <f t="shared" si="83"/>
        <v>11.234999999999999</v>
      </c>
      <c r="E198" s="29">
        <f t="shared" si="105"/>
        <v>2782.3132611278274</v>
      </c>
      <c r="F198" s="29">
        <f t="shared" si="88"/>
        <v>16.561388459094445</v>
      </c>
      <c r="G198" s="29">
        <f t="shared" si="103"/>
        <v>22.150857064038817</v>
      </c>
      <c r="H198" s="17">
        <f t="shared" si="89"/>
        <v>3721.3439867584775</v>
      </c>
      <c r="I198" s="29">
        <f t="shared" si="90"/>
        <v>2.2250485660981263</v>
      </c>
      <c r="J198" s="29">
        <f t="shared" si="84"/>
        <v>20.847057720370078</v>
      </c>
      <c r="K198" s="39">
        <f t="shared" si="91"/>
        <v>1400</v>
      </c>
      <c r="L198" s="49">
        <f t="shared" si="74"/>
        <v>0</v>
      </c>
      <c r="M198" s="48">
        <f t="shared" si="75"/>
        <v>4.2266987561397071</v>
      </c>
      <c r="N198" s="51">
        <f t="shared" si="85"/>
        <v>13.68050060917661</v>
      </c>
      <c r="O198" s="54">
        <f t="shared" si="104"/>
        <v>5.2000000000000064</v>
      </c>
      <c r="P198" s="34">
        <f t="shared" si="92"/>
        <v>1.7671458676442586</v>
      </c>
      <c r="Q198" s="30">
        <f t="shared" si="93"/>
        <v>0</v>
      </c>
      <c r="R198" s="58">
        <f t="shared" si="94"/>
        <v>0</v>
      </c>
      <c r="S198" s="58">
        <f t="shared" si="95"/>
        <v>1014.4170035162276</v>
      </c>
      <c r="T198" s="58">
        <f t="shared" si="76"/>
        <v>100</v>
      </c>
      <c r="U198" s="88" t="str">
        <f>IF(R198=0,"-",FORECAST($C$8,Инклинометрия!$B$2:$B$152,Инклинометрия!$A$2:$A$152))</f>
        <v>-</v>
      </c>
      <c r="V198" s="88" t="str">
        <f>IF(R198=0,"-",FORECAST($C$8-R198,Инклинометрия!$B$2:$B$152,Инклинометрия!$A$2:$A$152))</f>
        <v>-</v>
      </c>
      <c r="W198" s="88">
        <f>IF(R198&gt;0,FORECAST($C$8,Инклинометрия!$B$2:$B$152,Инклинометрия!$A$2:$A$152),IF(AB198=$C$8,"-",FORECAST($C$8-AB198,Инклинометрия!$B$2:$B$152,Инклинометрия!$A$2:$A$152)))</f>
        <v>963.69615334041623</v>
      </c>
      <c r="X198" s="88">
        <f>IF(S198=0,"-",FORECAST($C$8-(S198+AB198),Инклинометрия!$B$2:$B$152,Инклинометрия!$A$2:$A$152))</f>
        <v>0</v>
      </c>
      <c r="Y198" s="88">
        <f>FORECAST($C$8+T198,Инклинометрия!$B$2:$B$152,Инклинометрия!$A$2:$A$152)</f>
        <v>1425</v>
      </c>
      <c r="Z198" s="88">
        <f>IF(R198=0,FORECAST($C$6-T198,Инклинометрия!$B$2:$B$152,Инклинометрия!$A$2:$A$152),FORECAST($C$8,Инклинометрия!$B$2:$B$152,Инклинометрия!$A$2:$A$152))</f>
        <v>1330</v>
      </c>
      <c r="AA198" s="61">
        <f t="shared" si="77"/>
        <v>1400</v>
      </c>
      <c r="AB198" s="62">
        <f t="shared" si="96"/>
        <v>385.58299648377238</v>
      </c>
      <c r="AC198" s="62">
        <f t="shared" si="78"/>
        <v>0</v>
      </c>
      <c r="AD198" s="65">
        <f>IF(R198=0,FORECAST($C$8,Инклинометрия!$B$2:$B$152,Инклинометрия!$A$2:$A$152),V198)</f>
        <v>1330</v>
      </c>
      <c r="AE198" s="65">
        <f>FORECAST($C$8-(R198+AA198),Инклинометрия!$B$2:$B$152,Инклинометрия!$A$2:$A$152)</f>
        <v>0</v>
      </c>
      <c r="AF198" s="65">
        <f>IF(AB198=0,"-",FORECAST($C$8,Инклинометрия!$B$2:$B$152,Инклинометрия!$A$2:$A$152))</f>
        <v>1330</v>
      </c>
      <c r="AG198" s="65">
        <f>IF(AB198=0,"-",FORECAST($C$8-AB198,Инклинометрия!$B$2:$B$152,Инклинометрия!$A$2:$A$152))</f>
        <v>963.69615334041623</v>
      </c>
      <c r="AH198" s="65" t="str">
        <f>IF(AC198=0,"-",FORECAST($C$8+AC198,Инклинометрия!$B$2:$B$152,Инклинометрия!$A$2:$A$152))</f>
        <v>-</v>
      </c>
      <c r="AI198" s="89" t="str">
        <f>IF(AC198=0,"-",FORECAST($C$8,Инклинометрия!$B$2:$B$152,Инклинометрия!$A$2:$A$152))</f>
        <v>-</v>
      </c>
      <c r="AJ198" s="28"/>
      <c r="AK198" s="67">
        <f t="shared" si="97"/>
        <v>0</v>
      </c>
      <c r="AL198" s="28">
        <f t="shared" si="98"/>
        <v>0</v>
      </c>
      <c r="AM198" s="28">
        <f t="shared" si="99"/>
        <v>0.1</v>
      </c>
      <c r="AN198" s="26">
        <f t="shared" si="100"/>
        <v>0.1</v>
      </c>
      <c r="AO198" s="87">
        <f t="shared" si="101"/>
        <v>151754.32855619909</v>
      </c>
      <c r="AP198" s="87">
        <f t="shared" si="79"/>
        <v>50429.328556199078</v>
      </c>
      <c r="AQ198" s="66">
        <f t="shared" si="80"/>
        <v>14695380</v>
      </c>
      <c r="AR198" s="66">
        <f t="shared" si="81"/>
        <v>12008493.682786569</v>
      </c>
      <c r="AS198" s="66">
        <f t="shared" si="82"/>
        <v>784800</v>
      </c>
      <c r="AT198" s="45">
        <f t="shared" si="86"/>
        <v>15631934.328556199</v>
      </c>
      <c r="AU198" s="75"/>
    </row>
    <row r="199" spans="2:47" x14ac:dyDescent="0.3">
      <c r="B199" s="41">
        <f t="shared" si="87"/>
        <v>845</v>
      </c>
      <c r="C199" s="8">
        <f t="shared" si="102"/>
        <v>8.4499999999999993</v>
      </c>
      <c r="D199" s="73">
        <f t="shared" si="83"/>
        <v>11.301875000000001</v>
      </c>
      <c r="E199" s="29">
        <f t="shared" si="105"/>
        <v>2798.8746495869214</v>
      </c>
      <c r="F199" s="29">
        <f t="shared" si="88"/>
        <v>16.561388459093855</v>
      </c>
      <c r="G199" s="29">
        <f t="shared" si="103"/>
        <v>22.150857064038032</v>
      </c>
      <c r="H199" s="17">
        <f t="shared" si="89"/>
        <v>3743.4948438225156</v>
      </c>
      <c r="I199" s="29">
        <f t="shared" si="90"/>
        <v>2.2250485660981263</v>
      </c>
      <c r="J199" s="29">
        <f t="shared" si="84"/>
        <v>20.847057720369708</v>
      </c>
      <c r="K199" s="39">
        <f t="shared" si="91"/>
        <v>1400</v>
      </c>
      <c r="L199" s="49">
        <f t="shared" si="74"/>
        <v>0</v>
      </c>
      <c r="M199" s="48">
        <f t="shared" si="75"/>
        <v>4.2266987561397071</v>
      </c>
      <c r="N199" s="51">
        <f t="shared" si="85"/>
        <v>13.630500609176609</v>
      </c>
      <c r="O199" s="54">
        <f t="shared" si="104"/>
        <v>5.2500000000000071</v>
      </c>
      <c r="P199" s="34">
        <f t="shared" si="92"/>
        <v>1.7671458676442586</v>
      </c>
      <c r="Q199" s="30">
        <f t="shared" si="93"/>
        <v>0</v>
      </c>
      <c r="R199" s="58">
        <f t="shared" si="94"/>
        <v>0</v>
      </c>
      <c r="S199" s="58">
        <f t="shared" si="95"/>
        <v>1010.7094747038836</v>
      </c>
      <c r="T199" s="58">
        <f t="shared" si="76"/>
        <v>100</v>
      </c>
      <c r="U199" s="88" t="str">
        <f>IF(R199=0,"-",FORECAST($C$8,Инклинометрия!$B$2:$B$152,Инклинометрия!$A$2:$A$152))</f>
        <v>-</v>
      </c>
      <c r="V199" s="88" t="str">
        <f>IF(R199=0,"-",FORECAST($C$8-R199,Инклинометрия!$B$2:$B$152,Инклинометрия!$A$2:$A$152))</f>
        <v>-</v>
      </c>
      <c r="W199" s="88">
        <f>IF(R199&gt;0,FORECAST($C$8,Инклинометрия!$B$2:$B$152,Инклинометрия!$A$2:$A$152),IF(AB199=$C$8,"-",FORECAST($C$8-AB199,Инклинометрия!$B$2:$B$152,Инклинометрия!$A$2:$A$152)))</f>
        <v>960.17400096868937</v>
      </c>
      <c r="X199" s="88">
        <f>IF(S199=0,"-",FORECAST($C$8-(S199+AB199),Инклинометрия!$B$2:$B$152,Инклинометрия!$A$2:$A$152))</f>
        <v>0</v>
      </c>
      <c r="Y199" s="88">
        <f>FORECAST($C$8+T199,Инклинометрия!$B$2:$B$152,Инклинометрия!$A$2:$A$152)</f>
        <v>1425</v>
      </c>
      <c r="Z199" s="88">
        <f>IF(R199=0,FORECAST($C$6-T199,Инклинометрия!$B$2:$B$152,Инклинометрия!$A$2:$A$152),FORECAST($C$8,Инклинометрия!$B$2:$B$152,Инклинометрия!$A$2:$A$152))</f>
        <v>1330</v>
      </c>
      <c r="AA199" s="61">
        <f t="shared" si="77"/>
        <v>1400</v>
      </c>
      <c r="AB199" s="62">
        <f t="shared" si="96"/>
        <v>389.29052529611636</v>
      </c>
      <c r="AC199" s="62">
        <f t="shared" si="78"/>
        <v>0</v>
      </c>
      <c r="AD199" s="65">
        <f>IF(R199=0,FORECAST($C$8,Инклинометрия!$B$2:$B$152,Инклинометрия!$A$2:$A$152),V199)</f>
        <v>1330</v>
      </c>
      <c r="AE199" s="65">
        <f>FORECAST($C$8-(R199+AA199),Инклинометрия!$B$2:$B$152,Инклинометрия!$A$2:$A$152)</f>
        <v>0</v>
      </c>
      <c r="AF199" s="65">
        <f>IF(AB199=0,"-",FORECAST($C$8,Инклинометрия!$B$2:$B$152,Инклинометрия!$A$2:$A$152))</f>
        <v>1330</v>
      </c>
      <c r="AG199" s="65">
        <f>IF(AB199=0,"-",FORECAST($C$8-AB199,Инклинометрия!$B$2:$B$152,Инклинометрия!$A$2:$A$152))</f>
        <v>960.17400096868937</v>
      </c>
      <c r="AH199" s="65" t="str">
        <f>IF(AC199=0,"-",FORECAST($C$8+AC199,Инклинометрия!$B$2:$B$152,Инклинометрия!$A$2:$A$152))</f>
        <v>-</v>
      </c>
      <c r="AI199" s="89" t="str">
        <f>IF(AC199=0,"-",FORECAST($C$8,Инклинометрия!$B$2:$B$152,Инклинометрия!$A$2:$A$152))</f>
        <v>-</v>
      </c>
      <c r="AJ199" s="28"/>
      <c r="AK199" s="67">
        <f t="shared" si="97"/>
        <v>0</v>
      </c>
      <c r="AL199" s="28">
        <f t="shared" si="98"/>
        <v>0</v>
      </c>
      <c r="AM199" s="28">
        <f t="shared" si="99"/>
        <v>0.1</v>
      </c>
      <c r="AN199" s="26">
        <f t="shared" si="100"/>
        <v>0.1</v>
      </c>
      <c r="AO199" s="87">
        <f t="shared" si="101"/>
        <v>151731.9324029189</v>
      </c>
      <c r="AP199" s="87">
        <f t="shared" si="79"/>
        <v>50406.932402918901</v>
      </c>
      <c r="AQ199" s="66">
        <f t="shared" si="80"/>
        <v>14695380</v>
      </c>
      <c r="AR199" s="66">
        <f t="shared" si="81"/>
        <v>12018313.814351823</v>
      </c>
      <c r="AS199" s="66">
        <f t="shared" si="82"/>
        <v>784800</v>
      </c>
      <c r="AT199" s="45">
        <f t="shared" si="86"/>
        <v>15631911.932402918</v>
      </c>
      <c r="AU199" s="75"/>
    </row>
    <row r="200" spans="2:47" x14ac:dyDescent="0.3">
      <c r="B200" s="41">
        <f t="shared" si="87"/>
        <v>850</v>
      </c>
      <c r="C200" s="8">
        <f t="shared" si="102"/>
        <v>8.5</v>
      </c>
      <c r="D200" s="73">
        <f t="shared" si="83"/>
        <v>11.36875</v>
      </c>
      <c r="E200" s="29">
        <f t="shared" si="105"/>
        <v>2815.4360380460157</v>
      </c>
      <c r="F200" s="29">
        <f t="shared" si="88"/>
        <v>16.561388459094445</v>
      </c>
      <c r="G200" s="29">
        <f t="shared" si="103"/>
        <v>22.150857064038817</v>
      </c>
      <c r="H200" s="17">
        <f t="shared" si="89"/>
        <v>3765.6457008865546</v>
      </c>
      <c r="I200" s="29">
        <f t="shared" si="90"/>
        <v>2.2250485660981263</v>
      </c>
      <c r="J200" s="29">
        <f t="shared" si="84"/>
        <v>20.847057720370078</v>
      </c>
      <c r="K200" s="39">
        <f t="shared" si="91"/>
        <v>1400</v>
      </c>
      <c r="L200" s="49">
        <f t="shared" si="74"/>
        <v>0</v>
      </c>
      <c r="M200" s="48">
        <f t="shared" si="75"/>
        <v>4.2266987561397071</v>
      </c>
      <c r="N200" s="51">
        <f t="shared" si="85"/>
        <v>13.580500609176609</v>
      </c>
      <c r="O200" s="54">
        <f t="shared" si="104"/>
        <v>5.3000000000000069</v>
      </c>
      <c r="P200" s="34">
        <f t="shared" si="92"/>
        <v>1.7671458676442586</v>
      </c>
      <c r="Q200" s="30">
        <f t="shared" si="93"/>
        <v>0</v>
      </c>
      <c r="R200" s="58">
        <f t="shared" si="94"/>
        <v>0</v>
      </c>
      <c r="S200" s="58">
        <f t="shared" si="95"/>
        <v>1007.0019458915397</v>
      </c>
      <c r="T200" s="58">
        <f t="shared" si="76"/>
        <v>100</v>
      </c>
      <c r="U200" s="88" t="str">
        <f>IF(R200=0,"-",FORECAST($C$8,Инклинометрия!$B$2:$B$152,Инклинометрия!$A$2:$A$152))</f>
        <v>-</v>
      </c>
      <c r="V200" s="88" t="str">
        <f>IF(R200=0,"-",FORECAST($C$8-R200,Инклинометрия!$B$2:$B$152,Инклинометрия!$A$2:$A$152))</f>
        <v>-</v>
      </c>
      <c r="W200" s="88">
        <f>IF(R200&gt;0,FORECAST($C$8,Инклинометрия!$B$2:$B$152,Инклинометрия!$A$2:$A$152),IF(AB200=$C$8,"-",FORECAST($C$8-AB200,Инклинометрия!$B$2:$B$152,Инклинометрия!$A$2:$A$152)))</f>
        <v>956.65184859696262</v>
      </c>
      <c r="X200" s="88">
        <f>IF(S200=0,"-",FORECAST($C$8-(S200+AB200),Инклинометрия!$B$2:$B$152,Инклинометрия!$A$2:$A$152))</f>
        <v>0</v>
      </c>
      <c r="Y200" s="88">
        <f>FORECAST($C$8+T200,Инклинометрия!$B$2:$B$152,Инклинометрия!$A$2:$A$152)</f>
        <v>1425</v>
      </c>
      <c r="Z200" s="88">
        <f>IF(R200=0,FORECAST($C$6-T200,Инклинометрия!$B$2:$B$152,Инклинометрия!$A$2:$A$152),FORECAST($C$8,Инклинометрия!$B$2:$B$152,Инклинометрия!$A$2:$A$152))</f>
        <v>1330</v>
      </c>
      <c r="AA200" s="61">
        <f t="shared" si="77"/>
        <v>1400</v>
      </c>
      <c r="AB200" s="62">
        <f t="shared" si="96"/>
        <v>392.99805410846034</v>
      </c>
      <c r="AC200" s="62">
        <f t="shared" si="78"/>
        <v>0</v>
      </c>
      <c r="AD200" s="65">
        <f>IF(R200=0,FORECAST($C$8,Инклинометрия!$B$2:$B$152,Инклинометрия!$A$2:$A$152),V200)</f>
        <v>1330</v>
      </c>
      <c r="AE200" s="65">
        <f>FORECAST($C$8-(R200+AA200),Инклинометрия!$B$2:$B$152,Инклинометрия!$A$2:$A$152)</f>
        <v>0</v>
      </c>
      <c r="AF200" s="65">
        <f>IF(AB200=0,"-",FORECAST($C$8,Инклинометрия!$B$2:$B$152,Инклинометрия!$A$2:$A$152))</f>
        <v>1330</v>
      </c>
      <c r="AG200" s="65">
        <f>IF(AB200=0,"-",FORECAST($C$8-AB200,Инклинометрия!$B$2:$B$152,Инклинометрия!$A$2:$A$152))</f>
        <v>956.65184859696262</v>
      </c>
      <c r="AH200" s="65" t="str">
        <f>IF(AC200=0,"-",FORECAST($C$8+AC200,Инклинометрия!$B$2:$B$152,Инклинометрия!$A$2:$A$152))</f>
        <v>-</v>
      </c>
      <c r="AI200" s="89" t="str">
        <f>IF(AC200=0,"-",FORECAST($C$8,Инклинометрия!$B$2:$B$152,Инклинометрия!$A$2:$A$152))</f>
        <v>-</v>
      </c>
      <c r="AJ200" s="28"/>
      <c r="AK200" s="67">
        <f t="shared" si="97"/>
        <v>0</v>
      </c>
      <c r="AL200" s="28">
        <f t="shared" si="98"/>
        <v>0</v>
      </c>
      <c r="AM200" s="28">
        <f t="shared" si="99"/>
        <v>0.1</v>
      </c>
      <c r="AN200" s="26">
        <f t="shared" si="100"/>
        <v>0.1</v>
      </c>
      <c r="AO200" s="87">
        <f t="shared" si="101"/>
        <v>151709.53624963871</v>
      </c>
      <c r="AP200" s="87">
        <f t="shared" si="79"/>
        <v>50384.536249638724</v>
      </c>
      <c r="AQ200" s="66">
        <f t="shared" si="80"/>
        <v>14695380</v>
      </c>
      <c r="AR200" s="66">
        <f t="shared" si="81"/>
        <v>12028133.945917079</v>
      </c>
      <c r="AS200" s="66">
        <f t="shared" si="82"/>
        <v>784800</v>
      </c>
      <c r="AT200" s="45">
        <f t="shared" si="86"/>
        <v>15631889.536249639</v>
      </c>
      <c r="AU200" s="75"/>
    </row>
    <row r="201" spans="2:47" x14ac:dyDescent="0.3">
      <c r="B201" s="41">
        <f t="shared" si="87"/>
        <v>855</v>
      </c>
      <c r="C201" s="8">
        <f t="shared" si="102"/>
        <v>8.5500000000000007</v>
      </c>
      <c r="D201" s="73">
        <f t="shared" si="83"/>
        <v>11.435625</v>
      </c>
      <c r="E201" s="29">
        <f t="shared" si="105"/>
        <v>2831.9974265051101</v>
      </c>
      <c r="F201" s="29">
        <f t="shared" si="88"/>
        <v>16.561388459094445</v>
      </c>
      <c r="G201" s="29">
        <f t="shared" si="103"/>
        <v>22.150857064038817</v>
      </c>
      <c r="H201" s="17">
        <f t="shared" si="89"/>
        <v>3787.7965579505935</v>
      </c>
      <c r="I201" s="29">
        <f t="shared" si="90"/>
        <v>2.2250485660981263</v>
      </c>
      <c r="J201" s="29">
        <f t="shared" si="84"/>
        <v>20.847057720370078</v>
      </c>
      <c r="K201" s="39">
        <f t="shared" si="91"/>
        <v>1400</v>
      </c>
      <c r="L201" s="49">
        <f t="shared" si="74"/>
        <v>0</v>
      </c>
      <c r="M201" s="48">
        <f t="shared" si="75"/>
        <v>4.2266987561397071</v>
      </c>
      <c r="N201" s="51">
        <f t="shared" si="85"/>
        <v>13.53050060917661</v>
      </c>
      <c r="O201" s="54">
        <f t="shared" si="104"/>
        <v>5.3500000000000076</v>
      </c>
      <c r="P201" s="34">
        <f t="shared" si="92"/>
        <v>1.7671458676442586</v>
      </c>
      <c r="Q201" s="30">
        <f t="shared" si="93"/>
        <v>0</v>
      </c>
      <c r="R201" s="58">
        <f t="shared" si="94"/>
        <v>0</v>
      </c>
      <c r="S201" s="58">
        <f t="shared" si="95"/>
        <v>1003.2944170791957</v>
      </c>
      <c r="T201" s="58">
        <f t="shared" si="76"/>
        <v>100</v>
      </c>
      <c r="U201" s="88" t="str">
        <f>IF(R201=0,"-",FORECAST($C$8,Инклинометрия!$B$2:$B$152,Инклинометрия!$A$2:$A$152))</f>
        <v>-</v>
      </c>
      <c r="V201" s="88" t="str">
        <f>IF(R201=0,"-",FORECAST($C$8-R201,Инклинометрия!$B$2:$B$152,Инклинометрия!$A$2:$A$152))</f>
        <v>-</v>
      </c>
      <c r="W201" s="88">
        <f>IF(R201&gt;0,FORECAST($C$8,Инклинометрия!$B$2:$B$152,Инклинометрия!$A$2:$A$152),IF(AB201=$C$8,"-",FORECAST($C$8-AB201,Инклинометрия!$B$2:$B$152,Инклинометрия!$A$2:$A$152)))</f>
        <v>953.12969622523588</v>
      </c>
      <c r="X201" s="88">
        <f>IF(S201=0,"-",FORECAST($C$8-(S201+AB201),Инклинометрия!$B$2:$B$152,Инклинометрия!$A$2:$A$152))</f>
        <v>0</v>
      </c>
      <c r="Y201" s="88">
        <f>FORECAST($C$8+T201,Инклинометрия!$B$2:$B$152,Инклинометрия!$A$2:$A$152)</f>
        <v>1425</v>
      </c>
      <c r="Z201" s="88">
        <f>IF(R201=0,FORECAST($C$6-T201,Инклинометрия!$B$2:$B$152,Инклинометрия!$A$2:$A$152),FORECAST($C$8,Инклинометрия!$B$2:$B$152,Инклинометрия!$A$2:$A$152))</f>
        <v>1330</v>
      </c>
      <c r="AA201" s="61">
        <f t="shared" si="77"/>
        <v>1400</v>
      </c>
      <c r="AB201" s="62">
        <f t="shared" si="96"/>
        <v>396.70558292080432</v>
      </c>
      <c r="AC201" s="62">
        <f t="shared" si="78"/>
        <v>0</v>
      </c>
      <c r="AD201" s="65">
        <f>IF(R201=0,FORECAST($C$8,Инклинометрия!$B$2:$B$152,Инклинометрия!$A$2:$A$152),V201)</f>
        <v>1330</v>
      </c>
      <c r="AE201" s="65">
        <f>FORECAST($C$8-(R201+AA201),Инклинометрия!$B$2:$B$152,Инклинометрия!$A$2:$A$152)</f>
        <v>0</v>
      </c>
      <c r="AF201" s="65">
        <f>IF(AB201=0,"-",FORECAST($C$8,Инклинометрия!$B$2:$B$152,Инклинометрия!$A$2:$A$152))</f>
        <v>1330</v>
      </c>
      <c r="AG201" s="65">
        <f>IF(AB201=0,"-",FORECAST($C$8-AB201,Инклинометрия!$B$2:$B$152,Инклинометрия!$A$2:$A$152))</f>
        <v>953.12969622523588</v>
      </c>
      <c r="AH201" s="65" t="str">
        <f>IF(AC201=0,"-",FORECAST($C$8+AC201,Инклинометрия!$B$2:$B$152,Инклинометрия!$A$2:$A$152))</f>
        <v>-</v>
      </c>
      <c r="AI201" s="89" t="str">
        <f>IF(AC201=0,"-",FORECAST($C$8,Инклинометрия!$B$2:$B$152,Инклинометрия!$A$2:$A$152))</f>
        <v>-</v>
      </c>
      <c r="AJ201" s="28"/>
      <c r="AK201" s="67">
        <f t="shared" si="97"/>
        <v>0</v>
      </c>
      <c r="AL201" s="28">
        <f t="shared" si="98"/>
        <v>0</v>
      </c>
      <c r="AM201" s="28">
        <f t="shared" si="99"/>
        <v>0.1</v>
      </c>
      <c r="AN201" s="26">
        <f t="shared" si="100"/>
        <v>0.1</v>
      </c>
      <c r="AO201" s="87">
        <f t="shared" si="101"/>
        <v>151687.14009635855</v>
      </c>
      <c r="AP201" s="87">
        <f t="shared" si="79"/>
        <v>50362.140096358547</v>
      </c>
      <c r="AQ201" s="66">
        <f t="shared" si="80"/>
        <v>14695380</v>
      </c>
      <c r="AR201" s="66">
        <f t="shared" si="81"/>
        <v>12037954.077482335</v>
      </c>
      <c r="AS201" s="66">
        <f t="shared" si="82"/>
        <v>784800</v>
      </c>
      <c r="AT201" s="45">
        <f t="shared" si="86"/>
        <v>15631867.140096359</v>
      </c>
      <c r="AU201" s="75"/>
    </row>
    <row r="202" spans="2:47" x14ac:dyDescent="0.3">
      <c r="B202" s="41">
        <f t="shared" si="87"/>
        <v>860</v>
      </c>
      <c r="C202" s="8">
        <f t="shared" si="102"/>
        <v>8.6</v>
      </c>
      <c r="D202" s="73">
        <f t="shared" si="83"/>
        <v>11.5025</v>
      </c>
      <c r="E202" s="29">
        <f t="shared" si="105"/>
        <v>2848.558814964204</v>
      </c>
      <c r="F202" s="29">
        <f t="shared" si="88"/>
        <v>16.561388459093855</v>
      </c>
      <c r="G202" s="29">
        <f t="shared" si="103"/>
        <v>22.150857064038032</v>
      </c>
      <c r="H202" s="17">
        <f t="shared" si="89"/>
        <v>3809.9474150146316</v>
      </c>
      <c r="I202" s="29">
        <f t="shared" si="90"/>
        <v>2.2250485660981263</v>
      </c>
      <c r="J202" s="29">
        <f t="shared" si="84"/>
        <v>20.847057720369708</v>
      </c>
      <c r="K202" s="39">
        <f t="shared" si="91"/>
        <v>1400</v>
      </c>
      <c r="L202" s="49">
        <f t="shared" si="74"/>
        <v>0</v>
      </c>
      <c r="M202" s="48">
        <f t="shared" si="75"/>
        <v>4.2266987561397071</v>
      </c>
      <c r="N202" s="51">
        <f t="shared" si="85"/>
        <v>13.480500609176609</v>
      </c>
      <c r="O202" s="54">
        <f t="shared" si="104"/>
        <v>5.4000000000000075</v>
      </c>
      <c r="P202" s="34">
        <f t="shared" si="92"/>
        <v>1.7671458676442586</v>
      </c>
      <c r="Q202" s="30">
        <f t="shared" si="93"/>
        <v>0</v>
      </c>
      <c r="R202" s="58">
        <f t="shared" si="94"/>
        <v>0</v>
      </c>
      <c r="S202" s="58">
        <f t="shared" si="95"/>
        <v>999.5868882668517</v>
      </c>
      <c r="T202" s="58">
        <f t="shared" si="76"/>
        <v>100</v>
      </c>
      <c r="U202" s="88" t="str">
        <f>IF(R202=0,"-",FORECAST($C$8,Инклинометрия!$B$2:$B$152,Инклинометрия!$A$2:$A$152))</f>
        <v>-</v>
      </c>
      <c r="V202" s="88" t="str">
        <f>IF(R202=0,"-",FORECAST($C$8-R202,Инклинометрия!$B$2:$B$152,Инклинометрия!$A$2:$A$152))</f>
        <v>-</v>
      </c>
      <c r="W202" s="88">
        <f>IF(R202&gt;0,FORECAST($C$8,Инклинометрия!$B$2:$B$152,Инклинометрия!$A$2:$A$152),IF(AB202=$C$8,"-",FORECAST($C$8-AB202,Инклинометрия!$B$2:$B$152,Инклинометрия!$A$2:$A$152)))</f>
        <v>949.60754385350913</v>
      </c>
      <c r="X202" s="88">
        <f>IF(S202=0,"-",FORECAST($C$8-(S202+AB202),Инклинометрия!$B$2:$B$152,Инклинометрия!$A$2:$A$152))</f>
        <v>0</v>
      </c>
      <c r="Y202" s="88">
        <f>FORECAST($C$8+T202,Инклинометрия!$B$2:$B$152,Инклинометрия!$A$2:$A$152)</f>
        <v>1425</v>
      </c>
      <c r="Z202" s="88">
        <f>IF(R202=0,FORECAST($C$6-T202,Инклинометрия!$B$2:$B$152,Инклинометрия!$A$2:$A$152),FORECAST($C$8,Инклинометрия!$B$2:$B$152,Инклинометрия!$A$2:$A$152))</f>
        <v>1330</v>
      </c>
      <c r="AA202" s="61">
        <f t="shared" si="77"/>
        <v>1400</v>
      </c>
      <c r="AB202" s="62">
        <f t="shared" si="96"/>
        <v>400.4131117331483</v>
      </c>
      <c r="AC202" s="62">
        <f t="shared" si="78"/>
        <v>0</v>
      </c>
      <c r="AD202" s="65">
        <f>IF(R202=0,FORECAST($C$8,Инклинометрия!$B$2:$B$152,Инклинометрия!$A$2:$A$152),V202)</f>
        <v>1330</v>
      </c>
      <c r="AE202" s="65">
        <f>FORECAST($C$8-(R202+AA202),Инклинометрия!$B$2:$B$152,Инклинометрия!$A$2:$A$152)</f>
        <v>0</v>
      </c>
      <c r="AF202" s="65">
        <f>IF(AB202=0,"-",FORECAST($C$8,Инклинометрия!$B$2:$B$152,Инклинометрия!$A$2:$A$152))</f>
        <v>1330</v>
      </c>
      <c r="AG202" s="65">
        <f>IF(AB202=0,"-",FORECAST($C$8-AB202,Инклинометрия!$B$2:$B$152,Инклинометрия!$A$2:$A$152))</f>
        <v>949.60754385350913</v>
      </c>
      <c r="AH202" s="65" t="str">
        <f>IF(AC202=0,"-",FORECAST($C$8+AC202,Инклинометрия!$B$2:$B$152,Инклинометрия!$A$2:$A$152))</f>
        <v>-</v>
      </c>
      <c r="AI202" s="89" t="str">
        <f>IF(AC202=0,"-",FORECAST($C$8,Инклинометрия!$B$2:$B$152,Инклинометрия!$A$2:$A$152))</f>
        <v>-</v>
      </c>
      <c r="AJ202" s="28"/>
      <c r="AK202" s="67">
        <f t="shared" si="97"/>
        <v>0</v>
      </c>
      <c r="AL202" s="28">
        <f t="shared" si="98"/>
        <v>0</v>
      </c>
      <c r="AM202" s="28">
        <f t="shared" si="99"/>
        <v>0.1</v>
      </c>
      <c r="AN202" s="26">
        <f t="shared" si="100"/>
        <v>0.1</v>
      </c>
      <c r="AO202" s="87">
        <f t="shared" si="101"/>
        <v>151664.74394307839</v>
      </c>
      <c r="AP202" s="87">
        <f t="shared" si="79"/>
        <v>50339.743943078371</v>
      </c>
      <c r="AQ202" s="66">
        <f t="shared" si="80"/>
        <v>14695380</v>
      </c>
      <c r="AR202" s="66">
        <f t="shared" si="81"/>
        <v>12047774.209047591</v>
      </c>
      <c r="AS202" s="66">
        <f t="shared" si="82"/>
        <v>784800</v>
      </c>
      <c r="AT202" s="45">
        <f t="shared" si="86"/>
        <v>15631844.743943078</v>
      </c>
      <c r="AU202" s="75"/>
    </row>
    <row r="203" spans="2:47" x14ac:dyDescent="0.3">
      <c r="B203" s="41">
        <f t="shared" si="87"/>
        <v>865</v>
      </c>
      <c r="C203" s="8">
        <f t="shared" si="102"/>
        <v>8.65</v>
      </c>
      <c r="D203" s="73">
        <f t="shared" si="83"/>
        <v>11.569375000000001</v>
      </c>
      <c r="E203" s="29">
        <f t="shared" si="105"/>
        <v>2865.1202034232983</v>
      </c>
      <c r="F203" s="29">
        <f t="shared" si="88"/>
        <v>16.561388459094445</v>
      </c>
      <c r="G203" s="29">
        <f t="shared" si="103"/>
        <v>22.150857064038817</v>
      </c>
      <c r="H203" s="17">
        <f t="shared" si="89"/>
        <v>3832.0982720786706</v>
      </c>
      <c r="I203" s="29">
        <f t="shared" si="90"/>
        <v>2.2250485660981263</v>
      </c>
      <c r="J203" s="29">
        <f t="shared" si="84"/>
        <v>20.847057720370078</v>
      </c>
      <c r="K203" s="39">
        <f t="shared" si="91"/>
        <v>1400</v>
      </c>
      <c r="L203" s="49">
        <f t="shared" si="74"/>
        <v>0</v>
      </c>
      <c r="M203" s="48">
        <f t="shared" si="75"/>
        <v>4.2266987561397071</v>
      </c>
      <c r="N203" s="51">
        <f t="shared" si="85"/>
        <v>13.430500609176608</v>
      </c>
      <c r="O203" s="54">
        <f t="shared" si="104"/>
        <v>5.4500000000000082</v>
      </c>
      <c r="P203" s="34">
        <f t="shared" si="92"/>
        <v>1.7671458676442586</v>
      </c>
      <c r="Q203" s="30">
        <f t="shared" si="93"/>
        <v>0</v>
      </c>
      <c r="R203" s="58">
        <f t="shared" si="94"/>
        <v>0</v>
      </c>
      <c r="S203" s="58">
        <f t="shared" si="95"/>
        <v>995.87935945450772</v>
      </c>
      <c r="T203" s="58">
        <f t="shared" si="76"/>
        <v>100</v>
      </c>
      <c r="U203" s="88" t="str">
        <f>IF(R203=0,"-",FORECAST($C$8,Инклинометрия!$B$2:$B$152,Инклинометрия!$A$2:$A$152))</f>
        <v>-</v>
      </c>
      <c r="V203" s="88" t="str">
        <f>IF(R203=0,"-",FORECAST($C$8-R203,Инклинометрия!$B$2:$B$152,Инклинометрия!$A$2:$A$152))</f>
        <v>-</v>
      </c>
      <c r="W203" s="88">
        <f>IF(R203&gt;0,FORECAST($C$8,Инклинометрия!$B$2:$B$152,Инклинометрия!$A$2:$A$152),IF(AB203=$C$8,"-",FORECAST($C$8-AB203,Инклинометрия!$B$2:$B$152,Инклинометрия!$A$2:$A$152)))</f>
        <v>946.08539148178227</v>
      </c>
      <c r="X203" s="88">
        <f>IF(S203=0,"-",FORECAST($C$8-(S203+AB203),Инклинометрия!$B$2:$B$152,Инклинометрия!$A$2:$A$152))</f>
        <v>0</v>
      </c>
      <c r="Y203" s="88">
        <f>FORECAST($C$8+T203,Инклинометрия!$B$2:$B$152,Инклинометрия!$A$2:$A$152)</f>
        <v>1425</v>
      </c>
      <c r="Z203" s="88">
        <f>IF(R203=0,FORECAST($C$6-T203,Инклинометрия!$B$2:$B$152,Инклинометрия!$A$2:$A$152),FORECAST($C$8,Инклинометрия!$B$2:$B$152,Инклинометрия!$A$2:$A$152))</f>
        <v>1330</v>
      </c>
      <c r="AA203" s="61">
        <f t="shared" si="77"/>
        <v>1400</v>
      </c>
      <c r="AB203" s="62">
        <f t="shared" si="96"/>
        <v>404.12064054549228</v>
      </c>
      <c r="AC203" s="62">
        <f t="shared" si="78"/>
        <v>0</v>
      </c>
      <c r="AD203" s="65">
        <f>IF(R203=0,FORECAST($C$8,Инклинометрия!$B$2:$B$152,Инклинометрия!$A$2:$A$152),V203)</f>
        <v>1330</v>
      </c>
      <c r="AE203" s="65">
        <f>FORECAST($C$8-(R203+AA203),Инклинометрия!$B$2:$B$152,Инклинометрия!$A$2:$A$152)</f>
        <v>0</v>
      </c>
      <c r="AF203" s="65">
        <f>IF(AB203=0,"-",FORECAST($C$8,Инклинометрия!$B$2:$B$152,Инклинометрия!$A$2:$A$152))</f>
        <v>1330</v>
      </c>
      <c r="AG203" s="65">
        <f>IF(AB203=0,"-",FORECAST($C$8-AB203,Инклинометрия!$B$2:$B$152,Инклинометрия!$A$2:$A$152))</f>
        <v>946.08539148178227</v>
      </c>
      <c r="AH203" s="65" t="str">
        <f>IF(AC203=0,"-",FORECAST($C$8+AC203,Инклинометрия!$B$2:$B$152,Инклинометрия!$A$2:$A$152))</f>
        <v>-</v>
      </c>
      <c r="AI203" s="89" t="str">
        <f>IF(AC203=0,"-",FORECAST($C$8,Инклинометрия!$B$2:$B$152,Инклинометрия!$A$2:$A$152))</f>
        <v>-</v>
      </c>
      <c r="AJ203" s="28"/>
      <c r="AK203" s="67">
        <f t="shared" si="97"/>
        <v>0</v>
      </c>
      <c r="AL203" s="28">
        <f t="shared" si="98"/>
        <v>0</v>
      </c>
      <c r="AM203" s="28">
        <f t="shared" si="99"/>
        <v>0.1</v>
      </c>
      <c r="AN203" s="26">
        <f t="shared" si="100"/>
        <v>0.1</v>
      </c>
      <c r="AO203" s="87">
        <f t="shared" si="101"/>
        <v>151642.34778979819</v>
      </c>
      <c r="AP203" s="87">
        <f t="shared" si="79"/>
        <v>50317.347789798194</v>
      </c>
      <c r="AQ203" s="66">
        <f t="shared" si="80"/>
        <v>14695380</v>
      </c>
      <c r="AR203" s="66">
        <f t="shared" si="81"/>
        <v>12057594.340612845</v>
      </c>
      <c r="AS203" s="66">
        <f t="shared" si="82"/>
        <v>784800</v>
      </c>
      <c r="AT203" s="45">
        <f t="shared" si="86"/>
        <v>15631822.347789798</v>
      </c>
      <c r="AU203" s="75"/>
    </row>
    <row r="204" spans="2:47" x14ac:dyDescent="0.3">
      <c r="B204" s="41">
        <f t="shared" si="87"/>
        <v>870</v>
      </c>
      <c r="C204" s="8">
        <f t="shared" si="102"/>
        <v>8.7000000000000011</v>
      </c>
      <c r="D204" s="73">
        <f t="shared" si="83"/>
        <v>11.636250000000002</v>
      </c>
      <c r="E204" s="29">
        <f t="shared" si="105"/>
        <v>2881.6815918823927</v>
      </c>
      <c r="F204" s="29">
        <f t="shared" si="88"/>
        <v>16.561388459094445</v>
      </c>
      <c r="G204" s="29">
        <f t="shared" si="103"/>
        <v>22.150857064038817</v>
      </c>
      <c r="H204" s="17">
        <f t="shared" si="89"/>
        <v>3854.2491291427095</v>
      </c>
      <c r="I204" s="29">
        <f t="shared" si="90"/>
        <v>2.2250485660981263</v>
      </c>
      <c r="J204" s="29">
        <f t="shared" si="84"/>
        <v>20.847057720370078</v>
      </c>
      <c r="K204" s="39">
        <f t="shared" si="91"/>
        <v>1400</v>
      </c>
      <c r="L204" s="49">
        <f t="shared" si="74"/>
        <v>0</v>
      </c>
      <c r="M204" s="48">
        <f t="shared" si="75"/>
        <v>4.2266987561397071</v>
      </c>
      <c r="N204" s="51">
        <f t="shared" si="85"/>
        <v>13.380500609176607</v>
      </c>
      <c r="O204" s="54">
        <f t="shared" si="104"/>
        <v>5.500000000000008</v>
      </c>
      <c r="P204" s="34">
        <f t="shared" si="92"/>
        <v>1.7671458676442586</v>
      </c>
      <c r="Q204" s="30">
        <f t="shared" si="93"/>
        <v>0</v>
      </c>
      <c r="R204" s="58">
        <f t="shared" si="94"/>
        <v>0</v>
      </c>
      <c r="S204" s="58">
        <f t="shared" si="95"/>
        <v>992.17183064216374</v>
      </c>
      <c r="T204" s="58">
        <f t="shared" si="76"/>
        <v>100</v>
      </c>
      <c r="U204" s="88" t="str">
        <f>IF(R204=0,"-",FORECAST($C$8,Инклинометрия!$B$2:$B$152,Инклинометрия!$A$2:$A$152))</f>
        <v>-</v>
      </c>
      <c r="V204" s="88" t="str">
        <f>IF(R204=0,"-",FORECAST($C$8-R204,Инклинометрия!$B$2:$B$152,Инклинометрия!$A$2:$A$152))</f>
        <v>-</v>
      </c>
      <c r="W204" s="88">
        <f>IF(R204&gt;0,FORECAST($C$8,Инклинометрия!$B$2:$B$152,Инклинометрия!$A$2:$A$152),IF(AB204=$C$8,"-",FORECAST($C$8-AB204,Инклинометрия!$B$2:$B$152,Инклинометрия!$A$2:$A$152)))</f>
        <v>942.56323911005552</v>
      </c>
      <c r="X204" s="88">
        <f>IF(S204=0,"-",FORECAST($C$8-(S204+AB204),Инклинометрия!$B$2:$B$152,Инклинометрия!$A$2:$A$152))</f>
        <v>0</v>
      </c>
      <c r="Y204" s="88">
        <f>FORECAST($C$8+T204,Инклинометрия!$B$2:$B$152,Инклинометрия!$A$2:$A$152)</f>
        <v>1425</v>
      </c>
      <c r="Z204" s="88">
        <f>IF(R204=0,FORECAST($C$6-T204,Инклинометрия!$B$2:$B$152,Инклинометрия!$A$2:$A$152),FORECAST($C$8,Инклинометрия!$B$2:$B$152,Инклинометрия!$A$2:$A$152))</f>
        <v>1330</v>
      </c>
      <c r="AA204" s="61">
        <f t="shared" si="77"/>
        <v>1400</v>
      </c>
      <c r="AB204" s="62">
        <f t="shared" si="96"/>
        <v>407.82816935783626</v>
      </c>
      <c r="AC204" s="62">
        <f t="shared" si="78"/>
        <v>0</v>
      </c>
      <c r="AD204" s="65">
        <f>IF(R204=0,FORECAST($C$8,Инклинометрия!$B$2:$B$152,Инклинометрия!$A$2:$A$152),V204)</f>
        <v>1330</v>
      </c>
      <c r="AE204" s="65">
        <f>FORECAST($C$8-(R204+AA204),Инклинометрия!$B$2:$B$152,Инклинометрия!$A$2:$A$152)</f>
        <v>0</v>
      </c>
      <c r="AF204" s="65">
        <f>IF(AB204=0,"-",FORECAST($C$8,Инклинометрия!$B$2:$B$152,Инклинометрия!$A$2:$A$152))</f>
        <v>1330</v>
      </c>
      <c r="AG204" s="65">
        <f>IF(AB204=0,"-",FORECAST($C$8-AB204,Инклинометрия!$B$2:$B$152,Инклинометрия!$A$2:$A$152))</f>
        <v>942.56323911005552</v>
      </c>
      <c r="AH204" s="65" t="str">
        <f>IF(AC204=0,"-",FORECAST($C$8+AC204,Инклинометрия!$B$2:$B$152,Инклинометрия!$A$2:$A$152))</f>
        <v>-</v>
      </c>
      <c r="AI204" s="89" t="str">
        <f>IF(AC204=0,"-",FORECAST($C$8,Инклинометрия!$B$2:$B$152,Инклинометрия!$A$2:$A$152))</f>
        <v>-</v>
      </c>
      <c r="AJ204" s="28"/>
      <c r="AK204" s="67">
        <f t="shared" si="97"/>
        <v>0</v>
      </c>
      <c r="AL204" s="28">
        <f t="shared" si="98"/>
        <v>0</v>
      </c>
      <c r="AM204" s="28">
        <f t="shared" si="99"/>
        <v>0.1</v>
      </c>
      <c r="AN204" s="26">
        <f t="shared" si="100"/>
        <v>0.1</v>
      </c>
      <c r="AO204" s="87">
        <f t="shared" si="101"/>
        <v>151619.951636518</v>
      </c>
      <c r="AP204" s="87">
        <f t="shared" si="79"/>
        <v>50294.951636518017</v>
      </c>
      <c r="AQ204" s="66">
        <f t="shared" si="80"/>
        <v>14695380</v>
      </c>
      <c r="AR204" s="66">
        <f t="shared" si="81"/>
        <v>12067414.472178102</v>
      </c>
      <c r="AS204" s="66">
        <f t="shared" si="82"/>
        <v>784800</v>
      </c>
      <c r="AT204" s="45">
        <f t="shared" si="86"/>
        <v>15631799.951636517</v>
      </c>
      <c r="AU204" s="75"/>
    </row>
    <row r="205" spans="2:47" x14ac:dyDescent="0.3">
      <c r="B205" s="41">
        <f t="shared" si="87"/>
        <v>875</v>
      </c>
      <c r="C205" s="8">
        <f t="shared" si="102"/>
        <v>8.75</v>
      </c>
      <c r="D205" s="73">
        <f t="shared" si="83"/>
        <v>11.703125</v>
      </c>
      <c r="E205" s="29">
        <f t="shared" si="105"/>
        <v>2898.2429803414866</v>
      </c>
      <c r="F205" s="29">
        <f t="shared" si="88"/>
        <v>16.561388459093855</v>
      </c>
      <c r="G205" s="29">
        <f t="shared" si="103"/>
        <v>22.150857064038032</v>
      </c>
      <c r="H205" s="17">
        <f t="shared" si="89"/>
        <v>3876.3999862067476</v>
      </c>
      <c r="I205" s="29">
        <f t="shared" si="90"/>
        <v>2.2250485660981263</v>
      </c>
      <c r="J205" s="29">
        <f t="shared" si="84"/>
        <v>20.847057720369708</v>
      </c>
      <c r="K205" s="39">
        <f t="shared" si="91"/>
        <v>1400</v>
      </c>
      <c r="L205" s="49">
        <f t="shared" si="74"/>
        <v>0</v>
      </c>
      <c r="M205" s="48">
        <f t="shared" si="75"/>
        <v>4.2266987561397071</v>
      </c>
      <c r="N205" s="51">
        <f t="shared" si="85"/>
        <v>13.330500609176609</v>
      </c>
      <c r="O205" s="54">
        <f t="shared" si="104"/>
        <v>5.5500000000000087</v>
      </c>
      <c r="P205" s="34">
        <f t="shared" si="92"/>
        <v>1.7671458676442586</v>
      </c>
      <c r="Q205" s="30">
        <f t="shared" si="93"/>
        <v>0</v>
      </c>
      <c r="R205" s="58">
        <f t="shared" si="94"/>
        <v>0</v>
      </c>
      <c r="S205" s="58">
        <f t="shared" si="95"/>
        <v>988.46430182981976</v>
      </c>
      <c r="T205" s="58">
        <f t="shared" si="76"/>
        <v>100</v>
      </c>
      <c r="U205" s="88" t="str">
        <f>IF(R205=0,"-",FORECAST($C$8,Инклинометрия!$B$2:$B$152,Инклинометрия!$A$2:$A$152))</f>
        <v>-</v>
      </c>
      <c r="V205" s="88" t="str">
        <f>IF(R205=0,"-",FORECAST($C$8-R205,Инклинометрия!$B$2:$B$152,Инклинометрия!$A$2:$A$152))</f>
        <v>-</v>
      </c>
      <c r="W205" s="88">
        <f>IF(R205&gt;0,FORECAST($C$8,Инклинометрия!$B$2:$B$152,Инклинометрия!$A$2:$A$152),IF(AB205=$C$8,"-",FORECAST($C$8-AB205,Инклинометрия!$B$2:$B$152,Инклинометрия!$A$2:$A$152)))</f>
        <v>939.04108673832877</v>
      </c>
      <c r="X205" s="88">
        <f>IF(S205=0,"-",FORECAST($C$8-(S205+AB205),Инклинометрия!$B$2:$B$152,Инклинометрия!$A$2:$A$152))</f>
        <v>0</v>
      </c>
      <c r="Y205" s="88">
        <f>FORECAST($C$8+T205,Инклинометрия!$B$2:$B$152,Инклинометрия!$A$2:$A$152)</f>
        <v>1425</v>
      </c>
      <c r="Z205" s="88">
        <f>IF(R205=0,FORECAST($C$6-T205,Инклинометрия!$B$2:$B$152,Инклинометрия!$A$2:$A$152),FORECAST($C$8,Инклинометрия!$B$2:$B$152,Инклинометрия!$A$2:$A$152))</f>
        <v>1330</v>
      </c>
      <c r="AA205" s="61">
        <f t="shared" si="77"/>
        <v>1400</v>
      </c>
      <c r="AB205" s="62">
        <f t="shared" si="96"/>
        <v>411.53569817018024</v>
      </c>
      <c r="AC205" s="62">
        <f t="shared" si="78"/>
        <v>0</v>
      </c>
      <c r="AD205" s="65">
        <f>IF(R205=0,FORECAST($C$8,Инклинометрия!$B$2:$B$152,Инклинометрия!$A$2:$A$152),V205)</f>
        <v>1330</v>
      </c>
      <c r="AE205" s="65">
        <f>FORECAST($C$8-(R205+AA205),Инклинометрия!$B$2:$B$152,Инклинометрия!$A$2:$A$152)</f>
        <v>0</v>
      </c>
      <c r="AF205" s="65">
        <f>IF(AB205=0,"-",FORECAST($C$8,Инклинометрия!$B$2:$B$152,Инклинометрия!$A$2:$A$152))</f>
        <v>1330</v>
      </c>
      <c r="AG205" s="65">
        <f>IF(AB205=0,"-",FORECAST($C$8-AB205,Инклинометрия!$B$2:$B$152,Инклинометрия!$A$2:$A$152))</f>
        <v>939.04108673832877</v>
      </c>
      <c r="AH205" s="65" t="str">
        <f>IF(AC205=0,"-",FORECAST($C$8+AC205,Инклинометрия!$B$2:$B$152,Инклинометрия!$A$2:$A$152))</f>
        <v>-</v>
      </c>
      <c r="AI205" s="89" t="str">
        <f>IF(AC205=0,"-",FORECAST($C$8,Инклинометрия!$B$2:$B$152,Инклинометрия!$A$2:$A$152))</f>
        <v>-</v>
      </c>
      <c r="AJ205" s="28"/>
      <c r="AK205" s="67">
        <f t="shared" si="97"/>
        <v>0</v>
      </c>
      <c r="AL205" s="28">
        <f t="shared" si="98"/>
        <v>0</v>
      </c>
      <c r="AM205" s="28">
        <f t="shared" si="99"/>
        <v>0.1</v>
      </c>
      <c r="AN205" s="26">
        <f t="shared" si="100"/>
        <v>0.1</v>
      </c>
      <c r="AO205" s="87">
        <f t="shared" si="101"/>
        <v>151597.55548323784</v>
      </c>
      <c r="AP205" s="87">
        <f t="shared" si="79"/>
        <v>50272.55548323784</v>
      </c>
      <c r="AQ205" s="66">
        <f t="shared" si="80"/>
        <v>14695380</v>
      </c>
      <c r="AR205" s="66">
        <f t="shared" si="81"/>
        <v>12077234.603743356</v>
      </c>
      <c r="AS205" s="66">
        <f t="shared" si="82"/>
        <v>784800</v>
      </c>
      <c r="AT205" s="45">
        <f t="shared" si="86"/>
        <v>15631777.555483237</v>
      </c>
      <c r="AU205" s="75"/>
    </row>
    <row r="206" spans="2:47" x14ac:dyDescent="0.3">
      <c r="B206" s="41">
        <f t="shared" si="87"/>
        <v>880</v>
      </c>
      <c r="C206" s="8">
        <f t="shared" si="102"/>
        <v>8.8000000000000007</v>
      </c>
      <c r="D206" s="73">
        <f t="shared" si="83"/>
        <v>11.77</v>
      </c>
      <c r="E206" s="29">
        <f t="shared" si="105"/>
        <v>2914.804368800581</v>
      </c>
      <c r="F206" s="29">
        <f t="shared" si="88"/>
        <v>16.561388459094445</v>
      </c>
      <c r="G206" s="29">
        <f t="shared" si="103"/>
        <v>22.150857064038817</v>
      </c>
      <c r="H206" s="17">
        <f t="shared" si="89"/>
        <v>3898.5508432707866</v>
      </c>
      <c r="I206" s="29">
        <f t="shared" si="90"/>
        <v>2.2250485660981263</v>
      </c>
      <c r="J206" s="29">
        <f t="shared" si="84"/>
        <v>20.847057720370078</v>
      </c>
      <c r="K206" s="39">
        <f t="shared" si="91"/>
        <v>1400</v>
      </c>
      <c r="L206" s="49">
        <f t="shared" si="74"/>
        <v>0</v>
      </c>
      <c r="M206" s="48">
        <f t="shared" si="75"/>
        <v>4.2266987561397071</v>
      </c>
      <c r="N206" s="51">
        <f t="shared" si="85"/>
        <v>13.280500609176608</v>
      </c>
      <c r="O206" s="54">
        <f t="shared" si="104"/>
        <v>5.6000000000000085</v>
      </c>
      <c r="P206" s="34">
        <f t="shared" si="92"/>
        <v>1.7671458676442586</v>
      </c>
      <c r="Q206" s="30">
        <f t="shared" si="93"/>
        <v>0</v>
      </c>
      <c r="R206" s="58">
        <f t="shared" si="94"/>
        <v>0</v>
      </c>
      <c r="S206" s="58">
        <f t="shared" si="95"/>
        <v>984.75677301747578</v>
      </c>
      <c r="T206" s="58">
        <f t="shared" si="76"/>
        <v>100</v>
      </c>
      <c r="U206" s="88" t="str">
        <f>IF(R206=0,"-",FORECAST($C$8,Инклинометрия!$B$2:$B$152,Инклинометрия!$A$2:$A$152))</f>
        <v>-</v>
      </c>
      <c r="V206" s="88" t="str">
        <f>IF(R206=0,"-",FORECAST($C$8-R206,Инклинометрия!$B$2:$B$152,Инклинометрия!$A$2:$A$152))</f>
        <v>-</v>
      </c>
      <c r="W206" s="88">
        <f>IF(R206&gt;0,FORECAST($C$8,Инклинометрия!$B$2:$B$152,Инклинометрия!$A$2:$A$152),IF(AB206=$C$8,"-",FORECAST($C$8-AB206,Инклинометрия!$B$2:$B$152,Инклинометрия!$A$2:$A$152)))</f>
        <v>935.51893436660191</v>
      </c>
      <c r="X206" s="88">
        <f>IF(S206=0,"-",FORECAST($C$8-(S206+AB206),Инклинометрия!$B$2:$B$152,Инклинометрия!$A$2:$A$152))</f>
        <v>0</v>
      </c>
      <c r="Y206" s="88">
        <f>FORECAST($C$8+T206,Инклинометрия!$B$2:$B$152,Инклинометрия!$A$2:$A$152)</f>
        <v>1425</v>
      </c>
      <c r="Z206" s="88">
        <f>IF(R206=0,FORECAST($C$6-T206,Инклинометрия!$B$2:$B$152,Инклинометрия!$A$2:$A$152),FORECAST($C$8,Инклинометрия!$B$2:$B$152,Инклинометрия!$A$2:$A$152))</f>
        <v>1330</v>
      </c>
      <c r="AA206" s="61">
        <f t="shared" si="77"/>
        <v>1400</v>
      </c>
      <c r="AB206" s="62">
        <f t="shared" si="96"/>
        <v>415.24322698252422</v>
      </c>
      <c r="AC206" s="62">
        <f t="shared" si="78"/>
        <v>0</v>
      </c>
      <c r="AD206" s="65">
        <f>IF(R206=0,FORECAST($C$8,Инклинометрия!$B$2:$B$152,Инклинометрия!$A$2:$A$152),V206)</f>
        <v>1330</v>
      </c>
      <c r="AE206" s="65">
        <f>FORECAST($C$8-(R206+AA206),Инклинометрия!$B$2:$B$152,Инклинометрия!$A$2:$A$152)</f>
        <v>0</v>
      </c>
      <c r="AF206" s="65">
        <f>IF(AB206=0,"-",FORECAST($C$8,Инклинометрия!$B$2:$B$152,Инклинометрия!$A$2:$A$152))</f>
        <v>1330</v>
      </c>
      <c r="AG206" s="65">
        <f>IF(AB206=0,"-",FORECAST($C$8-AB206,Инклинометрия!$B$2:$B$152,Инклинометрия!$A$2:$A$152))</f>
        <v>935.51893436660191</v>
      </c>
      <c r="AH206" s="65" t="str">
        <f>IF(AC206=0,"-",FORECAST($C$8+AC206,Инклинометрия!$B$2:$B$152,Инклинометрия!$A$2:$A$152))</f>
        <v>-</v>
      </c>
      <c r="AI206" s="89" t="str">
        <f>IF(AC206=0,"-",FORECAST($C$8,Инклинометрия!$B$2:$B$152,Инклинометрия!$A$2:$A$152))</f>
        <v>-</v>
      </c>
      <c r="AJ206" s="28"/>
      <c r="AK206" s="67">
        <f t="shared" si="97"/>
        <v>0</v>
      </c>
      <c r="AL206" s="28">
        <f t="shared" si="98"/>
        <v>0</v>
      </c>
      <c r="AM206" s="28">
        <f t="shared" si="99"/>
        <v>0.1</v>
      </c>
      <c r="AN206" s="26">
        <f t="shared" si="100"/>
        <v>0.1</v>
      </c>
      <c r="AO206" s="87">
        <f t="shared" si="101"/>
        <v>151575.15932995768</v>
      </c>
      <c r="AP206" s="87">
        <f t="shared" si="79"/>
        <v>50250.159329957663</v>
      </c>
      <c r="AQ206" s="66">
        <f t="shared" si="80"/>
        <v>14695380</v>
      </c>
      <c r="AR206" s="66">
        <f t="shared" si="81"/>
        <v>12087054.735308614</v>
      </c>
      <c r="AS206" s="66">
        <f t="shared" si="82"/>
        <v>784800</v>
      </c>
      <c r="AT206" s="45">
        <f t="shared" si="86"/>
        <v>15631755.159329958</v>
      </c>
      <c r="AU206" s="75"/>
    </row>
    <row r="207" spans="2:47" x14ac:dyDescent="0.3">
      <c r="B207" s="41">
        <f t="shared" si="87"/>
        <v>885</v>
      </c>
      <c r="C207" s="8">
        <f t="shared" si="102"/>
        <v>8.85</v>
      </c>
      <c r="D207" s="73">
        <f t="shared" si="83"/>
        <v>11.836874999999999</v>
      </c>
      <c r="E207" s="29">
        <f t="shared" si="105"/>
        <v>2931.3657572596749</v>
      </c>
      <c r="F207" s="29">
        <f t="shared" si="88"/>
        <v>16.561388459093855</v>
      </c>
      <c r="G207" s="29">
        <f t="shared" si="103"/>
        <v>22.150857064038032</v>
      </c>
      <c r="H207" s="17">
        <f t="shared" si="89"/>
        <v>3920.7017003348246</v>
      </c>
      <c r="I207" s="29">
        <f t="shared" si="90"/>
        <v>2.2250485660981263</v>
      </c>
      <c r="J207" s="29">
        <f t="shared" si="84"/>
        <v>20.847057720369708</v>
      </c>
      <c r="K207" s="39">
        <f t="shared" si="91"/>
        <v>1400</v>
      </c>
      <c r="L207" s="49">
        <f t="shared" si="74"/>
        <v>0</v>
      </c>
      <c r="M207" s="48">
        <f t="shared" si="75"/>
        <v>4.2266987561397071</v>
      </c>
      <c r="N207" s="51">
        <f t="shared" si="85"/>
        <v>13.230500609176607</v>
      </c>
      <c r="O207" s="54">
        <f t="shared" si="104"/>
        <v>5.6500000000000092</v>
      </c>
      <c r="P207" s="34">
        <f t="shared" si="92"/>
        <v>1.7671458676442586</v>
      </c>
      <c r="Q207" s="30">
        <f t="shared" si="93"/>
        <v>0</v>
      </c>
      <c r="R207" s="58">
        <f t="shared" si="94"/>
        <v>0</v>
      </c>
      <c r="S207" s="58">
        <f t="shared" si="95"/>
        <v>981.0492442051318</v>
      </c>
      <c r="T207" s="58">
        <f t="shared" si="76"/>
        <v>100</v>
      </c>
      <c r="U207" s="88" t="str">
        <f>IF(R207=0,"-",FORECAST($C$8,Инклинометрия!$B$2:$B$152,Инклинометрия!$A$2:$A$152))</f>
        <v>-</v>
      </c>
      <c r="V207" s="88" t="str">
        <f>IF(R207=0,"-",FORECAST($C$8-R207,Инклинометрия!$B$2:$B$152,Инклинометрия!$A$2:$A$152))</f>
        <v>-</v>
      </c>
      <c r="W207" s="88">
        <f>IF(R207&gt;0,FORECAST($C$8,Инклинометрия!$B$2:$B$152,Инклинометрия!$A$2:$A$152),IF(AB207=$C$8,"-",FORECAST($C$8-AB207,Инклинометрия!$B$2:$B$152,Инклинометрия!$A$2:$A$152)))</f>
        <v>931.99678199487516</v>
      </c>
      <c r="X207" s="88">
        <f>IF(S207=0,"-",FORECAST($C$8-(S207+AB207),Инклинометрия!$B$2:$B$152,Инклинометрия!$A$2:$A$152))</f>
        <v>0</v>
      </c>
      <c r="Y207" s="88">
        <f>FORECAST($C$8+T207,Инклинометрия!$B$2:$B$152,Инклинометрия!$A$2:$A$152)</f>
        <v>1425</v>
      </c>
      <c r="Z207" s="88">
        <f>IF(R207=0,FORECAST($C$6-T207,Инклинометрия!$B$2:$B$152,Инклинометрия!$A$2:$A$152),FORECAST($C$8,Инклинометрия!$B$2:$B$152,Инклинометрия!$A$2:$A$152))</f>
        <v>1330</v>
      </c>
      <c r="AA207" s="61">
        <f t="shared" si="77"/>
        <v>1400</v>
      </c>
      <c r="AB207" s="62">
        <f t="shared" si="96"/>
        <v>418.9507557948682</v>
      </c>
      <c r="AC207" s="62">
        <f t="shared" si="78"/>
        <v>0</v>
      </c>
      <c r="AD207" s="65">
        <f>IF(R207=0,FORECAST($C$8,Инклинометрия!$B$2:$B$152,Инклинометрия!$A$2:$A$152),V207)</f>
        <v>1330</v>
      </c>
      <c r="AE207" s="65">
        <f>FORECAST($C$8-(R207+AA207),Инклинометрия!$B$2:$B$152,Инклинометрия!$A$2:$A$152)</f>
        <v>0</v>
      </c>
      <c r="AF207" s="65">
        <f>IF(AB207=0,"-",FORECAST($C$8,Инклинометрия!$B$2:$B$152,Инклинометрия!$A$2:$A$152))</f>
        <v>1330</v>
      </c>
      <c r="AG207" s="65">
        <f>IF(AB207=0,"-",FORECAST($C$8-AB207,Инклинометрия!$B$2:$B$152,Инклинометрия!$A$2:$A$152))</f>
        <v>931.99678199487516</v>
      </c>
      <c r="AH207" s="65" t="str">
        <f>IF(AC207=0,"-",FORECAST($C$8+AC207,Инклинометрия!$B$2:$B$152,Инклинометрия!$A$2:$A$152))</f>
        <v>-</v>
      </c>
      <c r="AI207" s="89" t="str">
        <f>IF(AC207=0,"-",FORECAST($C$8,Инклинометрия!$B$2:$B$152,Инклинометрия!$A$2:$A$152))</f>
        <v>-</v>
      </c>
      <c r="AJ207" s="28"/>
      <c r="AK207" s="67">
        <f t="shared" si="97"/>
        <v>0</v>
      </c>
      <c r="AL207" s="28">
        <f t="shared" si="98"/>
        <v>0</v>
      </c>
      <c r="AM207" s="28">
        <f t="shared" si="99"/>
        <v>0.1</v>
      </c>
      <c r="AN207" s="26">
        <f t="shared" si="100"/>
        <v>0.1</v>
      </c>
      <c r="AO207" s="87">
        <f t="shared" si="101"/>
        <v>151552.76317667749</v>
      </c>
      <c r="AP207" s="87">
        <f t="shared" si="79"/>
        <v>50227.763176677487</v>
      </c>
      <c r="AQ207" s="66">
        <f t="shared" si="80"/>
        <v>14695380</v>
      </c>
      <c r="AR207" s="66">
        <f t="shared" si="81"/>
        <v>12096874.866873868</v>
      </c>
      <c r="AS207" s="66">
        <f t="shared" si="82"/>
        <v>784800</v>
      </c>
      <c r="AT207" s="45">
        <f t="shared" si="86"/>
        <v>15631732.763176678</v>
      </c>
      <c r="AU207" s="75"/>
    </row>
    <row r="208" spans="2:47" x14ac:dyDescent="0.3">
      <c r="B208" s="41">
        <f t="shared" si="87"/>
        <v>890</v>
      </c>
      <c r="C208" s="8">
        <f t="shared" si="102"/>
        <v>8.9</v>
      </c>
      <c r="D208" s="73">
        <f t="shared" si="83"/>
        <v>11.90375</v>
      </c>
      <c r="E208" s="29">
        <f t="shared" si="105"/>
        <v>2947.9271457187692</v>
      </c>
      <c r="F208" s="29">
        <f t="shared" si="88"/>
        <v>16.561388459094445</v>
      </c>
      <c r="G208" s="29">
        <f t="shared" si="103"/>
        <v>22.150857064038817</v>
      </c>
      <c r="H208" s="17">
        <f t="shared" si="89"/>
        <v>3942.8525573988636</v>
      </c>
      <c r="I208" s="29">
        <f t="shared" si="90"/>
        <v>2.2250485660981263</v>
      </c>
      <c r="J208" s="29">
        <f t="shared" si="84"/>
        <v>20.847057720370078</v>
      </c>
      <c r="K208" s="39">
        <f t="shared" si="91"/>
        <v>1400</v>
      </c>
      <c r="L208" s="49">
        <f t="shared" si="74"/>
        <v>0</v>
      </c>
      <c r="M208" s="48">
        <f t="shared" si="75"/>
        <v>4.2266987561397071</v>
      </c>
      <c r="N208" s="51">
        <f t="shared" si="85"/>
        <v>13.180500609176606</v>
      </c>
      <c r="O208" s="54">
        <f t="shared" si="104"/>
        <v>5.7000000000000091</v>
      </c>
      <c r="P208" s="34">
        <f t="shared" si="92"/>
        <v>1.7671458676442586</v>
      </c>
      <c r="Q208" s="30">
        <f t="shared" si="93"/>
        <v>0</v>
      </c>
      <c r="R208" s="58">
        <f t="shared" si="94"/>
        <v>0</v>
      </c>
      <c r="S208" s="58">
        <f t="shared" si="95"/>
        <v>977.34171539278782</v>
      </c>
      <c r="T208" s="58">
        <f t="shared" si="76"/>
        <v>100</v>
      </c>
      <c r="U208" s="88" t="str">
        <f>IF(R208=0,"-",FORECAST($C$8,Инклинометрия!$B$2:$B$152,Инклинометрия!$A$2:$A$152))</f>
        <v>-</v>
      </c>
      <c r="V208" s="88" t="str">
        <f>IF(R208=0,"-",FORECAST($C$8-R208,Инклинометрия!$B$2:$B$152,Инклинометрия!$A$2:$A$152))</f>
        <v>-</v>
      </c>
      <c r="W208" s="88">
        <f>IF(R208&gt;0,FORECAST($C$8,Инклинометрия!$B$2:$B$152,Инклинометрия!$A$2:$A$152),IF(AB208=$C$8,"-",FORECAST($C$8-AB208,Инклинометрия!$B$2:$B$152,Инклинометрия!$A$2:$A$152)))</f>
        <v>928.47462962314842</v>
      </c>
      <c r="X208" s="88">
        <f>IF(S208=0,"-",FORECAST($C$8-(S208+AB208),Инклинометрия!$B$2:$B$152,Инклинометрия!$A$2:$A$152))</f>
        <v>0</v>
      </c>
      <c r="Y208" s="88">
        <f>FORECAST($C$8+T208,Инклинометрия!$B$2:$B$152,Инклинометрия!$A$2:$A$152)</f>
        <v>1425</v>
      </c>
      <c r="Z208" s="88">
        <f>IF(R208=0,FORECAST($C$6-T208,Инклинометрия!$B$2:$B$152,Инклинометрия!$A$2:$A$152),FORECAST($C$8,Инклинометрия!$B$2:$B$152,Инклинометрия!$A$2:$A$152))</f>
        <v>1330</v>
      </c>
      <c r="AA208" s="61">
        <f t="shared" si="77"/>
        <v>1400</v>
      </c>
      <c r="AB208" s="62">
        <f t="shared" si="96"/>
        <v>422.65828460721218</v>
      </c>
      <c r="AC208" s="62">
        <f t="shared" si="78"/>
        <v>0</v>
      </c>
      <c r="AD208" s="65">
        <f>IF(R208=0,FORECAST($C$8,Инклинометрия!$B$2:$B$152,Инклинометрия!$A$2:$A$152),V208)</f>
        <v>1330</v>
      </c>
      <c r="AE208" s="65">
        <f>FORECAST($C$8-(R208+AA208),Инклинометрия!$B$2:$B$152,Инклинометрия!$A$2:$A$152)</f>
        <v>0</v>
      </c>
      <c r="AF208" s="65">
        <f>IF(AB208=0,"-",FORECAST($C$8,Инклинометрия!$B$2:$B$152,Инклинометрия!$A$2:$A$152))</f>
        <v>1330</v>
      </c>
      <c r="AG208" s="65">
        <f>IF(AB208=0,"-",FORECAST($C$8-AB208,Инклинометрия!$B$2:$B$152,Инклинометрия!$A$2:$A$152))</f>
        <v>928.47462962314842</v>
      </c>
      <c r="AH208" s="65" t="str">
        <f>IF(AC208=0,"-",FORECAST($C$8+AC208,Инклинометрия!$B$2:$B$152,Инклинометрия!$A$2:$A$152))</f>
        <v>-</v>
      </c>
      <c r="AI208" s="89" t="str">
        <f>IF(AC208=0,"-",FORECAST($C$8,Инклинометрия!$B$2:$B$152,Инклинометрия!$A$2:$A$152))</f>
        <v>-</v>
      </c>
      <c r="AJ208" s="28"/>
      <c r="AK208" s="67">
        <f t="shared" si="97"/>
        <v>0</v>
      </c>
      <c r="AL208" s="28">
        <f t="shared" si="98"/>
        <v>0</v>
      </c>
      <c r="AM208" s="28">
        <f t="shared" si="99"/>
        <v>0.1</v>
      </c>
      <c r="AN208" s="26">
        <f t="shared" si="100"/>
        <v>0.1</v>
      </c>
      <c r="AO208" s="87">
        <f t="shared" si="101"/>
        <v>151530.3670233973</v>
      </c>
      <c r="AP208" s="87">
        <f t="shared" si="79"/>
        <v>50205.36702339731</v>
      </c>
      <c r="AQ208" s="66">
        <f t="shared" si="80"/>
        <v>14695380</v>
      </c>
      <c r="AR208" s="66">
        <f t="shared" si="81"/>
        <v>12106694.998439124</v>
      </c>
      <c r="AS208" s="66">
        <f t="shared" si="82"/>
        <v>784800</v>
      </c>
      <c r="AT208" s="45">
        <f t="shared" si="86"/>
        <v>15631710.367023397</v>
      </c>
      <c r="AU208" s="75"/>
    </row>
    <row r="209" spans="2:47" x14ac:dyDescent="0.3">
      <c r="B209" s="41">
        <f t="shared" si="87"/>
        <v>895</v>
      </c>
      <c r="C209" s="8">
        <f t="shared" si="102"/>
        <v>8.9500000000000011</v>
      </c>
      <c r="D209" s="73">
        <f t="shared" si="83"/>
        <v>11.970625000000002</v>
      </c>
      <c r="E209" s="29">
        <f t="shared" si="105"/>
        <v>2964.4885341778636</v>
      </c>
      <c r="F209" s="29">
        <f t="shared" si="88"/>
        <v>16.561388459094445</v>
      </c>
      <c r="G209" s="29">
        <f t="shared" si="103"/>
        <v>22.150857064038817</v>
      </c>
      <c r="H209" s="17">
        <f t="shared" si="89"/>
        <v>3965.0034144629026</v>
      </c>
      <c r="I209" s="29">
        <f t="shared" si="90"/>
        <v>2.2250485660981263</v>
      </c>
      <c r="J209" s="29">
        <f t="shared" si="84"/>
        <v>20.847057720370078</v>
      </c>
      <c r="K209" s="39">
        <f t="shared" si="91"/>
        <v>1400</v>
      </c>
      <c r="L209" s="49">
        <f t="shared" si="74"/>
        <v>0</v>
      </c>
      <c r="M209" s="48">
        <f t="shared" si="75"/>
        <v>4.2266987561397071</v>
      </c>
      <c r="N209" s="51">
        <f t="shared" si="85"/>
        <v>13.130500609176607</v>
      </c>
      <c r="O209" s="54">
        <f t="shared" si="104"/>
        <v>5.7500000000000098</v>
      </c>
      <c r="P209" s="34">
        <f t="shared" si="92"/>
        <v>1.7671458676442586</v>
      </c>
      <c r="Q209" s="30">
        <f t="shared" si="93"/>
        <v>0</v>
      </c>
      <c r="R209" s="58">
        <f t="shared" si="94"/>
        <v>0</v>
      </c>
      <c r="S209" s="58">
        <f t="shared" si="95"/>
        <v>973.63418658044384</v>
      </c>
      <c r="T209" s="58">
        <f t="shared" si="76"/>
        <v>100</v>
      </c>
      <c r="U209" s="88" t="str">
        <f>IF(R209=0,"-",FORECAST($C$8,Инклинометрия!$B$2:$B$152,Инклинометрия!$A$2:$A$152))</f>
        <v>-</v>
      </c>
      <c r="V209" s="88" t="str">
        <f>IF(R209=0,"-",FORECAST($C$8-R209,Инклинометрия!$B$2:$B$152,Инклинометрия!$A$2:$A$152))</f>
        <v>-</v>
      </c>
      <c r="W209" s="88">
        <f>IF(R209&gt;0,FORECAST($C$8,Инклинометрия!$B$2:$B$152,Инклинометрия!$A$2:$A$152),IF(AB209=$C$8,"-",FORECAST($C$8-AB209,Инклинометрия!$B$2:$B$152,Инклинометрия!$A$2:$A$152)))</f>
        <v>924.95247725142156</v>
      </c>
      <c r="X209" s="88">
        <f>IF(S209=0,"-",FORECAST($C$8-(S209+AB209),Инклинометрия!$B$2:$B$152,Инклинометрия!$A$2:$A$152))</f>
        <v>0</v>
      </c>
      <c r="Y209" s="88">
        <f>FORECAST($C$8+T209,Инклинометрия!$B$2:$B$152,Инклинометрия!$A$2:$A$152)</f>
        <v>1425</v>
      </c>
      <c r="Z209" s="88">
        <f>IF(R209=0,FORECAST($C$6-T209,Инклинометрия!$B$2:$B$152,Инклинометрия!$A$2:$A$152),FORECAST($C$8,Инклинометрия!$B$2:$B$152,Инклинометрия!$A$2:$A$152))</f>
        <v>1330</v>
      </c>
      <c r="AA209" s="61">
        <f t="shared" si="77"/>
        <v>1400</v>
      </c>
      <c r="AB209" s="62">
        <f t="shared" si="96"/>
        <v>426.36581341955616</v>
      </c>
      <c r="AC209" s="62">
        <f t="shared" si="78"/>
        <v>0</v>
      </c>
      <c r="AD209" s="65">
        <f>IF(R209=0,FORECAST($C$8,Инклинометрия!$B$2:$B$152,Инклинометрия!$A$2:$A$152),V209)</f>
        <v>1330</v>
      </c>
      <c r="AE209" s="65">
        <f>FORECAST($C$8-(R209+AA209),Инклинометрия!$B$2:$B$152,Инклинометрия!$A$2:$A$152)</f>
        <v>0</v>
      </c>
      <c r="AF209" s="65">
        <f>IF(AB209=0,"-",FORECAST($C$8,Инклинометрия!$B$2:$B$152,Инклинометрия!$A$2:$A$152))</f>
        <v>1330</v>
      </c>
      <c r="AG209" s="65">
        <f>IF(AB209=0,"-",FORECAST($C$8-AB209,Инклинометрия!$B$2:$B$152,Инклинометрия!$A$2:$A$152))</f>
        <v>924.95247725142156</v>
      </c>
      <c r="AH209" s="65" t="str">
        <f>IF(AC209=0,"-",FORECAST($C$8+AC209,Инклинометрия!$B$2:$B$152,Инклинометрия!$A$2:$A$152))</f>
        <v>-</v>
      </c>
      <c r="AI209" s="89" t="str">
        <f>IF(AC209=0,"-",FORECAST($C$8,Инклинометрия!$B$2:$B$152,Инклинометрия!$A$2:$A$152))</f>
        <v>-</v>
      </c>
      <c r="AJ209" s="28"/>
      <c r="AK209" s="67">
        <f t="shared" si="97"/>
        <v>0</v>
      </c>
      <c r="AL209" s="28">
        <f t="shared" si="98"/>
        <v>0</v>
      </c>
      <c r="AM209" s="28">
        <f t="shared" si="99"/>
        <v>0.1</v>
      </c>
      <c r="AN209" s="26">
        <f t="shared" si="100"/>
        <v>0.1</v>
      </c>
      <c r="AO209" s="87">
        <f t="shared" si="101"/>
        <v>151507.97087011713</v>
      </c>
      <c r="AP209" s="87">
        <f t="shared" si="79"/>
        <v>50182.970870117133</v>
      </c>
      <c r="AQ209" s="66">
        <f t="shared" si="80"/>
        <v>14695380</v>
      </c>
      <c r="AR209" s="66">
        <f t="shared" si="81"/>
        <v>12116515.130004378</v>
      </c>
      <c r="AS209" s="66">
        <f t="shared" si="82"/>
        <v>784800</v>
      </c>
      <c r="AT209" s="45">
        <f t="shared" si="86"/>
        <v>15631687.970870117</v>
      </c>
      <c r="AU209" s="75"/>
    </row>
    <row r="210" spans="2:47" x14ac:dyDescent="0.3">
      <c r="B210" s="41">
        <f t="shared" si="87"/>
        <v>900</v>
      </c>
      <c r="C210" s="8">
        <f t="shared" si="102"/>
        <v>9</v>
      </c>
      <c r="D210" s="73">
        <f t="shared" si="83"/>
        <v>12.0375</v>
      </c>
      <c r="E210" s="29">
        <f t="shared" si="105"/>
        <v>2981.0499226369575</v>
      </c>
      <c r="F210" s="29">
        <f t="shared" si="88"/>
        <v>16.561388459093855</v>
      </c>
      <c r="G210" s="29">
        <f t="shared" si="103"/>
        <v>22.150857064038032</v>
      </c>
      <c r="H210" s="17">
        <f t="shared" si="89"/>
        <v>3987.1542715269406</v>
      </c>
      <c r="I210" s="29">
        <f t="shared" si="90"/>
        <v>2.2250485660981263</v>
      </c>
      <c r="J210" s="29">
        <f t="shared" si="84"/>
        <v>20.847057720369708</v>
      </c>
      <c r="K210" s="39">
        <f t="shared" si="91"/>
        <v>1400</v>
      </c>
      <c r="L210" s="49">
        <f t="shared" si="74"/>
        <v>0</v>
      </c>
      <c r="M210" s="48">
        <f t="shared" si="75"/>
        <v>4.2266987561397071</v>
      </c>
      <c r="N210" s="51">
        <f t="shared" si="85"/>
        <v>13.080500609176607</v>
      </c>
      <c r="O210" s="54">
        <f t="shared" si="104"/>
        <v>5.8000000000000096</v>
      </c>
      <c r="P210" s="34">
        <f t="shared" si="92"/>
        <v>1.7671458676442586</v>
      </c>
      <c r="Q210" s="30">
        <f t="shared" si="93"/>
        <v>0</v>
      </c>
      <c r="R210" s="58">
        <f t="shared" si="94"/>
        <v>0</v>
      </c>
      <c r="S210" s="58">
        <f t="shared" si="95"/>
        <v>969.92665776809986</v>
      </c>
      <c r="T210" s="58">
        <f t="shared" si="76"/>
        <v>100</v>
      </c>
      <c r="U210" s="88" t="str">
        <f>IF(R210=0,"-",FORECAST($C$8,Инклинометрия!$B$2:$B$152,Инклинометрия!$A$2:$A$152))</f>
        <v>-</v>
      </c>
      <c r="V210" s="88" t="str">
        <f>IF(R210=0,"-",FORECAST($C$8-R210,Инклинометрия!$B$2:$B$152,Инклинометрия!$A$2:$A$152))</f>
        <v>-</v>
      </c>
      <c r="W210" s="88">
        <f>IF(R210&gt;0,FORECAST($C$8,Инклинометрия!$B$2:$B$152,Инклинометрия!$A$2:$A$152),IF(AB210=$C$8,"-",FORECAST($C$8-AB210,Инклинометрия!$B$2:$B$152,Инклинометрия!$A$2:$A$152)))</f>
        <v>921.43032487969481</v>
      </c>
      <c r="X210" s="88">
        <f>IF(S210=0,"-",FORECAST($C$8-(S210+AB210),Инклинометрия!$B$2:$B$152,Инклинометрия!$A$2:$A$152))</f>
        <v>0</v>
      </c>
      <c r="Y210" s="88">
        <f>FORECAST($C$8+T210,Инклинометрия!$B$2:$B$152,Инклинометрия!$A$2:$A$152)</f>
        <v>1425</v>
      </c>
      <c r="Z210" s="88">
        <f>IF(R210=0,FORECAST($C$6-T210,Инклинометрия!$B$2:$B$152,Инклинометрия!$A$2:$A$152),FORECAST($C$8,Инклинометрия!$B$2:$B$152,Инклинометрия!$A$2:$A$152))</f>
        <v>1330</v>
      </c>
      <c r="AA210" s="61">
        <f t="shared" si="77"/>
        <v>1400</v>
      </c>
      <c r="AB210" s="62">
        <f t="shared" si="96"/>
        <v>430.07334223190014</v>
      </c>
      <c r="AC210" s="62">
        <f t="shared" si="78"/>
        <v>0</v>
      </c>
      <c r="AD210" s="65">
        <f>IF(R210=0,FORECAST($C$8,Инклинометрия!$B$2:$B$152,Инклинометрия!$A$2:$A$152),V210)</f>
        <v>1330</v>
      </c>
      <c r="AE210" s="65">
        <f>FORECAST($C$8-(R210+AA210),Инклинометрия!$B$2:$B$152,Инклинометрия!$A$2:$A$152)</f>
        <v>0</v>
      </c>
      <c r="AF210" s="65">
        <f>IF(AB210=0,"-",FORECAST($C$8,Инклинометрия!$B$2:$B$152,Инклинометрия!$A$2:$A$152))</f>
        <v>1330</v>
      </c>
      <c r="AG210" s="65">
        <f>IF(AB210=0,"-",FORECAST($C$8-AB210,Инклинометрия!$B$2:$B$152,Инклинометрия!$A$2:$A$152))</f>
        <v>921.43032487969481</v>
      </c>
      <c r="AH210" s="65" t="str">
        <f>IF(AC210=0,"-",FORECAST($C$8+AC210,Инклинометрия!$B$2:$B$152,Инклинометрия!$A$2:$A$152))</f>
        <v>-</v>
      </c>
      <c r="AI210" s="89" t="str">
        <f>IF(AC210=0,"-",FORECAST($C$8,Инклинометрия!$B$2:$B$152,Инклинометрия!$A$2:$A$152))</f>
        <v>-</v>
      </c>
      <c r="AJ210" s="28"/>
      <c r="AK210" s="67">
        <f t="shared" si="97"/>
        <v>0</v>
      </c>
      <c r="AL210" s="28">
        <f t="shared" si="98"/>
        <v>0</v>
      </c>
      <c r="AM210" s="28">
        <f t="shared" si="99"/>
        <v>0.1</v>
      </c>
      <c r="AN210" s="26">
        <f t="shared" si="100"/>
        <v>0.1</v>
      </c>
      <c r="AO210" s="87">
        <f t="shared" si="101"/>
        <v>151485.57471683697</v>
      </c>
      <c r="AP210" s="87">
        <f t="shared" si="79"/>
        <v>50160.574716836956</v>
      </c>
      <c r="AQ210" s="66">
        <f t="shared" si="80"/>
        <v>14695380</v>
      </c>
      <c r="AR210" s="66">
        <f t="shared" si="81"/>
        <v>12126335.261569634</v>
      </c>
      <c r="AS210" s="66">
        <f t="shared" si="82"/>
        <v>784800</v>
      </c>
      <c r="AT210" s="45">
        <f t="shared" si="86"/>
        <v>15631665.574716836</v>
      </c>
      <c r="AU210" s="75"/>
    </row>
    <row r="211" spans="2:47" x14ac:dyDescent="0.3">
      <c r="B211" s="41">
        <f t="shared" si="87"/>
        <v>905</v>
      </c>
      <c r="C211" s="8">
        <f t="shared" si="102"/>
        <v>9.0500000000000007</v>
      </c>
      <c r="D211" s="73">
        <f t="shared" si="83"/>
        <v>12.104374999999999</v>
      </c>
      <c r="E211" s="29">
        <f t="shared" si="105"/>
        <v>2997.6113110960518</v>
      </c>
      <c r="F211" s="29">
        <f t="shared" si="88"/>
        <v>16.561388459094445</v>
      </c>
      <c r="G211" s="29">
        <f t="shared" si="103"/>
        <v>22.150857064038817</v>
      </c>
      <c r="H211" s="17">
        <f t="shared" si="89"/>
        <v>4009.3051285909796</v>
      </c>
      <c r="I211" s="29">
        <f t="shared" si="90"/>
        <v>2.2250485660981263</v>
      </c>
      <c r="J211" s="29">
        <f t="shared" si="84"/>
        <v>20.847057720370078</v>
      </c>
      <c r="K211" s="39">
        <f t="shared" si="91"/>
        <v>1400</v>
      </c>
      <c r="L211" s="49">
        <f t="shared" si="74"/>
        <v>0</v>
      </c>
      <c r="M211" s="48">
        <f t="shared" si="75"/>
        <v>4.2266987561397071</v>
      </c>
      <c r="N211" s="51">
        <f t="shared" si="85"/>
        <v>13.030500609176606</v>
      </c>
      <c r="O211" s="54">
        <f t="shared" si="104"/>
        <v>5.8500000000000103</v>
      </c>
      <c r="P211" s="34">
        <f t="shared" si="92"/>
        <v>1.7671458676442586</v>
      </c>
      <c r="Q211" s="30">
        <f t="shared" si="93"/>
        <v>0</v>
      </c>
      <c r="R211" s="58">
        <f t="shared" si="94"/>
        <v>0</v>
      </c>
      <c r="S211" s="58">
        <f t="shared" si="95"/>
        <v>966.21912895575588</v>
      </c>
      <c r="T211" s="58">
        <f t="shared" si="76"/>
        <v>100</v>
      </c>
      <c r="U211" s="88" t="str">
        <f>IF(R211=0,"-",FORECAST($C$8,Инклинометрия!$B$2:$B$152,Инклинометрия!$A$2:$A$152))</f>
        <v>-</v>
      </c>
      <c r="V211" s="88" t="str">
        <f>IF(R211=0,"-",FORECAST($C$8-R211,Инклинометрия!$B$2:$B$152,Инклинометрия!$A$2:$A$152))</f>
        <v>-</v>
      </c>
      <c r="W211" s="88">
        <f>IF(R211&gt;0,FORECAST($C$8,Инклинометрия!$B$2:$B$152,Инклинометрия!$A$2:$A$152),IF(AB211=$C$8,"-",FORECAST($C$8-AB211,Инклинометрия!$B$2:$B$152,Инклинометрия!$A$2:$A$152)))</f>
        <v>917.90817250796806</v>
      </c>
      <c r="X211" s="88">
        <f>IF(S211=0,"-",FORECAST($C$8-(S211+AB211),Инклинометрия!$B$2:$B$152,Инклинометрия!$A$2:$A$152))</f>
        <v>0</v>
      </c>
      <c r="Y211" s="88">
        <f>FORECAST($C$8+T211,Инклинометрия!$B$2:$B$152,Инклинометрия!$A$2:$A$152)</f>
        <v>1425</v>
      </c>
      <c r="Z211" s="88">
        <f>IF(R211=0,FORECAST($C$6-T211,Инклинометрия!$B$2:$B$152,Инклинометрия!$A$2:$A$152),FORECAST($C$8,Инклинометрия!$B$2:$B$152,Инклинометрия!$A$2:$A$152))</f>
        <v>1330</v>
      </c>
      <c r="AA211" s="61">
        <f t="shared" si="77"/>
        <v>1400</v>
      </c>
      <c r="AB211" s="62">
        <f t="shared" si="96"/>
        <v>433.78087104424412</v>
      </c>
      <c r="AC211" s="62">
        <f t="shared" si="78"/>
        <v>0</v>
      </c>
      <c r="AD211" s="65">
        <f>IF(R211=0,FORECAST($C$8,Инклинометрия!$B$2:$B$152,Инклинометрия!$A$2:$A$152),V211)</f>
        <v>1330</v>
      </c>
      <c r="AE211" s="65">
        <f>FORECAST($C$8-(R211+AA211),Инклинометрия!$B$2:$B$152,Инклинометрия!$A$2:$A$152)</f>
        <v>0</v>
      </c>
      <c r="AF211" s="65">
        <f>IF(AB211=0,"-",FORECAST($C$8,Инклинометрия!$B$2:$B$152,Инклинометрия!$A$2:$A$152))</f>
        <v>1330</v>
      </c>
      <c r="AG211" s="65">
        <f>IF(AB211=0,"-",FORECAST($C$8-AB211,Инклинометрия!$B$2:$B$152,Инклинометрия!$A$2:$A$152))</f>
        <v>917.90817250796806</v>
      </c>
      <c r="AH211" s="65" t="str">
        <f>IF(AC211=0,"-",FORECAST($C$8+AC211,Инклинометрия!$B$2:$B$152,Инклинометрия!$A$2:$A$152))</f>
        <v>-</v>
      </c>
      <c r="AI211" s="89" t="str">
        <f>IF(AC211=0,"-",FORECAST($C$8,Инклинометрия!$B$2:$B$152,Инклинометрия!$A$2:$A$152))</f>
        <v>-</v>
      </c>
      <c r="AJ211" s="28"/>
      <c r="AK211" s="67">
        <f t="shared" si="97"/>
        <v>0</v>
      </c>
      <c r="AL211" s="28">
        <f t="shared" si="98"/>
        <v>0</v>
      </c>
      <c r="AM211" s="28">
        <f t="shared" si="99"/>
        <v>0.1</v>
      </c>
      <c r="AN211" s="26">
        <f t="shared" si="100"/>
        <v>0.1</v>
      </c>
      <c r="AO211" s="87">
        <f t="shared" si="101"/>
        <v>151463.17856355678</v>
      </c>
      <c r="AP211" s="87">
        <f t="shared" si="79"/>
        <v>50138.178563556779</v>
      </c>
      <c r="AQ211" s="66">
        <f t="shared" si="80"/>
        <v>14695380</v>
      </c>
      <c r="AR211" s="66">
        <f t="shared" si="81"/>
        <v>12136155.393134888</v>
      </c>
      <c r="AS211" s="66">
        <f t="shared" si="82"/>
        <v>784800</v>
      </c>
      <c r="AT211" s="45">
        <f t="shared" si="86"/>
        <v>15631643.178563558</v>
      </c>
      <c r="AU211" s="75"/>
    </row>
    <row r="212" spans="2:47" x14ac:dyDescent="0.3">
      <c r="B212" s="41">
        <f t="shared" si="87"/>
        <v>910</v>
      </c>
      <c r="C212" s="8">
        <f t="shared" si="102"/>
        <v>9.1</v>
      </c>
      <c r="D212" s="73">
        <f t="shared" si="83"/>
        <v>12.171250000000001</v>
      </c>
      <c r="E212" s="29">
        <f t="shared" si="105"/>
        <v>3014.1726995551458</v>
      </c>
      <c r="F212" s="29">
        <f t="shared" si="88"/>
        <v>16.561388459093855</v>
      </c>
      <c r="G212" s="29">
        <f t="shared" si="103"/>
        <v>22.150857064038032</v>
      </c>
      <c r="H212" s="17">
        <f t="shared" si="89"/>
        <v>4031.4559856550177</v>
      </c>
      <c r="I212" s="29">
        <f t="shared" si="90"/>
        <v>2.2250485660981263</v>
      </c>
      <c r="J212" s="29">
        <f t="shared" si="84"/>
        <v>20.847057720369708</v>
      </c>
      <c r="K212" s="39">
        <f t="shared" si="91"/>
        <v>1400</v>
      </c>
      <c r="L212" s="49">
        <f t="shared" si="74"/>
        <v>0</v>
      </c>
      <c r="M212" s="48">
        <f t="shared" si="75"/>
        <v>4.2266987561397071</v>
      </c>
      <c r="N212" s="51">
        <f t="shared" si="85"/>
        <v>12.980500609176605</v>
      </c>
      <c r="O212" s="54">
        <f t="shared" si="104"/>
        <v>5.9000000000000101</v>
      </c>
      <c r="P212" s="34">
        <f t="shared" si="92"/>
        <v>1.7671458676442586</v>
      </c>
      <c r="Q212" s="30">
        <f t="shared" si="93"/>
        <v>0</v>
      </c>
      <c r="R212" s="58">
        <f t="shared" si="94"/>
        <v>0</v>
      </c>
      <c r="S212" s="58">
        <f t="shared" si="95"/>
        <v>962.5116001434119</v>
      </c>
      <c r="T212" s="58">
        <f t="shared" si="76"/>
        <v>100</v>
      </c>
      <c r="U212" s="88" t="str">
        <f>IF(R212=0,"-",FORECAST($C$8,Инклинометрия!$B$2:$B$152,Инклинометрия!$A$2:$A$152))</f>
        <v>-</v>
      </c>
      <c r="V212" s="88" t="str">
        <f>IF(R212=0,"-",FORECAST($C$8-R212,Инклинометрия!$B$2:$B$152,Инклинометрия!$A$2:$A$152))</f>
        <v>-</v>
      </c>
      <c r="W212" s="88">
        <f>IF(R212&gt;0,FORECAST($C$8,Инклинометрия!$B$2:$B$152,Инклинометрия!$A$2:$A$152),IF(AB212=$C$8,"-",FORECAST($C$8-AB212,Инклинометрия!$B$2:$B$152,Инклинометрия!$A$2:$A$152)))</f>
        <v>914.38602013624131</v>
      </c>
      <c r="X212" s="88">
        <f>IF(S212=0,"-",FORECAST($C$8-(S212+AB212),Инклинометрия!$B$2:$B$152,Инклинометрия!$A$2:$A$152))</f>
        <v>0</v>
      </c>
      <c r="Y212" s="88">
        <f>FORECAST($C$8+T212,Инклинометрия!$B$2:$B$152,Инклинометрия!$A$2:$A$152)</f>
        <v>1425</v>
      </c>
      <c r="Z212" s="88">
        <f>IF(R212=0,FORECAST($C$6-T212,Инклинометрия!$B$2:$B$152,Инклинометрия!$A$2:$A$152),FORECAST($C$8,Инклинометрия!$B$2:$B$152,Инклинометрия!$A$2:$A$152))</f>
        <v>1330</v>
      </c>
      <c r="AA212" s="61">
        <f t="shared" si="77"/>
        <v>1400</v>
      </c>
      <c r="AB212" s="62">
        <f t="shared" si="96"/>
        <v>437.4883998565881</v>
      </c>
      <c r="AC212" s="62">
        <f t="shared" si="78"/>
        <v>0</v>
      </c>
      <c r="AD212" s="65">
        <f>IF(R212=0,FORECAST($C$8,Инклинометрия!$B$2:$B$152,Инклинометрия!$A$2:$A$152),V212)</f>
        <v>1330</v>
      </c>
      <c r="AE212" s="65">
        <f>FORECAST($C$8-(R212+AA212),Инклинометрия!$B$2:$B$152,Инклинометрия!$A$2:$A$152)</f>
        <v>0</v>
      </c>
      <c r="AF212" s="65">
        <f>IF(AB212=0,"-",FORECAST($C$8,Инклинометрия!$B$2:$B$152,Инклинометрия!$A$2:$A$152))</f>
        <v>1330</v>
      </c>
      <c r="AG212" s="65">
        <f>IF(AB212=0,"-",FORECAST($C$8-AB212,Инклинометрия!$B$2:$B$152,Инклинометрия!$A$2:$A$152))</f>
        <v>914.38602013624131</v>
      </c>
      <c r="AH212" s="65" t="str">
        <f>IF(AC212=0,"-",FORECAST($C$8+AC212,Инклинометрия!$B$2:$B$152,Инклинометрия!$A$2:$A$152))</f>
        <v>-</v>
      </c>
      <c r="AI212" s="89" t="str">
        <f>IF(AC212=0,"-",FORECAST($C$8,Инклинометрия!$B$2:$B$152,Инклинометрия!$A$2:$A$152))</f>
        <v>-</v>
      </c>
      <c r="AJ212" s="28"/>
      <c r="AK212" s="67">
        <f t="shared" si="97"/>
        <v>0</v>
      </c>
      <c r="AL212" s="28">
        <f t="shared" si="98"/>
        <v>0</v>
      </c>
      <c r="AM212" s="28">
        <f t="shared" si="99"/>
        <v>0.1</v>
      </c>
      <c r="AN212" s="26">
        <f t="shared" si="100"/>
        <v>0.1</v>
      </c>
      <c r="AO212" s="87">
        <f t="shared" si="101"/>
        <v>151440.78241027659</v>
      </c>
      <c r="AP212" s="87">
        <f t="shared" si="79"/>
        <v>50115.782410276603</v>
      </c>
      <c r="AQ212" s="66">
        <f t="shared" si="80"/>
        <v>14695380</v>
      </c>
      <c r="AR212" s="66">
        <f t="shared" si="81"/>
        <v>12145975.524700146</v>
      </c>
      <c r="AS212" s="66">
        <f t="shared" si="82"/>
        <v>784800</v>
      </c>
      <c r="AT212" s="45">
        <f t="shared" si="86"/>
        <v>15631620.782410277</v>
      </c>
      <c r="AU212" s="75"/>
    </row>
    <row r="213" spans="2:47" x14ac:dyDescent="0.3">
      <c r="B213" s="41">
        <f t="shared" si="87"/>
        <v>915</v>
      </c>
      <c r="C213" s="8">
        <f t="shared" si="102"/>
        <v>9.15</v>
      </c>
      <c r="D213" s="73">
        <f t="shared" si="83"/>
        <v>12.238125</v>
      </c>
      <c r="E213" s="29">
        <f t="shared" si="105"/>
        <v>3030.7340880142401</v>
      </c>
      <c r="F213" s="29">
        <f t="shared" si="88"/>
        <v>16.561388459094445</v>
      </c>
      <c r="G213" s="29">
        <f t="shared" si="103"/>
        <v>22.150857064038817</v>
      </c>
      <c r="H213" s="17">
        <f t="shared" si="89"/>
        <v>4053.6068427190567</v>
      </c>
      <c r="I213" s="29">
        <f t="shared" si="90"/>
        <v>2.2250485660981263</v>
      </c>
      <c r="J213" s="29">
        <f t="shared" si="84"/>
        <v>20.847057720370078</v>
      </c>
      <c r="K213" s="39">
        <f t="shared" si="91"/>
        <v>1400</v>
      </c>
      <c r="L213" s="49">
        <f t="shared" si="74"/>
        <v>0</v>
      </c>
      <c r="M213" s="48">
        <f t="shared" si="75"/>
        <v>4.2266987561397071</v>
      </c>
      <c r="N213" s="51">
        <f t="shared" si="85"/>
        <v>12.930500609176606</v>
      </c>
      <c r="O213" s="54">
        <f t="shared" si="104"/>
        <v>5.9500000000000108</v>
      </c>
      <c r="P213" s="34">
        <f t="shared" si="92"/>
        <v>1.7671458676442586</v>
      </c>
      <c r="Q213" s="30">
        <f t="shared" si="93"/>
        <v>0</v>
      </c>
      <c r="R213" s="58">
        <f t="shared" si="94"/>
        <v>0</v>
      </c>
      <c r="S213" s="58">
        <f t="shared" si="95"/>
        <v>958.80407133106792</v>
      </c>
      <c r="T213" s="58">
        <f t="shared" si="76"/>
        <v>100</v>
      </c>
      <c r="U213" s="88" t="str">
        <f>IF(R213=0,"-",FORECAST($C$8,Инклинометрия!$B$2:$B$152,Инклинометрия!$A$2:$A$152))</f>
        <v>-</v>
      </c>
      <c r="V213" s="88" t="str">
        <f>IF(R213=0,"-",FORECAST($C$8-R213,Инклинометрия!$B$2:$B$152,Инклинометрия!$A$2:$A$152))</f>
        <v>-</v>
      </c>
      <c r="W213" s="88">
        <f>IF(R213&gt;0,FORECAST($C$8,Инклинометрия!$B$2:$B$152,Инклинометрия!$A$2:$A$152),IF(AB213=$C$8,"-",FORECAST($C$8-AB213,Инклинометрия!$B$2:$B$152,Инклинометрия!$A$2:$A$152)))</f>
        <v>910.86386776451445</v>
      </c>
      <c r="X213" s="88">
        <f>IF(S213=0,"-",FORECAST($C$8-(S213+AB213),Инклинометрия!$B$2:$B$152,Инклинометрия!$A$2:$A$152))</f>
        <v>0</v>
      </c>
      <c r="Y213" s="88">
        <f>FORECAST($C$8+T213,Инклинометрия!$B$2:$B$152,Инклинометрия!$A$2:$A$152)</f>
        <v>1425</v>
      </c>
      <c r="Z213" s="88">
        <f>IF(R213=0,FORECAST($C$6-T213,Инклинометрия!$B$2:$B$152,Инклинометрия!$A$2:$A$152),FORECAST($C$8,Инклинометрия!$B$2:$B$152,Инклинометрия!$A$2:$A$152))</f>
        <v>1330</v>
      </c>
      <c r="AA213" s="61">
        <f t="shared" si="77"/>
        <v>1400</v>
      </c>
      <c r="AB213" s="62">
        <f t="shared" si="96"/>
        <v>441.19592866893208</v>
      </c>
      <c r="AC213" s="62">
        <f t="shared" si="78"/>
        <v>0</v>
      </c>
      <c r="AD213" s="65">
        <f>IF(R213=0,FORECAST($C$8,Инклинометрия!$B$2:$B$152,Инклинометрия!$A$2:$A$152),V213)</f>
        <v>1330</v>
      </c>
      <c r="AE213" s="65">
        <f>FORECAST($C$8-(R213+AA213),Инклинометрия!$B$2:$B$152,Инклинометрия!$A$2:$A$152)</f>
        <v>0</v>
      </c>
      <c r="AF213" s="65">
        <f>IF(AB213=0,"-",FORECAST($C$8,Инклинометрия!$B$2:$B$152,Инклинометрия!$A$2:$A$152))</f>
        <v>1330</v>
      </c>
      <c r="AG213" s="65">
        <f>IF(AB213=0,"-",FORECAST($C$8-AB213,Инклинометрия!$B$2:$B$152,Инклинометрия!$A$2:$A$152))</f>
        <v>910.86386776451445</v>
      </c>
      <c r="AH213" s="65" t="str">
        <f>IF(AC213=0,"-",FORECAST($C$8+AC213,Инклинометрия!$B$2:$B$152,Инклинометрия!$A$2:$A$152))</f>
        <v>-</v>
      </c>
      <c r="AI213" s="89" t="str">
        <f>IF(AC213=0,"-",FORECAST($C$8,Инклинометрия!$B$2:$B$152,Инклинометрия!$A$2:$A$152))</f>
        <v>-</v>
      </c>
      <c r="AJ213" s="28"/>
      <c r="AK213" s="67">
        <f t="shared" si="97"/>
        <v>0</v>
      </c>
      <c r="AL213" s="28">
        <f t="shared" si="98"/>
        <v>0</v>
      </c>
      <c r="AM213" s="28">
        <f t="shared" si="99"/>
        <v>0.1</v>
      </c>
      <c r="AN213" s="26">
        <f t="shared" si="100"/>
        <v>0.1</v>
      </c>
      <c r="AO213" s="87">
        <f t="shared" si="101"/>
        <v>151418.38625699643</v>
      </c>
      <c r="AP213" s="87">
        <f t="shared" si="79"/>
        <v>50093.386256996426</v>
      </c>
      <c r="AQ213" s="66">
        <f t="shared" si="80"/>
        <v>14695380</v>
      </c>
      <c r="AR213" s="66">
        <f t="shared" si="81"/>
        <v>12155795.6562654</v>
      </c>
      <c r="AS213" s="66">
        <f t="shared" si="82"/>
        <v>784800</v>
      </c>
      <c r="AT213" s="45">
        <f t="shared" si="86"/>
        <v>15631598.386256997</v>
      </c>
      <c r="AU213" s="75"/>
    </row>
    <row r="214" spans="2:47" x14ac:dyDescent="0.3">
      <c r="B214" s="41">
        <f t="shared" si="87"/>
        <v>920</v>
      </c>
      <c r="C214" s="8">
        <f t="shared" si="102"/>
        <v>9.2000000000000011</v>
      </c>
      <c r="D214" s="73">
        <f t="shared" si="83"/>
        <v>12.305000000000001</v>
      </c>
      <c r="E214" s="29">
        <f t="shared" si="105"/>
        <v>3047.2954764733345</v>
      </c>
      <c r="F214" s="29">
        <f t="shared" si="88"/>
        <v>16.561388459094445</v>
      </c>
      <c r="G214" s="29">
        <f t="shared" si="103"/>
        <v>22.150857064038817</v>
      </c>
      <c r="H214" s="17">
        <f t="shared" si="89"/>
        <v>4075.7576997830956</v>
      </c>
      <c r="I214" s="29">
        <f t="shared" si="90"/>
        <v>2.2250485660981263</v>
      </c>
      <c r="J214" s="29">
        <f t="shared" si="84"/>
        <v>20.847057720370078</v>
      </c>
      <c r="K214" s="39">
        <f t="shared" si="91"/>
        <v>1400</v>
      </c>
      <c r="L214" s="49">
        <f t="shared" si="74"/>
        <v>0</v>
      </c>
      <c r="M214" s="48">
        <f t="shared" si="75"/>
        <v>4.2266987561397071</v>
      </c>
      <c r="N214" s="51">
        <f t="shared" si="85"/>
        <v>12.880500609176606</v>
      </c>
      <c r="O214" s="54">
        <f t="shared" si="104"/>
        <v>6.0000000000000107</v>
      </c>
      <c r="P214" s="34">
        <f t="shared" si="92"/>
        <v>1.7671458676442586</v>
      </c>
      <c r="Q214" s="30">
        <f t="shared" si="93"/>
        <v>0</v>
      </c>
      <c r="R214" s="58">
        <f t="shared" si="94"/>
        <v>0</v>
      </c>
      <c r="S214" s="58">
        <f t="shared" si="95"/>
        <v>955.09654251872394</v>
      </c>
      <c r="T214" s="58">
        <f t="shared" si="76"/>
        <v>100</v>
      </c>
      <c r="U214" s="88" t="str">
        <f>IF(R214=0,"-",FORECAST($C$8,Инклинометрия!$B$2:$B$152,Инклинометрия!$A$2:$A$152))</f>
        <v>-</v>
      </c>
      <c r="V214" s="88" t="str">
        <f>IF(R214=0,"-",FORECAST($C$8-R214,Инклинометрия!$B$2:$B$152,Инклинометрия!$A$2:$A$152))</f>
        <v>-</v>
      </c>
      <c r="W214" s="88">
        <f>IF(R214&gt;0,FORECAST($C$8,Инклинометрия!$B$2:$B$152,Инклинометрия!$A$2:$A$152),IF(AB214=$C$8,"-",FORECAST($C$8-AB214,Инклинометрия!$B$2:$B$152,Инклинометрия!$A$2:$A$152)))</f>
        <v>907.34171539278771</v>
      </c>
      <c r="X214" s="88">
        <f>IF(S214=0,"-",FORECAST($C$8-(S214+AB214),Инклинометрия!$B$2:$B$152,Инклинометрия!$A$2:$A$152))</f>
        <v>0</v>
      </c>
      <c r="Y214" s="88">
        <f>FORECAST($C$8+T214,Инклинометрия!$B$2:$B$152,Инклинометрия!$A$2:$A$152)</f>
        <v>1425</v>
      </c>
      <c r="Z214" s="88">
        <f>IF(R214=0,FORECAST($C$6-T214,Инклинометрия!$B$2:$B$152,Инклинометрия!$A$2:$A$152),FORECAST($C$8,Инклинометрия!$B$2:$B$152,Инклинометрия!$A$2:$A$152))</f>
        <v>1330</v>
      </c>
      <c r="AA214" s="61">
        <f t="shared" si="77"/>
        <v>1400</v>
      </c>
      <c r="AB214" s="62">
        <f t="shared" si="96"/>
        <v>444.90345748127606</v>
      </c>
      <c r="AC214" s="62">
        <f t="shared" si="78"/>
        <v>0</v>
      </c>
      <c r="AD214" s="65">
        <f>IF(R214=0,FORECAST($C$8,Инклинометрия!$B$2:$B$152,Инклинометрия!$A$2:$A$152),V214)</f>
        <v>1330</v>
      </c>
      <c r="AE214" s="65">
        <f>FORECAST($C$8-(R214+AA214),Инклинометрия!$B$2:$B$152,Инклинометрия!$A$2:$A$152)</f>
        <v>0</v>
      </c>
      <c r="AF214" s="65">
        <f>IF(AB214=0,"-",FORECAST($C$8,Инклинометрия!$B$2:$B$152,Инклинометрия!$A$2:$A$152))</f>
        <v>1330</v>
      </c>
      <c r="AG214" s="65">
        <f>IF(AB214=0,"-",FORECAST($C$8-AB214,Инклинометрия!$B$2:$B$152,Инклинометрия!$A$2:$A$152))</f>
        <v>907.34171539278771</v>
      </c>
      <c r="AH214" s="65" t="str">
        <f>IF(AC214=0,"-",FORECAST($C$8+AC214,Инклинометрия!$B$2:$B$152,Инклинометрия!$A$2:$A$152))</f>
        <v>-</v>
      </c>
      <c r="AI214" s="89" t="str">
        <f>IF(AC214=0,"-",FORECAST($C$8,Инклинометрия!$B$2:$B$152,Инклинометрия!$A$2:$A$152))</f>
        <v>-</v>
      </c>
      <c r="AJ214" s="28"/>
      <c r="AK214" s="67">
        <f t="shared" si="97"/>
        <v>0</v>
      </c>
      <c r="AL214" s="28">
        <f t="shared" si="98"/>
        <v>0</v>
      </c>
      <c r="AM214" s="28">
        <f t="shared" si="99"/>
        <v>0.1</v>
      </c>
      <c r="AN214" s="26">
        <f t="shared" si="100"/>
        <v>0.1</v>
      </c>
      <c r="AO214" s="87">
        <f t="shared" si="101"/>
        <v>151395.99010371626</v>
      </c>
      <c r="AP214" s="87">
        <f t="shared" si="79"/>
        <v>50070.990103716249</v>
      </c>
      <c r="AQ214" s="66">
        <f t="shared" si="80"/>
        <v>14695380</v>
      </c>
      <c r="AR214" s="66">
        <f t="shared" si="81"/>
        <v>12165615.787830658</v>
      </c>
      <c r="AS214" s="66">
        <f t="shared" si="82"/>
        <v>784800</v>
      </c>
      <c r="AT214" s="45">
        <f t="shared" si="86"/>
        <v>15631575.990103716</v>
      </c>
      <c r="AU214" s="75"/>
    </row>
    <row r="215" spans="2:47" x14ac:dyDescent="0.3">
      <c r="B215" s="41">
        <f t="shared" si="87"/>
        <v>925</v>
      </c>
      <c r="C215" s="8">
        <f t="shared" si="102"/>
        <v>9.25</v>
      </c>
      <c r="D215" s="73">
        <f t="shared" si="83"/>
        <v>12.371874999999999</v>
      </c>
      <c r="E215" s="29">
        <f t="shared" si="105"/>
        <v>3063.8568649324284</v>
      </c>
      <c r="F215" s="29">
        <f t="shared" si="88"/>
        <v>16.561388459093855</v>
      </c>
      <c r="G215" s="29">
        <f t="shared" si="103"/>
        <v>22.150857064038032</v>
      </c>
      <c r="H215" s="17">
        <f t="shared" si="89"/>
        <v>4097.9085568471337</v>
      </c>
      <c r="I215" s="29">
        <f t="shared" si="90"/>
        <v>2.2250485660981263</v>
      </c>
      <c r="J215" s="29">
        <f t="shared" si="84"/>
        <v>20.847057720369708</v>
      </c>
      <c r="K215" s="39">
        <f t="shared" si="91"/>
        <v>1400</v>
      </c>
      <c r="L215" s="49">
        <f t="shared" si="74"/>
        <v>0</v>
      </c>
      <c r="M215" s="48">
        <f t="shared" si="75"/>
        <v>4.2266987561397071</v>
      </c>
      <c r="N215" s="51">
        <f t="shared" si="85"/>
        <v>12.830500609176605</v>
      </c>
      <c r="O215" s="54">
        <f t="shared" si="104"/>
        <v>6.0500000000000114</v>
      </c>
      <c r="P215" s="34">
        <f t="shared" si="92"/>
        <v>1.7671458676442586</v>
      </c>
      <c r="Q215" s="30">
        <f t="shared" si="93"/>
        <v>0</v>
      </c>
      <c r="R215" s="58">
        <f t="shared" si="94"/>
        <v>0</v>
      </c>
      <c r="S215" s="58">
        <f t="shared" si="95"/>
        <v>951.38901370637996</v>
      </c>
      <c r="T215" s="58">
        <f t="shared" si="76"/>
        <v>100</v>
      </c>
      <c r="U215" s="88" t="str">
        <f>IF(R215=0,"-",FORECAST($C$8,Инклинометрия!$B$2:$B$152,Инклинометрия!$A$2:$A$152))</f>
        <v>-</v>
      </c>
      <c r="V215" s="88" t="str">
        <f>IF(R215=0,"-",FORECAST($C$8-R215,Инклинометрия!$B$2:$B$152,Инклинометрия!$A$2:$A$152))</f>
        <v>-</v>
      </c>
      <c r="W215" s="88">
        <f>IF(R215&gt;0,FORECAST($C$8,Инклинометрия!$B$2:$B$152,Инклинометрия!$A$2:$A$152),IF(AB215=$C$8,"-",FORECAST($C$8-AB215,Инклинометрия!$B$2:$B$152,Инклинометрия!$A$2:$A$152)))</f>
        <v>903.81956302106096</v>
      </c>
      <c r="X215" s="88">
        <f>IF(S215=0,"-",FORECAST($C$8-(S215+AB215),Инклинометрия!$B$2:$B$152,Инклинометрия!$A$2:$A$152))</f>
        <v>0</v>
      </c>
      <c r="Y215" s="88">
        <f>FORECAST($C$8+T215,Инклинометрия!$B$2:$B$152,Инклинометрия!$A$2:$A$152)</f>
        <v>1425</v>
      </c>
      <c r="Z215" s="88">
        <f>IF(R215=0,FORECAST($C$6-T215,Инклинометрия!$B$2:$B$152,Инклинометрия!$A$2:$A$152),FORECAST($C$8,Инклинометрия!$B$2:$B$152,Инклинометрия!$A$2:$A$152))</f>
        <v>1330</v>
      </c>
      <c r="AA215" s="61">
        <f t="shared" si="77"/>
        <v>1400</v>
      </c>
      <c r="AB215" s="62">
        <f t="shared" si="96"/>
        <v>448.61098629362004</v>
      </c>
      <c r="AC215" s="62">
        <f t="shared" si="78"/>
        <v>0</v>
      </c>
      <c r="AD215" s="65">
        <f>IF(R215=0,FORECAST($C$8,Инклинометрия!$B$2:$B$152,Инклинометрия!$A$2:$A$152),V215)</f>
        <v>1330</v>
      </c>
      <c r="AE215" s="65">
        <f>FORECAST($C$8-(R215+AA215),Инклинометрия!$B$2:$B$152,Инклинометрия!$A$2:$A$152)</f>
        <v>0</v>
      </c>
      <c r="AF215" s="65">
        <f>IF(AB215=0,"-",FORECAST($C$8,Инклинометрия!$B$2:$B$152,Инклинометрия!$A$2:$A$152))</f>
        <v>1330</v>
      </c>
      <c r="AG215" s="65">
        <f>IF(AB215=0,"-",FORECAST($C$8-AB215,Инклинометрия!$B$2:$B$152,Инклинометрия!$A$2:$A$152))</f>
        <v>903.81956302106096</v>
      </c>
      <c r="AH215" s="65" t="str">
        <f>IF(AC215=0,"-",FORECAST($C$8+AC215,Инклинометрия!$B$2:$B$152,Инклинометрия!$A$2:$A$152))</f>
        <v>-</v>
      </c>
      <c r="AI215" s="89" t="str">
        <f>IF(AC215=0,"-",FORECAST($C$8,Инклинометрия!$B$2:$B$152,Инклинометрия!$A$2:$A$152))</f>
        <v>-</v>
      </c>
      <c r="AJ215" s="28"/>
      <c r="AK215" s="67">
        <f t="shared" si="97"/>
        <v>0</v>
      </c>
      <c r="AL215" s="28">
        <f t="shared" si="98"/>
        <v>0</v>
      </c>
      <c r="AM215" s="28">
        <f t="shared" si="99"/>
        <v>0.1</v>
      </c>
      <c r="AN215" s="26">
        <f t="shared" si="100"/>
        <v>0.1</v>
      </c>
      <c r="AO215" s="87">
        <f t="shared" si="101"/>
        <v>151373.59395043607</v>
      </c>
      <c r="AP215" s="87">
        <f t="shared" si="79"/>
        <v>50048.593950436072</v>
      </c>
      <c r="AQ215" s="66">
        <f t="shared" si="80"/>
        <v>14695380</v>
      </c>
      <c r="AR215" s="66">
        <f t="shared" si="81"/>
        <v>12175435.919395912</v>
      </c>
      <c r="AS215" s="66">
        <f t="shared" si="82"/>
        <v>784800</v>
      </c>
      <c r="AT215" s="45">
        <f t="shared" si="86"/>
        <v>15631553.593950436</v>
      </c>
      <c r="AU215" s="75"/>
    </row>
    <row r="216" spans="2:47" x14ac:dyDescent="0.3">
      <c r="B216" s="41">
        <f t="shared" si="87"/>
        <v>930</v>
      </c>
      <c r="C216" s="8">
        <f t="shared" si="102"/>
        <v>9.3000000000000007</v>
      </c>
      <c r="D216" s="73">
        <f t="shared" si="83"/>
        <v>12.438750000000001</v>
      </c>
      <c r="E216" s="29">
        <f t="shared" si="105"/>
        <v>3080.4182533915232</v>
      </c>
      <c r="F216" s="29">
        <f t="shared" si="88"/>
        <v>16.561388459094445</v>
      </c>
      <c r="G216" s="29">
        <f t="shared" si="103"/>
        <v>22.150857064038817</v>
      </c>
      <c r="H216" s="17">
        <f t="shared" si="89"/>
        <v>4120.0594139111727</v>
      </c>
      <c r="I216" s="29">
        <f t="shared" si="90"/>
        <v>2.2250485660981263</v>
      </c>
      <c r="J216" s="29">
        <f t="shared" si="84"/>
        <v>20.847057720370078</v>
      </c>
      <c r="K216" s="39">
        <f t="shared" si="91"/>
        <v>1400</v>
      </c>
      <c r="L216" s="49">
        <f t="shared" si="74"/>
        <v>0</v>
      </c>
      <c r="M216" s="48">
        <f t="shared" si="75"/>
        <v>4.2266987561397071</v>
      </c>
      <c r="N216" s="51">
        <f t="shared" si="85"/>
        <v>12.780500609176604</v>
      </c>
      <c r="O216" s="54">
        <f t="shared" si="104"/>
        <v>6.1000000000000112</v>
      </c>
      <c r="P216" s="34">
        <f t="shared" si="92"/>
        <v>1.7671458676442586</v>
      </c>
      <c r="Q216" s="30">
        <f t="shared" si="93"/>
        <v>0</v>
      </c>
      <c r="R216" s="58">
        <f t="shared" si="94"/>
        <v>0</v>
      </c>
      <c r="S216" s="58">
        <f t="shared" si="95"/>
        <v>947.68148489403598</v>
      </c>
      <c r="T216" s="58">
        <f t="shared" si="76"/>
        <v>100</v>
      </c>
      <c r="U216" s="88" t="str">
        <f>IF(R216=0,"-",FORECAST($C$8,Инклинометрия!$B$2:$B$152,Инклинометрия!$A$2:$A$152))</f>
        <v>-</v>
      </c>
      <c r="V216" s="88" t="str">
        <f>IF(R216=0,"-",FORECAST($C$8-R216,Инклинометрия!$B$2:$B$152,Инклинометрия!$A$2:$A$152))</f>
        <v>-</v>
      </c>
      <c r="W216" s="88">
        <f>IF(R216&gt;0,FORECAST($C$8,Инклинометрия!$B$2:$B$152,Инклинометрия!$A$2:$A$152),IF(AB216=$C$8,"-",FORECAST($C$8-AB216,Инклинометрия!$B$2:$B$152,Инклинометрия!$A$2:$A$152)))</f>
        <v>900.2974106493341</v>
      </c>
      <c r="X216" s="88">
        <f>IF(S216=0,"-",FORECAST($C$8-(S216+AB216),Инклинометрия!$B$2:$B$152,Инклинометрия!$A$2:$A$152))</f>
        <v>0</v>
      </c>
      <c r="Y216" s="88">
        <f>FORECAST($C$8+T216,Инклинометрия!$B$2:$B$152,Инклинометрия!$A$2:$A$152)</f>
        <v>1425</v>
      </c>
      <c r="Z216" s="88">
        <f>IF(R216=0,FORECAST($C$6-T216,Инклинометрия!$B$2:$B$152,Инклинометрия!$A$2:$A$152),FORECAST($C$8,Инклинометрия!$B$2:$B$152,Инклинометрия!$A$2:$A$152))</f>
        <v>1330</v>
      </c>
      <c r="AA216" s="61">
        <f t="shared" si="77"/>
        <v>1400</v>
      </c>
      <c r="AB216" s="62">
        <f t="shared" si="96"/>
        <v>452.31851510596402</v>
      </c>
      <c r="AC216" s="62">
        <f t="shared" si="78"/>
        <v>0</v>
      </c>
      <c r="AD216" s="65">
        <f>IF(R216=0,FORECAST($C$8,Инклинометрия!$B$2:$B$152,Инклинометрия!$A$2:$A$152),V216)</f>
        <v>1330</v>
      </c>
      <c r="AE216" s="65">
        <f>FORECAST($C$8-(R216+AA216),Инклинометрия!$B$2:$B$152,Инклинометрия!$A$2:$A$152)</f>
        <v>0</v>
      </c>
      <c r="AF216" s="65">
        <f>IF(AB216=0,"-",FORECAST($C$8,Инклинометрия!$B$2:$B$152,Инклинометрия!$A$2:$A$152))</f>
        <v>1330</v>
      </c>
      <c r="AG216" s="65">
        <f>IF(AB216=0,"-",FORECAST($C$8-AB216,Инклинометрия!$B$2:$B$152,Инклинометрия!$A$2:$A$152))</f>
        <v>900.2974106493341</v>
      </c>
      <c r="AH216" s="65" t="str">
        <f>IF(AC216=0,"-",FORECAST($C$8+AC216,Инклинометрия!$B$2:$B$152,Инклинометрия!$A$2:$A$152))</f>
        <v>-</v>
      </c>
      <c r="AI216" s="89" t="str">
        <f>IF(AC216=0,"-",FORECAST($C$8,Инклинометрия!$B$2:$B$152,Инклинометрия!$A$2:$A$152))</f>
        <v>-</v>
      </c>
      <c r="AJ216" s="28"/>
      <c r="AK216" s="67">
        <f t="shared" si="97"/>
        <v>0</v>
      </c>
      <c r="AL216" s="28">
        <f t="shared" si="98"/>
        <v>0</v>
      </c>
      <c r="AM216" s="28">
        <f t="shared" si="99"/>
        <v>0.1</v>
      </c>
      <c r="AN216" s="26">
        <f t="shared" si="100"/>
        <v>0.1</v>
      </c>
      <c r="AO216" s="87">
        <f t="shared" si="101"/>
        <v>151351.19779715588</v>
      </c>
      <c r="AP216" s="87">
        <f t="shared" si="79"/>
        <v>50026.197797155895</v>
      </c>
      <c r="AQ216" s="66">
        <f t="shared" si="80"/>
        <v>14695380</v>
      </c>
      <c r="AR216" s="66">
        <f t="shared" si="81"/>
        <v>12185256.050961167</v>
      </c>
      <c r="AS216" s="66">
        <f t="shared" si="82"/>
        <v>784800</v>
      </c>
      <c r="AT216" s="45">
        <f t="shared" si="86"/>
        <v>15631531.197797155</v>
      </c>
      <c r="AU216" s="75"/>
    </row>
    <row r="217" spans="2:47" x14ac:dyDescent="0.3">
      <c r="B217" s="41">
        <f t="shared" si="87"/>
        <v>935</v>
      </c>
      <c r="C217" s="8">
        <f t="shared" si="102"/>
        <v>9.35</v>
      </c>
      <c r="D217" s="73">
        <f t="shared" si="83"/>
        <v>12.505625</v>
      </c>
      <c r="E217" s="29">
        <f t="shared" si="105"/>
        <v>3096.9796418506171</v>
      </c>
      <c r="F217" s="29">
        <f t="shared" si="88"/>
        <v>16.561388459093855</v>
      </c>
      <c r="G217" s="29">
        <f t="shared" si="103"/>
        <v>22.150857064038032</v>
      </c>
      <c r="H217" s="17">
        <f t="shared" si="89"/>
        <v>4142.2102709752107</v>
      </c>
      <c r="I217" s="29">
        <f t="shared" si="90"/>
        <v>2.2250485660981263</v>
      </c>
      <c r="J217" s="29">
        <f t="shared" si="84"/>
        <v>20.847057720369708</v>
      </c>
      <c r="K217" s="39">
        <f t="shared" si="91"/>
        <v>1400</v>
      </c>
      <c r="L217" s="49">
        <f t="shared" si="74"/>
        <v>0</v>
      </c>
      <c r="M217" s="48">
        <f t="shared" si="75"/>
        <v>4.2266987561397071</v>
      </c>
      <c r="N217" s="51">
        <f t="shared" si="85"/>
        <v>12.730500609176605</v>
      </c>
      <c r="O217" s="54">
        <f t="shared" si="104"/>
        <v>6.1500000000000119</v>
      </c>
      <c r="P217" s="34">
        <f t="shared" si="92"/>
        <v>1.7671458676442586</v>
      </c>
      <c r="Q217" s="30">
        <f t="shared" si="93"/>
        <v>0</v>
      </c>
      <c r="R217" s="58">
        <f t="shared" si="94"/>
        <v>0</v>
      </c>
      <c r="S217" s="58">
        <f t="shared" si="95"/>
        <v>943.97395608169199</v>
      </c>
      <c r="T217" s="58">
        <f t="shared" si="76"/>
        <v>100</v>
      </c>
      <c r="U217" s="88" t="str">
        <f>IF(R217=0,"-",FORECAST($C$8,Инклинометрия!$B$2:$B$152,Инклинометрия!$A$2:$A$152))</f>
        <v>-</v>
      </c>
      <c r="V217" s="88" t="str">
        <f>IF(R217=0,"-",FORECAST($C$8-R217,Инклинометрия!$B$2:$B$152,Инклинометрия!$A$2:$A$152))</f>
        <v>-</v>
      </c>
      <c r="W217" s="88">
        <f>IF(R217&gt;0,FORECAST($C$8,Инклинометрия!$B$2:$B$152,Инклинометрия!$A$2:$A$152),IF(AB217=$C$8,"-",FORECAST($C$8-AB217,Инклинометрия!$B$2:$B$152,Инклинометрия!$A$2:$A$152)))</f>
        <v>896.77525827760735</v>
      </c>
      <c r="X217" s="88">
        <f>IF(S217=0,"-",FORECAST($C$8-(S217+AB217),Инклинометрия!$B$2:$B$152,Инклинометрия!$A$2:$A$152))</f>
        <v>0</v>
      </c>
      <c r="Y217" s="88">
        <f>FORECAST($C$8+T217,Инклинометрия!$B$2:$B$152,Инклинометрия!$A$2:$A$152)</f>
        <v>1425</v>
      </c>
      <c r="Z217" s="88">
        <f>IF(R217=0,FORECAST($C$6-T217,Инклинометрия!$B$2:$B$152,Инклинометрия!$A$2:$A$152),FORECAST($C$8,Инклинометрия!$B$2:$B$152,Инклинометрия!$A$2:$A$152))</f>
        <v>1330</v>
      </c>
      <c r="AA217" s="61">
        <f t="shared" si="77"/>
        <v>1400</v>
      </c>
      <c r="AB217" s="62">
        <f t="shared" si="96"/>
        <v>456.02604391830801</v>
      </c>
      <c r="AC217" s="62">
        <f t="shared" si="78"/>
        <v>0</v>
      </c>
      <c r="AD217" s="65">
        <f>IF(R217=0,FORECAST($C$8,Инклинометрия!$B$2:$B$152,Инклинометрия!$A$2:$A$152),V217)</f>
        <v>1330</v>
      </c>
      <c r="AE217" s="65">
        <f>FORECAST($C$8-(R217+AA217),Инклинометрия!$B$2:$B$152,Инклинометрия!$A$2:$A$152)</f>
        <v>0</v>
      </c>
      <c r="AF217" s="65">
        <f>IF(AB217=0,"-",FORECAST($C$8,Инклинометрия!$B$2:$B$152,Инклинометрия!$A$2:$A$152))</f>
        <v>1330</v>
      </c>
      <c r="AG217" s="65">
        <f>IF(AB217=0,"-",FORECAST($C$8-AB217,Инклинометрия!$B$2:$B$152,Инклинометрия!$A$2:$A$152))</f>
        <v>896.77525827760735</v>
      </c>
      <c r="AH217" s="65" t="str">
        <f>IF(AC217=0,"-",FORECAST($C$8+AC217,Инклинометрия!$B$2:$B$152,Инклинометрия!$A$2:$A$152))</f>
        <v>-</v>
      </c>
      <c r="AI217" s="89" t="str">
        <f>IF(AC217=0,"-",FORECAST($C$8,Инклинометрия!$B$2:$B$152,Инклинометрия!$A$2:$A$152))</f>
        <v>-</v>
      </c>
      <c r="AJ217" s="28"/>
      <c r="AK217" s="67">
        <f t="shared" si="97"/>
        <v>0</v>
      </c>
      <c r="AL217" s="28">
        <f t="shared" si="98"/>
        <v>0</v>
      </c>
      <c r="AM217" s="28">
        <f t="shared" si="99"/>
        <v>0.1</v>
      </c>
      <c r="AN217" s="26">
        <f t="shared" si="100"/>
        <v>0.1</v>
      </c>
      <c r="AO217" s="87">
        <f t="shared" si="101"/>
        <v>151328.80164387572</v>
      </c>
      <c r="AP217" s="87">
        <f t="shared" si="79"/>
        <v>50003.801643875719</v>
      </c>
      <c r="AQ217" s="66">
        <f t="shared" si="80"/>
        <v>14695380</v>
      </c>
      <c r="AR217" s="66">
        <f t="shared" si="81"/>
        <v>12195076.182526423</v>
      </c>
      <c r="AS217" s="66">
        <f t="shared" si="82"/>
        <v>784800</v>
      </c>
      <c r="AT217" s="45">
        <f t="shared" si="86"/>
        <v>15631508.801643876</v>
      </c>
      <c r="AU217" s="75"/>
    </row>
    <row r="218" spans="2:47" x14ac:dyDescent="0.3">
      <c r="B218" s="41">
        <f t="shared" si="87"/>
        <v>940</v>
      </c>
      <c r="C218" s="8">
        <f t="shared" si="102"/>
        <v>9.4</v>
      </c>
      <c r="D218" s="73">
        <f t="shared" si="83"/>
        <v>12.5725</v>
      </c>
      <c r="E218" s="29">
        <f t="shared" si="105"/>
        <v>3113.5410303097115</v>
      </c>
      <c r="F218" s="29">
        <f t="shared" si="88"/>
        <v>16.561388459094445</v>
      </c>
      <c r="G218" s="29">
        <f t="shared" si="103"/>
        <v>22.150857064038817</v>
      </c>
      <c r="H218" s="17">
        <f t="shared" si="89"/>
        <v>4164.3611280392497</v>
      </c>
      <c r="I218" s="29">
        <f t="shared" si="90"/>
        <v>2.2250485660981263</v>
      </c>
      <c r="J218" s="29">
        <f t="shared" si="84"/>
        <v>20.847057720370078</v>
      </c>
      <c r="K218" s="39">
        <f t="shared" si="91"/>
        <v>1400</v>
      </c>
      <c r="L218" s="49">
        <f t="shared" si="74"/>
        <v>0</v>
      </c>
      <c r="M218" s="48">
        <f t="shared" si="75"/>
        <v>4.2266987561397071</v>
      </c>
      <c r="N218" s="51">
        <f t="shared" si="85"/>
        <v>12.680500609176605</v>
      </c>
      <c r="O218" s="54">
        <f t="shared" si="104"/>
        <v>6.2000000000000117</v>
      </c>
      <c r="P218" s="34">
        <f t="shared" si="92"/>
        <v>1.7671458676442586</v>
      </c>
      <c r="Q218" s="30">
        <f t="shared" si="93"/>
        <v>0</v>
      </c>
      <c r="R218" s="58">
        <f t="shared" si="94"/>
        <v>0</v>
      </c>
      <c r="S218" s="58">
        <f t="shared" si="95"/>
        <v>940.26642726934801</v>
      </c>
      <c r="T218" s="58">
        <f t="shared" si="76"/>
        <v>100</v>
      </c>
      <c r="U218" s="88" t="str">
        <f>IF(R218=0,"-",FORECAST($C$8,Инклинометрия!$B$2:$B$152,Инклинометрия!$A$2:$A$152))</f>
        <v>-</v>
      </c>
      <c r="V218" s="88" t="str">
        <f>IF(R218=0,"-",FORECAST($C$8-R218,Инклинометрия!$B$2:$B$152,Инклинометрия!$A$2:$A$152))</f>
        <v>-</v>
      </c>
      <c r="W218" s="88">
        <f>IF(R218&gt;0,FORECAST($C$8,Инклинометрия!$B$2:$B$152,Инклинометрия!$A$2:$A$152),IF(AB218=$C$8,"-",FORECAST($C$8-AB218,Инклинометрия!$B$2:$B$152,Инклинометрия!$A$2:$A$152)))</f>
        <v>893.2531059058806</v>
      </c>
      <c r="X218" s="88">
        <f>IF(S218=0,"-",FORECAST($C$8-(S218+AB218),Инклинометрия!$B$2:$B$152,Инклинометрия!$A$2:$A$152))</f>
        <v>0</v>
      </c>
      <c r="Y218" s="88">
        <f>FORECAST($C$8+T218,Инклинометрия!$B$2:$B$152,Инклинометрия!$A$2:$A$152)</f>
        <v>1425</v>
      </c>
      <c r="Z218" s="88">
        <f>IF(R218=0,FORECAST($C$6-T218,Инклинометрия!$B$2:$B$152,Инклинометрия!$A$2:$A$152),FORECAST($C$8,Инклинометрия!$B$2:$B$152,Инклинометрия!$A$2:$A$152))</f>
        <v>1330</v>
      </c>
      <c r="AA218" s="61">
        <f t="shared" si="77"/>
        <v>1400</v>
      </c>
      <c r="AB218" s="62">
        <f t="shared" si="96"/>
        <v>459.73357273065199</v>
      </c>
      <c r="AC218" s="62">
        <f t="shared" si="78"/>
        <v>0</v>
      </c>
      <c r="AD218" s="65">
        <f>IF(R218=0,FORECAST($C$8,Инклинометрия!$B$2:$B$152,Инклинометрия!$A$2:$A$152),V218)</f>
        <v>1330</v>
      </c>
      <c r="AE218" s="65">
        <f>FORECAST($C$8-(R218+AA218),Инклинометрия!$B$2:$B$152,Инклинометрия!$A$2:$A$152)</f>
        <v>0</v>
      </c>
      <c r="AF218" s="65">
        <f>IF(AB218=0,"-",FORECAST($C$8,Инклинометрия!$B$2:$B$152,Инклинометрия!$A$2:$A$152))</f>
        <v>1330</v>
      </c>
      <c r="AG218" s="65">
        <f>IF(AB218=0,"-",FORECAST($C$8-AB218,Инклинометрия!$B$2:$B$152,Инклинометрия!$A$2:$A$152))</f>
        <v>893.2531059058806</v>
      </c>
      <c r="AH218" s="65" t="str">
        <f>IF(AC218=0,"-",FORECAST($C$8+AC218,Инклинометрия!$B$2:$B$152,Инклинометрия!$A$2:$A$152))</f>
        <v>-</v>
      </c>
      <c r="AI218" s="89" t="str">
        <f>IF(AC218=0,"-",FORECAST($C$8,Инклинометрия!$B$2:$B$152,Инклинометрия!$A$2:$A$152))</f>
        <v>-</v>
      </c>
      <c r="AJ218" s="28"/>
      <c r="AK218" s="67">
        <f t="shared" si="97"/>
        <v>0</v>
      </c>
      <c r="AL218" s="28">
        <f t="shared" si="98"/>
        <v>0</v>
      </c>
      <c r="AM218" s="28">
        <f t="shared" si="99"/>
        <v>0.1</v>
      </c>
      <c r="AN218" s="26">
        <f t="shared" si="100"/>
        <v>0.1</v>
      </c>
      <c r="AO218" s="87">
        <f t="shared" si="101"/>
        <v>151306.40549059556</v>
      </c>
      <c r="AP218" s="87">
        <f t="shared" si="79"/>
        <v>49981.405490595542</v>
      </c>
      <c r="AQ218" s="66">
        <f t="shared" si="80"/>
        <v>14695380</v>
      </c>
      <c r="AR218" s="66">
        <f t="shared" si="81"/>
        <v>12204896.314091679</v>
      </c>
      <c r="AS218" s="66">
        <f t="shared" si="82"/>
        <v>784800</v>
      </c>
      <c r="AT218" s="45">
        <f t="shared" si="86"/>
        <v>15631486.405490596</v>
      </c>
      <c r="AU218" s="75"/>
    </row>
    <row r="219" spans="2:47" x14ac:dyDescent="0.3">
      <c r="B219" s="41">
        <f t="shared" si="87"/>
        <v>945</v>
      </c>
      <c r="C219" s="8">
        <f t="shared" si="102"/>
        <v>9.4500000000000011</v>
      </c>
      <c r="D219" s="73">
        <f t="shared" si="83"/>
        <v>12.639375000000003</v>
      </c>
      <c r="E219" s="29">
        <f t="shared" si="105"/>
        <v>3130.1024187688063</v>
      </c>
      <c r="F219" s="29">
        <f t="shared" si="88"/>
        <v>16.561388459094445</v>
      </c>
      <c r="G219" s="29">
        <f t="shared" si="103"/>
        <v>22.150857064038817</v>
      </c>
      <c r="H219" s="17">
        <f t="shared" si="89"/>
        <v>4186.5119851032887</v>
      </c>
      <c r="I219" s="29">
        <f t="shared" si="90"/>
        <v>2.2250485660981263</v>
      </c>
      <c r="J219" s="29">
        <f t="shared" si="84"/>
        <v>20.847057720370078</v>
      </c>
      <c r="K219" s="39">
        <f t="shared" si="91"/>
        <v>1400</v>
      </c>
      <c r="L219" s="49">
        <f t="shared" si="74"/>
        <v>0</v>
      </c>
      <c r="M219" s="48">
        <f t="shared" si="75"/>
        <v>4.2266987561397071</v>
      </c>
      <c r="N219" s="51">
        <f t="shared" si="85"/>
        <v>12.630500609176604</v>
      </c>
      <c r="O219" s="54">
        <f t="shared" si="104"/>
        <v>6.2500000000000124</v>
      </c>
      <c r="P219" s="34">
        <f t="shared" si="92"/>
        <v>1.7671458676442586</v>
      </c>
      <c r="Q219" s="30">
        <f t="shared" si="93"/>
        <v>0</v>
      </c>
      <c r="R219" s="58">
        <f t="shared" si="94"/>
        <v>0</v>
      </c>
      <c r="S219" s="58">
        <f t="shared" si="95"/>
        <v>936.55889845700403</v>
      </c>
      <c r="T219" s="58">
        <f t="shared" si="76"/>
        <v>100</v>
      </c>
      <c r="U219" s="88" t="str">
        <f>IF(R219=0,"-",FORECAST($C$8,Инклинометрия!$B$2:$B$152,Инклинометрия!$A$2:$A$152))</f>
        <v>-</v>
      </c>
      <c r="V219" s="88" t="str">
        <f>IF(R219=0,"-",FORECAST($C$8-R219,Инклинометрия!$B$2:$B$152,Инклинометрия!$A$2:$A$152))</f>
        <v>-</v>
      </c>
      <c r="W219" s="88">
        <f>IF(R219&gt;0,FORECAST($C$8,Инклинометрия!$B$2:$B$152,Инклинометрия!$A$2:$A$152),IF(AB219=$C$8,"-",FORECAST($C$8-AB219,Инклинометрия!$B$2:$B$152,Инклинометрия!$A$2:$A$152)))</f>
        <v>889.73095353415374</v>
      </c>
      <c r="X219" s="88">
        <f>IF(S219=0,"-",FORECAST($C$8-(S219+AB219),Инклинометрия!$B$2:$B$152,Инклинометрия!$A$2:$A$152))</f>
        <v>0</v>
      </c>
      <c r="Y219" s="88">
        <f>FORECAST($C$8+T219,Инклинометрия!$B$2:$B$152,Инклинометрия!$A$2:$A$152)</f>
        <v>1425</v>
      </c>
      <c r="Z219" s="88">
        <f>IF(R219=0,FORECAST($C$6-T219,Инклинометрия!$B$2:$B$152,Инклинометрия!$A$2:$A$152),FORECAST($C$8,Инклинометрия!$B$2:$B$152,Инклинометрия!$A$2:$A$152))</f>
        <v>1330</v>
      </c>
      <c r="AA219" s="61">
        <f t="shared" si="77"/>
        <v>1400</v>
      </c>
      <c r="AB219" s="62">
        <f t="shared" si="96"/>
        <v>463.44110154299597</v>
      </c>
      <c r="AC219" s="62">
        <f t="shared" si="78"/>
        <v>0</v>
      </c>
      <c r="AD219" s="65">
        <f>IF(R219=0,FORECAST($C$8,Инклинометрия!$B$2:$B$152,Инклинометрия!$A$2:$A$152),V219)</f>
        <v>1330</v>
      </c>
      <c r="AE219" s="65">
        <f>FORECAST($C$8-(R219+AA219),Инклинометрия!$B$2:$B$152,Инклинометрия!$A$2:$A$152)</f>
        <v>0</v>
      </c>
      <c r="AF219" s="65">
        <f>IF(AB219=0,"-",FORECAST($C$8,Инклинометрия!$B$2:$B$152,Инклинометрия!$A$2:$A$152))</f>
        <v>1330</v>
      </c>
      <c r="AG219" s="65">
        <f>IF(AB219=0,"-",FORECAST($C$8-AB219,Инклинометрия!$B$2:$B$152,Инклинометрия!$A$2:$A$152))</f>
        <v>889.73095353415374</v>
      </c>
      <c r="AH219" s="65" t="str">
        <f>IF(AC219=0,"-",FORECAST($C$8+AC219,Инклинометрия!$B$2:$B$152,Инклинометрия!$A$2:$A$152))</f>
        <v>-</v>
      </c>
      <c r="AI219" s="89" t="str">
        <f>IF(AC219=0,"-",FORECAST($C$8,Инклинометрия!$B$2:$B$152,Инклинометрия!$A$2:$A$152))</f>
        <v>-</v>
      </c>
      <c r="AJ219" s="28"/>
      <c r="AK219" s="67">
        <f t="shared" si="97"/>
        <v>0</v>
      </c>
      <c r="AL219" s="28">
        <f t="shared" si="98"/>
        <v>0</v>
      </c>
      <c r="AM219" s="28">
        <f t="shared" si="99"/>
        <v>0.1</v>
      </c>
      <c r="AN219" s="26">
        <f t="shared" si="100"/>
        <v>0.1</v>
      </c>
      <c r="AO219" s="87">
        <f t="shared" si="101"/>
        <v>151284.00933731536</v>
      </c>
      <c r="AP219" s="87">
        <f t="shared" si="79"/>
        <v>49959.009337315365</v>
      </c>
      <c r="AQ219" s="66">
        <f t="shared" si="80"/>
        <v>14695380</v>
      </c>
      <c r="AR219" s="66">
        <f t="shared" si="81"/>
        <v>12214716.445656933</v>
      </c>
      <c r="AS219" s="66">
        <f t="shared" si="82"/>
        <v>784800</v>
      </c>
      <c r="AT219" s="45">
        <f t="shared" si="86"/>
        <v>15631464.009337315</v>
      </c>
      <c r="AU219" s="75"/>
    </row>
    <row r="220" spans="2:47" x14ac:dyDescent="0.3">
      <c r="B220" s="41">
        <f t="shared" si="87"/>
        <v>950</v>
      </c>
      <c r="C220" s="8">
        <f t="shared" si="102"/>
        <v>9.5</v>
      </c>
      <c r="D220" s="73">
        <f t="shared" si="83"/>
        <v>12.706250000000001</v>
      </c>
      <c r="E220" s="29">
        <f t="shared" si="105"/>
        <v>3146.6638072278997</v>
      </c>
      <c r="F220" s="29">
        <f t="shared" si="88"/>
        <v>16.561388459093855</v>
      </c>
      <c r="G220" s="29">
        <f t="shared" si="103"/>
        <v>22.150857064038032</v>
      </c>
      <c r="H220" s="17">
        <f t="shared" si="89"/>
        <v>4208.6628421673267</v>
      </c>
      <c r="I220" s="29">
        <f t="shared" si="90"/>
        <v>2.2250485660981263</v>
      </c>
      <c r="J220" s="29">
        <f t="shared" si="84"/>
        <v>20.847057720369708</v>
      </c>
      <c r="K220" s="39">
        <f t="shared" si="91"/>
        <v>1400</v>
      </c>
      <c r="L220" s="49">
        <f t="shared" si="74"/>
        <v>0</v>
      </c>
      <c r="M220" s="48">
        <f t="shared" si="75"/>
        <v>4.2266987561397071</v>
      </c>
      <c r="N220" s="51">
        <f t="shared" si="85"/>
        <v>12.580500609176603</v>
      </c>
      <c r="O220" s="54">
        <f t="shared" si="104"/>
        <v>6.3000000000000123</v>
      </c>
      <c r="P220" s="34">
        <f t="shared" si="92"/>
        <v>1.7671458676442586</v>
      </c>
      <c r="Q220" s="30">
        <f t="shared" si="93"/>
        <v>0</v>
      </c>
      <c r="R220" s="58">
        <f t="shared" si="94"/>
        <v>0</v>
      </c>
      <c r="S220" s="58">
        <f t="shared" si="95"/>
        <v>932.85136964466005</v>
      </c>
      <c r="T220" s="58">
        <f t="shared" si="76"/>
        <v>100</v>
      </c>
      <c r="U220" s="88" t="str">
        <f>IF(R220=0,"-",FORECAST($C$8,Инклинометрия!$B$2:$B$152,Инклинометрия!$A$2:$A$152))</f>
        <v>-</v>
      </c>
      <c r="V220" s="88" t="str">
        <f>IF(R220=0,"-",FORECAST($C$8-R220,Инклинометрия!$B$2:$B$152,Инклинометрия!$A$2:$A$152))</f>
        <v>-</v>
      </c>
      <c r="W220" s="88">
        <f>IF(R220&gt;0,FORECAST($C$8,Инклинометрия!$B$2:$B$152,Инклинометрия!$A$2:$A$152),IF(AB220=$C$8,"-",FORECAST($C$8-AB220,Инклинометрия!$B$2:$B$152,Инклинометрия!$A$2:$A$152)))</f>
        <v>886.20880116242699</v>
      </c>
      <c r="X220" s="88">
        <f>IF(S220=0,"-",FORECAST($C$8-(S220+AB220),Инклинометрия!$B$2:$B$152,Инклинометрия!$A$2:$A$152))</f>
        <v>0</v>
      </c>
      <c r="Y220" s="88">
        <f>FORECAST($C$8+T220,Инклинометрия!$B$2:$B$152,Инклинометрия!$A$2:$A$152)</f>
        <v>1425</v>
      </c>
      <c r="Z220" s="88">
        <f>IF(R220=0,FORECAST($C$6-T220,Инклинометрия!$B$2:$B$152,Инклинометрия!$A$2:$A$152),FORECAST($C$8,Инклинометрия!$B$2:$B$152,Инклинометрия!$A$2:$A$152))</f>
        <v>1330</v>
      </c>
      <c r="AA220" s="61">
        <f t="shared" si="77"/>
        <v>1400</v>
      </c>
      <c r="AB220" s="62">
        <f t="shared" si="96"/>
        <v>467.14863035533995</v>
      </c>
      <c r="AC220" s="62">
        <f t="shared" si="78"/>
        <v>0</v>
      </c>
      <c r="AD220" s="65">
        <f>IF(R220=0,FORECAST($C$8,Инклинометрия!$B$2:$B$152,Инклинометрия!$A$2:$A$152),V220)</f>
        <v>1330</v>
      </c>
      <c r="AE220" s="65">
        <f>FORECAST($C$8-(R220+AA220),Инклинометрия!$B$2:$B$152,Инклинометрия!$A$2:$A$152)</f>
        <v>0</v>
      </c>
      <c r="AF220" s="65">
        <f>IF(AB220=0,"-",FORECAST($C$8,Инклинометрия!$B$2:$B$152,Инклинометрия!$A$2:$A$152))</f>
        <v>1330</v>
      </c>
      <c r="AG220" s="65">
        <f>IF(AB220=0,"-",FORECAST($C$8-AB220,Инклинометрия!$B$2:$B$152,Инклинометрия!$A$2:$A$152))</f>
        <v>886.20880116242699</v>
      </c>
      <c r="AH220" s="65" t="str">
        <f>IF(AC220=0,"-",FORECAST($C$8+AC220,Инклинометрия!$B$2:$B$152,Инклинометрия!$A$2:$A$152))</f>
        <v>-</v>
      </c>
      <c r="AI220" s="89" t="str">
        <f>IF(AC220=0,"-",FORECAST($C$8,Инклинометрия!$B$2:$B$152,Инклинометрия!$A$2:$A$152))</f>
        <v>-</v>
      </c>
      <c r="AJ220" s="28"/>
      <c r="AK220" s="67">
        <f t="shared" si="97"/>
        <v>0</v>
      </c>
      <c r="AL220" s="28">
        <f t="shared" si="98"/>
        <v>0</v>
      </c>
      <c r="AM220" s="28">
        <f t="shared" si="99"/>
        <v>0.1</v>
      </c>
      <c r="AN220" s="26">
        <f t="shared" si="100"/>
        <v>0.1</v>
      </c>
      <c r="AO220" s="87">
        <f t="shared" si="101"/>
        <v>151261.61318403517</v>
      </c>
      <c r="AP220" s="87">
        <f t="shared" si="79"/>
        <v>49936.613184035188</v>
      </c>
      <c r="AQ220" s="66">
        <f t="shared" si="80"/>
        <v>14695380</v>
      </c>
      <c r="AR220" s="66">
        <f t="shared" si="81"/>
        <v>12224536.577222189</v>
      </c>
      <c r="AS220" s="66">
        <f t="shared" si="82"/>
        <v>784800</v>
      </c>
      <c r="AT220" s="45">
        <f t="shared" si="86"/>
        <v>15631441.613184035</v>
      </c>
      <c r="AU220" s="75"/>
    </row>
    <row r="221" spans="2:47" x14ac:dyDescent="0.3">
      <c r="B221" s="41">
        <f t="shared" si="87"/>
        <v>955</v>
      </c>
      <c r="C221" s="8">
        <f t="shared" si="102"/>
        <v>9.5500000000000007</v>
      </c>
      <c r="D221" s="73">
        <f t="shared" si="83"/>
        <v>12.773125</v>
      </c>
      <c r="E221" s="29">
        <f t="shared" si="105"/>
        <v>3163.2251956869945</v>
      </c>
      <c r="F221" s="29">
        <f t="shared" si="88"/>
        <v>16.561388459094445</v>
      </c>
      <c r="G221" s="29">
        <f t="shared" si="103"/>
        <v>22.150857064038817</v>
      </c>
      <c r="H221" s="17">
        <f t="shared" si="89"/>
        <v>4230.8136992313657</v>
      </c>
      <c r="I221" s="29">
        <f t="shared" si="90"/>
        <v>2.2250485660981263</v>
      </c>
      <c r="J221" s="29">
        <f t="shared" si="84"/>
        <v>20.847057720370078</v>
      </c>
      <c r="K221" s="39">
        <f t="shared" si="91"/>
        <v>1400</v>
      </c>
      <c r="L221" s="49">
        <f t="shared" si="74"/>
        <v>0</v>
      </c>
      <c r="M221" s="48">
        <f t="shared" si="75"/>
        <v>4.2266987561397071</v>
      </c>
      <c r="N221" s="51">
        <f t="shared" si="85"/>
        <v>12.530500609176604</v>
      </c>
      <c r="O221" s="54">
        <f t="shared" si="104"/>
        <v>6.350000000000013</v>
      </c>
      <c r="P221" s="34">
        <f t="shared" si="92"/>
        <v>1.7671458676442586</v>
      </c>
      <c r="Q221" s="30">
        <f t="shared" si="93"/>
        <v>0</v>
      </c>
      <c r="R221" s="58">
        <f t="shared" si="94"/>
        <v>0</v>
      </c>
      <c r="S221" s="58">
        <f t="shared" si="95"/>
        <v>929.14384083231607</v>
      </c>
      <c r="T221" s="58">
        <f t="shared" si="76"/>
        <v>100</v>
      </c>
      <c r="U221" s="88" t="str">
        <f>IF(R221=0,"-",FORECAST($C$8,Инклинометрия!$B$2:$B$152,Инклинометрия!$A$2:$A$152))</f>
        <v>-</v>
      </c>
      <c r="V221" s="88" t="str">
        <f>IF(R221=0,"-",FORECAST($C$8-R221,Инклинометрия!$B$2:$B$152,Инклинометрия!$A$2:$A$152))</f>
        <v>-</v>
      </c>
      <c r="W221" s="88">
        <f>IF(R221&gt;0,FORECAST($C$8,Инклинометрия!$B$2:$B$152,Инклинометрия!$A$2:$A$152),IF(AB221=$C$8,"-",FORECAST($C$8-AB221,Инклинометрия!$B$2:$B$152,Инклинометрия!$A$2:$A$152)))</f>
        <v>882.68664879070025</v>
      </c>
      <c r="X221" s="88">
        <f>IF(S221=0,"-",FORECAST($C$8-(S221+AB221),Инклинометрия!$B$2:$B$152,Инклинометрия!$A$2:$A$152))</f>
        <v>0</v>
      </c>
      <c r="Y221" s="88">
        <f>FORECAST($C$8+T221,Инклинометрия!$B$2:$B$152,Инклинометрия!$A$2:$A$152)</f>
        <v>1425</v>
      </c>
      <c r="Z221" s="88">
        <f>IF(R221=0,FORECAST($C$6-T221,Инклинометрия!$B$2:$B$152,Инклинометрия!$A$2:$A$152),FORECAST($C$8,Инклинометрия!$B$2:$B$152,Инклинометрия!$A$2:$A$152))</f>
        <v>1330</v>
      </c>
      <c r="AA221" s="61">
        <f t="shared" si="77"/>
        <v>1400</v>
      </c>
      <c r="AB221" s="62">
        <f t="shared" si="96"/>
        <v>470.85615916768393</v>
      </c>
      <c r="AC221" s="62">
        <f t="shared" si="78"/>
        <v>0</v>
      </c>
      <c r="AD221" s="65">
        <f>IF(R221=0,FORECAST($C$8,Инклинометрия!$B$2:$B$152,Инклинометрия!$A$2:$A$152),V221)</f>
        <v>1330</v>
      </c>
      <c r="AE221" s="65">
        <f>FORECAST($C$8-(R221+AA221),Инклинометрия!$B$2:$B$152,Инклинометрия!$A$2:$A$152)</f>
        <v>0</v>
      </c>
      <c r="AF221" s="65">
        <f>IF(AB221=0,"-",FORECAST($C$8,Инклинометрия!$B$2:$B$152,Инклинометрия!$A$2:$A$152))</f>
        <v>1330</v>
      </c>
      <c r="AG221" s="65">
        <f>IF(AB221=0,"-",FORECAST($C$8-AB221,Инклинометрия!$B$2:$B$152,Инклинометрия!$A$2:$A$152))</f>
        <v>882.68664879070025</v>
      </c>
      <c r="AH221" s="65" t="str">
        <f>IF(AC221=0,"-",FORECAST($C$8+AC221,Инклинометрия!$B$2:$B$152,Инклинометрия!$A$2:$A$152))</f>
        <v>-</v>
      </c>
      <c r="AI221" s="89" t="str">
        <f>IF(AC221=0,"-",FORECAST($C$8,Инклинометрия!$B$2:$B$152,Инклинометрия!$A$2:$A$152))</f>
        <v>-</v>
      </c>
      <c r="AJ221" s="28"/>
      <c r="AK221" s="67">
        <f t="shared" si="97"/>
        <v>0</v>
      </c>
      <c r="AL221" s="28">
        <f t="shared" si="98"/>
        <v>0</v>
      </c>
      <c r="AM221" s="28">
        <f t="shared" si="99"/>
        <v>0.1</v>
      </c>
      <c r="AN221" s="26">
        <f t="shared" si="100"/>
        <v>0.1</v>
      </c>
      <c r="AO221" s="87">
        <f t="shared" si="101"/>
        <v>151239.21703075501</v>
      </c>
      <c r="AP221" s="87">
        <f t="shared" si="79"/>
        <v>49914.217030755011</v>
      </c>
      <c r="AQ221" s="66">
        <f t="shared" si="80"/>
        <v>14695380</v>
      </c>
      <c r="AR221" s="66">
        <f t="shared" si="81"/>
        <v>12234356.708787445</v>
      </c>
      <c r="AS221" s="66">
        <f t="shared" si="82"/>
        <v>784800</v>
      </c>
      <c r="AT221" s="45">
        <f t="shared" si="86"/>
        <v>15631419.217030754</v>
      </c>
      <c r="AU221" s="75"/>
    </row>
    <row r="222" spans="2:47" x14ac:dyDescent="0.3">
      <c r="B222" s="41">
        <f t="shared" si="87"/>
        <v>960</v>
      </c>
      <c r="C222" s="8">
        <f t="shared" si="102"/>
        <v>9.6</v>
      </c>
      <c r="D222" s="73">
        <f t="shared" si="83"/>
        <v>12.84</v>
      </c>
      <c r="E222" s="29">
        <f t="shared" si="105"/>
        <v>3179.786584146088</v>
      </c>
      <c r="F222" s="29">
        <f t="shared" si="88"/>
        <v>16.561388459093855</v>
      </c>
      <c r="G222" s="29">
        <f t="shared" si="103"/>
        <v>22.150857064038032</v>
      </c>
      <c r="H222" s="17">
        <f t="shared" si="89"/>
        <v>4252.9645562954038</v>
      </c>
      <c r="I222" s="29">
        <f t="shared" si="90"/>
        <v>2.2250485660981263</v>
      </c>
      <c r="J222" s="29">
        <f t="shared" si="84"/>
        <v>20.847057720369708</v>
      </c>
      <c r="K222" s="39">
        <f t="shared" si="91"/>
        <v>1400</v>
      </c>
      <c r="L222" s="49">
        <f t="shared" ref="L222:L285" si="106">R222*$C$21</f>
        <v>0</v>
      </c>
      <c r="M222" s="48">
        <f t="shared" ref="M222:M285" si="107">AA222*$C$21</f>
        <v>4.2266987561397071</v>
      </c>
      <c r="N222" s="51">
        <f t="shared" si="85"/>
        <v>12.480500609176604</v>
      </c>
      <c r="O222" s="54">
        <f t="shared" si="104"/>
        <v>6.4000000000000128</v>
      </c>
      <c r="P222" s="34">
        <f t="shared" si="92"/>
        <v>1.7671458676442586</v>
      </c>
      <c r="Q222" s="30">
        <f t="shared" si="93"/>
        <v>0</v>
      </c>
      <c r="R222" s="58">
        <f t="shared" si="94"/>
        <v>0</v>
      </c>
      <c r="S222" s="58">
        <f t="shared" si="95"/>
        <v>925.43631201997209</v>
      </c>
      <c r="T222" s="58">
        <f t="shared" ref="T222:T285" si="108">IF(R222&gt;0,$C$6-$C$8,IF($C$6-$C$8-AC222&lt;0,0,$C$6-$C$8-AC222))</f>
        <v>100</v>
      </c>
      <c r="U222" s="88" t="str">
        <f>IF(R222=0,"-",FORECAST($C$8,Инклинометрия!$B$2:$B$152,Инклинометрия!$A$2:$A$152))</f>
        <v>-</v>
      </c>
      <c r="V222" s="88" t="str">
        <f>IF(R222=0,"-",FORECAST($C$8-R222,Инклинометрия!$B$2:$B$152,Инклинометрия!$A$2:$A$152))</f>
        <v>-</v>
      </c>
      <c r="W222" s="88">
        <f>IF(R222&gt;0,FORECAST($C$8,Инклинометрия!$B$2:$B$152,Инклинометрия!$A$2:$A$152),IF(AB222=$C$8,"-",FORECAST($C$8-AB222,Инклинометрия!$B$2:$B$152,Инклинометрия!$A$2:$A$152)))</f>
        <v>879.1644964189735</v>
      </c>
      <c r="X222" s="88">
        <f>IF(S222=0,"-",FORECAST($C$8-(S222+AB222),Инклинометрия!$B$2:$B$152,Инклинометрия!$A$2:$A$152))</f>
        <v>0</v>
      </c>
      <c r="Y222" s="88">
        <f>FORECAST($C$8+T222,Инклинометрия!$B$2:$B$152,Инклинометрия!$A$2:$A$152)</f>
        <v>1425</v>
      </c>
      <c r="Z222" s="88">
        <f>IF(R222=0,FORECAST($C$6-T222,Инклинометрия!$B$2:$B$152,Инклинометрия!$A$2:$A$152),FORECAST($C$8,Инклинометрия!$B$2:$B$152,Инклинометрия!$A$2:$A$152))</f>
        <v>1330</v>
      </c>
      <c r="AA222" s="61">
        <f t="shared" ref="AA222:AA285" si="109">IF(E222+R222&gt;$C$8,$C$8-R222,E222)</f>
        <v>1400</v>
      </c>
      <c r="AB222" s="62">
        <f t="shared" si="96"/>
        <v>474.56368798002791</v>
      </c>
      <c r="AC222" s="62">
        <f t="shared" ref="AC222:AC285" si="110">IF(R222&gt;0,0,IF(AC221+AL222/$C$23&gt;$F$23,$F$23,AC221+AL222/$C$23))</f>
        <v>0</v>
      </c>
      <c r="AD222" s="65">
        <f>IF(R222=0,FORECAST($C$8,Инклинометрия!$B$2:$B$152,Инклинометрия!$A$2:$A$152),V222)</f>
        <v>1330</v>
      </c>
      <c r="AE222" s="65">
        <f>FORECAST($C$8-(R222+AA222),Инклинометрия!$B$2:$B$152,Инклинометрия!$A$2:$A$152)</f>
        <v>0</v>
      </c>
      <c r="AF222" s="65">
        <f>IF(AB222=0,"-",FORECAST($C$8,Инклинометрия!$B$2:$B$152,Инклинометрия!$A$2:$A$152))</f>
        <v>1330</v>
      </c>
      <c r="AG222" s="65">
        <f>IF(AB222=0,"-",FORECAST($C$8-AB222,Инклинометрия!$B$2:$B$152,Инклинометрия!$A$2:$A$152))</f>
        <v>879.1644964189735</v>
      </c>
      <c r="AH222" s="65" t="str">
        <f>IF(AC222=0,"-",FORECAST($C$8+AC222,Инклинометрия!$B$2:$B$152,Инклинометрия!$A$2:$A$152))</f>
        <v>-</v>
      </c>
      <c r="AI222" s="89" t="str">
        <f>IF(AC222=0,"-",FORECAST($C$8,Инклинометрия!$B$2:$B$152,Инклинометрия!$A$2:$A$152))</f>
        <v>-</v>
      </c>
      <c r="AJ222" s="28"/>
      <c r="AK222" s="67">
        <f t="shared" si="97"/>
        <v>0</v>
      </c>
      <c r="AL222" s="28">
        <f t="shared" si="98"/>
        <v>0</v>
      </c>
      <c r="AM222" s="28">
        <f t="shared" si="99"/>
        <v>0.1</v>
      </c>
      <c r="AN222" s="26">
        <f t="shared" si="100"/>
        <v>0.1</v>
      </c>
      <c r="AO222" s="87">
        <f t="shared" si="101"/>
        <v>151216.82087747485</v>
      </c>
      <c r="AP222" s="87">
        <f t="shared" ref="AP222:AP285" si="111">IF(R222+AA222&lt;$C$8,0,32*$L$23/$C$12^2*($K$10*R222+$K$8*AA222)+32*$L$24/($C$14^2-$C$13^2)*($K$10*S222+$K$8*AB222))</f>
        <v>49891.820877474835</v>
      </c>
      <c r="AQ222" s="66">
        <f t="shared" ref="AQ222:AQ285" si="112">R222*$C$11*$C$9+AA222*$C$11*$C$10</f>
        <v>14695380</v>
      </c>
      <c r="AR222" s="66">
        <f t="shared" ref="AR222:AR285" si="113">S222*$C$11*$C$9+AB222*$C$11*$C$10</f>
        <v>12244176.840352699</v>
      </c>
      <c r="AS222" s="66">
        <f t="shared" ref="AS222:AS285" si="114">$C$11*(T222*$C$9+AC222*$C$10)</f>
        <v>784800</v>
      </c>
      <c r="AT222" s="45">
        <f t="shared" si="86"/>
        <v>15631396.820877476</v>
      </c>
      <c r="AU222" s="75"/>
    </row>
    <row r="223" spans="2:47" x14ac:dyDescent="0.3">
      <c r="B223" s="41">
        <f t="shared" si="87"/>
        <v>965</v>
      </c>
      <c r="C223" s="8">
        <f t="shared" si="102"/>
        <v>9.65</v>
      </c>
      <c r="D223" s="73">
        <f t="shared" ref="D223:D286" si="115">C223*$C$10/$C$9</f>
        <v>12.906874999999999</v>
      </c>
      <c r="E223" s="29">
        <f t="shared" si="105"/>
        <v>3196.3479726051828</v>
      </c>
      <c r="F223" s="29">
        <f t="shared" si="88"/>
        <v>16.561388459094445</v>
      </c>
      <c r="G223" s="29">
        <f t="shared" si="103"/>
        <v>22.150857064038817</v>
      </c>
      <c r="H223" s="17">
        <f t="shared" si="89"/>
        <v>4275.1154133594428</v>
      </c>
      <c r="I223" s="29">
        <f t="shared" si="90"/>
        <v>2.2250485660981263</v>
      </c>
      <c r="J223" s="29">
        <f t="shared" ref="J223:J286" si="116">SQRT(2*$C$11*G223)</f>
        <v>20.847057720370078</v>
      </c>
      <c r="K223" s="39">
        <f t="shared" si="91"/>
        <v>1400</v>
      </c>
      <c r="L223" s="49">
        <f t="shared" si="106"/>
        <v>0</v>
      </c>
      <c r="M223" s="48">
        <f t="shared" si="107"/>
        <v>4.2266987561397071</v>
      </c>
      <c r="N223" s="51">
        <f t="shared" ref="N223:N286" si="117">S223*PI()*($C$14^2-$C$13^2)/4</f>
        <v>12.430500609176605</v>
      </c>
      <c r="O223" s="54">
        <f t="shared" si="104"/>
        <v>6.4500000000000135</v>
      </c>
      <c r="P223" s="34">
        <f t="shared" si="92"/>
        <v>1.7671458676442586</v>
      </c>
      <c r="Q223" s="30">
        <f t="shared" si="93"/>
        <v>0</v>
      </c>
      <c r="R223" s="58">
        <f t="shared" si="94"/>
        <v>0</v>
      </c>
      <c r="S223" s="58">
        <f t="shared" si="95"/>
        <v>921.72878320762811</v>
      </c>
      <c r="T223" s="58">
        <f t="shared" si="108"/>
        <v>100</v>
      </c>
      <c r="U223" s="88" t="str">
        <f>IF(R223=0,"-",FORECAST($C$8,Инклинометрия!$B$2:$B$152,Инклинометрия!$A$2:$A$152))</f>
        <v>-</v>
      </c>
      <c r="V223" s="88" t="str">
        <f>IF(R223=0,"-",FORECAST($C$8-R223,Инклинометрия!$B$2:$B$152,Инклинометрия!$A$2:$A$152))</f>
        <v>-</v>
      </c>
      <c r="W223" s="88">
        <f>IF(R223&gt;0,FORECAST($C$8,Инклинометрия!$B$2:$B$152,Инклинометрия!$A$2:$A$152),IF(AB223=$C$8,"-",FORECAST($C$8-AB223,Инклинометрия!$B$2:$B$152,Инклинометрия!$A$2:$A$152)))</f>
        <v>875.64234404724664</v>
      </c>
      <c r="X223" s="88">
        <f>IF(S223=0,"-",FORECAST($C$8-(S223+AB223),Инклинометрия!$B$2:$B$152,Инклинометрия!$A$2:$A$152))</f>
        <v>0</v>
      </c>
      <c r="Y223" s="88">
        <f>FORECAST($C$8+T223,Инклинометрия!$B$2:$B$152,Инклинометрия!$A$2:$A$152)</f>
        <v>1425</v>
      </c>
      <c r="Z223" s="88">
        <f>IF(R223=0,FORECAST($C$6-T223,Инклинометрия!$B$2:$B$152,Инклинометрия!$A$2:$A$152),FORECAST($C$8,Инклинометрия!$B$2:$B$152,Инклинометрия!$A$2:$A$152))</f>
        <v>1330</v>
      </c>
      <c r="AA223" s="61">
        <f t="shared" si="109"/>
        <v>1400</v>
      </c>
      <c r="AB223" s="62">
        <f t="shared" si="96"/>
        <v>478.27121679237189</v>
      </c>
      <c r="AC223" s="62">
        <f t="shared" si="110"/>
        <v>0</v>
      </c>
      <c r="AD223" s="65">
        <f>IF(R223=0,FORECAST($C$8,Инклинометрия!$B$2:$B$152,Инклинометрия!$A$2:$A$152),V223)</f>
        <v>1330</v>
      </c>
      <c r="AE223" s="65">
        <f>FORECAST($C$8-(R223+AA223),Инклинометрия!$B$2:$B$152,Инклинометрия!$A$2:$A$152)</f>
        <v>0</v>
      </c>
      <c r="AF223" s="65">
        <f>IF(AB223=0,"-",FORECAST($C$8,Инклинометрия!$B$2:$B$152,Инклинометрия!$A$2:$A$152))</f>
        <v>1330</v>
      </c>
      <c r="AG223" s="65">
        <f>IF(AB223=0,"-",FORECAST($C$8-AB223,Инклинометрия!$B$2:$B$152,Инклинометрия!$A$2:$A$152))</f>
        <v>875.64234404724664</v>
      </c>
      <c r="AH223" s="65" t="str">
        <f>IF(AC223=0,"-",FORECAST($C$8+AC223,Инклинометрия!$B$2:$B$152,Инклинометрия!$A$2:$A$152))</f>
        <v>-</v>
      </c>
      <c r="AI223" s="89" t="str">
        <f>IF(AC223=0,"-",FORECAST($C$8,Инклинометрия!$B$2:$B$152,Инклинометрия!$A$2:$A$152))</f>
        <v>-</v>
      </c>
      <c r="AJ223" s="28"/>
      <c r="AK223" s="67">
        <f t="shared" si="97"/>
        <v>0</v>
      </c>
      <c r="AL223" s="28">
        <f t="shared" si="98"/>
        <v>0</v>
      </c>
      <c r="AM223" s="28">
        <f t="shared" si="99"/>
        <v>0.1</v>
      </c>
      <c r="AN223" s="26">
        <f t="shared" si="100"/>
        <v>0.1</v>
      </c>
      <c r="AO223" s="87">
        <f t="shared" si="101"/>
        <v>151194.42472419466</v>
      </c>
      <c r="AP223" s="87">
        <f t="shared" si="111"/>
        <v>49869.424724194658</v>
      </c>
      <c r="AQ223" s="66">
        <f t="shared" si="112"/>
        <v>14695380</v>
      </c>
      <c r="AR223" s="66">
        <f t="shared" si="113"/>
        <v>12253996.971917955</v>
      </c>
      <c r="AS223" s="66">
        <f t="shared" si="114"/>
        <v>784800</v>
      </c>
      <c r="AT223" s="45">
        <f t="shared" ref="AT223:AT286" si="118">SUM(AQ223,AS223,AO223)</f>
        <v>15631374.424724195</v>
      </c>
      <c r="AU223" s="75"/>
    </row>
    <row r="224" spans="2:47" x14ac:dyDescent="0.3">
      <c r="B224" s="41">
        <f t="shared" ref="B224:B287" si="119">B223+$C$26</f>
        <v>970</v>
      </c>
      <c r="C224" s="8">
        <f t="shared" si="102"/>
        <v>9.7000000000000011</v>
      </c>
      <c r="D224" s="73">
        <f t="shared" si="115"/>
        <v>12.973750000000003</v>
      </c>
      <c r="E224" s="29">
        <f t="shared" si="105"/>
        <v>3212.9093610642772</v>
      </c>
      <c r="F224" s="29">
        <f t="shared" ref="F224:F287" si="120">IF(J223*(B224-B223)&gt;F223/2,4*(C224-C223)/PI()/$C$12^2,J223*(B224-B223)+4*(C224-C223)/PI()/$C$12^2)</f>
        <v>16.561388459094445</v>
      </c>
      <c r="G224" s="29">
        <f t="shared" si="103"/>
        <v>22.150857064038817</v>
      </c>
      <c r="H224" s="17">
        <f t="shared" ref="H224:H287" si="121">H223+G224</f>
        <v>4297.2662704234817</v>
      </c>
      <c r="I224" s="29">
        <f t="shared" ref="I224:I287" si="122">SQRT(2*$C$11*($C$10-$C$9)/$C$10)</f>
        <v>2.2250485660981263</v>
      </c>
      <c r="J224" s="29">
        <f t="shared" si="116"/>
        <v>20.847057720370078</v>
      </c>
      <c r="K224" s="39">
        <f t="shared" ref="K224:K287" si="123">IF((D223+L223+N223-(AL223-AL222))/($C$21+$C$22)&gt;1400,1400,(D223+L223+N223-(AL223-AL222))/($C$21+$C$22))</f>
        <v>1400</v>
      </c>
      <c r="L224" s="49">
        <f t="shared" si="106"/>
        <v>0</v>
      </c>
      <c r="M224" s="48">
        <f t="shared" si="107"/>
        <v>4.2266987561397071</v>
      </c>
      <c r="N224" s="51">
        <f t="shared" si="117"/>
        <v>12.380500609176602</v>
      </c>
      <c r="O224" s="54">
        <f t="shared" si="104"/>
        <v>6.5000000000000133</v>
      </c>
      <c r="P224" s="34">
        <f t="shared" ref="P224:P287" si="124">T224*PI()*$C$14^2/4</f>
        <v>1.7671458676442586</v>
      </c>
      <c r="Q224" s="30">
        <f t="shared" ref="Q224:Q287" si="125">AC224*$C$23</f>
        <v>0</v>
      </c>
      <c r="R224" s="58">
        <f t="shared" ref="R224:R287" si="126">IF(K224-H223&lt;0,0,K224-H223)</f>
        <v>0</v>
      </c>
      <c r="S224" s="58">
        <f t="shared" ref="S224:S287" si="127">K224-AB224</f>
        <v>918.02125439528413</v>
      </c>
      <c r="T224" s="58">
        <f t="shared" si="108"/>
        <v>100</v>
      </c>
      <c r="U224" s="88" t="str">
        <f>IF(R224=0,"-",FORECAST($C$8,Инклинометрия!$B$2:$B$152,Инклинометрия!$A$2:$A$152))</f>
        <v>-</v>
      </c>
      <c r="V224" s="88" t="str">
        <f>IF(R224=0,"-",FORECAST($C$8-R224,Инклинометрия!$B$2:$B$152,Инклинометрия!$A$2:$A$152))</f>
        <v>-</v>
      </c>
      <c r="W224" s="88">
        <f>IF(R224&gt;0,FORECAST($C$8,Инклинометрия!$B$2:$B$152,Инклинометрия!$A$2:$A$152),IF(AB224=$C$8,"-",FORECAST($C$8-AB224,Инклинометрия!$B$2:$B$152,Инклинометрия!$A$2:$A$152)))</f>
        <v>872.12019167551989</v>
      </c>
      <c r="X224" s="88">
        <f>IF(S224=0,"-",FORECAST($C$8-(S224+AB224),Инклинометрия!$B$2:$B$152,Инклинометрия!$A$2:$A$152))</f>
        <v>0</v>
      </c>
      <c r="Y224" s="88">
        <f>FORECAST($C$8+T224,Инклинометрия!$B$2:$B$152,Инклинометрия!$A$2:$A$152)</f>
        <v>1425</v>
      </c>
      <c r="Z224" s="88">
        <f>IF(R224=0,FORECAST($C$6-T224,Инклинометрия!$B$2:$B$152,Инклинометрия!$A$2:$A$152),FORECAST($C$8,Инклинометрия!$B$2:$B$152,Инклинометрия!$A$2:$A$152))</f>
        <v>1330</v>
      </c>
      <c r="AA224" s="61">
        <f t="shared" si="109"/>
        <v>1400</v>
      </c>
      <c r="AB224" s="62">
        <f t="shared" ref="AB224:AB287" si="128">IF(R224&gt;0,0,IF(AB223+(($C$16-AK224)*(B224-B223)/$C$22)&gt;$C$8,$C$8,AB223+(($C$16-AJ224)*(B224-B223)/$C$22)))</f>
        <v>481.97874560471587</v>
      </c>
      <c r="AC224" s="62">
        <f t="shared" si="110"/>
        <v>0</v>
      </c>
      <c r="AD224" s="65">
        <f>IF(R224=0,FORECAST($C$8,Инклинометрия!$B$2:$B$152,Инклинометрия!$A$2:$A$152),V224)</f>
        <v>1330</v>
      </c>
      <c r="AE224" s="65">
        <f>FORECAST($C$8-(R224+AA224),Инклинометрия!$B$2:$B$152,Инклинометрия!$A$2:$A$152)</f>
        <v>0</v>
      </c>
      <c r="AF224" s="65">
        <f>IF(AB224=0,"-",FORECAST($C$8,Инклинометрия!$B$2:$B$152,Инклинометрия!$A$2:$A$152))</f>
        <v>1330</v>
      </c>
      <c r="AG224" s="65">
        <f>IF(AB224=0,"-",FORECAST($C$8-AB224,Инклинометрия!$B$2:$B$152,Инклинометрия!$A$2:$A$152))</f>
        <v>872.12019167551989</v>
      </c>
      <c r="AH224" s="65" t="str">
        <f>IF(AC224=0,"-",FORECAST($C$8+AC224,Инклинометрия!$B$2:$B$152,Инклинометрия!$A$2:$A$152))</f>
        <v>-</v>
      </c>
      <c r="AI224" s="89" t="str">
        <f>IF(AC224=0,"-",FORECAST($C$8,Инклинометрия!$B$2:$B$152,Инклинометрия!$A$2:$A$152))</f>
        <v>-</v>
      </c>
      <c r="AJ224" s="28"/>
      <c r="AK224" s="67">
        <f t="shared" ref="AK224:AK287" si="129">2*PI()*$C$5*(AV224-AV223)/(LN(AN223/$K$11)*$K$10/$K$9+LN($K$12/AN223)*$K$10/$K$9)</f>
        <v>0</v>
      </c>
      <c r="AL224" s="28">
        <f t="shared" ref="AL224:AL287" si="130">AK224*(B224-B223)</f>
        <v>0</v>
      </c>
      <c r="AM224" s="28">
        <f t="shared" ref="AM224:AM287" si="131">AM223+AK224/(2*PI()*$C$5*AM223*$K$13)</f>
        <v>0.1</v>
      </c>
      <c r="AN224" s="26">
        <f t="shared" ref="AN224:AN287" si="132">AN223+AK224*(B224-B223)/(2*PI()*$C$5*AN223*$K$13)</f>
        <v>0.1</v>
      </c>
      <c r="AO224" s="87">
        <f t="shared" ref="AO224:AO287" si="133">101325+AP224</f>
        <v>151172.02857091447</v>
      </c>
      <c r="AP224" s="87">
        <f t="shared" si="111"/>
        <v>49847.028570914481</v>
      </c>
      <c r="AQ224" s="66">
        <f t="shared" si="112"/>
        <v>14695380</v>
      </c>
      <c r="AR224" s="66">
        <f t="shared" si="113"/>
        <v>12263817.103483211</v>
      </c>
      <c r="AS224" s="66">
        <f t="shared" si="114"/>
        <v>784800</v>
      </c>
      <c r="AT224" s="45">
        <f t="shared" si="118"/>
        <v>15631352.028570915</v>
      </c>
      <c r="AU224" s="75"/>
    </row>
    <row r="225" spans="2:47" x14ac:dyDescent="0.3">
      <c r="B225" s="41">
        <f t="shared" si="119"/>
        <v>975</v>
      </c>
      <c r="C225" s="8">
        <f t="shared" ref="C225:C288" si="134">$C$16*B225</f>
        <v>9.75</v>
      </c>
      <c r="D225" s="73">
        <f t="shared" si="115"/>
        <v>13.040625</v>
      </c>
      <c r="E225" s="29">
        <f t="shared" si="105"/>
        <v>3229.4707495233706</v>
      </c>
      <c r="F225" s="29">
        <f t="shared" si="120"/>
        <v>16.561388459093855</v>
      </c>
      <c r="G225" s="29">
        <f t="shared" ref="G225:G288" si="135">F225*$C$10/$C$9</f>
        <v>22.150857064038032</v>
      </c>
      <c r="H225" s="17">
        <f t="shared" si="121"/>
        <v>4319.4171274875198</v>
      </c>
      <c r="I225" s="29">
        <f t="shared" si="122"/>
        <v>2.2250485660981263</v>
      </c>
      <c r="J225" s="29">
        <f t="shared" si="116"/>
        <v>20.847057720369708</v>
      </c>
      <c r="K225" s="39">
        <f t="shared" si="123"/>
        <v>1400</v>
      </c>
      <c r="L225" s="49">
        <f t="shared" si="106"/>
        <v>0</v>
      </c>
      <c r="M225" s="48">
        <f t="shared" si="107"/>
        <v>4.2266987561397071</v>
      </c>
      <c r="N225" s="51">
        <f t="shared" si="117"/>
        <v>12.330500609176603</v>
      </c>
      <c r="O225" s="54">
        <f t="shared" ref="O225:O288" si="136">AB225*$C$22</f>
        <v>6.550000000000014</v>
      </c>
      <c r="P225" s="34">
        <f t="shared" si="124"/>
        <v>1.7671458676442586</v>
      </c>
      <c r="Q225" s="30">
        <f t="shared" si="125"/>
        <v>0</v>
      </c>
      <c r="R225" s="58">
        <f t="shared" si="126"/>
        <v>0</v>
      </c>
      <c r="S225" s="58">
        <f t="shared" si="127"/>
        <v>914.31372558294015</v>
      </c>
      <c r="T225" s="58">
        <f t="shared" si="108"/>
        <v>100</v>
      </c>
      <c r="U225" s="88" t="str">
        <f>IF(R225=0,"-",FORECAST($C$8,Инклинометрия!$B$2:$B$152,Инклинометрия!$A$2:$A$152))</f>
        <v>-</v>
      </c>
      <c r="V225" s="88" t="str">
        <f>IF(R225=0,"-",FORECAST($C$8-R225,Инклинометрия!$B$2:$B$152,Инклинометрия!$A$2:$A$152))</f>
        <v>-</v>
      </c>
      <c r="W225" s="88">
        <f>IF(R225&gt;0,FORECAST($C$8,Инклинометрия!$B$2:$B$152,Инклинометрия!$A$2:$A$152),IF(AB225=$C$8,"-",FORECAST($C$8-AB225,Инклинометрия!$B$2:$B$152,Инклинометрия!$A$2:$A$152)))</f>
        <v>868.59803930379314</v>
      </c>
      <c r="X225" s="88">
        <f>IF(S225=0,"-",FORECAST($C$8-(S225+AB225),Инклинометрия!$B$2:$B$152,Инклинометрия!$A$2:$A$152))</f>
        <v>0</v>
      </c>
      <c r="Y225" s="88">
        <f>FORECAST($C$8+T225,Инклинометрия!$B$2:$B$152,Инклинометрия!$A$2:$A$152)</f>
        <v>1425</v>
      </c>
      <c r="Z225" s="88">
        <f>IF(R225=0,FORECAST($C$6-T225,Инклинометрия!$B$2:$B$152,Инклинометрия!$A$2:$A$152),FORECAST($C$8,Инклинометрия!$B$2:$B$152,Инклинометрия!$A$2:$A$152))</f>
        <v>1330</v>
      </c>
      <c r="AA225" s="61">
        <f t="shared" si="109"/>
        <v>1400</v>
      </c>
      <c r="AB225" s="62">
        <f t="shared" si="128"/>
        <v>485.68627441705985</v>
      </c>
      <c r="AC225" s="62">
        <f t="shared" si="110"/>
        <v>0</v>
      </c>
      <c r="AD225" s="65">
        <f>IF(R225=0,FORECAST($C$8,Инклинометрия!$B$2:$B$152,Инклинометрия!$A$2:$A$152),V225)</f>
        <v>1330</v>
      </c>
      <c r="AE225" s="65">
        <f>FORECAST($C$8-(R225+AA225),Инклинометрия!$B$2:$B$152,Инклинометрия!$A$2:$A$152)</f>
        <v>0</v>
      </c>
      <c r="AF225" s="65">
        <f>IF(AB225=0,"-",FORECAST($C$8,Инклинометрия!$B$2:$B$152,Инклинометрия!$A$2:$A$152))</f>
        <v>1330</v>
      </c>
      <c r="AG225" s="65">
        <f>IF(AB225=0,"-",FORECAST($C$8-AB225,Инклинометрия!$B$2:$B$152,Инклинометрия!$A$2:$A$152))</f>
        <v>868.59803930379314</v>
      </c>
      <c r="AH225" s="65" t="str">
        <f>IF(AC225=0,"-",FORECAST($C$8+AC225,Инклинометрия!$B$2:$B$152,Инклинометрия!$A$2:$A$152))</f>
        <v>-</v>
      </c>
      <c r="AI225" s="89" t="str">
        <f>IF(AC225=0,"-",FORECAST($C$8,Инклинометрия!$B$2:$B$152,Инклинометрия!$A$2:$A$152))</f>
        <v>-</v>
      </c>
      <c r="AJ225" s="28"/>
      <c r="AK225" s="67">
        <f t="shared" si="129"/>
        <v>0</v>
      </c>
      <c r="AL225" s="28">
        <f t="shared" si="130"/>
        <v>0</v>
      </c>
      <c r="AM225" s="28">
        <f t="shared" si="131"/>
        <v>0.1</v>
      </c>
      <c r="AN225" s="26">
        <f t="shared" si="132"/>
        <v>0.1</v>
      </c>
      <c r="AO225" s="87">
        <f t="shared" si="133"/>
        <v>151149.6324176343</v>
      </c>
      <c r="AP225" s="87">
        <f t="shared" si="111"/>
        <v>49824.632417634304</v>
      </c>
      <c r="AQ225" s="66">
        <f t="shared" si="112"/>
        <v>14695380</v>
      </c>
      <c r="AR225" s="66">
        <f t="shared" si="113"/>
        <v>12273637.235048465</v>
      </c>
      <c r="AS225" s="66">
        <f t="shared" si="114"/>
        <v>784800</v>
      </c>
      <c r="AT225" s="45">
        <f t="shared" si="118"/>
        <v>15631329.632417634</v>
      </c>
      <c r="AU225" s="75"/>
    </row>
    <row r="226" spans="2:47" x14ac:dyDescent="0.3">
      <c r="B226" s="41">
        <f t="shared" si="119"/>
        <v>980</v>
      </c>
      <c r="C226" s="8">
        <f t="shared" si="134"/>
        <v>9.8000000000000007</v>
      </c>
      <c r="D226" s="73">
        <f t="shared" si="115"/>
        <v>13.1075</v>
      </c>
      <c r="E226" s="29">
        <f t="shared" ref="E226:E289" si="137">C226/PI()/($C$12/2)^2</f>
        <v>3246.0321379824654</v>
      </c>
      <c r="F226" s="29">
        <f t="shared" si="120"/>
        <v>16.561388459094445</v>
      </c>
      <c r="G226" s="29">
        <f t="shared" si="135"/>
        <v>22.150857064038817</v>
      </c>
      <c r="H226" s="17">
        <f t="shared" si="121"/>
        <v>4341.5679845515588</v>
      </c>
      <c r="I226" s="29">
        <f t="shared" si="122"/>
        <v>2.2250485660981263</v>
      </c>
      <c r="J226" s="29">
        <f t="shared" si="116"/>
        <v>20.847057720370078</v>
      </c>
      <c r="K226" s="39">
        <f t="shared" si="123"/>
        <v>1400</v>
      </c>
      <c r="L226" s="49">
        <f t="shared" si="106"/>
        <v>0</v>
      </c>
      <c r="M226" s="48">
        <f t="shared" si="107"/>
        <v>4.2266987561397071</v>
      </c>
      <c r="N226" s="51">
        <f t="shared" si="117"/>
        <v>12.280500609176602</v>
      </c>
      <c r="O226" s="54">
        <f t="shared" si="136"/>
        <v>6.6000000000000139</v>
      </c>
      <c r="P226" s="34">
        <f t="shared" si="124"/>
        <v>1.7671458676442586</v>
      </c>
      <c r="Q226" s="30">
        <f t="shared" si="125"/>
        <v>0</v>
      </c>
      <c r="R226" s="58">
        <f t="shared" si="126"/>
        <v>0</v>
      </c>
      <c r="S226" s="58">
        <f t="shared" si="127"/>
        <v>910.60619677059617</v>
      </c>
      <c r="T226" s="58">
        <f t="shared" si="108"/>
        <v>100</v>
      </c>
      <c r="U226" s="88" t="str">
        <f>IF(R226=0,"-",FORECAST($C$8,Инклинометрия!$B$2:$B$152,Инклинометрия!$A$2:$A$152))</f>
        <v>-</v>
      </c>
      <c r="V226" s="88" t="str">
        <f>IF(R226=0,"-",FORECAST($C$8-R226,Инклинометрия!$B$2:$B$152,Инклинометрия!$A$2:$A$152))</f>
        <v>-</v>
      </c>
      <c r="W226" s="88">
        <f>IF(R226&gt;0,FORECAST($C$8,Инклинометрия!$B$2:$B$152,Инклинометрия!$A$2:$A$152),IF(AB226=$C$8,"-",FORECAST($C$8-AB226,Инклинометрия!$B$2:$B$152,Инклинометрия!$A$2:$A$152)))</f>
        <v>865.07588693206628</v>
      </c>
      <c r="X226" s="88">
        <f>IF(S226=0,"-",FORECAST($C$8-(S226+AB226),Инклинометрия!$B$2:$B$152,Инклинометрия!$A$2:$A$152))</f>
        <v>0</v>
      </c>
      <c r="Y226" s="88">
        <f>FORECAST($C$8+T226,Инклинометрия!$B$2:$B$152,Инклинометрия!$A$2:$A$152)</f>
        <v>1425</v>
      </c>
      <c r="Z226" s="88">
        <f>IF(R226=0,FORECAST($C$6-T226,Инклинометрия!$B$2:$B$152,Инклинометрия!$A$2:$A$152),FORECAST($C$8,Инклинометрия!$B$2:$B$152,Инклинометрия!$A$2:$A$152))</f>
        <v>1330</v>
      </c>
      <c r="AA226" s="61">
        <f t="shared" si="109"/>
        <v>1400</v>
      </c>
      <c r="AB226" s="62">
        <f t="shared" si="128"/>
        <v>489.39380322940383</v>
      </c>
      <c r="AC226" s="62">
        <f t="shared" si="110"/>
        <v>0</v>
      </c>
      <c r="AD226" s="65">
        <f>IF(R226=0,FORECAST($C$8,Инклинометрия!$B$2:$B$152,Инклинометрия!$A$2:$A$152),V226)</f>
        <v>1330</v>
      </c>
      <c r="AE226" s="65">
        <f>FORECAST($C$8-(R226+AA226),Инклинометрия!$B$2:$B$152,Инклинометрия!$A$2:$A$152)</f>
        <v>0</v>
      </c>
      <c r="AF226" s="65">
        <f>IF(AB226=0,"-",FORECAST($C$8,Инклинометрия!$B$2:$B$152,Инклинометрия!$A$2:$A$152))</f>
        <v>1330</v>
      </c>
      <c r="AG226" s="65">
        <f>IF(AB226=0,"-",FORECAST($C$8-AB226,Инклинометрия!$B$2:$B$152,Инклинометрия!$A$2:$A$152))</f>
        <v>865.07588693206628</v>
      </c>
      <c r="AH226" s="65" t="str">
        <f>IF(AC226=0,"-",FORECAST($C$8+AC226,Инклинометрия!$B$2:$B$152,Инклинометрия!$A$2:$A$152))</f>
        <v>-</v>
      </c>
      <c r="AI226" s="89" t="str">
        <f>IF(AC226=0,"-",FORECAST($C$8,Инклинометрия!$B$2:$B$152,Инклинометрия!$A$2:$A$152))</f>
        <v>-</v>
      </c>
      <c r="AJ226" s="28"/>
      <c r="AK226" s="67">
        <f t="shared" si="129"/>
        <v>0</v>
      </c>
      <c r="AL226" s="28">
        <f t="shared" si="130"/>
        <v>0</v>
      </c>
      <c r="AM226" s="28">
        <f t="shared" si="131"/>
        <v>0.1</v>
      </c>
      <c r="AN226" s="26">
        <f t="shared" si="132"/>
        <v>0.1</v>
      </c>
      <c r="AO226" s="87">
        <f t="shared" si="133"/>
        <v>151127.23626435414</v>
      </c>
      <c r="AP226" s="87">
        <f t="shared" si="111"/>
        <v>49802.236264354127</v>
      </c>
      <c r="AQ226" s="66">
        <f t="shared" si="112"/>
        <v>14695380</v>
      </c>
      <c r="AR226" s="66">
        <f t="shared" si="113"/>
        <v>12283457.366613723</v>
      </c>
      <c r="AS226" s="66">
        <f t="shared" si="114"/>
        <v>784800</v>
      </c>
      <c r="AT226" s="45">
        <f t="shared" si="118"/>
        <v>15631307.236264354</v>
      </c>
      <c r="AU226" s="75"/>
    </row>
    <row r="227" spans="2:47" x14ac:dyDescent="0.3">
      <c r="B227" s="41">
        <f t="shared" si="119"/>
        <v>985</v>
      </c>
      <c r="C227" s="8">
        <f t="shared" si="134"/>
        <v>9.85</v>
      </c>
      <c r="D227" s="73">
        <f t="shared" si="115"/>
        <v>13.174375</v>
      </c>
      <c r="E227" s="29">
        <f t="shared" si="137"/>
        <v>3262.5935264415589</v>
      </c>
      <c r="F227" s="29">
        <f t="shared" si="120"/>
        <v>16.561388459093855</v>
      </c>
      <c r="G227" s="29">
        <f t="shared" si="135"/>
        <v>22.150857064038032</v>
      </c>
      <c r="H227" s="17">
        <f t="shared" si="121"/>
        <v>4363.7188416155968</v>
      </c>
      <c r="I227" s="29">
        <f t="shared" si="122"/>
        <v>2.2250485660981263</v>
      </c>
      <c r="J227" s="29">
        <f t="shared" si="116"/>
        <v>20.847057720369708</v>
      </c>
      <c r="K227" s="39">
        <f t="shared" si="123"/>
        <v>1400</v>
      </c>
      <c r="L227" s="49">
        <f t="shared" si="106"/>
        <v>0</v>
      </c>
      <c r="M227" s="48">
        <f t="shared" si="107"/>
        <v>4.2266987561397071</v>
      </c>
      <c r="N227" s="51">
        <f t="shared" si="117"/>
        <v>12.230500609176604</v>
      </c>
      <c r="O227" s="54">
        <f t="shared" si="136"/>
        <v>6.6500000000000146</v>
      </c>
      <c r="P227" s="34">
        <f t="shared" si="124"/>
        <v>1.7671458676442586</v>
      </c>
      <c r="Q227" s="30">
        <f t="shared" si="125"/>
        <v>0</v>
      </c>
      <c r="R227" s="58">
        <f t="shared" si="126"/>
        <v>0</v>
      </c>
      <c r="S227" s="58">
        <f t="shared" si="127"/>
        <v>906.89866795825219</v>
      </c>
      <c r="T227" s="58">
        <f t="shared" si="108"/>
        <v>100</v>
      </c>
      <c r="U227" s="88" t="str">
        <f>IF(R227=0,"-",FORECAST($C$8,Инклинометрия!$B$2:$B$152,Инклинометрия!$A$2:$A$152))</f>
        <v>-</v>
      </c>
      <c r="V227" s="88" t="str">
        <f>IF(R227=0,"-",FORECAST($C$8-R227,Инклинометрия!$B$2:$B$152,Инклинометрия!$A$2:$A$152))</f>
        <v>-</v>
      </c>
      <c r="W227" s="88">
        <f>IF(R227&gt;0,FORECAST($C$8,Инклинометрия!$B$2:$B$152,Инклинометрия!$A$2:$A$152),IF(AB227=$C$8,"-",FORECAST($C$8-AB227,Инклинометрия!$B$2:$B$152,Инклинометрия!$A$2:$A$152)))</f>
        <v>861.55373456033954</v>
      </c>
      <c r="X227" s="88">
        <f>IF(S227=0,"-",FORECAST($C$8-(S227+AB227),Инклинометрия!$B$2:$B$152,Инклинометрия!$A$2:$A$152))</f>
        <v>0</v>
      </c>
      <c r="Y227" s="88">
        <f>FORECAST($C$8+T227,Инклинометрия!$B$2:$B$152,Инклинометрия!$A$2:$A$152)</f>
        <v>1425</v>
      </c>
      <c r="Z227" s="88">
        <f>IF(R227=0,FORECAST($C$6-T227,Инклинометрия!$B$2:$B$152,Инклинометрия!$A$2:$A$152),FORECAST($C$8,Инклинометрия!$B$2:$B$152,Инклинометрия!$A$2:$A$152))</f>
        <v>1330</v>
      </c>
      <c r="AA227" s="61">
        <f t="shared" si="109"/>
        <v>1400</v>
      </c>
      <c r="AB227" s="62">
        <f t="shared" si="128"/>
        <v>493.10133204174781</v>
      </c>
      <c r="AC227" s="62">
        <f t="shared" si="110"/>
        <v>0</v>
      </c>
      <c r="AD227" s="65">
        <f>IF(R227=0,FORECAST($C$8,Инклинометрия!$B$2:$B$152,Инклинометрия!$A$2:$A$152),V227)</f>
        <v>1330</v>
      </c>
      <c r="AE227" s="65">
        <f>FORECAST($C$8-(R227+AA227),Инклинометрия!$B$2:$B$152,Инклинометрия!$A$2:$A$152)</f>
        <v>0</v>
      </c>
      <c r="AF227" s="65">
        <f>IF(AB227=0,"-",FORECAST($C$8,Инклинометрия!$B$2:$B$152,Инклинометрия!$A$2:$A$152))</f>
        <v>1330</v>
      </c>
      <c r="AG227" s="65">
        <f>IF(AB227=0,"-",FORECAST($C$8-AB227,Инклинометрия!$B$2:$B$152,Инклинометрия!$A$2:$A$152))</f>
        <v>861.55373456033954</v>
      </c>
      <c r="AH227" s="65" t="str">
        <f>IF(AC227=0,"-",FORECAST($C$8+AC227,Инклинометрия!$B$2:$B$152,Инклинометрия!$A$2:$A$152))</f>
        <v>-</v>
      </c>
      <c r="AI227" s="89" t="str">
        <f>IF(AC227=0,"-",FORECAST($C$8,Инклинометрия!$B$2:$B$152,Инклинометрия!$A$2:$A$152))</f>
        <v>-</v>
      </c>
      <c r="AJ227" s="28"/>
      <c r="AK227" s="67">
        <f t="shared" si="129"/>
        <v>0</v>
      </c>
      <c r="AL227" s="28">
        <f t="shared" si="130"/>
        <v>0</v>
      </c>
      <c r="AM227" s="28">
        <f t="shared" si="131"/>
        <v>0.1</v>
      </c>
      <c r="AN227" s="26">
        <f t="shared" si="132"/>
        <v>0.1</v>
      </c>
      <c r="AO227" s="87">
        <f t="shared" si="133"/>
        <v>151104.84011107395</v>
      </c>
      <c r="AP227" s="87">
        <f t="shared" si="111"/>
        <v>49779.840111073951</v>
      </c>
      <c r="AQ227" s="66">
        <f t="shared" si="112"/>
        <v>14695380</v>
      </c>
      <c r="AR227" s="66">
        <f t="shared" si="113"/>
        <v>12293277.498178978</v>
      </c>
      <c r="AS227" s="66">
        <f t="shared" si="114"/>
        <v>784800</v>
      </c>
      <c r="AT227" s="45">
        <f t="shared" si="118"/>
        <v>15631284.840111073</v>
      </c>
      <c r="AU227" s="75"/>
    </row>
    <row r="228" spans="2:47" x14ac:dyDescent="0.3">
      <c r="B228" s="41">
        <f t="shared" si="119"/>
        <v>990</v>
      </c>
      <c r="C228" s="8">
        <f t="shared" si="134"/>
        <v>9.9</v>
      </c>
      <c r="D228" s="73">
        <f t="shared" si="115"/>
        <v>13.241250000000001</v>
      </c>
      <c r="E228" s="29">
        <f t="shared" si="137"/>
        <v>3279.1549149006537</v>
      </c>
      <c r="F228" s="29">
        <f t="shared" si="120"/>
        <v>16.561388459094445</v>
      </c>
      <c r="G228" s="29">
        <f t="shared" si="135"/>
        <v>22.150857064038817</v>
      </c>
      <c r="H228" s="17">
        <f t="shared" si="121"/>
        <v>4385.8696986796358</v>
      </c>
      <c r="I228" s="29">
        <f t="shared" si="122"/>
        <v>2.2250485660981263</v>
      </c>
      <c r="J228" s="29">
        <f t="shared" si="116"/>
        <v>20.847057720370078</v>
      </c>
      <c r="K228" s="39">
        <f t="shared" si="123"/>
        <v>1400</v>
      </c>
      <c r="L228" s="49">
        <f t="shared" si="106"/>
        <v>0</v>
      </c>
      <c r="M228" s="48">
        <f t="shared" si="107"/>
        <v>4.2266987561397071</v>
      </c>
      <c r="N228" s="51">
        <f t="shared" si="117"/>
        <v>12.180500609176601</v>
      </c>
      <c r="O228" s="54">
        <f t="shared" si="136"/>
        <v>6.7000000000000144</v>
      </c>
      <c r="P228" s="34">
        <f t="shared" si="124"/>
        <v>1.7671458676442586</v>
      </c>
      <c r="Q228" s="30">
        <f t="shared" si="125"/>
        <v>0</v>
      </c>
      <c r="R228" s="58">
        <f t="shared" si="126"/>
        <v>0</v>
      </c>
      <c r="S228" s="58">
        <f t="shared" si="127"/>
        <v>903.19113914590821</v>
      </c>
      <c r="T228" s="58">
        <f t="shared" si="108"/>
        <v>100</v>
      </c>
      <c r="U228" s="88" t="str">
        <f>IF(R228=0,"-",FORECAST($C$8,Инклинометрия!$B$2:$B$152,Инклинометрия!$A$2:$A$152))</f>
        <v>-</v>
      </c>
      <c r="V228" s="88" t="str">
        <f>IF(R228=0,"-",FORECAST($C$8-R228,Инклинометрия!$B$2:$B$152,Инклинометрия!$A$2:$A$152))</f>
        <v>-</v>
      </c>
      <c r="W228" s="88">
        <f>IF(R228&gt;0,FORECAST($C$8,Инклинометрия!$B$2:$B$152,Инклинометрия!$A$2:$A$152),IF(AB228=$C$8,"-",FORECAST($C$8-AB228,Инклинометрия!$B$2:$B$152,Инклинометрия!$A$2:$A$152)))</f>
        <v>858.03158218861279</v>
      </c>
      <c r="X228" s="88">
        <f>IF(S228=0,"-",FORECAST($C$8-(S228+AB228),Инклинометрия!$B$2:$B$152,Инклинометрия!$A$2:$A$152))</f>
        <v>0</v>
      </c>
      <c r="Y228" s="88">
        <f>FORECAST($C$8+T228,Инклинометрия!$B$2:$B$152,Инклинометрия!$A$2:$A$152)</f>
        <v>1425</v>
      </c>
      <c r="Z228" s="88">
        <f>IF(R228=0,FORECAST($C$6-T228,Инклинометрия!$B$2:$B$152,Инклинометрия!$A$2:$A$152),FORECAST($C$8,Инклинометрия!$B$2:$B$152,Инклинометрия!$A$2:$A$152))</f>
        <v>1330</v>
      </c>
      <c r="AA228" s="61">
        <f t="shared" si="109"/>
        <v>1400</v>
      </c>
      <c r="AB228" s="62">
        <f t="shared" si="128"/>
        <v>496.80886085409179</v>
      </c>
      <c r="AC228" s="62">
        <f t="shared" si="110"/>
        <v>0</v>
      </c>
      <c r="AD228" s="65">
        <f>IF(R228=0,FORECAST($C$8,Инклинометрия!$B$2:$B$152,Инклинометрия!$A$2:$A$152),V228)</f>
        <v>1330</v>
      </c>
      <c r="AE228" s="65">
        <f>FORECAST($C$8-(R228+AA228),Инклинометрия!$B$2:$B$152,Инклинометрия!$A$2:$A$152)</f>
        <v>0</v>
      </c>
      <c r="AF228" s="65">
        <f>IF(AB228=0,"-",FORECAST($C$8,Инклинометрия!$B$2:$B$152,Инклинометрия!$A$2:$A$152))</f>
        <v>1330</v>
      </c>
      <c r="AG228" s="65">
        <f>IF(AB228=0,"-",FORECAST($C$8-AB228,Инклинометрия!$B$2:$B$152,Инклинометрия!$A$2:$A$152))</f>
        <v>858.03158218861279</v>
      </c>
      <c r="AH228" s="65" t="str">
        <f>IF(AC228=0,"-",FORECAST($C$8+AC228,Инклинометрия!$B$2:$B$152,Инклинометрия!$A$2:$A$152))</f>
        <v>-</v>
      </c>
      <c r="AI228" s="89" t="str">
        <f>IF(AC228=0,"-",FORECAST($C$8,Инклинометрия!$B$2:$B$152,Инклинометрия!$A$2:$A$152))</f>
        <v>-</v>
      </c>
      <c r="AJ228" s="28"/>
      <c r="AK228" s="67">
        <f t="shared" si="129"/>
        <v>0</v>
      </c>
      <c r="AL228" s="28">
        <f t="shared" si="130"/>
        <v>0</v>
      </c>
      <c r="AM228" s="28">
        <f t="shared" si="131"/>
        <v>0.1</v>
      </c>
      <c r="AN228" s="26">
        <f t="shared" si="132"/>
        <v>0.1</v>
      </c>
      <c r="AO228" s="87">
        <f t="shared" si="133"/>
        <v>151082.44395779376</v>
      </c>
      <c r="AP228" s="87">
        <f t="shared" si="111"/>
        <v>49757.443957793774</v>
      </c>
      <c r="AQ228" s="66">
        <f t="shared" si="112"/>
        <v>14695380</v>
      </c>
      <c r="AR228" s="66">
        <f t="shared" si="113"/>
        <v>12303097.629744234</v>
      </c>
      <c r="AS228" s="66">
        <f t="shared" si="114"/>
        <v>784800</v>
      </c>
      <c r="AT228" s="45">
        <f t="shared" si="118"/>
        <v>15631262.443957794</v>
      </c>
      <c r="AU228" s="75"/>
    </row>
    <row r="229" spans="2:47" x14ac:dyDescent="0.3">
      <c r="B229" s="41">
        <f t="shared" si="119"/>
        <v>995</v>
      </c>
      <c r="C229" s="8">
        <f t="shared" si="134"/>
        <v>9.9500000000000011</v>
      </c>
      <c r="D229" s="73">
        <f t="shared" si="115"/>
        <v>13.308125000000002</v>
      </c>
      <c r="E229" s="29">
        <f t="shared" si="137"/>
        <v>3295.7163033597481</v>
      </c>
      <c r="F229" s="29">
        <f t="shared" si="120"/>
        <v>16.561388459094445</v>
      </c>
      <c r="G229" s="29">
        <f t="shared" si="135"/>
        <v>22.150857064038817</v>
      </c>
      <c r="H229" s="17">
        <f t="shared" si="121"/>
        <v>4408.0205557436748</v>
      </c>
      <c r="I229" s="29">
        <f t="shared" si="122"/>
        <v>2.2250485660981263</v>
      </c>
      <c r="J229" s="29">
        <f t="shared" si="116"/>
        <v>20.847057720370078</v>
      </c>
      <c r="K229" s="39">
        <f t="shared" si="123"/>
        <v>1400</v>
      </c>
      <c r="L229" s="49">
        <f t="shared" si="106"/>
        <v>0</v>
      </c>
      <c r="M229" s="48">
        <f t="shared" si="107"/>
        <v>4.2266987561397071</v>
      </c>
      <c r="N229" s="51">
        <f t="shared" si="117"/>
        <v>12.130500609176602</v>
      </c>
      <c r="O229" s="54">
        <f t="shared" si="136"/>
        <v>6.7500000000000151</v>
      </c>
      <c r="P229" s="34">
        <f t="shared" si="124"/>
        <v>1.7671458676442586</v>
      </c>
      <c r="Q229" s="30">
        <f t="shared" si="125"/>
        <v>0</v>
      </c>
      <c r="R229" s="58">
        <f t="shared" si="126"/>
        <v>0</v>
      </c>
      <c r="S229" s="58">
        <f t="shared" si="127"/>
        <v>899.48361033356423</v>
      </c>
      <c r="T229" s="58">
        <f t="shared" si="108"/>
        <v>100</v>
      </c>
      <c r="U229" s="88" t="str">
        <f>IF(R229=0,"-",FORECAST($C$8,Инклинометрия!$B$2:$B$152,Инклинометрия!$A$2:$A$152))</f>
        <v>-</v>
      </c>
      <c r="V229" s="88" t="str">
        <f>IF(R229=0,"-",FORECAST($C$8-R229,Инклинометрия!$B$2:$B$152,Инклинометрия!$A$2:$A$152))</f>
        <v>-</v>
      </c>
      <c r="W229" s="88">
        <f>IF(R229&gt;0,FORECAST($C$8,Инклинометрия!$B$2:$B$152,Инклинометрия!$A$2:$A$152),IF(AB229=$C$8,"-",FORECAST($C$8-AB229,Инклинометрия!$B$2:$B$152,Инклинометрия!$A$2:$A$152)))</f>
        <v>854.50942981688593</v>
      </c>
      <c r="X229" s="88">
        <f>IF(S229=0,"-",FORECAST($C$8-(S229+AB229),Инклинометрия!$B$2:$B$152,Инклинометрия!$A$2:$A$152))</f>
        <v>0</v>
      </c>
      <c r="Y229" s="88">
        <f>FORECAST($C$8+T229,Инклинометрия!$B$2:$B$152,Инклинометрия!$A$2:$A$152)</f>
        <v>1425</v>
      </c>
      <c r="Z229" s="88">
        <f>IF(R229=0,FORECAST($C$6-T229,Инклинометрия!$B$2:$B$152,Инклинометрия!$A$2:$A$152),FORECAST($C$8,Инклинометрия!$B$2:$B$152,Инклинометрия!$A$2:$A$152))</f>
        <v>1330</v>
      </c>
      <c r="AA229" s="61">
        <f t="shared" si="109"/>
        <v>1400</v>
      </c>
      <c r="AB229" s="62">
        <f t="shared" si="128"/>
        <v>500.51638966643577</v>
      </c>
      <c r="AC229" s="62">
        <f t="shared" si="110"/>
        <v>0</v>
      </c>
      <c r="AD229" s="65">
        <f>IF(R229=0,FORECAST($C$8,Инклинометрия!$B$2:$B$152,Инклинометрия!$A$2:$A$152),V229)</f>
        <v>1330</v>
      </c>
      <c r="AE229" s="65">
        <f>FORECAST($C$8-(R229+AA229),Инклинометрия!$B$2:$B$152,Инклинометрия!$A$2:$A$152)</f>
        <v>0</v>
      </c>
      <c r="AF229" s="65">
        <f>IF(AB229=0,"-",FORECAST($C$8,Инклинометрия!$B$2:$B$152,Инклинометрия!$A$2:$A$152))</f>
        <v>1330</v>
      </c>
      <c r="AG229" s="65">
        <f>IF(AB229=0,"-",FORECAST($C$8-AB229,Инклинометрия!$B$2:$B$152,Инклинометрия!$A$2:$A$152))</f>
        <v>854.50942981688593</v>
      </c>
      <c r="AH229" s="65" t="str">
        <f>IF(AC229=0,"-",FORECAST($C$8+AC229,Инклинометрия!$B$2:$B$152,Инклинометрия!$A$2:$A$152))</f>
        <v>-</v>
      </c>
      <c r="AI229" s="89" t="str">
        <f>IF(AC229=0,"-",FORECAST($C$8,Инклинометрия!$B$2:$B$152,Инклинометрия!$A$2:$A$152))</f>
        <v>-</v>
      </c>
      <c r="AJ229" s="28"/>
      <c r="AK229" s="67">
        <f t="shared" si="129"/>
        <v>0</v>
      </c>
      <c r="AL229" s="28">
        <f t="shared" si="130"/>
        <v>0</v>
      </c>
      <c r="AM229" s="28">
        <f t="shared" si="131"/>
        <v>0.1</v>
      </c>
      <c r="AN229" s="26">
        <f t="shared" si="132"/>
        <v>0.1</v>
      </c>
      <c r="AO229" s="87">
        <f t="shared" si="133"/>
        <v>151060.0478045136</v>
      </c>
      <c r="AP229" s="87">
        <f t="shared" si="111"/>
        <v>49735.047804513597</v>
      </c>
      <c r="AQ229" s="66">
        <f t="shared" si="112"/>
        <v>14695380</v>
      </c>
      <c r="AR229" s="66">
        <f t="shared" si="113"/>
        <v>12312917.76130949</v>
      </c>
      <c r="AS229" s="66">
        <f t="shared" si="114"/>
        <v>784800</v>
      </c>
      <c r="AT229" s="45">
        <f t="shared" si="118"/>
        <v>15631240.047804514</v>
      </c>
      <c r="AU229" s="75"/>
    </row>
    <row r="230" spans="2:47" x14ac:dyDescent="0.3">
      <c r="B230" s="41">
        <f t="shared" si="119"/>
        <v>1000</v>
      </c>
      <c r="C230" s="8">
        <f t="shared" si="134"/>
        <v>10</v>
      </c>
      <c r="D230" s="73">
        <f t="shared" si="115"/>
        <v>13.375</v>
      </c>
      <c r="E230" s="29">
        <f t="shared" si="137"/>
        <v>3312.277691818842</v>
      </c>
      <c r="F230" s="29">
        <f t="shared" si="120"/>
        <v>16.561388459093855</v>
      </c>
      <c r="G230" s="29">
        <f t="shared" si="135"/>
        <v>22.150857064038032</v>
      </c>
      <c r="H230" s="17">
        <f t="shared" si="121"/>
        <v>4430.1714128077128</v>
      </c>
      <c r="I230" s="29">
        <f t="shared" si="122"/>
        <v>2.2250485660981263</v>
      </c>
      <c r="J230" s="29">
        <f t="shared" si="116"/>
        <v>20.847057720369708</v>
      </c>
      <c r="K230" s="39">
        <f t="shared" si="123"/>
        <v>1400</v>
      </c>
      <c r="L230" s="49">
        <f t="shared" si="106"/>
        <v>0</v>
      </c>
      <c r="M230" s="48">
        <f t="shared" si="107"/>
        <v>4.2266987561397071</v>
      </c>
      <c r="N230" s="51">
        <f t="shared" si="117"/>
        <v>12.080500609176601</v>
      </c>
      <c r="O230" s="54">
        <f t="shared" si="136"/>
        <v>6.8000000000000149</v>
      </c>
      <c r="P230" s="34">
        <f t="shared" si="124"/>
        <v>1.7671458676442586</v>
      </c>
      <c r="Q230" s="30">
        <f t="shared" si="125"/>
        <v>0</v>
      </c>
      <c r="R230" s="58">
        <f t="shared" si="126"/>
        <v>0</v>
      </c>
      <c r="S230" s="58">
        <f t="shared" si="127"/>
        <v>895.77608152122025</v>
      </c>
      <c r="T230" s="58">
        <f t="shared" si="108"/>
        <v>100</v>
      </c>
      <c r="U230" s="88" t="str">
        <f>IF(R230=0,"-",FORECAST($C$8,Инклинометрия!$B$2:$B$152,Инклинометрия!$A$2:$A$152))</f>
        <v>-</v>
      </c>
      <c r="V230" s="88" t="str">
        <f>IF(R230=0,"-",FORECAST($C$8-R230,Инклинометрия!$B$2:$B$152,Инклинометрия!$A$2:$A$152))</f>
        <v>-</v>
      </c>
      <c r="W230" s="88">
        <f>IF(R230&gt;0,FORECAST($C$8,Инклинометрия!$B$2:$B$152,Инклинометрия!$A$2:$A$152),IF(AB230=$C$8,"-",FORECAST($C$8-AB230,Инклинометрия!$B$2:$B$152,Инклинометрия!$A$2:$A$152)))</f>
        <v>850.98727744515918</v>
      </c>
      <c r="X230" s="88">
        <f>IF(S230=0,"-",FORECAST($C$8-(S230+AB230),Инклинометрия!$B$2:$B$152,Инклинометрия!$A$2:$A$152))</f>
        <v>0</v>
      </c>
      <c r="Y230" s="88">
        <f>FORECAST($C$8+T230,Инклинометрия!$B$2:$B$152,Инклинометрия!$A$2:$A$152)</f>
        <v>1425</v>
      </c>
      <c r="Z230" s="88">
        <f>IF(R230=0,FORECAST($C$6-T230,Инклинометрия!$B$2:$B$152,Инклинометрия!$A$2:$A$152),FORECAST($C$8,Инклинометрия!$B$2:$B$152,Инклинометрия!$A$2:$A$152))</f>
        <v>1330</v>
      </c>
      <c r="AA230" s="61">
        <f t="shared" si="109"/>
        <v>1400</v>
      </c>
      <c r="AB230" s="62">
        <f t="shared" si="128"/>
        <v>504.22391847877975</v>
      </c>
      <c r="AC230" s="62">
        <f t="shared" si="110"/>
        <v>0</v>
      </c>
      <c r="AD230" s="65">
        <f>IF(R230=0,FORECAST($C$8,Инклинометрия!$B$2:$B$152,Инклинометрия!$A$2:$A$152),V230)</f>
        <v>1330</v>
      </c>
      <c r="AE230" s="65">
        <f>FORECAST($C$8-(R230+AA230),Инклинометрия!$B$2:$B$152,Инклинометрия!$A$2:$A$152)</f>
        <v>0</v>
      </c>
      <c r="AF230" s="65">
        <f>IF(AB230=0,"-",FORECAST($C$8,Инклинометрия!$B$2:$B$152,Инклинометрия!$A$2:$A$152))</f>
        <v>1330</v>
      </c>
      <c r="AG230" s="65">
        <f>IF(AB230=0,"-",FORECAST($C$8-AB230,Инклинометрия!$B$2:$B$152,Инклинометрия!$A$2:$A$152))</f>
        <v>850.98727744515918</v>
      </c>
      <c r="AH230" s="65" t="str">
        <f>IF(AC230=0,"-",FORECAST($C$8+AC230,Инклинометрия!$B$2:$B$152,Инклинометрия!$A$2:$A$152))</f>
        <v>-</v>
      </c>
      <c r="AI230" s="89" t="str">
        <f>IF(AC230=0,"-",FORECAST($C$8,Инклинометрия!$B$2:$B$152,Инклинометрия!$A$2:$A$152))</f>
        <v>-</v>
      </c>
      <c r="AJ230" s="28"/>
      <c r="AK230" s="67">
        <f t="shared" si="129"/>
        <v>0</v>
      </c>
      <c r="AL230" s="28">
        <f t="shared" si="130"/>
        <v>0</v>
      </c>
      <c r="AM230" s="28">
        <f t="shared" si="131"/>
        <v>0.1</v>
      </c>
      <c r="AN230" s="26">
        <f t="shared" si="132"/>
        <v>0.1</v>
      </c>
      <c r="AO230" s="87">
        <f t="shared" si="133"/>
        <v>151037.65165123343</v>
      </c>
      <c r="AP230" s="87">
        <f t="shared" si="111"/>
        <v>49712.65165123342</v>
      </c>
      <c r="AQ230" s="66">
        <f t="shared" si="112"/>
        <v>14695380</v>
      </c>
      <c r="AR230" s="66">
        <f t="shared" si="113"/>
        <v>12322737.892874744</v>
      </c>
      <c r="AS230" s="66">
        <f t="shared" si="114"/>
        <v>784800</v>
      </c>
      <c r="AT230" s="45">
        <f t="shared" si="118"/>
        <v>15631217.651651233</v>
      </c>
      <c r="AU230" s="75"/>
    </row>
    <row r="231" spans="2:47" x14ac:dyDescent="0.3">
      <c r="B231" s="41">
        <f t="shared" si="119"/>
        <v>1005</v>
      </c>
      <c r="C231" s="8">
        <f t="shared" si="134"/>
        <v>10.050000000000001</v>
      </c>
      <c r="D231" s="73">
        <f t="shared" si="115"/>
        <v>13.441875</v>
      </c>
      <c r="E231" s="29">
        <f t="shared" si="137"/>
        <v>3328.8390802779363</v>
      </c>
      <c r="F231" s="29">
        <f t="shared" si="120"/>
        <v>16.561388459094445</v>
      </c>
      <c r="G231" s="29">
        <f t="shared" si="135"/>
        <v>22.150857064038817</v>
      </c>
      <c r="H231" s="17">
        <f t="shared" si="121"/>
        <v>4452.3222698717518</v>
      </c>
      <c r="I231" s="29">
        <f t="shared" si="122"/>
        <v>2.2250485660981263</v>
      </c>
      <c r="J231" s="29">
        <f t="shared" si="116"/>
        <v>20.847057720370078</v>
      </c>
      <c r="K231" s="39">
        <f t="shared" si="123"/>
        <v>1400</v>
      </c>
      <c r="L231" s="49">
        <f t="shared" si="106"/>
        <v>0</v>
      </c>
      <c r="M231" s="48">
        <f t="shared" si="107"/>
        <v>4.2266987561397071</v>
      </c>
      <c r="N231" s="51">
        <f t="shared" si="117"/>
        <v>12.030500609176602</v>
      </c>
      <c r="O231" s="54">
        <f t="shared" si="136"/>
        <v>6.8500000000000156</v>
      </c>
      <c r="P231" s="34">
        <f t="shared" si="124"/>
        <v>1.7671458676442586</v>
      </c>
      <c r="Q231" s="30">
        <f t="shared" si="125"/>
        <v>0</v>
      </c>
      <c r="R231" s="58">
        <f t="shared" si="126"/>
        <v>0</v>
      </c>
      <c r="S231" s="58">
        <f t="shared" si="127"/>
        <v>892.06855270887627</v>
      </c>
      <c r="T231" s="58">
        <f t="shared" si="108"/>
        <v>100</v>
      </c>
      <c r="U231" s="88" t="str">
        <f>IF(R231=0,"-",FORECAST($C$8,Инклинометрия!$B$2:$B$152,Инклинометрия!$A$2:$A$152))</f>
        <v>-</v>
      </c>
      <c r="V231" s="88" t="str">
        <f>IF(R231=0,"-",FORECAST($C$8-R231,Инклинометрия!$B$2:$B$152,Инклинометрия!$A$2:$A$152))</f>
        <v>-</v>
      </c>
      <c r="W231" s="88">
        <f>IF(R231&gt;0,FORECAST($C$8,Инклинометрия!$B$2:$B$152,Инклинометрия!$A$2:$A$152),IF(AB231=$C$8,"-",FORECAST($C$8-AB231,Инклинометрия!$B$2:$B$152,Инклинометрия!$A$2:$A$152)))</f>
        <v>847.46512507343243</v>
      </c>
      <c r="X231" s="88">
        <f>IF(S231=0,"-",FORECAST($C$8-(S231+AB231),Инклинометрия!$B$2:$B$152,Инклинометрия!$A$2:$A$152))</f>
        <v>0</v>
      </c>
      <c r="Y231" s="88">
        <f>FORECAST($C$8+T231,Инклинометрия!$B$2:$B$152,Инклинометрия!$A$2:$A$152)</f>
        <v>1425</v>
      </c>
      <c r="Z231" s="88">
        <f>IF(R231=0,FORECAST($C$6-T231,Инклинометрия!$B$2:$B$152,Инклинометрия!$A$2:$A$152),FORECAST($C$8,Инклинометрия!$B$2:$B$152,Инклинометрия!$A$2:$A$152))</f>
        <v>1330</v>
      </c>
      <c r="AA231" s="61">
        <f t="shared" si="109"/>
        <v>1400</v>
      </c>
      <c r="AB231" s="62">
        <f t="shared" si="128"/>
        <v>507.93144729112373</v>
      </c>
      <c r="AC231" s="62">
        <f t="shared" si="110"/>
        <v>0</v>
      </c>
      <c r="AD231" s="65">
        <f>IF(R231=0,FORECAST($C$8,Инклинометрия!$B$2:$B$152,Инклинометрия!$A$2:$A$152),V231)</f>
        <v>1330</v>
      </c>
      <c r="AE231" s="65">
        <f>FORECAST($C$8-(R231+AA231),Инклинометрия!$B$2:$B$152,Инклинометрия!$A$2:$A$152)</f>
        <v>0</v>
      </c>
      <c r="AF231" s="65">
        <f>IF(AB231=0,"-",FORECAST($C$8,Инклинометрия!$B$2:$B$152,Инклинометрия!$A$2:$A$152))</f>
        <v>1330</v>
      </c>
      <c r="AG231" s="65">
        <f>IF(AB231=0,"-",FORECAST($C$8-AB231,Инклинометрия!$B$2:$B$152,Инклинометрия!$A$2:$A$152))</f>
        <v>847.46512507343243</v>
      </c>
      <c r="AH231" s="65" t="str">
        <f>IF(AC231=0,"-",FORECAST($C$8+AC231,Инклинометрия!$B$2:$B$152,Инклинометрия!$A$2:$A$152))</f>
        <v>-</v>
      </c>
      <c r="AI231" s="89" t="str">
        <f>IF(AC231=0,"-",FORECAST($C$8,Инклинометрия!$B$2:$B$152,Инклинометрия!$A$2:$A$152))</f>
        <v>-</v>
      </c>
      <c r="AJ231" s="28"/>
      <c r="AK231" s="67">
        <f t="shared" si="129"/>
        <v>0</v>
      </c>
      <c r="AL231" s="28">
        <f t="shared" si="130"/>
        <v>0</v>
      </c>
      <c r="AM231" s="28">
        <f t="shared" si="131"/>
        <v>0.1</v>
      </c>
      <c r="AN231" s="26">
        <f t="shared" si="132"/>
        <v>0.1</v>
      </c>
      <c r="AO231" s="87">
        <f t="shared" si="133"/>
        <v>151015.25549795324</v>
      </c>
      <c r="AP231" s="87">
        <f t="shared" si="111"/>
        <v>49690.255497953243</v>
      </c>
      <c r="AQ231" s="66">
        <f t="shared" si="112"/>
        <v>14695380</v>
      </c>
      <c r="AR231" s="66">
        <f t="shared" si="113"/>
        <v>12332558.02444</v>
      </c>
      <c r="AS231" s="66">
        <f t="shared" si="114"/>
        <v>784800</v>
      </c>
      <c r="AT231" s="45">
        <f t="shared" si="118"/>
        <v>15631195.255497953</v>
      </c>
      <c r="AU231" s="75"/>
    </row>
    <row r="232" spans="2:47" x14ac:dyDescent="0.3">
      <c r="B232" s="41">
        <f t="shared" si="119"/>
        <v>1010</v>
      </c>
      <c r="C232" s="8">
        <f t="shared" si="134"/>
        <v>10.1</v>
      </c>
      <c r="D232" s="73">
        <f t="shared" si="115"/>
        <v>13.508749999999999</v>
      </c>
      <c r="E232" s="29">
        <f t="shared" si="137"/>
        <v>3345.4004687370302</v>
      </c>
      <c r="F232" s="29">
        <f t="shared" si="120"/>
        <v>16.561388459093855</v>
      </c>
      <c r="G232" s="29">
        <f t="shared" si="135"/>
        <v>22.150857064038032</v>
      </c>
      <c r="H232" s="17">
        <f t="shared" si="121"/>
        <v>4474.4731269357899</v>
      </c>
      <c r="I232" s="29">
        <f t="shared" si="122"/>
        <v>2.2250485660981263</v>
      </c>
      <c r="J232" s="29">
        <f t="shared" si="116"/>
        <v>20.847057720369708</v>
      </c>
      <c r="K232" s="39">
        <f t="shared" si="123"/>
        <v>1400</v>
      </c>
      <c r="L232" s="49">
        <f t="shared" si="106"/>
        <v>0</v>
      </c>
      <c r="M232" s="48">
        <f t="shared" si="107"/>
        <v>4.2266987561397071</v>
      </c>
      <c r="N232" s="51">
        <f t="shared" si="117"/>
        <v>11.9805006091766</v>
      </c>
      <c r="O232" s="54">
        <f t="shared" si="136"/>
        <v>6.9000000000000155</v>
      </c>
      <c r="P232" s="34">
        <f t="shared" si="124"/>
        <v>1.7671458676442586</v>
      </c>
      <c r="Q232" s="30">
        <f t="shared" si="125"/>
        <v>0</v>
      </c>
      <c r="R232" s="58">
        <f t="shared" si="126"/>
        <v>0</v>
      </c>
      <c r="S232" s="58">
        <f t="shared" si="127"/>
        <v>888.36102389653229</v>
      </c>
      <c r="T232" s="58">
        <f t="shared" si="108"/>
        <v>100</v>
      </c>
      <c r="U232" s="88" t="str">
        <f>IF(R232=0,"-",FORECAST($C$8,Инклинометрия!$B$2:$B$152,Инклинометрия!$A$2:$A$152))</f>
        <v>-</v>
      </c>
      <c r="V232" s="88" t="str">
        <f>IF(R232=0,"-",FORECAST($C$8-R232,Инклинометрия!$B$2:$B$152,Инклинометрия!$A$2:$A$152))</f>
        <v>-</v>
      </c>
      <c r="W232" s="88">
        <f>IF(R232&gt;0,FORECAST($C$8,Инклинометрия!$B$2:$B$152,Инклинометрия!$A$2:$A$152),IF(AB232=$C$8,"-",FORECAST($C$8-AB232,Инклинометрия!$B$2:$B$152,Инклинометрия!$A$2:$A$152)))</f>
        <v>843.94297270170568</v>
      </c>
      <c r="X232" s="88">
        <f>IF(S232=0,"-",FORECAST($C$8-(S232+AB232),Инклинометрия!$B$2:$B$152,Инклинометрия!$A$2:$A$152))</f>
        <v>0</v>
      </c>
      <c r="Y232" s="88">
        <f>FORECAST($C$8+T232,Инклинометрия!$B$2:$B$152,Инклинометрия!$A$2:$A$152)</f>
        <v>1425</v>
      </c>
      <c r="Z232" s="88">
        <f>IF(R232=0,FORECAST($C$6-T232,Инклинометрия!$B$2:$B$152,Инклинометрия!$A$2:$A$152),FORECAST($C$8,Инклинометрия!$B$2:$B$152,Инклинометрия!$A$2:$A$152))</f>
        <v>1330</v>
      </c>
      <c r="AA232" s="61">
        <f t="shared" si="109"/>
        <v>1400</v>
      </c>
      <c r="AB232" s="62">
        <f t="shared" si="128"/>
        <v>511.63897610346771</v>
      </c>
      <c r="AC232" s="62">
        <f t="shared" si="110"/>
        <v>0</v>
      </c>
      <c r="AD232" s="65">
        <f>IF(R232=0,FORECAST($C$8,Инклинометрия!$B$2:$B$152,Инклинометрия!$A$2:$A$152),V232)</f>
        <v>1330</v>
      </c>
      <c r="AE232" s="65">
        <f>FORECAST($C$8-(R232+AA232),Инклинометрия!$B$2:$B$152,Инклинометрия!$A$2:$A$152)</f>
        <v>0</v>
      </c>
      <c r="AF232" s="65">
        <f>IF(AB232=0,"-",FORECAST($C$8,Инклинометрия!$B$2:$B$152,Инклинометрия!$A$2:$A$152))</f>
        <v>1330</v>
      </c>
      <c r="AG232" s="65">
        <f>IF(AB232=0,"-",FORECAST($C$8-AB232,Инклинометрия!$B$2:$B$152,Инклинометрия!$A$2:$A$152))</f>
        <v>843.94297270170568</v>
      </c>
      <c r="AH232" s="65" t="str">
        <f>IF(AC232=0,"-",FORECAST($C$8+AC232,Инклинометрия!$B$2:$B$152,Инклинометрия!$A$2:$A$152))</f>
        <v>-</v>
      </c>
      <c r="AI232" s="89" t="str">
        <f>IF(AC232=0,"-",FORECAST($C$8,Инклинометрия!$B$2:$B$152,Инклинометрия!$A$2:$A$152))</f>
        <v>-</v>
      </c>
      <c r="AJ232" s="28"/>
      <c r="AK232" s="67">
        <f t="shared" si="129"/>
        <v>0</v>
      </c>
      <c r="AL232" s="28">
        <f t="shared" si="130"/>
        <v>0</v>
      </c>
      <c r="AM232" s="28">
        <f t="shared" si="131"/>
        <v>0.1</v>
      </c>
      <c r="AN232" s="26">
        <f t="shared" si="132"/>
        <v>0.1</v>
      </c>
      <c r="AO232" s="87">
        <f t="shared" si="133"/>
        <v>150992.85934467305</v>
      </c>
      <c r="AP232" s="87">
        <f t="shared" si="111"/>
        <v>49667.859344673067</v>
      </c>
      <c r="AQ232" s="66">
        <f t="shared" si="112"/>
        <v>14695380</v>
      </c>
      <c r="AR232" s="66">
        <f t="shared" si="113"/>
        <v>12342378.156005256</v>
      </c>
      <c r="AS232" s="66">
        <f t="shared" si="114"/>
        <v>784800</v>
      </c>
      <c r="AT232" s="45">
        <f t="shared" si="118"/>
        <v>15631172.859344672</v>
      </c>
      <c r="AU232" s="75"/>
    </row>
    <row r="233" spans="2:47" x14ac:dyDescent="0.3">
      <c r="B233" s="41">
        <f t="shared" si="119"/>
        <v>1015</v>
      </c>
      <c r="C233" s="8">
        <f t="shared" si="134"/>
        <v>10.15</v>
      </c>
      <c r="D233" s="73">
        <f t="shared" si="115"/>
        <v>13.575625</v>
      </c>
      <c r="E233" s="29">
        <f t="shared" si="137"/>
        <v>3361.9618571961246</v>
      </c>
      <c r="F233" s="29">
        <f t="shared" si="120"/>
        <v>16.561388459094445</v>
      </c>
      <c r="G233" s="29">
        <f t="shared" si="135"/>
        <v>22.150857064038817</v>
      </c>
      <c r="H233" s="17">
        <f t="shared" si="121"/>
        <v>4496.6239839998289</v>
      </c>
      <c r="I233" s="29">
        <f t="shared" si="122"/>
        <v>2.2250485660981263</v>
      </c>
      <c r="J233" s="29">
        <f t="shared" si="116"/>
        <v>20.847057720370078</v>
      </c>
      <c r="K233" s="39">
        <f t="shared" si="123"/>
        <v>1400</v>
      </c>
      <c r="L233" s="49">
        <f t="shared" si="106"/>
        <v>0</v>
      </c>
      <c r="M233" s="48">
        <f t="shared" si="107"/>
        <v>4.2266987561397071</v>
      </c>
      <c r="N233" s="51">
        <f t="shared" si="117"/>
        <v>11.930500609176601</v>
      </c>
      <c r="O233" s="54">
        <f t="shared" si="136"/>
        <v>6.9500000000000162</v>
      </c>
      <c r="P233" s="34">
        <f t="shared" si="124"/>
        <v>1.7671458676442586</v>
      </c>
      <c r="Q233" s="30">
        <f t="shared" si="125"/>
        <v>0</v>
      </c>
      <c r="R233" s="58">
        <f t="shared" si="126"/>
        <v>0</v>
      </c>
      <c r="S233" s="58">
        <f t="shared" si="127"/>
        <v>884.65349508418831</v>
      </c>
      <c r="T233" s="58">
        <f t="shared" si="108"/>
        <v>100</v>
      </c>
      <c r="U233" s="88" t="str">
        <f>IF(R233=0,"-",FORECAST($C$8,Инклинометрия!$B$2:$B$152,Инклинометрия!$A$2:$A$152))</f>
        <v>-</v>
      </c>
      <c r="V233" s="88" t="str">
        <f>IF(R233=0,"-",FORECAST($C$8-R233,Инклинометрия!$B$2:$B$152,Инклинометрия!$A$2:$A$152))</f>
        <v>-</v>
      </c>
      <c r="W233" s="88">
        <f>IF(R233&gt;0,FORECAST($C$8,Инклинометрия!$B$2:$B$152,Инклинометрия!$A$2:$A$152),IF(AB233=$C$8,"-",FORECAST($C$8-AB233,Инклинометрия!$B$2:$B$152,Инклинометрия!$A$2:$A$152)))</f>
        <v>840.42082032997882</v>
      </c>
      <c r="X233" s="88">
        <f>IF(S233=0,"-",FORECAST($C$8-(S233+AB233),Инклинометрия!$B$2:$B$152,Инклинометрия!$A$2:$A$152))</f>
        <v>0</v>
      </c>
      <c r="Y233" s="88">
        <f>FORECAST($C$8+T233,Инклинометрия!$B$2:$B$152,Инклинометрия!$A$2:$A$152)</f>
        <v>1425</v>
      </c>
      <c r="Z233" s="88">
        <f>IF(R233=0,FORECAST($C$6-T233,Инклинометрия!$B$2:$B$152,Инклинометрия!$A$2:$A$152),FORECAST($C$8,Инклинометрия!$B$2:$B$152,Инклинометрия!$A$2:$A$152))</f>
        <v>1330</v>
      </c>
      <c r="AA233" s="61">
        <f t="shared" si="109"/>
        <v>1400</v>
      </c>
      <c r="AB233" s="62">
        <f t="shared" si="128"/>
        <v>515.34650491581169</v>
      </c>
      <c r="AC233" s="62">
        <f t="shared" si="110"/>
        <v>0</v>
      </c>
      <c r="AD233" s="65">
        <f>IF(R233=0,FORECAST($C$8,Инклинометрия!$B$2:$B$152,Инклинометрия!$A$2:$A$152),V233)</f>
        <v>1330</v>
      </c>
      <c r="AE233" s="65">
        <f>FORECAST($C$8-(R233+AA233),Инклинометрия!$B$2:$B$152,Инклинометрия!$A$2:$A$152)</f>
        <v>0</v>
      </c>
      <c r="AF233" s="65">
        <f>IF(AB233=0,"-",FORECAST($C$8,Инклинометрия!$B$2:$B$152,Инклинометрия!$A$2:$A$152))</f>
        <v>1330</v>
      </c>
      <c r="AG233" s="65">
        <f>IF(AB233=0,"-",FORECAST($C$8-AB233,Инклинометрия!$B$2:$B$152,Инклинометрия!$A$2:$A$152))</f>
        <v>840.42082032997882</v>
      </c>
      <c r="AH233" s="65" t="str">
        <f>IF(AC233=0,"-",FORECAST($C$8+AC233,Инклинометрия!$B$2:$B$152,Инклинометрия!$A$2:$A$152))</f>
        <v>-</v>
      </c>
      <c r="AI233" s="89" t="str">
        <f>IF(AC233=0,"-",FORECAST($C$8,Инклинометрия!$B$2:$B$152,Инклинометрия!$A$2:$A$152))</f>
        <v>-</v>
      </c>
      <c r="AJ233" s="28"/>
      <c r="AK233" s="67">
        <f t="shared" si="129"/>
        <v>0</v>
      </c>
      <c r="AL233" s="28">
        <f t="shared" si="130"/>
        <v>0</v>
      </c>
      <c r="AM233" s="28">
        <f t="shared" si="131"/>
        <v>0.1</v>
      </c>
      <c r="AN233" s="26">
        <f t="shared" si="132"/>
        <v>0.1</v>
      </c>
      <c r="AO233" s="87">
        <f t="shared" si="133"/>
        <v>150970.46319139289</v>
      </c>
      <c r="AP233" s="87">
        <f t="shared" si="111"/>
        <v>49645.46319139289</v>
      </c>
      <c r="AQ233" s="66">
        <f t="shared" si="112"/>
        <v>14695380</v>
      </c>
      <c r="AR233" s="66">
        <f t="shared" si="113"/>
        <v>12352198.28757051</v>
      </c>
      <c r="AS233" s="66">
        <f t="shared" si="114"/>
        <v>784800</v>
      </c>
      <c r="AT233" s="45">
        <f t="shared" si="118"/>
        <v>15631150.463191394</v>
      </c>
      <c r="AU233" s="75"/>
    </row>
    <row r="234" spans="2:47" x14ac:dyDescent="0.3">
      <c r="B234" s="41">
        <f t="shared" si="119"/>
        <v>1020</v>
      </c>
      <c r="C234" s="8">
        <f t="shared" si="134"/>
        <v>10.200000000000001</v>
      </c>
      <c r="D234" s="73">
        <f t="shared" si="115"/>
        <v>13.642500000000002</v>
      </c>
      <c r="E234" s="29">
        <f t="shared" si="137"/>
        <v>3378.5232456552189</v>
      </c>
      <c r="F234" s="29">
        <f t="shared" si="120"/>
        <v>16.561388459094445</v>
      </c>
      <c r="G234" s="29">
        <f t="shared" si="135"/>
        <v>22.150857064038817</v>
      </c>
      <c r="H234" s="17">
        <f t="shared" si="121"/>
        <v>4518.7748410638678</v>
      </c>
      <c r="I234" s="29">
        <f t="shared" si="122"/>
        <v>2.2250485660981263</v>
      </c>
      <c r="J234" s="29">
        <f t="shared" si="116"/>
        <v>20.847057720370078</v>
      </c>
      <c r="K234" s="39">
        <f t="shared" si="123"/>
        <v>1400</v>
      </c>
      <c r="L234" s="49">
        <f t="shared" si="106"/>
        <v>0</v>
      </c>
      <c r="M234" s="48">
        <f t="shared" si="107"/>
        <v>4.2266987561397071</v>
      </c>
      <c r="N234" s="51">
        <f t="shared" si="117"/>
        <v>11.8805006091766</v>
      </c>
      <c r="O234" s="54">
        <f t="shared" si="136"/>
        <v>7.000000000000016</v>
      </c>
      <c r="P234" s="34">
        <f t="shared" si="124"/>
        <v>1.7671458676442586</v>
      </c>
      <c r="Q234" s="30">
        <f t="shared" si="125"/>
        <v>0</v>
      </c>
      <c r="R234" s="58">
        <f t="shared" si="126"/>
        <v>0</v>
      </c>
      <c r="S234" s="58">
        <f t="shared" si="127"/>
        <v>880.94596627184433</v>
      </c>
      <c r="T234" s="58">
        <f t="shared" si="108"/>
        <v>100</v>
      </c>
      <c r="U234" s="88" t="str">
        <f>IF(R234=0,"-",FORECAST($C$8,Инклинометрия!$B$2:$B$152,Инклинометрия!$A$2:$A$152))</f>
        <v>-</v>
      </c>
      <c r="V234" s="88" t="str">
        <f>IF(R234=0,"-",FORECAST($C$8-R234,Инклинометрия!$B$2:$B$152,Инклинометрия!$A$2:$A$152))</f>
        <v>-</v>
      </c>
      <c r="W234" s="88">
        <f>IF(R234&gt;0,FORECAST($C$8,Инклинометрия!$B$2:$B$152,Инклинометрия!$A$2:$A$152),IF(AB234=$C$8,"-",FORECAST($C$8-AB234,Инклинометрия!$B$2:$B$152,Инклинометрия!$A$2:$A$152)))</f>
        <v>836.89866795825208</v>
      </c>
      <c r="X234" s="88">
        <f>IF(S234=0,"-",FORECAST($C$8-(S234+AB234),Инклинометрия!$B$2:$B$152,Инклинометрия!$A$2:$A$152))</f>
        <v>0</v>
      </c>
      <c r="Y234" s="88">
        <f>FORECAST($C$8+T234,Инклинометрия!$B$2:$B$152,Инклинометрия!$A$2:$A$152)</f>
        <v>1425</v>
      </c>
      <c r="Z234" s="88">
        <f>IF(R234=0,FORECAST($C$6-T234,Инклинометрия!$B$2:$B$152,Инклинометрия!$A$2:$A$152),FORECAST($C$8,Инклинометрия!$B$2:$B$152,Инклинометрия!$A$2:$A$152))</f>
        <v>1330</v>
      </c>
      <c r="AA234" s="61">
        <f t="shared" si="109"/>
        <v>1400</v>
      </c>
      <c r="AB234" s="62">
        <f t="shared" si="128"/>
        <v>519.05403372815567</v>
      </c>
      <c r="AC234" s="62">
        <f t="shared" si="110"/>
        <v>0</v>
      </c>
      <c r="AD234" s="65">
        <f>IF(R234=0,FORECAST($C$8,Инклинометрия!$B$2:$B$152,Инклинометрия!$A$2:$A$152),V234)</f>
        <v>1330</v>
      </c>
      <c r="AE234" s="65">
        <f>FORECAST($C$8-(R234+AA234),Инклинометрия!$B$2:$B$152,Инклинометрия!$A$2:$A$152)</f>
        <v>0</v>
      </c>
      <c r="AF234" s="65">
        <f>IF(AB234=0,"-",FORECAST($C$8,Инклинометрия!$B$2:$B$152,Инклинометрия!$A$2:$A$152))</f>
        <v>1330</v>
      </c>
      <c r="AG234" s="65">
        <f>IF(AB234=0,"-",FORECAST($C$8-AB234,Инклинометрия!$B$2:$B$152,Инклинометрия!$A$2:$A$152))</f>
        <v>836.89866795825208</v>
      </c>
      <c r="AH234" s="65" t="str">
        <f>IF(AC234=0,"-",FORECAST($C$8+AC234,Инклинометрия!$B$2:$B$152,Инклинометрия!$A$2:$A$152))</f>
        <v>-</v>
      </c>
      <c r="AI234" s="89" t="str">
        <f>IF(AC234=0,"-",FORECAST($C$8,Инклинометрия!$B$2:$B$152,Инклинометрия!$A$2:$A$152))</f>
        <v>-</v>
      </c>
      <c r="AJ234" s="28"/>
      <c r="AK234" s="67">
        <f t="shared" si="129"/>
        <v>0</v>
      </c>
      <c r="AL234" s="28">
        <f t="shared" si="130"/>
        <v>0</v>
      </c>
      <c r="AM234" s="28">
        <f t="shared" si="131"/>
        <v>0.1</v>
      </c>
      <c r="AN234" s="26">
        <f t="shared" si="132"/>
        <v>0.1</v>
      </c>
      <c r="AO234" s="87">
        <f t="shared" si="133"/>
        <v>150948.06703811273</v>
      </c>
      <c r="AP234" s="87">
        <f t="shared" si="111"/>
        <v>49623.067038112713</v>
      </c>
      <c r="AQ234" s="66">
        <f t="shared" si="112"/>
        <v>14695380</v>
      </c>
      <c r="AR234" s="66">
        <f t="shared" si="113"/>
        <v>12362018.419135768</v>
      </c>
      <c r="AS234" s="66">
        <f t="shared" si="114"/>
        <v>784800</v>
      </c>
      <c r="AT234" s="45">
        <f t="shared" si="118"/>
        <v>15631128.067038113</v>
      </c>
      <c r="AU234" s="75"/>
    </row>
    <row r="235" spans="2:47" x14ac:dyDescent="0.3">
      <c r="B235" s="41">
        <f t="shared" si="119"/>
        <v>1025</v>
      </c>
      <c r="C235" s="8">
        <f t="shared" si="134"/>
        <v>10.25</v>
      </c>
      <c r="D235" s="73">
        <f t="shared" si="115"/>
        <v>13.709375</v>
      </c>
      <c r="E235" s="29">
        <f t="shared" si="137"/>
        <v>3395.0846341143128</v>
      </c>
      <c r="F235" s="29">
        <f t="shared" si="120"/>
        <v>16.561388459093855</v>
      </c>
      <c r="G235" s="29">
        <f t="shared" si="135"/>
        <v>22.150857064038032</v>
      </c>
      <c r="H235" s="17">
        <f t="shared" si="121"/>
        <v>4540.9256981279059</v>
      </c>
      <c r="I235" s="29">
        <f t="shared" si="122"/>
        <v>2.2250485660981263</v>
      </c>
      <c r="J235" s="29">
        <f t="shared" si="116"/>
        <v>20.847057720369708</v>
      </c>
      <c r="K235" s="39">
        <f t="shared" si="123"/>
        <v>1400</v>
      </c>
      <c r="L235" s="49">
        <f t="shared" si="106"/>
        <v>0</v>
      </c>
      <c r="M235" s="48">
        <f t="shared" si="107"/>
        <v>4.2266987561397071</v>
      </c>
      <c r="N235" s="51">
        <f t="shared" si="117"/>
        <v>11.830500609176601</v>
      </c>
      <c r="O235" s="54">
        <f t="shared" si="136"/>
        <v>7.0500000000000167</v>
      </c>
      <c r="P235" s="34">
        <f t="shared" si="124"/>
        <v>1.7671458676442586</v>
      </c>
      <c r="Q235" s="30">
        <f t="shared" si="125"/>
        <v>0</v>
      </c>
      <c r="R235" s="58">
        <f t="shared" si="126"/>
        <v>0</v>
      </c>
      <c r="S235" s="58">
        <f t="shared" si="127"/>
        <v>877.23843745950035</v>
      </c>
      <c r="T235" s="58">
        <f t="shared" si="108"/>
        <v>100</v>
      </c>
      <c r="U235" s="88" t="str">
        <f>IF(R235=0,"-",FORECAST($C$8,Инклинометрия!$B$2:$B$152,Инклинометрия!$A$2:$A$152))</f>
        <v>-</v>
      </c>
      <c r="V235" s="88" t="str">
        <f>IF(R235=0,"-",FORECAST($C$8-R235,Инклинометрия!$B$2:$B$152,Инклинометрия!$A$2:$A$152))</f>
        <v>-</v>
      </c>
      <c r="W235" s="88">
        <f>IF(R235&gt;0,FORECAST($C$8,Инклинометрия!$B$2:$B$152,Инклинометрия!$A$2:$A$152),IF(AB235=$C$8,"-",FORECAST($C$8-AB235,Инклинометрия!$B$2:$B$152,Инклинометрия!$A$2:$A$152)))</f>
        <v>833.37651558652533</v>
      </c>
      <c r="X235" s="88">
        <f>IF(S235=0,"-",FORECAST($C$8-(S235+AB235),Инклинометрия!$B$2:$B$152,Инклинометрия!$A$2:$A$152))</f>
        <v>0</v>
      </c>
      <c r="Y235" s="88">
        <f>FORECAST($C$8+T235,Инклинометрия!$B$2:$B$152,Инклинометрия!$A$2:$A$152)</f>
        <v>1425</v>
      </c>
      <c r="Z235" s="88">
        <f>IF(R235=0,FORECAST($C$6-T235,Инклинометрия!$B$2:$B$152,Инклинометрия!$A$2:$A$152),FORECAST($C$8,Инклинометрия!$B$2:$B$152,Инклинометрия!$A$2:$A$152))</f>
        <v>1330</v>
      </c>
      <c r="AA235" s="61">
        <f t="shared" si="109"/>
        <v>1400</v>
      </c>
      <c r="AB235" s="62">
        <f t="shared" si="128"/>
        <v>522.76156254049965</v>
      </c>
      <c r="AC235" s="62">
        <f t="shared" si="110"/>
        <v>0</v>
      </c>
      <c r="AD235" s="65">
        <f>IF(R235=0,FORECAST($C$8,Инклинометрия!$B$2:$B$152,Инклинометрия!$A$2:$A$152),V235)</f>
        <v>1330</v>
      </c>
      <c r="AE235" s="65">
        <f>FORECAST($C$8-(R235+AA235),Инклинометрия!$B$2:$B$152,Инклинометрия!$A$2:$A$152)</f>
        <v>0</v>
      </c>
      <c r="AF235" s="65">
        <f>IF(AB235=0,"-",FORECAST($C$8,Инклинометрия!$B$2:$B$152,Инклинометрия!$A$2:$A$152))</f>
        <v>1330</v>
      </c>
      <c r="AG235" s="65">
        <f>IF(AB235=0,"-",FORECAST($C$8-AB235,Инклинометрия!$B$2:$B$152,Инклинометрия!$A$2:$A$152))</f>
        <v>833.37651558652533</v>
      </c>
      <c r="AH235" s="65" t="str">
        <f>IF(AC235=0,"-",FORECAST($C$8+AC235,Инклинометрия!$B$2:$B$152,Инклинометрия!$A$2:$A$152))</f>
        <v>-</v>
      </c>
      <c r="AI235" s="89" t="str">
        <f>IF(AC235=0,"-",FORECAST($C$8,Инклинометрия!$B$2:$B$152,Инклинометрия!$A$2:$A$152))</f>
        <v>-</v>
      </c>
      <c r="AJ235" s="28"/>
      <c r="AK235" s="67">
        <f t="shared" si="129"/>
        <v>0</v>
      </c>
      <c r="AL235" s="28">
        <f t="shared" si="130"/>
        <v>0</v>
      </c>
      <c r="AM235" s="28">
        <f t="shared" si="131"/>
        <v>0.1</v>
      </c>
      <c r="AN235" s="26">
        <f t="shared" si="132"/>
        <v>0.1</v>
      </c>
      <c r="AO235" s="87">
        <f t="shared" si="133"/>
        <v>150925.67088483254</v>
      </c>
      <c r="AP235" s="87">
        <f t="shared" si="111"/>
        <v>49600.670884832536</v>
      </c>
      <c r="AQ235" s="66">
        <f t="shared" si="112"/>
        <v>14695380</v>
      </c>
      <c r="AR235" s="66">
        <f t="shared" si="113"/>
        <v>12371838.550701022</v>
      </c>
      <c r="AS235" s="66">
        <f t="shared" si="114"/>
        <v>784800</v>
      </c>
      <c r="AT235" s="45">
        <f t="shared" si="118"/>
        <v>15631105.670884833</v>
      </c>
      <c r="AU235" s="75"/>
    </row>
    <row r="236" spans="2:47" x14ac:dyDescent="0.3">
      <c r="B236" s="41">
        <f t="shared" si="119"/>
        <v>1030</v>
      </c>
      <c r="C236" s="8">
        <f t="shared" si="134"/>
        <v>10.3</v>
      </c>
      <c r="D236" s="73">
        <f t="shared" si="115"/>
        <v>13.776249999999999</v>
      </c>
      <c r="E236" s="29">
        <f t="shared" si="137"/>
        <v>3411.6460225734077</v>
      </c>
      <c r="F236" s="29">
        <f t="shared" si="120"/>
        <v>16.561388459094445</v>
      </c>
      <c r="G236" s="29">
        <f t="shared" si="135"/>
        <v>22.150857064038817</v>
      </c>
      <c r="H236" s="17">
        <f t="shared" si="121"/>
        <v>4563.0765551919449</v>
      </c>
      <c r="I236" s="29">
        <f t="shared" si="122"/>
        <v>2.2250485660981263</v>
      </c>
      <c r="J236" s="29">
        <f t="shared" si="116"/>
        <v>20.847057720370078</v>
      </c>
      <c r="K236" s="39">
        <f t="shared" si="123"/>
        <v>1400</v>
      </c>
      <c r="L236" s="49">
        <f t="shared" si="106"/>
        <v>0</v>
      </c>
      <c r="M236" s="48">
        <f t="shared" si="107"/>
        <v>4.2266987561397071</v>
      </c>
      <c r="N236" s="51">
        <f t="shared" si="117"/>
        <v>11.780500609176599</v>
      </c>
      <c r="O236" s="54">
        <f t="shared" si="136"/>
        <v>7.1000000000000165</v>
      </c>
      <c r="P236" s="34">
        <f t="shared" si="124"/>
        <v>1.7671458676442586</v>
      </c>
      <c r="Q236" s="30">
        <f t="shared" si="125"/>
        <v>0</v>
      </c>
      <c r="R236" s="58">
        <f t="shared" si="126"/>
        <v>0</v>
      </c>
      <c r="S236" s="58">
        <f t="shared" si="127"/>
        <v>873.53090864715637</v>
      </c>
      <c r="T236" s="58">
        <f t="shared" si="108"/>
        <v>100</v>
      </c>
      <c r="U236" s="88" t="str">
        <f>IF(R236=0,"-",FORECAST($C$8,Инклинометрия!$B$2:$B$152,Инклинометрия!$A$2:$A$152))</f>
        <v>-</v>
      </c>
      <c r="V236" s="88" t="str">
        <f>IF(R236=0,"-",FORECAST($C$8-R236,Инклинометрия!$B$2:$B$152,Инклинометрия!$A$2:$A$152))</f>
        <v>-</v>
      </c>
      <c r="W236" s="88">
        <f>IF(R236&gt;0,FORECAST($C$8,Инклинометрия!$B$2:$B$152,Инклинометрия!$A$2:$A$152),IF(AB236=$C$8,"-",FORECAST($C$8-AB236,Инклинометрия!$B$2:$B$152,Инклинометрия!$A$2:$A$152)))</f>
        <v>829.85436321479847</v>
      </c>
      <c r="X236" s="88">
        <f>IF(S236=0,"-",FORECAST($C$8-(S236+AB236),Инклинометрия!$B$2:$B$152,Инклинометрия!$A$2:$A$152))</f>
        <v>0</v>
      </c>
      <c r="Y236" s="88">
        <f>FORECAST($C$8+T236,Инклинометрия!$B$2:$B$152,Инклинометрия!$A$2:$A$152)</f>
        <v>1425</v>
      </c>
      <c r="Z236" s="88">
        <f>IF(R236=0,FORECAST($C$6-T236,Инклинометрия!$B$2:$B$152,Инклинометрия!$A$2:$A$152),FORECAST($C$8,Инклинометрия!$B$2:$B$152,Инклинометрия!$A$2:$A$152))</f>
        <v>1330</v>
      </c>
      <c r="AA236" s="61">
        <f t="shared" si="109"/>
        <v>1400</v>
      </c>
      <c r="AB236" s="62">
        <f t="shared" si="128"/>
        <v>526.46909135284363</v>
      </c>
      <c r="AC236" s="62">
        <f t="shared" si="110"/>
        <v>0</v>
      </c>
      <c r="AD236" s="65">
        <f>IF(R236=0,FORECAST($C$8,Инклинометрия!$B$2:$B$152,Инклинометрия!$A$2:$A$152),V236)</f>
        <v>1330</v>
      </c>
      <c r="AE236" s="65">
        <f>FORECAST($C$8-(R236+AA236),Инклинометрия!$B$2:$B$152,Инклинометрия!$A$2:$A$152)</f>
        <v>0</v>
      </c>
      <c r="AF236" s="65">
        <f>IF(AB236=0,"-",FORECAST($C$8,Инклинометрия!$B$2:$B$152,Инклинометрия!$A$2:$A$152))</f>
        <v>1330</v>
      </c>
      <c r="AG236" s="65">
        <f>IF(AB236=0,"-",FORECAST($C$8-AB236,Инклинометрия!$B$2:$B$152,Инклинометрия!$A$2:$A$152))</f>
        <v>829.85436321479847</v>
      </c>
      <c r="AH236" s="65" t="str">
        <f>IF(AC236=0,"-",FORECAST($C$8+AC236,Инклинометрия!$B$2:$B$152,Инклинометрия!$A$2:$A$152))</f>
        <v>-</v>
      </c>
      <c r="AI236" s="89" t="str">
        <f>IF(AC236=0,"-",FORECAST($C$8,Инклинометрия!$B$2:$B$152,Инклинометрия!$A$2:$A$152))</f>
        <v>-</v>
      </c>
      <c r="AJ236" s="28"/>
      <c r="AK236" s="67">
        <f t="shared" si="129"/>
        <v>0</v>
      </c>
      <c r="AL236" s="28">
        <f t="shared" si="130"/>
        <v>0</v>
      </c>
      <c r="AM236" s="28">
        <f t="shared" si="131"/>
        <v>0.1</v>
      </c>
      <c r="AN236" s="26">
        <f t="shared" si="132"/>
        <v>0.1</v>
      </c>
      <c r="AO236" s="87">
        <f t="shared" si="133"/>
        <v>150903.27473155234</v>
      </c>
      <c r="AP236" s="87">
        <f t="shared" si="111"/>
        <v>49578.274731552359</v>
      </c>
      <c r="AQ236" s="66">
        <f t="shared" si="112"/>
        <v>14695380</v>
      </c>
      <c r="AR236" s="66">
        <f t="shared" si="113"/>
        <v>12381658.68226628</v>
      </c>
      <c r="AS236" s="66">
        <f t="shared" si="114"/>
        <v>784800</v>
      </c>
      <c r="AT236" s="45">
        <f t="shared" si="118"/>
        <v>15631083.274731552</v>
      </c>
      <c r="AU236" s="75"/>
    </row>
    <row r="237" spans="2:47" x14ac:dyDescent="0.3">
      <c r="B237" s="41">
        <f t="shared" si="119"/>
        <v>1035</v>
      </c>
      <c r="C237" s="8">
        <f t="shared" si="134"/>
        <v>10.35</v>
      </c>
      <c r="D237" s="73">
        <f t="shared" si="115"/>
        <v>13.843125000000001</v>
      </c>
      <c r="E237" s="29">
        <f t="shared" si="137"/>
        <v>3428.2074110325016</v>
      </c>
      <c r="F237" s="29">
        <f t="shared" si="120"/>
        <v>16.561388459093855</v>
      </c>
      <c r="G237" s="29">
        <f t="shared" si="135"/>
        <v>22.150857064038032</v>
      </c>
      <c r="H237" s="17">
        <f t="shared" si="121"/>
        <v>4585.2274122559829</v>
      </c>
      <c r="I237" s="29">
        <f t="shared" si="122"/>
        <v>2.2250485660981263</v>
      </c>
      <c r="J237" s="29">
        <f t="shared" si="116"/>
        <v>20.847057720369708</v>
      </c>
      <c r="K237" s="39">
        <f t="shared" si="123"/>
        <v>1400</v>
      </c>
      <c r="L237" s="49">
        <f t="shared" si="106"/>
        <v>0</v>
      </c>
      <c r="M237" s="48">
        <f t="shared" si="107"/>
        <v>4.2266987561397071</v>
      </c>
      <c r="N237" s="51">
        <f t="shared" si="117"/>
        <v>11.730500609176598</v>
      </c>
      <c r="O237" s="54">
        <f t="shared" si="136"/>
        <v>7.1500000000000172</v>
      </c>
      <c r="P237" s="34">
        <f t="shared" si="124"/>
        <v>1.7671458676442586</v>
      </c>
      <c r="Q237" s="30">
        <f t="shared" si="125"/>
        <v>0</v>
      </c>
      <c r="R237" s="58">
        <f t="shared" si="126"/>
        <v>0</v>
      </c>
      <c r="S237" s="58">
        <f t="shared" si="127"/>
        <v>869.82337983481239</v>
      </c>
      <c r="T237" s="58">
        <f t="shared" si="108"/>
        <v>100</v>
      </c>
      <c r="U237" s="88" t="str">
        <f>IF(R237=0,"-",FORECAST($C$8,Инклинометрия!$B$2:$B$152,Инклинометрия!$A$2:$A$152))</f>
        <v>-</v>
      </c>
      <c r="V237" s="88" t="str">
        <f>IF(R237=0,"-",FORECAST($C$8-R237,Инклинометрия!$B$2:$B$152,Инклинометрия!$A$2:$A$152))</f>
        <v>-</v>
      </c>
      <c r="W237" s="88">
        <f>IF(R237&gt;0,FORECAST($C$8,Инклинометрия!$B$2:$B$152,Инклинометрия!$A$2:$A$152),IF(AB237=$C$8,"-",FORECAST($C$8-AB237,Инклинометрия!$B$2:$B$152,Инклинометрия!$A$2:$A$152)))</f>
        <v>826.33221084307172</v>
      </c>
      <c r="X237" s="88">
        <f>IF(S237=0,"-",FORECAST($C$8-(S237+AB237),Инклинометрия!$B$2:$B$152,Инклинометрия!$A$2:$A$152))</f>
        <v>0</v>
      </c>
      <c r="Y237" s="88">
        <f>FORECAST($C$8+T237,Инклинометрия!$B$2:$B$152,Инклинометрия!$A$2:$A$152)</f>
        <v>1425</v>
      </c>
      <c r="Z237" s="88">
        <f>IF(R237=0,FORECAST($C$6-T237,Инклинометрия!$B$2:$B$152,Инклинометрия!$A$2:$A$152),FORECAST($C$8,Инклинометрия!$B$2:$B$152,Инклинометрия!$A$2:$A$152))</f>
        <v>1330</v>
      </c>
      <c r="AA237" s="61">
        <f t="shared" si="109"/>
        <v>1400</v>
      </c>
      <c r="AB237" s="62">
        <f t="shared" si="128"/>
        <v>530.17662016518761</v>
      </c>
      <c r="AC237" s="62">
        <f t="shared" si="110"/>
        <v>0</v>
      </c>
      <c r="AD237" s="65">
        <f>IF(R237=0,FORECAST($C$8,Инклинометрия!$B$2:$B$152,Инклинометрия!$A$2:$A$152),V237)</f>
        <v>1330</v>
      </c>
      <c r="AE237" s="65">
        <f>FORECAST($C$8-(R237+AA237),Инклинометрия!$B$2:$B$152,Инклинометрия!$A$2:$A$152)</f>
        <v>0</v>
      </c>
      <c r="AF237" s="65">
        <f>IF(AB237=0,"-",FORECAST($C$8,Инклинометрия!$B$2:$B$152,Инклинометрия!$A$2:$A$152))</f>
        <v>1330</v>
      </c>
      <c r="AG237" s="65">
        <f>IF(AB237=0,"-",FORECAST($C$8-AB237,Инклинометрия!$B$2:$B$152,Инклинометрия!$A$2:$A$152))</f>
        <v>826.33221084307172</v>
      </c>
      <c r="AH237" s="65" t="str">
        <f>IF(AC237=0,"-",FORECAST($C$8+AC237,Инклинометрия!$B$2:$B$152,Инклинометрия!$A$2:$A$152))</f>
        <v>-</v>
      </c>
      <c r="AI237" s="89" t="str">
        <f>IF(AC237=0,"-",FORECAST($C$8,Инклинометрия!$B$2:$B$152,Инклинометрия!$A$2:$A$152))</f>
        <v>-</v>
      </c>
      <c r="AJ237" s="28"/>
      <c r="AK237" s="67">
        <f t="shared" si="129"/>
        <v>0</v>
      </c>
      <c r="AL237" s="28">
        <f t="shared" si="130"/>
        <v>0</v>
      </c>
      <c r="AM237" s="28">
        <f t="shared" si="131"/>
        <v>0.1</v>
      </c>
      <c r="AN237" s="26">
        <f t="shared" si="132"/>
        <v>0.1</v>
      </c>
      <c r="AO237" s="87">
        <f t="shared" si="133"/>
        <v>150880.87857827218</v>
      </c>
      <c r="AP237" s="87">
        <f t="shared" si="111"/>
        <v>49555.878578272182</v>
      </c>
      <c r="AQ237" s="66">
        <f t="shared" si="112"/>
        <v>14695380</v>
      </c>
      <c r="AR237" s="66">
        <f t="shared" si="113"/>
        <v>12391478.813831534</v>
      </c>
      <c r="AS237" s="66">
        <f t="shared" si="114"/>
        <v>784800</v>
      </c>
      <c r="AT237" s="45">
        <f t="shared" si="118"/>
        <v>15631060.878578272</v>
      </c>
      <c r="AU237" s="75"/>
    </row>
    <row r="238" spans="2:47" x14ac:dyDescent="0.3">
      <c r="B238" s="41">
        <f t="shared" si="119"/>
        <v>1040</v>
      </c>
      <c r="C238" s="8">
        <f t="shared" si="134"/>
        <v>10.4</v>
      </c>
      <c r="D238" s="73">
        <f t="shared" si="115"/>
        <v>13.91</v>
      </c>
      <c r="E238" s="29">
        <f t="shared" si="137"/>
        <v>3444.7687994915959</v>
      </c>
      <c r="F238" s="29">
        <f t="shared" si="120"/>
        <v>16.561388459094445</v>
      </c>
      <c r="G238" s="29">
        <f t="shared" si="135"/>
        <v>22.150857064038817</v>
      </c>
      <c r="H238" s="17">
        <f t="shared" si="121"/>
        <v>4607.3782693200219</v>
      </c>
      <c r="I238" s="29">
        <f t="shared" si="122"/>
        <v>2.2250485660981263</v>
      </c>
      <c r="J238" s="29">
        <f t="shared" si="116"/>
        <v>20.847057720370078</v>
      </c>
      <c r="K238" s="39">
        <f t="shared" si="123"/>
        <v>1400</v>
      </c>
      <c r="L238" s="49">
        <f t="shared" si="106"/>
        <v>0</v>
      </c>
      <c r="M238" s="48">
        <f t="shared" si="107"/>
        <v>4.2266987561397071</v>
      </c>
      <c r="N238" s="51">
        <f t="shared" si="117"/>
        <v>11.680500609176599</v>
      </c>
      <c r="O238" s="54">
        <f t="shared" si="136"/>
        <v>7.2000000000000171</v>
      </c>
      <c r="P238" s="34">
        <f t="shared" si="124"/>
        <v>1.7671458676442586</v>
      </c>
      <c r="Q238" s="30">
        <f t="shared" si="125"/>
        <v>0</v>
      </c>
      <c r="R238" s="58">
        <f t="shared" si="126"/>
        <v>0</v>
      </c>
      <c r="S238" s="58">
        <f t="shared" si="127"/>
        <v>866.11585102246841</v>
      </c>
      <c r="T238" s="58">
        <f t="shared" si="108"/>
        <v>100</v>
      </c>
      <c r="U238" s="88" t="str">
        <f>IF(R238=0,"-",FORECAST($C$8,Инклинометрия!$B$2:$B$152,Инклинометрия!$A$2:$A$152))</f>
        <v>-</v>
      </c>
      <c r="V238" s="88" t="str">
        <f>IF(R238=0,"-",FORECAST($C$8-R238,Инклинометрия!$B$2:$B$152,Инклинометрия!$A$2:$A$152))</f>
        <v>-</v>
      </c>
      <c r="W238" s="88">
        <f>IF(R238&gt;0,FORECAST($C$8,Инклинометрия!$B$2:$B$152,Инклинометрия!$A$2:$A$152),IF(AB238=$C$8,"-",FORECAST($C$8-AB238,Инклинометрия!$B$2:$B$152,Инклинометрия!$A$2:$A$152)))</f>
        <v>822.81005847134497</v>
      </c>
      <c r="X238" s="88">
        <f>IF(S238=0,"-",FORECAST($C$8-(S238+AB238),Инклинометрия!$B$2:$B$152,Инклинометрия!$A$2:$A$152))</f>
        <v>0</v>
      </c>
      <c r="Y238" s="88">
        <f>FORECAST($C$8+T238,Инклинометрия!$B$2:$B$152,Инклинометрия!$A$2:$A$152)</f>
        <v>1425</v>
      </c>
      <c r="Z238" s="88">
        <f>IF(R238=0,FORECAST($C$6-T238,Инклинометрия!$B$2:$B$152,Инклинометрия!$A$2:$A$152),FORECAST($C$8,Инклинометрия!$B$2:$B$152,Инклинометрия!$A$2:$A$152))</f>
        <v>1330</v>
      </c>
      <c r="AA238" s="61">
        <f t="shared" si="109"/>
        <v>1400</v>
      </c>
      <c r="AB238" s="62">
        <f t="shared" si="128"/>
        <v>533.88414897753159</v>
      </c>
      <c r="AC238" s="62">
        <f t="shared" si="110"/>
        <v>0</v>
      </c>
      <c r="AD238" s="65">
        <f>IF(R238=0,FORECAST($C$8,Инклинометрия!$B$2:$B$152,Инклинометрия!$A$2:$A$152),V238)</f>
        <v>1330</v>
      </c>
      <c r="AE238" s="65">
        <f>FORECAST($C$8-(R238+AA238),Инклинометрия!$B$2:$B$152,Инклинометрия!$A$2:$A$152)</f>
        <v>0</v>
      </c>
      <c r="AF238" s="65">
        <f>IF(AB238=0,"-",FORECAST($C$8,Инклинометрия!$B$2:$B$152,Инклинометрия!$A$2:$A$152))</f>
        <v>1330</v>
      </c>
      <c r="AG238" s="65">
        <f>IF(AB238=0,"-",FORECAST($C$8-AB238,Инклинометрия!$B$2:$B$152,Инклинометрия!$A$2:$A$152))</f>
        <v>822.81005847134497</v>
      </c>
      <c r="AH238" s="65" t="str">
        <f>IF(AC238=0,"-",FORECAST($C$8+AC238,Инклинометрия!$B$2:$B$152,Инклинометрия!$A$2:$A$152))</f>
        <v>-</v>
      </c>
      <c r="AI238" s="89" t="str">
        <f>IF(AC238=0,"-",FORECAST($C$8,Инклинометрия!$B$2:$B$152,Инклинометрия!$A$2:$A$152))</f>
        <v>-</v>
      </c>
      <c r="AJ238" s="28"/>
      <c r="AK238" s="67">
        <f t="shared" si="129"/>
        <v>0</v>
      </c>
      <c r="AL238" s="28">
        <f t="shared" si="130"/>
        <v>0</v>
      </c>
      <c r="AM238" s="28">
        <f t="shared" si="131"/>
        <v>0.1</v>
      </c>
      <c r="AN238" s="26">
        <f t="shared" si="132"/>
        <v>0.1</v>
      </c>
      <c r="AO238" s="87">
        <f t="shared" si="133"/>
        <v>150858.48242499202</v>
      </c>
      <c r="AP238" s="87">
        <f t="shared" si="111"/>
        <v>49533.482424992006</v>
      </c>
      <c r="AQ238" s="66">
        <f t="shared" si="112"/>
        <v>14695380</v>
      </c>
      <c r="AR238" s="66">
        <f t="shared" si="113"/>
        <v>12401298.945396788</v>
      </c>
      <c r="AS238" s="66">
        <f t="shared" si="114"/>
        <v>784800</v>
      </c>
      <c r="AT238" s="45">
        <f t="shared" si="118"/>
        <v>15631038.482424991</v>
      </c>
      <c r="AU238" s="75"/>
    </row>
    <row r="239" spans="2:47" x14ac:dyDescent="0.3">
      <c r="B239" s="41">
        <f t="shared" si="119"/>
        <v>1045</v>
      </c>
      <c r="C239" s="8">
        <f t="shared" si="134"/>
        <v>10.450000000000001</v>
      </c>
      <c r="D239" s="73">
        <f t="shared" si="115"/>
        <v>13.976875000000001</v>
      </c>
      <c r="E239" s="29">
        <f t="shared" si="137"/>
        <v>3461.3301879506903</v>
      </c>
      <c r="F239" s="29">
        <f t="shared" si="120"/>
        <v>16.561388459094445</v>
      </c>
      <c r="G239" s="29">
        <f t="shared" si="135"/>
        <v>22.150857064038817</v>
      </c>
      <c r="H239" s="17">
        <f t="shared" si="121"/>
        <v>4629.5291263840609</v>
      </c>
      <c r="I239" s="29">
        <f t="shared" si="122"/>
        <v>2.2250485660981263</v>
      </c>
      <c r="J239" s="29">
        <f t="shared" si="116"/>
        <v>20.847057720370078</v>
      </c>
      <c r="K239" s="39">
        <f t="shared" si="123"/>
        <v>1400</v>
      </c>
      <c r="L239" s="49">
        <f t="shared" si="106"/>
        <v>0</v>
      </c>
      <c r="M239" s="48">
        <f t="shared" si="107"/>
        <v>4.2266987561397071</v>
      </c>
      <c r="N239" s="51">
        <f t="shared" si="117"/>
        <v>11.630500609176599</v>
      </c>
      <c r="O239" s="54">
        <f t="shared" si="136"/>
        <v>7.2500000000000178</v>
      </c>
      <c r="P239" s="34">
        <f t="shared" si="124"/>
        <v>1.7671458676442586</v>
      </c>
      <c r="Q239" s="30">
        <f t="shared" si="125"/>
        <v>0</v>
      </c>
      <c r="R239" s="58">
        <f t="shared" si="126"/>
        <v>0</v>
      </c>
      <c r="S239" s="58">
        <f t="shared" si="127"/>
        <v>862.40832221012442</v>
      </c>
      <c r="T239" s="58">
        <f t="shared" si="108"/>
        <v>100</v>
      </c>
      <c r="U239" s="88" t="str">
        <f>IF(R239=0,"-",FORECAST($C$8,Инклинометрия!$B$2:$B$152,Инклинометрия!$A$2:$A$152))</f>
        <v>-</v>
      </c>
      <c r="V239" s="88" t="str">
        <f>IF(R239=0,"-",FORECAST($C$8-R239,Инклинометрия!$B$2:$B$152,Инклинометрия!$A$2:$A$152))</f>
        <v>-</v>
      </c>
      <c r="W239" s="88">
        <f>IF(R239&gt;0,FORECAST($C$8,Инклинометрия!$B$2:$B$152,Инклинометрия!$A$2:$A$152),IF(AB239=$C$8,"-",FORECAST($C$8-AB239,Инклинометрия!$B$2:$B$152,Инклинометрия!$A$2:$A$152)))</f>
        <v>819.28790609961811</v>
      </c>
      <c r="X239" s="88">
        <f>IF(S239=0,"-",FORECAST($C$8-(S239+AB239),Инклинометрия!$B$2:$B$152,Инклинометрия!$A$2:$A$152))</f>
        <v>0</v>
      </c>
      <c r="Y239" s="88">
        <f>FORECAST($C$8+T239,Инклинометрия!$B$2:$B$152,Инклинометрия!$A$2:$A$152)</f>
        <v>1425</v>
      </c>
      <c r="Z239" s="88">
        <f>IF(R239=0,FORECAST($C$6-T239,Инклинометрия!$B$2:$B$152,Инклинометрия!$A$2:$A$152),FORECAST($C$8,Инклинометрия!$B$2:$B$152,Инклинометрия!$A$2:$A$152))</f>
        <v>1330</v>
      </c>
      <c r="AA239" s="61">
        <f t="shared" si="109"/>
        <v>1400</v>
      </c>
      <c r="AB239" s="62">
        <f t="shared" si="128"/>
        <v>537.59167778987558</v>
      </c>
      <c r="AC239" s="62">
        <f t="shared" si="110"/>
        <v>0</v>
      </c>
      <c r="AD239" s="65">
        <f>IF(R239=0,FORECAST($C$8,Инклинометрия!$B$2:$B$152,Инклинометрия!$A$2:$A$152),V239)</f>
        <v>1330</v>
      </c>
      <c r="AE239" s="65">
        <f>FORECAST($C$8-(R239+AA239),Инклинометрия!$B$2:$B$152,Инклинометрия!$A$2:$A$152)</f>
        <v>0</v>
      </c>
      <c r="AF239" s="65">
        <f>IF(AB239=0,"-",FORECAST($C$8,Инклинометрия!$B$2:$B$152,Инклинометрия!$A$2:$A$152))</f>
        <v>1330</v>
      </c>
      <c r="AG239" s="65">
        <f>IF(AB239=0,"-",FORECAST($C$8-AB239,Инклинометрия!$B$2:$B$152,Инклинометрия!$A$2:$A$152))</f>
        <v>819.28790609961811</v>
      </c>
      <c r="AH239" s="65" t="str">
        <f>IF(AC239=0,"-",FORECAST($C$8+AC239,Инклинометрия!$B$2:$B$152,Инклинометрия!$A$2:$A$152))</f>
        <v>-</v>
      </c>
      <c r="AI239" s="89" t="str">
        <f>IF(AC239=0,"-",FORECAST($C$8,Инклинометрия!$B$2:$B$152,Инклинометрия!$A$2:$A$152))</f>
        <v>-</v>
      </c>
      <c r="AJ239" s="28"/>
      <c r="AK239" s="67">
        <f t="shared" si="129"/>
        <v>0</v>
      </c>
      <c r="AL239" s="28">
        <f t="shared" si="130"/>
        <v>0</v>
      </c>
      <c r="AM239" s="28">
        <f t="shared" si="131"/>
        <v>0.1</v>
      </c>
      <c r="AN239" s="26">
        <f t="shared" si="132"/>
        <v>0.1</v>
      </c>
      <c r="AO239" s="87">
        <f t="shared" si="133"/>
        <v>150836.08627171183</v>
      </c>
      <c r="AP239" s="87">
        <f t="shared" si="111"/>
        <v>49511.086271711829</v>
      </c>
      <c r="AQ239" s="66">
        <f t="shared" si="112"/>
        <v>14695380</v>
      </c>
      <c r="AR239" s="66">
        <f t="shared" si="113"/>
        <v>12411119.076962044</v>
      </c>
      <c r="AS239" s="66">
        <f t="shared" si="114"/>
        <v>784800</v>
      </c>
      <c r="AT239" s="45">
        <f t="shared" si="118"/>
        <v>15631016.086271713</v>
      </c>
      <c r="AU239" s="75"/>
    </row>
    <row r="240" spans="2:47" x14ac:dyDescent="0.3">
      <c r="B240" s="41">
        <f t="shared" si="119"/>
        <v>1050</v>
      </c>
      <c r="C240" s="8">
        <f t="shared" si="134"/>
        <v>10.5</v>
      </c>
      <c r="D240" s="73">
        <f t="shared" si="115"/>
        <v>14.043749999999999</v>
      </c>
      <c r="E240" s="29">
        <f t="shared" si="137"/>
        <v>3477.8915764097842</v>
      </c>
      <c r="F240" s="29">
        <f t="shared" si="120"/>
        <v>16.561388459093855</v>
      </c>
      <c r="G240" s="29">
        <f t="shared" si="135"/>
        <v>22.150857064038032</v>
      </c>
      <c r="H240" s="17">
        <f t="shared" si="121"/>
        <v>4651.6799834480989</v>
      </c>
      <c r="I240" s="29">
        <f t="shared" si="122"/>
        <v>2.2250485660981263</v>
      </c>
      <c r="J240" s="29">
        <f t="shared" si="116"/>
        <v>20.847057720369708</v>
      </c>
      <c r="K240" s="39">
        <f t="shared" si="123"/>
        <v>1400</v>
      </c>
      <c r="L240" s="49">
        <f t="shared" si="106"/>
        <v>0</v>
      </c>
      <c r="M240" s="48">
        <f t="shared" si="107"/>
        <v>4.2266987561397071</v>
      </c>
      <c r="N240" s="51">
        <f t="shared" si="117"/>
        <v>11.580500609176598</v>
      </c>
      <c r="O240" s="54">
        <f t="shared" si="136"/>
        <v>7.3000000000000176</v>
      </c>
      <c r="P240" s="34">
        <f t="shared" si="124"/>
        <v>1.7671458676442586</v>
      </c>
      <c r="Q240" s="30">
        <f t="shared" si="125"/>
        <v>0</v>
      </c>
      <c r="R240" s="58">
        <f t="shared" si="126"/>
        <v>0</v>
      </c>
      <c r="S240" s="58">
        <f t="shared" si="127"/>
        <v>858.70079339778044</v>
      </c>
      <c r="T240" s="58">
        <f t="shared" si="108"/>
        <v>100</v>
      </c>
      <c r="U240" s="88" t="str">
        <f>IF(R240=0,"-",FORECAST($C$8,Инклинометрия!$B$2:$B$152,Инклинометрия!$A$2:$A$152))</f>
        <v>-</v>
      </c>
      <c r="V240" s="88" t="str">
        <f>IF(R240=0,"-",FORECAST($C$8-R240,Инклинометрия!$B$2:$B$152,Инклинометрия!$A$2:$A$152))</f>
        <v>-</v>
      </c>
      <c r="W240" s="88">
        <f>IF(R240&gt;0,FORECAST($C$8,Инклинометрия!$B$2:$B$152,Инклинометрия!$A$2:$A$152),IF(AB240=$C$8,"-",FORECAST($C$8-AB240,Инклинометрия!$B$2:$B$152,Инклинометрия!$A$2:$A$152)))</f>
        <v>815.76575372789137</v>
      </c>
      <c r="X240" s="88">
        <f>IF(S240=0,"-",FORECAST($C$8-(S240+AB240),Инклинометрия!$B$2:$B$152,Инклинометрия!$A$2:$A$152))</f>
        <v>0</v>
      </c>
      <c r="Y240" s="88">
        <f>FORECAST($C$8+T240,Инклинометрия!$B$2:$B$152,Инклинометрия!$A$2:$A$152)</f>
        <v>1425</v>
      </c>
      <c r="Z240" s="88">
        <f>IF(R240=0,FORECAST($C$6-T240,Инклинометрия!$B$2:$B$152,Инклинометрия!$A$2:$A$152),FORECAST($C$8,Инклинометрия!$B$2:$B$152,Инклинометрия!$A$2:$A$152))</f>
        <v>1330</v>
      </c>
      <c r="AA240" s="61">
        <f t="shared" si="109"/>
        <v>1400</v>
      </c>
      <c r="AB240" s="62">
        <f t="shared" si="128"/>
        <v>541.29920660221956</v>
      </c>
      <c r="AC240" s="62">
        <f t="shared" si="110"/>
        <v>0</v>
      </c>
      <c r="AD240" s="65">
        <f>IF(R240=0,FORECAST($C$8,Инклинометрия!$B$2:$B$152,Инклинометрия!$A$2:$A$152),V240)</f>
        <v>1330</v>
      </c>
      <c r="AE240" s="65">
        <f>FORECAST($C$8-(R240+AA240),Инклинометрия!$B$2:$B$152,Инклинометрия!$A$2:$A$152)</f>
        <v>0</v>
      </c>
      <c r="AF240" s="65">
        <f>IF(AB240=0,"-",FORECAST($C$8,Инклинометрия!$B$2:$B$152,Инклинометрия!$A$2:$A$152))</f>
        <v>1330</v>
      </c>
      <c r="AG240" s="65">
        <f>IF(AB240=0,"-",FORECAST($C$8-AB240,Инклинометрия!$B$2:$B$152,Инклинометрия!$A$2:$A$152))</f>
        <v>815.76575372789137</v>
      </c>
      <c r="AH240" s="65" t="str">
        <f>IF(AC240=0,"-",FORECAST($C$8+AC240,Инклинометрия!$B$2:$B$152,Инклинометрия!$A$2:$A$152))</f>
        <v>-</v>
      </c>
      <c r="AI240" s="89" t="str">
        <f>IF(AC240=0,"-",FORECAST($C$8,Инклинометрия!$B$2:$B$152,Инклинометрия!$A$2:$A$152))</f>
        <v>-</v>
      </c>
      <c r="AJ240" s="28"/>
      <c r="AK240" s="67">
        <f t="shared" si="129"/>
        <v>0</v>
      </c>
      <c r="AL240" s="28">
        <f t="shared" si="130"/>
        <v>0</v>
      </c>
      <c r="AM240" s="28">
        <f t="shared" si="131"/>
        <v>0.1</v>
      </c>
      <c r="AN240" s="26">
        <f t="shared" si="132"/>
        <v>0.1</v>
      </c>
      <c r="AO240" s="87">
        <f t="shared" si="133"/>
        <v>150813.69011843164</v>
      </c>
      <c r="AP240" s="87">
        <f t="shared" si="111"/>
        <v>49488.690118431652</v>
      </c>
      <c r="AQ240" s="66">
        <f t="shared" si="112"/>
        <v>14695380</v>
      </c>
      <c r="AR240" s="66">
        <f t="shared" si="113"/>
        <v>12420939.208527301</v>
      </c>
      <c r="AS240" s="66">
        <f t="shared" si="114"/>
        <v>784800</v>
      </c>
      <c r="AT240" s="45">
        <f t="shared" si="118"/>
        <v>15630993.690118432</v>
      </c>
      <c r="AU240" s="75"/>
    </row>
    <row r="241" spans="2:47" x14ac:dyDescent="0.3">
      <c r="B241" s="41">
        <f t="shared" si="119"/>
        <v>1055</v>
      </c>
      <c r="C241" s="8">
        <f t="shared" si="134"/>
        <v>10.55</v>
      </c>
      <c r="D241" s="73">
        <f t="shared" si="115"/>
        <v>14.110625000000001</v>
      </c>
      <c r="E241" s="29">
        <f t="shared" si="137"/>
        <v>3494.4529648688786</v>
      </c>
      <c r="F241" s="29">
        <f t="shared" si="120"/>
        <v>16.561388459094445</v>
      </c>
      <c r="G241" s="29">
        <f t="shared" si="135"/>
        <v>22.150857064038817</v>
      </c>
      <c r="H241" s="17">
        <f t="shared" si="121"/>
        <v>4673.8308405121379</v>
      </c>
      <c r="I241" s="29">
        <f t="shared" si="122"/>
        <v>2.2250485660981263</v>
      </c>
      <c r="J241" s="29">
        <f t="shared" si="116"/>
        <v>20.847057720370078</v>
      </c>
      <c r="K241" s="39">
        <f t="shared" si="123"/>
        <v>1400</v>
      </c>
      <c r="L241" s="49">
        <f t="shared" si="106"/>
        <v>0</v>
      </c>
      <c r="M241" s="48">
        <f t="shared" si="107"/>
        <v>4.2266987561397071</v>
      </c>
      <c r="N241" s="51">
        <f t="shared" si="117"/>
        <v>11.530500609176597</v>
      </c>
      <c r="O241" s="54">
        <f t="shared" si="136"/>
        <v>7.3500000000000183</v>
      </c>
      <c r="P241" s="34">
        <f t="shared" si="124"/>
        <v>1.7671458676442586</v>
      </c>
      <c r="Q241" s="30">
        <f t="shared" si="125"/>
        <v>0</v>
      </c>
      <c r="R241" s="58">
        <f t="shared" si="126"/>
        <v>0</v>
      </c>
      <c r="S241" s="58">
        <f t="shared" si="127"/>
        <v>854.99326458543646</v>
      </c>
      <c r="T241" s="58">
        <f t="shared" si="108"/>
        <v>100</v>
      </c>
      <c r="U241" s="88" t="str">
        <f>IF(R241=0,"-",FORECAST($C$8,Инклинометрия!$B$2:$B$152,Инклинометрия!$A$2:$A$152))</f>
        <v>-</v>
      </c>
      <c r="V241" s="88" t="str">
        <f>IF(R241=0,"-",FORECAST($C$8-R241,Инклинометрия!$B$2:$B$152,Инклинометрия!$A$2:$A$152))</f>
        <v>-</v>
      </c>
      <c r="W241" s="88">
        <f>IF(R241&gt;0,FORECAST($C$8,Инклинометрия!$B$2:$B$152,Инклинометрия!$A$2:$A$152),IF(AB241=$C$8,"-",FORECAST($C$8-AB241,Инклинометрия!$B$2:$B$152,Инклинометрия!$A$2:$A$152)))</f>
        <v>812.24360135616462</v>
      </c>
      <c r="X241" s="88">
        <f>IF(S241=0,"-",FORECAST($C$8-(S241+AB241),Инклинометрия!$B$2:$B$152,Инклинометрия!$A$2:$A$152))</f>
        <v>0</v>
      </c>
      <c r="Y241" s="88">
        <f>FORECAST($C$8+T241,Инклинометрия!$B$2:$B$152,Инклинометрия!$A$2:$A$152)</f>
        <v>1425</v>
      </c>
      <c r="Z241" s="88">
        <f>IF(R241=0,FORECAST($C$6-T241,Инклинометрия!$B$2:$B$152,Инклинометрия!$A$2:$A$152),FORECAST($C$8,Инклинометрия!$B$2:$B$152,Инклинометрия!$A$2:$A$152))</f>
        <v>1330</v>
      </c>
      <c r="AA241" s="61">
        <f t="shared" si="109"/>
        <v>1400</v>
      </c>
      <c r="AB241" s="62">
        <f t="shared" si="128"/>
        <v>545.00673541456354</v>
      </c>
      <c r="AC241" s="62">
        <f t="shared" si="110"/>
        <v>0</v>
      </c>
      <c r="AD241" s="65">
        <f>IF(R241=0,FORECAST($C$8,Инклинометрия!$B$2:$B$152,Инклинометрия!$A$2:$A$152),V241)</f>
        <v>1330</v>
      </c>
      <c r="AE241" s="65">
        <f>FORECAST($C$8-(R241+AA241),Инклинометрия!$B$2:$B$152,Инклинометрия!$A$2:$A$152)</f>
        <v>0</v>
      </c>
      <c r="AF241" s="65">
        <f>IF(AB241=0,"-",FORECAST($C$8,Инклинометрия!$B$2:$B$152,Инклинометрия!$A$2:$A$152))</f>
        <v>1330</v>
      </c>
      <c r="AG241" s="65">
        <f>IF(AB241=0,"-",FORECAST($C$8-AB241,Инклинометрия!$B$2:$B$152,Инклинометрия!$A$2:$A$152))</f>
        <v>812.24360135616462</v>
      </c>
      <c r="AH241" s="65" t="str">
        <f>IF(AC241=0,"-",FORECAST($C$8+AC241,Инклинометрия!$B$2:$B$152,Инклинометрия!$A$2:$A$152))</f>
        <v>-</v>
      </c>
      <c r="AI241" s="89" t="str">
        <f>IF(AC241=0,"-",FORECAST($C$8,Инклинометрия!$B$2:$B$152,Инклинометрия!$A$2:$A$152))</f>
        <v>-</v>
      </c>
      <c r="AJ241" s="28"/>
      <c r="AK241" s="67">
        <f t="shared" si="129"/>
        <v>0</v>
      </c>
      <c r="AL241" s="28">
        <f t="shared" si="130"/>
        <v>0</v>
      </c>
      <c r="AM241" s="28">
        <f t="shared" si="131"/>
        <v>0.1</v>
      </c>
      <c r="AN241" s="26">
        <f t="shared" si="132"/>
        <v>0.1</v>
      </c>
      <c r="AO241" s="87">
        <f t="shared" si="133"/>
        <v>150791.29396515148</v>
      </c>
      <c r="AP241" s="87">
        <f t="shared" si="111"/>
        <v>49466.293965151475</v>
      </c>
      <c r="AQ241" s="66">
        <f t="shared" si="112"/>
        <v>14695380</v>
      </c>
      <c r="AR241" s="66">
        <f t="shared" si="113"/>
        <v>12430759.340092555</v>
      </c>
      <c r="AS241" s="66">
        <f t="shared" si="114"/>
        <v>784800</v>
      </c>
      <c r="AT241" s="45">
        <f t="shared" si="118"/>
        <v>15630971.293965152</v>
      </c>
      <c r="AU241" s="75"/>
    </row>
    <row r="242" spans="2:47" x14ac:dyDescent="0.3">
      <c r="B242" s="41">
        <f t="shared" si="119"/>
        <v>1060</v>
      </c>
      <c r="C242" s="8">
        <f t="shared" si="134"/>
        <v>10.6</v>
      </c>
      <c r="D242" s="73">
        <f t="shared" si="115"/>
        <v>14.1775</v>
      </c>
      <c r="E242" s="29">
        <f t="shared" si="137"/>
        <v>3511.0143533279725</v>
      </c>
      <c r="F242" s="29">
        <f t="shared" si="120"/>
        <v>16.561388459093855</v>
      </c>
      <c r="G242" s="29">
        <f t="shared" si="135"/>
        <v>22.150857064038032</v>
      </c>
      <c r="H242" s="17">
        <f t="shared" si="121"/>
        <v>4695.981697576176</v>
      </c>
      <c r="I242" s="29">
        <f t="shared" si="122"/>
        <v>2.2250485660981263</v>
      </c>
      <c r="J242" s="29">
        <f t="shared" si="116"/>
        <v>20.847057720369708</v>
      </c>
      <c r="K242" s="39">
        <f t="shared" si="123"/>
        <v>1400</v>
      </c>
      <c r="L242" s="49">
        <f t="shared" si="106"/>
        <v>0</v>
      </c>
      <c r="M242" s="48">
        <f t="shared" si="107"/>
        <v>4.2266987561397071</v>
      </c>
      <c r="N242" s="51">
        <f t="shared" si="117"/>
        <v>11.480500609176598</v>
      </c>
      <c r="O242" s="54">
        <f t="shared" si="136"/>
        <v>7.4000000000000181</v>
      </c>
      <c r="P242" s="34">
        <f t="shared" si="124"/>
        <v>1.7671458676442586</v>
      </c>
      <c r="Q242" s="30">
        <f t="shared" si="125"/>
        <v>0</v>
      </c>
      <c r="R242" s="58">
        <f t="shared" si="126"/>
        <v>0</v>
      </c>
      <c r="S242" s="58">
        <f t="shared" si="127"/>
        <v>851.28573577309248</v>
      </c>
      <c r="T242" s="58">
        <f t="shared" si="108"/>
        <v>100</v>
      </c>
      <c r="U242" s="88" t="str">
        <f>IF(R242=0,"-",FORECAST($C$8,Инклинометрия!$B$2:$B$152,Инклинометрия!$A$2:$A$152))</f>
        <v>-</v>
      </c>
      <c r="V242" s="88" t="str">
        <f>IF(R242=0,"-",FORECAST($C$8-R242,Инклинометрия!$B$2:$B$152,Инклинометрия!$A$2:$A$152))</f>
        <v>-</v>
      </c>
      <c r="W242" s="88">
        <f>IF(R242&gt;0,FORECAST($C$8,Инклинометрия!$B$2:$B$152,Инклинометрия!$A$2:$A$152),IF(AB242=$C$8,"-",FORECAST($C$8-AB242,Инклинометрия!$B$2:$B$152,Инклинометрия!$A$2:$A$152)))</f>
        <v>808.72144898443787</v>
      </c>
      <c r="X242" s="88">
        <f>IF(S242=0,"-",FORECAST($C$8-(S242+AB242),Инклинометрия!$B$2:$B$152,Инклинометрия!$A$2:$A$152))</f>
        <v>0</v>
      </c>
      <c r="Y242" s="88">
        <f>FORECAST($C$8+T242,Инклинометрия!$B$2:$B$152,Инклинометрия!$A$2:$A$152)</f>
        <v>1425</v>
      </c>
      <c r="Z242" s="88">
        <f>IF(R242=0,FORECAST($C$6-T242,Инклинометрия!$B$2:$B$152,Инклинометрия!$A$2:$A$152),FORECAST($C$8,Инклинометрия!$B$2:$B$152,Инклинометрия!$A$2:$A$152))</f>
        <v>1330</v>
      </c>
      <c r="AA242" s="61">
        <f t="shared" si="109"/>
        <v>1400</v>
      </c>
      <c r="AB242" s="62">
        <f t="shared" si="128"/>
        <v>548.71426422690752</v>
      </c>
      <c r="AC242" s="62">
        <f t="shared" si="110"/>
        <v>0</v>
      </c>
      <c r="AD242" s="65">
        <f>IF(R242=0,FORECAST($C$8,Инклинометрия!$B$2:$B$152,Инклинометрия!$A$2:$A$152),V242)</f>
        <v>1330</v>
      </c>
      <c r="AE242" s="65">
        <f>FORECAST($C$8-(R242+AA242),Инклинометрия!$B$2:$B$152,Инклинометрия!$A$2:$A$152)</f>
        <v>0</v>
      </c>
      <c r="AF242" s="65">
        <f>IF(AB242=0,"-",FORECAST($C$8,Инклинометрия!$B$2:$B$152,Инклинометрия!$A$2:$A$152))</f>
        <v>1330</v>
      </c>
      <c r="AG242" s="65">
        <f>IF(AB242=0,"-",FORECAST($C$8-AB242,Инклинометрия!$B$2:$B$152,Инклинометрия!$A$2:$A$152))</f>
        <v>808.72144898443787</v>
      </c>
      <c r="AH242" s="65" t="str">
        <f>IF(AC242=0,"-",FORECAST($C$8+AC242,Инклинометрия!$B$2:$B$152,Инклинометрия!$A$2:$A$152))</f>
        <v>-</v>
      </c>
      <c r="AI242" s="89" t="str">
        <f>IF(AC242=0,"-",FORECAST($C$8,Инклинометрия!$B$2:$B$152,Инклинометрия!$A$2:$A$152))</f>
        <v>-</v>
      </c>
      <c r="AJ242" s="28"/>
      <c r="AK242" s="67">
        <f t="shared" si="129"/>
        <v>0</v>
      </c>
      <c r="AL242" s="28">
        <f t="shared" si="130"/>
        <v>0</v>
      </c>
      <c r="AM242" s="28">
        <f t="shared" si="131"/>
        <v>0.1</v>
      </c>
      <c r="AN242" s="26">
        <f t="shared" si="132"/>
        <v>0.1</v>
      </c>
      <c r="AO242" s="87">
        <f t="shared" si="133"/>
        <v>150768.89781187131</v>
      </c>
      <c r="AP242" s="87">
        <f t="shared" si="111"/>
        <v>49443.897811871298</v>
      </c>
      <c r="AQ242" s="66">
        <f t="shared" si="112"/>
        <v>14695380</v>
      </c>
      <c r="AR242" s="66">
        <f t="shared" si="113"/>
        <v>12440579.471657811</v>
      </c>
      <c r="AS242" s="66">
        <f t="shared" si="114"/>
        <v>784800</v>
      </c>
      <c r="AT242" s="45">
        <f t="shared" si="118"/>
        <v>15630948.897811871</v>
      </c>
      <c r="AU242" s="75"/>
    </row>
    <row r="243" spans="2:47" x14ac:dyDescent="0.3">
      <c r="B243" s="41">
        <f t="shared" si="119"/>
        <v>1065</v>
      </c>
      <c r="C243" s="8">
        <f t="shared" si="134"/>
        <v>10.65</v>
      </c>
      <c r="D243" s="73">
        <f t="shared" si="115"/>
        <v>14.244375</v>
      </c>
      <c r="E243" s="29">
        <f t="shared" si="137"/>
        <v>3527.5757417870668</v>
      </c>
      <c r="F243" s="29">
        <f t="shared" si="120"/>
        <v>16.561388459094445</v>
      </c>
      <c r="G243" s="29">
        <f t="shared" si="135"/>
        <v>22.150857064038817</v>
      </c>
      <c r="H243" s="17">
        <f t="shared" si="121"/>
        <v>4718.1325546402149</v>
      </c>
      <c r="I243" s="29">
        <f t="shared" si="122"/>
        <v>2.2250485660981263</v>
      </c>
      <c r="J243" s="29">
        <f t="shared" si="116"/>
        <v>20.847057720370078</v>
      </c>
      <c r="K243" s="39">
        <f t="shared" si="123"/>
        <v>1400</v>
      </c>
      <c r="L243" s="49">
        <f t="shared" si="106"/>
        <v>0</v>
      </c>
      <c r="M243" s="48">
        <f t="shared" si="107"/>
        <v>4.2266987561397071</v>
      </c>
      <c r="N243" s="51">
        <f t="shared" si="117"/>
        <v>11.430500609176597</v>
      </c>
      <c r="O243" s="54">
        <f t="shared" si="136"/>
        <v>7.4500000000000188</v>
      </c>
      <c r="P243" s="34">
        <f t="shared" si="124"/>
        <v>1.7671458676442586</v>
      </c>
      <c r="Q243" s="30">
        <f t="shared" si="125"/>
        <v>0</v>
      </c>
      <c r="R243" s="58">
        <f t="shared" si="126"/>
        <v>0</v>
      </c>
      <c r="S243" s="58">
        <f t="shared" si="127"/>
        <v>847.5782069607485</v>
      </c>
      <c r="T243" s="58">
        <f t="shared" si="108"/>
        <v>100</v>
      </c>
      <c r="U243" s="88" t="str">
        <f>IF(R243=0,"-",FORECAST($C$8,Инклинометрия!$B$2:$B$152,Инклинометрия!$A$2:$A$152))</f>
        <v>-</v>
      </c>
      <c r="V243" s="88" t="str">
        <f>IF(R243=0,"-",FORECAST($C$8-R243,Инклинометрия!$B$2:$B$152,Инклинометрия!$A$2:$A$152))</f>
        <v>-</v>
      </c>
      <c r="W243" s="88">
        <f>IF(R243&gt;0,FORECAST($C$8,Инклинометрия!$B$2:$B$152,Инклинометрия!$A$2:$A$152),IF(AB243=$C$8,"-",FORECAST($C$8-AB243,Инклинометрия!$B$2:$B$152,Инклинометрия!$A$2:$A$152)))</f>
        <v>805.19929661271101</v>
      </c>
      <c r="X243" s="88">
        <f>IF(S243=0,"-",FORECAST($C$8-(S243+AB243),Инклинометрия!$B$2:$B$152,Инклинометрия!$A$2:$A$152))</f>
        <v>0</v>
      </c>
      <c r="Y243" s="88">
        <f>FORECAST($C$8+T243,Инклинометрия!$B$2:$B$152,Инклинометрия!$A$2:$A$152)</f>
        <v>1425</v>
      </c>
      <c r="Z243" s="88">
        <f>IF(R243=0,FORECAST($C$6-T243,Инклинометрия!$B$2:$B$152,Инклинометрия!$A$2:$A$152),FORECAST($C$8,Инклинометрия!$B$2:$B$152,Инклинометрия!$A$2:$A$152))</f>
        <v>1330</v>
      </c>
      <c r="AA243" s="61">
        <f t="shared" si="109"/>
        <v>1400</v>
      </c>
      <c r="AB243" s="62">
        <f t="shared" si="128"/>
        <v>552.4217930392515</v>
      </c>
      <c r="AC243" s="62">
        <f t="shared" si="110"/>
        <v>0</v>
      </c>
      <c r="AD243" s="65">
        <f>IF(R243=0,FORECAST($C$8,Инклинометрия!$B$2:$B$152,Инклинометрия!$A$2:$A$152),V243)</f>
        <v>1330</v>
      </c>
      <c r="AE243" s="65">
        <f>FORECAST($C$8-(R243+AA243),Инклинометрия!$B$2:$B$152,Инклинометрия!$A$2:$A$152)</f>
        <v>0</v>
      </c>
      <c r="AF243" s="65">
        <f>IF(AB243=0,"-",FORECAST($C$8,Инклинометрия!$B$2:$B$152,Инклинометрия!$A$2:$A$152))</f>
        <v>1330</v>
      </c>
      <c r="AG243" s="65">
        <f>IF(AB243=0,"-",FORECAST($C$8-AB243,Инклинометрия!$B$2:$B$152,Инклинометрия!$A$2:$A$152))</f>
        <v>805.19929661271101</v>
      </c>
      <c r="AH243" s="65" t="str">
        <f>IF(AC243=0,"-",FORECAST($C$8+AC243,Инклинометрия!$B$2:$B$152,Инклинометрия!$A$2:$A$152))</f>
        <v>-</v>
      </c>
      <c r="AI243" s="89" t="str">
        <f>IF(AC243=0,"-",FORECAST($C$8,Инклинометрия!$B$2:$B$152,Инклинометрия!$A$2:$A$152))</f>
        <v>-</v>
      </c>
      <c r="AJ243" s="28"/>
      <c r="AK243" s="67">
        <f t="shared" si="129"/>
        <v>0</v>
      </c>
      <c r="AL243" s="28">
        <f t="shared" si="130"/>
        <v>0</v>
      </c>
      <c r="AM243" s="28">
        <f t="shared" si="131"/>
        <v>0.1</v>
      </c>
      <c r="AN243" s="26">
        <f t="shared" si="132"/>
        <v>0.1</v>
      </c>
      <c r="AO243" s="87">
        <f t="shared" si="133"/>
        <v>150746.50165859112</v>
      </c>
      <c r="AP243" s="87">
        <f t="shared" si="111"/>
        <v>49421.501658591122</v>
      </c>
      <c r="AQ243" s="66">
        <f t="shared" si="112"/>
        <v>14695380</v>
      </c>
      <c r="AR243" s="66">
        <f t="shared" si="113"/>
        <v>12450399.603223067</v>
      </c>
      <c r="AS243" s="66">
        <f t="shared" si="114"/>
        <v>784800</v>
      </c>
      <c r="AT243" s="45">
        <f t="shared" si="118"/>
        <v>15630926.501658591</v>
      </c>
      <c r="AU243" s="75"/>
    </row>
    <row r="244" spans="2:47" x14ac:dyDescent="0.3">
      <c r="B244" s="41">
        <f t="shared" si="119"/>
        <v>1070</v>
      </c>
      <c r="C244" s="8">
        <f t="shared" si="134"/>
        <v>10.700000000000001</v>
      </c>
      <c r="D244" s="73">
        <f t="shared" si="115"/>
        <v>14.311250000000003</v>
      </c>
      <c r="E244" s="29">
        <f t="shared" si="137"/>
        <v>3544.1371302461612</v>
      </c>
      <c r="F244" s="29">
        <f t="shared" si="120"/>
        <v>16.561388459094445</v>
      </c>
      <c r="G244" s="29">
        <f t="shared" si="135"/>
        <v>22.150857064038817</v>
      </c>
      <c r="H244" s="17">
        <f t="shared" si="121"/>
        <v>4740.2834117042539</v>
      </c>
      <c r="I244" s="29">
        <f t="shared" si="122"/>
        <v>2.2250485660981263</v>
      </c>
      <c r="J244" s="29">
        <f t="shared" si="116"/>
        <v>20.847057720370078</v>
      </c>
      <c r="K244" s="39">
        <f t="shared" si="123"/>
        <v>1400</v>
      </c>
      <c r="L244" s="49">
        <f t="shared" si="106"/>
        <v>0</v>
      </c>
      <c r="M244" s="48">
        <f t="shared" si="107"/>
        <v>4.2266987561397071</v>
      </c>
      <c r="N244" s="51">
        <f t="shared" si="117"/>
        <v>11.380500609176597</v>
      </c>
      <c r="O244" s="54">
        <f t="shared" si="136"/>
        <v>7.5000000000000187</v>
      </c>
      <c r="P244" s="34">
        <f t="shared" si="124"/>
        <v>1.7671458676442586</v>
      </c>
      <c r="Q244" s="30">
        <f t="shared" si="125"/>
        <v>0</v>
      </c>
      <c r="R244" s="58">
        <f t="shared" si="126"/>
        <v>0</v>
      </c>
      <c r="S244" s="58">
        <f t="shared" si="127"/>
        <v>843.87067814840452</v>
      </c>
      <c r="T244" s="58">
        <f t="shared" si="108"/>
        <v>100</v>
      </c>
      <c r="U244" s="88" t="str">
        <f>IF(R244=0,"-",FORECAST($C$8,Инклинометрия!$B$2:$B$152,Инклинометрия!$A$2:$A$152))</f>
        <v>-</v>
      </c>
      <c r="V244" s="88" t="str">
        <f>IF(R244=0,"-",FORECAST($C$8-R244,Инклинометрия!$B$2:$B$152,Инклинометрия!$A$2:$A$152))</f>
        <v>-</v>
      </c>
      <c r="W244" s="88">
        <f>IF(R244&gt;0,FORECAST($C$8,Инклинометрия!$B$2:$B$152,Инклинометрия!$A$2:$A$152),IF(AB244=$C$8,"-",FORECAST($C$8-AB244,Инклинометрия!$B$2:$B$152,Инклинометрия!$A$2:$A$152)))</f>
        <v>801.67714424098426</v>
      </c>
      <c r="X244" s="88">
        <f>IF(S244=0,"-",FORECAST($C$8-(S244+AB244),Инклинометрия!$B$2:$B$152,Инклинометрия!$A$2:$A$152))</f>
        <v>0</v>
      </c>
      <c r="Y244" s="88">
        <f>FORECAST($C$8+T244,Инклинометрия!$B$2:$B$152,Инклинометрия!$A$2:$A$152)</f>
        <v>1425</v>
      </c>
      <c r="Z244" s="88">
        <f>IF(R244=0,FORECAST($C$6-T244,Инклинометрия!$B$2:$B$152,Инклинометрия!$A$2:$A$152),FORECAST($C$8,Инклинометрия!$B$2:$B$152,Инклинометрия!$A$2:$A$152))</f>
        <v>1330</v>
      </c>
      <c r="AA244" s="61">
        <f t="shared" si="109"/>
        <v>1400</v>
      </c>
      <c r="AB244" s="62">
        <f t="shared" si="128"/>
        <v>556.12932185159548</v>
      </c>
      <c r="AC244" s="62">
        <f t="shared" si="110"/>
        <v>0</v>
      </c>
      <c r="AD244" s="65">
        <f>IF(R244=0,FORECAST($C$8,Инклинометрия!$B$2:$B$152,Инклинометрия!$A$2:$A$152),V244)</f>
        <v>1330</v>
      </c>
      <c r="AE244" s="65">
        <f>FORECAST($C$8-(R244+AA244),Инклинометрия!$B$2:$B$152,Инклинометрия!$A$2:$A$152)</f>
        <v>0</v>
      </c>
      <c r="AF244" s="65">
        <f>IF(AB244=0,"-",FORECAST($C$8,Инклинометрия!$B$2:$B$152,Инклинометрия!$A$2:$A$152))</f>
        <v>1330</v>
      </c>
      <c r="AG244" s="65">
        <f>IF(AB244=0,"-",FORECAST($C$8-AB244,Инклинометрия!$B$2:$B$152,Инклинометрия!$A$2:$A$152))</f>
        <v>801.67714424098426</v>
      </c>
      <c r="AH244" s="65" t="str">
        <f>IF(AC244=0,"-",FORECAST($C$8+AC244,Инклинометрия!$B$2:$B$152,Инклинометрия!$A$2:$A$152))</f>
        <v>-</v>
      </c>
      <c r="AI244" s="89" t="str">
        <f>IF(AC244=0,"-",FORECAST($C$8,Инклинометрия!$B$2:$B$152,Инклинометрия!$A$2:$A$152))</f>
        <v>-</v>
      </c>
      <c r="AJ244" s="28"/>
      <c r="AK244" s="67">
        <f t="shared" si="129"/>
        <v>0</v>
      </c>
      <c r="AL244" s="28">
        <f t="shared" si="130"/>
        <v>0</v>
      </c>
      <c r="AM244" s="28">
        <f t="shared" si="131"/>
        <v>0.1</v>
      </c>
      <c r="AN244" s="26">
        <f t="shared" si="132"/>
        <v>0.1</v>
      </c>
      <c r="AO244" s="87">
        <f t="shared" si="133"/>
        <v>150724.10550531093</v>
      </c>
      <c r="AP244" s="87">
        <f t="shared" si="111"/>
        <v>49399.105505310945</v>
      </c>
      <c r="AQ244" s="66">
        <f t="shared" si="112"/>
        <v>14695380</v>
      </c>
      <c r="AR244" s="66">
        <f t="shared" si="113"/>
        <v>12460219.734788323</v>
      </c>
      <c r="AS244" s="66">
        <f t="shared" si="114"/>
        <v>784800</v>
      </c>
      <c r="AT244" s="45">
        <f t="shared" si="118"/>
        <v>15630904.10550531</v>
      </c>
      <c r="AU244" s="75"/>
    </row>
    <row r="245" spans="2:47" x14ac:dyDescent="0.3">
      <c r="B245" s="41">
        <f t="shared" si="119"/>
        <v>1075</v>
      </c>
      <c r="C245" s="8">
        <f t="shared" si="134"/>
        <v>10.75</v>
      </c>
      <c r="D245" s="73">
        <f t="shared" si="115"/>
        <v>14.378125000000001</v>
      </c>
      <c r="E245" s="29">
        <f t="shared" si="137"/>
        <v>3560.6985187052551</v>
      </c>
      <c r="F245" s="29">
        <f t="shared" si="120"/>
        <v>16.561388459093855</v>
      </c>
      <c r="G245" s="29">
        <f t="shared" si="135"/>
        <v>22.150857064038032</v>
      </c>
      <c r="H245" s="17">
        <f t="shared" si="121"/>
        <v>4762.434268768292</v>
      </c>
      <c r="I245" s="29">
        <f t="shared" si="122"/>
        <v>2.2250485660981263</v>
      </c>
      <c r="J245" s="29">
        <f t="shared" si="116"/>
        <v>20.847057720369708</v>
      </c>
      <c r="K245" s="39">
        <f t="shared" si="123"/>
        <v>1400</v>
      </c>
      <c r="L245" s="49">
        <f t="shared" si="106"/>
        <v>0</v>
      </c>
      <c r="M245" s="48">
        <f t="shared" si="107"/>
        <v>4.2266987561397071</v>
      </c>
      <c r="N245" s="51">
        <f t="shared" si="117"/>
        <v>11.330500609176596</v>
      </c>
      <c r="O245" s="54">
        <f t="shared" si="136"/>
        <v>7.5500000000000194</v>
      </c>
      <c r="P245" s="34">
        <f t="shared" si="124"/>
        <v>1.7671458676442586</v>
      </c>
      <c r="Q245" s="30">
        <f t="shared" si="125"/>
        <v>0</v>
      </c>
      <c r="R245" s="58">
        <f t="shared" si="126"/>
        <v>0</v>
      </c>
      <c r="S245" s="58">
        <f t="shared" si="127"/>
        <v>840.16314933606054</v>
      </c>
      <c r="T245" s="58">
        <f t="shared" si="108"/>
        <v>100</v>
      </c>
      <c r="U245" s="88" t="str">
        <f>IF(R245=0,"-",FORECAST($C$8,Инклинометрия!$B$2:$B$152,Инклинометрия!$A$2:$A$152))</f>
        <v>-</v>
      </c>
      <c r="V245" s="88" t="str">
        <f>IF(R245=0,"-",FORECAST($C$8-R245,Инклинометрия!$B$2:$B$152,Инклинометрия!$A$2:$A$152))</f>
        <v>-</v>
      </c>
      <c r="W245" s="88">
        <f>IF(R245&gt;0,FORECAST($C$8,Инклинометрия!$B$2:$B$152,Инклинометрия!$A$2:$A$152),IF(AB245=$C$8,"-",FORECAST($C$8-AB245,Инклинометрия!$B$2:$B$152,Инклинометрия!$A$2:$A$152)))</f>
        <v>798.15499186925751</v>
      </c>
      <c r="X245" s="88">
        <f>IF(S245=0,"-",FORECAST($C$8-(S245+AB245),Инклинометрия!$B$2:$B$152,Инклинометрия!$A$2:$A$152))</f>
        <v>0</v>
      </c>
      <c r="Y245" s="88">
        <f>FORECAST($C$8+T245,Инклинометрия!$B$2:$B$152,Инклинометрия!$A$2:$A$152)</f>
        <v>1425</v>
      </c>
      <c r="Z245" s="88">
        <f>IF(R245=0,FORECAST($C$6-T245,Инклинометрия!$B$2:$B$152,Инклинометрия!$A$2:$A$152),FORECAST($C$8,Инклинометрия!$B$2:$B$152,Инклинометрия!$A$2:$A$152))</f>
        <v>1330</v>
      </c>
      <c r="AA245" s="61">
        <f t="shared" si="109"/>
        <v>1400</v>
      </c>
      <c r="AB245" s="62">
        <f t="shared" si="128"/>
        <v>559.83685066393946</v>
      </c>
      <c r="AC245" s="62">
        <f t="shared" si="110"/>
        <v>0</v>
      </c>
      <c r="AD245" s="65">
        <f>IF(R245=0,FORECAST($C$8,Инклинометрия!$B$2:$B$152,Инклинометрия!$A$2:$A$152),V245)</f>
        <v>1330</v>
      </c>
      <c r="AE245" s="65">
        <f>FORECAST($C$8-(R245+AA245),Инклинометрия!$B$2:$B$152,Инклинометрия!$A$2:$A$152)</f>
        <v>0</v>
      </c>
      <c r="AF245" s="65">
        <f>IF(AB245=0,"-",FORECAST($C$8,Инклинометрия!$B$2:$B$152,Инклинометрия!$A$2:$A$152))</f>
        <v>1330</v>
      </c>
      <c r="AG245" s="65">
        <f>IF(AB245=0,"-",FORECAST($C$8-AB245,Инклинометрия!$B$2:$B$152,Инклинометрия!$A$2:$A$152))</f>
        <v>798.15499186925751</v>
      </c>
      <c r="AH245" s="65" t="str">
        <f>IF(AC245=0,"-",FORECAST($C$8+AC245,Инклинометрия!$B$2:$B$152,Инклинометрия!$A$2:$A$152))</f>
        <v>-</v>
      </c>
      <c r="AI245" s="89" t="str">
        <f>IF(AC245=0,"-",FORECAST($C$8,Инклинометрия!$B$2:$B$152,Инклинометрия!$A$2:$A$152))</f>
        <v>-</v>
      </c>
      <c r="AJ245" s="28"/>
      <c r="AK245" s="67">
        <f t="shared" si="129"/>
        <v>0</v>
      </c>
      <c r="AL245" s="28">
        <f t="shared" si="130"/>
        <v>0</v>
      </c>
      <c r="AM245" s="28">
        <f t="shared" si="131"/>
        <v>0.1</v>
      </c>
      <c r="AN245" s="26">
        <f t="shared" si="132"/>
        <v>0.1</v>
      </c>
      <c r="AO245" s="87">
        <f t="shared" si="133"/>
        <v>150701.70935203077</v>
      </c>
      <c r="AP245" s="87">
        <f t="shared" si="111"/>
        <v>49376.709352030768</v>
      </c>
      <c r="AQ245" s="66">
        <f t="shared" si="112"/>
        <v>14695380</v>
      </c>
      <c r="AR245" s="66">
        <f t="shared" si="113"/>
        <v>12470039.866353577</v>
      </c>
      <c r="AS245" s="66">
        <f t="shared" si="114"/>
        <v>784800</v>
      </c>
      <c r="AT245" s="45">
        <f t="shared" si="118"/>
        <v>15630881.709352031</v>
      </c>
      <c r="AU245" s="75"/>
    </row>
    <row r="246" spans="2:47" x14ac:dyDescent="0.3">
      <c r="B246" s="41">
        <f t="shared" si="119"/>
        <v>1080</v>
      </c>
      <c r="C246" s="8">
        <f t="shared" si="134"/>
        <v>10.8</v>
      </c>
      <c r="D246" s="73">
        <f t="shared" si="115"/>
        <v>14.445</v>
      </c>
      <c r="E246" s="29">
        <f t="shared" si="137"/>
        <v>3577.2599071643494</v>
      </c>
      <c r="F246" s="29">
        <f t="shared" si="120"/>
        <v>16.561388459094445</v>
      </c>
      <c r="G246" s="29">
        <f t="shared" si="135"/>
        <v>22.150857064038817</v>
      </c>
      <c r="H246" s="17">
        <f t="shared" si="121"/>
        <v>4784.585125832331</v>
      </c>
      <c r="I246" s="29">
        <f t="shared" si="122"/>
        <v>2.2250485660981263</v>
      </c>
      <c r="J246" s="29">
        <f t="shared" si="116"/>
        <v>20.847057720370078</v>
      </c>
      <c r="K246" s="39">
        <f t="shared" si="123"/>
        <v>1400</v>
      </c>
      <c r="L246" s="49">
        <f t="shared" si="106"/>
        <v>0</v>
      </c>
      <c r="M246" s="48">
        <f t="shared" si="107"/>
        <v>4.2266987561397071</v>
      </c>
      <c r="N246" s="51">
        <f t="shared" si="117"/>
        <v>11.280500609176597</v>
      </c>
      <c r="O246" s="54">
        <f t="shared" si="136"/>
        <v>7.6000000000000192</v>
      </c>
      <c r="P246" s="34">
        <f t="shared" si="124"/>
        <v>1.7671458676442586</v>
      </c>
      <c r="Q246" s="30">
        <f t="shared" si="125"/>
        <v>0</v>
      </c>
      <c r="R246" s="58">
        <f t="shared" si="126"/>
        <v>0</v>
      </c>
      <c r="S246" s="58">
        <f t="shared" si="127"/>
        <v>836.45562052371656</v>
      </c>
      <c r="T246" s="58">
        <f t="shared" si="108"/>
        <v>100</v>
      </c>
      <c r="U246" s="88" t="str">
        <f>IF(R246=0,"-",FORECAST($C$8,Инклинометрия!$B$2:$B$152,Инклинометрия!$A$2:$A$152))</f>
        <v>-</v>
      </c>
      <c r="V246" s="88" t="str">
        <f>IF(R246=0,"-",FORECAST($C$8-R246,Инклинометрия!$B$2:$B$152,Инклинометрия!$A$2:$A$152))</f>
        <v>-</v>
      </c>
      <c r="W246" s="88">
        <f>IF(R246&gt;0,FORECAST($C$8,Инклинометрия!$B$2:$B$152,Инклинометрия!$A$2:$A$152),IF(AB246=$C$8,"-",FORECAST($C$8-AB246,Инклинометрия!$B$2:$B$152,Инклинометрия!$A$2:$A$152)))</f>
        <v>794.63283949753065</v>
      </c>
      <c r="X246" s="88">
        <f>IF(S246=0,"-",FORECAST($C$8-(S246+AB246),Инклинометрия!$B$2:$B$152,Инклинометрия!$A$2:$A$152))</f>
        <v>0</v>
      </c>
      <c r="Y246" s="88">
        <f>FORECAST($C$8+T246,Инклинометрия!$B$2:$B$152,Инклинометрия!$A$2:$A$152)</f>
        <v>1425</v>
      </c>
      <c r="Z246" s="88">
        <f>IF(R246=0,FORECAST($C$6-T246,Инклинометрия!$B$2:$B$152,Инклинометрия!$A$2:$A$152),FORECAST($C$8,Инклинометрия!$B$2:$B$152,Инклинометрия!$A$2:$A$152))</f>
        <v>1330</v>
      </c>
      <c r="AA246" s="61">
        <f t="shared" si="109"/>
        <v>1400</v>
      </c>
      <c r="AB246" s="62">
        <f t="shared" si="128"/>
        <v>563.54437947628344</v>
      </c>
      <c r="AC246" s="62">
        <f t="shared" si="110"/>
        <v>0</v>
      </c>
      <c r="AD246" s="65">
        <f>IF(R246=0,FORECAST($C$8,Инклинометрия!$B$2:$B$152,Инклинометрия!$A$2:$A$152),V246)</f>
        <v>1330</v>
      </c>
      <c r="AE246" s="65">
        <f>FORECAST($C$8-(R246+AA246),Инклинометрия!$B$2:$B$152,Инклинометрия!$A$2:$A$152)</f>
        <v>0</v>
      </c>
      <c r="AF246" s="65">
        <f>IF(AB246=0,"-",FORECAST($C$8,Инклинометрия!$B$2:$B$152,Инклинометрия!$A$2:$A$152))</f>
        <v>1330</v>
      </c>
      <c r="AG246" s="65">
        <f>IF(AB246=0,"-",FORECAST($C$8-AB246,Инклинометрия!$B$2:$B$152,Инклинометрия!$A$2:$A$152))</f>
        <v>794.63283949753065</v>
      </c>
      <c r="AH246" s="65" t="str">
        <f>IF(AC246=0,"-",FORECAST($C$8+AC246,Инклинометрия!$B$2:$B$152,Инклинометрия!$A$2:$A$152))</f>
        <v>-</v>
      </c>
      <c r="AI246" s="89" t="str">
        <f>IF(AC246=0,"-",FORECAST($C$8,Инклинометрия!$B$2:$B$152,Инклинометрия!$A$2:$A$152))</f>
        <v>-</v>
      </c>
      <c r="AJ246" s="28"/>
      <c r="AK246" s="67">
        <f t="shared" si="129"/>
        <v>0</v>
      </c>
      <c r="AL246" s="28">
        <f t="shared" si="130"/>
        <v>0</v>
      </c>
      <c r="AM246" s="28">
        <f t="shared" si="131"/>
        <v>0.1</v>
      </c>
      <c r="AN246" s="26">
        <f t="shared" si="132"/>
        <v>0.1</v>
      </c>
      <c r="AO246" s="87">
        <f t="shared" si="133"/>
        <v>150679.31319875061</v>
      </c>
      <c r="AP246" s="87">
        <f t="shared" si="111"/>
        <v>49354.313198750591</v>
      </c>
      <c r="AQ246" s="66">
        <f t="shared" si="112"/>
        <v>14695380</v>
      </c>
      <c r="AR246" s="66">
        <f t="shared" si="113"/>
        <v>12479859.997918833</v>
      </c>
      <c r="AS246" s="66">
        <f t="shared" si="114"/>
        <v>784800</v>
      </c>
      <c r="AT246" s="45">
        <f t="shared" si="118"/>
        <v>15630859.313198751</v>
      </c>
      <c r="AU246" s="75"/>
    </row>
    <row r="247" spans="2:47" x14ac:dyDescent="0.3">
      <c r="B247" s="41">
        <f t="shared" si="119"/>
        <v>1085</v>
      </c>
      <c r="C247" s="8">
        <f t="shared" si="134"/>
        <v>10.85</v>
      </c>
      <c r="D247" s="73">
        <f t="shared" si="115"/>
        <v>14.511875</v>
      </c>
      <c r="E247" s="29">
        <f t="shared" si="137"/>
        <v>3593.8212956234433</v>
      </c>
      <c r="F247" s="29">
        <f t="shared" si="120"/>
        <v>16.561388459093855</v>
      </c>
      <c r="G247" s="29">
        <f t="shared" si="135"/>
        <v>22.150857064038032</v>
      </c>
      <c r="H247" s="17">
        <f t="shared" si="121"/>
        <v>4806.735982896369</v>
      </c>
      <c r="I247" s="29">
        <f t="shared" si="122"/>
        <v>2.2250485660981263</v>
      </c>
      <c r="J247" s="29">
        <f t="shared" si="116"/>
        <v>20.847057720369708</v>
      </c>
      <c r="K247" s="39">
        <f t="shared" si="123"/>
        <v>1400</v>
      </c>
      <c r="L247" s="49">
        <f t="shared" si="106"/>
        <v>0</v>
      </c>
      <c r="M247" s="48">
        <f t="shared" si="107"/>
        <v>4.2266987561397071</v>
      </c>
      <c r="N247" s="51">
        <f t="shared" si="117"/>
        <v>11.230500609176596</v>
      </c>
      <c r="O247" s="54">
        <f t="shared" si="136"/>
        <v>7.6500000000000199</v>
      </c>
      <c r="P247" s="34">
        <f t="shared" si="124"/>
        <v>1.7671458676442586</v>
      </c>
      <c r="Q247" s="30">
        <f t="shared" si="125"/>
        <v>0</v>
      </c>
      <c r="R247" s="58">
        <f t="shared" si="126"/>
        <v>0</v>
      </c>
      <c r="S247" s="58">
        <f t="shared" si="127"/>
        <v>832.74809171137258</v>
      </c>
      <c r="T247" s="58">
        <f t="shared" si="108"/>
        <v>100</v>
      </c>
      <c r="U247" s="88" t="str">
        <f>IF(R247=0,"-",FORECAST($C$8,Инклинометрия!$B$2:$B$152,Инклинометрия!$A$2:$A$152))</f>
        <v>-</v>
      </c>
      <c r="V247" s="88" t="str">
        <f>IF(R247=0,"-",FORECAST($C$8-R247,Инклинометрия!$B$2:$B$152,Инклинометрия!$A$2:$A$152))</f>
        <v>-</v>
      </c>
      <c r="W247" s="88">
        <f>IF(R247&gt;0,FORECAST($C$8,Инклинометрия!$B$2:$B$152,Инклинометрия!$A$2:$A$152),IF(AB247=$C$8,"-",FORECAST($C$8-AB247,Инклинометрия!$B$2:$B$152,Инклинометрия!$A$2:$A$152)))</f>
        <v>791.11068712580391</v>
      </c>
      <c r="X247" s="88">
        <f>IF(S247=0,"-",FORECAST($C$8-(S247+AB247),Инклинометрия!$B$2:$B$152,Инклинометрия!$A$2:$A$152))</f>
        <v>0</v>
      </c>
      <c r="Y247" s="88">
        <f>FORECAST($C$8+T247,Инклинометрия!$B$2:$B$152,Инклинометрия!$A$2:$A$152)</f>
        <v>1425</v>
      </c>
      <c r="Z247" s="88">
        <f>IF(R247=0,FORECAST($C$6-T247,Инклинометрия!$B$2:$B$152,Инклинометрия!$A$2:$A$152),FORECAST($C$8,Инклинометрия!$B$2:$B$152,Инклинометрия!$A$2:$A$152))</f>
        <v>1330</v>
      </c>
      <c r="AA247" s="61">
        <f t="shared" si="109"/>
        <v>1400</v>
      </c>
      <c r="AB247" s="62">
        <f t="shared" si="128"/>
        <v>567.25190828862742</v>
      </c>
      <c r="AC247" s="62">
        <f t="shared" si="110"/>
        <v>0</v>
      </c>
      <c r="AD247" s="65">
        <f>IF(R247=0,FORECAST($C$8,Инклинометрия!$B$2:$B$152,Инклинометрия!$A$2:$A$152),V247)</f>
        <v>1330</v>
      </c>
      <c r="AE247" s="65">
        <f>FORECAST($C$8-(R247+AA247),Инклинометрия!$B$2:$B$152,Инклинометрия!$A$2:$A$152)</f>
        <v>0</v>
      </c>
      <c r="AF247" s="65">
        <f>IF(AB247=0,"-",FORECAST($C$8,Инклинометрия!$B$2:$B$152,Инклинометрия!$A$2:$A$152))</f>
        <v>1330</v>
      </c>
      <c r="AG247" s="65">
        <f>IF(AB247=0,"-",FORECAST($C$8-AB247,Инклинометрия!$B$2:$B$152,Инклинометрия!$A$2:$A$152))</f>
        <v>791.11068712580391</v>
      </c>
      <c r="AH247" s="65" t="str">
        <f>IF(AC247=0,"-",FORECAST($C$8+AC247,Инклинометрия!$B$2:$B$152,Инклинометрия!$A$2:$A$152))</f>
        <v>-</v>
      </c>
      <c r="AI247" s="89" t="str">
        <f>IF(AC247=0,"-",FORECAST($C$8,Инклинометрия!$B$2:$B$152,Инклинометрия!$A$2:$A$152))</f>
        <v>-</v>
      </c>
      <c r="AJ247" s="28"/>
      <c r="AK247" s="67">
        <f t="shared" si="129"/>
        <v>0</v>
      </c>
      <c r="AL247" s="28">
        <f t="shared" si="130"/>
        <v>0</v>
      </c>
      <c r="AM247" s="28">
        <f t="shared" si="131"/>
        <v>0.1</v>
      </c>
      <c r="AN247" s="26">
        <f t="shared" si="132"/>
        <v>0.1</v>
      </c>
      <c r="AO247" s="87">
        <f t="shared" si="133"/>
        <v>150656.91704547041</v>
      </c>
      <c r="AP247" s="87">
        <f t="shared" si="111"/>
        <v>49331.917045470414</v>
      </c>
      <c r="AQ247" s="66">
        <f t="shared" si="112"/>
        <v>14695380</v>
      </c>
      <c r="AR247" s="66">
        <f t="shared" si="113"/>
        <v>12489680.129484089</v>
      </c>
      <c r="AS247" s="66">
        <f t="shared" si="114"/>
        <v>784800</v>
      </c>
      <c r="AT247" s="45">
        <f t="shared" si="118"/>
        <v>15630836.91704547</v>
      </c>
      <c r="AU247" s="75"/>
    </row>
    <row r="248" spans="2:47" x14ac:dyDescent="0.3">
      <c r="B248" s="41">
        <f t="shared" si="119"/>
        <v>1090</v>
      </c>
      <c r="C248" s="8">
        <f t="shared" si="134"/>
        <v>10.9</v>
      </c>
      <c r="D248" s="73">
        <f t="shared" si="115"/>
        <v>14.578749999999999</v>
      </c>
      <c r="E248" s="29">
        <f t="shared" si="137"/>
        <v>3610.3826840825377</v>
      </c>
      <c r="F248" s="29">
        <f t="shared" si="120"/>
        <v>16.561388459094445</v>
      </c>
      <c r="G248" s="29">
        <f t="shared" si="135"/>
        <v>22.150857064038817</v>
      </c>
      <c r="H248" s="17">
        <f t="shared" si="121"/>
        <v>4828.886839960408</v>
      </c>
      <c r="I248" s="29">
        <f t="shared" si="122"/>
        <v>2.2250485660981263</v>
      </c>
      <c r="J248" s="29">
        <f t="shared" si="116"/>
        <v>20.847057720370078</v>
      </c>
      <c r="K248" s="39">
        <f t="shared" si="123"/>
        <v>1400</v>
      </c>
      <c r="L248" s="49">
        <f t="shared" si="106"/>
        <v>0</v>
      </c>
      <c r="M248" s="48">
        <f t="shared" si="107"/>
        <v>4.2266987561397071</v>
      </c>
      <c r="N248" s="51">
        <f t="shared" si="117"/>
        <v>11.180500609176596</v>
      </c>
      <c r="O248" s="54">
        <f t="shared" si="136"/>
        <v>7.7000000000000197</v>
      </c>
      <c r="P248" s="34">
        <f t="shared" si="124"/>
        <v>1.7671458676442586</v>
      </c>
      <c r="Q248" s="30">
        <f t="shared" si="125"/>
        <v>0</v>
      </c>
      <c r="R248" s="58">
        <f t="shared" si="126"/>
        <v>0</v>
      </c>
      <c r="S248" s="58">
        <f t="shared" si="127"/>
        <v>829.0405628990286</v>
      </c>
      <c r="T248" s="58">
        <f t="shared" si="108"/>
        <v>100</v>
      </c>
      <c r="U248" s="88" t="str">
        <f>IF(R248=0,"-",FORECAST($C$8,Инклинометрия!$B$2:$B$152,Инклинометрия!$A$2:$A$152))</f>
        <v>-</v>
      </c>
      <c r="V248" s="88" t="str">
        <f>IF(R248=0,"-",FORECAST($C$8-R248,Инклинометрия!$B$2:$B$152,Инклинометрия!$A$2:$A$152))</f>
        <v>-</v>
      </c>
      <c r="W248" s="88">
        <f>IF(R248&gt;0,FORECAST($C$8,Инклинометрия!$B$2:$B$152,Инклинометрия!$A$2:$A$152),IF(AB248=$C$8,"-",FORECAST($C$8-AB248,Инклинометрия!$B$2:$B$152,Инклинометрия!$A$2:$A$152)))</f>
        <v>787.58853475407716</v>
      </c>
      <c r="X248" s="88">
        <f>IF(S248=0,"-",FORECAST($C$8-(S248+AB248),Инклинометрия!$B$2:$B$152,Инклинометрия!$A$2:$A$152))</f>
        <v>0</v>
      </c>
      <c r="Y248" s="88">
        <f>FORECAST($C$8+T248,Инклинометрия!$B$2:$B$152,Инклинометрия!$A$2:$A$152)</f>
        <v>1425</v>
      </c>
      <c r="Z248" s="88">
        <f>IF(R248=0,FORECAST($C$6-T248,Инклинометрия!$B$2:$B$152,Инклинометрия!$A$2:$A$152),FORECAST($C$8,Инклинометрия!$B$2:$B$152,Инклинометрия!$A$2:$A$152))</f>
        <v>1330</v>
      </c>
      <c r="AA248" s="61">
        <f t="shared" si="109"/>
        <v>1400</v>
      </c>
      <c r="AB248" s="62">
        <f t="shared" si="128"/>
        <v>570.9594371009714</v>
      </c>
      <c r="AC248" s="62">
        <f t="shared" si="110"/>
        <v>0</v>
      </c>
      <c r="AD248" s="65">
        <f>IF(R248=0,FORECAST($C$8,Инклинометрия!$B$2:$B$152,Инклинометрия!$A$2:$A$152),V248)</f>
        <v>1330</v>
      </c>
      <c r="AE248" s="65">
        <f>FORECAST($C$8-(R248+AA248),Инклинометрия!$B$2:$B$152,Инклинометрия!$A$2:$A$152)</f>
        <v>0</v>
      </c>
      <c r="AF248" s="65">
        <f>IF(AB248=0,"-",FORECAST($C$8,Инклинометрия!$B$2:$B$152,Инклинометрия!$A$2:$A$152))</f>
        <v>1330</v>
      </c>
      <c r="AG248" s="65">
        <f>IF(AB248=0,"-",FORECAST($C$8-AB248,Инклинометрия!$B$2:$B$152,Инклинометрия!$A$2:$A$152))</f>
        <v>787.58853475407716</v>
      </c>
      <c r="AH248" s="65" t="str">
        <f>IF(AC248=0,"-",FORECAST($C$8+AC248,Инклинометрия!$B$2:$B$152,Инклинометрия!$A$2:$A$152))</f>
        <v>-</v>
      </c>
      <c r="AI248" s="89" t="str">
        <f>IF(AC248=0,"-",FORECAST($C$8,Инклинометрия!$B$2:$B$152,Инклинометрия!$A$2:$A$152))</f>
        <v>-</v>
      </c>
      <c r="AJ248" s="28"/>
      <c r="AK248" s="67">
        <f t="shared" si="129"/>
        <v>0</v>
      </c>
      <c r="AL248" s="28">
        <f t="shared" si="130"/>
        <v>0</v>
      </c>
      <c r="AM248" s="28">
        <f t="shared" si="131"/>
        <v>0.1</v>
      </c>
      <c r="AN248" s="26">
        <f t="shared" si="132"/>
        <v>0.1</v>
      </c>
      <c r="AO248" s="87">
        <f t="shared" si="133"/>
        <v>150634.52089219022</v>
      </c>
      <c r="AP248" s="87">
        <f t="shared" si="111"/>
        <v>49309.520892190238</v>
      </c>
      <c r="AQ248" s="66">
        <f t="shared" si="112"/>
        <v>14695380</v>
      </c>
      <c r="AR248" s="66">
        <f t="shared" si="113"/>
        <v>12499500.261049343</v>
      </c>
      <c r="AS248" s="66">
        <f t="shared" si="114"/>
        <v>784800</v>
      </c>
      <c r="AT248" s="45">
        <f t="shared" si="118"/>
        <v>15630814.52089219</v>
      </c>
      <c r="AU248" s="75"/>
    </row>
    <row r="249" spans="2:47" x14ac:dyDescent="0.3">
      <c r="B249" s="41">
        <f t="shared" si="119"/>
        <v>1095</v>
      </c>
      <c r="C249" s="8">
        <f t="shared" si="134"/>
        <v>10.950000000000001</v>
      </c>
      <c r="D249" s="73">
        <f t="shared" si="115"/>
        <v>14.645625000000003</v>
      </c>
      <c r="E249" s="29">
        <f t="shared" si="137"/>
        <v>3626.9440725416321</v>
      </c>
      <c r="F249" s="29">
        <f t="shared" si="120"/>
        <v>16.561388459094445</v>
      </c>
      <c r="G249" s="29">
        <f t="shared" si="135"/>
        <v>22.150857064038817</v>
      </c>
      <c r="H249" s="17">
        <f t="shared" si="121"/>
        <v>4851.037697024447</v>
      </c>
      <c r="I249" s="29">
        <f t="shared" si="122"/>
        <v>2.2250485660981263</v>
      </c>
      <c r="J249" s="29">
        <f t="shared" si="116"/>
        <v>20.847057720370078</v>
      </c>
      <c r="K249" s="39">
        <f t="shared" si="123"/>
        <v>1400</v>
      </c>
      <c r="L249" s="49">
        <f t="shared" si="106"/>
        <v>0</v>
      </c>
      <c r="M249" s="48">
        <f t="shared" si="107"/>
        <v>4.2266987561397071</v>
      </c>
      <c r="N249" s="51">
        <f t="shared" si="117"/>
        <v>11.130500609176595</v>
      </c>
      <c r="O249" s="54">
        <f t="shared" si="136"/>
        <v>7.7500000000000204</v>
      </c>
      <c r="P249" s="34">
        <f t="shared" si="124"/>
        <v>1.7671458676442586</v>
      </c>
      <c r="Q249" s="30">
        <f t="shared" si="125"/>
        <v>0</v>
      </c>
      <c r="R249" s="58">
        <f t="shared" si="126"/>
        <v>0</v>
      </c>
      <c r="S249" s="58">
        <f t="shared" si="127"/>
        <v>825.33303408668462</v>
      </c>
      <c r="T249" s="58">
        <f t="shared" si="108"/>
        <v>100</v>
      </c>
      <c r="U249" s="88" t="str">
        <f>IF(R249=0,"-",FORECAST($C$8,Инклинометрия!$B$2:$B$152,Инклинометрия!$A$2:$A$152))</f>
        <v>-</v>
      </c>
      <c r="V249" s="88" t="str">
        <f>IF(R249=0,"-",FORECAST($C$8-R249,Инклинометрия!$B$2:$B$152,Инклинометрия!$A$2:$A$152))</f>
        <v>-</v>
      </c>
      <c r="W249" s="88">
        <f>IF(R249&gt;0,FORECAST($C$8,Инклинометрия!$B$2:$B$152,Инклинометрия!$A$2:$A$152),IF(AB249=$C$8,"-",FORECAST($C$8-AB249,Инклинометрия!$B$2:$B$152,Инклинометрия!$A$2:$A$152)))</f>
        <v>784.0663823823503</v>
      </c>
      <c r="X249" s="88">
        <f>IF(S249=0,"-",FORECAST($C$8-(S249+AB249),Инклинометрия!$B$2:$B$152,Инклинометрия!$A$2:$A$152))</f>
        <v>0</v>
      </c>
      <c r="Y249" s="88">
        <f>FORECAST($C$8+T249,Инклинометрия!$B$2:$B$152,Инклинометрия!$A$2:$A$152)</f>
        <v>1425</v>
      </c>
      <c r="Z249" s="88">
        <f>IF(R249=0,FORECAST($C$6-T249,Инклинометрия!$B$2:$B$152,Инклинометрия!$A$2:$A$152),FORECAST($C$8,Инклинометрия!$B$2:$B$152,Инклинометрия!$A$2:$A$152))</f>
        <v>1330</v>
      </c>
      <c r="AA249" s="61">
        <f t="shared" si="109"/>
        <v>1400</v>
      </c>
      <c r="AB249" s="62">
        <f t="shared" si="128"/>
        <v>574.66696591331538</v>
      </c>
      <c r="AC249" s="62">
        <f t="shared" si="110"/>
        <v>0</v>
      </c>
      <c r="AD249" s="65">
        <f>IF(R249=0,FORECAST($C$8,Инклинометрия!$B$2:$B$152,Инклинометрия!$A$2:$A$152),V249)</f>
        <v>1330</v>
      </c>
      <c r="AE249" s="65">
        <f>FORECAST($C$8-(R249+AA249),Инклинометрия!$B$2:$B$152,Инклинометрия!$A$2:$A$152)</f>
        <v>0</v>
      </c>
      <c r="AF249" s="65">
        <f>IF(AB249=0,"-",FORECAST($C$8,Инклинометрия!$B$2:$B$152,Инклинометрия!$A$2:$A$152))</f>
        <v>1330</v>
      </c>
      <c r="AG249" s="65">
        <f>IF(AB249=0,"-",FORECAST($C$8-AB249,Инклинометрия!$B$2:$B$152,Инклинометрия!$A$2:$A$152))</f>
        <v>784.0663823823503</v>
      </c>
      <c r="AH249" s="65" t="str">
        <f>IF(AC249=0,"-",FORECAST($C$8+AC249,Инклинометрия!$B$2:$B$152,Инклинометрия!$A$2:$A$152))</f>
        <v>-</v>
      </c>
      <c r="AI249" s="89" t="str">
        <f>IF(AC249=0,"-",FORECAST($C$8,Инклинометрия!$B$2:$B$152,Инклинометрия!$A$2:$A$152))</f>
        <v>-</v>
      </c>
      <c r="AJ249" s="28"/>
      <c r="AK249" s="67">
        <f t="shared" si="129"/>
        <v>0</v>
      </c>
      <c r="AL249" s="28">
        <f t="shared" si="130"/>
        <v>0</v>
      </c>
      <c r="AM249" s="28">
        <f t="shared" si="131"/>
        <v>0.1</v>
      </c>
      <c r="AN249" s="26">
        <f t="shared" si="132"/>
        <v>0.1</v>
      </c>
      <c r="AO249" s="87">
        <f t="shared" si="133"/>
        <v>150612.12473891006</v>
      </c>
      <c r="AP249" s="87">
        <f t="shared" si="111"/>
        <v>49287.124738910054</v>
      </c>
      <c r="AQ249" s="66">
        <f t="shared" si="112"/>
        <v>14695380</v>
      </c>
      <c r="AR249" s="66">
        <f t="shared" si="113"/>
        <v>12509320.392614599</v>
      </c>
      <c r="AS249" s="66">
        <f t="shared" si="114"/>
        <v>784800</v>
      </c>
      <c r="AT249" s="45">
        <f t="shared" si="118"/>
        <v>15630792.124738909</v>
      </c>
      <c r="AU249" s="75"/>
    </row>
    <row r="250" spans="2:47" x14ac:dyDescent="0.3">
      <c r="B250" s="41">
        <f t="shared" si="119"/>
        <v>1100</v>
      </c>
      <c r="C250" s="8">
        <f t="shared" si="134"/>
        <v>11</v>
      </c>
      <c r="D250" s="73">
        <f t="shared" si="115"/>
        <v>14.7125</v>
      </c>
      <c r="E250" s="29">
        <f t="shared" si="137"/>
        <v>3643.505461000726</v>
      </c>
      <c r="F250" s="29">
        <f t="shared" si="120"/>
        <v>16.561388459093855</v>
      </c>
      <c r="G250" s="29">
        <f t="shared" si="135"/>
        <v>22.150857064038032</v>
      </c>
      <c r="H250" s="17">
        <f t="shared" si="121"/>
        <v>4873.188554088485</v>
      </c>
      <c r="I250" s="29">
        <f t="shared" si="122"/>
        <v>2.2250485660981263</v>
      </c>
      <c r="J250" s="29">
        <f t="shared" si="116"/>
        <v>20.847057720369708</v>
      </c>
      <c r="K250" s="39">
        <f t="shared" si="123"/>
        <v>1400</v>
      </c>
      <c r="L250" s="49">
        <f t="shared" si="106"/>
        <v>0</v>
      </c>
      <c r="M250" s="48">
        <f t="shared" si="107"/>
        <v>4.2266987561397071</v>
      </c>
      <c r="N250" s="51">
        <f t="shared" si="117"/>
        <v>11.080500609176596</v>
      </c>
      <c r="O250" s="54">
        <f t="shared" si="136"/>
        <v>7.8000000000000203</v>
      </c>
      <c r="P250" s="34">
        <f t="shared" si="124"/>
        <v>1.7671458676442586</v>
      </c>
      <c r="Q250" s="30">
        <f t="shared" si="125"/>
        <v>0</v>
      </c>
      <c r="R250" s="58">
        <f t="shared" si="126"/>
        <v>0</v>
      </c>
      <c r="S250" s="58">
        <f t="shared" si="127"/>
        <v>821.62550527434064</v>
      </c>
      <c r="T250" s="58">
        <f t="shared" si="108"/>
        <v>100</v>
      </c>
      <c r="U250" s="88" t="str">
        <f>IF(R250=0,"-",FORECAST($C$8,Инклинометрия!$B$2:$B$152,Инклинометрия!$A$2:$A$152))</f>
        <v>-</v>
      </c>
      <c r="V250" s="88" t="str">
        <f>IF(R250=0,"-",FORECAST($C$8-R250,Инклинометрия!$B$2:$B$152,Инклинометрия!$A$2:$A$152))</f>
        <v>-</v>
      </c>
      <c r="W250" s="88">
        <f>IF(R250&gt;0,FORECAST($C$8,Инклинометрия!$B$2:$B$152,Инклинометрия!$A$2:$A$152),IF(AB250=$C$8,"-",FORECAST($C$8-AB250,Инклинометрия!$B$2:$B$152,Инклинометрия!$A$2:$A$152)))</f>
        <v>780.54423001062355</v>
      </c>
      <c r="X250" s="88">
        <f>IF(S250=0,"-",FORECAST($C$8-(S250+AB250),Инклинометрия!$B$2:$B$152,Инклинометрия!$A$2:$A$152))</f>
        <v>0</v>
      </c>
      <c r="Y250" s="88">
        <f>FORECAST($C$8+T250,Инклинометрия!$B$2:$B$152,Инклинометрия!$A$2:$A$152)</f>
        <v>1425</v>
      </c>
      <c r="Z250" s="88">
        <f>IF(R250=0,FORECAST($C$6-T250,Инклинометрия!$B$2:$B$152,Инклинометрия!$A$2:$A$152),FORECAST($C$8,Инклинометрия!$B$2:$B$152,Инклинометрия!$A$2:$A$152))</f>
        <v>1330</v>
      </c>
      <c r="AA250" s="61">
        <f t="shared" si="109"/>
        <v>1400</v>
      </c>
      <c r="AB250" s="62">
        <f t="shared" si="128"/>
        <v>578.37449472565936</v>
      </c>
      <c r="AC250" s="62">
        <f t="shared" si="110"/>
        <v>0</v>
      </c>
      <c r="AD250" s="65">
        <f>IF(R250=0,FORECAST($C$8,Инклинометрия!$B$2:$B$152,Инклинометрия!$A$2:$A$152),V250)</f>
        <v>1330</v>
      </c>
      <c r="AE250" s="65">
        <f>FORECAST($C$8-(R250+AA250),Инклинометрия!$B$2:$B$152,Инклинометрия!$A$2:$A$152)</f>
        <v>0</v>
      </c>
      <c r="AF250" s="65">
        <f>IF(AB250=0,"-",FORECAST($C$8,Инклинометрия!$B$2:$B$152,Инклинометрия!$A$2:$A$152))</f>
        <v>1330</v>
      </c>
      <c r="AG250" s="65">
        <f>IF(AB250=0,"-",FORECAST($C$8-AB250,Инклинометрия!$B$2:$B$152,Инклинометрия!$A$2:$A$152))</f>
        <v>780.54423001062355</v>
      </c>
      <c r="AH250" s="65" t="str">
        <f>IF(AC250=0,"-",FORECAST($C$8+AC250,Инклинометрия!$B$2:$B$152,Инклинометрия!$A$2:$A$152))</f>
        <v>-</v>
      </c>
      <c r="AI250" s="89" t="str">
        <f>IF(AC250=0,"-",FORECAST($C$8,Инклинометрия!$B$2:$B$152,Инклинометрия!$A$2:$A$152))</f>
        <v>-</v>
      </c>
      <c r="AJ250" s="28"/>
      <c r="AK250" s="67">
        <f t="shared" si="129"/>
        <v>0</v>
      </c>
      <c r="AL250" s="28">
        <f t="shared" si="130"/>
        <v>0</v>
      </c>
      <c r="AM250" s="28">
        <f t="shared" si="131"/>
        <v>0.1</v>
      </c>
      <c r="AN250" s="26">
        <f t="shared" si="132"/>
        <v>0.1</v>
      </c>
      <c r="AO250" s="87">
        <f t="shared" si="133"/>
        <v>150589.7285856299</v>
      </c>
      <c r="AP250" s="87">
        <f t="shared" si="111"/>
        <v>49264.728585629884</v>
      </c>
      <c r="AQ250" s="66">
        <f t="shared" si="112"/>
        <v>14695380</v>
      </c>
      <c r="AR250" s="66">
        <f t="shared" si="113"/>
        <v>12519140.524179853</v>
      </c>
      <c r="AS250" s="66">
        <f t="shared" si="114"/>
        <v>784800</v>
      </c>
      <c r="AT250" s="45">
        <f t="shared" si="118"/>
        <v>15630769.728585631</v>
      </c>
      <c r="AU250" s="75"/>
    </row>
    <row r="251" spans="2:47" x14ac:dyDescent="0.3">
      <c r="B251" s="41">
        <f t="shared" si="119"/>
        <v>1105</v>
      </c>
      <c r="C251" s="8">
        <f t="shared" si="134"/>
        <v>11.05</v>
      </c>
      <c r="D251" s="73">
        <f t="shared" si="115"/>
        <v>14.779375</v>
      </c>
      <c r="E251" s="29">
        <f t="shared" si="137"/>
        <v>3660.0668494598203</v>
      </c>
      <c r="F251" s="29">
        <f t="shared" si="120"/>
        <v>16.561388459094445</v>
      </c>
      <c r="G251" s="29">
        <f t="shared" si="135"/>
        <v>22.150857064038817</v>
      </c>
      <c r="H251" s="17">
        <f t="shared" si="121"/>
        <v>4895.339411152524</v>
      </c>
      <c r="I251" s="29">
        <f t="shared" si="122"/>
        <v>2.2250485660981263</v>
      </c>
      <c r="J251" s="29">
        <f t="shared" si="116"/>
        <v>20.847057720370078</v>
      </c>
      <c r="K251" s="39">
        <f t="shared" si="123"/>
        <v>1400</v>
      </c>
      <c r="L251" s="49">
        <f t="shared" si="106"/>
        <v>0</v>
      </c>
      <c r="M251" s="48">
        <f t="shared" si="107"/>
        <v>4.2266987561397071</v>
      </c>
      <c r="N251" s="51">
        <f t="shared" si="117"/>
        <v>11.030500609176595</v>
      </c>
      <c r="O251" s="54">
        <f t="shared" si="136"/>
        <v>7.850000000000021</v>
      </c>
      <c r="P251" s="34">
        <f t="shared" si="124"/>
        <v>1.7671458676442586</v>
      </c>
      <c r="Q251" s="30">
        <f t="shared" si="125"/>
        <v>0</v>
      </c>
      <c r="R251" s="58">
        <f t="shared" si="126"/>
        <v>0</v>
      </c>
      <c r="S251" s="58">
        <f t="shared" si="127"/>
        <v>817.91797646199666</v>
      </c>
      <c r="T251" s="58">
        <f t="shared" si="108"/>
        <v>100</v>
      </c>
      <c r="U251" s="88" t="str">
        <f>IF(R251=0,"-",FORECAST($C$8,Инклинометрия!$B$2:$B$152,Инклинометрия!$A$2:$A$152))</f>
        <v>-</v>
      </c>
      <c r="V251" s="88" t="str">
        <f>IF(R251=0,"-",FORECAST($C$8-R251,Инклинометрия!$B$2:$B$152,Инклинометрия!$A$2:$A$152))</f>
        <v>-</v>
      </c>
      <c r="W251" s="88">
        <f>IF(R251&gt;0,FORECAST($C$8,Инклинометрия!$B$2:$B$152,Инклинометрия!$A$2:$A$152),IF(AB251=$C$8,"-",FORECAST($C$8-AB251,Инклинометрия!$B$2:$B$152,Инклинометрия!$A$2:$A$152)))</f>
        <v>777.0220776388968</v>
      </c>
      <c r="X251" s="88">
        <f>IF(S251=0,"-",FORECAST($C$8-(S251+AB251),Инклинометрия!$B$2:$B$152,Инклинометрия!$A$2:$A$152))</f>
        <v>0</v>
      </c>
      <c r="Y251" s="88">
        <f>FORECAST($C$8+T251,Инклинометрия!$B$2:$B$152,Инклинометрия!$A$2:$A$152)</f>
        <v>1425</v>
      </c>
      <c r="Z251" s="88">
        <f>IF(R251=0,FORECAST($C$6-T251,Инклинометрия!$B$2:$B$152,Инклинометрия!$A$2:$A$152),FORECAST($C$8,Инклинометрия!$B$2:$B$152,Инклинометрия!$A$2:$A$152))</f>
        <v>1330</v>
      </c>
      <c r="AA251" s="61">
        <f t="shared" si="109"/>
        <v>1400</v>
      </c>
      <c r="AB251" s="62">
        <f t="shared" si="128"/>
        <v>582.08202353800334</v>
      </c>
      <c r="AC251" s="62">
        <f t="shared" si="110"/>
        <v>0</v>
      </c>
      <c r="AD251" s="65">
        <f>IF(R251=0,FORECAST($C$8,Инклинометрия!$B$2:$B$152,Инклинометрия!$A$2:$A$152),V251)</f>
        <v>1330</v>
      </c>
      <c r="AE251" s="65">
        <f>FORECAST($C$8-(R251+AA251),Инклинометрия!$B$2:$B$152,Инклинометрия!$A$2:$A$152)</f>
        <v>0</v>
      </c>
      <c r="AF251" s="65">
        <f>IF(AB251=0,"-",FORECAST($C$8,Инклинометрия!$B$2:$B$152,Инклинометрия!$A$2:$A$152))</f>
        <v>1330</v>
      </c>
      <c r="AG251" s="65">
        <f>IF(AB251=0,"-",FORECAST($C$8-AB251,Инклинометрия!$B$2:$B$152,Инклинометрия!$A$2:$A$152))</f>
        <v>777.0220776388968</v>
      </c>
      <c r="AH251" s="65" t="str">
        <f>IF(AC251=0,"-",FORECAST($C$8+AC251,Инклинометрия!$B$2:$B$152,Инклинометрия!$A$2:$A$152))</f>
        <v>-</v>
      </c>
      <c r="AI251" s="89" t="str">
        <f>IF(AC251=0,"-",FORECAST($C$8,Инклинометрия!$B$2:$B$152,Инклинометрия!$A$2:$A$152))</f>
        <v>-</v>
      </c>
      <c r="AJ251" s="28"/>
      <c r="AK251" s="67">
        <f t="shared" si="129"/>
        <v>0</v>
      </c>
      <c r="AL251" s="28">
        <f t="shared" si="130"/>
        <v>0</v>
      </c>
      <c r="AM251" s="28">
        <f t="shared" si="131"/>
        <v>0.1</v>
      </c>
      <c r="AN251" s="26">
        <f t="shared" si="132"/>
        <v>0.1</v>
      </c>
      <c r="AO251" s="87">
        <f t="shared" si="133"/>
        <v>150567.33243234971</v>
      </c>
      <c r="AP251" s="87">
        <f t="shared" si="111"/>
        <v>49242.332432349707</v>
      </c>
      <c r="AQ251" s="66">
        <f t="shared" si="112"/>
        <v>14695380</v>
      </c>
      <c r="AR251" s="66">
        <f t="shared" si="113"/>
        <v>12528960.655745111</v>
      </c>
      <c r="AS251" s="66">
        <f t="shared" si="114"/>
        <v>784800</v>
      </c>
      <c r="AT251" s="45">
        <f t="shared" si="118"/>
        <v>15630747.33243235</v>
      </c>
      <c r="AU251" s="75"/>
    </row>
    <row r="252" spans="2:47" x14ac:dyDescent="0.3">
      <c r="B252" s="41">
        <f t="shared" si="119"/>
        <v>1110</v>
      </c>
      <c r="C252" s="8">
        <f t="shared" si="134"/>
        <v>11.1</v>
      </c>
      <c r="D252" s="73">
        <f t="shared" si="115"/>
        <v>14.84625</v>
      </c>
      <c r="E252" s="29">
        <f t="shared" si="137"/>
        <v>3676.6282379189142</v>
      </c>
      <c r="F252" s="29">
        <f t="shared" si="120"/>
        <v>16.561388459093855</v>
      </c>
      <c r="G252" s="29">
        <f t="shared" si="135"/>
        <v>22.150857064038032</v>
      </c>
      <c r="H252" s="17">
        <f t="shared" si="121"/>
        <v>4917.4902682165621</v>
      </c>
      <c r="I252" s="29">
        <f t="shared" si="122"/>
        <v>2.2250485660981263</v>
      </c>
      <c r="J252" s="29">
        <f t="shared" si="116"/>
        <v>20.847057720369708</v>
      </c>
      <c r="K252" s="39">
        <f t="shared" si="123"/>
        <v>1400</v>
      </c>
      <c r="L252" s="49">
        <f t="shared" si="106"/>
        <v>0</v>
      </c>
      <c r="M252" s="48">
        <f t="shared" si="107"/>
        <v>4.2266987561397071</v>
      </c>
      <c r="N252" s="51">
        <f t="shared" si="117"/>
        <v>10.980500609176595</v>
      </c>
      <c r="O252" s="54">
        <f t="shared" si="136"/>
        <v>7.9000000000000208</v>
      </c>
      <c r="P252" s="34">
        <f t="shared" si="124"/>
        <v>1.7671458676442586</v>
      </c>
      <c r="Q252" s="30">
        <f t="shared" si="125"/>
        <v>0</v>
      </c>
      <c r="R252" s="58">
        <f t="shared" si="126"/>
        <v>0</v>
      </c>
      <c r="S252" s="58">
        <f t="shared" si="127"/>
        <v>814.21044764965268</v>
      </c>
      <c r="T252" s="58">
        <f t="shared" si="108"/>
        <v>100</v>
      </c>
      <c r="U252" s="88" t="str">
        <f>IF(R252=0,"-",FORECAST($C$8,Инклинометрия!$B$2:$B$152,Инклинометрия!$A$2:$A$152))</f>
        <v>-</v>
      </c>
      <c r="V252" s="88" t="str">
        <f>IF(R252=0,"-",FORECAST($C$8-R252,Инклинометрия!$B$2:$B$152,Инклинометрия!$A$2:$A$152))</f>
        <v>-</v>
      </c>
      <c r="W252" s="88">
        <f>IF(R252&gt;0,FORECAST($C$8,Инклинометрия!$B$2:$B$152,Инклинометрия!$A$2:$A$152),IF(AB252=$C$8,"-",FORECAST($C$8-AB252,Инклинометрия!$B$2:$B$152,Инклинометрия!$A$2:$A$152)))</f>
        <v>773.49992526717006</v>
      </c>
      <c r="X252" s="88">
        <f>IF(S252=0,"-",FORECAST($C$8-(S252+AB252),Инклинометрия!$B$2:$B$152,Инклинометрия!$A$2:$A$152))</f>
        <v>0</v>
      </c>
      <c r="Y252" s="88">
        <f>FORECAST($C$8+T252,Инклинометрия!$B$2:$B$152,Инклинометрия!$A$2:$A$152)</f>
        <v>1425</v>
      </c>
      <c r="Z252" s="88">
        <f>IF(R252=0,FORECAST($C$6-T252,Инклинометрия!$B$2:$B$152,Инклинометрия!$A$2:$A$152),FORECAST($C$8,Инклинометрия!$B$2:$B$152,Инклинометрия!$A$2:$A$152))</f>
        <v>1330</v>
      </c>
      <c r="AA252" s="61">
        <f t="shared" si="109"/>
        <v>1400</v>
      </c>
      <c r="AB252" s="62">
        <f t="shared" si="128"/>
        <v>585.78955235034732</v>
      </c>
      <c r="AC252" s="62">
        <f t="shared" si="110"/>
        <v>0</v>
      </c>
      <c r="AD252" s="65">
        <f>IF(R252=0,FORECAST($C$8,Инклинометрия!$B$2:$B$152,Инклинометрия!$A$2:$A$152),V252)</f>
        <v>1330</v>
      </c>
      <c r="AE252" s="65">
        <f>FORECAST($C$8-(R252+AA252),Инклинометрия!$B$2:$B$152,Инклинометрия!$A$2:$A$152)</f>
        <v>0</v>
      </c>
      <c r="AF252" s="65">
        <f>IF(AB252=0,"-",FORECAST($C$8,Инклинометрия!$B$2:$B$152,Инклинометрия!$A$2:$A$152))</f>
        <v>1330</v>
      </c>
      <c r="AG252" s="65">
        <f>IF(AB252=0,"-",FORECAST($C$8-AB252,Инклинометрия!$B$2:$B$152,Инклинометрия!$A$2:$A$152))</f>
        <v>773.49992526717006</v>
      </c>
      <c r="AH252" s="65" t="str">
        <f>IF(AC252=0,"-",FORECAST($C$8+AC252,Инклинометрия!$B$2:$B$152,Инклинометрия!$A$2:$A$152))</f>
        <v>-</v>
      </c>
      <c r="AI252" s="89" t="str">
        <f>IF(AC252=0,"-",FORECAST($C$8,Инклинометрия!$B$2:$B$152,Инклинометрия!$A$2:$A$152))</f>
        <v>-</v>
      </c>
      <c r="AJ252" s="28"/>
      <c r="AK252" s="67">
        <f t="shared" si="129"/>
        <v>0</v>
      </c>
      <c r="AL252" s="28">
        <f t="shared" si="130"/>
        <v>0</v>
      </c>
      <c r="AM252" s="28">
        <f t="shared" si="131"/>
        <v>0.1</v>
      </c>
      <c r="AN252" s="26">
        <f t="shared" si="132"/>
        <v>0.1</v>
      </c>
      <c r="AO252" s="87">
        <f t="shared" si="133"/>
        <v>150544.93627906952</v>
      </c>
      <c r="AP252" s="87">
        <f t="shared" si="111"/>
        <v>49219.936279069523</v>
      </c>
      <c r="AQ252" s="66">
        <f t="shared" si="112"/>
        <v>14695380</v>
      </c>
      <c r="AR252" s="66">
        <f t="shared" si="113"/>
        <v>12538780.787310366</v>
      </c>
      <c r="AS252" s="66">
        <f t="shared" si="114"/>
        <v>784800</v>
      </c>
      <c r="AT252" s="45">
        <f t="shared" si="118"/>
        <v>15630724.93627907</v>
      </c>
      <c r="AU252" s="75"/>
    </row>
    <row r="253" spans="2:47" x14ac:dyDescent="0.3">
      <c r="B253" s="41">
        <f t="shared" si="119"/>
        <v>1115</v>
      </c>
      <c r="C253" s="8">
        <f t="shared" si="134"/>
        <v>11.15</v>
      </c>
      <c r="D253" s="73">
        <f t="shared" si="115"/>
        <v>14.913125000000001</v>
      </c>
      <c r="E253" s="29">
        <f t="shared" si="137"/>
        <v>3693.1896263780086</v>
      </c>
      <c r="F253" s="29">
        <f t="shared" si="120"/>
        <v>16.561388459094445</v>
      </c>
      <c r="G253" s="29">
        <f t="shared" si="135"/>
        <v>22.150857064038817</v>
      </c>
      <c r="H253" s="17">
        <f t="shared" si="121"/>
        <v>4939.641125280601</v>
      </c>
      <c r="I253" s="29">
        <f t="shared" si="122"/>
        <v>2.2250485660981263</v>
      </c>
      <c r="J253" s="29">
        <f t="shared" si="116"/>
        <v>20.847057720370078</v>
      </c>
      <c r="K253" s="39">
        <f t="shared" si="123"/>
        <v>1400</v>
      </c>
      <c r="L253" s="49">
        <f t="shared" si="106"/>
        <v>0</v>
      </c>
      <c r="M253" s="48">
        <f t="shared" si="107"/>
        <v>4.2266987561397071</v>
      </c>
      <c r="N253" s="51">
        <f t="shared" si="117"/>
        <v>10.930500609176594</v>
      </c>
      <c r="O253" s="54">
        <f t="shared" si="136"/>
        <v>7.9500000000000215</v>
      </c>
      <c r="P253" s="34">
        <f t="shared" si="124"/>
        <v>1.7671458676442586</v>
      </c>
      <c r="Q253" s="30">
        <f t="shared" si="125"/>
        <v>0</v>
      </c>
      <c r="R253" s="58">
        <f t="shared" si="126"/>
        <v>0</v>
      </c>
      <c r="S253" s="58">
        <f t="shared" si="127"/>
        <v>810.5029188373087</v>
      </c>
      <c r="T253" s="58">
        <f t="shared" si="108"/>
        <v>100</v>
      </c>
      <c r="U253" s="88" t="str">
        <f>IF(R253=0,"-",FORECAST($C$8,Инклинометрия!$B$2:$B$152,Инклинометрия!$A$2:$A$152))</f>
        <v>-</v>
      </c>
      <c r="V253" s="88" t="str">
        <f>IF(R253=0,"-",FORECAST($C$8-R253,Инклинометрия!$B$2:$B$152,Инклинометрия!$A$2:$A$152))</f>
        <v>-</v>
      </c>
      <c r="W253" s="88">
        <f>IF(R253&gt;0,FORECAST($C$8,Инклинометрия!$B$2:$B$152,Инклинометрия!$A$2:$A$152),IF(AB253=$C$8,"-",FORECAST($C$8-AB253,Инклинометрия!$B$2:$B$152,Инклинометрия!$A$2:$A$152)))</f>
        <v>769.9777728954432</v>
      </c>
      <c r="X253" s="88">
        <f>IF(S253=0,"-",FORECAST($C$8-(S253+AB253),Инклинометрия!$B$2:$B$152,Инклинометрия!$A$2:$A$152))</f>
        <v>0</v>
      </c>
      <c r="Y253" s="88">
        <f>FORECAST($C$8+T253,Инклинометрия!$B$2:$B$152,Инклинометрия!$A$2:$A$152)</f>
        <v>1425</v>
      </c>
      <c r="Z253" s="88">
        <f>IF(R253=0,FORECAST($C$6-T253,Инклинометрия!$B$2:$B$152,Инклинометрия!$A$2:$A$152),FORECAST($C$8,Инклинометрия!$B$2:$B$152,Инклинометрия!$A$2:$A$152))</f>
        <v>1330</v>
      </c>
      <c r="AA253" s="61">
        <f t="shared" si="109"/>
        <v>1400</v>
      </c>
      <c r="AB253" s="62">
        <f t="shared" si="128"/>
        <v>589.4970811626913</v>
      </c>
      <c r="AC253" s="62">
        <f t="shared" si="110"/>
        <v>0</v>
      </c>
      <c r="AD253" s="65">
        <f>IF(R253=0,FORECAST($C$8,Инклинометрия!$B$2:$B$152,Инклинометрия!$A$2:$A$152),V253)</f>
        <v>1330</v>
      </c>
      <c r="AE253" s="65">
        <f>FORECAST($C$8-(R253+AA253),Инклинометрия!$B$2:$B$152,Инклинометрия!$A$2:$A$152)</f>
        <v>0</v>
      </c>
      <c r="AF253" s="65">
        <f>IF(AB253=0,"-",FORECAST($C$8,Инклинометрия!$B$2:$B$152,Инклинометрия!$A$2:$A$152))</f>
        <v>1330</v>
      </c>
      <c r="AG253" s="65">
        <f>IF(AB253=0,"-",FORECAST($C$8-AB253,Инклинометрия!$B$2:$B$152,Инклинометрия!$A$2:$A$152))</f>
        <v>769.9777728954432</v>
      </c>
      <c r="AH253" s="65" t="str">
        <f>IF(AC253=0,"-",FORECAST($C$8+AC253,Инклинометрия!$B$2:$B$152,Инклинометрия!$A$2:$A$152))</f>
        <v>-</v>
      </c>
      <c r="AI253" s="89" t="str">
        <f>IF(AC253=0,"-",FORECAST($C$8,Инклинометрия!$B$2:$B$152,Инклинометрия!$A$2:$A$152))</f>
        <v>-</v>
      </c>
      <c r="AJ253" s="28"/>
      <c r="AK253" s="67">
        <f t="shared" si="129"/>
        <v>0</v>
      </c>
      <c r="AL253" s="28">
        <f t="shared" si="130"/>
        <v>0</v>
      </c>
      <c r="AM253" s="28">
        <f t="shared" si="131"/>
        <v>0.1</v>
      </c>
      <c r="AN253" s="26">
        <f t="shared" si="132"/>
        <v>0.1</v>
      </c>
      <c r="AO253" s="87">
        <f t="shared" si="133"/>
        <v>150522.54012578935</v>
      </c>
      <c r="AP253" s="87">
        <f t="shared" si="111"/>
        <v>49197.540125789354</v>
      </c>
      <c r="AQ253" s="66">
        <f t="shared" si="112"/>
        <v>14695380</v>
      </c>
      <c r="AR253" s="66">
        <f t="shared" si="113"/>
        <v>12548600.91887562</v>
      </c>
      <c r="AS253" s="66">
        <f t="shared" si="114"/>
        <v>784800</v>
      </c>
      <c r="AT253" s="45">
        <f t="shared" si="118"/>
        <v>15630702.540125789</v>
      </c>
      <c r="AU253" s="75"/>
    </row>
    <row r="254" spans="2:47" x14ac:dyDescent="0.3">
      <c r="B254" s="41">
        <f t="shared" si="119"/>
        <v>1120</v>
      </c>
      <c r="C254" s="8">
        <f t="shared" si="134"/>
        <v>11.200000000000001</v>
      </c>
      <c r="D254" s="73">
        <f t="shared" si="115"/>
        <v>14.980000000000002</v>
      </c>
      <c r="E254" s="29">
        <f t="shared" si="137"/>
        <v>3709.751014837103</v>
      </c>
      <c r="F254" s="29">
        <f t="shared" si="120"/>
        <v>16.561388459094445</v>
      </c>
      <c r="G254" s="29">
        <f t="shared" si="135"/>
        <v>22.150857064038817</v>
      </c>
      <c r="H254" s="17">
        <f t="shared" si="121"/>
        <v>4961.79198234464</v>
      </c>
      <c r="I254" s="29">
        <f t="shared" si="122"/>
        <v>2.2250485660981263</v>
      </c>
      <c r="J254" s="29">
        <f t="shared" si="116"/>
        <v>20.847057720370078</v>
      </c>
      <c r="K254" s="39">
        <f t="shared" si="123"/>
        <v>1400</v>
      </c>
      <c r="L254" s="49">
        <f t="shared" si="106"/>
        <v>0</v>
      </c>
      <c r="M254" s="48">
        <f t="shared" si="107"/>
        <v>4.2266987561397071</v>
      </c>
      <c r="N254" s="51">
        <f t="shared" si="117"/>
        <v>10.880500609176595</v>
      </c>
      <c r="O254" s="54">
        <f t="shared" si="136"/>
        <v>8.0000000000000213</v>
      </c>
      <c r="P254" s="34">
        <f t="shared" si="124"/>
        <v>1.7671458676442586</v>
      </c>
      <c r="Q254" s="30">
        <f t="shared" si="125"/>
        <v>0</v>
      </c>
      <c r="R254" s="58">
        <f t="shared" si="126"/>
        <v>0</v>
      </c>
      <c r="S254" s="58">
        <f t="shared" si="127"/>
        <v>806.79539002496472</v>
      </c>
      <c r="T254" s="58">
        <f t="shared" si="108"/>
        <v>100</v>
      </c>
      <c r="U254" s="88" t="str">
        <f>IF(R254=0,"-",FORECAST($C$8,Инклинометрия!$B$2:$B$152,Инклинометрия!$A$2:$A$152))</f>
        <v>-</v>
      </c>
      <c r="V254" s="88" t="str">
        <f>IF(R254=0,"-",FORECAST($C$8-R254,Инклинометрия!$B$2:$B$152,Инклинометрия!$A$2:$A$152))</f>
        <v>-</v>
      </c>
      <c r="W254" s="88">
        <f>IF(R254&gt;0,FORECAST($C$8,Инклинометрия!$B$2:$B$152,Инклинометрия!$A$2:$A$152),IF(AB254=$C$8,"-",FORECAST($C$8-AB254,Инклинометрия!$B$2:$B$152,Инклинометрия!$A$2:$A$152)))</f>
        <v>766.45562052371645</v>
      </c>
      <c r="X254" s="88">
        <f>IF(S254=0,"-",FORECAST($C$8-(S254+AB254),Инклинометрия!$B$2:$B$152,Инклинометрия!$A$2:$A$152))</f>
        <v>0</v>
      </c>
      <c r="Y254" s="88">
        <f>FORECAST($C$8+T254,Инклинометрия!$B$2:$B$152,Инклинометрия!$A$2:$A$152)</f>
        <v>1425</v>
      </c>
      <c r="Z254" s="88">
        <f>IF(R254=0,FORECAST($C$6-T254,Инклинометрия!$B$2:$B$152,Инклинометрия!$A$2:$A$152),FORECAST($C$8,Инклинометрия!$B$2:$B$152,Инклинометрия!$A$2:$A$152))</f>
        <v>1330</v>
      </c>
      <c r="AA254" s="61">
        <f t="shared" si="109"/>
        <v>1400</v>
      </c>
      <c r="AB254" s="62">
        <f t="shared" si="128"/>
        <v>593.20460997503528</v>
      </c>
      <c r="AC254" s="62">
        <f t="shared" si="110"/>
        <v>0</v>
      </c>
      <c r="AD254" s="65">
        <f>IF(R254=0,FORECAST($C$8,Инклинометрия!$B$2:$B$152,Инклинометрия!$A$2:$A$152),V254)</f>
        <v>1330</v>
      </c>
      <c r="AE254" s="65">
        <f>FORECAST($C$8-(R254+AA254),Инклинометрия!$B$2:$B$152,Инклинометрия!$A$2:$A$152)</f>
        <v>0</v>
      </c>
      <c r="AF254" s="65">
        <f>IF(AB254=0,"-",FORECAST($C$8,Инклинометрия!$B$2:$B$152,Инклинометрия!$A$2:$A$152))</f>
        <v>1330</v>
      </c>
      <c r="AG254" s="65">
        <f>IF(AB254=0,"-",FORECAST($C$8-AB254,Инклинометрия!$B$2:$B$152,Инклинометрия!$A$2:$A$152))</f>
        <v>766.45562052371645</v>
      </c>
      <c r="AH254" s="65" t="str">
        <f>IF(AC254=0,"-",FORECAST($C$8+AC254,Инклинометрия!$B$2:$B$152,Инклинометрия!$A$2:$A$152))</f>
        <v>-</v>
      </c>
      <c r="AI254" s="89" t="str">
        <f>IF(AC254=0,"-",FORECAST($C$8,Инклинометрия!$B$2:$B$152,Инклинометрия!$A$2:$A$152))</f>
        <v>-</v>
      </c>
      <c r="AJ254" s="28"/>
      <c r="AK254" s="67">
        <f t="shared" si="129"/>
        <v>0</v>
      </c>
      <c r="AL254" s="28">
        <f t="shared" si="130"/>
        <v>0</v>
      </c>
      <c r="AM254" s="28">
        <f t="shared" si="131"/>
        <v>0.1</v>
      </c>
      <c r="AN254" s="26">
        <f t="shared" si="132"/>
        <v>0.1</v>
      </c>
      <c r="AO254" s="87">
        <f t="shared" si="133"/>
        <v>150500.14397250916</v>
      </c>
      <c r="AP254" s="87">
        <f t="shared" si="111"/>
        <v>49175.14397250917</v>
      </c>
      <c r="AQ254" s="66">
        <f t="shared" si="112"/>
        <v>14695380</v>
      </c>
      <c r="AR254" s="66">
        <f t="shared" si="113"/>
        <v>12558421.050440878</v>
      </c>
      <c r="AS254" s="66">
        <f t="shared" si="114"/>
        <v>784800</v>
      </c>
      <c r="AT254" s="45">
        <f t="shared" si="118"/>
        <v>15630680.143972509</v>
      </c>
      <c r="AU254" s="75"/>
    </row>
    <row r="255" spans="2:47" x14ac:dyDescent="0.3">
      <c r="B255" s="41">
        <f t="shared" si="119"/>
        <v>1125</v>
      </c>
      <c r="C255" s="8">
        <f t="shared" si="134"/>
        <v>11.25</v>
      </c>
      <c r="D255" s="73">
        <f t="shared" si="115"/>
        <v>15.046875</v>
      </c>
      <c r="E255" s="29">
        <f t="shared" si="137"/>
        <v>3726.3124032961969</v>
      </c>
      <c r="F255" s="29">
        <f t="shared" si="120"/>
        <v>16.561388459093855</v>
      </c>
      <c r="G255" s="29">
        <f t="shared" si="135"/>
        <v>22.150857064038032</v>
      </c>
      <c r="H255" s="17">
        <f t="shared" si="121"/>
        <v>4983.9428394086781</v>
      </c>
      <c r="I255" s="29">
        <f t="shared" si="122"/>
        <v>2.2250485660981263</v>
      </c>
      <c r="J255" s="29">
        <f t="shared" si="116"/>
        <v>20.847057720369708</v>
      </c>
      <c r="K255" s="39">
        <f t="shared" si="123"/>
        <v>1400</v>
      </c>
      <c r="L255" s="49">
        <f t="shared" si="106"/>
        <v>0</v>
      </c>
      <c r="M255" s="48">
        <f t="shared" si="107"/>
        <v>4.2266987561397071</v>
      </c>
      <c r="N255" s="51">
        <f t="shared" si="117"/>
        <v>10.830500609176594</v>
      </c>
      <c r="O255" s="54">
        <f t="shared" si="136"/>
        <v>8.050000000000022</v>
      </c>
      <c r="P255" s="34">
        <f t="shared" si="124"/>
        <v>1.7671458676442586</v>
      </c>
      <c r="Q255" s="30">
        <f t="shared" si="125"/>
        <v>0</v>
      </c>
      <c r="R255" s="58">
        <f t="shared" si="126"/>
        <v>0</v>
      </c>
      <c r="S255" s="58">
        <f t="shared" si="127"/>
        <v>803.08786121262074</v>
      </c>
      <c r="T255" s="58">
        <f t="shared" si="108"/>
        <v>100</v>
      </c>
      <c r="U255" s="88" t="str">
        <f>IF(R255=0,"-",FORECAST($C$8,Инклинометрия!$B$2:$B$152,Инклинометрия!$A$2:$A$152))</f>
        <v>-</v>
      </c>
      <c r="V255" s="88" t="str">
        <f>IF(R255=0,"-",FORECAST($C$8-R255,Инклинометрия!$B$2:$B$152,Инклинометрия!$A$2:$A$152))</f>
        <v>-</v>
      </c>
      <c r="W255" s="88">
        <f>IF(R255&gt;0,FORECAST($C$8,Инклинометрия!$B$2:$B$152,Инклинометрия!$A$2:$A$152),IF(AB255=$C$8,"-",FORECAST($C$8-AB255,Инклинометрия!$B$2:$B$152,Инклинометрия!$A$2:$A$152)))</f>
        <v>762.9334681519897</v>
      </c>
      <c r="X255" s="88">
        <f>IF(S255=0,"-",FORECAST($C$8-(S255+AB255),Инклинометрия!$B$2:$B$152,Инклинометрия!$A$2:$A$152))</f>
        <v>0</v>
      </c>
      <c r="Y255" s="88">
        <f>FORECAST($C$8+T255,Инклинометрия!$B$2:$B$152,Инклинометрия!$A$2:$A$152)</f>
        <v>1425</v>
      </c>
      <c r="Z255" s="88">
        <f>IF(R255=0,FORECAST($C$6-T255,Инклинометрия!$B$2:$B$152,Инклинометрия!$A$2:$A$152),FORECAST($C$8,Инклинометрия!$B$2:$B$152,Инклинометрия!$A$2:$A$152))</f>
        <v>1330</v>
      </c>
      <c r="AA255" s="61">
        <f t="shared" si="109"/>
        <v>1400</v>
      </c>
      <c r="AB255" s="62">
        <f t="shared" si="128"/>
        <v>596.91213878737926</v>
      </c>
      <c r="AC255" s="62">
        <f t="shared" si="110"/>
        <v>0</v>
      </c>
      <c r="AD255" s="65">
        <f>IF(R255=0,FORECAST($C$8,Инклинометрия!$B$2:$B$152,Инклинометрия!$A$2:$A$152),V255)</f>
        <v>1330</v>
      </c>
      <c r="AE255" s="65">
        <f>FORECAST($C$8-(R255+AA255),Инклинометрия!$B$2:$B$152,Инклинометрия!$A$2:$A$152)</f>
        <v>0</v>
      </c>
      <c r="AF255" s="65">
        <f>IF(AB255=0,"-",FORECAST($C$8,Инклинометрия!$B$2:$B$152,Инклинометрия!$A$2:$A$152))</f>
        <v>1330</v>
      </c>
      <c r="AG255" s="65">
        <f>IF(AB255=0,"-",FORECAST($C$8-AB255,Инклинометрия!$B$2:$B$152,Инклинометрия!$A$2:$A$152))</f>
        <v>762.9334681519897</v>
      </c>
      <c r="AH255" s="65" t="str">
        <f>IF(AC255=0,"-",FORECAST($C$8+AC255,Инклинометрия!$B$2:$B$152,Инклинометрия!$A$2:$A$152))</f>
        <v>-</v>
      </c>
      <c r="AI255" s="89" t="str">
        <f>IF(AC255=0,"-",FORECAST($C$8,Инклинометрия!$B$2:$B$152,Инклинометрия!$A$2:$A$152))</f>
        <v>-</v>
      </c>
      <c r="AJ255" s="28"/>
      <c r="AK255" s="67">
        <f t="shared" si="129"/>
        <v>0</v>
      </c>
      <c r="AL255" s="28">
        <f t="shared" si="130"/>
        <v>0</v>
      </c>
      <c r="AM255" s="28">
        <f t="shared" si="131"/>
        <v>0.1</v>
      </c>
      <c r="AN255" s="26">
        <f t="shared" si="132"/>
        <v>0.1</v>
      </c>
      <c r="AO255" s="87">
        <f t="shared" si="133"/>
        <v>150477.747819229</v>
      </c>
      <c r="AP255" s="87">
        <f t="shared" si="111"/>
        <v>49152.747819228993</v>
      </c>
      <c r="AQ255" s="66">
        <f t="shared" si="112"/>
        <v>14695380</v>
      </c>
      <c r="AR255" s="66">
        <f t="shared" si="113"/>
        <v>12568241.182006132</v>
      </c>
      <c r="AS255" s="66">
        <f t="shared" si="114"/>
        <v>784800</v>
      </c>
      <c r="AT255" s="45">
        <f t="shared" si="118"/>
        <v>15630657.747819228</v>
      </c>
      <c r="AU255" s="75"/>
    </row>
    <row r="256" spans="2:47" x14ac:dyDescent="0.3">
      <c r="B256" s="41">
        <f t="shared" si="119"/>
        <v>1130</v>
      </c>
      <c r="C256" s="8">
        <f t="shared" si="134"/>
        <v>11.3</v>
      </c>
      <c r="D256" s="73">
        <f t="shared" si="115"/>
        <v>15.11375</v>
      </c>
      <c r="E256" s="29">
        <f t="shared" si="137"/>
        <v>3742.8737917552917</v>
      </c>
      <c r="F256" s="29">
        <f t="shared" si="120"/>
        <v>16.561388459094445</v>
      </c>
      <c r="G256" s="29">
        <f t="shared" si="135"/>
        <v>22.150857064038817</v>
      </c>
      <c r="H256" s="17">
        <f t="shared" si="121"/>
        <v>5006.0936964727171</v>
      </c>
      <c r="I256" s="29">
        <f t="shared" si="122"/>
        <v>2.2250485660981263</v>
      </c>
      <c r="J256" s="29">
        <f t="shared" si="116"/>
        <v>20.847057720370078</v>
      </c>
      <c r="K256" s="39">
        <f t="shared" si="123"/>
        <v>1400</v>
      </c>
      <c r="L256" s="49">
        <f t="shared" si="106"/>
        <v>0</v>
      </c>
      <c r="M256" s="48">
        <f t="shared" si="107"/>
        <v>4.2266987561397071</v>
      </c>
      <c r="N256" s="51">
        <f t="shared" si="117"/>
        <v>10.780500609176595</v>
      </c>
      <c r="O256" s="54">
        <f t="shared" si="136"/>
        <v>8.1000000000000227</v>
      </c>
      <c r="P256" s="34">
        <f t="shared" si="124"/>
        <v>1.7671458676442586</v>
      </c>
      <c r="Q256" s="30">
        <f t="shared" si="125"/>
        <v>0</v>
      </c>
      <c r="R256" s="58">
        <f t="shared" si="126"/>
        <v>0</v>
      </c>
      <c r="S256" s="58">
        <f t="shared" si="127"/>
        <v>799.38033240027676</v>
      </c>
      <c r="T256" s="58">
        <f t="shared" si="108"/>
        <v>100</v>
      </c>
      <c r="U256" s="88" t="str">
        <f>IF(R256=0,"-",FORECAST($C$8,Инклинометрия!$B$2:$B$152,Инклинометрия!$A$2:$A$152))</f>
        <v>-</v>
      </c>
      <c r="V256" s="88" t="str">
        <f>IF(R256=0,"-",FORECAST($C$8-R256,Инклинометрия!$B$2:$B$152,Инклинометрия!$A$2:$A$152))</f>
        <v>-</v>
      </c>
      <c r="W256" s="88">
        <f>IF(R256&gt;0,FORECAST($C$8,Инклинометрия!$B$2:$B$152,Инклинометрия!$A$2:$A$152),IF(AB256=$C$8,"-",FORECAST($C$8-AB256,Инклинометрия!$B$2:$B$152,Инклинометрия!$A$2:$A$152)))</f>
        <v>759.41131578026284</v>
      </c>
      <c r="X256" s="88">
        <f>IF(S256=0,"-",FORECAST($C$8-(S256+AB256),Инклинометрия!$B$2:$B$152,Инклинометрия!$A$2:$A$152))</f>
        <v>0</v>
      </c>
      <c r="Y256" s="88">
        <f>FORECAST($C$8+T256,Инклинометрия!$B$2:$B$152,Инклинометрия!$A$2:$A$152)</f>
        <v>1425</v>
      </c>
      <c r="Z256" s="88">
        <f>IF(R256=0,FORECAST($C$6-T256,Инклинометрия!$B$2:$B$152,Инклинометрия!$A$2:$A$152),FORECAST($C$8,Инклинометрия!$B$2:$B$152,Инклинометрия!$A$2:$A$152))</f>
        <v>1330</v>
      </c>
      <c r="AA256" s="61">
        <f t="shared" si="109"/>
        <v>1400</v>
      </c>
      <c r="AB256" s="62">
        <f t="shared" si="128"/>
        <v>600.61966759972324</v>
      </c>
      <c r="AC256" s="62">
        <f t="shared" si="110"/>
        <v>0</v>
      </c>
      <c r="AD256" s="65">
        <f>IF(R256=0,FORECAST($C$8,Инклинометрия!$B$2:$B$152,Инклинометрия!$A$2:$A$152),V256)</f>
        <v>1330</v>
      </c>
      <c r="AE256" s="65">
        <f>FORECAST($C$8-(R256+AA256),Инклинометрия!$B$2:$B$152,Инклинометрия!$A$2:$A$152)</f>
        <v>0</v>
      </c>
      <c r="AF256" s="65">
        <f>IF(AB256=0,"-",FORECAST($C$8,Инклинометрия!$B$2:$B$152,Инклинометрия!$A$2:$A$152))</f>
        <v>1330</v>
      </c>
      <c r="AG256" s="65">
        <f>IF(AB256=0,"-",FORECAST($C$8-AB256,Инклинометрия!$B$2:$B$152,Инклинометрия!$A$2:$A$152))</f>
        <v>759.41131578026284</v>
      </c>
      <c r="AH256" s="65" t="str">
        <f>IF(AC256=0,"-",FORECAST($C$8+AC256,Инклинометрия!$B$2:$B$152,Инклинометрия!$A$2:$A$152))</f>
        <v>-</v>
      </c>
      <c r="AI256" s="89" t="str">
        <f>IF(AC256=0,"-",FORECAST($C$8,Инклинометрия!$B$2:$B$152,Инклинометрия!$A$2:$A$152))</f>
        <v>-</v>
      </c>
      <c r="AJ256" s="28"/>
      <c r="AK256" s="67">
        <f t="shared" si="129"/>
        <v>0</v>
      </c>
      <c r="AL256" s="28">
        <f t="shared" si="130"/>
        <v>0</v>
      </c>
      <c r="AM256" s="28">
        <f t="shared" si="131"/>
        <v>0.1</v>
      </c>
      <c r="AN256" s="26">
        <f t="shared" si="132"/>
        <v>0.1</v>
      </c>
      <c r="AO256" s="87">
        <f t="shared" si="133"/>
        <v>150455.35166594881</v>
      </c>
      <c r="AP256" s="87">
        <f t="shared" si="111"/>
        <v>49130.351665948816</v>
      </c>
      <c r="AQ256" s="66">
        <f t="shared" si="112"/>
        <v>14695380</v>
      </c>
      <c r="AR256" s="66">
        <f t="shared" si="113"/>
        <v>12578061.313571388</v>
      </c>
      <c r="AS256" s="66">
        <f t="shared" si="114"/>
        <v>784800</v>
      </c>
      <c r="AT256" s="45">
        <f t="shared" si="118"/>
        <v>15630635.351665949</v>
      </c>
      <c r="AU256" s="75"/>
    </row>
    <row r="257" spans="2:47" x14ac:dyDescent="0.3">
      <c r="B257" s="41">
        <f t="shared" si="119"/>
        <v>1135</v>
      </c>
      <c r="C257" s="8">
        <f t="shared" si="134"/>
        <v>11.35</v>
      </c>
      <c r="D257" s="73">
        <f t="shared" si="115"/>
        <v>15.180624999999999</v>
      </c>
      <c r="E257" s="29">
        <f t="shared" si="137"/>
        <v>3759.4351802143856</v>
      </c>
      <c r="F257" s="29">
        <f t="shared" si="120"/>
        <v>16.561388459093855</v>
      </c>
      <c r="G257" s="29">
        <f t="shared" si="135"/>
        <v>22.150857064038032</v>
      </c>
      <c r="H257" s="17">
        <f t="shared" si="121"/>
        <v>5028.2445535367551</v>
      </c>
      <c r="I257" s="29">
        <f t="shared" si="122"/>
        <v>2.2250485660981263</v>
      </c>
      <c r="J257" s="29">
        <f t="shared" si="116"/>
        <v>20.847057720369708</v>
      </c>
      <c r="K257" s="39">
        <f t="shared" si="123"/>
        <v>1400</v>
      </c>
      <c r="L257" s="49">
        <f t="shared" si="106"/>
        <v>0</v>
      </c>
      <c r="M257" s="48">
        <f t="shared" si="107"/>
        <v>4.2266987561397071</v>
      </c>
      <c r="N257" s="51">
        <f t="shared" si="117"/>
        <v>10.730500609176593</v>
      </c>
      <c r="O257" s="54">
        <f t="shared" si="136"/>
        <v>8.1500000000000217</v>
      </c>
      <c r="P257" s="34">
        <f t="shared" si="124"/>
        <v>1.7671458676442586</v>
      </c>
      <c r="Q257" s="30">
        <f t="shared" si="125"/>
        <v>0</v>
      </c>
      <c r="R257" s="58">
        <f t="shared" si="126"/>
        <v>0</v>
      </c>
      <c r="S257" s="58">
        <f t="shared" si="127"/>
        <v>795.67280358793278</v>
      </c>
      <c r="T257" s="58">
        <f t="shared" si="108"/>
        <v>100</v>
      </c>
      <c r="U257" s="88" t="str">
        <f>IF(R257=0,"-",FORECAST($C$8,Инклинометрия!$B$2:$B$152,Инклинометрия!$A$2:$A$152))</f>
        <v>-</v>
      </c>
      <c r="V257" s="88" t="str">
        <f>IF(R257=0,"-",FORECAST($C$8-R257,Инклинометрия!$B$2:$B$152,Инклинометрия!$A$2:$A$152))</f>
        <v>-</v>
      </c>
      <c r="W257" s="88">
        <f>IF(R257&gt;0,FORECAST($C$8,Инклинометрия!$B$2:$B$152,Инклинометрия!$A$2:$A$152),IF(AB257=$C$8,"-",FORECAST($C$8-AB257,Инклинометрия!$B$2:$B$152,Инклинометрия!$A$2:$A$152)))</f>
        <v>755.88916340853609</v>
      </c>
      <c r="X257" s="88">
        <f>IF(S257=0,"-",FORECAST($C$8-(S257+AB257),Инклинометрия!$B$2:$B$152,Инклинометрия!$A$2:$A$152))</f>
        <v>0</v>
      </c>
      <c r="Y257" s="88">
        <f>FORECAST($C$8+T257,Инклинометрия!$B$2:$B$152,Инклинометрия!$A$2:$A$152)</f>
        <v>1425</v>
      </c>
      <c r="Z257" s="88">
        <f>IF(R257=0,FORECAST($C$6-T257,Инклинометрия!$B$2:$B$152,Инклинометрия!$A$2:$A$152),FORECAST($C$8,Инклинометрия!$B$2:$B$152,Инклинометрия!$A$2:$A$152))</f>
        <v>1330</v>
      </c>
      <c r="AA257" s="61">
        <f t="shared" si="109"/>
        <v>1400</v>
      </c>
      <c r="AB257" s="62">
        <f t="shared" si="128"/>
        <v>604.32719641206722</v>
      </c>
      <c r="AC257" s="62">
        <f t="shared" si="110"/>
        <v>0</v>
      </c>
      <c r="AD257" s="65">
        <f>IF(R257=0,FORECAST($C$8,Инклинометрия!$B$2:$B$152,Инклинометрия!$A$2:$A$152),V257)</f>
        <v>1330</v>
      </c>
      <c r="AE257" s="65">
        <f>FORECAST($C$8-(R257+AA257),Инклинометрия!$B$2:$B$152,Инклинометрия!$A$2:$A$152)</f>
        <v>0</v>
      </c>
      <c r="AF257" s="65">
        <f>IF(AB257=0,"-",FORECAST($C$8,Инклинометрия!$B$2:$B$152,Инклинометрия!$A$2:$A$152))</f>
        <v>1330</v>
      </c>
      <c r="AG257" s="65">
        <f>IF(AB257=0,"-",FORECAST($C$8-AB257,Инклинометрия!$B$2:$B$152,Инклинометрия!$A$2:$A$152))</f>
        <v>755.88916340853609</v>
      </c>
      <c r="AH257" s="65" t="str">
        <f>IF(AC257=0,"-",FORECAST($C$8+AC257,Инклинометрия!$B$2:$B$152,Инклинометрия!$A$2:$A$152))</f>
        <v>-</v>
      </c>
      <c r="AI257" s="89" t="str">
        <f>IF(AC257=0,"-",FORECAST($C$8,Инклинометрия!$B$2:$B$152,Инклинометрия!$A$2:$A$152))</f>
        <v>-</v>
      </c>
      <c r="AJ257" s="28"/>
      <c r="AK257" s="67">
        <f t="shared" si="129"/>
        <v>0</v>
      </c>
      <c r="AL257" s="28">
        <f t="shared" si="130"/>
        <v>0</v>
      </c>
      <c r="AM257" s="28">
        <f t="shared" si="131"/>
        <v>0.1</v>
      </c>
      <c r="AN257" s="26">
        <f t="shared" si="132"/>
        <v>0.1</v>
      </c>
      <c r="AO257" s="87">
        <f t="shared" si="133"/>
        <v>150432.95551266865</v>
      </c>
      <c r="AP257" s="87">
        <f t="shared" si="111"/>
        <v>49107.955512668646</v>
      </c>
      <c r="AQ257" s="66">
        <f t="shared" si="112"/>
        <v>14695380</v>
      </c>
      <c r="AR257" s="66">
        <f t="shared" si="113"/>
        <v>12587881.445136644</v>
      </c>
      <c r="AS257" s="66">
        <f t="shared" si="114"/>
        <v>784800</v>
      </c>
      <c r="AT257" s="45">
        <f t="shared" si="118"/>
        <v>15630612.955512669</v>
      </c>
      <c r="AU257" s="75"/>
    </row>
    <row r="258" spans="2:47" x14ac:dyDescent="0.3">
      <c r="B258" s="41">
        <f t="shared" si="119"/>
        <v>1140</v>
      </c>
      <c r="C258" s="8">
        <f t="shared" si="134"/>
        <v>11.4</v>
      </c>
      <c r="D258" s="73">
        <f t="shared" si="115"/>
        <v>15.2475</v>
      </c>
      <c r="E258" s="29">
        <f t="shared" si="137"/>
        <v>3775.9965686734799</v>
      </c>
      <c r="F258" s="29">
        <f t="shared" si="120"/>
        <v>16.561388459094445</v>
      </c>
      <c r="G258" s="29">
        <f t="shared" si="135"/>
        <v>22.150857064038817</v>
      </c>
      <c r="H258" s="17">
        <f t="shared" si="121"/>
        <v>5050.3954106007941</v>
      </c>
      <c r="I258" s="29">
        <f t="shared" si="122"/>
        <v>2.2250485660981263</v>
      </c>
      <c r="J258" s="29">
        <f t="shared" si="116"/>
        <v>20.847057720370078</v>
      </c>
      <c r="K258" s="39">
        <f t="shared" si="123"/>
        <v>1400</v>
      </c>
      <c r="L258" s="49">
        <f t="shared" si="106"/>
        <v>0</v>
      </c>
      <c r="M258" s="48">
        <f t="shared" si="107"/>
        <v>4.2266987561397071</v>
      </c>
      <c r="N258" s="51">
        <f t="shared" si="117"/>
        <v>10.680500609176594</v>
      </c>
      <c r="O258" s="54">
        <f t="shared" si="136"/>
        <v>8.2000000000000224</v>
      </c>
      <c r="P258" s="34">
        <f t="shared" si="124"/>
        <v>1.7671458676442586</v>
      </c>
      <c r="Q258" s="30">
        <f t="shared" si="125"/>
        <v>0</v>
      </c>
      <c r="R258" s="58">
        <f t="shared" si="126"/>
        <v>0</v>
      </c>
      <c r="S258" s="58">
        <f t="shared" si="127"/>
        <v>791.9652747755888</v>
      </c>
      <c r="T258" s="58">
        <f t="shared" si="108"/>
        <v>100</v>
      </c>
      <c r="U258" s="88" t="str">
        <f>IF(R258=0,"-",FORECAST($C$8,Инклинометрия!$B$2:$B$152,Инклинометрия!$A$2:$A$152))</f>
        <v>-</v>
      </c>
      <c r="V258" s="88" t="str">
        <f>IF(R258=0,"-",FORECAST($C$8-R258,Инклинометрия!$B$2:$B$152,Инклинометрия!$A$2:$A$152))</f>
        <v>-</v>
      </c>
      <c r="W258" s="88">
        <f>IF(R258&gt;0,FORECAST($C$8,Инклинометрия!$B$2:$B$152,Инклинометрия!$A$2:$A$152),IF(AB258=$C$8,"-",FORECAST($C$8-AB258,Инклинометрия!$B$2:$B$152,Инклинометрия!$A$2:$A$152)))</f>
        <v>752.36701103680934</v>
      </c>
      <c r="X258" s="88">
        <f>IF(S258=0,"-",FORECAST($C$8-(S258+AB258),Инклинометрия!$B$2:$B$152,Инклинометрия!$A$2:$A$152))</f>
        <v>0</v>
      </c>
      <c r="Y258" s="88">
        <f>FORECAST($C$8+T258,Инклинометрия!$B$2:$B$152,Инклинометрия!$A$2:$A$152)</f>
        <v>1425</v>
      </c>
      <c r="Z258" s="88">
        <f>IF(R258=0,FORECAST($C$6-T258,Инклинометрия!$B$2:$B$152,Инклинометрия!$A$2:$A$152),FORECAST($C$8,Инклинометрия!$B$2:$B$152,Инклинометрия!$A$2:$A$152))</f>
        <v>1330</v>
      </c>
      <c r="AA258" s="61">
        <f t="shared" si="109"/>
        <v>1400</v>
      </c>
      <c r="AB258" s="62">
        <f t="shared" si="128"/>
        <v>608.0347252244112</v>
      </c>
      <c r="AC258" s="62">
        <f t="shared" si="110"/>
        <v>0</v>
      </c>
      <c r="AD258" s="65">
        <f>IF(R258=0,FORECAST($C$8,Инклинометрия!$B$2:$B$152,Инклинометрия!$A$2:$A$152),V258)</f>
        <v>1330</v>
      </c>
      <c r="AE258" s="65">
        <f>FORECAST($C$8-(R258+AA258),Инклинометрия!$B$2:$B$152,Инклинометрия!$A$2:$A$152)</f>
        <v>0</v>
      </c>
      <c r="AF258" s="65">
        <f>IF(AB258=0,"-",FORECAST($C$8,Инклинометрия!$B$2:$B$152,Инклинометрия!$A$2:$A$152))</f>
        <v>1330</v>
      </c>
      <c r="AG258" s="65">
        <f>IF(AB258=0,"-",FORECAST($C$8-AB258,Инклинометрия!$B$2:$B$152,Инклинометрия!$A$2:$A$152))</f>
        <v>752.36701103680934</v>
      </c>
      <c r="AH258" s="65" t="str">
        <f>IF(AC258=0,"-",FORECAST($C$8+AC258,Инклинометрия!$B$2:$B$152,Инклинометрия!$A$2:$A$152))</f>
        <v>-</v>
      </c>
      <c r="AI258" s="89" t="str">
        <f>IF(AC258=0,"-",FORECAST($C$8,Инклинометрия!$B$2:$B$152,Инклинометрия!$A$2:$A$152))</f>
        <v>-</v>
      </c>
      <c r="AJ258" s="28"/>
      <c r="AK258" s="67">
        <f t="shared" si="129"/>
        <v>0</v>
      </c>
      <c r="AL258" s="28">
        <f t="shared" si="130"/>
        <v>0</v>
      </c>
      <c r="AM258" s="28">
        <f t="shared" si="131"/>
        <v>0.1</v>
      </c>
      <c r="AN258" s="26">
        <f t="shared" si="132"/>
        <v>0.1</v>
      </c>
      <c r="AO258" s="87">
        <f t="shared" si="133"/>
        <v>150410.55935938846</v>
      </c>
      <c r="AP258" s="87">
        <f t="shared" si="111"/>
        <v>49085.559359388462</v>
      </c>
      <c r="AQ258" s="66">
        <f t="shared" si="112"/>
        <v>14695380</v>
      </c>
      <c r="AR258" s="66">
        <f t="shared" si="113"/>
        <v>12597701.576701898</v>
      </c>
      <c r="AS258" s="66">
        <f t="shared" si="114"/>
        <v>784800</v>
      </c>
      <c r="AT258" s="45">
        <f t="shared" si="118"/>
        <v>15630590.559359388</v>
      </c>
      <c r="AU258" s="75"/>
    </row>
    <row r="259" spans="2:47" x14ac:dyDescent="0.3">
      <c r="B259" s="41">
        <f t="shared" si="119"/>
        <v>1145</v>
      </c>
      <c r="C259" s="8">
        <f t="shared" si="134"/>
        <v>11.450000000000001</v>
      </c>
      <c r="D259" s="73">
        <f t="shared" si="115"/>
        <v>15.314375000000002</v>
      </c>
      <c r="E259" s="29">
        <f t="shared" si="137"/>
        <v>3792.5579571325743</v>
      </c>
      <c r="F259" s="29">
        <f t="shared" si="120"/>
        <v>16.561388459094445</v>
      </c>
      <c r="G259" s="29">
        <f t="shared" si="135"/>
        <v>22.150857064038817</v>
      </c>
      <c r="H259" s="17">
        <f t="shared" si="121"/>
        <v>5072.5462676648331</v>
      </c>
      <c r="I259" s="29">
        <f t="shared" si="122"/>
        <v>2.2250485660981263</v>
      </c>
      <c r="J259" s="29">
        <f t="shared" si="116"/>
        <v>20.847057720370078</v>
      </c>
      <c r="K259" s="39">
        <f t="shared" si="123"/>
        <v>1400</v>
      </c>
      <c r="L259" s="49">
        <f t="shared" si="106"/>
        <v>0</v>
      </c>
      <c r="M259" s="48">
        <f t="shared" si="107"/>
        <v>4.2266987561397071</v>
      </c>
      <c r="N259" s="51">
        <f t="shared" si="117"/>
        <v>10.630500609176593</v>
      </c>
      <c r="O259" s="54">
        <f t="shared" si="136"/>
        <v>8.2500000000000231</v>
      </c>
      <c r="P259" s="34">
        <f t="shared" si="124"/>
        <v>1.7671458676442586</v>
      </c>
      <c r="Q259" s="30">
        <f t="shared" si="125"/>
        <v>0</v>
      </c>
      <c r="R259" s="58">
        <f t="shared" si="126"/>
        <v>0</v>
      </c>
      <c r="S259" s="58">
        <f t="shared" si="127"/>
        <v>788.25774596324482</v>
      </c>
      <c r="T259" s="58">
        <f t="shared" si="108"/>
        <v>100</v>
      </c>
      <c r="U259" s="88" t="str">
        <f>IF(R259=0,"-",FORECAST($C$8,Инклинометрия!$B$2:$B$152,Инклинометрия!$A$2:$A$152))</f>
        <v>-</v>
      </c>
      <c r="V259" s="88" t="str">
        <f>IF(R259=0,"-",FORECAST($C$8-R259,Инклинометрия!$B$2:$B$152,Инклинометрия!$A$2:$A$152))</f>
        <v>-</v>
      </c>
      <c r="W259" s="88">
        <f>IF(R259&gt;0,FORECAST($C$8,Инклинометрия!$B$2:$B$152,Инклинометрия!$A$2:$A$152),IF(AB259=$C$8,"-",FORECAST($C$8-AB259,Инклинометрия!$B$2:$B$152,Инклинометрия!$A$2:$A$152)))</f>
        <v>748.84485866508248</v>
      </c>
      <c r="X259" s="88">
        <f>IF(S259=0,"-",FORECAST($C$8-(S259+AB259),Инклинометрия!$B$2:$B$152,Инклинометрия!$A$2:$A$152))</f>
        <v>0</v>
      </c>
      <c r="Y259" s="88">
        <f>FORECAST($C$8+T259,Инклинометрия!$B$2:$B$152,Инклинометрия!$A$2:$A$152)</f>
        <v>1425</v>
      </c>
      <c r="Z259" s="88">
        <f>IF(R259=0,FORECAST($C$6-T259,Инклинометрия!$B$2:$B$152,Инклинометрия!$A$2:$A$152),FORECAST($C$8,Инклинометрия!$B$2:$B$152,Инклинометрия!$A$2:$A$152))</f>
        <v>1330</v>
      </c>
      <c r="AA259" s="61">
        <f t="shared" si="109"/>
        <v>1400</v>
      </c>
      <c r="AB259" s="62">
        <f t="shared" si="128"/>
        <v>611.74225403675518</v>
      </c>
      <c r="AC259" s="62">
        <f t="shared" si="110"/>
        <v>0</v>
      </c>
      <c r="AD259" s="65">
        <f>IF(R259=0,FORECAST($C$8,Инклинометрия!$B$2:$B$152,Инклинометрия!$A$2:$A$152),V259)</f>
        <v>1330</v>
      </c>
      <c r="AE259" s="65">
        <f>FORECAST($C$8-(R259+AA259),Инклинометрия!$B$2:$B$152,Инклинометрия!$A$2:$A$152)</f>
        <v>0</v>
      </c>
      <c r="AF259" s="65">
        <f>IF(AB259=0,"-",FORECAST($C$8,Инклинометрия!$B$2:$B$152,Инклинометрия!$A$2:$A$152))</f>
        <v>1330</v>
      </c>
      <c r="AG259" s="65">
        <f>IF(AB259=0,"-",FORECAST($C$8-AB259,Инклинометрия!$B$2:$B$152,Инклинометрия!$A$2:$A$152))</f>
        <v>748.84485866508248</v>
      </c>
      <c r="AH259" s="65" t="str">
        <f>IF(AC259=0,"-",FORECAST($C$8+AC259,Инклинометрия!$B$2:$B$152,Инклинометрия!$A$2:$A$152))</f>
        <v>-</v>
      </c>
      <c r="AI259" s="89" t="str">
        <f>IF(AC259=0,"-",FORECAST($C$8,Инклинометрия!$B$2:$B$152,Инклинометрия!$A$2:$A$152))</f>
        <v>-</v>
      </c>
      <c r="AJ259" s="28"/>
      <c r="AK259" s="67">
        <f t="shared" si="129"/>
        <v>0</v>
      </c>
      <c r="AL259" s="28">
        <f t="shared" si="130"/>
        <v>0</v>
      </c>
      <c r="AM259" s="28">
        <f t="shared" si="131"/>
        <v>0.1</v>
      </c>
      <c r="AN259" s="26">
        <f t="shared" si="132"/>
        <v>0.1</v>
      </c>
      <c r="AO259" s="87">
        <f t="shared" si="133"/>
        <v>150388.16320610829</v>
      </c>
      <c r="AP259" s="87">
        <f t="shared" si="111"/>
        <v>49063.163206108286</v>
      </c>
      <c r="AQ259" s="66">
        <f t="shared" si="112"/>
        <v>14695380</v>
      </c>
      <c r="AR259" s="66">
        <f t="shared" si="113"/>
        <v>12607521.708267154</v>
      </c>
      <c r="AS259" s="66">
        <f t="shared" si="114"/>
        <v>784800</v>
      </c>
      <c r="AT259" s="45">
        <f t="shared" si="118"/>
        <v>15630568.163206108</v>
      </c>
      <c r="AU259" s="75"/>
    </row>
    <row r="260" spans="2:47" x14ac:dyDescent="0.3">
      <c r="B260" s="41">
        <f t="shared" si="119"/>
        <v>1150</v>
      </c>
      <c r="C260" s="8">
        <f t="shared" si="134"/>
        <v>11.5</v>
      </c>
      <c r="D260" s="73">
        <f t="shared" si="115"/>
        <v>15.38125</v>
      </c>
      <c r="E260" s="29">
        <f t="shared" si="137"/>
        <v>3809.1193455916682</v>
      </c>
      <c r="F260" s="29">
        <f t="shared" si="120"/>
        <v>16.561388459093855</v>
      </c>
      <c r="G260" s="29">
        <f t="shared" si="135"/>
        <v>22.150857064038032</v>
      </c>
      <c r="H260" s="17">
        <f t="shared" si="121"/>
        <v>5094.6971247288711</v>
      </c>
      <c r="I260" s="29">
        <f t="shared" si="122"/>
        <v>2.2250485660981263</v>
      </c>
      <c r="J260" s="29">
        <f t="shared" si="116"/>
        <v>20.847057720369708</v>
      </c>
      <c r="K260" s="39">
        <f t="shared" si="123"/>
        <v>1400</v>
      </c>
      <c r="L260" s="49">
        <f t="shared" si="106"/>
        <v>0</v>
      </c>
      <c r="M260" s="48">
        <f t="shared" si="107"/>
        <v>4.2266987561397071</v>
      </c>
      <c r="N260" s="51">
        <f t="shared" si="117"/>
        <v>10.580500609176594</v>
      </c>
      <c r="O260" s="54">
        <f t="shared" si="136"/>
        <v>8.3000000000000238</v>
      </c>
      <c r="P260" s="34">
        <f t="shared" si="124"/>
        <v>1.7671458676442586</v>
      </c>
      <c r="Q260" s="30">
        <f t="shared" si="125"/>
        <v>0</v>
      </c>
      <c r="R260" s="58">
        <f t="shared" si="126"/>
        <v>0</v>
      </c>
      <c r="S260" s="58">
        <f t="shared" si="127"/>
        <v>784.55021715090083</v>
      </c>
      <c r="T260" s="58">
        <f t="shared" si="108"/>
        <v>100</v>
      </c>
      <c r="U260" s="88" t="str">
        <f>IF(R260=0,"-",FORECAST($C$8,Инклинометрия!$B$2:$B$152,Инклинометрия!$A$2:$A$152))</f>
        <v>-</v>
      </c>
      <c r="V260" s="88" t="str">
        <f>IF(R260=0,"-",FORECAST($C$8-R260,Инклинометрия!$B$2:$B$152,Инклинометрия!$A$2:$A$152))</f>
        <v>-</v>
      </c>
      <c r="W260" s="88">
        <f>IF(R260&gt;0,FORECAST($C$8,Инклинометрия!$B$2:$B$152,Инклинометрия!$A$2:$A$152),IF(AB260=$C$8,"-",FORECAST($C$8-AB260,Инклинометрия!$B$2:$B$152,Инклинометрия!$A$2:$A$152)))</f>
        <v>745.32270629335574</v>
      </c>
      <c r="X260" s="88">
        <f>IF(S260=0,"-",FORECAST($C$8-(S260+AB260),Инклинометрия!$B$2:$B$152,Инклинометрия!$A$2:$A$152))</f>
        <v>0</v>
      </c>
      <c r="Y260" s="88">
        <f>FORECAST($C$8+T260,Инклинометрия!$B$2:$B$152,Инклинометрия!$A$2:$A$152)</f>
        <v>1425</v>
      </c>
      <c r="Z260" s="88">
        <f>IF(R260=0,FORECAST($C$6-T260,Инклинометрия!$B$2:$B$152,Инклинометрия!$A$2:$A$152),FORECAST($C$8,Инклинометрия!$B$2:$B$152,Инклинометрия!$A$2:$A$152))</f>
        <v>1330</v>
      </c>
      <c r="AA260" s="61">
        <f t="shared" si="109"/>
        <v>1400</v>
      </c>
      <c r="AB260" s="62">
        <f t="shared" si="128"/>
        <v>615.44978284909917</v>
      </c>
      <c r="AC260" s="62">
        <f t="shared" si="110"/>
        <v>0</v>
      </c>
      <c r="AD260" s="65">
        <f>IF(R260=0,FORECAST($C$8,Инклинометрия!$B$2:$B$152,Инклинометрия!$A$2:$A$152),V260)</f>
        <v>1330</v>
      </c>
      <c r="AE260" s="65">
        <f>FORECAST($C$8-(R260+AA260),Инклинометрия!$B$2:$B$152,Инклинометрия!$A$2:$A$152)</f>
        <v>0</v>
      </c>
      <c r="AF260" s="65">
        <f>IF(AB260=0,"-",FORECAST($C$8,Инклинометрия!$B$2:$B$152,Инклинометрия!$A$2:$A$152))</f>
        <v>1330</v>
      </c>
      <c r="AG260" s="65">
        <f>IF(AB260=0,"-",FORECAST($C$8-AB260,Инклинометрия!$B$2:$B$152,Инклинометрия!$A$2:$A$152))</f>
        <v>745.32270629335574</v>
      </c>
      <c r="AH260" s="65" t="str">
        <f>IF(AC260=0,"-",FORECAST($C$8+AC260,Инклинометрия!$B$2:$B$152,Инклинометрия!$A$2:$A$152))</f>
        <v>-</v>
      </c>
      <c r="AI260" s="89" t="str">
        <f>IF(AC260=0,"-",FORECAST($C$8,Инклинометрия!$B$2:$B$152,Инклинометрия!$A$2:$A$152))</f>
        <v>-</v>
      </c>
      <c r="AJ260" s="28"/>
      <c r="AK260" s="67">
        <f t="shared" si="129"/>
        <v>0</v>
      </c>
      <c r="AL260" s="28">
        <f t="shared" si="130"/>
        <v>0</v>
      </c>
      <c r="AM260" s="28">
        <f t="shared" si="131"/>
        <v>0.1</v>
      </c>
      <c r="AN260" s="26">
        <f t="shared" si="132"/>
        <v>0.1</v>
      </c>
      <c r="AO260" s="87">
        <f t="shared" si="133"/>
        <v>150365.7670528281</v>
      </c>
      <c r="AP260" s="87">
        <f t="shared" si="111"/>
        <v>49040.767052828109</v>
      </c>
      <c r="AQ260" s="66">
        <f t="shared" si="112"/>
        <v>14695380</v>
      </c>
      <c r="AR260" s="66">
        <f t="shared" si="113"/>
        <v>12617341.83983241</v>
      </c>
      <c r="AS260" s="66">
        <f t="shared" si="114"/>
        <v>784800</v>
      </c>
      <c r="AT260" s="45">
        <f t="shared" si="118"/>
        <v>15630545.767052827</v>
      </c>
      <c r="AU260" s="75"/>
    </row>
    <row r="261" spans="2:47" x14ac:dyDescent="0.3">
      <c r="B261" s="41">
        <f t="shared" si="119"/>
        <v>1155</v>
      </c>
      <c r="C261" s="8">
        <f t="shared" si="134"/>
        <v>11.55</v>
      </c>
      <c r="D261" s="73">
        <f t="shared" si="115"/>
        <v>15.448124999999999</v>
      </c>
      <c r="E261" s="29">
        <f t="shared" si="137"/>
        <v>3825.6807340507626</v>
      </c>
      <c r="F261" s="29">
        <f t="shared" si="120"/>
        <v>16.561388459094445</v>
      </c>
      <c r="G261" s="29">
        <f t="shared" si="135"/>
        <v>22.150857064038817</v>
      </c>
      <c r="H261" s="17">
        <f t="shared" si="121"/>
        <v>5116.8479817929101</v>
      </c>
      <c r="I261" s="29">
        <f t="shared" si="122"/>
        <v>2.2250485660981263</v>
      </c>
      <c r="J261" s="29">
        <f t="shared" si="116"/>
        <v>20.847057720370078</v>
      </c>
      <c r="K261" s="39">
        <f t="shared" si="123"/>
        <v>1400</v>
      </c>
      <c r="L261" s="49">
        <f t="shared" si="106"/>
        <v>0</v>
      </c>
      <c r="M261" s="48">
        <f t="shared" si="107"/>
        <v>4.2266987561397071</v>
      </c>
      <c r="N261" s="51">
        <f t="shared" si="117"/>
        <v>10.530500609176592</v>
      </c>
      <c r="O261" s="54">
        <f t="shared" si="136"/>
        <v>8.3500000000000245</v>
      </c>
      <c r="P261" s="34">
        <f t="shared" si="124"/>
        <v>1.7671458676442586</v>
      </c>
      <c r="Q261" s="30">
        <f t="shared" si="125"/>
        <v>0</v>
      </c>
      <c r="R261" s="58">
        <f t="shared" si="126"/>
        <v>0</v>
      </c>
      <c r="S261" s="58">
        <f t="shared" si="127"/>
        <v>780.84268833855685</v>
      </c>
      <c r="T261" s="58">
        <f t="shared" si="108"/>
        <v>100</v>
      </c>
      <c r="U261" s="88" t="str">
        <f>IF(R261=0,"-",FORECAST($C$8,Инклинометрия!$B$2:$B$152,Инклинометрия!$A$2:$A$152))</f>
        <v>-</v>
      </c>
      <c r="V261" s="88" t="str">
        <f>IF(R261=0,"-",FORECAST($C$8-R261,Инклинометрия!$B$2:$B$152,Инклинометрия!$A$2:$A$152))</f>
        <v>-</v>
      </c>
      <c r="W261" s="88">
        <f>IF(R261&gt;0,FORECAST($C$8,Инклинометрия!$B$2:$B$152,Инклинометрия!$A$2:$A$152),IF(AB261=$C$8,"-",FORECAST($C$8-AB261,Инклинометрия!$B$2:$B$152,Инклинометрия!$A$2:$A$152)))</f>
        <v>741.80055392162899</v>
      </c>
      <c r="X261" s="88">
        <f>IF(S261=0,"-",FORECAST($C$8-(S261+AB261),Инклинометрия!$B$2:$B$152,Инклинометрия!$A$2:$A$152))</f>
        <v>0</v>
      </c>
      <c r="Y261" s="88">
        <f>FORECAST($C$8+T261,Инклинометрия!$B$2:$B$152,Инклинометрия!$A$2:$A$152)</f>
        <v>1425</v>
      </c>
      <c r="Z261" s="88">
        <f>IF(R261=0,FORECAST($C$6-T261,Инклинометрия!$B$2:$B$152,Инклинометрия!$A$2:$A$152),FORECAST($C$8,Инклинометрия!$B$2:$B$152,Инклинометрия!$A$2:$A$152))</f>
        <v>1330</v>
      </c>
      <c r="AA261" s="61">
        <f t="shared" si="109"/>
        <v>1400</v>
      </c>
      <c r="AB261" s="62">
        <f t="shared" si="128"/>
        <v>619.15731166144315</v>
      </c>
      <c r="AC261" s="62">
        <f t="shared" si="110"/>
        <v>0</v>
      </c>
      <c r="AD261" s="65">
        <f>IF(R261=0,FORECAST($C$8,Инклинометрия!$B$2:$B$152,Инклинометрия!$A$2:$A$152),V261)</f>
        <v>1330</v>
      </c>
      <c r="AE261" s="65">
        <f>FORECAST($C$8-(R261+AA261),Инклинометрия!$B$2:$B$152,Инклинометрия!$A$2:$A$152)</f>
        <v>0</v>
      </c>
      <c r="AF261" s="65">
        <f>IF(AB261=0,"-",FORECAST($C$8,Инклинометрия!$B$2:$B$152,Инклинометрия!$A$2:$A$152))</f>
        <v>1330</v>
      </c>
      <c r="AG261" s="65">
        <f>IF(AB261=0,"-",FORECAST($C$8-AB261,Инклинометрия!$B$2:$B$152,Инклинометрия!$A$2:$A$152))</f>
        <v>741.80055392162899</v>
      </c>
      <c r="AH261" s="65" t="str">
        <f>IF(AC261=0,"-",FORECAST($C$8+AC261,Инклинометрия!$B$2:$B$152,Инклинометрия!$A$2:$A$152))</f>
        <v>-</v>
      </c>
      <c r="AI261" s="89" t="str">
        <f>IF(AC261=0,"-",FORECAST($C$8,Инклинометрия!$B$2:$B$152,Инклинометрия!$A$2:$A$152))</f>
        <v>-</v>
      </c>
      <c r="AJ261" s="28"/>
      <c r="AK261" s="67">
        <f t="shared" si="129"/>
        <v>0</v>
      </c>
      <c r="AL261" s="28">
        <f t="shared" si="130"/>
        <v>0</v>
      </c>
      <c r="AM261" s="28">
        <f t="shared" si="131"/>
        <v>0.1</v>
      </c>
      <c r="AN261" s="26">
        <f t="shared" si="132"/>
        <v>0.1</v>
      </c>
      <c r="AO261" s="87">
        <f t="shared" si="133"/>
        <v>150343.37089954794</v>
      </c>
      <c r="AP261" s="87">
        <f t="shared" si="111"/>
        <v>49018.370899547932</v>
      </c>
      <c r="AQ261" s="66">
        <f t="shared" si="112"/>
        <v>14695380</v>
      </c>
      <c r="AR261" s="66">
        <f t="shared" si="113"/>
        <v>12627161.971397664</v>
      </c>
      <c r="AS261" s="66">
        <f t="shared" si="114"/>
        <v>784800</v>
      </c>
      <c r="AT261" s="45">
        <f t="shared" si="118"/>
        <v>15630523.370899549</v>
      </c>
      <c r="AU261" s="75"/>
    </row>
    <row r="262" spans="2:47" x14ac:dyDescent="0.3">
      <c r="B262" s="41">
        <f t="shared" si="119"/>
        <v>1160</v>
      </c>
      <c r="C262" s="8">
        <f t="shared" si="134"/>
        <v>11.6</v>
      </c>
      <c r="D262" s="73">
        <f t="shared" si="115"/>
        <v>15.515000000000001</v>
      </c>
      <c r="E262" s="29">
        <f t="shared" si="137"/>
        <v>3842.2421225098565</v>
      </c>
      <c r="F262" s="29">
        <f t="shared" si="120"/>
        <v>16.561388459093855</v>
      </c>
      <c r="G262" s="29">
        <f t="shared" si="135"/>
        <v>22.150857064038032</v>
      </c>
      <c r="H262" s="17">
        <f t="shared" si="121"/>
        <v>5138.9988388569482</v>
      </c>
      <c r="I262" s="29">
        <f t="shared" si="122"/>
        <v>2.2250485660981263</v>
      </c>
      <c r="J262" s="29">
        <f t="shared" si="116"/>
        <v>20.847057720369708</v>
      </c>
      <c r="K262" s="39">
        <f t="shared" si="123"/>
        <v>1400</v>
      </c>
      <c r="L262" s="49">
        <f t="shared" si="106"/>
        <v>0</v>
      </c>
      <c r="M262" s="48">
        <f t="shared" si="107"/>
        <v>4.2266987561397071</v>
      </c>
      <c r="N262" s="51">
        <f t="shared" si="117"/>
        <v>10.480500609176593</v>
      </c>
      <c r="O262" s="54">
        <f t="shared" si="136"/>
        <v>8.4000000000000234</v>
      </c>
      <c r="P262" s="34">
        <f t="shared" si="124"/>
        <v>1.7671458676442586</v>
      </c>
      <c r="Q262" s="30">
        <f t="shared" si="125"/>
        <v>0</v>
      </c>
      <c r="R262" s="58">
        <f t="shared" si="126"/>
        <v>0</v>
      </c>
      <c r="S262" s="58">
        <f t="shared" si="127"/>
        <v>777.13515952621287</v>
      </c>
      <c r="T262" s="58">
        <f t="shared" si="108"/>
        <v>100</v>
      </c>
      <c r="U262" s="88" t="str">
        <f>IF(R262=0,"-",FORECAST($C$8,Инклинометрия!$B$2:$B$152,Инклинометрия!$A$2:$A$152))</f>
        <v>-</v>
      </c>
      <c r="V262" s="88" t="str">
        <f>IF(R262=0,"-",FORECAST($C$8-R262,Инклинометрия!$B$2:$B$152,Инклинометрия!$A$2:$A$152))</f>
        <v>-</v>
      </c>
      <c r="W262" s="88">
        <f>IF(R262&gt;0,FORECAST($C$8,Инклинометрия!$B$2:$B$152,Инклинометрия!$A$2:$A$152),IF(AB262=$C$8,"-",FORECAST($C$8-AB262,Инклинометрия!$B$2:$B$152,Инклинометрия!$A$2:$A$152)))</f>
        <v>738.27840154990224</v>
      </c>
      <c r="X262" s="88">
        <f>IF(S262=0,"-",FORECAST($C$8-(S262+AB262),Инклинометрия!$B$2:$B$152,Инклинометрия!$A$2:$A$152))</f>
        <v>0</v>
      </c>
      <c r="Y262" s="88">
        <f>FORECAST($C$8+T262,Инклинометрия!$B$2:$B$152,Инклинометрия!$A$2:$A$152)</f>
        <v>1425</v>
      </c>
      <c r="Z262" s="88">
        <f>IF(R262=0,FORECAST($C$6-T262,Инклинометрия!$B$2:$B$152,Инклинометрия!$A$2:$A$152),FORECAST($C$8,Инклинометрия!$B$2:$B$152,Инклинометрия!$A$2:$A$152))</f>
        <v>1330</v>
      </c>
      <c r="AA262" s="61">
        <f t="shared" si="109"/>
        <v>1400</v>
      </c>
      <c r="AB262" s="62">
        <f t="shared" si="128"/>
        <v>622.86484047378713</v>
      </c>
      <c r="AC262" s="62">
        <f t="shared" si="110"/>
        <v>0</v>
      </c>
      <c r="AD262" s="65">
        <f>IF(R262=0,FORECAST($C$8,Инклинометрия!$B$2:$B$152,Инклинометрия!$A$2:$A$152),V262)</f>
        <v>1330</v>
      </c>
      <c r="AE262" s="65">
        <f>FORECAST($C$8-(R262+AA262),Инклинометрия!$B$2:$B$152,Инклинометрия!$A$2:$A$152)</f>
        <v>0</v>
      </c>
      <c r="AF262" s="65">
        <f>IF(AB262=0,"-",FORECAST($C$8,Инклинометрия!$B$2:$B$152,Инклинометрия!$A$2:$A$152))</f>
        <v>1330</v>
      </c>
      <c r="AG262" s="65">
        <f>IF(AB262=0,"-",FORECAST($C$8-AB262,Инклинометрия!$B$2:$B$152,Инклинометрия!$A$2:$A$152))</f>
        <v>738.27840154990224</v>
      </c>
      <c r="AH262" s="65" t="str">
        <f>IF(AC262=0,"-",FORECAST($C$8+AC262,Инклинометрия!$B$2:$B$152,Инклинометрия!$A$2:$A$152))</f>
        <v>-</v>
      </c>
      <c r="AI262" s="89" t="str">
        <f>IF(AC262=0,"-",FORECAST($C$8,Инклинометрия!$B$2:$B$152,Инклинометрия!$A$2:$A$152))</f>
        <v>-</v>
      </c>
      <c r="AJ262" s="28"/>
      <c r="AK262" s="67">
        <f t="shared" si="129"/>
        <v>0</v>
      </c>
      <c r="AL262" s="28">
        <f t="shared" si="130"/>
        <v>0</v>
      </c>
      <c r="AM262" s="28">
        <f t="shared" si="131"/>
        <v>0.1</v>
      </c>
      <c r="AN262" s="26">
        <f t="shared" si="132"/>
        <v>0.1</v>
      </c>
      <c r="AO262" s="87">
        <f t="shared" si="133"/>
        <v>150320.97474626775</v>
      </c>
      <c r="AP262" s="87">
        <f t="shared" si="111"/>
        <v>48995.974746267755</v>
      </c>
      <c r="AQ262" s="66">
        <f t="shared" si="112"/>
        <v>14695380</v>
      </c>
      <c r="AR262" s="66">
        <f t="shared" si="113"/>
        <v>12636982.10296292</v>
      </c>
      <c r="AS262" s="66">
        <f t="shared" si="114"/>
        <v>784800</v>
      </c>
      <c r="AT262" s="45">
        <f t="shared" si="118"/>
        <v>15630500.974746268</v>
      </c>
      <c r="AU262" s="75"/>
    </row>
    <row r="263" spans="2:47" x14ac:dyDescent="0.3">
      <c r="B263" s="41">
        <f t="shared" si="119"/>
        <v>1165</v>
      </c>
      <c r="C263" s="8">
        <f t="shared" si="134"/>
        <v>11.65</v>
      </c>
      <c r="D263" s="73">
        <f t="shared" si="115"/>
        <v>15.581875</v>
      </c>
      <c r="E263" s="29">
        <f t="shared" si="137"/>
        <v>3858.8035109689508</v>
      </c>
      <c r="F263" s="29">
        <f t="shared" si="120"/>
        <v>16.561388459094445</v>
      </c>
      <c r="G263" s="29">
        <f t="shared" si="135"/>
        <v>22.150857064038817</v>
      </c>
      <c r="H263" s="17">
        <f t="shared" si="121"/>
        <v>5161.1496959209871</v>
      </c>
      <c r="I263" s="29">
        <f t="shared" si="122"/>
        <v>2.2250485660981263</v>
      </c>
      <c r="J263" s="29">
        <f t="shared" si="116"/>
        <v>20.847057720370078</v>
      </c>
      <c r="K263" s="39">
        <f t="shared" si="123"/>
        <v>1400</v>
      </c>
      <c r="L263" s="49">
        <f t="shared" si="106"/>
        <v>0</v>
      </c>
      <c r="M263" s="48">
        <f t="shared" si="107"/>
        <v>4.2266987561397071</v>
      </c>
      <c r="N263" s="51">
        <f t="shared" si="117"/>
        <v>10.430500609176592</v>
      </c>
      <c r="O263" s="54">
        <f t="shared" si="136"/>
        <v>8.4500000000000242</v>
      </c>
      <c r="P263" s="34">
        <f t="shared" si="124"/>
        <v>1.7671458676442586</v>
      </c>
      <c r="Q263" s="30">
        <f t="shared" si="125"/>
        <v>0</v>
      </c>
      <c r="R263" s="58">
        <f t="shared" si="126"/>
        <v>0</v>
      </c>
      <c r="S263" s="58">
        <f t="shared" si="127"/>
        <v>773.42763071386889</v>
      </c>
      <c r="T263" s="58">
        <f t="shared" si="108"/>
        <v>100</v>
      </c>
      <c r="U263" s="88" t="str">
        <f>IF(R263=0,"-",FORECAST($C$8,Инклинометрия!$B$2:$B$152,Инклинометрия!$A$2:$A$152))</f>
        <v>-</v>
      </c>
      <c r="V263" s="88" t="str">
        <f>IF(R263=0,"-",FORECAST($C$8-R263,Инклинометрия!$B$2:$B$152,Инклинометрия!$A$2:$A$152))</f>
        <v>-</v>
      </c>
      <c r="W263" s="88">
        <f>IF(R263&gt;0,FORECAST($C$8,Инклинометрия!$B$2:$B$152,Инклинометрия!$A$2:$A$152),IF(AB263=$C$8,"-",FORECAST($C$8-AB263,Инклинометрия!$B$2:$B$152,Инклинометрия!$A$2:$A$152)))</f>
        <v>734.75624917817538</v>
      </c>
      <c r="X263" s="88">
        <f>IF(S263=0,"-",FORECAST($C$8-(S263+AB263),Инклинометрия!$B$2:$B$152,Инклинометрия!$A$2:$A$152))</f>
        <v>0</v>
      </c>
      <c r="Y263" s="88">
        <f>FORECAST($C$8+T263,Инклинометрия!$B$2:$B$152,Инклинометрия!$A$2:$A$152)</f>
        <v>1425</v>
      </c>
      <c r="Z263" s="88">
        <f>IF(R263=0,FORECAST($C$6-T263,Инклинометрия!$B$2:$B$152,Инклинометрия!$A$2:$A$152),FORECAST($C$8,Инклинометрия!$B$2:$B$152,Инклинометрия!$A$2:$A$152))</f>
        <v>1330</v>
      </c>
      <c r="AA263" s="61">
        <f t="shared" si="109"/>
        <v>1400</v>
      </c>
      <c r="AB263" s="62">
        <f t="shared" si="128"/>
        <v>626.57236928613111</v>
      </c>
      <c r="AC263" s="62">
        <f t="shared" si="110"/>
        <v>0</v>
      </c>
      <c r="AD263" s="65">
        <f>IF(R263=0,FORECAST($C$8,Инклинометрия!$B$2:$B$152,Инклинометрия!$A$2:$A$152),V263)</f>
        <v>1330</v>
      </c>
      <c r="AE263" s="65">
        <f>FORECAST($C$8-(R263+AA263),Инклинометрия!$B$2:$B$152,Инклинометрия!$A$2:$A$152)</f>
        <v>0</v>
      </c>
      <c r="AF263" s="65">
        <f>IF(AB263=0,"-",FORECAST($C$8,Инклинометрия!$B$2:$B$152,Инклинометрия!$A$2:$A$152))</f>
        <v>1330</v>
      </c>
      <c r="AG263" s="65">
        <f>IF(AB263=0,"-",FORECAST($C$8-AB263,Инклинометрия!$B$2:$B$152,Инклинометрия!$A$2:$A$152))</f>
        <v>734.75624917817538</v>
      </c>
      <c r="AH263" s="65" t="str">
        <f>IF(AC263=0,"-",FORECAST($C$8+AC263,Инклинометрия!$B$2:$B$152,Инклинометрия!$A$2:$A$152))</f>
        <v>-</v>
      </c>
      <c r="AI263" s="89" t="str">
        <f>IF(AC263=0,"-",FORECAST($C$8,Инклинометрия!$B$2:$B$152,Инклинометрия!$A$2:$A$152))</f>
        <v>-</v>
      </c>
      <c r="AJ263" s="28"/>
      <c r="AK263" s="67">
        <f t="shared" si="129"/>
        <v>0</v>
      </c>
      <c r="AL263" s="28">
        <f t="shared" si="130"/>
        <v>0</v>
      </c>
      <c r="AM263" s="28">
        <f t="shared" si="131"/>
        <v>0.1</v>
      </c>
      <c r="AN263" s="26">
        <f t="shared" si="132"/>
        <v>0.1</v>
      </c>
      <c r="AO263" s="87">
        <f t="shared" si="133"/>
        <v>150298.57859298759</v>
      </c>
      <c r="AP263" s="87">
        <f t="shared" si="111"/>
        <v>48973.578592987578</v>
      </c>
      <c r="AQ263" s="66">
        <f t="shared" si="112"/>
        <v>14695380</v>
      </c>
      <c r="AR263" s="66">
        <f t="shared" si="113"/>
        <v>12646802.234528176</v>
      </c>
      <c r="AS263" s="66">
        <f t="shared" si="114"/>
        <v>784800</v>
      </c>
      <c r="AT263" s="45">
        <f t="shared" si="118"/>
        <v>15630478.578592988</v>
      </c>
      <c r="AU263" s="75"/>
    </row>
    <row r="264" spans="2:47" x14ac:dyDescent="0.3">
      <c r="B264" s="41">
        <f t="shared" si="119"/>
        <v>1170</v>
      </c>
      <c r="C264" s="8">
        <f t="shared" si="134"/>
        <v>11.700000000000001</v>
      </c>
      <c r="D264" s="73">
        <f t="shared" si="115"/>
        <v>15.648750000000001</v>
      </c>
      <c r="E264" s="29">
        <f t="shared" si="137"/>
        <v>3875.3648994280452</v>
      </c>
      <c r="F264" s="29">
        <f t="shared" si="120"/>
        <v>16.561388459094445</v>
      </c>
      <c r="G264" s="29">
        <f t="shared" si="135"/>
        <v>22.150857064038817</v>
      </c>
      <c r="H264" s="17">
        <f t="shared" si="121"/>
        <v>5183.3005529850261</v>
      </c>
      <c r="I264" s="29">
        <f t="shared" si="122"/>
        <v>2.2250485660981263</v>
      </c>
      <c r="J264" s="29">
        <f t="shared" si="116"/>
        <v>20.847057720370078</v>
      </c>
      <c r="K264" s="39">
        <f t="shared" si="123"/>
        <v>1400</v>
      </c>
      <c r="L264" s="49">
        <f t="shared" si="106"/>
        <v>0</v>
      </c>
      <c r="M264" s="48">
        <f t="shared" si="107"/>
        <v>4.2266987561397071</v>
      </c>
      <c r="N264" s="51">
        <f t="shared" si="117"/>
        <v>10.380500609176593</v>
      </c>
      <c r="O264" s="54">
        <f t="shared" si="136"/>
        <v>8.5000000000000249</v>
      </c>
      <c r="P264" s="34">
        <f t="shared" si="124"/>
        <v>1.7671458676442586</v>
      </c>
      <c r="Q264" s="30">
        <f t="shared" si="125"/>
        <v>0</v>
      </c>
      <c r="R264" s="58">
        <f t="shared" si="126"/>
        <v>0</v>
      </c>
      <c r="S264" s="58">
        <f t="shared" si="127"/>
        <v>769.72010190152491</v>
      </c>
      <c r="T264" s="58">
        <f t="shared" si="108"/>
        <v>100</v>
      </c>
      <c r="U264" s="88" t="str">
        <f>IF(R264=0,"-",FORECAST($C$8,Инклинометрия!$B$2:$B$152,Инклинометрия!$A$2:$A$152))</f>
        <v>-</v>
      </c>
      <c r="V264" s="88" t="str">
        <f>IF(R264=0,"-",FORECAST($C$8-R264,Инклинометрия!$B$2:$B$152,Инклинометрия!$A$2:$A$152))</f>
        <v>-</v>
      </c>
      <c r="W264" s="88">
        <f>IF(R264&gt;0,FORECAST($C$8,Инклинометрия!$B$2:$B$152,Инклинометрия!$A$2:$A$152),IF(AB264=$C$8,"-",FORECAST($C$8-AB264,Инклинометрия!$B$2:$B$152,Инклинометрия!$A$2:$A$152)))</f>
        <v>731.23409680644863</v>
      </c>
      <c r="X264" s="88">
        <f>IF(S264=0,"-",FORECAST($C$8-(S264+AB264),Инклинометрия!$B$2:$B$152,Инклинометрия!$A$2:$A$152))</f>
        <v>0</v>
      </c>
      <c r="Y264" s="88">
        <f>FORECAST($C$8+T264,Инклинометрия!$B$2:$B$152,Инклинометрия!$A$2:$A$152)</f>
        <v>1425</v>
      </c>
      <c r="Z264" s="88">
        <f>IF(R264=0,FORECAST($C$6-T264,Инклинометрия!$B$2:$B$152,Инклинометрия!$A$2:$A$152),FORECAST($C$8,Инклинометрия!$B$2:$B$152,Инклинометрия!$A$2:$A$152))</f>
        <v>1330</v>
      </c>
      <c r="AA264" s="61">
        <f t="shared" si="109"/>
        <v>1400</v>
      </c>
      <c r="AB264" s="62">
        <f t="shared" si="128"/>
        <v>630.27989809847509</v>
      </c>
      <c r="AC264" s="62">
        <f t="shared" si="110"/>
        <v>0</v>
      </c>
      <c r="AD264" s="65">
        <f>IF(R264=0,FORECAST($C$8,Инклинометрия!$B$2:$B$152,Инклинометрия!$A$2:$A$152),V264)</f>
        <v>1330</v>
      </c>
      <c r="AE264" s="65">
        <f>FORECAST($C$8-(R264+AA264),Инклинометрия!$B$2:$B$152,Инклинометрия!$A$2:$A$152)</f>
        <v>0</v>
      </c>
      <c r="AF264" s="65">
        <f>IF(AB264=0,"-",FORECAST($C$8,Инклинометрия!$B$2:$B$152,Инклинометрия!$A$2:$A$152))</f>
        <v>1330</v>
      </c>
      <c r="AG264" s="65">
        <f>IF(AB264=0,"-",FORECAST($C$8-AB264,Инклинометрия!$B$2:$B$152,Инклинометрия!$A$2:$A$152))</f>
        <v>731.23409680644863</v>
      </c>
      <c r="AH264" s="65" t="str">
        <f>IF(AC264=0,"-",FORECAST($C$8+AC264,Инклинометрия!$B$2:$B$152,Инклинометрия!$A$2:$A$152))</f>
        <v>-</v>
      </c>
      <c r="AI264" s="89" t="str">
        <f>IF(AC264=0,"-",FORECAST($C$8,Инклинометрия!$B$2:$B$152,Инклинометрия!$A$2:$A$152))</f>
        <v>-</v>
      </c>
      <c r="AJ264" s="28"/>
      <c r="AK264" s="67">
        <f t="shared" si="129"/>
        <v>0</v>
      </c>
      <c r="AL264" s="28">
        <f t="shared" si="130"/>
        <v>0</v>
      </c>
      <c r="AM264" s="28">
        <f t="shared" si="131"/>
        <v>0.1</v>
      </c>
      <c r="AN264" s="26">
        <f t="shared" si="132"/>
        <v>0.1</v>
      </c>
      <c r="AO264" s="87">
        <f t="shared" si="133"/>
        <v>150276.18243970739</v>
      </c>
      <c r="AP264" s="87">
        <f t="shared" si="111"/>
        <v>48951.182439707401</v>
      </c>
      <c r="AQ264" s="66">
        <f t="shared" si="112"/>
        <v>14695380</v>
      </c>
      <c r="AR264" s="66">
        <f t="shared" si="113"/>
        <v>12656622.366093431</v>
      </c>
      <c r="AS264" s="66">
        <f t="shared" si="114"/>
        <v>784800</v>
      </c>
      <c r="AT264" s="45">
        <f t="shared" si="118"/>
        <v>15630456.182439707</v>
      </c>
      <c r="AU264" s="75"/>
    </row>
    <row r="265" spans="2:47" x14ac:dyDescent="0.3">
      <c r="B265" s="41">
        <f t="shared" si="119"/>
        <v>1175</v>
      </c>
      <c r="C265" s="8">
        <f t="shared" si="134"/>
        <v>11.75</v>
      </c>
      <c r="D265" s="73">
        <f t="shared" si="115"/>
        <v>15.715624999999999</v>
      </c>
      <c r="E265" s="29">
        <f t="shared" si="137"/>
        <v>3891.9262878871391</v>
      </c>
      <c r="F265" s="29">
        <f t="shared" si="120"/>
        <v>16.561388459093855</v>
      </c>
      <c r="G265" s="29">
        <f t="shared" si="135"/>
        <v>22.150857064038032</v>
      </c>
      <c r="H265" s="17">
        <f t="shared" si="121"/>
        <v>5205.4514100490642</v>
      </c>
      <c r="I265" s="29">
        <f t="shared" si="122"/>
        <v>2.2250485660981263</v>
      </c>
      <c r="J265" s="29">
        <f t="shared" si="116"/>
        <v>20.847057720369708</v>
      </c>
      <c r="K265" s="39">
        <f t="shared" si="123"/>
        <v>1400</v>
      </c>
      <c r="L265" s="49">
        <f t="shared" si="106"/>
        <v>0</v>
      </c>
      <c r="M265" s="48">
        <f t="shared" si="107"/>
        <v>4.2266987561397071</v>
      </c>
      <c r="N265" s="51">
        <f t="shared" si="117"/>
        <v>10.330500609176591</v>
      </c>
      <c r="O265" s="54">
        <f t="shared" si="136"/>
        <v>8.5500000000000256</v>
      </c>
      <c r="P265" s="34">
        <f t="shared" si="124"/>
        <v>1.7671458676442586</v>
      </c>
      <c r="Q265" s="30">
        <f t="shared" si="125"/>
        <v>0</v>
      </c>
      <c r="R265" s="58">
        <f t="shared" si="126"/>
        <v>0</v>
      </c>
      <c r="S265" s="58">
        <f t="shared" si="127"/>
        <v>766.01257308918093</v>
      </c>
      <c r="T265" s="58">
        <f t="shared" si="108"/>
        <v>100</v>
      </c>
      <c r="U265" s="88" t="str">
        <f>IF(R265=0,"-",FORECAST($C$8,Инклинометрия!$B$2:$B$152,Инклинометрия!$A$2:$A$152))</f>
        <v>-</v>
      </c>
      <c r="V265" s="88" t="str">
        <f>IF(R265=0,"-",FORECAST($C$8-R265,Инклинометрия!$B$2:$B$152,Инклинометрия!$A$2:$A$152))</f>
        <v>-</v>
      </c>
      <c r="W265" s="88">
        <f>IF(R265&gt;0,FORECAST($C$8,Инклинометрия!$B$2:$B$152,Инклинометрия!$A$2:$A$152),IF(AB265=$C$8,"-",FORECAST($C$8-AB265,Инклинометрия!$B$2:$B$152,Инклинометрия!$A$2:$A$152)))</f>
        <v>727.71194443472189</v>
      </c>
      <c r="X265" s="88">
        <f>IF(S265=0,"-",FORECAST($C$8-(S265+AB265),Инклинометрия!$B$2:$B$152,Инклинометрия!$A$2:$A$152))</f>
        <v>0</v>
      </c>
      <c r="Y265" s="88">
        <f>FORECAST($C$8+T265,Инклинометрия!$B$2:$B$152,Инклинометрия!$A$2:$A$152)</f>
        <v>1425</v>
      </c>
      <c r="Z265" s="88">
        <f>IF(R265=0,FORECAST($C$6-T265,Инклинометрия!$B$2:$B$152,Инклинометрия!$A$2:$A$152),FORECAST($C$8,Инклинометрия!$B$2:$B$152,Инклинометрия!$A$2:$A$152))</f>
        <v>1330</v>
      </c>
      <c r="AA265" s="61">
        <f t="shared" si="109"/>
        <v>1400</v>
      </c>
      <c r="AB265" s="62">
        <f t="shared" si="128"/>
        <v>633.98742691081907</v>
      </c>
      <c r="AC265" s="62">
        <f t="shared" si="110"/>
        <v>0</v>
      </c>
      <c r="AD265" s="65">
        <f>IF(R265=0,FORECAST($C$8,Инклинометрия!$B$2:$B$152,Инклинометрия!$A$2:$A$152),V265)</f>
        <v>1330</v>
      </c>
      <c r="AE265" s="65">
        <f>FORECAST($C$8-(R265+AA265),Инклинометрия!$B$2:$B$152,Инклинометрия!$A$2:$A$152)</f>
        <v>0</v>
      </c>
      <c r="AF265" s="65">
        <f>IF(AB265=0,"-",FORECAST($C$8,Инклинометрия!$B$2:$B$152,Инклинометрия!$A$2:$A$152))</f>
        <v>1330</v>
      </c>
      <c r="AG265" s="65">
        <f>IF(AB265=0,"-",FORECAST($C$8-AB265,Инклинометрия!$B$2:$B$152,Инклинометрия!$A$2:$A$152))</f>
        <v>727.71194443472189</v>
      </c>
      <c r="AH265" s="65" t="str">
        <f>IF(AC265=0,"-",FORECAST($C$8+AC265,Инклинометрия!$B$2:$B$152,Инклинометрия!$A$2:$A$152))</f>
        <v>-</v>
      </c>
      <c r="AI265" s="89" t="str">
        <f>IF(AC265=0,"-",FORECAST($C$8,Инклинометрия!$B$2:$B$152,Инклинометрия!$A$2:$A$152))</f>
        <v>-</v>
      </c>
      <c r="AJ265" s="28"/>
      <c r="AK265" s="67">
        <f t="shared" si="129"/>
        <v>0</v>
      </c>
      <c r="AL265" s="28">
        <f t="shared" si="130"/>
        <v>0</v>
      </c>
      <c r="AM265" s="28">
        <f t="shared" si="131"/>
        <v>0.1</v>
      </c>
      <c r="AN265" s="26">
        <f t="shared" si="132"/>
        <v>0.1</v>
      </c>
      <c r="AO265" s="87">
        <f t="shared" si="133"/>
        <v>150253.78628642723</v>
      </c>
      <c r="AP265" s="87">
        <f t="shared" si="111"/>
        <v>48928.786286427225</v>
      </c>
      <c r="AQ265" s="66">
        <f t="shared" si="112"/>
        <v>14695380</v>
      </c>
      <c r="AR265" s="66">
        <f t="shared" si="113"/>
        <v>12666442.497658687</v>
      </c>
      <c r="AS265" s="66">
        <f t="shared" si="114"/>
        <v>784800</v>
      </c>
      <c r="AT265" s="45">
        <f t="shared" si="118"/>
        <v>15630433.786286427</v>
      </c>
      <c r="AU265" s="75"/>
    </row>
    <row r="266" spans="2:47" x14ac:dyDescent="0.3">
      <c r="B266" s="41">
        <f t="shared" si="119"/>
        <v>1180</v>
      </c>
      <c r="C266" s="8">
        <f t="shared" si="134"/>
        <v>11.8</v>
      </c>
      <c r="D266" s="73">
        <f t="shared" si="115"/>
        <v>15.782500000000001</v>
      </c>
      <c r="E266" s="29">
        <f t="shared" si="137"/>
        <v>3908.4876763462335</v>
      </c>
      <c r="F266" s="29">
        <f t="shared" si="120"/>
        <v>16.561388459094445</v>
      </c>
      <c r="G266" s="29">
        <f t="shared" si="135"/>
        <v>22.150857064038817</v>
      </c>
      <c r="H266" s="17">
        <f t="shared" si="121"/>
        <v>5227.6022671131032</v>
      </c>
      <c r="I266" s="29">
        <f t="shared" si="122"/>
        <v>2.2250485660981263</v>
      </c>
      <c r="J266" s="29">
        <f t="shared" si="116"/>
        <v>20.847057720370078</v>
      </c>
      <c r="K266" s="39">
        <f t="shared" si="123"/>
        <v>1400</v>
      </c>
      <c r="L266" s="49">
        <f t="shared" si="106"/>
        <v>0</v>
      </c>
      <c r="M266" s="48">
        <f t="shared" si="107"/>
        <v>4.2266987561397071</v>
      </c>
      <c r="N266" s="51">
        <f t="shared" si="117"/>
        <v>10.280500609176592</v>
      </c>
      <c r="O266" s="54">
        <f t="shared" si="136"/>
        <v>8.6000000000000245</v>
      </c>
      <c r="P266" s="34">
        <f t="shared" si="124"/>
        <v>1.7671458676442586</v>
      </c>
      <c r="Q266" s="30">
        <f t="shared" si="125"/>
        <v>0</v>
      </c>
      <c r="R266" s="58">
        <f t="shared" si="126"/>
        <v>0</v>
      </c>
      <c r="S266" s="58">
        <f t="shared" si="127"/>
        <v>762.30504427683695</v>
      </c>
      <c r="T266" s="58">
        <f t="shared" si="108"/>
        <v>100</v>
      </c>
      <c r="U266" s="88" t="str">
        <f>IF(R266=0,"-",FORECAST($C$8,Инклинометрия!$B$2:$B$152,Инклинометрия!$A$2:$A$152))</f>
        <v>-</v>
      </c>
      <c r="V266" s="88" t="str">
        <f>IF(R266=0,"-",FORECAST($C$8-R266,Инклинометрия!$B$2:$B$152,Инклинометрия!$A$2:$A$152))</f>
        <v>-</v>
      </c>
      <c r="W266" s="88">
        <f>IF(R266&gt;0,FORECAST($C$8,Инклинометрия!$B$2:$B$152,Инклинометрия!$A$2:$A$152),IF(AB266=$C$8,"-",FORECAST($C$8-AB266,Инклинометрия!$B$2:$B$152,Инклинометрия!$A$2:$A$152)))</f>
        <v>724.18979206299502</v>
      </c>
      <c r="X266" s="88">
        <f>IF(S266=0,"-",FORECAST($C$8-(S266+AB266),Инклинометрия!$B$2:$B$152,Инклинометрия!$A$2:$A$152))</f>
        <v>0</v>
      </c>
      <c r="Y266" s="88">
        <f>FORECAST($C$8+T266,Инклинометрия!$B$2:$B$152,Инклинометрия!$A$2:$A$152)</f>
        <v>1425</v>
      </c>
      <c r="Z266" s="88">
        <f>IF(R266=0,FORECAST($C$6-T266,Инклинометрия!$B$2:$B$152,Инклинометрия!$A$2:$A$152),FORECAST($C$8,Инклинометрия!$B$2:$B$152,Инклинометрия!$A$2:$A$152))</f>
        <v>1330</v>
      </c>
      <c r="AA266" s="61">
        <f t="shared" si="109"/>
        <v>1400</v>
      </c>
      <c r="AB266" s="62">
        <f t="shared" si="128"/>
        <v>637.69495572316305</v>
      </c>
      <c r="AC266" s="62">
        <f t="shared" si="110"/>
        <v>0</v>
      </c>
      <c r="AD266" s="65">
        <f>IF(R266=0,FORECAST($C$8,Инклинометрия!$B$2:$B$152,Инклинометрия!$A$2:$A$152),V266)</f>
        <v>1330</v>
      </c>
      <c r="AE266" s="65">
        <f>FORECAST($C$8-(R266+AA266),Инклинометрия!$B$2:$B$152,Инклинометрия!$A$2:$A$152)</f>
        <v>0</v>
      </c>
      <c r="AF266" s="65">
        <f>IF(AB266=0,"-",FORECAST($C$8,Инклинометрия!$B$2:$B$152,Инклинометрия!$A$2:$A$152))</f>
        <v>1330</v>
      </c>
      <c r="AG266" s="65">
        <f>IF(AB266=0,"-",FORECAST($C$8-AB266,Инклинометрия!$B$2:$B$152,Инклинометрия!$A$2:$A$152))</f>
        <v>724.18979206299502</v>
      </c>
      <c r="AH266" s="65" t="str">
        <f>IF(AC266=0,"-",FORECAST($C$8+AC266,Инклинометрия!$B$2:$B$152,Инклинометрия!$A$2:$A$152))</f>
        <v>-</v>
      </c>
      <c r="AI266" s="89" t="str">
        <f>IF(AC266=0,"-",FORECAST($C$8,Инклинометрия!$B$2:$B$152,Инклинометрия!$A$2:$A$152))</f>
        <v>-</v>
      </c>
      <c r="AJ266" s="28"/>
      <c r="AK266" s="67">
        <f t="shared" si="129"/>
        <v>0</v>
      </c>
      <c r="AL266" s="28">
        <f t="shared" si="130"/>
        <v>0</v>
      </c>
      <c r="AM266" s="28">
        <f t="shared" si="131"/>
        <v>0.1</v>
      </c>
      <c r="AN266" s="26">
        <f t="shared" si="132"/>
        <v>0.1</v>
      </c>
      <c r="AO266" s="87">
        <f t="shared" si="133"/>
        <v>150231.39013314704</v>
      </c>
      <c r="AP266" s="87">
        <f t="shared" si="111"/>
        <v>48906.390133147048</v>
      </c>
      <c r="AQ266" s="66">
        <f t="shared" si="112"/>
        <v>14695380</v>
      </c>
      <c r="AR266" s="66">
        <f t="shared" si="113"/>
        <v>12676262.629223943</v>
      </c>
      <c r="AS266" s="66">
        <f t="shared" si="114"/>
        <v>784800</v>
      </c>
      <c r="AT266" s="45">
        <f t="shared" si="118"/>
        <v>15630411.390133146</v>
      </c>
      <c r="AU266" s="75"/>
    </row>
    <row r="267" spans="2:47" x14ac:dyDescent="0.3">
      <c r="B267" s="41">
        <f t="shared" si="119"/>
        <v>1185</v>
      </c>
      <c r="C267" s="8">
        <f t="shared" si="134"/>
        <v>11.85</v>
      </c>
      <c r="D267" s="73">
        <f t="shared" si="115"/>
        <v>15.849375</v>
      </c>
      <c r="E267" s="29">
        <f t="shared" si="137"/>
        <v>3925.0490648053274</v>
      </c>
      <c r="F267" s="29">
        <f t="shared" si="120"/>
        <v>16.561388459093855</v>
      </c>
      <c r="G267" s="29">
        <f t="shared" si="135"/>
        <v>22.150857064038032</v>
      </c>
      <c r="H267" s="17">
        <f t="shared" si="121"/>
        <v>5249.7531241771412</v>
      </c>
      <c r="I267" s="29">
        <f t="shared" si="122"/>
        <v>2.2250485660981263</v>
      </c>
      <c r="J267" s="29">
        <f t="shared" si="116"/>
        <v>20.847057720369708</v>
      </c>
      <c r="K267" s="39">
        <f t="shared" si="123"/>
        <v>1400</v>
      </c>
      <c r="L267" s="49">
        <f t="shared" si="106"/>
        <v>0</v>
      </c>
      <c r="M267" s="48">
        <f t="shared" si="107"/>
        <v>4.2266987561397071</v>
      </c>
      <c r="N267" s="51">
        <f t="shared" si="117"/>
        <v>10.230500609176591</v>
      </c>
      <c r="O267" s="54">
        <f t="shared" si="136"/>
        <v>8.6500000000000252</v>
      </c>
      <c r="P267" s="34">
        <f t="shared" si="124"/>
        <v>1.7671458676442586</v>
      </c>
      <c r="Q267" s="30">
        <f t="shared" si="125"/>
        <v>0</v>
      </c>
      <c r="R267" s="58">
        <f t="shared" si="126"/>
        <v>0</v>
      </c>
      <c r="S267" s="58">
        <f t="shared" si="127"/>
        <v>758.59751546449297</v>
      </c>
      <c r="T267" s="58">
        <f t="shared" si="108"/>
        <v>100</v>
      </c>
      <c r="U267" s="88" t="str">
        <f>IF(R267=0,"-",FORECAST($C$8,Инклинометрия!$B$2:$B$152,Инклинометрия!$A$2:$A$152))</f>
        <v>-</v>
      </c>
      <c r="V267" s="88" t="str">
        <f>IF(R267=0,"-",FORECAST($C$8-R267,Инклинометрия!$B$2:$B$152,Инклинометрия!$A$2:$A$152))</f>
        <v>-</v>
      </c>
      <c r="W267" s="88">
        <f>IF(R267&gt;0,FORECAST($C$8,Инклинометрия!$B$2:$B$152,Инклинометрия!$A$2:$A$152),IF(AB267=$C$8,"-",FORECAST($C$8-AB267,Инклинометрия!$B$2:$B$152,Инклинометрия!$A$2:$A$152)))</f>
        <v>720.66763969126828</v>
      </c>
      <c r="X267" s="88">
        <f>IF(S267=0,"-",FORECAST($C$8-(S267+AB267),Инклинометрия!$B$2:$B$152,Инклинометрия!$A$2:$A$152))</f>
        <v>0</v>
      </c>
      <c r="Y267" s="88">
        <f>FORECAST($C$8+T267,Инклинометрия!$B$2:$B$152,Инклинометрия!$A$2:$A$152)</f>
        <v>1425</v>
      </c>
      <c r="Z267" s="88">
        <f>IF(R267=0,FORECAST($C$6-T267,Инклинометрия!$B$2:$B$152,Инклинометрия!$A$2:$A$152),FORECAST($C$8,Инклинометрия!$B$2:$B$152,Инклинометрия!$A$2:$A$152))</f>
        <v>1330</v>
      </c>
      <c r="AA267" s="61">
        <f t="shared" si="109"/>
        <v>1400</v>
      </c>
      <c r="AB267" s="62">
        <f t="shared" si="128"/>
        <v>641.40248453550703</v>
      </c>
      <c r="AC267" s="62">
        <f t="shared" si="110"/>
        <v>0</v>
      </c>
      <c r="AD267" s="65">
        <f>IF(R267=0,FORECAST($C$8,Инклинометрия!$B$2:$B$152,Инклинометрия!$A$2:$A$152),V267)</f>
        <v>1330</v>
      </c>
      <c r="AE267" s="65">
        <f>FORECAST($C$8-(R267+AA267),Инклинометрия!$B$2:$B$152,Инклинометрия!$A$2:$A$152)</f>
        <v>0</v>
      </c>
      <c r="AF267" s="65">
        <f>IF(AB267=0,"-",FORECAST($C$8,Инклинометрия!$B$2:$B$152,Инклинометрия!$A$2:$A$152))</f>
        <v>1330</v>
      </c>
      <c r="AG267" s="65">
        <f>IF(AB267=0,"-",FORECAST($C$8-AB267,Инклинометрия!$B$2:$B$152,Инклинометрия!$A$2:$A$152))</f>
        <v>720.66763969126828</v>
      </c>
      <c r="AH267" s="65" t="str">
        <f>IF(AC267=0,"-",FORECAST($C$8+AC267,Инклинометрия!$B$2:$B$152,Инклинометрия!$A$2:$A$152))</f>
        <v>-</v>
      </c>
      <c r="AI267" s="89" t="str">
        <f>IF(AC267=0,"-",FORECAST($C$8,Инклинометрия!$B$2:$B$152,Инклинометрия!$A$2:$A$152))</f>
        <v>-</v>
      </c>
      <c r="AJ267" s="28"/>
      <c r="AK267" s="67">
        <f t="shared" si="129"/>
        <v>0</v>
      </c>
      <c r="AL267" s="28">
        <f t="shared" si="130"/>
        <v>0</v>
      </c>
      <c r="AM267" s="28">
        <f t="shared" si="131"/>
        <v>0.1</v>
      </c>
      <c r="AN267" s="26">
        <f t="shared" si="132"/>
        <v>0.1</v>
      </c>
      <c r="AO267" s="87">
        <f t="shared" si="133"/>
        <v>150208.99397986688</v>
      </c>
      <c r="AP267" s="87">
        <f t="shared" si="111"/>
        <v>48883.993979866871</v>
      </c>
      <c r="AQ267" s="66">
        <f t="shared" si="112"/>
        <v>14695380</v>
      </c>
      <c r="AR267" s="66">
        <f t="shared" si="113"/>
        <v>12686082.760789197</v>
      </c>
      <c r="AS267" s="66">
        <f t="shared" si="114"/>
        <v>784800</v>
      </c>
      <c r="AT267" s="45">
        <f t="shared" si="118"/>
        <v>15630388.993979868</v>
      </c>
      <c r="AU267" s="75"/>
    </row>
    <row r="268" spans="2:47" x14ac:dyDescent="0.3">
      <c r="B268" s="41">
        <f t="shared" si="119"/>
        <v>1190</v>
      </c>
      <c r="C268" s="8">
        <f t="shared" si="134"/>
        <v>11.9</v>
      </c>
      <c r="D268" s="73">
        <f t="shared" si="115"/>
        <v>15.91625</v>
      </c>
      <c r="E268" s="29">
        <f t="shared" si="137"/>
        <v>3941.6104532644217</v>
      </c>
      <c r="F268" s="29">
        <f t="shared" si="120"/>
        <v>16.561388459094445</v>
      </c>
      <c r="G268" s="29">
        <f t="shared" si="135"/>
        <v>22.150857064038817</v>
      </c>
      <c r="H268" s="17">
        <f t="shared" si="121"/>
        <v>5271.9039812411802</v>
      </c>
      <c r="I268" s="29">
        <f t="shared" si="122"/>
        <v>2.2250485660981263</v>
      </c>
      <c r="J268" s="29">
        <f t="shared" si="116"/>
        <v>20.847057720370078</v>
      </c>
      <c r="K268" s="39">
        <f t="shared" si="123"/>
        <v>1400</v>
      </c>
      <c r="L268" s="49">
        <f t="shared" si="106"/>
        <v>0</v>
      </c>
      <c r="M268" s="48">
        <f t="shared" si="107"/>
        <v>4.2266987561397071</v>
      </c>
      <c r="N268" s="51">
        <f t="shared" si="117"/>
        <v>10.180500609176592</v>
      </c>
      <c r="O268" s="54">
        <f t="shared" si="136"/>
        <v>8.7000000000000259</v>
      </c>
      <c r="P268" s="34">
        <f t="shared" si="124"/>
        <v>1.7671458676442586</v>
      </c>
      <c r="Q268" s="30">
        <f t="shared" si="125"/>
        <v>0</v>
      </c>
      <c r="R268" s="58">
        <f t="shared" si="126"/>
        <v>0</v>
      </c>
      <c r="S268" s="58">
        <f t="shared" si="127"/>
        <v>754.88998665214899</v>
      </c>
      <c r="T268" s="58">
        <f t="shared" si="108"/>
        <v>100</v>
      </c>
      <c r="U268" s="88" t="str">
        <f>IF(R268=0,"-",FORECAST($C$8,Инклинометрия!$B$2:$B$152,Инклинометрия!$A$2:$A$152))</f>
        <v>-</v>
      </c>
      <c r="V268" s="88" t="str">
        <f>IF(R268=0,"-",FORECAST($C$8-R268,Инклинометрия!$B$2:$B$152,Инклинометрия!$A$2:$A$152))</f>
        <v>-</v>
      </c>
      <c r="W268" s="88">
        <f>IF(R268&gt;0,FORECAST($C$8,Инклинометрия!$B$2:$B$152,Инклинометрия!$A$2:$A$152),IF(AB268=$C$8,"-",FORECAST($C$8-AB268,Инклинометрия!$B$2:$B$152,Инклинометрия!$A$2:$A$152)))</f>
        <v>717.14548731954153</v>
      </c>
      <c r="X268" s="88">
        <f>IF(S268=0,"-",FORECAST($C$8-(S268+AB268),Инклинометрия!$B$2:$B$152,Инклинометрия!$A$2:$A$152))</f>
        <v>0</v>
      </c>
      <c r="Y268" s="88">
        <f>FORECAST($C$8+T268,Инклинометрия!$B$2:$B$152,Инклинометрия!$A$2:$A$152)</f>
        <v>1425</v>
      </c>
      <c r="Z268" s="88">
        <f>IF(R268=0,FORECAST($C$6-T268,Инклинометрия!$B$2:$B$152,Инклинометрия!$A$2:$A$152),FORECAST($C$8,Инклинометрия!$B$2:$B$152,Инклинометрия!$A$2:$A$152))</f>
        <v>1330</v>
      </c>
      <c r="AA268" s="61">
        <f t="shared" si="109"/>
        <v>1400</v>
      </c>
      <c r="AB268" s="62">
        <f t="shared" si="128"/>
        <v>645.11001334785101</v>
      </c>
      <c r="AC268" s="62">
        <f t="shared" si="110"/>
        <v>0</v>
      </c>
      <c r="AD268" s="65">
        <f>IF(R268=0,FORECAST($C$8,Инклинометрия!$B$2:$B$152,Инклинометрия!$A$2:$A$152),V268)</f>
        <v>1330</v>
      </c>
      <c r="AE268" s="65">
        <f>FORECAST($C$8-(R268+AA268),Инклинометрия!$B$2:$B$152,Инклинометрия!$A$2:$A$152)</f>
        <v>0</v>
      </c>
      <c r="AF268" s="65">
        <f>IF(AB268=0,"-",FORECAST($C$8,Инклинометрия!$B$2:$B$152,Инклинометрия!$A$2:$A$152))</f>
        <v>1330</v>
      </c>
      <c r="AG268" s="65">
        <f>IF(AB268=0,"-",FORECAST($C$8-AB268,Инклинометрия!$B$2:$B$152,Инклинометрия!$A$2:$A$152))</f>
        <v>717.14548731954153</v>
      </c>
      <c r="AH268" s="65" t="str">
        <f>IF(AC268=0,"-",FORECAST($C$8+AC268,Инклинометрия!$B$2:$B$152,Инклинометрия!$A$2:$A$152))</f>
        <v>-</v>
      </c>
      <c r="AI268" s="89" t="str">
        <f>IF(AC268=0,"-",FORECAST($C$8,Инклинометрия!$B$2:$B$152,Инклинометрия!$A$2:$A$152))</f>
        <v>-</v>
      </c>
      <c r="AJ268" s="28"/>
      <c r="AK268" s="67">
        <f t="shared" si="129"/>
        <v>0</v>
      </c>
      <c r="AL268" s="28">
        <f t="shared" si="130"/>
        <v>0</v>
      </c>
      <c r="AM268" s="28">
        <f t="shared" si="131"/>
        <v>0.1</v>
      </c>
      <c r="AN268" s="26">
        <f t="shared" si="132"/>
        <v>0.1</v>
      </c>
      <c r="AO268" s="87">
        <f t="shared" si="133"/>
        <v>150186.59782658669</v>
      </c>
      <c r="AP268" s="87">
        <f t="shared" si="111"/>
        <v>48861.597826586694</v>
      </c>
      <c r="AQ268" s="66">
        <f t="shared" si="112"/>
        <v>14695380</v>
      </c>
      <c r="AR268" s="66">
        <f t="shared" si="113"/>
        <v>12695902.892354455</v>
      </c>
      <c r="AS268" s="66">
        <f t="shared" si="114"/>
        <v>784800</v>
      </c>
      <c r="AT268" s="45">
        <f t="shared" si="118"/>
        <v>15630366.597826587</v>
      </c>
      <c r="AU268" s="75"/>
    </row>
    <row r="269" spans="2:47" x14ac:dyDescent="0.3">
      <c r="B269" s="41">
        <f t="shared" si="119"/>
        <v>1195</v>
      </c>
      <c r="C269" s="8">
        <f t="shared" si="134"/>
        <v>11.950000000000001</v>
      </c>
      <c r="D269" s="73">
        <f t="shared" si="115"/>
        <v>15.983125000000003</v>
      </c>
      <c r="E269" s="29">
        <f t="shared" si="137"/>
        <v>3958.1718417235161</v>
      </c>
      <c r="F269" s="29">
        <f t="shared" si="120"/>
        <v>16.561388459094445</v>
      </c>
      <c r="G269" s="29">
        <f t="shared" si="135"/>
        <v>22.150857064038817</v>
      </c>
      <c r="H269" s="17">
        <f t="shared" si="121"/>
        <v>5294.0548383052192</v>
      </c>
      <c r="I269" s="29">
        <f t="shared" si="122"/>
        <v>2.2250485660981263</v>
      </c>
      <c r="J269" s="29">
        <f t="shared" si="116"/>
        <v>20.847057720370078</v>
      </c>
      <c r="K269" s="39">
        <f t="shared" si="123"/>
        <v>1400</v>
      </c>
      <c r="L269" s="49">
        <f t="shared" si="106"/>
        <v>0</v>
      </c>
      <c r="M269" s="48">
        <f t="shared" si="107"/>
        <v>4.2266987561397071</v>
      </c>
      <c r="N269" s="51">
        <f t="shared" si="117"/>
        <v>10.13050060917659</v>
      </c>
      <c r="O269" s="54">
        <f t="shared" si="136"/>
        <v>8.7500000000000266</v>
      </c>
      <c r="P269" s="34">
        <f t="shared" si="124"/>
        <v>1.7671458676442586</v>
      </c>
      <c r="Q269" s="30">
        <f t="shared" si="125"/>
        <v>0</v>
      </c>
      <c r="R269" s="58">
        <f t="shared" si="126"/>
        <v>0</v>
      </c>
      <c r="S269" s="58">
        <f t="shared" si="127"/>
        <v>751.18245783980501</v>
      </c>
      <c r="T269" s="58">
        <f t="shared" si="108"/>
        <v>100</v>
      </c>
      <c r="U269" s="88" t="str">
        <f>IF(R269=0,"-",FORECAST($C$8,Инклинометрия!$B$2:$B$152,Инклинометрия!$A$2:$A$152))</f>
        <v>-</v>
      </c>
      <c r="V269" s="88" t="str">
        <f>IF(R269=0,"-",FORECAST($C$8-R269,Инклинометрия!$B$2:$B$152,Инклинометрия!$A$2:$A$152))</f>
        <v>-</v>
      </c>
      <c r="W269" s="88">
        <f>IF(R269&gt;0,FORECAST($C$8,Инклинометрия!$B$2:$B$152,Инклинометрия!$A$2:$A$152),IF(AB269=$C$8,"-",FORECAST($C$8-AB269,Инклинометрия!$B$2:$B$152,Инклинометрия!$A$2:$A$152)))</f>
        <v>713.62333494781478</v>
      </c>
      <c r="X269" s="88">
        <f>IF(S269=0,"-",FORECAST($C$8-(S269+AB269),Инклинометрия!$B$2:$B$152,Инклинометрия!$A$2:$A$152))</f>
        <v>0</v>
      </c>
      <c r="Y269" s="88">
        <f>FORECAST($C$8+T269,Инклинометрия!$B$2:$B$152,Инклинометрия!$A$2:$A$152)</f>
        <v>1425</v>
      </c>
      <c r="Z269" s="88">
        <f>IF(R269=0,FORECAST($C$6-T269,Инклинометрия!$B$2:$B$152,Инклинометрия!$A$2:$A$152),FORECAST($C$8,Инклинометрия!$B$2:$B$152,Инклинометрия!$A$2:$A$152))</f>
        <v>1330</v>
      </c>
      <c r="AA269" s="61">
        <f t="shared" si="109"/>
        <v>1400</v>
      </c>
      <c r="AB269" s="62">
        <f t="shared" si="128"/>
        <v>648.81754216019499</v>
      </c>
      <c r="AC269" s="62">
        <f t="shared" si="110"/>
        <v>0</v>
      </c>
      <c r="AD269" s="65">
        <f>IF(R269=0,FORECAST($C$8,Инклинометрия!$B$2:$B$152,Инклинометрия!$A$2:$A$152),V269)</f>
        <v>1330</v>
      </c>
      <c r="AE269" s="65">
        <f>FORECAST($C$8-(R269+AA269),Инклинометрия!$B$2:$B$152,Инклинометрия!$A$2:$A$152)</f>
        <v>0</v>
      </c>
      <c r="AF269" s="65">
        <f>IF(AB269=0,"-",FORECAST($C$8,Инклинометрия!$B$2:$B$152,Инклинометрия!$A$2:$A$152))</f>
        <v>1330</v>
      </c>
      <c r="AG269" s="65">
        <f>IF(AB269=0,"-",FORECAST($C$8-AB269,Инклинометрия!$B$2:$B$152,Инклинометрия!$A$2:$A$152))</f>
        <v>713.62333494781478</v>
      </c>
      <c r="AH269" s="65" t="str">
        <f>IF(AC269=0,"-",FORECAST($C$8+AC269,Инклинометрия!$B$2:$B$152,Инклинометрия!$A$2:$A$152))</f>
        <v>-</v>
      </c>
      <c r="AI269" s="89" t="str">
        <f>IF(AC269=0,"-",FORECAST($C$8,Инклинометрия!$B$2:$B$152,Инклинометрия!$A$2:$A$152))</f>
        <v>-</v>
      </c>
      <c r="AJ269" s="28"/>
      <c r="AK269" s="67">
        <f t="shared" si="129"/>
        <v>0</v>
      </c>
      <c r="AL269" s="28">
        <f t="shared" si="130"/>
        <v>0</v>
      </c>
      <c r="AM269" s="28">
        <f t="shared" si="131"/>
        <v>0.1</v>
      </c>
      <c r="AN269" s="26">
        <f t="shared" si="132"/>
        <v>0.1</v>
      </c>
      <c r="AO269" s="87">
        <f t="shared" si="133"/>
        <v>150164.20167330652</v>
      </c>
      <c r="AP269" s="87">
        <f t="shared" si="111"/>
        <v>48839.201673306517</v>
      </c>
      <c r="AQ269" s="66">
        <f t="shared" si="112"/>
        <v>14695380</v>
      </c>
      <c r="AR269" s="66">
        <f t="shared" si="113"/>
        <v>12705723.023919709</v>
      </c>
      <c r="AS269" s="66">
        <f t="shared" si="114"/>
        <v>784800</v>
      </c>
      <c r="AT269" s="45">
        <f t="shared" si="118"/>
        <v>15630344.201673307</v>
      </c>
      <c r="AU269" s="75"/>
    </row>
    <row r="270" spans="2:47" x14ac:dyDescent="0.3">
      <c r="B270" s="41">
        <f t="shared" si="119"/>
        <v>1200</v>
      </c>
      <c r="C270" s="8">
        <f t="shared" si="134"/>
        <v>12</v>
      </c>
      <c r="D270" s="73">
        <f t="shared" si="115"/>
        <v>16.05</v>
      </c>
      <c r="E270" s="29">
        <f t="shared" si="137"/>
        <v>3974.73323018261</v>
      </c>
      <c r="F270" s="29">
        <f t="shared" si="120"/>
        <v>16.561388459093855</v>
      </c>
      <c r="G270" s="29">
        <f t="shared" si="135"/>
        <v>22.150857064038032</v>
      </c>
      <c r="H270" s="17">
        <f t="shared" si="121"/>
        <v>5316.2056953692572</v>
      </c>
      <c r="I270" s="29">
        <f t="shared" si="122"/>
        <v>2.2250485660981263</v>
      </c>
      <c r="J270" s="29">
        <f t="shared" si="116"/>
        <v>20.847057720369708</v>
      </c>
      <c r="K270" s="39">
        <f t="shared" si="123"/>
        <v>1400</v>
      </c>
      <c r="L270" s="49">
        <f t="shared" si="106"/>
        <v>0</v>
      </c>
      <c r="M270" s="48">
        <f t="shared" si="107"/>
        <v>4.2266987561397071</v>
      </c>
      <c r="N270" s="51">
        <f t="shared" si="117"/>
        <v>10.080500609176591</v>
      </c>
      <c r="O270" s="54">
        <f t="shared" si="136"/>
        <v>8.8000000000000256</v>
      </c>
      <c r="P270" s="34">
        <f t="shared" si="124"/>
        <v>1.7671458676442586</v>
      </c>
      <c r="Q270" s="30">
        <f t="shared" si="125"/>
        <v>0</v>
      </c>
      <c r="R270" s="58">
        <f t="shared" si="126"/>
        <v>0</v>
      </c>
      <c r="S270" s="58">
        <f t="shared" si="127"/>
        <v>747.47492902746103</v>
      </c>
      <c r="T270" s="58">
        <f t="shared" si="108"/>
        <v>100</v>
      </c>
      <c r="U270" s="88" t="str">
        <f>IF(R270=0,"-",FORECAST($C$8,Инклинометрия!$B$2:$B$152,Инклинометрия!$A$2:$A$152))</f>
        <v>-</v>
      </c>
      <c r="V270" s="88" t="str">
        <f>IF(R270=0,"-",FORECAST($C$8-R270,Инклинометрия!$B$2:$B$152,Инклинометрия!$A$2:$A$152))</f>
        <v>-</v>
      </c>
      <c r="W270" s="88">
        <f>IF(R270&gt;0,FORECAST($C$8,Инклинометрия!$B$2:$B$152,Инклинометрия!$A$2:$A$152),IF(AB270=$C$8,"-",FORECAST($C$8-AB270,Инклинометрия!$B$2:$B$152,Инклинометрия!$A$2:$A$152)))</f>
        <v>710.10118257608792</v>
      </c>
      <c r="X270" s="88">
        <f>IF(S270=0,"-",FORECAST($C$8-(S270+AB270),Инклинометрия!$B$2:$B$152,Инклинометрия!$A$2:$A$152))</f>
        <v>0</v>
      </c>
      <c r="Y270" s="88">
        <f>FORECAST($C$8+T270,Инклинометрия!$B$2:$B$152,Инклинометрия!$A$2:$A$152)</f>
        <v>1425</v>
      </c>
      <c r="Z270" s="88">
        <f>IF(R270=0,FORECAST($C$6-T270,Инклинометрия!$B$2:$B$152,Инклинометрия!$A$2:$A$152),FORECAST($C$8,Инклинометрия!$B$2:$B$152,Инклинометрия!$A$2:$A$152))</f>
        <v>1330</v>
      </c>
      <c r="AA270" s="61">
        <f t="shared" si="109"/>
        <v>1400</v>
      </c>
      <c r="AB270" s="62">
        <f t="shared" si="128"/>
        <v>652.52507097253897</v>
      </c>
      <c r="AC270" s="62">
        <f t="shared" si="110"/>
        <v>0</v>
      </c>
      <c r="AD270" s="65">
        <f>IF(R270=0,FORECAST($C$8,Инклинометрия!$B$2:$B$152,Инклинометрия!$A$2:$A$152),V270)</f>
        <v>1330</v>
      </c>
      <c r="AE270" s="65">
        <f>FORECAST($C$8-(R270+AA270),Инклинометрия!$B$2:$B$152,Инклинометрия!$A$2:$A$152)</f>
        <v>0</v>
      </c>
      <c r="AF270" s="65">
        <f>IF(AB270=0,"-",FORECAST($C$8,Инклинометрия!$B$2:$B$152,Инклинометрия!$A$2:$A$152))</f>
        <v>1330</v>
      </c>
      <c r="AG270" s="65">
        <f>IF(AB270=0,"-",FORECAST($C$8-AB270,Инклинометрия!$B$2:$B$152,Инклинометрия!$A$2:$A$152))</f>
        <v>710.10118257608792</v>
      </c>
      <c r="AH270" s="65" t="str">
        <f>IF(AC270=0,"-",FORECAST($C$8+AC270,Инклинометрия!$B$2:$B$152,Инклинометрия!$A$2:$A$152))</f>
        <v>-</v>
      </c>
      <c r="AI270" s="89" t="str">
        <f>IF(AC270=0,"-",FORECAST($C$8,Инклинометрия!$B$2:$B$152,Инклинометрия!$A$2:$A$152))</f>
        <v>-</v>
      </c>
      <c r="AJ270" s="28"/>
      <c r="AK270" s="67">
        <f t="shared" si="129"/>
        <v>0</v>
      </c>
      <c r="AL270" s="28">
        <f t="shared" si="130"/>
        <v>0</v>
      </c>
      <c r="AM270" s="28">
        <f t="shared" si="131"/>
        <v>0.1</v>
      </c>
      <c r="AN270" s="26">
        <f t="shared" si="132"/>
        <v>0.1</v>
      </c>
      <c r="AO270" s="87">
        <f t="shared" si="133"/>
        <v>150141.80552002633</v>
      </c>
      <c r="AP270" s="87">
        <f t="shared" si="111"/>
        <v>48816.805520026341</v>
      </c>
      <c r="AQ270" s="66">
        <f t="shared" si="112"/>
        <v>14695380</v>
      </c>
      <c r="AR270" s="66">
        <f t="shared" si="113"/>
        <v>12715543.155484963</v>
      </c>
      <c r="AS270" s="66">
        <f t="shared" si="114"/>
        <v>784800</v>
      </c>
      <c r="AT270" s="45">
        <f t="shared" si="118"/>
        <v>15630321.805520026</v>
      </c>
      <c r="AU270" s="75"/>
    </row>
    <row r="271" spans="2:47" x14ac:dyDescent="0.3">
      <c r="B271" s="41">
        <f t="shared" si="119"/>
        <v>1205</v>
      </c>
      <c r="C271" s="8">
        <f t="shared" si="134"/>
        <v>12.05</v>
      </c>
      <c r="D271" s="73">
        <f t="shared" si="115"/>
        <v>16.116875</v>
      </c>
      <c r="E271" s="29">
        <f t="shared" si="137"/>
        <v>3991.2946186417043</v>
      </c>
      <c r="F271" s="29">
        <f t="shared" si="120"/>
        <v>16.561388459094445</v>
      </c>
      <c r="G271" s="29">
        <f t="shared" si="135"/>
        <v>22.150857064038817</v>
      </c>
      <c r="H271" s="17">
        <f t="shared" si="121"/>
        <v>5338.3565524332962</v>
      </c>
      <c r="I271" s="29">
        <f t="shared" si="122"/>
        <v>2.2250485660981263</v>
      </c>
      <c r="J271" s="29">
        <f t="shared" si="116"/>
        <v>20.847057720370078</v>
      </c>
      <c r="K271" s="39">
        <f t="shared" si="123"/>
        <v>1400</v>
      </c>
      <c r="L271" s="49">
        <f t="shared" si="106"/>
        <v>0</v>
      </c>
      <c r="M271" s="48">
        <f t="shared" si="107"/>
        <v>4.2266987561397071</v>
      </c>
      <c r="N271" s="51">
        <f t="shared" si="117"/>
        <v>10.03050060917659</v>
      </c>
      <c r="O271" s="54">
        <f t="shared" si="136"/>
        <v>8.8500000000000263</v>
      </c>
      <c r="P271" s="34">
        <f t="shared" si="124"/>
        <v>1.7671458676442586</v>
      </c>
      <c r="Q271" s="30">
        <f t="shared" si="125"/>
        <v>0</v>
      </c>
      <c r="R271" s="58">
        <f t="shared" si="126"/>
        <v>0</v>
      </c>
      <c r="S271" s="58">
        <f t="shared" si="127"/>
        <v>743.76740021511705</v>
      </c>
      <c r="T271" s="58">
        <f t="shared" si="108"/>
        <v>100</v>
      </c>
      <c r="U271" s="88" t="str">
        <f>IF(R271=0,"-",FORECAST($C$8,Инклинометрия!$B$2:$B$152,Инклинометрия!$A$2:$A$152))</f>
        <v>-</v>
      </c>
      <c r="V271" s="88" t="str">
        <f>IF(R271=0,"-",FORECAST($C$8-R271,Инклинометрия!$B$2:$B$152,Инклинометрия!$A$2:$A$152))</f>
        <v>-</v>
      </c>
      <c r="W271" s="88">
        <f>IF(R271&gt;0,FORECAST($C$8,Инклинометрия!$B$2:$B$152,Инклинометрия!$A$2:$A$152),IF(AB271=$C$8,"-",FORECAST($C$8-AB271,Инклинометрия!$B$2:$B$152,Инклинометрия!$A$2:$A$152)))</f>
        <v>706.57903020436117</v>
      </c>
      <c r="X271" s="88">
        <f>IF(S271=0,"-",FORECAST($C$8-(S271+AB271),Инклинометрия!$B$2:$B$152,Инклинометрия!$A$2:$A$152))</f>
        <v>0</v>
      </c>
      <c r="Y271" s="88">
        <f>FORECAST($C$8+T271,Инклинометрия!$B$2:$B$152,Инклинометрия!$A$2:$A$152)</f>
        <v>1425</v>
      </c>
      <c r="Z271" s="88">
        <f>IF(R271=0,FORECAST($C$6-T271,Инклинометрия!$B$2:$B$152,Инклинометрия!$A$2:$A$152),FORECAST($C$8,Инклинометрия!$B$2:$B$152,Инклинометрия!$A$2:$A$152))</f>
        <v>1330</v>
      </c>
      <c r="AA271" s="61">
        <f t="shared" si="109"/>
        <v>1400</v>
      </c>
      <c r="AB271" s="62">
        <f t="shared" si="128"/>
        <v>656.23259978488295</v>
      </c>
      <c r="AC271" s="62">
        <f t="shared" si="110"/>
        <v>0</v>
      </c>
      <c r="AD271" s="65">
        <f>IF(R271=0,FORECAST($C$8,Инклинометрия!$B$2:$B$152,Инклинометрия!$A$2:$A$152),V271)</f>
        <v>1330</v>
      </c>
      <c r="AE271" s="65">
        <f>FORECAST($C$8-(R271+AA271),Инклинометрия!$B$2:$B$152,Инклинометрия!$A$2:$A$152)</f>
        <v>0</v>
      </c>
      <c r="AF271" s="65">
        <f>IF(AB271=0,"-",FORECAST($C$8,Инклинометрия!$B$2:$B$152,Инклинометрия!$A$2:$A$152))</f>
        <v>1330</v>
      </c>
      <c r="AG271" s="65">
        <f>IF(AB271=0,"-",FORECAST($C$8-AB271,Инклинометрия!$B$2:$B$152,Инклинометрия!$A$2:$A$152))</f>
        <v>706.57903020436117</v>
      </c>
      <c r="AH271" s="65" t="str">
        <f>IF(AC271=0,"-",FORECAST($C$8+AC271,Инклинометрия!$B$2:$B$152,Инклинометрия!$A$2:$A$152))</f>
        <v>-</v>
      </c>
      <c r="AI271" s="89" t="str">
        <f>IF(AC271=0,"-",FORECAST($C$8,Инклинометрия!$B$2:$B$152,Инклинометрия!$A$2:$A$152))</f>
        <v>-</v>
      </c>
      <c r="AJ271" s="28"/>
      <c r="AK271" s="67">
        <f t="shared" si="129"/>
        <v>0</v>
      </c>
      <c r="AL271" s="28">
        <f t="shared" si="130"/>
        <v>0</v>
      </c>
      <c r="AM271" s="28">
        <f t="shared" si="131"/>
        <v>0.1</v>
      </c>
      <c r="AN271" s="26">
        <f t="shared" si="132"/>
        <v>0.1</v>
      </c>
      <c r="AO271" s="87">
        <f t="shared" si="133"/>
        <v>150119.40936674617</v>
      </c>
      <c r="AP271" s="87">
        <f t="shared" si="111"/>
        <v>48794.409366746164</v>
      </c>
      <c r="AQ271" s="66">
        <f t="shared" si="112"/>
        <v>14695380</v>
      </c>
      <c r="AR271" s="66">
        <f t="shared" si="113"/>
        <v>12725363.287050219</v>
      </c>
      <c r="AS271" s="66">
        <f t="shared" si="114"/>
        <v>784800</v>
      </c>
      <c r="AT271" s="45">
        <f t="shared" si="118"/>
        <v>15630299.409366746</v>
      </c>
      <c r="AU271" s="75"/>
    </row>
    <row r="272" spans="2:47" x14ac:dyDescent="0.3">
      <c r="B272" s="41">
        <f t="shared" si="119"/>
        <v>1210</v>
      </c>
      <c r="C272" s="8">
        <f t="shared" si="134"/>
        <v>12.1</v>
      </c>
      <c r="D272" s="73">
        <f t="shared" si="115"/>
        <v>16.18375</v>
      </c>
      <c r="E272" s="29">
        <f t="shared" si="137"/>
        <v>4007.8560071007983</v>
      </c>
      <c r="F272" s="29">
        <f t="shared" si="120"/>
        <v>16.561388459093855</v>
      </c>
      <c r="G272" s="29">
        <f t="shared" si="135"/>
        <v>22.150857064038032</v>
      </c>
      <c r="H272" s="17">
        <f t="shared" si="121"/>
        <v>5360.5074094973343</v>
      </c>
      <c r="I272" s="29">
        <f t="shared" si="122"/>
        <v>2.2250485660981263</v>
      </c>
      <c r="J272" s="29">
        <f t="shared" si="116"/>
        <v>20.847057720369708</v>
      </c>
      <c r="K272" s="39">
        <f t="shared" si="123"/>
        <v>1400</v>
      </c>
      <c r="L272" s="49">
        <f t="shared" si="106"/>
        <v>0</v>
      </c>
      <c r="M272" s="48">
        <f t="shared" si="107"/>
        <v>4.2266987561397071</v>
      </c>
      <c r="N272" s="51">
        <f t="shared" si="117"/>
        <v>9.9805006091765911</v>
      </c>
      <c r="O272" s="54">
        <f t="shared" si="136"/>
        <v>8.900000000000027</v>
      </c>
      <c r="P272" s="34">
        <f t="shared" si="124"/>
        <v>1.7671458676442586</v>
      </c>
      <c r="Q272" s="30">
        <f t="shared" si="125"/>
        <v>0</v>
      </c>
      <c r="R272" s="58">
        <f t="shared" si="126"/>
        <v>0</v>
      </c>
      <c r="S272" s="58">
        <f t="shared" si="127"/>
        <v>740.05987140277307</v>
      </c>
      <c r="T272" s="58">
        <f t="shared" si="108"/>
        <v>100</v>
      </c>
      <c r="U272" s="88" t="str">
        <f>IF(R272=0,"-",FORECAST($C$8,Инклинометрия!$B$2:$B$152,Инклинометрия!$A$2:$A$152))</f>
        <v>-</v>
      </c>
      <c r="V272" s="88" t="str">
        <f>IF(R272=0,"-",FORECAST($C$8-R272,Инклинометрия!$B$2:$B$152,Инклинометрия!$A$2:$A$152))</f>
        <v>-</v>
      </c>
      <c r="W272" s="88">
        <f>IF(R272&gt;0,FORECAST($C$8,Инклинометрия!$B$2:$B$152,Инклинометрия!$A$2:$A$152),IF(AB272=$C$8,"-",FORECAST($C$8-AB272,Инклинометрия!$B$2:$B$152,Инклинометрия!$A$2:$A$152)))</f>
        <v>703.05687783263443</v>
      </c>
      <c r="X272" s="88">
        <f>IF(S272=0,"-",FORECAST($C$8-(S272+AB272),Инклинометрия!$B$2:$B$152,Инклинометрия!$A$2:$A$152))</f>
        <v>0</v>
      </c>
      <c r="Y272" s="88">
        <f>FORECAST($C$8+T272,Инклинометрия!$B$2:$B$152,Инклинометрия!$A$2:$A$152)</f>
        <v>1425</v>
      </c>
      <c r="Z272" s="88">
        <f>IF(R272=0,FORECAST($C$6-T272,Инклинометрия!$B$2:$B$152,Инклинометрия!$A$2:$A$152),FORECAST($C$8,Инклинометрия!$B$2:$B$152,Инклинометрия!$A$2:$A$152))</f>
        <v>1330</v>
      </c>
      <c r="AA272" s="61">
        <f t="shared" si="109"/>
        <v>1400</v>
      </c>
      <c r="AB272" s="62">
        <f t="shared" si="128"/>
        <v>659.94012859722693</v>
      </c>
      <c r="AC272" s="62">
        <f t="shared" si="110"/>
        <v>0</v>
      </c>
      <c r="AD272" s="65">
        <f>IF(R272=0,FORECAST($C$8,Инклинометрия!$B$2:$B$152,Инклинометрия!$A$2:$A$152),V272)</f>
        <v>1330</v>
      </c>
      <c r="AE272" s="65">
        <f>FORECAST($C$8-(R272+AA272),Инклинометрия!$B$2:$B$152,Инклинометрия!$A$2:$A$152)</f>
        <v>0</v>
      </c>
      <c r="AF272" s="65">
        <f>IF(AB272=0,"-",FORECAST($C$8,Инклинометрия!$B$2:$B$152,Инклинометрия!$A$2:$A$152))</f>
        <v>1330</v>
      </c>
      <c r="AG272" s="65">
        <f>IF(AB272=0,"-",FORECAST($C$8-AB272,Инклинометрия!$B$2:$B$152,Инклинометрия!$A$2:$A$152))</f>
        <v>703.05687783263443</v>
      </c>
      <c r="AH272" s="65" t="str">
        <f>IF(AC272=0,"-",FORECAST($C$8+AC272,Инклинометрия!$B$2:$B$152,Инклинометрия!$A$2:$A$152))</f>
        <v>-</v>
      </c>
      <c r="AI272" s="89" t="str">
        <f>IF(AC272=0,"-",FORECAST($C$8,Инклинометрия!$B$2:$B$152,Инклинометрия!$A$2:$A$152))</f>
        <v>-</v>
      </c>
      <c r="AJ272" s="28"/>
      <c r="AK272" s="67">
        <f t="shared" si="129"/>
        <v>0</v>
      </c>
      <c r="AL272" s="28">
        <f t="shared" si="130"/>
        <v>0</v>
      </c>
      <c r="AM272" s="28">
        <f t="shared" si="131"/>
        <v>0.1</v>
      </c>
      <c r="AN272" s="26">
        <f t="shared" si="132"/>
        <v>0.1</v>
      </c>
      <c r="AO272" s="87">
        <f t="shared" si="133"/>
        <v>150097.01321346598</v>
      </c>
      <c r="AP272" s="87">
        <f t="shared" si="111"/>
        <v>48772.013213465987</v>
      </c>
      <c r="AQ272" s="66">
        <f t="shared" si="112"/>
        <v>14695380</v>
      </c>
      <c r="AR272" s="66">
        <f t="shared" si="113"/>
        <v>12735183.418615475</v>
      </c>
      <c r="AS272" s="66">
        <f t="shared" si="114"/>
        <v>784800</v>
      </c>
      <c r="AT272" s="45">
        <f t="shared" si="118"/>
        <v>15630277.013213467</v>
      </c>
      <c r="AU272" s="75"/>
    </row>
    <row r="273" spans="2:47" x14ac:dyDescent="0.3">
      <c r="B273" s="41">
        <f t="shared" si="119"/>
        <v>1215</v>
      </c>
      <c r="C273" s="8">
        <f t="shared" si="134"/>
        <v>12.15</v>
      </c>
      <c r="D273" s="73">
        <f t="shared" si="115"/>
        <v>16.250624999999999</v>
      </c>
      <c r="E273" s="29">
        <f t="shared" si="137"/>
        <v>4024.4173955598926</v>
      </c>
      <c r="F273" s="29">
        <f t="shared" si="120"/>
        <v>16.561388459094445</v>
      </c>
      <c r="G273" s="29">
        <f t="shared" si="135"/>
        <v>22.150857064038817</v>
      </c>
      <c r="H273" s="17">
        <f t="shared" si="121"/>
        <v>5382.6582665613732</v>
      </c>
      <c r="I273" s="29">
        <f t="shared" si="122"/>
        <v>2.2250485660981263</v>
      </c>
      <c r="J273" s="29">
        <f t="shared" si="116"/>
        <v>20.847057720370078</v>
      </c>
      <c r="K273" s="39">
        <f t="shared" si="123"/>
        <v>1400</v>
      </c>
      <c r="L273" s="49">
        <f t="shared" si="106"/>
        <v>0</v>
      </c>
      <c r="M273" s="48">
        <f t="shared" si="107"/>
        <v>4.2266987561397071</v>
      </c>
      <c r="N273" s="51">
        <f t="shared" si="117"/>
        <v>9.9305006091765886</v>
      </c>
      <c r="O273" s="54">
        <f t="shared" si="136"/>
        <v>8.9500000000000277</v>
      </c>
      <c r="P273" s="34">
        <f t="shared" si="124"/>
        <v>1.7671458676442586</v>
      </c>
      <c r="Q273" s="30">
        <f t="shared" si="125"/>
        <v>0</v>
      </c>
      <c r="R273" s="58">
        <f t="shared" si="126"/>
        <v>0</v>
      </c>
      <c r="S273" s="58">
        <f t="shared" si="127"/>
        <v>736.35234259042909</v>
      </c>
      <c r="T273" s="58">
        <f t="shared" si="108"/>
        <v>100</v>
      </c>
      <c r="U273" s="88" t="str">
        <f>IF(R273=0,"-",FORECAST($C$8,Инклинометрия!$B$2:$B$152,Инклинометрия!$A$2:$A$152))</f>
        <v>-</v>
      </c>
      <c r="V273" s="88" t="str">
        <f>IF(R273=0,"-",FORECAST($C$8-R273,Инклинометрия!$B$2:$B$152,Инклинометрия!$A$2:$A$152))</f>
        <v>-</v>
      </c>
      <c r="W273" s="88">
        <f>IF(R273&gt;0,FORECAST($C$8,Инклинометрия!$B$2:$B$152,Инклинометрия!$A$2:$A$152),IF(AB273=$C$8,"-",FORECAST($C$8-AB273,Инклинометрия!$B$2:$B$152,Инклинометрия!$A$2:$A$152)))</f>
        <v>699.53472546090757</v>
      </c>
      <c r="X273" s="88">
        <f>IF(S273=0,"-",FORECAST($C$8-(S273+AB273),Инклинометрия!$B$2:$B$152,Инклинометрия!$A$2:$A$152))</f>
        <v>0</v>
      </c>
      <c r="Y273" s="88">
        <f>FORECAST($C$8+T273,Инклинометрия!$B$2:$B$152,Инклинометрия!$A$2:$A$152)</f>
        <v>1425</v>
      </c>
      <c r="Z273" s="88">
        <f>IF(R273=0,FORECAST($C$6-T273,Инклинометрия!$B$2:$B$152,Инклинометрия!$A$2:$A$152),FORECAST($C$8,Инклинометрия!$B$2:$B$152,Инклинометрия!$A$2:$A$152))</f>
        <v>1330</v>
      </c>
      <c r="AA273" s="61">
        <f t="shared" si="109"/>
        <v>1400</v>
      </c>
      <c r="AB273" s="62">
        <f t="shared" si="128"/>
        <v>663.64765740957091</v>
      </c>
      <c r="AC273" s="62">
        <f t="shared" si="110"/>
        <v>0</v>
      </c>
      <c r="AD273" s="65">
        <f>IF(R273=0,FORECAST($C$8,Инклинометрия!$B$2:$B$152,Инклинометрия!$A$2:$A$152),V273)</f>
        <v>1330</v>
      </c>
      <c r="AE273" s="65">
        <f>FORECAST($C$8-(R273+AA273),Инклинометрия!$B$2:$B$152,Инклинометрия!$A$2:$A$152)</f>
        <v>0</v>
      </c>
      <c r="AF273" s="65">
        <f>IF(AB273=0,"-",FORECAST($C$8,Инклинометрия!$B$2:$B$152,Инклинометрия!$A$2:$A$152))</f>
        <v>1330</v>
      </c>
      <c r="AG273" s="65">
        <f>IF(AB273=0,"-",FORECAST($C$8-AB273,Инклинометрия!$B$2:$B$152,Инклинометрия!$A$2:$A$152))</f>
        <v>699.53472546090757</v>
      </c>
      <c r="AH273" s="65" t="str">
        <f>IF(AC273=0,"-",FORECAST($C$8+AC273,Инклинометрия!$B$2:$B$152,Инклинометрия!$A$2:$A$152))</f>
        <v>-</v>
      </c>
      <c r="AI273" s="89" t="str">
        <f>IF(AC273=0,"-",FORECAST($C$8,Инклинометрия!$B$2:$B$152,Инклинометрия!$A$2:$A$152))</f>
        <v>-</v>
      </c>
      <c r="AJ273" s="28"/>
      <c r="AK273" s="67">
        <f t="shared" si="129"/>
        <v>0</v>
      </c>
      <c r="AL273" s="28">
        <f t="shared" si="130"/>
        <v>0</v>
      </c>
      <c r="AM273" s="28">
        <f t="shared" si="131"/>
        <v>0.1</v>
      </c>
      <c r="AN273" s="26">
        <f t="shared" si="132"/>
        <v>0.1</v>
      </c>
      <c r="AO273" s="87">
        <f t="shared" si="133"/>
        <v>150074.61706018582</v>
      </c>
      <c r="AP273" s="87">
        <f t="shared" si="111"/>
        <v>48749.61706018581</v>
      </c>
      <c r="AQ273" s="66">
        <f t="shared" si="112"/>
        <v>14695380</v>
      </c>
      <c r="AR273" s="66">
        <f t="shared" si="113"/>
        <v>12745003.550180729</v>
      </c>
      <c r="AS273" s="66">
        <f t="shared" si="114"/>
        <v>784800</v>
      </c>
      <c r="AT273" s="45">
        <f t="shared" si="118"/>
        <v>15630254.617060186</v>
      </c>
      <c r="AU273" s="75"/>
    </row>
    <row r="274" spans="2:47" x14ac:dyDescent="0.3">
      <c r="B274" s="41">
        <f t="shared" si="119"/>
        <v>1220</v>
      </c>
      <c r="C274" s="8">
        <f t="shared" si="134"/>
        <v>12.200000000000001</v>
      </c>
      <c r="D274" s="73">
        <f t="shared" si="115"/>
        <v>16.317500000000003</v>
      </c>
      <c r="E274" s="29">
        <f t="shared" si="137"/>
        <v>4040.9787840189874</v>
      </c>
      <c r="F274" s="29">
        <f t="shared" si="120"/>
        <v>16.561388459094445</v>
      </c>
      <c r="G274" s="29">
        <f t="shared" si="135"/>
        <v>22.150857064038817</v>
      </c>
      <c r="H274" s="17">
        <f t="shared" si="121"/>
        <v>5404.8091236254122</v>
      </c>
      <c r="I274" s="29">
        <f t="shared" si="122"/>
        <v>2.2250485660981263</v>
      </c>
      <c r="J274" s="29">
        <f t="shared" si="116"/>
        <v>20.847057720370078</v>
      </c>
      <c r="K274" s="39">
        <f t="shared" si="123"/>
        <v>1400</v>
      </c>
      <c r="L274" s="49">
        <f t="shared" si="106"/>
        <v>0</v>
      </c>
      <c r="M274" s="48">
        <f t="shared" si="107"/>
        <v>4.2266987561397071</v>
      </c>
      <c r="N274" s="51">
        <f t="shared" si="117"/>
        <v>9.8805006091765897</v>
      </c>
      <c r="O274" s="54">
        <f t="shared" si="136"/>
        <v>9.0000000000000266</v>
      </c>
      <c r="P274" s="34">
        <f t="shared" si="124"/>
        <v>1.7671458676442586</v>
      </c>
      <c r="Q274" s="30">
        <f t="shared" si="125"/>
        <v>0</v>
      </c>
      <c r="R274" s="58">
        <f t="shared" si="126"/>
        <v>0</v>
      </c>
      <c r="S274" s="58">
        <f t="shared" si="127"/>
        <v>732.64481377808511</v>
      </c>
      <c r="T274" s="58">
        <f t="shared" si="108"/>
        <v>100</v>
      </c>
      <c r="U274" s="88" t="str">
        <f>IF(R274=0,"-",FORECAST($C$8,Инклинометрия!$B$2:$B$152,Инклинометрия!$A$2:$A$152))</f>
        <v>-</v>
      </c>
      <c r="V274" s="88" t="str">
        <f>IF(R274=0,"-",FORECAST($C$8-R274,Инклинометрия!$B$2:$B$152,Инклинометрия!$A$2:$A$152))</f>
        <v>-</v>
      </c>
      <c r="W274" s="88">
        <f>IF(R274&gt;0,FORECAST($C$8,Инклинометрия!$B$2:$B$152,Инклинометрия!$A$2:$A$152),IF(AB274=$C$8,"-",FORECAST($C$8-AB274,Инклинометрия!$B$2:$B$152,Инклинометрия!$A$2:$A$152)))</f>
        <v>696.01257308918082</v>
      </c>
      <c r="X274" s="88">
        <f>IF(S274=0,"-",FORECAST($C$8-(S274+AB274),Инклинометрия!$B$2:$B$152,Инклинометрия!$A$2:$A$152))</f>
        <v>0</v>
      </c>
      <c r="Y274" s="88">
        <f>FORECAST($C$8+T274,Инклинометрия!$B$2:$B$152,Инклинометрия!$A$2:$A$152)</f>
        <v>1425</v>
      </c>
      <c r="Z274" s="88">
        <f>IF(R274=0,FORECAST($C$6-T274,Инклинометрия!$B$2:$B$152,Инклинометрия!$A$2:$A$152),FORECAST($C$8,Инклинометрия!$B$2:$B$152,Инклинометрия!$A$2:$A$152))</f>
        <v>1330</v>
      </c>
      <c r="AA274" s="61">
        <f t="shared" si="109"/>
        <v>1400</v>
      </c>
      <c r="AB274" s="62">
        <f t="shared" si="128"/>
        <v>667.35518622191489</v>
      </c>
      <c r="AC274" s="62">
        <f t="shared" si="110"/>
        <v>0</v>
      </c>
      <c r="AD274" s="65">
        <f>IF(R274=0,FORECAST($C$8,Инклинометрия!$B$2:$B$152,Инклинометрия!$A$2:$A$152),V274)</f>
        <v>1330</v>
      </c>
      <c r="AE274" s="65">
        <f>FORECAST($C$8-(R274+AA274),Инклинометрия!$B$2:$B$152,Инклинометрия!$A$2:$A$152)</f>
        <v>0</v>
      </c>
      <c r="AF274" s="65">
        <f>IF(AB274=0,"-",FORECAST($C$8,Инклинометрия!$B$2:$B$152,Инклинометрия!$A$2:$A$152))</f>
        <v>1330</v>
      </c>
      <c r="AG274" s="65">
        <f>IF(AB274=0,"-",FORECAST($C$8-AB274,Инклинометрия!$B$2:$B$152,Инклинометрия!$A$2:$A$152))</f>
        <v>696.01257308918082</v>
      </c>
      <c r="AH274" s="65" t="str">
        <f>IF(AC274=0,"-",FORECAST($C$8+AC274,Инклинометрия!$B$2:$B$152,Инклинометрия!$A$2:$A$152))</f>
        <v>-</v>
      </c>
      <c r="AI274" s="89" t="str">
        <f>IF(AC274=0,"-",FORECAST($C$8,Инклинометрия!$B$2:$B$152,Инклинометрия!$A$2:$A$152))</f>
        <v>-</v>
      </c>
      <c r="AJ274" s="28"/>
      <c r="AK274" s="67">
        <f t="shared" si="129"/>
        <v>0</v>
      </c>
      <c r="AL274" s="28">
        <f t="shared" si="130"/>
        <v>0</v>
      </c>
      <c r="AM274" s="28">
        <f t="shared" si="131"/>
        <v>0.1</v>
      </c>
      <c r="AN274" s="26">
        <f t="shared" si="132"/>
        <v>0.1</v>
      </c>
      <c r="AO274" s="87">
        <f t="shared" si="133"/>
        <v>150052.22090690563</v>
      </c>
      <c r="AP274" s="87">
        <f t="shared" si="111"/>
        <v>48727.220906905633</v>
      </c>
      <c r="AQ274" s="66">
        <f t="shared" si="112"/>
        <v>14695380</v>
      </c>
      <c r="AR274" s="66">
        <f t="shared" si="113"/>
        <v>12754823.681745987</v>
      </c>
      <c r="AS274" s="66">
        <f t="shared" si="114"/>
        <v>784800</v>
      </c>
      <c r="AT274" s="45">
        <f t="shared" si="118"/>
        <v>15630232.220906906</v>
      </c>
      <c r="AU274" s="75"/>
    </row>
    <row r="275" spans="2:47" x14ac:dyDescent="0.3">
      <c r="B275" s="41">
        <f t="shared" si="119"/>
        <v>1225</v>
      </c>
      <c r="C275" s="8">
        <f t="shared" si="134"/>
        <v>12.25</v>
      </c>
      <c r="D275" s="73">
        <f t="shared" si="115"/>
        <v>16.384374999999999</v>
      </c>
      <c r="E275" s="29">
        <f t="shared" si="137"/>
        <v>4057.5401724780813</v>
      </c>
      <c r="F275" s="29">
        <f t="shared" si="120"/>
        <v>16.561388459093855</v>
      </c>
      <c r="G275" s="29">
        <f t="shared" si="135"/>
        <v>22.150857064038032</v>
      </c>
      <c r="H275" s="17">
        <f t="shared" si="121"/>
        <v>5426.9599806894503</v>
      </c>
      <c r="I275" s="29">
        <f t="shared" si="122"/>
        <v>2.2250485660981263</v>
      </c>
      <c r="J275" s="29">
        <f t="shared" si="116"/>
        <v>20.847057720369708</v>
      </c>
      <c r="K275" s="39">
        <f t="shared" si="123"/>
        <v>1400</v>
      </c>
      <c r="L275" s="49">
        <f t="shared" si="106"/>
        <v>0</v>
      </c>
      <c r="M275" s="48">
        <f t="shared" si="107"/>
        <v>4.2266987561397071</v>
      </c>
      <c r="N275" s="51">
        <f t="shared" si="117"/>
        <v>9.830500609176589</v>
      </c>
      <c r="O275" s="54">
        <f t="shared" si="136"/>
        <v>9.0500000000000274</v>
      </c>
      <c r="P275" s="34">
        <f t="shared" si="124"/>
        <v>1.7671458676442586</v>
      </c>
      <c r="Q275" s="30">
        <f t="shared" si="125"/>
        <v>0</v>
      </c>
      <c r="R275" s="58">
        <f t="shared" si="126"/>
        <v>0</v>
      </c>
      <c r="S275" s="58">
        <f t="shared" si="127"/>
        <v>728.93728496574113</v>
      </c>
      <c r="T275" s="58">
        <f t="shared" si="108"/>
        <v>100</v>
      </c>
      <c r="U275" s="88" t="str">
        <f>IF(R275=0,"-",FORECAST($C$8,Инклинометрия!$B$2:$B$152,Инклинометрия!$A$2:$A$152))</f>
        <v>-</v>
      </c>
      <c r="V275" s="88" t="str">
        <f>IF(R275=0,"-",FORECAST($C$8-R275,Инклинометрия!$B$2:$B$152,Инклинометрия!$A$2:$A$152))</f>
        <v>-</v>
      </c>
      <c r="W275" s="88">
        <f>IF(R275&gt;0,FORECAST($C$8,Инклинометрия!$B$2:$B$152,Инклинометрия!$A$2:$A$152),IF(AB275=$C$8,"-",FORECAST($C$8-AB275,Инклинометрия!$B$2:$B$152,Инклинометрия!$A$2:$A$152)))</f>
        <v>692.49042071745407</v>
      </c>
      <c r="X275" s="88">
        <f>IF(S275=0,"-",FORECAST($C$8-(S275+AB275),Инклинометрия!$B$2:$B$152,Инклинометрия!$A$2:$A$152))</f>
        <v>0</v>
      </c>
      <c r="Y275" s="88">
        <f>FORECAST($C$8+T275,Инклинометрия!$B$2:$B$152,Инклинометрия!$A$2:$A$152)</f>
        <v>1425</v>
      </c>
      <c r="Z275" s="88">
        <f>IF(R275=0,FORECAST($C$6-T275,Инклинометрия!$B$2:$B$152,Инклинометрия!$A$2:$A$152),FORECAST($C$8,Инклинометрия!$B$2:$B$152,Инклинометрия!$A$2:$A$152))</f>
        <v>1330</v>
      </c>
      <c r="AA275" s="61">
        <f t="shared" si="109"/>
        <v>1400</v>
      </c>
      <c r="AB275" s="62">
        <f t="shared" si="128"/>
        <v>671.06271503425887</v>
      </c>
      <c r="AC275" s="62">
        <f t="shared" si="110"/>
        <v>0</v>
      </c>
      <c r="AD275" s="65">
        <f>IF(R275=0,FORECAST($C$8,Инклинометрия!$B$2:$B$152,Инклинометрия!$A$2:$A$152),V275)</f>
        <v>1330</v>
      </c>
      <c r="AE275" s="65">
        <f>FORECAST($C$8-(R275+AA275),Инклинометрия!$B$2:$B$152,Инклинометрия!$A$2:$A$152)</f>
        <v>0</v>
      </c>
      <c r="AF275" s="65">
        <f>IF(AB275=0,"-",FORECAST($C$8,Инклинометрия!$B$2:$B$152,Инклинометрия!$A$2:$A$152))</f>
        <v>1330</v>
      </c>
      <c r="AG275" s="65">
        <f>IF(AB275=0,"-",FORECAST($C$8-AB275,Инклинометрия!$B$2:$B$152,Инклинометрия!$A$2:$A$152))</f>
        <v>692.49042071745407</v>
      </c>
      <c r="AH275" s="65" t="str">
        <f>IF(AC275=0,"-",FORECAST($C$8+AC275,Инклинометрия!$B$2:$B$152,Инклинометрия!$A$2:$A$152))</f>
        <v>-</v>
      </c>
      <c r="AI275" s="89" t="str">
        <f>IF(AC275=0,"-",FORECAST($C$8,Инклинометрия!$B$2:$B$152,Инклинометрия!$A$2:$A$152))</f>
        <v>-</v>
      </c>
      <c r="AJ275" s="28"/>
      <c r="AK275" s="67">
        <f t="shared" si="129"/>
        <v>0</v>
      </c>
      <c r="AL275" s="28">
        <f t="shared" si="130"/>
        <v>0</v>
      </c>
      <c r="AM275" s="28">
        <f t="shared" si="131"/>
        <v>0.1</v>
      </c>
      <c r="AN275" s="26">
        <f t="shared" si="132"/>
        <v>0.1</v>
      </c>
      <c r="AO275" s="87">
        <f t="shared" si="133"/>
        <v>150029.82475362546</v>
      </c>
      <c r="AP275" s="87">
        <f t="shared" si="111"/>
        <v>48704.824753625457</v>
      </c>
      <c r="AQ275" s="66">
        <f t="shared" si="112"/>
        <v>14695380</v>
      </c>
      <c r="AR275" s="66">
        <f t="shared" si="113"/>
        <v>12764643.813311242</v>
      </c>
      <c r="AS275" s="66">
        <f t="shared" si="114"/>
        <v>784800</v>
      </c>
      <c r="AT275" s="45">
        <f t="shared" si="118"/>
        <v>15630209.824753625</v>
      </c>
      <c r="AU275" s="75"/>
    </row>
    <row r="276" spans="2:47" x14ac:dyDescent="0.3">
      <c r="B276" s="41">
        <f t="shared" si="119"/>
        <v>1230</v>
      </c>
      <c r="C276" s="8">
        <f t="shared" si="134"/>
        <v>12.3</v>
      </c>
      <c r="D276" s="73">
        <f t="shared" si="115"/>
        <v>16.451250000000002</v>
      </c>
      <c r="E276" s="29">
        <f t="shared" si="137"/>
        <v>4074.1015609371761</v>
      </c>
      <c r="F276" s="29">
        <f t="shared" si="120"/>
        <v>16.561388459094445</v>
      </c>
      <c r="G276" s="29">
        <f t="shared" si="135"/>
        <v>22.150857064038817</v>
      </c>
      <c r="H276" s="17">
        <f t="shared" si="121"/>
        <v>5449.1108377534892</v>
      </c>
      <c r="I276" s="29">
        <f t="shared" si="122"/>
        <v>2.2250485660981263</v>
      </c>
      <c r="J276" s="29">
        <f t="shared" si="116"/>
        <v>20.847057720370078</v>
      </c>
      <c r="K276" s="39">
        <f t="shared" si="123"/>
        <v>1400</v>
      </c>
      <c r="L276" s="49">
        <f t="shared" si="106"/>
        <v>0</v>
      </c>
      <c r="M276" s="48">
        <f t="shared" si="107"/>
        <v>4.2266987561397071</v>
      </c>
      <c r="N276" s="51">
        <f t="shared" si="117"/>
        <v>9.78050060917659</v>
      </c>
      <c r="O276" s="54">
        <f t="shared" si="136"/>
        <v>9.1000000000000281</v>
      </c>
      <c r="P276" s="34">
        <f t="shared" si="124"/>
        <v>1.7671458676442586</v>
      </c>
      <c r="Q276" s="30">
        <f t="shared" si="125"/>
        <v>0</v>
      </c>
      <c r="R276" s="58">
        <f t="shared" si="126"/>
        <v>0</v>
      </c>
      <c r="S276" s="58">
        <f t="shared" si="127"/>
        <v>725.22975615339715</v>
      </c>
      <c r="T276" s="58">
        <f t="shared" si="108"/>
        <v>100</v>
      </c>
      <c r="U276" s="88" t="str">
        <f>IF(R276=0,"-",FORECAST($C$8,Инклинометрия!$B$2:$B$152,Инклинометрия!$A$2:$A$152))</f>
        <v>-</v>
      </c>
      <c r="V276" s="88" t="str">
        <f>IF(R276=0,"-",FORECAST($C$8-R276,Инклинометрия!$B$2:$B$152,Инклинометрия!$A$2:$A$152))</f>
        <v>-</v>
      </c>
      <c r="W276" s="88">
        <f>IF(R276&gt;0,FORECAST($C$8,Инклинометрия!$B$2:$B$152,Инклинометрия!$A$2:$A$152),IF(AB276=$C$8,"-",FORECAST($C$8-AB276,Инклинометрия!$B$2:$B$152,Инклинометрия!$A$2:$A$152)))</f>
        <v>688.96826834572721</v>
      </c>
      <c r="X276" s="88">
        <f>IF(S276=0,"-",FORECAST($C$8-(S276+AB276),Инклинометрия!$B$2:$B$152,Инклинометрия!$A$2:$A$152))</f>
        <v>0</v>
      </c>
      <c r="Y276" s="88">
        <f>FORECAST($C$8+T276,Инклинометрия!$B$2:$B$152,Инклинометрия!$A$2:$A$152)</f>
        <v>1425</v>
      </c>
      <c r="Z276" s="88">
        <f>IF(R276=0,FORECAST($C$6-T276,Инклинометрия!$B$2:$B$152,Инклинометрия!$A$2:$A$152),FORECAST($C$8,Инклинометрия!$B$2:$B$152,Инклинометрия!$A$2:$A$152))</f>
        <v>1330</v>
      </c>
      <c r="AA276" s="61">
        <f t="shared" si="109"/>
        <v>1400</v>
      </c>
      <c r="AB276" s="62">
        <f t="shared" si="128"/>
        <v>674.77024384660285</v>
      </c>
      <c r="AC276" s="62">
        <f t="shared" si="110"/>
        <v>0</v>
      </c>
      <c r="AD276" s="65">
        <f>IF(R276=0,FORECAST($C$8,Инклинометрия!$B$2:$B$152,Инклинометрия!$A$2:$A$152),V276)</f>
        <v>1330</v>
      </c>
      <c r="AE276" s="65">
        <f>FORECAST($C$8-(R276+AA276),Инклинометрия!$B$2:$B$152,Инклинометрия!$A$2:$A$152)</f>
        <v>0</v>
      </c>
      <c r="AF276" s="65">
        <f>IF(AB276=0,"-",FORECAST($C$8,Инклинометрия!$B$2:$B$152,Инклинометрия!$A$2:$A$152))</f>
        <v>1330</v>
      </c>
      <c r="AG276" s="65">
        <f>IF(AB276=0,"-",FORECAST($C$8-AB276,Инклинометрия!$B$2:$B$152,Инклинометрия!$A$2:$A$152))</f>
        <v>688.96826834572721</v>
      </c>
      <c r="AH276" s="65" t="str">
        <f>IF(AC276=0,"-",FORECAST($C$8+AC276,Инклинометрия!$B$2:$B$152,Инклинометрия!$A$2:$A$152))</f>
        <v>-</v>
      </c>
      <c r="AI276" s="89" t="str">
        <f>IF(AC276=0,"-",FORECAST($C$8,Инклинометрия!$B$2:$B$152,Инклинометрия!$A$2:$A$152))</f>
        <v>-</v>
      </c>
      <c r="AJ276" s="28"/>
      <c r="AK276" s="67">
        <f t="shared" si="129"/>
        <v>0</v>
      </c>
      <c r="AL276" s="28">
        <f t="shared" si="130"/>
        <v>0</v>
      </c>
      <c r="AM276" s="28">
        <f t="shared" si="131"/>
        <v>0.1</v>
      </c>
      <c r="AN276" s="26">
        <f t="shared" si="132"/>
        <v>0.1</v>
      </c>
      <c r="AO276" s="87">
        <f t="shared" si="133"/>
        <v>150007.42860034527</v>
      </c>
      <c r="AP276" s="87">
        <f t="shared" si="111"/>
        <v>48682.42860034528</v>
      </c>
      <c r="AQ276" s="66">
        <f t="shared" si="112"/>
        <v>14695380</v>
      </c>
      <c r="AR276" s="66">
        <f t="shared" si="113"/>
        <v>12774463.944876496</v>
      </c>
      <c r="AS276" s="66">
        <f t="shared" si="114"/>
        <v>784800</v>
      </c>
      <c r="AT276" s="45">
        <f t="shared" si="118"/>
        <v>15630187.428600345</v>
      </c>
      <c r="AU276" s="75"/>
    </row>
    <row r="277" spans="2:47" x14ac:dyDescent="0.3">
      <c r="B277" s="41">
        <f t="shared" si="119"/>
        <v>1235</v>
      </c>
      <c r="C277" s="8">
        <f t="shared" si="134"/>
        <v>12.35</v>
      </c>
      <c r="D277" s="73">
        <f t="shared" si="115"/>
        <v>16.518125000000001</v>
      </c>
      <c r="E277" s="29">
        <f t="shared" si="137"/>
        <v>4090.6629493962696</v>
      </c>
      <c r="F277" s="29">
        <f t="shared" si="120"/>
        <v>16.561388459093855</v>
      </c>
      <c r="G277" s="29">
        <f t="shared" si="135"/>
        <v>22.150857064038032</v>
      </c>
      <c r="H277" s="17">
        <f t="shared" si="121"/>
        <v>5471.2616948175273</v>
      </c>
      <c r="I277" s="29">
        <f t="shared" si="122"/>
        <v>2.2250485660981263</v>
      </c>
      <c r="J277" s="29">
        <f t="shared" si="116"/>
        <v>20.847057720369708</v>
      </c>
      <c r="K277" s="39">
        <f t="shared" si="123"/>
        <v>1400</v>
      </c>
      <c r="L277" s="49">
        <f t="shared" si="106"/>
        <v>0</v>
      </c>
      <c r="M277" s="48">
        <f t="shared" si="107"/>
        <v>4.2266987561397071</v>
      </c>
      <c r="N277" s="51">
        <f t="shared" si="117"/>
        <v>9.7305006091765875</v>
      </c>
      <c r="O277" s="54">
        <f t="shared" si="136"/>
        <v>9.1500000000000288</v>
      </c>
      <c r="P277" s="34">
        <f t="shared" si="124"/>
        <v>1.7671458676442586</v>
      </c>
      <c r="Q277" s="30">
        <f t="shared" si="125"/>
        <v>0</v>
      </c>
      <c r="R277" s="58">
        <f t="shared" si="126"/>
        <v>0</v>
      </c>
      <c r="S277" s="58">
        <f t="shared" si="127"/>
        <v>721.52222734105317</v>
      </c>
      <c r="T277" s="58">
        <f t="shared" si="108"/>
        <v>100</v>
      </c>
      <c r="U277" s="88" t="str">
        <f>IF(R277=0,"-",FORECAST($C$8,Инклинометрия!$B$2:$B$152,Инклинометрия!$A$2:$A$152))</f>
        <v>-</v>
      </c>
      <c r="V277" s="88" t="str">
        <f>IF(R277=0,"-",FORECAST($C$8-R277,Инклинометрия!$B$2:$B$152,Инклинометрия!$A$2:$A$152))</f>
        <v>-</v>
      </c>
      <c r="W277" s="88">
        <f>IF(R277&gt;0,FORECAST($C$8,Инклинометрия!$B$2:$B$152,Инклинометрия!$A$2:$A$152),IF(AB277=$C$8,"-",FORECAST($C$8-AB277,Инклинометрия!$B$2:$B$152,Инклинометрия!$A$2:$A$152)))</f>
        <v>685.44611597400046</v>
      </c>
      <c r="X277" s="88">
        <f>IF(S277=0,"-",FORECAST($C$8-(S277+AB277),Инклинометрия!$B$2:$B$152,Инклинометрия!$A$2:$A$152))</f>
        <v>0</v>
      </c>
      <c r="Y277" s="88">
        <f>FORECAST($C$8+T277,Инклинометрия!$B$2:$B$152,Инклинометрия!$A$2:$A$152)</f>
        <v>1425</v>
      </c>
      <c r="Z277" s="88">
        <f>IF(R277=0,FORECAST($C$6-T277,Инклинометрия!$B$2:$B$152,Инклинометрия!$A$2:$A$152),FORECAST($C$8,Инклинометрия!$B$2:$B$152,Инклинометрия!$A$2:$A$152))</f>
        <v>1330</v>
      </c>
      <c r="AA277" s="61">
        <f t="shared" si="109"/>
        <v>1400</v>
      </c>
      <c r="AB277" s="62">
        <f t="shared" si="128"/>
        <v>678.47777265894683</v>
      </c>
      <c r="AC277" s="62">
        <f t="shared" si="110"/>
        <v>0</v>
      </c>
      <c r="AD277" s="65">
        <f>IF(R277=0,FORECAST($C$8,Инклинометрия!$B$2:$B$152,Инклинометрия!$A$2:$A$152),V277)</f>
        <v>1330</v>
      </c>
      <c r="AE277" s="65">
        <f>FORECAST($C$8-(R277+AA277),Инклинометрия!$B$2:$B$152,Инклинометрия!$A$2:$A$152)</f>
        <v>0</v>
      </c>
      <c r="AF277" s="65">
        <f>IF(AB277=0,"-",FORECAST($C$8,Инклинометрия!$B$2:$B$152,Инклинометрия!$A$2:$A$152))</f>
        <v>1330</v>
      </c>
      <c r="AG277" s="65">
        <f>IF(AB277=0,"-",FORECAST($C$8-AB277,Инклинометрия!$B$2:$B$152,Инклинометрия!$A$2:$A$152))</f>
        <v>685.44611597400046</v>
      </c>
      <c r="AH277" s="65" t="str">
        <f>IF(AC277=0,"-",FORECAST($C$8+AC277,Инклинометрия!$B$2:$B$152,Инклинометрия!$A$2:$A$152))</f>
        <v>-</v>
      </c>
      <c r="AI277" s="89" t="str">
        <f>IF(AC277=0,"-",FORECAST($C$8,Инклинометрия!$B$2:$B$152,Инклинометрия!$A$2:$A$152))</f>
        <v>-</v>
      </c>
      <c r="AJ277" s="28"/>
      <c r="AK277" s="67">
        <f t="shared" si="129"/>
        <v>0</v>
      </c>
      <c r="AL277" s="28">
        <f t="shared" si="130"/>
        <v>0</v>
      </c>
      <c r="AM277" s="28">
        <f t="shared" si="131"/>
        <v>0.1</v>
      </c>
      <c r="AN277" s="26">
        <f t="shared" si="132"/>
        <v>0.1</v>
      </c>
      <c r="AO277" s="87">
        <f t="shared" si="133"/>
        <v>149985.03244706511</v>
      </c>
      <c r="AP277" s="87">
        <f t="shared" si="111"/>
        <v>48660.032447065103</v>
      </c>
      <c r="AQ277" s="66">
        <f t="shared" si="112"/>
        <v>14695380</v>
      </c>
      <c r="AR277" s="66">
        <f t="shared" si="113"/>
        <v>12784284.076441754</v>
      </c>
      <c r="AS277" s="66">
        <f t="shared" si="114"/>
        <v>784800</v>
      </c>
      <c r="AT277" s="45">
        <f t="shared" si="118"/>
        <v>15630165.032447064</v>
      </c>
      <c r="AU277" s="75"/>
    </row>
    <row r="278" spans="2:47" x14ac:dyDescent="0.3">
      <c r="B278" s="41">
        <f t="shared" si="119"/>
        <v>1240</v>
      </c>
      <c r="C278" s="8">
        <f t="shared" si="134"/>
        <v>12.4</v>
      </c>
      <c r="D278" s="73">
        <f t="shared" si="115"/>
        <v>16.585000000000001</v>
      </c>
      <c r="E278" s="29">
        <f t="shared" si="137"/>
        <v>4107.224337855364</v>
      </c>
      <c r="F278" s="29">
        <f t="shared" si="120"/>
        <v>16.561388459094445</v>
      </c>
      <c r="G278" s="29">
        <f t="shared" si="135"/>
        <v>22.150857064038817</v>
      </c>
      <c r="H278" s="17">
        <f t="shared" si="121"/>
        <v>5493.4125518815663</v>
      </c>
      <c r="I278" s="29">
        <f t="shared" si="122"/>
        <v>2.2250485660981263</v>
      </c>
      <c r="J278" s="29">
        <f t="shared" si="116"/>
        <v>20.847057720370078</v>
      </c>
      <c r="K278" s="39">
        <f t="shared" si="123"/>
        <v>1400</v>
      </c>
      <c r="L278" s="49">
        <f t="shared" si="106"/>
        <v>0</v>
      </c>
      <c r="M278" s="48">
        <f t="shared" si="107"/>
        <v>4.2266987561397071</v>
      </c>
      <c r="N278" s="51">
        <f t="shared" si="117"/>
        <v>9.6805006091765886</v>
      </c>
      <c r="O278" s="54">
        <f t="shared" si="136"/>
        <v>9.2000000000000277</v>
      </c>
      <c r="P278" s="34">
        <f t="shared" si="124"/>
        <v>1.7671458676442586</v>
      </c>
      <c r="Q278" s="30">
        <f t="shared" si="125"/>
        <v>0</v>
      </c>
      <c r="R278" s="58">
        <f t="shared" si="126"/>
        <v>0</v>
      </c>
      <c r="S278" s="58">
        <f t="shared" si="127"/>
        <v>717.81469852870919</v>
      </c>
      <c r="T278" s="58">
        <f t="shared" si="108"/>
        <v>100</v>
      </c>
      <c r="U278" s="88" t="str">
        <f>IF(R278=0,"-",FORECAST($C$8,Инклинометрия!$B$2:$B$152,Инклинометрия!$A$2:$A$152))</f>
        <v>-</v>
      </c>
      <c r="V278" s="88" t="str">
        <f>IF(R278=0,"-",FORECAST($C$8-R278,Инклинометрия!$B$2:$B$152,Инклинометрия!$A$2:$A$152))</f>
        <v>-</v>
      </c>
      <c r="W278" s="88">
        <f>IF(R278&gt;0,FORECAST($C$8,Инклинометрия!$B$2:$B$152,Инклинометрия!$A$2:$A$152),IF(AB278=$C$8,"-",FORECAST($C$8-AB278,Инклинометрия!$B$2:$B$152,Инклинометрия!$A$2:$A$152)))</f>
        <v>681.92396360227372</v>
      </c>
      <c r="X278" s="88">
        <f>IF(S278=0,"-",FORECAST($C$8-(S278+AB278),Инклинометрия!$B$2:$B$152,Инклинометрия!$A$2:$A$152))</f>
        <v>0</v>
      </c>
      <c r="Y278" s="88">
        <f>FORECAST($C$8+T278,Инклинометрия!$B$2:$B$152,Инклинометрия!$A$2:$A$152)</f>
        <v>1425</v>
      </c>
      <c r="Z278" s="88">
        <f>IF(R278=0,FORECAST($C$6-T278,Инклинометрия!$B$2:$B$152,Инклинометрия!$A$2:$A$152),FORECAST($C$8,Инклинометрия!$B$2:$B$152,Инклинометрия!$A$2:$A$152))</f>
        <v>1330</v>
      </c>
      <c r="AA278" s="61">
        <f t="shared" si="109"/>
        <v>1400</v>
      </c>
      <c r="AB278" s="62">
        <f t="shared" si="128"/>
        <v>682.18530147129081</v>
      </c>
      <c r="AC278" s="62">
        <f t="shared" si="110"/>
        <v>0</v>
      </c>
      <c r="AD278" s="65">
        <f>IF(R278=0,FORECAST($C$8,Инклинометрия!$B$2:$B$152,Инклинометрия!$A$2:$A$152),V278)</f>
        <v>1330</v>
      </c>
      <c r="AE278" s="65">
        <f>FORECAST($C$8-(R278+AA278),Инклинометрия!$B$2:$B$152,Инклинометрия!$A$2:$A$152)</f>
        <v>0</v>
      </c>
      <c r="AF278" s="65">
        <f>IF(AB278=0,"-",FORECAST($C$8,Инклинометрия!$B$2:$B$152,Инклинометрия!$A$2:$A$152))</f>
        <v>1330</v>
      </c>
      <c r="AG278" s="65">
        <f>IF(AB278=0,"-",FORECAST($C$8-AB278,Инклинометрия!$B$2:$B$152,Инклинометрия!$A$2:$A$152))</f>
        <v>681.92396360227372</v>
      </c>
      <c r="AH278" s="65" t="str">
        <f>IF(AC278=0,"-",FORECAST($C$8+AC278,Инклинометрия!$B$2:$B$152,Инклинометрия!$A$2:$A$152))</f>
        <v>-</v>
      </c>
      <c r="AI278" s="89" t="str">
        <f>IF(AC278=0,"-",FORECAST($C$8,Инклинометрия!$B$2:$B$152,Инклинометрия!$A$2:$A$152))</f>
        <v>-</v>
      </c>
      <c r="AJ278" s="28"/>
      <c r="AK278" s="67">
        <f t="shared" si="129"/>
        <v>0</v>
      </c>
      <c r="AL278" s="28">
        <f t="shared" si="130"/>
        <v>0</v>
      </c>
      <c r="AM278" s="28">
        <f t="shared" si="131"/>
        <v>0.1</v>
      </c>
      <c r="AN278" s="26">
        <f t="shared" si="132"/>
        <v>0.1</v>
      </c>
      <c r="AO278" s="87">
        <f t="shared" si="133"/>
        <v>149962.63629378492</v>
      </c>
      <c r="AP278" s="87">
        <f t="shared" si="111"/>
        <v>48637.636293784926</v>
      </c>
      <c r="AQ278" s="66">
        <f t="shared" si="112"/>
        <v>14695380</v>
      </c>
      <c r="AR278" s="66">
        <f t="shared" si="113"/>
        <v>12794104.208007008</v>
      </c>
      <c r="AS278" s="66">
        <f t="shared" si="114"/>
        <v>784800</v>
      </c>
      <c r="AT278" s="45">
        <f t="shared" si="118"/>
        <v>15630142.636293786</v>
      </c>
      <c r="AU278" s="75"/>
    </row>
    <row r="279" spans="2:47" x14ac:dyDescent="0.3">
      <c r="B279" s="41">
        <f t="shared" si="119"/>
        <v>1245</v>
      </c>
      <c r="C279" s="8">
        <f t="shared" si="134"/>
        <v>12.450000000000001</v>
      </c>
      <c r="D279" s="73">
        <f t="shared" si="115"/>
        <v>16.651875000000004</v>
      </c>
      <c r="E279" s="29">
        <f t="shared" si="137"/>
        <v>4123.7857263144588</v>
      </c>
      <c r="F279" s="29">
        <f t="shared" si="120"/>
        <v>16.561388459094445</v>
      </c>
      <c r="G279" s="29">
        <f t="shared" si="135"/>
        <v>22.150857064038817</v>
      </c>
      <c r="H279" s="17">
        <f t="shared" si="121"/>
        <v>5515.5634089456053</v>
      </c>
      <c r="I279" s="29">
        <f t="shared" si="122"/>
        <v>2.2250485660981263</v>
      </c>
      <c r="J279" s="29">
        <f t="shared" si="116"/>
        <v>20.847057720370078</v>
      </c>
      <c r="K279" s="39">
        <f t="shared" si="123"/>
        <v>1400</v>
      </c>
      <c r="L279" s="49">
        <f t="shared" si="106"/>
        <v>0</v>
      </c>
      <c r="M279" s="48">
        <f t="shared" si="107"/>
        <v>4.2266987561397071</v>
      </c>
      <c r="N279" s="51">
        <f t="shared" si="117"/>
        <v>9.6305006091765879</v>
      </c>
      <c r="O279" s="54">
        <f t="shared" si="136"/>
        <v>9.2500000000000284</v>
      </c>
      <c r="P279" s="34">
        <f t="shared" si="124"/>
        <v>1.7671458676442586</v>
      </c>
      <c r="Q279" s="30">
        <f t="shared" si="125"/>
        <v>0</v>
      </c>
      <c r="R279" s="58">
        <f t="shared" si="126"/>
        <v>0</v>
      </c>
      <c r="S279" s="58">
        <f t="shared" si="127"/>
        <v>714.10716971636521</v>
      </c>
      <c r="T279" s="58">
        <f t="shared" si="108"/>
        <v>100</v>
      </c>
      <c r="U279" s="88" t="str">
        <f>IF(R279=0,"-",FORECAST($C$8,Инклинометрия!$B$2:$B$152,Инклинометрия!$A$2:$A$152))</f>
        <v>-</v>
      </c>
      <c r="V279" s="88" t="str">
        <f>IF(R279=0,"-",FORECAST($C$8-R279,Инклинометрия!$B$2:$B$152,Инклинометрия!$A$2:$A$152))</f>
        <v>-</v>
      </c>
      <c r="W279" s="88">
        <f>IF(R279&gt;0,FORECAST($C$8,Инклинометрия!$B$2:$B$152,Инклинометрия!$A$2:$A$152),IF(AB279=$C$8,"-",FORECAST($C$8-AB279,Инклинометрия!$B$2:$B$152,Инклинометрия!$A$2:$A$152)))</f>
        <v>678.40181123054697</v>
      </c>
      <c r="X279" s="88">
        <f>IF(S279=0,"-",FORECAST($C$8-(S279+AB279),Инклинометрия!$B$2:$B$152,Инклинометрия!$A$2:$A$152))</f>
        <v>0</v>
      </c>
      <c r="Y279" s="88">
        <f>FORECAST($C$8+T279,Инклинометрия!$B$2:$B$152,Инклинометрия!$A$2:$A$152)</f>
        <v>1425</v>
      </c>
      <c r="Z279" s="88">
        <f>IF(R279=0,FORECAST($C$6-T279,Инклинометрия!$B$2:$B$152,Инклинометрия!$A$2:$A$152),FORECAST($C$8,Инклинометрия!$B$2:$B$152,Инклинометрия!$A$2:$A$152))</f>
        <v>1330</v>
      </c>
      <c r="AA279" s="61">
        <f t="shared" si="109"/>
        <v>1400</v>
      </c>
      <c r="AB279" s="62">
        <f t="shared" si="128"/>
        <v>685.89283028363479</v>
      </c>
      <c r="AC279" s="62">
        <f t="shared" si="110"/>
        <v>0</v>
      </c>
      <c r="AD279" s="65">
        <f>IF(R279=0,FORECAST($C$8,Инклинометрия!$B$2:$B$152,Инклинометрия!$A$2:$A$152),V279)</f>
        <v>1330</v>
      </c>
      <c r="AE279" s="65">
        <f>FORECAST($C$8-(R279+AA279),Инклинометрия!$B$2:$B$152,Инклинометрия!$A$2:$A$152)</f>
        <v>0</v>
      </c>
      <c r="AF279" s="65">
        <f>IF(AB279=0,"-",FORECAST($C$8,Инклинометрия!$B$2:$B$152,Инклинометрия!$A$2:$A$152))</f>
        <v>1330</v>
      </c>
      <c r="AG279" s="65">
        <f>IF(AB279=0,"-",FORECAST($C$8-AB279,Инклинометрия!$B$2:$B$152,Инклинометрия!$A$2:$A$152))</f>
        <v>678.40181123054697</v>
      </c>
      <c r="AH279" s="65" t="str">
        <f>IF(AC279=0,"-",FORECAST($C$8+AC279,Инклинометрия!$B$2:$B$152,Инклинометрия!$A$2:$A$152))</f>
        <v>-</v>
      </c>
      <c r="AI279" s="89" t="str">
        <f>IF(AC279=0,"-",FORECAST($C$8,Инклинометрия!$B$2:$B$152,Инклинометрия!$A$2:$A$152))</f>
        <v>-</v>
      </c>
      <c r="AJ279" s="28"/>
      <c r="AK279" s="67">
        <f t="shared" si="129"/>
        <v>0</v>
      </c>
      <c r="AL279" s="28">
        <f t="shared" si="130"/>
        <v>0</v>
      </c>
      <c r="AM279" s="28">
        <f t="shared" si="131"/>
        <v>0.1</v>
      </c>
      <c r="AN279" s="26">
        <f t="shared" si="132"/>
        <v>0.1</v>
      </c>
      <c r="AO279" s="87">
        <f t="shared" si="133"/>
        <v>149940.24014050476</v>
      </c>
      <c r="AP279" s="87">
        <f t="shared" si="111"/>
        <v>48615.240140504749</v>
      </c>
      <c r="AQ279" s="66">
        <f t="shared" si="112"/>
        <v>14695380</v>
      </c>
      <c r="AR279" s="66">
        <f t="shared" si="113"/>
        <v>12803924.339572264</v>
      </c>
      <c r="AS279" s="66">
        <f t="shared" si="114"/>
        <v>784800</v>
      </c>
      <c r="AT279" s="45">
        <f t="shared" si="118"/>
        <v>15630120.240140505</v>
      </c>
      <c r="AU279" s="75"/>
    </row>
    <row r="280" spans="2:47" x14ac:dyDescent="0.3">
      <c r="B280" s="41">
        <f t="shared" si="119"/>
        <v>1250</v>
      </c>
      <c r="C280" s="8">
        <f t="shared" si="134"/>
        <v>12.5</v>
      </c>
      <c r="D280" s="73">
        <f t="shared" si="115"/>
        <v>16.71875</v>
      </c>
      <c r="E280" s="29">
        <f t="shared" si="137"/>
        <v>4140.3471147735518</v>
      </c>
      <c r="F280" s="29">
        <f t="shared" si="120"/>
        <v>16.561388459093855</v>
      </c>
      <c r="G280" s="29">
        <f t="shared" si="135"/>
        <v>22.150857064038032</v>
      </c>
      <c r="H280" s="17">
        <f t="shared" si="121"/>
        <v>5537.7142660096433</v>
      </c>
      <c r="I280" s="29">
        <f t="shared" si="122"/>
        <v>2.2250485660981263</v>
      </c>
      <c r="J280" s="29">
        <f t="shared" si="116"/>
        <v>20.847057720369708</v>
      </c>
      <c r="K280" s="39">
        <f t="shared" si="123"/>
        <v>1400</v>
      </c>
      <c r="L280" s="49">
        <f t="shared" si="106"/>
        <v>0</v>
      </c>
      <c r="M280" s="48">
        <f t="shared" si="107"/>
        <v>4.2266987561397071</v>
      </c>
      <c r="N280" s="51">
        <f t="shared" si="117"/>
        <v>9.580500609176589</v>
      </c>
      <c r="O280" s="54">
        <f t="shared" si="136"/>
        <v>9.3000000000000291</v>
      </c>
      <c r="P280" s="34">
        <f t="shared" si="124"/>
        <v>1.7671458676442586</v>
      </c>
      <c r="Q280" s="30">
        <f t="shared" si="125"/>
        <v>0</v>
      </c>
      <c r="R280" s="58">
        <f t="shared" si="126"/>
        <v>0</v>
      </c>
      <c r="S280" s="58">
        <f t="shared" si="127"/>
        <v>710.39964090402123</v>
      </c>
      <c r="T280" s="58">
        <f t="shared" si="108"/>
        <v>100</v>
      </c>
      <c r="U280" s="88" t="str">
        <f>IF(R280=0,"-",FORECAST($C$8,Инклинометрия!$B$2:$B$152,Инклинометрия!$A$2:$A$152))</f>
        <v>-</v>
      </c>
      <c r="V280" s="88" t="str">
        <f>IF(R280=0,"-",FORECAST($C$8-R280,Инклинометрия!$B$2:$B$152,Инклинометрия!$A$2:$A$152))</f>
        <v>-</v>
      </c>
      <c r="W280" s="88">
        <f>IF(R280&gt;0,FORECAST($C$8,Инклинометрия!$B$2:$B$152,Инклинометрия!$A$2:$A$152),IF(AB280=$C$8,"-",FORECAST($C$8-AB280,Инклинометрия!$B$2:$B$152,Инклинометрия!$A$2:$A$152)))</f>
        <v>674.87965885882011</v>
      </c>
      <c r="X280" s="88">
        <f>IF(S280=0,"-",FORECAST($C$8-(S280+AB280),Инклинометрия!$B$2:$B$152,Инклинометрия!$A$2:$A$152))</f>
        <v>0</v>
      </c>
      <c r="Y280" s="88">
        <f>FORECAST($C$8+T280,Инклинометрия!$B$2:$B$152,Инклинометрия!$A$2:$A$152)</f>
        <v>1425</v>
      </c>
      <c r="Z280" s="88">
        <f>IF(R280=0,FORECAST($C$6-T280,Инклинометрия!$B$2:$B$152,Инклинометрия!$A$2:$A$152),FORECAST($C$8,Инклинометрия!$B$2:$B$152,Инклинометрия!$A$2:$A$152))</f>
        <v>1330</v>
      </c>
      <c r="AA280" s="61">
        <f t="shared" si="109"/>
        <v>1400</v>
      </c>
      <c r="AB280" s="62">
        <f t="shared" si="128"/>
        <v>689.60035909597877</v>
      </c>
      <c r="AC280" s="62">
        <f t="shared" si="110"/>
        <v>0</v>
      </c>
      <c r="AD280" s="65">
        <f>IF(R280=0,FORECAST($C$8,Инклинометрия!$B$2:$B$152,Инклинометрия!$A$2:$A$152),V280)</f>
        <v>1330</v>
      </c>
      <c r="AE280" s="65">
        <f>FORECAST($C$8-(R280+AA280),Инклинометрия!$B$2:$B$152,Инклинометрия!$A$2:$A$152)</f>
        <v>0</v>
      </c>
      <c r="AF280" s="65">
        <f>IF(AB280=0,"-",FORECAST($C$8,Инклинометрия!$B$2:$B$152,Инклинометрия!$A$2:$A$152))</f>
        <v>1330</v>
      </c>
      <c r="AG280" s="65">
        <f>IF(AB280=0,"-",FORECAST($C$8-AB280,Инклинометрия!$B$2:$B$152,Инклинометрия!$A$2:$A$152))</f>
        <v>674.87965885882011</v>
      </c>
      <c r="AH280" s="65" t="str">
        <f>IF(AC280=0,"-",FORECAST($C$8+AC280,Инклинометрия!$B$2:$B$152,Инклинометрия!$A$2:$A$152))</f>
        <v>-</v>
      </c>
      <c r="AI280" s="89" t="str">
        <f>IF(AC280=0,"-",FORECAST($C$8,Инклинометрия!$B$2:$B$152,Инклинометрия!$A$2:$A$152))</f>
        <v>-</v>
      </c>
      <c r="AJ280" s="28"/>
      <c r="AK280" s="67">
        <f t="shared" si="129"/>
        <v>0</v>
      </c>
      <c r="AL280" s="28">
        <f t="shared" si="130"/>
        <v>0</v>
      </c>
      <c r="AM280" s="28">
        <f t="shared" si="131"/>
        <v>0.1</v>
      </c>
      <c r="AN280" s="26">
        <f t="shared" si="132"/>
        <v>0.1</v>
      </c>
      <c r="AO280" s="87">
        <f t="shared" si="133"/>
        <v>149917.84398722457</v>
      </c>
      <c r="AP280" s="87">
        <f t="shared" si="111"/>
        <v>48592.843987224573</v>
      </c>
      <c r="AQ280" s="66">
        <f t="shared" si="112"/>
        <v>14695380</v>
      </c>
      <c r="AR280" s="66">
        <f t="shared" si="113"/>
        <v>12813744.47113752</v>
      </c>
      <c r="AS280" s="66">
        <f t="shared" si="114"/>
        <v>784800</v>
      </c>
      <c r="AT280" s="45">
        <f t="shared" si="118"/>
        <v>15630097.843987225</v>
      </c>
      <c r="AU280" s="75"/>
    </row>
    <row r="281" spans="2:47" x14ac:dyDescent="0.3">
      <c r="B281" s="41">
        <f t="shared" si="119"/>
        <v>1255</v>
      </c>
      <c r="C281" s="8">
        <f t="shared" si="134"/>
        <v>12.55</v>
      </c>
      <c r="D281" s="73">
        <f t="shared" si="115"/>
        <v>16.785625</v>
      </c>
      <c r="E281" s="29">
        <f t="shared" si="137"/>
        <v>4156.9085032326466</v>
      </c>
      <c r="F281" s="29">
        <f t="shared" si="120"/>
        <v>16.561388459094445</v>
      </c>
      <c r="G281" s="29">
        <f t="shared" si="135"/>
        <v>22.150857064038817</v>
      </c>
      <c r="H281" s="17">
        <f t="shared" si="121"/>
        <v>5559.8651230736823</v>
      </c>
      <c r="I281" s="29">
        <f t="shared" si="122"/>
        <v>2.2250485660981263</v>
      </c>
      <c r="J281" s="29">
        <f t="shared" si="116"/>
        <v>20.847057720370078</v>
      </c>
      <c r="K281" s="39">
        <f t="shared" si="123"/>
        <v>1400</v>
      </c>
      <c r="L281" s="49">
        <f t="shared" si="106"/>
        <v>0</v>
      </c>
      <c r="M281" s="48">
        <f t="shared" si="107"/>
        <v>4.2266987561397071</v>
      </c>
      <c r="N281" s="51">
        <f t="shared" si="117"/>
        <v>9.5305006091765865</v>
      </c>
      <c r="O281" s="54">
        <f t="shared" si="136"/>
        <v>9.3500000000000298</v>
      </c>
      <c r="P281" s="34">
        <f t="shared" si="124"/>
        <v>1.7671458676442586</v>
      </c>
      <c r="Q281" s="30">
        <f t="shared" si="125"/>
        <v>0</v>
      </c>
      <c r="R281" s="58">
        <f t="shared" si="126"/>
        <v>0</v>
      </c>
      <c r="S281" s="58">
        <f t="shared" si="127"/>
        <v>706.69211209167725</v>
      </c>
      <c r="T281" s="58">
        <f t="shared" si="108"/>
        <v>100</v>
      </c>
      <c r="U281" s="88" t="str">
        <f>IF(R281=0,"-",FORECAST($C$8,Инклинометрия!$B$2:$B$152,Инклинометрия!$A$2:$A$152))</f>
        <v>-</v>
      </c>
      <c r="V281" s="88" t="str">
        <f>IF(R281=0,"-",FORECAST($C$8-R281,Инклинометрия!$B$2:$B$152,Инклинометрия!$A$2:$A$152))</f>
        <v>-</v>
      </c>
      <c r="W281" s="88">
        <f>IF(R281&gt;0,FORECAST($C$8,Инклинометрия!$B$2:$B$152,Инклинометрия!$A$2:$A$152),IF(AB281=$C$8,"-",FORECAST($C$8-AB281,Инклинометрия!$B$2:$B$152,Инклинометрия!$A$2:$A$152)))</f>
        <v>671.35750648709336</v>
      </c>
      <c r="X281" s="88">
        <f>IF(S281=0,"-",FORECAST($C$8-(S281+AB281),Инклинометрия!$B$2:$B$152,Инклинометрия!$A$2:$A$152))</f>
        <v>0</v>
      </c>
      <c r="Y281" s="88">
        <f>FORECAST($C$8+T281,Инклинометрия!$B$2:$B$152,Инклинометрия!$A$2:$A$152)</f>
        <v>1425</v>
      </c>
      <c r="Z281" s="88">
        <f>IF(R281=0,FORECAST($C$6-T281,Инклинометрия!$B$2:$B$152,Инклинометрия!$A$2:$A$152),FORECAST($C$8,Инклинометрия!$B$2:$B$152,Инклинометрия!$A$2:$A$152))</f>
        <v>1330</v>
      </c>
      <c r="AA281" s="61">
        <f t="shared" si="109"/>
        <v>1400</v>
      </c>
      <c r="AB281" s="62">
        <f t="shared" si="128"/>
        <v>693.30788790832275</v>
      </c>
      <c r="AC281" s="62">
        <f t="shared" si="110"/>
        <v>0</v>
      </c>
      <c r="AD281" s="65">
        <f>IF(R281=0,FORECAST($C$8,Инклинометрия!$B$2:$B$152,Инклинометрия!$A$2:$A$152),V281)</f>
        <v>1330</v>
      </c>
      <c r="AE281" s="65">
        <f>FORECAST($C$8-(R281+AA281),Инклинометрия!$B$2:$B$152,Инклинометрия!$A$2:$A$152)</f>
        <v>0</v>
      </c>
      <c r="AF281" s="65">
        <f>IF(AB281=0,"-",FORECAST($C$8,Инклинометрия!$B$2:$B$152,Инклинометрия!$A$2:$A$152))</f>
        <v>1330</v>
      </c>
      <c r="AG281" s="65">
        <f>IF(AB281=0,"-",FORECAST($C$8-AB281,Инклинометрия!$B$2:$B$152,Инклинометрия!$A$2:$A$152))</f>
        <v>671.35750648709336</v>
      </c>
      <c r="AH281" s="65" t="str">
        <f>IF(AC281=0,"-",FORECAST($C$8+AC281,Инклинометрия!$B$2:$B$152,Инклинометрия!$A$2:$A$152))</f>
        <v>-</v>
      </c>
      <c r="AI281" s="89" t="str">
        <f>IF(AC281=0,"-",FORECAST($C$8,Инклинометрия!$B$2:$B$152,Инклинометрия!$A$2:$A$152))</f>
        <v>-</v>
      </c>
      <c r="AJ281" s="28"/>
      <c r="AK281" s="67">
        <f t="shared" si="129"/>
        <v>0</v>
      </c>
      <c r="AL281" s="28">
        <f t="shared" si="130"/>
        <v>0</v>
      </c>
      <c r="AM281" s="28">
        <f t="shared" si="131"/>
        <v>0.1</v>
      </c>
      <c r="AN281" s="26">
        <f t="shared" si="132"/>
        <v>0.1</v>
      </c>
      <c r="AO281" s="87">
        <f t="shared" si="133"/>
        <v>149895.4478339444</v>
      </c>
      <c r="AP281" s="87">
        <f t="shared" si="111"/>
        <v>48570.447833944396</v>
      </c>
      <c r="AQ281" s="66">
        <f t="shared" si="112"/>
        <v>14695380</v>
      </c>
      <c r="AR281" s="66">
        <f t="shared" si="113"/>
        <v>12823564.602702774</v>
      </c>
      <c r="AS281" s="66">
        <f t="shared" si="114"/>
        <v>784800</v>
      </c>
      <c r="AT281" s="45">
        <f t="shared" si="118"/>
        <v>15630075.447833944</v>
      </c>
      <c r="AU281" s="75"/>
    </row>
    <row r="282" spans="2:47" x14ac:dyDescent="0.3">
      <c r="B282" s="41">
        <f t="shared" si="119"/>
        <v>1260</v>
      </c>
      <c r="C282" s="8">
        <f t="shared" si="134"/>
        <v>12.6</v>
      </c>
      <c r="D282" s="73">
        <f t="shared" si="115"/>
        <v>16.852499999999999</v>
      </c>
      <c r="E282" s="29">
        <f t="shared" si="137"/>
        <v>4173.4698916917405</v>
      </c>
      <c r="F282" s="29">
        <f t="shared" si="120"/>
        <v>16.561388459093855</v>
      </c>
      <c r="G282" s="29">
        <f t="shared" si="135"/>
        <v>22.150857064038032</v>
      </c>
      <c r="H282" s="17">
        <f t="shared" si="121"/>
        <v>5582.0159801377204</v>
      </c>
      <c r="I282" s="29">
        <f t="shared" si="122"/>
        <v>2.2250485660981263</v>
      </c>
      <c r="J282" s="29">
        <f t="shared" si="116"/>
        <v>20.847057720369708</v>
      </c>
      <c r="K282" s="39">
        <f t="shared" si="123"/>
        <v>1400</v>
      </c>
      <c r="L282" s="49">
        <f t="shared" si="106"/>
        <v>0</v>
      </c>
      <c r="M282" s="48">
        <f t="shared" si="107"/>
        <v>4.2266987561397071</v>
      </c>
      <c r="N282" s="51">
        <f t="shared" si="117"/>
        <v>9.4805006091765858</v>
      </c>
      <c r="O282" s="54">
        <f t="shared" si="136"/>
        <v>9.4000000000000288</v>
      </c>
      <c r="P282" s="34">
        <f t="shared" si="124"/>
        <v>1.7671458676442586</v>
      </c>
      <c r="Q282" s="30">
        <f t="shared" si="125"/>
        <v>0</v>
      </c>
      <c r="R282" s="58">
        <f t="shared" si="126"/>
        <v>0</v>
      </c>
      <c r="S282" s="58">
        <f t="shared" si="127"/>
        <v>702.98458327933326</v>
      </c>
      <c r="T282" s="58">
        <f t="shared" si="108"/>
        <v>100</v>
      </c>
      <c r="U282" s="88" t="str">
        <f>IF(R282=0,"-",FORECAST($C$8,Инклинометрия!$B$2:$B$152,Инклинометрия!$A$2:$A$152))</f>
        <v>-</v>
      </c>
      <c r="V282" s="88" t="str">
        <f>IF(R282=0,"-",FORECAST($C$8-R282,Инклинометрия!$B$2:$B$152,Инклинометрия!$A$2:$A$152))</f>
        <v>-</v>
      </c>
      <c r="W282" s="88">
        <f>IF(R282&gt;0,FORECAST($C$8,Инклинометрия!$B$2:$B$152,Инклинометрия!$A$2:$A$152),IF(AB282=$C$8,"-",FORECAST($C$8-AB282,Инклинометрия!$B$2:$B$152,Инклинометрия!$A$2:$A$152)))</f>
        <v>667.83535411536661</v>
      </c>
      <c r="X282" s="88">
        <f>IF(S282=0,"-",FORECAST($C$8-(S282+AB282),Инклинометрия!$B$2:$B$152,Инклинометрия!$A$2:$A$152))</f>
        <v>0</v>
      </c>
      <c r="Y282" s="88">
        <f>FORECAST($C$8+T282,Инклинометрия!$B$2:$B$152,Инклинометрия!$A$2:$A$152)</f>
        <v>1425</v>
      </c>
      <c r="Z282" s="88">
        <f>IF(R282=0,FORECAST($C$6-T282,Инклинометрия!$B$2:$B$152,Инклинометрия!$A$2:$A$152),FORECAST($C$8,Инклинометрия!$B$2:$B$152,Инклинометрия!$A$2:$A$152))</f>
        <v>1330</v>
      </c>
      <c r="AA282" s="61">
        <f t="shared" si="109"/>
        <v>1400</v>
      </c>
      <c r="AB282" s="62">
        <f t="shared" si="128"/>
        <v>697.01541672066674</v>
      </c>
      <c r="AC282" s="62">
        <f t="shared" si="110"/>
        <v>0</v>
      </c>
      <c r="AD282" s="65">
        <f>IF(R282=0,FORECAST($C$8,Инклинометрия!$B$2:$B$152,Инклинометрия!$A$2:$A$152),V282)</f>
        <v>1330</v>
      </c>
      <c r="AE282" s="65">
        <f>FORECAST($C$8-(R282+AA282),Инклинометрия!$B$2:$B$152,Инклинометрия!$A$2:$A$152)</f>
        <v>0</v>
      </c>
      <c r="AF282" s="65">
        <f>IF(AB282=0,"-",FORECAST($C$8,Инклинометрия!$B$2:$B$152,Инклинометрия!$A$2:$A$152))</f>
        <v>1330</v>
      </c>
      <c r="AG282" s="65">
        <f>IF(AB282=0,"-",FORECAST($C$8-AB282,Инклинометрия!$B$2:$B$152,Инклинометрия!$A$2:$A$152))</f>
        <v>667.83535411536661</v>
      </c>
      <c r="AH282" s="65" t="str">
        <f>IF(AC282=0,"-",FORECAST($C$8+AC282,Инклинометрия!$B$2:$B$152,Инклинометрия!$A$2:$A$152))</f>
        <v>-</v>
      </c>
      <c r="AI282" s="89" t="str">
        <f>IF(AC282=0,"-",FORECAST($C$8,Инклинометрия!$B$2:$B$152,Инклинометрия!$A$2:$A$152))</f>
        <v>-</v>
      </c>
      <c r="AJ282" s="28"/>
      <c r="AK282" s="67">
        <f t="shared" si="129"/>
        <v>0</v>
      </c>
      <c r="AL282" s="28">
        <f t="shared" si="130"/>
        <v>0</v>
      </c>
      <c r="AM282" s="28">
        <f t="shared" si="131"/>
        <v>0.1</v>
      </c>
      <c r="AN282" s="26">
        <f t="shared" si="132"/>
        <v>0.1</v>
      </c>
      <c r="AO282" s="87">
        <f t="shared" si="133"/>
        <v>149873.05168066421</v>
      </c>
      <c r="AP282" s="87">
        <f t="shared" si="111"/>
        <v>48548.051680664219</v>
      </c>
      <c r="AQ282" s="66">
        <f t="shared" si="112"/>
        <v>14695380</v>
      </c>
      <c r="AR282" s="66">
        <f t="shared" si="113"/>
        <v>12833384.734268032</v>
      </c>
      <c r="AS282" s="66">
        <f t="shared" si="114"/>
        <v>784800</v>
      </c>
      <c r="AT282" s="45">
        <f t="shared" si="118"/>
        <v>15630053.051680664</v>
      </c>
      <c r="AU282" s="75"/>
    </row>
    <row r="283" spans="2:47" x14ac:dyDescent="0.3">
      <c r="B283" s="41">
        <f t="shared" si="119"/>
        <v>1265</v>
      </c>
      <c r="C283" s="8">
        <f t="shared" si="134"/>
        <v>12.65</v>
      </c>
      <c r="D283" s="73">
        <f t="shared" si="115"/>
        <v>16.919374999999999</v>
      </c>
      <c r="E283" s="29">
        <f t="shared" si="137"/>
        <v>4190.0312801508353</v>
      </c>
      <c r="F283" s="29">
        <f t="shared" si="120"/>
        <v>16.561388459094445</v>
      </c>
      <c r="G283" s="29">
        <f t="shared" si="135"/>
        <v>22.150857064038817</v>
      </c>
      <c r="H283" s="17">
        <f t="shared" si="121"/>
        <v>5604.1668372017593</v>
      </c>
      <c r="I283" s="29">
        <f t="shared" si="122"/>
        <v>2.2250485660981263</v>
      </c>
      <c r="J283" s="29">
        <f t="shared" si="116"/>
        <v>20.847057720370078</v>
      </c>
      <c r="K283" s="39">
        <f t="shared" si="123"/>
        <v>1400</v>
      </c>
      <c r="L283" s="49">
        <f t="shared" si="106"/>
        <v>0</v>
      </c>
      <c r="M283" s="48">
        <f t="shared" si="107"/>
        <v>4.2266987561397071</v>
      </c>
      <c r="N283" s="51">
        <f t="shared" si="117"/>
        <v>9.4305006091765868</v>
      </c>
      <c r="O283" s="54">
        <f t="shared" si="136"/>
        <v>9.4500000000000295</v>
      </c>
      <c r="P283" s="34">
        <f t="shared" si="124"/>
        <v>1.7671458676442586</v>
      </c>
      <c r="Q283" s="30">
        <f t="shared" si="125"/>
        <v>0</v>
      </c>
      <c r="R283" s="58">
        <f t="shared" si="126"/>
        <v>0</v>
      </c>
      <c r="S283" s="58">
        <f t="shared" si="127"/>
        <v>699.27705446698928</v>
      </c>
      <c r="T283" s="58">
        <f t="shared" si="108"/>
        <v>100</v>
      </c>
      <c r="U283" s="88" t="str">
        <f>IF(R283=0,"-",FORECAST($C$8,Инклинометрия!$B$2:$B$152,Инклинометрия!$A$2:$A$152))</f>
        <v>-</v>
      </c>
      <c r="V283" s="88" t="str">
        <f>IF(R283=0,"-",FORECAST($C$8-R283,Инклинометрия!$B$2:$B$152,Инклинометрия!$A$2:$A$152))</f>
        <v>-</v>
      </c>
      <c r="W283" s="88">
        <f>IF(R283&gt;0,FORECAST($C$8,Инклинометрия!$B$2:$B$152,Инклинометрия!$A$2:$A$152),IF(AB283=$C$8,"-",FORECAST($C$8-AB283,Инклинометрия!$B$2:$B$152,Инклинометрия!$A$2:$A$152)))</f>
        <v>664.31320174363975</v>
      </c>
      <c r="X283" s="88">
        <f>IF(S283=0,"-",FORECAST($C$8-(S283+AB283),Инклинометрия!$B$2:$B$152,Инклинометрия!$A$2:$A$152))</f>
        <v>0</v>
      </c>
      <c r="Y283" s="88">
        <f>FORECAST($C$8+T283,Инклинометрия!$B$2:$B$152,Инклинометрия!$A$2:$A$152)</f>
        <v>1425</v>
      </c>
      <c r="Z283" s="88">
        <f>IF(R283=0,FORECAST($C$6-T283,Инклинометрия!$B$2:$B$152,Инклинометрия!$A$2:$A$152),FORECAST($C$8,Инклинометрия!$B$2:$B$152,Инклинометрия!$A$2:$A$152))</f>
        <v>1330</v>
      </c>
      <c r="AA283" s="61">
        <f t="shared" si="109"/>
        <v>1400</v>
      </c>
      <c r="AB283" s="62">
        <f t="shared" si="128"/>
        <v>700.72294553301072</v>
      </c>
      <c r="AC283" s="62">
        <f t="shared" si="110"/>
        <v>0</v>
      </c>
      <c r="AD283" s="65">
        <f>IF(R283=0,FORECAST($C$8,Инклинометрия!$B$2:$B$152,Инклинометрия!$A$2:$A$152),V283)</f>
        <v>1330</v>
      </c>
      <c r="AE283" s="65">
        <f>FORECAST($C$8-(R283+AA283),Инклинометрия!$B$2:$B$152,Инклинометрия!$A$2:$A$152)</f>
        <v>0</v>
      </c>
      <c r="AF283" s="65">
        <f>IF(AB283=0,"-",FORECAST($C$8,Инклинометрия!$B$2:$B$152,Инклинометрия!$A$2:$A$152))</f>
        <v>1330</v>
      </c>
      <c r="AG283" s="65">
        <f>IF(AB283=0,"-",FORECAST($C$8-AB283,Инклинометрия!$B$2:$B$152,Инклинометрия!$A$2:$A$152))</f>
        <v>664.31320174363975</v>
      </c>
      <c r="AH283" s="65" t="str">
        <f>IF(AC283=0,"-",FORECAST($C$8+AC283,Инклинометрия!$B$2:$B$152,Инклинометрия!$A$2:$A$152))</f>
        <v>-</v>
      </c>
      <c r="AI283" s="89" t="str">
        <f>IF(AC283=0,"-",FORECAST($C$8,Инклинометрия!$B$2:$B$152,Инклинометрия!$A$2:$A$152))</f>
        <v>-</v>
      </c>
      <c r="AJ283" s="28"/>
      <c r="AK283" s="67">
        <f t="shared" si="129"/>
        <v>0</v>
      </c>
      <c r="AL283" s="28">
        <f t="shared" si="130"/>
        <v>0</v>
      </c>
      <c r="AM283" s="28">
        <f t="shared" si="131"/>
        <v>0.1</v>
      </c>
      <c r="AN283" s="26">
        <f t="shared" si="132"/>
        <v>0.1</v>
      </c>
      <c r="AO283" s="87">
        <f t="shared" si="133"/>
        <v>149850.65552738405</v>
      </c>
      <c r="AP283" s="87">
        <f t="shared" si="111"/>
        <v>48525.655527384042</v>
      </c>
      <c r="AQ283" s="66">
        <f t="shared" si="112"/>
        <v>14695380</v>
      </c>
      <c r="AR283" s="66">
        <f t="shared" si="113"/>
        <v>12843204.865833286</v>
      </c>
      <c r="AS283" s="66">
        <f t="shared" si="114"/>
        <v>784800</v>
      </c>
      <c r="AT283" s="45">
        <f t="shared" si="118"/>
        <v>15630030.655527385</v>
      </c>
      <c r="AU283" s="75"/>
    </row>
    <row r="284" spans="2:47" x14ac:dyDescent="0.3">
      <c r="B284" s="41">
        <f t="shared" si="119"/>
        <v>1270</v>
      </c>
      <c r="C284" s="8">
        <f t="shared" si="134"/>
        <v>12.700000000000001</v>
      </c>
      <c r="D284" s="73">
        <f t="shared" si="115"/>
        <v>16.986250000000002</v>
      </c>
      <c r="E284" s="29">
        <f t="shared" si="137"/>
        <v>4206.5926686099292</v>
      </c>
      <c r="F284" s="29">
        <f t="shared" si="120"/>
        <v>16.561388459094445</v>
      </c>
      <c r="G284" s="29">
        <f t="shared" si="135"/>
        <v>22.150857064038817</v>
      </c>
      <c r="H284" s="17">
        <f t="shared" si="121"/>
        <v>5626.3176942657983</v>
      </c>
      <c r="I284" s="29">
        <f t="shared" si="122"/>
        <v>2.2250485660981263</v>
      </c>
      <c r="J284" s="29">
        <f t="shared" si="116"/>
        <v>20.847057720370078</v>
      </c>
      <c r="K284" s="39">
        <f t="shared" si="123"/>
        <v>1400</v>
      </c>
      <c r="L284" s="49">
        <f t="shared" si="106"/>
        <v>0</v>
      </c>
      <c r="M284" s="48">
        <f t="shared" si="107"/>
        <v>4.2266987561397071</v>
      </c>
      <c r="N284" s="51">
        <f t="shared" si="117"/>
        <v>9.3805006091765861</v>
      </c>
      <c r="O284" s="54">
        <f t="shared" si="136"/>
        <v>9.5000000000000302</v>
      </c>
      <c r="P284" s="34">
        <f t="shared" si="124"/>
        <v>1.7671458676442586</v>
      </c>
      <c r="Q284" s="30">
        <f t="shared" si="125"/>
        <v>0</v>
      </c>
      <c r="R284" s="58">
        <f t="shared" si="126"/>
        <v>0</v>
      </c>
      <c r="S284" s="58">
        <f t="shared" si="127"/>
        <v>695.5695256546453</v>
      </c>
      <c r="T284" s="58">
        <f t="shared" si="108"/>
        <v>100</v>
      </c>
      <c r="U284" s="88" t="str">
        <f>IF(R284=0,"-",FORECAST($C$8,Инклинометрия!$B$2:$B$152,Инклинометрия!$A$2:$A$152))</f>
        <v>-</v>
      </c>
      <c r="V284" s="88" t="str">
        <f>IF(R284=0,"-",FORECAST($C$8-R284,Инклинометрия!$B$2:$B$152,Инклинометрия!$A$2:$A$152))</f>
        <v>-</v>
      </c>
      <c r="W284" s="88">
        <f>IF(R284&gt;0,FORECAST($C$8,Инклинометрия!$B$2:$B$152,Инклинометрия!$A$2:$A$152),IF(AB284=$C$8,"-",FORECAST($C$8-AB284,Инклинометрия!$B$2:$B$152,Инклинометрия!$A$2:$A$152)))</f>
        <v>660.791049371913</v>
      </c>
      <c r="X284" s="88">
        <f>IF(S284=0,"-",FORECAST($C$8-(S284+AB284),Инклинометрия!$B$2:$B$152,Инклинометрия!$A$2:$A$152))</f>
        <v>0</v>
      </c>
      <c r="Y284" s="88">
        <f>FORECAST($C$8+T284,Инклинометрия!$B$2:$B$152,Инклинометрия!$A$2:$A$152)</f>
        <v>1425</v>
      </c>
      <c r="Z284" s="88">
        <f>IF(R284=0,FORECAST($C$6-T284,Инклинометрия!$B$2:$B$152,Инклинометрия!$A$2:$A$152),FORECAST($C$8,Инклинометрия!$B$2:$B$152,Инклинометрия!$A$2:$A$152))</f>
        <v>1330</v>
      </c>
      <c r="AA284" s="61">
        <f t="shared" si="109"/>
        <v>1400</v>
      </c>
      <c r="AB284" s="62">
        <f t="shared" si="128"/>
        <v>704.4304743453547</v>
      </c>
      <c r="AC284" s="62">
        <f t="shared" si="110"/>
        <v>0</v>
      </c>
      <c r="AD284" s="65">
        <f>IF(R284=0,FORECAST($C$8,Инклинометрия!$B$2:$B$152,Инклинометрия!$A$2:$A$152),V284)</f>
        <v>1330</v>
      </c>
      <c r="AE284" s="65">
        <f>FORECAST($C$8-(R284+AA284),Инклинометрия!$B$2:$B$152,Инклинометрия!$A$2:$A$152)</f>
        <v>0</v>
      </c>
      <c r="AF284" s="65">
        <f>IF(AB284=0,"-",FORECAST($C$8,Инклинометрия!$B$2:$B$152,Инклинометрия!$A$2:$A$152))</f>
        <v>1330</v>
      </c>
      <c r="AG284" s="65">
        <f>IF(AB284=0,"-",FORECAST($C$8-AB284,Инклинометрия!$B$2:$B$152,Инклинометрия!$A$2:$A$152))</f>
        <v>660.791049371913</v>
      </c>
      <c r="AH284" s="65" t="str">
        <f>IF(AC284=0,"-",FORECAST($C$8+AC284,Инклинометрия!$B$2:$B$152,Инклинометрия!$A$2:$A$152))</f>
        <v>-</v>
      </c>
      <c r="AI284" s="89" t="str">
        <f>IF(AC284=0,"-",FORECAST($C$8,Инклинометрия!$B$2:$B$152,Инклинометрия!$A$2:$A$152))</f>
        <v>-</v>
      </c>
      <c r="AJ284" s="28"/>
      <c r="AK284" s="67">
        <f t="shared" si="129"/>
        <v>0</v>
      </c>
      <c r="AL284" s="28">
        <f t="shared" si="130"/>
        <v>0</v>
      </c>
      <c r="AM284" s="28">
        <f t="shared" si="131"/>
        <v>0.1</v>
      </c>
      <c r="AN284" s="26">
        <f t="shared" si="132"/>
        <v>0.1</v>
      </c>
      <c r="AO284" s="87">
        <f t="shared" si="133"/>
        <v>149828.25937410386</v>
      </c>
      <c r="AP284" s="87">
        <f t="shared" si="111"/>
        <v>48503.259374103865</v>
      </c>
      <c r="AQ284" s="66">
        <f t="shared" si="112"/>
        <v>14695380</v>
      </c>
      <c r="AR284" s="66">
        <f t="shared" si="113"/>
        <v>12853024.997398542</v>
      </c>
      <c r="AS284" s="66">
        <f t="shared" si="114"/>
        <v>784800</v>
      </c>
      <c r="AT284" s="45">
        <f t="shared" si="118"/>
        <v>15630008.259374104</v>
      </c>
      <c r="AU284" s="75"/>
    </row>
    <row r="285" spans="2:47" x14ac:dyDescent="0.3">
      <c r="B285" s="41">
        <f t="shared" si="119"/>
        <v>1275</v>
      </c>
      <c r="C285" s="8">
        <f t="shared" si="134"/>
        <v>12.75</v>
      </c>
      <c r="D285" s="73">
        <f t="shared" si="115"/>
        <v>17.053125000000001</v>
      </c>
      <c r="E285" s="29">
        <f t="shared" si="137"/>
        <v>4223.1540570690231</v>
      </c>
      <c r="F285" s="29">
        <f t="shared" si="120"/>
        <v>16.561388459093855</v>
      </c>
      <c r="G285" s="29">
        <f t="shared" si="135"/>
        <v>22.150857064038032</v>
      </c>
      <c r="H285" s="17">
        <f t="shared" si="121"/>
        <v>5648.4685513298364</v>
      </c>
      <c r="I285" s="29">
        <f t="shared" si="122"/>
        <v>2.2250485660981263</v>
      </c>
      <c r="J285" s="29">
        <f t="shared" si="116"/>
        <v>20.847057720369708</v>
      </c>
      <c r="K285" s="39">
        <f t="shared" si="123"/>
        <v>1400</v>
      </c>
      <c r="L285" s="49">
        <f t="shared" si="106"/>
        <v>0</v>
      </c>
      <c r="M285" s="48">
        <f t="shared" si="107"/>
        <v>4.2266987561397071</v>
      </c>
      <c r="N285" s="51">
        <f t="shared" si="117"/>
        <v>9.3305006091765854</v>
      </c>
      <c r="O285" s="54">
        <f t="shared" si="136"/>
        <v>9.5500000000000309</v>
      </c>
      <c r="P285" s="34">
        <f t="shared" si="124"/>
        <v>1.7671458676442586</v>
      </c>
      <c r="Q285" s="30">
        <f t="shared" si="125"/>
        <v>0</v>
      </c>
      <c r="R285" s="58">
        <f t="shared" si="126"/>
        <v>0</v>
      </c>
      <c r="S285" s="58">
        <f t="shared" si="127"/>
        <v>691.86199684230132</v>
      </c>
      <c r="T285" s="58">
        <f t="shared" si="108"/>
        <v>100</v>
      </c>
      <c r="U285" s="88" t="str">
        <f>IF(R285=0,"-",FORECAST($C$8,Инклинометрия!$B$2:$B$152,Инклинометрия!$A$2:$A$152))</f>
        <v>-</v>
      </c>
      <c r="V285" s="88" t="str">
        <f>IF(R285=0,"-",FORECAST($C$8-R285,Инклинометрия!$B$2:$B$152,Инклинометрия!$A$2:$A$152))</f>
        <v>-</v>
      </c>
      <c r="W285" s="88">
        <f>IF(R285&gt;0,FORECAST($C$8,Инклинометрия!$B$2:$B$152,Инклинометрия!$A$2:$A$152),IF(AB285=$C$8,"-",FORECAST($C$8-AB285,Инклинометрия!$B$2:$B$152,Инклинометрия!$A$2:$A$152)))</f>
        <v>657.26889700018626</v>
      </c>
      <c r="X285" s="88">
        <f>IF(S285=0,"-",FORECAST($C$8-(S285+AB285),Инклинометрия!$B$2:$B$152,Инклинометрия!$A$2:$A$152))</f>
        <v>0</v>
      </c>
      <c r="Y285" s="88">
        <f>FORECAST($C$8+T285,Инклинометрия!$B$2:$B$152,Инклинометрия!$A$2:$A$152)</f>
        <v>1425</v>
      </c>
      <c r="Z285" s="88">
        <f>IF(R285=0,FORECAST($C$6-T285,Инклинометрия!$B$2:$B$152,Инклинометрия!$A$2:$A$152),FORECAST($C$8,Инклинометрия!$B$2:$B$152,Инклинометрия!$A$2:$A$152))</f>
        <v>1330</v>
      </c>
      <c r="AA285" s="61">
        <f t="shared" si="109"/>
        <v>1400</v>
      </c>
      <c r="AB285" s="62">
        <f t="shared" si="128"/>
        <v>708.13800315769868</v>
      </c>
      <c r="AC285" s="62">
        <f t="shared" si="110"/>
        <v>0</v>
      </c>
      <c r="AD285" s="65">
        <f>IF(R285=0,FORECAST($C$8,Инклинометрия!$B$2:$B$152,Инклинометрия!$A$2:$A$152),V285)</f>
        <v>1330</v>
      </c>
      <c r="AE285" s="65">
        <f>FORECAST($C$8-(R285+AA285),Инклинометрия!$B$2:$B$152,Инклинометрия!$A$2:$A$152)</f>
        <v>0</v>
      </c>
      <c r="AF285" s="65">
        <f>IF(AB285=0,"-",FORECAST($C$8,Инклинометрия!$B$2:$B$152,Инклинометрия!$A$2:$A$152))</f>
        <v>1330</v>
      </c>
      <c r="AG285" s="65">
        <f>IF(AB285=0,"-",FORECAST($C$8-AB285,Инклинометрия!$B$2:$B$152,Инклинометрия!$A$2:$A$152))</f>
        <v>657.26889700018626</v>
      </c>
      <c r="AH285" s="65" t="str">
        <f>IF(AC285=0,"-",FORECAST($C$8+AC285,Инклинометрия!$B$2:$B$152,Инклинометрия!$A$2:$A$152))</f>
        <v>-</v>
      </c>
      <c r="AI285" s="89" t="str">
        <f>IF(AC285=0,"-",FORECAST($C$8,Инклинометрия!$B$2:$B$152,Инклинометрия!$A$2:$A$152))</f>
        <v>-</v>
      </c>
      <c r="AJ285" s="28"/>
      <c r="AK285" s="67">
        <f t="shared" si="129"/>
        <v>0</v>
      </c>
      <c r="AL285" s="28">
        <f t="shared" si="130"/>
        <v>0</v>
      </c>
      <c r="AM285" s="28">
        <f t="shared" si="131"/>
        <v>0.1</v>
      </c>
      <c r="AN285" s="26">
        <f t="shared" si="132"/>
        <v>0.1</v>
      </c>
      <c r="AO285" s="87">
        <f t="shared" si="133"/>
        <v>149805.8632208237</v>
      </c>
      <c r="AP285" s="87">
        <f t="shared" si="111"/>
        <v>48480.863220823689</v>
      </c>
      <c r="AQ285" s="66">
        <f t="shared" si="112"/>
        <v>14695380</v>
      </c>
      <c r="AR285" s="66">
        <f t="shared" si="113"/>
        <v>12862845.128963798</v>
      </c>
      <c r="AS285" s="66">
        <f t="shared" si="114"/>
        <v>784800</v>
      </c>
      <c r="AT285" s="45">
        <f t="shared" si="118"/>
        <v>15629985.863220824</v>
      </c>
      <c r="AU285" s="75"/>
    </row>
    <row r="286" spans="2:47" x14ac:dyDescent="0.3">
      <c r="B286" s="41">
        <f t="shared" si="119"/>
        <v>1280</v>
      </c>
      <c r="C286" s="8">
        <f t="shared" si="134"/>
        <v>12.8</v>
      </c>
      <c r="D286" s="73">
        <f t="shared" si="115"/>
        <v>17.12</v>
      </c>
      <c r="E286" s="29">
        <f t="shared" si="137"/>
        <v>4239.7154455281179</v>
      </c>
      <c r="F286" s="29">
        <f t="shared" si="120"/>
        <v>16.561388459094445</v>
      </c>
      <c r="G286" s="29">
        <f t="shared" si="135"/>
        <v>22.150857064038817</v>
      </c>
      <c r="H286" s="17">
        <f t="shared" si="121"/>
        <v>5670.6194083938753</v>
      </c>
      <c r="I286" s="29">
        <f t="shared" si="122"/>
        <v>2.2250485660981263</v>
      </c>
      <c r="J286" s="29">
        <f t="shared" si="116"/>
        <v>20.847057720370078</v>
      </c>
      <c r="K286" s="39">
        <f t="shared" si="123"/>
        <v>1400</v>
      </c>
      <c r="L286" s="49">
        <f t="shared" ref="L286:L349" si="138">R286*$C$21</f>
        <v>0</v>
      </c>
      <c r="M286" s="48">
        <f t="shared" ref="M286:M349" si="139">AA286*$C$21</f>
        <v>4.2266987561397071</v>
      </c>
      <c r="N286" s="51">
        <f t="shared" si="117"/>
        <v>9.2805006091765847</v>
      </c>
      <c r="O286" s="54">
        <f t="shared" si="136"/>
        <v>9.6000000000000298</v>
      </c>
      <c r="P286" s="34">
        <f t="shared" si="124"/>
        <v>1.7671458676442586</v>
      </c>
      <c r="Q286" s="30">
        <f t="shared" si="125"/>
        <v>0</v>
      </c>
      <c r="R286" s="58">
        <f t="shared" si="126"/>
        <v>0</v>
      </c>
      <c r="S286" s="58">
        <f t="shared" si="127"/>
        <v>688.15446802995734</v>
      </c>
      <c r="T286" s="58">
        <f t="shared" ref="T286:T349" si="140">IF(R286&gt;0,$C$6-$C$8,IF($C$6-$C$8-AC286&lt;0,0,$C$6-$C$8-AC286))</f>
        <v>100</v>
      </c>
      <c r="U286" s="88" t="str">
        <f>IF(R286=0,"-",FORECAST($C$8,Инклинометрия!$B$2:$B$152,Инклинометрия!$A$2:$A$152))</f>
        <v>-</v>
      </c>
      <c r="V286" s="88" t="str">
        <f>IF(R286=0,"-",FORECAST($C$8-R286,Инклинометрия!$B$2:$B$152,Инклинометрия!$A$2:$A$152))</f>
        <v>-</v>
      </c>
      <c r="W286" s="88">
        <f>IF(R286&gt;0,FORECAST($C$8,Инклинометрия!$B$2:$B$152,Инклинометрия!$A$2:$A$152),IF(AB286=$C$8,"-",FORECAST($C$8-AB286,Инклинометрия!$B$2:$B$152,Инклинометрия!$A$2:$A$152)))</f>
        <v>653.7467446284594</v>
      </c>
      <c r="X286" s="88">
        <f>IF(S286=0,"-",FORECAST($C$8-(S286+AB286),Инклинометрия!$B$2:$B$152,Инклинометрия!$A$2:$A$152))</f>
        <v>0</v>
      </c>
      <c r="Y286" s="88">
        <f>FORECAST($C$8+T286,Инклинометрия!$B$2:$B$152,Инклинометрия!$A$2:$A$152)</f>
        <v>1425</v>
      </c>
      <c r="Z286" s="88">
        <f>IF(R286=0,FORECAST($C$6-T286,Инклинометрия!$B$2:$B$152,Инклинометрия!$A$2:$A$152),FORECAST($C$8,Инклинометрия!$B$2:$B$152,Инклинометрия!$A$2:$A$152))</f>
        <v>1330</v>
      </c>
      <c r="AA286" s="61">
        <f t="shared" ref="AA286:AA349" si="141">IF(E286+R286&gt;$C$8,$C$8-R286,E286)</f>
        <v>1400</v>
      </c>
      <c r="AB286" s="62">
        <f t="shared" si="128"/>
        <v>711.84553197004266</v>
      </c>
      <c r="AC286" s="62">
        <f t="shared" ref="AC286:AC349" si="142">IF(R286&gt;0,0,IF(AC285+AL286/$C$23&gt;$F$23,$F$23,AC285+AL286/$C$23))</f>
        <v>0</v>
      </c>
      <c r="AD286" s="65">
        <f>IF(R286=0,FORECAST($C$8,Инклинометрия!$B$2:$B$152,Инклинометрия!$A$2:$A$152),V286)</f>
        <v>1330</v>
      </c>
      <c r="AE286" s="65">
        <f>FORECAST($C$8-(R286+AA286),Инклинометрия!$B$2:$B$152,Инклинометрия!$A$2:$A$152)</f>
        <v>0</v>
      </c>
      <c r="AF286" s="65">
        <f>IF(AB286=0,"-",FORECAST($C$8,Инклинометрия!$B$2:$B$152,Инклинометрия!$A$2:$A$152))</f>
        <v>1330</v>
      </c>
      <c r="AG286" s="65">
        <f>IF(AB286=0,"-",FORECAST($C$8-AB286,Инклинометрия!$B$2:$B$152,Инклинометрия!$A$2:$A$152))</f>
        <v>653.7467446284594</v>
      </c>
      <c r="AH286" s="65" t="str">
        <f>IF(AC286=0,"-",FORECAST($C$8+AC286,Инклинометрия!$B$2:$B$152,Инклинометрия!$A$2:$A$152))</f>
        <v>-</v>
      </c>
      <c r="AI286" s="89" t="str">
        <f>IF(AC286=0,"-",FORECAST($C$8,Инклинометрия!$B$2:$B$152,Инклинометрия!$A$2:$A$152))</f>
        <v>-</v>
      </c>
      <c r="AJ286" s="28"/>
      <c r="AK286" s="67">
        <f t="shared" si="129"/>
        <v>0</v>
      </c>
      <c r="AL286" s="28">
        <f t="shared" si="130"/>
        <v>0</v>
      </c>
      <c r="AM286" s="28">
        <f t="shared" si="131"/>
        <v>0.1</v>
      </c>
      <c r="AN286" s="26">
        <f t="shared" si="132"/>
        <v>0.1</v>
      </c>
      <c r="AO286" s="87">
        <f t="shared" si="133"/>
        <v>149783.4670675435</v>
      </c>
      <c r="AP286" s="87">
        <f t="shared" ref="AP286:AP349" si="143">IF(R286+AA286&lt;$C$8,0,32*$L$23/$C$12^2*($K$10*R286+$K$8*AA286)+32*$L$24/($C$14^2-$C$13^2)*($K$10*S286+$K$8*AB286))</f>
        <v>48458.467067543512</v>
      </c>
      <c r="AQ286" s="66">
        <f t="shared" ref="AQ286:AQ349" si="144">R286*$C$11*$C$9+AA286*$C$11*$C$10</f>
        <v>14695380</v>
      </c>
      <c r="AR286" s="66">
        <f t="shared" ref="AR286:AR349" si="145">S286*$C$11*$C$9+AB286*$C$11*$C$10</f>
        <v>12872665.260529052</v>
      </c>
      <c r="AS286" s="66">
        <f t="shared" ref="AS286:AS349" si="146">$C$11*(T286*$C$9+AC286*$C$10)</f>
        <v>784800</v>
      </c>
      <c r="AT286" s="45">
        <f t="shared" si="118"/>
        <v>15629963.467067543</v>
      </c>
      <c r="AU286" s="75"/>
    </row>
    <row r="287" spans="2:47" x14ac:dyDescent="0.3">
      <c r="B287" s="41">
        <f t="shared" si="119"/>
        <v>1285</v>
      </c>
      <c r="C287" s="8">
        <f t="shared" si="134"/>
        <v>12.85</v>
      </c>
      <c r="D287" s="73">
        <f t="shared" ref="D287:D350" si="147">C287*$C$10/$C$9</f>
        <v>17.186875000000001</v>
      </c>
      <c r="E287" s="29">
        <f t="shared" si="137"/>
        <v>4256.2768339872118</v>
      </c>
      <c r="F287" s="29">
        <f t="shared" si="120"/>
        <v>16.561388459093855</v>
      </c>
      <c r="G287" s="29">
        <f t="shared" si="135"/>
        <v>22.150857064038032</v>
      </c>
      <c r="H287" s="17">
        <f t="shared" si="121"/>
        <v>5692.7702654579134</v>
      </c>
      <c r="I287" s="29">
        <f t="shared" si="122"/>
        <v>2.2250485660981263</v>
      </c>
      <c r="J287" s="29">
        <f t="shared" ref="J287:J350" si="148">SQRT(2*$C$11*G287)</f>
        <v>20.847057720369708</v>
      </c>
      <c r="K287" s="39">
        <f t="shared" si="123"/>
        <v>1400</v>
      </c>
      <c r="L287" s="49">
        <f t="shared" si="138"/>
        <v>0</v>
      </c>
      <c r="M287" s="48">
        <f t="shared" si="139"/>
        <v>4.2266987561397071</v>
      </c>
      <c r="N287" s="51">
        <f t="shared" ref="N287:N350" si="149">S287*PI()*($C$14^2-$C$13^2)/4</f>
        <v>9.2305006091765858</v>
      </c>
      <c r="O287" s="54">
        <f t="shared" si="136"/>
        <v>9.6500000000000306</v>
      </c>
      <c r="P287" s="34">
        <f t="shared" si="124"/>
        <v>1.7671458676442586</v>
      </c>
      <c r="Q287" s="30">
        <f t="shared" si="125"/>
        <v>0</v>
      </c>
      <c r="R287" s="58">
        <f t="shared" si="126"/>
        <v>0</v>
      </c>
      <c r="S287" s="58">
        <f t="shared" si="127"/>
        <v>684.44693921761336</v>
      </c>
      <c r="T287" s="58">
        <f t="shared" si="140"/>
        <v>100</v>
      </c>
      <c r="U287" s="88" t="str">
        <f>IF(R287=0,"-",FORECAST($C$8,Инклинометрия!$B$2:$B$152,Инклинометрия!$A$2:$A$152))</f>
        <v>-</v>
      </c>
      <c r="V287" s="88" t="str">
        <f>IF(R287=0,"-",FORECAST($C$8-R287,Инклинометрия!$B$2:$B$152,Инклинометрия!$A$2:$A$152))</f>
        <v>-</v>
      </c>
      <c r="W287" s="88">
        <f>IF(R287&gt;0,FORECAST($C$8,Инклинометрия!$B$2:$B$152,Инклинометрия!$A$2:$A$152),IF(AB287=$C$8,"-",FORECAST($C$8-AB287,Инклинометрия!$B$2:$B$152,Инклинометрия!$A$2:$A$152)))</f>
        <v>650.22459225673265</v>
      </c>
      <c r="X287" s="88">
        <f>IF(S287=0,"-",FORECAST($C$8-(S287+AB287),Инклинометрия!$B$2:$B$152,Инклинометрия!$A$2:$A$152))</f>
        <v>0</v>
      </c>
      <c r="Y287" s="88">
        <f>FORECAST($C$8+T287,Инклинометрия!$B$2:$B$152,Инклинометрия!$A$2:$A$152)</f>
        <v>1425</v>
      </c>
      <c r="Z287" s="88">
        <f>IF(R287=0,FORECAST($C$6-T287,Инклинометрия!$B$2:$B$152,Инклинометрия!$A$2:$A$152),FORECAST($C$8,Инклинометрия!$B$2:$B$152,Инклинометрия!$A$2:$A$152))</f>
        <v>1330</v>
      </c>
      <c r="AA287" s="61">
        <f t="shared" si="141"/>
        <v>1400</v>
      </c>
      <c r="AB287" s="62">
        <f t="shared" si="128"/>
        <v>715.55306078238664</v>
      </c>
      <c r="AC287" s="62">
        <f t="shared" si="142"/>
        <v>0</v>
      </c>
      <c r="AD287" s="65">
        <f>IF(R287=0,FORECAST($C$8,Инклинометрия!$B$2:$B$152,Инклинометрия!$A$2:$A$152),V287)</f>
        <v>1330</v>
      </c>
      <c r="AE287" s="65">
        <f>FORECAST($C$8-(R287+AA287),Инклинометрия!$B$2:$B$152,Инклинометрия!$A$2:$A$152)</f>
        <v>0</v>
      </c>
      <c r="AF287" s="65">
        <f>IF(AB287=0,"-",FORECAST($C$8,Инклинометрия!$B$2:$B$152,Инклинометрия!$A$2:$A$152))</f>
        <v>1330</v>
      </c>
      <c r="AG287" s="65">
        <f>IF(AB287=0,"-",FORECAST($C$8-AB287,Инклинометрия!$B$2:$B$152,Инклинометрия!$A$2:$A$152))</f>
        <v>650.22459225673265</v>
      </c>
      <c r="AH287" s="65" t="str">
        <f>IF(AC287=0,"-",FORECAST($C$8+AC287,Инклинометрия!$B$2:$B$152,Инклинометрия!$A$2:$A$152))</f>
        <v>-</v>
      </c>
      <c r="AI287" s="89" t="str">
        <f>IF(AC287=0,"-",FORECAST($C$8,Инклинометрия!$B$2:$B$152,Инклинометрия!$A$2:$A$152))</f>
        <v>-</v>
      </c>
      <c r="AJ287" s="28"/>
      <c r="AK287" s="67">
        <f t="shared" si="129"/>
        <v>0</v>
      </c>
      <c r="AL287" s="28">
        <f t="shared" si="130"/>
        <v>0</v>
      </c>
      <c r="AM287" s="28">
        <f t="shared" si="131"/>
        <v>0.1</v>
      </c>
      <c r="AN287" s="26">
        <f t="shared" si="132"/>
        <v>0.1</v>
      </c>
      <c r="AO287" s="87">
        <f t="shared" si="133"/>
        <v>149761.07091426334</v>
      </c>
      <c r="AP287" s="87">
        <f t="shared" si="143"/>
        <v>48436.070914263335</v>
      </c>
      <c r="AQ287" s="66">
        <f t="shared" si="144"/>
        <v>14695380</v>
      </c>
      <c r="AR287" s="66">
        <f t="shared" si="145"/>
        <v>12882485.392094309</v>
      </c>
      <c r="AS287" s="66">
        <f t="shared" si="146"/>
        <v>784800</v>
      </c>
      <c r="AT287" s="45">
        <f t="shared" ref="AT287:AT350" si="150">SUM(AQ287,AS287,AO287)</f>
        <v>15629941.070914263</v>
      </c>
      <c r="AU287" s="75"/>
    </row>
    <row r="288" spans="2:47" x14ac:dyDescent="0.3">
      <c r="B288" s="41">
        <f t="shared" ref="B288:B351" si="151">B287+$C$26</f>
        <v>1290</v>
      </c>
      <c r="C288" s="8">
        <f t="shared" si="134"/>
        <v>12.9</v>
      </c>
      <c r="D288" s="73">
        <f t="shared" si="147"/>
        <v>17.25375</v>
      </c>
      <c r="E288" s="29">
        <f t="shared" si="137"/>
        <v>4272.8382224463066</v>
      </c>
      <c r="F288" s="29">
        <f t="shared" ref="F288:F351" si="152">IF(J287*(B288-B287)&gt;F287/2,4*(C288-C287)/PI()/$C$12^2,J287*(B288-B287)+4*(C288-C287)/PI()/$C$12^2)</f>
        <v>16.561388459094445</v>
      </c>
      <c r="G288" s="29">
        <f t="shared" si="135"/>
        <v>22.150857064038817</v>
      </c>
      <c r="H288" s="17">
        <f t="shared" ref="H288:H351" si="153">H287+G288</f>
        <v>5714.9211225219524</v>
      </c>
      <c r="I288" s="29">
        <f t="shared" ref="I288:I351" si="154">SQRT(2*$C$11*($C$10-$C$9)/$C$10)</f>
        <v>2.2250485660981263</v>
      </c>
      <c r="J288" s="29">
        <f t="shared" si="148"/>
        <v>20.847057720370078</v>
      </c>
      <c r="K288" s="39">
        <f t="shared" ref="K288:K351" si="155">IF((D287+L287+N287-(AL287-AL286))/($C$21+$C$22)&gt;1400,1400,(D287+L287+N287-(AL287-AL286))/($C$21+$C$22))</f>
        <v>1400</v>
      </c>
      <c r="L288" s="49">
        <f t="shared" si="138"/>
        <v>0</v>
      </c>
      <c r="M288" s="48">
        <f t="shared" si="139"/>
        <v>4.2266987561397071</v>
      </c>
      <c r="N288" s="51">
        <f t="shared" si="149"/>
        <v>9.1805006091765851</v>
      </c>
      <c r="O288" s="54">
        <f t="shared" si="136"/>
        <v>9.7000000000000313</v>
      </c>
      <c r="P288" s="34">
        <f t="shared" ref="P288:P351" si="156">T288*PI()*$C$14^2/4</f>
        <v>1.7671458676442586</v>
      </c>
      <c r="Q288" s="30">
        <f t="shared" ref="Q288:Q351" si="157">AC288*$C$23</f>
        <v>0</v>
      </c>
      <c r="R288" s="58">
        <f t="shared" ref="R288:R351" si="158">IF(K288-H287&lt;0,0,K288-H287)</f>
        <v>0</v>
      </c>
      <c r="S288" s="58">
        <f t="shared" ref="S288:S351" si="159">K288-AB288</f>
        <v>680.73941040526938</v>
      </c>
      <c r="T288" s="58">
        <f t="shared" si="140"/>
        <v>100</v>
      </c>
      <c r="U288" s="88" t="str">
        <f>IF(R288=0,"-",FORECAST($C$8,Инклинометрия!$B$2:$B$152,Инклинометрия!$A$2:$A$152))</f>
        <v>-</v>
      </c>
      <c r="V288" s="88" t="str">
        <f>IF(R288=0,"-",FORECAST($C$8-R288,Инклинометрия!$B$2:$B$152,Инклинометрия!$A$2:$A$152))</f>
        <v>-</v>
      </c>
      <c r="W288" s="88">
        <f>IF(R288&gt;0,FORECAST($C$8,Инклинометрия!$B$2:$B$152,Инклинометрия!$A$2:$A$152),IF(AB288=$C$8,"-",FORECAST($C$8-AB288,Инклинометрия!$B$2:$B$152,Инклинометрия!$A$2:$A$152)))</f>
        <v>646.7024398850059</v>
      </c>
      <c r="X288" s="88">
        <f>IF(S288=0,"-",FORECAST($C$8-(S288+AB288),Инклинометрия!$B$2:$B$152,Инклинометрия!$A$2:$A$152))</f>
        <v>0</v>
      </c>
      <c r="Y288" s="88">
        <f>FORECAST($C$8+T288,Инклинометрия!$B$2:$B$152,Инклинометрия!$A$2:$A$152)</f>
        <v>1425</v>
      </c>
      <c r="Z288" s="88">
        <f>IF(R288=0,FORECAST($C$6-T288,Инклинометрия!$B$2:$B$152,Инклинометрия!$A$2:$A$152),FORECAST($C$8,Инклинометрия!$B$2:$B$152,Инклинометрия!$A$2:$A$152))</f>
        <v>1330</v>
      </c>
      <c r="AA288" s="61">
        <f t="shared" si="141"/>
        <v>1400</v>
      </c>
      <c r="AB288" s="62">
        <f t="shared" ref="AB288:AB351" si="160">IF(R288&gt;0,0,IF(AB287+(($C$16-AK288)*(B288-B287)/$C$22)&gt;$C$8,$C$8,AB287+(($C$16-AJ288)*(B288-B287)/$C$22)))</f>
        <v>719.26058959473062</v>
      </c>
      <c r="AC288" s="62">
        <f t="shared" si="142"/>
        <v>0</v>
      </c>
      <c r="AD288" s="65">
        <f>IF(R288=0,FORECAST($C$8,Инклинометрия!$B$2:$B$152,Инклинометрия!$A$2:$A$152),V288)</f>
        <v>1330</v>
      </c>
      <c r="AE288" s="65">
        <f>FORECAST($C$8-(R288+AA288),Инклинометрия!$B$2:$B$152,Инклинометрия!$A$2:$A$152)</f>
        <v>0</v>
      </c>
      <c r="AF288" s="65">
        <f>IF(AB288=0,"-",FORECAST($C$8,Инклинометрия!$B$2:$B$152,Инклинометрия!$A$2:$A$152))</f>
        <v>1330</v>
      </c>
      <c r="AG288" s="65">
        <f>IF(AB288=0,"-",FORECAST($C$8-AB288,Инклинометрия!$B$2:$B$152,Инклинометрия!$A$2:$A$152))</f>
        <v>646.7024398850059</v>
      </c>
      <c r="AH288" s="65" t="str">
        <f>IF(AC288=0,"-",FORECAST($C$8+AC288,Инклинометрия!$B$2:$B$152,Инклинометрия!$A$2:$A$152))</f>
        <v>-</v>
      </c>
      <c r="AI288" s="89" t="str">
        <f>IF(AC288=0,"-",FORECAST($C$8,Инклинометрия!$B$2:$B$152,Инклинометрия!$A$2:$A$152))</f>
        <v>-</v>
      </c>
      <c r="AJ288" s="28"/>
      <c r="AK288" s="67">
        <f t="shared" ref="AK288:AK351" si="161">2*PI()*$C$5*(AV288-AV287)/(LN(AN287/$K$11)*$K$10/$K$9+LN($K$12/AN287)*$K$10/$K$9)</f>
        <v>0</v>
      </c>
      <c r="AL288" s="28">
        <f t="shared" ref="AL288:AL351" si="162">AK288*(B288-B287)</f>
        <v>0</v>
      </c>
      <c r="AM288" s="28">
        <f t="shared" ref="AM288:AM351" si="163">AM287+AK288/(2*PI()*$C$5*AM287*$K$13)</f>
        <v>0.1</v>
      </c>
      <c r="AN288" s="26">
        <f t="shared" ref="AN288:AN351" si="164">AN287+AK288*(B288-B287)/(2*PI()*$C$5*AN287*$K$13)</f>
        <v>0.1</v>
      </c>
      <c r="AO288" s="87">
        <f t="shared" ref="AO288:AO351" si="165">101325+AP288</f>
        <v>149738.67476098315</v>
      </c>
      <c r="AP288" s="87">
        <f t="shared" si="143"/>
        <v>48413.674760983158</v>
      </c>
      <c r="AQ288" s="66">
        <f t="shared" si="144"/>
        <v>14695380</v>
      </c>
      <c r="AR288" s="66">
        <f t="shared" si="145"/>
        <v>12892305.523659565</v>
      </c>
      <c r="AS288" s="66">
        <f t="shared" si="146"/>
        <v>784800</v>
      </c>
      <c r="AT288" s="45">
        <f t="shared" si="150"/>
        <v>15629918.674760982</v>
      </c>
      <c r="AU288" s="75"/>
    </row>
    <row r="289" spans="2:47" x14ac:dyDescent="0.3">
      <c r="B289" s="41">
        <f t="shared" si="151"/>
        <v>1295</v>
      </c>
      <c r="C289" s="8">
        <f t="shared" ref="C289:C352" si="166">$C$16*B289</f>
        <v>12.950000000000001</v>
      </c>
      <c r="D289" s="73">
        <f t="shared" si="147"/>
        <v>17.320625000000003</v>
      </c>
      <c r="E289" s="29">
        <f t="shared" si="137"/>
        <v>4289.3996109054006</v>
      </c>
      <c r="F289" s="29">
        <f t="shared" si="152"/>
        <v>16.561388459094445</v>
      </c>
      <c r="G289" s="29">
        <f t="shared" ref="G289:G352" si="167">F289*$C$10/$C$9</f>
        <v>22.150857064038817</v>
      </c>
      <c r="H289" s="17">
        <f t="shared" si="153"/>
        <v>5737.0719795859914</v>
      </c>
      <c r="I289" s="29">
        <f t="shared" si="154"/>
        <v>2.2250485660981263</v>
      </c>
      <c r="J289" s="29">
        <f t="shared" si="148"/>
        <v>20.847057720370078</v>
      </c>
      <c r="K289" s="39">
        <f t="shared" si="155"/>
        <v>1400</v>
      </c>
      <c r="L289" s="49">
        <f t="shared" si="138"/>
        <v>0</v>
      </c>
      <c r="M289" s="48">
        <f t="shared" si="139"/>
        <v>4.2266987561397071</v>
      </c>
      <c r="N289" s="51">
        <f t="shared" si="149"/>
        <v>9.1305006091765861</v>
      </c>
      <c r="O289" s="54">
        <f t="shared" ref="O289:O352" si="168">AB289*$C$22</f>
        <v>9.750000000000032</v>
      </c>
      <c r="P289" s="34">
        <f t="shared" si="156"/>
        <v>1.7671458676442586</v>
      </c>
      <c r="Q289" s="30">
        <f t="shared" si="157"/>
        <v>0</v>
      </c>
      <c r="R289" s="58">
        <f t="shared" si="158"/>
        <v>0</v>
      </c>
      <c r="S289" s="58">
        <f t="shared" si="159"/>
        <v>677.0318815929254</v>
      </c>
      <c r="T289" s="58">
        <f t="shared" si="140"/>
        <v>100</v>
      </c>
      <c r="U289" s="88" t="str">
        <f>IF(R289=0,"-",FORECAST($C$8,Инклинометрия!$B$2:$B$152,Инклинометрия!$A$2:$A$152))</f>
        <v>-</v>
      </c>
      <c r="V289" s="88" t="str">
        <f>IF(R289=0,"-",FORECAST($C$8-R289,Инклинометрия!$B$2:$B$152,Инклинометрия!$A$2:$A$152))</f>
        <v>-</v>
      </c>
      <c r="W289" s="88">
        <f>IF(R289&gt;0,FORECAST($C$8,Инклинометрия!$B$2:$B$152,Инклинометрия!$A$2:$A$152),IF(AB289=$C$8,"-",FORECAST($C$8-AB289,Инклинометрия!$B$2:$B$152,Инклинометрия!$A$2:$A$152)))</f>
        <v>643.18028751327915</v>
      </c>
      <c r="X289" s="88">
        <f>IF(S289=0,"-",FORECAST($C$8-(S289+AB289),Инклинометрия!$B$2:$B$152,Инклинометрия!$A$2:$A$152))</f>
        <v>0</v>
      </c>
      <c r="Y289" s="88">
        <f>FORECAST($C$8+T289,Инклинометрия!$B$2:$B$152,Инклинометрия!$A$2:$A$152)</f>
        <v>1425</v>
      </c>
      <c r="Z289" s="88">
        <f>IF(R289=0,FORECAST($C$6-T289,Инклинометрия!$B$2:$B$152,Инклинометрия!$A$2:$A$152),FORECAST($C$8,Инклинометрия!$B$2:$B$152,Инклинометрия!$A$2:$A$152))</f>
        <v>1330</v>
      </c>
      <c r="AA289" s="61">
        <f t="shared" si="141"/>
        <v>1400</v>
      </c>
      <c r="AB289" s="62">
        <f t="shared" si="160"/>
        <v>722.9681184070746</v>
      </c>
      <c r="AC289" s="62">
        <f t="shared" si="142"/>
        <v>0</v>
      </c>
      <c r="AD289" s="65">
        <f>IF(R289=0,FORECAST($C$8,Инклинометрия!$B$2:$B$152,Инклинометрия!$A$2:$A$152),V289)</f>
        <v>1330</v>
      </c>
      <c r="AE289" s="65">
        <f>FORECAST($C$8-(R289+AA289),Инклинометрия!$B$2:$B$152,Инклинометрия!$A$2:$A$152)</f>
        <v>0</v>
      </c>
      <c r="AF289" s="65">
        <f>IF(AB289=0,"-",FORECAST($C$8,Инклинометрия!$B$2:$B$152,Инклинометрия!$A$2:$A$152))</f>
        <v>1330</v>
      </c>
      <c r="AG289" s="65">
        <f>IF(AB289=0,"-",FORECAST($C$8-AB289,Инклинометрия!$B$2:$B$152,Инклинометрия!$A$2:$A$152))</f>
        <v>643.18028751327915</v>
      </c>
      <c r="AH289" s="65" t="str">
        <f>IF(AC289=0,"-",FORECAST($C$8+AC289,Инклинометрия!$B$2:$B$152,Инклинометрия!$A$2:$A$152))</f>
        <v>-</v>
      </c>
      <c r="AI289" s="89" t="str">
        <f>IF(AC289=0,"-",FORECAST($C$8,Инклинометрия!$B$2:$B$152,Инклинометрия!$A$2:$A$152))</f>
        <v>-</v>
      </c>
      <c r="AJ289" s="28"/>
      <c r="AK289" s="67">
        <f t="shared" si="161"/>
        <v>0</v>
      </c>
      <c r="AL289" s="28">
        <f t="shared" si="162"/>
        <v>0</v>
      </c>
      <c r="AM289" s="28">
        <f t="shared" si="163"/>
        <v>0.1</v>
      </c>
      <c r="AN289" s="26">
        <f t="shared" si="164"/>
        <v>0.1</v>
      </c>
      <c r="AO289" s="87">
        <f t="shared" si="165"/>
        <v>149716.27860770299</v>
      </c>
      <c r="AP289" s="87">
        <f t="shared" si="143"/>
        <v>48391.278607702981</v>
      </c>
      <c r="AQ289" s="66">
        <f t="shared" si="144"/>
        <v>14695380</v>
      </c>
      <c r="AR289" s="66">
        <f t="shared" si="145"/>
        <v>12902125.655224819</v>
      </c>
      <c r="AS289" s="66">
        <f t="shared" si="146"/>
        <v>784800</v>
      </c>
      <c r="AT289" s="45">
        <f t="shared" si="150"/>
        <v>15629896.278607704</v>
      </c>
      <c r="AU289" s="75"/>
    </row>
    <row r="290" spans="2:47" x14ac:dyDescent="0.3">
      <c r="B290" s="41">
        <f t="shared" si="151"/>
        <v>1300</v>
      </c>
      <c r="C290" s="8">
        <f t="shared" si="166"/>
        <v>13</v>
      </c>
      <c r="D290" s="73">
        <f t="shared" si="147"/>
        <v>17.387499999999999</v>
      </c>
      <c r="E290" s="29">
        <f t="shared" ref="E290:E353" si="169">C290/PI()/($C$12/2)^2</f>
        <v>4305.9609993644945</v>
      </c>
      <c r="F290" s="29">
        <f t="shared" si="152"/>
        <v>16.561388459093855</v>
      </c>
      <c r="G290" s="29">
        <f t="shared" si="167"/>
        <v>22.150857064038032</v>
      </c>
      <c r="H290" s="17">
        <f t="shared" si="153"/>
        <v>5759.2228366500294</v>
      </c>
      <c r="I290" s="29">
        <f t="shared" si="154"/>
        <v>2.2250485660981263</v>
      </c>
      <c r="J290" s="29">
        <f t="shared" si="148"/>
        <v>20.847057720369708</v>
      </c>
      <c r="K290" s="39">
        <f t="shared" si="155"/>
        <v>1400</v>
      </c>
      <c r="L290" s="49">
        <f t="shared" si="138"/>
        <v>0</v>
      </c>
      <c r="M290" s="48">
        <f t="shared" si="139"/>
        <v>4.2266987561397071</v>
      </c>
      <c r="N290" s="51">
        <f t="shared" si="149"/>
        <v>9.0805006091765836</v>
      </c>
      <c r="O290" s="54">
        <f t="shared" si="168"/>
        <v>9.8000000000000309</v>
      </c>
      <c r="P290" s="34">
        <f t="shared" si="156"/>
        <v>1.7671458676442586</v>
      </c>
      <c r="Q290" s="30">
        <f t="shared" si="157"/>
        <v>0</v>
      </c>
      <c r="R290" s="58">
        <f t="shared" si="158"/>
        <v>0</v>
      </c>
      <c r="S290" s="58">
        <f t="shared" si="159"/>
        <v>673.32435278058142</v>
      </c>
      <c r="T290" s="58">
        <f t="shared" si="140"/>
        <v>100</v>
      </c>
      <c r="U290" s="88" t="str">
        <f>IF(R290=0,"-",FORECAST($C$8,Инклинометрия!$B$2:$B$152,Инклинометрия!$A$2:$A$152))</f>
        <v>-</v>
      </c>
      <c r="V290" s="88" t="str">
        <f>IF(R290=0,"-",FORECAST($C$8-R290,Инклинометрия!$B$2:$B$152,Инклинометрия!$A$2:$A$152))</f>
        <v>-</v>
      </c>
      <c r="W290" s="88">
        <f>IF(R290&gt;0,FORECAST($C$8,Инклинометрия!$B$2:$B$152,Инклинометрия!$A$2:$A$152),IF(AB290=$C$8,"-",FORECAST($C$8-AB290,Инклинометрия!$B$2:$B$152,Инклинометрия!$A$2:$A$152)))</f>
        <v>639.65813514155229</v>
      </c>
      <c r="X290" s="88">
        <f>IF(S290=0,"-",FORECAST($C$8-(S290+AB290),Инклинометрия!$B$2:$B$152,Инклинометрия!$A$2:$A$152))</f>
        <v>0</v>
      </c>
      <c r="Y290" s="88">
        <f>FORECAST($C$8+T290,Инклинометрия!$B$2:$B$152,Инклинометрия!$A$2:$A$152)</f>
        <v>1425</v>
      </c>
      <c r="Z290" s="88">
        <f>IF(R290=0,FORECAST($C$6-T290,Инклинометрия!$B$2:$B$152,Инклинометрия!$A$2:$A$152),FORECAST($C$8,Инклинометрия!$B$2:$B$152,Инклинометрия!$A$2:$A$152))</f>
        <v>1330</v>
      </c>
      <c r="AA290" s="61">
        <f t="shared" si="141"/>
        <v>1400</v>
      </c>
      <c r="AB290" s="62">
        <f t="shared" si="160"/>
        <v>726.67564721941858</v>
      </c>
      <c r="AC290" s="62">
        <f t="shared" si="142"/>
        <v>0</v>
      </c>
      <c r="AD290" s="65">
        <f>IF(R290=0,FORECAST($C$8,Инклинометрия!$B$2:$B$152,Инклинометрия!$A$2:$A$152),V290)</f>
        <v>1330</v>
      </c>
      <c r="AE290" s="65">
        <f>FORECAST($C$8-(R290+AA290),Инклинометрия!$B$2:$B$152,Инклинометрия!$A$2:$A$152)</f>
        <v>0</v>
      </c>
      <c r="AF290" s="65">
        <f>IF(AB290=0,"-",FORECAST($C$8,Инклинометрия!$B$2:$B$152,Инклинометрия!$A$2:$A$152))</f>
        <v>1330</v>
      </c>
      <c r="AG290" s="65">
        <f>IF(AB290=0,"-",FORECAST($C$8-AB290,Инклинометрия!$B$2:$B$152,Инклинометрия!$A$2:$A$152))</f>
        <v>639.65813514155229</v>
      </c>
      <c r="AH290" s="65" t="str">
        <f>IF(AC290=0,"-",FORECAST($C$8+AC290,Инклинометрия!$B$2:$B$152,Инклинометрия!$A$2:$A$152))</f>
        <v>-</v>
      </c>
      <c r="AI290" s="89" t="str">
        <f>IF(AC290=0,"-",FORECAST($C$8,Инклинометрия!$B$2:$B$152,Инклинометрия!$A$2:$A$152))</f>
        <v>-</v>
      </c>
      <c r="AJ290" s="28"/>
      <c r="AK290" s="67">
        <f t="shared" si="161"/>
        <v>0</v>
      </c>
      <c r="AL290" s="28">
        <f t="shared" si="162"/>
        <v>0</v>
      </c>
      <c r="AM290" s="28">
        <f t="shared" si="163"/>
        <v>0.1</v>
      </c>
      <c r="AN290" s="26">
        <f t="shared" si="164"/>
        <v>0.1</v>
      </c>
      <c r="AO290" s="87">
        <f t="shared" si="165"/>
        <v>149693.8824544228</v>
      </c>
      <c r="AP290" s="87">
        <f t="shared" si="143"/>
        <v>48368.882454422805</v>
      </c>
      <c r="AQ290" s="66">
        <f t="shared" si="144"/>
        <v>14695380</v>
      </c>
      <c r="AR290" s="66">
        <f t="shared" si="145"/>
        <v>12911945.786790075</v>
      </c>
      <c r="AS290" s="66">
        <f t="shared" si="146"/>
        <v>784800</v>
      </c>
      <c r="AT290" s="45">
        <f t="shared" si="150"/>
        <v>15629873.882454423</v>
      </c>
      <c r="AU290" s="75"/>
    </row>
    <row r="291" spans="2:47" x14ac:dyDescent="0.3">
      <c r="B291" s="41">
        <f t="shared" si="151"/>
        <v>1305</v>
      </c>
      <c r="C291" s="8">
        <f t="shared" si="166"/>
        <v>13.05</v>
      </c>
      <c r="D291" s="73">
        <f t="shared" si="147"/>
        <v>17.454374999999999</v>
      </c>
      <c r="E291" s="29">
        <f t="shared" si="169"/>
        <v>4322.5223878235884</v>
      </c>
      <c r="F291" s="29">
        <f t="shared" si="152"/>
        <v>16.561388459094445</v>
      </c>
      <c r="G291" s="29">
        <f t="shared" si="167"/>
        <v>22.150857064038817</v>
      </c>
      <c r="H291" s="17">
        <f t="shared" si="153"/>
        <v>5781.3736937140684</v>
      </c>
      <c r="I291" s="29">
        <f t="shared" si="154"/>
        <v>2.2250485660981263</v>
      </c>
      <c r="J291" s="29">
        <f t="shared" si="148"/>
        <v>20.847057720370078</v>
      </c>
      <c r="K291" s="39">
        <f t="shared" si="155"/>
        <v>1400</v>
      </c>
      <c r="L291" s="49">
        <f t="shared" si="138"/>
        <v>0</v>
      </c>
      <c r="M291" s="48">
        <f t="shared" si="139"/>
        <v>4.2266987561397071</v>
      </c>
      <c r="N291" s="51">
        <f t="shared" si="149"/>
        <v>9.0305006091765847</v>
      </c>
      <c r="O291" s="54">
        <f t="shared" si="168"/>
        <v>9.8500000000000316</v>
      </c>
      <c r="P291" s="34">
        <f t="shared" si="156"/>
        <v>1.7671458676442586</v>
      </c>
      <c r="Q291" s="30">
        <f t="shared" si="157"/>
        <v>0</v>
      </c>
      <c r="R291" s="58">
        <f t="shared" si="158"/>
        <v>0</v>
      </c>
      <c r="S291" s="58">
        <f t="shared" si="159"/>
        <v>669.61682396823744</v>
      </c>
      <c r="T291" s="58">
        <f t="shared" si="140"/>
        <v>100</v>
      </c>
      <c r="U291" s="88" t="str">
        <f>IF(R291=0,"-",FORECAST($C$8,Инклинометрия!$B$2:$B$152,Инклинометрия!$A$2:$A$152))</f>
        <v>-</v>
      </c>
      <c r="V291" s="88" t="str">
        <f>IF(R291=0,"-",FORECAST($C$8-R291,Инклинометрия!$B$2:$B$152,Инклинометрия!$A$2:$A$152))</f>
        <v>-</v>
      </c>
      <c r="W291" s="88">
        <f>IF(R291&gt;0,FORECAST($C$8,Инклинометрия!$B$2:$B$152,Инклинометрия!$A$2:$A$152),IF(AB291=$C$8,"-",FORECAST($C$8-AB291,Инклинометрия!$B$2:$B$152,Инклинометрия!$A$2:$A$152)))</f>
        <v>636.13598276982555</v>
      </c>
      <c r="X291" s="88">
        <f>IF(S291=0,"-",FORECAST($C$8-(S291+AB291),Инклинометрия!$B$2:$B$152,Инклинометрия!$A$2:$A$152))</f>
        <v>0</v>
      </c>
      <c r="Y291" s="88">
        <f>FORECAST($C$8+T291,Инклинометрия!$B$2:$B$152,Инклинометрия!$A$2:$A$152)</f>
        <v>1425</v>
      </c>
      <c r="Z291" s="88">
        <f>IF(R291=0,FORECAST($C$6-T291,Инклинометрия!$B$2:$B$152,Инклинометрия!$A$2:$A$152),FORECAST($C$8,Инклинометрия!$B$2:$B$152,Инклинометрия!$A$2:$A$152))</f>
        <v>1330</v>
      </c>
      <c r="AA291" s="61">
        <f t="shared" si="141"/>
        <v>1400</v>
      </c>
      <c r="AB291" s="62">
        <f t="shared" si="160"/>
        <v>730.38317603176256</v>
      </c>
      <c r="AC291" s="62">
        <f t="shared" si="142"/>
        <v>0</v>
      </c>
      <c r="AD291" s="65">
        <f>IF(R291=0,FORECAST($C$8,Инклинометрия!$B$2:$B$152,Инклинометрия!$A$2:$A$152),V291)</f>
        <v>1330</v>
      </c>
      <c r="AE291" s="65">
        <f>FORECAST($C$8-(R291+AA291),Инклинометрия!$B$2:$B$152,Инклинометрия!$A$2:$A$152)</f>
        <v>0</v>
      </c>
      <c r="AF291" s="65">
        <f>IF(AB291=0,"-",FORECAST($C$8,Инклинометрия!$B$2:$B$152,Инклинометрия!$A$2:$A$152))</f>
        <v>1330</v>
      </c>
      <c r="AG291" s="65">
        <f>IF(AB291=0,"-",FORECAST($C$8-AB291,Инклинометрия!$B$2:$B$152,Инклинометрия!$A$2:$A$152))</f>
        <v>636.13598276982555</v>
      </c>
      <c r="AH291" s="65" t="str">
        <f>IF(AC291=0,"-",FORECAST($C$8+AC291,Инклинометрия!$B$2:$B$152,Инклинометрия!$A$2:$A$152))</f>
        <v>-</v>
      </c>
      <c r="AI291" s="89" t="str">
        <f>IF(AC291=0,"-",FORECAST($C$8,Инклинометрия!$B$2:$B$152,Инклинометрия!$A$2:$A$152))</f>
        <v>-</v>
      </c>
      <c r="AJ291" s="28"/>
      <c r="AK291" s="67">
        <f t="shared" si="161"/>
        <v>0</v>
      </c>
      <c r="AL291" s="28">
        <f t="shared" si="162"/>
        <v>0</v>
      </c>
      <c r="AM291" s="28">
        <f t="shared" si="163"/>
        <v>0.1</v>
      </c>
      <c r="AN291" s="26">
        <f t="shared" si="164"/>
        <v>0.1</v>
      </c>
      <c r="AO291" s="87">
        <f t="shared" si="165"/>
        <v>149671.48630114264</v>
      </c>
      <c r="AP291" s="87">
        <f t="shared" si="143"/>
        <v>48346.486301142628</v>
      </c>
      <c r="AQ291" s="66">
        <f t="shared" si="144"/>
        <v>14695380</v>
      </c>
      <c r="AR291" s="66">
        <f t="shared" si="145"/>
        <v>12921765.918355331</v>
      </c>
      <c r="AS291" s="66">
        <f t="shared" si="146"/>
        <v>784800</v>
      </c>
      <c r="AT291" s="45">
        <f t="shared" si="150"/>
        <v>15629851.486301143</v>
      </c>
      <c r="AU291" s="75"/>
    </row>
    <row r="292" spans="2:47" x14ac:dyDescent="0.3">
      <c r="B292" s="41">
        <f t="shared" si="151"/>
        <v>1310</v>
      </c>
      <c r="C292" s="8">
        <f t="shared" si="166"/>
        <v>13.1</v>
      </c>
      <c r="D292" s="73">
        <f t="shared" si="147"/>
        <v>17.521249999999998</v>
      </c>
      <c r="E292" s="29">
        <f t="shared" si="169"/>
        <v>4339.0837762826832</v>
      </c>
      <c r="F292" s="29">
        <f t="shared" si="152"/>
        <v>16.561388459093855</v>
      </c>
      <c r="G292" s="29">
        <f t="shared" si="167"/>
        <v>22.150857064038032</v>
      </c>
      <c r="H292" s="17">
        <f t="shared" si="153"/>
        <v>5803.5245507781065</v>
      </c>
      <c r="I292" s="29">
        <f t="shared" si="154"/>
        <v>2.2250485660981263</v>
      </c>
      <c r="J292" s="29">
        <f t="shared" si="148"/>
        <v>20.847057720369708</v>
      </c>
      <c r="K292" s="39">
        <f t="shared" si="155"/>
        <v>1400</v>
      </c>
      <c r="L292" s="49">
        <f t="shared" si="138"/>
        <v>0</v>
      </c>
      <c r="M292" s="48">
        <f t="shared" si="139"/>
        <v>4.2266987561397071</v>
      </c>
      <c r="N292" s="51">
        <f t="shared" si="149"/>
        <v>8.980500609176584</v>
      </c>
      <c r="O292" s="54">
        <f t="shared" si="168"/>
        <v>9.9000000000000323</v>
      </c>
      <c r="P292" s="34">
        <f t="shared" si="156"/>
        <v>1.7671458676442586</v>
      </c>
      <c r="Q292" s="30">
        <f t="shared" si="157"/>
        <v>0</v>
      </c>
      <c r="R292" s="58">
        <f t="shared" si="158"/>
        <v>0</v>
      </c>
      <c r="S292" s="58">
        <f t="shared" si="159"/>
        <v>665.90929515589346</v>
      </c>
      <c r="T292" s="58">
        <f t="shared" si="140"/>
        <v>100</v>
      </c>
      <c r="U292" s="88" t="str">
        <f>IF(R292=0,"-",FORECAST($C$8,Инклинометрия!$B$2:$B$152,Инклинометрия!$A$2:$A$152))</f>
        <v>-</v>
      </c>
      <c r="V292" s="88" t="str">
        <f>IF(R292=0,"-",FORECAST($C$8-R292,Инклинометрия!$B$2:$B$152,Инклинометрия!$A$2:$A$152))</f>
        <v>-</v>
      </c>
      <c r="W292" s="88">
        <f>IF(R292&gt;0,FORECAST($C$8,Инклинометрия!$B$2:$B$152,Инклинометрия!$A$2:$A$152),IF(AB292=$C$8,"-",FORECAST($C$8-AB292,Инклинометрия!$B$2:$B$152,Инклинометрия!$A$2:$A$152)))</f>
        <v>632.6138303980988</v>
      </c>
      <c r="X292" s="88">
        <f>IF(S292=0,"-",FORECAST($C$8-(S292+AB292),Инклинометрия!$B$2:$B$152,Инклинометрия!$A$2:$A$152))</f>
        <v>0</v>
      </c>
      <c r="Y292" s="88">
        <f>FORECAST($C$8+T292,Инклинометрия!$B$2:$B$152,Инклинометрия!$A$2:$A$152)</f>
        <v>1425</v>
      </c>
      <c r="Z292" s="88">
        <f>IF(R292=0,FORECAST($C$6-T292,Инклинометрия!$B$2:$B$152,Инклинометрия!$A$2:$A$152),FORECAST($C$8,Инклинометрия!$B$2:$B$152,Инклинометрия!$A$2:$A$152))</f>
        <v>1330</v>
      </c>
      <c r="AA292" s="61">
        <f t="shared" si="141"/>
        <v>1400</v>
      </c>
      <c r="AB292" s="62">
        <f t="shared" si="160"/>
        <v>734.09070484410654</v>
      </c>
      <c r="AC292" s="62">
        <f t="shared" si="142"/>
        <v>0</v>
      </c>
      <c r="AD292" s="65">
        <f>IF(R292=0,FORECAST($C$8,Инклинометрия!$B$2:$B$152,Инклинометрия!$A$2:$A$152),V292)</f>
        <v>1330</v>
      </c>
      <c r="AE292" s="65">
        <f>FORECAST($C$8-(R292+AA292),Инклинометрия!$B$2:$B$152,Инклинометрия!$A$2:$A$152)</f>
        <v>0</v>
      </c>
      <c r="AF292" s="65">
        <f>IF(AB292=0,"-",FORECAST($C$8,Инклинометрия!$B$2:$B$152,Инклинометрия!$A$2:$A$152))</f>
        <v>1330</v>
      </c>
      <c r="AG292" s="65">
        <f>IF(AB292=0,"-",FORECAST($C$8-AB292,Инклинометрия!$B$2:$B$152,Инклинометрия!$A$2:$A$152))</f>
        <v>632.6138303980988</v>
      </c>
      <c r="AH292" s="65" t="str">
        <f>IF(AC292=0,"-",FORECAST($C$8+AC292,Инклинометрия!$B$2:$B$152,Инклинометрия!$A$2:$A$152))</f>
        <v>-</v>
      </c>
      <c r="AI292" s="89" t="str">
        <f>IF(AC292=0,"-",FORECAST($C$8,Инклинометрия!$B$2:$B$152,Инклинометрия!$A$2:$A$152))</f>
        <v>-</v>
      </c>
      <c r="AJ292" s="28"/>
      <c r="AK292" s="67">
        <f t="shared" si="161"/>
        <v>0</v>
      </c>
      <c r="AL292" s="28">
        <f t="shared" si="162"/>
        <v>0</v>
      </c>
      <c r="AM292" s="28">
        <f t="shared" si="163"/>
        <v>0.1</v>
      </c>
      <c r="AN292" s="26">
        <f t="shared" si="164"/>
        <v>0.1</v>
      </c>
      <c r="AO292" s="87">
        <f t="shared" si="165"/>
        <v>149649.09014786244</v>
      </c>
      <c r="AP292" s="87">
        <f t="shared" si="143"/>
        <v>48324.090147862451</v>
      </c>
      <c r="AQ292" s="66">
        <f t="shared" si="144"/>
        <v>14695380</v>
      </c>
      <c r="AR292" s="66">
        <f t="shared" si="145"/>
        <v>12931586.049920585</v>
      </c>
      <c r="AS292" s="66">
        <f t="shared" si="146"/>
        <v>784800</v>
      </c>
      <c r="AT292" s="45">
        <f t="shared" si="150"/>
        <v>15629829.090147862</v>
      </c>
      <c r="AU292" s="75"/>
    </row>
    <row r="293" spans="2:47" x14ac:dyDescent="0.3">
      <c r="B293" s="41">
        <f t="shared" si="151"/>
        <v>1315</v>
      </c>
      <c r="C293" s="8">
        <f t="shared" si="166"/>
        <v>13.15</v>
      </c>
      <c r="D293" s="73">
        <f t="shared" si="147"/>
        <v>17.588125000000002</v>
      </c>
      <c r="E293" s="29">
        <f t="shared" si="169"/>
        <v>4355.6451647417771</v>
      </c>
      <c r="F293" s="29">
        <f t="shared" si="152"/>
        <v>16.561388459094445</v>
      </c>
      <c r="G293" s="29">
        <f t="shared" si="167"/>
        <v>22.150857064038817</v>
      </c>
      <c r="H293" s="17">
        <f t="shared" si="153"/>
        <v>5825.6754078421454</v>
      </c>
      <c r="I293" s="29">
        <f t="shared" si="154"/>
        <v>2.2250485660981263</v>
      </c>
      <c r="J293" s="29">
        <f t="shared" si="148"/>
        <v>20.847057720370078</v>
      </c>
      <c r="K293" s="39">
        <f t="shared" si="155"/>
        <v>1400</v>
      </c>
      <c r="L293" s="49">
        <f t="shared" si="138"/>
        <v>0</v>
      </c>
      <c r="M293" s="48">
        <f t="shared" si="139"/>
        <v>4.2266987561397071</v>
      </c>
      <c r="N293" s="51">
        <f t="shared" si="149"/>
        <v>8.9305006091765851</v>
      </c>
      <c r="O293" s="54">
        <f t="shared" si="168"/>
        <v>9.950000000000033</v>
      </c>
      <c r="P293" s="34">
        <f t="shared" si="156"/>
        <v>1.7671458676442586</v>
      </c>
      <c r="Q293" s="30">
        <f t="shared" si="157"/>
        <v>0</v>
      </c>
      <c r="R293" s="58">
        <f t="shared" si="158"/>
        <v>0</v>
      </c>
      <c r="S293" s="58">
        <f t="shared" si="159"/>
        <v>662.20176634354948</v>
      </c>
      <c r="T293" s="58">
        <f t="shared" si="140"/>
        <v>100</v>
      </c>
      <c r="U293" s="88" t="str">
        <f>IF(R293=0,"-",FORECAST($C$8,Инклинометрия!$B$2:$B$152,Инклинометрия!$A$2:$A$152))</f>
        <v>-</v>
      </c>
      <c r="V293" s="88" t="str">
        <f>IF(R293=0,"-",FORECAST($C$8-R293,Инклинометрия!$B$2:$B$152,Инклинометрия!$A$2:$A$152))</f>
        <v>-</v>
      </c>
      <c r="W293" s="88">
        <f>IF(R293&gt;0,FORECAST($C$8,Инклинометрия!$B$2:$B$152,Инклинометрия!$A$2:$A$152),IF(AB293=$C$8,"-",FORECAST($C$8-AB293,Инклинометрия!$B$2:$B$152,Инклинометрия!$A$2:$A$152)))</f>
        <v>629.09167802637194</v>
      </c>
      <c r="X293" s="88">
        <f>IF(S293=0,"-",FORECAST($C$8-(S293+AB293),Инклинометрия!$B$2:$B$152,Инклинометрия!$A$2:$A$152))</f>
        <v>0</v>
      </c>
      <c r="Y293" s="88">
        <f>FORECAST($C$8+T293,Инклинометрия!$B$2:$B$152,Инклинометрия!$A$2:$A$152)</f>
        <v>1425</v>
      </c>
      <c r="Z293" s="88">
        <f>IF(R293=0,FORECAST($C$6-T293,Инклинометрия!$B$2:$B$152,Инклинометрия!$A$2:$A$152),FORECAST($C$8,Инклинометрия!$B$2:$B$152,Инклинометрия!$A$2:$A$152))</f>
        <v>1330</v>
      </c>
      <c r="AA293" s="61">
        <f t="shared" si="141"/>
        <v>1400</v>
      </c>
      <c r="AB293" s="62">
        <f t="shared" si="160"/>
        <v>737.79823365645052</v>
      </c>
      <c r="AC293" s="62">
        <f t="shared" si="142"/>
        <v>0</v>
      </c>
      <c r="AD293" s="65">
        <f>IF(R293=0,FORECAST($C$8,Инклинометрия!$B$2:$B$152,Инклинометрия!$A$2:$A$152),V293)</f>
        <v>1330</v>
      </c>
      <c r="AE293" s="65">
        <f>FORECAST($C$8-(R293+AA293),Инклинометрия!$B$2:$B$152,Инклинометрия!$A$2:$A$152)</f>
        <v>0</v>
      </c>
      <c r="AF293" s="65">
        <f>IF(AB293=0,"-",FORECAST($C$8,Инклинометрия!$B$2:$B$152,Инклинометрия!$A$2:$A$152))</f>
        <v>1330</v>
      </c>
      <c r="AG293" s="65">
        <f>IF(AB293=0,"-",FORECAST($C$8-AB293,Инклинометрия!$B$2:$B$152,Инклинометрия!$A$2:$A$152))</f>
        <v>629.09167802637194</v>
      </c>
      <c r="AH293" s="65" t="str">
        <f>IF(AC293=0,"-",FORECAST($C$8+AC293,Инклинометрия!$B$2:$B$152,Инклинометрия!$A$2:$A$152))</f>
        <v>-</v>
      </c>
      <c r="AI293" s="89" t="str">
        <f>IF(AC293=0,"-",FORECAST($C$8,Инклинометрия!$B$2:$B$152,Инклинометрия!$A$2:$A$152))</f>
        <v>-</v>
      </c>
      <c r="AJ293" s="28"/>
      <c r="AK293" s="67">
        <f t="shared" si="161"/>
        <v>0</v>
      </c>
      <c r="AL293" s="28">
        <f t="shared" si="162"/>
        <v>0</v>
      </c>
      <c r="AM293" s="28">
        <f t="shared" si="163"/>
        <v>0.1</v>
      </c>
      <c r="AN293" s="26">
        <f t="shared" si="164"/>
        <v>0.1</v>
      </c>
      <c r="AO293" s="87">
        <f t="shared" si="165"/>
        <v>149626.69399458228</v>
      </c>
      <c r="AP293" s="87">
        <f t="shared" si="143"/>
        <v>48301.693994582274</v>
      </c>
      <c r="AQ293" s="66">
        <f t="shared" si="144"/>
        <v>14695380</v>
      </c>
      <c r="AR293" s="66">
        <f t="shared" si="145"/>
        <v>12941406.181485841</v>
      </c>
      <c r="AS293" s="66">
        <f t="shared" si="146"/>
        <v>784800</v>
      </c>
      <c r="AT293" s="45">
        <f t="shared" si="150"/>
        <v>15629806.693994582</v>
      </c>
      <c r="AU293" s="75"/>
    </row>
    <row r="294" spans="2:47" x14ac:dyDescent="0.3">
      <c r="B294" s="41">
        <f t="shared" si="151"/>
        <v>1320</v>
      </c>
      <c r="C294" s="8">
        <f t="shared" si="166"/>
        <v>13.200000000000001</v>
      </c>
      <c r="D294" s="73">
        <f t="shared" si="147"/>
        <v>17.655000000000001</v>
      </c>
      <c r="E294" s="29">
        <f t="shared" si="169"/>
        <v>4372.2065532008719</v>
      </c>
      <c r="F294" s="29">
        <f t="shared" si="152"/>
        <v>16.561388459094445</v>
      </c>
      <c r="G294" s="29">
        <f t="shared" si="167"/>
        <v>22.150857064038817</v>
      </c>
      <c r="H294" s="17">
        <f t="shared" si="153"/>
        <v>5847.8262649061844</v>
      </c>
      <c r="I294" s="29">
        <f t="shared" si="154"/>
        <v>2.2250485660981263</v>
      </c>
      <c r="J294" s="29">
        <f t="shared" si="148"/>
        <v>20.847057720370078</v>
      </c>
      <c r="K294" s="39">
        <f t="shared" si="155"/>
        <v>1400</v>
      </c>
      <c r="L294" s="49">
        <f t="shared" si="138"/>
        <v>0</v>
      </c>
      <c r="M294" s="48">
        <f t="shared" si="139"/>
        <v>4.2266987561397071</v>
      </c>
      <c r="N294" s="51">
        <f t="shared" si="149"/>
        <v>8.8805006091765826</v>
      </c>
      <c r="O294" s="54">
        <f t="shared" si="168"/>
        <v>10.000000000000032</v>
      </c>
      <c r="P294" s="34">
        <f t="shared" si="156"/>
        <v>1.7671458676442586</v>
      </c>
      <c r="Q294" s="30">
        <f t="shared" si="157"/>
        <v>0</v>
      </c>
      <c r="R294" s="58">
        <f t="shared" si="158"/>
        <v>0</v>
      </c>
      <c r="S294" s="58">
        <f t="shared" si="159"/>
        <v>658.4942375312055</v>
      </c>
      <c r="T294" s="58">
        <f t="shared" si="140"/>
        <v>100</v>
      </c>
      <c r="U294" s="88" t="str">
        <f>IF(R294=0,"-",FORECAST($C$8,Инклинометрия!$B$2:$B$152,Инклинометрия!$A$2:$A$152))</f>
        <v>-</v>
      </c>
      <c r="V294" s="88" t="str">
        <f>IF(R294=0,"-",FORECAST($C$8-R294,Инклинометрия!$B$2:$B$152,Инклинометрия!$A$2:$A$152))</f>
        <v>-</v>
      </c>
      <c r="W294" s="88">
        <f>IF(R294&gt;0,FORECAST($C$8,Инклинометрия!$B$2:$B$152,Инклинометрия!$A$2:$A$152),IF(AB294=$C$8,"-",FORECAST($C$8-AB294,Инклинометрия!$B$2:$B$152,Инклинометрия!$A$2:$A$152)))</f>
        <v>625.56952565464519</v>
      </c>
      <c r="X294" s="88">
        <f>IF(S294=0,"-",FORECAST($C$8-(S294+AB294),Инклинометрия!$B$2:$B$152,Инклинометрия!$A$2:$A$152))</f>
        <v>0</v>
      </c>
      <c r="Y294" s="88">
        <f>FORECAST($C$8+T294,Инклинометрия!$B$2:$B$152,Инклинометрия!$A$2:$A$152)</f>
        <v>1425</v>
      </c>
      <c r="Z294" s="88">
        <f>IF(R294=0,FORECAST($C$6-T294,Инклинометрия!$B$2:$B$152,Инклинометрия!$A$2:$A$152),FORECAST($C$8,Инклинометрия!$B$2:$B$152,Инклинометрия!$A$2:$A$152))</f>
        <v>1330</v>
      </c>
      <c r="AA294" s="61">
        <f t="shared" si="141"/>
        <v>1400</v>
      </c>
      <c r="AB294" s="62">
        <f t="shared" si="160"/>
        <v>741.5057624687945</v>
      </c>
      <c r="AC294" s="62">
        <f t="shared" si="142"/>
        <v>0</v>
      </c>
      <c r="AD294" s="65">
        <f>IF(R294=0,FORECAST($C$8,Инклинометрия!$B$2:$B$152,Инклинометрия!$A$2:$A$152),V294)</f>
        <v>1330</v>
      </c>
      <c r="AE294" s="65">
        <f>FORECAST($C$8-(R294+AA294),Инклинометрия!$B$2:$B$152,Инклинометрия!$A$2:$A$152)</f>
        <v>0</v>
      </c>
      <c r="AF294" s="65">
        <f>IF(AB294=0,"-",FORECAST($C$8,Инклинометрия!$B$2:$B$152,Инклинометрия!$A$2:$A$152))</f>
        <v>1330</v>
      </c>
      <c r="AG294" s="65">
        <f>IF(AB294=0,"-",FORECAST($C$8-AB294,Инклинометрия!$B$2:$B$152,Инклинометрия!$A$2:$A$152))</f>
        <v>625.56952565464519</v>
      </c>
      <c r="AH294" s="65" t="str">
        <f>IF(AC294=0,"-",FORECAST($C$8+AC294,Инклинометрия!$B$2:$B$152,Инклинометрия!$A$2:$A$152))</f>
        <v>-</v>
      </c>
      <c r="AI294" s="89" t="str">
        <f>IF(AC294=0,"-",FORECAST($C$8,Инклинометрия!$B$2:$B$152,Инклинометрия!$A$2:$A$152))</f>
        <v>-</v>
      </c>
      <c r="AJ294" s="28"/>
      <c r="AK294" s="67">
        <f t="shared" si="161"/>
        <v>0</v>
      </c>
      <c r="AL294" s="28">
        <f t="shared" si="162"/>
        <v>0</v>
      </c>
      <c r="AM294" s="28">
        <f t="shared" si="163"/>
        <v>0.1</v>
      </c>
      <c r="AN294" s="26">
        <f t="shared" si="164"/>
        <v>0.1</v>
      </c>
      <c r="AO294" s="87">
        <f t="shared" si="165"/>
        <v>149604.29784130209</v>
      </c>
      <c r="AP294" s="87">
        <f t="shared" si="143"/>
        <v>48279.297841302097</v>
      </c>
      <c r="AQ294" s="66">
        <f t="shared" si="144"/>
        <v>14695380</v>
      </c>
      <c r="AR294" s="66">
        <f t="shared" si="145"/>
        <v>12951226.313051097</v>
      </c>
      <c r="AS294" s="66">
        <f t="shared" si="146"/>
        <v>784800</v>
      </c>
      <c r="AT294" s="45">
        <f t="shared" si="150"/>
        <v>15629784.297841301</v>
      </c>
      <c r="AU294" s="75"/>
    </row>
    <row r="295" spans="2:47" x14ac:dyDescent="0.3">
      <c r="B295" s="41">
        <f t="shared" si="151"/>
        <v>1325</v>
      </c>
      <c r="C295" s="8">
        <f t="shared" si="166"/>
        <v>13.25</v>
      </c>
      <c r="D295" s="73">
        <f t="shared" si="147"/>
        <v>17.721875000000001</v>
      </c>
      <c r="E295" s="29">
        <f t="shared" si="169"/>
        <v>4388.7679416599649</v>
      </c>
      <c r="F295" s="29">
        <f t="shared" si="152"/>
        <v>16.561388459093855</v>
      </c>
      <c r="G295" s="29">
        <f t="shared" si="167"/>
        <v>22.150857064038032</v>
      </c>
      <c r="H295" s="17">
        <f t="shared" si="153"/>
        <v>5869.9771219702225</v>
      </c>
      <c r="I295" s="29">
        <f t="shared" si="154"/>
        <v>2.2250485660981263</v>
      </c>
      <c r="J295" s="29">
        <f t="shared" si="148"/>
        <v>20.847057720369708</v>
      </c>
      <c r="K295" s="39">
        <f t="shared" si="155"/>
        <v>1400</v>
      </c>
      <c r="L295" s="49">
        <f t="shared" si="138"/>
        <v>0</v>
      </c>
      <c r="M295" s="48">
        <f t="shared" si="139"/>
        <v>4.2266987561397071</v>
      </c>
      <c r="N295" s="51">
        <f t="shared" si="149"/>
        <v>8.8305006091765836</v>
      </c>
      <c r="O295" s="54">
        <f t="shared" si="168"/>
        <v>10.050000000000033</v>
      </c>
      <c r="P295" s="34">
        <f t="shared" si="156"/>
        <v>1.7671458676442586</v>
      </c>
      <c r="Q295" s="30">
        <f t="shared" si="157"/>
        <v>0</v>
      </c>
      <c r="R295" s="58">
        <f t="shared" si="158"/>
        <v>0</v>
      </c>
      <c r="S295" s="58">
        <f t="shared" si="159"/>
        <v>654.78670871886152</v>
      </c>
      <c r="T295" s="58">
        <f t="shared" si="140"/>
        <v>100</v>
      </c>
      <c r="U295" s="88" t="str">
        <f>IF(R295=0,"-",FORECAST($C$8,Инклинометрия!$B$2:$B$152,Инклинометрия!$A$2:$A$152))</f>
        <v>-</v>
      </c>
      <c r="V295" s="88" t="str">
        <f>IF(R295=0,"-",FORECAST($C$8-R295,Инклинометрия!$B$2:$B$152,Инклинометрия!$A$2:$A$152))</f>
        <v>-</v>
      </c>
      <c r="W295" s="88">
        <f>IF(R295&gt;0,FORECAST($C$8,Инклинометрия!$B$2:$B$152,Инклинометрия!$A$2:$A$152),IF(AB295=$C$8,"-",FORECAST($C$8-AB295,Инклинометрия!$B$2:$B$152,Инклинометрия!$A$2:$A$152)))</f>
        <v>622.04737328291844</v>
      </c>
      <c r="X295" s="88">
        <f>IF(S295=0,"-",FORECAST($C$8-(S295+AB295),Инклинометрия!$B$2:$B$152,Инклинометрия!$A$2:$A$152))</f>
        <v>0</v>
      </c>
      <c r="Y295" s="88">
        <f>FORECAST($C$8+T295,Инклинометрия!$B$2:$B$152,Инклинометрия!$A$2:$A$152)</f>
        <v>1425</v>
      </c>
      <c r="Z295" s="88">
        <f>IF(R295=0,FORECAST($C$6-T295,Инклинометрия!$B$2:$B$152,Инклинометрия!$A$2:$A$152),FORECAST($C$8,Инклинометрия!$B$2:$B$152,Инклинометрия!$A$2:$A$152))</f>
        <v>1330</v>
      </c>
      <c r="AA295" s="61">
        <f t="shared" si="141"/>
        <v>1400</v>
      </c>
      <c r="AB295" s="62">
        <f t="shared" si="160"/>
        <v>745.21329128113848</v>
      </c>
      <c r="AC295" s="62">
        <f t="shared" si="142"/>
        <v>0</v>
      </c>
      <c r="AD295" s="65">
        <f>IF(R295=0,FORECAST($C$8,Инклинометрия!$B$2:$B$152,Инклинометрия!$A$2:$A$152),V295)</f>
        <v>1330</v>
      </c>
      <c r="AE295" s="65">
        <f>FORECAST($C$8-(R295+AA295),Инклинометрия!$B$2:$B$152,Инклинометрия!$A$2:$A$152)</f>
        <v>0</v>
      </c>
      <c r="AF295" s="65">
        <f>IF(AB295=0,"-",FORECAST($C$8,Инклинометрия!$B$2:$B$152,Инклинометрия!$A$2:$A$152))</f>
        <v>1330</v>
      </c>
      <c r="AG295" s="65">
        <f>IF(AB295=0,"-",FORECAST($C$8-AB295,Инклинометрия!$B$2:$B$152,Инклинометрия!$A$2:$A$152))</f>
        <v>622.04737328291844</v>
      </c>
      <c r="AH295" s="65" t="str">
        <f>IF(AC295=0,"-",FORECAST($C$8+AC295,Инклинометрия!$B$2:$B$152,Инклинометрия!$A$2:$A$152))</f>
        <v>-</v>
      </c>
      <c r="AI295" s="89" t="str">
        <f>IF(AC295=0,"-",FORECAST($C$8,Инклинометрия!$B$2:$B$152,Инклинометрия!$A$2:$A$152))</f>
        <v>-</v>
      </c>
      <c r="AJ295" s="28"/>
      <c r="AK295" s="67">
        <f t="shared" si="161"/>
        <v>0</v>
      </c>
      <c r="AL295" s="28">
        <f t="shared" si="162"/>
        <v>0</v>
      </c>
      <c r="AM295" s="28">
        <f t="shared" si="163"/>
        <v>0.1</v>
      </c>
      <c r="AN295" s="26">
        <f t="shared" si="164"/>
        <v>0.1</v>
      </c>
      <c r="AO295" s="87">
        <f t="shared" si="165"/>
        <v>149581.90168802193</v>
      </c>
      <c r="AP295" s="87">
        <f t="shared" si="143"/>
        <v>48256.901688021921</v>
      </c>
      <c r="AQ295" s="66">
        <f t="shared" si="144"/>
        <v>14695380</v>
      </c>
      <c r="AR295" s="66">
        <f t="shared" si="145"/>
        <v>12961046.444616351</v>
      </c>
      <c r="AS295" s="66">
        <f t="shared" si="146"/>
        <v>784800</v>
      </c>
      <c r="AT295" s="45">
        <f t="shared" si="150"/>
        <v>15629761.901688023</v>
      </c>
      <c r="AU295" s="75"/>
    </row>
    <row r="296" spans="2:47" x14ac:dyDescent="0.3">
      <c r="B296" s="41">
        <f t="shared" si="151"/>
        <v>1330</v>
      </c>
      <c r="C296" s="8">
        <f t="shared" si="166"/>
        <v>13.3</v>
      </c>
      <c r="D296" s="73">
        <f t="shared" si="147"/>
        <v>17.78875</v>
      </c>
      <c r="E296" s="29">
        <f t="shared" si="169"/>
        <v>4405.3293301190597</v>
      </c>
      <c r="F296" s="29">
        <f t="shared" si="152"/>
        <v>16.561388459094445</v>
      </c>
      <c r="G296" s="29">
        <f t="shared" si="167"/>
        <v>22.150857064038817</v>
      </c>
      <c r="H296" s="17">
        <f t="shared" si="153"/>
        <v>5892.1279790342614</v>
      </c>
      <c r="I296" s="29">
        <f t="shared" si="154"/>
        <v>2.2250485660981263</v>
      </c>
      <c r="J296" s="29">
        <f t="shared" si="148"/>
        <v>20.847057720370078</v>
      </c>
      <c r="K296" s="39">
        <f t="shared" si="155"/>
        <v>1400</v>
      </c>
      <c r="L296" s="49">
        <f t="shared" si="138"/>
        <v>0</v>
      </c>
      <c r="M296" s="48">
        <f t="shared" si="139"/>
        <v>4.2266987561397071</v>
      </c>
      <c r="N296" s="51">
        <f t="shared" si="149"/>
        <v>8.7805006091765829</v>
      </c>
      <c r="O296" s="54">
        <f t="shared" si="168"/>
        <v>10.100000000000033</v>
      </c>
      <c r="P296" s="34">
        <f t="shared" si="156"/>
        <v>1.7671458676442586</v>
      </c>
      <c r="Q296" s="30">
        <f t="shared" si="157"/>
        <v>0</v>
      </c>
      <c r="R296" s="58">
        <f t="shared" si="158"/>
        <v>0</v>
      </c>
      <c r="S296" s="58">
        <f t="shared" si="159"/>
        <v>651.07917990651754</v>
      </c>
      <c r="T296" s="58">
        <f t="shared" si="140"/>
        <v>100</v>
      </c>
      <c r="U296" s="88" t="str">
        <f>IF(R296=0,"-",FORECAST($C$8,Инклинометрия!$B$2:$B$152,Инклинометрия!$A$2:$A$152))</f>
        <v>-</v>
      </c>
      <c r="V296" s="88" t="str">
        <f>IF(R296=0,"-",FORECAST($C$8-R296,Инклинометрия!$B$2:$B$152,Инклинометрия!$A$2:$A$152))</f>
        <v>-</v>
      </c>
      <c r="W296" s="88">
        <f>IF(R296&gt;0,FORECAST($C$8,Инклинометрия!$B$2:$B$152,Инклинометрия!$A$2:$A$152),IF(AB296=$C$8,"-",FORECAST($C$8-AB296,Инклинометрия!$B$2:$B$152,Инклинометрия!$A$2:$A$152)))</f>
        <v>618.52522091119158</v>
      </c>
      <c r="X296" s="88">
        <f>IF(S296=0,"-",FORECAST($C$8-(S296+AB296),Инклинометрия!$B$2:$B$152,Инклинометрия!$A$2:$A$152))</f>
        <v>0</v>
      </c>
      <c r="Y296" s="88">
        <f>FORECAST($C$8+T296,Инклинометрия!$B$2:$B$152,Инклинометрия!$A$2:$A$152)</f>
        <v>1425</v>
      </c>
      <c r="Z296" s="88">
        <f>IF(R296=0,FORECAST($C$6-T296,Инклинометрия!$B$2:$B$152,Инклинометрия!$A$2:$A$152),FORECAST($C$8,Инклинометрия!$B$2:$B$152,Инклинометрия!$A$2:$A$152))</f>
        <v>1330</v>
      </c>
      <c r="AA296" s="61">
        <f t="shared" si="141"/>
        <v>1400</v>
      </c>
      <c r="AB296" s="62">
        <f t="shared" si="160"/>
        <v>748.92082009348246</v>
      </c>
      <c r="AC296" s="62">
        <f t="shared" si="142"/>
        <v>0</v>
      </c>
      <c r="AD296" s="65">
        <f>IF(R296=0,FORECAST($C$8,Инклинометрия!$B$2:$B$152,Инклинометрия!$A$2:$A$152),V296)</f>
        <v>1330</v>
      </c>
      <c r="AE296" s="65">
        <f>FORECAST($C$8-(R296+AA296),Инклинометрия!$B$2:$B$152,Инклинометрия!$A$2:$A$152)</f>
        <v>0</v>
      </c>
      <c r="AF296" s="65">
        <f>IF(AB296=0,"-",FORECAST($C$8,Инклинометрия!$B$2:$B$152,Инклинометрия!$A$2:$A$152))</f>
        <v>1330</v>
      </c>
      <c r="AG296" s="65">
        <f>IF(AB296=0,"-",FORECAST($C$8-AB296,Инклинометрия!$B$2:$B$152,Инклинометрия!$A$2:$A$152))</f>
        <v>618.52522091119158</v>
      </c>
      <c r="AH296" s="65" t="str">
        <f>IF(AC296=0,"-",FORECAST($C$8+AC296,Инклинометрия!$B$2:$B$152,Инклинометрия!$A$2:$A$152))</f>
        <v>-</v>
      </c>
      <c r="AI296" s="89" t="str">
        <f>IF(AC296=0,"-",FORECAST($C$8,Инклинометрия!$B$2:$B$152,Инклинометрия!$A$2:$A$152))</f>
        <v>-</v>
      </c>
      <c r="AJ296" s="28"/>
      <c r="AK296" s="67">
        <f t="shared" si="161"/>
        <v>0</v>
      </c>
      <c r="AL296" s="28">
        <f t="shared" si="162"/>
        <v>0</v>
      </c>
      <c r="AM296" s="28">
        <f t="shared" si="163"/>
        <v>0.1</v>
      </c>
      <c r="AN296" s="26">
        <f t="shared" si="164"/>
        <v>0.1</v>
      </c>
      <c r="AO296" s="87">
        <f t="shared" si="165"/>
        <v>149559.50553474174</v>
      </c>
      <c r="AP296" s="87">
        <f t="shared" si="143"/>
        <v>48234.505534741744</v>
      </c>
      <c r="AQ296" s="66">
        <f t="shared" si="144"/>
        <v>14695380</v>
      </c>
      <c r="AR296" s="66">
        <f t="shared" si="145"/>
        <v>12970866.576181609</v>
      </c>
      <c r="AS296" s="66">
        <f t="shared" si="146"/>
        <v>784800</v>
      </c>
      <c r="AT296" s="45">
        <f t="shared" si="150"/>
        <v>15629739.505534742</v>
      </c>
      <c r="AU296" s="75"/>
    </row>
    <row r="297" spans="2:47" x14ac:dyDescent="0.3">
      <c r="B297" s="41">
        <f t="shared" si="151"/>
        <v>1335</v>
      </c>
      <c r="C297" s="8">
        <f t="shared" si="166"/>
        <v>13.35</v>
      </c>
      <c r="D297" s="73">
        <f t="shared" si="147"/>
        <v>17.855625</v>
      </c>
      <c r="E297" s="29">
        <f t="shared" si="169"/>
        <v>4421.8907185781536</v>
      </c>
      <c r="F297" s="29">
        <f t="shared" si="152"/>
        <v>16.561388459093855</v>
      </c>
      <c r="G297" s="29">
        <f t="shared" si="167"/>
        <v>22.150857064038032</v>
      </c>
      <c r="H297" s="17">
        <f t="shared" si="153"/>
        <v>5914.2788360982995</v>
      </c>
      <c r="I297" s="29">
        <f t="shared" si="154"/>
        <v>2.2250485660981263</v>
      </c>
      <c r="J297" s="29">
        <f t="shared" si="148"/>
        <v>20.847057720369708</v>
      </c>
      <c r="K297" s="39">
        <f t="shared" si="155"/>
        <v>1400</v>
      </c>
      <c r="L297" s="49">
        <f t="shared" si="138"/>
        <v>0</v>
      </c>
      <c r="M297" s="48">
        <f t="shared" si="139"/>
        <v>4.2266987561397071</v>
      </c>
      <c r="N297" s="51">
        <f t="shared" si="149"/>
        <v>8.7305006091765822</v>
      </c>
      <c r="O297" s="54">
        <f t="shared" si="168"/>
        <v>10.150000000000034</v>
      </c>
      <c r="P297" s="34">
        <f t="shared" si="156"/>
        <v>1.7671458676442586</v>
      </c>
      <c r="Q297" s="30">
        <f t="shared" si="157"/>
        <v>0</v>
      </c>
      <c r="R297" s="58">
        <f t="shared" si="158"/>
        <v>0</v>
      </c>
      <c r="S297" s="58">
        <f t="shared" si="159"/>
        <v>647.37165109417356</v>
      </c>
      <c r="T297" s="58">
        <f t="shared" si="140"/>
        <v>100</v>
      </c>
      <c r="U297" s="88" t="str">
        <f>IF(R297=0,"-",FORECAST($C$8,Инклинометрия!$B$2:$B$152,Инклинометрия!$A$2:$A$152))</f>
        <v>-</v>
      </c>
      <c r="V297" s="88" t="str">
        <f>IF(R297=0,"-",FORECAST($C$8-R297,Инклинометрия!$B$2:$B$152,Инклинометрия!$A$2:$A$152))</f>
        <v>-</v>
      </c>
      <c r="W297" s="88">
        <f>IF(R297&gt;0,FORECAST($C$8,Инклинометрия!$B$2:$B$152,Инклинометрия!$A$2:$A$152),IF(AB297=$C$8,"-",FORECAST($C$8-AB297,Инклинометрия!$B$2:$B$152,Инклинометрия!$A$2:$A$152)))</f>
        <v>615.00306853946483</v>
      </c>
      <c r="X297" s="88">
        <f>IF(S297=0,"-",FORECAST($C$8-(S297+AB297),Инклинометрия!$B$2:$B$152,Инклинометрия!$A$2:$A$152))</f>
        <v>0</v>
      </c>
      <c r="Y297" s="88">
        <f>FORECAST($C$8+T297,Инклинометрия!$B$2:$B$152,Инклинометрия!$A$2:$A$152)</f>
        <v>1425</v>
      </c>
      <c r="Z297" s="88">
        <f>IF(R297=0,FORECAST($C$6-T297,Инклинометрия!$B$2:$B$152,Инклинометрия!$A$2:$A$152),FORECAST($C$8,Инклинометрия!$B$2:$B$152,Инклинометрия!$A$2:$A$152))</f>
        <v>1330</v>
      </c>
      <c r="AA297" s="61">
        <f t="shared" si="141"/>
        <v>1400</v>
      </c>
      <c r="AB297" s="62">
        <f t="shared" si="160"/>
        <v>752.62834890582644</v>
      </c>
      <c r="AC297" s="62">
        <f t="shared" si="142"/>
        <v>0</v>
      </c>
      <c r="AD297" s="65">
        <f>IF(R297=0,FORECAST($C$8,Инклинометрия!$B$2:$B$152,Инклинометрия!$A$2:$A$152),V297)</f>
        <v>1330</v>
      </c>
      <c r="AE297" s="65">
        <f>FORECAST($C$8-(R297+AA297),Инклинометрия!$B$2:$B$152,Инклинометрия!$A$2:$A$152)</f>
        <v>0</v>
      </c>
      <c r="AF297" s="65">
        <f>IF(AB297=0,"-",FORECAST($C$8,Инклинометрия!$B$2:$B$152,Инклинометрия!$A$2:$A$152))</f>
        <v>1330</v>
      </c>
      <c r="AG297" s="65">
        <f>IF(AB297=0,"-",FORECAST($C$8-AB297,Инклинометрия!$B$2:$B$152,Инклинометрия!$A$2:$A$152))</f>
        <v>615.00306853946483</v>
      </c>
      <c r="AH297" s="65" t="str">
        <f>IF(AC297=0,"-",FORECAST($C$8+AC297,Инклинометрия!$B$2:$B$152,Инклинометрия!$A$2:$A$152))</f>
        <v>-</v>
      </c>
      <c r="AI297" s="89" t="str">
        <f>IF(AC297=0,"-",FORECAST($C$8,Инклинометрия!$B$2:$B$152,Инклинометрия!$A$2:$A$152))</f>
        <v>-</v>
      </c>
      <c r="AJ297" s="28"/>
      <c r="AK297" s="67">
        <f t="shared" si="161"/>
        <v>0</v>
      </c>
      <c r="AL297" s="28">
        <f t="shared" si="162"/>
        <v>0</v>
      </c>
      <c r="AM297" s="28">
        <f t="shared" si="163"/>
        <v>0.1</v>
      </c>
      <c r="AN297" s="26">
        <f t="shared" si="164"/>
        <v>0.1</v>
      </c>
      <c r="AO297" s="87">
        <f t="shared" si="165"/>
        <v>149537.10938146157</v>
      </c>
      <c r="AP297" s="87">
        <f t="shared" si="143"/>
        <v>48212.109381461567</v>
      </c>
      <c r="AQ297" s="66">
        <f t="shared" si="144"/>
        <v>14695380</v>
      </c>
      <c r="AR297" s="66">
        <f t="shared" si="145"/>
        <v>12980686.707746863</v>
      </c>
      <c r="AS297" s="66">
        <f t="shared" si="146"/>
        <v>784800</v>
      </c>
      <c r="AT297" s="45">
        <f t="shared" si="150"/>
        <v>15629717.109381462</v>
      </c>
      <c r="AU297" s="75"/>
    </row>
    <row r="298" spans="2:47" x14ac:dyDescent="0.3">
      <c r="B298" s="41">
        <f t="shared" si="151"/>
        <v>1340</v>
      </c>
      <c r="C298" s="8">
        <f t="shared" si="166"/>
        <v>13.4</v>
      </c>
      <c r="D298" s="73">
        <f t="shared" si="147"/>
        <v>17.922499999999999</v>
      </c>
      <c r="E298" s="29">
        <f t="shared" si="169"/>
        <v>4438.4521070372484</v>
      </c>
      <c r="F298" s="29">
        <f t="shared" si="152"/>
        <v>16.561388459094445</v>
      </c>
      <c r="G298" s="29">
        <f t="shared" si="167"/>
        <v>22.150857064038817</v>
      </c>
      <c r="H298" s="17">
        <f t="shared" si="153"/>
        <v>5936.4296931623385</v>
      </c>
      <c r="I298" s="29">
        <f t="shared" si="154"/>
        <v>2.2250485660981263</v>
      </c>
      <c r="J298" s="29">
        <f t="shared" si="148"/>
        <v>20.847057720370078</v>
      </c>
      <c r="K298" s="39">
        <f t="shared" si="155"/>
        <v>1400</v>
      </c>
      <c r="L298" s="49">
        <f t="shared" si="138"/>
        <v>0</v>
      </c>
      <c r="M298" s="48">
        <f t="shared" si="139"/>
        <v>4.2266987561397071</v>
      </c>
      <c r="N298" s="51">
        <f t="shared" si="149"/>
        <v>8.6805006091765833</v>
      </c>
      <c r="O298" s="54">
        <f t="shared" si="168"/>
        <v>10.200000000000033</v>
      </c>
      <c r="P298" s="34">
        <f t="shared" si="156"/>
        <v>1.7671458676442586</v>
      </c>
      <c r="Q298" s="30">
        <f t="shared" si="157"/>
        <v>0</v>
      </c>
      <c r="R298" s="58">
        <f t="shared" si="158"/>
        <v>0</v>
      </c>
      <c r="S298" s="58">
        <f t="shared" si="159"/>
        <v>643.66412228182958</v>
      </c>
      <c r="T298" s="58">
        <f t="shared" si="140"/>
        <v>100</v>
      </c>
      <c r="U298" s="88" t="str">
        <f>IF(R298=0,"-",FORECAST($C$8,Инклинометрия!$B$2:$B$152,Инклинометрия!$A$2:$A$152))</f>
        <v>-</v>
      </c>
      <c r="V298" s="88" t="str">
        <f>IF(R298=0,"-",FORECAST($C$8-R298,Инклинометрия!$B$2:$B$152,Инклинометрия!$A$2:$A$152))</f>
        <v>-</v>
      </c>
      <c r="W298" s="88">
        <f>IF(R298&gt;0,FORECAST($C$8,Инклинометрия!$B$2:$B$152,Инклинометрия!$A$2:$A$152),IF(AB298=$C$8,"-",FORECAST($C$8-AB298,Инклинометрия!$B$2:$B$152,Инклинометрия!$A$2:$A$152)))</f>
        <v>611.48091616773809</v>
      </c>
      <c r="X298" s="88">
        <f>IF(S298=0,"-",FORECAST($C$8-(S298+AB298),Инклинометрия!$B$2:$B$152,Инклинометрия!$A$2:$A$152))</f>
        <v>0</v>
      </c>
      <c r="Y298" s="88">
        <f>FORECAST($C$8+T298,Инклинометрия!$B$2:$B$152,Инклинометрия!$A$2:$A$152)</f>
        <v>1425</v>
      </c>
      <c r="Z298" s="88">
        <f>IF(R298=0,FORECAST($C$6-T298,Инклинометрия!$B$2:$B$152,Инклинометрия!$A$2:$A$152),FORECAST($C$8,Инклинометрия!$B$2:$B$152,Инклинометрия!$A$2:$A$152))</f>
        <v>1330</v>
      </c>
      <c r="AA298" s="61">
        <f t="shared" si="141"/>
        <v>1400</v>
      </c>
      <c r="AB298" s="62">
        <f t="shared" si="160"/>
        <v>756.33587771817042</v>
      </c>
      <c r="AC298" s="62">
        <f t="shared" si="142"/>
        <v>0</v>
      </c>
      <c r="AD298" s="65">
        <f>IF(R298=0,FORECAST($C$8,Инклинометрия!$B$2:$B$152,Инклинометрия!$A$2:$A$152),V298)</f>
        <v>1330</v>
      </c>
      <c r="AE298" s="65">
        <f>FORECAST($C$8-(R298+AA298),Инклинометрия!$B$2:$B$152,Инклинометрия!$A$2:$A$152)</f>
        <v>0</v>
      </c>
      <c r="AF298" s="65">
        <f>IF(AB298=0,"-",FORECAST($C$8,Инклинометрия!$B$2:$B$152,Инклинометрия!$A$2:$A$152))</f>
        <v>1330</v>
      </c>
      <c r="AG298" s="65">
        <f>IF(AB298=0,"-",FORECAST($C$8-AB298,Инклинометрия!$B$2:$B$152,Инклинометрия!$A$2:$A$152))</f>
        <v>611.48091616773809</v>
      </c>
      <c r="AH298" s="65" t="str">
        <f>IF(AC298=0,"-",FORECAST($C$8+AC298,Инклинометрия!$B$2:$B$152,Инклинометрия!$A$2:$A$152))</f>
        <v>-</v>
      </c>
      <c r="AI298" s="89" t="str">
        <f>IF(AC298=0,"-",FORECAST($C$8,Инклинометрия!$B$2:$B$152,Инклинометрия!$A$2:$A$152))</f>
        <v>-</v>
      </c>
      <c r="AJ298" s="28"/>
      <c r="AK298" s="67">
        <f t="shared" si="161"/>
        <v>0</v>
      </c>
      <c r="AL298" s="28">
        <f t="shared" si="162"/>
        <v>0</v>
      </c>
      <c r="AM298" s="28">
        <f t="shared" si="163"/>
        <v>0.1</v>
      </c>
      <c r="AN298" s="26">
        <f t="shared" si="164"/>
        <v>0.1</v>
      </c>
      <c r="AO298" s="87">
        <f t="shared" si="165"/>
        <v>149514.71322818138</v>
      </c>
      <c r="AP298" s="87">
        <f t="shared" si="143"/>
        <v>48189.71322818139</v>
      </c>
      <c r="AQ298" s="66">
        <f t="shared" si="144"/>
        <v>14695380</v>
      </c>
      <c r="AR298" s="66">
        <f t="shared" si="145"/>
        <v>12990506.839312118</v>
      </c>
      <c r="AS298" s="66">
        <f t="shared" si="146"/>
        <v>784800</v>
      </c>
      <c r="AT298" s="45">
        <f t="shared" si="150"/>
        <v>15629694.713228181</v>
      </c>
      <c r="AU298" s="75"/>
    </row>
    <row r="299" spans="2:47" x14ac:dyDescent="0.3">
      <c r="B299" s="41">
        <f t="shared" si="151"/>
        <v>1345</v>
      </c>
      <c r="C299" s="8">
        <f t="shared" si="166"/>
        <v>13.450000000000001</v>
      </c>
      <c r="D299" s="73">
        <f t="shared" si="147"/>
        <v>17.989375000000003</v>
      </c>
      <c r="E299" s="29">
        <f t="shared" si="169"/>
        <v>4455.0134954963423</v>
      </c>
      <c r="F299" s="29">
        <f t="shared" si="152"/>
        <v>16.561388459094445</v>
      </c>
      <c r="G299" s="29">
        <f t="shared" si="167"/>
        <v>22.150857064038817</v>
      </c>
      <c r="H299" s="17">
        <f t="shared" si="153"/>
        <v>5958.5805502263775</v>
      </c>
      <c r="I299" s="29">
        <f t="shared" si="154"/>
        <v>2.2250485660981263</v>
      </c>
      <c r="J299" s="29">
        <f t="shared" si="148"/>
        <v>20.847057720370078</v>
      </c>
      <c r="K299" s="39">
        <f t="shared" si="155"/>
        <v>1400</v>
      </c>
      <c r="L299" s="49">
        <f t="shared" si="138"/>
        <v>0</v>
      </c>
      <c r="M299" s="48">
        <f t="shared" si="139"/>
        <v>4.2266987561397071</v>
      </c>
      <c r="N299" s="51">
        <f t="shared" si="149"/>
        <v>8.6305006091765826</v>
      </c>
      <c r="O299" s="54">
        <f t="shared" si="168"/>
        <v>10.250000000000034</v>
      </c>
      <c r="P299" s="34">
        <f t="shared" si="156"/>
        <v>1.7671458676442586</v>
      </c>
      <c r="Q299" s="30">
        <f t="shared" si="157"/>
        <v>0</v>
      </c>
      <c r="R299" s="58">
        <f t="shared" si="158"/>
        <v>0</v>
      </c>
      <c r="S299" s="58">
        <f t="shared" si="159"/>
        <v>639.9565934694856</v>
      </c>
      <c r="T299" s="58">
        <f t="shared" si="140"/>
        <v>100</v>
      </c>
      <c r="U299" s="88" t="str">
        <f>IF(R299=0,"-",FORECAST($C$8,Инклинометрия!$B$2:$B$152,Инклинометрия!$A$2:$A$152))</f>
        <v>-</v>
      </c>
      <c r="V299" s="88" t="str">
        <f>IF(R299=0,"-",FORECAST($C$8-R299,Инклинометрия!$B$2:$B$152,Инклинометрия!$A$2:$A$152))</f>
        <v>-</v>
      </c>
      <c r="W299" s="88">
        <f>IF(R299&gt;0,FORECAST($C$8,Инклинометрия!$B$2:$B$152,Инклинометрия!$A$2:$A$152),IF(AB299=$C$8,"-",FORECAST($C$8-AB299,Инклинометрия!$B$2:$B$152,Инклинометрия!$A$2:$A$152)))</f>
        <v>607.95876379601134</v>
      </c>
      <c r="X299" s="88">
        <f>IF(S299=0,"-",FORECAST($C$8-(S299+AB299),Инклинометрия!$B$2:$B$152,Инклинометрия!$A$2:$A$152))</f>
        <v>0</v>
      </c>
      <c r="Y299" s="88">
        <f>FORECAST($C$8+T299,Инклинометрия!$B$2:$B$152,Инклинометрия!$A$2:$A$152)</f>
        <v>1425</v>
      </c>
      <c r="Z299" s="88">
        <f>IF(R299=0,FORECAST($C$6-T299,Инклинометрия!$B$2:$B$152,Инклинометрия!$A$2:$A$152),FORECAST($C$8,Инклинометрия!$B$2:$B$152,Инклинометрия!$A$2:$A$152))</f>
        <v>1330</v>
      </c>
      <c r="AA299" s="61">
        <f t="shared" si="141"/>
        <v>1400</v>
      </c>
      <c r="AB299" s="62">
        <f t="shared" si="160"/>
        <v>760.0434065305144</v>
      </c>
      <c r="AC299" s="62">
        <f t="shared" si="142"/>
        <v>0</v>
      </c>
      <c r="AD299" s="65">
        <f>IF(R299=0,FORECAST($C$8,Инклинометрия!$B$2:$B$152,Инклинометрия!$A$2:$A$152),V299)</f>
        <v>1330</v>
      </c>
      <c r="AE299" s="65">
        <f>FORECAST($C$8-(R299+AA299),Инклинометрия!$B$2:$B$152,Инклинометрия!$A$2:$A$152)</f>
        <v>0</v>
      </c>
      <c r="AF299" s="65">
        <f>IF(AB299=0,"-",FORECAST($C$8,Инклинометрия!$B$2:$B$152,Инклинометрия!$A$2:$A$152))</f>
        <v>1330</v>
      </c>
      <c r="AG299" s="65">
        <f>IF(AB299=0,"-",FORECAST($C$8-AB299,Инклинометрия!$B$2:$B$152,Инклинометрия!$A$2:$A$152))</f>
        <v>607.95876379601134</v>
      </c>
      <c r="AH299" s="65" t="str">
        <f>IF(AC299=0,"-",FORECAST($C$8+AC299,Инклинометрия!$B$2:$B$152,Инклинометрия!$A$2:$A$152))</f>
        <v>-</v>
      </c>
      <c r="AI299" s="89" t="str">
        <f>IF(AC299=0,"-",FORECAST($C$8,Инклинометрия!$B$2:$B$152,Инклинометрия!$A$2:$A$152))</f>
        <v>-</v>
      </c>
      <c r="AJ299" s="28"/>
      <c r="AK299" s="67">
        <f t="shared" si="161"/>
        <v>0</v>
      </c>
      <c r="AL299" s="28">
        <f t="shared" si="162"/>
        <v>0</v>
      </c>
      <c r="AM299" s="28">
        <f t="shared" si="163"/>
        <v>0.1</v>
      </c>
      <c r="AN299" s="26">
        <f t="shared" si="164"/>
        <v>0.1</v>
      </c>
      <c r="AO299" s="87">
        <f t="shared" si="165"/>
        <v>149492.31707490122</v>
      </c>
      <c r="AP299" s="87">
        <f t="shared" si="143"/>
        <v>48167.317074901213</v>
      </c>
      <c r="AQ299" s="66">
        <f t="shared" si="144"/>
        <v>14695380</v>
      </c>
      <c r="AR299" s="66">
        <f t="shared" si="145"/>
        <v>13000326.970877375</v>
      </c>
      <c r="AS299" s="66">
        <f t="shared" si="146"/>
        <v>784800</v>
      </c>
      <c r="AT299" s="45">
        <f t="shared" si="150"/>
        <v>15629672.3170749</v>
      </c>
      <c r="AU299" s="75"/>
    </row>
    <row r="300" spans="2:47" x14ac:dyDescent="0.3">
      <c r="B300" s="41">
        <f t="shared" si="151"/>
        <v>1350</v>
      </c>
      <c r="C300" s="8">
        <f t="shared" si="166"/>
        <v>13.5</v>
      </c>
      <c r="D300" s="73">
        <f t="shared" si="147"/>
        <v>18.056249999999999</v>
      </c>
      <c r="E300" s="29">
        <f t="shared" si="169"/>
        <v>4471.5748839554362</v>
      </c>
      <c r="F300" s="29">
        <f t="shared" si="152"/>
        <v>16.561388459093855</v>
      </c>
      <c r="G300" s="29">
        <f t="shared" si="167"/>
        <v>22.150857064038032</v>
      </c>
      <c r="H300" s="17">
        <f t="shared" si="153"/>
        <v>5980.7314072904155</v>
      </c>
      <c r="I300" s="29">
        <f t="shared" si="154"/>
        <v>2.2250485660981263</v>
      </c>
      <c r="J300" s="29">
        <f t="shared" si="148"/>
        <v>20.847057720369708</v>
      </c>
      <c r="K300" s="39">
        <f t="shared" si="155"/>
        <v>1400</v>
      </c>
      <c r="L300" s="49">
        <f t="shared" si="138"/>
        <v>0</v>
      </c>
      <c r="M300" s="48">
        <f t="shared" si="139"/>
        <v>4.2266987561397071</v>
      </c>
      <c r="N300" s="51">
        <f t="shared" si="149"/>
        <v>8.5805006091765819</v>
      </c>
      <c r="O300" s="54">
        <f t="shared" si="168"/>
        <v>10.300000000000034</v>
      </c>
      <c r="P300" s="34">
        <f t="shared" si="156"/>
        <v>1.7671458676442586</v>
      </c>
      <c r="Q300" s="30">
        <f t="shared" si="157"/>
        <v>0</v>
      </c>
      <c r="R300" s="58">
        <f t="shared" si="158"/>
        <v>0</v>
      </c>
      <c r="S300" s="58">
        <f t="shared" si="159"/>
        <v>636.24906465714162</v>
      </c>
      <c r="T300" s="58">
        <f t="shared" si="140"/>
        <v>100</v>
      </c>
      <c r="U300" s="88" t="str">
        <f>IF(R300=0,"-",FORECAST($C$8,Инклинометрия!$B$2:$B$152,Инклинометрия!$A$2:$A$152))</f>
        <v>-</v>
      </c>
      <c r="V300" s="88" t="str">
        <f>IF(R300=0,"-",FORECAST($C$8-R300,Инклинометрия!$B$2:$B$152,Инклинометрия!$A$2:$A$152))</f>
        <v>-</v>
      </c>
      <c r="W300" s="88">
        <f>IF(R300&gt;0,FORECAST($C$8,Инклинометрия!$B$2:$B$152,Инклинометрия!$A$2:$A$152),IF(AB300=$C$8,"-",FORECAST($C$8-AB300,Инклинометрия!$B$2:$B$152,Инклинометрия!$A$2:$A$152)))</f>
        <v>604.43661142428448</v>
      </c>
      <c r="X300" s="88">
        <f>IF(S300=0,"-",FORECAST($C$8-(S300+AB300),Инклинометрия!$B$2:$B$152,Инклинометрия!$A$2:$A$152))</f>
        <v>0</v>
      </c>
      <c r="Y300" s="88">
        <f>FORECAST($C$8+T300,Инклинометрия!$B$2:$B$152,Инклинометрия!$A$2:$A$152)</f>
        <v>1425</v>
      </c>
      <c r="Z300" s="88">
        <f>IF(R300=0,FORECAST($C$6-T300,Инклинометрия!$B$2:$B$152,Инклинометрия!$A$2:$A$152),FORECAST($C$8,Инклинометрия!$B$2:$B$152,Инклинометрия!$A$2:$A$152))</f>
        <v>1330</v>
      </c>
      <c r="AA300" s="61">
        <f t="shared" si="141"/>
        <v>1400</v>
      </c>
      <c r="AB300" s="62">
        <f t="shared" si="160"/>
        <v>763.75093534285838</v>
      </c>
      <c r="AC300" s="62">
        <f t="shared" si="142"/>
        <v>0</v>
      </c>
      <c r="AD300" s="65">
        <f>IF(R300=0,FORECAST($C$8,Инклинометрия!$B$2:$B$152,Инклинометрия!$A$2:$A$152),V300)</f>
        <v>1330</v>
      </c>
      <c r="AE300" s="65">
        <f>FORECAST($C$8-(R300+AA300),Инклинометрия!$B$2:$B$152,Инклинометрия!$A$2:$A$152)</f>
        <v>0</v>
      </c>
      <c r="AF300" s="65">
        <f>IF(AB300=0,"-",FORECAST($C$8,Инклинометрия!$B$2:$B$152,Инклинометрия!$A$2:$A$152))</f>
        <v>1330</v>
      </c>
      <c r="AG300" s="65">
        <f>IF(AB300=0,"-",FORECAST($C$8-AB300,Инклинометрия!$B$2:$B$152,Инклинометрия!$A$2:$A$152))</f>
        <v>604.43661142428448</v>
      </c>
      <c r="AH300" s="65" t="str">
        <f>IF(AC300=0,"-",FORECAST($C$8+AC300,Инклинометрия!$B$2:$B$152,Инклинометрия!$A$2:$A$152))</f>
        <v>-</v>
      </c>
      <c r="AI300" s="89" t="str">
        <f>IF(AC300=0,"-",FORECAST($C$8,Инклинометрия!$B$2:$B$152,Инклинометрия!$A$2:$A$152))</f>
        <v>-</v>
      </c>
      <c r="AJ300" s="28"/>
      <c r="AK300" s="67">
        <f t="shared" si="161"/>
        <v>0</v>
      </c>
      <c r="AL300" s="28">
        <f t="shared" si="162"/>
        <v>0</v>
      </c>
      <c r="AM300" s="28">
        <f t="shared" si="163"/>
        <v>0.1</v>
      </c>
      <c r="AN300" s="26">
        <f t="shared" si="164"/>
        <v>0.1</v>
      </c>
      <c r="AO300" s="87">
        <f t="shared" si="165"/>
        <v>149469.92092162103</v>
      </c>
      <c r="AP300" s="87">
        <f t="shared" si="143"/>
        <v>48144.920921621037</v>
      </c>
      <c r="AQ300" s="66">
        <f t="shared" si="144"/>
        <v>14695380</v>
      </c>
      <c r="AR300" s="66">
        <f t="shared" si="145"/>
        <v>13010147.10244263</v>
      </c>
      <c r="AS300" s="66">
        <f t="shared" si="146"/>
        <v>784800</v>
      </c>
      <c r="AT300" s="45">
        <f t="shared" si="150"/>
        <v>15629649.920921622</v>
      </c>
      <c r="AU300" s="75"/>
    </row>
    <row r="301" spans="2:47" x14ac:dyDescent="0.3">
      <c r="B301" s="41">
        <f t="shared" si="151"/>
        <v>1355</v>
      </c>
      <c r="C301" s="8">
        <f t="shared" si="166"/>
        <v>13.55</v>
      </c>
      <c r="D301" s="73">
        <f t="shared" si="147"/>
        <v>18.123125000000002</v>
      </c>
      <c r="E301" s="29">
        <f t="shared" si="169"/>
        <v>4488.1362724145301</v>
      </c>
      <c r="F301" s="29">
        <f t="shared" si="152"/>
        <v>16.561388459094445</v>
      </c>
      <c r="G301" s="29">
        <f t="shared" si="167"/>
        <v>22.150857064038817</v>
      </c>
      <c r="H301" s="17">
        <f t="shared" si="153"/>
        <v>6002.8822643544545</v>
      </c>
      <c r="I301" s="29">
        <f t="shared" si="154"/>
        <v>2.2250485660981263</v>
      </c>
      <c r="J301" s="29">
        <f t="shared" si="148"/>
        <v>20.847057720370078</v>
      </c>
      <c r="K301" s="39">
        <f t="shared" si="155"/>
        <v>1400</v>
      </c>
      <c r="L301" s="49">
        <f t="shared" si="138"/>
        <v>0</v>
      </c>
      <c r="M301" s="48">
        <f t="shared" si="139"/>
        <v>4.2266987561397071</v>
      </c>
      <c r="N301" s="51">
        <f t="shared" si="149"/>
        <v>8.5305006091765812</v>
      </c>
      <c r="O301" s="54">
        <f t="shared" si="168"/>
        <v>10.350000000000035</v>
      </c>
      <c r="P301" s="34">
        <f t="shared" si="156"/>
        <v>1.7671458676442586</v>
      </c>
      <c r="Q301" s="30">
        <f t="shared" si="157"/>
        <v>0</v>
      </c>
      <c r="R301" s="58">
        <f t="shared" si="158"/>
        <v>0</v>
      </c>
      <c r="S301" s="58">
        <f t="shared" si="159"/>
        <v>632.54153584479764</v>
      </c>
      <c r="T301" s="58">
        <f t="shared" si="140"/>
        <v>100</v>
      </c>
      <c r="U301" s="88" t="str">
        <f>IF(R301=0,"-",FORECAST($C$8,Инклинометрия!$B$2:$B$152,Инклинометрия!$A$2:$A$152))</f>
        <v>-</v>
      </c>
      <c r="V301" s="88" t="str">
        <f>IF(R301=0,"-",FORECAST($C$8-R301,Инклинометрия!$B$2:$B$152,Инклинометрия!$A$2:$A$152))</f>
        <v>-</v>
      </c>
      <c r="W301" s="88">
        <f>IF(R301&gt;0,FORECAST($C$8,Инклинометрия!$B$2:$B$152,Инклинометрия!$A$2:$A$152),IF(AB301=$C$8,"-",FORECAST($C$8-AB301,Инклинометрия!$B$2:$B$152,Инклинометрия!$A$2:$A$152)))</f>
        <v>600.91445905255773</v>
      </c>
      <c r="X301" s="88">
        <f>IF(S301=0,"-",FORECAST($C$8-(S301+AB301),Инклинометрия!$B$2:$B$152,Инклинометрия!$A$2:$A$152))</f>
        <v>0</v>
      </c>
      <c r="Y301" s="88">
        <f>FORECAST($C$8+T301,Инклинометрия!$B$2:$B$152,Инклинометрия!$A$2:$A$152)</f>
        <v>1425</v>
      </c>
      <c r="Z301" s="88">
        <f>IF(R301=0,FORECAST($C$6-T301,Инклинометрия!$B$2:$B$152,Инклинометрия!$A$2:$A$152),FORECAST($C$8,Инклинометрия!$B$2:$B$152,Инклинометрия!$A$2:$A$152))</f>
        <v>1330</v>
      </c>
      <c r="AA301" s="61">
        <f t="shared" si="141"/>
        <v>1400</v>
      </c>
      <c r="AB301" s="62">
        <f t="shared" si="160"/>
        <v>767.45846415520236</v>
      </c>
      <c r="AC301" s="62">
        <f t="shared" si="142"/>
        <v>0</v>
      </c>
      <c r="AD301" s="65">
        <f>IF(R301=0,FORECAST($C$8,Инклинометрия!$B$2:$B$152,Инклинометрия!$A$2:$A$152),V301)</f>
        <v>1330</v>
      </c>
      <c r="AE301" s="65">
        <f>FORECAST($C$8-(R301+AA301),Инклинометрия!$B$2:$B$152,Инклинометрия!$A$2:$A$152)</f>
        <v>0</v>
      </c>
      <c r="AF301" s="65">
        <f>IF(AB301=0,"-",FORECAST($C$8,Инклинометрия!$B$2:$B$152,Инклинометрия!$A$2:$A$152))</f>
        <v>1330</v>
      </c>
      <c r="AG301" s="65">
        <f>IF(AB301=0,"-",FORECAST($C$8-AB301,Инклинометрия!$B$2:$B$152,Инклинометрия!$A$2:$A$152))</f>
        <v>600.91445905255773</v>
      </c>
      <c r="AH301" s="65" t="str">
        <f>IF(AC301=0,"-",FORECAST($C$8+AC301,Инклинометрия!$B$2:$B$152,Инклинометрия!$A$2:$A$152))</f>
        <v>-</v>
      </c>
      <c r="AI301" s="89" t="str">
        <f>IF(AC301=0,"-",FORECAST($C$8,Инклинометрия!$B$2:$B$152,Инклинометрия!$A$2:$A$152))</f>
        <v>-</v>
      </c>
      <c r="AJ301" s="28"/>
      <c r="AK301" s="67">
        <f t="shared" si="161"/>
        <v>0</v>
      </c>
      <c r="AL301" s="28">
        <f t="shared" si="162"/>
        <v>0</v>
      </c>
      <c r="AM301" s="28">
        <f t="shared" si="163"/>
        <v>0.1</v>
      </c>
      <c r="AN301" s="26">
        <f t="shared" si="164"/>
        <v>0.1</v>
      </c>
      <c r="AO301" s="87">
        <f t="shared" si="165"/>
        <v>149447.52476834087</v>
      </c>
      <c r="AP301" s="87">
        <f t="shared" si="143"/>
        <v>48122.52476834086</v>
      </c>
      <c r="AQ301" s="66">
        <f t="shared" si="144"/>
        <v>14695380</v>
      </c>
      <c r="AR301" s="66">
        <f t="shared" si="145"/>
        <v>13019967.234007886</v>
      </c>
      <c r="AS301" s="66">
        <f t="shared" si="146"/>
        <v>784800</v>
      </c>
      <c r="AT301" s="45">
        <f t="shared" si="150"/>
        <v>15629627.524768341</v>
      </c>
      <c r="AU301" s="75"/>
    </row>
    <row r="302" spans="2:47" x14ac:dyDescent="0.3">
      <c r="B302" s="41">
        <f t="shared" si="151"/>
        <v>1360</v>
      </c>
      <c r="C302" s="8">
        <f t="shared" si="166"/>
        <v>13.6</v>
      </c>
      <c r="D302" s="73">
        <f t="shared" si="147"/>
        <v>18.190000000000001</v>
      </c>
      <c r="E302" s="29">
        <f t="shared" si="169"/>
        <v>4504.697660873625</v>
      </c>
      <c r="F302" s="29">
        <f t="shared" si="152"/>
        <v>16.561388459093855</v>
      </c>
      <c r="G302" s="29">
        <f t="shared" si="167"/>
        <v>22.150857064038032</v>
      </c>
      <c r="H302" s="17">
        <f t="shared" si="153"/>
        <v>6025.0331214184926</v>
      </c>
      <c r="I302" s="29">
        <f t="shared" si="154"/>
        <v>2.2250485660981263</v>
      </c>
      <c r="J302" s="29">
        <f t="shared" si="148"/>
        <v>20.847057720369708</v>
      </c>
      <c r="K302" s="39">
        <f t="shared" si="155"/>
        <v>1400</v>
      </c>
      <c r="L302" s="49">
        <f t="shared" si="138"/>
        <v>0</v>
      </c>
      <c r="M302" s="48">
        <f t="shared" si="139"/>
        <v>4.2266987561397071</v>
      </c>
      <c r="N302" s="51">
        <f t="shared" si="149"/>
        <v>8.4805006091765822</v>
      </c>
      <c r="O302" s="54">
        <f t="shared" si="168"/>
        <v>10.400000000000034</v>
      </c>
      <c r="P302" s="34">
        <f t="shared" si="156"/>
        <v>1.7671458676442586</v>
      </c>
      <c r="Q302" s="30">
        <f t="shared" si="157"/>
        <v>0</v>
      </c>
      <c r="R302" s="58">
        <f t="shared" si="158"/>
        <v>0</v>
      </c>
      <c r="S302" s="58">
        <f t="shared" si="159"/>
        <v>628.83400703245366</v>
      </c>
      <c r="T302" s="58">
        <f t="shared" si="140"/>
        <v>100</v>
      </c>
      <c r="U302" s="88" t="str">
        <f>IF(R302=0,"-",FORECAST($C$8,Инклинометрия!$B$2:$B$152,Инклинометрия!$A$2:$A$152))</f>
        <v>-</v>
      </c>
      <c r="V302" s="88" t="str">
        <f>IF(R302=0,"-",FORECAST($C$8-R302,Инклинометрия!$B$2:$B$152,Инклинометрия!$A$2:$A$152))</f>
        <v>-</v>
      </c>
      <c r="W302" s="88">
        <f>IF(R302&gt;0,FORECAST($C$8,Инклинометрия!$B$2:$B$152,Инклинометрия!$A$2:$A$152),IF(AB302=$C$8,"-",FORECAST($C$8-AB302,Инклинометрия!$B$2:$B$152,Инклинометрия!$A$2:$A$152)))</f>
        <v>597.39230668083098</v>
      </c>
      <c r="X302" s="88">
        <f>IF(S302=0,"-",FORECAST($C$8-(S302+AB302),Инклинометрия!$B$2:$B$152,Инклинометрия!$A$2:$A$152))</f>
        <v>0</v>
      </c>
      <c r="Y302" s="88">
        <f>FORECAST($C$8+T302,Инклинометрия!$B$2:$B$152,Инклинометрия!$A$2:$A$152)</f>
        <v>1425</v>
      </c>
      <c r="Z302" s="88">
        <f>IF(R302=0,FORECAST($C$6-T302,Инклинометрия!$B$2:$B$152,Инклинометрия!$A$2:$A$152),FORECAST($C$8,Инклинометрия!$B$2:$B$152,Инклинометрия!$A$2:$A$152))</f>
        <v>1330</v>
      </c>
      <c r="AA302" s="61">
        <f t="shared" si="141"/>
        <v>1400</v>
      </c>
      <c r="AB302" s="62">
        <f t="shared" si="160"/>
        <v>771.16599296754634</v>
      </c>
      <c r="AC302" s="62">
        <f t="shared" si="142"/>
        <v>0</v>
      </c>
      <c r="AD302" s="65">
        <f>IF(R302=0,FORECAST($C$8,Инклинометрия!$B$2:$B$152,Инклинометрия!$A$2:$A$152),V302)</f>
        <v>1330</v>
      </c>
      <c r="AE302" s="65">
        <f>FORECAST($C$8-(R302+AA302),Инклинометрия!$B$2:$B$152,Инклинометрия!$A$2:$A$152)</f>
        <v>0</v>
      </c>
      <c r="AF302" s="65">
        <f>IF(AB302=0,"-",FORECAST($C$8,Инклинометрия!$B$2:$B$152,Инклинометрия!$A$2:$A$152))</f>
        <v>1330</v>
      </c>
      <c r="AG302" s="65">
        <f>IF(AB302=0,"-",FORECAST($C$8-AB302,Инклинометрия!$B$2:$B$152,Инклинометрия!$A$2:$A$152))</f>
        <v>597.39230668083098</v>
      </c>
      <c r="AH302" s="65" t="str">
        <f>IF(AC302=0,"-",FORECAST($C$8+AC302,Инклинометрия!$B$2:$B$152,Инклинометрия!$A$2:$A$152))</f>
        <v>-</v>
      </c>
      <c r="AI302" s="89" t="str">
        <f>IF(AC302=0,"-",FORECAST($C$8,Инклинометрия!$B$2:$B$152,Инклинометрия!$A$2:$A$152))</f>
        <v>-</v>
      </c>
      <c r="AJ302" s="28"/>
      <c r="AK302" s="67">
        <f t="shared" si="161"/>
        <v>0</v>
      </c>
      <c r="AL302" s="28">
        <f t="shared" si="162"/>
        <v>0</v>
      </c>
      <c r="AM302" s="28">
        <f t="shared" si="163"/>
        <v>0.1</v>
      </c>
      <c r="AN302" s="26">
        <f t="shared" si="164"/>
        <v>0.1</v>
      </c>
      <c r="AO302" s="87">
        <f t="shared" si="165"/>
        <v>149425.12861506068</v>
      </c>
      <c r="AP302" s="87">
        <f t="shared" si="143"/>
        <v>48100.128615060683</v>
      </c>
      <c r="AQ302" s="66">
        <f t="shared" si="144"/>
        <v>14695380</v>
      </c>
      <c r="AR302" s="66">
        <f t="shared" si="145"/>
        <v>13029787.365573142</v>
      </c>
      <c r="AS302" s="66">
        <f t="shared" si="146"/>
        <v>784800</v>
      </c>
      <c r="AT302" s="45">
        <f t="shared" si="150"/>
        <v>15629605.128615061</v>
      </c>
      <c r="AU302" s="75"/>
    </row>
    <row r="303" spans="2:47" x14ac:dyDescent="0.3">
      <c r="B303" s="41">
        <f t="shared" si="151"/>
        <v>1365</v>
      </c>
      <c r="C303" s="8">
        <f t="shared" si="166"/>
        <v>13.65</v>
      </c>
      <c r="D303" s="73">
        <f t="shared" si="147"/>
        <v>18.256875000000001</v>
      </c>
      <c r="E303" s="29">
        <f t="shared" si="169"/>
        <v>4521.2590493327189</v>
      </c>
      <c r="F303" s="29">
        <f t="shared" si="152"/>
        <v>16.561388459094445</v>
      </c>
      <c r="G303" s="29">
        <f t="shared" si="167"/>
        <v>22.150857064038817</v>
      </c>
      <c r="H303" s="17">
        <f t="shared" si="153"/>
        <v>6047.1839784825315</v>
      </c>
      <c r="I303" s="29">
        <f t="shared" si="154"/>
        <v>2.2250485660981263</v>
      </c>
      <c r="J303" s="29">
        <f t="shared" si="148"/>
        <v>20.847057720370078</v>
      </c>
      <c r="K303" s="39">
        <f t="shared" si="155"/>
        <v>1400</v>
      </c>
      <c r="L303" s="49">
        <f t="shared" si="138"/>
        <v>0</v>
      </c>
      <c r="M303" s="48">
        <f t="shared" si="139"/>
        <v>4.2266987561397071</v>
      </c>
      <c r="N303" s="51">
        <f t="shared" si="149"/>
        <v>8.4305006091765815</v>
      </c>
      <c r="O303" s="54">
        <f t="shared" si="168"/>
        <v>10.450000000000035</v>
      </c>
      <c r="P303" s="34">
        <f t="shared" si="156"/>
        <v>1.7671458676442586</v>
      </c>
      <c r="Q303" s="30">
        <f t="shared" si="157"/>
        <v>0</v>
      </c>
      <c r="R303" s="58">
        <f t="shared" si="158"/>
        <v>0</v>
      </c>
      <c r="S303" s="58">
        <f t="shared" si="159"/>
        <v>625.12647822010968</v>
      </c>
      <c r="T303" s="58">
        <f t="shared" si="140"/>
        <v>100</v>
      </c>
      <c r="U303" s="88" t="str">
        <f>IF(R303=0,"-",FORECAST($C$8,Инклинометрия!$B$2:$B$152,Инклинометрия!$A$2:$A$152))</f>
        <v>-</v>
      </c>
      <c r="V303" s="88" t="str">
        <f>IF(R303=0,"-",FORECAST($C$8-R303,Инклинометрия!$B$2:$B$152,Инклинометрия!$A$2:$A$152))</f>
        <v>-</v>
      </c>
      <c r="W303" s="88">
        <f>IF(R303&gt;0,FORECAST($C$8,Инклинометрия!$B$2:$B$152,Инклинометрия!$A$2:$A$152),IF(AB303=$C$8,"-",FORECAST($C$8-AB303,Инклинометрия!$B$2:$B$152,Инклинометрия!$A$2:$A$152)))</f>
        <v>593.87015430910412</v>
      </c>
      <c r="X303" s="88">
        <f>IF(S303=0,"-",FORECAST($C$8-(S303+AB303),Инклинометрия!$B$2:$B$152,Инклинометрия!$A$2:$A$152))</f>
        <v>0</v>
      </c>
      <c r="Y303" s="88">
        <f>FORECAST($C$8+T303,Инклинометрия!$B$2:$B$152,Инклинометрия!$A$2:$A$152)</f>
        <v>1425</v>
      </c>
      <c r="Z303" s="88">
        <f>IF(R303=0,FORECAST($C$6-T303,Инклинометрия!$B$2:$B$152,Инклинометрия!$A$2:$A$152),FORECAST($C$8,Инклинометрия!$B$2:$B$152,Инклинометрия!$A$2:$A$152))</f>
        <v>1330</v>
      </c>
      <c r="AA303" s="61">
        <f t="shared" si="141"/>
        <v>1400</v>
      </c>
      <c r="AB303" s="62">
        <f t="shared" si="160"/>
        <v>774.87352177989032</v>
      </c>
      <c r="AC303" s="62">
        <f t="shared" si="142"/>
        <v>0</v>
      </c>
      <c r="AD303" s="65">
        <f>IF(R303=0,FORECAST($C$8,Инклинометрия!$B$2:$B$152,Инклинометрия!$A$2:$A$152),V303)</f>
        <v>1330</v>
      </c>
      <c r="AE303" s="65">
        <f>FORECAST($C$8-(R303+AA303),Инклинометрия!$B$2:$B$152,Инклинометрия!$A$2:$A$152)</f>
        <v>0</v>
      </c>
      <c r="AF303" s="65">
        <f>IF(AB303=0,"-",FORECAST($C$8,Инклинометрия!$B$2:$B$152,Инклинометрия!$A$2:$A$152))</f>
        <v>1330</v>
      </c>
      <c r="AG303" s="65">
        <f>IF(AB303=0,"-",FORECAST($C$8-AB303,Инклинометрия!$B$2:$B$152,Инклинометрия!$A$2:$A$152))</f>
        <v>593.87015430910412</v>
      </c>
      <c r="AH303" s="65" t="str">
        <f>IF(AC303=0,"-",FORECAST($C$8+AC303,Инклинометрия!$B$2:$B$152,Инклинометрия!$A$2:$A$152))</f>
        <v>-</v>
      </c>
      <c r="AI303" s="89" t="str">
        <f>IF(AC303=0,"-",FORECAST($C$8,Инклинометрия!$B$2:$B$152,Инклинометрия!$A$2:$A$152))</f>
        <v>-</v>
      </c>
      <c r="AJ303" s="28"/>
      <c r="AK303" s="67">
        <f t="shared" si="161"/>
        <v>0</v>
      </c>
      <c r="AL303" s="28">
        <f t="shared" si="162"/>
        <v>0</v>
      </c>
      <c r="AM303" s="28">
        <f t="shared" si="163"/>
        <v>0.1</v>
      </c>
      <c r="AN303" s="26">
        <f t="shared" si="164"/>
        <v>0.1</v>
      </c>
      <c r="AO303" s="87">
        <f t="shared" si="165"/>
        <v>149402.73246178051</v>
      </c>
      <c r="AP303" s="87">
        <f t="shared" si="143"/>
        <v>48077.732461780506</v>
      </c>
      <c r="AQ303" s="66">
        <f t="shared" si="144"/>
        <v>14695380</v>
      </c>
      <c r="AR303" s="66">
        <f t="shared" si="145"/>
        <v>13039607.497138396</v>
      </c>
      <c r="AS303" s="66">
        <f t="shared" si="146"/>
        <v>784800</v>
      </c>
      <c r="AT303" s="45">
        <f t="shared" si="150"/>
        <v>15629582.73246178</v>
      </c>
      <c r="AU303" s="75"/>
    </row>
    <row r="304" spans="2:47" x14ac:dyDescent="0.3">
      <c r="B304" s="41">
        <f t="shared" si="151"/>
        <v>1370</v>
      </c>
      <c r="C304" s="8">
        <f t="shared" si="166"/>
        <v>13.700000000000001</v>
      </c>
      <c r="D304" s="73">
        <f t="shared" si="147"/>
        <v>18.323750000000004</v>
      </c>
      <c r="E304" s="29">
        <f t="shared" si="169"/>
        <v>4537.8204377918137</v>
      </c>
      <c r="F304" s="29">
        <f t="shared" si="152"/>
        <v>16.561388459094445</v>
      </c>
      <c r="G304" s="29">
        <f t="shared" si="167"/>
        <v>22.150857064038817</v>
      </c>
      <c r="H304" s="17">
        <f t="shared" si="153"/>
        <v>6069.3348355465705</v>
      </c>
      <c r="I304" s="29">
        <f t="shared" si="154"/>
        <v>2.2250485660981263</v>
      </c>
      <c r="J304" s="29">
        <f t="shared" si="148"/>
        <v>20.847057720370078</v>
      </c>
      <c r="K304" s="39">
        <f t="shared" si="155"/>
        <v>1400</v>
      </c>
      <c r="L304" s="49">
        <f t="shared" si="138"/>
        <v>0</v>
      </c>
      <c r="M304" s="48">
        <f t="shared" si="139"/>
        <v>4.2266987561397071</v>
      </c>
      <c r="N304" s="51">
        <f t="shared" si="149"/>
        <v>8.3805006091765808</v>
      </c>
      <c r="O304" s="54">
        <f t="shared" si="168"/>
        <v>10.500000000000036</v>
      </c>
      <c r="P304" s="34">
        <f t="shared" si="156"/>
        <v>1.7671458676442586</v>
      </c>
      <c r="Q304" s="30">
        <f t="shared" si="157"/>
        <v>0</v>
      </c>
      <c r="R304" s="58">
        <f t="shared" si="158"/>
        <v>0</v>
      </c>
      <c r="S304" s="58">
        <f t="shared" si="159"/>
        <v>621.41894940776569</v>
      </c>
      <c r="T304" s="58">
        <f t="shared" si="140"/>
        <v>100</v>
      </c>
      <c r="U304" s="88" t="str">
        <f>IF(R304=0,"-",FORECAST($C$8,Инклинометрия!$B$2:$B$152,Инклинометрия!$A$2:$A$152))</f>
        <v>-</v>
      </c>
      <c r="V304" s="88" t="str">
        <f>IF(R304=0,"-",FORECAST($C$8-R304,Инклинометрия!$B$2:$B$152,Инклинометрия!$A$2:$A$152))</f>
        <v>-</v>
      </c>
      <c r="W304" s="88">
        <f>IF(R304&gt;0,FORECAST($C$8,Инклинометрия!$B$2:$B$152,Инклинометрия!$A$2:$A$152),IF(AB304=$C$8,"-",FORECAST($C$8-AB304,Инклинометрия!$B$2:$B$152,Инклинометрия!$A$2:$A$152)))</f>
        <v>590.34800193737738</v>
      </c>
      <c r="X304" s="88">
        <f>IF(S304=0,"-",FORECAST($C$8-(S304+AB304),Инклинометрия!$B$2:$B$152,Инклинометрия!$A$2:$A$152))</f>
        <v>0</v>
      </c>
      <c r="Y304" s="88">
        <f>FORECAST($C$8+T304,Инклинометрия!$B$2:$B$152,Инклинометрия!$A$2:$A$152)</f>
        <v>1425</v>
      </c>
      <c r="Z304" s="88">
        <f>IF(R304=0,FORECAST($C$6-T304,Инклинометрия!$B$2:$B$152,Инклинометрия!$A$2:$A$152),FORECAST($C$8,Инклинометрия!$B$2:$B$152,Инклинометрия!$A$2:$A$152))</f>
        <v>1330</v>
      </c>
      <c r="AA304" s="61">
        <f t="shared" si="141"/>
        <v>1400</v>
      </c>
      <c r="AB304" s="62">
        <f t="shared" si="160"/>
        <v>778.58105059223431</v>
      </c>
      <c r="AC304" s="62">
        <f t="shared" si="142"/>
        <v>0</v>
      </c>
      <c r="AD304" s="65">
        <f>IF(R304=0,FORECAST($C$8,Инклинометрия!$B$2:$B$152,Инклинометрия!$A$2:$A$152),V304)</f>
        <v>1330</v>
      </c>
      <c r="AE304" s="65">
        <f>FORECAST($C$8-(R304+AA304),Инклинометрия!$B$2:$B$152,Инклинометрия!$A$2:$A$152)</f>
        <v>0</v>
      </c>
      <c r="AF304" s="65">
        <f>IF(AB304=0,"-",FORECAST($C$8,Инклинометрия!$B$2:$B$152,Инклинометрия!$A$2:$A$152))</f>
        <v>1330</v>
      </c>
      <c r="AG304" s="65">
        <f>IF(AB304=0,"-",FORECAST($C$8-AB304,Инклинометрия!$B$2:$B$152,Инклинометрия!$A$2:$A$152))</f>
        <v>590.34800193737738</v>
      </c>
      <c r="AH304" s="65" t="str">
        <f>IF(AC304=0,"-",FORECAST($C$8+AC304,Инклинометрия!$B$2:$B$152,Инклинометрия!$A$2:$A$152))</f>
        <v>-</v>
      </c>
      <c r="AI304" s="89" t="str">
        <f>IF(AC304=0,"-",FORECAST($C$8,Инклинометрия!$B$2:$B$152,Инклинометрия!$A$2:$A$152))</f>
        <v>-</v>
      </c>
      <c r="AJ304" s="28"/>
      <c r="AK304" s="67">
        <f t="shared" si="161"/>
        <v>0</v>
      </c>
      <c r="AL304" s="28">
        <f t="shared" si="162"/>
        <v>0</v>
      </c>
      <c r="AM304" s="28">
        <f t="shared" si="163"/>
        <v>0.1</v>
      </c>
      <c r="AN304" s="26">
        <f t="shared" si="164"/>
        <v>0.1</v>
      </c>
      <c r="AO304" s="87">
        <f t="shared" si="165"/>
        <v>149380.33630850032</v>
      </c>
      <c r="AP304" s="87">
        <f t="shared" si="143"/>
        <v>48055.336308500329</v>
      </c>
      <c r="AQ304" s="66">
        <f t="shared" si="144"/>
        <v>14695380</v>
      </c>
      <c r="AR304" s="66">
        <f t="shared" si="145"/>
        <v>13049427.628703652</v>
      </c>
      <c r="AS304" s="66">
        <f t="shared" si="146"/>
        <v>784800</v>
      </c>
      <c r="AT304" s="45">
        <f t="shared" si="150"/>
        <v>15629560.3363085</v>
      </c>
      <c r="AU304" s="75"/>
    </row>
    <row r="305" spans="2:47" x14ac:dyDescent="0.3">
      <c r="B305" s="41">
        <f t="shared" si="151"/>
        <v>1375</v>
      </c>
      <c r="C305" s="8">
        <f t="shared" si="166"/>
        <v>13.75</v>
      </c>
      <c r="D305" s="73">
        <f t="shared" si="147"/>
        <v>18.390625</v>
      </c>
      <c r="E305" s="29">
        <f t="shared" si="169"/>
        <v>4554.3818262509076</v>
      </c>
      <c r="F305" s="29">
        <f t="shared" si="152"/>
        <v>16.561388459093855</v>
      </c>
      <c r="G305" s="29">
        <f t="shared" si="167"/>
        <v>22.150857064038032</v>
      </c>
      <c r="H305" s="17">
        <f t="shared" si="153"/>
        <v>6091.4856926106086</v>
      </c>
      <c r="I305" s="29">
        <f t="shared" si="154"/>
        <v>2.2250485660981263</v>
      </c>
      <c r="J305" s="29">
        <f t="shared" si="148"/>
        <v>20.847057720369708</v>
      </c>
      <c r="K305" s="39">
        <f t="shared" si="155"/>
        <v>1400</v>
      </c>
      <c r="L305" s="49">
        <f t="shared" si="138"/>
        <v>0</v>
      </c>
      <c r="M305" s="48">
        <f t="shared" si="139"/>
        <v>4.2266987561397071</v>
      </c>
      <c r="N305" s="51">
        <f t="shared" si="149"/>
        <v>8.3305006091765801</v>
      </c>
      <c r="O305" s="54">
        <f t="shared" si="168"/>
        <v>10.550000000000036</v>
      </c>
      <c r="P305" s="34">
        <f t="shared" si="156"/>
        <v>1.7671458676442586</v>
      </c>
      <c r="Q305" s="30">
        <f t="shared" si="157"/>
        <v>0</v>
      </c>
      <c r="R305" s="58">
        <f t="shared" si="158"/>
        <v>0</v>
      </c>
      <c r="S305" s="58">
        <f t="shared" si="159"/>
        <v>617.71142059542171</v>
      </c>
      <c r="T305" s="58">
        <f t="shared" si="140"/>
        <v>100</v>
      </c>
      <c r="U305" s="88" t="str">
        <f>IF(R305=0,"-",FORECAST($C$8,Инклинометрия!$B$2:$B$152,Инклинометрия!$A$2:$A$152))</f>
        <v>-</v>
      </c>
      <c r="V305" s="88" t="str">
        <f>IF(R305=0,"-",FORECAST($C$8-R305,Инклинометрия!$B$2:$B$152,Инклинометрия!$A$2:$A$152))</f>
        <v>-</v>
      </c>
      <c r="W305" s="88">
        <f>IF(R305&gt;0,FORECAST($C$8,Инклинометрия!$B$2:$B$152,Инклинометрия!$A$2:$A$152),IF(AB305=$C$8,"-",FORECAST($C$8-AB305,Инклинометрия!$B$2:$B$152,Инклинометрия!$A$2:$A$152)))</f>
        <v>586.82584956565063</v>
      </c>
      <c r="X305" s="88">
        <f>IF(S305=0,"-",FORECAST($C$8-(S305+AB305),Инклинометрия!$B$2:$B$152,Инклинометрия!$A$2:$A$152))</f>
        <v>0</v>
      </c>
      <c r="Y305" s="88">
        <f>FORECAST($C$8+T305,Инклинометрия!$B$2:$B$152,Инклинометрия!$A$2:$A$152)</f>
        <v>1425</v>
      </c>
      <c r="Z305" s="88">
        <f>IF(R305=0,FORECAST($C$6-T305,Инклинометрия!$B$2:$B$152,Инклинометрия!$A$2:$A$152),FORECAST($C$8,Инклинометрия!$B$2:$B$152,Инклинометрия!$A$2:$A$152))</f>
        <v>1330</v>
      </c>
      <c r="AA305" s="61">
        <f t="shared" si="141"/>
        <v>1400</v>
      </c>
      <c r="AB305" s="62">
        <f t="shared" si="160"/>
        <v>782.28857940457829</v>
      </c>
      <c r="AC305" s="62">
        <f t="shared" si="142"/>
        <v>0</v>
      </c>
      <c r="AD305" s="65">
        <f>IF(R305=0,FORECAST($C$8,Инклинометрия!$B$2:$B$152,Инклинометрия!$A$2:$A$152),V305)</f>
        <v>1330</v>
      </c>
      <c r="AE305" s="65">
        <f>FORECAST($C$8-(R305+AA305),Инклинометрия!$B$2:$B$152,Инклинометрия!$A$2:$A$152)</f>
        <v>0</v>
      </c>
      <c r="AF305" s="65">
        <f>IF(AB305=0,"-",FORECAST($C$8,Инклинометрия!$B$2:$B$152,Инклинометрия!$A$2:$A$152))</f>
        <v>1330</v>
      </c>
      <c r="AG305" s="65">
        <f>IF(AB305=0,"-",FORECAST($C$8-AB305,Инклинометрия!$B$2:$B$152,Инклинометрия!$A$2:$A$152))</f>
        <v>586.82584956565063</v>
      </c>
      <c r="AH305" s="65" t="str">
        <f>IF(AC305=0,"-",FORECAST($C$8+AC305,Инклинометрия!$B$2:$B$152,Инклинометрия!$A$2:$A$152))</f>
        <v>-</v>
      </c>
      <c r="AI305" s="89" t="str">
        <f>IF(AC305=0,"-",FORECAST($C$8,Инклинометрия!$B$2:$B$152,Инклинометрия!$A$2:$A$152))</f>
        <v>-</v>
      </c>
      <c r="AJ305" s="28"/>
      <c r="AK305" s="67">
        <f t="shared" si="161"/>
        <v>0</v>
      </c>
      <c r="AL305" s="28">
        <f t="shared" si="162"/>
        <v>0</v>
      </c>
      <c r="AM305" s="28">
        <f t="shared" si="163"/>
        <v>0.1</v>
      </c>
      <c r="AN305" s="26">
        <f t="shared" si="164"/>
        <v>0.1</v>
      </c>
      <c r="AO305" s="87">
        <f t="shared" si="165"/>
        <v>149357.94015522016</v>
      </c>
      <c r="AP305" s="87">
        <f t="shared" si="143"/>
        <v>48032.940155220153</v>
      </c>
      <c r="AQ305" s="66">
        <f t="shared" si="144"/>
        <v>14695380</v>
      </c>
      <c r="AR305" s="66">
        <f t="shared" si="145"/>
        <v>13059247.760268908</v>
      </c>
      <c r="AS305" s="66">
        <f t="shared" si="146"/>
        <v>784800</v>
      </c>
      <c r="AT305" s="45">
        <f t="shared" si="150"/>
        <v>15629537.940155219</v>
      </c>
      <c r="AU305" s="75"/>
    </row>
    <row r="306" spans="2:47" x14ac:dyDescent="0.3">
      <c r="B306" s="41">
        <f t="shared" si="151"/>
        <v>1380</v>
      </c>
      <c r="C306" s="8">
        <f t="shared" si="166"/>
        <v>13.8</v>
      </c>
      <c r="D306" s="73">
        <f t="shared" si="147"/>
        <v>18.4575</v>
      </c>
      <c r="E306" s="29">
        <f t="shared" si="169"/>
        <v>4570.9432147100024</v>
      </c>
      <c r="F306" s="29">
        <f t="shared" si="152"/>
        <v>16.561388459094445</v>
      </c>
      <c r="G306" s="29">
        <f t="shared" si="167"/>
        <v>22.150857064038817</v>
      </c>
      <c r="H306" s="17">
        <f t="shared" si="153"/>
        <v>6113.6365496746475</v>
      </c>
      <c r="I306" s="29">
        <f t="shared" si="154"/>
        <v>2.2250485660981263</v>
      </c>
      <c r="J306" s="29">
        <f t="shared" si="148"/>
        <v>20.847057720370078</v>
      </c>
      <c r="K306" s="39">
        <f t="shared" si="155"/>
        <v>1400</v>
      </c>
      <c r="L306" s="49">
        <f t="shared" si="138"/>
        <v>0</v>
      </c>
      <c r="M306" s="48">
        <f t="shared" si="139"/>
        <v>4.2266987561397071</v>
      </c>
      <c r="N306" s="51">
        <f t="shared" si="149"/>
        <v>8.2805006091765812</v>
      </c>
      <c r="O306" s="54">
        <f t="shared" si="168"/>
        <v>10.600000000000035</v>
      </c>
      <c r="P306" s="34">
        <f t="shared" si="156"/>
        <v>1.7671458676442586</v>
      </c>
      <c r="Q306" s="30">
        <f t="shared" si="157"/>
        <v>0</v>
      </c>
      <c r="R306" s="58">
        <f t="shared" si="158"/>
        <v>0</v>
      </c>
      <c r="S306" s="58">
        <f t="shared" si="159"/>
        <v>614.00389178307773</v>
      </c>
      <c r="T306" s="58">
        <f t="shared" si="140"/>
        <v>100</v>
      </c>
      <c r="U306" s="88" t="str">
        <f>IF(R306=0,"-",FORECAST($C$8,Инклинометрия!$B$2:$B$152,Инклинометрия!$A$2:$A$152))</f>
        <v>-</v>
      </c>
      <c r="V306" s="88" t="str">
        <f>IF(R306=0,"-",FORECAST($C$8-R306,Инклинометрия!$B$2:$B$152,Инклинометрия!$A$2:$A$152))</f>
        <v>-</v>
      </c>
      <c r="W306" s="88">
        <f>IF(R306&gt;0,FORECAST($C$8,Инклинометрия!$B$2:$B$152,Инклинометрия!$A$2:$A$152),IF(AB306=$C$8,"-",FORECAST($C$8-AB306,Инклинометрия!$B$2:$B$152,Инклинометрия!$A$2:$A$152)))</f>
        <v>583.30369719392377</v>
      </c>
      <c r="X306" s="88">
        <f>IF(S306=0,"-",FORECAST($C$8-(S306+AB306),Инклинометрия!$B$2:$B$152,Инклинометрия!$A$2:$A$152))</f>
        <v>0</v>
      </c>
      <c r="Y306" s="88">
        <f>FORECAST($C$8+T306,Инклинометрия!$B$2:$B$152,Инклинометрия!$A$2:$A$152)</f>
        <v>1425</v>
      </c>
      <c r="Z306" s="88">
        <f>IF(R306=0,FORECAST($C$6-T306,Инклинометрия!$B$2:$B$152,Инклинометрия!$A$2:$A$152),FORECAST($C$8,Инклинометрия!$B$2:$B$152,Инклинометрия!$A$2:$A$152))</f>
        <v>1330</v>
      </c>
      <c r="AA306" s="61">
        <f t="shared" si="141"/>
        <v>1400</v>
      </c>
      <c r="AB306" s="62">
        <f t="shared" si="160"/>
        <v>785.99610821692227</v>
      </c>
      <c r="AC306" s="62">
        <f t="shared" si="142"/>
        <v>0</v>
      </c>
      <c r="AD306" s="65">
        <f>IF(R306=0,FORECAST($C$8,Инклинометрия!$B$2:$B$152,Инклинометрия!$A$2:$A$152),V306)</f>
        <v>1330</v>
      </c>
      <c r="AE306" s="65">
        <f>FORECAST($C$8-(R306+AA306),Инклинометрия!$B$2:$B$152,Инклинометрия!$A$2:$A$152)</f>
        <v>0</v>
      </c>
      <c r="AF306" s="65">
        <f>IF(AB306=0,"-",FORECAST($C$8,Инклинометрия!$B$2:$B$152,Инклинометрия!$A$2:$A$152))</f>
        <v>1330</v>
      </c>
      <c r="AG306" s="65">
        <f>IF(AB306=0,"-",FORECAST($C$8-AB306,Инклинометрия!$B$2:$B$152,Инклинометрия!$A$2:$A$152))</f>
        <v>583.30369719392377</v>
      </c>
      <c r="AH306" s="65" t="str">
        <f>IF(AC306=0,"-",FORECAST($C$8+AC306,Инклинометрия!$B$2:$B$152,Инклинометрия!$A$2:$A$152))</f>
        <v>-</v>
      </c>
      <c r="AI306" s="89" t="str">
        <f>IF(AC306=0,"-",FORECAST($C$8,Инклинометрия!$B$2:$B$152,Инклинометрия!$A$2:$A$152))</f>
        <v>-</v>
      </c>
      <c r="AJ306" s="28"/>
      <c r="AK306" s="67">
        <f t="shared" si="161"/>
        <v>0</v>
      </c>
      <c r="AL306" s="28">
        <f t="shared" si="162"/>
        <v>0</v>
      </c>
      <c r="AM306" s="28">
        <f t="shared" si="163"/>
        <v>0.1</v>
      </c>
      <c r="AN306" s="26">
        <f t="shared" si="164"/>
        <v>0.1</v>
      </c>
      <c r="AO306" s="87">
        <f t="shared" si="165"/>
        <v>149335.54400193997</v>
      </c>
      <c r="AP306" s="87">
        <f t="shared" si="143"/>
        <v>48010.544001939976</v>
      </c>
      <c r="AQ306" s="66">
        <f t="shared" si="144"/>
        <v>14695380</v>
      </c>
      <c r="AR306" s="66">
        <f t="shared" si="145"/>
        <v>13069067.891834162</v>
      </c>
      <c r="AS306" s="66">
        <f t="shared" si="146"/>
        <v>784800</v>
      </c>
      <c r="AT306" s="45">
        <f t="shared" si="150"/>
        <v>15629515.544001941</v>
      </c>
      <c r="AU306" s="75"/>
    </row>
    <row r="307" spans="2:47" x14ac:dyDescent="0.3">
      <c r="B307" s="41">
        <f t="shared" si="151"/>
        <v>1385</v>
      </c>
      <c r="C307" s="8">
        <f t="shared" si="166"/>
        <v>13.85</v>
      </c>
      <c r="D307" s="73">
        <f t="shared" si="147"/>
        <v>18.524374999999999</v>
      </c>
      <c r="E307" s="29">
        <f t="shared" si="169"/>
        <v>4587.5046031690963</v>
      </c>
      <c r="F307" s="29">
        <f t="shared" si="152"/>
        <v>16.561388459093855</v>
      </c>
      <c r="G307" s="29">
        <f t="shared" si="167"/>
        <v>22.150857064038032</v>
      </c>
      <c r="H307" s="17">
        <f t="shared" si="153"/>
        <v>6135.7874067386856</v>
      </c>
      <c r="I307" s="29">
        <f t="shared" si="154"/>
        <v>2.2250485660981263</v>
      </c>
      <c r="J307" s="29">
        <f t="shared" si="148"/>
        <v>20.847057720369708</v>
      </c>
      <c r="K307" s="39">
        <f t="shared" si="155"/>
        <v>1400</v>
      </c>
      <c r="L307" s="49">
        <f t="shared" si="138"/>
        <v>0</v>
      </c>
      <c r="M307" s="48">
        <f t="shared" si="139"/>
        <v>4.2266987561397071</v>
      </c>
      <c r="N307" s="51">
        <f t="shared" si="149"/>
        <v>8.2305006091765804</v>
      </c>
      <c r="O307" s="54">
        <f t="shared" si="168"/>
        <v>10.650000000000036</v>
      </c>
      <c r="P307" s="34">
        <f t="shared" si="156"/>
        <v>1.7671458676442586</v>
      </c>
      <c r="Q307" s="30">
        <f t="shared" si="157"/>
        <v>0</v>
      </c>
      <c r="R307" s="58">
        <f t="shared" si="158"/>
        <v>0</v>
      </c>
      <c r="S307" s="58">
        <f t="shared" si="159"/>
        <v>610.29636297073375</v>
      </c>
      <c r="T307" s="58">
        <f t="shared" si="140"/>
        <v>100</v>
      </c>
      <c r="U307" s="88" t="str">
        <f>IF(R307=0,"-",FORECAST($C$8,Инклинометрия!$B$2:$B$152,Инклинометрия!$A$2:$A$152))</f>
        <v>-</v>
      </c>
      <c r="V307" s="88" t="str">
        <f>IF(R307=0,"-",FORECAST($C$8-R307,Инклинометрия!$B$2:$B$152,Инклинометрия!$A$2:$A$152))</f>
        <v>-</v>
      </c>
      <c r="W307" s="88">
        <f>IF(R307&gt;0,FORECAST($C$8,Инклинометрия!$B$2:$B$152,Инклинометрия!$A$2:$A$152),IF(AB307=$C$8,"-",FORECAST($C$8-AB307,Инклинометрия!$B$2:$B$152,Инклинометрия!$A$2:$A$152)))</f>
        <v>579.78154482219702</v>
      </c>
      <c r="X307" s="88">
        <f>IF(S307=0,"-",FORECAST($C$8-(S307+AB307),Инклинометрия!$B$2:$B$152,Инклинометрия!$A$2:$A$152))</f>
        <v>0</v>
      </c>
      <c r="Y307" s="88">
        <f>FORECAST($C$8+T307,Инклинометрия!$B$2:$B$152,Инклинометрия!$A$2:$A$152)</f>
        <v>1425</v>
      </c>
      <c r="Z307" s="88">
        <f>IF(R307=0,FORECAST($C$6-T307,Инклинометрия!$B$2:$B$152,Инклинометрия!$A$2:$A$152),FORECAST($C$8,Инклинометрия!$B$2:$B$152,Инклинометрия!$A$2:$A$152))</f>
        <v>1330</v>
      </c>
      <c r="AA307" s="61">
        <f t="shared" si="141"/>
        <v>1400</v>
      </c>
      <c r="AB307" s="62">
        <f t="shared" si="160"/>
        <v>789.70363702926625</v>
      </c>
      <c r="AC307" s="62">
        <f t="shared" si="142"/>
        <v>0</v>
      </c>
      <c r="AD307" s="65">
        <f>IF(R307=0,FORECAST($C$8,Инклинометрия!$B$2:$B$152,Инклинометрия!$A$2:$A$152),V307)</f>
        <v>1330</v>
      </c>
      <c r="AE307" s="65">
        <f>FORECAST($C$8-(R307+AA307),Инклинометрия!$B$2:$B$152,Инклинометрия!$A$2:$A$152)</f>
        <v>0</v>
      </c>
      <c r="AF307" s="65">
        <f>IF(AB307=0,"-",FORECAST($C$8,Инклинометрия!$B$2:$B$152,Инклинометрия!$A$2:$A$152))</f>
        <v>1330</v>
      </c>
      <c r="AG307" s="65">
        <f>IF(AB307=0,"-",FORECAST($C$8-AB307,Инклинометрия!$B$2:$B$152,Инклинометрия!$A$2:$A$152))</f>
        <v>579.78154482219702</v>
      </c>
      <c r="AH307" s="65" t="str">
        <f>IF(AC307=0,"-",FORECAST($C$8+AC307,Инклинометрия!$B$2:$B$152,Инклинометрия!$A$2:$A$152))</f>
        <v>-</v>
      </c>
      <c r="AI307" s="89" t="str">
        <f>IF(AC307=0,"-",FORECAST($C$8,Инклинометрия!$B$2:$B$152,Инклинометрия!$A$2:$A$152))</f>
        <v>-</v>
      </c>
      <c r="AJ307" s="28"/>
      <c r="AK307" s="67">
        <f t="shared" si="161"/>
        <v>0</v>
      </c>
      <c r="AL307" s="28">
        <f t="shared" si="162"/>
        <v>0</v>
      </c>
      <c r="AM307" s="28">
        <f t="shared" si="163"/>
        <v>0.1</v>
      </c>
      <c r="AN307" s="26">
        <f t="shared" si="164"/>
        <v>0.1</v>
      </c>
      <c r="AO307" s="87">
        <f t="shared" si="165"/>
        <v>149313.14784865981</v>
      </c>
      <c r="AP307" s="87">
        <f t="shared" si="143"/>
        <v>47988.147848659799</v>
      </c>
      <c r="AQ307" s="66">
        <f t="shared" si="144"/>
        <v>14695380</v>
      </c>
      <c r="AR307" s="66">
        <f t="shared" si="145"/>
        <v>13078888.023399418</v>
      </c>
      <c r="AS307" s="66">
        <f t="shared" si="146"/>
        <v>784800</v>
      </c>
      <c r="AT307" s="45">
        <f t="shared" si="150"/>
        <v>15629493.14784866</v>
      </c>
      <c r="AU307" s="75"/>
    </row>
    <row r="308" spans="2:47" x14ac:dyDescent="0.3">
      <c r="B308" s="41">
        <f t="shared" si="151"/>
        <v>1390</v>
      </c>
      <c r="C308" s="8">
        <f t="shared" si="166"/>
        <v>13.9</v>
      </c>
      <c r="D308" s="73">
        <f t="shared" si="147"/>
        <v>18.591249999999999</v>
      </c>
      <c r="E308" s="29">
        <f t="shared" si="169"/>
        <v>4604.0659916281902</v>
      </c>
      <c r="F308" s="29">
        <f t="shared" si="152"/>
        <v>16.561388459094445</v>
      </c>
      <c r="G308" s="29">
        <f t="shared" si="167"/>
        <v>22.150857064038817</v>
      </c>
      <c r="H308" s="17">
        <f t="shared" si="153"/>
        <v>6157.9382638027246</v>
      </c>
      <c r="I308" s="29">
        <f t="shared" si="154"/>
        <v>2.2250485660981263</v>
      </c>
      <c r="J308" s="29">
        <f t="shared" si="148"/>
        <v>20.847057720370078</v>
      </c>
      <c r="K308" s="39">
        <f t="shared" si="155"/>
        <v>1400</v>
      </c>
      <c r="L308" s="49">
        <f t="shared" si="138"/>
        <v>0</v>
      </c>
      <c r="M308" s="48">
        <f t="shared" si="139"/>
        <v>4.2266987561397071</v>
      </c>
      <c r="N308" s="51">
        <f t="shared" si="149"/>
        <v>8.1805006091765797</v>
      </c>
      <c r="O308" s="54">
        <f t="shared" si="168"/>
        <v>10.700000000000037</v>
      </c>
      <c r="P308" s="34">
        <f t="shared" si="156"/>
        <v>1.7671458676442586</v>
      </c>
      <c r="Q308" s="30">
        <f t="shared" si="157"/>
        <v>0</v>
      </c>
      <c r="R308" s="58">
        <f t="shared" si="158"/>
        <v>0</v>
      </c>
      <c r="S308" s="58">
        <f t="shared" si="159"/>
        <v>606.58883415838977</v>
      </c>
      <c r="T308" s="58">
        <f t="shared" si="140"/>
        <v>100</v>
      </c>
      <c r="U308" s="88" t="str">
        <f>IF(R308=0,"-",FORECAST($C$8,Инклинометрия!$B$2:$B$152,Инклинометрия!$A$2:$A$152))</f>
        <v>-</v>
      </c>
      <c r="V308" s="88" t="str">
        <f>IF(R308=0,"-",FORECAST($C$8-R308,Инклинометрия!$B$2:$B$152,Инклинометрия!$A$2:$A$152))</f>
        <v>-</v>
      </c>
      <c r="W308" s="88">
        <f>IF(R308&gt;0,FORECAST($C$8,Инклинометрия!$B$2:$B$152,Инклинометрия!$A$2:$A$152),IF(AB308=$C$8,"-",FORECAST($C$8-AB308,Инклинометрия!$B$2:$B$152,Инклинометрия!$A$2:$A$152)))</f>
        <v>576.25939245047027</v>
      </c>
      <c r="X308" s="88">
        <f>IF(S308=0,"-",FORECAST($C$8-(S308+AB308),Инклинометрия!$B$2:$B$152,Инклинометрия!$A$2:$A$152))</f>
        <v>0</v>
      </c>
      <c r="Y308" s="88">
        <f>FORECAST($C$8+T308,Инклинометрия!$B$2:$B$152,Инклинометрия!$A$2:$A$152)</f>
        <v>1425</v>
      </c>
      <c r="Z308" s="88">
        <f>IF(R308=0,FORECAST($C$6-T308,Инклинометрия!$B$2:$B$152,Инклинометрия!$A$2:$A$152),FORECAST($C$8,Инклинометрия!$B$2:$B$152,Инклинометрия!$A$2:$A$152))</f>
        <v>1330</v>
      </c>
      <c r="AA308" s="61">
        <f t="shared" si="141"/>
        <v>1400</v>
      </c>
      <c r="AB308" s="62">
        <f t="shared" si="160"/>
        <v>793.41116584161023</v>
      </c>
      <c r="AC308" s="62">
        <f t="shared" si="142"/>
        <v>0</v>
      </c>
      <c r="AD308" s="65">
        <f>IF(R308=0,FORECAST($C$8,Инклинометрия!$B$2:$B$152,Инклинометрия!$A$2:$A$152),V308)</f>
        <v>1330</v>
      </c>
      <c r="AE308" s="65">
        <f>FORECAST($C$8-(R308+AA308),Инклинометрия!$B$2:$B$152,Инклинометрия!$A$2:$A$152)</f>
        <v>0</v>
      </c>
      <c r="AF308" s="65">
        <f>IF(AB308=0,"-",FORECAST($C$8,Инклинометрия!$B$2:$B$152,Инклинометрия!$A$2:$A$152))</f>
        <v>1330</v>
      </c>
      <c r="AG308" s="65">
        <f>IF(AB308=0,"-",FORECAST($C$8-AB308,Инклинометрия!$B$2:$B$152,Инклинометрия!$A$2:$A$152))</f>
        <v>576.25939245047027</v>
      </c>
      <c r="AH308" s="65" t="str">
        <f>IF(AC308=0,"-",FORECAST($C$8+AC308,Инклинометрия!$B$2:$B$152,Инклинометрия!$A$2:$A$152))</f>
        <v>-</v>
      </c>
      <c r="AI308" s="89" t="str">
        <f>IF(AC308=0,"-",FORECAST($C$8,Инклинометрия!$B$2:$B$152,Инклинометрия!$A$2:$A$152))</f>
        <v>-</v>
      </c>
      <c r="AJ308" s="28"/>
      <c r="AK308" s="67">
        <f t="shared" si="161"/>
        <v>0</v>
      </c>
      <c r="AL308" s="28">
        <f t="shared" si="162"/>
        <v>0</v>
      </c>
      <c r="AM308" s="28">
        <f t="shared" si="163"/>
        <v>0.1</v>
      </c>
      <c r="AN308" s="26">
        <f t="shared" si="164"/>
        <v>0.1</v>
      </c>
      <c r="AO308" s="87">
        <f t="shared" si="165"/>
        <v>149290.75169537961</v>
      </c>
      <c r="AP308" s="87">
        <f t="shared" si="143"/>
        <v>47965.751695379622</v>
      </c>
      <c r="AQ308" s="66">
        <f t="shared" si="144"/>
        <v>14695380</v>
      </c>
      <c r="AR308" s="66">
        <f t="shared" si="145"/>
        <v>13088708.154964674</v>
      </c>
      <c r="AS308" s="66">
        <f t="shared" si="146"/>
        <v>784800</v>
      </c>
      <c r="AT308" s="45">
        <f t="shared" si="150"/>
        <v>15629470.75169538</v>
      </c>
      <c r="AU308" s="75"/>
    </row>
    <row r="309" spans="2:47" x14ac:dyDescent="0.3">
      <c r="B309" s="41">
        <f t="shared" si="151"/>
        <v>1395</v>
      </c>
      <c r="C309" s="8">
        <f t="shared" si="166"/>
        <v>13.950000000000001</v>
      </c>
      <c r="D309" s="73">
        <f t="shared" si="147"/>
        <v>18.658125000000002</v>
      </c>
      <c r="E309" s="29">
        <f t="shared" si="169"/>
        <v>4620.627380087285</v>
      </c>
      <c r="F309" s="29">
        <f t="shared" si="152"/>
        <v>16.561388459094445</v>
      </c>
      <c r="G309" s="29">
        <f t="shared" si="167"/>
        <v>22.150857064038817</v>
      </c>
      <c r="H309" s="17">
        <f t="shared" si="153"/>
        <v>6180.0891208667636</v>
      </c>
      <c r="I309" s="29">
        <f t="shared" si="154"/>
        <v>2.2250485660981263</v>
      </c>
      <c r="J309" s="29">
        <f t="shared" si="148"/>
        <v>20.847057720370078</v>
      </c>
      <c r="K309" s="39">
        <f t="shared" si="155"/>
        <v>1400</v>
      </c>
      <c r="L309" s="49">
        <f t="shared" si="138"/>
        <v>0</v>
      </c>
      <c r="M309" s="48">
        <f t="shared" si="139"/>
        <v>4.2266987561397071</v>
      </c>
      <c r="N309" s="51">
        <f t="shared" si="149"/>
        <v>8.130500609176579</v>
      </c>
      <c r="O309" s="54">
        <f t="shared" si="168"/>
        <v>10.750000000000037</v>
      </c>
      <c r="P309" s="34">
        <f t="shared" si="156"/>
        <v>1.7671458676442586</v>
      </c>
      <c r="Q309" s="30">
        <f t="shared" si="157"/>
        <v>0</v>
      </c>
      <c r="R309" s="58">
        <f t="shared" si="158"/>
        <v>0</v>
      </c>
      <c r="S309" s="58">
        <f t="shared" si="159"/>
        <v>602.88130534604579</v>
      </c>
      <c r="T309" s="58">
        <f t="shared" si="140"/>
        <v>100</v>
      </c>
      <c r="U309" s="88" t="str">
        <f>IF(R309=0,"-",FORECAST($C$8,Инклинометрия!$B$2:$B$152,Инклинометрия!$A$2:$A$152))</f>
        <v>-</v>
      </c>
      <c r="V309" s="88" t="str">
        <f>IF(R309=0,"-",FORECAST($C$8-R309,Инклинометрия!$B$2:$B$152,Инклинометрия!$A$2:$A$152))</f>
        <v>-</v>
      </c>
      <c r="W309" s="88">
        <f>IF(R309&gt;0,FORECAST($C$8,Инклинометрия!$B$2:$B$152,Инклинометрия!$A$2:$A$152),IF(AB309=$C$8,"-",FORECAST($C$8-AB309,Инклинометрия!$B$2:$B$152,Инклинометрия!$A$2:$A$152)))</f>
        <v>572.73724007874353</v>
      </c>
      <c r="X309" s="88">
        <f>IF(S309=0,"-",FORECAST($C$8-(S309+AB309),Инклинометрия!$B$2:$B$152,Инклинометрия!$A$2:$A$152))</f>
        <v>0</v>
      </c>
      <c r="Y309" s="88">
        <f>FORECAST($C$8+T309,Инклинометрия!$B$2:$B$152,Инклинометрия!$A$2:$A$152)</f>
        <v>1425</v>
      </c>
      <c r="Z309" s="88">
        <f>IF(R309=0,FORECAST($C$6-T309,Инклинометрия!$B$2:$B$152,Инклинометрия!$A$2:$A$152),FORECAST($C$8,Инклинометрия!$B$2:$B$152,Инклинометрия!$A$2:$A$152))</f>
        <v>1330</v>
      </c>
      <c r="AA309" s="61">
        <f t="shared" si="141"/>
        <v>1400</v>
      </c>
      <c r="AB309" s="62">
        <f t="shared" si="160"/>
        <v>797.11869465395421</v>
      </c>
      <c r="AC309" s="62">
        <f t="shared" si="142"/>
        <v>0</v>
      </c>
      <c r="AD309" s="65">
        <f>IF(R309=0,FORECAST($C$8,Инклинометрия!$B$2:$B$152,Инклинометрия!$A$2:$A$152),V309)</f>
        <v>1330</v>
      </c>
      <c r="AE309" s="65">
        <f>FORECAST($C$8-(R309+AA309),Инклинометрия!$B$2:$B$152,Инклинометрия!$A$2:$A$152)</f>
        <v>0</v>
      </c>
      <c r="AF309" s="65">
        <f>IF(AB309=0,"-",FORECAST($C$8,Инклинометрия!$B$2:$B$152,Инклинометрия!$A$2:$A$152))</f>
        <v>1330</v>
      </c>
      <c r="AG309" s="65">
        <f>IF(AB309=0,"-",FORECAST($C$8-AB309,Инклинометрия!$B$2:$B$152,Инклинометрия!$A$2:$A$152))</f>
        <v>572.73724007874353</v>
      </c>
      <c r="AH309" s="65" t="str">
        <f>IF(AC309=0,"-",FORECAST($C$8+AC309,Инклинометрия!$B$2:$B$152,Инклинометрия!$A$2:$A$152))</f>
        <v>-</v>
      </c>
      <c r="AI309" s="89" t="str">
        <f>IF(AC309=0,"-",FORECAST($C$8,Инклинометрия!$B$2:$B$152,Инклинометрия!$A$2:$A$152))</f>
        <v>-</v>
      </c>
      <c r="AJ309" s="28"/>
      <c r="AK309" s="67">
        <f t="shared" si="161"/>
        <v>0</v>
      </c>
      <c r="AL309" s="28">
        <f t="shared" si="162"/>
        <v>0</v>
      </c>
      <c r="AM309" s="28">
        <f t="shared" si="163"/>
        <v>0.1</v>
      </c>
      <c r="AN309" s="26">
        <f t="shared" si="164"/>
        <v>0.1</v>
      </c>
      <c r="AO309" s="87">
        <f t="shared" si="165"/>
        <v>149268.35554209945</v>
      </c>
      <c r="AP309" s="87">
        <f t="shared" si="143"/>
        <v>47943.355542099445</v>
      </c>
      <c r="AQ309" s="66">
        <f t="shared" si="144"/>
        <v>14695380</v>
      </c>
      <c r="AR309" s="66">
        <f t="shared" si="145"/>
        <v>13098528.286529928</v>
      </c>
      <c r="AS309" s="66">
        <f t="shared" si="146"/>
        <v>784800</v>
      </c>
      <c r="AT309" s="45">
        <f t="shared" si="150"/>
        <v>15629448.355542099</v>
      </c>
      <c r="AU309" s="75"/>
    </row>
    <row r="310" spans="2:47" x14ac:dyDescent="0.3">
      <c r="B310" s="41">
        <f t="shared" si="151"/>
        <v>1400</v>
      </c>
      <c r="C310" s="8">
        <f t="shared" si="166"/>
        <v>14</v>
      </c>
      <c r="D310" s="73">
        <f t="shared" si="147"/>
        <v>18.725000000000001</v>
      </c>
      <c r="E310" s="29">
        <f t="shared" si="169"/>
        <v>4637.1887685463789</v>
      </c>
      <c r="F310" s="29">
        <f t="shared" si="152"/>
        <v>16.561388459093855</v>
      </c>
      <c r="G310" s="29">
        <f t="shared" si="167"/>
        <v>22.150857064038032</v>
      </c>
      <c r="H310" s="17">
        <f t="shared" si="153"/>
        <v>6202.2399779308016</v>
      </c>
      <c r="I310" s="29">
        <f t="shared" si="154"/>
        <v>2.2250485660981263</v>
      </c>
      <c r="J310" s="29">
        <f t="shared" si="148"/>
        <v>20.847057720369708</v>
      </c>
      <c r="K310" s="39">
        <f t="shared" si="155"/>
        <v>1400</v>
      </c>
      <c r="L310" s="49">
        <f t="shared" si="138"/>
        <v>0</v>
      </c>
      <c r="M310" s="48">
        <f t="shared" si="139"/>
        <v>4.2266987561397071</v>
      </c>
      <c r="N310" s="51">
        <f t="shared" si="149"/>
        <v>8.0805006091765801</v>
      </c>
      <c r="O310" s="54">
        <f t="shared" si="168"/>
        <v>10.800000000000036</v>
      </c>
      <c r="P310" s="34">
        <f t="shared" si="156"/>
        <v>1.7671458676442586</v>
      </c>
      <c r="Q310" s="30">
        <f t="shared" si="157"/>
        <v>0</v>
      </c>
      <c r="R310" s="58">
        <f t="shared" si="158"/>
        <v>0</v>
      </c>
      <c r="S310" s="58">
        <f t="shared" si="159"/>
        <v>599.17377653370181</v>
      </c>
      <c r="T310" s="58">
        <f t="shared" si="140"/>
        <v>100</v>
      </c>
      <c r="U310" s="88" t="str">
        <f>IF(R310=0,"-",FORECAST($C$8,Инклинометрия!$B$2:$B$152,Инклинометрия!$A$2:$A$152))</f>
        <v>-</v>
      </c>
      <c r="V310" s="88" t="str">
        <f>IF(R310=0,"-",FORECAST($C$8-R310,Инклинометрия!$B$2:$B$152,Инклинометрия!$A$2:$A$152))</f>
        <v>-</v>
      </c>
      <c r="W310" s="88">
        <f>IF(R310&gt;0,FORECAST($C$8,Инклинометрия!$B$2:$B$152,Инклинометрия!$A$2:$A$152),IF(AB310=$C$8,"-",FORECAST($C$8-AB310,Инклинометрия!$B$2:$B$152,Инклинометрия!$A$2:$A$152)))</f>
        <v>569.21508770701666</v>
      </c>
      <c r="X310" s="88">
        <f>IF(S310=0,"-",FORECAST($C$8-(S310+AB310),Инклинометрия!$B$2:$B$152,Инклинометрия!$A$2:$A$152))</f>
        <v>0</v>
      </c>
      <c r="Y310" s="88">
        <f>FORECAST($C$8+T310,Инклинометрия!$B$2:$B$152,Инклинометрия!$A$2:$A$152)</f>
        <v>1425</v>
      </c>
      <c r="Z310" s="88">
        <f>IF(R310=0,FORECAST($C$6-T310,Инклинометрия!$B$2:$B$152,Инклинометрия!$A$2:$A$152),FORECAST($C$8,Инклинометрия!$B$2:$B$152,Инклинометрия!$A$2:$A$152))</f>
        <v>1330</v>
      </c>
      <c r="AA310" s="61">
        <f t="shared" si="141"/>
        <v>1400</v>
      </c>
      <c r="AB310" s="62">
        <f t="shared" si="160"/>
        <v>800.82622346629819</v>
      </c>
      <c r="AC310" s="62">
        <f t="shared" si="142"/>
        <v>0</v>
      </c>
      <c r="AD310" s="65">
        <f>IF(R310=0,FORECAST($C$8,Инклинометрия!$B$2:$B$152,Инклинометрия!$A$2:$A$152),V310)</f>
        <v>1330</v>
      </c>
      <c r="AE310" s="65">
        <f>FORECAST($C$8-(R310+AA310),Инклинометрия!$B$2:$B$152,Инклинометрия!$A$2:$A$152)</f>
        <v>0</v>
      </c>
      <c r="AF310" s="65">
        <f>IF(AB310=0,"-",FORECAST($C$8,Инклинометрия!$B$2:$B$152,Инклинометрия!$A$2:$A$152))</f>
        <v>1330</v>
      </c>
      <c r="AG310" s="65">
        <f>IF(AB310=0,"-",FORECAST($C$8-AB310,Инклинометрия!$B$2:$B$152,Инклинометрия!$A$2:$A$152))</f>
        <v>569.21508770701666</v>
      </c>
      <c r="AH310" s="65" t="str">
        <f>IF(AC310=0,"-",FORECAST($C$8+AC310,Инклинометрия!$B$2:$B$152,Инклинометрия!$A$2:$A$152))</f>
        <v>-</v>
      </c>
      <c r="AI310" s="89" t="str">
        <f>IF(AC310=0,"-",FORECAST($C$8,Инклинометрия!$B$2:$B$152,Инклинометрия!$A$2:$A$152))</f>
        <v>-</v>
      </c>
      <c r="AJ310" s="28"/>
      <c r="AK310" s="67">
        <f t="shared" si="161"/>
        <v>0</v>
      </c>
      <c r="AL310" s="28">
        <f t="shared" si="162"/>
        <v>0</v>
      </c>
      <c r="AM310" s="28">
        <f t="shared" si="163"/>
        <v>0.1</v>
      </c>
      <c r="AN310" s="26">
        <f t="shared" si="164"/>
        <v>0.1</v>
      </c>
      <c r="AO310" s="87">
        <f t="shared" si="165"/>
        <v>149245.95938881926</v>
      </c>
      <c r="AP310" s="87">
        <f t="shared" si="143"/>
        <v>47920.959388819268</v>
      </c>
      <c r="AQ310" s="66">
        <f t="shared" si="144"/>
        <v>14695380</v>
      </c>
      <c r="AR310" s="66">
        <f t="shared" si="145"/>
        <v>13108348.418095186</v>
      </c>
      <c r="AS310" s="66">
        <f t="shared" si="146"/>
        <v>784800</v>
      </c>
      <c r="AT310" s="45">
        <f t="shared" si="150"/>
        <v>15629425.959388819</v>
      </c>
      <c r="AU310" s="75"/>
    </row>
    <row r="311" spans="2:47" x14ac:dyDescent="0.3">
      <c r="B311" s="41">
        <f t="shared" si="151"/>
        <v>1405</v>
      </c>
      <c r="C311" s="8">
        <f t="shared" si="166"/>
        <v>14.05</v>
      </c>
      <c r="D311" s="73">
        <f t="shared" si="147"/>
        <v>18.791875000000001</v>
      </c>
      <c r="E311" s="29">
        <f t="shared" si="169"/>
        <v>4653.7501570054737</v>
      </c>
      <c r="F311" s="29">
        <f t="shared" si="152"/>
        <v>16.561388459094445</v>
      </c>
      <c r="G311" s="29">
        <f t="shared" si="167"/>
        <v>22.150857064038817</v>
      </c>
      <c r="H311" s="17">
        <f t="shared" si="153"/>
        <v>6224.3908349948406</v>
      </c>
      <c r="I311" s="29">
        <f t="shared" si="154"/>
        <v>2.2250485660981263</v>
      </c>
      <c r="J311" s="29">
        <f t="shared" si="148"/>
        <v>20.847057720370078</v>
      </c>
      <c r="K311" s="39">
        <f t="shared" si="155"/>
        <v>1400</v>
      </c>
      <c r="L311" s="49">
        <f t="shared" si="138"/>
        <v>0</v>
      </c>
      <c r="M311" s="48">
        <f t="shared" si="139"/>
        <v>4.2266987561397071</v>
      </c>
      <c r="N311" s="51">
        <f t="shared" si="149"/>
        <v>8.0305006091765794</v>
      </c>
      <c r="O311" s="54">
        <f t="shared" si="168"/>
        <v>10.850000000000037</v>
      </c>
      <c r="P311" s="34">
        <f t="shared" si="156"/>
        <v>1.7671458676442586</v>
      </c>
      <c r="Q311" s="30">
        <f t="shared" si="157"/>
        <v>0</v>
      </c>
      <c r="R311" s="58">
        <f t="shared" si="158"/>
        <v>0</v>
      </c>
      <c r="S311" s="58">
        <f t="shared" si="159"/>
        <v>595.46624772135783</v>
      </c>
      <c r="T311" s="58">
        <f t="shared" si="140"/>
        <v>100</v>
      </c>
      <c r="U311" s="88" t="str">
        <f>IF(R311=0,"-",FORECAST($C$8,Инклинометрия!$B$2:$B$152,Инклинометрия!$A$2:$A$152))</f>
        <v>-</v>
      </c>
      <c r="V311" s="88" t="str">
        <f>IF(R311=0,"-",FORECAST($C$8-R311,Инклинометрия!$B$2:$B$152,Инклинометрия!$A$2:$A$152))</f>
        <v>-</v>
      </c>
      <c r="W311" s="88">
        <f>IF(R311&gt;0,FORECAST($C$8,Инклинометрия!$B$2:$B$152,Инклинометрия!$A$2:$A$152),IF(AB311=$C$8,"-",FORECAST($C$8-AB311,Инклинометрия!$B$2:$B$152,Инклинометрия!$A$2:$A$152)))</f>
        <v>565.69293533528992</v>
      </c>
      <c r="X311" s="88">
        <f>IF(S311=0,"-",FORECAST($C$8-(S311+AB311),Инклинометрия!$B$2:$B$152,Инклинометрия!$A$2:$A$152))</f>
        <v>0</v>
      </c>
      <c r="Y311" s="88">
        <f>FORECAST($C$8+T311,Инклинометрия!$B$2:$B$152,Инклинометрия!$A$2:$A$152)</f>
        <v>1425</v>
      </c>
      <c r="Z311" s="88">
        <f>IF(R311=0,FORECAST($C$6-T311,Инклинометрия!$B$2:$B$152,Инклинометрия!$A$2:$A$152),FORECAST($C$8,Инклинометрия!$B$2:$B$152,Инклинометрия!$A$2:$A$152))</f>
        <v>1330</v>
      </c>
      <c r="AA311" s="61">
        <f t="shared" si="141"/>
        <v>1400</v>
      </c>
      <c r="AB311" s="62">
        <f t="shared" si="160"/>
        <v>804.53375227864217</v>
      </c>
      <c r="AC311" s="62">
        <f t="shared" si="142"/>
        <v>0</v>
      </c>
      <c r="AD311" s="65">
        <f>IF(R311=0,FORECAST($C$8,Инклинометрия!$B$2:$B$152,Инклинометрия!$A$2:$A$152),V311)</f>
        <v>1330</v>
      </c>
      <c r="AE311" s="65">
        <f>FORECAST($C$8-(R311+AA311),Инклинометрия!$B$2:$B$152,Инклинометрия!$A$2:$A$152)</f>
        <v>0</v>
      </c>
      <c r="AF311" s="65">
        <f>IF(AB311=0,"-",FORECAST($C$8,Инклинометрия!$B$2:$B$152,Инклинометрия!$A$2:$A$152))</f>
        <v>1330</v>
      </c>
      <c r="AG311" s="65">
        <f>IF(AB311=0,"-",FORECAST($C$8-AB311,Инклинометрия!$B$2:$B$152,Инклинометрия!$A$2:$A$152))</f>
        <v>565.69293533528992</v>
      </c>
      <c r="AH311" s="65" t="str">
        <f>IF(AC311=0,"-",FORECAST($C$8+AC311,Инклинометрия!$B$2:$B$152,Инклинометрия!$A$2:$A$152))</f>
        <v>-</v>
      </c>
      <c r="AI311" s="89" t="str">
        <f>IF(AC311=0,"-",FORECAST($C$8,Инклинометрия!$B$2:$B$152,Инклинометрия!$A$2:$A$152))</f>
        <v>-</v>
      </c>
      <c r="AJ311" s="28"/>
      <c r="AK311" s="67">
        <f t="shared" si="161"/>
        <v>0</v>
      </c>
      <c r="AL311" s="28">
        <f t="shared" si="162"/>
        <v>0</v>
      </c>
      <c r="AM311" s="28">
        <f t="shared" si="163"/>
        <v>0.1</v>
      </c>
      <c r="AN311" s="26">
        <f t="shared" si="164"/>
        <v>0.1</v>
      </c>
      <c r="AO311" s="87">
        <f t="shared" si="165"/>
        <v>149223.5632355391</v>
      </c>
      <c r="AP311" s="87">
        <f t="shared" si="143"/>
        <v>47898.563235539092</v>
      </c>
      <c r="AQ311" s="66">
        <f t="shared" si="144"/>
        <v>14695380</v>
      </c>
      <c r="AR311" s="66">
        <f t="shared" si="145"/>
        <v>13118168.549660441</v>
      </c>
      <c r="AS311" s="66">
        <f t="shared" si="146"/>
        <v>784800</v>
      </c>
      <c r="AT311" s="45">
        <f t="shared" si="150"/>
        <v>15629403.56323554</v>
      </c>
      <c r="AU311" s="75"/>
    </row>
    <row r="312" spans="2:47" x14ac:dyDescent="0.3">
      <c r="B312" s="41">
        <f t="shared" si="151"/>
        <v>1410</v>
      </c>
      <c r="C312" s="8">
        <f t="shared" si="166"/>
        <v>14.1</v>
      </c>
      <c r="D312" s="73">
        <f t="shared" si="147"/>
        <v>18.858750000000001</v>
      </c>
      <c r="E312" s="29">
        <f t="shared" si="169"/>
        <v>4670.3115454645667</v>
      </c>
      <c r="F312" s="29">
        <f t="shared" si="152"/>
        <v>16.561388459093855</v>
      </c>
      <c r="G312" s="29">
        <f t="shared" si="167"/>
        <v>22.150857064038032</v>
      </c>
      <c r="H312" s="17">
        <f t="shared" si="153"/>
        <v>6246.5416920588787</v>
      </c>
      <c r="I312" s="29">
        <f t="shared" si="154"/>
        <v>2.2250485660981263</v>
      </c>
      <c r="J312" s="29">
        <f t="shared" si="148"/>
        <v>20.847057720369708</v>
      </c>
      <c r="K312" s="39">
        <f t="shared" si="155"/>
        <v>1400</v>
      </c>
      <c r="L312" s="49">
        <f t="shared" si="138"/>
        <v>0</v>
      </c>
      <c r="M312" s="48">
        <f t="shared" si="139"/>
        <v>4.2266987561397071</v>
      </c>
      <c r="N312" s="51">
        <f t="shared" si="149"/>
        <v>7.9805006091765787</v>
      </c>
      <c r="O312" s="54">
        <f t="shared" si="168"/>
        <v>10.900000000000038</v>
      </c>
      <c r="P312" s="34">
        <f t="shared" si="156"/>
        <v>1.7671458676442586</v>
      </c>
      <c r="Q312" s="30">
        <f t="shared" si="157"/>
        <v>0</v>
      </c>
      <c r="R312" s="58">
        <f t="shared" si="158"/>
        <v>0</v>
      </c>
      <c r="S312" s="58">
        <f t="shared" si="159"/>
        <v>591.75871890901385</v>
      </c>
      <c r="T312" s="58">
        <f t="shared" si="140"/>
        <v>100</v>
      </c>
      <c r="U312" s="88" t="str">
        <f>IF(R312=0,"-",FORECAST($C$8,Инклинометрия!$B$2:$B$152,Инклинометрия!$A$2:$A$152))</f>
        <v>-</v>
      </c>
      <c r="V312" s="88" t="str">
        <f>IF(R312=0,"-",FORECAST($C$8-R312,Инклинометрия!$B$2:$B$152,Инклинометрия!$A$2:$A$152))</f>
        <v>-</v>
      </c>
      <c r="W312" s="88">
        <f>IF(R312&gt;0,FORECAST($C$8,Инклинометрия!$B$2:$B$152,Инклинометрия!$A$2:$A$152),IF(AB312=$C$8,"-",FORECAST($C$8-AB312,Инклинометрия!$B$2:$B$152,Инклинометрия!$A$2:$A$152)))</f>
        <v>562.17078296356317</v>
      </c>
      <c r="X312" s="88">
        <f>IF(S312=0,"-",FORECAST($C$8-(S312+AB312),Инклинометрия!$B$2:$B$152,Инклинометрия!$A$2:$A$152))</f>
        <v>0</v>
      </c>
      <c r="Y312" s="88">
        <f>FORECAST($C$8+T312,Инклинометрия!$B$2:$B$152,Инклинометрия!$A$2:$A$152)</f>
        <v>1425</v>
      </c>
      <c r="Z312" s="88">
        <f>IF(R312=0,FORECAST($C$6-T312,Инклинометрия!$B$2:$B$152,Инклинометрия!$A$2:$A$152),FORECAST($C$8,Инклинометрия!$B$2:$B$152,Инклинометрия!$A$2:$A$152))</f>
        <v>1330</v>
      </c>
      <c r="AA312" s="61">
        <f t="shared" si="141"/>
        <v>1400</v>
      </c>
      <c r="AB312" s="62">
        <f t="shared" si="160"/>
        <v>808.24128109098615</v>
      </c>
      <c r="AC312" s="62">
        <f t="shared" si="142"/>
        <v>0</v>
      </c>
      <c r="AD312" s="65">
        <f>IF(R312=0,FORECAST($C$8,Инклинометрия!$B$2:$B$152,Инклинометрия!$A$2:$A$152),V312)</f>
        <v>1330</v>
      </c>
      <c r="AE312" s="65">
        <f>FORECAST($C$8-(R312+AA312),Инклинометрия!$B$2:$B$152,Инклинометрия!$A$2:$A$152)</f>
        <v>0</v>
      </c>
      <c r="AF312" s="65">
        <f>IF(AB312=0,"-",FORECAST($C$8,Инклинометрия!$B$2:$B$152,Инклинометрия!$A$2:$A$152))</f>
        <v>1330</v>
      </c>
      <c r="AG312" s="65">
        <f>IF(AB312=0,"-",FORECAST($C$8-AB312,Инклинометрия!$B$2:$B$152,Инклинометрия!$A$2:$A$152))</f>
        <v>562.17078296356317</v>
      </c>
      <c r="AH312" s="65" t="str">
        <f>IF(AC312=0,"-",FORECAST($C$8+AC312,Инклинометрия!$B$2:$B$152,Инклинометрия!$A$2:$A$152))</f>
        <v>-</v>
      </c>
      <c r="AI312" s="89" t="str">
        <f>IF(AC312=0,"-",FORECAST($C$8,Инклинометрия!$B$2:$B$152,Инклинометрия!$A$2:$A$152))</f>
        <v>-</v>
      </c>
      <c r="AJ312" s="28"/>
      <c r="AK312" s="67">
        <f t="shared" si="161"/>
        <v>0</v>
      </c>
      <c r="AL312" s="28">
        <f t="shared" si="162"/>
        <v>0</v>
      </c>
      <c r="AM312" s="28">
        <f t="shared" si="163"/>
        <v>0.1</v>
      </c>
      <c r="AN312" s="26">
        <f t="shared" si="164"/>
        <v>0.1</v>
      </c>
      <c r="AO312" s="87">
        <f t="shared" si="165"/>
        <v>149201.16708225891</v>
      </c>
      <c r="AP312" s="87">
        <f t="shared" si="143"/>
        <v>47876.167082258915</v>
      </c>
      <c r="AQ312" s="66">
        <f t="shared" si="144"/>
        <v>14695380</v>
      </c>
      <c r="AR312" s="66">
        <f t="shared" si="145"/>
        <v>13127988.681225695</v>
      </c>
      <c r="AS312" s="66">
        <f t="shared" si="146"/>
        <v>784800</v>
      </c>
      <c r="AT312" s="45">
        <f t="shared" si="150"/>
        <v>15629381.167082259</v>
      </c>
      <c r="AU312" s="75"/>
    </row>
    <row r="313" spans="2:47" x14ac:dyDescent="0.3">
      <c r="B313" s="41">
        <f t="shared" si="151"/>
        <v>1415</v>
      </c>
      <c r="C313" s="8">
        <f t="shared" si="166"/>
        <v>14.15</v>
      </c>
      <c r="D313" s="73">
        <f t="shared" si="147"/>
        <v>18.925625</v>
      </c>
      <c r="E313" s="29">
        <f t="shared" si="169"/>
        <v>4686.8729339236615</v>
      </c>
      <c r="F313" s="29">
        <f t="shared" si="152"/>
        <v>16.561388459094445</v>
      </c>
      <c r="G313" s="29">
        <f t="shared" si="167"/>
        <v>22.150857064038817</v>
      </c>
      <c r="H313" s="17">
        <f t="shared" si="153"/>
        <v>6268.6925491229176</v>
      </c>
      <c r="I313" s="29">
        <f t="shared" si="154"/>
        <v>2.2250485660981263</v>
      </c>
      <c r="J313" s="29">
        <f t="shared" si="148"/>
        <v>20.847057720370078</v>
      </c>
      <c r="K313" s="39">
        <f t="shared" si="155"/>
        <v>1400</v>
      </c>
      <c r="L313" s="49">
        <f t="shared" si="138"/>
        <v>0</v>
      </c>
      <c r="M313" s="48">
        <f t="shared" si="139"/>
        <v>4.2266987561397071</v>
      </c>
      <c r="N313" s="51">
        <f t="shared" si="149"/>
        <v>7.930500609176578</v>
      </c>
      <c r="O313" s="54">
        <f t="shared" si="168"/>
        <v>10.950000000000038</v>
      </c>
      <c r="P313" s="34">
        <f t="shared" si="156"/>
        <v>1.7671458676442586</v>
      </c>
      <c r="Q313" s="30">
        <f t="shared" si="157"/>
        <v>0</v>
      </c>
      <c r="R313" s="58">
        <f t="shared" si="158"/>
        <v>0</v>
      </c>
      <c r="S313" s="58">
        <f t="shared" si="159"/>
        <v>588.05119009666987</v>
      </c>
      <c r="T313" s="58">
        <f t="shared" si="140"/>
        <v>100</v>
      </c>
      <c r="U313" s="88" t="str">
        <f>IF(R313=0,"-",FORECAST($C$8,Инклинометрия!$B$2:$B$152,Инклинометрия!$A$2:$A$152))</f>
        <v>-</v>
      </c>
      <c r="V313" s="88" t="str">
        <f>IF(R313=0,"-",FORECAST($C$8-R313,Инклинометрия!$B$2:$B$152,Инклинометрия!$A$2:$A$152))</f>
        <v>-</v>
      </c>
      <c r="W313" s="88">
        <f>IF(R313&gt;0,FORECAST($C$8,Инклинометрия!$B$2:$B$152,Инклинометрия!$A$2:$A$152),IF(AB313=$C$8,"-",FORECAST($C$8-AB313,Инклинометрия!$B$2:$B$152,Инклинометрия!$A$2:$A$152)))</f>
        <v>558.64863059183631</v>
      </c>
      <c r="X313" s="88">
        <f>IF(S313=0,"-",FORECAST($C$8-(S313+AB313),Инклинометрия!$B$2:$B$152,Инклинометрия!$A$2:$A$152))</f>
        <v>0</v>
      </c>
      <c r="Y313" s="88">
        <f>FORECAST($C$8+T313,Инклинометрия!$B$2:$B$152,Инклинометрия!$A$2:$A$152)</f>
        <v>1425</v>
      </c>
      <c r="Z313" s="88">
        <f>IF(R313=0,FORECAST($C$6-T313,Инклинометрия!$B$2:$B$152,Инклинометрия!$A$2:$A$152),FORECAST($C$8,Инклинометрия!$B$2:$B$152,Инклинометрия!$A$2:$A$152))</f>
        <v>1330</v>
      </c>
      <c r="AA313" s="61">
        <f t="shared" si="141"/>
        <v>1400</v>
      </c>
      <c r="AB313" s="62">
        <f t="shared" si="160"/>
        <v>811.94880990333013</v>
      </c>
      <c r="AC313" s="62">
        <f t="shared" si="142"/>
        <v>0</v>
      </c>
      <c r="AD313" s="65">
        <f>IF(R313=0,FORECAST($C$8,Инклинометрия!$B$2:$B$152,Инклинометрия!$A$2:$A$152),V313)</f>
        <v>1330</v>
      </c>
      <c r="AE313" s="65">
        <f>FORECAST($C$8-(R313+AA313),Инклинометрия!$B$2:$B$152,Инклинометрия!$A$2:$A$152)</f>
        <v>0</v>
      </c>
      <c r="AF313" s="65">
        <f>IF(AB313=0,"-",FORECAST($C$8,Инклинометрия!$B$2:$B$152,Инклинометрия!$A$2:$A$152))</f>
        <v>1330</v>
      </c>
      <c r="AG313" s="65">
        <f>IF(AB313=0,"-",FORECAST($C$8-AB313,Инклинометрия!$B$2:$B$152,Инклинометрия!$A$2:$A$152))</f>
        <v>558.64863059183631</v>
      </c>
      <c r="AH313" s="65" t="str">
        <f>IF(AC313=0,"-",FORECAST($C$8+AC313,Инклинометрия!$B$2:$B$152,Инклинометрия!$A$2:$A$152))</f>
        <v>-</v>
      </c>
      <c r="AI313" s="89" t="str">
        <f>IF(AC313=0,"-",FORECAST($C$8,Инклинометрия!$B$2:$B$152,Инклинометрия!$A$2:$A$152))</f>
        <v>-</v>
      </c>
      <c r="AJ313" s="28"/>
      <c r="AK313" s="67">
        <f t="shared" si="161"/>
        <v>0</v>
      </c>
      <c r="AL313" s="28">
        <f t="shared" si="162"/>
        <v>0</v>
      </c>
      <c r="AM313" s="28">
        <f t="shared" si="163"/>
        <v>0.1</v>
      </c>
      <c r="AN313" s="26">
        <f t="shared" si="164"/>
        <v>0.1</v>
      </c>
      <c r="AO313" s="87">
        <f t="shared" si="165"/>
        <v>149178.77092897875</v>
      </c>
      <c r="AP313" s="87">
        <f t="shared" si="143"/>
        <v>47853.770928978738</v>
      </c>
      <c r="AQ313" s="66">
        <f t="shared" si="144"/>
        <v>14695380</v>
      </c>
      <c r="AR313" s="66">
        <f t="shared" si="145"/>
        <v>13137808.812790951</v>
      </c>
      <c r="AS313" s="66">
        <f t="shared" si="146"/>
        <v>784800</v>
      </c>
      <c r="AT313" s="45">
        <f t="shared" si="150"/>
        <v>15629358.770928979</v>
      </c>
      <c r="AU313" s="75"/>
    </row>
    <row r="314" spans="2:47" x14ac:dyDescent="0.3">
      <c r="B314" s="41">
        <f t="shared" si="151"/>
        <v>1420</v>
      </c>
      <c r="C314" s="8">
        <f t="shared" si="166"/>
        <v>14.200000000000001</v>
      </c>
      <c r="D314" s="73">
        <f t="shared" si="147"/>
        <v>18.992500000000003</v>
      </c>
      <c r="E314" s="29">
        <f t="shared" si="169"/>
        <v>4703.4343223827555</v>
      </c>
      <c r="F314" s="29">
        <f t="shared" si="152"/>
        <v>16.561388459094445</v>
      </c>
      <c r="G314" s="29">
        <f t="shared" si="167"/>
        <v>22.150857064038817</v>
      </c>
      <c r="H314" s="17">
        <f t="shared" si="153"/>
        <v>6290.8434061869566</v>
      </c>
      <c r="I314" s="29">
        <f t="shared" si="154"/>
        <v>2.2250485660981263</v>
      </c>
      <c r="J314" s="29">
        <f t="shared" si="148"/>
        <v>20.847057720370078</v>
      </c>
      <c r="K314" s="39">
        <f t="shared" si="155"/>
        <v>1400</v>
      </c>
      <c r="L314" s="49">
        <f t="shared" si="138"/>
        <v>0</v>
      </c>
      <c r="M314" s="48">
        <f t="shared" si="139"/>
        <v>4.2266987561397071</v>
      </c>
      <c r="N314" s="51">
        <f t="shared" si="149"/>
        <v>7.8805006091765781</v>
      </c>
      <c r="O314" s="54">
        <f t="shared" si="168"/>
        <v>11.000000000000037</v>
      </c>
      <c r="P314" s="34">
        <f t="shared" si="156"/>
        <v>1.7671458676442586</v>
      </c>
      <c r="Q314" s="30">
        <f t="shared" si="157"/>
        <v>0</v>
      </c>
      <c r="R314" s="58">
        <f t="shared" si="158"/>
        <v>0</v>
      </c>
      <c r="S314" s="58">
        <f t="shared" si="159"/>
        <v>584.34366128432589</v>
      </c>
      <c r="T314" s="58">
        <f t="shared" si="140"/>
        <v>100</v>
      </c>
      <c r="U314" s="88" t="str">
        <f>IF(R314=0,"-",FORECAST($C$8,Инклинометрия!$B$2:$B$152,Инклинометрия!$A$2:$A$152))</f>
        <v>-</v>
      </c>
      <c r="V314" s="88" t="str">
        <f>IF(R314=0,"-",FORECAST($C$8-R314,Инклинометрия!$B$2:$B$152,Инклинометрия!$A$2:$A$152))</f>
        <v>-</v>
      </c>
      <c r="W314" s="88">
        <f>IF(R314&gt;0,FORECAST($C$8,Инклинометрия!$B$2:$B$152,Инклинометрия!$A$2:$A$152),IF(AB314=$C$8,"-",FORECAST($C$8-AB314,Инклинометрия!$B$2:$B$152,Инклинометрия!$A$2:$A$152)))</f>
        <v>555.12647822010956</v>
      </c>
      <c r="X314" s="88">
        <f>IF(S314=0,"-",FORECAST($C$8-(S314+AB314),Инклинометрия!$B$2:$B$152,Инклинометрия!$A$2:$A$152))</f>
        <v>0</v>
      </c>
      <c r="Y314" s="88">
        <f>FORECAST($C$8+T314,Инклинометрия!$B$2:$B$152,Инклинометрия!$A$2:$A$152)</f>
        <v>1425</v>
      </c>
      <c r="Z314" s="88">
        <f>IF(R314=0,FORECAST($C$6-T314,Инклинометрия!$B$2:$B$152,Инклинометрия!$A$2:$A$152),FORECAST($C$8,Инклинометрия!$B$2:$B$152,Инклинометрия!$A$2:$A$152))</f>
        <v>1330</v>
      </c>
      <c r="AA314" s="61">
        <f t="shared" si="141"/>
        <v>1400</v>
      </c>
      <c r="AB314" s="62">
        <f t="shared" si="160"/>
        <v>815.65633871567411</v>
      </c>
      <c r="AC314" s="62">
        <f t="shared" si="142"/>
        <v>0</v>
      </c>
      <c r="AD314" s="65">
        <f>IF(R314=0,FORECAST($C$8,Инклинометрия!$B$2:$B$152,Инклинометрия!$A$2:$A$152),V314)</f>
        <v>1330</v>
      </c>
      <c r="AE314" s="65">
        <f>FORECAST($C$8-(R314+AA314),Инклинометрия!$B$2:$B$152,Инклинометрия!$A$2:$A$152)</f>
        <v>0</v>
      </c>
      <c r="AF314" s="65">
        <f>IF(AB314=0,"-",FORECAST($C$8,Инклинометрия!$B$2:$B$152,Инклинометрия!$A$2:$A$152))</f>
        <v>1330</v>
      </c>
      <c r="AG314" s="65">
        <f>IF(AB314=0,"-",FORECAST($C$8-AB314,Инклинометрия!$B$2:$B$152,Инклинометрия!$A$2:$A$152))</f>
        <v>555.12647822010956</v>
      </c>
      <c r="AH314" s="65" t="str">
        <f>IF(AC314=0,"-",FORECAST($C$8+AC314,Инклинометрия!$B$2:$B$152,Инклинометрия!$A$2:$A$152))</f>
        <v>-</v>
      </c>
      <c r="AI314" s="89" t="str">
        <f>IF(AC314=0,"-",FORECAST($C$8,Инклинометрия!$B$2:$B$152,Инклинометрия!$A$2:$A$152))</f>
        <v>-</v>
      </c>
      <c r="AJ314" s="28"/>
      <c r="AK314" s="67">
        <f t="shared" si="161"/>
        <v>0</v>
      </c>
      <c r="AL314" s="28">
        <f t="shared" si="162"/>
        <v>0</v>
      </c>
      <c r="AM314" s="28">
        <f t="shared" si="163"/>
        <v>0.1</v>
      </c>
      <c r="AN314" s="26">
        <f t="shared" si="164"/>
        <v>0.1</v>
      </c>
      <c r="AO314" s="87">
        <f t="shared" si="165"/>
        <v>149156.37477569855</v>
      </c>
      <c r="AP314" s="87">
        <f t="shared" si="143"/>
        <v>47831.374775698561</v>
      </c>
      <c r="AQ314" s="66">
        <f t="shared" si="144"/>
        <v>14695380</v>
      </c>
      <c r="AR314" s="66">
        <f t="shared" si="145"/>
        <v>13147628.944356207</v>
      </c>
      <c r="AS314" s="66">
        <f t="shared" si="146"/>
        <v>784800</v>
      </c>
      <c r="AT314" s="45">
        <f t="shared" si="150"/>
        <v>15629336.374775698</v>
      </c>
      <c r="AU314" s="75"/>
    </row>
    <row r="315" spans="2:47" x14ac:dyDescent="0.3">
      <c r="B315" s="41">
        <f t="shared" si="151"/>
        <v>1425</v>
      </c>
      <c r="C315" s="8">
        <f t="shared" si="166"/>
        <v>14.25</v>
      </c>
      <c r="D315" s="73">
        <f t="shared" si="147"/>
        <v>19.059374999999999</v>
      </c>
      <c r="E315" s="29">
        <f t="shared" si="169"/>
        <v>4719.9957108418503</v>
      </c>
      <c r="F315" s="29">
        <f t="shared" si="152"/>
        <v>16.561388459093855</v>
      </c>
      <c r="G315" s="29">
        <f t="shared" si="167"/>
        <v>22.150857064038032</v>
      </c>
      <c r="H315" s="17">
        <f t="shared" si="153"/>
        <v>6312.9942632509947</v>
      </c>
      <c r="I315" s="29">
        <f t="shared" si="154"/>
        <v>2.2250485660981263</v>
      </c>
      <c r="J315" s="29">
        <f t="shared" si="148"/>
        <v>20.847057720369708</v>
      </c>
      <c r="K315" s="39">
        <f t="shared" si="155"/>
        <v>1400</v>
      </c>
      <c r="L315" s="49">
        <f t="shared" si="138"/>
        <v>0</v>
      </c>
      <c r="M315" s="48">
        <f t="shared" si="139"/>
        <v>4.2266987561397071</v>
      </c>
      <c r="N315" s="51">
        <f t="shared" si="149"/>
        <v>7.8305006091765774</v>
      </c>
      <c r="O315" s="54">
        <f t="shared" si="168"/>
        <v>11.050000000000038</v>
      </c>
      <c r="P315" s="34">
        <f t="shared" si="156"/>
        <v>1.7671458676442586</v>
      </c>
      <c r="Q315" s="30">
        <f t="shared" si="157"/>
        <v>0</v>
      </c>
      <c r="R315" s="58">
        <f t="shared" si="158"/>
        <v>0</v>
      </c>
      <c r="S315" s="58">
        <f t="shared" si="159"/>
        <v>580.63613247198191</v>
      </c>
      <c r="T315" s="58">
        <f t="shared" si="140"/>
        <v>100</v>
      </c>
      <c r="U315" s="88" t="str">
        <f>IF(R315=0,"-",FORECAST($C$8,Инклинометрия!$B$2:$B$152,Инклинометрия!$A$2:$A$152))</f>
        <v>-</v>
      </c>
      <c r="V315" s="88" t="str">
        <f>IF(R315=0,"-",FORECAST($C$8-R315,Инклинометрия!$B$2:$B$152,Инклинометрия!$A$2:$A$152))</f>
        <v>-</v>
      </c>
      <c r="W315" s="88">
        <f>IF(R315&gt;0,FORECAST($C$8,Инклинометрия!$B$2:$B$152,Инклинометрия!$A$2:$A$152),IF(AB315=$C$8,"-",FORECAST($C$8-AB315,Инклинометрия!$B$2:$B$152,Инклинометрия!$A$2:$A$152)))</f>
        <v>551.60432584838281</v>
      </c>
      <c r="X315" s="88">
        <f>IF(S315=0,"-",FORECAST($C$8-(S315+AB315),Инклинометрия!$B$2:$B$152,Инклинометрия!$A$2:$A$152))</f>
        <v>0</v>
      </c>
      <c r="Y315" s="88">
        <f>FORECAST($C$8+T315,Инклинометрия!$B$2:$B$152,Инклинометрия!$A$2:$A$152)</f>
        <v>1425</v>
      </c>
      <c r="Z315" s="88">
        <f>IF(R315=0,FORECAST($C$6-T315,Инклинометрия!$B$2:$B$152,Инклинометрия!$A$2:$A$152),FORECAST($C$8,Инклинометрия!$B$2:$B$152,Инклинометрия!$A$2:$A$152))</f>
        <v>1330</v>
      </c>
      <c r="AA315" s="61">
        <f t="shared" si="141"/>
        <v>1400</v>
      </c>
      <c r="AB315" s="62">
        <f t="shared" si="160"/>
        <v>819.36386752801809</v>
      </c>
      <c r="AC315" s="62">
        <f t="shared" si="142"/>
        <v>0</v>
      </c>
      <c r="AD315" s="65">
        <f>IF(R315=0,FORECAST($C$8,Инклинометрия!$B$2:$B$152,Инклинометрия!$A$2:$A$152),V315)</f>
        <v>1330</v>
      </c>
      <c r="AE315" s="65">
        <f>FORECAST($C$8-(R315+AA315),Инклинометрия!$B$2:$B$152,Инклинометрия!$A$2:$A$152)</f>
        <v>0</v>
      </c>
      <c r="AF315" s="65">
        <f>IF(AB315=0,"-",FORECAST($C$8,Инклинометрия!$B$2:$B$152,Инклинометрия!$A$2:$A$152))</f>
        <v>1330</v>
      </c>
      <c r="AG315" s="65">
        <f>IF(AB315=0,"-",FORECAST($C$8-AB315,Инклинометрия!$B$2:$B$152,Инклинометрия!$A$2:$A$152))</f>
        <v>551.60432584838281</v>
      </c>
      <c r="AH315" s="65" t="str">
        <f>IF(AC315=0,"-",FORECAST($C$8+AC315,Инклинометрия!$B$2:$B$152,Инклинометрия!$A$2:$A$152))</f>
        <v>-</v>
      </c>
      <c r="AI315" s="89" t="str">
        <f>IF(AC315=0,"-",FORECAST($C$8,Инклинометрия!$B$2:$B$152,Инклинометрия!$A$2:$A$152))</f>
        <v>-</v>
      </c>
      <c r="AJ315" s="28"/>
      <c r="AK315" s="67">
        <f t="shared" si="161"/>
        <v>0</v>
      </c>
      <c r="AL315" s="28">
        <f t="shared" si="162"/>
        <v>0</v>
      </c>
      <c r="AM315" s="28">
        <f t="shared" si="163"/>
        <v>0.1</v>
      </c>
      <c r="AN315" s="26">
        <f t="shared" si="164"/>
        <v>0.1</v>
      </c>
      <c r="AO315" s="87">
        <f t="shared" si="165"/>
        <v>149133.97862241839</v>
      </c>
      <c r="AP315" s="87">
        <f t="shared" si="143"/>
        <v>47808.978622418384</v>
      </c>
      <c r="AQ315" s="66">
        <f t="shared" si="144"/>
        <v>14695380</v>
      </c>
      <c r="AR315" s="66">
        <f t="shared" si="145"/>
        <v>13157449.075921461</v>
      </c>
      <c r="AS315" s="66">
        <f t="shared" si="146"/>
        <v>784800</v>
      </c>
      <c r="AT315" s="45">
        <f t="shared" si="150"/>
        <v>15629313.978622418</v>
      </c>
      <c r="AU315" s="75"/>
    </row>
    <row r="316" spans="2:47" x14ac:dyDescent="0.3">
      <c r="B316" s="41">
        <f t="shared" si="151"/>
        <v>1430</v>
      </c>
      <c r="C316" s="8">
        <f t="shared" si="166"/>
        <v>14.3</v>
      </c>
      <c r="D316" s="73">
        <f t="shared" si="147"/>
        <v>19.126249999999999</v>
      </c>
      <c r="E316" s="29">
        <f t="shared" si="169"/>
        <v>4736.5570993009442</v>
      </c>
      <c r="F316" s="29">
        <f t="shared" si="152"/>
        <v>16.561388459094445</v>
      </c>
      <c r="G316" s="29">
        <f t="shared" si="167"/>
        <v>22.150857064038817</v>
      </c>
      <c r="H316" s="17">
        <f t="shared" si="153"/>
        <v>6335.1451203150336</v>
      </c>
      <c r="I316" s="29">
        <f t="shared" si="154"/>
        <v>2.2250485660981263</v>
      </c>
      <c r="J316" s="29">
        <f t="shared" si="148"/>
        <v>20.847057720370078</v>
      </c>
      <c r="K316" s="39">
        <f t="shared" si="155"/>
        <v>1400</v>
      </c>
      <c r="L316" s="49">
        <f t="shared" si="138"/>
        <v>0</v>
      </c>
      <c r="M316" s="48">
        <f t="shared" si="139"/>
        <v>4.2266987561397071</v>
      </c>
      <c r="N316" s="51">
        <f t="shared" si="149"/>
        <v>7.7805006091765776</v>
      </c>
      <c r="O316" s="54">
        <f t="shared" si="168"/>
        <v>11.100000000000039</v>
      </c>
      <c r="P316" s="34">
        <f t="shared" si="156"/>
        <v>1.7671458676442586</v>
      </c>
      <c r="Q316" s="30">
        <f t="shared" si="157"/>
        <v>0</v>
      </c>
      <c r="R316" s="58">
        <f t="shared" si="158"/>
        <v>0</v>
      </c>
      <c r="S316" s="58">
        <f t="shared" si="159"/>
        <v>576.92860365963793</v>
      </c>
      <c r="T316" s="58">
        <f t="shared" si="140"/>
        <v>100</v>
      </c>
      <c r="U316" s="88" t="str">
        <f>IF(R316=0,"-",FORECAST($C$8,Инклинометрия!$B$2:$B$152,Инклинометрия!$A$2:$A$152))</f>
        <v>-</v>
      </c>
      <c r="V316" s="88" t="str">
        <f>IF(R316=0,"-",FORECAST($C$8-R316,Инклинометрия!$B$2:$B$152,Инклинометрия!$A$2:$A$152))</f>
        <v>-</v>
      </c>
      <c r="W316" s="88">
        <f>IF(R316&gt;0,FORECAST($C$8,Инклинометрия!$B$2:$B$152,Инклинометрия!$A$2:$A$152),IF(AB316=$C$8,"-",FORECAST($C$8-AB316,Инклинометрия!$B$2:$B$152,Инклинометрия!$A$2:$A$152)))</f>
        <v>548.08217347665595</v>
      </c>
      <c r="X316" s="88">
        <f>IF(S316=0,"-",FORECAST($C$8-(S316+AB316),Инклинометрия!$B$2:$B$152,Инклинометрия!$A$2:$A$152))</f>
        <v>0</v>
      </c>
      <c r="Y316" s="88">
        <f>FORECAST($C$8+T316,Инклинометрия!$B$2:$B$152,Инклинометрия!$A$2:$A$152)</f>
        <v>1425</v>
      </c>
      <c r="Z316" s="88">
        <f>IF(R316=0,FORECAST($C$6-T316,Инклинометрия!$B$2:$B$152,Инклинометрия!$A$2:$A$152),FORECAST($C$8,Инклинометрия!$B$2:$B$152,Инклинометрия!$A$2:$A$152))</f>
        <v>1330</v>
      </c>
      <c r="AA316" s="61">
        <f t="shared" si="141"/>
        <v>1400</v>
      </c>
      <c r="AB316" s="62">
        <f t="shared" si="160"/>
        <v>823.07139634036207</v>
      </c>
      <c r="AC316" s="62">
        <f t="shared" si="142"/>
        <v>0</v>
      </c>
      <c r="AD316" s="65">
        <f>IF(R316=0,FORECAST($C$8,Инклинометрия!$B$2:$B$152,Инклинометрия!$A$2:$A$152),V316)</f>
        <v>1330</v>
      </c>
      <c r="AE316" s="65">
        <f>FORECAST($C$8-(R316+AA316),Инклинометрия!$B$2:$B$152,Инклинометрия!$A$2:$A$152)</f>
        <v>0</v>
      </c>
      <c r="AF316" s="65">
        <f>IF(AB316=0,"-",FORECAST($C$8,Инклинометрия!$B$2:$B$152,Инклинометрия!$A$2:$A$152))</f>
        <v>1330</v>
      </c>
      <c r="AG316" s="65">
        <f>IF(AB316=0,"-",FORECAST($C$8-AB316,Инклинометрия!$B$2:$B$152,Инклинометрия!$A$2:$A$152))</f>
        <v>548.08217347665595</v>
      </c>
      <c r="AH316" s="65" t="str">
        <f>IF(AC316=0,"-",FORECAST($C$8+AC316,Инклинометрия!$B$2:$B$152,Инклинометрия!$A$2:$A$152))</f>
        <v>-</v>
      </c>
      <c r="AI316" s="89" t="str">
        <f>IF(AC316=0,"-",FORECAST($C$8,Инклинометрия!$B$2:$B$152,Инклинометрия!$A$2:$A$152))</f>
        <v>-</v>
      </c>
      <c r="AJ316" s="28"/>
      <c r="AK316" s="67">
        <f t="shared" si="161"/>
        <v>0</v>
      </c>
      <c r="AL316" s="28">
        <f t="shared" si="162"/>
        <v>0</v>
      </c>
      <c r="AM316" s="28">
        <f t="shared" si="163"/>
        <v>0.1</v>
      </c>
      <c r="AN316" s="26">
        <f t="shared" si="164"/>
        <v>0.1</v>
      </c>
      <c r="AO316" s="87">
        <f t="shared" si="165"/>
        <v>149111.5824691382</v>
      </c>
      <c r="AP316" s="87">
        <f t="shared" si="143"/>
        <v>47786.582469138208</v>
      </c>
      <c r="AQ316" s="66">
        <f t="shared" si="144"/>
        <v>14695380</v>
      </c>
      <c r="AR316" s="66">
        <f t="shared" si="145"/>
        <v>13167269.207486719</v>
      </c>
      <c r="AS316" s="66">
        <f t="shared" si="146"/>
        <v>784800</v>
      </c>
      <c r="AT316" s="45">
        <f t="shared" si="150"/>
        <v>15629291.582469137</v>
      </c>
      <c r="AU316" s="75"/>
    </row>
    <row r="317" spans="2:47" x14ac:dyDescent="0.3">
      <c r="B317" s="41">
        <f t="shared" si="151"/>
        <v>1435</v>
      </c>
      <c r="C317" s="8">
        <f t="shared" si="166"/>
        <v>14.35</v>
      </c>
      <c r="D317" s="73">
        <f t="shared" si="147"/>
        <v>19.193124999999998</v>
      </c>
      <c r="E317" s="29">
        <f t="shared" si="169"/>
        <v>4753.1184877600381</v>
      </c>
      <c r="F317" s="29">
        <f t="shared" si="152"/>
        <v>16.561388459093855</v>
      </c>
      <c r="G317" s="29">
        <f t="shared" si="167"/>
        <v>22.150857064038032</v>
      </c>
      <c r="H317" s="17">
        <f t="shared" si="153"/>
        <v>6357.2959773790717</v>
      </c>
      <c r="I317" s="29">
        <f t="shared" si="154"/>
        <v>2.2250485660981263</v>
      </c>
      <c r="J317" s="29">
        <f t="shared" si="148"/>
        <v>20.847057720369708</v>
      </c>
      <c r="K317" s="39">
        <f t="shared" si="155"/>
        <v>1400</v>
      </c>
      <c r="L317" s="49">
        <f t="shared" si="138"/>
        <v>0</v>
      </c>
      <c r="M317" s="48">
        <f t="shared" si="139"/>
        <v>4.2266987561397071</v>
      </c>
      <c r="N317" s="51">
        <f t="shared" si="149"/>
        <v>7.7305006091765769</v>
      </c>
      <c r="O317" s="54">
        <f t="shared" si="168"/>
        <v>11.150000000000039</v>
      </c>
      <c r="P317" s="34">
        <f t="shared" si="156"/>
        <v>1.7671458676442586</v>
      </c>
      <c r="Q317" s="30">
        <f t="shared" si="157"/>
        <v>0</v>
      </c>
      <c r="R317" s="58">
        <f t="shared" si="158"/>
        <v>0</v>
      </c>
      <c r="S317" s="58">
        <f t="shared" si="159"/>
        <v>573.22107484729395</v>
      </c>
      <c r="T317" s="58">
        <f t="shared" si="140"/>
        <v>100</v>
      </c>
      <c r="U317" s="88" t="str">
        <f>IF(R317=0,"-",FORECAST($C$8,Инклинометрия!$B$2:$B$152,Инклинометрия!$A$2:$A$152))</f>
        <v>-</v>
      </c>
      <c r="V317" s="88" t="str">
        <f>IF(R317=0,"-",FORECAST($C$8-R317,Инклинометрия!$B$2:$B$152,Инклинометрия!$A$2:$A$152))</f>
        <v>-</v>
      </c>
      <c r="W317" s="88">
        <f>IF(R317&gt;0,FORECAST($C$8,Инклинометрия!$B$2:$B$152,Инклинометрия!$A$2:$A$152),IF(AB317=$C$8,"-",FORECAST($C$8-AB317,Инклинометрия!$B$2:$B$152,Инклинометрия!$A$2:$A$152)))</f>
        <v>544.56002110492921</v>
      </c>
      <c r="X317" s="88">
        <f>IF(S317=0,"-",FORECAST($C$8-(S317+AB317),Инклинометрия!$B$2:$B$152,Инклинометрия!$A$2:$A$152))</f>
        <v>0</v>
      </c>
      <c r="Y317" s="88">
        <f>FORECAST($C$8+T317,Инклинометрия!$B$2:$B$152,Инклинометрия!$A$2:$A$152)</f>
        <v>1425</v>
      </c>
      <c r="Z317" s="88">
        <f>IF(R317=0,FORECAST($C$6-T317,Инклинометрия!$B$2:$B$152,Инклинометрия!$A$2:$A$152),FORECAST($C$8,Инклинометрия!$B$2:$B$152,Инклинометрия!$A$2:$A$152))</f>
        <v>1330</v>
      </c>
      <c r="AA317" s="61">
        <f t="shared" si="141"/>
        <v>1400</v>
      </c>
      <c r="AB317" s="62">
        <f t="shared" si="160"/>
        <v>826.77892515270605</v>
      </c>
      <c r="AC317" s="62">
        <f t="shared" si="142"/>
        <v>0</v>
      </c>
      <c r="AD317" s="65">
        <f>IF(R317=0,FORECAST($C$8,Инклинометрия!$B$2:$B$152,Инклинометрия!$A$2:$A$152),V317)</f>
        <v>1330</v>
      </c>
      <c r="AE317" s="65">
        <f>FORECAST($C$8-(R317+AA317),Инклинометрия!$B$2:$B$152,Инклинометрия!$A$2:$A$152)</f>
        <v>0</v>
      </c>
      <c r="AF317" s="65">
        <f>IF(AB317=0,"-",FORECAST($C$8,Инклинометрия!$B$2:$B$152,Инклинометрия!$A$2:$A$152))</f>
        <v>1330</v>
      </c>
      <c r="AG317" s="65">
        <f>IF(AB317=0,"-",FORECAST($C$8-AB317,Инклинометрия!$B$2:$B$152,Инклинометрия!$A$2:$A$152))</f>
        <v>544.56002110492921</v>
      </c>
      <c r="AH317" s="65" t="str">
        <f>IF(AC317=0,"-",FORECAST($C$8+AC317,Инклинометрия!$B$2:$B$152,Инклинометрия!$A$2:$A$152))</f>
        <v>-</v>
      </c>
      <c r="AI317" s="89" t="str">
        <f>IF(AC317=0,"-",FORECAST($C$8,Инклинометрия!$B$2:$B$152,Инклинометрия!$A$2:$A$152))</f>
        <v>-</v>
      </c>
      <c r="AJ317" s="28"/>
      <c r="AK317" s="67">
        <f t="shared" si="161"/>
        <v>0</v>
      </c>
      <c r="AL317" s="28">
        <f t="shared" si="162"/>
        <v>0</v>
      </c>
      <c r="AM317" s="28">
        <f t="shared" si="163"/>
        <v>0.1</v>
      </c>
      <c r="AN317" s="26">
        <f t="shared" si="164"/>
        <v>0.1</v>
      </c>
      <c r="AO317" s="87">
        <f t="shared" si="165"/>
        <v>149089.18631585804</v>
      </c>
      <c r="AP317" s="87">
        <f t="shared" si="143"/>
        <v>47764.186315858031</v>
      </c>
      <c r="AQ317" s="66">
        <f t="shared" si="144"/>
        <v>14695380</v>
      </c>
      <c r="AR317" s="66">
        <f t="shared" si="145"/>
        <v>13177089.339051973</v>
      </c>
      <c r="AS317" s="66">
        <f t="shared" si="146"/>
        <v>784800</v>
      </c>
      <c r="AT317" s="45">
        <f t="shared" si="150"/>
        <v>15629269.186315859</v>
      </c>
      <c r="AU317" s="75"/>
    </row>
    <row r="318" spans="2:47" x14ac:dyDescent="0.3">
      <c r="B318" s="41">
        <f t="shared" si="151"/>
        <v>1440</v>
      </c>
      <c r="C318" s="8">
        <f t="shared" si="166"/>
        <v>14.4</v>
      </c>
      <c r="D318" s="73">
        <f t="shared" si="147"/>
        <v>19.260000000000002</v>
      </c>
      <c r="E318" s="29">
        <f t="shared" si="169"/>
        <v>4769.679876219132</v>
      </c>
      <c r="F318" s="29">
        <f t="shared" si="152"/>
        <v>16.561388459094445</v>
      </c>
      <c r="G318" s="29">
        <f t="shared" si="167"/>
        <v>22.150857064038817</v>
      </c>
      <c r="H318" s="17">
        <f t="shared" si="153"/>
        <v>6379.4468344431107</v>
      </c>
      <c r="I318" s="29">
        <f t="shared" si="154"/>
        <v>2.2250485660981263</v>
      </c>
      <c r="J318" s="29">
        <f t="shared" si="148"/>
        <v>20.847057720370078</v>
      </c>
      <c r="K318" s="39">
        <f t="shared" si="155"/>
        <v>1400</v>
      </c>
      <c r="L318" s="49">
        <f t="shared" si="138"/>
        <v>0</v>
      </c>
      <c r="M318" s="48">
        <f t="shared" si="139"/>
        <v>4.2266987561397071</v>
      </c>
      <c r="N318" s="51">
        <f t="shared" si="149"/>
        <v>7.6805006091765771</v>
      </c>
      <c r="O318" s="54">
        <f t="shared" si="168"/>
        <v>11.200000000000038</v>
      </c>
      <c r="P318" s="34">
        <f t="shared" si="156"/>
        <v>1.7671458676442586</v>
      </c>
      <c r="Q318" s="30">
        <f t="shared" si="157"/>
        <v>0</v>
      </c>
      <c r="R318" s="58">
        <f t="shared" si="158"/>
        <v>0</v>
      </c>
      <c r="S318" s="58">
        <f t="shared" si="159"/>
        <v>569.51354603494997</v>
      </c>
      <c r="T318" s="58">
        <f t="shared" si="140"/>
        <v>100</v>
      </c>
      <c r="U318" s="88" t="str">
        <f>IF(R318=0,"-",FORECAST($C$8,Инклинометрия!$B$2:$B$152,Инклинометрия!$A$2:$A$152))</f>
        <v>-</v>
      </c>
      <c r="V318" s="88" t="str">
        <f>IF(R318=0,"-",FORECAST($C$8-R318,Инклинометрия!$B$2:$B$152,Инклинометрия!$A$2:$A$152))</f>
        <v>-</v>
      </c>
      <c r="W318" s="88">
        <f>IF(R318&gt;0,FORECAST($C$8,Инклинометрия!$B$2:$B$152,Инклинометрия!$A$2:$A$152),IF(AB318=$C$8,"-",FORECAST($C$8-AB318,Инклинометрия!$B$2:$B$152,Инклинометрия!$A$2:$A$152)))</f>
        <v>541.03786873320246</v>
      </c>
      <c r="X318" s="88">
        <f>IF(S318=0,"-",FORECAST($C$8-(S318+AB318),Инклинометрия!$B$2:$B$152,Инклинометрия!$A$2:$A$152))</f>
        <v>0</v>
      </c>
      <c r="Y318" s="88">
        <f>FORECAST($C$8+T318,Инклинометрия!$B$2:$B$152,Инклинометрия!$A$2:$A$152)</f>
        <v>1425</v>
      </c>
      <c r="Z318" s="88">
        <f>IF(R318=0,FORECAST($C$6-T318,Инклинометрия!$B$2:$B$152,Инклинометрия!$A$2:$A$152),FORECAST($C$8,Инклинометрия!$B$2:$B$152,Инклинометрия!$A$2:$A$152))</f>
        <v>1330</v>
      </c>
      <c r="AA318" s="61">
        <f t="shared" si="141"/>
        <v>1400</v>
      </c>
      <c r="AB318" s="62">
        <f t="shared" si="160"/>
        <v>830.48645396505003</v>
      </c>
      <c r="AC318" s="62">
        <f t="shared" si="142"/>
        <v>0</v>
      </c>
      <c r="AD318" s="65">
        <f>IF(R318=0,FORECAST($C$8,Инклинометрия!$B$2:$B$152,Инклинометрия!$A$2:$A$152),V318)</f>
        <v>1330</v>
      </c>
      <c r="AE318" s="65">
        <f>FORECAST($C$8-(R318+AA318),Инклинометрия!$B$2:$B$152,Инклинометрия!$A$2:$A$152)</f>
        <v>0</v>
      </c>
      <c r="AF318" s="65">
        <f>IF(AB318=0,"-",FORECAST($C$8,Инклинометрия!$B$2:$B$152,Инклинометрия!$A$2:$A$152))</f>
        <v>1330</v>
      </c>
      <c r="AG318" s="65">
        <f>IF(AB318=0,"-",FORECAST($C$8-AB318,Инклинометрия!$B$2:$B$152,Инклинометрия!$A$2:$A$152))</f>
        <v>541.03786873320246</v>
      </c>
      <c r="AH318" s="65" t="str">
        <f>IF(AC318=0,"-",FORECAST($C$8+AC318,Инклинометрия!$B$2:$B$152,Инклинометрия!$A$2:$A$152))</f>
        <v>-</v>
      </c>
      <c r="AI318" s="89" t="str">
        <f>IF(AC318=0,"-",FORECAST($C$8,Инклинометрия!$B$2:$B$152,Инклинометрия!$A$2:$A$152))</f>
        <v>-</v>
      </c>
      <c r="AJ318" s="28"/>
      <c r="AK318" s="67">
        <f t="shared" si="161"/>
        <v>0</v>
      </c>
      <c r="AL318" s="28">
        <f t="shared" si="162"/>
        <v>0</v>
      </c>
      <c r="AM318" s="28">
        <f t="shared" si="163"/>
        <v>0.1</v>
      </c>
      <c r="AN318" s="26">
        <f t="shared" si="164"/>
        <v>0.1</v>
      </c>
      <c r="AO318" s="87">
        <f t="shared" si="165"/>
        <v>149066.79016257785</v>
      </c>
      <c r="AP318" s="87">
        <f t="shared" si="143"/>
        <v>47741.790162577854</v>
      </c>
      <c r="AQ318" s="66">
        <f t="shared" si="144"/>
        <v>14695380</v>
      </c>
      <c r="AR318" s="66">
        <f t="shared" si="145"/>
        <v>13186909.470617229</v>
      </c>
      <c r="AS318" s="66">
        <f t="shared" si="146"/>
        <v>784800</v>
      </c>
      <c r="AT318" s="45">
        <f t="shared" si="150"/>
        <v>15629246.790162578</v>
      </c>
      <c r="AU318" s="75"/>
    </row>
    <row r="319" spans="2:47" x14ac:dyDescent="0.3">
      <c r="B319" s="41">
        <f t="shared" si="151"/>
        <v>1445</v>
      </c>
      <c r="C319" s="8">
        <f t="shared" si="166"/>
        <v>14.450000000000001</v>
      </c>
      <c r="D319" s="73">
        <f t="shared" si="147"/>
        <v>19.326875000000001</v>
      </c>
      <c r="E319" s="29">
        <f t="shared" si="169"/>
        <v>4786.2412646782268</v>
      </c>
      <c r="F319" s="29">
        <f t="shared" si="152"/>
        <v>16.561388459094445</v>
      </c>
      <c r="G319" s="29">
        <f t="shared" si="167"/>
        <v>22.150857064038817</v>
      </c>
      <c r="H319" s="17">
        <f t="shared" si="153"/>
        <v>6401.5976915071496</v>
      </c>
      <c r="I319" s="29">
        <f t="shared" si="154"/>
        <v>2.2250485660981263</v>
      </c>
      <c r="J319" s="29">
        <f t="shared" si="148"/>
        <v>20.847057720370078</v>
      </c>
      <c r="K319" s="39">
        <f t="shared" si="155"/>
        <v>1400</v>
      </c>
      <c r="L319" s="49">
        <f t="shared" si="138"/>
        <v>0</v>
      </c>
      <c r="M319" s="48">
        <f t="shared" si="139"/>
        <v>4.2266987561397071</v>
      </c>
      <c r="N319" s="51">
        <f t="shared" si="149"/>
        <v>7.6305006091765764</v>
      </c>
      <c r="O319" s="54">
        <f t="shared" si="168"/>
        <v>11.250000000000039</v>
      </c>
      <c r="P319" s="34">
        <f t="shared" si="156"/>
        <v>1.7671458676442586</v>
      </c>
      <c r="Q319" s="30">
        <f t="shared" si="157"/>
        <v>0</v>
      </c>
      <c r="R319" s="58">
        <f t="shared" si="158"/>
        <v>0</v>
      </c>
      <c r="S319" s="58">
        <f t="shared" si="159"/>
        <v>565.80601722260599</v>
      </c>
      <c r="T319" s="58">
        <f t="shared" si="140"/>
        <v>100</v>
      </c>
      <c r="U319" s="88" t="str">
        <f>IF(R319=0,"-",FORECAST($C$8,Инклинометрия!$B$2:$B$152,Инклинометрия!$A$2:$A$152))</f>
        <v>-</v>
      </c>
      <c r="V319" s="88" t="str">
        <f>IF(R319=0,"-",FORECAST($C$8-R319,Инклинометрия!$B$2:$B$152,Инклинометрия!$A$2:$A$152))</f>
        <v>-</v>
      </c>
      <c r="W319" s="88">
        <f>IF(R319&gt;0,FORECAST($C$8,Инклинометрия!$B$2:$B$152,Инклинометрия!$A$2:$A$152),IF(AB319=$C$8,"-",FORECAST($C$8-AB319,Инклинометрия!$B$2:$B$152,Инклинометрия!$A$2:$A$152)))</f>
        <v>537.51571636147571</v>
      </c>
      <c r="X319" s="88">
        <f>IF(S319=0,"-",FORECAST($C$8-(S319+AB319),Инклинометрия!$B$2:$B$152,Инклинометрия!$A$2:$A$152))</f>
        <v>0</v>
      </c>
      <c r="Y319" s="88">
        <f>FORECAST($C$8+T319,Инклинометрия!$B$2:$B$152,Инклинометрия!$A$2:$A$152)</f>
        <v>1425</v>
      </c>
      <c r="Z319" s="88">
        <f>IF(R319=0,FORECAST($C$6-T319,Инклинометрия!$B$2:$B$152,Инклинометрия!$A$2:$A$152),FORECAST($C$8,Инклинометрия!$B$2:$B$152,Инклинометрия!$A$2:$A$152))</f>
        <v>1330</v>
      </c>
      <c r="AA319" s="61">
        <f t="shared" si="141"/>
        <v>1400</v>
      </c>
      <c r="AB319" s="62">
        <f t="shared" si="160"/>
        <v>834.19398277739401</v>
      </c>
      <c r="AC319" s="62">
        <f t="shared" si="142"/>
        <v>0</v>
      </c>
      <c r="AD319" s="65">
        <f>IF(R319=0,FORECAST($C$8,Инклинометрия!$B$2:$B$152,Инклинометрия!$A$2:$A$152),V319)</f>
        <v>1330</v>
      </c>
      <c r="AE319" s="65">
        <f>FORECAST($C$8-(R319+AA319),Инклинометрия!$B$2:$B$152,Инклинометрия!$A$2:$A$152)</f>
        <v>0</v>
      </c>
      <c r="AF319" s="65">
        <f>IF(AB319=0,"-",FORECAST($C$8,Инклинометрия!$B$2:$B$152,Инклинометрия!$A$2:$A$152))</f>
        <v>1330</v>
      </c>
      <c r="AG319" s="65">
        <f>IF(AB319=0,"-",FORECAST($C$8-AB319,Инклинометрия!$B$2:$B$152,Инклинометрия!$A$2:$A$152))</f>
        <v>537.51571636147571</v>
      </c>
      <c r="AH319" s="65" t="str">
        <f>IF(AC319=0,"-",FORECAST($C$8+AC319,Инклинометрия!$B$2:$B$152,Инклинометрия!$A$2:$A$152))</f>
        <v>-</v>
      </c>
      <c r="AI319" s="89" t="str">
        <f>IF(AC319=0,"-",FORECAST($C$8,Инклинометрия!$B$2:$B$152,Инклинометрия!$A$2:$A$152))</f>
        <v>-</v>
      </c>
      <c r="AJ319" s="28"/>
      <c r="AK319" s="67">
        <f t="shared" si="161"/>
        <v>0</v>
      </c>
      <c r="AL319" s="28">
        <f t="shared" si="162"/>
        <v>0</v>
      </c>
      <c r="AM319" s="28">
        <f t="shared" si="163"/>
        <v>0.1</v>
      </c>
      <c r="AN319" s="26">
        <f t="shared" si="164"/>
        <v>0.1</v>
      </c>
      <c r="AO319" s="87">
        <f t="shared" si="165"/>
        <v>149044.39400929768</v>
      </c>
      <c r="AP319" s="87">
        <f t="shared" si="143"/>
        <v>47719.394009297677</v>
      </c>
      <c r="AQ319" s="66">
        <f t="shared" si="144"/>
        <v>14695380</v>
      </c>
      <c r="AR319" s="66">
        <f t="shared" si="145"/>
        <v>13196729.602182485</v>
      </c>
      <c r="AS319" s="66">
        <f t="shared" si="146"/>
        <v>784800</v>
      </c>
      <c r="AT319" s="45">
        <f t="shared" si="150"/>
        <v>15629224.394009298</v>
      </c>
      <c r="AU319" s="75"/>
    </row>
    <row r="320" spans="2:47" x14ac:dyDescent="0.3">
      <c r="B320" s="41">
        <f t="shared" si="151"/>
        <v>1450</v>
      </c>
      <c r="C320" s="8">
        <f t="shared" si="166"/>
        <v>14.5</v>
      </c>
      <c r="D320" s="73">
        <f t="shared" si="147"/>
        <v>19.393750000000001</v>
      </c>
      <c r="E320" s="29">
        <f t="shared" si="169"/>
        <v>4802.8026531373207</v>
      </c>
      <c r="F320" s="29">
        <f t="shared" si="152"/>
        <v>16.561388459093855</v>
      </c>
      <c r="G320" s="29">
        <f t="shared" si="167"/>
        <v>22.150857064038032</v>
      </c>
      <c r="H320" s="17">
        <f t="shared" si="153"/>
        <v>6423.7485485711877</v>
      </c>
      <c r="I320" s="29">
        <f t="shared" si="154"/>
        <v>2.2250485660981263</v>
      </c>
      <c r="J320" s="29">
        <f t="shared" si="148"/>
        <v>20.847057720369708</v>
      </c>
      <c r="K320" s="39">
        <f t="shared" si="155"/>
        <v>1400</v>
      </c>
      <c r="L320" s="49">
        <f t="shared" si="138"/>
        <v>0</v>
      </c>
      <c r="M320" s="48">
        <f t="shared" si="139"/>
        <v>4.2266987561397071</v>
      </c>
      <c r="N320" s="51">
        <f t="shared" si="149"/>
        <v>7.5805006091765765</v>
      </c>
      <c r="O320" s="54">
        <f t="shared" si="168"/>
        <v>11.30000000000004</v>
      </c>
      <c r="P320" s="34">
        <f t="shared" si="156"/>
        <v>1.7671458676442586</v>
      </c>
      <c r="Q320" s="30">
        <f t="shared" si="157"/>
        <v>0</v>
      </c>
      <c r="R320" s="58">
        <f t="shared" si="158"/>
        <v>0</v>
      </c>
      <c r="S320" s="58">
        <f t="shared" si="159"/>
        <v>562.09848841026201</v>
      </c>
      <c r="T320" s="58">
        <f t="shared" si="140"/>
        <v>100</v>
      </c>
      <c r="U320" s="88" t="str">
        <f>IF(R320=0,"-",FORECAST($C$8,Инклинометрия!$B$2:$B$152,Инклинометрия!$A$2:$A$152))</f>
        <v>-</v>
      </c>
      <c r="V320" s="88" t="str">
        <f>IF(R320=0,"-",FORECAST($C$8-R320,Инклинометрия!$B$2:$B$152,Инклинометрия!$A$2:$A$152))</f>
        <v>-</v>
      </c>
      <c r="W320" s="88">
        <f>IF(R320&gt;0,FORECAST($C$8,Инклинометрия!$B$2:$B$152,Инклинометрия!$A$2:$A$152),IF(AB320=$C$8,"-",FORECAST($C$8-AB320,Инклинометрия!$B$2:$B$152,Инклинометрия!$A$2:$A$152)))</f>
        <v>533.99356398974885</v>
      </c>
      <c r="X320" s="88">
        <f>IF(S320=0,"-",FORECAST($C$8-(S320+AB320),Инклинометрия!$B$2:$B$152,Инклинометрия!$A$2:$A$152))</f>
        <v>0</v>
      </c>
      <c r="Y320" s="88">
        <f>FORECAST($C$8+T320,Инклинометрия!$B$2:$B$152,Инклинометрия!$A$2:$A$152)</f>
        <v>1425</v>
      </c>
      <c r="Z320" s="88">
        <f>IF(R320=0,FORECAST($C$6-T320,Инклинометрия!$B$2:$B$152,Инклинометрия!$A$2:$A$152),FORECAST($C$8,Инклинометрия!$B$2:$B$152,Инклинометрия!$A$2:$A$152))</f>
        <v>1330</v>
      </c>
      <c r="AA320" s="61">
        <f t="shared" si="141"/>
        <v>1400</v>
      </c>
      <c r="AB320" s="62">
        <f t="shared" si="160"/>
        <v>837.90151158973799</v>
      </c>
      <c r="AC320" s="62">
        <f t="shared" si="142"/>
        <v>0</v>
      </c>
      <c r="AD320" s="65">
        <f>IF(R320=0,FORECAST($C$8,Инклинометрия!$B$2:$B$152,Инклинометрия!$A$2:$A$152),V320)</f>
        <v>1330</v>
      </c>
      <c r="AE320" s="65">
        <f>FORECAST($C$8-(R320+AA320),Инклинометрия!$B$2:$B$152,Инклинометрия!$A$2:$A$152)</f>
        <v>0</v>
      </c>
      <c r="AF320" s="65">
        <f>IF(AB320=0,"-",FORECAST($C$8,Инклинометрия!$B$2:$B$152,Инклинометрия!$A$2:$A$152))</f>
        <v>1330</v>
      </c>
      <c r="AG320" s="65">
        <f>IF(AB320=0,"-",FORECAST($C$8-AB320,Инклинометрия!$B$2:$B$152,Инклинометрия!$A$2:$A$152))</f>
        <v>533.99356398974885</v>
      </c>
      <c r="AH320" s="65" t="str">
        <f>IF(AC320=0,"-",FORECAST($C$8+AC320,Инклинометрия!$B$2:$B$152,Инклинометрия!$A$2:$A$152))</f>
        <v>-</v>
      </c>
      <c r="AI320" s="89" t="str">
        <f>IF(AC320=0,"-",FORECAST($C$8,Инклинометрия!$B$2:$B$152,Инклинометрия!$A$2:$A$152))</f>
        <v>-</v>
      </c>
      <c r="AJ320" s="28"/>
      <c r="AK320" s="67">
        <f t="shared" si="161"/>
        <v>0</v>
      </c>
      <c r="AL320" s="28">
        <f t="shared" si="162"/>
        <v>0</v>
      </c>
      <c r="AM320" s="28">
        <f t="shared" si="163"/>
        <v>0.1</v>
      </c>
      <c r="AN320" s="26">
        <f t="shared" si="164"/>
        <v>0.1</v>
      </c>
      <c r="AO320" s="87">
        <f t="shared" si="165"/>
        <v>149021.99785601749</v>
      </c>
      <c r="AP320" s="87">
        <f t="shared" si="143"/>
        <v>47696.9978560175</v>
      </c>
      <c r="AQ320" s="66">
        <f t="shared" si="144"/>
        <v>14695380</v>
      </c>
      <c r="AR320" s="66">
        <f t="shared" si="145"/>
        <v>13206549.733747739</v>
      </c>
      <c r="AS320" s="66">
        <f t="shared" si="146"/>
        <v>784800</v>
      </c>
      <c r="AT320" s="45">
        <f t="shared" si="150"/>
        <v>15629201.997856017</v>
      </c>
      <c r="AU320" s="75"/>
    </row>
    <row r="321" spans="2:47" x14ac:dyDescent="0.3">
      <c r="B321" s="41">
        <f t="shared" si="151"/>
        <v>1455</v>
      </c>
      <c r="C321" s="8">
        <f t="shared" si="166"/>
        <v>14.55</v>
      </c>
      <c r="D321" s="73">
        <f t="shared" si="147"/>
        <v>19.460625</v>
      </c>
      <c r="E321" s="29">
        <f t="shared" si="169"/>
        <v>4819.3640415964155</v>
      </c>
      <c r="F321" s="29">
        <f t="shared" si="152"/>
        <v>16.561388459094445</v>
      </c>
      <c r="G321" s="29">
        <f t="shared" si="167"/>
        <v>22.150857064038817</v>
      </c>
      <c r="H321" s="17">
        <f t="shared" si="153"/>
        <v>6445.8994056352267</v>
      </c>
      <c r="I321" s="29">
        <f t="shared" si="154"/>
        <v>2.2250485660981263</v>
      </c>
      <c r="J321" s="29">
        <f t="shared" si="148"/>
        <v>20.847057720370078</v>
      </c>
      <c r="K321" s="39">
        <f t="shared" si="155"/>
        <v>1400</v>
      </c>
      <c r="L321" s="49">
        <f t="shared" si="138"/>
        <v>0</v>
      </c>
      <c r="M321" s="48">
        <f t="shared" si="139"/>
        <v>4.2266987561397071</v>
      </c>
      <c r="N321" s="51">
        <f t="shared" si="149"/>
        <v>7.5305006091765767</v>
      </c>
      <c r="O321" s="54">
        <f t="shared" si="168"/>
        <v>11.350000000000041</v>
      </c>
      <c r="P321" s="34">
        <f t="shared" si="156"/>
        <v>1.7671458676442586</v>
      </c>
      <c r="Q321" s="30">
        <f t="shared" si="157"/>
        <v>0</v>
      </c>
      <c r="R321" s="58">
        <f t="shared" si="158"/>
        <v>0</v>
      </c>
      <c r="S321" s="58">
        <f t="shared" si="159"/>
        <v>558.39095959791803</v>
      </c>
      <c r="T321" s="58">
        <f t="shared" si="140"/>
        <v>100</v>
      </c>
      <c r="U321" s="88" t="str">
        <f>IF(R321=0,"-",FORECAST($C$8,Инклинометрия!$B$2:$B$152,Инклинометрия!$A$2:$A$152))</f>
        <v>-</v>
      </c>
      <c r="V321" s="88" t="str">
        <f>IF(R321=0,"-",FORECAST($C$8-R321,Инклинометрия!$B$2:$B$152,Инклинометрия!$A$2:$A$152))</f>
        <v>-</v>
      </c>
      <c r="W321" s="88">
        <f>IF(R321&gt;0,FORECAST($C$8,Инклинометрия!$B$2:$B$152,Инклинометрия!$A$2:$A$152),IF(AB321=$C$8,"-",FORECAST($C$8-AB321,Инклинометрия!$B$2:$B$152,Инклинометрия!$A$2:$A$152)))</f>
        <v>530.4714116180221</v>
      </c>
      <c r="X321" s="88">
        <f>IF(S321=0,"-",FORECAST($C$8-(S321+AB321),Инклинометрия!$B$2:$B$152,Инклинометрия!$A$2:$A$152))</f>
        <v>0</v>
      </c>
      <c r="Y321" s="88">
        <f>FORECAST($C$8+T321,Инклинометрия!$B$2:$B$152,Инклинометрия!$A$2:$A$152)</f>
        <v>1425</v>
      </c>
      <c r="Z321" s="88">
        <f>IF(R321=0,FORECAST($C$6-T321,Инклинометрия!$B$2:$B$152,Инклинометрия!$A$2:$A$152),FORECAST($C$8,Инклинометрия!$B$2:$B$152,Инклинометрия!$A$2:$A$152))</f>
        <v>1330</v>
      </c>
      <c r="AA321" s="61">
        <f t="shared" si="141"/>
        <v>1400</v>
      </c>
      <c r="AB321" s="62">
        <f t="shared" si="160"/>
        <v>841.60904040208197</v>
      </c>
      <c r="AC321" s="62">
        <f t="shared" si="142"/>
        <v>0</v>
      </c>
      <c r="AD321" s="65">
        <f>IF(R321=0,FORECAST($C$8,Инклинометрия!$B$2:$B$152,Инклинометрия!$A$2:$A$152),V321)</f>
        <v>1330</v>
      </c>
      <c r="AE321" s="65">
        <f>FORECAST($C$8-(R321+AA321),Инклинометрия!$B$2:$B$152,Инклинометрия!$A$2:$A$152)</f>
        <v>0</v>
      </c>
      <c r="AF321" s="65">
        <f>IF(AB321=0,"-",FORECAST($C$8,Инклинометрия!$B$2:$B$152,Инклинометрия!$A$2:$A$152))</f>
        <v>1330</v>
      </c>
      <c r="AG321" s="65">
        <f>IF(AB321=0,"-",FORECAST($C$8-AB321,Инклинометрия!$B$2:$B$152,Инклинометрия!$A$2:$A$152))</f>
        <v>530.4714116180221</v>
      </c>
      <c r="AH321" s="65" t="str">
        <f>IF(AC321=0,"-",FORECAST($C$8+AC321,Инклинометрия!$B$2:$B$152,Инклинометрия!$A$2:$A$152))</f>
        <v>-</v>
      </c>
      <c r="AI321" s="89" t="str">
        <f>IF(AC321=0,"-",FORECAST($C$8,Инклинометрия!$B$2:$B$152,Инклинометрия!$A$2:$A$152))</f>
        <v>-</v>
      </c>
      <c r="AJ321" s="28"/>
      <c r="AK321" s="67">
        <f t="shared" si="161"/>
        <v>0</v>
      </c>
      <c r="AL321" s="28">
        <f t="shared" si="162"/>
        <v>0</v>
      </c>
      <c r="AM321" s="28">
        <f t="shared" si="163"/>
        <v>0.1</v>
      </c>
      <c r="AN321" s="26">
        <f t="shared" si="164"/>
        <v>0.1</v>
      </c>
      <c r="AO321" s="87">
        <f t="shared" si="165"/>
        <v>148999.60170273733</v>
      </c>
      <c r="AP321" s="87">
        <f t="shared" si="143"/>
        <v>47674.601702737324</v>
      </c>
      <c r="AQ321" s="66">
        <f t="shared" si="144"/>
        <v>14695380</v>
      </c>
      <c r="AR321" s="66">
        <f t="shared" si="145"/>
        <v>13216369.865312997</v>
      </c>
      <c r="AS321" s="66">
        <f t="shared" si="146"/>
        <v>784800</v>
      </c>
      <c r="AT321" s="45">
        <f t="shared" si="150"/>
        <v>15629179.601702737</v>
      </c>
      <c r="AU321" s="75"/>
    </row>
    <row r="322" spans="2:47" x14ac:dyDescent="0.3">
      <c r="B322" s="41">
        <f t="shared" si="151"/>
        <v>1460</v>
      </c>
      <c r="C322" s="8">
        <f t="shared" si="166"/>
        <v>14.6</v>
      </c>
      <c r="D322" s="73">
        <f t="shared" si="147"/>
        <v>19.5275</v>
      </c>
      <c r="E322" s="29">
        <f t="shared" si="169"/>
        <v>4835.9254300555085</v>
      </c>
      <c r="F322" s="29">
        <f t="shared" si="152"/>
        <v>16.561388459093855</v>
      </c>
      <c r="G322" s="29">
        <f t="shared" si="167"/>
        <v>22.150857064038032</v>
      </c>
      <c r="H322" s="17">
        <f t="shared" si="153"/>
        <v>6468.0502626992647</v>
      </c>
      <c r="I322" s="29">
        <f t="shared" si="154"/>
        <v>2.2250485660981263</v>
      </c>
      <c r="J322" s="29">
        <f t="shared" si="148"/>
        <v>20.847057720369708</v>
      </c>
      <c r="K322" s="39">
        <f t="shared" si="155"/>
        <v>1400</v>
      </c>
      <c r="L322" s="49">
        <f t="shared" si="138"/>
        <v>0</v>
      </c>
      <c r="M322" s="48">
        <f t="shared" si="139"/>
        <v>4.2266987561397071</v>
      </c>
      <c r="N322" s="51">
        <f t="shared" si="149"/>
        <v>7.480500609176576</v>
      </c>
      <c r="O322" s="54">
        <f t="shared" si="168"/>
        <v>11.400000000000039</v>
      </c>
      <c r="P322" s="34">
        <f t="shared" si="156"/>
        <v>1.7671458676442586</v>
      </c>
      <c r="Q322" s="30">
        <f t="shared" si="157"/>
        <v>0</v>
      </c>
      <c r="R322" s="58">
        <f t="shared" si="158"/>
        <v>0</v>
      </c>
      <c r="S322" s="58">
        <f t="shared" si="159"/>
        <v>554.68343078557405</v>
      </c>
      <c r="T322" s="58">
        <f t="shared" si="140"/>
        <v>100</v>
      </c>
      <c r="U322" s="88" t="str">
        <f>IF(R322=0,"-",FORECAST($C$8,Инклинометрия!$B$2:$B$152,Инклинометрия!$A$2:$A$152))</f>
        <v>-</v>
      </c>
      <c r="V322" s="88" t="str">
        <f>IF(R322=0,"-",FORECAST($C$8-R322,Инклинометрия!$B$2:$B$152,Инклинометрия!$A$2:$A$152))</f>
        <v>-</v>
      </c>
      <c r="W322" s="88">
        <f>IF(R322&gt;0,FORECAST($C$8,Инклинометрия!$B$2:$B$152,Инклинометрия!$A$2:$A$152),IF(AB322=$C$8,"-",FORECAST($C$8-AB322,Инклинометрия!$B$2:$B$152,Инклинометрия!$A$2:$A$152)))</f>
        <v>526.94925924629536</v>
      </c>
      <c r="X322" s="88">
        <f>IF(S322=0,"-",FORECAST($C$8-(S322+AB322),Инклинометрия!$B$2:$B$152,Инклинометрия!$A$2:$A$152))</f>
        <v>0</v>
      </c>
      <c r="Y322" s="88">
        <f>FORECAST($C$8+T322,Инклинометрия!$B$2:$B$152,Инклинометрия!$A$2:$A$152)</f>
        <v>1425</v>
      </c>
      <c r="Z322" s="88">
        <f>IF(R322=0,FORECAST($C$6-T322,Инклинометрия!$B$2:$B$152,Инклинометрия!$A$2:$A$152),FORECAST($C$8,Инклинометрия!$B$2:$B$152,Инклинометрия!$A$2:$A$152))</f>
        <v>1330</v>
      </c>
      <c r="AA322" s="61">
        <f t="shared" si="141"/>
        <v>1400</v>
      </c>
      <c r="AB322" s="62">
        <f t="shared" si="160"/>
        <v>845.31656921442595</v>
      </c>
      <c r="AC322" s="62">
        <f t="shared" si="142"/>
        <v>0</v>
      </c>
      <c r="AD322" s="65">
        <f>IF(R322=0,FORECAST($C$8,Инклинометрия!$B$2:$B$152,Инклинометрия!$A$2:$A$152),V322)</f>
        <v>1330</v>
      </c>
      <c r="AE322" s="65">
        <f>FORECAST($C$8-(R322+AA322),Инклинометрия!$B$2:$B$152,Инклинометрия!$A$2:$A$152)</f>
        <v>0</v>
      </c>
      <c r="AF322" s="65">
        <f>IF(AB322=0,"-",FORECAST($C$8,Инклинометрия!$B$2:$B$152,Инклинометрия!$A$2:$A$152))</f>
        <v>1330</v>
      </c>
      <c r="AG322" s="65">
        <f>IF(AB322=0,"-",FORECAST($C$8-AB322,Инклинометрия!$B$2:$B$152,Инклинометрия!$A$2:$A$152))</f>
        <v>526.94925924629536</v>
      </c>
      <c r="AH322" s="65" t="str">
        <f>IF(AC322=0,"-",FORECAST($C$8+AC322,Инклинометрия!$B$2:$B$152,Инклинометрия!$A$2:$A$152))</f>
        <v>-</v>
      </c>
      <c r="AI322" s="89" t="str">
        <f>IF(AC322=0,"-",FORECAST($C$8,Инклинометрия!$B$2:$B$152,Инклинометрия!$A$2:$A$152))</f>
        <v>-</v>
      </c>
      <c r="AJ322" s="28"/>
      <c r="AK322" s="67">
        <f t="shared" si="161"/>
        <v>0</v>
      </c>
      <c r="AL322" s="28">
        <f t="shared" si="162"/>
        <v>0</v>
      </c>
      <c r="AM322" s="28">
        <f t="shared" si="163"/>
        <v>0.1</v>
      </c>
      <c r="AN322" s="26">
        <f t="shared" si="164"/>
        <v>0.1</v>
      </c>
      <c r="AO322" s="87">
        <f t="shared" si="165"/>
        <v>148977.20554945714</v>
      </c>
      <c r="AP322" s="87">
        <f t="shared" si="143"/>
        <v>47652.20554945714</v>
      </c>
      <c r="AQ322" s="66">
        <f t="shared" si="144"/>
        <v>14695380</v>
      </c>
      <c r="AR322" s="66">
        <f t="shared" si="145"/>
        <v>13226189.996878251</v>
      </c>
      <c r="AS322" s="66">
        <f t="shared" si="146"/>
        <v>784800</v>
      </c>
      <c r="AT322" s="45">
        <f t="shared" si="150"/>
        <v>15629157.205549458</v>
      </c>
      <c r="AU322" s="75"/>
    </row>
    <row r="323" spans="2:47" x14ac:dyDescent="0.3">
      <c r="B323" s="41">
        <f t="shared" si="151"/>
        <v>1465</v>
      </c>
      <c r="C323" s="8">
        <f t="shared" si="166"/>
        <v>14.65</v>
      </c>
      <c r="D323" s="73">
        <f t="shared" si="147"/>
        <v>19.594374999999999</v>
      </c>
      <c r="E323" s="29">
        <f t="shared" si="169"/>
        <v>4852.4868185146033</v>
      </c>
      <c r="F323" s="29">
        <f t="shared" si="152"/>
        <v>16.561388459094445</v>
      </c>
      <c r="G323" s="29">
        <f t="shared" si="167"/>
        <v>22.150857064038817</v>
      </c>
      <c r="H323" s="17">
        <f t="shared" si="153"/>
        <v>6490.2011197633037</v>
      </c>
      <c r="I323" s="29">
        <f t="shared" si="154"/>
        <v>2.2250485660981263</v>
      </c>
      <c r="J323" s="29">
        <f t="shared" si="148"/>
        <v>20.847057720370078</v>
      </c>
      <c r="K323" s="39">
        <f t="shared" si="155"/>
        <v>1400</v>
      </c>
      <c r="L323" s="49">
        <f t="shared" si="138"/>
        <v>0</v>
      </c>
      <c r="M323" s="48">
        <f t="shared" si="139"/>
        <v>4.2266987561397071</v>
      </c>
      <c r="N323" s="51">
        <f t="shared" si="149"/>
        <v>7.4305006091765762</v>
      </c>
      <c r="O323" s="54">
        <f t="shared" si="168"/>
        <v>11.45000000000004</v>
      </c>
      <c r="P323" s="34">
        <f t="shared" si="156"/>
        <v>1.7671458676442586</v>
      </c>
      <c r="Q323" s="30">
        <f t="shared" si="157"/>
        <v>0</v>
      </c>
      <c r="R323" s="58">
        <f t="shared" si="158"/>
        <v>0</v>
      </c>
      <c r="S323" s="58">
        <f t="shared" si="159"/>
        <v>550.97590197323007</v>
      </c>
      <c r="T323" s="58">
        <f t="shared" si="140"/>
        <v>100</v>
      </c>
      <c r="U323" s="88" t="str">
        <f>IF(R323=0,"-",FORECAST($C$8,Инклинометрия!$B$2:$B$152,Инклинометрия!$A$2:$A$152))</f>
        <v>-</v>
      </c>
      <c r="V323" s="88" t="str">
        <f>IF(R323=0,"-",FORECAST($C$8-R323,Инклинометрия!$B$2:$B$152,Инклинометрия!$A$2:$A$152))</f>
        <v>-</v>
      </c>
      <c r="W323" s="88">
        <f>IF(R323&gt;0,FORECAST($C$8,Инклинометрия!$B$2:$B$152,Инклинометрия!$A$2:$A$152),IF(AB323=$C$8,"-",FORECAST($C$8-AB323,Инклинометрия!$B$2:$B$152,Инклинометрия!$A$2:$A$152)))</f>
        <v>523.42710687456849</v>
      </c>
      <c r="X323" s="88">
        <f>IF(S323=0,"-",FORECAST($C$8-(S323+AB323),Инклинометрия!$B$2:$B$152,Инклинометрия!$A$2:$A$152))</f>
        <v>0</v>
      </c>
      <c r="Y323" s="88">
        <f>FORECAST($C$8+T323,Инклинометрия!$B$2:$B$152,Инклинометрия!$A$2:$A$152)</f>
        <v>1425</v>
      </c>
      <c r="Z323" s="88">
        <f>IF(R323=0,FORECAST($C$6-T323,Инклинометрия!$B$2:$B$152,Инклинометрия!$A$2:$A$152),FORECAST($C$8,Инклинометрия!$B$2:$B$152,Инклинометрия!$A$2:$A$152))</f>
        <v>1330</v>
      </c>
      <c r="AA323" s="61">
        <f t="shared" si="141"/>
        <v>1400</v>
      </c>
      <c r="AB323" s="62">
        <f t="shared" si="160"/>
        <v>849.02409802676993</v>
      </c>
      <c r="AC323" s="62">
        <f t="shared" si="142"/>
        <v>0</v>
      </c>
      <c r="AD323" s="65">
        <f>IF(R323=0,FORECAST($C$8,Инклинометрия!$B$2:$B$152,Инклинометрия!$A$2:$A$152),V323)</f>
        <v>1330</v>
      </c>
      <c r="AE323" s="65">
        <f>FORECAST($C$8-(R323+AA323),Инклинометрия!$B$2:$B$152,Инклинометрия!$A$2:$A$152)</f>
        <v>0</v>
      </c>
      <c r="AF323" s="65">
        <f>IF(AB323=0,"-",FORECAST($C$8,Инклинометрия!$B$2:$B$152,Инклинометрия!$A$2:$A$152))</f>
        <v>1330</v>
      </c>
      <c r="AG323" s="65">
        <f>IF(AB323=0,"-",FORECAST($C$8-AB323,Инклинометрия!$B$2:$B$152,Инклинометрия!$A$2:$A$152))</f>
        <v>523.42710687456849</v>
      </c>
      <c r="AH323" s="65" t="str">
        <f>IF(AC323=0,"-",FORECAST($C$8+AC323,Инклинометрия!$B$2:$B$152,Инклинометрия!$A$2:$A$152))</f>
        <v>-</v>
      </c>
      <c r="AI323" s="89" t="str">
        <f>IF(AC323=0,"-",FORECAST($C$8,Инклинометрия!$B$2:$B$152,Инклинометрия!$A$2:$A$152))</f>
        <v>-</v>
      </c>
      <c r="AJ323" s="28"/>
      <c r="AK323" s="67">
        <f t="shared" si="161"/>
        <v>0</v>
      </c>
      <c r="AL323" s="28">
        <f t="shared" si="162"/>
        <v>0</v>
      </c>
      <c r="AM323" s="28">
        <f t="shared" si="163"/>
        <v>0.1</v>
      </c>
      <c r="AN323" s="26">
        <f t="shared" si="164"/>
        <v>0.1</v>
      </c>
      <c r="AO323" s="87">
        <f t="shared" si="165"/>
        <v>148954.80939617698</v>
      </c>
      <c r="AP323" s="87">
        <f t="shared" si="143"/>
        <v>47629.80939617697</v>
      </c>
      <c r="AQ323" s="66">
        <f t="shared" si="144"/>
        <v>14695380</v>
      </c>
      <c r="AR323" s="66">
        <f t="shared" si="145"/>
        <v>13236010.128443506</v>
      </c>
      <c r="AS323" s="66">
        <f t="shared" si="146"/>
        <v>784800</v>
      </c>
      <c r="AT323" s="45">
        <f t="shared" si="150"/>
        <v>15629134.809396178</v>
      </c>
      <c r="AU323" s="75"/>
    </row>
    <row r="324" spans="2:47" x14ac:dyDescent="0.3">
      <c r="B324" s="41">
        <f t="shared" si="151"/>
        <v>1470</v>
      </c>
      <c r="C324" s="8">
        <f t="shared" si="166"/>
        <v>14.700000000000001</v>
      </c>
      <c r="D324" s="73">
        <f t="shared" si="147"/>
        <v>19.661250000000003</v>
      </c>
      <c r="E324" s="29">
        <f t="shared" si="169"/>
        <v>4869.0482069736981</v>
      </c>
      <c r="F324" s="29">
        <f t="shared" si="152"/>
        <v>16.561388459094445</v>
      </c>
      <c r="G324" s="29">
        <f t="shared" si="167"/>
        <v>22.150857064038817</v>
      </c>
      <c r="H324" s="17">
        <f t="shared" si="153"/>
        <v>6512.3519768273427</v>
      </c>
      <c r="I324" s="29">
        <f t="shared" si="154"/>
        <v>2.2250485660981263</v>
      </c>
      <c r="J324" s="29">
        <f t="shared" si="148"/>
        <v>20.847057720370078</v>
      </c>
      <c r="K324" s="39">
        <f t="shared" si="155"/>
        <v>1400</v>
      </c>
      <c r="L324" s="49">
        <f t="shared" si="138"/>
        <v>0</v>
      </c>
      <c r="M324" s="48">
        <f t="shared" si="139"/>
        <v>4.2266987561397071</v>
      </c>
      <c r="N324" s="51">
        <f t="shared" si="149"/>
        <v>7.3805006091765755</v>
      </c>
      <c r="O324" s="54">
        <f t="shared" si="168"/>
        <v>11.500000000000041</v>
      </c>
      <c r="P324" s="34">
        <f t="shared" si="156"/>
        <v>1.7671458676442586</v>
      </c>
      <c r="Q324" s="30">
        <f t="shared" si="157"/>
        <v>0</v>
      </c>
      <c r="R324" s="58">
        <f t="shared" si="158"/>
        <v>0</v>
      </c>
      <c r="S324" s="58">
        <f t="shared" si="159"/>
        <v>547.26837316088609</v>
      </c>
      <c r="T324" s="58">
        <f t="shared" si="140"/>
        <v>100</v>
      </c>
      <c r="U324" s="88" t="str">
        <f>IF(R324=0,"-",FORECAST($C$8,Инклинометрия!$B$2:$B$152,Инклинометрия!$A$2:$A$152))</f>
        <v>-</v>
      </c>
      <c r="V324" s="88" t="str">
        <f>IF(R324=0,"-",FORECAST($C$8-R324,Инклинометрия!$B$2:$B$152,Инклинометрия!$A$2:$A$152))</f>
        <v>-</v>
      </c>
      <c r="W324" s="88">
        <f>IF(R324&gt;0,FORECAST($C$8,Инклинометрия!$B$2:$B$152,Инклинометрия!$A$2:$A$152),IF(AB324=$C$8,"-",FORECAST($C$8-AB324,Инклинометрия!$B$2:$B$152,Инклинометрия!$A$2:$A$152)))</f>
        <v>519.90495450284175</v>
      </c>
      <c r="X324" s="88">
        <f>IF(S324=0,"-",FORECAST($C$8-(S324+AB324),Инклинометрия!$B$2:$B$152,Инклинометрия!$A$2:$A$152))</f>
        <v>0</v>
      </c>
      <c r="Y324" s="88">
        <f>FORECAST($C$8+T324,Инклинометрия!$B$2:$B$152,Инклинометрия!$A$2:$A$152)</f>
        <v>1425</v>
      </c>
      <c r="Z324" s="88">
        <f>IF(R324=0,FORECAST($C$6-T324,Инклинометрия!$B$2:$B$152,Инклинометрия!$A$2:$A$152),FORECAST($C$8,Инклинометрия!$B$2:$B$152,Инклинометрия!$A$2:$A$152))</f>
        <v>1330</v>
      </c>
      <c r="AA324" s="61">
        <f t="shared" si="141"/>
        <v>1400</v>
      </c>
      <c r="AB324" s="62">
        <f t="shared" si="160"/>
        <v>852.73162683911391</v>
      </c>
      <c r="AC324" s="62">
        <f t="shared" si="142"/>
        <v>0</v>
      </c>
      <c r="AD324" s="65">
        <f>IF(R324=0,FORECAST($C$8,Инклинометрия!$B$2:$B$152,Инклинометрия!$A$2:$A$152),V324)</f>
        <v>1330</v>
      </c>
      <c r="AE324" s="65">
        <f>FORECAST($C$8-(R324+AA324),Инклинометрия!$B$2:$B$152,Инклинометрия!$A$2:$A$152)</f>
        <v>0</v>
      </c>
      <c r="AF324" s="65">
        <f>IF(AB324=0,"-",FORECAST($C$8,Инклинометрия!$B$2:$B$152,Инклинометрия!$A$2:$A$152))</f>
        <v>1330</v>
      </c>
      <c r="AG324" s="65">
        <f>IF(AB324=0,"-",FORECAST($C$8-AB324,Инклинометрия!$B$2:$B$152,Инклинометрия!$A$2:$A$152))</f>
        <v>519.90495450284175</v>
      </c>
      <c r="AH324" s="65" t="str">
        <f>IF(AC324=0,"-",FORECAST($C$8+AC324,Инклинометрия!$B$2:$B$152,Инклинометрия!$A$2:$A$152))</f>
        <v>-</v>
      </c>
      <c r="AI324" s="89" t="str">
        <f>IF(AC324=0,"-",FORECAST($C$8,Инклинометрия!$B$2:$B$152,Инклинометрия!$A$2:$A$152))</f>
        <v>-</v>
      </c>
      <c r="AJ324" s="28"/>
      <c r="AK324" s="67">
        <f t="shared" si="161"/>
        <v>0</v>
      </c>
      <c r="AL324" s="28">
        <f t="shared" si="162"/>
        <v>0</v>
      </c>
      <c r="AM324" s="28">
        <f t="shared" si="163"/>
        <v>0.1</v>
      </c>
      <c r="AN324" s="26">
        <f t="shared" si="164"/>
        <v>0.1</v>
      </c>
      <c r="AO324" s="87">
        <f t="shared" si="165"/>
        <v>148932.41324289679</v>
      </c>
      <c r="AP324" s="87">
        <f t="shared" si="143"/>
        <v>47607.413242896786</v>
      </c>
      <c r="AQ324" s="66">
        <f t="shared" si="144"/>
        <v>14695380</v>
      </c>
      <c r="AR324" s="66">
        <f t="shared" si="145"/>
        <v>13245830.260008764</v>
      </c>
      <c r="AS324" s="66">
        <f t="shared" si="146"/>
        <v>784800</v>
      </c>
      <c r="AT324" s="45">
        <f t="shared" si="150"/>
        <v>15629112.413242897</v>
      </c>
      <c r="AU324" s="75"/>
    </row>
    <row r="325" spans="2:47" x14ac:dyDescent="0.3">
      <c r="B325" s="41">
        <f t="shared" si="151"/>
        <v>1475</v>
      </c>
      <c r="C325" s="8">
        <f t="shared" si="166"/>
        <v>14.75</v>
      </c>
      <c r="D325" s="73">
        <f t="shared" si="147"/>
        <v>19.728124999999999</v>
      </c>
      <c r="E325" s="29">
        <f t="shared" si="169"/>
        <v>4885.609595432792</v>
      </c>
      <c r="F325" s="29">
        <f t="shared" si="152"/>
        <v>16.561388459093855</v>
      </c>
      <c r="G325" s="29">
        <f t="shared" si="167"/>
        <v>22.150857064038032</v>
      </c>
      <c r="H325" s="17">
        <f t="shared" si="153"/>
        <v>6534.5028338913808</v>
      </c>
      <c r="I325" s="29">
        <f t="shared" si="154"/>
        <v>2.2250485660981263</v>
      </c>
      <c r="J325" s="29">
        <f t="shared" si="148"/>
        <v>20.847057720369708</v>
      </c>
      <c r="K325" s="39">
        <f t="shared" si="155"/>
        <v>1400</v>
      </c>
      <c r="L325" s="49">
        <f t="shared" si="138"/>
        <v>0</v>
      </c>
      <c r="M325" s="48">
        <f t="shared" si="139"/>
        <v>4.2266987561397071</v>
      </c>
      <c r="N325" s="51">
        <f t="shared" si="149"/>
        <v>7.3305006091765756</v>
      </c>
      <c r="O325" s="54">
        <f t="shared" si="168"/>
        <v>11.550000000000042</v>
      </c>
      <c r="P325" s="34">
        <f t="shared" si="156"/>
        <v>1.7671458676442586</v>
      </c>
      <c r="Q325" s="30">
        <f t="shared" si="157"/>
        <v>0</v>
      </c>
      <c r="R325" s="58">
        <f t="shared" si="158"/>
        <v>0</v>
      </c>
      <c r="S325" s="58">
        <f t="shared" si="159"/>
        <v>543.5608443485421</v>
      </c>
      <c r="T325" s="58">
        <f t="shared" si="140"/>
        <v>100</v>
      </c>
      <c r="U325" s="88" t="str">
        <f>IF(R325=0,"-",FORECAST($C$8,Инклинометрия!$B$2:$B$152,Инклинометрия!$A$2:$A$152))</f>
        <v>-</v>
      </c>
      <c r="V325" s="88" t="str">
        <f>IF(R325=0,"-",FORECAST($C$8-R325,Инклинометрия!$B$2:$B$152,Инклинометрия!$A$2:$A$152))</f>
        <v>-</v>
      </c>
      <c r="W325" s="88">
        <f>IF(R325&gt;0,FORECAST($C$8,Инклинометрия!$B$2:$B$152,Инклинометрия!$A$2:$A$152),IF(AB325=$C$8,"-",FORECAST($C$8-AB325,Инклинометрия!$B$2:$B$152,Инклинометрия!$A$2:$A$152)))</f>
        <v>516.382802131115</v>
      </c>
      <c r="X325" s="88">
        <f>IF(S325=0,"-",FORECAST($C$8-(S325+AB325),Инклинометрия!$B$2:$B$152,Инклинометрия!$A$2:$A$152))</f>
        <v>0</v>
      </c>
      <c r="Y325" s="88">
        <f>FORECAST($C$8+T325,Инклинометрия!$B$2:$B$152,Инклинометрия!$A$2:$A$152)</f>
        <v>1425</v>
      </c>
      <c r="Z325" s="88">
        <f>IF(R325=0,FORECAST($C$6-T325,Инклинометрия!$B$2:$B$152,Инклинометрия!$A$2:$A$152),FORECAST($C$8,Инклинометрия!$B$2:$B$152,Инклинометрия!$A$2:$A$152))</f>
        <v>1330</v>
      </c>
      <c r="AA325" s="61">
        <f t="shared" si="141"/>
        <v>1400</v>
      </c>
      <c r="AB325" s="62">
        <f t="shared" si="160"/>
        <v>856.4391556514579</v>
      </c>
      <c r="AC325" s="62">
        <f t="shared" si="142"/>
        <v>0</v>
      </c>
      <c r="AD325" s="65">
        <f>IF(R325=0,FORECAST($C$8,Инклинометрия!$B$2:$B$152,Инклинометрия!$A$2:$A$152),V325)</f>
        <v>1330</v>
      </c>
      <c r="AE325" s="65">
        <f>FORECAST($C$8-(R325+AA325),Инклинометрия!$B$2:$B$152,Инклинометрия!$A$2:$A$152)</f>
        <v>0</v>
      </c>
      <c r="AF325" s="65">
        <f>IF(AB325=0,"-",FORECAST($C$8,Инклинометрия!$B$2:$B$152,Инклинометрия!$A$2:$A$152))</f>
        <v>1330</v>
      </c>
      <c r="AG325" s="65">
        <f>IF(AB325=0,"-",FORECAST($C$8-AB325,Инклинометрия!$B$2:$B$152,Инклинометрия!$A$2:$A$152))</f>
        <v>516.382802131115</v>
      </c>
      <c r="AH325" s="65" t="str">
        <f>IF(AC325=0,"-",FORECAST($C$8+AC325,Инклинометрия!$B$2:$B$152,Инклинометрия!$A$2:$A$152))</f>
        <v>-</v>
      </c>
      <c r="AI325" s="89" t="str">
        <f>IF(AC325=0,"-",FORECAST($C$8,Инклинометрия!$B$2:$B$152,Инклинометрия!$A$2:$A$152))</f>
        <v>-</v>
      </c>
      <c r="AJ325" s="28"/>
      <c r="AK325" s="67">
        <f t="shared" si="161"/>
        <v>0</v>
      </c>
      <c r="AL325" s="28">
        <f t="shared" si="162"/>
        <v>0</v>
      </c>
      <c r="AM325" s="28">
        <f t="shared" si="163"/>
        <v>0.1</v>
      </c>
      <c r="AN325" s="26">
        <f t="shared" si="164"/>
        <v>0.1</v>
      </c>
      <c r="AO325" s="87">
        <f t="shared" si="165"/>
        <v>148910.01708961662</v>
      </c>
      <c r="AP325" s="87">
        <f t="shared" si="143"/>
        <v>47585.017089616609</v>
      </c>
      <c r="AQ325" s="66">
        <f t="shared" si="144"/>
        <v>14695380</v>
      </c>
      <c r="AR325" s="66">
        <f t="shared" si="145"/>
        <v>13255650.391574016</v>
      </c>
      <c r="AS325" s="66">
        <f t="shared" si="146"/>
        <v>784800</v>
      </c>
      <c r="AT325" s="45">
        <f t="shared" si="150"/>
        <v>15629090.017089617</v>
      </c>
      <c r="AU325" s="75"/>
    </row>
    <row r="326" spans="2:47" x14ac:dyDescent="0.3">
      <c r="B326" s="41">
        <f t="shared" si="151"/>
        <v>1480</v>
      </c>
      <c r="C326" s="8">
        <f t="shared" si="166"/>
        <v>14.8</v>
      </c>
      <c r="D326" s="73">
        <f t="shared" si="147"/>
        <v>19.795000000000002</v>
      </c>
      <c r="E326" s="29">
        <f t="shared" si="169"/>
        <v>4902.1709838918869</v>
      </c>
      <c r="F326" s="29">
        <f t="shared" si="152"/>
        <v>16.561388459094445</v>
      </c>
      <c r="G326" s="29">
        <f t="shared" si="167"/>
        <v>22.150857064038817</v>
      </c>
      <c r="H326" s="17">
        <f t="shared" si="153"/>
        <v>6556.6536909554197</v>
      </c>
      <c r="I326" s="29">
        <f t="shared" si="154"/>
        <v>2.2250485660981263</v>
      </c>
      <c r="J326" s="29">
        <f t="shared" si="148"/>
        <v>20.847057720370078</v>
      </c>
      <c r="K326" s="39">
        <f t="shared" si="155"/>
        <v>1400</v>
      </c>
      <c r="L326" s="49">
        <f t="shared" si="138"/>
        <v>0</v>
      </c>
      <c r="M326" s="48">
        <f t="shared" si="139"/>
        <v>4.2266987561397071</v>
      </c>
      <c r="N326" s="51">
        <f t="shared" si="149"/>
        <v>7.2805006091765749</v>
      </c>
      <c r="O326" s="54">
        <f t="shared" si="168"/>
        <v>11.600000000000041</v>
      </c>
      <c r="P326" s="34">
        <f t="shared" si="156"/>
        <v>1.7671458676442586</v>
      </c>
      <c r="Q326" s="30">
        <f t="shared" si="157"/>
        <v>0</v>
      </c>
      <c r="R326" s="58">
        <f t="shared" si="158"/>
        <v>0</v>
      </c>
      <c r="S326" s="58">
        <f t="shared" si="159"/>
        <v>539.85331553619812</v>
      </c>
      <c r="T326" s="58">
        <f t="shared" si="140"/>
        <v>100</v>
      </c>
      <c r="U326" s="88" t="str">
        <f>IF(R326=0,"-",FORECAST($C$8,Инклинометрия!$B$2:$B$152,Инклинометрия!$A$2:$A$152))</f>
        <v>-</v>
      </c>
      <c r="V326" s="88" t="str">
        <f>IF(R326=0,"-",FORECAST($C$8-R326,Инклинометрия!$B$2:$B$152,Инклинометрия!$A$2:$A$152))</f>
        <v>-</v>
      </c>
      <c r="W326" s="88">
        <f>IF(R326&gt;0,FORECAST($C$8,Инклинометрия!$B$2:$B$152,Инклинометрия!$A$2:$A$152),IF(AB326=$C$8,"-",FORECAST($C$8-AB326,Инклинометрия!$B$2:$B$152,Инклинометрия!$A$2:$A$152)))</f>
        <v>512.86064975938814</v>
      </c>
      <c r="X326" s="88">
        <f>IF(S326=0,"-",FORECAST($C$8-(S326+AB326),Инклинометрия!$B$2:$B$152,Инклинометрия!$A$2:$A$152))</f>
        <v>0</v>
      </c>
      <c r="Y326" s="88">
        <f>FORECAST($C$8+T326,Инклинометрия!$B$2:$B$152,Инклинометрия!$A$2:$A$152)</f>
        <v>1425</v>
      </c>
      <c r="Z326" s="88">
        <f>IF(R326=0,FORECAST($C$6-T326,Инклинометрия!$B$2:$B$152,Инклинометрия!$A$2:$A$152),FORECAST($C$8,Инклинометрия!$B$2:$B$152,Инклинометрия!$A$2:$A$152))</f>
        <v>1330</v>
      </c>
      <c r="AA326" s="61">
        <f t="shared" si="141"/>
        <v>1400</v>
      </c>
      <c r="AB326" s="62">
        <f t="shared" si="160"/>
        <v>860.14668446380188</v>
      </c>
      <c r="AC326" s="62">
        <f t="shared" si="142"/>
        <v>0</v>
      </c>
      <c r="AD326" s="65">
        <f>IF(R326=0,FORECAST($C$8,Инклинометрия!$B$2:$B$152,Инклинометрия!$A$2:$A$152),V326)</f>
        <v>1330</v>
      </c>
      <c r="AE326" s="65">
        <f>FORECAST($C$8-(R326+AA326),Инклинометрия!$B$2:$B$152,Инклинометрия!$A$2:$A$152)</f>
        <v>0</v>
      </c>
      <c r="AF326" s="65">
        <f>IF(AB326=0,"-",FORECAST($C$8,Инклинометрия!$B$2:$B$152,Инклинометрия!$A$2:$A$152))</f>
        <v>1330</v>
      </c>
      <c r="AG326" s="65">
        <f>IF(AB326=0,"-",FORECAST($C$8-AB326,Инклинометрия!$B$2:$B$152,Инклинометрия!$A$2:$A$152))</f>
        <v>512.86064975938814</v>
      </c>
      <c r="AH326" s="65" t="str">
        <f>IF(AC326=0,"-",FORECAST($C$8+AC326,Инклинометрия!$B$2:$B$152,Инклинометрия!$A$2:$A$152))</f>
        <v>-</v>
      </c>
      <c r="AI326" s="89" t="str">
        <f>IF(AC326=0,"-",FORECAST($C$8,Инклинометрия!$B$2:$B$152,Инклинометрия!$A$2:$A$152))</f>
        <v>-</v>
      </c>
      <c r="AJ326" s="28"/>
      <c r="AK326" s="67">
        <f t="shared" si="161"/>
        <v>0</v>
      </c>
      <c r="AL326" s="28">
        <f t="shared" si="162"/>
        <v>0</v>
      </c>
      <c r="AM326" s="28">
        <f t="shared" si="163"/>
        <v>0.1</v>
      </c>
      <c r="AN326" s="26">
        <f t="shared" si="164"/>
        <v>0.1</v>
      </c>
      <c r="AO326" s="87">
        <f t="shared" si="165"/>
        <v>148887.62093633643</v>
      </c>
      <c r="AP326" s="87">
        <f t="shared" si="143"/>
        <v>47562.62093633644</v>
      </c>
      <c r="AQ326" s="66">
        <f t="shared" si="144"/>
        <v>14695380</v>
      </c>
      <c r="AR326" s="66">
        <f t="shared" si="145"/>
        <v>13265470.523139274</v>
      </c>
      <c r="AS326" s="66">
        <f t="shared" si="146"/>
        <v>784800</v>
      </c>
      <c r="AT326" s="45">
        <f t="shared" si="150"/>
        <v>15629067.620936336</v>
      </c>
      <c r="AU326" s="75"/>
    </row>
    <row r="327" spans="2:47" x14ac:dyDescent="0.3">
      <c r="B327" s="41">
        <f t="shared" si="151"/>
        <v>1485</v>
      </c>
      <c r="C327" s="8">
        <f t="shared" si="166"/>
        <v>14.85</v>
      </c>
      <c r="D327" s="73">
        <f t="shared" si="147"/>
        <v>19.861875000000001</v>
      </c>
      <c r="E327" s="29">
        <f t="shared" si="169"/>
        <v>4918.7323723509799</v>
      </c>
      <c r="F327" s="29">
        <f t="shared" si="152"/>
        <v>16.561388459093855</v>
      </c>
      <c r="G327" s="29">
        <f t="shared" si="167"/>
        <v>22.150857064038032</v>
      </c>
      <c r="H327" s="17">
        <f t="shared" si="153"/>
        <v>6578.8045480194578</v>
      </c>
      <c r="I327" s="29">
        <f t="shared" si="154"/>
        <v>2.2250485660981263</v>
      </c>
      <c r="J327" s="29">
        <f t="shared" si="148"/>
        <v>20.847057720369708</v>
      </c>
      <c r="K327" s="39">
        <f t="shared" si="155"/>
        <v>1400</v>
      </c>
      <c r="L327" s="49">
        <f t="shared" si="138"/>
        <v>0</v>
      </c>
      <c r="M327" s="48">
        <f t="shared" si="139"/>
        <v>4.2266987561397071</v>
      </c>
      <c r="N327" s="51">
        <f t="shared" si="149"/>
        <v>7.2305006091765751</v>
      </c>
      <c r="O327" s="54">
        <f t="shared" si="168"/>
        <v>11.650000000000041</v>
      </c>
      <c r="P327" s="34">
        <f t="shared" si="156"/>
        <v>1.7671458676442586</v>
      </c>
      <c r="Q327" s="30">
        <f t="shared" si="157"/>
        <v>0</v>
      </c>
      <c r="R327" s="58">
        <f t="shared" si="158"/>
        <v>0</v>
      </c>
      <c r="S327" s="58">
        <f t="shared" si="159"/>
        <v>536.14578672385414</v>
      </c>
      <c r="T327" s="58">
        <f t="shared" si="140"/>
        <v>100</v>
      </c>
      <c r="U327" s="88" t="str">
        <f>IF(R327=0,"-",FORECAST($C$8,Инклинометрия!$B$2:$B$152,Инклинометрия!$A$2:$A$152))</f>
        <v>-</v>
      </c>
      <c r="V327" s="88" t="str">
        <f>IF(R327=0,"-",FORECAST($C$8-R327,Инклинометрия!$B$2:$B$152,Инклинометрия!$A$2:$A$152))</f>
        <v>-</v>
      </c>
      <c r="W327" s="88">
        <f>IF(R327&gt;0,FORECAST($C$8,Инклинометрия!$B$2:$B$152,Инклинометрия!$A$2:$A$152),IF(AB327=$C$8,"-",FORECAST($C$8-AB327,Инклинометрия!$B$2:$B$152,Инклинометрия!$A$2:$A$152)))</f>
        <v>509.33849738766139</v>
      </c>
      <c r="X327" s="88">
        <f>IF(S327=0,"-",FORECAST($C$8-(S327+AB327),Инклинометрия!$B$2:$B$152,Инклинометрия!$A$2:$A$152))</f>
        <v>0</v>
      </c>
      <c r="Y327" s="88">
        <f>FORECAST($C$8+T327,Инклинометрия!$B$2:$B$152,Инклинометрия!$A$2:$A$152)</f>
        <v>1425</v>
      </c>
      <c r="Z327" s="88">
        <f>IF(R327=0,FORECAST($C$6-T327,Инклинометрия!$B$2:$B$152,Инклинометрия!$A$2:$A$152),FORECAST($C$8,Инклинометрия!$B$2:$B$152,Инклинометрия!$A$2:$A$152))</f>
        <v>1330</v>
      </c>
      <c r="AA327" s="61">
        <f t="shared" si="141"/>
        <v>1400</v>
      </c>
      <c r="AB327" s="62">
        <f t="shared" si="160"/>
        <v>863.85421327614586</v>
      </c>
      <c r="AC327" s="62">
        <f t="shared" si="142"/>
        <v>0</v>
      </c>
      <c r="AD327" s="65">
        <f>IF(R327=0,FORECAST($C$8,Инклинометрия!$B$2:$B$152,Инклинометрия!$A$2:$A$152),V327)</f>
        <v>1330</v>
      </c>
      <c r="AE327" s="65">
        <f>FORECAST($C$8-(R327+AA327),Инклинометрия!$B$2:$B$152,Инклинометрия!$A$2:$A$152)</f>
        <v>0</v>
      </c>
      <c r="AF327" s="65">
        <f>IF(AB327=0,"-",FORECAST($C$8,Инклинометрия!$B$2:$B$152,Инклинометрия!$A$2:$A$152))</f>
        <v>1330</v>
      </c>
      <c r="AG327" s="65">
        <f>IF(AB327=0,"-",FORECAST($C$8-AB327,Инклинометрия!$B$2:$B$152,Инклинометрия!$A$2:$A$152))</f>
        <v>509.33849738766139</v>
      </c>
      <c r="AH327" s="65" t="str">
        <f>IF(AC327=0,"-",FORECAST($C$8+AC327,Инклинометрия!$B$2:$B$152,Инклинометрия!$A$2:$A$152))</f>
        <v>-</v>
      </c>
      <c r="AI327" s="89" t="str">
        <f>IF(AC327=0,"-",FORECAST($C$8,Инклинометрия!$B$2:$B$152,Инклинометрия!$A$2:$A$152))</f>
        <v>-</v>
      </c>
      <c r="AJ327" s="28"/>
      <c r="AK327" s="67">
        <f t="shared" si="161"/>
        <v>0</v>
      </c>
      <c r="AL327" s="28">
        <f t="shared" si="162"/>
        <v>0</v>
      </c>
      <c r="AM327" s="28">
        <f t="shared" si="163"/>
        <v>0.1</v>
      </c>
      <c r="AN327" s="26">
        <f t="shared" si="164"/>
        <v>0.1</v>
      </c>
      <c r="AO327" s="87">
        <f t="shared" si="165"/>
        <v>148865.22478305624</v>
      </c>
      <c r="AP327" s="87">
        <f t="shared" si="143"/>
        <v>47540.224783056256</v>
      </c>
      <c r="AQ327" s="66">
        <f t="shared" si="144"/>
        <v>14695380</v>
      </c>
      <c r="AR327" s="66">
        <f t="shared" si="145"/>
        <v>13275290.654704528</v>
      </c>
      <c r="AS327" s="66">
        <f t="shared" si="146"/>
        <v>784800</v>
      </c>
      <c r="AT327" s="45">
        <f t="shared" si="150"/>
        <v>15629045.224783055</v>
      </c>
      <c r="AU327" s="75"/>
    </row>
    <row r="328" spans="2:47" x14ac:dyDescent="0.3">
      <c r="B328" s="41">
        <f t="shared" si="151"/>
        <v>1490</v>
      </c>
      <c r="C328" s="8">
        <f t="shared" si="166"/>
        <v>14.9</v>
      </c>
      <c r="D328" s="73">
        <f t="shared" si="147"/>
        <v>19.928750000000001</v>
      </c>
      <c r="E328" s="29">
        <f t="shared" si="169"/>
        <v>4935.2937608100747</v>
      </c>
      <c r="F328" s="29">
        <f t="shared" si="152"/>
        <v>16.561388459094445</v>
      </c>
      <c r="G328" s="29">
        <f t="shared" si="167"/>
        <v>22.150857064038817</v>
      </c>
      <c r="H328" s="17">
        <f t="shared" si="153"/>
        <v>6600.9554050834968</v>
      </c>
      <c r="I328" s="29">
        <f t="shared" si="154"/>
        <v>2.2250485660981263</v>
      </c>
      <c r="J328" s="29">
        <f t="shared" si="148"/>
        <v>20.847057720370078</v>
      </c>
      <c r="K328" s="39">
        <f t="shared" si="155"/>
        <v>1400</v>
      </c>
      <c r="L328" s="49">
        <f t="shared" si="138"/>
        <v>0</v>
      </c>
      <c r="M328" s="48">
        <f t="shared" si="139"/>
        <v>4.2266987561397071</v>
      </c>
      <c r="N328" s="51">
        <f t="shared" si="149"/>
        <v>7.1805006091765744</v>
      </c>
      <c r="O328" s="54">
        <f t="shared" si="168"/>
        <v>11.700000000000042</v>
      </c>
      <c r="P328" s="34">
        <f t="shared" si="156"/>
        <v>1.7671458676442586</v>
      </c>
      <c r="Q328" s="30">
        <f t="shared" si="157"/>
        <v>0</v>
      </c>
      <c r="R328" s="58">
        <f t="shared" si="158"/>
        <v>0</v>
      </c>
      <c r="S328" s="58">
        <f t="shared" si="159"/>
        <v>532.43825791151016</v>
      </c>
      <c r="T328" s="58">
        <f t="shared" si="140"/>
        <v>100</v>
      </c>
      <c r="U328" s="88" t="str">
        <f>IF(R328=0,"-",FORECAST($C$8,Инклинометрия!$B$2:$B$152,Инклинометрия!$A$2:$A$152))</f>
        <v>-</v>
      </c>
      <c r="V328" s="88" t="str">
        <f>IF(R328=0,"-",FORECAST($C$8-R328,Инклинометрия!$B$2:$B$152,Инклинометрия!$A$2:$A$152))</f>
        <v>-</v>
      </c>
      <c r="W328" s="88">
        <f>IF(R328&gt;0,FORECAST($C$8,Инклинометрия!$B$2:$B$152,Инклинометрия!$A$2:$A$152),IF(AB328=$C$8,"-",FORECAST($C$8-AB328,Инклинометрия!$B$2:$B$152,Инклинометрия!$A$2:$A$152)))</f>
        <v>505.81634501593464</v>
      </c>
      <c r="X328" s="88">
        <f>IF(S328=0,"-",FORECAST($C$8-(S328+AB328),Инклинометрия!$B$2:$B$152,Инклинометрия!$A$2:$A$152))</f>
        <v>0</v>
      </c>
      <c r="Y328" s="88">
        <f>FORECAST($C$8+T328,Инклинометрия!$B$2:$B$152,Инклинометрия!$A$2:$A$152)</f>
        <v>1425</v>
      </c>
      <c r="Z328" s="88">
        <f>IF(R328=0,FORECAST($C$6-T328,Инклинометрия!$B$2:$B$152,Инклинометрия!$A$2:$A$152),FORECAST($C$8,Инклинометрия!$B$2:$B$152,Инклинометрия!$A$2:$A$152))</f>
        <v>1330</v>
      </c>
      <c r="AA328" s="61">
        <f t="shared" si="141"/>
        <v>1400</v>
      </c>
      <c r="AB328" s="62">
        <f t="shared" si="160"/>
        <v>867.56174208848984</v>
      </c>
      <c r="AC328" s="62">
        <f t="shared" si="142"/>
        <v>0</v>
      </c>
      <c r="AD328" s="65">
        <f>IF(R328=0,FORECAST($C$8,Инклинометрия!$B$2:$B$152,Инклинометрия!$A$2:$A$152),V328)</f>
        <v>1330</v>
      </c>
      <c r="AE328" s="65">
        <f>FORECAST($C$8-(R328+AA328),Инклинометрия!$B$2:$B$152,Инклинометрия!$A$2:$A$152)</f>
        <v>0</v>
      </c>
      <c r="AF328" s="65">
        <f>IF(AB328=0,"-",FORECAST($C$8,Инклинометрия!$B$2:$B$152,Инклинометрия!$A$2:$A$152))</f>
        <v>1330</v>
      </c>
      <c r="AG328" s="65">
        <f>IF(AB328=0,"-",FORECAST($C$8-AB328,Инклинометрия!$B$2:$B$152,Инклинометрия!$A$2:$A$152))</f>
        <v>505.81634501593464</v>
      </c>
      <c r="AH328" s="65" t="str">
        <f>IF(AC328=0,"-",FORECAST($C$8+AC328,Инклинометрия!$B$2:$B$152,Инклинометрия!$A$2:$A$152))</f>
        <v>-</v>
      </c>
      <c r="AI328" s="89" t="str">
        <f>IF(AC328=0,"-",FORECAST($C$8,Инклинометрия!$B$2:$B$152,Инклинометрия!$A$2:$A$152))</f>
        <v>-</v>
      </c>
      <c r="AJ328" s="28"/>
      <c r="AK328" s="67">
        <f t="shared" si="161"/>
        <v>0</v>
      </c>
      <c r="AL328" s="28">
        <f t="shared" si="162"/>
        <v>0</v>
      </c>
      <c r="AM328" s="28">
        <f t="shared" si="163"/>
        <v>0.1</v>
      </c>
      <c r="AN328" s="26">
        <f t="shared" si="164"/>
        <v>0.1</v>
      </c>
      <c r="AO328" s="87">
        <f t="shared" si="165"/>
        <v>148842.82862977608</v>
      </c>
      <c r="AP328" s="87">
        <f t="shared" si="143"/>
        <v>47517.828629776079</v>
      </c>
      <c r="AQ328" s="66">
        <f t="shared" si="144"/>
        <v>14695380</v>
      </c>
      <c r="AR328" s="66">
        <f t="shared" si="145"/>
        <v>13285110.786269784</v>
      </c>
      <c r="AS328" s="66">
        <f t="shared" si="146"/>
        <v>784800</v>
      </c>
      <c r="AT328" s="45">
        <f t="shared" si="150"/>
        <v>15629022.828629777</v>
      </c>
      <c r="AU328" s="75"/>
    </row>
    <row r="329" spans="2:47" x14ac:dyDescent="0.3">
      <c r="B329" s="41">
        <f t="shared" si="151"/>
        <v>1495</v>
      </c>
      <c r="C329" s="8">
        <f t="shared" si="166"/>
        <v>14.950000000000001</v>
      </c>
      <c r="D329" s="73">
        <f t="shared" si="147"/>
        <v>19.995625000000004</v>
      </c>
      <c r="E329" s="29">
        <f t="shared" si="169"/>
        <v>4951.8551492691686</v>
      </c>
      <c r="F329" s="29">
        <f t="shared" si="152"/>
        <v>16.561388459094445</v>
      </c>
      <c r="G329" s="29">
        <f t="shared" si="167"/>
        <v>22.150857064038817</v>
      </c>
      <c r="H329" s="17">
        <f t="shared" si="153"/>
        <v>6623.1062621475357</v>
      </c>
      <c r="I329" s="29">
        <f t="shared" si="154"/>
        <v>2.2250485660981263</v>
      </c>
      <c r="J329" s="29">
        <f t="shared" si="148"/>
        <v>20.847057720370078</v>
      </c>
      <c r="K329" s="39">
        <f t="shared" si="155"/>
        <v>1400</v>
      </c>
      <c r="L329" s="49">
        <f t="shared" si="138"/>
        <v>0</v>
      </c>
      <c r="M329" s="48">
        <f t="shared" si="139"/>
        <v>4.2266987561397071</v>
      </c>
      <c r="N329" s="51">
        <f t="shared" si="149"/>
        <v>7.1305006091765746</v>
      </c>
      <c r="O329" s="54">
        <f t="shared" si="168"/>
        <v>11.750000000000043</v>
      </c>
      <c r="P329" s="34">
        <f t="shared" si="156"/>
        <v>1.7671458676442586</v>
      </c>
      <c r="Q329" s="30">
        <f t="shared" si="157"/>
        <v>0</v>
      </c>
      <c r="R329" s="58">
        <f t="shared" si="158"/>
        <v>0</v>
      </c>
      <c r="S329" s="58">
        <f t="shared" si="159"/>
        <v>528.73072909916618</v>
      </c>
      <c r="T329" s="58">
        <f t="shared" si="140"/>
        <v>100</v>
      </c>
      <c r="U329" s="88" t="str">
        <f>IF(R329=0,"-",FORECAST($C$8,Инклинометрия!$B$2:$B$152,Инклинометрия!$A$2:$A$152))</f>
        <v>-</v>
      </c>
      <c r="V329" s="88" t="str">
        <f>IF(R329=0,"-",FORECAST($C$8-R329,Инклинометрия!$B$2:$B$152,Инклинометрия!$A$2:$A$152))</f>
        <v>-</v>
      </c>
      <c r="W329" s="88">
        <f>IF(R329&gt;0,FORECAST($C$8,Инклинометрия!$B$2:$B$152,Инклинометрия!$A$2:$A$152),IF(AB329=$C$8,"-",FORECAST($C$8-AB329,Инклинометрия!$B$2:$B$152,Инклинометрия!$A$2:$A$152)))</f>
        <v>502.29419264420784</v>
      </c>
      <c r="X329" s="88">
        <f>IF(S329=0,"-",FORECAST($C$8-(S329+AB329),Инклинометрия!$B$2:$B$152,Инклинометрия!$A$2:$A$152))</f>
        <v>0</v>
      </c>
      <c r="Y329" s="88">
        <f>FORECAST($C$8+T329,Инклинометрия!$B$2:$B$152,Инклинометрия!$A$2:$A$152)</f>
        <v>1425</v>
      </c>
      <c r="Z329" s="88">
        <f>IF(R329=0,FORECAST($C$6-T329,Инклинометрия!$B$2:$B$152,Инклинометрия!$A$2:$A$152),FORECAST($C$8,Инклинометрия!$B$2:$B$152,Инклинометрия!$A$2:$A$152))</f>
        <v>1330</v>
      </c>
      <c r="AA329" s="61">
        <f t="shared" si="141"/>
        <v>1400</v>
      </c>
      <c r="AB329" s="62">
        <f t="shared" si="160"/>
        <v>871.26927090083382</v>
      </c>
      <c r="AC329" s="62">
        <f t="shared" si="142"/>
        <v>0</v>
      </c>
      <c r="AD329" s="65">
        <f>IF(R329=0,FORECAST($C$8,Инклинометрия!$B$2:$B$152,Инклинометрия!$A$2:$A$152),V329)</f>
        <v>1330</v>
      </c>
      <c r="AE329" s="65">
        <f>FORECAST($C$8-(R329+AA329),Инклинометрия!$B$2:$B$152,Инклинометрия!$A$2:$A$152)</f>
        <v>0</v>
      </c>
      <c r="AF329" s="65">
        <f>IF(AB329=0,"-",FORECAST($C$8,Инклинометрия!$B$2:$B$152,Инклинометрия!$A$2:$A$152))</f>
        <v>1330</v>
      </c>
      <c r="AG329" s="65">
        <f>IF(AB329=0,"-",FORECAST($C$8-AB329,Инклинометрия!$B$2:$B$152,Инклинометрия!$A$2:$A$152))</f>
        <v>502.29419264420784</v>
      </c>
      <c r="AH329" s="65" t="str">
        <f>IF(AC329=0,"-",FORECAST($C$8+AC329,Инклинометрия!$B$2:$B$152,Инклинометрия!$A$2:$A$152))</f>
        <v>-</v>
      </c>
      <c r="AI329" s="89" t="str">
        <f>IF(AC329=0,"-",FORECAST($C$8,Инклинометрия!$B$2:$B$152,Инклинометрия!$A$2:$A$152))</f>
        <v>-</v>
      </c>
      <c r="AJ329" s="28"/>
      <c r="AK329" s="67">
        <f t="shared" si="161"/>
        <v>0</v>
      </c>
      <c r="AL329" s="28">
        <f t="shared" si="162"/>
        <v>0</v>
      </c>
      <c r="AM329" s="28">
        <f t="shared" si="163"/>
        <v>0.1</v>
      </c>
      <c r="AN329" s="26">
        <f t="shared" si="164"/>
        <v>0.1</v>
      </c>
      <c r="AO329" s="87">
        <f t="shared" si="165"/>
        <v>148820.43247649592</v>
      </c>
      <c r="AP329" s="87">
        <f t="shared" si="143"/>
        <v>47495.432476495902</v>
      </c>
      <c r="AQ329" s="66">
        <f t="shared" si="144"/>
        <v>14695380</v>
      </c>
      <c r="AR329" s="66">
        <f t="shared" si="145"/>
        <v>13294930.917835038</v>
      </c>
      <c r="AS329" s="66">
        <f t="shared" si="146"/>
        <v>784800</v>
      </c>
      <c r="AT329" s="45">
        <f t="shared" si="150"/>
        <v>15629000.432476496</v>
      </c>
      <c r="AU329" s="75"/>
    </row>
    <row r="330" spans="2:47" x14ac:dyDescent="0.3">
      <c r="B330" s="41">
        <f t="shared" si="151"/>
        <v>1500</v>
      </c>
      <c r="C330" s="8">
        <f t="shared" si="166"/>
        <v>15</v>
      </c>
      <c r="D330" s="73">
        <f t="shared" si="147"/>
        <v>20.0625</v>
      </c>
      <c r="E330" s="29">
        <f t="shared" si="169"/>
        <v>4968.4165377282634</v>
      </c>
      <c r="F330" s="29">
        <f t="shared" si="152"/>
        <v>16.561388459093855</v>
      </c>
      <c r="G330" s="29">
        <f t="shared" si="167"/>
        <v>22.150857064038032</v>
      </c>
      <c r="H330" s="17">
        <f t="shared" si="153"/>
        <v>6645.2571192115738</v>
      </c>
      <c r="I330" s="29">
        <f t="shared" si="154"/>
        <v>2.2250485660981263</v>
      </c>
      <c r="J330" s="29">
        <f t="shared" si="148"/>
        <v>20.847057720369708</v>
      </c>
      <c r="K330" s="39">
        <f t="shared" si="155"/>
        <v>1400</v>
      </c>
      <c r="L330" s="49">
        <f t="shared" si="138"/>
        <v>0</v>
      </c>
      <c r="M330" s="48">
        <f t="shared" si="139"/>
        <v>4.2266987561397071</v>
      </c>
      <c r="N330" s="51">
        <f t="shared" si="149"/>
        <v>7.0805006091765739</v>
      </c>
      <c r="O330" s="54">
        <f t="shared" si="168"/>
        <v>11.800000000000042</v>
      </c>
      <c r="P330" s="34">
        <f t="shared" si="156"/>
        <v>1.7671458676442586</v>
      </c>
      <c r="Q330" s="30">
        <f t="shared" si="157"/>
        <v>0</v>
      </c>
      <c r="R330" s="58">
        <f t="shared" si="158"/>
        <v>0</v>
      </c>
      <c r="S330" s="58">
        <f t="shared" si="159"/>
        <v>525.0232002868222</v>
      </c>
      <c r="T330" s="58">
        <f t="shared" si="140"/>
        <v>100</v>
      </c>
      <c r="U330" s="88" t="str">
        <f>IF(R330=0,"-",FORECAST($C$8,Инклинометрия!$B$2:$B$152,Инклинометрия!$A$2:$A$152))</f>
        <v>-</v>
      </c>
      <c r="V330" s="88" t="str">
        <f>IF(R330=0,"-",FORECAST($C$8-R330,Инклинометрия!$B$2:$B$152,Инклинометрия!$A$2:$A$152))</f>
        <v>-</v>
      </c>
      <c r="W330" s="88">
        <f>IF(R330&gt;0,FORECAST($C$8,Инклинометрия!$B$2:$B$152,Инклинометрия!$A$2:$A$152),IF(AB330=$C$8,"-",FORECAST($C$8-AB330,Инклинометрия!$B$2:$B$152,Инклинометрия!$A$2:$A$152)))</f>
        <v>498.77204027248109</v>
      </c>
      <c r="X330" s="88">
        <f>IF(S330=0,"-",FORECAST($C$8-(S330+AB330),Инклинометрия!$B$2:$B$152,Инклинометрия!$A$2:$A$152))</f>
        <v>0</v>
      </c>
      <c r="Y330" s="88">
        <f>FORECAST($C$8+T330,Инклинометрия!$B$2:$B$152,Инклинометрия!$A$2:$A$152)</f>
        <v>1425</v>
      </c>
      <c r="Z330" s="88">
        <f>IF(R330=0,FORECAST($C$6-T330,Инклинометрия!$B$2:$B$152,Инклинометрия!$A$2:$A$152),FORECAST($C$8,Инклинометрия!$B$2:$B$152,Инклинометрия!$A$2:$A$152))</f>
        <v>1330</v>
      </c>
      <c r="AA330" s="61">
        <f t="shared" si="141"/>
        <v>1400</v>
      </c>
      <c r="AB330" s="62">
        <f t="shared" si="160"/>
        <v>874.9767997131778</v>
      </c>
      <c r="AC330" s="62">
        <f t="shared" si="142"/>
        <v>0</v>
      </c>
      <c r="AD330" s="65">
        <f>IF(R330=0,FORECAST($C$8,Инклинометрия!$B$2:$B$152,Инклинометрия!$A$2:$A$152),V330)</f>
        <v>1330</v>
      </c>
      <c r="AE330" s="65">
        <f>FORECAST($C$8-(R330+AA330),Инклинометрия!$B$2:$B$152,Инклинометрия!$A$2:$A$152)</f>
        <v>0</v>
      </c>
      <c r="AF330" s="65">
        <f>IF(AB330=0,"-",FORECAST($C$8,Инклинометрия!$B$2:$B$152,Инклинометрия!$A$2:$A$152))</f>
        <v>1330</v>
      </c>
      <c r="AG330" s="65">
        <f>IF(AB330=0,"-",FORECAST($C$8-AB330,Инклинометрия!$B$2:$B$152,Инклинометрия!$A$2:$A$152))</f>
        <v>498.77204027248109</v>
      </c>
      <c r="AH330" s="65" t="str">
        <f>IF(AC330=0,"-",FORECAST($C$8+AC330,Инклинометрия!$B$2:$B$152,Инклинометрия!$A$2:$A$152))</f>
        <v>-</v>
      </c>
      <c r="AI330" s="89" t="str">
        <f>IF(AC330=0,"-",FORECAST($C$8,Инклинометрия!$B$2:$B$152,Инклинометрия!$A$2:$A$152))</f>
        <v>-</v>
      </c>
      <c r="AJ330" s="28"/>
      <c r="AK330" s="67">
        <f t="shared" si="161"/>
        <v>0</v>
      </c>
      <c r="AL330" s="28">
        <f t="shared" si="162"/>
        <v>0</v>
      </c>
      <c r="AM330" s="28">
        <f t="shared" si="163"/>
        <v>0.1</v>
      </c>
      <c r="AN330" s="26">
        <f t="shared" si="164"/>
        <v>0.1</v>
      </c>
      <c r="AO330" s="87">
        <f t="shared" si="165"/>
        <v>148798.03632321573</v>
      </c>
      <c r="AP330" s="87">
        <f t="shared" si="143"/>
        <v>47473.036323215725</v>
      </c>
      <c r="AQ330" s="66">
        <f t="shared" si="144"/>
        <v>14695380</v>
      </c>
      <c r="AR330" s="66">
        <f t="shared" si="145"/>
        <v>13304751.049400294</v>
      </c>
      <c r="AS330" s="66">
        <f t="shared" si="146"/>
        <v>784800</v>
      </c>
      <c r="AT330" s="45">
        <f t="shared" si="150"/>
        <v>15628978.036323216</v>
      </c>
      <c r="AU330" s="75"/>
    </row>
    <row r="331" spans="2:47" x14ac:dyDescent="0.3">
      <c r="B331" s="41">
        <f t="shared" si="151"/>
        <v>1505</v>
      </c>
      <c r="C331" s="8">
        <f t="shared" si="166"/>
        <v>15.05</v>
      </c>
      <c r="D331" s="73">
        <f t="shared" si="147"/>
        <v>20.129375</v>
      </c>
      <c r="E331" s="29">
        <f t="shared" si="169"/>
        <v>4984.9779261873573</v>
      </c>
      <c r="F331" s="29">
        <f t="shared" si="152"/>
        <v>16.561388459094445</v>
      </c>
      <c r="G331" s="29">
        <f t="shared" si="167"/>
        <v>22.150857064038817</v>
      </c>
      <c r="H331" s="17">
        <f t="shared" si="153"/>
        <v>6667.4079762756128</v>
      </c>
      <c r="I331" s="29">
        <f t="shared" si="154"/>
        <v>2.2250485660981263</v>
      </c>
      <c r="J331" s="29">
        <f t="shared" si="148"/>
        <v>20.847057720370078</v>
      </c>
      <c r="K331" s="39">
        <f t="shared" si="155"/>
        <v>1400</v>
      </c>
      <c r="L331" s="49">
        <f t="shared" si="138"/>
        <v>0</v>
      </c>
      <c r="M331" s="48">
        <f t="shared" si="139"/>
        <v>4.2266987561397071</v>
      </c>
      <c r="N331" s="51">
        <f t="shared" si="149"/>
        <v>7.030500609176574</v>
      </c>
      <c r="O331" s="54">
        <f t="shared" si="168"/>
        <v>11.850000000000042</v>
      </c>
      <c r="P331" s="34">
        <f t="shared" si="156"/>
        <v>1.7671458676442586</v>
      </c>
      <c r="Q331" s="30">
        <f t="shared" si="157"/>
        <v>0</v>
      </c>
      <c r="R331" s="58">
        <f t="shared" si="158"/>
        <v>0</v>
      </c>
      <c r="S331" s="58">
        <f t="shared" si="159"/>
        <v>521.31567147447822</v>
      </c>
      <c r="T331" s="58">
        <f t="shared" si="140"/>
        <v>100</v>
      </c>
      <c r="U331" s="88" t="str">
        <f>IF(R331=0,"-",FORECAST($C$8,Инклинометрия!$B$2:$B$152,Инклинометрия!$A$2:$A$152))</f>
        <v>-</v>
      </c>
      <c r="V331" s="88" t="str">
        <f>IF(R331=0,"-",FORECAST($C$8-R331,Инклинометрия!$B$2:$B$152,Инклинометрия!$A$2:$A$152))</f>
        <v>-</v>
      </c>
      <c r="W331" s="88">
        <f>IF(R331&gt;0,FORECAST($C$8,Инклинометрия!$B$2:$B$152,Инклинометрия!$A$2:$A$152),IF(AB331=$C$8,"-",FORECAST($C$8-AB331,Инклинометрия!$B$2:$B$152,Инклинометрия!$A$2:$A$152)))</f>
        <v>495.24988790075429</v>
      </c>
      <c r="X331" s="88">
        <f>IF(S331=0,"-",FORECAST($C$8-(S331+AB331),Инклинометрия!$B$2:$B$152,Инклинометрия!$A$2:$A$152))</f>
        <v>0</v>
      </c>
      <c r="Y331" s="88">
        <f>FORECAST($C$8+T331,Инклинометрия!$B$2:$B$152,Инклинометрия!$A$2:$A$152)</f>
        <v>1425</v>
      </c>
      <c r="Z331" s="88">
        <f>IF(R331=0,FORECAST($C$6-T331,Инклинометрия!$B$2:$B$152,Инклинометрия!$A$2:$A$152),FORECAST($C$8,Инклинометрия!$B$2:$B$152,Инклинометрия!$A$2:$A$152))</f>
        <v>1330</v>
      </c>
      <c r="AA331" s="61">
        <f t="shared" si="141"/>
        <v>1400</v>
      </c>
      <c r="AB331" s="62">
        <f t="shared" si="160"/>
        <v>878.68432852552178</v>
      </c>
      <c r="AC331" s="62">
        <f t="shared" si="142"/>
        <v>0</v>
      </c>
      <c r="AD331" s="65">
        <f>IF(R331=0,FORECAST($C$8,Инклинометрия!$B$2:$B$152,Инклинометрия!$A$2:$A$152),V331)</f>
        <v>1330</v>
      </c>
      <c r="AE331" s="65">
        <f>FORECAST($C$8-(R331+AA331),Инклинометрия!$B$2:$B$152,Инклинометрия!$A$2:$A$152)</f>
        <v>0</v>
      </c>
      <c r="AF331" s="65">
        <f>IF(AB331=0,"-",FORECAST($C$8,Инклинометрия!$B$2:$B$152,Инклинометрия!$A$2:$A$152))</f>
        <v>1330</v>
      </c>
      <c r="AG331" s="65">
        <f>IF(AB331=0,"-",FORECAST($C$8-AB331,Инклинометрия!$B$2:$B$152,Инклинометрия!$A$2:$A$152))</f>
        <v>495.24988790075429</v>
      </c>
      <c r="AH331" s="65" t="str">
        <f>IF(AC331=0,"-",FORECAST($C$8+AC331,Инклинометрия!$B$2:$B$152,Инклинометрия!$A$2:$A$152))</f>
        <v>-</v>
      </c>
      <c r="AI331" s="89" t="str">
        <f>IF(AC331=0,"-",FORECAST($C$8,Инклинометрия!$B$2:$B$152,Инклинометрия!$A$2:$A$152))</f>
        <v>-</v>
      </c>
      <c r="AJ331" s="28"/>
      <c r="AK331" s="67">
        <f t="shared" si="161"/>
        <v>0</v>
      </c>
      <c r="AL331" s="28">
        <f t="shared" si="162"/>
        <v>0</v>
      </c>
      <c r="AM331" s="28">
        <f t="shared" si="163"/>
        <v>0.1</v>
      </c>
      <c r="AN331" s="26">
        <f t="shared" si="164"/>
        <v>0.1</v>
      </c>
      <c r="AO331" s="87">
        <f t="shared" si="165"/>
        <v>148775.64016993553</v>
      </c>
      <c r="AP331" s="87">
        <f t="shared" si="143"/>
        <v>47450.640169935548</v>
      </c>
      <c r="AQ331" s="66">
        <f t="shared" si="144"/>
        <v>14695380</v>
      </c>
      <c r="AR331" s="66">
        <f t="shared" si="145"/>
        <v>13314571.18096555</v>
      </c>
      <c r="AS331" s="66">
        <f t="shared" si="146"/>
        <v>784800</v>
      </c>
      <c r="AT331" s="45">
        <f t="shared" si="150"/>
        <v>15628955.640169935</v>
      </c>
      <c r="AU331" s="75"/>
    </row>
    <row r="332" spans="2:47" x14ac:dyDescent="0.3">
      <c r="B332" s="41">
        <f t="shared" si="151"/>
        <v>1510</v>
      </c>
      <c r="C332" s="8">
        <f t="shared" si="166"/>
        <v>15.1</v>
      </c>
      <c r="D332" s="73">
        <f t="shared" si="147"/>
        <v>20.196249999999999</v>
      </c>
      <c r="E332" s="29">
        <f t="shared" si="169"/>
        <v>5001.5393146464512</v>
      </c>
      <c r="F332" s="29">
        <f t="shared" si="152"/>
        <v>16.561388459093855</v>
      </c>
      <c r="G332" s="29">
        <f t="shared" si="167"/>
        <v>22.150857064038032</v>
      </c>
      <c r="H332" s="17">
        <f t="shared" si="153"/>
        <v>6689.5588333396508</v>
      </c>
      <c r="I332" s="29">
        <f t="shared" si="154"/>
        <v>2.2250485660981263</v>
      </c>
      <c r="J332" s="29">
        <f t="shared" si="148"/>
        <v>20.847057720369708</v>
      </c>
      <c r="K332" s="39">
        <f t="shared" si="155"/>
        <v>1400</v>
      </c>
      <c r="L332" s="49">
        <f t="shared" si="138"/>
        <v>0</v>
      </c>
      <c r="M332" s="48">
        <f t="shared" si="139"/>
        <v>4.2266987561397071</v>
      </c>
      <c r="N332" s="51">
        <f t="shared" si="149"/>
        <v>6.9805006091765733</v>
      </c>
      <c r="O332" s="54">
        <f t="shared" si="168"/>
        <v>11.900000000000043</v>
      </c>
      <c r="P332" s="34">
        <f t="shared" si="156"/>
        <v>1.7671458676442586</v>
      </c>
      <c r="Q332" s="30">
        <f t="shared" si="157"/>
        <v>0</v>
      </c>
      <c r="R332" s="58">
        <f t="shared" si="158"/>
        <v>0</v>
      </c>
      <c r="S332" s="58">
        <f t="shared" si="159"/>
        <v>517.60814266213424</v>
      </c>
      <c r="T332" s="58">
        <f t="shared" si="140"/>
        <v>100</v>
      </c>
      <c r="U332" s="88" t="str">
        <f>IF(R332=0,"-",FORECAST($C$8,Инклинометрия!$B$2:$B$152,Инклинометрия!$A$2:$A$152))</f>
        <v>-</v>
      </c>
      <c r="V332" s="88" t="str">
        <f>IF(R332=0,"-",FORECAST($C$8-R332,Инклинометрия!$B$2:$B$152,Инклинометрия!$A$2:$A$152))</f>
        <v>-</v>
      </c>
      <c r="W332" s="88">
        <f>IF(R332&gt;0,FORECAST($C$8,Инклинометрия!$B$2:$B$152,Инклинометрия!$A$2:$A$152),IF(AB332=$C$8,"-",FORECAST($C$8-AB332,Инклинометрия!$B$2:$B$152,Инклинометрия!$A$2:$A$152)))</f>
        <v>491.72773552902748</v>
      </c>
      <c r="X332" s="88">
        <f>IF(S332=0,"-",FORECAST($C$8-(S332+AB332),Инклинометрия!$B$2:$B$152,Инклинометрия!$A$2:$A$152))</f>
        <v>0</v>
      </c>
      <c r="Y332" s="88">
        <f>FORECAST($C$8+T332,Инклинометрия!$B$2:$B$152,Инклинометрия!$A$2:$A$152)</f>
        <v>1425</v>
      </c>
      <c r="Z332" s="88">
        <f>IF(R332=0,FORECAST($C$6-T332,Инклинометрия!$B$2:$B$152,Инклинометрия!$A$2:$A$152),FORECAST($C$8,Инклинометрия!$B$2:$B$152,Инклинометрия!$A$2:$A$152))</f>
        <v>1330</v>
      </c>
      <c r="AA332" s="61">
        <f t="shared" si="141"/>
        <v>1400</v>
      </c>
      <c r="AB332" s="62">
        <f t="shared" si="160"/>
        <v>882.39185733786576</v>
      </c>
      <c r="AC332" s="62">
        <f t="shared" si="142"/>
        <v>0</v>
      </c>
      <c r="AD332" s="65">
        <f>IF(R332=0,FORECAST($C$8,Инклинометрия!$B$2:$B$152,Инклинометрия!$A$2:$A$152),V332)</f>
        <v>1330</v>
      </c>
      <c r="AE332" s="65">
        <f>FORECAST($C$8-(R332+AA332),Инклинометрия!$B$2:$B$152,Инклинометрия!$A$2:$A$152)</f>
        <v>0</v>
      </c>
      <c r="AF332" s="65">
        <f>IF(AB332=0,"-",FORECAST($C$8,Инклинометрия!$B$2:$B$152,Инклинометрия!$A$2:$A$152))</f>
        <v>1330</v>
      </c>
      <c r="AG332" s="65">
        <f>IF(AB332=0,"-",FORECAST($C$8-AB332,Инклинометрия!$B$2:$B$152,Инклинометрия!$A$2:$A$152))</f>
        <v>491.72773552902748</v>
      </c>
      <c r="AH332" s="65" t="str">
        <f>IF(AC332=0,"-",FORECAST($C$8+AC332,Инклинометрия!$B$2:$B$152,Инклинометрия!$A$2:$A$152))</f>
        <v>-</v>
      </c>
      <c r="AI332" s="89" t="str">
        <f>IF(AC332=0,"-",FORECAST($C$8,Инклинометрия!$B$2:$B$152,Инклинометрия!$A$2:$A$152))</f>
        <v>-</v>
      </c>
      <c r="AJ332" s="28"/>
      <c r="AK332" s="67">
        <f t="shared" si="161"/>
        <v>0</v>
      </c>
      <c r="AL332" s="28">
        <f t="shared" si="162"/>
        <v>0</v>
      </c>
      <c r="AM332" s="28">
        <f t="shared" si="163"/>
        <v>0.1</v>
      </c>
      <c r="AN332" s="26">
        <f t="shared" si="164"/>
        <v>0.1</v>
      </c>
      <c r="AO332" s="87">
        <f t="shared" si="165"/>
        <v>148753.24401665537</v>
      </c>
      <c r="AP332" s="87">
        <f t="shared" si="143"/>
        <v>47428.244016655372</v>
      </c>
      <c r="AQ332" s="66">
        <f t="shared" si="144"/>
        <v>14695380</v>
      </c>
      <c r="AR332" s="66">
        <f t="shared" si="145"/>
        <v>13324391.312530806</v>
      </c>
      <c r="AS332" s="66">
        <f t="shared" si="146"/>
        <v>784800</v>
      </c>
      <c r="AT332" s="45">
        <f t="shared" si="150"/>
        <v>15628933.244016655</v>
      </c>
      <c r="AU332" s="75"/>
    </row>
    <row r="333" spans="2:47" x14ac:dyDescent="0.3">
      <c r="B333" s="41">
        <f t="shared" si="151"/>
        <v>1515</v>
      </c>
      <c r="C333" s="8">
        <f t="shared" si="166"/>
        <v>15.15</v>
      </c>
      <c r="D333" s="73">
        <f t="shared" si="147"/>
        <v>20.263124999999999</v>
      </c>
      <c r="E333" s="29">
        <f t="shared" si="169"/>
        <v>5018.1007031055451</v>
      </c>
      <c r="F333" s="29">
        <f t="shared" si="152"/>
        <v>16.561388459094445</v>
      </c>
      <c r="G333" s="29">
        <f t="shared" si="167"/>
        <v>22.150857064038817</v>
      </c>
      <c r="H333" s="17">
        <f t="shared" si="153"/>
        <v>6711.7096904036898</v>
      </c>
      <c r="I333" s="29">
        <f t="shared" si="154"/>
        <v>2.2250485660981263</v>
      </c>
      <c r="J333" s="29">
        <f t="shared" si="148"/>
        <v>20.847057720370078</v>
      </c>
      <c r="K333" s="39">
        <f t="shared" si="155"/>
        <v>1400</v>
      </c>
      <c r="L333" s="49">
        <f t="shared" si="138"/>
        <v>0</v>
      </c>
      <c r="M333" s="48">
        <f t="shared" si="139"/>
        <v>4.2266987561397071</v>
      </c>
      <c r="N333" s="51">
        <f t="shared" si="149"/>
        <v>6.9305006091765735</v>
      </c>
      <c r="O333" s="54">
        <f t="shared" si="168"/>
        <v>11.950000000000044</v>
      </c>
      <c r="P333" s="34">
        <f t="shared" si="156"/>
        <v>1.7671458676442586</v>
      </c>
      <c r="Q333" s="30">
        <f t="shared" si="157"/>
        <v>0</v>
      </c>
      <c r="R333" s="58">
        <f t="shared" si="158"/>
        <v>0</v>
      </c>
      <c r="S333" s="58">
        <f t="shared" si="159"/>
        <v>513.90061384979026</v>
      </c>
      <c r="T333" s="58">
        <f t="shared" si="140"/>
        <v>100</v>
      </c>
      <c r="U333" s="88" t="str">
        <f>IF(R333=0,"-",FORECAST($C$8,Инклинометрия!$B$2:$B$152,Инклинометрия!$A$2:$A$152))</f>
        <v>-</v>
      </c>
      <c r="V333" s="88" t="str">
        <f>IF(R333=0,"-",FORECAST($C$8-R333,Инклинометрия!$B$2:$B$152,Инклинометрия!$A$2:$A$152))</f>
        <v>-</v>
      </c>
      <c r="W333" s="88">
        <f>IF(R333&gt;0,FORECAST($C$8,Инклинометрия!$B$2:$B$152,Инклинометрия!$A$2:$A$152),IF(AB333=$C$8,"-",FORECAST($C$8-AB333,Инклинометрия!$B$2:$B$152,Инклинометрия!$A$2:$A$152)))</f>
        <v>488.20558315730074</v>
      </c>
      <c r="X333" s="88">
        <f>IF(S333=0,"-",FORECAST($C$8-(S333+AB333),Инклинометрия!$B$2:$B$152,Инклинометрия!$A$2:$A$152))</f>
        <v>0</v>
      </c>
      <c r="Y333" s="88">
        <f>FORECAST($C$8+T333,Инклинометрия!$B$2:$B$152,Инклинометрия!$A$2:$A$152)</f>
        <v>1425</v>
      </c>
      <c r="Z333" s="88">
        <f>IF(R333=0,FORECAST($C$6-T333,Инклинометрия!$B$2:$B$152,Инклинометрия!$A$2:$A$152),FORECAST($C$8,Инклинометрия!$B$2:$B$152,Инклинометрия!$A$2:$A$152))</f>
        <v>1330</v>
      </c>
      <c r="AA333" s="61">
        <f t="shared" si="141"/>
        <v>1400</v>
      </c>
      <c r="AB333" s="62">
        <f t="shared" si="160"/>
        <v>886.09938615020974</v>
      </c>
      <c r="AC333" s="62">
        <f t="shared" si="142"/>
        <v>0</v>
      </c>
      <c r="AD333" s="65">
        <f>IF(R333=0,FORECAST($C$8,Инклинометрия!$B$2:$B$152,Инклинометрия!$A$2:$A$152),V333)</f>
        <v>1330</v>
      </c>
      <c r="AE333" s="65">
        <f>FORECAST($C$8-(R333+AA333),Инклинометрия!$B$2:$B$152,Инклинометрия!$A$2:$A$152)</f>
        <v>0</v>
      </c>
      <c r="AF333" s="65">
        <f>IF(AB333=0,"-",FORECAST($C$8,Инклинометрия!$B$2:$B$152,Инклинометрия!$A$2:$A$152))</f>
        <v>1330</v>
      </c>
      <c r="AG333" s="65">
        <f>IF(AB333=0,"-",FORECAST($C$8-AB333,Инклинометрия!$B$2:$B$152,Инклинометрия!$A$2:$A$152))</f>
        <v>488.20558315730074</v>
      </c>
      <c r="AH333" s="65" t="str">
        <f>IF(AC333=0,"-",FORECAST($C$8+AC333,Инклинометрия!$B$2:$B$152,Инклинометрия!$A$2:$A$152))</f>
        <v>-</v>
      </c>
      <c r="AI333" s="89" t="str">
        <f>IF(AC333=0,"-",FORECAST($C$8,Инклинометрия!$B$2:$B$152,Инклинометрия!$A$2:$A$152))</f>
        <v>-</v>
      </c>
      <c r="AJ333" s="28"/>
      <c r="AK333" s="67">
        <f t="shared" si="161"/>
        <v>0</v>
      </c>
      <c r="AL333" s="28">
        <f t="shared" si="162"/>
        <v>0</v>
      </c>
      <c r="AM333" s="28">
        <f t="shared" si="163"/>
        <v>0.1</v>
      </c>
      <c r="AN333" s="26">
        <f t="shared" si="164"/>
        <v>0.1</v>
      </c>
      <c r="AO333" s="87">
        <f t="shared" si="165"/>
        <v>148730.84786337521</v>
      </c>
      <c r="AP333" s="87">
        <f t="shared" si="143"/>
        <v>47405.847863375195</v>
      </c>
      <c r="AQ333" s="66">
        <f t="shared" si="144"/>
        <v>14695380</v>
      </c>
      <c r="AR333" s="66">
        <f t="shared" si="145"/>
        <v>13334211.444096062</v>
      </c>
      <c r="AS333" s="66">
        <f t="shared" si="146"/>
        <v>784800</v>
      </c>
      <c r="AT333" s="45">
        <f t="shared" si="150"/>
        <v>15628910.847863376</v>
      </c>
      <c r="AU333" s="75"/>
    </row>
    <row r="334" spans="2:47" x14ac:dyDescent="0.3">
      <c r="B334" s="41">
        <f t="shared" si="151"/>
        <v>1520</v>
      </c>
      <c r="C334" s="8">
        <f t="shared" si="166"/>
        <v>15.200000000000001</v>
      </c>
      <c r="D334" s="73">
        <f t="shared" si="147"/>
        <v>20.330000000000002</v>
      </c>
      <c r="E334" s="29">
        <f t="shared" si="169"/>
        <v>5034.6620915646399</v>
      </c>
      <c r="F334" s="29">
        <f t="shared" si="152"/>
        <v>16.561388459094445</v>
      </c>
      <c r="G334" s="29">
        <f t="shared" si="167"/>
        <v>22.150857064038817</v>
      </c>
      <c r="H334" s="17">
        <f t="shared" si="153"/>
        <v>6733.8605474677288</v>
      </c>
      <c r="I334" s="29">
        <f t="shared" si="154"/>
        <v>2.2250485660981263</v>
      </c>
      <c r="J334" s="29">
        <f t="shared" si="148"/>
        <v>20.847057720370078</v>
      </c>
      <c r="K334" s="39">
        <f t="shared" si="155"/>
        <v>1400</v>
      </c>
      <c r="L334" s="49">
        <f t="shared" si="138"/>
        <v>0</v>
      </c>
      <c r="M334" s="48">
        <f t="shared" si="139"/>
        <v>4.2266987561397071</v>
      </c>
      <c r="N334" s="51">
        <f t="shared" si="149"/>
        <v>6.8805006091765728</v>
      </c>
      <c r="O334" s="54">
        <f t="shared" si="168"/>
        <v>12.000000000000043</v>
      </c>
      <c r="P334" s="34">
        <f t="shared" si="156"/>
        <v>1.7671458676442586</v>
      </c>
      <c r="Q334" s="30">
        <f t="shared" si="157"/>
        <v>0</v>
      </c>
      <c r="R334" s="58">
        <f t="shared" si="158"/>
        <v>0</v>
      </c>
      <c r="S334" s="58">
        <f t="shared" si="159"/>
        <v>510.19308503744628</v>
      </c>
      <c r="T334" s="58">
        <f t="shared" si="140"/>
        <v>100</v>
      </c>
      <c r="U334" s="88" t="str">
        <f>IF(R334=0,"-",FORECAST($C$8,Инклинометрия!$B$2:$B$152,Инклинометрия!$A$2:$A$152))</f>
        <v>-</v>
      </c>
      <c r="V334" s="88" t="str">
        <f>IF(R334=0,"-",FORECAST($C$8-R334,Инклинометрия!$B$2:$B$152,Инклинометрия!$A$2:$A$152))</f>
        <v>-</v>
      </c>
      <c r="W334" s="88">
        <f>IF(R334&gt;0,FORECAST($C$8,Инклинометрия!$B$2:$B$152,Инклинометрия!$A$2:$A$152),IF(AB334=$C$8,"-",FORECAST($C$8-AB334,Инклинометрия!$B$2:$B$152,Инклинометрия!$A$2:$A$152)))</f>
        <v>484.68343078557393</v>
      </c>
      <c r="X334" s="88">
        <f>IF(S334=0,"-",FORECAST($C$8-(S334+AB334),Инклинометрия!$B$2:$B$152,Инклинометрия!$A$2:$A$152))</f>
        <v>0</v>
      </c>
      <c r="Y334" s="88">
        <f>FORECAST($C$8+T334,Инклинометрия!$B$2:$B$152,Инклинометрия!$A$2:$A$152)</f>
        <v>1425</v>
      </c>
      <c r="Z334" s="88">
        <f>IF(R334=0,FORECAST($C$6-T334,Инклинометрия!$B$2:$B$152,Инклинометрия!$A$2:$A$152),FORECAST($C$8,Инклинометрия!$B$2:$B$152,Инклинометрия!$A$2:$A$152))</f>
        <v>1330</v>
      </c>
      <c r="AA334" s="61">
        <f t="shared" si="141"/>
        <v>1400</v>
      </c>
      <c r="AB334" s="62">
        <f t="shared" si="160"/>
        <v>889.80691496255372</v>
      </c>
      <c r="AC334" s="62">
        <f t="shared" si="142"/>
        <v>0</v>
      </c>
      <c r="AD334" s="65">
        <f>IF(R334=0,FORECAST($C$8,Инклинометрия!$B$2:$B$152,Инклинометрия!$A$2:$A$152),V334)</f>
        <v>1330</v>
      </c>
      <c r="AE334" s="65">
        <f>FORECAST($C$8-(R334+AA334),Инклинометрия!$B$2:$B$152,Инклинометрия!$A$2:$A$152)</f>
        <v>0</v>
      </c>
      <c r="AF334" s="65">
        <f>IF(AB334=0,"-",FORECAST($C$8,Инклинометрия!$B$2:$B$152,Инклинометрия!$A$2:$A$152))</f>
        <v>1330</v>
      </c>
      <c r="AG334" s="65">
        <f>IF(AB334=0,"-",FORECAST($C$8-AB334,Инклинометрия!$B$2:$B$152,Инклинометрия!$A$2:$A$152))</f>
        <v>484.68343078557393</v>
      </c>
      <c r="AH334" s="65" t="str">
        <f>IF(AC334=0,"-",FORECAST($C$8+AC334,Инклинометрия!$B$2:$B$152,Инклинометрия!$A$2:$A$152))</f>
        <v>-</v>
      </c>
      <c r="AI334" s="89" t="str">
        <f>IF(AC334=0,"-",FORECAST($C$8,Инклинометрия!$B$2:$B$152,Инклинометрия!$A$2:$A$152))</f>
        <v>-</v>
      </c>
      <c r="AJ334" s="28"/>
      <c r="AK334" s="67">
        <f t="shared" si="161"/>
        <v>0</v>
      </c>
      <c r="AL334" s="28">
        <f t="shared" si="162"/>
        <v>0</v>
      </c>
      <c r="AM334" s="28">
        <f t="shared" si="163"/>
        <v>0.1</v>
      </c>
      <c r="AN334" s="26">
        <f t="shared" si="164"/>
        <v>0.1</v>
      </c>
      <c r="AO334" s="87">
        <f t="shared" si="165"/>
        <v>148708.45171009502</v>
      </c>
      <c r="AP334" s="87">
        <f t="shared" si="143"/>
        <v>47383.451710095018</v>
      </c>
      <c r="AQ334" s="66">
        <f t="shared" si="144"/>
        <v>14695380</v>
      </c>
      <c r="AR334" s="66">
        <f t="shared" si="145"/>
        <v>13344031.575661317</v>
      </c>
      <c r="AS334" s="66">
        <f t="shared" si="146"/>
        <v>784800</v>
      </c>
      <c r="AT334" s="45">
        <f t="shared" si="150"/>
        <v>15628888.451710096</v>
      </c>
      <c r="AU334" s="75"/>
    </row>
    <row r="335" spans="2:47" x14ac:dyDescent="0.3">
      <c r="B335" s="41">
        <f t="shared" si="151"/>
        <v>1525</v>
      </c>
      <c r="C335" s="8">
        <f t="shared" si="166"/>
        <v>15.25</v>
      </c>
      <c r="D335" s="73">
        <f t="shared" si="147"/>
        <v>20.396875000000001</v>
      </c>
      <c r="E335" s="29">
        <f t="shared" si="169"/>
        <v>5051.2234800237338</v>
      </c>
      <c r="F335" s="29">
        <f t="shared" si="152"/>
        <v>16.561388459093855</v>
      </c>
      <c r="G335" s="29">
        <f t="shared" si="167"/>
        <v>22.150857064038032</v>
      </c>
      <c r="H335" s="17">
        <f t="shared" si="153"/>
        <v>6756.0114045317669</v>
      </c>
      <c r="I335" s="29">
        <f t="shared" si="154"/>
        <v>2.2250485660981263</v>
      </c>
      <c r="J335" s="29">
        <f t="shared" si="148"/>
        <v>20.847057720369708</v>
      </c>
      <c r="K335" s="39">
        <f t="shared" si="155"/>
        <v>1400</v>
      </c>
      <c r="L335" s="49">
        <f t="shared" si="138"/>
        <v>0</v>
      </c>
      <c r="M335" s="48">
        <f t="shared" si="139"/>
        <v>4.2266987561397071</v>
      </c>
      <c r="N335" s="51">
        <f t="shared" si="149"/>
        <v>6.830500609176573</v>
      </c>
      <c r="O335" s="54">
        <f t="shared" si="168"/>
        <v>12.050000000000043</v>
      </c>
      <c r="P335" s="34">
        <f t="shared" si="156"/>
        <v>1.7671458676442586</v>
      </c>
      <c r="Q335" s="30">
        <f t="shared" si="157"/>
        <v>0</v>
      </c>
      <c r="R335" s="58">
        <f t="shared" si="158"/>
        <v>0</v>
      </c>
      <c r="S335" s="58">
        <f t="shared" si="159"/>
        <v>506.4855562251023</v>
      </c>
      <c r="T335" s="58">
        <f t="shared" si="140"/>
        <v>100</v>
      </c>
      <c r="U335" s="88" t="str">
        <f>IF(R335=0,"-",FORECAST($C$8,Инклинометрия!$B$2:$B$152,Инклинометрия!$A$2:$A$152))</f>
        <v>-</v>
      </c>
      <c r="V335" s="88" t="str">
        <f>IF(R335=0,"-",FORECAST($C$8-R335,Инклинометрия!$B$2:$B$152,Инклинометрия!$A$2:$A$152))</f>
        <v>-</v>
      </c>
      <c r="W335" s="88">
        <f>IF(R335&gt;0,FORECAST($C$8,Инклинометрия!$B$2:$B$152,Инклинометрия!$A$2:$A$152),IF(AB335=$C$8,"-",FORECAST($C$8-AB335,Инклинометрия!$B$2:$B$152,Инклинометрия!$A$2:$A$152)))</f>
        <v>481.16127841384719</v>
      </c>
      <c r="X335" s="88">
        <f>IF(S335=0,"-",FORECAST($C$8-(S335+AB335),Инклинометрия!$B$2:$B$152,Инклинометрия!$A$2:$A$152))</f>
        <v>0</v>
      </c>
      <c r="Y335" s="88">
        <f>FORECAST($C$8+T335,Инклинометрия!$B$2:$B$152,Инклинометрия!$A$2:$A$152)</f>
        <v>1425</v>
      </c>
      <c r="Z335" s="88">
        <f>IF(R335=0,FORECAST($C$6-T335,Инклинометрия!$B$2:$B$152,Инклинометрия!$A$2:$A$152),FORECAST($C$8,Инклинометрия!$B$2:$B$152,Инклинометрия!$A$2:$A$152))</f>
        <v>1330</v>
      </c>
      <c r="AA335" s="61">
        <f t="shared" si="141"/>
        <v>1400</v>
      </c>
      <c r="AB335" s="62">
        <f t="shared" si="160"/>
        <v>893.5144437748977</v>
      </c>
      <c r="AC335" s="62">
        <f t="shared" si="142"/>
        <v>0</v>
      </c>
      <c r="AD335" s="65">
        <f>IF(R335=0,FORECAST($C$8,Инклинометрия!$B$2:$B$152,Инклинометрия!$A$2:$A$152),V335)</f>
        <v>1330</v>
      </c>
      <c r="AE335" s="65">
        <f>FORECAST($C$8-(R335+AA335),Инклинометрия!$B$2:$B$152,Инклинометрия!$A$2:$A$152)</f>
        <v>0</v>
      </c>
      <c r="AF335" s="65">
        <f>IF(AB335=0,"-",FORECAST($C$8,Инклинометрия!$B$2:$B$152,Инклинометрия!$A$2:$A$152))</f>
        <v>1330</v>
      </c>
      <c r="AG335" s="65">
        <f>IF(AB335=0,"-",FORECAST($C$8-AB335,Инклинометрия!$B$2:$B$152,Инклинометрия!$A$2:$A$152))</f>
        <v>481.16127841384719</v>
      </c>
      <c r="AH335" s="65" t="str">
        <f>IF(AC335=0,"-",FORECAST($C$8+AC335,Инклинометрия!$B$2:$B$152,Инклинометрия!$A$2:$A$152))</f>
        <v>-</v>
      </c>
      <c r="AI335" s="89" t="str">
        <f>IF(AC335=0,"-",FORECAST($C$8,Инклинометрия!$B$2:$B$152,Инклинометрия!$A$2:$A$152))</f>
        <v>-</v>
      </c>
      <c r="AJ335" s="28"/>
      <c r="AK335" s="67">
        <f t="shared" si="161"/>
        <v>0</v>
      </c>
      <c r="AL335" s="28">
        <f t="shared" si="162"/>
        <v>0</v>
      </c>
      <c r="AM335" s="28">
        <f t="shared" si="163"/>
        <v>0.1</v>
      </c>
      <c r="AN335" s="26">
        <f t="shared" si="164"/>
        <v>0.1</v>
      </c>
      <c r="AO335" s="87">
        <f t="shared" si="165"/>
        <v>148686.05555681483</v>
      </c>
      <c r="AP335" s="87">
        <f t="shared" si="143"/>
        <v>47361.055556814841</v>
      </c>
      <c r="AQ335" s="66">
        <f t="shared" si="144"/>
        <v>14695380</v>
      </c>
      <c r="AR335" s="66">
        <f t="shared" si="145"/>
        <v>13353851.707226571</v>
      </c>
      <c r="AS335" s="66">
        <f t="shared" si="146"/>
        <v>784800</v>
      </c>
      <c r="AT335" s="45">
        <f t="shared" si="150"/>
        <v>15628866.055556815</v>
      </c>
      <c r="AU335" s="75"/>
    </row>
    <row r="336" spans="2:47" x14ac:dyDescent="0.3">
      <c r="B336" s="41">
        <f t="shared" si="151"/>
        <v>1530</v>
      </c>
      <c r="C336" s="8">
        <f t="shared" si="166"/>
        <v>15.3</v>
      </c>
      <c r="D336" s="73">
        <f t="shared" si="147"/>
        <v>20.463750000000001</v>
      </c>
      <c r="E336" s="29">
        <f t="shared" si="169"/>
        <v>5067.7848684828286</v>
      </c>
      <c r="F336" s="29">
        <f t="shared" si="152"/>
        <v>16.561388459094445</v>
      </c>
      <c r="G336" s="29">
        <f t="shared" si="167"/>
        <v>22.150857064038817</v>
      </c>
      <c r="H336" s="17">
        <f t="shared" si="153"/>
        <v>6778.1622615958058</v>
      </c>
      <c r="I336" s="29">
        <f t="shared" si="154"/>
        <v>2.2250485660981263</v>
      </c>
      <c r="J336" s="29">
        <f t="shared" si="148"/>
        <v>20.847057720370078</v>
      </c>
      <c r="K336" s="39">
        <f t="shared" si="155"/>
        <v>1400</v>
      </c>
      <c r="L336" s="49">
        <f t="shared" si="138"/>
        <v>0</v>
      </c>
      <c r="M336" s="48">
        <f t="shared" si="139"/>
        <v>4.2266987561397071</v>
      </c>
      <c r="N336" s="51">
        <f t="shared" si="149"/>
        <v>6.7805006091765723</v>
      </c>
      <c r="O336" s="54">
        <f t="shared" si="168"/>
        <v>12.100000000000044</v>
      </c>
      <c r="P336" s="34">
        <f t="shared" si="156"/>
        <v>1.7671458676442586</v>
      </c>
      <c r="Q336" s="30">
        <f t="shared" si="157"/>
        <v>0</v>
      </c>
      <c r="R336" s="58">
        <f t="shared" si="158"/>
        <v>0</v>
      </c>
      <c r="S336" s="58">
        <f t="shared" si="159"/>
        <v>502.77802741275832</v>
      </c>
      <c r="T336" s="58">
        <f t="shared" si="140"/>
        <v>100</v>
      </c>
      <c r="U336" s="88" t="str">
        <f>IF(R336=0,"-",FORECAST($C$8,Инклинометрия!$B$2:$B$152,Инклинометрия!$A$2:$A$152))</f>
        <v>-</v>
      </c>
      <c r="V336" s="88" t="str">
        <f>IF(R336=0,"-",FORECAST($C$8-R336,Инклинометрия!$B$2:$B$152,Инклинометрия!$A$2:$A$152))</f>
        <v>-</v>
      </c>
      <c r="W336" s="88">
        <f>IF(R336&gt;0,FORECAST($C$8,Инклинометрия!$B$2:$B$152,Инклинометрия!$A$2:$A$152),IF(AB336=$C$8,"-",FORECAST($C$8-AB336,Инклинометрия!$B$2:$B$152,Инклинометрия!$A$2:$A$152)))</f>
        <v>477.63912604212038</v>
      </c>
      <c r="X336" s="88">
        <f>IF(S336=0,"-",FORECAST($C$8-(S336+AB336),Инклинометрия!$B$2:$B$152,Инклинометрия!$A$2:$A$152))</f>
        <v>0</v>
      </c>
      <c r="Y336" s="88">
        <f>FORECAST($C$8+T336,Инклинометрия!$B$2:$B$152,Инклинометрия!$A$2:$A$152)</f>
        <v>1425</v>
      </c>
      <c r="Z336" s="88">
        <f>IF(R336=0,FORECAST($C$6-T336,Инклинометрия!$B$2:$B$152,Инклинометрия!$A$2:$A$152),FORECAST($C$8,Инклинометрия!$B$2:$B$152,Инклинометрия!$A$2:$A$152))</f>
        <v>1330</v>
      </c>
      <c r="AA336" s="61">
        <f t="shared" si="141"/>
        <v>1400</v>
      </c>
      <c r="AB336" s="62">
        <f t="shared" si="160"/>
        <v>897.22197258724168</v>
      </c>
      <c r="AC336" s="62">
        <f t="shared" si="142"/>
        <v>0</v>
      </c>
      <c r="AD336" s="65">
        <f>IF(R336=0,FORECAST($C$8,Инклинометрия!$B$2:$B$152,Инклинометрия!$A$2:$A$152),V336)</f>
        <v>1330</v>
      </c>
      <c r="AE336" s="65">
        <f>FORECAST($C$8-(R336+AA336),Инклинометрия!$B$2:$B$152,Инклинометрия!$A$2:$A$152)</f>
        <v>0</v>
      </c>
      <c r="AF336" s="65">
        <f>IF(AB336=0,"-",FORECAST($C$8,Инклинометрия!$B$2:$B$152,Инклинометрия!$A$2:$A$152))</f>
        <v>1330</v>
      </c>
      <c r="AG336" s="65">
        <f>IF(AB336=0,"-",FORECAST($C$8-AB336,Инклинометрия!$B$2:$B$152,Инклинометрия!$A$2:$A$152))</f>
        <v>477.63912604212038</v>
      </c>
      <c r="AH336" s="65" t="str">
        <f>IF(AC336=0,"-",FORECAST($C$8+AC336,Инклинометрия!$B$2:$B$152,Инклинометрия!$A$2:$A$152))</f>
        <v>-</v>
      </c>
      <c r="AI336" s="89" t="str">
        <f>IF(AC336=0,"-",FORECAST($C$8,Инклинометрия!$B$2:$B$152,Инклинометрия!$A$2:$A$152))</f>
        <v>-</v>
      </c>
      <c r="AJ336" s="28"/>
      <c r="AK336" s="67">
        <f t="shared" si="161"/>
        <v>0</v>
      </c>
      <c r="AL336" s="28">
        <f t="shared" si="162"/>
        <v>0</v>
      </c>
      <c r="AM336" s="28">
        <f t="shared" si="163"/>
        <v>0.1</v>
      </c>
      <c r="AN336" s="26">
        <f t="shared" si="164"/>
        <v>0.1</v>
      </c>
      <c r="AO336" s="87">
        <f t="shared" si="165"/>
        <v>148663.65940353466</v>
      </c>
      <c r="AP336" s="87">
        <f t="shared" si="143"/>
        <v>47338.659403534664</v>
      </c>
      <c r="AQ336" s="66">
        <f t="shared" si="144"/>
        <v>14695380</v>
      </c>
      <c r="AR336" s="66">
        <f t="shared" si="145"/>
        <v>13363671.838791829</v>
      </c>
      <c r="AS336" s="66">
        <f t="shared" si="146"/>
        <v>784800</v>
      </c>
      <c r="AT336" s="45">
        <f t="shared" si="150"/>
        <v>15628843.659403535</v>
      </c>
      <c r="AU336" s="75"/>
    </row>
    <row r="337" spans="2:47" x14ac:dyDescent="0.3">
      <c r="B337" s="41">
        <f t="shared" si="151"/>
        <v>1535</v>
      </c>
      <c r="C337" s="8">
        <f t="shared" si="166"/>
        <v>15.35</v>
      </c>
      <c r="D337" s="73">
        <f t="shared" si="147"/>
        <v>20.530625000000001</v>
      </c>
      <c r="E337" s="29">
        <f t="shared" si="169"/>
        <v>5084.3462569419216</v>
      </c>
      <c r="F337" s="29">
        <f t="shared" si="152"/>
        <v>16.561388459093855</v>
      </c>
      <c r="G337" s="29">
        <f t="shared" si="167"/>
        <v>22.150857064038032</v>
      </c>
      <c r="H337" s="17">
        <f t="shared" si="153"/>
        <v>6800.3131186598439</v>
      </c>
      <c r="I337" s="29">
        <f t="shared" si="154"/>
        <v>2.2250485660981263</v>
      </c>
      <c r="J337" s="29">
        <f t="shared" si="148"/>
        <v>20.847057720369708</v>
      </c>
      <c r="K337" s="39">
        <f t="shared" si="155"/>
        <v>1400</v>
      </c>
      <c r="L337" s="49">
        <f t="shared" si="138"/>
        <v>0</v>
      </c>
      <c r="M337" s="48">
        <f t="shared" si="139"/>
        <v>4.2266987561397071</v>
      </c>
      <c r="N337" s="51">
        <f t="shared" si="149"/>
        <v>6.7305006091765724</v>
      </c>
      <c r="O337" s="54">
        <f t="shared" si="168"/>
        <v>12.150000000000045</v>
      </c>
      <c r="P337" s="34">
        <f t="shared" si="156"/>
        <v>1.7671458676442586</v>
      </c>
      <c r="Q337" s="30">
        <f t="shared" si="157"/>
        <v>0</v>
      </c>
      <c r="R337" s="58">
        <f t="shared" si="158"/>
        <v>0</v>
      </c>
      <c r="S337" s="58">
        <f t="shared" si="159"/>
        <v>499.07049860041434</v>
      </c>
      <c r="T337" s="58">
        <f t="shared" si="140"/>
        <v>100</v>
      </c>
      <c r="U337" s="88" t="str">
        <f>IF(R337=0,"-",FORECAST($C$8,Инклинометрия!$B$2:$B$152,Инклинометрия!$A$2:$A$152))</f>
        <v>-</v>
      </c>
      <c r="V337" s="88" t="str">
        <f>IF(R337=0,"-",FORECAST($C$8-R337,Инклинометрия!$B$2:$B$152,Инклинометрия!$A$2:$A$152))</f>
        <v>-</v>
      </c>
      <c r="W337" s="88">
        <f>IF(R337&gt;0,FORECAST($C$8,Инклинометрия!$B$2:$B$152,Инклинометрия!$A$2:$A$152),IF(AB337=$C$8,"-",FORECAST($C$8-AB337,Инклинометрия!$B$2:$B$152,Инклинометрия!$A$2:$A$152)))</f>
        <v>474.11697367039358</v>
      </c>
      <c r="X337" s="88">
        <f>IF(S337=0,"-",FORECAST($C$8-(S337+AB337),Инклинометрия!$B$2:$B$152,Инклинометрия!$A$2:$A$152))</f>
        <v>0</v>
      </c>
      <c r="Y337" s="88">
        <f>FORECAST($C$8+T337,Инклинометрия!$B$2:$B$152,Инклинометрия!$A$2:$A$152)</f>
        <v>1425</v>
      </c>
      <c r="Z337" s="88">
        <f>IF(R337=0,FORECAST($C$6-T337,Инклинометрия!$B$2:$B$152,Инклинометрия!$A$2:$A$152),FORECAST($C$8,Инклинометрия!$B$2:$B$152,Инклинометрия!$A$2:$A$152))</f>
        <v>1330</v>
      </c>
      <c r="AA337" s="61">
        <f t="shared" si="141"/>
        <v>1400</v>
      </c>
      <c r="AB337" s="62">
        <f t="shared" si="160"/>
        <v>900.92950139958566</v>
      </c>
      <c r="AC337" s="62">
        <f t="shared" si="142"/>
        <v>0</v>
      </c>
      <c r="AD337" s="65">
        <f>IF(R337=0,FORECAST($C$8,Инклинометрия!$B$2:$B$152,Инклинометрия!$A$2:$A$152),V337)</f>
        <v>1330</v>
      </c>
      <c r="AE337" s="65">
        <f>FORECAST($C$8-(R337+AA337),Инклинометрия!$B$2:$B$152,Инклинометрия!$A$2:$A$152)</f>
        <v>0</v>
      </c>
      <c r="AF337" s="65">
        <f>IF(AB337=0,"-",FORECAST($C$8,Инклинометрия!$B$2:$B$152,Инклинометрия!$A$2:$A$152))</f>
        <v>1330</v>
      </c>
      <c r="AG337" s="65">
        <f>IF(AB337=0,"-",FORECAST($C$8-AB337,Инклинометрия!$B$2:$B$152,Инклинометрия!$A$2:$A$152))</f>
        <v>474.11697367039358</v>
      </c>
      <c r="AH337" s="65" t="str">
        <f>IF(AC337=0,"-",FORECAST($C$8+AC337,Инклинометрия!$B$2:$B$152,Инклинометрия!$A$2:$A$152))</f>
        <v>-</v>
      </c>
      <c r="AI337" s="89" t="str">
        <f>IF(AC337=0,"-",FORECAST($C$8,Инклинометрия!$B$2:$B$152,Инклинометрия!$A$2:$A$152))</f>
        <v>-</v>
      </c>
      <c r="AJ337" s="28"/>
      <c r="AK337" s="67">
        <f t="shared" si="161"/>
        <v>0</v>
      </c>
      <c r="AL337" s="28">
        <f t="shared" si="162"/>
        <v>0</v>
      </c>
      <c r="AM337" s="28">
        <f t="shared" si="163"/>
        <v>0.1</v>
      </c>
      <c r="AN337" s="26">
        <f t="shared" si="164"/>
        <v>0.1</v>
      </c>
      <c r="AO337" s="87">
        <f t="shared" si="165"/>
        <v>148641.2632502545</v>
      </c>
      <c r="AP337" s="87">
        <f t="shared" si="143"/>
        <v>47316.263250254488</v>
      </c>
      <c r="AQ337" s="66">
        <f t="shared" si="144"/>
        <v>14695380</v>
      </c>
      <c r="AR337" s="66">
        <f t="shared" si="145"/>
        <v>13373491.970357083</v>
      </c>
      <c r="AS337" s="66">
        <f t="shared" si="146"/>
        <v>784800</v>
      </c>
      <c r="AT337" s="45">
        <f t="shared" si="150"/>
        <v>15628821.263250254</v>
      </c>
      <c r="AU337" s="75"/>
    </row>
    <row r="338" spans="2:47" x14ac:dyDescent="0.3">
      <c r="B338" s="41">
        <f t="shared" si="151"/>
        <v>1540</v>
      </c>
      <c r="C338" s="8">
        <f t="shared" si="166"/>
        <v>15.4</v>
      </c>
      <c r="D338" s="73">
        <f t="shared" si="147"/>
        <v>20.5975</v>
      </c>
      <c r="E338" s="29">
        <f t="shared" si="169"/>
        <v>5100.9076454010165</v>
      </c>
      <c r="F338" s="29">
        <f t="shared" si="152"/>
        <v>16.561388459094445</v>
      </c>
      <c r="G338" s="29">
        <f t="shared" si="167"/>
        <v>22.150857064038817</v>
      </c>
      <c r="H338" s="17">
        <f t="shared" si="153"/>
        <v>6822.4639757238829</v>
      </c>
      <c r="I338" s="29">
        <f t="shared" si="154"/>
        <v>2.2250485660981263</v>
      </c>
      <c r="J338" s="29">
        <f t="shared" si="148"/>
        <v>20.847057720370078</v>
      </c>
      <c r="K338" s="39">
        <f t="shared" si="155"/>
        <v>1400</v>
      </c>
      <c r="L338" s="49">
        <f t="shared" si="138"/>
        <v>0</v>
      </c>
      <c r="M338" s="48">
        <f t="shared" si="139"/>
        <v>4.2266987561397071</v>
      </c>
      <c r="N338" s="51">
        <f t="shared" si="149"/>
        <v>6.6805006091765717</v>
      </c>
      <c r="O338" s="54">
        <f t="shared" si="168"/>
        <v>12.200000000000044</v>
      </c>
      <c r="P338" s="34">
        <f t="shared" si="156"/>
        <v>1.7671458676442586</v>
      </c>
      <c r="Q338" s="30">
        <f t="shared" si="157"/>
        <v>0</v>
      </c>
      <c r="R338" s="58">
        <f t="shared" si="158"/>
        <v>0</v>
      </c>
      <c r="S338" s="58">
        <f t="shared" si="159"/>
        <v>495.36296978807036</v>
      </c>
      <c r="T338" s="58">
        <f t="shared" si="140"/>
        <v>100</v>
      </c>
      <c r="U338" s="88" t="str">
        <f>IF(R338=0,"-",FORECAST($C$8,Инклинометрия!$B$2:$B$152,Инклинометрия!$A$2:$A$152))</f>
        <v>-</v>
      </c>
      <c r="V338" s="88" t="str">
        <f>IF(R338=0,"-",FORECAST($C$8-R338,Инклинометрия!$B$2:$B$152,Инклинометрия!$A$2:$A$152))</f>
        <v>-</v>
      </c>
      <c r="W338" s="88">
        <f>IF(R338&gt;0,FORECAST($C$8,Инклинометрия!$B$2:$B$152,Инклинометрия!$A$2:$A$152),IF(AB338=$C$8,"-",FORECAST($C$8-AB338,Инклинометрия!$B$2:$B$152,Инклинометрия!$A$2:$A$152)))</f>
        <v>470.59482129866683</v>
      </c>
      <c r="X338" s="88">
        <f>IF(S338=0,"-",FORECAST($C$8-(S338+AB338),Инклинометрия!$B$2:$B$152,Инклинометрия!$A$2:$A$152))</f>
        <v>0</v>
      </c>
      <c r="Y338" s="88">
        <f>FORECAST($C$8+T338,Инклинометрия!$B$2:$B$152,Инклинометрия!$A$2:$A$152)</f>
        <v>1425</v>
      </c>
      <c r="Z338" s="88">
        <f>IF(R338=0,FORECAST($C$6-T338,Инклинометрия!$B$2:$B$152,Инклинометрия!$A$2:$A$152),FORECAST($C$8,Инклинометрия!$B$2:$B$152,Инклинометрия!$A$2:$A$152))</f>
        <v>1330</v>
      </c>
      <c r="AA338" s="61">
        <f t="shared" si="141"/>
        <v>1400</v>
      </c>
      <c r="AB338" s="62">
        <f t="shared" si="160"/>
        <v>904.63703021192964</v>
      </c>
      <c r="AC338" s="62">
        <f t="shared" si="142"/>
        <v>0</v>
      </c>
      <c r="AD338" s="65">
        <f>IF(R338=0,FORECAST($C$8,Инклинометрия!$B$2:$B$152,Инклинометрия!$A$2:$A$152),V338)</f>
        <v>1330</v>
      </c>
      <c r="AE338" s="65">
        <f>FORECAST($C$8-(R338+AA338),Инклинометрия!$B$2:$B$152,Инклинометрия!$A$2:$A$152)</f>
        <v>0</v>
      </c>
      <c r="AF338" s="65">
        <f>IF(AB338=0,"-",FORECAST($C$8,Инклинометрия!$B$2:$B$152,Инклинометрия!$A$2:$A$152))</f>
        <v>1330</v>
      </c>
      <c r="AG338" s="65">
        <f>IF(AB338=0,"-",FORECAST($C$8-AB338,Инклинометрия!$B$2:$B$152,Инклинометрия!$A$2:$A$152))</f>
        <v>470.59482129866683</v>
      </c>
      <c r="AH338" s="65" t="str">
        <f>IF(AC338=0,"-",FORECAST($C$8+AC338,Инклинометрия!$B$2:$B$152,Инклинометрия!$A$2:$A$152))</f>
        <v>-</v>
      </c>
      <c r="AI338" s="89" t="str">
        <f>IF(AC338=0,"-",FORECAST($C$8,Инклинометрия!$B$2:$B$152,Инклинометрия!$A$2:$A$152))</f>
        <v>-</v>
      </c>
      <c r="AJ338" s="28"/>
      <c r="AK338" s="67">
        <f t="shared" si="161"/>
        <v>0</v>
      </c>
      <c r="AL338" s="28">
        <f t="shared" si="162"/>
        <v>0</v>
      </c>
      <c r="AM338" s="28">
        <f t="shared" si="163"/>
        <v>0.1</v>
      </c>
      <c r="AN338" s="26">
        <f t="shared" si="164"/>
        <v>0.1</v>
      </c>
      <c r="AO338" s="87">
        <f t="shared" si="165"/>
        <v>148618.86709697431</v>
      </c>
      <c r="AP338" s="87">
        <f t="shared" si="143"/>
        <v>47293.867096974311</v>
      </c>
      <c r="AQ338" s="66">
        <f t="shared" si="144"/>
        <v>14695380</v>
      </c>
      <c r="AR338" s="66">
        <f t="shared" si="145"/>
        <v>13383312.101922341</v>
      </c>
      <c r="AS338" s="66">
        <f t="shared" si="146"/>
        <v>784800</v>
      </c>
      <c r="AT338" s="45">
        <f t="shared" si="150"/>
        <v>15628798.867096974</v>
      </c>
      <c r="AU338" s="75"/>
    </row>
    <row r="339" spans="2:47" x14ac:dyDescent="0.3">
      <c r="B339" s="41">
        <f t="shared" si="151"/>
        <v>1545</v>
      </c>
      <c r="C339" s="8">
        <f t="shared" si="166"/>
        <v>15.450000000000001</v>
      </c>
      <c r="D339" s="73">
        <f t="shared" si="147"/>
        <v>20.664375</v>
      </c>
      <c r="E339" s="29">
        <f t="shared" si="169"/>
        <v>5117.4690338601104</v>
      </c>
      <c r="F339" s="29">
        <f t="shared" si="152"/>
        <v>16.561388459094445</v>
      </c>
      <c r="G339" s="29">
        <f t="shared" si="167"/>
        <v>22.150857064038817</v>
      </c>
      <c r="H339" s="17">
        <f t="shared" si="153"/>
        <v>6844.6148327879218</v>
      </c>
      <c r="I339" s="29">
        <f t="shared" si="154"/>
        <v>2.2250485660981263</v>
      </c>
      <c r="J339" s="29">
        <f t="shared" si="148"/>
        <v>20.847057720370078</v>
      </c>
      <c r="K339" s="39">
        <f t="shared" si="155"/>
        <v>1400</v>
      </c>
      <c r="L339" s="49">
        <f t="shared" si="138"/>
        <v>0</v>
      </c>
      <c r="M339" s="48">
        <f t="shared" si="139"/>
        <v>4.2266987561397071</v>
      </c>
      <c r="N339" s="51">
        <f t="shared" si="149"/>
        <v>6.6305006091765719</v>
      </c>
      <c r="O339" s="54">
        <f t="shared" si="168"/>
        <v>12.250000000000044</v>
      </c>
      <c r="P339" s="34">
        <f t="shared" si="156"/>
        <v>1.7671458676442586</v>
      </c>
      <c r="Q339" s="30">
        <f t="shared" si="157"/>
        <v>0</v>
      </c>
      <c r="R339" s="58">
        <f t="shared" si="158"/>
        <v>0</v>
      </c>
      <c r="S339" s="58">
        <f t="shared" si="159"/>
        <v>491.65544097572638</v>
      </c>
      <c r="T339" s="58">
        <f t="shared" si="140"/>
        <v>100</v>
      </c>
      <c r="U339" s="88" t="str">
        <f>IF(R339=0,"-",FORECAST($C$8,Инклинометрия!$B$2:$B$152,Инклинометрия!$A$2:$A$152))</f>
        <v>-</v>
      </c>
      <c r="V339" s="88" t="str">
        <f>IF(R339=0,"-",FORECAST($C$8-R339,Инклинометрия!$B$2:$B$152,Инклинометрия!$A$2:$A$152))</f>
        <v>-</v>
      </c>
      <c r="W339" s="88">
        <f>IF(R339&gt;0,FORECAST($C$8,Инклинометрия!$B$2:$B$152,Инклинометрия!$A$2:$A$152),IF(AB339=$C$8,"-",FORECAST($C$8-AB339,Инклинометрия!$B$2:$B$152,Инклинометрия!$A$2:$A$152)))</f>
        <v>467.07266892694003</v>
      </c>
      <c r="X339" s="88">
        <f>IF(S339=0,"-",FORECAST($C$8-(S339+AB339),Инклинометрия!$B$2:$B$152,Инклинометрия!$A$2:$A$152))</f>
        <v>0</v>
      </c>
      <c r="Y339" s="88">
        <f>FORECAST($C$8+T339,Инклинометрия!$B$2:$B$152,Инклинометрия!$A$2:$A$152)</f>
        <v>1425</v>
      </c>
      <c r="Z339" s="88">
        <f>IF(R339=0,FORECAST($C$6-T339,Инклинометрия!$B$2:$B$152,Инклинометрия!$A$2:$A$152),FORECAST($C$8,Инклинометрия!$B$2:$B$152,Инклинометрия!$A$2:$A$152))</f>
        <v>1330</v>
      </c>
      <c r="AA339" s="61">
        <f t="shared" si="141"/>
        <v>1400</v>
      </c>
      <c r="AB339" s="62">
        <f t="shared" si="160"/>
        <v>908.34455902427362</v>
      </c>
      <c r="AC339" s="62">
        <f t="shared" si="142"/>
        <v>0</v>
      </c>
      <c r="AD339" s="65">
        <f>IF(R339=0,FORECAST($C$8,Инклинометрия!$B$2:$B$152,Инклинометрия!$A$2:$A$152),V339)</f>
        <v>1330</v>
      </c>
      <c r="AE339" s="65">
        <f>FORECAST($C$8-(R339+AA339),Инклинометрия!$B$2:$B$152,Инклинометрия!$A$2:$A$152)</f>
        <v>0</v>
      </c>
      <c r="AF339" s="65">
        <f>IF(AB339=0,"-",FORECAST($C$8,Инклинометрия!$B$2:$B$152,Инклинометрия!$A$2:$A$152))</f>
        <v>1330</v>
      </c>
      <c r="AG339" s="65">
        <f>IF(AB339=0,"-",FORECAST($C$8-AB339,Инклинометрия!$B$2:$B$152,Инклинометрия!$A$2:$A$152))</f>
        <v>467.07266892694003</v>
      </c>
      <c r="AH339" s="65" t="str">
        <f>IF(AC339=0,"-",FORECAST($C$8+AC339,Инклинометрия!$B$2:$B$152,Инклинометрия!$A$2:$A$152))</f>
        <v>-</v>
      </c>
      <c r="AI339" s="89" t="str">
        <f>IF(AC339=0,"-",FORECAST($C$8,Инклинометрия!$B$2:$B$152,Инклинометрия!$A$2:$A$152))</f>
        <v>-</v>
      </c>
      <c r="AJ339" s="28"/>
      <c r="AK339" s="67">
        <f t="shared" si="161"/>
        <v>0</v>
      </c>
      <c r="AL339" s="28">
        <f t="shared" si="162"/>
        <v>0</v>
      </c>
      <c r="AM339" s="28">
        <f t="shared" si="163"/>
        <v>0.1</v>
      </c>
      <c r="AN339" s="26">
        <f t="shared" si="164"/>
        <v>0.1</v>
      </c>
      <c r="AO339" s="87">
        <f t="shared" si="165"/>
        <v>148596.47094369412</v>
      </c>
      <c r="AP339" s="87">
        <f t="shared" si="143"/>
        <v>47271.470943694134</v>
      </c>
      <c r="AQ339" s="66">
        <f t="shared" si="144"/>
        <v>14695380</v>
      </c>
      <c r="AR339" s="66">
        <f t="shared" si="145"/>
        <v>13393132.233487593</v>
      </c>
      <c r="AS339" s="66">
        <f t="shared" si="146"/>
        <v>784800</v>
      </c>
      <c r="AT339" s="45">
        <f t="shared" si="150"/>
        <v>15628776.470943695</v>
      </c>
      <c r="AU339" s="75"/>
    </row>
    <row r="340" spans="2:47" x14ac:dyDescent="0.3">
      <c r="B340" s="41">
        <f t="shared" si="151"/>
        <v>1550</v>
      </c>
      <c r="C340" s="8">
        <f t="shared" si="166"/>
        <v>15.5</v>
      </c>
      <c r="D340" s="73">
        <f t="shared" si="147"/>
        <v>20.731249999999999</v>
      </c>
      <c r="E340" s="29">
        <f t="shared" si="169"/>
        <v>5134.0304223192052</v>
      </c>
      <c r="F340" s="29">
        <f t="shared" si="152"/>
        <v>16.561388459093855</v>
      </c>
      <c r="G340" s="29">
        <f t="shared" si="167"/>
        <v>22.150857064038032</v>
      </c>
      <c r="H340" s="17">
        <f t="shared" si="153"/>
        <v>6866.7656898519599</v>
      </c>
      <c r="I340" s="29">
        <f t="shared" si="154"/>
        <v>2.2250485660981263</v>
      </c>
      <c r="J340" s="29">
        <f t="shared" si="148"/>
        <v>20.847057720369708</v>
      </c>
      <c r="K340" s="39">
        <f t="shared" si="155"/>
        <v>1400</v>
      </c>
      <c r="L340" s="49">
        <f t="shared" si="138"/>
        <v>0</v>
      </c>
      <c r="M340" s="48">
        <f t="shared" si="139"/>
        <v>4.2266987561397071</v>
      </c>
      <c r="N340" s="51">
        <f t="shared" si="149"/>
        <v>6.5805006091765712</v>
      </c>
      <c r="O340" s="54">
        <f t="shared" si="168"/>
        <v>12.300000000000045</v>
      </c>
      <c r="P340" s="34">
        <f t="shared" si="156"/>
        <v>1.7671458676442586</v>
      </c>
      <c r="Q340" s="30">
        <f t="shared" si="157"/>
        <v>0</v>
      </c>
      <c r="R340" s="58">
        <f t="shared" si="158"/>
        <v>0</v>
      </c>
      <c r="S340" s="58">
        <f t="shared" si="159"/>
        <v>487.9479121633824</v>
      </c>
      <c r="T340" s="58">
        <f t="shared" si="140"/>
        <v>100</v>
      </c>
      <c r="U340" s="88" t="str">
        <f>IF(R340=0,"-",FORECAST($C$8,Инклинометрия!$B$2:$B$152,Инклинометрия!$A$2:$A$152))</f>
        <v>-</v>
      </c>
      <c r="V340" s="88" t="str">
        <f>IF(R340=0,"-",FORECAST($C$8-R340,Инклинометрия!$B$2:$B$152,Инклинометрия!$A$2:$A$152))</f>
        <v>-</v>
      </c>
      <c r="W340" s="88">
        <f>IF(R340&gt;0,FORECAST($C$8,Инклинометрия!$B$2:$B$152,Инклинометрия!$A$2:$A$152),IF(AB340=$C$8,"-",FORECAST($C$8-AB340,Инклинометрия!$B$2:$B$152,Инклинометрия!$A$2:$A$152)))</f>
        <v>463.55051655521328</v>
      </c>
      <c r="X340" s="88">
        <f>IF(S340=0,"-",FORECAST($C$8-(S340+AB340),Инклинометрия!$B$2:$B$152,Инклинометрия!$A$2:$A$152))</f>
        <v>0</v>
      </c>
      <c r="Y340" s="88">
        <f>FORECAST($C$8+T340,Инклинометрия!$B$2:$B$152,Инклинометрия!$A$2:$A$152)</f>
        <v>1425</v>
      </c>
      <c r="Z340" s="88">
        <f>IF(R340=0,FORECAST($C$6-T340,Инклинометрия!$B$2:$B$152,Инклинометрия!$A$2:$A$152),FORECAST($C$8,Инклинометрия!$B$2:$B$152,Инклинометрия!$A$2:$A$152))</f>
        <v>1330</v>
      </c>
      <c r="AA340" s="61">
        <f t="shared" si="141"/>
        <v>1400</v>
      </c>
      <c r="AB340" s="62">
        <f t="shared" si="160"/>
        <v>912.0520878366176</v>
      </c>
      <c r="AC340" s="62">
        <f t="shared" si="142"/>
        <v>0</v>
      </c>
      <c r="AD340" s="65">
        <f>IF(R340=0,FORECAST($C$8,Инклинометрия!$B$2:$B$152,Инклинометрия!$A$2:$A$152),V340)</f>
        <v>1330</v>
      </c>
      <c r="AE340" s="65">
        <f>FORECAST($C$8-(R340+AA340),Инклинометрия!$B$2:$B$152,Инклинометрия!$A$2:$A$152)</f>
        <v>0</v>
      </c>
      <c r="AF340" s="65">
        <f>IF(AB340=0,"-",FORECAST($C$8,Инклинометрия!$B$2:$B$152,Инклинометрия!$A$2:$A$152))</f>
        <v>1330</v>
      </c>
      <c r="AG340" s="65">
        <f>IF(AB340=0,"-",FORECAST($C$8-AB340,Инклинометрия!$B$2:$B$152,Инклинометрия!$A$2:$A$152))</f>
        <v>463.55051655521328</v>
      </c>
      <c r="AH340" s="65" t="str">
        <f>IF(AC340=0,"-",FORECAST($C$8+AC340,Инклинометрия!$B$2:$B$152,Инклинометрия!$A$2:$A$152))</f>
        <v>-</v>
      </c>
      <c r="AI340" s="89" t="str">
        <f>IF(AC340=0,"-",FORECAST($C$8,Инклинометрия!$B$2:$B$152,Инклинометрия!$A$2:$A$152))</f>
        <v>-</v>
      </c>
      <c r="AJ340" s="28"/>
      <c r="AK340" s="67">
        <f t="shared" si="161"/>
        <v>0</v>
      </c>
      <c r="AL340" s="28">
        <f t="shared" si="162"/>
        <v>0</v>
      </c>
      <c r="AM340" s="28">
        <f t="shared" si="163"/>
        <v>0.1</v>
      </c>
      <c r="AN340" s="26">
        <f t="shared" si="164"/>
        <v>0.1</v>
      </c>
      <c r="AO340" s="87">
        <f t="shared" si="165"/>
        <v>148574.07479041396</v>
      </c>
      <c r="AP340" s="87">
        <f t="shared" si="143"/>
        <v>47249.074790413957</v>
      </c>
      <c r="AQ340" s="66">
        <f t="shared" si="144"/>
        <v>14695380</v>
      </c>
      <c r="AR340" s="66">
        <f t="shared" si="145"/>
        <v>13402952.365052849</v>
      </c>
      <c r="AS340" s="66">
        <f t="shared" si="146"/>
        <v>784800</v>
      </c>
      <c r="AT340" s="45">
        <f t="shared" si="150"/>
        <v>15628754.074790414</v>
      </c>
      <c r="AU340" s="75"/>
    </row>
    <row r="341" spans="2:47" x14ac:dyDescent="0.3">
      <c r="B341" s="41">
        <f t="shared" si="151"/>
        <v>1555</v>
      </c>
      <c r="C341" s="8">
        <f t="shared" si="166"/>
        <v>15.55</v>
      </c>
      <c r="D341" s="73">
        <f t="shared" si="147"/>
        <v>20.798124999999999</v>
      </c>
      <c r="E341" s="29">
        <f t="shared" si="169"/>
        <v>5150.5918107782991</v>
      </c>
      <c r="F341" s="29">
        <f t="shared" si="152"/>
        <v>16.561388459094445</v>
      </c>
      <c r="G341" s="29">
        <f t="shared" si="167"/>
        <v>22.150857064038817</v>
      </c>
      <c r="H341" s="17">
        <f t="shared" si="153"/>
        <v>6888.9165469159989</v>
      </c>
      <c r="I341" s="29">
        <f t="shared" si="154"/>
        <v>2.2250485660981263</v>
      </c>
      <c r="J341" s="29">
        <f t="shared" si="148"/>
        <v>20.847057720370078</v>
      </c>
      <c r="K341" s="39">
        <f t="shared" si="155"/>
        <v>1400</v>
      </c>
      <c r="L341" s="49">
        <f t="shared" si="138"/>
        <v>0</v>
      </c>
      <c r="M341" s="48">
        <f t="shared" si="139"/>
        <v>4.2266987561397071</v>
      </c>
      <c r="N341" s="51">
        <f t="shared" si="149"/>
        <v>6.5305006091765714</v>
      </c>
      <c r="O341" s="54">
        <f t="shared" si="168"/>
        <v>12.350000000000046</v>
      </c>
      <c r="P341" s="34">
        <f t="shared" si="156"/>
        <v>1.7671458676442586</v>
      </c>
      <c r="Q341" s="30">
        <f t="shared" si="157"/>
        <v>0</v>
      </c>
      <c r="R341" s="58">
        <f t="shared" si="158"/>
        <v>0</v>
      </c>
      <c r="S341" s="58">
        <f t="shared" si="159"/>
        <v>484.24038335103842</v>
      </c>
      <c r="T341" s="58">
        <f t="shared" si="140"/>
        <v>100</v>
      </c>
      <c r="U341" s="88" t="str">
        <f>IF(R341=0,"-",FORECAST($C$8,Инклинометрия!$B$2:$B$152,Инклинометрия!$A$2:$A$152))</f>
        <v>-</v>
      </c>
      <c r="V341" s="88" t="str">
        <f>IF(R341=0,"-",FORECAST($C$8-R341,Инклинометрия!$B$2:$B$152,Инклинометрия!$A$2:$A$152))</f>
        <v>-</v>
      </c>
      <c r="W341" s="88">
        <f>IF(R341&gt;0,FORECAST($C$8,Инклинометрия!$B$2:$B$152,Инклинометрия!$A$2:$A$152),IF(AB341=$C$8,"-",FORECAST($C$8-AB341,Инклинометрия!$B$2:$B$152,Инклинометрия!$A$2:$A$152)))</f>
        <v>460.02836418348647</v>
      </c>
      <c r="X341" s="88">
        <f>IF(S341=0,"-",FORECAST($C$8-(S341+AB341),Инклинометрия!$B$2:$B$152,Инклинометрия!$A$2:$A$152))</f>
        <v>0</v>
      </c>
      <c r="Y341" s="88">
        <f>FORECAST($C$8+T341,Инклинометрия!$B$2:$B$152,Инклинометрия!$A$2:$A$152)</f>
        <v>1425</v>
      </c>
      <c r="Z341" s="88">
        <f>IF(R341=0,FORECAST($C$6-T341,Инклинометрия!$B$2:$B$152,Инклинометрия!$A$2:$A$152),FORECAST($C$8,Инклинометрия!$B$2:$B$152,Инклинометрия!$A$2:$A$152))</f>
        <v>1330</v>
      </c>
      <c r="AA341" s="61">
        <f t="shared" si="141"/>
        <v>1400</v>
      </c>
      <c r="AB341" s="62">
        <f t="shared" si="160"/>
        <v>915.75961664896158</v>
      </c>
      <c r="AC341" s="62">
        <f t="shared" si="142"/>
        <v>0</v>
      </c>
      <c r="AD341" s="65">
        <f>IF(R341=0,FORECAST($C$8,Инклинометрия!$B$2:$B$152,Инклинометрия!$A$2:$A$152),V341)</f>
        <v>1330</v>
      </c>
      <c r="AE341" s="65">
        <f>FORECAST($C$8-(R341+AA341),Инклинометрия!$B$2:$B$152,Инклинометрия!$A$2:$A$152)</f>
        <v>0</v>
      </c>
      <c r="AF341" s="65">
        <f>IF(AB341=0,"-",FORECAST($C$8,Инклинометрия!$B$2:$B$152,Инклинометрия!$A$2:$A$152))</f>
        <v>1330</v>
      </c>
      <c r="AG341" s="65">
        <f>IF(AB341=0,"-",FORECAST($C$8-AB341,Инклинометрия!$B$2:$B$152,Инклинометрия!$A$2:$A$152))</f>
        <v>460.02836418348647</v>
      </c>
      <c r="AH341" s="65" t="str">
        <f>IF(AC341=0,"-",FORECAST($C$8+AC341,Инклинометрия!$B$2:$B$152,Инклинометрия!$A$2:$A$152))</f>
        <v>-</v>
      </c>
      <c r="AI341" s="89" t="str">
        <f>IF(AC341=0,"-",FORECAST($C$8,Инклинометрия!$B$2:$B$152,Инклинометрия!$A$2:$A$152))</f>
        <v>-</v>
      </c>
      <c r="AJ341" s="28"/>
      <c r="AK341" s="67">
        <f t="shared" si="161"/>
        <v>0</v>
      </c>
      <c r="AL341" s="28">
        <f t="shared" si="162"/>
        <v>0</v>
      </c>
      <c r="AM341" s="28">
        <f t="shared" si="163"/>
        <v>0.1</v>
      </c>
      <c r="AN341" s="26">
        <f t="shared" si="164"/>
        <v>0.1</v>
      </c>
      <c r="AO341" s="87">
        <f t="shared" si="165"/>
        <v>148551.67863713379</v>
      </c>
      <c r="AP341" s="87">
        <f t="shared" si="143"/>
        <v>47226.67863713378</v>
      </c>
      <c r="AQ341" s="66">
        <f t="shared" si="144"/>
        <v>14695380</v>
      </c>
      <c r="AR341" s="66">
        <f t="shared" si="145"/>
        <v>13412772.496618105</v>
      </c>
      <c r="AS341" s="66">
        <f t="shared" si="146"/>
        <v>784800</v>
      </c>
      <c r="AT341" s="45">
        <f t="shared" si="150"/>
        <v>15628731.678637134</v>
      </c>
      <c r="AU341" s="75"/>
    </row>
    <row r="342" spans="2:47" x14ac:dyDescent="0.3">
      <c r="B342" s="41">
        <f t="shared" si="151"/>
        <v>1560</v>
      </c>
      <c r="C342" s="8">
        <f t="shared" si="166"/>
        <v>15.6</v>
      </c>
      <c r="D342" s="73">
        <f t="shared" si="147"/>
        <v>20.864999999999998</v>
      </c>
      <c r="E342" s="29">
        <f t="shared" si="169"/>
        <v>5167.153199237393</v>
      </c>
      <c r="F342" s="29">
        <f t="shared" si="152"/>
        <v>16.561388459093855</v>
      </c>
      <c r="G342" s="29">
        <f t="shared" si="167"/>
        <v>22.150857064038032</v>
      </c>
      <c r="H342" s="17">
        <f t="shared" si="153"/>
        <v>6911.0674039800369</v>
      </c>
      <c r="I342" s="29">
        <f t="shared" si="154"/>
        <v>2.2250485660981263</v>
      </c>
      <c r="J342" s="29">
        <f t="shared" si="148"/>
        <v>20.847057720369708</v>
      </c>
      <c r="K342" s="39">
        <f t="shared" si="155"/>
        <v>1400</v>
      </c>
      <c r="L342" s="49">
        <f t="shared" si="138"/>
        <v>0</v>
      </c>
      <c r="M342" s="48">
        <f t="shared" si="139"/>
        <v>4.2266987561397071</v>
      </c>
      <c r="N342" s="51">
        <f t="shared" si="149"/>
        <v>6.4805006091765707</v>
      </c>
      <c r="O342" s="54">
        <f t="shared" si="168"/>
        <v>12.400000000000045</v>
      </c>
      <c r="P342" s="34">
        <f t="shared" si="156"/>
        <v>1.7671458676442586</v>
      </c>
      <c r="Q342" s="30">
        <f t="shared" si="157"/>
        <v>0</v>
      </c>
      <c r="R342" s="58">
        <f t="shared" si="158"/>
        <v>0</v>
      </c>
      <c r="S342" s="58">
        <f t="shared" si="159"/>
        <v>480.53285453869444</v>
      </c>
      <c r="T342" s="58">
        <f t="shared" si="140"/>
        <v>100</v>
      </c>
      <c r="U342" s="88" t="str">
        <f>IF(R342=0,"-",FORECAST($C$8,Инклинометрия!$B$2:$B$152,Инклинометрия!$A$2:$A$152))</f>
        <v>-</v>
      </c>
      <c r="V342" s="88" t="str">
        <f>IF(R342=0,"-",FORECAST($C$8-R342,Инклинометрия!$B$2:$B$152,Инклинометрия!$A$2:$A$152))</f>
        <v>-</v>
      </c>
      <c r="W342" s="88">
        <f>IF(R342&gt;0,FORECAST($C$8,Инклинометрия!$B$2:$B$152,Инклинометрия!$A$2:$A$152),IF(AB342=$C$8,"-",FORECAST($C$8-AB342,Инклинометрия!$B$2:$B$152,Инклинометрия!$A$2:$A$152)))</f>
        <v>456.50621181175967</v>
      </c>
      <c r="X342" s="88">
        <f>IF(S342=0,"-",FORECAST($C$8-(S342+AB342),Инклинометрия!$B$2:$B$152,Инклинометрия!$A$2:$A$152))</f>
        <v>0</v>
      </c>
      <c r="Y342" s="88">
        <f>FORECAST($C$8+T342,Инклинометрия!$B$2:$B$152,Инклинометрия!$A$2:$A$152)</f>
        <v>1425</v>
      </c>
      <c r="Z342" s="88">
        <f>IF(R342=0,FORECAST($C$6-T342,Инклинометрия!$B$2:$B$152,Инклинометрия!$A$2:$A$152),FORECAST($C$8,Инклинометрия!$B$2:$B$152,Инклинометрия!$A$2:$A$152))</f>
        <v>1330</v>
      </c>
      <c r="AA342" s="61">
        <f t="shared" si="141"/>
        <v>1400</v>
      </c>
      <c r="AB342" s="62">
        <f t="shared" si="160"/>
        <v>919.46714546130556</v>
      </c>
      <c r="AC342" s="62">
        <f t="shared" si="142"/>
        <v>0</v>
      </c>
      <c r="AD342" s="65">
        <f>IF(R342=0,FORECAST($C$8,Инклинометрия!$B$2:$B$152,Инклинометрия!$A$2:$A$152),V342)</f>
        <v>1330</v>
      </c>
      <c r="AE342" s="65">
        <f>FORECAST($C$8-(R342+AA342),Инклинометрия!$B$2:$B$152,Инклинометрия!$A$2:$A$152)</f>
        <v>0</v>
      </c>
      <c r="AF342" s="65">
        <f>IF(AB342=0,"-",FORECAST($C$8,Инклинометрия!$B$2:$B$152,Инклинометрия!$A$2:$A$152))</f>
        <v>1330</v>
      </c>
      <c r="AG342" s="65">
        <f>IF(AB342=0,"-",FORECAST($C$8-AB342,Инклинометрия!$B$2:$B$152,Инклинометрия!$A$2:$A$152))</f>
        <v>456.50621181175967</v>
      </c>
      <c r="AH342" s="65" t="str">
        <f>IF(AC342=0,"-",FORECAST($C$8+AC342,Инклинометрия!$B$2:$B$152,Инклинометрия!$A$2:$A$152))</f>
        <v>-</v>
      </c>
      <c r="AI342" s="89" t="str">
        <f>IF(AC342=0,"-",FORECAST($C$8,Инклинометрия!$B$2:$B$152,Инклинометрия!$A$2:$A$152))</f>
        <v>-</v>
      </c>
      <c r="AJ342" s="28"/>
      <c r="AK342" s="67">
        <f t="shared" si="161"/>
        <v>0</v>
      </c>
      <c r="AL342" s="28">
        <f t="shared" si="162"/>
        <v>0</v>
      </c>
      <c r="AM342" s="28">
        <f t="shared" si="163"/>
        <v>0.1</v>
      </c>
      <c r="AN342" s="26">
        <f t="shared" si="164"/>
        <v>0.1</v>
      </c>
      <c r="AO342" s="87">
        <f t="shared" si="165"/>
        <v>148529.2824838536</v>
      </c>
      <c r="AP342" s="87">
        <f t="shared" si="143"/>
        <v>47204.282483853603</v>
      </c>
      <c r="AQ342" s="66">
        <f t="shared" si="144"/>
        <v>14695380</v>
      </c>
      <c r="AR342" s="66">
        <f t="shared" si="145"/>
        <v>13422592.628183361</v>
      </c>
      <c r="AS342" s="66">
        <f t="shared" si="146"/>
        <v>784800</v>
      </c>
      <c r="AT342" s="45">
        <f t="shared" si="150"/>
        <v>15628709.282483853</v>
      </c>
      <c r="AU342" s="75"/>
    </row>
    <row r="343" spans="2:47" x14ac:dyDescent="0.3">
      <c r="B343" s="41">
        <f t="shared" si="151"/>
        <v>1565</v>
      </c>
      <c r="C343" s="8">
        <f t="shared" si="166"/>
        <v>15.65</v>
      </c>
      <c r="D343" s="73">
        <f t="shared" si="147"/>
        <v>20.931875000000002</v>
      </c>
      <c r="E343" s="29">
        <f t="shared" si="169"/>
        <v>5183.7145876964869</v>
      </c>
      <c r="F343" s="29">
        <f t="shared" si="152"/>
        <v>16.561388459094445</v>
      </c>
      <c r="G343" s="29">
        <f t="shared" si="167"/>
        <v>22.150857064038817</v>
      </c>
      <c r="H343" s="17">
        <f t="shared" si="153"/>
        <v>6933.2182610440759</v>
      </c>
      <c r="I343" s="29">
        <f t="shared" si="154"/>
        <v>2.2250485660981263</v>
      </c>
      <c r="J343" s="29">
        <f t="shared" si="148"/>
        <v>20.847057720370078</v>
      </c>
      <c r="K343" s="39">
        <f t="shared" si="155"/>
        <v>1400</v>
      </c>
      <c r="L343" s="49">
        <f t="shared" si="138"/>
        <v>0</v>
      </c>
      <c r="M343" s="48">
        <f t="shared" si="139"/>
        <v>4.2266987561397071</v>
      </c>
      <c r="N343" s="51">
        <f t="shared" si="149"/>
        <v>6.4305006091765708</v>
      </c>
      <c r="O343" s="54">
        <f t="shared" si="168"/>
        <v>12.450000000000045</v>
      </c>
      <c r="P343" s="34">
        <f t="shared" si="156"/>
        <v>1.7671458676442586</v>
      </c>
      <c r="Q343" s="30">
        <f t="shared" si="157"/>
        <v>0</v>
      </c>
      <c r="R343" s="58">
        <f t="shared" si="158"/>
        <v>0</v>
      </c>
      <c r="S343" s="58">
        <f t="shared" si="159"/>
        <v>476.82532572635046</v>
      </c>
      <c r="T343" s="58">
        <f t="shared" si="140"/>
        <v>100</v>
      </c>
      <c r="U343" s="88" t="str">
        <f>IF(R343=0,"-",FORECAST($C$8,Инклинометрия!$B$2:$B$152,Инклинометрия!$A$2:$A$152))</f>
        <v>-</v>
      </c>
      <c r="V343" s="88" t="str">
        <f>IF(R343=0,"-",FORECAST($C$8-R343,Инклинометрия!$B$2:$B$152,Инклинометрия!$A$2:$A$152))</f>
        <v>-</v>
      </c>
      <c r="W343" s="88">
        <f>IF(R343&gt;0,FORECAST($C$8,Инклинометрия!$B$2:$B$152,Инклинометрия!$A$2:$A$152),IF(AB343=$C$8,"-",FORECAST($C$8-AB343,Инклинометрия!$B$2:$B$152,Инклинометрия!$A$2:$A$152)))</f>
        <v>452.98405944003292</v>
      </c>
      <c r="X343" s="88">
        <f>IF(S343=0,"-",FORECAST($C$8-(S343+AB343),Инклинометрия!$B$2:$B$152,Инклинометрия!$A$2:$A$152))</f>
        <v>0</v>
      </c>
      <c r="Y343" s="88">
        <f>FORECAST($C$8+T343,Инклинометрия!$B$2:$B$152,Инклинометрия!$A$2:$A$152)</f>
        <v>1425</v>
      </c>
      <c r="Z343" s="88">
        <f>IF(R343=0,FORECAST($C$6-T343,Инклинометрия!$B$2:$B$152,Инклинометрия!$A$2:$A$152),FORECAST($C$8,Инклинометрия!$B$2:$B$152,Инклинометрия!$A$2:$A$152))</f>
        <v>1330</v>
      </c>
      <c r="AA343" s="61">
        <f t="shared" si="141"/>
        <v>1400</v>
      </c>
      <c r="AB343" s="62">
        <f t="shared" si="160"/>
        <v>923.17467427364954</v>
      </c>
      <c r="AC343" s="62">
        <f t="shared" si="142"/>
        <v>0</v>
      </c>
      <c r="AD343" s="65">
        <f>IF(R343=0,FORECAST($C$8,Инклинометрия!$B$2:$B$152,Инклинометрия!$A$2:$A$152),V343)</f>
        <v>1330</v>
      </c>
      <c r="AE343" s="65">
        <f>FORECAST($C$8-(R343+AA343),Инклинометрия!$B$2:$B$152,Инклинометрия!$A$2:$A$152)</f>
        <v>0</v>
      </c>
      <c r="AF343" s="65">
        <f>IF(AB343=0,"-",FORECAST($C$8,Инклинометрия!$B$2:$B$152,Инклинометрия!$A$2:$A$152))</f>
        <v>1330</v>
      </c>
      <c r="AG343" s="65">
        <f>IF(AB343=0,"-",FORECAST($C$8-AB343,Инклинометрия!$B$2:$B$152,Инклинометрия!$A$2:$A$152))</f>
        <v>452.98405944003292</v>
      </c>
      <c r="AH343" s="65" t="str">
        <f>IF(AC343=0,"-",FORECAST($C$8+AC343,Инклинометрия!$B$2:$B$152,Инклинометрия!$A$2:$A$152))</f>
        <v>-</v>
      </c>
      <c r="AI343" s="89" t="str">
        <f>IF(AC343=0,"-",FORECAST($C$8,Инклинометрия!$B$2:$B$152,Инклинометрия!$A$2:$A$152))</f>
        <v>-</v>
      </c>
      <c r="AJ343" s="28"/>
      <c r="AK343" s="67">
        <f t="shared" si="161"/>
        <v>0</v>
      </c>
      <c r="AL343" s="28">
        <f t="shared" si="162"/>
        <v>0</v>
      </c>
      <c r="AM343" s="28">
        <f t="shared" si="163"/>
        <v>0.1</v>
      </c>
      <c r="AN343" s="26">
        <f t="shared" si="164"/>
        <v>0.1</v>
      </c>
      <c r="AO343" s="87">
        <f t="shared" si="165"/>
        <v>148506.88633057341</v>
      </c>
      <c r="AP343" s="87">
        <f t="shared" si="143"/>
        <v>47181.886330573427</v>
      </c>
      <c r="AQ343" s="66">
        <f t="shared" si="144"/>
        <v>14695380</v>
      </c>
      <c r="AR343" s="66">
        <f t="shared" si="145"/>
        <v>13432412.759748615</v>
      </c>
      <c r="AS343" s="66">
        <f t="shared" si="146"/>
        <v>784800</v>
      </c>
      <c r="AT343" s="45">
        <f t="shared" si="150"/>
        <v>15628686.886330573</v>
      </c>
      <c r="AU343" s="75"/>
    </row>
    <row r="344" spans="2:47" x14ac:dyDescent="0.3">
      <c r="B344" s="41">
        <f t="shared" si="151"/>
        <v>1570</v>
      </c>
      <c r="C344" s="8">
        <f t="shared" si="166"/>
        <v>15.700000000000001</v>
      </c>
      <c r="D344" s="73">
        <f t="shared" si="147"/>
        <v>20.998750000000001</v>
      </c>
      <c r="E344" s="29">
        <f t="shared" si="169"/>
        <v>5200.2759761555817</v>
      </c>
      <c r="F344" s="29">
        <f t="shared" si="152"/>
        <v>16.561388459094445</v>
      </c>
      <c r="G344" s="29">
        <f t="shared" si="167"/>
        <v>22.150857064038817</v>
      </c>
      <c r="H344" s="17">
        <f t="shared" si="153"/>
        <v>6955.3691181081149</v>
      </c>
      <c r="I344" s="29">
        <f t="shared" si="154"/>
        <v>2.2250485660981263</v>
      </c>
      <c r="J344" s="29">
        <f t="shared" si="148"/>
        <v>20.847057720370078</v>
      </c>
      <c r="K344" s="39">
        <f t="shared" si="155"/>
        <v>1400</v>
      </c>
      <c r="L344" s="49">
        <f t="shared" si="138"/>
        <v>0</v>
      </c>
      <c r="M344" s="48">
        <f t="shared" si="139"/>
        <v>4.2266987561397071</v>
      </c>
      <c r="N344" s="51">
        <f t="shared" si="149"/>
        <v>6.3805006091765701</v>
      </c>
      <c r="O344" s="54">
        <f t="shared" si="168"/>
        <v>12.500000000000046</v>
      </c>
      <c r="P344" s="34">
        <f t="shared" si="156"/>
        <v>1.7671458676442586</v>
      </c>
      <c r="Q344" s="30">
        <f t="shared" si="157"/>
        <v>0</v>
      </c>
      <c r="R344" s="58">
        <f t="shared" si="158"/>
        <v>0</v>
      </c>
      <c r="S344" s="58">
        <f t="shared" si="159"/>
        <v>473.11779691400648</v>
      </c>
      <c r="T344" s="58">
        <f t="shared" si="140"/>
        <v>100</v>
      </c>
      <c r="U344" s="88" t="str">
        <f>IF(R344=0,"-",FORECAST($C$8,Инклинометрия!$B$2:$B$152,Инклинометрия!$A$2:$A$152))</f>
        <v>-</v>
      </c>
      <c r="V344" s="88" t="str">
        <f>IF(R344=0,"-",FORECAST($C$8-R344,Инклинометрия!$B$2:$B$152,Инклинометрия!$A$2:$A$152))</f>
        <v>-</v>
      </c>
      <c r="W344" s="88">
        <f>IF(R344&gt;0,FORECAST($C$8,Инклинометрия!$B$2:$B$152,Инклинометрия!$A$2:$A$152),IF(AB344=$C$8,"-",FORECAST($C$8-AB344,Инклинометрия!$B$2:$B$152,Инклинометрия!$A$2:$A$152)))</f>
        <v>449.46190706830612</v>
      </c>
      <c r="X344" s="88">
        <f>IF(S344=0,"-",FORECAST($C$8-(S344+AB344),Инклинометрия!$B$2:$B$152,Инклинометрия!$A$2:$A$152))</f>
        <v>0</v>
      </c>
      <c r="Y344" s="88">
        <f>FORECAST($C$8+T344,Инклинометрия!$B$2:$B$152,Инклинометрия!$A$2:$A$152)</f>
        <v>1425</v>
      </c>
      <c r="Z344" s="88">
        <f>IF(R344=0,FORECAST($C$6-T344,Инклинометрия!$B$2:$B$152,Инклинометрия!$A$2:$A$152),FORECAST($C$8,Инклинометрия!$B$2:$B$152,Инклинометрия!$A$2:$A$152))</f>
        <v>1330</v>
      </c>
      <c r="AA344" s="61">
        <f t="shared" si="141"/>
        <v>1400</v>
      </c>
      <c r="AB344" s="62">
        <f t="shared" si="160"/>
        <v>926.88220308599352</v>
      </c>
      <c r="AC344" s="62">
        <f t="shared" si="142"/>
        <v>0</v>
      </c>
      <c r="AD344" s="65">
        <f>IF(R344=0,FORECAST($C$8,Инклинометрия!$B$2:$B$152,Инклинометрия!$A$2:$A$152),V344)</f>
        <v>1330</v>
      </c>
      <c r="AE344" s="65">
        <f>FORECAST($C$8-(R344+AA344),Инклинометрия!$B$2:$B$152,Инклинометрия!$A$2:$A$152)</f>
        <v>0</v>
      </c>
      <c r="AF344" s="65">
        <f>IF(AB344=0,"-",FORECAST($C$8,Инклинометрия!$B$2:$B$152,Инклинометрия!$A$2:$A$152))</f>
        <v>1330</v>
      </c>
      <c r="AG344" s="65">
        <f>IF(AB344=0,"-",FORECAST($C$8-AB344,Инклинометрия!$B$2:$B$152,Инклинометрия!$A$2:$A$152))</f>
        <v>449.46190706830612</v>
      </c>
      <c r="AH344" s="65" t="str">
        <f>IF(AC344=0,"-",FORECAST($C$8+AC344,Инклинометрия!$B$2:$B$152,Инклинометрия!$A$2:$A$152))</f>
        <v>-</v>
      </c>
      <c r="AI344" s="89" t="str">
        <f>IF(AC344=0,"-",FORECAST($C$8,Инклинометрия!$B$2:$B$152,Инклинометрия!$A$2:$A$152))</f>
        <v>-</v>
      </c>
      <c r="AJ344" s="28"/>
      <c r="AK344" s="67">
        <f t="shared" si="161"/>
        <v>0</v>
      </c>
      <c r="AL344" s="28">
        <f t="shared" si="162"/>
        <v>0</v>
      </c>
      <c r="AM344" s="28">
        <f t="shared" si="163"/>
        <v>0.1</v>
      </c>
      <c r="AN344" s="26">
        <f t="shared" si="164"/>
        <v>0.1</v>
      </c>
      <c r="AO344" s="87">
        <f t="shared" si="165"/>
        <v>148484.49017729325</v>
      </c>
      <c r="AP344" s="87">
        <f t="shared" si="143"/>
        <v>47159.49017729325</v>
      </c>
      <c r="AQ344" s="66">
        <f t="shared" si="144"/>
        <v>14695380</v>
      </c>
      <c r="AR344" s="66">
        <f t="shared" si="145"/>
        <v>13442232.891313871</v>
      </c>
      <c r="AS344" s="66">
        <f t="shared" si="146"/>
        <v>784800</v>
      </c>
      <c r="AT344" s="45">
        <f t="shared" si="150"/>
        <v>15628664.490177292</v>
      </c>
      <c r="AU344" s="75"/>
    </row>
    <row r="345" spans="2:47" x14ac:dyDescent="0.3">
      <c r="B345" s="41">
        <f t="shared" si="151"/>
        <v>1575</v>
      </c>
      <c r="C345" s="8">
        <f t="shared" si="166"/>
        <v>15.75</v>
      </c>
      <c r="D345" s="73">
        <f t="shared" si="147"/>
        <v>21.065625000000001</v>
      </c>
      <c r="E345" s="29">
        <f t="shared" si="169"/>
        <v>5216.8373646146765</v>
      </c>
      <c r="F345" s="29">
        <f t="shared" si="152"/>
        <v>16.561388459093855</v>
      </c>
      <c r="G345" s="29">
        <f t="shared" si="167"/>
        <v>22.150857064038032</v>
      </c>
      <c r="H345" s="17">
        <f t="shared" si="153"/>
        <v>6977.519975172153</v>
      </c>
      <c r="I345" s="29">
        <f t="shared" si="154"/>
        <v>2.2250485660981263</v>
      </c>
      <c r="J345" s="29">
        <f t="shared" si="148"/>
        <v>20.847057720369708</v>
      </c>
      <c r="K345" s="39">
        <f t="shared" si="155"/>
        <v>1400</v>
      </c>
      <c r="L345" s="49">
        <f t="shared" si="138"/>
        <v>0</v>
      </c>
      <c r="M345" s="48">
        <f t="shared" si="139"/>
        <v>4.2266987561397071</v>
      </c>
      <c r="N345" s="51">
        <f t="shared" si="149"/>
        <v>6.3305006091765703</v>
      </c>
      <c r="O345" s="54">
        <f t="shared" si="168"/>
        <v>12.550000000000047</v>
      </c>
      <c r="P345" s="34">
        <f t="shared" si="156"/>
        <v>1.7671458676442586</v>
      </c>
      <c r="Q345" s="30">
        <f t="shared" si="157"/>
        <v>0</v>
      </c>
      <c r="R345" s="58">
        <f t="shared" si="158"/>
        <v>0</v>
      </c>
      <c r="S345" s="58">
        <f t="shared" si="159"/>
        <v>469.4102681016625</v>
      </c>
      <c r="T345" s="58">
        <f t="shared" si="140"/>
        <v>100</v>
      </c>
      <c r="U345" s="88" t="str">
        <f>IF(R345=0,"-",FORECAST($C$8,Инклинометрия!$B$2:$B$152,Инклинометрия!$A$2:$A$152))</f>
        <v>-</v>
      </c>
      <c r="V345" s="88" t="str">
        <f>IF(R345=0,"-",FORECAST($C$8-R345,Инклинометрия!$B$2:$B$152,Инклинометрия!$A$2:$A$152))</f>
        <v>-</v>
      </c>
      <c r="W345" s="88">
        <f>IF(R345&gt;0,FORECAST($C$8,Инклинометрия!$B$2:$B$152,Инклинометрия!$A$2:$A$152),IF(AB345=$C$8,"-",FORECAST($C$8-AB345,Инклинометрия!$B$2:$B$152,Инклинометрия!$A$2:$A$152)))</f>
        <v>445.93975469657937</v>
      </c>
      <c r="X345" s="88">
        <f>IF(S345=0,"-",FORECAST($C$8-(S345+AB345),Инклинометрия!$B$2:$B$152,Инклинометрия!$A$2:$A$152))</f>
        <v>0</v>
      </c>
      <c r="Y345" s="88">
        <f>FORECAST($C$8+T345,Инклинометрия!$B$2:$B$152,Инклинометрия!$A$2:$A$152)</f>
        <v>1425</v>
      </c>
      <c r="Z345" s="88">
        <f>IF(R345=0,FORECAST($C$6-T345,Инклинометрия!$B$2:$B$152,Инклинометрия!$A$2:$A$152),FORECAST($C$8,Инклинометрия!$B$2:$B$152,Инклинометрия!$A$2:$A$152))</f>
        <v>1330</v>
      </c>
      <c r="AA345" s="61">
        <f t="shared" si="141"/>
        <v>1400</v>
      </c>
      <c r="AB345" s="62">
        <f t="shared" si="160"/>
        <v>930.5897318983375</v>
      </c>
      <c r="AC345" s="62">
        <f t="shared" si="142"/>
        <v>0</v>
      </c>
      <c r="AD345" s="65">
        <f>IF(R345=0,FORECAST($C$8,Инклинометрия!$B$2:$B$152,Инклинометрия!$A$2:$A$152),V345)</f>
        <v>1330</v>
      </c>
      <c r="AE345" s="65">
        <f>FORECAST($C$8-(R345+AA345),Инклинометрия!$B$2:$B$152,Инклинометрия!$A$2:$A$152)</f>
        <v>0</v>
      </c>
      <c r="AF345" s="65">
        <f>IF(AB345=0,"-",FORECAST($C$8,Инклинометрия!$B$2:$B$152,Инклинометрия!$A$2:$A$152))</f>
        <v>1330</v>
      </c>
      <c r="AG345" s="65">
        <f>IF(AB345=0,"-",FORECAST($C$8-AB345,Инклинометрия!$B$2:$B$152,Инклинометрия!$A$2:$A$152))</f>
        <v>445.93975469657937</v>
      </c>
      <c r="AH345" s="65" t="str">
        <f>IF(AC345=0,"-",FORECAST($C$8+AC345,Инклинометрия!$B$2:$B$152,Инклинометрия!$A$2:$A$152))</f>
        <v>-</v>
      </c>
      <c r="AI345" s="89" t="str">
        <f>IF(AC345=0,"-",FORECAST($C$8,Инклинометрия!$B$2:$B$152,Инклинометрия!$A$2:$A$152))</f>
        <v>-</v>
      </c>
      <c r="AJ345" s="28"/>
      <c r="AK345" s="67">
        <f t="shared" si="161"/>
        <v>0</v>
      </c>
      <c r="AL345" s="28">
        <f t="shared" si="162"/>
        <v>0</v>
      </c>
      <c r="AM345" s="28">
        <f t="shared" si="163"/>
        <v>0.1</v>
      </c>
      <c r="AN345" s="26">
        <f t="shared" si="164"/>
        <v>0.1</v>
      </c>
      <c r="AO345" s="87">
        <f t="shared" si="165"/>
        <v>148462.09402401309</v>
      </c>
      <c r="AP345" s="87">
        <f t="shared" si="143"/>
        <v>47137.094024013073</v>
      </c>
      <c r="AQ345" s="66">
        <f t="shared" si="144"/>
        <v>14695380</v>
      </c>
      <c r="AR345" s="66">
        <f t="shared" si="145"/>
        <v>13452053.022879126</v>
      </c>
      <c r="AS345" s="66">
        <f t="shared" si="146"/>
        <v>784800</v>
      </c>
      <c r="AT345" s="45">
        <f t="shared" si="150"/>
        <v>15628642.094024014</v>
      </c>
      <c r="AU345" s="75"/>
    </row>
    <row r="346" spans="2:47" x14ac:dyDescent="0.3">
      <c r="B346" s="41">
        <f t="shared" si="151"/>
        <v>1580</v>
      </c>
      <c r="C346" s="8">
        <f t="shared" si="166"/>
        <v>15.8</v>
      </c>
      <c r="D346" s="73">
        <f t="shared" si="147"/>
        <v>21.1325</v>
      </c>
      <c r="E346" s="29">
        <f t="shared" si="169"/>
        <v>5233.3987530737704</v>
      </c>
      <c r="F346" s="29">
        <f t="shared" si="152"/>
        <v>16.561388459094445</v>
      </c>
      <c r="G346" s="29">
        <f t="shared" si="167"/>
        <v>22.150857064038817</v>
      </c>
      <c r="H346" s="17">
        <f t="shared" si="153"/>
        <v>6999.6708322361919</v>
      </c>
      <c r="I346" s="29">
        <f t="shared" si="154"/>
        <v>2.2250485660981263</v>
      </c>
      <c r="J346" s="29">
        <f t="shared" si="148"/>
        <v>20.847057720370078</v>
      </c>
      <c r="K346" s="39">
        <f t="shared" si="155"/>
        <v>1400</v>
      </c>
      <c r="L346" s="49">
        <f t="shared" si="138"/>
        <v>0</v>
      </c>
      <c r="M346" s="48">
        <f t="shared" si="139"/>
        <v>4.2266987561397071</v>
      </c>
      <c r="N346" s="51">
        <f t="shared" si="149"/>
        <v>6.2805006091765696</v>
      </c>
      <c r="O346" s="54">
        <f t="shared" si="168"/>
        <v>12.600000000000046</v>
      </c>
      <c r="P346" s="34">
        <f t="shared" si="156"/>
        <v>1.7671458676442586</v>
      </c>
      <c r="Q346" s="30">
        <f t="shared" si="157"/>
        <v>0</v>
      </c>
      <c r="R346" s="58">
        <f t="shared" si="158"/>
        <v>0</v>
      </c>
      <c r="S346" s="58">
        <f t="shared" si="159"/>
        <v>465.70273928931852</v>
      </c>
      <c r="T346" s="58">
        <f t="shared" si="140"/>
        <v>100</v>
      </c>
      <c r="U346" s="88" t="str">
        <f>IF(R346=0,"-",FORECAST($C$8,Инклинометрия!$B$2:$B$152,Инклинометрия!$A$2:$A$152))</f>
        <v>-</v>
      </c>
      <c r="V346" s="88" t="str">
        <f>IF(R346=0,"-",FORECAST($C$8-R346,Инклинометрия!$B$2:$B$152,Инклинометрия!$A$2:$A$152))</f>
        <v>-</v>
      </c>
      <c r="W346" s="88">
        <f>IF(R346&gt;0,FORECAST($C$8,Инклинометрия!$B$2:$B$152,Инклинометрия!$A$2:$A$152),IF(AB346=$C$8,"-",FORECAST($C$8-AB346,Инклинометрия!$B$2:$B$152,Инклинометрия!$A$2:$A$152)))</f>
        <v>442.41760232485257</v>
      </c>
      <c r="X346" s="88">
        <f>IF(S346=0,"-",FORECAST($C$8-(S346+AB346),Инклинометрия!$B$2:$B$152,Инклинометрия!$A$2:$A$152))</f>
        <v>0</v>
      </c>
      <c r="Y346" s="88">
        <f>FORECAST($C$8+T346,Инклинометрия!$B$2:$B$152,Инклинометрия!$A$2:$A$152)</f>
        <v>1425</v>
      </c>
      <c r="Z346" s="88">
        <f>IF(R346=0,FORECAST($C$6-T346,Инклинометрия!$B$2:$B$152,Инклинометрия!$A$2:$A$152),FORECAST($C$8,Инклинометрия!$B$2:$B$152,Инклинометрия!$A$2:$A$152))</f>
        <v>1330</v>
      </c>
      <c r="AA346" s="61">
        <f t="shared" si="141"/>
        <v>1400</v>
      </c>
      <c r="AB346" s="62">
        <f t="shared" si="160"/>
        <v>934.29726071068148</v>
      </c>
      <c r="AC346" s="62">
        <f t="shared" si="142"/>
        <v>0</v>
      </c>
      <c r="AD346" s="65">
        <f>IF(R346=0,FORECAST($C$8,Инклинометрия!$B$2:$B$152,Инклинометрия!$A$2:$A$152),V346)</f>
        <v>1330</v>
      </c>
      <c r="AE346" s="65">
        <f>FORECAST($C$8-(R346+AA346),Инклинометрия!$B$2:$B$152,Инклинометрия!$A$2:$A$152)</f>
        <v>0</v>
      </c>
      <c r="AF346" s="65">
        <f>IF(AB346=0,"-",FORECAST($C$8,Инклинометрия!$B$2:$B$152,Инклинометрия!$A$2:$A$152))</f>
        <v>1330</v>
      </c>
      <c r="AG346" s="65">
        <f>IF(AB346=0,"-",FORECAST($C$8-AB346,Инклинометрия!$B$2:$B$152,Инклинометрия!$A$2:$A$152))</f>
        <v>442.41760232485257</v>
      </c>
      <c r="AH346" s="65" t="str">
        <f>IF(AC346=0,"-",FORECAST($C$8+AC346,Инклинометрия!$B$2:$B$152,Инклинометрия!$A$2:$A$152))</f>
        <v>-</v>
      </c>
      <c r="AI346" s="89" t="str">
        <f>IF(AC346=0,"-",FORECAST($C$8,Инклинометрия!$B$2:$B$152,Инклинометрия!$A$2:$A$152))</f>
        <v>-</v>
      </c>
      <c r="AJ346" s="28"/>
      <c r="AK346" s="67">
        <f t="shared" si="161"/>
        <v>0</v>
      </c>
      <c r="AL346" s="28">
        <f t="shared" si="162"/>
        <v>0</v>
      </c>
      <c r="AM346" s="28">
        <f t="shared" si="163"/>
        <v>0.1</v>
      </c>
      <c r="AN346" s="26">
        <f t="shared" si="164"/>
        <v>0.1</v>
      </c>
      <c r="AO346" s="87">
        <f t="shared" si="165"/>
        <v>148439.6978707329</v>
      </c>
      <c r="AP346" s="87">
        <f t="shared" si="143"/>
        <v>47114.697870732896</v>
      </c>
      <c r="AQ346" s="66">
        <f t="shared" si="144"/>
        <v>14695380</v>
      </c>
      <c r="AR346" s="66">
        <f t="shared" si="145"/>
        <v>13461873.154444383</v>
      </c>
      <c r="AS346" s="66">
        <f t="shared" si="146"/>
        <v>784800</v>
      </c>
      <c r="AT346" s="45">
        <f t="shared" si="150"/>
        <v>15628619.697870733</v>
      </c>
      <c r="AU346" s="75"/>
    </row>
    <row r="347" spans="2:47" x14ac:dyDescent="0.3">
      <c r="B347" s="41">
        <f t="shared" si="151"/>
        <v>1585</v>
      </c>
      <c r="C347" s="8">
        <f t="shared" si="166"/>
        <v>15.85</v>
      </c>
      <c r="D347" s="73">
        <f t="shared" si="147"/>
        <v>21.199375</v>
      </c>
      <c r="E347" s="29">
        <f t="shared" si="169"/>
        <v>5249.9601415328643</v>
      </c>
      <c r="F347" s="29">
        <f t="shared" si="152"/>
        <v>16.561388459093855</v>
      </c>
      <c r="G347" s="29">
        <f t="shared" si="167"/>
        <v>22.150857064038032</v>
      </c>
      <c r="H347" s="17">
        <f t="shared" si="153"/>
        <v>7021.82168930023</v>
      </c>
      <c r="I347" s="29">
        <f t="shared" si="154"/>
        <v>2.2250485660981263</v>
      </c>
      <c r="J347" s="29">
        <f t="shared" si="148"/>
        <v>20.847057720369708</v>
      </c>
      <c r="K347" s="39">
        <f t="shared" si="155"/>
        <v>1400</v>
      </c>
      <c r="L347" s="49">
        <f t="shared" si="138"/>
        <v>0</v>
      </c>
      <c r="M347" s="48">
        <f t="shared" si="139"/>
        <v>4.2266987561397071</v>
      </c>
      <c r="N347" s="51">
        <f t="shared" si="149"/>
        <v>6.2305006091765698</v>
      </c>
      <c r="O347" s="54">
        <f t="shared" si="168"/>
        <v>12.650000000000047</v>
      </c>
      <c r="P347" s="34">
        <f t="shared" si="156"/>
        <v>1.7671458676442586</v>
      </c>
      <c r="Q347" s="30">
        <f t="shared" si="157"/>
        <v>0</v>
      </c>
      <c r="R347" s="58">
        <f t="shared" si="158"/>
        <v>0</v>
      </c>
      <c r="S347" s="58">
        <f t="shared" si="159"/>
        <v>461.99521047697453</v>
      </c>
      <c r="T347" s="58">
        <f t="shared" si="140"/>
        <v>100</v>
      </c>
      <c r="U347" s="88" t="str">
        <f>IF(R347=0,"-",FORECAST($C$8,Инклинометрия!$B$2:$B$152,Инклинометрия!$A$2:$A$152))</f>
        <v>-</v>
      </c>
      <c r="V347" s="88" t="str">
        <f>IF(R347=0,"-",FORECAST($C$8-R347,Инклинометрия!$B$2:$B$152,Инклинометрия!$A$2:$A$152))</f>
        <v>-</v>
      </c>
      <c r="W347" s="88">
        <f>IF(R347&gt;0,FORECAST($C$8,Инклинометрия!$B$2:$B$152,Инклинометрия!$A$2:$A$152),IF(AB347=$C$8,"-",FORECAST($C$8-AB347,Инклинометрия!$B$2:$B$152,Инклинометрия!$A$2:$A$152)))</f>
        <v>438.89544995312576</v>
      </c>
      <c r="X347" s="88">
        <f>IF(S347=0,"-",FORECAST($C$8-(S347+AB347),Инклинометрия!$B$2:$B$152,Инклинометрия!$A$2:$A$152))</f>
        <v>0</v>
      </c>
      <c r="Y347" s="88">
        <f>FORECAST($C$8+T347,Инклинометрия!$B$2:$B$152,Инклинометрия!$A$2:$A$152)</f>
        <v>1425</v>
      </c>
      <c r="Z347" s="88">
        <f>IF(R347=0,FORECAST($C$6-T347,Инклинометрия!$B$2:$B$152,Инклинометрия!$A$2:$A$152),FORECAST($C$8,Инклинометрия!$B$2:$B$152,Инклинометрия!$A$2:$A$152))</f>
        <v>1330</v>
      </c>
      <c r="AA347" s="61">
        <f t="shared" si="141"/>
        <v>1400</v>
      </c>
      <c r="AB347" s="62">
        <f t="shared" si="160"/>
        <v>938.00478952302547</v>
      </c>
      <c r="AC347" s="62">
        <f t="shared" si="142"/>
        <v>0</v>
      </c>
      <c r="AD347" s="65">
        <f>IF(R347=0,FORECAST($C$8,Инклинометрия!$B$2:$B$152,Инклинометрия!$A$2:$A$152),V347)</f>
        <v>1330</v>
      </c>
      <c r="AE347" s="65">
        <f>FORECAST($C$8-(R347+AA347),Инклинометрия!$B$2:$B$152,Инклинометрия!$A$2:$A$152)</f>
        <v>0</v>
      </c>
      <c r="AF347" s="65">
        <f>IF(AB347=0,"-",FORECAST($C$8,Инклинометрия!$B$2:$B$152,Инклинометрия!$A$2:$A$152))</f>
        <v>1330</v>
      </c>
      <c r="AG347" s="65">
        <f>IF(AB347=0,"-",FORECAST($C$8-AB347,Инклинометрия!$B$2:$B$152,Инклинометрия!$A$2:$A$152))</f>
        <v>438.89544995312576</v>
      </c>
      <c r="AH347" s="65" t="str">
        <f>IF(AC347=0,"-",FORECAST($C$8+AC347,Инклинометрия!$B$2:$B$152,Инклинометрия!$A$2:$A$152))</f>
        <v>-</v>
      </c>
      <c r="AI347" s="89" t="str">
        <f>IF(AC347=0,"-",FORECAST($C$8,Инклинометрия!$B$2:$B$152,Инклинометрия!$A$2:$A$152))</f>
        <v>-</v>
      </c>
      <c r="AJ347" s="28"/>
      <c r="AK347" s="67">
        <f t="shared" si="161"/>
        <v>0</v>
      </c>
      <c r="AL347" s="28">
        <f t="shared" si="162"/>
        <v>0</v>
      </c>
      <c r="AM347" s="28">
        <f t="shared" si="163"/>
        <v>0.1</v>
      </c>
      <c r="AN347" s="26">
        <f t="shared" si="164"/>
        <v>0.1</v>
      </c>
      <c r="AO347" s="87">
        <f t="shared" si="165"/>
        <v>148417.3017174527</v>
      </c>
      <c r="AP347" s="87">
        <f t="shared" si="143"/>
        <v>47092.301717452719</v>
      </c>
      <c r="AQ347" s="66">
        <f t="shared" si="144"/>
        <v>14695380</v>
      </c>
      <c r="AR347" s="66">
        <f t="shared" si="145"/>
        <v>13471693.286009638</v>
      </c>
      <c r="AS347" s="66">
        <f t="shared" si="146"/>
        <v>784800</v>
      </c>
      <c r="AT347" s="45">
        <f t="shared" si="150"/>
        <v>15628597.301717453</v>
      </c>
      <c r="AU347" s="75"/>
    </row>
    <row r="348" spans="2:47" x14ac:dyDescent="0.3">
      <c r="B348" s="41">
        <f t="shared" si="151"/>
        <v>1590</v>
      </c>
      <c r="C348" s="8">
        <f t="shared" si="166"/>
        <v>15.9</v>
      </c>
      <c r="D348" s="73">
        <f t="shared" si="147"/>
        <v>21.266249999999999</v>
      </c>
      <c r="E348" s="29">
        <f t="shared" si="169"/>
        <v>5266.5215299919582</v>
      </c>
      <c r="F348" s="29">
        <f t="shared" si="152"/>
        <v>16.561388459094445</v>
      </c>
      <c r="G348" s="29">
        <f t="shared" si="167"/>
        <v>22.150857064038817</v>
      </c>
      <c r="H348" s="17">
        <f t="shared" si="153"/>
        <v>7043.972546364269</v>
      </c>
      <c r="I348" s="29">
        <f t="shared" si="154"/>
        <v>2.2250485660981263</v>
      </c>
      <c r="J348" s="29">
        <f t="shared" si="148"/>
        <v>20.847057720370078</v>
      </c>
      <c r="K348" s="39">
        <f t="shared" si="155"/>
        <v>1400</v>
      </c>
      <c r="L348" s="49">
        <f t="shared" si="138"/>
        <v>0</v>
      </c>
      <c r="M348" s="48">
        <f t="shared" si="139"/>
        <v>4.2266987561397071</v>
      </c>
      <c r="N348" s="51">
        <f t="shared" si="149"/>
        <v>6.1805006091765682</v>
      </c>
      <c r="O348" s="54">
        <f t="shared" si="168"/>
        <v>12.700000000000047</v>
      </c>
      <c r="P348" s="34">
        <f t="shared" si="156"/>
        <v>1.7671458676442586</v>
      </c>
      <c r="Q348" s="30">
        <f t="shared" si="157"/>
        <v>0</v>
      </c>
      <c r="R348" s="58">
        <f t="shared" si="158"/>
        <v>0</v>
      </c>
      <c r="S348" s="58">
        <f t="shared" si="159"/>
        <v>458.28768166463055</v>
      </c>
      <c r="T348" s="58">
        <f t="shared" si="140"/>
        <v>100</v>
      </c>
      <c r="U348" s="88" t="str">
        <f>IF(R348=0,"-",FORECAST($C$8,Инклинометрия!$B$2:$B$152,Инклинометрия!$A$2:$A$152))</f>
        <v>-</v>
      </c>
      <c r="V348" s="88" t="str">
        <f>IF(R348=0,"-",FORECAST($C$8-R348,Инклинометрия!$B$2:$B$152,Инклинометрия!$A$2:$A$152))</f>
        <v>-</v>
      </c>
      <c r="W348" s="88">
        <f>IF(R348&gt;0,FORECAST($C$8,Инклинометрия!$B$2:$B$152,Инклинометрия!$A$2:$A$152),IF(AB348=$C$8,"-",FORECAST($C$8-AB348,Инклинометрия!$B$2:$B$152,Инклинометрия!$A$2:$A$152)))</f>
        <v>435.37329758139902</v>
      </c>
      <c r="X348" s="88">
        <f>IF(S348=0,"-",FORECAST($C$8-(S348+AB348),Инклинометрия!$B$2:$B$152,Инклинометрия!$A$2:$A$152))</f>
        <v>0</v>
      </c>
      <c r="Y348" s="88">
        <f>FORECAST($C$8+T348,Инклинометрия!$B$2:$B$152,Инклинометрия!$A$2:$A$152)</f>
        <v>1425</v>
      </c>
      <c r="Z348" s="88">
        <f>IF(R348=0,FORECAST($C$6-T348,Инклинометрия!$B$2:$B$152,Инклинометрия!$A$2:$A$152),FORECAST($C$8,Инклинометрия!$B$2:$B$152,Инклинометрия!$A$2:$A$152))</f>
        <v>1330</v>
      </c>
      <c r="AA348" s="61">
        <f t="shared" si="141"/>
        <v>1400</v>
      </c>
      <c r="AB348" s="62">
        <f t="shared" si="160"/>
        <v>941.71231833536945</v>
      </c>
      <c r="AC348" s="62">
        <f t="shared" si="142"/>
        <v>0</v>
      </c>
      <c r="AD348" s="65">
        <f>IF(R348=0,FORECAST($C$8,Инклинометрия!$B$2:$B$152,Инклинометрия!$A$2:$A$152),V348)</f>
        <v>1330</v>
      </c>
      <c r="AE348" s="65">
        <f>FORECAST($C$8-(R348+AA348),Инклинометрия!$B$2:$B$152,Инклинометрия!$A$2:$A$152)</f>
        <v>0</v>
      </c>
      <c r="AF348" s="65">
        <f>IF(AB348=0,"-",FORECAST($C$8,Инклинометрия!$B$2:$B$152,Инклинометрия!$A$2:$A$152))</f>
        <v>1330</v>
      </c>
      <c r="AG348" s="65">
        <f>IF(AB348=0,"-",FORECAST($C$8-AB348,Инклинометрия!$B$2:$B$152,Инклинометрия!$A$2:$A$152))</f>
        <v>435.37329758139902</v>
      </c>
      <c r="AH348" s="65" t="str">
        <f>IF(AC348=0,"-",FORECAST($C$8+AC348,Инклинометрия!$B$2:$B$152,Инклинометрия!$A$2:$A$152))</f>
        <v>-</v>
      </c>
      <c r="AI348" s="89" t="str">
        <f>IF(AC348=0,"-",FORECAST($C$8,Инклинометрия!$B$2:$B$152,Инклинометрия!$A$2:$A$152))</f>
        <v>-</v>
      </c>
      <c r="AJ348" s="28"/>
      <c r="AK348" s="67">
        <f t="shared" si="161"/>
        <v>0</v>
      </c>
      <c r="AL348" s="28">
        <f t="shared" si="162"/>
        <v>0</v>
      </c>
      <c r="AM348" s="28">
        <f t="shared" si="163"/>
        <v>0.1</v>
      </c>
      <c r="AN348" s="26">
        <f t="shared" si="164"/>
        <v>0.1</v>
      </c>
      <c r="AO348" s="87">
        <f t="shared" si="165"/>
        <v>148394.90556417254</v>
      </c>
      <c r="AP348" s="87">
        <f t="shared" si="143"/>
        <v>47069.905564172543</v>
      </c>
      <c r="AQ348" s="66">
        <f t="shared" si="144"/>
        <v>14695380</v>
      </c>
      <c r="AR348" s="66">
        <f t="shared" si="145"/>
        <v>13481513.417574894</v>
      </c>
      <c r="AS348" s="66">
        <f t="shared" si="146"/>
        <v>784800</v>
      </c>
      <c r="AT348" s="45">
        <f t="shared" si="150"/>
        <v>15628574.905564172</v>
      </c>
      <c r="AU348" s="75"/>
    </row>
    <row r="349" spans="2:47" x14ac:dyDescent="0.3">
      <c r="B349" s="41">
        <f t="shared" si="151"/>
        <v>1595</v>
      </c>
      <c r="C349" s="8">
        <f t="shared" si="166"/>
        <v>15.950000000000001</v>
      </c>
      <c r="D349" s="73">
        <f t="shared" si="147"/>
        <v>21.333124999999999</v>
      </c>
      <c r="E349" s="29">
        <f t="shared" si="169"/>
        <v>5283.082918451053</v>
      </c>
      <c r="F349" s="29">
        <f t="shared" si="152"/>
        <v>16.561388459094445</v>
      </c>
      <c r="G349" s="29">
        <f t="shared" si="167"/>
        <v>22.150857064038817</v>
      </c>
      <c r="H349" s="17">
        <f t="shared" si="153"/>
        <v>7066.1234034283079</v>
      </c>
      <c r="I349" s="29">
        <f t="shared" si="154"/>
        <v>2.2250485660981263</v>
      </c>
      <c r="J349" s="29">
        <f t="shared" si="148"/>
        <v>20.847057720370078</v>
      </c>
      <c r="K349" s="39">
        <f t="shared" si="155"/>
        <v>1400</v>
      </c>
      <c r="L349" s="49">
        <f t="shared" si="138"/>
        <v>0</v>
      </c>
      <c r="M349" s="48">
        <f t="shared" si="139"/>
        <v>4.2266987561397071</v>
      </c>
      <c r="N349" s="51">
        <f t="shared" si="149"/>
        <v>6.1305006091765684</v>
      </c>
      <c r="O349" s="54">
        <f t="shared" si="168"/>
        <v>12.750000000000048</v>
      </c>
      <c r="P349" s="34">
        <f t="shared" si="156"/>
        <v>1.7671458676442586</v>
      </c>
      <c r="Q349" s="30">
        <f t="shared" si="157"/>
        <v>0</v>
      </c>
      <c r="R349" s="58">
        <f t="shared" si="158"/>
        <v>0</v>
      </c>
      <c r="S349" s="58">
        <f t="shared" si="159"/>
        <v>454.58015285228657</v>
      </c>
      <c r="T349" s="58">
        <f t="shared" si="140"/>
        <v>100</v>
      </c>
      <c r="U349" s="88" t="str">
        <f>IF(R349=0,"-",FORECAST($C$8,Инклинометрия!$B$2:$B$152,Инклинометрия!$A$2:$A$152))</f>
        <v>-</v>
      </c>
      <c r="V349" s="88" t="str">
        <f>IF(R349=0,"-",FORECAST($C$8-R349,Инклинометрия!$B$2:$B$152,Инклинометрия!$A$2:$A$152))</f>
        <v>-</v>
      </c>
      <c r="W349" s="88">
        <f>IF(R349&gt;0,FORECAST($C$8,Инклинометрия!$B$2:$B$152,Инклинометрия!$A$2:$A$152),IF(AB349=$C$8,"-",FORECAST($C$8-AB349,Инклинометрия!$B$2:$B$152,Инклинометрия!$A$2:$A$152)))</f>
        <v>431.85114520967221</v>
      </c>
      <c r="X349" s="88">
        <f>IF(S349=0,"-",FORECAST($C$8-(S349+AB349),Инклинометрия!$B$2:$B$152,Инклинометрия!$A$2:$A$152))</f>
        <v>0</v>
      </c>
      <c r="Y349" s="88">
        <f>FORECAST($C$8+T349,Инклинометрия!$B$2:$B$152,Инклинометрия!$A$2:$A$152)</f>
        <v>1425</v>
      </c>
      <c r="Z349" s="88">
        <f>IF(R349=0,FORECAST($C$6-T349,Инклинометрия!$B$2:$B$152,Инклинометрия!$A$2:$A$152),FORECAST($C$8,Инклинометрия!$B$2:$B$152,Инклинометрия!$A$2:$A$152))</f>
        <v>1330</v>
      </c>
      <c r="AA349" s="61">
        <f t="shared" si="141"/>
        <v>1400</v>
      </c>
      <c r="AB349" s="62">
        <f t="shared" si="160"/>
        <v>945.41984714771343</v>
      </c>
      <c r="AC349" s="62">
        <f t="shared" si="142"/>
        <v>0</v>
      </c>
      <c r="AD349" s="65">
        <f>IF(R349=0,FORECAST($C$8,Инклинометрия!$B$2:$B$152,Инклинометрия!$A$2:$A$152),V349)</f>
        <v>1330</v>
      </c>
      <c r="AE349" s="65">
        <f>FORECAST($C$8-(R349+AA349),Инклинометрия!$B$2:$B$152,Инклинометрия!$A$2:$A$152)</f>
        <v>0</v>
      </c>
      <c r="AF349" s="65">
        <f>IF(AB349=0,"-",FORECAST($C$8,Инклинометрия!$B$2:$B$152,Инклинометрия!$A$2:$A$152))</f>
        <v>1330</v>
      </c>
      <c r="AG349" s="65">
        <f>IF(AB349=0,"-",FORECAST($C$8-AB349,Инклинометрия!$B$2:$B$152,Инклинометрия!$A$2:$A$152))</f>
        <v>431.85114520967221</v>
      </c>
      <c r="AH349" s="65" t="str">
        <f>IF(AC349=0,"-",FORECAST($C$8+AC349,Инклинометрия!$B$2:$B$152,Инклинометрия!$A$2:$A$152))</f>
        <v>-</v>
      </c>
      <c r="AI349" s="89" t="str">
        <f>IF(AC349=0,"-",FORECAST($C$8,Инклинометрия!$B$2:$B$152,Инклинометрия!$A$2:$A$152))</f>
        <v>-</v>
      </c>
      <c r="AJ349" s="28"/>
      <c r="AK349" s="67">
        <f t="shared" si="161"/>
        <v>0</v>
      </c>
      <c r="AL349" s="28">
        <f t="shared" si="162"/>
        <v>0</v>
      </c>
      <c r="AM349" s="28">
        <f t="shared" si="163"/>
        <v>0.1</v>
      </c>
      <c r="AN349" s="26">
        <f t="shared" si="164"/>
        <v>0.1</v>
      </c>
      <c r="AO349" s="87">
        <f t="shared" si="165"/>
        <v>148372.50941089238</v>
      </c>
      <c r="AP349" s="87">
        <f t="shared" si="143"/>
        <v>47047.509410892366</v>
      </c>
      <c r="AQ349" s="66">
        <f t="shared" si="144"/>
        <v>14695380</v>
      </c>
      <c r="AR349" s="66">
        <f t="shared" si="145"/>
        <v>13491333.549140148</v>
      </c>
      <c r="AS349" s="66">
        <f t="shared" si="146"/>
        <v>784800</v>
      </c>
      <c r="AT349" s="45">
        <f t="shared" si="150"/>
        <v>15628552.509410892</v>
      </c>
      <c r="AU349" s="75"/>
    </row>
    <row r="350" spans="2:47" x14ac:dyDescent="0.3">
      <c r="B350" s="41">
        <f t="shared" si="151"/>
        <v>1600</v>
      </c>
      <c r="C350" s="8">
        <f t="shared" si="166"/>
        <v>16</v>
      </c>
      <c r="D350" s="73">
        <f t="shared" si="147"/>
        <v>21.4</v>
      </c>
      <c r="E350" s="29">
        <f t="shared" si="169"/>
        <v>5299.644306910147</v>
      </c>
      <c r="F350" s="29">
        <f t="shared" si="152"/>
        <v>16.561388459093855</v>
      </c>
      <c r="G350" s="29">
        <f t="shared" si="167"/>
        <v>22.150857064038032</v>
      </c>
      <c r="H350" s="17">
        <f t="shared" si="153"/>
        <v>7088.274260492346</v>
      </c>
      <c r="I350" s="29">
        <f t="shared" si="154"/>
        <v>2.2250485660981263</v>
      </c>
      <c r="J350" s="29">
        <f t="shared" si="148"/>
        <v>20.847057720369708</v>
      </c>
      <c r="K350" s="39">
        <f t="shared" si="155"/>
        <v>1400</v>
      </c>
      <c r="L350" s="49">
        <f t="shared" ref="L350:L413" si="170">R350*$C$21</f>
        <v>0</v>
      </c>
      <c r="M350" s="48">
        <f t="shared" ref="M350:M413" si="171">AA350*$C$21</f>
        <v>4.2266987561397071</v>
      </c>
      <c r="N350" s="51">
        <f t="shared" si="149"/>
        <v>6.0805006091765677</v>
      </c>
      <c r="O350" s="54">
        <f t="shared" si="168"/>
        <v>12.800000000000047</v>
      </c>
      <c r="P350" s="34">
        <f t="shared" si="156"/>
        <v>1.7671458676442586</v>
      </c>
      <c r="Q350" s="30">
        <f t="shared" si="157"/>
        <v>0</v>
      </c>
      <c r="R350" s="58">
        <f t="shared" si="158"/>
        <v>0</v>
      </c>
      <c r="S350" s="58">
        <f t="shared" si="159"/>
        <v>450.87262403994259</v>
      </c>
      <c r="T350" s="58">
        <f t="shared" ref="T350:T412" si="172">IF(R350&gt;0,$C$6-$C$8,IF($C$6-$C$8-AC350&lt;0,0,$C$6-$C$8-AC350))</f>
        <v>100</v>
      </c>
      <c r="U350" s="88" t="str">
        <f>IF(R350=0,"-",FORECAST($C$8,Инклинометрия!$B$2:$B$152,Инклинометрия!$A$2:$A$152))</f>
        <v>-</v>
      </c>
      <c r="V350" s="88" t="str">
        <f>IF(R350=0,"-",FORECAST($C$8-R350,Инклинометрия!$B$2:$B$152,Инклинометрия!$A$2:$A$152))</f>
        <v>-</v>
      </c>
      <c r="W350" s="88">
        <f>IF(R350&gt;0,FORECAST($C$8,Инклинометрия!$B$2:$B$152,Инклинометрия!$A$2:$A$152),IF(AB350=$C$8,"-",FORECAST($C$8-AB350,Инклинометрия!$B$2:$B$152,Инклинометрия!$A$2:$A$152)))</f>
        <v>428.32899283794546</v>
      </c>
      <c r="X350" s="88">
        <f>IF(S350=0,"-",FORECAST($C$8-(S350+AB350),Инклинометрия!$B$2:$B$152,Инклинометрия!$A$2:$A$152))</f>
        <v>0</v>
      </c>
      <c r="Y350" s="88">
        <f>FORECAST($C$8+T350,Инклинометрия!$B$2:$B$152,Инклинометрия!$A$2:$A$152)</f>
        <v>1425</v>
      </c>
      <c r="Z350" s="88">
        <f>IF(R350=0,FORECAST($C$6-T350,Инклинометрия!$B$2:$B$152,Инклинометрия!$A$2:$A$152),FORECAST($C$8,Инклинометрия!$B$2:$B$152,Инклинометрия!$A$2:$A$152))</f>
        <v>1330</v>
      </c>
      <c r="AA350" s="61">
        <f t="shared" ref="AA350:AA413" si="173">IF(E350+R350&gt;$C$8,$C$8-R350,E350)</f>
        <v>1400</v>
      </c>
      <c r="AB350" s="62">
        <f t="shared" si="160"/>
        <v>949.12737596005741</v>
      </c>
      <c r="AC350" s="62">
        <f t="shared" ref="AC350:AC413" si="174">IF(R350&gt;0,0,IF(AC349+AL350/$C$23&gt;$F$23,$F$23,AC349+AL350/$C$23))</f>
        <v>0</v>
      </c>
      <c r="AD350" s="65">
        <f>IF(R350=0,FORECAST($C$8,Инклинометрия!$B$2:$B$152,Инклинометрия!$A$2:$A$152),V350)</f>
        <v>1330</v>
      </c>
      <c r="AE350" s="65">
        <f>FORECAST($C$8-(R350+AA350),Инклинометрия!$B$2:$B$152,Инклинометрия!$A$2:$A$152)</f>
        <v>0</v>
      </c>
      <c r="AF350" s="65">
        <f>IF(AB350=0,"-",FORECAST($C$8,Инклинометрия!$B$2:$B$152,Инклинометрия!$A$2:$A$152))</f>
        <v>1330</v>
      </c>
      <c r="AG350" s="65">
        <f>IF(AB350=0,"-",FORECAST($C$8-AB350,Инклинометрия!$B$2:$B$152,Инклинометрия!$A$2:$A$152))</f>
        <v>428.32899283794546</v>
      </c>
      <c r="AH350" s="65" t="str">
        <f>IF(AC350=0,"-",FORECAST($C$8+AC350,Инклинометрия!$B$2:$B$152,Инклинометрия!$A$2:$A$152))</f>
        <v>-</v>
      </c>
      <c r="AI350" s="89" t="str">
        <f>IF(AC350=0,"-",FORECAST($C$8,Инклинометрия!$B$2:$B$152,Инклинометрия!$A$2:$A$152))</f>
        <v>-</v>
      </c>
      <c r="AJ350" s="28"/>
      <c r="AK350" s="67">
        <f t="shared" si="161"/>
        <v>0</v>
      </c>
      <c r="AL350" s="28">
        <f t="shared" si="162"/>
        <v>0</v>
      </c>
      <c r="AM350" s="28">
        <f t="shared" si="163"/>
        <v>0.1</v>
      </c>
      <c r="AN350" s="26">
        <f t="shared" si="164"/>
        <v>0.1</v>
      </c>
      <c r="AO350" s="87">
        <f t="shared" si="165"/>
        <v>148350.11325761219</v>
      </c>
      <c r="AP350" s="87">
        <f t="shared" ref="AP350:AP413" si="175">IF(R350+AA350&lt;$C$8,0,32*$L$23/$C$12^2*($K$10*R350+$K$8*AA350)+32*$L$24/($C$14^2-$C$13^2)*($K$10*S350+$K$8*AB350))</f>
        <v>47025.113257612189</v>
      </c>
      <c r="AQ350" s="66">
        <f t="shared" ref="AQ350:AQ413" si="176">R350*$C$11*$C$9+AA350*$C$11*$C$10</f>
        <v>14695380</v>
      </c>
      <c r="AR350" s="66">
        <f t="shared" ref="AR350:AR413" si="177">S350*$C$11*$C$9+AB350*$C$11*$C$10</f>
        <v>13501153.680705404</v>
      </c>
      <c r="AS350" s="66">
        <f t="shared" ref="AS350:AS413" si="178">$C$11*(T350*$C$9+AC350*$C$10)</f>
        <v>784800</v>
      </c>
      <c r="AT350" s="45">
        <f t="shared" si="150"/>
        <v>15628530.113257613</v>
      </c>
      <c r="AU350" s="75"/>
    </row>
    <row r="351" spans="2:47" x14ac:dyDescent="0.3">
      <c r="B351" s="41">
        <f t="shared" si="151"/>
        <v>1605</v>
      </c>
      <c r="C351" s="8">
        <f t="shared" si="166"/>
        <v>16.05</v>
      </c>
      <c r="D351" s="73">
        <f t="shared" ref="D351:D414" si="179">C351*$C$10/$C$9</f>
        <v>21.466875000000002</v>
      </c>
      <c r="E351" s="29">
        <f t="shared" si="169"/>
        <v>5316.2056953692418</v>
      </c>
      <c r="F351" s="29">
        <f t="shared" si="152"/>
        <v>16.561388459094445</v>
      </c>
      <c r="G351" s="29">
        <f t="shared" si="167"/>
        <v>22.150857064038817</v>
      </c>
      <c r="H351" s="17">
        <f t="shared" si="153"/>
        <v>7110.425117556385</v>
      </c>
      <c r="I351" s="29">
        <f t="shared" si="154"/>
        <v>2.2250485660981263</v>
      </c>
      <c r="J351" s="29">
        <f t="shared" ref="J351:J414" si="180">SQRT(2*$C$11*G351)</f>
        <v>20.847057720370078</v>
      </c>
      <c r="K351" s="39">
        <f t="shared" si="155"/>
        <v>1400</v>
      </c>
      <c r="L351" s="49">
        <f t="shared" si="170"/>
        <v>0</v>
      </c>
      <c r="M351" s="48">
        <f t="shared" si="171"/>
        <v>4.2266987561397071</v>
      </c>
      <c r="N351" s="51">
        <f t="shared" ref="N351:N414" si="181">S351*PI()*($C$14^2-$C$13^2)/4</f>
        <v>6.0305006091765678</v>
      </c>
      <c r="O351" s="54">
        <f t="shared" si="168"/>
        <v>12.850000000000048</v>
      </c>
      <c r="P351" s="34">
        <f t="shared" si="156"/>
        <v>1.7671458676442586</v>
      </c>
      <c r="Q351" s="30">
        <f t="shared" si="157"/>
        <v>0</v>
      </c>
      <c r="R351" s="58">
        <f t="shared" si="158"/>
        <v>0</v>
      </c>
      <c r="S351" s="58">
        <f t="shared" si="159"/>
        <v>447.16509522759861</v>
      </c>
      <c r="T351" s="58">
        <f t="shared" si="172"/>
        <v>100</v>
      </c>
      <c r="U351" s="88" t="str">
        <f>IF(R351=0,"-",FORECAST($C$8,Инклинометрия!$B$2:$B$152,Инклинометрия!$A$2:$A$152))</f>
        <v>-</v>
      </c>
      <c r="V351" s="88" t="str">
        <f>IF(R351=0,"-",FORECAST($C$8-R351,Инклинометрия!$B$2:$B$152,Инклинометрия!$A$2:$A$152))</f>
        <v>-</v>
      </c>
      <c r="W351" s="88">
        <f>IF(R351&gt;0,FORECAST($C$8,Инклинометрия!$B$2:$B$152,Инклинометрия!$A$2:$A$152),IF(AB351=$C$8,"-",FORECAST($C$8-AB351,Инклинометрия!$B$2:$B$152,Инклинометрия!$A$2:$A$152)))</f>
        <v>424.80684046621866</v>
      </c>
      <c r="X351" s="88">
        <f>IF(S351=0,"-",FORECAST($C$8-(S351+AB351),Инклинометрия!$B$2:$B$152,Инклинометрия!$A$2:$A$152))</f>
        <v>0</v>
      </c>
      <c r="Y351" s="88">
        <f>FORECAST($C$8+T351,Инклинометрия!$B$2:$B$152,Инклинометрия!$A$2:$A$152)</f>
        <v>1425</v>
      </c>
      <c r="Z351" s="88">
        <f>IF(R351=0,FORECAST($C$6-T351,Инклинометрия!$B$2:$B$152,Инклинометрия!$A$2:$A$152),FORECAST($C$8,Инклинометрия!$B$2:$B$152,Инклинометрия!$A$2:$A$152))</f>
        <v>1330</v>
      </c>
      <c r="AA351" s="61">
        <f t="shared" si="173"/>
        <v>1400</v>
      </c>
      <c r="AB351" s="62">
        <f t="shared" si="160"/>
        <v>952.83490477240139</v>
      </c>
      <c r="AC351" s="62">
        <f t="shared" si="174"/>
        <v>0</v>
      </c>
      <c r="AD351" s="65">
        <f>IF(R351=0,FORECAST($C$8,Инклинометрия!$B$2:$B$152,Инклинометрия!$A$2:$A$152),V351)</f>
        <v>1330</v>
      </c>
      <c r="AE351" s="65">
        <f>FORECAST($C$8-(R351+AA351),Инклинометрия!$B$2:$B$152,Инклинометрия!$A$2:$A$152)</f>
        <v>0</v>
      </c>
      <c r="AF351" s="65">
        <f>IF(AB351=0,"-",FORECAST($C$8,Инклинометрия!$B$2:$B$152,Инклинометрия!$A$2:$A$152))</f>
        <v>1330</v>
      </c>
      <c r="AG351" s="65">
        <f>IF(AB351=0,"-",FORECAST($C$8-AB351,Инклинометрия!$B$2:$B$152,Инклинометрия!$A$2:$A$152))</f>
        <v>424.80684046621866</v>
      </c>
      <c r="AH351" s="65" t="str">
        <f>IF(AC351=0,"-",FORECAST($C$8+AC351,Инклинометрия!$B$2:$B$152,Инклинометрия!$A$2:$A$152))</f>
        <v>-</v>
      </c>
      <c r="AI351" s="89" t="str">
        <f>IF(AC351=0,"-",FORECAST($C$8,Инклинометрия!$B$2:$B$152,Инклинометрия!$A$2:$A$152))</f>
        <v>-</v>
      </c>
      <c r="AJ351" s="28"/>
      <c r="AK351" s="67">
        <f t="shared" si="161"/>
        <v>0</v>
      </c>
      <c r="AL351" s="28">
        <f t="shared" si="162"/>
        <v>0</v>
      </c>
      <c r="AM351" s="28">
        <f t="shared" si="163"/>
        <v>0.1</v>
      </c>
      <c r="AN351" s="26">
        <f t="shared" si="164"/>
        <v>0.1</v>
      </c>
      <c r="AO351" s="87">
        <f t="shared" si="165"/>
        <v>148327.717104332</v>
      </c>
      <c r="AP351" s="87">
        <f t="shared" si="175"/>
        <v>47002.717104332012</v>
      </c>
      <c r="AQ351" s="66">
        <f t="shared" si="176"/>
        <v>14695380</v>
      </c>
      <c r="AR351" s="66">
        <f t="shared" si="177"/>
        <v>13510973.81227066</v>
      </c>
      <c r="AS351" s="66">
        <f t="shared" si="178"/>
        <v>784800</v>
      </c>
      <c r="AT351" s="45">
        <f t="shared" ref="AT351:AT414" si="182">SUM(AQ351,AS351,AO351)</f>
        <v>15628507.717104333</v>
      </c>
      <c r="AU351" s="75"/>
    </row>
    <row r="352" spans="2:47" x14ac:dyDescent="0.3">
      <c r="B352" s="41">
        <f t="shared" ref="B352:B415" si="183">B351+$C$26</f>
        <v>1610</v>
      </c>
      <c r="C352" s="8">
        <f t="shared" si="166"/>
        <v>16.100000000000001</v>
      </c>
      <c r="D352" s="73">
        <f t="shared" si="179"/>
        <v>21.533750000000001</v>
      </c>
      <c r="E352" s="29">
        <f t="shared" si="169"/>
        <v>5332.7670838283357</v>
      </c>
      <c r="F352" s="29">
        <f t="shared" ref="F352:F415" si="184">IF(J351*(B352-B351)&gt;F351/2,4*(C352-C351)/PI()/$C$12^2,J351*(B352-B351)+4*(C352-C351)/PI()/$C$12^2)</f>
        <v>16.561388459094445</v>
      </c>
      <c r="G352" s="29">
        <f t="shared" si="167"/>
        <v>22.150857064038817</v>
      </c>
      <c r="H352" s="17">
        <f t="shared" ref="H352:H415" si="185">H351+G352</f>
        <v>7132.5759746204239</v>
      </c>
      <c r="I352" s="29">
        <f t="shared" ref="I352:I415" si="186">SQRT(2*$C$11*($C$10-$C$9)/$C$10)</f>
        <v>2.2250485660981263</v>
      </c>
      <c r="J352" s="29">
        <f t="shared" si="180"/>
        <v>20.847057720370078</v>
      </c>
      <c r="K352" s="39">
        <f t="shared" ref="K352:K415" si="187">IF((D351+L351+N351-(AL351-AL350))/($C$21+$C$22)&gt;1400,1400,(D351+L351+N351-(AL351-AL350))/($C$21+$C$22))</f>
        <v>1400</v>
      </c>
      <c r="L352" s="49">
        <f t="shared" si="170"/>
        <v>0</v>
      </c>
      <c r="M352" s="48">
        <f t="shared" si="171"/>
        <v>4.2266987561397071</v>
      </c>
      <c r="N352" s="51">
        <f t="shared" si="181"/>
        <v>5.9805006091765671</v>
      </c>
      <c r="O352" s="54">
        <f t="shared" si="168"/>
        <v>12.900000000000048</v>
      </c>
      <c r="P352" s="34">
        <f t="shared" ref="P352:P415" si="188">T352*PI()*$C$14^2/4</f>
        <v>1.7671458676442586</v>
      </c>
      <c r="Q352" s="30">
        <f t="shared" ref="Q352:Q415" si="189">AC352*$C$23</f>
        <v>0</v>
      </c>
      <c r="R352" s="58">
        <f t="shared" ref="R352:R415" si="190">IF(K352-H351&lt;0,0,K352-H351)</f>
        <v>0</v>
      </c>
      <c r="S352" s="58">
        <f t="shared" ref="S352:S415" si="191">K352-AB352</f>
        <v>443.45756641525463</v>
      </c>
      <c r="T352" s="58">
        <f t="shared" si="172"/>
        <v>100</v>
      </c>
      <c r="U352" s="88" t="str">
        <f>IF(R352=0,"-",FORECAST($C$8,Инклинометрия!$B$2:$B$152,Инклинометрия!$A$2:$A$152))</f>
        <v>-</v>
      </c>
      <c r="V352" s="88" t="str">
        <f>IF(R352=0,"-",FORECAST($C$8-R352,Инклинометрия!$B$2:$B$152,Инклинометрия!$A$2:$A$152))</f>
        <v>-</v>
      </c>
      <c r="W352" s="88">
        <f>IF(R352&gt;0,FORECAST($C$8,Инклинометрия!$B$2:$B$152,Инклинометрия!$A$2:$A$152),IF(AB352=$C$8,"-",FORECAST($C$8-AB352,Инклинометрия!$B$2:$B$152,Инклинометрия!$A$2:$A$152)))</f>
        <v>421.28468809449186</v>
      </c>
      <c r="X352" s="88">
        <f>IF(S352=0,"-",FORECAST($C$8-(S352+AB352),Инклинометрия!$B$2:$B$152,Инклинометрия!$A$2:$A$152))</f>
        <v>0</v>
      </c>
      <c r="Y352" s="88">
        <f>FORECAST($C$8+T352,Инклинометрия!$B$2:$B$152,Инклинометрия!$A$2:$A$152)</f>
        <v>1425</v>
      </c>
      <c r="Z352" s="88">
        <f>IF(R352=0,FORECAST($C$6-T352,Инклинометрия!$B$2:$B$152,Инклинометрия!$A$2:$A$152),FORECAST($C$8,Инклинометрия!$B$2:$B$152,Инклинометрия!$A$2:$A$152))</f>
        <v>1330</v>
      </c>
      <c r="AA352" s="61">
        <f t="shared" si="173"/>
        <v>1400</v>
      </c>
      <c r="AB352" s="62">
        <f t="shared" ref="AB352:AB415" si="192">IF(R352&gt;0,0,IF(AB351+(($C$16-AK352)*(B352-B351)/$C$22)&gt;$C$8,$C$8,AB351+(($C$16-AJ352)*(B352-B351)/$C$22)))</f>
        <v>956.54243358474537</v>
      </c>
      <c r="AC352" s="62">
        <f t="shared" si="174"/>
        <v>0</v>
      </c>
      <c r="AD352" s="65">
        <f>IF(R352=0,FORECAST($C$8,Инклинометрия!$B$2:$B$152,Инклинометрия!$A$2:$A$152),V352)</f>
        <v>1330</v>
      </c>
      <c r="AE352" s="65">
        <f>FORECAST($C$8-(R352+AA352),Инклинометрия!$B$2:$B$152,Инклинометрия!$A$2:$A$152)</f>
        <v>0</v>
      </c>
      <c r="AF352" s="65">
        <f>IF(AB352=0,"-",FORECAST($C$8,Инклинометрия!$B$2:$B$152,Инклинометрия!$A$2:$A$152))</f>
        <v>1330</v>
      </c>
      <c r="AG352" s="65">
        <f>IF(AB352=0,"-",FORECAST($C$8-AB352,Инклинометрия!$B$2:$B$152,Инклинометрия!$A$2:$A$152))</f>
        <v>421.28468809449186</v>
      </c>
      <c r="AH352" s="65" t="str">
        <f>IF(AC352=0,"-",FORECAST($C$8+AC352,Инклинометрия!$B$2:$B$152,Инклинометрия!$A$2:$A$152))</f>
        <v>-</v>
      </c>
      <c r="AI352" s="89" t="str">
        <f>IF(AC352=0,"-",FORECAST($C$8,Инклинометрия!$B$2:$B$152,Инклинометрия!$A$2:$A$152))</f>
        <v>-</v>
      </c>
      <c r="AJ352" s="28"/>
      <c r="AK352" s="67">
        <f t="shared" ref="AK352:AK415" si="193">2*PI()*$C$5*(AV352-AV351)/(LN(AN351/$K$11)*$K$10/$K$9+LN($K$12/AN351)*$K$10/$K$9)</f>
        <v>0</v>
      </c>
      <c r="AL352" s="28">
        <f t="shared" ref="AL352:AL415" si="194">AK352*(B352-B351)</f>
        <v>0</v>
      </c>
      <c r="AM352" s="28">
        <f t="shared" ref="AM352:AM415" si="195">AM351+AK352/(2*PI()*$C$5*AM351*$K$13)</f>
        <v>0.1</v>
      </c>
      <c r="AN352" s="26">
        <f t="shared" ref="AN352:AN415" si="196">AN351+AK352*(B352-B351)/(2*PI()*$C$5*AN351*$K$13)</f>
        <v>0.1</v>
      </c>
      <c r="AO352" s="87">
        <f t="shared" ref="AO352:AO415" si="197">101325+AP352</f>
        <v>148305.32095105184</v>
      </c>
      <c r="AP352" s="87">
        <f t="shared" si="175"/>
        <v>46980.320951051835</v>
      </c>
      <c r="AQ352" s="66">
        <f t="shared" si="176"/>
        <v>14695380</v>
      </c>
      <c r="AR352" s="66">
        <f t="shared" si="177"/>
        <v>13520793.943835916</v>
      </c>
      <c r="AS352" s="66">
        <f t="shared" si="178"/>
        <v>784800</v>
      </c>
      <c r="AT352" s="45">
        <f t="shared" si="182"/>
        <v>15628485.320951052</v>
      </c>
      <c r="AU352" s="75"/>
    </row>
    <row r="353" spans="2:47" x14ac:dyDescent="0.3">
      <c r="B353" s="41">
        <f t="shared" si="183"/>
        <v>1615</v>
      </c>
      <c r="C353" s="8">
        <f t="shared" ref="C353:C416" si="198">$C$16*B353</f>
        <v>16.149999999999999</v>
      </c>
      <c r="D353" s="73">
        <f t="shared" si="179"/>
        <v>21.600625000000001</v>
      </c>
      <c r="E353" s="29">
        <f t="shared" si="169"/>
        <v>5349.3284722874296</v>
      </c>
      <c r="F353" s="29">
        <f t="shared" si="184"/>
        <v>16.561388459093266</v>
      </c>
      <c r="G353" s="29">
        <f t="shared" ref="G353:G416" si="199">F353*$C$10/$C$9</f>
        <v>22.15085706403724</v>
      </c>
      <c r="H353" s="17">
        <f t="shared" si="185"/>
        <v>7154.7268316844611</v>
      </c>
      <c r="I353" s="29">
        <f t="shared" si="186"/>
        <v>2.2250485660981263</v>
      </c>
      <c r="J353" s="29">
        <f t="shared" si="180"/>
        <v>20.847057720369335</v>
      </c>
      <c r="K353" s="39">
        <f t="shared" si="187"/>
        <v>1400</v>
      </c>
      <c r="L353" s="49">
        <f t="shared" si="170"/>
        <v>0</v>
      </c>
      <c r="M353" s="48">
        <f t="shared" si="171"/>
        <v>4.2266987561397071</v>
      </c>
      <c r="N353" s="51">
        <f t="shared" si="181"/>
        <v>5.9305006091765673</v>
      </c>
      <c r="O353" s="54">
        <f t="shared" ref="O353:O416" si="200">AB353*$C$22</f>
        <v>12.950000000000049</v>
      </c>
      <c r="P353" s="34">
        <f t="shared" si="188"/>
        <v>1.7671458676442586</v>
      </c>
      <c r="Q353" s="30">
        <f t="shared" si="189"/>
        <v>0</v>
      </c>
      <c r="R353" s="58">
        <f t="shared" si="190"/>
        <v>0</v>
      </c>
      <c r="S353" s="58">
        <f t="shared" si="191"/>
        <v>439.75003760291065</v>
      </c>
      <c r="T353" s="58">
        <f t="shared" si="172"/>
        <v>100</v>
      </c>
      <c r="U353" s="88" t="str">
        <f>IF(R353=0,"-",FORECAST($C$8,Инклинометрия!$B$2:$B$152,Инклинометрия!$A$2:$A$152))</f>
        <v>-</v>
      </c>
      <c r="V353" s="88" t="str">
        <f>IF(R353=0,"-",FORECAST($C$8-R353,Инклинометрия!$B$2:$B$152,Инклинометрия!$A$2:$A$152))</f>
        <v>-</v>
      </c>
      <c r="W353" s="88">
        <f>IF(R353&gt;0,FORECAST($C$8,Инклинометрия!$B$2:$B$152,Инклинометрия!$A$2:$A$152),IF(AB353=$C$8,"-",FORECAST($C$8-AB353,Инклинометрия!$B$2:$B$152,Инклинометрия!$A$2:$A$152)))</f>
        <v>417.76253572276511</v>
      </c>
      <c r="X353" s="88">
        <f>IF(S353=0,"-",FORECAST($C$8-(S353+AB353),Инклинометрия!$B$2:$B$152,Инклинометрия!$A$2:$A$152))</f>
        <v>0</v>
      </c>
      <c r="Y353" s="88">
        <f>FORECAST($C$8+T353,Инклинометрия!$B$2:$B$152,Инклинометрия!$A$2:$A$152)</f>
        <v>1425</v>
      </c>
      <c r="Z353" s="88">
        <f>IF(R353=0,FORECAST($C$6-T353,Инклинометрия!$B$2:$B$152,Инклинометрия!$A$2:$A$152),FORECAST($C$8,Инклинометрия!$B$2:$B$152,Инклинометрия!$A$2:$A$152))</f>
        <v>1330</v>
      </c>
      <c r="AA353" s="61">
        <f t="shared" si="173"/>
        <v>1400</v>
      </c>
      <c r="AB353" s="62">
        <f t="shared" si="192"/>
        <v>960.24996239708935</v>
      </c>
      <c r="AC353" s="62">
        <f t="shared" si="174"/>
        <v>0</v>
      </c>
      <c r="AD353" s="65">
        <f>IF(R353=0,FORECAST($C$8,Инклинометрия!$B$2:$B$152,Инклинометрия!$A$2:$A$152),V353)</f>
        <v>1330</v>
      </c>
      <c r="AE353" s="65">
        <f>FORECAST($C$8-(R353+AA353),Инклинометрия!$B$2:$B$152,Инклинометрия!$A$2:$A$152)</f>
        <v>0</v>
      </c>
      <c r="AF353" s="65">
        <f>IF(AB353=0,"-",FORECAST($C$8,Инклинометрия!$B$2:$B$152,Инклинометрия!$A$2:$A$152))</f>
        <v>1330</v>
      </c>
      <c r="AG353" s="65">
        <f>IF(AB353=0,"-",FORECAST($C$8-AB353,Инклинометрия!$B$2:$B$152,Инклинометрия!$A$2:$A$152))</f>
        <v>417.76253572276511</v>
      </c>
      <c r="AH353" s="65" t="str">
        <f>IF(AC353=0,"-",FORECAST($C$8+AC353,Инклинометрия!$B$2:$B$152,Инклинометрия!$A$2:$A$152))</f>
        <v>-</v>
      </c>
      <c r="AI353" s="89" t="str">
        <f>IF(AC353=0,"-",FORECAST($C$8,Инклинометрия!$B$2:$B$152,Инклинометрия!$A$2:$A$152))</f>
        <v>-</v>
      </c>
      <c r="AJ353" s="28"/>
      <c r="AK353" s="67">
        <f t="shared" si="193"/>
        <v>0</v>
      </c>
      <c r="AL353" s="28">
        <f t="shared" si="194"/>
        <v>0</v>
      </c>
      <c r="AM353" s="28">
        <f t="shared" si="195"/>
        <v>0.1</v>
      </c>
      <c r="AN353" s="26">
        <f t="shared" si="196"/>
        <v>0.1</v>
      </c>
      <c r="AO353" s="87">
        <f t="shared" si="197"/>
        <v>148282.92479777167</v>
      </c>
      <c r="AP353" s="87">
        <f t="shared" si="175"/>
        <v>46957.924797771659</v>
      </c>
      <c r="AQ353" s="66">
        <f t="shared" si="176"/>
        <v>14695380</v>
      </c>
      <c r="AR353" s="66">
        <f t="shared" si="177"/>
        <v>13530614.075401172</v>
      </c>
      <c r="AS353" s="66">
        <f t="shared" si="178"/>
        <v>784800</v>
      </c>
      <c r="AT353" s="45">
        <f t="shared" si="182"/>
        <v>15628462.924797771</v>
      </c>
      <c r="AU353" s="75"/>
    </row>
    <row r="354" spans="2:47" x14ac:dyDescent="0.3">
      <c r="B354" s="41">
        <f t="shared" si="183"/>
        <v>1620</v>
      </c>
      <c r="C354" s="8">
        <f t="shared" si="198"/>
        <v>16.2</v>
      </c>
      <c r="D354" s="73">
        <f t="shared" si="179"/>
        <v>21.6675</v>
      </c>
      <c r="E354" s="29">
        <f t="shared" ref="E354:E417" si="201">C354/PI()/($C$12/2)^2</f>
        <v>5365.8898607465235</v>
      </c>
      <c r="F354" s="29">
        <f t="shared" si="184"/>
        <v>16.561388459094445</v>
      </c>
      <c r="G354" s="29">
        <f t="shared" si="199"/>
        <v>22.150857064038817</v>
      </c>
      <c r="H354" s="17">
        <f t="shared" si="185"/>
        <v>7176.8776887485001</v>
      </c>
      <c r="I354" s="29">
        <f t="shared" si="186"/>
        <v>2.2250485660981263</v>
      </c>
      <c r="J354" s="29">
        <f t="shared" si="180"/>
        <v>20.847057720370078</v>
      </c>
      <c r="K354" s="39">
        <f t="shared" si="187"/>
        <v>1400</v>
      </c>
      <c r="L354" s="49">
        <f t="shared" si="170"/>
        <v>0</v>
      </c>
      <c r="M354" s="48">
        <f t="shared" si="171"/>
        <v>4.2266987561397071</v>
      </c>
      <c r="N354" s="51">
        <f t="shared" si="181"/>
        <v>5.8805006091765675</v>
      </c>
      <c r="O354" s="54">
        <f t="shared" si="200"/>
        <v>13.000000000000048</v>
      </c>
      <c r="P354" s="34">
        <f t="shared" si="188"/>
        <v>1.7671458676442586</v>
      </c>
      <c r="Q354" s="30">
        <f t="shared" si="189"/>
        <v>0</v>
      </c>
      <c r="R354" s="58">
        <f t="shared" si="190"/>
        <v>0</v>
      </c>
      <c r="S354" s="58">
        <f t="shared" si="191"/>
        <v>436.04250879056667</v>
      </c>
      <c r="T354" s="58">
        <f t="shared" si="172"/>
        <v>100</v>
      </c>
      <c r="U354" s="88" t="str">
        <f>IF(R354=0,"-",FORECAST($C$8,Инклинометрия!$B$2:$B$152,Инклинометрия!$A$2:$A$152))</f>
        <v>-</v>
      </c>
      <c r="V354" s="88" t="str">
        <f>IF(R354=0,"-",FORECAST($C$8-R354,Инклинометрия!$B$2:$B$152,Инклинометрия!$A$2:$A$152))</f>
        <v>-</v>
      </c>
      <c r="W354" s="88">
        <f>IF(R354&gt;0,FORECAST($C$8,Инклинометрия!$B$2:$B$152,Инклинометрия!$A$2:$A$152),IF(AB354=$C$8,"-",FORECAST($C$8-AB354,Инклинометрия!$B$2:$B$152,Инклинометрия!$A$2:$A$152)))</f>
        <v>414.2403833510383</v>
      </c>
      <c r="X354" s="88">
        <f>IF(S354=0,"-",FORECAST($C$8-(S354+AB354),Инклинометрия!$B$2:$B$152,Инклинометрия!$A$2:$A$152))</f>
        <v>0</v>
      </c>
      <c r="Y354" s="88">
        <f>FORECAST($C$8+T354,Инклинометрия!$B$2:$B$152,Инклинометрия!$A$2:$A$152)</f>
        <v>1425</v>
      </c>
      <c r="Z354" s="88">
        <f>IF(R354=0,FORECAST($C$6-T354,Инклинометрия!$B$2:$B$152,Инклинометрия!$A$2:$A$152),FORECAST($C$8,Инклинометрия!$B$2:$B$152,Инклинометрия!$A$2:$A$152))</f>
        <v>1330</v>
      </c>
      <c r="AA354" s="61">
        <f t="shared" si="173"/>
        <v>1400</v>
      </c>
      <c r="AB354" s="62">
        <f t="shared" si="192"/>
        <v>963.95749120943333</v>
      </c>
      <c r="AC354" s="62">
        <f t="shared" si="174"/>
        <v>0</v>
      </c>
      <c r="AD354" s="65">
        <f>IF(R354=0,FORECAST($C$8,Инклинометрия!$B$2:$B$152,Инклинометрия!$A$2:$A$152),V354)</f>
        <v>1330</v>
      </c>
      <c r="AE354" s="65">
        <f>FORECAST($C$8-(R354+AA354),Инклинометрия!$B$2:$B$152,Инклинометрия!$A$2:$A$152)</f>
        <v>0</v>
      </c>
      <c r="AF354" s="65">
        <f>IF(AB354=0,"-",FORECAST($C$8,Инклинометрия!$B$2:$B$152,Инклинометрия!$A$2:$A$152))</f>
        <v>1330</v>
      </c>
      <c r="AG354" s="65">
        <f>IF(AB354=0,"-",FORECAST($C$8-AB354,Инклинометрия!$B$2:$B$152,Инклинометрия!$A$2:$A$152))</f>
        <v>414.2403833510383</v>
      </c>
      <c r="AH354" s="65" t="str">
        <f>IF(AC354=0,"-",FORECAST($C$8+AC354,Инклинометрия!$B$2:$B$152,Инклинометрия!$A$2:$A$152))</f>
        <v>-</v>
      </c>
      <c r="AI354" s="89" t="str">
        <f>IF(AC354=0,"-",FORECAST($C$8,Инклинометрия!$B$2:$B$152,Инклинометрия!$A$2:$A$152))</f>
        <v>-</v>
      </c>
      <c r="AJ354" s="28"/>
      <c r="AK354" s="67">
        <f t="shared" si="193"/>
        <v>0</v>
      </c>
      <c r="AL354" s="28">
        <f t="shared" si="194"/>
        <v>0</v>
      </c>
      <c r="AM354" s="28">
        <f t="shared" si="195"/>
        <v>0.1</v>
      </c>
      <c r="AN354" s="26">
        <f t="shared" si="196"/>
        <v>0.1</v>
      </c>
      <c r="AO354" s="87">
        <f t="shared" si="197"/>
        <v>148260.52864449148</v>
      </c>
      <c r="AP354" s="87">
        <f t="shared" si="175"/>
        <v>46935.528644491482</v>
      </c>
      <c r="AQ354" s="66">
        <f t="shared" si="176"/>
        <v>14695380</v>
      </c>
      <c r="AR354" s="66">
        <f t="shared" si="177"/>
        <v>13540434.206966426</v>
      </c>
      <c r="AS354" s="66">
        <f t="shared" si="178"/>
        <v>784800</v>
      </c>
      <c r="AT354" s="45">
        <f t="shared" si="182"/>
        <v>15628440.528644491</v>
      </c>
      <c r="AU354" s="75"/>
    </row>
    <row r="355" spans="2:47" x14ac:dyDescent="0.3">
      <c r="B355" s="41">
        <f t="shared" si="183"/>
        <v>1625</v>
      </c>
      <c r="C355" s="8">
        <f t="shared" si="198"/>
        <v>16.25</v>
      </c>
      <c r="D355" s="73">
        <f t="shared" si="179"/>
        <v>21.734375</v>
      </c>
      <c r="E355" s="29">
        <f t="shared" si="201"/>
        <v>5382.4512492056183</v>
      </c>
      <c r="F355" s="29">
        <f t="shared" si="184"/>
        <v>16.561388459094445</v>
      </c>
      <c r="G355" s="29">
        <f t="shared" si="199"/>
        <v>22.150857064038817</v>
      </c>
      <c r="H355" s="17">
        <f t="shared" si="185"/>
        <v>7199.0285458125391</v>
      </c>
      <c r="I355" s="29">
        <f t="shared" si="186"/>
        <v>2.2250485660981263</v>
      </c>
      <c r="J355" s="29">
        <f t="shared" si="180"/>
        <v>20.847057720370078</v>
      </c>
      <c r="K355" s="39">
        <f t="shared" si="187"/>
        <v>1400</v>
      </c>
      <c r="L355" s="49">
        <f t="shared" si="170"/>
        <v>0</v>
      </c>
      <c r="M355" s="48">
        <f t="shared" si="171"/>
        <v>4.2266987561397071</v>
      </c>
      <c r="N355" s="51">
        <f t="shared" si="181"/>
        <v>5.8305006091765668</v>
      </c>
      <c r="O355" s="54">
        <f t="shared" si="200"/>
        <v>13.050000000000049</v>
      </c>
      <c r="P355" s="34">
        <f t="shared" si="188"/>
        <v>1.7671458676442586</v>
      </c>
      <c r="Q355" s="30">
        <f t="shared" si="189"/>
        <v>0</v>
      </c>
      <c r="R355" s="58">
        <f t="shared" si="190"/>
        <v>0</v>
      </c>
      <c r="S355" s="58">
        <f t="shared" si="191"/>
        <v>432.33497997822269</v>
      </c>
      <c r="T355" s="58">
        <f t="shared" si="172"/>
        <v>100</v>
      </c>
      <c r="U355" s="88" t="str">
        <f>IF(R355=0,"-",FORECAST($C$8,Инклинометрия!$B$2:$B$152,Инклинометрия!$A$2:$A$152))</f>
        <v>-</v>
      </c>
      <c r="V355" s="88" t="str">
        <f>IF(R355=0,"-",FORECAST($C$8-R355,Инклинометрия!$B$2:$B$152,Инклинометрия!$A$2:$A$152))</f>
        <v>-</v>
      </c>
      <c r="W355" s="88">
        <f>IF(R355&gt;0,FORECAST($C$8,Инклинометрия!$B$2:$B$152,Инклинометрия!$A$2:$A$152),IF(AB355=$C$8,"-",FORECAST($C$8-AB355,Инклинометрия!$B$2:$B$152,Инклинометрия!$A$2:$A$152)))</f>
        <v>410.71823097931156</v>
      </c>
      <c r="X355" s="88">
        <f>IF(S355=0,"-",FORECAST($C$8-(S355+AB355),Инклинометрия!$B$2:$B$152,Инклинометрия!$A$2:$A$152))</f>
        <v>0</v>
      </c>
      <c r="Y355" s="88">
        <f>FORECAST($C$8+T355,Инклинометрия!$B$2:$B$152,Инклинометрия!$A$2:$A$152)</f>
        <v>1425</v>
      </c>
      <c r="Z355" s="88">
        <f>IF(R355=0,FORECAST($C$6-T355,Инклинометрия!$B$2:$B$152,Инклинометрия!$A$2:$A$152),FORECAST($C$8,Инклинометрия!$B$2:$B$152,Инклинометрия!$A$2:$A$152))</f>
        <v>1330</v>
      </c>
      <c r="AA355" s="61">
        <f t="shared" si="173"/>
        <v>1400</v>
      </c>
      <c r="AB355" s="62">
        <f t="shared" si="192"/>
        <v>967.66502002177731</v>
      </c>
      <c r="AC355" s="62">
        <f t="shared" si="174"/>
        <v>0</v>
      </c>
      <c r="AD355" s="65">
        <f>IF(R355=0,FORECAST($C$8,Инклинометрия!$B$2:$B$152,Инклинометрия!$A$2:$A$152),V355)</f>
        <v>1330</v>
      </c>
      <c r="AE355" s="65">
        <f>FORECAST($C$8-(R355+AA355),Инклинометрия!$B$2:$B$152,Инклинометрия!$A$2:$A$152)</f>
        <v>0</v>
      </c>
      <c r="AF355" s="65">
        <f>IF(AB355=0,"-",FORECAST($C$8,Инклинометрия!$B$2:$B$152,Инклинометрия!$A$2:$A$152))</f>
        <v>1330</v>
      </c>
      <c r="AG355" s="65">
        <f>IF(AB355=0,"-",FORECAST($C$8-AB355,Инклинометрия!$B$2:$B$152,Инклинометрия!$A$2:$A$152))</f>
        <v>410.71823097931156</v>
      </c>
      <c r="AH355" s="65" t="str">
        <f>IF(AC355=0,"-",FORECAST($C$8+AC355,Инклинометрия!$B$2:$B$152,Инклинометрия!$A$2:$A$152))</f>
        <v>-</v>
      </c>
      <c r="AI355" s="89" t="str">
        <f>IF(AC355=0,"-",FORECAST($C$8,Инклинометрия!$B$2:$B$152,Инклинометрия!$A$2:$A$152))</f>
        <v>-</v>
      </c>
      <c r="AJ355" s="28"/>
      <c r="AK355" s="67">
        <f t="shared" si="193"/>
        <v>0</v>
      </c>
      <c r="AL355" s="28">
        <f t="shared" si="194"/>
        <v>0</v>
      </c>
      <c r="AM355" s="28">
        <f t="shared" si="195"/>
        <v>0.1</v>
      </c>
      <c r="AN355" s="26">
        <f t="shared" si="196"/>
        <v>0.1</v>
      </c>
      <c r="AO355" s="87">
        <f t="shared" si="197"/>
        <v>148238.13249121129</v>
      </c>
      <c r="AP355" s="87">
        <f t="shared" si="175"/>
        <v>46913.132491211305</v>
      </c>
      <c r="AQ355" s="66">
        <f t="shared" si="176"/>
        <v>14695380</v>
      </c>
      <c r="AR355" s="66">
        <f t="shared" si="177"/>
        <v>13550254.338531682</v>
      </c>
      <c r="AS355" s="66">
        <f t="shared" si="178"/>
        <v>784800</v>
      </c>
      <c r="AT355" s="45">
        <f t="shared" si="182"/>
        <v>15628418.13249121</v>
      </c>
      <c r="AU355" s="75"/>
    </row>
    <row r="356" spans="2:47" x14ac:dyDescent="0.3">
      <c r="B356" s="41">
        <f t="shared" si="183"/>
        <v>1630</v>
      </c>
      <c r="C356" s="8">
        <f t="shared" si="198"/>
        <v>16.3</v>
      </c>
      <c r="D356" s="73">
        <f t="shared" si="179"/>
        <v>21.80125</v>
      </c>
      <c r="E356" s="29">
        <f t="shared" si="201"/>
        <v>5399.0126376647122</v>
      </c>
      <c r="F356" s="29">
        <f t="shared" si="184"/>
        <v>16.561388459094445</v>
      </c>
      <c r="G356" s="29">
        <f t="shared" si="199"/>
        <v>22.150857064038817</v>
      </c>
      <c r="H356" s="17">
        <f t="shared" si="185"/>
        <v>7221.179402876578</v>
      </c>
      <c r="I356" s="29">
        <f t="shared" si="186"/>
        <v>2.2250485660981263</v>
      </c>
      <c r="J356" s="29">
        <f t="shared" si="180"/>
        <v>20.847057720370078</v>
      </c>
      <c r="K356" s="39">
        <f t="shared" si="187"/>
        <v>1400</v>
      </c>
      <c r="L356" s="49">
        <f t="shared" si="170"/>
        <v>0</v>
      </c>
      <c r="M356" s="48">
        <f t="shared" si="171"/>
        <v>4.2266987561397071</v>
      </c>
      <c r="N356" s="51">
        <f t="shared" si="181"/>
        <v>5.7805006091765669</v>
      </c>
      <c r="O356" s="54">
        <f t="shared" si="200"/>
        <v>13.100000000000049</v>
      </c>
      <c r="P356" s="34">
        <f t="shared" si="188"/>
        <v>1.7671458676442586</v>
      </c>
      <c r="Q356" s="30">
        <f t="shared" si="189"/>
        <v>0</v>
      </c>
      <c r="R356" s="58">
        <f t="shared" si="190"/>
        <v>0</v>
      </c>
      <c r="S356" s="58">
        <f t="shared" si="191"/>
        <v>428.62745116587871</v>
      </c>
      <c r="T356" s="58">
        <f t="shared" si="172"/>
        <v>100</v>
      </c>
      <c r="U356" s="88" t="str">
        <f>IF(R356=0,"-",FORECAST($C$8,Инклинометрия!$B$2:$B$152,Инклинометрия!$A$2:$A$152))</f>
        <v>-</v>
      </c>
      <c r="V356" s="88" t="str">
        <f>IF(R356=0,"-",FORECAST($C$8-R356,Инклинометрия!$B$2:$B$152,Инклинометрия!$A$2:$A$152))</f>
        <v>-</v>
      </c>
      <c r="W356" s="88">
        <f>IF(R356&gt;0,FORECAST($C$8,Инклинометрия!$B$2:$B$152,Инклинометрия!$A$2:$A$152),IF(AB356=$C$8,"-",FORECAST($C$8-AB356,Инклинометрия!$B$2:$B$152,Инклинометрия!$A$2:$A$152)))</f>
        <v>407.19607860758475</v>
      </c>
      <c r="X356" s="88">
        <f>IF(S356=0,"-",FORECAST($C$8-(S356+AB356),Инклинометрия!$B$2:$B$152,Инклинометрия!$A$2:$A$152))</f>
        <v>0</v>
      </c>
      <c r="Y356" s="88">
        <f>FORECAST($C$8+T356,Инклинометрия!$B$2:$B$152,Инклинометрия!$A$2:$A$152)</f>
        <v>1425</v>
      </c>
      <c r="Z356" s="88">
        <f>IF(R356=0,FORECAST($C$6-T356,Инклинометрия!$B$2:$B$152,Инклинометрия!$A$2:$A$152),FORECAST($C$8,Инклинометрия!$B$2:$B$152,Инклинометрия!$A$2:$A$152))</f>
        <v>1330</v>
      </c>
      <c r="AA356" s="61">
        <f t="shared" si="173"/>
        <v>1400</v>
      </c>
      <c r="AB356" s="62">
        <f t="shared" si="192"/>
        <v>971.37254883412129</v>
      </c>
      <c r="AC356" s="62">
        <f t="shared" si="174"/>
        <v>0</v>
      </c>
      <c r="AD356" s="65">
        <f>IF(R356=0,FORECAST($C$8,Инклинометрия!$B$2:$B$152,Инклинометрия!$A$2:$A$152),V356)</f>
        <v>1330</v>
      </c>
      <c r="AE356" s="65">
        <f>FORECAST($C$8-(R356+AA356),Инклинометрия!$B$2:$B$152,Инклинометрия!$A$2:$A$152)</f>
        <v>0</v>
      </c>
      <c r="AF356" s="65">
        <f>IF(AB356=0,"-",FORECAST($C$8,Инклинометрия!$B$2:$B$152,Инклинометрия!$A$2:$A$152))</f>
        <v>1330</v>
      </c>
      <c r="AG356" s="65">
        <f>IF(AB356=0,"-",FORECAST($C$8-AB356,Инклинометрия!$B$2:$B$152,Инклинометрия!$A$2:$A$152))</f>
        <v>407.19607860758475</v>
      </c>
      <c r="AH356" s="65" t="str">
        <f>IF(AC356=0,"-",FORECAST($C$8+AC356,Инклинометрия!$B$2:$B$152,Инклинометрия!$A$2:$A$152))</f>
        <v>-</v>
      </c>
      <c r="AI356" s="89" t="str">
        <f>IF(AC356=0,"-",FORECAST($C$8,Инклинометрия!$B$2:$B$152,Инклинометрия!$A$2:$A$152))</f>
        <v>-</v>
      </c>
      <c r="AJ356" s="28"/>
      <c r="AK356" s="67">
        <f t="shared" si="193"/>
        <v>0</v>
      </c>
      <c r="AL356" s="28">
        <f t="shared" si="194"/>
        <v>0</v>
      </c>
      <c r="AM356" s="28">
        <f t="shared" si="195"/>
        <v>0.1</v>
      </c>
      <c r="AN356" s="26">
        <f t="shared" si="196"/>
        <v>0.1</v>
      </c>
      <c r="AO356" s="87">
        <f t="shared" si="197"/>
        <v>148215.73633793113</v>
      </c>
      <c r="AP356" s="87">
        <f t="shared" si="175"/>
        <v>46890.736337931128</v>
      </c>
      <c r="AQ356" s="66">
        <f t="shared" si="176"/>
        <v>14695380</v>
      </c>
      <c r="AR356" s="66">
        <f t="shared" si="177"/>
        <v>13560074.470096938</v>
      </c>
      <c r="AS356" s="66">
        <f t="shared" si="178"/>
        <v>784800</v>
      </c>
      <c r="AT356" s="45">
        <f t="shared" si="182"/>
        <v>15628395.736337932</v>
      </c>
      <c r="AU356" s="75"/>
    </row>
    <row r="357" spans="2:47" x14ac:dyDescent="0.3">
      <c r="B357" s="41">
        <f t="shared" si="183"/>
        <v>1635</v>
      </c>
      <c r="C357" s="8">
        <f t="shared" si="198"/>
        <v>16.350000000000001</v>
      </c>
      <c r="D357" s="73">
        <f t="shared" si="179"/>
        <v>21.868124999999999</v>
      </c>
      <c r="E357" s="29">
        <f t="shared" si="201"/>
        <v>5415.574026123807</v>
      </c>
      <c r="F357" s="29">
        <f t="shared" si="184"/>
        <v>16.561388459094445</v>
      </c>
      <c r="G357" s="29">
        <f t="shared" si="199"/>
        <v>22.150857064038817</v>
      </c>
      <c r="H357" s="17">
        <f t="shared" si="185"/>
        <v>7243.330259940617</v>
      </c>
      <c r="I357" s="29">
        <f t="shared" si="186"/>
        <v>2.2250485660981263</v>
      </c>
      <c r="J357" s="29">
        <f t="shared" si="180"/>
        <v>20.847057720370078</v>
      </c>
      <c r="K357" s="39">
        <f t="shared" si="187"/>
        <v>1400</v>
      </c>
      <c r="L357" s="49">
        <f t="shared" si="170"/>
        <v>0</v>
      </c>
      <c r="M357" s="48">
        <f t="shared" si="171"/>
        <v>4.2266987561397071</v>
      </c>
      <c r="N357" s="51">
        <f t="shared" si="181"/>
        <v>5.7305006091765662</v>
      </c>
      <c r="O357" s="54">
        <f t="shared" si="200"/>
        <v>13.15000000000005</v>
      </c>
      <c r="P357" s="34">
        <f t="shared" si="188"/>
        <v>1.7671458676442586</v>
      </c>
      <c r="Q357" s="30">
        <f t="shared" si="189"/>
        <v>0</v>
      </c>
      <c r="R357" s="58">
        <f t="shared" si="190"/>
        <v>0</v>
      </c>
      <c r="S357" s="58">
        <f t="shared" si="191"/>
        <v>424.91992235353473</v>
      </c>
      <c r="T357" s="58">
        <f t="shared" si="172"/>
        <v>100</v>
      </c>
      <c r="U357" s="88" t="str">
        <f>IF(R357=0,"-",FORECAST($C$8,Инклинометрия!$B$2:$B$152,Инклинометрия!$A$2:$A$152))</f>
        <v>-</v>
      </c>
      <c r="V357" s="88" t="str">
        <f>IF(R357=0,"-",FORECAST($C$8-R357,Инклинометрия!$B$2:$B$152,Инклинометрия!$A$2:$A$152))</f>
        <v>-</v>
      </c>
      <c r="W357" s="88">
        <f>IF(R357&gt;0,FORECAST($C$8,Инклинометрия!$B$2:$B$152,Инклинометрия!$A$2:$A$152),IF(AB357=$C$8,"-",FORECAST($C$8-AB357,Инклинометрия!$B$2:$B$152,Инклинометрия!$A$2:$A$152)))</f>
        <v>403.67392623585795</v>
      </c>
      <c r="X357" s="88">
        <f>IF(S357=0,"-",FORECAST($C$8-(S357+AB357),Инклинометрия!$B$2:$B$152,Инклинометрия!$A$2:$A$152))</f>
        <v>0</v>
      </c>
      <c r="Y357" s="88">
        <f>FORECAST($C$8+T357,Инклинометрия!$B$2:$B$152,Инклинометрия!$A$2:$A$152)</f>
        <v>1425</v>
      </c>
      <c r="Z357" s="88">
        <f>IF(R357=0,FORECAST($C$6-T357,Инклинометрия!$B$2:$B$152,Инклинометрия!$A$2:$A$152),FORECAST($C$8,Инклинометрия!$B$2:$B$152,Инклинометрия!$A$2:$A$152))</f>
        <v>1330</v>
      </c>
      <c r="AA357" s="61">
        <f t="shared" si="173"/>
        <v>1400</v>
      </c>
      <c r="AB357" s="62">
        <f t="shared" si="192"/>
        <v>975.08007764646527</v>
      </c>
      <c r="AC357" s="62">
        <f t="shared" si="174"/>
        <v>0</v>
      </c>
      <c r="AD357" s="65">
        <f>IF(R357=0,FORECAST($C$8,Инклинометрия!$B$2:$B$152,Инклинометрия!$A$2:$A$152),V357)</f>
        <v>1330</v>
      </c>
      <c r="AE357" s="65">
        <f>FORECAST($C$8-(R357+AA357),Инклинометрия!$B$2:$B$152,Инклинометрия!$A$2:$A$152)</f>
        <v>0</v>
      </c>
      <c r="AF357" s="65">
        <f>IF(AB357=0,"-",FORECAST($C$8,Инклинометрия!$B$2:$B$152,Инклинометрия!$A$2:$A$152))</f>
        <v>1330</v>
      </c>
      <c r="AG357" s="65">
        <f>IF(AB357=0,"-",FORECAST($C$8-AB357,Инклинометрия!$B$2:$B$152,Инклинометрия!$A$2:$A$152))</f>
        <v>403.67392623585795</v>
      </c>
      <c r="AH357" s="65" t="str">
        <f>IF(AC357=0,"-",FORECAST($C$8+AC357,Инклинометрия!$B$2:$B$152,Инклинометрия!$A$2:$A$152))</f>
        <v>-</v>
      </c>
      <c r="AI357" s="89" t="str">
        <f>IF(AC357=0,"-",FORECAST($C$8,Инклинометрия!$B$2:$B$152,Инклинометрия!$A$2:$A$152))</f>
        <v>-</v>
      </c>
      <c r="AJ357" s="28"/>
      <c r="AK357" s="67">
        <f t="shared" si="193"/>
        <v>0</v>
      </c>
      <c r="AL357" s="28">
        <f t="shared" si="194"/>
        <v>0</v>
      </c>
      <c r="AM357" s="28">
        <f t="shared" si="195"/>
        <v>0.1</v>
      </c>
      <c r="AN357" s="26">
        <f t="shared" si="196"/>
        <v>0.1</v>
      </c>
      <c r="AO357" s="87">
        <f t="shared" si="197"/>
        <v>148193.34018465097</v>
      </c>
      <c r="AP357" s="87">
        <f t="shared" si="175"/>
        <v>46868.340184650951</v>
      </c>
      <c r="AQ357" s="66">
        <f t="shared" si="176"/>
        <v>14695380</v>
      </c>
      <c r="AR357" s="66">
        <f t="shared" si="177"/>
        <v>13569894.601662192</v>
      </c>
      <c r="AS357" s="66">
        <f t="shared" si="178"/>
        <v>784800</v>
      </c>
      <c r="AT357" s="45">
        <f t="shared" si="182"/>
        <v>15628373.340184651</v>
      </c>
      <c r="AU357" s="75"/>
    </row>
    <row r="358" spans="2:47" x14ac:dyDescent="0.3">
      <c r="B358" s="41">
        <f t="shared" si="183"/>
        <v>1640</v>
      </c>
      <c r="C358" s="8">
        <f t="shared" si="198"/>
        <v>16.399999999999999</v>
      </c>
      <c r="D358" s="73">
        <f t="shared" si="179"/>
        <v>21.934999999999999</v>
      </c>
      <c r="E358" s="29">
        <f t="shared" si="201"/>
        <v>5432.1354145829</v>
      </c>
      <c r="F358" s="29">
        <f t="shared" si="184"/>
        <v>16.561388459093266</v>
      </c>
      <c r="G358" s="29">
        <f t="shared" si="199"/>
        <v>22.15085706403724</v>
      </c>
      <c r="H358" s="17">
        <f t="shared" si="185"/>
        <v>7265.4811170046542</v>
      </c>
      <c r="I358" s="29">
        <f t="shared" si="186"/>
        <v>2.2250485660981263</v>
      </c>
      <c r="J358" s="29">
        <f t="shared" si="180"/>
        <v>20.847057720369335</v>
      </c>
      <c r="K358" s="39">
        <f t="shared" si="187"/>
        <v>1400</v>
      </c>
      <c r="L358" s="49">
        <f t="shared" si="170"/>
        <v>0</v>
      </c>
      <c r="M358" s="48">
        <f t="shared" si="171"/>
        <v>4.2266987561397071</v>
      </c>
      <c r="N358" s="51">
        <f t="shared" si="181"/>
        <v>5.6805006091765664</v>
      </c>
      <c r="O358" s="54">
        <f t="shared" si="200"/>
        <v>13.200000000000049</v>
      </c>
      <c r="P358" s="34">
        <f t="shared" si="188"/>
        <v>1.7671458676442586</v>
      </c>
      <c r="Q358" s="30">
        <f t="shared" si="189"/>
        <v>0</v>
      </c>
      <c r="R358" s="58">
        <f t="shared" si="190"/>
        <v>0</v>
      </c>
      <c r="S358" s="58">
        <f t="shared" si="191"/>
        <v>421.21239354119075</v>
      </c>
      <c r="T358" s="58">
        <f t="shared" si="172"/>
        <v>100</v>
      </c>
      <c r="U358" s="88" t="str">
        <f>IF(R358=0,"-",FORECAST($C$8,Инклинометрия!$B$2:$B$152,Инклинометрия!$A$2:$A$152))</f>
        <v>-</v>
      </c>
      <c r="V358" s="88" t="str">
        <f>IF(R358=0,"-",FORECAST($C$8-R358,Инклинометрия!$B$2:$B$152,Инклинометрия!$A$2:$A$152))</f>
        <v>-</v>
      </c>
      <c r="W358" s="88">
        <f>IF(R358&gt;0,FORECAST($C$8,Инклинометрия!$B$2:$B$152,Инклинометрия!$A$2:$A$152),IF(AB358=$C$8,"-",FORECAST($C$8-AB358,Инклинометрия!$B$2:$B$152,Инклинометрия!$A$2:$A$152)))</f>
        <v>400.1517738641312</v>
      </c>
      <c r="X358" s="88">
        <f>IF(S358=0,"-",FORECAST($C$8-(S358+AB358),Инклинометрия!$B$2:$B$152,Инклинометрия!$A$2:$A$152))</f>
        <v>0</v>
      </c>
      <c r="Y358" s="88">
        <f>FORECAST($C$8+T358,Инклинометрия!$B$2:$B$152,Инклинометрия!$A$2:$A$152)</f>
        <v>1425</v>
      </c>
      <c r="Z358" s="88">
        <f>IF(R358=0,FORECAST($C$6-T358,Инклинометрия!$B$2:$B$152,Инклинометрия!$A$2:$A$152),FORECAST($C$8,Инклинометрия!$B$2:$B$152,Инклинометрия!$A$2:$A$152))</f>
        <v>1330</v>
      </c>
      <c r="AA358" s="61">
        <f t="shared" si="173"/>
        <v>1400</v>
      </c>
      <c r="AB358" s="62">
        <f t="shared" si="192"/>
        <v>978.78760645880925</v>
      </c>
      <c r="AC358" s="62">
        <f t="shared" si="174"/>
        <v>0</v>
      </c>
      <c r="AD358" s="65">
        <f>IF(R358=0,FORECAST($C$8,Инклинометрия!$B$2:$B$152,Инклинометрия!$A$2:$A$152),V358)</f>
        <v>1330</v>
      </c>
      <c r="AE358" s="65">
        <f>FORECAST($C$8-(R358+AA358),Инклинометрия!$B$2:$B$152,Инклинометрия!$A$2:$A$152)</f>
        <v>0</v>
      </c>
      <c r="AF358" s="65">
        <f>IF(AB358=0,"-",FORECAST($C$8,Инклинометрия!$B$2:$B$152,Инклинометрия!$A$2:$A$152))</f>
        <v>1330</v>
      </c>
      <c r="AG358" s="65">
        <f>IF(AB358=0,"-",FORECAST($C$8-AB358,Инклинометрия!$B$2:$B$152,Инклинометрия!$A$2:$A$152))</f>
        <v>400.1517738641312</v>
      </c>
      <c r="AH358" s="65" t="str">
        <f>IF(AC358=0,"-",FORECAST($C$8+AC358,Инклинометрия!$B$2:$B$152,Инклинометрия!$A$2:$A$152))</f>
        <v>-</v>
      </c>
      <c r="AI358" s="89" t="str">
        <f>IF(AC358=0,"-",FORECAST($C$8,Инклинометрия!$B$2:$B$152,Инклинометрия!$A$2:$A$152))</f>
        <v>-</v>
      </c>
      <c r="AJ358" s="28"/>
      <c r="AK358" s="67">
        <f t="shared" si="193"/>
        <v>0</v>
      </c>
      <c r="AL358" s="28">
        <f t="shared" si="194"/>
        <v>0</v>
      </c>
      <c r="AM358" s="28">
        <f t="shared" si="195"/>
        <v>0.1</v>
      </c>
      <c r="AN358" s="26">
        <f t="shared" si="196"/>
        <v>0.1</v>
      </c>
      <c r="AO358" s="87">
        <f t="shared" si="197"/>
        <v>148170.94403137077</v>
      </c>
      <c r="AP358" s="87">
        <f t="shared" si="175"/>
        <v>46845.944031370775</v>
      </c>
      <c r="AQ358" s="66">
        <f t="shared" si="176"/>
        <v>14695380</v>
      </c>
      <c r="AR358" s="66">
        <f t="shared" si="177"/>
        <v>13579714.73322745</v>
      </c>
      <c r="AS358" s="66">
        <f t="shared" si="178"/>
        <v>784800</v>
      </c>
      <c r="AT358" s="45">
        <f t="shared" si="182"/>
        <v>15628350.944031371</v>
      </c>
      <c r="AU358" s="75"/>
    </row>
    <row r="359" spans="2:47" x14ac:dyDescent="0.3">
      <c r="B359" s="41">
        <f t="shared" si="183"/>
        <v>1645</v>
      </c>
      <c r="C359" s="8">
        <f t="shared" si="198"/>
        <v>16.45</v>
      </c>
      <c r="D359" s="73">
        <f t="shared" si="179"/>
        <v>22.001874999999998</v>
      </c>
      <c r="E359" s="29">
        <f t="shared" si="201"/>
        <v>5448.6968030419948</v>
      </c>
      <c r="F359" s="29">
        <f t="shared" si="184"/>
        <v>16.561388459094445</v>
      </c>
      <c r="G359" s="29">
        <f t="shared" si="199"/>
        <v>22.150857064038817</v>
      </c>
      <c r="H359" s="17">
        <f t="shared" si="185"/>
        <v>7287.6319740686931</v>
      </c>
      <c r="I359" s="29">
        <f t="shared" si="186"/>
        <v>2.2250485660981263</v>
      </c>
      <c r="J359" s="29">
        <f t="shared" si="180"/>
        <v>20.847057720370078</v>
      </c>
      <c r="K359" s="39">
        <f t="shared" si="187"/>
        <v>1400</v>
      </c>
      <c r="L359" s="49">
        <f t="shared" si="170"/>
        <v>0</v>
      </c>
      <c r="M359" s="48">
        <f t="shared" si="171"/>
        <v>4.2266987561397071</v>
      </c>
      <c r="N359" s="51">
        <f t="shared" si="181"/>
        <v>5.6305006091765657</v>
      </c>
      <c r="O359" s="54">
        <f t="shared" si="200"/>
        <v>13.25000000000005</v>
      </c>
      <c r="P359" s="34">
        <f t="shared" si="188"/>
        <v>1.7671458676442586</v>
      </c>
      <c r="Q359" s="30">
        <f t="shared" si="189"/>
        <v>0</v>
      </c>
      <c r="R359" s="58">
        <f t="shared" si="190"/>
        <v>0</v>
      </c>
      <c r="S359" s="58">
        <f t="shared" si="191"/>
        <v>417.50486472884677</v>
      </c>
      <c r="T359" s="58">
        <f t="shared" si="172"/>
        <v>100</v>
      </c>
      <c r="U359" s="88" t="str">
        <f>IF(R359=0,"-",FORECAST($C$8,Инклинометрия!$B$2:$B$152,Инклинометрия!$A$2:$A$152))</f>
        <v>-</v>
      </c>
      <c r="V359" s="88" t="str">
        <f>IF(R359=0,"-",FORECAST($C$8-R359,Инклинометрия!$B$2:$B$152,Инклинометрия!$A$2:$A$152))</f>
        <v>-</v>
      </c>
      <c r="W359" s="88">
        <f>IF(R359&gt;0,FORECAST($C$8,Инклинометрия!$B$2:$B$152,Инклинометрия!$A$2:$A$152),IF(AB359=$C$8,"-",FORECAST($C$8-AB359,Инклинометрия!$B$2:$B$152,Инклинометрия!$A$2:$A$152)))</f>
        <v>396.6296214924044</v>
      </c>
      <c r="X359" s="88">
        <f>IF(S359=0,"-",FORECAST($C$8-(S359+AB359),Инклинометрия!$B$2:$B$152,Инклинометрия!$A$2:$A$152))</f>
        <v>0</v>
      </c>
      <c r="Y359" s="88">
        <f>FORECAST($C$8+T359,Инклинометрия!$B$2:$B$152,Инклинометрия!$A$2:$A$152)</f>
        <v>1425</v>
      </c>
      <c r="Z359" s="88">
        <f>IF(R359=0,FORECAST($C$6-T359,Инклинометрия!$B$2:$B$152,Инклинометрия!$A$2:$A$152),FORECAST($C$8,Инклинометрия!$B$2:$B$152,Инклинометрия!$A$2:$A$152))</f>
        <v>1330</v>
      </c>
      <c r="AA359" s="61">
        <f t="shared" si="173"/>
        <v>1400</v>
      </c>
      <c r="AB359" s="62">
        <f t="shared" si="192"/>
        <v>982.49513527115323</v>
      </c>
      <c r="AC359" s="62">
        <f t="shared" si="174"/>
        <v>0</v>
      </c>
      <c r="AD359" s="65">
        <f>IF(R359=0,FORECAST($C$8,Инклинометрия!$B$2:$B$152,Инклинометрия!$A$2:$A$152),V359)</f>
        <v>1330</v>
      </c>
      <c r="AE359" s="65">
        <f>FORECAST($C$8-(R359+AA359),Инклинометрия!$B$2:$B$152,Инклинометрия!$A$2:$A$152)</f>
        <v>0</v>
      </c>
      <c r="AF359" s="65">
        <f>IF(AB359=0,"-",FORECAST($C$8,Инклинометрия!$B$2:$B$152,Инклинометрия!$A$2:$A$152))</f>
        <v>1330</v>
      </c>
      <c r="AG359" s="65">
        <f>IF(AB359=0,"-",FORECAST($C$8-AB359,Инклинометрия!$B$2:$B$152,Инклинометрия!$A$2:$A$152))</f>
        <v>396.6296214924044</v>
      </c>
      <c r="AH359" s="65" t="str">
        <f>IF(AC359=0,"-",FORECAST($C$8+AC359,Инклинометрия!$B$2:$B$152,Инклинометрия!$A$2:$A$152))</f>
        <v>-</v>
      </c>
      <c r="AI359" s="89" t="str">
        <f>IF(AC359=0,"-",FORECAST($C$8,Инклинометрия!$B$2:$B$152,Инклинометрия!$A$2:$A$152))</f>
        <v>-</v>
      </c>
      <c r="AJ359" s="28"/>
      <c r="AK359" s="67">
        <f t="shared" si="193"/>
        <v>0</v>
      </c>
      <c r="AL359" s="28">
        <f t="shared" si="194"/>
        <v>0</v>
      </c>
      <c r="AM359" s="28">
        <f t="shared" si="195"/>
        <v>0.1</v>
      </c>
      <c r="AN359" s="26">
        <f t="shared" si="196"/>
        <v>0.1</v>
      </c>
      <c r="AO359" s="87">
        <f t="shared" si="197"/>
        <v>148148.54787809058</v>
      </c>
      <c r="AP359" s="87">
        <f t="shared" si="175"/>
        <v>46823.547878090598</v>
      </c>
      <c r="AQ359" s="66">
        <f t="shared" si="176"/>
        <v>14695380</v>
      </c>
      <c r="AR359" s="66">
        <f t="shared" si="177"/>
        <v>13589534.864792705</v>
      </c>
      <c r="AS359" s="66">
        <f t="shared" si="178"/>
        <v>784800</v>
      </c>
      <c r="AT359" s="45">
        <f t="shared" si="182"/>
        <v>15628328.54787809</v>
      </c>
      <c r="AU359" s="75"/>
    </row>
    <row r="360" spans="2:47" x14ac:dyDescent="0.3">
      <c r="B360" s="41">
        <f t="shared" si="183"/>
        <v>1650</v>
      </c>
      <c r="C360" s="8">
        <f t="shared" si="198"/>
        <v>16.5</v>
      </c>
      <c r="D360" s="73">
        <f t="shared" si="179"/>
        <v>22.068750000000001</v>
      </c>
      <c r="E360" s="29">
        <f t="shared" si="201"/>
        <v>5465.2581915010887</v>
      </c>
      <c r="F360" s="29">
        <f t="shared" si="184"/>
        <v>16.561388459094445</v>
      </c>
      <c r="G360" s="29">
        <f t="shared" si="199"/>
        <v>22.150857064038817</v>
      </c>
      <c r="H360" s="17">
        <f t="shared" si="185"/>
        <v>7309.7828311327321</v>
      </c>
      <c r="I360" s="29">
        <f t="shared" si="186"/>
        <v>2.2250485660981263</v>
      </c>
      <c r="J360" s="29">
        <f t="shared" si="180"/>
        <v>20.847057720370078</v>
      </c>
      <c r="K360" s="39">
        <f t="shared" si="187"/>
        <v>1400</v>
      </c>
      <c r="L360" s="49">
        <f t="shared" si="170"/>
        <v>0</v>
      </c>
      <c r="M360" s="48">
        <f t="shared" si="171"/>
        <v>4.2266987561397071</v>
      </c>
      <c r="N360" s="51">
        <f t="shared" si="181"/>
        <v>5.5805006091765659</v>
      </c>
      <c r="O360" s="54">
        <f t="shared" si="200"/>
        <v>13.30000000000005</v>
      </c>
      <c r="P360" s="34">
        <f t="shared" si="188"/>
        <v>1.7671458676442586</v>
      </c>
      <c r="Q360" s="30">
        <f t="shared" si="189"/>
        <v>0</v>
      </c>
      <c r="R360" s="58">
        <f t="shared" si="190"/>
        <v>0</v>
      </c>
      <c r="S360" s="58">
        <f t="shared" si="191"/>
        <v>413.79733591650279</v>
      </c>
      <c r="T360" s="58">
        <f t="shared" si="172"/>
        <v>100</v>
      </c>
      <c r="U360" s="88" t="str">
        <f>IF(R360=0,"-",FORECAST($C$8,Инклинометрия!$B$2:$B$152,Инклинометрия!$A$2:$A$152))</f>
        <v>-</v>
      </c>
      <c r="V360" s="88" t="str">
        <f>IF(R360=0,"-",FORECAST($C$8-R360,Инклинометрия!$B$2:$B$152,Инклинометрия!$A$2:$A$152))</f>
        <v>-</v>
      </c>
      <c r="W360" s="88">
        <f>IF(R360&gt;0,FORECAST($C$8,Инклинометрия!$B$2:$B$152,Инклинометрия!$A$2:$A$152),IF(AB360=$C$8,"-",FORECAST($C$8-AB360,Инклинометрия!$B$2:$B$152,Инклинометрия!$A$2:$A$152)))</f>
        <v>393.10746912067765</v>
      </c>
      <c r="X360" s="88">
        <f>IF(S360=0,"-",FORECAST($C$8-(S360+AB360),Инклинометрия!$B$2:$B$152,Инклинометрия!$A$2:$A$152))</f>
        <v>0</v>
      </c>
      <c r="Y360" s="88">
        <f>FORECAST($C$8+T360,Инклинометрия!$B$2:$B$152,Инклинометрия!$A$2:$A$152)</f>
        <v>1425</v>
      </c>
      <c r="Z360" s="88">
        <f>IF(R360=0,FORECAST($C$6-T360,Инклинометрия!$B$2:$B$152,Инклинометрия!$A$2:$A$152),FORECAST($C$8,Инклинометрия!$B$2:$B$152,Инклинометрия!$A$2:$A$152))</f>
        <v>1330</v>
      </c>
      <c r="AA360" s="61">
        <f t="shared" si="173"/>
        <v>1400</v>
      </c>
      <c r="AB360" s="62">
        <f t="shared" si="192"/>
        <v>986.20266408349721</v>
      </c>
      <c r="AC360" s="62">
        <f t="shared" si="174"/>
        <v>0</v>
      </c>
      <c r="AD360" s="65">
        <f>IF(R360=0,FORECAST($C$8,Инклинометрия!$B$2:$B$152,Инклинометрия!$A$2:$A$152),V360)</f>
        <v>1330</v>
      </c>
      <c r="AE360" s="65">
        <f>FORECAST($C$8-(R360+AA360),Инклинометрия!$B$2:$B$152,Инклинометрия!$A$2:$A$152)</f>
        <v>0</v>
      </c>
      <c r="AF360" s="65">
        <f>IF(AB360=0,"-",FORECAST($C$8,Инклинометрия!$B$2:$B$152,Инклинометрия!$A$2:$A$152))</f>
        <v>1330</v>
      </c>
      <c r="AG360" s="65">
        <f>IF(AB360=0,"-",FORECAST($C$8-AB360,Инклинометрия!$B$2:$B$152,Инклинометрия!$A$2:$A$152))</f>
        <v>393.10746912067765</v>
      </c>
      <c r="AH360" s="65" t="str">
        <f>IF(AC360=0,"-",FORECAST($C$8+AC360,Инклинометрия!$B$2:$B$152,Инклинометрия!$A$2:$A$152))</f>
        <v>-</v>
      </c>
      <c r="AI360" s="89" t="str">
        <f>IF(AC360=0,"-",FORECAST($C$8,Инклинометрия!$B$2:$B$152,Инклинометрия!$A$2:$A$152))</f>
        <v>-</v>
      </c>
      <c r="AJ360" s="28"/>
      <c r="AK360" s="67">
        <f t="shared" si="193"/>
        <v>0</v>
      </c>
      <c r="AL360" s="28">
        <f t="shared" si="194"/>
        <v>0</v>
      </c>
      <c r="AM360" s="28">
        <f t="shared" si="195"/>
        <v>0.1</v>
      </c>
      <c r="AN360" s="26">
        <f t="shared" si="196"/>
        <v>0.1</v>
      </c>
      <c r="AO360" s="87">
        <f t="shared" si="197"/>
        <v>148126.15172481042</v>
      </c>
      <c r="AP360" s="87">
        <f t="shared" si="175"/>
        <v>46801.151724810421</v>
      </c>
      <c r="AQ360" s="66">
        <f t="shared" si="176"/>
        <v>14695380</v>
      </c>
      <c r="AR360" s="66">
        <f t="shared" si="177"/>
        <v>13599354.996357961</v>
      </c>
      <c r="AS360" s="66">
        <f t="shared" si="178"/>
        <v>784800</v>
      </c>
      <c r="AT360" s="45">
        <f t="shared" si="182"/>
        <v>15628306.15172481</v>
      </c>
      <c r="AU360" s="75"/>
    </row>
    <row r="361" spans="2:47" x14ac:dyDescent="0.3">
      <c r="B361" s="41">
        <f t="shared" si="183"/>
        <v>1655</v>
      </c>
      <c r="C361" s="8">
        <f t="shared" si="198"/>
        <v>16.55</v>
      </c>
      <c r="D361" s="73">
        <f t="shared" si="179"/>
        <v>22.135625000000001</v>
      </c>
      <c r="E361" s="29">
        <f t="shared" si="201"/>
        <v>5481.8195799601835</v>
      </c>
      <c r="F361" s="29">
        <f t="shared" si="184"/>
        <v>16.561388459094445</v>
      </c>
      <c r="G361" s="29">
        <f t="shared" si="199"/>
        <v>22.150857064038817</v>
      </c>
      <c r="H361" s="17">
        <f t="shared" si="185"/>
        <v>7331.9336881967711</v>
      </c>
      <c r="I361" s="29">
        <f t="shared" si="186"/>
        <v>2.2250485660981263</v>
      </c>
      <c r="J361" s="29">
        <f t="shared" si="180"/>
        <v>20.847057720370078</v>
      </c>
      <c r="K361" s="39">
        <f t="shared" si="187"/>
        <v>1400</v>
      </c>
      <c r="L361" s="49">
        <f t="shared" si="170"/>
        <v>0</v>
      </c>
      <c r="M361" s="48">
        <f t="shared" si="171"/>
        <v>4.2266987561397071</v>
      </c>
      <c r="N361" s="51">
        <f t="shared" si="181"/>
        <v>5.5305006091765652</v>
      </c>
      <c r="O361" s="54">
        <f t="shared" si="200"/>
        <v>13.350000000000051</v>
      </c>
      <c r="P361" s="34">
        <f t="shared" si="188"/>
        <v>1.7671458676442586</v>
      </c>
      <c r="Q361" s="30">
        <f t="shared" si="189"/>
        <v>0</v>
      </c>
      <c r="R361" s="58">
        <f t="shared" si="190"/>
        <v>0</v>
      </c>
      <c r="S361" s="58">
        <f t="shared" si="191"/>
        <v>410.08980710415881</v>
      </c>
      <c r="T361" s="58">
        <f t="shared" si="172"/>
        <v>100</v>
      </c>
      <c r="U361" s="88" t="str">
        <f>IF(R361=0,"-",FORECAST($C$8,Инклинометрия!$B$2:$B$152,Инклинометрия!$A$2:$A$152))</f>
        <v>-</v>
      </c>
      <c r="V361" s="88" t="str">
        <f>IF(R361=0,"-",FORECAST($C$8-R361,Инклинометрия!$B$2:$B$152,Инклинометрия!$A$2:$A$152))</f>
        <v>-</v>
      </c>
      <c r="W361" s="88">
        <f>IF(R361&gt;0,FORECAST($C$8,Инклинометрия!$B$2:$B$152,Инклинометрия!$A$2:$A$152),IF(AB361=$C$8,"-",FORECAST($C$8-AB361,Инклинометрия!$B$2:$B$152,Инклинометрия!$A$2:$A$152)))</f>
        <v>389.58531674895085</v>
      </c>
      <c r="X361" s="88">
        <f>IF(S361=0,"-",FORECAST($C$8-(S361+AB361),Инклинометрия!$B$2:$B$152,Инклинометрия!$A$2:$A$152))</f>
        <v>0</v>
      </c>
      <c r="Y361" s="88">
        <f>FORECAST($C$8+T361,Инклинометрия!$B$2:$B$152,Инклинометрия!$A$2:$A$152)</f>
        <v>1425</v>
      </c>
      <c r="Z361" s="88">
        <f>IF(R361=0,FORECAST($C$6-T361,Инклинометрия!$B$2:$B$152,Инклинометрия!$A$2:$A$152),FORECAST($C$8,Инклинометрия!$B$2:$B$152,Инклинометрия!$A$2:$A$152))</f>
        <v>1330</v>
      </c>
      <c r="AA361" s="61">
        <f t="shared" si="173"/>
        <v>1400</v>
      </c>
      <c r="AB361" s="62">
        <f t="shared" si="192"/>
        <v>989.91019289584119</v>
      </c>
      <c r="AC361" s="62">
        <f t="shared" si="174"/>
        <v>0</v>
      </c>
      <c r="AD361" s="65">
        <f>IF(R361=0,FORECAST($C$8,Инклинометрия!$B$2:$B$152,Инклинометрия!$A$2:$A$152),V361)</f>
        <v>1330</v>
      </c>
      <c r="AE361" s="65">
        <f>FORECAST($C$8-(R361+AA361),Инклинометрия!$B$2:$B$152,Инклинометрия!$A$2:$A$152)</f>
        <v>0</v>
      </c>
      <c r="AF361" s="65">
        <f>IF(AB361=0,"-",FORECAST($C$8,Инклинометрия!$B$2:$B$152,Инклинометрия!$A$2:$A$152))</f>
        <v>1330</v>
      </c>
      <c r="AG361" s="65">
        <f>IF(AB361=0,"-",FORECAST($C$8-AB361,Инклинометрия!$B$2:$B$152,Инклинометрия!$A$2:$A$152))</f>
        <v>389.58531674895085</v>
      </c>
      <c r="AH361" s="65" t="str">
        <f>IF(AC361=0,"-",FORECAST($C$8+AC361,Инклинометрия!$B$2:$B$152,Инклинометрия!$A$2:$A$152))</f>
        <v>-</v>
      </c>
      <c r="AI361" s="89" t="str">
        <f>IF(AC361=0,"-",FORECAST($C$8,Инклинометрия!$B$2:$B$152,Инклинометрия!$A$2:$A$152))</f>
        <v>-</v>
      </c>
      <c r="AJ361" s="28"/>
      <c r="AK361" s="67">
        <f t="shared" si="193"/>
        <v>0</v>
      </c>
      <c r="AL361" s="28">
        <f t="shared" si="194"/>
        <v>0</v>
      </c>
      <c r="AM361" s="28">
        <f t="shared" si="195"/>
        <v>0.1</v>
      </c>
      <c r="AN361" s="26">
        <f t="shared" si="196"/>
        <v>0.1</v>
      </c>
      <c r="AO361" s="87">
        <f t="shared" si="197"/>
        <v>148103.75557153026</v>
      </c>
      <c r="AP361" s="87">
        <f t="shared" si="175"/>
        <v>46778.755571530244</v>
      </c>
      <c r="AQ361" s="66">
        <f t="shared" si="176"/>
        <v>14695380</v>
      </c>
      <c r="AR361" s="66">
        <f t="shared" si="177"/>
        <v>13609175.127923217</v>
      </c>
      <c r="AS361" s="66">
        <f t="shared" si="178"/>
        <v>784800</v>
      </c>
      <c r="AT361" s="45">
        <f t="shared" si="182"/>
        <v>15628283.755571531</v>
      </c>
      <c r="AU361" s="75"/>
    </row>
    <row r="362" spans="2:47" x14ac:dyDescent="0.3">
      <c r="B362" s="41">
        <f t="shared" si="183"/>
        <v>1660</v>
      </c>
      <c r="C362" s="8">
        <f t="shared" si="198"/>
        <v>16.600000000000001</v>
      </c>
      <c r="D362" s="73">
        <f t="shared" si="179"/>
        <v>22.202500000000001</v>
      </c>
      <c r="E362" s="29">
        <f t="shared" si="201"/>
        <v>5498.3809684192775</v>
      </c>
      <c r="F362" s="29">
        <f t="shared" si="184"/>
        <v>16.561388459094445</v>
      </c>
      <c r="G362" s="29">
        <f t="shared" si="199"/>
        <v>22.150857064038817</v>
      </c>
      <c r="H362" s="17">
        <f t="shared" si="185"/>
        <v>7354.08454526081</v>
      </c>
      <c r="I362" s="29">
        <f t="shared" si="186"/>
        <v>2.2250485660981263</v>
      </c>
      <c r="J362" s="29">
        <f t="shared" si="180"/>
        <v>20.847057720370078</v>
      </c>
      <c r="K362" s="39">
        <f t="shared" si="187"/>
        <v>1400</v>
      </c>
      <c r="L362" s="49">
        <f t="shared" si="170"/>
        <v>0</v>
      </c>
      <c r="M362" s="48">
        <f t="shared" si="171"/>
        <v>4.2266987561397071</v>
      </c>
      <c r="N362" s="51">
        <f t="shared" si="181"/>
        <v>5.4805006091765653</v>
      </c>
      <c r="O362" s="54">
        <f t="shared" si="200"/>
        <v>13.40000000000005</v>
      </c>
      <c r="P362" s="34">
        <f t="shared" si="188"/>
        <v>1.7671458676442586</v>
      </c>
      <c r="Q362" s="30">
        <f t="shared" si="189"/>
        <v>0</v>
      </c>
      <c r="R362" s="58">
        <f t="shared" si="190"/>
        <v>0</v>
      </c>
      <c r="S362" s="58">
        <f t="shared" si="191"/>
        <v>406.38227829181483</v>
      </c>
      <c r="T362" s="58">
        <f t="shared" si="172"/>
        <v>100</v>
      </c>
      <c r="U362" s="88" t="str">
        <f>IF(R362=0,"-",FORECAST($C$8,Инклинометрия!$B$2:$B$152,Инклинометрия!$A$2:$A$152))</f>
        <v>-</v>
      </c>
      <c r="V362" s="88" t="str">
        <f>IF(R362=0,"-",FORECAST($C$8-R362,Инклинометрия!$B$2:$B$152,Инклинометрия!$A$2:$A$152))</f>
        <v>-</v>
      </c>
      <c r="W362" s="88">
        <f>IF(R362&gt;0,FORECAST($C$8,Инклинометрия!$B$2:$B$152,Инклинометрия!$A$2:$A$152),IF(AB362=$C$8,"-",FORECAST($C$8-AB362,Инклинометрия!$B$2:$B$152,Инклинометрия!$A$2:$A$152)))</f>
        <v>386.06316437722404</v>
      </c>
      <c r="X362" s="88">
        <f>IF(S362=0,"-",FORECAST($C$8-(S362+AB362),Инклинометрия!$B$2:$B$152,Инклинометрия!$A$2:$A$152))</f>
        <v>0</v>
      </c>
      <c r="Y362" s="88">
        <f>FORECAST($C$8+T362,Инклинометрия!$B$2:$B$152,Инклинометрия!$A$2:$A$152)</f>
        <v>1425</v>
      </c>
      <c r="Z362" s="88">
        <f>IF(R362=0,FORECAST($C$6-T362,Инклинометрия!$B$2:$B$152,Инклинометрия!$A$2:$A$152),FORECAST($C$8,Инклинометрия!$B$2:$B$152,Инклинометрия!$A$2:$A$152))</f>
        <v>1330</v>
      </c>
      <c r="AA362" s="61">
        <f t="shared" si="173"/>
        <v>1400</v>
      </c>
      <c r="AB362" s="62">
        <f t="shared" si="192"/>
        <v>993.61772170818517</v>
      </c>
      <c r="AC362" s="62">
        <f t="shared" si="174"/>
        <v>0</v>
      </c>
      <c r="AD362" s="65">
        <f>IF(R362=0,FORECAST($C$8,Инклинометрия!$B$2:$B$152,Инклинометрия!$A$2:$A$152),V362)</f>
        <v>1330</v>
      </c>
      <c r="AE362" s="65">
        <f>FORECAST($C$8-(R362+AA362),Инклинометрия!$B$2:$B$152,Инклинометрия!$A$2:$A$152)</f>
        <v>0</v>
      </c>
      <c r="AF362" s="65">
        <f>IF(AB362=0,"-",FORECAST($C$8,Инклинометрия!$B$2:$B$152,Инклинометрия!$A$2:$A$152))</f>
        <v>1330</v>
      </c>
      <c r="AG362" s="65">
        <f>IF(AB362=0,"-",FORECAST($C$8-AB362,Инклинометрия!$B$2:$B$152,Инклинометрия!$A$2:$A$152))</f>
        <v>386.06316437722404</v>
      </c>
      <c r="AH362" s="65" t="str">
        <f>IF(AC362=0,"-",FORECAST($C$8+AC362,Инклинометрия!$B$2:$B$152,Инклинометрия!$A$2:$A$152))</f>
        <v>-</v>
      </c>
      <c r="AI362" s="89" t="str">
        <f>IF(AC362=0,"-",FORECAST($C$8,Инклинометрия!$B$2:$B$152,Инклинометрия!$A$2:$A$152))</f>
        <v>-</v>
      </c>
      <c r="AJ362" s="28"/>
      <c r="AK362" s="67">
        <f t="shared" si="193"/>
        <v>0</v>
      </c>
      <c r="AL362" s="28">
        <f t="shared" si="194"/>
        <v>0</v>
      </c>
      <c r="AM362" s="28">
        <f t="shared" si="195"/>
        <v>0.1</v>
      </c>
      <c r="AN362" s="26">
        <f t="shared" si="196"/>
        <v>0.1</v>
      </c>
      <c r="AO362" s="87">
        <f t="shared" si="197"/>
        <v>148081.35941825007</v>
      </c>
      <c r="AP362" s="87">
        <f t="shared" si="175"/>
        <v>46756.359418250067</v>
      </c>
      <c r="AQ362" s="66">
        <f t="shared" si="176"/>
        <v>14695380</v>
      </c>
      <c r="AR362" s="66">
        <f t="shared" si="177"/>
        <v>13618995.259488471</v>
      </c>
      <c r="AS362" s="66">
        <f t="shared" si="178"/>
        <v>784800</v>
      </c>
      <c r="AT362" s="45">
        <f t="shared" si="182"/>
        <v>15628261.359418251</v>
      </c>
      <c r="AU362" s="75"/>
    </row>
    <row r="363" spans="2:47" x14ac:dyDescent="0.3">
      <c r="B363" s="41">
        <f t="shared" si="183"/>
        <v>1665</v>
      </c>
      <c r="C363" s="8">
        <f t="shared" si="198"/>
        <v>16.649999999999999</v>
      </c>
      <c r="D363" s="73">
        <f t="shared" si="179"/>
        <v>22.269375</v>
      </c>
      <c r="E363" s="29">
        <f t="shared" si="201"/>
        <v>5514.9423568783714</v>
      </c>
      <c r="F363" s="29">
        <f t="shared" si="184"/>
        <v>16.561388459093266</v>
      </c>
      <c r="G363" s="29">
        <f t="shared" si="199"/>
        <v>22.15085706403724</v>
      </c>
      <c r="H363" s="17">
        <f t="shared" si="185"/>
        <v>7376.2354023248472</v>
      </c>
      <c r="I363" s="29">
        <f t="shared" si="186"/>
        <v>2.2250485660981263</v>
      </c>
      <c r="J363" s="29">
        <f t="shared" si="180"/>
        <v>20.847057720369335</v>
      </c>
      <c r="K363" s="39">
        <f t="shared" si="187"/>
        <v>1400</v>
      </c>
      <c r="L363" s="49">
        <f t="shared" si="170"/>
        <v>0</v>
      </c>
      <c r="M363" s="48">
        <f t="shared" si="171"/>
        <v>4.2266987561397071</v>
      </c>
      <c r="N363" s="51">
        <f t="shared" si="181"/>
        <v>5.4305006091765646</v>
      </c>
      <c r="O363" s="54">
        <f t="shared" si="200"/>
        <v>13.450000000000051</v>
      </c>
      <c r="P363" s="34">
        <f t="shared" si="188"/>
        <v>1.7671458676442586</v>
      </c>
      <c r="Q363" s="30">
        <f t="shared" si="189"/>
        <v>0</v>
      </c>
      <c r="R363" s="58">
        <f t="shared" si="190"/>
        <v>0</v>
      </c>
      <c r="S363" s="58">
        <f t="shared" si="191"/>
        <v>402.67474947947085</v>
      </c>
      <c r="T363" s="58">
        <f t="shared" si="172"/>
        <v>100</v>
      </c>
      <c r="U363" s="88" t="str">
        <f>IF(R363=0,"-",FORECAST($C$8,Инклинометрия!$B$2:$B$152,Инклинометрия!$A$2:$A$152))</f>
        <v>-</v>
      </c>
      <c r="V363" s="88" t="str">
        <f>IF(R363=0,"-",FORECAST($C$8-R363,Инклинометрия!$B$2:$B$152,Инклинометрия!$A$2:$A$152))</f>
        <v>-</v>
      </c>
      <c r="W363" s="88">
        <f>IF(R363&gt;0,FORECAST($C$8,Инклинометрия!$B$2:$B$152,Инклинометрия!$A$2:$A$152),IF(AB363=$C$8,"-",FORECAST($C$8-AB363,Инклинометрия!$B$2:$B$152,Инклинометрия!$A$2:$A$152)))</f>
        <v>382.54101200549729</v>
      </c>
      <c r="X363" s="88">
        <f>IF(S363=0,"-",FORECAST($C$8-(S363+AB363),Инклинометрия!$B$2:$B$152,Инклинометрия!$A$2:$A$152))</f>
        <v>0</v>
      </c>
      <c r="Y363" s="88">
        <f>FORECAST($C$8+T363,Инклинометрия!$B$2:$B$152,Инклинометрия!$A$2:$A$152)</f>
        <v>1425</v>
      </c>
      <c r="Z363" s="88">
        <f>IF(R363=0,FORECAST($C$6-T363,Инклинометрия!$B$2:$B$152,Инклинометрия!$A$2:$A$152),FORECAST($C$8,Инклинометрия!$B$2:$B$152,Инклинометрия!$A$2:$A$152))</f>
        <v>1330</v>
      </c>
      <c r="AA363" s="61">
        <f t="shared" si="173"/>
        <v>1400</v>
      </c>
      <c r="AB363" s="62">
        <f t="shared" si="192"/>
        <v>997.32525052052915</v>
      </c>
      <c r="AC363" s="62">
        <f t="shared" si="174"/>
        <v>0</v>
      </c>
      <c r="AD363" s="65">
        <f>IF(R363=0,FORECAST($C$8,Инклинометрия!$B$2:$B$152,Инклинометрия!$A$2:$A$152),V363)</f>
        <v>1330</v>
      </c>
      <c r="AE363" s="65">
        <f>FORECAST($C$8-(R363+AA363),Инклинометрия!$B$2:$B$152,Инклинометрия!$A$2:$A$152)</f>
        <v>0</v>
      </c>
      <c r="AF363" s="65">
        <f>IF(AB363=0,"-",FORECAST($C$8,Инклинометрия!$B$2:$B$152,Инклинометрия!$A$2:$A$152))</f>
        <v>1330</v>
      </c>
      <c r="AG363" s="65">
        <f>IF(AB363=0,"-",FORECAST($C$8-AB363,Инклинометрия!$B$2:$B$152,Инклинометрия!$A$2:$A$152))</f>
        <v>382.54101200549729</v>
      </c>
      <c r="AH363" s="65" t="str">
        <f>IF(AC363=0,"-",FORECAST($C$8+AC363,Инклинометрия!$B$2:$B$152,Инклинометрия!$A$2:$A$152))</f>
        <v>-</v>
      </c>
      <c r="AI363" s="89" t="str">
        <f>IF(AC363=0,"-",FORECAST($C$8,Инклинометрия!$B$2:$B$152,Инклинометрия!$A$2:$A$152))</f>
        <v>-</v>
      </c>
      <c r="AJ363" s="28"/>
      <c r="AK363" s="67">
        <f t="shared" si="193"/>
        <v>0</v>
      </c>
      <c r="AL363" s="28">
        <f t="shared" si="194"/>
        <v>0</v>
      </c>
      <c r="AM363" s="28">
        <f t="shared" si="195"/>
        <v>0.1</v>
      </c>
      <c r="AN363" s="26">
        <f t="shared" si="196"/>
        <v>0.1</v>
      </c>
      <c r="AO363" s="87">
        <f t="shared" si="197"/>
        <v>148058.96326496988</v>
      </c>
      <c r="AP363" s="87">
        <f t="shared" si="175"/>
        <v>46733.963264969891</v>
      </c>
      <c r="AQ363" s="66">
        <f t="shared" si="176"/>
        <v>14695380</v>
      </c>
      <c r="AR363" s="66">
        <f t="shared" si="177"/>
        <v>13628815.391053727</v>
      </c>
      <c r="AS363" s="66">
        <f t="shared" si="178"/>
        <v>784800</v>
      </c>
      <c r="AT363" s="45">
        <f t="shared" si="182"/>
        <v>15628238.96326497</v>
      </c>
      <c r="AU363" s="75"/>
    </row>
    <row r="364" spans="2:47" x14ac:dyDescent="0.3">
      <c r="B364" s="41">
        <f t="shared" si="183"/>
        <v>1670</v>
      </c>
      <c r="C364" s="8">
        <f t="shared" si="198"/>
        <v>16.7</v>
      </c>
      <c r="D364" s="73">
        <f t="shared" si="179"/>
        <v>22.33625</v>
      </c>
      <c r="E364" s="29">
        <f t="shared" si="201"/>
        <v>5531.5037453374662</v>
      </c>
      <c r="F364" s="29">
        <f t="shared" si="184"/>
        <v>16.561388459094445</v>
      </c>
      <c r="G364" s="29">
        <f t="shared" si="199"/>
        <v>22.150857064038817</v>
      </c>
      <c r="H364" s="17">
        <f t="shared" si="185"/>
        <v>7398.3862593888862</v>
      </c>
      <c r="I364" s="29">
        <f t="shared" si="186"/>
        <v>2.2250485660981263</v>
      </c>
      <c r="J364" s="29">
        <f t="shared" si="180"/>
        <v>20.847057720370078</v>
      </c>
      <c r="K364" s="39">
        <f t="shared" si="187"/>
        <v>1400</v>
      </c>
      <c r="L364" s="49">
        <f t="shared" si="170"/>
        <v>0</v>
      </c>
      <c r="M364" s="48">
        <f t="shared" si="171"/>
        <v>4.2266987561397071</v>
      </c>
      <c r="N364" s="51">
        <f t="shared" si="181"/>
        <v>5.3805006091765648</v>
      </c>
      <c r="O364" s="54">
        <f t="shared" si="200"/>
        <v>13.500000000000052</v>
      </c>
      <c r="P364" s="34">
        <f t="shared" si="188"/>
        <v>1.7671458676442586</v>
      </c>
      <c r="Q364" s="30">
        <f t="shared" si="189"/>
        <v>0</v>
      </c>
      <c r="R364" s="58">
        <f t="shared" si="190"/>
        <v>0</v>
      </c>
      <c r="S364" s="58">
        <f t="shared" si="191"/>
        <v>398.96722066712687</v>
      </c>
      <c r="T364" s="58">
        <f t="shared" si="172"/>
        <v>100</v>
      </c>
      <c r="U364" s="88" t="str">
        <f>IF(R364=0,"-",FORECAST($C$8,Инклинометрия!$B$2:$B$152,Инклинометрия!$A$2:$A$152))</f>
        <v>-</v>
      </c>
      <c r="V364" s="88" t="str">
        <f>IF(R364=0,"-",FORECAST($C$8-R364,Инклинометрия!$B$2:$B$152,Инклинометрия!$A$2:$A$152))</f>
        <v>-</v>
      </c>
      <c r="W364" s="88">
        <f>IF(R364&gt;0,FORECAST($C$8,Инклинометрия!$B$2:$B$152,Инклинометрия!$A$2:$A$152),IF(AB364=$C$8,"-",FORECAST($C$8-AB364,Инклинометрия!$B$2:$B$152,Инклинометрия!$A$2:$A$152)))</f>
        <v>379.01885963377049</v>
      </c>
      <c r="X364" s="88">
        <f>IF(S364=0,"-",FORECAST($C$8-(S364+AB364),Инклинометрия!$B$2:$B$152,Инклинометрия!$A$2:$A$152))</f>
        <v>0</v>
      </c>
      <c r="Y364" s="88">
        <f>FORECAST($C$8+T364,Инклинометрия!$B$2:$B$152,Инклинометрия!$A$2:$A$152)</f>
        <v>1425</v>
      </c>
      <c r="Z364" s="88">
        <f>IF(R364=0,FORECAST($C$6-T364,Инклинометрия!$B$2:$B$152,Инклинометрия!$A$2:$A$152),FORECAST($C$8,Инклинометрия!$B$2:$B$152,Инклинометрия!$A$2:$A$152))</f>
        <v>1330</v>
      </c>
      <c r="AA364" s="61">
        <f t="shared" si="173"/>
        <v>1400</v>
      </c>
      <c r="AB364" s="62">
        <f t="shared" si="192"/>
        <v>1001.0327793328731</v>
      </c>
      <c r="AC364" s="62">
        <f t="shared" si="174"/>
        <v>0</v>
      </c>
      <c r="AD364" s="65">
        <f>IF(R364=0,FORECAST($C$8,Инклинометрия!$B$2:$B$152,Инклинометрия!$A$2:$A$152),V364)</f>
        <v>1330</v>
      </c>
      <c r="AE364" s="65">
        <f>FORECAST($C$8-(R364+AA364),Инклинометрия!$B$2:$B$152,Инклинометрия!$A$2:$A$152)</f>
        <v>0</v>
      </c>
      <c r="AF364" s="65">
        <f>IF(AB364=0,"-",FORECAST($C$8,Инклинометрия!$B$2:$B$152,Инклинометрия!$A$2:$A$152))</f>
        <v>1330</v>
      </c>
      <c r="AG364" s="65">
        <f>IF(AB364=0,"-",FORECAST($C$8-AB364,Инклинометрия!$B$2:$B$152,Инклинометрия!$A$2:$A$152))</f>
        <v>379.01885963377049</v>
      </c>
      <c r="AH364" s="65" t="str">
        <f>IF(AC364=0,"-",FORECAST($C$8+AC364,Инклинометрия!$B$2:$B$152,Инклинометрия!$A$2:$A$152))</f>
        <v>-</v>
      </c>
      <c r="AI364" s="89" t="str">
        <f>IF(AC364=0,"-",FORECAST($C$8,Инклинометрия!$B$2:$B$152,Инклинометрия!$A$2:$A$152))</f>
        <v>-</v>
      </c>
      <c r="AJ364" s="28"/>
      <c r="AK364" s="67">
        <f t="shared" si="193"/>
        <v>0</v>
      </c>
      <c r="AL364" s="28">
        <f t="shared" si="194"/>
        <v>0</v>
      </c>
      <c r="AM364" s="28">
        <f t="shared" si="195"/>
        <v>0.1</v>
      </c>
      <c r="AN364" s="26">
        <f t="shared" si="196"/>
        <v>0.1</v>
      </c>
      <c r="AO364" s="87">
        <f t="shared" si="197"/>
        <v>148036.56711168971</v>
      </c>
      <c r="AP364" s="87">
        <f t="shared" si="175"/>
        <v>46711.567111689714</v>
      </c>
      <c r="AQ364" s="66">
        <f t="shared" si="176"/>
        <v>14695380</v>
      </c>
      <c r="AR364" s="66">
        <f t="shared" si="177"/>
        <v>13638635.522618981</v>
      </c>
      <c r="AS364" s="66">
        <f t="shared" si="178"/>
        <v>784800</v>
      </c>
      <c r="AT364" s="45">
        <f t="shared" si="182"/>
        <v>15628216.56711169</v>
      </c>
      <c r="AU364" s="75"/>
    </row>
    <row r="365" spans="2:47" x14ac:dyDescent="0.3">
      <c r="B365" s="41">
        <f t="shared" si="183"/>
        <v>1675</v>
      </c>
      <c r="C365" s="8">
        <f t="shared" si="198"/>
        <v>16.75</v>
      </c>
      <c r="D365" s="73">
        <f t="shared" si="179"/>
        <v>22.403124999999999</v>
      </c>
      <c r="E365" s="29">
        <f t="shared" si="201"/>
        <v>5548.0651337965601</v>
      </c>
      <c r="F365" s="29">
        <f t="shared" si="184"/>
        <v>16.561388459094445</v>
      </c>
      <c r="G365" s="29">
        <f t="shared" si="199"/>
        <v>22.150857064038817</v>
      </c>
      <c r="H365" s="17">
        <f t="shared" si="185"/>
        <v>7420.5371164529251</v>
      </c>
      <c r="I365" s="29">
        <f t="shared" si="186"/>
        <v>2.2250485660981263</v>
      </c>
      <c r="J365" s="29">
        <f t="shared" si="180"/>
        <v>20.847057720370078</v>
      </c>
      <c r="K365" s="39">
        <f t="shared" si="187"/>
        <v>1400</v>
      </c>
      <c r="L365" s="49">
        <f t="shared" si="170"/>
        <v>0</v>
      </c>
      <c r="M365" s="48">
        <f t="shared" si="171"/>
        <v>4.2266987561397071</v>
      </c>
      <c r="N365" s="51">
        <f t="shared" si="181"/>
        <v>5.3305006091765641</v>
      </c>
      <c r="O365" s="54">
        <f t="shared" si="200"/>
        <v>13.550000000000052</v>
      </c>
      <c r="P365" s="34">
        <f t="shared" si="188"/>
        <v>1.7671458676442586</v>
      </c>
      <c r="Q365" s="30">
        <f t="shared" si="189"/>
        <v>0</v>
      </c>
      <c r="R365" s="58">
        <f t="shared" si="190"/>
        <v>0</v>
      </c>
      <c r="S365" s="58">
        <f t="shared" si="191"/>
        <v>395.25969185478289</v>
      </c>
      <c r="T365" s="58">
        <f t="shared" si="172"/>
        <v>100</v>
      </c>
      <c r="U365" s="88" t="str">
        <f>IF(R365=0,"-",FORECAST($C$8,Инклинометрия!$B$2:$B$152,Инклинометрия!$A$2:$A$152))</f>
        <v>-</v>
      </c>
      <c r="V365" s="88" t="str">
        <f>IF(R365=0,"-",FORECAST($C$8-R365,Инклинометрия!$B$2:$B$152,Инклинометрия!$A$2:$A$152))</f>
        <v>-</v>
      </c>
      <c r="W365" s="88">
        <f>IF(R365&gt;0,FORECAST($C$8,Инклинометрия!$B$2:$B$152,Инклинометрия!$A$2:$A$152),IF(AB365=$C$8,"-",FORECAST($C$8-AB365,Инклинометрия!$B$2:$B$152,Инклинометрия!$A$2:$A$152)))</f>
        <v>375.49670726204374</v>
      </c>
      <c r="X365" s="88">
        <f>IF(S365=0,"-",FORECAST($C$8-(S365+AB365),Инклинометрия!$B$2:$B$152,Инклинометрия!$A$2:$A$152))</f>
        <v>0</v>
      </c>
      <c r="Y365" s="88">
        <f>FORECAST($C$8+T365,Инклинометрия!$B$2:$B$152,Инклинометрия!$A$2:$A$152)</f>
        <v>1425</v>
      </c>
      <c r="Z365" s="88">
        <f>IF(R365=0,FORECAST($C$6-T365,Инклинометрия!$B$2:$B$152,Инклинометрия!$A$2:$A$152),FORECAST($C$8,Инклинометрия!$B$2:$B$152,Инклинометрия!$A$2:$A$152))</f>
        <v>1330</v>
      </c>
      <c r="AA365" s="61">
        <f t="shared" si="173"/>
        <v>1400</v>
      </c>
      <c r="AB365" s="62">
        <f t="shared" si="192"/>
        <v>1004.7403081452171</v>
      </c>
      <c r="AC365" s="62">
        <f t="shared" si="174"/>
        <v>0</v>
      </c>
      <c r="AD365" s="65">
        <f>IF(R365=0,FORECAST($C$8,Инклинометрия!$B$2:$B$152,Инклинометрия!$A$2:$A$152),V365)</f>
        <v>1330</v>
      </c>
      <c r="AE365" s="65">
        <f>FORECAST($C$8-(R365+AA365),Инклинометрия!$B$2:$B$152,Инклинометрия!$A$2:$A$152)</f>
        <v>0</v>
      </c>
      <c r="AF365" s="65">
        <f>IF(AB365=0,"-",FORECAST($C$8,Инклинометрия!$B$2:$B$152,Инклинометрия!$A$2:$A$152))</f>
        <v>1330</v>
      </c>
      <c r="AG365" s="65">
        <f>IF(AB365=0,"-",FORECAST($C$8-AB365,Инклинометрия!$B$2:$B$152,Инклинометрия!$A$2:$A$152))</f>
        <v>375.49670726204374</v>
      </c>
      <c r="AH365" s="65" t="str">
        <f>IF(AC365=0,"-",FORECAST($C$8+AC365,Инклинометрия!$B$2:$B$152,Инклинометрия!$A$2:$A$152))</f>
        <v>-</v>
      </c>
      <c r="AI365" s="89" t="str">
        <f>IF(AC365=0,"-",FORECAST($C$8,Инклинометрия!$B$2:$B$152,Инклинометрия!$A$2:$A$152))</f>
        <v>-</v>
      </c>
      <c r="AJ365" s="28"/>
      <c r="AK365" s="67">
        <f t="shared" si="193"/>
        <v>0</v>
      </c>
      <c r="AL365" s="28">
        <f t="shared" si="194"/>
        <v>0</v>
      </c>
      <c r="AM365" s="28">
        <f t="shared" si="195"/>
        <v>0.1</v>
      </c>
      <c r="AN365" s="26">
        <f t="shared" si="196"/>
        <v>0.1</v>
      </c>
      <c r="AO365" s="87">
        <f t="shared" si="197"/>
        <v>148014.17095840955</v>
      </c>
      <c r="AP365" s="87">
        <f t="shared" si="175"/>
        <v>46689.170958409537</v>
      </c>
      <c r="AQ365" s="66">
        <f t="shared" si="176"/>
        <v>14695380</v>
      </c>
      <c r="AR365" s="66">
        <f t="shared" si="177"/>
        <v>13648455.654184239</v>
      </c>
      <c r="AS365" s="66">
        <f t="shared" si="178"/>
        <v>784800</v>
      </c>
      <c r="AT365" s="45">
        <f t="shared" si="182"/>
        <v>15628194.170958409</v>
      </c>
      <c r="AU365" s="75"/>
    </row>
    <row r="366" spans="2:47" x14ac:dyDescent="0.3">
      <c r="B366" s="41">
        <f t="shared" si="183"/>
        <v>1680</v>
      </c>
      <c r="C366" s="8">
        <f t="shared" si="198"/>
        <v>16.8</v>
      </c>
      <c r="D366" s="73">
        <f t="shared" si="179"/>
        <v>22.47</v>
      </c>
      <c r="E366" s="29">
        <f t="shared" si="201"/>
        <v>5564.6265222556549</v>
      </c>
      <c r="F366" s="29">
        <f t="shared" si="184"/>
        <v>16.561388459094445</v>
      </c>
      <c r="G366" s="29">
        <f t="shared" si="199"/>
        <v>22.150857064038817</v>
      </c>
      <c r="H366" s="17">
        <f t="shared" si="185"/>
        <v>7442.6879735169641</v>
      </c>
      <c r="I366" s="29">
        <f t="shared" si="186"/>
        <v>2.2250485660981263</v>
      </c>
      <c r="J366" s="29">
        <f t="shared" si="180"/>
        <v>20.847057720370078</v>
      </c>
      <c r="K366" s="39">
        <f t="shared" si="187"/>
        <v>1400</v>
      </c>
      <c r="L366" s="49">
        <f t="shared" si="170"/>
        <v>0</v>
      </c>
      <c r="M366" s="48">
        <f t="shared" si="171"/>
        <v>4.2266987561397071</v>
      </c>
      <c r="N366" s="51">
        <f t="shared" si="181"/>
        <v>5.2805006091765643</v>
      </c>
      <c r="O366" s="54">
        <f t="shared" si="200"/>
        <v>13.600000000000051</v>
      </c>
      <c r="P366" s="34">
        <f t="shared" si="188"/>
        <v>1.7671458676442586</v>
      </c>
      <c r="Q366" s="30">
        <f t="shared" si="189"/>
        <v>0</v>
      </c>
      <c r="R366" s="58">
        <f t="shared" si="190"/>
        <v>0</v>
      </c>
      <c r="S366" s="58">
        <f t="shared" si="191"/>
        <v>391.55216304243891</v>
      </c>
      <c r="T366" s="58">
        <f t="shared" si="172"/>
        <v>100</v>
      </c>
      <c r="U366" s="88" t="str">
        <f>IF(R366=0,"-",FORECAST($C$8,Инклинометрия!$B$2:$B$152,Инклинометрия!$A$2:$A$152))</f>
        <v>-</v>
      </c>
      <c r="V366" s="88" t="str">
        <f>IF(R366=0,"-",FORECAST($C$8-R366,Инклинометрия!$B$2:$B$152,Инклинометрия!$A$2:$A$152))</f>
        <v>-</v>
      </c>
      <c r="W366" s="88">
        <f>IF(R366&gt;0,FORECAST($C$8,Инклинометрия!$B$2:$B$152,Инклинометрия!$A$2:$A$152),IF(AB366=$C$8,"-",FORECAST($C$8-AB366,Инклинометрия!$B$2:$B$152,Инклинометрия!$A$2:$A$152)))</f>
        <v>371.97455489031694</v>
      </c>
      <c r="X366" s="88">
        <f>IF(S366=0,"-",FORECAST($C$8-(S366+AB366),Инклинометрия!$B$2:$B$152,Инклинометрия!$A$2:$A$152))</f>
        <v>0</v>
      </c>
      <c r="Y366" s="88">
        <f>FORECAST($C$8+T366,Инклинометрия!$B$2:$B$152,Инклинометрия!$A$2:$A$152)</f>
        <v>1425</v>
      </c>
      <c r="Z366" s="88">
        <f>IF(R366=0,FORECAST($C$6-T366,Инклинометрия!$B$2:$B$152,Инклинометрия!$A$2:$A$152),FORECAST($C$8,Инклинометрия!$B$2:$B$152,Инклинометрия!$A$2:$A$152))</f>
        <v>1330</v>
      </c>
      <c r="AA366" s="61">
        <f t="shared" si="173"/>
        <v>1400</v>
      </c>
      <c r="AB366" s="62">
        <f t="shared" si="192"/>
        <v>1008.4478369575611</v>
      </c>
      <c r="AC366" s="62">
        <f t="shared" si="174"/>
        <v>0</v>
      </c>
      <c r="AD366" s="65">
        <f>IF(R366=0,FORECAST($C$8,Инклинометрия!$B$2:$B$152,Инклинометрия!$A$2:$A$152),V366)</f>
        <v>1330</v>
      </c>
      <c r="AE366" s="65">
        <f>FORECAST($C$8-(R366+AA366),Инклинометрия!$B$2:$B$152,Инклинометрия!$A$2:$A$152)</f>
        <v>0</v>
      </c>
      <c r="AF366" s="65">
        <f>IF(AB366=0,"-",FORECAST($C$8,Инклинометрия!$B$2:$B$152,Инклинометрия!$A$2:$A$152))</f>
        <v>1330</v>
      </c>
      <c r="AG366" s="65">
        <f>IF(AB366=0,"-",FORECAST($C$8-AB366,Инклинометрия!$B$2:$B$152,Инклинометрия!$A$2:$A$152))</f>
        <v>371.97455489031694</v>
      </c>
      <c r="AH366" s="65" t="str">
        <f>IF(AC366=0,"-",FORECAST($C$8+AC366,Инклинометрия!$B$2:$B$152,Инклинометрия!$A$2:$A$152))</f>
        <v>-</v>
      </c>
      <c r="AI366" s="89" t="str">
        <f>IF(AC366=0,"-",FORECAST($C$8,Инклинометрия!$B$2:$B$152,Инклинометрия!$A$2:$A$152))</f>
        <v>-</v>
      </c>
      <c r="AJ366" s="28"/>
      <c r="AK366" s="67">
        <f t="shared" si="193"/>
        <v>0</v>
      </c>
      <c r="AL366" s="28">
        <f t="shared" si="194"/>
        <v>0</v>
      </c>
      <c r="AM366" s="28">
        <f t="shared" si="195"/>
        <v>0.1</v>
      </c>
      <c r="AN366" s="26">
        <f t="shared" si="196"/>
        <v>0.1</v>
      </c>
      <c r="AO366" s="87">
        <f t="shared" si="197"/>
        <v>147991.77480512936</v>
      </c>
      <c r="AP366" s="87">
        <f t="shared" si="175"/>
        <v>46666.77480512936</v>
      </c>
      <c r="AQ366" s="66">
        <f t="shared" si="176"/>
        <v>14695380</v>
      </c>
      <c r="AR366" s="66">
        <f t="shared" si="177"/>
        <v>13658275.785749493</v>
      </c>
      <c r="AS366" s="66">
        <f t="shared" si="178"/>
        <v>784800</v>
      </c>
      <c r="AT366" s="45">
        <f t="shared" si="182"/>
        <v>15628171.774805129</v>
      </c>
      <c r="AU366" s="75"/>
    </row>
    <row r="367" spans="2:47" x14ac:dyDescent="0.3">
      <c r="B367" s="41">
        <f t="shared" si="183"/>
        <v>1685</v>
      </c>
      <c r="C367" s="8">
        <f t="shared" si="198"/>
        <v>16.850000000000001</v>
      </c>
      <c r="D367" s="73">
        <f t="shared" si="179"/>
        <v>22.536874999999998</v>
      </c>
      <c r="E367" s="29">
        <f t="shared" si="201"/>
        <v>5581.1879107147488</v>
      </c>
      <c r="F367" s="29">
        <f t="shared" si="184"/>
        <v>16.561388459094445</v>
      </c>
      <c r="G367" s="29">
        <f t="shared" si="199"/>
        <v>22.150857064038817</v>
      </c>
      <c r="H367" s="17">
        <f t="shared" si="185"/>
        <v>7464.8388305810031</v>
      </c>
      <c r="I367" s="29">
        <f t="shared" si="186"/>
        <v>2.2250485660981263</v>
      </c>
      <c r="J367" s="29">
        <f t="shared" si="180"/>
        <v>20.847057720370078</v>
      </c>
      <c r="K367" s="39">
        <f t="shared" si="187"/>
        <v>1400</v>
      </c>
      <c r="L367" s="49">
        <f t="shared" si="170"/>
        <v>0</v>
      </c>
      <c r="M367" s="48">
        <f t="shared" si="171"/>
        <v>4.2266987561397071</v>
      </c>
      <c r="N367" s="51">
        <f t="shared" si="181"/>
        <v>5.2305006091765636</v>
      </c>
      <c r="O367" s="54">
        <f t="shared" si="200"/>
        <v>13.650000000000052</v>
      </c>
      <c r="P367" s="34">
        <f t="shared" si="188"/>
        <v>1.7671458676442586</v>
      </c>
      <c r="Q367" s="30">
        <f t="shared" si="189"/>
        <v>0</v>
      </c>
      <c r="R367" s="58">
        <f t="shared" si="190"/>
        <v>0</v>
      </c>
      <c r="S367" s="58">
        <f t="shared" si="191"/>
        <v>387.84463423009493</v>
      </c>
      <c r="T367" s="58">
        <f t="shared" si="172"/>
        <v>100</v>
      </c>
      <c r="U367" s="88" t="str">
        <f>IF(R367=0,"-",FORECAST($C$8,Инклинометрия!$B$2:$B$152,Инклинометрия!$A$2:$A$152))</f>
        <v>-</v>
      </c>
      <c r="V367" s="88" t="str">
        <f>IF(R367=0,"-",FORECAST($C$8-R367,Инклинометрия!$B$2:$B$152,Инклинометрия!$A$2:$A$152))</f>
        <v>-</v>
      </c>
      <c r="W367" s="88">
        <f>IF(R367&gt;0,FORECAST($C$8,Инклинометрия!$B$2:$B$152,Инклинометрия!$A$2:$A$152),IF(AB367=$C$8,"-",FORECAST($C$8-AB367,Инклинометрия!$B$2:$B$152,Инклинометрия!$A$2:$A$152)))</f>
        <v>368.45240251859013</v>
      </c>
      <c r="X367" s="88">
        <f>IF(S367=0,"-",FORECAST($C$8-(S367+AB367),Инклинометрия!$B$2:$B$152,Инклинометрия!$A$2:$A$152))</f>
        <v>0</v>
      </c>
      <c r="Y367" s="88">
        <f>FORECAST($C$8+T367,Инклинометрия!$B$2:$B$152,Инклинометрия!$A$2:$A$152)</f>
        <v>1425</v>
      </c>
      <c r="Z367" s="88">
        <f>IF(R367=0,FORECAST($C$6-T367,Инклинометрия!$B$2:$B$152,Инклинометрия!$A$2:$A$152),FORECAST($C$8,Инклинометрия!$B$2:$B$152,Инклинометрия!$A$2:$A$152))</f>
        <v>1330</v>
      </c>
      <c r="AA367" s="61">
        <f t="shared" si="173"/>
        <v>1400</v>
      </c>
      <c r="AB367" s="62">
        <f t="shared" si="192"/>
        <v>1012.1553657699051</v>
      </c>
      <c r="AC367" s="62">
        <f t="shared" si="174"/>
        <v>0</v>
      </c>
      <c r="AD367" s="65">
        <f>IF(R367=0,FORECAST($C$8,Инклинометрия!$B$2:$B$152,Инклинометрия!$A$2:$A$152),V367)</f>
        <v>1330</v>
      </c>
      <c r="AE367" s="65">
        <f>FORECAST($C$8-(R367+AA367),Инклинометрия!$B$2:$B$152,Инклинометрия!$A$2:$A$152)</f>
        <v>0</v>
      </c>
      <c r="AF367" s="65">
        <f>IF(AB367=0,"-",FORECAST($C$8,Инклинометрия!$B$2:$B$152,Инклинометрия!$A$2:$A$152))</f>
        <v>1330</v>
      </c>
      <c r="AG367" s="65">
        <f>IF(AB367=0,"-",FORECAST($C$8-AB367,Инклинометрия!$B$2:$B$152,Инклинометрия!$A$2:$A$152))</f>
        <v>368.45240251859013</v>
      </c>
      <c r="AH367" s="65" t="str">
        <f>IF(AC367=0,"-",FORECAST($C$8+AC367,Инклинометрия!$B$2:$B$152,Инклинометрия!$A$2:$A$152))</f>
        <v>-</v>
      </c>
      <c r="AI367" s="89" t="str">
        <f>IF(AC367=0,"-",FORECAST($C$8,Инклинометрия!$B$2:$B$152,Инклинометрия!$A$2:$A$152))</f>
        <v>-</v>
      </c>
      <c r="AJ367" s="28"/>
      <c r="AK367" s="67">
        <f t="shared" si="193"/>
        <v>0</v>
      </c>
      <c r="AL367" s="28">
        <f t="shared" si="194"/>
        <v>0</v>
      </c>
      <c r="AM367" s="28">
        <f t="shared" si="195"/>
        <v>0.1</v>
      </c>
      <c r="AN367" s="26">
        <f t="shared" si="196"/>
        <v>0.1</v>
      </c>
      <c r="AO367" s="87">
        <f t="shared" si="197"/>
        <v>147969.37865184917</v>
      </c>
      <c r="AP367" s="87">
        <f t="shared" si="175"/>
        <v>46644.378651849183</v>
      </c>
      <c r="AQ367" s="66">
        <f t="shared" si="176"/>
        <v>14695380</v>
      </c>
      <c r="AR367" s="66">
        <f t="shared" si="177"/>
        <v>13668095.917314749</v>
      </c>
      <c r="AS367" s="66">
        <f t="shared" si="178"/>
        <v>784800</v>
      </c>
      <c r="AT367" s="45">
        <f t="shared" si="182"/>
        <v>15628149.37865185</v>
      </c>
      <c r="AU367" s="75"/>
    </row>
    <row r="368" spans="2:47" x14ac:dyDescent="0.3">
      <c r="B368" s="41">
        <f t="shared" si="183"/>
        <v>1690</v>
      </c>
      <c r="C368" s="8">
        <f t="shared" si="198"/>
        <v>16.899999999999999</v>
      </c>
      <c r="D368" s="73">
        <f t="shared" si="179"/>
        <v>22.603750000000002</v>
      </c>
      <c r="E368" s="29">
        <f t="shared" si="201"/>
        <v>5597.7492991738427</v>
      </c>
      <c r="F368" s="29">
        <f t="shared" si="184"/>
        <v>16.561388459093266</v>
      </c>
      <c r="G368" s="29">
        <f t="shared" si="199"/>
        <v>22.15085706403724</v>
      </c>
      <c r="H368" s="17">
        <f t="shared" si="185"/>
        <v>7486.9896876450402</v>
      </c>
      <c r="I368" s="29">
        <f t="shared" si="186"/>
        <v>2.2250485660981263</v>
      </c>
      <c r="J368" s="29">
        <f t="shared" si="180"/>
        <v>20.847057720369335</v>
      </c>
      <c r="K368" s="39">
        <f t="shared" si="187"/>
        <v>1400</v>
      </c>
      <c r="L368" s="49">
        <f t="shared" si="170"/>
        <v>0</v>
      </c>
      <c r="M368" s="48">
        <f t="shared" si="171"/>
        <v>4.2266987561397071</v>
      </c>
      <c r="N368" s="51">
        <f t="shared" si="181"/>
        <v>5.1805006091765637</v>
      </c>
      <c r="O368" s="54">
        <f t="shared" si="200"/>
        <v>13.700000000000053</v>
      </c>
      <c r="P368" s="34">
        <f t="shared" si="188"/>
        <v>1.7671458676442586</v>
      </c>
      <c r="Q368" s="30">
        <f t="shared" si="189"/>
        <v>0</v>
      </c>
      <c r="R368" s="58">
        <f t="shared" si="190"/>
        <v>0</v>
      </c>
      <c r="S368" s="58">
        <f t="shared" si="191"/>
        <v>384.13710541775094</v>
      </c>
      <c r="T368" s="58">
        <f t="shared" si="172"/>
        <v>100</v>
      </c>
      <c r="U368" s="88" t="str">
        <f>IF(R368=0,"-",FORECAST($C$8,Инклинометрия!$B$2:$B$152,Инклинометрия!$A$2:$A$152))</f>
        <v>-</v>
      </c>
      <c r="V368" s="88" t="str">
        <f>IF(R368=0,"-",FORECAST($C$8-R368,Инклинометрия!$B$2:$B$152,Инклинометрия!$A$2:$A$152))</f>
        <v>-</v>
      </c>
      <c r="W368" s="88">
        <f>IF(R368&gt;0,FORECAST($C$8,Инклинометрия!$B$2:$B$152,Инклинометрия!$A$2:$A$152),IF(AB368=$C$8,"-",FORECAST($C$8-AB368,Инклинометрия!$B$2:$B$152,Инклинометрия!$A$2:$A$152)))</f>
        <v>364.93025014686339</v>
      </c>
      <c r="X368" s="88">
        <f>IF(S368=0,"-",FORECAST($C$8-(S368+AB368),Инклинометрия!$B$2:$B$152,Инклинометрия!$A$2:$A$152))</f>
        <v>0</v>
      </c>
      <c r="Y368" s="88">
        <f>FORECAST($C$8+T368,Инклинометрия!$B$2:$B$152,Инклинометрия!$A$2:$A$152)</f>
        <v>1425</v>
      </c>
      <c r="Z368" s="88">
        <f>IF(R368=0,FORECAST($C$6-T368,Инклинометрия!$B$2:$B$152,Инклинометрия!$A$2:$A$152),FORECAST($C$8,Инклинометрия!$B$2:$B$152,Инклинометрия!$A$2:$A$152))</f>
        <v>1330</v>
      </c>
      <c r="AA368" s="61">
        <f t="shared" si="173"/>
        <v>1400</v>
      </c>
      <c r="AB368" s="62">
        <f t="shared" si="192"/>
        <v>1015.8628945822491</v>
      </c>
      <c r="AC368" s="62">
        <f t="shared" si="174"/>
        <v>0</v>
      </c>
      <c r="AD368" s="65">
        <f>IF(R368=0,FORECAST($C$8,Инклинометрия!$B$2:$B$152,Инклинометрия!$A$2:$A$152),V368)</f>
        <v>1330</v>
      </c>
      <c r="AE368" s="65">
        <f>FORECAST($C$8-(R368+AA368),Инклинометрия!$B$2:$B$152,Инклинометрия!$A$2:$A$152)</f>
        <v>0</v>
      </c>
      <c r="AF368" s="65">
        <f>IF(AB368=0,"-",FORECAST($C$8,Инклинометрия!$B$2:$B$152,Инклинометрия!$A$2:$A$152))</f>
        <v>1330</v>
      </c>
      <c r="AG368" s="65">
        <f>IF(AB368=0,"-",FORECAST($C$8-AB368,Инклинометрия!$B$2:$B$152,Инклинометрия!$A$2:$A$152))</f>
        <v>364.93025014686339</v>
      </c>
      <c r="AH368" s="65" t="str">
        <f>IF(AC368=0,"-",FORECAST($C$8+AC368,Инклинометрия!$B$2:$B$152,Инклинометрия!$A$2:$A$152))</f>
        <v>-</v>
      </c>
      <c r="AI368" s="89" t="str">
        <f>IF(AC368=0,"-",FORECAST($C$8,Инклинометрия!$B$2:$B$152,Инклинометрия!$A$2:$A$152))</f>
        <v>-</v>
      </c>
      <c r="AJ368" s="28"/>
      <c r="AK368" s="67">
        <f t="shared" si="193"/>
        <v>0</v>
      </c>
      <c r="AL368" s="28">
        <f t="shared" si="194"/>
        <v>0</v>
      </c>
      <c r="AM368" s="28">
        <f t="shared" si="195"/>
        <v>0.1</v>
      </c>
      <c r="AN368" s="26">
        <f t="shared" si="196"/>
        <v>0.1</v>
      </c>
      <c r="AO368" s="87">
        <f t="shared" si="197"/>
        <v>147946.98249856901</v>
      </c>
      <c r="AP368" s="87">
        <f t="shared" si="175"/>
        <v>46621.982498569007</v>
      </c>
      <c r="AQ368" s="66">
        <f t="shared" si="176"/>
        <v>14695380</v>
      </c>
      <c r="AR368" s="66">
        <f t="shared" si="177"/>
        <v>13677916.048880003</v>
      </c>
      <c r="AS368" s="66">
        <f t="shared" si="178"/>
        <v>784800</v>
      </c>
      <c r="AT368" s="45">
        <f t="shared" si="182"/>
        <v>15628126.982498569</v>
      </c>
      <c r="AU368" s="75"/>
    </row>
    <row r="369" spans="2:47" x14ac:dyDescent="0.3">
      <c r="B369" s="41">
        <f t="shared" si="183"/>
        <v>1695</v>
      </c>
      <c r="C369" s="8">
        <f t="shared" si="198"/>
        <v>16.95</v>
      </c>
      <c r="D369" s="73">
        <f t="shared" si="179"/>
        <v>22.670625000000001</v>
      </c>
      <c r="E369" s="29">
        <f t="shared" si="201"/>
        <v>5614.3106876329366</v>
      </c>
      <c r="F369" s="29">
        <f t="shared" si="184"/>
        <v>16.561388459094445</v>
      </c>
      <c r="G369" s="29">
        <f t="shared" si="199"/>
        <v>22.150857064038817</v>
      </c>
      <c r="H369" s="17">
        <f t="shared" si="185"/>
        <v>7509.1405447090792</v>
      </c>
      <c r="I369" s="29">
        <f t="shared" si="186"/>
        <v>2.2250485660981263</v>
      </c>
      <c r="J369" s="29">
        <f t="shared" si="180"/>
        <v>20.847057720370078</v>
      </c>
      <c r="K369" s="39">
        <f t="shared" si="187"/>
        <v>1400</v>
      </c>
      <c r="L369" s="49">
        <f t="shared" si="170"/>
        <v>0</v>
      </c>
      <c r="M369" s="48">
        <f t="shared" si="171"/>
        <v>4.2266987561397071</v>
      </c>
      <c r="N369" s="51">
        <f t="shared" si="181"/>
        <v>5.130500609176563</v>
      </c>
      <c r="O369" s="54">
        <f t="shared" si="200"/>
        <v>13.750000000000053</v>
      </c>
      <c r="P369" s="34">
        <f t="shared" si="188"/>
        <v>1.7671458676442586</v>
      </c>
      <c r="Q369" s="30">
        <f t="shared" si="189"/>
        <v>0</v>
      </c>
      <c r="R369" s="58">
        <f t="shared" si="190"/>
        <v>0</v>
      </c>
      <c r="S369" s="58">
        <f t="shared" si="191"/>
        <v>380.42957660540696</v>
      </c>
      <c r="T369" s="58">
        <f t="shared" si="172"/>
        <v>100</v>
      </c>
      <c r="U369" s="88" t="str">
        <f>IF(R369=0,"-",FORECAST($C$8,Инклинометрия!$B$2:$B$152,Инклинометрия!$A$2:$A$152))</f>
        <v>-</v>
      </c>
      <c r="V369" s="88" t="str">
        <f>IF(R369=0,"-",FORECAST($C$8-R369,Инклинометрия!$B$2:$B$152,Инклинометрия!$A$2:$A$152))</f>
        <v>-</v>
      </c>
      <c r="W369" s="88">
        <f>IF(R369&gt;0,FORECAST($C$8,Инклинометрия!$B$2:$B$152,Инклинометрия!$A$2:$A$152),IF(AB369=$C$8,"-",FORECAST($C$8-AB369,Инклинометрия!$B$2:$B$152,Инклинометрия!$A$2:$A$152)))</f>
        <v>361.40809777513658</v>
      </c>
      <c r="X369" s="88">
        <f>IF(S369=0,"-",FORECAST($C$8-(S369+AB369),Инклинометрия!$B$2:$B$152,Инклинометрия!$A$2:$A$152))</f>
        <v>0</v>
      </c>
      <c r="Y369" s="88">
        <f>FORECAST($C$8+T369,Инклинометрия!$B$2:$B$152,Инклинометрия!$A$2:$A$152)</f>
        <v>1425</v>
      </c>
      <c r="Z369" s="88">
        <f>IF(R369=0,FORECAST($C$6-T369,Инклинометрия!$B$2:$B$152,Инклинометрия!$A$2:$A$152),FORECAST($C$8,Инклинометрия!$B$2:$B$152,Инклинометрия!$A$2:$A$152))</f>
        <v>1330</v>
      </c>
      <c r="AA369" s="61">
        <f t="shared" si="173"/>
        <v>1400</v>
      </c>
      <c r="AB369" s="62">
        <f t="shared" si="192"/>
        <v>1019.570423394593</v>
      </c>
      <c r="AC369" s="62">
        <f t="shared" si="174"/>
        <v>0</v>
      </c>
      <c r="AD369" s="65">
        <f>IF(R369=0,FORECAST($C$8,Инклинометрия!$B$2:$B$152,Инклинометрия!$A$2:$A$152),V369)</f>
        <v>1330</v>
      </c>
      <c r="AE369" s="65">
        <f>FORECAST($C$8-(R369+AA369),Инклинометрия!$B$2:$B$152,Инклинометрия!$A$2:$A$152)</f>
        <v>0</v>
      </c>
      <c r="AF369" s="65">
        <f>IF(AB369=0,"-",FORECAST($C$8,Инклинометрия!$B$2:$B$152,Инклинометрия!$A$2:$A$152))</f>
        <v>1330</v>
      </c>
      <c r="AG369" s="65">
        <f>IF(AB369=0,"-",FORECAST($C$8-AB369,Инклинометрия!$B$2:$B$152,Инклинометрия!$A$2:$A$152))</f>
        <v>361.40809777513658</v>
      </c>
      <c r="AH369" s="65" t="str">
        <f>IF(AC369=0,"-",FORECAST($C$8+AC369,Инклинометрия!$B$2:$B$152,Инклинометрия!$A$2:$A$152))</f>
        <v>-</v>
      </c>
      <c r="AI369" s="89" t="str">
        <f>IF(AC369=0,"-",FORECAST($C$8,Инклинометрия!$B$2:$B$152,Инклинометрия!$A$2:$A$152))</f>
        <v>-</v>
      </c>
      <c r="AJ369" s="28"/>
      <c r="AK369" s="67">
        <f t="shared" si="193"/>
        <v>0</v>
      </c>
      <c r="AL369" s="28">
        <f t="shared" si="194"/>
        <v>0</v>
      </c>
      <c r="AM369" s="28">
        <f t="shared" si="195"/>
        <v>0.1</v>
      </c>
      <c r="AN369" s="26">
        <f t="shared" si="196"/>
        <v>0.1</v>
      </c>
      <c r="AO369" s="87">
        <f t="shared" si="197"/>
        <v>147924.58634528884</v>
      </c>
      <c r="AP369" s="87">
        <f t="shared" si="175"/>
        <v>46599.58634528883</v>
      </c>
      <c r="AQ369" s="66">
        <f t="shared" si="176"/>
        <v>14695380</v>
      </c>
      <c r="AR369" s="66">
        <f t="shared" si="177"/>
        <v>13687736.180445259</v>
      </c>
      <c r="AS369" s="66">
        <f t="shared" si="178"/>
        <v>784800</v>
      </c>
      <c r="AT369" s="45">
        <f t="shared" si="182"/>
        <v>15628104.586345289</v>
      </c>
      <c r="AU369" s="75"/>
    </row>
    <row r="370" spans="2:47" x14ac:dyDescent="0.3">
      <c r="B370" s="41">
        <f t="shared" si="183"/>
        <v>1700</v>
      </c>
      <c r="C370" s="8">
        <f t="shared" si="198"/>
        <v>17</v>
      </c>
      <c r="D370" s="73">
        <f t="shared" si="179"/>
        <v>22.737500000000001</v>
      </c>
      <c r="E370" s="29">
        <f t="shared" si="201"/>
        <v>5630.8720760920314</v>
      </c>
      <c r="F370" s="29">
        <f t="shared" si="184"/>
        <v>16.561388459094445</v>
      </c>
      <c r="G370" s="29">
        <f t="shared" si="199"/>
        <v>22.150857064038817</v>
      </c>
      <c r="H370" s="17">
        <f t="shared" si="185"/>
        <v>7531.2914017731182</v>
      </c>
      <c r="I370" s="29">
        <f t="shared" si="186"/>
        <v>2.2250485660981263</v>
      </c>
      <c r="J370" s="29">
        <f t="shared" si="180"/>
        <v>20.847057720370078</v>
      </c>
      <c r="K370" s="39">
        <f t="shared" si="187"/>
        <v>1400</v>
      </c>
      <c r="L370" s="49">
        <f t="shared" si="170"/>
        <v>0</v>
      </c>
      <c r="M370" s="48">
        <f t="shared" si="171"/>
        <v>4.2266987561397071</v>
      </c>
      <c r="N370" s="51">
        <f t="shared" si="181"/>
        <v>5.0805006091765632</v>
      </c>
      <c r="O370" s="54">
        <f t="shared" si="200"/>
        <v>13.800000000000052</v>
      </c>
      <c r="P370" s="34">
        <f t="shared" si="188"/>
        <v>1.7671458676442586</v>
      </c>
      <c r="Q370" s="30">
        <f t="shared" si="189"/>
        <v>0</v>
      </c>
      <c r="R370" s="58">
        <f t="shared" si="190"/>
        <v>0</v>
      </c>
      <c r="S370" s="58">
        <f t="shared" si="191"/>
        <v>376.72204779306298</v>
      </c>
      <c r="T370" s="58">
        <f t="shared" si="172"/>
        <v>100</v>
      </c>
      <c r="U370" s="88" t="str">
        <f>IF(R370=0,"-",FORECAST($C$8,Инклинометрия!$B$2:$B$152,Инклинометрия!$A$2:$A$152))</f>
        <v>-</v>
      </c>
      <c r="V370" s="88" t="str">
        <f>IF(R370=0,"-",FORECAST($C$8-R370,Инклинометрия!$B$2:$B$152,Инклинометрия!$A$2:$A$152))</f>
        <v>-</v>
      </c>
      <c r="W370" s="88">
        <f>IF(R370&gt;0,FORECAST($C$8,Инклинометрия!$B$2:$B$152,Инклинометрия!$A$2:$A$152),IF(AB370=$C$8,"-",FORECAST($C$8-AB370,Инклинометрия!$B$2:$B$152,Инклинометрия!$A$2:$A$152)))</f>
        <v>357.88594540340983</v>
      </c>
      <c r="X370" s="88">
        <f>IF(S370=0,"-",FORECAST($C$8-(S370+AB370),Инклинометрия!$B$2:$B$152,Инклинометрия!$A$2:$A$152))</f>
        <v>0</v>
      </c>
      <c r="Y370" s="88">
        <f>FORECAST($C$8+T370,Инклинометрия!$B$2:$B$152,Инклинометрия!$A$2:$A$152)</f>
        <v>1425</v>
      </c>
      <c r="Z370" s="88">
        <f>IF(R370=0,FORECAST($C$6-T370,Инклинометрия!$B$2:$B$152,Инклинометрия!$A$2:$A$152),FORECAST($C$8,Инклинометрия!$B$2:$B$152,Инклинометрия!$A$2:$A$152))</f>
        <v>1330</v>
      </c>
      <c r="AA370" s="61">
        <f t="shared" si="173"/>
        <v>1400</v>
      </c>
      <c r="AB370" s="62">
        <f t="shared" si="192"/>
        <v>1023.277952206937</v>
      </c>
      <c r="AC370" s="62">
        <f t="shared" si="174"/>
        <v>0</v>
      </c>
      <c r="AD370" s="65">
        <f>IF(R370=0,FORECAST($C$8,Инклинометрия!$B$2:$B$152,Инклинометрия!$A$2:$A$152),V370)</f>
        <v>1330</v>
      </c>
      <c r="AE370" s="65">
        <f>FORECAST($C$8-(R370+AA370),Инклинометрия!$B$2:$B$152,Инклинометрия!$A$2:$A$152)</f>
        <v>0</v>
      </c>
      <c r="AF370" s="65">
        <f>IF(AB370=0,"-",FORECAST($C$8,Инклинометрия!$B$2:$B$152,Инклинометрия!$A$2:$A$152))</f>
        <v>1330</v>
      </c>
      <c r="AG370" s="65">
        <f>IF(AB370=0,"-",FORECAST($C$8-AB370,Инклинометрия!$B$2:$B$152,Инклинометрия!$A$2:$A$152))</f>
        <v>357.88594540340983</v>
      </c>
      <c r="AH370" s="65" t="str">
        <f>IF(AC370=0,"-",FORECAST($C$8+AC370,Инклинометрия!$B$2:$B$152,Инклинометрия!$A$2:$A$152))</f>
        <v>-</v>
      </c>
      <c r="AI370" s="89" t="str">
        <f>IF(AC370=0,"-",FORECAST($C$8,Инклинометрия!$B$2:$B$152,Инклинометрия!$A$2:$A$152))</f>
        <v>-</v>
      </c>
      <c r="AJ370" s="28"/>
      <c r="AK370" s="67">
        <f t="shared" si="193"/>
        <v>0</v>
      </c>
      <c r="AL370" s="28">
        <f t="shared" si="194"/>
        <v>0</v>
      </c>
      <c r="AM370" s="28">
        <f t="shared" si="195"/>
        <v>0.1</v>
      </c>
      <c r="AN370" s="26">
        <f t="shared" si="196"/>
        <v>0.1</v>
      </c>
      <c r="AO370" s="87">
        <f t="shared" si="197"/>
        <v>147902.19019200865</v>
      </c>
      <c r="AP370" s="87">
        <f t="shared" si="175"/>
        <v>46577.190192008653</v>
      </c>
      <c r="AQ370" s="66">
        <f t="shared" si="176"/>
        <v>14695380</v>
      </c>
      <c r="AR370" s="66">
        <f t="shared" si="177"/>
        <v>13697556.312010515</v>
      </c>
      <c r="AS370" s="66">
        <f t="shared" si="178"/>
        <v>784800</v>
      </c>
      <c r="AT370" s="45">
        <f t="shared" si="182"/>
        <v>15628082.190192008</v>
      </c>
      <c r="AU370" s="75"/>
    </row>
    <row r="371" spans="2:47" x14ac:dyDescent="0.3">
      <c r="B371" s="41">
        <f t="shared" si="183"/>
        <v>1705</v>
      </c>
      <c r="C371" s="8">
        <f t="shared" si="198"/>
        <v>17.05</v>
      </c>
      <c r="D371" s="73">
        <f t="shared" si="179"/>
        <v>22.804375</v>
      </c>
      <c r="E371" s="29">
        <f t="shared" si="201"/>
        <v>5647.4334645511253</v>
      </c>
      <c r="F371" s="29">
        <f t="shared" si="184"/>
        <v>16.561388459094445</v>
      </c>
      <c r="G371" s="29">
        <f t="shared" si="199"/>
        <v>22.150857064038817</v>
      </c>
      <c r="H371" s="17">
        <f t="shared" si="185"/>
        <v>7553.4422588371572</v>
      </c>
      <c r="I371" s="29">
        <f t="shared" si="186"/>
        <v>2.2250485660981263</v>
      </c>
      <c r="J371" s="29">
        <f t="shared" si="180"/>
        <v>20.847057720370078</v>
      </c>
      <c r="K371" s="39">
        <f t="shared" si="187"/>
        <v>1400</v>
      </c>
      <c r="L371" s="49">
        <f t="shared" si="170"/>
        <v>0</v>
      </c>
      <c r="M371" s="48">
        <f t="shared" si="171"/>
        <v>4.2266987561397071</v>
      </c>
      <c r="N371" s="51">
        <f t="shared" si="181"/>
        <v>5.0305006091765625</v>
      </c>
      <c r="O371" s="54">
        <f t="shared" si="200"/>
        <v>13.850000000000053</v>
      </c>
      <c r="P371" s="34">
        <f t="shared" si="188"/>
        <v>1.7671458676442586</v>
      </c>
      <c r="Q371" s="30">
        <f t="shared" si="189"/>
        <v>0</v>
      </c>
      <c r="R371" s="58">
        <f t="shared" si="190"/>
        <v>0</v>
      </c>
      <c r="S371" s="58">
        <f t="shared" si="191"/>
        <v>373.014518980719</v>
      </c>
      <c r="T371" s="58">
        <f t="shared" si="172"/>
        <v>100</v>
      </c>
      <c r="U371" s="88" t="str">
        <f>IF(R371=0,"-",FORECAST($C$8,Инклинометрия!$B$2:$B$152,Инклинометрия!$A$2:$A$152))</f>
        <v>-</v>
      </c>
      <c r="V371" s="88" t="str">
        <f>IF(R371=0,"-",FORECAST($C$8-R371,Инклинометрия!$B$2:$B$152,Инклинометрия!$A$2:$A$152))</f>
        <v>-</v>
      </c>
      <c r="W371" s="88">
        <f>IF(R371&gt;0,FORECAST($C$8,Инклинометрия!$B$2:$B$152,Инклинометрия!$A$2:$A$152),IF(AB371=$C$8,"-",FORECAST($C$8-AB371,Инклинометрия!$B$2:$B$152,Инклинометрия!$A$2:$A$152)))</f>
        <v>354.36379303168303</v>
      </c>
      <c r="X371" s="88">
        <f>IF(S371=0,"-",FORECAST($C$8-(S371+AB371),Инклинометрия!$B$2:$B$152,Инклинометрия!$A$2:$A$152))</f>
        <v>0</v>
      </c>
      <c r="Y371" s="88">
        <f>FORECAST($C$8+T371,Инклинометрия!$B$2:$B$152,Инклинометрия!$A$2:$A$152)</f>
        <v>1425</v>
      </c>
      <c r="Z371" s="88">
        <f>IF(R371=0,FORECAST($C$6-T371,Инклинометрия!$B$2:$B$152,Инклинометрия!$A$2:$A$152),FORECAST($C$8,Инклинометрия!$B$2:$B$152,Инклинометрия!$A$2:$A$152))</f>
        <v>1330</v>
      </c>
      <c r="AA371" s="61">
        <f t="shared" si="173"/>
        <v>1400</v>
      </c>
      <c r="AB371" s="62">
        <f t="shared" si="192"/>
        <v>1026.985481019281</v>
      </c>
      <c r="AC371" s="62">
        <f t="shared" si="174"/>
        <v>0</v>
      </c>
      <c r="AD371" s="65">
        <f>IF(R371=0,FORECAST($C$8,Инклинометрия!$B$2:$B$152,Инклинометрия!$A$2:$A$152),V371)</f>
        <v>1330</v>
      </c>
      <c r="AE371" s="65">
        <f>FORECAST($C$8-(R371+AA371),Инклинометрия!$B$2:$B$152,Инклинометрия!$A$2:$A$152)</f>
        <v>0</v>
      </c>
      <c r="AF371" s="65">
        <f>IF(AB371=0,"-",FORECAST($C$8,Инклинометрия!$B$2:$B$152,Инклинометрия!$A$2:$A$152))</f>
        <v>1330</v>
      </c>
      <c r="AG371" s="65">
        <f>IF(AB371=0,"-",FORECAST($C$8-AB371,Инклинометрия!$B$2:$B$152,Инклинометрия!$A$2:$A$152))</f>
        <v>354.36379303168303</v>
      </c>
      <c r="AH371" s="65" t="str">
        <f>IF(AC371=0,"-",FORECAST($C$8+AC371,Инклинометрия!$B$2:$B$152,Инклинометрия!$A$2:$A$152))</f>
        <v>-</v>
      </c>
      <c r="AI371" s="89" t="str">
        <f>IF(AC371=0,"-",FORECAST($C$8,Инклинометрия!$B$2:$B$152,Инклинометрия!$A$2:$A$152))</f>
        <v>-</v>
      </c>
      <c r="AJ371" s="28"/>
      <c r="AK371" s="67">
        <f t="shared" si="193"/>
        <v>0</v>
      </c>
      <c r="AL371" s="28">
        <f t="shared" si="194"/>
        <v>0</v>
      </c>
      <c r="AM371" s="28">
        <f t="shared" si="195"/>
        <v>0.1</v>
      </c>
      <c r="AN371" s="26">
        <f t="shared" si="196"/>
        <v>0.1</v>
      </c>
      <c r="AO371" s="87">
        <f t="shared" si="197"/>
        <v>147879.79403872846</v>
      </c>
      <c r="AP371" s="87">
        <f t="shared" si="175"/>
        <v>46554.794038728476</v>
      </c>
      <c r="AQ371" s="66">
        <f t="shared" si="176"/>
        <v>14695380</v>
      </c>
      <c r="AR371" s="66">
        <f t="shared" si="177"/>
        <v>13707376.44357577</v>
      </c>
      <c r="AS371" s="66">
        <f t="shared" si="178"/>
        <v>784800</v>
      </c>
      <c r="AT371" s="45">
        <f t="shared" si="182"/>
        <v>15628059.794038728</v>
      </c>
      <c r="AU371" s="75"/>
    </row>
    <row r="372" spans="2:47" x14ac:dyDescent="0.3">
      <c r="B372" s="41">
        <f t="shared" si="183"/>
        <v>1710</v>
      </c>
      <c r="C372" s="8">
        <f t="shared" si="198"/>
        <v>17.100000000000001</v>
      </c>
      <c r="D372" s="73">
        <f t="shared" si="179"/>
        <v>22.87125</v>
      </c>
      <c r="E372" s="29">
        <f t="shared" si="201"/>
        <v>5663.9948530102201</v>
      </c>
      <c r="F372" s="29">
        <f t="shared" si="184"/>
        <v>16.561388459094445</v>
      </c>
      <c r="G372" s="29">
        <f t="shared" si="199"/>
        <v>22.150857064038817</v>
      </c>
      <c r="H372" s="17">
        <f t="shared" si="185"/>
        <v>7575.5931159011961</v>
      </c>
      <c r="I372" s="29">
        <f t="shared" si="186"/>
        <v>2.2250485660981263</v>
      </c>
      <c r="J372" s="29">
        <f t="shared" si="180"/>
        <v>20.847057720370078</v>
      </c>
      <c r="K372" s="39">
        <f t="shared" si="187"/>
        <v>1400</v>
      </c>
      <c r="L372" s="49">
        <f t="shared" si="170"/>
        <v>0</v>
      </c>
      <c r="M372" s="48">
        <f t="shared" si="171"/>
        <v>4.2266987561397071</v>
      </c>
      <c r="N372" s="51">
        <f t="shared" si="181"/>
        <v>4.9805006091765627</v>
      </c>
      <c r="O372" s="54">
        <f t="shared" si="200"/>
        <v>13.900000000000054</v>
      </c>
      <c r="P372" s="34">
        <f t="shared" si="188"/>
        <v>1.7671458676442586</v>
      </c>
      <c r="Q372" s="30">
        <f t="shared" si="189"/>
        <v>0</v>
      </c>
      <c r="R372" s="58">
        <f t="shared" si="190"/>
        <v>0</v>
      </c>
      <c r="S372" s="58">
        <f t="shared" si="191"/>
        <v>369.30699016837502</v>
      </c>
      <c r="T372" s="58">
        <f t="shared" si="172"/>
        <v>100</v>
      </c>
      <c r="U372" s="88" t="str">
        <f>IF(R372=0,"-",FORECAST($C$8,Инклинометрия!$B$2:$B$152,Инклинометрия!$A$2:$A$152))</f>
        <v>-</v>
      </c>
      <c r="V372" s="88" t="str">
        <f>IF(R372=0,"-",FORECAST($C$8-R372,Инклинометрия!$B$2:$B$152,Инклинометрия!$A$2:$A$152))</f>
        <v>-</v>
      </c>
      <c r="W372" s="88">
        <f>IF(R372&gt;0,FORECAST($C$8,Инклинометрия!$B$2:$B$152,Инклинометрия!$A$2:$A$152),IF(AB372=$C$8,"-",FORECAST($C$8-AB372,Инклинометрия!$B$2:$B$152,Инклинометрия!$A$2:$A$152)))</f>
        <v>350.84164065995628</v>
      </c>
      <c r="X372" s="88">
        <f>IF(S372=0,"-",FORECAST($C$8-(S372+AB372),Инклинометрия!$B$2:$B$152,Инклинометрия!$A$2:$A$152))</f>
        <v>0</v>
      </c>
      <c r="Y372" s="88">
        <f>FORECAST($C$8+T372,Инклинометрия!$B$2:$B$152,Инклинометрия!$A$2:$A$152)</f>
        <v>1425</v>
      </c>
      <c r="Z372" s="88">
        <f>IF(R372=0,FORECAST($C$6-T372,Инклинометрия!$B$2:$B$152,Инклинометрия!$A$2:$A$152),FORECAST($C$8,Инклинометрия!$B$2:$B$152,Инклинометрия!$A$2:$A$152))</f>
        <v>1330</v>
      </c>
      <c r="AA372" s="61">
        <f t="shared" si="173"/>
        <v>1400</v>
      </c>
      <c r="AB372" s="62">
        <f t="shared" si="192"/>
        <v>1030.693009831625</v>
      </c>
      <c r="AC372" s="62">
        <f t="shared" si="174"/>
        <v>0</v>
      </c>
      <c r="AD372" s="65">
        <f>IF(R372=0,FORECAST($C$8,Инклинометрия!$B$2:$B$152,Инклинометрия!$A$2:$A$152),V372)</f>
        <v>1330</v>
      </c>
      <c r="AE372" s="65">
        <f>FORECAST($C$8-(R372+AA372),Инклинометрия!$B$2:$B$152,Инклинометрия!$A$2:$A$152)</f>
        <v>0</v>
      </c>
      <c r="AF372" s="65">
        <f>IF(AB372=0,"-",FORECAST($C$8,Инклинометрия!$B$2:$B$152,Инклинометрия!$A$2:$A$152))</f>
        <v>1330</v>
      </c>
      <c r="AG372" s="65">
        <f>IF(AB372=0,"-",FORECAST($C$8-AB372,Инклинометрия!$B$2:$B$152,Инклинометрия!$A$2:$A$152))</f>
        <v>350.84164065995628</v>
      </c>
      <c r="AH372" s="65" t="str">
        <f>IF(AC372=0,"-",FORECAST($C$8+AC372,Инклинометрия!$B$2:$B$152,Инклинометрия!$A$2:$A$152))</f>
        <v>-</v>
      </c>
      <c r="AI372" s="89" t="str">
        <f>IF(AC372=0,"-",FORECAST($C$8,Инклинометрия!$B$2:$B$152,Инклинометрия!$A$2:$A$152))</f>
        <v>-</v>
      </c>
      <c r="AJ372" s="28"/>
      <c r="AK372" s="67">
        <f t="shared" si="193"/>
        <v>0</v>
      </c>
      <c r="AL372" s="28">
        <f t="shared" si="194"/>
        <v>0</v>
      </c>
      <c r="AM372" s="28">
        <f t="shared" si="195"/>
        <v>0.1</v>
      </c>
      <c r="AN372" s="26">
        <f t="shared" si="196"/>
        <v>0.1</v>
      </c>
      <c r="AO372" s="87">
        <f t="shared" si="197"/>
        <v>147857.3978854483</v>
      </c>
      <c r="AP372" s="87">
        <f t="shared" si="175"/>
        <v>46532.397885448299</v>
      </c>
      <c r="AQ372" s="66">
        <f t="shared" si="176"/>
        <v>14695380</v>
      </c>
      <c r="AR372" s="66">
        <f t="shared" si="177"/>
        <v>13717196.575141024</v>
      </c>
      <c r="AS372" s="66">
        <f t="shared" si="178"/>
        <v>784800</v>
      </c>
      <c r="AT372" s="45">
        <f t="shared" si="182"/>
        <v>15628037.397885449</v>
      </c>
      <c r="AU372" s="75"/>
    </row>
    <row r="373" spans="2:47" x14ac:dyDescent="0.3">
      <c r="B373" s="41">
        <f t="shared" si="183"/>
        <v>1715</v>
      </c>
      <c r="C373" s="8">
        <f t="shared" si="198"/>
        <v>17.150000000000002</v>
      </c>
      <c r="D373" s="73">
        <f t="shared" si="179"/>
        <v>22.938125000000003</v>
      </c>
      <c r="E373" s="29">
        <f t="shared" si="201"/>
        <v>5680.556241469314</v>
      </c>
      <c r="F373" s="29">
        <f t="shared" si="184"/>
        <v>16.561388459094445</v>
      </c>
      <c r="G373" s="29">
        <f t="shared" si="199"/>
        <v>22.150857064038817</v>
      </c>
      <c r="H373" s="17">
        <f t="shared" si="185"/>
        <v>7597.7439729652351</v>
      </c>
      <c r="I373" s="29">
        <f t="shared" si="186"/>
        <v>2.2250485660981263</v>
      </c>
      <c r="J373" s="29">
        <f t="shared" si="180"/>
        <v>20.847057720370078</v>
      </c>
      <c r="K373" s="39">
        <f t="shared" si="187"/>
        <v>1400</v>
      </c>
      <c r="L373" s="49">
        <f t="shared" si="170"/>
        <v>0</v>
      </c>
      <c r="M373" s="48">
        <f t="shared" si="171"/>
        <v>4.2266987561397071</v>
      </c>
      <c r="N373" s="51">
        <f t="shared" si="181"/>
        <v>4.930500609176562</v>
      </c>
      <c r="O373" s="54">
        <f t="shared" si="200"/>
        <v>13.950000000000054</v>
      </c>
      <c r="P373" s="34">
        <f t="shared" si="188"/>
        <v>1.7671458676442586</v>
      </c>
      <c r="Q373" s="30">
        <f t="shared" si="189"/>
        <v>0</v>
      </c>
      <c r="R373" s="58">
        <f t="shared" si="190"/>
        <v>0</v>
      </c>
      <c r="S373" s="58">
        <f t="shared" si="191"/>
        <v>365.59946135603104</v>
      </c>
      <c r="T373" s="58">
        <f t="shared" si="172"/>
        <v>100</v>
      </c>
      <c r="U373" s="88" t="str">
        <f>IF(R373=0,"-",FORECAST($C$8,Инклинометрия!$B$2:$B$152,Инклинометрия!$A$2:$A$152))</f>
        <v>-</v>
      </c>
      <c r="V373" s="88" t="str">
        <f>IF(R373=0,"-",FORECAST($C$8-R373,Инклинометрия!$B$2:$B$152,Инклинометрия!$A$2:$A$152))</f>
        <v>-</v>
      </c>
      <c r="W373" s="88">
        <f>IF(R373&gt;0,FORECAST($C$8,Инклинометрия!$B$2:$B$152,Инклинометрия!$A$2:$A$152),IF(AB373=$C$8,"-",FORECAST($C$8-AB373,Инклинометрия!$B$2:$B$152,Инклинометрия!$A$2:$A$152)))</f>
        <v>347.31948828822948</v>
      </c>
      <c r="X373" s="88">
        <f>IF(S373=0,"-",FORECAST($C$8-(S373+AB373),Инклинометрия!$B$2:$B$152,Инклинометрия!$A$2:$A$152))</f>
        <v>0</v>
      </c>
      <c r="Y373" s="88">
        <f>FORECAST($C$8+T373,Инклинометрия!$B$2:$B$152,Инклинометрия!$A$2:$A$152)</f>
        <v>1425</v>
      </c>
      <c r="Z373" s="88">
        <f>IF(R373=0,FORECAST($C$6-T373,Инклинометрия!$B$2:$B$152,Инклинометрия!$A$2:$A$152),FORECAST($C$8,Инклинометрия!$B$2:$B$152,Инклинометрия!$A$2:$A$152))</f>
        <v>1330</v>
      </c>
      <c r="AA373" s="61">
        <f t="shared" si="173"/>
        <v>1400</v>
      </c>
      <c r="AB373" s="62">
        <f t="shared" si="192"/>
        <v>1034.400538643969</v>
      </c>
      <c r="AC373" s="62">
        <f t="shared" si="174"/>
        <v>0</v>
      </c>
      <c r="AD373" s="65">
        <f>IF(R373=0,FORECAST($C$8,Инклинометрия!$B$2:$B$152,Инклинометрия!$A$2:$A$152),V373)</f>
        <v>1330</v>
      </c>
      <c r="AE373" s="65">
        <f>FORECAST($C$8-(R373+AA373),Инклинометрия!$B$2:$B$152,Инклинометрия!$A$2:$A$152)</f>
        <v>0</v>
      </c>
      <c r="AF373" s="65">
        <f>IF(AB373=0,"-",FORECAST($C$8,Инклинометрия!$B$2:$B$152,Инклинометрия!$A$2:$A$152))</f>
        <v>1330</v>
      </c>
      <c r="AG373" s="65">
        <f>IF(AB373=0,"-",FORECAST($C$8-AB373,Инклинометрия!$B$2:$B$152,Инклинометрия!$A$2:$A$152))</f>
        <v>347.31948828822948</v>
      </c>
      <c r="AH373" s="65" t="str">
        <f>IF(AC373=0,"-",FORECAST($C$8+AC373,Инклинометрия!$B$2:$B$152,Инклинометрия!$A$2:$A$152))</f>
        <v>-</v>
      </c>
      <c r="AI373" s="89" t="str">
        <f>IF(AC373=0,"-",FORECAST($C$8,Инклинометрия!$B$2:$B$152,Инклинометрия!$A$2:$A$152))</f>
        <v>-</v>
      </c>
      <c r="AJ373" s="28"/>
      <c r="AK373" s="67">
        <f t="shared" si="193"/>
        <v>0</v>
      </c>
      <c r="AL373" s="28">
        <f t="shared" si="194"/>
        <v>0</v>
      </c>
      <c r="AM373" s="28">
        <f t="shared" si="195"/>
        <v>0.1</v>
      </c>
      <c r="AN373" s="26">
        <f t="shared" si="196"/>
        <v>0.1</v>
      </c>
      <c r="AO373" s="87">
        <f t="shared" si="197"/>
        <v>147835.00173216814</v>
      </c>
      <c r="AP373" s="87">
        <f t="shared" si="175"/>
        <v>46510.001732168123</v>
      </c>
      <c r="AQ373" s="66">
        <f t="shared" si="176"/>
        <v>14695380</v>
      </c>
      <c r="AR373" s="66">
        <f t="shared" si="177"/>
        <v>13727016.706706282</v>
      </c>
      <c r="AS373" s="66">
        <f t="shared" si="178"/>
        <v>784800</v>
      </c>
      <c r="AT373" s="45">
        <f t="shared" si="182"/>
        <v>15628015.001732169</v>
      </c>
      <c r="AU373" s="75"/>
    </row>
    <row r="374" spans="2:47" x14ac:dyDescent="0.3">
      <c r="B374" s="41">
        <f t="shared" si="183"/>
        <v>1720</v>
      </c>
      <c r="C374" s="8">
        <f t="shared" si="198"/>
        <v>17.2</v>
      </c>
      <c r="D374" s="73">
        <f t="shared" si="179"/>
        <v>23.004999999999999</v>
      </c>
      <c r="E374" s="29">
        <f t="shared" si="201"/>
        <v>5697.117629928408</v>
      </c>
      <c r="F374" s="29">
        <f t="shared" si="184"/>
        <v>16.561388459093266</v>
      </c>
      <c r="G374" s="29">
        <f t="shared" si="199"/>
        <v>22.15085706403724</v>
      </c>
      <c r="H374" s="17">
        <f t="shared" si="185"/>
        <v>7619.8948300292723</v>
      </c>
      <c r="I374" s="29">
        <f t="shared" si="186"/>
        <v>2.2250485660981263</v>
      </c>
      <c r="J374" s="29">
        <f t="shared" si="180"/>
        <v>20.847057720369335</v>
      </c>
      <c r="K374" s="39">
        <f t="shared" si="187"/>
        <v>1400</v>
      </c>
      <c r="L374" s="49">
        <f t="shared" si="170"/>
        <v>0</v>
      </c>
      <c r="M374" s="48">
        <f t="shared" si="171"/>
        <v>4.2266987561397071</v>
      </c>
      <c r="N374" s="51">
        <f t="shared" si="181"/>
        <v>4.8805006091765621</v>
      </c>
      <c r="O374" s="54">
        <f t="shared" si="200"/>
        <v>14.000000000000053</v>
      </c>
      <c r="P374" s="34">
        <f t="shared" si="188"/>
        <v>1.7671458676442586</v>
      </c>
      <c r="Q374" s="30">
        <f t="shared" si="189"/>
        <v>0</v>
      </c>
      <c r="R374" s="58">
        <f t="shared" si="190"/>
        <v>0</v>
      </c>
      <c r="S374" s="58">
        <f t="shared" si="191"/>
        <v>361.89193254368706</v>
      </c>
      <c r="T374" s="58">
        <f t="shared" si="172"/>
        <v>100</v>
      </c>
      <c r="U374" s="88" t="str">
        <f>IF(R374=0,"-",FORECAST($C$8,Инклинометрия!$B$2:$B$152,Инклинометрия!$A$2:$A$152))</f>
        <v>-</v>
      </c>
      <c r="V374" s="88" t="str">
        <f>IF(R374=0,"-",FORECAST($C$8-R374,Инклинометрия!$B$2:$B$152,Инклинометрия!$A$2:$A$152))</f>
        <v>-</v>
      </c>
      <c r="W374" s="88">
        <f>IF(R374&gt;0,FORECAST($C$8,Инклинометрия!$B$2:$B$152,Инклинометрия!$A$2:$A$152),IF(AB374=$C$8,"-",FORECAST($C$8-AB374,Инклинометрия!$B$2:$B$152,Инклинометрия!$A$2:$A$152)))</f>
        <v>343.79733591650267</v>
      </c>
      <c r="X374" s="88">
        <f>IF(S374=0,"-",FORECAST($C$8-(S374+AB374),Инклинометрия!$B$2:$B$152,Инклинометрия!$A$2:$A$152))</f>
        <v>0</v>
      </c>
      <c r="Y374" s="88">
        <f>FORECAST($C$8+T374,Инклинометрия!$B$2:$B$152,Инклинометрия!$A$2:$A$152)</f>
        <v>1425</v>
      </c>
      <c r="Z374" s="88">
        <f>IF(R374=0,FORECAST($C$6-T374,Инклинометрия!$B$2:$B$152,Инклинометрия!$A$2:$A$152),FORECAST($C$8,Инклинометрия!$B$2:$B$152,Инклинометрия!$A$2:$A$152))</f>
        <v>1330</v>
      </c>
      <c r="AA374" s="61">
        <f t="shared" si="173"/>
        <v>1400</v>
      </c>
      <c r="AB374" s="62">
        <f t="shared" si="192"/>
        <v>1038.1080674563129</v>
      </c>
      <c r="AC374" s="62">
        <f t="shared" si="174"/>
        <v>0</v>
      </c>
      <c r="AD374" s="65">
        <f>IF(R374=0,FORECAST($C$8,Инклинометрия!$B$2:$B$152,Инклинометрия!$A$2:$A$152),V374)</f>
        <v>1330</v>
      </c>
      <c r="AE374" s="65">
        <f>FORECAST($C$8-(R374+AA374),Инклинометрия!$B$2:$B$152,Инклинометрия!$A$2:$A$152)</f>
        <v>0</v>
      </c>
      <c r="AF374" s="65">
        <f>IF(AB374=0,"-",FORECAST($C$8,Инклинометрия!$B$2:$B$152,Инклинометрия!$A$2:$A$152))</f>
        <v>1330</v>
      </c>
      <c r="AG374" s="65">
        <f>IF(AB374=0,"-",FORECAST($C$8-AB374,Инклинометрия!$B$2:$B$152,Инклинометрия!$A$2:$A$152))</f>
        <v>343.79733591650267</v>
      </c>
      <c r="AH374" s="65" t="str">
        <f>IF(AC374=0,"-",FORECAST($C$8+AC374,Инклинометрия!$B$2:$B$152,Инклинометрия!$A$2:$A$152))</f>
        <v>-</v>
      </c>
      <c r="AI374" s="89" t="str">
        <f>IF(AC374=0,"-",FORECAST($C$8,Инклинометрия!$B$2:$B$152,Инклинометрия!$A$2:$A$152))</f>
        <v>-</v>
      </c>
      <c r="AJ374" s="28"/>
      <c r="AK374" s="67">
        <f t="shared" si="193"/>
        <v>0</v>
      </c>
      <c r="AL374" s="28">
        <f t="shared" si="194"/>
        <v>0</v>
      </c>
      <c r="AM374" s="28">
        <f t="shared" si="195"/>
        <v>0.1</v>
      </c>
      <c r="AN374" s="26">
        <f t="shared" si="196"/>
        <v>0.1</v>
      </c>
      <c r="AO374" s="87">
        <f t="shared" si="197"/>
        <v>147812.60557888795</v>
      </c>
      <c r="AP374" s="87">
        <f t="shared" si="175"/>
        <v>46487.605578887946</v>
      </c>
      <c r="AQ374" s="66">
        <f t="shared" si="176"/>
        <v>14695380</v>
      </c>
      <c r="AR374" s="66">
        <f t="shared" si="177"/>
        <v>13736836.838271536</v>
      </c>
      <c r="AS374" s="66">
        <f t="shared" si="178"/>
        <v>784800</v>
      </c>
      <c r="AT374" s="45">
        <f t="shared" si="182"/>
        <v>15627992.605578888</v>
      </c>
      <c r="AU374" s="75"/>
    </row>
    <row r="375" spans="2:47" x14ac:dyDescent="0.3">
      <c r="B375" s="41">
        <f t="shared" si="183"/>
        <v>1725</v>
      </c>
      <c r="C375" s="8">
        <f t="shared" si="198"/>
        <v>17.25</v>
      </c>
      <c r="D375" s="73">
        <f t="shared" si="179"/>
        <v>23.071874999999999</v>
      </c>
      <c r="E375" s="29">
        <f t="shared" si="201"/>
        <v>5713.6790183875019</v>
      </c>
      <c r="F375" s="29">
        <f t="shared" si="184"/>
        <v>16.561388459094445</v>
      </c>
      <c r="G375" s="29">
        <f t="shared" si="199"/>
        <v>22.150857064038817</v>
      </c>
      <c r="H375" s="17">
        <f t="shared" si="185"/>
        <v>7642.0456870933112</v>
      </c>
      <c r="I375" s="29">
        <f t="shared" si="186"/>
        <v>2.2250485660981263</v>
      </c>
      <c r="J375" s="29">
        <f t="shared" si="180"/>
        <v>20.847057720370078</v>
      </c>
      <c r="K375" s="39">
        <f t="shared" si="187"/>
        <v>1400</v>
      </c>
      <c r="L375" s="49">
        <f t="shared" si="170"/>
        <v>0</v>
      </c>
      <c r="M375" s="48">
        <f t="shared" si="171"/>
        <v>4.2266987561397071</v>
      </c>
      <c r="N375" s="51">
        <f t="shared" si="181"/>
        <v>4.8305006091765614</v>
      </c>
      <c r="O375" s="54">
        <f t="shared" si="200"/>
        <v>14.050000000000054</v>
      </c>
      <c r="P375" s="34">
        <f t="shared" si="188"/>
        <v>1.7671458676442586</v>
      </c>
      <c r="Q375" s="30">
        <f t="shared" si="189"/>
        <v>0</v>
      </c>
      <c r="R375" s="58">
        <f t="shared" si="190"/>
        <v>0</v>
      </c>
      <c r="S375" s="58">
        <f t="shared" si="191"/>
        <v>358.18440373134308</v>
      </c>
      <c r="T375" s="58">
        <f t="shared" si="172"/>
        <v>100</v>
      </c>
      <c r="U375" s="88" t="str">
        <f>IF(R375=0,"-",FORECAST($C$8,Инклинометрия!$B$2:$B$152,Инклинометрия!$A$2:$A$152))</f>
        <v>-</v>
      </c>
      <c r="V375" s="88" t="str">
        <f>IF(R375=0,"-",FORECAST($C$8-R375,Инклинометрия!$B$2:$B$152,Инклинометрия!$A$2:$A$152))</f>
        <v>-</v>
      </c>
      <c r="W375" s="88">
        <f>IF(R375&gt;0,FORECAST($C$8,Инклинометрия!$B$2:$B$152,Инклинометрия!$A$2:$A$152),IF(AB375=$C$8,"-",FORECAST($C$8-AB375,Инклинометрия!$B$2:$B$152,Инклинометрия!$A$2:$A$152)))</f>
        <v>340.27518354477593</v>
      </c>
      <c r="X375" s="88">
        <f>IF(S375=0,"-",FORECAST($C$8-(S375+AB375),Инклинометрия!$B$2:$B$152,Инклинометрия!$A$2:$A$152))</f>
        <v>0</v>
      </c>
      <c r="Y375" s="88">
        <f>FORECAST($C$8+T375,Инклинометрия!$B$2:$B$152,Инклинометрия!$A$2:$A$152)</f>
        <v>1425</v>
      </c>
      <c r="Z375" s="88">
        <f>IF(R375=0,FORECAST($C$6-T375,Инклинометрия!$B$2:$B$152,Инклинометрия!$A$2:$A$152),FORECAST($C$8,Инклинометрия!$B$2:$B$152,Инклинометрия!$A$2:$A$152))</f>
        <v>1330</v>
      </c>
      <c r="AA375" s="61">
        <f t="shared" si="173"/>
        <v>1400</v>
      </c>
      <c r="AB375" s="62">
        <f t="shared" si="192"/>
        <v>1041.8155962686569</v>
      </c>
      <c r="AC375" s="62">
        <f t="shared" si="174"/>
        <v>0</v>
      </c>
      <c r="AD375" s="65">
        <f>IF(R375=0,FORECAST($C$8,Инклинометрия!$B$2:$B$152,Инклинометрия!$A$2:$A$152),V375)</f>
        <v>1330</v>
      </c>
      <c r="AE375" s="65">
        <f>FORECAST($C$8-(R375+AA375),Инклинометрия!$B$2:$B$152,Инклинометрия!$A$2:$A$152)</f>
        <v>0</v>
      </c>
      <c r="AF375" s="65">
        <f>IF(AB375=0,"-",FORECAST($C$8,Инклинометрия!$B$2:$B$152,Инклинометрия!$A$2:$A$152))</f>
        <v>1330</v>
      </c>
      <c r="AG375" s="65">
        <f>IF(AB375=0,"-",FORECAST($C$8-AB375,Инклинометрия!$B$2:$B$152,Инклинометрия!$A$2:$A$152))</f>
        <v>340.27518354477593</v>
      </c>
      <c r="AH375" s="65" t="str">
        <f>IF(AC375=0,"-",FORECAST($C$8+AC375,Инклинометрия!$B$2:$B$152,Инклинометрия!$A$2:$A$152))</f>
        <v>-</v>
      </c>
      <c r="AI375" s="89" t="str">
        <f>IF(AC375=0,"-",FORECAST($C$8,Инклинометрия!$B$2:$B$152,Инклинометрия!$A$2:$A$152))</f>
        <v>-</v>
      </c>
      <c r="AJ375" s="28"/>
      <c r="AK375" s="67">
        <f t="shared" si="193"/>
        <v>0</v>
      </c>
      <c r="AL375" s="28">
        <f t="shared" si="194"/>
        <v>0</v>
      </c>
      <c r="AM375" s="28">
        <f t="shared" si="195"/>
        <v>0.1</v>
      </c>
      <c r="AN375" s="26">
        <f t="shared" si="196"/>
        <v>0.1</v>
      </c>
      <c r="AO375" s="87">
        <f t="shared" si="197"/>
        <v>147790.20942560775</v>
      </c>
      <c r="AP375" s="87">
        <f t="shared" si="175"/>
        <v>46465.209425607769</v>
      </c>
      <c r="AQ375" s="66">
        <f t="shared" si="176"/>
        <v>14695380</v>
      </c>
      <c r="AR375" s="66">
        <f t="shared" si="177"/>
        <v>13746656.969836794</v>
      </c>
      <c r="AS375" s="66">
        <f t="shared" si="178"/>
        <v>784800</v>
      </c>
      <c r="AT375" s="45">
        <f t="shared" si="182"/>
        <v>15627970.209425608</v>
      </c>
      <c r="AU375" s="75"/>
    </row>
    <row r="376" spans="2:47" x14ac:dyDescent="0.3">
      <c r="B376" s="41">
        <f t="shared" si="183"/>
        <v>1730</v>
      </c>
      <c r="C376" s="8">
        <f t="shared" si="198"/>
        <v>17.3</v>
      </c>
      <c r="D376" s="73">
        <f t="shared" si="179"/>
        <v>23.138750000000002</v>
      </c>
      <c r="E376" s="29">
        <f t="shared" si="201"/>
        <v>5730.2404068465967</v>
      </c>
      <c r="F376" s="29">
        <f t="shared" si="184"/>
        <v>16.561388459094445</v>
      </c>
      <c r="G376" s="29">
        <f t="shared" si="199"/>
        <v>22.150857064038817</v>
      </c>
      <c r="H376" s="17">
        <f t="shared" si="185"/>
        <v>7664.1965441573502</v>
      </c>
      <c r="I376" s="29">
        <f t="shared" si="186"/>
        <v>2.2250485660981263</v>
      </c>
      <c r="J376" s="29">
        <f t="shared" si="180"/>
        <v>20.847057720370078</v>
      </c>
      <c r="K376" s="39">
        <f t="shared" si="187"/>
        <v>1400</v>
      </c>
      <c r="L376" s="49">
        <f t="shared" si="170"/>
        <v>0</v>
      </c>
      <c r="M376" s="48">
        <f t="shared" si="171"/>
        <v>4.2266987561397071</v>
      </c>
      <c r="N376" s="51">
        <f t="shared" si="181"/>
        <v>4.7805006091765616</v>
      </c>
      <c r="O376" s="54">
        <f t="shared" si="200"/>
        <v>14.100000000000055</v>
      </c>
      <c r="P376" s="34">
        <f t="shared" si="188"/>
        <v>1.7671458676442586</v>
      </c>
      <c r="Q376" s="30">
        <f t="shared" si="189"/>
        <v>0</v>
      </c>
      <c r="R376" s="58">
        <f t="shared" si="190"/>
        <v>0</v>
      </c>
      <c r="S376" s="58">
        <f t="shared" si="191"/>
        <v>354.4768749189991</v>
      </c>
      <c r="T376" s="58">
        <f t="shared" si="172"/>
        <v>100</v>
      </c>
      <c r="U376" s="88" t="str">
        <f>IF(R376=0,"-",FORECAST($C$8,Инклинометрия!$B$2:$B$152,Инклинометрия!$A$2:$A$152))</f>
        <v>-</v>
      </c>
      <c r="V376" s="88" t="str">
        <f>IF(R376=0,"-",FORECAST($C$8-R376,Инклинометрия!$B$2:$B$152,Инклинометрия!$A$2:$A$152))</f>
        <v>-</v>
      </c>
      <c r="W376" s="88">
        <f>IF(R376&gt;0,FORECAST($C$8,Инклинометрия!$B$2:$B$152,Инклинометрия!$A$2:$A$152),IF(AB376=$C$8,"-",FORECAST($C$8-AB376,Инклинометрия!$B$2:$B$152,Инклинометрия!$A$2:$A$152)))</f>
        <v>336.75303117304912</v>
      </c>
      <c r="X376" s="88">
        <f>IF(S376=0,"-",FORECAST($C$8-(S376+AB376),Инклинометрия!$B$2:$B$152,Инклинометрия!$A$2:$A$152))</f>
        <v>0</v>
      </c>
      <c r="Y376" s="88">
        <f>FORECAST($C$8+T376,Инклинометрия!$B$2:$B$152,Инклинометрия!$A$2:$A$152)</f>
        <v>1425</v>
      </c>
      <c r="Z376" s="88">
        <f>IF(R376=0,FORECAST($C$6-T376,Инклинометрия!$B$2:$B$152,Инклинометрия!$A$2:$A$152),FORECAST($C$8,Инклинометрия!$B$2:$B$152,Инклинометрия!$A$2:$A$152))</f>
        <v>1330</v>
      </c>
      <c r="AA376" s="61">
        <f t="shared" si="173"/>
        <v>1400</v>
      </c>
      <c r="AB376" s="62">
        <f t="shared" si="192"/>
        <v>1045.5231250810009</v>
      </c>
      <c r="AC376" s="62">
        <f t="shared" si="174"/>
        <v>0</v>
      </c>
      <c r="AD376" s="65">
        <f>IF(R376=0,FORECAST($C$8,Инклинометрия!$B$2:$B$152,Инклинометрия!$A$2:$A$152),V376)</f>
        <v>1330</v>
      </c>
      <c r="AE376" s="65">
        <f>FORECAST($C$8-(R376+AA376),Инклинометрия!$B$2:$B$152,Инклинометрия!$A$2:$A$152)</f>
        <v>0</v>
      </c>
      <c r="AF376" s="65">
        <f>IF(AB376=0,"-",FORECAST($C$8,Инклинометрия!$B$2:$B$152,Инклинометрия!$A$2:$A$152))</f>
        <v>1330</v>
      </c>
      <c r="AG376" s="65">
        <f>IF(AB376=0,"-",FORECAST($C$8-AB376,Инклинометрия!$B$2:$B$152,Инклинометрия!$A$2:$A$152))</f>
        <v>336.75303117304912</v>
      </c>
      <c r="AH376" s="65" t="str">
        <f>IF(AC376=0,"-",FORECAST($C$8+AC376,Инклинометрия!$B$2:$B$152,Инклинометрия!$A$2:$A$152))</f>
        <v>-</v>
      </c>
      <c r="AI376" s="89" t="str">
        <f>IF(AC376=0,"-",FORECAST($C$8,Инклинометрия!$B$2:$B$152,Инклинометрия!$A$2:$A$152))</f>
        <v>-</v>
      </c>
      <c r="AJ376" s="28"/>
      <c r="AK376" s="67">
        <f t="shared" si="193"/>
        <v>0</v>
      </c>
      <c r="AL376" s="28">
        <f t="shared" si="194"/>
        <v>0</v>
      </c>
      <c r="AM376" s="28">
        <f t="shared" si="195"/>
        <v>0.1</v>
      </c>
      <c r="AN376" s="26">
        <f t="shared" si="196"/>
        <v>0.1</v>
      </c>
      <c r="AO376" s="87">
        <f t="shared" si="197"/>
        <v>147767.81327232759</v>
      </c>
      <c r="AP376" s="87">
        <f t="shared" si="175"/>
        <v>46442.813272327592</v>
      </c>
      <c r="AQ376" s="66">
        <f t="shared" si="176"/>
        <v>14695380</v>
      </c>
      <c r="AR376" s="66">
        <f t="shared" si="177"/>
        <v>13756477.101402048</v>
      </c>
      <c r="AS376" s="66">
        <f t="shared" si="178"/>
        <v>784800</v>
      </c>
      <c r="AT376" s="45">
        <f t="shared" si="182"/>
        <v>15627947.813272327</v>
      </c>
      <c r="AU376" s="75"/>
    </row>
    <row r="377" spans="2:47" x14ac:dyDescent="0.3">
      <c r="B377" s="41">
        <f t="shared" si="183"/>
        <v>1735</v>
      </c>
      <c r="C377" s="8">
        <f t="shared" si="198"/>
        <v>17.350000000000001</v>
      </c>
      <c r="D377" s="73">
        <f t="shared" si="179"/>
        <v>23.205625000000001</v>
      </c>
      <c r="E377" s="29">
        <f t="shared" si="201"/>
        <v>5746.8017953056906</v>
      </c>
      <c r="F377" s="29">
        <f t="shared" si="184"/>
        <v>16.561388459094445</v>
      </c>
      <c r="G377" s="29">
        <f t="shared" si="199"/>
        <v>22.150857064038817</v>
      </c>
      <c r="H377" s="17">
        <f t="shared" si="185"/>
        <v>7686.3474012213892</v>
      </c>
      <c r="I377" s="29">
        <f t="shared" si="186"/>
        <v>2.2250485660981263</v>
      </c>
      <c r="J377" s="29">
        <f t="shared" si="180"/>
        <v>20.847057720370078</v>
      </c>
      <c r="K377" s="39">
        <f t="shared" si="187"/>
        <v>1400</v>
      </c>
      <c r="L377" s="49">
        <f t="shared" si="170"/>
        <v>0</v>
      </c>
      <c r="M377" s="48">
        <f t="shared" si="171"/>
        <v>4.2266987561397071</v>
      </c>
      <c r="N377" s="51">
        <f t="shared" si="181"/>
        <v>4.7305006091765609</v>
      </c>
      <c r="O377" s="54">
        <f t="shared" si="200"/>
        <v>14.150000000000055</v>
      </c>
      <c r="P377" s="34">
        <f t="shared" si="188"/>
        <v>1.7671458676442586</v>
      </c>
      <c r="Q377" s="30">
        <f t="shared" si="189"/>
        <v>0</v>
      </c>
      <c r="R377" s="58">
        <f t="shared" si="190"/>
        <v>0</v>
      </c>
      <c r="S377" s="58">
        <f t="shared" si="191"/>
        <v>350.76934610665512</v>
      </c>
      <c r="T377" s="58">
        <f t="shared" si="172"/>
        <v>100</v>
      </c>
      <c r="U377" s="88" t="str">
        <f>IF(R377=0,"-",FORECAST($C$8,Инклинометрия!$B$2:$B$152,Инклинометрия!$A$2:$A$152))</f>
        <v>-</v>
      </c>
      <c r="V377" s="88" t="str">
        <f>IF(R377=0,"-",FORECAST($C$8-R377,Инклинометрия!$B$2:$B$152,Инклинометрия!$A$2:$A$152))</f>
        <v>-</v>
      </c>
      <c r="W377" s="88">
        <f>IF(R377&gt;0,FORECAST($C$8,Инклинометрия!$B$2:$B$152,Инклинометрия!$A$2:$A$152),IF(AB377=$C$8,"-",FORECAST($C$8-AB377,Инклинометрия!$B$2:$B$152,Инклинометрия!$A$2:$A$152)))</f>
        <v>333.23087880132238</v>
      </c>
      <c r="X377" s="88">
        <f>IF(S377=0,"-",FORECAST($C$8-(S377+AB377),Инклинометрия!$B$2:$B$152,Инклинометрия!$A$2:$A$152))</f>
        <v>0</v>
      </c>
      <c r="Y377" s="88">
        <f>FORECAST($C$8+T377,Инклинометрия!$B$2:$B$152,Инклинометрия!$A$2:$A$152)</f>
        <v>1425</v>
      </c>
      <c r="Z377" s="88">
        <f>IF(R377=0,FORECAST($C$6-T377,Инклинометрия!$B$2:$B$152,Инклинометрия!$A$2:$A$152),FORECAST($C$8,Инклинометрия!$B$2:$B$152,Инклинометрия!$A$2:$A$152))</f>
        <v>1330</v>
      </c>
      <c r="AA377" s="61">
        <f t="shared" si="173"/>
        <v>1400</v>
      </c>
      <c r="AB377" s="62">
        <f t="shared" si="192"/>
        <v>1049.2306538933449</v>
      </c>
      <c r="AC377" s="62">
        <f t="shared" si="174"/>
        <v>0</v>
      </c>
      <c r="AD377" s="65">
        <f>IF(R377=0,FORECAST($C$8,Инклинометрия!$B$2:$B$152,Инклинометрия!$A$2:$A$152),V377)</f>
        <v>1330</v>
      </c>
      <c r="AE377" s="65">
        <f>FORECAST($C$8-(R377+AA377),Инклинометрия!$B$2:$B$152,Инклинометрия!$A$2:$A$152)</f>
        <v>0</v>
      </c>
      <c r="AF377" s="65">
        <f>IF(AB377=0,"-",FORECAST($C$8,Инклинометрия!$B$2:$B$152,Инклинометрия!$A$2:$A$152))</f>
        <v>1330</v>
      </c>
      <c r="AG377" s="65">
        <f>IF(AB377=0,"-",FORECAST($C$8-AB377,Инклинометрия!$B$2:$B$152,Инклинометрия!$A$2:$A$152))</f>
        <v>333.23087880132238</v>
      </c>
      <c r="AH377" s="65" t="str">
        <f>IF(AC377=0,"-",FORECAST($C$8+AC377,Инклинометрия!$B$2:$B$152,Инклинометрия!$A$2:$A$152))</f>
        <v>-</v>
      </c>
      <c r="AI377" s="89" t="str">
        <f>IF(AC377=0,"-",FORECAST($C$8,Инклинометрия!$B$2:$B$152,Инклинометрия!$A$2:$A$152))</f>
        <v>-</v>
      </c>
      <c r="AJ377" s="28"/>
      <c r="AK377" s="67">
        <f t="shared" si="193"/>
        <v>0</v>
      </c>
      <c r="AL377" s="28">
        <f t="shared" si="194"/>
        <v>0</v>
      </c>
      <c r="AM377" s="28">
        <f t="shared" si="195"/>
        <v>0.1</v>
      </c>
      <c r="AN377" s="26">
        <f t="shared" si="196"/>
        <v>0.1</v>
      </c>
      <c r="AO377" s="87">
        <f t="shared" si="197"/>
        <v>147745.41711904743</v>
      </c>
      <c r="AP377" s="87">
        <f t="shared" si="175"/>
        <v>46420.417119047415</v>
      </c>
      <c r="AQ377" s="66">
        <f t="shared" si="176"/>
        <v>14695380</v>
      </c>
      <c r="AR377" s="66">
        <f t="shared" si="177"/>
        <v>13766297.232967306</v>
      </c>
      <c r="AS377" s="66">
        <f t="shared" si="178"/>
        <v>784800</v>
      </c>
      <c r="AT377" s="45">
        <f t="shared" si="182"/>
        <v>15627925.417119047</v>
      </c>
      <c r="AU377" s="75"/>
    </row>
    <row r="378" spans="2:47" x14ac:dyDescent="0.3">
      <c r="B378" s="41">
        <f t="shared" si="183"/>
        <v>1740</v>
      </c>
      <c r="C378" s="8">
        <f t="shared" si="198"/>
        <v>17.400000000000002</v>
      </c>
      <c r="D378" s="73">
        <f t="shared" si="179"/>
        <v>23.272500000000004</v>
      </c>
      <c r="E378" s="29">
        <f t="shared" si="201"/>
        <v>5763.3631837647854</v>
      </c>
      <c r="F378" s="29">
        <f t="shared" si="184"/>
        <v>16.561388459094445</v>
      </c>
      <c r="G378" s="29">
        <f t="shared" si="199"/>
        <v>22.150857064038817</v>
      </c>
      <c r="H378" s="17">
        <f t="shared" si="185"/>
        <v>7708.4982582854282</v>
      </c>
      <c r="I378" s="29">
        <f t="shared" si="186"/>
        <v>2.2250485660981263</v>
      </c>
      <c r="J378" s="29">
        <f t="shared" si="180"/>
        <v>20.847057720370078</v>
      </c>
      <c r="K378" s="39">
        <f t="shared" si="187"/>
        <v>1400</v>
      </c>
      <c r="L378" s="49">
        <f t="shared" si="170"/>
        <v>0</v>
      </c>
      <c r="M378" s="48">
        <f t="shared" si="171"/>
        <v>4.2266987561397071</v>
      </c>
      <c r="N378" s="51">
        <f t="shared" si="181"/>
        <v>4.6805006091765611</v>
      </c>
      <c r="O378" s="54">
        <f t="shared" si="200"/>
        <v>14.200000000000054</v>
      </c>
      <c r="P378" s="34">
        <f t="shared" si="188"/>
        <v>1.7671458676442586</v>
      </c>
      <c r="Q378" s="30">
        <f t="shared" si="189"/>
        <v>0</v>
      </c>
      <c r="R378" s="58">
        <f t="shared" si="190"/>
        <v>0</v>
      </c>
      <c r="S378" s="58">
        <f t="shared" si="191"/>
        <v>347.06181729431114</v>
      </c>
      <c r="T378" s="58">
        <f t="shared" si="172"/>
        <v>100</v>
      </c>
      <c r="U378" s="88" t="str">
        <f>IF(R378=0,"-",FORECAST($C$8,Инклинометрия!$B$2:$B$152,Инклинометрия!$A$2:$A$152))</f>
        <v>-</v>
      </c>
      <c r="V378" s="88" t="str">
        <f>IF(R378=0,"-",FORECAST($C$8-R378,Инклинометрия!$B$2:$B$152,Инклинометрия!$A$2:$A$152))</f>
        <v>-</v>
      </c>
      <c r="W378" s="88">
        <f>IF(R378&gt;0,FORECAST($C$8,Инклинометрия!$B$2:$B$152,Инклинометрия!$A$2:$A$152),IF(AB378=$C$8,"-",FORECAST($C$8-AB378,Инклинометрия!$B$2:$B$152,Инклинометрия!$A$2:$A$152)))</f>
        <v>329.70872642959557</v>
      </c>
      <c r="X378" s="88">
        <f>IF(S378=0,"-",FORECAST($C$8-(S378+AB378),Инклинометрия!$B$2:$B$152,Инклинометрия!$A$2:$A$152))</f>
        <v>0</v>
      </c>
      <c r="Y378" s="88">
        <f>FORECAST($C$8+T378,Инклинометрия!$B$2:$B$152,Инклинометрия!$A$2:$A$152)</f>
        <v>1425</v>
      </c>
      <c r="Z378" s="88">
        <f>IF(R378=0,FORECAST($C$6-T378,Инклинометрия!$B$2:$B$152,Инклинометрия!$A$2:$A$152),FORECAST($C$8,Инклинометрия!$B$2:$B$152,Инклинометрия!$A$2:$A$152))</f>
        <v>1330</v>
      </c>
      <c r="AA378" s="61">
        <f t="shared" si="173"/>
        <v>1400</v>
      </c>
      <c r="AB378" s="62">
        <f t="shared" si="192"/>
        <v>1052.9381827056889</v>
      </c>
      <c r="AC378" s="62">
        <f t="shared" si="174"/>
        <v>0</v>
      </c>
      <c r="AD378" s="65">
        <f>IF(R378=0,FORECAST($C$8,Инклинометрия!$B$2:$B$152,Инклинометрия!$A$2:$A$152),V378)</f>
        <v>1330</v>
      </c>
      <c r="AE378" s="65">
        <f>FORECAST($C$8-(R378+AA378),Инклинометрия!$B$2:$B$152,Инклинометрия!$A$2:$A$152)</f>
        <v>0</v>
      </c>
      <c r="AF378" s="65">
        <f>IF(AB378=0,"-",FORECAST($C$8,Инклинометрия!$B$2:$B$152,Инклинометрия!$A$2:$A$152))</f>
        <v>1330</v>
      </c>
      <c r="AG378" s="65">
        <f>IF(AB378=0,"-",FORECAST($C$8-AB378,Инклинометрия!$B$2:$B$152,Инклинометрия!$A$2:$A$152))</f>
        <v>329.70872642959557</v>
      </c>
      <c r="AH378" s="65" t="str">
        <f>IF(AC378=0,"-",FORECAST($C$8+AC378,Инклинометрия!$B$2:$B$152,Инклинометрия!$A$2:$A$152))</f>
        <v>-</v>
      </c>
      <c r="AI378" s="89" t="str">
        <f>IF(AC378=0,"-",FORECAST($C$8,Инклинометрия!$B$2:$B$152,Инклинометрия!$A$2:$A$152))</f>
        <v>-</v>
      </c>
      <c r="AJ378" s="28"/>
      <c r="AK378" s="67">
        <f t="shared" si="193"/>
        <v>0</v>
      </c>
      <c r="AL378" s="28">
        <f t="shared" si="194"/>
        <v>0</v>
      </c>
      <c r="AM378" s="28">
        <f t="shared" si="195"/>
        <v>0.1</v>
      </c>
      <c r="AN378" s="26">
        <f t="shared" si="196"/>
        <v>0.1</v>
      </c>
      <c r="AO378" s="87">
        <f t="shared" si="197"/>
        <v>147723.02096576724</v>
      </c>
      <c r="AP378" s="87">
        <f t="shared" si="175"/>
        <v>46398.020965767239</v>
      </c>
      <c r="AQ378" s="66">
        <f t="shared" si="176"/>
        <v>14695380</v>
      </c>
      <c r="AR378" s="66">
        <f t="shared" si="177"/>
        <v>13776117.364532558</v>
      </c>
      <c r="AS378" s="66">
        <f t="shared" si="178"/>
        <v>784800</v>
      </c>
      <c r="AT378" s="45">
        <f t="shared" si="182"/>
        <v>15627903.020965768</v>
      </c>
      <c r="AU378" s="75"/>
    </row>
    <row r="379" spans="2:47" x14ac:dyDescent="0.3">
      <c r="B379" s="41">
        <f t="shared" si="183"/>
        <v>1745</v>
      </c>
      <c r="C379" s="8">
        <f t="shared" si="198"/>
        <v>17.45</v>
      </c>
      <c r="D379" s="73">
        <f t="shared" si="179"/>
        <v>23.339375</v>
      </c>
      <c r="E379" s="29">
        <f t="shared" si="201"/>
        <v>5779.9245722238784</v>
      </c>
      <c r="F379" s="29">
        <f t="shared" si="184"/>
        <v>16.561388459093266</v>
      </c>
      <c r="G379" s="29">
        <f t="shared" si="199"/>
        <v>22.15085706403724</v>
      </c>
      <c r="H379" s="17">
        <f t="shared" si="185"/>
        <v>7730.6491153494653</v>
      </c>
      <c r="I379" s="29">
        <f t="shared" si="186"/>
        <v>2.2250485660981263</v>
      </c>
      <c r="J379" s="29">
        <f t="shared" si="180"/>
        <v>20.847057720369335</v>
      </c>
      <c r="K379" s="39">
        <f t="shared" si="187"/>
        <v>1400</v>
      </c>
      <c r="L379" s="49">
        <f t="shared" si="170"/>
        <v>0</v>
      </c>
      <c r="M379" s="48">
        <f t="shared" si="171"/>
        <v>4.2266987561397071</v>
      </c>
      <c r="N379" s="51">
        <f t="shared" si="181"/>
        <v>4.6305006091765604</v>
      </c>
      <c r="O379" s="54">
        <f t="shared" si="200"/>
        <v>14.250000000000055</v>
      </c>
      <c r="P379" s="34">
        <f t="shared" si="188"/>
        <v>1.7671458676442586</v>
      </c>
      <c r="Q379" s="30">
        <f t="shared" si="189"/>
        <v>0</v>
      </c>
      <c r="R379" s="58">
        <f t="shared" si="190"/>
        <v>0</v>
      </c>
      <c r="S379" s="58">
        <f t="shared" si="191"/>
        <v>343.35428848196716</v>
      </c>
      <c r="T379" s="58">
        <f t="shared" si="172"/>
        <v>100</v>
      </c>
      <c r="U379" s="88" t="str">
        <f>IF(R379=0,"-",FORECAST($C$8,Инклинометрия!$B$2:$B$152,Инклинометрия!$A$2:$A$152))</f>
        <v>-</v>
      </c>
      <c r="V379" s="88" t="str">
        <f>IF(R379=0,"-",FORECAST($C$8-R379,Инклинометрия!$B$2:$B$152,Инклинометрия!$A$2:$A$152))</f>
        <v>-</v>
      </c>
      <c r="W379" s="88">
        <f>IF(R379&gt;0,FORECAST($C$8,Инклинометрия!$B$2:$B$152,Инклинометрия!$A$2:$A$152),IF(AB379=$C$8,"-",FORECAST($C$8-AB379,Инклинометрия!$B$2:$B$152,Инклинометрия!$A$2:$A$152)))</f>
        <v>326.18657405786877</v>
      </c>
      <c r="X379" s="88">
        <f>IF(S379=0,"-",FORECAST($C$8-(S379+AB379),Инклинометрия!$B$2:$B$152,Инклинометрия!$A$2:$A$152))</f>
        <v>0</v>
      </c>
      <c r="Y379" s="88">
        <f>FORECAST($C$8+T379,Инклинометрия!$B$2:$B$152,Инклинометрия!$A$2:$A$152)</f>
        <v>1425</v>
      </c>
      <c r="Z379" s="88">
        <f>IF(R379=0,FORECAST($C$6-T379,Инклинометрия!$B$2:$B$152,Инклинометрия!$A$2:$A$152),FORECAST($C$8,Инклинометрия!$B$2:$B$152,Инклинометрия!$A$2:$A$152))</f>
        <v>1330</v>
      </c>
      <c r="AA379" s="61">
        <f t="shared" si="173"/>
        <v>1400</v>
      </c>
      <c r="AB379" s="62">
        <f t="shared" si="192"/>
        <v>1056.6457115180328</v>
      </c>
      <c r="AC379" s="62">
        <f t="shared" si="174"/>
        <v>0</v>
      </c>
      <c r="AD379" s="65">
        <f>IF(R379=0,FORECAST($C$8,Инклинометрия!$B$2:$B$152,Инклинометрия!$A$2:$A$152),V379)</f>
        <v>1330</v>
      </c>
      <c r="AE379" s="65">
        <f>FORECAST($C$8-(R379+AA379),Инклинометрия!$B$2:$B$152,Инклинометрия!$A$2:$A$152)</f>
        <v>0</v>
      </c>
      <c r="AF379" s="65">
        <f>IF(AB379=0,"-",FORECAST($C$8,Инклинометрия!$B$2:$B$152,Инклинометрия!$A$2:$A$152))</f>
        <v>1330</v>
      </c>
      <c r="AG379" s="65">
        <f>IF(AB379=0,"-",FORECAST($C$8-AB379,Инклинометрия!$B$2:$B$152,Инклинометрия!$A$2:$A$152))</f>
        <v>326.18657405786877</v>
      </c>
      <c r="AH379" s="65" t="str">
        <f>IF(AC379=0,"-",FORECAST($C$8+AC379,Инклинометрия!$B$2:$B$152,Инклинометрия!$A$2:$A$152))</f>
        <v>-</v>
      </c>
      <c r="AI379" s="89" t="str">
        <f>IF(AC379=0,"-",FORECAST($C$8,Инклинометрия!$B$2:$B$152,Инклинометрия!$A$2:$A$152))</f>
        <v>-</v>
      </c>
      <c r="AJ379" s="28"/>
      <c r="AK379" s="67">
        <f t="shared" si="193"/>
        <v>0</v>
      </c>
      <c r="AL379" s="28">
        <f t="shared" si="194"/>
        <v>0</v>
      </c>
      <c r="AM379" s="28">
        <f t="shared" si="195"/>
        <v>0.1</v>
      </c>
      <c r="AN379" s="26">
        <f t="shared" si="196"/>
        <v>0.1</v>
      </c>
      <c r="AO379" s="87">
        <f t="shared" si="197"/>
        <v>147700.62481248705</v>
      </c>
      <c r="AP379" s="87">
        <f t="shared" si="175"/>
        <v>46375.624812487062</v>
      </c>
      <c r="AQ379" s="66">
        <f t="shared" si="176"/>
        <v>14695380</v>
      </c>
      <c r="AR379" s="66">
        <f t="shared" si="177"/>
        <v>13785937.496097814</v>
      </c>
      <c r="AS379" s="66">
        <f t="shared" si="178"/>
        <v>784800</v>
      </c>
      <c r="AT379" s="45">
        <f t="shared" si="182"/>
        <v>15627880.624812488</v>
      </c>
      <c r="AU379" s="75"/>
    </row>
    <row r="380" spans="2:47" x14ac:dyDescent="0.3">
      <c r="B380" s="41">
        <f t="shared" si="183"/>
        <v>1750</v>
      </c>
      <c r="C380" s="8">
        <f t="shared" si="198"/>
        <v>17.5</v>
      </c>
      <c r="D380" s="73">
        <f t="shared" si="179"/>
        <v>23.40625</v>
      </c>
      <c r="E380" s="29">
        <f t="shared" si="201"/>
        <v>5796.4859606829732</v>
      </c>
      <c r="F380" s="29">
        <f t="shared" si="184"/>
        <v>16.561388459094445</v>
      </c>
      <c r="G380" s="29">
        <f t="shared" si="199"/>
        <v>22.150857064038817</v>
      </c>
      <c r="H380" s="17">
        <f t="shared" si="185"/>
        <v>7752.7999724135043</v>
      </c>
      <c r="I380" s="29">
        <f t="shared" si="186"/>
        <v>2.2250485660981263</v>
      </c>
      <c r="J380" s="29">
        <f t="shared" si="180"/>
        <v>20.847057720370078</v>
      </c>
      <c r="K380" s="39">
        <f t="shared" si="187"/>
        <v>1400</v>
      </c>
      <c r="L380" s="49">
        <f t="shared" si="170"/>
        <v>0</v>
      </c>
      <c r="M380" s="48">
        <f t="shared" si="171"/>
        <v>4.2266987561397071</v>
      </c>
      <c r="N380" s="51">
        <f t="shared" si="181"/>
        <v>4.5805006091765605</v>
      </c>
      <c r="O380" s="54">
        <f t="shared" si="200"/>
        <v>14.300000000000056</v>
      </c>
      <c r="P380" s="34">
        <f t="shared" si="188"/>
        <v>1.7671458676442586</v>
      </c>
      <c r="Q380" s="30">
        <f t="shared" si="189"/>
        <v>0</v>
      </c>
      <c r="R380" s="58">
        <f t="shared" si="190"/>
        <v>0</v>
      </c>
      <c r="S380" s="58">
        <f t="shared" si="191"/>
        <v>339.64675966962318</v>
      </c>
      <c r="T380" s="58">
        <f t="shared" si="172"/>
        <v>100</v>
      </c>
      <c r="U380" s="88" t="str">
        <f>IF(R380=0,"-",FORECAST($C$8,Инклинометрия!$B$2:$B$152,Инклинометрия!$A$2:$A$152))</f>
        <v>-</v>
      </c>
      <c r="V380" s="88" t="str">
        <f>IF(R380=0,"-",FORECAST($C$8-R380,Инклинометрия!$B$2:$B$152,Инклинометрия!$A$2:$A$152))</f>
        <v>-</v>
      </c>
      <c r="W380" s="88">
        <f>IF(R380&gt;0,FORECAST($C$8,Инклинометрия!$B$2:$B$152,Инклинометрия!$A$2:$A$152),IF(AB380=$C$8,"-",FORECAST($C$8-AB380,Инклинометрия!$B$2:$B$152,Инклинометрия!$A$2:$A$152)))</f>
        <v>322.66442168614202</v>
      </c>
      <c r="X380" s="88">
        <f>IF(S380=0,"-",FORECAST($C$8-(S380+AB380),Инклинометрия!$B$2:$B$152,Инклинометрия!$A$2:$A$152))</f>
        <v>0</v>
      </c>
      <c r="Y380" s="88">
        <f>FORECAST($C$8+T380,Инклинометрия!$B$2:$B$152,Инклинометрия!$A$2:$A$152)</f>
        <v>1425</v>
      </c>
      <c r="Z380" s="88">
        <f>IF(R380=0,FORECAST($C$6-T380,Инклинометрия!$B$2:$B$152,Инклинометрия!$A$2:$A$152),FORECAST($C$8,Инклинометрия!$B$2:$B$152,Инклинометрия!$A$2:$A$152))</f>
        <v>1330</v>
      </c>
      <c r="AA380" s="61">
        <f t="shared" si="173"/>
        <v>1400</v>
      </c>
      <c r="AB380" s="62">
        <f t="shared" si="192"/>
        <v>1060.3532403303768</v>
      </c>
      <c r="AC380" s="62">
        <f t="shared" si="174"/>
        <v>0</v>
      </c>
      <c r="AD380" s="65">
        <f>IF(R380=0,FORECAST($C$8,Инклинометрия!$B$2:$B$152,Инклинометрия!$A$2:$A$152),V380)</f>
        <v>1330</v>
      </c>
      <c r="AE380" s="65">
        <f>FORECAST($C$8-(R380+AA380),Инклинометрия!$B$2:$B$152,Инклинометрия!$A$2:$A$152)</f>
        <v>0</v>
      </c>
      <c r="AF380" s="65">
        <f>IF(AB380=0,"-",FORECAST($C$8,Инклинометрия!$B$2:$B$152,Инклинометрия!$A$2:$A$152))</f>
        <v>1330</v>
      </c>
      <c r="AG380" s="65">
        <f>IF(AB380=0,"-",FORECAST($C$8-AB380,Инклинометрия!$B$2:$B$152,Инклинометрия!$A$2:$A$152))</f>
        <v>322.66442168614202</v>
      </c>
      <c r="AH380" s="65" t="str">
        <f>IF(AC380=0,"-",FORECAST($C$8+AC380,Инклинометрия!$B$2:$B$152,Инклинометрия!$A$2:$A$152))</f>
        <v>-</v>
      </c>
      <c r="AI380" s="89" t="str">
        <f>IF(AC380=0,"-",FORECAST($C$8,Инклинометрия!$B$2:$B$152,Инклинометрия!$A$2:$A$152))</f>
        <v>-</v>
      </c>
      <c r="AJ380" s="28"/>
      <c r="AK380" s="67">
        <f t="shared" si="193"/>
        <v>0</v>
      </c>
      <c r="AL380" s="28">
        <f t="shared" si="194"/>
        <v>0</v>
      </c>
      <c r="AM380" s="28">
        <f t="shared" si="195"/>
        <v>0.1</v>
      </c>
      <c r="AN380" s="26">
        <f t="shared" si="196"/>
        <v>0.1</v>
      </c>
      <c r="AO380" s="87">
        <f t="shared" si="197"/>
        <v>147678.22865920688</v>
      </c>
      <c r="AP380" s="87">
        <f t="shared" si="175"/>
        <v>46353.228659206885</v>
      </c>
      <c r="AQ380" s="66">
        <f t="shared" si="176"/>
        <v>14695380</v>
      </c>
      <c r="AR380" s="66">
        <f t="shared" si="177"/>
        <v>13795757.62766307</v>
      </c>
      <c r="AS380" s="66">
        <f t="shared" si="178"/>
        <v>784800</v>
      </c>
      <c r="AT380" s="45">
        <f t="shared" si="182"/>
        <v>15627858.228659207</v>
      </c>
      <c r="AU380" s="75"/>
    </row>
    <row r="381" spans="2:47" x14ac:dyDescent="0.3">
      <c r="B381" s="41">
        <f t="shared" si="183"/>
        <v>1755</v>
      </c>
      <c r="C381" s="8">
        <f t="shared" si="198"/>
        <v>17.55</v>
      </c>
      <c r="D381" s="73">
        <f t="shared" si="179"/>
        <v>23.473125</v>
      </c>
      <c r="E381" s="29">
        <f t="shared" si="201"/>
        <v>5813.0473491420671</v>
      </c>
      <c r="F381" s="29">
        <f t="shared" si="184"/>
        <v>16.561388459094445</v>
      </c>
      <c r="G381" s="29">
        <f t="shared" si="199"/>
        <v>22.150857064038817</v>
      </c>
      <c r="H381" s="17">
        <f t="shared" si="185"/>
        <v>7774.9508294775433</v>
      </c>
      <c r="I381" s="29">
        <f t="shared" si="186"/>
        <v>2.2250485660981263</v>
      </c>
      <c r="J381" s="29">
        <f t="shared" si="180"/>
        <v>20.847057720370078</v>
      </c>
      <c r="K381" s="39">
        <f t="shared" si="187"/>
        <v>1400</v>
      </c>
      <c r="L381" s="49">
        <f t="shared" si="170"/>
        <v>0</v>
      </c>
      <c r="M381" s="48">
        <f t="shared" si="171"/>
        <v>4.2266987561397071</v>
      </c>
      <c r="N381" s="51">
        <f t="shared" si="181"/>
        <v>4.5305006091765598</v>
      </c>
      <c r="O381" s="54">
        <f t="shared" si="200"/>
        <v>14.350000000000056</v>
      </c>
      <c r="P381" s="34">
        <f t="shared" si="188"/>
        <v>1.7671458676442586</v>
      </c>
      <c r="Q381" s="30">
        <f t="shared" si="189"/>
        <v>0</v>
      </c>
      <c r="R381" s="58">
        <f t="shared" si="190"/>
        <v>0</v>
      </c>
      <c r="S381" s="58">
        <f t="shared" si="191"/>
        <v>335.9392308572792</v>
      </c>
      <c r="T381" s="58">
        <f t="shared" si="172"/>
        <v>100</v>
      </c>
      <c r="U381" s="88" t="str">
        <f>IF(R381=0,"-",FORECAST($C$8,Инклинометрия!$B$2:$B$152,Инклинометрия!$A$2:$A$152))</f>
        <v>-</v>
      </c>
      <c r="V381" s="88" t="str">
        <f>IF(R381=0,"-",FORECAST($C$8-R381,Инклинометрия!$B$2:$B$152,Инклинометрия!$A$2:$A$152))</f>
        <v>-</v>
      </c>
      <c r="W381" s="88">
        <f>IF(R381&gt;0,FORECAST($C$8,Инклинометрия!$B$2:$B$152,Инклинометрия!$A$2:$A$152),IF(AB381=$C$8,"-",FORECAST($C$8-AB381,Инклинометрия!$B$2:$B$152,Инклинометрия!$A$2:$A$152)))</f>
        <v>319.14226931441522</v>
      </c>
      <c r="X381" s="88">
        <f>IF(S381=0,"-",FORECAST($C$8-(S381+AB381),Инклинометрия!$B$2:$B$152,Инклинометрия!$A$2:$A$152))</f>
        <v>0</v>
      </c>
      <c r="Y381" s="88">
        <f>FORECAST($C$8+T381,Инклинометрия!$B$2:$B$152,Инклинометрия!$A$2:$A$152)</f>
        <v>1425</v>
      </c>
      <c r="Z381" s="88">
        <f>IF(R381=0,FORECAST($C$6-T381,Инклинометрия!$B$2:$B$152,Инклинометрия!$A$2:$A$152),FORECAST($C$8,Инклинометрия!$B$2:$B$152,Инклинометрия!$A$2:$A$152))</f>
        <v>1330</v>
      </c>
      <c r="AA381" s="61">
        <f t="shared" si="173"/>
        <v>1400</v>
      </c>
      <c r="AB381" s="62">
        <f t="shared" si="192"/>
        <v>1064.0607691427208</v>
      </c>
      <c r="AC381" s="62">
        <f t="shared" si="174"/>
        <v>0</v>
      </c>
      <c r="AD381" s="65">
        <f>IF(R381=0,FORECAST($C$8,Инклинометрия!$B$2:$B$152,Инклинометрия!$A$2:$A$152),V381)</f>
        <v>1330</v>
      </c>
      <c r="AE381" s="65">
        <f>FORECAST($C$8-(R381+AA381),Инклинометрия!$B$2:$B$152,Инклинометрия!$A$2:$A$152)</f>
        <v>0</v>
      </c>
      <c r="AF381" s="65">
        <f>IF(AB381=0,"-",FORECAST($C$8,Инклинометрия!$B$2:$B$152,Инклинометрия!$A$2:$A$152))</f>
        <v>1330</v>
      </c>
      <c r="AG381" s="65">
        <f>IF(AB381=0,"-",FORECAST($C$8-AB381,Инклинометрия!$B$2:$B$152,Инклинометрия!$A$2:$A$152))</f>
        <v>319.14226931441522</v>
      </c>
      <c r="AH381" s="65" t="str">
        <f>IF(AC381=0,"-",FORECAST($C$8+AC381,Инклинометрия!$B$2:$B$152,Инклинометрия!$A$2:$A$152))</f>
        <v>-</v>
      </c>
      <c r="AI381" s="89" t="str">
        <f>IF(AC381=0,"-",FORECAST($C$8,Инклинометрия!$B$2:$B$152,Инклинометрия!$A$2:$A$152))</f>
        <v>-</v>
      </c>
      <c r="AJ381" s="28"/>
      <c r="AK381" s="67">
        <f t="shared" si="193"/>
        <v>0</v>
      </c>
      <c r="AL381" s="28">
        <f t="shared" si="194"/>
        <v>0</v>
      </c>
      <c r="AM381" s="28">
        <f t="shared" si="195"/>
        <v>0.1</v>
      </c>
      <c r="AN381" s="26">
        <f t="shared" si="196"/>
        <v>0.1</v>
      </c>
      <c r="AO381" s="87">
        <f t="shared" si="197"/>
        <v>147655.83250592672</v>
      </c>
      <c r="AP381" s="87">
        <f t="shared" si="175"/>
        <v>46330.832505926708</v>
      </c>
      <c r="AQ381" s="66">
        <f t="shared" si="176"/>
        <v>14695380</v>
      </c>
      <c r="AR381" s="66">
        <f t="shared" si="177"/>
        <v>13805577.759228326</v>
      </c>
      <c r="AS381" s="66">
        <f t="shared" si="178"/>
        <v>784800</v>
      </c>
      <c r="AT381" s="45">
        <f t="shared" si="182"/>
        <v>15627835.832505926</v>
      </c>
      <c r="AU381" s="75"/>
    </row>
    <row r="382" spans="2:47" x14ac:dyDescent="0.3">
      <c r="B382" s="41">
        <f t="shared" si="183"/>
        <v>1760</v>
      </c>
      <c r="C382" s="8">
        <f t="shared" si="198"/>
        <v>17.600000000000001</v>
      </c>
      <c r="D382" s="73">
        <f t="shared" si="179"/>
        <v>23.54</v>
      </c>
      <c r="E382" s="29">
        <f t="shared" si="201"/>
        <v>5829.6087376011619</v>
      </c>
      <c r="F382" s="29">
        <f t="shared" si="184"/>
        <v>16.561388459094445</v>
      </c>
      <c r="G382" s="29">
        <f t="shared" si="199"/>
        <v>22.150857064038817</v>
      </c>
      <c r="H382" s="17">
        <f t="shared" si="185"/>
        <v>7797.1016865415822</v>
      </c>
      <c r="I382" s="29">
        <f t="shared" si="186"/>
        <v>2.2250485660981263</v>
      </c>
      <c r="J382" s="29">
        <f t="shared" si="180"/>
        <v>20.847057720370078</v>
      </c>
      <c r="K382" s="39">
        <f t="shared" si="187"/>
        <v>1400</v>
      </c>
      <c r="L382" s="49">
        <f t="shared" si="170"/>
        <v>0</v>
      </c>
      <c r="M382" s="48">
        <f t="shared" si="171"/>
        <v>4.2266987561397071</v>
      </c>
      <c r="N382" s="51">
        <f t="shared" si="181"/>
        <v>4.48050060917656</v>
      </c>
      <c r="O382" s="54">
        <f t="shared" si="200"/>
        <v>14.400000000000055</v>
      </c>
      <c r="P382" s="34">
        <f t="shared" si="188"/>
        <v>1.7671458676442586</v>
      </c>
      <c r="Q382" s="30">
        <f t="shared" si="189"/>
        <v>0</v>
      </c>
      <c r="R382" s="58">
        <f t="shared" si="190"/>
        <v>0</v>
      </c>
      <c r="S382" s="58">
        <f t="shared" si="191"/>
        <v>332.23170204493522</v>
      </c>
      <c r="T382" s="58">
        <f t="shared" si="172"/>
        <v>100</v>
      </c>
      <c r="U382" s="88" t="str">
        <f>IF(R382=0,"-",FORECAST($C$8,Инклинометрия!$B$2:$B$152,Инклинометрия!$A$2:$A$152))</f>
        <v>-</v>
      </c>
      <c r="V382" s="88" t="str">
        <f>IF(R382=0,"-",FORECAST($C$8-R382,Инклинометрия!$B$2:$B$152,Инклинометрия!$A$2:$A$152))</f>
        <v>-</v>
      </c>
      <c r="W382" s="88">
        <f>IF(R382&gt;0,FORECAST($C$8,Инклинометрия!$B$2:$B$152,Инклинометрия!$A$2:$A$152),IF(AB382=$C$8,"-",FORECAST($C$8-AB382,Инклинометрия!$B$2:$B$152,Инклинометрия!$A$2:$A$152)))</f>
        <v>315.62011694268847</v>
      </c>
      <c r="X382" s="88">
        <f>IF(S382=0,"-",FORECAST($C$8-(S382+AB382),Инклинометрия!$B$2:$B$152,Инклинометрия!$A$2:$A$152))</f>
        <v>0</v>
      </c>
      <c r="Y382" s="88">
        <f>FORECAST($C$8+T382,Инклинометрия!$B$2:$B$152,Инклинометрия!$A$2:$A$152)</f>
        <v>1425</v>
      </c>
      <c r="Z382" s="88">
        <f>IF(R382=0,FORECAST($C$6-T382,Инклинометрия!$B$2:$B$152,Инклинометрия!$A$2:$A$152),FORECAST($C$8,Инклинометрия!$B$2:$B$152,Инклинометрия!$A$2:$A$152))</f>
        <v>1330</v>
      </c>
      <c r="AA382" s="61">
        <f t="shared" si="173"/>
        <v>1400</v>
      </c>
      <c r="AB382" s="62">
        <f t="shared" si="192"/>
        <v>1067.7682979550648</v>
      </c>
      <c r="AC382" s="62">
        <f t="shared" si="174"/>
        <v>0</v>
      </c>
      <c r="AD382" s="65">
        <f>IF(R382=0,FORECAST($C$8,Инклинометрия!$B$2:$B$152,Инклинометрия!$A$2:$A$152),V382)</f>
        <v>1330</v>
      </c>
      <c r="AE382" s="65">
        <f>FORECAST($C$8-(R382+AA382),Инклинометрия!$B$2:$B$152,Инклинометрия!$A$2:$A$152)</f>
        <v>0</v>
      </c>
      <c r="AF382" s="65">
        <f>IF(AB382=0,"-",FORECAST($C$8,Инклинометрия!$B$2:$B$152,Инклинометрия!$A$2:$A$152))</f>
        <v>1330</v>
      </c>
      <c r="AG382" s="65">
        <f>IF(AB382=0,"-",FORECAST($C$8-AB382,Инклинометрия!$B$2:$B$152,Инклинометрия!$A$2:$A$152))</f>
        <v>315.62011694268847</v>
      </c>
      <c r="AH382" s="65" t="str">
        <f>IF(AC382=0,"-",FORECAST($C$8+AC382,Инклинометрия!$B$2:$B$152,Инклинометрия!$A$2:$A$152))</f>
        <v>-</v>
      </c>
      <c r="AI382" s="89" t="str">
        <f>IF(AC382=0,"-",FORECAST($C$8,Инклинометрия!$B$2:$B$152,Инклинометрия!$A$2:$A$152))</f>
        <v>-</v>
      </c>
      <c r="AJ382" s="28"/>
      <c r="AK382" s="67">
        <f t="shared" si="193"/>
        <v>0</v>
      </c>
      <c r="AL382" s="28">
        <f t="shared" si="194"/>
        <v>0</v>
      </c>
      <c r="AM382" s="28">
        <f t="shared" si="195"/>
        <v>0.1</v>
      </c>
      <c r="AN382" s="26">
        <f t="shared" si="196"/>
        <v>0.1</v>
      </c>
      <c r="AO382" s="87">
        <f t="shared" si="197"/>
        <v>147633.43635264653</v>
      </c>
      <c r="AP382" s="87">
        <f t="shared" si="175"/>
        <v>46308.436352646531</v>
      </c>
      <c r="AQ382" s="66">
        <f t="shared" si="176"/>
        <v>14695380</v>
      </c>
      <c r="AR382" s="66">
        <f t="shared" si="177"/>
        <v>13815397.890793581</v>
      </c>
      <c r="AS382" s="66">
        <f t="shared" si="178"/>
        <v>784800</v>
      </c>
      <c r="AT382" s="45">
        <f t="shared" si="182"/>
        <v>15627813.436352646</v>
      </c>
      <c r="AU382" s="75"/>
    </row>
    <row r="383" spans="2:47" x14ac:dyDescent="0.3">
      <c r="B383" s="41">
        <f t="shared" si="183"/>
        <v>1765</v>
      </c>
      <c r="C383" s="8">
        <f t="shared" si="198"/>
        <v>17.650000000000002</v>
      </c>
      <c r="D383" s="73">
        <f t="shared" si="179"/>
        <v>23.606875000000006</v>
      </c>
      <c r="E383" s="29">
        <f t="shared" si="201"/>
        <v>5846.1701260602567</v>
      </c>
      <c r="F383" s="29">
        <f t="shared" si="184"/>
        <v>16.561388459094445</v>
      </c>
      <c r="G383" s="29">
        <f t="shared" si="199"/>
        <v>22.150857064038817</v>
      </c>
      <c r="H383" s="17">
        <f t="shared" si="185"/>
        <v>7819.2525436056212</v>
      </c>
      <c r="I383" s="29">
        <f t="shared" si="186"/>
        <v>2.2250485660981263</v>
      </c>
      <c r="J383" s="29">
        <f t="shared" si="180"/>
        <v>20.847057720370078</v>
      </c>
      <c r="K383" s="39">
        <f t="shared" si="187"/>
        <v>1400</v>
      </c>
      <c r="L383" s="49">
        <f t="shared" si="170"/>
        <v>0</v>
      </c>
      <c r="M383" s="48">
        <f t="shared" si="171"/>
        <v>4.2266987561397071</v>
      </c>
      <c r="N383" s="51">
        <f t="shared" si="181"/>
        <v>4.4305006091765593</v>
      </c>
      <c r="O383" s="54">
        <f t="shared" si="200"/>
        <v>14.450000000000056</v>
      </c>
      <c r="P383" s="34">
        <f t="shared" si="188"/>
        <v>1.7671458676442586</v>
      </c>
      <c r="Q383" s="30">
        <f t="shared" si="189"/>
        <v>0</v>
      </c>
      <c r="R383" s="58">
        <f t="shared" si="190"/>
        <v>0</v>
      </c>
      <c r="S383" s="58">
        <f t="shared" si="191"/>
        <v>328.52417323259124</v>
      </c>
      <c r="T383" s="58">
        <f t="shared" si="172"/>
        <v>100</v>
      </c>
      <c r="U383" s="88" t="str">
        <f>IF(R383=0,"-",FORECAST($C$8,Инклинометрия!$B$2:$B$152,Инклинометрия!$A$2:$A$152))</f>
        <v>-</v>
      </c>
      <c r="V383" s="88" t="str">
        <f>IF(R383=0,"-",FORECAST($C$8-R383,Инклинометрия!$B$2:$B$152,Инклинометрия!$A$2:$A$152))</f>
        <v>-</v>
      </c>
      <c r="W383" s="88">
        <f>IF(R383&gt;0,FORECAST($C$8,Инклинометрия!$B$2:$B$152,Инклинометрия!$A$2:$A$152),IF(AB383=$C$8,"-",FORECAST($C$8-AB383,Инклинометрия!$B$2:$B$152,Инклинометрия!$A$2:$A$152)))</f>
        <v>312.09796457096166</v>
      </c>
      <c r="X383" s="88">
        <f>IF(S383=0,"-",FORECAST($C$8-(S383+AB383),Инклинометрия!$B$2:$B$152,Инклинометрия!$A$2:$A$152))</f>
        <v>0</v>
      </c>
      <c r="Y383" s="88">
        <f>FORECAST($C$8+T383,Инклинометрия!$B$2:$B$152,Инклинометрия!$A$2:$A$152)</f>
        <v>1425</v>
      </c>
      <c r="Z383" s="88">
        <f>IF(R383=0,FORECAST($C$6-T383,Инклинометрия!$B$2:$B$152,Инклинометрия!$A$2:$A$152),FORECAST($C$8,Инклинометрия!$B$2:$B$152,Инклинометрия!$A$2:$A$152))</f>
        <v>1330</v>
      </c>
      <c r="AA383" s="61">
        <f t="shared" si="173"/>
        <v>1400</v>
      </c>
      <c r="AB383" s="62">
        <f t="shared" si="192"/>
        <v>1071.4758267674088</v>
      </c>
      <c r="AC383" s="62">
        <f t="shared" si="174"/>
        <v>0</v>
      </c>
      <c r="AD383" s="65">
        <f>IF(R383=0,FORECAST($C$8,Инклинометрия!$B$2:$B$152,Инклинометрия!$A$2:$A$152),V383)</f>
        <v>1330</v>
      </c>
      <c r="AE383" s="65">
        <f>FORECAST($C$8-(R383+AA383),Инклинометрия!$B$2:$B$152,Инклинометрия!$A$2:$A$152)</f>
        <v>0</v>
      </c>
      <c r="AF383" s="65">
        <f>IF(AB383=0,"-",FORECAST($C$8,Инклинометрия!$B$2:$B$152,Инклинометрия!$A$2:$A$152))</f>
        <v>1330</v>
      </c>
      <c r="AG383" s="65">
        <f>IF(AB383=0,"-",FORECAST($C$8-AB383,Инклинометрия!$B$2:$B$152,Инклинометрия!$A$2:$A$152))</f>
        <v>312.09796457096166</v>
      </c>
      <c r="AH383" s="65" t="str">
        <f>IF(AC383=0,"-",FORECAST($C$8+AC383,Инклинометрия!$B$2:$B$152,Инклинометрия!$A$2:$A$152))</f>
        <v>-</v>
      </c>
      <c r="AI383" s="89" t="str">
        <f>IF(AC383=0,"-",FORECAST($C$8,Инклинометрия!$B$2:$B$152,Инклинометрия!$A$2:$A$152))</f>
        <v>-</v>
      </c>
      <c r="AJ383" s="28"/>
      <c r="AK383" s="67">
        <f t="shared" si="193"/>
        <v>0</v>
      </c>
      <c r="AL383" s="28">
        <f t="shared" si="194"/>
        <v>0</v>
      </c>
      <c r="AM383" s="28">
        <f t="shared" si="195"/>
        <v>0.1</v>
      </c>
      <c r="AN383" s="26">
        <f t="shared" si="196"/>
        <v>0.1</v>
      </c>
      <c r="AO383" s="87">
        <f t="shared" si="197"/>
        <v>147611.04019936634</v>
      </c>
      <c r="AP383" s="87">
        <f t="shared" si="175"/>
        <v>46286.040199366354</v>
      </c>
      <c r="AQ383" s="66">
        <f t="shared" si="176"/>
        <v>14695380</v>
      </c>
      <c r="AR383" s="66">
        <f t="shared" si="177"/>
        <v>13825218.022358837</v>
      </c>
      <c r="AS383" s="66">
        <f t="shared" si="178"/>
        <v>784800</v>
      </c>
      <c r="AT383" s="45">
        <f t="shared" si="182"/>
        <v>15627791.040199365</v>
      </c>
      <c r="AU383" s="75"/>
    </row>
    <row r="384" spans="2:47" x14ac:dyDescent="0.3">
      <c r="B384" s="41">
        <f t="shared" si="183"/>
        <v>1770</v>
      </c>
      <c r="C384" s="8">
        <f t="shared" si="198"/>
        <v>17.7</v>
      </c>
      <c r="D384" s="73">
        <f t="shared" si="179"/>
        <v>23.673749999999998</v>
      </c>
      <c r="E384" s="29">
        <f t="shared" si="201"/>
        <v>5862.7315145193497</v>
      </c>
      <c r="F384" s="29">
        <f t="shared" si="184"/>
        <v>16.561388459093266</v>
      </c>
      <c r="G384" s="29">
        <f t="shared" si="199"/>
        <v>22.15085706403724</v>
      </c>
      <c r="H384" s="17">
        <f t="shared" si="185"/>
        <v>7841.4034006696584</v>
      </c>
      <c r="I384" s="29">
        <f t="shared" si="186"/>
        <v>2.2250485660981263</v>
      </c>
      <c r="J384" s="29">
        <f t="shared" si="180"/>
        <v>20.847057720369335</v>
      </c>
      <c r="K384" s="39">
        <f t="shared" si="187"/>
        <v>1400</v>
      </c>
      <c r="L384" s="49">
        <f t="shared" si="170"/>
        <v>0</v>
      </c>
      <c r="M384" s="48">
        <f t="shared" si="171"/>
        <v>4.2266987561397071</v>
      </c>
      <c r="N384" s="51">
        <f t="shared" si="181"/>
        <v>4.3805006091765595</v>
      </c>
      <c r="O384" s="54">
        <f t="shared" si="200"/>
        <v>14.500000000000057</v>
      </c>
      <c r="P384" s="34">
        <f t="shared" si="188"/>
        <v>1.7671458676442586</v>
      </c>
      <c r="Q384" s="30">
        <f t="shared" si="189"/>
        <v>0</v>
      </c>
      <c r="R384" s="58">
        <f t="shared" si="190"/>
        <v>0</v>
      </c>
      <c r="S384" s="58">
        <f t="shared" si="191"/>
        <v>324.81664442024726</v>
      </c>
      <c r="T384" s="58">
        <f t="shared" si="172"/>
        <v>100</v>
      </c>
      <c r="U384" s="88" t="str">
        <f>IF(R384=0,"-",FORECAST($C$8,Инклинометрия!$B$2:$B$152,Инклинометрия!$A$2:$A$152))</f>
        <v>-</v>
      </c>
      <c r="V384" s="88" t="str">
        <f>IF(R384=0,"-",FORECAST($C$8-R384,Инклинометрия!$B$2:$B$152,Инклинометрия!$A$2:$A$152))</f>
        <v>-</v>
      </c>
      <c r="W384" s="88">
        <f>IF(R384&gt;0,FORECAST($C$8,Инклинометрия!$B$2:$B$152,Инклинометрия!$A$2:$A$152),IF(AB384=$C$8,"-",FORECAST($C$8-AB384,Инклинометрия!$B$2:$B$152,Инклинометрия!$A$2:$A$152)))</f>
        <v>308.57581219923486</v>
      </c>
      <c r="X384" s="88">
        <f>IF(S384=0,"-",FORECAST($C$8-(S384+AB384),Инклинометрия!$B$2:$B$152,Инклинометрия!$A$2:$A$152))</f>
        <v>0</v>
      </c>
      <c r="Y384" s="88">
        <f>FORECAST($C$8+T384,Инклинометрия!$B$2:$B$152,Инклинометрия!$A$2:$A$152)</f>
        <v>1425</v>
      </c>
      <c r="Z384" s="88">
        <f>IF(R384=0,FORECAST($C$6-T384,Инклинометрия!$B$2:$B$152,Инклинометрия!$A$2:$A$152),FORECAST($C$8,Инклинометрия!$B$2:$B$152,Инклинометрия!$A$2:$A$152))</f>
        <v>1330</v>
      </c>
      <c r="AA384" s="61">
        <f t="shared" si="173"/>
        <v>1400</v>
      </c>
      <c r="AB384" s="62">
        <f t="shared" si="192"/>
        <v>1075.1833555797527</v>
      </c>
      <c r="AC384" s="62">
        <f t="shared" si="174"/>
        <v>0</v>
      </c>
      <c r="AD384" s="65">
        <f>IF(R384=0,FORECAST($C$8,Инклинометрия!$B$2:$B$152,Инклинометрия!$A$2:$A$152),V384)</f>
        <v>1330</v>
      </c>
      <c r="AE384" s="65">
        <f>FORECAST($C$8-(R384+AA384),Инклинометрия!$B$2:$B$152,Инклинометрия!$A$2:$A$152)</f>
        <v>0</v>
      </c>
      <c r="AF384" s="65">
        <f>IF(AB384=0,"-",FORECAST($C$8,Инклинометрия!$B$2:$B$152,Инклинометрия!$A$2:$A$152))</f>
        <v>1330</v>
      </c>
      <c r="AG384" s="65">
        <f>IF(AB384=0,"-",FORECAST($C$8-AB384,Инклинометрия!$B$2:$B$152,Инклинометрия!$A$2:$A$152))</f>
        <v>308.57581219923486</v>
      </c>
      <c r="AH384" s="65" t="str">
        <f>IF(AC384=0,"-",FORECAST($C$8+AC384,Инклинометрия!$B$2:$B$152,Инклинометрия!$A$2:$A$152))</f>
        <v>-</v>
      </c>
      <c r="AI384" s="89" t="str">
        <f>IF(AC384=0,"-",FORECAST($C$8,Инклинометрия!$B$2:$B$152,Инклинометрия!$A$2:$A$152))</f>
        <v>-</v>
      </c>
      <c r="AJ384" s="28"/>
      <c r="AK384" s="67">
        <f t="shared" si="193"/>
        <v>0</v>
      </c>
      <c r="AL384" s="28">
        <f t="shared" si="194"/>
        <v>0</v>
      </c>
      <c r="AM384" s="28">
        <f t="shared" si="195"/>
        <v>0.1</v>
      </c>
      <c r="AN384" s="26">
        <f t="shared" si="196"/>
        <v>0.1</v>
      </c>
      <c r="AO384" s="87">
        <f t="shared" si="197"/>
        <v>147588.64404608618</v>
      </c>
      <c r="AP384" s="87">
        <f t="shared" si="175"/>
        <v>46263.644046086178</v>
      </c>
      <c r="AQ384" s="66">
        <f t="shared" si="176"/>
        <v>14695380</v>
      </c>
      <c r="AR384" s="66">
        <f t="shared" si="177"/>
        <v>13835038.153924091</v>
      </c>
      <c r="AS384" s="66">
        <f t="shared" si="178"/>
        <v>784800</v>
      </c>
      <c r="AT384" s="45">
        <f t="shared" si="182"/>
        <v>15627768.644046087</v>
      </c>
      <c r="AU384" s="75"/>
    </row>
    <row r="385" spans="2:47" x14ac:dyDescent="0.3">
      <c r="B385" s="41">
        <f t="shared" si="183"/>
        <v>1775</v>
      </c>
      <c r="C385" s="8">
        <f t="shared" si="198"/>
        <v>17.75</v>
      </c>
      <c r="D385" s="73">
        <f t="shared" si="179"/>
        <v>23.740625000000001</v>
      </c>
      <c r="E385" s="29">
        <f t="shared" si="201"/>
        <v>5879.2929029784445</v>
      </c>
      <c r="F385" s="29">
        <f t="shared" si="184"/>
        <v>16.561388459094445</v>
      </c>
      <c r="G385" s="29">
        <f t="shared" si="199"/>
        <v>22.150857064038817</v>
      </c>
      <c r="H385" s="17">
        <f t="shared" si="185"/>
        <v>7863.5542577336973</v>
      </c>
      <c r="I385" s="29">
        <f t="shared" si="186"/>
        <v>2.2250485660981263</v>
      </c>
      <c r="J385" s="29">
        <f t="shared" si="180"/>
        <v>20.847057720370078</v>
      </c>
      <c r="K385" s="39">
        <f t="shared" si="187"/>
        <v>1400</v>
      </c>
      <c r="L385" s="49">
        <f t="shared" si="170"/>
        <v>0</v>
      </c>
      <c r="M385" s="48">
        <f t="shared" si="171"/>
        <v>4.2266987561397071</v>
      </c>
      <c r="N385" s="51">
        <f t="shared" si="181"/>
        <v>4.3305006091765588</v>
      </c>
      <c r="O385" s="54">
        <f t="shared" si="200"/>
        <v>14.550000000000058</v>
      </c>
      <c r="P385" s="34">
        <f t="shared" si="188"/>
        <v>1.7671458676442586</v>
      </c>
      <c r="Q385" s="30">
        <f t="shared" si="189"/>
        <v>0</v>
      </c>
      <c r="R385" s="58">
        <f t="shared" si="190"/>
        <v>0</v>
      </c>
      <c r="S385" s="58">
        <f t="shared" si="191"/>
        <v>321.10911560790328</v>
      </c>
      <c r="T385" s="58">
        <f t="shared" si="172"/>
        <v>100</v>
      </c>
      <c r="U385" s="88" t="str">
        <f>IF(R385=0,"-",FORECAST($C$8,Инклинометрия!$B$2:$B$152,Инклинометрия!$A$2:$A$152))</f>
        <v>-</v>
      </c>
      <c r="V385" s="88" t="str">
        <f>IF(R385=0,"-",FORECAST($C$8-R385,Инклинометрия!$B$2:$B$152,Инклинометрия!$A$2:$A$152))</f>
        <v>-</v>
      </c>
      <c r="W385" s="88">
        <f>IF(R385&gt;0,FORECAST($C$8,Инклинометрия!$B$2:$B$152,Инклинометрия!$A$2:$A$152),IF(AB385=$C$8,"-",FORECAST($C$8-AB385,Инклинометрия!$B$2:$B$152,Инклинометрия!$A$2:$A$152)))</f>
        <v>305.05365982750811</v>
      </c>
      <c r="X385" s="88">
        <f>IF(S385=0,"-",FORECAST($C$8-(S385+AB385),Инклинометрия!$B$2:$B$152,Инклинометрия!$A$2:$A$152))</f>
        <v>0</v>
      </c>
      <c r="Y385" s="88">
        <f>FORECAST($C$8+T385,Инклинометрия!$B$2:$B$152,Инклинометрия!$A$2:$A$152)</f>
        <v>1425</v>
      </c>
      <c r="Z385" s="88">
        <f>IF(R385=0,FORECAST($C$6-T385,Инклинометрия!$B$2:$B$152,Инклинометрия!$A$2:$A$152),FORECAST($C$8,Инклинометрия!$B$2:$B$152,Инклинометрия!$A$2:$A$152))</f>
        <v>1330</v>
      </c>
      <c r="AA385" s="61">
        <f t="shared" si="173"/>
        <v>1400</v>
      </c>
      <c r="AB385" s="62">
        <f t="shared" si="192"/>
        <v>1078.8908843920967</v>
      </c>
      <c r="AC385" s="62">
        <f t="shared" si="174"/>
        <v>0</v>
      </c>
      <c r="AD385" s="65">
        <f>IF(R385=0,FORECAST($C$8,Инклинометрия!$B$2:$B$152,Инклинометрия!$A$2:$A$152),V385)</f>
        <v>1330</v>
      </c>
      <c r="AE385" s="65">
        <f>FORECAST($C$8-(R385+AA385),Инклинометрия!$B$2:$B$152,Инклинометрия!$A$2:$A$152)</f>
        <v>0</v>
      </c>
      <c r="AF385" s="65">
        <f>IF(AB385=0,"-",FORECAST($C$8,Инклинометрия!$B$2:$B$152,Инклинометрия!$A$2:$A$152))</f>
        <v>1330</v>
      </c>
      <c r="AG385" s="65">
        <f>IF(AB385=0,"-",FORECAST($C$8-AB385,Инклинометрия!$B$2:$B$152,Инклинометрия!$A$2:$A$152))</f>
        <v>305.05365982750811</v>
      </c>
      <c r="AH385" s="65" t="str">
        <f>IF(AC385=0,"-",FORECAST($C$8+AC385,Инклинометрия!$B$2:$B$152,Инклинометрия!$A$2:$A$152))</f>
        <v>-</v>
      </c>
      <c r="AI385" s="89" t="str">
        <f>IF(AC385=0,"-",FORECAST($C$8,Инклинометрия!$B$2:$B$152,Инклинометрия!$A$2:$A$152))</f>
        <v>-</v>
      </c>
      <c r="AJ385" s="28"/>
      <c r="AK385" s="67">
        <f t="shared" si="193"/>
        <v>0</v>
      </c>
      <c r="AL385" s="28">
        <f t="shared" si="194"/>
        <v>0</v>
      </c>
      <c r="AM385" s="28">
        <f t="shared" si="195"/>
        <v>0.1</v>
      </c>
      <c r="AN385" s="26">
        <f t="shared" si="196"/>
        <v>0.1</v>
      </c>
      <c r="AO385" s="87">
        <f t="shared" si="197"/>
        <v>147566.24789280602</v>
      </c>
      <c r="AP385" s="87">
        <f t="shared" si="175"/>
        <v>46241.247892806001</v>
      </c>
      <c r="AQ385" s="66">
        <f t="shared" si="176"/>
        <v>14695380</v>
      </c>
      <c r="AR385" s="66">
        <f t="shared" si="177"/>
        <v>13844858.285489349</v>
      </c>
      <c r="AS385" s="66">
        <f t="shared" si="178"/>
        <v>784800</v>
      </c>
      <c r="AT385" s="45">
        <f t="shared" si="182"/>
        <v>15627746.247892806</v>
      </c>
      <c r="AU385" s="75"/>
    </row>
    <row r="386" spans="2:47" x14ac:dyDescent="0.3">
      <c r="B386" s="41">
        <f t="shared" si="183"/>
        <v>1780</v>
      </c>
      <c r="C386" s="8">
        <f t="shared" si="198"/>
        <v>17.8</v>
      </c>
      <c r="D386" s="73">
        <f t="shared" si="179"/>
        <v>23.807500000000001</v>
      </c>
      <c r="E386" s="29">
        <f t="shared" si="201"/>
        <v>5895.8542914375384</v>
      </c>
      <c r="F386" s="29">
        <f t="shared" si="184"/>
        <v>16.561388459094445</v>
      </c>
      <c r="G386" s="29">
        <f t="shared" si="199"/>
        <v>22.150857064038817</v>
      </c>
      <c r="H386" s="17">
        <f t="shared" si="185"/>
        <v>7885.7051147977363</v>
      </c>
      <c r="I386" s="29">
        <f t="shared" si="186"/>
        <v>2.2250485660981263</v>
      </c>
      <c r="J386" s="29">
        <f t="shared" si="180"/>
        <v>20.847057720370078</v>
      </c>
      <c r="K386" s="39">
        <f t="shared" si="187"/>
        <v>1400</v>
      </c>
      <c r="L386" s="49">
        <f t="shared" si="170"/>
        <v>0</v>
      </c>
      <c r="M386" s="48">
        <f t="shared" si="171"/>
        <v>4.2266987561397071</v>
      </c>
      <c r="N386" s="51">
        <f t="shared" si="181"/>
        <v>4.2805006091765589</v>
      </c>
      <c r="O386" s="54">
        <f t="shared" si="200"/>
        <v>14.600000000000058</v>
      </c>
      <c r="P386" s="34">
        <f t="shared" si="188"/>
        <v>1.7671458676442586</v>
      </c>
      <c r="Q386" s="30">
        <f t="shared" si="189"/>
        <v>0</v>
      </c>
      <c r="R386" s="58">
        <f t="shared" si="190"/>
        <v>0</v>
      </c>
      <c r="S386" s="58">
        <f t="shared" si="191"/>
        <v>317.4015867955593</v>
      </c>
      <c r="T386" s="58">
        <f t="shared" si="172"/>
        <v>100</v>
      </c>
      <c r="U386" s="88" t="str">
        <f>IF(R386=0,"-",FORECAST($C$8,Инклинометрия!$B$2:$B$152,Инклинометрия!$A$2:$A$152))</f>
        <v>-</v>
      </c>
      <c r="V386" s="88" t="str">
        <f>IF(R386=0,"-",FORECAST($C$8-R386,Инклинометрия!$B$2:$B$152,Инклинометрия!$A$2:$A$152))</f>
        <v>-</v>
      </c>
      <c r="W386" s="88">
        <f>IF(R386&gt;0,FORECAST($C$8,Инклинометрия!$B$2:$B$152,Инклинометрия!$A$2:$A$152),IF(AB386=$C$8,"-",FORECAST($C$8-AB386,Инклинометрия!$B$2:$B$152,Инклинометрия!$A$2:$A$152)))</f>
        <v>301.53150745578131</v>
      </c>
      <c r="X386" s="88">
        <f>IF(S386=0,"-",FORECAST($C$8-(S386+AB386),Инклинометрия!$B$2:$B$152,Инклинометрия!$A$2:$A$152))</f>
        <v>0</v>
      </c>
      <c r="Y386" s="88">
        <f>FORECAST($C$8+T386,Инклинометрия!$B$2:$B$152,Инклинометрия!$A$2:$A$152)</f>
        <v>1425</v>
      </c>
      <c r="Z386" s="88">
        <f>IF(R386=0,FORECAST($C$6-T386,Инклинометрия!$B$2:$B$152,Инклинометрия!$A$2:$A$152),FORECAST($C$8,Инклинометрия!$B$2:$B$152,Инклинометрия!$A$2:$A$152))</f>
        <v>1330</v>
      </c>
      <c r="AA386" s="61">
        <f t="shared" si="173"/>
        <v>1400</v>
      </c>
      <c r="AB386" s="62">
        <f t="shared" si="192"/>
        <v>1082.5984132044407</v>
      </c>
      <c r="AC386" s="62">
        <f t="shared" si="174"/>
        <v>0</v>
      </c>
      <c r="AD386" s="65">
        <f>IF(R386=0,FORECAST($C$8,Инклинометрия!$B$2:$B$152,Инклинометрия!$A$2:$A$152),V386)</f>
        <v>1330</v>
      </c>
      <c r="AE386" s="65">
        <f>FORECAST($C$8-(R386+AA386),Инклинометрия!$B$2:$B$152,Инклинометрия!$A$2:$A$152)</f>
        <v>0</v>
      </c>
      <c r="AF386" s="65">
        <f>IF(AB386=0,"-",FORECAST($C$8,Инклинометрия!$B$2:$B$152,Инклинометрия!$A$2:$A$152))</f>
        <v>1330</v>
      </c>
      <c r="AG386" s="65">
        <f>IF(AB386=0,"-",FORECAST($C$8-AB386,Инклинометрия!$B$2:$B$152,Инклинометрия!$A$2:$A$152))</f>
        <v>301.53150745578131</v>
      </c>
      <c r="AH386" s="65" t="str">
        <f>IF(AC386=0,"-",FORECAST($C$8+AC386,Инклинометрия!$B$2:$B$152,Инклинометрия!$A$2:$A$152))</f>
        <v>-</v>
      </c>
      <c r="AI386" s="89" t="str">
        <f>IF(AC386=0,"-",FORECAST($C$8,Инклинометрия!$B$2:$B$152,Инклинометрия!$A$2:$A$152))</f>
        <v>-</v>
      </c>
      <c r="AJ386" s="28"/>
      <c r="AK386" s="67">
        <f t="shared" si="193"/>
        <v>0</v>
      </c>
      <c r="AL386" s="28">
        <f t="shared" si="194"/>
        <v>0</v>
      </c>
      <c r="AM386" s="28">
        <f t="shared" si="195"/>
        <v>0.1</v>
      </c>
      <c r="AN386" s="26">
        <f t="shared" si="196"/>
        <v>0.1</v>
      </c>
      <c r="AO386" s="87">
        <f t="shared" si="197"/>
        <v>147543.85173952582</v>
      </c>
      <c r="AP386" s="87">
        <f t="shared" si="175"/>
        <v>46218.851739525824</v>
      </c>
      <c r="AQ386" s="66">
        <f t="shared" si="176"/>
        <v>14695380</v>
      </c>
      <c r="AR386" s="66">
        <f t="shared" si="177"/>
        <v>13854678.417054601</v>
      </c>
      <c r="AS386" s="66">
        <f t="shared" si="178"/>
        <v>784800</v>
      </c>
      <c r="AT386" s="45">
        <f t="shared" si="182"/>
        <v>15627723.851739526</v>
      </c>
      <c r="AU386" s="75"/>
    </row>
    <row r="387" spans="2:47" x14ac:dyDescent="0.3">
      <c r="B387" s="41">
        <f t="shared" si="183"/>
        <v>1785</v>
      </c>
      <c r="C387" s="8">
        <f t="shared" si="198"/>
        <v>17.850000000000001</v>
      </c>
      <c r="D387" s="73">
        <f t="shared" si="179"/>
        <v>23.874375000000001</v>
      </c>
      <c r="E387" s="29">
        <f t="shared" si="201"/>
        <v>5912.4156798966333</v>
      </c>
      <c r="F387" s="29">
        <f t="shared" si="184"/>
        <v>16.561388459094445</v>
      </c>
      <c r="G387" s="29">
        <f t="shared" si="199"/>
        <v>22.150857064038817</v>
      </c>
      <c r="H387" s="17">
        <f t="shared" si="185"/>
        <v>7907.8559718617753</v>
      </c>
      <c r="I387" s="29">
        <f t="shared" si="186"/>
        <v>2.2250485660981263</v>
      </c>
      <c r="J387" s="29">
        <f t="shared" si="180"/>
        <v>20.847057720370078</v>
      </c>
      <c r="K387" s="39">
        <f t="shared" si="187"/>
        <v>1400</v>
      </c>
      <c r="L387" s="49">
        <f t="shared" si="170"/>
        <v>0</v>
      </c>
      <c r="M387" s="48">
        <f t="shared" si="171"/>
        <v>4.2266987561397071</v>
      </c>
      <c r="N387" s="51">
        <f t="shared" si="181"/>
        <v>4.2305006091765582</v>
      </c>
      <c r="O387" s="54">
        <f t="shared" si="200"/>
        <v>14.650000000000057</v>
      </c>
      <c r="P387" s="34">
        <f t="shared" si="188"/>
        <v>1.7671458676442586</v>
      </c>
      <c r="Q387" s="30">
        <f t="shared" si="189"/>
        <v>0</v>
      </c>
      <c r="R387" s="58">
        <f t="shared" si="190"/>
        <v>0</v>
      </c>
      <c r="S387" s="58">
        <f t="shared" si="191"/>
        <v>313.69405798321532</v>
      </c>
      <c r="T387" s="58">
        <f t="shared" si="172"/>
        <v>100</v>
      </c>
      <c r="U387" s="88" t="str">
        <f>IF(R387=0,"-",FORECAST($C$8,Инклинометрия!$B$2:$B$152,Инклинометрия!$A$2:$A$152))</f>
        <v>-</v>
      </c>
      <c r="V387" s="88" t="str">
        <f>IF(R387=0,"-",FORECAST($C$8-R387,Инклинометрия!$B$2:$B$152,Инклинометрия!$A$2:$A$152))</f>
        <v>-</v>
      </c>
      <c r="W387" s="88">
        <f>IF(R387&gt;0,FORECAST($C$8,Инклинометрия!$B$2:$B$152,Инклинометрия!$A$2:$A$152),IF(AB387=$C$8,"-",FORECAST($C$8-AB387,Инклинометрия!$B$2:$B$152,Инклинометрия!$A$2:$A$152)))</f>
        <v>298.00935508405456</v>
      </c>
      <c r="X387" s="88">
        <f>IF(S387=0,"-",FORECAST($C$8-(S387+AB387),Инклинометрия!$B$2:$B$152,Инклинометрия!$A$2:$A$152))</f>
        <v>0</v>
      </c>
      <c r="Y387" s="88">
        <f>FORECAST($C$8+T387,Инклинометрия!$B$2:$B$152,Инклинометрия!$A$2:$A$152)</f>
        <v>1425</v>
      </c>
      <c r="Z387" s="88">
        <f>IF(R387=0,FORECAST($C$6-T387,Инклинометрия!$B$2:$B$152,Инклинометрия!$A$2:$A$152),FORECAST($C$8,Инклинометрия!$B$2:$B$152,Инклинометрия!$A$2:$A$152))</f>
        <v>1330</v>
      </c>
      <c r="AA387" s="61">
        <f t="shared" si="173"/>
        <v>1400</v>
      </c>
      <c r="AB387" s="62">
        <f t="shared" si="192"/>
        <v>1086.3059420167847</v>
      </c>
      <c r="AC387" s="62">
        <f t="shared" si="174"/>
        <v>0</v>
      </c>
      <c r="AD387" s="65">
        <f>IF(R387=0,FORECAST($C$8,Инклинометрия!$B$2:$B$152,Инклинометрия!$A$2:$A$152),V387)</f>
        <v>1330</v>
      </c>
      <c r="AE387" s="65">
        <f>FORECAST($C$8-(R387+AA387),Инклинометрия!$B$2:$B$152,Инклинометрия!$A$2:$A$152)</f>
        <v>0</v>
      </c>
      <c r="AF387" s="65">
        <f>IF(AB387=0,"-",FORECAST($C$8,Инклинометрия!$B$2:$B$152,Инклинометрия!$A$2:$A$152))</f>
        <v>1330</v>
      </c>
      <c r="AG387" s="65">
        <f>IF(AB387=0,"-",FORECAST($C$8-AB387,Инклинометрия!$B$2:$B$152,Инклинометрия!$A$2:$A$152))</f>
        <v>298.00935508405456</v>
      </c>
      <c r="AH387" s="65" t="str">
        <f>IF(AC387=0,"-",FORECAST($C$8+AC387,Инклинометрия!$B$2:$B$152,Инклинометрия!$A$2:$A$152))</f>
        <v>-</v>
      </c>
      <c r="AI387" s="89" t="str">
        <f>IF(AC387=0,"-",FORECAST($C$8,Инклинометрия!$B$2:$B$152,Инклинометрия!$A$2:$A$152))</f>
        <v>-</v>
      </c>
      <c r="AJ387" s="28"/>
      <c r="AK387" s="67">
        <f t="shared" si="193"/>
        <v>0</v>
      </c>
      <c r="AL387" s="28">
        <f t="shared" si="194"/>
        <v>0</v>
      </c>
      <c r="AM387" s="28">
        <f t="shared" si="195"/>
        <v>0.1</v>
      </c>
      <c r="AN387" s="26">
        <f t="shared" si="196"/>
        <v>0.1</v>
      </c>
      <c r="AO387" s="87">
        <f t="shared" si="197"/>
        <v>147521.45558624563</v>
      </c>
      <c r="AP387" s="87">
        <f t="shared" si="175"/>
        <v>46196.455586245647</v>
      </c>
      <c r="AQ387" s="66">
        <f t="shared" si="176"/>
        <v>14695380</v>
      </c>
      <c r="AR387" s="66">
        <f t="shared" si="177"/>
        <v>13864498.548619859</v>
      </c>
      <c r="AS387" s="66">
        <f t="shared" si="178"/>
        <v>784800</v>
      </c>
      <c r="AT387" s="45">
        <f t="shared" si="182"/>
        <v>15627701.455586245</v>
      </c>
      <c r="AU387" s="75"/>
    </row>
    <row r="388" spans="2:47" x14ac:dyDescent="0.3">
      <c r="B388" s="41">
        <f t="shared" si="183"/>
        <v>1790</v>
      </c>
      <c r="C388" s="8">
        <f t="shared" si="198"/>
        <v>17.900000000000002</v>
      </c>
      <c r="D388" s="73">
        <f t="shared" si="179"/>
        <v>23.941250000000004</v>
      </c>
      <c r="E388" s="29">
        <f t="shared" si="201"/>
        <v>5928.9770683557272</v>
      </c>
      <c r="F388" s="29">
        <f t="shared" si="184"/>
        <v>16.561388459094445</v>
      </c>
      <c r="G388" s="29">
        <f t="shared" si="199"/>
        <v>22.150857064038817</v>
      </c>
      <c r="H388" s="17">
        <f t="shared" si="185"/>
        <v>7930.0068289258143</v>
      </c>
      <c r="I388" s="29">
        <f t="shared" si="186"/>
        <v>2.2250485660981263</v>
      </c>
      <c r="J388" s="29">
        <f t="shared" si="180"/>
        <v>20.847057720370078</v>
      </c>
      <c r="K388" s="39">
        <f t="shared" si="187"/>
        <v>1400</v>
      </c>
      <c r="L388" s="49">
        <f t="shared" si="170"/>
        <v>0</v>
      </c>
      <c r="M388" s="48">
        <f t="shared" si="171"/>
        <v>4.2266987561397071</v>
      </c>
      <c r="N388" s="51">
        <f t="shared" si="181"/>
        <v>4.1805006091765584</v>
      </c>
      <c r="O388" s="54">
        <f t="shared" si="200"/>
        <v>14.700000000000058</v>
      </c>
      <c r="P388" s="34">
        <f t="shared" si="188"/>
        <v>1.7671458676442586</v>
      </c>
      <c r="Q388" s="30">
        <f t="shared" si="189"/>
        <v>0</v>
      </c>
      <c r="R388" s="58">
        <f t="shared" si="190"/>
        <v>0</v>
      </c>
      <c r="S388" s="58">
        <f t="shared" si="191"/>
        <v>309.98652917087134</v>
      </c>
      <c r="T388" s="58">
        <f t="shared" si="172"/>
        <v>100</v>
      </c>
      <c r="U388" s="88" t="str">
        <f>IF(R388=0,"-",FORECAST($C$8,Инклинометрия!$B$2:$B$152,Инклинометрия!$A$2:$A$152))</f>
        <v>-</v>
      </c>
      <c r="V388" s="88" t="str">
        <f>IF(R388=0,"-",FORECAST($C$8-R388,Инклинометрия!$B$2:$B$152,Инклинометрия!$A$2:$A$152))</f>
        <v>-</v>
      </c>
      <c r="W388" s="88">
        <f>IF(R388&gt;0,FORECAST($C$8,Инклинометрия!$B$2:$B$152,Инклинометрия!$A$2:$A$152),IF(AB388=$C$8,"-",FORECAST($C$8-AB388,Инклинометрия!$B$2:$B$152,Инклинометрия!$A$2:$A$152)))</f>
        <v>294.48720271232776</v>
      </c>
      <c r="X388" s="88">
        <f>IF(S388=0,"-",FORECAST($C$8-(S388+AB388),Инклинометрия!$B$2:$B$152,Инклинометрия!$A$2:$A$152))</f>
        <v>0</v>
      </c>
      <c r="Y388" s="88">
        <f>FORECAST($C$8+T388,Инклинометрия!$B$2:$B$152,Инклинометрия!$A$2:$A$152)</f>
        <v>1425</v>
      </c>
      <c r="Z388" s="88">
        <f>IF(R388=0,FORECAST($C$6-T388,Инклинометрия!$B$2:$B$152,Инклинометрия!$A$2:$A$152),FORECAST($C$8,Инклинометрия!$B$2:$B$152,Инклинометрия!$A$2:$A$152))</f>
        <v>1330</v>
      </c>
      <c r="AA388" s="61">
        <f t="shared" si="173"/>
        <v>1400</v>
      </c>
      <c r="AB388" s="62">
        <f t="shared" si="192"/>
        <v>1090.0134708291287</v>
      </c>
      <c r="AC388" s="62">
        <f t="shared" si="174"/>
        <v>0</v>
      </c>
      <c r="AD388" s="65">
        <f>IF(R388=0,FORECAST($C$8,Инклинометрия!$B$2:$B$152,Инклинометрия!$A$2:$A$152),V388)</f>
        <v>1330</v>
      </c>
      <c r="AE388" s="65">
        <f>FORECAST($C$8-(R388+AA388),Инклинометрия!$B$2:$B$152,Инклинометрия!$A$2:$A$152)</f>
        <v>0</v>
      </c>
      <c r="AF388" s="65">
        <f>IF(AB388=0,"-",FORECAST($C$8,Инклинометрия!$B$2:$B$152,Инклинометрия!$A$2:$A$152))</f>
        <v>1330</v>
      </c>
      <c r="AG388" s="65">
        <f>IF(AB388=0,"-",FORECAST($C$8-AB388,Инклинометрия!$B$2:$B$152,Инклинометрия!$A$2:$A$152))</f>
        <v>294.48720271232776</v>
      </c>
      <c r="AH388" s="65" t="str">
        <f>IF(AC388=0,"-",FORECAST($C$8+AC388,Инклинометрия!$B$2:$B$152,Инклинометрия!$A$2:$A$152))</f>
        <v>-</v>
      </c>
      <c r="AI388" s="89" t="str">
        <f>IF(AC388=0,"-",FORECAST($C$8,Инклинометрия!$B$2:$B$152,Инклинометрия!$A$2:$A$152))</f>
        <v>-</v>
      </c>
      <c r="AJ388" s="28"/>
      <c r="AK388" s="67">
        <f t="shared" si="193"/>
        <v>0</v>
      </c>
      <c r="AL388" s="28">
        <f t="shared" si="194"/>
        <v>0</v>
      </c>
      <c r="AM388" s="28">
        <f t="shared" si="195"/>
        <v>0.1</v>
      </c>
      <c r="AN388" s="26">
        <f t="shared" si="196"/>
        <v>0.1</v>
      </c>
      <c r="AO388" s="87">
        <f t="shared" si="197"/>
        <v>147499.05943296547</v>
      </c>
      <c r="AP388" s="87">
        <f t="shared" si="175"/>
        <v>46174.05943296547</v>
      </c>
      <c r="AQ388" s="66">
        <f t="shared" si="176"/>
        <v>14695380</v>
      </c>
      <c r="AR388" s="66">
        <f t="shared" si="177"/>
        <v>13874318.680185113</v>
      </c>
      <c r="AS388" s="66">
        <f t="shared" si="178"/>
        <v>784800</v>
      </c>
      <c r="AT388" s="45">
        <f t="shared" si="182"/>
        <v>15627679.059432965</v>
      </c>
      <c r="AU388" s="75"/>
    </row>
    <row r="389" spans="2:47" x14ac:dyDescent="0.3">
      <c r="B389" s="41">
        <f t="shared" si="183"/>
        <v>1795</v>
      </c>
      <c r="C389" s="8">
        <f t="shared" si="198"/>
        <v>17.95</v>
      </c>
      <c r="D389" s="73">
        <f t="shared" si="179"/>
        <v>24.008125</v>
      </c>
      <c r="E389" s="29">
        <f t="shared" si="201"/>
        <v>5945.5384568148211</v>
      </c>
      <c r="F389" s="29">
        <f t="shared" si="184"/>
        <v>16.561388459093266</v>
      </c>
      <c r="G389" s="29">
        <f t="shared" si="199"/>
        <v>22.15085706403724</v>
      </c>
      <c r="H389" s="17">
        <f t="shared" si="185"/>
        <v>7952.1576859898514</v>
      </c>
      <c r="I389" s="29">
        <f t="shared" si="186"/>
        <v>2.2250485660981263</v>
      </c>
      <c r="J389" s="29">
        <f t="shared" si="180"/>
        <v>20.847057720369335</v>
      </c>
      <c r="K389" s="39">
        <f t="shared" si="187"/>
        <v>1400</v>
      </c>
      <c r="L389" s="49">
        <f t="shared" si="170"/>
        <v>0</v>
      </c>
      <c r="M389" s="48">
        <f t="shared" si="171"/>
        <v>4.2266987561397071</v>
      </c>
      <c r="N389" s="51">
        <f t="shared" si="181"/>
        <v>4.1305006091765577</v>
      </c>
      <c r="O389" s="54">
        <f t="shared" si="200"/>
        <v>14.750000000000059</v>
      </c>
      <c r="P389" s="34">
        <f t="shared" si="188"/>
        <v>1.7671458676442586</v>
      </c>
      <c r="Q389" s="30">
        <f t="shared" si="189"/>
        <v>0</v>
      </c>
      <c r="R389" s="58">
        <f t="shared" si="190"/>
        <v>0</v>
      </c>
      <c r="S389" s="58">
        <f t="shared" si="191"/>
        <v>306.27900035852736</v>
      </c>
      <c r="T389" s="58">
        <f t="shared" si="172"/>
        <v>100</v>
      </c>
      <c r="U389" s="88" t="str">
        <f>IF(R389=0,"-",FORECAST($C$8,Инклинометрия!$B$2:$B$152,Инклинометрия!$A$2:$A$152))</f>
        <v>-</v>
      </c>
      <c r="V389" s="88" t="str">
        <f>IF(R389=0,"-",FORECAST($C$8-R389,Инклинометрия!$B$2:$B$152,Инклинометрия!$A$2:$A$152))</f>
        <v>-</v>
      </c>
      <c r="W389" s="88">
        <f>IF(R389&gt;0,FORECAST($C$8,Инклинометрия!$B$2:$B$152,Инклинометрия!$A$2:$A$152),IF(AB389=$C$8,"-",FORECAST($C$8-AB389,Инклинометрия!$B$2:$B$152,Инклинометрия!$A$2:$A$152)))</f>
        <v>290.96505034060095</v>
      </c>
      <c r="X389" s="88">
        <f>IF(S389=0,"-",FORECAST($C$8-(S389+AB389),Инклинометрия!$B$2:$B$152,Инклинометрия!$A$2:$A$152))</f>
        <v>0</v>
      </c>
      <c r="Y389" s="88">
        <f>FORECAST($C$8+T389,Инклинометрия!$B$2:$B$152,Инклинометрия!$A$2:$A$152)</f>
        <v>1425</v>
      </c>
      <c r="Z389" s="88">
        <f>IF(R389=0,FORECAST($C$6-T389,Инклинометрия!$B$2:$B$152,Инклинометрия!$A$2:$A$152),FORECAST($C$8,Инклинометрия!$B$2:$B$152,Инклинометрия!$A$2:$A$152))</f>
        <v>1330</v>
      </c>
      <c r="AA389" s="61">
        <f t="shared" si="173"/>
        <v>1400</v>
      </c>
      <c r="AB389" s="62">
        <f t="shared" si="192"/>
        <v>1093.7209996414726</v>
      </c>
      <c r="AC389" s="62">
        <f t="shared" si="174"/>
        <v>0</v>
      </c>
      <c r="AD389" s="65">
        <f>IF(R389=0,FORECAST($C$8,Инклинометрия!$B$2:$B$152,Инклинометрия!$A$2:$A$152),V389)</f>
        <v>1330</v>
      </c>
      <c r="AE389" s="65">
        <f>FORECAST($C$8-(R389+AA389),Инклинометрия!$B$2:$B$152,Инклинометрия!$A$2:$A$152)</f>
        <v>0</v>
      </c>
      <c r="AF389" s="65">
        <f>IF(AB389=0,"-",FORECAST($C$8,Инклинометрия!$B$2:$B$152,Инклинометрия!$A$2:$A$152))</f>
        <v>1330</v>
      </c>
      <c r="AG389" s="65">
        <f>IF(AB389=0,"-",FORECAST($C$8-AB389,Инклинометрия!$B$2:$B$152,Инклинометрия!$A$2:$A$152))</f>
        <v>290.96505034060095</v>
      </c>
      <c r="AH389" s="65" t="str">
        <f>IF(AC389=0,"-",FORECAST($C$8+AC389,Инклинометрия!$B$2:$B$152,Инклинометрия!$A$2:$A$152))</f>
        <v>-</v>
      </c>
      <c r="AI389" s="89" t="str">
        <f>IF(AC389=0,"-",FORECAST($C$8,Инклинометрия!$B$2:$B$152,Инклинометрия!$A$2:$A$152))</f>
        <v>-</v>
      </c>
      <c r="AJ389" s="28"/>
      <c r="AK389" s="67">
        <f t="shared" si="193"/>
        <v>0</v>
      </c>
      <c r="AL389" s="28">
        <f t="shared" si="194"/>
        <v>0</v>
      </c>
      <c r="AM389" s="28">
        <f t="shared" si="195"/>
        <v>0.1</v>
      </c>
      <c r="AN389" s="26">
        <f t="shared" si="196"/>
        <v>0.1</v>
      </c>
      <c r="AO389" s="87">
        <f t="shared" si="197"/>
        <v>147476.66327968531</v>
      </c>
      <c r="AP389" s="87">
        <f t="shared" si="175"/>
        <v>46151.663279685294</v>
      </c>
      <c r="AQ389" s="66">
        <f t="shared" si="176"/>
        <v>14695380</v>
      </c>
      <c r="AR389" s="66">
        <f t="shared" si="177"/>
        <v>13884138.811750369</v>
      </c>
      <c r="AS389" s="66">
        <f t="shared" si="178"/>
        <v>784800</v>
      </c>
      <c r="AT389" s="45">
        <f t="shared" si="182"/>
        <v>15627656.663279686</v>
      </c>
      <c r="AU389" s="75"/>
    </row>
    <row r="390" spans="2:47" x14ac:dyDescent="0.3">
      <c r="B390" s="41">
        <f t="shared" si="183"/>
        <v>1800</v>
      </c>
      <c r="C390" s="8">
        <f t="shared" si="198"/>
        <v>18</v>
      </c>
      <c r="D390" s="73">
        <f t="shared" si="179"/>
        <v>24.074999999999999</v>
      </c>
      <c r="E390" s="29">
        <f t="shared" si="201"/>
        <v>5962.099845273915</v>
      </c>
      <c r="F390" s="29">
        <f t="shared" si="184"/>
        <v>16.561388459094445</v>
      </c>
      <c r="G390" s="29">
        <f t="shared" si="199"/>
        <v>22.150857064038817</v>
      </c>
      <c r="H390" s="17">
        <f t="shared" si="185"/>
        <v>7974.3085430538904</v>
      </c>
      <c r="I390" s="29">
        <f t="shared" si="186"/>
        <v>2.2250485660981263</v>
      </c>
      <c r="J390" s="29">
        <f t="shared" si="180"/>
        <v>20.847057720370078</v>
      </c>
      <c r="K390" s="39">
        <f t="shared" si="187"/>
        <v>1400</v>
      </c>
      <c r="L390" s="49">
        <f t="shared" si="170"/>
        <v>0</v>
      </c>
      <c r="M390" s="48">
        <f t="shared" si="171"/>
        <v>4.2266987561397071</v>
      </c>
      <c r="N390" s="51">
        <f t="shared" si="181"/>
        <v>4.0805006091765579</v>
      </c>
      <c r="O390" s="54">
        <f t="shared" si="200"/>
        <v>14.800000000000059</v>
      </c>
      <c r="P390" s="34">
        <f t="shared" si="188"/>
        <v>1.7671458676442586</v>
      </c>
      <c r="Q390" s="30">
        <f t="shared" si="189"/>
        <v>0</v>
      </c>
      <c r="R390" s="58">
        <f t="shared" si="190"/>
        <v>0</v>
      </c>
      <c r="S390" s="58">
        <f t="shared" si="191"/>
        <v>302.57147154618337</v>
      </c>
      <c r="T390" s="58">
        <f t="shared" si="172"/>
        <v>100</v>
      </c>
      <c r="U390" s="88" t="str">
        <f>IF(R390=0,"-",FORECAST($C$8,Инклинометрия!$B$2:$B$152,Инклинометрия!$A$2:$A$152))</f>
        <v>-</v>
      </c>
      <c r="V390" s="88" t="str">
        <f>IF(R390=0,"-",FORECAST($C$8-R390,Инклинометрия!$B$2:$B$152,Инклинометрия!$A$2:$A$152))</f>
        <v>-</v>
      </c>
      <c r="W390" s="88">
        <f>IF(R390&gt;0,FORECAST($C$8,Инклинометрия!$B$2:$B$152,Инклинометрия!$A$2:$A$152),IF(AB390=$C$8,"-",FORECAST($C$8-AB390,Инклинометрия!$B$2:$B$152,Инклинометрия!$A$2:$A$152)))</f>
        <v>287.44289796887421</v>
      </c>
      <c r="X390" s="88">
        <f>IF(S390=0,"-",FORECAST($C$8-(S390+AB390),Инклинометрия!$B$2:$B$152,Инклинометрия!$A$2:$A$152))</f>
        <v>0</v>
      </c>
      <c r="Y390" s="88">
        <f>FORECAST($C$8+T390,Инклинометрия!$B$2:$B$152,Инклинометрия!$A$2:$A$152)</f>
        <v>1425</v>
      </c>
      <c r="Z390" s="88">
        <f>IF(R390=0,FORECAST($C$6-T390,Инклинометрия!$B$2:$B$152,Инклинометрия!$A$2:$A$152),FORECAST($C$8,Инклинометрия!$B$2:$B$152,Инклинометрия!$A$2:$A$152))</f>
        <v>1330</v>
      </c>
      <c r="AA390" s="61">
        <f t="shared" si="173"/>
        <v>1400</v>
      </c>
      <c r="AB390" s="62">
        <f t="shared" si="192"/>
        <v>1097.4285284538166</v>
      </c>
      <c r="AC390" s="62">
        <f t="shared" si="174"/>
        <v>0</v>
      </c>
      <c r="AD390" s="65">
        <f>IF(R390=0,FORECAST($C$8,Инклинометрия!$B$2:$B$152,Инклинометрия!$A$2:$A$152),V390)</f>
        <v>1330</v>
      </c>
      <c r="AE390" s="65">
        <f>FORECAST($C$8-(R390+AA390),Инклинометрия!$B$2:$B$152,Инклинометрия!$A$2:$A$152)</f>
        <v>0</v>
      </c>
      <c r="AF390" s="65">
        <f>IF(AB390=0,"-",FORECAST($C$8,Инклинометрия!$B$2:$B$152,Инклинометрия!$A$2:$A$152))</f>
        <v>1330</v>
      </c>
      <c r="AG390" s="65">
        <f>IF(AB390=0,"-",FORECAST($C$8-AB390,Инклинометрия!$B$2:$B$152,Инклинометрия!$A$2:$A$152))</f>
        <v>287.44289796887421</v>
      </c>
      <c r="AH390" s="65" t="str">
        <f>IF(AC390=0,"-",FORECAST($C$8+AC390,Инклинометрия!$B$2:$B$152,Инклинометрия!$A$2:$A$152))</f>
        <v>-</v>
      </c>
      <c r="AI390" s="89" t="str">
        <f>IF(AC390=0,"-",FORECAST($C$8,Инклинометрия!$B$2:$B$152,Инклинометрия!$A$2:$A$152))</f>
        <v>-</v>
      </c>
      <c r="AJ390" s="28"/>
      <c r="AK390" s="67">
        <f t="shared" si="193"/>
        <v>0</v>
      </c>
      <c r="AL390" s="28">
        <f t="shared" si="194"/>
        <v>0</v>
      </c>
      <c r="AM390" s="28">
        <f t="shared" si="195"/>
        <v>0.1</v>
      </c>
      <c r="AN390" s="26">
        <f t="shared" si="196"/>
        <v>0.1</v>
      </c>
      <c r="AO390" s="87">
        <f t="shared" si="197"/>
        <v>147454.26712640512</v>
      </c>
      <c r="AP390" s="87">
        <f t="shared" si="175"/>
        <v>46129.267126405117</v>
      </c>
      <c r="AQ390" s="66">
        <f t="shared" si="176"/>
        <v>14695380</v>
      </c>
      <c r="AR390" s="66">
        <f t="shared" si="177"/>
        <v>13893958.943315625</v>
      </c>
      <c r="AS390" s="66">
        <f t="shared" si="178"/>
        <v>784800</v>
      </c>
      <c r="AT390" s="45">
        <f t="shared" si="182"/>
        <v>15627634.267126406</v>
      </c>
      <c r="AU390" s="75"/>
    </row>
    <row r="391" spans="2:47" x14ac:dyDescent="0.3">
      <c r="B391" s="41">
        <f t="shared" si="183"/>
        <v>1805</v>
      </c>
      <c r="C391" s="8">
        <f t="shared" si="198"/>
        <v>18.05</v>
      </c>
      <c r="D391" s="73">
        <f t="shared" si="179"/>
        <v>24.141874999999999</v>
      </c>
      <c r="E391" s="29">
        <f t="shared" si="201"/>
        <v>5978.6612337330098</v>
      </c>
      <c r="F391" s="29">
        <f t="shared" si="184"/>
        <v>16.561388459094445</v>
      </c>
      <c r="G391" s="29">
        <f t="shared" si="199"/>
        <v>22.150857064038817</v>
      </c>
      <c r="H391" s="17">
        <f t="shared" si="185"/>
        <v>7996.4594001179294</v>
      </c>
      <c r="I391" s="29">
        <f t="shared" si="186"/>
        <v>2.2250485660981263</v>
      </c>
      <c r="J391" s="29">
        <f t="shared" si="180"/>
        <v>20.847057720370078</v>
      </c>
      <c r="K391" s="39">
        <f t="shared" si="187"/>
        <v>1400</v>
      </c>
      <c r="L391" s="49">
        <f t="shared" si="170"/>
        <v>0</v>
      </c>
      <c r="M391" s="48">
        <f t="shared" si="171"/>
        <v>4.2266987561397071</v>
      </c>
      <c r="N391" s="51">
        <f t="shared" si="181"/>
        <v>4.0305006091765572</v>
      </c>
      <c r="O391" s="54">
        <f t="shared" si="200"/>
        <v>14.850000000000058</v>
      </c>
      <c r="P391" s="34">
        <f t="shared" si="188"/>
        <v>1.7671458676442586</v>
      </c>
      <c r="Q391" s="30">
        <f t="shared" si="189"/>
        <v>0</v>
      </c>
      <c r="R391" s="58">
        <f t="shared" si="190"/>
        <v>0</v>
      </c>
      <c r="S391" s="58">
        <f t="shared" si="191"/>
        <v>298.86394273383939</v>
      </c>
      <c r="T391" s="58">
        <f t="shared" si="172"/>
        <v>100</v>
      </c>
      <c r="U391" s="88" t="str">
        <f>IF(R391=0,"-",FORECAST($C$8,Инклинометрия!$B$2:$B$152,Инклинометрия!$A$2:$A$152))</f>
        <v>-</v>
      </c>
      <c r="V391" s="88" t="str">
        <f>IF(R391=0,"-",FORECAST($C$8-R391,Инклинометрия!$B$2:$B$152,Инклинометрия!$A$2:$A$152))</f>
        <v>-</v>
      </c>
      <c r="W391" s="88">
        <f>IF(R391&gt;0,FORECAST($C$8,Инклинометрия!$B$2:$B$152,Инклинометрия!$A$2:$A$152),IF(AB391=$C$8,"-",FORECAST($C$8-AB391,Инклинометрия!$B$2:$B$152,Инклинометрия!$A$2:$A$152)))</f>
        <v>283.9207455971474</v>
      </c>
      <c r="X391" s="88">
        <f>IF(S391=0,"-",FORECAST($C$8-(S391+AB391),Инклинометрия!$B$2:$B$152,Инклинометрия!$A$2:$A$152))</f>
        <v>0</v>
      </c>
      <c r="Y391" s="88">
        <f>FORECAST($C$8+T391,Инклинометрия!$B$2:$B$152,Инклинометрия!$A$2:$A$152)</f>
        <v>1425</v>
      </c>
      <c r="Z391" s="88">
        <f>IF(R391=0,FORECAST($C$6-T391,Инклинометрия!$B$2:$B$152,Инклинометрия!$A$2:$A$152),FORECAST($C$8,Инклинометрия!$B$2:$B$152,Инклинометрия!$A$2:$A$152))</f>
        <v>1330</v>
      </c>
      <c r="AA391" s="61">
        <f t="shared" si="173"/>
        <v>1400</v>
      </c>
      <c r="AB391" s="62">
        <f t="shared" si="192"/>
        <v>1101.1360572661606</v>
      </c>
      <c r="AC391" s="62">
        <f t="shared" si="174"/>
        <v>0</v>
      </c>
      <c r="AD391" s="65">
        <f>IF(R391=0,FORECAST($C$8,Инклинометрия!$B$2:$B$152,Инклинометрия!$A$2:$A$152),V391)</f>
        <v>1330</v>
      </c>
      <c r="AE391" s="65">
        <f>FORECAST($C$8-(R391+AA391),Инклинометрия!$B$2:$B$152,Инклинометрия!$A$2:$A$152)</f>
        <v>0</v>
      </c>
      <c r="AF391" s="65">
        <f>IF(AB391=0,"-",FORECAST($C$8,Инклинометрия!$B$2:$B$152,Инклинометрия!$A$2:$A$152))</f>
        <v>1330</v>
      </c>
      <c r="AG391" s="65">
        <f>IF(AB391=0,"-",FORECAST($C$8-AB391,Инклинометрия!$B$2:$B$152,Инклинометрия!$A$2:$A$152))</f>
        <v>283.9207455971474</v>
      </c>
      <c r="AH391" s="65" t="str">
        <f>IF(AC391=0,"-",FORECAST($C$8+AC391,Инклинометрия!$B$2:$B$152,Инклинометрия!$A$2:$A$152))</f>
        <v>-</v>
      </c>
      <c r="AI391" s="89" t="str">
        <f>IF(AC391=0,"-",FORECAST($C$8,Инклинометрия!$B$2:$B$152,Инклинометрия!$A$2:$A$152))</f>
        <v>-</v>
      </c>
      <c r="AJ391" s="28"/>
      <c r="AK391" s="67">
        <f t="shared" si="193"/>
        <v>0</v>
      </c>
      <c r="AL391" s="28">
        <f t="shared" si="194"/>
        <v>0</v>
      </c>
      <c r="AM391" s="28">
        <f t="shared" si="195"/>
        <v>0.1</v>
      </c>
      <c r="AN391" s="26">
        <f t="shared" si="196"/>
        <v>0.1</v>
      </c>
      <c r="AO391" s="87">
        <f t="shared" si="197"/>
        <v>147431.87097312493</v>
      </c>
      <c r="AP391" s="87">
        <f t="shared" si="175"/>
        <v>46106.87097312494</v>
      </c>
      <c r="AQ391" s="66">
        <f t="shared" si="176"/>
        <v>14695380</v>
      </c>
      <c r="AR391" s="66">
        <f t="shared" si="177"/>
        <v>13903779.074880879</v>
      </c>
      <c r="AS391" s="66">
        <f t="shared" si="178"/>
        <v>784800</v>
      </c>
      <c r="AT391" s="45">
        <f t="shared" si="182"/>
        <v>15627611.870973125</v>
      </c>
      <c r="AU391" s="75"/>
    </row>
    <row r="392" spans="2:47" x14ac:dyDescent="0.3">
      <c r="B392" s="41">
        <f t="shared" si="183"/>
        <v>1810</v>
      </c>
      <c r="C392" s="8">
        <f t="shared" si="198"/>
        <v>18.100000000000001</v>
      </c>
      <c r="D392" s="73">
        <f t="shared" si="179"/>
        <v>24.208749999999998</v>
      </c>
      <c r="E392" s="29">
        <f t="shared" si="201"/>
        <v>5995.2226221921037</v>
      </c>
      <c r="F392" s="29">
        <f t="shared" si="184"/>
        <v>16.561388459094445</v>
      </c>
      <c r="G392" s="29">
        <f t="shared" si="199"/>
        <v>22.150857064038817</v>
      </c>
      <c r="H392" s="17">
        <f t="shared" si="185"/>
        <v>8018.6102571819683</v>
      </c>
      <c r="I392" s="29">
        <f t="shared" si="186"/>
        <v>2.2250485660981263</v>
      </c>
      <c r="J392" s="29">
        <f t="shared" si="180"/>
        <v>20.847057720370078</v>
      </c>
      <c r="K392" s="39">
        <f t="shared" si="187"/>
        <v>1400</v>
      </c>
      <c r="L392" s="49">
        <f t="shared" si="170"/>
        <v>0</v>
      </c>
      <c r="M392" s="48">
        <f t="shared" si="171"/>
        <v>4.2266987561397071</v>
      </c>
      <c r="N392" s="51">
        <f t="shared" si="181"/>
        <v>3.9805006091765569</v>
      </c>
      <c r="O392" s="54">
        <f t="shared" si="200"/>
        <v>14.900000000000059</v>
      </c>
      <c r="P392" s="34">
        <f t="shared" si="188"/>
        <v>1.7671458676442586</v>
      </c>
      <c r="Q392" s="30">
        <f t="shared" si="189"/>
        <v>0</v>
      </c>
      <c r="R392" s="58">
        <f t="shared" si="190"/>
        <v>0</v>
      </c>
      <c r="S392" s="58">
        <f t="shared" si="191"/>
        <v>295.15641392149541</v>
      </c>
      <c r="T392" s="58">
        <f t="shared" si="172"/>
        <v>100</v>
      </c>
      <c r="U392" s="88" t="str">
        <f>IF(R392=0,"-",FORECAST($C$8,Инклинометрия!$B$2:$B$152,Инклинометрия!$A$2:$A$152))</f>
        <v>-</v>
      </c>
      <c r="V392" s="88" t="str">
        <f>IF(R392=0,"-",FORECAST($C$8-R392,Инклинометрия!$B$2:$B$152,Инклинометрия!$A$2:$A$152))</f>
        <v>-</v>
      </c>
      <c r="W392" s="88">
        <f>IF(R392&gt;0,FORECAST($C$8,Инклинометрия!$B$2:$B$152,Инклинометрия!$A$2:$A$152),IF(AB392=$C$8,"-",FORECAST($C$8-AB392,Инклинометрия!$B$2:$B$152,Инклинометрия!$A$2:$A$152)))</f>
        <v>280.39859322542065</v>
      </c>
      <c r="X392" s="88">
        <f>IF(S392=0,"-",FORECAST($C$8-(S392+AB392),Инклинометрия!$B$2:$B$152,Инклинометрия!$A$2:$A$152))</f>
        <v>0</v>
      </c>
      <c r="Y392" s="88">
        <f>FORECAST($C$8+T392,Инклинометрия!$B$2:$B$152,Инклинометрия!$A$2:$A$152)</f>
        <v>1425</v>
      </c>
      <c r="Z392" s="88">
        <f>IF(R392=0,FORECAST($C$6-T392,Инклинометрия!$B$2:$B$152,Инклинометрия!$A$2:$A$152),FORECAST($C$8,Инклинометрия!$B$2:$B$152,Инклинометрия!$A$2:$A$152))</f>
        <v>1330</v>
      </c>
      <c r="AA392" s="61">
        <f t="shared" si="173"/>
        <v>1400</v>
      </c>
      <c r="AB392" s="62">
        <f t="shared" si="192"/>
        <v>1104.8435860785046</v>
      </c>
      <c r="AC392" s="62">
        <f t="shared" si="174"/>
        <v>0</v>
      </c>
      <c r="AD392" s="65">
        <f>IF(R392=0,FORECAST($C$8,Инклинометрия!$B$2:$B$152,Инклинометрия!$A$2:$A$152),V392)</f>
        <v>1330</v>
      </c>
      <c r="AE392" s="65">
        <f>FORECAST($C$8-(R392+AA392),Инклинометрия!$B$2:$B$152,Инклинометрия!$A$2:$A$152)</f>
        <v>0</v>
      </c>
      <c r="AF392" s="65">
        <f>IF(AB392=0,"-",FORECAST($C$8,Инклинометрия!$B$2:$B$152,Инклинометрия!$A$2:$A$152))</f>
        <v>1330</v>
      </c>
      <c r="AG392" s="65">
        <f>IF(AB392=0,"-",FORECAST($C$8-AB392,Инклинометрия!$B$2:$B$152,Инклинометрия!$A$2:$A$152))</f>
        <v>280.39859322542065</v>
      </c>
      <c r="AH392" s="65" t="str">
        <f>IF(AC392=0,"-",FORECAST($C$8+AC392,Инклинометрия!$B$2:$B$152,Инклинометрия!$A$2:$A$152))</f>
        <v>-</v>
      </c>
      <c r="AI392" s="89" t="str">
        <f>IF(AC392=0,"-",FORECAST($C$8,Инклинометрия!$B$2:$B$152,Инклинометрия!$A$2:$A$152))</f>
        <v>-</v>
      </c>
      <c r="AJ392" s="28"/>
      <c r="AK392" s="67">
        <f t="shared" si="193"/>
        <v>0</v>
      </c>
      <c r="AL392" s="28">
        <f t="shared" si="194"/>
        <v>0</v>
      </c>
      <c r="AM392" s="28">
        <f t="shared" si="195"/>
        <v>0.1</v>
      </c>
      <c r="AN392" s="26">
        <f t="shared" si="196"/>
        <v>0.1</v>
      </c>
      <c r="AO392" s="87">
        <f t="shared" si="197"/>
        <v>147409.47481984476</v>
      </c>
      <c r="AP392" s="87">
        <f t="shared" si="175"/>
        <v>46084.474819844763</v>
      </c>
      <c r="AQ392" s="66">
        <f t="shared" si="176"/>
        <v>14695380</v>
      </c>
      <c r="AR392" s="66">
        <f t="shared" si="177"/>
        <v>13913599.206446135</v>
      </c>
      <c r="AS392" s="66">
        <f t="shared" si="178"/>
        <v>784800</v>
      </c>
      <c r="AT392" s="45">
        <f t="shared" si="182"/>
        <v>15627589.474819845</v>
      </c>
      <c r="AU392" s="75"/>
    </row>
    <row r="393" spans="2:47" x14ac:dyDescent="0.3">
      <c r="B393" s="41">
        <f t="shared" si="183"/>
        <v>1815</v>
      </c>
      <c r="C393" s="8">
        <f t="shared" si="198"/>
        <v>18.150000000000002</v>
      </c>
      <c r="D393" s="73">
        <f t="shared" si="179"/>
        <v>24.275625000000005</v>
      </c>
      <c r="E393" s="29">
        <f t="shared" si="201"/>
        <v>6011.7840106511985</v>
      </c>
      <c r="F393" s="29">
        <f t="shared" si="184"/>
        <v>16.561388459094445</v>
      </c>
      <c r="G393" s="29">
        <f t="shared" si="199"/>
        <v>22.150857064038817</v>
      </c>
      <c r="H393" s="17">
        <f t="shared" si="185"/>
        <v>8040.7611142460073</v>
      </c>
      <c r="I393" s="29">
        <f t="shared" si="186"/>
        <v>2.2250485660981263</v>
      </c>
      <c r="J393" s="29">
        <f t="shared" si="180"/>
        <v>20.847057720370078</v>
      </c>
      <c r="K393" s="39">
        <f t="shared" si="187"/>
        <v>1400</v>
      </c>
      <c r="L393" s="49">
        <f t="shared" si="170"/>
        <v>0</v>
      </c>
      <c r="M393" s="48">
        <f t="shared" si="171"/>
        <v>4.2266987561397071</v>
      </c>
      <c r="N393" s="51">
        <f t="shared" si="181"/>
        <v>3.9305006091765566</v>
      </c>
      <c r="O393" s="54">
        <f t="shared" si="200"/>
        <v>14.95000000000006</v>
      </c>
      <c r="P393" s="34">
        <f t="shared" si="188"/>
        <v>1.7671458676442586</v>
      </c>
      <c r="Q393" s="30">
        <f t="shared" si="189"/>
        <v>0</v>
      </c>
      <c r="R393" s="58">
        <f t="shared" si="190"/>
        <v>0</v>
      </c>
      <c r="S393" s="58">
        <f t="shared" si="191"/>
        <v>291.44888510915143</v>
      </c>
      <c r="T393" s="58">
        <f t="shared" si="172"/>
        <v>100</v>
      </c>
      <c r="U393" s="88" t="str">
        <f>IF(R393=0,"-",FORECAST($C$8,Инклинометрия!$B$2:$B$152,Инклинометрия!$A$2:$A$152))</f>
        <v>-</v>
      </c>
      <c r="V393" s="88" t="str">
        <f>IF(R393=0,"-",FORECAST($C$8-R393,Инклинометрия!$B$2:$B$152,Инклинометрия!$A$2:$A$152))</f>
        <v>-</v>
      </c>
      <c r="W393" s="88">
        <f>IF(R393&gt;0,FORECAST($C$8,Инклинометрия!$B$2:$B$152,Инклинометрия!$A$2:$A$152),IF(AB393=$C$8,"-",FORECAST($C$8-AB393,Инклинометрия!$B$2:$B$152,Инклинометрия!$A$2:$A$152)))</f>
        <v>276.87644085369385</v>
      </c>
      <c r="X393" s="88">
        <f>IF(S393=0,"-",FORECAST($C$8-(S393+AB393),Инклинометрия!$B$2:$B$152,Инклинометрия!$A$2:$A$152))</f>
        <v>0</v>
      </c>
      <c r="Y393" s="88">
        <f>FORECAST($C$8+T393,Инклинометрия!$B$2:$B$152,Инклинометрия!$A$2:$A$152)</f>
        <v>1425</v>
      </c>
      <c r="Z393" s="88">
        <f>IF(R393=0,FORECAST($C$6-T393,Инклинометрия!$B$2:$B$152,Инклинометрия!$A$2:$A$152),FORECAST($C$8,Инклинометрия!$B$2:$B$152,Инклинометрия!$A$2:$A$152))</f>
        <v>1330</v>
      </c>
      <c r="AA393" s="61">
        <f t="shared" si="173"/>
        <v>1400</v>
      </c>
      <c r="AB393" s="62">
        <f t="shared" si="192"/>
        <v>1108.5511148908486</v>
      </c>
      <c r="AC393" s="62">
        <f t="shared" si="174"/>
        <v>0</v>
      </c>
      <c r="AD393" s="65">
        <f>IF(R393=0,FORECAST($C$8,Инклинометрия!$B$2:$B$152,Инклинометрия!$A$2:$A$152),V393)</f>
        <v>1330</v>
      </c>
      <c r="AE393" s="65">
        <f>FORECAST($C$8-(R393+AA393),Инклинометрия!$B$2:$B$152,Инклинометрия!$A$2:$A$152)</f>
        <v>0</v>
      </c>
      <c r="AF393" s="65">
        <f>IF(AB393=0,"-",FORECAST($C$8,Инклинометрия!$B$2:$B$152,Инклинометрия!$A$2:$A$152))</f>
        <v>1330</v>
      </c>
      <c r="AG393" s="65">
        <f>IF(AB393=0,"-",FORECAST($C$8-AB393,Инклинометрия!$B$2:$B$152,Инклинометрия!$A$2:$A$152))</f>
        <v>276.87644085369385</v>
      </c>
      <c r="AH393" s="65" t="str">
        <f>IF(AC393=0,"-",FORECAST($C$8+AC393,Инклинометрия!$B$2:$B$152,Инклинометрия!$A$2:$A$152))</f>
        <v>-</v>
      </c>
      <c r="AI393" s="89" t="str">
        <f>IF(AC393=0,"-",FORECAST($C$8,Инклинометрия!$B$2:$B$152,Инклинометрия!$A$2:$A$152))</f>
        <v>-</v>
      </c>
      <c r="AJ393" s="28"/>
      <c r="AK393" s="67">
        <f t="shared" si="193"/>
        <v>0</v>
      </c>
      <c r="AL393" s="28">
        <f t="shared" si="194"/>
        <v>0</v>
      </c>
      <c r="AM393" s="28">
        <f t="shared" si="195"/>
        <v>0.1</v>
      </c>
      <c r="AN393" s="26">
        <f t="shared" si="196"/>
        <v>0.1</v>
      </c>
      <c r="AO393" s="87">
        <f t="shared" si="197"/>
        <v>147387.0786665646</v>
      </c>
      <c r="AP393" s="87">
        <f t="shared" si="175"/>
        <v>46062.078666564586</v>
      </c>
      <c r="AQ393" s="66">
        <f t="shared" si="176"/>
        <v>14695380</v>
      </c>
      <c r="AR393" s="66">
        <f t="shared" si="177"/>
        <v>13923419.338011391</v>
      </c>
      <c r="AS393" s="66">
        <f t="shared" si="178"/>
        <v>784800</v>
      </c>
      <c r="AT393" s="45">
        <f t="shared" si="182"/>
        <v>15627567.078666564</v>
      </c>
      <c r="AU393" s="75"/>
    </row>
    <row r="394" spans="2:47" x14ac:dyDescent="0.3">
      <c r="B394" s="41">
        <f t="shared" si="183"/>
        <v>1820</v>
      </c>
      <c r="C394" s="8">
        <f t="shared" si="198"/>
        <v>18.2</v>
      </c>
      <c r="D394" s="73">
        <f t="shared" si="179"/>
        <v>24.342500000000001</v>
      </c>
      <c r="E394" s="29">
        <f t="shared" si="201"/>
        <v>6028.3453991102915</v>
      </c>
      <c r="F394" s="29">
        <f t="shared" si="184"/>
        <v>16.561388459093266</v>
      </c>
      <c r="G394" s="29">
        <f t="shared" si="199"/>
        <v>22.15085706403724</v>
      </c>
      <c r="H394" s="17">
        <f t="shared" si="185"/>
        <v>8062.9119713100445</v>
      </c>
      <c r="I394" s="29">
        <f t="shared" si="186"/>
        <v>2.2250485660981263</v>
      </c>
      <c r="J394" s="29">
        <f t="shared" si="180"/>
        <v>20.847057720369335</v>
      </c>
      <c r="K394" s="39">
        <f t="shared" si="187"/>
        <v>1400</v>
      </c>
      <c r="L394" s="49">
        <f t="shared" si="170"/>
        <v>0</v>
      </c>
      <c r="M394" s="48">
        <f t="shared" si="171"/>
        <v>4.2266987561397071</v>
      </c>
      <c r="N394" s="51">
        <f t="shared" si="181"/>
        <v>3.8805006091765564</v>
      </c>
      <c r="O394" s="54">
        <f t="shared" si="200"/>
        <v>15.00000000000006</v>
      </c>
      <c r="P394" s="34">
        <f t="shared" si="188"/>
        <v>1.7671458676442586</v>
      </c>
      <c r="Q394" s="30">
        <f t="shared" si="189"/>
        <v>0</v>
      </c>
      <c r="R394" s="58">
        <f t="shared" si="190"/>
        <v>0</v>
      </c>
      <c r="S394" s="58">
        <f t="shared" si="191"/>
        <v>287.74135629680745</v>
      </c>
      <c r="T394" s="58">
        <f t="shared" si="172"/>
        <v>100</v>
      </c>
      <c r="U394" s="88" t="str">
        <f>IF(R394=0,"-",FORECAST($C$8,Инклинометрия!$B$2:$B$152,Инклинометрия!$A$2:$A$152))</f>
        <v>-</v>
      </c>
      <c r="V394" s="88" t="str">
        <f>IF(R394=0,"-",FORECAST($C$8-R394,Инклинометрия!$B$2:$B$152,Инклинометрия!$A$2:$A$152))</f>
        <v>-</v>
      </c>
      <c r="W394" s="88">
        <f>IF(R394&gt;0,FORECAST($C$8,Инклинометрия!$B$2:$B$152,Инклинометрия!$A$2:$A$152),IF(AB394=$C$8,"-",FORECAST($C$8-AB394,Инклинометрия!$B$2:$B$152,Инклинометрия!$A$2:$A$152)))</f>
        <v>273.35428848196705</v>
      </c>
      <c r="X394" s="88">
        <f>IF(S394=0,"-",FORECAST($C$8-(S394+AB394),Инклинометрия!$B$2:$B$152,Инклинометрия!$A$2:$A$152))</f>
        <v>0</v>
      </c>
      <c r="Y394" s="88">
        <f>FORECAST($C$8+T394,Инклинометрия!$B$2:$B$152,Инклинометрия!$A$2:$A$152)</f>
        <v>1425</v>
      </c>
      <c r="Z394" s="88">
        <f>IF(R394=0,FORECAST($C$6-T394,Инклинометрия!$B$2:$B$152,Инклинометрия!$A$2:$A$152),FORECAST($C$8,Инклинометрия!$B$2:$B$152,Инклинометрия!$A$2:$A$152))</f>
        <v>1330</v>
      </c>
      <c r="AA394" s="61">
        <f t="shared" si="173"/>
        <v>1400</v>
      </c>
      <c r="AB394" s="62">
        <f t="shared" si="192"/>
        <v>1112.2586437031925</v>
      </c>
      <c r="AC394" s="62">
        <f t="shared" si="174"/>
        <v>0</v>
      </c>
      <c r="AD394" s="65">
        <f>IF(R394=0,FORECAST($C$8,Инклинометрия!$B$2:$B$152,Инклинометрия!$A$2:$A$152),V394)</f>
        <v>1330</v>
      </c>
      <c r="AE394" s="65">
        <f>FORECAST($C$8-(R394+AA394),Инклинометрия!$B$2:$B$152,Инклинометрия!$A$2:$A$152)</f>
        <v>0</v>
      </c>
      <c r="AF394" s="65">
        <f>IF(AB394=0,"-",FORECAST($C$8,Инклинометрия!$B$2:$B$152,Инклинометрия!$A$2:$A$152))</f>
        <v>1330</v>
      </c>
      <c r="AG394" s="65">
        <f>IF(AB394=0,"-",FORECAST($C$8-AB394,Инклинометрия!$B$2:$B$152,Инклинометрия!$A$2:$A$152))</f>
        <v>273.35428848196705</v>
      </c>
      <c r="AH394" s="65" t="str">
        <f>IF(AC394=0,"-",FORECAST($C$8+AC394,Инклинометрия!$B$2:$B$152,Инклинометрия!$A$2:$A$152))</f>
        <v>-</v>
      </c>
      <c r="AI394" s="89" t="str">
        <f>IF(AC394=0,"-",FORECAST($C$8,Инклинометрия!$B$2:$B$152,Инклинометрия!$A$2:$A$152))</f>
        <v>-</v>
      </c>
      <c r="AJ394" s="28"/>
      <c r="AK394" s="67">
        <f t="shared" si="193"/>
        <v>0</v>
      </c>
      <c r="AL394" s="28">
        <f t="shared" si="194"/>
        <v>0</v>
      </c>
      <c r="AM394" s="28">
        <f t="shared" si="195"/>
        <v>0.1</v>
      </c>
      <c r="AN394" s="26">
        <f t="shared" si="196"/>
        <v>0.1</v>
      </c>
      <c r="AO394" s="87">
        <f t="shared" si="197"/>
        <v>147364.68251328441</v>
      </c>
      <c r="AP394" s="87">
        <f t="shared" si="175"/>
        <v>46039.68251328441</v>
      </c>
      <c r="AQ394" s="66">
        <f t="shared" si="176"/>
        <v>14695380</v>
      </c>
      <c r="AR394" s="66">
        <f t="shared" si="177"/>
        <v>13933239.469576646</v>
      </c>
      <c r="AS394" s="66">
        <f t="shared" si="178"/>
        <v>784800</v>
      </c>
      <c r="AT394" s="45">
        <f t="shared" si="182"/>
        <v>15627544.682513284</v>
      </c>
      <c r="AU394" s="75"/>
    </row>
    <row r="395" spans="2:47" x14ac:dyDescent="0.3">
      <c r="B395" s="41">
        <f t="shared" si="183"/>
        <v>1825</v>
      </c>
      <c r="C395" s="8">
        <f t="shared" si="198"/>
        <v>18.25</v>
      </c>
      <c r="D395" s="73">
        <f t="shared" si="179"/>
        <v>24.409375000000001</v>
      </c>
      <c r="E395" s="29">
        <f t="shared" si="201"/>
        <v>6044.9067875693863</v>
      </c>
      <c r="F395" s="29">
        <f t="shared" si="184"/>
        <v>16.561388459094445</v>
      </c>
      <c r="G395" s="29">
        <f t="shared" si="199"/>
        <v>22.150857064038817</v>
      </c>
      <c r="H395" s="17">
        <f t="shared" si="185"/>
        <v>8085.0628283740834</v>
      </c>
      <c r="I395" s="29">
        <f t="shared" si="186"/>
        <v>2.2250485660981263</v>
      </c>
      <c r="J395" s="29">
        <f t="shared" si="180"/>
        <v>20.847057720370078</v>
      </c>
      <c r="K395" s="39">
        <f t="shared" si="187"/>
        <v>1400</v>
      </c>
      <c r="L395" s="49">
        <f t="shared" si="170"/>
        <v>0</v>
      </c>
      <c r="M395" s="48">
        <f t="shared" si="171"/>
        <v>4.2266987561397071</v>
      </c>
      <c r="N395" s="51">
        <f t="shared" si="181"/>
        <v>3.8305006091765561</v>
      </c>
      <c r="O395" s="54">
        <f t="shared" si="200"/>
        <v>15.050000000000059</v>
      </c>
      <c r="P395" s="34">
        <f t="shared" si="188"/>
        <v>1.7671458676442586</v>
      </c>
      <c r="Q395" s="30">
        <f t="shared" si="189"/>
        <v>0</v>
      </c>
      <c r="R395" s="58">
        <f t="shared" si="190"/>
        <v>0</v>
      </c>
      <c r="S395" s="58">
        <f t="shared" si="191"/>
        <v>284.03382748446347</v>
      </c>
      <c r="T395" s="58">
        <f t="shared" si="172"/>
        <v>100</v>
      </c>
      <c r="U395" s="88" t="str">
        <f>IF(R395=0,"-",FORECAST($C$8,Инклинометрия!$B$2:$B$152,Инклинометрия!$A$2:$A$152))</f>
        <v>-</v>
      </c>
      <c r="V395" s="88" t="str">
        <f>IF(R395=0,"-",FORECAST($C$8-R395,Инклинометрия!$B$2:$B$152,Инклинометрия!$A$2:$A$152))</f>
        <v>-</v>
      </c>
      <c r="W395" s="88">
        <f>IF(R395&gt;0,FORECAST($C$8,Инклинометрия!$B$2:$B$152,Инклинометрия!$A$2:$A$152),IF(AB395=$C$8,"-",FORECAST($C$8-AB395,Инклинометрия!$B$2:$B$152,Инклинометрия!$A$2:$A$152)))</f>
        <v>269.8321361102403</v>
      </c>
      <c r="X395" s="88">
        <f>IF(S395=0,"-",FORECAST($C$8-(S395+AB395),Инклинометрия!$B$2:$B$152,Инклинометрия!$A$2:$A$152))</f>
        <v>0</v>
      </c>
      <c r="Y395" s="88">
        <f>FORECAST($C$8+T395,Инклинометрия!$B$2:$B$152,Инклинометрия!$A$2:$A$152)</f>
        <v>1425</v>
      </c>
      <c r="Z395" s="88">
        <f>IF(R395=0,FORECAST($C$6-T395,Инклинометрия!$B$2:$B$152,Инклинометрия!$A$2:$A$152),FORECAST($C$8,Инклинометрия!$B$2:$B$152,Инклинометрия!$A$2:$A$152))</f>
        <v>1330</v>
      </c>
      <c r="AA395" s="61">
        <f t="shared" si="173"/>
        <v>1400</v>
      </c>
      <c r="AB395" s="62">
        <f t="shared" si="192"/>
        <v>1115.9661725155365</v>
      </c>
      <c r="AC395" s="62">
        <f t="shared" si="174"/>
        <v>0</v>
      </c>
      <c r="AD395" s="65">
        <f>IF(R395=0,FORECAST($C$8,Инклинометрия!$B$2:$B$152,Инклинометрия!$A$2:$A$152),V395)</f>
        <v>1330</v>
      </c>
      <c r="AE395" s="65">
        <f>FORECAST($C$8-(R395+AA395),Инклинометрия!$B$2:$B$152,Инклинометрия!$A$2:$A$152)</f>
        <v>0</v>
      </c>
      <c r="AF395" s="65">
        <f>IF(AB395=0,"-",FORECAST($C$8,Инклинометрия!$B$2:$B$152,Инклинометрия!$A$2:$A$152))</f>
        <v>1330</v>
      </c>
      <c r="AG395" s="65">
        <f>IF(AB395=0,"-",FORECAST($C$8-AB395,Инклинометрия!$B$2:$B$152,Инклинометрия!$A$2:$A$152))</f>
        <v>269.8321361102403</v>
      </c>
      <c r="AH395" s="65" t="str">
        <f>IF(AC395=0,"-",FORECAST($C$8+AC395,Инклинометрия!$B$2:$B$152,Инклинометрия!$A$2:$A$152))</f>
        <v>-</v>
      </c>
      <c r="AI395" s="89" t="str">
        <f>IF(AC395=0,"-",FORECAST($C$8,Инклинометрия!$B$2:$B$152,Инклинометрия!$A$2:$A$152))</f>
        <v>-</v>
      </c>
      <c r="AJ395" s="28"/>
      <c r="AK395" s="67">
        <f t="shared" si="193"/>
        <v>0</v>
      </c>
      <c r="AL395" s="28">
        <f t="shared" si="194"/>
        <v>0</v>
      </c>
      <c r="AM395" s="28">
        <f t="shared" si="195"/>
        <v>0.1</v>
      </c>
      <c r="AN395" s="26">
        <f t="shared" si="196"/>
        <v>0.1</v>
      </c>
      <c r="AO395" s="87">
        <f t="shared" si="197"/>
        <v>147342.28636000422</v>
      </c>
      <c r="AP395" s="87">
        <f t="shared" si="175"/>
        <v>46017.286360004233</v>
      </c>
      <c r="AQ395" s="66">
        <f t="shared" si="176"/>
        <v>14695380</v>
      </c>
      <c r="AR395" s="66">
        <f t="shared" si="177"/>
        <v>13943059.601141904</v>
      </c>
      <c r="AS395" s="66">
        <f t="shared" si="178"/>
        <v>784800</v>
      </c>
      <c r="AT395" s="45">
        <f t="shared" si="182"/>
        <v>15627522.286360005</v>
      </c>
      <c r="AU395" s="75"/>
    </row>
    <row r="396" spans="2:47" x14ac:dyDescent="0.3">
      <c r="B396" s="41">
        <f t="shared" si="183"/>
        <v>1830</v>
      </c>
      <c r="C396" s="8">
        <f t="shared" si="198"/>
        <v>18.3</v>
      </c>
      <c r="D396" s="73">
        <f t="shared" si="179"/>
        <v>24.47625</v>
      </c>
      <c r="E396" s="29">
        <f t="shared" si="201"/>
        <v>6061.4681760284802</v>
      </c>
      <c r="F396" s="29">
        <f t="shared" si="184"/>
        <v>16.561388459094445</v>
      </c>
      <c r="G396" s="29">
        <f t="shared" si="199"/>
        <v>22.150857064038817</v>
      </c>
      <c r="H396" s="17">
        <f t="shared" si="185"/>
        <v>8107.2136854381224</v>
      </c>
      <c r="I396" s="29">
        <f t="shared" si="186"/>
        <v>2.2250485660981263</v>
      </c>
      <c r="J396" s="29">
        <f t="shared" si="180"/>
        <v>20.847057720370078</v>
      </c>
      <c r="K396" s="39">
        <f t="shared" si="187"/>
        <v>1400</v>
      </c>
      <c r="L396" s="49">
        <f t="shared" si="170"/>
        <v>0</v>
      </c>
      <c r="M396" s="48">
        <f t="shared" si="171"/>
        <v>4.2266987561397071</v>
      </c>
      <c r="N396" s="51">
        <f t="shared" si="181"/>
        <v>3.7805006091765558</v>
      </c>
      <c r="O396" s="54">
        <f t="shared" si="200"/>
        <v>15.10000000000006</v>
      </c>
      <c r="P396" s="34">
        <f t="shared" si="188"/>
        <v>1.7671458676442586</v>
      </c>
      <c r="Q396" s="30">
        <f t="shared" si="189"/>
        <v>0</v>
      </c>
      <c r="R396" s="58">
        <f t="shared" si="190"/>
        <v>0</v>
      </c>
      <c r="S396" s="58">
        <f t="shared" si="191"/>
        <v>280.32629867211949</v>
      </c>
      <c r="T396" s="58">
        <f t="shared" si="172"/>
        <v>100</v>
      </c>
      <c r="U396" s="88" t="str">
        <f>IF(R396=0,"-",FORECAST($C$8,Инклинометрия!$B$2:$B$152,Инклинометрия!$A$2:$A$152))</f>
        <v>-</v>
      </c>
      <c r="V396" s="88" t="str">
        <f>IF(R396=0,"-",FORECAST($C$8-R396,Инклинометрия!$B$2:$B$152,Инклинометрия!$A$2:$A$152))</f>
        <v>-</v>
      </c>
      <c r="W396" s="88">
        <f>IF(R396&gt;0,FORECAST($C$8,Инклинометрия!$B$2:$B$152,Инклинометрия!$A$2:$A$152),IF(AB396=$C$8,"-",FORECAST($C$8-AB396,Инклинометрия!$B$2:$B$152,Инклинометрия!$A$2:$A$152)))</f>
        <v>266.30998373851349</v>
      </c>
      <c r="X396" s="88">
        <f>IF(S396=0,"-",FORECAST($C$8-(S396+AB396),Инклинометрия!$B$2:$B$152,Инклинометрия!$A$2:$A$152))</f>
        <v>0</v>
      </c>
      <c r="Y396" s="88">
        <f>FORECAST($C$8+T396,Инклинометрия!$B$2:$B$152,Инклинометрия!$A$2:$A$152)</f>
        <v>1425</v>
      </c>
      <c r="Z396" s="88">
        <f>IF(R396=0,FORECAST($C$6-T396,Инклинометрия!$B$2:$B$152,Инклинометрия!$A$2:$A$152),FORECAST($C$8,Инклинометрия!$B$2:$B$152,Инклинометрия!$A$2:$A$152))</f>
        <v>1330</v>
      </c>
      <c r="AA396" s="61">
        <f t="shared" si="173"/>
        <v>1400</v>
      </c>
      <c r="AB396" s="62">
        <f t="shared" si="192"/>
        <v>1119.6737013278805</v>
      </c>
      <c r="AC396" s="62">
        <f t="shared" si="174"/>
        <v>0</v>
      </c>
      <c r="AD396" s="65">
        <f>IF(R396=0,FORECAST($C$8,Инклинометрия!$B$2:$B$152,Инклинометрия!$A$2:$A$152),V396)</f>
        <v>1330</v>
      </c>
      <c r="AE396" s="65">
        <f>FORECAST($C$8-(R396+AA396),Инклинометрия!$B$2:$B$152,Инклинометрия!$A$2:$A$152)</f>
        <v>0</v>
      </c>
      <c r="AF396" s="65">
        <f>IF(AB396=0,"-",FORECAST($C$8,Инклинометрия!$B$2:$B$152,Инклинометрия!$A$2:$A$152))</f>
        <v>1330</v>
      </c>
      <c r="AG396" s="65">
        <f>IF(AB396=0,"-",FORECAST($C$8-AB396,Инклинометрия!$B$2:$B$152,Инклинометрия!$A$2:$A$152))</f>
        <v>266.30998373851349</v>
      </c>
      <c r="AH396" s="65" t="str">
        <f>IF(AC396=0,"-",FORECAST($C$8+AC396,Инклинометрия!$B$2:$B$152,Инклинометрия!$A$2:$A$152))</f>
        <v>-</v>
      </c>
      <c r="AI396" s="89" t="str">
        <f>IF(AC396=0,"-",FORECAST($C$8,Инклинометрия!$B$2:$B$152,Инклинометрия!$A$2:$A$152))</f>
        <v>-</v>
      </c>
      <c r="AJ396" s="28"/>
      <c r="AK396" s="67">
        <f t="shared" si="193"/>
        <v>0</v>
      </c>
      <c r="AL396" s="28">
        <f t="shared" si="194"/>
        <v>0</v>
      </c>
      <c r="AM396" s="28">
        <f t="shared" si="195"/>
        <v>0.1</v>
      </c>
      <c r="AN396" s="26">
        <f t="shared" si="196"/>
        <v>0.1</v>
      </c>
      <c r="AO396" s="87">
        <f t="shared" si="197"/>
        <v>147319.89020672406</v>
      </c>
      <c r="AP396" s="87">
        <f t="shared" si="175"/>
        <v>45994.890206724056</v>
      </c>
      <c r="AQ396" s="66">
        <f t="shared" si="176"/>
        <v>14695380</v>
      </c>
      <c r="AR396" s="66">
        <f t="shared" si="177"/>
        <v>13952879.732707156</v>
      </c>
      <c r="AS396" s="66">
        <f t="shared" si="178"/>
        <v>784800</v>
      </c>
      <c r="AT396" s="45">
        <f t="shared" si="182"/>
        <v>15627499.890206724</v>
      </c>
      <c r="AU396" s="75"/>
    </row>
    <row r="397" spans="2:47" x14ac:dyDescent="0.3">
      <c r="B397" s="41">
        <f t="shared" si="183"/>
        <v>1835</v>
      </c>
      <c r="C397" s="8">
        <f t="shared" si="198"/>
        <v>18.350000000000001</v>
      </c>
      <c r="D397" s="73">
        <f t="shared" si="179"/>
        <v>24.543125</v>
      </c>
      <c r="E397" s="29">
        <f t="shared" si="201"/>
        <v>6078.029564487575</v>
      </c>
      <c r="F397" s="29">
        <f t="shared" si="184"/>
        <v>16.561388459094445</v>
      </c>
      <c r="G397" s="29">
        <f t="shared" si="199"/>
        <v>22.150857064038817</v>
      </c>
      <c r="H397" s="17">
        <f t="shared" si="185"/>
        <v>8129.3645425021614</v>
      </c>
      <c r="I397" s="29">
        <f t="shared" si="186"/>
        <v>2.2250485660981263</v>
      </c>
      <c r="J397" s="29">
        <f t="shared" si="180"/>
        <v>20.847057720370078</v>
      </c>
      <c r="K397" s="39">
        <f t="shared" si="187"/>
        <v>1400</v>
      </c>
      <c r="L397" s="49">
        <f t="shared" si="170"/>
        <v>0</v>
      </c>
      <c r="M397" s="48">
        <f t="shared" si="171"/>
        <v>4.2266987561397071</v>
      </c>
      <c r="N397" s="51">
        <f t="shared" si="181"/>
        <v>3.7305006091765556</v>
      </c>
      <c r="O397" s="54">
        <f t="shared" si="200"/>
        <v>15.150000000000061</v>
      </c>
      <c r="P397" s="34">
        <f t="shared" si="188"/>
        <v>1.7671458676442586</v>
      </c>
      <c r="Q397" s="30">
        <f t="shared" si="189"/>
        <v>0</v>
      </c>
      <c r="R397" s="58">
        <f t="shared" si="190"/>
        <v>0</v>
      </c>
      <c r="S397" s="58">
        <f t="shared" si="191"/>
        <v>276.61876985977551</v>
      </c>
      <c r="T397" s="58">
        <f t="shared" si="172"/>
        <v>100</v>
      </c>
      <c r="U397" s="88" t="str">
        <f>IF(R397=0,"-",FORECAST($C$8,Инклинометрия!$B$2:$B$152,Инклинометрия!$A$2:$A$152))</f>
        <v>-</v>
      </c>
      <c r="V397" s="88" t="str">
        <f>IF(R397=0,"-",FORECAST($C$8-R397,Инклинометрия!$B$2:$B$152,Инклинометрия!$A$2:$A$152))</f>
        <v>-</v>
      </c>
      <c r="W397" s="88">
        <f>IF(R397&gt;0,FORECAST($C$8,Инклинометрия!$B$2:$B$152,Инклинометрия!$A$2:$A$152),IF(AB397=$C$8,"-",FORECAST($C$8-AB397,Инклинометрия!$B$2:$B$152,Инклинометрия!$A$2:$A$152)))</f>
        <v>262.78783136678675</v>
      </c>
      <c r="X397" s="88">
        <f>IF(S397=0,"-",FORECAST($C$8-(S397+AB397),Инклинометрия!$B$2:$B$152,Инклинометрия!$A$2:$A$152))</f>
        <v>0</v>
      </c>
      <c r="Y397" s="88">
        <f>FORECAST($C$8+T397,Инклинометрия!$B$2:$B$152,Инклинометрия!$A$2:$A$152)</f>
        <v>1425</v>
      </c>
      <c r="Z397" s="88">
        <f>IF(R397=0,FORECAST($C$6-T397,Инклинометрия!$B$2:$B$152,Инклинометрия!$A$2:$A$152),FORECAST($C$8,Инклинометрия!$B$2:$B$152,Инклинометрия!$A$2:$A$152))</f>
        <v>1330</v>
      </c>
      <c r="AA397" s="61">
        <f t="shared" si="173"/>
        <v>1400</v>
      </c>
      <c r="AB397" s="62">
        <f t="shared" si="192"/>
        <v>1123.3812301402245</v>
      </c>
      <c r="AC397" s="62">
        <f t="shared" si="174"/>
        <v>0</v>
      </c>
      <c r="AD397" s="65">
        <f>IF(R397=0,FORECAST($C$8,Инклинометрия!$B$2:$B$152,Инклинометрия!$A$2:$A$152),V397)</f>
        <v>1330</v>
      </c>
      <c r="AE397" s="65">
        <f>FORECAST($C$8-(R397+AA397),Инклинометрия!$B$2:$B$152,Инклинометрия!$A$2:$A$152)</f>
        <v>0</v>
      </c>
      <c r="AF397" s="65">
        <f>IF(AB397=0,"-",FORECAST($C$8,Инклинометрия!$B$2:$B$152,Инклинометрия!$A$2:$A$152))</f>
        <v>1330</v>
      </c>
      <c r="AG397" s="65">
        <f>IF(AB397=0,"-",FORECAST($C$8-AB397,Инклинометрия!$B$2:$B$152,Инклинометрия!$A$2:$A$152))</f>
        <v>262.78783136678675</v>
      </c>
      <c r="AH397" s="65" t="str">
        <f>IF(AC397=0,"-",FORECAST($C$8+AC397,Инклинометрия!$B$2:$B$152,Инклинометрия!$A$2:$A$152))</f>
        <v>-</v>
      </c>
      <c r="AI397" s="89" t="str">
        <f>IF(AC397=0,"-",FORECAST($C$8,Инклинометрия!$B$2:$B$152,Инклинометрия!$A$2:$A$152))</f>
        <v>-</v>
      </c>
      <c r="AJ397" s="28"/>
      <c r="AK397" s="67">
        <f t="shared" si="193"/>
        <v>0</v>
      </c>
      <c r="AL397" s="28">
        <f t="shared" si="194"/>
        <v>0</v>
      </c>
      <c r="AM397" s="28">
        <f t="shared" si="195"/>
        <v>0.1</v>
      </c>
      <c r="AN397" s="26">
        <f t="shared" si="196"/>
        <v>0.1</v>
      </c>
      <c r="AO397" s="87">
        <f t="shared" si="197"/>
        <v>147297.49405344389</v>
      </c>
      <c r="AP397" s="87">
        <f t="shared" si="175"/>
        <v>45972.494053443879</v>
      </c>
      <c r="AQ397" s="66">
        <f t="shared" si="176"/>
        <v>14695380</v>
      </c>
      <c r="AR397" s="66">
        <f t="shared" si="177"/>
        <v>13962699.864272414</v>
      </c>
      <c r="AS397" s="66">
        <f t="shared" si="178"/>
        <v>784800</v>
      </c>
      <c r="AT397" s="45">
        <f t="shared" si="182"/>
        <v>15627477.494053444</v>
      </c>
      <c r="AU397" s="75"/>
    </row>
    <row r="398" spans="2:47" x14ac:dyDescent="0.3">
      <c r="B398" s="41">
        <f t="shared" si="183"/>
        <v>1840</v>
      </c>
      <c r="C398" s="8">
        <f t="shared" si="198"/>
        <v>18.400000000000002</v>
      </c>
      <c r="D398" s="73">
        <f t="shared" si="179"/>
        <v>24.610000000000003</v>
      </c>
      <c r="E398" s="29">
        <f t="shared" si="201"/>
        <v>6094.5909529466689</v>
      </c>
      <c r="F398" s="29">
        <f t="shared" si="184"/>
        <v>16.561388459094445</v>
      </c>
      <c r="G398" s="29">
        <f t="shared" si="199"/>
        <v>22.150857064038817</v>
      </c>
      <c r="H398" s="17">
        <f t="shared" si="185"/>
        <v>8151.5153995662004</v>
      </c>
      <c r="I398" s="29">
        <f t="shared" si="186"/>
        <v>2.2250485660981263</v>
      </c>
      <c r="J398" s="29">
        <f t="shared" si="180"/>
        <v>20.847057720370078</v>
      </c>
      <c r="K398" s="39">
        <f t="shared" si="187"/>
        <v>1400</v>
      </c>
      <c r="L398" s="49">
        <f t="shared" si="170"/>
        <v>0</v>
      </c>
      <c r="M398" s="48">
        <f t="shared" si="171"/>
        <v>4.2266987561397071</v>
      </c>
      <c r="N398" s="51">
        <f t="shared" si="181"/>
        <v>3.6805006091765553</v>
      </c>
      <c r="O398" s="54">
        <f t="shared" si="200"/>
        <v>15.200000000000061</v>
      </c>
      <c r="P398" s="34">
        <f t="shared" si="188"/>
        <v>1.7671458676442586</v>
      </c>
      <c r="Q398" s="30">
        <f t="shared" si="189"/>
        <v>0</v>
      </c>
      <c r="R398" s="58">
        <f t="shared" si="190"/>
        <v>0</v>
      </c>
      <c r="S398" s="58">
        <f t="shared" si="191"/>
        <v>272.91124104743153</v>
      </c>
      <c r="T398" s="58">
        <f t="shared" si="172"/>
        <v>100</v>
      </c>
      <c r="U398" s="88" t="str">
        <f>IF(R398=0,"-",FORECAST($C$8,Инклинометрия!$B$2:$B$152,Инклинометрия!$A$2:$A$152))</f>
        <v>-</v>
      </c>
      <c r="V398" s="88" t="str">
        <f>IF(R398=0,"-",FORECAST($C$8-R398,Инклинометрия!$B$2:$B$152,Инклинометрия!$A$2:$A$152))</f>
        <v>-</v>
      </c>
      <c r="W398" s="88">
        <f>IF(R398&gt;0,FORECAST($C$8,Инклинометрия!$B$2:$B$152,Инклинометрия!$A$2:$A$152),IF(AB398=$C$8,"-",FORECAST($C$8-AB398,Инклинометрия!$B$2:$B$152,Инклинометрия!$A$2:$A$152)))</f>
        <v>259.26567899505994</v>
      </c>
      <c r="X398" s="88">
        <f>IF(S398=0,"-",FORECAST($C$8-(S398+AB398),Инклинометрия!$B$2:$B$152,Инклинометрия!$A$2:$A$152))</f>
        <v>0</v>
      </c>
      <c r="Y398" s="88">
        <f>FORECAST($C$8+T398,Инклинометрия!$B$2:$B$152,Инклинометрия!$A$2:$A$152)</f>
        <v>1425</v>
      </c>
      <c r="Z398" s="88">
        <f>IF(R398=0,FORECAST($C$6-T398,Инклинометрия!$B$2:$B$152,Инклинометрия!$A$2:$A$152),FORECAST($C$8,Инклинометрия!$B$2:$B$152,Инклинометрия!$A$2:$A$152))</f>
        <v>1330</v>
      </c>
      <c r="AA398" s="61">
        <f t="shared" si="173"/>
        <v>1400</v>
      </c>
      <c r="AB398" s="62">
        <f t="shared" si="192"/>
        <v>1127.0887589525685</v>
      </c>
      <c r="AC398" s="62">
        <f t="shared" si="174"/>
        <v>0</v>
      </c>
      <c r="AD398" s="65">
        <f>IF(R398=0,FORECAST($C$8,Инклинометрия!$B$2:$B$152,Инклинометрия!$A$2:$A$152),V398)</f>
        <v>1330</v>
      </c>
      <c r="AE398" s="65">
        <f>FORECAST($C$8-(R398+AA398),Инклинометрия!$B$2:$B$152,Инклинометрия!$A$2:$A$152)</f>
        <v>0</v>
      </c>
      <c r="AF398" s="65">
        <f>IF(AB398=0,"-",FORECAST($C$8,Инклинометрия!$B$2:$B$152,Инклинометрия!$A$2:$A$152))</f>
        <v>1330</v>
      </c>
      <c r="AG398" s="65">
        <f>IF(AB398=0,"-",FORECAST($C$8-AB398,Инклинометрия!$B$2:$B$152,Инклинометрия!$A$2:$A$152))</f>
        <v>259.26567899505994</v>
      </c>
      <c r="AH398" s="65" t="str">
        <f>IF(AC398=0,"-",FORECAST($C$8+AC398,Инклинометрия!$B$2:$B$152,Инклинометрия!$A$2:$A$152))</f>
        <v>-</v>
      </c>
      <c r="AI398" s="89" t="str">
        <f>IF(AC398=0,"-",FORECAST($C$8,Инклинометрия!$B$2:$B$152,Инклинометрия!$A$2:$A$152))</f>
        <v>-</v>
      </c>
      <c r="AJ398" s="28"/>
      <c r="AK398" s="67">
        <f t="shared" si="193"/>
        <v>0</v>
      </c>
      <c r="AL398" s="28">
        <f t="shared" si="194"/>
        <v>0</v>
      </c>
      <c r="AM398" s="28">
        <f t="shared" si="195"/>
        <v>0.1</v>
      </c>
      <c r="AN398" s="26">
        <f t="shared" si="196"/>
        <v>0.1</v>
      </c>
      <c r="AO398" s="87">
        <f t="shared" si="197"/>
        <v>147275.0979001637</v>
      </c>
      <c r="AP398" s="87">
        <f t="shared" si="175"/>
        <v>45950.097900163702</v>
      </c>
      <c r="AQ398" s="66">
        <f t="shared" si="176"/>
        <v>14695380</v>
      </c>
      <c r="AR398" s="66">
        <f t="shared" si="177"/>
        <v>13972519.995837668</v>
      </c>
      <c r="AS398" s="66">
        <f t="shared" si="178"/>
        <v>784800</v>
      </c>
      <c r="AT398" s="45">
        <f t="shared" si="182"/>
        <v>15627455.097900163</v>
      </c>
      <c r="AU398" s="75"/>
    </row>
    <row r="399" spans="2:47" x14ac:dyDescent="0.3">
      <c r="B399" s="41">
        <f t="shared" si="183"/>
        <v>1845</v>
      </c>
      <c r="C399" s="8">
        <f t="shared" si="198"/>
        <v>18.45</v>
      </c>
      <c r="D399" s="73">
        <f t="shared" si="179"/>
        <v>24.676874999999999</v>
      </c>
      <c r="E399" s="29">
        <f t="shared" si="201"/>
        <v>6111.1523414057629</v>
      </c>
      <c r="F399" s="29">
        <f t="shared" si="184"/>
        <v>16.561388459093266</v>
      </c>
      <c r="G399" s="29">
        <f t="shared" si="199"/>
        <v>22.15085706403724</v>
      </c>
      <c r="H399" s="17">
        <f t="shared" si="185"/>
        <v>8173.6662566302375</v>
      </c>
      <c r="I399" s="29">
        <f t="shared" si="186"/>
        <v>2.2250485660981263</v>
      </c>
      <c r="J399" s="29">
        <f t="shared" si="180"/>
        <v>20.847057720369335</v>
      </c>
      <c r="K399" s="39">
        <f t="shared" si="187"/>
        <v>1400</v>
      </c>
      <c r="L399" s="49">
        <f t="shared" si="170"/>
        <v>0</v>
      </c>
      <c r="M399" s="48">
        <f t="shared" si="171"/>
        <v>4.2266987561397071</v>
      </c>
      <c r="N399" s="51">
        <f t="shared" si="181"/>
        <v>3.630500609176555</v>
      </c>
      <c r="O399" s="54">
        <f t="shared" si="200"/>
        <v>15.25000000000006</v>
      </c>
      <c r="P399" s="34">
        <f t="shared" si="188"/>
        <v>1.7671458676442586</v>
      </c>
      <c r="Q399" s="30">
        <f t="shared" si="189"/>
        <v>0</v>
      </c>
      <c r="R399" s="58">
        <f t="shared" si="190"/>
        <v>0</v>
      </c>
      <c r="S399" s="58">
        <f t="shared" si="191"/>
        <v>269.20371223508755</v>
      </c>
      <c r="T399" s="58">
        <f t="shared" si="172"/>
        <v>100</v>
      </c>
      <c r="U399" s="88" t="str">
        <f>IF(R399=0,"-",FORECAST($C$8,Инклинометрия!$B$2:$B$152,Инклинометрия!$A$2:$A$152))</f>
        <v>-</v>
      </c>
      <c r="V399" s="88" t="str">
        <f>IF(R399=0,"-",FORECAST($C$8-R399,Инклинометрия!$B$2:$B$152,Инклинометрия!$A$2:$A$152))</f>
        <v>-</v>
      </c>
      <c r="W399" s="88">
        <f>IF(R399&gt;0,FORECAST($C$8,Инклинометрия!$B$2:$B$152,Инклинометрия!$A$2:$A$152),IF(AB399=$C$8,"-",FORECAST($C$8-AB399,Инклинометрия!$B$2:$B$152,Инклинометрия!$A$2:$A$152)))</f>
        <v>255.74352662333317</v>
      </c>
      <c r="X399" s="88">
        <f>IF(S399=0,"-",FORECAST($C$8-(S399+AB399),Инклинометрия!$B$2:$B$152,Инклинометрия!$A$2:$A$152))</f>
        <v>0</v>
      </c>
      <c r="Y399" s="88">
        <f>FORECAST($C$8+T399,Инклинометрия!$B$2:$B$152,Инклинометрия!$A$2:$A$152)</f>
        <v>1425</v>
      </c>
      <c r="Z399" s="88">
        <f>IF(R399=0,FORECAST($C$6-T399,Инклинометрия!$B$2:$B$152,Инклинометрия!$A$2:$A$152),FORECAST($C$8,Инклинометрия!$B$2:$B$152,Инклинометрия!$A$2:$A$152))</f>
        <v>1330</v>
      </c>
      <c r="AA399" s="61">
        <f t="shared" si="173"/>
        <v>1400</v>
      </c>
      <c r="AB399" s="62">
        <f t="shared" si="192"/>
        <v>1130.7962877649124</v>
      </c>
      <c r="AC399" s="62">
        <f t="shared" si="174"/>
        <v>0</v>
      </c>
      <c r="AD399" s="65">
        <f>IF(R399=0,FORECAST($C$8,Инклинометрия!$B$2:$B$152,Инклинометрия!$A$2:$A$152),V399)</f>
        <v>1330</v>
      </c>
      <c r="AE399" s="65">
        <f>FORECAST($C$8-(R399+AA399),Инклинометрия!$B$2:$B$152,Инклинометрия!$A$2:$A$152)</f>
        <v>0</v>
      </c>
      <c r="AF399" s="65">
        <f>IF(AB399=0,"-",FORECAST($C$8,Инклинометрия!$B$2:$B$152,Инклинометрия!$A$2:$A$152))</f>
        <v>1330</v>
      </c>
      <c r="AG399" s="65">
        <f>IF(AB399=0,"-",FORECAST($C$8-AB399,Инклинометрия!$B$2:$B$152,Инклинометрия!$A$2:$A$152))</f>
        <v>255.74352662333317</v>
      </c>
      <c r="AH399" s="65" t="str">
        <f>IF(AC399=0,"-",FORECAST($C$8+AC399,Инклинометрия!$B$2:$B$152,Инклинометрия!$A$2:$A$152))</f>
        <v>-</v>
      </c>
      <c r="AI399" s="89" t="str">
        <f>IF(AC399=0,"-",FORECAST($C$8,Инклинометрия!$B$2:$B$152,Инклинометрия!$A$2:$A$152))</f>
        <v>-</v>
      </c>
      <c r="AJ399" s="28"/>
      <c r="AK399" s="67">
        <f t="shared" si="193"/>
        <v>0</v>
      </c>
      <c r="AL399" s="28">
        <f t="shared" si="194"/>
        <v>0</v>
      </c>
      <c r="AM399" s="28">
        <f t="shared" si="195"/>
        <v>0.1</v>
      </c>
      <c r="AN399" s="26">
        <f t="shared" si="196"/>
        <v>0.1</v>
      </c>
      <c r="AO399" s="87">
        <f t="shared" si="197"/>
        <v>147252.70174688351</v>
      </c>
      <c r="AP399" s="87">
        <f t="shared" si="175"/>
        <v>45927.701746883526</v>
      </c>
      <c r="AQ399" s="66">
        <f t="shared" si="176"/>
        <v>14695380</v>
      </c>
      <c r="AR399" s="66">
        <f t="shared" si="177"/>
        <v>13982340.127402926</v>
      </c>
      <c r="AS399" s="66">
        <f t="shared" si="178"/>
        <v>784800</v>
      </c>
      <c r="AT399" s="45">
        <f t="shared" si="182"/>
        <v>15627432.701746883</v>
      </c>
      <c r="AU399" s="75"/>
    </row>
    <row r="400" spans="2:47" x14ac:dyDescent="0.3">
      <c r="B400" s="41">
        <f t="shared" si="183"/>
        <v>1850</v>
      </c>
      <c r="C400" s="8">
        <f t="shared" si="198"/>
        <v>18.5</v>
      </c>
      <c r="D400" s="73">
        <f t="shared" si="179"/>
        <v>24.743749999999999</v>
      </c>
      <c r="E400" s="29">
        <f t="shared" si="201"/>
        <v>6127.7137298648568</v>
      </c>
      <c r="F400" s="29">
        <f t="shared" si="184"/>
        <v>16.561388459094445</v>
      </c>
      <c r="G400" s="29">
        <f t="shared" si="199"/>
        <v>22.150857064038817</v>
      </c>
      <c r="H400" s="17">
        <f t="shared" si="185"/>
        <v>8195.8171136942765</v>
      </c>
      <c r="I400" s="29">
        <f t="shared" si="186"/>
        <v>2.2250485660981263</v>
      </c>
      <c r="J400" s="29">
        <f t="shared" si="180"/>
        <v>20.847057720370078</v>
      </c>
      <c r="K400" s="39">
        <f t="shared" si="187"/>
        <v>1400</v>
      </c>
      <c r="L400" s="49">
        <f t="shared" si="170"/>
        <v>0</v>
      </c>
      <c r="M400" s="48">
        <f t="shared" si="171"/>
        <v>4.2266987561397071</v>
      </c>
      <c r="N400" s="51">
        <f t="shared" si="181"/>
        <v>3.5805006091765548</v>
      </c>
      <c r="O400" s="54">
        <f t="shared" si="200"/>
        <v>15.300000000000061</v>
      </c>
      <c r="P400" s="34">
        <f t="shared" si="188"/>
        <v>1.7671458676442586</v>
      </c>
      <c r="Q400" s="30">
        <f t="shared" si="189"/>
        <v>0</v>
      </c>
      <c r="R400" s="58">
        <f t="shared" si="190"/>
        <v>0</v>
      </c>
      <c r="S400" s="58">
        <f t="shared" si="191"/>
        <v>265.49618342274357</v>
      </c>
      <c r="T400" s="58">
        <f t="shared" si="172"/>
        <v>100</v>
      </c>
      <c r="U400" s="88" t="str">
        <f>IF(R400=0,"-",FORECAST($C$8,Инклинометрия!$B$2:$B$152,Инклинометрия!$A$2:$A$152))</f>
        <v>-</v>
      </c>
      <c r="V400" s="88" t="str">
        <f>IF(R400=0,"-",FORECAST($C$8-R400,Инклинометрия!$B$2:$B$152,Инклинометрия!$A$2:$A$152))</f>
        <v>-</v>
      </c>
      <c r="W400" s="88">
        <f>IF(R400&gt;0,FORECAST($C$8,Инклинометрия!$B$2:$B$152,Инклинометрия!$A$2:$A$152),IF(AB400=$C$8,"-",FORECAST($C$8-AB400,Инклинометрия!$B$2:$B$152,Инклинометрия!$A$2:$A$152)))</f>
        <v>252.22137425160639</v>
      </c>
      <c r="X400" s="88">
        <f>IF(S400=0,"-",FORECAST($C$8-(S400+AB400),Инклинометрия!$B$2:$B$152,Инклинометрия!$A$2:$A$152))</f>
        <v>0</v>
      </c>
      <c r="Y400" s="88">
        <f>FORECAST($C$8+T400,Инклинометрия!$B$2:$B$152,Инклинометрия!$A$2:$A$152)</f>
        <v>1425</v>
      </c>
      <c r="Z400" s="88">
        <f>IF(R400=0,FORECAST($C$6-T400,Инклинометрия!$B$2:$B$152,Инклинометрия!$A$2:$A$152),FORECAST($C$8,Инклинометрия!$B$2:$B$152,Инклинометрия!$A$2:$A$152))</f>
        <v>1330</v>
      </c>
      <c r="AA400" s="61">
        <f t="shared" si="173"/>
        <v>1400</v>
      </c>
      <c r="AB400" s="62">
        <f t="shared" si="192"/>
        <v>1134.5038165772564</v>
      </c>
      <c r="AC400" s="62">
        <f t="shared" si="174"/>
        <v>0</v>
      </c>
      <c r="AD400" s="65">
        <f>IF(R400=0,FORECAST($C$8,Инклинометрия!$B$2:$B$152,Инклинометрия!$A$2:$A$152),V400)</f>
        <v>1330</v>
      </c>
      <c r="AE400" s="65">
        <f>FORECAST($C$8-(R400+AA400),Инклинометрия!$B$2:$B$152,Инклинометрия!$A$2:$A$152)</f>
        <v>0</v>
      </c>
      <c r="AF400" s="65">
        <f>IF(AB400=0,"-",FORECAST($C$8,Инклинометрия!$B$2:$B$152,Инклинометрия!$A$2:$A$152))</f>
        <v>1330</v>
      </c>
      <c r="AG400" s="65">
        <f>IF(AB400=0,"-",FORECAST($C$8-AB400,Инклинометрия!$B$2:$B$152,Инклинометрия!$A$2:$A$152))</f>
        <v>252.22137425160639</v>
      </c>
      <c r="AH400" s="65" t="str">
        <f>IF(AC400=0,"-",FORECAST($C$8+AC400,Инклинометрия!$B$2:$B$152,Инклинометрия!$A$2:$A$152))</f>
        <v>-</v>
      </c>
      <c r="AI400" s="89" t="str">
        <f>IF(AC400=0,"-",FORECAST($C$8,Инклинометрия!$B$2:$B$152,Инклинометрия!$A$2:$A$152))</f>
        <v>-</v>
      </c>
      <c r="AJ400" s="28"/>
      <c r="AK400" s="67">
        <f t="shared" si="193"/>
        <v>0</v>
      </c>
      <c r="AL400" s="28">
        <f t="shared" si="194"/>
        <v>0</v>
      </c>
      <c r="AM400" s="28">
        <f t="shared" si="195"/>
        <v>0.1</v>
      </c>
      <c r="AN400" s="26">
        <f t="shared" si="196"/>
        <v>0.1</v>
      </c>
      <c r="AO400" s="87">
        <f t="shared" si="197"/>
        <v>147230.30559360335</v>
      </c>
      <c r="AP400" s="87">
        <f t="shared" si="175"/>
        <v>45905.305593603349</v>
      </c>
      <c r="AQ400" s="66">
        <f t="shared" si="176"/>
        <v>14695380</v>
      </c>
      <c r="AR400" s="66">
        <f t="shared" si="177"/>
        <v>13992160.258968178</v>
      </c>
      <c r="AS400" s="66">
        <f t="shared" si="178"/>
        <v>784800</v>
      </c>
      <c r="AT400" s="45">
        <f t="shared" si="182"/>
        <v>15627410.305593604</v>
      </c>
      <c r="AU400" s="75"/>
    </row>
    <row r="401" spans="2:47" x14ac:dyDescent="0.3">
      <c r="B401" s="41">
        <f t="shared" si="183"/>
        <v>1855</v>
      </c>
      <c r="C401" s="8">
        <f t="shared" si="198"/>
        <v>18.55</v>
      </c>
      <c r="D401" s="73">
        <f t="shared" si="179"/>
        <v>24.810625000000002</v>
      </c>
      <c r="E401" s="29">
        <f t="shared" si="201"/>
        <v>6144.2751183239516</v>
      </c>
      <c r="F401" s="29">
        <f t="shared" si="184"/>
        <v>16.561388459094445</v>
      </c>
      <c r="G401" s="29">
        <f t="shared" si="199"/>
        <v>22.150857064038817</v>
      </c>
      <c r="H401" s="17">
        <f t="shared" si="185"/>
        <v>8217.9679707583146</v>
      </c>
      <c r="I401" s="29">
        <f t="shared" si="186"/>
        <v>2.2250485660981263</v>
      </c>
      <c r="J401" s="29">
        <f t="shared" si="180"/>
        <v>20.847057720370078</v>
      </c>
      <c r="K401" s="39">
        <f t="shared" si="187"/>
        <v>1400</v>
      </c>
      <c r="L401" s="49">
        <f t="shared" si="170"/>
        <v>0</v>
      </c>
      <c r="M401" s="48">
        <f t="shared" si="171"/>
        <v>4.2266987561397071</v>
      </c>
      <c r="N401" s="51">
        <f t="shared" si="181"/>
        <v>3.5305006091765545</v>
      </c>
      <c r="O401" s="54">
        <f t="shared" si="200"/>
        <v>15.350000000000062</v>
      </c>
      <c r="P401" s="34">
        <f t="shared" si="188"/>
        <v>1.7671458676442586</v>
      </c>
      <c r="Q401" s="30">
        <f t="shared" si="189"/>
        <v>0</v>
      </c>
      <c r="R401" s="58">
        <f t="shared" si="190"/>
        <v>0</v>
      </c>
      <c r="S401" s="58">
        <f t="shared" si="191"/>
        <v>261.78865461039959</v>
      </c>
      <c r="T401" s="58">
        <f t="shared" si="172"/>
        <v>100</v>
      </c>
      <c r="U401" s="88" t="str">
        <f>IF(R401=0,"-",FORECAST($C$8,Инклинометрия!$B$2:$B$152,Инклинометрия!$A$2:$A$152))</f>
        <v>-</v>
      </c>
      <c r="V401" s="88" t="str">
        <f>IF(R401=0,"-",FORECAST($C$8-R401,Инклинометрия!$B$2:$B$152,Инклинометрия!$A$2:$A$152))</f>
        <v>-</v>
      </c>
      <c r="W401" s="88">
        <f>IF(R401&gt;0,FORECAST($C$8,Инклинометрия!$B$2:$B$152,Инклинометрия!$A$2:$A$152),IF(AB401=$C$8,"-",FORECAST($C$8-AB401,Инклинометрия!$B$2:$B$152,Инклинометрия!$A$2:$A$152)))</f>
        <v>248.69922187987959</v>
      </c>
      <c r="X401" s="88">
        <f>IF(S401=0,"-",FORECAST($C$8-(S401+AB401),Инклинометрия!$B$2:$B$152,Инклинометрия!$A$2:$A$152))</f>
        <v>0</v>
      </c>
      <c r="Y401" s="88">
        <f>FORECAST($C$8+T401,Инклинометрия!$B$2:$B$152,Инклинометрия!$A$2:$A$152)</f>
        <v>1425</v>
      </c>
      <c r="Z401" s="88">
        <f>IF(R401=0,FORECAST($C$6-T401,Инклинометрия!$B$2:$B$152,Инклинометрия!$A$2:$A$152),FORECAST($C$8,Инклинометрия!$B$2:$B$152,Инклинометрия!$A$2:$A$152))</f>
        <v>1330</v>
      </c>
      <c r="AA401" s="61">
        <f t="shared" si="173"/>
        <v>1400</v>
      </c>
      <c r="AB401" s="62">
        <f t="shared" si="192"/>
        <v>1138.2113453896004</v>
      </c>
      <c r="AC401" s="62">
        <f t="shared" si="174"/>
        <v>0</v>
      </c>
      <c r="AD401" s="65">
        <f>IF(R401=0,FORECAST($C$8,Инклинометрия!$B$2:$B$152,Инклинометрия!$A$2:$A$152),V401)</f>
        <v>1330</v>
      </c>
      <c r="AE401" s="65">
        <f>FORECAST($C$8-(R401+AA401),Инклинометрия!$B$2:$B$152,Инклинометрия!$A$2:$A$152)</f>
        <v>0</v>
      </c>
      <c r="AF401" s="65">
        <f>IF(AB401=0,"-",FORECAST($C$8,Инклинометрия!$B$2:$B$152,Инклинометрия!$A$2:$A$152))</f>
        <v>1330</v>
      </c>
      <c r="AG401" s="65">
        <f>IF(AB401=0,"-",FORECAST($C$8-AB401,Инклинометрия!$B$2:$B$152,Инклинометрия!$A$2:$A$152))</f>
        <v>248.69922187987959</v>
      </c>
      <c r="AH401" s="65" t="str">
        <f>IF(AC401=0,"-",FORECAST($C$8+AC401,Инклинометрия!$B$2:$B$152,Инклинометрия!$A$2:$A$152))</f>
        <v>-</v>
      </c>
      <c r="AI401" s="89" t="str">
        <f>IF(AC401=0,"-",FORECAST($C$8,Инклинометрия!$B$2:$B$152,Инклинометрия!$A$2:$A$152))</f>
        <v>-</v>
      </c>
      <c r="AJ401" s="28"/>
      <c r="AK401" s="67">
        <f t="shared" si="193"/>
        <v>0</v>
      </c>
      <c r="AL401" s="28">
        <f t="shared" si="194"/>
        <v>0</v>
      </c>
      <c r="AM401" s="28">
        <f t="shared" si="195"/>
        <v>0.1</v>
      </c>
      <c r="AN401" s="26">
        <f t="shared" si="196"/>
        <v>0.1</v>
      </c>
      <c r="AO401" s="87">
        <f t="shared" si="197"/>
        <v>147207.90944032319</v>
      </c>
      <c r="AP401" s="87">
        <f t="shared" si="175"/>
        <v>45882.909440323172</v>
      </c>
      <c r="AQ401" s="66">
        <f t="shared" si="176"/>
        <v>14695380</v>
      </c>
      <c r="AR401" s="66">
        <f t="shared" si="177"/>
        <v>14001980.390533434</v>
      </c>
      <c r="AS401" s="66">
        <f t="shared" si="178"/>
        <v>784800</v>
      </c>
      <c r="AT401" s="45">
        <f t="shared" si="182"/>
        <v>15627387.909440324</v>
      </c>
      <c r="AU401" s="75"/>
    </row>
    <row r="402" spans="2:47" x14ac:dyDescent="0.3">
      <c r="B402" s="41">
        <f t="shared" si="183"/>
        <v>1860</v>
      </c>
      <c r="C402" s="8">
        <f t="shared" si="198"/>
        <v>18.600000000000001</v>
      </c>
      <c r="D402" s="73">
        <f t="shared" si="179"/>
        <v>24.877500000000001</v>
      </c>
      <c r="E402" s="29">
        <f t="shared" si="201"/>
        <v>6160.8365067830464</v>
      </c>
      <c r="F402" s="29">
        <f t="shared" si="184"/>
        <v>16.561388459094445</v>
      </c>
      <c r="G402" s="29">
        <f t="shared" si="199"/>
        <v>22.150857064038817</v>
      </c>
      <c r="H402" s="17">
        <f t="shared" si="185"/>
        <v>8240.1188278223526</v>
      </c>
      <c r="I402" s="29">
        <f t="shared" si="186"/>
        <v>2.2250485660981263</v>
      </c>
      <c r="J402" s="29">
        <f t="shared" si="180"/>
        <v>20.847057720370078</v>
      </c>
      <c r="K402" s="39">
        <f t="shared" si="187"/>
        <v>1400</v>
      </c>
      <c r="L402" s="49">
        <f t="shared" si="170"/>
        <v>0</v>
      </c>
      <c r="M402" s="48">
        <f t="shared" si="171"/>
        <v>4.2266987561397071</v>
      </c>
      <c r="N402" s="51">
        <f t="shared" si="181"/>
        <v>3.4805006091765542</v>
      </c>
      <c r="O402" s="54">
        <f t="shared" si="200"/>
        <v>15.400000000000063</v>
      </c>
      <c r="P402" s="34">
        <f t="shared" si="188"/>
        <v>1.7671458676442586</v>
      </c>
      <c r="Q402" s="30">
        <f t="shared" si="189"/>
        <v>0</v>
      </c>
      <c r="R402" s="58">
        <f t="shared" si="190"/>
        <v>0</v>
      </c>
      <c r="S402" s="58">
        <f t="shared" si="191"/>
        <v>258.08112579805561</v>
      </c>
      <c r="T402" s="58">
        <f t="shared" si="172"/>
        <v>100</v>
      </c>
      <c r="U402" s="88" t="str">
        <f>IF(R402=0,"-",FORECAST($C$8,Инклинометрия!$B$2:$B$152,Инклинометрия!$A$2:$A$152))</f>
        <v>-</v>
      </c>
      <c r="V402" s="88" t="str">
        <f>IF(R402=0,"-",FORECAST($C$8-R402,Инклинометрия!$B$2:$B$152,Инклинометрия!$A$2:$A$152))</f>
        <v>-</v>
      </c>
      <c r="W402" s="88">
        <f>IF(R402&gt;0,FORECAST($C$8,Инклинометрия!$B$2:$B$152,Инклинометрия!$A$2:$A$152),IF(AB402=$C$8,"-",FORECAST($C$8-AB402,Инклинометрия!$B$2:$B$152,Инклинометрия!$A$2:$A$152)))</f>
        <v>245.17706950815281</v>
      </c>
      <c r="X402" s="88">
        <f>IF(S402=0,"-",FORECAST($C$8-(S402+AB402),Инклинометрия!$B$2:$B$152,Инклинометрия!$A$2:$A$152))</f>
        <v>0</v>
      </c>
      <c r="Y402" s="88">
        <f>FORECAST($C$8+T402,Инклинометрия!$B$2:$B$152,Инклинометрия!$A$2:$A$152)</f>
        <v>1425</v>
      </c>
      <c r="Z402" s="88">
        <f>IF(R402=0,FORECAST($C$6-T402,Инклинометрия!$B$2:$B$152,Инклинометрия!$A$2:$A$152),FORECAST($C$8,Инклинометрия!$B$2:$B$152,Инклинометрия!$A$2:$A$152))</f>
        <v>1330</v>
      </c>
      <c r="AA402" s="61">
        <f t="shared" si="173"/>
        <v>1400</v>
      </c>
      <c r="AB402" s="62">
        <f t="shared" si="192"/>
        <v>1141.9188742019444</v>
      </c>
      <c r="AC402" s="62">
        <f t="shared" si="174"/>
        <v>0</v>
      </c>
      <c r="AD402" s="65">
        <f>IF(R402=0,FORECAST($C$8,Инклинометрия!$B$2:$B$152,Инклинометрия!$A$2:$A$152),V402)</f>
        <v>1330</v>
      </c>
      <c r="AE402" s="65">
        <f>FORECAST($C$8-(R402+AA402),Инклинометрия!$B$2:$B$152,Инклинометрия!$A$2:$A$152)</f>
        <v>0</v>
      </c>
      <c r="AF402" s="65">
        <f>IF(AB402=0,"-",FORECAST($C$8,Инклинометрия!$B$2:$B$152,Инклинометрия!$A$2:$A$152))</f>
        <v>1330</v>
      </c>
      <c r="AG402" s="65">
        <f>IF(AB402=0,"-",FORECAST($C$8-AB402,Инклинометрия!$B$2:$B$152,Инклинометрия!$A$2:$A$152))</f>
        <v>245.17706950815281</v>
      </c>
      <c r="AH402" s="65" t="str">
        <f>IF(AC402=0,"-",FORECAST($C$8+AC402,Инклинометрия!$B$2:$B$152,Инклинометрия!$A$2:$A$152))</f>
        <v>-</v>
      </c>
      <c r="AI402" s="89" t="str">
        <f>IF(AC402=0,"-",FORECAST($C$8,Инклинометрия!$B$2:$B$152,Инклинометрия!$A$2:$A$152))</f>
        <v>-</v>
      </c>
      <c r="AJ402" s="28"/>
      <c r="AK402" s="67">
        <f t="shared" si="193"/>
        <v>0</v>
      </c>
      <c r="AL402" s="28">
        <f t="shared" si="194"/>
        <v>0</v>
      </c>
      <c r="AM402" s="28">
        <f t="shared" si="195"/>
        <v>0.1</v>
      </c>
      <c r="AN402" s="26">
        <f t="shared" si="196"/>
        <v>0.1</v>
      </c>
      <c r="AO402" s="87">
        <f t="shared" si="197"/>
        <v>147185.513287043</v>
      </c>
      <c r="AP402" s="87">
        <f t="shared" si="175"/>
        <v>45860.513287042995</v>
      </c>
      <c r="AQ402" s="66">
        <f t="shared" si="176"/>
        <v>14695380</v>
      </c>
      <c r="AR402" s="66">
        <f t="shared" si="177"/>
        <v>14011800.52209869</v>
      </c>
      <c r="AS402" s="66">
        <f t="shared" si="178"/>
        <v>784800</v>
      </c>
      <c r="AT402" s="45">
        <f t="shared" si="182"/>
        <v>15627365.513287043</v>
      </c>
      <c r="AU402" s="75"/>
    </row>
    <row r="403" spans="2:47" x14ac:dyDescent="0.3">
      <c r="B403" s="41">
        <f t="shared" si="183"/>
        <v>1865</v>
      </c>
      <c r="C403" s="8">
        <f t="shared" si="198"/>
        <v>18.650000000000002</v>
      </c>
      <c r="D403" s="73">
        <f t="shared" si="179"/>
        <v>24.944375000000004</v>
      </c>
      <c r="E403" s="29">
        <f t="shared" si="201"/>
        <v>6177.3978952421412</v>
      </c>
      <c r="F403" s="29">
        <f t="shared" si="184"/>
        <v>16.561388459094445</v>
      </c>
      <c r="G403" s="29">
        <f t="shared" si="199"/>
        <v>22.150857064038817</v>
      </c>
      <c r="H403" s="17">
        <f t="shared" si="185"/>
        <v>8262.2696848863907</v>
      </c>
      <c r="I403" s="29">
        <f t="shared" si="186"/>
        <v>2.2250485660981263</v>
      </c>
      <c r="J403" s="29">
        <f t="shared" si="180"/>
        <v>20.847057720370078</v>
      </c>
      <c r="K403" s="39">
        <f t="shared" si="187"/>
        <v>1400</v>
      </c>
      <c r="L403" s="49">
        <f t="shared" si="170"/>
        <v>0</v>
      </c>
      <c r="M403" s="48">
        <f t="shared" si="171"/>
        <v>4.2266987561397071</v>
      </c>
      <c r="N403" s="51">
        <f t="shared" si="181"/>
        <v>3.4305006091765544</v>
      </c>
      <c r="O403" s="54">
        <f t="shared" si="200"/>
        <v>15.450000000000061</v>
      </c>
      <c r="P403" s="34">
        <f t="shared" si="188"/>
        <v>1.7671458676442586</v>
      </c>
      <c r="Q403" s="30">
        <f t="shared" si="189"/>
        <v>0</v>
      </c>
      <c r="R403" s="58">
        <f t="shared" si="190"/>
        <v>0</v>
      </c>
      <c r="S403" s="58">
        <f t="shared" si="191"/>
        <v>254.37359698571163</v>
      </c>
      <c r="T403" s="58">
        <f t="shared" si="172"/>
        <v>100</v>
      </c>
      <c r="U403" s="88" t="str">
        <f>IF(R403=0,"-",FORECAST($C$8,Инклинометрия!$B$2:$B$152,Инклинометрия!$A$2:$A$152))</f>
        <v>-</v>
      </c>
      <c r="V403" s="88" t="str">
        <f>IF(R403=0,"-",FORECAST($C$8-R403,Инклинометрия!$B$2:$B$152,Инклинометрия!$A$2:$A$152))</f>
        <v>-</v>
      </c>
      <c r="W403" s="88">
        <f>IF(R403&gt;0,FORECAST($C$8,Инклинометрия!$B$2:$B$152,Инклинометрия!$A$2:$A$152),IF(AB403=$C$8,"-",FORECAST($C$8-AB403,Инклинометрия!$B$2:$B$152,Инклинометрия!$A$2:$A$152)))</f>
        <v>241.65491713642604</v>
      </c>
      <c r="X403" s="88">
        <f>IF(S403=0,"-",FORECAST($C$8-(S403+AB403),Инклинометрия!$B$2:$B$152,Инклинометрия!$A$2:$A$152))</f>
        <v>0</v>
      </c>
      <c r="Y403" s="88">
        <f>FORECAST($C$8+T403,Инклинометрия!$B$2:$B$152,Инклинометрия!$A$2:$A$152)</f>
        <v>1425</v>
      </c>
      <c r="Z403" s="88">
        <f>IF(R403=0,FORECAST($C$6-T403,Инклинометрия!$B$2:$B$152,Инклинометрия!$A$2:$A$152),FORECAST($C$8,Инклинометрия!$B$2:$B$152,Инклинометрия!$A$2:$A$152))</f>
        <v>1330</v>
      </c>
      <c r="AA403" s="61">
        <f t="shared" si="173"/>
        <v>1400</v>
      </c>
      <c r="AB403" s="62">
        <f t="shared" si="192"/>
        <v>1145.6264030142884</v>
      </c>
      <c r="AC403" s="62">
        <f t="shared" si="174"/>
        <v>0</v>
      </c>
      <c r="AD403" s="65">
        <f>IF(R403=0,FORECAST($C$8,Инклинометрия!$B$2:$B$152,Инклинометрия!$A$2:$A$152),V403)</f>
        <v>1330</v>
      </c>
      <c r="AE403" s="65">
        <f>FORECAST($C$8-(R403+AA403),Инклинометрия!$B$2:$B$152,Инклинометрия!$A$2:$A$152)</f>
        <v>0</v>
      </c>
      <c r="AF403" s="65">
        <f>IF(AB403=0,"-",FORECAST($C$8,Инклинометрия!$B$2:$B$152,Инклинометрия!$A$2:$A$152))</f>
        <v>1330</v>
      </c>
      <c r="AG403" s="65">
        <f>IF(AB403=0,"-",FORECAST($C$8-AB403,Инклинометрия!$B$2:$B$152,Инклинометрия!$A$2:$A$152))</f>
        <v>241.65491713642604</v>
      </c>
      <c r="AH403" s="65" t="str">
        <f>IF(AC403=0,"-",FORECAST($C$8+AC403,Инклинометрия!$B$2:$B$152,Инклинометрия!$A$2:$A$152))</f>
        <v>-</v>
      </c>
      <c r="AI403" s="89" t="str">
        <f>IF(AC403=0,"-",FORECAST($C$8,Инклинометрия!$B$2:$B$152,Инклинометрия!$A$2:$A$152))</f>
        <v>-</v>
      </c>
      <c r="AJ403" s="28"/>
      <c r="AK403" s="67">
        <f t="shared" si="193"/>
        <v>0</v>
      </c>
      <c r="AL403" s="28">
        <f t="shared" si="194"/>
        <v>0</v>
      </c>
      <c r="AM403" s="28">
        <f t="shared" si="195"/>
        <v>0.1</v>
      </c>
      <c r="AN403" s="26">
        <f t="shared" si="196"/>
        <v>0.1</v>
      </c>
      <c r="AO403" s="87">
        <f t="shared" si="197"/>
        <v>147163.1171337628</v>
      </c>
      <c r="AP403" s="87">
        <f t="shared" si="175"/>
        <v>45838.117133762818</v>
      </c>
      <c r="AQ403" s="66">
        <f t="shared" si="176"/>
        <v>14695380</v>
      </c>
      <c r="AR403" s="66">
        <f t="shared" si="177"/>
        <v>14021620.653663946</v>
      </c>
      <c r="AS403" s="66">
        <f t="shared" si="178"/>
        <v>784800</v>
      </c>
      <c r="AT403" s="45">
        <f t="shared" si="182"/>
        <v>15627343.117133763</v>
      </c>
      <c r="AU403" s="75"/>
    </row>
    <row r="404" spans="2:47" x14ac:dyDescent="0.3">
      <c r="B404" s="41">
        <f t="shared" si="183"/>
        <v>1870</v>
      </c>
      <c r="C404" s="8">
        <f t="shared" si="198"/>
        <v>18.7</v>
      </c>
      <c r="D404" s="73">
        <f t="shared" si="179"/>
        <v>25.01125</v>
      </c>
      <c r="E404" s="29">
        <f t="shared" si="201"/>
        <v>6193.9592837012342</v>
      </c>
      <c r="F404" s="29">
        <f t="shared" si="184"/>
        <v>16.561388459093266</v>
      </c>
      <c r="G404" s="29">
        <f t="shared" si="199"/>
        <v>22.15085706403724</v>
      </c>
      <c r="H404" s="17">
        <f t="shared" si="185"/>
        <v>8284.4205419504287</v>
      </c>
      <c r="I404" s="29">
        <f t="shared" si="186"/>
        <v>2.2250485660981263</v>
      </c>
      <c r="J404" s="29">
        <f t="shared" si="180"/>
        <v>20.847057720369335</v>
      </c>
      <c r="K404" s="39">
        <f t="shared" si="187"/>
        <v>1400</v>
      </c>
      <c r="L404" s="49">
        <f t="shared" si="170"/>
        <v>0</v>
      </c>
      <c r="M404" s="48">
        <f t="shared" si="171"/>
        <v>4.2266987561397071</v>
      </c>
      <c r="N404" s="51">
        <f t="shared" si="181"/>
        <v>3.3805006091765541</v>
      </c>
      <c r="O404" s="54">
        <f t="shared" si="200"/>
        <v>15.500000000000062</v>
      </c>
      <c r="P404" s="34">
        <f t="shared" si="188"/>
        <v>1.7671458676442586</v>
      </c>
      <c r="Q404" s="30">
        <f t="shared" si="189"/>
        <v>0</v>
      </c>
      <c r="R404" s="58">
        <f t="shared" si="190"/>
        <v>0</v>
      </c>
      <c r="S404" s="58">
        <f t="shared" si="191"/>
        <v>250.66606817336765</v>
      </c>
      <c r="T404" s="58">
        <f t="shared" si="172"/>
        <v>100</v>
      </c>
      <c r="U404" s="88" t="str">
        <f>IF(R404=0,"-",FORECAST($C$8,Инклинометрия!$B$2:$B$152,Инклинометрия!$A$2:$A$152))</f>
        <v>-</v>
      </c>
      <c r="V404" s="88" t="str">
        <f>IF(R404=0,"-",FORECAST($C$8-R404,Инклинометрия!$B$2:$B$152,Инклинометрия!$A$2:$A$152))</f>
        <v>-</v>
      </c>
      <c r="W404" s="88">
        <f>IF(R404&gt;0,FORECAST($C$8,Инклинометрия!$B$2:$B$152,Инклинометрия!$A$2:$A$152),IF(AB404=$C$8,"-",FORECAST($C$8-AB404,Инклинометрия!$B$2:$B$152,Инклинометрия!$A$2:$A$152)))</f>
        <v>238.13276476469926</v>
      </c>
      <c r="X404" s="88">
        <f>IF(S404=0,"-",FORECAST($C$8-(S404+AB404),Инклинометрия!$B$2:$B$152,Инклинометрия!$A$2:$A$152))</f>
        <v>0</v>
      </c>
      <c r="Y404" s="88">
        <f>FORECAST($C$8+T404,Инклинометрия!$B$2:$B$152,Инклинометрия!$A$2:$A$152)</f>
        <v>1425</v>
      </c>
      <c r="Z404" s="88">
        <f>IF(R404=0,FORECAST($C$6-T404,Инклинометрия!$B$2:$B$152,Инклинометрия!$A$2:$A$152),FORECAST($C$8,Инклинометрия!$B$2:$B$152,Инклинометрия!$A$2:$A$152))</f>
        <v>1330</v>
      </c>
      <c r="AA404" s="61">
        <f t="shared" si="173"/>
        <v>1400</v>
      </c>
      <c r="AB404" s="62">
        <f t="shared" si="192"/>
        <v>1149.3339318266324</v>
      </c>
      <c r="AC404" s="62">
        <f t="shared" si="174"/>
        <v>0</v>
      </c>
      <c r="AD404" s="65">
        <f>IF(R404=0,FORECAST($C$8,Инклинометрия!$B$2:$B$152,Инклинометрия!$A$2:$A$152),V404)</f>
        <v>1330</v>
      </c>
      <c r="AE404" s="65">
        <f>FORECAST($C$8-(R404+AA404),Инклинометрия!$B$2:$B$152,Инклинометрия!$A$2:$A$152)</f>
        <v>0</v>
      </c>
      <c r="AF404" s="65">
        <f>IF(AB404=0,"-",FORECAST($C$8,Инклинометрия!$B$2:$B$152,Инклинометрия!$A$2:$A$152))</f>
        <v>1330</v>
      </c>
      <c r="AG404" s="65">
        <f>IF(AB404=0,"-",FORECAST($C$8-AB404,Инклинометрия!$B$2:$B$152,Инклинометрия!$A$2:$A$152))</f>
        <v>238.13276476469926</v>
      </c>
      <c r="AH404" s="65" t="str">
        <f>IF(AC404=0,"-",FORECAST($C$8+AC404,Инклинометрия!$B$2:$B$152,Инклинометрия!$A$2:$A$152))</f>
        <v>-</v>
      </c>
      <c r="AI404" s="89" t="str">
        <f>IF(AC404=0,"-",FORECAST($C$8,Инклинометрия!$B$2:$B$152,Инклинометрия!$A$2:$A$152))</f>
        <v>-</v>
      </c>
      <c r="AJ404" s="28"/>
      <c r="AK404" s="67">
        <f t="shared" si="193"/>
        <v>0</v>
      </c>
      <c r="AL404" s="28">
        <f t="shared" si="194"/>
        <v>0</v>
      </c>
      <c r="AM404" s="28">
        <f t="shared" si="195"/>
        <v>0.1</v>
      </c>
      <c r="AN404" s="26">
        <f t="shared" si="196"/>
        <v>0.1</v>
      </c>
      <c r="AO404" s="87">
        <f t="shared" si="197"/>
        <v>147140.72098048264</v>
      </c>
      <c r="AP404" s="87">
        <f t="shared" si="175"/>
        <v>45815.720980482642</v>
      </c>
      <c r="AQ404" s="66">
        <f t="shared" si="176"/>
        <v>14695380</v>
      </c>
      <c r="AR404" s="66">
        <f t="shared" si="177"/>
        <v>14031440.785229202</v>
      </c>
      <c r="AS404" s="66">
        <f t="shared" si="178"/>
        <v>784800</v>
      </c>
      <c r="AT404" s="45">
        <f t="shared" si="182"/>
        <v>15627320.720980482</v>
      </c>
      <c r="AU404" s="75"/>
    </row>
    <row r="405" spans="2:47" x14ac:dyDescent="0.3">
      <c r="B405" s="41">
        <f t="shared" si="183"/>
        <v>1875</v>
      </c>
      <c r="C405" s="8">
        <f t="shared" si="198"/>
        <v>18.75</v>
      </c>
      <c r="D405" s="73">
        <f t="shared" si="179"/>
        <v>25.078125</v>
      </c>
      <c r="E405" s="29">
        <f t="shared" si="201"/>
        <v>6210.5206721603281</v>
      </c>
      <c r="F405" s="29">
        <f t="shared" si="184"/>
        <v>16.561388459094445</v>
      </c>
      <c r="G405" s="29">
        <f t="shared" si="199"/>
        <v>22.150857064038817</v>
      </c>
      <c r="H405" s="17">
        <f t="shared" si="185"/>
        <v>8306.5713990144668</v>
      </c>
      <c r="I405" s="29">
        <f t="shared" si="186"/>
        <v>2.2250485660981263</v>
      </c>
      <c r="J405" s="29">
        <f t="shared" si="180"/>
        <v>20.847057720370078</v>
      </c>
      <c r="K405" s="39">
        <f t="shared" si="187"/>
        <v>1400</v>
      </c>
      <c r="L405" s="49">
        <f t="shared" si="170"/>
        <v>0</v>
      </c>
      <c r="M405" s="48">
        <f t="shared" si="171"/>
        <v>4.2266987561397071</v>
      </c>
      <c r="N405" s="51">
        <f t="shared" si="181"/>
        <v>3.3305006091765539</v>
      </c>
      <c r="O405" s="54">
        <f t="shared" si="200"/>
        <v>15.550000000000063</v>
      </c>
      <c r="P405" s="34">
        <f t="shared" si="188"/>
        <v>1.7671458676442586</v>
      </c>
      <c r="Q405" s="30">
        <f t="shared" si="189"/>
        <v>0</v>
      </c>
      <c r="R405" s="58">
        <f t="shared" si="190"/>
        <v>0</v>
      </c>
      <c r="S405" s="58">
        <f t="shared" si="191"/>
        <v>246.95853936102367</v>
      </c>
      <c r="T405" s="58">
        <f t="shared" si="172"/>
        <v>100</v>
      </c>
      <c r="U405" s="88" t="str">
        <f>IF(R405=0,"-",FORECAST($C$8,Инклинометрия!$B$2:$B$152,Инклинометрия!$A$2:$A$152))</f>
        <v>-</v>
      </c>
      <c r="V405" s="88" t="str">
        <f>IF(R405=0,"-",FORECAST($C$8-R405,Инклинометрия!$B$2:$B$152,Инклинометрия!$A$2:$A$152))</f>
        <v>-</v>
      </c>
      <c r="W405" s="88">
        <f>IF(R405&gt;0,FORECAST($C$8,Инклинометрия!$B$2:$B$152,Инклинометрия!$A$2:$A$152),IF(AB405=$C$8,"-",FORECAST($C$8-AB405,Инклинометрия!$B$2:$B$152,Инклинометрия!$A$2:$A$152)))</f>
        <v>234.61061239297248</v>
      </c>
      <c r="X405" s="88">
        <f>IF(S405=0,"-",FORECAST($C$8-(S405+AB405),Инклинометрия!$B$2:$B$152,Инклинометрия!$A$2:$A$152))</f>
        <v>0</v>
      </c>
      <c r="Y405" s="88">
        <f>FORECAST($C$8+T405,Инклинометрия!$B$2:$B$152,Инклинометрия!$A$2:$A$152)</f>
        <v>1425</v>
      </c>
      <c r="Z405" s="88">
        <f>IF(R405=0,FORECAST($C$6-T405,Инклинометрия!$B$2:$B$152,Инклинометрия!$A$2:$A$152),FORECAST($C$8,Инклинометрия!$B$2:$B$152,Инклинометрия!$A$2:$A$152))</f>
        <v>1330</v>
      </c>
      <c r="AA405" s="61">
        <f t="shared" si="173"/>
        <v>1400</v>
      </c>
      <c r="AB405" s="62">
        <f t="shared" si="192"/>
        <v>1153.0414606389763</v>
      </c>
      <c r="AC405" s="62">
        <f t="shared" si="174"/>
        <v>0</v>
      </c>
      <c r="AD405" s="65">
        <f>IF(R405=0,FORECAST($C$8,Инклинометрия!$B$2:$B$152,Инклинометрия!$A$2:$A$152),V405)</f>
        <v>1330</v>
      </c>
      <c r="AE405" s="65">
        <f>FORECAST($C$8-(R405+AA405),Инклинометрия!$B$2:$B$152,Инклинометрия!$A$2:$A$152)</f>
        <v>0</v>
      </c>
      <c r="AF405" s="65">
        <f>IF(AB405=0,"-",FORECAST($C$8,Инклинометрия!$B$2:$B$152,Инклинометрия!$A$2:$A$152))</f>
        <v>1330</v>
      </c>
      <c r="AG405" s="65">
        <f>IF(AB405=0,"-",FORECAST($C$8-AB405,Инклинометрия!$B$2:$B$152,Инклинометрия!$A$2:$A$152))</f>
        <v>234.61061239297248</v>
      </c>
      <c r="AH405" s="65" t="str">
        <f>IF(AC405=0,"-",FORECAST($C$8+AC405,Инклинометрия!$B$2:$B$152,Инклинометрия!$A$2:$A$152))</f>
        <v>-</v>
      </c>
      <c r="AI405" s="89" t="str">
        <f>IF(AC405=0,"-",FORECAST($C$8,Инклинометрия!$B$2:$B$152,Инклинометрия!$A$2:$A$152))</f>
        <v>-</v>
      </c>
      <c r="AJ405" s="28"/>
      <c r="AK405" s="67">
        <f t="shared" si="193"/>
        <v>0</v>
      </c>
      <c r="AL405" s="28">
        <f t="shared" si="194"/>
        <v>0</v>
      </c>
      <c r="AM405" s="28">
        <f t="shared" si="195"/>
        <v>0.1</v>
      </c>
      <c r="AN405" s="26">
        <f t="shared" si="196"/>
        <v>0.1</v>
      </c>
      <c r="AO405" s="87">
        <f t="shared" si="197"/>
        <v>147118.32482720248</v>
      </c>
      <c r="AP405" s="87">
        <f t="shared" si="175"/>
        <v>45793.324827202465</v>
      </c>
      <c r="AQ405" s="66">
        <f t="shared" si="176"/>
        <v>14695380</v>
      </c>
      <c r="AR405" s="66">
        <f t="shared" si="177"/>
        <v>14041260.916794457</v>
      </c>
      <c r="AS405" s="66">
        <f t="shared" si="178"/>
        <v>784800</v>
      </c>
      <c r="AT405" s="45">
        <f t="shared" si="182"/>
        <v>15627298.324827202</v>
      </c>
      <c r="AU405" s="75"/>
    </row>
    <row r="406" spans="2:47" x14ac:dyDescent="0.3">
      <c r="B406" s="41">
        <f t="shared" si="183"/>
        <v>1880</v>
      </c>
      <c r="C406" s="8">
        <f t="shared" si="198"/>
        <v>18.8</v>
      </c>
      <c r="D406" s="73">
        <f t="shared" si="179"/>
        <v>25.145</v>
      </c>
      <c r="E406" s="29">
        <f t="shared" si="201"/>
        <v>6227.0820606194229</v>
      </c>
      <c r="F406" s="29">
        <f t="shared" si="184"/>
        <v>16.561388459094445</v>
      </c>
      <c r="G406" s="29">
        <f t="shared" si="199"/>
        <v>22.150857064038817</v>
      </c>
      <c r="H406" s="17">
        <f t="shared" si="185"/>
        <v>8328.7222560785049</v>
      </c>
      <c r="I406" s="29">
        <f t="shared" si="186"/>
        <v>2.2250485660981263</v>
      </c>
      <c r="J406" s="29">
        <f t="shared" si="180"/>
        <v>20.847057720370078</v>
      </c>
      <c r="K406" s="39">
        <f t="shared" si="187"/>
        <v>1400</v>
      </c>
      <c r="L406" s="49">
        <f t="shared" si="170"/>
        <v>0</v>
      </c>
      <c r="M406" s="48">
        <f t="shared" si="171"/>
        <v>4.2266987561397071</v>
      </c>
      <c r="N406" s="51">
        <f t="shared" si="181"/>
        <v>3.2805006091765532</v>
      </c>
      <c r="O406" s="54">
        <f t="shared" si="200"/>
        <v>15.600000000000064</v>
      </c>
      <c r="P406" s="34">
        <f t="shared" si="188"/>
        <v>1.7671458676442586</v>
      </c>
      <c r="Q406" s="30">
        <f t="shared" si="189"/>
        <v>0</v>
      </c>
      <c r="R406" s="58">
        <f t="shared" si="190"/>
        <v>0</v>
      </c>
      <c r="S406" s="58">
        <f t="shared" si="191"/>
        <v>243.25101054867969</v>
      </c>
      <c r="T406" s="58">
        <f t="shared" si="172"/>
        <v>100</v>
      </c>
      <c r="U406" s="88" t="str">
        <f>IF(R406=0,"-",FORECAST($C$8,Инклинометрия!$B$2:$B$152,Инклинометрия!$A$2:$A$152))</f>
        <v>-</v>
      </c>
      <c r="V406" s="88" t="str">
        <f>IF(R406=0,"-",FORECAST($C$8-R406,Инклинометрия!$B$2:$B$152,Инклинометрия!$A$2:$A$152))</f>
        <v>-</v>
      </c>
      <c r="W406" s="88">
        <f>IF(R406&gt;0,FORECAST($C$8,Инклинометрия!$B$2:$B$152,Инклинометрия!$A$2:$A$152),IF(AB406=$C$8,"-",FORECAST($C$8-AB406,Инклинометрия!$B$2:$B$152,Инклинометрия!$A$2:$A$152)))</f>
        <v>231.08846002124568</v>
      </c>
      <c r="X406" s="88">
        <f>IF(S406=0,"-",FORECAST($C$8-(S406+AB406),Инклинометрия!$B$2:$B$152,Инклинометрия!$A$2:$A$152))</f>
        <v>0</v>
      </c>
      <c r="Y406" s="88">
        <f>FORECAST($C$8+T406,Инклинометрия!$B$2:$B$152,Инклинометрия!$A$2:$A$152)</f>
        <v>1425</v>
      </c>
      <c r="Z406" s="88">
        <f>IF(R406=0,FORECAST($C$6-T406,Инклинометрия!$B$2:$B$152,Инклинометрия!$A$2:$A$152),FORECAST($C$8,Инклинометрия!$B$2:$B$152,Инклинометрия!$A$2:$A$152))</f>
        <v>1330</v>
      </c>
      <c r="AA406" s="61">
        <f t="shared" si="173"/>
        <v>1400</v>
      </c>
      <c r="AB406" s="62">
        <f t="shared" si="192"/>
        <v>1156.7489894513203</v>
      </c>
      <c r="AC406" s="62">
        <f t="shared" si="174"/>
        <v>0</v>
      </c>
      <c r="AD406" s="65">
        <f>IF(R406=0,FORECAST($C$8,Инклинометрия!$B$2:$B$152,Инклинометрия!$A$2:$A$152),V406)</f>
        <v>1330</v>
      </c>
      <c r="AE406" s="65">
        <f>FORECAST($C$8-(R406+AA406),Инклинометрия!$B$2:$B$152,Инклинометрия!$A$2:$A$152)</f>
        <v>0</v>
      </c>
      <c r="AF406" s="65">
        <f>IF(AB406=0,"-",FORECAST($C$8,Инклинометрия!$B$2:$B$152,Инклинометрия!$A$2:$A$152))</f>
        <v>1330</v>
      </c>
      <c r="AG406" s="65">
        <f>IF(AB406=0,"-",FORECAST($C$8-AB406,Инклинометрия!$B$2:$B$152,Инклинометрия!$A$2:$A$152))</f>
        <v>231.08846002124568</v>
      </c>
      <c r="AH406" s="65" t="str">
        <f>IF(AC406=0,"-",FORECAST($C$8+AC406,Инклинометрия!$B$2:$B$152,Инклинометрия!$A$2:$A$152))</f>
        <v>-</v>
      </c>
      <c r="AI406" s="89" t="str">
        <f>IF(AC406=0,"-",FORECAST($C$8,Инклинометрия!$B$2:$B$152,Инклинометрия!$A$2:$A$152))</f>
        <v>-</v>
      </c>
      <c r="AJ406" s="28"/>
      <c r="AK406" s="67">
        <f t="shared" si="193"/>
        <v>0</v>
      </c>
      <c r="AL406" s="28">
        <f t="shared" si="194"/>
        <v>0</v>
      </c>
      <c r="AM406" s="28">
        <f t="shared" si="195"/>
        <v>0.1</v>
      </c>
      <c r="AN406" s="26">
        <f t="shared" si="196"/>
        <v>0.1</v>
      </c>
      <c r="AO406" s="87">
        <f t="shared" si="197"/>
        <v>147095.92867392229</v>
      </c>
      <c r="AP406" s="87">
        <f t="shared" si="175"/>
        <v>45770.928673922288</v>
      </c>
      <c r="AQ406" s="66">
        <f t="shared" si="176"/>
        <v>14695380</v>
      </c>
      <c r="AR406" s="66">
        <f t="shared" si="177"/>
        <v>14051081.048359711</v>
      </c>
      <c r="AS406" s="66">
        <f t="shared" si="178"/>
        <v>784800</v>
      </c>
      <c r="AT406" s="45">
        <f t="shared" si="182"/>
        <v>15627275.928673923</v>
      </c>
      <c r="AU406" s="75"/>
    </row>
    <row r="407" spans="2:47" x14ac:dyDescent="0.3">
      <c r="B407" s="41">
        <f t="shared" si="183"/>
        <v>1885</v>
      </c>
      <c r="C407" s="8">
        <f t="shared" si="198"/>
        <v>18.850000000000001</v>
      </c>
      <c r="D407" s="73">
        <f t="shared" si="179"/>
        <v>25.211874999999999</v>
      </c>
      <c r="E407" s="29">
        <f t="shared" si="201"/>
        <v>6243.6434490785168</v>
      </c>
      <c r="F407" s="29">
        <f t="shared" si="184"/>
        <v>16.561388459094445</v>
      </c>
      <c r="G407" s="29">
        <f t="shared" si="199"/>
        <v>22.150857064038817</v>
      </c>
      <c r="H407" s="17">
        <f t="shared" si="185"/>
        <v>8350.8731131425429</v>
      </c>
      <c r="I407" s="29">
        <f t="shared" si="186"/>
        <v>2.2250485660981263</v>
      </c>
      <c r="J407" s="29">
        <f t="shared" si="180"/>
        <v>20.847057720370078</v>
      </c>
      <c r="K407" s="39">
        <f t="shared" si="187"/>
        <v>1400</v>
      </c>
      <c r="L407" s="49">
        <f t="shared" si="170"/>
        <v>0</v>
      </c>
      <c r="M407" s="48">
        <f t="shared" si="171"/>
        <v>4.2266987561397071</v>
      </c>
      <c r="N407" s="51">
        <f t="shared" si="181"/>
        <v>3.2305006091765529</v>
      </c>
      <c r="O407" s="54">
        <f t="shared" si="200"/>
        <v>15.650000000000063</v>
      </c>
      <c r="P407" s="34">
        <f t="shared" si="188"/>
        <v>1.7671458676442586</v>
      </c>
      <c r="Q407" s="30">
        <f t="shared" si="189"/>
        <v>0</v>
      </c>
      <c r="R407" s="58">
        <f t="shared" si="190"/>
        <v>0</v>
      </c>
      <c r="S407" s="58">
        <f t="shared" si="191"/>
        <v>239.54348173633571</v>
      </c>
      <c r="T407" s="58">
        <f t="shared" si="172"/>
        <v>100</v>
      </c>
      <c r="U407" s="88" t="str">
        <f>IF(R407=0,"-",FORECAST($C$8,Инклинометрия!$B$2:$B$152,Инклинометрия!$A$2:$A$152))</f>
        <v>-</v>
      </c>
      <c r="V407" s="88" t="str">
        <f>IF(R407=0,"-",FORECAST($C$8-R407,Инклинометрия!$B$2:$B$152,Инклинометрия!$A$2:$A$152))</f>
        <v>-</v>
      </c>
      <c r="W407" s="88">
        <f>IF(R407&gt;0,FORECAST($C$8,Инклинометрия!$B$2:$B$152,Инклинометрия!$A$2:$A$152),IF(AB407=$C$8,"-",FORECAST($C$8-AB407,Инклинометрия!$B$2:$B$152,Инклинометрия!$A$2:$A$152)))</f>
        <v>227.5663076495189</v>
      </c>
      <c r="X407" s="88">
        <f>IF(S407=0,"-",FORECAST($C$8-(S407+AB407),Инклинометрия!$B$2:$B$152,Инклинометрия!$A$2:$A$152))</f>
        <v>0</v>
      </c>
      <c r="Y407" s="88">
        <f>FORECAST($C$8+T407,Инклинометрия!$B$2:$B$152,Инклинометрия!$A$2:$A$152)</f>
        <v>1425</v>
      </c>
      <c r="Z407" s="88">
        <f>IF(R407=0,FORECAST($C$6-T407,Инклинометрия!$B$2:$B$152,Инклинометрия!$A$2:$A$152),FORECAST($C$8,Инклинометрия!$B$2:$B$152,Инклинометрия!$A$2:$A$152))</f>
        <v>1330</v>
      </c>
      <c r="AA407" s="61">
        <f t="shared" si="173"/>
        <v>1400</v>
      </c>
      <c r="AB407" s="62">
        <f t="shared" si="192"/>
        <v>1160.4565182636643</v>
      </c>
      <c r="AC407" s="62">
        <f t="shared" si="174"/>
        <v>0</v>
      </c>
      <c r="AD407" s="65">
        <f>IF(R407=0,FORECAST($C$8,Инклинометрия!$B$2:$B$152,Инклинометрия!$A$2:$A$152),V407)</f>
        <v>1330</v>
      </c>
      <c r="AE407" s="65">
        <f>FORECAST($C$8-(R407+AA407),Инклинометрия!$B$2:$B$152,Инклинометрия!$A$2:$A$152)</f>
        <v>0</v>
      </c>
      <c r="AF407" s="65">
        <f>IF(AB407=0,"-",FORECAST($C$8,Инклинометрия!$B$2:$B$152,Инклинометрия!$A$2:$A$152))</f>
        <v>1330</v>
      </c>
      <c r="AG407" s="65">
        <f>IF(AB407=0,"-",FORECAST($C$8-AB407,Инклинометрия!$B$2:$B$152,Инклинометрия!$A$2:$A$152))</f>
        <v>227.5663076495189</v>
      </c>
      <c r="AH407" s="65" t="str">
        <f>IF(AC407=0,"-",FORECAST($C$8+AC407,Инклинометрия!$B$2:$B$152,Инклинометрия!$A$2:$A$152))</f>
        <v>-</v>
      </c>
      <c r="AI407" s="89" t="str">
        <f>IF(AC407=0,"-",FORECAST($C$8,Инклинометрия!$B$2:$B$152,Инклинометрия!$A$2:$A$152))</f>
        <v>-</v>
      </c>
      <c r="AJ407" s="28"/>
      <c r="AK407" s="67">
        <f t="shared" si="193"/>
        <v>0</v>
      </c>
      <c r="AL407" s="28">
        <f t="shared" si="194"/>
        <v>0</v>
      </c>
      <c r="AM407" s="28">
        <f t="shared" si="195"/>
        <v>0.1</v>
      </c>
      <c r="AN407" s="26">
        <f t="shared" si="196"/>
        <v>0.1</v>
      </c>
      <c r="AO407" s="87">
        <f t="shared" si="197"/>
        <v>147073.5325206421</v>
      </c>
      <c r="AP407" s="87">
        <f t="shared" si="175"/>
        <v>45748.532520642111</v>
      </c>
      <c r="AQ407" s="66">
        <f t="shared" si="176"/>
        <v>14695380</v>
      </c>
      <c r="AR407" s="66">
        <f t="shared" si="177"/>
        <v>14060901.179924969</v>
      </c>
      <c r="AS407" s="66">
        <f t="shared" si="178"/>
        <v>784800</v>
      </c>
      <c r="AT407" s="45">
        <f t="shared" si="182"/>
        <v>15627253.532520643</v>
      </c>
      <c r="AU407" s="75"/>
    </row>
    <row r="408" spans="2:47" x14ac:dyDescent="0.3">
      <c r="B408" s="41">
        <f t="shared" si="183"/>
        <v>1890</v>
      </c>
      <c r="C408" s="8">
        <f t="shared" si="198"/>
        <v>18.900000000000002</v>
      </c>
      <c r="D408" s="73">
        <f t="shared" si="179"/>
        <v>25.278750000000006</v>
      </c>
      <c r="E408" s="29">
        <f t="shared" si="201"/>
        <v>6260.2048375376125</v>
      </c>
      <c r="F408" s="29">
        <f t="shared" si="184"/>
        <v>16.561388459094445</v>
      </c>
      <c r="G408" s="29">
        <f t="shared" si="199"/>
        <v>22.150857064038817</v>
      </c>
      <c r="H408" s="17">
        <f t="shared" si="185"/>
        <v>8373.023970206581</v>
      </c>
      <c r="I408" s="29">
        <f t="shared" si="186"/>
        <v>2.2250485660981263</v>
      </c>
      <c r="J408" s="29">
        <f t="shared" si="180"/>
        <v>20.847057720370078</v>
      </c>
      <c r="K408" s="39">
        <f t="shared" si="187"/>
        <v>1400</v>
      </c>
      <c r="L408" s="49">
        <f t="shared" si="170"/>
        <v>0</v>
      </c>
      <c r="M408" s="48">
        <f t="shared" si="171"/>
        <v>4.2266987561397071</v>
      </c>
      <c r="N408" s="51">
        <f t="shared" si="181"/>
        <v>3.1805006091765526</v>
      </c>
      <c r="O408" s="54">
        <f t="shared" si="200"/>
        <v>15.700000000000063</v>
      </c>
      <c r="P408" s="34">
        <f t="shared" si="188"/>
        <v>1.7671458676442586</v>
      </c>
      <c r="Q408" s="30">
        <f t="shared" si="189"/>
        <v>0</v>
      </c>
      <c r="R408" s="58">
        <f t="shared" si="190"/>
        <v>0</v>
      </c>
      <c r="S408" s="58">
        <f t="shared" si="191"/>
        <v>235.83595292399173</v>
      </c>
      <c r="T408" s="58">
        <f t="shared" si="172"/>
        <v>100</v>
      </c>
      <c r="U408" s="88" t="str">
        <f>IF(R408=0,"-",FORECAST($C$8,Инклинометрия!$B$2:$B$152,Инклинометрия!$A$2:$A$152))</f>
        <v>-</v>
      </c>
      <c r="V408" s="88" t="str">
        <f>IF(R408=0,"-",FORECAST($C$8-R408,Инклинометрия!$B$2:$B$152,Инклинометрия!$A$2:$A$152))</f>
        <v>-</v>
      </c>
      <c r="W408" s="88">
        <f>IF(R408&gt;0,FORECAST($C$8,Инклинометрия!$B$2:$B$152,Инклинометрия!$A$2:$A$152),IF(AB408=$C$8,"-",FORECAST($C$8-AB408,Инклинометрия!$B$2:$B$152,Инклинометрия!$A$2:$A$152)))</f>
        <v>224.04415527779213</v>
      </c>
      <c r="X408" s="88">
        <f>IF(S408=0,"-",FORECAST($C$8-(S408+AB408),Инклинометрия!$B$2:$B$152,Инклинометрия!$A$2:$A$152))</f>
        <v>0</v>
      </c>
      <c r="Y408" s="88">
        <f>FORECAST($C$8+T408,Инклинометрия!$B$2:$B$152,Инклинометрия!$A$2:$A$152)</f>
        <v>1425</v>
      </c>
      <c r="Z408" s="88">
        <f>IF(R408=0,FORECAST($C$6-T408,Инклинометрия!$B$2:$B$152,Инклинометрия!$A$2:$A$152),FORECAST($C$8,Инклинометрия!$B$2:$B$152,Инклинометрия!$A$2:$A$152))</f>
        <v>1330</v>
      </c>
      <c r="AA408" s="61">
        <f t="shared" si="173"/>
        <v>1400</v>
      </c>
      <c r="AB408" s="62">
        <f t="shared" si="192"/>
        <v>1164.1640470760083</v>
      </c>
      <c r="AC408" s="62">
        <f t="shared" si="174"/>
        <v>0</v>
      </c>
      <c r="AD408" s="65">
        <f>IF(R408=0,FORECAST($C$8,Инклинометрия!$B$2:$B$152,Инклинометрия!$A$2:$A$152),V408)</f>
        <v>1330</v>
      </c>
      <c r="AE408" s="65">
        <f>FORECAST($C$8-(R408+AA408),Инклинометрия!$B$2:$B$152,Инклинометрия!$A$2:$A$152)</f>
        <v>0</v>
      </c>
      <c r="AF408" s="65">
        <f>IF(AB408=0,"-",FORECAST($C$8,Инклинометрия!$B$2:$B$152,Инклинометрия!$A$2:$A$152))</f>
        <v>1330</v>
      </c>
      <c r="AG408" s="65">
        <f>IF(AB408=0,"-",FORECAST($C$8-AB408,Инклинометрия!$B$2:$B$152,Инклинометрия!$A$2:$A$152))</f>
        <v>224.04415527779213</v>
      </c>
      <c r="AH408" s="65" t="str">
        <f>IF(AC408=0,"-",FORECAST($C$8+AC408,Инклинометрия!$B$2:$B$152,Инклинометрия!$A$2:$A$152))</f>
        <v>-</v>
      </c>
      <c r="AI408" s="89" t="str">
        <f>IF(AC408=0,"-",FORECAST($C$8,Инклинометрия!$B$2:$B$152,Инклинометрия!$A$2:$A$152))</f>
        <v>-</v>
      </c>
      <c r="AJ408" s="28"/>
      <c r="AK408" s="67">
        <f t="shared" si="193"/>
        <v>0</v>
      </c>
      <c r="AL408" s="28">
        <f t="shared" si="194"/>
        <v>0</v>
      </c>
      <c r="AM408" s="28">
        <f t="shared" si="195"/>
        <v>0.1</v>
      </c>
      <c r="AN408" s="26">
        <f t="shared" si="196"/>
        <v>0.1</v>
      </c>
      <c r="AO408" s="87">
        <f t="shared" si="197"/>
        <v>147051.13636736193</v>
      </c>
      <c r="AP408" s="87">
        <f t="shared" si="175"/>
        <v>45726.136367361934</v>
      </c>
      <c r="AQ408" s="66">
        <f t="shared" si="176"/>
        <v>14695380</v>
      </c>
      <c r="AR408" s="66">
        <f t="shared" si="177"/>
        <v>14070721.311490223</v>
      </c>
      <c r="AS408" s="66">
        <f t="shared" si="178"/>
        <v>784800</v>
      </c>
      <c r="AT408" s="45">
        <f t="shared" si="182"/>
        <v>15627231.136367362</v>
      </c>
      <c r="AU408" s="75"/>
    </row>
    <row r="409" spans="2:47" x14ac:dyDescent="0.3">
      <c r="B409" s="41">
        <f t="shared" si="183"/>
        <v>1895</v>
      </c>
      <c r="C409" s="8">
        <f t="shared" si="198"/>
        <v>18.95</v>
      </c>
      <c r="D409" s="73">
        <f t="shared" si="179"/>
        <v>25.345624999999998</v>
      </c>
      <c r="E409" s="29">
        <f t="shared" si="201"/>
        <v>6276.7662259967046</v>
      </c>
      <c r="F409" s="29">
        <f t="shared" si="184"/>
        <v>16.561388459093266</v>
      </c>
      <c r="G409" s="29">
        <f t="shared" si="199"/>
        <v>22.15085706403724</v>
      </c>
      <c r="H409" s="17">
        <f t="shared" si="185"/>
        <v>8395.1748272706191</v>
      </c>
      <c r="I409" s="29">
        <f t="shared" si="186"/>
        <v>2.2250485660981263</v>
      </c>
      <c r="J409" s="29">
        <f t="shared" si="180"/>
        <v>20.847057720369335</v>
      </c>
      <c r="K409" s="39">
        <f t="shared" si="187"/>
        <v>1400</v>
      </c>
      <c r="L409" s="49">
        <f t="shared" si="170"/>
        <v>0</v>
      </c>
      <c r="M409" s="48">
        <f t="shared" si="171"/>
        <v>4.2266987561397071</v>
      </c>
      <c r="N409" s="51">
        <f t="shared" si="181"/>
        <v>3.1305006091765524</v>
      </c>
      <c r="O409" s="54">
        <f t="shared" si="200"/>
        <v>15.750000000000064</v>
      </c>
      <c r="P409" s="34">
        <f t="shared" si="188"/>
        <v>1.7671458676442586</v>
      </c>
      <c r="Q409" s="30">
        <f t="shared" si="189"/>
        <v>0</v>
      </c>
      <c r="R409" s="58">
        <f t="shared" si="190"/>
        <v>0</v>
      </c>
      <c r="S409" s="58">
        <f t="shared" si="191"/>
        <v>232.12842411164775</v>
      </c>
      <c r="T409" s="58">
        <f t="shared" si="172"/>
        <v>100</v>
      </c>
      <c r="U409" s="88" t="str">
        <f>IF(R409=0,"-",FORECAST($C$8,Инклинометрия!$B$2:$B$152,Инклинометрия!$A$2:$A$152))</f>
        <v>-</v>
      </c>
      <c r="V409" s="88" t="str">
        <f>IF(R409=0,"-",FORECAST($C$8-R409,Инклинометрия!$B$2:$B$152,Инклинометрия!$A$2:$A$152))</f>
        <v>-</v>
      </c>
      <c r="W409" s="88">
        <f>IF(R409&gt;0,FORECAST($C$8,Инклинометрия!$B$2:$B$152,Инклинометрия!$A$2:$A$152),IF(AB409=$C$8,"-",FORECAST($C$8-AB409,Инклинометрия!$B$2:$B$152,Инклинометрия!$A$2:$A$152)))</f>
        <v>220.52200290606535</v>
      </c>
      <c r="X409" s="88">
        <f>IF(S409=0,"-",FORECAST($C$8-(S409+AB409),Инклинометрия!$B$2:$B$152,Инклинометрия!$A$2:$A$152))</f>
        <v>0</v>
      </c>
      <c r="Y409" s="88">
        <f>FORECAST($C$8+T409,Инклинометрия!$B$2:$B$152,Инклинометрия!$A$2:$A$152)</f>
        <v>1425</v>
      </c>
      <c r="Z409" s="88">
        <f>IF(R409=0,FORECAST($C$6-T409,Инклинометрия!$B$2:$B$152,Инклинометрия!$A$2:$A$152),FORECAST($C$8,Инклинометрия!$B$2:$B$152,Инклинометрия!$A$2:$A$152))</f>
        <v>1330</v>
      </c>
      <c r="AA409" s="61">
        <f t="shared" si="173"/>
        <v>1400</v>
      </c>
      <c r="AB409" s="62">
        <f t="shared" si="192"/>
        <v>1167.8715758883523</v>
      </c>
      <c r="AC409" s="62">
        <f t="shared" si="174"/>
        <v>0</v>
      </c>
      <c r="AD409" s="65">
        <f>IF(R409=0,FORECAST($C$8,Инклинометрия!$B$2:$B$152,Инклинометрия!$A$2:$A$152),V409)</f>
        <v>1330</v>
      </c>
      <c r="AE409" s="65">
        <f>FORECAST($C$8-(R409+AA409),Инклинометрия!$B$2:$B$152,Инклинометрия!$A$2:$A$152)</f>
        <v>0</v>
      </c>
      <c r="AF409" s="65">
        <f>IF(AB409=0,"-",FORECAST($C$8,Инклинометрия!$B$2:$B$152,Инклинометрия!$A$2:$A$152))</f>
        <v>1330</v>
      </c>
      <c r="AG409" s="65">
        <f>IF(AB409=0,"-",FORECAST($C$8-AB409,Инклинометрия!$B$2:$B$152,Инклинометрия!$A$2:$A$152))</f>
        <v>220.52200290606535</v>
      </c>
      <c r="AH409" s="65" t="str">
        <f>IF(AC409=0,"-",FORECAST($C$8+AC409,Инклинометрия!$B$2:$B$152,Инклинометрия!$A$2:$A$152))</f>
        <v>-</v>
      </c>
      <c r="AI409" s="89" t="str">
        <f>IF(AC409=0,"-",FORECAST($C$8,Инклинометрия!$B$2:$B$152,Инклинометрия!$A$2:$A$152))</f>
        <v>-</v>
      </c>
      <c r="AJ409" s="28"/>
      <c r="AK409" s="67">
        <f t="shared" si="193"/>
        <v>0</v>
      </c>
      <c r="AL409" s="28">
        <f t="shared" si="194"/>
        <v>0</v>
      </c>
      <c r="AM409" s="28">
        <f t="shared" si="195"/>
        <v>0.1</v>
      </c>
      <c r="AN409" s="26">
        <f t="shared" si="196"/>
        <v>0.1</v>
      </c>
      <c r="AO409" s="87">
        <f t="shared" si="197"/>
        <v>147028.74021408177</v>
      </c>
      <c r="AP409" s="87">
        <f t="shared" si="175"/>
        <v>45703.740214081758</v>
      </c>
      <c r="AQ409" s="66">
        <f t="shared" si="176"/>
        <v>14695380</v>
      </c>
      <c r="AR409" s="66">
        <f t="shared" si="177"/>
        <v>14080541.443055481</v>
      </c>
      <c r="AS409" s="66">
        <f t="shared" si="178"/>
        <v>784800</v>
      </c>
      <c r="AT409" s="45">
        <f t="shared" si="182"/>
        <v>15627208.740214081</v>
      </c>
      <c r="AU409" s="75"/>
    </row>
    <row r="410" spans="2:47" x14ac:dyDescent="0.3">
      <c r="B410" s="41">
        <f t="shared" si="183"/>
        <v>1900</v>
      </c>
      <c r="C410" s="8">
        <f t="shared" si="198"/>
        <v>19</v>
      </c>
      <c r="D410" s="73">
        <f t="shared" si="179"/>
        <v>25.412500000000001</v>
      </c>
      <c r="E410" s="29">
        <f t="shared" si="201"/>
        <v>6293.3276144557994</v>
      </c>
      <c r="F410" s="29">
        <f t="shared" si="184"/>
        <v>16.561388459094445</v>
      </c>
      <c r="G410" s="29">
        <f t="shared" si="199"/>
        <v>22.150857064038817</v>
      </c>
      <c r="H410" s="17">
        <f t="shared" si="185"/>
        <v>8417.3256843346571</v>
      </c>
      <c r="I410" s="29">
        <f t="shared" si="186"/>
        <v>2.2250485660981263</v>
      </c>
      <c r="J410" s="29">
        <f t="shared" si="180"/>
        <v>20.847057720370078</v>
      </c>
      <c r="K410" s="39">
        <f t="shared" si="187"/>
        <v>1400</v>
      </c>
      <c r="L410" s="49">
        <f t="shared" si="170"/>
        <v>0</v>
      </c>
      <c r="M410" s="48">
        <f t="shared" si="171"/>
        <v>4.2266987561397071</v>
      </c>
      <c r="N410" s="51">
        <f t="shared" si="181"/>
        <v>3.0805006091765521</v>
      </c>
      <c r="O410" s="54">
        <f t="shared" si="200"/>
        <v>15.800000000000065</v>
      </c>
      <c r="P410" s="34">
        <f t="shared" si="188"/>
        <v>1.7671458676442586</v>
      </c>
      <c r="Q410" s="30">
        <f t="shared" si="189"/>
        <v>0</v>
      </c>
      <c r="R410" s="58">
        <f t="shared" si="190"/>
        <v>0</v>
      </c>
      <c r="S410" s="58">
        <f t="shared" si="191"/>
        <v>228.42089529930377</v>
      </c>
      <c r="T410" s="58">
        <f t="shared" si="172"/>
        <v>100</v>
      </c>
      <c r="U410" s="88" t="str">
        <f>IF(R410=0,"-",FORECAST($C$8,Инклинометрия!$B$2:$B$152,Инклинометрия!$A$2:$A$152))</f>
        <v>-</v>
      </c>
      <c r="V410" s="88" t="str">
        <f>IF(R410=0,"-",FORECAST($C$8-R410,Инклинометрия!$B$2:$B$152,Инклинометрия!$A$2:$A$152))</f>
        <v>-</v>
      </c>
      <c r="W410" s="88">
        <f>IF(R410&gt;0,FORECAST($C$8,Инклинометрия!$B$2:$B$152,Инклинометрия!$A$2:$A$152),IF(AB410=$C$8,"-",FORECAST($C$8-AB410,Инклинометрия!$B$2:$B$152,Инклинометрия!$A$2:$A$152)))</f>
        <v>216.99985053433858</v>
      </c>
      <c r="X410" s="88">
        <f>IF(S410=0,"-",FORECAST($C$8-(S410+AB410),Инклинометрия!$B$2:$B$152,Инклинометрия!$A$2:$A$152))</f>
        <v>0</v>
      </c>
      <c r="Y410" s="88">
        <f>FORECAST($C$8+T410,Инклинометрия!$B$2:$B$152,Инклинометрия!$A$2:$A$152)</f>
        <v>1425</v>
      </c>
      <c r="Z410" s="88">
        <f>IF(R410=0,FORECAST($C$6-T410,Инклинометрия!$B$2:$B$152,Инклинометрия!$A$2:$A$152),FORECAST($C$8,Инклинометрия!$B$2:$B$152,Инклинометрия!$A$2:$A$152))</f>
        <v>1330</v>
      </c>
      <c r="AA410" s="61">
        <f t="shared" si="173"/>
        <v>1400</v>
      </c>
      <c r="AB410" s="62">
        <f t="shared" si="192"/>
        <v>1171.5791047006962</v>
      </c>
      <c r="AC410" s="62">
        <f t="shared" si="174"/>
        <v>0</v>
      </c>
      <c r="AD410" s="65">
        <f>IF(R410=0,FORECAST($C$8,Инклинометрия!$B$2:$B$152,Инклинометрия!$A$2:$A$152),V410)</f>
        <v>1330</v>
      </c>
      <c r="AE410" s="65">
        <f>FORECAST($C$8-(R410+AA410),Инклинометрия!$B$2:$B$152,Инклинометрия!$A$2:$A$152)</f>
        <v>0</v>
      </c>
      <c r="AF410" s="65">
        <f>IF(AB410=0,"-",FORECAST($C$8,Инклинометрия!$B$2:$B$152,Инклинометрия!$A$2:$A$152))</f>
        <v>1330</v>
      </c>
      <c r="AG410" s="65">
        <f>IF(AB410=0,"-",FORECAST($C$8-AB410,Инклинометрия!$B$2:$B$152,Инклинометрия!$A$2:$A$152))</f>
        <v>216.99985053433858</v>
      </c>
      <c r="AH410" s="65" t="str">
        <f>IF(AC410=0,"-",FORECAST($C$8+AC410,Инклинометрия!$B$2:$B$152,Инклинометрия!$A$2:$A$152))</f>
        <v>-</v>
      </c>
      <c r="AI410" s="89" t="str">
        <f>IF(AC410=0,"-",FORECAST($C$8,Инклинометрия!$B$2:$B$152,Инклинометрия!$A$2:$A$152))</f>
        <v>-</v>
      </c>
      <c r="AJ410" s="28"/>
      <c r="AK410" s="67">
        <f t="shared" si="193"/>
        <v>0</v>
      </c>
      <c r="AL410" s="28">
        <f t="shared" si="194"/>
        <v>0</v>
      </c>
      <c r="AM410" s="28">
        <f t="shared" si="195"/>
        <v>0.1</v>
      </c>
      <c r="AN410" s="26">
        <f t="shared" si="196"/>
        <v>0.1</v>
      </c>
      <c r="AO410" s="87">
        <f t="shared" si="197"/>
        <v>147006.34406080158</v>
      </c>
      <c r="AP410" s="87">
        <f t="shared" si="175"/>
        <v>45681.344060801581</v>
      </c>
      <c r="AQ410" s="66">
        <f t="shared" si="176"/>
        <v>14695380</v>
      </c>
      <c r="AR410" s="66">
        <f t="shared" si="177"/>
        <v>14090361.574620735</v>
      </c>
      <c r="AS410" s="66">
        <f t="shared" si="178"/>
        <v>784800</v>
      </c>
      <c r="AT410" s="45">
        <f t="shared" si="182"/>
        <v>15627186.344060801</v>
      </c>
      <c r="AU410" s="75"/>
    </row>
    <row r="411" spans="2:47" x14ac:dyDescent="0.3">
      <c r="B411" s="41">
        <f t="shared" si="183"/>
        <v>1905</v>
      </c>
      <c r="C411" s="8">
        <f t="shared" si="198"/>
        <v>19.05</v>
      </c>
      <c r="D411" s="73">
        <f t="shared" si="179"/>
        <v>25.479375000000001</v>
      </c>
      <c r="E411" s="29">
        <f t="shared" si="201"/>
        <v>6309.8890029148934</v>
      </c>
      <c r="F411" s="29">
        <f t="shared" si="184"/>
        <v>16.561388459094445</v>
      </c>
      <c r="G411" s="29">
        <f t="shared" si="199"/>
        <v>22.150857064038817</v>
      </c>
      <c r="H411" s="17">
        <f t="shared" si="185"/>
        <v>8439.4765413986952</v>
      </c>
      <c r="I411" s="29">
        <f t="shared" si="186"/>
        <v>2.2250485660981263</v>
      </c>
      <c r="J411" s="29">
        <f t="shared" si="180"/>
        <v>20.847057720370078</v>
      </c>
      <c r="K411" s="39">
        <f t="shared" si="187"/>
        <v>1400</v>
      </c>
      <c r="L411" s="49">
        <f t="shared" si="170"/>
        <v>0</v>
      </c>
      <c r="M411" s="48">
        <f t="shared" si="171"/>
        <v>4.2266987561397071</v>
      </c>
      <c r="N411" s="51">
        <f t="shared" si="181"/>
        <v>3.0305006091765518</v>
      </c>
      <c r="O411" s="54">
        <f t="shared" si="200"/>
        <v>15.850000000000064</v>
      </c>
      <c r="P411" s="34">
        <f t="shared" si="188"/>
        <v>1.7671458676442586</v>
      </c>
      <c r="Q411" s="30">
        <f t="shared" si="189"/>
        <v>0</v>
      </c>
      <c r="R411" s="58">
        <f t="shared" si="190"/>
        <v>0</v>
      </c>
      <c r="S411" s="58">
        <f t="shared" si="191"/>
        <v>224.71336648695979</v>
      </c>
      <c r="T411" s="58">
        <f t="shared" si="172"/>
        <v>100</v>
      </c>
      <c r="U411" s="88" t="str">
        <f>IF(R411=0,"-",FORECAST($C$8,Инклинометрия!$B$2:$B$152,Инклинометрия!$A$2:$A$152))</f>
        <v>-</v>
      </c>
      <c r="V411" s="88" t="str">
        <f>IF(R411=0,"-",FORECAST($C$8-R411,Инклинометрия!$B$2:$B$152,Инклинометрия!$A$2:$A$152))</f>
        <v>-</v>
      </c>
      <c r="W411" s="88">
        <f>IF(R411&gt;0,FORECAST($C$8,Инклинометрия!$B$2:$B$152,Инклинометрия!$A$2:$A$152),IF(AB411=$C$8,"-",FORECAST($C$8-AB411,Инклинометрия!$B$2:$B$152,Инклинометрия!$A$2:$A$152)))</f>
        <v>213.47769816261177</v>
      </c>
      <c r="X411" s="88">
        <f>IF(S411=0,"-",FORECAST($C$8-(S411+AB411),Инклинометрия!$B$2:$B$152,Инклинометрия!$A$2:$A$152))</f>
        <v>0</v>
      </c>
      <c r="Y411" s="88">
        <f>FORECAST($C$8+T411,Инклинометрия!$B$2:$B$152,Инклинометрия!$A$2:$A$152)</f>
        <v>1425</v>
      </c>
      <c r="Z411" s="88">
        <f>IF(R411=0,FORECAST($C$6-T411,Инклинометрия!$B$2:$B$152,Инклинометрия!$A$2:$A$152),FORECAST($C$8,Инклинометрия!$B$2:$B$152,Инклинометрия!$A$2:$A$152))</f>
        <v>1330</v>
      </c>
      <c r="AA411" s="61">
        <f t="shared" si="173"/>
        <v>1400</v>
      </c>
      <c r="AB411" s="62">
        <f t="shared" si="192"/>
        <v>1175.2866335130402</v>
      </c>
      <c r="AC411" s="62">
        <f t="shared" si="174"/>
        <v>0</v>
      </c>
      <c r="AD411" s="65">
        <f>IF(R411=0,FORECAST($C$8,Инклинометрия!$B$2:$B$152,Инклинометрия!$A$2:$A$152),V411)</f>
        <v>1330</v>
      </c>
      <c r="AE411" s="65">
        <f>FORECAST($C$8-(R411+AA411),Инклинометрия!$B$2:$B$152,Инклинометрия!$A$2:$A$152)</f>
        <v>0</v>
      </c>
      <c r="AF411" s="65">
        <f>IF(AB411=0,"-",FORECAST($C$8,Инклинометрия!$B$2:$B$152,Инклинометрия!$A$2:$A$152))</f>
        <v>1330</v>
      </c>
      <c r="AG411" s="65">
        <f>IF(AB411=0,"-",FORECAST($C$8-AB411,Инклинометрия!$B$2:$B$152,Инклинометрия!$A$2:$A$152))</f>
        <v>213.47769816261177</v>
      </c>
      <c r="AH411" s="65" t="str">
        <f>IF(AC411=0,"-",FORECAST($C$8+AC411,Инклинометрия!$B$2:$B$152,Инклинометрия!$A$2:$A$152))</f>
        <v>-</v>
      </c>
      <c r="AI411" s="89" t="str">
        <f>IF(AC411=0,"-",FORECAST($C$8,Инклинометрия!$B$2:$B$152,Инклинометрия!$A$2:$A$152))</f>
        <v>-</v>
      </c>
      <c r="AJ411" s="28"/>
      <c r="AK411" s="67">
        <f t="shared" si="193"/>
        <v>0</v>
      </c>
      <c r="AL411" s="28">
        <f t="shared" si="194"/>
        <v>0</v>
      </c>
      <c r="AM411" s="28">
        <f t="shared" si="195"/>
        <v>0.1</v>
      </c>
      <c r="AN411" s="26">
        <f t="shared" si="196"/>
        <v>0.1</v>
      </c>
      <c r="AO411" s="87">
        <f t="shared" si="197"/>
        <v>146983.94790752139</v>
      </c>
      <c r="AP411" s="87">
        <f t="shared" si="175"/>
        <v>45658.947907521404</v>
      </c>
      <c r="AQ411" s="66">
        <f t="shared" si="176"/>
        <v>14695380</v>
      </c>
      <c r="AR411" s="66">
        <f t="shared" si="177"/>
        <v>14100181.706185989</v>
      </c>
      <c r="AS411" s="66">
        <f t="shared" si="178"/>
        <v>784800</v>
      </c>
      <c r="AT411" s="45">
        <f t="shared" si="182"/>
        <v>15627163.947907522</v>
      </c>
      <c r="AU411" s="75"/>
    </row>
    <row r="412" spans="2:47" x14ac:dyDescent="0.3">
      <c r="B412" s="41">
        <f t="shared" si="183"/>
        <v>1910</v>
      </c>
      <c r="C412" s="8">
        <f t="shared" si="198"/>
        <v>19.100000000000001</v>
      </c>
      <c r="D412" s="73">
        <f t="shared" si="179"/>
        <v>25.546250000000001</v>
      </c>
      <c r="E412" s="29">
        <f t="shared" si="201"/>
        <v>6326.4503913739891</v>
      </c>
      <c r="F412" s="29">
        <f t="shared" si="184"/>
        <v>16.561388459094445</v>
      </c>
      <c r="G412" s="29">
        <f t="shared" si="199"/>
        <v>22.150857064038817</v>
      </c>
      <c r="H412" s="17">
        <f t="shared" si="185"/>
        <v>8461.6273984627333</v>
      </c>
      <c r="I412" s="29">
        <f t="shared" si="186"/>
        <v>2.2250485660981263</v>
      </c>
      <c r="J412" s="29">
        <f t="shared" si="180"/>
        <v>20.847057720370078</v>
      </c>
      <c r="K412" s="39">
        <f t="shared" si="187"/>
        <v>1400</v>
      </c>
      <c r="L412" s="49">
        <f t="shared" si="170"/>
        <v>0</v>
      </c>
      <c r="M412" s="48">
        <f t="shared" si="171"/>
        <v>4.2266987561397071</v>
      </c>
      <c r="N412" s="51">
        <f t="shared" si="181"/>
        <v>2.9805006091765516</v>
      </c>
      <c r="O412" s="54">
        <f t="shared" si="200"/>
        <v>15.900000000000064</v>
      </c>
      <c r="P412" s="34">
        <f t="shared" si="188"/>
        <v>1.7671458676442586</v>
      </c>
      <c r="Q412" s="30">
        <f t="shared" si="189"/>
        <v>0</v>
      </c>
      <c r="R412" s="58">
        <f t="shared" si="190"/>
        <v>0</v>
      </c>
      <c r="S412" s="58">
        <f t="shared" si="191"/>
        <v>221.0058376746158</v>
      </c>
      <c r="T412" s="58">
        <f t="shared" si="172"/>
        <v>100</v>
      </c>
      <c r="U412" s="88" t="str">
        <f>IF(R412=0,"-",FORECAST($C$8,Инклинометрия!$B$2:$B$152,Инклинометрия!$A$2:$A$152))</f>
        <v>-</v>
      </c>
      <c r="V412" s="88" t="str">
        <f>IF(R412=0,"-",FORECAST($C$8-R412,Инклинометрия!$B$2:$B$152,Инклинометрия!$A$2:$A$152))</f>
        <v>-</v>
      </c>
      <c r="W412" s="88">
        <f>IF(R412&gt;0,FORECAST($C$8,Инклинометрия!$B$2:$B$152,Инклинометрия!$A$2:$A$152),IF(AB412=$C$8,"-",FORECAST($C$8-AB412,Инклинометрия!$B$2:$B$152,Инклинометрия!$A$2:$A$152)))</f>
        <v>209.955545790885</v>
      </c>
      <c r="X412" s="88">
        <f>IF(S412=0,"-",FORECAST($C$8-(S412+AB412),Инклинометрия!$B$2:$B$152,Инклинометрия!$A$2:$A$152))</f>
        <v>0</v>
      </c>
      <c r="Y412" s="88">
        <f>FORECAST($C$8+T412,Инклинометрия!$B$2:$B$152,Инклинометрия!$A$2:$A$152)</f>
        <v>1425</v>
      </c>
      <c r="Z412" s="88">
        <f>IF(R412=0,FORECAST($C$6-T412,Инклинометрия!$B$2:$B$152,Инклинометрия!$A$2:$A$152),FORECAST($C$8,Инклинометрия!$B$2:$B$152,Инклинометрия!$A$2:$A$152))</f>
        <v>1330</v>
      </c>
      <c r="AA412" s="61">
        <f t="shared" si="173"/>
        <v>1400</v>
      </c>
      <c r="AB412" s="62">
        <f t="shared" si="192"/>
        <v>1178.9941623253842</v>
      </c>
      <c r="AC412" s="62">
        <f t="shared" si="174"/>
        <v>0</v>
      </c>
      <c r="AD412" s="65">
        <f>IF(R412=0,FORECAST($C$8,Инклинометрия!$B$2:$B$152,Инклинометрия!$A$2:$A$152),V412)</f>
        <v>1330</v>
      </c>
      <c r="AE412" s="65">
        <f>FORECAST($C$8-(R412+AA412),Инклинометрия!$B$2:$B$152,Инклинометрия!$A$2:$A$152)</f>
        <v>0</v>
      </c>
      <c r="AF412" s="65">
        <f>IF(AB412=0,"-",FORECAST($C$8,Инклинометрия!$B$2:$B$152,Инклинометрия!$A$2:$A$152))</f>
        <v>1330</v>
      </c>
      <c r="AG412" s="65">
        <f>IF(AB412=0,"-",FORECAST($C$8-AB412,Инклинометрия!$B$2:$B$152,Инклинометрия!$A$2:$A$152))</f>
        <v>209.955545790885</v>
      </c>
      <c r="AH412" s="65" t="str">
        <f>IF(AC412=0,"-",FORECAST($C$8+AC412,Инклинометрия!$B$2:$B$152,Инклинометрия!$A$2:$A$152))</f>
        <v>-</v>
      </c>
      <c r="AI412" s="89" t="str">
        <f>IF(AC412=0,"-",FORECAST($C$8,Инклинометрия!$B$2:$B$152,Инклинометрия!$A$2:$A$152))</f>
        <v>-</v>
      </c>
      <c r="AJ412" s="28"/>
      <c r="AK412" s="67">
        <f t="shared" si="193"/>
        <v>0</v>
      </c>
      <c r="AL412" s="28">
        <f t="shared" si="194"/>
        <v>0</v>
      </c>
      <c r="AM412" s="28">
        <f t="shared" si="195"/>
        <v>0.1</v>
      </c>
      <c r="AN412" s="26">
        <f t="shared" si="196"/>
        <v>0.1</v>
      </c>
      <c r="AO412" s="87">
        <f t="shared" si="197"/>
        <v>146961.55175424123</v>
      </c>
      <c r="AP412" s="87">
        <f t="shared" si="175"/>
        <v>45636.551754241227</v>
      </c>
      <c r="AQ412" s="66">
        <f t="shared" si="176"/>
        <v>14695380</v>
      </c>
      <c r="AR412" s="66">
        <f t="shared" si="177"/>
        <v>14110001.837751247</v>
      </c>
      <c r="AS412" s="66">
        <f t="shared" si="178"/>
        <v>784800</v>
      </c>
      <c r="AT412" s="45">
        <f t="shared" si="182"/>
        <v>15627141.551754242</v>
      </c>
      <c r="AU412" s="75"/>
    </row>
    <row r="413" spans="2:47" x14ac:dyDescent="0.3">
      <c r="B413" s="41">
        <f t="shared" si="183"/>
        <v>1915</v>
      </c>
      <c r="C413" s="8">
        <f t="shared" si="198"/>
        <v>19.150000000000002</v>
      </c>
      <c r="D413" s="73">
        <f t="shared" si="179"/>
        <v>25.613125000000004</v>
      </c>
      <c r="E413" s="29">
        <f t="shared" si="201"/>
        <v>6343.011779833083</v>
      </c>
      <c r="F413" s="29">
        <f t="shared" si="184"/>
        <v>16.561388459094445</v>
      </c>
      <c r="G413" s="29">
        <f t="shared" si="199"/>
        <v>22.150857064038817</v>
      </c>
      <c r="H413" s="17">
        <f t="shared" si="185"/>
        <v>8483.7782555267713</v>
      </c>
      <c r="I413" s="29">
        <f t="shared" si="186"/>
        <v>2.2250485660981263</v>
      </c>
      <c r="J413" s="29">
        <f t="shared" si="180"/>
        <v>20.847057720370078</v>
      </c>
      <c r="K413" s="39">
        <f t="shared" si="187"/>
        <v>1400</v>
      </c>
      <c r="L413" s="49">
        <f t="shared" si="170"/>
        <v>0</v>
      </c>
      <c r="M413" s="48">
        <f t="shared" si="171"/>
        <v>4.2266987561397071</v>
      </c>
      <c r="N413" s="51">
        <f t="shared" si="181"/>
        <v>2.9305006091765513</v>
      </c>
      <c r="O413" s="54">
        <f t="shared" si="200"/>
        <v>15.950000000000065</v>
      </c>
      <c r="P413" s="34">
        <f t="shared" si="188"/>
        <v>1.7671458676442586</v>
      </c>
      <c r="Q413" s="30">
        <f t="shared" si="189"/>
        <v>0</v>
      </c>
      <c r="R413" s="58">
        <f t="shared" si="190"/>
        <v>0</v>
      </c>
      <c r="S413" s="58">
        <f t="shared" si="191"/>
        <v>217.29830886227182</v>
      </c>
      <c r="T413" s="58">
        <f>IF(R413&gt;0,$C$6-$C$8,IF($C$6-$C$8-AC413&lt;0,0,$C$6-$C$8-AC413))</f>
        <v>100</v>
      </c>
      <c r="U413" s="88" t="str">
        <f>IF(R413=0,"-",FORECAST($C$8,Инклинометрия!$B$2:$B$152,Инклинометрия!$A$2:$A$152))</f>
        <v>-</v>
      </c>
      <c r="V413" s="88" t="str">
        <f>IF(R413=0,"-",FORECAST($C$8-R413,Инклинометрия!$B$2:$B$152,Инклинометрия!$A$2:$A$152))</f>
        <v>-</v>
      </c>
      <c r="W413" s="88">
        <f>IF(R413&gt;0,FORECAST($C$8,Инклинометрия!$B$2:$B$152,Инклинометрия!$A$2:$A$152),IF(AB413=$C$8,"-",FORECAST($C$8-AB413,Инклинометрия!$B$2:$B$152,Инклинометрия!$A$2:$A$152)))</f>
        <v>206.43339341915822</v>
      </c>
      <c r="X413" s="88">
        <f>IF(S413=0,"-",FORECAST($C$8-(S413+AB413),Инклинометрия!$B$2:$B$152,Инклинометрия!$A$2:$A$152))</f>
        <v>0</v>
      </c>
      <c r="Y413" s="88">
        <f>FORECAST($C$8+T413,Инклинометрия!$B$2:$B$152,Инклинометрия!$A$2:$A$152)</f>
        <v>1425</v>
      </c>
      <c r="Z413" s="88">
        <f>IF(R413=0,FORECAST($C$6-T413,Инклинометрия!$B$2:$B$152,Инклинометрия!$A$2:$A$152),FORECAST($C$8,Инклинометрия!$B$2:$B$152,Инклинометрия!$A$2:$A$152))</f>
        <v>1330</v>
      </c>
      <c r="AA413" s="61">
        <f t="shared" si="173"/>
        <v>1400</v>
      </c>
      <c r="AB413" s="62">
        <f t="shared" si="192"/>
        <v>1182.7016911377282</v>
      </c>
      <c r="AC413" s="62">
        <f t="shared" si="174"/>
        <v>0</v>
      </c>
      <c r="AD413" s="65">
        <f>IF(R413=0,FORECAST($C$8,Инклинометрия!$B$2:$B$152,Инклинометрия!$A$2:$A$152),V413)</f>
        <v>1330</v>
      </c>
      <c r="AE413" s="65">
        <f>FORECAST($C$8-(R413+AA413),Инклинометрия!$B$2:$B$152,Инклинометрия!$A$2:$A$152)</f>
        <v>0</v>
      </c>
      <c r="AF413" s="65">
        <f>IF(AB413=0,"-",FORECAST($C$8,Инклинометрия!$B$2:$B$152,Инклинометрия!$A$2:$A$152))</f>
        <v>1330</v>
      </c>
      <c r="AG413" s="65">
        <f>IF(AB413=0,"-",FORECAST($C$8-AB413,Инклинометрия!$B$2:$B$152,Инклинометрия!$A$2:$A$152))</f>
        <v>206.43339341915822</v>
      </c>
      <c r="AH413" s="65" t="str">
        <f>IF(AC413=0,"-",FORECAST($C$8+AC413,Инклинометрия!$B$2:$B$152,Инклинометрия!$A$2:$A$152))</f>
        <v>-</v>
      </c>
      <c r="AI413" s="89" t="str">
        <f>IF(AC413=0,"-",FORECAST($C$8,Инклинометрия!$B$2:$B$152,Инклинометрия!$A$2:$A$152))</f>
        <v>-</v>
      </c>
      <c r="AJ413" s="28"/>
      <c r="AK413" s="67">
        <f t="shared" si="193"/>
        <v>0</v>
      </c>
      <c r="AL413" s="28">
        <f t="shared" si="194"/>
        <v>0</v>
      </c>
      <c r="AM413" s="28">
        <f t="shared" si="195"/>
        <v>0.1</v>
      </c>
      <c r="AN413" s="26">
        <f t="shared" si="196"/>
        <v>0.1</v>
      </c>
      <c r="AO413" s="87">
        <f t="shared" si="197"/>
        <v>146939.15560096106</v>
      </c>
      <c r="AP413" s="87">
        <f t="shared" si="175"/>
        <v>45614.15560096105</v>
      </c>
      <c r="AQ413" s="66">
        <f t="shared" si="176"/>
        <v>14695380</v>
      </c>
      <c r="AR413" s="66">
        <f t="shared" si="177"/>
        <v>14119821.969316501</v>
      </c>
      <c r="AS413" s="66">
        <f t="shared" si="178"/>
        <v>784800</v>
      </c>
      <c r="AT413" s="45">
        <f t="shared" si="182"/>
        <v>15627119.155600961</v>
      </c>
      <c r="AU413" s="75"/>
    </row>
    <row r="414" spans="2:47" x14ac:dyDescent="0.3">
      <c r="B414" s="41">
        <f t="shared" si="183"/>
        <v>1920</v>
      </c>
      <c r="C414" s="8">
        <f t="shared" si="198"/>
        <v>19.2</v>
      </c>
      <c r="D414" s="73">
        <f t="shared" si="179"/>
        <v>25.68</v>
      </c>
      <c r="E414" s="29">
        <f t="shared" si="201"/>
        <v>6359.573168292176</v>
      </c>
      <c r="F414" s="29">
        <f t="shared" si="184"/>
        <v>16.561388459093266</v>
      </c>
      <c r="G414" s="29">
        <f t="shared" si="199"/>
        <v>22.15085706403724</v>
      </c>
      <c r="H414" s="17">
        <f t="shared" si="185"/>
        <v>8505.9291125908094</v>
      </c>
      <c r="I414" s="29">
        <f t="shared" si="186"/>
        <v>2.2250485660981263</v>
      </c>
      <c r="J414" s="29">
        <f t="shared" si="180"/>
        <v>20.847057720369335</v>
      </c>
      <c r="K414" s="39">
        <f t="shared" si="187"/>
        <v>1400</v>
      </c>
      <c r="L414" s="49">
        <f t="shared" ref="L414:L477" si="202">R414*$C$21</f>
        <v>0</v>
      </c>
      <c r="M414" s="48">
        <f t="shared" ref="M414:M477" si="203">AA414*$C$21</f>
        <v>4.2266987561397071</v>
      </c>
      <c r="N414" s="51">
        <f t="shared" si="181"/>
        <v>2.880500609176551</v>
      </c>
      <c r="O414" s="54">
        <f t="shared" si="200"/>
        <v>16.000000000000064</v>
      </c>
      <c r="P414" s="34">
        <f t="shared" si="188"/>
        <v>1.7671458676442586</v>
      </c>
      <c r="Q414" s="30">
        <f t="shared" si="189"/>
        <v>0</v>
      </c>
      <c r="R414" s="58">
        <f t="shared" si="190"/>
        <v>0</v>
      </c>
      <c r="S414" s="58">
        <f t="shared" si="191"/>
        <v>213.59078004992784</v>
      </c>
      <c r="T414" s="58">
        <f t="shared" ref="T414:T477" si="204">IF(R414&gt;0,$C$6-$C$8,IF($C$6-$C$8-AC414&lt;0,0,$C$6-$C$8-AC414))</f>
        <v>100</v>
      </c>
      <c r="U414" s="88" t="str">
        <f>IF(R414=0,"-",FORECAST($C$8,Инклинометрия!$B$2:$B$152,Инклинометрия!$A$2:$A$152))</f>
        <v>-</v>
      </c>
      <c r="V414" s="88" t="str">
        <f>IF(R414=0,"-",FORECAST($C$8-R414,Инклинометрия!$B$2:$B$152,Инклинометрия!$A$2:$A$152))</f>
        <v>-</v>
      </c>
      <c r="W414" s="88">
        <f>IF(R414&gt;0,FORECAST($C$8,Инклинометрия!$B$2:$B$152,Инклинометрия!$A$2:$A$152),IF(AB414=$C$8,"-",FORECAST($C$8-AB414,Инклинометрия!$B$2:$B$152,Инклинометрия!$A$2:$A$152)))</f>
        <v>202.91124104743145</v>
      </c>
      <c r="X414" s="88">
        <f>IF(S414=0,"-",FORECAST($C$8-(S414+AB414),Инклинометрия!$B$2:$B$152,Инклинометрия!$A$2:$A$152))</f>
        <v>0</v>
      </c>
      <c r="Y414" s="88">
        <f>FORECAST($C$8+T414,Инклинометрия!$B$2:$B$152,Инклинометрия!$A$2:$A$152)</f>
        <v>1425</v>
      </c>
      <c r="Z414" s="88">
        <f>IF(R414=0,FORECAST($C$6-T414,Инклинометрия!$B$2:$B$152,Инклинометрия!$A$2:$A$152),FORECAST($C$8,Инклинометрия!$B$2:$B$152,Инклинометрия!$A$2:$A$152))</f>
        <v>1330</v>
      </c>
      <c r="AA414" s="61">
        <f t="shared" ref="AA414:AA477" si="205">IF(E414+R414&gt;$C$8,$C$8-R414,E414)</f>
        <v>1400</v>
      </c>
      <c r="AB414" s="62">
        <f t="shared" si="192"/>
        <v>1186.4092199500722</v>
      </c>
      <c r="AC414" s="62">
        <f t="shared" ref="AC414:AC477" si="206">IF(R414&gt;0,0,IF(AC413+AL414/$C$23&gt;$F$23,$F$23,AC413+AL414/$C$23))</f>
        <v>0</v>
      </c>
      <c r="AD414" s="65">
        <f>IF(R414=0,FORECAST($C$8,Инклинометрия!$B$2:$B$152,Инклинометрия!$A$2:$A$152),V414)</f>
        <v>1330</v>
      </c>
      <c r="AE414" s="65">
        <f>FORECAST($C$8-(R414+AA414),Инклинометрия!$B$2:$B$152,Инклинометрия!$A$2:$A$152)</f>
        <v>0</v>
      </c>
      <c r="AF414" s="65">
        <f>IF(AB414=0,"-",FORECAST($C$8,Инклинометрия!$B$2:$B$152,Инклинометрия!$A$2:$A$152))</f>
        <v>1330</v>
      </c>
      <c r="AG414" s="65">
        <f>IF(AB414=0,"-",FORECAST($C$8-AB414,Инклинометрия!$B$2:$B$152,Инклинометрия!$A$2:$A$152))</f>
        <v>202.91124104743145</v>
      </c>
      <c r="AH414" s="65" t="str">
        <f>IF(AC414=0,"-",FORECAST($C$8+AC414,Инклинометрия!$B$2:$B$152,Инклинометрия!$A$2:$A$152))</f>
        <v>-</v>
      </c>
      <c r="AI414" s="89" t="str">
        <f>IF(AC414=0,"-",FORECAST($C$8,Инклинометрия!$B$2:$B$152,Инклинометрия!$A$2:$A$152))</f>
        <v>-</v>
      </c>
      <c r="AJ414" s="28"/>
      <c r="AK414" s="67">
        <f t="shared" si="193"/>
        <v>0</v>
      </c>
      <c r="AL414" s="28">
        <f t="shared" si="194"/>
        <v>0</v>
      </c>
      <c r="AM414" s="28">
        <f t="shared" si="195"/>
        <v>0.1</v>
      </c>
      <c r="AN414" s="26">
        <f t="shared" si="196"/>
        <v>0.1</v>
      </c>
      <c r="AO414" s="87">
        <f t="shared" si="197"/>
        <v>146916.75944768087</v>
      </c>
      <c r="AP414" s="87">
        <f t="shared" ref="AP414:AP477" si="207">IF(R414+AA414&lt;$C$8,0,32*$L$23/$C$12^2*($K$10*R414+$K$8*AA414)+32*$L$24/($C$14^2-$C$13^2)*($K$10*S414+$K$8*AB414))</f>
        <v>45591.759447680874</v>
      </c>
      <c r="AQ414" s="66">
        <f t="shared" ref="AQ414:AQ477" si="208">R414*$C$11*$C$9+AA414*$C$11*$C$10</f>
        <v>14695380</v>
      </c>
      <c r="AR414" s="66">
        <f t="shared" ref="AR414:AR477" si="209">S414*$C$11*$C$9+AB414*$C$11*$C$10</f>
        <v>14129642.100881759</v>
      </c>
      <c r="AS414" s="66">
        <f t="shared" ref="AS414:AS477" si="210">$C$11*(T414*$C$9+AC414*$C$10)</f>
        <v>784800</v>
      </c>
      <c r="AT414" s="45">
        <f t="shared" si="182"/>
        <v>15627096.759447681</v>
      </c>
      <c r="AU414" s="75"/>
    </row>
    <row r="415" spans="2:47" x14ac:dyDescent="0.3">
      <c r="B415" s="41">
        <f t="shared" si="183"/>
        <v>1925</v>
      </c>
      <c r="C415" s="8">
        <f t="shared" si="198"/>
        <v>19.25</v>
      </c>
      <c r="D415" s="73">
        <f t="shared" ref="D415:D478" si="211">C415*$C$10/$C$9</f>
        <v>25.746874999999999</v>
      </c>
      <c r="E415" s="29">
        <f t="shared" si="201"/>
        <v>6376.1345567512699</v>
      </c>
      <c r="F415" s="29">
        <f t="shared" si="184"/>
        <v>16.561388459094445</v>
      </c>
      <c r="G415" s="29">
        <f t="shared" si="199"/>
        <v>22.150857064038817</v>
      </c>
      <c r="H415" s="17">
        <f t="shared" si="185"/>
        <v>8528.0799696548474</v>
      </c>
      <c r="I415" s="29">
        <f t="shared" si="186"/>
        <v>2.2250485660981263</v>
      </c>
      <c r="J415" s="29">
        <f t="shared" ref="J415:J478" si="212">SQRT(2*$C$11*G415)</f>
        <v>20.847057720370078</v>
      </c>
      <c r="K415" s="39">
        <f t="shared" si="187"/>
        <v>1400</v>
      </c>
      <c r="L415" s="49">
        <f t="shared" si="202"/>
        <v>0</v>
      </c>
      <c r="M415" s="48">
        <f t="shared" si="203"/>
        <v>4.2266987561397071</v>
      </c>
      <c r="N415" s="51">
        <f t="shared" ref="N415:N478" si="213">S415*PI()*($C$14^2-$C$13^2)/4</f>
        <v>2.8305006091765508</v>
      </c>
      <c r="O415" s="54">
        <f t="shared" si="200"/>
        <v>16.050000000000065</v>
      </c>
      <c r="P415" s="34">
        <f t="shared" si="188"/>
        <v>1.7671458676442586</v>
      </c>
      <c r="Q415" s="30">
        <f t="shared" si="189"/>
        <v>0</v>
      </c>
      <c r="R415" s="58">
        <f t="shared" si="190"/>
        <v>0</v>
      </c>
      <c r="S415" s="58">
        <f t="shared" si="191"/>
        <v>209.88325123758386</v>
      </c>
      <c r="T415" s="58">
        <f t="shared" si="204"/>
        <v>100</v>
      </c>
      <c r="U415" s="88" t="str">
        <f>IF(R415=0,"-",FORECAST($C$8,Инклинометрия!$B$2:$B$152,Инклинометрия!$A$2:$A$152))</f>
        <v>-</v>
      </c>
      <c r="V415" s="88" t="str">
        <f>IF(R415=0,"-",FORECAST($C$8-R415,Инклинометрия!$B$2:$B$152,Инклинометрия!$A$2:$A$152))</f>
        <v>-</v>
      </c>
      <c r="W415" s="88">
        <f>IF(R415&gt;0,FORECAST($C$8,Инклинометрия!$B$2:$B$152,Инклинометрия!$A$2:$A$152),IF(AB415=$C$8,"-",FORECAST($C$8-AB415,Инклинометрия!$B$2:$B$152,Инклинометрия!$A$2:$A$152)))</f>
        <v>199.38908867570467</v>
      </c>
      <c r="X415" s="88">
        <f>IF(S415=0,"-",FORECAST($C$8-(S415+AB415),Инклинометрия!$B$2:$B$152,Инклинометрия!$A$2:$A$152))</f>
        <v>0</v>
      </c>
      <c r="Y415" s="88">
        <f>FORECAST($C$8+T415,Инклинометрия!$B$2:$B$152,Инклинометрия!$A$2:$A$152)</f>
        <v>1425</v>
      </c>
      <c r="Z415" s="88">
        <f>IF(R415=0,FORECAST($C$6-T415,Инклинометрия!$B$2:$B$152,Инклинометрия!$A$2:$A$152),FORECAST($C$8,Инклинометрия!$B$2:$B$152,Инклинометрия!$A$2:$A$152))</f>
        <v>1330</v>
      </c>
      <c r="AA415" s="61">
        <f t="shared" si="205"/>
        <v>1400</v>
      </c>
      <c r="AB415" s="62">
        <f t="shared" si="192"/>
        <v>1190.1167487624161</v>
      </c>
      <c r="AC415" s="62">
        <f t="shared" si="206"/>
        <v>0</v>
      </c>
      <c r="AD415" s="65">
        <f>IF(R415=0,FORECAST($C$8,Инклинометрия!$B$2:$B$152,Инклинометрия!$A$2:$A$152),V415)</f>
        <v>1330</v>
      </c>
      <c r="AE415" s="65">
        <f>FORECAST($C$8-(R415+AA415),Инклинометрия!$B$2:$B$152,Инклинометрия!$A$2:$A$152)</f>
        <v>0</v>
      </c>
      <c r="AF415" s="65">
        <f>IF(AB415=0,"-",FORECAST($C$8,Инклинометрия!$B$2:$B$152,Инклинометрия!$A$2:$A$152))</f>
        <v>1330</v>
      </c>
      <c r="AG415" s="65">
        <f>IF(AB415=0,"-",FORECAST($C$8-AB415,Инклинометрия!$B$2:$B$152,Инклинометрия!$A$2:$A$152))</f>
        <v>199.38908867570467</v>
      </c>
      <c r="AH415" s="65" t="str">
        <f>IF(AC415=0,"-",FORECAST($C$8+AC415,Инклинометрия!$B$2:$B$152,Инклинометрия!$A$2:$A$152))</f>
        <v>-</v>
      </c>
      <c r="AI415" s="89" t="str">
        <f>IF(AC415=0,"-",FORECAST($C$8,Инклинометрия!$B$2:$B$152,Инклинометрия!$A$2:$A$152))</f>
        <v>-</v>
      </c>
      <c r="AJ415" s="28"/>
      <c r="AK415" s="67">
        <f t="shared" si="193"/>
        <v>0</v>
      </c>
      <c r="AL415" s="28">
        <f t="shared" si="194"/>
        <v>0</v>
      </c>
      <c r="AM415" s="28">
        <f t="shared" si="195"/>
        <v>0.1</v>
      </c>
      <c r="AN415" s="26">
        <f t="shared" si="196"/>
        <v>0.1</v>
      </c>
      <c r="AO415" s="87">
        <f t="shared" si="197"/>
        <v>146894.36329440068</v>
      </c>
      <c r="AP415" s="87">
        <f t="shared" si="207"/>
        <v>45569.363294400697</v>
      </c>
      <c r="AQ415" s="66">
        <f t="shared" si="208"/>
        <v>14695380</v>
      </c>
      <c r="AR415" s="66">
        <f t="shared" si="209"/>
        <v>14139462.232447011</v>
      </c>
      <c r="AS415" s="66">
        <f t="shared" si="210"/>
        <v>784800</v>
      </c>
      <c r="AT415" s="45">
        <f t="shared" ref="AT415:AT478" si="214">SUM(AQ415,AS415,AO415)</f>
        <v>15627074.3632944</v>
      </c>
      <c r="AU415" s="75"/>
    </row>
    <row r="416" spans="2:47" x14ac:dyDescent="0.3">
      <c r="B416" s="41">
        <f t="shared" ref="B416:B479" si="215">B415+$C$26</f>
        <v>1930</v>
      </c>
      <c r="C416" s="8">
        <f t="shared" si="198"/>
        <v>19.3</v>
      </c>
      <c r="D416" s="73">
        <f t="shared" si="211"/>
        <v>25.813749999999999</v>
      </c>
      <c r="E416" s="29">
        <f t="shared" si="201"/>
        <v>6392.6959452103656</v>
      </c>
      <c r="F416" s="29">
        <f t="shared" ref="F416:F479" si="216">IF(J415*(B416-B415)&gt;F415/2,4*(C416-C415)/PI()/$C$12^2,J415*(B416-B415)+4*(C416-C415)/PI()/$C$12^2)</f>
        <v>16.561388459094445</v>
      </c>
      <c r="G416" s="29">
        <f t="shared" si="199"/>
        <v>22.150857064038817</v>
      </c>
      <c r="H416" s="17">
        <f t="shared" ref="H416:H479" si="217">H415+G416</f>
        <v>8550.2308267188855</v>
      </c>
      <c r="I416" s="29">
        <f t="shared" ref="I416:I479" si="218">SQRT(2*$C$11*($C$10-$C$9)/$C$10)</f>
        <v>2.2250485660981263</v>
      </c>
      <c r="J416" s="29">
        <f t="shared" si="212"/>
        <v>20.847057720370078</v>
      </c>
      <c r="K416" s="39">
        <f t="shared" ref="K416:K479" si="219">IF((D415+L415+N415-(AL415-AL414))/($C$21+$C$22)&gt;1400,1400,(D415+L415+N415-(AL415-AL414))/($C$21+$C$22))</f>
        <v>1400</v>
      </c>
      <c r="L416" s="49">
        <f t="shared" si="202"/>
        <v>0</v>
      </c>
      <c r="M416" s="48">
        <f t="shared" si="203"/>
        <v>4.2266987561397071</v>
      </c>
      <c r="N416" s="51">
        <f t="shared" si="213"/>
        <v>2.7805006091765505</v>
      </c>
      <c r="O416" s="54">
        <f t="shared" si="200"/>
        <v>16.100000000000065</v>
      </c>
      <c r="P416" s="34">
        <f t="shared" ref="P416:P479" si="220">T416*PI()*$C$14^2/4</f>
        <v>1.7671458676442586</v>
      </c>
      <c r="Q416" s="30">
        <f t="shared" ref="Q416:Q479" si="221">AC416*$C$23</f>
        <v>0</v>
      </c>
      <c r="R416" s="58">
        <f t="shared" ref="R416:R479" si="222">IF(K416-H415&lt;0,0,K416-H415)</f>
        <v>0</v>
      </c>
      <c r="S416" s="58">
        <f t="shared" ref="S416:S479" si="223">K416-AB416</f>
        <v>206.17572242523988</v>
      </c>
      <c r="T416" s="58">
        <f t="shared" si="204"/>
        <v>100</v>
      </c>
      <c r="U416" s="88" t="str">
        <f>IF(R416=0,"-",FORECAST($C$8,Инклинометрия!$B$2:$B$152,Инклинометрия!$A$2:$A$152))</f>
        <v>-</v>
      </c>
      <c r="V416" s="88" t="str">
        <f>IF(R416=0,"-",FORECAST($C$8-R416,Инклинометрия!$B$2:$B$152,Инклинометрия!$A$2:$A$152))</f>
        <v>-</v>
      </c>
      <c r="W416" s="88">
        <f>IF(R416&gt;0,FORECAST($C$8,Инклинометрия!$B$2:$B$152,Инклинометрия!$A$2:$A$152),IF(AB416=$C$8,"-",FORECAST($C$8-AB416,Инклинометрия!$B$2:$B$152,Инклинометрия!$A$2:$A$152)))</f>
        <v>195.86693630397787</v>
      </c>
      <c r="X416" s="88">
        <f>IF(S416=0,"-",FORECAST($C$8-(S416+AB416),Инклинометрия!$B$2:$B$152,Инклинометрия!$A$2:$A$152))</f>
        <v>0</v>
      </c>
      <c r="Y416" s="88">
        <f>FORECAST($C$8+T416,Инклинометрия!$B$2:$B$152,Инклинометрия!$A$2:$A$152)</f>
        <v>1425</v>
      </c>
      <c r="Z416" s="88">
        <f>IF(R416=0,FORECAST($C$6-T416,Инклинометрия!$B$2:$B$152,Инклинометрия!$A$2:$A$152),FORECAST($C$8,Инклинометрия!$B$2:$B$152,Инклинометрия!$A$2:$A$152))</f>
        <v>1330</v>
      </c>
      <c r="AA416" s="61">
        <f t="shared" si="205"/>
        <v>1400</v>
      </c>
      <c r="AB416" s="62">
        <f t="shared" ref="AB416:AB479" si="224">IF(R416&gt;0,0,IF(AB415+(($C$16-AK416)*(B416-B415)/$C$22)&gt;$C$8,$C$8,AB415+(($C$16-AJ416)*(B416-B415)/$C$22)))</f>
        <v>1193.8242775747601</v>
      </c>
      <c r="AC416" s="62">
        <f t="shared" si="206"/>
        <v>0</v>
      </c>
      <c r="AD416" s="65">
        <f>IF(R416=0,FORECAST($C$8,Инклинометрия!$B$2:$B$152,Инклинометрия!$A$2:$A$152),V416)</f>
        <v>1330</v>
      </c>
      <c r="AE416" s="65">
        <f>FORECAST($C$8-(R416+AA416),Инклинометрия!$B$2:$B$152,Инклинометрия!$A$2:$A$152)</f>
        <v>0</v>
      </c>
      <c r="AF416" s="65">
        <f>IF(AB416=0,"-",FORECAST($C$8,Инклинометрия!$B$2:$B$152,Инклинометрия!$A$2:$A$152))</f>
        <v>1330</v>
      </c>
      <c r="AG416" s="65">
        <f>IF(AB416=0,"-",FORECAST($C$8-AB416,Инклинометрия!$B$2:$B$152,Инклинометрия!$A$2:$A$152))</f>
        <v>195.86693630397787</v>
      </c>
      <c r="AH416" s="65" t="str">
        <f>IF(AC416=0,"-",FORECAST($C$8+AC416,Инклинометрия!$B$2:$B$152,Инклинометрия!$A$2:$A$152))</f>
        <v>-</v>
      </c>
      <c r="AI416" s="89" t="str">
        <f>IF(AC416=0,"-",FORECAST($C$8,Инклинометрия!$B$2:$B$152,Инклинометрия!$A$2:$A$152))</f>
        <v>-</v>
      </c>
      <c r="AJ416" s="28"/>
      <c r="AK416" s="67">
        <f t="shared" ref="AK416:AK479" si="225">2*PI()*$C$5*(AV416-AV415)/(LN(AN415/$K$11)*$K$10/$K$9+LN($K$12/AN415)*$K$10/$K$9)</f>
        <v>0</v>
      </c>
      <c r="AL416" s="28">
        <f t="shared" ref="AL416:AL479" si="226">AK416*(B416-B415)</f>
        <v>0</v>
      </c>
      <c r="AM416" s="28">
        <f t="shared" ref="AM416:AM479" si="227">AM415+AK416/(2*PI()*$C$5*AM415*$K$13)</f>
        <v>0.1</v>
      </c>
      <c r="AN416" s="26">
        <f t="shared" ref="AN416:AN479" si="228">AN415+AK416*(B416-B415)/(2*PI()*$C$5*AN415*$K$13)</f>
        <v>0.1</v>
      </c>
      <c r="AO416" s="87">
        <f t="shared" ref="AO416:AO479" si="229">101325+AP416</f>
        <v>146871.96714112052</v>
      </c>
      <c r="AP416" s="87">
        <f t="shared" si="207"/>
        <v>45546.96714112052</v>
      </c>
      <c r="AQ416" s="66">
        <f t="shared" si="208"/>
        <v>14695380</v>
      </c>
      <c r="AR416" s="66">
        <f t="shared" si="209"/>
        <v>14149282.364012269</v>
      </c>
      <c r="AS416" s="66">
        <f t="shared" si="210"/>
        <v>784800</v>
      </c>
      <c r="AT416" s="45">
        <f t="shared" si="214"/>
        <v>15627051.96714112</v>
      </c>
      <c r="AU416" s="75"/>
    </row>
    <row r="417" spans="2:47" x14ac:dyDescent="0.3">
      <c r="B417" s="41">
        <f t="shared" si="215"/>
        <v>1935</v>
      </c>
      <c r="C417" s="8">
        <f t="shared" ref="C417:C480" si="230">$C$16*B417</f>
        <v>19.350000000000001</v>
      </c>
      <c r="D417" s="73">
        <f t="shared" si="211"/>
        <v>25.880624999999998</v>
      </c>
      <c r="E417" s="29">
        <f t="shared" si="201"/>
        <v>6409.2573336694595</v>
      </c>
      <c r="F417" s="29">
        <f t="shared" si="216"/>
        <v>16.561388459094445</v>
      </c>
      <c r="G417" s="29">
        <f t="shared" ref="G417:G480" si="231">F417*$C$10/$C$9</f>
        <v>22.150857064038817</v>
      </c>
      <c r="H417" s="17">
        <f t="shared" si="217"/>
        <v>8572.3816837829236</v>
      </c>
      <c r="I417" s="29">
        <f t="shared" si="218"/>
        <v>2.2250485660981263</v>
      </c>
      <c r="J417" s="29">
        <f t="shared" si="212"/>
        <v>20.847057720370078</v>
      </c>
      <c r="K417" s="39">
        <f t="shared" si="219"/>
        <v>1400</v>
      </c>
      <c r="L417" s="49">
        <f t="shared" si="202"/>
        <v>0</v>
      </c>
      <c r="M417" s="48">
        <f t="shared" si="203"/>
        <v>4.2266987561397071</v>
      </c>
      <c r="N417" s="51">
        <f t="shared" si="213"/>
        <v>2.7305006091765502</v>
      </c>
      <c r="O417" s="54">
        <f t="shared" ref="O417:O480" si="232">AB417*$C$22</f>
        <v>16.150000000000066</v>
      </c>
      <c r="P417" s="34">
        <f t="shared" si="220"/>
        <v>1.7671458676442586</v>
      </c>
      <c r="Q417" s="30">
        <f t="shared" si="221"/>
        <v>0</v>
      </c>
      <c r="R417" s="58">
        <f t="shared" si="222"/>
        <v>0</v>
      </c>
      <c r="S417" s="58">
        <f t="shared" si="223"/>
        <v>202.4681936128959</v>
      </c>
      <c r="T417" s="58">
        <f t="shared" si="204"/>
        <v>100</v>
      </c>
      <c r="U417" s="88" t="str">
        <f>IF(R417=0,"-",FORECAST($C$8,Инклинометрия!$B$2:$B$152,Инклинометрия!$A$2:$A$152))</f>
        <v>-</v>
      </c>
      <c r="V417" s="88" t="str">
        <f>IF(R417=0,"-",FORECAST($C$8-R417,Инклинометрия!$B$2:$B$152,Инклинометрия!$A$2:$A$152))</f>
        <v>-</v>
      </c>
      <c r="W417" s="88">
        <f>IF(R417&gt;0,FORECAST($C$8,Инклинометрия!$B$2:$B$152,Инклинометрия!$A$2:$A$152),IF(AB417=$C$8,"-",FORECAST($C$8-AB417,Инклинометрия!$B$2:$B$152,Инклинометрия!$A$2:$A$152)))</f>
        <v>192.34478393225109</v>
      </c>
      <c r="X417" s="88">
        <f>IF(S417=0,"-",FORECAST($C$8-(S417+AB417),Инклинометрия!$B$2:$B$152,Инклинометрия!$A$2:$A$152))</f>
        <v>0</v>
      </c>
      <c r="Y417" s="88">
        <f>FORECAST($C$8+T417,Инклинометрия!$B$2:$B$152,Инклинометрия!$A$2:$A$152)</f>
        <v>1425</v>
      </c>
      <c r="Z417" s="88">
        <f>IF(R417=0,FORECAST($C$6-T417,Инклинометрия!$B$2:$B$152,Инклинометрия!$A$2:$A$152),FORECAST($C$8,Инклинометрия!$B$2:$B$152,Инклинометрия!$A$2:$A$152))</f>
        <v>1330</v>
      </c>
      <c r="AA417" s="61">
        <f t="shared" si="205"/>
        <v>1400</v>
      </c>
      <c r="AB417" s="62">
        <f t="shared" si="224"/>
        <v>1197.5318063871041</v>
      </c>
      <c r="AC417" s="62">
        <f t="shared" si="206"/>
        <v>0</v>
      </c>
      <c r="AD417" s="65">
        <f>IF(R417=0,FORECAST($C$8,Инклинометрия!$B$2:$B$152,Инклинометрия!$A$2:$A$152),V417)</f>
        <v>1330</v>
      </c>
      <c r="AE417" s="65">
        <f>FORECAST($C$8-(R417+AA417),Инклинометрия!$B$2:$B$152,Инклинометрия!$A$2:$A$152)</f>
        <v>0</v>
      </c>
      <c r="AF417" s="65">
        <f>IF(AB417=0,"-",FORECAST($C$8,Инклинометрия!$B$2:$B$152,Инклинометрия!$A$2:$A$152))</f>
        <v>1330</v>
      </c>
      <c r="AG417" s="65">
        <f>IF(AB417=0,"-",FORECAST($C$8-AB417,Инклинометрия!$B$2:$B$152,Инклинометрия!$A$2:$A$152))</f>
        <v>192.34478393225109</v>
      </c>
      <c r="AH417" s="65" t="str">
        <f>IF(AC417=0,"-",FORECAST($C$8+AC417,Инклинометрия!$B$2:$B$152,Инклинометрия!$A$2:$A$152))</f>
        <v>-</v>
      </c>
      <c r="AI417" s="89" t="str">
        <f>IF(AC417=0,"-",FORECAST($C$8,Инклинометрия!$B$2:$B$152,Инклинометрия!$A$2:$A$152))</f>
        <v>-</v>
      </c>
      <c r="AJ417" s="28"/>
      <c r="AK417" s="67">
        <f t="shared" si="225"/>
        <v>0</v>
      </c>
      <c r="AL417" s="28">
        <f t="shared" si="226"/>
        <v>0</v>
      </c>
      <c r="AM417" s="28">
        <f t="shared" si="227"/>
        <v>0.1</v>
      </c>
      <c r="AN417" s="26">
        <f t="shared" si="228"/>
        <v>0.1</v>
      </c>
      <c r="AO417" s="87">
        <f t="shared" si="229"/>
        <v>146849.57098784036</v>
      </c>
      <c r="AP417" s="87">
        <f t="shared" si="207"/>
        <v>45524.570987840343</v>
      </c>
      <c r="AQ417" s="66">
        <f t="shared" si="208"/>
        <v>14695380</v>
      </c>
      <c r="AR417" s="66">
        <f t="shared" si="209"/>
        <v>14159102.495577523</v>
      </c>
      <c r="AS417" s="66">
        <f t="shared" si="210"/>
        <v>784800</v>
      </c>
      <c r="AT417" s="45">
        <f t="shared" si="214"/>
        <v>15627029.570987841</v>
      </c>
      <c r="AU417" s="75"/>
    </row>
    <row r="418" spans="2:47" x14ac:dyDescent="0.3">
      <c r="B418" s="41">
        <f t="shared" si="215"/>
        <v>1940</v>
      </c>
      <c r="C418" s="8">
        <f t="shared" si="230"/>
        <v>19.400000000000002</v>
      </c>
      <c r="D418" s="73">
        <f t="shared" si="211"/>
        <v>25.947500000000005</v>
      </c>
      <c r="E418" s="29">
        <f t="shared" ref="E418:E481" si="233">C418/PI()/($C$12/2)^2</f>
        <v>6425.8187221285543</v>
      </c>
      <c r="F418" s="29">
        <f t="shared" si="216"/>
        <v>16.561388459094445</v>
      </c>
      <c r="G418" s="29">
        <f t="shared" si="231"/>
        <v>22.150857064038817</v>
      </c>
      <c r="H418" s="17">
        <f t="shared" si="217"/>
        <v>8594.5325408469616</v>
      </c>
      <c r="I418" s="29">
        <f t="shared" si="218"/>
        <v>2.2250485660981263</v>
      </c>
      <c r="J418" s="29">
        <f t="shared" si="212"/>
        <v>20.847057720370078</v>
      </c>
      <c r="K418" s="39">
        <f t="shared" si="219"/>
        <v>1400</v>
      </c>
      <c r="L418" s="49">
        <f t="shared" si="202"/>
        <v>0</v>
      </c>
      <c r="M418" s="48">
        <f t="shared" si="203"/>
        <v>4.2266987561397071</v>
      </c>
      <c r="N418" s="51">
        <f t="shared" si="213"/>
        <v>2.68050060917655</v>
      </c>
      <c r="O418" s="54">
        <f t="shared" si="232"/>
        <v>16.200000000000067</v>
      </c>
      <c r="P418" s="34">
        <f t="shared" si="220"/>
        <v>1.7671458676442586</v>
      </c>
      <c r="Q418" s="30">
        <f t="shared" si="221"/>
        <v>0</v>
      </c>
      <c r="R418" s="58">
        <f t="shared" si="222"/>
        <v>0</v>
      </c>
      <c r="S418" s="58">
        <f t="shared" si="223"/>
        <v>198.76066480055192</v>
      </c>
      <c r="T418" s="58">
        <f t="shared" si="204"/>
        <v>100</v>
      </c>
      <c r="U418" s="88" t="str">
        <f>IF(R418=0,"-",FORECAST($C$8,Инклинометрия!$B$2:$B$152,Инклинометрия!$A$2:$A$152))</f>
        <v>-</v>
      </c>
      <c r="V418" s="88" t="str">
        <f>IF(R418=0,"-",FORECAST($C$8-R418,Инклинометрия!$B$2:$B$152,Инклинометрия!$A$2:$A$152))</f>
        <v>-</v>
      </c>
      <c r="W418" s="88">
        <f>IF(R418&gt;0,FORECAST($C$8,Инклинометрия!$B$2:$B$152,Инклинометрия!$A$2:$A$152),IF(AB418=$C$8,"-",FORECAST($C$8-AB418,Инклинометрия!$B$2:$B$152,Инклинометрия!$A$2:$A$152)))</f>
        <v>188.82263156052431</v>
      </c>
      <c r="X418" s="88">
        <f>IF(S418=0,"-",FORECAST($C$8-(S418+AB418),Инклинометрия!$B$2:$B$152,Инклинометрия!$A$2:$A$152))</f>
        <v>0</v>
      </c>
      <c r="Y418" s="88">
        <f>FORECAST($C$8+T418,Инклинометрия!$B$2:$B$152,Инклинометрия!$A$2:$A$152)</f>
        <v>1425</v>
      </c>
      <c r="Z418" s="88">
        <f>IF(R418=0,FORECAST($C$6-T418,Инклинометрия!$B$2:$B$152,Инклинометрия!$A$2:$A$152),FORECAST($C$8,Инклинометрия!$B$2:$B$152,Инклинометрия!$A$2:$A$152))</f>
        <v>1330</v>
      </c>
      <c r="AA418" s="61">
        <f t="shared" si="205"/>
        <v>1400</v>
      </c>
      <c r="AB418" s="62">
        <f t="shared" si="224"/>
        <v>1201.2393351994481</v>
      </c>
      <c r="AC418" s="62">
        <f t="shared" si="206"/>
        <v>0</v>
      </c>
      <c r="AD418" s="65">
        <f>IF(R418=0,FORECAST($C$8,Инклинометрия!$B$2:$B$152,Инклинометрия!$A$2:$A$152),V418)</f>
        <v>1330</v>
      </c>
      <c r="AE418" s="65">
        <f>FORECAST($C$8-(R418+AA418),Инклинометрия!$B$2:$B$152,Инклинометрия!$A$2:$A$152)</f>
        <v>0</v>
      </c>
      <c r="AF418" s="65">
        <f>IF(AB418=0,"-",FORECAST($C$8,Инклинометрия!$B$2:$B$152,Инклинометрия!$A$2:$A$152))</f>
        <v>1330</v>
      </c>
      <c r="AG418" s="65">
        <f>IF(AB418=0,"-",FORECAST($C$8-AB418,Инклинометрия!$B$2:$B$152,Инклинометрия!$A$2:$A$152))</f>
        <v>188.82263156052431</v>
      </c>
      <c r="AH418" s="65" t="str">
        <f>IF(AC418=0,"-",FORECAST($C$8+AC418,Инклинометрия!$B$2:$B$152,Инклинометрия!$A$2:$A$152))</f>
        <v>-</v>
      </c>
      <c r="AI418" s="89" t="str">
        <f>IF(AC418=0,"-",FORECAST($C$8,Инклинометрия!$B$2:$B$152,Инклинометрия!$A$2:$A$152))</f>
        <v>-</v>
      </c>
      <c r="AJ418" s="28"/>
      <c r="AK418" s="67">
        <f t="shared" si="225"/>
        <v>0</v>
      </c>
      <c r="AL418" s="28">
        <f t="shared" si="226"/>
        <v>0</v>
      </c>
      <c r="AM418" s="28">
        <f t="shared" si="227"/>
        <v>0.1</v>
      </c>
      <c r="AN418" s="26">
        <f t="shared" si="228"/>
        <v>0.1</v>
      </c>
      <c r="AO418" s="87">
        <f t="shared" si="229"/>
        <v>146827.17483456017</v>
      </c>
      <c r="AP418" s="87">
        <f t="shared" si="207"/>
        <v>45502.174834560166</v>
      </c>
      <c r="AQ418" s="66">
        <f t="shared" si="208"/>
        <v>14695380</v>
      </c>
      <c r="AR418" s="66">
        <f t="shared" si="209"/>
        <v>14168922.62714278</v>
      </c>
      <c r="AS418" s="66">
        <f t="shared" si="210"/>
        <v>784800</v>
      </c>
      <c r="AT418" s="45">
        <f t="shared" si="214"/>
        <v>15627007.174834561</v>
      </c>
      <c r="AU418" s="75"/>
    </row>
    <row r="419" spans="2:47" x14ac:dyDescent="0.3">
      <c r="B419" s="41">
        <f t="shared" si="215"/>
        <v>1945</v>
      </c>
      <c r="C419" s="8">
        <f t="shared" si="230"/>
        <v>19.45</v>
      </c>
      <c r="D419" s="73">
        <f t="shared" si="211"/>
        <v>26.014375000000001</v>
      </c>
      <c r="E419" s="29">
        <f t="shared" si="233"/>
        <v>6442.3801105876464</v>
      </c>
      <c r="F419" s="29">
        <f t="shared" si="216"/>
        <v>16.561388459093266</v>
      </c>
      <c r="G419" s="29">
        <f t="shared" si="231"/>
        <v>22.15085706403724</v>
      </c>
      <c r="H419" s="17">
        <f t="shared" si="217"/>
        <v>8616.6833979109997</v>
      </c>
      <c r="I419" s="29">
        <f t="shared" si="218"/>
        <v>2.2250485660981263</v>
      </c>
      <c r="J419" s="29">
        <f t="shared" si="212"/>
        <v>20.847057720369335</v>
      </c>
      <c r="K419" s="39">
        <f t="shared" si="219"/>
        <v>1400</v>
      </c>
      <c r="L419" s="49">
        <f t="shared" si="202"/>
        <v>0</v>
      </c>
      <c r="M419" s="48">
        <f t="shared" si="203"/>
        <v>4.2266987561397071</v>
      </c>
      <c r="N419" s="51">
        <f t="shared" si="213"/>
        <v>2.6305006091765497</v>
      </c>
      <c r="O419" s="54">
        <f t="shared" si="232"/>
        <v>16.250000000000068</v>
      </c>
      <c r="P419" s="34">
        <f t="shared" si="220"/>
        <v>1.7671458676442586</v>
      </c>
      <c r="Q419" s="30">
        <f t="shared" si="221"/>
        <v>0</v>
      </c>
      <c r="R419" s="58">
        <f t="shared" si="222"/>
        <v>0</v>
      </c>
      <c r="S419" s="58">
        <f t="shared" si="223"/>
        <v>195.05313598820794</v>
      </c>
      <c r="T419" s="58">
        <f t="shared" si="204"/>
        <v>100</v>
      </c>
      <c r="U419" s="88" t="str">
        <f>IF(R419=0,"-",FORECAST($C$8,Инклинометрия!$B$2:$B$152,Инклинометрия!$A$2:$A$152))</f>
        <v>-</v>
      </c>
      <c r="V419" s="88" t="str">
        <f>IF(R419=0,"-",FORECAST($C$8-R419,Инклинометрия!$B$2:$B$152,Инклинометрия!$A$2:$A$152))</f>
        <v>-</v>
      </c>
      <c r="W419" s="88">
        <f>IF(R419&gt;0,FORECAST($C$8,Инклинометрия!$B$2:$B$152,Инклинометрия!$A$2:$A$152),IF(AB419=$C$8,"-",FORECAST($C$8-AB419,Инклинометрия!$B$2:$B$152,Инклинометрия!$A$2:$A$152)))</f>
        <v>185.30047918879754</v>
      </c>
      <c r="X419" s="88">
        <f>IF(S419=0,"-",FORECAST($C$8-(S419+AB419),Инклинометрия!$B$2:$B$152,Инклинометрия!$A$2:$A$152))</f>
        <v>0</v>
      </c>
      <c r="Y419" s="88">
        <f>FORECAST($C$8+T419,Инклинометрия!$B$2:$B$152,Инклинометрия!$A$2:$A$152)</f>
        <v>1425</v>
      </c>
      <c r="Z419" s="88">
        <f>IF(R419=0,FORECAST($C$6-T419,Инклинометрия!$B$2:$B$152,Инклинометрия!$A$2:$A$152),FORECAST($C$8,Инклинометрия!$B$2:$B$152,Инклинометрия!$A$2:$A$152))</f>
        <v>1330</v>
      </c>
      <c r="AA419" s="61">
        <f t="shared" si="205"/>
        <v>1400</v>
      </c>
      <c r="AB419" s="62">
        <f t="shared" si="224"/>
        <v>1204.9468640117921</v>
      </c>
      <c r="AC419" s="62">
        <f t="shared" si="206"/>
        <v>0</v>
      </c>
      <c r="AD419" s="65">
        <f>IF(R419=0,FORECAST($C$8,Инклинометрия!$B$2:$B$152,Инклинометрия!$A$2:$A$152),V419)</f>
        <v>1330</v>
      </c>
      <c r="AE419" s="65">
        <f>FORECAST($C$8-(R419+AA419),Инклинометрия!$B$2:$B$152,Инклинометрия!$A$2:$A$152)</f>
        <v>0</v>
      </c>
      <c r="AF419" s="65">
        <f>IF(AB419=0,"-",FORECAST($C$8,Инклинометрия!$B$2:$B$152,Инклинометрия!$A$2:$A$152))</f>
        <v>1330</v>
      </c>
      <c r="AG419" s="65">
        <f>IF(AB419=0,"-",FORECAST($C$8-AB419,Инклинометрия!$B$2:$B$152,Инклинометрия!$A$2:$A$152))</f>
        <v>185.30047918879754</v>
      </c>
      <c r="AH419" s="65" t="str">
        <f>IF(AC419=0,"-",FORECAST($C$8+AC419,Инклинометрия!$B$2:$B$152,Инклинометрия!$A$2:$A$152))</f>
        <v>-</v>
      </c>
      <c r="AI419" s="89" t="str">
        <f>IF(AC419=0,"-",FORECAST($C$8,Инклинометрия!$B$2:$B$152,Инклинометрия!$A$2:$A$152))</f>
        <v>-</v>
      </c>
      <c r="AJ419" s="28"/>
      <c r="AK419" s="67">
        <f t="shared" si="225"/>
        <v>0</v>
      </c>
      <c r="AL419" s="28">
        <f t="shared" si="226"/>
        <v>0</v>
      </c>
      <c r="AM419" s="28">
        <f t="shared" si="227"/>
        <v>0.1</v>
      </c>
      <c r="AN419" s="26">
        <f t="shared" si="228"/>
        <v>0.1</v>
      </c>
      <c r="AO419" s="87">
        <f t="shared" si="229"/>
        <v>146804.77868127997</v>
      </c>
      <c r="AP419" s="87">
        <f t="shared" si="207"/>
        <v>45479.77868127999</v>
      </c>
      <c r="AQ419" s="66">
        <f t="shared" si="208"/>
        <v>14695380</v>
      </c>
      <c r="AR419" s="66">
        <f t="shared" si="209"/>
        <v>14178742.758708034</v>
      </c>
      <c r="AS419" s="66">
        <f t="shared" si="210"/>
        <v>784800</v>
      </c>
      <c r="AT419" s="45">
        <f t="shared" si="214"/>
        <v>15626984.77868128</v>
      </c>
      <c r="AU419" s="75"/>
    </row>
    <row r="420" spans="2:47" x14ac:dyDescent="0.3">
      <c r="B420" s="41">
        <f t="shared" si="215"/>
        <v>1950</v>
      </c>
      <c r="C420" s="8">
        <f t="shared" si="230"/>
        <v>19.5</v>
      </c>
      <c r="D420" s="73">
        <f t="shared" si="211"/>
        <v>26.081250000000001</v>
      </c>
      <c r="E420" s="29">
        <f t="shared" si="233"/>
        <v>6458.9414990467412</v>
      </c>
      <c r="F420" s="29">
        <f t="shared" si="216"/>
        <v>16.561388459094445</v>
      </c>
      <c r="G420" s="29">
        <f t="shared" si="231"/>
        <v>22.150857064038817</v>
      </c>
      <c r="H420" s="17">
        <f t="shared" si="217"/>
        <v>8638.8342549750378</v>
      </c>
      <c r="I420" s="29">
        <f t="shared" si="218"/>
        <v>2.2250485660981263</v>
      </c>
      <c r="J420" s="29">
        <f t="shared" si="212"/>
        <v>20.847057720370078</v>
      </c>
      <c r="K420" s="39">
        <f t="shared" si="219"/>
        <v>1400</v>
      </c>
      <c r="L420" s="49">
        <f t="shared" si="202"/>
        <v>0</v>
      </c>
      <c r="M420" s="48">
        <f t="shared" si="203"/>
        <v>4.2266987561397071</v>
      </c>
      <c r="N420" s="51">
        <f t="shared" si="213"/>
        <v>2.5805006091765494</v>
      </c>
      <c r="O420" s="54">
        <f t="shared" si="232"/>
        <v>16.300000000000068</v>
      </c>
      <c r="P420" s="34">
        <f t="shared" si="220"/>
        <v>1.7671458676442586</v>
      </c>
      <c r="Q420" s="30">
        <f t="shared" si="221"/>
        <v>0</v>
      </c>
      <c r="R420" s="58">
        <f t="shared" si="222"/>
        <v>0</v>
      </c>
      <c r="S420" s="58">
        <f t="shared" si="223"/>
        <v>191.34560717586396</v>
      </c>
      <c r="T420" s="58">
        <f t="shared" si="204"/>
        <v>100</v>
      </c>
      <c r="U420" s="88" t="str">
        <f>IF(R420=0,"-",FORECAST($C$8,Инклинометрия!$B$2:$B$152,Инклинометрия!$A$2:$A$152))</f>
        <v>-</v>
      </c>
      <c r="V420" s="88" t="str">
        <f>IF(R420=0,"-",FORECAST($C$8-R420,Инклинометрия!$B$2:$B$152,Инклинометрия!$A$2:$A$152))</f>
        <v>-</v>
      </c>
      <c r="W420" s="88">
        <f>IF(R420&gt;0,FORECAST($C$8,Инклинометрия!$B$2:$B$152,Инклинометрия!$A$2:$A$152),IF(AB420=$C$8,"-",FORECAST($C$8-AB420,Инклинометрия!$B$2:$B$152,Инклинометрия!$A$2:$A$152)))</f>
        <v>181.77832681707076</v>
      </c>
      <c r="X420" s="88">
        <f>IF(S420=0,"-",FORECAST($C$8-(S420+AB420),Инклинометрия!$B$2:$B$152,Инклинометрия!$A$2:$A$152))</f>
        <v>0</v>
      </c>
      <c r="Y420" s="88">
        <f>FORECAST($C$8+T420,Инклинометрия!$B$2:$B$152,Инклинометрия!$A$2:$A$152)</f>
        <v>1425</v>
      </c>
      <c r="Z420" s="88">
        <f>IF(R420=0,FORECAST($C$6-T420,Инклинометрия!$B$2:$B$152,Инклинометрия!$A$2:$A$152),FORECAST($C$8,Инклинометрия!$B$2:$B$152,Инклинометрия!$A$2:$A$152))</f>
        <v>1330</v>
      </c>
      <c r="AA420" s="61">
        <f t="shared" si="205"/>
        <v>1400</v>
      </c>
      <c r="AB420" s="62">
        <f t="shared" si="224"/>
        <v>1208.654392824136</v>
      </c>
      <c r="AC420" s="62">
        <f t="shared" si="206"/>
        <v>0</v>
      </c>
      <c r="AD420" s="65">
        <f>IF(R420=0,FORECAST($C$8,Инклинометрия!$B$2:$B$152,Инклинометрия!$A$2:$A$152),V420)</f>
        <v>1330</v>
      </c>
      <c r="AE420" s="65">
        <f>FORECAST($C$8-(R420+AA420),Инклинометрия!$B$2:$B$152,Инклинометрия!$A$2:$A$152)</f>
        <v>0</v>
      </c>
      <c r="AF420" s="65">
        <f>IF(AB420=0,"-",FORECAST($C$8,Инклинометрия!$B$2:$B$152,Инклинометрия!$A$2:$A$152))</f>
        <v>1330</v>
      </c>
      <c r="AG420" s="65">
        <f>IF(AB420=0,"-",FORECAST($C$8-AB420,Инклинометрия!$B$2:$B$152,Инклинометрия!$A$2:$A$152))</f>
        <v>181.77832681707076</v>
      </c>
      <c r="AH420" s="65" t="str">
        <f>IF(AC420=0,"-",FORECAST($C$8+AC420,Инклинометрия!$B$2:$B$152,Инклинометрия!$A$2:$A$152))</f>
        <v>-</v>
      </c>
      <c r="AI420" s="89" t="str">
        <f>IF(AC420=0,"-",FORECAST($C$8,Инклинометрия!$B$2:$B$152,Инклинометрия!$A$2:$A$152))</f>
        <v>-</v>
      </c>
      <c r="AJ420" s="28"/>
      <c r="AK420" s="67">
        <f t="shared" si="225"/>
        <v>0</v>
      </c>
      <c r="AL420" s="28">
        <f t="shared" si="226"/>
        <v>0</v>
      </c>
      <c r="AM420" s="28">
        <f t="shared" si="227"/>
        <v>0.1</v>
      </c>
      <c r="AN420" s="26">
        <f t="shared" si="228"/>
        <v>0.1</v>
      </c>
      <c r="AO420" s="87">
        <f t="shared" si="229"/>
        <v>146782.38252799981</v>
      </c>
      <c r="AP420" s="87">
        <f t="shared" si="207"/>
        <v>45457.382527999813</v>
      </c>
      <c r="AQ420" s="66">
        <f t="shared" si="208"/>
        <v>14695380</v>
      </c>
      <c r="AR420" s="66">
        <f t="shared" si="209"/>
        <v>14188562.89027329</v>
      </c>
      <c r="AS420" s="66">
        <f t="shared" si="210"/>
        <v>784800</v>
      </c>
      <c r="AT420" s="45">
        <f t="shared" si="214"/>
        <v>15626962.382528</v>
      </c>
      <c r="AU420" s="75"/>
    </row>
    <row r="421" spans="2:47" x14ac:dyDescent="0.3">
      <c r="B421" s="41">
        <f t="shared" si="215"/>
        <v>1955</v>
      </c>
      <c r="C421" s="8">
        <f t="shared" si="230"/>
        <v>19.55</v>
      </c>
      <c r="D421" s="73">
        <f t="shared" si="211"/>
        <v>26.148125</v>
      </c>
      <c r="E421" s="29">
        <f t="shared" si="233"/>
        <v>6475.502887505837</v>
      </c>
      <c r="F421" s="29">
        <f t="shared" si="216"/>
        <v>16.561388459094445</v>
      </c>
      <c r="G421" s="29">
        <f t="shared" si="231"/>
        <v>22.150857064038817</v>
      </c>
      <c r="H421" s="17">
        <f t="shared" si="217"/>
        <v>8660.9851120390758</v>
      </c>
      <c r="I421" s="29">
        <f t="shared" si="218"/>
        <v>2.2250485660981263</v>
      </c>
      <c r="J421" s="29">
        <f t="shared" si="212"/>
        <v>20.847057720370078</v>
      </c>
      <c r="K421" s="39">
        <f t="shared" si="219"/>
        <v>1400</v>
      </c>
      <c r="L421" s="49">
        <f t="shared" si="202"/>
        <v>0</v>
      </c>
      <c r="M421" s="48">
        <f t="shared" si="203"/>
        <v>4.2266987561397071</v>
      </c>
      <c r="N421" s="51">
        <f t="shared" si="213"/>
        <v>2.5305006091765492</v>
      </c>
      <c r="O421" s="54">
        <f t="shared" si="232"/>
        <v>16.350000000000065</v>
      </c>
      <c r="P421" s="34">
        <f t="shared" si="220"/>
        <v>1.7671458676442586</v>
      </c>
      <c r="Q421" s="30">
        <f t="shared" si="221"/>
        <v>0</v>
      </c>
      <c r="R421" s="58">
        <f t="shared" si="222"/>
        <v>0</v>
      </c>
      <c r="S421" s="58">
        <f t="shared" si="223"/>
        <v>187.63807836351998</v>
      </c>
      <c r="T421" s="58">
        <f t="shared" si="204"/>
        <v>100</v>
      </c>
      <c r="U421" s="88" t="str">
        <f>IF(R421=0,"-",FORECAST($C$8,Инклинометрия!$B$2:$B$152,Инклинометрия!$A$2:$A$152))</f>
        <v>-</v>
      </c>
      <c r="V421" s="88" t="str">
        <f>IF(R421=0,"-",FORECAST($C$8-R421,Инклинометрия!$B$2:$B$152,Инклинометрия!$A$2:$A$152))</f>
        <v>-</v>
      </c>
      <c r="W421" s="88">
        <f>IF(R421&gt;0,FORECAST($C$8,Инклинометрия!$B$2:$B$152,Инклинометрия!$A$2:$A$152),IF(AB421=$C$8,"-",FORECAST($C$8-AB421,Инклинометрия!$B$2:$B$152,Инклинометрия!$A$2:$A$152)))</f>
        <v>178.25617444534399</v>
      </c>
      <c r="X421" s="88">
        <f>IF(S421=0,"-",FORECAST($C$8-(S421+AB421),Инклинометрия!$B$2:$B$152,Инклинометрия!$A$2:$A$152))</f>
        <v>0</v>
      </c>
      <c r="Y421" s="88">
        <f>FORECAST($C$8+T421,Инклинометрия!$B$2:$B$152,Инклинометрия!$A$2:$A$152)</f>
        <v>1425</v>
      </c>
      <c r="Z421" s="88">
        <f>IF(R421=0,FORECAST($C$6-T421,Инклинометрия!$B$2:$B$152,Инклинометрия!$A$2:$A$152),FORECAST($C$8,Инклинометрия!$B$2:$B$152,Инклинометрия!$A$2:$A$152))</f>
        <v>1330</v>
      </c>
      <c r="AA421" s="61">
        <f t="shared" si="205"/>
        <v>1400</v>
      </c>
      <c r="AB421" s="62">
        <f t="shared" si="224"/>
        <v>1212.36192163648</v>
      </c>
      <c r="AC421" s="62">
        <f t="shared" si="206"/>
        <v>0</v>
      </c>
      <c r="AD421" s="65">
        <f>IF(R421=0,FORECAST($C$8,Инклинометрия!$B$2:$B$152,Инклинометрия!$A$2:$A$152),V421)</f>
        <v>1330</v>
      </c>
      <c r="AE421" s="65">
        <f>FORECAST($C$8-(R421+AA421),Инклинометрия!$B$2:$B$152,Инклинометрия!$A$2:$A$152)</f>
        <v>0</v>
      </c>
      <c r="AF421" s="65">
        <f>IF(AB421=0,"-",FORECAST($C$8,Инклинометрия!$B$2:$B$152,Инклинометрия!$A$2:$A$152))</f>
        <v>1330</v>
      </c>
      <c r="AG421" s="65">
        <f>IF(AB421=0,"-",FORECAST($C$8-AB421,Инклинометрия!$B$2:$B$152,Инклинометрия!$A$2:$A$152))</f>
        <v>178.25617444534399</v>
      </c>
      <c r="AH421" s="65" t="str">
        <f>IF(AC421=0,"-",FORECAST($C$8+AC421,Инклинометрия!$B$2:$B$152,Инклинометрия!$A$2:$A$152))</f>
        <v>-</v>
      </c>
      <c r="AI421" s="89" t="str">
        <f>IF(AC421=0,"-",FORECAST($C$8,Инклинометрия!$B$2:$B$152,Инклинометрия!$A$2:$A$152))</f>
        <v>-</v>
      </c>
      <c r="AJ421" s="28"/>
      <c r="AK421" s="67">
        <f t="shared" si="225"/>
        <v>0</v>
      </c>
      <c r="AL421" s="28">
        <f t="shared" si="226"/>
        <v>0</v>
      </c>
      <c r="AM421" s="28">
        <f t="shared" si="227"/>
        <v>0.1</v>
      </c>
      <c r="AN421" s="26">
        <f t="shared" si="228"/>
        <v>0.1</v>
      </c>
      <c r="AO421" s="87">
        <f t="shared" si="229"/>
        <v>146759.98637471962</v>
      </c>
      <c r="AP421" s="87">
        <f t="shared" si="207"/>
        <v>45434.986374719629</v>
      </c>
      <c r="AQ421" s="66">
        <f t="shared" si="208"/>
        <v>14695380</v>
      </c>
      <c r="AR421" s="66">
        <f t="shared" si="209"/>
        <v>14198383.021838546</v>
      </c>
      <c r="AS421" s="66">
        <f t="shared" si="210"/>
        <v>784800</v>
      </c>
      <c r="AT421" s="45">
        <f t="shared" si="214"/>
        <v>15626939.986374719</v>
      </c>
      <c r="AU421" s="75"/>
    </row>
    <row r="422" spans="2:47" x14ac:dyDescent="0.3">
      <c r="B422" s="41">
        <f t="shared" si="215"/>
        <v>1960</v>
      </c>
      <c r="C422" s="8">
        <f t="shared" si="230"/>
        <v>19.600000000000001</v>
      </c>
      <c r="D422" s="73">
        <f t="shared" si="211"/>
        <v>26.215</v>
      </c>
      <c r="E422" s="29">
        <f t="shared" si="233"/>
        <v>6492.0642759649309</v>
      </c>
      <c r="F422" s="29">
        <f t="shared" si="216"/>
        <v>16.561388459094445</v>
      </c>
      <c r="G422" s="29">
        <f t="shared" si="231"/>
        <v>22.150857064038817</v>
      </c>
      <c r="H422" s="17">
        <f t="shared" si="217"/>
        <v>8683.1359691031139</v>
      </c>
      <c r="I422" s="29">
        <f t="shared" si="218"/>
        <v>2.2250485660981263</v>
      </c>
      <c r="J422" s="29">
        <f t="shared" si="212"/>
        <v>20.847057720370078</v>
      </c>
      <c r="K422" s="39">
        <f t="shared" si="219"/>
        <v>1400</v>
      </c>
      <c r="L422" s="49">
        <f t="shared" si="202"/>
        <v>0</v>
      </c>
      <c r="M422" s="48">
        <f t="shared" si="203"/>
        <v>4.2266987561397071</v>
      </c>
      <c r="N422" s="51">
        <f t="shared" si="213"/>
        <v>2.4805006091765489</v>
      </c>
      <c r="O422" s="54">
        <f t="shared" si="232"/>
        <v>16.400000000000066</v>
      </c>
      <c r="P422" s="34">
        <f t="shared" si="220"/>
        <v>1.7671458676442586</v>
      </c>
      <c r="Q422" s="30">
        <f t="shared" si="221"/>
        <v>0</v>
      </c>
      <c r="R422" s="58">
        <f t="shared" si="222"/>
        <v>0</v>
      </c>
      <c r="S422" s="58">
        <f t="shared" si="223"/>
        <v>183.930549551176</v>
      </c>
      <c r="T422" s="58">
        <f t="shared" si="204"/>
        <v>100</v>
      </c>
      <c r="U422" s="88" t="str">
        <f>IF(R422=0,"-",FORECAST($C$8,Инклинометрия!$B$2:$B$152,Инклинометрия!$A$2:$A$152))</f>
        <v>-</v>
      </c>
      <c r="V422" s="88" t="str">
        <f>IF(R422=0,"-",FORECAST($C$8-R422,Инклинометрия!$B$2:$B$152,Инклинометрия!$A$2:$A$152))</f>
        <v>-</v>
      </c>
      <c r="W422" s="88">
        <f>IF(R422&gt;0,FORECAST($C$8,Инклинометрия!$B$2:$B$152,Инклинометрия!$A$2:$A$152),IF(AB422=$C$8,"-",FORECAST($C$8-AB422,Инклинометрия!$B$2:$B$152,Инклинометрия!$A$2:$A$152)))</f>
        <v>174.73402207361718</v>
      </c>
      <c r="X422" s="88">
        <f>IF(S422=0,"-",FORECAST($C$8-(S422+AB422),Инклинометрия!$B$2:$B$152,Инклинометрия!$A$2:$A$152))</f>
        <v>0</v>
      </c>
      <c r="Y422" s="88">
        <f>FORECAST($C$8+T422,Инклинометрия!$B$2:$B$152,Инклинометрия!$A$2:$A$152)</f>
        <v>1425</v>
      </c>
      <c r="Z422" s="88">
        <f>IF(R422=0,FORECAST($C$6-T422,Инклинометрия!$B$2:$B$152,Инклинометрия!$A$2:$A$152),FORECAST($C$8,Инклинометрия!$B$2:$B$152,Инклинометрия!$A$2:$A$152))</f>
        <v>1330</v>
      </c>
      <c r="AA422" s="61">
        <f t="shared" si="205"/>
        <v>1400</v>
      </c>
      <c r="AB422" s="62">
        <f t="shared" si="224"/>
        <v>1216.069450448824</v>
      </c>
      <c r="AC422" s="62">
        <f t="shared" si="206"/>
        <v>0</v>
      </c>
      <c r="AD422" s="65">
        <f>IF(R422=0,FORECAST($C$8,Инклинометрия!$B$2:$B$152,Инклинометрия!$A$2:$A$152),V422)</f>
        <v>1330</v>
      </c>
      <c r="AE422" s="65">
        <f>FORECAST($C$8-(R422+AA422),Инклинометрия!$B$2:$B$152,Инклинометрия!$A$2:$A$152)</f>
        <v>0</v>
      </c>
      <c r="AF422" s="65">
        <f>IF(AB422=0,"-",FORECAST($C$8,Инклинометрия!$B$2:$B$152,Инклинометрия!$A$2:$A$152))</f>
        <v>1330</v>
      </c>
      <c r="AG422" s="65">
        <f>IF(AB422=0,"-",FORECAST($C$8-AB422,Инклинометрия!$B$2:$B$152,Инклинометрия!$A$2:$A$152))</f>
        <v>174.73402207361718</v>
      </c>
      <c r="AH422" s="65" t="str">
        <f>IF(AC422=0,"-",FORECAST($C$8+AC422,Инклинометрия!$B$2:$B$152,Инклинометрия!$A$2:$A$152))</f>
        <v>-</v>
      </c>
      <c r="AI422" s="89" t="str">
        <f>IF(AC422=0,"-",FORECAST($C$8,Инклинометрия!$B$2:$B$152,Инклинометрия!$A$2:$A$152))</f>
        <v>-</v>
      </c>
      <c r="AJ422" s="28"/>
      <c r="AK422" s="67">
        <f t="shared" si="225"/>
        <v>0</v>
      </c>
      <c r="AL422" s="28">
        <f t="shared" si="226"/>
        <v>0</v>
      </c>
      <c r="AM422" s="28">
        <f t="shared" si="227"/>
        <v>0.1</v>
      </c>
      <c r="AN422" s="26">
        <f t="shared" si="228"/>
        <v>0.1</v>
      </c>
      <c r="AO422" s="87">
        <f t="shared" si="229"/>
        <v>146737.59022143946</v>
      </c>
      <c r="AP422" s="87">
        <f t="shared" si="207"/>
        <v>45412.590221439452</v>
      </c>
      <c r="AQ422" s="66">
        <f t="shared" si="208"/>
        <v>14695380</v>
      </c>
      <c r="AR422" s="66">
        <f t="shared" si="209"/>
        <v>14208203.153403802</v>
      </c>
      <c r="AS422" s="66">
        <f t="shared" si="210"/>
        <v>784800</v>
      </c>
      <c r="AT422" s="45">
        <f t="shared" si="214"/>
        <v>15626917.590221439</v>
      </c>
      <c r="AU422" s="75"/>
    </row>
    <row r="423" spans="2:47" x14ac:dyDescent="0.3">
      <c r="B423" s="41">
        <f t="shared" si="215"/>
        <v>1965</v>
      </c>
      <c r="C423" s="8">
        <f t="shared" si="230"/>
        <v>19.650000000000002</v>
      </c>
      <c r="D423" s="73">
        <f t="shared" si="211"/>
        <v>26.281875000000003</v>
      </c>
      <c r="E423" s="29">
        <f t="shared" si="233"/>
        <v>6508.6256644240257</v>
      </c>
      <c r="F423" s="29">
        <f t="shared" si="216"/>
        <v>16.561388459094445</v>
      </c>
      <c r="G423" s="29">
        <f t="shared" si="231"/>
        <v>22.150857064038817</v>
      </c>
      <c r="H423" s="17">
        <f t="shared" si="217"/>
        <v>8705.286826167152</v>
      </c>
      <c r="I423" s="29">
        <f t="shared" si="218"/>
        <v>2.2250485660981263</v>
      </c>
      <c r="J423" s="29">
        <f t="shared" si="212"/>
        <v>20.847057720370078</v>
      </c>
      <c r="K423" s="39">
        <f t="shared" si="219"/>
        <v>1400</v>
      </c>
      <c r="L423" s="49">
        <f t="shared" si="202"/>
        <v>0</v>
      </c>
      <c r="M423" s="48">
        <f t="shared" si="203"/>
        <v>4.2266987561397071</v>
      </c>
      <c r="N423" s="51">
        <f t="shared" si="213"/>
        <v>2.4305006091765486</v>
      </c>
      <c r="O423" s="54">
        <f t="shared" si="232"/>
        <v>16.450000000000067</v>
      </c>
      <c r="P423" s="34">
        <f t="shared" si="220"/>
        <v>1.7671458676442586</v>
      </c>
      <c r="Q423" s="30">
        <f t="shared" si="221"/>
        <v>0</v>
      </c>
      <c r="R423" s="58">
        <f t="shared" si="222"/>
        <v>0</v>
      </c>
      <c r="S423" s="58">
        <f t="shared" si="223"/>
        <v>180.22302073883202</v>
      </c>
      <c r="T423" s="58">
        <f t="shared" si="204"/>
        <v>100</v>
      </c>
      <c r="U423" s="88" t="str">
        <f>IF(R423=0,"-",FORECAST($C$8,Инклинометрия!$B$2:$B$152,Инклинометрия!$A$2:$A$152))</f>
        <v>-</v>
      </c>
      <c r="V423" s="88" t="str">
        <f>IF(R423=0,"-",FORECAST($C$8-R423,Инклинометрия!$B$2:$B$152,Инклинометрия!$A$2:$A$152))</f>
        <v>-</v>
      </c>
      <c r="W423" s="88">
        <f>IF(R423&gt;0,FORECAST($C$8,Инклинометрия!$B$2:$B$152,Инклинометрия!$A$2:$A$152),IF(AB423=$C$8,"-",FORECAST($C$8-AB423,Инклинометрия!$B$2:$B$152,Инклинометрия!$A$2:$A$152)))</f>
        <v>171.21186970189041</v>
      </c>
      <c r="X423" s="88">
        <f>IF(S423=0,"-",FORECAST($C$8-(S423+AB423),Инклинометрия!$B$2:$B$152,Инклинометрия!$A$2:$A$152))</f>
        <v>0</v>
      </c>
      <c r="Y423" s="88">
        <f>FORECAST($C$8+T423,Инклинометрия!$B$2:$B$152,Инклинометрия!$A$2:$A$152)</f>
        <v>1425</v>
      </c>
      <c r="Z423" s="88">
        <f>IF(R423=0,FORECAST($C$6-T423,Инклинометрия!$B$2:$B$152,Инклинометрия!$A$2:$A$152),FORECAST($C$8,Инклинометрия!$B$2:$B$152,Инклинометрия!$A$2:$A$152))</f>
        <v>1330</v>
      </c>
      <c r="AA423" s="61">
        <f t="shared" si="205"/>
        <v>1400</v>
      </c>
      <c r="AB423" s="62">
        <f t="shared" si="224"/>
        <v>1219.776979261168</v>
      </c>
      <c r="AC423" s="62">
        <f t="shared" si="206"/>
        <v>0</v>
      </c>
      <c r="AD423" s="65">
        <f>IF(R423=0,FORECAST($C$8,Инклинометрия!$B$2:$B$152,Инклинометрия!$A$2:$A$152),V423)</f>
        <v>1330</v>
      </c>
      <c r="AE423" s="65">
        <f>FORECAST($C$8-(R423+AA423),Инклинометрия!$B$2:$B$152,Инклинометрия!$A$2:$A$152)</f>
        <v>0</v>
      </c>
      <c r="AF423" s="65">
        <f>IF(AB423=0,"-",FORECAST($C$8,Инклинометрия!$B$2:$B$152,Инклинометрия!$A$2:$A$152))</f>
        <v>1330</v>
      </c>
      <c r="AG423" s="65">
        <f>IF(AB423=0,"-",FORECAST($C$8-AB423,Инклинометрия!$B$2:$B$152,Инклинометрия!$A$2:$A$152))</f>
        <v>171.21186970189041</v>
      </c>
      <c r="AH423" s="65" t="str">
        <f>IF(AC423=0,"-",FORECAST($C$8+AC423,Инклинометрия!$B$2:$B$152,Инклинометрия!$A$2:$A$152))</f>
        <v>-</v>
      </c>
      <c r="AI423" s="89" t="str">
        <f>IF(AC423=0,"-",FORECAST($C$8,Инклинометрия!$B$2:$B$152,Инклинометрия!$A$2:$A$152))</f>
        <v>-</v>
      </c>
      <c r="AJ423" s="28"/>
      <c r="AK423" s="67">
        <f t="shared" si="225"/>
        <v>0</v>
      </c>
      <c r="AL423" s="28">
        <f t="shared" si="226"/>
        <v>0</v>
      </c>
      <c r="AM423" s="28">
        <f t="shared" si="227"/>
        <v>0.1</v>
      </c>
      <c r="AN423" s="26">
        <f t="shared" si="228"/>
        <v>0.1</v>
      </c>
      <c r="AO423" s="87">
        <f t="shared" si="229"/>
        <v>146715.19406815927</v>
      </c>
      <c r="AP423" s="87">
        <f t="shared" si="207"/>
        <v>45390.194068159275</v>
      </c>
      <c r="AQ423" s="66">
        <f t="shared" si="208"/>
        <v>14695380</v>
      </c>
      <c r="AR423" s="66">
        <f t="shared" si="209"/>
        <v>14218023.284969056</v>
      </c>
      <c r="AS423" s="66">
        <f t="shared" si="210"/>
        <v>784800</v>
      </c>
      <c r="AT423" s="45">
        <f t="shared" si="214"/>
        <v>15626895.19406816</v>
      </c>
      <c r="AU423" s="75"/>
    </row>
    <row r="424" spans="2:47" x14ac:dyDescent="0.3">
      <c r="B424" s="41">
        <f t="shared" si="215"/>
        <v>1970</v>
      </c>
      <c r="C424" s="8">
        <f t="shared" si="230"/>
        <v>19.7</v>
      </c>
      <c r="D424" s="73">
        <f t="shared" si="211"/>
        <v>26.348749999999999</v>
      </c>
      <c r="E424" s="29">
        <f t="shared" si="233"/>
        <v>6525.1870528831178</v>
      </c>
      <c r="F424" s="29">
        <f t="shared" si="216"/>
        <v>16.561388459093266</v>
      </c>
      <c r="G424" s="29">
        <f t="shared" si="231"/>
        <v>22.15085706403724</v>
      </c>
      <c r="H424" s="17">
        <f t="shared" si="217"/>
        <v>8727.43768323119</v>
      </c>
      <c r="I424" s="29">
        <f t="shared" si="218"/>
        <v>2.2250485660981263</v>
      </c>
      <c r="J424" s="29">
        <f t="shared" si="212"/>
        <v>20.847057720369335</v>
      </c>
      <c r="K424" s="39">
        <f t="shared" si="219"/>
        <v>1400</v>
      </c>
      <c r="L424" s="49">
        <f t="shared" si="202"/>
        <v>0</v>
      </c>
      <c r="M424" s="48">
        <f t="shared" si="203"/>
        <v>4.2266987561397071</v>
      </c>
      <c r="N424" s="51">
        <f t="shared" si="213"/>
        <v>2.3805006091765484</v>
      </c>
      <c r="O424" s="54">
        <f t="shared" si="232"/>
        <v>16.500000000000068</v>
      </c>
      <c r="P424" s="34">
        <f t="shared" si="220"/>
        <v>1.7671458676442586</v>
      </c>
      <c r="Q424" s="30">
        <f t="shared" si="221"/>
        <v>0</v>
      </c>
      <c r="R424" s="58">
        <f t="shared" si="222"/>
        <v>0</v>
      </c>
      <c r="S424" s="58">
        <f t="shared" si="223"/>
        <v>176.51549192648804</v>
      </c>
      <c r="T424" s="58">
        <f t="shared" si="204"/>
        <v>100</v>
      </c>
      <c r="U424" s="88" t="str">
        <f>IF(R424=0,"-",FORECAST($C$8,Инклинометрия!$B$2:$B$152,Инклинометрия!$A$2:$A$152))</f>
        <v>-</v>
      </c>
      <c r="V424" s="88" t="str">
        <f>IF(R424=0,"-",FORECAST($C$8-R424,Инклинометрия!$B$2:$B$152,Инклинометрия!$A$2:$A$152))</f>
        <v>-</v>
      </c>
      <c r="W424" s="88">
        <f>IF(R424&gt;0,FORECAST($C$8,Инклинометрия!$B$2:$B$152,Инклинометрия!$A$2:$A$152),IF(AB424=$C$8,"-",FORECAST($C$8-AB424,Инклинометрия!$B$2:$B$152,Инклинометрия!$A$2:$A$152)))</f>
        <v>167.68971733016363</v>
      </c>
      <c r="X424" s="88">
        <f>IF(S424=0,"-",FORECAST($C$8-(S424+AB424),Инклинометрия!$B$2:$B$152,Инклинометрия!$A$2:$A$152))</f>
        <v>0</v>
      </c>
      <c r="Y424" s="88">
        <f>FORECAST($C$8+T424,Инклинометрия!$B$2:$B$152,Инклинометрия!$A$2:$A$152)</f>
        <v>1425</v>
      </c>
      <c r="Z424" s="88">
        <f>IF(R424=0,FORECAST($C$6-T424,Инклинометрия!$B$2:$B$152,Инклинометрия!$A$2:$A$152),FORECAST($C$8,Инклинометрия!$B$2:$B$152,Инклинометрия!$A$2:$A$152))</f>
        <v>1330</v>
      </c>
      <c r="AA424" s="61">
        <f t="shared" si="205"/>
        <v>1400</v>
      </c>
      <c r="AB424" s="62">
        <f t="shared" si="224"/>
        <v>1223.484508073512</v>
      </c>
      <c r="AC424" s="62">
        <f t="shared" si="206"/>
        <v>0</v>
      </c>
      <c r="AD424" s="65">
        <f>IF(R424=0,FORECAST($C$8,Инклинометрия!$B$2:$B$152,Инклинометрия!$A$2:$A$152),V424)</f>
        <v>1330</v>
      </c>
      <c r="AE424" s="65">
        <f>FORECAST($C$8-(R424+AA424),Инклинометрия!$B$2:$B$152,Инклинометрия!$A$2:$A$152)</f>
        <v>0</v>
      </c>
      <c r="AF424" s="65">
        <f>IF(AB424=0,"-",FORECAST($C$8,Инклинометрия!$B$2:$B$152,Инклинометрия!$A$2:$A$152))</f>
        <v>1330</v>
      </c>
      <c r="AG424" s="65">
        <f>IF(AB424=0,"-",FORECAST($C$8-AB424,Инклинометрия!$B$2:$B$152,Инклинометрия!$A$2:$A$152))</f>
        <v>167.68971733016363</v>
      </c>
      <c r="AH424" s="65" t="str">
        <f>IF(AC424=0,"-",FORECAST($C$8+AC424,Инклинометрия!$B$2:$B$152,Инклинометрия!$A$2:$A$152))</f>
        <v>-</v>
      </c>
      <c r="AI424" s="89" t="str">
        <f>IF(AC424=0,"-",FORECAST($C$8,Инклинометрия!$B$2:$B$152,Инклинометрия!$A$2:$A$152))</f>
        <v>-</v>
      </c>
      <c r="AJ424" s="28"/>
      <c r="AK424" s="67">
        <f t="shared" si="225"/>
        <v>0</v>
      </c>
      <c r="AL424" s="28">
        <f t="shared" si="226"/>
        <v>0</v>
      </c>
      <c r="AM424" s="28">
        <f t="shared" si="227"/>
        <v>0.1</v>
      </c>
      <c r="AN424" s="26">
        <f t="shared" si="228"/>
        <v>0.1</v>
      </c>
      <c r="AO424" s="87">
        <f t="shared" si="229"/>
        <v>146692.79791487911</v>
      </c>
      <c r="AP424" s="87">
        <f t="shared" si="207"/>
        <v>45367.797914879098</v>
      </c>
      <c r="AQ424" s="66">
        <f t="shared" si="208"/>
        <v>14695380</v>
      </c>
      <c r="AR424" s="66">
        <f t="shared" si="209"/>
        <v>14227843.416534312</v>
      </c>
      <c r="AS424" s="66">
        <f t="shared" si="210"/>
        <v>784800</v>
      </c>
      <c r="AT424" s="45">
        <f t="shared" si="214"/>
        <v>15626872.797914879</v>
      </c>
      <c r="AU424" s="75"/>
    </row>
    <row r="425" spans="2:47" x14ac:dyDescent="0.3">
      <c r="B425" s="41">
        <f t="shared" si="215"/>
        <v>1975</v>
      </c>
      <c r="C425" s="8">
        <f t="shared" si="230"/>
        <v>19.75</v>
      </c>
      <c r="D425" s="73">
        <f t="shared" si="211"/>
        <v>26.415624999999999</v>
      </c>
      <c r="E425" s="29">
        <f t="shared" si="233"/>
        <v>6541.7484413422135</v>
      </c>
      <c r="F425" s="29">
        <f t="shared" si="216"/>
        <v>16.561388459094445</v>
      </c>
      <c r="G425" s="29">
        <f t="shared" si="231"/>
        <v>22.150857064038817</v>
      </c>
      <c r="H425" s="17">
        <f t="shared" si="217"/>
        <v>8749.5885402952281</v>
      </c>
      <c r="I425" s="29">
        <f t="shared" si="218"/>
        <v>2.2250485660981263</v>
      </c>
      <c r="J425" s="29">
        <f t="shared" si="212"/>
        <v>20.847057720370078</v>
      </c>
      <c r="K425" s="39">
        <f t="shared" si="219"/>
        <v>1400</v>
      </c>
      <c r="L425" s="49">
        <f t="shared" si="202"/>
        <v>0</v>
      </c>
      <c r="M425" s="48">
        <f t="shared" si="203"/>
        <v>4.2266987561397071</v>
      </c>
      <c r="N425" s="51">
        <f t="shared" si="213"/>
        <v>2.3305006091765481</v>
      </c>
      <c r="O425" s="54">
        <f t="shared" si="232"/>
        <v>16.550000000000068</v>
      </c>
      <c r="P425" s="34">
        <f t="shared" si="220"/>
        <v>1.7671458676442586</v>
      </c>
      <c r="Q425" s="30">
        <f t="shared" si="221"/>
        <v>0</v>
      </c>
      <c r="R425" s="58">
        <f t="shared" si="222"/>
        <v>0</v>
      </c>
      <c r="S425" s="58">
        <f t="shared" si="223"/>
        <v>172.80796311414406</v>
      </c>
      <c r="T425" s="58">
        <f t="shared" si="204"/>
        <v>100</v>
      </c>
      <c r="U425" s="88" t="str">
        <f>IF(R425=0,"-",FORECAST($C$8,Инклинометрия!$B$2:$B$152,Инклинометрия!$A$2:$A$152))</f>
        <v>-</v>
      </c>
      <c r="V425" s="88" t="str">
        <f>IF(R425=0,"-",FORECAST($C$8-R425,Инклинометрия!$B$2:$B$152,Инклинометрия!$A$2:$A$152))</f>
        <v>-</v>
      </c>
      <c r="W425" s="88">
        <f>IF(R425&gt;0,FORECAST($C$8,Инклинометрия!$B$2:$B$152,Инклинометрия!$A$2:$A$152),IF(AB425=$C$8,"-",FORECAST($C$8-AB425,Инклинометрия!$B$2:$B$152,Инклинометрия!$A$2:$A$152)))</f>
        <v>164.16756495843686</v>
      </c>
      <c r="X425" s="88">
        <f>IF(S425=0,"-",FORECAST($C$8-(S425+AB425),Инклинометрия!$B$2:$B$152,Инклинометрия!$A$2:$A$152))</f>
        <v>0</v>
      </c>
      <c r="Y425" s="88">
        <f>FORECAST($C$8+T425,Инклинометрия!$B$2:$B$152,Инклинометрия!$A$2:$A$152)</f>
        <v>1425</v>
      </c>
      <c r="Z425" s="88">
        <f>IF(R425=0,FORECAST($C$6-T425,Инклинометрия!$B$2:$B$152,Инклинометрия!$A$2:$A$152),FORECAST($C$8,Инклинометрия!$B$2:$B$152,Инклинометрия!$A$2:$A$152))</f>
        <v>1330</v>
      </c>
      <c r="AA425" s="61">
        <f t="shared" si="205"/>
        <v>1400</v>
      </c>
      <c r="AB425" s="62">
        <f t="shared" si="224"/>
        <v>1227.1920368858559</v>
      </c>
      <c r="AC425" s="62">
        <f t="shared" si="206"/>
        <v>0</v>
      </c>
      <c r="AD425" s="65">
        <f>IF(R425=0,FORECAST($C$8,Инклинометрия!$B$2:$B$152,Инклинометрия!$A$2:$A$152),V425)</f>
        <v>1330</v>
      </c>
      <c r="AE425" s="65">
        <f>FORECAST($C$8-(R425+AA425),Инклинометрия!$B$2:$B$152,Инклинометрия!$A$2:$A$152)</f>
        <v>0</v>
      </c>
      <c r="AF425" s="65">
        <f>IF(AB425=0,"-",FORECAST($C$8,Инклинометрия!$B$2:$B$152,Инклинометрия!$A$2:$A$152))</f>
        <v>1330</v>
      </c>
      <c r="AG425" s="65">
        <f>IF(AB425=0,"-",FORECAST($C$8-AB425,Инклинометрия!$B$2:$B$152,Инклинометрия!$A$2:$A$152))</f>
        <v>164.16756495843686</v>
      </c>
      <c r="AH425" s="65" t="str">
        <f>IF(AC425=0,"-",FORECAST($C$8+AC425,Инклинометрия!$B$2:$B$152,Инклинометрия!$A$2:$A$152))</f>
        <v>-</v>
      </c>
      <c r="AI425" s="89" t="str">
        <f>IF(AC425=0,"-",FORECAST($C$8,Инклинометрия!$B$2:$B$152,Инклинометрия!$A$2:$A$152))</f>
        <v>-</v>
      </c>
      <c r="AJ425" s="28"/>
      <c r="AK425" s="67">
        <f t="shared" si="225"/>
        <v>0</v>
      </c>
      <c r="AL425" s="28">
        <f t="shared" si="226"/>
        <v>0</v>
      </c>
      <c r="AM425" s="28">
        <f t="shared" si="227"/>
        <v>0.1</v>
      </c>
      <c r="AN425" s="26">
        <f t="shared" si="228"/>
        <v>0.1</v>
      </c>
      <c r="AO425" s="87">
        <f t="shared" si="229"/>
        <v>146670.40176159891</v>
      </c>
      <c r="AP425" s="87">
        <f t="shared" si="207"/>
        <v>45345.401761598921</v>
      </c>
      <c r="AQ425" s="66">
        <f t="shared" si="208"/>
        <v>14695380</v>
      </c>
      <c r="AR425" s="66">
        <f t="shared" si="209"/>
        <v>14237663.548099566</v>
      </c>
      <c r="AS425" s="66">
        <f t="shared" si="210"/>
        <v>784800</v>
      </c>
      <c r="AT425" s="45">
        <f t="shared" si="214"/>
        <v>15626850.401761599</v>
      </c>
      <c r="AU425" s="75"/>
    </row>
    <row r="426" spans="2:47" x14ac:dyDescent="0.3">
      <c r="B426" s="41">
        <f t="shared" si="215"/>
        <v>1980</v>
      </c>
      <c r="C426" s="8">
        <f t="shared" si="230"/>
        <v>19.8</v>
      </c>
      <c r="D426" s="73">
        <f t="shared" si="211"/>
        <v>26.482500000000002</v>
      </c>
      <c r="E426" s="29">
        <f t="shared" si="233"/>
        <v>6558.3098298013074</v>
      </c>
      <c r="F426" s="29">
        <f t="shared" si="216"/>
        <v>16.561388459094445</v>
      </c>
      <c r="G426" s="29">
        <f t="shared" si="231"/>
        <v>22.150857064038817</v>
      </c>
      <c r="H426" s="17">
        <f t="shared" si="217"/>
        <v>8771.7393973592661</v>
      </c>
      <c r="I426" s="29">
        <f t="shared" si="218"/>
        <v>2.2250485660981263</v>
      </c>
      <c r="J426" s="29">
        <f t="shared" si="212"/>
        <v>20.847057720370078</v>
      </c>
      <c r="K426" s="39">
        <f t="shared" si="219"/>
        <v>1400</v>
      </c>
      <c r="L426" s="49">
        <f t="shared" si="202"/>
        <v>0</v>
      </c>
      <c r="M426" s="48">
        <f t="shared" si="203"/>
        <v>4.2266987561397071</v>
      </c>
      <c r="N426" s="51">
        <f t="shared" si="213"/>
        <v>2.2805006091765478</v>
      </c>
      <c r="O426" s="54">
        <f t="shared" si="232"/>
        <v>16.600000000000069</v>
      </c>
      <c r="P426" s="34">
        <f t="shared" si="220"/>
        <v>1.7671458676442586</v>
      </c>
      <c r="Q426" s="30">
        <f t="shared" si="221"/>
        <v>0</v>
      </c>
      <c r="R426" s="58">
        <f t="shared" si="222"/>
        <v>0</v>
      </c>
      <c r="S426" s="58">
        <f t="shared" si="223"/>
        <v>169.10043430180008</v>
      </c>
      <c r="T426" s="58">
        <f t="shared" si="204"/>
        <v>100</v>
      </c>
      <c r="U426" s="88" t="str">
        <f>IF(R426=0,"-",FORECAST($C$8,Инклинометрия!$B$2:$B$152,Инклинометрия!$A$2:$A$152))</f>
        <v>-</v>
      </c>
      <c r="V426" s="88" t="str">
        <f>IF(R426=0,"-",FORECAST($C$8-R426,Инклинометрия!$B$2:$B$152,Инклинометрия!$A$2:$A$152))</f>
        <v>-</v>
      </c>
      <c r="W426" s="88">
        <f>IF(R426&gt;0,FORECAST($C$8,Инклинометрия!$B$2:$B$152,Инклинометрия!$A$2:$A$152),IF(AB426=$C$8,"-",FORECAST($C$8-AB426,Инклинометрия!$B$2:$B$152,Инклинометрия!$A$2:$A$152)))</f>
        <v>160.64541258671008</v>
      </c>
      <c r="X426" s="88">
        <f>IF(S426=0,"-",FORECAST($C$8-(S426+AB426),Инклинометрия!$B$2:$B$152,Инклинометрия!$A$2:$A$152))</f>
        <v>0</v>
      </c>
      <c r="Y426" s="88">
        <f>FORECAST($C$8+T426,Инклинометрия!$B$2:$B$152,Инклинометрия!$A$2:$A$152)</f>
        <v>1425</v>
      </c>
      <c r="Z426" s="88">
        <f>IF(R426=0,FORECAST($C$6-T426,Инклинометрия!$B$2:$B$152,Инклинометрия!$A$2:$A$152),FORECAST($C$8,Инклинометрия!$B$2:$B$152,Инклинометрия!$A$2:$A$152))</f>
        <v>1330</v>
      </c>
      <c r="AA426" s="61">
        <f t="shared" si="205"/>
        <v>1400</v>
      </c>
      <c r="AB426" s="62">
        <f t="shared" si="224"/>
        <v>1230.8995656981999</v>
      </c>
      <c r="AC426" s="62">
        <f t="shared" si="206"/>
        <v>0</v>
      </c>
      <c r="AD426" s="65">
        <f>IF(R426=0,FORECAST($C$8,Инклинометрия!$B$2:$B$152,Инклинометрия!$A$2:$A$152),V426)</f>
        <v>1330</v>
      </c>
      <c r="AE426" s="65">
        <f>FORECAST($C$8-(R426+AA426),Инклинометрия!$B$2:$B$152,Инклинометрия!$A$2:$A$152)</f>
        <v>0</v>
      </c>
      <c r="AF426" s="65">
        <f>IF(AB426=0,"-",FORECAST($C$8,Инклинометрия!$B$2:$B$152,Инклинометрия!$A$2:$A$152))</f>
        <v>1330</v>
      </c>
      <c r="AG426" s="65">
        <f>IF(AB426=0,"-",FORECAST($C$8-AB426,Инклинометрия!$B$2:$B$152,Инклинометрия!$A$2:$A$152))</f>
        <v>160.64541258671008</v>
      </c>
      <c r="AH426" s="65" t="str">
        <f>IF(AC426=0,"-",FORECAST($C$8+AC426,Инклинометрия!$B$2:$B$152,Инклинометрия!$A$2:$A$152))</f>
        <v>-</v>
      </c>
      <c r="AI426" s="89" t="str">
        <f>IF(AC426=0,"-",FORECAST($C$8,Инклинометрия!$B$2:$B$152,Инклинометрия!$A$2:$A$152))</f>
        <v>-</v>
      </c>
      <c r="AJ426" s="28"/>
      <c r="AK426" s="67">
        <f t="shared" si="225"/>
        <v>0</v>
      </c>
      <c r="AL426" s="28">
        <f t="shared" si="226"/>
        <v>0</v>
      </c>
      <c r="AM426" s="28">
        <f t="shared" si="227"/>
        <v>0.1</v>
      </c>
      <c r="AN426" s="26">
        <f t="shared" si="228"/>
        <v>0.1</v>
      </c>
      <c r="AO426" s="87">
        <f t="shared" si="229"/>
        <v>146648.00560831875</v>
      </c>
      <c r="AP426" s="87">
        <f t="shared" si="207"/>
        <v>45323.005608318745</v>
      </c>
      <c r="AQ426" s="66">
        <f t="shared" si="208"/>
        <v>14695380</v>
      </c>
      <c r="AR426" s="66">
        <f t="shared" si="209"/>
        <v>14247483.679664824</v>
      </c>
      <c r="AS426" s="66">
        <f t="shared" si="210"/>
        <v>784800</v>
      </c>
      <c r="AT426" s="45">
        <f t="shared" si="214"/>
        <v>15626828.005608318</v>
      </c>
      <c r="AU426" s="75"/>
    </row>
    <row r="427" spans="2:47" x14ac:dyDescent="0.3">
      <c r="B427" s="41">
        <f t="shared" si="215"/>
        <v>1985</v>
      </c>
      <c r="C427" s="8">
        <f t="shared" si="230"/>
        <v>19.850000000000001</v>
      </c>
      <c r="D427" s="73">
        <f t="shared" si="211"/>
        <v>26.549375000000001</v>
      </c>
      <c r="E427" s="29">
        <f t="shared" si="233"/>
        <v>6574.8712182604022</v>
      </c>
      <c r="F427" s="29">
        <f t="shared" si="216"/>
        <v>16.561388459094445</v>
      </c>
      <c r="G427" s="29">
        <f t="shared" si="231"/>
        <v>22.150857064038817</v>
      </c>
      <c r="H427" s="17">
        <f t="shared" si="217"/>
        <v>8793.8902544233042</v>
      </c>
      <c r="I427" s="29">
        <f t="shared" si="218"/>
        <v>2.2250485660981263</v>
      </c>
      <c r="J427" s="29">
        <f t="shared" si="212"/>
        <v>20.847057720370078</v>
      </c>
      <c r="K427" s="39">
        <f t="shared" si="219"/>
        <v>1400</v>
      </c>
      <c r="L427" s="49">
        <f t="shared" si="202"/>
        <v>0</v>
      </c>
      <c r="M427" s="48">
        <f t="shared" si="203"/>
        <v>4.2266987561397071</v>
      </c>
      <c r="N427" s="51">
        <f t="shared" si="213"/>
        <v>2.2305006091765476</v>
      </c>
      <c r="O427" s="54">
        <f t="shared" si="232"/>
        <v>16.65000000000007</v>
      </c>
      <c r="P427" s="34">
        <f t="shared" si="220"/>
        <v>1.7671458676442586</v>
      </c>
      <c r="Q427" s="30">
        <f t="shared" si="221"/>
        <v>0</v>
      </c>
      <c r="R427" s="58">
        <f t="shared" si="222"/>
        <v>0</v>
      </c>
      <c r="S427" s="58">
        <f t="shared" si="223"/>
        <v>165.3929054894561</v>
      </c>
      <c r="T427" s="58">
        <f t="shared" si="204"/>
        <v>100</v>
      </c>
      <c r="U427" s="88" t="str">
        <f>IF(R427=0,"-",FORECAST($C$8,Инклинометрия!$B$2:$B$152,Инклинометрия!$A$2:$A$152))</f>
        <v>-</v>
      </c>
      <c r="V427" s="88" t="str">
        <f>IF(R427=0,"-",FORECAST($C$8-R427,Инклинометрия!$B$2:$B$152,Инклинометрия!$A$2:$A$152))</f>
        <v>-</v>
      </c>
      <c r="W427" s="88">
        <f>IF(R427&gt;0,FORECAST($C$8,Инклинометрия!$B$2:$B$152,Инклинометрия!$A$2:$A$152),IF(AB427=$C$8,"-",FORECAST($C$8-AB427,Инклинометрия!$B$2:$B$152,Инклинометрия!$A$2:$A$152)))</f>
        <v>157.12326021498328</v>
      </c>
      <c r="X427" s="88">
        <f>IF(S427=0,"-",FORECAST($C$8-(S427+AB427),Инклинометрия!$B$2:$B$152,Инклинометрия!$A$2:$A$152))</f>
        <v>0</v>
      </c>
      <c r="Y427" s="88">
        <f>FORECAST($C$8+T427,Инклинометрия!$B$2:$B$152,Инклинометрия!$A$2:$A$152)</f>
        <v>1425</v>
      </c>
      <c r="Z427" s="88">
        <f>IF(R427=0,FORECAST($C$6-T427,Инклинометрия!$B$2:$B$152,Инклинометрия!$A$2:$A$152),FORECAST($C$8,Инклинометрия!$B$2:$B$152,Инклинометрия!$A$2:$A$152))</f>
        <v>1330</v>
      </c>
      <c r="AA427" s="61">
        <f t="shared" si="205"/>
        <v>1400</v>
      </c>
      <c r="AB427" s="62">
        <f t="shared" si="224"/>
        <v>1234.6070945105439</v>
      </c>
      <c r="AC427" s="62">
        <f t="shared" si="206"/>
        <v>0</v>
      </c>
      <c r="AD427" s="65">
        <f>IF(R427=0,FORECAST($C$8,Инклинометрия!$B$2:$B$152,Инклинометрия!$A$2:$A$152),V427)</f>
        <v>1330</v>
      </c>
      <c r="AE427" s="65">
        <f>FORECAST($C$8-(R427+AA427),Инклинометрия!$B$2:$B$152,Инклинометрия!$A$2:$A$152)</f>
        <v>0</v>
      </c>
      <c r="AF427" s="65">
        <f>IF(AB427=0,"-",FORECAST($C$8,Инклинометрия!$B$2:$B$152,Инклинометрия!$A$2:$A$152))</f>
        <v>1330</v>
      </c>
      <c r="AG427" s="65">
        <f>IF(AB427=0,"-",FORECAST($C$8-AB427,Инклинометрия!$B$2:$B$152,Инклинометрия!$A$2:$A$152))</f>
        <v>157.12326021498328</v>
      </c>
      <c r="AH427" s="65" t="str">
        <f>IF(AC427=0,"-",FORECAST($C$8+AC427,Инклинометрия!$B$2:$B$152,Инклинометрия!$A$2:$A$152))</f>
        <v>-</v>
      </c>
      <c r="AI427" s="89" t="str">
        <f>IF(AC427=0,"-",FORECAST($C$8,Инклинометрия!$B$2:$B$152,Инклинометрия!$A$2:$A$152))</f>
        <v>-</v>
      </c>
      <c r="AJ427" s="28"/>
      <c r="AK427" s="67">
        <f t="shared" si="225"/>
        <v>0</v>
      </c>
      <c r="AL427" s="28">
        <f t="shared" si="226"/>
        <v>0</v>
      </c>
      <c r="AM427" s="28">
        <f t="shared" si="227"/>
        <v>0.1</v>
      </c>
      <c r="AN427" s="26">
        <f t="shared" si="228"/>
        <v>0.1</v>
      </c>
      <c r="AO427" s="87">
        <f t="shared" si="229"/>
        <v>146625.60945503856</v>
      </c>
      <c r="AP427" s="87">
        <f t="shared" si="207"/>
        <v>45300.609455038568</v>
      </c>
      <c r="AQ427" s="66">
        <f t="shared" si="208"/>
        <v>14695380</v>
      </c>
      <c r="AR427" s="66">
        <f t="shared" si="209"/>
        <v>14257303.811230078</v>
      </c>
      <c r="AS427" s="66">
        <f t="shared" si="210"/>
        <v>784800</v>
      </c>
      <c r="AT427" s="45">
        <f t="shared" si="214"/>
        <v>15626805.609455038</v>
      </c>
      <c r="AU427" s="75"/>
    </row>
    <row r="428" spans="2:47" x14ac:dyDescent="0.3">
      <c r="B428" s="41">
        <f t="shared" si="215"/>
        <v>1990</v>
      </c>
      <c r="C428" s="8">
        <f t="shared" si="230"/>
        <v>19.900000000000002</v>
      </c>
      <c r="D428" s="73">
        <f t="shared" si="211"/>
        <v>26.616250000000004</v>
      </c>
      <c r="E428" s="29">
        <f t="shared" si="233"/>
        <v>6591.4326067194961</v>
      </c>
      <c r="F428" s="29">
        <f t="shared" si="216"/>
        <v>16.561388459094445</v>
      </c>
      <c r="G428" s="29">
        <f t="shared" si="231"/>
        <v>22.150857064038817</v>
      </c>
      <c r="H428" s="17">
        <f t="shared" si="217"/>
        <v>8816.0411114873423</v>
      </c>
      <c r="I428" s="29">
        <f t="shared" si="218"/>
        <v>2.2250485660981263</v>
      </c>
      <c r="J428" s="29">
        <f t="shared" si="212"/>
        <v>20.847057720370078</v>
      </c>
      <c r="K428" s="39">
        <f t="shared" si="219"/>
        <v>1400</v>
      </c>
      <c r="L428" s="49">
        <f t="shared" si="202"/>
        <v>0</v>
      </c>
      <c r="M428" s="48">
        <f t="shared" si="203"/>
        <v>4.2266987561397071</v>
      </c>
      <c r="N428" s="51">
        <f t="shared" si="213"/>
        <v>2.1805006091765473</v>
      </c>
      <c r="O428" s="54">
        <f t="shared" si="232"/>
        <v>16.70000000000007</v>
      </c>
      <c r="P428" s="34">
        <f t="shared" si="220"/>
        <v>1.7671458676442586</v>
      </c>
      <c r="Q428" s="30">
        <f t="shared" si="221"/>
        <v>0</v>
      </c>
      <c r="R428" s="58">
        <f t="shared" si="222"/>
        <v>0</v>
      </c>
      <c r="S428" s="58">
        <f t="shared" si="223"/>
        <v>161.68537667711212</v>
      </c>
      <c r="T428" s="58">
        <f t="shared" si="204"/>
        <v>100</v>
      </c>
      <c r="U428" s="88" t="str">
        <f>IF(R428=0,"-",FORECAST($C$8,Инклинометрия!$B$2:$B$152,Инклинометрия!$A$2:$A$152))</f>
        <v>-</v>
      </c>
      <c r="V428" s="88" t="str">
        <f>IF(R428=0,"-",FORECAST($C$8-R428,Инклинометрия!$B$2:$B$152,Инклинометрия!$A$2:$A$152))</f>
        <v>-</v>
      </c>
      <c r="W428" s="88">
        <f>IF(R428&gt;0,FORECAST($C$8,Инклинометрия!$B$2:$B$152,Инклинометрия!$A$2:$A$152),IF(AB428=$C$8,"-",FORECAST($C$8-AB428,Инклинометрия!$B$2:$B$152,Инклинометрия!$A$2:$A$152)))</f>
        <v>153.6011078432565</v>
      </c>
      <c r="X428" s="88">
        <f>IF(S428=0,"-",FORECAST($C$8-(S428+AB428),Инклинометрия!$B$2:$B$152,Инклинометрия!$A$2:$A$152))</f>
        <v>0</v>
      </c>
      <c r="Y428" s="88">
        <f>FORECAST($C$8+T428,Инклинометрия!$B$2:$B$152,Инклинометрия!$A$2:$A$152)</f>
        <v>1425</v>
      </c>
      <c r="Z428" s="88">
        <f>IF(R428=0,FORECAST($C$6-T428,Инклинометрия!$B$2:$B$152,Инклинометрия!$A$2:$A$152),FORECAST($C$8,Инклинометрия!$B$2:$B$152,Инклинометрия!$A$2:$A$152))</f>
        <v>1330</v>
      </c>
      <c r="AA428" s="61">
        <f t="shared" si="205"/>
        <v>1400</v>
      </c>
      <c r="AB428" s="62">
        <f t="shared" si="224"/>
        <v>1238.3146233228879</v>
      </c>
      <c r="AC428" s="62">
        <f t="shared" si="206"/>
        <v>0</v>
      </c>
      <c r="AD428" s="65">
        <f>IF(R428=0,FORECAST($C$8,Инклинометрия!$B$2:$B$152,Инклинометрия!$A$2:$A$152),V428)</f>
        <v>1330</v>
      </c>
      <c r="AE428" s="65">
        <f>FORECAST($C$8-(R428+AA428),Инклинометрия!$B$2:$B$152,Инклинометрия!$A$2:$A$152)</f>
        <v>0</v>
      </c>
      <c r="AF428" s="65">
        <f>IF(AB428=0,"-",FORECAST($C$8,Инклинометрия!$B$2:$B$152,Инклинометрия!$A$2:$A$152))</f>
        <v>1330</v>
      </c>
      <c r="AG428" s="65">
        <f>IF(AB428=0,"-",FORECAST($C$8-AB428,Инклинометрия!$B$2:$B$152,Инклинометрия!$A$2:$A$152))</f>
        <v>153.6011078432565</v>
      </c>
      <c r="AH428" s="65" t="str">
        <f>IF(AC428=0,"-",FORECAST($C$8+AC428,Инклинометрия!$B$2:$B$152,Инклинометрия!$A$2:$A$152))</f>
        <v>-</v>
      </c>
      <c r="AI428" s="89" t="str">
        <f>IF(AC428=0,"-",FORECAST($C$8,Инклинометрия!$B$2:$B$152,Инклинометрия!$A$2:$A$152))</f>
        <v>-</v>
      </c>
      <c r="AJ428" s="28"/>
      <c r="AK428" s="67">
        <f t="shared" si="225"/>
        <v>0</v>
      </c>
      <c r="AL428" s="28">
        <f t="shared" si="226"/>
        <v>0</v>
      </c>
      <c r="AM428" s="28">
        <f t="shared" si="227"/>
        <v>0.1</v>
      </c>
      <c r="AN428" s="26">
        <f t="shared" si="228"/>
        <v>0.1</v>
      </c>
      <c r="AO428" s="87">
        <f t="shared" si="229"/>
        <v>146603.2133017584</v>
      </c>
      <c r="AP428" s="87">
        <f t="shared" si="207"/>
        <v>45278.213301758391</v>
      </c>
      <c r="AQ428" s="66">
        <f t="shared" si="208"/>
        <v>14695380</v>
      </c>
      <c r="AR428" s="66">
        <f t="shared" si="209"/>
        <v>14267123.942795334</v>
      </c>
      <c r="AS428" s="66">
        <f t="shared" si="210"/>
        <v>784800</v>
      </c>
      <c r="AT428" s="45">
        <f t="shared" si="214"/>
        <v>15626783.213301759</v>
      </c>
      <c r="AU428" s="75"/>
    </row>
    <row r="429" spans="2:47" x14ac:dyDescent="0.3">
      <c r="B429" s="41">
        <f t="shared" si="215"/>
        <v>1995</v>
      </c>
      <c r="C429" s="8">
        <f t="shared" si="230"/>
        <v>19.95</v>
      </c>
      <c r="D429" s="73">
        <f t="shared" si="211"/>
        <v>26.683125</v>
      </c>
      <c r="E429" s="29">
        <f t="shared" si="233"/>
        <v>6607.99399517859</v>
      </c>
      <c r="F429" s="29">
        <f t="shared" si="216"/>
        <v>16.561388459093266</v>
      </c>
      <c r="G429" s="29">
        <f t="shared" si="231"/>
        <v>22.15085706403724</v>
      </c>
      <c r="H429" s="17">
        <f t="shared" si="217"/>
        <v>8838.1919685513803</v>
      </c>
      <c r="I429" s="29">
        <f t="shared" si="218"/>
        <v>2.2250485660981263</v>
      </c>
      <c r="J429" s="29">
        <f t="shared" si="212"/>
        <v>20.847057720369335</v>
      </c>
      <c r="K429" s="39">
        <f t="shared" si="219"/>
        <v>1400</v>
      </c>
      <c r="L429" s="49">
        <f t="shared" si="202"/>
        <v>0</v>
      </c>
      <c r="M429" s="48">
        <f t="shared" si="203"/>
        <v>4.2266987561397071</v>
      </c>
      <c r="N429" s="51">
        <f t="shared" si="213"/>
        <v>2.130500609176547</v>
      </c>
      <c r="O429" s="54">
        <f t="shared" si="232"/>
        <v>16.750000000000068</v>
      </c>
      <c r="P429" s="34">
        <f t="shared" si="220"/>
        <v>1.7671458676442586</v>
      </c>
      <c r="Q429" s="30">
        <f t="shared" si="221"/>
        <v>0</v>
      </c>
      <c r="R429" s="58">
        <f t="shared" si="222"/>
        <v>0</v>
      </c>
      <c r="S429" s="58">
        <f t="shared" si="223"/>
        <v>157.97784786476814</v>
      </c>
      <c r="T429" s="58">
        <f t="shared" si="204"/>
        <v>100</v>
      </c>
      <c r="U429" s="88" t="str">
        <f>IF(R429=0,"-",FORECAST($C$8,Инклинометрия!$B$2:$B$152,Инклинометрия!$A$2:$A$152))</f>
        <v>-</v>
      </c>
      <c r="V429" s="88" t="str">
        <f>IF(R429=0,"-",FORECAST($C$8-R429,Инклинометрия!$B$2:$B$152,Инклинометрия!$A$2:$A$152))</f>
        <v>-</v>
      </c>
      <c r="W429" s="88">
        <f>IF(R429&gt;0,FORECAST($C$8,Инклинометрия!$B$2:$B$152,Инклинометрия!$A$2:$A$152),IF(AB429=$C$8,"-",FORECAST($C$8-AB429,Инклинометрия!$B$2:$B$152,Инклинометрия!$A$2:$A$152)))</f>
        <v>150.07895547152972</v>
      </c>
      <c r="X429" s="88">
        <f>IF(S429=0,"-",FORECAST($C$8-(S429+AB429),Инклинометрия!$B$2:$B$152,Инклинометрия!$A$2:$A$152))</f>
        <v>0</v>
      </c>
      <c r="Y429" s="88">
        <f>FORECAST($C$8+T429,Инклинометрия!$B$2:$B$152,Инклинометрия!$A$2:$A$152)</f>
        <v>1425</v>
      </c>
      <c r="Z429" s="88">
        <f>IF(R429=0,FORECAST($C$6-T429,Инклинометрия!$B$2:$B$152,Инклинометрия!$A$2:$A$152),FORECAST($C$8,Инклинометрия!$B$2:$B$152,Инклинометрия!$A$2:$A$152))</f>
        <v>1330</v>
      </c>
      <c r="AA429" s="61">
        <f t="shared" si="205"/>
        <v>1400</v>
      </c>
      <c r="AB429" s="62">
        <f t="shared" si="224"/>
        <v>1242.0221521352319</v>
      </c>
      <c r="AC429" s="62">
        <f t="shared" si="206"/>
        <v>0</v>
      </c>
      <c r="AD429" s="65">
        <f>IF(R429=0,FORECAST($C$8,Инклинометрия!$B$2:$B$152,Инклинометрия!$A$2:$A$152),V429)</f>
        <v>1330</v>
      </c>
      <c r="AE429" s="65">
        <f>FORECAST($C$8-(R429+AA429),Инклинометрия!$B$2:$B$152,Инклинометрия!$A$2:$A$152)</f>
        <v>0</v>
      </c>
      <c r="AF429" s="65">
        <f>IF(AB429=0,"-",FORECAST($C$8,Инклинометрия!$B$2:$B$152,Инклинометрия!$A$2:$A$152))</f>
        <v>1330</v>
      </c>
      <c r="AG429" s="65">
        <f>IF(AB429=0,"-",FORECAST($C$8-AB429,Инклинометрия!$B$2:$B$152,Инклинометрия!$A$2:$A$152))</f>
        <v>150.07895547152972</v>
      </c>
      <c r="AH429" s="65" t="str">
        <f>IF(AC429=0,"-",FORECAST($C$8+AC429,Инклинометрия!$B$2:$B$152,Инклинометрия!$A$2:$A$152))</f>
        <v>-</v>
      </c>
      <c r="AI429" s="89" t="str">
        <f>IF(AC429=0,"-",FORECAST($C$8,Инклинометрия!$B$2:$B$152,Инклинометрия!$A$2:$A$152))</f>
        <v>-</v>
      </c>
      <c r="AJ429" s="28"/>
      <c r="AK429" s="67">
        <f t="shared" si="225"/>
        <v>0</v>
      </c>
      <c r="AL429" s="28">
        <f t="shared" si="226"/>
        <v>0</v>
      </c>
      <c r="AM429" s="28">
        <f t="shared" si="227"/>
        <v>0.1</v>
      </c>
      <c r="AN429" s="26">
        <f t="shared" si="228"/>
        <v>0.1</v>
      </c>
      <c r="AO429" s="87">
        <f t="shared" si="229"/>
        <v>146580.81714847821</v>
      </c>
      <c r="AP429" s="87">
        <f t="shared" si="207"/>
        <v>45255.817148478214</v>
      </c>
      <c r="AQ429" s="66">
        <f t="shared" si="208"/>
        <v>14695380</v>
      </c>
      <c r="AR429" s="66">
        <f t="shared" si="209"/>
        <v>14276944.07436059</v>
      </c>
      <c r="AS429" s="66">
        <f t="shared" si="210"/>
        <v>784800</v>
      </c>
      <c r="AT429" s="45">
        <f t="shared" si="214"/>
        <v>15626760.817148479</v>
      </c>
      <c r="AU429" s="75"/>
    </row>
    <row r="430" spans="2:47" x14ac:dyDescent="0.3">
      <c r="B430" s="41">
        <f t="shared" si="215"/>
        <v>2000</v>
      </c>
      <c r="C430" s="8">
        <f t="shared" si="230"/>
        <v>20</v>
      </c>
      <c r="D430" s="73">
        <f t="shared" si="211"/>
        <v>26.75</v>
      </c>
      <c r="E430" s="29">
        <f t="shared" si="233"/>
        <v>6624.5553836376839</v>
      </c>
      <c r="F430" s="29">
        <f t="shared" si="216"/>
        <v>16.561388459094445</v>
      </c>
      <c r="G430" s="29">
        <f t="shared" si="231"/>
        <v>22.150857064038817</v>
      </c>
      <c r="H430" s="17">
        <f t="shared" si="217"/>
        <v>8860.3428256154184</v>
      </c>
      <c r="I430" s="29">
        <f t="shared" si="218"/>
        <v>2.2250485660981263</v>
      </c>
      <c r="J430" s="29">
        <f t="shared" si="212"/>
        <v>20.847057720370078</v>
      </c>
      <c r="K430" s="39">
        <f t="shared" si="219"/>
        <v>1400</v>
      </c>
      <c r="L430" s="49">
        <f t="shared" si="202"/>
        <v>0</v>
      </c>
      <c r="M430" s="48">
        <f t="shared" si="203"/>
        <v>4.2266987561397071</v>
      </c>
      <c r="N430" s="51">
        <f t="shared" si="213"/>
        <v>2.0805006091765468</v>
      </c>
      <c r="O430" s="54">
        <f t="shared" si="232"/>
        <v>16.800000000000068</v>
      </c>
      <c r="P430" s="34">
        <f t="shared" si="220"/>
        <v>1.7671458676442586</v>
      </c>
      <c r="Q430" s="30">
        <f t="shared" si="221"/>
        <v>0</v>
      </c>
      <c r="R430" s="58">
        <f t="shared" si="222"/>
        <v>0</v>
      </c>
      <c r="S430" s="58">
        <f t="shared" si="223"/>
        <v>154.27031905242416</v>
      </c>
      <c r="T430" s="58">
        <f t="shared" si="204"/>
        <v>100</v>
      </c>
      <c r="U430" s="88" t="str">
        <f>IF(R430=0,"-",FORECAST($C$8,Инклинометрия!$B$2:$B$152,Инклинометрия!$A$2:$A$152))</f>
        <v>-</v>
      </c>
      <c r="V430" s="88" t="str">
        <f>IF(R430=0,"-",FORECAST($C$8-R430,Инклинометрия!$B$2:$B$152,Инклинометрия!$A$2:$A$152))</f>
        <v>-</v>
      </c>
      <c r="W430" s="88">
        <f>IF(R430&gt;0,FORECAST($C$8,Инклинометрия!$B$2:$B$152,Инклинометрия!$A$2:$A$152),IF(AB430=$C$8,"-",FORECAST($C$8-AB430,Инклинометрия!$B$2:$B$152,Инклинометрия!$A$2:$A$152)))</f>
        <v>146.55680309980295</v>
      </c>
      <c r="X430" s="88">
        <f>IF(S430=0,"-",FORECAST($C$8-(S430+AB430),Инклинометрия!$B$2:$B$152,Инклинометрия!$A$2:$A$152))</f>
        <v>0</v>
      </c>
      <c r="Y430" s="88">
        <f>FORECAST($C$8+T430,Инклинометрия!$B$2:$B$152,Инклинометрия!$A$2:$A$152)</f>
        <v>1425</v>
      </c>
      <c r="Z430" s="88">
        <f>IF(R430=0,FORECAST($C$6-T430,Инклинометрия!$B$2:$B$152,Инклинометрия!$A$2:$A$152),FORECAST($C$8,Инклинометрия!$B$2:$B$152,Инклинометрия!$A$2:$A$152))</f>
        <v>1330</v>
      </c>
      <c r="AA430" s="61">
        <f t="shared" si="205"/>
        <v>1400</v>
      </c>
      <c r="AB430" s="62">
        <f t="shared" si="224"/>
        <v>1245.7296809475758</v>
      </c>
      <c r="AC430" s="62">
        <f t="shared" si="206"/>
        <v>0</v>
      </c>
      <c r="AD430" s="65">
        <f>IF(R430=0,FORECAST($C$8,Инклинометрия!$B$2:$B$152,Инклинометрия!$A$2:$A$152),V430)</f>
        <v>1330</v>
      </c>
      <c r="AE430" s="65">
        <f>FORECAST($C$8-(R430+AA430),Инклинометрия!$B$2:$B$152,Инклинометрия!$A$2:$A$152)</f>
        <v>0</v>
      </c>
      <c r="AF430" s="65">
        <f>IF(AB430=0,"-",FORECAST($C$8,Инклинометрия!$B$2:$B$152,Инклинометрия!$A$2:$A$152))</f>
        <v>1330</v>
      </c>
      <c r="AG430" s="65">
        <f>IF(AB430=0,"-",FORECAST($C$8-AB430,Инклинометрия!$B$2:$B$152,Инклинометрия!$A$2:$A$152))</f>
        <v>146.55680309980295</v>
      </c>
      <c r="AH430" s="65" t="str">
        <f>IF(AC430=0,"-",FORECAST($C$8+AC430,Инклинометрия!$B$2:$B$152,Инклинометрия!$A$2:$A$152))</f>
        <v>-</v>
      </c>
      <c r="AI430" s="89" t="str">
        <f>IF(AC430=0,"-",FORECAST($C$8,Инклинометрия!$B$2:$B$152,Инклинометрия!$A$2:$A$152))</f>
        <v>-</v>
      </c>
      <c r="AJ430" s="28"/>
      <c r="AK430" s="67">
        <f t="shared" si="225"/>
        <v>0</v>
      </c>
      <c r="AL430" s="28">
        <f t="shared" si="226"/>
        <v>0</v>
      </c>
      <c r="AM430" s="28">
        <f t="shared" si="227"/>
        <v>0.1</v>
      </c>
      <c r="AN430" s="26">
        <f t="shared" si="228"/>
        <v>0.1</v>
      </c>
      <c r="AO430" s="87">
        <f t="shared" si="229"/>
        <v>146558.42099519804</v>
      </c>
      <c r="AP430" s="87">
        <f t="shared" si="207"/>
        <v>45233.420995198037</v>
      </c>
      <c r="AQ430" s="66">
        <f t="shared" si="208"/>
        <v>14695380</v>
      </c>
      <c r="AR430" s="66">
        <f t="shared" si="209"/>
        <v>14286764.205925845</v>
      </c>
      <c r="AS430" s="66">
        <f t="shared" si="210"/>
        <v>784800</v>
      </c>
      <c r="AT430" s="45">
        <f t="shared" si="214"/>
        <v>15626738.420995198</v>
      </c>
      <c r="AU430" s="75"/>
    </row>
    <row r="431" spans="2:47" x14ac:dyDescent="0.3">
      <c r="B431" s="41">
        <f t="shared" si="215"/>
        <v>2005</v>
      </c>
      <c r="C431" s="8">
        <f t="shared" si="230"/>
        <v>20.05</v>
      </c>
      <c r="D431" s="73">
        <f t="shared" si="211"/>
        <v>26.816875</v>
      </c>
      <c r="E431" s="29">
        <f t="shared" si="233"/>
        <v>6641.1167720967787</v>
      </c>
      <c r="F431" s="29">
        <f t="shared" si="216"/>
        <v>16.561388459094445</v>
      </c>
      <c r="G431" s="29">
        <f t="shared" si="231"/>
        <v>22.150857064038817</v>
      </c>
      <c r="H431" s="17">
        <f t="shared" si="217"/>
        <v>8882.4936826794565</v>
      </c>
      <c r="I431" s="29">
        <f t="shared" si="218"/>
        <v>2.2250485660981263</v>
      </c>
      <c r="J431" s="29">
        <f t="shared" si="212"/>
        <v>20.847057720370078</v>
      </c>
      <c r="K431" s="39">
        <f t="shared" si="219"/>
        <v>1400</v>
      </c>
      <c r="L431" s="49">
        <f t="shared" si="202"/>
        <v>0</v>
      </c>
      <c r="M431" s="48">
        <f t="shared" si="203"/>
        <v>4.2266987561397071</v>
      </c>
      <c r="N431" s="51">
        <f t="shared" si="213"/>
        <v>2.0305006091765465</v>
      </c>
      <c r="O431" s="54">
        <f t="shared" si="232"/>
        <v>16.850000000000069</v>
      </c>
      <c r="P431" s="34">
        <f t="shared" si="220"/>
        <v>1.7671458676442586</v>
      </c>
      <c r="Q431" s="30">
        <f t="shared" si="221"/>
        <v>0</v>
      </c>
      <c r="R431" s="58">
        <f t="shared" si="222"/>
        <v>0</v>
      </c>
      <c r="S431" s="58">
        <f t="shared" si="223"/>
        <v>150.56279024008018</v>
      </c>
      <c r="T431" s="58">
        <f t="shared" si="204"/>
        <v>100</v>
      </c>
      <c r="U431" s="88" t="str">
        <f>IF(R431=0,"-",FORECAST($C$8,Инклинометрия!$B$2:$B$152,Инклинометрия!$A$2:$A$152))</f>
        <v>-</v>
      </c>
      <c r="V431" s="88" t="str">
        <f>IF(R431=0,"-",FORECAST($C$8-R431,Инклинометрия!$B$2:$B$152,Инклинометрия!$A$2:$A$152))</f>
        <v>-</v>
      </c>
      <c r="W431" s="88">
        <f>IF(R431&gt;0,FORECAST($C$8,Инклинометрия!$B$2:$B$152,Инклинометрия!$A$2:$A$152),IF(AB431=$C$8,"-",FORECAST($C$8-AB431,Инклинометрия!$B$2:$B$152,Инклинометрия!$A$2:$A$152)))</f>
        <v>143.03465072807617</v>
      </c>
      <c r="X431" s="88">
        <f>IF(S431=0,"-",FORECAST($C$8-(S431+AB431),Инклинометрия!$B$2:$B$152,Инклинометрия!$A$2:$A$152))</f>
        <v>0</v>
      </c>
      <c r="Y431" s="88">
        <f>FORECAST($C$8+T431,Инклинометрия!$B$2:$B$152,Инклинометрия!$A$2:$A$152)</f>
        <v>1425</v>
      </c>
      <c r="Z431" s="88">
        <f>IF(R431=0,FORECAST($C$6-T431,Инклинометрия!$B$2:$B$152,Инклинометрия!$A$2:$A$152),FORECAST($C$8,Инклинометрия!$B$2:$B$152,Инклинометрия!$A$2:$A$152))</f>
        <v>1330</v>
      </c>
      <c r="AA431" s="61">
        <f t="shared" si="205"/>
        <v>1400</v>
      </c>
      <c r="AB431" s="62">
        <f t="shared" si="224"/>
        <v>1249.4372097599198</v>
      </c>
      <c r="AC431" s="62">
        <f t="shared" si="206"/>
        <v>0</v>
      </c>
      <c r="AD431" s="65">
        <f>IF(R431=0,FORECAST($C$8,Инклинометрия!$B$2:$B$152,Инклинометрия!$A$2:$A$152),V431)</f>
        <v>1330</v>
      </c>
      <c r="AE431" s="65">
        <f>FORECAST($C$8-(R431+AA431),Инклинометрия!$B$2:$B$152,Инклинометрия!$A$2:$A$152)</f>
        <v>0</v>
      </c>
      <c r="AF431" s="65">
        <f>IF(AB431=0,"-",FORECAST($C$8,Инклинометрия!$B$2:$B$152,Инклинометрия!$A$2:$A$152))</f>
        <v>1330</v>
      </c>
      <c r="AG431" s="65">
        <f>IF(AB431=0,"-",FORECAST($C$8-AB431,Инклинометрия!$B$2:$B$152,Инклинометрия!$A$2:$A$152))</f>
        <v>143.03465072807617</v>
      </c>
      <c r="AH431" s="65" t="str">
        <f>IF(AC431=0,"-",FORECAST($C$8+AC431,Инклинометрия!$B$2:$B$152,Инклинометрия!$A$2:$A$152))</f>
        <v>-</v>
      </c>
      <c r="AI431" s="89" t="str">
        <f>IF(AC431=0,"-",FORECAST($C$8,Инклинометрия!$B$2:$B$152,Инклинометрия!$A$2:$A$152))</f>
        <v>-</v>
      </c>
      <c r="AJ431" s="28"/>
      <c r="AK431" s="67">
        <f t="shared" si="225"/>
        <v>0</v>
      </c>
      <c r="AL431" s="28">
        <f t="shared" si="226"/>
        <v>0</v>
      </c>
      <c r="AM431" s="28">
        <f t="shared" si="227"/>
        <v>0.1</v>
      </c>
      <c r="AN431" s="26">
        <f t="shared" si="228"/>
        <v>0.1</v>
      </c>
      <c r="AO431" s="87">
        <f t="shared" si="229"/>
        <v>146536.02484191785</v>
      </c>
      <c r="AP431" s="87">
        <f t="shared" si="207"/>
        <v>45211.024841917861</v>
      </c>
      <c r="AQ431" s="66">
        <f t="shared" si="208"/>
        <v>14695380</v>
      </c>
      <c r="AR431" s="66">
        <f t="shared" si="209"/>
        <v>14296584.337491101</v>
      </c>
      <c r="AS431" s="66">
        <f t="shared" si="210"/>
        <v>784800</v>
      </c>
      <c r="AT431" s="45">
        <f t="shared" si="214"/>
        <v>15626716.024841918</v>
      </c>
      <c r="AU431" s="75"/>
    </row>
    <row r="432" spans="2:47" x14ac:dyDescent="0.3">
      <c r="B432" s="41">
        <f t="shared" si="215"/>
        <v>2010</v>
      </c>
      <c r="C432" s="8">
        <f t="shared" si="230"/>
        <v>20.100000000000001</v>
      </c>
      <c r="D432" s="73">
        <f t="shared" si="211"/>
        <v>26.883749999999999</v>
      </c>
      <c r="E432" s="29">
        <f t="shared" si="233"/>
        <v>6657.6781605558726</v>
      </c>
      <c r="F432" s="29">
        <f t="shared" si="216"/>
        <v>16.561388459094445</v>
      </c>
      <c r="G432" s="29">
        <f t="shared" si="231"/>
        <v>22.150857064038817</v>
      </c>
      <c r="H432" s="17">
        <f t="shared" si="217"/>
        <v>8904.6445397434945</v>
      </c>
      <c r="I432" s="29">
        <f t="shared" si="218"/>
        <v>2.2250485660981263</v>
      </c>
      <c r="J432" s="29">
        <f t="shared" si="212"/>
        <v>20.847057720370078</v>
      </c>
      <c r="K432" s="39">
        <f t="shared" si="219"/>
        <v>1400</v>
      </c>
      <c r="L432" s="49">
        <f t="shared" si="202"/>
        <v>0</v>
      </c>
      <c r="M432" s="48">
        <f t="shared" si="203"/>
        <v>4.2266987561397071</v>
      </c>
      <c r="N432" s="51">
        <f t="shared" si="213"/>
        <v>1.9805006091765462</v>
      </c>
      <c r="O432" s="54">
        <f t="shared" si="232"/>
        <v>16.90000000000007</v>
      </c>
      <c r="P432" s="34">
        <f t="shared" si="220"/>
        <v>1.7671458676442586</v>
      </c>
      <c r="Q432" s="30">
        <f t="shared" si="221"/>
        <v>0</v>
      </c>
      <c r="R432" s="58">
        <f t="shared" si="222"/>
        <v>0</v>
      </c>
      <c r="S432" s="58">
        <f t="shared" si="223"/>
        <v>146.8552614277362</v>
      </c>
      <c r="T432" s="58">
        <f t="shared" si="204"/>
        <v>100</v>
      </c>
      <c r="U432" s="88" t="str">
        <f>IF(R432=0,"-",FORECAST($C$8,Инклинометрия!$B$2:$B$152,Инклинометрия!$A$2:$A$152))</f>
        <v>-</v>
      </c>
      <c r="V432" s="88" t="str">
        <f>IF(R432=0,"-",FORECAST($C$8-R432,Инклинометрия!$B$2:$B$152,Инклинометрия!$A$2:$A$152))</f>
        <v>-</v>
      </c>
      <c r="W432" s="88">
        <f>IF(R432&gt;0,FORECAST($C$8,Инклинометрия!$B$2:$B$152,Инклинометрия!$A$2:$A$152),IF(AB432=$C$8,"-",FORECAST($C$8-AB432,Инклинометрия!$B$2:$B$152,Инклинометрия!$A$2:$A$152)))</f>
        <v>139.51249835634937</v>
      </c>
      <c r="X432" s="88">
        <f>IF(S432=0,"-",FORECAST($C$8-(S432+AB432),Инклинометрия!$B$2:$B$152,Инклинометрия!$A$2:$A$152))</f>
        <v>0</v>
      </c>
      <c r="Y432" s="88">
        <f>FORECAST($C$8+T432,Инклинометрия!$B$2:$B$152,Инклинометрия!$A$2:$A$152)</f>
        <v>1425</v>
      </c>
      <c r="Z432" s="88">
        <f>IF(R432=0,FORECAST($C$6-T432,Инклинометрия!$B$2:$B$152,Инклинометрия!$A$2:$A$152),FORECAST($C$8,Инклинометрия!$B$2:$B$152,Инклинометрия!$A$2:$A$152))</f>
        <v>1330</v>
      </c>
      <c r="AA432" s="61">
        <f t="shared" si="205"/>
        <v>1400</v>
      </c>
      <c r="AB432" s="62">
        <f t="shared" si="224"/>
        <v>1253.1447385722638</v>
      </c>
      <c r="AC432" s="62">
        <f t="shared" si="206"/>
        <v>0</v>
      </c>
      <c r="AD432" s="65">
        <f>IF(R432=0,FORECAST($C$8,Инклинометрия!$B$2:$B$152,Инклинометрия!$A$2:$A$152),V432)</f>
        <v>1330</v>
      </c>
      <c r="AE432" s="65">
        <f>FORECAST($C$8-(R432+AA432),Инклинометрия!$B$2:$B$152,Инклинометрия!$A$2:$A$152)</f>
        <v>0</v>
      </c>
      <c r="AF432" s="65">
        <f>IF(AB432=0,"-",FORECAST($C$8,Инклинометрия!$B$2:$B$152,Инклинометрия!$A$2:$A$152))</f>
        <v>1330</v>
      </c>
      <c r="AG432" s="65">
        <f>IF(AB432=0,"-",FORECAST($C$8-AB432,Инклинометрия!$B$2:$B$152,Инклинометрия!$A$2:$A$152))</f>
        <v>139.51249835634937</v>
      </c>
      <c r="AH432" s="65" t="str">
        <f>IF(AC432=0,"-",FORECAST($C$8+AC432,Инклинометрия!$B$2:$B$152,Инклинометрия!$A$2:$A$152))</f>
        <v>-</v>
      </c>
      <c r="AI432" s="89" t="str">
        <f>IF(AC432=0,"-",FORECAST($C$8,Инклинометрия!$B$2:$B$152,Инклинометрия!$A$2:$A$152))</f>
        <v>-</v>
      </c>
      <c r="AJ432" s="28"/>
      <c r="AK432" s="67">
        <f t="shared" si="225"/>
        <v>0</v>
      </c>
      <c r="AL432" s="28">
        <f t="shared" si="226"/>
        <v>0</v>
      </c>
      <c r="AM432" s="28">
        <f t="shared" si="227"/>
        <v>0.1</v>
      </c>
      <c r="AN432" s="26">
        <f t="shared" si="228"/>
        <v>0.1</v>
      </c>
      <c r="AO432" s="87">
        <f t="shared" si="229"/>
        <v>146513.62868863769</v>
      </c>
      <c r="AP432" s="87">
        <f t="shared" si="207"/>
        <v>45188.628688637684</v>
      </c>
      <c r="AQ432" s="66">
        <f t="shared" si="208"/>
        <v>14695380</v>
      </c>
      <c r="AR432" s="66">
        <f t="shared" si="209"/>
        <v>14306404.469056357</v>
      </c>
      <c r="AS432" s="66">
        <f t="shared" si="210"/>
        <v>784800</v>
      </c>
      <c r="AT432" s="45">
        <f t="shared" si="214"/>
        <v>15626693.628688637</v>
      </c>
      <c r="AU432" s="75"/>
    </row>
    <row r="433" spans="2:47" x14ac:dyDescent="0.3">
      <c r="B433" s="41">
        <f t="shared" si="215"/>
        <v>2015</v>
      </c>
      <c r="C433" s="8">
        <f t="shared" si="230"/>
        <v>20.150000000000002</v>
      </c>
      <c r="D433" s="73">
        <f t="shared" si="211"/>
        <v>26.950625000000006</v>
      </c>
      <c r="E433" s="29">
        <f t="shared" si="233"/>
        <v>6674.2395490149675</v>
      </c>
      <c r="F433" s="29">
        <f t="shared" si="216"/>
        <v>16.561388459094445</v>
      </c>
      <c r="G433" s="29">
        <f t="shared" si="231"/>
        <v>22.150857064038817</v>
      </c>
      <c r="H433" s="17">
        <f t="shared" si="217"/>
        <v>8926.7953968075326</v>
      </c>
      <c r="I433" s="29">
        <f t="shared" si="218"/>
        <v>2.2250485660981263</v>
      </c>
      <c r="J433" s="29">
        <f t="shared" si="212"/>
        <v>20.847057720370078</v>
      </c>
      <c r="K433" s="39">
        <f t="shared" si="219"/>
        <v>1400</v>
      </c>
      <c r="L433" s="49">
        <f t="shared" si="202"/>
        <v>0</v>
      </c>
      <c r="M433" s="48">
        <f t="shared" si="203"/>
        <v>4.2266987561397071</v>
      </c>
      <c r="N433" s="51">
        <f t="shared" si="213"/>
        <v>1.930500609176546</v>
      </c>
      <c r="O433" s="54">
        <f t="shared" si="232"/>
        <v>16.95000000000007</v>
      </c>
      <c r="P433" s="34">
        <f t="shared" si="220"/>
        <v>1.7671458676442586</v>
      </c>
      <c r="Q433" s="30">
        <f t="shared" si="221"/>
        <v>0</v>
      </c>
      <c r="R433" s="58">
        <f t="shared" si="222"/>
        <v>0</v>
      </c>
      <c r="S433" s="58">
        <f t="shared" si="223"/>
        <v>143.14773261539221</v>
      </c>
      <c r="T433" s="58">
        <f t="shared" si="204"/>
        <v>100</v>
      </c>
      <c r="U433" s="88" t="str">
        <f>IF(R433=0,"-",FORECAST($C$8,Инклинометрия!$B$2:$B$152,Инклинометрия!$A$2:$A$152))</f>
        <v>-</v>
      </c>
      <c r="V433" s="88" t="str">
        <f>IF(R433=0,"-",FORECAST($C$8-R433,Инклинометрия!$B$2:$B$152,Инклинометрия!$A$2:$A$152))</f>
        <v>-</v>
      </c>
      <c r="W433" s="88">
        <f>IF(R433&gt;0,FORECAST($C$8,Инклинометрия!$B$2:$B$152,Инклинометрия!$A$2:$A$152),IF(AB433=$C$8,"-",FORECAST($C$8-AB433,Инклинометрия!$B$2:$B$152,Инклинометрия!$A$2:$A$152)))</f>
        <v>135.99034598462259</v>
      </c>
      <c r="X433" s="88">
        <f>IF(S433=0,"-",FORECAST($C$8-(S433+AB433),Инклинометрия!$B$2:$B$152,Инклинометрия!$A$2:$A$152))</f>
        <v>0</v>
      </c>
      <c r="Y433" s="88">
        <f>FORECAST($C$8+T433,Инклинометрия!$B$2:$B$152,Инклинометрия!$A$2:$A$152)</f>
        <v>1425</v>
      </c>
      <c r="Z433" s="88">
        <f>IF(R433=0,FORECAST($C$6-T433,Инклинометрия!$B$2:$B$152,Инклинометрия!$A$2:$A$152),FORECAST($C$8,Инклинометрия!$B$2:$B$152,Инклинометрия!$A$2:$A$152))</f>
        <v>1330</v>
      </c>
      <c r="AA433" s="61">
        <f t="shared" si="205"/>
        <v>1400</v>
      </c>
      <c r="AB433" s="62">
        <f t="shared" si="224"/>
        <v>1256.8522673846078</v>
      </c>
      <c r="AC433" s="62">
        <f t="shared" si="206"/>
        <v>0</v>
      </c>
      <c r="AD433" s="65">
        <f>IF(R433=0,FORECAST($C$8,Инклинометрия!$B$2:$B$152,Инклинометрия!$A$2:$A$152),V433)</f>
        <v>1330</v>
      </c>
      <c r="AE433" s="65">
        <f>FORECAST($C$8-(R433+AA433),Инклинометрия!$B$2:$B$152,Инклинометрия!$A$2:$A$152)</f>
        <v>0</v>
      </c>
      <c r="AF433" s="65">
        <f>IF(AB433=0,"-",FORECAST($C$8,Инклинометрия!$B$2:$B$152,Инклинометрия!$A$2:$A$152))</f>
        <v>1330</v>
      </c>
      <c r="AG433" s="65">
        <f>IF(AB433=0,"-",FORECAST($C$8-AB433,Инклинометрия!$B$2:$B$152,Инклинометрия!$A$2:$A$152))</f>
        <v>135.99034598462259</v>
      </c>
      <c r="AH433" s="65" t="str">
        <f>IF(AC433=0,"-",FORECAST($C$8+AC433,Инклинометрия!$B$2:$B$152,Инклинометрия!$A$2:$A$152))</f>
        <v>-</v>
      </c>
      <c r="AI433" s="89" t="str">
        <f>IF(AC433=0,"-",FORECAST($C$8,Инклинометрия!$B$2:$B$152,Инклинометрия!$A$2:$A$152))</f>
        <v>-</v>
      </c>
      <c r="AJ433" s="28"/>
      <c r="AK433" s="67">
        <f t="shared" si="225"/>
        <v>0</v>
      </c>
      <c r="AL433" s="28">
        <f t="shared" si="226"/>
        <v>0</v>
      </c>
      <c r="AM433" s="28">
        <f t="shared" si="227"/>
        <v>0.1</v>
      </c>
      <c r="AN433" s="26">
        <f t="shared" si="228"/>
        <v>0.1</v>
      </c>
      <c r="AO433" s="87">
        <f t="shared" si="229"/>
        <v>146491.2325353575</v>
      </c>
      <c r="AP433" s="87">
        <f t="shared" si="207"/>
        <v>45166.232535357507</v>
      </c>
      <c r="AQ433" s="66">
        <f t="shared" si="208"/>
        <v>14695380</v>
      </c>
      <c r="AR433" s="66">
        <f t="shared" si="209"/>
        <v>14316224.600621611</v>
      </c>
      <c r="AS433" s="66">
        <f t="shared" si="210"/>
        <v>784800</v>
      </c>
      <c r="AT433" s="45">
        <f t="shared" si="214"/>
        <v>15626671.232535357</v>
      </c>
      <c r="AU433" s="75"/>
    </row>
    <row r="434" spans="2:47" x14ac:dyDescent="0.3">
      <c r="B434" s="41">
        <f t="shared" si="215"/>
        <v>2020</v>
      </c>
      <c r="C434" s="8">
        <f t="shared" si="230"/>
        <v>20.2</v>
      </c>
      <c r="D434" s="73">
        <f t="shared" si="211"/>
        <v>27.017499999999998</v>
      </c>
      <c r="E434" s="29">
        <f t="shared" si="233"/>
        <v>6690.8009374740604</v>
      </c>
      <c r="F434" s="29">
        <f t="shared" si="216"/>
        <v>16.561388459093266</v>
      </c>
      <c r="G434" s="29">
        <f t="shared" si="231"/>
        <v>22.15085706403724</v>
      </c>
      <c r="H434" s="17">
        <f t="shared" si="217"/>
        <v>8948.9462538715707</v>
      </c>
      <c r="I434" s="29">
        <f t="shared" si="218"/>
        <v>2.2250485660981263</v>
      </c>
      <c r="J434" s="29">
        <f t="shared" si="212"/>
        <v>20.847057720369335</v>
      </c>
      <c r="K434" s="39">
        <f t="shared" si="219"/>
        <v>1400</v>
      </c>
      <c r="L434" s="49">
        <f t="shared" si="202"/>
        <v>0</v>
      </c>
      <c r="M434" s="48">
        <f t="shared" si="203"/>
        <v>4.2266987561397071</v>
      </c>
      <c r="N434" s="51">
        <f t="shared" si="213"/>
        <v>1.8805006091765455</v>
      </c>
      <c r="O434" s="54">
        <f t="shared" si="232"/>
        <v>17.000000000000071</v>
      </c>
      <c r="P434" s="34">
        <f t="shared" si="220"/>
        <v>1.7671458676442586</v>
      </c>
      <c r="Q434" s="30">
        <f t="shared" si="221"/>
        <v>0</v>
      </c>
      <c r="R434" s="58">
        <f t="shared" si="222"/>
        <v>0</v>
      </c>
      <c r="S434" s="58">
        <f t="shared" si="223"/>
        <v>139.44020380304823</v>
      </c>
      <c r="T434" s="58">
        <f t="shared" si="204"/>
        <v>100</v>
      </c>
      <c r="U434" s="88" t="str">
        <f>IF(R434=0,"-",FORECAST($C$8,Инклинометрия!$B$2:$B$152,Инклинометрия!$A$2:$A$152))</f>
        <v>-</v>
      </c>
      <c r="V434" s="88" t="str">
        <f>IF(R434=0,"-",FORECAST($C$8-R434,Инклинометрия!$B$2:$B$152,Инклинометрия!$A$2:$A$152))</f>
        <v>-</v>
      </c>
      <c r="W434" s="88">
        <f>IF(R434&gt;0,FORECAST($C$8,Инклинометрия!$B$2:$B$152,Инклинометрия!$A$2:$A$152),IF(AB434=$C$8,"-",FORECAST($C$8-AB434,Инклинометрия!$B$2:$B$152,Инклинометрия!$A$2:$A$152)))</f>
        <v>132.46819361289582</v>
      </c>
      <c r="X434" s="88">
        <f>IF(S434=0,"-",FORECAST($C$8-(S434+AB434),Инклинометрия!$B$2:$B$152,Инклинометрия!$A$2:$A$152))</f>
        <v>0</v>
      </c>
      <c r="Y434" s="88">
        <f>FORECAST($C$8+T434,Инклинометрия!$B$2:$B$152,Инклинометрия!$A$2:$A$152)</f>
        <v>1425</v>
      </c>
      <c r="Z434" s="88">
        <f>IF(R434=0,FORECAST($C$6-T434,Инклинометрия!$B$2:$B$152,Инклинометрия!$A$2:$A$152),FORECAST($C$8,Инклинометрия!$B$2:$B$152,Инклинометрия!$A$2:$A$152))</f>
        <v>1330</v>
      </c>
      <c r="AA434" s="61">
        <f t="shared" si="205"/>
        <v>1400</v>
      </c>
      <c r="AB434" s="62">
        <f t="shared" si="224"/>
        <v>1260.5597961969518</v>
      </c>
      <c r="AC434" s="62">
        <f t="shared" si="206"/>
        <v>0</v>
      </c>
      <c r="AD434" s="65">
        <f>IF(R434=0,FORECAST($C$8,Инклинометрия!$B$2:$B$152,Инклинометрия!$A$2:$A$152),V434)</f>
        <v>1330</v>
      </c>
      <c r="AE434" s="65">
        <f>FORECAST($C$8-(R434+AA434),Инклинометрия!$B$2:$B$152,Инклинометрия!$A$2:$A$152)</f>
        <v>0</v>
      </c>
      <c r="AF434" s="65">
        <f>IF(AB434=0,"-",FORECAST($C$8,Инклинометрия!$B$2:$B$152,Инклинометрия!$A$2:$A$152))</f>
        <v>1330</v>
      </c>
      <c r="AG434" s="65">
        <f>IF(AB434=0,"-",FORECAST($C$8-AB434,Инклинометрия!$B$2:$B$152,Инклинометрия!$A$2:$A$152))</f>
        <v>132.46819361289582</v>
      </c>
      <c r="AH434" s="65" t="str">
        <f>IF(AC434=0,"-",FORECAST($C$8+AC434,Инклинометрия!$B$2:$B$152,Инклинометрия!$A$2:$A$152))</f>
        <v>-</v>
      </c>
      <c r="AI434" s="89" t="str">
        <f>IF(AC434=0,"-",FORECAST($C$8,Инклинометрия!$B$2:$B$152,Инклинометрия!$A$2:$A$152))</f>
        <v>-</v>
      </c>
      <c r="AJ434" s="28"/>
      <c r="AK434" s="67">
        <f t="shared" si="225"/>
        <v>0</v>
      </c>
      <c r="AL434" s="28">
        <f t="shared" si="226"/>
        <v>0</v>
      </c>
      <c r="AM434" s="28">
        <f t="shared" si="227"/>
        <v>0.1</v>
      </c>
      <c r="AN434" s="26">
        <f t="shared" si="228"/>
        <v>0.1</v>
      </c>
      <c r="AO434" s="87">
        <f t="shared" si="229"/>
        <v>146468.83638207734</v>
      </c>
      <c r="AP434" s="87">
        <f t="shared" si="207"/>
        <v>45143.83638207733</v>
      </c>
      <c r="AQ434" s="66">
        <f t="shared" si="208"/>
        <v>14695380</v>
      </c>
      <c r="AR434" s="66">
        <f t="shared" si="209"/>
        <v>14326044.732186867</v>
      </c>
      <c r="AS434" s="66">
        <f t="shared" si="210"/>
        <v>784800</v>
      </c>
      <c r="AT434" s="45">
        <f t="shared" si="214"/>
        <v>15626648.836382078</v>
      </c>
      <c r="AU434" s="75"/>
    </row>
    <row r="435" spans="2:47" x14ac:dyDescent="0.3">
      <c r="B435" s="41">
        <f t="shared" si="215"/>
        <v>2025</v>
      </c>
      <c r="C435" s="8">
        <f t="shared" si="230"/>
        <v>20.25</v>
      </c>
      <c r="D435" s="73">
        <f t="shared" si="211"/>
        <v>27.084375000000001</v>
      </c>
      <c r="E435" s="29">
        <f t="shared" si="233"/>
        <v>6707.3623259331553</v>
      </c>
      <c r="F435" s="29">
        <f t="shared" si="216"/>
        <v>16.561388459094445</v>
      </c>
      <c r="G435" s="29">
        <f t="shared" si="231"/>
        <v>22.150857064038817</v>
      </c>
      <c r="H435" s="17">
        <f t="shared" si="217"/>
        <v>8971.0971109356087</v>
      </c>
      <c r="I435" s="29">
        <f t="shared" si="218"/>
        <v>2.2250485660981263</v>
      </c>
      <c r="J435" s="29">
        <f t="shared" si="212"/>
        <v>20.847057720370078</v>
      </c>
      <c r="K435" s="39">
        <f t="shared" si="219"/>
        <v>1400</v>
      </c>
      <c r="L435" s="49">
        <f t="shared" si="202"/>
        <v>0</v>
      </c>
      <c r="M435" s="48">
        <f t="shared" si="203"/>
        <v>4.2266987561397071</v>
      </c>
      <c r="N435" s="51">
        <f t="shared" si="213"/>
        <v>1.8305006091765452</v>
      </c>
      <c r="O435" s="54">
        <f t="shared" si="232"/>
        <v>17.050000000000072</v>
      </c>
      <c r="P435" s="34">
        <f t="shared" si="220"/>
        <v>1.7671458676442586</v>
      </c>
      <c r="Q435" s="30">
        <f t="shared" si="221"/>
        <v>0</v>
      </c>
      <c r="R435" s="58">
        <f t="shared" si="222"/>
        <v>0</v>
      </c>
      <c r="S435" s="58">
        <f t="shared" si="223"/>
        <v>135.73267499070425</v>
      </c>
      <c r="T435" s="58">
        <f t="shared" si="204"/>
        <v>100</v>
      </c>
      <c r="U435" s="88" t="str">
        <f>IF(R435=0,"-",FORECAST($C$8,Инклинометрия!$B$2:$B$152,Инклинометрия!$A$2:$A$152))</f>
        <v>-</v>
      </c>
      <c r="V435" s="88" t="str">
        <f>IF(R435=0,"-",FORECAST($C$8-R435,Инклинометрия!$B$2:$B$152,Инклинометрия!$A$2:$A$152))</f>
        <v>-</v>
      </c>
      <c r="W435" s="88">
        <f>IF(R435&gt;0,FORECAST($C$8,Инклинометрия!$B$2:$B$152,Инклинометрия!$A$2:$A$152),IF(AB435=$C$8,"-",FORECAST($C$8-AB435,Инклинометрия!$B$2:$B$152,Инклинометрия!$A$2:$A$152)))</f>
        <v>128.94604124116904</v>
      </c>
      <c r="X435" s="88">
        <f>IF(S435=0,"-",FORECAST($C$8-(S435+AB435),Инклинометрия!$B$2:$B$152,Инклинометрия!$A$2:$A$152))</f>
        <v>0</v>
      </c>
      <c r="Y435" s="88">
        <f>FORECAST($C$8+T435,Инклинометрия!$B$2:$B$152,Инклинометрия!$A$2:$A$152)</f>
        <v>1425</v>
      </c>
      <c r="Z435" s="88">
        <f>IF(R435=0,FORECAST($C$6-T435,Инклинометрия!$B$2:$B$152,Инклинометрия!$A$2:$A$152),FORECAST($C$8,Инклинометрия!$B$2:$B$152,Инклинометрия!$A$2:$A$152))</f>
        <v>1330</v>
      </c>
      <c r="AA435" s="61">
        <f t="shared" si="205"/>
        <v>1400</v>
      </c>
      <c r="AB435" s="62">
        <f t="shared" si="224"/>
        <v>1264.2673250092957</v>
      </c>
      <c r="AC435" s="62">
        <f t="shared" si="206"/>
        <v>0</v>
      </c>
      <c r="AD435" s="65">
        <f>IF(R435=0,FORECAST($C$8,Инклинометрия!$B$2:$B$152,Инклинометрия!$A$2:$A$152),V435)</f>
        <v>1330</v>
      </c>
      <c r="AE435" s="65">
        <f>FORECAST($C$8-(R435+AA435),Инклинометрия!$B$2:$B$152,Инклинометрия!$A$2:$A$152)</f>
        <v>0</v>
      </c>
      <c r="AF435" s="65">
        <f>IF(AB435=0,"-",FORECAST($C$8,Инклинометрия!$B$2:$B$152,Инклинометрия!$A$2:$A$152))</f>
        <v>1330</v>
      </c>
      <c r="AG435" s="65">
        <f>IF(AB435=0,"-",FORECAST($C$8-AB435,Инклинометрия!$B$2:$B$152,Инклинометрия!$A$2:$A$152))</f>
        <v>128.94604124116904</v>
      </c>
      <c r="AH435" s="65" t="str">
        <f>IF(AC435=0,"-",FORECAST($C$8+AC435,Инклинометрия!$B$2:$B$152,Инклинометрия!$A$2:$A$152))</f>
        <v>-</v>
      </c>
      <c r="AI435" s="89" t="str">
        <f>IF(AC435=0,"-",FORECAST($C$8,Инклинометрия!$B$2:$B$152,Инклинометрия!$A$2:$A$152))</f>
        <v>-</v>
      </c>
      <c r="AJ435" s="28"/>
      <c r="AK435" s="67">
        <f t="shared" si="225"/>
        <v>0</v>
      </c>
      <c r="AL435" s="28">
        <f t="shared" si="226"/>
        <v>0</v>
      </c>
      <c r="AM435" s="28">
        <f t="shared" si="227"/>
        <v>0.1</v>
      </c>
      <c r="AN435" s="26">
        <f t="shared" si="228"/>
        <v>0.1</v>
      </c>
      <c r="AO435" s="87">
        <f t="shared" si="229"/>
        <v>146446.44022879715</v>
      </c>
      <c r="AP435" s="87">
        <f t="shared" si="207"/>
        <v>45121.440228797153</v>
      </c>
      <c r="AQ435" s="66">
        <f t="shared" si="208"/>
        <v>14695380</v>
      </c>
      <c r="AR435" s="66">
        <f t="shared" si="209"/>
        <v>14335864.863752121</v>
      </c>
      <c r="AS435" s="66">
        <f t="shared" si="210"/>
        <v>784800</v>
      </c>
      <c r="AT435" s="45">
        <f t="shared" si="214"/>
        <v>15626626.440228797</v>
      </c>
      <c r="AU435" s="75"/>
    </row>
    <row r="436" spans="2:47" x14ac:dyDescent="0.3">
      <c r="B436" s="41">
        <f t="shared" si="215"/>
        <v>2030</v>
      </c>
      <c r="C436" s="8">
        <f t="shared" si="230"/>
        <v>20.3</v>
      </c>
      <c r="D436" s="73">
        <f t="shared" si="211"/>
        <v>27.151250000000001</v>
      </c>
      <c r="E436" s="29">
        <f t="shared" si="233"/>
        <v>6723.9237143922492</v>
      </c>
      <c r="F436" s="29">
        <f t="shared" si="216"/>
        <v>16.561388459094445</v>
      </c>
      <c r="G436" s="29">
        <f t="shared" si="231"/>
        <v>22.150857064038817</v>
      </c>
      <c r="H436" s="17">
        <f t="shared" si="217"/>
        <v>8993.2479679996468</v>
      </c>
      <c r="I436" s="29">
        <f t="shared" si="218"/>
        <v>2.2250485660981263</v>
      </c>
      <c r="J436" s="29">
        <f t="shared" si="212"/>
        <v>20.847057720370078</v>
      </c>
      <c r="K436" s="39">
        <f t="shared" si="219"/>
        <v>1400</v>
      </c>
      <c r="L436" s="49">
        <f t="shared" si="202"/>
        <v>0</v>
      </c>
      <c r="M436" s="48">
        <f t="shared" si="203"/>
        <v>4.2266987561397071</v>
      </c>
      <c r="N436" s="51">
        <f t="shared" si="213"/>
        <v>1.780500609176545</v>
      </c>
      <c r="O436" s="54">
        <f t="shared" si="232"/>
        <v>17.100000000000072</v>
      </c>
      <c r="P436" s="34">
        <f t="shared" si="220"/>
        <v>1.7671458676442586</v>
      </c>
      <c r="Q436" s="30">
        <f t="shared" si="221"/>
        <v>0</v>
      </c>
      <c r="R436" s="58">
        <f t="shared" si="222"/>
        <v>0</v>
      </c>
      <c r="S436" s="58">
        <f t="shared" si="223"/>
        <v>132.02514617836027</v>
      </c>
      <c r="T436" s="58">
        <f t="shared" si="204"/>
        <v>100</v>
      </c>
      <c r="U436" s="88" t="str">
        <f>IF(R436=0,"-",FORECAST($C$8,Инклинометрия!$B$2:$B$152,Инклинометрия!$A$2:$A$152))</f>
        <v>-</v>
      </c>
      <c r="V436" s="88" t="str">
        <f>IF(R436=0,"-",FORECAST($C$8-R436,Инклинометрия!$B$2:$B$152,Инклинометрия!$A$2:$A$152))</f>
        <v>-</v>
      </c>
      <c r="W436" s="88">
        <f>IF(R436&gt;0,FORECAST($C$8,Инклинометрия!$B$2:$B$152,Инклинометрия!$A$2:$A$152),IF(AB436=$C$8,"-",FORECAST($C$8-AB436,Инклинометрия!$B$2:$B$152,Инклинометрия!$A$2:$A$152)))</f>
        <v>125.42388886944225</v>
      </c>
      <c r="X436" s="88">
        <f>IF(S436=0,"-",FORECAST($C$8-(S436+AB436),Инклинометрия!$B$2:$B$152,Инклинометрия!$A$2:$A$152))</f>
        <v>0</v>
      </c>
      <c r="Y436" s="88">
        <f>FORECAST($C$8+T436,Инклинометрия!$B$2:$B$152,Инклинометрия!$A$2:$A$152)</f>
        <v>1425</v>
      </c>
      <c r="Z436" s="88">
        <f>IF(R436=0,FORECAST($C$6-T436,Инклинометрия!$B$2:$B$152,Инклинометрия!$A$2:$A$152),FORECAST($C$8,Инклинометрия!$B$2:$B$152,Инклинометрия!$A$2:$A$152))</f>
        <v>1330</v>
      </c>
      <c r="AA436" s="61">
        <f t="shared" si="205"/>
        <v>1400</v>
      </c>
      <c r="AB436" s="62">
        <f t="shared" si="224"/>
        <v>1267.9748538216397</v>
      </c>
      <c r="AC436" s="62">
        <f t="shared" si="206"/>
        <v>0</v>
      </c>
      <c r="AD436" s="65">
        <f>IF(R436=0,FORECAST($C$8,Инклинометрия!$B$2:$B$152,Инклинометрия!$A$2:$A$152),V436)</f>
        <v>1330</v>
      </c>
      <c r="AE436" s="65">
        <f>FORECAST($C$8-(R436+AA436),Инклинометрия!$B$2:$B$152,Инклинометрия!$A$2:$A$152)</f>
        <v>0</v>
      </c>
      <c r="AF436" s="65">
        <f>IF(AB436=0,"-",FORECAST($C$8,Инклинометрия!$B$2:$B$152,Инклинометрия!$A$2:$A$152))</f>
        <v>1330</v>
      </c>
      <c r="AG436" s="65">
        <f>IF(AB436=0,"-",FORECAST($C$8-AB436,Инклинометрия!$B$2:$B$152,Инклинометрия!$A$2:$A$152))</f>
        <v>125.42388886944225</v>
      </c>
      <c r="AH436" s="65" t="str">
        <f>IF(AC436=0,"-",FORECAST($C$8+AC436,Инклинометрия!$B$2:$B$152,Инклинометрия!$A$2:$A$152))</f>
        <v>-</v>
      </c>
      <c r="AI436" s="89" t="str">
        <f>IF(AC436=0,"-",FORECAST($C$8,Инклинометрия!$B$2:$B$152,Инклинометрия!$A$2:$A$152))</f>
        <v>-</v>
      </c>
      <c r="AJ436" s="28"/>
      <c r="AK436" s="67">
        <f t="shared" si="225"/>
        <v>0</v>
      </c>
      <c r="AL436" s="28">
        <f t="shared" si="226"/>
        <v>0</v>
      </c>
      <c r="AM436" s="28">
        <f t="shared" si="227"/>
        <v>0.1</v>
      </c>
      <c r="AN436" s="26">
        <f t="shared" si="228"/>
        <v>0.1</v>
      </c>
      <c r="AO436" s="87">
        <f t="shared" si="229"/>
        <v>146424.04407551698</v>
      </c>
      <c r="AP436" s="87">
        <f t="shared" si="207"/>
        <v>45099.044075516977</v>
      </c>
      <c r="AQ436" s="66">
        <f t="shared" si="208"/>
        <v>14695380</v>
      </c>
      <c r="AR436" s="66">
        <f t="shared" si="209"/>
        <v>14345684.995317379</v>
      </c>
      <c r="AS436" s="66">
        <f t="shared" si="210"/>
        <v>784800</v>
      </c>
      <c r="AT436" s="45">
        <f t="shared" si="214"/>
        <v>15626604.044075517</v>
      </c>
      <c r="AU436" s="75"/>
    </row>
    <row r="437" spans="2:47" x14ac:dyDescent="0.3">
      <c r="B437" s="41">
        <f t="shared" si="215"/>
        <v>2035</v>
      </c>
      <c r="C437" s="8">
        <f t="shared" si="230"/>
        <v>20.350000000000001</v>
      </c>
      <c r="D437" s="73">
        <f t="shared" si="211"/>
        <v>27.218125000000001</v>
      </c>
      <c r="E437" s="29">
        <f t="shared" si="233"/>
        <v>6740.485102851344</v>
      </c>
      <c r="F437" s="29">
        <f t="shared" si="216"/>
        <v>16.561388459094445</v>
      </c>
      <c r="G437" s="29">
        <f t="shared" si="231"/>
        <v>22.150857064038817</v>
      </c>
      <c r="H437" s="17">
        <f t="shared" si="217"/>
        <v>9015.3988250636849</v>
      </c>
      <c r="I437" s="29">
        <f t="shared" si="218"/>
        <v>2.2250485660981263</v>
      </c>
      <c r="J437" s="29">
        <f t="shared" si="212"/>
        <v>20.847057720370078</v>
      </c>
      <c r="K437" s="39">
        <f t="shared" si="219"/>
        <v>1400</v>
      </c>
      <c r="L437" s="49">
        <f t="shared" si="202"/>
        <v>0</v>
      </c>
      <c r="M437" s="48">
        <f t="shared" si="203"/>
        <v>4.2266987561397071</v>
      </c>
      <c r="N437" s="51">
        <f t="shared" si="213"/>
        <v>1.7305006091765447</v>
      </c>
      <c r="O437" s="54">
        <f t="shared" si="232"/>
        <v>17.15000000000007</v>
      </c>
      <c r="P437" s="34">
        <f t="shared" si="220"/>
        <v>1.7671458676442586</v>
      </c>
      <c r="Q437" s="30">
        <f t="shared" si="221"/>
        <v>0</v>
      </c>
      <c r="R437" s="58">
        <f t="shared" si="222"/>
        <v>0</v>
      </c>
      <c r="S437" s="58">
        <f t="shared" si="223"/>
        <v>128.31761736601629</v>
      </c>
      <c r="T437" s="58">
        <f t="shared" si="204"/>
        <v>100</v>
      </c>
      <c r="U437" s="88" t="str">
        <f>IF(R437=0,"-",FORECAST($C$8,Инклинометрия!$B$2:$B$152,Инклинометрия!$A$2:$A$152))</f>
        <v>-</v>
      </c>
      <c r="V437" s="88" t="str">
        <f>IF(R437=0,"-",FORECAST($C$8-R437,Инклинометрия!$B$2:$B$152,Инклинометрия!$A$2:$A$152))</f>
        <v>-</v>
      </c>
      <c r="W437" s="88">
        <f>IF(R437&gt;0,FORECAST($C$8,Инклинометрия!$B$2:$B$152,Инклинометрия!$A$2:$A$152),IF(AB437=$C$8,"-",FORECAST($C$8-AB437,Инклинометрия!$B$2:$B$152,Инклинометрия!$A$2:$A$152)))</f>
        <v>121.90173649771548</v>
      </c>
      <c r="X437" s="88">
        <f>IF(S437=0,"-",FORECAST($C$8-(S437+AB437),Инклинометрия!$B$2:$B$152,Инклинометрия!$A$2:$A$152))</f>
        <v>0</v>
      </c>
      <c r="Y437" s="88">
        <f>FORECAST($C$8+T437,Инклинометрия!$B$2:$B$152,Инклинометрия!$A$2:$A$152)</f>
        <v>1425</v>
      </c>
      <c r="Z437" s="88">
        <f>IF(R437=0,FORECAST($C$6-T437,Инклинометрия!$B$2:$B$152,Инклинометрия!$A$2:$A$152),FORECAST($C$8,Инклинометрия!$B$2:$B$152,Инклинометрия!$A$2:$A$152))</f>
        <v>1330</v>
      </c>
      <c r="AA437" s="61">
        <f t="shared" si="205"/>
        <v>1400</v>
      </c>
      <c r="AB437" s="62">
        <f t="shared" si="224"/>
        <v>1271.6823826339837</v>
      </c>
      <c r="AC437" s="62">
        <f t="shared" si="206"/>
        <v>0</v>
      </c>
      <c r="AD437" s="65">
        <f>IF(R437=0,FORECAST($C$8,Инклинометрия!$B$2:$B$152,Инклинометрия!$A$2:$A$152),V437)</f>
        <v>1330</v>
      </c>
      <c r="AE437" s="65">
        <f>FORECAST($C$8-(R437+AA437),Инклинометрия!$B$2:$B$152,Инклинометрия!$A$2:$A$152)</f>
        <v>0</v>
      </c>
      <c r="AF437" s="65">
        <f>IF(AB437=0,"-",FORECAST($C$8,Инклинометрия!$B$2:$B$152,Инклинометрия!$A$2:$A$152))</f>
        <v>1330</v>
      </c>
      <c r="AG437" s="65">
        <f>IF(AB437=0,"-",FORECAST($C$8-AB437,Инклинометрия!$B$2:$B$152,Инклинометрия!$A$2:$A$152))</f>
        <v>121.90173649771548</v>
      </c>
      <c r="AH437" s="65" t="str">
        <f>IF(AC437=0,"-",FORECAST($C$8+AC437,Инклинометрия!$B$2:$B$152,Инклинометрия!$A$2:$A$152))</f>
        <v>-</v>
      </c>
      <c r="AI437" s="89" t="str">
        <f>IF(AC437=0,"-",FORECAST($C$8,Инклинометрия!$B$2:$B$152,Инклинометрия!$A$2:$A$152))</f>
        <v>-</v>
      </c>
      <c r="AJ437" s="28"/>
      <c r="AK437" s="67">
        <f t="shared" si="225"/>
        <v>0</v>
      </c>
      <c r="AL437" s="28">
        <f t="shared" si="226"/>
        <v>0</v>
      </c>
      <c r="AM437" s="28">
        <f t="shared" si="227"/>
        <v>0.1</v>
      </c>
      <c r="AN437" s="26">
        <f t="shared" si="228"/>
        <v>0.1</v>
      </c>
      <c r="AO437" s="87">
        <f t="shared" si="229"/>
        <v>146401.64792223679</v>
      </c>
      <c r="AP437" s="87">
        <f t="shared" si="207"/>
        <v>45076.6479222368</v>
      </c>
      <c r="AQ437" s="66">
        <f t="shared" si="208"/>
        <v>14695380</v>
      </c>
      <c r="AR437" s="66">
        <f t="shared" si="209"/>
        <v>14355505.126882633</v>
      </c>
      <c r="AS437" s="66">
        <f t="shared" si="210"/>
        <v>784800</v>
      </c>
      <c r="AT437" s="45">
        <f t="shared" si="214"/>
        <v>15626581.647922236</v>
      </c>
      <c r="AU437" s="75"/>
    </row>
    <row r="438" spans="2:47" x14ac:dyDescent="0.3">
      <c r="B438" s="41">
        <f t="shared" si="215"/>
        <v>2040</v>
      </c>
      <c r="C438" s="8">
        <f t="shared" si="230"/>
        <v>20.400000000000002</v>
      </c>
      <c r="D438" s="73">
        <f t="shared" si="211"/>
        <v>27.285000000000004</v>
      </c>
      <c r="E438" s="29">
        <f t="shared" si="233"/>
        <v>6757.0464913104379</v>
      </c>
      <c r="F438" s="29">
        <f t="shared" si="216"/>
        <v>16.561388459094445</v>
      </c>
      <c r="G438" s="29">
        <f t="shared" si="231"/>
        <v>22.150857064038817</v>
      </c>
      <c r="H438" s="17">
        <f t="shared" si="217"/>
        <v>9037.5496821277229</v>
      </c>
      <c r="I438" s="29">
        <f t="shared" si="218"/>
        <v>2.2250485660981263</v>
      </c>
      <c r="J438" s="29">
        <f t="shared" si="212"/>
        <v>20.847057720370078</v>
      </c>
      <c r="K438" s="39">
        <f t="shared" si="219"/>
        <v>1400</v>
      </c>
      <c r="L438" s="49">
        <f t="shared" si="202"/>
        <v>0</v>
      </c>
      <c r="M438" s="48">
        <f t="shared" si="203"/>
        <v>4.2266987561397071</v>
      </c>
      <c r="N438" s="51">
        <f t="shared" si="213"/>
        <v>1.6805006091765444</v>
      </c>
      <c r="O438" s="54">
        <f t="shared" si="232"/>
        <v>17.20000000000007</v>
      </c>
      <c r="P438" s="34">
        <f t="shared" si="220"/>
        <v>1.7671458676442586</v>
      </c>
      <c r="Q438" s="30">
        <f t="shared" si="221"/>
        <v>0</v>
      </c>
      <c r="R438" s="58">
        <f t="shared" si="222"/>
        <v>0</v>
      </c>
      <c r="S438" s="58">
        <f t="shared" si="223"/>
        <v>124.61008855367231</v>
      </c>
      <c r="T438" s="58">
        <f t="shared" si="204"/>
        <v>100</v>
      </c>
      <c r="U438" s="88" t="str">
        <f>IF(R438=0,"-",FORECAST($C$8,Инклинометрия!$B$2:$B$152,Инклинометрия!$A$2:$A$152))</f>
        <v>-</v>
      </c>
      <c r="V438" s="88" t="str">
        <f>IF(R438=0,"-",FORECAST($C$8-R438,Инклинометрия!$B$2:$B$152,Инклинометрия!$A$2:$A$152))</f>
        <v>-</v>
      </c>
      <c r="W438" s="88">
        <f>IF(R438&gt;0,FORECAST($C$8,Инклинометрия!$B$2:$B$152,Инклинометрия!$A$2:$A$152),IF(AB438=$C$8,"-",FORECAST($C$8-AB438,Инклинометрия!$B$2:$B$152,Инклинометрия!$A$2:$A$152)))</f>
        <v>118.37958412598869</v>
      </c>
      <c r="X438" s="88">
        <f>IF(S438=0,"-",FORECAST($C$8-(S438+AB438),Инклинометрия!$B$2:$B$152,Инклинометрия!$A$2:$A$152))</f>
        <v>0</v>
      </c>
      <c r="Y438" s="88">
        <f>FORECAST($C$8+T438,Инклинометрия!$B$2:$B$152,Инклинометрия!$A$2:$A$152)</f>
        <v>1425</v>
      </c>
      <c r="Z438" s="88">
        <f>IF(R438=0,FORECAST($C$6-T438,Инклинометрия!$B$2:$B$152,Инклинометрия!$A$2:$A$152),FORECAST($C$8,Инклинометрия!$B$2:$B$152,Инклинометрия!$A$2:$A$152))</f>
        <v>1330</v>
      </c>
      <c r="AA438" s="61">
        <f t="shared" si="205"/>
        <v>1400</v>
      </c>
      <c r="AB438" s="62">
        <f t="shared" si="224"/>
        <v>1275.3899114463277</v>
      </c>
      <c r="AC438" s="62">
        <f t="shared" si="206"/>
        <v>0</v>
      </c>
      <c r="AD438" s="65">
        <f>IF(R438=0,FORECAST($C$8,Инклинометрия!$B$2:$B$152,Инклинометрия!$A$2:$A$152),V438)</f>
        <v>1330</v>
      </c>
      <c r="AE438" s="65">
        <f>FORECAST($C$8-(R438+AA438),Инклинометрия!$B$2:$B$152,Инклинометрия!$A$2:$A$152)</f>
        <v>0</v>
      </c>
      <c r="AF438" s="65">
        <f>IF(AB438=0,"-",FORECAST($C$8,Инклинометрия!$B$2:$B$152,Инклинометрия!$A$2:$A$152))</f>
        <v>1330</v>
      </c>
      <c r="AG438" s="65">
        <f>IF(AB438=0,"-",FORECAST($C$8-AB438,Инклинометрия!$B$2:$B$152,Инклинометрия!$A$2:$A$152))</f>
        <v>118.37958412598869</v>
      </c>
      <c r="AH438" s="65" t="str">
        <f>IF(AC438=0,"-",FORECAST($C$8+AC438,Инклинометрия!$B$2:$B$152,Инклинометрия!$A$2:$A$152))</f>
        <v>-</v>
      </c>
      <c r="AI438" s="89" t="str">
        <f>IF(AC438=0,"-",FORECAST($C$8,Инклинометрия!$B$2:$B$152,Инклинометрия!$A$2:$A$152))</f>
        <v>-</v>
      </c>
      <c r="AJ438" s="28"/>
      <c r="AK438" s="67">
        <f t="shared" si="225"/>
        <v>0</v>
      </c>
      <c r="AL438" s="28">
        <f t="shared" si="226"/>
        <v>0</v>
      </c>
      <c r="AM438" s="28">
        <f t="shared" si="227"/>
        <v>0.1</v>
      </c>
      <c r="AN438" s="26">
        <f t="shared" si="228"/>
        <v>0.1</v>
      </c>
      <c r="AO438" s="87">
        <f t="shared" si="229"/>
        <v>146379.25176895663</v>
      </c>
      <c r="AP438" s="87">
        <f t="shared" si="207"/>
        <v>45054.251768956623</v>
      </c>
      <c r="AQ438" s="66">
        <f t="shared" si="208"/>
        <v>14695380</v>
      </c>
      <c r="AR438" s="66">
        <f t="shared" si="209"/>
        <v>14365325.258447889</v>
      </c>
      <c r="AS438" s="66">
        <f t="shared" si="210"/>
        <v>784800</v>
      </c>
      <c r="AT438" s="45">
        <f t="shared" si="214"/>
        <v>15626559.251768956</v>
      </c>
      <c r="AU438" s="75"/>
    </row>
    <row r="439" spans="2:47" x14ac:dyDescent="0.3">
      <c r="B439" s="41">
        <f t="shared" si="215"/>
        <v>2045</v>
      </c>
      <c r="C439" s="8">
        <f t="shared" si="230"/>
        <v>20.45</v>
      </c>
      <c r="D439" s="73">
        <f t="shared" si="211"/>
        <v>27.351875</v>
      </c>
      <c r="E439" s="29">
        <f t="shared" si="233"/>
        <v>6773.6078797695318</v>
      </c>
      <c r="F439" s="29">
        <f t="shared" si="216"/>
        <v>16.561388459093266</v>
      </c>
      <c r="G439" s="29">
        <f t="shared" si="231"/>
        <v>22.15085706403724</v>
      </c>
      <c r="H439" s="17">
        <f t="shared" si="217"/>
        <v>9059.700539191761</v>
      </c>
      <c r="I439" s="29">
        <f t="shared" si="218"/>
        <v>2.2250485660981263</v>
      </c>
      <c r="J439" s="29">
        <f t="shared" si="212"/>
        <v>20.847057720369335</v>
      </c>
      <c r="K439" s="39">
        <f t="shared" si="219"/>
        <v>1400</v>
      </c>
      <c r="L439" s="49">
        <f t="shared" si="202"/>
        <v>0</v>
      </c>
      <c r="M439" s="48">
        <f t="shared" si="203"/>
        <v>4.2266987561397071</v>
      </c>
      <c r="N439" s="51">
        <f t="shared" si="213"/>
        <v>1.6305006091765442</v>
      </c>
      <c r="O439" s="54">
        <f t="shared" si="232"/>
        <v>17.250000000000071</v>
      </c>
      <c r="P439" s="34">
        <f t="shared" si="220"/>
        <v>1.7671458676442586</v>
      </c>
      <c r="Q439" s="30">
        <f t="shared" si="221"/>
        <v>0</v>
      </c>
      <c r="R439" s="58">
        <f t="shared" si="222"/>
        <v>0</v>
      </c>
      <c r="S439" s="58">
        <f t="shared" si="223"/>
        <v>120.90255974132833</v>
      </c>
      <c r="T439" s="58">
        <f t="shared" si="204"/>
        <v>100</v>
      </c>
      <c r="U439" s="88" t="str">
        <f>IF(R439=0,"-",FORECAST($C$8,Инклинометрия!$B$2:$B$152,Инклинометрия!$A$2:$A$152))</f>
        <v>-</v>
      </c>
      <c r="V439" s="88" t="str">
        <f>IF(R439=0,"-",FORECAST($C$8-R439,Инклинометрия!$B$2:$B$152,Инклинометрия!$A$2:$A$152))</f>
        <v>-</v>
      </c>
      <c r="W439" s="88">
        <f>IF(R439&gt;0,FORECAST($C$8,Инклинометрия!$B$2:$B$152,Инклинометрия!$A$2:$A$152),IF(AB439=$C$8,"-",FORECAST($C$8-AB439,Инклинометрия!$B$2:$B$152,Инклинометрия!$A$2:$A$152)))</f>
        <v>114.85743175426191</v>
      </c>
      <c r="X439" s="88">
        <f>IF(S439=0,"-",FORECAST($C$8-(S439+AB439),Инклинометрия!$B$2:$B$152,Инклинометрия!$A$2:$A$152))</f>
        <v>0</v>
      </c>
      <c r="Y439" s="88">
        <f>FORECAST($C$8+T439,Инклинометрия!$B$2:$B$152,Инклинометрия!$A$2:$A$152)</f>
        <v>1425</v>
      </c>
      <c r="Z439" s="88">
        <f>IF(R439=0,FORECAST($C$6-T439,Инклинометрия!$B$2:$B$152,Инклинометрия!$A$2:$A$152),FORECAST($C$8,Инклинометрия!$B$2:$B$152,Инклинометрия!$A$2:$A$152))</f>
        <v>1330</v>
      </c>
      <c r="AA439" s="61">
        <f t="shared" si="205"/>
        <v>1400</v>
      </c>
      <c r="AB439" s="62">
        <f t="shared" si="224"/>
        <v>1279.0974402586717</v>
      </c>
      <c r="AC439" s="62">
        <f t="shared" si="206"/>
        <v>0</v>
      </c>
      <c r="AD439" s="65">
        <f>IF(R439=0,FORECAST($C$8,Инклинометрия!$B$2:$B$152,Инклинометрия!$A$2:$A$152),V439)</f>
        <v>1330</v>
      </c>
      <c r="AE439" s="65">
        <f>FORECAST($C$8-(R439+AA439),Инклинометрия!$B$2:$B$152,Инклинометрия!$A$2:$A$152)</f>
        <v>0</v>
      </c>
      <c r="AF439" s="65">
        <f>IF(AB439=0,"-",FORECAST($C$8,Инклинометрия!$B$2:$B$152,Инклинометрия!$A$2:$A$152))</f>
        <v>1330</v>
      </c>
      <c r="AG439" s="65">
        <f>IF(AB439=0,"-",FORECAST($C$8-AB439,Инклинометрия!$B$2:$B$152,Инклинометрия!$A$2:$A$152))</f>
        <v>114.85743175426191</v>
      </c>
      <c r="AH439" s="65" t="str">
        <f>IF(AC439=0,"-",FORECAST($C$8+AC439,Инклинометрия!$B$2:$B$152,Инклинометрия!$A$2:$A$152))</f>
        <v>-</v>
      </c>
      <c r="AI439" s="89" t="str">
        <f>IF(AC439=0,"-",FORECAST($C$8,Инклинометрия!$B$2:$B$152,Инклинометрия!$A$2:$A$152))</f>
        <v>-</v>
      </c>
      <c r="AJ439" s="28"/>
      <c r="AK439" s="67">
        <f t="shared" si="225"/>
        <v>0</v>
      </c>
      <c r="AL439" s="28">
        <f t="shared" si="226"/>
        <v>0</v>
      </c>
      <c r="AM439" s="28">
        <f t="shared" si="227"/>
        <v>0.1</v>
      </c>
      <c r="AN439" s="26">
        <f t="shared" si="228"/>
        <v>0.1</v>
      </c>
      <c r="AO439" s="87">
        <f t="shared" si="229"/>
        <v>146356.85561567644</v>
      </c>
      <c r="AP439" s="87">
        <f t="shared" si="207"/>
        <v>45031.855615676446</v>
      </c>
      <c r="AQ439" s="66">
        <f t="shared" si="208"/>
        <v>14695380</v>
      </c>
      <c r="AR439" s="66">
        <f t="shared" si="209"/>
        <v>14375145.390013143</v>
      </c>
      <c r="AS439" s="66">
        <f t="shared" si="210"/>
        <v>784800</v>
      </c>
      <c r="AT439" s="45">
        <f t="shared" si="214"/>
        <v>15626536.855615677</v>
      </c>
      <c r="AU439" s="75"/>
    </row>
    <row r="440" spans="2:47" x14ac:dyDescent="0.3">
      <c r="B440" s="41">
        <f t="shared" si="215"/>
        <v>2050</v>
      </c>
      <c r="C440" s="8">
        <f t="shared" si="230"/>
        <v>20.5</v>
      </c>
      <c r="D440" s="73">
        <f t="shared" si="211"/>
        <v>27.418749999999999</v>
      </c>
      <c r="E440" s="29">
        <f t="shared" si="233"/>
        <v>6790.1692682286257</v>
      </c>
      <c r="F440" s="29">
        <f t="shared" si="216"/>
        <v>16.561388459094445</v>
      </c>
      <c r="G440" s="29">
        <f t="shared" si="231"/>
        <v>22.150857064038817</v>
      </c>
      <c r="H440" s="17">
        <f t="shared" si="217"/>
        <v>9081.851396255799</v>
      </c>
      <c r="I440" s="29">
        <f t="shared" si="218"/>
        <v>2.2250485660981263</v>
      </c>
      <c r="J440" s="29">
        <f t="shared" si="212"/>
        <v>20.847057720370078</v>
      </c>
      <c r="K440" s="39">
        <f t="shared" si="219"/>
        <v>1400</v>
      </c>
      <c r="L440" s="49">
        <f t="shared" si="202"/>
        <v>0</v>
      </c>
      <c r="M440" s="48">
        <f t="shared" si="203"/>
        <v>4.2266987561397071</v>
      </c>
      <c r="N440" s="51">
        <f t="shared" si="213"/>
        <v>1.5805006091765439</v>
      </c>
      <c r="O440" s="54">
        <f t="shared" si="232"/>
        <v>17.300000000000072</v>
      </c>
      <c r="P440" s="34">
        <f t="shared" si="220"/>
        <v>1.7671458676442586</v>
      </c>
      <c r="Q440" s="30">
        <f t="shared" si="221"/>
        <v>0</v>
      </c>
      <c r="R440" s="58">
        <f t="shared" si="222"/>
        <v>0</v>
      </c>
      <c r="S440" s="58">
        <f t="shared" si="223"/>
        <v>117.19503092898435</v>
      </c>
      <c r="T440" s="58">
        <f t="shared" si="204"/>
        <v>100</v>
      </c>
      <c r="U440" s="88" t="str">
        <f>IF(R440=0,"-",FORECAST($C$8,Инклинометрия!$B$2:$B$152,Инклинометрия!$A$2:$A$152))</f>
        <v>-</v>
      </c>
      <c r="V440" s="88" t="str">
        <f>IF(R440=0,"-",FORECAST($C$8-R440,Инклинометрия!$B$2:$B$152,Инклинометрия!$A$2:$A$152))</f>
        <v>-</v>
      </c>
      <c r="W440" s="88">
        <f>IF(R440&gt;0,FORECAST($C$8,Инклинометрия!$B$2:$B$152,Инклинометрия!$A$2:$A$152),IF(AB440=$C$8,"-",FORECAST($C$8-AB440,Инклинометрия!$B$2:$B$152,Инклинометрия!$A$2:$A$152)))</f>
        <v>111.33527938253513</v>
      </c>
      <c r="X440" s="88">
        <f>IF(S440=0,"-",FORECAST($C$8-(S440+AB440),Инклинометрия!$B$2:$B$152,Инклинометрия!$A$2:$A$152))</f>
        <v>0</v>
      </c>
      <c r="Y440" s="88">
        <f>FORECAST($C$8+T440,Инклинометрия!$B$2:$B$152,Инклинометрия!$A$2:$A$152)</f>
        <v>1425</v>
      </c>
      <c r="Z440" s="88">
        <f>IF(R440=0,FORECAST($C$6-T440,Инклинометрия!$B$2:$B$152,Инклинометрия!$A$2:$A$152),FORECAST($C$8,Инклинометрия!$B$2:$B$152,Инклинометрия!$A$2:$A$152))</f>
        <v>1330</v>
      </c>
      <c r="AA440" s="61">
        <f t="shared" si="205"/>
        <v>1400</v>
      </c>
      <c r="AB440" s="62">
        <f t="shared" si="224"/>
        <v>1282.8049690710156</v>
      </c>
      <c r="AC440" s="62">
        <f t="shared" si="206"/>
        <v>0</v>
      </c>
      <c r="AD440" s="65">
        <f>IF(R440=0,FORECAST($C$8,Инклинометрия!$B$2:$B$152,Инклинометрия!$A$2:$A$152),V440)</f>
        <v>1330</v>
      </c>
      <c r="AE440" s="65">
        <f>FORECAST($C$8-(R440+AA440),Инклинометрия!$B$2:$B$152,Инклинометрия!$A$2:$A$152)</f>
        <v>0</v>
      </c>
      <c r="AF440" s="65">
        <f>IF(AB440=0,"-",FORECAST($C$8,Инклинометрия!$B$2:$B$152,Инклинометрия!$A$2:$A$152))</f>
        <v>1330</v>
      </c>
      <c r="AG440" s="65">
        <f>IF(AB440=0,"-",FORECAST($C$8-AB440,Инклинометрия!$B$2:$B$152,Инклинометрия!$A$2:$A$152))</f>
        <v>111.33527938253513</v>
      </c>
      <c r="AH440" s="65" t="str">
        <f>IF(AC440=0,"-",FORECAST($C$8+AC440,Инклинометрия!$B$2:$B$152,Инклинометрия!$A$2:$A$152))</f>
        <v>-</v>
      </c>
      <c r="AI440" s="89" t="str">
        <f>IF(AC440=0,"-",FORECAST($C$8,Инклинометрия!$B$2:$B$152,Инклинометрия!$A$2:$A$152))</f>
        <v>-</v>
      </c>
      <c r="AJ440" s="28"/>
      <c r="AK440" s="67">
        <f t="shared" si="225"/>
        <v>0</v>
      </c>
      <c r="AL440" s="28">
        <f t="shared" si="226"/>
        <v>0</v>
      </c>
      <c r="AM440" s="28">
        <f t="shared" si="227"/>
        <v>0.1</v>
      </c>
      <c r="AN440" s="26">
        <f t="shared" si="228"/>
        <v>0.1</v>
      </c>
      <c r="AO440" s="87">
        <f t="shared" si="229"/>
        <v>146334.45946239628</v>
      </c>
      <c r="AP440" s="87">
        <f t="shared" si="207"/>
        <v>45009.459462396269</v>
      </c>
      <c r="AQ440" s="66">
        <f t="shared" si="208"/>
        <v>14695380</v>
      </c>
      <c r="AR440" s="66">
        <f t="shared" si="209"/>
        <v>14384965.521578399</v>
      </c>
      <c r="AS440" s="66">
        <f t="shared" si="210"/>
        <v>784800</v>
      </c>
      <c r="AT440" s="45">
        <f t="shared" si="214"/>
        <v>15626514.459462397</v>
      </c>
      <c r="AU440" s="75"/>
    </row>
    <row r="441" spans="2:47" x14ac:dyDescent="0.3">
      <c r="B441" s="41">
        <f t="shared" si="215"/>
        <v>2055</v>
      </c>
      <c r="C441" s="8">
        <f t="shared" si="230"/>
        <v>20.55</v>
      </c>
      <c r="D441" s="73">
        <f t="shared" si="211"/>
        <v>27.485624999999999</v>
      </c>
      <c r="E441" s="29">
        <f t="shared" si="233"/>
        <v>6806.7306566877205</v>
      </c>
      <c r="F441" s="29">
        <f t="shared" si="216"/>
        <v>16.561388459094445</v>
      </c>
      <c r="G441" s="29">
        <f t="shared" si="231"/>
        <v>22.150857064038817</v>
      </c>
      <c r="H441" s="17">
        <f t="shared" si="217"/>
        <v>9104.0022533198371</v>
      </c>
      <c r="I441" s="29">
        <f t="shared" si="218"/>
        <v>2.2250485660981263</v>
      </c>
      <c r="J441" s="29">
        <f t="shared" si="212"/>
        <v>20.847057720370078</v>
      </c>
      <c r="K441" s="39">
        <f t="shared" si="219"/>
        <v>1400</v>
      </c>
      <c r="L441" s="49">
        <f t="shared" si="202"/>
        <v>0</v>
      </c>
      <c r="M441" s="48">
        <f t="shared" si="203"/>
        <v>4.2266987561397071</v>
      </c>
      <c r="N441" s="51">
        <f t="shared" si="213"/>
        <v>1.5305006091765436</v>
      </c>
      <c r="O441" s="54">
        <f t="shared" si="232"/>
        <v>17.350000000000072</v>
      </c>
      <c r="P441" s="34">
        <f t="shared" si="220"/>
        <v>1.7671458676442586</v>
      </c>
      <c r="Q441" s="30">
        <f t="shared" si="221"/>
        <v>0</v>
      </c>
      <c r="R441" s="58">
        <f t="shared" si="222"/>
        <v>0</v>
      </c>
      <c r="S441" s="58">
        <f t="shared" si="223"/>
        <v>113.48750211664037</v>
      </c>
      <c r="T441" s="58">
        <f t="shared" si="204"/>
        <v>100</v>
      </c>
      <c r="U441" s="88" t="str">
        <f>IF(R441=0,"-",FORECAST($C$8,Инклинометрия!$B$2:$B$152,Инклинометрия!$A$2:$A$152))</f>
        <v>-</v>
      </c>
      <c r="V441" s="88" t="str">
        <f>IF(R441=0,"-",FORECAST($C$8-R441,Инклинометрия!$B$2:$B$152,Инклинометрия!$A$2:$A$152))</f>
        <v>-</v>
      </c>
      <c r="W441" s="88">
        <f>IF(R441&gt;0,FORECAST($C$8,Инклинометрия!$B$2:$B$152,Инклинометрия!$A$2:$A$152),IF(AB441=$C$8,"-",FORECAST($C$8-AB441,Инклинометрия!$B$2:$B$152,Инклинометрия!$A$2:$A$152)))</f>
        <v>107.81312701080834</v>
      </c>
      <c r="X441" s="88">
        <f>IF(S441=0,"-",FORECAST($C$8-(S441+AB441),Инклинометрия!$B$2:$B$152,Инклинометрия!$A$2:$A$152))</f>
        <v>0</v>
      </c>
      <c r="Y441" s="88">
        <f>FORECAST($C$8+T441,Инклинометрия!$B$2:$B$152,Инклинометрия!$A$2:$A$152)</f>
        <v>1425</v>
      </c>
      <c r="Z441" s="88">
        <f>IF(R441=0,FORECAST($C$6-T441,Инклинометрия!$B$2:$B$152,Инклинометрия!$A$2:$A$152),FORECAST($C$8,Инклинометрия!$B$2:$B$152,Инклинометрия!$A$2:$A$152))</f>
        <v>1330</v>
      </c>
      <c r="AA441" s="61">
        <f t="shared" si="205"/>
        <v>1400</v>
      </c>
      <c r="AB441" s="62">
        <f t="shared" si="224"/>
        <v>1286.5124978833596</v>
      </c>
      <c r="AC441" s="62">
        <f t="shared" si="206"/>
        <v>0</v>
      </c>
      <c r="AD441" s="65">
        <f>IF(R441=0,FORECAST($C$8,Инклинометрия!$B$2:$B$152,Инклинометрия!$A$2:$A$152),V441)</f>
        <v>1330</v>
      </c>
      <c r="AE441" s="65">
        <f>FORECAST($C$8-(R441+AA441),Инклинометрия!$B$2:$B$152,Инклинометрия!$A$2:$A$152)</f>
        <v>0</v>
      </c>
      <c r="AF441" s="65">
        <f>IF(AB441=0,"-",FORECAST($C$8,Инклинометрия!$B$2:$B$152,Инклинометрия!$A$2:$A$152))</f>
        <v>1330</v>
      </c>
      <c r="AG441" s="65">
        <f>IF(AB441=0,"-",FORECAST($C$8-AB441,Инклинометрия!$B$2:$B$152,Инклинометрия!$A$2:$A$152))</f>
        <v>107.81312701080834</v>
      </c>
      <c r="AH441" s="65" t="str">
        <f>IF(AC441=0,"-",FORECAST($C$8+AC441,Инклинометрия!$B$2:$B$152,Инклинометрия!$A$2:$A$152))</f>
        <v>-</v>
      </c>
      <c r="AI441" s="89" t="str">
        <f>IF(AC441=0,"-",FORECAST($C$8,Инклинометрия!$B$2:$B$152,Инклинометрия!$A$2:$A$152))</f>
        <v>-</v>
      </c>
      <c r="AJ441" s="28"/>
      <c r="AK441" s="67">
        <f t="shared" si="225"/>
        <v>0</v>
      </c>
      <c r="AL441" s="28">
        <f t="shared" si="226"/>
        <v>0</v>
      </c>
      <c r="AM441" s="28">
        <f t="shared" si="227"/>
        <v>0.1</v>
      </c>
      <c r="AN441" s="26">
        <f t="shared" si="228"/>
        <v>0.1</v>
      </c>
      <c r="AO441" s="87">
        <f t="shared" si="229"/>
        <v>146312.06330911609</v>
      </c>
      <c r="AP441" s="87">
        <f t="shared" si="207"/>
        <v>44987.063309116093</v>
      </c>
      <c r="AQ441" s="66">
        <f t="shared" si="208"/>
        <v>14695380</v>
      </c>
      <c r="AR441" s="66">
        <f t="shared" si="209"/>
        <v>14394785.653143656</v>
      </c>
      <c r="AS441" s="66">
        <f t="shared" si="210"/>
        <v>784800</v>
      </c>
      <c r="AT441" s="45">
        <f t="shared" si="214"/>
        <v>15626492.063309116</v>
      </c>
      <c r="AU441" s="75"/>
    </row>
    <row r="442" spans="2:47" x14ac:dyDescent="0.3">
      <c r="B442" s="41">
        <f t="shared" si="215"/>
        <v>2060</v>
      </c>
      <c r="C442" s="8">
        <f t="shared" si="230"/>
        <v>20.6</v>
      </c>
      <c r="D442" s="73">
        <f t="shared" si="211"/>
        <v>27.552499999999998</v>
      </c>
      <c r="E442" s="29">
        <f t="shared" si="233"/>
        <v>6823.2920451468153</v>
      </c>
      <c r="F442" s="29">
        <f t="shared" si="216"/>
        <v>16.561388459094445</v>
      </c>
      <c r="G442" s="29">
        <f t="shared" si="231"/>
        <v>22.150857064038817</v>
      </c>
      <c r="H442" s="17">
        <f t="shared" si="217"/>
        <v>9126.1531103838752</v>
      </c>
      <c r="I442" s="29">
        <f t="shared" si="218"/>
        <v>2.2250485660981263</v>
      </c>
      <c r="J442" s="29">
        <f t="shared" si="212"/>
        <v>20.847057720370078</v>
      </c>
      <c r="K442" s="39">
        <f t="shared" si="219"/>
        <v>1400</v>
      </c>
      <c r="L442" s="49">
        <f t="shared" si="202"/>
        <v>0</v>
      </c>
      <c r="M442" s="48">
        <f t="shared" si="203"/>
        <v>4.2266987561397071</v>
      </c>
      <c r="N442" s="51">
        <f t="shared" si="213"/>
        <v>1.4805006091765434</v>
      </c>
      <c r="O442" s="54">
        <f t="shared" si="232"/>
        <v>17.400000000000073</v>
      </c>
      <c r="P442" s="34">
        <f t="shared" si="220"/>
        <v>1.7671458676442586</v>
      </c>
      <c r="Q442" s="30">
        <f t="shared" si="221"/>
        <v>0</v>
      </c>
      <c r="R442" s="58">
        <f t="shared" si="222"/>
        <v>0</v>
      </c>
      <c r="S442" s="58">
        <f t="shared" si="223"/>
        <v>109.77997330429639</v>
      </c>
      <c r="T442" s="58">
        <f t="shared" si="204"/>
        <v>100</v>
      </c>
      <c r="U442" s="88" t="str">
        <f>IF(R442=0,"-",FORECAST($C$8,Инклинометрия!$B$2:$B$152,Инклинометрия!$A$2:$A$152))</f>
        <v>-</v>
      </c>
      <c r="V442" s="88" t="str">
        <f>IF(R442=0,"-",FORECAST($C$8-R442,Инклинометрия!$B$2:$B$152,Инклинометрия!$A$2:$A$152))</f>
        <v>-</v>
      </c>
      <c r="W442" s="88">
        <f>IF(R442&gt;0,FORECAST($C$8,Инклинометрия!$B$2:$B$152,Инклинометрия!$A$2:$A$152),IF(AB442=$C$8,"-",FORECAST($C$8-AB442,Инклинометрия!$B$2:$B$152,Инклинометрия!$A$2:$A$152)))</f>
        <v>104.29097463908157</v>
      </c>
      <c r="X442" s="88">
        <f>IF(S442=0,"-",FORECAST($C$8-(S442+AB442),Инклинометрия!$B$2:$B$152,Инклинометрия!$A$2:$A$152))</f>
        <v>0</v>
      </c>
      <c r="Y442" s="88">
        <f>FORECAST($C$8+T442,Инклинометрия!$B$2:$B$152,Инклинометрия!$A$2:$A$152)</f>
        <v>1425</v>
      </c>
      <c r="Z442" s="88">
        <f>IF(R442=0,FORECAST($C$6-T442,Инклинометрия!$B$2:$B$152,Инклинометрия!$A$2:$A$152),FORECAST($C$8,Инклинометрия!$B$2:$B$152,Инклинометрия!$A$2:$A$152))</f>
        <v>1330</v>
      </c>
      <c r="AA442" s="61">
        <f t="shared" si="205"/>
        <v>1400</v>
      </c>
      <c r="AB442" s="62">
        <f t="shared" si="224"/>
        <v>1290.2200266957036</v>
      </c>
      <c r="AC442" s="62">
        <f t="shared" si="206"/>
        <v>0</v>
      </c>
      <c r="AD442" s="65">
        <f>IF(R442=0,FORECAST($C$8,Инклинометрия!$B$2:$B$152,Инклинометрия!$A$2:$A$152),V442)</f>
        <v>1330</v>
      </c>
      <c r="AE442" s="65">
        <f>FORECAST($C$8-(R442+AA442),Инклинометрия!$B$2:$B$152,Инклинометрия!$A$2:$A$152)</f>
        <v>0</v>
      </c>
      <c r="AF442" s="65">
        <f>IF(AB442=0,"-",FORECAST($C$8,Инклинометрия!$B$2:$B$152,Инклинометрия!$A$2:$A$152))</f>
        <v>1330</v>
      </c>
      <c r="AG442" s="65">
        <f>IF(AB442=0,"-",FORECAST($C$8-AB442,Инклинометрия!$B$2:$B$152,Инклинометрия!$A$2:$A$152))</f>
        <v>104.29097463908157</v>
      </c>
      <c r="AH442" s="65" t="str">
        <f>IF(AC442=0,"-",FORECAST($C$8+AC442,Инклинометрия!$B$2:$B$152,Инклинометрия!$A$2:$A$152))</f>
        <v>-</v>
      </c>
      <c r="AI442" s="89" t="str">
        <f>IF(AC442=0,"-",FORECAST($C$8,Инклинометрия!$B$2:$B$152,Инклинометрия!$A$2:$A$152))</f>
        <v>-</v>
      </c>
      <c r="AJ442" s="28"/>
      <c r="AK442" s="67">
        <f t="shared" si="225"/>
        <v>0</v>
      </c>
      <c r="AL442" s="28">
        <f t="shared" si="226"/>
        <v>0</v>
      </c>
      <c r="AM442" s="28">
        <f t="shared" si="227"/>
        <v>0.1</v>
      </c>
      <c r="AN442" s="26">
        <f t="shared" si="228"/>
        <v>0.1</v>
      </c>
      <c r="AO442" s="87">
        <f t="shared" si="229"/>
        <v>146289.66715583592</v>
      </c>
      <c r="AP442" s="87">
        <f t="shared" si="207"/>
        <v>44964.667155835916</v>
      </c>
      <c r="AQ442" s="66">
        <f t="shared" si="208"/>
        <v>14695380</v>
      </c>
      <c r="AR442" s="66">
        <f t="shared" si="209"/>
        <v>14404605.784708912</v>
      </c>
      <c r="AS442" s="66">
        <f t="shared" si="210"/>
        <v>784800</v>
      </c>
      <c r="AT442" s="45">
        <f t="shared" si="214"/>
        <v>15626469.667155836</v>
      </c>
      <c r="AU442" s="75"/>
    </row>
    <row r="443" spans="2:47" x14ac:dyDescent="0.3">
      <c r="B443" s="41">
        <f t="shared" si="215"/>
        <v>2065</v>
      </c>
      <c r="C443" s="8">
        <f t="shared" si="230"/>
        <v>20.650000000000002</v>
      </c>
      <c r="D443" s="73">
        <f t="shared" si="211"/>
        <v>27.619375000000005</v>
      </c>
      <c r="E443" s="29">
        <f t="shared" si="233"/>
        <v>6839.8534336059092</v>
      </c>
      <c r="F443" s="29">
        <f t="shared" si="216"/>
        <v>16.561388459094445</v>
      </c>
      <c r="G443" s="29">
        <f t="shared" si="231"/>
        <v>22.150857064038817</v>
      </c>
      <c r="H443" s="17">
        <f t="shared" si="217"/>
        <v>9148.3039674479132</v>
      </c>
      <c r="I443" s="29">
        <f t="shared" si="218"/>
        <v>2.2250485660981263</v>
      </c>
      <c r="J443" s="29">
        <f t="shared" si="212"/>
        <v>20.847057720370078</v>
      </c>
      <c r="K443" s="39">
        <f t="shared" si="219"/>
        <v>1400</v>
      </c>
      <c r="L443" s="49">
        <f t="shared" si="202"/>
        <v>0</v>
      </c>
      <c r="M443" s="48">
        <f t="shared" si="203"/>
        <v>4.2266987561397071</v>
      </c>
      <c r="N443" s="51">
        <f t="shared" si="213"/>
        <v>1.4305006091765431</v>
      </c>
      <c r="O443" s="54">
        <f t="shared" si="232"/>
        <v>17.450000000000074</v>
      </c>
      <c r="P443" s="34">
        <f t="shared" si="220"/>
        <v>1.7671458676442586</v>
      </c>
      <c r="Q443" s="30">
        <f t="shared" si="221"/>
        <v>0</v>
      </c>
      <c r="R443" s="58">
        <f t="shared" si="222"/>
        <v>0</v>
      </c>
      <c r="S443" s="58">
        <f t="shared" si="223"/>
        <v>106.07244449195241</v>
      </c>
      <c r="T443" s="58">
        <f t="shared" si="204"/>
        <v>100</v>
      </c>
      <c r="U443" s="88" t="str">
        <f>IF(R443=0,"-",FORECAST($C$8,Инклинометрия!$B$2:$B$152,Инклинометрия!$A$2:$A$152))</f>
        <v>-</v>
      </c>
      <c r="V443" s="88" t="str">
        <f>IF(R443=0,"-",FORECAST($C$8-R443,Инклинометрия!$B$2:$B$152,Инклинометрия!$A$2:$A$152))</f>
        <v>-</v>
      </c>
      <c r="W443" s="88">
        <f>IF(R443&gt;0,FORECAST($C$8,Инклинометрия!$B$2:$B$152,Инклинометрия!$A$2:$A$152),IF(AB443=$C$8,"-",FORECAST($C$8-AB443,Инклинометрия!$B$2:$B$152,Инклинометрия!$A$2:$A$152)))</f>
        <v>100.76882226735478</v>
      </c>
      <c r="X443" s="88">
        <f>IF(S443=0,"-",FORECAST($C$8-(S443+AB443),Инклинометрия!$B$2:$B$152,Инклинометрия!$A$2:$A$152))</f>
        <v>0</v>
      </c>
      <c r="Y443" s="88">
        <f>FORECAST($C$8+T443,Инклинометрия!$B$2:$B$152,Инклинометрия!$A$2:$A$152)</f>
        <v>1425</v>
      </c>
      <c r="Z443" s="88">
        <f>IF(R443=0,FORECAST($C$6-T443,Инклинометрия!$B$2:$B$152,Инклинометрия!$A$2:$A$152),FORECAST($C$8,Инклинометрия!$B$2:$B$152,Инклинометрия!$A$2:$A$152))</f>
        <v>1330</v>
      </c>
      <c r="AA443" s="61">
        <f t="shared" si="205"/>
        <v>1400</v>
      </c>
      <c r="AB443" s="62">
        <f t="shared" si="224"/>
        <v>1293.9275555080476</v>
      </c>
      <c r="AC443" s="62">
        <f t="shared" si="206"/>
        <v>0</v>
      </c>
      <c r="AD443" s="65">
        <f>IF(R443=0,FORECAST($C$8,Инклинометрия!$B$2:$B$152,Инклинометрия!$A$2:$A$152),V443)</f>
        <v>1330</v>
      </c>
      <c r="AE443" s="65">
        <f>FORECAST($C$8-(R443+AA443),Инклинометрия!$B$2:$B$152,Инклинометрия!$A$2:$A$152)</f>
        <v>0</v>
      </c>
      <c r="AF443" s="65">
        <f>IF(AB443=0,"-",FORECAST($C$8,Инклинометрия!$B$2:$B$152,Инклинометрия!$A$2:$A$152))</f>
        <v>1330</v>
      </c>
      <c r="AG443" s="65">
        <f>IF(AB443=0,"-",FORECAST($C$8-AB443,Инклинометрия!$B$2:$B$152,Инклинометрия!$A$2:$A$152))</f>
        <v>100.76882226735478</v>
      </c>
      <c r="AH443" s="65" t="str">
        <f>IF(AC443=0,"-",FORECAST($C$8+AC443,Инклинометрия!$B$2:$B$152,Инклинометрия!$A$2:$A$152))</f>
        <v>-</v>
      </c>
      <c r="AI443" s="89" t="str">
        <f>IF(AC443=0,"-",FORECAST($C$8,Инклинометрия!$B$2:$B$152,Инклинометрия!$A$2:$A$152))</f>
        <v>-</v>
      </c>
      <c r="AJ443" s="28"/>
      <c r="AK443" s="67">
        <f t="shared" si="225"/>
        <v>0</v>
      </c>
      <c r="AL443" s="28">
        <f t="shared" si="226"/>
        <v>0</v>
      </c>
      <c r="AM443" s="28">
        <f t="shared" si="227"/>
        <v>0.1</v>
      </c>
      <c r="AN443" s="26">
        <f t="shared" si="228"/>
        <v>0.1</v>
      </c>
      <c r="AO443" s="87">
        <f t="shared" si="229"/>
        <v>146267.27100255573</v>
      </c>
      <c r="AP443" s="87">
        <f t="shared" si="207"/>
        <v>44942.271002555739</v>
      </c>
      <c r="AQ443" s="66">
        <f t="shared" si="208"/>
        <v>14695380</v>
      </c>
      <c r="AR443" s="66">
        <f t="shared" si="209"/>
        <v>14414425.916274166</v>
      </c>
      <c r="AS443" s="66">
        <f t="shared" si="210"/>
        <v>784800</v>
      </c>
      <c r="AT443" s="45">
        <f t="shared" si="214"/>
        <v>15626447.271002555</v>
      </c>
      <c r="AU443" s="75"/>
    </row>
    <row r="444" spans="2:47" x14ac:dyDescent="0.3">
      <c r="B444" s="41">
        <f t="shared" si="215"/>
        <v>2070</v>
      </c>
      <c r="C444" s="8">
        <f t="shared" si="230"/>
        <v>20.7</v>
      </c>
      <c r="D444" s="73">
        <f t="shared" si="211"/>
        <v>27.686250000000001</v>
      </c>
      <c r="E444" s="29">
        <f t="shared" si="233"/>
        <v>6856.4148220650031</v>
      </c>
      <c r="F444" s="29">
        <f t="shared" si="216"/>
        <v>16.561388459093266</v>
      </c>
      <c r="G444" s="29">
        <f t="shared" si="231"/>
        <v>22.15085706403724</v>
      </c>
      <c r="H444" s="17">
        <f t="shared" si="217"/>
        <v>9170.4548245119513</v>
      </c>
      <c r="I444" s="29">
        <f t="shared" si="218"/>
        <v>2.2250485660981263</v>
      </c>
      <c r="J444" s="29">
        <f t="shared" si="212"/>
        <v>20.847057720369335</v>
      </c>
      <c r="K444" s="39">
        <f t="shared" si="219"/>
        <v>1400</v>
      </c>
      <c r="L444" s="49">
        <f t="shared" si="202"/>
        <v>0</v>
      </c>
      <c r="M444" s="48">
        <f t="shared" si="203"/>
        <v>4.2266987561397071</v>
      </c>
      <c r="N444" s="51">
        <f t="shared" si="213"/>
        <v>1.3805006091765428</v>
      </c>
      <c r="O444" s="54">
        <f t="shared" si="232"/>
        <v>17.500000000000075</v>
      </c>
      <c r="P444" s="34">
        <f t="shared" si="220"/>
        <v>1.7671458676442586</v>
      </c>
      <c r="Q444" s="30">
        <f t="shared" si="221"/>
        <v>0</v>
      </c>
      <c r="R444" s="58">
        <f t="shared" si="222"/>
        <v>0</v>
      </c>
      <c r="S444" s="58">
        <f t="shared" si="223"/>
        <v>102.36491567960843</v>
      </c>
      <c r="T444" s="58">
        <f t="shared" si="204"/>
        <v>100</v>
      </c>
      <c r="U444" s="88" t="str">
        <f>IF(R444=0,"-",FORECAST($C$8,Инклинометрия!$B$2:$B$152,Инклинометрия!$A$2:$A$152))</f>
        <v>-</v>
      </c>
      <c r="V444" s="88" t="str">
        <f>IF(R444=0,"-",FORECAST($C$8-R444,Инклинометрия!$B$2:$B$152,Инклинометрия!$A$2:$A$152))</f>
        <v>-</v>
      </c>
      <c r="W444" s="88">
        <f>IF(R444&gt;0,FORECAST($C$8,Инклинометрия!$B$2:$B$152,Инклинометрия!$A$2:$A$152),IF(AB444=$C$8,"-",FORECAST($C$8-AB444,Инклинометрия!$B$2:$B$152,Инклинометрия!$A$2:$A$152)))</f>
        <v>97.246669895628003</v>
      </c>
      <c r="X444" s="88">
        <f>IF(S444=0,"-",FORECAST($C$8-(S444+AB444),Инклинометрия!$B$2:$B$152,Инклинометрия!$A$2:$A$152))</f>
        <v>0</v>
      </c>
      <c r="Y444" s="88">
        <f>FORECAST($C$8+T444,Инклинометрия!$B$2:$B$152,Инклинометрия!$A$2:$A$152)</f>
        <v>1425</v>
      </c>
      <c r="Z444" s="88">
        <f>IF(R444=0,FORECAST($C$6-T444,Инклинометрия!$B$2:$B$152,Инклинометрия!$A$2:$A$152),FORECAST($C$8,Инклинометрия!$B$2:$B$152,Инклинометрия!$A$2:$A$152))</f>
        <v>1330</v>
      </c>
      <c r="AA444" s="61">
        <f t="shared" si="205"/>
        <v>1400</v>
      </c>
      <c r="AB444" s="62">
        <f t="shared" si="224"/>
        <v>1297.6350843203916</v>
      </c>
      <c r="AC444" s="62">
        <f t="shared" si="206"/>
        <v>0</v>
      </c>
      <c r="AD444" s="65">
        <f>IF(R444=0,FORECAST($C$8,Инклинометрия!$B$2:$B$152,Инклинометрия!$A$2:$A$152),V444)</f>
        <v>1330</v>
      </c>
      <c r="AE444" s="65">
        <f>FORECAST($C$8-(R444+AA444),Инклинометрия!$B$2:$B$152,Инклинометрия!$A$2:$A$152)</f>
        <v>0</v>
      </c>
      <c r="AF444" s="65">
        <f>IF(AB444=0,"-",FORECAST($C$8,Инклинометрия!$B$2:$B$152,Инклинометрия!$A$2:$A$152))</f>
        <v>1330</v>
      </c>
      <c r="AG444" s="65">
        <f>IF(AB444=0,"-",FORECAST($C$8-AB444,Инклинометрия!$B$2:$B$152,Инклинометрия!$A$2:$A$152))</f>
        <v>97.246669895628003</v>
      </c>
      <c r="AH444" s="65" t="str">
        <f>IF(AC444=0,"-",FORECAST($C$8+AC444,Инклинометрия!$B$2:$B$152,Инклинометрия!$A$2:$A$152))</f>
        <v>-</v>
      </c>
      <c r="AI444" s="89" t="str">
        <f>IF(AC444=0,"-",FORECAST($C$8,Инклинометрия!$B$2:$B$152,Инклинометрия!$A$2:$A$152))</f>
        <v>-</v>
      </c>
      <c r="AJ444" s="28"/>
      <c r="AK444" s="67">
        <f t="shared" si="225"/>
        <v>0</v>
      </c>
      <c r="AL444" s="28">
        <f t="shared" si="226"/>
        <v>0</v>
      </c>
      <c r="AM444" s="28">
        <f t="shared" si="227"/>
        <v>0.1</v>
      </c>
      <c r="AN444" s="26">
        <f t="shared" si="228"/>
        <v>0.1</v>
      </c>
      <c r="AO444" s="87">
        <f t="shared" si="229"/>
        <v>146244.87484927557</v>
      </c>
      <c r="AP444" s="87">
        <f t="shared" si="207"/>
        <v>44919.874849275562</v>
      </c>
      <c r="AQ444" s="66">
        <f t="shared" si="208"/>
        <v>14695380</v>
      </c>
      <c r="AR444" s="66">
        <f t="shared" si="209"/>
        <v>14424246.047839422</v>
      </c>
      <c r="AS444" s="66">
        <f t="shared" si="210"/>
        <v>784800</v>
      </c>
      <c r="AT444" s="45">
        <f t="shared" si="214"/>
        <v>15626424.874849275</v>
      </c>
      <c r="AU444" s="75"/>
    </row>
    <row r="445" spans="2:47" x14ac:dyDescent="0.3">
      <c r="B445" s="41">
        <f t="shared" si="215"/>
        <v>2075</v>
      </c>
      <c r="C445" s="8">
        <f t="shared" si="230"/>
        <v>20.75</v>
      </c>
      <c r="D445" s="73">
        <f t="shared" si="211"/>
        <v>27.753125000000001</v>
      </c>
      <c r="E445" s="29">
        <f t="shared" si="233"/>
        <v>6872.976210524097</v>
      </c>
      <c r="F445" s="29">
        <f t="shared" si="216"/>
        <v>16.561388459094445</v>
      </c>
      <c r="G445" s="29">
        <f t="shared" si="231"/>
        <v>22.150857064038817</v>
      </c>
      <c r="H445" s="17">
        <f t="shared" si="217"/>
        <v>9192.6056815759894</v>
      </c>
      <c r="I445" s="29">
        <f t="shared" si="218"/>
        <v>2.2250485660981263</v>
      </c>
      <c r="J445" s="29">
        <f t="shared" si="212"/>
        <v>20.847057720370078</v>
      </c>
      <c r="K445" s="39">
        <f t="shared" si="219"/>
        <v>1400</v>
      </c>
      <c r="L445" s="49">
        <f t="shared" si="202"/>
        <v>0</v>
      </c>
      <c r="M445" s="48">
        <f t="shared" si="203"/>
        <v>4.2266987561397071</v>
      </c>
      <c r="N445" s="51">
        <f t="shared" si="213"/>
        <v>1.3305006091765428</v>
      </c>
      <c r="O445" s="54">
        <f t="shared" si="232"/>
        <v>17.550000000000072</v>
      </c>
      <c r="P445" s="34">
        <f t="shared" si="220"/>
        <v>1.7671458676442586</v>
      </c>
      <c r="Q445" s="30">
        <f t="shared" si="221"/>
        <v>0</v>
      </c>
      <c r="R445" s="58">
        <f t="shared" si="222"/>
        <v>0</v>
      </c>
      <c r="S445" s="58">
        <f t="shared" si="223"/>
        <v>98.657386867264449</v>
      </c>
      <c r="T445" s="58">
        <f t="shared" si="204"/>
        <v>100</v>
      </c>
      <c r="U445" s="88" t="str">
        <f>IF(R445=0,"-",FORECAST($C$8,Инклинометрия!$B$2:$B$152,Инклинометрия!$A$2:$A$152))</f>
        <v>-</v>
      </c>
      <c r="V445" s="88" t="str">
        <f>IF(R445=0,"-",FORECAST($C$8-R445,Инклинометрия!$B$2:$B$152,Инклинометрия!$A$2:$A$152))</f>
        <v>-</v>
      </c>
      <c r="W445" s="88">
        <f>IF(R445&gt;0,FORECAST($C$8,Инклинометрия!$B$2:$B$152,Инклинометрия!$A$2:$A$152),IF(AB445=$C$8,"-",FORECAST($C$8-AB445,Инклинометрия!$B$2:$B$152,Инклинометрия!$A$2:$A$152)))</f>
        <v>93.724517523901227</v>
      </c>
      <c r="X445" s="88">
        <f>IF(S445=0,"-",FORECAST($C$8-(S445+AB445),Инклинометрия!$B$2:$B$152,Инклинометрия!$A$2:$A$152))</f>
        <v>0</v>
      </c>
      <c r="Y445" s="88">
        <f>FORECAST($C$8+T445,Инклинометрия!$B$2:$B$152,Инклинометрия!$A$2:$A$152)</f>
        <v>1425</v>
      </c>
      <c r="Z445" s="88">
        <f>IF(R445=0,FORECAST($C$6-T445,Инклинометрия!$B$2:$B$152,Инклинометрия!$A$2:$A$152),FORECAST($C$8,Инклинометрия!$B$2:$B$152,Инклинометрия!$A$2:$A$152))</f>
        <v>1330</v>
      </c>
      <c r="AA445" s="61">
        <f t="shared" si="205"/>
        <v>1400</v>
      </c>
      <c r="AB445" s="62">
        <f t="shared" si="224"/>
        <v>1301.3426131327356</v>
      </c>
      <c r="AC445" s="62">
        <f t="shared" si="206"/>
        <v>0</v>
      </c>
      <c r="AD445" s="65">
        <f>IF(R445=0,FORECAST($C$8,Инклинометрия!$B$2:$B$152,Инклинометрия!$A$2:$A$152),V445)</f>
        <v>1330</v>
      </c>
      <c r="AE445" s="65">
        <f>FORECAST($C$8-(R445+AA445),Инклинометрия!$B$2:$B$152,Инклинометрия!$A$2:$A$152)</f>
        <v>0</v>
      </c>
      <c r="AF445" s="65">
        <f>IF(AB445=0,"-",FORECAST($C$8,Инклинометрия!$B$2:$B$152,Инклинометрия!$A$2:$A$152))</f>
        <v>1330</v>
      </c>
      <c r="AG445" s="65">
        <f>IF(AB445=0,"-",FORECAST($C$8-AB445,Инклинометрия!$B$2:$B$152,Инклинометрия!$A$2:$A$152))</f>
        <v>93.724517523901227</v>
      </c>
      <c r="AH445" s="65" t="str">
        <f>IF(AC445=0,"-",FORECAST($C$8+AC445,Инклинометрия!$B$2:$B$152,Инклинометрия!$A$2:$A$152))</f>
        <v>-</v>
      </c>
      <c r="AI445" s="89" t="str">
        <f>IF(AC445=0,"-",FORECAST($C$8,Инклинометрия!$B$2:$B$152,Инклинометрия!$A$2:$A$152))</f>
        <v>-</v>
      </c>
      <c r="AJ445" s="28"/>
      <c r="AK445" s="67">
        <f t="shared" si="225"/>
        <v>0</v>
      </c>
      <c r="AL445" s="28">
        <f t="shared" si="226"/>
        <v>0</v>
      </c>
      <c r="AM445" s="28">
        <f t="shared" si="227"/>
        <v>0.1</v>
      </c>
      <c r="AN445" s="26">
        <f t="shared" si="228"/>
        <v>0.1</v>
      </c>
      <c r="AO445" s="87">
        <f t="shared" si="229"/>
        <v>146222.47869599538</v>
      </c>
      <c r="AP445" s="87">
        <f t="shared" si="207"/>
        <v>44897.478695995385</v>
      </c>
      <c r="AQ445" s="66">
        <f t="shared" si="208"/>
        <v>14695380</v>
      </c>
      <c r="AR445" s="66">
        <f t="shared" si="209"/>
        <v>14434066.179404676</v>
      </c>
      <c r="AS445" s="66">
        <f t="shared" si="210"/>
        <v>784800</v>
      </c>
      <c r="AT445" s="45">
        <f t="shared" si="214"/>
        <v>15626402.478695996</v>
      </c>
      <c r="AU445" s="75"/>
    </row>
    <row r="446" spans="2:47" x14ac:dyDescent="0.3">
      <c r="B446" s="41">
        <f t="shared" si="215"/>
        <v>2080</v>
      </c>
      <c r="C446" s="8">
        <f t="shared" si="230"/>
        <v>20.8</v>
      </c>
      <c r="D446" s="73">
        <f t="shared" si="211"/>
        <v>27.82</v>
      </c>
      <c r="E446" s="29">
        <f t="shared" si="233"/>
        <v>6889.5375989831919</v>
      </c>
      <c r="F446" s="29">
        <f t="shared" si="216"/>
        <v>16.561388459094445</v>
      </c>
      <c r="G446" s="29">
        <f t="shared" si="231"/>
        <v>22.150857064038817</v>
      </c>
      <c r="H446" s="17">
        <f t="shared" si="217"/>
        <v>9214.7565386400274</v>
      </c>
      <c r="I446" s="29">
        <f t="shared" si="218"/>
        <v>2.2250485660981263</v>
      </c>
      <c r="J446" s="29">
        <f t="shared" si="212"/>
        <v>20.847057720370078</v>
      </c>
      <c r="K446" s="39">
        <f t="shared" si="219"/>
        <v>1400</v>
      </c>
      <c r="L446" s="49">
        <f t="shared" si="202"/>
        <v>0</v>
      </c>
      <c r="M446" s="48">
        <f t="shared" si="203"/>
        <v>4.2266987561397071</v>
      </c>
      <c r="N446" s="51">
        <f t="shared" si="213"/>
        <v>1.2805006091765423</v>
      </c>
      <c r="O446" s="54">
        <f t="shared" si="232"/>
        <v>17.600000000000072</v>
      </c>
      <c r="P446" s="34">
        <f t="shared" si="220"/>
        <v>1.7671458676442586</v>
      </c>
      <c r="Q446" s="30">
        <f t="shared" si="221"/>
        <v>0</v>
      </c>
      <c r="R446" s="58">
        <f t="shared" si="222"/>
        <v>0</v>
      </c>
      <c r="S446" s="58">
        <f t="shared" si="223"/>
        <v>94.949858054920469</v>
      </c>
      <c r="T446" s="58">
        <f t="shared" si="204"/>
        <v>100</v>
      </c>
      <c r="U446" s="88" t="str">
        <f>IF(R446=0,"-",FORECAST($C$8,Инклинометрия!$B$2:$B$152,Инклинометрия!$A$2:$A$152))</f>
        <v>-</v>
      </c>
      <c r="V446" s="88" t="str">
        <f>IF(R446=0,"-",FORECAST($C$8-R446,Инклинометрия!$B$2:$B$152,Инклинометрия!$A$2:$A$152))</f>
        <v>-</v>
      </c>
      <c r="W446" s="88">
        <f>IF(R446&gt;0,FORECAST($C$8,Инклинометрия!$B$2:$B$152,Инклинометрия!$A$2:$A$152),IF(AB446=$C$8,"-",FORECAST($C$8-AB446,Инклинометрия!$B$2:$B$152,Инклинометрия!$A$2:$A$152)))</f>
        <v>90.202365152174437</v>
      </c>
      <c r="X446" s="88">
        <f>IF(S446=0,"-",FORECAST($C$8-(S446+AB446),Инклинометрия!$B$2:$B$152,Инклинометрия!$A$2:$A$152))</f>
        <v>0</v>
      </c>
      <c r="Y446" s="88">
        <f>FORECAST($C$8+T446,Инклинометрия!$B$2:$B$152,Инклинометрия!$A$2:$A$152)</f>
        <v>1425</v>
      </c>
      <c r="Z446" s="88">
        <f>IF(R446=0,FORECAST($C$6-T446,Инклинометрия!$B$2:$B$152,Инклинометрия!$A$2:$A$152),FORECAST($C$8,Инклинометрия!$B$2:$B$152,Инклинометрия!$A$2:$A$152))</f>
        <v>1330</v>
      </c>
      <c r="AA446" s="61">
        <f t="shared" si="205"/>
        <v>1400</v>
      </c>
      <c r="AB446" s="62">
        <f t="shared" si="224"/>
        <v>1305.0501419450795</v>
      </c>
      <c r="AC446" s="62">
        <f t="shared" si="206"/>
        <v>0</v>
      </c>
      <c r="AD446" s="65">
        <f>IF(R446=0,FORECAST($C$8,Инклинометрия!$B$2:$B$152,Инклинометрия!$A$2:$A$152),V446)</f>
        <v>1330</v>
      </c>
      <c r="AE446" s="65">
        <f>FORECAST($C$8-(R446+AA446),Инклинометрия!$B$2:$B$152,Инклинометрия!$A$2:$A$152)</f>
        <v>0</v>
      </c>
      <c r="AF446" s="65">
        <f>IF(AB446=0,"-",FORECAST($C$8,Инклинометрия!$B$2:$B$152,Инклинометрия!$A$2:$A$152))</f>
        <v>1330</v>
      </c>
      <c r="AG446" s="65">
        <f>IF(AB446=0,"-",FORECAST($C$8-AB446,Инклинометрия!$B$2:$B$152,Инклинометрия!$A$2:$A$152))</f>
        <v>90.202365152174437</v>
      </c>
      <c r="AH446" s="65" t="str">
        <f>IF(AC446=0,"-",FORECAST($C$8+AC446,Инклинометрия!$B$2:$B$152,Инклинометрия!$A$2:$A$152))</f>
        <v>-</v>
      </c>
      <c r="AI446" s="89" t="str">
        <f>IF(AC446=0,"-",FORECAST($C$8,Инклинометрия!$B$2:$B$152,Инклинометрия!$A$2:$A$152))</f>
        <v>-</v>
      </c>
      <c r="AJ446" s="28"/>
      <c r="AK446" s="67">
        <f t="shared" si="225"/>
        <v>0</v>
      </c>
      <c r="AL446" s="28">
        <f t="shared" si="226"/>
        <v>0</v>
      </c>
      <c r="AM446" s="28">
        <f t="shared" si="227"/>
        <v>0.1</v>
      </c>
      <c r="AN446" s="26">
        <f t="shared" si="228"/>
        <v>0.1</v>
      </c>
      <c r="AO446" s="87">
        <f t="shared" si="229"/>
        <v>146200.08254271522</v>
      </c>
      <c r="AP446" s="87">
        <f t="shared" si="207"/>
        <v>44875.082542715209</v>
      </c>
      <c r="AQ446" s="66">
        <f t="shared" si="208"/>
        <v>14695380</v>
      </c>
      <c r="AR446" s="66">
        <f t="shared" si="209"/>
        <v>14443886.310969934</v>
      </c>
      <c r="AS446" s="66">
        <f t="shared" si="210"/>
        <v>784800</v>
      </c>
      <c r="AT446" s="45">
        <f t="shared" si="214"/>
        <v>15626380.082542716</v>
      </c>
      <c r="AU446" s="75"/>
    </row>
    <row r="447" spans="2:47" x14ac:dyDescent="0.3">
      <c r="B447" s="41">
        <f t="shared" si="215"/>
        <v>2085</v>
      </c>
      <c r="C447" s="8">
        <f t="shared" si="230"/>
        <v>20.85</v>
      </c>
      <c r="D447" s="73">
        <f t="shared" si="211"/>
        <v>27.886875</v>
      </c>
      <c r="E447" s="29">
        <f t="shared" si="233"/>
        <v>6906.0989874422858</v>
      </c>
      <c r="F447" s="29">
        <f t="shared" si="216"/>
        <v>16.561388459094445</v>
      </c>
      <c r="G447" s="29">
        <f t="shared" si="231"/>
        <v>22.150857064038817</v>
      </c>
      <c r="H447" s="17">
        <f t="shared" si="217"/>
        <v>9236.9073957040655</v>
      </c>
      <c r="I447" s="29">
        <f t="shared" si="218"/>
        <v>2.2250485660981263</v>
      </c>
      <c r="J447" s="29">
        <f t="shared" si="212"/>
        <v>20.847057720370078</v>
      </c>
      <c r="K447" s="39">
        <f t="shared" si="219"/>
        <v>1400</v>
      </c>
      <c r="L447" s="49">
        <f t="shared" si="202"/>
        <v>0</v>
      </c>
      <c r="M447" s="48">
        <f t="shared" si="203"/>
        <v>4.2266987561397071</v>
      </c>
      <c r="N447" s="51">
        <f t="shared" si="213"/>
        <v>1.230500609176542</v>
      </c>
      <c r="O447" s="54">
        <f t="shared" si="232"/>
        <v>17.650000000000073</v>
      </c>
      <c r="P447" s="34">
        <f t="shared" si="220"/>
        <v>1.7671458676442586</v>
      </c>
      <c r="Q447" s="30">
        <f t="shared" si="221"/>
        <v>0</v>
      </c>
      <c r="R447" s="58">
        <f t="shared" si="222"/>
        <v>0</v>
      </c>
      <c r="S447" s="58">
        <f t="shared" si="223"/>
        <v>91.242329242576488</v>
      </c>
      <c r="T447" s="58">
        <f t="shared" si="204"/>
        <v>100</v>
      </c>
      <c r="U447" s="88" t="str">
        <f>IF(R447=0,"-",FORECAST($C$8,Инклинометрия!$B$2:$B$152,Инклинометрия!$A$2:$A$152))</f>
        <v>-</v>
      </c>
      <c r="V447" s="88" t="str">
        <f>IF(R447=0,"-",FORECAST($C$8-R447,Инклинометрия!$B$2:$B$152,Инклинометрия!$A$2:$A$152))</f>
        <v>-</v>
      </c>
      <c r="W447" s="88">
        <f>IF(R447&gt;0,FORECAST($C$8,Инклинометрия!$B$2:$B$152,Инклинометрия!$A$2:$A$152),IF(AB447=$C$8,"-",FORECAST($C$8-AB447,Инклинометрия!$B$2:$B$152,Инклинометрия!$A$2:$A$152)))</f>
        <v>86.680212780447661</v>
      </c>
      <c r="X447" s="88">
        <f>IF(S447=0,"-",FORECAST($C$8-(S447+AB447),Инклинометрия!$B$2:$B$152,Инклинометрия!$A$2:$A$152))</f>
        <v>0</v>
      </c>
      <c r="Y447" s="88">
        <f>FORECAST($C$8+T447,Инклинометрия!$B$2:$B$152,Инклинометрия!$A$2:$A$152)</f>
        <v>1425</v>
      </c>
      <c r="Z447" s="88">
        <f>IF(R447=0,FORECAST($C$6-T447,Инклинометрия!$B$2:$B$152,Инклинометрия!$A$2:$A$152),FORECAST($C$8,Инклинометрия!$B$2:$B$152,Инклинометрия!$A$2:$A$152))</f>
        <v>1330</v>
      </c>
      <c r="AA447" s="61">
        <f t="shared" si="205"/>
        <v>1400</v>
      </c>
      <c r="AB447" s="62">
        <f t="shared" si="224"/>
        <v>1308.7576707574235</v>
      </c>
      <c r="AC447" s="62">
        <f t="shared" si="206"/>
        <v>0</v>
      </c>
      <c r="AD447" s="65">
        <f>IF(R447=0,FORECAST($C$8,Инклинометрия!$B$2:$B$152,Инклинометрия!$A$2:$A$152),V447)</f>
        <v>1330</v>
      </c>
      <c r="AE447" s="65">
        <f>FORECAST($C$8-(R447+AA447),Инклинометрия!$B$2:$B$152,Инклинометрия!$A$2:$A$152)</f>
        <v>0</v>
      </c>
      <c r="AF447" s="65">
        <f>IF(AB447=0,"-",FORECAST($C$8,Инклинометрия!$B$2:$B$152,Инклинометрия!$A$2:$A$152))</f>
        <v>1330</v>
      </c>
      <c r="AG447" s="65">
        <f>IF(AB447=0,"-",FORECAST($C$8-AB447,Инклинометрия!$B$2:$B$152,Инклинометрия!$A$2:$A$152))</f>
        <v>86.680212780447661</v>
      </c>
      <c r="AH447" s="65" t="str">
        <f>IF(AC447=0,"-",FORECAST($C$8+AC447,Инклинометрия!$B$2:$B$152,Инклинометрия!$A$2:$A$152))</f>
        <v>-</v>
      </c>
      <c r="AI447" s="89" t="str">
        <f>IF(AC447=0,"-",FORECAST($C$8,Инклинометрия!$B$2:$B$152,Инклинометрия!$A$2:$A$152))</f>
        <v>-</v>
      </c>
      <c r="AJ447" s="28"/>
      <c r="AK447" s="67">
        <f t="shared" si="225"/>
        <v>0</v>
      </c>
      <c r="AL447" s="28">
        <f t="shared" si="226"/>
        <v>0</v>
      </c>
      <c r="AM447" s="28">
        <f t="shared" si="227"/>
        <v>0.1</v>
      </c>
      <c r="AN447" s="26">
        <f t="shared" si="228"/>
        <v>0.1</v>
      </c>
      <c r="AO447" s="87">
        <f t="shared" si="229"/>
        <v>146177.68638943502</v>
      </c>
      <c r="AP447" s="87">
        <f t="shared" si="207"/>
        <v>44852.686389435032</v>
      </c>
      <c r="AQ447" s="66">
        <f t="shared" si="208"/>
        <v>14695380</v>
      </c>
      <c r="AR447" s="66">
        <f t="shared" si="209"/>
        <v>14453706.442535188</v>
      </c>
      <c r="AS447" s="66">
        <f t="shared" si="210"/>
        <v>784800</v>
      </c>
      <c r="AT447" s="45">
        <f t="shared" si="214"/>
        <v>15626357.686389435</v>
      </c>
      <c r="AU447" s="75"/>
    </row>
    <row r="448" spans="2:47" x14ac:dyDescent="0.3">
      <c r="B448" s="41">
        <f t="shared" si="215"/>
        <v>2090</v>
      </c>
      <c r="C448" s="8">
        <f t="shared" si="230"/>
        <v>20.900000000000002</v>
      </c>
      <c r="D448" s="73">
        <f t="shared" si="211"/>
        <v>27.953750000000003</v>
      </c>
      <c r="E448" s="29">
        <f t="shared" si="233"/>
        <v>6922.6603759013806</v>
      </c>
      <c r="F448" s="29">
        <f t="shared" si="216"/>
        <v>16.561388459094445</v>
      </c>
      <c r="G448" s="29">
        <f t="shared" si="231"/>
        <v>22.150857064038817</v>
      </c>
      <c r="H448" s="17">
        <f t="shared" si="217"/>
        <v>9259.0582527681036</v>
      </c>
      <c r="I448" s="29">
        <f t="shared" si="218"/>
        <v>2.2250485660981263</v>
      </c>
      <c r="J448" s="29">
        <f t="shared" si="212"/>
        <v>20.847057720370078</v>
      </c>
      <c r="K448" s="39">
        <f t="shared" si="219"/>
        <v>1400</v>
      </c>
      <c r="L448" s="49">
        <f t="shared" si="202"/>
        <v>0</v>
      </c>
      <c r="M448" s="48">
        <f t="shared" si="203"/>
        <v>4.2266987561397071</v>
      </c>
      <c r="N448" s="51">
        <f t="shared" si="213"/>
        <v>1.1805006091765418</v>
      </c>
      <c r="O448" s="54">
        <f t="shared" si="232"/>
        <v>17.700000000000074</v>
      </c>
      <c r="P448" s="34">
        <f t="shared" si="220"/>
        <v>1.7671458676442586</v>
      </c>
      <c r="Q448" s="30">
        <f t="shared" si="221"/>
        <v>0</v>
      </c>
      <c r="R448" s="58">
        <f t="shared" si="222"/>
        <v>0</v>
      </c>
      <c r="S448" s="58">
        <f t="shared" si="223"/>
        <v>87.534800430232508</v>
      </c>
      <c r="T448" s="58">
        <f t="shared" si="204"/>
        <v>100</v>
      </c>
      <c r="U448" s="88" t="str">
        <f>IF(R448=0,"-",FORECAST($C$8,Инклинометрия!$B$2:$B$152,Инклинометрия!$A$2:$A$152))</f>
        <v>-</v>
      </c>
      <c r="V448" s="88" t="str">
        <f>IF(R448=0,"-",FORECAST($C$8-R448,Инклинометрия!$B$2:$B$152,Инклинометрия!$A$2:$A$152))</f>
        <v>-</v>
      </c>
      <c r="W448" s="88">
        <f>IF(R448&gt;0,FORECAST($C$8,Инклинометрия!$B$2:$B$152,Инклинометрия!$A$2:$A$152),IF(AB448=$C$8,"-",FORECAST($C$8-AB448,Инклинометрия!$B$2:$B$152,Инклинометрия!$A$2:$A$152)))</f>
        <v>83.158060408720885</v>
      </c>
      <c r="X448" s="88">
        <f>IF(S448=0,"-",FORECAST($C$8-(S448+AB448),Инклинометрия!$B$2:$B$152,Инклинометрия!$A$2:$A$152))</f>
        <v>0</v>
      </c>
      <c r="Y448" s="88">
        <f>FORECAST($C$8+T448,Инклинометрия!$B$2:$B$152,Инклинометрия!$A$2:$A$152)</f>
        <v>1425</v>
      </c>
      <c r="Z448" s="88">
        <f>IF(R448=0,FORECAST($C$6-T448,Инклинометрия!$B$2:$B$152,Инклинометрия!$A$2:$A$152),FORECAST($C$8,Инклинометрия!$B$2:$B$152,Инклинометрия!$A$2:$A$152))</f>
        <v>1330</v>
      </c>
      <c r="AA448" s="61">
        <f t="shared" si="205"/>
        <v>1400</v>
      </c>
      <c r="AB448" s="62">
        <f t="shared" si="224"/>
        <v>1312.4651995697675</v>
      </c>
      <c r="AC448" s="62">
        <f t="shared" si="206"/>
        <v>0</v>
      </c>
      <c r="AD448" s="65">
        <f>IF(R448=0,FORECAST($C$8,Инклинометрия!$B$2:$B$152,Инклинометрия!$A$2:$A$152),V448)</f>
        <v>1330</v>
      </c>
      <c r="AE448" s="65">
        <f>FORECAST($C$8-(R448+AA448),Инклинометрия!$B$2:$B$152,Инклинометрия!$A$2:$A$152)</f>
        <v>0</v>
      </c>
      <c r="AF448" s="65">
        <f>IF(AB448=0,"-",FORECAST($C$8,Инклинометрия!$B$2:$B$152,Инклинометрия!$A$2:$A$152))</f>
        <v>1330</v>
      </c>
      <c r="AG448" s="65">
        <f>IF(AB448=0,"-",FORECAST($C$8-AB448,Инклинометрия!$B$2:$B$152,Инклинометрия!$A$2:$A$152))</f>
        <v>83.158060408720885</v>
      </c>
      <c r="AH448" s="65" t="str">
        <f>IF(AC448=0,"-",FORECAST($C$8+AC448,Инклинометрия!$B$2:$B$152,Инклинометрия!$A$2:$A$152))</f>
        <v>-</v>
      </c>
      <c r="AI448" s="89" t="str">
        <f>IF(AC448=0,"-",FORECAST($C$8,Инклинометрия!$B$2:$B$152,Инклинометрия!$A$2:$A$152))</f>
        <v>-</v>
      </c>
      <c r="AJ448" s="28"/>
      <c r="AK448" s="67">
        <f t="shared" si="225"/>
        <v>0</v>
      </c>
      <c r="AL448" s="28">
        <f t="shared" si="226"/>
        <v>0</v>
      </c>
      <c r="AM448" s="28">
        <f t="shared" si="227"/>
        <v>0.1</v>
      </c>
      <c r="AN448" s="26">
        <f t="shared" si="228"/>
        <v>0.1</v>
      </c>
      <c r="AO448" s="87">
        <f t="shared" si="229"/>
        <v>146155.29023615486</v>
      </c>
      <c r="AP448" s="87">
        <f t="shared" si="207"/>
        <v>44830.290236154855</v>
      </c>
      <c r="AQ448" s="66">
        <f t="shared" si="208"/>
        <v>14695380</v>
      </c>
      <c r="AR448" s="66">
        <f t="shared" si="209"/>
        <v>14463526.574100444</v>
      </c>
      <c r="AS448" s="66">
        <f t="shared" si="210"/>
        <v>784800</v>
      </c>
      <c r="AT448" s="45">
        <f t="shared" si="214"/>
        <v>15626335.290236155</v>
      </c>
      <c r="AU448" s="75"/>
    </row>
    <row r="449" spans="2:47" x14ac:dyDescent="0.3">
      <c r="B449" s="41">
        <f t="shared" si="215"/>
        <v>2095</v>
      </c>
      <c r="C449" s="8">
        <f t="shared" si="230"/>
        <v>20.95</v>
      </c>
      <c r="D449" s="73">
        <f t="shared" si="211"/>
        <v>28.020624999999999</v>
      </c>
      <c r="E449" s="29">
        <f t="shared" si="233"/>
        <v>6939.2217643604736</v>
      </c>
      <c r="F449" s="29">
        <f t="shared" si="216"/>
        <v>16.561388459093266</v>
      </c>
      <c r="G449" s="29">
        <f t="shared" si="231"/>
        <v>22.15085706403724</v>
      </c>
      <c r="H449" s="17">
        <f t="shared" si="217"/>
        <v>9281.2091098321416</v>
      </c>
      <c r="I449" s="29">
        <f t="shared" si="218"/>
        <v>2.2250485660981263</v>
      </c>
      <c r="J449" s="29">
        <f t="shared" si="212"/>
        <v>20.847057720369335</v>
      </c>
      <c r="K449" s="39">
        <f t="shared" si="219"/>
        <v>1400</v>
      </c>
      <c r="L449" s="49">
        <f t="shared" si="202"/>
        <v>0</v>
      </c>
      <c r="M449" s="48">
        <f t="shared" si="203"/>
        <v>4.2266987561397071</v>
      </c>
      <c r="N449" s="51">
        <f t="shared" si="213"/>
        <v>1.1305006091765415</v>
      </c>
      <c r="O449" s="54">
        <f t="shared" si="232"/>
        <v>17.750000000000075</v>
      </c>
      <c r="P449" s="34">
        <f t="shared" si="220"/>
        <v>1.7671458676442586</v>
      </c>
      <c r="Q449" s="30">
        <f t="shared" si="221"/>
        <v>0</v>
      </c>
      <c r="R449" s="58">
        <f t="shared" si="222"/>
        <v>0</v>
      </c>
      <c r="S449" s="58">
        <f t="shared" si="223"/>
        <v>83.827271617888528</v>
      </c>
      <c r="T449" s="58">
        <f t="shared" si="204"/>
        <v>100</v>
      </c>
      <c r="U449" s="88" t="str">
        <f>IF(R449=0,"-",FORECAST($C$8,Инклинометрия!$B$2:$B$152,Инклинометрия!$A$2:$A$152))</f>
        <v>-</v>
      </c>
      <c r="V449" s="88" t="str">
        <f>IF(R449=0,"-",FORECAST($C$8-R449,Инклинометрия!$B$2:$B$152,Инклинометрия!$A$2:$A$152))</f>
        <v>-</v>
      </c>
      <c r="W449" s="88">
        <f>IF(R449&gt;0,FORECAST($C$8,Инклинометрия!$B$2:$B$152,Инклинометрия!$A$2:$A$152),IF(AB449=$C$8,"-",FORECAST($C$8-AB449,Инклинометрия!$B$2:$B$152,Инклинометрия!$A$2:$A$152)))</f>
        <v>79.635908036994095</v>
      </c>
      <c r="X449" s="88">
        <f>IF(S449=0,"-",FORECAST($C$8-(S449+AB449),Инклинометрия!$B$2:$B$152,Инклинометрия!$A$2:$A$152))</f>
        <v>0</v>
      </c>
      <c r="Y449" s="88">
        <f>FORECAST($C$8+T449,Инклинометрия!$B$2:$B$152,Инклинометрия!$A$2:$A$152)</f>
        <v>1425</v>
      </c>
      <c r="Z449" s="88">
        <f>IF(R449=0,FORECAST($C$6-T449,Инклинометрия!$B$2:$B$152,Инклинометрия!$A$2:$A$152),FORECAST($C$8,Инклинометрия!$B$2:$B$152,Инклинометрия!$A$2:$A$152))</f>
        <v>1330</v>
      </c>
      <c r="AA449" s="61">
        <f t="shared" si="205"/>
        <v>1400</v>
      </c>
      <c r="AB449" s="62">
        <f t="shared" si="224"/>
        <v>1316.1727283821115</v>
      </c>
      <c r="AC449" s="62">
        <f t="shared" si="206"/>
        <v>0</v>
      </c>
      <c r="AD449" s="65">
        <f>IF(R449=0,FORECAST($C$8,Инклинометрия!$B$2:$B$152,Инклинометрия!$A$2:$A$152),V449)</f>
        <v>1330</v>
      </c>
      <c r="AE449" s="65">
        <f>FORECAST($C$8-(R449+AA449),Инклинометрия!$B$2:$B$152,Инклинометрия!$A$2:$A$152)</f>
        <v>0</v>
      </c>
      <c r="AF449" s="65">
        <f>IF(AB449=0,"-",FORECAST($C$8,Инклинометрия!$B$2:$B$152,Инклинометрия!$A$2:$A$152))</f>
        <v>1330</v>
      </c>
      <c r="AG449" s="65">
        <f>IF(AB449=0,"-",FORECAST($C$8-AB449,Инклинометрия!$B$2:$B$152,Инклинометрия!$A$2:$A$152))</f>
        <v>79.635908036994095</v>
      </c>
      <c r="AH449" s="65" t="str">
        <f>IF(AC449=0,"-",FORECAST($C$8+AC449,Инклинометрия!$B$2:$B$152,Инклинометрия!$A$2:$A$152))</f>
        <v>-</v>
      </c>
      <c r="AI449" s="89" t="str">
        <f>IF(AC449=0,"-",FORECAST($C$8,Инклинометрия!$B$2:$B$152,Инклинометрия!$A$2:$A$152))</f>
        <v>-</v>
      </c>
      <c r="AJ449" s="28"/>
      <c r="AK449" s="67">
        <f t="shared" si="225"/>
        <v>0</v>
      </c>
      <c r="AL449" s="28">
        <f t="shared" si="226"/>
        <v>0</v>
      </c>
      <c r="AM449" s="28">
        <f t="shared" si="227"/>
        <v>0.1</v>
      </c>
      <c r="AN449" s="26">
        <f t="shared" si="228"/>
        <v>0.1</v>
      </c>
      <c r="AO449" s="87">
        <f t="shared" si="229"/>
        <v>146132.89408287467</v>
      </c>
      <c r="AP449" s="87">
        <f t="shared" si="207"/>
        <v>44807.894082874678</v>
      </c>
      <c r="AQ449" s="66">
        <f t="shared" si="208"/>
        <v>14695380</v>
      </c>
      <c r="AR449" s="66">
        <f t="shared" si="209"/>
        <v>14473346.705665698</v>
      </c>
      <c r="AS449" s="66">
        <f t="shared" si="210"/>
        <v>784800</v>
      </c>
      <c r="AT449" s="45">
        <f t="shared" si="214"/>
        <v>15626312.894082874</v>
      </c>
      <c r="AU449" s="75"/>
    </row>
    <row r="450" spans="2:47" x14ac:dyDescent="0.3">
      <c r="B450" s="41">
        <f t="shared" si="215"/>
        <v>2100</v>
      </c>
      <c r="C450" s="8">
        <f t="shared" si="230"/>
        <v>21</v>
      </c>
      <c r="D450" s="73">
        <f t="shared" si="211"/>
        <v>28.087499999999999</v>
      </c>
      <c r="E450" s="29">
        <f t="shared" si="233"/>
        <v>6955.7831528195684</v>
      </c>
      <c r="F450" s="29">
        <f t="shared" si="216"/>
        <v>16.561388459094445</v>
      </c>
      <c r="G450" s="29">
        <f t="shared" si="231"/>
        <v>22.150857064038817</v>
      </c>
      <c r="H450" s="17">
        <f t="shared" si="217"/>
        <v>9303.3599668961797</v>
      </c>
      <c r="I450" s="29">
        <f t="shared" si="218"/>
        <v>2.2250485660981263</v>
      </c>
      <c r="J450" s="29">
        <f t="shared" si="212"/>
        <v>20.847057720370078</v>
      </c>
      <c r="K450" s="39">
        <f t="shared" si="219"/>
        <v>1400</v>
      </c>
      <c r="L450" s="49">
        <f t="shared" si="202"/>
        <v>0</v>
      </c>
      <c r="M450" s="48">
        <f t="shared" si="203"/>
        <v>4.2266987561397071</v>
      </c>
      <c r="N450" s="51">
        <f t="shared" si="213"/>
        <v>1.0805006091765412</v>
      </c>
      <c r="O450" s="54">
        <f t="shared" si="232"/>
        <v>17.800000000000075</v>
      </c>
      <c r="P450" s="34">
        <f t="shared" si="220"/>
        <v>1.7671458676442586</v>
      </c>
      <c r="Q450" s="30">
        <f t="shared" si="221"/>
        <v>0</v>
      </c>
      <c r="R450" s="58">
        <f t="shared" si="222"/>
        <v>0</v>
      </c>
      <c r="S450" s="58">
        <f t="shared" si="223"/>
        <v>80.119742805544547</v>
      </c>
      <c r="T450" s="58">
        <f t="shared" si="204"/>
        <v>100</v>
      </c>
      <c r="U450" s="88" t="str">
        <f>IF(R450=0,"-",FORECAST($C$8,Инклинометрия!$B$2:$B$152,Инклинометрия!$A$2:$A$152))</f>
        <v>-</v>
      </c>
      <c r="V450" s="88" t="str">
        <f>IF(R450=0,"-",FORECAST($C$8-R450,Инклинометрия!$B$2:$B$152,Инклинометрия!$A$2:$A$152))</f>
        <v>-</v>
      </c>
      <c r="W450" s="88">
        <f>IF(R450&gt;0,FORECAST($C$8,Инклинометрия!$B$2:$B$152,Инклинометрия!$A$2:$A$152),IF(AB450=$C$8,"-",FORECAST($C$8-AB450,Инклинометрия!$B$2:$B$152,Инклинометрия!$A$2:$A$152)))</f>
        <v>76.11375566526732</v>
      </c>
      <c r="X450" s="88">
        <f>IF(S450=0,"-",FORECAST($C$8-(S450+AB450),Инклинометрия!$B$2:$B$152,Инклинометрия!$A$2:$A$152))</f>
        <v>0</v>
      </c>
      <c r="Y450" s="88">
        <f>FORECAST($C$8+T450,Инклинометрия!$B$2:$B$152,Инклинометрия!$A$2:$A$152)</f>
        <v>1425</v>
      </c>
      <c r="Z450" s="88">
        <f>IF(R450=0,FORECAST($C$6-T450,Инклинометрия!$B$2:$B$152,Инклинометрия!$A$2:$A$152),FORECAST($C$8,Инклинометрия!$B$2:$B$152,Инклинометрия!$A$2:$A$152))</f>
        <v>1330</v>
      </c>
      <c r="AA450" s="61">
        <f t="shared" si="205"/>
        <v>1400</v>
      </c>
      <c r="AB450" s="62">
        <f t="shared" si="224"/>
        <v>1319.8802571944555</v>
      </c>
      <c r="AC450" s="62">
        <f t="shared" si="206"/>
        <v>0</v>
      </c>
      <c r="AD450" s="65">
        <f>IF(R450=0,FORECAST($C$8,Инклинометрия!$B$2:$B$152,Инклинометрия!$A$2:$A$152),V450)</f>
        <v>1330</v>
      </c>
      <c r="AE450" s="65">
        <f>FORECAST($C$8-(R450+AA450),Инклинометрия!$B$2:$B$152,Инклинометрия!$A$2:$A$152)</f>
        <v>0</v>
      </c>
      <c r="AF450" s="65">
        <f>IF(AB450=0,"-",FORECAST($C$8,Инклинометрия!$B$2:$B$152,Инклинометрия!$A$2:$A$152))</f>
        <v>1330</v>
      </c>
      <c r="AG450" s="65">
        <f>IF(AB450=0,"-",FORECAST($C$8-AB450,Инклинометрия!$B$2:$B$152,Инклинометрия!$A$2:$A$152))</f>
        <v>76.11375566526732</v>
      </c>
      <c r="AH450" s="65" t="str">
        <f>IF(AC450=0,"-",FORECAST($C$8+AC450,Инклинометрия!$B$2:$B$152,Инклинометрия!$A$2:$A$152))</f>
        <v>-</v>
      </c>
      <c r="AI450" s="89" t="str">
        <f>IF(AC450=0,"-",FORECAST($C$8,Инклинометрия!$B$2:$B$152,Инклинометрия!$A$2:$A$152))</f>
        <v>-</v>
      </c>
      <c r="AJ450" s="28"/>
      <c r="AK450" s="67">
        <f t="shared" si="225"/>
        <v>0</v>
      </c>
      <c r="AL450" s="28">
        <f t="shared" si="226"/>
        <v>0</v>
      </c>
      <c r="AM450" s="28">
        <f t="shared" si="227"/>
        <v>0.1</v>
      </c>
      <c r="AN450" s="26">
        <f t="shared" si="228"/>
        <v>0.1</v>
      </c>
      <c r="AO450" s="87">
        <f t="shared" si="229"/>
        <v>146110.49792959451</v>
      </c>
      <c r="AP450" s="87">
        <f t="shared" si="207"/>
        <v>44785.497929594501</v>
      </c>
      <c r="AQ450" s="66">
        <f t="shared" si="208"/>
        <v>14695380</v>
      </c>
      <c r="AR450" s="66">
        <f t="shared" si="209"/>
        <v>14483166.837230954</v>
      </c>
      <c r="AS450" s="66">
        <f t="shared" si="210"/>
        <v>784800</v>
      </c>
      <c r="AT450" s="45">
        <f t="shared" si="214"/>
        <v>15626290.497929595</v>
      </c>
      <c r="AU450" s="75"/>
    </row>
    <row r="451" spans="2:47" x14ac:dyDescent="0.3">
      <c r="B451" s="41">
        <f t="shared" si="215"/>
        <v>2105</v>
      </c>
      <c r="C451" s="8">
        <f t="shared" si="230"/>
        <v>21.05</v>
      </c>
      <c r="D451" s="73">
        <f t="shared" si="211"/>
        <v>28.154375000000002</v>
      </c>
      <c r="E451" s="29">
        <f t="shared" si="233"/>
        <v>6972.3445412786623</v>
      </c>
      <c r="F451" s="29">
        <f t="shared" si="216"/>
        <v>16.561388459094445</v>
      </c>
      <c r="G451" s="29">
        <f t="shared" si="231"/>
        <v>22.150857064038817</v>
      </c>
      <c r="H451" s="17">
        <f t="shared" si="217"/>
        <v>9325.5108239602177</v>
      </c>
      <c r="I451" s="29">
        <f t="shared" si="218"/>
        <v>2.2250485660981263</v>
      </c>
      <c r="J451" s="29">
        <f t="shared" si="212"/>
        <v>20.847057720370078</v>
      </c>
      <c r="K451" s="39">
        <f t="shared" si="219"/>
        <v>1400</v>
      </c>
      <c r="L451" s="49">
        <f t="shared" si="202"/>
        <v>0</v>
      </c>
      <c r="M451" s="48">
        <f t="shared" si="203"/>
        <v>4.2266987561397071</v>
      </c>
      <c r="N451" s="51">
        <f t="shared" si="213"/>
        <v>1.030500609176541</v>
      </c>
      <c r="O451" s="54">
        <f t="shared" si="232"/>
        <v>17.850000000000076</v>
      </c>
      <c r="P451" s="34">
        <f t="shared" si="220"/>
        <v>1.7671458676442586</v>
      </c>
      <c r="Q451" s="30">
        <f t="shared" si="221"/>
        <v>0</v>
      </c>
      <c r="R451" s="58">
        <f t="shared" si="222"/>
        <v>0</v>
      </c>
      <c r="S451" s="58">
        <f t="shared" si="223"/>
        <v>76.412213993200567</v>
      </c>
      <c r="T451" s="58">
        <f t="shared" si="204"/>
        <v>100</v>
      </c>
      <c r="U451" s="88" t="str">
        <f>IF(R451=0,"-",FORECAST($C$8,Инклинометрия!$B$2:$B$152,Инклинометрия!$A$2:$A$152))</f>
        <v>-</v>
      </c>
      <c r="V451" s="88" t="str">
        <f>IF(R451=0,"-",FORECAST($C$8-R451,Инклинометрия!$B$2:$B$152,Инклинометрия!$A$2:$A$152))</f>
        <v>-</v>
      </c>
      <c r="W451" s="88">
        <f>IF(R451&gt;0,FORECAST($C$8,Инклинометрия!$B$2:$B$152,Инклинометрия!$A$2:$A$152),IF(AB451=$C$8,"-",FORECAST($C$8-AB451,Инклинометрия!$B$2:$B$152,Инклинометрия!$A$2:$A$152)))</f>
        <v>72.59160329354053</v>
      </c>
      <c r="X451" s="88">
        <f>IF(S451=0,"-",FORECAST($C$8-(S451+AB451),Инклинометрия!$B$2:$B$152,Инклинометрия!$A$2:$A$152))</f>
        <v>0</v>
      </c>
      <c r="Y451" s="88">
        <f>FORECAST($C$8+T451,Инклинометрия!$B$2:$B$152,Инклинометрия!$A$2:$A$152)</f>
        <v>1425</v>
      </c>
      <c r="Z451" s="88">
        <f>IF(R451=0,FORECAST($C$6-T451,Инклинометрия!$B$2:$B$152,Инклинометрия!$A$2:$A$152),FORECAST($C$8,Инклинометрия!$B$2:$B$152,Инклинометрия!$A$2:$A$152))</f>
        <v>1330</v>
      </c>
      <c r="AA451" s="61">
        <f t="shared" si="205"/>
        <v>1400</v>
      </c>
      <c r="AB451" s="62">
        <f t="shared" si="224"/>
        <v>1323.5877860067994</v>
      </c>
      <c r="AC451" s="62">
        <f t="shared" si="206"/>
        <v>0</v>
      </c>
      <c r="AD451" s="65">
        <f>IF(R451=0,FORECAST($C$8,Инклинометрия!$B$2:$B$152,Инклинометрия!$A$2:$A$152),V451)</f>
        <v>1330</v>
      </c>
      <c r="AE451" s="65">
        <f>FORECAST($C$8-(R451+AA451),Инклинометрия!$B$2:$B$152,Инклинометрия!$A$2:$A$152)</f>
        <v>0</v>
      </c>
      <c r="AF451" s="65">
        <f>IF(AB451=0,"-",FORECAST($C$8,Инклинометрия!$B$2:$B$152,Инклинометрия!$A$2:$A$152))</f>
        <v>1330</v>
      </c>
      <c r="AG451" s="65">
        <f>IF(AB451=0,"-",FORECAST($C$8-AB451,Инклинометрия!$B$2:$B$152,Инклинометрия!$A$2:$A$152))</f>
        <v>72.59160329354053</v>
      </c>
      <c r="AH451" s="65" t="str">
        <f>IF(AC451=0,"-",FORECAST($C$8+AC451,Инклинометрия!$B$2:$B$152,Инклинометрия!$A$2:$A$152))</f>
        <v>-</v>
      </c>
      <c r="AI451" s="89" t="str">
        <f>IF(AC451=0,"-",FORECAST($C$8,Инклинометрия!$B$2:$B$152,Инклинометрия!$A$2:$A$152))</f>
        <v>-</v>
      </c>
      <c r="AJ451" s="28"/>
      <c r="AK451" s="67">
        <f t="shared" si="225"/>
        <v>0</v>
      </c>
      <c r="AL451" s="28">
        <f t="shared" si="226"/>
        <v>0</v>
      </c>
      <c r="AM451" s="28">
        <f t="shared" si="227"/>
        <v>0.1</v>
      </c>
      <c r="AN451" s="26">
        <f t="shared" si="228"/>
        <v>0.1</v>
      </c>
      <c r="AO451" s="87">
        <f t="shared" si="229"/>
        <v>146088.10177631432</v>
      </c>
      <c r="AP451" s="87">
        <f t="shared" si="207"/>
        <v>44763.101776314325</v>
      </c>
      <c r="AQ451" s="66">
        <f t="shared" si="208"/>
        <v>14695380</v>
      </c>
      <c r="AR451" s="66">
        <f t="shared" si="209"/>
        <v>14492986.96879621</v>
      </c>
      <c r="AS451" s="66">
        <f t="shared" si="210"/>
        <v>784800</v>
      </c>
      <c r="AT451" s="45">
        <f t="shared" si="214"/>
        <v>15626268.101776315</v>
      </c>
      <c r="AU451" s="75"/>
    </row>
    <row r="452" spans="2:47" x14ac:dyDescent="0.3">
      <c r="B452" s="41">
        <f t="shared" si="215"/>
        <v>2110</v>
      </c>
      <c r="C452" s="8">
        <f t="shared" si="230"/>
        <v>21.1</v>
      </c>
      <c r="D452" s="73">
        <f t="shared" si="211"/>
        <v>28.221250000000001</v>
      </c>
      <c r="E452" s="29">
        <f t="shared" si="233"/>
        <v>6988.9059297377571</v>
      </c>
      <c r="F452" s="29">
        <f t="shared" si="216"/>
        <v>16.561388459094445</v>
      </c>
      <c r="G452" s="29">
        <f t="shared" si="231"/>
        <v>22.150857064038817</v>
      </c>
      <c r="H452" s="17">
        <f t="shared" si="217"/>
        <v>9347.6616810242558</v>
      </c>
      <c r="I452" s="29">
        <f t="shared" si="218"/>
        <v>2.2250485660981263</v>
      </c>
      <c r="J452" s="29">
        <f t="shared" si="212"/>
        <v>20.847057720370078</v>
      </c>
      <c r="K452" s="39">
        <f t="shared" si="219"/>
        <v>1400</v>
      </c>
      <c r="L452" s="49">
        <f t="shared" si="202"/>
        <v>0</v>
      </c>
      <c r="M452" s="48">
        <f t="shared" si="203"/>
        <v>4.2266987561397071</v>
      </c>
      <c r="N452" s="51">
        <f t="shared" si="213"/>
        <v>0.98050060917654069</v>
      </c>
      <c r="O452" s="54">
        <f t="shared" si="232"/>
        <v>17.900000000000077</v>
      </c>
      <c r="P452" s="34">
        <f t="shared" si="220"/>
        <v>1.7671458676442586</v>
      </c>
      <c r="Q452" s="30">
        <f t="shared" si="221"/>
        <v>0</v>
      </c>
      <c r="R452" s="58">
        <f t="shared" si="222"/>
        <v>0</v>
      </c>
      <c r="S452" s="58">
        <f t="shared" si="223"/>
        <v>72.704685180856586</v>
      </c>
      <c r="T452" s="58">
        <f t="shared" si="204"/>
        <v>100</v>
      </c>
      <c r="U452" s="88" t="str">
        <f>IF(R452=0,"-",FORECAST($C$8,Инклинометрия!$B$2:$B$152,Инклинометрия!$A$2:$A$152))</f>
        <v>-</v>
      </c>
      <c r="V452" s="88" t="str">
        <f>IF(R452=0,"-",FORECAST($C$8-R452,Инклинометрия!$B$2:$B$152,Инклинометрия!$A$2:$A$152))</f>
        <v>-</v>
      </c>
      <c r="W452" s="88">
        <f>IF(R452&gt;0,FORECAST($C$8,Инклинометрия!$B$2:$B$152,Инклинометрия!$A$2:$A$152),IF(AB452=$C$8,"-",FORECAST($C$8-AB452,Инклинометрия!$B$2:$B$152,Инклинометрия!$A$2:$A$152)))</f>
        <v>69.069450921813754</v>
      </c>
      <c r="X452" s="88">
        <f>IF(S452=0,"-",FORECAST($C$8-(S452+AB452),Инклинометрия!$B$2:$B$152,Инклинометрия!$A$2:$A$152))</f>
        <v>0</v>
      </c>
      <c r="Y452" s="88">
        <f>FORECAST($C$8+T452,Инклинометрия!$B$2:$B$152,Инклинометрия!$A$2:$A$152)</f>
        <v>1425</v>
      </c>
      <c r="Z452" s="88">
        <f>IF(R452=0,FORECAST($C$6-T452,Инклинометрия!$B$2:$B$152,Инклинометрия!$A$2:$A$152),FORECAST($C$8,Инклинометрия!$B$2:$B$152,Инклинометрия!$A$2:$A$152))</f>
        <v>1330</v>
      </c>
      <c r="AA452" s="61">
        <f t="shared" si="205"/>
        <v>1400</v>
      </c>
      <c r="AB452" s="62">
        <f t="shared" si="224"/>
        <v>1327.2953148191434</v>
      </c>
      <c r="AC452" s="62">
        <f t="shared" si="206"/>
        <v>0</v>
      </c>
      <c r="AD452" s="65">
        <f>IF(R452=0,FORECAST($C$8,Инклинометрия!$B$2:$B$152,Инклинометрия!$A$2:$A$152),V452)</f>
        <v>1330</v>
      </c>
      <c r="AE452" s="65">
        <f>FORECAST($C$8-(R452+AA452),Инклинометрия!$B$2:$B$152,Инклинометрия!$A$2:$A$152)</f>
        <v>0</v>
      </c>
      <c r="AF452" s="65">
        <f>IF(AB452=0,"-",FORECAST($C$8,Инклинометрия!$B$2:$B$152,Инклинометрия!$A$2:$A$152))</f>
        <v>1330</v>
      </c>
      <c r="AG452" s="65">
        <f>IF(AB452=0,"-",FORECAST($C$8-AB452,Инклинометрия!$B$2:$B$152,Инклинометрия!$A$2:$A$152))</f>
        <v>69.069450921813754</v>
      </c>
      <c r="AH452" s="65" t="str">
        <f>IF(AC452=0,"-",FORECAST($C$8+AC452,Инклинометрия!$B$2:$B$152,Инклинометрия!$A$2:$A$152))</f>
        <v>-</v>
      </c>
      <c r="AI452" s="89" t="str">
        <f>IF(AC452=0,"-",FORECAST($C$8,Инклинометрия!$B$2:$B$152,Инклинометрия!$A$2:$A$152))</f>
        <v>-</v>
      </c>
      <c r="AJ452" s="28"/>
      <c r="AK452" s="67">
        <f t="shared" si="225"/>
        <v>0</v>
      </c>
      <c r="AL452" s="28">
        <f t="shared" si="226"/>
        <v>0</v>
      </c>
      <c r="AM452" s="28">
        <f t="shared" si="227"/>
        <v>0.1</v>
      </c>
      <c r="AN452" s="26">
        <f t="shared" si="228"/>
        <v>0.1</v>
      </c>
      <c r="AO452" s="87">
        <f t="shared" si="229"/>
        <v>146065.70562303415</v>
      </c>
      <c r="AP452" s="87">
        <f t="shared" si="207"/>
        <v>44740.705623034148</v>
      </c>
      <c r="AQ452" s="66">
        <f t="shared" si="208"/>
        <v>14695380</v>
      </c>
      <c r="AR452" s="66">
        <f t="shared" si="209"/>
        <v>14502807.100361466</v>
      </c>
      <c r="AS452" s="66">
        <f t="shared" si="210"/>
        <v>784800</v>
      </c>
      <c r="AT452" s="45">
        <f t="shared" si="214"/>
        <v>15626245.705623034</v>
      </c>
      <c r="AU452" s="75"/>
    </row>
    <row r="453" spans="2:47" x14ac:dyDescent="0.3">
      <c r="B453" s="41">
        <f t="shared" si="215"/>
        <v>2115</v>
      </c>
      <c r="C453" s="8">
        <f t="shared" si="230"/>
        <v>21.150000000000002</v>
      </c>
      <c r="D453" s="73">
        <f t="shared" si="211"/>
        <v>28.288125000000004</v>
      </c>
      <c r="E453" s="29">
        <f t="shared" si="233"/>
        <v>7005.467318196851</v>
      </c>
      <c r="F453" s="29">
        <f t="shared" si="216"/>
        <v>16.561388459094445</v>
      </c>
      <c r="G453" s="29">
        <f t="shared" si="231"/>
        <v>22.150857064038817</v>
      </c>
      <c r="H453" s="17">
        <f t="shared" si="217"/>
        <v>9369.8125380882939</v>
      </c>
      <c r="I453" s="29">
        <f t="shared" si="218"/>
        <v>2.2250485660981263</v>
      </c>
      <c r="J453" s="29">
        <f t="shared" si="212"/>
        <v>20.847057720370078</v>
      </c>
      <c r="K453" s="39">
        <f t="shared" si="219"/>
        <v>1400</v>
      </c>
      <c r="L453" s="49">
        <f t="shared" si="202"/>
        <v>0</v>
      </c>
      <c r="M453" s="48">
        <f t="shared" si="203"/>
        <v>4.2266987561397071</v>
      </c>
      <c r="N453" s="51">
        <f t="shared" si="213"/>
        <v>0.93050060917654043</v>
      </c>
      <c r="O453" s="54">
        <f t="shared" si="232"/>
        <v>17.950000000000074</v>
      </c>
      <c r="P453" s="34">
        <f t="shared" si="220"/>
        <v>1.7671458676442586</v>
      </c>
      <c r="Q453" s="30">
        <f t="shared" si="221"/>
        <v>0</v>
      </c>
      <c r="R453" s="58">
        <f t="shared" si="222"/>
        <v>0</v>
      </c>
      <c r="S453" s="58">
        <f t="shared" si="223"/>
        <v>68.997156368512606</v>
      </c>
      <c r="T453" s="58">
        <f t="shared" si="204"/>
        <v>100</v>
      </c>
      <c r="U453" s="88" t="str">
        <f>IF(R453=0,"-",FORECAST($C$8,Инклинометрия!$B$2:$B$152,Инклинометрия!$A$2:$A$152))</f>
        <v>-</v>
      </c>
      <c r="V453" s="88" t="str">
        <f>IF(R453=0,"-",FORECAST($C$8-R453,Инклинометрия!$B$2:$B$152,Инклинометрия!$A$2:$A$152))</f>
        <v>-</v>
      </c>
      <c r="W453" s="88">
        <f>IF(R453&gt;0,FORECAST($C$8,Инклинометрия!$B$2:$B$152,Инклинометрия!$A$2:$A$152),IF(AB453=$C$8,"-",FORECAST($C$8-AB453,Инклинометрия!$B$2:$B$152,Инклинометрия!$A$2:$A$152)))</f>
        <v>65.547298550086978</v>
      </c>
      <c r="X453" s="88">
        <f>IF(S453=0,"-",FORECAST($C$8-(S453+AB453),Инклинометрия!$B$2:$B$152,Инклинометрия!$A$2:$A$152))</f>
        <v>0</v>
      </c>
      <c r="Y453" s="88">
        <f>FORECAST($C$8+T453,Инклинометрия!$B$2:$B$152,Инклинометрия!$A$2:$A$152)</f>
        <v>1425</v>
      </c>
      <c r="Z453" s="88">
        <f>IF(R453=0,FORECAST($C$6-T453,Инклинометрия!$B$2:$B$152,Инклинометрия!$A$2:$A$152),FORECAST($C$8,Инклинометрия!$B$2:$B$152,Инклинометрия!$A$2:$A$152))</f>
        <v>1330</v>
      </c>
      <c r="AA453" s="61">
        <f t="shared" si="205"/>
        <v>1400</v>
      </c>
      <c r="AB453" s="62">
        <f t="shared" si="224"/>
        <v>1331.0028436314874</v>
      </c>
      <c r="AC453" s="62">
        <f t="shared" si="206"/>
        <v>0</v>
      </c>
      <c r="AD453" s="65">
        <f>IF(R453=0,FORECAST($C$8,Инклинометрия!$B$2:$B$152,Инклинометрия!$A$2:$A$152),V453)</f>
        <v>1330</v>
      </c>
      <c r="AE453" s="65">
        <f>FORECAST($C$8-(R453+AA453),Инклинометрия!$B$2:$B$152,Инклинометрия!$A$2:$A$152)</f>
        <v>0</v>
      </c>
      <c r="AF453" s="65">
        <f>IF(AB453=0,"-",FORECAST($C$8,Инклинометрия!$B$2:$B$152,Инклинометрия!$A$2:$A$152))</f>
        <v>1330</v>
      </c>
      <c r="AG453" s="65">
        <f>IF(AB453=0,"-",FORECAST($C$8-AB453,Инклинометрия!$B$2:$B$152,Инклинометрия!$A$2:$A$152))</f>
        <v>65.547298550086978</v>
      </c>
      <c r="AH453" s="65" t="str">
        <f>IF(AC453=0,"-",FORECAST($C$8+AC453,Инклинометрия!$B$2:$B$152,Инклинометрия!$A$2:$A$152))</f>
        <v>-</v>
      </c>
      <c r="AI453" s="89" t="str">
        <f>IF(AC453=0,"-",FORECAST($C$8,Инклинометрия!$B$2:$B$152,Инклинометрия!$A$2:$A$152))</f>
        <v>-</v>
      </c>
      <c r="AJ453" s="28"/>
      <c r="AK453" s="67">
        <f t="shared" si="225"/>
        <v>0</v>
      </c>
      <c r="AL453" s="28">
        <f t="shared" si="226"/>
        <v>0</v>
      </c>
      <c r="AM453" s="28">
        <f t="shared" si="227"/>
        <v>0.1</v>
      </c>
      <c r="AN453" s="26">
        <f t="shared" si="228"/>
        <v>0.1</v>
      </c>
      <c r="AO453" s="87">
        <f t="shared" si="229"/>
        <v>146043.30946975396</v>
      </c>
      <c r="AP453" s="87">
        <f t="shared" si="207"/>
        <v>44718.309469753971</v>
      </c>
      <c r="AQ453" s="66">
        <f t="shared" si="208"/>
        <v>14695380</v>
      </c>
      <c r="AR453" s="66">
        <f t="shared" si="209"/>
        <v>14512627.231926721</v>
      </c>
      <c r="AS453" s="66">
        <f t="shared" si="210"/>
        <v>784800</v>
      </c>
      <c r="AT453" s="45">
        <f t="shared" si="214"/>
        <v>15626223.309469754</v>
      </c>
      <c r="AU453" s="75"/>
    </row>
    <row r="454" spans="2:47" x14ac:dyDescent="0.3">
      <c r="B454" s="41">
        <f t="shared" si="215"/>
        <v>2120</v>
      </c>
      <c r="C454" s="8">
        <f t="shared" si="230"/>
        <v>21.2</v>
      </c>
      <c r="D454" s="73">
        <f t="shared" si="211"/>
        <v>28.355</v>
      </c>
      <c r="E454" s="29">
        <f t="shared" si="233"/>
        <v>7022.0287066559449</v>
      </c>
      <c r="F454" s="29">
        <f t="shared" si="216"/>
        <v>16.561388459093266</v>
      </c>
      <c r="G454" s="29">
        <f t="shared" si="231"/>
        <v>22.15085706403724</v>
      </c>
      <c r="H454" s="17">
        <f t="shared" si="217"/>
        <v>9391.9633951523319</v>
      </c>
      <c r="I454" s="29">
        <f t="shared" si="218"/>
        <v>2.2250485660981263</v>
      </c>
      <c r="J454" s="29">
        <f t="shared" si="212"/>
        <v>20.847057720369335</v>
      </c>
      <c r="K454" s="39">
        <f t="shared" si="219"/>
        <v>1400</v>
      </c>
      <c r="L454" s="49">
        <f t="shared" si="202"/>
        <v>0</v>
      </c>
      <c r="M454" s="48">
        <f t="shared" si="203"/>
        <v>4.2266987561397071</v>
      </c>
      <c r="N454" s="51">
        <f t="shared" si="213"/>
        <v>0.88050060917654005</v>
      </c>
      <c r="O454" s="54">
        <f t="shared" si="232"/>
        <v>18.000000000000075</v>
      </c>
      <c r="P454" s="34">
        <f t="shared" si="220"/>
        <v>1.7671458676442586</v>
      </c>
      <c r="Q454" s="30">
        <f t="shared" si="221"/>
        <v>0</v>
      </c>
      <c r="R454" s="58">
        <f t="shared" si="222"/>
        <v>0</v>
      </c>
      <c r="S454" s="58">
        <f t="shared" si="223"/>
        <v>65.289627556168625</v>
      </c>
      <c r="T454" s="58">
        <f t="shared" si="204"/>
        <v>100</v>
      </c>
      <c r="U454" s="88" t="str">
        <f>IF(R454=0,"-",FORECAST($C$8,Инклинометрия!$B$2:$B$152,Инклинометрия!$A$2:$A$152))</f>
        <v>-</v>
      </c>
      <c r="V454" s="88" t="str">
        <f>IF(R454=0,"-",FORECAST($C$8-R454,Инклинометрия!$B$2:$B$152,Инклинометрия!$A$2:$A$152))</f>
        <v>-</v>
      </c>
      <c r="W454" s="88">
        <f>IF(R454&gt;0,FORECAST($C$8,Инклинометрия!$B$2:$B$152,Инклинометрия!$A$2:$A$152),IF(AB454=$C$8,"-",FORECAST($C$8-AB454,Инклинометрия!$B$2:$B$152,Инклинометрия!$A$2:$A$152)))</f>
        <v>62.025146178360188</v>
      </c>
      <c r="X454" s="88">
        <f>IF(S454=0,"-",FORECAST($C$8-(S454+AB454),Инклинометрия!$B$2:$B$152,Инклинометрия!$A$2:$A$152))</f>
        <v>0</v>
      </c>
      <c r="Y454" s="88">
        <f>FORECAST($C$8+T454,Инклинометрия!$B$2:$B$152,Инклинометрия!$A$2:$A$152)</f>
        <v>1425</v>
      </c>
      <c r="Z454" s="88">
        <f>IF(R454=0,FORECAST($C$6-T454,Инклинометрия!$B$2:$B$152,Инклинометрия!$A$2:$A$152),FORECAST($C$8,Инклинометрия!$B$2:$B$152,Инклинометрия!$A$2:$A$152))</f>
        <v>1330</v>
      </c>
      <c r="AA454" s="61">
        <f t="shared" si="205"/>
        <v>1400</v>
      </c>
      <c r="AB454" s="62">
        <f t="shared" si="224"/>
        <v>1334.7103724438314</v>
      </c>
      <c r="AC454" s="62">
        <f t="shared" si="206"/>
        <v>0</v>
      </c>
      <c r="AD454" s="65">
        <f>IF(R454=0,FORECAST($C$8,Инклинометрия!$B$2:$B$152,Инклинометрия!$A$2:$A$152),V454)</f>
        <v>1330</v>
      </c>
      <c r="AE454" s="65">
        <f>FORECAST($C$8-(R454+AA454),Инклинометрия!$B$2:$B$152,Инклинометрия!$A$2:$A$152)</f>
        <v>0</v>
      </c>
      <c r="AF454" s="65">
        <f>IF(AB454=0,"-",FORECAST($C$8,Инклинометрия!$B$2:$B$152,Инклинометрия!$A$2:$A$152))</f>
        <v>1330</v>
      </c>
      <c r="AG454" s="65">
        <f>IF(AB454=0,"-",FORECAST($C$8-AB454,Инклинометрия!$B$2:$B$152,Инклинометрия!$A$2:$A$152))</f>
        <v>62.025146178360188</v>
      </c>
      <c r="AH454" s="65" t="str">
        <f>IF(AC454=0,"-",FORECAST($C$8+AC454,Инклинометрия!$B$2:$B$152,Инклинометрия!$A$2:$A$152))</f>
        <v>-</v>
      </c>
      <c r="AI454" s="89" t="str">
        <f>IF(AC454=0,"-",FORECAST($C$8,Инклинометрия!$B$2:$B$152,Инклинометрия!$A$2:$A$152))</f>
        <v>-</v>
      </c>
      <c r="AJ454" s="28"/>
      <c r="AK454" s="67">
        <f t="shared" si="225"/>
        <v>0</v>
      </c>
      <c r="AL454" s="28">
        <f t="shared" si="226"/>
        <v>0</v>
      </c>
      <c r="AM454" s="28">
        <f t="shared" si="227"/>
        <v>0.1</v>
      </c>
      <c r="AN454" s="26">
        <f t="shared" si="228"/>
        <v>0.1</v>
      </c>
      <c r="AO454" s="87">
        <f t="shared" si="229"/>
        <v>146020.9133164738</v>
      </c>
      <c r="AP454" s="87">
        <f t="shared" si="207"/>
        <v>44695.913316473794</v>
      </c>
      <c r="AQ454" s="66">
        <f t="shared" si="208"/>
        <v>14695380</v>
      </c>
      <c r="AR454" s="66">
        <f t="shared" si="209"/>
        <v>14522447.363491977</v>
      </c>
      <c r="AS454" s="66">
        <f t="shared" si="210"/>
        <v>784800</v>
      </c>
      <c r="AT454" s="45">
        <f t="shared" si="214"/>
        <v>15626200.913316473</v>
      </c>
      <c r="AU454" s="75"/>
    </row>
    <row r="455" spans="2:47" x14ac:dyDescent="0.3">
      <c r="B455" s="41">
        <f t="shared" si="215"/>
        <v>2125</v>
      </c>
      <c r="C455" s="8">
        <f t="shared" si="230"/>
        <v>21.25</v>
      </c>
      <c r="D455" s="73">
        <f t="shared" si="211"/>
        <v>28.421875</v>
      </c>
      <c r="E455" s="29">
        <f t="shared" si="233"/>
        <v>7038.5900951150388</v>
      </c>
      <c r="F455" s="29">
        <f t="shared" si="216"/>
        <v>16.561388459094445</v>
      </c>
      <c r="G455" s="29">
        <f t="shared" si="231"/>
        <v>22.150857064038817</v>
      </c>
      <c r="H455" s="17">
        <f t="shared" si="217"/>
        <v>9414.11425221637</v>
      </c>
      <c r="I455" s="29">
        <f t="shared" si="218"/>
        <v>2.2250485660981263</v>
      </c>
      <c r="J455" s="29">
        <f t="shared" si="212"/>
        <v>20.847057720370078</v>
      </c>
      <c r="K455" s="39">
        <f t="shared" si="219"/>
        <v>1400</v>
      </c>
      <c r="L455" s="49">
        <f t="shared" si="202"/>
        <v>0</v>
      </c>
      <c r="M455" s="48">
        <f t="shared" si="203"/>
        <v>4.2266987561397071</v>
      </c>
      <c r="N455" s="51">
        <f t="shared" si="213"/>
        <v>0.83050060917653978</v>
      </c>
      <c r="O455" s="54">
        <f t="shared" si="232"/>
        <v>18.050000000000075</v>
      </c>
      <c r="P455" s="34">
        <f t="shared" si="220"/>
        <v>1.7671458676442586</v>
      </c>
      <c r="Q455" s="30">
        <f t="shared" si="221"/>
        <v>0</v>
      </c>
      <c r="R455" s="58">
        <f t="shared" si="222"/>
        <v>0</v>
      </c>
      <c r="S455" s="58">
        <f t="shared" si="223"/>
        <v>61.582098743824645</v>
      </c>
      <c r="T455" s="58">
        <f t="shared" si="204"/>
        <v>100</v>
      </c>
      <c r="U455" s="88" t="str">
        <f>IF(R455=0,"-",FORECAST($C$8,Инклинометрия!$B$2:$B$152,Инклинометрия!$A$2:$A$152))</f>
        <v>-</v>
      </c>
      <c r="V455" s="88" t="str">
        <f>IF(R455=0,"-",FORECAST($C$8-R455,Инклинометрия!$B$2:$B$152,Инклинометрия!$A$2:$A$152))</f>
        <v>-</v>
      </c>
      <c r="W455" s="88">
        <f>IF(R455&gt;0,FORECAST($C$8,Инклинометрия!$B$2:$B$152,Инклинометрия!$A$2:$A$152),IF(AB455=$C$8,"-",FORECAST($C$8-AB455,Инклинометрия!$B$2:$B$152,Инклинометрия!$A$2:$A$152)))</f>
        <v>58.502993806633413</v>
      </c>
      <c r="X455" s="88">
        <f>IF(S455=0,"-",FORECAST($C$8-(S455+AB455),Инклинометрия!$B$2:$B$152,Инклинометрия!$A$2:$A$152))</f>
        <v>0</v>
      </c>
      <c r="Y455" s="88">
        <f>FORECAST($C$8+T455,Инклинометрия!$B$2:$B$152,Инклинометрия!$A$2:$A$152)</f>
        <v>1425</v>
      </c>
      <c r="Z455" s="88">
        <f>IF(R455=0,FORECAST($C$6-T455,Инклинометрия!$B$2:$B$152,Инклинометрия!$A$2:$A$152),FORECAST($C$8,Инклинометрия!$B$2:$B$152,Инклинометрия!$A$2:$A$152))</f>
        <v>1330</v>
      </c>
      <c r="AA455" s="61">
        <f t="shared" si="205"/>
        <v>1400</v>
      </c>
      <c r="AB455" s="62">
        <f t="shared" si="224"/>
        <v>1338.4179012561754</v>
      </c>
      <c r="AC455" s="62">
        <f t="shared" si="206"/>
        <v>0</v>
      </c>
      <c r="AD455" s="65">
        <f>IF(R455=0,FORECAST($C$8,Инклинометрия!$B$2:$B$152,Инклинометрия!$A$2:$A$152),V455)</f>
        <v>1330</v>
      </c>
      <c r="AE455" s="65">
        <f>FORECAST($C$8-(R455+AA455),Инклинометрия!$B$2:$B$152,Инклинометрия!$A$2:$A$152)</f>
        <v>0</v>
      </c>
      <c r="AF455" s="65">
        <f>IF(AB455=0,"-",FORECAST($C$8,Инклинометрия!$B$2:$B$152,Инклинометрия!$A$2:$A$152))</f>
        <v>1330</v>
      </c>
      <c r="AG455" s="65">
        <f>IF(AB455=0,"-",FORECAST($C$8-AB455,Инклинометрия!$B$2:$B$152,Инклинометрия!$A$2:$A$152))</f>
        <v>58.502993806633413</v>
      </c>
      <c r="AH455" s="65" t="str">
        <f>IF(AC455=0,"-",FORECAST($C$8+AC455,Инклинометрия!$B$2:$B$152,Инклинометрия!$A$2:$A$152))</f>
        <v>-</v>
      </c>
      <c r="AI455" s="89" t="str">
        <f>IF(AC455=0,"-",FORECAST($C$8,Инклинометрия!$B$2:$B$152,Инклинометрия!$A$2:$A$152))</f>
        <v>-</v>
      </c>
      <c r="AJ455" s="28"/>
      <c r="AK455" s="67">
        <f t="shared" si="225"/>
        <v>0</v>
      </c>
      <c r="AL455" s="28">
        <f t="shared" si="226"/>
        <v>0</v>
      </c>
      <c r="AM455" s="28">
        <f t="shared" si="227"/>
        <v>0.1</v>
      </c>
      <c r="AN455" s="26">
        <f t="shared" si="228"/>
        <v>0.1</v>
      </c>
      <c r="AO455" s="87">
        <f t="shared" si="229"/>
        <v>145998.51716319361</v>
      </c>
      <c r="AP455" s="87">
        <f t="shared" si="207"/>
        <v>44673.517163193617</v>
      </c>
      <c r="AQ455" s="66">
        <f t="shared" si="208"/>
        <v>14695380</v>
      </c>
      <c r="AR455" s="66">
        <f t="shared" si="209"/>
        <v>14532267.495057231</v>
      </c>
      <c r="AS455" s="66">
        <f t="shared" si="210"/>
        <v>784800</v>
      </c>
      <c r="AT455" s="45">
        <f t="shared" si="214"/>
        <v>15626178.517163193</v>
      </c>
      <c r="AU455" s="75"/>
    </row>
    <row r="456" spans="2:47" x14ac:dyDescent="0.3">
      <c r="B456" s="41">
        <f t="shared" si="215"/>
        <v>2130</v>
      </c>
      <c r="C456" s="8">
        <f t="shared" si="230"/>
        <v>21.3</v>
      </c>
      <c r="D456" s="73">
        <f t="shared" si="211"/>
        <v>28.48875</v>
      </c>
      <c r="E456" s="29">
        <f t="shared" si="233"/>
        <v>7055.1514835741336</v>
      </c>
      <c r="F456" s="29">
        <f t="shared" si="216"/>
        <v>16.561388459094445</v>
      </c>
      <c r="G456" s="29">
        <f t="shared" si="231"/>
        <v>22.150857064038817</v>
      </c>
      <c r="H456" s="17">
        <f t="shared" si="217"/>
        <v>9436.2651092804081</v>
      </c>
      <c r="I456" s="29">
        <f t="shared" si="218"/>
        <v>2.2250485660981263</v>
      </c>
      <c r="J456" s="29">
        <f t="shared" si="212"/>
        <v>20.847057720370078</v>
      </c>
      <c r="K456" s="39">
        <f t="shared" si="219"/>
        <v>1400</v>
      </c>
      <c r="L456" s="49">
        <f t="shared" si="202"/>
        <v>0</v>
      </c>
      <c r="M456" s="48">
        <f t="shared" si="203"/>
        <v>4.2266987561397071</v>
      </c>
      <c r="N456" s="51">
        <f t="shared" si="213"/>
        <v>0.78050060917653952</v>
      </c>
      <c r="O456" s="54">
        <f t="shared" si="232"/>
        <v>18.100000000000076</v>
      </c>
      <c r="P456" s="34">
        <f t="shared" si="220"/>
        <v>1.7671458676442586</v>
      </c>
      <c r="Q456" s="30">
        <f t="shared" si="221"/>
        <v>0</v>
      </c>
      <c r="R456" s="58">
        <f t="shared" si="222"/>
        <v>0</v>
      </c>
      <c r="S456" s="58">
        <f t="shared" si="223"/>
        <v>57.874569931480664</v>
      </c>
      <c r="T456" s="58">
        <f t="shared" si="204"/>
        <v>100</v>
      </c>
      <c r="U456" s="88" t="str">
        <f>IF(R456=0,"-",FORECAST($C$8,Инклинометрия!$B$2:$B$152,Инклинометрия!$A$2:$A$152))</f>
        <v>-</v>
      </c>
      <c r="V456" s="88" t="str">
        <f>IF(R456=0,"-",FORECAST($C$8-R456,Инклинометрия!$B$2:$B$152,Инклинометрия!$A$2:$A$152))</f>
        <v>-</v>
      </c>
      <c r="W456" s="88">
        <f>IF(R456&gt;0,FORECAST($C$8,Инклинометрия!$B$2:$B$152,Инклинометрия!$A$2:$A$152),IF(AB456=$C$8,"-",FORECAST($C$8-AB456,Инклинометрия!$B$2:$B$152,Инклинометрия!$A$2:$A$152)))</f>
        <v>54.98084143490663</v>
      </c>
      <c r="X456" s="88">
        <f>IF(S456=0,"-",FORECAST($C$8-(S456+AB456),Инклинометрия!$B$2:$B$152,Инклинометрия!$A$2:$A$152))</f>
        <v>0</v>
      </c>
      <c r="Y456" s="88">
        <f>FORECAST($C$8+T456,Инклинометрия!$B$2:$B$152,Инклинометрия!$A$2:$A$152)</f>
        <v>1425</v>
      </c>
      <c r="Z456" s="88">
        <f>IF(R456=0,FORECAST($C$6-T456,Инклинометрия!$B$2:$B$152,Инклинометрия!$A$2:$A$152),FORECAST($C$8,Инклинометрия!$B$2:$B$152,Инклинометрия!$A$2:$A$152))</f>
        <v>1330</v>
      </c>
      <c r="AA456" s="61">
        <f t="shared" si="205"/>
        <v>1400</v>
      </c>
      <c r="AB456" s="62">
        <f t="shared" si="224"/>
        <v>1342.1254300685193</v>
      </c>
      <c r="AC456" s="62">
        <f t="shared" si="206"/>
        <v>0</v>
      </c>
      <c r="AD456" s="65">
        <f>IF(R456=0,FORECAST($C$8,Инклинометрия!$B$2:$B$152,Инклинометрия!$A$2:$A$152),V456)</f>
        <v>1330</v>
      </c>
      <c r="AE456" s="65">
        <f>FORECAST($C$8-(R456+AA456),Инклинометрия!$B$2:$B$152,Инклинометрия!$A$2:$A$152)</f>
        <v>0</v>
      </c>
      <c r="AF456" s="65">
        <f>IF(AB456=0,"-",FORECAST($C$8,Инклинометрия!$B$2:$B$152,Инклинометрия!$A$2:$A$152))</f>
        <v>1330</v>
      </c>
      <c r="AG456" s="65">
        <f>IF(AB456=0,"-",FORECAST($C$8-AB456,Инклинометрия!$B$2:$B$152,Инклинометрия!$A$2:$A$152))</f>
        <v>54.98084143490663</v>
      </c>
      <c r="AH456" s="65" t="str">
        <f>IF(AC456=0,"-",FORECAST($C$8+AC456,Инклинометрия!$B$2:$B$152,Инклинометрия!$A$2:$A$152))</f>
        <v>-</v>
      </c>
      <c r="AI456" s="89" t="str">
        <f>IF(AC456=0,"-",FORECAST($C$8,Инклинометрия!$B$2:$B$152,Инклинометрия!$A$2:$A$152))</f>
        <v>-</v>
      </c>
      <c r="AJ456" s="28"/>
      <c r="AK456" s="67">
        <f t="shared" si="225"/>
        <v>0</v>
      </c>
      <c r="AL456" s="28">
        <f t="shared" si="226"/>
        <v>0</v>
      </c>
      <c r="AM456" s="28">
        <f t="shared" si="227"/>
        <v>0.1</v>
      </c>
      <c r="AN456" s="26">
        <f t="shared" si="228"/>
        <v>0.1</v>
      </c>
      <c r="AO456" s="87">
        <f t="shared" si="229"/>
        <v>145976.12100991345</v>
      </c>
      <c r="AP456" s="87">
        <f t="shared" si="207"/>
        <v>44651.121009913441</v>
      </c>
      <c r="AQ456" s="66">
        <f t="shared" si="208"/>
        <v>14695380</v>
      </c>
      <c r="AR456" s="66">
        <f t="shared" si="209"/>
        <v>14542087.626622489</v>
      </c>
      <c r="AS456" s="66">
        <f t="shared" si="210"/>
        <v>784800</v>
      </c>
      <c r="AT456" s="45">
        <f t="shared" si="214"/>
        <v>15626156.121009914</v>
      </c>
      <c r="AU456" s="75"/>
    </row>
    <row r="457" spans="2:47" x14ac:dyDescent="0.3">
      <c r="B457" s="41">
        <f t="shared" si="215"/>
        <v>2135</v>
      </c>
      <c r="C457" s="8">
        <f t="shared" si="230"/>
        <v>21.35</v>
      </c>
      <c r="D457" s="73">
        <f t="shared" si="211"/>
        <v>28.555624999999999</v>
      </c>
      <c r="E457" s="29">
        <f t="shared" si="233"/>
        <v>7071.7128720332275</v>
      </c>
      <c r="F457" s="29">
        <f t="shared" si="216"/>
        <v>16.561388459094445</v>
      </c>
      <c r="G457" s="29">
        <f t="shared" si="231"/>
        <v>22.150857064038817</v>
      </c>
      <c r="H457" s="17">
        <f t="shared" si="217"/>
        <v>9458.4159663444461</v>
      </c>
      <c r="I457" s="29">
        <f t="shared" si="218"/>
        <v>2.2250485660981263</v>
      </c>
      <c r="J457" s="29">
        <f t="shared" si="212"/>
        <v>20.847057720370078</v>
      </c>
      <c r="K457" s="39">
        <f t="shared" si="219"/>
        <v>1400</v>
      </c>
      <c r="L457" s="49">
        <f t="shared" si="202"/>
        <v>0</v>
      </c>
      <c r="M457" s="48">
        <f t="shared" si="203"/>
        <v>4.2266987561397071</v>
      </c>
      <c r="N457" s="51">
        <f t="shared" si="213"/>
        <v>0.73050060917653936</v>
      </c>
      <c r="O457" s="54">
        <f t="shared" si="232"/>
        <v>18.150000000000077</v>
      </c>
      <c r="P457" s="34">
        <f t="shared" si="220"/>
        <v>1.7671458676442586</v>
      </c>
      <c r="Q457" s="30">
        <f t="shared" si="221"/>
        <v>0</v>
      </c>
      <c r="R457" s="58">
        <f t="shared" si="222"/>
        <v>0</v>
      </c>
      <c r="S457" s="58">
        <f t="shared" si="223"/>
        <v>54.167041119136684</v>
      </c>
      <c r="T457" s="58">
        <f t="shared" si="204"/>
        <v>100</v>
      </c>
      <c r="U457" s="88" t="str">
        <f>IF(R457=0,"-",FORECAST($C$8,Инклинометрия!$B$2:$B$152,Инклинометрия!$A$2:$A$152))</f>
        <v>-</v>
      </c>
      <c r="V457" s="88" t="str">
        <f>IF(R457=0,"-",FORECAST($C$8-R457,Инклинометрия!$B$2:$B$152,Инклинометрия!$A$2:$A$152))</f>
        <v>-</v>
      </c>
      <c r="W457" s="88">
        <f>IF(R457&gt;0,FORECAST($C$8,Инклинометрия!$B$2:$B$152,Инклинометрия!$A$2:$A$152),IF(AB457=$C$8,"-",FORECAST($C$8-AB457,Инклинометрия!$B$2:$B$152,Инклинометрия!$A$2:$A$152)))</f>
        <v>51.458689063179847</v>
      </c>
      <c r="X457" s="88">
        <f>IF(S457=0,"-",FORECAST($C$8-(S457+AB457),Инклинометрия!$B$2:$B$152,Инклинометрия!$A$2:$A$152))</f>
        <v>0</v>
      </c>
      <c r="Y457" s="88">
        <f>FORECAST($C$8+T457,Инклинометрия!$B$2:$B$152,Инклинометрия!$A$2:$A$152)</f>
        <v>1425</v>
      </c>
      <c r="Z457" s="88">
        <f>IF(R457=0,FORECAST($C$6-T457,Инклинометрия!$B$2:$B$152,Инклинометрия!$A$2:$A$152),FORECAST($C$8,Инклинометрия!$B$2:$B$152,Инклинометрия!$A$2:$A$152))</f>
        <v>1330</v>
      </c>
      <c r="AA457" s="61">
        <f t="shared" si="205"/>
        <v>1400</v>
      </c>
      <c r="AB457" s="62">
        <f t="shared" si="224"/>
        <v>1345.8329588808633</v>
      </c>
      <c r="AC457" s="62">
        <f t="shared" si="206"/>
        <v>0</v>
      </c>
      <c r="AD457" s="65">
        <f>IF(R457=0,FORECAST($C$8,Инклинометрия!$B$2:$B$152,Инклинометрия!$A$2:$A$152),V457)</f>
        <v>1330</v>
      </c>
      <c r="AE457" s="65">
        <f>FORECAST($C$8-(R457+AA457),Инклинометрия!$B$2:$B$152,Инклинометрия!$A$2:$A$152)</f>
        <v>0</v>
      </c>
      <c r="AF457" s="65">
        <f>IF(AB457=0,"-",FORECAST($C$8,Инклинометрия!$B$2:$B$152,Инклинометрия!$A$2:$A$152))</f>
        <v>1330</v>
      </c>
      <c r="AG457" s="65">
        <f>IF(AB457=0,"-",FORECAST($C$8-AB457,Инклинометрия!$B$2:$B$152,Инклинометрия!$A$2:$A$152))</f>
        <v>51.458689063179847</v>
      </c>
      <c r="AH457" s="65" t="str">
        <f>IF(AC457=0,"-",FORECAST($C$8+AC457,Инклинометрия!$B$2:$B$152,Инклинометрия!$A$2:$A$152))</f>
        <v>-</v>
      </c>
      <c r="AI457" s="89" t="str">
        <f>IF(AC457=0,"-",FORECAST($C$8,Инклинометрия!$B$2:$B$152,Инклинометрия!$A$2:$A$152))</f>
        <v>-</v>
      </c>
      <c r="AJ457" s="28"/>
      <c r="AK457" s="67">
        <f t="shared" si="225"/>
        <v>0</v>
      </c>
      <c r="AL457" s="28">
        <f t="shared" si="226"/>
        <v>0</v>
      </c>
      <c r="AM457" s="28">
        <f t="shared" si="227"/>
        <v>0.1</v>
      </c>
      <c r="AN457" s="26">
        <f t="shared" si="228"/>
        <v>0.1</v>
      </c>
      <c r="AO457" s="87">
        <f t="shared" si="229"/>
        <v>145953.72485663326</v>
      </c>
      <c r="AP457" s="87">
        <f t="shared" si="207"/>
        <v>44628.724856633264</v>
      </c>
      <c r="AQ457" s="66">
        <f t="shared" si="208"/>
        <v>14695380</v>
      </c>
      <c r="AR457" s="66">
        <f t="shared" si="209"/>
        <v>14551907.758187741</v>
      </c>
      <c r="AS457" s="66">
        <f t="shared" si="210"/>
        <v>784800</v>
      </c>
      <c r="AT457" s="45">
        <f t="shared" si="214"/>
        <v>15626133.724856634</v>
      </c>
      <c r="AU457" s="75"/>
    </row>
    <row r="458" spans="2:47" x14ac:dyDescent="0.3">
      <c r="B458" s="41">
        <f t="shared" si="215"/>
        <v>2140</v>
      </c>
      <c r="C458" s="8">
        <f t="shared" si="230"/>
        <v>21.400000000000002</v>
      </c>
      <c r="D458" s="73">
        <f t="shared" si="211"/>
        <v>28.622500000000006</v>
      </c>
      <c r="E458" s="29">
        <f t="shared" si="233"/>
        <v>7088.2742604923224</v>
      </c>
      <c r="F458" s="29">
        <f t="shared" si="216"/>
        <v>16.561388459094445</v>
      </c>
      <c r="G458" s="29">
        <f t="shared" si="231"/>
        <v>22.150857064038817</v>
      </c>
      <c r="H458" s="17">
        <f t="shared" si="217"/>
        <v>9480.5668234084842</v>
      </c>
      <c r="I458" s="29">
        <f t="shared" si="218"/>
        <v>2.2250485660981263</v>
      </c>
      <c r="J458" s="29">
        <f t="shared" si="212"/>
        <v>20.847057720370078</v>
      </c>
      <c r="K458" s="39">
        <f t="shared" si="219"/>
        <v>1400</v>
      </c>
      <c r="L458" s="49">
        <f t="shared" si="202"/>
        <v>0</v>
      </c>
      <c r="M458" s="48">
        <f t="shared" si="203"/>
        <v>4.2266987561397071</v>
      </c>
      <c r="N458" s="51">
        <f t="shared" si="213"/>
        <v>0.6805006091765391</v>
      </c>
      <c r="O458" s="54">
        <f t="shared" si="232"/>
        <v>18.200000000000077</v>
      </c>
      <c r="P458" s="34">
        <f t="shared" si="220"/>
        <v>1.7671458676442586</v>
      </c>
      <c r="Q458" s="30">
        <f t="shared" si="221"/>
        <v>0</v>
      </c>
      <c r="R458" s="58">
        <f t="shared" si="222"/>
        <v>0</v>
      </c>
      <c r="S458" s="58">
        <f t="shared" si="223"/>
        <v>50.459512306792703</v>
      </c>
      <c r="T458" s="58">
        <f t="shared" si="204"/>
        <v>100</v>
      </c>
      <c r="U458" s="88" t="str">
        <f>IF(R458=0,"-",FORECAST($C$8,Инклинометрия!$B$2:$B$152,Инклинометрия!$A$2:$A$152))</f>
        <v>-</v>
      </c>
      <c r="V458" s="88" t="str">
        <f>IF(R458=0,"-",FORECAST($C$8-R458,Инклинометрия!$B$2:$B$152,Инклинометрия!$A$2:$A$152))</f>
        <v>-</v>
      </c>
      <c r="W458" s="88">
        <f>IF(R458&gt;0,FORECAST($C$8,Инклинометрия!$B$2:$B$152,Инклинометрия!$A$2:$A$152),IF(AB458=$C$8,"-",FORECAST($C$8-AB458,Инклинометрия!$B$2:$B$152,Инклинометрия!$A$2:$A$152)))</f>
        <v>47.936536691453064</v>
      </c>
      <c r="X458" s="88">
        <f>IF(S458=0,"-",FORECAST($C$8-(S458+AB458),Инклинометрия!$B$2:$B$152,Инклинометрия!$A$2:$A$152))</f>
        <v>0</v>
      </c>
      <c r="Y458" s="88">
        <f>FORECAST($C$8+T458,Инклинометрия!$B$2:$B$152,Инклинометрия!$A$2:$A$152)</f>
        <v>1425</v>
      </c>
      <c r="Z458" s="88">
        <f>IF(R458=0,FORECAST($C$6-T458,Инклинометрия!$B$2:$B$152,Инклинометрия!$A$2:$A$152),FORECAST($C$8,Инклинометрия!$B$2:$B$152,Инклинометрия!$A$2:$A$152))</f>
        <v>1330</v>
      </c>
      <c r="AA458" s="61">
        <f t="shared" si="205"/>
        <v>1400</v>
      </c>
      <c r="AB458" s="62">
        <f t="shared" si="224"/>
        <v>1349.5404876932073</v>
      </c>
      <c r="AC458" s="62">
        <f t="shared" si="206"/>
        <v>0</v>
      </c>
      <c r="AD458" s="65">
        <f>IF(R458=0,FORECAST($C$8,Инклинометрия!$B$2:$B$152,Инклинометрия!$A$2:$A$152),V458)</f>
        <v>1330</v>
      </c>
      <c r="AE458" s="65">
        <f>FORECAST($C$8-(R458+AA458),Инклинометрия!$B$2:$B$152,Инклинометрия!$A$2:$A$152)</f>
        <v>0</v>
      </c>
      <c r="AF458" s="65">
        <f>IF(AB458=0,"-",FORECAST($C$8,Инклинометрия!$B$2:$B$152,Инклинометрия!$A$2:$A$152))</f>
        <v>1330</v>
      </c>
      <c r="AG458" s="65">
        <f>IF(AB458=0,"-",FORECAST($C$8-AB458,Инклинометрия!$B$2:$B$152,Инклинометрия!$A$2:$A$152))</f>
        <v>47.936536691453064</v>
      </c>
      <c r="AH458" s="65" t="str">
        <f>IF(AC458=0,"-",FORECAST($C$8+AC458,Инклинометрия!$B$2:$B$152,Инклинометрия!$A$2:$A$152))</f>
        <v>-</v>
      </c>
      <c r="AI458" s="89" t="str">
        <f>IF(AC458=0,"-",FORECAST($C$8,Инклинометрия!$B$2:$B$152,Инклинометрия!$A$2:$A$152))</f>
        <v>-</v>
      </c>
      <c r="AJ458" s="28"/>
      <c r="AK458" s="67">
        <f t="shared" si="225"/>
        <v>0</v>
      </c>
      <c r="AL458" s="28">
        <f t="shared" si="226"/>
        <v>0</v>
      </c>
      <c r="AM458" s="28">
        <f t="shared" si="227"/>
        <v>0.1</v>
      </c>
      <c r="AN458" s="26">
        <f t="shared" si="228"/>
        <v>0.1</v>
      </c>
      <c r="AO458" s="87">
        <f t="shared" si="229"/>
        <v>145931.32870335309</v>
      </c>
      <c r="AP458" s="87">
        <f t="shared" si="207"/>
        <v>44606.328703353087</v>
      </c>
      <c r="AQ458" s="66">
        <f t="shared" si="208"/>
        <v>14695380</v>
      </c>
      <c r="AR458" s="66">
        <f t="shared" si="209"/>
        <v>14561727.889752999</v>
      </c>
      <c r="AS458" s="66">
        <f t="shared" si="210"/>
        <v>784800</v>
      </c>
      <c r="AT458" s="45">
        <f t="shared" si="214"/>
        <v>15626111.328703353</v>
      </c>
      <c r="AU458" s="75"/>
    </row>
    <row r="459" spans="2:47" x14ac:dyDescent="0.3">
      <c r="B459" s="41">
        <f t="shared" si="215"/>
        <v>2145</v>
      </c>
      <c r="C459" s="8">
        <f t="shared" si="230"/>
        <v>21.45</v>
      </c>
      <c r="D459" s="73">
        <f t="shared" si="211"/>
        <v>28.689374999999998</v>
      </c>
      <c r="E459" s="29">
        <f t="shared" si="233"/>
        <v>7104.8356489514154</v>
      </c>
      <c r="F459" s="29">
        <f t="shared" si="216"/>
        <v>16.561388459093266</v>
      </c>
      <c r="G459" s="29">
        <f t="shared" si="231"/>
        <v>22.15085706403724</v>
      </c>
      <c r="H459" s="17">
        <f t="shared" si="217"/>
        <v>9502.7176804725223</v>
      </c>
      <c r="I459" s="29">
        <f t="shared" si="218"/>
        <v>2.2250485660981263</v>
      </c>
      <c r="J459" s="29">
        <f t="shared" si="212"/>
        <v>20.847057720369335</v>
      </c>
      <c r="K459" s="39">
        <f t="shared" si="219"/>
        <v>1400</v>
      </c>
      <c r="L459" s="49">
        <f t="shared" si="202"/>
        <v>0</v>
      </c>
      <c r="M459" s="48">
        <f t="shared" si="203"/>
        <v>4.2266987561397071</v>
      </c>
      <c r="N459" s="51">
        <f t="shared" si="213"/>
        <v>0.63050060917653883</v>
      </c>
      <c r="O459" s="54">
        <f t="shared" si="232"/>
        <v>18.250000000000078</v>
      </c>
      <c r="P459" s="34">
        <f t="shared" si="220"/>
        <v>1.7671458676442586</v>
      </c>
      <c r="Q459" s="30">
        <f t="shared" si="221"/>
        <v>0</v>
      </c>
      <c r="R459" s="58">
        <f t="shared" si="222"/>
        <v>0</v>
      </c>
      <c r="S459" s="58">
        <f t="shared" si="223"/>
        <v>46.751983494448723</v>
      </c>
      <c r="T459" s="58">
        <f t="shared" si="204"/>
        <v>100</v>
      </c>
      <c r="U459" s="88" t="str">
        <f>IF(R459=0,"-",FORECAST($C$8,Инклинометрия!$B$2:$B$152,Инклинометрия!$A$2:$A$152))</f>
        <v>-</v>
      </c>
      <c r="V459" s="88" t="str">
        <f>IF(R459=0,"-",FORECAST($C$8-R459,Инклинометрия!$B$2:$B$152,Инклинометрия!$A$2:$A$152))</f>
        <v>-</v>
      </c>
      <c r="W459" s="88">
        <f>IF(R459&gt;0,FORECAST($C$8,Инклинометрия!$B$2:$B$152,Инклинометрия!$A$2:$A$152),IF(AB459=$C$8,"-",FORECAST($C$8-AB459,Инклинометрия!$B$2:$B$152,Инклинометрия!$A$2:$A$152)))</f>
        <v>44.414384319726288</v>
      </c>
      <c r="X459" s="88">
        <f>IF(S459=0,"-",FORECAST($C$8-(S459+AB459),Инклинометрия!$B$2:$B$152,Инклинометрия!$A$2:$A$152))</f>
        <v>0</v>
      </c>
      <c r="Y459" s="88">
        <f>FORECAST($C$8+T459,Инклинометрия!$B$2:$B$152,Инклинометрия!$A$2:$A$152)</f>
        <v>1425</v>
      </c>
      <c r="Z459" s="88">
        <f>IF(R459=0,FORECAST($C$6-T459,Инклинометрия!$B$2:$B$152,Инклинометрия!$A$2:$A$152),FORECAST($C$8,Инклинометрия!$B$2:$B$152,Инклинометрия!$A$2:$A$152))</f>
        <v>1330</v>
      </c>
      <c r="AA459" s="61">
        <f t="shared" si="205"/>
        <v>1400</v>
      </c>
      <c r="AB459" s="62">
        <f t="shared" si="224"/>
        <v>1353.2480165055513</v>
      </c>
      <c r="AC459" s="62">
        <f t="shared" si="206"/>
        <v>0</v>
      </c>
      <c r="AD459" s="65">
        <f>IF(R459=0,FORECAST($C$8,Инклинометрия!$B$2:$B$152,Инклинометрия!$A$2:$A$152),V459)</f>
        <v>1330</v>
      </c>
      <c r="AE459" s="65">
        <f>FORECAST($C$8-(R459+AA459),Инклинометрия!$B$2:$B$152,Инклинометрия!$A$2:$A$152)</f>
        <v>0</v>
      </c>
      <c r="AF459" s="65">
        <f>IF(AB459=0,"-",FORECAST($C$8,Инклинометрия!$B$2:$B$152,Инклинометрия!$A$2:$A$152))</f>
        <v>1330</v>
      </c>
      <c r="AG459" s="65">
        <f>IF(AB459=0,"-",FORECAST($C$8-AB459,Инклинометрия!$B$2:$B$152,Инклинометрия!$A$2:$A$152))</f>
        <v>44.414384319726288</v>
      </c>
      <c r="AH459" s="65" t="str">
        <f>IF(AC459=0,"-",FORECAST($C$8+AC459,Инклинометрия!$B$2:$B$152,Инклинометрия!$A$2:$A$152))</f>
        <v>-</v>
      </c>
      <c r="AI459" s="89" t="str">
        <f>IF(AC459=0,"-",FORECAST($C$8,Инклинометрия!$B$2:$B$152,Инклинометрия!$A$2:$A$152))</f>
        <v>-</v>
      </c>
      <c r="AJ459" s="28"/>
      <c r="AK459" s="67">
        <f t="shared" si="225"/>
        <v>0</v>
      </c>
      <c r="AL459" s="28">
        <f t="shared" si="226"/>
        <v>0</v>
      </c>
      <c r="AM459" s="28">
        <f t="shared" si="227"/>
        <v>0.1</v>
      </c>
      <c r="AN459" s="26">
        <f t="shared" si="228"/>
        <v>0.1</v>
      </c>
      <c r="AO459" s="87">
        <f t="shared" si="229"/>
        <v>145908.9325500729</v>
      </c>
      <c r="AP459" s="87">
        <f t="shared" si="207"/>
        <v>44583.93255007291</v>
      </c>
      <c r="AQ459" s="66">
        <f t="shared" si="208"/>
        <v>14695380</v>
      </c>
      <c r="AR459" s="66">
        <f t="shared" si="209"/>
        <v>14571548.021318253</v>
      </c>
      <c r="AS459" s="66">
        <f t="shared" si="210"/>
        <v>784800</v>
      </c>
      <c r="AT459" s="45">
        <f t="shared" si="214"/>
        <v>15626088.932550073</v>
      </c>
      <c r="AU459" s="75"/>
    </row>
    <row r="460" spans="2:47" x14ac:dyDescent="0.3">
      <c r="B460" s="41">
        <f t="shared" si="215"/>
        <v>2150</v>
      </c>
      <c r="C460" s="8">
        <f t="shared" si="230"/>
        <v>21.5</v>
      </c>
      <c r="D460" s="73">
        <f t="shared" si="211"/>
        <v>28.756250000000001</v>
      </c>
      <c r="E460" s="29">
        <f t="shared" si="233"/>
        <v>7121.3970374105102</v>
      </c>
      <c r="F460" s="29">
        <f t="shared" si="216"/>
        <v>16.561388459094445</v>
      </c>
      <c r="G460" s="29">
        <f t="shared" si="231"/>
        <v>22.150857064038817</v>
      </c>
      <c r="H460" s="17">
        <f t="shared" si="217"/>
        <v>9524.8685375365603</v>
      </c>
      <c r="I460" s="29">
        <f t="shared" si="218"/>
        <v>2.2250485660981263</v>
      </c>
      <c r="J460" s="29">
        <f t="shared" si="212"/>
        <v>20.847057720370078</v>
      </c>
      <c r="K460" s="39">
        <f t="shared" si="219"/>
        <v>1400</v>
      </c>
      <c r="L460" s="49">
        <f t="shared" si="202"/>
        <v>0</v>
      </c>
      <c r="M460" s="48">
        <f t="shared" si="203"/>
        <v>4.2266987561397071</v>
      </c>
      <c r="N460" s="51">
        <f t="shared" si="213"/>
        <v>0.58050060917653845</v>
      </c>
      <c r="O460" s="54">
        <f t="shared" si="232"/>
        <v>18.300000000000079</v>
      </c>
      <c r="P460" s="34">
        <f t="shared" si="220"/>
        <v>1.7671458676442586</v>
      </c>
      <c r="Q460" s="30">
        <f t="shared" si="221"/>
        <v>0</v>
      </c>
      <c r="R460" s="58">
        <f t="shared" si="222"/>
        <v>0</v>
      </c>
      <c r="S460" s="58">
        <f t="shared" si="223"/>
        <v>43.044454682104742</v>
      </c>
      <c r="T460" s="58">
        <f t="shared" si="204"/>
        <v>100</v>
      </c>
      <c r="U460" s="88" t="str">
        <f>IF(R460=0,"-",FORECAST($C$8,Инклинометрия!$B$2:$B$152,Инклинометрия!$A$2:$A$152))</f>
        <v>-</v>
      </c>
      <c r="V460" s="88" t="str">
        <f>IF(R460=0,"-",FORECAST($C$8-R460,Инклинометрия!$B$2:$B$152,Инклинометрия!$A$2:$A$152))</f>
        <v>-</v>
      </c>
      <c r="W460" s="88">
        <f>IF(R460&gt;0,FORECAST($C$8,Инклинометрия!$B$2:$B$152,Инклинометрия!$A$2:$A$152),IF(AB460=$C$8,"-",FORECAST($C$8-AB460,Инклинометрия!$B$2:$B$152,Инклинометрия!$A$2:$A$152)))</f>
        <v>40.892231947999505</v>
      </c>
      <c r="X460" s="88">
        <f>IF(S460=0,"-",FORECAST($C$8-(S460+AB460),Инклинометрия!$B$2:$B$152,Инклинометрия!$A$2:$A$152))</f>
        <v>0</v>
      </c>
      <c r="Y460" s="88">
        <f>FORECAST($C$8+T460,Инклинометрия!$B$2:$B$152,Инклинометрия!$A$2:$A$152)</f>
        <v>1425</v>
      </c>
      <c r="Z460" s="88">
        <f>IF(R460=0,FORECAST($C$6-T460,Инклинометрия!$B$2:$B$152,Инклинометрия!$A$2:$A$152),FORECAST($C$8,Инклинометрия!$B$2:$B$152,Инклинометрия!$A$2:$A$152))</f>
        <v>1330</v>
      </c>
      <c r="AA460" s="61">
        <f t="shared" si="205"/>
        <v>1400</v>
      </c>
      <c r="AB460" s="62">
        <f t="shared" si="224"/>
        <v>1356.9555453178953</v>
      </c>
      <c r="AC460" s="62">
        <f t="shared" si="206"/>
        <v>0</v>
      </c>
      <c r="AD460" s="65">
        <f>IF(R460=0,FORECAST($C$8,Инклинометрия!$B$2:$B$152,Инклинометрия!$A$2:$A$152),V460)</f>
        <v>1330</v>
      </c>
      <c r="AE460" s="65">
        <f>FORECAST($C$8-(R460+AA460),Инклинометрия!$B$2:$B$152,Инклинометрия!$A$2:$A$152)</f>
        <v>0</v>
      </c>
      <c r="AF460" s="65">
        <f>IF(AB460=0,"-",FORECAST($C$8,Инклинометрия!$B$2:$B$152,Инклинометрия!$A$2:$A$152))</f>
        <v>1330</v>
      </c>
      <c r="AG460" s="65">
        <f>IF(AB460=0,"-",FORECAST($C$8-AB460,Инклинометрия!$B$2:$B$152,Инклинометрия!$A$2:$A$152))</f>
        <v>40.892231947999505</v>
      </c>
      <c r="AH460" s="65" t="str">
        <f>IF(AC460=0,"-",FORECAST($C$8+AC460,Инклинометрия!$B$2:$B$152,Инклинометрия!$A$2:$A$152))</f>
        <v>-</v>
      </c>
      <c r="AI460" s="89" t="str">
        <f>IF(AC460=0,"-",FORECAST($C$8,Инклинометрия!$B$2:$B$152,Инклинометрия!$A$2:$A$152))</f>
        <v>-</v>
      </c>
      <c r="AJ460" s="28"/>
      <c r="AK460" s="67">
        <f t="shared" si="225"/>
        <v>0</v>
      </c>
      <c r="AL460" s="28">
        <f t="shared" si="226"/>
        <v>0</v>
      </c>
      <c r="AM460" s="28">
        <f t="shared" si="227"/>
        <v>0.1</v>
      </c>
      <c r="AN460" s="26">
        <f t="shared" si="228"/>
        <v>0.1</v>
      </c>
      <c r="AO460" s="87">
        <f t="shared" si="229"/>
        <v>145886.53639679274</v>
      </c>
      <c r="AP460" s="87">
        <f t="shared" si="207"/>
        <v>44561.536396792733</v>
      </c>
      <c r="AQ460" s="66">
        <f t="shared" si="208"/>
        <v>14695380</v>
      </c>
      <c r="AR460" s="66">
        <f t="shared" si="209"/>
        <v>14581368.152883511</v>
      </c>
      <c r="AS460" s="66">
        <f t="shared" si="210"/>
        <v>784800</v>
      </c>
      <c r="AT460" s="45">
        <f t="shared" si="214"/>
        <v>15626066.536396792</v>
      </c>
      <c r="AU460" s="75"/>
    </row>
    <row r="461" spans="2:47" x14ac:dyDescent="0.3">
      <c r="B461" s="41">
        <f t="shared" si="215"/>
        <v>2155</v>
      </c>
      <c r="C461" s="8">
        <f t="shared" si="230"/>
        <v>21.55</v>
      </c>
      <c r="D461" s="73">
        <f t="shared" si="211"/>
        <v>28.823125000000001</v>
      </c>
      <c r="E461" s="29">
        <f t="shared" si="233"/>
        <v>7137.958425869605</v>
      </c>
      <c r="F461" s="29">
        <f t="shared" si="216"/>
        <v>16.561388459094445</v>
      </c>
      <c r="G461" s="29">
        <f t="shared" si="231"/>
        <v>22.150857064038817</v>
      </c>
      <c r="H461" s="17">
        <f t="shared" si="217"/>
        <v>9547.0193946005984</v>
      </c>
      <c r="I461" s="29">
        <f t="shared" si="218"/>
        <v>2.2250485660981263</v>
      </c>
      <c r="J461" s="29">
        <f t="shared" si="212"/>
        <v>20.847057720370078</v>
      </c>
      <c r="K461" s="39">
        <f t="shared" si="219"/>
        <v>1400</v>
      </c>
      <c r="L461" s="49">
        <f t="shared" si="202"/>
        <v>0</v>
      </c>
      <c r="M461" s="48">
        <f t="shared" si="203"/>
        <v>4.2266987561397071</v>
      </c>
      <c r="N461" s="51">
        <f t="shared" si="213"/>
        <v>0.53050060917653818</v>
      </c>
      <c r="O461" s="54">
        <f t="shared" si="232"/>
        <v>18.350000000000076</v>
      </c>
      <c r="P461" s="34">
        <f t="shared" si="220"/>
        <v>1.7671458676442586</v>
      </c>
      <c r="Q461" s="30">
        <f t="shared" si="221"/>
        <v>0</v>
      </c>
      <c r="R461" s="58">
        <f t="shared" si="222"/>
        <v>0</v>
      </c>
      <c r="S461" s="58">
        <f t="shared" si="223"/>
        <v>39.336925869760762</v>
      </c>
      <c r="T461" s="58">
        <f t="shared" si="204"/>
        <v>100</v>
      </c>
      <c r="U461" s="88" t="str">
        <f>IF(R461=0,"-",FORECAST($C$8,Инклинометрия!$B$2:$B$152,Инклинометрия!$A$2:$A$152))</f>
        <v>-</v>
      </c>
      <c r="V461" s="88" t="str">
        <f>IF(R461=0,"-",FORECAST($C$8-R461,Инклинометрия!$B$2:$B$152,Инклинометрия!$A$2:$A$152))</f>
        <v>-</v>
      </c>
      <c r="W461" s="88">
        <f>IF(R461&gt;0,FORECAST($C$8,Инклинометрия!$B$2:$B$152,Инклинометрия!$A$2:$A$152),IF(AB461=$C$8,"-",FORECAST($C$8-AB461,Инклинометрия!$B$2:$B$152,Инклинометрия!$A$2:$A$152)))</f>
        <v>37.370079576272722</v>
      </c>
      <c r="X461" s="88">
        <f>IF(S461=0,"-",FORECAST($C$8-(S461+AB461),Инклинометрия!$B$2:$B$152,Инклинометрия!$A$2:$A$152))</f>
        <v>0</v>
      </c>
      <c r="Y461" s="88">
        <f>FORECAST($C$8+T461,Инклинометрия!$B$2:$B$152,Инклинометрия!$A$2:$A$152)</f>
        <v>1425</v>
      </c>
      <c r="Z461" s="88">
        <f>IF(R461=0,FORECAST($C$6-T461,Инклинометрия!$B$2:$B$152,Инклинометрия!$A$2:$A$152),FORECAST($C$8,Инклинометрия!$B$2:$B$152,Инклинометрия!$A$2:$A$152))</f>
        <v>1330</v>
      </c>
      <c r="AA461" s="61">
        <f t="shared" si="205"/>
        <v>1400</v>
      </c>
      <c r="AB461" s="62">
        <f t="shared" si="224"/>
        <v>1360.6630741302392</v>
      </c>
      <c r="AC461" s="62">
        <f t="shared" si="206"/>
        <v>0</v>
      </c>
      <c r="AD461" s="65">
        <f>IF(R461=0,FORECAST($C$8,Инклинометрия!$B$2:$B$152,Инклинометрия!$A$2:$A$152),V461)</f>
        <v>1330</v>
      </c>
      <c r="AE461" s="65">
        <f>FORECAST($C$8-(R461+AA461),Инклинометрия!$B$2:$B$152,Инклинометрия!$A$2:$A$152)</f>
        <v>0</v>
      </c>
      <c r="AF461" s="65">
        <f>IF(AB461=0,"-",FORECAST($C$8,Инклинометрия!$B$2:$B$152,Инклинометрия!$A$2:$A$152))</f>
        <v>1330</v>
      </c>
      <c r="AG461" s="65">
        <f>IF(AB461=0,"-",FORECAST($C$8-AB461,Инклинометрия!$B$2:$B$152,Инклинометрия!$A$2:$A$152))</f>
        <v>37.370079576272722</v>
      </c>
      <c r="AH461" s="65" t="str">
        <f>IF(AC461=0,"-",FORECAST($C$8+AC461,Инклинометрия!$B$2:$B$152,Инклинометрия!$A$2:$A$152))</f>
        <v>-</v>
      </c>
      <c r="AI461" s="89" t="str">
        <f>IF(AC461=0,"-",FORECAST($C$8,Инклинометрия!$B$2:$B$152,Инклинометрия!$A$2:$A$152))</f>
        <v>-</v>
      </c>
      <c r="AJ461" s="28"/>
      <c r="AK461" s="67">
        <f t="shared" si="225"/>
        <v>0</v>
      </c>
      <c r="AL461" s="28">
        <f t="shared" si="226"/>
        <v>0</v>
      </c>
      <c r="AM461" s="28">
        <f t="shared" si="227"/>
        <v>0.1</v>
      </c>
      <c r="AN461" s="26">
        <f t="shared" si="228"/>
        <v>0.1</v>
      </c>
      <c r="AO461" s="87">
        <f t="shared" si="229"/>
        <v>145864.14024351255</v>
      </c>
      <c r="AP461" s="87">
        <f t="shared" si="207"/>
        <v>44539.140243512556</v>
      </c>
      <c r="AQ461" s="66">
        <f t="shared" si="208"/>
        <v>14695380</v>
      </c>
      <c r="AR461" s="66">
        <f t="shared" si="209"/>
        <v>14591188.284448765</v>
      </c>
      <c r="AS461" s="66">
        <f t="shared" si="210"/>
        <v>784800</v>
      </c>
      <c r="AT461" s="45">
        <f t="shared" si="214"/>
        <v>15626044.140243512</v>
      </c>
      <c r="AU461" s="75"/>
    </row>
    <row r="462" spans="2:47" x14ac:dyDescent="0.3">
      <c r="B462" s="41">
        <f t="shared" si="215"/>
        <v>2160</v>
      </c>
      <c r="C462" s="8">
        <f t="shared" si="230"/>
        <v>21.6</v>
      </c>
      <c r="D462" s="73">
        <f t="shared" si="211"/>
        <v>28.89</v>
      </c>
      <c r="E462" s="29">
        <f t="shared" si="233"/>
        <v>7154.5198143286989</v>
      </c>
      <c r="F462" s="29">
        <f t="shared" si="216"/>
        <v>16.561388459094445</v>
      </c>
      <c r="G462" s="29">
        <f t="shared" si="231"/>
        <v>22.150857064038817</v>
      </c>
      <c r="H462" s="17">
        <f t="shared" si="217"/>
        <v>9569.1702516646365</v>
      </c>
      <c r="I462" s="29">
        <f t="shared" si="218"/>
        <v>2.2250485660981263</v>
      </c>
      <c r="J462" s="29">
        <f t="shared" si="212"/>
        <v>20.847057720370078</v>
      </c>
      <c r="K462" s="39">
        <f t="shared" si="219"/>
        <v>1400</v>
      </c>
      <c r="L462" s="49">
        <f t="shared" si="202"/>
        <v>0</v>
      </c>
      <c r="M462" s="48">
        <f t="shared" si="203"/>
        <v>4.2266987561397071</v>
      </c>
      <c r="N462" s="51">
        <f t="shared" si="213"/>
        <v>0.48050060917653792</v>
      </c>
      <c r="O462" s="54">
        <f t="shared" si="232"/>
        <v>18.400000000000077</v>
      </c>
      <c r="P462" s="34">
        <f t="shared" si="220"/>
        <v>1.7671458676442586</v>
      </c>
      <c r="Q462" s="30">
        <f t="shared" si="221"/>
        <v>0</v>
      </c>
      <c r="R462" s="58">
        <f t="shared" si="222"/>
        <v>0</v>
      </c>
      <c r="S462" s="58">
        <f t="shared" si="223"/>
        <v>35.629397057416782</v>
      </c>
      <c r="T462" s="58">
        <f t="shared" si="204"/>
        <v>100</v>
      </c>
      <c r="U462" s="88" t="str">
        <f>IF(R462=0,"-",FORECAST($C$8,Инклинометрия!$B$2:$B$152,Инклинометрия!$A$2:$A$152))</f>
        <v>-</v>
      </c>
      <c r="V462" s="88" t="str">
        <f>IF(R462=0,"-",FORECAST($C$8-R462,Инклинометрия!$B$2:$B$152,Инклинометрия!$A$2:$A$152))</f>
        <v>-</v>
      </c>
      <c r="W462" s="88">
        <f>IF(R462&gt;0,FORECAST($C$8,Инклинометрия!$B$2:$B$152,Инклинометрия!$A$2:$A$152),IF(AB462=$C$8,"-",FORECAST($C$8-AB462,Инклинометрия!$B$2:$B$152,Инклинометрия!$A$2:$A$152)))</f>
        <v>33.84792720454594</v>
      </c>
      <c r="X462" s="88">
        <f>IF(S462=0,"-",FORECAST($C$8-(S462+AB462),Инклинометрия!$B$2:$B$152,Инклинометрия!$A$2:$A$152))</f>
        <v>0</v>
      </c>
      <c r="Y462" s="88">
        <f>FORECAST($C$8+T462,Инклинометрия!$B$2:$B$152,Инклинометрия!$A$2:$A$152)</f>
        <v>1425</v>
      </c>
      <c r="Z462" s="88">
        <f>IF(R462=0,FORECAST($C$6-T462,Инклинометрия!$B$2:$B$152,Инклинометрия!$A$2:$A$152),FORECAST($C$8,Инклинометрия!$B$2:$B$152,Инклинометрия!$A$2:$A$152))</f>
        <v>1330</v>
      </c>
      <c r="AA462" s="61">
        <f t="shared" si="205"/>
        <v>1400</v>
      </c>
      <c r="AB462" s="62">
        <f t="shared" si="224"/>
        <v>1364.3706029425832</v>
      </c>
      <c r="AC462" s="62">
        <f t="shared" si="206"/>
        <v>0</v>
      </c>
      <c r="AD462" s="65">
        <f>IF(R462=0,FORECAST($C$8,Инклинометрия!$B$2:$B$152,Инклинометрия!$A$2:$A$152),V462)</f>
        <v>1330</v>
      </c>
      <c r="AE462" s="65">
        <f>FORECAST($C$8-(R462+AA462),Инклинометрия!$B$2:$B$152,Инклинометрия!$A$2:$A$152)</f>
        <v>0</v>
      </c>
      <c r="AF462" s="65">
        <f>IF(AB462=0,"-",FORECAST($C$8,Инклинометрия!$B$2:$B$152,Инклинометрия!$A$2:$A$152))</f>
        <v>1330</v>
      </c>
      <c r="AG462" s="65">
        <f>IF(AB462=0,"-",FORECAST($C$8-AB462,Инклинометрия!$B$2:$B$152,Инклинометрия!$A$2:$A$152))</f>
        <v>33.84792720454594</v>
      </c>
      <c r="AH462" s="65" t="str">
        <f>IF(AC462=0,"-",FORECAST($C$8+AC462,Инклинометрия!$B$2:$B$152,Инклинометрия!$A$2:$A$152))</f>
        <v>-</v>
      </c>
      <c r="AI462" s="89" t="str">
        <f>IF(AC462=0,"-",FORECAST($C$8,Инклинометрия!$B$2:$B$152,Инклинометрия!$A$2:$A$152))</f>
        <v>-</v>
      </c>
      <c r="AJ462" s="28"/>
      <c r="AK462" s="67">
        <f t="shared" si="225"/>
        <v>0</v>
      </c>
      <c r="AL462" s="28">
        <f t="shared" si="226"/>
        <v>0</v>
      </c>
      <c r="AM462" s="28">
        <f t="shared" si="227"/>
        <v>0.1</v>
      </c>
      <c r="AN462" s="26">
        <f t="shared" si="228"/>
        <v>0.1</v>
      </c>
      <c r="AO462" s="87">
        <f t="shared" si="229"/>
        <v>145841.74409023239</v>
      </c>
      <c r="AP462" s="87">
        <f t="shared" si="207"/>
        <v>44516.74409023238</v>
      </c>
      <c r="AQ462" s="66">
        <f t="shared" si="208"/>
        <v>14695380</v>
      </c>
      <c r="AR462" s="66">
        <f t="shared" si="209"/>
        <v>14601008.416014019</v>
      </c>
      <c r="AS462" s="66">
        <f t="shared" si="210"/>
        <v>784800</v>
      </c>
      <c r="AT462" s="45">
        <f t="shared" si="214"/>
        <v>15626021.744090233</v>
      </c>
      <c r="AU462" s="75"/>
    </row>
    <row r="463" spans="2:47" x14ac:dyDescent="0.3">
      <c r="B463" s="41">
        <f t="shared" si="215"/>
        <v>2165</v>
      </c>
      <c r="C463" s="8">
        <f t="shared" si="230"/>
        <v>21.650000000000002</v>
      </c>
      <c r="D463" s="73">
        <f t="shared" si="211"/>
        <v>28.956875000000004</v>
      </c>
      <c r="E463" s="29">
        <f t="shared" si="233"/>
        <v>7171.0812027877937</v>
      </c>
      <c r="F463" s="29">
        <f t="shared" si="216"/>
        <v>16.561388459094445</v>
      </c>
      <c r="G463" s="29">
        <f t="shared" si="231"/>
        <v>22.150857064038817</v>
      </c>
      <c r="H463" s="17">
        <f t="shared" si="217"/>
        <v>9591.3211087286745</v>
      </c>
      <c r="I463" s="29">
        <f t="shared" si="218"/>
        <v>2.2250485660981263</v>
      </c>
      <c r="J463" s="29">
        <f t="shared" si="212"/>
        <v>20.847057720370078</v>
      </c>
      <c r="K463" s="39">
        <f t="shared" si="219"/>
        <v>1400</v>
      </c>
      <c r="L463" s="49">
        <f t="shared" si="202"/>
        <v>0</v>
      </c>
      <c r="M463" s="48">
        <f t="shared" si="203"/>
        <v>4.2266987561397071</v>
      </c>
      <c r="N463" s="51">
        <f t="shared" si="213"/>
        <v>0.43050060917653765</v>
      </c>
      <c r="O463" s="54">
        <f t="shared" si="232"/>
        <v>18.450000000000077</v>
      </c>
      <c r="P463" s="34">
        <f t="shared" si="220"/>
        <v>1.7671458676442586</v>
      </c>
      <c r="Q463" s="30">
        <f t="shared" si="221"/>
        <v>0</v>
      </c>
      <c r="R463" s="58">
        <f t="shared" si="222"/>
        <v>0</v>
      </c>
      <c r="S463" s="58">
        <f t="shared" si="223"/>
        <v>31.921868245072801</v>
      </c>
      <c r="T463" s="58">
        <f t="shared" si="204"/>
        <v>100</v>
      </c>
      <c r="U463" s="88" t="str">
        <f>IF(R463=0,"-",FORECAST($C$8,Инклинометрия!$B$2:$B$152,Инклинометрия!$A$2:$A$152))</f>
        <v>-</v>
      </c>
      <c r="V463" s="88" t="str">
        <f>IF(R463=0,"-",FORECAST($C$8-R463,Инклинометрия!$B$2:$B$152,Инклинометрия!$A$2:$A$152))</f>
        <v>-</v>
      </c>
      <c r="W463" s="88">
        <f>IF(R463&gt;0,FORECAST($C$8,Инклинометрия!$B$2:$B$152,Инклинометрия!$A$2:$A$152),IF(AB463=$C$8,"-",FORECAST($C$8-AB463,Инклинометрия!$B$2:$B$152,Инклинометрия!$A$2:$A$152)))</f>
        <v>30.32577483281916</v>
      </c>
      <c r="X463" s="88">
        <f>IF(S463=0,"-",FORECAST($C$8-(S463+AB463),Инклинометрия!$B$2:$B$152,Инклинометрия!$A$2:$A$152))</f>
        <v>0</v>
      </c>
      <c r="Y463" s="88">
        <f>FORECAST($C$8+T463,Инклинометрия!$B$2:$B$152,Инклинометрия!$A$2:$A$152)</f>
        <v>1425</v>
      </c>
      <c r="Z463" s="88">
        <f>IF(R463=0,FORECAST($C$6-T463,Инклинометрия!$B$2:$B$152,Инклинометрия!$A$2:$A$152),FORECAST($C$8,Инклинометрия!$B$2:$B$152,Инклинометрия!$A$2:$A$152))</f>
        <v>1330</v>
      </c>
      <c r="AA463" s="61">
        <f t="shared" si="205"/>
        <v>1400</v>
      </c>
      <c r="AB463" s="62">
        <f t="shared" si="224"/>
        <v>1368.0781317549272</v>
      </c>
      <c r="AC463" s="62">
        <f t="shared" si="206"/>
        <v>0</v>
      </c>
      <c r="AD463" s="65">
        <f>IF(R463=0,FORECAST($C$8,Инклинометрия!$B$2:$B$152,Инклинометрия!$A$2:$A$152),V463)</f>
        <v>1330</v>
      </c>
      <c r="AE463" s="65">
        <f>FORECAST($C$8-(R463+AA463),Инклинометрия!$B$2:$B$152,Инклинометрия!$A$2:$A$152)</f>
        <v>0</v>
      </c>
      <c r="AF463" s="65">
        <f>IF(AB463=0,"-",FORECAST($C$8,Инклинометрия!$B$2:$B$152,Инклинометрия!$A$2:$A$152))</f>
        <v>1330</v>
      </c>
      <c r="AG463" s="65">
        <f>IF(AB463=0,"-",FORECAST($C$8-AB463,Инклинометрия!$B$2:$B$152,Инклинометрия!$A$2:$A$152))</f>
        <v>30.32577483281916</v>
      </c>
      <c r="AH463" s="65" t="str">
        <f>IF(AC463=0,"-",FORECAST($C$8+AC463,Инклинометрия!$B$2:$B$152,Инклинометрия!$A$2:$A$152))</f>
        <v>-</v>
      </c>
      <c r="AI463" s="89" t="str">
        <f>IF(AC463=0,"-",FORECAST($C$8,Инклинометрия!$B$2:$B$152,Инклинометрия!$A$2:$A$152))</f>
        <v>-</v>
      </c>
      <c r="AJ463" s="28"/>
      <c r="AK463" s="67">
        <f t="shared" si="225"/>
        <v>0</v>
      </c>
      <c r="AL463" s="28">
        <f t="shared" si="226"/>
        <v>0</v>
      </c>
      <c r="AM463" s="28">
        <f t="shared" si="227"/>
        <v>0.1</v>
      </c>
      <c r="AN463" s="26">
        <f t="shared" si="228"/>
        <v>0.1</v>
      </c>
      <c r="AO463" s="87">
        <f t="shared" si="229"/>
        <v>145819.3479369522</v>
      </c>
      <c r="AP463" s="87">
        <f t="shared" si="207"/>
        <v>44494.347936952203</v>
      </c>
      <c r="AQ463" s="66">
        <f t="shared" si="208"/>
        <v>14695380</v>
      </c>
      <c r="AR463" s="66">
        <f t="shared" si="209"/>
        <v>14610828.547579277</v>
      </c>
      <c r="AS463" s="66">
        <f t="shared" si="210"/>
        <v>784800</v>
      </c>
      <c r="AT463" s="45">
        <f t="shared" si="214"/>
        <v>15625999.347936952</v>
      </c>
      <c r="AU463" s="75"/>
    </row>
    <row r="464" spans="2:47" x14ac:dyDescent="0.3">
      <c r="B464" s="41">
        <f t="shared" si="215"/>
        <v>2170</v>
      </c>
      <c r="C464" s="8">
        <f t="shared" si="230"/>
        <v>21.7</v>
      </c>
      <c r="D464" s="73">
        <f t="shared" si="211"/>
        <v>29.02375</v>
      </c>
      <c r="E464" s="29">
        <f t="shared" si="233"/>
        <v>7187.6425912468867</v>
      </c>
      <c r="F464" s="29">
        <f t="shared" si="216"/>
        <v>16.561388459093266</v>
      </c>
      <c r="G464" s="29">
        <f t="shared" si="231"/>
        <v>22.15085706403724</v>
      </c>
      <c r="H464" s="17">
        <f t="shared" si="217"/>
        <v>9613.4719657927126</v>
      </c>
      <c r="I464" s="29">
        <f t="shared" si="218"/>
        <v>2.2250485660981263</v>
      </c>
      <c r="J464" s="29">
        <f t="shared" si="212"/>
        <v>20.847057720369335</v>
      </c>
      <c r="K464" s="39">
        <f t="shared" si="219"/>
        <v>1400</v>
      </c>
      <c r="L464" s="49">
        <f t="shared" si="202"/>
        <v>0</v>
      </c>
      <c r="M464" s="48">
        <f t="shared" si="203"/>
        <v>4.2266987561397071</v>
      </c>
      <c r="N464" s="51">
        <f t="shared" si="213"/>
        <v>0.38050060917653739</v>
      </c>
      <c r="O464" s="54">
        <f t="shared" si="232"/>
        <v>18.500000000000078</v>
      </c>
      <c r="P464" s="34">
        <f t="shared" si="220"/>
        <v>1.7671458676442586</v>
      </c>
      <c r="Q464" s="30">
        <f t="shared" si="221"/>
        <v>0</v>
      </c>
      <c r="R464" s="58">
        <f t="shared" si="222"/>
        <v>0</v>
      </c>
      <c r="S464" s="58">
        <f t="shared" si="223"/>
        <v>28.214339432728821</v>
      </c>
      <c r="T464" s="58">
        <f t="shared" si="204"/>
        <v>100</v>
      </c>
      <c r="U464" s="88" t="str">
        <f>IF(R464=0,"-",FORECAST($C$8,Инклинометрия!$B$2:$B$152,Инклинометрия!$A$2:$A$152))</f>
        <v>-</v>
      </c>
      <c r="V464" s="88" t="str">
        <f>IF(R464=0,"-",FORECAST($C$8-R464,Инклинометрия!$B$2:$B$152,Инклинометрия!$A$2:$A$152))</f>
        <v>-</v>
      </c>
      <c r="W464" s="88">
        <f>IF(R464&gt;0,FORECAST($C$8,Инклинометрия!$B$2:$B$152,Инклинометрия!$A$2:$A$152),IF(AB464=$C$8,"-",FORECAST($C$8-AB464,Инклинометрия!$B$2:$B$152,Инклинометрия!$A$2:$A$152)))</f>
        <v>26.803622461092377</v>
      </c>
      <c r="X464" s="88">
        <f>IF(S464=0,"-",FORECAST($C$8-(S464+AB464),Инклинометрия!$B$2:$B$152,Инклинометрия!$A$2:$A$152))</f>
        <v>0</v>
      </c>
      <c r="Y464" s="88">
        <f>FORECAST($C$8+T464,Инклинометрия!$B$2:$B$152,Инклинометрия!$A$2:$A$152)</f>
        <v>1425</v>
      </c>
      <c r="Z464" s="88">
        <f>IF(R464=0,FORECAST($C$6-T464,Инклинометрия!$B$2:$B$152,Инклинометрия!$A$2:$A$152),FORECAST($C$8,Инклинометрия!$B$2:$B$152,Инклинометрия!$A$2:$A$152))</f>
        <v>1330</v>
      </c>
      <c r="AA464" s="61">
        <f t="shared" si="205"/>
        <v>1400</v>
      </c>
      <c r="AB464" s="62">
        <f t="shared" si="224"/>
        <v>1371.7856605672712</v>
      </c>
      <c r="AC464" s="62">
        <f t="shared" si="206"/>
        <v>0</v>
      </c>
      <c r="AD464" s="65">
        <f>IF(R464=0,FORECAST($C$8,Инклинометрия!$B$2:$B$152,Инклинометрия!$A$2:$A$152),V464)</f>
        <v>1330</v>
      </c>
      <c r="AE464" s="65">
        <f>FORECAST($C$8-(R464+AA464),Инклинометрия!$B$2:$B$152,Инклинометрия!$A$2:$A$152)</f>
        <v>0</v>
      </c>
      <c r="AF464" s="65">
        <f>IF(AB464=0,"-",FORECAST($C$8,Инклинометрия!$B$2:$B$152,Инклинометрия!$A$2:$A$152))</f>
        <v>1330</v>
      </c>
      <c r="AG464" s="65">
        <f>IF(AB464=0,"-",FORECAST($C$8-AB464,Инклинометрия!$B$2:$B$152,Инклинометрия!$A$2:$A$152))</f>
        <v>26.803622461092377</v>
      </c>
      <c r="AH464" s="65" t="str">
        <f>IF(AC464=0,"-",FORECAST($C$8+AC464,Инклинометрия!$B$2:$B$152,Инклинометрия!$A$2:$A$152))</f>
        <v>-</v>
      </c>
      <c r="AI464" s="89" t="str">
        <f>IF(AC464=0,"-",FORECAST($C$8,Инклинометрия!$B$2:$B$152,Инклинометрия!$A$2:$A$152))</f>
        <v>-</v>
      </c>
      <c r="AJ464" s="28"/>
      <c r="AK464" s="67">
        <f t="shared" si="225"/>
        <v>0</v>
      </c>
      <c r="AL464" s="28">
        <f t="shared" si="226"/>
        <v>0</v>
      </c>
      <c r="AM464" s="28">
        <f t="shared" si="227"/>
        <v>0.1</v>
      </c>
      <c r="AN464" s="26">
        <f t="shared" si="228"/>
        <v>0.1</v>
      </c>
      <c r="AO464" s="87">
        <f t="shared" si="229"/>
        <v>145796.95178367203</v>
      </c>
      <c r="AP464" s="87">
        <f t="shared" si="207"/>
        <v>44471.951783672026</v>
      </c>
      <c r="AQ464" s="66">
        <f t="shared" si="208"/>
        <v>14695380</v>
      </c>
      <c r="AR464" s="66">
        <f t="shared" si="209"/>
        <v>14620648.679144531</v>
      </c>
      <c r="AS464" s="66">
        <f t="shared" si="210"/>
        <v>784800</v>
      </c>
      <c r="AT464" s="45">
        <f t="shared" si="214"/>
        <v>15625976.951783672</v>
      </c>
      <c r="AU464" s="75"/>
    </row>
    <row r="465" spans="2:47" x14ac:dyDescent="0.3">
      <c r="B465" s="41">
        <f t="shared" si="215"/>
        <v>2175</v>
      </c>
      <c r="C465" s="8">
        <f t="shared" si="230"/>
        <v>21.75</v>
      </c>
      <c r="D465" s="73">
        <f t="shared" si="211"/>
        <v>29.090624999999999</v>
      </c>
      <c r="E465" s="29">
        <f t="shared" si="233"/>
        <v>7204.2039797059815</v>
      </c>
      <c r="F465" s="29">
        <f t="shared" si="216"/>
        <v>16.561388459094445</v>
      </c>
      <c r="G465" s="29">
        <f t="shared" si="231"/>
        <v>22.150857064038817</v>
      </c>
      <c r="H465" s="17">
        <f t="shared" si="217"/>
        <v>9635.6228228567506</v>
      </c>
      <c r="I465" s="29">
        <f t="shared" si="218"/>
        <v>2.2250485660981263</v>
      </c>
      <c r="J465" s="29">
        <f t="shared" si="212"/>
        <v>20.847057720370078</v>
      </c>
      <c r="K465" s="39">
        <f t="shared" si="219"/>
        <v>1400</v>
      </c>
      <c r="L465" s="49">
        <f t="shared" si="202"/>
        <v>0</v>
      </c>
      <c r="M465" s="48">
        <f t="shared" si="203"/>
        <v>4.2266987561397071</v>
      </c>
      <c r="N465" s="51">
        <f t="shared" si="213"/>
        <v>0.33050060917653712</v>
      </c>
      <c r="O465" s="54">
        <f t="shared" si="232"/>
        <v>18.550000000000079</v>
      </c>
      <c r="P465" s="34">
        <f t="shared" si="220"/>
        <v>1.7671458676442586</v>
      </c>
      <c r="Q465" s="30">
        <f t="shared" si="221"/>
        <v>0</v>
      </c>
      <c r="R465" s="58">
        <f t="shared" si="222"/>
        <v>0</v>
      </c>
      <c r="S465" s="58">
        <f t="shared" si="223"/>
        <v>24.50681062038484</v>
      </c>
      <c r="T465" s="58">
        <f t="shared" si="204"/>
        <v>100</v>
      </c>
      <c r="U465" s="88" t="str">
        <f>IF(R465=0,"-",FORECAST($C$8,Инклинометрия!$B$2:$B$152,Инклинометрия!$A$2:$A$152))</f>
        <v>-</v>
      </c>
      <c r="V465" s="88" t="str">
        <f>IF(R465=0,"-",FORECAST($C$8-R465,Инклинометрия!$B$2:$B$152,Инклинометрия!$A$2:$A$152))</f>
        <v>-</v>
      </c>
      <c r="W465" s="88">
        <f>IF(R465&gt;0,FORECAST($C$8,Инклинометрия!$B$2:$B$152,Инклинометрия!$A$2:$A$152),IF(AB465=$C$8,"-",FORECAST($C$8-AB465,Инклинометрия!$B$2:$B$152,Инклинометрия!$A$2:$A$152)))</f>
        <v>23.281470089365598</v>
      </c>
      <c r="X465" s="88">
        <f>IF(S465=0,"-",FORECAST($C$8-(S465+AB465),Инклинометрия!$B$2:$B$152,Инклинометрия!$A$2:$A$152))</f>
        <v>0</v>
      </c>
      <c r="Y465" s="88">
        <f>FORECAST($C$8+T465,Инклинометрия!$B$2:$B$152,Инклинометрия!$A$2:$A$152)</f>
        <v>1425</v>
      </c>
      <c r="Z465" s="88">
        <f>IF(R465=0,FORECAST($C$6-T465,Инклинометрия!$B$2:$B$152,Инклинометрия!$A$2:$A$152),FORECAST($C$8,Инклинометрия!$B$2:$B$152,Инклинометрия!$A$2:$A$152))</f>
        <v>1330</v>
      </c>
      <c r="AA465" s="61">
        <f t="shared" si="205"/>
        <v>1400</v>
      </c>
      <c r="AB465" s="62">
        <f t="shared" si="224"/>
        <v>1375.4931893796152</v>
      </c>
      <c r="AC465" s="62">
        <f t="shared" si="206"/>
        <v>0</v>
      </c>
      <c r="AD465" s="65">
        <f>IF(R465=0,FORECAST($C$8,Инклинометрия!$B$2:$B$152,Инклинометрия!$A$2:$A$152),V465)</f>
        <v>1330</v>
      </c>
      <c r="AE465" s="65">
        <f>FORECAST($C$8-(R465+AA465),Инклинометрия!$B$2:$B$152,Инклинометрия!$A$2:$A$152)</f>
        <v>0</v>
      </c>
      <c r="AF465" s="65">
        <f>IF(AB465=0,"-",FORECAST($C$8,Инклинометрия!$B$2:$B$152,Инклинометрия!$A$2:$A$152))</f>
        <v>1330</v>
      </c>
      <c r="AG465" s="65">
        <f>IF(AB465=0,"-",FORECAST($C$8-AB465,Инклинометрия!$B$2:$B$152,Инклинометрия!$A$2:$A$152))</f>
        <v>23.281470089365598</v>
      </c>
      <c r="AH465" s="65" t="str">
        <f>IF(AC465=0,"-",FORECAST($C$8+AC465,Инклинометрия!$B$2:$B$152,Инклинометрия!$A$2:$A$152))</f>
        <v>-</v>
      </c>
      <c r="AI465" s="89" t="str">
        <f>IF(AC465=0,"-",FORECAST($C$8,Инклинометрия!$B$2:$B$152,Инклинометрия!$A$2:$A$152))</f>
        <v>-</v>
      </c>
      <c r="AJ465" s="28"/>
      <c r="AK465" s="67">
        <f t="shared" si="225"/>
        <v>0</v>
      </c>
      <c r="AL465" s="28">
        <f t="shared" si="226"/>
        <v>0</v>
      </c>
      <c r="AM465" s="28">
        <f t="shared" si="227"/>
        <v>0.1</v>
      </c>
      <c r="AN465" s="26">
        <f t="shared" si="228"/>
        <v>0.1</v>
      </c>
      <c r="AO465" s="87">
        <f t="shared" si="229"/>
        <v>145774.55563039184</v>
      </c>
      <c r="AP465" s="87">
        <f t="shared" si="207"/>
        <v>44449.555630391849</v>
      </c>
      <c r="AQ465" s="66">
        <f t="shared" si="208"/>
        <v>14695380</v>
      </c>
      <c r="AR465" s="66">
        <f t="shared" si="209"/>
        <v>14630468.810709789</v>
      </c>
      <c r="AS465" s="66">
        <f t="shared" si="210"/>
        <v>784800</v>
      </c>
      <c r="AT465" s="45">
        <f t="shared" si="214"/>
        <v>15625954.555630391</v>
      </c>
      <c r="AU465" s="75"/>
    </row>
    <row r="466" spans="2:47" x14ac:dyDescent="0.3">
      <c r="B466" s="41">
        <f t="shared" si="215"/>
        <v>2180</v>
      </c>
      <c r="C466" s="8">
        <f t="shared" si="230"/>
        <v>21.8</v>
      </c>
      <c r="D466" s="73">
        <f t="shared" si="211"/>
        <v>29.157499999999999</v>
      </c>
      <c r="E466" s="29">
        <f t="shared" si="233"/>
        <v>7220.7653681650754</v>
      </c>
      <c r="F466" s="29">
        <f t="shared" si="216"/>
        <v>16.561388459094445</v>
      </c>
      <c r="G466" s="29">
        <f t="shared" si="231"/>
        <v>22.150857064038817</v>
      </c>
      <c r="H466" s="17">
        <f t="shared" si="217"/>
        <v>9657.7736799207887</v>
      </c>
      <c r="I466" s="29">
        <f t="shared" si="218"/>
        <v>2.2250485660981263</v>
      </c>
      <c r="J466" s="29">
        <f t="shared" si="212"/>
        <v>20.847057720370078</v>
      </c>
      <c r="K466" s="39">
        <f t="shared" si="219"/>
        <v>1400</v>
      </c>
      <c r="L466" s="49">
        <f t="shared" si="202"/>
        <v>0</v>
      </c>
      <c r="M466" s="48">
        <f t="shared" si="203"/>
        <v>4.2266987561397071</v>
      </c>
      <c r="N466" s="51">
        <f t="shared" si="213"/>
        <v>0.28050060917653685</v>
      </c>
      <c r="O466" s="54">
        <f t="shared" si="232"/>
        <v>18.60000000000008</v>
      </c>
      <c r="P466" s="34">
        <f t="shared" si="220"/>
        <v>1.7671458676442586</v>
      </c>
      <c r="Q466" s="30">
        <f t="shared" si="221"/>
        <v>0</v>
      </c>
      <c r="R466" s="58">
        <f t="shared" si="222"/>
        <v>0</v>
      </c>
      <c r="S466" s="58">
        <f t="shared" si="223"/>
        <v>20.79928180804086</v>
      </c>
      <c r="T466" s="58">
        <f t="shared" si="204"/>
        <v>100</v>
      </c>
      <c r="U466" s="88" t="str">
        <f>IF(R466=0,"-",FORECAST($C$8,Инклинометрия!$B$2:$B$152,Инклинометрия!$A$2:$A$152))</f>
        <v>-</v>
      </c>
      <c r="V466" s="88" t="str">
        <f>IF(R466=0,"-",FORECAST($C$8-R466,Инклинометрия!$B$2:$B$152,Инклинометрия!$A$2:$A$152))</f>
        <v>-</v>
      </c>
      <c r="W466" s="88">
        <f>IF(R466&gt;0,FORECAST($C$8,Инклинометрия!$B$2:$B$152,Инклинометрия!$A$2:$A$152),IF(AB466=$C$8,"-",FORECAST($C$8-AB466,Инклинометрия!$B$2:$B$152,Инклинометрия!$A$2:$A$152)))</f>
        <v>19.759317717638815</v>
      </c>
      <c r="X466" s="88">
        <f>IF(S466=0,"-",FORECAST($C$8-(S466+AB466),Инклинометрия!$B$2:$B$152,Инклинометрия!$A$2:$A$152))</f>
        <v>0</v>
      </c>
      <c r="Y466" s="88">
        <f>FORECAST($C$8+T466,Инклинометрия!$B$2:$B$152,Инклинометрия!$A$2:$A$152)</f>
        <v>1425</v>
      </c>
      <c r="Z466" s="88">
        <f>IF(R466=0,FORECAST($C$6-T466,Инклинометрия!$B$2:$B$152,Инклинометрия!$A$2:$A$152),FORECAST($C$8,Инклинометрия!$B$2:$B$152,Инклинометрия!$A$2:$A$152))</f>
        <v>1330</v>
      </c>
      <c r="AA466" s="61">
        <f t="shared" si="205"/>
        <v>1400</v>
      </c>
      <c r="AB466" s="62">
        <f t="shared" si="224"/>
        <v>1379.2007181919591</v>
      </c>
      <c r="AC466" s="62">
        <f t="shared" si="206"/>
        <v>0</v>
      </c>
      <c r="AD466" s="65">
        <f>IF(R466=0,FORECAST($C$8,Инклинометрия!$B$2:$B$152,Инклинометрия!$A$2:$A$152),V466)</f>
        <v>1330</v>
      </c>
      <c r="AE466" s="65">
        <f>FORECAST($C$8-(R466+AA466),Инклинометрия!$B$2:$B$152,Инклинометрия!$A$2:$A$152)</f>
        <v>0</v>
      </c>
      <c r="AF466" s="65">
        <f>IF(AB466=0,"-",FORECAST($C$8,Инклинометрия!$B$2:$B$152,Инклинометрия!$A$2:$A$152))</f>
        <v>1330</v>
      </c>
      <c r="AG466" s="65">
        <f>IF(AB466=0,"-",FORECAST($C$8-AB466,Инклинометрия!$B$2:$B$152,Инклинометрия!$A$2:$A$152))</f>
        <v>19.759317717638815</v>
      </c>
      <c r="AH466" s="65" t="str">
        <f>IF(AC466=0,"-",FORECAST($C$8+AC466,Инклинометрия!$B$2:$B$152,Инклинометрия!$A$2:$A$152))</f>
        <v>-</v>
      </c>
      <c r="AI466" s="89" t="str">
        <f>IF(AC466=0,"-",FORECAST($C$8,Инклинометрия!$B$2:$B$152,Инклинометрия!$A$2:$A$152))</f>
        <v>-</v>
      </c>
      <c r="AJ466" s="28"/>
      <c r="AK466" s="67">
        <f t="shared" si="225"/>
        <v>0</v>
      </c>
      <c r="AL466" s="28">
        <f t="shared" si="226"/>
        <v>0</v>
      </c>
      <c r="AM466" s="28">
        <f t="shared" si="227"/>
        <v>0.1</v>
      </c>
      <c r="AN466" s="26">
        <f t="shared" si="228"/>
        <v>0.1</v>
      </c>
      <c r="AO466" s="87">
        <f t="shared" si="229"/>
        <v>145752.15947711168</v>
      </c>
      <c r="AP466" s="87">
        <f t="shared" si="207"/>
        <v>44427.159477111672</v>
      </c>
      <c r="AQ466" s="66">
        <f t="shared" si="208"/>
        <v>14695380</v>
      </c>
      <c r="AR466" s="66">
        <f t="shared" si="209"/>
        <v>14640288.942275044</v>
      </c>
      <c r="AS466" s="66">
        <f t="shared" si="210"/>
        <v>784800</v>
      </c>
      <c r="AT466" s="45">
        <f t="shared" si="214"/>
        <v>15625932.159477111</v>
      </c>
      <c r="AU466" s="75"/>
    </row>
    <row r="467" spans="2:47" x14ac:dyDescent="0.3">
      <c r="B467" s="41">
        <f t="shared" si="215"/>
        <v>2185</v>
      </c>
      <c r="C467" s="8">
        <f t="shared" si="230"/>
        <v>21.85</v>
      </c>
      <c r="D467" s="73">
        <f t="shared" si="211"/>
        <v>29.224374999999998</v>
      </c>
      <c r="E467" s="29">
        <f t="shared" si="233"/>
        <v>7237.3267566241702</v>
      </c>
      <c r="F467" s="29">
        <f t="shared" si="216"/>
        <v>16.561388459094445</v>
      </c>
      <c r="G467" s="29">
        <f t="shared" si="231"/>
        <v>22.150857064038817</v>
      </c>
      <c r="H467" s="17">
        <f t="shared" si="217"/>
        <v>9679.9245369848268</v>
      </c>
      <c r="I467" s="29">
        <f t="shared" si="218"/>
        <v>2.2250485660981263</v>
      </c>
      <c r="J467" s="29">
        <f t="shared" si="212"/>
        <v>20.847057720370078</v>
      </c>
      <c r="K467" s="39">
        <f t="shared" si="219"/>
        <v>1400</v>
      </c>
      <c r="L467" s="49">
        <f t="shared" si="202"/>
        <v>0</v>
      </c>
      <c r="M467" s="48">
        <f t="shared" si="203"/>
        <v>4.2266987561397071</v>
      </c>
      <c r="N467" s="51">
        <f t="shared" si="213"/>
        <v>0.23050060917653656</v>
      </c>
      <c r="O467" s="54">
        <f t="shared" si="232"/>
        <v>18.65000000000008</v>
      </c>
      <c r="P467" s="34">
        <f t="shared" si="220"/>
        <v>1.7671458676442586</v>
      </c>
      <c r="Q467" s="30">
        <f t="shared" si="221"/>
        <v>0</v>
      </c>
      <c r="R467" s="58">
        <f t="shared" si="222"/>
        <v>0</v>
      </c>
      <c r="S467" s="58">
        <f t="shared" si="223"/>
        <v>17.091752995696879</v>
      </c>
      <c r="T467" s="58">
        <f t="shared" si="204"/>
        <v>100</v>
      </c>
      <c r="U467" s="88" t="str">
        <f>IF(R467=0,"-",FORECAST($C$8,Инклинометрия!$B$2:$B$152,Инклинометрия!$A$2:$A$152))</f>
        <v>-</v>
      </c>
      <c r="V467" s="88" t="str">
        <f>IF(R467=0,"-",FORECAST($C$8-R467,Инклинометрия!$B$2:$B$152,Инклинометрия!$A$2:$A$152))</f>
        <v>-</v>
      </c>
      <c r="W467" s="88">
        <f>IF(R467&gt;0,FORECAST($C$8,Инклинометрия!$B$2:$B$152,Инклинометрия!$A$2:$A$152),IF(AB467=$C$8,"-",FORECAST($C$8-AB467,Инклинометрия!$B$2:$B$152,Инклинометрия!$A$2:$A$152)))</f>
        <v>16.237165345912036</v>
      </c>
      <c r="X467" s="88">
        <f>IF(S467=0,"-",FORECAST($C$8-(S467+AB467),Инклинометрия!$B$2:$B$152,Инклинометрия!$A$2:$A$152))</f>
        <v>0</v>
      </c>
      <c r="Y467" s="88">
        <f>FORECAST($C$8+T467,Инклинометрия!$B$2:$B$152,Инклинометрия!$A$2:$A$152)</f>
        <v>1425</v>
      </c>
      <c r="Z467" s="88">
        <f>IF(R467=0,FORECAST($C$6-T467,Инклинометрия!$B$2:$B$152,Инклинометрия!$A$2:$A$152),FORECAST($C$8,Инклинометрия!$B$2:$B$152,Инклинометрия!$A$2:$A$152))</f>
        <v>1330</v>
      </c>
      <c r="AA467" s="61">
        <f t="shared" si="205"/>
        <v>1400</v>
      </c>
      <c r="AB467" s="62">
        <f t="shared" si="224"/>
        <v>1382.9082470043031</v>
      </c>
      <c r="AC467" s="62">
        <f t="shared" si="206"/>
        <v>0</v>
      </c>
      <c r="AD467" s="65">
        <f>IF(R467=0,FORECAST($C$8,Инклинометрия!$B$2:$B$152,Инклинометрия!$A$2:$A$152),V467)</f>
        <v>1330</v>
      </c>
      <c r="AE467" s="65">
        <f>FORECAST($C$8-(R467+AA467),Инклинометрия!$B$2:$B$152,Инклинометрия!$A$2:$A$152)</f>
        <v>0</v>
      </c>
      <c r="AF467" s="65">
        <f>IF(AB467=0,"-",FORECAST($C$8,Инклинометрия!$B$2:$B$152,Инклинометрия!$A$2:$A$152))</f>
        <v>1330</v>
      </c>
      <c r="AG467" s="65">
        <f>IF(AB467=0,"-",FORECAST($C$8-AB467,Инклинометрия!$B$2:$B$152,Инклинометрия!$A$2:$A$152))</f>
        <v>16.237165345912036</v>
      </c>
      <c r="AH467" s="65" t="str">
        <f>IF(AC467=0,"-",FORECAST($C$8+AC467,Инклинометрия!$B$2:$B$152,Инклинометрия!$A$2:$A$152))</f>
        <v>-</v>
      </c>
      <c r="AI467" s="89" t="str">
        <f>IF(AC467=0,"-",FORECAST($C$8,Инклинометрия!$B$2:$B$152,Инклинометрия!$A$2:$A$152))</f>
        <v>-</v>
      </c>
      <c r="AJ467" s="28"/>
      <c r="AK467" s="67">
        <f t="shared" si="225"/>
        <v>0</v>
      </c>
      <c r="AL467" s="28">
        <f t="shared" si="226"/>
        <v>0</v>
      </c>
      <c r="AM467" s="28">
        <f t="shared" si="227"/>
        <v>0.1</v>
      </c>
      <c r="AN467" s="26">
        <f t="shared" si="228"/>
        <v>0.1</v>
      </c>
      <c r="AO467" s="87">
        <f t="shared" si="229"/>
        <v>145729.76332383149</v>
      </c>
      <c r="AP467" s="87">
        <f t="shared" si="207"/>
        <v>44404.763323831496</v>
      </c>
      <c r="AQ467" s="66">
        <f t="shared" si="208"/>
        <v>14695380</v>
      </c>
      <c r="AR467" s="66">
        <f t="shared" si="209"/>
        <v>14650109.073840298</v>
      </c>
      <c r="AS467" s="66">
        <f t="shared" si="210"/>
        <v>784800</v>
      </c>
      <c r="AT467" s="45">
        <f t="shared" si="214"/>
        <v>15625909.763323832</v>
      </c>
      <c r="AU467" s="75"/>
    </row>
    <row r="468" spans="2:47" x14ac:dyDescent="0.3">
      <c r="B468" s="41">
        <f t="shared" si="215"/>
        <v>2190</v>
      </c>
      <c r="C468" s="8">
        <f t="shared" si="230"/>
        <v>21.900000000000002</v>
      </c>
      <c r="D468" s="73">
        <f t="shared" si="211"/>
        <v>29.291250000000005</v>
      </c>
      <c r="E468" s="29">
        <f t="shared" si="233"/>
        <v>7253.8881450832641</v>
      </c>
      <c r="F468" s="29">
        <f t="shared" si="216"/>
        <v>16.561388459094445</v>
      </c>
      <c r="G468" s="29">
        <f t="shared" si="231"/>
        <v>22.150857064038817</v>
      </c>
      <c r="H468" s="17">
        <f t="shared" si="217"/>
        <v>9702.0753940488648</v>
      </c>
      <c r="I468" s="29">
        <f t="shared" si="218"/>
        <v>2.2250485660981263</v>
      </c>
      <c r="J468" s="29">
        <f t="shared" si="212"/>
        <v>20.847057720370078</v>
      </c>
      <c r="K468" s="39">
        <f t="shared" si="219"/>
        <v>1400</v>
      </c>
      <c r="L468" s="49">
        <f t="shared" si="202"/>
        <v>0</v>
      </c>
      <c r="M468" s="48">
        <f t="shared" si="203"/>
        <v>4.2266987561397071</v>
      </c>
      <c r="N468" s="51">
        <f t="shared" si="213"/>
        <v>0.18050060917653629</v>
      </c>
      <c r="O468" s="54">
        <f t="shared" si="232"/>
        <v>18.700000000000081</v>
      </c>
      <c r="P468" s="34">
        <f t="shared" si="220"/>
        <v>1.7671458676442586</v>
      </c>
      <c r="Q468" s="30">
        <f t="shared" si="221"/>
        <v>0</v>
      </c>
      <c r="R468" s="58">
        <f t="shared" si="222"/>
        <v>0</v>
      </c>
      <c r="S468" s="58">
        <f t="shared" si="223"/>
        <v>13.384224183352899</v>
      </c>
      <c r="T468" s="58">
        <f t="shared" si="204"/>
        <v>100</v>
      </c>
      <c r="U468" s="88" t="str">
        <f>IF(R468=0,"-",FORECAST($C$8,Инклинометрия!$B$2:$B$152,Инклинометрия!$A$2:$A$152))</f>
        <v>-</v>
      </c>
      <c r="V468" s="88" t="str">
        <f>IF(R468=0,"-",FORECAST($C$8-R468,Инклинометрия!$B$2:$B$152,Инклинометрия!$A$2:$A$152))</f>
        <v>-</v>
      </c>
      <c r="W468" s="88">
        <f>IF(R468&gt;0,FORECAST($C$8,Инклинометрия!$B$2:$B$152,Инклинометрия!$A$2:$A$152),IF(AB468=$C$8,"-",FORECAST($C$8-AB468,Инклинометрия!$B$2:$B$152,Инклинометрия!$A$2:$A$152)))</f>
        <v>12.715012974185253</v>
      </c>
      <c r="X468" s="88">
        <f>IF(S468=0,"-",FORECAST($C$8-(S468+AB468),Инклинометрия!$B$2:$B$152,Инклинометрия!$A$2:$A$152))</f>
        <v>0</v>
      </c>
      <c r="Y468" s="88">
        <f>FORECAST($C$8+T468,Инклинометрия!$B$2:$B$152,Инклинометрия!$A$2:$A$152)</f>
        <v>1425</v>
      </c>
      <c r="Z468" s="88">
        <f>IF(R468=0,FORECAST($C$6-T468,Инклинометрия!$B$2:$B$152,Инклинометрия!$A$2:$A$152),FORECAST($C$8,Инклинометрия!$B$2:$B$152,Инклинометрия!$A$2:$A$152))</f>
        <v>1330</v>
      </c>
      <c r="AA468" s="61">
        <f t="shared" si="205"/>
        <v>1400</v>
      </c>
      <c r="AB468" s="62">
        <f t="shared" si="224"/>
        <v>1386.6157758166471</v>
      </c>
      <c r="AC468" s="62">
        <f t="shared" si="206"/>
        <v>0</v>
      </c>
      <c r="AD468" s="65">
        <f>IF(R468=0,FORECAST($C$8,Инклинометрия!$B$2:$B$152,Инклинометрия!$A$2:$A$152),V468)</f>
        <v>1330</v>
      </c>
      <c r="AE468" s="65">
        <f>FORECAST($C$8-(R468+AA468),Инклинометрия!$B$2:$B$152,Инклинометрия!$A$2:$A$152)</f>
        <v>0</v>
      </c>
      <c r="AF468" s="65">
        <f>IF(AB468=0,"-",FORECAST($C$8,Инклинометрия!$B$2:$B$152,Инклинометрия!$A$2:$A$152))</f>
        <v>1330</v>
      </c>
      <c r="AG468" s="65">
        <f>IF(AB468=0,"-",FORECAST($C$8-AB468,Инклинометрия!$B$2:$B$152,Инклинометрия!$A$2:$A$152))</f>
        <v>12.715012974185253</v>
      </c>
      <c r="AH468" s="65" t="str">
        <f>IF(AC468=0,"-",FORECAST($C$8+AC468,Инклинометрия!$B$2:$B$152,Инклинометрия!$A$2:$A$152))</f>
        <v>-</v>
      </c>
      <c r="AI468" s="89" t="str">
        <f>IF(AC468=0,"-",FORECAST($C$8,Инклинометрия!$B$2:$B$152,Инклинометрия!$A$2:$A$152))</f>
        <v>-</v>
      </c>
      <c r="AJ468" s="28"/>
      <c r="AK468" s="67">
        <f t="shared" si="225"/>
        <v>0</v>
      </c>
      <c r="AL468" s="28">
        <f t="shared" si="226"/>
        <v>0</v>
      </c>
      <c r="AM468" s="28">
        <f t="shared" si="227"/>
        <v>0.1</v>
      </c>
      <c r="AN468" s="26">
        <f t="shared" si="228"/>
        <v>0.1</v>
      </c>
      <c r="AO468" s="87">
        <f t="shared" si="229"/>
        <v>145707.36717055133</v>
      </c>
      <c r="AP468" s="87">
        <f t="shared" si="207"/>
        <v>44382.367170551319</v>
      </c>
      <c r="AQ468" s="66">
        <f t="shared" si="208"/>
        <v>14695380</v>
      </c>
      <c r="AR468" s="66">
        <f t="shared" si="209"/>
        <v>14659929.205405554</v>
      </c>
      <c r="AS468" s="66">
        <f t="shared" si="210"/>
        <v>784800</v>
      </c>
      <c r="AT468" s="45">
        <f t="shared" si="214"/>
        <v>15625887.367170552</v>
      </c>
      <c r="AU468" s="75"/>
    </row>
    <row r="469" spans="2:47" x14ac:dyDescent="0.3">
      <c r="B469" s="41">
        <f t="shared" si="215"/>
        <v>2195</v>
      </c>
      <c r="C469" s="8">
        <f t="shared" si="230"/>
        <v>21.95</v>
      </c>
      <c r="D469" s="73">
        <f t="shared" si="211"/>
        <v>29.358125000000001</v>
      </c>
      <c r="E469" s="29">
        <f t="shared" si="233"/>
        <v>7270.449533542358</v>
      </c>
      <c r="F469" s="29">
        <f t="shared" si="216"/>
        <v>16.561388459093266</v>
      </c>
      <c r="G469" s="29">
        <f t="shared" si="231"/>
        <v>22.15085706403724</v>
      </c>
      <c r="H469" s="17">
        <f t="shared" si="217"/>
        <v>9724.2262511129029</v>
      </c>
      <c r="I469" s="29">
        <f t="shared" si="218"/>
        <v>2.2250485660981263</v>
      </c>
      <c r="J469" s="29">
        <f t="shared" si="212"/>
        <v>20.847057720369335</v>
      </c>
      <c r="K469" s="39">
        <f t="shared" si="219"/>
        <v>1400</v>
      </c>
      <c r="L469" s="49">
        <f t="shared" si="202"/>
        <v>0</v>
      </c>
      <c r="M469" s="48">
        <f t="shared" si="203"/>
        <v>4.2266987561397071</v>
      </c>
      <c r="N469" s="51">
        <f t="shared" si="213"/>
        <v>0.13050060917653603</v>
      </c>
      <c r="O469" s="54">
        <f t="shared" si="232"/>
        <v>18.750000000000078</v>
      </c>
      <c r="P469" s="34">
        <f t="shared" si="220"/>
        <v>1.7671458676442586</v>
      </c>
      <c r="Q469" s="30">
        <f t="shared" si="221"/>
        <v>0</v>
      </c>
      <c r="R469" s="58">
        <f t="shared" si="222"/>
        <v>0</v>
      </c>
      <c r="S469" s="58">
        <f t="shared" si="223"/>
        <v>9.6766953710089183</v>
      </c>
      <c r="T469" s="58">
        <f t="shared" si="204"/>
        <v>100</v>
      </c>
      <c r="U469" s="88" t="str">
        <f>IF(R469=0,"-",FORECAST($C$8,Инклинометрия!$B$2:$B$152,Инклинометрия!$A$2:$A$152))</f>
        <v>-</v>
      </c>
      <c r="V469" s="88" t="str">
        <f>IF(R469=0,"-",FORECAST($C$8-R469,Инклинометрия!$B$2:$B$152,Инклинометрия!$A$2:$A$152))</f>
        <v>-</v>
      </c>
      <c r="W469" s="88">
        <f>IF(R469&gt;0,FORECAST($C$8,Инклинометрия!$B$2:$B$152,Инклинометрия!$A$2:$A$152),IF(AB469=$C$8,"-",FORECAST($C$8-AB469,Инклинометрия!$B$2:$B$152,Инклинометрия!$A$2:$A$152)))</f>
        <v>9.192860602458472</v>
      </c>
      <c r="X469" s="88">
        <f>IF(S469=0,"-",FORECAST($C$8-(S469+AB469),Инклинометрия!$B$2:$B$152,Инклинометрия!$A$2:$A$152))</f>
        <v>0</v>
      </c>
      <c r="Y469" s="88">
        <f>FORECAST($C$8+T469,Инклинометрия!$B$2:$B$152,Инклинометрия!$A$2:$A$152)</f>
        <v>1425</v>
      </c>
      <c r="Z469" s="88">
        <f>IF(R469=0,FORECAST($C$6-T469,Инклинометрия!$B$2:$B$152,Инклинометрия!$A$2:$A$152),FORECAST($C$8,Инклинометрия!$B$2:$B$152,Инклинометрия!$A$2:$A$152))</f>
        <v>1330</v>
      </c>
      <c r="AA469" s="61">
        <f t="shared" si="205"/>
        <v>1400</v>
      </c>
      <c r="AB469" s="62">
        <f t="shared" si="224"/>
        <v>1390.3233046289911</v>
      </c>
      <c r="AC469" s="62">
        <f t="shared" si="206"/>
        <v>0</v>
      </c>
      <c r="AD469" s="65">
        <f>IF(R469=0,FORECAST($C$8,Инклинометрия!$B$2:$B$152,Инклинометрия!$A$2:$A$152),V469)</f>
        <v>1330</v>
      </c>
      <c r="AE469" s="65">
        <f>FORECAST($C$8-(R469+AA469),Инклинометрия!$B$2:$B$152,Инклинометрия!$A$2:$A$152)</f>
        <v>0</v>
      </c>
      <c r="AF469" s="65">
        <f>IF(AB469=0,"-",FORECAST($C$8,Инклинометрия!$B$2:$B$152,Инклинометрия!$A$2:$A$152))</f>
        <v>1330</v>
      </c>
      <c r="AG469" s="65">
        <f>IF(AB469=0,"-",FORECAST($C$8-AB469,Инклинометрия!$B$2:$B$152,Инклинометрия!$A$2:$A$152))</f>
        <v>9.192860602458472</v>
      </c>
      <c r="AH469" s="65" t="str">
        <f>IF(AC469=0,"-",FORECAST($C$8+AC469,Инклинометрия!$B$2:$B$152,Инклинометрия!$A$2:$A$152))</f>
        <v>-</v>
      </c>
      <c r="AI469" s="89" t="str">
        <f>IF(AC469=0,"-",FORECAST($C$8,Инклинометрия!$B$2:$B$152,Инклинометрия!$A$2:$A$152))</f>
        <v>-</v>
      </c>
      <c r="AJ469" s="28"/>
      <c r="AK469" s="67">
        <f t="shared" si="225"/>
        <v>0</v>
      </c>
      <c r="AL469" s="28">
        <f t="shared" si="226"/>
        <v>0</v>
      </c>
      <c r="AM469" s="28">
        <f t="shared" si="227"/>
        <v>0.1</v>
      </c>
      <c r="AN469" s="26">
        <f t="shared" si="228"/>
        <v>0.1</v>
      </c>
      <c r="AO469" s="87">
        <f t="shared" si="229"/>
        <v>145684.97101727113</v>
      </c>
      <c r="AP469" s="87">
        <f t="shared" si="207"/>
        <v>44359.971017271142</v>
      </c>
      <c r="AQ469" s="66">
        <f t="shared" si="208"/>
        <v>14695380</v>
      </c>
      <c r="AR469" s="66">
        <f t="shared" si="209"/>
        <v>14669749.33697081</v>
      </c>
      <c r="AS469" s="66">
        <f t="shared" si="210"/>
        <v>784800</v>
      </c>
      <c r="AT469" s="45">
        <f t="shared" si="214"/>
        <v>15625864.971017271</v>
      </c>
      <c r="AU469" s="75"/>
    </row>
    <row r="470" spans="2:47" x14ac:dyDescent="0.3">
      <c r="B470" s="41">
        <f t="shared" si="215"/>
        <v>2200</v>
      </c>
      <c r="C470" s="8">
        <f t="shared" si="230"/>
        <v>22</v>
      </c>
      <c r="D470" s="73">
        <f t="shared" si="211"/>
        <v>29.425000000000001</v>
      </c>
      <c r="E470" s="29">
        <f t="shared" si="233"/>
        <v>7287.0109220014519</v>
      </c>
      <c r="F470" s="29">
        <f t="shared" si="216"/>
        <v>16.561388459094445</v>
      </c>
      <c r="G470" s="29">
        <f t="shared" si="231"/>
        <v>22.150857064038817</v>
      </c>
      <c r="H470" s="17">
        <f t="shared" si="217"/>
        <v>9746.377108176941</v>
      </c>
      <c r="I470" s="29">
        <f t="shared" si="218"/>
        <v>2.2250485660981263</v>
      </c>
      <c r="J470" s="29">
        <f t="shared" si="212"/>
        <v>20.847057720370078</v>
      </c>
      <c r="K470" s="39">
        <f t="shared" si="219"/>
        <v>1400</v>
      </c>
      <c r="L470" s="49">
        <f t="shared" si="202"/>
        <v>0</v>
      </c>
      <c r="M470" s="48">
        <f t="shared" si="203"/>
        <v>4.2266987561397071</v>
      </c>
      <c r="N470" s="51">
        <f t="shared" si="213"/>
        <v>8.0500609176535759E-2</v>
      </c>
      <c r="O470" s="54">
        <f t="shared" si="232"/>
        <v>18.800000000000079</v>
      </c>
      <c r="P470" s="34">
        <f t="shared" si="220"/>
        <v>1.7671458676442586</v>
      </c>
      <c r="Q470" s="30">
        <f t="shared" si="221"/>
        <v>0</v>
      </c>
      <c r="R470" s="58">
        <f t="shared" si="222"/>
        <v>0</v>
      </c>
      <c r="S470" s="58">
        <f t="shared" si="223"/>
        <v>5.9691665586649378</v>
      </c>
      <c r="T470" s="58">
        <f t="shared" si="204"/>
        <v>100</v>
      </c>
      <c r="U470" s="88" t="str">
        <f>IF(R470=0,"-",FORECAST($C$8,Инклинометрия!$B$2:$B$152,Инклинометрия!$A$2:$A$152))</f>
        <v>-</v>
      </c>
      <c r="V470" s="88" t="str">
        <f>IF(R470=0,"-",FORECAST($C$8-R470,Инклинометрия!$B$2:$B$152,Инклинометрия!$A$2:$A$152))</f>
        <v>-</v>
      </c>
      <c r="W470" s="88">
        <f>IF(R470&gt;0,FORECAST($C$8,Инклинометрия!$B$2:$B$152,Инклинометрия!$A$2:$A$152),IF(AB470=$C$8,"-",FORECAST($C$8-AB470,Инклинометрия!$B$2:$B$152,Инклинометрия!$A$2:$A$152)))</f>
        <v>5.6707082307316909</v>
      </c>
      <c r="X470" s="88">
        <f>IF(S470=0,"-",FORECAST($C$8-(S470+AB470),Инклинометрия!$B$2:$B$152,Инклинометрия!$A$2:$A$152))</f>
        <v>0</v>
      </c>
      <c r="Y470" s="88">
        <f>FORECAST($C$8+T470,Инклинометрия!$B$2:$B$152,Инклинометрия!$A$2:$A$152)</f>
        <v>1425</v>
      </c>
      <c r="Z470" s="88">
        <f>IF(R470=0,FORECAST($C$6-T470,Инклинометрия!$B$2:$B$152,Инклинометрия!$A$2:$A$152),FORECAST($C$8,Инклинометрия!$B$2:$B$152,Инклинометрия!$A$2:$A$152))</f>
        <v>1330</v>
      </c>
      <c r="AA470" s="61">
        <f t="shared" si="205"/>
        <v>1400</v>
      </c>
      <c r="AB470" s="62">
        <f t="shared" si="224"/>
        <v>1394.0308334413351</v>
      </c>
      <c r="AC470" s="62">
        <f t="shared" si="206"/>
        <v>0</v>
      </c>
      <c r="AD470" s="65">
        <f>IF(R470=0,FORECAST($C$8,Инклинометрия!$B$2:$B$152,Инклинометрия!$A$2:$A$152),V470)</f>
        <v>1330</v>
      </c>
      <c r="AE470" s="65">
        <f>FORECAST($C$8-(R470+AA470),Инклинометрия!$B$2:$B$152,Инклинометрия!$A$2:$A$152)</f>
        <v>0</v>
      </c>
      <c r="AF470" s="65">
        <f>IF(AB470=0,"-",FORECAST($C$8,Инклинометрия!$B$2:$B$152,Инклинометрия!$A$2:$A$152))</f>
        <v>1330</v>
      </c>
      <c r="AG470" s="65">
        <f>IF(AB470=0,"-",FORECAST($C$8-AB470,Инклинометрия!$B$2:$B$152,Инклинометрия!$A$2:$A$152))</f>
        <v>5.6707082307316909</v>
      </c>
      <c r="AH470" s="65" t="str">
        <f>IF(AC470=0,"-",FORECAST($C$8+AC470,Инклинометрия!$B$2:$B$152,Инклинометрия!$A$2:$A$152))</f>
        <v>-</v>
      </c>
      <c r="AI470" s="89" t="str">
        <f>IF(AC470=0,"-",FORECAST($C$8,Инклинометрия!$B$2:$B$152,Инклинометрия!$A$2:$A$152))</f>
        <v>-</v>
      </c>
      <c r="AJ470" s="28"/>
      <c r="AK470" s="67">
        <f t="shared" si="225"/>
        <v>0</v>
      </c>
      <c r="AL470" s="28">
        <f t="shared" si="226"/>
        <v>0</v>
      </c>
      <c r="AM470" s="28">
        <f t="shared" si="227"/>
        <v>0.1</v>
      </c>
      <c r="AN470" s="26">
        <f t="shared" si="228"/>
        <v>0.1</v>
      </c>
      <c r="AO470" s="87">
        <f t="shared" si="229"/>
        <v>145662.57486399097</v>
      </c>
      <c r="AP470" s="87">
        <f t="shared" si="207"/>
        <v>44337.574863990965</v>
      </c>
      <c r="AQ470" s="66">
        <f t="shared" si="208"/>
        <v>14695380</v>
      </c>
      <c r="AR470" s="66">
        <f t="shared" si="209"/>
        <v>14679569.468536066</v>
      </c>
      <c r="AS470" s="66">
        <f t="shared" si="210"/>
        <v>784800</v>
      </c>
      <c r="AT470" s="45">
        <f t="shared" si="214"/>
        <v>15625842.574863991</v>
      </c>
      <c r="AU470" s="75"/>
    </row>
    <row r="471" spans="2:47" x14ac:dyDescent="0.3">
      <c r="B471" s="41">
        <f t="shared" si="215"/>
        <v>2205</v>
      </c>
      <c r="C471" s="8">
        <f t="shared" si="230"/>
        <v>22.05</v>
      </c>
      <c r="D471" s="73">
        <f t="shared" si="211"/>
        <v>29.491875</v>
      </c>
      <c r="E471" s="29">
        <f t="shared" si="233"/>
        <v>7303.5723104605468</v>
      </c>
      <c r="F471" s="29">
        <f t="shared" si="216"/>
        <v>16.561388459094445</v>
      </c>
      <c r="G471" s="29">
        <f t="shared" si="231"/>
        <v>22.150857064038817</v>
      </c>
      <c r="H471" s="17">
        <f t="shared" si="217"/>
        <v>9768.527965240979</v>
      </c>
      <c r="I471" s="29">
        <f t="shared" si="218"/>
        <v>2.2250485660981263</v>
      </c>
      <c r="J471" s="29">
        <f t="shared" si="212"/>
        <v>20.847057720370078</v>
      </c>
      <c r="K471" s="39">
        <f t="shared" si="219"/>
        <v>1400</v>
      </c>
      <c r="L471" s="49">
        <f t="shared" si="202"/>
        <v>0</v>
      </c>
      <c r="M471" s="48">
        <f t="shared" si="203"/>
        <v>4.2266987561397071</v>
      </c>
      <c r="N471" s="51">
        <f t="shared" si="213"/>
        <v>3.0500609176535475E-2</v>
      </c>
      <c r="O471" s="54">
        <f t="shared" si="232"/>
        <v>18.85000000000008</v>
      </c>
      <c r="P471" s="34">
        <f t="shared" si="220"/>
        <v>1.7671458676442586</v>
      </c>
      <c r="Q471" s="30">
        <f t="shared" si="221"/>
        <v>0</v>
      </c>
      <c r="R471" s="58">
        <f t="shared" si="222"/>
        <v>0</v>
      </c>
      <c r="S471" s="58">
        <f t="shared" si="223"/>
        <v>2.2616377463209574</v>
      </c>
      <c r="T471" s="58">
        <f t="shared" si="204"/>
        <v>100</v>
      </c>
      <c r="U471" s="88" t="str">
        <f>IF(R471=0,"-",FORECAST($C$8,Инклинометрия!$B$2:$B$152,Инклинометрия!$A$2:$A$152))</f>
        <v>-</v>
      </c>
      <c r="V471" s="88" t="str">
        <f>IF(R471=0,"-",FORECAST($C$8-R471,Инклинометрия!$B$2:$B$152,Инклинометрия!$A$2:$A$152))</f>
        <v>-</v>
      </c>
      <c r="W471" s="88">
        <f>IF(R471&gt;0,FORECAST($C$8,Инклинометрия!$B$2:$B$152,Инклинометрия!$A$2:$A$152),IF(AB471=$C$8,"-",FORECAST($C$8-AB471,Инклинометрия!$B$2:$B$152,Инклинометрия!$A$2:$A$152)))</f>
        <v>2.1485558590049094</v>
      </c>
      <c r="X471" s="88">
        <f>IF(S471=0,"-",FORECAST($C$8-(S471+AB471),Инклинометрия!$B$2:$B$152,Инклинометрия!$A$2:$A$152))</f>
        <v>0</v>
      </c>
      <c r="Y471" s="88">
        <f>FORECAST($C$8+T471,Инклинометрия!$B$2:$B$152,Инклинометрия!$A$2:$A$152)</f>
        <v>1425</v>
      </c>
      <c r="Z471" s="88">
        <f>IF(R471=0,FORECAST($C$6-T471,Инклинометрия!$B$2:$B$152,Инклинометрия!$A$2:$A$152),FORECAST($C$8,Инклинометрия!$B$2:$B$152,Инклинометрия!$A$2:$A$152))</f>
        <v>1330</v>
      </c>
      <c r="AA471" s="61">
        <f t="shared" si="205"/>
        <v>1400</v>
      </c>
      <c r="AB471" s="62">
        <f t="shared" si="224"/>
        <v>1397.738362253679</v>
      </c>
      <c r="AC471" s="62">
        <f t="shared" si="206"/>
        <v>0</v>
      </c>
      <c r="AD471" s="65">
        <f>IF(R471=0,FORECAST($C$8,Инклинометрия!$B$2:$B$152,Инклинометрия!$A$2:$A$152),V471)</f>
        <v>1330</v>
      </c>
      <c r="AE471" s="65">
        <f>FORECAST($C$8-(R471+AA471),Инклинометрия!$B$2:$B$152,Инклинометрия!$A$2:$A$152)</f>
        <v>0</v>
      </c>
      <c r="AF471" s="65">
        <f>IF(AB471=0,"-",FORECAST($C$8,Инклинометрия!$B$2:$B$152,Инклинометрия!$A$2:$A$152))</f>
        <v>1330</v>
      </c>
      <c r="AG471" s="65">
        <f>IF(AB471=0,"-",FORECAST($C$8-AB471,Инклинометрия!$B$2:$B$152,Инклинометрия!$A$2:$A$152))</f>
        <v>2.1485558590049094</v>
      </c>
      <c r="AH471" s="65" t="str">
        <f>IF(AC471=0,"-",FORECAST($C$8+AC471,Инклинометрия!$B$2:$B$152,Инклинометрия!$A$2:$A$152))</f>
        <v>-</v>
      </c>
      <c r="AI471" s="89" t="str">
        <f>IF(AC471=0,"-",FORECAST($C$8,Инклинометрия!$B$2:$B$152,Инклинометрия!$A$2:$A$152))</f>
        <v>-</v>
      </c>
      <c r="AJ471" s="28"/>
      <c r="AK471" s="67">
        <f t="shared" si="225"/>
        <v>0</v>
      </c>
      <c r="AL471" s="28">
        <f t="shared" si="226"/>
        <v>0</v>
      </c>
      <c r="AM471" s="28">
        <f t="shared" si="227"/>
        <v>0.1</v>
      </c>
      <c r="AN471" s="26">
        <f t="shared" si="228"/>
        <v>0.1</v>
      </c>
      <c r="AO471" s="87">
        <f t="shared" si="229"/>
        <v>145640.17871071078</v>
      </c>
      <c r="AP471" s="87">
        <f t="shared" si="207"/>
        <v>44315.178710710788</v>
      </c>
      <c r="AQ471" s="66">
        <f t="shared" si="208"/>
        <v>14695380</v>
      </c>
      <c r="AR471" s="66">
        <f t="shared" si="209"/>
        <v>14689389.600101322</v>
      </c>
      <c r="AS471" s="66">
        <f t="shared" si="210"/>
        <v>784800</v>
      </c>
      <c r="AT471" s="45">
        <f t="shared" si="214"/>
        <v>15625820.17871071</v>
      </c>
      <c r="AU471" s="75"/>
    </row>
    <row r="472" spans="2:47" x14ac:dyDescent="0.3">
      <c r="B472" s="41">
        <f t="shared" si="215"/>
        <v>2210</v>
      </c>
      <c r="C472" s="8">
        <f t="shared" si="230"/>
        <v>22.1</v>
      </c>
      <c r="D472" s="73">
        <f t="shared" si="211"/>
        <v>29.55875</v>
      </c>
      <c r="E472" s="29">
        <f t="shared" si="233"/>
        <v>7320.1336989196407</v>
      </c>
      <c r="F472" s="29">
        <f t="shared" si="216"/>
        <v>16.561388459094445</v>
      </c>
      <c r="G472" s="29">
        <f t="shared" si="231"/>
        <v>22.150857064038817</v>
      </c>
      <c r="H472" s="17">
        <f t="shared" si="217"/>
        <v>9790.6788223050171</v>
      </c>
      <c r="I472" s="29">
        <f t="shared" si="218"/>
        <v>2.2250485660981263</v>
      </c>
      <c r="J472" s="29">
        <f t="shared" si="212"/>
        <v>20.847057720370078</v>
      </c>
      <c r="K472" s="39">
        <f t="shared" si="219"/>
        <v>1400</v>
      </c>
      <c r="L472" s="49">
        <f t="shared" si="202"/>
        <v>0</v>
      </c>
      <c r="M472" s="48">
        <f t="shared" si="203"/>
        <v>4.2266987561397071</v>
      </c>
      <c r="N472" s="51">
        <f t="shared" si="213"/>
        <v>0</v>
      </c>
      <c r="O472" s="54">
        <f t="shared" si="232"/>
        <v>18.880500609176615</v>
      </c>
      <c r="P472" s="34">
        <f t="shared" si="220"/>
        <v>1.7671458676442586</v>
      </c>
      <c r="Q472" s="30">
        <f t="shared" si="221"/>
        <v>0</v>
      </c>
      <c r="R472" s="58">
        <f t="shared" si="222"/>
        <v>0</v>
      </c>
      <c r="S472" s="58">
        <f t="shared" si="223"/>
        <v>0</v>
      </c>
      <c r="T472" s="58">
        <f t="shared" si="204"/>
        <v>100</v>
      </c>
      <c r="U472" s="88" t="str">
        <f>IF(R472=0,"-",FORECAST($C$8,Инклинометрия!$B$2:$B$152,Инклинометрия!$A$2:$A$152))</f>
        <v>-</v>
      </c>
      <c r="V472" s="88" t="str">
        <f>IF(R472=0,"-",FORECAST($C$8-R472,Инклинометрия!$B$2:$B$152,Инклинометрия!$A$2:$A$152))</f>
        <v>-</v>
      </c>
      <c r="W472" s="88" t="str">
        <f>IF(R472&gt;0,FORECAST($C$8,Инклинометрия!$B$2:$B$152,Инклинометрия!$A$2:$A$152),IF(AB472=$C$8,"-",FORECAST($C$8-AB472,Инклинометрия!$B$2:$B$152,Инклинометрия!$A$2:$A$152)))</f>
        <v>-</v>
      </c>
      <c r="X472" s="88" t="str">
        <f>IF(S472=0,"-",FORECAST($C$8-(S472+AB472),Инклинометрия!$B$2:$B$152,Инклинометрия!$A$2:$A$152))</f>
        <v>-</v>
      </c>
      <c r="Y472" s="88">
        <f>FORECAST($C$8+T472,Инклинометрия!$B$2:$B$152,Инклинометрия!$A$2:$A$152)</f>
        <v>1425</v>
      </c>
      <c r="Z472" s="88">
        <f>IF(R472=0,FORECAST($C$6-T472,Инклинометрия!$B$2:$B$152,Инклинометрия!$A$2:$A$152),FORECAST($C$8,Инклинометрия!$B$2:$B$152,Инклинометрия!$A$2:$A$152))</f>
        <v>1330</v>
      </c>
      <c r="AA472" s="61">
        <f t="shared" si="205"/>
        <v>1400</v>
      </c>
      <c r="AB472" s="62">
        <f t="shared" si="224"/>
        <v>1400</v>
      </c>
      <c r="AC472" s="62">
        <f t="shared" si="206"/>
        <v>0</v>
      </c>
      <c r="AD472" s="65">
        <f>IF(R472=0,FORECAST($C$8,Инклинометрия!$B$2:$B$152,Инклинометрия!$A$2:$A$152),V472)</f>
        <v>1330</v>
      </c>
      <c r="AE472" s="65">
        <f>FORECAST($C$8-(R472+AA472),Инклинометрия!$B$2:$B$152,Инклинометрия!$A$2:$A$152)</f>
        <v>0</v>
      </c>
      <c r="AF472" s="65">
        <f>IF(AB472=0,"-",FORECAST($C$8,Инклинометрия!$B$2:$B$152,Инклинометрия!$A$2:$A$152))</f>
        <v>1330</v>
      </c>
      <c r="AG472" s="65">
        <f>IF(AB472=0,"-",FORECAST($C$8-AB472,Инклинометрия!$B$2:$B$152,Инклинометрия!$A$2:$A$152))</f>
        <v>0</v>
      </c>
      <c r="AH472" s="65" t="str">
        <f>IF(AC472=0,"-",FORECAST($C$8+AC472,Инклинометрия!$B$2:$B$152,Инклинометрия!$A$2:$A$152))</f>
        <v>-</v>
      </c>
      <c r="AI472" s="89" t="str">
        <f>IF(AC472=0,"-",FORECAST($C$8,Инклинометрия!$B$2:$B$152,Инклинометрия!$A$2:$A$152))</f>
        <v>-</v>
      </c>
      <c r="AJ472" s="28"/>
      <c r="AK472" s="67">
        <f t="shared" si="225"/>
        <v>0</v>
      </c>
      <c r="AL472" s="28">
        <f t="shared" si="226"/>
        <v>0</v>
      </c>
      <c r="AM472" s="28">
        <f t="shared" si="227"/>
        <v>0.1</v>
      </c>
      <c r="AN472" s="26">
        <f t="shared" si="228"/>
        <v>0.1</v>
      </c>
      <c r="AO472" s="87">
        <f t="shared" si="229"/>
        <v>145626.51678434567</v>
      </c>
      <c r="AP472" s="87">
        <f t="shared" si="207"/>
        <v>44301.516784345658</v>
      </c>
      <c r="AQ472" s="66">
        <f t="shared" si="208"/>
        <v>14695380</v>
      </c>
      <c r="AR472" s="66">
        <f t="shared" si="209"/>
        <v>14695380</v>
      </c>
      <c r="AS472" s="66">
        <f t="shared" si="210"/>
        <v>784800</v>
      </c>
      <c r="AT472" s="45">
        <f t="shared" si="214"/>
        <v>15625806.516784346</v>
      </c>
      <c r="AU472" s="75"/>
    </row>
    <row r="473" spans="2:47" x14ac:dyDescent="0.3">
      <c r="B473" s="41">
        <f t="shared" si="215"/>
        <v>2215</v>
      </c>
      <c r="C473" s="8">
        <f t="shared" si="230"/>
        <v>22.150000000000002</v>
      </c>
      <c r="D473" s="73">
        <f t="shared" si="211"/>
        <v>29.625625000000003</v>
      </c>
      <c r="E473" s="29">
        <f t="shared" si="233"/>
        <v>7336.6950873787355</v>
      </c>
      <c r="F473" s="29">
        <f t="shared" si="216"/>
        <v>16.561388459094445</v>
      </c>
      <c r="G473" s="29">
        <f t="shared" si="231"/>
        <v>22.150857064038817</v>
      </c>
      <c r="H473" s="17">
        <f t="shared" si="217"/>
        <v>9812.8296793690552</v>
      </c>
      <c r="I473" s="29">
        <f t="shared" si="218"/>
        <v>2.2250485660981263</v>
      </c>
      <c r="J473" s="29">
        <f t="shared" si="212"/>
        <v>20.847057720370078</v>
      </c>
      <c r="K473" s="39">
        <f t="shared" si="219"/>
        <v>1400</v>
      </c>
      <c r="L473" s="49">
        <f t="shared" si="202"/>
        <v>0</v>
      </c>
      <c r="M473" s="48">
        <f t="shared" si="203"/>
        <v>4.2266987561397071</v>
      </c>
      <c r="N473" s="51">
        <f t="shared" si="213"/>
        <v>0</v>
      </c>
      <c r="O473" s="54">
        <f t="shared" si="232"/>
        <v>18.880500609176615</v>
      </c>
      <c r="P473" s="34">
        <f t="shared" si="220"/>
        <v>1.7671458676442586</v>
      </c>
      <c r="Q473" s="30">
        <f t="shared" si="221"/>
        <v>0</v>
      </c>
      <c r="R473" s="58">
        <f t="shared" si="222"/>
        <v>0</v>
      </c>
      <c r="S473" s="58">
        <f t="shared" si="223"/>
        <v>0</v>
      </c>
      <c r="T473" s="58">
        <f t="shared" si="204"/>
        <v>100</v>
      </c>
      <c r="U473" s="88" t="str">
        <f>IF(R473=0,"-",FORECAST($C$8,Инклинометрия!$B$2:$B$152,Инклинометрия!$A$2:$A$152))</f>
        <v>-</v>
      </c>
      <c r="V473" s="88" t="str">
        <f>IF(R473=0,"-",FORECAST($C$8-R473,Инклинометрия!$B$2:$B$152,Инклинометрия!$A$2:$A$152))</f>
        <v>-</v>
      </c>
      <c r="W473" s="88" t="str">
        <f>IF(R473&gt;0,FORECAST($C$8,Инклинометрия!$B$2:$B$152,Инклинометрия!$A$2:$A$152),IF(AB473=$C$8,"-",FORECAST($C$8-AB473,Инклинометрия!$B$2:$B$152,Инклинометрия!$A$2:$A$152)))</f>
        <v>-</v>
      </c>
      <c r="X473" s="88" t="str">
        <f>IF(S473=0,"-",FORECAST($C$8-(S473+AB473),Инклинометрия!$B$2:$B$152,Инклинометрия!$A$2:$A$152))</f>
        <v>-</v>
      </c>
      <c r="Y473" s="88">
        <f>FORECAST($C$8+T473,Инклинометрия!$B$2:$B$152,Инклинометрия!$A$2:$A$152)</f>
        <v>1425</v>
      </c>
      <c r="Z473" s="88">
        <f>IF(R473=0,FORECAST($C$6-T473,Инклинометрия!$B$2:$B$152,Инклинометрия!$A$2:$A$152),FORECAST($C$8,Инклинометрия!$B$2:$B$152,Инклинометрия!$A$2:$A$152))</f>
        <v>1330</v>
      </c>
      <c r="AA473" s="61">
        <f t="shared" si="205"/>
        <v>1400</v>
      </c>
      <c r="AB473" s="62">
        <f t="shared" si="224"/>
        <v>1400</v>
      </c>
      <c r="AC473" s="62">
        <f t="shared" si="206"/>
        <v>0</v>
      </c>
      <c r="AD473" s="65">
        <f>IF(R473=0,FORECAST($C$8,Инклинометрия!$B$2:$B$152,Инклинометрия!$A$2:$A$152),V473)</f>
        <v>1330</v>
      </c>
      <c r="AE473" s="65">
        <f>FORECAST($C$8-(R473+AA473),Инклинометрия!$B$2:$B$152,Инклинометрия!$A$2:$A$152)</f>
        <v>0</v>
      </c>
      <c r="AF473" s="65">
        <f>IF(AB473=0,"-",FORECAST($C$8,Инклинометрия!$B$2:$B$152,Инклинометрия!$A$2:$A$152))</f>
        <v>1330</v>
      </c>
      <c r="AG473" s="65">
        <f>IF(AB473=0,"-",FORECAST($C$8-AB473,Инклинометрия!$B$2:$B$152,Инклинометрия!$A$2:$A$152))</f>
        <v>0</v>
      </c>
      <c r="AH473" s="65" t="str">
        <f>IF(AC473=0,"-",FORECAST($C$8+AC473,Инклинометрия!$B$2:$B$152,Инклинометрия!$A$2:$A$152))</f>
        <v>-</v>
      </c>
      <c r="AI473" s="89" t="str">
        <f>IF(AC473=0,"-",FORECAST($C$8,Инклинометрия!$B$2:$B$152,Инклинометрия!$A$2:$A$152))</f>
        <v>-</v>
      </c>
      <c r="AJ473" s="28"/>
      <c r="AK473" s="67">
        <f t="shared" si="225"/>
        <v>0</v>
      </c>
      <c r="AL473" s="28">
        <f t="shared" si="226"/>
        <v>0</v>
      </c>
      <c r="AM473" s="28">
        <f t="shared" si="227"/>
        <v>0.1</v>
      </c>
      <c r="AN473" s="26">
        <f t="shared" si="228"/>
        <v>0.1</v>
      </c>
      <c r="AO473" s="87">
        <f t="shared" si="229"/>
        <v>145626.51678434567</v>
      </c>
      <c r="AP473" s="87">
        <f t="shared" si="207"/>
        <v>44301.516784345658</v>
      </c>
      <c r="AQ473" s="66">
        <f t="shared" si="208"/>
        <v>14695380</v>
      </c>
      <c r="AR473" s="66">
        <f t="shared" si="209"/>
        <v>14695380</v>
      </c>
      <c r="AS473" s="66">
        <f t="shared" si="210"/>
        <v>784800</v>
      </c>
      <c r="AT473" s="45">
        <f t="shared" si="214"/>
        <v>15625806.516784346</v>
      </c>
      <c r="AU473" s="75"/>
    </row>
    <row r="474" spans="2:47" x14ac:dyDescent="0.3">
      <c r="B474" s="41">
        <f t="shared" si="215"/>
        <v>2220</v>
      </c>
      <c r="C474" s="8">
        <f t="shared" si="230"/>
        <v>22.2</v>
      </c>
      <c r="D474" s="73">
        <f t="shared" si="211"/>
        <v>29.692499999999999</v>
      </c>
      <c r="E474" s="29">
        <f t="shared" si="233"/>
        <v>7353.2564758378285</v>
      </c>
      <c r="F474" s="29">
        <f t="shared" si="216"/>
        <v>16.561388459093266</v>
      </c>
      <c r="G474" s="29">
        <f t="shared" si="231"/>
        <v>22.15085706403724</v>
      </c>
      <c r="H474" s="17">
        <f t="shared" si="217"/>
        <v>9834.9805364330932</v>
      </c>
      <c r="I474" s="29">
        <f t="shared" si="218"/>
        <v>2.2250485660981263</v>
      </c>
      <c r="J474" s="29">
        <f t="shared" si="212"/>
        <v>20.847057720369335</v>
      </c>
      <c r="K474" s="39">
        <f t="shared" si="219"/>
        <v>1400</v>
      </c>
      <c r="L474" s="49">
        <f t="shared" si="202"/>
        <v>0</v>
      </c>
      <c r="M474" s="48">
        <f t="shared" si="203"/>
        <v>4.2266987561397071</v>
      </c>
      <c r="N474" s="51">
        <f t="shared" si="213"/>
        <v>0</v>
      </c>
      <c r="O474" s="54">
        <f t="shared" si="232"/>
        <v>18.880500609176615</v>
      </c>
      <c r="P474" s="34">
        <f t="shared" si="220"/>
        <v>1.7671458676442586</v>
      </c>
      <c r="Q474" s="30">
        <f t="shared" si="221"/>
        <v>0</v>
      </c>
      <c r="R474" s="58">
        <f t="shared" si="222"/>
        <v>0</v>
      </c>
      <c r="S474" s="58">
        <f t="shared" si="223"/>
        <v>0</v>
      </c>
      <c r="T474" s="58">
        <f t="shared" si="204"/>
        <v>100</v>
      </c>
      <c r="U474" s="88" t="str">
        <f>IF(R474=0,"-",FORECAST($C$8,Инклинометрия!$B$2:$B$152,Инклинометрия!$A$2:$A$152))</f>
        <v>-</v>
      </c>
      <c r="V474" s="88" t="str">
        <f>IF(R474=0,"-",FORECAST($C$8-R474,Инклинометрия!$B$2:$B$152,Инклинометрия!$A$2:$A$152))</f>
        <v>-</v>
      </c>
      <c r="W474" s="88" t="str">
        <f>IF(R474&gt;0,FORECAST($C$8,Инклинометрия!$B$2:$B$152,Инклинометрия!$A$2:$A$152),IF(AB474=$C$8,"-",FORECAST($C$8-AB474,Инклинометрия!$B$2:$B$152,Инклинометрия!$A$2:$A$152)))</f>
        <v>-</v>
      </c>
      <c r="X474" s="88" t="str">
        <f>IF(S474=0,"-",FORECAST($C$8-(S474+AB474),Инклинометрия!$B$2:$B$152,Инклинометрия!$A$2:$A$152))</f>
        <v>-</v>
      </c>
      <c r="Y474" s="88">
        <f>FORECAST($C$8+T474,Инклинометрия!$B$2:$B$152,Инклинометрия!$A$2:$A$152)</f>
        <v>1425</v>
      </c>
      <c r="Z474" s="88">
        <f>IF(R474=0,FORECAST($C$6-T474,Инклинометрия!$B$2:$B$152,Инклинометрия!$A$2:$A$152),FORECAST($C$8,Инклинометрия!$B$2:$B$152,Инклинометрия!$A$2:$A$152))</f>
        <v>1330</v>
      </c>
      <c r="AA474" s="61">
        <f t="shared" si="205"/>
        <v>1400</v>
      </c>
      <c r="AB474" s="62">
        <f t="shared" si="224"/>
        <v>1400</v>
      </c>
      <c r="AC474" s="62">
        <f t="shared" si="206"/>
        <v>0</v>
      </c>
      <c r="AD474" s="65">
        <f>IF(R474=0,FORECAST($C$8,Инклинометрия!$B$2:$B$152,Инклинометрия!$A$2:$A$152),V474)</f>
        <v>1330</v>
      </c>
      <c r="AE474" s="65">
        <f>FORECAST($C$8-(R474+AA474),Инклинометрия!$B$2:$B$152,Инклинометрия!$A$2:$A$152)</f>
        <v>0</v>
      </c>
      <c r="AF474" s="65">
        <f>IF(AB474=0,"-",FORECAST($C$8,Инклинометрия!$B$2:$B$152,Инклинометрия!$A$2:$A$152))</f>
        <v>1330</v>
      </c>
      <c r="AG474" s="65">
        <f>IF(AB474=0,"-",FORECAST($C$8-AB474,Инклинометрия!$B$2:$B$152,Инклинометрия!$A$2:$A$152))</f>
        <v>0</v>
      </c>
      <c r="AH474" s="65" t="str">
        <f>IF(AC474=0,"-",FORECAST($C$8+AC474,Инклинометрия!$B$2:$B$152,Инклинометрия!$A$2:$A$152))</f>
        <v>-</v>
      </c>
      <c r="AI474" s="89" t="str">
        <f>IF(AC474=0,"-",FORECAST($C$8,Инклинометрия!$B$2:$B$152,Инклинометрия!$A$2:$A$152))</f>
        <v>-</v>
      </c>
      <c r="AJ474" s="28"/>
      <c r="AK474" s="67">
        <f t="shared" si="225"/>
        <v>0</v>
      </c>
      <c r="AL474" s="28">
        <f t="shared" si="226"/>
        <v>0</v>
      </c>
      <c r="AM474" s="28">
        <f t="shared" si="227"/>
        <v>0.1</v>
      </c>
      <c r="AN474" s="26">
        <f t="shared" si="228"/>
        <v>0.1</v>
      </c>
      <c r="AO474" s="87">
        <f t="shared" si="229"/>
        <v>145626.51678434567</v>
      </c>
      <c r="AP474" s="87">
        <f t="shared" si="207"/>
        <v>44301.516784345658</v>
      </c>
      <c r="AQ474" s="66">
        <f t="shared" si="208"/>
        <v>14695380</v>
      </c>
      <c r="AR474" s="66">
        <f t="shared" si="209"/>
        <v>14695380</v>
      </c>
      <c r="AS474" s="66">
        <f t="shared" si="210"/>
        <v>784800</v>
      </c>
      <c r="AT474" s="45">
        <f t="shared" si="214"/>
        <v>15625806.516784346</v>
      </c>
      <c r="AU474" s="75"/>
    </row>
    <row r="475" spans="2:47" x14ac:dyDescent="0.3">
      <c r="B475" s="41">
        <f t="shared" si="215"/>
        <v>2225</v>
      </c>
      <c r="C475" s="8">
        <f t="shared" si="230"/>
        <v>22.25</v>
      </c>
      <c r="D475" s="73">
        <f t="shared" si="211"/>
        <v>29.759374999999999</v>
      </c>
      <c r="E475" s="29">
        <f t="shared" si="233"/>
        <v>7369.8178642969233</v>
      </c>
      <c r="F475" s="29">
        <f t="shared" si="216"/>
        <v>16.561388459094445</v>
      </c>
      <c r="G475" s="29">
        <f t="shared" si="231"/>
        <v>22.150857064038817</v>
      </c>
      <c r="H475" s="17">
        <f t="shared" si="217"/>
        <v>9857.1313934971313</v>
      </c>
      <c r="I475" s="29">
        <f t="shared" si="218"/>
        <v>2.2250485660981263</v>
      </c>
      <c r="J475" s="29">
        <f t="shared" si="212"/>
        <v>20.847057720370078</v>
      </c>
      <c r="K475" s="39">
        <f t="shared" si="219"/>
        <v>1400</v>
      </c>
      <c r="L475" s="49">
        <f t="shared" si="202"/>
        <v>0</v>
      </c>
      <c r="M475" s="48">
        <f t="shared" si="203"/>
        <v>4.2266987561397071</v>
      </c>
      <c r="N475" s="51">
        <f t="shared" si="213"/>
        <v>0</v>
      </c>
      <c r="O475" s="54">
        <f t="shared" si="232"/>
        <v>18.880500609176615</v>
      </c>
      <c r="P475" s="34">
        <f t="shared" si="220"/>
        <v>1.7671458676442586</v>
      </c>
      <c r="Q475" s="30">
        <f t="shared" si="221"/>
        <v>0</v>
      </c>
      <c r="R475" s="58">
        <f t="shared" si="222"/>
        <v>0</v>
      </c>
      <c r="S475" s="58">
        <f t="shared" si="223"/>
        <v>0</v>
      </c>
      <c r="T475" s="58">
        <f t="shared" si="204"/>
        <v>100</v>
      </c>
      <c r="U475" s="88" t="str">
        <f>IF(R475=0,"-",FORECAST($C$8,Инклинометрия!$B$2:$B$152,Инклинометрия!$A$2:$A$152))</f>
        <v>-</v>
      </c>
      <c r="V475" s="88" t="str">
        <f>IF(R475=0,"-",FORECAST($C$8-R475,Инклинометрия!$B$2:$B$152,Инклинометрия!$A$2:$A$152))</f>
        <v>-</v>
      </c>
      <c r="W475" s="88" t="str">
        <f>IF(R475&gt;0,FORECAST($C$8,Инклинометрия!$B$2:$B$152,Инклинометрия!$A$2:$A$152),IF(AB475=$C$8,"-",FORECAST($C$8-AB475,Инклинометрия!$B$2:$B$152,Инклинометрия!$A$2:$A$152)))</f>
        <v>-</v>
      </c>
      <c r="X475" s="88" t="str">
        <f>IF(S475=0,"-",FORECAST($C$8-(S475+AB475),Инклинометрия!$B$2:$B$152,Инклинометрия!$A$2:$A$152))</f>
        <v>-</v>
      </c>
      <c r="Y475" s="88">
        <f>FORECAST($C$8+T475,Инклинометрия!$B$2:$B$152,Инклинометрия!$A$2:$A$152)</f>
        <v>1425</v>
      </c>
      <c r="Z475" s="88">
        <f>IF(R475=0,FORECAST($C$6-T475,Инклинометрия!$B$2:$B$152,Инклинометрия!$A$2:$A$152),FORECAST($C$8,Инклинометрия!$B$2:$B$152,Инклинометрия!$A$2:$A$152))</f>
        <v>1330</v>
      </c>
      <c r="AA475" s="61">
        <f t="shared" si="205"/>
        <v>1400</v>
      </c>
      <c r="AB475" s="62">
        <f t="shared" si="224"/>
        <v>1400</v>
      </c>
      <c r="AC475" s="62">
        <f t="shared" si="206"/>
        <v>0</v>
      </c>
      <c r="AD475" s="65">
        <f>IF(R475=0,FORECAST($C$8,Инклинометрия!$B$2:$B$152,Инклинометрия!$A$2:$A$152),V475)</f>
        <v>1330</v>
      </c>
      <c r="AE475" s="65">
        <f>FORECAST($C$8-(R475+AA475),Инклинометрия!$B$2:$B$152,Инклинометрия!$A$2:$A$152)</f>
        <v>0</v>
      </c>
      <c r="AF475" s="65">
        <f>IF(AB475=0,"-",FORECAST($C$8,Инклинометрия!$B$2:$B$152,Инклинометрия!$A$2:$A$152))</f>
        <v>1330</v>
      </c>
      <c r="AG475" s="65">
        <f>IF(AB475=0,"-",FORECAST($C$8-AB475,Инклинометрия!$B$2:$B$152,Инклинометрия!$A$2:$A$152))</f>
        <v>0</v>
      </c>
      <c r="AH475" s="65" t="str">
        <f>IF(AC475=0,"-",FORECAST($C$8+AC475,Инклинометрия!$B$2:$B$152,Инклинометрия!$A$2:$A$152))</f>
        <v>-</v>
      </c>
      <c r="AI475" s="89" t="str">
        <f>IF(AC475=0,"-",FORECAST($C$8,Инклинометрия!$B$2:$B$152,Инклинометрия!$A$2:$A$152))</f>
        <v>-</v>
      </c>
      <c r="AJ475" s="28"/>
      <c r="AK475" s="67">
        <f t="shared" si="225"/>
        <v>0</v>
      </c>
      <c r="AL475" s="28">
        <f t="shared" si="226"/>
        <v>0</v>
      </c>
      <c r="AM475" s="28">
        <f t="shared" si="227"/>
        <v>0.1</v>
      </c>
      <c r="AN475" s="26">
        <f t="shared" si="228"/>
        <v>0.1</v>
      </c>
      <c r="AO475" s="87">
        <f t="shared" si="229"/>
        <v>145626.51678434567</v>
      </c>
      <c r="AP475" s="87">
        <f t="shared" si="207"/>
        <v>44301.516784345658</v>
      </c>
      <c r="AQ475" s="66">
        <f t="shared" si="208"/>
        <v>14695380</v>
      </c>
      <c r="AR475" s="66">
        <f t="shared" si="209"/>
        <v>14695380</v>
      </c>
      <c r="AS475" s="66">
        <f t="shared" si="210"/>
        <v>784800</v>
      </c>
      <c r="AT475" s="45">
        <f t="shared" si="214"/>
        <v>15625806.516784346</v>
      </c>
      <c r="AU475" s="75"/>
    </row>
    <row r="476" spans="2:47" x14ac:dyDescent="0.3">
      <c r="B476" s="41">
        <f t="shared" si="215"/>
        <v>2230</v>
      </c>
      <c r="C476" s="8">
        <f t="shared" si="230"/>
        <v>22.3</v>
      </c>
      <c r="D476" s="73">
        <f t="shared" si="211"/>
        <v>29.826250000000002</v>
      </c>
      <c r="E476" s="29">
        <f t="shared" si="233"/>
        <v>7386.3792527560172</v>
      </c>
      <c r="F476" s="29">
        <f t="shared" si="216"/>
        <v>16.561388459094445</v>
      </c>
      <c r="G476" s="29">
        <f t="shared" si="231"/>
        <v>22.150857064038817</v>
      </c>
      <c r="H476" s="17">
        <f t="shared" si="217"/>
        <v>9879.2822505611693</v>
      </c>
      <c r="I476" s="29">
        <f t="shared" si="218"/>
        <v>2.2250485660981263</v>
      </c>
      <c r="J476" s="29">
        <f t="shared" si="212"/>
        <v>20.847057720370078</v>
      </c>
      <c r="K476" s="39">
        <f t="shared" si="219"/>
        <v>1400</v>
      </c>
      <c r="L476" s="49">
        <f t="shared" si="202"/>
        <v>0</v>
      </c>
      <c r="M476" s="48">
        <f t="shared" si="203"/>
        <v>4.2266987561397071</v>
      </c>
      <c r="N476" s="51">
        <f t="shared" si="213"/>
        <v>0</v>
      </c>
      <c r="O476" s="54">
        <f t="shared" si="232"/>
        <v>18.880500609176615</v>
      </c>
      <c r="P476" s="34">
        <f t="shared" si="220"/>
        <v>1.7671458676442586</v>
      </c>
      <c r="Q476" s="30">
        <f t="shared" si="221"/>
        <v>0</v>
      </c>
      <c r="R476" s="58">
        <f t="shared" si="222"/>
        <v>0</v>
      </c>
      <c r="S476" s="58">
        <f t="shared" si="223"/>
        <v>0</v>
      </c>
      <c r="T476" s="58">
        <f t="shared" si="204"/>
        <v>100</v>
      </c>
      <c r="U476" s="88" t="str">
        <f>IF(R476=0,"-",FORECAST($C$8,Инклинометрия!$B$2:$B$152,Инклинометрия!$A$2:$A$152))</f>
        <v>-</v>
      </c>
      <c r="V476" s="88" t="str">
        <f>IF(R476=0,"-",FORECAST($C$8-R476,Инклинометрия!$B$2:$B$152,Инклинометрия!$A$2:$A$152))</f>
        <v>-</v>
      </c>
      <c r="W476" s="88" t="str">
        <f>IF(R476&gt;0,FORECAST($C$8,Инклинометрия!$B$2:$B$152,Инклинометрия!$A$2:$A$152),IF(AB476=$C$8,"-",FORECAST($C$8-AB476,Инклинометрия!$B$2:$B$152,Инклинометрия!$A$2:$A$152)))</f>
        <v>-</v>
      </c>
      <c r="X476" s="88" t="str">
        <f>IF(S476=0,"-",FORECAST($C$8-(S476+AB476),Инклинометрия!$B$2:$B$152,Инклинометрия!$A$2:$A$152))</f>
        <v>-</v>
      </c>
      <c r="Y476" s="88">
        <f>FORECAST($C$8+T476,Инклинометрия!$B$2:$B$152,Инклинометрия!$A$2:$A$152)</f>
        <v>1425</v>
      </c>
      <c r="Z476" s="88">
        <f>IF(R476=0,FORECAST($C$6-T476,Инклинометрия!$B$2:$B$152,Инклинометрия!$A$2:$A$152),FORECAST($C$8,Инклинометрия!$B$2:$B$152,Инклинометрия!$A$2:$A$152))</f>
        <v>1330</v>
      </c>
      <c r="AA476" s="61">
        <f t="shared" si="205"/>
        <v>1400</v>
      </c>
      <c r="AB476" s="62">
        <f t="shared" si="224"/>
        <v>1400</v>
      </c>
      <c r="AC476" s="62">
        <f t="shared" si="206"/>
        <v>0</v>
      </c>
      <c r="AD476" s="65">
        <f>IF(R476=0,FORECAST($C$8,Инклинометрия!$B$2:$B$152,Инклинометрия!$A$2:$A$152),V476)</f>
        <v>1330</v>
      </c>
      <c r="AE476" s="65">
        <f>FORECAST($C$8-(R476+AA476),Инклинометрия!$B$2:$B$152,Инклинометрия!$A$2:$A$152)</f>
        <v>0</v>
      </c>
      <c r="AF476" s="65">
        <f>IF(AB476=0,"-",FORECAST($C$8,Инклинометрия!$B$2:$B$152,Инклинометрия!$A$2:$A$152))</f>
        <v>1330</v>
      </c>
      <c r="AG476" s="65">
        <f>IF(AB476=0,"-",FORECAST($C$8-AB476,Инклинометрия!$B$2:$B$152,Инклинометрия!$A$2:$A$152))</f>
        <v>0</v>
      </c>
      <c r="AH476" s="65" t="str">
        <f>IF(AC476=0,"-",FORECAST($C$8+AC476,Инклинометрия!$B$2:$B$152,Инклинометрия!$A$2:$A$152))</f>
        <v>-</v>
      </c>
      <c r="AI476" s="89" t="str">
        <f>IF(AC476=0,"-",FORECAST($C$8,Инклинометрия!$B$2:$B$152,Инклинометрия!$A$2:$A$152))</f>
        <v>-</v>
      </c>
      <c r="AJ476" s="28"/>
      <c r="AK476" s="67">
        <f t="shared" si="225"/>
        <v>0</v>
      </c>
      <c r="AL476" s="28">
        <f t="shared" si="226"/>
        <v>0</v>
      </c>
      <c r="AM476" s="28">
        <f t="shared" si="227"/>
        <v>0.1</v>
      </c>
      <c r="AN476" s="26">
        <f t="shared" si="228"/>
        <v>0.1</v>
      </c>
      <c r="AO476" s="87">
        <f t="shared" si="229"/>
        <v>145626.51678434567</v>
      </c>
      <c r="AP476" s="87">
        <f t="shared" si="207"/>
        <v>44301.516784345658</v>
      </c>
      <c r="AQ476" s="66">
        <f t="shared" si="208"/>
        <v>14695380</v>
      </c>
      <c r="AR476" s="66">
        <f t="shared" si="209"/>
        <v>14695380</v>
      </c>
      <c r="AS476" s="66">
        <f t="shared" si="210"/>
        <v>784800</v>
      </c>
      <c r="AT476" s="45">
        <f t="shared" si="214"/>
        <v>15625806.516784346</v>
      </c>
      <c r="AU476" s="75"/>
    </row>
    <row r="477" spans="2:47" x14ac:dyDescent="0.3">
      <c r="B477" s="41">
        <f t="shared" si="215"/>
        <v>2235</v>
      </c>
      <c r="C477" s="8">
        <f t="shared" si="230"/>
        <v>22.35</v>
      </c>
      <c r="D477" s="73">
        <f t="shared" si="211"/>
        <v>29.893125000000001</v>
      </c>
      <c r="E477" s="29">
        <f t="shared" si="233"/>
        <v>7402.940641215112</v>
      </c>
      <c r="F477" s="29">
        <f t="shared" si="216"/>
        <v>16.561388459094445</v>
      </c>
      <c r="G477" s="29">
        <f t="shared" si="231"/>
        <v>22.150857064038817</v>
      </c>
      <c r="H477" s="17">
        <f t="shared" si="217"/>
        <v>9901.4331076252074</v>
      </c>
      <c r="I477" s="29">
        <f t="shared" si="218"/>
        <v>2.2250485660981263</v>
      </c>
      <c r="J477" s="29">
        <f t="shared" si="212"/>
        <v>20.847057720370078</v>
      </c>
      <c r="K477" s="39">
        <f t="shared" si="219"/>
        <v>1400</v>
      </c>
      <c r="L477" s="49">
        <f t="shared" si="202"/>
        <v>0</v>
      </c>
      <c r="M477" s="48">
        <f t="shared" si="203"/>
        <v>4.2266987561397071</v>
      </c>
      <c r="N477" s="51">
        <f t="shared" si="213"/>
        <v>0</v>
      </c>
      <c r="O477" s="54">
        <f t="shared" si="232"/>
        <v>18.880500609176615</v>
      </c>
      <c r="P477" s="34">
        <f t="shared" si="220"/>
        <v>1.7671458676442586</v>
      </c>
      <c r="Q477" s="30">
        <f t="shared" si="221"/>
        <v>0</v>
      </c>
      <c r="R477" s="58">
        <f t="shared" si="222"/>
        <v>0</v>
      </c>
      <c r="S477" s="58">
        <f t="shared" si="223"/>
        <v>0</v>
      </c>
      <c r="T477" s="58">
        <f t="shared" si="204"/>
        <v>100</v>
      </c>
      <c r="U477" s="88" t="str">
        <f>IF(R477=0,"-",FORECAST($C$8,Инклинометрия!$B$2:$B$152,Инклинометрия!$A$2:$A$152))</f>
        <v>-</v>
      </c>
      <c r="V477" s="88" t="str">
        <f>IF(R477=0,"-",FORECAST($C$8-R477,Инклинометрия!$B$2:$B$152,Инклинометрия!$A$2:$A$152))</f>
        <v>-</v>
      </c>
      <c r="W477" s="88" t="str">
        <f>IF(R477&gt;0,FORECAST($C$8,Инклинометрия!$B$2:$B$152,Инклинометрия!$A$2:$A$152),IF(AB477=$C$8,"-",FORECAST($C$8-AB477,Инклинометрия!$B$2:$B$152,Инклинометрия!$A$2:$A$152)))</f>
        <v>-</v>
      </c>
      <c r="X477" s="88" t="str">
        <f>IF(S477=0,"-",FORECAST($C$8-(S477+AB477),Инклинометрия!$B$2:$B$152,Инклинометрия!$A$2:$A$152))</f>
        <v>-</v>
      </c>
      <c r="Y477" s="88">
        <f>FORECAST($C$8+T477,Инклинометрия!$B$2:$B$152,Инклинометрия!$A$2:$A$152)</f>
        <v>1425</v>
      </c>
      <c r="Z477" s="88">
        <f>IF(R477=0,FORECAST($C$6-T477,Инклинометрия!$B$2:$B$152,Инклинометрия!$A$2:$A$152),FORECAST($C$8,Инклинометрия!$B$2:$B$152,Инклинометрия!$A$2:$A$152))</f>
        <v>1330</v>
      </c>
      <c r="AA477" s="61">
        <f t="shared" si="205"/>
        <v>1400</v>
      </c>
      <c r="AB477" s="62">
        <f t="shared" si="224"/>
        <v>1400</v>
      </c>
      <c r="AC477" s="62">
        <f t="shared" si="206"/>
        <v>0</v>
      </c>
      <c r="AD477" s="65">
        <f>IF(R477=0,FORECAST($C$8,Инклинометрия!$B$2:$B$152,Инклинометрия!$A$2:$A$152),V477)</f>
        <v>1330</v>
      </c>
      <c r="AE477" s="65">
        <f>FORECAST($C$8-(R477+AA477),Инклинометрия!$B$2:$B$152,Инклинометрия!$A$2:$A$152)</f>
        <v>0</v>
      </c>
      <c r="AF477" s="65">
        <f>IF(AB477=0,"-",FORECAST($C$8,Инклинометрия!$B$2:$B$152,Инклинометрия!$A$2:$A$152))</f>
        <v>1330</v>
      </c>
      <c r="AG477" s="65">
        <f>IF(AB477=0,"-",FORECAST($C$8-AB477,Инклинометрия!$B$2:$B$152,Инклинометрия!$A$2:$A$152))</f>
        <v>0</v>
      </c>
      <c r="AH477" s="65" t="str">
        <f>IF(AC477=0,"-",FORECAST($C$8+AC477,Инклинометрия!$B$2:$B$152,Инклинометрия!$A$2:$A$152))</f>
        <v>-</v>
      </c>
      <c r="AI477" s="89" t="str">
        <f>IF(AC477=0,"-",FORECAST($C$8,Инклинометрия!$B$2:$B$152,Инклинометрия!$A$2:$A$152))</f>
        <v>-</v>
      </c>
      <c r="AJ477" s="28"/>
      <c r="AK477" s="67">
        <f t="shared" si="225"/>
        <v>0</v>
      </c>
      <c r="AL477" s="28">
        <f t="shared" si="226"/>
        <v>0</v>
      </c>
      <c r="AM477" s="28">
        <f t="shared" si="227"/>
        <v>0.1</v>
      </c>
      <c r="AN477" s="26">
        <f t="shared" si="228"/>
        <v>0.1</v>
      </c>
      <c r="AO477" s="87">
        <f t="shared" si="229"/>
        <v>145626.51678434567</v>
      </c>
      <c r="AP477" s="87">
        <f t="shared" si="207"/>
        <v>44301.516784345658</v>
      </c>
      <c r="AQ477" s="66">
        <f t="shared" si="208"/>
        <v>14695380</v>
      </c>
      <c r="AR477" s="66">
        <f t="shared" si="209"/>
        <v>14695380</v>
      </c>
      <c r="AS477" s="66">
        <f t="shared" si="210"/>
        <v>784800</v>
      </c>
      <c r="AT477" s="45">
        <f t="shared" si="214"/>
        <v>15625806.516784346</v>
      </c>
      <c r="AU477" s="75"/>
    </row>
    <row r="478" spans="2:47" x14ac:dyDescent="0.3">
      <c r="B478" s="41">
        <f t="shared" si="215"/>
        <v>2240</v>
      </c>
      <c r="C478" s="8">
        <f t="shared" si="230"/>
        <v>22.400000000000002</v>
      </c>
      <c r="D478" s="73">
        <f t="shared" si="211"/>
        <v>29.960000000000004</v>
      </c>
      <c r="E478" s="29">
        <f t="shared" si="233"/>
        <v>7419.5020296742059</v>
      </c>
      <c r="F478" s="29">
        <f t="shared" si="216"/>
        <v>16.561388459094445</v>
      </c>
      <c r="G478" s="29">
        <f t="shared" si="231"/>
        <v>22.150857064038817</v>
      </c>
      <c r="H478" s="17">
        <f t="shared" si="217"/>
        <v>9923.5839646892455</v>
      </c>
      <c r="I478" s="29">
        <f t="shared" si="218"/>
        <v>2.2250485660981263</v>
      </c>
      <c r="J478" s="29">
        <f t="shared" si="212"/>
        <v>20.847057720370078</v>
      </c>
      <c r="K478" s="39">
        <f t="shared" si="219"/>
        <v>1400</v>
      </c>
      <c r="L478" s="49">
        <f t="shared" ref="L478:L541" si="234">R478*$C$21</f>
        <v>0</v>
      </c>
      <c r="M478" s="48">
        <f t="shared" ref="M478:M541" si="235">AA478*$C$21</f>
        <v>4.2266987561397071</v>
      </c>
      <c r="N478" s="51">
        <f t="shared" si="213"/>
        <v>0</v>
      </c>
      <c r="O478" s="54">
        <f t="shared" si="232"/>
        <v>18.880500609176615</v>
      </c>
      <c r="P478" s="34">
        <f t="shared" si="220"/>
        <v>1.7671458676442586</v>
      </c>
      <c r="Q478" s="30">
        <f t="shared" si="221"/>
        <v>0</v>
      </c>
      <c r="R478" s="58">
        <f t="shared" si="222"/>
        <v>0</v>
      </c>
      <c r="S478" s="58">
        <f t="shared" si="223"/>
        <v>0</v>
      </c>
      <c r="T478" s="58">
        <f t="shared" ref="T478:T541" si="236">IF(R478&gt;0,$C$6-$C$8,IF($C$6-$C$8-AC478&lt;0,0,$C$6-$C$8-AC478))</f>
        <v>100</v>
      </c>
      <c r="U478" s="88" t="str">
        <f>IF(R478=0,"-",FORECAST($C$8,Инклинометрия!$B$2:$B$152,Инклинометрия!$A$2:$A$152))</f>
        <v>-</v>
      </c>
      <c r="V478" s="88" t="str">
        <f>IF(R478=0,"-",FORECAST($C$8-R478,Инклинометрия!$B$2:$B$152,Инклинометрия!$A$2:$A$152))</f>
        <v>-</v>
      </c>
      <c r="W478" s="88" t="str">
        <f>IF(R478&gt;0,FORECAST($C$8,Инклинометрия!$B$2:$B$152,Инклинометрия!$A$2:$A$152),IF(AB478=$C$8,"-",FORECAST($C$8-AB478,Инклинометрия!$B$2:$B$152,Инклинометрия!$A$2:$A$152)))</f>
        <v>-</v>
      </c>
      <c r="X478" s="88" t="str">
        <f>IF(S478=0,"-",FORECAST($C$8-(S478+AB478),Инклинометрия!$B$2:$B$152,Инклинометрия!$A$2:$A$152))</f>
        <v>-</v>
      </c>
      <c r="Y478" s="88">
        <f>FORECAST($C$8+T478,Инклинометрия!$B$2:$B$152,Инклинометрия!$A$2:$A$152)</f>
        <v>1425</v>
      </c>
      <c r="Z478" s="88">
        <f>IF(R478=0,FORECAST($C$6-T478,Инклинометрия!$B$2:$B$152,Инклинометрия!$A$2:$A$152),FORECAST($C$8,Инклинометрия!$B$2:$B$152,Инклинометрия!$A$2:$A$152))</f>
        <v>1330</v>
      </c>
      <c r="AA478" s="61">
        <f t="shared" ref="AA478:AA541" si="237">IF(E478+R478&gt;$C$8,$C$8-R478,E478)</f>
        <v>1400</v>
      </c>
      <c r="AB478" s="62">
        <f t="shared" si="224"/>
        <v>1400</v>
      </c>
      <c r="AC478" s="62">
        <f t="shared" ref="AC478:AC541" si="238">IF(R478&gt;0,0,IF(AC477+AL478/$C$23&gt;$F$23,$F$23,AC477+AL478/$C$23))</f>
        <v>0</v>
      </c>
      <c r="AD478" s="65">
        <f>IF(R478=0,FORECAST($C$8,Инклинометрия!$B$2:$B$152,Инклинометрия!$A$2:$A$152),V478)</f>
        <v>1330</v>
      </c>
      <c r="AE478" s="65">
        <f>FORECAST($C$8-(R478+AA478),Инклинометрия!$B$2:$B$152,Инклинометрия!$A$2:$A$152)</f>
        <v>0</v>
      </c>
      <c r="AF478" s="65">
        <f>IF(AB478=0,"-",FORECAST($C$8,Инклинометрия!$B$2:$B$152,Инклинометрия!$A$2:$A$152))</f>
        <v>1330</v>
      </c>
      <c r="AG478" s="65">
        <f>IF(AB478=0,"-",FORECAST($C$8-AB478,Инклинометрия!$B$2:$B$152,Инклинометрия!$A$2:$A$152))</f>
        <v>0</v>
      </c>
      <c r="AH478" s="65" t="str">
        <f>IF(AC478=0,"-",FORECAST($C$8+AC478,Инклинометрия!$B$2:$B$152,Инклинометрия!$A$2:$A$152))</f>
        <v>-</v>
      </c>
      <c r="AI478" s="89" t="str">
        <f>IF(AC478=0,"-",FORECAST($C$8,Инклинометрия!$B$2:$B$152,Инклинометрия!$A$2:$A$152))</f>
        <v>-</v>
      </c>
      <c r="AJ478" s="28"/>
      <c r="AK478" s="67">
        <f t="shared" si="225"/>
        <v>0</v>
      </c>
      <c r="AL478" s="28">
        <f t="shared" si="226"/>
        <v>0</v>
      </c>
      <c r="AM478" s="28">
        <f t="shared" si="227"/>
        <v>0.1</v>
      </c>
      <c r="AN478" s="26">
        <f t="shared" si="228"/>
        <v>0.1</v>
      </c>
      <c r="AO478" s="87">
        <f t="shared" si="229"/>
        <v>145626.51678434567</v>
      </c>
      <c r="AP478" s="87">
        <f t="shared" ref="AP478:AP541" si="239">IF(R478+AA478&lt;$C$8,0,32*$L$23/$C$12^2*($K$10*R478+$K$8*AA478)+32*$L$24/($C$14^2-$C$13^2)*($K$10*S478+$K$8*AB478))</f>
        <v>44301.516784345658</v>
      </c>
      <c r="AQ478" s="66">
        <f t="shared" ref="AQ478:AQ541" si="240">R478*$C$11*$C$9+AA478*$C$11*$C$10</f>
        <v>14695380</v>
      </c>
      <c r="AR478" s="66">
        <f t="shared" ref="AR478:AR541" si="241">S478*$C$11*$C$9+AB478*$C$11*$C$10</f>
        <v>14695380</v>
      </c>
      <c r="AS478" s="66">
        <f t="shared" ref="AS478:AS541" si="242">$C$11*(T478*$C$9+AC478*$C$10)</f>
        <v>784800</v>
      </c>
      <c r="AT478" s="45">
        <f t="shared" si="214"/>
        <v>15625806.516784346</v>
      </c>
      <c r="AU478" s="75"/>
    </row>
    <row r="479" spans="2:47" x14ac:dyDescent="0.3">
      <c r="B479" s="41">
        <f t="shared" si="215"/>
        <v>2245</v>
      </c>
      <c r="C479" s="8">
        <f t="shared" si="230"/>
        <v>22.45</v>
      </c>
      <c r="D479" s="73">
        <f t="shared" ref="D479:D542" si="243">C479*$C$10/$C$9</f>
        <v>30.026875</v>
      </c>
      <c r="E479" s="29">
        <f t="shared" si="233"/>
        <v>7436.0634181332998</v>
      </c>
      <c r="F479" s="29">
        <f t="shared" si="216"/>
        <v>16.561388459093266</v>
      </c>
      <c r="G479" s="29">
        <f t="shared" si="231"/>
        <v>22.15085706403724</v>
      </c>
      <c r="H479" s="17">
        <f t="shared" si="217"/>
        <v>9945.7348217532835</v>
      </c>
      <c r="I479" s="29">
        <f t="shared" si="218"/>
        <v>2.2250485660981263</v>
      </c>
      <c r="J479" s="29">
        <f t="shared" ref="J479:J542" si="244">SQRT(2*$C$11*G479)</f>
        <v>20.847057720369335</v>
      </c>
      <c r="K479" s="39">
        <f t="shared" si="219"/>
        <v>1400</v>
      </c>
      <c r="L479" s="49">
        <f t="shared" si="234"/>
        <v>0</v>
      </c>
      <c r="M479" s="48">
        <f t="shared" si="235"/>
        <v>4.2266987561397071</v>
      </c>
      <c r="N479" s="51">
        <f t="shared" ref="N479:N542" si="245">S479*PI()*($C$14^2-$C$13^2)/4</f>
        <v>0</v>
      </c>
      <c r="O479" s="54">
        <f t="shared" si="232"/>
        <v>18.880500609176615</v>
      </c>
      <c r="P479" s="34">
        <f t="shared" si="220"/>
        <v>1.7671458676442586</v>
      </c>
      <c r="Q479" s="30">
        <f t="shared" si="221"/>
        <v>0</v>
      </c>
      <c r="R479" s="58">
        <f t="shared" si="222"/>
        <v>0</v>
      </c>
      <c r="S479" s="58">
        <f t="shared" si="223"/>
        <v>0</v>
      </c>
      <c r="T479" s="58">
        <f t="shared" si="236"/>
        <v>100</v>
      </c>
      <c r="U479" s="88" t="str">
        <f>IF(R479=0,"-",FORECAST($C$8,Инклинометрия!$B$2:$B$152,Инклинометрия!$A$2:$A$152))</f>
        <v>-</v>
      </c>
      <c r="V479" s="88" t="str">
        <f>IF(R479=0,"-",FORECAST($C$8-R479,Инклинометрия!$B$2:$B$152,Инклинометрия!$A$2:$A$152))</f>
        <v>-</v>
      </c>
      <c r="W479" s="88" t="str">
        <f>IF(R479&gt;0,FORECAST($C$8,Инклинометрия!$B$2:$B$152,Инклинометрия!$A$2:$A$152),IF(AB479=$C$8,"-",FORECAST($C$8-AB479,Инклинометрия!$B$2:$B$152,Инклинометрия!$A$2:$A$152)))</f>
        <v>-</v>
      </c>
      <c r="X479" s="88" t="str">
        <f>IF(S479=0,"-",FORECAST($C$8-(S479+AB479),Инклинометрия!$B$2:$B$152,Инклинометрия!$A$2:$A$152))</f>
        <v>-</v>
      </c>
      <c r="Y479" s="88">
        <f>FORECAST($C$8+T479,Инклинометрия!$B$2:$B$152,Инклинометрия!$A$2:$A$152)</f>
        <v>1425</v>
      </c>
      <c r="Z479" s="88">
        <f>IF(R479=0,FORECAST($C$6-T479,Инклинометрия!$B$2:$B$152,Инклинометрия!$A$2:$A$152),FORECAST($C$8,Инклинометрия!$B$2:$B$152,Инклинометрия!$A$2:$A$152))</f>
        <v>1330</v>
      </c>
      <c r="AA479" s="61">
        <f t="shared" si="237"/>
        <v>1400</v>
      </c>
      <c r="AB479" s="62">
        <f t="shared" si="224"/>
        <v>1400</v>
      </c>
      <c r="AC479" s="62">
        <f t="shared" si="238"/>
        <v>0</v>
      </c>
      <c r="AD479" s="65">
        <f>IF(R479=0,FORECAST($C$8,Инклинометрия!$B$2:$B$152,Инклинометрия!$A$2:$A$152),V479)</f>
        <v>1330</v>
      </c>
      <c r="AE479" s="65">
        <f>FORECAST($C$8-(R479+AA479),Инклинометрия!$B$2:$B$152,Инклинометрия!$A$2:$A$152)</f>
        <v>0</v>
      </c>
      <c r="AF479" s="65">
        <f>IF(AB479=0,"-",FORECAST($C$8,Инклинометрия!$B$2:$B$152,Инклинометрия!$A$2:$A$152))</f>
        <v>1330</v>
      </c>
      <c r="AG479" s="65">
        <f>IF(AB479=0,"-",FORECAST($C$8-AB479,Инклинометрия!$B$2:$B$152,Инклинометрия!$A$2:$A$152))</f>
        <v>0</v>
      </c>
      <c r="AH479" s="65" t="str">
        <f>IF(AC479=0,"-",FORECAST($C$8+AC479,Инклинометрия!$B$2:$B$152,Инклинометрия!$A$2:$A$152))</f>
        <v>-</v>
      </c>
      <c r="AI479" s="89" t="str">
        <f>IF(AC479=0,"-",FORECAST($C$8,Инклинометрия!$B$2:$B$152,Инклинометрия!$A$2:$A$152))</f>
        <v>-</v>
      </c>
      <c r="AJ479" s="28"/>
      <c r="AK479" s="67">
        <f t="shared" si="225"/>
        <v>0</v>
      </c>
      <c r="AL479" s="28">
        <f t="shared" si="226"/>
        <v>0</v>
      </c>
      <c r="AM479" s="28">
        <f t="shared" si="227"/>
        <v>0.1</v>
      </c>
      <c r="AN479" s="26">
        <f t="shared" si="228"/>
        <v>0.1</v>
      </c>
      <c r="AO479" s="87">
        <f t="shared" si="229"/>
        <v>145626.51678434567</v>
      </c>
      <c r="AP479" s="87">
        <f t="shared" si="239"/>
        <v>44301.516784345658</v>
      </c>
      <c r="AQ479" s="66">
        <f t="shared" si="240"/>
        <v>14695380</v>
      </c>
      <c r="AR479" s="66">
        <f t="shared" si="241"/>
        <v>14695380</v>
      </c>
      <c r="AS479" s="66">
        <f t="shared" si="242"/>
        <v>784800</v>
      </c>
      <c r="AT479" s="45">
        <f t="shared" ref="AT479:AT542" si="246">SUM(AQ479,AS479,AO479)</f>
        <v>15625806.516784346</v>
      </c>
      <c r="AU479" s="75"/>
    </row>
    <row r="480" spans="2:47" x14ac:dyDescent="0.3">
      <c r="B480" s="41">
        <f t="shared" ref="B480:B543" si="247">B479+$C$26</f>
        <v>2250</v>
      </c>
      <c r="C480" s="8">
        <f t="shared" si="230"/>
        <v>22.5</v>
      </c>
      <c r="D480" s="73">
        <f t="shared" si="243"/>
        <v>30.09375</v>
      </c>
      <c r="E480" s="29">
        <f t="shared" si="233"/>
        <v>7452.6248065923937</v>
      </c>
      <c r="F480" s="29">
        <f t="shared" ref="F480:F543" si="248">IF(J479*(B480-B479)&gt;F479/2,4*(C480-C479)/PI()/$C$12^2,J479*(B480-B479)+4*(C480-C479)/PI()/$C$12^2)</f>
        <v>16.561388459094445</v>
      </c>
      <c r="G480" s="29">
        <f t="shared" si="231"/>
        <v>22.150857064038817</v>
      </c>
      <c r="H480" s="17">
        <f t="shared" ref="H480:H543" si="249">H479+G480</f>
        <v>9967.8856788173216</v>
      </c>
      <c r="I480" s="29">
        <f t="shared" ref="I480:I543" si="250">SQRT(2*$C$11*($C$10-$C$9)/$C$10)</f>
        <v>2.2250485660981263</v>
      </c>
      <c r="J480" s="29">
        <f t="shared" si="244"/>
        <v>20.847057720370078</v>
      </c>
      <c r="K480" s="39">
        <f t="shared" ref="K480:K543" si="251">IF((D479+L479+N479-(AL479-AL478))/($C$21+$C$22)&gt;1400,1400,(D479+L479+N479-(AL479-AL478))/($C$21+$C$22))</f>
        <v>1400</v>
      </c>
      <c r="L480" s="49">
        <f t="shared" si="234"/>
        <v>0</v>
      </c>
      <c r="M480" s="48">
        <f t="shared" si="235"/>
        <v>4.2266987561397071</v>
      </c>
      <c r="N480" s="51">
        <f t="shared" si="245"/>
        <v>0</v>
      </c>
      <c r="O480" s="54">
        <f t="shared" si="232"/>
        <v>18.880500609176615</v>
      </c>
      <c r="P480" s="34">
        <f t="shared" ref="P480:P543" si="252">T480*PI()*$C$14^2/4</f>
        <v>1.7671458676442586</v>
      </c>
      <c r="Q480" s="30">
        <f t="shared" ref="Q480:Q543" si="253">AC480*$C$23</f>
        <v>0</v>
      </c>
      <c r="R480" s="58">
        <f t="shared" ref="R480:R543" si="254">IF(K480-H479&lt;0,0,K480-H479)</f>
        <v>0</v>
      </c>
      <c r="S480" s="58">
        <f t="shared" ref="S480:S543" si="255">K480-AB480</f>
        <v>0</v>
      </c>
      <c r="T480" s="58">
        <f t="shared" si="236"/>
        <v>100</v>
      </c>
      <c r="U480" s="88" t="str">
        <f>IF(R480=0,"-",FORECAST($C$8,Инклинометрия!$B$2:$B$152,Инклинометрия!$A$2:$A$152))</f>
        <v>-</v>
      </c>
      <c r="V480" s="88" t="str">
        <f>IF(R480=0,"-",FORECAST($C$8-R480,Инклинометрия!$B$2:$B$152,Инклинометрия!$A$2:$A$152))</f>
        <v>-</v>
      </c>
      <c r="W480" s="88" t="str">
        <f>IF(R480&gt;0,FORECAST($C$8,Инклинометрия!$B$2:$B$152,Инклинометрия!$A$2:$A$152),IF(AB480=$C$8,"-",FORECAST($C$8-AB480,Инклинометрия!$B$2:$B$152,Инклинометрия!$A$2:$A$152)))</f>
        <v>-</v>
      </c>
      <c r="X480" s="88" t="str">
        <f>IF(S480=0,"-",FORECAST($C$8-(S480+AB480),Инклинометрия!$B$2:$B$152,Инклинометрия!$A$2:$A$152))</f>
        <v>-</v>
      </c>
      <c r="Y480" s="88">
        <f>FORECAST($C$8+T480,Инклинометрия!$B$2:$B$152,Инклинометрия!$A$2:$A$152)</f>
        <v>1425</v>
      </c>
      <c r="Z480" s="88">
        <f>IF(R480=0,FORECAST($C$6-T480,Инклинометрия!$B$2:$B$152,Инклинометрия!$A$2:$A$152),FORECAST($C$8,Инклинометрия!$B$2:$B$152,Инклинометрия!$A$2:$A$152))</f>
        <v>1330</v>
      </c>
      <c r="AA480" s="61">
        <f t="shared" si="237"/>
        <v>1400</v>
      </c>
      <c r="AB480" s="62">
        <f t="shared" ref="AB480:AB543" si="256">IF(R480&gt;0,0,IF(AB479+(($C$16-AK480)*(B480-B479)/$C$22)&gt;$C$8,$C$8,AB479+(($C$16-AJ480)*(B480-B479)/$C$22)))</f>
        <v>1400</v>
      </c>
      <c r="AC480" s="62">
        <f t="shared" si="238"/>
        <v>0</v>
      </c>
      <c r="AD480" s="65">
        <f>IF(R480=0,FORECAST($C$8,Инклинометрия!$B$2:$B$152,Инклинометрия!$A$2:$A$152),V480)</f>
        <v>1330</v>
      </c>
      <c r="AE480" s="65">
        <f>FORECAST($C$8-(R480+AA480),Инклинометрия!$B$2:$B$152,Инклинометрия!$A$2:$A$152)</f>
        <v>0</v>
      </c>
      <c r="AF480" s="65">
        <f>IF(AB480=0,"-",FORECAST($C$8,Инклинометрия!$B$2:$B$152,Инклинометрия!$A$2:$A$152))</f>
        <v>1330</v>
      </c>
      <c r="AG480" s="65">
        <f>IF(AB480=0,"-",FORECAST($C$8-AB480,Инклинометрия!$B$2:$B$152,Инклинометрия!$A$2:$A$152))</f>
        <v>0</v>
      </c>
      <c r="AH480" s="65" t="str">
        <f>IF(AC480=0,"-",FORECAST($C$8+AC480,Инклинометрия!$B$2:$B$152,Инклинометрия!$A$2:$A$152))</f>
        <v>-</v>
      </c>
      <c r="AI480" s="89" t="str">
        <f>IF(AC480=0,"-",FORECAST($C$8,Инклинометрия!$B$2:$B$152,Инклинометрия!$A$2:$A$152))</f>
        <v>-</v>
      </c>
      <c r="AJ480" s="28"/>
      <c r="AK480" s="67">
        <f t="shared" ref="AK480:AK543" si="257">2*PI()*$C$5*(AV480-AV479)/(LN(AN479/$K$11)*$K$10/$K$9+LN($K$12/AN479)*$K$10/$K$9)</f>
        <v>0</v>
      </c>
      <c r="AL480" s="28">
        <f t="shared" ref="AL480:AL543" si="258">AK480*(B480-B479)</f>
        <v>0</v>
      </c>
      <c r="AM480" s="28">
        <f t="shared" ref="AM480:AM543" si="259">AM479+AK480/(2*PI()*$C$5*AM479*$K$13)</f>
        <v>0.1</v>
      </c>
      <c r="AN480" s="26">
        <f t="shared" ref="AN480:AN543" si="260">AN479+AK480*(B480-B479)/(2*PI()*$C$5*AN479*$K$13)</f>
        <v>0.1</v>
      </c>
      <c r="AO480" s="87">
        <f t="shared" ref="AO480:AO543" si="261">101325+AP480</f>
        <v>145626.51678434567</v>
      </c>
      <c r="AP480" s="87">
        <f t="shared" si="239"/>
        <v>44301.516784345658</v>
      </c>
      <c r="AQ480" s="66">
        <f t="shared" si="240"/>
        <v>14695380</v>
      </c>
      <c r="AR480" s="66">
        <f t="shared" si="241"/>
        <v>14695380</v>
      </c>
      <c r="AS480" s="66">
        <f t="shared" si="242"/>
        <v>784800</v>
      </c>
      <c r="AT480" s="45">
        <f t="shared" si="246"/>
        <v>15625806.516784346</v>
      </c>
      <c r="AU480" s="75"/>
    </row>
    <row r="481" spans="2:47" x14ac:dyDescent="0.3">
      <c r="B481" s="41">
        <f t="shared" si="247"/>
        <v>2255</v>
      </c>
      <c r="C481" s="8">
        <f t="shared" ref="C481:C544" si="262">$C$16*B481</f>
        <v>22.55</v>
      </c>
      <c r="D481" s="73">
        <f t="shared" si="243"/>
        <v>30.160625</v>
      </c>
      <c r="E481" s="29">
        <f t="shared" si="233"/>
        <v>7469.1861950514885</v>
      </c>
      <c r="F481" s="29">
        <f t="shared" si="248"/>
        <v>16.561388459094445</v>
      </c>
      <c r="G481" s="29">
        <f t="shared" ref="G481:G544" si="263">F481*$C$10/$C$9</f>
        <v>22.150857064038817</v>
      </c>
      <c r="H481" s="17">
        <f t="shared" si="249"/>
        <v>9990.0365358813597</v>
      </c>
      <c r="I481" s="29">
        <f t="shared" si="250"/>
        <v>2.2250485660981263</v>
      </c>
      <c r="J481" s="29">
        <f t="shared" si="244"/>
        <v>20.847057720370078</v>
      </c>
      <c r="K481" s="39">
        <f t="shared" si="251"/>
        <v>1400</v>
      </c>
      <c r="L481" s="49">
        <f t="shared" si="234"/>
        <v>0</v>
      </c>
      <c r="M481" s="48">
        <f t="shared" si="235"/>
        <v>4.2266987561397071</v>
      </c>
      <c r="N481" s="51">
        <f t="shared" si="245"/>
        <v>0</v>
      </c>
      <c r="O481" s="54">
        <f t="shared" ref="O481:O544" si="264">AB481*$C$22</f>
        <v>18.880500609176615</v>
      </c>
      <c r="P481" s="34">
        <f t="shared" si="252"/>
        <v>1.7671458676442586</v>
      </c>
      <c r="Q481" s="30">
        <f t="shared" si="253"/>
        <v>0</v>
      </c>
      <c r="R481" s="58">
        <f t="shared" si="254"/>
        <v>0</v>
      </c>
      <c r="S481" s="58">
        <f t="shared" si="255"/>
        <v>0</v>
      </c>
      <c r="T481" s="58">
        <f t="shared" si="236"/>
        <v>100</v>
      </c>
      <c r="U481" s="88" t="str">
        <f>IF(R481=0,"-",FORECAST($C$8,Инклинометрия!$B$2:$B$152,Инклинометрия!$A$2:$A$152))</f>
        <v>-</v>
      </c>
      <c r="V481" s="88" t="str">
        <f>IF(R481=0,"-",FORECAST($C$8-R481,Инклинометрия!$B$2:$B$152,Инклинометрия!$A$2:$A$152))</f>
        <v>-</v>
      </c>
      <c r="W481" s="88" t="str">
        <f>IF(R481&gt;0,FORECAST($C$8,Инклинометрия!$B$2:$B$152,Инклинометрия!$A$2:$A$152),IF(AB481=$C$8,"-",FORECAST($C$8-AB481,Инклинометрия!$B$2:$B$152,Инклинометрия!$A$2:$A$152)))</f>
        <v>-</v>
      </c>
      <c r="X481" s="88" t="str">
        <f>IF(S481=0,"-",FORECAST($C$8-(S481+AB481),Инклинометрия!$B$2:$B$152,Инклинометрия!$A$2:$A$152))</f>
        <v>-</v>
      </c>
      <c r="Y481" s="88">
        <f>FORECAST($C$8+T481,Инклинометрия!$B$2:$B$152,Инклинометрия!$A$2:$A$152)</f>
        <v>1425</v>
      </c>
      <c r="Z481" s="88">
        <f>IF(R481=0,FORECAST($C$6-T481,Инклинометрия!$B$2:$B$152,Инклинометрия!$A$2:$A$152),FORECAST($C$8,Инклинометрия!$B$2:$B$152,Инклинометрия!$A$2:$A$152))</f>
        <v>1330</v>
      </c>
      <c r="AA481" s="61">
        <f t="shared" si="237"/>
        <v>1400</v>
      </c>
      <c r="AB481" s="62">
        <f t="shared" si="256"/>
        <v>1400</v>
      </c>
      <c r="AC481" s="62">
        <f t="shared" si="238"/>
        <v>0</v>
      </c>
      <c r="AD481" s="65">
        <f>IF(R481=0,FORECAST($C$8,Инклинометрия!$B$2:$B$152,Инклинометрия!$A$2:$A$152),V481)</f>
        <v>1330</v>
      </c>
      <c r="AE481" s="65">
        <f>FORECAST($C$8-(R481+AA481),Инклинометрия!$B$2:$B$152,Инклинометрия!$A$2:$A$152)</f>
        <v>0</v>
      </c>
      <c r="AF481" s="65">
        <f>IF(AB481=0,"-",FORECAST($C$8,Инклинометрия!$B$2:$B$152,Инклинометрия!$A$2:$A$152))</f>
        <v>1330</v>
      </c>
      <c r="AG481" s="65">
        <f>IF(AB481=0,"-",FORECAST($C$8-AB481,Инклинометрия!$B$2:$B$152,Инклинометрия!$A$2:$A$152))</f>
        <v>0</v>
      </c>
      <c r="AH481" s="65" t="str">
        <f>IF(AC481=0,"-",FORECAST($C$8+AC481,Инклинометрия!$B$2:$B$152,Инклинометрия!$A$2:$A$152))</f>
        <v>-</v>
      </c>
      <c r="AI481" s="89" t="str">
        <f>IF(AC481=0,"-",FORECAST($C$8,Инклинометрия!$B$2:$B$152,Инклинометрия!$A$2:$A$152))</f>
        <v>-</v>
      </c>
      <c r="AJ481" s="28"/>
      <c r="AK481" s="67">
        <f t="shared" si="257"/>
        <v>0</v>
      </c>
      <c r="AL481" s="28">
        <f t="shared" si="258"/>
        <v>0</v>
      </c>
      <c r="AM481" s="28">
        <f t="shared" si="259"/>
        <v>0.1</v>
      </c>
      <c r="AN481" s="26">
        <f t="shared" si="260"/>
        <v>0.1</v>
      </c>
      <c r="AO481" s="87">
        <f t="shared" si="261"/>
        <v>145626.51678434567</v>
      </c>
      <c r="AP481" s="87">
        <f t="shared" si="239"/>
        <v>44301.516784345658</v>
      </c>
      <c r="AQ481" s="66">
        <f t="shared" si="240"/>
        <v>14695380</v>
      </c>
      <c r="AR481" s="66">
        <f t="shared" si="241"/>
        <v>14695380</v>
      </c>
      <c r="AS481" s="66">
        <f t="shared" si="242"/>
        <v>784800</v>
      </c>
      <c r="AT481" s="45">
        <f t="shared" si="246"/>
        <v>15625806.516784346</v>
      </c>
      <c r="AU481" s="75"/>
    </row>
    <row r="482" spans="2:47" x14ac:dyDescent="0.3">
      <c r="B482" s="41">
        <f t="shared" si="247"/>
        <v>2260</v>
      </c>
      <c r="C482" s="8">
        <f t="shared" si="262"/>
        <v>22.6</v>
      </c>
      <c r="D482" s="73">
        <f t="shared" si="243"/>
        <v>30.227499999999999</v>
      </c>
      <c r="E482" s="29">
        <f t="shared" ref="E482:E545" si="265">C482/PI()/($C$12/2)^2</f>
        <v>7485.7475835105834</v>
      </c>
      <c r="F482" s="29">
        <f t="shared" si="248"/>
        <v>16.561388459094445</v>
      </c>
      <c r="G482" s="29">
        <f t="shared" si="263"/>
        <v>22.150857064038817</v>
      </c>
      <c r="H482" s="17">
        <f t="shared" si="249"/>
        <v>10012.187392945398</v>
      </c>
      <c r="I482" s="29">
        <f t="shared" si="250"/>
        <v>2.2250485660981263</v>
      </c>
      <c r="J482" s="29">
        <f t="shared" si="244"/>
        <v>20.847057720370078</v>
      </c>
      <c r="K482" s="39">
        <f t="shared" si="251"/>
        <v>1400</v>
      </c>
      <c r="L482" s="49">
        <f t="shared" si="234"/>
        <v>0</v>
      </c>
      <c r="M482" s="48">
        <f t="shared" si="235"/>
        <v>4.2266987561397071</v>
      </c>
      <c r="N482" s="51">
        <f t="shared" si="245"/>
        <v>0</v>
      </c>
      <c r="O482" s="54">
        <f t="shared" si="264"/>
        <v>18.880500609176615</v>
      </c>
      <c r="P482" s="34">
        <f t="shared" si="252"/>
        <v>1.7671458676442586</v>
      </c>
      <c r="Q482" s="30">
        <f t="shared" si="253"/>
        <v>0</v>
      </c>
      <c r="R482" s="58">
        <f t="shared" si="254"/>
        <v>0</v>
      </c>
      <c r="S482" s="58">
        <f t="shared" si="255"/>
        <v>0</v>
      </c>
      <c r="T482" s="58">
        <f t="shared" si="236"/>
        <v>100</v>
      </c>
      <c r="U482" s="88" t="str">
        <f>IF(R482=0,"-",FORECAST($C$8,Инклинометрия!$B$2:$B$152,Инклинометрия!$A$2:$A$152))</f>
        <v>-</v>
      </c>
      <c r="V482" s="88" t="str">
        <f>IF(R482=0,"-",FORECAST($C$8-R482,Инклинометрия!$B$2:$B$152,Инклинометрия!$A$2:$A$152))</f>
        <v>-</v>
      </c>
      <c r="W482" s="88" t="str">
        <f>IF(R482&gt;0,FORECAST($C$8,Инклинометрия!$B$2:$B$152,Инклинометрия!$A$2:$A$152),IF(AB482=$C$8,"-",FORECAST($C$8-AB482,Инклинометрия!$B$2:$B$152,Инклинометрия!$A$2:$A$152)))</f>
        <v>-</v>
      </c>
      <c r="X482" s="88" t="str">
        <f>IF(S482=0,"-",FORECAST($C$8-(S482+AB482),Инклинометрия!$B$2:$B$152,Инклинометрия!$A$2:$A$152))</f>
        <v>-</v>
      </c>
      <c r="Y482" s="88">
        <f>FORECAST($C$8+T482,Инклинометрия!$B$2:$B$152,Инклинометрия!$A$2:$A$152)</f>
        <v>1425</v>
      </c>
      <c r="Z482" s="88">
        <f>IF(R482=0,FORECAST($C$6-T482,Инклинометрия!$B$2:$B$152,Инклинометрия!$A$2:$A$152),FORECAST($C$8,Инклинометрия!$B$2:$B$152,Инклинометрия!$A$2:$A$152))</f>
        <v>1330</v>
      </c>
      <c r="AA482" s="61">
        <f t="shared" si="237"/>
        <v>1400</v>
      </c>
      <c r="AB482" s="62">
        <f t="shared" si="256"/>
        <v>1400</v>
      </c>
      <c r="AC482" s="62">
        <f t="shared" si="238"/>
        <v>0</v>
      </c>
      <c r="AD482" s="65">
        <f>IF(R482=0,FORECAST($C$8,Инклинометрия!$B$2:$B$152,Инклинометрия!$A$2:$A$152),V482)</f>
        <v>1330</v>
      </c>
      <c r="AE482" s="65">
        <f>FORECAST($C$8-(R482+AA482),Инклинометрия!$B$2:$B$152,Инклинометрия!$A$2:$A$152)</f>
        <v>0</v>
      </c>
      <c r="AF482" s="65">
        <f>IF(AB482=0,"-",FORECAST($C$8,Инклинометрия!$B$2:$B$152,Инклинометрия!$A$2:$A$152))</f>
        <v>1330</v>
      </c>
      <c r="AG482" s="65">
        <f>IF(AB482=0,"-",FORECAST($C$8-AB482,Инклинометрия!$B$2:$B$152,Инклинометрия!$A$2:$A$152))</f>
        <v>0</v>
      </c>
      <c r="AH482" s="65" t="str">
        <f>IF(AC482=0,"-",FORECAST($C$8+AC482,Инклинометрия!$B$2:$B$152,Инклинометрия!$A$2:$A$152))</f>
        <v>-</v>
      </c>
      <c r="AI482" s="89" t="str">
        <f>IF(AC482=0,"-",FORECAST($C$8,Инклинометрия!$B$2:$B$152,Инклинометрия!$A$2:$A$152))</f>
        <v>-</v>
      </c>
      <c r="AJ482" s="28"/>
      <c r="AK482" s="67">
        <f t="shared" si="257"/>
        <v>0</v>
      </c>
      <c r="AL482" s="28">
        <f t="shared" si="258"/>
        <v>0</v>
      </c>
      <c r="AM482" s="28">
        <f t="shared" si="259"/>
        <v>0.1</v>
      </c>
      <c r="AN482" s="26">
        <f t="shared" si="260"/>
        <v>0.1</v>
      </c>
      <c r="AO482" s="87">
        <f t="shared" si="261"/>
        <v>145626.51678434567</v>
      </c>
      <c r="AP482" s="87">
        <f t="shared" si="239"/>
        <v>44301.516784345658</v>
      </c>
      <c r="AQ482" s="66">
        <f t="shared" si="240"/>
        <v>14695380</v>
      </c>
      <c r="AR482" s="66">
        <f t="shared" si="241"/>
        <v>14695380</v>
      </c>
      <c r="AS482" s="66">
        <f t="shared" si="242"/>
        <v>784800</v>
      </c>
      <c r="AT482" s="45">
        <f t="shared" si="246"/>
        <v>15625806.516784346</v>
      </c>
      <c r="AU482" s="75"/>
    </row>
    <row r="483" spans="2:47" x14ac:dyDescent="0.3">
      <c r="B483" s="41">
        <f t="shared" si="247"/>
        <v>2265</v>
      </c>
      <c r="C483" s="8">
        <f t="shared" si="262"/>
        <v>22.650000000000002</v>
      </c>
      <c r="D483" s="73">
        <f t="shared" si="243"/>
        <v>30.294375000000006</v>
      </c>
      <c r="E483" s="29">
        <f t="shared" si="265"/>
        <v>7502.3089719696773</v>
      </c>
      <c r="F483" s="29">
        <f t="shared" si="248"/>
        <v>16.561388459094445</v>
      </c>
      <c r="G483" s="29">
        <f t="shared" si="263"/>
        <v>22.150857064038817</v>
      </c>
      <c r="H483" s="17">
        <f t="shared" si="249"/>
        <v>10034.338250009436</v>
      </c>
      <c r="I483" s="29">
        <f t="shared" si="250"/>
        <v>2.2250485660981263</v>
      </c>
      <c r="J483" s="29">
        <f t="shared" si="244"/>
        <v>20.847057720370078</v>
      </c>
      <c r="K483" s="39">
        <f t="shared" si="251"/>
        <v>1400</v>
      </c>
      <c r="L483" s="49">
        <f t="shared" si="234"/>
        <v>0</v>
      </c>
      <c r="M483" s="48">
        <f t="shared" si="235"/>
        <v>4.2266987561397071</v>
      </c>
      <c r="N483" s="51">
        <f t="shared" si="245"/>
        <v>0</v>
      </c>
      <c r="O483" s="54">
        <f t="shared" si="264"/>
        <v>18.880500609176615</v>
      </c>
      <c r="P483" s="34">
        <f t="shared" si="252"/>
        <v>1.7671458676442586</v>
      </c>
      <c r="Q483" s="30">
        <f t="shared" si="253"/>
        <v>0</v>
      </c>
      <c r="R483" s="58">
        <f t="shared" si="254"/>
        <v>0</v>
      </c>
      <c r="S483" s="58">
        <f t="shared" si="255"/>
        <v>0</v>
      </c>
      <c r="T483" s="58">
        <f t="shared" si="236"/>
        <v>100</v>
      </c>
      <c r="U483" s="88" t="str">
        <f>IF(R483=0,"-",FORECAST($C$8,Инклинометрия!$B$2:$B$152,Инклинометрия!$A$2:$A$152))</f>
        <v>-</v>
      </c>
      <c r="V483" s="88" t="str">
        <f>IF(R483=0,"-",FORECAST($C$8-R483,Инклинометрия!$B$2:$B$152,Инклинометрия!$A$2:$A$152))</f>
        <v>-</v>
      </c>
      <c r="W483" s="88" t="str">
        <f>IF(R483&gt;0,FORECAST($C$8,Инклинометрия!$B$2:$B$152,Инклинометрия!$A$2:$A$152),IF(AB483=$C$8,"-",FORECAST($C$8-AB483,Инклинометрия!$B$2:$B$152,Инклинометрия!$A$2:$A$152)))</f>
        <v>-</v>
      </c>
      <c r="X483" s="88" t="str">
        <f>IF(S483=0,"-",FORECAST($C$8-(S483+AB483),Инклинометрия!$B$2:$B$152,Инклинометрия!$A$2:$A$152))</f>
        <v>-</v>
      </c>
      <c r="Y483" s="88">
        <f>FORECAST($C$8+T483,Инклинометрия!$B$2:$B$152,Инклинометрия!$A$2:$A$152)</f>
        <v>1425</v>
      </c>
      <c r="Z483" s="88">
        <f>IF(R483=0,FORECAST($C$6-T483,Инклинометрия!$B$2:$B$152,Инклинометрия!$A$2:$A$152),FORECAST($C$8,Инклинометрия!$B$2:$B$152,Инклинометрия!$A$2:$A$152))</f>
        <v>1330</v>
      </c>
      <c r="AA483" s="61">
        <f t="shared" si="237"/>
        <v>1400</v>
      </c>
      <c r="AB483" s="62">
        <f t="shared" si="256"/>
        <v>1400</v>
      </c>
      <c r="AC483" s="62">
        <f t="shared" si="238"/>
        <v>0</v>
      </c>
      <c r="AD483" s="65">
        <f>IF(R483=0,FORECAST($C$8,Инклинометрия!$B$2:$B$152,Инклинометрия!$A$2:$A$152),V483)</f>
        <v>1330</v>
      </c>
      <c r="AE483" s="65">
        <f>FORECAST($C$8-(R483+AA483),Инклинометрия!$B$2:$B$152,Инклинометрия!$A$2:$A$152)</f>
        <v>0</v>
      </c>
      <c r="AF483" s="65">
        <f>IF(AB483=0,"-",FORECAST($C$8,Инклинометрия!$B$2:$B$152,Инклинометрия!$A$2:$A$152))</f>
        <v>1330</v>
      </c>
      <c r="AG483" s="65">
        <f>IF(AB483=0,"-",FORECAST($C$8-AB483,Инклинометрия!$B$2:$B$152,Инклинометрия!$A$2:$A$152))</f>
        <v>0</v>
      </c>
      <c r="AH483" s="65" t="str">
        <f>IF(AC483=0,"-",FORECAST($C$8+AC483,Инклинометрия!$B$2:$B$152,Инклинометрия!$A$2:$A$152))</f>
        <v>-</v>
      </c>
      <c r="AI483" s="89" t="str">
        <f>IF(AC483=0,"-",FORECAST($C$8,Инклинометрия!$B$2:$B$152,Инклинометрия!$A$2:$A$152))</f>
        <v>-</v>
      </c>
      <c r="AJ483" s="28"/>
      <c r="AK483" s="67">
        <f t="shared" si="257"/>
        <v>0</v>
      </c>
      <c r="AL483" s="28">
        <f t="shared" si="258"/>
        <v>0</v>
      </c>
      <c r="AM483" s="28">
        <f t="shared" si="259"/>
        <v>0.1</v>
      </c>
      <c r="AN483" s="26">
        <f t="shared" si="260"/>
        <v>0.1</v>
      </c>
      <c r="AO483" s="87">
        <f t="shared" si="261"/>
        <v>145626.51678434567</v>
      </c>
      <c r="AP483" s="87">
        <f t="shared" si="239"/>
        <v>44301.516784345658</v>
      </c>
      <c r="AQ483" s="66">
        <f t="shared" si="240"/>
        <v>14695380</v>
      </c>
      <c r="AR483" s="66">
        <f t="shared" si="241"/>
        <v>14695380</v>
      </c>
      <c r="AS483" s="66">
        <f t="shared" si="242"/>
        <v>784800</v>
      </c>
      <c r="AT483" s="45">
        <f t="shared" si="246"/>
        <v>15625806.516784346</v>
      </c>
      <c r="AU483" s="75"/>
    </row>
    <row r="484" spans="2:47" x14ac:dyDescent="0.3">
      <c r="B484" s="41">
        <f t="shared" si="247"/>
        <v>2270</v>
      </c>
      <c r="C484" s="8">
        <f t="shared" si="262"/>
        <v>22.7</v>
      </c>
      <c r="D484" s="73">
        <f t="shared" si="243"/>
        <v>30.361249999999998</v>
      </c>
      <c r="E484" s="29">
        <f t="shared" si="265"/>
        <v>7518.8703604287712</v>
      </c>
      <c r="F484" s="29">
        <f t="shared" si="248"/>
        <v>16.561388459093266</v>
      </c>
      <c r="G484" s="29">
        <f t="shared" si="263"/>
        <v>22.15085706403724</v>
      </c>
      <c r="H484" s="17">
        <f t="shared" si="249"/>
        <v>10056.489107073474</v>
      </c>
      <c r="I484" s="29">
        <f t="shared" si="250"/>
        <v>2.2250485660981263</v>
      </c>
      <c r="J484" s="29">
        <f t="shared" si="244"/>
        <v>20.847057720369335</v>
      </c>
      <c r="K484" s="39">
        <f t="shared" si="251"/>
        <v>1400</v>
      </c>
      <c r="L484" s="49">
        <f t="shared" si="234"/>
        <v>0</v>
      </c>
      <c r="M484" s="48">
        <f t="shared" si="235"/>
        <v>4.2266987561397071</v>
      </c>
      <c r="N484" s="51">
        <f t="shared" si="245"/>
        <v>0</v>
      </c>
      <c r="O484" s="54">
        <f t="shared" si="264"/>
        <v>18.880500609176615</v>
      </c>
      <c r="P484" s="34">
        <f t="shared" si="252"/>
        <v>1.7671458676442586</v>
      </c>
      <c r="Q484" s="30">
        <f t="shared" si="253"/>
        <v>0</v>
      </c>
      <c r="R484" s="58">
        <f t="shared" si="254"/>
        <v>0</v>
      </c>
      <c r="S484" s="58">
        <f t="shared" si="255"/>
        <v>0</v>
      </c>
      <c r="T484" s="58">
        <f t="shared" si="236"/>
        <v>100</v>
      </c>
      <c r="U484" s="88" t="str">
        <f>IF(R484=0,"-",FORECAST($C$8,Инклинометрия!$B$2:$B$152,Инклинометрия!$A$2:$A$152))</f>
        <v>-</v>
      </c>
      <c r="V484" s="88" t="str">
        <f>IF(R484=0,"-",FORECAST($C$8-R484,Инклинометрия!$B$2:$B$152,Инклинометрия!$A$2:$A$152))</f>
        <v>-</v>
      </c>
      <c r="W484" s="88" t="str">
        <f>IF(R484&gt;0,FORECAST($C$8,Инклинометрия!$B$2:$B$152,Инклинометрия!$A$2:$A$152),IF(AB484=$C$8,"-",FORECAST($C$8-AB484,Инклинометрия!$B$2:$B$152,Инклинометрия!$A$2:$A$152)))</f>
        <v>-</v>
      </c>
      <c r="X484" s="88" t="str">
        <f>IF(S484=0,"-",FORECAST($C$8-(S484+AB484),Инклинометрия!$B$2:$B$152,Инклинометрия!$A$2:$A$152))</f>
        <v>-</v>
      </c>
      <c r="Y484" s="88">
        <f>FORECAST($C$8+T484,Инклинометрия!$B$2:$B$152,Инклинометрия!$A$2:$A$152)</f>
        <v>1425</v>
      </c>
      <c r="Z484" s="88">
        <f>IF(R484=0,FORECAST($C$6-T484,Инклинометрия!$B$2:$B$152,Инклинометрия!$A$2:$A$152),FORECAST($C$8,Инклинометрия!$B$2:$B$152,Инклинометрия!$A$2:$A$152))</f>
        <v>1330</v>
      </c>
      <c r="AA484" s="61">
        <f t="shared" si="237"/>
        <v>1400</v>
      </c>
      <c r="AB484" s="62">
        <f t="shared" si="256"/>
        <v>1400</v>
      </c>
      <c r="AC484" s="62">
        <f t="shared" si="238"/>
        <v>0</v>
      </c>
      <c r="AD484" s="65">
        <f>IF(R484=0,FORECAST($C$8,Инклинометрия!$B$2:$B$152,Инклинометрия!$A$2:$A$152),V484)</f>
        <v>1330</v>
      </c>
      <c r="AE484" s="65">
        <f>FORECAST($C$8-(R484+AA484),Инклинометрия!$B$2:$B$152,Инклинометрия!$A$2:$A$152)</f>
        <v>0</v>
      </c>
      <c r="AF484" s="65">
        <f>IF(AB484=0,"-",FORECAST($C$8,Инклинометрия!$B$2:$B$152,Инклинометрия!$A$2:$A$152))</f>
        <v>1330</v>
      </c>
      <c r="AG484" s="65">
        <f>IF(AB484=0,"-",FORECAST($C$8-AB484,Инклинометрия!$B$2:$B$152,Инклинометрия!$A$2:$A$152))</f>
        <v>0</v>
      </c>
      <c r="AH484" s="65" t="str">
        <f>IF(AC484=0,"-",FORECAST($C$8+AC484,Инклинометрия!$B$2:$B$152,Инклинометрия!$A$2:$A$152))</f>
        <v>-</v>
      </c>
      <c r="AI484" s="89" t="str">
        <f>IF(AC484=0,"-",FORECAST($C$8,Инклинометрия!$B$2:$B$152,Инклинометрия!$A$2:$A$152))</f>
        <v>-</v>
      </c>
      <c r="AJ484" s="28"/>
      <c r="AK484" s="67">
        <f t="shared" si="257"/>
        <v>0</v>
      </c>
      <c r="AL484" s="28">
        <f t="shared" si="258"/>
        <v>0</v>
      </c>
      <c r="AM484" s="28">
        <f t="shared" si="259"/>
        <v>0.1</v>
      </c>
      <c r="AN484" s="26">
        <f t="shared" si="260"/>
        <v>0.1</v>
      </c>
      <c r="AO484" s="87">
        <f t="shared" si="261"/>
        <v>145626.51678434567</v>
      </c>
      <c r="AP484" s="87">
        <f t="shared" si="239"/>
        <v>44301.516784345658</v>
      </c>
      <c r="AQ484" s="66">
        <f t="shared" si="240"/>
        <v>14695380</v>
      </c>
      <c r="AR484" s="66">
        <f t="shared" si="241"/>
        <v>14695380</v>
      </c>
      <c r="AS484" s="66">
        <f t="shared" si="242"/>
        <v>784800</v>
      </c>
      <c r="AT484" s="45">
        <f t="shared" si="246"/>
        <v>15625806.516784346</v>
      </c>
      <c r="AU484" s="75"/>
    </row>
    <row r="485" spans="2:47" x14ac:dyDescent="0.3">
      <c r="B485" s="41">
        <f t="shared" si="247"/>
        <v>2275</v>
      </c>
      <c r="C485" s="8">
        <f t="shared" si="262"/>
        <v>22.75</v>
      </c>
      <c r="D485" s="73">
        <f t="shared" si="243"/>
        <v>30.428125000000001</v>
      </c>
      <c r="E485" s="29">
        <f t="shared" si="265"/>
        <v>7535.4317488878651</v>
      </c>
      <c r="F485" s="29">
        <f t="shared" si="248"/>
        <v>16.561388459094445</v>
      </c>
      <c r="G485" s="29">
        <f t="shared" si="263"/>
        <v>22.150857064038817</v>
      </c>
      <c r="H485" s="17">
        <f t="shared" si="249"/>
        <v>10078.639964137512</v>
      </c>
      <c r="I485" s="29">
        <f t="shared" si="250"/>
        <v>2.2250485660981263</v>
      </c>
      <c r="J485" s="29">
        <f t="shared" si="244"/>
        <v>20.847057720370078</v>
      </c>
      <c r="K485" s="39">
        <f t="shared" si="251"/>
        <v>1400</v>
      </c>
      <c r="L485" s="49">
        <f t="shared" si="234"/>
        <v>0</v>
      </c>
      <c r="M485" s="48">
        <f t="shared" si="235"/>
        <v>4.2266987561397071</v>
      </c>
      <c r="N485" s="51">
        <f t="shared" si="245"/>
        <v>0</v>
      </c>
      <c r="O485" s="54">
        <f t="shared" si="264"/>
        <v>18.880500609176615</v>
      </c>
      <c r="P485" s="34">
        <f t="shared" si="252"/>
        <v>1.7671458676442586</v>
      </c>
      <c r="Q485" s="30">
        <f t="shared" si="253"/>
        <v>0</v>
      </c>
      <c r="R485" s="58">
        <f t="shared" si="254"/>
        <v>0</v>
      </c>
      <c r="S485" s="58">
        <f t="shared" si="255"/>
        <v>0</v>
      </c>
      <c r="T485" s="58">
        <f t="shared" si="236"/>
        <v>100</v>
      </c>
      <c r="U485" s="88" t="str">
        <f>IF(R485=0,"-",FORECAST($C$8,Инклинометрия!$B$2:$B$152,Инклинометрия!$A$2:$A$152))</f>
        <v>-</v>
      </c>
      <c r="V485" s="88" t="str">
        <f>IF(R485=0,"-",FORECAST($C$8-R485,Инклинометрия!$B$2:$B$152,Инклинометрия!$A$2:$A$152))</f>
        <v>-</v>
      </c>
      <c r="W485" s="88" t="str">
        <f>IF(R485&gt;0,FORECAST($C$8,Инклинометрия!$B$2:$B$152,Инклинометрия!$A$2:$A$152),IF(AB485=$C$8,"-",FORECAST($C$8-AB485,Инклинометрия!$B$2:$B$152,Инклинометрия!$A$2:$A$152)))</f>
        <v>-</v>
      </c>
      <c r="X485" s="88" t="str">
        <f>IF(S485=0,"-",FORECAST($C$8-(S485+AB485),Инклинометрия!$B$2:$B$152,Инклинометрия!$A$2:$A$152))</f>
        <v>-</v>
      </c>
      <c r="Y485" s="88">
        <f>FORECAST($C$8+T485,Инклинометрия!$B$2:$B$152,Инклинометрия!$A$2:$A$152)</f>
        <v>1425</v>
      </c>
      <c r="Z485" s="88">
        <f>IF(R485=0,FORECAST($C$6-T485,Инклинометрия!$B$2:$B$152,Инклинометрия!$A$2:$A$152),FORECAST($C$8,Инклинометрия!$B$2:$B$152,Инклинометрия!$A$2:$A$152))</f>
        <v>1330</v>
      </c>
      <c r="AA485" s="61">
        <f t="shared" si="237"/>
        <v>1400</v>
      </c>
      <c r="AB485" s="62">
        <f t="shared" si="256"/>
        <v>1400</v>
      </c>
      <c r="AC485" s="62">
        <f t="shared" si="238"/>
        <v>0</v>
      </c>
      <c r="AD485" s="65">
        <f>IF(R485=0,FORECAST($C$8,Инклинометрия!$B$2:$B$152,Инклинометрия!$A$2:$A$152),V485)</f>
        <v>1330</v>
      </c>
      <c r="AE485" s="65">
        <f>FORECAST($C$8-(R485+AA485),Инклинометрия!$B$2:$B$152,Инклинометрия!$A$2:$A$152)</f>
        <v>0</v>
      </c>
      <c r="AF485" s="65">
        <f>IF(AB485=0,"-",FORECAST($C$8,Инклинометрия!$B$2:$B$152,Инклинометрия!$A$2:$A$152))</f>
        <v>1330</v>
      </c>
      <c r="AG485" s="65">
        <f>IF(AB485=0,"-",FORECAST($C$8-AB485,Инклинометрия!$B$2:$B$152,Инклинометрия!$A$2:$A$152))</f>
        <v>0</v>
      </c>
      <c r="AH485" s="65" t="str">
        <f>IF(AC485=0,"-",FORECAST($C$8+AC485,Инклинометрия!$B$2:$B$152,Инклинометрия!$A$2:$A$152))</f>
        <v>-</v>
      </c>
      <c r="AI485" s="89" t="str">
        <f>IF(AC485=0,"-",FORECAST($C$8,Инклинометрия!$B$2:$B$152,Инклинометрия!$A$2:$A$152))</f>
        <v>-</v>
      </c>
      <c r="AJ485" s="28"/>
      <c r="AK485" s="67">
        <f t="shared" si="257"/>
        <v>0</v>
      </c>
      <c r="AL485" s="28">
        <f t="shared" si="258"/>
        <v>0</v>
      </c>
      <c r="AM485" s="28">
        <f t="shared" si="259"/>
        <v>0.1</v>
      </c>
      <c r="AN485" s="26">
        <f t="shared" si="260"/>
        <v>0.1</v>
      </c>
      <c r="AO485" s="87">
        <f t="shared" si="261"/>
        <v>145626.51678434567</v>
      </c>
      <c r="AP485" s="87">
        <f t="shared" si="239"/>
        <v>44301.516784345658</v>
      </c>
      <c r="AQ485" s="66">
        <f t="shared" si="240"/>
        <v>14695380</v>
      </c>
      <c r="AR485" s="66">
        <f t="shared" si="241"/>
        <v>14695380</v>
      </c>
      <c r="AS485" s="66">
        <f t="shared" si="242"/>
        <v>784800</v>
      </c>
      <c r="AT485" s="45">
        <f t="shared" si="246"/>
        <v>15625806.516784346</v>
      </c>
      <c r="AU485" s="75"/>
    </row>
    <row r="486" spans="2:47" x14ac:dyDescent="0.3">
      <c r="B486" s="41">
        <f t="shared" si="247"/>
        <v>2280</v>
      </c>
      <c r="C486" s="8">
        <f t="shared" si="262"/>
        <v>22.8</v>
      </c>
      <c r="D486" s="73">
        <f t="shared" si="243"/>
        <v>30.495000000000001</v>
      </c>
      <c r="E486" s="29">
        <f t="shared" si="265"/>
        <v>7551.9931373469599</v>
      </c>
      <c r="F486" s="29">
        <f t="shared" si="248"/>
        <v>16.561388459094445</v>
      </c>
      <c r="G486" s="29">
        <f t="shared" si="263"/>
        <v>22.150857064038817</v>
      </c>
      <c r="H486" s="17">
        <f t="shared" si="249"/>
        <v>10100.79082120155</v>
      </c>
      <c r="I486" s="29">
        <f t="shared" si="250"/>
        <v>2.2250485660981263</v>
      </c>
      <c r="J486" s="29">
        <f t="shared" si="244"/>
        <v>20.847057720370078</v>
      </c>
      <c r="K486" s="39">
        <f t="shared" si="251"/>
        <v>1400</v>
      </c>
      <c r="L486" s="49">
        <f t="shared" si="234"/>
        <v>0</v>
      </c>
      <c r="M486" s="48">
        <f t="shared" si="235"/>
        <v>4.2266987561397071</v>
      </c>
      <c r="N486" s="51">
        <f t="shared" si="245"/>
        <v>0</v>
      </c>
      <c r="O486" s="54">
        <f t="shared" si="264"/>
        <v>18.880500609176615</v>
      </c>
      <c r="P486" s="34">
        <f t="shared" si="252"/>
        <v>1.7671458676442586</v>
      </c>
      <c r="Q486" s="30">
        <f t="shared" si="253"/>
        <v>0</v>
      </c>
      <c r="R486" s="58">
        <f t="shared" si="254"/>
        <v>0</v>
      </c>
      <c r="S486" s="58">
        <f t="shared" si="255"/>
        <v>0</v>
      </c>
      <c r="T486" s="58">
        <f t="shared" si="236"/>
        <v>100</v>
      </c>
      <c r="U486" s="88" t="str">
        <f>IF(R486=0,"-",FORECAST($C$8,Инклинометрия!$B$2:$B$152,Инклинометрия!$A$2:$A$152))</f>
        <v>-</v>
      </c>
      <c r="V486" s="88" t="str">
        <f>IF(R486=0,"-",FORECAST($C$8-R486,Инклинометрия!$B$2:$B$152,Инклинометрия!$A$2:$A$152))</f>
        <v>-</v>
      </c>
      <c r="W486" s="88" t="str">
        <f>IF(R486&gt;0,FORECAST($C$8,Инклинометрия!$B$2:$B$152,Инклинометрия!$A$2:$A$152),IF(AB486=$C$8,"-",FORECAST($C$8-AB486,Инклинометрия!$B$2:$B$152,Инклинометрия!$A$2:$A$152)))</f>
        <v>-</v>
      </c>
      <c r="X486" s="88" t="str">
        <f>IF(S486=0,"-",FORECAST($C$8-(S486+AB486),Инклинометрия!$B$2:$B$152,Инклинометрия!$A$2:$A$152))</f>
        <v>-</v>
      </c>
      <c r="Y486" s="88">
        <f>FORECAST($C$8+T486,Инклинометрия!$B$2:$B$152,Инклинометрия!$A$2:$A$152)</f>
        <v>1425</v>
      </c>
      <c r="Z486" s="88">
        <f>IF(R486=0,FORECAST($C$6-T486,Инклинометрия!$B$2:$B$152,Инклинометрия!$A$2:$A$152),FORECAST($C$8,Инклинометрия!$B$2:$B$152,Инклинометрия!$A$2:$A$152))</f>
        <v>1330</v>
      </c>
      <c r="AA486" s="61">
        <f t="shared" si="237"/>
        <v>1400</v>
      </c>
      <c r="AB486" s="62">
        <f t="shared" si="256"/>
        <v>1400</v>
      </c>
      <c r="AC486" s="62">
        <f t="shared" si="238"/>
        <v>0</v>
      </c>
      <c r="AD486" s="65">
        <f>IF(R486=0,FORECAST($C$8,Инклинометрия!$B$2:$B$152,Инклинометрия!$A$2:$A$152),V486)</f>
        <v>1330</v>
      </c>
      <c r="AE486" s="65">
        <f>FORECAST($C$8-(R486+AA486),Инклинометрия!$B$2:$B$152,Инклинометрия!$A$2:$A$152)</f>
        <v>0</v>
      </c>
      <c r="AF486" s="65">
        <f>IF(AB486=0,"-",FORECAST($C$8,Инклинометрия!$B$2:$B$152,Инклинометрия!$A$2:$A$152))</f>
        <v>1330</v>
      </c>
      <c r="AG486" s="65">
        <f>IF(AB486=0,"-",FORECAST($C$8-AB486,Инклинометрия!$B$2:$B$152,Инклинометрия!$A$2:$A$152))</f>
        <v>0</v>
      </c>
      <c r="AH486" s="65" t="str">
        <f>IF(AC486=0,"-",FORECAST($C$8+AC486,Инклинометрия!$B$2:$B$152,Инклинометрия!$A$2:$A$152))</f>
        <v>-</v>
      </c>
      <c r="AI486" s="89" t="str">
        <f>IF(AC486=0,"-",FORECAST($C$8,Инклинометрия!$B$2:$B$152,Инклинометрия!$A$2:$A$152))</f>
        <v>-</v>
      </c>
      <c r="AJ486" s="28"/>
      <c r="AK486" s="67">
        <f t="shared" si="257"/>
        <v>0</v>
      </c>
      <c r="AL486" s="28">
        <f t="shared" si="258"/>
        <v>0</v>
      </c>
      <c r="AM486" s="28">
        <f t="shared" si="259"/>
        <v>0.1</v>
      </c>
      <c r="AN486" s="26">
        <f t="shared" si="260"/>
        <v>0.1</v>
      </c>
      <c r="AO486" s="87">
        <f t="shared" si="261"/>
        <v>145626.51678434567</v>
      </c>
      <c r="AP486" s="87">
        <f t="shared" si="239"/>
        <v>44301.516784345658</v>
      </c>
      <c r="AQ486" s="66">
        <f t="shared" si="240"/>
        <v>14695380</v>
      </c>
      <c r="AR486" s="66">
        <f t="shared" si="241"/>
        <v>14695380</v>
      </c>
      <c r="AS486" s="66">
        <f t="shared" si="242"/>
        <v>784800</v>
      </c>
      <c r="AT486" s="45">
        <f t="shared" si="246"/>
        <v>15625806.516784346</v>
      </c>
      <c r="AU486" s="75"/>
    </row>
    <row r="487" spans="2:47" x14ac:dyDescent="0.3">
      <c r="B487" s="41">
        <f t="shared" si="247"/>
        <v>2285</v>
      </c>
      <c r="C487" s="8">
        <f t="shared" si="262"/>
        <v>22.85</v>
      </c>
      <c r="D487" s="73">
        <f t="shared" si="243"/>
        <v>30.561875000000001</v>
      </c>
      <c r="E487" s="29">
        <f t="shared" si="265"/>
        <v>7568.5545258060538</v>
      </c>
      <c r="F487" s="29">
        <f t="shared" si="248"/>
        <v>16.561388459094445</v>
      </c>
      <c r="G487" s="29">
        <f t="shared" si="263"/>
        <v>22.150857064038817</v>
      </c>
      <c r="H487" s="17">
        <f t="shared" si="249"/>
        <v>10122.941678265588</v>
      </c>
      <c r="I487" s="29">
        <f t="shared" si="250"/>
        <v>2.2250485660981263</v>
      </c>
      <c r="J487" s="29">
        <f t="shared" si="244"/>
        <v>20.847057720370078</v>
      </c>
      <c r="K487" s="39">
        <f t="shared" si="251"/>
        <v>1400</v>
      </c>
      <c r="L487" s="49">
        <f t="shared" si="234"/>
        <v>0</v>
      </c>
      <c r="M487" s="48">
        <f t="shared" si="235"/>
        <v>4.2266987561397071</v>
      </c>
      <c r="N487" s="51">
        <f t="shared" si="245"/>
        <v>0</v>
      </c>
      <c r="O487" s="54">
        <f t="shared" si="264"/>
        <v>18.880500609176615</v>
      </c>
      <c r="P487" s="34">
        <f t="shared" si="252"/>
        <v>1.7671458676442586</v>
      </c>
      <c r="Q487" s="30">
        <f t="shared" si="253"/>
        <v>0</v>
      </c>
      <c r="R487" s="58">
        <f t="shared" si="254"/>
        <v>0</v>
      </c>
      <c r="S487" s="58">
        <f t="shared" si="255"/>
        <v>0</v>
      </c>
      <c r="T487" s="58">
        <f t="shared" si="236"/>
        <v>100</v>
      </c>
      <c r="U487" s="88" t="str">
        <f>IF(R487=0,"-",FORECAST($C$8,Инклинометрия!$B$2:$B$152,Инклинометрия!$A$2:$A$152))</f>
        <v>-</v>
      </c>
      <c r="V487" s="88" t="str">
        <f>IF(R487=0,"-",FORECAST($C$8-R487,Инклинометрия!$B$2:$B$152,Инклинометрия!$A$2:$A$152))</f>
        <v>-</v>
      </c>
      <c r="W487" s="88" t="str">
        <f>IF(R487&gt;0,FORECAST($C$8,Инклинометрия!$B$2:$B$152,Инклинометрия!$A$2:$A$152),IF(AB487=$C$8,"-",FORECAST($C$8-AB487,Инклинометрия!$B$2:$B$152,Инклинометрия!$A$2:$A$152)))</f>
        <v>-</v>
      </c>
      <c r="X487" s="88" t="str">
        <f>IF(S487=0,"-",FORECAST($C$8-(S487+AB487),Инклинометрия!$B$2:$B$152,Инклинометрия!$A$2:$A$152))</f>
        <v>-</v>
      </c>
      <c r="Y487" s="88">
        <f>FORECAST($C$8+T487,Инклинометрия!$B$2:$B$152,Инклинометрия!$A$2:$A$152)</f>
        <v>1425</v>
      </c>
      <c r="Z487" s="88">
        <f>IF(R487=0,FORECAST($C$6-T487,Инклинометрия!$B$2:$B$152,Инклинометрия!$A$2:$A$152),FORECAST($C$8,Инклинометрия!$B$2:$B$152,Инклинометрия!$A$2:$A$152))</f>
        <v>1330</v>
      </c>
      <c r="AA487" s="61">
        <f t="shared" si="237"/>
        <v>1400</v>
      </c>
      <c r="AB487" s="62">
        <f t="shared" si="256"/>
        <v>1400</v>
      </c>
      <c r="AC487" s="62">
        <f t="shared" si="238"/>
        <v>0</v>
      </c>
      <c r="AD487" s="65">
        <f>IF(R487=0,FORECAST($C$8,Инклинометрия!$B$2:$B$152,Инклинометрия!$A$2:$A$152),V487)</f>
        <v>1330</v>
      </c>
      <c r="AE487" s="65">
        <f>FORECAST($C$8-(R487+AA487),Инклинометрия!$B$2:$B$152,Инклинометрия!$A$2:$A$152)</f>
        <v>0</v>
      </c>
      <c r="AF487" s="65">
        <f>IF(AB487=0,"-",FORECAST($C$8,Инклинометрия!$B$2:$B$152,Инклинометрия!$A$2:$A$152))</f>
        <v>1330</v>
      </c>
      <c r="AG487" s="65">
        <f>IF(AB487=0,"-",FORECAST($C$8-AB487,Инклинометрия!$B$2:$B$152,Инклинометрия!$A$2:$A$152))</f>
        <v>0</v>
      </c>
      <c r="AH487" s="65" t="str">
        <f>IF(AC487=0,"-",FORECAST($C$8+AC487,Инклинометрия!$B$2:$B$152,Инклинометрия!$A$2:$A$152))</f>
        <v>-</v>
      </c>
      <c r="AI487" s="89" t="str">
        <f>IF(AC487=0,"-",FORECAST($C$8,Инклинометрия!$B$2:$B$152,Инклинометрия!$A$2:$A$152))</f>
        <v>-</v>
      </c>
      <c r="AJ487" s="28"/>
      <c r="AK487" s="67">
        <f t="shared" si="257"/>
        <v>0</v>
      </c>
      <c r="AL487" s="28">
        <f t="shared" si="258"/>
        <v>0</v>
      </c>
      <c r="AM487" s="28">
        <f t="shared" si="259"/>
        <v>0.1</v>
      </c>
      <c r="AN487" s="26">
        <f t="shared" si="260"/>
        <v>0.1</v>
      </c>
      <c r="AO487" s="87">
        <f t="shared" si="261"/>
        <v>145626.51678434567</v>
      </c>
      <c r="AP487" s="87">
        <f t="shared" si="239"/>
        <v>44301.516784345658</v>
      </c>
      <c r="AQ487" s="66">
        <f t="shared" si="240"/>
        <v>14695380</v>
      </c>
      <c r="AR487" s="66">
        <f t="shared" si="241"/>
        <v>14695380</v>
      </c>
      <c r="AS487" s="66">
        <f t="shared" si="242"/>
        <v>784800</v>
      </c>
      <c r="AT487" s="45">
        <f t="shared" si="246"/>
        <v>15625806.516784346</v>
      </c>
      <c r="AU487" s="75"/>
    </row>
    <row r="488" spans="2:47" x14ac:dyDescent="0.3">
      <c r="B488" s="41">
        <f t="shared" si="247"/>
        <v>2290</v>
      </c>
      <c r="C488" s="8">
        <f t="shared" si="262"/>
        <v>22.900000000000002</v>
      </c>
      <c r="D488" s="73">
        <f t="shared" si="243"/>
        <v>30.628750000000004</v>
      </c>
      <c r="E488" s="29">
        <f t="shared" si="265"/>
        <v>7585.1159142651486</v>
      </c>
      <c r="F488" s="29">
        <f t="shared" si="248"/>
        <v>16.561388459094445</v>
      </c>
      <c r="G488" s="29">
        <f t="shared" si="263"/>
        <v>22.150857064038817</v>
      </c>
      <c r="H488" s="17">
        <f t="shared" si="249"/>
        <v>10145.092535329626</v>
      </c>
      <c r="I488" s="29">
        <f t="shared" si="250"/>
        <v>2.2250485660981263</v>
      </c>
      <c r="J488" s="29">
        <f t="shared" si="244"/>
        <v>20.847057720370078</v>
      </c>
      <c r="K488" s="39">
        <f t="shared" si="251"/>
        <v>1400</v>
      </c>
      <c r="L488" s="49">
        <f t="shared" si="234"/>
        <v>0</v>
      </c>
      <c r="M488" s="48">
        <f t="shared" si="235"/>
        <v>4.2266987561397071</v>
      </c>
      <c r="N488" s="51">
        <f t="shared" si="245"/>
        <v>0</v>
      </c>
      <c r="O488" s="54">
        <f t="shared" si="264"/>
        <v>18.880500609176615</v>
      </c>
      <c r="P488" s="34">
        <f t="shared" si="252"/>
        <v>1.7671458676442586</v>
      </c>
      <c r="Q488" s="30">
        <f t="shared" si="253"/>
        <v>0</v>
      </c>
      <c r="R488" s="58">
        <f t="shared" si="254"/>
        <v>0</v>
      </c>
      <c r="S488" s="58">
        <f t="shared" si="255"/>
        <v>0</v>
      </c>
      <c r="T488" s="58">
        <f t="shared" si="236"/>
        <v>100</v>
      </c>
      <c r="U488" s="88" t="str">
        <f>IF(R488=0,"-",FORECAST($C$8,Инклинометрия!$B$2:$B$152,Инклинометрия!$A$2:$A$152))</f>
        <v>-</v>
      </c>
      <c r="V488" s="88" t="str">
        <f>IF(R488=0,"-",FORECAST($C$8-R488,Инклинометрия!$B$2:$B$152,Инклинометрия!$A$2:$A$152))</f>
        <v>-</v>
      </c>
      <c r="W488" s="88" t="str">
        <f>IF(R488&gt;0,FORECAST($C$8,Инклинометрия!$B$2:$B$152,Инклинометрия!$A$2:$A$152),IF(AB488=$C$8,"-",FORECAST($C$8-AB488,Инклинометрия!$B$2:$B$152,Инклинометрия!$A$2:$A$152)))</f>
        <v>-</v>
      </c>
      <c r="X488" s="88" t="str">
        <f>IF(S488=0,"-",FORECAST($C$8-(S488+AB488),Инклинометрия!$B$2:$B$152,Инклинометрия!$A$2:$A$152))</f>
        <v>-</v>
      </c>
      <c r="Y488" s="88">
        <f>FORECAST($C$8+T488,Инклинометрия!$B$2:$B$152,Инклинометрия!$A$2:$A$152)</f>
        <v>1425</v>
      </c>
      <c r="Z488" s="88">
        <f>IF(R488=0,FORECAST($C$6-T488,Инклинометрия!$B$2:$B$152,Инклинометрия!$A$2:$A$152),FORECAST($C$8,Инклинометрия!$B$2:$B$152,Инклинометрия!$A$2:$A$152))</f>
        <v>1330</v>
      </c>
      <c r="AA488" s="61">
        <f t="shared" si="237"/>
        <v>1400</v>
      </c>
      <c r="AB488" s="62">
        <f t="shared" si="256"/>
        <v>1400</v>
      </c>
      <c r="AC488" s="62">
        <f t="shared" si="238"/>
        <v>0</v>
      </c>
      <c r="AD488" s="65">
        <f>IF(R488=0,FORECAST($C$8,Инклинометрия!$B$2:$B$152,Инклинометрия!$A$2:$A$152),V488)</f>
        <v>1330</v>
      </c>
      <c r="AE488" s="65">
        <f>FORECAST($C$8-(R488+AA488),Инклинометрия!$B$2:$B$152,Инклинометрия!$A$2:$A$152)</f>
        <v>0</v>
      </c>
      <c r="AF488" s="65">
        <f>IF(AB488=0,"-",FORECAST($C$8,Инклинометрия!$B$2:$B$152,Инклинометрия!$A$2:$A$152))</f>
        <v>1330</v>
      </c>
      <c r="AG488" s="65">
        <f>IF(AB488=0,"-",FORECAST($C$8-AB488,Инклинометрия!$B$2:$B$152,Инклинометрия!$A$2:$A$152))</f>
        <v>0</v>
      </c>
      <c r="AH488" s="65" t="str">
        <f>IF(AC488=0,"-",FORECAST($C$8+AC488,Инклинометрия!$B$2:$B$152,Инклинометрия!$A$2:$A$152))</f>
        <v>-</v>
      </c>
      <c r="AI488" s="89" t="str">
        <f>IF(AC488=0,"-",FORECAST($C$8,Инклинометрия!$B$2:$B$152,Инклинометрия!$A$2:$A$152))</f>
        <v>-</v>
      </c>
      <c r="AJ488" s="28"/>
      <c r="AK488" s="67">
        <f t="shared" si="257"/>
        <v>0</v>
      </c>
      <c r="AL488" s="28">
        <f t="shared" si="258"/>
        <v>0</v>
      </c>
      <c r="AM488" s="28">
        <f t="shared" si="259"/>
        <v>0.1</v>
      </c>
      <c r="AN488" s="26">
        <f t="shared" si="260"/>
        <v>0.1</v>
      </c>
      <c r="AO488" s="87">
        <f t="shared" si="261"/>
        <v>145626.51678434567</v>
      </c>
      <c r="AP488" s="87">
        <f t="shared" si="239"/>
        <v>44301.516784345658</v>
      </c>
      <c r="AQ488" s="66">
        <f t="shared" si="240"/>
        <v>14695380</v>
      </c>
      <c r="AR488" s="66">
        <f t="shared" si="241"/>
        <v>14695380</v>
      </c>
      <c r="AS488" s="66">
        <f t="shared" si="242"/>
        <v>784800</v>
      </c>
      <c r="AT488" s="45">
        <f t="shared" si="246"/>
        <v>15625806.516784346</v>
      </c>
      <c r="AU488" s="75"/>
    </row>
    <row r="489" spans="2:47" x14ac:dyDescent="0.3">
      <c r="B489" s="41">
        <f t="shared" si="247"/>
        <v>2295</v>
      </c>
      <c r="C489" s="8">
        <f t="shared" si="262"/>
        <v>22.95</v>
      </c>
      <c r="D489" s="73">
        <f t="shared" si="243"/>
        <v>30.695625</v>
      </c>
      <c r="E489" s="29">
        <f t="shared" si="265"/>
        <v>7601.6773027242416</v>
      </c>
      <c r="F489" s="29">
        <f t="shared" si="248"/>
        <v>16.561388459093266</v>
      </c>
      <c r="G489" s="29">
        <f t="shared" si="263"/>
        <v>22.15085706403724</v>
      </c>
      <c r="H489" s="17">
        <f t="shared" si="249"/>
        <v>10167.243392393664</v>
      </c>
      <c r="I489" s="29">
        <f t="shared" si="250"/>
        <v>2.2250485660981263</v>
      </c>
      <c r="J489" s="29">
        <f t="shared" si="244"/>
        <v>20.847057720369335</v>
      </c>
      <c r="K489" s="39">
        <f t="shared" si="251"/>
        <v>1400</v>
      </c>
      <c r="L489" s="49">
        <f t="shared" si="234"/>
        <v>0</v>
      </c>
      <c r="M489" s="48">
        <f t="shared" si="235"/>
        <v>4.2266987561397071</v>
      </c>
      <c r="N489" s="51">
        <f t="shared" si="245"/>
        <v>0</v>
      </c>
      <c r="O489" s="54">
        <f t="shared" si="264"/>
        <v>18.880500609176615</v>
      </c>
      <c r="P489" s="34">
        <f t="shared" si="252"/>
        <v>1.7671458676442586</v>
      </c>
      <c r="Q489" s="30">
        <f t="shared" si="253"/>
        <v>0</v>
      </c>
      <c r="R489" s="58">
        <f t="shared" si="254"/>
        <v>0</v>
      </c>
      <c r="S489" s="58">
        <f t="shared" si="255"/>
        <v>0</v>
      </c>
      <c r="T489" s="58">
        <f t="shared" si="236"/>
        <v>100</v>
      </c>
      <c r="U489" s="88" t="str">
        <f>IF(R489=0,"-",FORECAST($C$8,Инклинометрия!$B$2:$B$152,Инклинометрия!$A$2:$A$152))</f>
        <v>-</v>
      </c>
      <c r="V489" s="88" t="str">
        <f>IF(R489=0,"-",FORECAST($C$8-R489,Инклинометрия!$B$2:$B$152,Инклинометрия!$A$2:$A$152))</f>
        <v>-</v>
      </c>
      <c r="W489" s="88" t="str">
        <f>IF(R489&gt;0,FORECAST($C$8,Инклинометрия!$B$2:$B$152,Инклинометрия!$A$2:$A$152),IF(AB489=$C$8,"-",FORECAST($C$8-AB489,Инклинометрия!$B$2:$B$152,Инклинометрия!$A$2:$A$152)))</f>
        <v>-</v>
      </c>
      <c r="X489" s="88" t="str">
        <f>IF(S489=0,"-",FORECAST($C$8-(S489+AB489),Инклинометрия!$B$2:$B$152,Инклинометрия!$A$2:$A$152))</f>
        <v>-</v>
      </c>
      <c r="Y489" s="88">
        <f>FORECAST($C$8+T489,Инклинометрия!$B$2:$B$152,Инклинометрия!$A$2:$A$152)</f>
        <v>1425</v>
      </c>
      <c r="Z489" s="88">
        <f>IF(R489=0,FORECAST($C$6-T489,Инклинометрия!$B$2:$B$152,Инклинометрия!$A$2:$A$152),FORECAST($C$8,Инклинометрия!$B$2:$B$152,Инклинометрия!$A$2:$A$152))</f>
        <v>1330</v>
      </c>
      <c r="AA489" s="61">
        <f t="shared" si="237"/>
        <v>1400</v>
      </c>
      <c r="AB489" s="62">
        <f t="shared" si="256"/>
        <v>1400</v>
      </c>
      <c r="AC489" s="62">
        <f t="shared" si="238"/>
        <v>0</v>
      </c>
      <c r="AD489" s="65">
        <f>IF(R489=0,FORECAST($C$8,Инклинометрия!$B$2:$B$152,Инклинометрия!$A$2:$A$152),V489)</f>
        <v>1330</v>
      </c>
      <c r="AE489" s="65">
        <f>FORECAST($C$8-(R489+AA489),Инклинометрия!$B$2:$B$152,Инклинометрия!$A$2:$A$152)</f>
        <v>0</v>
      </c>
      <c r="AF489" s="65">
        <f>IF(AB489=0,"-",FORECAST($C$8,Инклинометрия!$B$2:$B$152,Инклинометрия!$A$2:$A$152))</f>
        <v>1330</v>
      </c>
      <c r="AG489" s="65">
        <f>IF(AB489=0,"-",FORECAST($C$8-AB489,Инклинометрия!$B$2:$B$152,Инклинометрия!$A$2:$A$152))</f>
        <v>0</v>
      </c>
      <c r="AH489" s="65" t="str">
        <f>IF(AC489=0,"-",FORECAST($C$8+AC489,Инклинометрия!$B$2:$B$152,Инклинометрия!$A$2:$A$152))</f>
        <v>-</v>
      </c>
      <c r="AI489" s="89" t="str">
        <f>IF(AC489=0,"-",FORECAST($C$8,Инклинометрия!$B$2:$B$152,Инклинометрия!$A$2:$A$152))</f>
        <v>-</v>
      </c>
      <c r="AJ489" s="28"/>
      <c r="AK489" s="67">
        <f t="shared" si="257"/>
        <v>0</v>
      </c>
      <c r="AL489" s="28">
        <f t="shared" si="258"/>
        <v>0</v>
      </c>
      <c r="AM489" s="28">
        <f t="shared" si="259"/>
        <v>0.1</v>
      </c>
      <c r="AN489" s="26">
        <f t="shared" si="260"/>
        <v>0.1</v>
      </c>
      <c r="AO489" s="87">
        <f t="shared" si="261"/>
        <v>145626.51678434567</v>
      </c>
      <c r="AP489" s="87">
        <f t="shared" si="239"/>
        <v>44301.516784345658</v>
      </c>
      <c r="AQ489" s="66">
        <f t="shared" si="240"/>
        <v>14695380</v>
      </c>
      <c r="AR489" s="66">
        <f t="shared" si="241"/>
        <v>14695380</v>
      </c>
      <c r="AS489" s="66">
        <f t="shared" si="242"/>
        <v>784800</v>
      </c>
      <c r="AT489" s="45">
        <f t="shared" si="246"/>
        <v>15625806.516784346</v>
      </c>
      <c r="AU489" s="75"/>
    </row>
    <row r="490" spans="2:47" x14ac:dyDescent="0.3">
      <c r="B490" s="41">
        <f t="shared" si="247"/>
        <v>2300</v>
      </c>
      <c r="C490" s="8">
        <f t="shared" si="262"/>
        <v>23</v>
      </c>
      <c r="D490" s="73">
        <f t="shared" si="243"/>
        <v>30.762499999999999</v>
      </c>
      <c r="E490" s="29">
        <f t="shared" si="265"/>
        <v>7618.2386911833364</v>
      </c>
      <c r="F490" s="29">
        <f t="shared" si="248"/>
        <v>16.561388459094445</v>
      </c>
      <c r="G490" s="29">
        <f t="shared" si="263"/>
        <v>22.150857064038817</v>
      </c>
      <c r="H490" s="17">
        <f t="shared" si="249"/>
        <v>10189.394249457702</v>
      </c>
      <c r="I490" s="29">
        <f t="shared" si="250"/>
        <v>2.2250485660981263</v>
      </c>
      <c r="J490" s="29">
        <f t="shared" si="244"/>
        <v>20.847057720370078</v>
      </c>
      <c r="K490" s="39">
        <f t="shared" si="251"/>
        <v>1400</v>
      </c>
      <c r="L490" s="49">
        <f t="shared" si="234"/>
        <v>0</v>
      </c>
      <c r="M490" s="48">
        <f t="shared" si="235"/>
        <v>4.2266987561397071</v>
      </c>
      <c r="N490" s="51">
        <f t="shared" si="245"/>
        <v>0</v>
      </c>
      <c r="O490" s="54">
        <f t="shared" si="264"/>
        <v>18.880500609176615</v>
      </c>
      <c r="P490" s="34">
        <f t="shared" si="252"/>
        <v>1.7671458676442586</v>
      </c>
      <c r="Q490" s="30">
        <f t="shared" si="253"/>
        <v>0</v>
      </c>
      <c r="R490" s="58">
        <f t="shared" si="254"/>
        <v>0</v>
      </c>
      <c r="S490" s="58">
        <f t="shared" si="255"/>
        <v>0</v>
      </c>
      <c r="T490" s="58">
        <f t="shared" si="236"/>
        <v>100</v>
      </c>
      <c r="U490" s="88" t="str">
        <f>IF(R490=0,"-",FORECAST($C$8,Инклинометрия!$B$2:$B$152,Инклинометрия!$A$2:$A$152))</f>
        <v>-</v>
      </c>
      <c r="V490" s="88" t="str">
        <f>IF(R490=0,"-",FORECAST($C$8-R490,Инклинометрия!$B$2:$B$152,Инклинометрия!$A$2:$A$152))</f>
        <v>-</v>
      </c>
      <c r="W490" s="88" t="str">
        <f>IF(R490&gt;0,FORECAST($C$8,Инклинометрия!$B$2:$B$152,Инклинометрия!$A$2:$A$152),IF(AB490=$C$8,"-",FORECAST($C$8-AB490,Инклинометрия!$B$2:$B$152,Инклинометрия!$A$2:$A$152)))</f>
        <v>-</v>
      </c>
      <c r="X490" s="88" t="str">
        <f>IF(S490=0,"-",FORECAST($C$8-(S490+AB490),Инклинометрия!$B$2:$B$152,Инклинометрия!$A$2:$A$152))</f>
        <v>-</v>
      </c>
      <c r="Y490" s="88">
        <f>FORECAST($C$8+T490,Инклинометрия!$B$2:$B$152,Инклинометрия!$A$2:$A$152)</f>
        <v>1425</v>
      </c>
      <c r="Z490" s="88">
        <f>IF(R490=0,FORECAST($C$6-T490,Инклинометрия!$B$2:$B$152,Инклинометрия!$A$2:$A$152),FORECAST($C$8,Инклинометрия!$B$2:$B$152,Инклинометрия!$A$2:$A$152))</f>
        <v>1330</v>
      </c>
      <c r="AA490" s="61">
        <f t="shared" si="237"/>
        <v>1400</v>
      </c>
      <c r="AB490" s="62">
        <f t="shared" si="256"/>
        <v>1400</v>
      </c>
      <c r="AC490" s="62">
        <f t="shared" si="238"/>
        <v>0</v>
      </c>
      <c r="AD490" s="65">
        <f>IF(R490=0,FORECAST($C$8,Инклинометрия!$B$2:$B$152,Инклинометрия!$A$2:$A$152),V490)</f>
        <v>1330</v>
      </c>
      <c r="AE490" s="65">
        <f>FORECAST($C$8-(R490+AA490),Инклинометрия!$B$2:$B$152,Инклинометрия!$A$2:$A$152)</f>
        <v>0</v>
      </c>
      <c r="AF490" s="65">
        <f>IF(AB490=0,"-",FORECAST($C$8,Инклинометрия!$B$2:$B$152,Инклинометрия!$A$2:$A$152))</f>
        <v>1330</v>
      </c>
      <c r="AG490" s="65">
        <f>IF(AB490=0,"-",FORECAST($C$8-AB490,Инклинометрия!$B$2:$B$152,Инклинометрия!$A$2:$A$152))</f>
        <v>0</v>
      </c>
      <c r="AH490" s="65" t="str">
        <f>IF(AC490=0,"-",FORECAST($C$8+AC490,Инклинометрия!$B$2:$B$152,Инклинометрия!$A$2:$A$152))</f>
        <v>-</v>
      </c>
      <c r="AI490" s="89" t="str">
        <f>IF(AC490=0,"-",FORECAST($C$8,Инклинометрия!$B$2:$B$152,Инклинометрия!$A$2:$A$152))</f>
        <v>-</v>
      </c>
      <c r="AJ490" s="28"/>
      <c r="AK490" s="67">
        <f t="shared" si="257"/>
        <v>0</v>
      </c>
      <c r="AL490" s="28">
        <f t="shared" si="258"/>
        <v>0</v>
      </c>
      <c r="AM490" s="28">
        <f t="shared" si="259"/>
        <v>0.1</v>
      </c>
      <c r="AN490" s="26">
        <f t="shared" si="260"/>
        <v>0.1</v>
      </c>
      <c r="AO490" s="87">
        <f t="shared" si="261"/>
        <v>145626.51678434567</v>
      </c>
      <c r="AP490" s="87">
        <f t="shared" si="239"/>
        <v>44301.516784345658</v>
      </c>
      <c r="AQ490" s="66">
        <f t="shared" si="240"/>
        <v>14695380</v>
      </c>
      <c r="AR490" s="66">
        <f t="shared" si="241"/>
        <v>14695380</v>
      </c>
      <c r="AS490" s="66">
        <f t="shared" si="242"/>
        <v>784800</v>
      </c>
      <c r="AT490" s="45">
        <f t="shared" si="246"/>
        <v>15625806.516784346</v>
      </c>
      <c r="AU490" s="75"/>
    </row>
    <row r="491" spans="2:47" x14ac:dyDescent="0.3">
      <c r="B491" s="41">
        <f t="shared" si="247"/>
        <v>2305</v>
      </c>
      <c r="C491" s="8">
        <f t="shared" si="262"/>
        <v>23.05</v>
      </c>
      <c r="D491" s="73">
        <f t="shared" si="243"/>
        <v>30.829374999999999</v>
      </c>
      <c r="E491" s="29">
        <f t="shared" si="265"/>
        <v>7634.8000796424303</v>
      </c>
      <c r="F491" s="29">
        <f t="shared" si="248"/>
        <v>16.561388459094445</v>
      </c>
      <c r="G491" s="29">
        <f t="shared" si="263"/>
        <v>22.150857064038817</v>
      </c>
      <c r="H491" s="17">
        <f t="shared" si="249"/>
        <v>10211.54510652174</v>
      </c>
      <c r="I491" s="29">
        <f t="shared" si="250"/>
        <v>2.2250485660981263</v>
      </c>
      <c r="J491" s="29">
        <f t="shared" si="244"/>
        <v>20.847057720370078</v>
      </c>
      <c r="K491" s="39">
        <f t="shared" si="251"/>
        <v>1400</v>
      </c>
      <c r="L491" s="49">
        <f t="shared" si="234"/>
        <v>0</v>
      </c>
      <c r="M491" s="48">
        <f t="shared" si="235"/>
        <v>4.2266987561397071</v>
      </c>
      <c r="N491" s="51">
        <f t="shared" si="245"/>
        <v>0</v>
      </c>
      <c r="O491" s="54">
        <f t="shared" si="264"/>
        <v>18.880500609176615</v>
      </c>
      <c r="P491" s="34">
        <f t="shared" si="252"/>
        <v>1.7671458676442586</v>
      </c>
      <c r="Q491" s="30">
        <f t="shared" si="253"/>
        <v>0</v>
      </c>
      <c r="R491" s="58">
        <f t="shared" si="254"/>
        <v>0</v>
      </c>
      <c r="S491" s="58">
        <f t="shared" si="255"/>
        <v>0</v>
      </c>
      <c r="T491" s="58">
        <f t="shared" si="236"/>
        <v>100</v>
      </c>
      <c r="U491" s="88" t="str">
        <f>IF(R491=0,"-",FORECAST($C$8,Инклинометрия!$B$2:$B$152,Инклинометрия!$A$2:$A$152))</f>
        <v>-</v>
      </c>
      <c r="V491" s="88" t="str">
        <f>IF(R491=0,"-",FORECAST($C$8-R491,Инклинометрия!$B$2:$B$152,Инклинометрия!$A$2:$A$152))</f>
        <v>-</v>
      </c>
      <c r="W491" s="88" t="str">
        <f>IF(R491&gt;0,FORECAST($C$8,Инклинометрия!$B$2:$B$152,Инклинометрия!$A$2:$A$152),IF(AB491=$C$8,"-",FORECAST($C$8-AB491,Инклинометрия!$B$2:$B$152,Инклинометрия!$A$2:$A$152)))</f>
        <v>-</v>
      </c>
      <c r="X491" s="88" t="str">
        <f>IF(S491=0,"-",FORECAST($C$8-(S491+AB491),Инклинометрия!$B$2:$B$152,Инклинометрия!$A$2:$A$152))</f>
        <v>-</v>
      </c>
      <c r="Y491" s="88">
        <f>FORECAST($C$8+T491,Инклинометрия!$B$2:$B$152,Инклинометрия!$A$2:$A$152)</f>
        <v>1425</v>
      </c>
      <c r="Z491" s="88">
        <f>IF(R491=0,FORECAST($C$6-T491,Инклинометрия!$B$2:$B$152,Инклинометрия!$A$2:$A$152),FORECAST($C$8,Инклинометрия!$B$2:$B$152,Инклинометрия!$A$2:$A$152))</f>
        <v>1330</v>
      </c>
      <c r="AA491" s="61">
        <f t="shared" si="237"/>
        <v>1400</v>
      </c>
      <c r="AB491" s="62">
        <f t="shared" si="256"/>
        <v>1400</v>
      </c>
      <c r="AC491" s="62">
        <f t="shared" si="238"/>
        <v>0</v>
      </c>
      <c r="AD491" s="65">
        <f>IF(R491=0,FORECAST($C$8,Инклинометрия!$B$2:$B$152,Инклинометрия!$A$2:$A$152),V491)</f>
        <v>1330</v>
      </c>
      <c r="AE491" s="65">
        <f>FORECAST($C$8-(R491+AA491),Инклинометрия!$B$2:$B$152,Инклинометрия!$A$2:$A$152)</f>
        <v>0</v>
      </c>
      <c r="AF491" s="65">
        <f>IF(AB491=0,"-",FORECAST($C$8,Инклинометрия!$B$2:$B$152,Инклинометрия!$A$2:$A$152))</f>
        <v>1330</v>
      </c>
      <c r="AG491" s="65">
        <f>IF(AB491=0,"-",FORECAST($C$8-AB491,Инклинометрия!$B$2:$B$152,Инклинометрия!$A$2:$A$152))</f>
        <v>0</v>
      </c>
      <c r="AH491" s="65" t="str">
        <f>IF(AC491=0,"-",FORECAST($C$8+AC491,Инклинометрия!$B$2:$B$152,Инклинометрия!$A$2:$A$152))</f>
        <v>-</v>
      </c>
      <c r="AI491" s="89" t="str">
        <f>IF(AC491=0,"-",FORECAST($C$8,Инклинометрия!$B$2:$B$152,Инклинометрия!$A$2:$A$152))</f>
        <v>-</v>
      </c>
      <c r="AJ491" s="28"/>
      <c r="AK491" s="67">
        <f t="shared" si="257"/>
        <v>0</v>
      </c>
      <c r="AL491" s="28">
        <f t="shared" si="258"/>
        <v>0</v>
      </c>
      <c r="AM491" s="28">
        <f t="shared" si="259"/>
        <v>0.1</v>
      </c>
      <c r="AN491" s="26">
        <f t="shared" si="260"/>
        <v>0.1</v>
      </c>
      <c r="AO491" s="87">
        <f t="shared" si="261"/>
        <v>145626.51678434567</v>
      </c>
      <c r="AP491" s="87">
        <f t="shared" si="239"/>
        <v>44301.516784345658</v>
      </c>
      <c r="AQ491" s="66">
        <f t="shared" si="240"/>
        <v>14695380</v>
      </c>
      <c r="AR491" s="66">
        <f t="shared" si="241"/>
        <v>14695380</v>
      </c>
      <c r="AS491" s="66">
        <f t="shared" si="242"/>
        <v>784800</v>
      </c>
      <c r="AT491" s="45">
        <f t="shared" si="246"/>
        <v>15625806.516784346</v>
      </c>
      <c r="AU491" s="75"/>
    </row>
    <row r="492" spans="2:47" x14ac:dyDescent="0.3">
      <c r="B492" s="41">
        <f t="shared" si="247"/>
        <v>2310</v>
      </c>
      <c r="C492" s="8">
        <f t="shared" si="262"/>
        <v>23.1</v>
      </c>
      <c r="D492" s="73">
        <f t="shared" si="243"/>
        <v>30.896249999999998</v>
      </c>
      <c r="E492" s="29">
        <f t="shared" si="265"/>
        <v>7651.3614681015251</v>
      </c>
      <c r="F492" s="29">
        <f t="shared" si="248"/>
        <v>16.561388459094445</v>
      </c>
      <c r="G492" s="29">
        <f t="shared" si="263"/>
        <v>22.150857064038817</v>
      </c>
      <c r="H492" s="17">
        <f t="shared" si="249"/>
        <v>10233.695963585778</v>
      </c>
      <c r="I492" s="29">
        <f t="shared" si="250"/>
        <v>2.2250485660981263</v>
      </c>
      <c r="J492" s="29">
        <f t="shared" si="244"/>
        <v>20.847057720370078</v>
      </c>
      <c r="K492" s="39">
        <f t="shared" si="251"/>
        <v>1400</v>
      </c>
      <c r="L492" s="49">
        <f t="shared" si="234"/>
        <v>0</v>
      </c>
      <c r="M492" s="48">
        <f t="shared" si="235"/>
        <v>4.2266987561397071</v>
      </c>
      <c r="N492" s="51">
        <f t="shared" si="245"/>
        <v>0</v>
      </c>
      <c r="O492" s="54">
        <f t="shared" si="264"/>
        <v>18.880500609176615</v>
      </c>
      <c r="P492" s="34">
        <f t="shared" si="252"/>
        <v>1.7671458676442586</v>
      </c>
      <c r="Q492" s="30">
        <f t="shared" si="253"/>
        <v>0</v>
      </c>
      <c r="R492" s="58">
        <f t="shared" si="254"/>
        <v>0</v>
      </c>
      <c r="S492" s="58">
        <f t="shared" si="255"/>
        <v>0</v>
      </c>
      <c r="T492" s="58">
        <f t="shared" si="236"/>
        <v>100</v>
      </c>
      <c r="U492" s="88" t="str">
        <f>IF(R492=0,"-",FORECAST($C$8,Инклинометрия!$B$2:$B$152,Инклинометрия!$A$2:$A$152))</f>
        <v>-</v>
      </c>
      <c r="V492" s="88" t="str">
        <f>IF(R492=0,"-",FORECAST($C$8-R492,Инклинометрия!$B$2:$B$152,Инклинометрия!$A$2:$A$152))</f>
        <v>-</v>
      </c>
      <c r="W492" s="88" t="str">
        <f>IF(R492&gt;0,FORECAST($C$8,Инклинометрия!$B$2:$B$152,Инклинометрия!$A$2:$A$152),IF(AB492=$C$8,"-",FORECAST($C$8-AB492,Инклинометрия!$B$2:$B$152,Инклинометрия!$A$2:$A$152)))</f>
        <v>-</v>
      </c>
      <c r="X492" s="88" t="str">
        <f>IF(S492=0,"-",FORECAST($C$8-(S492+AB492),Инклинометрия!$B$2:$B$152,Инклинометрия!$A$2:$A$152))</f>
        <v>-</v>
      </c>
      <c r="Y492" s="88">
        <f>FORECAST($C$8+T492,Инклинометрия!$B$2:$B$152,Инклинометрия!$A$2:$A$152)</f>
        <v>1425</v>
      </c>
      <c r="Z492" s="88">
        <f>IF(R492=0,FORECAST($C$6-T492,Инклинометрия!$B$2:$B$152,Инклинометрия!$A$2:$A$152),FORECAST($C$8,Инклинометрия!$B$2:$B$152,Инклинометрия!$A$2:$A$152))</f>
        <v>1330</v>
      </c>
      <c r="AA492" s="61">
        <f t="shared" si="237"/>
        <v>1400</v>
      </c>
      <c r="AB492" s="62">
        <f t="shared" si="256"/>
        <v>1400</v>
      </c>
      <c r="AC492" s="62">
        <f t="shared" si="238"/>
        <v>0</v>
      </c>
      <c r="AD492" s="65">
        <f>IF(R492=0,FORECAST($C$8,Инклинометрия!$B$2:$B$152,Инклинометрия!$A$2:$A$152),V492)</f>
        <v>1330</v>
      </c>
      <c r="AE492" s="65">
        <f>FORECAST($C$8-(R492+AA492),Инклинометрия!$B$2:$B$152,Инклинометрия!$A$2:$A$152)</f>
        <v>0</v>
      </c>
      <c r="AF492" s="65">
        <f>IF(AB492=0,"-",FORECAST($C$8,Инклинометрия!$B$2:$B$152,Инклинометрия!$A$2:$A$152))</f>
        <v>1330</v>
      </c>
      <c r="AG492" s="65">
        <f>IF(AB492=0,"-",FORECAST($C$8-AB492,Инклинометрия!$B$2:$B$152,Инклинометрия!$A$2:$A$152))</f>
        <v>0</v>
      </c>
      <c r="AH492" s="65" t="str">
        <f>IF(AC492=0,"-",FORECAST($C$8+AC492,Инклинометрия!$B$2:$B$152,Инклинометрия!$A$2:$A$152))</f>
        <v>-</v>
      </c>
      <c r="AI492" s="89" t="str">
        <f>IF(AC492=0,"-",FORECAST($C$8,Инклинометрия!$B$2:$B$152,Инклинометрия!$A$2:$A$152))</f>
        <v>-</v>
      </c>
      <c r="AJ492" s="28"/>
      <c r="AK492" s="67">
        <f t="shared" si="257"/>
        <v>0</v>
      </c>
      <c r="AL492" s="28">
        <f t="shared" si="258"/>
        <v>0</v>
      </c>
      <c r="AM492" s="28">
        <f t="shared" si="259"/>
        <v>0.1</v>
      </c>
      <c r="AN492" s="26">
        <f t="shared" si="260"/>
        <v>0.1</v>
      </c>
      <c r="AO492" s="87">
        <f t="shared" si="261"/>
        <v>145626.51678434567</v>
      </c>
      <c r="AP492" s="87">
        <f t="shared" si="239"/>
        <v>44301.516784345658</v>
      </c>
      <c r="AQ492" s="66">
        <f t="shared" si="240"/>
        <v>14695380</v>
      </c>
      <c r="AR492" s="66">
        <f t="shared" si="241"/>
        <v>14695380</v>
      </c>
      <c r="AS492" s="66">
        <f t="shared" si="242"/>
        <v>784800</v>
      </c>
      <c r="AT492" s="45">
        <f t="shared" si="246"/>
        <v>15625806.516784346</v>
      </c>
      <c r="AU492" s="75"/>
    </row>
    <row r="493" spans="2:47" x14ac:dyDescent="0.3">
      <c r="B493" s="41">
        <f t="shared" si="247"/>
        <v>2315</v>
      </c>
      <c r="C493" s="8">
        <f t="shared" si="262"/>
        <v>23.150000000000002</v>
      </c>
      <c r="D493" s="73">
        <f t="shared" si="243"/>
        <v>30.963125000000005</v>
      </c>
      <c r="E493" s="29">
        <f t="shared" si="265"/>
        <v>7667.922856560619</v>
      </c>
      <c r="F493" s="29">
        <f t="shared" si="248"/>
        <v>16.561388459094445</v>
      </c>
      <c r="G493" s="29">
        <f t="shared" si="263"/>
        <v>22.150857064038817</v>
      </c>
      <c r="H493" s="17">
        <f t="shared" si="249"/>
        <v>10255.846820649816</v>
      </c>
      <c r="I493" s="29">
        <f t="shared" si="250"/>
        <v>2.2250485660981263</v>
      </c>
      <c r="J493" s="29">
        <f t="shared" si="244"/>
        <v>20.847057720370078</v>
      </c>
      <c r="K493" s="39">
        <f t="shared" si="251"/>
        <v>1400</v>
      </c>
      <c r="L493" s="49">
        <f t="shared" si="234"/>
        <v>0</v>
      </c>
      <c r="M493" s="48">
        <f t="shared" si="235"/>
        <v>4.2266987561397071</v>
      </c>
      <c r="N493" s="51">
        <f t="shared" si="245"/>
        <v>0</v>
      </c>
      <c r="O493" s="54">
        <f t="shared" si="264"/>
        <v>18.880500609176615</v>
      </c>
      <c r="P493" s="34">
        <f t="shared" si="252"/>
        <v>1.7671458676442586</v>
      </c>
      <c r="Q493" s="30">
        <f t="shared" si="253"/>
        <v>0</v>
      </c>
      <c r="R493" s="58">
        <f t="shared" si="254"/>
        <v>0</v>
      </c>
      <c r="S493" s="58">
        <f t="shared" si="255"/>
        <v>0</v>
      </c>
      <c r="T493" s="58">
        <f t="shared" si="236"/>
        <v>100</v>
      </c>
      <c r="U493" s="88" t="str">
        <f>IF(R493=0,"-",FORECAST($C$8,Инклинометрия!$B$2:$B$152,Инклинометрия!$A$2:$A$152))</f>
        <v>-</v>
      </c>
      <c r="V493" s="88" t="str">
        <f>IF(R493=0,"-",FORECAST($C$8-R493,Инклинометрия!$B$2:$B$152,Инклинометрия!$A$2:$A$152))</f>
        <v>-</v>
      </c>
      <c r="W493" s="88" t="str">
        <f>IF(R493&gt;0,FORECAST($C$8,Инклинометрия!$B$2:$B$152,Инклинометрия!$A$2:$A$152),IF(AB493=$C$8,"-",FORECAST($C$8-AB493,Инклинометрия!$B$2:$B$152,Инклинометрия!$A$2:$A$152)))</f>
        <v>-</v>
      </c>
      <c r="X493" s="88" t="str">
        <f>IF(S493=0,"-",FORECAST($C$8-(S493+AB493),Инклинометрия!$B$2:$B$152,Инклинометрия!$A$2:$A$152))</f>
        <v>-</v>
      </c>
      <c r="Y493" s="88">
        <f>FORECAST($C$8+T493,Инклинометрия!$B$2:$B$152,Инклинометрия!$A$2:$A$152)</f>
        <v>1425</v>
      </c>
      <c r="Z493" s="88">
        <f>IF(R493=0,FORECAST($C$6-T493,Инклинометрия!$B$2:$B$152,Инклинометрия!$A$2:$A$152),FORECAST($C$8,Инклинометрия!$B$2:$B$152,Инклинометрия!$A$2:$A$152))</f>
        <v>1330</v>
      </c>
      <c r="AA493" s="61">
        <f t="shared" si="237"/>
        <v>1400</v>
      </c>
      <c r="AB493" s="62">
        <f t="shared" si="256"/>
        <v>1400</v>
      </c>
      <c r="AC493" s="62">
        <f t="shared" si="238"/>
        <v>0</v>
      </c>
      <c r="AD493" s="65">
        <f>IF(R493=0,FORECAST($C$8,Инклинометрия!$B$2:$B$152,Инклинометрия!$A$2:$A$152),V493)</f>
        <v>1330</v>
      </c>
      <c r="AE493" s="65">
        <f>FORECAST($C$8-(R493+AA493),Инклинометрия!$B$2:$B$152,Инклинометрия!$A$2:$A$152)</f>
        <v>0</v>
      </c>
      <c r="AF493" s="65">
        <f>IF(AB493=0,"-",FORECAST($C$8,Инклинометрия!$B$2:$B$152,Инклинометрия!$A$2:$A$152))</f>
        <v>1330</v>
      </c>
      <c r="AG493" s="65">
        <f>IF(AB493=0,"-",FORECAST($C$8-AB493,Инклинометрия!$B$2:$B$152,Инклинометрия!$A$2:$A$152))</f>
        <v>0</v>
      </c>
      <c r="AH493" s="65" t="str">
        <f>IF(AC493=0,"-",FORECAST($C$8+AC493,Инклинометрия!$B$2:$B$152,Инклинометрия!$A$2:$A$152))</f>
        <v>-</v>
      </c>
      <c r="AI493" s="89" t="str">
        <f>IF(AC493=0,"-",FORECAST($C$8,Инклинометрия!$B$2:$B$152,Инклинометрия!$A$2:$A$152))</f>
        <v>-</v>
      </c>
      <c r="AJ493" s="28"/>
      <c r="AK493" s="67">
        <f t="shared" si="257"/>
        <v>0</v>
      </c>
      <c r="AL493" s="28">
        <f t="shared" si="258"/>
        <v>0</v>
      </c>
      <c r="AM493" s="28">
        <f t="shared" si="259"/>
        <v>0.1</v>
      </c>
      <c r="AN493" s="26">
        <f t="shared" si="260"/>
        <v>0.1</v>
      </c>
      <c r="AO493" s="87">
        <f t="shared" si="261"/>
        <v>145626.51678434567</v>
      </c>
      <c r="AP493" s="87">
        <f t="shared" si="239"/>
        <v>44301.516784345658</v>
      </c>
      <c r="AQ493" s="66">
        <f t="shared" si="240"/>
        <v>14695380</v>
      </c>
      <c r="AR493" s="66">
        <f t="shared" si="241"/>
        <v>14695380</v>
      </c>
      <c r="AS493" s="66">
        <f t="shared" si="242"/>
        <v>784800</v>
      </c>
      <c r="AT493" s="45">
        <f t="shared" si="246"/>
        <v>15625806.516784346</v>
      </c>
      <c r="AU493" s="75"/>
    </row>
    <row r="494" spans="2:47" x14ac:dyDescent="0.3">
      <c r="B494" s="41">
        <f t="shared" si="247"/>
        <v>2320</v>
      </c>
      <c r="C494" s="8">
        <f t="shared" si="262"/>
        <v>23.2</v>
      </c>
      <c r="D494" s="73">
        <f t="shared" si="243"/>
        <v>31.03</v>
      </c>
      <c r="E494" s="29">
        <f t="shared" si="265"/>
        <v>7684.4842450197129</v>
      </c>
      <c r="F494" s="29">
        <f t="shared" si="248"/>
        <v>16.561388459093266</v>
      </c>
      <c r="G494" s="29">
        <f t="shared" si="263"/>
        <v>22.15085706403724</v>
      </c>
      <c r="H494" s="17">
        <f t="shared" si="249"/>
        <v>10277.997677713855</v>
      </c>
      <c r="I494" s="29">
        <f t="shared" si="250"/>
        <v>2.2250485660981263</v>
      </c>
      <c r="J494" s="29">
        <f t="shared" si="244"/>
        <v>20.847057720369335</v>
      </c>
      <c r="K494" s="39">
        <f t="shared" si="251"/>
        <v>1400</v>
      </c>
      <c r="L494" s="49">
        <f t="shared" si="234"/>
        <v>0</v>
      </c>
      <c r="M494" s="48">
        <f t="shared" si="235"/>
        <v>4.2266987561397071</v>
      </c>
      <c r="N494" s="51">
        <f t="shared" si="245"/>
        <v>0</v>
      </c>
      <c r="O494" s="54">
        <f t="shared" si="264"/>
        <v>18.880500609176615</v>
      </c>
      <c r="P494" s="34">
        <f t="shared" si="252"/>
        <v>1.7671458676442586</v>
      </c>
      <c r="Q494" s="30">
        <f t="shared" si="253"/>
        <v>0</v>
      </c>
      <c r="R494" s="58">
        <f t="shared" si="254"/>
        <v>0</v>
      </c>
      <c r="S494" s="58">
        <f t="shared" si="255"/>
        <v>0</v>
      </c>
      <c r="T494" s="58">
        <f t="shared" si="236"/>
        <v>100</v>
      </c>
      <c r="U494" s="88" t="str">
        <f>IF(R494=0,"-",FORECAST($C$8,Инклинометрия!$B$2:$B$152,Инклинометрия!$A$2:$A$152))</f>
        <v>-</v>
      </c>
      <c r="V494" s="88" t="str">
        <f>IF(R494=0,"-",FORECAST($C$8-R494,Инклинометрия!$B$2:$B$152,Инклинометрия!$A$2:$A$152))</f>
        <v>-</v>
      </c>
      <c r="W494" s="88" t="str">
        <f>IF(R494&gt;0,FORECAST($C$8,Инклинометрия!$B$2:$B$152,Инклинометрия!$A$2:$A$152),IF(AB494=$C$8,"-",FORECAST($C$8-AB494,Инклинометрия!$B$2:$B$152,Инклинометрия!$A$2:$A$152)))</f>
        <v>-</v>
      </c>
      <c r="X494" s="88" t="str">
        <f>IF(S494=0,"-",FORECAST($C$8-(S494+AB494),Инклинометрия!$B$2:$B$152,Инклинометрия!$A$2:$A$152))</f>
        <v>-</v>
      </c>
      <c r="Y494" s="88">
        <f>FORECAST($C$8+T494,Инклинометрия!$B$2:$B$152,Инклинометрия!$A$2:$A$152)</f>
        <v>1425</v>
      </c>
      <c r="Z494" s="88">
        <f>IF(R494=0,FORECAST($C$6-T494,Инклинометрия!$B$2:$B$152,Инклинометрия!$A$2:$A$152),FORECAST($C$8,Инклинометрия!$B$2:$B$152,Инклинометрия!$A$2:$A$152))</f>
        <v>1330</v>
      </c>
      <c r="AA494" s="61">
        <f t="shared" si="237"/>
        <v>1400</v>
      </c>
      <c r="AB494" s="62">
        <f t="shared" si="256"/>
        <v>1400</v>
      </c>
      <c r="AC494" s="62">
        <f t="shared" si="238"/>
        <v>0</v>
      </c>
      <c r="AD494" s="65">
        <f>IF(R494=0,FORECAST($C$8,Инклинометрия!$B$2:$B$152,Инклинометрия!$A$2:$A$152),V494)</f>
        <v>1330</v>
      </c>
      <c r="AE494" s="65">
        <f>FORECAST($C$8-(R494+AA494),Инклинометрия!$B$2:$B$152,Инклинометрия!$A$2:$A$152)</f>
        <v>0</v>
      </c>
      <c r="AF494" s="65">
        <f>IF(AB494=0,"-",FORECAST($C$8,Инклинометрия!$B$2:$B$152,Инклинометрия!$A$2:$A$152))</f>
        <v>1330</v>
      </c>
      <c r="AG494" s="65">
        <f>IF(AB494=0,"-",FORECAST($C$8-AB494,Инклинометрия!$B$2:$B$152,Инклинометрия!$A$2:$A$152))</f>
        <v>0</v>
      </c>
      <c r="AH494" s="65" t="str">
        <f>IF(AC494=0,"-",FORECAST($C$8+AC494,Инклинометрия!$B$2:$B$152,Инклинометрия!$A$2:$A$152))</f>
        <v>-</v>
      </c>
      <c r="AI494" s="89" t="str">
        <f>IF(AC494=0,"-",FORECAST($C$8,Инклинометрия!$B$2:$B$152,Инклинометрия!$A$2:$A$152))</f>
        <v>-</v>
      </c>
      <c r="AJ494" s="28"/>
      <c r="AK494" s="67">
        <f t="shared" si="257"/>
        <v>0</v>
      </c>
      <c r="AL494" s="28">
        <f t="shared" si="258"/>
        <v>0</v>
      </c>
      <c r="AM494" s="28">
        <f t="shared" si="259"/>
        <v>0.1</v>
      </c>
      <c r="AN494" s="26">
        <f t="shared" si="260"/>
        <v>0.1</v>
      </c>
      <c r="AO494" s="87">
        <f t="shared" si="261"/>
        <v>145626.51678434567</v>
      </c>
      <c r="AP494" s="87">
        <f t="shared" si="239"/>
        <v>44301.516784345658</v>
      </c>
      <c r="AQ494" s="66">
        <f t="shared" si="240"/>
        <v>14695380</v>
      </c>
      <c r="AR494" s="66">
        <f t="shared" si="241"/>
        <v>14695380</v>
      </c>
      <c r="AS494" s="66">
        <f t="shared" si="242"/>
        <v>784800</v>
      </c>
      <c r="AT494" s="45">
        <f t="shared" si="246"/>
        <v>15625806.516784346</v>
      </c>
      <c r="AU494" s="75"/>
    </row>
    <row r="495" spans="2:47" x14ac:dyDescent="0.3">
      <c r="B495" s="41">
        <f t="shared" si="247"/>
        <v>2325</v>
      </c>
      <c r="C495" s="8">
        <f t="shared" si="262"/>
        <v>23.25</v>
      </c>
      <c r="D495" s="73">
        <f t="shared" si="243"/>
        <v>31.096875000000001</v>
      </c>
      <c r="E495" s="29">
        <f t="shared" si="265"/>
        <v>7701.0456334788068</v>
      </c>
      <c r="F495" s="29">
        <f t="shared" si="248"/>
        <v>16.561388459094445</v>
      </c>
      <c r="G495" s="29">
        <f t="shared" si="263"/>
        <v>22.150857064038817</v>
      </c>
      <c r="H495" s="17">
        <f t="shared" si="249"/>
        <v>10300.148534777893</v>
      </c>
      <c r="I495" s="29">
        <f t="shared" si="250"/>
        <v>2.2250485660981263</v>
      </c>
      <c r="J495" s="29">
        <f t="shared" si="244"/>
        <v>20.847057720370078</v>
      </c>
      <c r="K495" s="39">
        <f t="shared" si="251"/>
        <v>1400</v>
      </c>
      <c r="L495" s="49">
        <f t="shared" si="234"/>
        <v>0</v>
      </c>
      <c r="M495" s="48">
        <f t="shared" si="235"/>
        <v>4.2266987561397071</v>
      </c>
      <c r="N495" s="51">
        <f t="shared" si="245"/>
        <v>0</v>
      </c>
      <c r="O495" s="54">
        <f t="shared" si="264"/>
        <v>18.880500609176615</v>
      </c>
      <c r="P495" s="34">
        <f t="shared" si="252"/>
        <v>1.7671458676442586</v>
      </c>
      <c r="Q495" s="30">
        <f t="shared" si="253"/>
        <v>0</v>
      </c>
      <c r="R495" s="58">
        <f t="shared" si="254"/>
        <v>0</v>
      </c>
      <c r="S495" s="58">
        <f t="shared" si="255"/>
        <v>0</v>
      </c>
      <c r="T495" s="58">
        <f t="shared" si="236"/>
        <v>100</v>
      </c>
      <c r="U495" s="88" t="str">
        <f>IF(R495=0,"-",FORECAST($C$8,Инклинометрия!$B$2:$B$152,Инклинометрия!$A$2:$A$152))</f>
        <v>-</v>
      </c>
      <c r="V495" s="88" t="str">
        <f>IF(R495=0,"-",FORECAST($C$8-R495,Инклинометрия!$B$2:$B$152,Инклинометрия!$A$2:$A$152))</f>
        <v>-</v>
      </c>
      <c r="W495" s="88" t="str">
        <f>IF(R495&gt;0,FORECAST($C$8,Инклинометрия!$B$2:$B$152,Инклинометрия!$A$2:$A$152),IF(AB495=$C$8,"-",FORECAST($C$8-AB495,Инклинометрия!$B$2:$B$152,Инклинометрия!$A$2:$A$152)))</f>
        <v>-</v>
      </c>
      <c r="X495" s="88" t="str">
        <f>IF(S495=0,"-",FORECAST($C$8-(S495+AB495),Инклинометрия!$B$2:$B$152,Инклинометрия!$A$2:$A$152))</f>
        <v>-</v>
      </c>
      <c r="Y495" s="88">
        <f>FORECAST($C$8+T495,Инклинометрия!$B$2:$B$152,Инклинометрия!$A$2:$A$152)</f>
        <v>1425</v>
      </c>
      <c r="Z495" s="88">
        <f>IF(R495=0,FORECAST($C$6-T495,Инклинометрия!$B$2:$B$152,Инклинометрия!$A$2:$A$152),FORECAST($C$8,Инклинометрия!$B$2:$B$152,Инклинометрия!$A$2:$A$152))</f>
        <v>1330</v>
      </c>
      <c r="AA495" s="61">
        <f t="shared" si="237"/>
        <v>1400</v>
      </c>
      <c r="AB495" s="62">
        <f t="shared" si="256"/>
        <v>1400</v>
      </c>
      <c r="AC495" s="62">
        <f t="shared" si="238"/>
        <v>0</v>
      </c>
      <c r="AD495" s="65">
        <f>IF(R495=0,FORECAST($C$8,Инклинометрия!$B$2:$B$152,Инклинометрия!$A$2:$A$152),V495)</f>
        <v>1330</v>
      </c>
      <c r="AE495" s="65">
        <f>FORECAST($C$8-(R495+AA495),Инклинометрия!$B$2:$B$152,Инклинометрия!$A$2:$A$152)</f>
        <v>0</v>
      </c>
      <c r="AF495" s="65">
        <f>IF(AB495=0,"-",FORECAST($C$8,Инклинометрия!$B$2:$B$152,Инклинометрия!$A$2:$A$152))</f>
        <v>1330</v>
      </c>
      <c r="AG495" s="65">
        <f>IF(AB495=0,"-",FORECAST($C$8-AB495,Инклинометрия!$B$2:$B$152,Инклинометрия!$A$2:$A$152))</f>
        <v>0</v>
      </c>
      <c r="AH495" s="65" t="str">
        <f>IF(AC495=0,"-",FORECAST($C$8+AC495,Инклинометрия!$B$2:$B$152,Инклинометрия!$A$2:$A$152))</f>
        <v>-</v>
      </c>
      <c r="AI495" s="89" t="str">
        <f>IF(AC495=0,"-",FORECAST($C$8,Инклинометрия!$B$2:$B$152,Инклинометрия!$A$2:$A$152))</f>
        <v>-</v>
      </c>
      <c r="AJ495" s="28"/>
      <c r="AK495" s="67">
        <f t="shared" si="257"/>
        <v>0</v>
      </c>
      <c r="AL495" s="28">
        <f t="shared" si="258"/>
        <v>0</v>
      </c>
      <c r="AM495" s="28">
        <f t="shared" si="259"/>
        <v>0.1</v>
      </c>
      <c r="AN495" s="26">
        <f t="shared" si="260"/>
        <v>0.1</v>
      </c>
      <c r="AO495" s="87">
        <f t="shared" si="261"/>
        <v>145626.51678434567</v>
      </c>
      <c r="AP495" s="87">
        <f t="shared" si="239"/>
        <v>44301.516784345658</v>
      </c>
      <c r="AQ495" s="66">
        <f t="shared" si="240"/>
        <v>14695380</v>
      </c>
      <c r="AR495" s="66">
        <f t="shared" si="241"/>
        <v>14695380</v>
      </c>
      <c r="AS495" s="66">
        <f t="shared" si="242"/>
        <v>784800</v>
      </c>
      <c r="AT495" s="45">
        <f t="shared" si="246"/>
        <v>15625806.516784346</v>
      </c>
      <c r="AU495" s="75"/>
    </row>
    <row r="496" spans="2:47" x14ac:dyDescent="0.3">
      <c r="B496" s="41">
        <f t="shared" si="247"/>
        <v>2330</v>
      </c>
      <c r="C496" s="8">
        <f t="shared" si="262"/>
        <v>23.3</v>
      </c>
      <c r="D496" s="73">
        <f t="shared" si="243"/>
        <v>31.16375</v>
      </c>
      <c r="E496" s="29">
        <f t="shared" si="265"/>
        <v>7717.6070219379017</v>
      </c>
      <c r="F496" s="29">
        <f t="shared" si="248"/>
        <v>16.561388459094445</v>
      </c>
      <c r="G496" s="29">
        <f t="shared" si="263"/>
        <v>22.150857064038817</v>
      </c>
      <c r="H496" s="17">
        <f t="shared" si="249"/>
        <v>10322.299391841931</v>
      </c>
      <c r="I496" s="29">
        <f t="shared" si="250"/>
        <v>2.2250485660981263</v>
      </c>
      <c r="J496" s="29">
        <f t="shared" si="244"/>
        <v>20.847057720370078</v>
      </c>
      <c r="K496" s="39">
        <f t="shared" si="251"/>
        <v>1400</v>
      </c>
      <c r="L496" s="49">
        <f t="shared" si="234"/>
        <v>0</v>
      </c>
      <c r="M496" s="48">
        <f t="shared" si="235"/>
        <v>4.2266987561397071</v>
      </c>
      <c r="N496" s="51">
        <f t="shared" si="245"/>
        <v>0</v>
      </c>
      <c r="O496" s="54">
        <f t="shared" si="264"/>
        <v>18.880500609176615</v>
      </c>
      <c r="P496" s="34">
        <f t="shared" si="252"/>
        <v>1.7671458676442586</v>
      </c>
      <c r="Q496" s="30">
        <f t="shared" si="253"/>
        <v>0</v>
      </c>
      <c r="R496" s="58">
        <f t="shared" si="254"/>
        <v>0</v>
      </c>
      <c r="S496" s="58">
        <f t="shared" si="255"/>
        <v>0</v>
      </c>
      <c r="T496" s="58">
        <f t="shared" si="236"/>
        <v>100</v>
      </c>
      <c r="U496" s="88" t="str">
        <f>IF(R496=0,"-",FORECAST($C$8,Инклинометрия!$B$2:$B$152,Инклинометрия!$A$2:$A$152))</f>
        <v>-</v>
      </c>
      <c r="V496" s="88" t="str">
        <f>IF(R496=0,"-",FORECAST($C$8-R496,Инклинометрия!$B$2:$B$152,Инклинометрия!$A$2:$A$152))</f>
        <v>-</v>
      </c>
      <c r="W496" s="88" t="str">
        <f>IF(R496&gt;0,FORECAST($C$8,Инклинометрия!$B$2:$B$152,Инклинометрия!$A$2:$A$152),IF(AB496=$C$8,"-",FORECAST($C$8-AB496,Инклинометрия!$B$2:$B$152,Инклинометрия!$A$2:$A$152)))</f>
        <v>-</v>
      </c>
      <c r="X496" s="88" t="str">
        <f>IF(S496=0,"-",FORECAST($C$8-(S496+AB496),Инклинометрия!$B$2:$B$152,Инклинометрия!$A$2:$A$152))</f>
        <v>-</v>
      </c>
      <c r="Y496" s="88">
        <f>FORECAST($C$8+T496,Инклинометрия!$B$2:$B$152,Инклинометрия!$A$2:$A$152)</f>
        <v>1425</v>
      </c>
      <c r="Z496" s="88">
        <f>IF(R496=0,FORECAST($C$6-T496,Инклинометрия!$B$2:$B$152,Инклинометрия!$A$2:$A$152),FORECAST($C$8,Инклинометрия!$B$2:$B$152,Инклинометрия!$A$2:$A$152))</f>
        <v>1330</v>
      </c>
      <c r="AA496" s="61">
        <f t="shared" si="237"/>
        <v>1400</v>
      </c>
      <c r="AB496" s="62">
        <f t="shared" si="256"/>
        <v>1400</v>
      </c>
      <c r="AC496" s="62">
        <f t="shared" si="238"/>
        <v>0</v>
      </c>
      <c r="AD496" s="65">
        <f>IF(R496=0,FORECAST($C$8,Инклинометрия!$B$2:$B$152,Инклинометрия!$A$2:$A$152),V496)</f>
        <v>1330</v>
      </c>
      <c r="AE496" s="65">
        <f>FORECAST($C$8-(R496+AA496),Инклинометрия!$B$2:$B$152,Инклинометрия!$A$2:$A$152)</f>
        <v>0</v>
      </c>
      <c r="AF496" s="65">
        <f>IF(AB496=0,"-",FORECAST($C$8,Инклинометрия!$B$2:$B$152,Инклинометрия!$A$2:$A$152))</f>
        <v>1330</v>
      </c>
      <c r="AG496" s="65">
        <f>IF(AB496=0,"-",FORECAST($C$8-AB496,Инклинометрия!$B$2:$B$152,Инклинометрия!$A$2:$A$152))</f>
        <v>0</v>
      </c>
      <c r="AH496" s="65" t="str">
        <f>IF(AC496=0,"-",FORECAST($C$8+AC496,Инклинометрия!$B$2:$B$152,Инклинометрия!$A$2:$A$152))</f>
        <v>-</v>
      </c>
      <c r="AI496" s="89" t="str">
        <f>IF(AC496=0,"-",FORECAST($C$8,Инклинометрия!$B$2:$B$152,Инклинометрия!$A$2:$A$152))</f>
        <v>-</v>
      </c>
      <c r="AJ496" s="28"/>
      <c r="AK496" s="67">
        <f t="shared" si="257"/>
        <v>0</v>
      </c>
      <c r="AL496" s="28">
        <f t="shared" si="258"/>
        <v>0</v>
      </c>
      <c r="AM496" s="28">
        <f t="shared" si="259"/>
        <v>0.1</v>
      </c>
      <c r="AN496" s="26">
        <f t="shared" si="260"/>
        <v>0.1</v>
      </c>
      <c r="AO496" s="87">
        <f t="shared" si="261"/>
        <v>145626.51678434567</v>
      </c>
      <c r="AP496" s="87">
        <f t="shared" si="239"/>
        <v>44301.516784345658</v>
      </c>
      <c r="AQ496" s="66">
        <f t="shared" si="240"/>
        <v>14695380</v>
      </c>
      <c r="AR496" s="66">
        <f t="shared" si="241"/>
        <v>14695380</v>
      </c>
      <c r="AS496" s="66">
        <f t="shared" si="242"/>
        <v>784800</v>
      </c>
      <c r="AT496" s="45">
        <f t="shared" si="246"/>
        <v>15625806.516784346</v>
      </c>
      <c r="AU496" s="75"/>
    </row>
    <row r="497" spans="2:47" x14ac:dyDescent="0.3">
      <c r="B497" s="41">
        <f t="shared" si="247"/>
        <v>2335</v>
      </c>
      <c r="C497" s="8">
        <f t="shared" si="262"/>
        <v>23.35</v>
      </c>
      <c r="D497" s="73">
        <f t="shared" si="243"/>
        <v>31.230625</v>
      </c>
      <c r="E497" s="29">
        <f t="shared" si="265"/>
        <v>7734.1684103969956</v>
      </c>
      <c r="F497" s="29">
        <f t="shared" si="248"/>
        <v>16.561388459094445</v>
      </c>
      <c r="G497" s="29">
        <f t="shared" si="263"/>
        <v>22.150857064038817</v>
      </c>
      <c r="H497" s="17">
        <f t="shared" si="249"/>
        <v>10344.450248905969</v>
      </c>
      <c r="I497" s="29">
        <f t="shared" si="250"/>
        <v>2.2250485660981263</v>
      </c>
      <c r="J497" s="29">
        <f t="shared" si="244"/>
        <v>20.847057720370078</v>
      </c>
      <c r="K497" s="39">
        <f t="shared" si="251"/>
        <v>1400</v>
      </c>
      <c r="L497" s="49">
        <f t="shared" si="234"/>
        <v>0</v>
      </c>
      <c r="M497" s="48">
        <f t="shared" si="235"/>
        <v>4.2266987561397071</v>
      </c>
      <c r="N497" s="51">
        <f t="shared" si="245"/>
        <v>0</v>
      </c>
      <c r="O497" s="54">
        <f t="shared" si="264"/>
        <v>18.880500609176615</v>
      </c>
      <c r="P497" s="34">
        <f t="shared" si="252"/>
        <v>1.7671458676442586</v>
      </c>
      <c r="Q497" s="30">
        <f t="shared" si="253"/>
        <v>0</v>
      </c>
      <c r="R497" s="58">
        <f t="shared" si="254"/>
        <v>0</v>
      </c>
      <c r="S497" s="58">
        <f t="shared" si="255"/>
        <v>0</v>
      </c>
      <c r="T497" s="58">
        <f t="shared" si="236"/>
        <v>100</v>
      </c>
      <c r="U497" s="88" t="str">
        <f>IF(R497=0,"-",FORECAST($C$8,Инклинометрия!$B$2:$B$152,Инклинометрия!$A$2:$A$152))</f>
        <v>-</v>
      </c>
      <c r="V497" s="88" t="str">
        <f>IF(R497=0,"-",FORECAST($C$8-R497,Инклинометрия!$B$2:$B$152,Инклинометрия!$A$2:$A$152))</f>
        <v>-</v>
      </c>
      <c r="W497" s="88" t="str">
        <f>IF(R497&gt;0,FORECAST($C$8,Инклинометрия!$B$2:$B$152,Инклинометрия!$A$2:$A$152),IF(AB497=$C$8,"-",FORECAST($C$8-AB497,Инклинометрия!$B$2:$B$152,Инклинометрия!$A$2:$A$152)))</f>
        <v>-</v>
      </c>
      <c r="X497" s="88" t="str">
        <f>IF(S497=0,"-",FORECAST($C$8-(S497+AB497),Инклинометрия!$B$2:$B$152,Инклинометрия!$A$2:$A$152))</f>
        <v>-</v>
      </c>
      <c r="Y497" s="88">
        <f>FORECAST($C$8+T497,Инклинометрия!$B$2:$B$152,Инклинометрия!$A$2:$A$152)</f>
        <v>1425</v>
      </c>
      <c r="Z497" s="88">
        <f>IF(R497=0,FORECAST($C$6-T497,Инклинометрия!$B$2:$B$152,Инклинометрия!$A$2:$A$152),FORECAST($C$8,Инклинометрия!$B$2:$B$152,Инклинометрия!$A$2:$A$152))</f>
        <v>1330</v>
      </c>
      <c r="AA497" s="61">
        <f t="shared" si="237"/>
        <v>1400</v>
      </c>
      <c r="AB497" s="62">
        <f t="shared" si="256"/>
        <v>1400</v>
      </c>
      <c r="AC497" s="62">
        <f t="shared" si="238"/>
        <v>0</v>
      </c>
      <c r="AD497" s="65">
        <f>IF(R497=0,FORECAST($C$8,Инклинометрия!$B$2:$B$152,Инклинометрия!$A$2:$A$152),V497)</f>
        <v>1330</v>
      </c>
      <c r="AE497" s="65">
        <f>FORECAST($C$8-(R497+AA497),Инклинометрия!$B$2:$B$152,Инклинометрия!$A$2:$A$152)</f>
        <v>0</v>
      </c>
      <c r="AF497" s="65">
        <f>IF(AB497=0,"-",FORECAST($C$8,Инклинометрия!$B$2:$B$152,Инклинометрия!$A$2:$A$152))</f>
        <v>1330</v>
      </c>
      <c r="AG497" s="65">
        <f>IF(AB497=0,"-",FORECAST($C$8-AB497,Инклинометрия!$B$2:$B$152,Инклинометрия!$A$2:$A$152))</f>
        <v>0</v>
      </c>
      <c r="AH497" s="65" t="str">
        <f>IF(AC497=0,"-",FORECAST($C$8+AC497,Инклинометрия!$B$2:$B$152,Инклинометрия!$A$2:$A$152))</f>
        <v>-</v>
      </c>
      <c r="AI497" s="89" t="str">
        <f>IF(AC497=0,"-",FORECAST($C$8,Инклинометрия!$B$2:$B$152,Инклинометрия!$A$2:$A$152))</f>
        <v>-</v>
      </c>
      <c r="AJ497" s="28"/>
      <c r="AK497" s="67">
        <f t="shared" si="257"/>
        <v>0</v>
      </c>
      <c r="AL497" s="28">
        <f t="shared" si="258"/>
        <v>0</v>
      </c>
      <c r="AM497" s="28">
        <f t="shared" si="259"/>
        <v>0.1</v>
      </c>
      <c r="AN497" s="26">
        <f t="shared" si="260"/>
        <v>0.1</v>
      </c>
      <c r="AO497" s="87">
        <f t="shared" si="261"/>
        <v>145626.51678434567</v>
      </c>
      <c r="AP497" s="87">
        <f t="shared" si="239"/>
        <v>44301.516784345658</v>
      </c>
      <c r="AQ497" s="66">
        <f t="shared" si="240"/>
        <v>14695380</v>
      </c>
      <c r="AR497" s="66">
        <f t="shared" si="241"/>
        <v>14695380</v>
      </c>
      <c r="AS497" s="66">
        <f t="shared" si="242"/>
        <v>784800</v>
      </c>
      <c r="AT497" s="45">
        <f t="shared" si="246"/>
        <v>15625806.516784346</v>
      </c>
      <c r="AU497" s="75"/>
    </row>
    <row r="498" spans="2:47" x14ac:dyDescent="0.3">
      <c r="B498" s="41">
        <f t="shared" si="247"/>
        <v>2340</v>
      </c>
      <c r="C498" s="8">
        <f t="shared" si="262"/>
        <v>23.400000000000002</v>
      </c>
      <c r="D498" s="73">
        <f t="shared" si="243"/>
        <v>31.297500000000003</v>
      </c>
      <c r="E498" s="29">
        <f t="shared" si="265"/>
        <v>7750.7297988560904</v>
      </c>
      <c r="F498" s="29">
        <f t="shared" si="248"/>
        <v>16.561388459094445</v>
      </c>
      <c r="G498" s="29">
        <f t="shared" si="263"/>
        <v>22.150857064038817</v>
      </c>
      <c r="H498" s="17">
        <f t="shared" si="249"/>
        <v>10366.601105970007</v>
      </c>
      <c r="I498" s="29">
        <f t="shared" si="250"/>
        <v>2.2250485660981263</v>
      </c>
      <c r="J498" s="29">
        <f t="shared" si="244"/>
        <v>20.847057720370078</v>
      </c>
      <c r="K498" s="39">
        <f t="shared" si="251"/>
        <v>1400</v>
      </c>
      <c r="L498" s="49">
        <f t="shared" si="234"/>
        <v>0</v>
      </c>
      <c r="M498" s="48">
        <f t="shared" si="235"/>
        <v>4.2266987561397071</v>
      </c>
      <c r="N498" s="51">
        <f t="shared" si="245"/>
        <v>0</v>
      </c>
      <c r="O498" s="54">
        <f t="shared" si="264"/>
        <v>18.880500609176615</v>
      </c>
      <c r="P498" s="34">
        <f t="shared" si="252"/>
        <v>1.7671458676442586</v>
      </c>
      <c r="Q498" s="30">
        <f t="shared" si="253"/>
        <v>0</v>
      </c>
      <c r="R498" s="58">
        <f t="shared" si="254"/>
        <v>0</v>
      </c>
      <c r="S498" s="58">
        <f t="shared" si="255"/>
        <v>0</v>
      </c>
      <c r="T498" s="58">
        <f t="shared" si="236"/>
        <v>100</v>
      </c>
      <c r="U498" s="88" t="str">
        <f>IF(R498=0,"-",FORECAST($C$8,Инклинометрия!$B$2:$B$152,Инклинометрия!$A$2:$A$152))</f>
        <v>-</v>
      </c>
      <c r="V498" s="88" t="str">
        <f>IF(R498=0,"-",FORECAST($C$8-R498,Инклинометрия!$B$2:$B$152,Инклинометрия!$A$2:$A$152))</f>
        <v>-</v>
      </c>
      <c r="W498" s="88" t="str">
        <f>IF(R498&gt;0,FORECAST($C$8,Инклинометрия!$B$2:$B$152,Инклинометрия!$A$2:$A$152),IF(AB498=$C$8,"-",FORECAST($C$8-AB498,Инклинометрия!$B$2:$B$152,Инклинометрия!$A$2:$A$152)))</f>
        <v>-</v>
      </c>
      <c r="X498" s="88" t="str">
        <f>IF(S498=0,"-",FORECAST($C$8-(S498+AB498),Инклинометрия!$B$2:$B$152,Инклинометрия!$A$2:$A$152))</f>
        <v>-</v>
      </c>
      <c r="Y498" s="88">
        <f>FORECAST($C$8+T498,Инклинометрия!$B$2:$B$152,Инклинометрия!$A$2:$A$152)</f>
        <v>1425</v>
      </c>
      <c r="Z498" s="88">
        <f>IF(R498=0,FORECAST($C$6-T498,Инклинометрия!$B$2:$B$152,Инклинометрия!$A$2:$A$152),FORECAST($C$8,Инклинометрия!$B$2:$B$152,Инклинометрия!$A$2:$A$152))</f>
        <v>1330</v>
      </c>
      <c r="AA498" s="61">
        <f t="shared" si="237"/>
        <v>1400</v>
      </c>
      <c r="AB498" s="62">
        <f t="shared" si="256"/>
        <v>1400</v>
      </c>
      <c r="AC498" s="62">
        <f t="shared" si="238"/>
        <v>0</v>
      </c>
      <c r="AD498" s="65">
        <f>IF(R498=0,FORECAST($C$8,Инклинометрия!$B$2:$B$152,Инклинометрия!$A$2:$A$152),V498)</f>
        <v>1330</v>
      </c>
      <c r="AE498" s="65">
        <f>FORECAST($C$8-(R498+AA498),Инклинометрия!$B$2:$B$152,Инклинометрия!$A$2:$A$152)</f>
        <v>0</v>
      </c>
      <c r="AF498" s="65">
        <f>IF(AB498=0,"-",FORECAST($C$8,Инклинометрия!$B$2:$B$152,Инклинометрия!$A$2:$A$152))</f>
        <v>1330</v>
      </c>
      <c r="AG498" s="65">
        <f>IF(AB498=0,"-",FORECAST($C$8-AB498,Инклинометрия!$B$2:$B$152,Инклинометрия!$A$2:$A$152))</f>
        <v>0</v>
      </c>
      <c r="AH498" s="65" t="str">
        <f>IF(AC498=0,"-",FORECAST($C$8+AC498,Инклинометрия!$B$2:$B$152,Инклинометрия!$A$2:$A$152))</f>
        <v>-</v>
      </c>
      <c r="AI498" s="89" t="str">
        <f>IF(AC498=0,"-",FORECAST($C$8,Инклинометрия!$B$2:$B$152,Инклинометрия!$A$2:$A$152))</f>
        <v>-</v>
      </c>
      <c r="AJ498" s="28"/>
      <c r="AK498" s="67">
        <f t="shared" si="257"/>
        <v>0</v>
      </c>
      <c r="AL498" s="28">
        <f t="shared" si="258"/>
        <v>0</v>
      </c>
      <c r="AM498" s="28">
        <f t="shared" si="259"/>
        <v>0.1</v>
      </c>
      <c r="AN498" s="26">
        <f t="shared" si="260"/>
        <v>0.1</v>
      </c>
      <c r="AO498" s="87">
        <f t="shared" si="261"/>
        <v>145626.51678434567</v>
      </c>
      <c r="AP498" s="87">
        <f t="shared" si="239"/>
        <v>44301.516784345658</v>
      </c>
      <c r="AQ498" s="66">
        <f t="shared" si="240"/>
        <v>14695380</v>
      </c>
      <c r="AR498" s="66">
        <f t="shared" si="241"/>
        <v>14695380</v>
      </c>
      <c r="AS498" s="66">
        <f t="shared" si="242"/>
        <v>784800</v>
      </c>
      <c r="AT498" s="45">
        <f t="shared" si="246"/>
        <v>15625806.516784346</v>
      </c>
      <c r="AU498" s="75"/>
    </row>
    <row r="499" spans="2:47" x14ac:dyDescent="0.3">
      <c r="B499" s="41">
        <f t="shared" si="247"/>
        <v>2345</v>
      </c>
      <c r="C499" s="8">
        <f t="shared" si="262"/>
        <v>23.45</v>
      </c>
      <c r="D499" s="73">
        <f t="shared" si="243"/>
        <v>31.364374999999999</v>
      </c>
      <c r="E499" s="29">
        <f t="shared" si="265"/>
        <v>7767.2911873151834</v>
      </c>
      <c r="F499" s="29">
        <f t="shared" si="248"/>
        <v>16.561388459093266</v>
      </c>
      <c r="G499" s="29">
        <f t="shared" si="263"/>
        <v>22.15085706403724</v>
      </c>
      <c r="H499" s="17">
        <f t="shared" si="249"/>
        <v>10388.751963034045</v>
      </c>
      <c r="I499" s="29">
        <f t="shared" si="250"/>
        <v>2.2250485660981263</v>
      </c>
      <c r="J499" s="29">
        <f t="shared" si="244"/>
        <v>20.847057720369335</v>
      </c>
      <c r="K499" s="39">
        <f t="shared" si="251"/>
        <v>1400</v>
      </c>
      <c r="L499" s="49">
        <f t="shared" si="234"/>
        <v>0</v>
      </c>
      <c r="M499" s="48">
        <f t="shared" si="235"/>
        <v>4.2266987561397071</v>
      </c>
      <c r="N499" s="51">
        <f t="shared" si="245"/>
        <v>0</v>
      </c>
      <c r="O499" s="54">
        <f t="shared" si="264"/>
        <v>18.880500609176615</v>
      </c>
      <c r="P499" s="34">
        <f t="shared" si="252"/>
        <v>1.7671458676442586</v>
      </c>
      <c r="Q499" s="30">
        <f t="shared" si="253"/>
        <v>0</v>
      </c>
      <c r="R499" s="58">
        <f t="shared" si="254"/>
        <v>0</v>
      </c>
      <c r="S499" s="58">
        <f t="shared" si="255"/>
        <v>0</v>
      </c>
      <c r="T499" s="58">
        <f t="shared" si="236"/>
        <v>100</v>
      </c>
      <c r="U499" s="88" t="str">
        <f>IF(R499=0,"-",FORECAST($C$8,Инклинометрия!$B$2:$B$152,Инклинометрия!$A$2:$A$152))</f>
        <v>-</v>
      </c>
      <c r="V499" s="88" t="str">
        <f>IF(R499=0,"-",FORECAST($C$8-R499,Инклинометрия!$B$2:$B$152,Инклинометрия!$A$2:$A$152))</f>
        <v>-</v>
      </c>
      <c r="W499" s="88" t="str">
        <f>IF(R499&gt;0,FORECAST($C$8,Инклинометрия!$B$2:$B$152,Инклинометрия!$A$2:$A$152),IF(AB499=$C$8,"-",FORECAST($C$8-AB499,Инклинометрия!$B$2:$B$152,Инклинометрия!$A$2:$A$152)))</f>
        <v>-</v>
      </c>
      <c r="X499" s="88" t="str">
        <f>IF(S499=0,"-",FORECAST($C$8-(S499+AB499),Инклинометрия!$B$2:$B$152,Инклинометрия!$A$2:$A$152))</f>
        <v>-</v>
      </c>
      <c r="Y499" s="88">
        <f>FORECAST($C$8+T499,Инклинометрия!$B$2:$B$152,Инклинометрия!$A$2:$A$152)</f>
        <v>1425</v>
      </c>
      <c r="Z499" s="88">
        <f>IF(R499=0,FORECAST($C$6-T499,Инклинометрия!$B$2:$B$152,Инклинометрия!$A$2:$A$152),FORECAST($C$8,Инклинометрия!$B$2:$B$152,Инклинометрия!$A$2:$A$152))</f>
        <v>1330</v>
      </c>
      <c r="AA499" s="61">
        <f t="shared" si="237"/>
        <v>1400</v>
      </c>
      <c r="AB499" s="62">
        <f t="shared" si="256"/>
        <v>1400</v>
      </c>
      <c r="AC499" s="62">
        <f t="shared" si="238"/>
        <v>0</v>
      </c>
      <c r="AD499" s="65">
        <f>IF(R499=0,FORECAST($C$8,Инклинометрия!$B$2:$B$152,Инклинометрия!$A$2:$A$152),V499)</f>
        <v>1330</v>
      </c>
      <c r="AE499" s="65">
        <f>FORECAST($C$8-(R499+AA499),Инклинометрия!$B$2:$B$152,Инклинометрия!$A$2:$A$152)</f>
        <v>0</v>
      </c>
      <c r="AF499" s="65">
        <f>IF(AB499=0,"-",FORECAST($C$8,Инклинометрия!$B$2:$B$152,Инклинометрия!$A$2:$A$152))</f>
        <v>1330</v>
      </c>
      <c r="AG499" s="65">
        <f>IF(AB499=0,"-",FORECAST($C$8-AB499,Инклинометрия!$B$2:$B$152,Инклинометрия!$A$2:$A$152))</f>
        <v>0</v>
      </c>
      <c r="AH499" s="65" t="str">
        <f>IF(AC499=0,"-",FORECAST($C$8+AC499,Инклинометрия!$B$2:$B$152,Инклинометрия!$A$2:$A$152))</f>
        <v>-</v>
      </c>
      <c r="AI499" s="89" t="str">
        <f>IF(AC499=0,"-",FORECAST($C$8,Инклинометрия!$B$2:$B$152,Инклинометрия!$A$2:$A$152))</f>
        <v>-</v>
      </c>
      <c r="AJ499" s="28"/>
      <c r="AK499" s="67">
        <f t="shared" si="257"/>
        <v>0</v>
      </c>
      <c r="AL499" s="28">
        <f t="shared" si="258"/>
        <v>0</v>
      </c>
      <c r="AM499" s="28">
        <f t="shared" si="259"/>
        <v>0.1</v>
      </c>
      <c r="AN499" s="26">
        <f t="shared" si="260"/>
        <v>0.1</v>
      </c>
      <c r="AO499" s="87">
        <f t="shared" si="261"/>
        <v>145626.51678434567</v>
      </c>
      <c r="AP499" s="87">
        <f t="shared" si="239"/>
        <v>44301.516784345658</v>
      </c>
      <c r="AQ499" s="66">
        <f t="shared" si="240"/>
        <v>14695380</v>
      </c>
      <c r="AR499" s="66">
        <f t="shared" si="241"/>
        <v>14695380</v>
      </c>
      <c r="AS499" s="66">
        <f t="shared" si="242"/>
        <v>784800</v>
      </c>
      <c r="AT499" s="45">
        <f t="shared" si="246"/>
        <v>15625806.516784346</v>
      </c>
      <c r="AU499" s="75"/>
    </row>
    <row r="500" spans="2:47" x14ac:dyDescent="0.3">
      <c r="B500" s="41">
        <f t="shared" si="247"/>
        <v>2350</v>
      </c>
      <c r="C500" s="8">
        <f t="shared" si="262"/>
        <v>23.5</v>
      </c>
      <c r="D500" s="73">
        <f t="shared" si="243"/>
        <v>31.431249999999999</v>
      </c>
      <c r="E500" s="29">
        <f t="shared" si="265"/>
        <v>7783.8525757742782</v>
      </c>
      <c r="F500" s="29">
        <f t="shared" si="248"/>
        <v>16.561388459094445</v>
      </c>
      <c r="G500" s="29">
        <f t="shared" si="263"/>
        <v>22.150857064038817</v>
      </c>
      <c r="H500" s="17">
        <f t="shared" si="249"/>
        <v>10410.902820098083</v>
      </c>
      <c r="I500" s="29">
        <f t="shared" si="250"/>
        <v>2.2250485660981263</v>
      </c>
      <c r="J500" s="29">
        <f t="shared" si="244"/>
        <v>20.847057720370078</v>
      </c>
      <c r="K500" s="39">
        <f t="shared" si="251"/>
        <v>1400</v>
      </c>
      <c r="L500" s="49">
        <f t="shared" si="234"/>
        <v>0</v>
      </c>
      <c r="M500" s="48">
        <f t="shared" si="235"/>
        <v>4.2266987561397071</v>
      </c>
      <c r="N500" s="51">
        <f t="shared" si="245"/>
        <v>0</v>
      </c>
      <c r="O500" s="54">
        <f t="shared" si="264"/>
        <v>18.880500609176615</v>
      </c>
      <c r="P500" s="34">
        <f t="shared" si="252"/>
        <v>1.7671458676442586</v>
      </c>
      <c r="Q500" s="30">
        <f t="shared" si="253"/>
        <v>0</v>
      </c>
      <c r="R500" s="58">
        <f t="shared" si="254"/>
        <v>0</v>
      </c>
      <c r="S500" s="58">
        <f t="shared" si="255"/>
        <v>0</v>
      </c>
      <c r="T500" s="58">
        <f t="shared" si="236"/>
        <v>100</v>
      </c>
      <c r="U500" s="88" t="str">
        <f>IF(R500=0,"-",FORECAST($C$8,Инклинометрия!$B$2:$B$152,Инклинометрия!$A$2:$A$152))</f>
        <v>-</v>
      </c>
      <c r="V500" s="88" t="str">
        <f>IF(R500=0,"-",FORECAST($C$8-R500,Инклинометрия!$B$2:$B$152,Инклинометрия!$A$2:$A$152))</f>
        <v>-</v>
      </c>
      <c r="W500" s="88" t="str">
        <f>IF(R500&gt;0,FORECAST($C$8,Инклинометрия!$B$2:$B$152,Инклинометрия!$A$2:$A$152),IF(AB500=$C$8,"-",FORECAST($C$8-AB500,Инклинометрия!$B$2:$B$152,Инклинометрия!$A$2:$A$152)))</f>
        <v>-</v>
      </c>
      <c r="X500" s="88" t="str">
        <f>IF(S500=0,"-",FORECAST($C$8-(S500+AB500),Инклинометрия!$B$2:$B$152,Инклинометрия!$A$2:$A$152))</f>
        <v>-</v>
      </c>
      <c r="Y500" s="88">
        <f>FORECAST($C$8+T500,Инклинометрия!$B$2:$B$152,Инклинометрия!$A$2:$A$152)</f>
        <v>1425</v>
      </c>
      <c r="Z500" s="88">
        <f>IF(R500=0,FORECAST($C$6-T500,Инклинометрия!$B$2:$B$152,Инклинометрия!$A$2:$A$152),FORECAST($C$8,Инклинометрия!$B$2:$B$152,Инклинометрия!$A$2:$A$152))</f>
        <v>1330</v>
      </c>
      <c r="AA500" s="61">
        <f t="shared" si="237"/>
        <v>1400</v>
      </c>
      <c r="AB500" s="62">
        <f t="shared" si="256"/>
        <v>1400</v>
      </c>
      <c r="AC500" s="62">
        <f t="shared" si="238"/>
        <v>0</v>
      </c>
      <c r="AD500" s="65">
        <f>IF(R500=0,FORECAST($C$8,Инклинометрия!$B$2:$B$152,Инклинометрия!$A$2:$A$152),V500)</f>
        <v>1330</v>
      </c>
      <c r="AE500" s="65">
        <f>FORECAST($C$8-(R500+AA500),Инклинометрия!$B$2:$B$152,Инклинометрия!$A$2:$A$152)</f>
        <v>0</v>
      </c>
      <c r="AF500" s="65">
        <f>IF(AB500=0,"-",FORECAST($C$8,Инклинометрия!$B$2:$B$152,Инклинометрия!$A$2:$A$152))</f>
        <v>1330</v>
      </c>
      <c r="AG500" s="65">
        <f>IF(AB500=0,"-",FORECAST($C$8-AB500,Инклинометрия!$B$2:$B$152,Инклинометрия!$A$2:$A$152))</f>
        <v>0</v>
      </c>
      <c r="AH500" s="65" t="str">
        <f>IF(AC500=0,"-",FORECAST($C$8+AC500,Инклинометрия!$B$2:$B$152,Инклинометрия!$A$2:$A$152))</f>
        <v>-</v>
      </c>
      <c r="AI500" s="89" t="str">
        <f>IF(AC500=0,"-",FORECAST($C$8,Инклинометрия!$B$2:$B$152,Инклинометрия!$A$2:$A$152))</f>
        <v>-</v>
      </c>
      <c r="AJ500" s="28"/>
      <c r="AK500" s="67">
        <f t="shared" si="257"/>
        <v>0</v>
      </c>
      <c r="AL500" s="28">
        <f t="shared" si="258"/>
        <v>0</v>
      </c>
      <c r="AM500" s="28">
        <f t="shared" si="259"/>
        <v>0.1</v>
      </c>
      <c r="AN500" s="26">
        <f t="shared" si="260"/>
        <v>0.1</v>
      </c>
      <c r="AO500" s="87">
        <f t="shared" si="261"/>
        <v>145626.51678434567</v>
      </c>
      <c r="AP500" s="87">
        <f t="shared" si="239"/>
        <v>44301.516784345658</v>
      </c>
      <c r="AQ500" s="66">
        <f t="shared" si="240"/>
        <v>14695380</v>
      </c>
      <c r="AR500" s="66">
        <f t="shared" si="241"/>
        <v>14695380</v>
      </c>
      <c r="AS500" s="66">
        <f t="shared" si="242"/>
        <v>784800</v>
      </c>
      <c r="AT500" s="45">
        <f t="shared" si="246"/>
        <v>15625806.516784346</v>
      </c>
      <c r="AU500" s="75"/>
    </row>
    <row r="501" spans="2:47" x14ac:dyDescent="0.3">
      <c r="B501" s="41">
        <f t="shared" si="247"/>
        <v>2355</v>
      </c>
      <c r="C501" s="8">
        <f t="shared" si="262"/>
        <v>23.55</v>
      </c>
      <c r="D501" s="73">
        <f t="shared" si="243"/>
        <v>31.498125000000002</v>
      </c>
      <c r="E501" s="29">
        <f t="shared" si="265"/>
        <v>7800.413964233373</v>
      </c>
      <c r="F501" s="29">
        <f t="shared" si="248"/>
        <v>16.561388459094445</v>
      </c>
      <c r="G501" s="29">
        <f t="shared" si="263"/>
        <v>22.150857064038817</v>
      </c>
      <c r="H501" s="17">
        <f t="shared" si="249"/>
        <v>10433.053677162121</v>
      </c>
      <c r="I501" s="29">
        <f t="shared" si="250"/>
        <v>2.2250485660981263</v>
      </c>
      <c r="J501" s="29">
        <f t="shared" si="244"/>
        <v>20.847057720370078</v>
      </c>
      <c r="K501" s="39">
        <f t="shared" si="251"/>
        <v>1400</v>
      </c>
      <c r="L501" s="49">
        <f t="shared" si="234"/>
        <v>0</v>
      </c>
      <c r="M501" s="48">
        <f t="shared" si="235"/>
        <v>4.2266987561397071</v>
      </c>
      <c r="N501" s="51">
        <f t="shared" si="245"/>
        <v>0</v>
      </c>
      <c r="O501" s="54">
        <f t="shared" si="264"/>
        <v>18.880500609176615</v>
      </c>
      <c r="P501" s="34">
        <f t="shared" si="252"/>
        <v>1.7671458676442586</v>
      </c>
      <c r="Q501" s="30">
        <f t="shared" si="253"/>
        <v>0</v>
      </c>
      <c r="R501" s="58">
        <f t="shared" si="254"/>
        <v>0</v>
      </c>
      <c r="S501" s="58">
        <f t="shared" si="255"/>
        <v>0</v>
      </c>
      <c r="T501" s="58">
        <f t="shared" si="236"/>
        <v>100</v>
      </c>
      <c r="U501" s="88" t="str">
        <f>IF(R501=0,"-",FORECAST($C$8,Инклинометрия!$B$2:$B$152,Инклинометрия!$A$2:$A$152))</f>
        <v>-</v>
      </c>
      <c r="V501" s="88" t="str">
        <f>IF(R501=0,"-",FORECAST($C$8-R501,Инклинометрия!$B$2:$B$152,Инклинометрия!$A$2:$A$152))</f>
        <v>-</v>
      </c>
      <c r="W501" s="88" t="str">
        <f>IF(R501&gt;0,FORECAST($C$8,Инклинометрия!$B$2:$B$152,Инклинометрия!$A$2:$A$152),IF(AB501=$C$8,"-",FORECAST($C$8-AB501,Инклинометрия!$B$2:$B$152,Инклинометрия!$A$2:$A$152)))</f>
        <v>-</v>
      </c>
      <c r="X501" s="88" t="str">
        <f>IF(S501=0,"-",FORECAST($C$8-(S501+AB501),Инклинометрия!$B$2:$B$152,Инклинометрия!$A$2:$A$152))</f>
        <v>-</v>
      </c>
      <c r="Y501" s="88">
        <f>FORECAST($C$8+T501,Инклинометрия!$B$2:$B$152,Инклинометрия!$A$2:$A$152)</f>
        <v>1425</v>
      </c>
      <c r="Z501" s="88">
        <f>IF(R501=0,FORECAST($C$6-T501,Инклинометрия!$B$2:$B$152,Инклинометрия!$A$2:$A$152),FORECAST($C$8,Инклинометрия!$B$2:$B$152,Инклинометрия!$A$2:$A$152))</f>
        <v>1330</v>
      </c>
      <c r="AA501" s="61">
        <f t="shared" si="237"/>
        <v>1400</v>
      </c>
      <c r="AB501" s="62">
        <f t="shared" si="256"/>
        <v>1400</v>
      </c>
      <c r="AC501" s="62">
        <f t="shared" si="238"/>
        <v>0</v>
      </c>
      <c r="AD501" s="65">
        <f>IF(R501=0,FORECAST($C$8,Инклинометрия!$B$2:$B$152,Инклинометрия!$A$2:$A$152),V501)</f>
        <v>1330</v>
      </c>
      <c r="AE501" s="65">
        <f>FORECAST($C$8-(R501+AA501),Инклинометрия!$B$2:$B$152,Инклинометрия!$A$2:$A$152)</f>
        <v>0</v>
      </c>
      <c r="AF501" s="65">
        <f>IF(AB501=0,"-",FORECAST($C$8,Инклинометрия!$B$2:$B$152,Инклинометрия!$A$2:$A$152))</f>
        <v>1330</v>
      </c>
      <c r="AG501" s="65">
        <f>IF(AB501=0,"-",FORECAST($C$8-AB501,Инклинометрия!$B$2:$B$152,Инклинометрия!$A$2:$A$152))</f>
        <v>0</v>
      </c>
      <c r="AH501" s="65" t="str">
        <f>IF(AC501=0,"-",FORECAST($C$8+AC501,Инклинометрия!$B$2:$B$152,Инклинометрия!$A$2:$A$152))</f>
        <v>-</v>
      </c>
      <c r="AI501" s="89" t="str">
        <f>IF(AC501=0,"-",FORECAST($C$8,Инклинометрия!$B$2:$B$152,Инклинометрия!$A$2:$A$152))</f>
        <v>-</v>
      </c>
      <c r="AJ501" s="28"/>
      <c r="AK501" s="67">
        <f t="shared" si="257"/>
        <v>0</v>
      </c>
      <c r="AL501" s="28">
        <f t="shared" si="258"/>
        <v>0</v>
      </c>
      <c r="AM501" s="28">
        <f t="shared" si="259"/>
        <v>0.1</v>
      </c>
      <c r="AN501" s="26">
        <f t="shared" si="260"/>
        <v>0.1</v>
      </c>
      <c r="AO501" s="87">
        <f t="shared" si="261"/>
        <v>145626.51678434567</v>
      </c>
      <c r="AP501" s="87">
        <f t="shared" si="239"/>
        <v>44301.516784345658</v>
      </c>
      <c r="AQ501" s="66">
        <f t="shared" si="240"/>
        <v>14695380</v>
      </c>
      <c r="AR501" s="66">
        <f t="shared" si="241"/>
        <v>14695380</v>
      </c>
      <c r="AS501" s="66">
        <f t="shared" si="242"/>
        <v>784800</v>
      </c>
      <c r="AT501" s="45">
        <f t="shared" si="246"/>
        <v>15625806.516784346</v>
      </c>
      <c r="AU501" s="75"/>
    </row>
    <row r="502" spans="2:47" x14ac:dyDescent="0.3">
      <c r="B502" s="41">
        <f t="shared" si="247"/>
        <v>2360</v>
      </c>
      <c r="C502" s="8">
        <f t="shared" si="262"/>
        <v>23.6</v>
      </c>
      <c r="D502" s="73">
        <f t="shared" si="243"/>
        <v>31.565000000000001</v>
      </c>
      <c r="E502" s="29">
        <f t="shared" si="265"/>
        <v>7816.9753526924669</v>
      </c>
      <c r="F502" s="29">
        <f t="shared" si="248"/>
        <v>16.561388459094445</v>
      </c>
      <c r="G502" s="29">
        <f t="shared" si="263"/>
        <v>22.150857064038817</v>
      </c>
      <c r="H502" s="17">
        <f t="shared" si="249"/>
        <v>10455.204534226159</v>
      </c>
      <c r="I502" s="29">
        <f t="shared" si="250"/>
        <v>2.2250485660981263</v>
      </c>
      <c r="J502" s="29">
        <f t="shared" si="244"/>
        <v>20.847057720370078</v>
      </c>
      <c r="K502" s="39">
        <f t="shared" si="251"/>
        <v>1400</v>
      </c>
      <c r="L502" s="49">
        <f t="shared" si="234"/>
        <v>0</v>
      </c>
      <c r="M502" s="48">
        <f t="shared" si="235"/>
        <v>4.2266987561397071</v>
      </c>
      <c r="N502" s="51">
        <f t="shared" si="245"/>
        <v>0</v>
      </c>
      <c r="O502" s="54">
        <f t="shared" si="264"/>
        <v>18.880500609176615</v>
      </c>
      <c r="P502" s="34">
        <f t="shared" si="252"/>
        <v>1.7671458676442586</v>
      </c>
      <c r="Q502" s="30">
        <f t="shared" si="253"/>
        <v>0</v>
      </c>
      <c r="R502" s="58">
        <f t="shared" si="254"/>
        <v>0</v>
      </c>
      <c r="S502" s="58">
        <f t="shared" si="255"/>
        <v>0</v>
      </c>
      <c r="T502" s="58">
        <f t="shared" si="236"/>
        <v>100</v>
      </c>
      <c r="U502" s="88" t="str">
        <f>IF(R502=0,"-",FORECAST($C$8,Инклинометрия!$B$2:$B$152,Инклинометрия!$A$2:$A$152))</f>
        <v>-</v>
      </c>
      <c r="V502" s="88" t="str">
        <f>IF(R502=0,"-",FORECAST($C$8-R502,Инклинометрия!$B$2:$B$152,Инклинометрия!$A$2:$A$152))</f>
        <v>-</v>
      </c>
      <c r="W502" s="88" t="str">
        <f>IF(R502&gt;0,FORECAST($C$8,Инклинометрия!$B$2:$B$152,Инклинометрия!$A$2:$A$152),IF(AB502=$C$8,"-",FORECAST($C$8-AB502,Инклинометрия!$B$2:$B$152,Инклинометрия!$A$2:$A$152)))</f>
        <v>-</v>
      </c>
      <c r="X502" s="88" t="str">
        <f>IF(S502=0,"-",FORECAST($C$8-(S502+AB502),Инклинометрия!$B$2:$B$152,Инклинометрия!$A$2:$A$152))</f>
        <v>-</v>
      </c>
      <c r="Y502" s="88">
        <f>FORECAST($C$8+T502,Инклинометрия!$B$2:$B$152,Инклинометрия!$A$2:$A$152)</f>
        <v>1425</v>
      </c>
      <c r="Z502" s="88">
        <f>IF(R502=0,FORECAST($C$6-T502,Инклинометрия!$B$2:$B$152,Инклинометрия!$A$2:$A$152),FORECAST($C$8,Инклинометрия!$B$2:$B$152,Инклинометрия!$A$2:$A$152))</f>
        <v>1330</v>
      </c>
      <c r="AA502" s="61">
        <f t="shared" si="237"/>
        <v>1400</v>
      </c>
      <c r="AB502" s="62">
        <f t="shared" si="256"/>
        <v>1400</v>
      </c>
      <c r="AC502" s="62">
        <f t="shared" si="238"/>
        <v>0</v>
      </c>
      <c r="AD502" s="65">
        <f>IF(R502=0,FORECAST($C$8,Инклинометрия!$B$2:$B$152,Инклинометрия!$A$2:$A$152),V502)</f>
        <v>1330</v>
      </c>
      <c r="AE502" s="65">
        <f>FORECAST($C$8-(R502+AA502),Инклинометрия!$B$2:$B$152,Инклинометрия!$A$2:$A$152)</f>
        <v>0</v>
      </c>
      <c r="AF502" s="65">
        <f>IF(AB502=0,"-",FORECAST($C$8,Инклинометрия!$B$2:$B$152,Инклинометрия!$A$2:$A$152))</f>
        <v>1330</v>
      </c>
      <c r="AG502" s="65">
        <f>IF(AB502=0,"-",FORECAST($C$8-AB502,Инклинометрия!$B$2:$B$152,Инклинометрия!$A$2:$A$152))</f>
        <v>0</v>
      </c>
      <c r="AH502" s="65" t="str">
        <f>IF(AC502=0,"-",FORECAST($C$8+AC502,Инклинометрия!$B$2:$B$152,Инклинометрия!$A$2:$A$152))</f>
        <v>-</v>
      </c>
      <c r="AI502" s="89" t="str">
        <f>IF(AC502=0,"-",FORECAST($C$8,Инклинометрия!$B$2:$B$152,Инклинометрия!$A$2:$A$152))</f>
        <v>-</v>
      </c>
      <c r="AJ502" s="28"/>
      <c r="AK502" s="67">
        <f t="shared" si="257"/>
        <v>0</v>
      </c>
      <c r="AL502" s="28">
        <f t="shared" si="258"/>
        <v>0</v>
      </c>
      <c r="AM502" s="28">
        <f t="shared" si="259"/>
        <v>0.1</v>
      </c>
      <c r="AN502" s="26">
        <f t="shared" si="260"/>
        <v>0.1</v>
      </c>
      <c r="AO502" s="87">
        <f t="shared" si="261"/>
        <v>145626.51678434567</v>
      </c>
      <c r="AP502" s="87">
        <f t="shared" si="239"/>
        <v>44301.516784345658</v>
      </c>
      <c r="AQ502" s="66">
        <f t="shared" si="240"/>
        <v>14695380</v>
      </c>
      <c r="AR502" s="66">
        <f t="shared" si="241"/>
        <v>14695380</v>
      </c>
      <c r="AS502" s="66">
        <f t="shared" si="242"/>
        <v>784800</v>
      </c>
      <c r="AT502" s="45">
        <f t="shared" si="246"/>
        <v>15625806.516784346</v>
      </c>
      <c r="AU502" s="75"/>
    </row>
    <row r="503" spans="2:47" x14ac:dyDescent="0.3">
      <c r="B503" s="41">
        <f t="shared" si="247"/>
        <v>2365</v>
      </c>
      <c r="C503" s="8">
        <f t="shared" si="262"/>
        <v>23.650000000000002</v>
      </c>
      <c r="D503" s="73">
        <f t="shared" si="243"/>
        <v>31.631875000000004</v>
      </c>
      <c r="E503" s="29">
        <f t="shared" si="265"/>
        <v>7833.5367411515617</v>
      </c>
      <c r="F503" s="29">
        <f t="shared" si="248"/>
        <v>16.561388459094445</v>
      </c>
      <c r="G503" s="29">
        <f t="shared" si="263"/>
        <v>22.150857064038817</v>
      </c>
      <c r="H503" s="17">
        <f t="shared" si="249"/>
        <v>10477.355391290197</v>
      </c>
      <c r="I503" s="29">
        <f t="shared" si="250"/>
        <v>2.2250485660981263</v>
      </c>
      <c r="J503" s="29">
        <f t="shared" si="244"/>
        <v>20.847057720370078</v>
      </c>
      <c r="K503" s="39">
        <f t="shared" si="251"/>
        <v>1400</v>
      </c>
      <c r="L503" s="49">
        <f t="shared" si="234"/>
        <v>0</v>
      </c>
      <c r="M503" s="48">
        <f t="shared" si="235"/>
        <v>4.2266987561397071</v>
      </c>
      <c r="N503" s="51">
        <f t="shared" si="245"/>
        <v>0</v>
      </c>
      <c r="O503" s="54">
        <f t="shared" si="264"/>
        <v>18.880500609176615</v>
      </c>
      <c r="P503" s="34">
        <f t="shared" si="252"/>
        <v>1.7671458676442586</v>
      </c>
      <c r="Q503" s="30">
        <f t="shared" si="253"/>
        <v>0</v>
      </c>
      <c r="R503" s="58">
        <f t="shared" si="254"/>
        <v>0</v>
      </c>
      <c r="S503" s="58">
        <f t="shared" si="255"/>
        <v>0</v>
      </c>
      <c r="T503" s="58">
        <f t="shared" si="236"/>
        <v>100</v>
      </c>
      <c r="U503" s="88" t="str">
        <f>IF(R503=0,"-",FORECAST($C$8,Инклинометрия!$B$2:$B$152,Инклинометрия!$A$2:$A$152))</f>
        <v>-</v>
      </c>
      <c r="V503" s="88" t="str">
        <f>IF(R503=0,"-",FORECAST($C$8-R503,Инклинометрия!$B$2:$B$152,Инклинометрия!$A$2:$A$152))</f>
        <v>-</v>
      </c>
      <c r="W503" s="88" t="str">
        <f>IF(R503&gt;0,FORECAST($C$8,Инклинометрия!$B$2:$B$152,Инклинометрия!$A$2:$A$152),IF(AB503=$C$8,"-",FORECAST($C$8-AB503,Инклинометрия!$B$2:$B$152,Инклинометрия!$A$2:$A$152)))</f>
        <v>-</v>
      </c>
      <c r="X503" s="88" t="str">
        <f>IF(S503=0,"-",FORECAST($C$8-(S503+AB503),Инклинометрия!$B$2:$B$152,Инклинометрия!$A$2:$A$152))</f>
        <v>-</v>
      </c>
      <c r="Y503" s="88">
        <f>FORECAST($C$8+T503,Инклинометрия!$B$2:$B$152,Инклинометрия!$A$2:$A$152)</f>
        <v>1425</v>
      </c>
      <c r="Z503" s="88">
        <f>IF(R503=0,FORECAST($C$6-T503,Инклинометрия!$B$2:$B$152,Инклинометрия!$A$2:$A$152),FORECAST($C$8,Инклинометрия!$B$2:$B$152,Инклинометрия!$A$2:$A$152))</f>
        <v>1330</v>
      </c>
      <c r="AA503" s="61">
        <f t="shared" si="237"/>
        <v>1400</v>
      </c>
      <c r="AB503" s="62">
        <f t="shared" si="256"/>
        <v>1400</v>
      </c>
      <c r="AC503" s="62">
        <f t="shared" si="238"/>
        <v>0</v>
      </c>
      <c r="AD503" s="65">
        <f>IF(R503=0,FORECAST($C$8,Инклинометрия!$B$2:$B$152,Инклинометрия!$A$2:$A$152),V503)</f>
        <v>1330</v>
      </c>
      <c r="AE503" s="65">
        <f>FORECAST($C$8-(R503+AA503),Инклинометрия!$B$2:$B$152,Инклинометрия!$A$2:$A$152)</f>
        <v>0</v>
      </c>
      <c r="AF503" s="65">
        <f>IF(AB503=0,"-",FORECAST($C$8,Инклинометрия!$B$2:$B$152,Инклинометрия!$A$2:$A$152))</f>
        <v>1330</v>
      </c>
      <c r="AG503" s="65">
        <f>IF(AB503=0,"-",FORECAST($C$8-AB503,Инклинометрия!$B$2:$B$152,Инклинометрия!$A$2:$A$152))</f>
        <v>0</v>
      </c>
      <c r="AH503" s="65" t="str">
        <f>IF(AC503=0,"-",FORECAST($C$8+AC503,Инклинометрия!$B$2:$B$152,Инклинометрия!$A$2:$A$152))</f>
        <v>-</v>
      </c>
      <c r="AI503" s="89" t="str">
        <f>IF(AC503=0,"-",FORECAST($C$8,Инклинометрия!$B$2:$B$152,Инклинометрия!$A$2:$A$152))</f>
        <v>-</v>
      </c>
      <c r="AJ503" s="28"/>
      <c r="AK503" s="67">
        <f t="shared" si="257"/>
        <v>0</v>
      </c>
      <c r="AL503" s="28">
        <f t="shared" si="258"/>
        <v>0</v>
      </c>
      <c r="AM503" s="28">
        <f t="shared" si="259"/>
        <v>0.1</v>
      </c>
      <c r="AN503" s="26">
        <f t="shared" si="260"/>
        <v>0.1</v>
      </c>
      <c r="AO503" s="87">
        <f t="shared" si="261"/>
        <v>145626.51678434567</v>
      </c>
      <c r="AP503" s="87">
        <f t="shared" si="239"/>
        <v>44301.516784345658</v>
      </c>
      <c r="AQ503" s="66">
        <f t="shared" si="240"/>
        <v>14695380</v>
      </c>
      <c r="AR503" s="66">
        <f t="shared" si="241"/>
        <v>14695380</v>
      </c>
      <c r="AS503" s="66">
        <f t="shared" si="242"/>
        <v>784800</v>
      </c>
      <c r="AT503" s="45">
        <f t="shared" si="246"/>
        <v>15625806.516784346</v>
      </c>
      <c r="AU503" s="75"/>
    </row>
    <row r="504" spans="2:47" x14ac:dyDescent="0.3">
      <c r="B504" s="41">
        <f t="shared" si="247"/>
        <v>2370</v>
      </c>
      <c r="C504" s="8">
        <f t="shared" si="262"/>
        <v>23.7</v>
      </c>
      <c r="D504" s="73">
        <f t="shared" si="243"/>
        <v>31.69875</v>
      </c>
      <c r="E504" s="29">
        <f t="shared" si="265"/>
        <v>7850.0981296106547</v>
      </c>
      <c r="F504" s="29">
        <f t="shared" si="248"/>
        <v>16.561388459093266</v>
      </c>
      <c r="G504" s="29">
        <f t="shared" si="263"/>
        <v>22.15085706403724</v>
      </c>
      <c r="H504" s="17">
        <f t="shared" si="249"/>
        <v>10499.506248354235</v>
      </c>
      <c r="I504" s="29">
        <f t="shared" si="250"/>
        <v>2.2250485660981263</v>
      </c>
      <c r="J504" s="29">
        <f t="shared" si="244"/>
        <v>20.847057720369335</v>
      </c>
      <c r="K504" s="39">
        <f t="shared" si="251"/>
        <v>1400</v>
      </c>
      <c r="L504" s="49">
        <f t="shared" si="234"/>
        <v>0</v>
      </c>
      <c r="M504" s="48">
        <f t="shared" si="235"/>
        <v>4.2266987561397071</v>
      </c>
      <c r="N504" s="51">
        <f t="shared" si="245"/>
        <v>0</v>
      </c>
      <c r="O504" s="54">
        <f t="shared" si="264"/>
        <v>18.880500609176615</v>
      </c>
      <c r="P504" s="34">
        <f t="shared" si="252"/>
        <v>1.7671458676442586</v>
      </c>
      <c r="Q504" s="30">
        <f t="shared" si="253"/>
        <v>0</v>
      </c>
      <c r="R504" s="58">
        <f t="shared" si="254"/>
        <v>0</v>
      </c>
      <c r="S504" s="58">
        <f t="shared" si="255"/>
        <v>0</v>
      </c>
      <c r="T504" s="58">
        <f t="shared" si="236"/>
        <v>100</v>
      </c>
      <c r="U504" s="88" t="str">
        <f>IF(R504=0,"-",FORECAST($C$8,Инклинометрия!$B$2:$B$152,Инклинометрия!$A$2:$A$152))</f>
        <v>-</v>
      </c>
      <c r="V504" s="88" t="str">
        <f>IF(R504=0,"-",FORECAST($C$8-R504,Инклинометрия!$B$2:$B$152,Инклинометрия!$A$2:$A$152))</f>
        <v>-</v>
      </c>
      <c r="W504" s="88" t="str">
        <f>IF(R504&gt;0,FORECAST($C$8,Инклинометрия!$B$2:$B$152,Инклинометрия!$A$2:$A$152),IF(AB504=$C$8,"-",FORECAST($C$8-AB504,Инклинометрия!$B$2:$B$152,Инклинометрия!$A$2:$A$152)))</f>
        <v>-</v>
      </c>
      <c r="X504" s="88" t="str">
        <f>IF(S504=0,"-",FORECAST($C$8-(S504+AB504),Инклинометрия!$B$2:$B$152,Инклинометрия!$A$2:$A$152))</f>
        <v>-</v>
      </c>
      <c r="Y504" s="88">
        <f>FORECAST($C$8+T504,Инклинометрия!$B$2:$B$152,Инклинометрия!$A$2:$A$152)</f>
        <v>1425</v>
      </c>
      <c r="Z504" s="88">
        <f>IF(R504=0,FORECAST($C$6-T504,Инклинометрия!$B$2:$B$152,Инклинометрия!$A$2:$A$152),FORECAST($C$8,Инклинометрия!$B$2:$B$152,Инклинометрия!$A$2:$A$152))</f>
        <v>1330</v>
      </c>
      <c r="AA504" s="61">
        <f t="shared" si="237"/>
        <v>1400</v>
      </c>
      <c r="AB504" s="62">
        <f t="shared" si="256"/>
        <v>1400</v>
      </c>
      <c r="AC504" s="62">
        <f t="shared" si="238"/>
        <v>0</v>
      </c>
      <c r="AD504" s="65">
        <f>IF(R504=0,FORECAST($C$8,Инклинометрия!$B$2:$B$152,Инклинометрия!$A$2:$A$152),V504)</f>
        <v>1330</v>
      </c>
      <c r="AE504" s="65">
        <f>FORECAST($C$8-(R504+AA504),Инклинометрия!$B$2:$B$152,Инклинометрия!$A$2:$A$152)</f>
        <v>0</v>
      </c>
      <c r="AF504" s="65">
        <f>IF(AB504=0,"-",FORECAST($C$8,Инклинометрия!$B$2:$B$152,Инклинометрия!$A$2:$A$152))</f>
        <v>1330</v>
      </c>
      <c r="AG504" s="65">
        <f>IF(AB504=0,"-",FORECAST($C$8-AB504,Инклинометрия!$B$2:$B$152,Инклинометрия!$A$2:$A$152))</f>
        <v>0</v>
      </c>
      <c r="AH504" s="65" t="str">
        <f>IF(AC504=0,"-",FORECAST($C$8+AC504,Инклинометрия!$B$2:$B$152,Инклинометрия!$A$2:$A$152))</f>
        <v>-</v>
      </c>
      <c r="AI504" s="89" t="str">
        <f>IF(AC504=0,"-",FORECAST($C$8,Инклинометрия!$B$2:$B$152,Инклинометрия!$A$2:$A$152))</f>
        <v>-</v>
      </c>
      <c r="AJ504" s="28"/>
      <c r="AK504" s="67">
        <f t="shared" si="257"/>
        <v>0</v>
      </c>
      <c r="AL504" s="28">
        <f t="shared" si="258"/>
        <v>0</v>
      </c>
      <c r="AM504" s="28">
        <f t="shared" si="259"/>
        <v>0.1</v>
      </c>
      <c r="AN504" s="26">
        <f t="shared" si="260"/>
        <v>0.1</v>
      </c>
      <c r="AO504" s="87">
        <f t="shared" si="261"/>
        <v>145626.51678434567</v>
      </c>
      <c r="AP504" s="87">
        <f t="shared" si="239"/>
        <v>44301.516784345658</v>
      </c>
      <c r="AQ504" s="66">
        <f t="shared" si="240"/>
        <v>14695380</v>
      </c>
      <c r="AR504" s="66">
        <f t="shared" si="241"/>
        <v>14695380</v>
      </c>
      <c r="AS504" s="66">
        <f t="shared" si="242"/>
        <v>784800</v>
      </c>
      <c r="AT504" s="45">
        <f t="shared" si="246"/>
        <v>15625806.516784346</v>
      </c>
      <c r="AU504" s="75"/>
    </row>
    <row r="505" spans="2:47" x14ac:dyDescent="0.3">
      <c r="B505" s="41">
        <f t="shared" si="247"/>
        <v>2375</v>
      </c>
      <c r="C505" s="8">
        <f t="shared" si="262"/>
        <v>23.75</v>
      </c>
      <c r="D505" s="73">
        <f t="shared" si="243"/>
        <v>31.765625</v>
      </c>
      <c r="E505" s="29">
        <f t="shared" si="265"/>
        <v>7866.6595180697495</v>
      </c>
      <c r="F505" s="29">
        <f t="shared" si="248"/>
        <v>16.561388459094445</v>
      </c>
      <c r="G505" s="29">
        <f t="shared" si="263"/>
        <v>22.150857064038817</v>
      </c>
      <c r="H505" s="17">
        <f t="shared" si="249"/>
        <v>10521.657105418273</v>
      </c>
      <c r="I505" s="29">
        <f t="shared" si="250"/>
        <v>2.2250485660981263</v>
      </c>
      <c r="J505" s="29">
        <f t="shared" si="244"/>
        <v>20.847057720370078</v>
      </c>
      <c r="K505" s="39">
        <f t="shared" si="251"/>
        <v>1400</v>
      </c>
      <c r="L505" s="49">
        <f t="shared" si="234"/>
        <v>0</v>
      </c>
      <c r="M505" s="48">
        <f t="shared" si="235"/>
        <v>4.2266987561397071</v>
      </c>
      <c r="N505" s="51">
        <f t="shared" si="245"/>
        <v>0</v>
      </c>
      <c r="O505" s="54">
        <f t="shared" si="264"/>
        <v>18.880500609176615</v>
      </c>
      <c r="P505" s="34">
        <f t="shared" si="252"/>
        <v>1.7671458676442586</v>
      </c>
      <c r="Q505" s="30">
        <f t="shared" si="253"/>
        <v>0</v>
      </c>
      <c r="R505" s="58">
        <f t="shared" si="254"/>
        <v>0</v>
      </c>
      <c r="S505" s="58">
        <f t="shared" si="255"/>
        <v>0</v>
      </c>
      <c r="T505" s="58">
        <f t="shared" si="236"/>
        <v>100</v>
      </c>
      <c r="U505" s="88" t="str">
        <f>IF(R505=0,"-",FORECAST($C$8,Инклинометрия!$B$2:$B$152,Инклинометрия!$A$2:$A$152))</f>
        <v>-</v>
      </c>
      <c r="V505" s="88" t="str">
        <f>IF(R505=0,"-",FORECAST($C$8-R505,Инклинометрия!$B$2:$B$152,Инклинометрия!$A$2:$A$152))</f>
        <v>-</v>
      </c>
      <c r="W505" s="88" t="str">
        <f>IF(R505&gt;0,FORECAST($C$8,Инклинометрия!$B$2:$B$152,Инклинометрия!$A$2:$A$152),IF(AB505=$C$8,"-",FORECAST($C$8-AB505,Инклинометрия!$B$2:$B$152,Инклинометрия!$A$2:$A$152)))</f>
        <v>-</v>
      </c>
      <c r="X505" s="88" t="str">
        <f>IF(S505=0,"-",FORECAST($C$8-(S505+AB505),Инклинометрия!$B$2:$B$152,Инклинометрия!$A$2:$A$152))</f>
        <v>-</v>
      </c>
      <c r="Y505" s="88">
        <f>FORECAST($C$8+T505,Инклинометрия!$B$2:$B$152,Инклинометрия!$A$2:$A$152)</f>
        <v>1425</v>
      </c>
      <c r="Z505" s="88">
        <f>IF(R505=0,FORECAST($C$6-T505,Инклинометрия!$B$2:$B$152,Инклинометрия!$A$2:$A$152),FORECAST($C$8,Инклинометрия!$B$2:$B$152,Инклинометрия!$A$2:$A$152))</f>
        <v>1330</v>
      </c>
      <c r="AA505" s="61">
        <f t="shared" si="237"/>
        <v>1400</v>
      </c>
      <c r="AB505" s="62">
        <f t="shared" si="256"/>
        <v>1400</v>
      </c>
      <c r="AC505" s="62">
        <f t="shared" si="238"/>
        <v>0</v>
      </c>
      <c r="AD505" s="65">
        <f>IF(R505=0,FORECAST($C$8,Инклинометрия!$B$2:$B$152,Инклинометрия!$A$2:$A$152),V505)</f>
        <v>1330</v>
      </c>
      <c r="AE505" s="65">
        <f>FORECAST($C$8-(R505+AA505),Инклинометрия!$B$2:$B$152,Инклинометрия!$A$2:$A$152)</f>
        <v>0</v>
      </c>
      <c r="AF505" s="65">
        <f>IF(AB505=0,"-",FORECAST($C$8,Инклинометрия!$B$2:$B$152,Инклинометрия!$A$2:$A$152))</f>
        <v>1330</v>
      </c>
      <c r="AG505" s="65">
        <f>IF(AB505=0,"-",FORECAST($C$8-AB505,Инклинометрия!$B$2:$B$152,Инклинометрия!$A$2:$A$152))</f>
        <v>0</v>
      </c>
      <c r="AH505" s="65" t="str">
        <f>IF(AC505=0,"-",FORECAST($C$8+AC505,Инклинометрия!$B$2:$B$152,Инклинометрия!$A$2:$A$152))</f>
        <v>-</v>
      </c>
      <c r="AI505" s="89" t="str">
        <f>IF(AC505=0,"-",FORECAST($C$8,Инклинометрия!$B$2:$B$152,Инклинометрия!$A$2:$A$152))</f>
        <v>-</v>
      </c>
      <c r="AJ505" s="28"/>
      <c r="AK505" s="67">
        <f t="shared" si="257"/>
        <v>0</v>
      </c>
      <c r="AL505" s="28">
        <f t="shared" si="258"/>
        <v>0</v>
      </c>
      <c r="AM505" s="28">
        <f t="shared" si="259"/>
        <v>0.1</v>
      </c>
      <c r="AN505" s="26">
        <f t="shared" si="260"/>
        <v>0.1</v>
      </c>
      <c r="AO505" s="87">
        <f t="shared" si="261"/>
        <v>145626.51678434567</v>
      </c>
      <c r="AP505" s="87">
        <f t="shared" si="239"/>
        <v>44301.516784345658</v>
      </c>
      <c r="AQ505" s="66">
        <f t="shared" si="240"/>
        <v>14695380</v>
      </c>
      <c r="AR505" s="66">
        <f t="shared" si="241"/>
        <v>14695380</v>
      </c>
      <c r="AS505" s="66">
        <f t="shared" si="242"/>
        <v>784800</v>
      </c>
      <c r="AT505" s="45">
        <f t="shared" si="246"/>
        <v>15625806.516784346</v>
      </c>
      <c r="AU505" s="75"/>
    </row>
    <row r="506" spans="2:47" x14ac:dyDescent="0.3">
      <c r="B506" s="41">
        <f t="shared" si="247"/>
        <v>2380</v>
      </c>
      <c r="C506" s="8">
        <f t="shared" si="262"/>
        <v>23.8</v>
      </c>
      <c r="D506" s="73">
        <f t="shared" si="243"/>
        <v>31.8325</v>
      </c>
      <c r="E506" s="29">
        <f t="shared" si="265"/>
        <v>7883.2209065288434</v>
      </c>
      <c r="F506" s="29">
        <f t="shared" si="248"/>
        <v>16.561388459094445</v>
      </c>
      <c r="G506" s="29">
        <f t="shared" si="263"/>
        <v>22.150857064038817</v>
      </c>
      <c r="H506" s="17">
        <f t="shared" si="249"/>
        <v>10543.807962482311</v>
      </c>
      <c r="I506" s="29">
        <f t="shared" si="250"/>
        <v>2.2250485660981263</v>
      </c>
      <c r="J506" s="29">
        <f t="shared" si="244"/>
        <v>20.847057720370078</v>
      </c>
      <c r="K506" s="39">
        <f t="shared" si="251"/>
        <v>1400</v>
      </c>
      <c r="L506" s="49">
        <f t="shared" si="234"/>
        <v>0</v>
      </c>
      <c r="M506" s="48">
        <f t="shared" si="235"/>
        <v>4.2266987561397071</v>
      </c>
      <c r="N506" s="51">
        <f t="shared" si="245"/>
        <v>0</v>
      </c>
      <c r="O506" s="54">
        <f t="shared" si="264"/>
        <v>18.880500609176615</v>
      </c>
      <c r="P506" s="34">
        <f t="shared" si="252"/>
        <v>1.7671458676442586</v>
      </c>
      <c r="Q506" s="30">
        <f t="shared" si="253"/>
        <v>0</v>
      </c>
      <c r="R506" s="58">
        <f t="shared" si="254"/>
        <v>0</v>
      </c>
      <c r="S506" s="58">
        <f t="shared" si="255"/>
        <v>0</v>
      </c>
      <c r="T506" s="58">
        <f t="shared" si="236"/>
        <v>100</v>
      </c>
      <c r="U506" s="88" t="str">
        <f>IF(R506=0,"-",FORECAST($C$8,Инклинометрия!$B$2:$B$152,Инклинометрия!$A$2:$A$152))</f>
        <v>-</v>
      </c>
      <c r="V506" s="88" t="str">
        <f>IF(R506=0,"-",FORECAST($C$8-R506,Инклинометрия!$B$2:$B$152,Инклинометрия!$A$2:$A$152))</f>
        <v>-</v>
      </c>
      <c r="W506" s="88" t="str">
        <f>IF(R506&gt;0,FORECAST($C$8,Инклинометрия!$B$2:$B$152,Инклинометрия!$A$2:$A$152),IF(AB506=$C$8,"-",FORECAST($C$8-AB506,Инклинометрия!$B$2:$B$152,Инклинометрия!$A$2:$A$152)))</f>
        <v>-</v>
      </c>
      <c r="X506" s="88" t="str">
        <f>IF(S506=0,"-",FORECAST($C$8-(S506+AB506),Инклинометрия!$B$2:$B$152,Инклинометрия!$A$2:$A$152))</f>
        <v>-</v>
      </c>
      <c r="Y506" s="88">
        <f>FORECAST($C$8+T506,Инклинометрия!$B$2:$B$152,Инклинометрия!$A$2:$A$152)</f>
        <v>1425</v>
      </c>
      <c r="Z506" s="88">
        <f>IF(R506=0,FORECAST($C$6-T506,Инклинометрия!$B$2:$B$152,Инклинометрия!$A$2:$A$152),FORECAST($C$8,Инклинометрия!$B$2:$B$152,Инклинометрия!$A$2:$A$152))</f>
        <v>1330</v>
      </c>
      <c r="AA506" s="61">
        <f t="shared" si="237"/>
        <v>1400</v>
      </c>
      <c r="AB506" s="62">
        <f t="shared" si="256"/>
        <v>1400</v>
      </c>
      <c r="AC506" s="62">
        <f t="shared" si="238"/>
        <v>0</v>
      </c>
      <c r="AD506" s="65">
        <f>IF(R506=0,FORECAST($C$8,Инклинометрия!$B$2:$B$152,Инклинометрия!$A$2:$A$152),V506)</f>
        <v>1330</v>
      </c>
      <c r="AE506" s="65">
        <f>FORECAST($C$8-(R506+AA506),Инклинометрия!$B$2:$B$152,Инклинометрия!$A$2:$A$152)</f>
        <v>0</v>
      </c>
      <c r="AF506" s="65">
        <f>IF(AB506=0,"-",FORECAST($C$8,Инклинометрия!$B$2:$B$152,Инклинометрия!$A$2:$A$152))</f>
        <v>1330</v>
      </c>
      <c r="AG506" s="65">
        <f>IF(AB506=0,"-",FORECAST($C$8-AB506,Инклинометрия!$B$2:$B$152,Инклинометрия!$A$2:$A$152))</f>
        <v>0</v>
      </c>
      <c r="AH506" s="65" t="str">
        <f>IF(AC506=0,"-",FORECAST($C$8+AC506,Инклинометрия!$B$2:$B$152,Инклинометрия!$A$2:$A$152))</f>
        <v>-</v>
      </c>
      <c r="AI506" s="89" t="str">
        <f>IF(AC506=0,"-",FORECAST($C$8,Инклинометрия!$B$2:$B$152,Инклинометрия!$A$2:$A$152))</f>
        <v>-</v>
      </c>
      <c r="AJ506" s="28"/>
      <c r="AK506" s="67">
        <f t="shared" si="257"/>
        <v>0</v>
      </c>
      <c r="AL506" s="28">
        <f t="shared" si="258"/>
        <v>0</v>
      </c>
      <c r="AM506" s="28">
        <f t="shared" si="259"/>
        <v>0.1</v>
      </c>
      <c r="AN506" s="26">
        <f t="shared" si="260"/>
        <v>0.1</v>
      </c>
      <c r="AO506" s="87">
        <f t="shared" si="261"/>
        <v>145626.51678434567</v>
      </c>
      <c r="AP506" s="87">
        <f t="shared" si="239"/>
        <v>44301.516784345658</v>
      </c>
      <c r="AQ506" s="66">
        <f t="shared" si="240"/>
        <v>14695380</v>
      </c>
      <c r="AR506" s="66">
        <f t="shared" si="241"/>
        <v>14695380</v>
      </c>
      <c r="AS506" s="66">
        <f t="shared" si="242"/>
        <v>784800</v>
      </c>
      <c r="AT506" s="45">
        <f t="shared" si="246"/>
        <v>15625806.516784346</v>
      </c>
      <c r="AU506" s="75"/>
    </row>
    <row r="507" spans="2:47" x14ac:dyDescent="0.3">
      <c r="B507" s="41">
        <f t="shared" si="247"/>
        <v>2385</v>
      </c>
      <c r="C507" s="8">
        <f t="shared" si="262"/>
        <v>23.85</v>
      </c>
      <c r="D507" s="73">
        <f t="shared" si="243"/>
        <v>31.899374999999999</v>
      </c>
      <c r="E507" s="29">
        <f t="shared" si="265"/>
        <v>7899.7822949879383</v>
      </c>
      <c r="F507" s="29">
        <f t="shared" si="248"/>
        <v>16.561388459094445</v>
      </c>
      <c r="G507" s="29">
        <f t="shared" si="263"/>
        <v>22.150857064038817</v>
      </c>
      <c r="H507" s="17">
        <f t="shared" si="249"/>
        <v>10565.958819546349</v>
      </c>
      <c r="I507" s="29">
        <f t="shared" si="250"/>
        <v>2.2250485660981263</v>
      </c>
      <c r="J507" s="29">
        <f t="shared" si="244"/>
        <v>20.847057720370078</v>
      </c>
      <c r="K507" s="39">
        <f t="shared" si="251"/>
        <v>1400</v>
      </c>
      <c r="L507" s="49">
        <f t="shared" si="234"/>
        <v>0</v>
      </c>
      <c r="M507" s="48">
        <f t="shared" si="235"/>
        <v>4.2266987561397071</v>
      </c>
      <c r="N507" s="51">
        <f t="shared" si="245"/>
        <v>0</v>
      </c>
      <c r="O507" s="54">
        <f t="shared" si="264"/>
        <v>18.880500609176615</v>
      </c>
      <c r="P507" s="34">
        <f t="shared" si="252"/>
        <v>1.7671458676442586</v>
      </c>
      <c r="Q507" s="30">
        <f t="shared" si="253"/>
        <v>0</v>
      </c>
      <c r="R507" s="58">
        <f t="shared" si="254"/>
        <v>0</v>
      </c>
      <c r="S507" s="58">
        <f t="shared" si="255"/>
        <v>0</v>
      </c>
      <c r="T507" s="58">
        <f t="shared" si="236"/>
        <v>100</v>
      </c>
      <c r="U507" s="88" t="str">
        <f>IF(R507=0,"-",FORECAST($C$8,Инклинометрия!$B$2:$B$152,Инклинометрия!$A$2:$A$152))</f>
        <v>-</v>
      </c>
      <c r="V507" s="88" t="str">
        <f>IF(R507=0,"-",FORECAST($C$8-R507,Инклинометрия!$B$2:$B$152,Инклинометрия!$A$2:$A$152))</f>
        <v>-</v>
      </c>
      <c r="W507" s="88" t="str">
        <f>IF(R507&gt;0,FORECAST($C$8,Инклинометрия!$B$2:$B$152,Инклинометрия!$A$2:$A$152),IF(AB507=$C$8,"-",FORECAST($C$8-AB507,Инклинометрия!$B$2:$B$152,Инклинометрия!$A$2:$A$152)))</f>
        <v>-</v>
      </c>
      <c r="X507" s="88" t="str">
        <f>IF(S507=0,"-",FORECAST($C$8-(S507+AB507),Инклинометрия!$B$2:$B$152,Инклинометрия!$A$2:$A$152))</f>
        <v>-</v>
      </c>
      <c r="Y507" s="88">
        <f>FORECAST($C$8+T507,Инклинометрия!$B$2:$B$152,Инклинометрия!$A$2:$A$152)</f>
        <v>1425</v>
      </c>
      <c r="Z507" s="88">
        <f>IF(R507=0,FORECAST($C$6-T507,Инклинометрия!$B$2:$B$152,Инклинометрия!$A$2:$A$152),FORECAST($C$8,Инклинометрия!$B$2:$B$152,Инклинометрия!$A$2:$A$152))</f>
        <v>1330</v>
      </c>
      <c r="AA507" s="61">
        <f t="shared" si="237"/>
        <v>1400</v>
      </c>
      <c r="AB507" s="62">
        <f t="shared" si="256"/>
        <v>1400</v>
      </c>
      <c r="AC507" s="62">
        <f t="shared" si="238"/>
        <v>0</v>
      </c>
      <c r="AD507" s="65">
        <f>IF(R507=0,FORECAST($C$8,Инклинометрия!$B$2:$B$152,Инклинометрия!$A$2:$A$152),V507)</f>
        <v>1330</v>
      </c>
      <c r="AE507" s="65">
        <f>FORECAST($C$8-(R507+AA507),Инклинометрия!$B$2:$B$152,Инклинометрия!$A$2:$A$152)</f>
        <v>0</v>
      </c>
      <c r="AF507" s="65">
        <f>IF(AB507=0,"-",FORECAST($C$8,Инклинометрия!$B$2:$B$152,Инклинометрия!$A$2:$A$152))</f>
        <v>1330</v>
      </c>
      <c r="AG507" s="65">
        <f>IF(AB507=0,"-",FORECAST($C$8-AB507,Инклинометрия!$B$2:$B$152,Инклинометрия!$A$2:$A$152))</f>
        <v>0</v>
      </c>
      <c r="AH507" s="65" t="str">
        <f>IF(AC507=0,"-",FORECAST($C$8+AC507,Инклинометрия!$B$2:$B$152,Инклинометрия!$A$2:$A$152))</f>
        <v>-</v>
      </c>
      <c r="AI507" s="89" t="str">
        <f>IF(AC507=0,"-",FORECAST($C$8,Инклинометрия!$B$2:$B$152,Инклинометрия!$A$2:$A$152))</f>
        <v>-</v>
      </c>
      <c r="AJ507" s="28"/>
      <c r="AK507" s="67">
        <f t="shared" si="257"/>
        <v>0</v>
      </c>
      <c r="AL507" s="28">
        <f t="shared" si="258"/>
        <v>0</v>
      </c>
      <c r="AM507" s="28">
        <f t="shared" si="259"/>
        <v>0.1</v>
      </c>
      <c r="AN507" s="26">
        <f t="shared" si="260"/>
        <v>0.1</v>
      </c>
      <c r="AO507" s="87">
        <f t="shared" si="261"/>
        <v>145626.51678434567</v>
      </c>
      <c r="AP507" s="87">
        <f t="shared" si="239"/>
        <v>44301.516784345658</v>
      </c>
      <c r="AQ507" s="66">
        <f t="shared" si="240"/>
        <v>14695380</v>
      </c>
      <c r="AR507" s="66">
        <f t="shared" si="241"/>
        <v>14695380</v>
      </c>
      <c r="AS507" s="66">
        <f t="shared" si="242"/>
        <v>784800</v>
      </c>
      <c r="AT507" s="45">
        <f t="shared" si="246"/>
        <v>15625806.516784346</v>
      </c>
      <c r="AU507" s="75"/>
    </row>
    <row r="508" spans="2:47" x14ac:dyDescent="0.3">
      <c r="B508" s="41">
        <f t="shared" si="247"/>
        <v>2390</v>
      </c>
      <c r="C508" s="8">
        <f t="shared" si="262"/>
        <v>23.900000000000002</v>
      </c>
      <c r="D508" s="73">
        <f t="shared" si="243"/>
        <v>31.966250000000006</v>
      </c>
      <c r="E508" s="29">
        <f t="shared" si="265"/>
        <v>7916.3436834470322</v>
      </c>
      <c r="F508" s="29">
        <f t="shared" si="248"/>
        <v>16.561388459094445</v>
      </c>
      <c r="G508" s="29">
        <f t="shared" si="263"/>
        <v>22.150857064038817</v>
      </c>
      <c r="H508" s="17">
        <f t="shared" si="249"/>
        <v>10588.109676610387</v>
      </c>
      <c r="I508" s="29">
        <f t="shared" si="250"/>
        <v>2.2250485660981263</v>
      </c>
      <c r="J508" s="29">
        <f t="shared" si="244"/>
        <v>20.847057720370078</v>
      </c>
      <c r="K508" s="39">
        <f t="shared" si="251"/>
        <v>1400</v>
      </c>
      <c r="L508" s="49">
        <f t="shared" si="234"/>
        <v>0</v>
      </c>
      <c r="M508" s="48">
        <f t="shared" si="235"/>
        <v>4.2266987561397071</v>
      </c>
      <c r="N508" s="51">
        <f t="shared" si="245"/>
        <v>0</v>
      </c>
      <c r="O508" s="54">
        <f t="shared" si="264"/>
        <v>18.880500609176615</v>
      </c>
      <c r="P508" s="34">
        <f t="shared" si="252"/>
        <v>1.7671458676442586</v>
      </c>
      <c r="Q508" s="30">
        <f t="shared" si="253"/>
        <v>0</v>
      </c>
      <c r="R508" s="58">
        <f t="shared" si="254"/>
        <v>0</v>
      </c>
      <c r="S508" s="58">
        <f t="shared" si="255"/>
        <v>0</v>
      </c>
      <c r="T508" s="58">
        <f t="shared" si="236"/>
        <v>100</v>
      </c>
      <c r="U508" s="88" t="str">
        <f>IF(R508=0,"-",FORECAST($C$8,Инклинометрия!$B$2:$B$152,Инклинометрия!$A$2:$A$152))</f>
        <v>-</v>
      </c>
      <c r="V508" s="88" t="str">
        <f>IF(R508=0,"-",FORECAST($C$8-R508,Инклинометрия!$B$2:$B$152,Инклинометрия!$A$2:$A$152))</f>
        <v>-</v>
      </c>
      <c r="W508" s="88" t="str">
        <f>IF(R508&gt;0,FORECAST($C$8,Инклинометрия!$B$2:$B$152,Инклинометрия!$A$2:$A$152),IF(AB508=$C$8,"-",FORECAST($C$8-AB508,Инклинометрия!$B$2:$B$152,Инклинометрия!$A$2:$A$152)))</f>
        <v>-</v>
      </c>
      <c r="X508" s="88" t="str">
        <f>IF(S508=0,"-",FORECAST($C$8-(S508+AB508),Инклинометрия!$B$2:$B$152,Инклинометрия!$A$2:$A$152))</f>
        <v>-</v>
      </c>
      <c r="Y508" s="88">
        <f>FORECAST($C$8+T508,Инклинометрия!$B$2:$B$152,Инклинометрия!$A$2:$A$152)</f>
        <v>1425</v>
      </c>
      <c r="Z508" s="88">
        <f>IF(R508=0,FORECAST($C$6-T508,Инклинометрия!$B$2:$B$152,Инклинометрия!$A$2:$A$152),FORECAST($C$8,Инклинометрия!$B$2:$B$152,Инклинометрия!$A$2:$A$152))</f>
        <v>1330</v>
      </c>
      <c r="AA508" s="61">
        <f t="shared" si="237"/>
        <v>1400</v>
      </c>
      <c r="AB508" s="62">
        <f t="shared" si="256"/>
        <v>1400</v>
      </c>
      <c r="AC508" s="62">
        <f t="shared" si="238"/>
        <v>0</v>
      </c>
      <c r="AD508" s="65">
        <f>IF(R508=0,FORECAST($C$8,Инклинометрия!$B$2:$B$152,Инклинометрия!$A$2:$A$152),V508)</f>
        <v>1330</v>
      </c>
      <c r="AE508" s="65">
        <f>FORECAST($C$8-(R508+AA508),Инклинометрия!$B$2:$B$152,Инклинометрия!$A$2:$A$152)</f>
        <v>0</v>
      </c>
      <c r="AF508" s="65">
        <f>IF(AB508=0,"-",FORECAST($C$8,Инклинометрия!$B$2:$B$152,Инклинометрия!$A$2:$A$152))</f>
        <v>1330</v>
      </c>
      <c r="AG508" s="65">
        <f>IF(AB508=0,"-",FORECAST($C$8-AB508,Инклинометрия!$B$2:$B$152,Инклинометрия!$A$2:$A$152))</f>
        <v>0</v>
      </c>
      <c r="AH508" s="65" t="str">
        <f>IF(AC508=0,"-",FORECAST($C$8+AC508,Инклинометрия!$B$2:$B$152,Инклинометрия!$A$2:$A$152))</f>
        <v>-</v>
      </c>
      <c r="AI508" s="89" t="str">
        <f>IF(AC508=0,"-",FORECAST($C$8,Инклинометрия!$B$2:$B$152,Инклинометрия!$A$2:$A$152))</f>
        <v>-</v>
      </c>
      <c r="AJ508" s="28"/>
      <c r="AK508" s="67">
        <f t="shared" si="257"/>
        <v>0</v>
      </c>
      <c r="AL508" s="28">
        <f t="shared" si="258"/>
        <v>0</v>
      </c>
      <c r="AM508" s="28">
        <f t="shared" si="259"/>
        <v>0.1</v>
      </c>
      <c r="AN508" s="26">
        <f t="shared" si="260"/>
        <v>0.1</v>
      </c>
      <c r="AO508" s="87">
        <f t="shared" si="261"/>
        <v>145626.51678434567</v>
      </c>
      <c r="AP508" s="87">
        <f t="shared" si="239"/>
        <v>44301.516784345658</v>
      </c>
      <c r="AQ508" s="66">
        <f t="shared" si="240"/>
        <v>14695380</v>
      </c>
      <c r="AR508" s="66">
        <f t="shared" si="241"/>
        <v>14695380</v>
      </c>
      <c r="AS508" s="66">
        <f t="shared" si="242"/>
        <v>784800</v>
      </c>
      <c r="AT508" s="45">
        <f t="shared" si="246"/>
        <v>15625806.516784346</v>
      </c>
      <c r="AU508" s="75"/>
    </row>
    <row r="509" spans="2:47" x14ac:dyDescent="0.3">
      <c r="B509" s="41">
        <f t="shared" si="247"/>
        <v>2395</v>
      </c>
      <c r="C509" s="8">
        <f t="shared" si="262"/>
        <v>23.95</v>
      </c>
      <c r="D509" s="73">
        <f t="shared" si="243"/>
        <v>32.033124999999998</v>
      </c>
      <c r="E509" s="29">
        <f t="shared" si="265"/>
        <v>7932.9050719061261</v>
      </c>
      <c r="F509" s="29">
        <f t="shared" si="248"/>
        <v>16.561388459093266</v>
      </c>
      <c r="G509" s="29">
        <f t="shared" si="263"/>
        <v>22.15085706403724</v>
      </c>
      <c r="H509" s="17">
        <f t="shared" si="249"/>
        <v>10610.260533674425</v>
      </c>
      <c r="I509" s="29">
        <f t="shared" si="250"/>
        <v>2.2250485660981263</v>
      </c>
      <c r="J509" s="29">
        <f t="shared" si="244"/>
        <v>20.847057720369335</v>
      </c>
      <c r="K509" s="39">
        <f t="shared" si="251"/>
        <v>1400</v>
      </c>
      <c r="L509" s="49">
        <f t="shared" si="234"/>
        <v>0</v>
      </c>
      <c r="M509" s="48">
        <f t="shared" si="235"/>
        <v>4.2266987561397071</v>
      </c>
      <c r="N509" s="51">
        <f t="shared" si="245"/>
        <v>0</v>
      </c>
      <c r="O509" s="54">
        <f t="shared" si="264"/>
        <v>18.880500609176615</v>
      </c>
      <c r="P509" s="34">
        <f t="shared" si="252"/>
        <v>1.7671458676442586</v>
      </c>
      <c r="Q509" s="30">
        <f t="shared" si="253"/>
        <v>0</v>
      </c>
      <c r="R509" s="58">
        <f t="shared" si="254"/>
        <v>0</v>
      </c>
      <c r="S509" s="58">
        <f t="shared" si="255"/>
        <v>0</v>
      </c>
      <c r="T509" s="58">
        <f t="shared" si="236"/>
        <v>100</v>
      </c>
      <c r="U509" s="88" t="str">
        <f>IF(R509=0,"-",FORECAST($C$8,Инклинометрия!$B$2:$B$152,Инклинометрия!$A$2:$A$152))</f>
        <v>-</v>
      </c>
      <c r="V509" s="88" t="str">
        <f>IF(R509=0,"-",FORECAST($C$8-R509,Инклинометрия!$B$2:$B$152,Инклинометрия!$A$2:$A$152))</f>
        <v>-</v>
      </c>
      <c r="W509" s="88" t="str">
        <f>IF(R509&gt;0,FORECAST($C$8,Инклинометрия!$B$2:$B$152,Инклинометрия!$A$2:$A$152),IF(AB509=$C$8,"-",FORECAST($C$8-AB509,Инклинометрия!$B$2:$B$152,Инклинометрия!$A$2:$A$152)))</f>
        <v>-</v>
      </c>
      <c r="X509" s="88" t="str">
        <f>IF(S509=0,"-",FORECAST($C$8-(S509+AB509),Инклинометрия!$B$2:$B$152,Инклинометрия!$A$2:$A$152))</f>
        <v>-</v>
      </c>
      <c r="Y509" s="88">
        <f>FORECAST($C$8+T509,Инклинометрия!$B$2:$B$152,Инклинометрия!$A$2:$A$152)</f>
        <v>1425</v>
      </c>
      <c r="Z509" s="88">
        <f>IF(R509=0,FORECAST($C$6-T509,Инклинометрия!$B$2:$B$152,Инклинометрия!$A$2:$A$152),FORECAST($C$8,Инклинометрия!$B$2:$B$152,Инклинометрия!$A$2:$A$152))</f>
        <v>1330</v>
      </c>
      <c r="AA509" s="61">
        <f t="shared" si="237"/>
        <v>1400</v>
      </c>
      <c r="AB509" s="62">
        <f t="shared" si="256"/>
        <v>1400</v>
      </c>
      <c r="AC509" s="62">
        <f t="shared" si="238"/>
        <v>0</v>
      </c>
      <c r="AD509" s="65">
        <f>IF(R509=0,FORECAST($C$8,Инклинометрия!$B$2:$B$152,Инклинометрия!$A$2:$A$152),V509)</f>
        <v>1330</v>
      </c>
      <c r="AE509" s="65">
        <f>FORECAST($C$8-(R509+AA509),Инклинометрия!$B$2:$B$152,Инклинометрия!$A$2:$A$152)</f>
        <v>0</v>
      </c>
      <c r="AF509" s="65">
        <f>IF(AB509=0,"-",FORECAST($C$8,Инклинометрия!$B$2:$B$152,Инклинометрия!$A$2:$A$152))</f>
        <v>1330</v>
      </c>
      <c r="AG509" s="65">
        <f>IF(AB509=0,"-",FORECAST($C$8-AB509,Инклинометрия!$B$2:$B$152,Инклинометрия!$A$2:$A$152))</f>
        <v>0</v>
      </c>
      <c r="AH509" s="65" t="str">
        <f>IF(AC509=0,"-",FORECAST($C$8+AC509,Инклинометрия!$B$2:$B$152,Инклинометрия!$A$2:$A$152))</f>
        <v>-</v>
      </c>
      <c r="AI509" s="89" t="str">
        <f>IF(AC509=0,"-",FORECAST($C$8,Инклинометрия!$B$2:$B$152,Инклинометрия!$A$2:$A$152))</f>
        <v>-</v>
      </c>
      <c r="AJ509" s="28"/>
      <c r="AK509" s="67">
        <f t="shared" si="257"/>
        <v>0</v>
      </c>
      <c r="AL509" s="28">
        <f t="shared" si="258"/>
        <v>0</v>
      </c>
      <c r="AM509" s="28">
        <f t="shared" si="259"/>
        <v>0.1</v>
      </c>
      <c r="AN509" s="26">
        <f t="shared" si="260"/>
        <v>0.1</v>
      </c>
      <c r="AO509" s="87">
        <f t="shared" si="261"/>
        <v>145626.51678434567</v>
      </c>
      <c r="AP509" s="87">
        <f t="shared" si="239"/>
        <v>44301.516784345658</v>
      </c>
      <c r="AQ509" s="66">
        <f t="shared" si="240"/>
        <v>14695380</v>
      </c>
      <c r="AR509" s="66">
        <f t="shared" si="241"/>
        <v>14695380</v>
      </c>
      <c r="AS509" s="66">
        <f t="shared" si="242"/>
        <v>784800</v>
      </c>
      <c r="AT509" s="45">
        <f t="shared" si="246"/>
        <v>15625806.516784346</v>
      </c>
      <c r="AU509" s="75"/>
    </row>
    <row r="510" spans="2:47" x14ac:dyDescent="0.3">
      <c r="B510" s="41">
        <f t="shared" si="247"/>
        <v>2400</v>
      </c>
      <c r="C510" s="8">
        <f t="shared" si="262"/>
        <v>24</v>
      </c>
      <c r="D510" s="73">
        <f t="shared" si="243"/>
        <v>32.1</v>
      </c>
      <c r="E510" s="29">
        <f t="shared" si="265"/>
        <v>7949.46646036522</v>
      </c>
      <c r="F510" s="29">
        <f t="shared" si="248"/>
        <v>16.561388459094445</v>
      </c>
      <c r="G510" s="29">
        <f t="shared" si="263"/>
        <v>22.150857064038817</v>
      </c>
      <c r="H510" s="17">
        <f t="shared" si="249"/>
        <v>10632.411390738464</v>
      </c>
      <c r="I510" s="29">
        <f t="shared" si="250"/>
        <v>2.2250485660981263</v>
      </c>
      <c r="J510" s="29">
        <f t="shared" si="244"/>
        <v>20.847057720370078</v>
      </c>
      <c r="K510" s="39">
        <f t="shared" si="251"/>
        <v>1400</v>
      </c>
      <c r="L510" s="49">
        <f t="shared" si="234"/>
        <v>0</v>
      </c>
      <c r="M510" s="48">
        <f t="shared" si="235"/>
        <v>4.2266987561397071</v>
      </c>
      <c r="N510" s="51">
        <f t="shared" si="245"/>
        <v>0</v>
      </c>
      <c r="O510" s="54">
        <f t="shared" si="264"/>
        <v>18.880500609176615</v>
      </c>
      <c r="P510" s="34">
        <f t="shared" si="252"/>
        <v>1.7671458676442586</v>
      </c>
      <c r="Q510" s="30">
        <f t="shared" si="253"/>
        <v>0</v>
      </c>
      <c r="R510" s="58">
        <f t="shared" si="254"/>
        <v>0</v>
      </c>
      <c r="S510" s="58">
        <f t="shared" si="255"/>
        <v>0</v>
      </c>
      <c r="T510" s="58">
        <f t="shared" si="236"/>
        <v>100</v>
      </c>
      <c r="U510" s="88" t="str">
        <f>IF(R510=0,"-",FORECAST($C$8,Инклинометрия!$B$2:$B$152,Инклинометрия!$A$2:$A$152))</f>
        <v>-</v>
      </c>
      <c r="V510" s="88" t="str">
        <f>IF(R510=0,"-",FORECAST($C$8-R510,Инклинометрия!$B$2:$B$152,Инклинометрия!$A$2:$A$152))</f>
        <v>-</v>
      </c>
      <c r="W510" s="88" t="str">
        <f>IF(R510&gt;0,FORECAST($C$8,Инклинометрия!$B$2:$B$152,Инклинометрия!$A$2:$A$152),IF(AB510=$C$8,"-",FORECAST($C$8-AB510,Инклинометрия!$B$2:$B$152,Инклинометрия!$A$2:$A$152)))</f>
        <v>-</v>
      </c>
      <c r="X510" s="88" t="str">
        <f>IF(S510=0,"-",FORECAST($C$8-(S510+AB510),Инклинометрия!$B$2:$B$152,Инклинометрия!$A$2:$A$152))</f>
        <v>-</v>
      </c>
      <c r="Y510" s="88">
        <f>FORECAST($C$8+T510,Инклинометрия!$B$2:$B$152,Инклинометрия!$A$2:$A$152)</f>
        <v>1425</v>
      </c>
      <c r="Z510" s="88">
        <f>IF(R510=0,FORECAST($C$6-T510,Инклинометрия!$B$2:$B$152,Инклинометрия!$A$2:$A$152),FORECAST($C$8,Инклинометрия!$B$2:$B$152,Инклинометрия!$A$2:$A$152))</f>
        <v>1330</v>
      </c>
      <c r="AA510" s="61">
        <f t="shared" si="237"/>
        <v>1400</v>
      </c>
      <c r="AB510" s="62">
        <f t="shared" si="256"/>
        <v>1400</v>
      </c>
      <c r="AC510" s="62">
        <f t="shared" si="238"/>
        <v>0</v>
      </c>
      <c r="AD510" s="65">
        <f>IF(R510=0,FORECAST($C$8,Инклинометрия!$B$2:$B$152,Инклинометрия!$A$2:$A$152),V510)</f>
        <v>1330</v>
      </c>
      <c r="AE510" s="65">
        <f>FORECAST($C$8-(R510+AA510),Инклинометрия!$B$2:$B$152,Инклинометрия!$A$2:$A$152)</f>
        <v>0</v>
      </c>
      <c r="AF510" s="65">
        <f>IF(AB510=0,"-",FORECAST($C$8,Инклинометрия!$B$2:$B$152,Инклинометрия!$A$2:$A$152))</f>
        <v>1330</v>
      </c>
      <c r="AG510" s="65">
        <f>IF(AB510=0,"-",FORECAST($C$8-AB510,Инклинометрия!$B$2:$B$152,Инклинометрия!$A$2:$A$152))</f>
        <v>0</v>
      </c>
      <c r="AH510" s="65" t="str">
        <f>IF(AC510=0,"-",FORECAST($C$8+AC510,Инклинометрия!$B$2:$B$152,Инклинометрия!$A$2:$A$152))</f>
        <v>-</v>
      </c>
      <c r="AI510" s="89" t="str">
        <f>IF(AC510=0,"-",FORECAST($C$8,Инклинометрия!$B$2:$B$152,Инклинометрия!$A$2:$A$152))</f>
        <v>-</v>
      </c>
      <c r="AJ510" s="28"/>
      <c r="AK510" s="67">
        <f t="shared" si="257"/>
        <v>0</v>
      </c>
      <c r="AL510" s="28">
        <f t="shared" si="258"/>
        <v>0</v>
      </c>
      <c r="AM510" s="28">
        <f t="shared" si="259"/>
        <v>0.1</v>
      </c>
      <c r="AN510" s="26">
        <f t="shared" si="260"/>
        <v>0.1</v>
      </c>
      <c r="AO510" s="87">
        <f t="shared" si="261"/>
        <v>145626.51678434567</v>
      </c>
      <c r="AP510" s="87">
        <f t="shared" si="239"/>
        <v>44301.516784345658</v>
      </c>
      <c r="AQ510" s="66">
        <f t="shared" si="240"/>
        <v>14695380</v>
      </c>
      <c r="AR510" s="66">
        <f t="shared" si="241"/>
        <v>14695380</v>
      </c>
      <c r="AS510" s="66">
        <f t="shared" si="242"/>
        <v>784800</v>
      </c>
      <c r="AT510" s="45">
        <f t="shared" si="246"/>
        <v>15625806.516784346</v>
      </c>
      <c r="AU510" s="75"/>
    </row>
    <row r="511" spans="2:47" x14ac:dyDescent="0.3">
      <c r="B511" s="41">
        <f t="shared" si="247"/>
        <v>2405</v>
      </c>
      <c r="C511" s="8">
        <f t="shared" si="262"/>
        <v>24.05</v>
      </c>
      <c r="D511" s="73">
        <f t="shared" si="243"/>
        <v>32.166874999999997</v>
      </c>
      <c r="E511" s="29">
        <f t="shared" si="265"/>
        <v>7966.0278488243148</v>
      </c>
      <c r="F511" s="29">
        <f t="shared" si="248"/>
        <v>16.561388459094445</v>
      </c>
      <c r="G511" s="29">
        <f t="shared" si="263"/>
        <v>22.150857064038817</v>
      </c>
      <c r="H511" s="17">
        <f t="shared" si="249"/>
        <v>10654.562247802502</v>
      </c>
      <c r="I511" s="29">
        <f t="shared" si="250"/>
        <v>2.2250485660981263</v>
      </c>
      <c r="J511" s="29">
        <f t="shared" si="244"/>
        <v>20.847057720370078</v>
      </c>
      <c r="K511" s="39">
        <f t="shared" si="251"/>
        <v>1400</v>
      </c>
      <c r="L511" s="49">
        <f t="shared" si="234"/>
        <v>0</v>
      </c>
      <c r="M511" s="48">
        <f t="shared" si="235"/>
        <v>4.2266987561397071</v>
      </c>
      <c r="N511" s="51">
        <f t="shared" si="245"/>
        <v>0</v>
      </c>
      <c r="O511" s="54">
        <f t="shared" si="264"/>
        <v>18.880500609176615</v>
      </c>
      <c r="P511" s="34">
        <f t="shared" si="252"/>
        <v>1.7671458676442586</v>
      </c>
      <c r="Q511" s="30">
        <f t="shared" si="253"/>
        <v>0</v>
      </c>
      <c r="R511" s="58">
        <f t="shared" si="254"/>
        <v>0</v>
      </c>
      <c r="S511" s="58">
        <f t="shared" si="255"/>
        <v>0</v>
      </c>
      <c r="T511" s="58">
        <f t="shared" si="236"/>
        <v>100</v>
      </c>
      <c r="U511" s="88" t="str">
        <f>IF(R511=0,"-",FORECAST($C$8,Инклинометрия!$B$2:$B$152,Инклинометрия!$A$2:$A$152))</f>
        <v>-</v>
      </c>
      <c r="V511" s="88" t="str">
        <f>IF(R511=0,"-",FORECAST($C$8-R511,Инклинометрия!$B$2:$B$152,Инклинометрия!$A$2:$A$152))</f>
        <v>-</v>
      </c>
      <c r="W511" s="88" t="str">
        <f>IF(R511&gt;0,FORECAST($C$8,Инклинометрия!$B$2:$B$152,Инклинометрия!$A$2:$A$152),IF(AB511=$C$8,"-",FORECAST($C$8-AB511,Инклинометрия!$B$2:$B$152,Инклинометрия!$A$2:$A$152)))</f>
        <v>-</v>
      </c>
      <c r="X511" s="88" t="str">
        <f>IF(S511=0,"-",FORECAST($C$8-(S511+AB511),Инклинометрия!$B$2:$B$152,Инклинометрия!$A$2:$A$152))</f>
        <v>-</v>
      </c>
      <c r="Y511" s="88">
        <f>FORECAST($C$8+T511,Инклинометрия!$B$2:$B$152,Инклинометрия!$A$2:$A$152)</f>
        <v>1425</v>
      </c>
      <c r="Z511" s="88">
        <f>IF(R511=0,FORECAST($C$6-T511,Инклинометрия!$B$2:$B$152,Инклинометрия!$A$2:$A$152),FORECAST($C$8,Инклинометрия!$B$2:$B$152,Инклинометрия!$A$2:$A$152))</f>
        <v>1330</v>
      </c>
      <c r="AA511" s="61">
        <f t="shared" si="237"/>
        <v>1400</v>
      </c>
      <c r="AB511" s="62">
        <f t="shared" si="256"/>
        <v>1400</v>
      </c>
      <c r="AC511" s="62">
        <f t="shared" si="238"/>
        <v>0</v>
      </c>
      <c r="AD511" s="65">
        <f>IF(R511=0,FORECAST($C$8,Инклинометрия!$B$2:$B$152,Инклинометрия!$A$2:$A$152),V511)</f>
        <v>1330</v>
      </c>
      <c r="AE511" s="65">
        <f>FORECAST($C$8-(R511+AA511),Инклинометрия!$B$2:$B$152,Инклинометрия!$A$2:$A$152)</f>
        <v>0</v>
      </c>
      <c r="AF511" s="65">
        <f>IF(AB511=0,"-",FORECAST($C$8,Инклинометрия!$B$2:$B$152,Инклинометрия!$A$2:$A$152))</f>
        <v>1330</v>
      </c>
      <c r="AG511" s="65">
        <f>IF(AB511=0,"-",FORECAST($C$8-AB511,Инклинометрия!$B$2:$B$152,Инклинометрия!$A$2:$A$152))</f>
        <v>0</v>
      </c>
      <c r="AH511" s="65" t="str">
        <f>IF(AC511=0,"-",FORECAST($C$8+AC511,Инклинометрия!$B$2:$B$152,Инклинометрия!$A$2:$A$152))</f>
        <v>-</v>
      </c>
      <c r="AI511" s="89" t="str">
        <f>IF(AC511=0,"-",FORECAST($C$8,Инклинометрия!$B$2:$B$152,Инклинометрия!$A$2:$A$152))</f>
        <v>-</v>
      </c>
      <c r="AJ511" s="28"/>
      <c r="AK511" s="67">
        <f t="shared" si="257"/>
        <v>0</v>
      </c>
      <c r="AL511" s="28">
        <f t="shared" si="258"/>
        <v>0</v>
      </c>
      <c r="AM511" s="28">
        <f t="shared" si="259"/>
        <v>0.1</v>
      </c>
      <c r="AN511" s="26">
        <f t="shared" si="260"/>
        <v>0.1</v>
      </c>
      <c r="AO511" s="87">
        <f t="shared" si="261"/>
        <v>145626.51678434567</v>
      </c>
      <c r="AP511" s="87">
        <f t="shared" si="239"/>
        <v>44301.516784345658</v>
      </c>
      <c r="AQ511" s="66">
        <f t="shared" si="240"/>
        <v>14695380</v>
      </c>
      <c r="AR511" s="66">
        <f t="shared" si="241"/>
        <v>14695380</v>
      </c>
      <c r="AS511" s="66">
        <f t="shared" si="242"/>
        <v>784800</v>
      </c>
      <c r="AT511" s="45">
        <f t="shared" si="246"/>
        <v>15625806.516784346</v>
      </c>
      <c r="AU511" s="75"/>
    </row>
    <row r="512" spans="2:47" x14ac:dyDescent="0.3">
      <c r="B512" s="41">
        <f t="shared" si="247"/>
        <v>2410</v>
      </c>
      <c r="C512" s="8">
        <f t="shared" si="262"/>
        <v>24.1</v>
      </c>
      <c r="D512" s="73">
        <f t="shared" si="243"/>
        <v>32.233750000000001</v>
      </c>
      <c r="E512" s="29">
        <f t="shared" si="265"/>
        <v>7982.5892372834087</v>
      </c>
      <c r="F512" s="29">
        <f t="shared" si="248"/>
        <v>16.561388459094445</v>
      </c>
      <c r="G512" s="29">
        <f t="shared" si="263"/>
        <v>22.150857064038817</v>
      </c>
      <c r="H512" s="17">
        <f t="shared" si="249"/>
        <v>10676.71310486654</v>
      </c>
      <c r="I512" s="29">
        <f t="shared" si="250"/>
        <v>2.2250485660981263</v>
      </c>
      <c r="J512" s="29">
        <f t="shared" si="244"/>
        <v>20.847057720370078</v>
      </c>
      <c r="K512" s="39">
        <f t="shared" si="251"/>
        <v>1400</v>
      </c>
      <c r="L512" s="49">
        <f t="shared" si="234"/>
        <v>0</v>
      </c>
      <c r="M512" s="48">
        <f t="shared" si="235"/>
        <v>4.2266987561397071</v>
      </c>
      <c r="N512" s="51">
        <f t="shared" si="245"/>
        <v>0</v>
      </c>
      <c r="O512" s="54">
        <f t="shared" si="264"/>
        <v>18.880500609176615</v>
      </c>
      <c r="P512" s="34">
        <f t="shared" si="252"/>
        <v>1.7671458676442586</v>
      </c>
      <c r="Q512" s="30">
        <f t="shared" si="253"/>
        <v>0</v>
      </c>
      <c r="R512" s="58">
        <f t="shared" si="254"/>
        <v>0</v>
      </c>
      <c r="S512" s="58">
        <f t="shared" si="255"/>
        <v>0</v>
      </c>
      <c r="T512" s="58">
        <f t="shared" si="236"/>
        <v>100</v>
      </c>
      <c r="U512" s="88" t="str">
        <f>IF(R512=0,"-",FORECAST($C$8,Инклинометрия!$B$2:$B$152,Инклинометрия!$A$2:$A$152))</f>
        <v>-</v>
      </c>
      <c r="V512" s="88" t="str">
        <f>IF(R512=0,"-",FORECAST($C$8-R512,Инклинометрия!$B$2:$B$152,Инклинометрия!$A$2:$A$152))</f>
        <v>-</v>
      </c>
      <c r="W512" s="88" t="str">
        <f>IF(R512&gt;0,FORECAST($C$8,Инклинометрия!$B$2:$B$152,Инклинометрия!$A$2:$A$152),IF(AB512=$C$8,"-",FORECAST($C$8-AB512,Инклинометрия!$B$2:$B$152,Инклинометрия!$A$2:$A$152)))</f>
        <v>-</v>
      </c>
      <c r="X512" s="88" t="str">
        <f>IF(S512=0,"-",FORECAST($C$8-(S512+AB512),Инклинометрия!$B$2:$B$152,Инклинометрия!$A$2:$A$152))</f>
        <v>-</v>
      </c>
      <c r="Y512" s="88">
        <f>FORECAST($C$8+T512,Инклинометрия!$B$2:$B$152,Инклинометрия!$A$2:$A$152)</f>
        <v>1425</v>
      </c>
      <c r="Z512" s="88">
        <f>IF(R512=0,FORECAST($C$6-T512,Инклинометрия!$B$2:$B$152,Инклинометрия!$A$2:$A$152),FORECAST($C$8,Инклинометрия!$B$2:$B$152,Инклинометрия!$A$2:$A$152))</f>
        <v>1330</v>
      </c>
      <c r="AA512" s="61">
        <f t="shared" si="237"/>
        <v>1400</v>
      </c>
      <c r="AB512" s="62">
        <f t="shared" si="256"/>
        <v>1400</v>
      </c>
      <c r="AC512" s="62">
        <f t="shared" si="238"/>
        <v>0</v>
      </c>
      <c r="AD512" s="65">
        <f>IF(R512=0,FORECAST($C$8,Инклинометрия!$B$2:$B$152,Инклинометрия!$A$2:$A$152),V512)</f>
        <v>1330</v>
      </c>
      <c r="AE512" s="65">
        <f>FORECAST($C$8-(R512+AA512),Инклинометрия!$B$2:$B$152,Инклинометрия!$A$2:$A$152)</f>
        <v>0</v>
      </c>
      <c r="AF512" s="65">
        <f>IF(AB512=0,"-",FORECAST($C$8,Инклинометрия!$B$2:$B$152,Инклинометрия!$A$2:$A$152))</f>
        <v>1330</v>
      </c>
      <c r="AG512" s="65">
        <f>IF(AB512=0,"-",FORECAST($C$8-AB512,Инклинометрия!$B$2:$B$152,Инклинометрия!$A$2:$A$152))</f>
        <v>0</v>
      </c>
      <c r="AH512" s="65" t="str">
        <f>IF(AC512=0,"-",FORECAST($C$8+AC512,Инклинометрия!$B$2:$B$152,Инклинометрия!$A$2:$A$152))</f>
        <v>-</v>
      </c>
      <c r="AI512" s="89" t="str">
        <f>IF(AC512=0,"-",FORECAST($C$8,Инклинометрия!$B$2:$B$152,Инклинометрия!$A$2:$A$152))</f>
        <v>-</v>
      </c>
      <c r="AJ512" s="28"/>
      <c r="AK512" s="67">
        <f t="shared" si="257"/>
        <v>0</v>
      </c>
      <c r="AL512" s="28">
        <f t="shared" si="258"/>
        <v>0</v>
      </c>
      <c r="AM512" s="28">
        <f t="shared" si="259"/>
        <v>0.1</v>
      </c>
      <c r="AN512" s="26">
        <f t="shared" si="260"/>
        <v>0.1</v>
      </c>
      <c r="AO512" s="87">
        <f t="shared" si="261"/>
        <v>145626.51678434567</v>
      </c>
      <c r="AP512" s="87">
        <f t="shared" si="239"/>
        <v>44301.516784345658</v>
      </c>
      <c r="AQ512" s="66">
        <f t="shared" si="240"/>
        <v>14695380</v>
      </c>
      <c r="AR512" s="66">
        <f t="shared" si="241"/>
        <v>14695380</v>
      </c>
      <c r="AS512" s="66">
        <f t="shared" si="242"/>
        <v>784800</v>
      </c>
      <c r="AT512" s="45">
        <f t="shared" si="246"/>
        <v>15625806.516784346</v>
      </c>
      <c r="AU512" s="75"/>
    </row>
    <row r="513" spans="2:47" x14ac:dyDescent="0.3">
      <c r="B513" s="41">
        <f t="shared" si="247"/>
        <v>2415</v>
      </c>
      <c r="C513" s="8">
        <f t="shared" si="262"/>
        <v>24.150000000000002</v>
      </c>
      <c r="D513" s="73">
        <f t="shared" si="243"/>
        <v>32.300625000000004</v>
      </c>
      <c r="E513" s="29">
        <f t="shared" si="265"/>
        <v>7999.1506257425035</v>
      </c>
      <c r="F513" s="29">
        <f t="shared" si="248"/>
        <v>16.561388459094445</v>
      </c>
      <c r="G513" s="29">
        <f t="shared" si="263"/>
        <v>22.150857064038817</v>
      </c>
      <c r="H513" s="17">
        <f t="shared" si="249"/>
        <v>10698.863961930578</v>
      </c>
      <c r="I513" s="29">
        <f t="shared" si="250"/>
        <v>2.2250485660981263</v>
      </c>
      <c r="J513" s="29">
        <f t="shared" si="244"/>
        <v>20.847057720370078</v>
      </c>
      <c r="K513" s="39">
        <f t="shared" si="251"/>
        <v>1400</v>
      </c>
      <c r="L513" s="49">
        <f t="shared" si="234"/>
        <v>0</v>
      </c>
      <c r="M513" s="48">
        <f t="shared" si="235"/>
        <v>4.2266987561397071</v>
      </c>
      <c r="N513" s="51">
        <f t="shared" si="245"/>
        <v>0</v>
      </c>
      <c r="O513" s="54">
        <f t="shared" si="264"/>
        <v>18.880500609176615</v>
      </c>
      <c r="P513" s="34">
        <f t="shared" si="252"/>
        <v>1.7671458676442586</v>
      </c>
      <c r="Q513" s="30">
        <f t="shared" si="253"/>
        <v>0</v>
      </c>
      <c r="R513" s="58">
        <f t="shared" si="254"/>
        <v>0</v>
      </c>
      <c r="S513" s="58">
        <f t="shared" si="255"/>
        <v>0</v>
      </c>
      <c r="T513" s="58">
        <f t="shared" si="236"/>
        <v>100</v>
      </c>
      <c r="U513" s="88" t="str">
        <f>IF(R513=0,"-",FORECAST($C$8,Инклинометрия!$B$2:$B$152,Инклинометрия!$A$2:$A$152))</f>
        <v>-</v>
      </c>
      <c r="V513" s="88" t="str">
        <f>IF(R513=0,"-",FORECAST($C$8-R513,Инклинометрия!$B$2:$B$152,Инклинометрия!$A$2:$A$152))</f>
        <v>-</v>
      </c>
      <c r="W513" s="88" t="str">
        <f>IF(R513&gt;0,FORECAST($C$8,Инклинометрия!$B$2:$B$152,Инклинометрия!$A$2:$A$152),IF(AB513=$C$8,"-",FORECAST($C$8-AB513,Инклинометрия!$B$2:$B$152,Инклинометрия!$A$2:$A$152)))</f>
        <v>-</v>
      </c>
      <c r="X513" s="88" t="str">
        <f>IF(S513=0,"-",FORECAST($C$8-(S513+AB513),Инклинометрия!$B$2:$B$152,Инклинометрия!$A$2:$A$152))</f>
        <v>-</v>
      </c>
      <c r="Y513" s="88">
        <f>FORECAST($C$8+T513,Инклинометрия!$B$2:$B$152,Инклинометрия!$A$2:$A$152)</f>
        <v>1425</v>
      </c>
      <c r="Z513" s="88">
        <f>IF(R513=0,FORECAST($C$6-T513,Инклинометрия!$B$2:$B$152,Инклинометрия!$A$2:$A$152),FORECAST($C$8,Инклинометрия!$B$2:$B$152,Инклинометрия!$A$2:$A$152))</f>
        <v>1330</v>
      </c>
      <c r="AA513" s="61">
        <f t="shared" si="237"/>
        <v>1400</v>
      </c>
      <c r="AB513" s="62">
        <f t="shared" si="256"/>
        <v>1400</v>
      </c>
      <c r="AC513" s="62">
        <f t="shared" si="238"/>
        <v>0</v>
      </c>
      <c r="AD513" s="65">
        <f>IF(R513=0,FORECAST($C$8,Инклинометрия!$B$2:$B$152,Инклинометрия!$A$2:$A$152),V513)</f>
        <v>1330</v>
      </c>
      <c r="AE513" s="65">
        <f>FORECAST($C$8-(R513+AA513),Инклинометрия!$B$2:$B$152,Инклинометрия!$A$2:$A$152)</f>
        <v>0</v>
      </c>
      <c r="AF513" s="65">
        <f>IF(AB513=0,"-",FORECAST($C$8,Инклинометрия!$B$2:$B$152,Инклинометрия!$A$2:$A$152))</f>
        <v>1330</v>
      </c>
      <c r="AG513" s="65">
        <f>IF(AB513=0,"-",FORECAST($C$8-AB513,Инклинометрия!$B$2:$B$152,Инклинометрия!$A$2:$A$152))</f>
        <v>0</v>
      </c>
      <c r="AH513" s="65" t="str">
        <f>IF(AC513=0,"-",FORECAST($C$8+AC513,Инклинометрия!$B$2:$B$152,Инклинометрия!$A$2:$A$152))</f>
        <v>-</v>
      </c>
      <c r="AI513" s="89" t="str">
        <f>IF(AC513=0,"-",FORECAST($C$8,Инклинометрия!$B$2:$B$152,Инклинометрия!$A$2:$A$152))</f>
        <v>-</v>
      </c>
      <c r="AJ513" s="28"/>
      <c r="AK513" s="67">
        <f t="shared" si="257"/>
        <v>0</v>
      </c>
      <c r="AL513" s="28">
        <f t="shared" si="258"/>
        <v>0</v>
      </c>
      <c r="AM513" s="28">
        <f t="shared" si="259"/>
        <v>0.1</v>
      </c>
      <c r="AN513" s="26">
        <f t="shared" si="260"/>
        <v>0.1</v>
      </c>
      <c r="AO513" s="87">
        <f t="shared" si="261"/>
        <v>145626.51678434567</v>
      </c>
      <c r="AP513" s="87">
        <f t="shared" si="239"/>
        <v>44301.516784345658</v>
      </c>
      <c r="AQ513" s="66">
        <f t="shared" si="240"/>
        <v>14695380</v>
      </c>
      <c r="AR513" s="66">
        <f t="shared" si="241"/>
        <v>14695380</v>
      </c>
      <c r="AS513" s="66">
        <f t="shared" si="242"/>
        <v>784800</v>
      </c>
      <c r="AT513" s="45">
        <f t="shared" si="246"/>
        <v>15625806.516784346</v>
      </c>
      <c r="AU513" s="75"/>
    </row>
    <row r="514" spans="2:47" x14ac:dyDescent="0.3">
      <c r="B514" s="41">
        <f t="shared" si="247"/>
        <v>2420</v>
      </c>
      <c r="C514" s="8">
        <f t="shared" si="262"/>
        <v>24.2</v>
      </c>
      <c r="D514" s="73">
        <f t="shared" si="243"/>
        <v>32.3675</v>
      </c>
      <c r="E514" s="29">
        <f t="shared" si="265"/>
        <v>8015.7120142015965</v>
      </c>
      <c r="F514" s="29">
        <f t="shared" si="248"/>
        <v>16.561388459093266</v>
      </c>
      <c r="G514" s="29">
        <f t="shared" si="263"/>
        <v>22.15085706403724</v>
      </c>
      <c r="H514" s="17">
        <f t="shared" si="249"/>
        <v>10721.014818994616</v>
      </c>
      <c r="I514" s="29">
        <f t="shared" si="250"/>
        <v>2.2250485660981263</v>
      </c>
      <c r="J514" s="29">
        <f t="shared" si="244"/>
        <v>20.847057720369335</v>
      </c>
      <c r="K514" s="39">
        <f t="shared" si="251"/>
        <v>1400</v>
      </c>
      <c r="L514" s="49">
        <f t="shared" si="234"/>
        <v>0</v>
      </c>
      <c r="M514" s="48">
        <f t="shared" si="235"/>
        <v>4.2266987561397071</v>
      </c>
      <c r="N514" s="51">
        <f t="shared" si="245"/>
        <v>0</v>
      </c>
      <c r="O514" s="54">
        <f t="shared" si="264"/>
        <v>18.880500609176615</v>
      </c>
      <c r="P514" s="34">
        <f t="shared" si="252"/>
        <v>1.7671458676442586</v>
      </c>
      <c r="Q514" s="30">
        <f t="shared" si="253"/>
        <v>0</v>
      </c>
      <c r="R514" s="58">
        <f t="shared" si="254"/>
        <v>0</v>
      </c>
      <c r="S514" s="58">
        <f t="shared" si="255"/>
        <v>0</v>
      </c>
      <c r="T514" s="58">
        <f t="shared" si="236"/>
        <v>100</v>
      </c>
      <c r="U514" s="88" t="str">
        <f>IF(R514=0,"-",FORECAST($C$8,Инклинометрия!$B$2:$B$152,Инклинометрия!$A$2:$A$152))</f>
        <v>-</v>
      </c>
      <c r="V514" s="88" t="str">
        <f>IF(R514=0,"-",FORECAST($C$8-R514,Инклинометрия!$B$2:$B$152,Инклинометрия!$A$2:$A$152))</f>
        <v>-</v>
      </c>
      <c r="W514" s="88" t="str">
        <f>IF(R514&gt;0,FORECAST($C$8,Инклинометрия!$B$2:$B$152,Инклинометрия!$A$2:$A$152),IF(AB514=$C$8,"-",FORECAST($C$8-AB514,Инклинометрия!$B$2:$B$152,Инклинометрия!$A$2:$A$152)))</f>
        <v>-</v>
      </c>
      <c r="X514" s="88" t="str">
        <f>IF(S514=0,"-",FORECAST($C$8-(S514+AB514),Инклинометрия!$B$2:$B$152,Инклинометрия!$A$2:$A$152))</f>
        <v>-</v>
      </c>
      <c r="Y514" s="88">
        <f>FORECAST($C$8+T514,Инклинометрия!$B$2:$B$152,Инклинометрия!$A$2:$A$152)</f>
        <v>1425</v>
      </c>
      <c r="Z514" s="88">
        <f>IF(R514=0,FORECAST($C$6-T514,Инклинометрия!$B$2:$B$152,Инклинометрия!$A$2:$A$152),FORECAST($C$8,Инклинометрия!$B$2:$B$152,Инклинометрия!$A$2:$A$152))</f>
        <v>1330</v>
      </c>
      <c r="AA514" s="61">
        <f t="shared" si="237"/>
        <v>1400</v>
      </c>
      <c r="AB514" s="62">
        <f t="shared" si="256"/>
        <v>1400</v>
      </c>
      <c r="AC514" s="62">
        <f t="shared" si="238"/>
        <v>0</v>
      </c>
      <c r="AD514" s="65">
        <f>IF(R514=0,FORECAST($C$8,Инклинометрия!$B$2:$B$152,Инклинометрия!$A$2:$A$152),V514)</f>
        <v>1330</v>
      </c>
      <c r="AE514" s="65">
        <f>FORECAST($C$8-(R514+AA514),Инклинометрия!$B$2:$B$152,Инклинометрия!$A$2:$A$152)</f>
        <v>0</v>
      </c>
      <c r="AF514" s="65">
        <f>IF(AB514=0,"-",FORECAST($C$8,Инклинометрия!$B$2:$B$152,Инклинометрия!$A$2:$A$152))</f>
        <v>1330</v>
      </c>
      <c r="AG514" s="65">
        <f>IF(AB514=0,"-",FORECAST($C$8-AB514,Инклинометрия!$B$2:$B$152,Инклинометрия!$A$2:$A$152))</f>
        <v>0</v>
      </c>
      <c r="AH514" s="65" t="str">
        <f>IF(AC514=0,"-",FORECAST($C$8+AC514,Инклинометрия!$B$2:$B$152,Инклинометрия!$A$2:$A$152))</f>
        <v>-</v>
      </c>
      <c r="AI514" s="89" t="str">
        <f>IF(AC514=0,"-",FORECAST($C$8,Инклинометрия!$B$2:$B$152,Инклинометрия!$A$2:$A$152))</f>
        <v>-</v>
      </c>
      <c r="AJ514" s="28"/>
      <c r="AK514" s="67">
        <f t="shared" si="257"/>
        <v>0</v>
      </c>
      <c r="AL514" s="28">
        <f t="shared" si="258"/>
        <v>0</v>
      </c>
      <c r="AM514" s="28">
        <f t="shared" si="259"/>
        <v>0.1</v>
      </c>
      <c r="AN514" s="26">
        <f t="shared" si="260"/>
        <v>0.1</v>
      </c>
      <c r="AO514" s="87">
        <f t="shared" si="261"/>
        <v>145626.51678434567</v>
      </c>
      <c r="AP514" s="87">
        <f t="shared" si="239"/>
        <v>44301.516784345658</v>
      </c>
      <c r="AQ514" s="66">
        <f t="shared" si="240"/>
        <v>14695380</v>
      </c>
      <c r="AR514" s="66">
        <f t="shared" si="241"/>
        <v>14695380</v>
      </c>
      <c r="AS514" s="66">
        <f t="shared" si="242"/>
        <v>784800</v>
      </c>
      <c r="AT514" s="45">
        <f t="shared" si="246"/>
        <v>15625806.516784346</v>
      </c>
      <c r="AU514" s="75"/>
    </row>
    <row r="515" spans="2:47" x14ac:dyDescent="0.3">
      <c r="B515" s="41">
        <f t="shared" si="247"/>
        <v>2425</v>
      </c>
      <c r="C515" s="8">
        <f t="shared" si="262"/>
        <v>24.25</v>
      </c>
      <c r="D515" s="73">
        <f t="shared" si="243"/>
        <v>32.434375000000003</v>
      </c>
      <c r="E515" s="29">
        <f t="shared" si="265"/>
        <v>8032.2734026606913</v>
      </c>
      <c r="F515" s="29">
        <f t="shared" si="248"/>
        <v>16.561388459094445</v>
      </c>
      <c r="G515" s="29">
        <f t="shared" si="263"/>
        <v>22.150857064038817</v>
      </c>
      <c r="H515" s="17">
        <f t="shared" si="249"/>
        <v>10743.165676058654</v>
      </c>
      <c r="I515" s="29">
        <f t="shared" si="250"/>
        <v>2.2250485660981263</v>
      </c>
      <c r="J515" s="29">
        <f t="shared" si="244"/>
        <v>20.847057720370078</v>
      </c>
      <c r="K515" s="39">
        <f t="shared" si="251"/>
        <v>1400</v>
      </c>
      <c r="L515" s="49">
        <f t="shared" si="234"/>
        <v>0</v>
      </c>
      <c r="M515" s="48">
        <f t="shared" si="235"/>
        <v>4.2266987561397071</v>
      </c>
      <c r="N515" s="51">
        <f t="shared" si="245"/>
        <v>0</v>
      </c>
      <c r="O515" s="54">
        <f t="shared" si="264"/>
        <v>18.880500609176615</v>
      </c>
      <c r="P515" s="34">
        <f t="shared" si="252"/>
        <v>1.7671458676442586</v>
      </c>
      <c r="Q515" s="30">
        <f t="shared" si="253"/>
        <v>0</v>
      </c>
      <c r="R515" s="58">
        <f t="shared" si="254"/>
        <v>0</v>
      </c>
      <c r="S515" s="58">
        <f t="shared" si="255"/>
        <v>0</v>
      </c>
      <c r="T515" s="58">
        <f t="shared" si="236"/>
        <v>100</v>
      </c>
      <c r="U515" s="88" t="str">
        <f>IF(R515=0,"-",FORECAST($C$8,Инклинометрия!$B$2:$B$152,Инклинометрия!$A$2:$A$152))</f>
        <v>-</v>
      </c>
      <c r="V515" s="88" t="str">
        <f>IF(R515=0,"-",FORECAST($C$8-R515,Инклинометрия!$B$2:$B$152,Инклинометрия!$A$2:$A$152))</f>
        <v>-</v>
      </c>
      <c r="W515" s="88" t="str">
        <f>IF(R515&gt;0,FORECAST($C$8,Инклинометрия!$B$2:$B$152,Инклинометрия!$A$2:$A$152),IF(AB515=$C$8,"-",FORECAST($C$8-AB515,Инклинометрия!$B$2:$B$152,Инклинометрия!$A$2:$A$152)))</f>
        <v>-</v>
      </c>
      <c r="X515" s="88" t="str">
        <f>IF(S515=0,"-",FORECAST($C$8-(S515+AB515),Инклинометрия!$B$2:$B$152,Инклинометрия!$A$2:$A$152))</f>
        <v>-</v>
      </c>
      <c r="Y515" s="88">
        <f>FORECAST($C$8+T515,Инклинометрия!$B$2:$B$152,Инклинометрия!$A$2:$A$152)</f>
        <v>1425</v>
      </c>
      <c r="Z515" s="88">
        <f>IF(R515=0,FORECAST($C$6-T515,Инклинометрия!$B$2:$B$152,Инклинометрия!$A$2:$A$152),FORECAST($C$8,Инклинометрия!$B$2:$B$152,Инклинометрия!$A$2:$A$152))</f>
        <v>1330</v>
      </c>
      <c r="AA515" s="61">
        <f t="shared" si="237"/>
        <v>1400</v>
      </c>
      <c r="AB515" s="62">
        <f t="shared" si="256"/>
        <v>1400</v>
      </c>
      <c r="AC515" s="62">
        <f t="shared" si="238"/>
        <v>0</v>
      </c>
      <c r="AD515" s="65">
        <f>IF(R515=0,FORECAST($C$8,Инклинометрия!$B$2:$B$152,Инклинометрия!$A$2:$A$152),V515)</f>
        <v>1330</v>
      </c>
      <c r="AE515" s="65">
        <f>FORECAST($C$8-(R515+AA515),Инклинометрия!$B$2:$B$152,Инклинометрия!$A$2:$A$152)</f>
        <v>0</v>
      </c>
      <c r="AF515" s="65">
        <f>IF(AB515=0,"-",FORECAST($C$8,Инклинометрия!$B$2:$B$152,Инклинометрия!$A$2:$A$152))</f>
        <v>1330</v>
      </c>
      <c r="AG515" s="65">
        <f>IF(AB515=0,"-",FORECAST($C$8-AB515,Инклинометрия!$B$2:$B$152,Инклинометрия!$A$2:$A$152))</f>
        <v>0</v>
      </c>
      <c r="AH515" s="65" t="str">
        <f>IF(AC515=0,"-",FORECAST($C$8+AC515,Инклинометрия!$B$2:$B$152,Инклинометрия!$A$2:$A$152))</f>
        <v>-</v>
      </c>
      <c r="AI515" s="89" t="str">
        <f>IF(AC515=0,"-",FORECAST($C$8,Инклинометрия!$B$2:$B$152,Инклинометрия!$A$2:$A$152))</f>
        <v>-</v>
      </c>
      <c r="AJ515" s="28"/>
      <c r="AK515" s="67">
        <f t="shared" si="257"/>
        <v>0</v>
      </c>
      <c r="AL515" s="28">
        <f t="shared" si="258"/>
        <v>0</v>
      </c>
      <c r="AM515" s="28">
        <f t="shared" si="259"/>
        <v>0.1</v>
      </c>
      <c r="AN515" s="26">
        <f t="shared" si="260"/>
        <v>0.1</v>
      </c>
      <c r="AO515" s="87">
        <f t="shared" si="261"/>
        <v>145626.51678434567</v>
      </c>
      <c r="AP515" s="87">
        <f t="shared" si="239"/>
        <v>44301.516784345658</v>
      </c>
      <c r="AQ515" s="66">
        <f t="shared" si="240"/>
        <v>14695380</v>
      </c>
      <c r="AR515" s="66">
        <f t="shared" si="241"/>
        <v>14695380</v>
      </c>
      <c r="AS515" s="66">
        <f t="shared" si="242"/>
        <v>784800</v>
      </c>
      <c r="AT515" s="45">
        <f t="shared" si="246"/>
        <v>15625806.516784346</v>
      </c>
      <c r="AU515" s="75"/>
    </row>
    <row r="516" spans="2:47" x14ac:dyDescent="0.3">
      <c r="B516" s="41">
        <f t="shared" si="247"/>
        <v>2430</v>
      </c>
      <c r="C516" s="8">
        <f t="shared" si="262"/>
        <v>24.3</v>
      </c>
      <c r="D516" s="73">
        <f t="shared" si="243"/>
        <v>32.501249999999999</v>
      </c>
      <c r="E516" s="29">
        <f t="shared" si="265"/>
        <v>8048.8347911197852</v>
      </c>
      <c r="F516" s="29">
        <f t="shared" si="248"/>
        <v>16.561388459094445</v>
      </c>
      <c r="G516" s="29">
        <f t="shared" si="263"/>
        <v>22.150857064038817</v>
      </c>
      <c r="H516" s="17">
        <f t="shared" si="249"/>
        <v>10765.316533122692</v>
      </c>
      <c r="I516" s="29">
        <f t="shared" si="250"/>
        <v>2.2250485660981263</v>
      </c>
      <c r="J516" s="29">
        <f t="shared" si="244"/>
        <v>20.847057720370078</v>
      </c>
      <c r="K516" s="39">
        <f t="shared" si="251"/>
        <v>1400</v>
      </c>
      <c r="L516" s="49">
        <f t="shared" si="234"/>
        <v>0</v>
      </c>
      <c r="M516" s="48">
        <f t="shared" si="235"/>
        <v>4.2266987561397071</v>
      </c>
      <c r="N516" s="51">
        <f t="shared" si="245"/>
        <v>0</v>
      </c>
      <c r="O516" s="54">
        <f t="shared" si="264"/>
        <v>18.880500609176615</v>
      </c>
      <c r="P516" s="34">
        <f t="shared" si="252"/>
        <v>1.7671458676442586</v>
      </c>
      <c r="Q516" s="30">
        <f t="shared" si="253"/>
        <v>0</v>
      </c>
      <c r="R516" s="58">
        <f t="shared" si="254"/>
        <v>0</v>
      </c>
      <c r="S516" s="58">
        <f t="shared" si="255"/>
        <v>0</v>
      </c>
      <c r="T516" s="58">
        <f t="shared" si="236"/>
        <v>100</v>
      </c>
      <c r="U516" s="88" t="str">
        <f>IF(R516=0,"-",FORECAST($C$8,Инклинометрия!$B$2:$B$152,Инклинометрия!$A$2:$A$152))</f>
        <v>-</v>
      </c>
      <c r="V516" s="88" t="str">
        <f>IF(R516=0,"-",FORECAST($C$8-R516,Инклинометрия!$B$2:$B$152,Инклинометрия!$A$2:$A$152))</f>
        <v>-</v>
      </c>
      <c r="W516" s="88" t="str">
        <f>IF(R516&gt;0,FORECAST($C$8,Инклинометрия!$B$2:$B$152,Инклинометрия!$A$2:$A$152),IF(AB516=$C$8,"-",FORECAST($C$8-AB516,Инклинометрия!$B$2:$B$152,Инклинометрия!$A$2:$A$152)))</f>
        <v>-</v>
      </c>
      <c r="X516" s="88" t="str">
        <f>IF(S516=0,"-",FORECAST($C$8-(S516+AB516),Инклинометрия!$B$2:$B$152,Инклинометрия!$A$2:$A$152))</f>
        <v>-</v>
      </c>
      <c r="Y516" s="88">
        <f>FORECAST($C$8+T516,Инклинометрия!$B$2:$B$152,Инклинометрия!$A$2:$A$152)</f>
        <v>1425</v>
      </c>
      <c r="Z516" s="88">
        <f>IF(R516=0,FORECAST($C$6-T516,Инклинометрия!$B$2:$B$152,Инклинометрия!$A$2:$A$152),FORECAST($C$8,Инклинометрия!$B$2:$B$152,Инклинометрия!$A$2:$A$152))</f>
        <v>1330</v>
      </c>
      <c r="AA516" s="61">
        <f t="shared" si="237"/>
        <v>1400</v>
      </c>
      <c r="AB516" s="62">
        <f t="shared" si="256"/>
        <v>1400</v>
      </c>
      <c r="AC516" s="62">
        <f t="shared" si="238"/>
        <v>0</v>
      </c>
      <c r="AD516" s="65">
        <f>IF(R516=0,FORECAST($C$8,Инклинометрия!$B$2:$B$152,Инклинометрия!$A$2:$A$152),V516)</f>
        <v>1330</v>
      </c>
      <c r="AE516" s="65">
        <f>FORECAST($C$8-(R516+AA516),Инклинометрия!$B$2:$B$152,Инклинометрия!$A$2:$A$152)</f>
        <v>0</v>
      </c>
      <c r="AF516" s="65">
        <f>IF(AB516=0,"-",FORECAST($C$8,Инклинометрия!$B$2:$B$152,Инклинометрия!$A$2:$A$152))</f>
        <v>1330</v>
      </c>
      <c r="AG516" s="65">
        <f>IF(AB516=0,"-",FORECAST($C$8-AB516,Инклинометрия!$B$2:$B$152,Инклинометрия!$A$2:$A$152))</f>
        <v>0</v>
      </c>
      <c r="AH516" s="65" t="str">
        <f>IF(AC516=0,"-",FORECAST($C$8+AC516,Инклинометрия!$B$2:$B$152,Инклинометрия!$A$2:$A$152))</f>
        <v>-</v>
      </c>
      <c r="AI516" s="89" t="str">
        <f>IF(AC516=0,"-",FORECAST($C$8,Инклинометрия!$B$2:$B$152,Инклинометрия!$A$2:$A$152))</f>
        <v>-</v>
      </c>
      <c r="AJ516" s="28"/>
      <c r="AK516" s="67">
        <f t="shared" si="257"/>
        <v>0</v>
      </c>
      <c r="AL516" s="28">
        <f t="shared" si="258"/>
        <v>0</v>
      </c>
      <c r="AM516" s="28">
        <f t="shared" si="259"/>
        <v>0.1</v>
      </c>
      <c r="AN516" s="26">
        <f t="shared" si="260"/>
        <v>0.1</v>
      </c>
      <c r="AO516" s="87">
        <f t="shared" si="261"/>
        <v>145626.51678434567</v>
      </c>
      <c r="AP516" s="87">
        <f t="shared" si="239"/>
        <v>44301.516784345658</v>
      </c>
      <c r="AQ516" s="66">
        <f t="shared" si="240"/>
        <v>14695380</v>
      </c>
      <c r="AR516" s="66">
        <f t="shared" si="241"/>
        <v>14695380</v>
      </c>
      <c r="AS516" s="66">
        <f t="shared" si="242"/>
        <v>784800</v>
      </c>
      <c r="AT516" s="45">
        <f t="shared" si="246"/>
        <v>15625806.516784346</v>
      </c>
      <c r="AU516" s="75"/>
    </row>
    <row r="517" spans="2:47" x14ac:dyDescent="0.3">
      <c r="B517" s="41">
        <f t="shared" si="247"/>
        <v>2435</v>
      </c>
      <c r="C517" s="8">
        <f t="shared" si="262"/>
        <v>24.35</v>
      </c>
      <c r="D517" s="73">
        <f t="shared" si="243"/>
        <v>32.568125000000002</v>
      </c>
      <c r="E517" s="29">
        <f t="shared" si="265"/>
        <v>8065.39617957888</v>
      </c>
      <c r="F517" s="29">
        <f t="shared" si="248"/>
        <v>16.561388459094445</v>
      </c>
      <c r="G517" s="29">
        <f t="shared" si="263"/>
        <v>22.150857064038817</v>
      </c>
      <c r="H517" s="17">
        <f t="shared" si="249"/>
        <v>10787.46739018673</v>
      </c>
      <c r="I517" s="29">
        <f t="shared" si="250"/>
        <v>2.2250485660981263</v>
      </c>
      <c r="J517" s="29">
        <f t="shared" si="244"/>
        <v>20.847057720370078</v>
      </c>
      <c r="K517" s="39">
        <f t="shared" si="251"/>
        <v>1400</v>
      </c>
      <c r="L517" s="49">
        <f t="shared" si="234"/>
        <v>0</v>
      </c>
      <c r="M517" s="48">
        <f t="shared" si="235"/>
        <v>4.2266987561397071</v>
      </c>
      <c r="N517" s="51">
        <f t="shared" si="245"/>
        <v>0</v>
      </c>
      <c r="O517" s="54">
        <f t="shared" si="264"/>
        <v>18.880500609176615</v>
      </c>
      <c r="P517" s="34">
        <f t="shared" si="252"/>
        <v>1.7671458676442586</v>
      </c>
      <c r="Q517" s="30">
        <f t="shared" si="253"/>
        <v>0</v>
      </c>
      <c r="R517" s="58">
        <f t="shared" si="254"/>
        <v>0</v>
      </c>
      <c r="S517" s="58">
        <f t="shared" si="255"/>
        <v>0</v>
      </c>
      <c r="T517" s="58">
        <f t="shared" si="236"/>
        <v>100</v>
      </c>
      <c r="U517" s="88" t="str">
        <f>IF(R517=0,"-",FORECAST($C$8,Инклинометрия!$B$2:$B$152,Инклинометрия!$A$2:$A$152))</f>
        <v>-</v>
      </c>
      <c r="V517" s="88" t="str">
        <f>IF(R517=0,"-",FORECAST($C$8-R517,Инклинометрия!$B$2:$B$152,Инклинометрия!$A$2:$A$152))</f>
        <v>-</v>
      </c>
      <c r="W517" s="88" t="str">
        <f>IF(R517&gt;0,FORECAST($C$8,Инклинометрия!$B$2:$B$152,Инклинометрия!$A$2:$A$152),IF(AB517=$C$8,"-",FORECAST($C$8-AB517,Инклинометрия!$B$2:$B$152,Инклинометрия!$A$2:$A$152)))</f>
        <v>-</v>
      </c>
      <c r="X517" s="88" t="str">
        <f>IF(S517=0,"-",FORECAST($C$8-(S517+AB517),Инклинометрия!$B$2:$B$152,Инклинометрия!$A$2:$A$152))</f>
        <v>-</v>
      </c>
      <c r="Y517" s="88">
        <f>FORECAST($C$8+T517,Инклинометрия!$B$2:$B$152,Инклинометрия!$A$2:$A$152)</f>
        <v>1425</v>
      </c>
      <c r="Z517" s="88">
        <f>IF(R517=0,FORECAST($C$6-T517,Инклинометрия!$B$2:$B$152,Инклинометрия!$A$2:$A$152),FORECAST($C$8,Инклинометрия!$B$2:$B$152,Инклинометрия!$A$2:$A$152))</f>
        <v>1330</v>
      </c>
      <c r="AA517" s="61">
        <f t="shared" si="237"/>
        <v>1400</v>
      </c>
      <c r="AB517" s="62">
        <f t="shared" si="256"/>
        <v>1400</v>
      </c>
      <c r="AC517" s="62">
        <f t="shared" si="238"/>
        <v>0</v>
      </c>
      <c r="AD517" s="65">
        <f>IF(R517=0,FORECAST($C$8,Инклинометрия!$B$2:$B$152,Инклинометрия!$A$2:$A$152),V517)</f>
        <v>1330</v>
      </c>
      <c r="AE517" s="65">
        <f>FORECAST($C$8-(R517+AA517),Инклинометрия!$B$2:$B$152,Инклинометрия!$A$2:$A$152)</f>
        <v>0</v>
      </c>
      <c r="AF517" s="65">
        <f>IF(AB517=0,"-",FORECAST($C$8,Инклинометрия!$B$2:$B$152,Инклинометрия!$A$2:$A$152))</f>
        <v>1330</v>
      </c>
      <c r="AG517" s="65">
        <f>IF(AB517=0,"-",FORECAST($C$8-AB517,Инклинометрия!$B$2:$B$152,Инклинометрия!$A$2:$A$152))</f>
        <v>0</v>
      </c>
      <c r="AH517" s="65" t="str">
        <f>IF(AC517=0,"-",FORECAST($C$8+AC517,Инклинометрия!$B$2:$B$152,Инклинометрия!$A$2:$A$152))</f>
        <v>-</v>
      </c>
      <c r="AI517" s="89" t="str">
        <f>IF(AC517=0,"-",FORECAST($C$8,Инклинометрия!$B$2:$B$152,Инклинометрия!$A$2:$A$152))</f>
        <v>-</v>
      </c>
      <c r="AJ517" s="28"/>
      <c r="AK517" s="67">
        <f t="shared" si="257"/>
        <v>0</v>
      </c>
      <c r="AL517" s="28">
        <f t="shared" si="258"/>
        <v>0</v>
      </c>
      <c r="AM517" s="28">
        <f t="shared" si="259"/>
        <v>0.1</v>
      </c>
      <c r="AN517" s="26">
        <f t="shared" si="260"/>
        <v>0.1</v>
      </c>
      <c r="AO517" s="87">
        <f t="shared" si="261"/>
        <v>145626.51678434567</v>
      </c>
      <c r="AP517" s="87">
        <f t="shared" si="239"/>
        <v>44301.516784345658</v>
      </c>
      <c r="AQ517" s="66">
        <f t="shared" si="240"/>
        <v>14695380</v>
      </c>
      <c r="AR517" s="66">
        <f t="shared" si="241"/>
        <v>14695380</v>
      </c>
      <c r="AS517" s="66">
        <f t="shared" si="242"/>
        <v>784800</v>
      </c>
      <c r="AT517" s="45">
        <f t="shared" si="246"/>
        <v>15625806.516784346</v>
      </c>
      <c r="AU517" s="75"/>
    </row>
    <row r="518" spans="2:47" x14ac:dyDescent="0.3">
      <c r="B518" s="41">
        <f t="shared" si="247"/>
        <v>2440</v>
      </c>
      <c r="C518" s="8">
        <f t="shared" si="262"/>
        <v>24.400000000000002</v>
      </c>
      <c r="D518" s="73">
        <f t="shared" si="243"/>
        <v>32.635000000000005</v>
      </c>
      <c r="E518" s="29">
        <f t="shared" si="265"/>
        <v>8081.9575680379749</v>
      </c>
      <c r="F518" s="29">
        <f t="shared" si="248"/>
        <v>16.561388459094445</v>
      </c>
      <c r="G518" s="29">
        <f t="shared" si="263"/>
        <v>22.150857064038817</v>
      </c>
      <c r="H518" s="17">
        <f t="shared" si="249"/>
        <v>10809.618247250768</v>
      </c>
      <c r="I518" s="29">
        <f t="shared" si="250"/>
        <v>2.2250485660981263</v>
      </c>
      <c r="J518" s="29">
        <f t="shared" si="244"/>
        <v>20.847057720370078</v>
      </c>
      <c r="K518" s="39">
        <f t="shared" si="251"/>
        <v>1400</v>
      </c>
      <c r="L518" s="49">
        <f t="shared" si="234"/>
        <v>0</v>
      </c>
      <c r="M518" s="48">
        <f t="shared" si="235"/>
        <v>4.2266987561397071</v>
      </c>
      <c r="N518" s="51">
        <f t="shared" si="245"/>
        <v>0</v>
      </c>
      <c r="O518" s="54">
        <f t="shared" si="264"/>
        <v>18.880500609176615</v>
      </c>
      <c r="P518" s="34">
        <f t="shared" si="252"/>
        <v>1.7671458676442586</v>
      </c>
      <c r="Q518" s="30">
        <f t="shared" si="253"/>
        <v>0</v>
      </c>
      <c r="R518" s="58">
        <f t="shared" si="254"/>
        <v>0</v>
      </c>
      <c r="S518" s="58">
        <f t="shared" si="255"/>
        <v>0</v>
      </c>
      <c r="T518" s="58">
        <f t="shared" si="236"/>
        <v>100</v>
      </c>
      <c r="U518" s="88" t="str">
        <f>IF(R518=0,"-",FORECAST($C$8,Инклинометрия!$B$2:$B$152,Инклинометрия!$A$2:$A$152))</f>
        <v>-</v>
      </c>
      <c r="V518" s="88" t="str">
        <f>IF(R518=0,"-",FORECAST($C$8-R518,Инклинометрия!$B$2:$B$152,Инклинометрия!$A$2:$A$152))</f>
        <v>-</v>
      </c>
      <c r="W518" s="88" t="str">
        <f>IF(R518&gt;0,FORECAST($C$8,Инклинометрия!$B$2:$B$152,Инклинометрия!$A$2:$A$152),IF(AB518=$C$8,"-",FORECAST($C$8-AB518,Инклинометрия!$B$2:$B$152,Инклинометрия!$A$2:$A$152)))</f>
        <v>-</v>
      </c>
      <c r="X518" s="88" t="str">
        <f>IF(S518=0,"-",FORECAST($C$8-(S518+AB518),Инклинометрия!$B$2:$B$152,Инклинометрия!$A$2:$A$152))</f>
        <v>-</v>
      </c>
      <c r="Y518" s="88">
        <f>FORECAST($C$8+T518,Инклинометрия!$B$2:$B$152,Инклинометрия!$A$2:$A$152)</f>
        <v>1425</v>
      </c>
      <c r="Z518" s="88">
        <f>IF(R518=0,FORECAST($C$6-T518,Инклинометрия!$B$2:$B$152,Инклинометрия!$A$2:$A$152),FORECAST($C$8,Инклинометрия!$B$2:$B$152,Инклинометрия!$A$2:$A$152))</f>
        <v>1330</v>
      </c>
      <c r="AA518" s="61">
        <f t="shared" si="237"/>
        <v>1400</v>
      </c>
      <c r="AB518" s="62">
        <f t="shared" si="256"/>
        <v>1400</v>
      </c>
      <c r="AC518" s="62">
        <f t="shared" si="238"/>
        <v>0</v>
      </c>
      <c r="AD518" s="65">
        <f>IF(R518=0,FORECAST($C$8,Инклинометрия!$B$2:$B$152,Инклинометрия!$A$2:$A$152),V518)</f>
        <v>1330</v>
      </c>
      <c r="AE518" s="65">
        <f>FORECAST($C$8-(R518+AA518),Инклинометрия!$B$2:$B$152,Инклинометрия!$A$2:$A$152)</f>
        <v>0</v>
      </c>
      <c r="AF518" s="65">
        <f>IF(AB518=0,"-",FORECAST($C$8,Инклинометрия!$B$2:$B$152,Инклинометрия!$A$2:$A$152))</f>
        <v>1330</v>
      </c>
      <c r="AG518" s="65">
        <f>IF(AB518=0,"-",FORECAST($C$8-AB518,Инклинометрия!$B$2:$B$152,Инклинометрия!$A$2:$A$152))</f>
        <v>0</v>
      </c>
      <c r="AH518" s="65" t="str">
        <f>IF(AC518=0,"-",FORECAST($C$8+AC518,Инклинометрия!$B$2:$B$152,Инклинометрия!$A$2:$A$152))</f>
        <v>-</v>
      </c>
      <c r="AI518" s="89" t="str">
        <f>IF(AC518=0,"-",FORECAST($C$8,Инклинометрия!$B$2:$B$152,Инклинометрия!$A$2:$A$152))</f>
        <v>-</v>
      </c>
      <c r="AJ518" s="28"/>
      <c r="AK518" s="67">
        <f t="shared" si="257"/>
        <v>0</v>
      </c>
      <c r="AL518" s="28">
        <f t="shared" si="258"/>
        <v>0</v>
      </c>
      <c r="AM518" s="28">
        <f t="shared" si="259"/>
        <v>0.1</v>
      </c>
      <c r="AN518" s="26">
        <f t="shared" si="260"/>
        <v>0.1</v>
      </c>
      <c r="AO518" s="87">
        <f t="shared" si="261"/>
        <v>145626.51678434567</v>
      </c>
      <c r="AP518" s="87">
        <f t="shared" si="239"/>
        <v>44301.516784345658</v>
      </c>
      <c r="AQ518" s="66">
        <f t="shared" si="240"/>
        <v>14695380</v>
      </c>
      <c r="AR518" s="66">
        <f t="shared" si="241"/>
        <v>14695380</v>
      </c>
      <c r="AS518" s="66">
        <f t="shared" si="242"/>
        <v>784800</v>
      </c>
      <c r="AT518" s="45">
        <f t="shared" si="246"/>
        <v>15625806.516784346</v>
      </c>
      <c r="AU518" s="75"/>
    </row>
    <row r="519" spans="2:47" x14ac:dyDescent="0.3">
      <c r="B519" s="41">
        <f t="shared" si="247"/>
        <v>2445</v>
      </c>
      <c r="C519" s="8">
        <f t="shared" si="262"/>
        <v>24.45</v>
      </c>
      <c r="D519" s="73">
        <f t="shared" si="243"/>
        <v>32.701875000000001</v>
      </c>
      <c r="E519" s="29">
        <f t="shared" si="265"/>
        <v>8098.5189564970678</v>
      </c>
      <c r="F519" s="29">
        <f t="shared" si="248"/>
        <v>16.561388459093266</v>
      </c>
      <c r="G519" s="29">
        <f t="shared" si="263"/>
        <v>22.15085706403724</v>
      </c>
      <c r="H519" s="17">
        <f t="shared" si="249"/>
        <v>10831.769104314806</v>
      </c>
      <c r="I519" s="29">
        <f t="shared" si="250"/>
        <v>2.2250485660981263</v>
      </c>
      <c r="J519" s="29">
        <f t="shared" si="244"/>
        <v>20.847057720369335</v>
      </c>
      <c r="K519" s="39">
        <f t="shared" si="251"/>
        <v>1400</v>
      </c>
      <c r="L519" s="49">
        <f t="shared" si="234"/>
        <v>0</v>
      </c>
      <c r="M519" s="48">
        <f t="shared" si="235"/>
        <v>4.2266987561397071</v>
      </c>
      <c r="N519" s="51">
        <f t="shared" si="245"/>
        <v>0</v>
      </c>
      <c r="O519" s="54">
        <f t="shared" si="264"/>
        <v>18.880500609176615</v>
      </c>
      <c r="P519" s="34">
        <f t="shared" si="252"/>
        <v>1.7671458676442586</v>
      </c>
      <c r="Q519" s="30">
        <f t="shared" si="253"/>
        <v>0</v>
      </c>
      <c r="R519" s="58">
        <f t="shared" si="254"/>
        <v>0</v>
      </c>
      <c r="S519" s="58">
        <f t="shared" si="255"/>
        <v>0</v>
      </c>
      <c r="T519" s="58">
        <f t="shared" si="236"/>
        <v>100</v>
      </c>
      <c r="U519" s="88" t="str">
        <f>IF(R519=0,"-",FORECAST($C$8,Инклинометрия!$B$2:$B$152,Инклинометрия!$A$2:$A$152))</f>
        <v>-</v>
      </c>
      <c r="V519" s="88" t="str">
        <f>IF(R519=0,"-",FORECAST($C$8-R519,Инклинометрия!$B$2:$B$152,Инклинометрия!$A$2:$A$152))</f>
        <v>-</v>
      </c>
      <c r="W519" s="88" t="str">
        <f>IF(R519&gt;0,FORECAST($C$8,Инклинометрия!$B$2:$B$152,Инклинометрия!$A$2:$A$152),IF(AB519=$C$8,"-",FORECAST($C$8-AB519,Инклинометрия!$B$2:$B$152,Инклинометрия!$A$2:$A$152)))</f>
        <v>-</v>
      </c>
      <c r="X519" s="88" t="str">
        <f>IF(S519=0,"-",FORECAST($C$8-(S519+AB519),Инклинометрия!$B$2:$B$152,Инклинометрия!$A$2:$A$152))</f>
        <v>-</v>
      </c>
      <c r="Y519" s="88">
        <f>FORECAST($C$8+T519,Инклинометрия!$B$2:$B$152,Инклинометрия!$A$2:$A$152)</f>
        <v>1425</v>
      </c>
      <c r="Z519" s="88">
        <f>IF(R519=0,FORECAST($C$6-T519,Инклинометрия!$B$2:$B$152,Инклинометрия!$A$2:$A$152),FORECAST($C$8,Инклинометрия!$B$2:$B$152,Инклинометрия!$A$2:$A$152))</f>
        <v>1330</v>
      </c>
      <c r="AA519" s="61">
        <f t="shared" si="237"/>
        <v>1400</v>
      </c>
      <c r="AB519" s="62">
        <f t="shared" si="256"/>
        <v>1400</v>
      </c>
      <c r="AC519" s="62">
        <f t="shared" si="238"/>
        <v>0</v>
      </c>
      <c r="AD519" s="65">
        <f>IF(R519=0,FORECAST($C$8,Инклинометрия!$B$2:$B$152,Инклинометрия!$A$2:$A$152),V519)</f>
        <v>1330</v>
      </c>
      <c r="AE519" s="65">
        <f>FORECAST($C$8-(R519+AA519),Инклинометрия!$B$2:$B$152,Инклинометрия!$A$2:$A$152)</f>
        <v>0</v>
      </c>
      <c r="AF519" s="65">
        <f>IF(AB519=0,"-",FORECAST($C$8,Инклинометрия!$B$2:$B$152,Инклинометрия!$A$2:$A$152))</f>
        <v>1330</v>
      </c>
      <c r="AG519" s="65">
        <f>IF(AB519=0,"-",FORECAST($C$8-AB519,Инклинометрия!$B$2:$B$152,Инклинометрия!$A$2:$A$152))</f>
        <v>0</v>
      </c>
      <c r="AH519" s="65" t="str">
        <f>IF(AC519=0,"-",FORECAST($C$8+AC519,Инклинометрия!$B$2:$B$152,Инклинометрия!$A$2:$A$152))</f>
        <v>-</v>
      </c>
      <c r="AI519" s="89" t="str">
        <f>IF(AC519=0,"-",FORECAST($C$8,Инклинометрия!$B$2:$B$152,Инклинометрия!$A$2:$A$152))</f>
        <v>-</v>
      </c>
      <c r="AJ519" s="28"/>
      <c r="AK519" s="67">
        <f t="shared" si="257"/>
        <v>0</v>
      </c>
      <c r="AL519" s="28">
        <f t="shared" si="258"/>
        <v>0</v>
      </c>
      <c r="AM519" s="28">
        <f t="shared" si="259"/>
        <v>0.1</v>
      </c>
      <c r="AN519" s="26">
        <f t="shared" si="260"/>
        <v>0.1</v>
      </c>
      <c r="AO519" s="87">
        <f t="shared" si="261"/>
        <v>145626.51678434567</v>
      </c>
      <c r="AP519" s="87">
        <f t="shared" si="239"/>
        <v>44301.516784345658</v>
      </c>
      <c r="AQ519" s="66">
        <f t="shared" si="240"/>
        <v>14695380</v>
      </c>
      <c r="AR519" s="66">
        <f t="shared" si="241"/>
        <v>14695380</v>
      </c>
      <c r="AS519" s="66">
        <f t="shared" si="242"/>
        <v>784800</v>
      </c>
      <c r="AT519" s="45">
        <f t="shared" si="246"/>
        <v>15625806.516784346</v>
      </c>
      <c r="AU519" s="75"/>
    </row>
    <row r="520" spans="2:47" x14ac:dyDescent="0.3">
      <c r="B520" s="41">
        <f t="shared" si="247"/>
        <v>2450</v>
      </c>
      <c r="C520" s="8">
        <f t="shared" si="262"/>
        <v>24.5</v>
      </c>
      <c r="D520" s="73">
        <f t="shared" si="243"/>
        <v>32.768749999999997</v>
      </c>
      <c r="E520" s="29">
        <f t="shared" si="265"/>
        <v>8115.0803449561627</v>
      </c>
      <c r="F520" s="29">
        <f t="shared" si="248"/>
        <v>16.561388459094445</v>
      </c>
      <c r="G520" s="29">
        <f t="shared" si="263"/>
        <v>22.150857064038817</v>
      </c>
      <c r="H520" s="17">
        <f t="shared" si="249"/>
        <v>10853.919961378844</v>
      </c>
      <c r="I520" s="29">
        <f t="shared" si="250"/>
        <v>2.2250485660981263</v>
      </c>
      <c r="J520" s="29">
        <f t="shared" si="244"/>
        <v>20.847057720370078</v>
      </c>
      <c r="K520" s="39">
        <f t="shared" si="251"/>
        <v>1400</v>
      </c>
      <c r="L520" s="49">
        <f t="shared" si="234"/>
        <v>0</v>
      </c>
      <c r="M520" s="48">
        <f t="shared" si="235"/>
        <v>4.2266987561397071</v>
      </c>
      <c r="N520" s="51">
        <f t="shared" si="245"/>
        <v>0</v>
      </c>
      <c r="O520" s="54">
        <f t="shared" si="264"/>
        <v>18.880500609176615</v>
      </c>
      <c r="P520" s="34">
        <f t="shared" si="252"/>
        <v>1.7671458676442586</v>
      </c>
      <c r="Q520" s="30">
        <f t="shared" si="253"/>
        <v>0</v>
      </c>
      <c r="R520" s="58">
        <f t="shared" si="254"/>
        <v>0</v>
      </c>
      <c r="S520" s="58">
        <f t="shared" si="255"/>
        <v>0</v>
      </c>
      <c r="T520" s="58">
        <f t="shared" si="236"/>
        <v>100</v>
      </c>
      <c r="U520" s="88" t="str">
        <f>IF(R520=0,"-",FORECAST($C$8,Инклинометрия!$B$2:$B$152,Инклинометрия!$A$2:$A$152))</f>
        <v>-</v>
      </c>
      <c r="V520" s="88" t="str">
        <f>IF(R520=0,"-",FORECAST($C$8-R520,Инклинометрия!$B$2:$B$152,Инклинометрия!$A$2:$A$152))</f>
        <v>-</v>
      </c>
      <c r="W520" s="88" t="str">
        <f>IF(R520&gt;0,FORECAST($C$8,Инклинометрия!$B$2:$B$152,Инклинометрия!$A$2:$A$152),IF(AB520=$C$8,"-",FORECAST($C$8-AB520,Инклинометрия!$B$2:$B$152,Инклинометрия!$A$2:$A$152)))</f>
        <v>-</v>
      </c>
      <c r="X520" s="88" t="str">
        <f>IF(S520=0,"-",FORECAST($C$8-(S520+AB520),Инклинометрия!$B$2:$B$152,Инклинометрия!$A$2:$A$152))</f>
        <v>-</v>
      </c>
      <c r="Y520" s="88">
        <f>FORECAST($C$8+T520,Инклинометрия!$B$2:$B$152,Инклинометрия!$A$2:$A$152)</f>
        <v>1425</v>
      </c>
      <c r="Z520" s="88">
        <f>IF(R520=0,FORECAST($C$6-T520,Инклинометрия!$B$2:$B$152,Инклинометрия!$A$2:$A$152),FORECAST($C$8,Инклинометрия!$B$2:$B$152,Инклинометрия!$A$2:$A$152))</f>
        <v>1330</v>
      </c>
      <c r="AA520" s="61">
        <f t="shared" si="237"/>
        <v>1400</v>
      </c>
      <c r="AB520" s="62">
        <f t="shared" si="256"/>
        <v>1400</v>
      </c>
      <c r="AC520" s="62">
        <f t="shared" si="238"/>
        <v>0</v>
      </c>
      <c r="AD520" s="65">
        <f>IF(R520=0,FORECAST($C$8,Инклинометрия!$B$2:$B$152,Инклинометрия!$A$2:$A$152),V520)</f>
        <v>1330</v>
      </c>
      <c r="AE520" s="65">
        <f>FORECAST($C$8-(R520+AA520),Инклинометрия!$B$2:$B$152,Инклинометрия!$A$2:$A$152)</f>
        <v>0</v>
      </c>
      <c r="AF520" s="65">
        <f>IF(AB520=0,"-",FORECAST($C$8,Инклинометрия!$B$2:$B$152,Инклинометрия!$A$2:$A$152))</f>
        <v>1330</v>
      </c>
      <c r="AG520" s="65">
        <f>IF(AB520=0,"-",FORECAST($C$8-AB520,Инклинометрия!$B$2:$B$152,Инклинометрия!$A$2:$A$152))</f>
        <v>0</v>
      </c>
      <c r="AH520" s="65" t="str">
        <f>IF(AC520=0,"-",FORECAST($C$8+AC520,Инклинометрия!$B$2:$B$152,Инклинометрия!$A$2:$A$152))</f>
        <v>-</v>
      </c>
      <c r="AI520" s="89" t="str">
        <f>IF(AC520=0,"-",FORECAST($C$8,Инклинометрия!$B$2:$B$152,Инклинометрия!$A$2:$A$152))</f>
        <v>-</v>
      </c>
      <c r="AJ520" s="28"/>
      <c r="AK520" s="67">
        <f t="shared" si="257"/>
        <v>0</v>
      </c>
      <c r="AL520" s="28">
        <f t="shared" si="258"/>
        <v>0</v>
      </c>
      <c r="AM520" s="28">
        <f t="shared" si="259"/>
        <v>0.1</v>
      </c>
      <c r="AN520" s="26">
        <f t="shared" si="260"/>
        <v>0.1</v>
      </c>
      <c r="AO520" s="87">
        <f t="shared" si="261"/>
        <v>145626.51678434567</v>
      </c>
      <c r="AP520" s="87">
        <f t="shared" si="239"/>
        <v>44301.516784345658</v>
      </c>
      <c r="AQ520" s="66">
        <f t="shared" si="240"/>
        <v>14695380</v>
      </c>
      <c r="AR520" s="66">
        <f t="shared" si="241"/>
        <v>14695380</v>
      </c>
      <c r="AS520" s="66">
        <f t="shared" si="242"/>
        <v>784800</v>
      </c>
      <c r="AT520" s="45">
        <f t="shared" si="246"/>
        <v>15625806.516784346</v>
      </c>
      <c r="AU520" s="75"/>
    </row>
    <row r="521" spans="2:47" x14ac:dyDescent="0.3">
      <c r="B521" s="41">
        <f t="shared" si="247"/>
        <v>2455</v>
      </c>
      <c r="C521" s="8">
        <f t="shared" si="262"/>
        <v>24.55</v>
      </c>
      <c r="D521" s="73">
        <f t="shared" si="243"/>
        <v>32.835625</v>
      </c>
      <c r="E521" s="29">
        <f t="shared" si="265"/>
        <v>8131.6417334152566</v>
      </c>
      <c r="F521" s="29">
        <f t="shared" si="248"/>
        <v>16.561388459094445</v>
      </c>
      <c r="G521" s="29">
        <f t="shared" si="263"/>
        <v>22.150857064038817</v>
      </c>
      <c r="H521" s="17">
        <f t="shared" si="249"/>
        <v>10876.070818442882</v>
      </c>
      <c r="I521" s="29">
        <f t="shared" si="250"/>
        <v>2.2250485660981263</v>
      </c>
      <c r="J521" s="29">
        <f t="shared" si="244"/>
        <v>20.847057720370078</v>
      </c>
      <c r="K521" s="39">
        <f t="shared" si="251"/>
        <v>1400</v>
      </c>
      <c r="L521" s="49">
        <f t="shared" si="234"/>
        <v>0</v>
      </c>
      <c r="M521" s="48">
        <f t="shared" si="235"/>
        <v>4.2266987561397071</v>
      </c>
      <c r="N521" s="51">
        <f t="shared" si="245"/>
        <v>0</v>
      </c>
      <c r="O521" s="54">
        <f t="shared" si="264"/>
        <v>18.880500609176615</v>
      </c>
      <c r="P521" s="34">
        <f t="shared" si="252"/>
        <v>1.7671458676442586</v>
      </c>
      <c r="Q521" s="30">
        <f t="shared" si="253"/>
        <v>0</v>
      </c>
      <c r="R521" s="58">
        <f t="shared" si="254"/>
        <v>0</v>
      </c>
      <c r="S521" s="58">
        <f t="shared" si="255"/>
        <v>0</v>
      </c>
      <c r="T521" s="58">
        <f t="shared" si="236"/>
        <v>100</v>
      </c>
      <c r="U521" s="88" t="str">
        <f>IF(R521=0,"-",FORECAST($C$8,Инклинометрия!$B$2:$B$152,Инклинометрия!$A$2:$A$152))</f>
        <v>-</v>
      </c>
      <c r="V521" s="88" t="str">
        <f>IF(R521=0,"-",FORECAST($C$8-R521,Инклинометрия!$B$2:$B$152,Инклинометрия!$A$2:$A$152))</f>
        <v>-</v>
      </c>
      <c r="W521" s="88" t="str">
        <f>IF(R521&gt;0,FORECAST($C$8,Инклинометрия!$B$2:$B$152,Инклинометрия!$A$2:$A$152),IF(AB521=$C$8,"-",FORECAST($C$8-AB521,Инклинометрия!$B$2:$B$152,Инклинометрия!$A$2:$A$152)))</f>
        <v>-</v>
      </c>
      <c r="X521" s="88" t="str">
        <f>IF(S521=0,"-",FORECAST($C$8-(S521+AB521),Инклинометрия!$B$2:$B$152,Инклинометрия!$A$2:$A$152))</f>
        <v>-</v>
      </c>
      <c r="Y521" s="88">
        <f>FORECAST($C$8+T521,Инклинометрия!$B$2:$B$152,Инклинометрия!$A$2:$A$152)</f>
        <v>1425</v>
      </c>
      <c r="Z521" s="88">
        <f>IF(R521=0,FORECAST($C$6-T521,Инклинометрия!$B$2:$B$152,Инклинометрия!$A$2:$A$152),FORECAST($C$8,Инклинометрия!$B$2:$B$152,Инклинометрия!$A$2:$A$152))</f>
        <v>1330</v>
      </c>
      <c r="AA521" s="61">
        <f t="shared" si="237"/>
        <v>1400</v>
      </c>
      <c r="AB521" s="62">
        <f t="shared" si="256"/>
        <v>1400</v>
      </c>
      <c r="AC521" s="62">
        <f t="shared" si="238"/>
        <v>0</v>
      </c>
      <c r="AD521" s="65">
        <f>IF(R521=0,FORECAST($C$8,Инклинометрия!$B$2:$B$152,Инклинометрия!$A$2:$A$152),V521)</f>
        <v>1330</v>
      </c>
      <c r="AE521" s="65">
        <f>FORECAST($C$8-(R521+AA521),Инклинометрия!$B$2:$B$152,Инклинометрия!$A$2:$A$152)</f>
        <v>0</v>
      </c>
      <c r="AF521" s="65">
        <f>IF(AB521=0,"-",FORECAST($C$8,Инклинометрия!$B$2:$B$152,Инклинометрия!$A$2:$A$152))</f>
        <v>1330</v>
      </c>
      <c r="AG521" s="65">
        <f>IF(AB521=0,"-",FORECAST($C$8-AB521,Инклинометрия!$B$2:$B$152,Инклинометрия!$A$2:$A$152))</f>
        <v>0</v>
      </c>
      <c r="AH521" s="65" t="str">
        <f>IF(AC521=0,"-",FORECAST($C$8+AC521,Инклинометрия!$B$2:$B$152,Инклинометрия!$A$2:$A$152))</f>
        <v>-</v>
      </c>
      <c r="AI521" s="89" t="str">
        <f>IF(AC521=0,"-",FORECAST($C$8,Инклинометрия!$B$2:$B$152,Инклинометрия!$A$2:$A$152))</f>
        <v>-</v>
      </c>
      <c r="AJ521" s="28"/>
      <c r="AK521" s="67">
        <f t="shared" si="257"/>
        <v>0</v>
      </c>
      <c r="AL521" s="28">
        <f t="shared" si="258"/>
        <v>0</v>
      </c>
      <c r="AM521" s="28">
        <f t="shared" si="259"/>
        <v>0.1</v>
      </c>
      <c r="AN521" s="26">
        <f t="shared" si="260"/>
        <v>0.1</v>
      </c>
      <c r="AO521" s="87">
        <f t="shared" si="261"/>
        <v>145626.51678434567</v>
      </c>
      <c r="AP521" s="87">
        <f t="shared" si="239"/>
        <v>44301.516784345658</v>
      </c>
      <c r="AQ521" s="66">
        <f t="shared" si="240"/>
        <v>14695380</v>
      </c>
      <c r="AR521" s="66">
        <f t="shared" si="241"/>
        <v>14695380</v>
      </c>
      <c r="AS521" s="66">
        <f t="shared" si="242"/>
        <v>784800</v>
      </c>
      <c r="AT521" s="45">
        <f t="shared" si="246"/>
        <v>15625806.516784346</v>
      </c>
      <c r="AU521" s="75"/>
    </row>
    <row r="522" spans="2:47" x14ac:dyDescent="0.3">
      <c r="B522" s="41">
        <f t="shared" si="247"/>
        <v>2460</v>
      </c>
      <c r="C522" s="8">
        <f t="shared" si="262"/>
        <v>24.6</v>
      </c>
      <c r="D522" s="73">
        <f t="shared" si="243"/>
        <v>32.902500000000003</v>
      </c>
      <c r="E522" s="29">
        <f t="shared" si="265"/>
        <v>8148.2031218743523</v>
      </c>
      <c r="F522" s="29">
        <f t="shared" si="248"/>
        <v>16.561388459094445</v>
      </c>
      <c r="G522" s="29">
        <f t="shared" si="263"/>
        <v>22.150857064038817</v>
      </c>
      <c r="H522" s="17">
        <f t="shared" si="249"/>
        <v>10898.22167550692</v>
      </c>
      <c r="I522" s="29">
        <f t="shared" si="250"/>
        <v>2.2250485660981263</v>
      </c>
      <c r="J522" s="29">
        <f t="shared" si="244"/>
        <v>20.847057720370078</v>
      </c>
      <c r="K522" s="39">
        <f t="shared" si="251"/>
        <v>1400</v>
      </c>
      <c r="L522" s="49">
        <f t="shared" si="234"/>
        <v>0</v>
      </c>
      <c r="M522" s="48">
        <f t="shared" si="235"/>
        <v>4.2266987561397071</v>
      </c>
      <c r="N522" s="51">
        <f t="shared" si="245"/>
        <v>0</v>
      </c>
      <c r="O522" s="54">
        <f t="shared" si="264"/>
        <v>18.880500609176615</v>
      </c>
      <c r="P522" s="34">
        <f t="shared" si="252"/>
        <v>1.7671458676442586</v>
      </c>
      <c r="Q522" s="30">
        <f t="shared" si="253"/>
        <v>0</v>
      </c>
      <c r="R522" s="58">
        <f t="shared" si="254"/>
        <v>0</v>
      </c>
      <c r="S522" s="58">
        <f t="shared" si="255"/>
        <v>0</v>
      </c>
      <c r="T522" s="58">
        <f t="shared" si="236"/>
        <v>100</v>
      </c>
      <c r="U522" s="88" t="str">
        <f>IF(R522=0,"-",FORECAST($C$8,Инклинометрия!$B$2:$B$152,Инклинометрия!$A$2:$A$152))</f>
        <v>-</v>
      </c>
      <c r="V522" s="88" t="str">
        <f>IF(R522=0,"-",FORECAST($C$8-R522,Инклинометрия!$B$2:$B$152,Инклинометрия!$A$2:$A$152))</f>
        <v>-</v>
      </c>
      <c r="W522" s="88" t="str">
        <f>IF(R522&gt;0,FORECAST($C$8,Инклинометрия!$B$2:$B$152,Инклинометрия!$A$2:$A$152),IF(AB522=$C$8,"-",FORECAST($C$8-AB522,Инклинометрия!$B$2:$B$152,Инклинометрия!$A$2:$A$152)))</f>
        <v>-</v>
      </c>
      <c r="X522" s="88" t="str">
        <f>IF(S522=0,"-",FORECAST($C$8-(S522+AB522),Инклинометрия!$B$2:$B$152,Инклинометрия!$A$2:$A$152))</f>
        <v>-</v>
      </c>
      <c r="Y522" s="88">
        <f>FORECAST($C$8+T522,Инклинометрия!$B$2:$B$152,Инклинометрия!$A$2:$A$152)</f>
        <v>1425</v>
      </c>
      <c r="Z522" s="88">
        <f>IF(R522=0,FORECAST($C$6-T522,Инклинометрия!$B$2:$B$152,Инклинометрия!$A$2:$A$152),FORECAST($C$8,Инклинометрия!$B$2:$B$152,Инклинометрия!$A$2:$A$152))</f>
        <v>1330</v>
      </c>
      <c r="AA522" s="61">
        <f t="shared" si="237"/>
        <v>1400</v>
      </c>
      <c r="AB522" s="62">
        <f t="shared" si="256"/>
        <v>1400</v>
      </c>
      <c r="AC522" s="62">
        <f t="shared" si="238"/>
        <v>0</v>
      </c>
      <c r="AD522" s="65">
        <f>IF(R522=0,FORECAST($C$8,Инклинометрия!$B$2:$B$152,Инклинометрия!$A$2:$A$152),V522)</f>
        <v>1330</v>
      </c>
      <c r="AE522" s="65">
        <f>FORECAST($C$8-(R522+AA522),Инклинометрия!$B$2:$B$152,Инклинометрия!$A$2:$A$152)</f>
        <v>0</v>
      </c>
      <c r="AF522" s="65">
        <f>IF(AB522=0,"-",FORECAST($C$8,Инклинометрия!$B$2:$B$152,Инклинометрия!$A$2:$A$152))</f>
        <v>1330</v>
      </c>
      <c r="AG522" s="65">
        <f>IF(AB522=0,"-",FORECAST($C$8-AB522,Инклинометрия!$B$2:$B$152,Инклинометрия!$A$2:$A$152))</f>
        <v>0</v>
      </c>
      <c r="AH522" s="65" t="str">
        <f>IF(AC522=0,"-",FORECAST($C$8+AC522,Инклинометрия!$B$2:$B$152,Инклинометрия!$A$2:$A$152))</f>
        <v>-</v>
      </c>
      <c r="AI522" s="89" t="str">
        <f>IF(AC522=0,"-",FORECAST($C$8,Инклинометрия!$B$2:$B$152,Инклинометрия!$A$2:$A$152))</f>
        <v>-</v>
      </c>
      <c r="AJ522" s="28"/>
      <c r="AK522" s="67">
        <f t="shared" si="257"/>
        <v>0</v>
      </c>
      <c r="AL522" s="28">
        <f t="shared" si="258"/>
        <v>0</v>
      </c>
      <c r="AM522" s="28">
        <f t="shared" si="259"/>
        <v>0.1</v>
      </c>
      <c r="AN522" s="26">
        <f t="shared" si="260"/>
        <v>0.1</v>
      </c>
      <c r="AO522" s="87">
        <f t="shared" si="261"/>
        <v>145626.51678434567</v>
      </c>
      <c r="AP522" s="87">
        <f t="shared" si="239"/>
        <v>44301.516784345658</v>
      </c>
      <c r="AQ522" s="66">
        <f t="shared" si="240"/>
        <v>14695380</v>
      </c>
      <c r="AR522" s="66">
        <f t="shared" si="241"/>
        <v>14695380</v>
      </c>
      <c r="AS522" s="66">
        <f t="shared" si="242"/>
        <v>784800</v>
      </c>
      <c r="AT522" s="45">
        <f t="shared" si="246"/>
        <v>15625806.516784346</v>
      </c>
      <c r="AU522" s="75"/>
    </row>
    <row r="523" spans="2:47" x14ac:dyDescent="0.3">
      <c r="B523" s="41">
        <f t="shared" si="247"/>
        <v>2465</v>
      </c>
      <c r="C523" s="8">
        <f t="shared" si="262"/>
        <v>24.650000000000002</v>
      </c>
      <c r="D523" s="73">
        <f t="shared" si="243"/>
        <v>32.969375000000007</v>
      </c>
      <c r="E523" s="29">
        <f t="shared" si="265"/>
        <v>8164.7645103334462</v>
      </c>
      <c r="F523" s="29">
        <f t="shared" si="248"/>
        <v>16.561388459094445</v>
      </c>
      <c r="G523" s="29">
        <f t="shared" si="263"/>
        <v>22.150857064038817</v>
      </c>
      <c r="H523" s="17">
        <f t="shared" si="249"/>
        <v>10920.372532570958</v>
      </c>
      <c r="I523" s="29">
        <f t="shared" si="250"/>
        <v>2.2250485660981263</v>
      </c>
      <c r="J523" s="29">
        <f t="shared" si="244"/>
        <v>20.847057720370078</v>
      </c>
      <c r="K523" s="39">
        <f t="shared" si="251"/>
        <v>1400</v>
      </c>
      <c r="L523" s="49">
        <f t="shared" si="234"/>
        <v>0</v>
      </c>
      <c r="M523" s="48">
        <f t="shared" si="235"/>
        <v>4.2266987561397071</v>
      </c>
      <c r="N523" s="51">
        <f t="shared" si="245"/>
        <v>0</v>
      </c>
      <c r="O523" s="54">
        <f t="shared" si="264"/>
        <v>18.880500609176615</v>
      </c>
      <c r="P523" s="34">
        <f t="shared" si="252"/>
        <v>1.7671458676442586</v>
      </c>
      <c r="Q523" s="30">
        <f t="shared" si="253"/>
        <v>0</v>
      </c>
      <c r="R523" s="58">
        <f t="shared" si="254"/>
        <v>0</v>
      </c>
      <c r="S523" s="58">
        <f t="shared" si="255"/>
        <v>0</v>
      </c>
      <c r="T523" s="58">
        <f t="shared" si="236"/>
        <v>100</v>
      </c>
      <c r="U523" s="88" t="str">
        <f>IF(R523=0,"-",FORECAST($C$8,Инклинометрия!$B$2:$B$152,Инклинометрия!$A$2:$A$152))</f>
        <v>-</v>
      </c>
      <c r="V523" s="88" t="str">
        <f>IF(R523=0,"-",FORECAST($C$8-R523,Инклинометрия!$B$2:$B$152,Инклинометрия!$A$2:$A$152))</f>
        <v>-</v>
      </c>
      <c r="W523" s="88" t="str">
        <f>IF(R523&gt;0,FORECAST($C$8,Инклинометрия!$B$2:$B$152,Инклинометрия!$A$2:$A$152),IF(AB523=$C$8,"-",FORECAST($C$8-AB523,Инклинометрия!$B$2:$B$152,Инклинометрия!$A$2:$A$152)))</f>
        <v>-</v>
      </c>
      <c r="X523" s="88" t="str">
        <f>IF(S523=0,"-",FORECAST($C$8-(S523+AB523),Инклинометрия!$B$2:$B$152,Инклинометрия!$A$2:$A$152))</f>
        <v>-</v>
      </c>
      <c r="Y523" s="88">
        <f>FORECAST($C$8+T523,Инклинометрия!$B$2:$B$152,Инклинометрия!$A$2:$A$152)</f>
        <v>1425</v>
      </c>
      <c r="Z523" s="88">
        <f>IF(R523=0,FORECAST($C$6-T523,Инклинометрия!$B$2:$B$152,Инклинометрия!$A$2:$A$152),FORECAST($C$8,Инклинометрия!$B$2:$B$152,Инклинометрия!$A$2:$A$152))</f>
        <v>1330</v>
      </c>
      <c r="AA523" s="61">
        <f t="shared" si="237"/>
        <v>1400</v>
      </c>
      <c r="AB523" s="62">
        <f t="shared" si="256"/>
        <v>1400</v>
      </c>
      <c r="AC523" s="62">
        <f t="shared" si="238"/>
        <v>0</v>
      </c>
      <c r="AD523" s="65">
        <f>IF(R523=0,FORECAST($C$8,Инклинометрия!$B$2:$B$152,Инклинометрия!$A$2:$A$152),V523)</f>
        <v>1330</v>
      </c>
      <c r="AE523" s="65">
        <f>FORECAST($C$8-(R523+AA523),Инклинометрия!$B$2:$B$152,Инклинометрия!$A$2:$A$152)</f>
        <v>0</v>
      </c>
      <c r="AF523" s="65">
        <f>IF(AB523=0,"-",FORECAST($C$8,Инклинометрия!$B$2:$B$152,Инклинометрия!$A$2:$A$152))</f>
        <v>1330</v>
      </c>
      <c r="AG523" s="65">
        <f>IF(AB523=0,"-",FORECAST($C$8-AB523,Инклинометрия!$B$2:$B$152,Инклинометрия!$A$2:$A$152))</f>
        <v>0</v>
      </c>
      <c r="AH523" s="65" t="str">
        <f>IF(AC523=0,"-",FORECAST($C$8+AC523,Инклинометрия!$B$2:$B$152,Инклинометрия!$A$2:$A$152))</f>
        <v>-</v>
      </c>
      <c r="AI523" s="89" t="str">
        <f>IF(AC523=0,"-",FORECAST($C$8,Инклинометрия!$B$2:$B$152,Инклинометрия!$A$2:$A$152))</f>
        <v>-</v>
      </c>
      <c r="AJ523" s="28"/>
      <c r="AK523" s="67">
        <f t="shared" si="257"/>
        <v>0</v>
      </c>
      <c r="AL523" s="28">
        <f t="shared" si="258"/>
        <v>0</v>
      </c>
      <c r="AM523" s="28">
        <f t="shared" si="259"/>
        <v>0.1</v>
      </c>
      <c r="AN523" s="26">
        <f t="shared" si="260"/>
        <v>0.1</v>
      </c>
      <c r="AO523" s="87">
        <f t="shared" si="261"/>
        <v>145626.51678434567</v>
      </c>
      <c r="AP523" s="87">
        <f t="shared" si="239"/>
        <v>44301.516784345658</v>
      </c>
      <c r="AQ523" s="66">
        <f t="shared" si="240"/>
        <v>14695380</v>
      </c>
      <c r="AR523" s="66">
        <f t="shared" si="241"/>
        <v>14695380</v>
      </c>
      <c r="AS523" s="66">
        <f t="shared" si="242"/>
        <v>784800</v>
      </c>
      <c r="AT523" s="45">
        <f t="shared" si="246"/>
        <v>15625806.516784346</v>
      </c>
      <c r="AU523" s="75"/>
    </row>
    <row r="524" spans="2:47" x14ac:dyDescent="0.3">
      <c r="B524" s="41">
        <f t="shared" si="247"/>
        <v>2470</v>
      </c>
      <c r="C524" s="8">
        <f t="shared" si="262"/>
        <v>24.7</v>
      </c>
      <c r="D524" s="73">
        <f t="shared" si="243"/>
        <v>33.036250000000003</v>
      </c>
      <c r="E524" s="29">
        <f t="shared" si="265"/>
        <v>8181.3258987925392</v>
      </c>
      <c r="F524" s="29">
        <f t="shared" si="248"/>
        <v>16.561388459093266</v>
      </c>
      <c r="G524" s="29">
        <f t="shared" si="263"/>
        <v>22.15085706403724</v>
      </c>
      <c r="H524" s="17">
        <f t="shared" si="249"/>
        <v>10942.523389634996</v>
      </c>
      <c r="I524" s="29">
        <f t="shared" si="250"/>
        <v>2.2250485660981263</v>
      </c>
      <c r="J524" s="29">
        <f t="shared" si="244"/>
        <v>20.847057720369335</v>
      </c>
      <c r="K524" s="39">
        <f t="shared" si="251"/>
        <v>1400</v>
      </c>
      <c r="L524" s="49">
        <f t="shared" si="234"/>
        <v>0</v>
      </c>
      <c r="M524" s="48">
        <f t="shared" si="235"/>
        <v>4.2266987561397071</v>
      </c>
      <c r="N524" s="51">
        <f t="shared" si="245"/>
        <v>0</v>
      </c>
      <c r="O524" s="54">
        <f t="shared" si="264"/>
        <v>18.880500609176615</v>
      </c>
      <c r="P524" s="34">
        <f t="shared" si="252"/>
        <v>1.7671458676442586</v>
      </c>
      <c r="Q524" s="30">
        <f t="shared" si="253"/>
        <v>0</v>
      </c>
      <c r="R524" s="58">
        <f t="shared" si="254"/>
        <v>0</v>
      </c>
      <c r="S524" s="58">
        <f t="shared" si="255"/>
        <v>0</v>
      </c>
      <c r="T524" s="58">
        <f t="shared" si="236"/>
        <v>100</v>
      </c>
      <c r="U524" s="88" t="str">
        <f>IF(R524=0,"-",FORECAST($C$8,Инклинометрия!$B$2:$B$152,Инклинометрия!$A$2:$A$152))</f>
        <v>-</v>
      </c>
      <c r="V524" s="88" t="str">
        <f>IF(R524=0,"-",FORECAST($C$8-R524,Инклинометрия!$B$2:$B$152,Инклинометрия!$A$2:$A$152))</f>
        <v>-</v>
      </c>
      <c r="W524" s="88" t="str">
        <f>IF(R524&gt;0,FORECAST($C$8,Инклинометрия!$B$2:$B$152,Инклинометрия!$A$2:$A$152),IF(AB524=$C$8,"-",FORECAST($C$8-AB524,Инклинометрия!$B$2:$B$152,Инклинометрия!$A$2:$A$152)))</f>
        <v>-</v>
      </c>
      <c r="X524" s="88" t="str">
        <f>IF(S524=0,"-",FORECAST($C$8-(S524+AB524),Инклинометрия!$B$2:$B$152,Инклинометрия!$A$2:$A$152))</f>
        <v>-</v>
      </c>
      <c r="Y524" s="88">
        <f>FORECAST($C$8+T524,Инклинометрия!$B$2:$B$152,Инклинометрия!$A$2:$A$152)</f>
        <v>1425</v>
      </c>
      <c r="Z524" s="88">
        <f>IF(R524=0,FORECAST($C$6-T524,Инклинометрия!$B$2:$B$152,Инклинометрия!$A$2:$A$152),FORECAST($C$8,Инклинометрия!$B$2:$B$152,Инклинометрия!$A$2:$A$152))</f>
        <v>1330</v>
      </c>
      <c r="AA524" s="61">
        <f t="shared" si="237"/>
        <v>1400</v>
      </c>
      <c r="AB524" s="62">
        <f t="shared" si="256"/>
        <v>1400</v>
      </c>
      <c r="AC524" s="62">
        <f t="shared" si="238"/>
        <v>0</v>
      </c>
      <c r="AD524" s="65">
        <f>IF(R524=0,FORECAST($C$8,Инклинометрия!$B$2:$B$152,Инклинометрия!$A$2:$A$152),V524)</f>
        <v>1330</v>
      </c>
      <c r="AE524" s="65">
        <f>FORECAST($C$8-(R524+AA524),Инклинометрия!$B$2:$B$152,Инклинометрия!$A$2:$A$152)</f>
        <v>0</v>
      </c>
      <c r="AF524" s="65">
        <f>IF(AB524=0,"-",FORECAST($C$8,Инклинометрия!$B$2:$B$152,Инклинометрия!$A$2:$A$152))</f>
        <v>1330</v>
      </c>
      <c r="AG524" s="65">
        <f>IF(AB524=0,"-",FORECAST($C$8-AB524,Инклинометрия!$B$2:$B$152,Инклинометрия!$A$2:$A$152))</f>
        <v>0</v>
      </c>
      <c r="AH524" s="65" t="str">
        <f>IF(AC524=0,"-",FORECAST($C$8+AC524,Инклинометрия!$B$2:$B$152,Инклинометрия!$A$2:$A$152))</f>
        <v>-</v>
      </c>
      <c r="AI524" s="89" t="str">
        <f>IF(AC524=0,"-",FORECAST($C$8,Инклинометрия!$B$2:$B$152,Инклинометрия!$A$2:$A$152))</f>
        <v>-</v>
      </c>
      <c r="AJ524" s="28"/>
      <c r="AK524" s="67">
        <f t="shared" si="257"/>
        <v>0</v>
      </c>
      <c r="AL524" s="28">
        <f t="shared" si="258"/>
        <v>0</v>
      </c>
      <c r="AM524" s="28">
        <f t="shared" si="259"/>
        <v>0.1</v>
      </c>
      <c r="AN524" s="26">
        <f t="shared" si="260"/>
        <v>0.1</v>
      </c>
      <c r="AO524" s="87">
        <f t="shared" si="261"/>
        <v>145626.51678434567</v>
      </c>
      <c r="AP524" s="87">
        <f t="shared" si="239"/>
        <v>44301.516784345658</v>
      </c>
      <c r="AQ524" s="66">
        <f t="shared" si="240"/>
        <v>14695380</v>
      </c>
      <c r="AR524" s="66">
        <f t="shared" si="241"/>
        <v>14695380</v>
      </c>
      <c r="AS524" s="66">
        <f t="shared" si="242"/>
        <v>784800</v>
      </c>
      <c r="AT524" s="45">
        <f t="shared" si="246"/>
        <v>15625806.516784346</v>
      </c>
      <c r="AU524" s="75"/>
    </row>
    <row r="525" spans="2:47" x14ac:dyDescent="0.3">
      <c r="B525" s="41">
        <f t="shared" si="247"/>
        <v>2475</v>
      </c>
      <c r="C525" s="8">
        <f t="shared" si="262"/>
        <v>24.75</v>
      </c>
      <c r="D525" s="73">
        <f t="shared" si="243"/>
        <v>33.103124999999999</v>
      </c>
      <c r="E525" s="29">
        <f t="shared" si="265"/>
        <v>8197.8872872516331</v>
      </c>
      <c r="F525" s="29">
        <f t="shared" si="248"/>
        <v>16.561388459094445</v>
      </c>
      <c r="G525" s="29">
        <f t="shared" si="263"/>
        <v>22.150857064038817</v>
      </c>
      <c r="H525" s="17">
        <f t="shared" si="249"/>
        <v>10964.674246699034</v>
      </c>
      <c r="I525" s="29">
        <f t="shared" si="250"/>
        <v>2.2250485660981263</v>
      </c>
      <c r="J525" s="29">
        <f t="shared" si="244"/>
        <v>20.847057720370078</v>
      </c>
      <c r="K525" s="39">
        <f t="shared" si="251"/>
        <v>1400</v>
      </c>
      <c r="L525" s="49">
        <f t="shared" si="234"/>
        <v>0</v>
      </c>
      <c r="M525" s="48">
        <f t="shared" si="235"/>
        <v>4.2266987561397071</v>
      </c>
      <c r="N525" s="51">
        <f t="shared" si="245"/>
        <v>0</v>
      </c>
      <c r="O525" s="54">
        <f t="shared" si="264"/>
        <v>18.880500609176615</v>
      </c>
      <c r="P525" s="34">
        <f t="shared" si="252"/>
        <v>1.7671458676442586</v>
      </c>
      <c r="Q525" s="30">
        <f t="shared" si="253"/>
        <v>0</v>
      </c>
      <c r="R525" s="58">
        <f t="shared" si="254"/>
        <v>0</v>
      </c>
      <c r="S525" s="58">
        <f t="shared" si="255"/>
        <v>0</v>
      </c>
      <c r="T525" s="58">
        <f t="shared" si="236"/>
        <v>100</v>
      </c>
      <c r="U525" s="88" t="str">
        <f>IF(R525=0,"-",FORECAST($C$8,Инклинометрия!$B$2:$B$152,Инклинометрия!$A$2:$A$152))</f>
        <v>-</v>
      </c>
      <c r="V525" s="88" t="str">
        <f>IF(R525=0,"-",FORECAST($C$8-R525,Инклинометрия!$B$2:$B$152,Инклинометрия!$A$2:$A$152))</f>
        <v>-</v>
      </c>
      <c r="W525" s="88" t="str">
        <f>IF(R525&gt;0,FORECAST($C$8,Инклинометрия!$B$2:$B$152,Инклинометрия!$A$2:$A$152),IF(AB525=$C$8,"-",FORECAST($C$8-AB525,Инклинометрия!$B$2:$B$152,Инклинометрия!$A$2:$A$152)))</f>
        <v>-</v>
      </c>
      <c r="X525" s="88" t="str">
        <f>IF(S525=0,"-",FORECAST($C$8-(S525+AB525),Инклинометрия!$B$2:$B$152,Инклинометрия!$A$2:$A$152))</f>
        <v>-</v>
      </c>
      <c r="Y525" s="88">
        <f>FORECAST($C$8+T525,Инклинометрия!$B$2:$B$152,Инклинометрия!$A$2:$A$152)</f>
        <v>1425</v>
      </c>
      <c r="Z525" s="88">
        <f>IF(R525=0,FORECAST($C$6-T525,Инклинометрия!$B$2:$B$152,Инклинометрия!$A$2:$A$152),FORECAST($C$8,Инклинометрия!$B$2:$B$152,Инклинометрия!$A$2:$A$152))</f>
        <v>1330</v>
      </c>
      <c r="AA525" s="61">
        <f t="shared" si="237"/>
        <v>1400</v>
      </c>
      <c r="AB525" s="62">
        <f t="shared" si="256"/>
        <v>1400</v>
      </c>
      <c r="AC525" s="62">
        <f t="shared" si="238"/>
        <v>0</v>
      </c>
      <c r="AD525" s="65">
        <f>IF(R525=0,FORECAST($C$8,Инклинометрия!$B$2:$B$152,Инклинометрия!$A$2:$A$152),V525)</f>
        <v>1330</v>
      </c>
      <c r="AE525" s="65">
        <f>FORECAST($C$8-(R525+AA525),Инклинометрия!$B$2:$B$152,Инклинометрия!$A$2:$A$152)</f>
        <v>0</v>
      </c>
      <c r="AF525" s="65">
        <f>IF(AB525=0,"-",FORECAST($C$8,Инклинометрия!$B$2:$B$152,Инклинометрия!$A$2:$A$152))</f>
        <v>1330</v>
      </c>
      <c r="AG525" s="65">
        <f>IF(AB525=0,"-",FORECAST($C$8-AB525,Инклинометрия!$B$2:$B$152,Инклинометрия!$A$2:$A$152))</f>
        <v>0</v>
      </c>
      <c r="AH525" s="65" t="str">
        <f>IF(AC525=0,"-",FORECAST($C$8+AC525,Инклинометрия!$B$2:$B$152,Инклинометрия!$A$2:$A$152))</f>
        <v>-</v>
      </c>
      <c r="AI525" s="89" t="str">
        <f>IF(AC525=0,"-",FORECAST($C$8,Инклинометрия!$B$2:$B$152,Инклинометрия!$A$2:$A$152))</f>
        <v>-</v>
      </c>
      <c r="AJ525" s="28"/>
      <c r="AK525" s="67">
        <f t="shared" si="257"/>
        <v>0</v>
      </c>
      <c r="AL525" s="28">
        <f t="shared" si="258"/>
        <v>0</v>
      </c>
      <c r="AM525" s="28">
        <f t="shared" si="259"/>
        <v>0.1</v>
      </c>
      <c r="AN525" s="26">
        <f t="shared" si="260"/>
        <v>0.1</v>
      </c>
      <c r="AO525" s="87">
        <f t="shared" si="261"/>
        <v>145626.51678434567</v>
      </c>
      <c r="AP525" s="87">
        <f t="shared" si="239"/>
        <v>44301.516784345658</v>
      </c>
      <c r="AQ525" s="66">
        <f t="shared" si="240"/>
        <v>14695380</v>
      </c>
      <c r="AR525" s="66">
        <f t="shared" si="241"/>
        <v>14695380</v>
      </c>
      <c r="AS525" s="66">
        <f t="shared" si="242"/>
        <v>784800</v>
      </c>
      <c r="AT525" s="45">
        <f t="shared" si="246"/>
        <v>15625806.516784346</v>
      </c>
      <c r="AU525" s="75"/>
    </row>
    <row r="526" spans="2:47" x14ac:dyDescent="0.3">
      <c r="B526" s="41">
        <f t="shared" si="247"/>
        <v>2480</v>
      </c>
      <c r="C526" s="8">
        <f t="shared" si="262"/>
        <v>24.8</v>
      </c>
      <c r="D526" s="73">
        <f t="shared" si="243"/>
        <v>33.17</v>
      </c>
      <c r="E526" s="29">
        <f t="shared" si="265"/>
        <v>8214.4486757107279</v>
      </c>
      <c r="F526" s="29">
        <f t="shared" si="248"/>
        <v>16.561388459094445</v>
      </c>
      <c r="G526" s="29">
        <f t="shared" si="263"/>
        <v>22.150857064038817</v>
      </c>
      <c r="H526" s="17">
        <f t="shared" si="249"/>
        <v>10986.825103763073</v>
      </c>
      <c r="I526" s="29">
        <f t="shared" si="250"/>
        <v>2.2250485660981263</v>
      </c>
      <c r="J526" s="29">
        <f t="shared" si="244"/>
        <v>20.847057720370078</v>
      </c>
      <c r="K526" s="39">
        <f t="shared" si="251"/>
        <v>1400</v>
      </c>
      <c r="L526" s="49">
        <f t="shared" si="234"/>
        <v>0</v>
      </c>
      <c r="M526" s="48">
        <f t="shared" si="235"/>
        <v>4.2266987561397071</v>
      </c>
      <c r="N526" s="51">
        <f t="shared" si="245"/>
        <v>0</v>
      </c>
      <c r="O526" s="54">
        <f t="shared" si="264"/>
        <v>18.880500609176615</v>
      </c>
      <c r="P526" s="34">
        <f t="shared" si="252"/>
        <v>1.7671458676442586</v>
      </c>
      <c r="Q526" s="30">
        <f t="shared" si="253"/>
        <v>0</v>
      </c>
      <c r="R526" s="58">
        <f t="shared" si="254"/>
        <v>0</v>
      </c>
      <c r="S526" s="58">
        <f t="shared" si="255"/>
        <v>0</v>
      </c>
      <c r="T526" s="58">
        <f t="shared" si="236"/>
        <v>100</v>
      </c>
      <c r="U526" s="88" t="str">
        <f>IF(R526=0,"-",FORECAST($C$8,Инклинометрия!$B$2:$B$152,Инклинометрия!$A$2:$A$152))</f>
        <v>-</v>
      </c>
      <c r="V526" s="88" t="str">
        <f>IF(R526=0,"-",FORECAST($C$8-R526,Инклинометрия!$B$2:$B$152,Инклинометрия!$A$2:$A$152))</f>
        <v>-</v>
      </c>
      <c r="W526" s="88" t="str">
        <f>IF(R526&gt;0,FORECAST($C$8,Инклинометрия!$B$2:$B$152,Инклинометрия!$A$2:$A$152),IF(AB526=$C$8,"-",FORECAST($C$8-AB526,Инклинометрия!$B$2:$B$152,Инклинометрия!$A$2:$A$152)))</f>
        <v>-</v>
      </c>
      <c r="X526" s="88" t="str">
        <f>IF(S526=0,"-",FORECAST($C$8-(S526+AB526),Инклинометрия!$B$2:$B$152,Инклинометрия!$A$2:$A$152))</f>
        <v>-</v>
      </c>
      <c r="Y526" s="88">
        <f>FORECAST($C$8+T526,Инклинометрия!$B$2:$B$152,Инклинометрия!$A$2:$A$152)</f>
        <v>1425</v>
      </c>
      <c r="Z526" s="88">
        <f>IF(R526=0,FORECAST($C$6-T526,Инклинометрия!$B$2:$B$152,Инклинометрия!$A$2:$A$152),FORECAST($C$8,Инклинометрия!$B$2:$B$152,Инклинометрия!$A$2:$A$152))</f>
        <v>1330</v>
      </c>
      <c r="AA526" s="61">
        <f t="shared" si="237"/>
        <v>1400</v>
      </c>
      <c r="AB526" s="62">
        <f t="shared" si="256"/>
        <v>1400</v>
      </c>
      <c r="AC526" s="62">
        <f t="shared" si="238"/>
        <v>0</v>
      </c>
      <c r="AD526" s="65">
        <f>IF(R526=0,FORECAST($C$8,Инклинометрия!$B$2:$B$152,Инклинометрия!$A$2:$A$152),V526)</f>
        <v>1330</v>
      </c>
      <c r="AE526" s="65">
        <f>FORECAST($C$8-(R526+AA526),Инклинометрия!$B$2:$B$152,Инклинометрия!$A$2:$A$152)</f>
        <v>0</v>
      </c>
      <c r="AF526" s="65">
        <f>IF(AB526=0,"-",FORECAST($C$8,Инклинометрия!$B$2:$B$152,Инклинометрия!$A$2:$A$152))</f>
        <v>1330</v>
      </c>
      <c r="AG526" s="65">
        <f>IF(AB526=0,"-",FORECAST($C$8-AB526,Инклинометрия!$B$2:$B$152,Инклинометрия!$A$2:$A$152))</f>
        <v>0</v>
      </c>
      <c r="AH526" s="65" t="str">
        <f>IF(AC526=0,"-",FORECAST($C$8+AC526,Инклинометрия!$B$2:$B$152,Инклинометрия!$A$2:$A$152))</f>
        <v>-</v>
      </c>
      <c r="AI526" s="89" t="str">
        <f>IF(AC526=0,"-",FORECAST($C$8,Инклинометрия!$B$2:$B$152,Инклинометрия!$A$2:$A$152))</f>
        <v>-</v>
      </c>
      <c r="AJ526" s="28"/>
      <c r="AK526" s="67">
        <f t="shared" si="257"/>
        <v>0</v>
      </c>
      <c r="AL526" s="28">
        <f t="shared" si="258"/>
        <v>0</v>
      </c>
      <c r="AM526" s="28">
        <f t="shared" si="259"/>
        <v>0.1</v>
      </c>
      <c r="AN526" s="26">
        <f t="shared" si="260"/>
        <v>0.1</v>
      </c>
      <c r="AO526" s="87">
        <f t="shared" si="261"/>
        <v>145626.51678434567</v>
      </c>
      <c r="AP526" s="87">
        <f t="shared" si="239"/>
        <v>44301.516784345658</v>
      </c>
      <c r="AQ526" s="66">
        <f t="shared" si="240"/>
        <v>14695380</v>
      </c>
      <c r="AR526" s="66">
        <f t="shared" si="241"/>
        <v>14695380</v>
      </c>
      <c r="AS526" s="66">
        <f t="shared" si="242"/>
        <v>784800</v>
      </c>
      <c r="AT526" s="45">
        <f t="shared" si="246"/>
        <v>15625806.516784346</v>
      </c>
      <c r="AU526" s="75"/>
    </row>
    <row r="527" spans="2:47" x14ac:dyDescent="0.3">
      <c r="B527" s="41">
        <f t="shared" si="247"/>
        <v>2485</v>
      </c>
      <c r="C527" s="8">
        <f t="shared" si="262"/>
        <v>24.85</v>
      </c>
      <c r="D527" s="73">
        <f t="shared" si="243"/>
        <v>33.236874999999998</v>
      </c>
      <c r="E527" s="29">
        <f t="shared" si="265"/>
        <v>8231.0100641698227</v>
      </c>
      <c r="F527" s="29">
        <f t="shared" si="248"/>
        <v>16.561388459094445</v>
      </c>
      <c r="G527" s="29">
        <f t="shared" si="263"/>
        <v>22.150857064038817</v>
      </c>
      <c r="H527" s="17">
        <f t="shared" si="249"/>
        <v>11008.975960827111</v>
      </c>
      <c r="I527" s="29">
        <f t="shared" si="250"/>
        <v>2.2250485660981263</v>
      </c>
      <c r="J527" s="29">
        <f t="shared" si="244"/>
        <v>20.847057720370078</v>
      </c>
      <c r="K527" s="39">
        <f t="shared" si="251"/>
        <v>1400</v>
      </c>
      <c r="L527" s="49">
        <f t="shared" si="234"/>
        <v>0</v>
      </c>
      <c r="M527" s="48">
        <f t="shared" si="235"/>
        <v>4.2266987561397071</v>
      </c>
      <c r="N527" s="51">
        <f t="shared" si="245"/>
        <v>0</v>
      </c>
      <c r="O527" s="54">
        <f t="shared" si="264"/>
        <v>18.880500609176615</v>
      </c>
      <c r="P527" s="34">
        <f t="shared" si="252"/>
        <v>1.7671458676442586</v>
      </c>
      <c r="Q527" s="30">
        <f t="shared" si="253"/>
        <v>0</v>
      </c>
      <c r="R527" s="58">
        <f t="shared" si="254"/>
        <v>0</v>
      </c>
      <c r="S527" s="58">
        <f t="shared" si="255"/>
        <v>0</v>
      </c>
      <c r="T527" s="58">
        <f t="shared" si="236"/>
        <v>100</v>
      </c>
      <c r="U527" s="88" t="str">
        <f>IF(R527=0,"-",FORECAST($C$8,Инклинометрия!$B$2:$B$152,Инклинометрия!$A$2:$A$152))</f>
        <v>-</v>
      </c>
      <c r="V527" s="88" t="str">
        <f>IF(R527=0,"-",FORECAST($C$8-R527,Инклинометрия!$B$2:$B$152,Инклинометрия!$A$2:$A$152))</f>
        <v>-</v>
      </c>
      <c r="W527" s="88" t="str">
        <f>IF(R527&gt;0,FORECAST($C$8,Инклинометрия!$B$2:$B$152,Инклинометрия!$A$2:$A$152),IF(AB527=$C$8,"-",FORECAST($C$8-AB527,Инклинометрия!$B$2:$B$152,Инклинометрия!$A$2:$A$152)))</f>
        <v>-</v>
      </c>
      <c r="X527" s="88" t="str">
        <f>IF(S527=0,"-",FORECAST($C$8-(S527+AB527),Инклинометрия!$B$2:$B$152,Инклинометрия!$A$2:$A$152))</f>
        <v>-</v>
      </c>
      <c r="Y527" s="88">
        <f>FORECAST($C$8+T527,Инклинометрия!$B$2:$B$152,Инклинометрия!$A$2:$A$152)</f>
        <v>1425</v>
      </c>
      <c r="Z527" s="88">
        <f>IF(R527=0,FORECAST($C$6-T527,Инклинометрия!$B$2:$B$152,Инклинометрия!$A$2:$A$152),FORECAST($C$8,Инклинометрия!$B$2:$B$152,Инклинометрия!$A$2:$A$152))</f>
        <v>1330</v>
      </c>
      <c r="AA527" s="61">
        <f t="shared" si="237"/>
        <v>1400</v>
      </c>
      <c r="AB527" s="62">
        <f t="shared" si="256"/>
        <v>1400</v>
      </c>
      <c r="AC527" s="62">
        <f t="shared" si="238"/>
        <v>0</v>
      </c>
      <c r="AD527" s="65">
        <f>IF(R527=0,FORECAST($C$8,Инклинометрия!$B$2:$B$152,Инклинометрия!$A$2:$A$152),V527)</f>
        <v>1330</v>
      </c>
      <c r="AE527" s="65">
        <f>FORECAST($C$8-(R527+AA527),Инклинометрия!$B$2:$B$152,Инклинометрия!$A$2:$A$152)</f>
        <v>0</v>
      </c>
      <c r="AF527" s="65">
        <f>IF(AB527=0,"-",FORECAST($C$8,Инклинометрия!$B$2:$B$152,Инклинометрия!$A$2:$A$152))</f>
        <v>1330</v>
      </c>
      <c r="AG527" s="65">
        <f>IF(AB527=0,"-",FORECAST($C$8-AB527,Инклинометрия!$B$2:$B$152,Инклинометрия!$A$2:$A$152))</f>
        <v>0</v>
      </c>
      <c r="AH527" s="65" t="str">
        <f>IF(AC527=0,"-",FORECAST($C$8+AC527,Инклинометрия!$B$2:$B$152,Инклинометрия!$A$2:$A$152))</f>
        <v>-</v>
      </c>
      <c r="AI527" s="89" t="str">
        <f>IF(AC527=0,"-",FORECAST($C$8,Инклинометрия!$B$2:$B$152,Инклинометрия!$A$2:$A$152))</f>
        <v>-</v>
      </c>
      <c r="AJ527" s="28"/>
      <c r="AK527" s="67">
        <f t="shared" si="257"/>
        <v>0</v>
      </c>
      <c r="AL527" s="28">
        <f t="shared" si="258"/>
        <v>0</v>
      </c>
      <c r="AM527" s="28">
        <f t="shared" si="259"/>
        <v>0.1</v>
      </c>
      <c r="AN527" s="26">
        <f t="shared" si="260"/>
        <v>0.1</v>
      </c>
      <c r="AO527" s="87">
        <f t="shared" si="261"/>
        <v>145626.51678434567</v>
      </c>
      <c r="AP527" s="87">
        <f t="shared" si="239"/>
        <v>44301.516784345658</v>
      </c>
      <c r="AQ527" s="66">
        <f t="shared" si="240"/>
        <v>14695380</v>
      </c>
      <c r="AR527" s="66">
        <f t="shared" si="241"/>
        <v>14695380</v>
      </c>
      <c r="AS527" s="66">
        <f t="shared" si="242"/>
        <v>784800</v>
      </c>
      <c r="AT527" s="45">
        <f t="shared" si="246"/>
        <v>15625806.516784346</v>
      </c>
      <c r="AU527" s="75"/>
    </row>
    <row r="528" spans="2:47" x14ac:dyDescent="0.3">
      <c r="B528" s="41">
        <f t="shared" si="247"/>
        <v>2490</v>
      </c>
      <c r="C528" s="8">
        <f t="shared" si="262"/>
        <v>24.900000000000002</v>
      </c>
      <c r="D528" s="73">
        <f t="shared" si="243"/>
        <v>33.303750000000008</v>
      </c>
      <c r="E528" s="29">
        <f t="shared" si="265"/>
        <v>8247.5714526289175</v>
      </c>
      <c r="F528" s="29">
        <f t="shared" si="248"/>
        <v>16.561388459094445</v>
      </c>
      <c r="G528" s="29">
        <f t="shared" si="263"/>
        <v>22.150857064038817</v>
      </c>
      <c r="H528" s="17">
        <f t="shared" si="249"/>
        <v>11031.126817891149</v>
      </c>
      <c r="I528" s="29">
        <f t="shared" si="250"/>
        <v>2.2250485660981263</v>
      </c>
      <c r="J528" s="29">
        <f t="shared" si="244"/>
        <v>20.847057720370078</v>
      </c>
      <c r="K528" s="39">
        <f t="shared" si="251"/>
        <v>1400</v>
      </c>
      <c r="L528" s="49">
        <f t="shared" si="234"/>
        <v>0</v>
      </c>
      <c r="M528" s="48">
        <f t="shared" si="235"/>
        <v>4.2266987561397071</v>
      </c>
      <c r="N528" s="51">
        <f t="shared" si="245"/>
        <v>0</v>
      </c>
      <c r="O528" s="54">
        <f t="shared" si="264"/>
        <v>18.880500609176615</v>
      </c>
      <c r="P528" s="34">
        <f t="shared" si="252"/>
        <v>1.7671458676442586</v>
      </c>
      <c r="Q528" s="30">
        <f t="shared" si="253"/>
        <v>0</v>
      </c>
      <c r="R528" s="58">
        <f t="shared" si="254"/>
        <v>0</v>
      </c>
      <c r="S528" s="58">
        <f t="shared" si="255"/>
        <v>0</v>
      </c>
      <c r="T528" s="58">
        <f t="shared" si="236"/>
        <v>100</v>
      </c>
      <c r="U528" s="88" t="str">
        <f>IF(R528=0,"-",FORECAST($C$8,Инклинометрия!$B$2:$B$152,Инклинометрия!$A$2:$A$152))</f>
        <v>-</v>
      </c>
      <c r="V528" s="88" t="str">
        <f>IF(R528=0,"-",FORECAST($C$8-R528,Инклинометрия!$B$2:$B$152,Инклинометрия!$A$2:$A$152))</f>
        <v>-</v>
      </c>
      <c r="W528" s="88" t="str">
        <f>IF(R528&gt;0,FORECAST($C$8,Инклинометрия!$B$2:$B$152,Инклинометрия!$A$2:$A$152),IF(AB528=$C$8,"-",FORECAST($C$8-AB528,Инклинометрия!$B$2:$B$152,Инклинометрия!$A$2:$A$152)))</f>
        <v>-</v>
      </c>
      <c r="X528" s="88" t="str">
        <f>IF(S528=0,"-",FORECAST($C$8-(S528+AB528),Инклинометрия!$B$2:$B$152,Инклинометрия!$A$2:$A$152))</f>
        <v>-</v>
      </c>
      <c r="Y528" s="88">
        <f>FORECAST($C$8+T528,Инклинометрия!$B$2:$B$152,Инклинометрия!$A$2:$A$152)</f>
        <v>1425</v>
      </c>
      <c r="Z528" s="88">
        <f>IF(R528=0,FORECAST($C$6-T528,Инклинометрия!$B$2:$B$152,Инклинометрия!$A$2:$A$152),FORECAST($C$8,Инклинометрия!$B$2:$B$152,Инклинометрия!$A$2:$A$152))</f>
        <v>1330</v>
      </c>
      <c r="AA528" s="61">
        <f t="shared" si="237"/>
        <v>1400</v>
      </c>
      <c r="AB528" s="62">
        <f t="shared" si="256"/>
        <v>1400</v>
      </c>
      <c r="AC528" s="62">
        <f t="shared" si="238"/>
        <v>0</v>
      </c>
      <c r="AD528" s="65">
        <f>IF(R528=0,FORECAST($C$8,Инклинометрия!$B$2:$B$152,Инклинометрия!$A$2:$A$152),V528)</f>
        <v>1330</v>
      </c>
      <c r="AE528" s="65">
        <f>FORECAST($C$8-(R528+AA528),Инклинометрия!$B$2:$B$152,Инклинометрия!$A$2:$A$152)</f>
        <v>0</v>
      </c>
      <c r="AF528" s="65">
        <f>IF(AB528=0,"-",FORECAST($C$8,Инклинометрия!$B$2:$B$152,Инклинометрия!$A$2:$A$152))</f>
        <v>1330</v>
      </c>
      <c r="AG528" s="65">
        <f>IF(AB528=0,"-",FORECAST($C$8-AB528,Инклинометрия!$B$2:$B$152,Инклинометрия!$A$2:$A$152))</f>
        <v>0</v>
      </c>
      <c r="AH528" s="65" t="str">
        <f>IF(AC528=0,"-",FORECAST($C$8+AC528,Инклинометрия!$B$2:$B$152,Инклинометрия!$A$2:$A$152))</f>
        <v>-</v>
      </c>
      <c r="AI528" s="89" t="str">
        <f>IF(AC528=0,"-",FORECAST($C$8,Инклинометрия!$B$2:$B$152,Инклинометрия!$A$2:$A$152))</f>
        <v>-</v>
      </c>
      <c r="AJ528" s="28"/>
      <c r="AK528" s="67">
        <f t="shared" si="257"/>
        <v>0</v>
      </c>
      <c r="AL528" s="28">
        <f t="shared" si="258"/>
        <v>0</v>
      </c>
      <c r="AM528" s="28">
        <f t="shared" si="259"/>
        <v>0.1</v>
      </c>
      <c r="AN528" s="26">
        <f t="shared" si="260"/>
        <v>0.1</v>
      </c>
      <c r="AO528" s="87">
        <f t="shared" si="261"/>
        <v>145626.51678434567</v>
      </c>
      <c r="AP528" s="87">
        <f t="shared" si="239"/>
        <v>44301.516784345658</v>
      </c>
      <c r="AQ528" s="66">
        <f t="shared" si="240"/>
        <v>14695380</v>
      </c>
      <c r="AR528" s="66">
        <f t="shared" si="241"/>
        <v>14695380</v>
      </c>
      <c r="AS528" s="66">
        <f t="shared" si="242"/>
        <v>784800</v>
      </c>
      <c r="AT528" s="45">
        <f t="shared" si="246"/>
        <v>15625806.516784346</v>
      </c>
      <c r="AU528" s="75"/>
    </row>
    <row r="529" spans="2:47" x14ac:dyDescent="0.3">
      <c r="B529" s="41">
        <f t="shared" si="247"/>
        <v>2495</v>
      </c>
      <c r="C529" s="8">
        <f t="shared" si="262"/>
        <v>24.95</v>
      </c>
      <c r="D529" s="73">
        <f t="shared" si="243"/>
        <v>33.370624999999997</v>
      </c>
      <c r="E529" s="29">
        <f t="shared" si="265"/>
        <v>8264.1328410880105</v>
      </c>
      <c r="F529" s="29">
        <f t="shared" si="248"/>
        <v>16.561388459093266</v>
      </c>
      <c r="G529" s="29">
        <f t="shared" si="263"/>
        <v>22.15085706403724</v>
      </c>
      <c r="H529" s="17">
        <f t="shared" si="249"/>
        <v>11053.277674955187</v>
      </c>
      <c r="I529" s="29">
        <f t="shared" si="250"/>
        <v>2.2250485660981263</v>
      </c>
      <c r="J529" s="29">
        <f t="shared" si="244"/>
        <v>20.847057720369335</v>
      </c>
      <c r="K529" s="39">
        <f t="shared" si="251"/>
        <v>1400</v>
      </c>
      <c r="L529" s="49">
        <f t="shared" si="234"/>
        <v>0</v>
      </c>
      <c r="M529" s="48">
        <f t="shared" si="235"/>
        <v>4.2266987561397071</v>
      </c>
      <c r="N529" s="51">
        <f t="shared" si="245"/>
        <v>0</v>
      </c>
      <c r="O529" s="54">
        <f t="shared" si="264"/>
        <v>18.880500609176615</v>
      </c>
      <c r="P529" s="34">
        <f t="shared" si="252"/>
        <v>1.7671458676442586</v>
      </c>
      <c r="Q529" s="30">
        <f t="shared" si="253"/>
        <v>0</v>
      </c>
      <c r="R529" s="58">
        <f t="shared" si="254"/>
        <v>0</v>
      </c>
      <c r="S529" s="58">
        <f t="shared" si="255"/>
        <v>0</v>
      </c>
      <c r="T529" s="58">
        <f t="shared" si="236"/>
        <v>100</v>
      </c>
      <c r="U529" s="88" t="str">
        <f>IF(R529=0,"-",FORECAST($C$8,Инклинометрия!$B$2:$B$152,Инклинометрия!$A$2:$A$152))</f>
        <v>-</v>
      </c>
      <c r="V529" s="88" t="str">
        <f>IF(R529=0,"-",FORECAST($C$8-R529,Инклинометрия!$B$2:$B$152,Инклинометрия!$A$2:$A$152))</f>
        <v>-</v>
      </c>
      <c r="W529" s="88" t="str">
        <f>IF(R529&gt;0,FORECAST($C$8,Инклинометрия!$B$2:$B$152,Инклинометрия!$A$2:$A$152),IF(AB529=$C$8,"-",FORECAST($C$8-AB529,Инклинометрия!$B$2:$B$152,Инклинометрия!$A$2:$A$152)))</f>
        <v>-</v>
      </c>
      <c r="X529" s="88" t="str">
        <f>IF(S529=0,"-",FORECAST($C$8-(S529+AB529),Инклинометрия!$B$2:$B$152,Инклинометрия!$A$2:$A$152))</f>
        <v>-</v>
      </c>
      <c r="Y529" s="88">
        <f>FORECAST($C$8+T529,Инклинометрия!$B$2:$B$152,Инклинометрия!$A$2:$A$152)</f>
        <v>1425</v>
      </c>
      <c r="Z529" s="88">
        <f>IF(R529=0,FORECAST($C$6-T529,Инклинометрия!$B$2:$B$152,Инклинометрия!$A$2:$A$152),FORECAST($C$8,Инклинометрия!$B$2:$B$152,Инклинометрия!$A$2:$A$152))</f>
        <v>1330</v>
      </c>
      <c r="AA529" s="61">
        <f t="shared" si="237"/>
        <v>1400</v>
      </c>
      <c r="AB529" s="62">
        <f t="shared" si="256"/>
        <v>1400</v>
      </c>
      <c r="AC529" s="62">
        <f t="shared" si="238"/>
        <v>0</v>
      </c>
      <c r="AD529" s="65">
        <f>IF(R529=0,FORECAST($C$8,Инклинометрия!$B$2:$B$152,Инклинометрия!$A$2:$A$152),V529)</f>
        <v>1330</v>
      </c>
      <c r="AE529" s="65">
        <f>FORECAST($C$8-(R529+AA529),Инклинометрия!$B$2:$B$152,Инклинометрия!$A$2:$A$152)</f>
        <v>0</v>
      </c>
      <c r="AF529" s="65">
        <f>IF(AB529=0,"-",FORECAST($C$8,Инклинометрия!$B$2:$B$152,Инклинометрия!$A$2:$A$152))</f>
        <v>1330</v>
      </c>
      <c r="AG529" s="65">
        <f>IF(AB529=0,"-",FORECAST($C$8-AB529,Инклинометрия!$B$2:$B$152,Инклинометрия!$A$2:$A$152))</f>
        <v>0</v>
      </c>
      <c r="AH529" s="65" t="str">
        <f>IF(AC529=0,"-",FORECAST($C$8+AC529,Инклинометрия!$B$2:$B$152,Инклинометрия!$A$2:$A$152))</f>
        <v>-</v>
      </c>
      <c r="AI529" s="89" t="str">
        <f>IF(AC529=0,"-",FORECAST($C$8,Инклинометрия!$B$2:$B$152,Инклинометрия!$A$2:$A$152))</f>
        <v>-</v>
      </c>
      <c r="AJ529" s="28"/>
      <c r="AK529" s="67">
        <f t="shared" si="257"/>
        <v>0</v>
      </c>
      <c r="AL529" s="28">
        <f t="shared" si="258"/>
        <v>0</v>
      </c>
      <c r="AM529" s="28">
        <f t="shared" si="259"/>
        <v>0.1</v>
      </c>
      <c r="AN529" s="26">
        <f t="shared" si="260"/>
        <v>0.1</v>
      </c>
      <c r="AO529" s="87">
        <f t="shared" si="261"/>
        <v>145626.51678434567</v>
      </c>
      <c r="AP529" s="87">
        <f t="shared" si="239"/>
        <v>44301.516784345658</v>
      </c>
      <c r="AQ529" s="66">
        <f t="shared" si="240"/>
        <v>14695380</v>
      </c>
      <c r="AR529" s="66">
        <f t="shared" si="241"/>
        <v>14695380</v>
      </c>
      <c r="AS529" s="66">
        <f t="shared" si="242"/>
        <v>784800</v>
      </c>
      <c r="AT529" s="45">
        <f t="shared" si="246"/>
        <v>15625806.516784346</v>
      </c>
      <c r="AU529" s="75"/>
    </row>
    <row r="530" spans="2:47" x14ac:dyDescent="0.3">
      <c r="B530" s="41">
        <f t="shared" si="247"/>
        <v>2500</v>
      </c>
      <c r="C530" s="8">
        <f t="shared" si="262"/>
        <v>25</v>
      </c>
      <c r="D530" s="73">
        <f t="shared" si="243"/>
        <v>33.4375</v>
      </c>
      <c r="E530" s="29">
        <f t="shared" si="265"/>
        <v>8280.6942295471035</v>
      </c>
      <c r="F530" s="29">
        <f t="shared" si="248"/>
        <v>16.561388459094445</v>
      </c>
      <c r="G530" s="29">
        <f t="shared" si="263"/>
        <v>22.150857064038817</v>
      </c>
      <c r="H530" s="17">
        <f t="shared" si="249"/>
        <v>11075.428532019225</v>
      </c>
      <c r="I530" s="29">
        <f t="shared" si="250"/>
        <v>2.2250485660981263</v>
      </c>
      <c r="J530" s="29">
        <f t="shared" si="244"/>
        <v>20.847057720370078</v>
      </c>
      <c r="K530" s="39">
        <f t="shared" si="251"/>
        <v>1400</v>
      </c>
      <c r="L530" s="49">
        <f t="shared" si="234"/>
        <v>0</v>
      </c>
      <c r="M530" s="48">
        <f t="shared" si="235"/>
        <v>4.2266987561397071</v>
      </c>
      <c r="N530" s="51">
        <f t="shared" si="245"/>
        <v>0</v>
      </c>
      <c r="O530" s="54">
        <f t="shared" si="264"/>
        <v>18.880500609176615</v>
      </c>
      <c r="P530" s="34">
        <f t="shared" si="252"/>
        <v>1.7671458676442586</v>
      </c>
      <c r="Q530" s="30">
        <f t="shared" si="253"/>
        <v>0</v>
      </c>
      <c r="R530" s="58">
        <f t="shared" si="254"/>
        <v>0</v>
      </c>
      <c r="S530" s="58">
        <f t="shared" si="255"/>
        <v>0</v>
      </c>
      <c r="T530" s="58">
        <f t="shared" si="236"/>
        <v>100</v>
      </c>
      <c r="U530" s="88" t="str">
        <f>IF(R530=0,"-",FORECAST($C$8,Инклинометрия!$B$2:$B$152,Инклинометрия!$A$2:$A$152))</f>
        <v>-</v>
      </c>
      <c r="V530" s="88" t="str">
        <f>IF(R530=0,"-",FORECAST($C$8-R530,Инклинометрия!$B$2:$B$152,Инклинометрия!$A$2:$A$152))</f>
        <v>-</v>
      </c>
      <c r="W530" s="88" t="str">
        <f>IF(R530&gt;0,FORECAST($C$8,Инклинометрия!$B$2:$B$152,Инклинометрия!$A$2:$A$152),IF(AB530=$C$8,"-",FORECAST($C$8-AB530,Инклинометрия!$B$2:$B$152,Инклинометрия!$A$2:$A$152)))</f>
        <v>-</v>
      </c>
      <c r="X530" s="88" t="str">
        <f>IF(S530=0,"-",FORECAST($C$8-(S530+AB530),Инклинометрия!$B$2:$B$152,Инклинометрия!$A$2:$A$152))</f>
        <v>-</v>
      </c>
      <c r="Y530" s="88">
        <f>FORECAST($C$8+T530,Инклинометрия!$B$2:$B$152,Инклинометрия!$A$2:$A$152)</f>
        <v>1425</v>
      </c>
      <c r="Z530" s="88">
        <f>IF(R530=0,FORECAST($C$6-T530,Инклинометрия!$B$2:$B$152,Инклинометрия!$A$2:$A$152),FORECAST($C$8,Инклинометрия!$B$2:$B$152,Инклинометрия!$A$2:$A$152))</f>
        <v>1330</v>
      </c>
      <c r="AA530" s="61">
        <f t="shared" si="237"/>
        <v>1400</v>
      </c>
      <c r="AB530" s="62">
        <f t="shared" si="256"/>
        <v>1400</v>
      </c>
      <c r="AC530" s="62">
        <f t="shared" si="238"/>
        <v>0</v>
      </c>
      <c r="AD530" s="65">
        <f>IF(R530=0,FORECAST($C$8,Инклинометрия!$B$2:$B$152,Инклинометрия!$A$2:$A$152),V530)</f>
        <v>1330</v>
      </c>
      <c r="AE530" s="65">
        <f>FORECAST($C$8-(R530+AA530),Инклинометрия!$B$2:$B$152,Инклинометрия!$A$2:$A$152)</f>
        <v>0</v>
      </c>
      <c r="AF530" s="65">
        <f>IF(AB530=0,"-",FORECAST($C$8,Инклинометрия!$B$2:$B$152,Инклинометрия!$A$2:$A$152))</f>
        <v>1330</v>
      </c>
      <c r="AG530" s="65">
        <f>IF(AB530=0,"-",FORECAST($C$8-AB530,Инклинометрия!$B$2:$B$152,Инклинометрия!$A$2:$A$152))</f>
        <v>0</v>
      </c>
      <c r="AH530" s="65" t="str">
        <f>IF(AC530=0,"-",FORECAST($C$8+AC530,Инклинометрия!$B$2:$B$152,Инклинометрия!$A$2:$A$152))</f>
        <v>-</v>
      </c>
      <c r="AI530" s="89" t="str">
        <f>IF(AC530=0,"-",FORECAST($C$8,Инклинометрия!$B$2:$B$152,Инклинометрия!$A$2:$A$152))</f>
        <v>-</v>
      </c>
      <c r="AJ530" s="28"/>
      <c r="AK530" s="67">
        <f t="shared" si="257"/>
        <v>0</v>
      </c>
      <c r="AL530" s="28">
        <f t="shared" si="258"/>
        <v>0</v>
      </c>
      <c r="AM530" s="28">
        <f t="shared" si="259"/>
        <v>0.1</v>
      </c>
      <c r="AN530" s="26">
        <f t="shared" si="260"/>
        <v>0.1</v>
      </c>
      <c r="AO530" s="87">
        <f t="shared" si="261"/>
        <v>145626.51678434567</v>
      </c>
      <c r="AP530" s="87">
        <f t="shared" si="239"/>
        <v>44301.516784345658</v>
      </c>
      <c r="AQ530" s="66">
        <f t="shared" si="240"/>
        <v>14695380</v>
      </c>
      <c r="AR530" s="66">
        <f t="shared" si="241"/>
        <v>14695380</v>
      </c>
      <c r="AS530" s="66">
        <f t="shared" si="242"/>
        <v>784800</v>
      </c>
      <c r="AT530" s="45">
        <f t="shared" si="246"/>
        <v>15625806.516784346</v>
      </c>
      <c r="AU530" s="75"/>
    </row>
    <row r="531" spans="2:47" x14ac:dyDescent="0.3">
      <c r="B531" s="41">
        <f t="shared" si="247"/>
        <v>2505</v>
      </c>
      <c r="C531" s="8">
        <f t="shared" si="262"/>
        <v>25.05</v>
      </c>
      <c r="D531" s="73">
        <f t="shared" si="243"/>
        <v>33.504375000000003</v>
      </c>
      <c r="E531" s="29">
        <f t="shared" si="265"/>
        <v>8297.2556180062002</v>
      </c>
      <c r="F531" s="29">
        <f t="shared" si="248"/>
        <v>16.561388459094445</v>
      </c>
      <c r="G531" s="29">
        <f t="shared" si="263"/>
        <v>22.150857064038817</v>
      </c>
      <c r="H531" s="17">
        <f t="shared" si="249"/>
        <v>11097.579389083263</v>
      </c>
      <c r="I531" s="29">
        <f t="shared" si="250"/>
        <v>2.2250485660981263</v>
      </c>
      <c r="J531" s="29">
        <f t="shared" si="244"/>
        <v>20.847057720370078</v>
      </c>
      <c r="K531" s="39">
        <f t="shared" si="251"/>
        <v>1400</v>
      </c>
      <c r="L531" s="49">
        <f t="shared" si="234"/>
        <v>0</v>
      </c>
      <c r="M531" s="48">
        <f t="shared" si="235"/>
        <v>4.2266987561397071</v>
      </c>
      <c r="N531" s="51">
        <f t="shared" si="245"/>
        <v>0</v>
      </c>
      <c r="O531" s="54">
        <f t="shared" si="264"/>
        <v>18.880500609176615</v>
      </c>
      <c r="P531" s="34">
        <f t="shared" si="252"/>
        <v>1.7671458676442586</v>
      </c>
      <c r="Q531" s="30">
        <f t="shared" si="253"/>
        <v>0</v>
      </c>
      <c r="R531" s="58">
        <f t="shared" si="254"/>
        <v>0</v>
      </c>
      <c r="S531" s="58">
        <f t="shared" si="255"/>
        <v>0</v>
      </c>
      <c r="T531" s="58">
        <f t="shared" si="236"/>
        <v>100</v>
      </c>
      <c r="U531" s="88" t="str">
        <f>IF(R531=0,"-",FORECAST($C$8,Инклинометрия!$B$2:$B$152,Инклинометрия!$A$2:$A$152))</f>
        <v>-</v>
      </c>
      <c r="V531" s="88" t="str">
        <f>IF(R531=0,"-",FORECAST($C$8-R531,Инклинометрия!$B$2:$B$152,Инклинометрия!$A$2:$A$152))</f>
        <v>-</v>
      </c>
      <c r="W531" s="88" t="str">
        <f>IF(R531&gt;0,FORECAST($C$8,Инклинометрия!$B$2:$B$152,Инклинометрия!$A$2:$A$152),IF(AB531=$C$8,"-",FORECAST($C$8-AB531,Инклинометрия!$B$2:$B$152,Инклинометрия!$A$2:$A$152)))</f>
        <v>-</v>
      </c>
      <c r="X531" s="88" t="str">
        <f>IF(S531=0,"-",FORECAST($C$8-(S531+AB531),Инклинометрия!$B$2:$B$152,Инклинометрия!$A$2:$A$152))</f>
        <v>-</v>
      </c>
      <c r="Y531" s="88">
        <f>FORECAST($C$8+T531,Инклинометрия!$B$2:$B$152,Инклинометрия!$A$2:$A$152)</f>
        <v>1425</v>
      </c>
      <c r="Z531" s="88">
        <f>IF(R531=0,FORECAST($C$6-T531,Инклинометрия!$B$2:$B$152,Инклинометрия!$A$2:$A$152),FORECAST($C$8,Инклинометрия!$B$2:$B$152,Инклинометрия!$A$2:$A$152))</f>
        <v>1330</v>
      </c>
      <c r="AA531" s="61">
        <f t="shared" si="237"/>
        <v>1400</v>
      </c>
      <c r="AB531" s="62">
        <f t="shared" si="256"/>
        <v>1400</v>
      </c>
      <c r="AC531" s="62">
        <f t="shared" si="238"/>
        <v>0</v>
      </c>
      <c r="AD531" s="65">
        <f>IF(R531=0,FORECAST($C$8,Инклинометрия!$B$2:$B$152,Инклинометрия!$A$2:$A$152),V531)</f>
        <v>1330</v>
      </c>
      <c r="AE531" s="65">
        <f>FORECAST($C$8-(R531+AA531),Инклинометрия!$B$2:$B$152,Инклинометрия!$A$2:$A$152)</f>
        <v>0</v>
      </c>
      <c r="AF531" s="65">
        <f>IF(AB531=0,"-",FORECAST($C$8,Инклинометрия!$B$2:$B$152,Инклинометрия!$A$2:$A$152))</f>
        <v>1330</v>
      </c>
      <c r="AG531" s="65">
        <f>IF(AB531=0,"-",FORECAST($C$8-AB531,Инклинометрия!$B$2:$B$152,Инклинометрия!$A$2:$A$152))</f>
        <v>0</v>
      </c>
      <c r="AH531" s="65" t="str">
        <f>IF(AC531=0,"-",FORECAST($C$8+AC531,Инклинометрия!$B$2:$B$152,Инклинометрия!$A$2:$A$152))</f>
        <v>-</v>
      </c>
      <c r="AI531" s="89" t="str">
        <f>IF(AC531=0,"-",FORECAST($C$8,Инклинометрия!$B$2:$B$152,Инклинометрия!$A$2:$A$152))</f>
        <v>-</v>
      </c>
      <c r="AJ531" s="28"/>
      <c r="AK531" s="67">
        <f t="shared" si="257"/>
        <v>0</v>
      </c>
      <c r="AL531" s="28">
        <f t="shared" si="258"/>
        <v>0</v>
      </c>
      <c r="AM531" s="28">
        <f t="shared" si="259"/>
        <v>0.1</v>
      </c>
      <c r="AN531" s="26">
        <f t="shared" si="260"/>
        <v>0.1</v>
      </c>
      <c r="AO531" s="87">
        <f t="shared" si="261"/>
        <v>145626.51678434567</v>
      </c>
      <c r="AP531" s="87">
        <f t="shared" si="239"/>
        <v>44301.516784345658</v>
      </c>
      <c r="AQ531" s="66">
        <f t="shared" si="240"/>
        <v>14695380</v>
      </c>
      <c r="AR531" s="66">
        <f t="shared" si="241"/>
        <v>14695380</v>
      </c>
      <c r="AS531" s="66">
        <f t="shared" si="242"/>
        <v>784800</v>
      </c>
      <c r="AT531" s="45">
        <f t="shared" si="246"/>
        <v>15625806.516784346</v>
      </c>
      <c r="AU531" s="75"/>
    </row>
    <row r="532" spans="2:47" x14ac:dyDescent="0.3">
      <c r="B532" s="41">
        <f t="shared" si="247"/>
        <v>2510</v>
      </c>
      <c r="C532" s="8">
        <f t="shared" si="262"/>
        <v>25.1</v>
      </c>
      <c r="D532" s="73">
        <f t="shared" si="243"/>
        <v>33.571249999999999</v>
      </c>
      <c r="E532" s="29">
        <f t="shared" si="265"/>
        <v>8313.8170064652932</v>
      </c>
      <c r="F532" s="29">
        <f t="shared" si="248"/>
        <v>16.561388459094445</v>
      </c>
      <c r="G532" s="29">
        <f t="shared" si="263"/>
        <v>22.150857064038817</v>
      </c>
      <c r="H532" s="17">
        <f t="shared" si="249"/>
        <v>11119.730246147301</v>
      </c>
      <c r="I532" s="29">
        <f t="shared" si="250"/>
        <v>2.2250485660981263</v>
      </c>
      <c r="J532" s="29">
        <f t="shared" si="244"/>
        <v>20.847057720370078</v>
      </c>
      <c r="K532" s="39">
        <f t="shared" si="251"/>
        <v>1400</v>
      </c>
      <c r="L532" s="49">
        <f t="shared" si="234"/>
        <v>0</v>
      </c>
      <c r="M532" s="48">
        <f t="shared" si="235"/>
        <v>4.2266987561397071</v>
      </c>
      <c r="N532" s="51">
        <f t="shared" si="245"/>
        <v>0</v>
      </c>
      <c r="O532" s="54">
        <f t="shared" si="264"/>
        <v>18.880500609176615</v>
      </c>
      <c r="P532" s="34">
        <f t="shared" si="252"/>
        <v>1.7671458676442586</v>
      </c>
      <c r="Q532" s="30">
        <f t="shared" si="253"/>
        <v>0</v>
      </c>
      <c r="R532" s="58">
        <f t="shared" si="254"/>
        <v>0</v>
      </c>
      <c r="S532" s="58">
        <f t="shared" si="255"/>
        <v>0</v>
      </c>
      <c r="T532" s="58">
        <f t="shared" si="236"/>
        <v>100</v>
      </c>
      <c r="U532" s="88" t="str">
        <f>IF(R532=0,"-",FORECAST($C$8,Инклинометрия!$B$2:$B$152,Инклинометрия!$A$2:$A$152))</f>
        <v>-</v>
      </c>
      <c r="V532" s="88" t="str">
        <f>IF(R532=0,"-",FORECAST($C$8-R532,Инклинометрия!$B$2:$B$152,Инклинометрия!$A$2:$A$152))</f>
        <v>-</v>
      </c>
      <c r="W532" s="88" t="str">
        <f>IF(R532&gt;0,FORECAST($C$8,Инклинометрия!$B$2:$B$152,Инклинометрия!$A$2:$A$152),IF(AB532=$C$8,"-",FORECAST($C$8-AB532,Инклинометрия!$B$2:$B$152,Инклинометрия!$A$2:$A$152)))</f>
        <v>-</v>
      </c>
      <c r="X532" s="88" t="str">
        <f>IF(S532=0,"-",FORECAST($C$8-(S532+AB532),Инклинометрия!$B$2:$B$152,Инклинометрия!$A$2:$A$152))</f>
        <v>-</v>
      </c>
      <c r="Y532" s="88">
        <f>FORECAST($C$8+T532,Инклинометрия!$B$2:$B$152,Инклинометрия!$A$2:$A$152)</f>
        <v>1425</v>
      </c>
      <c r="Z532" s="88">
        <f>IF(R532=0,FORECAST($C$6-T532,Инклинометрия!$B$2:$B$152,Инклинометрия!$A$2:$A$152),FORECAST($C$8,Инклинометрия!$B$2:$B$152,Инклинометрия!$A$2:$A$152))</f>
        <v>1330</v>
      </c>
      <c r="AA532" s="61">
        <f t="shared" si="237"/>
        <v>1400</v>
      </c>
      <c r="AB532" s="62">
        <f t="shared" si="256"/>
        <v>1400</v>
      </c>
      <c r="AC532" s="62">
        <f t="shared" si="238"/>
        <v>0</v>
      </c>
      <c r="AD532" s="65">
        <f>IF(R532=0,FORECAST($C$8,Инклинометрия!$B$2:$B$152,Инклинометрия!$A$2:$A$152),V532)</f>
        <v>1330</v>
      </c>
      <c r="AE532" s="65">
        <f>FORECAST($C$8-(R532+AA532),Инклинометрия!$B$2:$B$152,Инклинометрия!$A$2:$A$152)</f>
        <v>0</v>
      </c>
      <c r="AF532" s="65">
        <f>IF(AB532=0,"-",FORECAST($C$8,Инклинометрия!$B$2:$B$152,Инклинометрия!$A$2:$A$152))</f>
        <v>1330</v>
      </c>
      <c r="AG532" s="65">
        <f>IF(AB532=0,"-",FORECAST($C$8-AB532,Инклинометрия!$B$2:$B$152,Инклинометрия!$A$2:$A$152))</f>
        <v>0</v>
      </c>
      <c r="AH532" s="65" t="str">
        <f>IF(AC532=0,"-",FORECAST($C$8+AC532,Инклинометрия!$B$2:$B$152,Инклинометрия!$A$2:$A$152))</f>
        <v>-</v>
      </c>
      <c r="AI532" s="89" t="str">
        <f>IF(AC532=0,"-",FORECAST($C$8,Инклинометрия!$B$2:$B$152,Инклинометрия!$A$2:$A$152))</f>
        <v>-</v>
      </c>
      <c r="AJ532" s="28"/>
      <c r="AK532" s="67">
        <f t="shared" si="257"/>
        <v>0</v>
      </c>
      <c r="AL532" s="28">
        <f t="shared" si="258"/>
        <v>0</v>
      </c>
      <c r="AM532" s="28">
        <f t="shared" si="259"/>
        <v>0.1</v>
      </c>
      <c r="AN532" s="26">
        <f t="shared" si="260"/>
        <v>0.1</v>
      </c>
      <c r="AO532" s="87">
        <f t="shared" si="261"/>
        <v>145626.51678434567</v>
      </c>
      <c r="AP532" s="87">
        <f t="shared" si="239"/>
        <v>44301.516784345658</v>
      </c>
      <c r="AQ532" s="66">
        <f t="shared" si="240"/>
        <v>14695380</v>
      </c>
      <c r="AR532" s="66">
        <f t="shared" si="241"/>
        <v>14695380</v>
      </c>
      <c r="AS532" s="66">
        <f t="shared" si="242"/>
        <v>784800</v>
      </c>
      <c r="AT532" s="45">
        <f t="shared" si="246"/>
        <v>15625806.516784346</v>
      </c>
      <c r="AU532" s="75"/>
    </row>
    <row r="533" spans="2:47" x14ac:dyDescent="0.3">
      <c r="B533" s="41">
        <f t="shared" si="247"/>
        <v>2515</v>
      </c>
      <c r="C533" s="8">
        <f t="shared" si="262"/>
        <v>25.150000000000002</v>
      </c>
      <c r="D533" s="73">
        <f t="shared" si="243"/>
        <v>33.638125000000002</v>
      </c>
      <c r="E533" s="29">
        <f t="shared" si="265"/>
        <v>8330.378394924388</v>
      </c>
      <c r="F533" s="29">
        <f t="shared" si="248"/>
        <v>16.561388459094445</v>
      </c>
      <c r="G533" s="29">
        <f t="shared" si="263"/>
        <v>22.150857064038817</v>
      </c>
      <c r="H533" s="17">
        <f t="shared" si="249"/>
        <v>11141.881103211339</v>
      </c>
      <c r="I533" s="29">
        <f t="shared" si="250"/>
        <v>2.2250485660981263</v>
      </c>
      <c r="J533" s="29">
        <f t="shared" si="244"/>
        <v>20.847057720370078</v>
      </c>
      <c r="K533" s="39">
        <f t="shared" si="251"/>
        <v>1400</v>
      </c>
      <c r="L533" s="49">
        <f t="shared" si="234"/>
        <v>0</v>
      </c>
      <c r="M533" s="48">
        <f t="shared" si="235"/>
        <v>4.2266987561397071</v>
      </c>
      <c r="N533" s="51">
        <f t="shared" si="245"/>
        <v>0</v>
      </c>
      <c r="O533" s="54">
        <f t="shared" si="264"/>
        <v>18.880500609176615</v>
      </c>
      <c r="P533" s="34">
        <f t="shared" si="252"/>
        <v>1.7671458676442586</v>
      </c>
      <c r="Q533" s="30">
        <f t="shared" si="253"/>
        <v>0</v>
      </c>
      <c r="R533" s="58">
        <f t="shared" si="254"/>
        <v>0</v>
      </c>
      <c r="S533" s="58">
        <f t="shared" si="255"/>
        <v>0</v>
      </c>
      <c r="T533" s="58">
        <f t="shared" si="236"/>
        <v>100</v>
      </c>
      <c r="U533" s="88" t="str">
        <f>IF(R533=0,"-",FORECAST($C$8,Инклинометрия!$B$2:$B$152,Инклинометрия!$A$2:$A$152))</f>
        <v>-</v>
      </c>
      <c r="V533" s="88" t="str">
        <f>IF(R533=0,"-",FORECAST($C$8-R533,Инклинометрия!$B$2:$B$152,Инклинометрия!$A$2:$A$152))</f>
        <v>-</v>
      </c>
      <c r="W533" s="88" t="str">
        <f>IF(R533&gt;0,FORECAST($C$8,Инклинометрия!$B$2:$B$152,Инклинометрия!$A$2:$A$152),IF(AB533=$C$8,"-",FORECAST($C$8-AB533,Инклинометрия!$B$2:$B$152,Инклинометрия!$A$2:$A$152)))</f>
        <v>-</v>
      </c>
      <c r="X533" s="88" t="str">
        <f>IF(S533=0,"-",FORECAST($C$8-(S533+AB533),Инклинометрия!$B$2:$B$152,Инклинометрия!$A$2:$A$152))</f>
        <v>-</v>
      </c>
      <c r="Y533" s="88">
        <f>FORECAST($C$8+T533,Инклинометрия!$B$2:$B$152,Инклинометрия!$A$2:$A$152)</f>
        <v>1425</v>
      </c>
      <c r="Z533" s="88">
        <f>IF(R533=0,FORECAST($C$6-T533,Инклинометрия!$B$2:$B$152,Инклинометрия!$A$2:$A$152),FORECAST($C$8,Инклинометрия!$B$2:$B$152,Инклинометрия!$A$2:$A$152))</f>
        <v>1330</v>
      </c>
      <c r="AA533" s="61">
        <f t="shared" si="237"/>
        <v>1400</v>
      </c>
      <c r="AB533" s="62">
        <f t="shared" si="256"/>
        <v>1400</v>
      </c>
      <c r="AC533" s="62">
        <f t="shared" si="238"/>
        <v>0</v>
      </c>
      <c r="AD533" s="65">
        <f>IF(R533=0,FORECAST($C$8,Инклинометрия!$B$2:$B$152,Инклинометрия!$A$2:$A$152),V533)</f>
        <v>1330</v>
      </c>
      <c r="AE533" s="65">
        <f>FORECAST($C$8-(R533+AA533),Инклинометрия!$B$2:$B$152,Инклинометрия!$A$2:$A$152)</f>
        <v>0</v>
      </c>
      <c r="AF533" s="65">
        <f>IF(AB533=0,"-",FORECAST($C$8,Инклинометрия!$B$2:$B$152,Инклинометрия!$A$2:$A$152))</f>
        <v>1330</v>
      </c>
      <c r="AG533" s="65">
        <f>IF(AB533=0,"-",FORECAST($C$8-AB533,Инклинометрия!$B$2:$B$152,Инклинометрия!$A$2:$A$152))</f>
        <v>0</v>
      </c>
      <c r="AH533" s="65" t="str">
        <f>IF(AC533=0,"-",FORECAST($C$8+AC533,Инклинометрия!$B$2:$B$152,Инклинометрия!$A$2:$A$152))</f>
        <v>-</v>
      </c>
      <c r="AI533" s="89" t="str">
        <f>IF(AC533=0,"-",FORECAST($C$8,Инклинометрия!$B$2:$B$152,Инклинометрия!$A$2:$A$152))</f>
        <v>-</v>
      </c>
      <c r="AJ533" s="28"/>
      <c r="AK533" s="67">
        <f t="shared" si="257"/>
        <v>0</v>
      </c>
      <c r="AL533" s="28">
        <f t="shared" si="258"/>
        <v>0</v>
      </c>
      <c r="AM533" s="28">
        <f t="shared" si="259"/>
        <v>0.1</v>
      </c>
      <c r="AN533" s="26">
        <f t="shared" si="260"/>
        <v>0.1</v>
      </c>
      <c r="AO533" s="87">
        <f t="shared" si="261"/>
        <v>145626.51678434567</v>
      </c>
      <c r="AP533" s="87">
        <f t="shared" si="239"/>
        <v>44301.516784345658</v>
      </c>
      <c r="AQ533" s="66">
        <f t="shared" si="240"/>
        <v>14695380</v>
      </c>
      <c r="AR533" s="66">
        <f t="shared" si="241"/>
        <v>14695380</v>
      </c>
      <c r="AS533" s="66">
        <f t="shared" si="242"/>
        <v>784800</v>
      </c>
      <c r="AT533" s="45">
        <f t="shared" si="246"/>
        <v>15625806.516784346</v>
      </c>
      <c r="AU533" s="75"/>
    </row>
    <row r="534" spans="2:47" x14ac:dyDescent="0.3">
      <c r="B534" s="41">
        <f t="shared" si="247"/>
        <v>2520</v>
      </c>
      <c r="C534" s="8">
        <f t="shared" si="262"/>
        <v>25.2</v>
      </c>
      <c r="D534" s="73">
        <f t="shared" si="243"/>
        <v>33.704999999999998</v>
      </c>
      <c r="E534" s="29">
        <f t="shared" si="265"/>
        <v>8346.939783383481</v>
      </c>
      <c r="F534" s="29">
        <f t="shared" si="248"/>
        <v>16.561388459093266</v>
      </c>
      <c r="G534" s="29">
        <f t="shared" si="263"/>
        <v>22.15085706403724</v>
      </c>
      <c r="H534" s="17">
        <f t="shared" si="249"/>
        <v>11164.031960275377</v>
      </c>
      <c r="I534" s="29">
        <f t="shared" si="250"/>
        <v>2.2250485660981263</v>
      </c>
      <c r="J534" s="29">
        <f t="shared" si="244"/>
        <v>20.847057720369335</v>
      </c>
      <c r="K534" s="39">
        <f t="shared" si="251"/>
        <v>1400</v>
      </c>
      <c r="L534" s="49">
        <f t="shared" si="234"/>
        <v>0</v>
      </c>
      <c r="M534" s="48">
        <f t="shared" si="235"/>
        <v>4.2266987561397071</v>
      </c>
      <c r="N534" s="51">
        <f t="shared" si="245"/>
        <v>0</v>
      </c>
      <c r="O534" s="54">
        <f t="shared" si="264"/>
        <v>18.880500609176615</v>
      </c>
      <c r="P534" s="34">
        <f t="shared" si="252"/>
        <v>1.7671458676442586</v>
      </c>
      <c r="Q534" s="30">
        <f t="shared" si="253"/>
        <v>0</v>
      </c>
      <c r="R534" s="58">
        <f t="shared" si="254"/>
        <v>0</v>
      </c>
      <c r="S534" s="58">
        <f t="shared" si="255"/>
        <v>0</v>
      </c>
      <c r="T534" s="58">
        <f t="shared" si="236"/>
        <v>100</v>
      </c>
      <c r="U534" s="88" t="str">
        <f>IF(R534=0,"-",FORECAST($C$8,Инклинометрия!$B$2:$B$152,Инклинометрия!$A$2:$A$152))</f>
        <v>-</v>
      </c>
      <c r="V534" s="88" t="str">
        <f>IF(R534=0,"-",FORECAST($C$8-R534,Инклинометрия!$B$2:$B$152,Инклинометрия!$A$2:$A$152))</f>
        <v>-</v>
      </c>
      <c r="W534" s="88" t="str">
        <f>IF(R534&gt;0,FORECAST($C$8,Инклинометрия!$B$2:$B$152,Инклинометрия!$A$2:$A$152),IF(AB534=$C$8,"-",FORECAST($C$8-AB534,Инклинометрия!$B$2:$B$152,Инклинометрия!$A$2:$A$152)))</f>
        <v>-</v>
      </c>
      <c r="X534" s="88" t="str">
        <f>IF(S534=0,"-",FORECAST($C$8-(S534+AB534),Инклинометрия!$B$2:$B$152,Инклинометрия!$A$2:$A$152))</f>
        <v>-</v>
      </c>
      <c r="Y534" s="88">
        <f>FORECAST($C$8+T534,Инклинометрия!$B$2:$B$152,Инклинометрия!$A$2:$A$152)</f>
        <v>1425</v>
      </c>
      <c r="Z534" s="88">
        <f>IF(R534=0,FORECAST($C$6-T534,Инклинометрия!$B$2:$B$152,Инклинометрия!$A$2:$A$152),FORECAST($C$8,Инклинометрия!$B$2:$B$152,Инклинометрия!$A$2:$A$152))</f>
        <v>1330</v>
      </c>
      <c r="AA534" s="61">
        <f t="shared" si="237"/>
        <v>1400</v>
      </c>
      <c r="AB534" s="62">
        <f t="shared" si="256"/>
        <v>1400</v>
      </c>
      <c r="AC534" s="62">
        <f t="shared" si="238"/>
        <v>0</v>
      </c>
      <c r="AD534" s="65">
        <f>IF(R534=0,FORECAST($C$8,Инклинометрия!$B$2:$B$152,Инклинометрия!$A$2:$A$152),V534)</f>
        <v>1330</v>
      </c>
      <c r="AE534" s="65">
        <f>FORECAST($C$8-(R534+AA534),Инклинометрия!$B$2:$B$152,Инклинометрия!$A$2:$A$152)</f>
        <v>0</v>
      </c>
      <c r="AF534" s="65">
        <f>IF(AB534=0,"-",FORECAST($C$8,Инклинометрия!$B$2:$B$152,Инклинометрия!$A$2:$A$152))</f>
        <v>1330</v>
      </c>
      <c r="AG534" s="65">
        <f>IF(AB534=0,"-",FORECAST($C$8-AB534,Инклинометрия!$B$2:$B$152,Инклинометрия!$A$2:$A$152))</f>
        <v>0</v>
      </c>
      <c r="AH534" s="65" t="str">
        <f>IF(AC534=0,"-",FORECAST($C$8+AC534,Инклинометрия!$B$2:$B$152,Инклинометрия!$A$2:$A$152))</f>
        <v>-</v>
      </c>
      <c r="AI534" s="89" t="str">
        <f>IF(AC534=0,"-",FORECAST($C$8,Инклинометрия!$B$2:$B$152,Инклинометрия!$A$2:$A$152))</f>
        <v>-</v>
      </c>
      <c r="AJ534" s="28"/>
      <c r="AK534" s="67">
        <f t="shared" si="257"/>
        <v>0</v>
      </c>
      <c r="AL534" s="28">
        <f t="shared" si="258"/>
        <v>0</v>
      </c>
      <c r="AM534" s="28">
        <f t="shared" si="259"/>
        <v>0.1</v>
      </c>
      <c r="AN534" s="26">
        <f t="shared" si="260"/>
        <v>0.1</v>
      </c>
      <c r="AO534" s="87">
        <f t="shared" si="261"/>
        <v>145626.51678434567</v>
      </c>
      <c r="AP534" s="87">
        <f t="shared" si="239"/>
        <v>44301.516784345658</v>
      </c>
      <c r="AQ534" s="66">
        <f t="shared" si="240"/>
        <v>14695380</v>
      </c>
      <c r="AR534" s="66">
        <f t="shared" si="241"/>
        <v>14695380</v>
      </c>
      <c r="AS534" s="66">
        <f t="shared" si="242"/>
        <v>784800</v>
      </c>
      <c r="AT534" s="45">
        <f t="shared" si="246"/>
        <v>15625806.516784346</v>
      </c>
      <c r="AU534" s="75"/>
    </row>
    <row r="535" spans="2:47" x14ac:dyDescent="0.3">
      <c r="B535" s="41">
        <f t="shared" si="247"/>
        <v>2525</v>
      </c>
      <c r="C535" s="8">
        <f t="shared" si="262"/>
        <v>25.25</v>
      </c>
      <c r="D535" s="73">
        <f t="shared" si="243"/>
        <v>33.771875000000001</v>
      </c>
      <c r="E535" s="29">
        <f t="shared" si="265"/>
        <v>8363.5011718425758</v>
      </c>
      <c r="F535" s="29">
        <f t="shared" si="248"/>
        <v>16.561388459094445</v>
      </c>
      <c r="G535" s="29">
        <f t="shared" si="263"/>
        <v>22.150857064038817</v>
      </c>
      <c r="H535" s="17">
        <f t="shared" si="249"/>
        <v>11186.182817339415</v>
      </c>
      <c r="I535" s="29">
        <f t="shared" si="250"/>
        <v>2.2250485660981263</v>
      </c>
      <c r="J535" s="29">
        <f t="shared" si="244"/>
        <v>20.847057720370078</v>
      </c>
      <c r="K535" s="39">
        <f t="shared" si="251"/>
        <v>1400</v>
      </c>
      <c r="L535" s="49">
        <f t="shared" si="234"/>
        <v>0</v>
      </c>
      <c r="M535" s="48">
        <f t="shared" si="235"/>
        <v>4.2266987561397071</v>
      </c>
      <c r="N535" s="51">
        <f t="shared" si="245"/>
        <v>0</v>
      </c>
      <c r="O535" s="54">
        <f t="shared" si="264"/>
        <v>18.880500609176615</v>
      </c>
      <c r="P535" s="34">
        <f t="shared" si="252"/>
        <v>1.7671458676442586</v>
      </c>
      <c r="Q535" s="30">
        <f t="shared" si="253"/>
        <v>0</v>
      </c>
      <c r="R535" s="58">
        <f t="shared" si="254"/>
        <v>0</v>
      </c>
      <c r="S535" s="58">
        <f t="shared" si="255"/>
        <v>0</v>
      </c>
      <c r="T535" s="58">
        <f t="shared" si="236"/>
        <v>100</v>
      </c>
      <c r="U535" s="88" t="str">
        <f>IF(R535=0,"-",FORECAST($C$8,Инклинометрия!$B$2:$B$152,Инклинометрия!$A$2:$A$152))</f>
        <v>-</v>
      </c>
      <c r="V535" s="88" t="str">
        <f>IF(R535=0,"-",FORECAST($C$8-R535,Инклинометрия!$B$2:$B$152,Инклинометрия!$A$2:$A$152))</f>
        <v>-</v>
      </c>
      <c r="W535" s="88" t="str">
        <f>IF(R535&gt;0,FORECAST($C$8,Инклинометрия!$B$2:$B$152,Инклинометрия!$A$2:$A$152),IF(AB535=$C$8,"-",FORECAST($C$8-AB535,Инклинометрия!$B$2:$B$152,Инклинометрия!$A$2:$A$152)))</f>
        <v>-</v>
      </c>
      <c r="X535" s="88" t="str">
        <f>IF(S535=0,"-",FORECAST($C$8-(S535+AB535),Инклинометрия!$B$2:$B$152,Инклинометрия!$A$2:$A$152))</f>
        <v>-</v>
      </c>
      <c r="Y535" s="88">
        <f>FORECAST($C$8+T535,Инклинометрия!$B$2:$B$152,Инклинометрия!$A$2:$A$152)</f>
        <v>1425</v>
      </c>
      <c r="Z535" s="88">
        <f>IF(R535=0,FORECAST($C$6-T535,Инклинометрия!$B$2:$B$152,Инклинометрия!$A$2:$A$152),FORECAST($C$8,Инклинометрия!$B$2:$B$152,Инклинометрия!$A$2:$A$152))</f>
        <v>1330</v>
      </c>
      <c r="AA535" s="61">
        <f t="shared" si="237"/>
        <v>1400</v>
      </c>
      <c r="AB535" s="62">
        <f t="shared" si="256"/>
        <v>1400</v>
      </c>
      <c r="AC535" s="62">
        <f t="shared" si="238"/>
        <v>0</v>
      </c>
      <c r="AD535" s="65">
        <f>IF(R535=0,FORECAST($C$8,Инклинометрия!$B$2:$B$152,Инклинометрия!$A$2:$A$152),V535)</f>
        <v>1330</v>
      </c>
      <c r="AE535" s="65">
        <f>FORECAST($C$8-(R535+AA535),Инклинометрия!$B$2:$B$152,Инклинометрия!$A$2:$A$152)</f>
        <v>0</v>
      </c>
      <c r="AF535" s="65">
        <f>IF(AB535=0,"-",FORECAST($C$8,Инклинометрия!$B$2:$B$152,Инклинометрия!$A$2:$A$152))</f>
        <v>1330</v>
      </c>
      <c r="AG535" s="65">
        <f>IF(AB535=0,"-",FORECAST($C$8-AB535,Инклинометрия!$B$2:$B$152,Инклинометрия!$A$2:$A$152))</f>
        <v>0</v>
      </c>
      <c r="AH535" s="65" t="str">
        <f>IF(AC535=0,"-",FORECAST($C$8+AC535,Инклинометрия!$B$2:$B$152,Инклинометрия!$A$2:$A$152))</f>
        <v>-</v>
      </c>
      <c r="AI535" s="89" t="str">
        <f>IF(AC535=0,"-",FORECAST($C$8,Инклинометрия!$B$2:$B$152,Инклинометрия!$A$2:$A$152))</f>
        <v>-</v>
      </c>
      <c r="AJ535" s="28"/>
      <c r="AK535" s="67">
        <f t="shared" si="257"/>
        <v>0</v>
      </c>
      <c r="AL535" s="28">
        <f t="shared" si="258"/>
        <v>0</v>
      </c>
      <c r="AM535" s="28">
        <f t="shared" si="259"/>
        <v>0.1</v>
      </c>
      <c r="AN535" s="26">
        <f t="shared" si="260"/>
        <v>0.1</v>
      </c>
      <c r="AO535" s="87">
        <f t="shared" si="261"/>
        <v>145626.51678434567</v>
      </c>
      <c r="AP535" s="87">
        <f t="shared" si="239"/>
        <v>44301.516784345658</v>
      </c>
      <c r="AQ535" s="66">
        <f t="shared" si="240"/>
        <v>14695380</v>
      </c>
      <c r="AR535" s="66">
        <f t="shared" si="241"/>
        <v>14695380</v>
      </c>
      <c r="AS535" s="66">
        <f t="shared" si="242"/>
        <v>784800</v>
      </c>
      <c r="AT535" s="45">
        <f t="shared" si="246"/>
        <v>15625806.516784346</v>
      </c>
      <c r="AU535" s="75"/>
    </row>
    <row r="536" spans="2:47" x14ac:dyDescent="0.3">
      <c r="B536" s="41">
        <f t="shared" si="247"/>
        <v>2530</v>
      </c>
      <c r="C536" s="8">
        <f t="shared" si="262"/>
        <v>25.3</v>
      </c>
      <c r="D536" s="73">
        <f t="shared" si="243"/>
        <v>33.838749999999997</v>
      </c>
      <c r="E536" s="29">
        <f t="shared" si="265"/>
        <v>8380.0625603016706</v>
      </c>
      <c r="F536" s="29">
        <f t="shared" si="248"/>
        <v>16.561388459094445</v>
      </c>
      <c r="G536" s="29">
        <f t="shared" si="263"/>
        <v>22.150857064038817</v>
      </c>
      <c r="H536" s="17">
        <f t="shared" si="249"/>
        <v>11208.333674403453</v>
      </c>
      <c r="I536" s="29">
        <f t="shared" si="250"/>
        <v>2.2250485660981263</v>
      </c>
      <c r="J536" s="29">
        <f t="shared" si="244"/>
        <v>20.847057720370078</v>
      </c>
      <c r="K536" s="39">
        <f t="shared" si="251"/>
        <v>1400</v>
      </c>
      <c r="L536" s="49">
        <f t="shared" si="234"/>
        <v>0</v>
      </c>
      <c r="M536" s="48">
        <f t="shared" si="235"/>
        <v>4.2266987561397071</v>
      </c>
      <c r="N536" s="51">
        <f t="shared" si="245"/>
        <v>0</v>
      </c>
      <c r="O536" s="54">
        <f t="shared" si="264"/>
        <v>18.880500609176615</v>
      </c>
      <c r="P536" s="34">
        <f t="shared" si="252"/>
        <v>1.7671458676442586</v>
      </c>
      <c r="Q536" s="30">
        <f t="shared" si="253"/>
        <v>0</v>
      </c>
      <c r="R536" s="58">
        <f t="shared" si="254"/>
        <v>0</v>
      </c>
      <c r="S536" s="58">
        <f t="shared" si="255"/>
        <v>0</v>
      </c>
      <c r="T536" s="58">
        <f t="shared" si="236"/>
        <v>100</v>
      </c>
      <c r="U536" s="88" t="str">
        <f>IF(R536=0,"-",FORECAST($C$8,Инклинометрия!$B$2:$B$152,Инклинометрия!$A$2:$A$152))</f>
        <v>-</v>
      </c>
      <c r="V536" s="88" t="str">
        <f>IF(R536=0,"-",FORECAST($C$8-R536,Инклинометрия!$B$2:$B$152,Инклинометрия!$A$2:$A$152))</f>
        <v>-</v>
      </c>
      <c r="W536" s="88" t="str">
        <f>IF(R536&gt;0,FORECAST($C$8,Инклинометрия!$B$2:$B$152,Инклинометрия!$A$2:$A$152),IF(AB536=$C$8,"-",FORECAST($C$8-AB536,Инклинометрия!$B$2:$B$152,Инклинометрия!$A$2:$A$152)))</f>
        <v>-</v>
      </c>
      <c r="X536" s="88" t="str">
        <f>IF(S536=0,"-",FORECAST($C$8-(S536+AB536),Инклинометрия!$B$2:$B$152,Инклинометрия!$A$2:$A$152))</f>
        <v>-</v>
      </c>
      <c r="Y536" s="88">
        <f>FORECAST($C$8+T536,Инклинометрия!$B$2:$B$152,Инклинометрия!$A$2:$A$152)</f>
        <v>1425</v>
      </c>
      <c r="Z536" s="88">
        <f>IF(R536=0,FORECAST($C$6-T536,Инклинометрия!$B$2:$B$152,Инклинометрия!$A$2:$A$152),FORECAST($C$8,Инклинометрия!$B$2:$B$152,Инклинометрия!$A$2:$A$152))</f>
        <v>1330</v>
      </c>
      <c r="AA536" s="61">
        <f t="shared" si="237"/>
        <v>1400</v>
      </c>
      <c r="AB536" s="62">
        <f t="shared" si="256"/>
        <v>1400</v>
      </c>
      <c r="AC536" s="62">
        <f t="shared" si="238"/>
        <v>0</v>
      </c>
      <c r="AD536" s="65">
        <f>IF(R536=0,FORECAST($C$8,Инклинометрия!$B$2:$B$152,Инклинометрия!$A$2:$A$152),V536)</f>
        <v>1330</v>
      </c>
      <c r="AE536" s="65">
        <f>FORECAST($C$8-(R536+AA536),Инклинометрия!$B$2:$B$152,Инклинометрия!$A$2:$A$152)</f>
        <v>0</v>
      </c>
      <c r="AF536" s="65">
        <f>IF(AB536=0,"-",FORECAST($C$8,Инклинометрия!$B$2:$B$152,Инклинометрия!$A$2:$A$152))</f>
        <v>1330</v>
      </c>
      <c r="AG536" s="65">
        <f>IF(AB536=0,"-",FORECAST($C$8-AB536,Инклинометрия!$B$2:$B$152,Инклинометрия!$A$2:$A$152))</f>
        <v>0</v>
      </c>
      <c r="AH536" s="65" t="str">
        <f>IF(AC536=0,"-",FORECAST($C$8+AC536,Инклинометрия!$B$2:$B$152,Инклинометрия!$A$2:$A$152))</f>
        <v>-</v>
      </c>
      <c r="AI536" s="89" t="str">
        <f>IF(AC536=0,"-",FORECAST($C$8,Инклинометрия!$B$2:$B$152,Инклинометрия!$A$2:$A$152))</f>
        <v>-</v>
      </c>
      <c r="AJ536" s="28"/>
      <c r="AK536" s="67">
        <f t="shared" si="257"/>
        <v>0</v>
      </c>
      <c r="AL536" s="28">
        <f t="shared" si="258"/>
        <v>0</v>
      </c>
      <c r="AM536" s="28">
        <f t="shared" si="259"/>
        <v>0.1</v>
      </c>
      <c r="AN536" s="26">
        <f t="shared" si="260"/>
        <v>0.1</v>
      </c>
      <c r="AO536" s="87">
        <f t="shared" si="261"/>
        <v>145626.51678434567</v>
      </c>
      <c r="AP536" s="87">
        <f t="shared" si="239"/>
        <v>44301.516784345658</v>
      </c>
      <c r="AQ536" s="66">
        <f t="shared" si="240"/>
        <v>14695380</v>
      </c>
      <c r="AR536" s="66">
        <f t="shared" si="241"/>
        <v>14695380</v>
      </c>
      <c r="AS536" s="66">
        <f t="shared" si="242"/>
        <v>784800</v>
      </c>
      <c r="AT536" s="45">
        <f t="shared" si="246"/>
        <v>15625806.516784346</v>
      </c>
      <c r="AU536" s="75"/>
    </row>
    <row r="537" spans="2:47" x14ac:dyDescent="0.3">
      <c r="B537" s="41">
        <f t="shared" si="247"/>
        <v>2535</v>
      </c>
      <c r="C537" s="8">
        <f t="shared" si="262"/>
        <v>25.35</v>
      </c>
      <c r="D537" s="73">
        <f t="shared" si="243"/>
        <v>33.905625000000001</v>
      </c>
      <c r="E537" s="29">
        <f t="shared" si="265"/>
        <v>8396.6239487607636</v>
      </c>
      <c r="F537" s="29">
        <f t="shared" si="248"/>
        <v>16.561388459094445</v>
      </c>
      <c r="G537" s="29">
        <f t="shared" si="263"/>
        <v>22.150857064038817</v>
      </c>
      <c r="H537" s="17">
        <f t="shared" si="249"/>
        <v>11230.484531467491</v>
      </c>
      <c r="I537" s="29">
        <f t="shared" si="250"/>
        <v>2.2250485660981263</v>
      </c>
      <c r="J537" s="29">
        <f t="shared" si="244"/>
        <v>20.847057720370078</v>
      </c>
      <c r="K537" s="39">
        <f t="shared" si="251"/>
        <v>1400</v>
      </c>
      <c r="L537" s="49">
        <f t="shared" si="234"/>
        <v>0</v>
      </c>
      <c r="M537" s="48">
        <f t="shared" si="235"/>
        <v>4.2266987561397071</v>
      </c>
      <c r="N537" s="51">
        <f t="shared" si="245"/>
        <v>0</v>
      </c>
      <c r="O537" s="54">
        <f t="shared" si="264"/>
        <v>18.880500609176615</v>
      </c>
      <c r="P537" s="34">
        <f t="shared" si="252"/>
        <v>1.7671458676442586</v>
      </c>
      <c r="Q537" s="30">
        <f t="shared" si="253"/>
        <v>0</v>
      </c>
      <c r="R537" s="58">
        <f t="shared" si="254"/>
        <v>0</v>
      </c>
      <c r="S537" s="58">
        <f t="shared" si="255"/>
        <v>0</v>
      </c>
      <c r="T537" s="58">
        <f t="shared" si="236"/>
        <v>100</v>
      </c>
      <c r="U537" s="88" t="str">
        <f>IF(R537=0,"-",FORECAST($C$8,Инклинометрия!$B$2:$B$152,Инклинометрия!$A$2:$A$152))</f>
        <v>-</v>
      </c>
      <c r="V537" s="88" t="str">
        <f>IF(R537=0,"-",FORECAST($C$8-R537,Инклинометрия!$B$2:$B$152,Инклинометрия!$A$2:$A$152))</f>
        <v>-</v>
      </c>
      <c r="W537" s="88" t="str">
        <f>IF(R537&gt;0,FORECAST($C$8,Инклинометрия!$B$2:$B$152,Инклинометрия!$A$2:$A$152),IF(AB537=$C$8,"-",FORECAST($C$8-AB537,Инклинометрия!$B$2:$B$152,Инклинометрия!$A$2:$A$152)))</f>
        <v>-</v>
      </c>
      <c r="X537" s="88" t="str">
        <f>IF(S537=0,"-",FORECAST($C$8-(S537+AB537),Инклинометрия!$B$2:$B$152,Инклинометрия!$A$2:$A$152))</f>
        <v>-</v>
      </c>
      <c r="Y537" s="88">
        <f>FORECAST($C$8+T537,Инклинометрия!$B$2:$B$152,Инклинометрия!$A$2:$A$152)</f>
        <v>1425</v>
      </c>
      <c r="Z537" s="88">
        <f>IF(R537=0,FORECAST($C$6-T537,Инклинометрия!$B$2:$B$152,Инклинометрия!$A$2:$A$152),FORECAST($C$8,Инклинометрия!$B$2:$B$152,Инклинометрия!$A$2:$A$152))</f>
        <v>1330</v>
      </c>
      <c r="AA537" s="61">
        <f t="shared" si="237"/>
        <v>1400</v>
      </c>
      <c r="AB537" s="62">
        <f t="shared" si="256"/>
        <v>1400</v>
      </c>
      <c r="AC537" s="62">
        <f t="shared" si="238"/>
        <v>0</v>
      </c>
      <c r="AD537" s="65">
        <f>IF(R537=0,FORECAST($C$8,Инклинометрия!$B$2:$B$152,Инклинометрия!$A$2:$A$152),V537)</f>
        <v>1330</v>
      </c>
      <c r="AE537" s="65">
        <f>FORECAST($C$8-(R537+AA537),Инклинометрия!$B$2:$B$152,Инклинометрия!$A$2:$A$152)</f>
        <v>0</v>
      </c>
      <c r="AF537" s="65">
        <f>IF(AB537=0,"-",FORECAST($C$8,Инклинометрия!$B$2:$B$152,Инклинометрия!$A$2:$A$152))</f>
        <v>1330</v>
      </c>
      <c r="AG537" s="65">
        <f>IF(AB537=0,"-",FORECAST($C$8-AB537,Инклинометрия!$B$2:$B$152,Инклинометрия!$A$2:$A$152))</f>
        <v>0</v>
      </c>
      <c r="AH537" s="65" t="str">
        <f>IF(AC537=0,"-",FORECAST($C$8+AC537,Инклинометрия!$B$2:$B$152,Инклинометрия!$A$2:$A$152))</f>
        <v>-</v>
      </c>
      <c r="AI537" s="89" t="str">
        <f>IF(AC537=0,"-",FORECAST($C$8,Инклинометрия!$B$2:$B$152,Инклинометрия!$A$2:$A$152))</f>
        <v>-</v>
      </c>
      <c r="AJ537" s="28"/>
      <c r="AK537" s="67">
        <f t="shared" si="257"/>
        <v>0</v>
      </c>
      <c r="AL537" s="28">
        <f t="shared" si="258"/>
        <v>0</v>
      </c>
      <c r="AM537" s="28">
        <f t="shared" si="259"/>
        <v>0.1</v>
      </c>
      <c r="AN537" s="26">
        <f t="shared" si="260"/>
        <v>0.1</v>
      </c>
      <c r="AO537" s="87">
        <f t="shared" si="261"/>
        <v>145626.51678434567</v>
      </c>
      <c r="AP537" s="87">
        <f t="shared" si="239"/>
        <v>44301.516784345658</v>
      </c>
      <c r="AQ537" s="66">
        <f t="shared" si="240"/>
        <v>14695380</v>
      </c>
      <c r="AR537" s="66">
        <f t="shared" si="241"/>
        <v>14695380</v>
      </c>
      <c r="AS537" s="66">
        <f t="shared" si="242"/>
        <v>784800</v>
      </c>
      <c r="AT537" s="45">
        <f t="shared" si="246"/>
        <v>15625806.516784346</v>
      </c>
      <c r="AU537" s="75"/>
    </row>
    <row r="538" spans="2:47" x14ac:dyDescent="0.3">
      <c r="B538" s="41">
        <f t="shared" si="247"/>
        <v>2540</v>
      </c>
      <c r="C538" s="8">
        <f t="shared" si="262"/>
        <v>25.400000000000002</v>
      </c>
      <c r="D538" s="73">
        <f t="shared" si="243"/>
        <v>33.972500000000004</v>
      </c>
      <c r="E538" s="29">
        <f t="shared" si="265"/>
        <v>8413.1853372198584</v>
      </c>
      <c r="F538" s="29">
        <f t="shared" si="248"/>
        <v>16.561388459094445</v>
      </c>
      <c r="G538" s="29">
        <f t="shared" si="263"/>
        <v>22.150857064038817</v>
      </c>
      <c r="H538" s="17">
        <f t="shared" si="249"/>
        <v>11252.635388531529</v>
      </c>
      <c r="I538" s="29">
        <f t="shared" si="250"/>
        <v>2.2250485660981263</v>
      </c>
      <c r="J538" s="29">
        <f t="shared" si="244"/>
        <v>20.847057720370078</v>
      </c>
      <c r="K538" s="39">
        <f t="shared" si="251"/>
        <v>1400</v>
      </c>
      <c r="L538" s="49">
        <f t="shared" si="234"/>
        <v>0</v>
      </c>
      <c r="M538" s="48">
        <f t="shared" si="235"/>
        <v>4.2266987561397071</v>
      </c>
      <c r="N538" s="51">
        <f t="shared" si="245"/>
        <v>0</v>
      </c>
      <c r="O538" s="54">
        <f t="shared" si="264"/>
        <v>18.880500609176615</v>
      </c>
      <c r="P538" s="34">
        <f t="shared" si="252"/>
        <v>1.7671458676442586</v>
      </c>
      <c r="Q538" s="30">
        <f t="shared" si="253"/>
        <v>0</v>
      </c>
      <c r="R538" s="58">
        <f t="shared" si="254"/>
        <v>0</v>
      </c>
      <c r="S538" s="58">
        <f t="shared" si="255"/>
        <v>0</v>
      </c>
      <c r="T538" s="58">
        <f t="shared" si="236"/>
        <v>100</v>
      </c>
      <c r="U538" s="88" t="str">
        <f>IF(R538=0,"-",FORECAST($C$8,Инклинометрия!$B$2:$B$152,Инклинометрия!$A$2:$A$152))</f>
        <v>-</v>
      </c>
      <c r="V538" s="88" t="str">
        <f>IF(R538=0,"-",FORECAST($C$8-R538,Инклинометрия!$B$2:$B$152,Инклинометрия!$A$2:$A$152))</f>
        <v>-</v>
      </c>
      <c r="W538" s="88" t="str">
        <f>IF(R538&gt;0,FORECAST($C$8,Инклинометрия!$B$2:$B$152,Инклинометрия!$A$2:$A$152),IF(AB538=$C$8,"-",FORECAST($C$8-AB538,Инклинометрия!$B$2:$B$152,Инклинометрия!$A$2:$A$152)))</f>
        <v>-</v>
      </c>
      <c r="X538" s="88" t="str">
        <f>IF(S538=0,"-",FORECAST($C$8-(S538+AB538),Инклинометрия!$B$2:$B$152,Инклинометрия!$A$2:$A$152))</f>
        <v>-</v>
      </c>
      <c r="Y538" s="88">
        <f>FORECAST($C$8+T538,Инклинометрия!$B$2:$B$152,Инклинометрия!$A$2:$A$152)</f>
        <v>1425</v>
      </c>
      <c r="Z538" s="88">
        <f>IF(R538=0,FORECAST($C$6-T538,Инклинометрия!$B$2:$B$152,Инклинометрия!$A$2:$A$152),FORECAST($C$8,Инклинометрия!$B$2:$B$152,Инклинометрия!$A$2:$A$152))</f>
        <v>1330</v>
      </c>
      <c r="AA538" s="61">
        <f t="shared" si="237"/>
        <v>1400</v>
      </c>
      <c r="AB538" s="62">
        <f t="shared" si="256"/>
        <v>1400</v>
      </c>
      <c r="AC538" s="62">
        <f t="shared" si="238"/>
        <v>0</v>
      </c>
      <c r="AD538" s="65">
        <f>IF(R538=0,FORECAST($C$8,Инклинометрия!$B$2:$B$152,Инклинометрия!$A$2:$A$152),V538)</f>
        <v>1330</v>
      </c>
      <c r="AE538" s="65">
        <f>FORECAST($C$8-(R538+AA538),Инклинометрия!$B$2:$B$152,Инклинометрия!$A$2:$A$152)</f>
        <v>0</v>
      </c>
      <c r="AF538" s="65">
        <f>IF(AB538=0,"-",FORECAST($C$8,Инклинометрия!$B$2:$B$152,Инклинометрия!$A$2:$A$152))</f>
        <v>1330</v>
      </c>
      <c r="AG538" s="65">
        <f>IF(AB538=0,"-",FORECAST($C$8-AB538,Инклинометрия!$B$2:$B$152,Инклинометрия!$A$2:$A$152))</f>
        <v>0</v>
      </c>
      <c r="AH538" s="65" t="str">
        <f>IF(AC538=0,"-",FORECAST($C$8+AC538,Инклинометрия!$B$2:$B$152,Инклинометрия!$A$2:$A$152))</f>
        <v>-</v>
      </c>
      <c r="AI538" s="89" t="str">
        <f>IF(AC538=0,"-",FORECAST($C$8,Инклинометрия!$B$2:$B$152,Инклинометрия!$A$2:$A$152))</f>
        <v>-</v>
      </c>
      <c r="AJ538" s="28"/>
      <c r="AK538" s="67">
        <f t="shared" si="257"/>
        <v>0</v>
      </c>
      <c r="AL538" s="28">
        <f t="shared" si="258"/>
        <v>0</v>
      </c>
      <c r="AM538" s="28">
        <f t="shared" si="259"/>
        <v>0.1</v>
      </c>
      <c r="AN538" s="26">
        <f t="shared" si="260"/>
        <v>0.1</v>
      </c>
      <c r="AO538" s="87">
        <f t="shared" si="261"/>
        <v>145626.51678434567</v>
      </c>
      <c r="AP538" s="87">
        <f t="shared" si="239"/>
        <v>44301.516784345658</v>
      </c>
      <c r="AQ538" s="66">
        <f t="shared" si="240"/>
        <v>14695380</v>
      </c>
      <c r="AR538" s="66">
        <f t="shared" si="241"/>
        <v>14695380</v>
      </c>
      <c r="AS538" s="66">
        <f t="shared" si="242"/>
        <v>784800</v>
      </c>
      <c r="AT538" s="45">
        <f t="shared" si="246"/>
        <v>15625806.516784346</v>
      </c>
      <c r="AU538" s="75"/>
    </row>
    <row r="539" spans="2:47" x14ac:dyDescent="0.3">
      <c r="B539" s="41">
        <f t="shared" si="247"/>
        <v>2545</v>
      </c>
      <c r="C539" s="8">
        <f t="shared" si="262"/>
        <v>25.45</v>
      </c>
      <c r="D539" s="73">
        <f t="shared" si="243"/>
        <v>34.039375</v>
      </c>
      <c r="E539" s="29">
        <f t="shared" si="265"/>
        <v>8429.7467256789532</v>
      </c>
      <c r="F539" s="29">
        <f t="shared" si="248"/>
        <v>16.561388459093266</v>
      </c>
      <c r="G539" s="29">
        <f t="shared" si="263"/>
        <v>22.15085706403724</v>
      </c>
      <c r="H539" s="17">
        <f t="shared" si="249"/>
        <v>11274.786245595567</v>
      </c>
      <c r="I539" s="29">
        <f t="shared" si="250"/>
        <v>2.2250485660981263</v>
      </c>
      <c r="J539" s="29">
        <f t="shared" si="244"/>
        <v>20.847057720369335</v>
      </c>
      <c r="K539" s="39">
        <f t="shared" si="251"/>
        <v>1400</v>
      </c>
      <c r="L539" s="49">
        <f t="shared" si="234"/>
        <v>0</v>
      </c>
      <c r="M539" s="48">
        <f t="shared" si="235"/>
        <v>4.2266987561397071</v>
      </c>
      <c r="N539" s="51">
        <f t="shared" si="245"/>
        <v>0</v>
      </c>
      <c r="O539" s="54">
        <f t="shared" si="264"/>
        <v>18.880500609176615</v>
      </c>
      <c r="P539" s="34">
        <f t="shared" si="252"/>
        <v>1.7671458676442586</v>
      </c>
      <c r="Q539" s="30">
        <f t="shared" si="253"/>
        <v>0</v>
      </c>
      <c r="R539" s="58">
        <f t="shared" si="254"/>
        <v>0</v>
      </c>
      <c r="S539" s="58">
        <f t="shared" si="255"/>
        <v>0</v>
      </c>
      <c r="T539" s="58">
        <f t="shared" si="236"/>
        <v>100</v>
      </c>
      <c r="U539" s="88" t="str">
        <f>IF(R539=0,"-",FORECAST($C$8,Инклинометрия!$B$2:$B$152,Инклинометрия!$A$2:$A$152))</f>
        <v>-</v>
      </c>
      <c r="V539" s="88" t="str">
        <f>IF(R539=0,"-",FORECAST($C$8-R539,Инклинометрия!$B$2:$B$152,Инклинометрия!$A$2:$A$152))</f>
        <v>-</v>
      </c>
      <c r="W539" s="88" t="str">
        <f>IF(R539&gt;0,FORECAST($C$8,Инклинометрия!$B$2:$B$152,Инклинометрия!$A$2:$A$152),IF(AB539=$C$8,"-",FORECAST($C$8-AB539,Инклинометрия!$B$2:$B$152,Инклинометрия!$A$2:$A$152)))</f>
        <v>-</v>
      </c>
      <c r="X539" s="88" t="str">
        <f>IF(S539=0,"-",FORECAST($C$8-(S539+AB539),Инклинометрия!$B$2:$B$152,Инклинометрия!$A$2:$A$152))</f>
        <v>-</v>
      </c>
      <c r="Y539" s="88">
        <f>FORECAST($C$8+T539,Инклинометрия!$B$2:$B$152,Инклинометрия!$A$2:$A$152)</f>
        <v>1425</v>
      </c>
      <c r="Z539" s="88">
        <f>IF(R539=0,FORECAST($C$6-T539,Инклинометрия!$B$2:$B$152,Инклинометрия!$A$2:$A$152),FORECAST($C$8,Инклинометрия!$B$2:$B$152,Инклинометрия!$A$2:$A$152))</f>
        <v>1330</v>
      </c>
      <c r="AA539" s="61">
        <f t="shared" si="237"/>
        <v>1400</v>
      </c>
      <c r="AB539" s="62">
        <f t="shared" si="256"/>
        <v>1400</v>
      </c>
      <c r="AC539" s="62">
        <f t="shared" si="238"/>
        <v>0</v>
      </c>
      <c r="AD539" s="65">
        <f>IF(R539=0,FORECAST($C$8,Инклинометрия!$B$2:$B$152,Инклинометрия!$A$2:$A$152),V539)</f>
        <v>1330</v>
      </c>
      <c r="AE539" s="65">
        <f>FORECAST($C$8-(R539+AA539),Инклинометрия!$B$2:$B$152,Инклинометрия!$A$2:$A$152)</f>
        <v>0</v>
      </c>
      <c r="AF539" s="65">
        <f>IF(AB539=0,"-",FORECAST($C$8,Инклинометрия!$B$2:$B$152,Инклинометрия!$A$2:$A$152))</f>
        <v>1330</v>
      </c>
      <c r="AG539" s="65">
        <f>IF(AB539=0,"-",FORECAST($C$8-AB539,Инклинометрия!$B$2:$B$152,Инклинометрия!$A$2:$A$152))</f>
        <v>0</v>
      </c>
      <c r="AH539" s="65" t="str">
        <f>IF(AC539=0,"-",FORECAST($C$8+AC539,Инклинометрия!$B$2:$B$152,Инклинометрия!$A$2:$A$152))</f>
        <v>-</v>
      </c>
      <c r="AI539" s="89" t="str">
        <f>IF(AC539=0,"-",FORECAST($C$8,Инклинометрия!$B$2:$B$152,Инклинометрия!$A$2:$A$152))</f>
        <v>-</v>
      </c>
      <c r="AJ539" s="28"/>
      <c r="AK539" s="67">
        <f t="shared" si="257"/>
        <v>0</v>
      </c>
      <c r="AL539" s="28">
        <f t="shared" si="258"/>
        <v>0</v>
      </c>
      <c r="AM539" s="28">
        <f t="shared" si="259"/>
        <v>0.1</v>
      </c>
      <c r="AN539" s="26">
        <f t="shared" si="260"/>
        <v>0.1</v>
      </c>
      <c r="AO539" s="87">
        <f t="shared" si="261"/>
        <v>145626.51678434567</v>
      </c>
      <c r="AP539" s="87">
        <f t="shared" si="239"/>
        <v>44301.516784345658</v>
      </c>
      <c r="AQ539" s="66">
        <f t="shared" si="240"/>
        <v>14695380</v>
      </c>
      <c r="AR539" s="66">
        <f t="shared" si="241"/>
        <v>14695380</v>
      </c>
      <c r="AS539" s="66">
        <f t="shared" si="242"/>
        <v>784800</v>
      </c>
      <c r="AT539" s="45">
        <f t="shared" si="246"/>
        <v>15625806.516784346</v>
      </c>
      <c r="AU539" s="75"/>
    </row>
    <row r="540" spans="2:47" x14ac:dyDescent="0.3">
      <c r="B540" s="41">
        <f t="shared" si="247"/>
        <v>2550</v>
      </c>
      <c r="C540" s="8">
        <f t="shared" si="262"/>
        <v>25.5</v>
      </c>
      <c r="D540" s="73">
        <f t="shared" si="243"/>
        <v>34.106250000000003</v>
      </c>
      <c r="E540" s="29">
        <f t="shared" si="265"/>
        <v>8446.3081141380462</v>
      </c>
      <c r="F540" s="29">
        <f t="shared" si="248"/>
        <v>16.561388459094445</v>
      </c>
      <c r="G540" s="29">
        <f t="shared" si="263"/>
        <v>22.150857064038817</v>
      </c>
      <c r="H540" s="17">
        <f t="shared" si="249"/>
        <v>11296.937102659605</v>
      </c>
      <c r="I540" s="29">
        <f t="shared" si="250"/>
        <v>2.2250485660981263</v>
      </c>
      <c r="J540" s="29">
        <f t="shared" si="244"/>
        <v>20.847057720370078</v>
      </c>
      <c r="K540" s="39">
        <f t="shared" si="251"/>
        <v>1400</v>
      </c>
      <c r="L540" s="49">
        <f t="shared" si="234"/>
        <v>0</v>
      </c>
      <c r="M540" s="48">
        <f t="shared" si="235"/>
        <v>4.2266987561397071</v>
      </c>
      <c r="N540" s="51">
        <f t="shared" si="245"/>
        <v>0</v>
      </c>
      <c r="O540" s="54">
        <f t="shared" si="264"/>
        <v>18.880500609176615</v>
      </c>
      <c r="P540" s="34">
        <f t="shared" si="252"/>
        <v>1.7671458676442586</v>
      </c>
      <c r="Q540" s="30">
        <f t="shared" si="253"/>
        <v>0</v>
      </c>
      <c r="R540" s="58">
        <f t="shared" si="254"/>
        <v>0</v>
      </c>
      <c r="S540" s="58">
        <f t="shared" si="255"/>
        <v>0</v>
      </c>
      <c r="T540" s="58">
        <f t="shared" si="236"/>
        <v>100</v>
      </c>
      <c r="U540" s="88" t="str">
        <f>IF(R540=0,"-",FORECAST($C$8,Инклинометрия!$B$2:$B$152,Инклинометрия!$A$2:$A$152))</f>
        <v>-</v>
      </c>
      <c r="V540" s="88" t="str">
        <f>IF(R540=0,"-",FORECAST($C$8-R540,Инклинометрия!$B$2:$B$152,Инклинометрия!$A$2:$A$152))</f>
        <v>-</v>
      </c>
      <c r="W540" s="88" t="str">
        <f>IF(R540&gt;0,FORECAST($C$8,Инклинометрия!$B$2:$B$152,Инклинометрия!$A$2:$A$152),IF(AB540=$C$8,"-",FORECAST($C$8-AB540,Инклинометрия!$B$2:$B$152,Инклинометрия!$A$2:$A$152)))</f>
        <v>-</v>
      </c>
      <c r="X540" s="88" t="str">
        <f>IF(S540=0,"-",FORECAST($C$8-(S540+AB540),Инклинометрия!$B$2:$B$152,Инклинометрия!$A$2:$A$152))</f>
        <v>-</v>
      </c>
      <c r="Y540" s="88">
        <f>FORECAST($C$8+T540,Инклинометрия!$B$2:$B$152,Инклинометрия!$A$2:$A$152)</f>
        <v>1425</v>
      </c>
      <c r="Z540" s="88">
        <f>IF(R540=0,FORECAST($C$6-T540,Инклинометрия!$B$2:$B$152,Инклинометрия!$A$2:$A$152),FORECAST($C$8,Инклинометрия!$B$2:$B$152,Инклинометрия!$A$2:$A$152))</f>
        <v>1330</v>
      </c>
      <c r="AA540" s="61">
        <f t="shared" si="237"/>
        <v>1400</v>
      </c>
      <c r="AB540" s="62">
        <f t="shared" si="256"/>
        <v>1400</v>
      </c>
      <c r="AC540" s="62">
        <f t="shared" si="238"/>
        <v>0</v>
      </c>
      <c r="AD540" s="65">
        <f>IF(R540=0,FORECAST($C$8,Инклинометрия!$B$2:$B$152,Инклинометрия!$A$2:$A$152),V540)</f>
        <v>1330</v>
      </c>
      <c r="AE540" s="65">
        <f>FORECAST($C$8-(R540+AA540),Инклинометрия!$B$2:$B$152,Инклинометрия!$A$2:$A$152)</f>
        <v>0</v>
      </c>
      <c r="AF540" s="65">
        <f>IF(AB540=0,"-",FORECAST($C$8,Инклинометрия!$B$2:$B$152,Инклинометрия!$A$2:$A$152))</f>
        <v>1330</v>
      </c>
      <c r="AG540" s="65">
        <f>IF(AB540=0,"-",FORECAST($C$8-AB540,Инклинометрия!$B$2:$B$152,Инклинометрия!$A$2:$A$152))</f>
        <v>0</v>
      </c>
      <c r="AH540" s="65" t="str">
        <f>IF(AC540=0,"-",FORECAST($C$8+AC540,Инклинометрия!$B$2:$B$152,Инклинометрия!$A$2:$A$152))</f>
        <v>-</v>
      </c>
      <c r="AI540" s="89" t="str">
        <f>IF(AC540=0,"-",FORECAST($C$8,Инклинометрия!$B$2:$B$152,Инклинометрия!$A$2:$A$152))</f>
        <v>-</v>
      </c>
      <c r="AJ540" s="28"/>
      <c r="AK540" s="67">
        <f t="shared" si="257"/>
        <v>0</v>
      </c>
      <c r="AL540" s="28">
        <f t="shared" si="258"/>
        <v>0</v>
      </c>
      <c r="AM540" s="28">
        <f t="shared" si="259"/>
        <v>0.1</v>
      </c>
      <c r="AN540" s="26">
        <f t="shared" si="260"/>
        <v>0.1</v>
      </c>
      <c r="AO540" s="87">
        <f t="shared" si="261"/>
        <v>145626.51678434567</v>
      </c>
      <c r="AP540" s="87">
        <f t="shared" si="239"/>
        <v>44301.516784345658</v>
      </c>
      <c r="AQ540" s="66">
        <f t="shared" si="240"/>
        <v>14695380</v>
      </c>
      <c r="AR540" s="66">
        <f t="shared" si="241"/>
        <v>14695380</v>
      </c>
      <c r="AS540" s="66">
        <f t="shared" si="242"/>
        <v>784800</v>
      </c>
      <c r="AT540" s="45">
        <f t="shared" si="246"/>
        <v>15625806.516784346</v>
      </c>
      <c r="AU540" s="75"/>
    </row>
    <row r="541" spans="2:47" x14ac:dyDescent="0.3">
      <c r="B541" s="41">
        <f t="shared" si="247"/>
        <v>2555</v>
      </c>
      <c r="C541" s="8">
        <f t="shared" si="262"/>
        <v>25.55</v>
      </c>
      <c r="D541" s="73">
        <f t="shared" si="243"/>
        <v>34.173124999999999</v>
      </c>
      <c r="E541" s="29">
        <f t="shared" si="265"/>
        <v>8462.869502597141</v>
      </c>
      <c r="F541" s="29">
        <f t="shared" si="248"/>
        <v>16.561388459094445</v>
      </c>
      <c r="G541" s="29">
        <f t="shared" si="263"/>
        <v>22.150857064038817</v>
      </c>
      <c r="H541" s="17">
        <f t="shared" si="249"/>
        <v>11319.087959723644</v>
      </c>
      <c r="I541" s="29">
        <f t="shared" si="250"/>
        <v>2.2250485660981263</v>
      </c>
      <c r="J541" s="29">
        <f t="shared" si="244"/>
        <v>20.847057720370078</v>
      </c>
      <c r="K541" s="39">
        <f t="shared" si="251"/>
        <v>1400</v>
      </c>
      <c r="L541" s="49">
        <f t="shared" si="234"/>
        <v>0</v>
      </c>
      <c r="M541" s="48">
        <f t="shared" si="235"/>
        <v>4.2266987561397071</v>
      </c>
      <c r="N541" s="51">
        <f t="shared" si="245"/>
        <v>0</v>
      </c>
      <c r="O541" s="54">
        <f t="shared" si="264"/>
        <v>18.880500609176615</v>
      </c>
      <c r="P541" s="34">
        <f t="shared" si="252"/>
        <v>1.7671458676442586</v>
      </c>
      <c r="Q541" s="30">
        <f t="shared" si="253"/>
        <v>0</v>
      </c>
      <c r="R541" s="58">
        <f t="shared" si="254"/>
        <v>0</v>
      </c>
      <c r="S541" s="58">
        <f t="shared" si="255"/>
        <v>0</v>
      </c>
      <c r="T541" s="58">
        <f t="shared" si="236"/>
        <v>100</v>
      </c>
      <c r="U541" s="88" t="str">
        <f>IF(R541=0,"-",FORECAST($C$8,Инклинометрия!$B$2:$B$152,Инклинометрия!$A$2:$A$152))</f>
        <v>-</v>
      </c>
      <c r="V541" s="88" t="str">
        <f>IF(R541=0,"-",FORECAST($C$8-R541,Инклинометрия!$B$2:$B$152,Инклинометрия!$A$2:$A$152))</f>
        <v>-</v>
      </c>
      <c r="W541" s="88" t="str">
        <f>IF(R541&gt;0,FORECAST($C$8,Инклинометрия!$B$2:$B$152,Инклинометрия!$A$2:$A$152),IF(AB541=$C$8,"-",FORECAST($C$8-AB541,Инклинометрия!$B$2:$B$152,Инклинометрия!$A$2:$A$152)))</f>
        <v>-</v>
      </c>
      <c r="X541" s="88" t="str">
        <f>IF(S541=0,"-",FORECAST($C$8-(S541+AB541),Инклинометрия!$B$2:$B$152,Инклинометрия!$A$2:$A$152))</f>
        <v>-</v>
      </c>
      <c r="Y541" s="88">
        <f>FORECAST($C$8+T541,Инклинометрия!$B$2:$B$152,Инклинометрия!$A$2:$A$152)</f>
        <v>1425</v>
      </c>
      <c r="Z541" s="88">
        <f>IF(R541=0,FORECAST($C$6-T541,Инклинометрия!$B$2:$B$152,Инклинометрия!$A$2:$A$152),FORECAST($C$8,Инклинометрия!$B$2:$B$152,Инклинометрия!$A$2:$A$152))</f>
        <v>1330</v>
      </c>
      <c r="AA541" s="61">
        <f t="shared" si="237"/>
        <v>1400</v>
      </c>
      <c r="AB541" s="62">
        <f t="shared" si="256"/>
        <v>1400</v>
      </c>
      <c r="AC541" s="62">
        <f t="shared" si="238"/>
        <v>0</v>
      </c>
      <c r="AD541" s="65">
        <f>IF(R541=0,FORECAST($C$8,Инклинометрия!$B$2:$B$152,Инклинометрия!$A$2:$A$152),V541)</f>
        <v>1330</v>
      </c>
      <c r="AE541" s="65">
        <f>FORECAST($C$8-(R541+AA541),Инклинометрия!$B$2:$B$152,Инклинометрия!$A$2:$A$152)</f>
        <v>0</v>
      </c>
      <c r="AF541" s="65">
        <f>IF(AB541=0,"-",FORECAST($C$8,Инклинометрия!$B$2:$B$152,Инклинометрия!$A$2:$A$152))</f>
        <v>1330</v>
      </c>
      <c r="AG541" s="65">
        <f>IF(AB541=0,"-",FORECAST($C$8-AB541,Инклинометрия!$B$2:$B$152,Инклинометрия!$A$2:$A$152))</f>
        <v>0</v>
      </c>
      <c r="AH541" s="65" t="str">
        <f>IF(AC541=0,"-",FORECAST($C$8+AC541,Инклинометрия!$B$2:$B$152,Инклинометрия!$A$2:$A$152))</f>
        <v>-</v>
      </c>
      <c r="AI541" s="89" t="str">
        <f>IF(AC541=0,"-",FORECAST($C$8,Инклинометрия!$B$2:$B$152,Инклинометрия!$A$2:$A$152))</f>
        <v>-</v>
      </c>
      <c r="AJ541" s="28"/>
      <c r="AK541" s="67">
        <f t="shared" si="257"/>
        <v>0</v>
      </c>
      <c r="AL541" s="28">
        <f t="shared" si="258"/>
        <v>0</v>
      </c>
      <c r="AM541" s="28">
        <f t="shared" si="259"/>
        <v>0.1</v>
      </c>
      <c r="AN541" s="26">
        <f t="shared" si="260"/>
        <v>0.1</v>
      </c>
      <c r="AO541" s="87">
        <f t="shared" si="261"/>
        <v>145626.51678434567</v>
      </c>
      <c r="AP541" s="87">
        <f t="shared" si="239"/>
        <v>44301.516784345658</v>
      </c>
      <c r="AQ541" s="66">
        <f t="shared" si="240"/>
        <v>14695380</v>
      </c>
      <c r="AR541" s="66">
        <f t="shared" si="241"/>
        <v>14695380</v>
      </c>
      <c r="AS541" s="66">
        <f t="shared" si="242"/>
        <v>784800</v>
      </c>
      <c r="AT541" s="45">
        <f t="shared" si="246"/>
        <v>15625806.516784346</v>
      </c>
      <c r="AU541" s="75"/>
    </row>
    <row r="542" spans="2:47" x14ac:dyDescent="0.3">
      <c r="B542" s="41">
        <f t="shared" si="247"/>
        <v>2560</v>
      </c>
      <c r="C542" s="8">
        <f t="shared" si="262"/>
        <v>25.6</v>
      </c>
      <c r="D542" s="73">
        <f t="shared" si="243"/>
        <v>34.24</v>
      </c>
      <c r="E542" s="29">
        <f t="shared" si="265"/>
        <v>8479.4308910562359</v>
      </c>
      <c r="F542" s="29">
        <f t="shared" si="248"/>
        <v>16.561388459094445</v>
      </c>
      <c r="G542" s="29">
        <f t="shared" si="263"/>
        <v>22.150857064038817</v>
      </c>
      <c r="H542" s="17">
        <f t="shared" si="249"/>
        <v>11341.238816787682</v>
      </c>
      <c r="I542" s="29">
        <f t="shared" si="250"/>
        <v>2.2250485660981263</v>
      </c>
      <c r="J542" s="29">
        <f t="shared" si="244"/>
        <v>20.847057720370078</v>
      </c>
      <c r="K542" s="39">
        <f t="shared" si="251"/>
        <v>1400</v>
      </c>
      <c r="L542" s="49">
        <f t="shared" ref="L542:L605" si="266">R542*$C$21</f>
        <v>0</v>
      </c>
      <c r="M542" s="48">
        <f t="shared" ref="M542:M605" si="267">AA542*$C$21</f>
        <v>4.2266987561397071</v>
      </c>
      <c r="N542" s="51">
        <f t="shared" si="245"/>
        <v>0</v>
      </c>
      <c r="O542" s="54">
        <f t="shared" si="264"/>
        <v>18.880500609176615</v>
      </c>
      <c r="P542" s="34">
        <f t="shared" si="252"/>
        <v>1.7671458676442586</v>
      </c>
      <c r="Q542" s="30">
        <f t="shared" si="253"/>
        <v>0</v>
      </c>
      <c r="R542" s="58">
        <f t="shared" si="254"/>
        <v>0</v>
      </c>
      <c r="S542" s="58">
        <f t="shared" si="255"/>
        <v>0</v>
      </c>
      <c r="T542" s="58">
        <f t="shared" ref="T542:T605" si="268">IF(R542&gt;0,$C$6-$C$8,IF($C$6-$C$8-AC542&lt;0,0,$C$6-$C$8-AC542))</f>
        <v>100</v>
      </c>
      <c r="U542" s="88" t="str">
        <f>IF(R542=0,"-",FORECAST($C$8,Инклинометрия!$B$2:$B$152,Инклинометрия!$A$2:$A$152))</f>
        <v>-</v>
      </c>
      <c r="V542" s="88" t="str">
        <f>IF(R542=0,"-",FORECAST($C$8-R542,Инклинометрия!$B$2:$B$152,Инклинометрия!$A$2:$A$152))</f>
        <v>-</v>
      </c>
      <c r="W542" s="88" t="str">
        <f>IF(R542&gt;0,FORECAST($C$8,Инклинометрия!$B$2:$B$152,Инклинометрия!$A$2:$A$152),IF(AB542=$C$8,"-",FORECAST($C$8-AB542,Инклинометрия!$B$2:$B$152,Инклинометрия!$A$2:$A$152)))</f>
        <v>-</v>
      </c>
      <c r="X542" s="88" t="str">
        <f>IF(S542=0,"-",FORECAST($C$8-(S542+AB542),Инклинометрия!$B$2:$B$152,Инклинометрия!$A$2:$A$152))</f>
        <v>-</v>
      </c>
      <c r="Y542" s="88">
        <f>FORECAST($C$8+T542,Инклинометрия!$B$2:$B$152,Инклинометрия!$A$2:$A$152)</f>
        <v>1425</v>
      </c>
      <c r="Z542" s="88">
        <f>IF(R542=0,FORECAST($C$6-T542,Инклинометрия!$B$2:$B$152,Инклинометрия!$A$2:$A$152),FORECAST($C$8,Инклинометрия!$B$2:$B$152,Инклинометрия!$A$2:$A$152))</f>
        <v>1330</v>
      </c>
      <c r="AA542" s="61">
        <f t="shared" ref="AA542:AA605" si="269">IF(E542+R542&gt;$C$8,$C$8-R542,E542)</f>
        <v>1400</v>
      </c>
      <c r="AB542" s="62">
        <f t="shared" si="256"/>
        <v>1400</v>
      </c>
      <c r="AC542" s="62">
        <f t="shared" ref="AC542:AC605" si="270">IF(R542&gt;0,0,IF(AC541+AL542/$C$23&gt;$F$23,$F$23,AC541+AL542/$C$23))</f>
        <v>0</v>
      </c>
      <c r="AD542" s="65">
        <f>IF(R542=0,FORECAST($C$8,Инклинометрия!$B$2:$B$152,Инклинометрия!$A$2:$A$152),V542)</f>
        <v>1330</v>
      </c>
      <c r="AE542" s="65">
        <f>FORECAST($C$8-(R542+AA542),Инклинометрия!$B$2:$B$152,Инклинометрия!$A$2:$A$152)</f>
        <v>0</v>
      </c>
      <c r="AF542" s="65">
        <f>IF(AB542=0,"-",FORECAST($C$8,Инклинометрия!$B$2:$B$152,Инклинометрия!$A$2:$A$152))</f>
        <v>1330</v>
      </c>
      <c r="AG542" s="65">
        <f>IF(AB542=0,"-",FORECAST($C$8-AB542,Инклинометрия!$B$2:$B$152,Инклинометрия!$A$2:$A$152))</f>
        <v>0</v>
      </c>
      <c r="AH542" s="65" t="str">
        <f>IF(AC542=0,"-",FORECAST($C$8+AC542,Инклинометрия!$B$2:$B$152,Инклинометрия!$A$2:$A$152))</f>
        <v>-</v>
      </c>
      <c r="AI542" s="89" t="str">
        <f>IF(AC542=0,"-",FORECAST($C$8,Инклинометрия!$B$2:$B$152,Инклинометрия!$A$2:$A$152))</f>
        <v>-</v>
      </c>
      <c r="AJ542" s="28"/>
      <c r="AK542" s="67">
        <f t="shared" si="257"/>
        <v>0</v>
      </c>
      <c r="AL542" s="28">
        <f t="shared" si="258"/>
        <v>0</v>
      </c>
      <c r="AM542" s="28">
        <f t="shared" si="259"/>
        <v>0.1</v>
      </c>
      <c r="AN542" s="26">
        <f t="shared" si="260"/>
        <v>0.1</v>
      </c>
      <c r="AO542" s="87">
        <f t="shared" si="261"/>
        <v>145626.51678434567</v>
      </c>
      <c r="AP542" s="87">
        <f t="shared" ref="AP542:AP605" si="271">IF(R542+AA542&lt;$C$8,0,32*$L$23/$C$12^2*($K$10*R542+$K$8*AA542)+32*$L$24/($C$14^2-$C$13^2)*($K$10*S542+$K$8*AB542))</f>
        <v>44301.516784345658</v>
      </c>
      <c r="AQ542" s="66">
        <f t="shared" ref="AQ542:AQ605" si="272">R542*$C$11*$C$9+AA542*$C$11*$C$10</f>
        <v>14695380</v>
      </c>
      <c r="AR542" s="66">
        <f t="shared" ref="AR542:AR605" si="273">S542*$C$11*$C$9+AB542*$C$11*$C$10</f>
        <v>14695380</v>
      </c>
      <c r="AS542" s="66">
        <f t="shared" ref="AS542:AS605" si="274">$C$11*(T542*$C$9+AC542*$C$10)</f>
        <v>784800</v>
      </c>
      <c r="AT542" s="45">
        <f t="shared" si="246"/>
        <v>15625806.516784346</v>
      </c>
      <c r="AU542" s="75"/>
    </row>
    <row r="543" spans="2:47" x14ac:dyDescent="0.3">
      <c r="B543" s="41">
        <f t="shared" si="247"/>
        <v>2565</v>
      </c>
      <c r="C543" s="8">
        <f t="shared" si="262"/>
        <v>25.650000000000002</v>
      </c>
      <c r="D543" s="73">
        <f t="shared" ref="D543:D606" si="275">C543*$C$10/$C$9</f>
        <v>34.306875000000005</v>
      </c>
      <c r="E543" s="29">
        <f t="shared" si="265"/>
        <v>8495.9922795153307</v>
      </c>
      <c r="F543" s="29">
        <f t="shared" si="248"/>
        <v>16.561388459094445</v>
      </c>
      <c r="G543" s="29">
        <f t="shared" si="263"/>
        <v>22.150857064038817</v>
      </c>
      <c r="H543" s="17">
        <f t="shared" si="249"/>
        <v>11363.38967385172</v>
      </c>
      <c r="I543" s="29">
        <f t="shared" si="250"/>
        <v>2.2250485660981263</v>
      </c>
      <c r="J543" s="29">
        <f t="shared" ref="J543:J606" si="276">SQRT(2*$C$11*G543)</f>
        <v>20.847057720370078</v>
      </c>
      <c r="K543" s="39">
        <f t="shared" si="251"/>
        <v>1400</v>
      </c>
      <c r="L543" s="49">
        <f t="shared" si="266"/>
        <v>0</v>
      </c>
      <c r="M543" s="48">
        <f t="shared" si="267"/>
        <v>4.2266987561397071</v>
      </c>
      <c r="N543" s="51">
        <f t="shared" ref="N543:N606" si="277">S543*PI()*($C$14^2-$C$13^2)/4</f>
        <v>0</v>
      </c>
      <c r="O543" s="54">
        <f t="shared" si="264"/>
        <v>18.880500609176615</v>
      </c>
      <c r="P543" s="34">
        <f t="shared" si="252"/>
        <v>1.7671458676442586</v>
      </c>
      <c r="Q543" s="30">
        <f t="shared" si="253"/>
        <v>0</v>
      </c>
      <c r="R543" s="58">
        <f t="shared" si="254"/>
        <v>0</v>
      </c>
      <c r="S543" s="58">
        <f t="shared" si="255"/>
        <v>0</v>
      </c>
      <c r="T543" s="58">
        <f t="shared" si="268"/>
        <v>100</v>
      </c>
      <c r="U543" s="88" t="str">
        <f>IF(R543=0,"-",FORECAST($C$8,Инклинометрия!$B$2:$B$152,Инклинометрия!$A$2:$A$152))</f>
        <v>-</v>
      </c>
      <c r="V543" s="88" t="str">
        <f>IF(R543=0,"-",FORECAST($C$8-R543,Инклинометрия!$B$2:$B$152,Инклинометрия!$A$2:$A$152))</f>
        <v>-</v>
      </c>
      <c r="W543" s="88" t="str">
        <f>IF(R543&gt;0,FORECAST($C$8,Инклинометрия!$B$2:$B$152,Инклинометрия!$A$2:$A$152),IF(AB543=$C$8,"-",FORECAST($C$8-AB543,Инклинометрия!$B$2:$B$152,Инклинометрия!$A$2:$A$152)))</f>
        <v>-</v>
      </c>
      <c r="X543" s="88" t="str">
        <f>IF(S543=0,"-",FORECAST($C$8-(S543+AB543),Инклинометрия!$B$2:$B$152,Инклинометрия!$A$2:$A$152))</f>
        <v>-</v>
      </c>
      <c r="Y543" s="88">
        <f>FORECAST($C$8+T543,Инклинометрия!$B$2:$B$152,Инклинометрия!$A$2:$A$152)</f>
        <v>1425</v>
      </c>
      <c r="Z543" s="88">
        <f>IF(R543=0,FORECAST($C$6-T543,Инклинометрия!$B$2:$B$152,Инклинометрия!$A$2:$A$152),FORECAST($C$8,Инклинометрия!$B$2:$B$152,Инклинометрия!$A$2:$A$152))</f>
        <v>1330</v>
      </c>
      <c r="AA543" s="61">
        <f t="shared" si="269"/>
        <v>1400</v>
      </c>
      <c r="AB543" s="62">
        <f t="shared" si="256"/>
        <v>1400</v>
      </c>
      <c r="AC543" s="62">
        <f t="shared" si="270"/>
        <v>0</v>
      </c>
      <c r="AD543" s="65">
        <f>IF(R543=0,FORECAST($C$8,Инклинометрия!$B$2:$B$152,Инклинометрия!$A$2:$A$152),V543)</f>
        <v>1330</v>
      </c>
      <c r="AE543" s="65">
        <f>FORECAST($C$8-(R543+AA543),Инклинометрия!$B$2:$B$152,Инклинометрия!$A$2:$A$152)</f>
        <v>0</v>
      </c>
      <c r="AF543" s="65">
        <f>IF(AB543=0,"-",FORECAST($C$8,Инклинометрия!$B$2:$B$152,Инклинометрия!$A$2:$A$152))</f>
        <v>1330</v>
      </c>
      <c r="AG543" s="65">
        <f>IF(AB543=0,"-",FORECAST($C$8-AB543,Инклинометрия!$B$2:$B$152,Инклинометрия!$A$2:$A$152))</f>
        <v>0</v>
      </c>
      <c r="AH543" s="65" t="str">
        <f>IF(AC543=0,"-",FORECAST($C$8+AC543,Инклинометрия!$B$2:$B$152,Инклинометрия!$A$2:$A$152))</f>
        <v>-</v>
      </c>
      <c r="AI543" s="89" t="str">
        <f>IF(AC543=0,"-",FORECAST($C$8,Инклинометрия!$B$2:$B$152,Инклинометрия!$A$2:$A$152))</f>
        <v>-</v>
      </c>
      <c r="AJ543" s="28"/>
      <c r="AK543" s="67">
        <f t="shared" si="257"/>
        <v>0</v>
      </c>
      <c r="AL543" s="28">
        <f t="shared" si="258"/>
        <v>0</v>
      </c>
      <c r="AM543" s="28">
        <f t="shared" si="259"/>
        <v>0.1</v>
      </c>
      <c r="AN543" s="26">
        <f t="shared" si="260"/>
        <v>0.1</v>
      </c>
      <c r="AO543" s="87">
        <f t="shared" si="261"/>
        <v>145626.51678434567</v>
      </c>
      <c r="AP543" s="87">
        <f t="shared" si="271"/>
        <v>44301.516784345658</v>
      </c>
      <c r="AQ543" s="66">
        <f t="shared" si="272"/>
        <v>14695380</v>
      </c>
      <c r="AR543" s="66">
        <f t="shared" si="273"/>
        <v>14695380</v>
      </c>
      <c r="AS543" s="66">
        <f t="shared" si="274"/>
        <v>784800</v>
      </c>
      <c r="AT543" s="45">
        <f t="shared" ref="AT543:AT606" si="278">SUM(AQ543,AS543,AO543)</f>
        <v>15625806.516784346</v>
      </c>
      <c r="AU543" s="75"/>
    </row>
    <row r="544" spans="2:47" x14ac:dyDescent="0.3">
      <c r="B544" s="41">
        <f t="shared" ref="B544:B607" si="279">B543+$C$26</f>
        <v>2570</v>
      </c>
      <c r="C544" s="8">
        <f t="shared" si="262"/>
        <v>25.7</v>
      </c>
      <c r="D544" s="73">
        <f t="shared" si="275"/>
        <v>34.373750000000001</v>
      </c>
      <c r="E544" s="29">
        <f t="shared" si="265"/>
        <v>8512.5536679744237</v>
      </c>
      <c r="F544" s="29">
        <f t="shared" ref="F544:F607" si="280">IF(J543*(B544-B543)&gt;F543/2,4*(C544-C543)/PI()/$C$12^2,J543*(B544-B543)+4*(C544-C543)/PI()/$C$12^2)</f>
        <v>16.561388459093266</v>
      </c>
      <c r="G544" s="29">
        <f t="shared" si="263"/>
        <v>22.15085706403724</v>
      </c>
      <c r="H544" s="17">
        <f t="shared" ref="H544:H607" si="281">H543+G544</f>
        <v>11385.540530915758</v>
      </c>
      <c r="I544" s="29">
        <f t="shared" ref="I544:I607" si="282">SQRT(2*$C$11*($C$10-$C$9)/$C$10)</f>
        <v>2.2250485660981263</v>
      </c>
      <c r="J544" s="29">
        <f t="shared" si="276"/>
        <v>20.847057720369335</v>
      </c>
      <c r="K544" s="39">
        <f t="shared" ref="K544:K607" si="283">IF((D543+L543+N543-(AL543-AL542))/($C$21+$C$22)&gt;1400,1400,(D543+L543+N543-(AL543-AL542))/($C$21+$C$22))</f>
        <v>1400</v>
      </c>
      <c r="L544" s="49">
        <f t="shared" si="266"/>
        <v>0</v>
      </c>
      <c r="M544" s="48">
        <f t="shared" si="267"/>
        <v>4.2266987561397071</v>
      </c>
      <c r="N544" s="51">
        <f t="shared" si="277"/>
        <v>0</v>
      </c>
      <c r="O544" s="54">
        <f t="shared" si="264"/>
        <v>18.880500609176615</v>
      </c>
      <c r="P544" s="34">
        <f t="shared" ref="P544:P607" si="284">T544*PI()*$C$14^2/4</f>
        <v>1.7671458676442586</v>
      </c>
      <c r="Q544" s="30">
        <f t="shared" ref="Q544:Q607" si="285">AC544*$C$23</f>
        <v>0</v>
      </c>
      <c r="R544" s="58">
        <f t="shared" ref="R544:R607" si="286">IF(K544-H543&lt;0,0,K544-H543)</f>
        <v>0</v>
      </c>
      <c r="S544" s="58">
        <f t="shared" ref="S544:S607" si="287">K544-AB544</f>
        <v>0</v>
      </c>
      <c r="T544" s="58">
        <f t="shared" si="268"/>
        <v>100</v>
      </c>
      <c r="U544" s="88" t="str">
        <f>IF(R544=0,"-",FORECAST($C$8,Инклинометрия!$B$2:$B$152,Инклинометрия!$A$2:$A$152))</f>
        <v>-</v>
      </c>
      <c r="V544" s="88" t="str">
        <f>IF(R544=0,"-",FORECAST($C$8-R544,Инклинометрия!$B$2:$B$152,Инклинометрия!$A$2:$A$152))</f>
        <v>-</v>
      </c>
      <c r="W544" s="88" t="str">
        <f>IF(R544&gt;0,FORECAST($C$8,Инклинометрия!$B$2:$B$152,Инклинометрия!$A$2:$A$152),IF(AB544=$C$8,"-",FORECAST($C$8-AB544,Инклинометрия!$B$2:$B$152,Инклинометрия!$A$2:$A$152)))</f>
        <v>-</v>
      </c>
      <c r="X544" s="88" t="str">
        <f>IF(S544=0,"-",FORECAST($C$8-(S544+AB544),Инклинометрия!$B$2:$B$152,Инклинометрия!$A$2:$A$152))</f>
        <v>-</v>
      </c>
      <c r="Y544" s="88">
        <f>FORECAST($C$8+T544,Инклинометрия!$B$2:$B$152,Инклинометрия!$A$2:$A$152)</f>
        <v>1425</v>
      </c>
      <c r="Z544" s="88">
        <f>IF(R544=0,FORECAST($C$6-T544,Инклинометрия!$B$2:$B$152,Инклинометрия!$A$2:$A$152),FORECAST($C$8,Инклинометрия!$B$2:$B$152,Инклинометрия!$A$2:$A$152))</f>
        <v>1330</v>
      </c>
      <c r="AA544" s="61">
        <f t="shared" si="269"/>
        <v>1400</v>
      </c>
      <c r="AB544" s="62">
        <f t="shared" ref="AB544:AB607" si="288">IF(R544&gt;0,0,IF(AB543+(($C$16-AK544)*(B544-B543)/$C$22)&gt;$C$8,$C$8,AB543+(($C$16-AJ544)*(B544-B543)/$C$22)))</f>
        <v>1400</v>
      </c>
      <c r="AC544" s="62">
        <f t="shared" si="270"/>
        <v>0</v>
      </c>
      <c r="AD544" s="65">
        <f>IF(R544=0,FORECAST($C$8,Инклинометрия!$B$2:$B$152,Инклинометрия!$A$2:$A$152),V544)</f>
        <v>1330</v>
      </c>
      <c r="AE544" s="65">
        <f>FORECAST($C$8-(R544+AA544),Инклинометрия!$B$2:$B$152,Инклинометрия!$A$2:$A$152)</f>
        <v>0</v>
      </c>
      <c r="AF544" s="65">
        <f>IF(AB544=0,"-",FORECAST($C$8,Инклинометрия!$B$2:$B$152,Инклинометрия!$A$2:$A$152))</f>
        <v>1330</v>
      </c>
      <c r="AG544" s="65">
        <f>IF(AB544=0,"-",FORECAST($C$8-AB544,Инклинометрия!$B$2:$B$152,Инклинометрия!$A$2:$A$152))</f>
        <v>0</v>
      </c>
      <c r="AH544" s="65" t="str">
        <f>IF(AC544=0,"-",FORECAST($C$8+AC544,Инклинометрия!$B$2:$B$152,Инклинометрия!$A$2:$A$152))</f>
        <v>-</v>
      </c>
      <c r="AI544" s="89" t="str">
        <f>IF(AC544=0,"-",FORECAST($C$8,Инклинометрия!$B$2:$B$152,Инклинометрия!$A$2:$A$152))</f>
        <v>-</v>
      </c>
      <c r="AJ544" s="28"/>
      <c r="AK544" s="67">
        <f t="shared" ref="AK544:AK607" si="289">2*PI()*$C$5*(AV544-AV543)/(LN(AN543/$K$11)*$K$10/$K$9+LN($K$12/AN543)*$K$10/$K$9)</f>
        <v>0</v>
      </c>
      <c r="AL544" s="28">
        <f t="shared" ref="AL544:AL607" si="290">AK544*(B544-B543)</f>
        <v>0</v>
      </c>
      <c r="AM544" s="28">
        <f t="shared" ref="AM544:AM607" si="291">AM543+AK544/(2*PI()*$C$5*AM543*$K$13)</f>
        <v>0.1</v>
      </c>
      <c r="AN544" s="26">
        <f t="shared" ref="AN544:AN607" si="292">AN543+AK544*(B544-B543)/(2*PI()*$C$5*AN543*$K$13)</f>
        <v>0.1</v>
      </c>
      <c r="AO544" s="87">
        <f t="shared" ref="AO544:AO607" si="293">101325+AP544</f>
        <v>145626.51678434567</v>
      </c>
      <c r="AP544" s="87">
        <f t="shared" si="271"/>
        <v>44301.516784345658</v>
      </c>
      <c r="AQ544" s="66">
        <f t="shared" si="272"/>
        <v>14695380</v>
      </c>
      <c r="AR544" s="66">
        <f t="shared" si="273"/>
        <v>14695380</v>
      </c>
      <c r="AS544" s="66">
        <f t="shared" si="274"/>
        <v>784800</v>
      </c>
      <c r="AT544" s="45">
        <f t="shared" si="278"/>
        <v>15625806.516784346</v>
      </c>
      <c r="AU544" s="75"/>
    </row>
    <row r="545" spans="2:47" x14ac:dyDescent="0.3">
      <c r="B545" s="41">
        <f t="shared" si="279"/>
        <v>2575</v>
      </c>
      <c r="C545" s="8">
        <f t="shared" ref="C545:C608" si="294">$C$16*B545</f>
        <v>25.75</v>
      </c>
      <c r="D545" s="73">
        <f t="shared" si="275"/>
        <v>34.440624999999997</v>
      </c>
      <c r="E545" s="29">
        <f t="shared" si="265"/>
        <v>8529.1150564335167</v>
      </c>
      <c r="F545" s="29">
        <f t="shared" si="280"/>
        <v>16.561388459094445</v>
      </c>
      <c r="G545" s="29">
        <f t="shared" ref="G545:G608" si="295">F545*$C$10/$C$9</f>
        <v>22.150857064038817</v>
      </c>
      <c r="H545" s="17">
        <f t="shared" si="281"/>
        <v>11407.691387979796</v>
      </c>
      <c r="I545" s="29">
        <f t="shared" si="282"/>
        <v>2.2250485660981263</v>
      </c>
      <c r="J545" s="29">
        <f t="shared" si="276"/>
        <v>20.847057720370078</v>
      </c>
      <c r="K545" s="39">
        <f t="shared" si="283"/>
        <v>1400</v>
      </c>
      <c r="L545" s="49">
        <f t="shared" si="266"/>
        <v>0</v>
      </c>
      <c r="M545" s="48">
        <f t="shared" si="267"/>
        <v>4.2266987561397071</v>
      </c>
      <c r="N545" s="51">
        <f t="shared" si="277"/>
        <v>0</v>
      </c>
      <c r="O545" s="54">
        <f t="shared" ref="O545:O608" si="296">AB545*$C$22</f>
        <v>18.880500609176615</v>
      </c>
      <c r="P545" s="34">
        <f t="shared" si="284"/>
        <v>1.7671458676442586</v>
      </c>
      <c r="Q545" s="30">
        <f t="shared" si="285"/>
        <v>0</v>
      </c>
      <c r="R545" s="58">
        <f t="shared" si="286"/>
        <v>0</v>
      </c>
      <c r="S545" s="58">
        <f t="shared" si="287"/>
        <v>0</v>
      </c>
      <c r="T545" s="58">
        <f t="shared" si="268"/>
        <v>100</v>
      </c>
      <c r="U545" s="88" t="str">
        <f>IF(R545=0,"-",FORECAST($C$8,Инклинометрия!$B$2:$B$152,Инклинометрия!$A$2:$A$152))</f>
        <v>-</v>
      </c>
      <c r="V545" s="88" t="str">
        <f>IF(R545=0,"-",FORECAST($C$8-R545,Инклинометрия!$B$2:$B$152,Инклинометрия!$A$2:$A$152))</f>
        <v>-</v>
      </c>
      <c r="W545" s="88" t="str">
        <f>IF(R545&gt;0,FORECAST($C$8,Инклинометрия!$B$2:$B$152,Инклинометрия!$A$2:$A$152),IF(AB545=$C$8,"-",FORECAST($C$8-AB545,Инклинометрия!$B$2:$B$152,Инклинометрия!$A$2:$A$152)))</f>
        <v>-</v>
      </c>
      <c r="X545" s="88" t="str">
        <f>IF(S545=0,"-",FORECAST($C$8-(S545+AB545),Инклинометрия!$B$2:$B$152,Инклинометрия!$A$2:$A$152))</f>
        <v>-</v>
      </c>
      <c r="Y545" s="88">
        <f>FORECAST($C$8+T545,Инклинометрия!$B$2:$B$152,Инклинометрия!$A$2:$A$152)</f>
        <v>1425</v>
      </c>
      <c r="Z545" s="88">
        <f>IF(R545=0,FORECAST($C$6-T545,Инклинометрия!$B$2:$B$152,Инклинометрия!$A$2:$A$152),FORECAST($C$8,Инклинометрия!$B$2:$B$152,Инклинометрия!$A$2:$A$152))</f>
        <v>1330</v>
      </c>
      <c r="AA545" s="61">
        <f t="shared" si="269"/>
        <v>1400</v>
      </c>
      <c r="AB545" s="62">
        <f t="shared" si="288"/>
        <v>1400</v>
      </c>
      <c r="AC545" s="62">
        <f t="shared" si="270"/>
        <v>0</v>
      </c>
      <c r="AD545" s="65">
        <f>IF(R545=0,FORECAST($C$8,Инклинометрия!$B$2:$B$152,Инклинометрия!$A$2:$A$152),V545)</f>
        <v>1330</v>
      </c>
      <c r="AE545" s="65">
        <f>FORECAST($C$8-(R545+AA545),Инклинометрия!$B$2:$B$152,Инклинометрия!$A$2:$A$152)</f>
        <v>0</v>
      </c>
      <c r="AF545" s="65">
        <f>IF(AB545=0,"-",FORECAST($C$8,Инклинометрия!$B$2:$B$152,Инклинометрия!$A$2:$A$152))</f>
        <v>1330</v>
      </c>
      <c r="AG545" s="65">
        <f>IF(AB545=0,"-",FORECAST($C$8-AB545,Инклинометрия!$B$2:$B$152,Инклинометрия!$A$2:$A$152))</f>
        <v>0</v>
      </c>
      <c r="AH545" s="65" t="str">
        <f>IF(AC545=0,"-",FORECAST($C$8+AC545,Инклинометрия!$B$2:$B$152,Инклинометрия!$A$2:$A$152))</f>
        <v>-</v>
      </c>
      <c r="AI545" s="89" t="str">
        <f>IF(AC545=0,"-",FORECAST($C$8,Инклинометрия!$B$2:$B$152,Инклинометрия!$A$2:$A$152))</f>
        <v>-</v>
      </c>
      <c r="AJ545" s="28"/>
      <c r="AK545" s="67">
        <f t="shared" si="289"/>
        <v>0</v>
      </c>
      <c r="AL545" s="28">
        <f t="shared" si="290"/>
        <v>0</v>
      </c>
      <c r="AM545" s="28">
        <f t="shared" si="291"/>
        <v>0.1</v>
      </c>
      <c r="AN545" s="26">
        <f t="shared" si="292"/>
        <v>0.1</v>
      </c>
      <c r="AO545" s="87">
        <f t="shared" si="293"/>
        <v>145626.51678434567</v>
      </c>
      <c r="AP545" s="87">
        <f t="shared" si="271"/>
        <v>44301.516784345658</v>
      </c>
      <c r="AQ545" s="66">
        <f t="shared" si="272"/>
        <v>14695380</v>
      </c>
      <c r="AR545" s="66">
        <f t="shared" si="273"/>
        <v>14695380</v>
      </c>
      <c r="AS545" s="66">
        <f t="shared" si="274"/>
        <v>784800</v>
      </c>
      <c r="AT545" s="45">
        <f t="shared" si="278"/>
        <v>15625806.516784346</v>
      </c>
      <c r="AU545" s="75"/>
    </row>
    <row r="546" spans="2:47" x14ac:dyDescent="0.3">
      <c r="B546" s="41">
        <f t="shared" si="279"/>
        <v>2580</v>
      </c>
      <c r="C546" s="8">
        <f t="shared" si="294"/>
        <v>25.8</v>
      </c>
      <c r="D546" s="73">
        <f t="shared" si="275"/>
        <v>34.5075</v>
      </c>
      <c r="E546" s="29">
        <f t="shared" ref="E546:E609" si="297">C546/PI()/($C$12/2)^2</f>
        <v>8545.6764448926133</v>
      </c>
      <c r="F546" s="29">
        <f t="shared" si="280"/>
        <v>16.561388459094445</v>
      </c>
      <c r="G546" s="29">
        <f t="shared" si="295"/>
        <v>22.150857064038817</v>
      </c>
      <c r="H546" s="17">
        <f t="shared" si="281"/>
        <v>11429.842245043834</v>
      </c>
      <c r="I546" s="29">
        <f t="shared" si="282"/>
        <v>2.2250485660981263</v>
      </c>
      <c r="J546" s="29">
        <f t="shared" si="276"/>
        <v>20.847057720370078</v>
      </c>
      <c r="K546" s="39">
        <f t="shared" si="283"/>
        <v>1400</v>
      </c>
      <c r="L546" s="49">
        <f t="shared" si="266"/>
        <v>0</v>
      </c>
      <c r="M546" s="48">
        <f t="shared" si="267"/>
        <v>4.2266987561397071</v>
      </c>
      <c r="N546" s="51">
        <f t="shared" si="277"/>
        <v>0</v>
      </c>
      <c r="O546" s="54">
        <f t="shared" si="296"/>
        <v>18.880500609176615</v>
      </c>
      <c r="P546" s="34">
        <f t="shared" si="284"/>
        <v>1.7671458676442586</v>
      </c>
      <c r="Q546" s="30">
        <f t="shared" si="285"/>
        <v>0</v>
      </c>
      <c r="R546" s="58">
        <f t="shared" si="286"/>
        <v>0</v>
      </c>
      <c r="S546" s="58">
        <f t="shared" si="287"/>
        <v>0</v>
      </c>
      <c r="T546" s="58">
        <f t="shared" si="268"/>
        <v>100</v>
      </c>
      <c r="U546" s="88" t="str">
        <f>IF(R546=0,"-",FORECAST($C$8,Инклинометрия!$B$2:$B$152,Инклинометрия!$A$2:$A$152))</f>
        <v>-</v>
      </c>
      <c r="V546" s="88" t="str">
        <f>IF(R546=0,"-",FORECAST($C$8-R546,Инклинометрия!$B$2:$B$152,Инклинометрия!$A$2:$A$152))</f>
        <v>-</v>
      </c>
      <c r="W546" s="88" t="str">
        <f>IF(R546&gt;0,FORECAST($C$8,Инклинометрия!$B$2:$B$152,Инклинометрия!$A$2:$A$152),IF(AB546=$C$8,"-",FORECAST($C$8-AB546,Инклинометрия!$B$2:$B$152,Инклинометрия!$A$2:$A$152)))</f>
        <v>-</v>
      </c>
      <c r="X546" s="88" t="str">
        <f>IF(S546=0,"-",FORECAST($C$8-(S546+AB546),Инклинометрия!$B$2:$B$152,Инклинометрия!$A$2:$A$152))</f>
        <v>-</v>
      </c>
      <c r="Y546" s="88">
        <f>FORECAST($C$8+T546,Инклинометрия!$B$2:$B$152,Инклинометрия!$A$2:$A$152)</f>
        <v>1425</v>
      </c>
      <c r="Z546" s="88">
        <f>IF(R546=0,FORECAST($C$6-T546,Инклинометрия!$B$2:$B$152,Инклинометрия!$A$2:$A$152),FORECAST($C$8,Инклинометрия!$B$2:$B$152,Инклинометрия!$A$2:$A$152))</f>
        <v>1330</v>
      </c>
      <c r="AA546" s="61">
        <f t="shared" si="269"/>
        <v>1400</v>
      </c>
      <c r="AB546" s="62">
        <f t="shared" si="288"/>
        <v>1400</v>
      </c>
      <c r="AC546" s="62">
        <f t="shared" si="270"/>
        <v>0</v>
      </c>
      <c r="AD546" s="65">
        <f>IF(R546=0,FORECAST($C$8,Инклинометрия!$B$2:$B$152,Инклинометрия!$A$2:$A$152),V546)</f>
        <v>1330</v>
      </c>
      <c r="AE546" s="65">
        <f>FORECAST($C$8-(R546+AA546),Инклинометрия!$B$2:$B$152,Инклинометрия!$A$2:$A$152)</f>
        <v>0</v>
      </c>
      <c r="AF546" s="65">
        <f>IF(AB546=0,"-",FORECAST($C$8,Инклинометрия!$B$2:$B$152,Инклинометрия!$A$2:$A$152))</f>
        <v>1330</v>
      </c>
      <c r="AG546" s="65">
        <f>IF(AB546=0,"-",FORECAST($C$8-AB546,Инклинометрия!$B$2:$B$152,Инклинометрия!$A$2:$A$152))</f>
        <v>0</v>
      </c>
      <c r="AH546" s="65" t="str">
        <f>IF(AC546=0,"-",FORECAST($C$8+AC546,Инклинометрия!$B$2:$B$152,Инклинометрия!$A$2:$A$152))</f>
        <v>-</v>
      </c>
      <c r="AI546" s="89" t="str">
        <f>IF(AC546=0,"-",FORECAST($C$8,Инклинометрия!$B$2:$B$152,Инклинометрия!$A$2:$A$152))</f>
        <v>-</v>
      </c>
      <c r="AJ546" s="28"/>
      <c r="AK546" s="67">
        <f t="shared" si="289"/>
        <v>0</v>
      </c>
      <c r="AL546" s="28">
        <f t="shared" si="290"/>
        <v>0</v>
      </c>
      <c r="AM546" s="28">
        <f t="shared" si="291"/>
        <v>0.1</v>
      </c>
      <c r="AN546" s="26">
        <f t="shared" si="292"/>
        <v>0.1</v>
      </c>
      <c r="AO546" s="87">
        <f t="shared" si="293"/>
        <v>145626.51678434567</v>
      </c>
      <c r="AP546" s="87">
        <f t="shared" si="271"/>
        <v>44301.516784345658</v>
      </c>
      <c r="AQ546" s="66">
        <f t="shared" si="272"/>
        <v>14695380</v>
      </c>
      <c r="AR546" s="66">
        <f t="shared" si="273"/>
        <v>14695380</v>
      </c>
      <c r="AS546" s="66">
        <f t="shared" si="274"/>
        <v>784800</v>
      </c>
      <c r="AT546" s="45">
        <f t="shared" si="278"/>
        <v>15625806.516784346</v>
      </c>
      <c r="AU546" s="75"/>
    </row>
    <row r="547" spans="2:47" x14ac:dyDescent="0.3">
      <c r="B547" s="41">
        <f t="shared" si="279"/>
        <v>2585</v>
      </c>
      <c r="C547" s="8">
        <f t="shared" si="294"/>
        <v>25.85</v>
      </c>
      <c r="D547" s="73">
        <f t="shared" si="275"/>
        <v>34.574375000000003</v>
      </c>
      <c r="E547" s="29">
        <f t="shared" si="297"/>
        <v>8562.2378333517063</v>
      </c>
      <c r="F547" s="29">
        <f t="shared" si="280"/>
        <v>16.561388459094445</v>
      </c>
      <c r="G547" s="29">
        <f t="shared" si="295"/>
        <v>22.150857064038817</v>
      </c>
      <c r="H547" s="17">
        <f t="shared" si="281"/>
        <v>11451.993102107872</v>
      </c>
      <c r="I547" s="29">
        <f t="shared" si="282"/>
        <v>2.2250485660981263</v>
      </c>
      <c r="J547" s="29">
        <f t="shared" si="276"/>
        <v>20.847057720370078</v>
      </c>
      <c r="K547" s="39">
        <f t="shared" si="283"/>
        <v>1400</v>
      </c>
      <c r="L547" s="49">
        <f t="shared" si="266"/>
        <v>0</v>
      </c>
      <c r="M547" s="48">
        <f t="shared" si="267"/>
        <v>4.2266987561397071</v>
      </c>
      <c r="N547" s="51">
        <f t="shared" si="277"/>
        <v>0</v>
      </c>
      <c r="O547" s="54">
        <f t="shared" si="296"/>
        <v>18.880500609176615</v>
      </c>
      <c r="P547" s="34">
        <f t="shared" si="284"/>
        <v>1.7671458676442586</v>
      </c>
      <c r="Q547" s="30">
        <f t="shared" si="285"/>
        <v>0</v>
      </c>
      <c r="R547" s="58">
        <f t="shared" si="286"/>
        <v>0</v>
      </c>
      <c r="S547" s="58">
        <f t="shared" si="287"/>
        <v>0</v>
      </c>
      <c r="T547" s="58">
        <f t="shared" si="268"/>
        <v>100</v>
      </c>
      <c r="U547" s="88" t="str">
        <f>IF(R547=0,"-",FORECAST($C$8,Инклинометрия!$B$2:$B$152,Инклинометрия!$A$2:$A$152))</f>
        <v>-</v>
      </c>
      <c r="V547" s="88" t="str">
        <f>IF(R547=0,"-",FORECAST($C$8-R547,Инклинометрия!$B$2:$B$152,Инклинометрия!$A$2:$A$152))</f>
        <v>-</v>
      </c>
      <c r="W547" s="88" t="str">
        <f>IF(R547&gt;0,FORECAST($C$8,Инклинометрия!$B$2:$B$152,Инклинометрия!$A$2:$A$152),IF(AB547=$C$8,"-",FORECAST($C$8-AB547,Инклинометрия!$B$2:$B$152,Инклинометрия!$A$2:$A$152)))</f>
        <v>-</v>
      </c>
      <c r="X547" s="88" t="str">
        <f>IF(S547=0,"-",FORECAST($C$8-(S547+AB547),Инклинометрия!$B$2:$B$152,Инклинометрия!$A$2:$A$152))</f>
        <v>-</v>
      </c>
      <c r="Y547" s="88">
        <f>FORECAST($C$8+T547,Инклинометрия!$B$2:$B$152,Инклинометрия!$A$2:$A$152)</f>
        <v>1425</v>
      </c>
      <c r="Z547" s="88">
        <f>IF(R547=0,FORECAST($C$6-T547,Инклинометрия!$B$2:$B$152,Инклинометрия!$A$2:$A$152),FORECAST($C$8,Инклинометрия!$B$2:$B$152,Инклинометрия!$A$2:$A$152))</f>
        <v>1330</v>
      </c>
      <c r="AA547" s="61">
        <f t="shared" si="269"/>
        <v>1400</v>
      </c>
      <c r="AB547" s="62">
        <f t="shared" si="288"/>
        <v>1400</v>
      </c>
      <c r="AC547" s="62">
        <f t="shared" si="270"/>
        <v>0</v>
      </c>
      <c r="AD547" s="65">
        <f>IF(R547=0,FORECAST($C$8,Инклинометрия!$B$2:$B$152,Инклинометрия!$A$2:$A$152),V547)</f>
        <v>1330</v>
      </c>
      <c r="AE547" s="65">
        <f>FORECAST($C$8-(R547+AA547),Инклинометрия!$B$2:$B$152,Инклинометрия!$A$2:$A$152)</f>
        <v>0</v>
      </c>
      <c r="AF547" s="65">
        <f>IF(AB547=0,"-",FORECAST($C$8,Инклинометрия!$B$2:$B$152,Инклинометрия!$A$2:$A$152))</f>
        <v>1330</v>
      </c>
      <c r="AG547" s="65">
        <f>IF(AB547=0,"-",FORECAST($C$8-AB547,Инклинометрия!$B$2:$B$152,Инклинометрия!$A$2:$A$152))</f>
        <v>0</v>
      </c>
      <c r="AH547" s="65" t="str">
        <f>IF(AC547=0,"-",FORECAST($C$8+AC547,Инклинометрия!$B$2:$B$152,Инклинометрия!$A$2:$A$152))</f>
        <v>-</v>
      </c>
      <c r="AI547" s="89" t="str">
        <f>IF(AC547=0,"-",FORECAST($C$8,Инклинометрия!$B$2:$B$152,Инклинометрия!$A$2:$A$152))</f>
        <v>-</v>
      </c>
      <c r="AJ547" s="28"/>
      <c r="AK547" s="67">
        <f t="shared" si="289"/>
        <v>0</v>
      </c>
      <c r="AL547" s="28">
        <f t="shared" si="290"/>
        <v>0</v>
      </c>
      <c r="AM547" s="28">
        <f t="shared" si="291"/>
        <v>0.1</v>
      </c>
      <c r="AN547" s="26">
        <f t="shared" si="292"/>
        <v>0.1</v>
      </c>
      <c r="AO547" s="87">
        <f t="shared" si="293"/>
        <v>145626.51678434567</v>
      </c>
      <c r="AP547" s="87">
        <f t="shared" si="271"/>
        <v>44301.516784345658</v>
      </c>
      <c r="AQ547" s="66">
        <f t="shared" si="272"/>
        <v>14695380</v>
      </c>
      <c r="AR547" s="66">
        <f t="shared" si="273"/>
        <v>14695380</v>
      </c>
      <c r="AS547" s="66">
        <f t="shared" si="274"/>
        <v>784800</v>
      </c>
      <c r="AT547" s="45">
        <f t="shared" si="278"/>
        <v>15625806.516784346</v>
      </c>
      <c r="AU547" s="75"/>
    </row>
    <row r="548" spans="2:47" x14ac:dyDescent="0.3">
      <c r="B548" s="41">
        <f t="shared" si="279"/>
        <v>2590</v>
      </c>
      <c r="C548" s="8">
        <f t="shared" si="294"/>
        <v>25.900000000000002</v>
      </c>
      <c r="D548" s="73">
        <f t="shared" si="275"/>
        <v>34.641250000000007</v>
      </c>
      <c r="E548" s="29">
        <f t="shared" si="297"/>
        <v>8578.7992218108011</v>
      </c>
      <c r="F548" s="29">
        <f t="shared" si="280"/>
        <v>16.561388459094445</v>
      </c>
      <c r="G548" s="29">
        <f t="shared" si="295"/>
        <v>22.150857064038817</v>
      </c>
      <c r="H548" s="17">
        <f t="shared" si="281"/>
        <v>11474.14395917191</v>
      </c>
      <c r="I548" s="29">
        <f t="shared" si="282"/>
        <v>2.2250485660981263</v>
      </c>
      <c r="J548" s="29">
        <f t="shared" si="276"/>
        <v>20.847057720370078</v>
      </c>
      <c r="K548" s="39">
        <f t="shared" si="283"/>
        <v>1400</v>
      </c>
      <c r="L548" s="49">
        <f t="shared" si="266"/>
        <v>0</v>
      </c>
      <c r="M548" s="48">
        <f t="shared" si="267"/>
        <v>4.2266987561397071</v>
      </c>
      <c r="N548" s="51">
        <f t="shared" si="277"/>
        <v>0</v>
      </c>
      <c r="O548" s="54">
        <f t="shared" si="296"/>
        <v>18.880500609176615</v>
      </c>
      <c r="P548" s="34">
        <f t="shared" si="284"/>
        <v>1.7671458676442586</v>
      </c>
      <c r="Q548" s="30">
        <f t="shared" si="285"/>
        <v>0</v>
      </c>
      <c r="R548" s="58">
        <f t="shared" si="286"/>
        <v>0</v>
      </c>
      <c r="S548" s="58">
        <f t="shared" si="287"/>
        <v>0</v>
      </c>
      <c r="T548" s="58">
        <f t="shared" si="268"/>
        <v>100</v>
      </c>
      <c r="U548" s="88" t="str">
        <f>IF(R548=0,"-",FORECAST($C$8,Инклинометрия!$B$2:$B$152,Инклинометрия!$A$2:$A$152))</f>
        <v>-</v>
      </c>
      <c r="V548" s="88" t="str">
        <f>IF(R548=0,"-",FORECAST($C$8-R548,Инклинометрия!$B$2:$B$152,Инклинометрия!$A$2:$A$152))</f>
        <v>-</v>
      </c>
      <c r="W548" s="88" t="str">
        <f>IF(R548&gt;0,FORECAST($C$8,Инклинометрия!$B$2:$B$152,Инклинометрия!$A$2:$A$152),IF(AB548=$C$8,"-",FORECAST($C$8-AB548,Инклинометрия!$B$2:$B$152,Инклинометрия!$A$2:$A$152)))</f>
        <v>-</v>
      </c>
      <c r="X548" s="88" t="str">
        <f>IF(S548=0,"-",FORECAST($C$8-(S548+AB548),Инклинометрия!$B$2:$B$152,Инклинометрия!$A$2:$A$152))</f>
        <v>-</v>
      </c>
      <c r="Y548" s="88">
        <f>FORECAST($C$8+T548,Инклинометрия!$B$2:$B$152,Инклинометрия!$A$2:$A$152)</f>
        <v>1425</v>
      </c>
      <c r="Z548" s="88">
        <f>IF(R548=0,FORECAST($C$6-T548,Инклинометрия!$B$2:$B$152,Инклинометрия!$A$2:$A$152),FORECAST($C$8,Инклинометрия!$B$2:$B$152,Инклинометрия!$A$2:$A$152))</f>
        <v>1330</v>
      </c>
      <c r="AA548" s="61">
        <f t="shared" si="269"/>
        <v>1400</v>
      </c>
      <c r="AB548" s="62">
        <f t="shared" si="288"/>
        <v>1400</v>
      </c>
      <c r="AC548" s="62">
        <f t="shared" si="270"/>
        <v>0</v>
      </c>
      <c r="AD548" s="65">
        <f>IF(R548=0,FORECAST($C$8,Инклинометрия!$B$2:$B$152,Инклинометрия!$A$2:$A$152),V548)</f>
        <v>1330</v>
      </c>
      <c r="AE548" s="65">
        <f>FORECAST($C$8-(R548+AA548),Инклинометрия!$B$2:$B$152,Инклинометрия!$A$2:$A$152)</f>
        <v>0</v>
      </c>
      <c r="AF548" s="65">
        <f>IF(AB548=0,"-",FORECAST($C$8,Инклинометрия!$B$2:$B$152,Инклинометрия!$A$2:$A$152))</f>
        <v>1330</v>
      </c>
      <c r="AG548" s="65">
        <f>IF(AB548=0,"-",FORECAST($C$8-AB548,Инклинометрия!$B$2:$B$152,Инклинометрия!$A$2:$A$152))</f>
        <v>0</v>
      </c>
      <c r="AH548" s="65" t="str">
        <f>IF(AC548=0,"-",FORECAST($C$8+AC548,Инклинометрия!$B$2:$B$152,Инклинометрия!$A$2:$A$152))</f>
        <v>-</v>
      </c>
      <c r="AI548" s="89" t="str">
        <f>IF(AC548=0,"-",FORECAST($C$8,Инклинометрия!$B$2:$B$152,Инклинометрия!$A$2:$A$152))</f>
        <v>-</v>
      </c>
      <c r="AJ548" s="28"/>
      <c r="AK548" s="67">
        <f t="shared" si="289"/>
        <v>0</v>
      </c>
      <c r="AL548" s="28">
        <f t="shared" si="290"/>
        <v>0</v>
      </c>
      <c r="AM548" s="28">
        <f t="shared" si="291"/>
        <v>0.1</v>
      </c>
      <c r="AN548" s="26">
        <f t="shared" si="292"/>
        <v>0.1</v>
      </c>
      <c r="AO548" s="87">
        <f t="shared" si="293"/>
        <v>145626.51678434567</v>
      </c>
      <c r="AP548" s="87">
        <f t="shared" si="271"/>
        <v>44301.516784345658</v>
      </c>
      <c r="AQ548" s="66">
        <f t="shared" si="272"/>
        <v>14695380</v>
      </c>
      <c r="AR548" s="66">
        <f t="shared" si="273"/>
        <v>14695380</v>
      </c>
      <c r="AS548" s="66">
        <f t="shared" si="274"/>
        <v>784800</v>
      </c>
      <c r="AT548" s="45">
        <f t="shared" si="278"/>
        <v>15625806.516784346</v>
      </c>
      <c r="AU548" s="75"/>
    </row>
    <row r="549" spans="2:47" x14ac:dyDescent="0.3">
      <c r="B549" s="41">
        <f t="shared" si="279"/>
        <v>2595</v>
      </c>
      <c r="C549" s="8">
        <f t="shared" si="294"/>
        <v>25.95</v>
      </c>
      <c r="D549" s="73">
        <f t="shared" si="275"/>
        <v>34.708125000000003</v>
      </c>
      <c r="E549" s="29">
        <f t="shared" si="297"/>
        <v>8595.3606102698941</v>
      </c>
      <c r="F549" s="29">
        <f t="shared" si="280"/>
        <v>16.561388459093266</v>
      </c>
      <c r="G549" s="29">
        <f t="shared" si="295"/>
        <v>22.15085706403724</v>
      </c>
      <c r="H549" s="17">
        <f t="shared" si="281"/>
        <v>11496.294816235948</v>
      </c>
      <c r="I549" s="29">
        <f t="shared" si="282"/>
        <v>2.2250485660981263</v>
      </c>
      <c r="J549" s="29">
        <f t="shared" si="276"/>
        <v>20.847057720369335</v>
      </c>
      <c r="K549" s="39">
        <f t="shared" si="283"/>
        <v>1400</v>
      </c>
      <c r="L549" s="49">
        <f t="shared" si="266"/>
        <v>0</v>
      </c>
      <c r="M549" s="48">
        <f t="shared" si="267"/>
        <v>4.2266987561397071</v>
      </c>
      <c r="N549" s="51">
        <f t="shared" si="277"/>
        <v>0</v>
      </c>
      <c r="O549" s="54">
        <f t="shared" si="296"/>
        <v>18.880500609176615</v>
      </c>
      <c r="P549" s="34">
        <f t="shared" si="284"/>
        <v>1.7671458676442586</v>
      </c>
      <c r="Q549" s="30">
        <f t="shared" si="285"/>
        <v>0</v>
      </c>
      <c r="R549" s="58">
        <f t="shared" si="286"/>
        <v>0</v>
      </c>
      <c r="S549" s="58">
        <f t="shared" si="287"/>
        <v>0</v>
      </c>
      <c r="T549" s="58">
        <f t="shared" si="268"/>
        <v>100</v>
      </c>
      <c r="U549" s="88" t="str">
        <f>IF(R549=0,"-",FORECAST($C$8,Инклинометрия!$B$2:$B$152,Инклинометрия!$A$2:$A$152))</f>
        <v>-</v>
      </c>
      <c r="V549" s="88" t="str">
        <f>IF(R549=0,"-",FORECAST($C$8-R549,Инклинометрия!$B$2:$B$152,Инклинометрия!$A$2:$A$152))</f>
        <v>-</v>
      </c>
      <c r="W549" s="88" t="str">
        <f>IF(R549&gt;0,FORECAST($C$8,Инклинометрия!$B$2:$B$152,Инклинометрия!$A$2:$A$152),IF(AB549=$C$8,"-",FORECAST($C$8-AB549,Инклинометрия!$B$2:$B$152,Инклинометрия!$A$2:$A$152)))</f>
        <v>-</v>
      </c>
      <c r="X549" s="88" t="str">
        <f>IF(S549=0,"-",FORECAST($C$8-(S549+AB549),Инклинометрия!$B$2:$B$152,Инклинометрия!$A$2:$A$152))</f>
        <v>-</v>
      </c>
      <c r="Y549" s="88">
        <f>FORECAST($C$8+T549,Инклинометрия!$B$2:$B$152,Инклинометрия!$A$2:$A$152)</f>
        <v>1425</v>
      </c>
      <c r="Z549" s="88">
        <f>IF(R549=0,FORECAST($C$6-T549,Инклинометрия!$B$2:$B$152,Инклинометрия!$A$2:$A$152),FORECAST($C$8,Инклинометрия!$B$2:$B$152,Инклинометрия!$A$2:$A$152))</f>
        <v>1330</v>
      </c>
      <c r="AA549" s="61">
        <f t="shared" si="269"/>
        <v>1400</v>
      </c>
      <c r="AB549" s="62">
        <f t="shared" si="288"/>
        <v>1400</v>
      </c>
      <c r="AC549" s="62">
        <f t="shared" si="270"/>
        <v>0</v>
      </c>
      <c r="AD549" s="65">
        <f>IF(R549=0,FORECAST($C$8,Инклинометрия!$B$2:$B$152,Инклинометрия!$A$2:$A$152),V549)</f>
        <v>1330</v>
      </c>
      <c r="AE549" s="65">
        <f>FORECAST($C$8-(R549+AA549),Инклинометрия!$B$2:$B$152,Инклинометрия!$A$2:$A$152)</f>
        <v>0</v>
      </c>
      <c r="AF549" s="65">
        <f>IF(AB549=0,"-",FORECAST($C$8,Инклинометрия!$B$2:$B$152,Инклинометрия!$A$2:$A$152))</f>
        <v>1330</v>
      </c>
      <c r="AG549" s="65">
        <f>IF(AB549=0,"-",FORECAST($C$8-AB549,Инклинометрия!$B$2:$B$152,Инклинометрия!$A$2:$A$152))</f>
        <v>0</v>
      </c>
      <c r="AH549" s="65" t="str">
        <f>IF(AC549=0,"-",FORECAST($C$8+AC549,Инклинометрия!$B$2:$B$152,Инклинометрия!$A$2:$A$152))</f>
        <v>-</v>
      </c>
      <c r="AI549" s="89" t="str">
        <f>IF(AC549=0,"-",FORECAST($C$8,Инклинометрия!$B$2:$B$152,Инклинометрия!$A$2:$A$152))</f>
        <v>-</v>
      </c>
      <c r="AJ549" s="28"/>
      <c r="AK549" s="67">
        <f t="shared" si="289"/>
        <v>0</v>
      </c>
      <c r="AL549" s="28">
        <f t="shared" si="290"/>
        <v>0</v>
      </c>
      <c r="AM549" s="28">
        <f t="shared" si="291"/>
        <v>0.1</v>
      </c>
      <c r="AN549" s="26">
        <f t="shared" si="292"/>
        <v>0.1</v>
      </c>
      <c r="AO549" s="87">
        <f t="shared" si="293"/>
        <v>145626.51678434567</v>
      </c>
      <c r="AP549" s="87">
        <f t="shared" si="271"/>
        <v>44301.516784345658</v>
      </c>
      <c r="AQ549" s="66">
        <f t="shared" si="272"/>
        <v>14695380</v>
      </c>
      <c r="AR549" s="66">
        <f t="shared" si="273"/>
        <v>14695380</v>
      </c>
      <c r="AS549" s="66">
        <f t="shared" si="274"/>
        <v>784800</v>
      </c>
      <c r="AT549" s="45">
        <f t="shared" si="278"/>
        <v>15625806.516784346</v>
      </c>
      <c r="AU549" s="75"/>
    </row>
    <row r="550" spans="2:47" x14ac:dyDescent="0.3">
      <c r="B550" s="41">
        <f t="shared" si="279"/>
        <v>2600</v>
      </c>
      <c r="C550" s="8">
        <f t="shared" si="294"/>
        <v>26</v>
      </c>
      <c r="D550" s="73">
        <f t="shared" si="275"/>
        <v>34.774999999999999</v>
      </c>
      <c r="E550" s="29">
        <f t="shared" si="297"/>
        <v>8611.9219987289889</v>
      </c>
      <c r="F550" s="29">
        <f t="shared" si="280"/>
        <v>16.561388459094445</v>
      </c>
      <c r="G550" s="29">
        <f t="shared" si="295"/>
        <v>22.150857064038817</v>
      </c>
      <c r="H550" s="17">
        <f t="shared" si="281"/>
        <v>11518.445673299986</v>
      </c>
      <c r="I550" s="29">
        <f t="shared" si="282"/>
        <v>2.2250485660981263</v>
      </c>
      <c r="J550" s="29">
        <f t="shared" si="276"/>
        <v>20.847057720370078</v>
      </c>
      <c r="K550" s="39">
        <f t="shared" si="283"/>
        <v>1400</v>
      </c>
      <c r="L550" s="49">
        <f t="shared" si="266"/>
        <v>0</v>
      </c>
      <c r="M550" s="48">
        <f t="shared" si="267"/>
        <v>4.2266987561397071</v>
      </c>
      <c r="N550" s="51">
        <f t="shared" si="277"/>
        <v>0</v>
      </c>
      <c r="O550" s="54">
        <f t="shared" si="296"/>
        <v>18.880500609176615</v>
      </c>
      <c r="P550" s="34">
        <f t="shared" si="284"/>
        <v>1.7671458676442586</v>
      </c>
      <c r="Q550" s="30">
        <f t="shared" si="285"/>
        <v>0</v>
      </c>
      <c r="R550" s="58">
        <f t="shared" si="286"/>
        <v>0</v>
      </c>
      <c r="S550" s="58">
        <f t="shared" si="287"/>
        <v>0</v>
      </c>
      <c r="T550" s="58">
        <f t="shared" si="268"/>
        <v>100</v>
      </c>
      <c r="U550" s="88" t="str">
        <f>IF(R550=0,"-",FORECAST($C$8,Инклинометрия!$B$2:$B$152,Инклинометрия!$A$2:$A$152))</f>
        <v>-</v>
      </c>
      <c r="V550" s="88" t="str">
        <f>IF(R550=0,"-",FORECAST($C$8-R550,Инклинометрия!$B$2:$B$152,Инклинометрия!$A$2:$A$152))</f>
        <v>-</v>
      </c>
      <c r="W550" s="88" t="str">
        <f>IF(R550&gt;0,FORECAST($C$8,Инклинометрия!$B$2:$B$152,Инклинометрия!$A$2:$A$152),IF(AB550=$C$8,"-",FORECAST($C$8-AB550,Инклинометрия!$B$2:$B$152,Инклинометрия!$A$2:$A$152)))</f>
        <v>-</v>
      </c>
      <c r="X550" s="88" t="str">
        <f>IF(S550=0,"-",FORECAST($C$8-(S550+AB550),Инклинометрия!$B$2:$B$152,Инклинометрия!$A$2:$A$152))</f>
        <v>-</v>
      </c>
      <c r="Y550" s="88">
        <f>FORECAST($C$8+T550,Инклинометрия!$B$2:$B$152,Инклинометрия!$A$2:$A$152)</f>
        <v>1425</v>
      </c>
      <c r="Z550" s="88">
        <f>IF(R550=0,FORECAST($C$6-T550,Инклинометрия!$B$2:$B$152,Инклинометрия!$A$2:$A$152),FORECAST($C$8,Инклинометрия!$B$2:$B$152,Инклинометрия!$A$2:$A$152))</f>
        <v>1330</v>
      </c>
      <c r="AA550" s="61">
        <f t="shared" si="269"/>
        <v>1400</v>
      </c>
      <c r="AB550" s="62">
        <f t="shared" si="288"/>
        <v>1400</v>
      </c>
      <c r="AC550" s="62">
        <f t="shared" si="270"/>
        <v>0</v>
      </c>
      <c r="AD550" s="65">
        <f>IF(R550=0,FORECAST($C$8,Инклинометрия!$B$2:$B$152,Инклинометрия!$A$2:$A$152),V550)</f>
        <v>1330</v>
      </c>
      <c r="AE550" s="65">
        <f>FORECAST($C$8-(R550+AA550),Инклинометрия!$B$2:$B$152,Инклинометрия!$A$2:$A$152)</f>
        <v>0</v>
      </c>
      <c r="AF550" s="65">
        <f>IF(AB550=0,"-",FORECAST($C$8,Инклинометрия!$B$2:$B$152,Инклинометрия!$A$2:$A$152))</f>
        <v>1330</v>
      </c>
      <c r="AG550" s="65">
        <f>IF(AB550=0,"-",FORECAST($C$8-AB550,Инклинометрия!$B$2:$B$152,Инклинометрия!$A$2:$A$152))</f>
        <v>0</v>
      </c>
      <c r="AH550" s="65" t="str">
        <f>IF(AC550=0,"-",FORECAST($C$8+AC550,Инклинометрия!$B$2:$B$152,Инклинометрия!$A$2:$A$152))</f>
        <v>-</v>
      </c>
      <c r="AI550" s="89" t="str">
        <f>IF(AC550=0,"-",FORECAST($C$8,Инклинометрия!$B$2:$B$152,Инклинометрия!$A$2:$A$152))</f>
        <v>-</v>
      </c>
      <c r="AJ550" s="28"/>
      <c r="AK550" s="67">
        <f t="shared" si="289"/>
        <v>0</v>
      </c>
      <c r="AL550" s="28">
        <f t="shared" si="290"/>
        <v>0</v>
      </c>
      <c r="AM550" s="28">
        <f t="shared" si="291"/>
        <v>0.1</v>
      </c>
      <c r="AN550" s="26">
        <f t="shared" si="292"/>
        <v>0.1</v>
      </c>
      <c r="AO550" s="87">
        <f t="shared" si="293"/>
        <v>145626.51678434567</v>
      </c>
      <c r="AP550" s="87">
        <f t="shared" si="271"/>
        <v>44301.516784345658</v>
      </c>
      <c r="AQ550" s="66">
        <f t="shared" si="272"/>
        <v>14695380</v>
      </c>
      <c r="AR550" s="66">
        <f t="shared" si="273"/>
        <v>14695380</v>
      </c>
      <c r="AS550" s="66">
        <f t="shared" si="274"/>
        <v>784800</v>
      </c>
      <c r="AT550" s="45">
        <f t="shared" si="278"/>
        <v>15625806.516784346</v>
      </c>
      <c r="AU550" s="75"/>
    </row>
    <row r="551" spans="2:47" x14ac:dyDescent="0.3">
      <c r="B551" s="41">
        <f t="shared" si="279"/>
        <v>2605</v>
      </c>
      <c r="C551" s="8">
        <f t="shared" si="294"/>
        <v>26.05</v>
      </c>
      <c r="D551" s="73">
        <f t="shared" si="275"/>
        <v>34.841875000000002</v>
      </c>
      <c r="E551" s="29">
        <f t="shared" si="297"/>
        <v>8628.4833871880837</v>
      </c>
      <c r="F551" s="29">
        <f t="shared" si="280"/>
        <v>16.561388459094445</v>
      </c>
      <c r="G551" s="29">
        <f t="shared" si="295"/>
        <v>22.150857064038817</v>
      </c>
      <c r="H551" s="17">
        <f t="shared" si="281"/>
        <v>11540.596530364024</v>
      </c>
      <c r="I551" s="29">
        <f t="shared" si="282"/>
        <v>2.2250485660981263</v>
      </c>
      <c r="J551" s="29">
        <f t="shared" si="276"/>
        <v>20.847057720370078</v>
      </c>
      <c r="K551" s="39">
        <f t="shared" si="283"/>
        <v>1400</v>
      </c>
      <c r="L551" s="49">
        <f t="shared" si="266"/>
        <v>0</v>
      </c>
      <c r="M551" s="48">
        <f t="shared" si="267"/>
        <v>4.2266987561397071</v>
      </c>
      <c r="N551" s="51">
        <f t="shared" si="277"/>
        <v>0</v>
      </c>
      <c r="O551" s="54">
        <f t="shared" si="296"/>
        <v>18.880500609176615</v>
      </c>
      <c r="P551" s="34">
        <f t="shared" si="284"/>
        <v>1.7671458676442586</v>
      </c>
      <c r="Q551" s="30">
        <f t="shared" si="285"/>
        <v>0</v>
      </c>
      <c r="R551" s="58">
        <f t="shared" si="286"/>
        <v>0</v>
      </c>
      <c r="S551" s="58">
        <f t="shared" si="287"/>
        <v>0</v>
      </c>
      <c r="T551" s="58">
        <f t="shared" si="268"/>
        <v>100</v>
      </c>
      <c r="U551" s="88" t="str">
        <f>IF(R551=0,"-",FORECAST($C$8,Инклинометрия!$B$2:$B$152,Инклинометрия!$A$2:$A$152))</f>
        <v>-</v>
      </c>
      <c r="V551" s="88" t="str">
        <f>IF(R551=0,"-",FORECAST($C$8-R551,Инклинометрия!$B$2:$B$152,Инклинометрия!$A$2:$A$152))</f>
        <v>-</v>
      </c>
      <c r="W551" s="88" t="str">
        <f>IF(R551&gt;0,FORECAST($C$8,Инклинометрия!$B$2:$B$152,Инклинометрия!$A$2:$A$152),IF(AB551=$C$8,"-",FORECAST($C$8-AB551,Инклинометрия!$B$2:$B$152,Инклинометрия!$A$2:$A$152)))</f>
        <v>-</v>
      </c>
      <c r="X551" s="88" t="str">
        <f>IF(S551=0,"-",FORECAST($C$8-(S551+AB551),Инклинометрия!$B$2:$B$152,Инклинометрия!$A$2:$A$152))</f>
        <v>-</v>
      </c>
      <c r="Y551" s="88">
        <f>FORECAST($C$8+T551,Инклинометрия!$B$2:$B$152,Инклинометрия!$A$2:$A$152)</f>
        <v>1425</v>
      </c>
      <c r="Z551" s="88">
        <f>IF(R551=0,FORECAST($C$6-T551,Инклинометрия!$B$2:$B$152,Инклинометрия!$A$2:$A$152),FORECAST($C$8,Инклинометрия!$B$2:$B$152,Инклинометрия!$A$2:$A$152))</f>
        <v>1330</v>
      </c>
      <c r="AA551" s="61">
        <f t="shared" si="269"/>
        <v>1400</v>
      </c>
      <c r="AB551" s="62">
        <f t="shared" si="288"/>
        <v>1400</v>
      </c>
      <c r="AC551" s="62">
        <f t="shared" si="270"/>
        <v>0</v>
      </c>
      <c r="AD551" s="65">
        <f>IF(R551=0,FORECAST($C$8,Инклинометрия!$B$2:$B$152,Инклинометрия!$A$2:$A$152),V551)</f>
        <v>1330</v>
      </c>
      <c r="AE551" s="65">
        <f>FORECAST($C$8-(R551+AA551),Инклинометрия!$B$2:$B$152,Инклинометрия!$A$2:$A$152)</f>
        <v>0</v>
      </c>
      <c r="AF551" s="65">
        <f>IF(AB551=0,"-",FORECAST($C$8,Инклинометрия!$B$2:$B$152,Инклинометрия!$A$2:$A$152))</f>
        <v>1330</v>
      </c>
      <c r="AG551" s="65">
        <f>IF(AB551=0,"-",FORECAST($C$8-AB551,Инклинометрия!$B$2:$B$152,Инклинометрия!$A$2:$A$152))</f>
        <v>0</v>
      </c>
      <c r="AH551" s="65" t="str">
        <f>IF(AC551=0,"-",FORECAST($C$8+AC551,Инклинометрия!$B$2:$B$152,Инклинометрия!$A$2:$A$152))</f>
        <v>-</v>
      </c>
      <c r="AI551" s="89" t="str">
        <f>IF(AC551=0,"-",FORECAST($C$8,Инклинометрия!$B$2:$B$152,Инклинометрия!$A$2:$A$152))</f>
        <v>-</v>
      </c>
      <c r="AJ551" s="28"/>
      <c r="AK551" s="67">
        <f t="shared" si="289"/>
        <v>0</v>
      </c>
      <c r="AL551" s="28">
        <f t="shared" si="290"/>
        <v>0</v>
      </c>
      <c r="AM551" s="28">
        <f t="shared" si="291"/>
        <v>0.1</v>
      </c>
      <c r="AN551" s="26">
        <f t="shared" si="292"/>
        <v>0.1</v>
      </c>
      <c r="AO551" s="87">
        <f t="shared" si="293"/>
        <v>145626.51678434567</v>
      </c>
      <c r="AP551" s="87">
        <f t="shared" si="271"/>
        <v>44301.516784345658</v>
      </c>
      <c r="AQ551" s="66">
        <f t="shared" si="272"/>
        <v>14695380</v>
      </c>
      <c r="AR551" s="66">
        <f t="shared" si="273"/>
        <v>14695380</v>
      </c>
      <c r="AS551" s="66">
        <f t="shared" si="274"/>
        <v>784800</v>
      </c>
      <c r="AT551" s="45">
        <f t="shared" si="278"/>
        <v>15625806.516784346</v>
      </c>
      <c r="AU551" s="75"/>
    </row>
    <row r="552" spans="2:47" x14ac:dyDescent="0.3">
      <c r="B552" s="41">
        <f t="shared" si="279"/>
        <v>2610</v>
      </c>
      <c r="C552" s="8">
        <f t="shared" si="294"/>
        <v>26.1</v>
      </c>
      <c r="D552" s="73">
        <f t="shared" si="275"/>
        <v>34.908749999999998</v>
      </c>
      <c r="E552" s="29">
        <f t="shared" si="297"/>
        <v>8645.0447756471767</v>
      </c>
      <c r="F552" s="29">
        <f t="shared" si="280"/>
        <v>16.561388459094445</v>
      </c>
      <c r="G552" s="29">
        <f t="shared" si="295"/>
        <v>22.150857064038817</v>
      </c>
      <c r="H552" s="17">
        <f t="shared" si="281"/>
        <v>11562.747387428062</v>
      </c>
      <c r="I552" s="29">
        <f t="shared" si="282"/>
        <v>2.2250485660981263</v>
      </c>
      <c r="J552" s="29">
        <f t="shared" si="276"/>
        <v>20.847057720370078</v>
      </c>
      <c r="K552" s="39">
        <f t="shared" si="283"/>
        <v>1400</v>
      </c>
      <c r="L552" s="49">
        <f t="shared" si="266"/>
        <v>0</v>
      </c>
      <c r="M552" s="48">
        <f t="shared" si="267"/>
        <v>4.2266987561397071</v>
      </c>
      <c r="N552" s="51">
        <f t="shared" si="277"/>
        <v>0</v>
      </c>
      <c r="O552" s="54">
        <f t="shared" si="296"/>
        <v>18.880500609176615</v>
      </c>
      <c r="P552" s="34">
        <f t="shared" si="284"/>
        <v>1.7671458676442586</v>
      </c>
      <c r="Q552" s="30">
        <f t="shared" si="285"/>
        <v>0</v>
      </c>
      <c r="R552" s="58">
        <f t="shared" si="286"/>
        <v>0</v>
      </c>
      <c r="S552" s="58">
        <f t="shared" si="287"/>
        <v>0</v>
      </c>
      <c r="T552" s="58">
        <f t="shared" si="268"/>
        <v>100</v>
      </c>
      <c r="U552" s="88" t="str">
        <f>IF(R552=0,"-",FORECAST($C$8,Инклинометрия!$B$2:$B$152,Инклинометрия!$A$2:$A$152))</f>
        <v>-</v>
      </c>
      <c r="V552" s="88" t="str">
        <f>IF(R552=0,"-",FORECAST($C$8-R552,Инклинометрия!$B$2:$B$152,Инклинометрия!$A$2:$A$152))</f>
        <v>-</v>
      </c>
      <c r="W552" s="88" t="str">
        <f>IF(R552&gt;0,FORECAST($C$8,Инклинометрия!$B$2:$B$152,Инклинометрия!$A$2:$A$152),IF(AB552=$C$8,"-",FORECAST($C$8-AB552,Инклинометрия!$B$2:$B$152,Инклинометрия!$A$2:$A$152)))</f>
        <v>-</v>
      </c>
      <c r="X552" s="88" t="str">
        <f>IF(S552=0,"-",FORECAST($C$8-(S552+AB552),Инклинометрия!$B$2:$B$152,Инклинометрия!$A$2:$A$152))</f>
        <v>-</v>
      </c>
      <c r="Y552" s="88">
        <f>FORECAST($C$8+T552,Инклинометрия!$B$2:$B$152,Инклинометрия!$A$2:$A$152)</f>
        <v>1425</v>
      </c>
      <c r="Z552" s="88">
        <f>IF(R552=0,FORECAST($C$6-T552,Инклинометрия!$B$2:$B$152,Инклинометрия!$A$2:$A$152),FORECAST($C$8,Инклинометрия!$B$2:$B$152,Инклинометрия!$A$2:$A$152))</f>
        <v>1330</v>
      </c>
      <c r="AA552" s="61">
        <f t="shared" si="269"/>
        <v>1400</v>
      </c>
      <c r="AB552" s="62">
        <f t="shared" si="288"/>
        <v>1400</v>
      </c>
      <c r="AC552" s="62">
        <f t="shared" si="270"/>
        <v>0</v>
      </c>
      <c r="AD552" s="65">
        <f>IF(R552=0,FORECAST($C$8,Инклинометрия!$B$2:$B$152,Инклинометрия!$A$2:$A$152),V552)</f>
        <v>1330</v>
      </c>
      <c r="AE552" s="65">
        <f>FORECAST($C$8-(R552+AA552),Инклинометрия!$B$2:$B$152,Инклинометрия!$A$2:$A$152)</f>
        <v>0</v>
      </c>
      <c r="AF552" s="65">
        <f>IF(AB552=0,"-",FORECAST($C$8,Инклинометрия!$B$2:$B$152,Инклинометрия!$A$2:$A$152))</f>
        <v>1330</v>
      </c>
      <c r="AG552" s="65">
        <f>IF(AB552=0,"-",FORECAST($C$8-AB552,Инклинометрия!$B$2:$B$152,Инклинометрия!$A$2:$A$152))</f>
        <v>0</v>
      </c>
      <c r="AH552" s="65" t="str">
        <f>IF(AC552=0,"-",FORECAST($C$8+AC552,Инклинометрия!$B$2:$B$152,Инклинометрия!$A$2:$A$152))</f>
        <v>-</v>
      </c>
      <c r="AI552" s="89" t="str">
        <f>IF(AC552=0,"-",FORECAST($C$8,Инклинометрия!$B$2:$B$152,Инклинометрия!$A$2:$A$152))</f>
        <v>-</v>
      </c>
      <c r="AJ552" s="28"/>
      <c r="AK552" s="67">
        <f t="shared" si="289"/>
        <v>0</v>
      </c>
      <c r="AL552" s="28">
        <f t="shared" si="290"/>
        <v>0</v>
      </c>
      <c r="AM552" s="28">
        <f t="shared" si="291"/>
        <v>0.1</v>
      </c>
      <c r="AN552" s="26">
        <f t="shared" si="292"/>
        <v>0.1</v>
      </c>
      <c r="AO552" s="87">
        <f t="shared" si="293"/>
        <v>145626.51678434567</v>
      </c>
      <c r="AP552" s="87">
        <f t="shared" si="271"/>
        <v>44301.516784345658</v>
      </c>
      <c r="AQ552" s="66">
        <f t="shared" si="272"/>
        <v>14695380</v>
      </c>
      <c r="AR552" s="66">
        <f t="shared" si="273"/>
        <v>14695380</v>
      </c>
      <c r="AS552" s="66">
        <f t="shared" si="274"/>
        <v>784800</v>
      </c>
      <c r="AT552" s="45">
        <f t="shared" si="278"/>
        <v>15625806.516784346</v>
      </c>
      <c r="AU552" s="75"/>
    </row>
    <row r="553" spans="2:47" x14ac:dyDescent="0.3">
      <c r="B553" s="41">
        <f t="shared" si="279"/>
        <v>2615</v>
      </c>
      <c r="C553" s="8">
        <f t="shared" si="294"/>
        <v>26.150000000000002</v>
      </c>
      <c r="D553" s="73">
        <f t="shared" si="275"/>
        <v>34.975625000000008</v>
      </c>
      <c r="E553" s="29">
        <f t="shared" si="297"/>
        <v>8661.6061641062715</v>
      </c>
      <c r="F553" s="29">
        <f t="shared" si="280"/>
        <v>16.561388459094445</v>
      </c>
      <c r="G553" s="29">
        <f t="shared" si="295"/>
        <v>22.150857064038817</v>
      </c>
      <c r="H553" s="17">
        <f t="shared" si="281"/>
        <v>11584.8982444921</v>
      </c>
      <c r="I553" s="29">
        <f t="shared" si="282"/>
        <v>2.2250485660981263</v>
      </c>
      <c r="J553" s="29">
        <f t="shared" si="276"/>
        <v>20.847057720370078</v>
      </c>
      <c r="K553" s="39">
        <f t="shared" si="283"/>
        <v>1400</v>
      </c>
      <c r="L553" s="49">
        <f t="shared" si="266"/>
        <v>0</v>
      </c>
      <c r="M553" s="48">
        <f t="shared" si="267"/>
        <v>4.2266987561397071</v>
      </c>
      <c r="N553" s="51">
        <f t="shared" si="277"/>
        <v>0</v>
      </c>
      <c r="O553" s="54">
        <f t="shared" si="296"/>
        <v>18.880500609176615</v>
      </c>
      <c r="P553" s="34">
        <f t="shared" si="284"/>
        <v>1.7671458676442586</v>
      </c>
      <c r="Q553" s="30">
        <f t="shared" si="285"/>
        <v>0</v>
      </c>
      <c r="R553" s="58">
        <f t="shared" si="286"/>
        <v>0</v>
      </c>
      <c r="S553" s="58">
        <f t="shared" si="287"/>
        <v>0</v>
      </c>
      <c r="T553" s="58">
        <f t="shared" si="268"/>
        <v>100</v>
      </c>
      <c r="U553" s="88" t="str">
        <f>IF(R553=0,"-",FORECAST($C$8,Инклинометрия!$B$2:$B$152,Инклинометрия!$A$2:$A$152))</f>
        <v>-</v>
      </c>
      <c r="V553" s="88" t="str">
        <f>IF(R553=0,"-",FORECAST($C$8-R553,Инклинометрия!$B$2:$B$152,Инклинометрия!$A$2:$A$152))</f>
        <v>-</v>
      </c>
      <c r="W553" s="88" t="str">
        <f>IF(R553&gt;0,FORECAST($C$8,Инклинометрия!$B$2:$B$152,Инклинометрия!$A$2:$A$152),IF(AB553=$C$8,"-",FORECAST($C$8-AB553,Инклинометрия!$B$2:$B$152,Инклинометрия!$A$2:$A$152)))</f>
        <v>-</v>
      </c>
      <c r="X553" s="88" t="str">
        <f>IF(S553=0,"-",FORECAST($C$8-(S553+AB553),Инклинометрия!$B$2:$B$152,Инклинометрия!$A$2:$A$152))</f>
        <v>-</v>
      </c>
      <c r="Y553" s="88">
        <f>FORECAST($C$8+T553,Инклинометрия!$B$2:$B$152,Инклинометрия!$A$2:$A$152)</f>
        <v>1425</v>
      </c>
      <c r="Z553" s="88">
        <f>IF(R553=0,FORECAST($C$6-T553,Инклинометрия!$B$2:$B$152,Инклинометрия!$A$2:$A$152),FORECAST($C$8,Инклинометрия!$B$2:$B$152,Инклинометрия!$A$2:$A$152))</f>
        <v>1330</v>
      </c>
      <c r="AA553" s="61">
        <f t="shared" si="269"/>
        <v>1400</v>
      </c>
      <c r="AB553" s="62">
        <f t="shared" si="288"/>
        <v>1400</v>
      </c>
      <c r="AC553" s="62">
        <f t="shared" si="270"/>
        <v>0</v>
      </c>
      <c r="AD553" s="65">
        <f>IF(R553=0,FORECAST($C$8,Инклинометрия!$B$2:$B$152,Инклинометрия!$A$2:$A$152),V553)</f>
        <v>1330</v>
      </c>
      <c r="AE553" s="65">
        <f>FORECAST($C$8-(R553+AA553),Инклинометрия!$B$2:$B$152,Инклинометрия!$A$2:$A$152)</f>
        <v>0</v>
      </c>
      <c r="AF553" s="65">
        <f>IF(AB553=0,"-",FORECAST($C$8,Инклинометрия!$B$2:$B$152,Инклинометрия!$A$2:$A$152))</f>
        <v>1330</v>
      </c>
      <c r="AG553" s="65">
        <f>IF(AB553=0,"-",FORECAST($C$8-AB553,Инклинометрия!$B$2:$B$152,Инклинометрия!$A$2:$A$152))</f>
        <v>0</v>
      </c>
      <c r="AH553" s="65" t="str">
        <f>IF(AC553=0,"-",FORECAST($C$8+AC553,Инклинометрия!$B$2:$B$152,Инклинометрия!$A$2:$A$152))</f>
        <v>-</v>
      </c>
      <c r="AI553" s="89" t="str">
        <f>IF(AC553=0,"-",FORECAST($C$8,Инклинометрия!$B$2:$B$152,Инклинометрия!$A$2:$A$152))</f>
        <v>-</v>
      </c>
      <c r="AJ553" s="28"/>
      <c r="AK553" s="67">
        <f t="shared" si="289"/>
        <v>0</v>
      </c>
      <c r="AL553" s="28">
        <f t="shared" si="290"/>
        <v>0</v>
      </c>
      <c r="AM553" s="28">
        <f t="shared" si="291"/>
        <v>0.1</v>
      </c>
      <c r="AN553" s="26">
        <f t="shared" si="292"/>
        <v>0.1</v>
      </c>
      <c r="AO553" s="87">
        <f t="shared" si="293"/>
        <v>145626.51678434567</v>
      </c>
      <c r="AP553" s="87">
        <f t="shared" si="271"/>
        <v>44301.516784345658</v>
      </c>
      <c r="AQ553" s="66">
        <f t="shared" si="272"/>
        <v>14695380</v>
      </c>
      <c r="AR553" s="66">
        <f t="shared" si="273"/>
        <v>14695380</v>
      </c>
      <c r="AS553" s="66">
        <f t="shared" si="274"/>
        <v>784800</v>
      </c>
      <c r="AT553" s="45">
        <f t="shared" si="278"/>
        <v>15625806.516784346</v>
      </c>
      <c r="AU553" s="75"/>
    </row>
    <row r="554" spans="2:47" x14ac:dyDescent="0.3">
      <c r="B554" s="41">
        <f t="shared" si="279"/>
        <v>2620</v>
      </c>
      <c r="C554" s="8">
        <f t="shared" si="294"/>
        <v>26.2</v>
      </c>
      <c r="D554" s="73">
        <f t="shared" si="275"/>
        <v>35.042499999999997</v>
      </c>
      <c r="E554" s="29">
        <f t="shared" si="297"/>
        <v>8678.1675525653663</v>
      </c>
      <c r="F554" s="29">
        <f t="shared" si="280"/>
        <v>16.561388459093266</v>
      </c>
      <c r="G554" s="29">
        <f t="shared" si="295"/>
        <v>22.15085706403724</v>
      </c>
      <c r="H554" s="17">
        <f t="shared" si="281"/>
        <v>11607.049101556138</v>
      </c>
      <c r="I554" s="29">
        <f t="shared" si="282"/>
        <v>2.2250485660981263</v>
      </c>
      <c r="J554" s="29">
        <f t="shared" si="276"/>
        <v>20.847057720369335</v>
      </c>
      <c r="K554" s="39">
        <f t="shared" si="283"/>
        <v>1400</v>
      </c>
      <c r="L554" s="49">
        <f t="shared" si="266"/>
        <v>0</v>
      </c>
      <c r="M554" s="48">
        <f t="shared" si="267"/>
        <v>4.2266987561397071</v>
      </c>
      <c r="N554" s="51">
        <f t="shared" si="277"/>
        <v>0</v>
      </c>
      <c r="O554" s="54">
        <f t="shared" si="296"/>
        <v>18.880500609176615</v>
      </c>
      <c r="P554" s="34">
        <f t="shared" si="284"/>
        <v>1.7671458676442586</v>
      </c>
      <c r="Q554" s="30">
        <f t="shared" si="285"/>
        <v>0</v>
      </c>
      <c r="R554" s="58">
        <f t="shared" si="286"/>
        <v>0</v>
      </c>
      <c r="S554" s="58">
        <f t="shared" si="287"/>
        <v>0</v>
      </c>
      <c r="T554" s="58">
        <f t="shared" si="268"/>
        <v>100</v>
      </c>
      <c r="U554" s="88" t="str">
        <f>IF(R554=0,"-",FORECAST($C$8,Инклинометрия!$B$2:$B$152,Инклинометрия!$A$2:$A$152))</f>
        <v>-</v>
      </c>
      <c r="V554" s="88" t="str">
        <f>IF(R554=0,"-",FORECAST($C$8-R554,Инклинометрия!$B$2:$B$152,Инклинометрия!$A$2:$A$152))</f>
        <v>-</v>
      </c>
      <c r="W554" s="88" t="str">
        <f>IF(R554&gt;0,FORECAST($C$8,Инклинометрия!$B$2:$B$152,Инклинометрия!$A$2:$A$152),IF(AB554=$C$8,"-",FORECAST($C$8-AB554,Инклинометрия!$B$2:$B$152,Инклинометрия!$A$2:$A$152)))</f>
        <v>-</v>
      </c>
      <c r="X554" s="88" t="str">
        <f>IF(S554=0,"-",FORECAST($C$8-(S554+AB554),Инклинометрия!$B$2:$B$152,Инклинометрия!$A$2:$A$152))</f>
        <v>-</v>
      </c>
      <c r="Y554" s="88">
        <f>FORECAST($C$8+T554,Инклинометрия!$B$2:$B$152,Инклинометрия!$A$2:$A$152)</f>
        <v>1425</v>
      </c>
      <c r="Z554" s="88">
        <f>IF(R554=0,FORECAST($C$6-T554,Инклинометрия!$B$2:$B$152,Инклинометрия!$A$2:$A$152),FORECAST($C$8,Инклинометрия!$B$2:$B$152,Инклинометрия!$A$2:$A$152))</f>
        <v>1330</v>
      </c>
      <c r="AA554" s="61">
        <f t="shared" si="269"/>
        <v>1400</v>
      </c>
      <c r="AB554" s="62">
        <f t="shared" si="288"/>
        <v>1400</v>
      </c>
      <c r="AC554" s="62">
        <f t="shared" si="270"/>
        <v>0</v>
      </c>
      <c r="AD554" s="65">
        <f>IF(R554=0,FORECAST($C$8,Инклинометрия!$B$2:$B$152,Инклинометрия!$A$2:$A$152),V554)</f>
        <v>1330</v>
      </c>
      <c r="AE554" s="65">
        <f>FORECAST($C$8-(R554+AA554),Инклинометрия!$B$2:$B$152,Инклинометрия!$A$2:$A$152)</f>
        <v>0</v>
      </c>
      <c r="AF554" s="65">
        <f>IF(AB554=0,"-",FORECAST($C$8,Инклинометрия!$B$2:$B$152,Инклинометрия!$A$2:$A$152))</f>
        <v>1330</v>
      </c>
      <c r="AG554" s="65">
        <f>IF(AB554=0,"-",FORECAST($C$8-AB554,Инклинометрия!$B$2:$B$152,Инклинометрия!$A$2:$A$152))</f>
        <v>0</v>
      </c>
      <c r="AH554" s="65" t="str">
        <f>IF(AC554=0,"-",FORECAST($C$8+AC554,Инклинометрия!$B$2:$B$152,Инклинометрия!$A$2:$A$152))</f>
        <v>-</v>
      </c>
      <c r="AI554" s="89" t="str">
        <f>IF(AC554=0,"-",FORECAST($C$8,Инклинометрия!$B$2:$B$152,Инклинометрия!$A$2:$A$152))</f>
        <v>-</v>
      </c>
      <c r="AJ554" s="28"/>
      <c r="AK554" s="67">
        <f t="shared" si="289"/>
        <v>0</v>
      </c>
      <c r="AL554" s="28">
        <f t="shared" si="290"/>
        <v>0</v>
      </c>
      <c r="AM554" s="28">
        <f t="shared" si="291"/>
        <v>0.1</v>
      </c>
      <c r="AN554" s="26">
        <f t="shared" si="292"/>
        <v>0.1</v>
      </c>
      <c r="AO554" s="87">
        <f t="shared" si="293"/>
        <v>145626.51678434567</v>
      </c>
      <c r="AP554" s="87">
        <f t="shared" si="271"/>
        <v>44301.516784345658</v>
      </c>
      <c r="AQ554" s="66">
        <f t="shared" si="272"/>
        <v>14695380</v>
      </c>
      <c r="AR554" s="66">
        <f t="shared" si="273"/>
        <v>14695380</v>
      </c>
      <c r="AS554" s="66">
        <f t="shared" si="274"/>
        <v>784800</v>
      </c>
      <c r="AT554" s="45">
        <f t="shared" si="278"/>
        <v>15625806.516784346</v>
      </c>
      <c r="AU554" s="75"/>
    </row>
    <row r="555" spans="2:47" x14ac:dyDescent="0.3">
      <c r="B555" s="41">
        <f t="shared" si="279"/>
        <v>2625</v>
      </c>
      <c r="C555" s="8">
        <f t="shared" si="294"/>
        <v>26.25</v>
      </c>
      <c r="D555" s="73">
        <f t="shared" si="275"/>
        <v>35.109375</v>
      </c>
      <c r="E555" s="29">
        <f t="shared" si="297"/>
        <v>8694.7289410244593</v>
      </c>
      <c r="F555" s="29">
        <f t="shared" si="280"/>
        <v>16.561388459094445</v>
      </c>
      <c r="G555" s="29">
        <f t="shared" si="295"/>
        <v>22.150857064038817</v>
      </c>
      <c r="H555" s="17">
        <f t="shared" si="281"/>
        <v>11629.199958620176</v>
      </c>
      <c r="I555" s="29">
        <f t="shared" si="282"/>
        <v>2.2250485660981263</v>
      </c>
      <c r="J555" s="29">
        <f t="shared" si="276"/>
        <v>20.847057720370078</v>
      </c>
      <c r="K555" s="39">
        <f t="shared" si="283"/>
        <v>1400</v>
      </c>
      <c r="L555" s="49">
        <f t="shared" si="266"/>
        <v>0</v>
      </c>
      <c r="M555" s="48">
        <f t="shared" si="267"/>
        <v>4.2266987561397071</v>
      </c>
      <c r="N555" s="51">
        <f t="shared" si="277"/>
        <v>0</v>
      </c>
      <c r="O555" s="54">
        <f t="shared" si="296"/>
        <v>18.880500609176615</v>
      </c>
      <c r="P555" s="34">
        <f t="shared" si="284"/>
        <v>1.7671458676442586</v>
      </c>
      <c r="Q555" s="30">
        <f t="shared" si="285"/>
        <v>0</v>
      </c>
      <c r="R555" s="58">
        <f t="shared" si="286"/>
        <v>0</v>
      </c>
      <c r="S555" s="58">
        <f t="shared" si="287"/>
        <v>0</v>
      </c>
      <c r="T555" s="58">
        <f t="shared" si="268"/>
        <v>100</v>
      </c>
      <c r="U555" s="88" t="str">
        <f>IF(R555=0,"-",FORECAST($C$8,Инклинометрия!$B$2:$B$152,Инклинометрия!$A$2:$A$152))</f>
        <v>-</v>
      </c>
      <c r="V555" s="88" t="str">
        <f>IF(R555=0,"-",FORECAST($C$8-R555,Инклинометрия!$B$2:$B$152,Инклинометрия!$A$2:$A$152))</f>
        <v>-</v>
      </c>
      <c r="W555" s="88" t="str">
        <f>IF(R555&gt;0,FORECAST($C$8,Инклинометрия!$B$2:$B$152,Инклинометрия!$A$2:$A$152),IF(AB555=$C$8,"-",FORECAST($C$8-AB555,Инклинометрия!$B$2:$B$152,Инклинометрия!$A$2:$A$152)))</f>
        <v>-</v>
      </c>
      <c r="X555" s="88" t="str">
        <f>IF(S555=0,"-",FORECAST($C$8-(S555+AB555),Инклинометрия!$B$2:$B$152,Инклинометрия!$A$2:$A$152))</f>
        <v>-</v>
      </c>
      <c r="Y555" s="88">
        <f>FORECAST($C$8+T555,Инклинометрия!$B$2:$B$152,Инклинометрия!$A$2:$A$152)</f>
        <v>1425</v>
      </c>
      <c r="Z555" s="88">
        <f>IF(R555=0,FORECAST($C$6-T555,Инклинометрия!$B$2:$B$152,Инклинометрия!$A$2:$A$152),FORECAST($C$8,Инклинометрия!$B$2:$B$152,Инклинометрия!$A$2:$A$152))</f>
        <v>1330</v>
      </c>
      <c r="AA555" s="61">
        <f t="shared" si="269"/>
        <v>1400</v>
      </c>
      <c r="AB555" s="62">
        <f t="shared" si="288"/>
        <v>1400</v>
      </c>
      <c r="AC555" s="62">
        <f t="shared" si="270"/>
        <v>0</v>
      </c>
      <c r="AD555" s="65">
        <f>IF(R555=0,FORECAST($C$8,Инклинометрия!$B$2:$B$152,Инклинометрия!$A$2:$A$152),V555)</f>
        <v>1330</v>
      </c>
      <c r="AE555" s="65">
        <f>FORECAST($C$8-(R555+AA555),Инклинометрия!$B$2:$B$152,Инклинометрия!$A$2:$A$152)</f>
        <v>0</v>
      </c>
      <c r="AF555" s="65">
        <f>IF(AB555=0,"-",FORECAST($C$8,Инклинометрия!$B$2:$B$152,Инклинометрия!$A$2:$A$152))</f>
        <v>1330</v>
      </c>
      <c r="AG555" s="65">
        <f>IF(AB555=0,"-",FORECAST($C$8-AB555,Инклинометрия!$B$2:$B$152,Инклинометрия!$A$2:$A$152))</f>
        <v>0</v>
      </c>
      <c r="AH555" s="65" t="str">
        <f>IF(AC555=0,"-",FORECAST($C$8+AC555,Инклинометрия!$B$2:$B$152,Инклинометрия!$A$2:$A$152))</f>
        <v>-</v>
      </c>
      <c r="AI555" s="89" t="str">
        <f>IF(AC555=0,"-",FORECAST($C$8,Инклинометрия!$B$2:$B$152,Инклинометрия!$A$2:$A$152))</f>
        <v>-</v>
      </c>
      <c r="AJ555" s="28"/>
      <c r="AK555" s="67">
        <f t="shared" si="289"/>
        <v>0</v>
      </c>
      <c r="AL555" s="28">
        <f t="shared" si="290"/>
        <v>0</v>
      </c>
      <c r="AM555" s="28">
        <f t="shared" si="291"/>
        <v>0.1</v>
      </c>
      <c r="AN555" s="26">
        <f t="shared" si="292"/>
        <v>0.1</v>
      </c>
      <c r="AO555" s="87">
        <f t="shared" si="293"/>
        <v>145626.51678434567</v>
      </c>
      <c r="AP555" s="87">
        <f t="shared" si="271"/>
        <v>44301.516784345658</v>
      </c>
      <c r="AQ555" s="66">
        <f t="shared" si="272"/>
        <v>14695380</v>
      </c>
      <c r="AR555" s="66">
        <f t="shared" si="273"/>
        <v>14695380</v>
      </c>
      <c r="AS555" s="66">
        <f t="shared" si="274"/>
        <v>784800</v>
      </c>
      <c r="AT555" s="45">
        <f t="shared" si="278"/>
        <v>15625806.516784346</v>
      </c>
      <c r="AU555" s="75"/>
    </row>
    <row r="556" spans="2:47" x14ac:dyDescent="0.3">
      <c r="B556" s="41">
        <f t="shared" si="279"/>
        <v>2630</v>
      </c>
      <c r="C556" s="8">
        <f t="shared" si="294"/>
        <v>26.3</v>
      </c>
      <c r="D556" s="73">
        <f t="shared" si="275"/>
        <v>35.176250000000003</v>
      </c>
      <c r="E556" s="29">
        <f t="shared" si="297"/>
        <v>8711.2903294835542</v>
      </c>
      <c r="F556" s="29">
        <f t="shared" si="280"/>
        <v>16.561388459094445</v>
      </c>
      <c r="G556" s="29">
        <f t="shared" si="295"/>
        <v>22.150857064038817</v>
      </c>
      <c r="H556" s="17">
        <f t="shared" si="281"/>
        <v>11651.350815684214</v>
      </c>
      <c r="I556" s="29">
        <f t="shared" si="282"/>
        <v>2.2250485660981263</v>
      </c>
      <c r="J556" s="29">
        <f t="shared" si="276"/>
        <v>20.847057720370078</v>
      </c>
      <c r="K556" s="39">
        <f t="shared" si="283"/>
        <v>1400</v>
      </c>
      <c r="L556" s="49">
        <f t="shared" si="266"/>
        <v>0</v>
      </c>
      <c r="M556" s="48">
        <f t="shared" si="267"/>
        <v>4.2266987561397071</v>
      </c>
      <c r="N556" s="51">
        <f t="shared" si="277"/>
        <v>0</v>
      </c>
      <c r="O556" s="54">
        <f t="shared" si="296"/>
        <v>18.880500609176615</v>
      </c>
      <c r="P556" s="34">
        <f t="shared" si="284"/>
        <v>1.7671458676442586</v>
      </c>
      <c r="Q556" s="30">
        <f t="shared" si="285"/>
        <v>0</v>
      </c>
      <c r="R556" s="58">
        <f t="shared" si="286"/>
        <v>0</v>
      </c>
      <c r="S556" s="58">
        <f t="shared" si="287"/>
        <v>0</v>
      </c>
      <c r="T556" s="58">
        <f t="shared" si="268"/>
        <v>100</v>
      </c>
      <c r="U556" s="88" t="str">
        <f>IF(R556=0,"-",FORECAST($C$8,Инклинометрия!$B$2:$B$152,Инклинометрия!$A$2:$A$152))</f>
        <v>-</v>
      </c>
      <c r="V556" s="88" t="str">
        <f>IF(R556=0,"-",FORECAST($C$8-R556,Инклинометрия!$B$2:$B$152,Инклинометрия!$A$2:$A$152))</f>
        <v>-</v>
      </c>
      <c r="W556" s="88" t="str">
        <f>IF(R556&gt;0,FORECAST($C$8,Инклинометрия!$B$2:$B$152,Инклинометрия!$A$2:$A$152),IF(AB556=$C$8,"-",FORECAST($C$8-AB556,Инклинометрия!$B$2:$B$152,Инклинометрия!$A$2:$A$152)))</f>
        <v>-</v>
      </c>
      <c r="X556" s="88" t="str">
        <f>IF(S556=0,"-",FORECAST($C$8-(S556+AB556),Инклинометрия!$B$2:$B$152,Инклинометрия!$A$2:$A$152))</f>
        <v>-</v>
      </c>
      <c r="Y556" s="88">
        <f>FORECAST($C$8+T556,Инклинометрия!$B$2:$B$152,Инклинометрия!$A$2:$A$152)</f>
        <v>1425</v>
      </c>
      <c r="Z556" s="88">
        <f>IF(R556=0,FORECAST($C$6-T556,Инклинометрия!$B$2:$B$152,Инклинометрия!$A$2:$A$152),FORECAST($C$8,Инклинометрия!$B$2:$B$152,Инклинометрия!$A$2:$A$152))</f>
        <v>1330</v>
      </c>
      <c r="AA556" s="61">
        <f t="shared" si="269"/>
        <v>1400</v>
      </c>
      <c r="AB556" s="62">
        <f t="shared" si="288"/>
        <v>1400</v>
      </c>
      <c r="AC556" s="62">
        <f t="shared" si="270"/>
        <v>0</v>
      </c>
      <c r="AD556" s="65">
        <f>IF(R556=0,FORECAST($C$8,Инклинометрия!$B$2:$B$152,Инклинометрия!$A$2:$A$152),V556)</f>
        <v>1330</v>
      </c>
      <c r="AE556" s="65">
        <f>FORECAST($C$8-(R556+AA556),Инклинометрия!$B$2:$B$152,Инклинометрия!$A$2:$A$152)</f>
        <v>0</v>
      </c>
      <c r="AF556" s="65">
        <f>IF(AB556=0,"-",FORECAST($C$8,Инклинометрия!$B$2:$B$152,Инклинометрия!$A$2:$A$152))</f>
        <v>1330</v>
      </c>
      <c r="AG556" s="65">
        <f>IF(AB556=0,"-",FORECAST($C$8-AB556,Инклинометрия!$B$2:$B$152,Инклинометрия!$A$2:$A$152))</f>
        <v>0</v>
      </c>
      <c r="AH556" s="65" t="str">
        <f>IF(AC556=0,"-",FORECAST($C$8+AC556,Инклинометрия!$B$2:$B$152,Инклинометрия!$A$2:$A$152))</f>
        <v>-</v>
      </c>
      <c r="AI556" s="89" t="str">
        <f>IF(AC556=0,"-",FORECAST($C$8,Инклинометрия!$B$2:$B$152,Инклинометрия!$A$2:$A$152))</f>
        <v>-</v>
      </c>
      <c r="AJ556" s="28"/>
      <c r="AK556" s="67">
        <f t="shared" si="289"/>
        <v>0</v>
      </c>
      <c r="AL556" s="28">
        <f t="shared" si="290"/>
        <v>0</v>
      </c>
      <c r="AM556" s="28">
        <f t="shared" si="291"/>
        <v>0.1</v>
      </c>
      <c r="AN556" s="26">
        <f t="shared" si="292"/>
        <v>0.1</v>
      </c>
      <c r="AO556" s="87">
        <f t="shared" si="293"/>
        <v>145626.51678434567</v>
      </c>
      <c r="AP556" s="87">
        <f t="shared" si="271"/>
        <v>44301.516784345658</v>
      </c>
      <c r="AQ556" s="66">
        <f t="shared" si="272"/>
        <v>14695380</v>
      </c>
      <c r="AR556" s="66">
        <f t="shared" si="273"/>
        <v>14695380</v>
      </c>
      <c r="AS556" s="66">
        <f t="shared" si="274"/>
        <v>784800</v>
      </c>
      <c r="AT556" s="45">
        <f t="shared" si="278"/>
        <v>15625806.516784346</v>
      </c>
      <c r="AU556" s="75"/>
    </row>
    <row r="557" spans="2:47" x14ac:dyDescent="0.3">
      <c r="B557" s="41">
        <f t="shared" si="279"/>
        <v>2635</v>
      </c>
      <c r="C557" s="8">
        <f t="shared" si="294"/>
        <v>26.35</v>
      </c>
      <c r="D557" s="73">
        <f t="shared" si="275"/>
        <v>35.243124999999999</v>
      </c>
      <c r="E557" s="29">
        <f t="shared" si="297"/>
        <v>8727.8517179426472</v>
      </c>
      <c r="F557" s="29">
        <f t="shared" si="280"/>
        <v>16.561388459094445</v>
      </c>
      <c r="G557" s="29">
        <f t="shared" si="295"/>
        <v>22.150857064038817</v>
      </c>
      <c r="H557" s="17">
        <f t="shared" si="281"/>
        <v>11673.501672748253</v>
      </c>
      <c r="I557" s="29">
        <f t="shared" si="282"/>
        <v>2.2250485660981263</v>
      </c>
      <c r="J557" s="29">
        <f t="shared" si="276"/>
        <v>20.847057720370078</v>
      </c>
      <c r="K557" s="39">
        <f t="shared" si="283"/>
        <v>1400</v>
      </c>
      <c r="L557" s="49">
        <f t="shared" si="266"/>
        <v>0</v>
      </c>
      <c r="M557" s="48">
        <f t="shared" si="267"/>
        <v>4.2266987561397071</v>
      </c>
      <c r="N557" s="51">
        <f t="shared" si="277"/>
        <v>0</v>
      </c>
      <c r="O557" s="54">
        <f t="shared" si="296"/>
        <v>18.880500609176615</v>
      </c>
      <c r="P557" s="34">
        <f t="shared" si="284"/>
        <v>1.7671458676442586</v>
      </c>
      <c r="Q557" s="30">
        <f t="shared" si="285"/>
        <v>0</v>
      </c>
      <c r="R557" s="58">
        <f t="shared" si="286"/>
        <v>0</v>
      </c>
      <c r="S557" s="58">
        <f t="shared" si="287"/>
        <v>0</v>
      </c>
      <c r="T557" s="58">
        <f t="shared" si="268"/>
        <v>100</v>
      </c>
      <c r="U557" s="88" t="str">
        <f>IF(R557=0,"-",FORECAST($C$8,Инклинометрия!$B$2:$B$152,Инклинометрия!$A$2:$A$152))</f>
        <v>-</v>
      </c>
      <c r="V557" s="88" t="str">
        <f>IF(R557=0,"-",FORECAST($C$8-R557,Инклинометрия!$B$2:$B$152,Инклинометрия!$A$2:$A$152))</f>
        <v>-</v>
      </c>
      <c r="W557" s="88" t="str">
        <f>IF(R557&gt;0,FORECAST($C$8,Инклинометрия!$B$2:$B$152,Инклинометрия!$A$2:$A$152),IF(AB557=$C$8,"-",FORECAST($C$8-AB557,Инклинометрия!$B$2:$B$152,Инклинометрия!$A$2:$A$152)))</f>
        <v>-</v>
      </c>
      <c r="X557" s="88" t="str">
        <f>IF(S557=0,"-",FORECAST($C$8-(S557+AB557),Инклинометрия!$B$2:$B$152,Инклинометрия!$A$2:$A$152))</f>
        <v>-</v>
      </c>
      <c r="Y557" s="88">
        <f>FORECAST($C$8+T557,Инклинометрия!$B$2:$B$152,Инклинометрия!$A$2:$A$152)</f>
        <v>1425</v>
      </c>
      <c r="Z557" s="88">
        <f>IF(R557=0,FORECAST($C$6-T557,Инклинометрия!$B$2:$B$152,Инклинометрия!$A$2:$A$152),FORECAST($C$8,Инклинометрия!$B$2:$B$152,Инклинометрия!$A$2:$A$152))</f>
        <v>1330</v>
      </c>
      <c r="AA557" s="61">
        <f t="shared" si="269"/>
        <v>1400</v>
      </c>
      <c r="AB557" s="62">
        <f t="shared" si="288"/>
        <v>1400</v>
      </c>
      <c r="AC557" s="62">
        <f t="shared" si="270"/>
        <v>0</v>
      </c>
      <c r="AD557" s="65">
        <f>IF(R557=0,FORECAST($C$8,Инклинометрия!$B$2:$B$152,Инклинометрия!$A$2:$A$152),V557)</f>
        <v>1330</v>
      </c>
      <c r="AE557" s="65">
        <f>FORECAST($C$8-(R557+AA557),Инклинометрия!$B$2:$B$152,Инклинометрия!$A$2:$A$152)</f>
        <v>0</v>
      </c>
      <c r="AF557" s="65">
        <f>IF(AB557=0,"-",FORECAST($C$8,Инклинометрия!$B$2:$B$152,Инклинометрия!$A$2:$A$152))</f>
        <v>1330</v>
      </c>
      <c r="AG557" s="65">
        <f>IF(AB557=0,"-",FORECAST($C$8-AB557,Инклинометрия!$B$2:$B$152,Инклинометрия!$A$2:$A$152))</f>
        <v>0</v>
      </c>
      <c r="AH557" s="65" t="str">
        <f>IF(AC557=0,"-",FORECAST($C$8+AC557,Инклинометрия!$B$2:$B$152,Инклинометрия!$A$2:$A$152))</f>
        <v>-</v>
      </c>
      <c r="AI557" s="89" t="str">
        <f>IF(AC557=0,"-",FORECAST($C$8,Инклинометрия!$B$2:$B$152,Инклинометрия!$A$2:$A$152))</f>
        <v>-</v>
      </c>
      <c r="AJ557" s="28"/>
      <c r="AK557" s="67">
        <f t="shared" si="289"/>
        <v>0</v>
      </c>
      <c r="AL557" s="28">
        <f t="shared" si="290"/>
        <v>0</v>
      </c>
      <c r="AM557" s="28">
        <f t="shared" si="291"/>
        <v>0.1</v>
      </c>
      <c r="AN557" s="26">
        <f t="shared" si="292"/>
        <v>0.1</v>
      </c>
      <c r="AO557" s="87">
        <f t="shared" si="293"/>
        <v>145626.51678434567</v>
      </c>
      <c r="AP557" s="87">
        <f t="shared" si="271"/>
        <v>44301.516784345658</v>
      </c>
      <c r="AQ557" s="66">
        <f t="shared" si="272"/>
        <v>14695380</v>
      </c>
      <c r="AR557" s="66">
        <f t="shared" si="273"/>
        <v>14695380</v>
      </c>
      <c r="AS557" s="66">
        <f t="shared" si="274"/>
        <v>784800</v>
      </c>
      <c r="AT557" s="45">
        <f t="shared" si="278"/>
        <v>15625806.516784346</v>
      </c>
      <c r="AU557" s="75"/>
    </row>
    <row r="558" spans="2:47" x14ac:dyDescent="0.3">
      <c r="B558" s="41">
        <f t="shared" si="279"/>
        <v>2640</v>
      </c>
      <c r="C558" s="8">
        <f t="shared" si="294"/>
        <v>26.400000000000002</v>
      </c>
      <c r="D558" s="73">
        <f t="shared" si="275"/>
        <v>35.31</v>
      </c>
      <c r="E558" s="29">
        <f t="shared" si="297"/>
        <v>8744.4131064017438</v>
      </c>
      <c r="F558" s="29">
        <f t="shared" si="280"/>
        <v>16.561388459094445</v>
      </c>
      <c r="G558" s="29">
        <f t="shared" si="295"/>
        <v>22.150857064038817</v>
      </c>
      <c r="H558" s="17">
        <f t="shared" si="281"/>
        <v>11695.652529812291</v>
      </c>
      <c r="I558" s="29">
        <f t="shared" si="282"/>
        <v>2.2250485660981263</v>
      </c>
      <c r="J558" s="29">
        <f t="shared" si="276"/>
        <v>20.847057720370078</v>
      </c>
      <c r="K558" s="39">
        <f t="shared" si="283"/>
        <v>1400</v>
      </c>
      <c r="L558" s="49">
        <f t="shared" si="266"/>
        <v>0</v>
      </c>
      <c r="M558" s="48">
        <f t="shared" si="267"/>
        <v>4.2266987561397071</v>
      </c>
      <c r="N558" s="51">
        <f t="shared" si="277"/>
        <v>0</v>
      </c>
      <c r="O558" s="54">
        <f t="shared" si="296"/>
        <v>18.880500609176615</v>
      </c>
      <c r="P558" s="34">
        <f t="shared" si="284"/>
        <v>1.7671458676442586</v>
      </c>
      <c r="Q558" s="30">
        <f t="shared" si="285"/>
        <v>0</v>
      </c>
      <c r="R558" s="58">
        <f t="shared" si="286"/>
        <v>0</v>
      </c>
      <c r="S558" s="58">
        <f t="shared" si="287"/>
        <v>0</v>
      </c>
      <c r="T558" s="58">
        <f t="shared" si="268"/>
        <v>100</v>
      </c>
      <c r="U558" s="88" t="str">
        <f>IF(R558=0,"-",FORECAST($C$8,Инклинометрия!$B$2:$B$152,Инклинометрия!$A$2:$A$152))</f>
        <v>-</v>
      </c>
      <c r="V558" s="88" t="str">
        <f>IF(R558=0,"-",FORECAST($C$8-R558,Инклинометрия!$B$2:$B$152,Инклинометрия!$A$2:$A$152))</f>
        <v>-</v>
      </c>
      <c r="W558" s="88" t="str">
        <f>IF(R558&gt;0,FORECAST($C$8,Инклинометрия!$B$2:$B$152,Инклинометрия!$A$2:$A$152),IF(AB558=$C$8,"-",FORECAST($C$8-AB558,Инклинометрия!$B$2:$B$152,Инклинометрия!$A$2:$A$152)))</f>
        <v>-</v>
      </c>
      <c r="X558" s="88" t="str">
        <f>IF(S558=0,"-",FORECAST($C$8-(S558+AB558),Инклинометрия!$B$2:$B$152,Инклинометрия!$A$2:$A$152))</f>
        <v>-</v>
      </c>
      <c r="Y558" s="88">
        <f>FORECAST($C$8+T558,Инклинометрия!$B$2:$B$152,Инклинометрия!$A$2:$A$152)</f>
        <v>1425</v>
      </c>
      <c r="Z558" s="88">
        <f>IF(R558=0,FORECAST($C$6-T558,Инклинометрия!$B$2:$B$152,Инклинометрия!$A$2:$A$152),FORECAST($C$8,Инклинометрия!$B$2:$B$152,Инклинометрия!$A$2:$A$152))</f>
        <v>1330</v>
      </c>
      <c r="AA558" s="61">
        <f t="shared" si="269"/>
        <v>1400</v>
      </c>
      <c r="AB558" s="62">
        <f t="shared" si="288"/>
        <v>1400</v>
      </c>
      <c r="AC558" s="62">
        <f t="shared" si="270"/>
        <v>0</v>
      </c>
      <c r="AD558" s="65">
        <f>IF(R558=0,FORECAST($C$8,Инклинометрия!$B$2:$B$152,Инклинометрия!$A$2:$A$152),V558)</f>
        <v>1330</v>
      </c>
      <c r="AE558" s="65">
        <f>FORECAST($C$8-(R558+AA558),Инклинометрия!$B$2:$B$152,Инклинометрия!$A$2:$A$152)</f>
        <v>0</v>
      </c>
      <c r="AF558" s="65">
        <f>IF(AB558=0,"-",FORECAST($C$8,Инклинометрия!$B$2:$B$152,Инклинометрия!$A$2:$A$152))</f>
        <v>1330</v>
      </c>
      <c r="AG558" s="65">
        <f>IF(AB558=0,"-",FORECAST($C$8-AB558,Инклинометрия!$B$2:$B$152,Инклинометрия!$A$2:$A$152))</f>
        <v>0</v>
      </c>
      <c r="AH558" s="65" t="str">
        <f>IF(AC558=0,"-",FORECAST($C$8+AC558,Инклинометрия!$B$2:$B$152,Инклинометрия!$A$2:$A$152))</f>
        <v>-</v>
      </c>
      <c r="AI558" s="89" t="str">
        <f>IF(AC558=0,"-",FORECAST($C$8,Инклинометрия!$B$2:$B$152,Инклинометрия!$A$2:$A$152))</f>
        <v>-</v>
      </c>
      <c r="AJ558" s="28"/>
      <c r="AK558" s="67">
        <f t="shared" si="289"/>
        <v>0</v>
      </c>
      <c r="AL558" s="28">
        <f t="shared" si="290"/>
        <v>0</v>
      </c>
      <c r="AM558" s="28">
        <f t="shared" si="291"/>
        <v>0.1</v>
      </c>
      <c r="AN558" s="26">
        <f t="shared" si="292"/>
        <v>0.1</v>
      </c>
      <c r="AO558" s="87">
        <f t="shared" si="293"/>
        <v>145626.51678434567</v>
      </c>
      <c r="AP558" s="87">
        <f t="shared" si="271"/>
        <v>44301.516784345658</v>
      </c>
      <c r="AQ558" s="66">
        <f t="shared" si="272"/>
        <v>14695380</v>
      </c>
      <c r="AR558" s="66">
        <f t="shared" si="273"/>
        <v>14695380</v>
      </c>
      <c r="AS558" s="66">
        <f t="shared" si="274"/>
        <v>784800</v>
      </c>
      <c r="AT558" s="45">
        <f t="shared" si="278"/>
        <v>15625806.516784346</v>
      </c>
      <c r="AU558" s="75"/>
    </row>
    <row r="559" spans="2:47" x14ac:dyDescent="0.3">
      <c r="B559" s="41">
        <f t="shared" si="279"/>
        <v>2645</v>
      </c>
      <c r="C559" s="8">
        <f t="shared" si="294"/>
        <v>26.45</v>
      </c>
      <c r="D559" s="73">
        <f t="shared" si="275"/>
        <v>35.376874999999998</v>
      </c>
      <c r="E559" s="29">
        <f t="shared" si="297"/>
        <v>8760.9744948608368</v>
      </c>
      <c r="F559" s="29">
        <f t="shared" si="280"/>
        <v>16.561388459093266</v>
      </c>
      <c r="G559" s="29">
        <f t="shared" si="295"/>
        <v>22.15085706403724</v>
      </c>
      <c r="H559" s="17">
        <f t="shared" si="281"/>
        <v>11717.803386876329</v>
      </c>
      <c r="I559" s="29">
        <f t="shared" si="282"/>
        <v>2.2250485660981263</v>
      </c>
      <c r="J559" s="29">
        <f t="shared" si="276"/>
        <v>20.847057720369335</v>
      </c>
      <c r="K559" s="39">
        <f t="shared" si="283"/>
        <v>1400</v>
      </c>
      <c r="L559" s="49">
        <f t="shared" si="266"/>
        <v>0</v>
      </c>
      <c r="M559" s="48">
        <f t="shared" si="267"/>
        <v>4.2266987561397071</v>
      </c>
      <c r="N559" s="51">
        <f t="shared" si="277"/>
        <v>0</v>
      </c>
      <c r="O559" s="54">
        <f t="shared" si="296"/>
        <v>18.880500609176615</v>
      </c>
      <c r="P559" s="34">
        <f t="shared" si="284"/>
        <v>1.7671458676442586</v>
      </c>
      <c r="Q559" s="30">
        <f t="shared" si="285"/>
        <v>0</v>
      </c>
      <c r="R559" s="58">
        <f t="shared" si="286"/>
        <v>0</v>
      </c>
      <c r="S559" s="58">
        <f t="shared" si="287"/>
        <v>0</v>
      </c>
      <c r="T559" s="58">
        <f t="shared" si="268"/>
        <v>100</v>
      </c>
      <c r="U559" s="88" t="str">
        <f>IF(R559=0,"-",FORECAST($C$8,Инклинометрия!$B$2:$B$152,Инклинометрия!$A$2:$A$152))</f>
        <v>-</v>
      </c>
      <c r="V559" s="88" t="str">
        <f>IF(R559=0,"-",FORECAST($C$8-R559,Инклинометрия!$B$2:$B$152,Инклинометрия!$A$2:$A$152))</f>
        <v>-</v>
      </c>
      <c r="W559" s="88" t="str">
        <f>IF(R559&gt;0,FORECAST($C$8,Инклинометрия!$B$2:$B$152,Инклинометрия!$A$2:$A$152),IF(AB559=$C$8,"-",FORECAST($C$8-AB559,Инклинометрия!$B$2:$B$152,Инклинометрия!$A$2:$A$152)))</f>
        <v>-</v>
      </c>
      <c r="X559" s="88" t="str">
        <f>IF(S559=0,"-",FORECAST($C$8-(S559+AB559),Инклинометрия!$B$2:$B$152,Инклинометрия!$A$2:$A$152))</f>
        <v>-</v>
      </c>
      <c r="Y559" s="88">
        <f>FORECAST($C$8+T559,Инклинометрия!$B$2:$B$152,Инклинометрия!$A$2:$A$152)</f>
        <v>1425</v>
      </c>
      <c r="Z559" s="88">
        <f>IF(R559=0,FORECAST($C$6-T559,Инклинометрия!$B$2:$B$152,Инклинометрия!$A$2:$A$152),FORECAST($C$8,Инклинометрия!$B$2:$B$152,Инклинометрия!$A$2:$A$152))</f>
        <v>1330</v>
      </c>
      <c r="AA559" s="61">
        <f t="shared" si="269"/>
        <v>1400</v>
      </c>
      <c r="AB559" s="62">
        <f t="shared" si="288"/>
        <v>1400</v>
      </c>
      <c r="AC559" s="62">
        <f t="shared" si="270"/>
        <v>0</v>
      </c>
      <c r="AD559" s="65">
        <f>IF(R559=0,FORECAST($C$8,Инклинометрия!$B$2:$B$152,Инклинометрия!$A$2:$A$152),V559)</f>
        <v>1330</v>
      </c>
      <c r="AE559" s="65">
        <f>FORECAST($C$8-(R559+AA559),Инклинометрия!$B$2:$B$152,Инклинометрия!$A$2:$A$152)</f>
        <v>0</v>
      </c>
      <c r="AF559" s="65">
        <f>IF(AB559=0,"-",FORECAST($C$8,Инклинометрия!$B$2:$B$152,Инклинометрия!$A$2:$A$152))</f>
        <v>1330</v>
      </c>
      <c r="AG559" s="65">
        <f>IF(AB559=0,"-",FORECAST($C$8-AB559,Инклинометрия!$B$2:$B$152,Инклинометрия!$A$2:$A$152))</f>
        <v>0</v>
      </c>
      <c r="AH559" s="65" t="str">
        <f>IF(AC559=0,"-",FORECAST($C$8+AC559,Инклинометрия!$B$2:$B$152,Инклинометрия!$A$2:$A$152))</f>
        <v>-</v>
      </c>
      <c r="AI559" s="89" t="str">
        <f>IF(AC559=0,"-",FORECAST($C$8,Инклинометрия!$B$2:$B$152,Инклинометрия!$A$2:$A$152))</f>
        <v>-</v>
      </c>
      <c r="AJ559" s="28"/>
      <c r="AK559" s="67">
        <f t="shared" si="289"/>
        <v>0</v>
      </c>
      <c r="AL559" s="28">
        <f t="shared" si="290"/>
        <v>0</v>
      </c>
      <c r="AM559" s="28">
        <f t="shared" si="291"/>
        <v>0.1</v>
      </c>
      <c r="AN559" s="26">
        <f t="shared" si="292"/>
        <v>0.1</v>
      </c>
      <c r="AO559" s="87">
        <f t="shared" si="293"/>
        <v>145626.51678434567</v>
      </c>
      <c r="AP559" s="87">
        <f t="shared" si="271"/>
        <v>44301.516784345658</v>
      </c>
      <c r="AQ559" s="66">
        <f t="shared" si="272"/>
        <v>14695380</v>
      </c>
      <c r="AR559" s="66">
        <f t="shared" si="273"/>
        <v>14695380</v>
      </c>
      <c r="AS559" s="66">
        <f t="shared" si="274"/>
        <v>784800</v>
      </c>
      <c r="AT559" s="45">
        <f t="shared" si="278"/>
        <v>15625806.516784346</v>
      </c>
      <c r="AU559" s="75"/>
    </row>
    <row r="560" spans="2:47" x14ac:dyDescent="0.3">
      <c r="B560" s="41">
        <f t="shared" si="279"/>
        <v>2650</v>
      </c>
      <c r="C560" s="8">
        <f t="shared" si="294"/>
        <v>26.5</v>
      </c>
      <c r="D560" s="73">
        <f t="shared" si="275"/>
        <v>35.443750000000001</v>
      </c>
      <c r="E560" s="29">
        <f t="shared" si="297"/>
        <v>8777.5358833199298</v>
      </c>
      <c r="F560" s="29">
        <f t="shared" si="280"/>
        <v>16.561388459094445</v>
      </c>
      <c r="G560" s="29">
        <f t="shared" si="295"/>
        <v>22.150857064038817</v>
      </c>
      <c r="H560" s="17">
        <f t="shared" si="281"/>
        <v>11739.954243940367</v>
      </c>
      <c r="I560" s="29">
        <f t="shared" si="282"/>
        <v>2.2250485660981263</v>
      </c>
      <c r="J560" s="29">
        <f t="shared" si="276"/>
        <v>20.847057720370078</v>
      </c>
      <c r="K560" s="39">
        <f t="shared" si="283"/>
        <v>1400</v>
      </c>
      <c r="L560" s="49">
        <f t="shared" si="266"/>
        <v>0</v>
      </c>
      <c r="M560" s="48">
        <f t="shared" si="267"/>
        <v>4.2266987561397071</v>
      </c>
      <c r="N560" s="51">
        <f t="shared" si="277"/>
        <v>0</v>
      </c>
      <c r="O560" s="54">
        <f t="shared" si="296"/>
        <v>18.880500609176615</v>
      </c>
      <c r="P560" s="34">
        <f t="shared" si="284"/>
        <v>1.7671458676442586</v>
      </c>
      <c r="Q560" s="30">
        <f t="shared" si="285"/>
        <v>0</v>
      </c>
      <c r="R560" s="58">
        <f t="shared" si="286"/>
        <v>0</v>
      </c>
      <c r="S560" s="58">
        <f t="shared" si="287"/>
        <v>0</v>
      </c>
      <c r="T560" s="58">
        <f t="shared" si="268"/>
        <v>100</v>
      </c>
      <c r="U560" s="88" t="str">
        <f>IF(R560=0,"-",FORECAST($C$8,Инклинометрия!$B$2:$B$152,Инклинометрия!$A$2:$A$152))</f>
        <v>-</v>
      </c>
      <c r="V560" s="88" t="str">
        <f>IF(R560=0,"-",FORECAST($C$8-R560,Инклинометрия!$B$2:$B$152,Инклинометрия!$A$2:$A$152))</f>
        <v>-</v>
      </c>
      <c r="W560" s="88" t="str">
        <f>IF(R560&gt;0,FORECAST($C$8,Инклинометрия!$B$2:$B$152,Инклинометрия!$A$2:$A$152),IF(AB560=$C$8,"-",FORECAST($C$8-AB560,Инклинометрия!$B$2:$B$152,Инклинометрия!$A$2:$A$152)))</f>
        <v>-</v>
      </c>
      <c r="X560" s="88" t="str">
        <f>IF(S560=0,"-",FORECAST($C$8-(S560+AB560),Инклинометрия!$B$2:$B$152,Инклинометрия!$A$2:$A$152))</f>
        <v>-</v>
      </c>
      <c r="Y560" s="88">
        <f>FORECAST($C$8+T560,Инклинометрия!$B$2:$B$152,Инклинометрия!$A$2:$A$152)</f>
        <v>1425</v>
      </c>
      <c r="Z560" s="88">
        <f>IF(R560=0,FORECAST($C$6-T560,Инклинометрия!$B$2:$B$152,Инклинометрия!$A$2:$A$152),FORECAST($C$8,Инклинометрия!$B$2:$B$152,Инклинометрия!$A$2:$A$152))</f>
        <v>1330</v>
      </c>
      <c r="AA560" s="61">
        <f t="shared" si="269"/>
        <v>1400</v>
      </c>
      <c r="AB560" s="62">
        <f t="shared" si="288"/>
        <v>1400</v>
      </c>
      <c r="AC560" s="62">
        <f t="shared" si="270"/>
        <v>0</v>
      </c>
      <c r="AD560" s="65">
        <f>IF(R560=0,FORECAST($C$8,Инклинометрия!$B$2:$B$152,Инклинометрия!$A$2:$A$152),V560)</f>
        <v>1330</v>
      </c>
      <c r="AE560" s="65">
        <f>FORECAST($C$8-(R560+AA560),Инклинометрия!$B$2:$B$152,Инклинометрия!$A$2:$A$152)</f>
        <v>0</v>
      </c>
      <c r="AF560" s="65">
        <f>IF(AB560=0,"-",FORECAST($C$8,Инклинометрия!$B$2:$B$152,Инклинометрия!$A$2:$A$152))</f>
        <v>1330</v>
      </c>
      <c r="AG560" s="65">
        <f>IF(AB560=0,"-",FORECAST($C$8-AB560,Инклинометрия!$B$2:$B$152,Инклинометрия!$A$2:$A$152))</f>
        <v>0</v>
      </c>
      <c r="AH560" s="65" t="str">
        <f>IF(AC560=0,"-",FORECAST($C$8+AC560,Инклинометрия!$B$2:$B$152,Инклинометрия!$A$2:$A$152))</f>
        <v>-</v>
      </c>
      <c r="AI560" s="89" t="str">
        <f>IF(AC560=0,"-",FORECAST($C$8,Инклинометрия!$B$2:$B$152,Инклинометрия!$A$2:$A$152))</f>
        <v>-</v>
      </c>
      <c r="AJ560" s="28"/>
      <c r="AK560" s="67">
        <f t="shared" si="289"/>
        <v>0</v>
      </c>
      <c r="AL560" s="28">
        <f t="shared" si="290"/>
        <v>0</v>
      </c>
      <c r="AM560" s="28">
        <f t="shared" si="291"/>
        <v>0.1</v>
      </c>
      <c r="AN560" s="26">
        <f t="shared" si="292"/>
        <v>0.1</v>
      </c>
      <c r="AO560" s="87">
        <f t="shared" si="293"/>
        <v>145626.51678434567</v>
      </c>
      <c r="AP560" s="87">
        <f t="shared" si="271"/>
        <v>44301.516784345658</v>
      </c>
      <c r="AQ560" s="66">
        <f t="shared" si="272"/>
        <v>14695380</v>
      </c>
      <c r="AR560" s="66">
        <f t="shared" si="273"/>
        <v>14695380</v>
      </c>
      <c r="AS560" s="66">
        <f t="shared" si="274"/>
        <v>784800</v>
      </c>
      <c r="AT560" s="45">
        <f t="shared" si="278"/>
        <v>15625806.516784346</v>
      </c>
      <c r="AU560" s="75"/>
    </row>
    <row r="561" spans="2:47" x14ac:dyDescent="0.3">
      <c r="B561" s="41">
        <f t="shared" si="279"/>
        <v>2655</v>
      </c>
      <c r="C561" s="8">
        <f t="shared" si="294"/>
        <v>26.55</v>
      </c>
      <c r="D561" s="73">
        <f t="shared" si="275"/>
        <v>35.510624999999997</v>
      </c>
      <c r="E561" s="29">
        <f t="shared" si="297"/>
        <v>8794.0972717790264</v>
      </c>
      <c r="F561" s="29">
        <f t="shared" si="280"/>
        <v>16.561388459094445</v>
      </c>
      <c r="G561" s="29">
        <f t="shared" si="295"/>
        <v>22.150857064038817</v>
      </c>
      <c r="H561" s="17">
        <f t="shared" si="281"/>
        <v>11762.105101004405</v>
      </c>
      <c r="I561" s="29">
        <f t="shared" si="282"/>
        <v>2.2250485660981263</v>
      </c>
      <c r="J561" s="29">
        <f t="shared" si="276"/>
        <v>20.847057720370078</v>
      </c>
      <c r="K561" s="39">
        <f t="shared" si="283"/>
        <v>1400</v>
      </c>
      <c r="L561" s="49">
        <f t="shared" si="266"/>
        <v>0</v>
      </c>
      <c r="M561" s="48">
        <f t="shared" si="267"/>
        <v>4.2266987561397071</v>
      </c>
      <c r="N561" s="51">
        <f t="shared" si="277"/>
        <v>0</v>
      </c>
      <c r="O561" s="54">
        <f t="shared" si="296"/>
        <v>18.880500609176615</v>
      </c>
      <c r="P561" s="34">
        <f t="shared" si="284"/>
        <v>1.7671458676442586</v>
      </c>
      <c r="Q561" s="30">
        <f t="shared" si="285"/>
        <v>0</v>
      </c>
      <c r="R561" s="58">
        <f t="shared" si="286"/>
        <v>0</v>
      </c>
      <c r="S561" s="58">
        <f t="shared" si="287"/>
        <v>0</v>
      </c>
      <c r="T561" s="58">
        <f t="shared" si="268"/>
        <v>100</v>
      </c>
      <c r="U561" s="88" t="str">
        <f>IF(R561=0,"-",FORECAST($C$8,Инклинометрия!$B$2:$B$152,Инклинометрия!$A$2:$A$152))</f>
        <v>-</v>
      </c>
      <c r="V561" s="88" t="str">
        <f>IF(R561=0,"-",FORECAST($C$8-R561,Инклинометрия!$B$2:$B$152,Инклинометрия!$A$2:$A$152))</f>
        <v>-</v>
      </c>
      <c r="W561" s="88" t="str">
        <f>IF(R561&gt;0,FORECAST($C$8,Инклинометрия!$B$2:$B$152,Инклинометрия!$A$2:$A$152),IF(AB561=$C$8,"-",FORECAST($C$8-AB561,Инклинометрия!$B$2:$B$152,Инклинометрия!$A$2:$A$152)))</f>
        <v>-</v>
      </c>
      <c r="X561" s="88" t="str">
        <f>IF(S561=0,"-",FORECAST($C$8-(S561+AB561),Инклинометрия!$B$2:$B$152,Инклинометрия!$A$2:$A$152))</f>
        <v>-</v>
      </c>
      <c r="Y561" s="88">
        <f>FORECAST($C$8+T561,Инклинометрия!$B$2:$B$152,Инклинометрия!$A$2:$A$152)</f>
        <v>1425</v>
      </c>
      <c r="Z561" s="88">
        <f>IF(R561=0,FORECAST($C$6-T561,Инклинометрия!$B$2:$B$152,Инклинометрия!$A$2:$A$152),FORECAST($C$8,Инклинометрия!$B$2:$B$152,Инклинометрия!$A$2:$A$152))</f>
        <v>1330</v>
      </c>
      <c r="AA561" s="61">
        <f t="shared" si="269"/>
        <v>1400</v>
      </c>
      <c r="AB561" s="62">
        <f t="shared" si="288"/>
        <v>1400</v>
      </c>
      <c r="AC561" s="62">
        <f t="shared" si="270"/>
        <v>0</v>
      </c>
      <c r="AD561" s="65">
        <f>IF(R561=0,FORECAST($C$8,Инклинометрия!$B$2:$B$152,Инклинометрия!$A$2:$A$152),V561)</f>
        <v>1330</v>
      </c>
      <c r="AE561" s="65">
        <f>FORECAST($C$8-(R561+AA561),Инклинометрия!$B$2:$B$152,Инклинометрия!$A$2:$A$152)</f>
        <v>0</v>
      </c>
      <c r="AF561" s="65">
        <f>IF(AB561=0,"-",FORECAST($C$8,Инклинометрия!$B$2:$B$152,Инклинометрия!$A$2:$A$152))</f>
        <v>1330</v>
      </c>
      <c r="AG561" s="65">
        <f>IF(AB561=0,"-",FORECAST($C$8-AB561,Инклинометрия!$B$2:$B$152,Инклинометрия!$A$2:$A$152))</f>
        <v>0</v>
      </c>
      <c r="AH561" s="65" t="str">
        <f>IF(AC561=0,"-",FORECAST($C$8+AC561,Инклинометрия!$B$2:$B$152,Инклинометрия!$A$2:$A$152))</f>
        <v>-</v>
      </c>
      <c r="AI561" s="89" t="str">
        <f>IF(AC561=0,"-",FORECAST($C$8,Инклинометрия!$B$2:$B$152,Инклинометрия!$A$2:$A$152))</f>
        <v>-</v>
      </c>
      <c r="AJ561" s="28"/>
      <c r="AK561" s="67">
        <f t="shared" si="289"/>
        <v>0</v>
      </c>
      <c r="AL561" s="28">
        <f t="shared" si="290"/>
        <v>0</v>
      </c>
      <c r="AM561" s="28">
        <f t="shared" si="291"/>
        <v>0.1</v>
      </c>
      <c r="AN561" s="26">
        <f t="shared" si="292"/>
        <v>0.1</v>
      </c>
      <c r="AO561" s="87">
        <f t="shared" si="293"/>
        <v>145626.51678434567</v>
      </c>
      <c r="AP561" s="87">
        <f t="shared" si="271"/>
        <v>44301.516784345658</v>
      </c>
      <c r="AQ561" s="66">
        <f t="shared" si="272"/>
        <v>14695380</v>
      </c>
      <c r="AR561" s="66">
        <f t="shared" si="273"/>
        <v>14695380</v>
      </c>
      <c r="AS561" s="66">
        <f t="shared" si="274"/>
        <v>784800</v>
      </c>
      <c r="AT561" s="45">
        <f t="shared" si="278"/>
        <v>15625806.516784346</v>
      </c>
      <c r="AU561" s="75"/>
    </row>
    <row r="562" spans="2:47" x14ac:dyDescent="0.3">
      <c r="B562" s="41">
        <f t="shared" si="279"/>
        <v>2660</v>
      </c>
      <c r="C562" s="8">
        <f t="shared" si="294"/>
        <v>26.6</v>
      </c>
      <c r="D562" s="73">
        <f t="shared" si="275"/>
        <v>35.577500000000001</v>
      </c>
      <c r="E562" s="29">
        <f t="shared" si="297"/>
        <v>8810.6586602381194</v>
      </c>
      <c r="F562" s="29">
        <f t="shared" si="280"/>
        <v>16.561388459094445</v>
      </c>
      <c r="G562" s="29">
        <f t="shared" si="295"/>
        <v>22.150857064038817</v>
      </c>
      <c r="H562" s="17">
        <f t="shared" si="281"/>
        <v>11784.255958068443</v>
      </c>
      <c r="I562" s="29">
        <f t="shared" si="282"/>
        <v>2.2250485660981263</v>
      </c>
      <c r="J562" s="29">
        <f t="shared" si="276"/>
        <v>20.847057720370078</v>
      </c>
      <c r="K562" s="39">
        <f t="shared" si="283"/>
        <v>1400</v>
      </c>
      <c r="L562" s="49">
        <f t="shared" si="266"/>
        <v>0</v>
      </c>
      <c r="M562" s="48">
        <f t="shared" si="267"/>
        <v>4.2266987561397071</v>
      </c>
      <c r="N562" s="51">
        <f t="shared" si="277"/>
        <v>0</v>
      </c>
      <c r="O562" s="54">
        <f t="shared" si="296"/>
        <v>18.880500609176615</v>
      </c>
      <c r="P562" s="34">
        <f t="shared" si="284"/>
        <v>1.7671458676442586</v>
      </c>
      <c r="Q562" s="30">
        <f t="shared" si="285"/>
        <v>0</v>
      </c>
      <c r="R562" s="58">
        <f t="shared" si="286"/>
        <v>0</v>
      </c>
      <c r="S562" s="58">
        <f t="shared" si="287"/>
        <v>0</v>
      </c>
      <c r="T562" s="58">
        <f t="shared" si="268"/>
        <v>100</v>
      </c>
      <c r="U562" s="88" t="str">
        <f>IF(R562=0,"-",FORECAST($C$8,Инклинометрия!$B$2:$B$152,Инклинометрия!$A$2:$A$152))</f>
        <v>-</v>
      </c>
      <c r="V562" s="88" t="str">
        <f>IF(R562=0,"-",FORECAST($C$8-R562,Инклинометрия!$B$2:$B$152,Инклинометрия!$A$2:$A$152))</f>
        <v>-</v>
      </c>
      <c r="W562" s="88" t="str">
        <f>IF(R562&gt;0,FORECAST($C$8,Инклинометрия!$B$2:$B$152,Инклинометрия!$A$2:$A$152),IF(AB562=$C$8,"-",FORECAST($C$8-AB562,Инклинометрия!$B$2:$B$152,Инклинометрия!$A$2:$A$152)))</f>
        <v>-</v>
      </c>
      <c r="X562" s="88" t="str">
        <f>IF(S562=0,"-",FORECAST($C$8-(S562+AB562),Инклинометрия!$B$2:$B$152,Инклинометрия!$A$2:$A$152))</f>
        <v>-</v>
      </c>
      <c r="Y562" s="88">
        <f>FORECAST($C$8+T562,Инклинометрия!$B$2:$B$152,Инклинометрия!$A$2:$A$152)</f>
        <v>1425</v>
      </c>
      <c r="Z562" s="88">
        <f>IF(R562=0,FORECAST($C$6-T562,Инклинометрия!$B$2:$B$152,Инклинометрия!$A$2:$A$152),FORECAST($C$8,Инклинометрия!$B$2:$B$152,Инклинометрия!$A$2:$A$152))</f>
        <v>1330</v>
      </c>
      <c r="AA562" s="61">
        <f t="shared" si="269"/>
        <v>1400</v>
      </c>
      <c r="AB562" s="62">
        <f t="shared" si="288"/>
        <v>1400</v>
      </c>
      <c r="AC562" s="62">
        <f t="shared" si="270"/>
        <v>0</v>
      </c>
      <c r="AD562" s="65">
        <f>IF(R562=0,FORECAST($C$8,Инклинометрия!$B$2:$B$152,Инклинометрия!$A$2:$A$152),V562)</f>
        <v>1330</v>
      </c>
      <c r="AE562" s="65">
        <f>FORECAST($C$8-(R562+AA562),Инклинометрия!$B$2:$B$152,Инклинометрия!$A$2:$A$152)</f>
        <v>0</v>
      </c>
      <c r="AF562" s="65">
        <f>IF(AB562=0,"-",FORECAST($C$8,Инклинометрия!$B$2:$B$152,Инклинометрия!$A$2:$A$152))</f>
        <v>1330</v>
      </c>
      <c r="AG562" s="65">
        <f>IF(AB562=0,"-",FORECAST($C$8-AB562,Инклинометрия!$B$2:$B$152,Инклинометрия!$A$2:$A$152))</f>
        <v>0</v>
      </c>
      <c r="AH562" s="65" t="str">
        <f>IF(AC562=0,"-",FORECAST($C$8+AC562,Инклинометрия!$B$2:$B$152,Инклинометрия!$A$2:$A$152))</f>
        <v>-</v>
      </c>
      <c r="AI562" s="89" t="str">
        <f>IF(AC562=0,"-",FORECAST($C$8,Инклинометрия!$B$2:$B$152,Инклинометрия!$A$2:$A$152))</f>
        <v>-</v>
      </c>
      <c r="AJ562" s="28"/>
      <c r="AK562" s="67">
        <f t="shared" si="289"/>
        <v>0</v>
      </c>
      <c r="AL562" s="28">
        <f t="shared" si="290"/>
        <v>0</v>
      </c>
      <c r="AM562" s="28">
        <f t="shared" si="291"/>
        <v>0.1</v>
      </c>
      <c r="AN562" s="26">
        <f t="shared" si="292"/>
        <v>0.1</v>
      </c>
      <c r="AO562" s="87">
        <f t="shared" si="293"/>
        <v>145626.51678434567</v>
      </c>
      <c r="AP562" s="87">
        <f t="shared" si="271"/>
        <v>44301.516784345658</v>
      </c>
      <c r="AQ562" s="66">
        <f t="shared" si="272"/>
        <v>14695380</v>
      </c>
      <c r="AR562" s="66">
        <f t="shared" si="273"/>
        <v>14695380</v>
      </c>
      <c r="AS562" s="66">
        <f t="shared" si="274"/>
        <v>784800</v>
      </c>
      <c r="AT562" s="45">
        <f t="shared" si="278"/>
        <v>15625806.516784346</v>
      </c>
      <c r="AU562" s="75"/>
    </row>
    <row r="563" spans="2:47" x14ac:dyDescent="0.3">
      <c r="B563" s="41">
        <f t="shared" si="279"/>
        <v>2665</v>
      </c>
      <c r="C563" s="8">
        <f t="shared" si="294"/>
        <v>26.650000000000002</v>
      </c>
      <c r="D563" s="73">
        <f t="shared" si="275"/>
        <v>35.644375000000004</v>
      </c>
      <c r="E563" s="29">
        <f t="shared" si="297"/>
        <v>8827.2200486972142</v>
      </c>
      <c r="F563" s="29">
        <f t="shared" si="280"/>
        <v>16.561388459094445</v>
      </c>
      <c r="G563" s="29">
        <f t="shared" si="295"/>
        <v>22.150857064038817</v>
      </c>
      <c r="H563" s="17">
        <f t="shared" si="281"/>
        <v>11806.406815132481</v>
      </c>
      <c r="I563" s="29">
        <f t="shared" si="282"/>
        <v>2.2250485660981263</v>
      </c>
      <c r="J563" s="29">
        <f t="shared" si="276"/>
        <v>20.847057720370078</v>
      </c>
      <c r="K563" s="39">
        <f t="shared" si="283"/>
        <v>1400</v>
      </c>
      <c r="L563" s="49">
        <f t="shared" si="266"/>
        <v>0</v>
      </c>
      <c r="M563" s="48">
        <f t="shared" si="267"/>
        <v>4.2266987561397071</v>
      </c>
      <c r="N563" s="51">
        <f t="shared" si="277"/>
        <v>0</v>
      </c>
      <c r="O563" s="54">
        <f t="shared" si="296"/>
        <v>18.880500609176615</v>
      </c>
      <c r="P563" s="34">
        <f t="shared" si="284"/>
        <v>1.7671458676442586</v>
      </c>
      <c r="Q563" s="30">
        <f t="shared" si="285"/>
        <v>0</v>
      </c>
      <c r="R563" s="58">
        <f t="shared" si="286"/>
        <v>0</v>
      </c>
      <c r="S563" s="58">
        <f t="shared" si="287"/>
        <v>0</v>
      </c>
      <c r="T563" s="58">
        <f t="shared" si="268"/>
        <v>100</v>
      </c>
      <c r="U563" s="88" t="str">
        <f>IF(R563=0,"-",FORECAST($C$8,Инклинометрия!$B$2:$B$152,Инклинометрия!$A$2:$A$152))</f>
        <v>-</v>
      </c>
      <c r="V563" s="88" t="str">
        <f>IF(R563=0,"-",FORECAST($C$8-R563,Инклинометрия!$B$2:$B$152,Инклинометрия!$A$2:$A$152))</f>
        <v>-</v>
      </c>
      <c r="W563" s="88" t="str">
        <f>IF(R563&gt;0,FORECAST($C$8,Инклинометрия!$B$2:$B$152,Инклинометрия!$A$2:$A$152),IF(AB563=$C$8,"-",FORECAST($C$8-AB563,Инклинометрия!$B$2:$B$152,Инклинометрия!$A$2:$A$152)))</f>
        <v>-</v>
      </c>
      <c r="X563" s="88" t="str">
        <f>IF(S563=0,"-",FORECAST($C$8-(S563+AB563),Инклинометрия!$B$2:$B$152,Инклинометрия!$A$2:$A$152))</f>
        <v>-</v>
      </c>
      <c r="Y563" s="88">
        <f>FORECAST($C$8+T563,Инклинометрия!$B$2:$B$152,Инклинометрия!$A$2:$A$152)</f>
        <v>1425</v>
      </c>
      <c r="Z563" s="88">
        <f>IF(R563=0,FORECAST($C$6-T563,Инклинометрия!$B$2:$B$152,Инклинометрия!$A$2:$A$152),FORECAST($C$8,Инклинометрия!$B$2:$B$152,Инклинометрия!$A$2:$A$152))</f>
        <v>1330</v>
      </c>
      <c r="AA563" s="61">
        <f t="shared" si="269"/>
        <v>1400</v>
      </c>
      <c r="AB563" s="62">
        <f t="shared" si="288"/>
        <v>1400</v>
      </c>
      <c r="AC563" s="62">
        <f t="shared" si="270"/>
        <v>0</v>
      </c>
      <c r="AD563" s="65">
        <f>IF(R563=0,FORECAST($C$8,Инклинометрия!$B$2:$B$152,Инклинометрия!$A$2:$A$152),V563)</f>
        <v>1330</v>
      </c>
      <c r="AE563" s="65">
        <f>FORECAST($C$8-(R563+AA563),Инклинометрия!$B$2:$B$152,Инклинометрия!$A$2:$A$152)</f>
        <v>0</v>
      </c>
      <c r="AF563" s="65">
        <f>IF(AB563=0,"-",FORECAST($C$8,Инклинометрия!$B$2:$B$152,Инклинометрия!$A$2:$A$152))</f>
        <v>1330</v>
      </c>
      <c r="AG563" s="65">
        <f>IF(AB563=0,"-",FORECAST($C$8-AB563,Инклинометрия!$B$2:$B$152,Инклинометрия!$A$2:$A$152))</f>
        <v>0</v>
      </c>
      <c r="AH563" s="65" t="str">
        <f>IF(AC563=0,"-",FORECAST($C$8+AC563,Инклинометрия!$B$2:$B$152,Инклинометрия!$A$2:$A$152))</f>
        <v>-</v>
      </c>
      <c r="AI563" s="89" t="str">
        <f>IF(AC563=0,"-",FORECAST($C$8,Инклинометрия!$B$2:$B$152,Инклинометрия!$A$2:$A$152))</f>
        <v>-</v>
      </c>
      <c r="AJ563" s="28"/>
      <c r="AK563" s="67">
        <f t="shared" si="289"/>
        <v>0</v>
      </c>
      <c r="AL563" s="28">
        <f t="shared" si="290"/>
        <v>0</v>
      </c>
      <c r="AM563" s="28">
        <f t="shared" si="291"/>
        <v>0.1</v>
      </c>
      <c r="AN563" s="26">
        <f t="shared" si="292"/>
        <v>0.1</v>
      </c>
      <c r="AO563" s="87">
        <f t="shared" si="293"/>
        <v>145626.51678434567</v>
      </c>
      <c r="AP563" s="87">
        <f t="shared" si="271"/>
        <v>44301.516784345658</v>
      </c>
      <c r="AQ563" s="66">
        <f t="shared" si="272"/>
        <v>14695380</v>
      </c>
      <c r="AR563" s="66">
        <f t="shared" si="273"/>
        <v>14695380</v>
      </c>
      <c r="AS563" s="66">
        <f t="shared" si="274"/>
        <v>784800</v>
      </c>
      <c r="AT563" s="45">
        <f t="shared" si="278"/>
        <v>15625806.516784346</v>
      </c>
      <c r="AU563" s="75"/>
    </row>
    <row r="564" spans="2:47" x14ac:dyDescent="0.3">
      <c r="B564" s="41">
        <f t="shared" si="279"/>
        <v>2670</v>
      </c>
      <c r="C564" s="8">
        <f t="shared" si="294"/>
        <v>26.7</v>
      </c>
      <c r="D564" s="73">
        <f t="shared" si="275"/>
        <v>35.71125</v>
      </c>
      <c r="E564" s="29">
        <f t="shared" si="297"/>
        <v>8843.7814371563072</v>
      </c>
      <c r="F564" s="29">
        <f t="shared" si="280"/>
        <v>16.561388459093266</v>
      </c>
      <c r="G564" s="29">
        <f t="shared" si="295"/>
        <v>22.15085706403724</v>
      </c>
      <c r="H564" s="17">
        <f t="shared" si="281"/>
        <v>11828.557672196519</v>
      </c>
      <c r="I564" s="29">
        <f t="shared" si="282"/>
        <v>2.2250485660981263</v>
      </c>
      <c r="J564" s="29">
        <f t="shared" si="276"/>
        <v>20.847057720369335</v>
      </c>
      <c r="K564" s="39">
        <f t="shared" si="283"/>
        <v>1400</v>
      </c>
      <c r="L564" s="49">
        <f t="shared" si="266"/>
        <v>0</v>
      </c>
      <c r="M564" s="48">
        <f t="shared" si="267"/>
        <v>4.2266987561397071</v>
      </c>
      <c r="N564" s="51">
        <f t="shared" si="277"/>
        <v>0</v>
      </c>
      <c r="O564" s="54">
        <f t="shared" si="296"/>
        <v>18.880500609176615</v>
      </c>
      <c r="P564" s="34">
        <f t="shared" si="284"/>
        <v>1.7671458676442586</v>
      </c>
      <c r="Q564" s="30">
        <f t="shared" si="285"/>
        <v>0</v>
      </c>
      <c r="R564" s="58">
        <f t="shared" si="286"/>
        <v>0</v>
      </c>
      <c r="S564" s="58">
        <f t="shared" si="287"/>
        <v>0</v>
      </c>
      <c r="T564" s="58">
        <f t="shared" si="268"/>
        <v>100</v>
      </c>
      <c r="U564" s="88" t="str">
        <f>IF(R564=0,"-",FORECAST($C$8,Инклинометрия!$B$2:$B$152,Инклинометрия!$A$2:$A$152))</f>
        <v>-</v>
      </c>
      <c r="V564" s="88" t="str">
        <f>IF(R564=0,"-",FORECAST($C$8-R564,Инклинометрия!$B$2:$B$152,Инклинометрия!$A$2:$A$152))</f>
        <v>-</v>
      </c>
      <c r="W564" s="88" t="str">
        <f>IF(R564&gt;0,FORECAST($C$8,Инклинометрия!$B$2:$B$152,Инклинометрия!$A$2:$A$152),IF(AB564=$C$8,"-",FORECAST($C$8-AB564,Инклинометрия!$B$2:$B$152,Инклинометрия!$A$2:$A$152)))</f>
        <v>-</v>
      </c>
      <c r="X564" s="88" t="str">
        <f>IF(S564=0,"-",FORECAST($C$8-(S564+AB564),Инклинометрия!$B$2:$B$152,Инклинометрия!$A$2:$A$152))</f>
        <v>-</v>
      </c>
      <c r="Y564" s="88">
        <f>FORECAST($C$8+T564,Инклинометрия!$B$2:$B$152,Инклинометрия!$A$2:$A$152)</f>
        <v>1425</v>
      </c>
      <c r="Z564" s="88">
        <f>IF(R564=0,FORECAST($C$6-T564,Инклинометрия!$B$2:$B$152,Инклинометрия!$A$2:$A$152),FORECAST($C$8,Инклинометрия!$B$2:$B$152,Инклинометрия!$A$2:$A$152))</f>
        <v>1330</v>
      </c>
      <c r="AA564" s="61">
        <f t="shared" si="269"/>
        <v>1400</v>
      </c>
      <c r="AB564" s="62">
        <f t="shared" si="288"/>
        <v>1400</v>
      </c>
      <c r="AC564" s="62">
        <f t="shared" si="270"/>
        <v>0</v>
      </c>
      <c r="AD564" s="65">
        <f>IF(R564=0,FORECAST($C$8,Инклинометрия!$B$2:$B$152,Инклинометрия!$A$2:$A$152),V564)</f>
        <v>1330</v>
      </c>
      <c r="AE564" s="65">
        <f>FORECAST($C$8-(R564+AA564),Инклинометрия!$B$2:$B$152,Инклинометрия!$A$2:$A$152)</f>
        <v>0</v>
      </c>
      <c r="AF564" s="65">
        <f>IF(AB564=0,"-",FORECAST($C$8,Инклинометрия!$B$2:$B$152,Инклинометрия!$A$2:$A$152))</f>
        <v>1330</v>
      </c>
      <c r="AG564" s="65">
        <f>IF(AB564=0,"-",FORECAST($C$8-AB564,Инклинометрия!$B$2:$B$152,Инклинометрия!$A$2:$A$152))</f>
        <v>0</v>
      </c>
      <c r="AH564" s="65" t="str">
        <f>IF(AC564=0,"-",FORECAST($C$8+AC564,Инклинометрия!$B$2:$B$152,Инклинометрия!$A$2:$A$152))</f>
        <v>-</v>
      </c>
      <c r="AI564" s="89" t="str">
        <f>IF(AC564=0,"-",FORECAST($C$8,Инклинометрия!$B$2:$B$152,Инклинометрия!$A$2:$A$152))</f>
        <v>-</v>
      </c>
      <c r="AJ564" s="28"/>
      <c r="AK564" s="67">
        <f t="shared" si="289"/>
        <v>0</v>
      </c>
      <c r="AL564" s="28">
        <f t="shared" si="290"/>
        <v>0</v>
      </c>
      <c r="AM564" s="28">
        <f t="shared" si="291"/>
        <v>0.1</v>
      </c>
      <c r="AN564" s="26">
        <f t="shared" si="292"/>
        <v>0.1</v>
      </c>
      <c r="AO564" s="87">
        <f t="shared" si="293"/>
        <v>145626.51678434567</v>
      </c>
      <c r="AP564" s="87">
        <f t="shared" si="271"/>
        <v>44301.516784345658</v>
      </c>
      <c r="AQ564" s="66">
        <f t="shared" si="272"/>
        <v>14695380</v>
      </c>
      <c r="AR564" s="66">
        <f t="shared" si="273"/>
        <v>14695380</v>
      </c>
      <c r="AS564" s="66">
        <f t="shared" si="274"/>
        <v>784800</v>
      </c>
      <c r="AT564" s="45">
        <f t="shared" si="278"/>
        <v>15625806.516784346</v>
      </c>
      <c r="AU564" s="75"/>
    </row>
    <row r="565" spans="2:47" x14ac:dyDescent="0.3">
      <c r="B565" s="41">
        <f t="shared" si="279"/>
        <v>2675</v>
      </c>
      <c r="C565" s="8">
        <f t="shared" si="294"/>
        <v>26.75</v>
      </c>
      <c r="D565" s="73">
        <f t="shared" si="275"/>
        <v>35.778125000000003</v>
      </c>
      <c r="E565" s="29">
        <f t="shared" si="297"/>
        <v>8860.342825615402</v>
      </c>
      <c r="F565" s="29">
        <f t="shared" si="280"/>
        <v>16.561388459094445</v>
      </c>
      <c r="G565" s="29">
        <f t="shared" si="295"/>
        <v>22.150857064038817</v>
      </c>
      <c r="H565" s="17">
        <f t="shared" si="281"/>
        <v>11850.708529260557</v>
      </c>
      <c r="I565" s="29">
        <f t="shared" si="282"/>
        <v>2.2250485660981263</v>
      </c>
      <c r="J565" s="29">
        <f t="shared" si="276"/>
        <v>20.847057720370078</v>
      </c>
      <c r="K565" s="39">
        <f t="shared" si="283"/>
        <v>1400</v>
      </c>
      <c r="L565" s="49">
        <f t="shared" si="266"/>
        <v>0</v>
      </c>
      <c r="M565" s="48">
        <f t="shared" si="267"/>
        <v>4.2266987561397071</v>
      </c>
      <c r="N565" s="51">
        <f t="shared" si="277"/>
        <v>0</v>
      </c>
      <c r="O565" s="54">
        <f t="shared" si="296"/>
        <v>18.880500609176615</v>
      </c>
      <c r="P565" s="34">
        <f t="shared" si="284"/>
        <v>1.7671458676442586</v>
      </c>
      <c r="Q565" s="30">
        <f t="shared" si="285"/>
        <v>0</v>
      </c>
      <c r="R565" s="58">
        <f t="shared" si="286"/>
        <v>0</v>
      </c>
      <c r="S565" s="58">
        <f t="shared" si="287"/>
        <v>0</v>
      </c>
      <c r="T565" s="58">
        <f t="shared" si="268"/>
        <v>100</v>
      </c>
      <c r="U565" s="88" t="str">
        <f>IF(R565=0,"-",FORECAST($C$8,Инклинометрия!$B$2:$B$152,Инклинометрия!$A$2:$A$152))</f>
        <v>-</v>
      </c>
      <c r="V565" s="88" t="str">
        <f>IF(R565=0,"-",FORECAST($C$8-R565,Инклинометрия!$B$2:$B$152,Инклинометрия!$A$2:$A$152))</f>
        <v>-</v>
      </c>
      <c r="W565" s="88" t="str">
        <f>IF(R565&gt;0,FORECAST($C$8,Инклинометрия!$B$2:$B$152,Инклинометрия!$A$2:$A$152),IF(AB565=$C$8,"-",FORECAST($C$8-AB565,Инклинометрия!$B$2:$B$152,Инклинометрия!$A$2:$A$152)))</f>
        <v>-</v>
      </c>
      <c r="X565" s="88" t="str">
        <f>IF(S565=0,"-",FORECAST($C$8-(S565+AB565),Инклинометрия!$B$2:$B$152,Инклинометрия!$A$2:$A$152))</f>
        <v>-</v>
      </c>
      <c r="Y565" s="88">
        <f>FORECAST($C$8+T565,Инклинометрия!$B$2:$B$152,Инклинометрия!$A$2:$A$152)</f>
        <v>1425</v>
      </c>
      <c r="Z565" s="88">
        <f>IF(R565=0,FORECAST($C$6-T565,Инклинометрия!$B$2:$B$152,Инклинометрия!$A$2:$A$152),FORECAST($C$8,Инклинометрия!$B$2:$B$152,Инклинометрия!$A$2:$A$152))</f>
        <v>1330</v>
      </c>
      <c r="AA565" s="61">
        <f t="shared" si="269"/>
        <v>1400</v>
      </c>
      <c r="AB565" s="62">
        <f t="shared" si="288"/>
        <v>1400</v>
      </c>
      <c r="AC565" s="62">
        <f t="shared" si="270"/>
        <v>0</v>
      </c>
      <c r="AD565" s="65">
        <f>IF(R565=0,FORECAST($C$8,Инклинометрия!$B$2:$B$152,Инклинометрия!$A$2:$A$152),V565)</f>
        <v>1330</v>
      </c>
      <c r="AE565" s="65">
        <f>FORECAST($C$8-(R565+AA565),Инклинометрия!$B$2:$B$152,Инклинометрия!$A$2:$A$152)</f>
        <v>0</v>
      </c>
      <c r="AF565" s="65">
        <f>IF(AB565=0,"-",FORECAST($C$8,Инклинометрия!$B$2:$B$152,Инклинометрия!$A$2:$A$152))</f>
        <v>1330</v>
      </c>
      <c r="AG565" s="65">
        <f>IF(AB565=0,"-",FORECAST($C$8-AB565,Инклинометрия!$B$2:$B$152,Инклинометрия!$A$2:$A$152))</f>
        <v>0</v>
      </c>
      <c r="AH565" s="65" t="str">
        <f>IF(AC565=0,"-",FORECAST($C$8+AC565,Инклинометрия!$B$2:$B$152,Инклинометрия!$A$2:$A$152))</f>
        <v>-</v>
      </c>
      <c r="AI565" s="89" t="str">
        <f>IF(AC565=0,"-",FORECAST($C$8,Инклинометрия!$B$2:$B$152,Инклинометрия!$A$2:$A$152))</f>
        <v>-</v>
      </c>
      <c r="AJ565" s="28"/>
      <c r="AK565" s="67">
        <f t="shared" si="289"/>
        <v>0</v>
      </c>
      <c r="AL565" s="28">
        <f t="shared" si="290"/>
        <v>0</v>
      </c>
      <c r="AM565" s="28">
        <f t="shared" si="291"/>
        <v>0.1</v>
      </c>
      <c r="AN565" s="26">
        <f t="shared" si="292"/>
        <v>0.1</v>
      </c>
      <c r="AO565" s="87">
        <f t="shared" si="293"/>
        <v>145626.51678434567</v>
      </c>
      <c r="AP565" s="87">
        <f t="shared" si="271"/>
        <v>44301.516784345658</v>
      </c>
      <c r="AQ565" s="66">
        <f t="shared" si="272"/>
        <v>14695380</v>
      </c>
      <c r="AR565" s="66">
        <f t="shared" si="273"/>
        <v>14695380</v>
      </c>
      <c r="AS565" s="66">
        <f t="shared" si="274"/>
        <v>784800</v>
      </c>
      <c r="AT565" s="45">
        <f t="shared" si="278"/>
        <v>15625806.516784346</v>
      </c>
      <c r="AU565" s="75"/>
    </row>
    <row r="566" spans="2:47" x14ac:dyDescent="0.3">
      <c r="B566" s="41">
        <f t="shared" si="279"/>
        <v>2680</v>
      </c>
      <c r="C566" s="8">
        <f t="shared" si="294"/>
        <v>26.8</v>
      </c>
      <c r="D566" s="73">
        <f t="shared" si="275"/>
        <v>35.844999999999999</v>
      </c>
      <c r="E566" s="29">
        <f t="shared" si="297"/>
        <v>8876.9042140744968</v>
      </c>
      <c r="F566" s="29">
        <f t="shared" si="280"/>
        <v>16.561388459094445</v>
      </c>
      <c r="G566" s="29">
        <f t="shared" si="295"/>
        <v>22.150857064038817</v>
      </c>
      <c r="H566" s="17">
        <f t="shared" si="281"/>
        <v>11872.859386324595</v>
      </c>
      <c r="I566" s="29">
        <f t="shared" si="282"/>
        <v>2.2250485660981263</v>
      </c>
      <c r="J566" s="29">
        <f t="shared" si="276"/>
        <v>20.847057720370078</v>
      </c>
      <c r="K566" s="39">
        <f t="shared" si="283"/>
        <v>1400</v>
      </c>
      <c r="L566" s="49">
        <f t="shared" si="266"/>
        <v>0</v>
      </c>
      <c r="M566" s="48">
        <f t="shared" si="267"/>
        <v>4.2266987561397071</v>
      </c>
      <c r="N566" s="51">
        <f t="shared" si="277"/>
        <v>0</v>
      </c>
      <c r="O566" s="54">
        <f t="shared" si="296"/>
        <v>18.880500609176615</v>
      </c>
      <c r="P566" s="34">
        <f t="shared" si="284"/>
        <v>1.7671458676442586</v>
      </c>
      <c r="Q566" s="30">
        <f t="shared" si="285"/>
        <v>0</v>
      </c>
      <c r="R566" s="58">
        <f t="shared" si="286"/>
        <v>0</v>
      </c>
      <c r="S566" s="58">
        <f t="shared" si="287"/>
        <v>0</v>
      </c>
      <c r="T566" s="58">
        <f t="shared" si="268"/>
        <v>100</v>
      </c>
      <c r="U566" s="88" t="str">
        <f>IF(R566=0,"-",FORECAST($C$8,Инклинометрия!$B$2:$B$152,Инклинометрия!$A$2:$A$152))</f>
        <v>-</v>
      </c>
      <c r="V566" s="88" t="str">
        <f>IF(R566=0,"-",FORECAST($C$8-R566,Инклинометрия!$B$2:$B$152,Инклинометрия!$A$2:$A$152))</f>
        <v>-</v>
      </c>
      <c r="W566" s="88" t="str">
        <f>IF(R566&gt;0,FORECAST($C$8,Инклинометрия!$B$2:$B$152,Инклинометрия!$A$2:$A$152),IF(AB566=$C$8,"-",FORECAST($C$8-AB566,Инклинометрия!$B$2:$B$152,Инклинометрия!$A$2:$A$152)))</f>
        <v>-</v>
      </c>
      <c r="X566" s="88" t="str">
        <f>IF(S566=0,"-",FORECAST($C$8-(S566+AB566),Инклинометрия!$B$2:$B$152,Инклинометрия!$A$2:$A$152))</f>
        <v>-</v>
      </c>
      <c r="Y566" s="88">
        <f>FORECAST($C$8+T566,Инклинометрия!$B$2:$B$152,Инклинометрия!$A$2:$A$152)</f>
        <v>1425</v>
      </c>
      <c r="Z566" s="88">
        <f>IF(R566=0,FORECAST($C$6-T566,Инклинометрия!$B$2:$B$152,Инклинометрия!$A$2:$A$152),FORECAST($C$8,Инклинометрия!$B$2:$B$152,Инклинометрия!$A$2:$A$152))</f>
        <v>1330</v>
      </c>
      <c r="AA566" s="61">
        <f t="shared" si="269"/>
        <v>1400</v>
      </c>
      <c r="AB566" s="62">
        <f t="shared" si="288"/>
        <v>1400</v>
      </c>
      <c r="AC566" s="62">
        <f t="shared" si="270"/>
        <v>0</v>
      </c>
      <c r="AD566" s="65">
        <f>IF(R566=0,FORECAST($C$8,Инклинометрия!$B$2:$B$152,Инклинометрия!$A$2:$A$152),V566)</f>
        <v>1330</v>
      </c>
      <c r="AE566" s="65">
        <f>FORECAST($C$8-(R566+AA566),Инклинометрия!$B$2:$B$152,Инклинометрия!$A$2:$A$152)</f>
        <v>0</v>
      </c>
      <c r="AF566" s="65">
        <f>IF(AB566=0,"-",FORECAST($C$8,Инклинометрия!$B$2:$B$152,Инклинометрия!$A$2:$A$152))</f>
        <v>1330</v>
      </c>
      <c r="AG566" s="65">
        <f>IF(AB566=0,"-",FORECAST($C$8-AB566,Инклинометрия!$B$2:$B$152,Инклинометрия!$A$2:$A$152))</f>
        <v>0</v>
      </c>
      <c r="AH566" s="65" t="str">
        <f>IF(AC566=0,"-",FORECAST($C$8+AC566,Инклинометрия!$B$2:$B$152,Инклинометрия!$A$2:$A$152))</f>
        <v>-</v>
      </c>
      <c r="AI566" s="89" t="str">
        <f>IF(AC566=0,"-",FORECAST($C$8,Инклинометрия!$B$2:$B$152,Инклинометрия!$A$2:$A$152))</f>
        <v>-</v>
      </c>
      <c r="AJ566" s="28"/>
      <c r="AK566" s="67">
        <f t="shared" si="289"/>
        <v>0</v>
      </c>
      <c r="AL566" s="28">
        <f t="shared" si="290"/>
        <v>0</v>
      </c>
      <c r="AM566" s="28">
        <f t="shared" si="291"/>
        <v>0.1</v>
      </c>
      <c r="AN566" s="26">
        <f t="shared" si="292"/>
        <v>0.1</v>
      </c>
      <c r="AO566" s="87">
        <f t="shared" si="293"/>
        <v>145626.51678434567</v>
      </c>
      <c r="AP566" s="87">
        <f t="shared" si="271"/>
        <v>44301.516784345658</v>
      </c>
      <c r="AQ566" s="66">
        <f t="shared" si="272"/>
        <v>14695380</v>
      </c>
      <c r="AR566" s="66">
        <f t="shared" si="273"/>
        <v>14695380</v>
      </c>
      <c r="AS566" s="66">
        <f t="shared" si="274"/>
        <v>784800</v>
      </c>
      <c r="AT566" s="45">
        <f t="shared" si="278"/>
        <v>15625806.516784346</v>
      </c>
      <c r="AU566" s="75"/>
    </row>
    <row r="567" spans="2:47" x14ac:dyDescent="0.3">
      <c r="B567" s="41">
        <f t="shared" si="279"/>
        <v>2685</v>
      </c>
      <c r="C567" s="8">
        <f t="shared" si="294"/>
        <v>26.85</v>
      </c>
      <c r="D567" s="73">
        <f t="shared" si="275"/>
        <v>35.911875000000002</v>
      </c>
      <c r="E567" s="29">
        <f t="shared" si="297"/>
        <v>8893.4656025335898</v>
      </c>
      <c r="F567" s="29">
        <f t="shared" si="280"/>
        <v>16.561388459094445</v>
      </c>
      <c r="G567" s="29">
        <f t="shared" si="295"/>
        <v>22.150857064038817</v>
      </c>
      <c r="H567" s="17">
        <f t="shared" si="281"/>
        <v>11895.010243388633</v>
      </c>
      <c r="I567" s="29">
        <f t="shared" si="282"/>
        <v>2.2250485660981263</v>
      </c>
      <c r="J567" s="29">
        <f t="shared" si="276"/>
        <v>20.847057720370078</v>
      </c>
      <c r="K567" s="39">
        <f t="shared" si="283"/>
        <v>1400</v>
      </c>
      <c r="L567" s="49">
        <f t="shared" si="266"/>
        <v>0</v>
      </c>
      <c r="M567" s="48">
        <f t="shared" si="267"/>
        <v>4.2266987561397071</v>
      </c>
      <c r="N567" s="51">
        <f t="shared" si="277"/>
        <v>0</v>
      </c>
      <c r="O567" s="54">
        <f t="shared" si="296"/>
        <v>18.880500609176615</v>
      </c>
      <c r="P567" s="34">
        <f t="shared" si="284"/>
        <v>1.7671458676442586</v>
      </c>
      <c r="Q567" s="30">
        <f t="shared" si="285"/>
        <v>0</v>
      </c>
      <c r="R567" s="58">
        <f t="shared" si="286"/>
        <v>0</v>
      </c>
      <c r="S567" s="58">
        <f t="shared" si="287"/>
        <v>0</v>
      </c>
      <c r="T567" s="58">
        <f t="shared" si="268"/>
        <v>100</v>
      </c>
      <c r="U567" s="88" t="str">
        <f>IF(R567=0,"-",FORECAST($C$8,Инклинометрия!$B$2:$B$152,Инклинометрия!$A$2:$A$152))</f>
        <v>-</v>
      </c>
      <c r="V567" s="88" t="str">
        <f>IF(R567=0,"-",FORECAST($C$8-R567,Инклинометрия!$B$2:$B$152,Инклинометрия!$A$2:$A$152))</f>
        <v>-</v>
      </c>
      <c r="W567" s="88" t="str">
        <f>IF(R567&gt;0,FORECAST($C$8,Инклинометрия!$B$2:$B$152,Инклинометрия!$A$2:$A$152),IF(AB567=$C$8,"-",FORECAST($C$8-AB567,Инклинометрия!$B$2:$B$152,Инклинометрия!$A$2:$A$152)))</f>
        <v>-</v>
      </c>
      <c r="X567" s="88" t="str">
        <f>IF(S567=0,"-",FORECAST($C$8-(S567+AB567),Инклинометрия!$B$2:$B$152,Инклинометрия!$A$2:$A$152))</f>
        <v>-</v>
      </c>
      <c r="Y567" s="88">
        <f>FORECAST($C$8+T567,Инклинометрия!$B$2:$B$152,Инклинометрия!$A$2:$A$152)</f>
        <v>1425</v>
      </c>
      <c r="Z567" s="88">
        <f>IF(R567=0,FORECAST($C$6-T567,Инклинометрия!$B$2:$B$152,Инклинометрия!$A$2:$A$152),FORECAST($C$8,Инклинометрия!$B$2:$B$152,Инклинометрия!$A$2:$A$152))</f>
        <v>1330</v>
      </c>
      <c r="AA567" s="61">
        <f t="shared" si="269"/>
        <v>1400</v>
      </c>
      <c r="AB567" s="62">
        <f t="shared" si="288"/>
        <v>1400</v>
      </c>
      <c r="AC567" s="62">
        <f t="shared" si="270"/>
        <v>0</v>
      </c>
      <c r="AD567" s="65">
        <f>IF(R567=0,FORECAST($C$8,Инклинометрия!$B$2:$B$152,Инклинометрия!$A$2:$A$152),V567)</f>
        <v>1330</v>
      </c>
      <c r="AE567" s="65">
        <f>FORECAST($C$8-(R567+AA567),Инклинометрия!$B$2:$B$152,Инклинометрия!$A$2:$A$152)</f>
        <v>0</v>
      </c>
      <c r="AF567" s="65">
        <f>IF(AB567=0,"-",FORECAST($C$8,Инклинометрия!$B$2:$B$152,Инклинометрия!$A$2:$A$152))</f>
        <v>1330</v>
      </c>
      <c r="AG567" s="65">
        <f>IF(AB567=0,"-",FORECAST($C$8-AB567,Инклинометрия!$B$2:$B$152,Инклинометрия!$A$2:$A$152))</f>
        <v>0</v>
      </c>
      <c r="AH567" s="65" t="str">
        <f>IF(AC567=0,"-",FORECAST($C$8+AC567,Инклинометрия!$B$2:$B$152,Инклинометрия!$A$2:$A$152))</f>
        <v>-</v>
      </c>
      <c r="AI567" s="89" t="str">
        <f>IF(AC567=0,"-",FORECAST($C$8,Инклинометрия!$B$2:$B$152,Инклинометрия!$A$2:$A$152))</f>
        <v>-</v>
      </c>
      <c r="AJ567" s="28"/>
      <c r="AK567" s="67">
        <f t="shared" si="289"/>
        <v>0</v>
      </c>
      <c r="AL567" s="28">
        <f t="shared" si="290"/>
        <v>0</v>
      </c>
      <c r="AM567" s="28">
        <f t="shared" si="291"/>
        <v>0.1</v>
      </c>
      <c r="AN567" s="26">
        <f t="shared" si="292"/>
        <v>0.1</v>
      </c>
      <c r="AO567" s="87">
        <f t="shared" si="293"/>
        <v>145626.51678434567</v>
      </c>
      <c r="AP567" s="87">
        <f t="shared" si="271"/>
        <v>44301.516784345658</v>
      </c>
      <c r="AQ567" s="66">
        <f t="shared" si="272"/>
        <v>14695380</v>
      </c>
      <c r="AR567" s="66">
        <f t="shared" si="273"/>
        <v>14695380</v>
      </c>
      <c r="AS567" s="66">
        <f t="shared" si="274"/>
        <v>784800</v>
      </c>
      <c r="AT567" s="45">
        <f t="shared" si="278"/>
        <v>15625806.516784346</v>
      </c>
      <c r="AU567" s="75"/>
    </row>
    <row r="568" spans="2:47" x14ac:dyDescent="0.3">
      <c r="B568" s="41">
        <f t="shared" si="279"/>
        <v>2690</v>
      </c>
      <c r="C568" s="8">
        <f t="shared" si="294"/>
        <v>26.900000000000002</v>
      </c>
      <c r="D568" s="73">
        <f t="shared" si="275"/>
        <v>35.978750000000005</v>
      </c>
      <c r="E568" s="29">
        <f t="shared" si="297"/>
        <v>8910.0269909926847</v>
      </c>
      <c r="F568" s="29">
        <f t="shared" si="280"/>
        <v>16.561388459094445</v>
      </c>
      <c r="G568" s="29">
        <f t="shared" si="295"/>
        <v>22.150857064038817</v>
      </c>
      <c r="H568" s="17">
        <f t="shared" si="281"/>
        <v>11917.161100452671</v>
      </c>
      <c r="I568" s="29">
        <f t="shared" si="282"/>
        <v>2.2250485660981263</v>
      </c>
      <c r="J568" s="29">
        <f t="shared" si="276"/>
        <v>20.847057720370078</v>
      </c>
      <c r="K568" s="39">
        <f t="shared" si="283"/>
        <v>1400</v>
      </c>
      <c r="L568" s="49">
        <f t="shared" si="266"/>
        <v>0</v>
      </c>
      <c r="M568" s="48">
        <f t="shared" si="267"/>
        <v>4.2266987561397071</v>
      </c>
      <c r="N568" s="51">
        <f t="shared" si="277"/>
        <v>0</v>
      </c>
      <c r="O568" s="54">
        <f t="shared" si="296"/>
        <v>18.880500609176615</v>
      </c>
      <c r="P568" s="34">
        <f t="shared" si="284"/>
        <v>1.7671458676442586</v>
      </c>
      <c r="Q568" s="30">
        <f t="shared" si="285"/>
        <v>0</v>
      </c>
      <c r="R568" s="58">
        <f t="shared" si="286"/>
        <v>0</v>
      </c>
      <c r="S568" s="58">
        <f t="shared" si="287"/>
        <v>0</v>
      </c>
      <c r="T568" s="58">
        <f t="shared" si="268"/>
        <v>100</v>
      </c>
      <c r="U568" s="88" t="str">
        <f>IF(R568=0,"-",FORECAST($C$8,Инклинометрия!$B$2:$B$152,Инклинометрия!$A$2:$A$152))</f>
        <v>-</v>
      </c>
      <c r="V568" s="88" t="str">
        <f>IF(R568=0,"-",FORECAST($C$8-R568,Инклинометрия!$B$2:$B$152,Инклинометрия!$A$2:$A$152))</f>
        <v>-</v>
      </c>
      <c r="W568" s="88" t="str">
        <f>IF(R568&gt;0,FORECAST($C$8,Инклинометрия!$B$2:$B$152,Инклинометрия!$A$2:$A$152),IF(AB568=$C$8,"-",FORECAST($C$8-AB568,Инклинометрия!$B$2:$B$152,Инклинометрия!$A$2:$A$152)))</f>
        <v>-</v>
      </c>
      <c r="X568" s="88" t="str">
        <f>IF(S568=0,"-",FORECAST($C$8-(S568+AB568),Инклинометрия!$B$2:$B$152,Инклинометрия!$A$2:$A$152))</f>
        <v>-</v>
      </c>
      <c r="Y568" s="88">
        <f>FORECAST($C$8+T568,Инклинометрия!$B$2:$B$152,Инклинометрия!$A$2:$A$152)</f>
        <v>1425</v>
      </c>
      <c r="Z568" s="88">
        <f>IF(R568=0,FORECAST($C$6-T568,Инклинометрия!$B$2:$B$152,Инклинометрия!$A$2:$A$152),FORECAST($C$8,Инклинометрия!$B$2:$B$152,Инклинометрия!$A$2:$A$152))</f>
        <v>1330</v>
      </c>
      <c r="AA568" s="61">
        <f t="shared" si="269"/>
        <v>1400</v>
      </c>
      <c r="AB568" s="62">
        <f t="shared" si="288"/>
        <v>1400</v>
      </c>
      <c r="AC568" s="62">
        <f t="shared" si="270"/>
        <v>0</v>
      </c>
      <c r="AD568" s="65">
        <f>IF(R568=0,FORECAST($C$8,Инклинометрия!$B$2:$B$152,Инклинометрия!$A$2:$A$152),V568)</f>
        <v>1330</v>
      </c>
      <c r="AE568" s="65">
        <f>FORECAST($C$8-(R568+AA568),Инклинометрия!$B$2:$B$152,Инклинометрия!$A$2:$A$152)</f>
        <v>0</v>
      </c>
      <c r="AF568" s="65">
        <f>IF(AB568=0,"-",FORECAST($C$8,Инклинометрия!$B$2:$B$152,Инклинометрия!$A$2:$A$152))</f>
        <v>1330</v>
      </c>
      <c r="AG568" s="65">
        <f>IF(AB568=0,"-",FORECAST($C$8-AB568,Инклинометрия!$B$2:$B$152,Инклинометрия!$A$2:$A$152))</f>
        <v>0</v>
      </c>
      <c r="AH568" s="65" t="str">
        <f>IF(AC568=0,"-",FORECAST($C$8+AC568,Инклинометрия!$B$2:$B$152,Инклинометрия!$A$2:$A$152))</f>
        <v>-</v>
      </c>
      <c r="AI568" s="89" t="str">
        <f>IF(AC568=0,"-",FORECAST($C$8,Инклинометрия!$B$2:$B$152,Инклинометрия!$A$2:$A$152))</f>
        <v>-</v>
      </c>
      <c r="AJ568" s="28"/>
      <c r="AK568" s="67">
        <f t="shared" si="289"/>
        <v>0</v>
      </c>
      <c r="AL568" s="28">
        <f t="shared" si="290"/>
        <v>0</v>
      </c>
      <c r="AM568" s="28">
        <f t="shared" si="291"/>
        <v>0.1</v>
      </c>
      <c r="AN568" s="26">
        <f t="shared" si="292"/>
        <v>0.1</v>
      </c>
      <c r="AO568" s="87">
        <f t="shared" si="293"/>
        <v>145626.51678434567</v>
      </c>
      <c r="AP568" s="87">
        <f t="shared" si="271"/>
        <v>44301.516784345658</v>
      </c>
      <c r="AQ568" s="66">
        <f t="shared" si="272"/>
        <v>14695380</v>
      </c>
      <c r="AR568" s="66">
        <f t="shared" si="273"/>
        <v>14695380</v>
      </c>
      <c r="AS568" s="66">
        <f t="shared" si="274"/>
        <v>784800</v>
      </c>
      <c r="AT568" s="45">
        <f t="shared" si="278"/>
        <v>15625806.516784346</v>
      </c>
      <c r="AU568" s="75"/>
    </row>
    <row r="569" spans="2:47" x14ac:dyDescent="0.3">
      <c r="B569" s="41">
        <f t="shared" si="279"/>
        <v>2695</v>
      </c>
      <c r="C569" s="8">
        <f t="shared" si="294"/>
        <v>26.95</v>
      </c>
      <c r="D569" s="73">
        <f t="shared" si="275"/>
        <v>36.045625000000001</v>
      </c>
      <c r="E569" s="29">
        <f t="shared" si="297"/>
        <v>8926.5883794517795</v>
      </c>
      <c r="F569" s="29">
        <f t="shared" si="280"/>
        <v>16.561388459093266</v>
      </c>
      <c r="G569" s="29">
        <f t="shared" si="295"/>
        <v>22.15085706403724</v>
      </c>
      <c r="H569" s="17">
        <f t="shared" si="281"/>
        <v>11939.311957516709</v>
      </c>
      <c r="I569" s="29">
        <f t="shared" si="282"/>
        <v>2.2250485660981263</v>
      </c>
      <c r="J569" s="29">
        <f t="shared" si="276"/>
        <v>20.847057720369335</v>
      </c>
      <c r="K569" s="39">
        <f t="shared" si="283"/>
        <v>1400</v>
      </c>
      <c r="L569" s="49">
        <f t="shared" si="266"/>
        <v>0</v>
      </c>
      <c r="M569" s="48">
        <f t="shared" si="267"/>
        <v>4.2266987561397071</v>
      </c>
      <c r="N569" s="51">
        <f t="shared" si="277"/>
        <v>0</v>
      </c>
      <c r="O569" s="54">
        <f t="shared" si="296"/>
        <v>18.880500609176615</v>
      </c>
      <c r="P569" s="34">
        <f t="shared" si="284"/>
        <v>1.7671458676442586</v>
      </c>
      <c r="Q569" s="30">
        <f t="shared" si="285"/>
        <v>0</v>
      </c>
      <c r="R569" s="58">
        <f t="shared" si="286"/>
        <v>0</v>
      </c>
      <c r="S569" s="58">
        <f t="shared" si="287"/>
        <v>0</v>
      </c>
      <c r="T569" s="58">
        <f t="shared" si="268"/>
        <v>100</v>
      </c>
      <c r="U569" s="88" t="str">
        <f>IF(R569=0,"-",FORECAST($C$8,Инклинометрия!$B$2:$B$152,Инклинометрия!$A$2:$A$152))</f>
        <v>-</v>
      </c>
      <c r="V569" s="88" t="str">
        <f>IF(R569=0,"-",FORECAST($C$8-R569,Инклинометрия!$B$2:$B$152,Инклинометрия!$A$2:$A$152))</f>
        <v>-</v>
      </c>
      <c r="W569" s="88" t="str">
        <f>IF(R569&gt;0,FORECAST($C$8,Инклинометрия!$B$2:$B$152,Инклинометрия!$A$2:$A$152),IF(AB569=$C$8,"-",FORECAST($C$8-AB569,Инклинометрия!$B$2:$B$152,Инклинометрия!$A$2:$A$152)))</f>
        <v>-</v>
      </c>
      <c r="X569" s="88" t="str">
        <f>IF(S569=0,"-",FORECAST($C$8-(S569+AB569),Инклинометрия!$B$2:$B$152,Инклинометрия!$A$2:$A$152))</f>
        <v>-</v>
      </c>
      <c r="Y569" s="88">
        <f>FORECAST($C$8+T569,Инклинометрия!$B$2:$B$152,Инклинометрия!$A$2:$A$152)</f>
        <v>1425</v>
      </c>
      <c r="Z569" s="88">
        <f>IF(R569=0,FORECAST($C$6-T569,Инклинометрия!$B$2:$B$152,Инклинометрия!$A$2:$A$152),FORECAST($C$8,Инклинометрия!$B$2:$B$152,Инклинометрия!$A$2:$A$152))</f>
        <v>1330</v>
      </c>
      <c r="AA569" s="61">
        <f t="shared" si="269"/>
        <v>1400</v>
      </c>
      <c r="AB569" s="62">
        <f t="shared" si="288"/>
        <v>1400</v>
      </c>
      <c r="AC569" s="62">
        <f t="shared" si="270"/>
        <v>0</v>
      </c>
      <c r="AD569" s="65">
        <f>IF(R569=0,FORECAST($C$8,Инклинометрия!$B$2:$B$152,Инклинометрия!$A$2:$A$152),V569)</f>
        <v>1330</v>
      </c>
      <c r="AE569" s="65">
        <f>FORECAST($C$8-(R569+AA569),Инклинометрия!$B$2:$B$152,Инклинометрия!$A$2:$A$152)</f>
        <v>0</v>
      </c>
      <c r="AF569" s="65">
        <f>IF(AB569=0,"-",FORECAST($C$8,Инклинометрия!$B$2:$B$152,Инклинометрия!$A$2:$A$152))</f>
        <v>1330</v>
      </c>
      <c r="AG569" s="65">
        <f>IF(AB569=0,"-",FORECAST($C$8-AB569,Инклинометрия!$B$2:$B$152,Инклинометрия!$A$2:$A$152))</f>
        <v>0</v>
      </c>
      <c r="AH569" s="65" t="str">
        <f>IF(AC569=0,"-",FORECAST($C$8+AC569,Инклинометрия!$B$2:$B$152,Инклинометрия!$A$2:$A$152))</f>
        <v>-</v>
      </c>
      <c r="AI569" s="89" t="str">
        <f>IF(AC569=0,"-",FORECAST($C$8,Инклинометрия!$B$2:$B$152,Инклинометрия!$A$2:$A$152))</f>
        <v>-</v>
      </c>
      <c r="AJ569" s="28"/>
      <c r="AK569" s="67">
        <f t="shared" si="289"/>
        <v>0</v>
      </c>
      <c r="AL569" s="28">
        <f t="shared" si="290"/>
        <v>0</v>
      </c>
      <c r="AM569" s="28">
        <f t="shared" si="291"/>
        <v>0.1</v>
      </c>
      <c r="AN569" s="26">
        <f t="shared" si="292"/>
        <v>0.1</v>
      </c>
      <c r="AO569" s="87">
        <f t="shared" si="293"/>
        <v>145626.51678434567</v>
      </c>
      <c r="AP569" s="87">
        <f t="shared" si="271"/>
        <v>44301.516784345658</v>
      </c>
      <c r="AQ569" s="66">
        <f t="shared" si="272"/>
        <v>14695380</v>
      </c>
      <c r="AR569" s="66">
        <f t="shared" si="273"/>
        <v>14695380</v>
      </c>
      <c r="AS569" s="66">
        <f t="shared" si="274"/>
        <v>784800</v>
      </c>
      <c r="AT569" s="45">
        <f t="shared" si="278"/>
        <v>15625806.516784346</v>
      </c>
      <c r="AU569" s="75"/>
    </row>
    <row r="570" spans="2:47" x14ac:dyDescent="0.3">
      <c r="B570" s="41">
        <f t="shared" si="279"/>
        <v>2700</v>
      </c>
      <c r="C570" s="8">
        <f t="shared" si="294"/>
        <v>27</v>
      </c>
      <c r="D570" s="73">
        <f t="shared" si="275"/>
        <v>36.112499999999997</v>
      </c>
      <c r="E570" s="29">
        <f t="shared" si="297"/>
        <v>8943.1497679108725</v>
      </c>
      <c r="F570" s="29">
        <f t="shared" si="280"/>
        <v>16.561388459094445</v>
      </c>
      <c r="G570" s="29">
        <f t="shared" si="295"/>
        <v>22.150857064038817</v>
      </c>
      <c r="H570" s="17">
        <f t="shared" si="281"/>
        <v>11961.462814580747</v>
      </c>
      <c r="I570" s="29">
        <f t="shared" si="282"/>
        <v>2.2250485660981263</v>
      </c>
      <c r="J570" s="29">
        <f t="shared" si="276"/>
        <v>20.847057720370078</v>
      </c>
      <c r="K570" s="39">
        <f t="shared" si="283"/>
        <v>1400</v>
      </c>
      <c r="L570" s="49">
        <f t="shared" si="266"/>
        <v>0</v>
      </c>
      <c r="M570" s="48">
        <f t="shared" si="267"/>
        <v>4.2266987561397071</v>
      </c>
      <c r="N570" s="51">
        <f t="shared" si="277"/>
        <v>0</v>
      </c>
      <c r="O570" s="54">
        <f t="shared" si="296"/>
        <v>18.880500609176615</v>
      </c>
      <c r="P570" s="34">
        <f t="shared" si="284"/>
        <v>1.7671458676442586</v>
      </c>
      <c r="Q570" s="30">
        <f t="shared" si="285"/>
        <v>0</v>
      </c>
      <c r="R570" s="58">
        <f t="shared" si="286"/>
        <v>0</v>
      </c>
      <c r="S570" s="58">
        <f t="shared" si="287"/>
        <v>0</v>
      </c>
      <c r="T570" s="58">
        <f t="shared" si="268"/>
        <v>100</v>
      </c>
      <c r="U570" s="88" t="str">
        <f>IF(R570=0,"-",FORECAST($C$8,Инклинометрия!$B$2:$B$152,Инклинометрия!$A$2:$A$152))</f>
        <v>-</v>
      </c>
      <c r="V570" s="88" t="str">
        <f>IF(R570=0,"-",FORECAST($C$8-R570,Инклинометрия!$B$2:$B$152,Инклинометрия!$A$2:$A$152))</f>
        <v>-</v>
      </c>
      <c r="W570" s="88" t="str">
        <f>IF(R570&gt;0,FORECAST($C$8,Инклинометрия!$B$2:$B$152,Инклинометрия!$A$2:$A$152),IF(AB570=$C$8,"-",FORECAST($C$8-AB570,Инклинометрия!$B$2:$B$152,Инклинометрия!$A$2:$A$152)))</f>
        <v>-</v>
      </c>
      <c r="X570" s="88" t="str">
        <f>IF(S570=0,"-",FORECAST($C$8-(S570+AB570),Инклинометрия!$B$2:$B$152,Инклинометрия!$A$2:$A$152))</f>
        <v>-</v>
      </c>
      <c r="Y570" s="88">
        <f>FORECAST($C$8+T570,Инклинометрия!$B$2:$B$152,Инклинометрия!$A$2:$A$152)</f>
        <v>1425</v>
      </c>
      <c r="Z570" s="88">
        <f>IF(R570=0,FORECAST($C$6-T570,Инклинометрия!$B$2:$B$152,Инклинометрия!$A$2:$A$152),FORECAST($C$8,Инклинометрия!$B$2:$B$152,Инклинометрия!$A$2:$A$152))</f>
        <v>1330</v>
      </c>
      <c r="AA570" s="61">
        <f t="shared" si="269"/>
        <v>1400</v>
      </c>
      <c r="AB570" s="62">
        <f t="shared" si="288"/>
        <v>1400</v>
      </c>
      <c r="AC570" s="62">
        <f t="shared" si="270"/>
        <v>0</v>
      </c>
      <c r="AD570" s="65">
        <f>IF(R570=0,FORECAST($C$8,Инклинометрия!$B$2:$B$152,Инклинометрия!$A$2:$A$152),V570)</f>
        <v>1330</v>
      </c>
      <c r="AE570" s="65">
        <f>FORECAST($C$8-(R570+AA570),Инклинометрия!$B$2:$B$152,Инклинометрия!$A$2:$A$152)</f>
        <v>0</v>
      </c>
      <c r="AF570" s="65">
        <f>IF(AB570=0,"-",FORECAST($C$8,Инклинометрия!$B$2:$B$152,Инклинометрия!$A$2:$A$152))</f>
        <v>1330</v>
      </c>
      <c r="AG570" s="65">
        <f>IF(AB570=0,"-",FORECAST($C$8-AB570,Инклинометрия!$B$2:$B$152,Инклинометрия!$A$2:$A$152))</f>
        <v>0</v>
      </c>
      <c r="AH570" s="65" t="str">
        <f>IF(AC570=0,"-",FORECAST($C$8+AC570,Инклинометрия!$B$2:$B$152,Инклинометрия!$A$2:$A$152))</f>
        <v>-</v>
      </c>
      <c r="AI570" s="89" t="str">
        <f>IF(AC570=0,"-",FORECAST($C$8,Инклинометрия!$B$2:$B$152,Инклинометрия!$A$2:$A$152))</f>
        <v>-</v>
      </c>
      <c r="AJ570" s="28"/>
      <c r="AK570" s="67">
        <f t="shared" si="289"/>
        <v>0</v>
      </c>
      <c r="AL570" s="28">
        <f t="shared" si="290"/>
        <v>0</v>
      </c>
      <c r="AM570" s="28">
        <f t="shared" si="291"/>
        <v>0.1</v>
      </c>
      <c r="AN570" s="26">
        <f t="shared" si="292"/>
        <v>0.1</v>
      </c>
      <c r="AO570" s="87">
        <f t="shared" si="293"/>
        <v>145626.51678434567</v>
      </c>
      <c r="AP570" s="87">
        <f t="shared" si="271"/>
        <v>44301.516784345658</v>
      </c>
      <c r="AQ570" s="66">
        <f t="shared" si="272"/>
        <v>14695380</v>
      </c>
      <c r="AR570" s="66">
        <f t="shared" si="273"/>
        <v>14695380</v>
      </c>
      <c r="AS570" s="66">
        <f t="shared" si="274"/>
        <v>784800</v>
      </c>
      <c r="AT570" s="45">
        <f t="shared" si="278"/>
        <v>15625806.516784346</v>
      </c>
      <c r="AU570" s="75"/>
    </row>
    <row r="571" spans="2:47" x14ac:dyDescent="0.3">
      <c r="B571" s="41">
        <f t="shared" si="279"/>
        <v>2705</v>
      </c>
      <c r="C571" s="8">
        <f t="shared" si="294"/>
        <v>27.05</v>
      </c>
      <c r="D571" s="73">
        <f t="shared" si="275"/>
        <v>36.179375</v>
      </c>
      <c r="E571" s="29">
        <f t="shared" si="297"/>
        <v>8959.7111563699673</v>
      </c>
      <c r="F571" s="29">
        <f t="shared" si="280"/>
        <v>16.561388459094445</v>
      </c>
      <c r="G571" s="29">
        <f t="shared" si="295"/>
        <v>22.150857064038817</v>
      </c>
      <c r="H571" s="17">
        <f t="shared" si="281"/>
        <v>11983.613671644785</v>
      </c>
      <c r="I571" s="29">
        <f t="shared" si="282"/>
        <v>2.2250485660981263</v>
      </c>
      <c r="J571" s="29">
        <f t="shared" si="276"/>
        <v>20.847057720370078</v>
      </c>
      <c r="K571" s="39">
        <f t="shared" si="283"/>
        <v>1400</v>
      </c>
      <c r="L571" s="49">
        <f t="shared" si="266"/>
        <v>0</v>
      </c>
      <c r="M571" s="48">
        <f t="shared" si="267"/>
        <v>4.2266987561397071</v>
      </c>
      <c r="N571" s="51">
        <f t="shared" si="277"/>
        <v>0</v>
      </c>
      <c r="O571" s="54">
        <f t="shared" si="296"/>
        <v>18.880500609176615</v>
      </c>
      <c r="P571" s="34">
        <f t="shared" si="284"/>
        <v>1.7671458676442586</v>
      </c>
      <c r="Q571" s="30">
        <f t="shared" si="285"/>
        <v>0</v>
      </c>
      <c r="R571" s="58">
        <f t="shared" si="286"/>
        <v>0</v>
      </c>
      <c r="S571" s="58">
        <f t="shared" si="287"/>
        <v>0</v>
      </c>
      <c r="T571" s="58">
        <f t="shared" si="268"/>
        <v>100</v>
      </c>
      <c r="U571" s="88" t="str">
        <f>IF(R571=0,"-",FORECAST($C$8,Инклинометрия!$B$2:$B$152,Инклинометрия!$A$2:$A$152))</f>
        <v>-</v>
      </c>
      <c r="V571" s="88" t="str">
        <f>IF(R571=0,"-",FORECAST($C$8-R571,Инклинометрия!$B$2:$B$152,Инклинометрия!$A$2:$A$152))</f>
        <v>-</v>
      </c>
      <c r="W571" s="88" t="str">
        <f>IF(R571&gt;0,FORECAST($C$8,Инклинометрия!$B$2:$B$152,Инклинометрия!$A$2:$A$152),IF(AB571=$C$8,"-",FORECAST($C$8-AB571,Инклинометрия!$B$2:$B$152,Инклинометрия!$A$2:$A$152)))</f>
        <v>-</v>
      </c>
      <c r="X571" s="88" t="str">
        <f>IF(S571=0,"-",FORECAST($C$8-(S571+AB571),Инклинометрия!$B$2:$B$152,Инклинометрия!$A$2:$A$152))</f>
        <v>-</v>
      </c>
      <c r="Y571" s="88">
        <f>FORECAST($C$8+T571,Инклинометрия!$B$2:$B$152,Инклинометрия!$A$2:$A$152)</f>
        <v>1425</v>
      </c>
      <c r="Z571" s="88">
        <f>IF(R571=0,FORECAST($C$6-T571,Инклинометрия!$B$2:$B$152,Инклинометрия!$A$2:$A$152),FORECAST($C$8,Инклинометрия!$B$2:$B$152,Инклинометрия!$A$2:$A$152))</f>
        <v>1330</v>
      </c>
      <c r="AA571" s="61">
        <f t="shared" si="269"/>
        <v>1400</v>
      </c>
      <c r="AB571" s="62">
        <f t="shared" si="288"/>
        <v>1400</v>
      </c>
      <c r="AC571" s="62">
        <f t="shared" si="270"/>
        <v>0</v>
      </c>
      <c r="AD571" s="65">
        <f>IF(R571=0,FORECAST($C$8,Инклинометрия!$B$2:$B$152,Инклинометрия!$A$2:$A$152),V571)</f>
        <v>1330</v>
      </c>
      <c r="AE571" s="65">
        <f>FORECAST($C$8-(R571+AA571),Инклинометрия!$B$2:$B$152,Инклинометрия!$A$2:$A$152)</f>
        <v>0</v>
      </c>
      <c r="AF571" s="65">
        <f>IF(AB571=0,"-",FORECAST($C$8,Инклинометрия!$B$2:$B$152,Инклинометрия!$A$2:$A$152))</f>
        <v>1330</v>
      </c>
      <c r="AG571" s="65">
        <f>IF(AB571=0,"-",FORECAST($C$8-AB571,Инклинометрия!$B$2:$B$152,Инклинометрия!$A$2:$A$152))</f>
        <v>0</v>
      </c>
      <c r="AH571" s="65" t="str">
        <f>IF(AC571=0,"-",FORECAST($C$8+AC571,Инклинометрия!$B$2:$B$152,Инклинометрия!$A$2:$A$152))</f>
        <v>-</v>
      </c>
      <c r="AI571" s="89" t="str">
        <f>IF(AC571=0,"-",FORECAST($C$8,Инклинометрия!$B$2:$B$152,Инклинометрия!$A$2:$A$152))</f>
        <v>-</v>
      </c>
      <c r="AJ571" s="28"/>
      <c r="AK571" s="67">
        <f t="shared" si="289"/>
        <v>0</v>
      </c>
      <c r="AL571" s="28">
        <f t="shared" si="290"/>
        <v>0</v>
      </c>
      <c r="AM571" s="28">
        <f t="shared" si="291"/>
        <v>0.1</v>
      </c>
      <c r="AN571" s="26">
        <f t="shared" si="292"/>
        <v>0.1</v>
      </c>
      <c r="AO571" s="87">
        <f t="shared" si="293"/>
        <v>145626.51678434567</v>
      </c>
      <c r="AP571" s="87">
        <f t="shared" si="271"/>
        <v>44301.516784345658</v>
      </c>
      <c r="AQ571" s="66">
        <f t="shared" si="272"/>
        <v>14695380</v>
      </c>
      <c r="AR571" s="66">
        <f t="shared" si="273"/>
        <v>14695380</v>
      </c>
      <c r="AS571" s="66">
        <f t="shared" si="274"/>
        <v>784800</v>
      </c>
      <c r="AT571" s="45">
        <f t="shared" si="278"/>
        <v>15625806.516784346</v>
      </c>
      <c r="AU571" s="75"/>
    </row>
    <row r="572" spans="2:47" x14ac:dyDescent="0.3">
      <c r="B572" s="41">
        <f t="shared" si="279"/>
        <v>2710</v>
      </c>
      <c r="C572" s="8">
        <f t="shared" si="294"/>
        <v>27.1</v>
      </c>
      <c r="D572" s="73">
        <f t="shared" si="275"/>
        <v>36.246250000000003</v>
      </c>
      <c r="E572" s="29">
        <f t="shared" si="297"/>
        <v>8976.2725448290603</v>
      </c>
      <c r="F572" s="29">
        <f t="shared" si="280"/>
        <v>16.561388459094445</v>
      </c>
      <c r="G572" s="29">
        <f t="shared" si="295"/>
        <v>22.150857064038817</v>
      </c>
      <c r="H572" s="17">
        <f t="shared" si="281"/>
        <v>12005.764528708823</v>
      </c>
      <c r="I572" s="29">
        <f t="shared" si="282"/>
        <v>2.2250485660981263</v>
      </c>
      <c r="J572" s="29">
        <f t="shared" si="276"/>
        <v>20.847057720370078</v>
      </c>
      <c r="K572" s="39">
        <f t="shared" si="283"/>
        <v>1400</v>
      </c>
      <c r="L572" s="49">
        <f t="shared" si="266"/>
        <v>0</v>
      </c>
      <c r="M572" s="48">
        <f t="shared" si="267"/>
        <v>4.2266987561397071</v>
      </c>
      <c r="N572" s="51">
        <f t="shared" si="277"/>
        <v>0</v>
      </c>
      <c r="O572" s="54">
        <f t="shared" si="296"/>
        <v>18.880500609176615</v>
      </c>
      <c r="P572" s="34">
        <f t="shared" si="284"/>
        <v>1.7671458676442586</v>
      </c>
      <c r="Q572" s="30">
        <f t="shared" si="285"/>
        <v>0</v>
      </c>
      <c r="R572" s="58">
        <f t="shared" si="286"/>
        <v>0</v>
      </c>
      <c r="S572" s="58">
        <f t="shared" si="287"/>
        <v>0</v>
      </c>
      <c r="T572" s="58">
        <f t="shared" si="268"/>
        <v>100</v>
      </c>
      <c r="U572" s="88" t="str">
        <f>IF(R572=0,"-",FORECAST($C$8,Инклинометрия!$B$2:$B$152,Инклинометрия!$A$2:$A$152))</f>
        <v>-</v>
      </c>
      <c r="V572" s="88" t="str">
        <f>IF(R572=0,"-",FORECAST($C$8-R572,Инклинометрия!$B$2:$B$152,Инклинометрия!$A$2:$A$152))</f>
        <v>-</v>
      </c>
      <c r="W572" s="88" t="str">
        <f>IF(R572&gt;0,FORECAST($C$8,Инклинометрия!$B$2:$B$152,Инклинометрия!$A$2:$A$152),IF(AB572=$C$8,"-",FORECAST($C$8-AB572,Инклинометрия!$B$2:$B$152,Инклинометрия!$A$2:$A$152)))</f>
        <v>-</v>
      </c>
      <c r="X572" s="88" t="str">
        <f>IF(S572=0,"-",FORECAST($C$8-(S572+AB572),Инклинометрия!$B$2:$B$152,Инклинометрия!$A$2:$A$152))</f>
        <v>-</v>
      </c>
      <c r="Y572" s="88">
        <f>FORECAST($C$8+T572,Инклинометрия!$B$2:$B$152,Инклинометрия!$A$2:$A$152)</f>
        <v>1425</v>
      </c>
      <c r="Z572" s="88">
        <f>IF(R572=0,FORECAST($C$6-T572,Инклинометрия!$B$2:$B$152,Инклинометрия!$A$2:$A$152),FORECAST($C$8,Инклинометрия!$B$2:$B$152,Инклинометрия!$A$2:$A$152))</f>
        <v>1330</v>
      </c>
      <c r="AA572" s="61">
        <f t="shared" si="269"/>
        <v>1400</v>
      </c>
      <c r="AB572" s="62">
        <f t="shared" si="288"/>
        <v>1400</v>
      </c>
      <c r="AC572" s="62">
        <f t="shared" si="270"/>
        <v>0</v>
      </c>
      <c r="AD572" s="65">
        <f>IF(R572=0,FORECAST($C$8,Инклинометрия!$B$2:$B$152,Инклинометрия!$A$2:$A$152),V572)</f>
        <v>1330</v>
      </c>
      <c r="AE572" s="65">
        <f>FORECAST($C$8-(R572+AA572),Инклинометрия!$B$2:$B$152,Инклинометрия!$A$2:$A$152)</f>
        <v>0</v>
      </c>
      <c r="AF572" s="65">
        <f>IF(AB572=0,"-",FORECAST($C$8,Инклинометрия!$B$2:$B$152,Инклинометрия!$A$2:$A$152))</f>
        <v>1330</v>
      </c>
      <c r="AG572" s="65">
        <f>IF(AB572=0,"-",FORECAST($C$8-AB572,Инклинометрия!$B$2:$B$152,Инклинометрия!$A$2:$A$152))</f>
        <v>0</v>
      </c>
      <c r="AH572" s="65" t="str">
        <f>IF(AC572=0,"-",FORECAST($C$8+AC572,Инклинометрия!$B$2:$B$152,Инклинометрия!$A$2:$A$152))</f>
        <v>-</v>
      </c>
      <c r="AI572" s="89" t="str">
        <f>IF(AC572=0,"-",FORECAST($C$8,Инклинометрия!$B$2:$B$152,Инклинометрия!$A$2:$A$152))</f>
        <v>-</v>
      </c>
      <c r="AJ572" s="28"/>
      <c r="AK572" s="67">
        <f t="shared" si="289"/>
        <v>0</v>
      </c>
      <c r="AL572" s="28">
        <f t="shared" si="290"/>
        <v>0</v>
      </c>
      <c r="AM572" s="28">
        <f t="shared" si="291"/>
        <v>0.1</v>
      </c>
      <c r="AN572" s="26">
        <f t="shared" si="292"/>
        <v>0.1</v>
      </c>
      <c r="AO572" s="87">
        <f t="shared" si="293"/>
        <v>145626.51678434567</v>
      </c>
      <c r="AP572" s="87">
        <f t="shared" si="271"/>
        <v>44301.516784345658</v>
      </c>
      <c r="AQ572" s="66">
        <f t="shared" si="272"/>
        <v>14695380</v>
      </c>
      <c r="AR572" s="66">
        <f t="shared" si="273"/>
        <v>14695380</v>
      </c>
      <c r="AS572" s="66">
        <f t="shared" si="274"/>
        <v>784800</v>
      </c>
      <c r="AT572" s="45">
        <f t="shared" si="278"/>
        <v>15625806.516784346</v>
      </c>
      <c r="AU572" s="75"/>
    </row>
    <row r="573" spans="2:47" x14ac:dyDescent="0.3">
      <c r="B573" s="41">
        <f t="shared" si="279"/>
        <v>2715</v>
      </c>
      <c r="C573" s="8">
        <f t="shared" si="294"/>
        <v>27.150000000000002</v>
      </c>
      <c r="D573" s="73">
        <f t="shared" si="275"/>
        <v>36.313125000000007</v>
      </c>
      <c r="E573" s="29">
        <f t="shared" si="297"/>
        <v>8992.8339332881569</v>
      </c>
      <c r="F573" s="29">
        <f t="shared" si="280"/>
        <v>16.561388459094445</v>
      </c>
      <c r="G573" s="29">
        <f t="shared" si="295"/>
        <v>22.150857064038817</v>
      </c>
      <c r="H573" s="17">
        <f t="shared" si="281"/>
        <v>12027.915385772862</v>
      </c>
      <c r="I573" s="29">
        <f t="shared" si="282"/>
        <v>2.2250485660981263</v>
      </c>
      <c r="J573" s="29">
        <f t="shared" si="276"/>
        <v>20.847057720370078</v>
      </c>
      <c r="K573" s="39">
        <f t="shared" si="283"/>
        <v>1400</v>
      </c>
      <c r="L573" s="49">
        <f t="shared" si="266"/>
        <v>0</v>
      </c>
      <c r="M573" s="48">
        <f t="shared" si="267"/>
        <v>4.2266987561397071</v>
      </c>
      <c r="N573" s="51">
        <f t="shared" si="277"/>
        <v>0</v>
      </c>
      <c r="O573" s="54">
        <f t="shared" si="296"/>
        <v>18.880500609176615</v>
      </c>
      <c r="P573" s="34">
        <f t="shared" si="284"/>
        <v>1.7671458676442586</v>
      </c>
      <c r="Q573" s="30">
        <f t="shared" si="285"/>
        <v>0</v>
      </c>
      <c r="R573" s="58">
        <f t="shared" si="286"/>
        <v>0</v>
      </c>
      <c r="S573" s="58">
        <f t="shared" si="287"/>
        <v>0</v>
      </c>
      <c r="T573" s="58">
        <f t="shared" si="268"/>
        <v>100</v>
      </c>
      <c r="U573" s="88" t="str">
        <f>IF(R573=0,"-",FORECAST($C$8,Инклинометрия!$B$2:$B$152,Инклинометрия!$A$2:$A$152))</f>
        <v>-</v>
      </c>
      <c r="V573" s="88" t="str">
        <f>IF(R573=0,"-",FORECAST($C$8-R573,Инклинометрия!$B$2:$B$152,Инклинометрия!$A$2:$A$152))</f>
        <v>-</v>
      </c>
      <c r="W573" s="88" t="str">
        <f>IF(R573&gt;0,FORECAST($C$8,Инклинометрия!$B$2:$B$152,Инклинометрия!$A$2:$A$152),IF(AB573=$C$8,"-",FORECAST($C$8-AB573,Инклинометрия!$B$2:$B$152,Инклинометрия!$A$2:$A$152)))</f>
        <v>-</v>
      </c>
      <c r="X573" s="88" t="str">
        <f>IF(S573=0,"-",FORECAST($C$8-(S573+AB573),Инклинометрия!$B$2:$B$152,Инклинометрия!$A$2:$A$152))</f>
        <v>-</v>
      </c>
      <c r="Y573" s="88">
        <f>FORECAST($C$8+T573,Инклинометрия!$B$2:$B$152,Инклинометрия!$A$2:$A$152)</f>
        <v>1425</v>
      </c>
      <c r="Z573" s="88">
        <f>IF(R573=0,FORECAST($C$6-T573,Инклинометрия!$B$2:$B$152,Инклинометрия!$A$2:$A$152),FORECAST($C$8,Инклинометрия!$B$2:$B$152,Инклинометрия!$A$2:$A$152))</f>
        <v>1330</v>
      </c>
      <c r="AA573" s="61">
        <f t="shared" si="269"/>
        <v>1400</v>
      </c>
      <c r="AB573" s="62">
        <f t="shared" si="288"/>
        <v>1400</v>
      </c>
      <c r="AC573" s="62">
        <f t="shared" si="270"/>
        <v>0</v>
      </c>
      <c r="AD573" s="65">
        <f>IF(R573=0,FORECAST($C$8,Инклинометрия!$B$2:$B$152,Инклинометрия!$A$2:$A$152),V573)</f>
        <v>1330</v>
      </c>
      <c r="AE573" s="65">
        <f>FORECAST($C$8-(R573+AA573),Инклинометрия!$B$2:$B$152,Инклинометрия!$A$2:$A$152)</f>
        <v>0</v>
      </c>
      <c r="AF573" s="65">
        <f>IF(AB573=0,"-",FORECAST($C$8,Инклинометрия!$B$2:$B$152,Инклинометрия!$A$2:$A$152))</f>
        <v>1330</v>
      </c>
      <c r="AG573" s="65">
        <f>IF(AB573=0,"-",FORECAST($C$8-AB573,Инклинометрия!$B$2:$B$152,Инклинометрия!$A$2:$A$152))</f>
        <v>0</v>
      </c>
      <c r="AH573" s="65" t="str">
        <f>IF(AC573=0,"-",FORECAST($C$8+AC573,Инклинометрия!$B$2:$B$152,Инклинометрия!$A$2:$A$152))</f>
        <v>-</v>
      </c>
      <c r="AI573" s="89" t="str">
        <f>IF(AC573=0,"-",FORECAST($C$8,Инклинометрия!$B$2:$B$152,Инклинометрия!$A$2:$A$152))</f>
        <v>-</v>
      </c>
      <c r="AJ573" s="28"/>
      <c r="AK573" s="67">
        <f t="shared" si="289"/>
        <v>0</v>
      </c>
      <c r="AL573" s="28">
        <f t="shared" si="290"/>
        <v>0</v>
      </c>
      <c r="AM573" s="28">
        <f t="shared" si="291"/>
        <v>0.1</v>
      </c>
      <c r="AN573" s="26">
        <f t="shared" si="292"/>
        <v>0.1</v>
      </c>
      <c r="AO573" s="87">
        <f t="shared" si="293"/>
        <v>145626.51678434567</v>
      </c>
      <c r="AP573" s="87">
        <f t="shared" si="271"/>
        <v>44301.516784345658</v>
      </c>
      <c r="AQ573" s="66">
        <f t="shared" si="272"/>
        <v>14695380</v>
      </c>
      <c r="AR573" s="66">
        <f t="shared" si="273"/>
        <v>14695380</v>
      </c>
      <c r="AS573" s="66">
        <f t="shared" si="274"/>
        <v>784800</v>
      </c>
      <c r="AT573" s="45">
        <f t="shared" si="278"/>
        <v>15625806.516784346</v>
      </c>
      <c r="AU573" s="75"/>
    </row>
    <row r="574" spans="2:47" x14ac:dyDescent="0.3">
      <c r="B574" s="41">
        <f t="shared" si="279"/>
        <v>2720</v>
      </c>
      <c r="C574" s="8">
        <f t="shared" si="294"/>
        <v>27.2</v>
      </c>
      <c r="D574" s="73">
        <f t="shared" si="275"/>
        <v>36.380000000000003</v>
      </c>
      <c r="E574" s="29">
        <f t="shared" si="297"/>
        <v>9009.3953217472499</v>
      </c>
      <c r="F574" s="29">
        <f t="shared" si="280"/>
        <v>16.561388459093266</v>
      </c>
      <c r="G574" s="29">
        <f t="shared" si="295"/>
        <v>22.15085706403724</v>
      </c>
      <c r="H574" s="17">
        <f t="shared" si="281"/>
        <v>12050.0662428369</v>
      </c>
      <c r="I574" s="29">
        <f t="shared" si="282"/>
        <v>2.2250485660981263</v>
      </c>
      <c r="J574" s="29">
        <f t="shared" si="276"/>
        <v>20.847057720369335</v>
      </c>
      <c r="K574" s="39">
        <f t="shared" si="283"/>
        <v>1400</v>
      </c>
      <c r="L574" s="49">
        <f t="shared" si="266"/>
        <v>0</v>
      </c>
      <c r="M574" s="48">
        <f t="shared" si="267"/>
        <v>4.2266987561397071</v>
      </c>
      <c r="N574" s="51">
        <f t="shared" si="277"/>
        <v>0</v>
      </c>
      <c r="O574" s="54">
        <f t="shared" si="296"/>
        <v>18.880500609176615</v>
      </c>
      <c r="P574" s="34">
        <f t="shared" si="284"/>
        <v>1.7671458676442586</v>
      </c>
      <c r="Q574" s="30">
        <f t="shared" si="285"/>
        <v>0</v>
      </c>
      <c r="R574" s="58">
        <f t="shared" si="286"/>
        <v>0</v>
      </c>
      <c r="S574" s="58">
        <f t="shared" si="287"/>
        <v>0</v>
      </c>
      <c r="T574" s="58">
        <f t="shared" si="268"/>
        <v>100</v>
      </c>
      <c r="U574" s="88" t="str">
        <f>IF(R574=0,"-",FORECAST($C$8,Инклинометрия!$B$2:$B$152,Инклинометрия!$A$2:$A$152))</f>
        <v>-</v>
      </c>
      <c r="V574" s="88" t="str">
        <f>IF(R574=0,"-",FORECAST($C$8-R574,Инклинометрия!$B$2:$B$152,Инклинометрия!$A$2:$A$152))</f>
        <v>-</v>
      </c>
      <c r="W574" s="88" t="str">
        <f>IF(R574&gt;0,FORECAST($C$8,Инклинометрия!$B$2:$B$152,Инклинометрия!$A$2:$A$152),IF(AB574=$C$8,"-",FORECAST($C$8-AB574,Инклинометрия!$B$2:$B$152,Инклинометрия!$A$2:$A$152)))</f>
        <v>-</v>
      </c>
      <c r="X574" s="88" t="str">
        <f>IF(S574=0,"-",FORECAST($C$8-(S574+AB574),Инклинометрия!$B$2:$B$152,Инклинометрия!$A$2:$A$152))</f>
        <v>-</v>
      </c>
      <c r="Y574" s="88">
        <f>FORECAST($C$8+T574,Инклинометрия!$B$2:$B$152,Инклинометрия!$A$2:$A$152)</f>
        <v>1425</v>
      </c>
      <c r="Z574" s="88">
        <f>IF(R574=0,FORECAST($C$6-T574,Инклинометрия!$B$2:$B$152,Инклинометрия!$A$2:$A$152),FORECAST($C$8,Инклинометрия!$B$2:$B$152,Инклинометрия!$A$2:$A$152))</f>
        <v>1330</v>
      </c>
      <c r="AA574" s="61">
        <f t="shared" si="269"/>
        <v>1400</v>
      </c>
      <c r="AB574" s="62">
        <f t="shared" si="288"/>
        <v>1400</v>
      </c>
      <c r="AC574" s="62">
        <f t="shared" si="270"/>
        <v>0</v>
      </c>
      <c r="AD574" s="65">
        <f>IF(R574=0,FORECAST($C$8,Инклинометрия!$B$2:$B$152,Инклинометрия!$A$2:$A$152),V574)</f>
        <v>1330</v>
      </c>
      <c r="AE574" s="65">
        <f>FORECAST($C$8-(R574+AA574),Инклинометрия!$B$2:$B$152,Инклинометрия!$A$2:$A$152)</f>
        <v>0</v>
      </c>
      <c r="AF574" s="65">
        <f>IF(AB574=0,"-",FORECAST($C$8,Инклинометрия!$B$2:$B$152,Инклинометрия!$A$2:$A$152))</f>
        <v>1330</v>
      </c>
      <c r="AG574" s="65">
        <f>IF(AB574=0,"-",FORECAST($C$8-AB574,Инклинометрия!$B$2:$B$152,Инклинометрия!$A$2:$A$152))</f>
        <v>0</v>
      </c>
      <c r="AH574" s="65" t="str">
        <f>IF(AC574=0,"-",FORECAST($C$8+AC574,Инклинометрия!$B$2:$B$152,Инклинометрия!$A$2:$A$152))</f>
        <v>-</v>
      </c>
      <c r="AI574" s="89" t="str">
        <f>IF(AC574=0,"-",FORECAST($C$8,Инклинометрия!$B$2:$B$152,Инклинометрия!$A$2:$A$152))</f>
        <v>-</v>
      </c>
      <c r="AJ574" s="28"/>
      <c r="AK574" s="67">
        <f t="shared" si="289"/>
        <v>0</v>
      </c>
      <c r="AL574" s="28">
        <f t="shared" si="290"/>
        <v>0</v>
      </c>
      <c r="AM574" s="28">
        <f t="shared" si="291"/>
        <v>0.1</v>
      </c>
      <c r="AN574" s="26">
        <f t="shared" si="292"/>
        <v>0.1</v>
      </c>
      <c r="AO574" s="87">
        <f t="shared" si="293"/>
        <v>145626.51678434567</v>
      </c>
      <c r="AP574" s="87">
        <f t="shared" si="271"/>
        <v>44301.516784345658</v>
      </c>
      <c r="AQ574" s="66">
        <f t="shared" si="272"/>
        <v>14695380</v>
      </c>
      <c r="AR574" s="66">
        <f t="shared" si="273"/>
        <v>14695380</v>
      </c>
      <c r="AS574" s="66">
        <f t="shared" si="274"/>
        <v>784800</v>
      </c>
      <c r="AT574" s="45">
        <f t="shared" si="278"/>
        <v>15625806.516784346</v>
      </c>
      <c r="AU574" s="75"/>
    </row>
    <row r="575" spans="2:47" x14ac:dyDescent="0.3">
      <c r="B575" s="41">
        <f t="shared" si="279"/>
        <v>2725</v>
      </c>
      <c r="C575" s="8">
        <f t="shared" si="294"/>
        <v>27.25</v>
      </c>
      <c r="D575" s="73">
        <f t="shared" si="275"/>
        <v>36.446874999999999</v>
      </c>
      <c r="E575" s="29">
        <f t="shared" si="297"/>
        <v>9025.9567102063429</v>
      </c>
      <c r="F575" s="29">
        <f t="shared" si="280"/>
        <v>16.561388459094445</v>
      </c>
      <c r="G575" s="29">
        <f t="shared" si="295"/>
        <v>22.150857064038817</v>
      </c>
      <c r="H575" s="17">
        <f t="shared" si="281"/>
        <v>12072.217099900938</v>
      </c>
      <c r="I575" s="29">
        <f t="shared" si="282"/>
        <v>2.2250485660981263</v>
      </c>
      <c r="J575" s="29">
        <f t="shared" si="276"/>
        <v>20.847057720370078</v>
      </c>
      <c r="K575" s="39">
        <f t="shared" si="283"/>
        <v>1400</v>
      </c>
      <c r="L575" s="49">
        <f t="shared" si="266"/>
        <v>0</v>
      </c>
      <c r="M575" s="48">
        <f t="shared" si="267"/>
        <v>4.2266987561397071</v>
      </c>
      <c r="N575" s="51">
        <f t="shared" si="277"/>
        <v>0</v>
      </c>
      <c r="O575" s="54">
        <f t="shared" si="296"/>
        <v>18.880500609176615</v>
      </c>
      <c r="P575" s="34">
        <f t="shared" si="284"/>
        <v>1.7671458676442586</v>
      </c>
      <c r="Q575" s="30">
        <f t="shared" si="285"/>
        <v>0</v>
      </c>
      <c r="R575" s="58">
        <f t="shared" si="286"/>
        <v>0</v>
      </c>
      <c r="S575" s="58">
        <f t="shared" si="287"/>
        <v>0</v>
      </c>
      <c r="T575" s="58">
        <f t="shared" si="268"/>
        <v>100</v>
      </c>
      <c r="U575" s="88" t="str">
        <f>IF(R575=0,"-",FORECAST($C$8,Инклинометрия!$B$2:$B$152,Инклинометрия!$A$2:$A$152))</f>
        <v>-</v>
      </c>
      <c r="V575" s="88" t="str">
        <f>IF(R575=0,"-",FORECAST($C$8-R575,Инклинометрия!$B$2:$B$152,Инклинометрия!$A$2:$A$152))</f>
        <v>-</v>
      </c>
      <c r="W575" s="88" t="str">
        <f>IF(R575&gt;0,FORECAST($C$8,Инклинометрия!$B$2:$B$152,Инклинометрия!$A$2:$A$152),IF(AB575=$C$8,"-",FORECAST($C$8-AB575,Инклинометрия!$B$2:$B$152,Инклинометрия!$A$2:$A$152)))</f>
        <v>-</v>
      </c>
      <c r="X575" s="88" t="str">
        <f>IF(S575=0,"-",FORECAST($C$8-(S575+AB575),Инклинометрия!$B$2:$B$152,Инклинометрия!$A$2:$A$152))</f>
        <v>-</v>
      </c>
      <c r="Y575" s="88">
        <f>FORECAST($C$8+T575,Инклинометрия!$B$2:$B$152,Инклинометрия!$A$2:$A$152)</f>
        <v>1425</v>
      </c>
      <c r="Z575" s="88">
        <f>IF(R575=0,FORECAST($C$6-T575,Инклинометрия!$B$2:$B$152,Инклинометрия!$A$2:$A$152),FORECAST($C$8,Инклинометрия!$B$2:$B$152,Инклинометрия!$A$2:$A$152))</f>
        <v>1330</v>
      </c>
      <c r="AA575" s="61">
        <f t="shared" si="269"/>
        <v>1400</v>
      </c>
      <c r="AB575" s="62">
        <f t="shared" si="288"/>
        <v>1400</v>
      </c>
      <c r="AC575" s="62">
        <f t="shared" si="270"/>
        <v>0</v>
      </c>
      <c r="AD575" s="65">
        <f>IF(R575=0,FORECAST($C$8,Инклинометрия!$B$2:$B$152,Инклинометрия!$A$2:$A$152),V575)</f>
        <v>1330</v>
      </c>
      <c r="AE575" s="65">
        <f>FORECAST($C$8-(R575+AA575),Инклинометрия!$B$2:$B$152,Инклинометрия!$A$2:$A$152)</f>
        <v>0</v>
      </c>
      <c r="AF575" s="65">
        <f>IF(AB575=0,"-",FORECAST($C$8,Инклинометрия!$B$2:$B$152,Инклинометрия!$A$2:$A$152))</f>
        <v>1330</v>
      </c>
      <c r="AG575" s="65">
        <f>IF(AB575=0,"-",FORECAST($C$8-AB575,Инклинометрия!$B$2:$B$152,Инклинометрия!$A$2:$A$152))</f>
        <v>0</v>
      </c>
      <c r="AH575" s="65" t="str">
        <f>IF(AC575=0,"-",FORECAST($C$8+AC575,Инклинометрия!$B$2:$B$152,Инклинометрия!$A$2:$A$152))</f>
        <v>-</v>
      </c>
      <c r="AI575" s="89" t="str">
        <f>IF(AC575=0,"-",FORECAST($C$8,Инклинометрия!$B$2:$B$152,Инклинометрия!$A$2:$A$152))</f>
        <v>-</v>
      </c>
      <c r="AJ575" s="28"/>
      <c r="AK575" s="67">
        <f t="shared" si="289"/>
        <v>0</v>
      </c>
      <c r="AL575" s="28">
        <f t="shared" si="290"/>
        <v>0</v>
      </c>
      <c r="AM575" s="28">
        <f t="shared" si="291"/>
        <v>0.1</v>
      </c>
      <c r="AN575" s="26">
        <f t="shared" si="292"/>
        <v>0.1</v>
      </c>
      <c r="AO575" s="87">
        <f t="shared" si="293"/>
        <v>145626.51678434567</v>
      </c>
      <c r="AP575" s="87">
        <f t="shared" si="271"/>
        <v>44301.516784345658</v>
      </c>
      <c r="AQ575" s="66">
        <f t="shared" si="272"/>
        <v>14695380</v>
      </c>
      <c r="AR575" s="66">
        <f t="shared" si="273"/>
        <v>14695380</v>
      </c>
      <c r="AS575" s="66">
        <f t="shared" si="274"/>
        <v>784800</v>
      </c>
      <c r="AT575" s="45">
        <f t="shared" si="278"/>
        <v>15625806.516784346</v>
      </c>
      <c r="AU575" s="75"/>
    </row>
    <row r="576" spans="2:47" x14ac:dyDescent="0.3">
      <c r="B576" s="41">
        <f t="shared" si="279"/>
        <v>2730</v>
      </c>
      <c r="C576" s="8">
        <f t="shared" si="294"/>
        <v>27.3</v>
      </c>
      <c r="D576" s="73">
        <f t="shared" si="275"/>
        <v>36.513750000000002</v>
      </c>
      <c r="E576" s="29">
        <f t="shared" si="297"/>
        <v>9042.5180986654377</v>
      </c>
      <c r="F576" s="29">
        <f t="shared" si="280"/>
        <v>16.561388459094445</v>
      </c>
      <c r="G576" s="29">
        <f t="shared" si="295"/>
        <v>22.150857064038817</v>
      </c>
      <c r="H576" s="17">
        <f t="shared" si="281"/>
        <v>12094.367956964976</v>
      </c>
      <c r="I576" s="29">
        <f t="shared" si="282"/>
        <v>2.2250485660981263</v>
      </c>
      <c r="J576" s="29">
        <f t="shared" si="276"/>
        <v>20.847057720370078</v>
      </c>
      <c r="K576" s="39">
        <f t="shared" si="283"/>
        <v>1400</v>
      </c>
      <c r="L576" s="49">
        <f t="shared" si="266"/>
        <v>0</v>
      </c>
      <c r="M576" s="48">
        <f t="shared" si="267"/>
        <v>4.2266987561397071</v>
      </c>
      <c r="N576" s="51">
        <f t="shared" si="277"/>
        <v>0</v>
      </c>
      <c r="O576" s="54">
        <f t="shared" si="296"/>
        <v>18.880500609176615</v>
      </c>
      <c r="P576" s="34">
        <f t="shared" si="284"/>
        <v>1.7671458676442586</v>
      </c>
      <c r="Q576" s="30">
        <f t="shared" si="285"/>
        <v>0</v>
      </c>
      <c r="R576" s="58">
        <f t="shared" si="286"/>
        <v>0</v>
      </c>
      <c r="S576" s="58">
        <f t="shared" si="287"/>
        <v>0</v>
      </c>
      <c r="T576" s="58">
        <f t="shared" si="268"/>
        <v>100</v>
      </c>
      <c r="U576" s="88" t="str">
        <f>IF(R576=0,"-",FORECAST($C$8,Инклинометрия!$B$2:$B$152,Инклинометрия!$A$2:$A$152))</f>
        <v>-</v>
      </c>
      <c r="V576" s="88" t="str">
        <f>IF(R576=0,"-",FORECAST($C$8-R576,Инклинометрия!$B$2:$B$152,Инклинометрия!$A$2:$A$152))</f>
        <v>-</v>
      </c>
      <c r="W576" s="88" t="str">
        <f>IF(R576&gt;0,FORECAST($C$8,Инклинометрия!$B$2:$B$152,Инклинометрия!$A$2:$A$152),IF(AB576=$C$8,"-",FORECAST($C$8-AB576,Инклинометрия!$B$2:$B$152,Инклинометрия!$A$2:$A$152)))</f>
        <v>-</v>
      </c>
      <c r="X576" s="88" t="str">
        <f>IF(S576=0,"-",FORECAST($C$8-(S576+AB576),Инклинометрия!$B$2:$B$152,Инклинометрия!$A$2:$A$152))</f>
        <v>-</v>
      </c>
      <c r="Y576" s="88">
        <f>FORECAST($C$8+T576,Инклинометрия!$B$2:$B$152,Инклинометрия!$A$2:$A$152)</f>
        <v>1425</v>
      </c>
      <c r="Z576" s="88">
        <f>IF(R576=0,FORECAST($C$6-T576,Инклинометрия!$B$2:$B$152,Инклинометрия!$A$2:$A$152),FORECAST($C$8,Инклинометрия!$B$2:$B$152,Инклинометрия!$A$2:$A$152))</f>
        <v>1330</v>
      </c>
      <c r="AA576" s="61">
        <f t="shared" si="269"/>
        <v>1400</v>
      </c>
      <c r="AB576" s="62">
        <f t="shared" si="288"/>
        <v>1400</v>
      </c>
      <c r="AC576" s="62">
        <f t="shared" si="270"/>
        <v>0</v>
      </c>
      <c r="AD576" s="65">
        <f>IF(R576=0,FORECAST($C$8,Инклинометрия!$B$2:$B$152,Инклинометрия!$A$2:$A$152),V576)</f>
        <v>1330</v>
      </c>
      <c r="AE576" s="65">
        <f>FORECAST($C$8-(R576+AA576),Инклинометрия!$B$2:$B$152,Инклинометрия!$A$2:$A$152)</f>
        <v>0</v>
      </c>
      <c r="AF576" s="65">
        <f>IF(AB576=0,"-",FORECAST($C$8,Инклинометрия!$B$2:$B$152,Инклинометрия!$A$2:$A$152))</f>
        <v>1330</v>
      </c>
      <c r="AG576" s="65">
        <f>IF(AB576=0,"-",FORECAST($C$8-AB576,Инклинометрия!$B$2:$B$152,Инклинометрия!$A$2:$A$152))</f>
        <v>0</v>
      </c>
      <c r="AH576" s="65" t="str">
        <f>IF(AC576=0,"-",FORECAST($C$8+AC576,Инклинометрия!$B$2:$B$152,Инклинометрия!$A$2:$A$152))</f>
        <v>-</v>
      </c>
      <c r="AI576" s="89" t="str">
        <f>IF(AC576=0,"-",FORECAST($C$8,Инклинометрия!$B$2:$B$152,Инклинометрия!$A$2:$A$152))</f>
        <v>-</v>
      </c>
      <c r="AJ576" s="28"/>
      <c r="AK576" s="67">
        <f t="shared" si="289"/>
        <v>0</v>
      </c>
      <c r="AL576" s="28">
        <f t="shared" si="290"/>
        <v>0</v>
      </c>
      <c r="AM576" s="28">
        <f t="shared" si="291"/>
        <v>0.1</v>
      </c>
      <c r="AN576" s="26">
        <f t="shared" si="292"/>
        <v>0.1</v>
      </c>
      <c r="AO576" s="87">
        <f t="shared" si="293"/>
        <v>145626.51678434567</v>
      </c>
      <c r="AP576" s="87">
        <f t="shared" si="271"/>
        <v>44301.516784345658</v>
      </c>
      <c r="AQ576" s="66">
        <f t="shared" si="272"/>
        <v>14695380</v>
      </c>
      <c r="AR576" s="66">
        <f t="shared" si="273"/>
        <v>14695380</v>
      </c>
      <c r="AS576" s="66">
        <f t="shared" si="274"/>
        <v>784800</v>
      </c>
      <c r="AT576" s="45">
        <f t="shared" si="278"/>
        <v>15625806.516784346</v>
      </c>
      <c r="AU576" s="75"/>
    </row>
    <row r="577" spans="2:47" x14ac:dyDescent="0.3">
      <c r="B577" s="41">
        <f t="shared" si="279"/>
        <v>2735</v>
      </c>
      <c r="C577" s="8">
        <f t="shared" si="294"/>
        <v>27.35</v>
      </c>
      <c r="D577" s="73">
        <f t="shared" si="275"/>
        <v>36.580624999999998</v>
      </c>
      <c r="E577" s="29">
        <f t="shared" si="297"/>
        <v>9059.0794871245344</v>
      </c>
      <c r="F577" s="29">
        <f t="shared" si="280"/>
        <v>16.561388459094445</v>
      </c>
      <c r="G577" s="29">
        <f t="shared" si="295"/>
        <v>22.150857064038817</v>
      </c>
      <c r="H577" s="17">
        <f t="shared" si="281"/>
        <v>12116.518814029014</v>
      </c>
      <c r="I577" s="29">
        <f t="shared" si="282"/>
        <v>2.2250485660981263</v>
      </c>
      <c r="J577" s="29">
        <f t="shared" si="276"/>
        <v>20.847057720370078</v>
      </c>
      <c r="K577" s="39">
        <f t="shared" si="283"/>
        <v>1400</v>
      </c>
      <c r="L577" s="49">
        <f t="shared" si="266"/>
        <v>0</v>
      </c>
      <c r="M577" s="48">
        <f t="shared" si="267"/>
        <v>4.2266987561397071</v>
      </c>
      <c r="N577" s="51">
        <f t="shared" si="277"/>
        <v>0</v>
      </c>
      <c r="O577" s="54">
        <f t="shared" si="296"/>
        <v>18.880500609176615</v>
      </c>
      <c r="P577" s="34">
        <f t="shared" si="284"/>
        <v>1.7671458676442586</v>
      </c>
      <c r="Q577" s="30">
        <f t="shared" si="285"/>
        <v>0</v>
      </c>
      <c r="R577" s="58">
        <f t="shared" si="286"/>
        <v>0</v>
      </c>
      <c r="S577" s="58">
        <f t="shared" si="287"/>
        <v>0</v>
      </c>
      <c r="T577" s="58">
        <f t="shared" si="268"/>
        <v>100</v>
      </c>
      <c r="U577" s="88" t="str">
        <f>IF(R577=0,"-",FORECAST($C$8,Инклинометрия!$B$2:$B$152,Инклинометрия!$A$2:$A$152))</f>
        <v>-</v>
      </c>
      <c r="V577" s="88" t="str">
        <f>IF(R577=0,"-",FORECAST($C$8-R577,Инклинометрия!$B$2:$B$152,Инклинометрия!$A$2:$A$152))</f>
        <v>-</v>
      </c>
      <c r="W577" s="88" t="str">
        <f>IF(R577&gt;0,FORECAST($C$8,Инклинометрия!$B$2:$B$152,Инклинометрия!$A$2:$A$152),IF(AB577=$C$8,"-",FORECAST($C$8-AB577,Инклинометрия!$B$2:$B$152,Инклинометрия!$A$2:$A$152)))</f>
        <v>-</v>
      </c>
      <c r="X577" s="88" t="str">
        <f>IF(S577=0,"-",FORECAST($C$8-(S577+AB577),Инклинометрия!$B$2:$B$152,Инклинометрия!$A$2:$A$152))</f>
        <v>-</v>
      </c>
      <c r="Y577" s="88">
        <f>FORECAST($C$8+T577,Инклинометрия!$B$2:$B$152,Инклинометрия!$A$2:$A$152)</f>
        <v>1425</v>
      </c>
      <c r="Z577" s="88">
        <f>IF(R577=0,FORECAST($C$6-T577,Инклинометрия!$B$2:$B$152,Инклинометрия!$A$2:$A$152),FORECAST($C$8,Инклинометрия!$B$2:$B$152,Инклинометрия!$A$2:$A$152))</f>
        <v>1330</v>
      </c>
      <c r="AA577" s="61">
        <f t="shared" si="269"/>
        <v>1400</v>
      </c>
      <c r="AB577" s="62">
        <f t="shared" si="288"/>
        <v>1400</v>
      </c>
      <c r="AC577" s="62">
        <f t="shared" si="270"/>
        <v>0</v>
      </c>
      <c r="AD577" s="65">
        <f>IF(R577=0,FORECAST($C$8,Инклинометрия!$B$2:$B$152,Инклинометрия!$A$2:$A$152),V577)</f>
        <v>1330</v>
      </c>
      <c r="AE577" s="65">
        <f>FORECAST($C$8-(R577+AA577),Инклинометрия!$B$2:$B$152,Инклинометрия!$A$2:$A$152)</f>
        <v>0</v>
      </c>
      <c r="AF577" s="65">
        <f>IF(AB577=0,"-",FORECAST($C$8,Инклинометрия!$B$2:$B$152,Инклинометрия!$A$2:$A$152))</f>
        <v>1330</v>
      </c>
      <c r="AG577" s="65">
        <f>IF(AB577=0,"-",FORECAST($C$8-AB577,Инклинометрия!$B$2:$B$152,Инклинометрия!$A$2:$A$152))</f>
        <v>0</v>
      </c>
      <c r="AH577" s="65" t="str">
        <f>IF(AC577=0,"-",FORECAST($C$8+AC577,Инклинометрия!$B$2:$B$152,Инклинометрия!$A$2:$A$152))</f>
        <v>-</v>
      </c>
      <c r="AI577" s="89" t="str">
        <f>IF(AC577=0,"-",FORECAST($C$8,Инклинометрия!$B$2:$B$152,Инклинометрия!$A$2:$A$152))</f>
        <v>-</v>
      </c>
      <c r="AJ577" s="28"/>
      <c r="AK577" s="67">
        <f t="shared" si="289"/>
        <v>0</v>
      </c>
      <c r="AL577" s="28">
        <f t="shared" si="290"/>
        <v>0</v>
      </c>
      <c r="AM577" s="28">
        <f t="shared" si="291"/>
        <v>0.1</v>
      </c>
      <c r="AN577" s="26">
        <f t="shared" si="292"/>
        <v>0.1</v>
      </c>
      <c r="AO577" s="87">
        <f t="shared" si="293"/>
        <v>145626.51678434567</v>
      </c>
      <c r="AP577" s="87">
        <f t="shared" si="271"/>
        <v>44301.516784345658</v>
      </c>
      <c r="AQ577" s="66">
        <f t="shared" si="272"/>
        <v>14695380</v>
      </c>
      <c r="AR577" s="66">
        <f t="shared" si="273"/>
        <v>14695380</v>
      </c>
      <c r="AS577" s="66">
        <f t="shared" si="274"/>
        <v>784800</v>
      </c>
      <c r="AT577" s="45">
        <f t="shared" si="278"/>
        <v>15625806.516784346</v>
      </c>
      <c r="AU577" s="75"/>
    </row>
    <row r="578" spans="2:47" x14ac:dyDescent="0.3">
      <c r="B578" s="41">
        <f t="shared" si="279"/>
        <v>2740</v>
      </c>
      <c r="C578" s="8">
        <f t="shared" si="294"/>
        <v>27.400000000000002</v>
      </c>
      <c r="D578" s="73">
        <f t="shared" si="275"/>
        <v>36.647500000000008</v>
      </c>
      <c r="E578" s="29">
        <f t="shared" si="297"/>
        <v>9075.6408755836273</v>
      </c>
      <c r="F578" s="29">
        <f t="shared" si="280"/>
        <v>16.561388459094445</v>
      </c>
      <c r="G578" s="29">
        <f t="shared" si="295"/>
        <v>22.150857064038817</v>
      </c>
      <c r="H578" s="17">
        <f t="shared" si="281"/>
        <v>12138.669671093052</v>
      </c>
      <c r="I578" s="29">
        <f t="shared" si="282"/>
        <v>2.2250485660981263</v>
      </c>
      <c r="J578" s="29">
        <f t="shared" si="276"/>
        <v>20.847057720370078</v>
      </c>
      <c r="K578" s="39">
        <f t="shared" si="283"/>
        <v>1400</v>
      </c>
      <c r="L578" s="49">
        <f t="shared" si="266"/>
        <v>0</v>
      </c>
      <c r="M578" s="48">
        <f t="shared" si="267"/>
        <v>4.2266987561397071</v>
      </c>
      <c r="N578" s="51">
        <f t="shared" si="277"/>
        <v>0</v>
      </c>
      <c r="O578" s="54">
        <f t="shared" si="296"/>
        <v>18.880500609176615</v>
      </c>
      <c r="P578" s="34">
        <f t="shared" si="284"/>
        <v>1.7671458676442586</v>
      </c>
      <c r="Q578" s="30">
        <f t="shared" si="285"/>
        <v>0</v>
      </c>
      <c r="R578" s="58">
        <f t="shared" si="286"/>
        <v>0</v>
      </c>
      <c r="S578" s="58">
        <f t="shared" si="287"/>
        <v>0</v>
      </c>
      <c r="T578" s="58">
        <f t="shared" si="268"/>
        <v>100</v>
      </c>
      <c r="U578" s="88" t="str">
        <f>IF(R578=0,"-",FORECAST($C$8,Инклинометрия!$B$2:$B$152,Инклинометрия!$A$2:$A$152))</f>
        <v>-</v>
      </c>
      <c r="V578" s="88" t="str">
        <f>IF(R578=0,"-",FORECAST($C$8-R578,Инклинометрия!$B$2:$B$152,Инклинометрия!$A$2:$A$152))</f>
        <v>-</v>
      </c>
      <c r="W578" s="88" t="str">
        <f>IF(R578&gt;0,FORECAST($C$8,Инклинометрия!$B$2:$B$152,Инклинометрия!$A$2:$A$152),IF(AB578=$C$8,"-",FORECAST($C$8-AB578,Инклинометрия!$B$2:$B$152,Инклинометрия!$A$2:$A$152)))</f>
        <v>-</v>
      </c>
      <c r="X578" s="88" t="str">
        <f>IF(S578=0,"-",FORECAST($C$8-(S578+AB578),Инклинометрия!$B$2:$B$152,Инклинометрия!$A$2:$A$152))</f>
        <v>-</v>
      </c>
      <c r="Y578" s="88">
        <f>FORECAST($C$8+T578,Инклинометрия!$B$2:$B$152,Инклинометрия!$A$2:$A$152)</f>
        <v>1425</v>
      </c>
      <c r="Z578" s="88">
        <f>IF(R578=0,FORECAST($C$6-T578,Инклинометрия!$B$2:$B$152,Инклинометрия!$A$2:$A$152),FORECAST($C$8,Инклинометрия!$B$2:$B$152,Инклинометрия!$A$2:$A$152))</f>
        <v>1330</v>
      </c>
      <c r="AA578" s="61">
        <f t="shared" si="269"/>
        <v>1400</v>
      </c>
      <c r="AB578" s="62">
        <f t="shared" si="288"/>
        <v>1400</v>
      </c>
      <c r="AC578" s="62">
        <f t="shared" si="270"/>
        <v>0</v>
      </c>
      <c r="AD578" s="65">
        <f>IF(R578=0,FORECAST($C$8,Инклинометрия!$B$2:$B$152,Инклинометрия!$A$2:$A$152),V578)</f>
        <v>1330</v>
      </c>
      <c r="AE578" s="65">
        <f>FORECAST($C$8-(R578+AA578),Инклинометрия!$B$2:$B$152,Инклинометрия!$A$2:$A$152)</f>
        <v>0</v>
      </c>
      <c r="AF578" s="65">
        <f>IF(AB578=0,"-",FORECAST($C$8,Инклинометрия!$B$2:$B$152,Инклинометрия!$A$2:$A$152))</f>
        <v>1330</v>
      </c>
      <c r="AG578" s="65">
        <f>IF(AB578=0,"-",FORECAST($C$8-AB578,Инклинометрия!$B$2:$B$152,Инклинометрия!$A$2:$A$152))</f>
        <v>0</v>
      </c>
      <c r="AH578" s="65" t="str">
        <f>IF(AC578=0,"-",FORECAST($C$8+AC578,Инклинометрия!$B$2:$B$152,Инклинометрия!$A$2:$A$152))</f>
        <v>-</v>
      </c>
      <c r="AI578" s="89" t="str">
        <f>IF(AC578=0,"-",FORECAST($C$8,Инклинометрия!$B$2:$B$152,Инклинометрия!$A$2:$A$152))</f>
        <v>-</v>
      </c>
      <c r="AJ578" s="28"/>
      <c r="AK578" s="67">
        <f t="shared" si="289"/>
        <v>0</v>
      </c>
      <c r="AL578" s="28">
        <f t="shared" si="290"/>
        <v>0</v>
      </c>
      <c r="AM578" s="28">
        <f t="shared" si="291"/>
        <v>0.1</v>
      </c>
      <c r="AN578" s="26">
        <f t="shared" si="292"/>
        <v>0.1</v>
      </c>
      <c r="AO578" s="87">
        <f t="shared" si="293"/>
        <v>145626.51678434567</v>
      </c>
      <c r="AP578" s="87">
        <f t="shared" si="271"/>
        <v>44301.516784345658</v>
      </c>
      <c r="AQ578" s="66">
        <f t="shared" si="272"/>
        <v>14695380</v>
      </c>
      <c r="AR578" s="66">
        <f t="shared" si="273"/>
        <v>14695380</v>
      </c>
      <c r="AS578" s="66">
        <f t="shared" si="274"/>
        <v>784800</v>
      </c>
      <c r="AT578" s="45">
        <f t="shared" si="278"/>
        <v>15625806.516784346</v>
      </c>
      <c r="AU578" s="75"/>
    </row>
    <row r="579" spans="2:47" x14ac:dyDescent="0.3">
      <c r="B579" s="41">
        <f t="shared" si="279"/>
        <v>2745</v>
      </c>
      <c r="C579" s="8">
        <f t="shared" si="294"/>
        <v>27.45</v>
      </c>
      <c r="D579" s="73">
        <f t="shared" si="275"/>
        <v>36.714374999999997</v>
      </c>
      <c r="E579" s="29">
        <f t="shared" si="297"/>
        <v>9092.2022640427203</v>
      </c>
      <c r="F579" s="29">
        <f t="shared" si="280"/>
        <v>16.561388459093266</v>
      </c>
      <c r="G579" s="29">
        <f t="shared" si="295"/>
        <v>22.15085706403724</v>
      </c>
      <c r="H579" s="17">
        <f t="shared" si="281"/>
        <v>12160.82052815709</v>
      </c>
      <c r="I579" s="29">
        <f t="shared" si="282"/>
        <v>2.2250485660981263</v>
      </c>
      <c r="J579" s="29">
        <f t="shared" si="276"/>
        <v>20.847057720369335</v>
      </c>
      <c r="K579" s="39">
        <f t="shared" si="283"/>
        <v>1400</v>
      </c>
      <c r="L579" s="49">
        <f t="shared" si="266"/>
        <v>0</v>
      </c>
      <c r="M579" s="48">
        <f t="shared" si="267"/>
        <v>4.2266987561397071</v>
      </c>
      <c r="N579" s="51">
        <f t="shared" si="277"/>
        <v>0</v>
      </c>
      <c r="O579" s="54">
        <f t="shared" si="296"/>
        <v>18.880500609176615</v>
      </c>
      <c r="P579" s="34">
        <f t="shared" si="284"/>
        <v>1.7671458676442586</v>
      </c>
      <c r="Q579" s="30">
        <f t="shared" si="285"/>
        <v>0</v>
      </c>
      <c r="R579" s="58">
        <f t="shared" si="286"/>
        <v>0</v>
      </c>
      <c r="S579" s="58">
        <f t="shared" si="287"/>
        <v>0</v>
      </c>
      <c r="T579" s="58">
        <f t="shared" si="268"/>
        <v>100</v>
      </c>
      <c r="U579" s="88" t="str">
        <f>IF(R579=0,"-",FORECAST($C$8,Инклинометрия!$B$2:$B$152,Инклинометрия!$A$2:$A$152))</f>
        <v>-</v>
      </c>
      <c r="V579" s="88" t="str">
        <f>IF(R579=0,"-",FORECAST($C$8-R579,Инклинометрия!$B$2:$B$152,Инклинометрия!$A$2:$A$152))</f>
        <v>-</v>
      </c>
      <c r="W579" s="88" t="str">
        <f>IF(R579&gt;0,FORECAST($C$8,Инклинометрия!$B$2:$B$152,Инклинометрия!$A$2:$A$152),IF(AB579=$C$8,"-",FORECAST($C$8-AB579,Инклинометрия!$B$2:$B$152,Инклинометрия!$A$2:$A$152)))</f>
        <v>-</v>
      </c>
      <c r="X579" s="88" t="str">
        <f>IF(S579=0,"-",FORECAST($C$8-(S579+AB579),Инклинометрия!$B$2:$B$152,Инклинометрия!$A$2:$A$152))</f>
        <v>-</v>
      </c>
      <c r="Y579" s="88">
        <f>FORECAST($C$8+T579,Инклинометрия!$B$2:$B$152,Инклинометрия!$A$2:$A$152)</f>
        <v>1425</v>
      </c>
      <c r="Z579" s="88">
        <f>IF(R579=0,FORECAST($C$6-T579,Инклинометрия!$B$2:$B$152,Инклинометрия!$A$2:$A$152),FORECAST($C$8,Инклинометрия!$B$2:$B$152,Инклинометрия!$A$2:$A$152))</f>
        <v>1330</v>
      </c>
      <c r="AA579" s="61">
        <f t="shared" si="269"/>
        <v>1400</v>
      </c>
      <c r="AB579" s="62">
        <f t="shared" si="288"/>
        <v>1400</v>
      </c>
      <c r="AC579" s="62">
        <f t="shared" si="270"/>
        <v>0</v>
      </c>
      <c r="AD579" s="65">
        <f>IF(R579=0,FORECAST($C$8,Инклинометрия!$B$2:$B$152,Инклинометрия!$A$2:$A$152),V579)</f>
        <v>1330</v>
      </c>
      <c r="AE579" s="65">
        <f>FORECAST($C$8-(R579+AA579),Инклинометрия!$B$2:$B$152,Инклинометрия!$A$2:$A$152)</f>
        <v>0</v>
      </c>
      <c r="AF579" s="65">
        <f>IF(AB579=0,"-",FORECAST($C$8,Инклинометрия!$B$2:$B$152,Инклинометрия!$A$2:$A$152))</f>
        <v>1330</v>
      </c>
      <c r="AG579" s="65">
        <f>IF(AB579=0,"-",FORECAST($C$8-AB579,Инклинометрия!$B$2:$B$152,Инклинометрия!$A$2:$A$152))</f>
        <v>0</v>
      </c>
      <c r="AH579" s="65" t="str">
        <f>IF(AC579=0,"-",FORECAST($C$8+AC579,Инклинометрия!$B$2:$B$152,Инклинометрия!$A$2:$A$152))</f>
        <v>-</v>
      </c>
      <c r="AI579" s="89" t="str">
        <f>IF(AC579=0,"-",FORECAST($C$8,Инклинометрия!$B$2:$B$152,Инклинометрия!$A$2:$A$152))</f>
        <v>-</v>
      </c>
      <c r="AJ579" s="28"/>
      <c r="AK579" s="67">
        <f t="shared" si="289"/>
        <v>0</v>
      </c>
      <c r="AL579" s="28">
        <f t="shared" si="290"/>
        <v>0</v>
      </c>
      <c r="AM579" s="28">
        <f t="shared" si="291"/>
        <v>0.1</v>
      </c>
      <c r="AN579" s="26">
        <f t="shared" si="292"/>
        <v>0.1</v>
      </c>
      <c r="AO579" s="87">
        <f t="shared" si="293"/>
        <v>145626.51678434567</v>
      </c>
      <c r="AP579" s="87">
        <f t="shared" si="271"/>
        <v>44301.516784345658</v>
      </c>
      <c r="AQ579" s="66">
        <f t="shared" si="272"/>
        <v>14695380</v>
      </c>
      <c r="AR579" s="66">
        <f t="shared" si="273"/>
        <v>14695380</v>
      </c>
      <c r="AS579" s="66">
        <f t="shared" si="274"/>
        <v>784800</v>
      </c>
      <c r="AT579" s="45">
        <f t="shared" si="278"/>
        <v>15625806.516784346</v>
      </c>
      <c r="AU579" s="75"/>
    </row>
    <row r="580" spans="2:47" x14ac:dyDescent="0.3">
      <c r="B580" s="41">
        <f t="shared" si="279"/>
        <v>2750</v>
      </c>
      <c r="C580" s="8">
        <f t="shared" si="294"/>
        <v>27.5</v>
      </c>
      <c r="D580" s="73">
        <f t="shared" si="275"/>
        <v>36.78125</v>
      </c>
      <c r="E580" s="29">
        <f t="shared" si="297"/>
        <v>9108.7636525018152</v>
      </c>
      <c r="F580" s="29">
        <f t="shared" si="280"/>
        <v>16.561388459094445</v>
      </c>
      <c r="G580" s="29">
        <f t="shared" si="295"/>
        <v>22.150857064038817</v>
      </c>
      <c r="H580" s="17">
        <f t="shared" si="281"/>
        <v>12182.971385221128</v>
      </c>
      <c r="I580" s="29">
        <f t="shared" si="282"/>
        <v>2.2250485660981263</v>
      </c>
      <c r="J580" s="29">
        <f t="shared" si="276"/>
        <v>20.847057720370078</v>
      </c>
      <c r="K580" s="39">
        <f t="shared" si="283"/>
        <v>1400</v>
      </c>
      <c r="L580" s="49">
        <f t="shared" si="266"/>
        <v>0</v>
      </c>
      <c r="M580" s="48">
        <f t="shared" si="267"/>
        <v>4.2266987561397071</v>
      </c>
      <c r="N580" s="51">
        <f t="shared" si="277"/>
        <v>0</v>
      </c>
      <c r="O580" s="54">
        <f t="shared" si="296"/>
        <v>18.880500609176615</v>
      </c>
      <c r="P580" s="34">
        <f t="shared" si="284"/>
        <v>1.7671458676442586</v>
      </c>
      <c r="Q580" s="30">
        <f t="shared" si="285"/>
        <v>0</v>
      </c>
      <c r="R580" s="58">
        <f t="shared" si="286"/>
        <v>0</v>
      </c>
      <c r="S580" s="58">
        <f t="shared" si="287"/>
        <v>0</v>
      </c>
      <c r="T580" s="58">
        <f t="shared" si="268"/>
        <v>100</v>
      </c>
      <c r="U580" s="88" t="str">
        <f>IF(R580=0,"-",FORECAST($C$8,Инклинометрия!$B$2:$B$152,Инклинометрия!$A$2:$A$152))</f>
        <v>-</v>
      </c>
      <c r="V580" s="88" t="str">
        <f>IF(R580=0,"-",FORECAST($C$8-R580,Инклинометрия!$B$2:$B$152,Инклинометрия!$A$2:$A$152))</f>
        <v>-</v>
      </c>
      <c r="W580" s="88" t="str">
        <f>IF(R580&gt;0,FORECAST($C$8,Инклинометрия!$B$2:$B$152,Инклинометрия!$A$2:$A$152),IF(AB580=$C$8,"-",FORECAST($C$8-AB580,Инклинометрия!$B$2:$B$152,Инклинометрия!$A$2:$A$152)))</f>
        <v>-</v>
      </c>
      <c r="X580" s="88" t="str">
        <f>IF(S580=0,"-",FORECAST($C$8-(S580+AB580),Инклинометрия!$B$2:$B$152,Инклинометрия!$A$2:$A$152))</f>
        <v>-</v>
      </c>
      <c r="Y580" s="88">
        <f>FORECAST($C$8+T580,Инклинометрия!$B$2:$B$152,Инклинометрия!$A$2:$A$152)</f>
        <v>1425</v>
      </c>
      <c r="Z580" s="88">
        <f>IF(R580=0,FORECAST($C$6-T580,Инклинометрия!$B$2:$B$152,Инклинометрия!$A$2:$A$152),FORECAST($C$8,Инклинометрия!$B$2:$B$152,Инклинометрия!$A$2:$A$152))</f>
        <v>1330</v>
      </c>
      <c r="AA580" s="61">
        <f t="shared" si="269"/>
        <v>1400</v>
      </c>
      <c r="AB580" s="62">
        <f t="shared" si="288"/>
        <v>1400</v>
      </c>
      <c r="AC580" s="62">
        <f t="shared" si="270"/>
        <v>0</v>
      </c>
      <c r="AD580" s="65">
        <f>IF(R580=0,FORECAST($C$8,Инклинометрия!$B$2:$B$152,Инклинометрия!$A$2:$A$152),V580)</f>
        <v>1330</v>
      </c>
      <c r="AE580" s="65">
        <f>FORECAST($C$8-(R580+AA580),Инклинометрия!$B$2:$B$152,Инклинометрия!$A$2:$A$152)</f>
        <v>0</v>
      </c>
      <c r="AF580" s="65">
        <f>IF(AB580=0,"-",FORECAST($C$8,Инклинометрия!$B$2:$B$152,Инклинометрия!$A$2:$A$152))</f>
        <v>1330</v>
      </c>
      <c r="AG580" s="65">
        <f>IF(AB580=0,"-",FORECAST($C$8-AB580,Инклинометрия!$B$2:$B$152,Инклинометрия!$A$2:$A$152))</f>
        <v>0</v>
      </c>
      <c r="AH580" s="65" t="str">
        <f>IF(AC580=0,"-",FORECAST($C$8+AC580,Инклинометрия!$B$2:$B$152,Инклинометрия!$A$2:$A$152))</f>
        <v>-</v>
      </c>
      <c r="AI580" s="89" t="str">
        <f>IF(AC580=0,"-",FORECAST($C$8,Инклинометрия!$B$2:$B$152,Инклинометрия!$A$2:$A$152))</f>
        <v>-</v>
      </c>
      <c r="AJ580" s="28"/>
      <c r="AK580" s="67">
        <f t="shared" si="289"/>
        <v>0</v>
      </c>
      <c r="AL580" s="28">
        <f t="shared" si="290"/>
        <v>0</v>
      </c>
      <c r="AM580" s="28">
        <f t="shared" si="291"/>
        <v>0.1</v>
      </c>
      <c r="AN580" s="26">
        <f t="shared" si="292"/>
        <v>0.1</v>
      </c>
      <c r="AO580" s="87">
        <f t="shared" si="293"/>
        <v>145626.51678434567</v>
      </c>
      <c r="AP580" s="87">
        <f t="shared" si="271"/>
        <v>44301.516784345658</v>
      </c>
      <c r="AQ580" s="66">
        <f t="shared" si="272"/>
        <v>14695380</v>
      </c>
      <c r="AR580" s="66">
        <f t="shared" si="273"/>
        <v>14695380</v>
      </c>
      <c r="AS580" s="66">
        <f t="shared" si="274"/>
        <v>784800</v>
      </c>
      <c r="AT580" s="45">
        <f t="shared" si="278"/>
        <v>15625806.516784346</v>
      </c>
      <c r="AU580" s="75"/>
    </row>
    <row r="581" spans="2:47" x14ac:dyDescent="0.3">
      <c r="B581" s="41">
        <f t="shared" si="279"/>
        <v>2755</v>
      </c>
      <c r="C581" s="8">
        <f t="shared" si="294"/>
        <v>27.55</v>
      </c>
      <c r="D581" s="73">
        <f t="shared" si="275"/>
        <v>36.848125000000003</v>
      </c>
      <c r="E581" s="29">
        <f t="shared" si="297"/>
        <v>9125.32504096091</v>
      </c>
      <c r="F581" s="29">
        <f t="shared" si="280"/>
        <v>16.561388459094445</v>
      </c>
      <c r="G581" s="29">
        <f t="shared" si="295"/>
        <v>22.150857064038817</v>
      </c>
      <c r="H581" s="17">
        <f t="shared" si="281"/>
        <v>12205.122242285166</v>
      </c>
      <c r="I581" s="29">
        <f t="shared" si="282"/>
        <v>2.2250485660981263</v>
      </c>
      <c r="J581" s="29">
        <f t="shared" si="276"/>
        <v>20.847057720370078</v>
      </c>
      <c r="K581" s="39">
        <f t="shared" si="283"/>
        <v>1400</v>
      </c>
      <c r="L581" s="49">
        <f t="shared" si="266"/>
        <v>0</v>
      </c>
      <c r="M581" s="48">
        <f t="shared" si="267"/>
        <v>4.2266987561397071</v>
      </c>
      <c r="N581" s="51">
        <f t="shared" si="277"/>
        <v>0</v>
      </c>
      <c r="O581" s="54">
        <f t="shared" si="296"/>
        <v>18.880500609176615</v>
      </c>
      <c r="P581" s="34">
        <f t="shared" si="284"/>
        <v>1.7671458676442586</v>
      </c>
      <c r="Q581" s="30">
        <f t="shared" si="285"/>
        <v>0</v>
      </c>
      <c r="R581" s="58">
        <f t="shared" si="286"/>
        <v>0</v>
      </c>
      <c r="S581" s="58">
        <f t="shared" si="287"/>
        <v>0</v>
      </c>
      <c r="T581" s="58">
        <f t="shared" si="268"/>
        <v>100</v>
      </c>
      <c r="U581" s="88" t="str">
        <f>IF(R581=0,"-",FORECAST($C$8,Инклинометрия!$B$2:$B$152,Инклинометрия!$A$2:$A$152))</f>
        <v>-</v>
      </c>
      <c r="V581" s="88" t="str">
        <f>IF(R581=0,"-",FORECAST($C$8-R581,Инклинометрия!$B$2:$B$152,Инклинометрия!$A$2:$A$152))</f>
        <v>-</v>
      </c>
      <c r="W581" s="88" t="str">
        <f>IF(R581&gt;0,FORECAST($C$8,Инклинометрия!$B$2:$B$152,Инклинометрия!$A$2:$A$152),IF(AB581=$C$8,"-",FORECAST($C$8-AB581,Инклинометрия!$B$2:$B$152,Инклинометрия!$A$2:$A$152)))</f>
        <v>-</v>
      </c>
      <c r="X581" s="88" t="str">
        <f>IF(S581=0,"-",FORECAST($C$8-(S581+AB581),Инклинометрия!$B$2:$B$152,Инклинометрия!$A$2:$A$152))</f>
        <v>-</v>
      </c>
      <c r="Y581" s="88">
        <f>FORECAST($C$8+T581,Инклинометрия!$B$2:$B$152,Инклинометрия!$A$2:$A$152)</f>
        <v>1425</v>
      </c>
      <c r="Z581" s="88">
        <f>IF(R581=0,FORECAST($C$6-T581,Инклинометрия!$B$2:$B$152,Инклинометрия!$A$2:$A$152),FORECAST($C$8,Инклинометрия!$B$2:$B$152,Инклинометрия!$A$2:$A$152))</f>
        <v>1330</v>
      </c>
      <c r="AA581" s="61">
        <f t="shared" si="269"/>
        <v>1400</v>
      </c>
      <c r="AB581" s="62">
        <f t="shared" si="288"/>
        <v>1400</v>
      </c>
      <c r="AC581" s="62">
        <f t="shared" si="270"/>
        <v>0</v>
      </c>
      <c r="AD581" s="65">
        <f>IF(R581=0,FORECAST($C$8,Инклинометрия!$B$2:$B$152,Инклинометрия!$A$2:$A$152),V581)</f>
        <v>1330</v>
      </c>
      <c r="AE581" s="65">
        <f>FORECAST($C$8-(R581+AA581),Инклинометрия!$B$2:$B$152,Инклинометрия!$A$2:$A$152)</f>
        <v>0</v>
      </c>
      <c r="AF581" s="65">
        <f>IF(AB581=0,"-",FORECAST($C$8,Инклинометрия!$B$2:$B$152,Инклинометрия!$A$2:$A$152))</f>
        <v>1330</v>
      </c>
      <c r="AG581" s="65">
        <f>IF(AB581=0,"-",FORECAST($C$8-AB581,Инклинометрия!$B$2:$B$152,Инклинометрия!$A$2:$A$152))</f>
        <v>0</v>
      </c>
      <c r="AH581" s="65" t="str">
        <f>IF(AC581=0,"-",FORECAST($C$8+AC581,Инклинометрия!$B$2:$B$152,Инклинометрия!$A$2:$A$152))</f>
        <v>-</v>
      </c>
      <c r="AI581" s="89" t="str">
        <f>IF(AC581=0,"-",FORECAST($C$8,Инклинометрия!$B$2:$B$152,Инклинометрия!$A$2:$A$152))</f>
        <v>-</v>
      </c>
      <c r="AJ581" s="28"/>
      <c r="AK581" s="67">
        <f t="shared" si="289"/>
        <v>0</v>
      </c>
      <c r="AL581" s="28">
        <f t="shared" si="290"/>
        <v>0</v>
      </c>
      <c r="AM581" s="28">
        <f t="shared" si="291"/>
        <v>0.1</v>
      </c>
      <c r="AN581" s="26">
        <f t="shared" si="292"/>
        <v>0.1</v>
      </c>
      <c r="AO581" s="87">
        <f t="shared" si="293"/>
        <v>145626.51678434567</v>
      </c>
      <c r="AP581" s="87">
        <f t="shared" si="271"/>
        <v>44301.516784345658</v>
      </c>
      <c r="AQ581" s="66">
        <f t="shared" si="272"/>
        <v>14695380</v>
      </c>
      <c r="AR581" s="66">
        <f t="shared" si="273"/>
        <v>14695380</v>
      </c>
      <c r="AS581" s="66">
        <f t="shared" si="274"/>
        <v>784800</v>
      </c>
      <c r="AT581" s="45">
        <f t="shared" si="278"/>
        <v>15625806.516784346</v>
      </c>
      <c r="AU581" s="75"/>
    </row>
    <row r="582" spans="2:47" x14ac:dyDescent="0.3">
      <c r="B582" s="41">
        <f t="shared" si="279"/>
        <v>2760</v>
      </c>
      <c r="C582" s="8">
        <f t="shared" si="294"/>
        <v>27.6</v>
      </c>
      <c r="D582" s="73">
        <f t="shared" si="275"/>
        <v>36.914999999999999</v>
      </c>
      <c r="E582" s="29">
        <f t="shared" si="297"/>
        <v>9141.8864294200048</v>
      </c>
      <c r="F582" s="29">
        <f t="shared" si="280"/>
        <v>16.561388459094445</v>
      </c>
      <c r="G582" s="29">
        <f t="shared" si="295"/>
        <v>22.150857064038817</v>
      </c>
      <c r="H582" s="17">
        <f t="shared" si="281"/>
        <v>12227.273099349204</v>
      </c>
      <c r="I582" s="29">
        <f t="shared" si="282"/>
        <v>2.2250485660981263</v>
      </c>
      <c r="J582" s="29">
        <f t="shared" si="276"/>
        <v>20.847057720370078</v>
      </c>
      <c r="K582" s="39">
        <f t="shared" si="283"/>
        <v>1400</v>
      </c>
      <c r="L582" s="49">
        <f t="shared" si="266"/>
        <v>0</v>
      </c>
      <c r="M582" s="48">
        <f t="shared" si="267"/>
        <v>4.2266987561397071</v>
      </c>
      <c r="N582" s="51">
        <f t="shared" si="277"/>
        <v>0</v>
      </c>
      <c r="O582" s="54">
        <f t="shared" si="296"/>
        <v>18.880500609176615</v>
      </c>
      <c r="P582" s="34">
        <f t="shared" si="284"/>
        <v>1.7671458676442586</v>
      </c>
      <c r="Q582" s="30">
        <f t="shared" si="285"/>
        <v>0</v>
      </c>
      <c r="R582" s="58">
        <f t="shared" si="286"/>
        <v>0</v>
      </c>
      <c r="S582" s="58">
        <f t="shared" si="287"/>
        <v>0</v>
      </c>
      <c r="T582" s="58">
        <f t="shared" si="268"/>
        <v>100</v>
      </c>
      <c r="U582" s="88" t="str">
        <f>IF(R582=0,"-",FORECAST($C$8,Инклинометрия!$B$2:$B$152,Инклинометрия!$A$2:$A$152))</f>
        <v>-</v>
      </c>
      <c r="V582" s="88" t="str">
        <f>IF(R582=0,"-",FORECAST($C$8-R582,Инклинометрия!$B$2:$B$152,Инклинометрия!$A$2:$A$152))</f>
        <v>-</v>
      </c>
      <c r="W582" s="88" t="str">
        <f>IF(R582&gt;0,FORECAST($C$8,Инклинометрия!$B$2:$B$152,Инклинометрия!$A$2:$A$152),IF(AB582=$C$8,"-",FORECAST($C$8-AB582,Инклинометрия!$B$2:$B$152,Инклинометрия!$A$2:$A$152)))</f>
        <v>-</v>
      </c>
      <c r="X582" s="88" t="str">
        <f>IF(S582=0,"-",FORECAST($C$8-(S582+AB582),Инклинометрия!$B$2:$B$152,Инклинометрия!$A$2:$A$152))</f>
        <v>-</v>
      </c>
      <c r="Y582" s="88">
        <f>FORECAST($C$8+T582,Инклинометрия!$B$2:$B$152,Инклинометрия!$A$2:$A$152)</f>
        <v>1425</v>
      </c>
      <c r="Z582" s="88">
        <f>IF(R582=0,FORECAST($C$6-T582,Инклинометрия!$B$2:$B$152,Инклинометрия!$A$2:$A$152),FORECAST($C$8,Инклинометрия!$B$2:$B$152,Инклинометрия!$A$2:$A$152))</f>
        <v>1330</v>
      </c>
      <c r="AA582" s="61">
        <f t="shared" si="269"/>
        <v>1400</v>
      </c>
      <c r="AB582" s="62">
        <f t="shared" si="288"/>
        <v>1400</v>
      </c>
      <c r="AC582" s="62">
        <f t="shared" si="270"/>
        <v>0</v>
      </c>
      <c r="AD582" s="65">
        <f>IF(R582=0,FORECAST($C$8,Инклинометрия!$B$2:$B$152,Инклинометрия!$A$2:$A$152),V582)</f>
        <v>1330</v>
      </c>
      <c r="AE582" s="65">
        <f>FORECAST($C$8-(R582+AA582),Инклинометрия!$B$2:$B$152,Инклинометрия!$A$2:$A$152)</f>
        <v>0</v>
      </c>
      <c r="AF582" s="65">
        <f>IF(AB582=0,"-",FORECAST($C$8,Инклинометрия!$B$2:$B$152,Инклинометрия!$A$2:$A$152))</f>
        <v>1330</v>
      </c>
      <c r="AG582" s="65">
        <f>IF(AB582=0,"-",FORECAST($C$8-AB582,Инклинометрия!$B$2:$B$152,Инклинометрия!$A$2:$A$152))</f>
        <v>0</v>
      </c>
      <c r="AH582" s="65" t="str">
        <f>IF(AC582=0,"-",FORECAST($C$8+AC582,Инклинометрия!$B$2:$B$152,Инклинометрия!$A$2:$A$152))</f>
        <v>-</v>
      </c>
      <c r="AI582" s="89" t="str">
        <f>IF(AC582=0,"-",FORECAST($C$8,Инклинометрия!$B$2:$B$152,Инклинометрия!$A$2:$A$152))</f>
        <v>-</v>
      </c>
      <c r="AJ582" s="28"/>
      <c r="AK582" s="67">
        <f t="shared" si="289"/>
        <v>0</v>
      </c>
      <c r="AL582" s="28">
        <f t="shared" si="290"/>
        <v>0</v>
      </c>
      <c r="AM582" s="28">
        <f t="shared" si="291"/>
        <v>0.1</v>
      </c>
      <c r="AN582" s="26">
        <f t="shared" si="292"/>
        <v>0.1</v>
      </c>
      <c r="AO582" s="87">
        <f t="shared" si="293"/>
        <v>145626.51678434567</v>
      </c>
      <c r="AP582" s="87">
        <f t="shared" si="271"/>
        <v>44301.516784345658</v>
      </c>
      <c r="AQ582" s="66">
        <f t="shared" si="272"/>
        <v>14695380</v>
      </c>
      <c r="AR582" s="66">
        <f t="shared" si="273"/>
        <v>14695380</v>
      </c>
      <c r="AS582" s="66">
        <f t="shared" si="274"/>
        <v>784800</v>
      </c>
      <c r="AT582" s="45">
        <f t="shared" si="278"/>
        <v>15625806.516784346</v>
      </c>
      <c r="AU582" s="75"/>
    </row>
    <row r="583" spans="2:47" x14ac:dyDescent="0.3">
      <c r="B583" s="41">
        <f t="shared" si="279"/>
        <v>2765</v>
      </c>
      <c r="C583" s="8">
        <f t="shared" si="294"/>
        <v>27.650000000000002</v>
      </c>
      <c r="D583" s="73">
        <f t="shared" si="275"/>
        <v>36.981875000000002</v>
      </c>
      <c r="E583" s="29">
        <f t="shared" si="297"/>
        <v>9158.4478178790978</v>
      </c>
      <c r="F583" s="29">
        <f t="shared" si="280"/>
        <v>16.561388459094445</v>
      </c>
      <c r="G583" s="29">
        <f t="shared" si="295"/>
        <v>22.150857064038817</v>
      </c>
      <c r="H583" s="17">
        <f t="shared" si="281"/>
        <v>12249.423956413242</v>
      </c>
      <c r="I583" s="29">
        <f t="shared" si="282"/>
        <v>2.2250485660981263</v>
      </c>
      <c r="J583" s="29">
        <f t="shared" si="276"/>
        <v>20.847057720370078</v>
      </c>
      <c r="K583" s="39">
        <f t="shared" si="283"/>
        <v>1400</v>
      </c>
      <c r="L583" s="49">
        <f t="shared" si="266"/>
        <v>0</v>
      </c>
      <c r="M583" s="48">
        <f t="shared" si="267"/>
        <v>4.2266987561397071</v>
      </c>
      <c r="N583" s="51">
        <f t="shared" si="277"/>
        <v>0</v>
      </c>
      <c r="O583" s="54">
        <f t="shared" si="296"/>
        <v>18.880500609176615</v>
      </c>
      <c r="P583" s="34">
        <f t="shared" si="284"/>
        <v>1.7671458676442586</v>
      </c>
      <c r="Q583" s="30">
        <f t="shared" si="285"/>
        <v>0</v>
      </c>
      <c r="R583" s="58">
        <f t="shared" si="286"/>
        <v>0</v>
      </c>
      <c r="S583" s="58">
        <f t="shared" si="287"/>
        <v>0</v>
      </c>
      <c r="T583" s="58">
        <f t="shared" si="268"/>
        <v>100</v>
      </c>
      <c r="U583" s="88" t="str">
        <f>IF(R583=0,"-",FORECAST($C$8,Инклинометрия!$B$2:$B$152,Инклинометрия!$A$2:$A$152))</f>
        <v>-</v>
      </c>
      <c r="V583" s="88" t="str">
        <f>IF(R583=0,"-",FORECAST($C$8-R583,Инклинометрия!$B$2:$B$152,Инклинометрия!$A$2:$A$152))</f>
        <v>-</v>
      </c>
      <c r="W583" s="88" t="str">
        <f>IF(R583&gt;0,FORECAST($C$8,Инклинометрия!$B$2:$B$152,Инклинометрия!$A$2:$A$152),IF(AB583=$C$8,"-",FORECAST($C$8-AB583,Инклинометрия!$B$2:$B$152,Инклинометрия!$A$2:$A$152)))</f>
        <v>-</v>
      </c>
      <c r="X583" s="88" t="str">
        <f>IF(S583=0,"-",FORECAST($C$8-(S583+AB583),Инклинометрия!$B$2:$B$152,Инклинометрия!$A$2:$A$152))</f>
        <v>-</v>
      </c>
      <c r="Y583" s="88">
        <f>FORECAST($C$8+T583,Инклинометрия!$B$2:$B$152,Инклинометрия!$A$2:$A$152)</f>
        <v>1425</v>
      </c>
      <c r="Z583" s="88">
        <f>IF(R583=0,FORECAST($C$6-T583,Инклинометрия!$B$2:$B$152,Инклинометрия!$A$2:$A$152),FORECAST($C$8,Инклинометрия!$B$2:$B$152,Инклинометрия!$A$2:$A$152))</f>
        <v>1330</v>
      </c>
      <c r="AA583" s="61">
        <f t="shared" si="269"/>
        <v>1400</v>
      </c>
      <c r="AB583" s="62">
        <f t="shared" si="288"/>
        <v>1400</v>
      </c>
      <c r="AC583" s="62">
        <f t="shared" si="270"/>
        <v>0</v>
      </c>
      <c r="AD583" s="65">
        <f>IF(R583=0,FORECAST($C$8,Инклинометрия!$B$2:$B$152,Инклинометрия!$A$2:$A$152),V583)</f>
        <v>1330</v>
      </c>
      <c r="AE583" s="65">
        <f>FORECAST($C$8-(R583+AA583),Инклинометрия!$B$2:$B$152,Инклинометрия!$A$2:$A$152)</f>
        <v>0</v>
      </c>
      <c r="AF583" s="65">
        <f>IF(AB583=0,"-",FORECAST($C$8,Инклинометрия!$B$2:$B$152,Инклинометрия!$A$2:$A$152))</f>
        <v>1330</v>
      </c>
      <c r="AG583" s="65">
        <f>IF(AB583=0,"-",FORECAST($C$8-AB583,Инклинометрия!$B$2:$B$152,Инклинометрия!$A$2:$A$152))</f>
        <v>0</v>
      </c>
      <c r="AH583" s="65" t="str">
        <f>IF(AC583=0,"-",FORECAST($C$8+AC583,Инклинометрия!$B$2:$B$152,Инклинометрия!$A$2:$A$152))</f>
        <v>-</v>
      </c>
      <c r="AI583" s="89" t="str">
        <f>IF(AC583=0,"-",FORECAST($C$8,Инклинометрия!$B$2:$B$152,Инклинометрия!$A$2:$A$152))</f>
        <v>-</v>
      </c>
      <c r="AJ583" s="28"/>
      <c r="AK583" s="67">
        <f t="shared" si="289"/>
        <v>0</v>
      </c>
      <c r="AL583" s="28">
        <f t="shared" si="290"/>
        <v>0</v>
      </c>
      <c r="AM583" s="28">
        <f t="shared" si="291"/>
        <v>0.1</v>
      </c>
      <c r="AN583" s="26">
        <f t="shared" si="292"/>
        <v>0.1</v>
      </c>
      <c r="AO583" s="87">
        <f t="shared" si="293"/>
        <v>145626.51678434567</v>
      </c>
      <c r="AP583" s="87">
        <f t="shared" si="271"/>
        <v>44301.516784345658</v>
      </c>
      <c r="AQ583" s="66">
        <f t="shared" si="272"/>
        <v>14695380</v>
      </c>
      <c r="AR583" s="66">
        <f t="shared" si="273"/>
        <v>14695380</v>
      </c>
      <c r="AS583" s="66">
        <f t="shared" si="274"/>
        <v>784800</v>
      </c>
      <c r="AT583" s="45">
        <f t="shared" si="278"/>
        <v>15625806.516784346</v>
      </c>
      <c r="AU583" s="75"/>
    </row>
    <row r="584" spans="2:47" x14ac:dyDescent="0.3">
      <c r="B584" s="41">
        <f t="shared" si="279"/>
        <v>2770</v>
      </c>
      <c r="C584" s="8">
        <f t="shared" si="294"/>
        <v>27.7</v>
      </c>
      <c r="D584" s="73">
        <f t="shared" si="275"/>
        <v>37.048749999999998</v>
      </c>
      <c r="E584" s="29">
        <f t="shared" si="297"/>
        <v>9175.0092063381926</v>
      </c>
      <c r="F584" s="29">
        <f t="shared" si="280"/>
        <v>16.561388459093266</v>
      </c>
      <c r="G584" s="29">
        <f t="shared" si="295"/>
        <v>22.15085706403724</v>
      </c>
      <c r="H584" s="17">
        <f t="shared" si="281"/>
        <v>12271.57481347728</v>
      </c>
      <c r="I584" s="29">
        <f t="shared" si="282"/>
        <v>2.2250485660981263</v>
      </c>
      <c r="J584" s="29">
        <f t="shared" si="276"/>
        <v>20.847057720369335</v>
      </c>
      <c r="K584" s="39">
        <f t="shared" si="283"/>
        <v>1400</v>
      </c>
      <c r="L584" s="49">
        <f t="shared" si="266"/>
        <v>0</v>
      </c>
      <c r="M584" s="48">
        <f t="shared" si="267"/>
        <v>4.2266987561397071</v>
      </c>
      <c r="N584" s="51">
        <f t="shared" si="277"/>
        <v>0</v>
      </c>
      <c r="O584" s="54">
        <f t="shared" si="296"/>
        <v>18.880500609176615</v>
      </c>
      <c r="P584" s="34">
        <f t="shared" si="284"/>
        <v>1.7671458676442586</v>
      </c>
      <c r="Q584" s="30">
        <f t="shared" si="285"/>
        <v>0</v>
      </c>
      <c r="R584" s="58">
        <f t="shared" si="286"/>
        <v>0</v>
      </c>
      <c r="S584" s="58">
        <f t="shared" si="287"/>
        <v>0</v>
      </c>
      <c r="T584" s="58">
        <f t="shared" si="268"/>
        <v>100</v>
      </c>
      <c r="U584" s="88" t="str">
        <f>IF(R584=0,"-",FORECAST($C$8,Инклинометрия!$B$2:$B$152,Инклинометрия!$A$2:$A$152))</f>
        <v>-</v>
      </c>
      <c r="V584" s="88" t="str">
        <f>IF(R584=0,"-",FORECAST($C$8-R584,Инклинометрия!$B$2:$B$152,Инклинометрия!$A$2:$A$152))</f>
        <v>-</v>
      </c>
      <c r="W584" s="88" t="str">
        <f>IF(R584&gt;0,FORECAST($C$8,Инклинометрия!$B$2:$B$152,Инклинометрия!$A$2:$A$152),IF(AB584=$C$8,"-",FORECAST($C$8-AB584,Инклинометрия!$B$2:$B$152,Инклинометрия!$A$2:$A$152)))</f>
        <v>-</v>
      </c>
      <c r="X584" s="88" t="str">
        <f>IF(S584=0,"-",FORECAST($C$8-(S584+AB584),Инклинометрия!$B$2:$B$152,Инклинометрия!$A$2:$A$152))</f>
        <v>-</v>
      </c>
      <c r="Y584" s="88">
        <f>FORECAST($C$8+T584,Инклинометрия!$B$2:$B$152,Инклинометрия!$A$2:$A$152)</f>
        <v>1425</v>
      </c>
      <c r="Z584" s="88">
        <f>IF(R584=0,FORECAST($C$6-T584,Инклинометрия!$B$2:$B$152,Инклинометрия!$A$2:$A$152),FORECAST($C$8,Инклинометрия!$B$2:$B$152,Инклинометрия!$A$2:$A$152))</f>
        <v>1330</v>
      </c>
      <c r="AA584" s="61">
        <f t="shared" si="269"/>
        <v>1400</v>
      </c>
      <c r="AB584" s="62">
        <f t="shared" si="288"/>
        <v>1400</v>
      </c>
      <c r="AC584" s="62">
        <f t="shared" si="270"/>
        <v>0</v>
      </c>
      <c r="AD584" s="65">
        <f>IF(R584=0,FORECAST($C$8,Инклинометрия!$B$2:$B$152,Инклинометрия!$A$2:$A$152),V584)</f>
        <v>1330</v>
      </c>
      <c r="AE584" s="65">
        <f>FORECAST($C$8-(R584+AA584),Инклинометрия!$B$2:$B$152,Инклинометрия!$A$2:$A$152)</f>
        <v>0</v>
      </c>
      <c r="AF584" s="65">
        <f>IF(AB584=0,"-",FORECAST($C$8,Инклинометрия!$B$2:$B$152,Инклинометрия!$A$2:$A$152))</f>
        <v>1330</v>
      </c>
      <c r="AG584" s="65">
        <f>IF(AB584=0,"-",FORECAST($C$8-AB584,Инклинометрия!$B$2:$B$152,Инклинометрия!$A$2:$A$152))</f>
        <v>0</v>
      </c>
      <c r="AH584" s="65" t="str">
        <f>IF(AC584=0,"-",FORECAST($C$8+AC584,Инклинометрия!$B$2:$B$152,Инклинометрия!$A$2:$A$152))</f>
        <v>-</v>
      </c>
      <c r="AI584" s="89" t="str">
        <f>IF(AC584=0,"-",FORECAST($C$8,Инклинометрия!$B$2:$B$152,Инклинометрия!$A$2:$A$152))</f>
        <v>-</v>
      </c>
      <c r="AJ584" s="28"/>
      <c r="AK584" s="67">
        <f t="shared" si="289"/>
        <v>0</v>
      </c>
      <c r="AL584" s="28">
        <f t="shared" si="290"/>
        <v>0</v>
      </c>
      <c r="AM584" s="28">
        <f t="shared" si="291"/>
        <v>0.1</v>
      </c>
      <c r="AN584" s="26">
        <f t="shared" si="292"/>
        <v>0.1</v>
      </c>
      <c r="AO584" s="87">
        <f t="shared" si="293"/>
        <v>145626.51678434567</v>
      </c>
      <c r="AP584" s="87">
        <f t="shared" si="271"/>
        <v>44301.516784345658</v>
      </c>
      <c r="AQ584" s="66">
        <f t="shared" si="272"/>
        <v>14695380</v>
      </c>
      <c r="AR584" s="66">
        <f t="shared" si="273"/>
        <v>14695380</v>
      </c>
      <c r="AS584" s="66">
        <f t="shared" si="274"/>
        <v>784800</v>
      </c>
      <c r="AT584" s="45">
        <f t="shared" si="278"/>
        <v>15625806.516784346</v>
      </c>
      <c r="AU584" s="75"/>
    </row>
    <row r="585" spans="2:47" x14ac:dyDescent="0.3">
      <c r="B585" s="41">
        <f t="shared" si="279"/>
        <v>2775</v>
      </c>
      <c r="C585" s="8">
        <f t="shared" si="294"/>
        <v>27.75</v>
      </c>
      <c r="D585" s="73">
        <f t="shared" si="275"/>
        <v>37.115625000000001</v>
      </c>
      <c r="E585" s="29">
        <f t="shared" si="297"/>
        <v>9191.5705947972856</v>
      </c>
      <c r="F585" s="29">
        <f t="shared" si="280"/>
        <v>16.561388459094445</v>
      </c>
      <c r="G585" s="29">
        <f t="shared" si="295"/>
        <v>22.150857064038817</v>
      </c>
      <c r="H585" s="17">
        <f t="shared" si="281"/>
        <v>12293.725670541318</v>
      </c>
      <c r="I585" s="29">
        <f t="shared" si="282"/>
        <v>2.2250485660981263</v>
      </c>
      <c r="J585" s="29">
        <f t="shared" si="276"/>
        <v>20.847057720370078</v>
      </c>
      <c r="K585" s="39">
        <f t="shared" si="283"/>
        <v>1400</v>
      </c>
      <c r="L585" s="49">
        <f t="shared" si="266"/>
        <v>0</v>
      </c>
      <c r="M585" s="48">
        <f t="shared" si="267"/>
        <v>4.2266987561397071</v>
      </c>
      <c r="N585" s="51">
        <f t="shared" si="277"/>
        <v>0</v>
      </c>
      <c r="O585" s="54">
        <f t="shared" si="296"/>
        <v>18.880500609176615</v>
      </c>
      <c r="P585" s="34">
        <f t="shared" si="284"/>
        <v>1.7671458676442586</v>
      </c>
      <c r="Q585" s="30">
        <f t="shared" si="285"/>
        <v>0</v>
      </c>
      <c r="R585" s="58">
        <f t="shared" si="286"/>
        <v>0</v>
      </c>
      <c r="S585" s="58">
        <f t="shared" si="287"/>
        <v>0</v>
      </c>
      <c r="T585" s="58">
        <f t="shared" si="268"/>
        <v>100</v>
      </c>
      <c r="U585" s="88" t="str">
        <f>IF(R585=0,"-",FORECAST($C$8,Инклинометрия!$B$2:$B$152,Инклинометрия!$A$2:$A$152))</f>
        <v>-</v>
      </c>
      <c r="V585" s="88" t="str">
        <f>IF(R585=0,"-",FORECAST($C$8-R585,Инклинометрия!$B$2:$B$152,Инклинометрия!$A$2:$A$152))</f>
        <v>-</v>
      </c>
      <c r="W585" s="88" t="str">
        <f>IF(R585&gt;0,FORECAST($C$8,Инклинометрия!$B$2:$B$152,Инклинометрия!$A$2:$A$152),IF(AB585=$C$8,"-",FORECAST($C$8-AB585,Инклинометрия!$B$2:$B$152,Инклинометрия!$A$2:$A$152)))</f>
        <v>-</v>
      </c>
      <c r="X585" s="88" t="str">
        <f>IF(S585=0,"-",FORECAST($C$8-(S585+AB585),Инклинометрия!$B$2:$B$152,Инклинометрия!$A$2:$A$152))</f>
        <v>-</v>
      </c>
      <c r="Y585" s="88">
        <f>FORECAST($C$8+T585,Инклинометрия!$B$2:$B$152,Инклинометрия!$A$2:$A$152)</f>
        <v>1425</v>
      </c>
      <c r="Z585" s="88">
        <f>IF(R585=0,FORECAST($C$6-T585,Инклинометрия!$B$2:$B$152,Инклинометрия!$A$2:$A$152),FORECAST($C$8,Инклинометрия!$B$2:$B$152,Инклинометрия!$A$2:$A$152))</f>
        <v>1330</v>
      </c>
      <c r="AA585" s="61">
        <f t="shared" si="269"/>
        <v>1400</v>
      </c>
      <c r="AB585" s="62">
        <f t="shared" si="288"/>
        <v>1400</v>
      </c>
      <c r="AC585" s="62">
        <f t="shared" si="270"/>
        <v>0</v>
      </c>
      <c r="AD585" s="65">
        <f>IF(R585=0,FORECAST($C$8,Инклинометрия!$B$2:$B$152,Инклинометрия!$A$2:$A$152),V585)</f>
        <v>1330</v>
      </c>
      <c r="AE585" s="65">
        <f>FORECAST($C$8-(R585+AA585),Инклинометрия!$B$2:$B$152,Инклинометрия!$A$2:$A$152)</f>
        <v>0</v>
      </c>
      <c r="AF585" s="65">
        <f>IF(AB585=0,"-",FORECAST($C$8,Инклинометрия!$B$2:$B$152,Инклинометрия!$A$2:$A$152))</f>
        <v>1330</v>
      </c>
      <c r="AG585" s="65">
        <f>IF(AB585=0,"-",FORECAST($C$8-AB585,Инклинометрия!$B$2:$B$152,Инклинометрия!$A$2:$A$152))</f>
        <v>0</v>
      </c>
      <c r="AH585" s="65" t="str">
        <f>IF(AC585=0,"-",FORECAST($C$8+AC585,Инклинометрия!$B$2:$B$152,Инклинометрия!$A$2:$A$152))</f>
        <v>-</v>
      </c>
      <c r="AI585" s="89" t="str">
        <f>IF(AC585=0,"-",FORECAST($C$8,Инклинометрия!$B$2:$B$152,Инклинометрия!$A$2:$A$152))</f>
        <v>-</v>
      </c>
      <c r="AJ585" s="28"/>
      <c r="AK585" s="67">
        <f t="shared" si="289"/>
        <v>0</v>
      </c>
      <c r="AL585" s="28">
        <f t="shared" si="290"/>
        <v>0</v>
      </c>
      <c r="AM585" s="28">
        <f t="shared" si="291"/>
        <v>0.1</v>
      </c>
      <c r="AN585" s="26">
        <f t="shared" si="292"/>
        <v>0.1</v>
      </c>
      <c r="AO585" s="87">
        <f t="shared" si="293"/>
        <v>145626.51678434567</v>
      </c>
      <c r="AP585" s="87">
        <f t="shared" si="271"/>
        <v>44301.516784345658</v>
      </c>
      <c r="AQ585" s="66">
        <f t="shared" si="272"/>
        <v>14695380</v>
      </c>
      <c r="AR585" s="66">
        <f t="shared" si="273"/>
        <v>14695380</v>
      </c>
      <c r="AS585" s="66">
        <f t="shared" si="274"/>
        <v>784800</v>
      </c>
      <c r="AT585" s="45">
        <f t="shared" si="278"/>
        <v>15625806.516784346</v>
      </c>
      <c r="AU585" s="75"/>
    </row>
    <row r="586" spans="2:47" x14ac:dyDescent="0.3">
      <c r="B586" s="41">
        <f t="shared" si="279"/>
        <v>2780</v>
      </c>
      <c r="C586" s="8">
        <f t="shared" si="294"/>
        <v>27.8</v>
      </c>
      <c r="D586" s="73">
        <f t="shared" si="275"/>
        <v>37.182499999999997</v>
      </c>
      <c r="E586" s="29">
        <f t="shared" si="297"/>
        <v>9208.1319832563804</v>
      </c>
      <c r="F586" s="29">
        <f t="shared" si="280"/>
        <v>16.561388459094445</v>
      </c>
      <c r="G586" s="29">
        <f t="shared" si="295"/>
        <v>22.150857064038817</v>
      </c>
      <c r="H586" s="17">
        <f t="shared" si="281"/>
        <v>12315.876527605356</v>
      </c>
      <c r="I586" s="29">
        <f t="shared" si="282"/>
        <v>2.2250485660981263</v>
      </c>
      <c r="J586" s="29">
        <f t="shared" si="276"/>
        <v>20.847057720370078</v>
      </c>
      <c r="K586" s="39">
        <f t="shared" si="283"/>
        <v>1400</v>
      </c>
      <c r="L586" s="49">
        <f t="shared" si="266"/>
        <v>0</v>
      </c>
      <c r="M586" s="48">
        <f t="shared" si="267"/>
        <v>4.2266987561397071</v>
      </c>
      <c r="N586" s="51">
        <f t="shared" si="277"/>
        <v>0</v>
      </c>
      <c r="O586" s="54">
        <f t="shared" si="296"/>
        <v>18.880500609176615</v>
      </c>
      <c r="P586" s="34">
        <f t="shared" si="284"/>
        <v>1.7671458676442586</v>
      </c>
      <c r="Q586" s="30">
        <f t="shared" si="285"/>
        <v>0</v>
      </c>
      <c r="R586" s="58">
        <f t="shared" si="286"/>
        <v>0</v>
      </c>
      <c r="S586" s="58">
        <f t="shared" si="287"/>
        <v>0</v>
      </c>
      <c r="T586" s="58">
        <f t="shared" si="268"/>
        <v>100</v>
      </c>
      <c r="U586" s="88" t="str">
        <f>IF(R586=0,"-",FORECAST($C$8,Инклинометрия!$B$2:$B$152,Инклинометрия!$A$2:$A$152))</f>
        <v>-</v>
      </c>
      <c r="V586" s="88" t="str">
        <f>IF(R586=0,"-",FORECAST($C$8-R586,Инклинометрия!$B$2:$B$152,Инклинометрия!$A$2:$A$152))</f>
        <v>-</v>
      </c>
      <c r="W586" s="88" t="str">
        <f>IF(R586&gt;0,FORECAST($C$8,Инклинометрия!$B$2:$B$152,Инклинометрия!$A$2:$A$152),IF(AB586=$C$8,"-",FORECAST($C$8-AB586,Инклинометрия!$B$2:$B$152,Инклинометрия!$A$2:$A$152)))</f>
        <v>-</v>
      </c>
      <c r="X586" s="88" t="str">
        <f>IF(S586=0,"-",FORECAST($C$8-(S586+AB586),Инклинометрия!$B$2:$B$152,Инклинометрия!$A$2:$A$152))</f>
        <v>-</v>
      </c>
      <c r="Y586" s="88">
        <f>FORECAST($C$8+T586,Инклинометрия!$B$2:$B$152,Инклинометрия!$A$2:$A$152)</f>
        <v>1425</v>
      </c>
      <c r="Z586" s="88">
        <f>IF(R586=0,FORECAST($C$6-T586,Инклинометрия!$B$2:$B$152,Инклинометрия!$A$2:$A$152),FORECAST($C$8,Инклинометрия!$B$2:$B$152,Инклинометрия!$A$2:$A$152))</f>
        <v>1330</v>
      </c>
      <c r="AA586" s="61">
        <f t="shared" si="269"/>
        <v>1400</v>
      </c>
      <c r="AB586" s="62">
        <f t="shared" si="288"/>
        <v>1400</v>
      </c>
      <c r="AC586" s="62">
        <f t="shared" si="270"/>
        <v>0</v>
      </c>
      <c r="AD586" s="65">
        <f>IF(R586=0,FORECAST($C$8,Инклинометрия!$B$2:$B$152,Инклинометрия!$A$2:$A$152),V586)</f>
        <v>1330</v>
      </c>
      <c r="AE586" s="65">
        <f>FORECAST($C$8-(R586+AA586),Инклинометрия!$B$2:$B$152,Инклинометрия!$A$2:$A$152)</f>
        <v>0</v>
      </c>
      <c r="AF586" s="65">
        <f>IF(AB586=0,"-",FORECAST($C$8,Инклинометрия!$B$2:$B$152,Инклинометрия!$A$2:$A$152))</f>
        <v>1330</v>
      </c>
      <c r="AG586" s="65">
        <f>IF(AB586=0,"-",FORECAST($C$8-AB586,Инклинометрия!$B$2:$B$152,Инклинометрия!$A$2:$A$152))</f>
        <v>0</v>
      </c>
      <c r="AH586" s="65" t="str">
        <f>IF(AC586=0,"-",FORECAST($C$8+AC586,Инклинометрия!$B$2:$B$152,Инклинометрия!$A$2:$A$152))</f>
        <v>-</v>
      </c>
      <c r="AI586" s="89" t="str">
        <f>IF(AC586=0,"-",FORECAST($C$8,Инклинометрия!$B$2:$B$152,Инклинометрия!$A$2:$A$152))</f>
        <v>-</v>
      </c>
      <c r="AJ586" s="28"/>
      <c r="AK586" s="67">
        <f t="shared" si="289"/>
        <v>0</v>
      </c>
      <c r="AL586" s="28">
        <f t="shared" si="290"/>
        <v>0</v>
      </c>
      <c r="AM586" s="28">
        <f t="shared" si="291"/>
        <v>0.1</v>
      </c>
      <c r="AN586" s="26">
        <f t="shared" si="292"/>
        <v>0.1</v>
      </c>
      <c r="AO586" s="87">
        <f t="shared" si="293"/>
        <v>145626.51678434567</v>
      </c>
      <c r="AP586" s="87">
        <f t="shared" si="271"/>
        <v>44301.516784345658</v>
      </c>
      <c r="AQ586" s="66">
        <f t="shared" si="272"/>
        <v>14695380</v>
      </c>
      <c r="AR586" s="66">
        <f t="shared" si="273"/>
        <v>14695380</v>
      </c>
      <c r="AS586" s="66">
        <f t="shared" si="274"/>
        <v>784800</v>
      </c>
      <c r="AT586" s="45">
        <f t="shared" si="278"/>
        <v>15625806.516784346</v>
      </c>
      <c r="AU586" s="75"/>
    </row>
    <row r="587" spans="2:47" x14ac:dyDescent="0.3">
      <c r="B587" s="41">
        <f t="shared" si="279"/>
        <v>2785</v>
      </c>
      <c r="C587" s="8">
        <f t="shared" si="294"/>
        <v>27.85</v>
      </c>
      <c r="D587" s="73">
        <f t="shared" si="275"/>
        <v>37.249375000000001</v>
      </c>
      <c r="E587" s="29">
        <f t="shared" si="297"/>
        <v>9224.6933717154752</v>
      </c>
      <c r="F587" s="29">
        <f t="shared" si="280"/>
        <v>16.561388459094445</v>
      </c>
      <c r="G587" s="29">
        <f t="shared" si="295"/>
        <v>22.150857064038817</v>
      </c>
      <c r="H587" s="17">
        <f t="shared" si="281"/>
        <v>12338.027384669394</v>
      </c>
      <c r="I587" s="29">
        <f t="shared" si="282"/>
        <v>2.2250485660981263</v>
      </c>
      <c r="J587" s="29">
        <f t="shared" si="276"/>
        <v>20.847057720370078</v>
      </c>
      <c r="K587" s="39">
        <f t="shared" si="283"/>
        <v>1400</v>
      </c>
      <c r="L587" s="49">
        <f t="shared" si="266"/>
        <v>0</v>
      </c>
      <c r="M587" s="48">
        <f t="shared" si="267"/>
        <v>4.2266987561397071</v>
      </c>
      <c r="N587" s="51">
        <f t="shared" si="277"/>
        <v>0</v>
      </c>
      <c r="O587" s="54">
        <f t="shared" si="296"/>
        <v>18.880500609176615</v>
      </c>
      <c r="P587" s="34">
        <f t="shared" si="284"/>
        <v>1.7671458676442586</v>
      </c>
      <c r="Q587" s="30">
        <f t="shared" si="285"/>
        <v>0</v>
      </c>
      <c r="R587" s="58">
        <f t="shared" si="286"/>
        <v>0</v>
      </c>
      <c r="S587" s="58">
        <f t="shared" si="287"/>
        <v>0</v>
      </c>
      <c r="T587" s="58">
        <f t="shared" si="268"/>
        <v>100</v>
      </c>
      <c r="U587" s="88" t="str">
        <f>IF(R587=0,"-",FORECAST($C$8,Инклинометрия!$B$2:$B$152,Инклинометрия!$A$2:$A$152))</f>
        <v>-</v>
      </c>
      <c r="V587" s="88" t="str">
        <f>IF(R587=0,"-",FORECAST($C$8-R587,Инклинометрия!$B$2:$B$152,Инклинометрия!$A$2:$A$152))</f>
        <v>-</v>
      </c>
      <c r="W587" s="88" t="str">
        <f>IF(R587&gt;0,FORECAST($C$8,Инклинометрия!$B$2:$B$152,Инклинометрия!$A$2:$A$152),IF(AB587=$C$8,"-",FORECAST($C$8-AB587,Инклинометрия!$B$2:$B$152,Инклинометрия!$A$2:$A$152)))</f>
        <v>-</v>
      </c>
      <c r="X587" s="88" t="str">
        <f>IF(S587=0,"-",FORECAST($C$8-(S587+AB587),Инклинометрия!$B$2:$B$152,Инклинометрия!$A$2:$A$152))</f>
        <v>-</v>
      </c>
      <c r="Y587" s="88">
        <f>FORECAST($C$8+T587,Инклинометрия!$B$2:$B$152,Инклинометрия!$A$2:$A$152)</f>
        <v>1425</v>
      </c>
      <c r="Z587" s="88">
        <f>IF(R587=0,FORECAST($C$6-T587,Инклинометрия!$B$2:$B$152,Инклинометрия!$A$2:$A$152),FORECAST($C$8,Инклинометрия!$B$2:$B$152,Инклинометрия!$A$2:$A$152))</f>
        <v>1330</v>
      </c>
      <c r="AA587" s="61">
        <f t="shared" si="269"/>
        <v>1400</v>
      </c>
      <c r="AB587" s="62">
        <f t="shared" si="288"/>
        <v>1400</v>
      </c>
      <c r="AC587" s="62">
        <f t="shared" si="270"/>
        <v>0</v>
      </c>
      <c r="AD587" s="65">
        <f>IF(R587=0,FORECAST($C$8,Инклинометрия!$B$2:$B$152,Инклинометрия!$A$2:$A$152),V587)</f>
        <v>1330</v>
      </c>
      <c r="AE587" s="65">
        <f>FORECAST($C$8-(R587+AA587),Инклинометрия!$B$2:$B$152,Инклинометрия!$A$2:$A$152)</f>
        <v>0</v>
      </c>
      <c r="AF587" s="65">
        <f>IF(AB587=0,"-",FORECAST($C$8,Инклинометрия!$B$2:$B$152,Инклинометрия!$A$2:$A$152))</f>
        <v>1330</v>
      </c>
      <c r="AG587" s="65">
        <f>IF(AB587=0,"-",FORECAST($C$8-AB587,Инклинометрия!$B$2:$B$152,Инклинометрия!$A$2:$A$152))</f>
        <v>0</v>
      </c>
      <c r="AH587" s="65" t="str">
        <f>IF(AC587=0,"-",FORECAST($C$8+AC587,Инклинометрия!$B$2:$B$152,Инклинометрия!$A$2:$A$152))</f>
        <v>-</v>
      </c>
      <c r="AI587" s="89" t="str">
        <f>IF(AC587=0,"-",FORECAST($C$8,Инклинометрия!$B$2:$B$152,Инклинометрия!$A$2:$A$152))</f>
        <v>-</v>
      </c>
      <c r="AJ587" s="28"/>
      <c r="AK587" s="67">
        <f t="shared" si="289"/>
        <v>0</v>
      </c>
      <c r="AL587" s="28">
        <f t="shared" si="290"/>
        <v>0</v>
      </c>
      <c r="AM587" s="28">
        <f t="shared" si="291"/>
        <v>0.1</v>
      </c>
      <c r="AN587" s="26">
        <f t="shared" si="292"/>
        <v>0.1</v>
      </c>
      <c r="AO587" s="87">
        <f t="shared" si="293"/>
        <v>145626.51678434567</v>
      </c>
      <c r="AP587" s="87">
        <f t="shared" si="271"/>
        <v>44301.516784345658</v>
      </c>
      <c r="AQ587" s="66">
        <f t="shared" si="272"/>
        <v>14695380</v>
      </c>
      <c r="AR587" s="66">
        <f t="shared" si="273"/>
        <v>14695380</v>
      </c>
      <c r="AS587" s="66">
        <f t="shared" si="274"/>
        <v>784800</v>
      </c>
      <c r="AT587" s="45">
        <f t="shared" si="278"/>
        <v>15625806.516784346</v>
      </c>
      <c r="AU587" s="75"/>
    </row>
    <row r="588" spans="2:47" x14ac:dyDescent="0.3">
      <c r="B588" s="41">
        <f t="shared" si="279"/>
        <v>2790</v>
      </c>
      <c r="C588" s="8">
        <f t="shared" si="294"/>
        <v>27.900000000000002</v>
      </c>
      <c r="D588" s="73">
        <f t="shared" si="275"/>
        <v>37.316250000000004</v>
      </c>
      <c r="E588" s="29">
        <f t="shared" si="297"/>
        <v>9241.25476017457</v>
      </c>
      <c r="F588" s="29">
        <f t="shared" si="280"/>
        <v>16.561388459094445</v>
      </c>
      <c r="G588" s="29">
        <f t="shared" si="295"/>
        <v>22.150857064038817</v>
      </c>
      <c r="H588" s="17">
        <f t="shared" si="281"/>
        <v>12360.178241733433</v>
      </c>
      <c r="I588" s="29">
        <f t="shared" si="282"/>
        <v>2.2250485660981263</v>
      </c>
      <c r="J588" s="29">
        <f t="shared" si="276"/>
        <v>20.847057720370078</v>
      </c>
      <c r="K588" s="39">
        <f t="shared" si="283"/>
        <v>1400</v>
      </c>
      <c r="L588" s="49">
        <f t="shared" si="266"/>
        <v>0</v>
      </c>
      <c r="M588" s="48">
        <f t="shared" si="267"/>
        <v>4.2266987561397071</v>
      </c>
      <c r="N588" s="51">
        <f t="shared" si="277"/>
        <v>0</v>
      </c>
      <c r="O588" s="54">
        <f t="shared" si="296"/>
        <v>18.880500609176615</v>
      </c>
      <c r="P588" s="34">
        <f t="shared" si="284"/>
        <v>1.7671458676442586</v>
      </c>
      <c r="Q588" s="30">
        <f t="shared" si="285"/>
        <v>0</v>
      </c>
      <c r="R588" s="58">
        <f t="shared" si="286"/>
        <v>0</v>
      </c>
      <c r="S588" s="58">
        <f t="shared" si="287"/>
        <v>0</v>
      </c>
      <c r="T588" s="58">
        <f t="shared" si="268"/>
        <v>100</v>
      </c>
      <c r="U588" s="88" t="str">
        <f>IF(R588=0,"-",FORECAST($C$8,Инклинометрия!$B$2:$B$152,Инклинометрия!$A$2:$A$152))</f>
        <v>-</v>
      </c>
      <c r="V588" s="88" t="str">
        <f>IF(R588=0,"-",FORECAST($C$8-R588,Инклинометрия!$B$2:$B$152,Инклинометрия!$A$2:$A$152))</f>
        <v>-</v>
      </c>
      <c r="W588" s="88" t="str">
        <f>IF(R588&gt;0,FORECAST($C$8,Инклинометрия!$B$2:$B$152,Инклинометрия!$A$2:$A$152),IF(AB588=$C$8,"-",FORECAST($C$8-AB588,Инклинометрия!$B$2:$B$152,Инклинометрия!$A$2:$A$152)))</f>
        <v>-</v>
      </c>
      <c r="X588" s="88" t="str">
        <f>IF(S588=0,"-",FORECAST($C$8-(S588+AB588),Инклинометрия!$B$2:$B$152,Инклинометрия!$A$2:$A$152))</f>
        <v>-</v>
      </c>
      <c r="Y588" s="88">
        <f>FORECAST($C$8+T588,Инклинометрия!$B$2:$B$152,Инклинометрия!$A$2:$A$152)</f>
        <v>1425</v>
      </c>
      <c r="Z588" s="88">
        <f>IF(R588=0,FORECAST($C$6-T588,Инклинометрия!$B$2:$B$152,Инклинометрия!$A$2:$A$152),FORECAST($C$8,Инклинометрия!$B$2:$B$152,Инклинометрия!$A$2:$A$152))</f>
        <v>1330</v>
      </c>
      <c r="AA588" s="61">
        <f t="shared" si="269"/>
        <v>1400</v>
      </c>
      <c r="AB588" s="62">
        <f t="shared" si="288"/>
        <v>1400</v>
      </c>
      <c r="AC588" s="62">
        <f t="shared" si="270"/>
        <v>0</v>
      </c>
      <c r="AD588" s="65">
        <f>IF(R588=0,FORECAST($C$8,Инклинометрия!$B$2:$B$152,Инклинометрия!$A$2:$A$152),V588)</f>
        <v>1330</v>
      </c>
      <c r="AE588" s="65">
        <f>FORECAST($C$8-(R588+AA588),Инклинометрия!$B$2:$B$152,Инклинометрия!$A$2:$A$152)</f>
        <v>0</v>
      </c>
      <c r="AF588" s="65">
        <f>IF(AB588=0,"-",FORECAST($C$8,Инклинометрия!$B$2:$B$152,Инклинометрия!$A$2:$A$152))</f>
        <v>1330</v>
      </c>
      <c r="AG588" s="65">
        <f>IF(AB588=0,"-",FORECAST($C$8-AB588,Инклинометрия!$B$2:$B$152,Инклинометрия!$A$2:$A$152))</f>
        <v>0</v>
      </c>
      <c r="AH588" s="65" t="str">
        <f>IF(AC588=0,"-",FORECAST($C$8+AC588,Инклинометрия!$B$2:$B$152,Инклинометрия!$A$2:$A$152))</f>
        <v>-</v>
      </c>
      <c r="AI588" s="89" t="str">
        <f>IF(AC588=0,"-",FORECAST($C$8,Инклинометрия!$B$2:$B$152,Инклинометрия!$A$2:$A$152))</f>
        <v>-</v>
      </c>
      <c r="AJ588" s="28"/>
      <c r="AK588" s="67">
        <f t="shared" si="289"/>
        <v>0</v>
      </c>
      <c r="AL588" s="28">
        <f t="shared" si="290"/>
        <v>0</v>
      </c>
      <c r="AM588" s="28">
        <f t="shared" si="291"/>
        <v>0.1</v>
      </c>
      <c r="AN588" s="26">
        <f t="shared" si="292"/>
        <v>0.1</v>
      </c>
      <c r="AO588" s="87">
        <f t="shared" si="293"/>
        <v>145626.51678434567</v>
      </c>
      <c r="AP588" s="87">
        <f t="shared" si="271"/>
        <v>44301.516784345658</v>
      </c>
      <c r="AQ588" s="66">
        <f t="shared" si="272"/>
        <v>14695380</v>
      </c>
      <c r="AR588" s="66">
        <f t="shared" si="273"/>
        <v>14695380</v>
      </c>
      <c r="AS588" s="66">
        <f t="shared" si="274"/>
        <v>784800</v>
      </c>
      <c r="AT588" s="45">
        <f t="shared" si="278"/>
        <v>15625806.516784346</v>
      </c>
      <c r="AU588" s="75"/>
    </row>
    <row r="589" spans="2:47" x14ac:dyDescent="0.3">
      <c r="B589" s="41">
        <f t="shared" si="279"/>
        <v>2795</v>
      </c>
      <c r="C589" s="8">
        <f t="shared" si="294"/>
        <v>27.95</v>
      </c>
      <c r="D589" s="73">
        <f t="shared" si="275"/>
        <v>37.383125</v>
      </c>
      <c r="E589" s="29">
        <f t="shared" si="297"/>
        <v>9257.816148633663</v>
      </c>
      <c r="F589" s="29">
        <f t="shared" si="280"/>
        <v>16.561388459093266</v>
      </c>
      <c r="G589" s="29">
        <f t="shared" si="295"/>
        <v>22.15085706403724</v>
      </c>
      <c r="H589" s="17">
        <f t="shared" si="281"/>
        <v>12382.329098797471</v>
      </c>
      <c r="I589" s="29">
        <f t="shared" si="282"/>
        <v>2.2250485660981263</v>
      </c>
      <c r="J589" s="29">
        <f t="shared" si="276"/>
        <v>20.847057720369335</v>
      </c>
      <c r="K589" s="39">
        <f t="shared" si="283"/>
        <v>1400</v>
      </c>
      <c r="L589" s="49">
        <f t="shared" si="266"/>
        <v>0</v>
      </c>
      <c r="M589" s="48">
        <f t="shared" si="267"/>
        <v>4.2266987561397071</v>
      </c>
      <c r="N589" s="51">
        <f t="shared" si="277"/>
        <v>0</v>
      </c>
      <c r="O589" s="54">
        <f t="shared" si="296"/>
        <v>18.880500609176615</v>
      </c>
      <c r="P589" s="34">
        <f t="shared" si="284"/>
        <v>1.7671458676442586</v>
      </c>
      <c r="Q589" s="30">
        <f t="shared" si="285"/>
        <v>0</v>
      </c>
      <c r="R589" s="58">
        <f t="shared" si="286"/>
        <v>0</v>
      </c>
      <c r="S589" s="58">
        <f t="shared" si="287"/>
        <v>0</v>
      </c>
      <c r="T589" s="58">
        <f t="shared" si="268"/>
        <v>100</v>
      </c>
      <c r="U589" s="88" t="str">
        <f>IF(R589=0,"-",FORECAST($C$8,Инклинометрия!$B$2:$B$152,Инклинометрия!$A$2:$A$152))</f>
        <v>-</v>
      </c>
      <c r="V589" s="88" t="str">
        <f>IF(R589=0,"-",FORECAST($C$8-R589,Инклинометрия!$B$2:$B$152,Инклинометрия!$A$2:$A$152))</f>
        <v>-</v>
      </c>
      <c r="W589" s="88" t="str">
        <f>IF(R589&gt;0,FORECAST($C$8,Инклинометрия!$B$2:$B$152,Инклинометрия!$A$2:$A$152),IF(AB589=$C$8,"-",FORECAST($C$8-AB589,Инклинометрия!$B$2:$B$152,Инклинометрия!$A$2:$A$152)))</f>
        <v>-</v>
      </c>
      <c r="X589" s="88" t="str">
        <f>IF(S589=0,"-",FORECAST($C$8-(S589+AB589),Инклинометрия!$B$2:$B$152,Инклинометрия!$A$2:$A$152))</f>
        <v>-</v>
      </c>
      <c r="Y589" s="88">
        <f>FORECAST($C$8+T589,Инклинометрия!$B$2:$B$152,Инклинометрия!$A$2:$A$152)</f>
        <v>1425</v>
      </c>
      <c r="Z589" s="88">
        <f>IF(R589=0,FORECAST($C$6-T589,Инклинометрия!$B$2:$B$152,Инклинометрия!$A$2:$A$152),FORECAST($C$8,Инклинометрия!$B$2:$B$152,Инклинометрия!$A$2:$A$152))</f>
        <v>1330</v>
      </c>
      <c r="AA589" s="61">
        <f t="shared" si="269"/>
        <v>1400</v>
      </c>
      <c r="AB589" s="62">
        <f t="shared" si="288"/>
        <v>1400</v>
      </c>
      <c r="AC589" s="62">
        <f t="shared" si="270"/>
        <v>0</v>
      </c>
      <c r="AD589" s="65">
        <f>IF(R589=0,FORECAST($C$8,Инклинометрия!$B$2:$B$152,Инклинометрия!$A$2:$A$152),V589)</f>
        <v>1330</v>
      </c>
      <c r="AE589" s="65">
        <f>FORECAST($C$8-(R589+AA589),Инклинометрия!$B$2:$B$152,Инклинометрия!$A$2:$A$152)</f>
        <v>0</v>
      </c>
      <c r="AF589" s="65">
        <f>IF(AB589=0,"-",FORECAST($C$8,Инклинометрия!$B$2:$B$152,Инклинометрия!$A$2:$A$152))</f>
        <v>1330</v>
      </c>
      <c r="AG589" s="65">
        <f>IF(AB589=0,"-",FORECAST($C$8-AB589,Инклинометрия!$B$2:$B$152,Инклинометрия!$A$2:$A$152))</f>
        <v>0</v>
      </c>
      <c r="AH589" s="65" t="str">
        <f>IF(AC589=0,"-",FORECAST($C$8+AC589,Инклинометрия!$B$2:$B$152,Инклинометрия!$A$2:$A$152))</f>
        <v>-</v>
      </c>
      <c r="AI589" s="89" t="str">
        <f>IF(AC589=0,"-",FORECAST($C$8,Инклинометрия!$B$2:$B$152,Инклинометрия!$A$2:$A$152))</f>
        <v>-</v>
      </c>
      <c r="AJ589" s="28"/>
      <c r="AK589" s="67">
        <f t="shared" si="289"/>
        <v>0</v>
      </c>
      <c r="AL589" s="28">
        <f t="shared" si="290"/>
        <v>0</v>
      </c>
      <c r="AM589" s="28">
        <f t="shared" si="291"/>
        <v>0.1</v>
      </c>
      <c r="AN589" s="26">
        <f t="shared" si="292"/>
        <v>0.1</v>
      </c>
      <c r="AO589" s="87">
        <f t="shared" si="293"/>
        <v>145626.51678434567</v>
      </c>
      <c r="AP589" s="87">
        <f t="shared" si="271"/>
        <v>44301.516784345658</v>
      </c>
      <c r="AQ589" s="66">
        <f t="shared" si="272"/>
        <v>14695380</v>
      </c>
      <c r="AR589" s="66">
        <f t="shared" si="273"/>
        <v>14695380</v>
      </c>
      <c r="AS589" s="66">
        <f t="shared" si="274"/>
        <v>784800</v>
      </c>
      <c r="AT589" s="45">
        <f t="shared" si="278"/>
        <v>15625806.516784346</v>
      </c>
      <c r="AU589" s="75"/>
    </row>
    <row r="590" spans="2:47" x14ac:dyDescent="0.3">
      <c r="B590" s="41">
        <f t="shared" si="279"/>
        <v>2800</v>
      </c>
      <c r="C590" s="8">
        <f t="shared" si="294"/>
        <v>28</v>
      </c>
      <c r="D590" s="73">
        <f t="shared" si="275"/>
        <v>37.450000000000003</v>
      </c>
      <c r="E590" s="29">
        <f t="shared" si="297"/>
        <v>9274.3775370927578</v>
      </c>
      <c r="F590" s="29">
        <f t="shared" si="280"/>
        <v>16.561388459094445</v>
      </c>
      <c r="G590" s="29">
        <f t="shared" si="295"/>
        <v>22.150857064038817</v>
      </c>
      <c r="H590" s="17">
        <f t="shared" si="281"/>
        <v>12404.479955861509</v>
      </c>
      <c r="I590" s="29">
        <f t="shared" si="282"/>
        <v>2.2250485660981263</v>
      </c>
      <c r="J590" s="29">
        <f t="shared" si="276"/>
        <v>20.847057720370078</v>
      </c>
      <c r="K590" s="39">
        <f t="shared" si="283"/>
        <v>1400</v>
      </c>
      <c r="L590" s="49">
        <f t="shared" si="266"/>
        <v>0</v>
      </c>
      <c r="M590" s="48">
        <f t="shared" si="267"/>
        <v>4.2266987561397071</v>
      </c>
      <c r="N590" s="51">
        <f t="shared" si="277"/>
        <v>0</v>
      </c>
      <c r="O590" s="54">
        <f t="shared" si="296"/>
        <v>18.880500609176615</v>
      </c>
      <c r="P590" s="34">
        <f t="shared" si="284"/>
        <v>1.7671458676442586</v>
      </c>
      <c r="Q590" s="30">
        <f t="shared" si="285"/>
        <v>0</v>
      </c>
      <c r="R590" s="58">
        <f t="shared" si="286"/>
        <v>0</v>
      </c>
      <c r="S590" s="58">
        <f t="shared" si="287"/>
        <v>0</v>
      </c>
      <c r="T590" s="58">
        <f t="shared" si="268"/>
        <v>100</v>
      </c>
      <c r="U590" s="88" t="str">
        <f>IF(R590=0,"-",FORECAST($C$8,Инклинометрия!$B$2:$B$152,Инклинометрия!$A$2:$A$152))</f>
        <v>-</v>
      </c>
      <c r="V590" s="88" t="str">
        <f>IF(R590=0,"-",FORECAST($C$8-R590,Инклинометрия!$B$2:$B$152,Инклинометрия!$A$2:$A$152))</f>
        <v>-</v>
      </c>
      <c r="W590" s="88" t="str">
        <f>IF(R590&gt;0,FORECAST($C$8,Инклинометрия!$B$2:$B$152,Инклинометрия!$A$2:$A$152),IF(AB590=$C$8,"-",FORECAST($C$8-AB590,Инклинометрия!$B$2:$B$152,Инклинометрия!$A$2:$A$152)))</f>
        <v>-</v>
      </c>
      <c r="X590" s="88" t="str">
        <f>IF(S590=0,"-",FORECAST($C$8-(S590+AB590),Инклинометрия!$B$2:$B$152,Инклинометрия!$A$2:$A$152))</f>
        <v>-</v>
      </c>
      <c r="Y590" s="88">
        <f>FORECAST($C$8+T590,Инклинометрия!$B$2:$B$152,Инклинометрия!$A$2:$A$152)</f>
        <v>1425</v>
      </c>
      <c r="Z590" s="88">
        <f>IF(R590=0,FORECAST($C$6-T590,Инклинометрия!$B$2:$B$152,Инклинометрия!$A$2:$A$152),FORECAST($C$8,Инклинометрия!$B$2:$B$152,Инклинометрия!$A$2:$A$152))</f>
        <v>1330</v>
      </c>
      <c r="AA590" s="61">
        <f t="shared" si="269"/>
        <v>1400</v>
      </c>
      <c r="AB590" s="62">
        <f t="shared" si="288"/>
        <v>1400</v>
      </c>
      <c r="AC590" s="62">
        <f t="shared" si="270"/>
        <v>0</v>
      </c>
      <c r="AD590" s="65">
        <f>IF(R590=0,FORECAST($C$8,Инклинометрия!$B$2:$B$152,Инклинометрия!$A$2:$A$152),V590)</f>
        <v>1330</v>
      </c>
      <c r="AE590" s="65">
        <f>FORECAST($C$8-(R590+AA590),Инклинометрия!$B$2:$B$152,Инклинометрия!$A$2:$A$152)</f>
        <v>0</v>
      </c>
      <c r="AF590" s="65">
        <f>IF(AB590=0,"-",FORECAST($C$8,Инклинометрия!$B$2:$B$152,Инклинометрия!$A$2:$A$152))</f>
        <v>1330</v>
      </c>
      <c r="AG590" s="65">
        <f>IF(AB590=0,"-",FORECAST($C$8-AB590,Инклинометрия!$B$2:$B$152,Инклинометрия!$A$2:$A$152))</f>
        <v>0</v>
      </c>
      <c r="AH590" s="65" t="str">
        <f>IF(AC590=0,"-",FORECAST($C$8+AC590,Инклинометрия!$B$2:$B$152,Инклинометрия!$A$2:$A$152))</f>
        <v>-</v>
      </c>
      <c r="AI590" s="89" t="str">
        <f>IF(AC590=0,"-",FORECAST($C$8,Инклинометрия!$B$2:$B$152,Инклинометрия!$A$2:$A$152))</f>
        <v>-</v>
      </c>
      <c r="AJ590" s="28"/>
      <c r="AK590" s="67">
        <f t="shared" si="289"/>
        <v>0</v>
      </c>
      <c r="AL590" s="28">
        <f t="shared" si="290"/>
        <v>0</v>
      </c>
      <c r="AM590" s="28">
        <f t="shared" si="291"/>
        <v>0.1</v>
      </c>
      <c r="AN590" s="26">
        <f t="shared" si="292"/>
        <v>0.1</v>
      </c>
      <c r="AO590" s="87">
        <f t="shared" si="293"/>
        <v>145626.51678434567</v>
      </c>
      <c r="AP590" s="87">
        <f t="shared" si="271"/>
        <v>44301.516784345658</v>
      </c>
      <c r="AQ590" s="66">
        <f t="shared" si="272"/>
        <v>14695380</v>
      </c>
      <c r="AR590" s="66">
        <f t="shared" si="273"/>
        <v>14695380</v>
      </c>
      <c r="AS590" s="66">
        <f t="shared" si="274"/>
        <v>784800</v>
      </c>
      <c r="AT590" s="45">
        <f t="shared" si="278"/>
        <v>15625806.516784346</v>
      </c>
      <c r="AU590" s="75"/>
    </row>
    <row r="591" spans="2:47" x14ac:dyDescent="0.3">
      <c r="B591" s="41">
        <f t="shared" si="279"/>
        <v>2805</v>
      </c>
      <c r="C591" s="8">
        <f t="shared" si="294"/>
        <v>28.05</v>
      </c>
      <c r="D591" s="73">
        <f t="shared" si="275"/>
        <v>37.516874999999999</v>
      </c>
      <c r="E591" s="29">
        <f t="shared" si="297"/>
        <v>9290.9389255518508</v>
      </c>
      <c r="F591" s="29">
        <f t="shared" si="280"/>
        <v>16.561388459094445</v>
      </c>
      <c r="G591" s="29">
        <f t="shared" si="295"/>
        <v>22.150857064038817</v>
      </c>
      <c r="H591" s="17">
        <f t="shared" si="281"/>
        <v>12426.630812925547</v>
      </c>
      <c r="I591" s="29">
        <f t="shared" si="282"/>
        <v>2.2250485660981263</v>
      </c>
      <c r="J591" s="29">
        <f t="shared" si="276"/>
        <v>20.847057720370078</v>
      </c>
      <c r="K591" s="39">
        <f t="shared" si="283"/>
        <v>1400</v>
      </c>
      <c r="L591" s="49">
        <f t="shared" si="266"/>
        <v>0</v>
      </c>
      <c r="M591" s="48">
        <f t="shared" si="267"/>
        <v>4.2266987561397071</v>
      </c>
      <c r="N591" s="51">
        <f t="shared" si="277"/>
        <v>0</v>
      </c>
      <c r="O591" s="54">
        <f t="shared" si="296"/>
        <v>18.880500609176615</v>
      </c>
      <c r="P591" s="34">
        <f t="shared" si="284"/>
        <v>1.7671458676442586</v>
      </c>
      <c r="Q591" s="30">
        <f t="shared" si="285"/>
        <v>0</v>
      </c>
      <c r="R591" s="58">
        <f t="shared" si="286"/>
        <v>0</v>
      </c>
      <c r="S591" s="58">
        <f t="shared" si="287"/>
        <v>0</v>
      </c>
      <c r="T591" s="58">
        <f t="shared" si="268"/>
        <v>100</v>
      </c>
      <c r="U591" s="88" t="str">
        <f>IF(R591=0,"-",FORECAST($C$8,Инклинометрия!$B$2:$B$152,Инклинометрия!$A$2:$A$152))</f>
        <v>-</v>
      </c>
      <c r="V591" s="88" t="str">
        <f>IF(R591=0,"-",FORECAST($C$8-R591,Инклинометрия!$B$2:$B$152,Инклинометрия!$A$2:$A$152))</f>
        <v>-</v>
      </c>
      <c r="W591" s="88" t="str">
        <f>IF(R591&gt;0,FORECAST($C$8,Инклинометрия!$B$2:$B$152,Инклинометрия!$A$2:$A$152),IF(AB591=$C$8,"-",FORECAST($C$8-AB591,Инклинометрия!$B$2:$B$152,Инклинометрия!$A$2:$A$152)))</f>
        <v>-</v>
      </c>
      <c r="X591" s="88" t="str">
        <f>IF(S591=0,"-",FORECAST($C$8-(S591+AB591),Инклинометрия!$B$2:$B$152,Инклинометрия!$A$2:$A$152))</f>
        <v>-</v>
      </c>
      <c r="Y591" s="88">
        <f>FORECAST($C$8+T591,Инклинометрия!$B$2:$B$152,Инклинометрия!$A$2:$A$152)</f>
        <v>1425</v>
      </c>
      <c r="Z591" s="88">
        <f>IF(R591=0,FORECAST($C$6-T591,Инклинометрия!$B$2:$B$152,Инклинометрия!$A$2:$A$152),FORECAST($C$8,Инклинометрия!$B$2:$B$152,Инклинометрия!$A$2:$A$152))</f>
        <v>1330</v>
      </c>
      <c r="AA591" s="61">
        <f t="shared" si="269"/>
        <v>1400</v>
      </c>
      <c r="AB591" s="62">
        <f t="shared" si="288"/>
        <v>1400</v>
      </c>
      <c r="AC591" s="62">
        <f t="shared" si="270"/>
        <v>0</v>
      </c>
      <c r="AD591" s="65">
        <f>IF(R591=0,FORECAST($C$8,Инклинометрия!$B$2:$B$152,Инклинометрия!$A$2:$A$152),V591)</f>
        <v>1330</v>
      </c>
      <c r="AE591" s="65">
        <f>FORECAST($C$8-(R591+AA591),Инклинометрия!$B$2:$B$152,Инклинометрия!$A$2:$A$152)</f>
        <v>0</v>
      </c>
      <c r="AF591" s="65">
        <f>IF(AB591=0,"-",FORECAST($C$8,Инклинометрия!$B$2:$B$152,Инклинометрия!$A$2:$A$152))</f>
        <v>1330</v>
      </c>
      <c r="AG591" s="65">
        <f>IF(AB591=0,"-",FORECAST($C$8-AB591,Инклинометрия!$B$2:$B$152,Инклинометрия!$A$2:$A$152))</f>
        <v>0</v>
      </c>
      <c r="AH591" s="65" t="str">
        <f>IF(AC591=0,"-",FORECAST($C$8+AC591,Инклинометрия!$B$2:$B$152,Инклинометрия!$A$2:$A$152))</f>
        <v>-</v>
      </c>
      <c r="AI591" s="89" t="str">
        <f>IF(AC591=0,"-",FORECAST($C$8,Инклинометрия!$B$2:$B$152,Инклинометрия!$A$2:$A$152))</f>
        <v>-</v>
      </c>
      <c r="AJ591" s="28"/>
      <c r="AK591" s="67">
        <f t="shared" si="289"/>
        <v>0</v>
      </c>
      <c r="AL591" s="28">
        <f t="shared" si="290"/>
        <v>0</v>
      </c>
      <c r="AM591" s="28">
        <f t="shared" si="291"/>
        <v>0.1</v>
      </c>
      <c r="AN591" s="26">
        <f t="shared" si="292"/>
        <v>0.1</v>
      </c>
      <c r="AO591" s="87">
        <f t="shared" si="293"/>
        <v>145626.51678434567</v>
      </c>
      <c r="AP591" s="87">
        <f t="shared" si="271"/>
        <v>44301.516784345658</v>
      </c>
      <c r="AQ591" s="66">
        <f t="shared" si="272"/>
        <v>14695380</v>
      </c>
      <c r="AR591" s="66">
        <f t="shared" si="273"/>
        <v>14695380</v>
      </c>
      <c r="AS591" s="66">
        <f t="shared" si="274"/>
        <v>784800</v>
      </c>
      <c r="AT591" s="45">
        <f t="shared" si="278"/>
        <v>15625806.516784346</v>
      </c>
      <c r="AU591" s="75"/>
    </row>
    <row r="592" spans="2:47" x14ac:dyDescent="0.3">
      <c r="B592" s="41">
        <f t="shared" si="279"/>
        <v>2810</v>
      </c>
      <c r="C592" s="8">
        <f t="shared" si="294"/>
        <v>28.1</v>
      </c>
      <c r="D592" s="73">
        <f t="shared" si="275"/>
        <v>37.583750000000002</v>
      </c>
      <c r="E592" s="29">
        <f t="shared" si="297"/>
        <v>9307.5003140109475</v>
      </c>
      <c r="F592" s="29">
        <f t="shared" si="280"/>
        <v>16.561388459094445</v>
      </c>
      <c r="G592" s="29">
        <f t="shared" si="295"/>
        <v>22.150857064038817</v>
      </c>
      <c r="H592" s="17">
        <f t="shared" si="281"/>
        <v>12448.781669989585</v>
      </c>
      <c r="I592" s="29">
        <f t="shared" si="282"/>
        <v>2.2250485660981263</v>
      </c>
      <c r="J592" s="29">
        <f t="shared" si="276"/>
        <v>20.847057720370078</v>
      </c>
      <c r="K592" s="39">
        <f t="shared" si="283"/>
        <v>1400</v>
      </c>
      <c r="L592" s="49">
        <f t="shared" si="266"/>
        <v>0</v>
      </c>
      <c r="M592" s="48">
        <f t="shared" si="267"/>
        <v>4.2266987561397071</v>
      </c>
      <c r="N592" s="51">
        <f t="shared" si="277"/>
        <v>0</v>
      </c>
      <c r="O592" s="54">
        <f t="shared" si="296"/>
        <v>18.880500609176615</v>
      </c>
      <c r="P592" s="34">
        <f t="shared" si="284"/>
        <v>1.7671458676442586</v>
      </c>
      <c r="Q592" s="30">
        <f t="shared" si="285"/>
        <v>0</v>
      </c>
      <c r="R592" s="58">
        <f t="shared" si="286"/>
        <v>0</v>
      </c>
      <c r="S592" s="58">
        <f t="shared" si="287"/>
        <v>0</v>
      </c>
      <c r="T592" s="58">
        <f t="shared" si="268"/>
        <v>100</v>
      </c>
      <c r="U592" s="88" t="str">
        <f>IF(R592=0,"-",FORECAST($C$8,Инклинометрия!$B$2:$B$152,Инклинометрия!$A$2:$A$152))</f>
        <v>-</v>
      </c>
      <c r="V592" s="88" t="str">
        <f>IF(R592=0,"-",FORECAST($C$8-R592,Инклинометрия!$B$2:$B$152,Инклинометрия!$A$2:$A$152))</f>
        <v>-</v>
      </c>
      <c r="W592" s="88" t="str">
        <f>IF(R592&gt;0,FORECAST($C$8,Инклинометрия!$B$2:$B$152,Инклинометрия!$A$2:$A$152),IF(AB592=$C$8,"-",FORECAST($C$8-AB592,Инклинометрия!$B$2:$B$152,Инклинометрия!$A$2:$A$152)))</f>
        <v>-</v>
      </c>
      <c r="X592" s="88" t="str">
        <f>IF(S592=0,"-",FORECAST($C$8-(S592+AB592),Инклинометрия!$B$2:$B$152,Инклинометрия!$A$2:$A$152))</f>
        <v>-</v>
      </c>
      <c r="Y592" s="88">
        <f>FORECAST($C$8+T592,Инклинометрия!$B$2:$B$152,Инклинометрия!$A$2:$A$152)</f>
        <v>1425</v>
      </c>
      <c r="Z592" s="88">
        <f>IF(R592=0,FORECAST($C$6-T592,Инклинометрия!$B$2:$B$152,Инклинометрия!$A$2:$A$152),FORECAST($C$8,Инклинометрия!$B$2:$B$152,Инклинометрия!$A$2:$A$152))</f>
        <v>1330</v>
      </c>
      <c r="AA592" s="61">
        <f t="shared" si="269"/>
        <v>1400</v>
      </c>
      <c r="AB592" s="62">
        <f t="shared" si="288"/>
        <v>1400</v>
      </c>
      <c r="AC592" s="62">
        <f t="shared" si="270"/>
        <v>0</v>
      </c>
      <c r="AD592" s="65">
        <f>IF(R592=0,FORECAST($C$8,Инклинометрия!$B$2:$B$152,Инклинометрия!$A$2:$A$152),V592)</f>
        <v>1330</v>
      </c>
      <c r="AE592" s="65">
        <f>FORECAST($C$8-(R592+AA592),Инклинометрия!$B$2:$B$152,Инклинометрия!$A$2:$A$152)</f>
        <v>0</v>
      </c>
      <c r="AF592" s="65">
        <f>IF(AB592=0,"-",FORECAST($C$8,Инклинометрия!$B$2:$B$152,Инклинометрия!$A$2:$A$152))</f>
        <v>1330</v>
      </c>
      <c r="AG592" s="65">
        <f>IF(AB592=0,"-",FORECAST($C$8-AB592,Инклинометрия!$B$2:$B$152,Инклинометрия!$A$2:$A$152))</f>
        <v>0</v>
      </c>
      <c r="AH592" s="65" t="str">
        <f>IF(AC592=0,"-",FORECAST($C$8+AC592,Инклинометрия!$B$2:$B$152,Инклинометрия!$A$2:$A$152))</f>
        <v>-</v>
      </c>
      <c r="AI592" s="89" t="str">
        <f>IF(AC592=0,"-",FORECAST($C$8,Инклинометрия!$B$2:$B$152,Инклинометрия!$A$2:$A$152))</f>
        <v>-</v>
      </c>
      <c r="AJ592" s="28"/>
      <c r="AK592" s="67">
        <f t="shared" si="289"/>
        <v>0</v>
      </c>
      <c r="AL592" s="28">
        <f t="shared" si="290"/>
        <v>0</v>
      </c>
      <c r="AM592" s="28">
        <f t="shared" si="291"/>
        <v>0.1</v>
      </c>
      <c r="AN592" s="26">
        <f t="shared" si="292"/>
        <v>0.1</v>
      </c>
      <c r="AO592" s="87">
        <f t="shared" si="293"/>
        <v>145626.51678434567</v>
      </c>
      <c r="AP592" s="87">
        <f t="shared" si="271"/>
        <v>44301.516784345658</v>
      </c>
      <c r="AQ592" s="66">
        <f t="shared" si="272"/>
        <v>14695380</v>
      </c>
      <c r="AR592" s="66">
        <f t="shared" si="273"/>
        <v>14695380</v>
      </c>
      <c r="AS592" s="66">
        <f t="shared" si="274"/>
        <v>784800</v>
      </c>
      <c r="AT592" s="45">
        <f t="shared" si="278"/>
        <v>15625806.516784346</v>
      </c>
      <c r="AU592" s="75"/>
    </row>
    <row r="593" spans="2:47" x14ac:dyDescent="0.3">
      <c r="B593" s="41">
        <f t="shared" si="279"/>
        <v>2815</v>
      </c>
      <c r="C593" s="8">
        <f t="shared" si="294"/>
        <v>28.150000000000002</v>
      </c>
      <c r="D593" s="73">
        <f t="shared" si="275"/>
        <v>37.650625000000005</v>
      </c>
      <c r="E593" s="29">
        <f t="shared" si="297"/>
        <v>9324.0617024700405</v>
      </c>
      <c r="F593" s="29">
        <f t="shared" si="280"/>
        <v>16.561388459094445</v>
      </c>
      <c r="G593" s="29">
        <f t="shared" si="295"/>
        <v>22.150857064038817</v>
      </c>
      <c r="H593" s="17">
        <f t="shared" si="281"/>
        <v>12470.932527053623</v>
      </c>
      <c r="I593" s="29">
        <f t="shared" si="282"/>
        <v>2.2250485660981263</v>
      </c>
      <c r="J593" s="29">
        <f t="shared" si="276"/>
        <v>20.847057720370078</v>
      </c>
      <c r="K593" s="39">
        <f t="shared" si="283"/>
        <v>1400</v>
      </c>
      <c r="L593" s="49">
        <f t="shared" si="266"/>
        <v>0</v>
      </c>
      <c r="M593" s="48">
        <f t="shared" si="267"/>
        <v>4.2266987561397071</v>
      </c>
      <c r="N593" s="51">
        <f t="shared" si="277"/>
        <v>0</v>
      </c>
      <c r="O593" s="54">
        <f t="shared" si="296"/>
        <v>18.880500609176615</v>
      </c>
      <c r="P593" s="34">
        <f t="shared" si="284"/>
        <v>1.7671458676442586</v>
      </c>
      <c r="Q593" s="30">
        <f t="shared" si="285"/>
        <v>0</v>
      </c>
      <c r="R593" s="58">
        <f t="shared" si="286"/>
        <v>0</v>
      </c>
      <c r="S593" s="58">
        <f t="shared" si="287"/>
        <v>0</v>
      </c>
      <c r="T593" s="58">
        <f t="shared" si="268"/>
        <v>100</v>
      </c>
      <c r="U593" s="88" t="str">
        <f>IF(R593=0,"-",FORECAST($C$8,Инклинометрия!$B$2:$B$152,Инклинометрия!$A$2:$A$152))</f>
        <v>-</v>
      </c>
      <c r="V593" s="88" t="str">
        <f>IF(R593=0,"-",FORECAST($C$8-R593,Инклинометрия!$B$2:$B$152,Инклинометрия!$A$2:$A$152))</f>
        <v>-</v>
      </c>
      <c r="W593" s="88" t="str">
        <f>IF(R593&gt;0,FORECAST($C$8,Инклинометрия!$B$2:$B$152,Инклинометрия!$A$2:$A$152),IF(AB593=$C$8,"-",FORECAST($C$8-AB593,Инклинометрия!$B$2:$B$152,Инклинометрия!$A$2:$A$152)))</f>
        <v>-</v>
      </c>
      <c r="X593" s="88" t="str">
        <f>IF(S593=0,"-",FORECAST($C$8-(S593+AB593),Инклинометрия!$B$2:$B$152,Инклинометрия!$A$2:$A$152))</f>
        <v>-</v>
      </c>
      <c r="Y593" s="88">
        <f>FORECAST($C$8+T593,Инклинометрия!$B$2:$B$152,Инклинометрия!$A$2:$A$152)</f>
        <v>1425</v>
      </c>
      <c r="Z593" s="88">
        <f>IF(R593=0,FORECAST($C$6-T593,Инклинометрия!$B$2:$B$152,Инклинометрия!$A$2:$A$152),FORECAST($C$8,Инклинометрия!$B$2:$B$152,Инклинометрия!$A$2:$A$152))</f>
        <v>1330</v>
      </c>
      <c r="AA593" s="61">
        <f t="shared" si="269"/>
        <v>1400</v>
      </c>
      <c r="AB593" s="62">
        <f t="shared" si="288"/>
        <v>1400</v>
      </c>
      <c r="AC593" s="62">
        <f t="shared" si="270"/>
        <v>0</v>
      </c>
      <c r="AD593" s="65">
        <f>IF(R593=0,FORECAST($C$8,Инклинометрия!$B$2:$B$152,Инклинометрия!$A$2:$A$152),V593)</f>
        <v>1330</v>
      </c>
      <c r="AE593" s="65">
        <f>FORECAST($C$8-(R593+AA593),Инклинометрия!$B$2:$B$152,Инклинометрия!$A$2:$A$152)</f>
        <v>0</v>
      </c>
      <c r="AF593" s="65">
        <f>IF(AB593=0,"-",FORECAST($C$8,Инклинометрия!$B$2:$B$152,Инклинометрия!$A$2:$A$152))</f>
        <v>1330</v>
      </c>
      <c r="AG593" s="65">
        <f>IF(AB593=0,"-",FORECAST($C$8-AB593,Инклинометрия!$B$2:$B$152,Инклинометрия!$A$2:$A$152))</f>
        <v>0</v>
      </c>
      <c r="AH593" s="65" t="str">
        <f>IF(AC593=0,"-",FORECAST($C$8+AC593,Инклинометрия!$B$2:$B$152,Инклинометрия!$A$2:$A$152))</f>
        <v>-</v>
      </c>
      <c r="AI593" s="89" t="str">
        <f>IF(AC593=0,"-",FORECAST($C$8,Инклинометрия!$B$2:$B$152,Инклинометрия!$A$2:$A$152))</f>
        <v>-</v>
      </c>
      <c r="AJ593" s="28"/>
      <c r="AK593" s="67">
        <f t="shared" si="289"/>
        <v>0</v>
      </c>
      <c r="AL593" s="28">
        <f t="shared" si="290"/>
        <v>0</v>
      </c>
      <c r="AM593" s="28">
        <f t="shared" si="291"/>
        <v>0.1</v>
      </c>
      <c r="AN593" s="26">
        <f t="shared" si="292"/>
        <v>0.1</v>
      </c>
      <c r="AO593" s="87">
        <f t="shared" si="293"/>
        <v>145626.51678434567</v>
      </c>
      <c r="AP593" s="87">
        <f t="shared" si="271"/>
        <v>44301.516784345658</v>
      </c>
      <c r="AQ593" s="66">
        <f t="shared" si="272"/>
        <v>14695380</v>
      </c>
      <c r="AR593" s="66">
        <f t="shared" si="273"/>
        <v>14695380</v>
      </c>
      <c r="AS593" s="66">
        <f t="shared" si="274"/>
        <v>784800</v>
      </c>
      <c r="AT593" s="45">
        <f t="shared" si="278"/>
        <v>15625806.516784346</v>
      </c>
      <c r="AU593" s="75"/>
    </row>
    <row r="594" spans="2:47" x14ac:dyDescent="0.3">
      <c r="B594" s="41">
        <f t="shared" si="279"/>
        <v>2820</v>
      </c>
      <c r="C594" s="8">
        <f t="shared" si="294"/>
        <v>28.2</v>
      </c>
      <c r="D594" s="73">
        <f t="shared" si="275"/>
        <v>37.717500000000001</v>
      </c>
      <c r="E594" s="29">
        <f t="shared" si="297"/>
        <v>9340.6230909291335</v>
      </c>
      <c r="F594" s="29">
        <f t="shared" si="280"/>
        <v>16.561388459093266</v>
      </c>
      <c r="G594" s="29">
        <f t="shared" si="295"/>
        <v>22.15085706403724</v>
      </c>
      <c r="H594" s="17">
        <f t="shared" si="281"/>
        <v>12493.083384117661</v>
      </c>
      <c r="I594" s="29">
        <f t="shared" si="282"/>
        <v>2.2250485660981263</v>
      </c>
      <c r="J594" s="29">
        <f t="shared" si="276"/>
        <v>20.847057720369335</v>
      </c>
      <c r="K594" s="39">
        <f t="shared" si="283"/>
        <v>1400</v>
      </c>
      <c r="L594" s="49">
        <f t="shared" si="266"/>
        <v>0</v>
      </c>
      <c r="M594" s="48">
        <f t="shared" si="267"/>
        <v>4.2266987561397071</v>
      </c>
      <c r="N594" s="51">
        <f t="shared" si="277"/>
        <v>0</v>
      </c>
      <c r="O594" s="54">
        <f t="shared" si="296"/>
        <v>18.880500609176615</v>
      </c>
      <c r="P594" s="34">
        <f t="shared" si="284"/>
        <v>1.7671458676442586</v>
      </c>
      <c r="Q594" s="30">
        <f t="shared" si="285"/>
        <v>0</v>
      </c>
      <c r="R594" s="58">
        <f t="shared" si="286"/>
        <v>0</v>
      </c>
      <c r="S594" s="58">
        <f t="shared" si="287"/>
        <v>0</v>
      </c>
      <c r="T594" s="58">
        <f t="shared" si="268"/>
        <v>100</v>
      </c>
      <c r="U594" s="88" t="str">
        <f>IF(R594=0,"-",FORECAST($C$8,Инклинометрия!$B$2:$B$152,Инклинометрия!$A$2:$A$152))</f>
        <v>-</v>
      </c>
      <c r="V594" s="88" t="str">
        <f>IF(R594=0,"-",FORECAST($C$8-R594,Инклинометрия!$B$2:$B$152,Инклинометрия!$A$2:$A$152))</f>
        <v>-</v>
      </c>
      <c r="W594" s="88" t="str">
        <f>IF(R594&gt;0,FORECAST($C$8,Инклинометрия!$B$2:$B$152,Инклинометрия!$A$2:$A$152),IF(AB594=$C$8,"-",FORECAST($C$8-AB594,Инклинометрия!$B$2:$B$152,Инклинометрия!$A$2:$A$152)))</f>
        <v>-</v>
      </c>
      <c r="X594" s="88" t="str">
        <f>IF(S594=0,"-",FORECAST($C$8-(S594+AB594),Инклинометрия!$B$2:$B$152,Инклинометрия!$A$2:$A$152))</f>
        <v>-</v>
      </c>
      <c r="Y594" s="88">
        <f>FORECAST($C$8+T594,Инклинометрия!$B$2:$B$152,Инклинометрия!$A$2:$A$152)</f>
        <v>1425</v>
      </c>
      <c r="Z594" s="88">
        <f>IF(R594=0,FORECAST($C$6-T594,Инклинометрия!$B$2:$B$152,Инклинометрия!$A$2:$A$152),FORECAST($C$8,Инклинометрия!$B$2:$B$152,Инклинометрия!$A$2:$A$152))</f>
        <v>1330</v>
      </c>
      <c r="AA594" s="61">
        <f t="shared" si="269"/>
        <v>1400</v>
      </c>
      <c r="AB594" s="62">
        <f t="shared" si="288"/>
        <v>1400</v>
      </c>
      <c r="AC594" s="62">
        <f t="shared" si="270"/>
        <v>0</v>
      </c>
      <c r="AD594" s="65">
        <f>IF(R594=0,FORECAST($C$8,Инклинометрия!$B$2:$B$152,Инклинометрия!$A$2:$A$152),V594)</f>
        <v>1330</v>
      </c>
      <c r="AE594" s="65">
        <f>FORECAST($C$8-(R594+AA594),Инклинометрия!$B$2:$B$152,Инклинометрия!$A$2:$A$152)</f>
        <v>0</v>
      </c>
      <c r="AF594" s="65">
        <f>IF(AB594=0,"-",FORECAST($C$8,Инклинометрия!$B$2:$B$152,Инклинометрия!$A$2:$A$152))</f>
        <v>1330</v>
      </c>
      <c r="AG594" s="65">
        <f>IF(AB594=0,"-",FORECAST($C$8-AB594,Инклинометрия!$B$2:$B$152,Инклинометрия!$A$2:$A$152))</f>
        <v>0</v>
      </c>
      <c r="AH594" s="65" t="str">
        <f>IF(AC594=0,"-",FORECAST($C$8+AC594,Инклинометрия!$B$2:$B$152,Инклинометрия!$A$2:$A$152))</f>
        <v>-</v>
      </c>
      <c r="AI594" s="89" t="str">
        <f>IF(AC594=0,"-",FORECAST($C$8,Инклинометрия!$B$2:$B$152,Инклинометрия!$A$2:$A$152))</f>
        <v>-</v>
      </c>
      <c r="AJ594" s="28"/>
      <c r="AK594" s="67">
        <f t="shared" si="289"/>
        <v>0</v>
      </c>
      <c r="AL594" s="28">
        <f t="shared" si="290"/>
        <v>0</v>
      </c>
      <c r="AM594" s="28">
        <f t="shared" si="291"/>
        <v>0.1</v>
      </c>
      <c r="AN594" s="26">
        <f t="shared" si="292"/>
        <v>0.1</v>
      </c>
      <c r="AO594" s="87">
        <f t="shared" si="293"/>
        <v>145626.51678434567</v>
      </c>
      <c r="AP594" s="87">
        <f t="shared" si="271"/>
        <v>44301.516784345658</v>
      </c>
      <c r="AQ594" s="66">
        <f t="shared" si="272"/>
        <v>14695380</v>
      </c>
      <c r="AR594" s="66">
        <f t="shared" si="273"/>
        <v>14695380</v>
      </c>
      <c r="AS594" s="66">
        <f t="shared" si="274"/>
        <v>784800</v>
      </c>
      <c r="AT594" s="45">
        <f t="shared" si="278"/>
        <v>15625806.516784346</v>
      </c>
      <c r="AU594" s="75"/>
    </row>
    <row r="595" spans="2:47" x14ac:dyDescent="0.3">
      <c r="B595" s="41">
        <f t="shared" si="279"/>
        <v>2825</v>
      </c>
      <c r="C595" s="8">
        <f t="shared" si="294"/>
        <v>28.25</v>
      </c>
      <c r="D595" s="73">
        <f t="shared" si="275"/>
        <v>37.784374999999997</v>
      </c>
      <c r="E595" s="29">
        <f t="shared" si="297"/>
        <v>9357.1844793882283</v>
      </c>
      <c r="F595" s="29">
        <f t="shared" si="280"/>
        <v>16.561388459094445</v>
      </c>
      <c r="G595" s="29">
        <f t="shared" si="295"/>
        <v>22.150857064038817</v>
      </c>
      <c r="H595" s="17">
        <f t="shared" si="281"/>
        <v>12515.234241181699</v>
      </c>
      <c r="I595" s="29">
        <f t="shared" si="282"/>
        <v>2.2250485660981263</v>
      </c>
      <c r="J595" s="29">
        <f t="shared" si="276"/>
        <v>20.847057720370078</v>
      </c>
      <c r="K595" s="39">
        <f t="shared" si="283"/>
        <v>1400</v>
      </c>
      <c r="L595" s="49">
        <f t="shared" si="266"/>
        <v>0</v>
      </c>
      <c r="M595" s="48">
        <f t="shared" si="267"/>
        <v>4.2266987561397071</v>
      </c>
      <c r="N595" s="51">
        <f t="shared" si="277"/>
        <v>0</v>
      </c>
      <c r="O595" s="54">
        <f t="shared" si="296"/>
        <v>18.880500609176615</v>
      </c>
      <c r="P595" s="34">
        <f t="shared" si="284"/>
        <v>1.7671458676442586</v>
      </c>
      <c r="Q595" s="30">
        <f t="shared" si="285"/>
        <v>0</v>
      </c>
      <c r="R595" s="58">
        <f t="shared" si="286"/>
        <v>0</v>
      </c>
      <c r="S595" s="58">
        <f t="shared" si="287"/>
        <v>0</v>
      </c>
      <c r="T595" s="58">
        <f t="shared" si="268"/>
        <v>100</v>
      </c>
      <c r="U595" s="88" t="str">
        <f>IF(R595=0,"-",FORECAST($C$8,Инклинометрия!$B$2:$B$152,Инклинометрия!$A$2:$A$152))</f>
        <v>-</v>
      </c>
      <c r="V595" s="88" t="str">
        <f>IF(R595=0,"-",FORECAST($C$8-R595,Инклинометрия!$B$2:$B$152,Инклинометрия!$A$2:$A$152))</f>
        <v>-</v>
      </c>
      <c r="W595" s="88" t="str">
        <f>IF(R595&gt;0,FORECAST($C$8,Инклинометрия!$B$2:$B$152,Инклинометрия!$A$2:$A$152),IF(AB595=$C$8,"-",FORECAST($C$8-AB595,Инклинометрия!$B$2:$B$152,Инклинометрия!$A$2:$A$152)))</f>
        <v>-</v>
      </c>
      <c r="X595" s="88" t="str">
        <f>IF(S595=0,"-",FORECAST($C$8-(S595+AB595),Инклинометрия!$B$2:$B$152,Инклинометрия!$A$2:$A$152))</f>
        <v>-</v>
      </c>
      <c r="Y595" s="88">
        <f>FORECAST($C$8+T595,Инклинометрия!$B$2:$B$152,Инклинометрия!$A$2:$A$152)</f>
        <v>1425</v>
      </c>
      <c r="Z595" s="88">
        <f>IF(R595=0,FORECAST($C$6-T595,Инклинометрия!$B$2:$B$152,Инклинометрия!$A$2:$A$152),FORECAST($C$8,Инклинометрия!$B$2:$B$152,Инклинометрия!$A$2:$A$152))</f>
        <v>1330</v>
      </c>
      <c r="AA595" s="61">
        <f t="shared" si="269"/>
        <v>1400</v>
      </c>
      <c r="AB595" s="62">
        <f t="shared" si="288"/>
        <v>1400</v>
      </c>
      <c r="AC595" s="62">
        <f t="shared" si="270"/>
        <v>0</v>
      </c>
      <c r="AD595" s="65">
        <f>IF(R595=0,FORECAST($C$8,Инклинометрия!$B$2:$B$152,Инклинометрия!$A$2:$A$152),V595)</f>
        <v>1330</v>
      </c>
      <c r="AE595" s="65">
        <f>FORECAST($C$8-(R595+AA595),Инклинометрия!$B$2:$B$152,Инклинометрия!$A$2:$A$152)</f>
        <v>0</v>
      </c>
      <c r="AF595" s="65">
        <f>IF(AB595=0,"-",FORECAST($C$8,Инклинометрия!$B$2:$B$152,Инклинометрия!$A$2:$A$152))</f>
        <v>1330</v>
      </c>
      <c r="AG595" s="65">
        <f>IF(AB595=0,"-",FORECAST($C$8-AB595,Инклинометрия!$B$2:$B$152,Инклинометрия!$A$2:$A$152))</f>
        <v>0</v>
      </c>
      <c r="AH595" s="65" t="str">
        <f>IF(AC595=0,"-",FORECAST($C$8+AC595,Инклинометрия!$B$2:$B$152,Инклинометрия!$A$2:$A$152))</f>
        <v>-</v>
      </c>
      <c r="AI595" s="89" t="str">
        <f>IF(AC595=0,"-",FORECAST($C$8,Инклинометрия!$B$2:$B$152,Инклинометрия!$A$2:$A$152))</f>
        <v>-</v>
      </c>
      <c r="AJ595" s="28"/>
      <c r="AK595" s="67">
        <f t="shared" si="289"/>
        <v>0</v>
      </c>
      <c r="AL595" s="28">
        <f t="shared" si="290"/>
        <v>0</v>
      </c>
      <c r="AM595" s="28">
        <f t="shared" si="291"/>
        <v>0.1</v>
      </c>
      <c r="AN595" s="26">
        <f t="shared" si="292"/>
        <v>0.1</v>
      </c>
      <c r="AO595" s="87">
        <f t="shared" si="293"/>
        <v>145626.51678434567</v>
      </c>
      <c r="AP595" s="87">
        <f t="shared" si="271"/>
        <v>44301.516784345658</v>
      </c>
      <c r="AQ595" s="66">
        <f t="shared" si="272"/>
        <v>14695380</v>
      </c>
      <c r="AR595" s="66">
        <f t="shared" si="273"/>
        <v>14695380</v>
      </c>
      <c r="AS595" s="66">
        <f t="shared" si="274"/>
        <v>784800</v>
      </c>
      <c r="AT595" s="45">
        <f t="shared" si="278"/>
        <v>15625806.516784346</v>
      </c>
      <c r="AU595" s="75"/>
    </row>
    <row r="596" spans="2:47" x14ac:dyDescent="0.3">
      <c r="B596" s="41">
        <f t="shared" si="279"/>
        <v>2830</v>
      </c>
      <c r="C596" s="8">
        <f t="shared" si="294"/>
        <v>28.3</v>
      </c>
      <c r="D596" s="73">
        <f t="shared" si="275"/>
        <v>37.85125</v>
      </c>
      <c r="E596" s="29">
        <f t="shared" si="297"/>
        <v>9373.7458678473231</v>
      </c>
      <c r="F596" s="29">
        <f t="shared" si="280"/>
        <v>16.561388459094445</v>
      </c>
      <c r="G596" s="29">
        <f t="shared" si="295"/>
        <v>22.150857064038817</v>
      </c>
      <c r="H596" s="17">
        <f t="shared" si="281"/>
        <v>12537.385098245737</v>
      </c>
      <c r="I596" s="29">
        <f t="shared" si="282"/>
        <v>2.2250485660981263</v>
      </c>
      <c r="J596" s="29">
        <f t="shared" si="276"/>
        <v>20.847057720370078</v>
      </c>
      <c r="K596" s="39">
        <f t="shared" si="283"/>
        <v>1400</v>
      </c>
      <c r="L596" s="49">
        <f t="shared" si="266"/>
        <v>0</v>
      </c>
      <c r="M596" s="48">
        <f t="shared" si="267"/>
        <v>4.2266987561397071</v>
      </c>
      <c r="N596" s="51">
        <f t="shared" si="277"/>
        <v>0</v>
      </c>
      <c r="O596" s="54">
        <f t="shared" si="296"/>
        <v>18.880500609176615</v>
      </c>
      <c r="P596" s="34">
        <f t="shared" si="284"/>
        <v>1.7671458676442586</v>
      </c>
      <c r="Q596" s="30">
        <f t="shared" si="285"/>
        <v>0</v>
      </c>
      <c r="R596" s="58">
        <f t="shared" si="286"/>
        <v>0</v>
      </c>
      <c r="S596" s="58">
        <f t="shared" si="287"/>
        <v>0</v>
      </c>
      <c r="T596" s="58">
        <f t="shared" si="268"/>
        <v>100</v>
      </c>
      <c r="U596" s="88" t="str">
        <f>IF(R596=0,"-",FORECAST($C$8,Инклинометрия!$B$2:$B$152,Инклинометрия!$A$2:$A$152))</f>
        <v>-</v>
      </c>
      <c r="V596" s="88" t="str">
        <f>IF(R596=0,"-",FORECAST($C$8-R596,Инклинометрия!$B$2:$B$152,Инклинометрия!$A$2:$A$152))</f>
        <v>-</v>
      </c>
      <c r="W596" s="88" t="str">
        <f>IF(R596&gt;0,FORECAST($C$8,Инклинометрия!$B$2:$B$152,Инклинометрия!$A$2:$A$152),IF(AB596=$C$8,"-",FORECAST($C$8-AB596,Инклинометрия!$B$2:$B$152,Инклинометрия!$A$2:$A$152)))</f>
        <v>-</v>
      </c>
      <c r="X596" s="88" t="str">
        <f>IF(S596=0,"-",FORECAST($C$8-(S596+AB596),Инклинометрия!$B$2:$B$152,Инклинометрия!$A$2:$A$152))</f>
        <v>-</v>
      </c>
      <c r="Y596" s="88">
        <f>FORECAST($C$8+T596,Инклинометрия!$B$2:$B$152,Инклинометрия!$A$2:$A$152)</f>
        <v>1425</v>
      </c>
      <c r="Z596" s="88">
        <f>IF(R596=0,FORECAST($C$6-T596,Инклинометрия!$B$2:$B$152,Инклинометрия!$A$2:$A$152),FORECAST($C$8,Инклинометрия!$B$2:$B$152,Инклинометрия!$A$2:$A$152))</f>
        <v>1330</v>
      </c>
      <c r="AA596" s="61">
        <f t="shared" si="269"/>
        <v>1400</v>
      </c>
      <c r="AB596" s="62">
        <f t="shared" si="288"/>
        <v>1400</v>
      </c>
      <c r="AC596" s="62">
        <f t="shared" si="270"/>
        <v>0</v>
      </c>
      <c r="AD596" s="65">
        <f>IF(R596=0,FORECAST($C$8,Инклинометрия!$B$2:$B$152,Инклинометрия!$A$2:$A$152),V596)</f>
        <v>1330</v>
      </c>
      <c r="AE596" s="65">
        <f>FORECAST($C$8-(R596+AA596),Инклинометрия!$B$2:$B$152,Инклинометрия!$A$2:$A$152)</f>
        <v>0</v>
      </c>
      <c r="AF596" s="65">
        <f>IF(AB596=0,"-",FORECAST($C$8,Инклинометрия!$B$2:$B$152,Инклинометрия!$A$2:$A$152))</f>
        <v>1330</v>
      </c>
      <c r="AG596" s="65">
        <f>IF(AB596=0,"-",FORECAST($C$8-AB596,Инклинометрия!$B$2:$B$152,Инклинометрия!$A$2:$A$152))</f>
        <v>0</v>
      </c>
      <c r="AH596" s="65" t="str">
        <f>IF(AC596=0,"-",FORECAST($C$8+AC596,Инклинометрия!$B$2:$B$152,Инклинометрия!$A$2:$A$152))</f>
        <v>-</v>
      </c>
      <c r="AI596" s="89" t="str">
        <f>IF(AC596=0,"-",FORECAST($C$8,Инклинометрия!$B$2:$B$152,Инклинометрия!$A$2:$A$152))</f>
        <v>-</v>
      </c>
      <c r="AJ596" s="28"/>
      <c r="AK596" s="67">
        <f t="shared" si="289"/>
        <v>0</v>
      </c>
      <c r="AL596" s="28">
        <f t="shared" si="290"/>
        <v>0</v>
      </c>
      <c r="AM596" s="28">
        <f t="shared" si="291"/>
        <v>0.1</v>
      </c>
      <c r="AN596" s="26">
        <f t="shared" si="292"/>
        <v>0.1</v>
      </c>
      <c r="AO596" s="87">
        <f t="shared" si="293"/>
        <v>145626.51678434567</v>
      </c>
      <c r="AP596" s="87">
        <f t="shared" si="271"/>
        <v>44301.516784345658</v>
      </c>
      <c r="AQ596" s="66">
        <f t="shared" si="272"/>
        <v>14695380</v>
      </c>
      <c r="AR596" s="66">
        <f t="shared" si="273"/>
        <v>14695380</v>
      </c>
      <c r="AS596" s="66">
        <f t="shared" si="274"/>
        <v>784800</v>
      </c>
      <c r="AT596" s="45">
        <f t="shared" si="278"/>
        <v>15625806.516784346</v>
      </c>
      <c r="AU596" s="75"/>
    </row>
    <row r="597" spans="2:47" x14ac:dyDescent="0.3">
      <c r="B597" s="41">
        <f t="shared" si="279"/>
        <v>2835</v>
      </c>
      <c r="C597" s="8">
        <f t="shared" si="294"/>
        <v>28.35</v>
      </c>
      <c r="D597" s="73">
        <f t="shared" si="275"/>
        <v>37.918125000000003</v>
      </c>
      <c r="E597" s="29">
        <f t="shared" si="297"/>
        <v>9390.3072563064179</v>
      </c>
      <c r="F597" s="29">
        <f t="shared" si="280"/>
        <v>16.561388459094445</v>
      </c>
      <c r="G597" s="29">
        <f t="shared" si="295"/>
        <v>22.150857064038817</v>
      </c>
      <c r="H597" s="17">
        <f t="shared" si="281"/>
        <v>12559.535955309775</v>
      </c>
      <c r="I597" s="29">
        <f t="shared" si="282"/>
        <v>2.2250485660981263</v>
      </c>
      <c r="J597" s="29">
        <f t="shared" si="276"/>
        <v>20.847057720370078</v>
      </c>
      <c r="K597" s="39">
        <f t="shared" si="283"/>
        <v>1400</v>
      </c>
      <c r="L597" s="49">
        <f t="shared" si="266"/>
        <v>0</v>
      </c>
      <c r="M597" s="48">
        <f t="shared" si="267"/>
        <v>4.2266987561397071</v>
      </c>
      <c r="N597" s="51">
        <f t="shared" si="277"/>
        <v>0</v>
      </c>
      <c r="O597" s="54">
        <f t="shared" si="296"/>
        <v>18.880500609176615</v>
      </c>
      <c r="P597" s="34">
        <f t="shared" si="284"/>
        <v>1.7671458676442586</v>
      </c>
      <c r="Q597" s="30">
        <f t="shared" si="285"/>
        <v>0</v>
      </c>
      <c r="R597" s="58">
        <f t="shared" si="286"/>
        <v>0</v>
      </c>
      <c r="S597" s="58">
        <f t="shared" si="287"/>
        <v>0</v>
      </c>
      <c r="T597" s="58">
        <f t="shared" si="268"/>
        <v>100</v>
      </c>
      <c r="U597" s="88" t="str">
        <f>IF(R597=0,"-",FORECAST($C$8,Инклинометрия!$B$2:$B$152,Инклинометрия!$A$2:$A$152))</f>
        <v>-</v>
      </c>
      <c r="V597" s="88" t="str">
        <f>IF(R597=0,"-",FORECAST($C$8-R597,Инклинометрия!$B$2:$B$152,Инклинометрия!$A$2:$A$152))</f>
        <v>-</v>
      </c>
      <c r="W597" s="88" t="str">
        <f>IF(R597&gt;0,FORECAST($C$8,Инклинометрия!$B$2:$B$152,Инклинометрия!$A$2:$A$152),IF(AB597=$C$8,"-",FORECAST($C$8-AB597,Инклинометрия!$B$2:$B$152,Инклинометрия!$A$2:$A$152)))</f>
        <v>-</v>
      </c>
      <c r="X597" s="88" t="str">
        <f>IF(S597=0,"-",FORECAST($C$8-(S597+AB597),Инклинометрия!$B$2:$B$152,Инклинометрия!$A$2:$A$152))</f>
        <v>-</v>
      </c>
      <c r="Y597" s="88">
        <f>FORECAST($C$8+T597,Инклинометрия!$B$2:$B$152,Инклинометрия!$A$2:$A$152)</f>
        <v>1425</v>
      </c>
      <c r="Z597" s="88">
        <f>IF(R597=0,FORECAST($C$6-T597,Инклинометрия!$B$2:$B$152,Инклинометрия!$A$2:$A$152),FORECAST($C$8,Инклинометрия!$B$2:$B$152,Инклинометрия!$A$2:$A$152))</f>
        <v>1330</v>
      </c>
      <c r="AA597" s="61">
        <f t="shared" si="269"/>
        <v>1400</v>
      </c>
      <c r="AB597" s="62">
        <f t="shared" si="288"/>
        <v>1400</v>
      </c>
      <c r="AC597" s="62">
        <f t="shared" si="270"/>
        <v>0</v>
      </c>
      <c r="AD597" s="65">
        <f>IF(R597=0,FORECAST($C$8,Инклинометрия!$B$2:$B$152,Инклинометрия!$A$2:$A$152),V597)</f>
        <v>1330</v>
      </c>
      <c r="AE597" s="65">
        <f>FORECAST($C$8-(R597+AA597),Инклинометрия!$B$2:$B$152,Инклинометрия!$A$2:$A$152)</f>
        <v>0</v>
      </c>
      <c r="AF597" s="65">
        <f>IF(AB597=0,"-",FORECAST($C$8,Инклинометрия!$B$2:$B$152,Инклинометрия!$A$2:$A$152))</f>
        <v>1330</v>
      </c>
      <c r="AG597" s="65">
        <f>IF(AB597=0,"-",FORECAST($C$8-AB597,Инклинометрия!$B$2:$B$152,Инклинометрия!$A$2:$A$152))</f>
        <v>0</v>
      </c>
      <c r="AH597" s="65" t="str">
        <f>IF(AC597=0,"-",FORECAST($C$8+AC597,Инклинометрия!$B$2:$B$152,Инклинометрия!$A$2:$A$152))</f>
        <v>-</v>
      </c>
      <c r="AI597" s="89" t="str">
        <f>IF(AC597=0,"-",FORECAST($C$8,Инклинометрия!$B$2:$B$152,Инклинометрия!$A$2:$A$152))</f>
        <v>-</v>
      </c>
      <c r="AJ597" s="28"/>
      <c r="AK597" s="67">
        <f t="shared" si="289"/>
        <v>0</v>
      </c>
      <c r="AL597" s="28">
        <f t="shared" si="290"/>
        <v>0</v>
      </c>
      <c r="AM597" s="28">
        <f t="shared" si="291"/>
        <v>0.1</v>
      </c>
      <c r="AN597" s="26">
        <f t="shared" si="292"/>
        <v>0.1</v>
      </c>
      <c r="AO597" s="87">
        <f t="shared" si="293"/>
        <v>145626.51678434567</v>
      </c>
      <c r="AP597" s="87">
        <f t="shared" si="271"/>
        <v>44301.516784345658</v>
      </c>
      <c r="AQ597" s="66">
        <f t="shared" si="272"/>
        <v>14695380</v>
      </c>
      <c r="AR597" s="66">
        <f t="shared" si="273"/>
        <v>14695380</v>
      </c>
      <c r="AS597" s="66">
        <f t="shared" si="274"/>
        <v>784800</v>
      </c>
      <c r="AT597" s="45">
        <f t="shared" si="278"/>
        <v>15625806.516784346</v>
      </c>
      <c r="AU597" s="75"/>
    </row>
    <row r="598" spans="2:47" x14ac:dyDescent="0.3">
      <c r="B598" s="41">
        <f t="shared" si="279"/>
        <v>2840</v>
      </c>
      <c r="C598" s="8">
        <f t="shared" si="294"/>
        <v>28.400000000000002</v>
      </c>
      <c r="D598" s="73">
        <f t="shared" si="275"/>
        <v>37.985000000000007</v>
      </c>
      <c r="E598" s="29">
        <f t="shared" si="297"/>
        <v>9406.8686447655109</v>
      </c>
      <c r="F598" s="29">
        <f t="shared" si="280"/>
        <v>16.561388459094445</v>
      </c>
      <c r="G598" s="29">
        <f t="shared" si="295"/>
        <v>22.150857064038817</v>
      </c>
      <c r="H598" s="17">
        <f t="shared" si="281"/>
        <v>12581.686812373813</v>
      </c>
      <c r="I598" s="29">
        <f t="shared" si="282"/>
        <v>2.2250485660981263</v>
      </c>
      <c r="J598" s="29">
        <f t="shared" si="276"/>
        <v>20.847057720370078</v>
      </c>
      <c r="K598" s="39">
        <f t="shared" si="283"/>
        <v>1400</v>
      </c>
      <c r="L598" s="49">
        <f t="shared" si="266"/>
        <v>0</v>
      </c>
      <c r="M598" s="48">
        <f t="shared" si="267"/>
        <v>4.2266987561397071</v>
      </c>
      <c r="N598" s="51">
        <f t="shared" si="277"/>
        <v>0</v>
      </c>
      <c r="O598" s="54">
        <f t="shared" si="296"/>
        <v>18.880500609176615</v>
      </c>
      <c r="P598" s="34">
        <f t="shared" si="284"/>
        <v>1.7671458676442586</v>
      </c>
      <c r="Q598" s="30">
        <f t="shared" si="285"/>
        <v>0</v>
      </c>
      <c r="R598" s="58">
        <f t="shared" si="286"/>
        <v>0</v>
      </c>
      <c r="S598" s="58">
        <f t="shared" si="287"/>
        <v>0</v>
      </c>
      <c r="T598" s="58">
        <f t="shared" si="268"/>
        <v>100</v>
      </c>
      <c r="U598" s="88" t="str">
        <f>IF(R598=0,"-",FORECAST($C$8,Инклинометрия!$B$2:$B$152,Инклинометрия!$A$2:$A$152))</f>
        <v>-</v>
      </c>
      <c r="V598" s="88" t="str">
        <f>IF(R598=0,"-",FORECAST($C$8-R598,Инклинометрия!$B$2:$B$152,Инклинометрия!$A$2:$A$152))</f>
        <v>-</v>
      </c>
      <c r="W598" s="88" t="str">
        <f>IF(R598&gt;0,FORECAST($C$8,Инклинометрия!$B$2:$B$152,Инклинометрия!$A$2:$A$152),IF(AB598=$C$8,"-",FORECAST($C$8-AB598,Инклинометрия!$B$2:$B$152,Инклинометрия!$A$2:$A$152)))</f>
        <v>-</v>
      </c>
      <c r="X598" s="88" t="str">
        <f>IF(S598=0,"-",FORECAST($C$8-(S598+AB598),Инклинометрия!$B$2:$B$152,Инклинометрия!$A$2:$A$152))</f>
        <v>-</v>
      </c>
      <c r="Y598" s="88">
        <f>FORECAST($C$8+T598,Инклинометрия!$B$2:$B$152,Инклинометрия!$A$2:$A$152)</f>
        <v>1425</v>
      </c>
      <c r="Z598" s="88">
        <f>IF(R598=0,FORECAST($C$6-T598,Инклинометрия!$B$2:$B$152,Инклинометрия!$A$2:$A$152),FORECAST($C$8,Инклинометрия!$B$2:$B$152,Инклинометрия!$A$2:$A$152))</f>
        <v>1330</v>
      </c>
      <c r="AA598" s="61">
        <f t="shared" si="269"/>
        <v>1400</v>
      </c>
      <c r="AB598" s="62">
        <f t="shared" si="288"/>
        <v>1400</v>
      </c>
      <c r="AC598" s="62">
        <f t="shared" si="270"/>
        <v>0</v>
      </c>
      <c r="AD598" s="65">
        <f>IF(R598=0,FORECAST($C$8,Инклинометрия!$B$2:$B$152,Инклинометрия!$A$2:$A$152),V598)</f>
        <v>1330</v>
      </c>
      <c r="AE598" s="65">
        <f>FORECAST($C$8-(R598+AA598),Инклинометрия!$B$2:$B$152,Инклинометрия!$A$2:$A$152)</f>
        <v>0</v>
      </c>
      <c r="AF598" s="65">
        <f>IF(AB598=0,"-",FORECAST($C$8,Инклинометрия!$B$2:$B$152,Инклинометрия!$A$2:$A$152))</f>
        <v>1330</v>
      </c>
      <c r="AG598" s="65">
        <f>IF(AB598=0,"-",FORECAST($C$8-AB598,Инклинометрия!$B$2:$B$152,Инклинометрия!$A$2:$A$152))</f>
        <v>0</v>
      </c>
      <c r="AH598" s="65" t="str">
        <f>IF(AC598=0,"-",FORECAST($C$8+AC598,Инклинометрия!$B$2:$B$152,Инклинометрия!$A$2:$A$152))</f>
        <v>-</v>
      </c>
      <c r="AI598" s="89" t="str">
        <f>IF(AC598=0,"-",FORECAST($C$8,Инклинометрия!$B$2:$B$152,Инклинометрия!$A$2:$A$152))</f>
        <v>-</v>
      </c>
      <c r="AJ598" s="28"/>
      <c r="AK598" s="67">
        <f t="shared" si="289"/>
        <v>0</v>
      </c>
      <c r="AL598" s="28">
        <f t="shared" si="290"/>
        <v>0</v>
      </c>
      <c r="AM598" s="28">
        <f t="shared" si="291"/>
        <v>0.1</v>
      </c>
      <c r="AN598" s="26">
        <f t="shared" si="292"/>
        <v>0.1</v>
      </c>
      <c r="AO598" s="87">
        <f t="shared" si="293"/>
        <v>145626.51678434567</v>
      </c>
      <c r="AP598" s="87">
        <f t="shared" si="271"/>
        <v>44301.516784345658</v>
      </c>
      <c r="AQ598" s="66">
        <f t="shared" si="272"/>
        <v>14695380</v>
      </c>
      <c r="AR598" s="66">
        <f t="shared" si="273"/>
        <v>14695380</v>
      </c>
      <c r="AS598" s="66">
        <f t="shared" si="274"/>
        <v>784800</v>
      </c>
      <c r="AT598" s="45">
        <f t="shared" si="278"/>
        <v>15625806.516784346</v>
      </c>
      <c r="AU598" s="75"/>
    </row>
    <row r="599" spans="2:47" x14ac:dyDescent="0.3">
      <c r="B599" s="41">
        <f t="shared" si="279"/>
        <v>2845</v>
      </c>
      <c r="C599" s="8">
        <f t="shared" si="294"/>
        <v>28.45</v>
      </c>
      <c r="D599" s="73">
        <f t="shared" si="275"/>
        <v>38.051875000000003</v>
      </c>
      <c r="E599" s="29">
        <f t="shared" si="297"/>
        <v>9423.4300332246057</v>
      </c>
      <c r="F599" s="29">
        <f t="shared" si="280"/>
        <v>16.561388459093266</v>
      </c>
      <c r="G599" s="29">
        <f t="shared" si="295"/>
        <v>22.15085706403724</v>
      </c>
      <c r="H599" s="17">
        <f t="shared" si="281"/>
        <v>12603.837669437851</v>
      </c>
      <c r="I599" s="29">
        <f t="shared" si="282"/>
        <v>2.2250485660981263</v>
      </c>
      <c r="J599" s="29">
        <f t="shared" si="276"/>
        <v>20.847057720369335</v>
      </c>
      <c r="K599" s="39">
        <f t="shared" si="283"/>
        <v>1400</v>
      </c>
      <c r="L599" s="49">
        <f t="shared" si="266"/>
        <v>0</v>
      </c>
      <c r="M599" s="48">
        <f t="shared" si="267"/>
        <v>4.2266987561397071</v>
      </c>
      <c r="N599" s="51">
        <f t="shared" si="277"/>
        <v>0</v>
      </c>
      <c r="O599" s="54">
        <f t="shared" si="296"/>
        <v>18.880500609176615</v>
      </c>
      <c r="P599" s="34">
        <f t="shared" si="284"/>
        <v>1.7671458676442586</v>
      </c>
      <c r="Q599" s="30">
        <f t="shared" si="285"/>
        <v>0</v>
      </c>
      <c r="R599" s="58">
        <f t="shared" si="286"/>
        <v>0</v>
      </c>
      <c r="S599" s="58">
        <f t="shared" si="287"/>
        <v>0</v>
      </c>
      <c r="T599" s="58">
        <f t="shared" si="268"/>
        <v>100</v>
      </c>
      <c r="U599" s="88" t="str">
        <f>IF(R599=0,"-",FORECAST($C$8,Инклинометрия!$B$2:$B$152,Инклинометрия!$A$2:$A$152))</f>
        <v>-</v>
      </c>
      <c r="V599" s="88" t="str">
        <f>IF(R599=0,"-",FORECAST($C$8-R599,Инклинометрия!$B$2:$B$152,Инклинометрия!$A$2:$A$152))</f>
        <v>-</v>
      </c>
      <c r="W599" s="88" t="str">
        <f>IF(R599&gt;0,FORECAST($C$8,Инклинометрия!$B$2:$B$152,Инклинометрия!$A$2:$A$152),IF(AB599=$C$8,"-",FORECAST($C$8-AB599,Инклинометрия!$B$2:$B$152,Инклинометрия!$A$2:$A$152)))</f>
        <v>-</v>
      </c>
      <c r="X599" s="88" t="str">
        <f>IF(S599=0,"-",FORECAST($C$8-(S599+AB599),Инклинометрия!$B$2:$B$152,Инклинометрия!$A$2:$A$152))</f>
        <v>-</v>
      </c>
      <c r="Y599" s="88">
        <f>FORECAST($C$8+T599,Инклинометрия!$B$2:$B$152,Инклинометрия!$A$2:$A$152)</f>
        <v>1425</v>
      </c>
      <c r="Z599" s="88">
        <f>IF(R599=0,FORECAST($C$6-T599,Инклинометрия!$B$2:$B$152,Инклинометрия!$A$2:$A$152),FORECAST($C$8,Инклинометрия!$B$2:$B$152,Инклинометрия!$A$2:$A$152))</f>
        <v>1330</v>
      </c>
      <c r="AA599" s="61">
        <f t="shared" si="269"/>
        <v>1400</v>
      </c>
      <c r="AB599" s="62">
        <f t="shared" si="288"/>
        <v>1400</v>
      </c>
      <c r="AC599" s="62">
        <f t="shared" si="270"/>
        <v>0</v>
      </c>
      <c r="AD599" s="65">
        <f>IF(R599=0,FORECAST($C$8,Инклинометрия!$B$2:$B$152,Инклинометрия!$A$2:$A$152),V599)</f>
        <v>1330</v>
      </c>
      <c r="AE599" s="65">
        <f>FORECAST($C$8-(R599+AA599),Инклинометрия!$B$2:$B$152,Инклинометрия!$A$2:$A$152)</f>
        <v>0</v>
      </c>
      <c r="AF599" s="65">
        <f>IF(AB599=0,"-",FORECAST($C$8,Инклинометрия!$B$2:$B$152,Инклинометрия!$A$2:$A$152))</f>
        <v>1330</v>
      </c>
      <c r="AG599" s="65">
        <f>IF(AB599=0,"-",FORECAST($C$8-AB599,Инклинометрия!$B$2:$B$152,Инклинометрия!$A$2:$A$152))</f>
        <v>0</v>
      </c>
      <c r="AH599" s="65" t="str">
        <f>IF(AC599=0,"-",FORECAST($C$8+AC599,Инклинометрия!$B$2:$B$152,Инклинометрия!$A$2:$A$152))</f>
        <v>-</v>
      </c>
      <c r="AI599" s="89" t="str">
        <f>IF(AC599=0,"-",FORECAST($C$8,Инклинометрия!$B$2:$B$152,Инклинометрия!$A$2:$A$152))</f>
        <v>-</v>
      </c>
      <c r="AJ599" s="28"/>
      <c r="AK599" s="67">
        <f t="shared" si="289"/>
        <v>0</v>
      </c>
      <c r="AL599" s="28">
        <f t="shared" si="290"/>
        <v>0</v>
      </c>
      <c r="AM599" s="28">
        <f t="shared" si="291"/>
        <v>0.1</v>
      </c>
      <c r="AN599" s="26">
        <f t="shared" si="292"/>
        <v>0.1</v>
      </c>
      <c r="AO599" s="87">
        <f t="shared" si="293"/>
        <v>145626.51678434567</v>
      </c>
      <c r="AP599" s="87">
        <f t="shared" si="271"/>
        <v>44301.516784345658</v>
      </c>
      <c r="AQ599" s="66">
        <f t="shared" si="272"/>
        <v>14695380</v>
      </c>
      <c r="AR599" s="66">
        <f t="shared" si="273"/>
        <v>14695380</v>
      </c>
      <c r="AS599" s="66">
        <f t="shared" si="274"/>
        <v>784800</v>
      </c>
      <c r="AT599" s="45">
        <f t="shared" si="278"/>
        <v>15625806.516784346</v>
      </c>
      <c r="AU599" s="75"/>
    </row>
    <row r="600" spans="2:47" x14ac:dyDescent="0.3">
      <c r="B600" s="41">
        <f t="shared" si="279"/>
        <v>2850</v>
      </c>
      <c r="C600" s="8">
        <f t="shared" si="294"/>
        <v>28.5</v>
      </c>
      <c r="D600" s="73">
        <f t="shared" si="275"/>
        <v>38.118749999999999</v>
      </c>
      <c r="E600" s="29">
        <f t="shared" si="297"/>
        <v>9439.9914216837005</v>
      </c>
      <c r="F600" s="29">
        <f t="shared" si="280"/>
        <v>16.561388459094445</v>
      </c>
      <c r="G600" s="29">
        <f t="shared" si="295"/>
        <v>22.150857064038817</v>
      </c>
      <c r="H600" s="17">
        <f t="shared" si="281"/>
        <v>12625.988526501889</v>
      </c>
      <c r="I600" s="29">
        <f t="shared" si="282"/>
        <v>2.2250485660981263</v>
      </c>
      <c r="J600" s="29">
        <f t="shared" si="276"/>
        <v>20.847057720370078</v>
      </c>
      <c r="K600" s="39">
        <f t="shared" si="283"/>
        <v>1400</v>
      </c>
      <c r="L600" s="49">
        <f t="shared" si="266"/>
        <v>0</v>
      </c>
      <c r="M600" s="48">
        <f t="shared" si="267"/>
        <v>4.2266987561397071</v>
      </c>
      <c r="N600" s="51">
        <f t="shared" si="277"/>
        <v>0</v>
      </c>
      <c r="O600" s="54">
        <f t="shared" si="296"/>
        <v>18.880500609176615</v>
      </c>
      <c r="P600" s="34">
        <f t="shared" si="284"/>
        <v>1.7671458676442586</v>
      </c>
      <c r="Q600" s="30">
        <f t="shared" si="285"/>
        <v>0</v>
      </c>
      <c r="R600" s="58">
        <f t="shared" si="286"/>
        <v>0</v>
      </c>
      <c r="S600" s="58">
        <f t="shared" si="287"/>
        <v>0</v>
      </c>
      <c r="T600" s="58">
        <f t="shared" si="268"/>
        <v>100</v>
      </c>
      <c r="U600" s="88" t="str">
        <f>IF(R600=0,"-",FORECAST($C$8,Инклинометрия!$B$2:$B$152,Инклинометрия!$A$2:$A$152))</f>
        <v>-</v>
      </c>
      <c r="V600" s="88" t="str">
        <f>IF(R600=0,"-",FORECAST($C$8-R600,Инклинометрия!$B$2:$B$152,Инклинометрия!$A$2:$A$152))</f>
        <v>-</v>
      </c>
      <c r="W600" s="88" t="str">
        <f>IF(R600&gt;0,FORECAST($C$8,Инклинометрия!$B$2:$B$152,Инклинометрия!$A$2:$A$152),IF(AB600=$C$8,"-",FORECAST($C$8-AB600,Инклинометрия!$B$2:$B$152,Инклинометрия!$A$2:$A$152)))</f>
        <v>-</v>
      </c>
      <c r="X600" s="88" t="str">
        <f>IF(S600=0,"-",FORECAST($C$8-(S600+AB600),Инклинометрия!$B$2:$B$152,Инклинометрия!$A$2:$A$152))</f>
        <v>-</v>
      </c>
      <c r="Y600" s="88">
        <f>FORECAST($C$8+T600,Инклинометрия!$B$2:$B$152,Инклинометрия!$A$2:$A$152)</f>
        <v>1425</v>
      </c>
      <c r="Z600" s="88">
        <f>IF(R600=0,FORECAST($C$6-T600,Инклинометрия!$B$2:$B$152,Инклинометрия!$A$2:$A$152),FORECAST($C$8,Инклинометрия!$B$2:$B$152,Инклинометрия!$A$2:$A$152))</f>
        <v>1330</v>
      </c>
      <c r="AA600" s="61">
        <f t="shared" si="269"/>
        <v>1400</v>
      </c>
      <c r="AB600" s="62">
        <f t="shared" si="288"/>
        <v>1400</v>
      </c>
      <c r="AC600" s="62">
        <f t="shared" si="270"/>
        <v>0</v>
      </c>
      <c r="AD600" s="65">
        <f>IF(R600=0,FORECAST($C$8,Инклинометрия!$B$2:$B$152,Инклинометрия!$A$2:$A$152),V600)</f>
        <v>1330</v>
      </c>
      <c r="AE600" s="65">
        <f>FORECAST($C$8-(R600+AA600),Инклинометрия!$B$2:$B$152,Инклинометрия!$A$2:$A$152)</f>
        <v>0</v>
      </c>
      <c r="AF600" s="65">
        <f>IF(AB600=0,"-",FORECAST($C$8,Инклинометрия!$B$2:$B$152,Инклинометрия!$A$2:$A$152))</f>
        <v>1330</v>
      </c>
      <c r="AG600" s="65">
        <f>IF(AB600=0,"-",FORECAST($C$8-AB600,Инклинометрия!$B$2:$B$152,Инклинометрия!$A$2:$A$152))</f>
        <v>0</v>
      </c>
      <c r="AH600" s="65" t="str">
        <f>IF(AC600=0,"-",FORECAST($C$8+AC600,Инклинометрия!$B$2:$B$152,Инклинометрия!$A$2:$A$152))</f>
        <v>-</v>
      </c>
      <c r="AI600" s="89" t="str">
        <f>IF(AC600=0,"-",FORECAST($C$8,Инклинометрия!$B$2:$B$152,Инклинометрия!$A$2:$A$152))</f>
        <v>-</v>
      </c>
      <c r="AJ600" s="28"/>
      <c r="AK600" s="67">
        <f t="shared" si="289"/>
        <v>0</v>
      </c>
      <c r="AL600" s="28">
        <f t="shared" si="290"/>
        <v>0</v>
      </c>
      <c r="AM600" s="28">
        <f t="shared" si="291"/>
        <v>0.1</v>
      </c>
      <c r="AN600" s="26">
        <f t="shared" si="292"/>
        <v>0.1</v>
      </c>
      <c r="AO600" s="87">
        <f t="shared" si="293"/>
        <v>145626.51678434567</v>
      </c>
      <c r="AP600" s="87">
        <f t="shared" si="271"/>
        <v>44301.516784345658</v>
      </c>
      <c r="AQ600" s="66">
        <f t="shared" si="272"/>
        <v>14695380</v>
      </c>
      <c r="AR600" s="66">
        <f t="shared" si="273"/>
        <v>14695380</v>
      </c>
      <c r="AS600" s="66">
        <f t="shared" si="274"/>
        <v>784800</v>
      </c>
      <c r="AT600" s="45">
        <f t="shared" si="278"/>
        <v>15625806.516784346</v>
      </c>
      <c r="AU600" s="75"/>
    </row>
    <row r="601" spans="2:47" x14ac:dyDescent="0.3">
      <c r="B601" s="41">
        <f t="shared" si="279"/>
        <v>2855</v>
      </c>
      <c r="C601" s="8">
        <f t="shared" si="294"/>
        <v>28.55</v>
      </c>
      <c r="D601" s="73">
        <f t="shared" si="275"/>
        <v>38.185625000000002</v>
      </c>
      <c r="E601" s="29">
        <f t="shared" si="297"/>
        <v>9456.5528101427935</v>
      </c>
      <c r="F601" s="29">
        <f t="shared" si="280"/>
        <v>16.561388459094445</v>
      </c>
      <c r="G601" s="29">
        <f t="shared" si="295"/>
        <v>22.150857064038817</v>
      </c>
      <c r="H601" s="17">
        <f t="shared" si="281"/>
        <v>12648.139383565927</v>
      </c>
      <c r="I601" s="29">
        <f t="shared" si="282"/>
        <v>2.2250485660981263</v>
      </c>
      <c r="J601" s="29">
        <f t="shared" si="276"/>
        <v>20.847057720370078</v>
      </c>
      <c r="K601" s="39">
        <f t="shared" si="283"/>
        <v>1400</v>
      </c>
      <c r="L601" s="49">
        <f t="shared" si="266"/>
        <v>0</v>
      </c>
      <c r="M601" s="48">
        <f t="shared" si="267"/>
        <v>4.2266987561397071</v>
      </c>
      <c r="N601" s="51">
        <f t="shared" si="277"/>
        <v>0</v>
      </c>
      <c r="O601" s="54">
        <f t="shared" si="296"/>
        <v>18.880500609176615</v>
      </c>
      <c r="P601" s="34">
        <f t="shared" si="284"/>
        <v>1.7671458676442586</v>
      </c>
      <c r="Q601" s="30">
        <f t="shared" si="285"/>
        <v>0</v>
      </c>
      <c r="R601" s="58">
        <f t="shared" si="286"/>
        <v>0</v>
      </c>
      <c r="S601" s="58">
        <f t="shared" si="287"/>
        <v>0</v>
      </c>
      <c r="T601" s="58">
        <f t="shared" si="268"/>
        <v>100</v>
      </c>
      <c r="U601" s="88" t="str">
        <f>IF(R601=0,"-",FORECAST($C$8,Инклинометрия!$B$2:$B$152,Инклинометрия!$A$2:$A$152))</f>
        <v>-</v>
      </c>
      <c r="V601" s="88" t="str">
        <f>IF(R601=0,"-",FORECAST($C$8-R601,Инклинометрия!$B$2:$B$152,Инклинометрия!$A$2:$A$152))</f>
        <v>-</v>
      </c>
      <c r="W601" s="88" t="str">
        <f>IF(R601&gt;0,FORECAST($C$8,Инклинометрия!$B$2:$B$152,Инклинометрия!$A$2:$A$152),IF(AB601=$C$8,"-",FORECAST($C$8-AB601,Инклинометрия!$B$2:$B$152,Инклинометрия!$A$2:$A$152)))</f>
        <v>-</v>
      </c>
      <c r="X601" s="88" t="str">
        <f>IF(S601=0,"-",FORECAST($C$8-(S601+AB601),Инклинометрия!$B$2:$B$152,Инклинометрия!$A$2:$A$152))</f>
        <v>-</v>
      </c>
      <c r="Y601" s="88">
        <f>FORECAST($C$8+T601,Инклинометрия!$B$2:$B$152,Инклинометрия!$A$2:$A$152)</f>
        <v>1425</v>
      </c>
      <c r="Z601" s="88">
        <f>IF(R601=0,FORECAST($C$6-T601,Инклинометрия!$B$2:$B$152,Инклинометрия!$A$2:$A$152),FORECAST($C$8,Инклинометрия!$B$2:$B$152,Инклинометрия!$A$2:$A$152))</f>
        <v>1330</v>
      </c>
      <c r="AA601" s="61">
        <f t="shared" si="269"/>
        <v>1400</v>
      </c>
      <c r="AB601" s="62">
        <f t="shared" si="288"/>
        <v>1400</v>
      </c>
      <c r="AC601" s="62">
        <f t="shared" si="270"/>
        <v>0</v>
      </c>
      <c r="AD601" s="65">
        <f>IF(R601=0,FORECAST($C$8,Инклинометрия!$B$2:$B$152,Инклинометрия!$A$2:$A$152),V601)</f>
        <v>1330</v>
      </c>
      <c r="AE601" s="65">
        <f>FORECAST($C$8-(R601+AA601),Инклинометрия!$B$2:$B$152,Инклинометрия!$A$2:$A$152)</f>
        <v>0</v>
      </c>
      <c r="AF601" s="65">
        <f>IF(AB601=0,"-",FORECAST($C$8,Инклинометрия!$B$2:$B$152,Инклинометрия!$A$2:$A$152))</f>
        <v>1330</v>
      </c>
      <c r="AG601" s="65">
        <f>IF(AB601=0,"-",FORECAST($C$8-AB601,Инклинометрия!$B$2:$B$152,Инклинометрия!$A$2:$A$152))</f>
        <v>0</v>
      </c>
      <c r="AH601" s="65" t="str">
        <f>IF(AC601=0,"-",FORECAST($C$8+AC601,Инклинометрия!$B$2:$B$152,Инклинометрия!$A$2:$A$152))</f>
        <v>-</v>
      </c>
      <c r="AI601" s="89" t="str">
        <f>IF(AC601=0,"-",FORECAST($C$8,Инклинометрия!$B$2:$B$152,Инклинометрия!$A$2:$A$152))</f>
        <v>-</v>
      </c>
      <c r="AJ601" s="28"/>
      <c r="AK601" s="67">
        <f t="shared" si="289"/>
        <v>0</v>
      </c>
      <c r="AL601" s="28">
        <f t="shared" si="290"/>
        <v>0</v>
      </c>
      <c r="AM601" s="28">
        <f t="shared" si="291"/>
        <v>0.1</v>
      </c>
      <c r="AN601" s="26">
        <f t="shared" si="292"/>
        <v>0.1</v>
      </c>
      <c r="AO601" s="87">
        <f t="shared" si="293"/>
        <v>145626.51678434567</v>
      </c>
      <c r="AP601" s="87">
        <f t="shared" si="271"/>
        <v>44301.516784345658</v>
      </c>
      <c r="AQ601" s="66">
        <f t="shared" si="272"/>
        <v>14695380</v>
      </c>
      <c r="AR601" s="66">
        <f t="shared" si="273"/>
        <v>14695380</v>
      </c>
      <c r="AS601" s="66">
        <f t="shared" si="274"/>
        <v>784800</v>
      </c>
      <c r="AT601" s="45">
        <f t="shared" si="278"/>
        <v>15625806.516784346</v>
      </c>
      <c r="AU601" s="75"/>
    </row>
    <row r="602" spans="2:47" x14ac:dyDescent="0.3">
      <c r="B602" s="41">
        <f t="shared" si="279"/>
        <v>2860</v>
      </c>
      <c r="C602" s="8">
        <f t="shared" si="294"/>
        <v>28.6</v>
      </c>
      <c r="D602" s="73">
        <f t="shared" si="275"/>
        <v>38.252499999999998</v>
      </c>
      <c r="E602" s="29">
        <f t="shared" si="297"/>
        <v>9473.1141986018883</v>
      </c>
      <c r="F602" s="29">
        <f t="shared" si="280"/>
        <v>16.561388459094445</v>
      </c>
      <c r="G602" s="29">
        <f t="shared" si="295"/>
        <v>22.150857064038817</v>
      </c>
      <c r="H602" s="17">
        <f t="shared" si="281"/>
        <v>12670.290240629965</v>
      </c>
      <c r="I602" s="29">
        <f t="shared" si="282"/>
        <v>2.2250485660981263</v>
      </c>
      <c r="J602" s="29">
        <f t="shared" si="276"/>
        <v>20.847057720370078</v>
      </c>
      <c r="K602" s="39">
        <f t="shared" si="283"/>
        <v>1400</v>
      </c>
      <c r="L602" s="49">
        <f t="shared" si="266"/>
        <v>0</v>
      </c>
      <c r="M602" s="48">
        <f t="shared" si="267"/>
        <v>4.2266987561397071</v>
      </c>
      <c r="N602" s="51">
        <f t="shared" si="277"/>
        <v>0</v>
      </c>
      <c r="O602" s="54">
        <f t="shared" si="296"/>
        <v>18.880500609176615</v>
      </c>
      <c r="P602" s="34">
        <f t="shared" si="284"/>
        <v>1.7671458676442586</v>
      </c>
      <c r="Q602" s="30">
        <f t="shared" si="285"/>
        <v>0</v>
      </c>
      <c r="R602" s="58">
        <f t="shared" si="286"/>
        <v>0</v>
      </c>
      <c r="S602" s="58">
        <f t="shared" si="287"/>
        <v>0</v>
      </c>
      <c r="T602" s="58">
        <f t="shared" si="268"/>
        <v>100</v>
      </c>
      <c r="U602" s="88" t="str">
        <f>IF(R602=0,"-",FORECAST($C$8,Инклинометрия!$B$2:$B$152,Инклинометрия!$A$2:$A$152))</f>
        <v>-</v>
      </c>
      <c r="V602" s="88" t="str">
        <f>IF(R602=0,"-",FORECAST($C$8-R602,Инклинометрия!$B$2:$B$152,Инклинометрия!$A$2:$A$152))</f>
        <v>-</v>
      </c>
      <c r="W602" s="88" t="str">
        <f>IF(R602&gt;0,FORECAST($C$8,Инклинометрия!$B$2:$B$152,Инклинометрия!$A$2:$A$152),IF(AB602=$C$8,"-",FORECAST($C$8-AB602,Инклинометрия!$B$2:$B$152,Инклинометрия!$A$2:$A$152)))</f>
        <v>-</v>
      </c>
      <c r="X602" s="88" t="str">
        <f>IF(S602=0,"-",FORECAST($C$8-(S602+AB602),Инклинометрия!$B$2:$B$152,Инклинометрия!$A$2:$A$152))</f>
        <v>-</v>
      </c>
      <c r="Y602" s="88">
        <f>FORECAST($C$8+T602,Инклинометрия!$B$2:$B$152,Инклинометрия!$A$2:$A$152)</f>
        <v>1425</v>
      </c>
      <c r="Z602" s="88">
        <f>IF(R602=0,FORECAST($C$6-T602,Инклинометрия!$B$2:$B$152,Инклинометрия!$A$2:$A$152),FORECAST($C$8,Инклинометрия!$B$2:$B$152,Инклинометрия!$A$2:$A$152))</f>
        <v>1330</v>
      </c>
      <c r="AA602" s="61">
        <f t="shared" si="269"/>
        <v>1400</v>
      </c>
      <c r="AB602" s="62">
        <f t="shared" si="288"/>
        <v>1400</v>
      </c>
      <c r="AC602" s="62">
        <f t="shared" si="270"/>
        <v>0</v>
      </c>
      <c r="AD602" s="65">
        <f>IF(R602=0,FORECAST($C$8,Инклинометрия!$B$2:$B$152,Инклинометрия!$A$2:$A$152),V602)</f>
        <v>1330</v>
      </c>
      <c r="AE602" s="65">
        <f>FORECAST($C$8-(R602+AA602),Инклинометрия!$B$2:$B$152,Инклинометрия!$A$2:$A$152)</f>
        <v>0</v>
      </c>
      <c r="AF602" s="65">
        <f>IF(AB602=0,"-",FORECAST($C$8,Инклинометрия!$B$2:$B$152,Инклинометрия!$A$2:$A$152))</f>
        <v>1330</v>
      </c>
      <c r="AG602" s="65">
        <f>IF(AB602=0,"-",FORECAST($C$8-AB602,Инклинометрия!$B$2:$B$152,Инклинометрия!$A$2:$A$152))</f>
        <v>0</v>
      </c>
      <c r="AH602" s="65" t="str">
        <f>IF(AC602=0,"-",FORECAST($C$8+AC602,Инклинометрия!$B$2:$B$152,Инклинометрия!$A$2:$A$152))</f>
        <v>-</v>
      </c>
      <c r="AI602" s="89" t="str">
        <f>IF(AC602=0,"-",FORECAST($C$8,Инклинометрия!$B$2:$B$152,Инклинометрия!$A$2:$A$152))</f>
        <v>-</v>
      </c>
      <c r="AJ602" s="28"/>
      <c r="AK602" s="67">
        <f t="shared" si="289"/>
        <v>0</v>
      </c>
      <c r="AL602" s="28">
        <f t="shared" si="290"/>
        <v>0</v>
      </c>
      <c r="AM602" s="28">
        <f t="shared" si="291"/>
        <v>0.1</v>
      </c>
      <c r="AN602" s="26">
        <f t="shared" si="292"/>
        <v>0.1</v>
      </c>
      <c r="AO602" s="87">
        <f t="shared" si="293"/>
        <v>145626.51678434567</v>
      </c>
      <c r="AP602" s="87">
        <f t="shared" si="271"/>
        <v>44301.516784345658</v>
      </c>
      <c r="AQ602" s="66">
        <f t="shared" si="272"/>
        <v>14695380</v>
      </c>
      <c r="AR602" s="66">
        <f t="shared" si="273"/>
        <v>14695380</v>
      </c>
      <c r="AS602" s="66">
        <f t="shared" si="274"/>
        <v>784800</v>
      </c>
      <c r="AT602" s="45">
        <f t="shared" si="278"/>
        <v>15625806.516784346</v>
      </c>
      <c r="AU602" s="75"/>
    </row>
    <row r="603" spans="2:47" x14ac:dyDescent="0.3">
      <c r="B603" s="41">
        <f t="shared" si="279"/>
        <v>2865</v>
      </c>
      <c r="C603" s="8">
        <f t="shared" si="294"/>
        <v>28.650000000000002</v>
      </c>
      <c r="D603" s="73">
        <f t="shared" si="275"/>
        <v>38.319375000000008</v>
      </c>
      <c r="E603" s="29">
        <f t="shared" si="297"/>
        <v>9489.6755870609832</v>
      </c>
      <c r="F603" s="29">
        <f t="shared" si="280"/>
        <v>16.561388459094445</v>
      </c>
      <c r="G603" s="29">
        <f t="shared" si="295"/>
        <v>22.150857064038817</v>
      </c>
      <c r="H603" s="17">
        <f t="shared" si="281"/>
        <v>12692.441097694003</v>
      </c>
      <c r="I603" s="29">
        <f t="shared" si="282"/>
        <v>2.2250485660981263</v>
      </c>
      <c r="J603" s="29">
        <f t="shared" si="276"/>
        <v>20.847057720370078</v>
      </c>
      <c r="K603" s="39">
        <f t="shared" si="283"/>
        <v>1400</v>
      </c>
      <c r="L603" s="49">
        <f t="shared" si="266"/>
        <v>0</v>
      </c>
      <c r="M603" s="48">
        <f t="shared" si="267"/>
        <v>4.2266987561397071</v>
      </c>
      <c r="N603" s="51">
        <f t="shared" si="277"/>
        <v>0</v>
      </c>
      <c r="O603" s="54">
        <f t="shared" si="296"/>
        <v>18.880500609176615</v>
      </c>
      <c r="P603" s="34">
        <f t="shared" si="284"/>
        <v>1.7671458676442586</v>
      </c>
      <c r="Q603" s="30">
        <f t="shared" si="285"/>
        <v>0</v>
      </c>
      <c r="R603" s="58">
        <f t="shared" si="286"/>
        <v>0</v>
      </c>
      <c r="S603" s="58">
        <f t="shared" si="287"/>
        <v>0</v>
      </c>
      <c r="T603" s="58">
        <f t="shared" si="268"/>
        <v>100</v>
      </c>
      <c r="U603" s="88" t="str">
        <f>IF(R603=0,"-",FORECAST($C$8,Инклинометрия!$B$2:$B$152,Инклинометрия!$A$2:$A$152))</f>
        <v>-</v>
      </c>
      <c r="V603" s="88" t="str">
        <f>IF(R603=0,"-",FORECAST($C$8-R603,Инклинометрия!$B$2:$B$152,Инклинометрия!$A$2:$A$152))</f>
        <v>-</v>
      </c>
      <c r="W603" s="88" t="str">
        <f>IF(R603&gt;0,FORECAST($C$8,Инклинометрия!$B$2:$B$152,Инклинометрия!$A$2:$A$152),IF(AB603=$C$8,"-",FORECAST($C$8-AB603,Инклинометрия!$B$2:$B$152,Инклинометрия!$A$2:$A$152)))</f>
        <v>-</v>
      </c>
      <c r="X603" s="88" t="str">
        <f>IF(S603=0,"-",FORECAST($C$8-(S603+AB603),Инклинометрия!$B$2:$B$152,Инклинометрия!$A$2:$A$152))</f>
        <v>-</v>
      </c>
      <c r="Y603" s="88">
        <f>FORECAST($C$8+T603,Инклинометрия!$B$2:$B$152,Инклинометрия!$A$2:$A$152)</f>
        <v>1425</v>
      </c>
      <c r="Z603" s="88">
        <f>IF(R603=0,FORECAST($C$6-T603,Инклинометрия!$B$2:$B$152,Инклинометрия!$A$2:$A$152),FORECAST($C$8,Инклинометрия!$B$2:$B$152,Инклинометрия!$A$2:$A$152))</f>
        <v>1330</v>
      </c>
      <c r="AA603" s="61">
        <f t="shared" si="269"/>
        <v>1400</v>
      </c>
      <c r="AB603" s="62">
        <f t="shared" si="288"/>
        <v>1400</v>
      </c>
      <c r="AC603" s="62">
        <f t="shared" si="270"/>
        <v>0</v>
      </c>
      <c r="AD603" s="65">
        <f>IF(R603=0,FORECAST($C$8,Инклинометрия!$B$2:$B$152,Инклинометрия!$A$2:$A$152),V603)</f>
        <v>1330</v>
      </c>
      <c r="AE603" s="65">
        <f>FORECAST($C$8-(R603+AA603),Инклинометрия!$B$2:$B$152,Инклинометрия!$A$2:$A$152)</f>
        <v>0</v>
      </c>
      <c r="AF603" s="65">
        <f>IF(AB603=0,"-",FORECAST($C$8,Инклинометрия!$B$2:$B$152,Инклинометрия!$A$2:$A$152))</f>
        <v>1330</v>
      </c>
      <c r="AG603" s="65">
        <f>IF(AB603=0,"-",FORECAST($C$8-AB603,Инклинометрия!$B$2:$B$152,Инклинометрия!$A$2:$A$152))</f>
        <v>0</v>
      </c>
      <c r="AH603" s="65" t="str">
        <f>IF(AC603=0,"-",FORECAST($C$8+AC603,Инклинометрия!$B$2:$B$152,Инклинометрия!$A$2:$A$152))</f>
        <v>-</v>
      </c>
      <c r="AI603" s="89" t="str">
        <f>IF(AC603=0,"-",FORECAST($C$8,Инклинометрия!$B$2:$B$152,Инклинометрия!$A$2:$A$152))</f>
        <v>-</v>
      </c>
      <c r="AJ603" s="28"/>
      <c r="AK603" s="67">
        <f t="shared" si="289"/>
        <v>0</v>
      </c>
      <c r="AL603" s="28">
        <f t="shared" si="290"/>
        <v>0</v>
      </c>
      <c r="AM603" s="28">
        <f t="shared" si="291"/>
        <v>0.1</v>
      </c>
      <c r="AN603" s="26">
        <f t="shared" si="292"/>
        <v>0.1</v>
      </c>
      <c r="AO603" s="87">
        <f t="shared" si="293"/>
        <v>145626.51678434567</v>
      </c>
      <c r="AP603" s="87">
        <f t="shared" si="271"/>
        <v>44301.516784345658</v>
      </c>
      <c r="AQ603" s="66">
        <f t="shared" si="272"/>
        <v>14695380</v>
      </c>
      <c r="AR603" s="66">
        <f t="shared" si="273"/>
        <v>14695380</v>
      </c>
      <c r="AS603" s="66">
        <f t="shared" si="274"/>
        <v>784800</v>
      </c>
      <c r="AT603" s="45">
        <f t="shared" si="278"/>
        <v>15625806.516784346</v>
      </c>
      <c r="AU603" s="75"/>
    </row>
    <row r="604" spans="2:47" x14ac:dyDescent="0.3">
      <c r="B604" s="41">
        <f t="shared" si="279"/>
        <v>2870</v>
      </c>
      <c r="C604" s="8">
        <f t="shared" si="294"/>
        <v>28.7</v>
      </c>
      <c r="D604" s="73">
        <f t="shared" si="275"/>
        <v>38.386249999999997</v>
      </c>
      <c r="E604" s="29">
        <f t="shared" si="297"/>
        <v>9506.2369755200762</v>
      </c>
      <c r="F604" s="29">
        <f t="shared" si="280"/>
        <v>16.561388459093266</v>
      </c>
      <c r="G604" s="29">
        <f t="shared" si="295"/>
        <v>22.15085706403724</v>
      </c>
      <c r="H604" s="17">
        <f t="shared" si="281"/>
        <v>12714.591954758042</v>
      </c>
      <c r="I604" s="29">
        <f t="shared" si="282"/>
        <v>2.2250485660981263</v>
      </c>
      <c r="J604" s="29">
        <f t="shared" si="276"/>
        <v>20.847057720369335</v>
      </c>
      <c r="K604" s="39">
        <f t="shared" si="283"/>
        <v>1400</v>
      </c>
      <c r="L604" s="49">
        <f t="shared" si="266"/>
        <v>0</v>
      </c>
      <c r="M604" s="48">
        <f t="shared" si="267"/>
        <v>4.2266987561397071</v>
      </c>
      <c r="N604" s="51">
        <f t="shared" si="277"/>
        <v>0</v>
      </c>
      <c r="O604" s="54">
        <f t="shared" si="296"/>
        <v>18.880500609176615</v>
      </c>
      <c r="P604" s="34">
        <f t="shared" si="284"/>
        <v>1.7671458676442586</v>
      </c>
      <c r="Q604" s="30">
        <f t="shared" si="285"/>
        <v>0</v>
      </c>
      <c r="R604" s="58">
        <f t="shared" si="286"/>
        <v>0</v>
      </c>
      <c r="S604" s="58">
        <f t="shared" si="287"/>
        <v>0</v>
      </c>
      <c r="T604" s="58">
        <f t="shared" si="268"/>
        <v>100</v>
      </c>
      <c r="U604" s="88" t="str">
        <f>IF(R604=0,"-",FORECAST($C$8,Инклинометрия!$B$2:$B$152,Инклинометрия!$A$2:$A$152))</f>
        <v>-</v>
      </c>
      <c r="V604" s="88" t="str">
        <f>IF(R604=0,"-",FORECAST($C$8-R604,Инклинометрия!$B$2:$B$152,Инклинометрия!$A$2:$A$152))</f>
        <v>-</v>
      </c>
      <c r="W604" s="88" t="str">
        <f>IF(R604&gt;0,FORECAST($C$8,Инклинометрия!$B$2:$B$152,Инклинометрия!$A$2:$A$152),IF(AB604=$C$8,"-",FORECAST($C$8-AB604,Инклинометрия!$B$2:$B$152,Инклинометрия!$A$2:$A$152)))</f>
        <v>-</v>
      </c>
      <c r="X604" s="88" t="str">
        <f>IF(S604=0,"-",FORECAST($C$8-(S604+AB604),Инклинометрия!$B$2:$B$152,Инклинометрия!$A$2:$A$152))</f>
        <v>-</v>
      </c>
      <c r="Y604" s="88">
        <f>FORECAST($C$8+T604,Инклинометрия!$B$2:$B$152,Инклинометрия!$A$2:$A$152)</f>
        <v>1425</v>
      </c>
      <c r="Z604" s="88">
        <f>IF(R604=0,FORECAST($C$6-T604,Инклинометрия!$B$2:$B$152,Инклинометрия!$A$2:$A$152),FORECAST($C$8,Инклинометрия!$B$2:$B$152,Инклинометрия!$A$2:$A$152))</f>
        <v>1330</v>
      </c>
      <c r="AA604" s="61">
        <f t="shared" si="269"/>
        <v>1400</v>
      </c>
      <c r="AB604" s="62">
        <f t="shared" si="288"/>
        <v>1400</v>
      </c>
      <c r="AC604" s="62">
        <f t="shared" si="270"/>
        <v>0</v>
      </c>
      <c r="AD604" s="65">
        <f>IF(R604=0,FORECAST($C$8,Инклинометрия!$B$2:$B$152,Инклинометрия!$A$2:$A$152),V604)</f>
        <v>1330</v>
      </c>
      <c r="AE604" s="65">
        <f>FORECAST($C$8-(R604+AA604),Инклинометрия!$B$2:$B$152,Инклинометрия!$A$2:$A$152)</f>
        <v>0</v>
      </c>
      <c r="AF604" s="65">
        <f>IF(AB604=0,"-",FORECAST($C$8,Инклинометрия!$B$2:$B$152,Инклинометрия!$A$2:$A$152))</f>
        <v>1330</v>
      </c>
      <c r="AG604" s="65">
        <f>IF(AB604=0,"-",FORECAST($C$8-AB604,Инклинометрия!$B$2:$B$152,Инклинометрия!$A$2:$A$152))</f>
        <v>0</v>
      </c>
      <c r="AH604" s="65" t="str">
        <f>IF(AC604=0,"-",FORECAST($C$8+AC604,Инклинометрия!$B$2:$B$152,Инклинометрия!$A$2:$A$152))</f>
        <v>-</v>
      </c>
      <c r="AI604" s="89" t="str">
        <f>IF(AC604=0,"-",FORECAST($C$8,Инклинометрия!$B$2:$B$152,Инклинометрия!$A$2:$A$152))</f>
        <v>-</v>
      </c>
      <c r="AJ604" s="28"/>
      <c r="AK604" s="67">
        <f t="shared" si="289"/>
        <v>0</v>
      </c>
      <c r="AL604" s="28">
        <f t="shared" si="290"/>
        <v>0</v>
      </c>
      <c r="AM604" s="28">
        <f t="shared" si="291"/>
        <v>0.1</v>
      </c>
      <c r="AN604" s="26">
        <f t="shared" si="292"/>
        <v>0.1</v>
      </c>
      <c r="AO604" s="87">
        <f t="shared" si="293"/>
        <v>145626.51678434567</v>
      </c>
      <c r="AP604" s="87">
        <f t="shared" si="271"/>
        <v>44301.516784345658</v>
      </c>
      <c r="AQ604" s="66">
        <f t="shared" si="272"/>
        <v>14695380</v>
      </c>
      <c r="AR604" s="66">
        <f t="shared" si="273"/>
        <v>14695380</v>
      </c>
      <c r="AS604" s="66">
        <f t="shared" si="274"/>
        <v>784800</v>
      </c>
      <c r="AT604" s="45">
        <f t="shared" si="278"/>
        <v>15625806.516784346</v>
      </c>
      <c r="AU604" s="75"/>
    </row>
    <row r="605" spans="2:47" x14ac:dyDescent="0.3">
      <c r="B605" s="41">
        <f t="shared" si="279"/>
        <v>2875</v>
      </c>
      <c r="C605" s="8">
        <f t="shared" si="294"/>
        <v>28.75</v>
      </c>
      <c r="D605" s="73">
        <f t="shared" si="275"/>
        <v>38.453125</v>
      </c>
      <c r="E605" s="29">
        <f t="shared" si="297"/>
        <v>9522.798363979171</v>
      </c>
      <c r="F605" s="29">
        <f t="shared" si="280"/>
        <v>16.561388459094445</v>
      </c>
      <c r="G605" s="29">
        <f t="shared" si="295"/>
        <v>22.150857064038817</v>
      </c>
      <c r="H605" s="17">
        <f t="shared" si="281"/>
        <v>12736.74281182208</v>
      </c>
      <c r="I605" s="29">
        <f t="shared" si="282"/>
        <v>2.2250485660981263</v>
      </c>
      <c r="J605" s="29">
        <f t="shared" si="276"/>
        <v>20.847057720370078</v>
      </c>
      <c r="K605" s="39">
        <f t="shared" si="283"/>
        <v>1400</v>
      </c>
      <c r="L605" s="49">
        <f t="shared" si="266"/>
        <v>0</v>
      </c>
      <c r="M605" s="48">
        <f t="shared" si="267"/>
        <v>4.2266987561397071</v>
      </c>
      <c r="N605" s="51">
        <f t="shared" si="277"/>
        <v>0</v>
      </c>
      <c r="O605" s="54">
        <f t="shared" si="296"/>
        <v>18.880500609176615</v>
      </c>
      <c r="P605" s="34">
        <f t="shared" si="284"/>
        <v>1.7671458676442586</v>
      </c>
      <c r="Q605" s="30">
        <f t="shared" si="285"/>
        <v>0</v>
      </c>
      <c r="R605" s="58">
        <f t="shared" si="286"/>
        <v>0</v>
      </c>
      <c r="S605" s="58">
        <f t="shared" si="287"/>
        <v>0</v>
      </c>
      <c r="T605" s="58">
        <f t="shared" si="268"/>
        <v>100</v>
      </c>
      <c r="U605" s="88" t="str">
        <f>IF(R605=0,"-",FORECAST($C$8,Инклинометрия!$B$2:$B$152,Инклинометрия!$A$2:$A$152))</f>
        <v>-</v>
      </c>
      <c r="V605" s="88" t="str">
        <f>IF(R605=0,"-",FORECAST($C$8-R605,Инклинометрия!$B$2:$B$152,Инклинометрия!$A$2:$A$152))</f>
        <v>-</v>
      </c>
      <c r="W605" s="88" t="str">
        <f>IF(R605&gt;0,FORECAST($C$8,Инклинометрия!$B$2:$B$152,Инклинометрия!$A$2:$A$152),IF(AB605=$C$8,"-",FORECAST($C$8-AB605,Инклинометрия!$B$2:$B$152,Инклинометрия!$A$2:$A$152)))</f>
        <v>-</v>
      </c>
      <c r="X605" s="88" t="str">
        <f>IF(S605=0,"-",FORECAST($C$8-(S605+AB605),Инклинометрия!$B$2:$B$152,Инклинометрия!$A$2:$A$152))</f>
        <v>-</v>
      </c>
      <c r="Y605" s="88">
        <f>FORECAST($C$8+T605,Инклинометрия!$B$2:$B$152,Инклинометрия!$A$2:$A$152)</f>
        <v>1425</v>
      </c>
      <c r="Z605" s="88">
        <f>IF(R605=0,FORECAST($C$6-T605,Инклинометрия!$B$2:$B$152,Инклинометрия!$A$2:$A$152),FORECAST($C$8,Инклинометрия!$B$2:$B$152,Инклинометрия!$A$2:$A$152))</f>
        <v>1330</v>
      </c>
      <c r="AA605" s="61">
        <f t="shared" si="269"/>
        <v>1400</v>
      </c>
      <c r="AB605" s="62">
        <f t="shared" si="288"/>
        <v>1400</v>
      </c>
      <c r="AC605" s="62">
        <f t="shared" si="270"/>
        <v>0</v>
      </c>
      <c r="AD605" s="65">
        <f>IF(R605=0,FORECAST($C$8,Инклинометрия!$B$2:$B$152,Инклинометрия!$A$2:$A$152),V605)</f>
        <v>1330</v>
      </c>
      <c r="AE605" s="65">
        <f>FORECAST($C$8-(R605+AA605),Инклинометрия!$B$2:$B$152,Инклинометрия!$A$2:$A$152)</f>
        <v>0</v>
      </c>
      <c r="AF605" s="65">
        <f>IF(AB605=0,"-",FORECAST($C$8,Инклинометрия!$B$2:$B$152,Инклинометрия!$A$2:$A$152))</f>
        <v>1330</v>
      </c>
      <c r="AG605" s="65">
        <f>IF(AB605=0,"-",FORECAST($C$8-AB605,Инклинометрия!$B$2:$B$152,Инклинометрия!$A$2:$A$152))</f>
        <v>0</v>
      </c>
      <c r="AH605" s="65" t="str">
        <f>IF(AC605=0,"-",FORECAST($C$8+AC605,Инклинометрия!$B$2:$B$152,Инклинометрия!$A$2:$A$152))</f>
        <v>-</v>
      </c>
      <c r="AI605" s="89" t="str">
        <f>IF(AC605=0,"-",FORECAST($C$8,Инклинометрия!$B$2:$B$152,Инклинометрия!$A$2:$A$152))</f>
        <v>-</v>
      </c>
      <c r="AJ605" s="28"/>
      <c r="AK605" s="67">
        <f t="shared" si="289"/>
        <v>0</v>
      </c>
      <c r="AL605" s="28">
        <f t="shared" si="290"/>
        <v>0</v>
      </c>
      <c r="AM605" s="28">
        <f t="shared" si="291"/>
        <v>0.1</v>
      </c>
      <c r="AN605" s="26">
        <f t="shared" si="292"/>
        <v>0.1</v>
      </c>
      <c r="AO605" s="87">
        <f t="shared" si="293"/>
        <v>145626.51678434567</v>
      </c>
      <c r="AP605" s="87">
        <f t="shared" si="271"/>
        <v>44301.516784345658</v>
      </c>
      <c r="AQ605" s="66">
        <f t="shared" si="272"/>
        <v>14695380</v>
      </c>
      <c r="AR605" s="66">
        <f t="shared" si="273"/>
        <v>14695380</v>
      </c>
      <c r="AS605" s="66">
        <f t="shared" si="274"/>
        <v>784800</v>
      </c>
      <c r="AT605" s="45">
        <f t="shared" si="278"/>
        <v>15625806.516784346</v>
      </c>
      <c r="AU605" s="75"/>
    </row>
    <row r="606" spans="2:47" x14ac:dyDescent="0.3">
      <c r="B606" s="41">
        <f t="shared" si="279"/>
        <v>2880</v>
      </c>
      <c r="C606" s="8">
        <f t="shared" si="294"/>
        <v>28.8</v>
      </c>
      <c r="D606" s="73">
        <f t="shared" si="275"/>
        <v>38.520000000000003</v>
      </c>
      <c r="E606" s="29">
        <f t="shared" si="297"/>
        <v>9539.359752438264</v>
      </c>
      <c r="F606" s="29">
        <f t="shared" si="280"/>
        <v>16.561388459094445</v>
      </c>
      <c r="G606" s="29">
        <f t="shared" si="295"/>
        <v>22.150857064038817</v>
      </c>
      <c r="H606" s="17">
        <f t="shared" si="281"/>
        <v>12758.893668886118</v>
      </c>
      <c r="I606" s="29">
        <f t="shared" si="282"/>
        <v>2.2250485660981263</v>
      </c>
      <c r="J606" s="29">
        <f t="shared" si="276"/>
        <v>20.847057720370078</v>
      </c>
      <c r="K606" s="39">
        <f t="shared" si="283"/>
        <v>1400</v>
      </c>
      <c r="L606" s="49">
        <f t="shared" ref="L606:L669" si="298">R606*$C$21</f>
        <v>0</v>
      </c>
      <c r="M606" s="48">
        <f t="shared" ref="M606:M669" si="299">AA606*$C$21</f>
        <v>4.2266987561397071</v>
      </c>
      <c r="N606" s="51">
        <f t="shared" si="277"/>
        <v>0</v>
      </c>
      <c r="O606" s="54">
        <f t="shared" si="296"/>
        <v>18.880500609176615</v>
      </c>
      <c r="P606" s="34">
        <f t="shared" si="284"/>
        <v>1.7671458676442586</v>
      </c>
      <c r="Q606" s="30">
        <f t="shared" si="285"/>
        <v>0</v>
      </c>
      <c r="R606" s="58">
        <f t="shared" si="286"/>
        <v>0</v>
      </c>
      <c r="S606" s="58">
        <f t="shared" si="287"/>
        <v>0</v>
      </c>
      <c r="T606" s="58">
        <f t="shared" ref="T606:T669" si="300">IF(R606&gt;0,$C$6-$C$8,IF($C$6-$C$8-AC606&lt;0,0,$C$6-$C$8-AC606))</f>
        <v>100</v>
      </c>
      <c r="U606" s="88" t="str">
        <f>IF(R606=0,"-",FORECAST($C$8,Инклинометрия!$B$2:$B$152,Инклинометрия!$A$2:$A$152))</f>
        <v>-</v>
      </c>
      <c r="V606" s="88" t="str">
        <f>IF(R606=0,"-",FORECAST($C$8-R606,Инклинометрия!$B$2:$B$152,Инклинометрия!$A$2:$A$152))</f>
        <v>-</v>
      </c>
      <c r="W606" s="88" t="str">
        <f>IF(R606&gt;0,FORECAST($C$8,Инклинометрия!$B$2:$B$152,Инклинометрия!$A$2:$A$152),IF(AB606=$C$8,"-",FORECAST($C$8-AB606,Инклинометрия!$B$2:$B$152,Инклинометрия!$A$2:$A$152)))</f>
        <v>-</v>
      </c>
      <c r="X606" s="88" t="str">
        <f>IF(S606=0,"-",FORECAST($C$8-(S606+AB606),Инклинометрия!$B$2:$B$152,Инклинометрия!$A$2:$A$152))</f>
        <v>-</v>
      </c>
      <c r="Y606" s="88">
        <f>FORECAST($C$8+T606,Инклинометрия!$B$2:$B$152,Инклинометрия!$A$2:$A$152)</f>
        <v>1425</v>
      </c>
      <c r="Z606" s="88">
        <f>IF(R606=0,FORECAST($C$6-T606,Инклинометрия!$B$2:$B$152,Инклинометрия!$A$2:$A$152),FORECAST($C$8,Инклинометрия!$B$2:$B$152,Инклинометрия!$A$2:$A$152))</f>
        <v>1330</v>
      </c>
      <c r="AA606" s="61">
        <f t="shared" ref="AA606:AA669" si="301">IF(E606+R606&gt;$C$8,$C$8-R606,E606)</f>
        <v>1400</v>
      </c>
      <c r="AB606" s="62">
        <f t="shared" si="288"/>
        <v>1400</v>
      </c>
      <c r="AC606" s="62">
        <f t="shared" ref="AC606:AC669" si="302">IF(R606&gt;0,0,IF(AC605+AL606/$C$23&gt;$F$23,$F$23,AC605+AL606/$C$23))</f>
        <v>0</v>
      </c>
      <c r="AD606" s="65">
        <f>IF(R606=0,FORECAST($C$8,Инклинометрия!$B$2:$B$152,Инклинометрия!$A$2:$A$152),V606)</f>
        <v>1330</v>
      </c>
      <c r="AE606" s="65">
        <f>FORECAST($C$8-(R606+AA606),Инклинометрия!$B$2:$B$152,Инклинометрия!$A$2:$A$152)</f>
        <v>0</v>
      </c>
      <c r="AF606" s="65">
        <f>IF(AB606=0,"-",FORECAST($C$8,Инклинометрия!$B$2:$B$152,Инклинометрия!$A$2:$A$152))</f>
        <v>1330</v>
      </c>
      <c r="AG606" s="65">
        <f>IF(AB606=0,"-",FORECAST($C$8-AB606,Инклинометрия!$B$2:$B$152,Инклинометрия!$A$2:$A$152))</f>
        <v>0</v>
      </c>
      <c r="AH606" s="65" t="str">
        <f>IF(AC606=0,"-",FORECAST($C$8+AC606,Инклинометрия!$B$2:$B$152,Инклинометрия!$A$2:$A$152))</f>
        <v>-</v>
      </c>
      <c r="AI606" s="89" t="str">
        <f>IF(AC606=0,"-",FORECAST($C$8,Инклинометрия!$B$2:$B$152,Инклинометрия!$A$2:$A$152))</f>
        <v>-</v>
      </c>
      <c r="AJ606" s="28"/>
      <c r="AK606" s="67">
        <f t="shared" si="289"/>
        <v>0</v>
      </c>
      <c r="AL606" s="28">
        <f t="shared" si="290"/>
        <v>0</v>
      </c>
      <c r="AM606" s="28">
        <f t="shared" si="291"/>
        <v>0.1</v>
      </c>
      <c r="AN606" s="26">
        <f t="shared" si="292"/>
        <v>0.1</v>
      </c>
      <c r="AO606" s="87">
        <f t="shared" si="293"/>
        <v>145626.51678434567</v>
      </c>
      <c r="AP606" s="87">
        <f t="shared" ref="AP606:AP669" si="303">IF(R606+AA606&lt;$C$8,0,32*$L$23/$C$12^2*($K$10*R606+$K$8*AA606)+32*$L$24/($C$14^2-$C$13^2)*($K$10*S606+$K$8*AB606))</f>
        <v>44301.516784345658</v>
      </c>
      <c r="AQ606" s="66">
        <f t="shared" ref="AQ606:AQ669" si="304">R606*$C$11*$C$9+AA606*$C$11*$C$10</f>
        <v>14695380</v>
      </c>
      <c r="AR606" s="66">
        <f t="shared" ref="AR606:AR669" si="305">S606*$C$11*$C$9+AB606*$C$11*$C$10</f>
        <v>14695380</v>
      </c>
      <c r="AS606" s="66">
        <f t="shared" ref="AS606:AS669" si="306">$C$11*(T606*$C$9+AC606*$C$10)</f>
        <v>784800</v>
      </c>
      <c r="AT606" s="45">
        <f t="shared" si="278"/>
        <v>15625806.516784346</v>
      </c>
      <c r="AU606" s="75"/>
    </row>
    <row r="607" spans="2:47" x14ac:dyDescent="0.3">
      <c r="B607" s="41">
        <f t="shared" si="279"/>
        <v>2885</v>
      </c>
      <c r="C607" s="8">
        <f t="shared" si="294"/>
        <v>28.85</v>
      </c>
      <c r="D607" s="73">
        <f t="shared" ref="D607:D670" si="307">C607*$C$10/$C$9</f>
        <v>38.586874999999999</v>
      </c>
      <c r="E607" s="29">
        <f t="shared" si="297"/>
        <v>9555.9211408973606</v>
      </c>
      <c r="F607" s="29">
        <f t="shared" si="280"/>
        <v>16.561388459094445</v>
      </c>
      <c r="G607" s="29">
        <f t="shared" si="295"/>
        <v>22.150857064038817</v>
      </c>
      <c r="H607" s="17">
        <f t="shared" si="281"/>
        <v>12781.044525950156</v>
      </c>
      <c r="I607" s="29">
        <f t="shared" si="282"/>
        <v>2.2250485660981263</v>
      </c>
      <c r="J607" s="29">
        <f t="shared" ref="J607:J670" si="308">SQRT(2*$C$11*G607)</f>
        <v>20.847057720370078</v>
      </c>
      <c r="K607" s="39">
        <f t="shared" si="283"/>
        <v>1400</v>
      </c>
      <c r="L607" s="49">
        <f t="shared" si="298"/>
        <v>0</v>
      </c>
      <c r="M607" s="48">
        <f t="shared" si="299"/>
        <v>4.2266987561397071</v>
      </c>
      <c r="N607" s="51">
        <f t="shared" ref="N607:N670" si="309">S607*PI()*($C$14^2-$C$13^2)/4</f>
        <v>0</v>
      </c>
      <c r="O607" s="54">
        <f t="shared" si="296"/>
        <v>18.880500609176615</v>
      </c>
      <c r="P607" s="34">
        <f t="shared" si="284"/>
        <v>1.7671458676442586</v>
      </c>
      <c r="Q607" s="30">
        <f t="shared" si="285"/>
        <v>0</v>
      </c>
      <c r="R607" s="58">
        <f t="shared" si="286"/>
        <v>0</v>
      </c>
      <c r="S607" s="58">
        <f t="shared" si="287"/>
        <v>0</v>
      </c>
      <c r="T607" s="58">
        <f t="shared" si="300"/>
        <v>100</v>
      </c>
      <c r="U607" s="88" t="str">
        <f>IF(R607=0,"-",FORECAST($C$8,Инклинометрия!$B$2:$B$152,Инклинометрия!$A$2:$A$152))</f>
        <v>-</v>
      </c>
      <c r="V607" s="88" t="str">
        <f>IF(R607=0,"-",FORECAST($C$8-R607,Инклинометрия!$B$2:$B$152,Инклинометрия!$A$2:$A$152))</f>
        <v>-</v>
      </c>
      <c r="W607" s="88" t="str">
        <f>IF(R607&gt;0,FORECAST($C$8,Инклинометрия!$B$2:$B$152,Инклинометрия!$A$2:$A$152),IF(AB607=$C$8,"-",FORECAST($C$8-AB607,Инклинометрия!$B$2:$B$152,Инклинометрия!$A$2:$A$152)))</f>
        <v>-</v>
      </c>
      <c r="X607" s="88" t="str">
        <f>IF(S607=0,"-",FORECAST($C$8-(S607+AB607),Инклинометрия!$B$2:$B$152,Инклинометрия!$A$2:$A$152))</f>
        <v>-</v>
      </c>
      <c r="Y607" s="88">
        <f>FORECAST($C$8+T607,Инклинометрия!$B$2:$B$152,Инклинометрия!$A$2:$A$152)</f>
        <v>1425</v>
      </c>
      <c r="Z607" s="88">
        <f>IF(R607=0,FORECAST($C$6-T607,Инклинометрия!$B$2:$B$152,Инклинометрия!$A$2:$A$152),FORECAST($C$8,Инклинометрия!$B$2:$B$152,Инклинометрия!$A$2:$A$152))</f>
        <v>1330</v>
      </c>
      <c r="AA607" s="61">
        <f t="shared" si="301"/>
        <v>1400</v>
      </c>
      <c r="AB607" s="62">
        <f t="shared" si="288"/>
        <v>1400</v>
      </c>
      <c r="AC607" s="62">
        <f t="shared" si="302"/>
        <v>0</v>
      </c>
      <c r="AD607" s="65">
        <f>IF(R607=0,FORECAST($C$8,Инклинометрия!$B$2:$B$152,Инклинометрия!$A$2:$A$152),V607)</f>
        <v>1330</v>
      </c>
      <c r="AE607" s="65">
        <f>FORECAST($C$8-(R607+AA607),Инклинометрия!$B$2:$B$152,Инклинометрия!$A$2:$A$152)</f>
        <v>0</v>
      </c>
      <c r="AF607" s="65">
        <f>IF(AB607=0,"-",FORECAST($C$8,Инклинометрия!$B$2:$B$152,Инклинометрия!$A$2:$A$152))</f>
        <v>1330</v>
      </c>
      <c r="AG607" s="65">
        <f>IF(AB607=0,"-",FORECAST($C$8-AB607,Инклинометрия!$B$2:$B$152,Инклинометрия!$A$2:$A$152))</f>
        <v>0</v>
      </c>
      <c r="AH607" s="65" t="str">
        <f>IF(AC607=0,"-",FORECAST($C$8+AC607,Инклинометрия!$B$2:$B$152,Инклинометрия!$A$2:$A$152))</f>
        <v>-</v>
      </c>
      <c r="AI607" s="89" t="str">
        <f>IF(AC607=0,"-",FORECAST($C$8,Инклинометрия!$B$2:$B$152,Инклинометрия!$A$2:$A$152))</f>
        <v>-</v>
      </c>
      <c r="AJ607" s="28"/>
      <c r="AK607" s="67">
        <f t="shared" si="289"/>
        <v>0</v>
      </c>
      <c r="AL607" s="28">
        <f t="shared" si="290"/>
        <v>0</v>
      </c>
      <c r="AM607" s="28">
        <f t="shared" si="291"/>
        <v>0.1</v>
      </c>
      <c r="AN607" s="26">
        <f t="shared" si="292"/>
        <v>0.1</v>
      </c>
      <c r="AO607" s="87">
        <f t="shared" si="293"/>
        <v>145626.51678434567</v>
      </c>
      <c r="AP607" s="87">
        <f t="shared" si="303"/>
        <v>44301.516784345658</v>
      </c>
      <c r="AQ607" s="66">
        <f t="shared" si="304"/>
        <v>14695380</v>
      </c>
      <c r="AR607" s="66">
        <f t="shared" si="305"/>
        <v>14695380</v>
      </c>
      <c r="AS607" s="66">
        <f t="shared" si="306"/>
        <v>784800</v>
      </c>
      <c r="AT607" s="45">
        <f t="shared" ref="AT607:AT670" si="310">SUM(AQ607,AS607,AO607)</f>
        <v>15625806.516784346</v>
      </c>
      <c r="AU607" s="75"/>
    </row>
    <row r="608" spans="2:47" x14ac:dyDescent="0.3">
      <c r="B608" s="41">
        <f t="shared" ref="B608:B671" si="311">B607+$C$26</f>
        <v>2890</v>
      </c>
      <c r="C608" s="8">
        <f t="shared" si="294"/>
        <v>28.900000000000002</v>
      </c>
      <c r="D608" s="73">
        <f t="shared" si="307"/>
        <v>38.653750000000002</v>
      </c>
      <c r="E608" s="29">
        <f t="shared" si="297"/>
        <v>9572.4825293564536</v>
      </c>
      <c r="F608" s="29">
        <f t="shared" ref="F608:F671" si="312">IF(J607*(B608-B607)&gt;F607/2,4*(C608-C607)/PI()/$C$12^2,J607*(B608-B607)+4*(C608-C607)/PI()/$C$12^2)</f>
        <v>16.561388459094445</v>
      </c>
      <c r="G608" s="29">
        <f t="shared" si="295"/>
        <v>22.150857064038817</v>
      </c>
      <c r="H608" s="17">
        <f t="shared" ref="H608:H671" si="313">H607+G608</f>
        <v>12803.195383014194</v>
      </c>
      <c r="I608" s="29">
        <f t="shared" ref="I608:I671" si="314">SQRT(2*$C$11*($C$10-$C$9)/$C$10)</f>
        <v>2.2250485660981263</v>
      </c>
      <c r="J608" s="29">
        <f t="shared" si="308"/>
        <v>20.847057720370078</v>
      </c>
      <c r="K608" s="39">
        <f t="shared" ref="K608:K671" si="315">IF((D607+L607+N607-(AL607-AL606))/($C$21+$C$22)&gt;1400,1400,(D607+L607+N607-(AL607-AL606))/($C$21+$C$22))</f>
        <v>1400</v>
      </c>
      <c r="L608" s="49">
        <f t="shared" si="298"/>
        <v>0</v>
      </c>
      <c r="M608" s="48">
        <f t="shared" si="299"/>
        <v>4.2266987561397071</v>
      </c>
      <c r="N608" s="51">
        <f t="shared" si="309"/>
        <v>0</v>
      </c>
      <c r="O608" s="54">
        <f t="shared" si="296"/>
        <v>18.880500609176615</v>
      </c>
      <c r="P608" s="34">
        <f t="shared" ref="P608:P671" si="316">T608*PI()*$C$14^2/4</f>
        <v>1.7671458676442586</v>
      </c>
      <c r="Q608" s="30">
        <f t="shared" ref="Q608:Q671" si="317">AC608*$C$23</f>
        <v>0</v>
      </c>
      <c r="R608" s="58">
        <f t="shared" ref="R608:R671" si="318">IF(K608-H607&lt;0,0,K608-H607)</f>
        <v>0</v>
      </c>
      <c r="S608" s="58">
        <f t="shared" ref="S608:S671" si="319">K608-AB608</f>
        <v>0</v>
      </c>
      <c r="T608" s="58">
        <f t="shared" si="300"/>
        <v>100</v>
      </c>
      <c r="U608" s="88" t="str">
        <f>IF(R608=0,"-",FORECAST($C$8,Инклинометрия!$B$2:$B$152,Инклинометрия!$A$2:$A$152))</f>
        <v>-</v>
      </c>
      <c r="V608" s="88" t="str">
        <f>IF(R608=0,"-",FORECAST($C$8-R608,Инклинометрия!$B$2:$B$152,Инклинометрия!$A$2:$A$152))</f>
        <v>-</v>
      </c>
      <c r="W608" s="88" t="str">
        <f>IF(R608&gt;0,FORECAST($C$8,Инклинометрия!$B$2:$B$152,Инклинометрия!$A$2:$A$152),IF(AB608=$C$8,"-",FORECAST($C$8-AB608,Инклинометрия!$B$2:$B$152,Инклинометрия!$A$2:$A$152)))</f>
        <v>-</v>
      </c>
      <c r="X608" s="88" t="str">
        <f>IF(S608=0,"-",FORECAST($C$8-(S608+AB608),Инклинометрия!$B$2:$B$152,Инклинометрия!$A$2:$A$152))</f>
        <v>-</v>
      </c>
      <c r="Y608" s="88">
        <f>FORECAST($C$8+T608,Инклинометрия!$B$2:$B$152,Инклинометрия!$A$2:$A$152)</f>
        <v>1425</v>
      </c>
      <c r="Z608" s="88">
        <f>IF(R608=0,FORECAST($C$6-T608,Инклинометрия!$B$2:$B$152,Инклинометрия!$A$2:$A$152),FORECAST($C$8,Инклинометрия!$B$2:$B$152,Инклинометрия!$A$2:$A$152))</f>
        <v>1330</v>
      </c>
      <c r="AA608" s="61">
        <f t="shared" si="301"/>
        <v>1400</v>
      </c>
      <c r="AB608" s="62">
        <f t="shared" ref="AB608:AB671" si="320">IF(R608&gt;0,0,IF(AB607+(($C$16-AK608)*(B608-B607)/$C$22)&gt;$C$8,$C$8,AB607+(($C$16-AJ608)*(B608-B607)/$C$22)))</f>
        <v>1400</v>
      </c>
      <c r="AC608" s="62">
        <f t="shared" si="302"/>
        <v>0</v>
      </c>
      <c r="AD608" s="65">
        <f>IF(R608=0,FORECAST($C$8,Инклинометрия!$B$2:$B$152,Инклинометрия!$A$2:$A$152),V608)</f>
        <v>1330</v>
      </c>
      <c r="AE608" s="65">
        <f>FORECAST($C$8-(R608+AA608),Инклинометрия!$B$2:$B$152,Инклинометрия!$A$2:$A$152)</f>
        <v>0</v>
      </c>
      <c r="AF608" s="65">
        <f>IF(AB608=0,"-",FORECAST($C$8,Инклинометрия!$B$2:$B$152,Инклинометрия!$A$2:$A$152))</f>
        <v>1330</v>
      </c>
      <c r="AG608" s="65">
        <f>IF(AB608=0,"-",FORECAST($C$8-AB608,Инклинометрия!$B$2:$B$152,Инклинометрия!$A$2:$A$152))</f>
        <v>0</v>
      </c>
      <c r="AH608" s="65" t="str">
        <f>IF(AC608=0,"-",FORECAST($C$8+AC608,Инклинометрия!$B$2:$B$152,Инклинометрия!$A$2:$A$152))</f>
        <v>-</v>
      </c>
      <c r="AI608" s="89" t="str">
        <f>IF(AC608=0,"-",FORECAST($C$8,Инклинометрия!$B$2:$B$152,Инклинометрия!$A$2:$A$152))</f>
        <v>-</v>
      </c>
      <c r="AJ608" s="28"/>
      <c r="AK608" s="67">
        <f t="shared" ref="AK608:AK671" si="321">2*PI()*$C$5*(AV608-AV607)/(LN(AN607/$K$11)*$K$10/$K$9+LN($K$12/AN607)*$K$10/$K$9)</f>
        <v>0</v>
      </c>
      <c r="AL608" s="28">
        <f t="shared" ref="AL608:AL671" si="322">AK608*(B608-B607)</f>
        <v>0</v>
      </c>
      <c r="AM608" s="28">
        <f t="shared" ref="AM608:AM671" si="323">AM607+AK608/(2*PI()*$C$5*AM607*$K$13)</f>
        <v>0.1</v>
      </c>
      <c r="AN608" s="26">
        <f t="shared" ref="AN608:AN671" si="324">AN607+AK608*(B608-B607)/(2*PI()*$C$5*AN607*$K$13)</f>
        <v>0.1</v>
      </c>
      <c r="AO608" s="87">
        <f t="shared" ref="AO608:AO671" si="325">101325+AP608</f>
        <v>145626.51678434567</v>
      </c>
      <c r="AP608" s="87">
        <f t="shared" si="303"/>
        <v>44301.516784345658</v>
      </c>
      <c r="AQ608" s="66">
        <f t="shared" si="304"/>
        <v>14695380</v>
      </c>
      <c r="AR608" s="66">
        <f t="shared" si="305"/>
        <v>14695380</v>
      </c>
      <c r="AS608" s="66">
        <f t="shared" si="306"/>
        <v>784800</v>
      </c>
      <c r="AT608" s="45">
        <f t="shared" si="310"/>
        <v>15625806.516784346</v>
      </c>
      <c r="AU608" s="75"/>
    </row>
    <row r="609" spans="2:47" x14ac:dyDescent="0.3">
      <c r="B609" s="41">
        <f t="shared" si="311"/>
        <v>2895</v>
      </c>
      <c r="C609" s="8">
        <f t="shared" ref="C609:C672" si="326">$C$16*B609</f>
        <v>28.95</v>
      </c>
      <c r="D609" s="73">
        <f t="shared" si="307"/>
        <v>38.720624999999998</v>
      </c>
      <c r="E609" s="29">
        <f t="shared" si="297"/>
        <v>9589.0439178155466</v>
      </c>
      <c r="F609" s="29">
        <f t="shared" si="312"/>
        <v>16.561388459093266</v>
      </c>
      <c r="G609" s="29">
        <f t="shared" ref="G609:G672" si="327">F609*$C$10/$C$9</f>
        <v>22.15085706403724</v>
      </c>
      <c r="H609" s="17">
        <f t="shared" si="313"/>
        <v>12825.346240078232</v>
      </c>
      <c r="I609" s="29">
        <f t="shared" si="314"/>
        <v>2.2250485660981263</v>
      </c>
      <c r="J609" s="29">
        <f t="shared" si="308"/>
        <v>20.847057720369335</v>
      </c>
      <c r="K609" s="39">
        <f t="shared" si="315"/>
        <v>1400</v>
      </c>
      <c r="L609" s="49">
        <f t="shared" si="298"/>
        <v>0</v>
      </c>
      <c r="M609" s="48">
        <f t="shared" si="299"/>
        <v>4.2266987561397071</v>
      </c>
      <c r="N609" s="51">
        <f t="shared" si="309"/>
        <v>0</v>
      </c>
      <c r="O609" s="54">
        <f t="shared" ref="O609:O672" si="328">AB609*$C$22</f>
        <v>18.880500609176615</v>
      </c>
      <c r="P609" s="34">
        <f t="shared" si="316"/>
        <v>1.7671458676442586</v>
      </c>
      <c r="Q609" s="30">
        <f t="shared" si="317"/>
        <v>0</v>
      </c>
      <c r="R609" s="58">
        <f t="shared" si="318"/>
        <v>0</v>
      </c>
      <c r="S609" s="58">
        <f t="shared" si="319"/>
        <v>0</v>
      </c>
      <c r="T609" s="58">
        <f t="shared" si="300"/>
        <v>100</v>
      </c>
      <c r="U609" s="88" t="str">
        <f>IF(R609=0,"-",FORECAST($C$8,Инклинометрия!$B$2:$B$152,Инклинометрия!$A$2:$A$152))</f>
        <v>-</v>
      </c>
      <c r="V609" s="88" t="str">
        <f>IF(R609=0,"-",FORECAST($C$8-R609,Инклинометрия!$B$2:$B$152,Инклинометрия!$A$2:$A$152))</f>
        <v>-</v>
      </c>
      <c r="W609" s="88" t="str">
        <f>IF(R609&gt;0,FORECAST($C$8,Инклинометрия!$B$2:$B$152,Инклинометрия!$A$2:$A$152),IF(AB609=$C$8,"-",FORECAST($C$8-AB609,Инклинометрия!$B$2:$B$152,Инклинометрия!$A$2:$A$152)))</f>
        <v>-</v>
      </c>
      <c r="X609" s="88" t="str">
        <f>IF(S609=0,"-",FORECAST($C$8-(S609+AB609),Инклинометрия!$B$2:$B$152,Инклинометрия!$A$2:$A$152))</f>
        <v>-</v>
      </c>
      <c r="Y609" s="88">
        <f>FORECAST($C$8+T609,Инклинометрия!$B$2:$B$152,Инклинометрия!$A$2:$A$152)</f>
        <v>1425</v>
      </c>
      <c r="Z609" s="88">
        <f>IF(R609=0,FORECAST($C$6-T609,Инклинометрия!$B$2:$B$152,Инклинометрия!$A$2:$A$152),FORECAST($C$8,Инклинометрия!$B$2:$B$152,Инклинометрия!$A$2:$A$152))</f>
        <v>1330</v>
      </c>
      <c r="AA609" s="61">
        <f t="shared" si="301"/>
        <v>1400</v>
      </c>
      <c r="AB609" s="62">
        <f t="shared" si="320"/>
        <v>1400</v>
      </c>
      <c r="AC609" s="62">
        <f t="shared" si="302"/>
        <v>0</v>
      </c>
      <c r="AD609" s="65">
        <f>IF(R609=0,FORECAST($C$8,Инклинометрия!$B$2:$B$152,Инклинометрия!$A$2:$A$152),V609)</f>
        <v>1330</v>
      </c>
      <c r="AE609" s="65">
        <f>FORECAST($C$8-(R609+AA609),Инклинометрия!$B$2:$B$152,Инклинометрия!$A$2:$A$152)</f>
        <v>0</v>
      </c>
      <c r="AF609" s="65">
        <f>IF(AB609=0,"-",FORECAST($C$8,Инклинометрия!$B$2:$B$152,Инклинометрия!$A$2:$A$152))</f>
        <v>1330</v>
      </c>
      <c r="AG609" s="65">
        <f>IF(AB609=0,"-",FORECAST($C$8-AB609,Инклинометрия!$B$2:$B$152,Инклинометрия!$A$2:$A$152))</f>
        <v>0</v>
      </c>
      <c r="AH609" s="65" t="str">
        <f>IF(AC609=0,"-",FORECAST($C$8+AC609,Инклинометрия!$B$2:$B$152,Инклинометрия!$A$2:$A$152))</f>
        <v>-</v>
      </c>
      <c r="AI609" s="89" t="str">
        <f>IF(AC609=0,"-",FORECAST($C$8,Инклинометрия!$B$2:$B$152,Инклинометрия!$A$2:$A$152))</f>
        <v>-</v>
      </c>
      <c r="AJ609" s="28"/>
      <c r="AK609" s="67">
        <f t="shared" si="321"/>
        <v>0</v>
      </c>
      <c r="AL609" s="28">
        <f t="shared" si="322"/>
        <v>0</v>
      </c>
      <c r="AM609" s="28">
        <f t="shared" si="323"/>
        <v>0.1</v>
      </c>
      <c r="AN609" s="26">
        <f t="shared" si="324"/>
        <v>0.1</v>
      </c>
      <c r="AO609" s="87">
        <f t="shared" si="325"/>
        <v>145626.51678434567</v>
      </c>
      <c r="AP609" s="87">
        <f t="shared" si="303"/>
        <v>44301.516784345658</v>
      </c>
      <c r="AQ609" s="66">
        <f t="shared" si="304"/>
        <v>14695380</v>
      </c>
      <c r="AR609" s="66">
        <f t="shared" si="305"/>
        <v>14695380</v>
      </c>
      <c r="AS609" s="66">
        <f t="shared" si="306"/>
        <v>784800</v>
      </c>
      <c r="AT609" s="45">
        <f t="shared" si="310"/>
        <v>15625806.516784346</v>
      </c>
      <c r="AU609" s="75"/>
    </row>
    <row r="610" spans="2:47" x14ac:dyDescent="0.3">
      <c r="B610" s="41">
        <f t="shared" si="311"/>
        <v>2900</v>
      </c>
      <c r="C610" s="8">
        <f t="shared" si="326"/>
        <v>29</v>
      </c>
      <c r="D610" s="73">
        <f t="shared" si="307"/>
        <v>38.787500000000001</v>
      </c>
      <c r="E610" s="29">
        <f t="shared" ref="E610:E673" si="329">C610/PI()/($C$12/2)^2</f>
        <v>9605.6053062746414</v>
      </c>
      <c r="F610" s="29">
        <f t="shared" si="312"/>
        <v>16.561388459094445</v>
      </c>
      <c r="G610" s="29">
        <f t="shared" si="327"/>
        <v>22.150857064038817</v>
      </c>
      <c r="H610" s="17">
        <f t="shared" si="313"/>
        <v>12847.49709714227</v>
      </c>
      <c r="I610" s="29">
        <f t="shared" si="314"/>
        <v>2.2250485660981263</v>
      </c>
      <c r="J610" s="29">
        <f t="shared" si="308"/>
        <v>20.847057720370078</v>
      </c>
      <c r="K610" s="39">
        <f t="shared" si="315"/>
        <v>1400</v>
      </c>
      <c r="L610" s="49">
        <f t="shared" si="298"/>
        <v>0</v>
      </c>
      <c r="M610" s="48">
        <f t="shared" si="299"/>
        <v>4.2266987561397071</v>
      </c>
      <c r="N610" s="51">
        <f t="shared" si="309"/>
        <v>0</v>
      </c>
      <c r="O610" s="54">
        <f t="shared" si="328"/>
        <v>18.880500609176615</v>
      </c>
      <c r="P610" s="34">
        <f t="shared" si="316"/>
        <v>1.7671458676442586</v>
      </c>
      <c r="Q610" s="30">
        <f t="shared" si="317"/>
        <v>0</v>
      </c>
      <c r="R610" s="58">
        <f t="shared" si="318"/>
        <v>0</v>
      </c>
      <c r="S610" s="58">
        <f t="shared" si="319"/>
        <v>0</v>
      </c>
      <c r="T610" s="58">
        <f t="shared" si="300"/>
        <v>100</v>
      </c>
      <c r="U610" s="88" t="str">
        <f>IF(R610=0,"-",FORECAST($C$8,Инклинометрия!$B$2:$B$152,Инклинометрия!$A$2:$A$152))</f>
        <v>-</v>
      </c>
      <c r="V610" s="88" t="str">
        <f>IF(R610=0,"-",FORECAST($C$8-R610,Инклинометрия!$B$2:$B$152,Инклинометрия!$A$2:$A$152))</f>
        <v>-</v>
      </c>
      <c r="W610" s="88" t="str">
        <f>IF(R610&gt;0,FORECAST($C$8,Инклинометрия!$B$2:$B$152,Инклинометрия!$A$2:$A$152),IF(AB610=$C$8,"-",FORECAST($C$8-AB610,Инклинометрия!$B$2:$B$152,Инклинометрия!$A$2:$A$152)))</f>
        <v>-</v>
      </c>
      <c r="X610" s="88" t="str">
        <f>IF(S610=0,"-",FORECAST($C$8-(S610+AB610),Инклинометрия!$B$2:$B$152,Инклинометрия!$A$2:$A$152))</f>
        <v>-</v>
      </c>
      <c r="Y610" s="88">
        <f>FORECAST($C$8+T610,Инклинометрия!$B$2:$B$152,Инклинометрия!$A$2:$A$152)</f>
        <v>1425</v>
      </c>
      <c r="Z610" s="88">
        <f>IF(R610=0,FORECAST($C$6-T610,Инклинометрия!$B$2:$B$152,Инклинометрия!$A$2:$A$152),FORECAST($C$8,Инклинометрия!$B$2:$B$152,Инклинометрия!$A$2:$A$152))</f>
        <v>1330</v>
      </c>
      <c r="AA610" s="61">
        <f t="shared" si="301"/>
        <v>1400</v>
      </c>
      <c r="AB610" s="62">
        <f t="shared" si="320"/>
        <v>1400</v>
      </c>
      <c r="AC610" s="62">
        <f t="shared" si="302"/>
        <v>0</v>
      </c>
      <c r="AD610" s="65">
        <f>IF(R610=0,FORECAST($C$8,Инклинометрия!$B$2:$B$152,Инклинометрия!$A$2:$A$152),V610)</f>
        <v>1330</v>
      </c>
      <c r="AE610" s="65">
        <f>FORECAST($C$8-(R610+AA610),Инклинометрия!$B$2:$B$152,Инклинометрия!$A$2:$A$152)</f>
        <v>0</v>
      </c>
      <c r="AF610" s="65">
        <f>IF(AB610=0,"-",FORECAST($C$8,Инклинометрия!$B$2:$B$152,Инклинометрия!$A$2:$A$152))</f>
        <v>1330</v>
      </c>
      <c r="AG610" s="65">
        <f>IF(AB610=0,"-",FORECAST($C$8-AB610,Инклинометрия!$B$2:$B$152,Инклинометрия!$A$2:$A$152))</f>
        <v>0</v>
      </c>
      <c r="AH610" s="65" t="str">
        <f>IF(AC610=0,"-",FORECAST($C$8+AC610,Инклинометрия!$B$2:$B$152,Инклинометрия!$A$2:$A$152))</f>
        <v>-</v>
      </c>
      <c r="AI610" s="89" t="str">
        <f>IF(AC610=0,"-",FORECAST($C$8,Инклинометрия!$B$2:$B$152,Инклинометрия!$A$2:$A$152))</f>
        <v>-</v>
      </c>
      <c r="AJ610" s="28"/>
      <c r="AK610" s="67">
        <f t="shared" si="321"/>
        <v>0</v>
      </c>
      <c r="AL610" s="28">
        <f t="shared" si="322"/>
        <v>0</v>
      </c>
      <c r="AM610" s="28">
        <f t="shared" si="323"/>
        <v>0.1</v>
      </c>
      <c r="AN610" s="26">
        <f t="shared" si="324"/>
        <v>0.1</v>
      </c>
      <c r="AO610" s="87">
        <f t="shared" si="325"/>
        <v>145626.51678434567</v>
      </c>
      <c r="AP610" s="87">
        <f t="shared" si="303"/>
        <v>44301.516784345658</v>
      </c>
      <c r="AQ610" s="66">
        <f t="shared" si="304"/>
        <v>14695380</v>
      </c>
      <c r="AR610" s="66">
        <f t="shared" si="305"/>
        <v>14695380</v>
      </c>
      <c r="AS610" s="66">
        <f t="shared" si="306"/>
        <v>784800</v>
      </c>
      <c r="AT610" s="45">
        <f t="shared" si="310"/>
        <v>15625806.516784346</v>
      </c>
      <c r="AU610" s="75"/>
    </row>
    <row r="611" spans="2:47" x14ac:dyDescent="0.3">
      <c r="B611" s="41">
        <f t="shared" si="311"/>
        <v>2905</v>
      </c>
      <c r="C611" s="8">
        <f t="shared" si="326"/>
        <v>29.05</v>
      </c>
      <c r="D611" s="73">
        <f t="shared" si="307"/>
        <v>38.854374999999997</v>
      </c>
      <c r="E611" s="29">
        <f t="shared" si="329"/>
        <v>9622.1666947337362</v>
      </c>
      <c r="F611" s="29">
        <f t="shared" si="312"/>
        <v>16.561388459094445</v>
      </c>
      <c r="G611" s="29">
        <f t="shared" si="327"/>
        <v>22.150857064038817</v>
      </c>
      <c r="H611" s="17">
        <f t="shared" si="313"/>
        <v>12869.647954206308</v>
      </c>
      <c r="I611" s="29">
        <f t="shared" si="314"/>
        <v>2.2250485660981263</v>
      </c>
      <c r="J611" s="29">
        <f t="shared" si="308"/>
        <v>20.847057720370078</v>
      </c>
      <c r="K611" s="39">
        <f t="shared" si="315"/>
        <v>1400</v>
      </c>
      <c r="L611" s="49">
        <f t="shared" si="298"/>
        <v>0</v>
      </c>
      <c r="M611" s="48">
        <f t="shared" si="299"/>
        <v>4.2266987561397071</v>
      </c>
      <c r="N611" s="51">
        <f t="shared" si="309"/>
        <v>0</v>
      </c>
      <c r="O611" s="54">
        <f t="shared" si="328"/>
        <v>18.880500609176615</v>
      </c>
      <c r="P611" s="34">
        <f t="shared" si="316"/>
        <v>1.7671458676442586</v>
      </c>
      <c r="Q611" s="30">
        <f t="shared" si="317"/>
        <v>0</v>
      </c>
      <c r="R611" s="58">
        <f t="shared" si="318"/>
        <v>0</v>
      </c>
      <c r="S611" s="58">
        <f t="shared" si="319"/>
        <v>0</v>
      </c>
      <c r="T611" s="58">
        <f t="shared" si="300"/>
        <v>100</v>
      </c>
      <c r="U611" s="88" t="str">
        <f>IF(R611=0,"-",FORECAST($C$8,Инклинометрия!$B$2:$B$152,Инклинометрия!$A$2:$A$152))</f>
        <v>-</v>
      </c>
      <c r="V611" s="88" t="str">
        <f>IF(R611=0,"-",FORECAST($C$8-R611,Инклинометрия!$B$2:$B$152,Инклинометрия!$A$2:$A$152))</f>
        <v>-</v>
      </c>
      <c r="W611" s="88" t="str">
        <f>IF(R611&gt;0,FORECAST($C$8,Инклинометрия!$B$2:$B$152,Инклинометрия!$A$2:$A$152),IF(AB611=$C$8,"-",FORECAST($C$8-AB611,Инклинометрия!$B$2:$B$152,Инклинометрия!$A$2:$A$152)))</f>
        <v>-</v>
      </c>
      <c r="X611" s="88" t="str">
        <f>IF(S611=0,"-",FORECAST($C$8-(S611+AB611),Инклинометрия!$B$2:$B$152,Инклинометрия!$A$2:$A$152))</f>
        <v>-</v>
      </c>
      <c r="Y611" s="88">
        <f>FORECAST($C$8+T611,Инклинометрия!$B$2:$B$152,Инклинометрия!$A$2:$A$152)</f>
        <v>1425</v>
      </c>
      <c r="Z611" s="88">
        <f>IF(R611=0,FORECAST($C$6-T611,Инклинометрия!$B$2:$B$152,Инклинометрия!$A$2:$A$152),FORECAST($C$8,Инклинометрия!$B$2:$B$152,Инклинометрия!$A$2:$A$152))</f>
        <v>1330</v>
      </c>
      <c r="AA611" s="61">
        <f t="shared" si="301"/>
        <v>1400</v>
      </c>
      <c r="AB611" s="62">
        <f t="shared" si="320"/>
        <v>1400</v>
      </c>
      <c r="AC611" s="62">
        <f t="shared" si="302"/>
        <v>0</v>
      </c>
      <c r="AD611" s="65">
        <f>IF(R611=0,FORECAST($C$8,Инклинометрия!$B$2:$B$152,Инклинометрия!$A$2:$A$152),V611)</f>
        <v>1330</v>
      </c>
      <c r="AE611" s="65">
        <f>FORECAST($C$8-(R611+AA611),Инклинометрия!$B$2:$B$152,Инклинометрия!$A$2:$A$152)</f>
        <v>0</v>
      </c>
      <c r="AF611" s="65">
        <f>IF(AB611=0,"-",FORECAST($C$8,Инклинометрия!$B$2:$B$152,Инклинометрия!$A$2:$A$152))</f>
        <v>1330</v>
      </c>
      <c r="AG611" s="65">
        <f>IF(AB611=0,"-",FORECAST($C$8-AB611,Инклинометрия!$B$2:$B$152,Инклинометрия!$A$2:$A$152))</f>
        <v>0</v>
      </c>
      <c r="AH611" s="65" t="str">
        <f>IF(AC611=0,"-",FORECAST($C$8+AC611,Инклинометрия!$B$2:$B$152,Инклинометрия!$A$2:$A$152))</f>
        <v>-</v>
      </c>
      <c r="AI611" s="89" t="str">
        <f>IF(AC611=0,"-",FORECAST($C$8,Инклинометрия!$B$2:$B$152,Инклинометрия!$A$2:$A$152))</f>
        <v>-</v>
      </c>
      <c r="AJ611" s="28"/>
      <c r="AK611" s="67">
        <f t="shared" si="321"/>
        <v>0</v>
      </c>
      <c r="AL611" s="28">
        <f t="shared" si="322"/>
        <v>0</v>
      </c>
      <c r="AM611" s="28">
        <f t="shared" si="323"/>
        <v>0.1</v>
      </c>
      <c r="AN611" s="26">
        <f t="shared" si="324"/>
        <v>0.1</v>
      </c>
      <c r="AO611" s="87">
        <f t="shared" si="325"/>
        <v>145626.51678434567</v>
      </c>
      <c r="AP611" s="87">
        <f t="shared" si="303"/>
        <v>44301.516784345658</v>
      </c>
      <c r="AQ611" s="66">
        <f t="shared" si="304"/>
        <v>14695380</v>
      </c>
      <c r="AR611" s="66">
        <f t="shared" si="305"/>
        <v>14695380</v>
      </c>
      <c r="AS611" s="66">
        <f t="shared" si="306"/>
        <v>784800</v>
      </c>
      <c r="AT611" s="45">
        <f t="shared" si="310"/>
        <v>15625806.516784346</v>
      </c>
      <c r="AU611" s="75"/>
    </row>
    <row r="612" spans="2:47" x14ac:dyDescent="0.3">
      <c r="B612" s="41">
        <f t="shared" si="311"/>
        <v>2910</v>
      </c>
      <c r="C612" s="8">
        <f t="shared" si="326"/>
        <v>29.1</v>
      </c>
      <c r="D612" s="73">
        <f t="shared" si="307"/>
        <v>38.921250000000001</v>
      </c>
      <c r="E612" s="29">
        <f t="shared" si="329"/>
        <v>9638.728083192831</v>
      </c>
      <c r="F612" s="29">
        <f t="shared" si="312"/>
        <v>16.561388459094445</v>
      </c>
      <c r="G612" s="29">
        <f t="shared" si="327"/>
        <v>22.150857064038817</v>
      </c>
      <c r="H612" s="17">
        <f t="shared" si="313"/>
        <v>12891.798811270346</v>
      </c>
      <c r="I612" s="29">
        <f t="shared" si="314"/>
        <v>2.2250485660981263</v>
      </c>
      <c r="J612" s="29">
        <f t="shared" si="308"/>
        <v>20.847057720370078</v>
      </c>
      <c r="K612" s="39">
        <f t="shared" si="315"/>
        <v>1400</v>
      </c>
      <c r="L612" s="49">
        <f t="shared" si="298"/>
        <v>0</v>
      </c>
      <c r="M612" s="48">
        <f t="shared" si="299"/>
        <v>4.2266987561397071</v>
      </c>
      <c r="N612" s="51">
        <f t="shared" si="309"/>
        <v>0</v>
      </c>
      <c r="O612" s="54">
        <f t="shared" si="328"/>
        <v>18.880500609176615</v>
      </c>
      <c r="P612" s="34">
        <f t="shared" si="316"/>
        <v>1.7671458676442586</v>
      </c>
      <c r="Q612" s="30">
        <f t="shared" si="317"/>
        <v>0</v>
      </c>
      <c r="R612" s="58">
        <f t="shared" si="318"/>
        <v>0</v>
      </c>
      <c r="S612" s="58">
        <f t="shared" si="319"/>
        <v>0</v>
      </c>
      <c r="T612" s="58">
        <f t="shared" si="300"/>
        <v>100</v>
      </c>
      <c r="U612" s="88" t="str">
        <f>IF(R612=0,"-",FORECAST($C$8,Инклинометрия!$B$2:$B$152,Инклинометрия!$A$2:$A$152))</f>
        <v>-</v>
      </c>
      <c r="V612" s="88" t="str">
        <f>IF(R612=0,"-",FORECAST($C$8-R612,Инклинометрия!$B$2:$B$152,Инклинометрия!$A$2:$A$152))</f>
        <v>-</v>
      </c>
      <c r="W612" s="88" t="str">
        <f>IF(R612&gt;0,FORECAST($C$8,Инклинометрия!$B$2:$B$152,Инклинометрия!$A$2:$A$152),IF(AB612=$C$8,"-",FORECAST($C$8-AB612,Инклинометрия!$B$2:$B$152,Инклинометрия!$A$2:$A$152)))</f>
        <v>-</v>
      </c>
      <c r="X612" s="88" t="str">
        <f>IF(S612=0,"-",FORECAST($C$8-(S612+AB612),Инклинометрия!$B$2:$B$152,Инклинометрия!$A$2:$A$152))</f>
        <v>-</v>
      </c>
      <c r="Y612" s="88">
        <f>FORECAST($C$8+T612,Инклинометрия!$B$2:$B$152,Инклинометрия!$A$2:$A$152)</f>
        <v>1425</v>
      </c>
      <c r="Z612" s="88">
        <f>IF(R612=0,FORECAST($C$6-T612,Инклинометрия!$B$2:$B$152,Инклинометрия!$A$2:$A$152),FORECAST($C$8,Инклинометрия!$B$2:$B$152,Инклинометрия!$A$2:$A$152))</f>
        <v>1330</v>
      </c>
      <c r="AA612" s="61">
        <f t="shared" si="301"/>
        <v>1400</v>
      </c>
      <c r="AB612" s="62">
        <f t="shared" si="320"/>
        <v>1400</v>
      </c>
      <c r="AC612" s="62">
        <f t="shared" si="302"/>
        <v>0</v>
      </c>
      <c r="AD612" s="65">
        <f>IF(R612=0,FORECAST($C$8,Инклинометрия!$B$2:$B$152,Инклинометрия!$A$2:$A$152),V612)</f>
        <v>1330</v>
      </c>
      <c r="AE612" s="65">
        <f>FORECAST($C$8-(R612+AA612),Инклинометрия!$B$2:$B$152,Инклинометрия!$A$2:$A$152)</f>
        <v>0</v>
      </c>
      <c r="AF612" s="65">
        <f>IF(AB612=0,"-",FORECAST($C$8,Инклинометрия!$B$2:$B$152,Инклинометрия!$A$2:$A$152))</f>
        <v>1330</v>
      </c>
      <c r="AG612" s="65">
        <f>IF(AB612=0,"-",FORECAST($C$8-AB612,Инклинометрия!$B$2:$B$152,Инклинометрия!$A$2:$A$152))</f>
        <v>0</v>
      </c>
      <c r="AH612" s="65" t="str">
        <f>IF(AC612=0,"-",FORECAST($C$8+AC612,Инклинометрия!$B$2:$B$152,Инклинометрия!$A$2:$A$152))</f>
        <v>-</v>
      </c>
      <c r="AI612" s="89" t="str">
        <f>IF(AC612=0,"-",FORECAST($C$8,Инклинометрия!$B$2:$B$152,Инклинометрия!$A$2:$A$152))</f>
        <v>-</v>
      </c>
      <c r="AJ612" s="28"/>
      <c r="AK612" s="67">
        <f t="shared" si="321"/>
        <v>0</v>
      </c>
      <c r="AL612" s="28">
        <f t="shared" si="322"/>
        <v>0</v>
      </c>
      <c r="AM612" s="28">
        <f t="shared" si="323"/>
        <v>0.1</v>
      </c>
      <c r="AN612" s="26">
        <f t="shared" si="324"/>
        <v>0.1</v>
      </c>
      <c r="AO612" s="87">
        <f t="shared" si="325"/>
        <v>145626.51678434567</v>
      </c>
      <c r="AP612" s="87">
        <f t="shared" si="303"/>
        <v>44301.516784345658</v>
      </c>
      <c r="AQ612" s="66">
        <f t="shared" si="304"/>
        <v>14695380</v>
      </c>
      <c r="AR612" s="66">
        <f t="shared" si="305"/>
        <v>14695380</v>
      </c>
      <c r="AS612" s="66">
        <f t="shared" si="306"/>
        <v>784800</v>
      </c>
      <c r="AT612" s="45">
        <f t="shared" si="310"/>
        <v>15625806.516784346</v>
      </c>
      <c r="AU612" s="75"/>
    </row>
    <row r="613" spans="2:47" x14ac:dyDescent="0.3">
      <c r="B613" s="41">
        <f t="shared" si="311"/>
        <v>2915</v>
      </c>
      <c r="C613" s="8">
        <f t="shared" si="326"/>
        <v>29.150000000000002</v>
      </c>
      <c r="D613" s="73">
        <f t="shared" si="307"/>
        <v>38.988125000000004</v>
      </c>
      <c r="E613" s="29">
        <f t="shared" si="329"/>
        <v>9655.289471651924</v>
      </c>
      <c r="F613" s="29">
        <f t="shared" si="312"/>
        <v>16.561388459094445</v>
      </c>
      <c r="G613" s="29">
        <f t="shared" si="327"/>
        <v>22.150857064038817</v>
      </c>
      <c r="H613" s="17">
        <f t="shared" si="313"/>
        <v>12913.949668334384</v>
      </c>
      <c r="I613" s="29">
        <f t="shared" si="314"/>
        <v>2.2250485660981263</v>
      </c>
      <c r="J613" s="29">
        <f t="shared" si="308"/>
        <v>20.847057720370078</v>
      </c>
      <c r="K613" s="39">
        <f t="shared" si="315"/>
        <v>1400</v>
      </c>
      <c r="L613" s="49">
        <f t="shared" si="298"/>
        <v>0</v>
      </c>
      <c r="M613" s="48">
        <f t="shared" si="299"/>
        <v>4.2266987561397071</v>
      </c>
      <c r="N613" s="51">
        <f t="shared" si="309"/>
        <v>0</v>
      </c>
      <c r="O613" s="54">
        <f t="shared" si="328"/>
        <v>18.880500609176615</v>
      </c>
      <c r="P613" s="34">
        <f t="shared" si="316"/>
        <v>1.7671458676442586</v>
      </c>
      <c r="Q613" s="30">
        <f t="shared" si="317"/>
        <v>0</v>
      </c>
      <c r="R613" s="58">
        <f t="shared" si="318"/>
        <v>0</v>
      </c>
      <c r="S613" s="58">
        <f t="shared" si="319"/>
        <v>0</v>
      </c>
      <c r="T613" s="58">
        <f t="shared" si="300"/>
        <v>100</v>
      </c>
      <c r="U613" s="88" t="str">
        <f>IF(R613=0,"-",FORECAST($C$8,Инклинометрия!$B$2:$B$152,Инклинометрия!$A$2:$A$152))</f>
        <v>-</v>
      </c>
      <c r="V613" s="88" t="str">
        <f>IF(R613=0,"-",FORECAST($C$8-R613,Инклинометрия!$B$2:$B$152,Инклинометрия!$A$2:$A$152))</f>
        <v>-</v>
      </c>
      <c r="W613" s="88" t="str">
        <f>IF(R613&gt;0,FORECAST($C$8,Инклинометрия!$B$2:$B$152,Инклинометрия!$A$2:$A$152),IF(AB613=$C$8,"-",FORECAST($C$8-AB613,Инклинометрия!$B$2:$B$152,Инклинометрия!$A$2:$A$152)))</f>
        <v>-</v>
      </c>
      <c r="X613" s="88" t="str">
        <f>IF(S613=0,"-",FORECAST($C$8-(S613+AB613),Инклинометрия!$B$2:$B$152,Инклинометрия!$A$2:$A$152))</f>
        <v>-</v>
      </c>
      <c r="Y613" s="88">
        <f>FORECAST($C$8+T613,Инклинометрия!$B$2:$B$152,Инклинометрия!$A$2:$A$152)</f>
        <v>1425</v>
      </c>
      <c r="Z613" s="88">
        <f>IF(R613=0,FORECAST($C$6-T613,Инклинометрия!$B$2:$B$152,Инклинометрия!$A$2:$A$152),FORECAST($C$8,Инклинометрия!$B$2:$B$152,Инклинометрия!$A$2:$A$152))</f>
        <v>1330</v>
      </c>
      <c r="AA613" s="61">
        <f t="shared" si="301"/>
        <v>1400</v>
      </c>
      <c r="AB613" s="62">
        <f t="shared" si="320"/>
        <v>1400</v>
      </c>
      <c r="AC613" s="62">
        <f t="shared" si="302"/>
        <v>0</v>
      </c>
      <c r="AD613" s="65">
        <f>IF(R613=0,FORECAST($C$8,Инклинометрия!$B$2:$B$152,Инклинометрия!$A$2:$A$152),V613)</f>
        <v>1330</v>
      </c>
      <c r="AE613" s="65">
        <f>FORECAST($C$8-(R613+AA613),Инклинометрия!$B$2:$B$152,Инклинометрия!$A$2:$A$152)</f>
        <v>0</v>
      </c>
      <c r="AF613" s="65">
        <f>IF(AB613=0,"-",FORECAST($C$8,Инклинометрия!$B$2:$B$152,Инклинометрия!$A$2:$A$152))</f>
        <v>1330</v>
      </c>
      <c r="AG613" s="65">
        <f>IF(AB613=0,"-",FORECAST($C$8-AB613,Инклинометрия!$B$2:$B$152,Инклинометрия!$A$2:$A$152))</f>
        <v>0</v>
      </c>
      <c r="AH613" s="65" t="str">
        <f>IF(AC613=0,"-",FORECAST($C$8+AC613,Инклинометрия!$B$2:$B$152,Инклинометрия!$A$2:$A$152))</f>
        <v>-</v>
      </c>
      <c r="AI613" s="89" t="str">
        <f>IF(AC613=0,"-",FORECAST($C$8,Инклинометрия!$B$2:$B$152,Инклинометрия!$A$2:$A$152))</f>
        <v>-</v>
      </c>
      <c r="AJ613" s="28"/>
      <c r="AK613" s="67">
        <f t="shared" si="321"/>
        <v>0</v>
      </c>
      <c r="AL613" s="28">
        <f t="shared" si="322"/>
        <v>0</v>
      </c>
      <c r="AM613" s="28">
        <f t="shared" si="323"/>
        <v>0.1</v>
      </c>
      <c r="AN613" s="26">
        <f t="shared" si="324"/>
        <v>0.1</v>
      </c>
      <c r="AO613" s="87">
        <f t="shared" si="325"/>
        <v>145626.51678434567</v>
      </c>
      <c r="AP613" s="87">
        <f t="shared" si="303"/>
        <v>44301.516784345658</v>
      </c>
      <c r="AQ613" s="66">
        <f t="shared" si="304"/>
        <v>14695380</v>
      </c>
      <c r="AR613" s="66">
        <f t="shared" si="305"/>
        <v>14695380</v>
      </c>
      <c r="AS613" s="66">
        <f t="shared" si="306"/>
        <v>784800</v>
      </c>
      <c r="AT613" s="45">
        <f t="shared" si="310"/>
        <v>15625806.516784346</v>
      </c>
      <c r="AU613" s="75"/>
    </row>
    <row r="614" spans="2:47" x14ac:dyDescent="0.3">
      <c r="B614" s="41">
        <f t="shared" si="311"/>
        <v>2920</v>
      </c>
      <c r="C614" s="8">
        <f t="shared" si="326"/>
        <v>29.2</v>
      </c>
      <c r="D614" s="73">
        <f t="shared" si="307"/>
        <v>39.055</v>
      </c>
      <c r="E614" s="29">
        <f t="shared" si="329"/>
        <v>9671.850860111017</v>
      </c>
      <c r="F614" s="29">
        <f t="shared" si="312"/>
        <v>16.561388459093266</v>
      </c>
      <c r="G614" s="29">
        <f t="shared" si="327"/>
        <v>22.15085706403724</v>
      </c>
      <c r="H614" s="17">
        <f t="shared" si="313"/>
        <v>12936.100525398422</v>
      </c>
      <c r="I614" s="29">
        <f t="shared" si="314"/>
        <v>2.2250485660981263</v>
      </c>
      <c r="J614" s="29">
        <f t="shared" si="308"/>
        <v>20.847057720369335</v>
      </c>
      <c r="K614" s="39">
        <f t="shared" si="315"/>
        <v>1400</v>
      </c>
      <c r="L614" s="49">
        <f t="shared" si="298"/>
        <v>0</v>
      </c>
      <c r="M614" s="48">
        <f t="shared" si="299"/>
        <v>4.2266987561397071</v>
      </c>
      <c r="N614" s="51">
        <f t="shared" si="309"/>
        <v>0</v>
      </c>
      <c r="O614" s="54">
        <f t="shared" si="328"/>
        <v>18.880500609176615</v>
      </c>
      <c r="P614" s="34">
        <f t="shared" si="316"/>
        <v>1.7671458676442586</v>
      </c>
      <c r="Q614" s="30">
        <f t="shared" si="317"/>
        <v>0</v>
      </c>
      <c r="R614" s="58">
        <f t="shared" si="318"/>
        <v>0</v>
      </c>
      <c r="S614" s="58">
        <f t="shared" si="319"/>
        <v>0</v>
      </c>
      <c r="T614" s="58">
        <f t="shared" si="300"/>
        <v>100</v>
      </c>
      <c r="U614" s="88" t="str">
        <f>IF(R614=0,"-",FORECAST($C$8,Инклинометрия!$B$2:$B$152,Инклинометрия!$A$2:$A$152))</f>
        <v>-</v>
      </c>
      <c r="V614" s="88" t="str">
        <f>IF(R614=0,"-",FORECAST($C$8-R614,Инклинометрия!$B$2:$B$152,Инклинометрия!$A$2:$A$152))</f>
        <v>-</v>
      </c>
      <c r="W614" s="88" t="str">
        <f>IF(R614&gt;0,FORECAST($C$8,Инклинометрия!$B$2:$B$152,Инклинометрия!$A$2:$A$152),IF(AB614=$C$8,"-",FORECAST($C$8-AB614,Инклинометрия!$B$2:$B$152,Инклинометрия!$A$2:$A$152)))</f>
        <v>-</v>
      </c>
      <c r="X614" s="88" t="str">
        <f>IF(S614=0,"-",FORECAST($C$8-(S614+AB614),Инклинометрия!$B$2:$B$152,Инклинометрия!$A$2:$A$152))</f>
        <v>-</v>
      </c>
      <c r="Y614" s="88">
        <f>FORECAST($C$8+T614,Инклинометрия!$B$2:$B$152,Инклинометрия!$A$2:$A$152)</f>
        <v>1425</v>
      </c>
      <c r="Z614" s="88">
        <f>IF(R614=0,FORECAST($C$6-T614,Инклинометрия!$B$2:$B$152,Инклинометрия!$A$2:$A$152),FORECAST($C$8,Инклинометрия!$B$2:$B$152,Инклинометрия!$A$2:$A$152))</f>
        <v>1330</v>
      </c>
      <c r="AA614" s="61">
        <f t="shared" si="301"/>
        <v>1400</v>
      </c>
      <c r="AB614" s="62">
        <f t="shared" si="320"/>
        <v>1400</v>
      </c>
      <c r="AC614" s="62">
        <f t="shared" si="302"/>
        <v>0</v>
      </c>
      <c r="AD614" s="65">
        <f>IF(R614=0,FORECAST($C$8,Инклинометрия!$B$2:$B$152,Инклинометрия!$A$2:$A$152),V614)</f>
        <v>1330</v>
      </c>
      <c r="AE614" s="65">
        <f>FORECAST($C$8-(R614+AA614),Инклинометрия!$B$2:$B$152,Инклинометрия!$A$2:$A$152)</f>
        <v>0</v>
      </c>
      <c r="AF614" s="65">
        <f>IF(AB614=0,"-",FORECAST($C$8,Инклинометрия!$B$2:$B$152,Инклинометрия!$A$2:$A$152))</f>
        <v>1330</v>
      </c>
      <c r="AG614" s="65">
        <f>IF(AB614=0,"-",FORECAST($C$8-AB614,Инклинометрия!$B$2:$B$152,Инклинометрия!$A$2:$A$152))</f>
        <v>0</v>
      </c>
      <c r="AH614" s="65" t="str">
        <f>IF(AC614=0,"-",FORECAST($C$8+AC614,Инклинометрия!$B$2:$B$152,Инклинометрия!$A$2:$A$152))</f>
        <v>-</v>
      </c>
      <c r="AI614" s="89" t="str">
        <f>IF(AC614=0,"-",FORECAST($C$8,Инклинометрия!$B$2:$B$152,Инклинометрия!$A$2:$A$152))</f>
        <v>-</v>
      </c>
      <c r="AJ614" s="28"/>
      <c r="AK614" s="67">
        <f t="shared" si="321"/>
        <v>0</v>
      </c>
      <c r="AL614" s="28">
        <f t="shared" si="322"/>
        <v>0</v>
      </c>
      <c r="AM614" s="28">
        <f t="shared" si="323"/>
        <v>0.1</v>
      </c>
      <c r="AN614" s="26">
        <f t="shared" si="324"/>
        <v>0.1</v>
      </c>
      <c r="AO614" s="87">
        <f t="shared" si="325"/>
        <v>145626.51678434567</v>
      </c>
      <c r="AP614" s="87">
        <f t="shared" si="303"/>
        <v>44301.516784345658</v>
      </c>
      <c r="AQ614" s="66">
        <f t="shared" si="304"/>
        <v>14695380</v>
      </c>
      <c r="AR614" s="66">
        <f t="shared" si="305"/>
        <v>14695380</v>
      </c>
      <c r="AS614" s="66">
        <f t="shared" si="306"/>
        <v>784800</v>
      </c>
      <c r="AT614" s="45">
        <f t="shared" si="310"/>
        <v>15625806.516784346</v>
      </c>
      <c r="AU614" s="75"/>
    </row>
    <row r="615" spans="2:47" x14ac:dyDescent="0.3">
      <c r="B615" s="41">
        <f t="shared" si="311"/>
        <v>2925</v>
      </c>
      <c r="C615" s="8">
        <f t="shared" si="326"/>
        <v>29.25</v>
      </c>
      <c r="D615" s="73">
        <f t="shared" si="307"/>
        <v>39.121875000000003</v>
      </c>
      <c r="E615" s="29">
        <f t="shared" si="329"/>
        <v>9688.4122485701137</v>
      </c>
      <c r="F615" s="29">
        <f t="shared" si="312"/>
        <v>16.561388459094445</v>
      </c>
      <c r="G615" s="29">
        <f t="shared" si="327"/>
        <v>22.150857064038817</v>
      </c>
      <c r="H615" s="17">
        <f t="shared" si="313"/>
        <v>12958.25138246246</v>
      </c>
      <c r="I615" s="29">
        <f t="shared" si="314"/>
        <v>2.2250485660981263</v>
      </c>
      <c r="J615" s="29">
        <f t="shared" si="308"/>
        <v>20.847057720370078</v>
      </c>
      <c r="K615" s="39">
        <f t="shared" si="315"/>
        <v>1400</v>
      </c>
      <c r="L615" s="49">
        <f t="shared" si="298"/>
        <v>0</v>
      </c>
      <c r="M615" s="48">
        <f t="shared" si="299"/>
        <v>4.2266987561397071</v>
      </c>
      <c r="N615" s="51">
        <f t="shared" si="309"/>
        <v>0</v>
      </c>
      <c r="O615" s="54">
        <f t="shared" si="328"/>
        <v>18.880500609176615</v>
      </c>
      <c r="P615" s="34">
        <f t="shared" si="316"/>
        <v>1.7671458676442586</v>
      </c>
      <c r="Q615" s="30">
        <f t="shared" si="317"/>
        <v>0</v>
      </c>
      <c r="R615" s="58">
        <f t="shared" si="318"/>
        <v>0</v>
      </c>
      <c r="S615" s="58">
        <f t="shared" si="319"/>
        <v>0</v>
      </c>
      <c r="T615" s="58">
        <f t="shared" si="300"/>
        <v>100</v>
      </c>
      <c r="U615" s="88" t="str">
        <f>IF(R615=0,"-",FORECAST($C$8,Инклинометрия!$B$2:$B$152,Инклинометрия!$A$2:$A$152))</f>
        <v>-</v>
      </c>
      <c r="V615" s="88" t="str">
        <f>IF(R615=0,"-",FORECAST($C$8-R615,Инклинометрия!$B$2:$B$152,Инклинометрия!$A$2:$A$152))</f>
        <v>-</v>
      </c>
      <c r="W615" s="88" t="str">
        <f>IF(R615&gt;0,FORECAST($C$8,Инклинометрия!$B$2:$B$152,Инклинометрия!$A$2:$A$152),IF(AB615=$C$8,"-",FORECAST($C$8-AB615,Инклинометрия!$B$2:$B$152,Инклинометрия!$A$2:$A$152)))</f>
        <v>-</v>
      </c>
      <c r="X615" s="88" t="str">
        <f>IF(S615=0,"-",FORECAST($C$8-(S615+AB615),Инклинометрия!$B$2:$B$152,Инклинометрия!$A$2:$A$152))</f>
        <v>-</v>
      </c>
      <c r="Y615" s="88">
        <f>FORECAST($C$8+T615,Инклинометрия!$B$2:$B$152,Инклинометрия!$A$2:$A$152)</f>
        <v>1425</v>
      </c>
      <c r="Z615" s="88">
        <f>IF(R615=0,FORECAST($C$6-T615,Инклинометрия!$B$2:$B$152,Инклинометрия!$A$2:$A$152),FORECAST($C$8,Инклинометрия!$B$2:$B$152,Инклинометрия!$A$2:$A$152))</f>
        <v>1330</v>
      </c>
      <c r="AA615" s="61">
        <f t="shared" si="301"/>
        <v>1400</v>
      </c>
      <c r="AB615" s="62">
        <f t="shared" si="320"/>
        <v>1400</v>
      </c>
      <c r="AC615" s="62">
        <f t="shared" si="302"/>
        <v>0</v>
      </c>
      <c r="AD615" s="65">
        <f>IF(R615=0,FORECAST($C$8,Инклинометрия!$B$2:$B$152,Инклинометрия!$A$2:$A$152),V615)</f>
        <v>1330</v>
      </c>
      <c r="AE615" s="65">
        <f>FORECAST($C$8-(R615+AA615),Инклинометрия!$B$2:$B$152,Инклинометрия!$A$2:$A$152)</f>
        <v>0</v>
      </c>
      <c r="AF615" s="65">
        <f>IF(AB615=0,"-",FORECAST($C$8,Инклинометрия!$B$2:$B$152,Инклинометрия!$A$2:$A$152))</f>
        <v>1330</v>
      </c>
      <c r="AG615" s="65">
        <f>IF(AB615=0,"-",FORECAST($C$8-AB615,Инклинометрия!$B$2:$B$152,Инклинометрия!$A$2:$A$152))</f>
        <v>0</v>
      </c>
      <c r="AH615" s="65" t="str">
        <f>IF(AC615=0,"-",FORECAST($C$8+AC615,Инклинометрия!$B$2:$B$152,Инклинометрия!$A$2:$A$152))</f>
        <v>-</v>
      </c>
      <c r="AI615" s="89" t="str">
        <f>IF(AC615=0,"-",FORECAST($C$8,Инклинометрия!$B$2:$B$152,Инклинометрия!$A$2:$A$152))</f>
        <v>-</v>
      </c>
      <c r="AJ615" s="28"/>
      <c r="AK615" s="67">
        <f t="shared" si="321"/>
        <v>0</v>
      </c>
      <c r="AL615" s="28">
        <f t="shared" si="322"/>
        <v>0</v>
      </c>
      <c r="AM615" s="28">
        <f t="shared" si="323"/>
        <v>0.1</v>
      </c>
      <c r="AN615" s="26">
        <f t="shared" si="324"/>
        <v>0.1</v>
      </c>
      <c r="AO615" s="87">
        <f t="shared" si="325"/>
        <v>145626.51678434567</v>
      </c>
      <c r="AP615" s="87">
        <f t="shared" si="303"/>
        <v>44301.516784345658</v>
      </c>
      <c r="AQ615" s="66">
        <f t="shared" si="304"/>
        <v>14695380</v>
      </c>
      <c r="AR615" s="66">
        <f t="shared" si="305"/>
        <v>14695380</v>
      </c>
      <c r="AS615" s="66">
        <f t="shared" si="306"/>
        <v>784800</v>
      </c>
      <c r="AT615" s="45">
        <f t="shared" si="310"/>
        <v>15625806.516784346</v>
      </c>
      <c r="AU615" s="75"/>
    </row>
    <row r="616" spans="2:47" x14ac:dyDescent="0.3">
      <c r="B616" s="41">
        <f t="shared" si="311"/>
        <v>2930</v>
      </c>
      <c r="C616" s="8">
        <f t="shared" si="326"/>
        <v>29.3</v>
      </c>
      <c r="D616" s="73">
        <f t="shared" si="307"/>
        <v>39.188749999999999</v>
      </c>
      <c r="E616" s="29">
        <f t="shared" si="329"/>
        <v>9704.9736370292067</v>
      </c>
      <c r="F616" s="29">
        <f t="shared" si="312"/>
        <v>16.561388459094445</v>
      </c>
      <c r="G616" s="29">
        <f t="shared" si="327"/>
        <v>22.150857064038817</v>
      </c>
      <c r="H616" s="17">
        <f t="shared" si="313"/>
        <v>12980.402239526498</v>
      </c>
      <c r="I616" s="29">
        <f t="shared" si="314"/>
        <v>2.2250485660981263</v>
      </c>
      <c r="J616" s="29">
        <f t="shared" si="308"/>
        <v>20.847057720370078</v>
      </c>
      <c r="K616" s="39">
        <f t="shared" si="315"/>
        <v>1400</v>
      </c>
      <c r="L616" s="49">
        <f t="shared" si="298"/>
        <v>0</v>
      </c>
      <c r="M616" s="48">
        <f t="shared" si="299"/>
        <v>4.2266987561397071</v>
      </c>
      <c r="N616" s="51">
        <f t="shared" si="309"/>
        <v>0</v>
      </c>
      <c r="O616" s="54">
        <f t="shared" si="328"/>
        <v>18.880500609176615</v>
      </c>
      <c r="P616" s="34">
        <f t="shared" si="316"/>
        <v>1.7671458676442586</v>
      </c>
      <c r="Q616" s="30">
        <f t="shared" si="317"/>
        <v>0</v>
      </c>
      <c r="R616" s="58">
        <f t="shared" si="318"/>
        <v>0</v>
      </c>
      <c r="S616" s="58">
        <f t="shared" si="319"/>
        <v>0</v>
      </c>
      <c r="T616" s="58">
        <f t="shared" si="300"/>
        <v>100</v>
      </c>
      <c r="U616" s="88" t="str">
        <f>IF(R616=0,"-",FORECAST($C$8,Инклинометрия!$B$2:$B$152,Инклинометрия!$A$2:$A$152))</f>
        <v>-</v>
      </c>
      <c r="V616" s="88" t="str">
        <f>IF(R616=0,"-",FORECAST($C$8-R616,Инклинометрия!$B$2:$B$152,Инклинометрия!$A$2:$A$152))</f>
        <v>-</v>
      </c>
      <c r="W616" s="88" t="str">
        <f>IF(R616&gt;0,FORECAST($C$8,Инклинометрия!$B$2:$B$152,Инклинометрия!$A$2:$A$152),IF(AB616=$C$8,"-",FORECAST($C$8-AB616,Инклинометрия!$B$2:$B$152,Инклинометрия!$A$2:$A$152)))</f>
        <v>-</v>
      </c>
      <c r="X616" s="88" t="str">
        <f>IF(S616=0,"-",FORECAST($C$8-(S616+AB616),Инклинометрия!$B$2:$B$152,Инклинометрия!$A$2:$A$152))</f>
        <v>-</v>
      </c>
      <c r="Y616" s="88">
        <f>FORECAST($C$8+T616,Инклинометрия!$B$2:$B$152,Инклинометрия!$A$2:$A$152)</f>
        <v>1425</v>
      </c>
      <c r="Z616" s="88">
        <f>IF(R616=0,FORECAST($C$6-T616,Инклинометрия!$B$2:$B$152,Инклинометрия!$A$2:$A$152),FORECAST($C$8,Инклинометрия!$B$2:$B$152,Инклинометрия!$A$2:$A$152))</f>
        <v>1330</v>
      </c>
      <c r="AA616" s="61">
        <f t="shared" si="301"/>
        <v>1400</v>
      </c>
      <c r="AB616" s="62">
        <f t="shared" si="320"/>
        <v>1400</v>
      </c>
      <c r="AC616" s="62">
        <f t="shared" si="302"/>
        <v>0</v>
      </c>
      <c r="AD616" s="65">
        <f>IF(R616=0,FORECAST($C$8,Инклинометрия!$B$2:$B$152,Инклинометрия!$A$2:$A$152),V616)</f>
        <v>1330</v>
      </c>
      <c r="AE616" s="65">
        <f>FORECAST($C$8-(R616+AA616),Инклинометрия!$B$2:$B$152,Инклинометрия!$A$2:$A$152)</f>
        <v>0</v>
      </c>
      <c r="AF616" s="65">
        <f>IF(AB616=0,"-",FORECAST($C$8,Инклинометрия!$B$2:$B$152,Инклинометрия!$A$2:$A$152))</f>
        <v>1330</v>
      </c>
      <c r="AG616" s="65">
        <f>IF(AB616=0,"-",FORECAST($C$8-AB616,Инклинометрия!$B$2:$B$152,Инклинометрия!$A$2:$A$152))</f>
        <v>0</v>
      </c>
      <c r="AH616" s="65" t="str">
        <f>IF(AC616=0,"-",FORECAST($C$8+AC616,Инклинометрия!$B$2:$B$152,Инклинометрия!$A$2:$A$152))</f>
        <v>-</v>
      </c>
      <c r="AI616" s="89" t="str">
        <f>IF(AC616=0,"-",FORECAST($C$8,Инклинометрия!$B$2:$B$152,Инклинометрия!$A$2:$A$152))</f>
        <v>-</v>
      </c>
      <c r="AJ616" s="28"/>
      <c r="AK616" s="67">
        <f t="shared" si="321"/>
        <v>0</v>
      </c>
      <c r="AL616" s="28">
        <f t="shared" si="322"/>
        <v>0</v>
      </c>
      <c r="AM616" s="28">
        <f t="shared" si="323"/>
        <v>0.1</v>
      </c>
      <c r="AN616" s="26">
        <f t="shared" si="324"/>
        <v>0.1</v>
      </c>
      <c r="AO616" s="87">
        <f t="shared" si="325"/>
        <v>145626.51678434567</v>
      </c>
      <c r="AP616" s="87">
        <f t="shared" si="303"/>
        <v>44301.516784345658</v>
      </c>
      <c r="AQ616" s="66">
        <f t="shared" si="304"/>
        <v>14695380</v>
      </c>
      <c r="AR616" s="66">
        <f t="shared" si="305"/>
        <v>14695380</v>
      </c>
      <c r="AS616" s="66">
        <f t="shared" si="306"/>
        <v>784800</v>
      </c>
      <c r="AT616" s="45">
        <f t="shared" si="310"/>
        <v>15625806.516784346</v>
      </c>
      <c r="AU616" s="75"/>
    </row>
    <row r="617" spans="2:47" x14ac:dyDescent="0.3">
      <c r="B617" s="41">
        <f t="shared" si="311"/>
        <v>2935</v>
      </c>
      <c r="C617" s="8">
        <f t="shared" si="326"/>
        <v>29.35</v>
      </c>
      <c r="D617" s="73">
        <f t="shared" si="307"/>
        <v>39.255625000000002</v>
      </c>
      <c r="E617" s="29">
        <f t="shared" si="329"/>
        <v>9721.5350254883015</v>
      </c>
      <c r="F617" s="29">
        <f t="shared" si="312"/>
        <v>16.561388459094445</v>
      </c>
      <c r="G617" s="29">
        <f t="shared" si="327"/>
        <v>22.150857064038817</v>
      </c>
      <c r="H617" s="17">
        <f t="shared" si="313"/>
        <v>13002.553096590536</v>
      </c>
      <c r="I617" s="29">
        <f t="shared" si="314"/>
        <v>2.2250485660981263</v>
      </c>
      <c r="J617" s="29">
        <f t="shared" si="308"/>
        <v>20.847057720370078</v>
      </c>
      <c r="K617" s="39">
        <f t="shared" si="315"/>
        <v>1400</v>
      </c>
      <c r="L617" s="49">
        <f t="shared" si="298"/>
        <v>0</v>
      </c>
      <c r="M617" s="48">
        <f t="shared" si="299"/>
        <v>4.2266987561397071</v>
      </c>
      <c r="N617" s="51">
        <f t="shared" si="309"/>
        <v>0</v>
      </c>
      <c r="O617" s="54">
        <f t="shared" si="328"/>
        <v>18.880500609176615</v>
      </c>
      <c r="P617" s="34">
        <f t="shared" si="316"/>
        <v>1.7671458676442586</v>
      </c>
      <c r="Q617" s="30">
        <f t="shared" si="317"/>
        <v>0</v>
      </c>
      <c r="R617" s="58">
        <f t="shared" si="318"/>
        <v>0</v>
      </c>
      <c r="S617" s="58">
        <f t="shared" si="319"/>
        <v>0</v>
      </c>
      <c r="T617" s="58">
        <f t="shared" si="300"/>
        <v>100</v>
      </c>
      <c r="U617" s="88" t="str">
        <f>IF(R617=0,"-",FORECAST($C$8,Инклинометрия!$B$2:$B$152,Инклинометрия!$A$2:$A$152))</f>
        <v>-</v>
      </c>
      <c r="V617" s="88" t="str">
        <f>IF(R617=0,"-",FORECAST($C$8-R617,Инклинометрия!$B$2:$B$152,Инклинометрия!$A$2:$A$152))</f>
        <v>-</v>
      </c>
      <c r="W617" s="88" t="str">
        <f>IF(R617&gt;0,FORECAST($C$8,Инклинометрия!$B$2:$B$152,Инклинометрия!$A$2:$A$152),IF(AB617=$C$8,"-",FORECAST($C$8-AB617,Инклинометрия!$B$2:$B$152,Инклинометрия!$A$2:$A$152)))</f>
        <v>-</v>
      </c>
      <c r="X617" s="88" t="str">
        <f>IF(S617=0,"-",FORECAST($C$8-(S617+AB617),Инклинометрия!$B$2:$B$152,Инклинометрия!$A$2:$A$152))</f>
        <v>-</v>
      </c>
      <c r="Y617" s="88">
        <f>FORECAST($C$8+T617,Инклинометрия!$B$2:$B$152,Инклинометрия!$A$2:$A$152)</f>
        <v>1425</v>
      </c>
      <c r="Z617" s="88">
        <f>IF(R617=0,FORECAST($C$6-T617,Инклинометрия!$B$2:$B$152,Инклинометрия!$A$2:$A$152),FORECAST($C$8,Инклинометрия!$B$2:$B$152,Инклинометрия!$A$2:$A$152))</f>
        <v>1330</v>
      </c>
      <c r="AA617" s="61">
        <f t="shared" si="301"/>
        <v>1400</v>
      </c>
      <c r="AB617" s="62">
        <f t="shared" si="320"/>
        <v>1400</v>
      </c>
      <c r="AC617" s="62">
        <f t="shared" si="302"/>
        <v>0</v>
      </c>
      <c r="AD617" s="65">
        <f>IF(R617=0,FORECAST($C$8,Инклинометрия!$B$2:$B$152,Инклинометрия!$A$2:$A$152),V617)</f>
        <v>1330</v>
      </c>
      <c r="AE617" s="65">
        <f>FORECAST($C$8-(R617+AA617),Инклинометрия!$B$2:$B$152,Инклинометрия!$A$2:$A$152)</f>
        <v>0</v>
      </c>
      <c r="AF617" s="65">
        <f>IF(AB617=0,"-",FORECAST($C$8,Инклинометрия!$B$2:$B$152,Инклинометрия!$A$2:$A$152))</f>
        <v>1330</v>
      </c>
      <c r="AG617" s="65">
        <f>IF(AB617=0,"-",FORECAST($C$8-AB617,Инклинометрия!$B$2:$B$152,Инклинометрия!$A$2:$A$152))</f>
        <v>0</v>
      </c>
      <c r="AH617" s="65" t="str">
        <f>IF(AC617=0,"-",FORECAST($C$8+AC617,Инклинометрия!$B$2:$B$152,Инклинометрия!$A$2:$A$152))</f>
        <v>-</v>
      </c>
      <c r="AI617" s="89" t="str">
        <f>IF(AC617=0,"-",FORECAST($C$8,Инклинометрия!$B$2:$B$152,Инклинометрия!$A$2:$A$152))</f>
        <v>-</v>
      </c>
      <c r="AJ617" s="28"/>
      <c r="AK617" s="67">
        <f t="shared" si="321"/>
        <v>0</v>
      </c>
      <c r="AL617" s="28">
        <f t="shared" si="322"/>
        <v>0</v>
      </c>
      <c r="AM617" s="28">
        <f t="shared" si="323"/>
        <v>0.1</v>
      </c>
      <c r="AN617" s="26">
        <f t="shared" si="324"/>
        <v>0.1</v>
      </c>
      <c r="AO617" s="87">
        <f t="shared" si="325"/>
        <v>145626.51678434567</v>
      </c>
      <c r="AP617" s="87">
        <f t="shared" si="303"/>
        <v>44301.516784345658</v>
      </c>
      <c r="AQ617" s="66">
        <f t="shared" si="304"/>
        <v>14695380</v>
      </c>
      <c r="AR617" s="66">
        <f t="shared" si="305"/>
        <v>14695380</v>
      </c>
      <c r="AS617" s="66">
        <f t="shared" si="306"/>
        <v>784800</v>
      </c>
      <c r="AT617" s="45">
        <f t="shared" si="310"/>
        <v>15625806.516784346</v>
      </c>
      <c r="AU617" s="75"/>
    </row>
    <row r="618" spans="2:47" x14ac:dyDescent="0.3">
      <c r="B618" s="41">
        <f t="shared" si="311"/>
        <v>2940</v>
      </c>
      <c r="C618" s="8">
        <f t="shared" si="326"/>
        <v>29.400000000000002</v>
      </c>
      <c r="D618" s="73">
        <f t="shared" si="307"/>
        <v>39.322500000000005</v>
      </c>
      <c r="E618" s="29">
        <f t="shared" si="329"/>
        <v>9738.0964139473963</v>
      </c>
      <c r="F618" s="29">
        <f t="shared" si="312"/>
        <v>16.561388459094445</v>
      </c>
      <c r="G618" s="29">
        <f t="shared" si="327"/>
        <v>22.150857064038817</v>
      </c>
      <c r="H618" s="17">
        <f t="shared" si="313"/>
        <v>13024.703953654574</v>
      </c>
      <c r="I618" s="29">
        <f t="shared" si="314"/>
        <v>2.2250485660981263</v>
      </c>
      <c r="J618" s="29">
        <f t="shared" si="308"/>
        <v>20.847057720370078</v>
      </c>
      <c r="K618" s="39">
        <f t="shared" si="315"/>
        <v>1400</v>
      </c>
      <c r="L618" s="49">
        <f t="shared" si="298"/>
        <v>0</v>
      </c>
      <c r="M618" s="48">
        <f t="shared" si="299"/>
        <v>4.2266987561397071</v>
      </c>
      <c r="N618" s="51">
        <f t="shared" si="309"/>
        <v>0</v>
      </c>
      <c r="O618" s="54">
        <f t="shared" si="328"/>
        <v>18.880500609176615</v>
      </c>
      <c r="P618" s="34">
        <f t="shared" si="316"/>
        <v>1.7671458676442586</v>
      </c>
      <c r="Q618" s="30">
        <f t="shared" si="317"/>
        <v>0</v>
      </c>
      <c r="R618" s="58">
        <f t="shared" si="318"/>
        <v>0</v>
      </c>
      <c r="S618" s="58">
        <f t="shared" si="319"/>
        <v>0</v>
      </c>
      <c r="T618" s="58">
        <f t="shared" si="300"/>
        <v>100</v>
      </c>
      <c r="U618" s="88" t="str">
        <f>IF(R618=0,"-",FORECAST($C$8,Инклинометрия!$B$2:$B$152,Инклинометрия!$A$2:$A$152))</f>
        <v>-</v>
      </c>
      <c r="V618" s="88" t="str">
        <f>IF(R618=0,"-",FORECAST($C$8-R618,Инклинометрия!$B$2:$B$152,Инклинометрия!$A$2:$A$152))</f>
        <v>-</v>
      </c>
      <c r="W618" s="88" t="str">
        <f>IF(R618&gt;0,FORECAST($C$8,Инклинометрия!$B$2:$B$152,Инклинометрия!$A$2:$A$152),IF(AB618=$C$8,"-",FORECAST($C$8-AB618,Инклинометрия!$B$2:$B$152,Инклинометрия!$A$2:$A$152)))</f>
        <v>-</v>
      </c>
      <c r="X618" s="88" t="str">
        <f>IF(S618=0,"-",FORECAST($C$8-(S618+AB618),Инклинометрия!$B$2:$B$152,Инклинометрия!$A$2:$A$152))</f>
        <v>-</v>
      </c>
      <c r="Y618" s="88">
        <f>FORECAST($C$8+T618,Инклинометрия!$B$2:$B$152,Инклинометрия!$A$2:$A$152)</f>
        <v>1425</v>
      </c>
      <c r="Z618" s="88">
        <f>IF(R618=0,FORECAST($C$6-T618,Инклинометрия!$B$2:$B$152,Инклинометрия!$A$2:$A$152),FORECAST($C$8,Инклинометрия!$B$2:$B$152,Инклинометрия!$A$2:$A$152))</f>
        <v>1330</v>
      </c>
      <c r="AA618" s="61">
        <f t="shared" si="301"/>
        <v>1400</v>
      </c>
      <c r="AB618" s="62">
        <f t="shared" si="320"/>
        <v>1400</v>
      </c>
      <c r="AC618" s="62">
        <f t="shared" si="302"/>
        <v>0</v>
      </c>
      <c r="AD618" s="65">
        <f>IF(R618=0,FORECAST($C$8,Инклинометрия!$B$2:$B$152,Инклинометрия!$A$2:$A$152),V618)</f>
        <v>1330</v>
      </c>
      <c r="AE618" s="65">
        <f>FORECAST($C$8-(R618+AA618),Инклинометрия!$B$2:$B$152,Инклинометрия!$A$2:$A$152)</f>
        <v>0</v>
      </c>
      <c r="AF618" s="65">
        <f>IF(AB618=0,"-",FORECAST($C$8,Инклинометрия!$B$2:$B$152,Инклинометрия!$A$2:$A$152))</f>
        <v>1330</v>
      </c>
      <c r="AG618" s="65">
        <f>IF(AB618=0,"-",FORECAST($C$8-AB618,Инклинометрия!$B$2:$B$152,Инклинометрия!$A$2:$A$152))</f>
        <v>0</v>
      </c>
      <c r="AH618" s="65" t="str">
        <f>IF(AC618=0,"-",FORECAST($C$8+AC618,Инклинометрия!$B$2:$B$152,Инклинометрия!$A$2:$A$152))</f>
        <v>-</v>
      </c>
      <c r="AI618" s="89" t="str">
        <f>IF(AC618=0,"-",FORECAST($C$8,Инклинометрия!$B$2:$B$152,Инклинометрия!$A$2:$A$152))</f>
        <v>-</v>
      </c>
      <c r="AJ618" s="28"/>
      <c r="AK618" s="67">
        <f t="shared" si="321"/>
        <v>0</v>
      </c>
      <c r="AL618" s="28">
        <f t="shared" si="322"/>
        <v>0</v>
      </c>
      <c r="AM618" s="28">
        <f t="shared" si="323"/>
        <v>0.1</v>
      </c>
      <c r="AN618" s="26">
        <f t="shared" si="324"/>
        <v>0.1</v>
      </c>
      <c r="AO618" s="87">
        <f t="shared" si="325"/>
        <v>145626.51678434567</v>
      </c>
      <c r="AP618" s="87">
        <f t="shared" si="303"/>
        <v>44301.516784345658</v>
      </c>
      <c r="AQ618" s="66">
        <f t="shared" si="304"/>
        <v>14695380</v>
      </c>
      <c r="AR618" s="66">
        <f t="shared" si="305"/>
        <v>14695380</v>
      </c>
      <c r="AS618" s="66">
        <f t="shared" si="306"/>
        <v>784800</v>
      </c>
      <c r="AT618" s="45">
        <f t="shared" si="310"/>
        <v>15625806.516784346</v>
      </c>
      <c r="AU618" s="75"/>
    </row>
    <row r="619" spans="2:47" x14ac:dyDescent="0.3">
      <c r="B619" s="41">
        <f t="shared" si="311"/>
        <v>2945</v>
      </c>
      <c r="C619" s="8">
        <f t="shared" si="326"/>
        <v>29.45</v>
      </c>
      <c r="D619" s="73">
        <f t="shared" si="307"/>
        <v>39.389375000000001</v>
      </c>
      <c r="E619" s="29">
        <f t="shared" si="329"/>
        <v>9754.6578024064893</v>
      </c>
      <c r="F619" s="29">
        <f t="shared" si="312"/>
        <v>16.561388459093266</v>
      </c>
      <c r="G619" s="29">
        <f t="shared" si="327"/>
        <v>22.15085706403724</v>
      </c>
      <c r="H619" s="17">
        <f t="shared" si="313"/>
        <v>13046.854810718612</v>
      </c>
      <c r="I619" s="29">
        <f t="shared" si="314"/>
        <v>2.2250485660981263</v>
      </c>
      <c r="J619" s="29">
        <f t="shared" si="308"/>
        <v>20.847057720369335</v>
      </c>
      <c r="K619" s="39">
        <f t="shared" si="315"/>
        <v>1400</v>
      </c>
      <c r="L619" s="49">
        <f t="shared" si="298"/>
        <v>0</v>
      </c>
      <c r="M619" s="48">
        <f t="shared" si="299"/>
        <v>4.2266987561397071</v>
      </c>
      <c r="N619" s="51">
        <f t="shared" si="309"/>
        <v>0</v>
      </c>
      <c r="O619" s="54">
        <f t="shared" si="328"/>
        <v>18.880500609176615</v>
      </c>
      <c r="P619" s="34">
        <f t="shared" si="316"/>
        <v>1.7671458676442586</v>
      </c>
      <c r="Q619" s="30">
        <f t="shared" si="317"/>
        <v>0</v>
      </c>
      <c r="R619" s="58">
        <f t="shared" si="318"/>
        <v>0</v>
      </c>
      <c r="S619" s="58">
        <f t="shared" si="319"/>
        <v>0</v>
      </c>
      <c r="T619" s="58">
        <f t="shared" si="300"/>
        <v>100</v>
      </c>
      <c r="U619" s="88" t="str">
        <f>IF(R619=0,"-",FORECAST($C$8,Инклинометрия!$B$2:$B$152,Инклинометрия!$A$2:$A$152))</f>
        <v>-</v>
      </c>
      <c r="V619" s="88" t="str">
        <f>IF(R619=0,"-",FORECAST($C$8-R619,Инклинометрия!$B$2:$B$152,Инклинометрия!$A$2:$A$152))</f>
        <v>-</v>
      </c>
      <c r="W619" s="88" t="str">
        <f>IF(R619&gt;0,FORECAST($C$8,Инклинометрия!$B$2:$B$152,Инклинометрия!$A$2:$A$152),IF(AB619=$C$8,"-",FORECAST($C$8-AB619,Инклинометрия!$B$2:$B$152,Инклинометрия!$A$2:$A$152)))</f>
        <v>-</v>
      </c>
      <c r="X619" s="88" t="str">
        <f>IF(S619=0,"-",FORECAST($C$8-(S619+AB619),Инклинометрия!$B$2:$B$152,Инклинометрия!$A$2:$A$152))</f>
        <v>-</v>
      </c>
      <c r="Y619" s="88">
        <f>FORECAST($C$8+T619,Инклинометрия!$B$2:$B$152,Инклинометрия!$A$2:$A$152)</f>
        <v>1425</v>
      </c>
      <c r="Z619" s="88">
        <f>IF(R619=0,FORECAST($C$6-T619,Инклинометрия!$B$2:$B$152,Инклинометрия!$A$2:$A$152),FORECAST($C$8,Инклинометрия!$B$2:$B$152,Инклинометрия!$A$2:$A$152))</f>
        <v>1330</v>
      </c>
      <c r="AA619" s="61">
        <f t="shared" si="301"/>
        <v>1400</v>
      </c>
      <c r="AB619" s="62">
        <f t="shared" si="320"/>
        <v>1400</v>
      </c>
      <c r="AC619" s="62">
        <f t="shared" si="302"/>
        <v>0</v>
      </c>
      <c r="AD619" s="65">
        <f>IF(R619=0,FORECAST($C$8,Инклинометрия!$B$2:$B$152,Инклинометрия!$A$2:$A$152),V619)</f>
        <v>1330</v>
      </c>
      <c r="AE619" s="65">
        <f>FORECAST($C$8-(R619+AA619),Инклинометрия!$B$2:$B$152,Инклинометрия!$A$2:$A$152)</f>
        <v>0</v>
      </c>
      <c r="AF619" s="65">
        <f>IF(AB619=0,"-",FORECAST($C$8,Инклинометрия!$B$2:$B$152,Инклинометрия!$A$2:$A$152))</f>
        <v>1330</v>
      </c>
      <c r="AG619" s="65">
        <f>IF(AB619=0,"-",FORECAST($C$8-AB619,Инклинометрия!$B$2:$B$152,Инклинометрия!$A$2:$A$152))</f>
        <v>0</v>
      </c>
      <c r="AH619" s="65" t="str">
        <f>IF(AC619=0,"-",FORECAST($C$8+AC619,Инклинометрия!$B$2:$B$152,Инклинометрия!$A$2:$A$152))</f>
        <v>-</v>
      </c>
      <c r="AI619" s="89" t="str">
        <f>IF(AC619=0,"-",FORECAST($C$8,Инклинометрия!$B$2:$B$152,Инклинометрия!$A$2:$A$152))</f>
        <v>-</v>
      </c>
      <c r="AJ619" s="28"/>
      <c r="AK619" s="67">
        <f t="shared" si="321"/>
        <v>0</v>
      </c>
      <c r="AL619" s="28">
        <f t="shared" si="322"/>
        <v>0</v>
      </c>
      <c r="AM619" s="28">
        <f t="shared" si="323"/>
        <v>0.1</v>
      </c>
      <c r="AN619" s="26">
        <f t="shared" si="324"/>
        <v>0.1</v>
      </c>
      <c r="AO619" s="87">
        <f t="shared" si="325"/>
        <v>145626.51678434567</v>
      </c>
      <c r="AP619" s="87">
        <f t="shared" si="303"/>
        <v>44301.516784345658</v>
      </c>
      <c r="AQ619" s="66">
        <f t="shared" si="304"/>
        <v>14695380</v>
      </c>
      <c r="AR619" s="66">
        <f t="shared" si="305"/>
        <v>14695380</v>
      </c>
      <c r="AS619" s="66">
        <f t="shared" si="306"/>
        <v>784800</v>
      </c>
      <c r="AT619" s="45">
        <f t="shared" si="310"/>
        <v>15625806.516784346</v>
      </c>
      <c r="AU619" s="75"/>
    </row>
    <row r="620" spans="2:47" x14ac:dyDescent="0.3">
      <c r="B620" s="41">
        <f t="shared" si="311"/>
        <v>2950</v>
      </c>
      <c r="C620" s="8">
        <f t="shared" si="326"/>
        <v>29.5</v>
      </c>
      <c r="D620" s="73">
        <f t="shared" si="307"/>
        <v>39.456249999999997</v>
      </c>
      <c r="E620" s="29">
        <f t="shared" si="329"/>
        <v>9771.2191908655841</v>
      </c>
      <c r="F620" s="29">
        <f t="shared" si="312"/>
        <v>16.561388459094445</v>
      </c>
      <c r="G620" s="29">
        <f t="shared" si="327"/>
        <v>22.150857064038817</v>
      </c>
      <c r="H620" s="17">
        <f t="shared" si="313"/>
        <v>13069.005667782651</v>
      </c>
      <c r="I620" s="29">
        <f t="shared" si="314"/>
        <v>2.2250485660981263</v>
      </c>
      <c r="J620" s="29">
        <f t="shared" si="308"/>
        <v>20.847057720370078</v>
      </c>
      <c r="K620" s="39">
        <f t="shared" si="315"/>
        <v>1400</v>
      </c>
      <c r="L620" s="49">
        <f t="shared" si="298"/>
        <v>0</v>
      </c>
      <c r="M620" s="48">
        <f t="shared" si="299"/>
        <v>4.2266987561397071</v>
      </c>
      <c r="N620" s="51">
        <f t="shared" si="309"/>
        <v>0</v>
      </c>
      <c r="O620" s="54">
        <f t="shared" si="328"/>
        <v>18.880500609176615</v>
      </c>
      <c r="P620" s="34">
        <f t="shared" si="316"/>
        <v>1.7671458676442586</v>
      </c>
      <c r="Q620" s="30">
        <f t="shared" si="317"/>
        <v>0</v>
      </c>
      <c r="R620" s="58">
        <f t="shared" si="318"/>
        <v>0</v>
      </c>
      <c r="S620" s="58">
        <f t="shared" si="319"/>
        <v>0</v>
      </c>
      <c r="T620" s="58">
        <f t="shared" si="300"/>
        <v>100</v>
      </c>
      <c r="U620" s="88" t="str">
        <f>IF(R620=0,"-",FORECAST($C$8,Инклинометрия!$B$2:$B$152,Инклинометрия!$A$2:$A$152))</f>
        <v>-</v>
      </c>
      <c r="V620" s="88" t="str">
        <f>IF(R620=0,"-",FORECAST($C$8-R620,Инклинометрия!$B$2:$B$152,Инклинометрия!$A$2:$A$152))</f>
        <v>-</v>
      </c>
      <c r="W620" s="88" t="str">
        <f>IF(R620&gt;0,FORECAST($C$8,Инклинометрия!$B$2:$B$152,Инклинометрия!$A$2:$A$152),IF(AB620=$C$8,"-",FORECAST($C$8-AB620,Инклинометрия!$B$2:$B$152,Инклинометрия!$A$2:$A$152)))</f>
        <v>-</v>
      </c>
      <c r="X620" s="88" t="str">
        <f>IF(S620=0,"-",FORECAST($C$8-(S620+AB620),Инклинометрия!$B$2:$B$152,Инклинометрия!$A$2:$A$152))</f>
        <v>-</v>
      </c>
      <c r="Y620" s="88">
        <f>FORECAST($C$8+T620,Инклинометрия!$B$2:$B$152,Инклинометрия!$A$2:$A$152)</f>
        <v>1425</v>
      </c>
      <c r="Z620" s="88">
        <f>IF(R620=0,FORECAST($C$6-T620,Инклинометрия!$B$2:$B$152,Инклинометрия!$A$2:$A$152),FORECAST($C$8,Инклинометрия!$B$2:$B$152,Инклинометрия!$A$2:$A$152))</f>
        <v>1330</v>
      </c>
      <c r="AA620" s="61">
        <f t="shared" si="301"/>
        <v>1400</v>
      </c>
      <c r="AB620" s="62">
        <f t="shared" si="320"/>
        <v>1400</v>
      </c>
      <c r="AC620" s="62">
        <f t="shared" si="302"/>
        <v>0</v>
      </c>
      <c r="AD620" s="65">
        <f>IF(R620=0,FORECAST($C$8,Инклинометрия!$B$2:$B$152,Инклинометрия!$A$2:$A$152),V620)</f>
        <v>1330</v>
      </c>
      <c r="AE620" s="65">
        <f>FORECAST($C$8-(R620+AA620),Инклинометрия!$B$2:$B$152,Инклинометрия!$A$2:$A$152)</f>
        <v>0</v>
      </c>
      <c r="AF620" s="65">
        <f>IF(AB620=0,"-",FORECAST($C$8,Инклинометрия!$B$2:$B$152,Инклинометрия!$A$2:$A$152))</f>
        <v>1330</v>
      </c>
      <c r="AG620" s="65">
        <f>IF(AB620=0,"-",FORECAST($C$8-AB620,Инклинометрия!$B$2:$B$152,Инклинометрия!$A$2:$A$152))</f>
        <v>0</v>
      </c>
      <c r="AH620" s="65" t="str">
        <f>IF(AC620=0,"-",FORECAST($C$8+AC620,Инклинометрия!$B$2:$B$152,Инклинометрия!$A$2:$A$152))</f>
        <v>-</v>
      </c>
      <c r="AI620" s="89" t="str">
        <f>IF(AC620=0,"-",FORECAST($C$8,Инклинометрия!$B$2:$B$152,Инклинометрия!$A$2:$A$152))</f>
        <v>-</v>
      </c>
      <c r="AJ620" s="28"/>
      <c r="AK620" s="67">
        <f t="shared" si="321"/>
        <v>0</v>
      </c>
      <c r="AL620" s="28">
        <f t="shared" si="322"/>
        <v>0</v>
      </c>
      <c r="AM620" s="28">
        <f t="shared" si="323"/>
        <v>0.1</v>
      </c>
      <c r="AN620" s="26">
        <f t="shared" si="324"/>
        <v>0.1</v>
      </c>
      <c r="AO620" s="87">
        <f t="shared" si="325"/>
        <v>145626.51678434567</v>
      </c>
      <c r="AP620" s="87">
        <f t="shared" si="303"/>
        <v>44301.516784345658</v>
      </c>
      <c r="AQ620" s="66">
        <f t="shared" si="304"/>
        <v>14695380</v>
      </c>
      <c r="AR620" s="66">
        <f t="shared" si="305"/>
        <v>14695380</v>
      </c>
      <c r="AS620" s="66">
        <f t="shared" si="306"/>
        <v>784800</v>
      </c>
      <c r="AT620" s="45">
        <f t="shared" si="310"/>
        <v>15625806.516784346</v>
      </c>
      <c r="AU620" s="75"/>
    </row>
    <row r="621" spans="2:47" x14ac:dyDescent="0.3">
      <c r="B621" s="41">
        <f t="shared" si="311"/>
        <v>2955</v>
      </c>
      <c r="C621" s="8">
        <f t="shared" si="326"/>
        <v>29.55</v>
      </c>
      <c r="D621" s="73">
        <f t="shared" si="307"/>
        <v>39.523125</v>
      </c>
      <c r="E621" s="29">
        <f t="shared" si="329"/>
        <v>9787.7805793246771</v>
      </c>
      <c r="F621" s="29">
        <f t="shared" si="312"/>
        <v>16.561388459094445</v>
      </c>
      <c r="G621" s="29">
        <f t="shared" si="327"/>
        <v>22.150857064038817</v>
      </c>
      <c r="H621" s="17">
        <f t="shared" si="313"/>
        <v>13091.156524846689</v>
      </c>
      <c r="I621" s="29">
        <f t="shared" si="314"/>
        <v>2.2250485660981263</v>
      </c>
      <c r="J621" s="29">
        <f t="shared" si="308"/>
        <v>20.847057720370078</v>
      </c>
      <c r="K621" s="39">
        <f t="shared" si="315"/>
        <v>1400</v>
      </c>
      <c r="L621" s="49">
        <f t="shared" si="298"/>
        <v>0</v>
      </c>
      <c r="M621" s="48">
        <f t="shared" si="299"/>
        <v>4.2266987561397071</v>
      </c>
      <c r="N621" s="51">
        <f t="shared" si="309"/>
        <v>0</v>
      </c>
      <c r="O621" s="54">
        <f t="shared" si="328"/>
        <v>18.880500609176615</v>
      </c>
      <c r="P621" s="34">
        <f t="shared" si="316"/>
        <v>1.7671458676442586</v>
      </c>
      <c r="Q621" s="30">
        <f t="shared" si="317"/>
        <v>0</v>
      </c>
      <c r="R621" s="58">
        <f t="shared" si="318"/>
        <v>0</v>
      </c>
      <c r="S621" s="58">
        <f t="shared" si="319"/>
        <v>0</v>
      </c>
      <c r="T621" s="58">
        <f t="shared" si="300"/>
        <v>100</v>
      </c>
      <c r="U621" s="88" t="str">
        <f>IF(R621=0,"-",FORECAST($C$8,Инклинометрия!$B$2:$B$152,Инклинометрия!$A$2:$A$152))</f>
        <v>-</v>
      </c>
      <c r="V621" s="88" t="str">
        <f>IF(R621=0,"-",FORECAST($C$8-R621,Инклинометрия!$B$2:$B$152,Инклинометрия!$A$2:$A$152))</f>
        <v>-</v>
      </c>
      <c r="W621" s="88" t="str">
        <f>IF(R621&gt;0,FORECAST($C$8,Инклинометрия!$B$2:$B$152,Инклинометрия!$A$2:$A$152),IF(AB621=$C$8,"-",FORECAST($C$8-AB621,Инклинометрия!$B$2:$B$152,Инклинометрия!$A$2:$A$152)))</f>
        <v>-</v>
      </c>
      <c r="X621" s="88" t="str">
        <f>IF(S621=0,"-",FORECAST($C$8-(S621+AB621),Инклинометрия!$B$2:$B$152,Инклинометрия!$A$2:$A$152))</f>
        <v>-</v>
      </c>
      <c r="Y621" s="88">
        <f>FORECAST($C$8+T621,Инклинометрия!$B$2:$B$152,Инклинометрия!$A$2:$A$152)</f>
        <v>1425</v>
      </c>
      <c r="Z621" s="88">
        <f>IF(R621=0,FORECAST($C$6-T621,Инклинометрия!$B$2:$B$152,Инклинометрия!$A$2:$A$152),FORECAST($C$8,Инклинометрия!$B$2:$B$152,Инклинометрия!$A$2:$A$152))</f>
        <v>1330</v>
      </c>
      <c r="AA621" s="61">
        <f t="shared" si="301"/>
        <v>1400</v>
      </c>
      <c r="AB621" s="62">
        <f t="shared" si="320"/>
        <v>1400</v>
      </c>
      <c r="AC621" s="62">
        <f t="shared" si="302"/>
        <v>0</v>
      </c>
      <c r="AD621" s="65">
        <f>IF(R621=0,FORECAST($C$8,Инклинометрия!$B$2:$B$152,Инклинометрия!$A$2:$A$152),V621)</f>
        <v>1330</v>
      </c>
      <c r="AE621" s="65">
        <f>FORECAST($C$8-(R621+AA621),Инклинометрия!$B$2:$B$152,Инклинометрия!$A$2:$A$152)</f>
        <v>0</v>
      </c>
      <c r="AF621" s="65">
        <f>IF(AB621=0,"-",FORECAST($C$8,Инклинометрия!$B$2:$B$152,Инклинометрия!$A$2:$A$152))</f>
        <v>1330</v>
      </c>
      <c r="AG621" s="65">
        <f>IF(AB621=0,"-",FORECAST($C$8-AB621,Инклинометрия!$B$2:$B$152,Инклинометрия!$A$2:$A$152))</f>
        <v>0</v>
      </c>
      <c r="AH621" s="65" t="str">
        <f>IF(AC621=0,"-",FORECAST($C$8+AC621,Инклинометрия!$B$2:$B$152,Инклинометрия!$A$2:$A$152))</f>
        <v>-</v>
      </c>
      <c r="AI621" s="89" t="str">
        <f>IF(AC621=0,"-",FORECAST($C$8,Инклинометрия!$B$2:$B$152,Инклинометрия!$A$2:$A$152))</f>
        <v>-</v>
      </c>
      <c r="AJ621" s="28"/>
      <c r="AK621" s="67">
        <f t="shared" si="321"/>
        <v>0</v>
      </c>
      <c r="AL621" s="28">
        <f t="shared" si="322"/>
        <v>0</v>
      </c>
      <c r="AM621" s="28">
        <f t="shared" si="323"/>
        <v>0.1</v>
      </c>
      <c r="AN621" s="26">
        <f t="shared" si="324"/>
        <v>0.1</v>
      </c>
      <c r="AO621" s="87">
        <f t="shared" si="325"/>
        <v>145626.51678434567</v>
      </c>
      <c r="AP621" s="87">
        <f t="shared" si="303"/>
        <v>44301.516784345658</v>
      </c>
      <c r="AQ621" s="66">
        <f t="shared" si="304"/>
        <v>14695380</v>
      </c>
      <c r="AR621" s="66">
        <f t="shared" si="305"/>
        <v>14695380</v>
      </c>
      <c r="AS621" s="66">
        <f t="shared" si="306"/>
        <v>784800</v>
      </c>
      <c r="AT621" s="45">
        <f t="shared" si="310"/>
        <v>15625806.516784346</v>
      </c>
      <c r="AU621" s="75"/>
    </row>
    <row r="622" spans="2:47" x14ac:dyDescent="0.3">
      <c r="B622" s="41">
        <f t="shared" si="311"/>
        <v>2960</v>
      </c>
      <c r="C622" s="8">
        <f t="shared" si="326"/>
        <v>29.6</v>
      </c>
      <c r="D622" s="73">
        <f t="shared" si="307"/>
        <v>39.590000000000003</v>
      </c>
      <c r="E622" s="29">
        <f t="shared" si="329"/>
        <v>9804.3419677837737</v>
      </c>
      <c r="F622" s="29">
        <f t="shared" si="312"/>
        <v>16.561388459094445</v>
      </c>
      <c r="G622" s="29">
        <f t="shared" si="327"/>
        <v>22.150857064038817</v>
      </c>
      <c r="H622" s="17">
        <f t="shared" si="313"/>
        <v>13113.307381910727</v>
      </c>
      <c r="I622" s="29">
        <f t="shared" si="314"/>
        <v>2.2250485660981263</v>
      </c>
      <c r="J622" s="29">
        <f t="shared" si="308"/>
        <v>20.847057720370078</v>
      </c>
      <c r="K622" s="39">
        <f t="shared" si="315"/>
        <v>1400</v>
      </c>
      <c r="L622" s="49">
        <f t="shared" si="298"/>
        <v>0</v>
      </c>
      <c r="M622" s="48">
        <f t="shared" si="299"/>
        <v>4.2266987561397071</v>
      </c>
      <c r="N622" s="51">
        <f t="shared" si="309"/>
        <v>0</v>
      </c>
      <c r="O622" s="54">
        <f t="shared" si="328"/>
        <v>18.880500609176615</v>
      </c>
      <c r="P622" s="34">
        <f t="shared" si="316"/>
        <v>1.7671458676442586</v>
      </c>
      <c r="Q622" s="30">
        <f t="shared" si="317"/>
        <v>0</v>
      </c>
      <c r="R622" s="58">
        <f t="shared" si="318"/>
        <v>0</v>
      </c>
      <c r="S622" s="58">
        <f t="shared" si="319"/>
        <v>0</v>
      </c>
      <c r="T622" s="58">
        <f t="shared" si="300"/>
        <v>100</v>
      </c>
      <c r="U622" s="88" t="str">
        <f>IF(R622=0,"-",FORECAST($C$8,Инклинометрия!$B$2:$B$152,Инклинометрия!$A$2:$A$152))</f>
        <v>-</v>
      </c>
      <c r="V622" s="88" t="str">
        <f>IF(R622=0,"-",FORECAST($C$8-R622,Инклинометрия!$B$2:$B$152,Инклинометрия!$A$2:$A$152))</f>
        <v>-</v>
      </c>
      <c r="W622" s="88" t="str">
        <f>IF(R622&gt;0,FORECAST($C$8,Инклинометрия!$B$2:$B$152,Инклинометрия!$A$2:$A$152),IF(AB622=$C$8,"-",FORECAST($C$8-AB622,Инклинометрия!$B$2:$B$152,Инклинометрия!$A$2:$A$152)))</f>
        <v>-</v>
      </c>
      <c r="X622" s="88" t="str">
        <f>IF(S622=0,"-",FORECAST($C$8-(S622+AB622),Инклинометрия!$B$2:$B$152,Инклинометрия!$A$2:$A$152))</f>
        <v>-</v>
      </c>
      <c r="Y622" s="88">
        <f>FORECAST($C$8+T622,Инклинометрия!$B$2:$B$152,Инклинометрия!$A$2:$A$152)</f>
        <v>1425</v>
      </c>
      <c r="Z622" s="88">
        <f>IF(R622=0,FORECAST($C$6-T622,Инклинометрия!$B$2:$B$152,Инклинометрия!$A$2:$A$152),FORECAST($C$8,Инклинометрия!$B$2:$B$152,Инклинометрия!$A$2:$A$152))</f>
        <v>1330</v>
      </c>
      <c r="AA622" s="61">
        <f t="shared" si="301"/>
        <v>1400</v>
      </c>
      <c r="AB622" s="62">
        <f t="shared" si="320"/>
        <v>1400</v>
      </c>
      <c r="AC622" s="62">
        <f t="shared" si="302"/>
        <v>0</v>
      </c>
      <c r="AD622" s="65">
        <f>IF(R622=0,FORECAST($C$8,Инклинометрия!$B$2:$B$152,Инклинометрия!$A$2:$A$152),V622)</f>
        <v>1330</v>
      </c>
      <c r="AE622" s="65">
        <f>FORECAST($C$8-(R622+AA622),Инклинометрия!$B$2:$B$152,Инклинометрия!$A$2:$A$152)</f>
        <v>0</v>
      </c>
      <c r="AF622" s="65">
        <f>IF(AB622=0,"-",FORECAST($C$8,Инклинометрия!$B$2:$B$152,Инклинометрия!$A$2:$A$152))</f>
        <v>1330</v>
      </c>
      <c r="AG622" s="65">
        <f>IF(AB622=0,"-",FORECAST($C$8-AB622,Инклинометрия!$B$2:$B$152,Инклинометрия!$A$2:$A$152))</f>
        <v>0</v>
      </c>
      <c r="AH622" s="65" t="str">
        <f>IF(AC622=0,"-",FORECAST($C$8+AC622,Инклинометрия!$B$2:$B$152,Инклинометрия!$A$2:$A$152))</f>
        <v>-</v>
      </c>
      <c r="AI622" s="89" t="str">
        <f>IF(AC622=0,"-",FORECAST($C$8,Инклинометрия!$B$2:$B$152,Инклинометрия!$A$2:$A$152))</f>
        <v>-</v>
      </c>
      <c r="AJ622" s="28"/>
      <c r="AK622" s="67">
        <f t="shared" si="321"/>
        <v>0</v>
      </c>
      <c r="AL622" s="28">
        <f t="shared" si="322"/>
        <v>0</v>
      </c>
      <c r="AM622" s="28">
        <f t="shared" si="323"/>
        <v>0.1</v>
      </c>
      <c r="AN622" s="26">
        <f t="shared" si="324"/>
        <v>0.1</v>
      </c>
      <c r="AO622" s="87">
        <f t="shared" si="325"/>
        <v>145626.51678434567</v>
      </c>
      <c r="AP622" s="87">
        <f t="shared" si="303"/>
        <v>44301.516784345658</v>
      </c>
      <c r="AQ622" s="66">
        <f t="shared" si="304"/>
        <v>14695380</v>
      </c>
      <c r="AR622" s="66">
        <f t="shared" si="305"/>
        <v>14695380</v>
      </c>
      <c r="AS622" s="66">
        <f t="shared" si="306"/>
        <v>784800</v>
      </c>
      <c r="AT622" s="45">
        <f t="shared" si="310"/>
        <v>15625806.516784346</v>
      </c>
      <c r="AU622" s="75"/>
    </row>
    <row r="623" spans="2:47" x14ac:dyDescent="0.3">
      <c r="B623" s="41">
        <f t="shared" si="311"/>
        <v>2965</v>
      </c>
      <c r="C623" s="8">
        <f t="shared" si="326"/>
        <v>29.650000000000002</v>
      </c>
      <c r="D623" s="73">
        <f t="shared" si="307"/>
        <v>39.656875000000007</v>
      </c>
      <c r="E623" s="29">
        <f t="shared" si="329"/>
        <v>9820.9033562428667</v>
      </c>
      <c r="F623" s="29">
        <f t="shared" si="312"/>
        <v>16.561388459094445</v>
      </c>
      <c r="G623" s="29">
        <f t="shared" si="327"/>
        <v>22.150857064038817</v>
      </c>
      <c r="H623" s="17">
        <f t="shared" si="313"/>
        <v>13135.458238974765</v>
      </c>
      <c r="I623" s="29">
        <f t="shared" si="314"/>
        <v>2.2250485660981263</v>
      </c>
      <c r="J623" s="29">
        <f t="shared" si="308"/>
        <v>20.847057720370078</v>
      </c>
      <c r="K623" s="39">
        <f t="shared" si="315"/>
        <v>1400</v>
      </c>
      <c r="L623" s="49">
        <f t="shared" si="298"/>
        <v>0</v>
      </c>
      <c r="M623" s="48">
        <f t="shared" si="299"/>
        <v>4.2266987561397071</v>
      </c>
      <c r="N623" s="51">
        <f t="shared" si="309"/>
        <v>0</v>
      </c>
      <c r="O623" s="54">
        <f t="shared" si="328"/>
        <v>18.880500609176615</v>
      </c>
      <c r="P623" s="34">
        <f t="shared" si="316"/>
        <v>1.7671458676442586</v>
      </c>
      <c r="Q623" s="30">
        <f t="shared" si="317"/>
        <v>0</v>
      </c>
      <c r="R623" s="58">
        <f t="shared" si="318"/>
        <v>0</v>
      </c>
      <c r="S623" s="58">
        <f t="shared" si="319"/>
        <v>0</v>
      </c>
      <c r="T623" s="58">
        <f t="shared" si="300"/>
        <v>100</v>
      </c>
      <c r="U623" s="88" t="str">
        <f>IF(R623=0,"-",FORECAST($C$8,Инклинометрия!$B$2:$B$152,Инклинометрия!$A$2:$A$152))</f>
        <v>-</v>
      </c>
      <c r="V623" s="88" t="str">
        <f>IF(R623=0,"-",FORECAST($C$8-R623,Инклинометрия!$B$2:$B$152,Инклинометрия!$A$2:$A$152))</f>
        <v>-</v>
      </c>
      <c r="W623" s="88" t="str">
        <f>IF(R623&gt;0,FORECAST($C$8,Инклинометрия!$B$2:$B$152,Инклинометрия!$A$2:$A$152),IF(AB623=$C$8,"-",FORECAST($C$8-AB623,Инклинометрия!$B$2:$B$152,Инклинометрия!$A$2:$A$152)))</f>
        <v>-</v>
      </c>
      <c r="X623" s="88" t="str">
        <f>IF(S623=0,"-",FORECAST($C$8-(S623+AB623),Инклинометрия!$B$2:$B$152,Инклинометрия!$A$2:$A$152))</f>
        <v>-</v>
      </c>
      <c r="Y623" s="88">
        <f>FORECAST($C$8+T623,Инклинометрия!$B$2:$B$152,Инклинометрия!$A$2:$A$152)</f>
        <v>1425</v>
      </c>
      <c r="Z623" s="88">
        <f>IF(R623=0,FORECAST($C$6-T623,Инклинометрия!$B$2:$B$152,Инклинометрия!$A$2:$A$152),FORECAST($C$8,Инклинометрия!$B$2:$B$152,Инклинометрия!$A$2:$A$152))</f>
        <v>1330</v>
      </c>
      <c r="AA623" s="61">
        <f t="shared" si="301"/>
        <v>1400</v>
      </c>
      <c r="AB623" s="62">
        <f t="shared" si="320"/>
        <v>1400</v>
      </c>
      <c r="AC623" s="62">
        <f t="shared" si="302"/>
        <v>0</v>
      </c>
      <c r="AD623" s="65">
        <f>IF(R623=0,FORECAST($C$8,Инклинометрия!$B$2:$B$152,Инклинометрия!$A$2:$A$152),V623)</f>
        <v>1330</v>
      </c>
      <c r="AE623" s="65">
        <f>FORECAST($C$8-(R623+AA623),Инклинометрия!$B$2:$B$152,Инклинометрия!$A$2:$A$152)</f>
        <v>0</v>
      </c>
      <c r="AF623" s="65">
        <f>IF(AB623=0,"-",FORECAST($C$8,Инклинометрия!$B$2:$B$152,Инклинометрия!$A$2:$A$152))</f>
        <v>1330</v>
      </c>
      <c r="AG623" s="65">
        <f>IF(AB623=0,"-",FORECAST($C$8-AB623,Инклинометрия!$B$2:$B$152,Инклинометрия!$A$2:$A$152))</f>
        <v>0</v>
      </c>
      <c r="AH623" s="65" t="str">
        <f>IF(AC623=0,"-",FORECAST($C$8+AC623,Инклинометрия!$B$2:$B$152,Инклинометрия!$A$2:$A$152))</f>
        <v>-</v>
      </c>
      <c r="AI623" s="89" t="str">
        <f>IF(AC623=0,"-",FORECAST($C$8,Инклинометрия!$B$2:$B$152,Инклинометрия!$A$2:$A$152))</f>
        <v>-</v>
      </c>
      <c r="AJ623" s="28"/>
      <c r="AK623" s="67">
        <f t="shared" si="321"/>
        <v>0</v>
      </c>
      <c r="AL623" s="28">
        <f t="shared" si="322"/>
        <v>0</v>
      </c>
      <c r="AM623" s="28">
        <f t="shared" si="323"/>
        <v>0.1</v>
      </c>
      <c r="AN623" s="26">
        <f t="shared" si="324"/>
        <v>0.1</v>
      </c>
      <c r="AO623" s="87">
        <f t="shared" si="325"/>
        <v>145626.51678434567</v>
      </c>
      <c r="AP623" s="87">
        <f t="shared" si="303"/>
        <v>44301.516784345658</v>
      </c>
      <c r="AQ623" s="66">
        <f t="shared" si="304"/>
        <v>14695380</v>
      </c>
      <c r="AR623" s="66">
        <f t="shared" si="305"/>
        <v>14695380</v>
      </c>
      <c r="AS623" s="66">
        <f t="shared" si="306"/>
        <v>784800</v>
      </c>
      <c r="AT623" s="45">
        <f t="shared" si="310"/>
        <v>15625806.516784346</v>
      </c>
      <c r="AU623" s="75"/>
    </row>
    <row r="624" spans="2:47" x14ac:dyDescent="0.3">
      <c r="B624" s="41">
        <f t="shared" si="311"/>
        <v>2970</v>
      </c>
      <c r="C624" s="8">
        <f t="shared" si="326"/>
        <v>29.7</v>
      </c>
      <c r="D624" s="73">
        <f t="shared" si="307"/>
        <v>39.723750000000003</v>
      </c>
      <c r="E624" s="29">
        <f t="shared" si="329"/>
        <v>9837.4647447019597</v>
      </c>
      <c r="F624" s="29">
        <f t="shared" si="312"/>
        <v>16.561388459093266</v>
      </c>
      <c r="G624" s="29">
        <f t="shared" si="327"/>
        <v>22.15085706403724</v>
      </c>
      <c r="H624" s="17">
        <f t="shared" si="313"/>
        <v>13157.609096038803</v>
      </c>
      <c r="I624" s="29">
        <f t="shared" si="314"/>
        <v>2.2250485660981263</v>
      </c>
      <c r="J624" s="29">
        <f t="shared" si="308"/>
        <v>20.847057720369335</v>
      </c>
      <c r="K624" s="39">
        <f t="shared" si="315"/>
        <v>1400</v>
      </c>
      <c r="L624" s="49">
        <f t="shared" si="298"/>
        <v>0</v>
      </c>
      <c r="M624" s="48">
        <f t="shared" si="299"/>
        <v>4.2266987561397071</v>
      </c>
      <c r="N624" s="51">
        <f t="shared" si="309"/>
        <v>0</v>
      </c>
      <c r="O624" s="54">
        <f t="shared" si="328"/>
        <v>18.880500609176615</v>
      </c>
      <c r="P624" s="34">
        <f t="shared" si="316"/>
        <v>1.7671458676442586</v>
      </c>
      <c r="Q624" s="30">
        <f t="shared" si="317"/>
        <v>0</v>
      </c>
      <c r="R624" s="58">
        <f t="shared" si="318"/>
        <v>0</v>
      </c>
      <c r="S624" s="58">
        <f t="shared" si="319"/>
        <v>0</v>
      </c>
      <c r="T624" s="58">
        <f t="shared" si="300"/>
        <v>100</v>
      </c>
      <c r="U624" s="88" t="str">
        <f>IF(R624=0,"-",FORECAST($C$8,Инклинометрия!$B$2:$B$152,Инклинометрия!$A$2:$A$152))</f>
        <v>-</v>
      </c>
      <c r="V624" s="88" t="str">
        <f>IF(R624=0,"-",FORECAST($C$8-R624,Инклинометрия!$B$2:$B$152,Инклинометрия!$A$2:$A$152))</f>
        <v>-</v>
      </c>
      <c r="W624" s="88" t="str">
        <f>IF(R624&gt;0,FORECAST($C$8,Инклинометрия!$B$2:$B$152,Инклинометрия!$A$2:$A$152),IF(AB624=$C$8,"-",FORECAST($C$8-AB624,Инклинометрия!$B$2:$B$152,Инклинометрия!$A$2:$A$152)))</f>
        <v>-</v>
      </c>
      <c r="X624" s="88" t="str">
        <f>IF(S624=0,"-",FORECAST($C$8-(S624+AB624),Инклинометрия!$B$2:$B$152,Инклинометрия!$A$2:$A$152))</f>
        <v>-</v>
      </c>
      <c r="Y624" s="88">
        <f>FORECAST($C$8+T624,Инклинометрия!$B$2:$B$152,Инклинометрия!$A$2:$A$152)</f>
        <v>1425</v>
      </c>
      <c r="Z624" s="88">
        <f>IF(R624=0,FORECAST($C$6-T624,Инклинометрия!$B$2:$B$152,Инклинометрия!$A$2:$A$152),FORECAST($C$8,Инклинометрия!$B$2:$B$152,Инклинометрия!$A$2:$A$152))</f>
        <v>1330</v>
      </c>
      <c r="AA624" s="61">
        <f t="shared" si="301"/>
        <v>1400</v>
      </c>
      <c r="AB624" s="62">
        <f t="shared" si="320"/>
        <v>1400</v>
      </c>
      <c r="AC624" s="62">
        <f t="shared" si="302"/>
        <v>0</v>
      </c>
      <c r="AD624" s="65">
        <f>IF(R624=0,FORECAST($C$8,Инклинометрия!$B$2:$B$152,Инклинометрия!$A$2:$A$152),V624)</f>
        <v>1330</v>
      </c>
      <c r="AE624" s="65">
        <f>FORECAST($C$8-(R624+AA624),Инклинометрия!$B$2:$B$152,Инклинометрия!$A$2:$A$152)</f>
        <v>0</v>
      </c>
      <c r="AF624" s="65">
        <f>IF(AB624=0,"-",FORECAST($C$8,Инклинометрия!$B$2:$B$152,Инклинометрия!$A$2:$A$152))</f>
        <v>1330</v>
      </c>
      <c r="AG624" s="65">
        <f>IF(AB624=0,"-",FORECAST($C$8-AB624,Инклинометрия!$B$2:$B$152,Инклинометрия!$A$2:$A$152))</f>
        <v>0</v>
      </c>
      <c r="AH624" s="65" t="str">
        <f>IF(AC624=0,"-",FORECAST($C$8+AC624,Инклинометрия!$B$2:$B$152,Инклинометрия!$A$2:$A$152))</f>
        <v>-</v>
      </c>
      <c r="AI624" s="89" t="str">
        <f>IF(AC624=0,"-",FORECAST($C$8,Инклинометрия!$B$2:$B$152,Инклинометрия!$A$2:$A$152))</f>
        <v>-</v>
      </c>
      <c r="AJ624" s="28"/>
      <c r="AK624" s="67">
        <f t="shared" si="321"/>
        <v>0</v>
      </c>
      <c r="AL624" s="28">
        <f t="shared" si="322"/>
        <v>0</v>
      </c>
      <c r="AM624" s="28">
        <f t="shared" si="323"/>
        <v>0.1</v>
      </c>
      <c r="AN624" s="26">
        <f t="shared" si="324"/>
        <v>0.1</v>
      </c>
      <c r="AO624" s="87">
        <f t="shared" si="325"/>
        <v>145626.51678434567</v>
      </c>
      <c r="AP624" s="87">
        <f t="shared" si="303"/>
        <v>44301.516784345658</v>
      </c>
      <c r="AQ624" s="66">
        <f t="shared" si="304"/>
        <v>14695380</v>
      </c>
      <c r="AR624" s="66">
        <f t="shared" si="305"/>
        <v>14695380</v>
      </c>
      <c r="AS624" s="66">
        <f t="shared" si="306"/>
        <v>784800</v>
      </c>
      <c r="AT624" s="45">
        <f t="shared" si="310"/>
        <v>15625806.516784346</v>
      </c>
      <c r="AU624" s="75"/>
    </row>
    <row r="625" spans="2:47" x14ac:dyDescent="0.3">
      <c r="B625" s="41">
        <f t="shared" si="311"/>
        <v>2975</v>
      </c>
      <c r="C625" s="8">
        <f t="shared" si="326"/>
        <v>29.75</v>
      </c>
      <c r="D625" s="73">
        <f t="shared" si="307"/>
        <v>39.790624999999999</v>
      </c>
      <c r="E625" s="29">
        <f t="shared" si="329"/>
        <v>9854.0261331610545</v>
      </c>
      <c r="F625" s="29">
        <f t="shared" si="312"/>
        <v>16.561388459094445</v>
      </c>
      <c r="G625" s="29">
        <f t="shared" si="327"/>
        <v>22.150857064038817</v>
      </c>
      <c r="H625" s="17">
        <f t="shared" si="313"/>
        <v>13179.759953102841</v>
      </c>
      <c r="I625" s="29">
        <f t="shared" si="314"/>
        <v>2.2250485660981263</v>
      </c>
      <c r="J625" s="29">
        <f t="shared" si="308"/>
        <v>20.847057720370078</v>
      </c>
      <c r="K625" s="39">
        <f t="shared" si="315"/>
        <v>1400</v>
      </c>
      <c r="L625" s="49">
        <f t="shared" si="298"/>
        <v>0</v>
      </c>
      <c r="M625" s="48">
        <f t="shared" si="299"/>
        <v>4.2266987561397071</v>
      </c>
      <c r="N625" s="51">
        <f t="shared" si="309"/>
        <v>0</v>
      </c>
      <c r="O625" s="54">
        <f t="shared" si="328"/>
        <v>18.880500609176615</v>
      </c>
      <c r="P625" s="34">
        <f t="shared" si="316"/>
        <v>1.7671458676442586</v>
      </c>
      <c r="Q625" s="30">
        <f t="shared" si="317"/>
        <v>0</v>
      </c>
      <c r="R625" s="58">
        <f t="shared" si="318"/>
        <v>0</v>
      </c>
      <c r="S625" s="58">
        <f t="shared" si="319"/>
        <v>0</v>
      </c>
      <c r="T625" s="58">
        <f t="shared" si="300"/>
        <v>100</v>
      </c>
      <c r="U625" s="88" t="str">
        <f>IF(R625=0,"-",FORECAST($C$8,Инклинометрия!$B$2:$B$152,Инклинометрия!$A$2:$A$152))</f>
        <v>-</v>
      </c>
      <c r="V625" s="88" t="str">
        <f>IF(R625=0,"-",FORECAST($C$8-R625,Инклинометрия!$B$2:$B$152,Инклинометрия!$A$2:$A$152))</f>
        <v>-</v>
      </c>
      <c r="W625" s="88" t="str">
        <f>IF(R625&gt;0,FORECAST($C$8,Инклинометрия!$B$2:$B$152,Инклинометрия!$A$2:$A$152),IF(AB625=$C$8,"-",FORECAST($C$8-AB625,Инклинометрия!$B$2:$B$152,Инклинометрия!$A$2:$A$152)))</f>
        <v>-</v>
      </c>
      <c r="X625" s="88" t="str">
        <f>IF(S625=0,"-",FORECAST($C$8-(S625+AB625),Инклинометрия!$B$2:$B$152,Инклинометрия!$A$2:$A$152))</f>
        <v>-</v>
      </c>
      <c r="Y625" s="88">
        <f>FORECAST($C$8+T625,Инклинометрия!$B$2:$B$152,Инклинометрия!$A$2:$A$152)</f>
        <v>1425</v>
      </c>
      <c r="Z625" s="88">
        <f>IF(R625=0,FORECAST($C$6-T625,Инклинометрия!$B$2:$B$152,Инклинометрия!$A$2:$A$152),FORECAST($C$8,Инклинометрия!$B$2:$B$152,Инклинометрия!$A$2:$A$152))</f>
        <v>1330</v>
      </c>
      <c r="AA625" s="61">
        <f t="shared" si="301"/>
        <v>1400</v>
      </c>
      <c r="AB625" s="62">
        <f t="shared" si="320"/>
        <v>1400</v>
      </c>
      <c r="AC625" s="62">
        <f t="shared" si="302"/>
        <v>0</v>
      </c>
      <c r="AD625" s="65">
        <f>IF(R625=0,FORECAST($C$8,Инклинометрия!$B$2:$B$152,Инклинометрия!$A$2:$A$152),V625)</f>
        <v>1330</v>
      </c>
      <c r="AE625" s="65">
        <f>FORECAST($C$8-(R625+AA625),Инклинометрия!$B$2:$B$152,Инклинометрия!$A$2:$A$152)</f>
        <v>0</v>
      </c>
      <c r="AF625" s="65">
        <f>IF(AB625=0,"-",FORECAST($C$8,Инклинометрия!$B$2:$B$152,Инклинометрия!$A$2:$A$152))</f>
        <v>1330</v>
      </c>
      <c r="AG625" s="65">
        <f>IF(AB625=0,"-",FORECAST($C$8-AB625,Инклинометрия!$B$2:$B$152,Инклинометрия!$A$2:$A$152))</f>
        <v>0</v>
      </c>
      <c r="AH625" s="65" t="str">
        <f>IF(AC625=0,"-",FORECAST($C$8+AC625,Инклинометрия!$B$2:$B$152,Инклинометрия!$A$2:$A$152))</f>
        <v>-</v>
      </c>
      <c r="AI625" s="89" t="str">
        <f>IF(AC625=0,"-",FORECAST($C$8,Инклинометрия!$B$2:$B$152,Инклинометрия!$A$2:$A$152))</f>
        <v>-</v>
      </c>
      <c r="AJ625" s="28"/>
      <c r="AK625" s="67">
        <f t="shared" si="321"/>
        <v>0</v>
      </c>
      <c r="AL625" s="28">
        <f t="shared" si="322"/>
        <v>0</v>
      </c>
      <c r="AM625" s="28">
        <f t="shared" si="323"/>
        <v>0.1</v>
      </c>
      <c r="AN625" s="26">
        <f t="shared" si="324"/>
        <v>0.1</v>
      </c>
      <c r="AO625" s="87">
        <f t="shared" si="325"/>
        <v>145626.51678434567</v>
      </c>
      <c r="AP625" s="87">
        <f t="shared" si="303"/>
        <v>44301.516784345658</v>
      </c>
      <c r="AQ625" s="66">
        <f t="shared" si="304"/>
        <v>14695380</v>
      </c>
      <c r="AR625" s="66">
        <f t="shared" si="305"/>
        <v>14695380</v>
      </c>
      <c r="AS625" s="66">
        <f t="shared" si="306"/>
        <v>784800</v>
      </c>
      <c r="AT625" s="45">
        <f t="shared" si="310"/>
        <v>15625806.516784346</v>
      </c>
      <c r="AU625" s="75"/>
    </row>
    <row r="626" spans="2:47" x14ac:dyDescent="0.3">
      <c r="B626" s="41">
        <f t="shared" si="311"/>
        <v>2980</v>
      </c>
      <c r="C626" s="8">
        <f t="shared" si="326"/>
        <v>29.8</v>
      </c>
      <c r="D626" s="73">
        <f t="shared" si="307"/>
        <v>39.857500000000002</v>
      </c>
      <c r="E626" s="29">
        <f t="shared" si="329"/>
        <v>9870.5875216201493</v>
      </c>
      <c r="F626" s="29">
        <f t="shared" si="312"/>
        <v>16.561388459094445</v>
      </c>
      <c r="G626" s="29">
        <f t="shared" si="327"/>
        <v>22.150857064038817</v>
      </c>
      <c r="H626" s="17">
        <f t="shared" si="313"/>
        <v>13201.910810166879</v>
      </c>
      <c r="I626" s="29">
        <f t="shared" si="314"/>
        <v>2.2250485660981263</v>
      </c>
      <c r="J626" s="29">
        <f t="shared" si="308"/>
        <v>20.847057720370078</v>
      </c>
      <c r="K626" s="39">
        <f t="shared" si="315"/>
        <v>1400</v>
      </c>
      <c r="L626" s="49">
        <f t="shared" si="298"/>
        <v>0</v>
      </c>
      <c r="M626" s="48">
        <f t="shared" si="299"/>
        <v>4.2266987561397071</v>
      </c>
      <c r="N626" s="51">
        <f t="shared" si="309"/>
        <v>0</v>
      </c>
      <c r="O626" s="54">
        <f t="shared" si="328"/>
        <v>18.880500609176615</v>
      </c>
      <c r="P626" s="34">
        <f t="shared" si="316"/>
        <v>1.7671458676442586</v>
      </c>
      <c r="Q626" s="30">
        <f t="shared" si="317"/>
        <v>0</v>
      </c>
      <c r="R626" s="58">
        <f t="shared" si="318"/>
        <v>0</v>
      </c>
      <c r="S626" s="58">
        <f t="shared" si="319"/>
        <v>0</v>
      </c>
      <c r="T626" s="58">
        <f t="shared" si="300"/>
        <v>100</v>
      </c>
      <c r="U626" s="88" t="str">
        <f>IF(R626=0,"-",FORECAST($C$8,Инклинометрия!$B$2:$B$152,Инклинометрия!$A$2:$A$152))</f>
        <v>-</v>
      </c>
      <c r="V626" s="88" t="str">
        <f>IF(R626=0,"-",FORECAST($C$8-R626,Инклинометрия!$B$2:$B$152,Инклинометрия!$A$2:$A$152))</f>
        <v>-</v>
      </c>
      <c r="W626" s="88" t="str">
        <f>IF(R626&gt;0,FORECAST($C$8,Инклинометрия!$B$2:$B$152,Инклинометрия!$A$2:$A$152),IF(AB626=$C$8,"-",FORECAST($C$8-AB626,Инклинометрия!$B$2:$B$152,Инклинометрия!$A$2:$A$152)))</f>
        <v>-</v>
      </c>
      <c r="X626" s="88" t="str">
        <f>IF(S626=0,"-",FORECAST($C$8-(S626+AB626),Инклинометрия!$B$2:$B$152,Инклинометрия!$A$2:$A$152))</f>
        <v>-</v>
      </c>
      <c r="Y626" s="88">
        <f>FORECAST($C$8+T626,Инклинометрия!$B$2:$B$152,Инклинометрия!$A$2:$A$152)</f>
        <v>1425</v>
      </c>
      <c r="Z626" s="88">
        <f>IF(R626=0,FORECAST($C$6-T626,Инклинометрия!$B$2:$B$152,Инклинометрия!$A$2:$A$152),FORECAST($C$8,Инклинометрия!$B$2:$B$152,Инклинометрия!$A$2:$A$152))</f>
        <v>1330</v>
      </c>
      <c r="AA626" s="61">
        <f t="shared" si="301"/>
        <v>1400</v>
      </c>
      <c r="AB626" s="62">
        <f t="shared" si="320"/>
        <v>1400</v>
      </c>
      <c r="AC626" s="62">
        <f t="shared" si="302"/>
        <v>0</v>
      </c>
      <c r="AD626" s="65">
        <f>IF(R626=0,FORECAST($C$8,Инклинометрия!$B$2:$B$152,Инклинометрия!$A$2:$A$152),V626)</f>
        <v>1330</v>
      </c>
      <c r="AE626" s="65">
        <f>FORECAST($C$8-(R626+AA626),Инклинометрия!$B$2:$B$152,Инклинометрия!$A$2:$A$152)</f>
        <v>0</v>
      </c>
      <c r="AF626" s="65">
        <f>IF(AB626=0,"-",FORECAST($C$8,Инклинометрия!$B$2:$B$152,Инклинометрия!$A$2:$A$152))</f>
        <v>1330</v>
      </c>
      <c r="AG626" s="65">
        <f>IF(AB626=0,"-",FORECAST($C$8-AB626,Инклинометрия!$B$2:$B$152,Инклинометрия!$A$2:$A$152))</f>
        <v>0</v>
      </c>
      <c r="AH626" s="65" t="str">
        <f>IF(AC626=0,"-",FORECAST($C$8+AC626,Инклинометрия!$B$2:$B$152,Инклинометрия!$A$2:$A$152))</f>
        <v>-</v>
      </c>
      <c r="AI626" s="89" t="str">
        <f>IF(AC626=0,"-",FORECAST($C$8,Инклинометрия!$B$2:$B$152,Инклинометрия!$A$2:$A$152))</f>
        <v>-</v>
      </c>
      <c r="AJ626" s="28"/>
      <c r="AK626" s="67">
        <f t="shared" si="321"/>
        <v>0</v>
      </c>
      <c r="AL626" s="28">
        <f t="shared" si="322"/>
        <v>0</v>
      </c>
      <c r="AM626" s="28">
        <f t="shared" si="323"/>
        <v>0.1</v>
      </c>
      <c r="AN626" s="26">
        <f t="shared" si="324"/>
        <v>0.1</v>
      </c>
      <c r="AO626" s="87">
        <f t="shared" si="325"/>
        <v>145626.51678434567</v>
      </c>
      <c r="AP626" s="87">
        <f t="shared" si="303"/>
        <v>44301.516784345658</v>
      </c>
      <c r="AQ626" s="66">
        <f t="shared" si="304"/>
        <v>14695380</v>
      </c>
      <c r="AR626" s="66">
        <f t="shared" si="305"/>
        <v>14695380</v>
      </c>
      <c r="AS626" s="66">
        <f t="shared" si="306"/>
        <v>784800</v>
      </c>
      <c r="AT626" s="45">
        <f t="shared" si="310"/>
        <v>15625806.516784346</v>
      </c>
      <c r="AU626" s="75"/>
    </row>
    <row r="627" spans="2:47" x14ac:dyDescent="0.3">
      <c r="B627" s="41">
        <f t="shared" si="311"/>
        <v>2985</v>
      </c>
      <c r="C627" s="8">
        <f t="shared" si="326"/>
        <v>29.85</v>
      </c>
      <c r="D627" s="73">
        <f t="shared" si="307"/>
        <v>39.924374999999998</v>
      </c>
      <c r="E627" s="29">
        <f t="shared" si="329"/>
        <v>9887.1489100792442</v>
      </c>
      <c r="F627" s="29">
        <f t="shared" si="312"/>
        <v>16.561388459094445</v>
      </c>
      <c r="G627" s="29">
        <f t="shared" si="327"/>
        <v>22.150857064038817</v>
      </c>
      <c r="H627" s="17">
        <f t="shared" si="313"/>
        <v>13224.061667230917</v>
      </c>
      <c r="I627" s="29">
        <f t="shared" si="314"/>
        <v>2.2250485660981263</v>
      </c>
      <c r="J627" s="29">
        <f t="shared" si="308"/>
        <v>20.847057720370078</v>
      </c>
      <c r="K627" s="39">
        <f t="shared" si="315"/>
        <v>1400</v>
      </c>
      <c r="L627" s="49">
        <f t="shared" si="298"/>
        <v>0</v>
      </c>
      <c r="M627" s="48">
        <f t="shared" si="299"/>
        <v>4.2266987561397071</v>
      </c>
      <c r="N627" s="51">
        <f t="shared" si="309"/>
        <v>0</v>
      </c>
      <c r="O627" s="54">
        <f t="shared" si="328"/>
        <v>18.880500609176615</v>
      </c>
      <c r="P627" s="34">
        <f t="shared" si="316"/>
        <v>1.7671458676442586</v>
      </c>
      <c r="Q627" s="30">
        <f t="shared" si="317"/>
        <v>0</v>
      </c>
      <c r="R627" s="58">
        <f t="shared" si="318"/>
        <v>0</v>
      </c>
      <c r="S627" s="58">
        <f t="shared" si="319"/>
        <v>0</v>
      </c>
      <c r="T627" s="58">
        <f t="shared" si="300"/>
        <v>100</v>
      </c>
      <c r="U627" s="88" t="str">
        <f>IF(R627=0,"-",FORECAST($C$8,Инклинометрия!$B$2:$B$152,Инклинометрия!$A$2:$A$152))</f>
        <v>-</v>
      </c>
      <c r="V627" s="88" t="str">
        <f>IF(R627=0,"-",FORECAST($C$8-R627,Инклинометрия!$B$2:$B$152,Инклинометрия!$A$2:$A$152))</f>
        <v>-</v>
      </c>
      <c r="W627" s="88" t="str">
        <f>IF(R627&gt;0,FORECAST($C$8,Инклинометрия!$B$2:$B$152,Инклинометрия!$A$2:$A$152),IF(AB627=$C$8,"-",FORECAST($C$8-AB627,Инклинометрия!$B$2:$B$152,Инклинометрия!$A$2:$A$152)))</f>
        <v>-</v>
      </c>
      <c r="X627" s="88" t="str">
        <f>IF(S627=0,"-",FORECAST($C$8-(S627+AB627),Инклинометрия!$B$2:$B$152,Инклинометрия!$A$2:$A$152))</f>
        <v>-</v>
      </c>
      <c r="Y627" s="88">
        <f>FORECAST($C$8+T627,Инклинометрия!$B$2:$B$152,Инклинометрия!$A$2:$A$152)</f>
        <v>1425</v>
      </c>
      <c r="Z627" s="88">
        <f>IF(R627=0,FORECAST($C$6-T627,Инклинометрия!$B$2:$B$152,Инклинометрия!$A$2:$A$152),FORECAST($C$8,Инклинометрия!$B$2:$B$152,Инклинометрия!$A$2:$A$152))</f>
        <v>1330</v>
      </c>
      <c r="AA627" s="61">
        <f t="shared" si="301"/>
        <v>1400</v>
      </c>
      <c r="AB627" s="62">
        <f t="shared" si="320"/>
        <v>1400</v>
      </c>
      <c r="AC627" s="62">
        <f t="shared" si="302"/>
        <v>0</v>
      </c>
      <c r="AD627" s="65">
        <f>IF(R627=0,FORECAST($C$8,Инклинометрия!$B$2:$B$152,Инклинометрия!$A$2:$A$152),V627)</f>
        <v>1330</v>
      </c>
      <c r="AE627" s="65">
        <f>FORECAST($C$8-(R627+AA627),Инклинометрия!$B$2:$B$152,Инклинометрия!$A$2:$A$152)</f>
        <v>0</v>
      </c>
      <c r="AF627" s="65">
        <f>IF(AB627=0,"-",FORECAST($C$8,Инклинометрия!$B$2:$B$152,Инклинометрия!$A$2:$A$152))</f>
        <v>1330</v>
      </c>
      <c r="AG627" s="65">
        <f>IF(AB627=0,"-",FORECAST($C$8-AB627,Инклинометрия!$B$2:$B$152,Инклинометрия!$A$2:$A$152))</f>
        <v>0</v>
      </c>
      <c r="AH627" s="65" t="str">
        <f>IF(AC627=0,"-",FORECAST($C$8+AC627,Инклинометрия!$B$2:$B$152,Инклинометрия!$A$2:$A$152))</f>
        <v>-</v>
      </c>
      <c r="AI627" s="89" t="str">
        <f>IF(AC627=0,"-",FORECAST($C$8,Инклинометрия!$B$2:$B$152,Инклинометрия!$A$2:$A$152))</f>
        <v>-</v>
      </c>
      <c r="AJ627" s="28"/>
      <c r="AK627" s="67">
        <f t="shared" si="321"/>
        <v>0</v>
      </c>
      <c r="AL627" s="28">
        <f t="shared" si="322"/>
        <v>0</v>
      </c>
      <c r="AM627" s="28">
        <f t="shared" si="323"/>
        <v>0.1</v>
      </c>
      <c r="AN627" s="26">
        <f t="shared" si="324"/>
        <v>0.1</v>
      </c>
      <c r="AO627" s="87">
        <f t="shared" si="325"/>
        <v>145626.51678434567</v>
      </c>
      <c r="AP627" s="87">
        <f t="shared" si="303"/>
        <v>44301.516784345658</v>
      </c>
      <c r="AQ627" s="66">
        <f t="shared" si="304"/>
        <v>14695380</v>
      </c>
      <c r="AR627" s="66">
        <f t="shared" si="305"/>
        <v>14695380</v>
      </c>
      <c r="AS627" s="66">
        <f t="shared" si="306"/>
        <v>784800</v>
      </c>
      <c r="AT627" s="45">
        <f t="shared" si="310"/>
        <v>15625806.516784346</v>
      </c>
      <c r="AU627" s="75"/>
    </row>
    <row r="628" spans="2:47" x14ac:dyDescent="0.3">
      <c r="B628" s="41">
        <f t="shared" si="311"/>
        <v>2990</v>
      </c>
      <c r="C628" s="8">
        <f t="shared" si="326"/>
        <v>29.900000000000002</v>
      </c>
      <c r="D628" s="73">
        <f t="shared" si="307"/>
        <v>39.991250000000008</v>
      </c>
      <c r="E628" s="29">
        <f t="shared" si="329"/>
        <v>9903.7102985383372</v>
      </c>
      <c r="F628" s="29">
        <f t="shared" si="312"/>
        <v>16.561388459094445</v>
      </c>
      <c r="G628" s="29">
        <f t="shared" si="327"/>
        <v>22.150857064038817</v>
      </c>
      <c r="H628" s="17">
        <f t="shared" si="313"/>
        <v>13246.212524294955</v>
      </c>
      <c r="I628" s="29">
        <f t="shared" si="314"/>
        <v>2.2250485660981263</v>
      </c>
      <c r="J628" s="29">
        <f t="shared" si="308"/>
        <v>20.847057720370078</v>
      </c>
      <c r="K628" s="39">
        <f t="shared" si="315"/>
        <v>1400</v>
      </c>
      <c r="L628" s="49">
        <f t="shared" si="298"/>
        <v>0</v>
      </c>
      <c r="M628" s="48">
        <f t="shared" si="299"/>
        <v>4.2266987561397071</v>
      </c>
      <c r="N628" s="51">
        <f t="shared" si="309"/>
        <v>0</v>
      </c>
      <c r="O628" s="54">
        <f t="shared" si="328"/>
        <v>18.880500609176615</v>
      </c>
      <c r="P628" s="34">
        <f t="shared" si="316"/>
        <v>1.7671458676442586</v>
      </c>
      <c r="Q628" s="30">
        <f t="shared" si="317"/>
        <v>0</v>
      </c>
      <c r="R628" s="58">
        <f t="shared" si="318"/>
        <v>0</v>
      </c>
      <c r="S628" s="58">
        <f t="shared" si="319"/>
        <v>0</v>
      </c>
      <c r="T628" s="58">
        <f t="shared" si="300"/>
        <v>100</v>
      </c>
      <c r="U628" s="88" t="str">
        <f>IF(R628=0,"-",FORECAST($C$8,Инклинометрия!$B$2:$B$152,Инклинометрия!$A$2:$A$152))</f>
        <v>-</v>
      </c>
      <c r="V628" s="88" t="str">
        <f>IF(R628=0,"-",FORECAST($C$8-R628,Инклинометрия!$B$2:$B$152,Инклинометрия!$A$2:$A$152))</f>
        <v>-</v>
      </c>
      <c r="W628" s="88" t="str">
        <f>IF(R628&gt;0,FORECAST($C$8,Инклинометрия!$B$2:$B$152,Инклинометрия!$A$2:$A$152),IF(AB628=$C$8,"-",FORECAST($C$8-AB628,Инклинометрия!$B$2:$B$152,Инклинометрия!$A$2:$A$152)))</f>
        <v>-</v>
      </c>
      <c r="X628" s="88" t="str">
        <f>IF(S628=0,"-",FORECAST($C$8-(S628+AB628),Инклинометрия!$B$2:$B$152,Инклинометрия!$A$2:$A$152))</f>
        <v>-</v>
      </c>
      <c r="Y628" s="88">
        <f>FORECAST($C$8+T628,Инклинометрия!$B$2:$B$152,Инклинометрия!$A$2:$A$152)</f>
        <v>1425</v>
      </c>
      <c r="Z628" s="88">
        <f>IF(R628=0,FORECAST($C$6-T628,Инклинометрия!$B$2:$B$152,Инклинометрия!$A$2:$A$152),FORECAST($C$8,Инклинометрия!$B$2:$B$152,Инклинометрия!$A$2:$A$152))</f>
        <v>1330</v>
      </c>
      <c r="AA628" s="61">
        <f t="shared" si="301"/>
        <v>1400</v>
      </c>
      <c r="AB628" s="62">
        <f t="shared" si="320"/>
        <v>1400</v>
      </c>
      <c r="AC628" s="62">
        <f t="shared" si="302"/>
        <v>0</v>
      </c>
      <c r="AD628" s="65">
        <f>IF(R628=0,FORECAST($C$8,Инклинометрия!$B$2:$B$152,Инклинометрия!$A$2:$A$152),V628)</f>
        <v>1330</v>
      </c>
      <c r="AE628" s="65">
        <f>FORECAST($C$8-(R628+AA628),Инклинометрия!$B$2:$B$152,Инклинометрия!$A$2:$A$152)</f>
        <v>0</v>
      </c>
      <c r="AF628" s="65">
        <f>IF(AB628=0,"-",FORECAST($C$8,Инклинометрия!$B$2:$B$152,Инклинометрия!$A$2:$A$152))</f>
        <v>1330</v>
      </c>
      <c r="AG628" s="65">
        <f>IF(AB628=0,"-",FORECAST($C$8-AB628,Инклинометрия!$B$2:$B$152,Инклинометрия!$A$2:$A$152))</f>
        <v>0</v>
      </c>
      <c r="AH628" s="65" t="str">
        <f>IF(AC628=0,"-",FORECAST($C$8+AC628,Инклинометрия!$B$2:$B$152,Инклинометрия!$A$2:$A$152))</f>
        <v>-</v>
      </c>
      <c r="AI628" s="89" t="str">
        <f>IF(AC628=0,"-",FORECAST($C$8,Инклинометрия!$B$2:$B$152,Инклинометрия!$A$2:$A$152))</f>
        <v>-</v>
      </c>
      <c r="AJ628" s="28"/>
      <c r="AK628" s="67">
        <f t="shared" si="321"/>
        <v>0</v>
      </c>
      <c r="AL628" s="28">
        <f t="shared" si="322"/>
        <v>0</v>
      </c>
      <c r="AM628" s="28">
        <f t="shared" si="323"/>
        <v>0.1</v>
      </c>
      <c r="AN628" s="26">
        <f t="shared" si="324"/>
        <v>0.1</v>
      </c>
      <c r="AO628" s="87">
        <f t="shared" si="325"/>
        <v>145626.51678434567</v>
      </c>
      <c r="AP628" s="87">
        <f t="shared" si="303"/>
        <v>44301.516784345658</v>
      </c>
      <c r="AQ628" s="66">
        <f t="shared" si="304"/>
        <v>14695380</v>
      </c>
      <c r="AR628" s="66">
        <f t="shared" si="305"/>
        <v>14695380</v>
      </c>
      <c r="AS628" s="66">
        <f t="shared" si="306"/>
        <v>784800</v>
      </c>
      <c r="AT628" s="45">
        <f t="shared" si="310"/>
        <v>15625806.516784346</v>
      </c>
      <c r="AU628" s="75"/>
    </row>
    <row r="629" spans="2:47" x14ac:dyDescent="0.3">
      <c r="B629" s="41">
        <f t="shared" si="311"/>
        <v>2995</v>
      </c>
      <c r="C629" s="8">
        <f t="shared" si="326"/>
        <v>29.95</v>
      </c>
      <c r="D629" s="73">
        <f t="shared" si="307"/>
        <v>40.058124999999997</v>
      </c>
      <c r="E629" s="29">
        <f t="shared" si="329"/>
        <v>9920.2716869974302</v>
      </c>
      <c r="F629" s="29">
        <f t="shared" si="312"/>
        <v>16.561388459093266</v>
      </c>
      <c r="G629" s="29">
        <f t="shared" si="327"/>
        <v>22.15085706403724</v>
      </c>
      <c r="H629" s="17">
        <f t="shared" si="313"/>
        <v>13268.363381358993</v>
      </c>
      <c r="I629" s="29">
        <f t="shared" si="314"/>
        <v>2.2250485660981263</v>
      </c>
      <c r="J629" s="29">
        <f t="shared" si="308"/>
        <v>20.847057720369335</v>
      </c>
      <c r="K629" s="39">
        <f t="shared" si="315"/>
        <v>1400</v>
      </c>
      <c r="L629" s="49">
        <f t="shared" si="298"/>
        <v>0</v>
      </c>
      <c r="M629" s="48">
        <f t="shared" si="299"/>
        <v>4.2266987561397071</v>
      </c>
      <c r="N629" s="51">
        <f t="shared" si="309"/>
        <v>0</v>
      </c>
      <c r="O629" s="54">
        <f t="shared" si="328"/>
        <v>18.880500609176615</v>
      </c>
      <c r="P629" s="34">
        <f t="shared" si="316"/>
        <v>1.7671458676442586</v>
      </c>
      <c r="Q629" s="30">
        <f t="shared" si="317"/>
        <v>0</v>
      </c>
      <c r="R629" s="58">
        <f t="shared" si="318"/>
        <v>0</v>
      </c>
      <c r="S629" s="58">
        <f t="shared" si="319"/>
        <v>0</v>
      </c>
      <c r="T629" s="58">
        <f t="shared" si="300"/>
        <v>100</v>
      </c>
      <c r="U629" s="88" t="str">
        <f>IF(R629=0,"-",FORECAST($C$8,Инклинометрия!$B$2:$B$152,Инклинометрия!$A$2:$A$152))</f>
        <v>-</v>
      </c>
      <c r="V629" s="88" t="str">
        <f>IF(R629=0,"-",FORECAST($C$8-R629,Инклинометрия!$B$2:$B$152,Инклинометрия!$A$2:$A$152))</f>
        <v>-</v>
      </c>
      <c r="W629" s="88" t="str">
        <f>IF(R629&gt;0,FORECAST($C$8,Инклинометрия!$B$2:$B$152,Инклинометрия!$A$2:$A$152),IF(AB629=$C$8,"-",FORECAST($C$8-AB629,Инклинометрия!$B$2:$B$152,Инклинометрия!$A$2:$A$152)))</f>
        <v>-</v>
      </c>
      <c r="X629" s="88" t="str">
        <f>IF(S629=0,"-",FORECAST($C$8-(S629+AB629),Инклинометрия!$B$2:$B$152,Инклинометрия!$A$2:$A$152))</f>
        <v>-</v>
      </c>
      <c r="Y629" s="88">
        <f>FORECAST($C$8+T629,Инклинометрия!$B$2:$B$152,Инклинометрия!$A$2:$A$152)</f>
        <v>1425</v>
      </c>
      <c r="Z629" s="88">
        <f>IF(R629=0,FORECAST($C$6-T629,Инклинометрия!$B$2:$B$152,Инклинометрия!$A$2:$A$152),FORECAST($C$8,Инклинометрия!$B$2:$B$152,Инклинометрия!$A$2:$A$152))</f>
        <v>1330</v>
      </c>
      <c r="AA629" s="61">
        <f t="shared" si="301"/>
        <v>1400</v>
      </c>
      <c r="AB629" s="62">
        <f t="shared" si="320"/>
        <v>1400</v>
      </c>
      <c r="AC629" s="62">
        <f t="shared" si="302"/>
        <v>0</v>
      </c>
      <c r="AD629" s="65">
        <f>IF(R629=0,FORECAST($C$8,Инклинометрия!$B$2:$B$152,Инклинометрия!$A$2:$A$152),V629)</f>
        <v>1330</v>
      </c>
      <c r="AE629" s="65">
        <f>FORECAST($C$8-(R629+AA629),Инклинометрия!$B$2:$B$152,Инклинометрия!$A$2:$A$152)</f>
        <v>0</v>
      </c>
      <c r="AF629" s="65">
        <f>IF(AB629=0,"-",FORECAST($C$8,Инклинометрия!$B$2:$B$152,Инклинометрия!$A$2:$A$152))</f>
        <v>1330</v>
      </c>
      <c r="AG629" s="65">
        <f>IF(AB629=0,"-",FORECAST($C$8-AB629,Инклинометрия!$B$2:$B$152,Инклинометрия!$A$2:$A$152))</f>
        <v>0</v>
      </c>
      <c r="AH629" s="65" t="str">
        <f>IF(AC629=0,"-",FORECAST($C$8+AC629,Инклинометрия!$B$2:$B$152,Инклинометрия!$A$2:$A$152))</f>
        <v>-</v>
      </c>
      <c r="AI629" s="89" t="str">
        <f>IF(AC629=0,"-",FORECAST($C$8,Инклинометрия!$B$2:$B$152,Инклинометрия!$A$2:$A$152))</f>
        <v>-</v>
      </c>
      <c r="AJ629" s="28"/>
      <c r="AK629" s="67">
        <f t="shared" si="321"/>
        <v>0</v>
      </c>
      <c r="AL629" s="28">
        <f t="shared" si="322"/>
        <v>0</v>
      </c>
      <c r="AM629" s="28">
        <f t="shared" si="323"/>
        <v>0.1</v>
      </c>
      <c r="AN629" s="26">
        <f t="shared" si="324"/>
        <v>0.1</v>
      </c>
      <c r="AO629" s="87">
        <f t="shared" si="325"/>
        <v>145626.51678434567</v>
      </c>
      <c r="AP629" s="87">
        <f t="shared" si="303"/>
        <v>44301.516784345658</v>
      </c>
      <c r="AQ629" s="66">
        <f t="shared" si="304"/>
        <v>14695380</v>
      </c>
      <c r="AR629" s="66">
        <f t="shared" si="305"/>
        <v>14695380</v>
      </c>
      <c r="AS629" s="66">
        <f t="shared" si="306"/>
        <v>784800</v>
      </c>
      <c r="AT629" s="45">
        <f t="shared" si="310"/>
        <v>15625806.516784346</v>
      </c>
      <c r="AU629" s="75"/>
    </row>
    <row r="630" spans="2:47" x14ac:dyDescent="0.3">
      <c r="B630" s="41">
        <f t="shared" si="311"/>
        <v>3000</v>
      </c>
      <c r="C630" s="8">
        <f t="shared" si="326"/>
        <v>30</v>
      </c>
      <c r="D630" s="73">
        <f t="shared" si="307"/>
        <v>40.125</v>
      </c>
      <c r="E630" s="29">
        <f t="shared" si="329"/>
        <v>9936.8330754565268</v>
      </c>
      <c r="F630" s="29">
        <f t="shared" si="312"/>
        <v>16.561388459094445</v>
      </c>
      <c r="G630" s="29">
        <f t="shared" si="327"/>
        <v>22.150857064038817</v>
      </c>
      <c r="H630" s="17">
        <f t="shared" si="313"/>
        <v>13290.514238423031</v>
      </c>
      <c r="I630" s="29">
        <f t="shared" si="314"/>
        <v>2.2250485660981263</v>
      </c>
      <c r="J630" s="29">
        <f t="shared" si="308"/>
        <v>20.847057720370078</v>
      </c>
      <c r="K630" s="39">
        <f t="shared" si="315"/>
        <v>1400</v>
      </c>
      <c r="L630" s="49">
        <f t="shared" si="298"/>
        <v>0</v>
      </c>
      <c r="M630" s="48">
        <f t="shared" si="299"/>
        <v>4.2266987561397071</v>
      </c>
      <c r="N630" s="51">
        <f t="shared" si="309"/>
        <v>0</v>
      </c>
      <c r="O630" s="54">
        <f t="shared" si="328"/>
        <v>18.880500609176615</v>
      </c>
      <c r="P630" s="34">
        <f t="shared" si="316"/>
        <v>1.7671458676442586</v>
      </c>
      <c r="Q630" s="30">
        <f t="shared" si="317"/>
        <v>0</v>
      </c>
      <c r="R630" s="58">
        <f t="shared" si="318"/>
        <v>0</v>
      </c>
      <c r="S630" s="58">
        <f t="shared" si="319"/>
        <v>0</v>
      </c>
      <c r="T630" s="58">
        <f t="shared" si="300"/>
        <v>100</v>
      </c>
      <c r="U630" s="88" t="str">
        <f>IF(R630=0,"-",FORECAST($C$8,Инклинометрия!$B$2:$B$152,Инклинометрия!$A$2:$A$152))</f>
        <v>-</v>
      </c>
      <c r="V630" s="88" t="str">
        <f>IF(R630=0,"-",FORECAST($C$8-R630,Инклинометрия!$B$2:$B$152,Инклинометрия!$A$2:$A$152))</f>
        <v>-</v>
      </c>
      <c r="W630" s="88" t="str">
        <f>IF(R630&gt;0,FORECAST($C$8,Инклинометрия!$B$2:$B$152,Инклинометрия!$A$2:$A$152),IF(AB630=$C$8,"-",FORECAST($C$8-AB630,Инклинометрия!$B$2:$B$152,Инклинометрия!$A$2:$A$152)))</f>
        <v>-</v>
      </c>
      <c r="X630" s="88" t="str">
        <f>IF(S630=0,"-",FORECAST($C$8-(S630+AB630),Инклинометрия!$B$2:$B$152,Инклинометрия!$A$2:$A$152))</f>
        <v>-</v>
      </c>
      <c r="Y630" s="88">
        <f>FORECAST($C$8+T630,Инклинометрия!$B$2:$B$152,Инклинометрия!$A$2:$A$152)</f>
        <v>1425</v>
      </c>
      <c r="Z630" s="88">
        <f>IF(R630=0,FORECAST($C$6-T630,Инклинометрия!$B$2:$B$152,Инклинометрия!$A$2:$A$152),FORECAST($C$8,Инклинометрия!$B$2:$B$152,Инклинометрия!$A$2:$A$152))</f>
        <v>1330</v>
      </c>
      <c r="AA630" s="61">
        <f t="shared" si="301"/>
        <v>1400</v>
      </c>
      <c r="AB630" s="62">
        <f t="shared" si="320"/>
        <v>1400</v>
      </c>
      <c r="AC630" s="62">
        <f t="shared" si="302"/>
        <v>0</v>
      </c>
      <c r="AD630" s="65">
        <f>IF(R630=0,FORECAST($C$8,Инклинометрия!$B$2:$B$152,Инклинометрия!$A$2:$A$152),V630)</f>
        <v>1330</v>
      </c>
      <c r="AE630" s="65">
        <f>FORECAST($C$8-(R630+AA630),Инклинометрия!$B$2:$B$152,Инклинометрия!$A$2:$A$152)</f>
        <v>0</v>
      </c>
      <c r="AF630" s="65">
        <f>IF(AB630=0,"-",FORECAST($C$8,Инклинометрия!$B$2:$B$152,Инклинометрия!$A$2:$A$152))</f>
        <v>1330</v>
      </c>
      <c r="AG630" s="65">
        <f>IF(AB630=0,"-",FORECAST($C$8-AB630,Инклинометрия!$B$2:$B$152,Инклинометрия!$A$2:$A$152))</f>
        <v>0</v>
      </c>
      <c r="AH630" s="65" t="str">
        <f>IF(AC630=0,"-",FORECAST($C$8+AC630,Инклинометрия!$B$2:$B$152,Инклинометрия!$A$2:$A$152))</f>
        <v>-</v>
      </c>
      <c r="AI630" s="89" t="str">
        <f>IF(AC630=0,"-",FORECAST($C$8,Инклинометрия!$B$2:$B$152,Инклинометрия!$A$2:$A$152))</f>
        <v>-</v>
      </c>
      <c r="AJ630" s="28"/>
      <c r="AK630" s="67">
        <f t="shared" si="321"/>
        <v>0</v>
      </c>
      <c r="AL630" s="28">
        <f t="shared" si="322"/>
        <v>0</v>
      </c>
      <c r="AM630" s="28">
        <f t="shared" si="323"/>
        <v>0.1</v>
      </c>
      <c r="AN630" s="26">
        <f t="shared" si="324"/>
        <v>0.1</v>
      </c>
      <c r="AO630" s="87">
        <f t="shared" si="325"/>
        <v>145626.51678434567</v>
      </c>
      <c r="AP630" s="87">
        <f t="shared" si="303"/>
        <v>44301.516784345658</v>
      </c>
      <c r="AQ630" s="66">
        <f t="shared" si="304"/>
        <v>14695380</v>
      </c>
      <c r="AR630" s="66">
        <f t="shared" si="305"/>
        <v>14695380</v>
      </c>
      <c r="AS630" s="66">
        <f t="shared" si="306"/>
        <v>784800</v>
      </c>
      <c r="AT630" s="45">
        <f t="shared" si="310"/>
        <v>15625806.516784346</v>
      </c>
      <c r="AU630" s="75"/>
    </row>
    <row r="631" spans="2:47" x14ac:dyDescent="0.3">
      <c r="B631" s="41">
        <f t="shared" si="311"/>
        <v>3005</v>
      </c>
      <c r="C631" s="8">
        <f t="shared" si="326"/>
        <v>30.05</v>
      </c>
      <c r="D631" s="73">
        <f t="shared" si="307"/>
        <v>40.191875000000003</v>
      </c>
      <c r="E631" s="29">
        <f t="shared" si="329"/>
        <v>9953.3944639156198</v>
      </c>
      <c r="F631" s="29">
        <f t="shared" si="312"/>
        <v>16.561388459094445</v>
      </c>
      <c r="G631" s="29">
        <f t="shared" si="327"/>
        <v>22.150857064038817</v>
      </c>
      <c r="H631" s="17">
        <f t="shared" si="313"/>
        <v>13312.665095487069</v>
      </c>
      <c r="I631" s="29">
        <f t="shared" si="314"/>
        <v>2.2250485660981263</v>
      </c>
      <c r="J631" s="29">
        <f t="shared" si="308"/>
        <v>20.847057720370078</v>
      </c>
      <c r="K631" s="39">
        <f t="shared" si="315"/>
        <v>1400</v>
      </c>
      <c r="L631" s="49">
        <f t="shared" si="298"/>
        <v>0</v>
      </c>
      <c r="M631" s="48">
        <f t="shared" si="299"/>
        <v>4.2266987561397071</v>
      </c>
      <c r="N631" s="51">
        <f t="shared" si="309"/>
        <v>0</v>
      </c>
      <c r="O631" s="54">
        <f t="shared" si="328"/>
        <v>18.880500609176615</v>
      </c>
      <c r="P631" s="34">
        <f t="shared" si="316"/>
        <v>1.7671458676442586</v>
      </c>
      <c r="Q631" s="30">
        <f t="shared" si="317"/>
        <v>0</v>
      </c>
      <c r="R631" s="58">
        <f t="shared" si="318"/>
        <v>0</v>
      </c>
      <c r="S631" s="58">
        <f t="shared" si="319"/>
        <v>0</v>
      </c>
      <c r="T631" s="58">
        <f t="shared" si="300"/>
        <v>100</v>
      </c>
      <c r="U631" s="88" t="str">
        <f>IF(R631=0,"-",FORECAST($C$8,Инклинометрия!$B$2:$B$152,Инклинометрия!$A$2:$A$152))</f>
        <v>-</v>
      </c>
      <c r="V631" s="88" t="str">
        <f>IF(R631=0,"-",FORECAST($C$8-R631,Инклинометрия!$B$2:$B$152,Инклинометрия!$A$2:$A$152))</f>
        <v>-</v>
      </c>
      <c r="W631" s="88" t="str">
        <f>IF(R631&gt;0,FORECAST($C$8,Инклинометрия!$B$2:$B$152,Инклинометрия!$A$2:$A$152),IF(AB631=$C$8,"-",FORECAST($C$8-AB631,Инклинометрия!$B$2:$B$152,Инклинометрия!$A$2:$A$152)))</f>
        <v>-</v>
      </c>
      <c r="X631" s="88" t="str">
        <f>IF(S631=0,"-",FORECAST($C$8-(S631+AB631),Инклинометрия!$B$2:$B$152,Инклинометрия!$A$2:$A$152))</f>
        <v>-</v>
      </c>
      <c r="Y631" s="88">
        <f>FORECAST($C$8+T631,Инклинометрия!$B$2:$B$152,Инклинометрия!$A$2:$A$152)</f>
        <v>1425</v>
      </c>
      <c r="Z631" s="88">
        <f>IF(R631=0,FORECAST($C$6-T631,Инклинометрия!$B$2:$B$152,Инклинометрия!$A$2:$A$152),FORECAST($C$8,Инклинометрия!$B$2:$B$152,Инклинометрия!$A$2:$A$152))</f>
        <v>1330</v>
      </c>
      <c r="AA631" s="61">
        <f t="shared" si="301"/>
        <v>1400</v>
      </c>
      <c r="AB631" s="62">
        <f t="shared" si="320"/>
        <v>1400</v>
      </c>
      <c r="AC631" s="62">
        <f t="shared" si="302"/>
        <v>0</v>
      </c>
      <c r="AD631" s="65">
        <f>IF(R631=0,FORECAST($C$8,Инклинометрия!$B$2:$B$152,Инклинометрия!$A$2:$A$152),V631)</f>
        <v>1330</v>
      </c>
      <c r="AE631" s="65">
        <f>FORECAST($C$8-(R631+AA631),Инклинометрия!$B$2:$B$152,Инклинометрия!$A$2:$A$152)</f>
        <v>0</v>
      </c>
      <c r="AF631" s="65">
        <f>IF(AB631=0,"-",FORECAST($C$8,Инклинометрия!$B$2:$B$152,Инклинометрия!$A$2:$A$152))</f>
        <v>1330</v>
      </c>
      <c r="AG631" s="65">
        <f>IF(AB631=0,"-",FORECAST($C$8-AB631,Инклинометрия!$B$2:$B$152,Инклинометрия!$A$2:$A$152))</f>
        <v>0</v>
      </c>
      <c r="AH631" s="65" t="str">
        <f>IF(AC631=0,"-",FORECAST($C$8+AC631,Инклинометрия!$B$2:$B$152,Инклинометрия!$A$2:$A$152))</f>
        <v>-</v>
      </c>
      <c r="AI631" s="89" t="str">
        <f>IF(AC631=0,"-",FORECAST($C$8,Инклинометрия!$B$2:$B$152,Инклинометрия!$A$2:$A$152))</f>
        <v>-</v>
      </c>
      <c r="AJ631" s="28"/>
      <c r="AK631" s="67">
        <f t="shared" si="321"/>
        <v>0</v>
      </c>
      <c r="AL631" s="28">
        <f t="shared" si="322"/>
        <v>0</v>
      </c>
      <c r="AM631" s="28">
        <f t="shared" si="323"/>
        <v>0.1</v>
      </c>
      <c r="AN631" s="26">
        <f t="shared" si="324"/>
        <v>0.1</v>
      </c>
      <c r="AO631" s="87">
        <f t="shared" si="325"/>
        <v>145626.51678434567</v>
      </c>
      <c r="AP631" s="87">
        <f t="shared" si="303"/>
        <v>44301.516784345658</v>
      </c>
      <c r="AQ631" s="66">
        <f t="shared" si="304"/>
        <v>14695380</v>
      </c>
      <c r="AR631" s="66">
        <f t="shared" si="305"/>
        <v>14695380</v>
      </c>
      <c r="AS631" s="66">
        <f t="shared" si="306"/>
        <v>784800</v>
      </c>
      <c r="AT631" s="45">
        <f t="shared" si="310"/>
        <v>15625806.516784346</v>
      </c>
      <c r="AU631" s="75"/>
    </row>
    <row r="632" spans="2:47" x14ac:dyDescent="0.3">
      <c r="B632" s="41">
        <f t="shared" si="311"/>
        <v>3010</v>
      </c>
      <c r="C632" s="8">
        <f t="shared" si="326"/>
        <v>30.1</v>
      </c>
      <c r="D632" s="73">
        <f t="shared" si="307"/>
        <v>40.258749999999999</v>
      </c>
      <c r="E632" s="29">
        <f t="shared" si="329"/>
        <v>9969.9558523747146</v>
      </c>
      <c r="F632" s="29">
        <f t="shared" si="312"/>
        <v>16.561388459094445</v>
      </c>
      <c r="G632" s="29">
        <f t="shared" si="327"/>
        <v>22.150857064038817</v>
      </c>
      <c r="H632" s="17">
        <f t="shared" si="313"/>
        <v>13334.815952551107</v>
      </c>
      <c r="I632" s="29">
        <f t="shared" si="314"/>
        <v>2.2250485660981263</v>
      </c>
      <c r="J632" s="29">
        <f t="shared" si="308"/>
        <v>20.847057720370078</v>
      </c>
      <c r="K632" s="39">
        <f t="shared" si="315"/>
        <v>1400</v>
      </c>
      <c r="L632" s="49">
        <f t="shared" si="298"/>
        <v>0</v>
      </c>
      <c r="M632" s="48">
        <f t="shared" si="299"/>
        <v>4.2266987561397071</v>
      </c>
      <c r="N632" s="51">
        <f t="shared" si="309"/>
        <v>0</v>
      </c>
      <c r="O632" s="54">
        <f t="shared" si="328"/>
        <v>18.880500609176615</v>
      </c>
      <c r="P632" s="34">
        <f t="shared" si="316"/>
        <v>1.7671458676442586</v>
      </c>
      <c r="Q632" s="30">
        <f t="shared" si="317"/>
        <v>0</v>
      </c>
      <c r="R632" s="58">
        <f t="shared" si="318"/>
        <v>0</v>
      </c>
      <c r="S632" s="58">
        <f t="shared" si="319"/>
        <v>0</v>
      </c>
      <c r="T632" s="58">
        <f t="shared" si="300"/>
        <v>100</v>
      </c>
      <c r="U632" s="88" t="str">
        <f>IF(R632=0,"-",FORECAST($C$8,Инклинометрия!$B$2:$B$152,Инклинометрия!$A$2:$A$152))</f>
        <v>-</v>
      </c>
      <c r="V632" s="88" t="str">
        <f>IF(R632=0,"-",FORECAST($C$8-R632,Инклинометрия!$B$2:$B$152,Инклинометрия!$A$2:$A$152))</f>
        <v>-</v>
      </c>
      <c r="W632" s="88" t="str">
        <f>IF(R632&gt;0,FORECAST($C$8,Инклинометрия!$B$2:$B$152,Инклинометрия!$A$2:$A$152),IF(AB632=$C$8,"-",FORECAST($C$8-AB632,Инклинометрия!$B$2:$B$152,Инклинометрия!$A$2:$A$152)))</f>
        <v>-</v>
      </c>
      <c r="X632" s="88" t="str">
        <f>IF(S632=0,"-",FORECAST($C$8-(S632+AB632),Инклинометрия!$B$2:$B$152,Инклинометрия!$A$2:$A$152))</f>
        <v>-</v>
      </c>
      <c r="Y632" s="88">
        <f>FORECAST($C$8+T632,Инклинометрия!$B$2:$B$152,Инклинометрия!$A$2:$A$152)</f>
        <v>1425</v>
      </c>
      <c r="Z632" s="88">
        <f>IF(R632=0,FORECAST($C$6-T632,Инклинометрия!$B$2:$B$152,Инклинометрия!$A$2:$A$152),FORECAST($C$8,Инклинометрия!$B$2:$B$152,Инклинометрия!$A$2:$A$152))</f>
        <v>1330</v>
      </c>
      <c r="AA632" s="61">
        <f t="shared" si="301"/>
        <v>1400</v>
      </c>
      <c r="AB632" s="62">
        <f t="shared" si="320"/>
        <v>1400</v>
      </c>
      <c r="AC632" s="62">
        <f t="shared" si="302"/>
        <v>0</v>
      </c>
      <c r="AD632" s="65">
        <f>IF(R632=0,FORECAST($C$8,Инклинометрия!$B$2:$B$152,Инклинометрия!$A$2:$A$152),V632)</f>
        <v>1330</v>
      </c>
      <c r="AE632" s="65">
        <f>FORECAST($C$8-(R632+AA632),Инклинометрия!$B$2:$B$152,Инклинометрия!$A$2:$A$152)</f>
        <v>0</v>
      </c>
      <c r="AF632" s="65">
        <f>IF(AB632=0,"-",FORECAST($C$8,Инклинометрия!$B$2:$B$152,Инклинометрия!$A$2:$A$152))</f>
        <v>1330</v>
      </c>
      <c r="AG632" s="65">
        <f>IF(AB632=0,"-",FORECAST($C$8-AB632,Инклинометрия!$B$2:$B$152,Инклинометрия!$A$2:$A$152))</f>
        <v>0</v>
      </c>
      <c r="AH632" s="65" t="str">
        <f>IF(AC632=0,"-",FORECAST($C$8+AC632,Инклинометрия!$B$2:$B$152,Инклинометрия!$A$2:$A$152))</f>
        <v>-</v>
      </c>
      <c r="AI632" s="89" t="str">
        <f>IF(AC632=0,"-",FORECAST($C$8,Инклинометрия!$B$2:$B$152,Инклинометрия!$A$2:$A$152))</f>
        <v>-</v>
      </c>
      <c r="AJ632" s="28"/>
      <c r="AK632" s="67">
        <f t="shared" si="321"/>
        <v>0</v>
      </c>
      <c r="AL632" s="28">
        <f t="shared" si="322"/>
        <v>0</v>
      </c>
      <c r="AM632" s="28">
        <f t="shared" si="323"/>
        <v>0.1</v>
      </c>
      <c r="AN632" s="26">
        <f t="shared" si="324"/>
        <v>0.1</v>
      </c>
      <c r="AO632" s="87">
        <f t="shared" si="325"/>
        <v>145626.51678434567</v>
      </c>
      <c r="AP632" s="87">
        <f t="shared" si="303"/>
        <v>44301.516784345658</v>
      </c>
      <c r="AQ632" s="66">
        <f t="shared" si="304"/>
        <v>14695380</v>
      </c>
      <c r="AR632" s="66">
        <f t="shared" si="305"/>
        <v>14695380</v>
      </c>
      <c r="AS632" s="66">
        <f t="shared" si="306"/>
        <v>784800</v>
      </c>
      <c r="AT632" s="45">
        <f t="shared" si="310"/>
        <v>15625806.516784346</v>
      </c>
      <c r="AU632" s="75"/>
    </row>
    <row r="633" spans="2:47" x14ac:dyDescent="0.3">
      <c r="B633" s="41">
        <f t="shared" si="311"/>
        <v>3015</v>
      </c>
      <c r="C633" s="8">
        <f t="shared" si="326"/>
        <v>30.150000000000002</v>
      </c>
      <c r="D633" s="73">
        <f t="shared" si="307"/>
        <v>40.325625000000002</v>
      </c>
      <c r="E633" s="29">
        <f t="shared" si="329"/>
        <v>9986.5172408338076</v>
      </c>
      <c r="F633" s="29">
        <f t="shared" si="312"/>
        <v>16.561388459094445</v>
      </c>
      <c r="G633" s="29">
        <f t="shared" si="327"/>
        <v>22.150857064038817</v>
      </c>
      <c r="H633" s="17">
        <f t="shared" si="313"/>
        <v>13356.966809615145</v>
      </c>
      <c r="I633" s="29">
        <f t="shared" si="314"/>
        <v>2.2250485660981263</v>
      </c>
      <c r="J633" s="29">
        <f t="shared" si="308"/>
        <v>20.847057720370078</v>
      </c>
      <c r="K633" s="39">
        <f t="shared" si="315"/>
        <v>1400</v>
      </c>
      <c r="L633" s="49">
        <f t="shared" si="298"/>
        <v>0</v>
      </c>
      <c r="M633" s="48">
        <f t="shared" si="299"/>
        <v>4.2266987561397071</v>
      </c>
      <c r="N633" s="51">
        <f t="shared" si="309"/>
        <v>0</v>
      </c>
      <c r="O633" s="54">
        <f t="shared" si="328"/>
        <v>18.880500609176615</v>
      </c>
      <c r="P633" s="34">
        <f t="shared" si="316"/>
        <v>1.7671458676442586</v>
      </c>
      <c r="Q633" s="30">
        <f t="shared" si="317"/>
        <v>0</v>
      </c>
      <c r="R633" s="58">
        <f t="shared" si="318"/>
        <v>0</v>
      </c>
      <c r="S633" s="58">
        <f t="shared" si="319"/>
        <v>0</v>
      </c>
      <c r="T633" s="58">
        <f t="shared" si="300"/>
        <v>100</v>
      </c>
      <c r="U633" s="88" t="str">
        <f>IF(R633=0,"-",FORECAST($C$8,Инклинометрия!$B$2:$B$152,Инклинометрия!$A$2:$A$152))</f>
        <v>-</v>
      </c>
      <c r="V633" s="88" t="str">
        <f>IF(R633=0,"-",FORECAST($C$8-R633,Инклинометрия!$B$2:$B$152,Инклинометрия!$A$2:$A$152))</f>
        <v>-</v>
      </c>
      <c r="W633" s="88" t="str">
        <f>IF(R633&gt;0,FORECAST($C$8,Инклинометрия!$B$2:$B$152,Инклинометрия!$A$2:$A$152),IF(AB633=$C$8,"-",FORECAST($C$8-AB633,Инклинометрия!$B$2:$B$152,Инклинометрия!$A$2:$A$152)))</f>
        <v>-</v>
      </c>
      <c r="X633" s="88" t="str">
        <f>IF(S633=0,"-",FORECAST($C$8-(S633+AB633),Инклинометрия!$B$2:$B$152,Инклинометрия!$A$2:$A$152))</f>
        <v>-</v>
      </c>
      <c r="Y633" s="88">
        <f>FORECAST($C$8+T633,Инклинометрия!$B$2:$B$152,Инклинометрия!$A$2:$A$152)</f>
        <v>1425</v>
      </c>
      <c r="Z633" s="88">
        <f>IF(R633=0,FORECAST($C$6-T633,Инклинометрия!$B$2:$B$152,Инклинометрия!$A$2:$A$152),FORECAST($C$8,Инклинометрия!$B$2:$B$152,Инклинометрия!$A$2:$A$152))</f>
        <v>1330</v>
      </c>
      <c r="AA633" s="61">
        <f t="shared" si="301"/>
        <v>1400</v>
      </c>
      <c r="AB633" s="62">
        <f t="shared" si="320"/>
        <v>1400</v>
      </c>
      <c r="AC633" s="62">
        <f t="shared" si="302"/>
        <v>0</v>
      </c>
      <c r="AD633" s="65">
        <f>IF(R633=0,FORECAST($C$8,Инклинометрия!$B$2:$B$152,Инклинометрия!$A$2:$A$152),V633)</f>
        <v>1330</v>
      </c>
      <c r="AE633" s="65">
        <f>FORECAST($C$8-(R633+AA633),Инклинометрия!$B$2:$B$152,Инклинометрия!$A$2:$A$152)</f>
        <v>0</v>
      </c>
      <c r="AF633" s="65">
        <f>IF(AB633=0,"-",FORECAST($C$8,Инклинометрия!$B$2:$B$152,Инклинометрия!$A$2:$A$152))</f>
        <v>1330</v>
      </c>
      <c r="AG633" s="65">
        <f>IF(AB633=0,"-",FORECAST($C$8-AB633,Инклинометрия!$B$2:$B$152,Инклинометрия!$A$2:$A$152))</f>
        <v>0</v>
      </c>
      <c r="AH633" s="65" t="str">
        <f>IF(AC633=0,"-",FORECAST($C$8+AC633,Инклинометрия!$B$2:$B$152,Инклинометрия!$A$2:$A$152))</f>
        <v>-</v>
      </c>
      <c r="AI633" s="89" t="str">
        <f>IF(AC633=0,"-",FORECAST($C$8,Инклинометрия!$B$2:$B$152,Инклинометрия!$A$2:$A$152))</f>
        <v>-</v>
      </c>
      <c r="AJ633" s="28"/>
      <c r="AK633" s="67">
        <f t="shared" si="321"/>
        <v>0</v>
      </c>
      <c r="AL633" s="28">
        <f t="shared" si="322"/>
        <v>0</v>
      </c>
      <c r="AM633" s="28">
        <f t="shared" si="323"/>
        <v>0.1</v>
      </c>
      <c r="AN633" s="26">
        <f t="shared" si="324"/>
        <v>0.1</v>
      </c>
      <c r="AO633" s="87">
        <f t="shared" si="325"/>
        <v>145626.51678434567</v>
      </c>
      <c r="AP633" s="87">
        <f t="shared" si="303"/>
        <v>44301.516784345658</v>
      </c>
      <c r="AQ633" s="66">
        <f t="shared" si="304"/>
        <v>14695380</v>
      </c>
      <c r="AR633" s="66">
        <f t="shared" si="305"/>
        <v>14695380</v>
      </c>
      <c r="AS633" s="66">
        <f t="shared" si="306"/>
        <v>784800</v>
      </c>
      <c r="AT633" s="45">
        <f t="shared" si="310"/>
        <v>15625806.516784346</v>
      </c>
      <c r="AU633" s="75"/>
    </row>
    <row r="634" spans="2:47" x14ac:dyDescent="0.3">
      <c r="B634" s="41">
        <f t="shared" si="311"/>
        <v>3020</v>
      </c>
      <c r="C634" s="8">
        <f t="shared" si="326"/>
        <v>30.2</v>
      </c>
      <c r="D634" s="73">
        <f t="shared" si="307"/>
        <v>40.392499999999998</v>
      </c>
      <c r="E634" s="29">
        <f t="shared" si="329"/>
        <v>10003.078629292902</v>
      </c>
      <c r="F634" s="29">
        <f t="shared" si="312"/>
        <v>16.561388459093266</v>
      </c>
      <c r="G634" s="29">
        <f t="shared" si="327"/>
        <v>22.15085706403724</v>
      </c>
      <c r="H634" s="17">
        <f t="shared" si="313"/>
        <v>13379.117666679183</v>
      </c>
      <c r="I634" s="29">
        <f t="shared" si="314"/>
        <v>2.2250485660981263</v>
      </c>
      <c r="J634" s="29">
        <f t="shared" si="308"/>
        <v>20.847057720369335</v>
      </c>
      <c r="K634" s="39">
        <f t="shared" si="315"/>
        <v>1400</v>
      </c>
      <c r="L634" s="49">
        <f t="shared" si="298"/>
        <v>0</v>
      </c>
      <c r="M634" s="48">
        <f t="shared" si="299"/>
        <v>4.2266987561397071</v>
      </c>
      <c r="N634" s="51">
        <f t="shared" si="309"/>
        <v>0</v>
      </c>
      <c r="O634" s="54">
        <f t="shared" si="328"/>
        <v>18.880500609176615</v>
      </c>
      <c r="P634" s="34">
        <f t="shared" si="316"/>
        <v>1.7671458676442586</v>
      </c>
      <c r="Q634" s="30">
        <f t="shared" si="317"/>
        <v>0</v>
      </c>
      <c r="R634" s="58">
        <f t="shared" si="318"/>
        <v>0</v>
      </c>
      <c r="S634" s="58">
        <f t="shared" si="319"/>
        <v>0</v>
      </c>
      <c r="T634" s="58">
        <f t="shared" si="300"/>
        <v>100</v>
      </c>
      <c r="U634" s="88" t="str">
        <f>IF(R634=0,"-",FORECAST($C$8,Инклинометрия!$B$2:$B$152,Инклинометрия!$A$2:$A$152))</f>
        <v>-</v>
      </c>
      <c r="V634" s="88" t="str">
        <f>IF(R634=0,"-",FORECAST($C$8-R634,Инклинометрия!$B$2:$B$152,Инклинометрия!$A$2:$A$152))</f>
        <v>-</v>
      </c>
      <c r="W634" s="88" t="str">
        <f>IF(R634&gt;0,FORECAST($C$8,Инклинометрия!$B$2:$B$152,Инклинометрия!$A$2:$A$152),IF(AB634=$C$8,"-",FORECAST($C$8-AB634,Инклинометрия!$B$2:$B$152,Инклинометрия!$A$2:$A$152)))</f>
        <v>-</v>
      </c>
      <c r="X634" s="88" t="str">
        <f>IF(S634=0,"-",FORECAST($C$8-(S634+AB634),Инклинометрия!$B$2:$B$152,Инклинометрия!$A$2:$A$152))</f>
        <v>-</v>
      </c>
      <c r="Y634" s="88">
        <f>FORECAST($C$8+T634,Инклинометрия!$B$2:$B$152,Инклинометрия!$A$2:$A$152)</f>
        <v>1425</v>
      </c>
      <c r="Z634" s="88">
        <f>IF(R634=0,FORECAST($C$6-T634,Инклинометрия!$B$2:$B$152,Инклинометрия!$A$2:$A$152),FORECAST($C$8,Инклинометрия!$B$2:$B$152,Инклинометрия!$A$2:$A$152))</f>
        <v>1330</v>
      </c>
      <c r="AA634" s="61">
        <f t="shared" si="301"/>
        <v>1400</v>
      </c>
      <c r="AB634" s="62">
        <f t="shared" si="320"/>
        <v>1400</v>
      </c>
      <c r="AC634" s="62">
        <f t="shared" si="302"/>
        <v>0</v>
      </c>
      <c r="AD634" s="65">
        <f>IF(R634=0,FORECAST($C$8,Инклинометрия!$B$2:$B$152,Инклинометрия!$A$2:$A$152),V634)</f>
        <v>1330</v>
      </c>
      <c r="AE634" s="65">
        <f>FORECAST($C$8-(R634+AA634),Инклинометрия!$B$2:$B$152,Инклинометрия!$A$2:$A$152)</f>
        <v>0</v>
      </c>
      <c r="AF634" s="65">
        <f>IF(AB634=0,"-",FORECAST($C$8,Инклинометрия!$B$2:$B$152,Инклинометрия!$A$2:$A$152))</f>
        <v>1330</v>
      </c>
      <c r="AG634" s="65">
        <f>IF(AB634=0,"-",FORECAST($C$8-AB634,Инклинометрия!$B$2:$B$152,Инклинометрия!$A$2:$A$152))</f>
        <v>0</v>
      </c>
      <c r="AH634" s="65" t="str">
        <f>IF(AC634=0,"-",FORECAST($C$8+AC634,Инклинометрия!$B$2:$B$152,Инклинометрия!$A$2:$A$152))</f>
        <v>-</v>
      </c>
      <c r="AI634" s="89" t="str">
        <f>IF(AC634=0,"-",FORECAST($C$8,Инклинометрия!$B$2:$B$152,Инклинометрия!$A$2:$A$152))</f>
        <v>-</v>
      </c>
      <c r="AJ634" s="28"/>
      <c r="AK634" s="67">
        <f t="shared" si="321"/>
        <v>0</v>
      </c>
      <c r="AL634" s="28">
        <f t="shared" si="322"/>
        <v>0</v>
      </c>
      <c r="AM634" s="28">
        <f t="shared" si="323"/>
        <v>0.1</v>
      </c>
      <c r="AN634" s="26">
        <f t="shared" si="324"/>
        <v>0.1</v>
      </c>
      <c r="AO634" s="87">
        <f t="shared" si="325"/>
        <v>145626.51678434567</v>
      </c>
      <c r="AP634" s="87">
        <f t="shared" si="303"/>
        <v>44301.516784345658</v>
      </c>
      <c r="AQ634" s="66">
        <f t="shared" si="304"/>
        <v>14695380</v>
      </c>
      <c r="AR634" s="66">
        <f t="shared" si="305"/>
        <v>14695380</v>
      </c>
      <c r="AS634" s="66">
        <f t="shared" si="306"/>
        <v>784800</v>
      </c>
      <c r="AT634" s="45">
        <f t="shared" si="310"/>
        <v>15625806.516784346</v>
      </c>
      <c r="AU634" s="75"/>
    </row>
    <row r="635" spans="2:47" x14ac:dyDescent="0.3">
      <c r="B635" s="41">
        <f t="shared" si="311"/>
        <v>3025</v>
      </c>
      <c r="C635" s="8">
        <f t="shared" si="326"/>
        <v>30.25</v>
      </c>
      <c r="D635" s="73">
        <f t="shared" si="307"/>
        <v>40.459375000000001</v>
      </c>
      <c r="E635" s="29">
        <f t="shared" si="329"/>
        <v>10019.640017751997</v>
      </c>
      <c r="F635" s="29">
        <f t="shared" si="312"/>
        <v>16.561388459094445</v>
      </c>
      <c r="G635" s="29">
        <f t="shared" si="327"/>
        <v>22.150857064038817</v>
      </c>
      <c r="H635" s="17">
        <f t="shared" si="313"/>
        <v>13401.268523743222</v>
      </c>
      <c r="I635" s="29">
        <f t="shared" si="314"/>
        <v>2.2250485660981263</v>
      </c>
      <c r="J635" s="29">
        <f t="shared" si="308"/>
        <v>20.847057720370078</v>
      </c>
      <c r="K635" s="39">
        <f t="shared" si="315"/>
        <v>1400</v>
      </c>
      <c r="L635" s="49">
        <f t="shared" si="298"/>
        <v>0</v>
      </c>
      <c r="M635" s="48">
        <f t="shared" si="299"/>
        <v>4.2266987561397071</v>
      </c>
      <c r="N635" s="51">
        <f t="shared" si="309"/>
        <v>0</v>
      </c>
      <c r="O635" s="54">
        <f t="shared" si="328"/>
        <v>18.880500609176615</v>
      </c>
      <c r="P635" s="34">
        <f t="shared" si="316"/>
        <v>1.7671458676442586</v>
      </c>
      <c r="Q635" s="30">
        <f t="shared" si="317"/>
        <v>0</v>
      </c>
      <c r="R635" s="58">
        <f t="shared" si="318"/>
        <v>0</v>
      </c>
      <c r="S635" s="58">
        <f t="shared" si="319"/>
        <v>0</v>
      </c>
      <c r="T635" s="58">
        <f t="shared" si="300"/>
        <v>100</v>
      </c>
      <c r="U635" s="88" t="str">
        <f>IF(R635=0,"-",FORECAST($C$8,Инклинометрия!$B$2:$B$152,Инклинометрия!$A$2:$A$152))</f>
        <v>-</v>
      </c>
      <c r="V635" s="88" t="str">
        <f>IF(R635=0,"-",FORECAST($C$8-R635,Инклинометрия!$B$2:$B$152,Инклинометрия!$A$2:$A$152))</f>
        <v>-</v>
      </c>
      <c r="W635" s="88" t="str">
        <f>IF(R635&gt;0,FORECAST($C$8,Инклинометрия!$B$2:$B$152,Инклинометрия!$A$2:$A$152),IF(AB635=$C$8,"-",FORECAST($C$8-AB635,Инклинометрия!$B$2:$B$152,Инклинометрия!$A$2:$A$152)))</f>
        <v>-</v>
      </c>
      <c r="X635" s="88" t="str">
        <f>IF(S635=0,"-",FORECAST($C$8-(S635+AB635),Инклинометрия!$B$2:$B$152,Инклинометрия!$A$2:$A$152))</f>
        <v>-</v>
      </c>
      <c r="Y635" s="88">
        <f>FORECAST($C$8+T635,Инклинометрия!$B$2:$B$152,Инклинометрия!$A$2:$A$152)</f>
        <v>1425</v>
      </c>
      <c r="Z635" s="88">
        <f>IF(R635=0,FORECAST($C$6-T635,Инклинометрия!$B$2:$B$152,Инклинометрия!$A$2:$A$152),FORECAST($C$8,Инклинометрия!$B$2:$B$152,Инклинометрия!$A$2:$A$152))</f>
        <v>1330</v>
      </c>
      <c r="AA635" s="61">
        <f t="shared" si="301"/>
        <v>1400</v>
      </c>
      <c r="AB635" s="62">
        <f t="shared" si="320"/>
        <v>1400</v>
      </c>
      <c r="AC635" s="62">
        <f t="shared" si="302"/>
        <v>0</v>
      </c>
      <c r="AD635" s="65">
        <f>IF(R635=0,FORECAST($C$8,Инклинометрия!$B$2:$B$152,Инклинометрия!$A$2:$A$152),V635)</f>
        <v>1330</v>
      </c>
      <c r="AE635" s="65">
        <f>FORECAST($C$8-(R635+AA635),Инклинометрия!$B$2:$B$152,Инклинометрия!$A$2:$A$152)</f>
        <v>0</v>
      </c>
      <c r="AF635" s="65">
        <f>IF(AB635=0,"-",FORECAST($C$8,Инклинометрия!$B$2:$B$152,Инклинометрия!$A$2:$A$152))</f>
        <v>1330</v>
      </c>
      <c r="AG635" s="65">
        <f>IF(AB635=0,"-",FORECAST($C$8-AB635,Инклинометрия!$B$2:$B$152,Инклинометрия!$A$2:$A$152))</f>
        <v>0</v>
      </c>
      <c r="AH635" s="65" t="str">
        <f>IF(AC635=0,"-",FORECAST($C$8+AC635,Инклинометрия!$B$2:$B$152,Инклинометрия!$A$2:$A$152))</f>
        <v>-</v>
      </c>
      <c r="AI635" s="89" t="str">
        <f>IF(AC635=0,"-",FORECAST($C$8,Инклинометрия!$B$2:$B$152,Инклинометрия!$A$2:$A$152))</f>
        <v>-</v>
      </c>
      <c r="AJ635" s="28"/>
      <c r="AK635" s="67">
        <f t="shared" si="321"/>
        <v>0</v>
      </c>
      <c r="AL635" s="28">
        <f t="shared" si="322"/>
        <v>0</v>
      </c>
      <c r="AM635" s="28">
        <f t="shared" si="323"/>
        <v>0.1</v>
      </c>
      <c r="AN635" s="26">
        <f t="shared" si="324"/>
        <v>0.1</v>
      </c>
      <c r="AO635" s="87">
        <f t="shared" si="325"/>
        <v>145626.51678434567</v>
      </c>
      <c r="AP635" s="87">
        <f t="shared" si="303"/>
        <v>44301.516784345658</v>
      </c>
      <c r="AQ635" s="66">
        <f t="shared" si="304"/>
        <v>14695380</v>
      </c>
      <c r="AR635" s="66">
        <f t="shared" si="305"/>
        <v>14695380</v>
      </c>
      <c r="AS635" s="66">
        <f t="shared" si="306"/>
        <v>784800</v>
      </c>
      <c r="AT635" s="45">
        <f t="shared" si="310"/>
        <v>15625806.516784346</v>
      </c>
      <c r="AU635" s="75"/>
    </row>
    <row r="636" spans="2:47" x14ac:dyDescent="0.3">
      <c r="B636" s="41">
        <f t="shared" si="311"/>
        <v>3030</v>
      </c>
      <c r="C636" s="8">
        <f t="shared" si="326"/>
        <v>30.3</v>
      </c>
      <c r="D636" s="73">
        <f t="shared" si="307"/>
        <v>40.526249999999997</v>
      </c>
      <c r="E636" s="29">
        <f t="shared" si="329"/>
        <v>10036.20140621109</v>
      </c>
      <c r="F636" s="29">
        <f t="shared" si="312"/>
        <v>16.561388459094445</v>
      </c>
      <c r="G636" s="29">
        <f t="shared" si="327"/>
        <v>22.150857064038817</v>
      </c>
      <c r="H636" s="17">
        <f t="shared" si="313"/>
        <v>13423.41938080726</v>
      </c>
      <c r="I636" s="29">
        <f t="shared" si="314"/>
        <v>2.2250485660981263</v>
      </c>
      <c r="J636" s="29">
        <f t="shared" si="308"/>
        <v>20.847057720370078</v>
      </c>
      <c r="K636" s="39">
        <f t="shared" si="315"/>
        <v>1400</v>
      </c>
      <c r="L636" s="49">
        <f t="shared" si="298"/>
        <v>0</v>
      </c>
      <c r="M636" s="48">
        <f t="shared" si="299"/>
        <v>4.2266987561397071</v>
      </c>
      <c r="N636" s="51">
        <f t="shared" si="309"/>
        <v>0</v>
      </c>
      <c r="O636" s="54">
        <f t="shared" si="328"/>
        <v>18.880500609176615</v>
      </c>
      <c r="P636" s="34">
        <f t="shared" si="316"/>
        <v>1.7671458676442586</v>
      </c>
      <c r="Q636" s="30">
        <f t="shared" si="317"/>
        <v>0</v>
      </c>
      <c r="R636" s="58">
        <f t="shared" si="318"/>
        <v>0</v>
      </c>
      <c r="S636" s="58">
        <f t="shared" si="319"/>
        <v>0</v>
      </c>
      <c r="T636" s="58">
        <f t="shared" si="300"/>
        <v>100</v>
      </c>
      <c r="U636" s="88" t="str">
        <f>IF(R636=0,"-",FORECAST($C$8,Инклинометрия!$B$2:$B$152,Инклинометрия!$A$2:$A$152))</f>
        <v>-</v>
      </c>
      <c r="V636" s="88" t="str">
        <f>IF(R636=0,"-",FORECAST($C$8-R636,Инклинометрия!$B$2:$B$152,Инклинометрия!$A$2:$A$152))</f>
        <v>-</v>
      </c>
      <c r="W636" s="88" t="str">
        <f>IF(R636&gt;0,FORECAST($C$8,Инклинометрия!$B$2:$B$152,Инклинометрия!$A$2:$A$152),IF(AB636=$C$8,"-",FORECAST($C$8-AB636,Инклинометрия!$B$2:$B$152,Инклинометрия!$A$2:$A$152)))</f>
        <v>-</v>
      </c>
      <c r="X636" s="88" t="str">
        <f>IF(S636=0,"-",FORECAST($C$8-(S636+AB636),Инклинометрия!$B$2:$B$152,Инклинометрия!$A$2:$A$152))</f>
        <v>-</v>
      </c>
      <c r="Y636" s="88">
        <f>FORECAST($C$8+T636,Инклинометрия!$B$2:$B$152,Инклинометрия!$A$2:$A$152)</f>
        <v>1425</v>
      </c>
      <c r="Z636" s="88">
        <f>IF(R636=0,FORECAST($C$6-T636,Инклинометрия!$B$2:$B$152,Инклинометрия!$A$2:$A$152),FORECAST($C$8,Инклинометрия!$B$2:$B$152,Инклинометрия!$A$2:$A$152))</f>
        <v>1330</v>
      </c>
      <c r="AA636" s="61">
        <f t="shared" si="301"/>
        <v>1400</v>
      </c>
      <c r="AB636" s="62">
        <f t="shared" si="320"/>
        <v>1400</v>
      </c>
      <c r="AC636" s="62">
        <f t="shared" si="302"/>
        <v>0</v>
      </c>
      <c r="AD636" s="65">
        <f>IF(R636=0,FORECAST($C$8,Инклинометрия!$B$2:$B$152,Инклинометрия!$A$2:$A$152),V636)</f>
        <v>1330</v>
      </c>
      <c r="AE636" s="65">
        <f>FORECAST($C$8-(R636+AA636),Инклинометрия!$B$2:$B$152,Инклинометрия!$A$2:$A$152)</f>
        <v>0</v>
      </c>
      <c r="AF636" s="65">
        <f>IF(AB636=0,"-",FORECAST($C$8,Инклинометрия!$B$2:$B$152,Инклинометрия!$A$2:$A$152))</f>
        <v>1330</v>
      </c>
      <c r="AG636" s="65">
        <f>IF(AB636=0,"-",FORECAST($C$8-AB636,Инклинометрия!$B$2:$B$152,Инклинометрия!$A$2:$A$152))</f>
        <v>0</v>
      </c>
      <c r="AH636" s="65" t="str">
        <f>IF(AC636=0,"-",FORECAST($C$8+AC636,Инклинометрия!$B$2:$B$152,Инклинометрия!$A$2:$A$152))</f>
        <v>-</v>
      </c>
      <c r="AI636" s="89" t="str">
        <f>IF(AC636=0,"-",FORECAST($C$8,Инклинометрия!$B$2:$B$152,Инклинометрия!$A$2:$A$152))</f>
        <v>-</v>
      </c>
      <c r="AJ636" s="28"/>
      <c r="AK636" s="67">
        <f t="shared" si="321"/>
        <v>0</v>
      </c>
      <c r="AL636" s="28">
        <f t="shared" si="322"/>
        <v>0</v>
      </c>
      <c r="AM636" s="28">
        <f t="shared" si="323"/>
        <v>0.1</v>
      </c>
      <c r="AN636" s="26">
        <f t="shared" si="324"/>
        <v>0.1</v>
      </c>
      <c r="AO636" s="87">
        <f t="shared" si="325"/>
        <v>145626.51678434567</v>
      </c>
      <c r="AP636" s="87">
        <f t="shared" si="303"/>
        <v>44301.516784345658</v>
      </c>
      <c r="AQ636" s="66">
        <f t="shared" si="304"/>
        <v>14695380</v>
      </c>
      <c r="AR636" s="66">
        <f t="shared" si="305"/>
        <v>14695380</v>
      </c>
      <c r="AS636" s="66">
        <f t="shared" si="306"/>
        <v>784800</v>
      </c>
      <c r="AT636" s="45">
        <f t="shared" si="310"/>
        <v>15625806.516784346</v>
      </c>
      <c r="AU636" s="75"/>
    </row>
    <row r="637" spans="2:47" x14ac:dyDescent="0.3">
      <c r="B637" s="41">
        <f t="shared" si="311"/>
        <v>3035</v>
      </c>
      <c r="C637" s="8">
        <f t="shared" si="326"/>
        <v>30.35</v>
      </c>
      <c r="D637" s="73">
        <f t="shared" si="307"/>
        <v>40.593125000000001</v>
      </c>
      <c r="E637" s="29">
        <f t="shared" si="329"/>
        <v>10052.762794670187</v>
      </c>
      <c r="F637" s="29">
        <f t="shared" si="312"/>
        <v>16.561388459094445</v>
      </c>
      <c r="G637" s="29">
        <f t="shared" si="327"/>
        <v>22.150857064038817</v>
      </c>
      <c r="H637" s="17">
        <f t="shared" si="313"/>
        <v>13445.570237871298</v>
      </c>
      <c r="I637" s="29">
        <f t="shared" si="314"/>
        <v>2.2250485660981263</v>
      </c>
      <c r="J637" s="29">
        <f t="shared" si="308"/>
        <v>20.847057720370078</v>
      </c>
      <c r="K637" s="39">
        <f t="shared" si="315"/>
        <v>1400</v>
      </c>
      <c r="L637" s="49">
        <f t="shared" si="298"/>
        <v>0</v>
      </c>
      <c r="M637" s="48">
        <f t="shared" si="299"/>
        <v>4.2266987561397071</v>
      </c>
      <c r="N637" s="51">
        <f t="shared" si="309"/>
        <v>0</v>
      </c>
      <c r="O637" s="54">
        <f t="shared" si="328"/>
        <v>18.880500609176615</v>
      </c>
      <c r="P637" s="34">
        <f t="shared" si="316"/>
        <v>1.7671458676442586</v>
      </c>
      <c r="Q637" s="30">
        <f t="shared" si="317"/>
        <v>0</v>
      </c>
      <c r="R637" s="58">
        <f t="shared" si="318"/>
        <v>0</v>
      </c>
      <c r="S637" s="58">
        <f t="shared" si="319"/>
        <v>0</v>
      </c>
      <c r="T637" s="58">
        <f t="shared" si="300"/>
        <v>100</v>
      </c>
      <c r="U637" s="88" t="str">
        <f>IF(R637=0,"-",FORECAST($C$8,Инклинометрия!$B$2:$B$152,Инклинометрия!$A$2:$A$152))</f>
        <v>-</v>
      </c>
      <c r="V637" s="88" t="str">
        <f>IF(R637=0,"-",FORECAST($C$8-R637,Инклинометрия!$B$2:$B$152,Инклинометрия!$A$2:$A$152))</f>
        <v>-</v>
      </c>
      <c r="W637" s="88" t="str">
        <f>IF(R637&gt;0,FORECAST($C$8,Инклинометрия!$B$2:$B$152,Инклинометрия!$A$2:$A$152),IF(AB637=$C$8,"-",FORECAST($C$8-AB637,Инклинометрия!$B$2:$B$152,Инклинометрия!$A$2:$A$152)))</f>
        <v>-</v>
      </c>
      <c r="X637" s="88" t="str">
        <f>IF(S637=0,"-",FORECAST($C$8-(S637+AB637),Инклинометрия!$B$2:$B$152,Инклинометрия!$A$2:$A$152))</f>
        <v>-</v>
      </c>
      <c r="Y637" s="88">
        <f>FORECAST($C$8+T637,Инклинометрия!$B$2:$B$152,Инклинометрия!$A$2:$A$152)</f>
        <v>1425</v>
      </c>
      <c r="Z637" s="88">
        <f>IF(R637=0,FORECAST($C$6-T637,Инклинометрия!$B$2:$B$152,Инклинометрия!$A$2:$A$152),FORECAST($C$8,Инклинометрия!$B$2:$B$152,Инклинометрия!$A$2:$A$152))</f>
        <v>1330</v>
      </c>
      <c r="AA637" s="61">
        <f t="shared" si="301"/>
        <v>1400</v>
      </c>
      <c r="AB637" s="62">
        <f t="shared" si="320"/>
        <v>1400</v>
      </c>
      <c r="AC637" s="62">
        <f t="shared" si="302"/>
        <v>0</v>
      </c>
      <c r="AD637" s="65">
        <f>IF(R637=0,FORECAST($C$8,Инклинометрия!$B$2:$B$152,Инклинометрия!$A$2:$A$152),V637)</f>
        <v>1330</v>
      </c>
      <c r="AE637" s="65">
        <f>FORECAST($C$8-(R637+AA637),Инклинометрия!$B$2:$B$152,Инклинометрия!$A$2:$A$152)</f>
        <v>0</v>
      </c>
      <c r="AF637" s="65">
        <f>IF(AB637=0,"-",FORECAST($C$8,Инклинометрия!$B$2:$B$152,Инклинометрия!$A$2:$A$152))</f>
        <v>1330</v>
      </c>
      <c r="AG637" s="65">
        <f>IF(AB637=0,"-",FORECAST($C$8-AB637,Инклинометрия!$B$2:$B$152,Инклинометрия!$A$2:$A$152))</f>
        <v>0</v>
      </c>
      <c r="AH637" s="65" t="str">
        <f>IF(AC637=0,"-",FORECAST($C$8+AC637,Инклинометрия!$B$2:$B$152,Инклинометрия!$A$2:$A$152))</f>
        <v>-</v>
      </c>
      <c r="AI637" s="89" t="str">
        <f>IF(AC637=0,"-",FORECAST($C$8,Инклинометрия!$B$2:$B$152,Инклинометрия!$A$2:$A$152))</f>
        <v>-</v>
      </c>
      <c r="AJ637" s="28"/>
      <c r="AK637" s="67">
        <f t="shared" si="321"/>
        <v>0</v>
      </c>
      <c r="AL637" s="28">
        <f t="shared" si="322"/>
        <v>0</v>
      </c>
      <c r="AM637" s="28">
        <f t="shared" si="323"/>
        <v>0.1</v>
      </c>
      <c r="AN637" s="26">
        <f t="shared" si="324"/>
        <v>0.1</v>
      </c>
      <c r="AO637" s="87">
        <f t="shared" si="325"/>
        <v>145626.51678434567</v>
      </c>
      <c r="AP637" s="87">
        <f t="shared" si="303"/>
        <v>44301.516784345658</v>
      </c>
      <c r="AQ637" s="66">
        <f t="shared" si="304"/>
        <v>14695380</v>
      </c>
      <c r="AR637" s="66">
        <f t="shared" si="305"/>
        <v>14695380</v>
      </c>
      <c r="AS637" s="66">
        <f t="shared" si="306"/>
        <v>784800</v>
      </c>
      <c r="AT637" s="45">
        <f t="shared" si="310"/>
        <v>15625806.516784346</v>
      </c>
      <c r="AU637" s="75"/>
    </row>
    <row r="638" spans="2:47" x14ac:dyDescent="0.3">
      <c r="B638" s="41">
        <f t="shared" si="311"/>
        <v>3040</v>
      </c>
      <c r="C638" s="8">
        <f t="shared" si="326"/>
        <v>30.400000000000002</v>
      </c>
      <c r="D638" s="73">
        <f t="shared" si="307"/>
        <v>40.660000000000004</v>
      </c>
      <c r="E638" s="29">
        <f t="shared" si="329"/>
        <v>10069.32418312928</v>
      </c>
      <c r="F638" s="29">
        <f t="shared" si="312"/>
        <v>16.561388459094445</v>
      </c>
      <c r="G638" s="29">
        <f t="shared" si="327"/>
        <v>22.150857064038817</v>
      </c>
      <c r="H638" s="17">
        <f t="shared" si="313"/>
        <v>13467.721094935336</v>
      </c>
      <c r="I638" s="29">
        <f t="shared" si="314"/>
        <v>2.2250485660981263</v>
      </c>
      <c r="J638" s="29">
        <f t="shared" si="308"/>
        <v>20.847057720370078</v>
      </c>
      <c r="K638" s="39">
        <f t="shared" si="315"/>
        <v>1400</v>
      </c>
      <c r="L638" s="49">
        <f t="shared" si="298"/>
        <v>0</v>
      </c>
      <c r="M638" s="48">
        <f t="shared" si="299"/>
        <v>4.2266987561397071</v>
      </c>
      <c r="N638" s="51">
        <f t="shared" si="309"/>
        <v>0</v>
      </c>
      <c r="O638" s="54">
        <f t="shared" si="328"/>
        <v>18.880500609176615</v>
      </c>
      <c r="P638" s="34">
        <f t="shared" si="316"/>
        <v>1.7671458676442586</v>
      </c>
      <c r="Q638" s="30">
        <f t="shared" si="317"/>
        <v>0</v>
      </c>
      <c r="R638" s="58">
        <f t="shared" si="318"/>
        <v>0</v>
      </c>
      <c r="S638" s="58">
        <f t="shared" si="319"/>
        <v>0</v>
      </c>
      <c r="T638" s="58">
        <f t="shared" si="300"/>
        <v>100</v>
      </c>
      <c r="U638" s="88" t="str">
        <f>IF(R638=0,"-",FORECAST($C$8,Инклинометрия!$B$2:$B$152,Инклинометрия!$A$2:$A$152))</f>
        <v>-</v>
      </c>
      <c r="V638" s="88" t="str">
        <f>IF(R638=0,"-",FORECAST($C$8-R638,Инклинометрия!$B$2:$B$152,Инклинометрия!$A$2:$A$152))</f>
        <v>-</v>
      </c>
      <c r="W638" s="88" t="str">
        <f>IF(R638&gt;0,FORECAST($C$8,Инклинометрия!$B$2:$B$152,Инклинометрия!$A$2:$A$152),IF(AB638=$C$8,"-",FORECAST($C$8-AB638,Инклинометрия!$B$2:$B$152,Инклинометрия!$A$2:$A$152)))</f>
        <v>-</v>
      </c>
      <c r="X638" s="88" t="str">
        <f>IF(S638=0,"-",FORECAST($C$8-(S638+AB638),Инклинометрия!$B$2:$B$152,Инклинометрия!$A$2:$A$152))</f>
        <v>-</v>
      </c>
      <c r="Y638" s="88">
        <f>FORECAST($C$8+T638,Инклинометрия!$B$2:$B$152,Инклинометрия!$A$2:$A$152)</f>
        <v>1425</v>
      </c>
      <c r="Z638" s="88">
        <f>IF(R638=0,FORECAST($C$6-T638,Инклинометрия!$B$2:$B$152,Инклинометрия!$A$2:$A$152),FORECAST($C$8,Инклинометрия!$B$2:$B$152,Инклинометрия!$A$2:$A$152))</f>
        <v>1330</v>
      </c>
      <c r="AA638" s="61">
        <f t="shared" si="301"/>
        <v>1400</v>
      </c>
      <c r="AB638" s="62">
        <f t="shared" si="320"/>
        <v>1400</v>
      </c>
      <c r="AC638" s="62">
        <f t="shared" si="302"/>
        <v>0</v>
      </c>
      <c r="AD638" s="65">
        <f>IF(R638=0,FORECAST($C$8,Инклинометрия!$B$2:$B$152,Инклинометрия!$A$2:$A$152),V638)</f>
        <v>1330</v>
      </c>
      <c r="AE638" s="65">
        <f>FORECAST($C$8-(R638+AA638),Инклинометрия!$B$2:$B$152,Инклинометрия!$A$2:$A$152)</f>
        <v>0</v>
      </c>
      <c r="AF638" s="65">
        <f>IF(AB638=0,"-",FORECAST($C$8,Инклинометрия!$B$2:$B$152,Инклинометрия!$A$2:$A$152))</f>
        <v>1330</v>
      </c>
      <c r="AG638" s="65">
        <f>IF(AB638=0,"-",FORECAST($C$8-AB638,Инклинометрия!$B$2:$B$152,Инклинометрия!$A$2:$A$152))</f>
        <v>0</v>
      </c>
      <c r="AH638" s="65" t="str">
        <f>IF(AC638=0,"-",FORECAST($C$8+AC638,Инклинометрия!$B$2:$B$152,Инклинометрия!$A$2:$A$152))</f>
        <v>-</v>
      </c>
      <c r="AI638" s="89" t="str">
        <f>IF(AC638=0,"-",FORECAST($C$8,Инклинометрия!$B$2:$B$152,Инклинометрия!$A$2:$A$152))</f>
        <v>-</v>
      </c>
      <c r="AJ638" s="28"/>
      <c r="AK638" s="67">
        <f t="shared" si="321"/>
        <v>0</v>
      </c>
      <c r="AL638" s="28">
        <f t="shared" si="322"/>
        <v>0</v>
      </c>
      <c r="AM638" s="28">
        <f t="shared" si="323"/>
        <v>0.1</v>
      </c>
      <c r="AN638" s="26">
        <f t="shared" si="324"/>
        <v>0.1</v>
      </c>
      <c r="AO638" s="87">
        <f t="shared" si="325"/>
        <v>145626.51678434567</v>
      </c>
      <c r="AP638" s="87">
        <f t="shared" si="303"/>
        <v>44301.516784345658</v>
      </c>
      <c r="AQ638" s="66">
        <f t="shared" si="304"/>
        <v>14695380</v>
      </c>
      <c r="AR638" s="66">
        <f t="shared" si="305"/>
        <v>14695380</v>
      </c>
      <c r="AS638" s="66">
        <f t="shared" si="306"/>
        <v>784800</v>
      </c>
      <c r="AT638" s="45">
        <f t="shared" si="310"/>
        <v>15625806.516784346</v>
      </c>
      <c r="AU638" s="75"/>
    </row>
    <row r="639" spans="2:47" x14ac:dyDescent="0.3">
      <c r="B639" s="41">
        <f t="shared" si="311"/>
        <v>3045</v>
      </c>
      <c r="C639" s="8">
        <f t="shared" si="326"/>
        <v>30.45</v>
      </c>
      <c r="D639" s="73">
        <f t="shared" si="307"/>
        <v>40.726875</v>
      </c>
      <c r="E639" s="29">
        <f t="shared" si="329"/>
        <v>10085.885571588373</v>
      </c>
      <c r="F639" s="29">
        <f t="shared" si="312"/>
        <v>16.561388459093266</v>
      </c>
      <c r="G639" s="29">
        <f t="shared" si="327"/>
        <v>22.15085706403724</v>
      </c>
      <c r="H639" s="17">
        <f t="shared" si="313"/>
        <v>13489.871951999374</v>
      </c>
      <c r="I639" s="29">
        <f t="shared" si="314"/>
        <v>2.2250485660981263</v>
      </c>
      <c r="J639" s="29">
        <f t="shared" si="308"/>
        <v>20.847057720369335</v>
      </c>
      <c r="K639" s="39">
        <f t="shared" si="315"/>
        <v>1400</v>
      </c>
      <c r="L639" s="49">
        <f t="shared" si="298"/>
        <v>0</v>
      </c>
      <c r="M639" s="48">
        <f t="shared" si="299"/>
        <v>4.2266987561397071</v>
      </c>
      <c r="N639" s="51">
        <f t="shared" si="309"/>
        <v>0</v>
      </c>
      <c r="O639" s="54">
        <f t="shared" si="328"/>
        <v>18.880500609176615</v>
      </c>
      <c r="P639" s="34">
        <f t="shared" si="316"/>
        <v>1.7671458676442586</v>
      </c>
      <c r="Q639" s="30">
        <f t="shared" si="317"/>
        <v>0</v>
      </c>
      <c r="R639" s="58">
        <f t="shared" si="318"/>
        <v>0</v>
      </c>
      <c r="S639" s="58">
        <f t="shared" si="319"/>
        <v>0</v>
      </c>
      <c r="T639" s="58">
        <f t="shared" si="300"/>
        <v>100</v>
      </c>
      <c r="U639" s="88" t="str">
        <f>IF(R639=0,"-",FORECAST($C$8,Инклинометрия!$B$2:$B$152,Инклинометрия!$A$2:$A$152))</f>
        <v>-</v>
      </c>
      <c r="V639" s="88" t="str">
        <f>IF(R639=0,"-",FORECAST($C$8-R639,Инклинометрия!$B$2:$B$152,Инклинометрия!$A$2:$A$152))</f>
        <v>-</v>
      </c>
      <c r="W639" s="88" t="str">
        <f>IF(R639&gt;0,FORECAST($C$8,Инклинометрия!$B$2:$B$152,Инклинометрия!$A$2:$A$152),IF(AB639=$C$8,"-",FORECAST($C$8-AB639,Инклинометрия!$B$2:$B$152,Инклинометрия!$A$2:$A$152)))</f>
        <v>-</v>
      </c>
      <c r="X639" s="88" t="str">
        <f>IF(S639=0,"-",FORECAST($C$8-(S639+AB639),Инклинометрия!$B$2:$B$152,Инклинометрия!$A$2:$A$152))</f>
        <v>-</v>
      </c>
      <c r="Y639" s="88">
        <f>FORECAST($C$8+T639,Инклинометрия!$B$2:$B$152,Инклинометрия!$A$2:$A$152)</f>
        <v>1425</v>
      </c>
      <c r="Z639" s="88">
        <f>IF(R639=0,FORECAST($C$6-T639,Инклинометрия!$B$2:$B$152,Инклинометрия!$A$2:$A$152),FORECAST($C$8,Инклинометрия!$B$2:$B$152,Инклинометрия!$A$2:$A$152))</f>
        <v>1330</v>
      </c>
      <c r="AA639" s="61">
        <f t="shared" si="301"/>
        <v>1400</v>
      </c>
      <c r="AB639" s="62">
        <f t="shared" si="320"/>
        <v>1400</v>
      </c>
      <c r="AC639" s="62">
        <f t="shared" si="302"/>
        <v>0</v>
      </c>
      <c r="AD639" s="65">
        <f>IF(R639=0,FORECAST($C$8,Инклинометрия!$B$2:$B$152,Инклинометрия!$A$2:$A$152),V639)</f>
        <v>1330</v>
      </c>
      <c r="AE639" s="65">
        <f>FORECAST($C$8-(R639+AA639),Инклинометрия!$B$2:$B$152,Инклинометрия!$A$2:$A$152)</f>
        <v>0</v>
      </c>
      <c r="AF639" s="65">
        <f>IF(AB639=0,"-",FORECAST($C$8,Инклинометрия!$B$2:$B$152,Инклинометрия!$A$2:$A$152))</f>
        <v>1330</v>
      </c>
      <c r="AG639" s="65">
        <f>IF(AB639=0,"-",FORECAST($C$8-AB639,Инклинометрия!$B$2:$B$152,Инклинометрия!$A$2:$A$152))</f>
        <v>0</v>
      </c>
      <c r="AH639" s="65" t="str">
        <f>IF(AC639=0,"-",FORECAST($C$8+AC639,Инклинометрия!$B$2:$B$152,Инклинометрия!$A$2:$A$152))</f>
        <v>-</v>
      </c>
      <c r="AI639" s="89" t="str">
        <f>IF(AC639=0,"-",FORECAST($C$8,Инклинометрия!$B$2:$B$152,Инклинометрия!$A$2:$A$152))</f>
        <v>-</v>
      </c>
      <c r="AJ639" s="28"/>
      <c r="AK639" s="67">
        <f t="shared" si="321"/>
        <v>0</v>
      </c>
      <c r="AL639" s="28">
        <f t="shared" si="322"/>
        <v>0</v>
      </c>
      <c r="AM639" s="28">
        <f t="shared" si="323"/>
        <v>0.1</v>
      </c>
      <c r="AN639" s="26">
        <f t="shared" si="324"/>
        <v>0.1</v>
      </c>
      <c r="AO639" s="87">
        <f t="shared" si="325"/>
        <v>145626.51678434567</v>
      </c>
      <c r="AP639" s="87">
        <f t="shared" si="303"/>
        <v>44301.516784345658</v>
      </c>
      <c r="AQ639" s="66">
        <f t="shared" si="304"/>
        <v>14695380</v>
      </c>
      <c r="AR639" s="66">
        <f t="shared" si="305"/>
        <v>14695380</v>
      </c>
      <c r="AS639" s="66">
        <f t="shared" si="306"/>
        <v>784800</v>
      </c>
      <c r="AT639" s="45">
        <f t="shared" si="310"/>
        <v>15625806.516784346</v>
      </c>
      <c r="AU639" s="75"/>
    </row>
    <row r="640" spans="2:47" x14ac:dyDescent="0.3">
      <c r="B640" s="41">
        <f t="shared" si="311"/>
        <v>3050</v>
      </c>
      <c r="C640" s="8">
        <f t="shared" si="326"/>
        <v>30.5</v>
      </c>
      <c r="D640" s="73">
        <f t="shared" si="307"/>
        <v>40.793750000000003</v>
      </c>
      <c r="E640" s="29">
        <f t="shared" si="329"/>
        <v>10102.446960047468</v>
      </c>
      <c r="F640" s="29">
        <f t="shared" si="312"/>
        <v>16.561388459094445</v>
      </c>
      <c r="G640" s="29">
        <f t="shared" si="327"/>
        <v>22.150857064038817</v>
      </c>
      <c r="H640" s="17">
        <f t="shared" si="313"/>
        <v>13512.022809063412</v>
      </c>
      <c r="I640" s="29">
        <f t="shared" si="314"/>
        <v>2.2250485660981263</v>
      </c>
      <c r="J640" s="29">
        <f t="shared" si="308"/>
        <v>20.847057720370078</v>
      </c>
      <c r="K640" s="39">
        <f t="shared" si="315"/>
        <v>1400</v>
      </c>
      <c r="L640" s="49">
        <f t="shared" si="298"/>
        <v>0</v>
      </c>
      <c r="M640" s="48">
        <f t="shared" si="299"/>
        <v>4.2266987561397071</v>
      </c>
      <c r="N640" s="51">
        <f t="shared" si="309"/>
        <v>0</v>
      </c>
      <c r="O640" s="54">
        <f t="shared" si="328"/>
        <v>18.880500609176615</v>
      </c>
      <c r="P640" s="34">
        <f t="shared" si="316"/>
        <v>1.7671458676442586</v>
      </c>
      <c r="Q640" s="30">
        <f t="shared" si="317"/>
        <v>0</v>
      </c>
      <c r="R640" s="58">
        <f t="shared" si="318"/>
        <v>0</v>
      </c>
      <c r="S640" s="58">
        <f t="shared" si="319"/>
        <v>0</v>
      </c>
      <c r="T640" s="58">
        <f t="shared" si="300"/>
        <v>100</v>
      </c>
      <c r="U640" s="88" t="str">
        <f>IF(R640=0,"-",FORECAST($C$8,Инклинометрия!$B$2:$B$152,Инклинометрия!$A$2:$A$152))</f>
        <v>-</v>
      </c>
      <c r="V640" s="88" t="str">
        <f>IF(R640=0,"-",FORECAST($C$8-R640,Инклинометрия!$B$2:$B$152,Инклинометрия!$A$2:$A$152))</f>
        <v>-</v>
      </c>
      <c r="W640" s="88" t="str">
        <f>IF(R640&gt;0,FORECAST($C$8,Инклинометрия!$B$2:$B$152,Инклинометрия!$A$2:$A$152),IF(AB640=$C$8,"-",FORECAST($C$8-AB640,Инклинометрия!$B$2:$B$152,Инклинометрия!$A$2:$A$152)))</f>
        <v>-</v>
      </c>
      <c r="X640" s="88" t="str">
        <f>IF(S640=0,"-",FORECAST($C$8-(S640+AB640),Инклинометрия!$B$2:$B$152,Инклинометрия!$A$2:$A$152))</f>
        <v>-</v>
      </c>
      <c r="Y640" s="88">
        <f>FORECAST($C$8+T640,Инклинометрия!$B$2:$B$152,Инклинометрия!$A$2:$A$152)</f>
        <v>1425</v>
      </c>
      <c r="Z640" s="88">
        <f>IF(R640=0,FORECAST($C$6-T640,Инклинометрия!$B$2:$B$152,Инклинометрия!$A$2:$A$152),FORECAST($C$8,Инклинометрия!$B$2:$B$152,Инклинометрия!$A$2:$A$152))</f>
        <v>1330</v>
      </c>
      <c r="AA640" s="61">
        <f t="shared" si="301"/>
        <v>1400</v>
      </c>
      <c r="AB640" s="62">
        <f t="shared" si="320"/>
        <v>1400</v>
      </c>
      <c r="AC640" s="62">
        <f t="shared" si="302"/>
        <v>0</v>
      </c>
      <c r="AD640" s="65">
        <f>IF(R640=0,FORECAST($C$8,Инклинометрия!$B$2:$B$152,Инклинометрия!$A$2:$A$152),V640)</f>
        <v>1330</v>
      </c>
      <c r="AE640" s="65">
        <f>FORECAST($C$8-(R640+AA640),Инклинометрия!$B$2:$B$152,Инклинометрия!$A$2:$A$152)</f>
        <v>0</v>
      </c>
      <c r="AF640" s="65">
        <f>IF(AB640=0,"-",FORECAST($C$8,Инклинометрия!$B$2:$B$152,Инклинометрия!$A$2:$A$152))</f>
        <v>1330</v>
      </c>
      <c r="AG640" s="65">
        <f>IF(AB640=0,"-",FORECAST($C$8-AB640,Инклинометрия!$B$2:$B$152,Инклинометрия!$A$2:$A$152))</f>
        <v>0</v>
      </c>
      <c r="AH640" s="65" t="str">
        <f>IF(AC640=0,"-",FORECAST($C$8+AC640,Инклинометрия!$B$2:$B$152,Инклинометрия!$A$2:$A$152))</f>
        <v>-</v>
      </c>
      <c r="AI640" s="89" t="str">
        <f>IF(AC640=0,"-",FORECAST($C$8,Инклинометрия!$B$2:$B$152,Инклинометрия!$A$2:$A$152))</f>
        <v>-</v>
      </c>
      <c r="AJ640" s="28"/>
      <c r="AK640" s="67">
        <f t="shared" si="321"/>
        <v>0</v>
      </c>
      <c r="AL640" s="28">
        <f t="shared" si="322"/>
        <v>0</v>
      </c>
      <c r="AM640" s="28">
        <f t="shared" si="323"/>
        <v>0.1</v>
      </c>
      <c r="AN640" s="26">
        <f t="shared" si="324"/>
        <v>0.1</v>
      </c>
      <c r="AO640" s="87">
        <f t="shared" si="325"/>
        <v>145626.51678434567</v>
      </c>
      <c r="AP640" s="87">
        <f t="shared" si="303"/>
        <v>44301.516784345658</v>
      </c>
      <c r="AQ640" s="66">
        <f t="shared" si="304"/>
        <v>14695380</v>
      </c>
      <c r="AR640" s="66">
        <f t="shared" si="305"/>
        <v>14695380</v>
      </c>
      <c r="AS640" s="66">
        <f t="shared" si="306"/>
        <v>784800</v>
      </c>
      <c r="AT640" s="45">
        <f t="shared" si="310"/>
        <v>15625806.516784346</v>
      </c>
      <c r="AU640" s="75"/>
    </row>
    <row r="641" spans="2:47" x14ac:dyDescent="0.3">
      <c r="B641" s="41">
        <f t="shared" si="311"/>
        <v>3055</v>
      </c>
      <c r="C641" s="8">
        <f t="shared" si="326"/>
        <v>30.55</v>
      </c>
      <c r="D641" s="73">
        <f t="shared" si="307"/>
        <v>40.860624999999999</v>
      </c>
      <c r="E641" s="29">
        <f t="shared" si="329"/>
        <v>10119.008348506562</v>
      </c>
      <c r="F641" s="29">
        <f t="shared" si="312"/>
        <v>16.561388459094445</v>
      </c>
      <c r="G641" s="29">
        <f t="shared" si="327"/>
        <v>22.150857064038817</v>
      </c>
      <c r="H641" s="17">
        <f t="shared" si="313"/>
        <v>13534.17366612745</v>
      </c>
      <c r="I641" s="29">
        <f t="shared" si="314"/>
        <v>2.2250485660981263</v>
      </c>
      <c r="J641" s="29">
        <f t="shared" si="308"/>
        <v>20.847057720370078</v>
      </c>
      <c r="K641" s="39">
        <f t="shared" si="315"/>
        <v>1400</v>
      </c>
      <c r="L641" s="49">
        <f t="shared" si="298"/>
        <v>0</v>
      </c>
      <c r="M641" s="48">
        <f t="shared" si="299"/>
        <v>4.2266987561397071</v>
      </c>
      <c r="N641" s="51">
        <f t="shared" si="309"/>
        <v>0</v>
      </c>
      <c r="O641" s="54">
        <f t="shared" si="328"/>
        <v>18.880500609176615</v>
      </c>
      <c r="P641" s="34">
        <f t="shared" si="316"/>
        <v>1.7671458676442586</v>
      </c>
      <c r="Q641" s="30">
        <f t="shared" si="317"/>
        <v>0</v>
      </c>
      <c r="R641" s="58">
        <f t="shared" si="318"/>
        <v>0</v>
      </c>
      <c r="S641" s="58">
        <f t="shared" si="319"/>
        <v>0</v>
      </c>
      <c r="T641" s="58">
        <f t="shared" si="300"/>
        <v>100</v>
      </c>
      <c r="U641" s="88" t="str">
        <f>IF(R641=0,"-",FORECAST($C$8,Инклинометрия!$B$2:$B$152,Инклинометрия!$A$2:$A$152))</f>
        <v>-</v>
      </c>
      <c r="V641" s="88" t="str">
        <f>IF(R641=0,"-",FORECAST($C$8-R641,Инклинометрия!$B$2:$B$152,Инклинометрия!$A$2:$A$152))</f>
        <v>-</v>
      </c>
      <c r="W641" s="88" t="str">
        <f>IF(R641&gt;0,FORECAST($C$8,Инклинометрия!$B$2:$B$152,Инклинометрия!$A$2:$A$152),IF(AB641=$C$8,"-",FORECAST($C$8-AB641,Инклинометрия!$B$2:$B$152,Инклинометрия!$A$2:$A$152)))</f>
        <v>-</v>
      </c>
      <c r="X641" s="88" t="str">
        <f>IF(S641=0,"-",FORECAST($C$8-(S641+AB641),Инклинометрия!$B$2:$B$152,Инклинометрия!$A$2:$A$152))</f>
        <v>-</v>
      </c>
      <c r="Y641" s="88">
        <f>FORECAST($C$8+T641,Инклинометрия!$B$2:$B$152,Инклинометрия!$A$2:$A$152)</f>
        <v>1425</v>
      </c>
      <c r="Z641" s="88">
        <f>IF(R641=0,FORECAST($C$6-T641,Инклинометрия!$B$2:$B$152,Инклинометрия!$A$2:$A$152),FORECAST($C$8,Инклинометрия!$B$2:$B$152,Инклинометрия!$A$2:$A$152))</f>
        <v>1330</v>
      </c>
      <c r="AA641" s="61">
        <f t="shared" si="301"/>
        <v>1400</v>
      </c>
      <c r="AB641" s="62">
        <f t="shared" si="320"/>
        <v>1400</v>
      </c>
      <c r="AC641" s="62">
        <f t="shared" si="302"/>
        <v>0</v>
      </c>
      <c r="AD641" s="65">
        <f>IF(R641=0,FORECAST($C$8,Инклинометрия!$B$2:$B$152,Инклинометрия!$A$2:$A$152),V641)</f>
        <v>1330</v>
      </c>
      <c r="AE641" s="65">
        <f>FORECAST($C$8-(R641+AA641),Инклинометрия!$B$2:$B$152,Инклинометрия!$A$2:$A$152)</f>
        <v>0</v>
      </c>
      <c r="AF641" s="65">
        <f>IF(AB641=0,"-",FORECAST($C$8,Инклинометрия!$B$2:$B$152,Инклинометрия!$A$2:$A$152))</f>
        <v>1330</v>
      </c>
      <c r="AG641" s="65">
        <f>IF(AB641=0,"-",FORECAST($C$8-AB641,Инклинометрия!$B$2:$B$152,Инклинометрия!$A$2:$A$152))</f>
        <v>0</v>
      </c>
      <c r="AH641" s="65" t="str">
        <f>IF(AC641=0,"-",FORECAST($C$8+AC641,Инклинометрия!$B$2:$B$152,Инклинометрия!$A$2:$A$152))</f>
        <v>-</v>
      </c>
      <c r="AI641" s="89" t="str">
        <f>IF(AC641=0,"-",FORECAST($C$8,Инклинометрия!$B$2:$B$152,Инклинометрия!$A$2:$A$152))</f>
        <v>-</v>
      </c>
      <c r="AJ641" s="28"/>
      <c r="AK641" s="67">
        <f t="shared" si="321"/>
        <v>0</v>
      </c>
      <c r="AL641" s="28">
        <f t="shared" si="322"/>
        <v>0</v>
      </c>
      <c r="AM641" s="28">
        <f t="shared" si="323"/>
        <v>0.1</v>
      </c>
      <c r="AN641" s="26">
        <f t="shared" si="324"/>
        <v>0.1</v>
      </c>
      <c r="AO641" s="87">
        <f t="shared" si="325"/>
        <v>145626.51678434567</v>
      </c>
      <c r="AP641" s="87">
        <f t="shared" si="303"/>
        <v>44301.516784345658</v>
      </c>
      <c r="AQ641" s="66">
        <f t="shared" si="304"/>
        <v>14695380</v>
      </c>
      <c r="AR641" s="66">
        <f t="shared" si="305"/>
        <v>14695380</v>
      </c>
      <c r="AS641" s="66">
        <f t="shared" si="306"/>
        <v>784800</v>
      </c>
      <c r="AT641" s="45">
        <f t="shared" si="310"/>
        <v>15625806.516784346</v>
      </c>
      <c r="AU641" s="75"/>
    </row>
    <row r="642" spans="2:47" x14ac:dyDescent="0.3">
      <c r="B642" s="41">
        <f t="shared" si="311"/>
        <v>3060</v>
      </c>
      <c r="C642" s="8">
        <f t="shared" si="326"/>
        <v>30.6</v>
      </c>
      <c r="D642" s="73">
        <f t="shared" si="307"/>
        <v>40.927500000000002</v>
      </c>
      <c r="E642" s="29">
        <f t="shared" si="329"/>
        <v>10135.569736965657</v>
      </c>
      <c r="F642" s="29">
        <f t="shared" si="312"/>
        <v>16.561388459094445</v>
      </c>
      <c r="G642" s="29">
        <f t="shared" si="327"/>
        <v>22.150857064038817</v>
      </c>
      <c r="H642" s="17">
        <f t="shared" si="313"/>
        <v>13556.324523191488</v>
      </c>
      <c r="I642" s="29">
        <f t="shared" si="314"/>
        <v>2.2250485660981263</v>
      </c>
      <c r="J642" s="29">
        <f t="shared" si="308"/>
        <v>20.847057720370078</v>
      </c>
      <c r="K642" s="39">
        <f t="shared" si="315"/>
        <v>1400</v>
      </c>
      <c r="L642" s="49">
        <f t="shared" si="298"/>
        <v>0</v>
      </c>
      <c r="M642" s="48">
        <f t="shared" si="299"/>
        <v>4.2266987561397071</v>
      </c>
      <c r="N642" s="51">
        <f t="shared" si="309"/>
        <v>0</v>
      </c>
      <c r="O642" s="54">
        <f t="shared" si="328"/>
        <v>18.880500609176615</v>
      </c>
      <c r="P642" s="34">
        <f t="shared" si="316"/>
        <v>1.7671458676442586</v>
      </c>
      <c r="Q642" s="30">
        <f t="shared" si="317"/>
        <v>0</v>
      </c>
      <c r="R642" s="58">
        <f t="shared" si="318"/>
        <v>0</v>
      </c>
      <c r="S642" s="58">
        <f t="shared" si="319"/>
        <v>0</v>
      </c>
      <c r="T642" s="58">
        <f t="shared" si="300"/>
        <v>100</v>
      </c>
      <c r="U642" s="88" t="str">
        <f>IF(R642=0,"-",FORECAST($C$8,Инклинометрия!$B$2:$B$152,Инклинометрия!$A$2:$A$152))</f>
        <v>-</v>
      </c>
      <c r="V642" s="88" t="str">
        <f>IF(R642=0,"-",FORECAST($C$8-R642,Инклинометрия!$B$2:$B$152,Инклинометрия!$A$2:$A$152))</f>
        <v>-</v>
      </c>
      <c r="W642" s="88" t="str">
        <f>IF(R642&gt;0,FORECAST($C$8,Инклинометрия!$B$2:$B$152,Инклинометрия!$A$2:$A$152),IF(AB642=$C$8,"-",FORECAST($C$8-AB642,Инклинометрия!$B$2:$B$152,Инклинометрия!$A$2:$A$152)))</f>
        <v>-</v>
      </c>
      <c r="X642" s="88" t="str">
        <f>IF(S642=0,"-",FORECAST($C$8-(S642+AB642),Инклинометрия!$B$2:$B$152,Инклинометрия!$A$2:$A$152))</f>
        <v>-</v>
      </c>
      <c r="Y642" s="88">
        <f>FORECAST($C$8+T642,Инклинометрия!$B$2:$B$152,Инклинометрия!$A$2:$A$152)</f>
        <v>1425</v>
      </c>
      <c r="Z642" s="88">
        <f>IF(R642=0,FORECAST($C$6-T642,Инклинометрия!$B$2:$B$152,Инклинометрия!$A$2:$A$152),FORECAST($C$8,Инклинометрия!$B$2:$B$152,Инклинометрия!$A$2:$A$152))</f>
        <v>1330</v>
      </c>
      <c r="AA642" s="61">
        <f t="shared" si="301"/>
        <v>1400</v>
      </c>
      <c r="AB642" s="62">
        <f t="shared" si="320"/>
        <v>1400</v>
      </c>
      <c r="AC642" s="62">
        <f t="shared" si="302"/>
        <v>0</v>
      </c>
      <c r="AD642" s="65">
        <f>IF(R642=0,FORECAST($C$8,Инклинометрия!$B$2:$B$152,Инклинометрия!$A$2:$A$152),V642)</f>
        <v>1330</v>
      </c>
      <c r="AE642" s="65">
        <f>FORECAST($C$8-(R642+AA642),Инклинометрия!$B$2:$B$152,Инклинометрия!$A$2:$A$152)</f>
        <v>0</v>
      </c>
      <c r="AF642" s="65">
        <f>IF(AB642=0,"-",FORECAST($C$8,Инклинометрия!$B$2:$B$152,Инклинометрия!$A$2:$A$152))</f>
        <v>1330</v>
      </c>
      <c r="AG642" s="65">
        <f>IF(AB642=0,"-",FORECAST($C$8-AB642,Инклинометрия!$B$2:$B$152,Инклинометрия!$A$2:$A$152))</f>
        <v>0</v>
      </c>
      <c r="AH642" s="65" t="str">
        <f>IF(AC642=0,"-",FORECAST($C$8+AC642,Инклинометрия!$B$2:$B$152,Инклинометрия!$A$2:$A$152))</f>
        <v>-</v>
      </c>
      <c r="AI642" s="89" t="str">
        <f>IF(AC642=0,"-",FORECAST($C$8,Инклинометрия!$B$2:$B$152,Инклинометрия!$A$2:$A$152))</f>
        <v>-</v>
      </c>
      <c r="AJ642" s="28"/>
      <c r="AK642" s="67">
        <f t="shared" si="321"/>
        <v>0</v>
      </c>
      <c r="AL642" s="28">
        <f t="shared" si="322"/>
        <v>0</v>
      </c>
      <c r="AM642" s="28">
        <f t="shared" si="323"/>
        <v>0.1</v>
      </c>
      <c r="AN642" s="26">
        <f t="shared" si="324"/>
        <v>0.1</v>
      </c>
      <c r="AO642" s="87">
        <f t="shared" si="325"/>
        <v>145626.51678434567</v>
      </c>
      <c r="AP642" s="87">
        <f t="shared" si="303"/>
        <v>44301.516784345658</v>
      </c>
      <c r="AQ642" s="66">
        <f t="shared" si="304"/>
        <v>14695380</v>
      </c>
      <c r="AR642" s="66">
        <f t="shared" si="305"/>
        <v>14695380</v>
      </c>
      <c r="AS642" s="66">
        <f t="shared" si="306"/>
        <v>784800</v>
      </c>
      <c r="AT642" s="45">
        <f t="shared" si="310"/>
        <v>15625806.516784346</v>
      </c>
      <c r="AU642" s="75"/>
    </row>
    <row r="643" spans="2:47" x14ac:dyDescent="0.3">
      <c r="B643" s="41">
        <f t="shared" si="311"/>
        <v>3065</v>
      </c>
      <c r="C643" s="8">
        <f t="shared" si="326"/>
        <v>30.650000000000002</v>
      </c>
      <c r="D643" s="73">
        <f t="shared" si="307"/>
        <v>40.994374999999998</v>
      </c>
      <c r="E643" s="29">
        <f t="shared" si="329"/>
        <v>10152.13112542475</v>
      </c>
      <c r="F643" s="29">
        <f t="shared" si="312"/>
        <v>16.561388459094445</v>
      </c>
      <c r="G643" s="29">
        <f t="shared" si="327"/>
        <v>22.150857064038817</v>
      </c>
      <c r="H643" s="17">
        <f t="shared" si="313"/>
        <v>13578.475380255526</v>
      </c>
      <c r="I643" s="29">
        <f t="shared" si="314"/>
        <v>2.2250485660981263</v>
      </c>
      <c r="J643" s="29">
        <f t="shared" si="308"/>
        <v>20.847057720370078</v>
      </c>
      <c r="K643" s="39">
        <f t="shared" si="315"/>
        <v>1400</v>
      </c>
      <c r="L643" s="49">
        <f t="shared" si="298"/>
        <v>0</v>
      </c>
      <c r="M643" s="48">
        <f t="shared" si="299"/>
        <v>4.2266987561397071</v>
      </c>
      <c r="N643" s="51">
        <f t="shared" si="309"/>
        <v>0</v>
      </c>
      <c r="O643" s="54">
        <f t="shared" si="328"/>
        <v>18.880500609176615</v>
      </c>
      <c r="P643" s="34">
        <f t="shared" si="316"/>
        <v>1.7671458676442586</v>
      </c>
      <c r="Q643" s="30">
        <f t="shared" si="317"/>
        <v>0</v>
      </c>
      <c r="R643" s="58">
        <f t="shared" si="318"/>
        <v>0</v>
      </c>
      <c r="S643" s="58">
        <f t="shared" si="319"/>
        <v>0</v>
      </c>
      <c r="T643" s="58">
        <f t="shared" si="300"/>
        <v>100</v>
      </c>
      <c r="U643" s="88" t="str">
        <f>IF(R643=0,"-",FORECAST($C$8,Инклинометрия!$B$2:$B$152,Инклинометрия!$A$2:$A$152))</f>
        <v>-</v>
      </c>
      <c r="V643" s="88" t="str">
        <f>IF(R643=0,"-",FORECAST($C$8-R643,Инклинометрия!$B$2:$B$152,Инклинометрия!$A$2:$A$152))</f>
        <v>-</v>
      </c>
      <c r="W643" s="88" t="str">
        <f>IF(R643&gt;0,FORECAST($C$8,Инклинометрия!$B$2:$B$152,Инклинометрия!$A$2:$A$152),IF(AB643=$C$8,"-",FORECAST($C$8-AB643,Инклинометрия!$B$2:$B$152,Инклинометрия!$A$2:$A$152)))</f>
        <v>-</v>
      </c>
      <c r="X643" s="88" t="str">
        <f>IF(S643=0,"-",FORECAST($C$8-(S643+AB643),Инклинометрия!$B$2:$B$152,Инклинометрия!$A$2:$A$152))</f>
        <v>-</v>
      </c>
      <c r="Y643" s="88">
        <f>FORECAST($C$8+T643,Инклинометрия!$B$2:$B$152,Инклинометрия!$A$2:$A$152)</f>
        <v>1425</v>
      </c>
      <c r="Z643" s="88">
        <f>IF(R643=0,FORECAST($C$6-T643,Инклинометрия!$B$2:$B$152,Инклинометрия!$A$2:$A$152),FORECAST($C$8,Инклинометрия!$B$2:$B$152,Инклинометрия!$A$2:$A$152))</f>
        <v>1330</v>
      </c>
      <c r="AA643" s="61">
        <f t="shared" si="301"/>
        <v>1400</v>
      </c>
      <c r="AB643" s="62">
        <f t="shared" si="320"/>
        <v>1400</v>
      </c>
      <c r="AC643" s="62">
        <f t="shared" si="302"/>
        <v>0</v>
      </c>
      <c r="AD643" s="65">
        <f>IF(R643=0,FORECAST($C$8,Инклинометрия!$B$2:$B$152,Инклинометрия!$A$2:$A$152),V643)</f>
        <v>1330</v>
      </c>
      <c r="AE643" s="65">
        <f>FORECAST($C$8-(R643+AA643),Инклинометрия!$B$2:$B$152,Инклинометрия!$A$2:$A$152)</f>
        <v>0</v>
      </c>
      <c r="AF643" s="65">
        <f>IF(AB643=0,"-",FORECAST($C$8,Инклинометрия!$B$2:$B$152,Инклинометрия!$A$2:$A$152))</f>
        <v>1330</v>
      </c>
      <c r="AG643" s="65">
        <f>IF(AB643=0,"-",FORECAST($C$8-AB643,Инклинометрия!$B$2:$B$152,Инклинометрия!$A$2:$A$152))</f>
        <v>0</v>
      </c>
      <c r="AH643" s="65" t="str">
        <f>IF(AC643=0,"-",FORECAST($C$8+AC643,Инклинометрия!$B$2:$B$152,Инклинометрия!$A$2:$A$152))</f>
        <v>-</v>
      </c>
      <c r="AI643" s="89" t="str">
        <f>IF(AC643=0,"-",FORECAST($C$8,Инклинометрия!$B$2:$B$152,Инклинометрия!$A$2:$A$152))</f>
        <v>-</v>
      </c>
      <c r="AJ643" s="28"/>
      <c r="AK643" s="67">
        <f t="shared" si="321"/>
        <v>0</v>
      </c>
      <c r="AL643" s="28">
        <f t="shared" si="322"/>
        <v>0</v>
      </c>
      <c r="AM643" s="28">
        <f t="shared" si="323"/>
        <v>0.1</v>
      </c>
      <c r="AN643" s="26">
        <f t="shared" si="324"/>
        <v>0.1</v>
      </c>
      <c r="AO643" s="87">
        <f t="shared" si="325"/>
        <v>145626.51678434567</v>
      </c>
      <c r="AP643" s="87">
        <f t="shared" si="303"/>
        <v>44301.516784345658</v>
      </c>
      <c r="AQ643" s="66">
        <f t="shared" si="304"/>
        <v>14695380</v>
      </c>
      <c r="AR643" s="66">
        <f t="shared" si="305"/>
        <v>14695380</v>
      </c>
      <c r="AS643" s="66">
        <f t="shared" si="306"/>
        <v>784800</v>
      </c>
      <c r="AT643" s="45">
        <f t="shared" si="310"/>
        <v>15625806.516784346</v>
      </c>
      <c r="AU643" s="75"/>
    </row>
    <row r="644" spans="2:47" x14ac:dyDescent="0.3">
      <c r="B644" s="41">
        <f t="shared" si="311"/>
        <v>3070</v>
      </c>
      <c r="C644" s="8">
        <f t="shared" si="326"/>
        <v>30.7</v>
      </c>
      <c r="D644" s="73">
        <f t="shared" si="307"/>
        <v>41.061250000000001</v>
      </c>
      <c r="E644" s="29">
        <f t="shared" si="329"/>
        <v>10168.692513883843</v>
      </c>
      <c r="F644" s="29">
        <f t="shared" si="312"/>
        <v>16.561388459093266</v>
      </c>
      <c r="G644" s="29">
        <f t="shared" si="327"/>
        <v>22.15085706403724</v>
      </c>
      <c r="H644" s="17">
        <f t="shared" si="313"/>
        <v>13600.626237319564</v>
      </c>
      <c r="I644" s="29">
        <f t="shared" si="314"/>
        <v>2.2250485660981263</v>
      </c>
      <c r="J644" s="29">
        <f t="shared" si="308"/>
        <v>20.847057720369335</v>
      </c>
      <c r="K644" s="39">
        <f t="shared" si="315"/>
        <v>1400</v>
      </c>
      <c r="L644" s="49">
        <f t="shared" si="298"/>
        <v>0</v>
      </c>
      <c r="M644" s="48">
        <f t="shared" si="299"/>
        <v>4.2266987561397071</v>
      </c>
      <c r="N644" s="51">
        <f t="shared" si="309"/>
        <v>0</v>
      </c>
      <c r="O644" s="54">
        <f t="shared" si="328"/>
        <v>18.880500609176615</v>
      </c>
      <c r="P644" s="34">
        <f t="shared" si="316"/>
        <v>1.7671458676442586</v>
      </c>
      <c r="Q644" s="30">
        <f t="shared" si="317"/>
        <v>0</v>
      </c>
      <c r="R644" s="58">
        <f t="shared" si="318"/>
        <v>0</v>
      </c>
      <c r="S644" s="58">
        <f t="shared" si="319"/>
        <v>0</v>
      </c>
      <c r="T644" s="58">
        <f t="shared" si="300"/>
        <v>100</v>
      </c>
      <c r="U644" s="88" t="str">
        <f>IF(R644=0,"-",FORECAST($C$8,Инклинометрия!$B$2:$B$152,Инклинометрия!$A$2:$A$152))</f>
        <v>-</v>
      </c>
      <c r="V644" s="88" t="str">
        <f>IF(R644=0,"-",FORECAST($C$8-R644,Инклинометрия!$B$2:$B$152,Инклинометрия!$A$2:$A$152))</f>
        <v>-</v>
      </c>
      <c r="W644" s="88" t="str">
        <f>IF(R644&gt;0,FORECAST($C$8,Инклинометрия!$B$2:$B$152,Инклинометрия!$A$2:$A$152),IF(AB644=$C$8,"-",FORECAST($C$8-AB644,Инклинометрия!$B$2:$B$152,Инклинометрия!$A$2:$A$152)))</f>
        <v>-</v>
      </c>
      <c r="X644" s="88" t="str">
        <f>IF(S644=0,"-",FORECAST($C$8-(S644+AB644),Инклинометрия!$B$2:$B$152,Инклинометрия!$A$2:$A$152))</f>
        <v>-</v>
      </c>
      <c r="Y644" s="88">
        <f>FORECAST($C$8+T644,Инклинометрия!$B$2:$B$152,Инклинометрия!$A$2:$A$152)</f>
        <v>1425</v>
      </c>
      <c r="Z644" s="88">
        <f>IF(R644=0,FORECAST($C$6-T644,Инклинометрия!$B$2:$B$152,Инклинометрия!$A$2:$A$152),FORECAST($C$8,Инклинометрия!$B$2:$B$152,Инклинометрия!$A$2:$A$152))</f>
        <v>1330</v>
      </c>
      <c r="AA644" s="61">
        <f t="shared" si="301"/>
        <v>1400</v>
      </c>
      <c r="AB644" s="62">
        <f t="shared" si="320"/>
        <v>1400</v>
      </c>
      <c r="AC644" s="62">
        <f t="shared" si="302"/>
        <v>0</v>
      </c>
      <c r="AD644" s="65">
        <f>IF(R644=0,FORECAST($C$8,Инклинометрия!$B$2:$B$152,Инклинометрия!$A$2:$A$152),V644)</f>
        <v>1330</v>
      </c>
      <c r="AE644" s="65">
        <f>FORECAST($C$8-(R644+AA644),Инклинометрия!$B$2:$B$152,Инклинометрия!$A$2:$A$152)</f>
        <v>0</v>
      </c>
      <c r="AF644" s="65">
        <f>IF(AB644=0,"-",FORECAST($C$8,Инклинометрия!$B$2:$B$152,Инклинометрия!$A$2:$A$152))</f>
        <v>1330</v>
      </c>
      <c r="AG644" s="65">
        <f>IF(AB644=0,"-",FORECAST($C$8-AB644,Инклинометрия!$B$2:$B$152,Инклинометрия!$A$2:$A$152))</f>
        <v>0</v>
      </c>
      <c r="AH644" s="65" t="str">
        <f>IF(AC644=0,"-",FORECAST($C$8+AC644,Инклинометрия!$B$2:$B$152,Инклинометрия!$A$2:$A$152))</f>
        <v>-</v>
      </c>
      <c r="AI644" s="89" t="str">
        <f>IF(AC644=0,"-",FORECAST($C$8,Инклинометрия!$B$2:$B$152,Инклинометрия!$A$2:$A$152))</f>
        <v>-</v>
      </c>
      <c r="AJ644" s="28"/>
      <c r="AK644" s="67">
        <f t="shared" si="321"/>
        <v>0</v>
      </c>
      <c r="AL644" s="28">
        <f t="shared" si="322"/>
        <v>0</v>
      </c>
      <c r="AM644" s="28">
        <f t="shared" si="323"/>
        <v>0.1</v>
      </c>
      <c r="AN644" s="26">
        <f t="shared" si="324"/>
        <v>0.1</v>
      </c>
      <c r="AO644" s="87">
        <f t="shared" si="325"/>
        <v>145626.51678434567</v>
      </c>
      <c r="AP644" s="87">
        <f t="shared" si="303"/>
        <v>44301.516784345658</v>
      </c>
      <c r="AQ644" s="66">
        <f t="shared" si="304"/>
        <v>14695380</v>
      </c>
      <c r="AR644" s="66">
        <f t="shared" si="305"/>
        <v>14695380</v>
      </c>
      <c r="AS644" s="66">
        <f t="shared" si="306"/>
        <v>784800</v>
      </c>
      <c r="AT644" s="45">
        <f t="shared" si="310"/>
        <v>15625806.516784346</v>
      </c>
      <c r="AU644" s="75"/>
    </row>
    <row r="645" spans="2:47" x14ac:dyDescent="0.3">
      <c r="B645" s="41">
        <f t="shared" si="311"/>
        <v>3075</v>
      </c>
      <c r="C645" s="8">
        <f t="shared" si="326"/>
        <v>30.75</v>
      </c>
      <c r="D645" s="73">
        <f t="shared" si="307"/>
        <v>41.128124999999997</v>
      </c>
      <c r="E645" s="29">
        <f t="shared" si="329"/>
        <v>10185.25390234294</v>
      </c>
      <c r="F645" s="29">
        <f t="shared" si="312"/>
        <v>16.561388459094445</v>
      </c>
      <c r="G645" s="29">
        <f t="shared" si="327"/>
        <v>22.150857064038817</v>
      </c>
      <c r="H645" s="17">
        <f t="shared" si="313"/>
        <v>13622.777094383602</v>
      </c>
      <c r="I645" s="29">
        <f t="shared" si="314"/>
        <v>2.2250485660981263</v>
      </c>
      <c r="J645" s="29">
        <f t="shared" si="308"/>
        <v>20.847057720370078</v>
      </c>
      <c r="K645" s="39">
        <f t="shared" si="315"/>
        <v>1400</v>
      </c>
      <c r="L645" s="49">
        <f t="shared" si="298"/>
        <v>0</v>
      </c>
      <c r="M645" s="48">
        <f t="shared" si="299"/>
        <v>4.2266987561397071</v>
      </c>
      <c r="N645" s="51">
        <f t="shared" si="309"/>
        <v>0</v>
      </c>
      <c r="O645" s="54">
        <f t="shared" si="328"/>
        <v>18.880500609176615</v>
      </c>
      <c r="P645" s="34">
        <f t="shared" si="316"/>
        <v>1.7671458676442586</v>
      </c>
      <c r="Q645" s="30">
        <f t="shared" si="317"/>
        <v>0</v>
      </c>
      <c r="R645" s="58">
        <f t="shared" si="318"/>
        <v>0</v>
      </c>
      <c r="S645" s="58">
        <f t="shared" si="319"/>
        <v>0</v>
      </c>
      <c r="T645" s="58">
        <f t="shared" si="300"/>
        <v>100</v>
      </c>
      <c r="U645" s="88" t="str">
        <f>IF(R645=0,"-",FORECAST($C$8,Инклинометрия!$B$2:$B$152,Инклинометрия!$A$2:$A$152))</f>
        <v>-</v>
      </c>
      <c r="V645" s="88" t="str">
        <f>IF(R645=0,"-",FORECAST($C$8-R645,Инклинометрия!$B$2:$B$152,Инклинометрия!$A$2:$A$152))</f>
        <v>-</v>
      </c>
      <c r="W645" s="88" t="str">
        <f>IF(R645&gt;0,FORECAST($C$8,Инклинометрия!$B$2:$B$152,Инклинометрия!$A$2:$A$152),IF(AB645=$C$8,"-",FORECAST($C$8-AB645,Инклинометрия!$B$2:$B$152,Инклинометрия!$A$2:$A$152)))</f>
        <v>-</v>
      </c>
      <c r="X645" s="88" t="str">
        <f>IF(S645=0,"-",FORECAST($C$8-(S645+AB645),Инклинометрия!$B$2:$B$152,Инклинометрия!$A$2:$A$152))</f>
        <v>-</v>
      </c>
      <c r="Y645" s="88">
        <f>FORECAST($C$8+T645,Инклинометрия!$B$2:$B$152,Инклинометрия!$A$2:$A$152)</f>
        <v>1425</v>
      </c>
      <c r="Z645" s="88">
        <f>IF(R645=0,FORECAST($C$6-T645,Инклинометрия!$B$2:$B$152,Инклинометрия!$A$2:$A$152),FORECAST($C$8,Инклинометрия!$B$2:$B$152,Инклинометрия!$A$2:$A$152))</f>
        <v>1330</v>
      </c>
      <c r="AA645" s="61">
        <f t="shared" si="301"/>
        <v>1400</v>
      </c>
      <c r="AB645" s="62">
        <f t="shared" si="320"/>
        <v>1400</v>
      </c>
      <c r="AC645" s="62">
        <f t="shared" si="302"/>
        <v>0</v>
      </c>
      <c r="AD645" s="65">
        <f>IF(R645=0,FORECAST($C$8,Инклинометрия!$B$2:$B$152,Инклинометрия!$A$2:$A$152),V645)</f>
        <v>1330</v>
      </c>
      <c r="AE645" s="65">
        <f>FORECAST($C$8-(R645+AA645),Инклинометрия!$B$2:$B$152,Инклинометрия!$A$2:$A$152)</f>
        <v>0</v>
      </c>
      <c r="AF645" s="65">
        <f>IF(AB645=0,"-",FORECAST($C$8,Инклинометрия!$B$2:$B$152,Инклинометрия!$A$2:$A$152))</f>
        <v>1330</v>
      </c>
      <c r="AG645" s="65">
        <f>IF(AB645=0,"-",FORECAST($C$8-AB645,Инклинометрия!$B$2:$B$152,Инклинометрия!$A$2:$A$152))</f>
        <v>0</v>
      </c>
      <c r="AH645" s="65" t="str">
        <f>IF(AC645=0,"-",FORECAST($C$8+AC645,Инклинометрия!$B$2:$B$152,Инклинометрия!$A$2:$A$152))</f>
        <v>-</v>
      </c>
      <c r="AI645" s="89" t="str">
        <f>IF(AC645=0,"-",FORECAST($C$8,Инклинометрия!$B$2:$B$152,Инклинометрия!$A$2:$A$152))</f>
        <v>-</v>
      </c>
      <c r="AJ645" s="28"/>
      <c r="AK645" s="67">
        <f t="shared" si="321"/>
        <v>0</v>
      </c>
      <c r="AL645" s="28">
        <f t="shared" si="322"/>
        <v>0</v>
      </c>
      <c r="AM645" s="28">
        <f t="shared" si="323"/>
        <v>0.1</v>
      </c>
      <c r="AN645" s="26">
        <f t="shared" si="324"/>
        <v>0.1</v>
      </c>
      <c r="AO645" s="87">
        <f t="shared" si="325"/>
        <v>145626.51678434567</v>
      </c>
      <c r="AP645" s="87">
        <f t="shared" si="303"/>
        <v>44301.516784345658</v>
      </c>
      <c r="AQ645" s="66">
        <f t="shared" si="304"/>
        <v>14695380</v>
      </c>
      <c r="AR645" s="66">
        <f t="shared" si="305"/>
        <v>14695380</v>
      </c>
      <c r="AS645" s="66">
        <f t="shared" si="306"/>
        <v>784800</v>
      </c>
      <c r="AT645" s="45">
        <f t="shared" si="310"/>
        <v>15625806.516784346</v>
      </c>
      <c r="AU645" s="75"/>
    </row>
    <row r="646" spans="2:47" x14ac:dyDescent="0.3">
      <c r="B646" s="41">
        <f t="shared" si="311"/>
        <v>3080</v>
      </c>
      <c r="C646" s="8">
        <f t="shared" si="326"/>
        <v>30.8</v>
      </c>
      <c r="D646" s="73">
        <f t="shared" si="307"/>
        <v>41.195</v>
      </c>
      <c r="E646" s="29">
        <f t="shared" si="329"/>
        <v>10201.815290802033</v>
      </c>
      <c r="F646" s="29">
        <f t="shared" si="312"/>
        <v>16.561388459094445</v>
      </c>
      <c r="G646" s="29">
        <f t="shared" si="327"/>
        <v>22.150857064038817</v>
      </c>
      <c r="H646" s="17">
        <f t="shared" si="313"/>
        <v>13644.92795144764</v>
      </c>
      <c r="I646" s="29">
        <f t="shared" si="314"/>
        <v>2.2250485660981263</v>
      </c>
      <c r="J646" s="29">
        <f t="shared" si="308"/>
        <v>20.847057720370078</v>
      </c>
      <c r="K646" s="39">
        <f t="shared" si="315"/>
        <v>1400</v>
      </c>
      <c r="L646" s="49">
        <f t="shared" si="298"/>
        <v>0</v>
      </c>
      <c r="M646" s="48">
        <f t="shared" si="299"/>
        <v>4.2266987561397071</v>
      </c>
      <c r="N646" s="51">
        <f t="shared" si="309"/>
        <v>0</v>
      </c>
      <c r="O646" s="54">
        <f t="shared" si="328"/>
        <v>18.880500609176615</v>
      </c>
      <c r="P646" s="34">
        <f t="shared" si="316"/>
        <v>1.7671458676442586</v>
      </c>
      <c r="Q646" s="30">
        <f t="shared" si="317"/>
        <v>0</v>
      </c>
      <c r="R646" s="58">
        <f t="shared" si="318"/>
        <v>0</v>
      </c>
      <c r="S646" s="58">
        <f t="shared" si="319"/>
        <v>0</v>
      </c>
      <c r="T646" s="58">
        <f t="shared" si="300"/>
        <v>100</v>
      </c>
      <c r="U646" s="88" t="str">
        <f>IF(R646=0,"-",FORECAST($C$8,Инклинометрия!$B$2:$B$152,Инклинометрия!$A$2:$A$152))</f>
        <v>-</v>
      </c>
      <c r="V646" s="88" t="str">
        <f>IF(R646=0,"-",FORECAST($C$8-R646,Инклинометрия!$B$2:$B$152,Инклинометрия!$A$2:$A$152))</f>
        <v>-</v>
      </c>
      <c r="W646" s="88" t="str">
        <f>IF(R646&gt;0,FORECAST($C$8,Инклинометрия!$B$2:$B$152,Инклинометрия!$A$2:$A$152),IF(AB646=$C$8,"-",FORECAST($C$8-AB646,Инклинометрия!$B$2:$B$152,Инклинометрия!$A$2:$A$152)))</f>
        <v>-</v>
      </c>
      <c r="X646" s="88" t="str">
        <f>IF(S646=0,"-",FORECAST($C$8-(S646+AB646),Инклинометрия!$B$2:$B$152,Инклинометрия!$A$2:$A$152))</f>
        <v>-</v>
      </c>
      <c r="Y646" s="88">
        <f>FORECAST($C$8+T646,Инклинометрия!$B$2:$B$152,Инклинометрия!$A$2:$A$152)</f>
        <v>1425</v>
      </c>
      <c r="Z646" s="88">
        <f>IF(R646=0,FORECAST($C$6-T646,Инклинометрия!$B$2:$B$152,Инклинометрия!$A$2:$A$152),FORECAST($C$8,Инклинометрия!$B$2:$B$152,Инклинометрия!$A$2:$A$152))</f>
        <v>1330</v>
      </c>
      <c r="AA646" s="61">
        <f t="shared" si="301"/>
        <v>1400</v>
      </c>
      <c r="AB646" s="62">
        <f t="shared" si="320"/>
        <v>1400</v>
      </c>
      <c r="AC646" s="62">
        <f t="shared" si="302"/>
        <v>0</v>
      </c>
      <c r="AD646" s="65">
        <f>IF(R646=0,FORECAST($C$8,Инклинометрия!$B$2:$B$152,Инклинометрия!$A$2:$A$152),V646)</f>
        <v>1330</v>
      </c>
      <c r="AE646" s="65">
        <f>FORECAST($C$8-(R646+AA646),Инклинометрия!$B$2:$B$152,Инклинометрия!$A$2:$A$152)</f>
        <v>0</v>
      </c>
      <c r="AF646" s="65">
        <f>IF(AB646=0,"-",FORECAST($C$8,Инклинометрия!$B$2:$B$152,Инклинометрия!$A$2:$A$152))</f>
        <v>1330</v>
      </c>
      <c r="AG646" s="65">
        <f>IF(AB646=0,"-",FORECAST($C$8-AB646,Инклинометрия!$B$2:$B$152,Инклинометрия!$A$2:$A$152))</f>
        <v>0</v>
      </c>
      <c r="AH646" s="65" t="str">
        <f>IF(AC646=0,"-",FORECAST($C$8+AC646,Инклинометрия!$B$2:$B$152,Инклинометрия!$A$2:$A$152))</f>
        <v>-</v>
      </c>
      <c r="AI646" s="89" t="str">
        <f>IF(AC646=0,"-",FORECAST($C$8,Инклинометрия!$B$2:$B$152,Инклинометрия!$A$2:$A$152))</f>
        <v>-</v>
      </c>
      <c r="AJ646" s="28"/>
      <c r="AK646" s="67">
        <f t="shared" si="321"/>
        <v>0</v>
      </c>
      <c r="AL646" s="28">
        <f t="shared" si="322"/>
        <v>0</v>
      </c>
      <c r="AM646" s="28">
        <f t="shared" si="323"/>
        <v>0.1</v>
      </c>
      <c r="AN646" s="26">
        <f t="shared" si="324"/>
        <v>0.1</v>
      </c>
      <c r="AO646" s="87">
        <f t="shared" si="325"/>
        <v>145626.51678434567</v>
      </c>
      <c r="AP646" s="87">
        <f t="shared" si="303"/>
        <v>44301.516784345658</v>
      </c>
      <c r="AQ646" s="66">
        <f t="shared" si="304"/>
        <v>14695380</v>
      </c>
      <c r="AR646" s="66">
        <f t="shared" si="305"/>
        <v>14695380</v>
      </c>
      <c r="AS646" s="66">
        <f t="shared" si="306"/>
        <v>784800</v>
      </c>
      <c r="AT646" s="45">
        <f t="shared" si="310"/>
        <v>15625806.516784346</v>
      </c>
      <c r="AU646" s="75"/>
    </row>
    <row r="647" spans="2:47" x14ac:dyDescent="0.3">
      <c r="B647" s="41">
        <f t="shared" si="311"/>
        <v>3085</v>
      </c>
      <c r="C647" s="8">
        <f t="shared" si="326"/>
        <v>30.85</v>
      </c>
      <c r="D647" s="73">
        <f t="shared" si="307"/>
        <v>41.261875000000003</v>
      </c>
      <c r="E647" s="29">
        <f t="shared" si="329"/>
        <v>10218.376679261128</v>
      </c>
      <c r="F647" s="29">
        <f t="shared" si="312"/>
        <v>16.561388459094445</v>
      </c>
      <c r="G647" s="29">
        <f t="shared" si="327"/>
        <v>22.150857064038817</v>
      </c>
      <c r="H647" s="17">
        <f t="shared" si="313"/>
        <v>13667.078808511678</v>
      </c>
      <c r="I647" s="29">
        <f t="shared" si="314"/>
        <v>2.2250485660981263</v>
      </c>
      <c r="J647" s="29">
        <f t="shared" si="308"/>
        <v>20.847057720370078</v>
      </c>
      <c r="K647" s="39">
        <f t="shared" si="315"/>
        <v>1400</v>
      </c>
      <c r="L647" s="49">
        <f t="shared" si="298"/>
        <v>0</v>
      </c>
      <c r="M647" s="48">
        <f t="shared" si="299"/>
        <v>4.2266987561397071</v>
      </c>
      <c r="N647" s="51">
        <f t="shared" si="309"/>
        <v>0</v>
      </c>
      <c r="O647" s="54">
        <f t="shared" si="328"/>
        <v>18.880500609176615</v>
      </c>
      <c r="P647" s="34">
        <f t="shared" si="316"/>
        <v>1.7671458676442586</v>
      </c>
      <c r="Q647" s="30">
        <f t="shared" si="317"/>
        <v>0</v>
      </c>
      <c r="R647" s="58">
        <f t="shared" si="318"/>
        <v>0</v>
      </c>
      <c r="S647" s="58">
        <f t="shared" si="319"/>
        <v>0</v>
      </c>
      <c r="T647" s="58">
        <f t="shared" si="300"/>
        <v>100</v>
      </c>
      <c r="U647" s="88" t="str">
        <f>IF(R647=0,"-",FORECAST($C$8,Инклинометрия!$B$2:$B$152,Инклинометрия!$A$2:$A$152))</f>
        <v>-</v>
      </c>
      <c r="V647" s="88" t="str">
        <f>IF(R647=0,"-",FORECAST($C$8-R647,Инклинометрия!$B$2:$B$152,Инклинометрия!$A$2:$A$152))</f>
        <v>-</v>
      </c>
      <c r="W647" s="88" t="str">
        <f>IF(R647&gt;0,FORECAST($C$8,Инклинометрия!$B$2:$B$152,Инклинометрия!$A$2:$A$152),IF(AB647=$C$8,"-",FORECAST($C$8-AB647,Инклинометрия!$B$2:$B$152,Инклинометрия!$A$2:$A$152)))</f>
        <v>-</v>
      </c>
      <c r="X647" s="88" t="str">
        <f>IF(S647=0,"-",FORECAST($C$8-(S647+AB647),Инклинометрия!$B$2:$B$152,Инклинометрия!$A$2:$A$152))</f>
        <v>-</v>
      </c>
      <c r="Y647" s="88">
        <f>FORECAST($C$8+T647,Инклинометрия!$B$2:$B$152,Инклинометрия!$A$2:$A$152)</f>
        <v>1425</v>
      </c>
      <c r="Z647" s="88">
        <f>IF(R647=0,FORECAST($C$6-T647,Инклинометрия!$B$2:$B$152,Инклинометрия!$A$2:$A$152),FORECAST($C$8,Инклинометрия!$B$2:$B$152,Инклинометрия!$A$2:$A$152))</f>
        <v>1330</v>
      </c>
      <c r="AA647" s="61">
        <f t="shared" si="301"/>
        <v>1400</v>
      </c>
      <c r="AB647" s="62">
        <f t="shared" si="320"/>
        <v>1400</v>
      </c>
      <c r="AC647" s="62">
        <f t="shared" si="302"/>
        <v>0</v>
      </c>
      <c r="AD647" s="65">
        <f>IF(R647=0,FORECAST($C$8,Инклинометрия!$B$2:$B$152,Инклинометрия!$A$2:$A$152),V647)</f>
        <v>1330</v>
      </c>
      <c r="AE647" s="65">
        <f>FORECAST($C$8-(R647+AA647),Инклинометрия!$B$2:$B$152,Инклинометрия!$A$2:$A$152)</f>
        <v>0</v>
      </c>
      <c r="AF647" s="65">
        <f>IF(AB647=0,"-",FORECAST($C$8,Инклинометрия!$B$2:$B$152,Инклинометрия!$A$2:$A$152))</f>
        <v>1330</v>
      </c>
      <c r="AG647" s="65">
        <f>IF(AB647=0,"-",FORECAST($C$8-AB647,Инклинометрия!$B$2:$B$152,Инклинометрия!$A$2:$A$152))</f>
        <v>0</v>
      </c>
      <c r="AH647" s="65" t="str">
        <f>IF(AC647=0,"-",FORECAST($C$8+AC647,Инклинометрия!$B$2:$B$152,Инклинометрия!$A$2:$A$152))</f>
        <v>-</v>
      </c>
      <c r="AI647" s="89" t="str">
        <f>IF(AC647=0,"-",FORECAST($C$8,Инклинометрия!$B$2:$B$152,Инклинометрия!$A$2:$A$152))</f>
        <v>-</v>
      </c>
      <c r="AJ647" s="28"/>
      <c r="AK647" s="67">
        <f t="shared" si="321"/>
        <v>0</v>
      </c>
      <c r="AL647" s="28">
        <f t="shared" si="322"/>
        <v>0</v>
      </c>
      <c r="AM647" s="28">
        <f t="shared" si="323"/>
        <v>0.1</v>
      </c>
      <c r="AN647" s="26">
        <f t="shared" si="324"/>
        <v>0.1</v>
      </c>
      <c r="AO647" s="87">
        <f t="shared" si="325"/>
        <v>145626.51678434567</v>
      </c>
      <c r="AP647" s="87">
        <f t="shared" si="303"/>
        <v>44301.516784345658</v>
      </c>
      <c r="AQ647" s="66">
        <f t="shared" si="304"/>
        <v>14695380</v>
      </c>
      <c r="AR647" s="66">
        <f t="shared" si="305"/>
        <v>14695380</v>
      </c>
      <c r="AS647" s="66">
        <f t="shared" si="306"/>
        <v>784800</v>
      </c>
      <c r="AT647" s="45">
        <f t="shared" si="310"/>
        <v>15625806.516784346</v>
      </c>
      <c r="AU647" s="75"/>
    </row>
    <row r="648" spans="2:47" x14ac:dyDescent="0.3">
      <c r="B648" s="41">
        <f t="shared" si="311"/>
        <v>3090</v>
      </c>
      <c r="C648" s="8">
        <f t="shared" si="326"/>
        <v>30.900000000000002</v>
      </c>
      <c r="D648" s="73">
        <f t="shared" si="307"/>
        <v>41.328749999999999</v>
      </c>
      <c r="E648" s="29">
        <f t="shared" si="329"/>
        <v>10234.938067720221</v>
      </c>
      <c r="F648" s="29">
        <f t="shared" si="312"/>
        <v>16.561388459094445</v>
      </c>
      <c r="G648" s="29">
        <f t="shared" si="327"/>
        <v>22.150857064038817</v>
      </c>
      <c r="H648" s="17">
        <f t="shared" si="313"/>
        <v>13689.229665575716</v>
      </c>
      <c r="I648" s="29">
        <f t="shared" si="314"/>
        <v>2.2250485660981263</v>
      </c>
      <c r="J648" s="29">
        <f t="shared" si="308"/>
        <v>20.847057720370078</v>
      </c>
      <c r="K648" s="39">
        <f t="shared" si="315"/>
        <v>1400</v>
      </c>
      <c r="L648" s="49">
        <f t="shared" si="298"/>
        <v>0</v>
      </c>
      <c r="M648" s="48">
        <f t="shared" si="299"/>
        <v>4.2266987561397071</v>
      </c>
      <c r="N648" s="51">
        <f t="shared" si="309"/>
        <v>0</v>
      </c>
      <c r="O648" s="54">
        <f t="shared" si="328"/>
        <v>18.880500609176615</v>
      </c>
      <c r="P648" s="34">
        <f t="shared" si="316"/>
        <v>1.7671458676442586</v>
      </c>
      <c r="Q648" s="30">
        <f t="shared" si="317"/>
        <v>0</v>
      </c>
      <c r="R648" s="58">
        <f t="shared" si="318"/>
        <v>0</v>
      </c>
      <c r="S648" s="58">
        <f t="shared" si="319"/>
        <v>0</v>
      </c>
      <c r="T648" s="58">
        <f t="shared" si="300"/>
        <v>100</v>
      </c>
      <c r="U648" s="88" t="str">
        <f>IF(R648=0,"-",FORECAST($C$8,Инклинометрия!$B$2:$B$152,Инклинометрия!$A$2:$A$152))</f>
        <v>-</v>
      </c>
      <c r="V648" s="88" t="str">
        <f>IF(R648=0,"-",FORECAST($C$8-R648,Инклинометрия!$B$2:$B$152,Инклинометрия!$A$2:$A$152))</f>
        <v>-</v>
      </c>
      <c r="W648" s="88" t="str">
        <f>IF(R648&gt;0,FORECAST($C$8,Инклинометрия!$B$2:$B$152,Инклинометрия!$A$2:$A$152),IF(AB648=$C$8,"-",FORECAST($C$8-AB648,Инклинометрия!$B$2:$B$152,Инклинометрия!$A$2:$A$152)))</f>
        <v>-</v>
      </c>
      <c r="X648" s="88" t="str">
        <f>IF(S648=0,"-",FORECAST($C$8-(S648+AB648),Инклинометрия!$B$2:$B$152,Инклинометрия!$A$2:$A$152))</f>
        <v>-</v>
      </c>
      <c r="Y648" s="88">
        <f>FORECAST($C$8+T648,Инклинометрия!$B$2:$B$152,Инклинометрия!$A$2:$A$152)</f>
        <v>1425</v>
      </c>
      <c r="Z648" s="88">
        <f>IF(R648=0,FORECAST($C$6-T648,Инклинометрия!$B$2:$B$152,Инклинометрия!$A$2:$A$152),FORECAST($C$8,Инклинометрия!$B$2:$B$152,Инклинометрия!$A$2:$A$152))</f>
        <v>1330</v>
      </c>
      <c r="AA648" s="61">
        <f t="shared" si="301"/>
        <v>1400</v>
      </c>
      <c r="AB648" s="62">
        <f t="shared" si="320"/>
        <v>1400</v>
      </c>
      <c r="AC648" s="62">
        <f t="shared" si="302"/>
        <v>0</v>
      </c>
      <c r="AD648" s="65">
        <f>IF(R648=0,FORECAST($C$8,Инклинометрия!$B$2:$B$152,Инклинометрия!$A$2:$A$152),V648)</f>
        <v>1330</v>
      </c>
      <c r="AE648" s="65">
        <f>FORECAST($C$8-(R648+AA648),Инклинометрия!$B$2:$B$152,Инклинометрия!$A$2:$A$152)</f>
        <v>0</v>
      </c>
      <c r="AF648" s="65">
        <f>IF(AB648=0,"-",FORECAST($C$8,Инклинометрия!$B$2:$B$152,Инклинометрия!$A$2:$A$152))</f>
        <v>1330</v>
      </c>
      <c r="AG648" s="65">
        <f>IF(AB648=0,"-",FORECAST($C$8-AB648,Инклинометрия!$B$2:$B$152,Инклинометрия!$A$2:$A$152))</f>
        <v>0</v>
      </c>
      <c r="AH648" s="65" t="str">
        <f>IF(AC648=0,"-",FORECAST($C$8+AC648,Инклинометрия!$B$2:$B$152,Инклинометрия!$A$2:$A$152))</f>
        <v>-</v>
      </c>
      <c r="AI648" s="89" t="str">
        <f>IF(AC648=0,"-",FORECAST($C$8,Инклинометрия!$B$2:$B$152,Инклинометрия!$A$2:$A$152))</f>
        <v>-</v>
      </c>
      <c r="AJ648" s="28"/>
      <c r="AK648" s="67">
        <f t="shared" si="321"/>
        <v>0</v>
      </c>
      <c r="AL648" s="28">
        <f t="shared" si="322"/>
        <v>0</v>
      </c>
      <c r="AM648" s="28">
        <f t="shared" si="323"/>
        <v>0.1</v>
      </c>
      <c r="AN648" s="26">
        <f t="shared" si="324"/>
        <v>0.1</v>
      </c>
      <c r="AO648" s="87">
        <f t="shared" si="325"/>
        <v>145626.51678434567</v>
      </c>
      <c r="AP648" s="87">
        <f t="shared" si="303"/>
        <v>44301.516784345658</v>
      </c>
      <c r="AQ648" s="66">
        <f t="shared" si="304"/>
        <v>14695380</v>
      </c>
      <c r="AR648" s="66">
        <f t="shared" si="305"/>
        <v>14695380</v>
      </c>
      <c r="AS648" s="66">
        <f t="shared" si="306"/>
        <v>784800</v>
      </c>
      <c r="AT648" s="45">
        <f t="shared" si="310"/>
        <v>15625806.516784346</v>
      </c>
      <c r="AU648" s="75"/>
    </row>
    <row r="649" spans="2:47" x14ac:dyDescent="0.3">
      <c r="B649" s="41">
        <f t="shared" si="311"/>
        <v>3095</v>
      </c>
      <c r="C649" s="8">
        <f t="shared" si="326"/>
        <v>30.95</v>
      </c>
      <c r="D649" s="73">
        <f t="shared" si="307"/>
        <v>41.395625000000003</v>
      </c>
      <c r="E649" s="29">
        <f t="shared" si="329"/>
        <v>10251.499456179316</v>
      </c>
      <c r="F649" s="29">
        <f t="shared" si="312"/>
        <v>16.561388459093266</v>
      </c>
      <c r="G649" s="29">
        <f t="shared" si="327"/>
        <v>22.15085706403724</v>
      </c>
      <c r="H649" s="17">
        <f t="shared" si="313"/>
        <v>13711.380522639754</v>
      </c>
      <c r="I649" s="29">
        <f t="shared" si="314"/>
        <v>2.2250485660981263</v>
      </c>
      <c r="J649" s="29">
        <f t="shared" si="308"/>
        <v>20.847057720369335</v>
      </c>
      <c r="K649" s="39">
        <f t="shared" si="315"/>
        <v>1400</v>
      </c>
      <c r="L649" s="49">
        <f t="shared" si="298"/>
        <v>0</v>
      </c>
      <c r="M649" s="48">
        <f t="shared" si="299"/>
        <v>4.2266987561397071</v>
      </c>
      <c r="N649" s="51">
        <f t="shared" si="309"/>
        <v>0</v>
      </c>
      <c r="O649" s="54">
        <f t="shared" si="328"/>
        <v>18.880500609176615</v>
      </c>
      <c r="P649" s="34">
        <f t="shared" si="316"/>
        <v>1.7671458676442586</v>
      </c>
      <c r="Q649" s="30">
        <f t="shared" si="317"/>
        <v>0</v>
      </c>
      <c r="R649" s="58">
        <f t="shared" si="318"/>
        <v>0</v>
      </c>
      <c r="S649" s="58">
        <f t="shared" si="319"/>
        <v>0</v>
      </c>
      <c r="T649" s="58">
        <f t="shared" si="300"/>
        <v>100</v>
      </c>
      <c r="U649" s="88" t="str">
        <f>IF(R649=0,"-",FORECAST($C$8,Инклинометрия!$B$2:$B$152,Инклинометрия!$A$2:$A$152))</f>
        <v>-</v>
      </c>
      <c r="V649" s="88" t="str">
        <f>IF(R649=0,"-",FORECAST($C$8-R649,Инклинометрия!$B$2:$B$152,Инклинометрия!$A$2:$A$152))</f>
        <v>-</v>
      </c>
      <c r="W649" s="88" t="str">
        <f>IF(R649&gt;0,FORECAST($C$8,Инклинометрия!$B$2:$B$152,Инклинометрия!$A$2:$A$152),IF(AB649=$C$8,"-",FORECAST($C$8-AB649,Инклинометрия!$B$2:$B$152,Инклинометрия!$A$2:$A$152)))</f>
        <v>-</v>
      </c>
      <c r="X649" s="88" t="str">
        <f>IF(S649=0,"-",FORECAST($C$8-(S649+AB649),Инклинометрия!$B$2:$B$152,Инклинометрия!$A$2:$A$152))</f>
        <v>-</v>
      </c>
      <c r="Y649" s="88">
        <f>FORECAST($C$8+T649,Инклинометрия!$B$2:$B$152,Инклинометрия!$A$2:$A$152)</f>
        <v>1425</v>
      </c>
      <c r="Z649" s="88">
        <f>IF(R649=0,FORECAST($C$6-T649,Инклинометрия!$B$2:$B$152,Инклинометрия!$A$2:$A$152),FORECAST($C$8,Инклинометрия!$B$2:$B$152,Инклинометрия!$A$2:$A$152))</f>
        <v>1330</v>
      </c>
      <c r="AA649" s="61">
        <f t="shared" si="301"/>
        <v>1400</v>
      </c>
      <c r="AB649" s="62">
        <f t="shared" si="320"/>
        <v>1400</v>
      </c>
      <c r="AC649" s="62">
        <f t="shared" si="302"/>
        <v>0</v>
      </c>
      <c r="AD649" s="65">
        <f>IF(R649=0,FORECAST($C$8,Инклинометрия!$B$2:$B$152,Инклинометрия!$A$2:$A$152),V649)</f>
        <v>1330</v>
      </c>
      <c r="AE649" s="65">
        <f>FORECAST($C$8-(R649+AA649),Инклинометрия!$B$2:$B$152,Инклинометрия!$A$2:$A$152)</f>
        <v>0</v>
      </c>
      <c r="AF649" s="65">
        <f>IF(AB649=0,"-",FORECAST($C$8,Инклинометрия!$B$2:$B$152,Инклинометрия!$A$2:$A$152))</f>
        <v>1330</v>
      </c>
      <c r="AG649" s="65">
        <f>IF(AB649=0,"-",FORECAST($C$8-AB649,Инклинометрия!$B$2:$B$152,Инклинометрия!$A$2:$A$152))</f>
        <v>0</v>
      </c>
      <c r="AH649" s="65" t="str">
        <f>IF(AC649=0,"-",FORECAST($C$8+AC649,Инклинометрия!$B$2:$B$152,Инклинометрия!$A$2:$A$152))</f>
        <v>-</v>
      </c>
      <c r="AI649" s="89" t="str">
        <f>IF(AC649=0,"-",FORECAST($C$8,Инклинометрия!$B$2:$B$152,Инклинометрия!$A$2:$A$152))</f>
        <v>-</v>
      </c>
      <c r="AJ649" s="28"/>
      <c r="AK649" s="67">
        <f t="shared" si="321"/>
        <v>0</v>
      </c>
      <c r="AL649" s="28">
        <f t="shared" si="322"/>
        <v>0</v>
      </c>
      <c r="AM649" s="28">
        <f t="shared" si="323"/>
        <v>0.1</v>
      </c>
      <c r="AN649" s="26">
        <f t="shared" si="324"/>
        <v>0.1</v>
      </c>
      <c r="AO649" s="87">
        <f t="shared" si="325"/>
        <v>145626.51678434567</v>
      </c>
      <c r="AP649" s="87">
        <f t="shared" si="303"/>
        <v>44301.516784345658</v>
      </c>
      <c r="AQ649" s="66">
        <f t="shared" si="304"/>
        <v>14695380</v>
      </c>
      <c r="AR649" s="66">
        <f t="shared" si="305"/>
        <v>14695380</v>
      </c>
      <c r="AS649" s="66">
        <f t="shared" si="306"/>
        <v>784800</v>
      </c>
      <c r="AT649" s="45">
        <f t="shared" si="310"/>
        <v>15625806.516784346</v>
      </c>
      <c r="AU649" s="75"/>
    </row>
    <row r="650" spans="2:47" x14ac:dyDescent="0.3">
      <c r="B650" s="41">
        <f t="shared" si="311"/>
        <v>3100</v>
      </c>
      <c r="C650" s="8">
        <f t="shared" si="326"/>
        <v>31</v>
      </c>
      <c r="D650" s="73">
        <f t="shared" si="307"/>
        <v>41.462499999999999</v>
      </c>
      <c r="E650" s="29">
        <f t="shared" si="329"/>
        <v>10268.06084463841</v>
      </c>
      <c r="F650" s="29">
        <f t="shared" si="312"/>
        <v>16.561388459094445</v>
      </c>
      <c r="G650" s="29">
        <f t="shared" si="327"/>
        <v>22.150857064038817</v>
      </c>
      <c r="H650" s="17">
        <f t="shared" si="313"/>
        <v>13733.531379703792</v>
      </c>
      <c r="I650" s="29">
        <f t="shared" si="314"/>
        <v>2.2250485660981263</v>
      </c>
      <c r="J650" s="29">
        <f t="shared" si="308"/>
        <v>20.847057720370078</v>
      </c>
      <c r="K650" s="39">
        <f t="shared" si="315"/>
        <v>1400</v>
      </c>
      <c r="L650" s="49">
        <f t="shared" si="298"/>
        <v>0</v>
      </c>
      <c r="M650" s="48">
        <f t="shared" si="299"/>
        <v>4.2266987561397071</v>
      </c>
      <c r="N650" s="51">
        <f t="shared" si="309"/>
        <v>0</v>
      </c>
      <c r="O650" s="54">
        <f t="shared" si="328"/>
        <v>18.880500609176615</v>
      </c>
      <c r="P650" s="34">
        <f t="shared" si="316"/>
        <v>1.7671458676442586</v>
      </c>
      <c r="Q650" s="30">
        <f t="shared" si="317"/>
        <v>0</v>
      </c>
      <c r="R650" s="58">
        <f t="shared" si="318"/>
        <v>0</v>
      </c>
      <c r="S650" s="58">
        <f t="shared" si="319"/>
        <v>0</v>
      </c>
      <c r="T650" s="58">
        <f t="shared" si="300"/>
        <v>100</v>
      </c>
      <c r="U650" s="88" t="str">
        <f>IF(R650=0,"-",FORECAST($C$8,Инклинометрия!$B$2:$B$152,Инклинометрия!$A$2:$A$152))</f>
        <v>-</v>
      </c>
      <c r="V650" s="88" t="str">
        <f>IF(R650=0,"-",FORECAST($C$8-R650,Инклинометрия!$B$2:$B$152,Инклинометрия!$A$2:$A$152))</f>
        <v>-</v>
      </c>
      <c r="W650" s="88" t="str">
        <f>IF(R650&gt;0,FORECAST($C$8,Инклинометрия!$B$2:$B$152,Инклинометрия!$A$2:$A$152),IF(AB650=$C$8,"-",FORECAST($C$8-AB650,Инклинометрия!$B$2:$B$152,Инклинометрия!$A$2:$A$152)))</f>
        <v>-</v>
      </c>
      <c r="X650" s="88" t="str">
        <f>IF(S650=0,"-",FORECAST($C$8-(S650+AB650),Инклинометрия!$B$2:$B$152,Инклинометрия!$A$2:$A$152))</f>
        <v>-</v>
      </c>
      <c r="Y650" s="88">
        <f>FORECAST($C$8+T650,Инклинометрия!$B$2:$B$152,Инклинометрия!$A$2:$A$152)</f>
        <v>1425</v>
      </c>
      <c r="Z650" s="88">
        <f>IF(R650=0,FORECAST($C$6-T650,Инклинометрия!$B$2:$B$152,Инклинометрия!$A$2:$A$152),FORECAST($C$8,Инклинометрия!$B$2:$B$152,Инклинометрия!$A$2:$A$152))</f>
        <v>1330</v>
      </c>
      <c r="AA650" s="61">
        <f t="shared" si="301"/>
        <v>1400</v>
      </c>
      <c r="AB650" s="62">
        <f t="shared" si="320"/>
        <v>1400</v>
      </c>
      <c r="AC650" s="62">
        <f t="shared" si="302"/>
        <v>0</v>
      </c>
      <c r="AD650" s="65">
        <f>IF(R650=0,FORECAST($C$8,Инклинометрия!$B$2:$B$152,Инклинометрия!$A$2:$A$152),V650)</f>
        <v>1330</v>
      </c>
      <c r="AE650" s="65">
        <f>FORECAST($C$8-(R650+AA650),Инклинометрия!$B$2:$B$152,Инклинометрия!$A$2:$A$152)</f>
        <v>0</v>
      </c>
      <c r="AF650" s="65">
        <f>IF(AB650=0,"-",FORECAST($C$8,Инклинометрия!$B$2:$B$152,Инклинометрия!$A$2:$A$152))</f>
        <v>1330</v>
      </c>
      <c r="AG650" s="65">
        <f>IF(AB650=0,"-",FORECAST($C$8-AB650,Инклинометрия!$B$2:$B$152,Инклинометрия!$A$2:$A$152))</f>
        <v>0</v>
      </c>
      <c r="AH650" s="65" t="str">
        <f>IF(AC650=0,"-",FORECAST($C$8+AC650,Инклинометрия!$B$2:$B$152,Инклинометрия!$A$2:$A$152))</f>
        <v>-</v>
      </c>
      <c r="AI650" s="89" t="str">
        <f>IF(AC650=0,"-",FORECAST($C$8,Инклинометрия!$B$2:$B$152,Инклинометрия!$A$2:$A$152))</f>
        <v>-</v>
      </c>
      <c r="AJ650" s="28"/>
      <c r="AK650" s="67">
        <f t="shared" si="321"/>
        <v>0</v>
      </c>
      <c r="AL650" s="28">
        <f t="shared" si="322"/>
        <v>0</v>
      </c>
      <c r="AM650" s="28">
        <f t="shared" si="323"/>
        <v>0.1</v>
      </c>
      <c r="AN650" s="26">
        <f t="shared" si="324"/>
        <v>0.1</v>
      </c>
      <c r="AO650" s="87">
        <f t="shared" si="325"/>
        <v>145626.51678434567</v>
      </c>
      <c r="AP650" s="87">
        <f t="shared" si="303"/>
        <v>44301.516784345658</v>
      </c>
      <c r="AQ650" s="66">
        <f t="shared" si="304"/>
        <v>14695380</v>
      </c>
      <c r="AR650" s="66">
        <f t="shared" si="305"/>
        <v>14695380</v>
      </c>
      <c r="AS650" s="66">
        <f t="shared" si="306"/>
        <v>784800</v>
      </c>
      <c r="AT650" s="45">
        <f t="shared" si="310"/>
        <v>15625806.516784346</v>
      </c>
      <c r="AU650" s="75"/>
    </row>
    <row r="651" spans="2:47" x14ac:dyDescent="0.3">
      <c r="B651" s="41">
        <f t="shared" si="311"/>
        <v>3105</v>
      </c>
      <c r="C651" s="8">
        <f t="shared" si="326"/>
        <v>31.05</v>
      </c>
      <c r="D651" s="73">
        <f t="shared" si="307"/>
        <v>41.529375000000002</v>
      </c>
      <c r="E651" s="29">
        <f t="shared" si="329"/>
        <v>10284.622233097503</v>
      </c>
      <c r="F651" s="29">
        <f t="shared" si="312"/>
        <v>16.561388459094445</v>
      </c>
      <c r="G651" s="29">
        <f t="shared" si="327"/>
        <v>22.150857064038817</v>
      </c>
      <c r="H651" s="17">
        <f t="shared" si="313"/>
        <v>13755.682236767831</v>
      </c>
      <c r="I651" s="29">
        <f t="shared" si="314"/>
        <v>2.2250485660981263</v>
      </c>
      <c r="J651" s="29">
        <f t="shared" si="308"/>
        <v>20.847057720370078</v>
      </c>
      <c r="K651" s="39">
        <f t="shared" si="315"/>
        <v>1400</v>
      </c>
      <c r="L651" s="49">
        <f t="shared" si="298"/>
        <v>0</v>
      </c>
      <c r="M651" s="48">
        <f t="shared" si="299"/>
        <v>4.2266987561397071</v>
      </c>
      <c r="N651" s="51">
        <f t="shared" si="309"/>
        <v>0</v>
      </c>
      <c r="O651" s="54">
        <f t="shared" si="328"/>
        <v>18.880500609176615</v>
      </c>
      <c r="P651" s="34">
        <f t="shared" si="316"/>
        <v>1.7671458676442586</v>
      </c>
      <c r="Q651" s="30">
        <f t="shared" si="317"/>
        <v>0</v>
      </c>
      <c r="R651" s="58">
        <f t="shared" si="318"/>
        <v>0</v>
      </c>
      <c r="S651" s="58">
        <f t="shared" si="319"/>
        <v>0</v>
      </c>
      <c r="T651" s="58">
        <f t="shared" si="300"/>
        <v>100</v>
      </c>
      <c r="U651" s="88" t="str">
        <f>IF(R651=0,"-",FORECAST($C$8,Инклинометрия!$B$2:$B$152,Инклинометрия!$A$2:$A$152))</f>
        <v>-</v>
      </c>
      <c r="V651" s="88" t="str">
        <f>IF(R651=0,"-",FORECAST($C$8-R651,Инклинометрия!$B$2:$B$152,Инклинометрия!$A$2:$A$152))</f>
        <v>-</v>
      </c>
      <c r="W651" s="88" t="str">
        <f>IF(R651&gt;0,FORECAST($C$8,Инклинометрия!$B$2:$B$152,Инклинометрия!$A$2:$A$152),IF(AB651=$C$8,"-",FORECAST($C$8-AB651,Инклинометрия!$B$2:$B$152,Инклинометрия!$A$2:$A$152)))</f>
        <v>-</v>
      </c>
      <c r="X651" s="88" t="str">
        <f>IF(S651=0,"-",FORECAST($C$8-(S651+AB651),Инклинометрия!$B$2:$B$152,Инклинометрия!$A$2:$A$152))</f>
        <v>-</v>
      </c>
      <c r="Y651" s="88">
        <f>FORECAST($C$8+T651,Инклинометрия!$B$2:$B$152,Инклинометрия!$A$2:$A$152)</f>
        <v>1425</v>
      </c>
      <c r="Z651" s="88">
        <f>IF(R651=0,FORECAST($C$6-T651,Инклинометрия!$B$2:$B$152,Инклинометрия!$A$2:$A$152),FORECAST($C$8,Инклинометрия!$B$2:$B$152,Инклинометрия!$A$2:$A$152))</f>
        <v>1330</v>
      </c>
      <c r="AA651" s="61">
        <f t="shared" si="301"/>
        <v>1400</v>
      </c>
      <c r="AB651" s="62">
        <f t="shared" si="320"/>
        <v>1400</v>
      </c>
      <c r="AC651" s="62">
        <f t="shared" si="302"/>
        <v>0</v>
      </c>
      <c r="AD651" s="65">
        <f>IF(R651=0,FORECAST($C$8,Инклинометрия!$B$2:$B$152,Инклинометрия!$A$2:$A$152),V651)</f>
        <v>1330</v>
      </c>
      <c r="AE651" s="65">
        <f>FORECAST($C$8-(R651+AA651),Инклинометрия!$B$2:$B$152,Инклинометрия!$A$2:$A$152)</f>
        <v>0</v>
      </c>
      <c r="AF651" s="65">
        <f>IF(AB651=0,"-",FORECAST($C$8,Инклинометрия!$B$2:$B$152,Инклинометрия!$A$2:$A$152))</f>
        <v>1330</v>
      </c>
      <c r="AG651" s="65">
        <f>IF(AB651=0,"-",FORECAST($C$8-AB651,Инклинометрия!$B$2:$B$152,Инклинометрия!$A$2:$A$152))</f>
        <v>0</v>
      </c>
      <c r="AH651" s="65" t="str">
        <f>IF(AC651=0,"-",FORECAST($C$8+AC651,Инклинометрия!$B$2:$B$152,Инклинометрия!$A$2:$A$152))</f>
        <v>-</v>
      </c>
      <c r="AI651" s="89" t="str">
        <f>IF(AC651=0,"-",FORECAST($C$8,Инклинометрия!$B$2:$B$152,Инклинометрия!$A$2:$A$152))</f>
        <v>-</v>
      </c>
      <c r="AJ651" s="28"/>
      <c r="AK651" s="67">
        <f t="shared" si="321"/>
        <v>0</v>
      </c>
      <c r="AL651" s="28">
        <f t="shared" si="322"/>
        <v>0</v>
      </c>
      <c r="AM651" s="28">
        <f t="shared" si="323"/>
        <v>0.1</v>
      </c>
      <c r="AN651" s="26">
        <f t="shared" si="324"/>
        <v>0.1</v>
      </c>
      <c r="AO651" s="87">
        <f t="shared" si="325"/>
        <v>145626.51678434567</v>
      </c>
      <c r="AP651" s="87">
        <f t="shared" si="303"/>
        <v>44301.516784345658</v>
      </c>
      <c r="AQ651" s="66">
        <f t="shared" si="304"/>
        <v>14695380</v>
      </c>
      <c r="AR651" s="66">
        <f t="shared" si="305"/>
        <v>14695380</v>
      </c>
      <c r="AS651" s="66">
        <f t="shared" si="306"/>
        <v>784800</v>
      </c>
      <c r="AT651" s="45">
        <f t="shared" si="310"/>
        <v>15625806.516784346</v>
      </c>
      <c r="AU651" s="75"/>
    </row>
    <row r="652" spans="2:47" x14ac:dyDescent="0.3">
      <c r="B652" s="41">
        <f t="shared" si="311"/>
        <v>3110</v>
      </c>
      <c r="C652" s="8">
        <f t="shared" si="326"/>
        <v>31.1</v>
      </c>
      <c r="D652" s="73">
        <f t="shared" si="307"/>
        <v>41.596249999999998</v>
      </c>
      <c r="E652" s="29">
        <f t="shared" si="329"/>
        <v>10301.183621556598</v>
      </c>
      <c r="F652" s="29">
        <f t="shared" si="312"/>
        <v>16.561388459094445</v>
      </c>
      <c r="G652" s="29">
        <f t="shared" si="327"/>
        <v>22.150857064038817</v>
      </c>
      <c r="H652" s="17">
        <f t="shared" si="313"/>
        <v>13777.833093831869</v>
      </c>
      <c r="I652" s="29">
        <f t="shared" si="314"/>
        <v>2.2250485660981263</v>
      </c>
      <c r="J652" s="29">
        <f t="shared" si="308"/>
        <v>20.847057720370078</v>
      </c>
      <c r="K652" s="39">
        <f t="shared" si="315"/>
        <v>1400</v>
      </c>
      <c r="L652" s="49">
        <f t="shared" si="298"/>
        <v>0</v>
      </c>
      <c r="M652" s="48">
        <f t="shared" si="299"/>
        <v>4.2266987561397071</v>
      </c>
      <c r="N652" s="51">
        <f t="shared" si="309"/>
        <v>0</v>
      </c>
      <c r="O652" s="54">
        <f t="shared" si="328"/>
        <v>18.880500609176615</v>
      </c>
      <c r="P652" s="34">
        <f t="shared" si="316"/>
        <v>1.7671458676442586</v>
      </c>
      <c r="Q652" s="30">
        <f t="shared" si="317"/>
        <v>0</v>
      </c>
      <c r="R652" s="58">
        <f t="shared" si="318"/>
        <v>0</v>
      </c>
      <c r="S652" s="58">
        <f t="shared" si="319"/>
        <v>0</v>
      </c>
      <c r="T652" s="58">
        <f t="shared" si="300"/>
        <v>100</v>
      </c>
      <c r="U652" s="88" t="str">
        <f>IF(R652=0,"-",FORECAST($C$8,Инклинометрия!$B$2:$B$152,Инклинометрия!$A$2:$A$152))</f>
        <v>-</v>
      </c>
      <c r="V652" s="88" t="str">
        <f>IF(R652=0,"-",FORECAST($C$8-R652,Инклинометрия!$B$2:$B$152,Инклинометрия!$A$2:$A$152))</f>
        <v>-</v>
      </c>
      <c r="W652" s="88" t="str">
        <f>IF(R652&gt;0,FORECAST($C$8,Инклинометрия!$B$2:$B$152,Инклинометрия!$A$2:$A$152),IF(AB652=$C$8,"-",FORECAST($C$8-AB652,Инклинометрия!$B$2:$B$152,Инклинометрия!$A$2:$A$152)))</f>
        <v>-</v>
      </c>
      <c r="X652" s="88" t="str">
        <f>IF(S652=0,"-",FORECAST($C$8-(S652+AB652),Инклинометрия!$B$2:$B$152,Инклинометрия!$A$2:$A$152))</f>
        <v>-</v>
      </c>
      <c r="Y652" s="88">
        <f>FORECAST($C$8+T652,Инклинометрия!$B$2:$B$152,Инклинометрия!$A$2:$A$152)</f>
        <v>1425</v>
      </c>
      <c r="Z652" s="88">
        <f>IF(R652=0,FORECAST($C$6-T652,Инклинометрия!$B$2:$B$152,Инклинометрия!$A$2:$A$152),FORECAST($C$8,Инклинометрия!$B$2:$B$152,Инклинометрия!$A$2:$A$152))</f>
        <v>1330</v>
      </c>
      <c r="AA652" s="61">
        <f t="shared" si="301"/>
        <v>1400</v>
      </c>
      <c r="AB652" s="62">
        <f t="shared" si="320"/>
        <v>1400</v>
      </c>
      <c r="AC652" s="62">
        <f t="shared" si="302"/>
        <v>0</v>
      </c>
      <c r="AD652" s="65">
        <f>IF(R652=0,FORECAST($C$8,Инклинометрия!$B$2:$B$152,Инклинометрия!$A$2:$A$152),V652)</f>
        <v>1330</v>
      </c>
      <c r="AE652" s="65">
        <f>FORECAST($C$8-(R652+AA652),Инклинометрия!$B$2:$B$152,Инклинометрия!$A$2:$A$152)</f>
        <v>0</v>
      </c>
      <c r="AF652" s="65">
        <f>IF(AB652=0,"-",FORECAST($C$8,Инклинометрия!$B$2:$B$152,Инклинометрия!$A$2:$A$152))</f>
        <v>1330</v>
      </c>
      <c r="AG652" s="65">
        <f>IF(AB652=0,"-",FORECAST($C$8-AB652,Инклинометрия!$B$2:$B$152,Инклинометрия!$A$2:$A$152))</f>
        <v>0</v>
      </c>
      <c r="AH652" s="65" t="str">
        <f>IF(AC652=0,"-",FORECAST($C$8+AC652,Инклинометрия!$B$2:$B$152,Инклинометрия!$A$2:$A$152))</f>
        <v>-</v>
      </c>
      <c r="AI652" s="89" t="str">
        <f>IF(AC652=0,"-",FORECAST($C$8,Инклинометрия!$B$2:$B$152,Инклинометрия!$A$2:$A$152))</f>
        <v>-</v>
      </c>
      <c r="AJ652" s="28"/>
      <c r="AK652" s="67">
        <f t="shared" si="321"/>
        <v>0</v>
      </c>
      <c r="AL652" s="28">
        <f t="shared" si="322"/>
        <v>0</v>
      </c>
      <c r="AM652" s="28">
        <f t="shared" si="323"/>
        <v>0.1</v>
      </c>
      <c r="AN652" s="26">
        <f t="shared" si="324"/>
        <v>0.1</v>
      </c>
      <c r="AO652" s="87">
        <f t="shared" si="325"/>
        <v>145626.51678434567</v>
      </c>
      <c r="AP652" s="87">
        <f t="shared" si="303"/>
        <v>44301.516784345658</v>
      </c>
      <c r="AQ652" s="66">
        <f t="shared" si="304"/>
        <v>14695380</v>
      </c>
      <c r="AR652" s="66">
        <f t="shared" si="305"/>
        <v>14695380</v>
      </c>
      <c r="AS652" s="66">
        <f t="shared" si="306"/>
        <v>784800</v>
      </c>
      <c r="AT652" s="45">
        <f t="shared" si="310"/>
        <v>15625806.516784346</v>
      </c>
      <c r="AU652" s="75"/>
    </row>
    <row r="653" spans="2:47" x14ac:dyDescent="0.3">
      <c r="B653" s="41">
        <f t="shared" si="311"/>
        <v>3115</v>
      </c>
      <c r="C653" s="8">
        <f t="shared" si="326"/>
        <v>31.150000000000002</v>
      </c>
      <c r="D653" s="73">
        <f t="shared" si="307"/>
        <v>41.663125000000001</v>
      </c>
      <c r="E653" s="29">
        <f t="shared" si="329"/>
        <v>10317.745010015693</v>
      </c>
      <c r="F653" s="29">
        <f t="shared" si="312"/>
        <v>16.561388459094445</v>
      </c>
      <c r="G653" s="29">
        <f t="shared" si="327"/>
        <v>22.150857064038817</v>
      </c>
      <c r="H653" s="17">
        <f t="shared" si="313"/>
        <v>13799.983950895907</v>
      </c>
      <c r="I653" s="29">
        <f t="shared" si="314"/>
        <v>2.2250485660981263</v>
      </c>
      <c r="J653" s="29">
        <f t="shared" si="308"/>
        <v>20.847057720370078</v>
      </c>
      <c r="K653" s="39">
        <f t="shared" si="315"/>
        <v>1400</v>
      </c>
      <c r="L653" s="49">
        <f t="shared" si="298"/>
        <v>0</v>
      </c>
      <c r="M653" s="48">
        <f t="shared" si="299"/>
        <v>4.2266987561397071</v>
      </c>
      <c r="N653" s="51">
        <f t="shared" si="309"/>
        <v>0</v>
      </c>
      <c r="O653" s="54">
        <f t="shared" si="328"/>
        <v>18.880500609176615</v>
      </c>
      <c r="P653" s="34">
        <f t="shared" si="316"/>
        <v>1.7671458676442586</v>
      </c>
      <c r="Q653" s="30">
        <f t="shared" si="317"/>
        <v>0</v>
      </c>
      <c r="R653" s="58">
        <f t="shared" si="318"/>
        <v>0</v>
      </c>
      <c r="S653" s="58">
        <f t="shared" si="319"/>
        <v>0</v>
      </c>
      <c r="T653" s="58">
        <f t="shared" si="300"/>
        <v>100</v>
      </c>
      <c r="U653" s="88" t="str">
        <f>IF(R653=0,"-",FORECAST($C$8,Инклинометрия!$B$2:$B$152,Инклинометрия!$A$2:$A$152))</f>
        <v>-</v>
      </c>
      <c r="V653" s="88" t="str">
        <f>IF(R653=0,"-",FORECAST($C$8-R653,Инклинометрия!$B$2:$B$152,Инклинометрия!$A$2:$A$152))</f>
        <v>-</v>
      </c>
      <c r="W653" s="88" t="str">
        <f>IF(R653&gt;0,FORECAST($C$8,Инклинометрия!$B$2:$B$152,Инклинометрия!$A$2:$A$152),IF(AB653=$C$8,"-",FORECAST($C$8-AB653,Инклинометрия!$B$2:$B$152,Инклинометрия!$A$2:$A$152)))</f>
        <v>-</v>
      </c>
      <c r="X653" s="88" t="str">
        <f>IF(S653=0,"-",FORECAST($C$8-(S653+AB653),Инклинометрия!$B$2:$B$152,Инклинометрия!$A$2:$A$152))</f>
        <v>-</v>
      </c>
      <c r="Y653" s="88">
        <f>FORECAST($C$8+T653,Инклинометрия!$B$2:$B$152,Инклинометрия!$A$2:$A$152)</f>
        <v>1425</v>
      </c>
      <c r="Z653" s="88">
        <f>IF(R653=0,FORECAST($C$6-T653,Инклинометрия!$B$2:$B$152,Инклинометрия!$A$2:$A$152),FORECAST($C$8,Инклинометрия!$B$2:$B$152,Инклинометрия!$A$2:$A$152))</f>
        <v>1330</v>
      </c>
      <c r="AA653" s="61">
        <f t="shared" si="301"/>
        <v>1400</v>
      </c>
      <c r="AB653" s="62">
        <f t="shared" si="320"/>
        <v>1400</v>
      </c>
      <c r="AC653" s="62">
        <f t="shared" si="302"/>
        <v>0</v>
      </c>
      <c r="AD653" s="65">
        <f>IF(R653=0,FORECAST($C$8,Инклинометрия!$B$2:$B$152,Инклинометрия!$A$2:$A$152),V653)</f>
        <v>1330</v>
      </c>
      <c r="AE653" s="65">
        <f>FORECAST($C$8-(R653+AA653),Инклинометрия!$B$2:$B$152,Инклинометрия!$A$2:$A$152)</f>
        <v>0</v>
      </c>
      <c r="AF653" s="65">
        <f>IF(AB653=0,"-",FORECAST($C$8,Инклинометрия!$B$2:$B$152,Инклинометрия!$A$2:$A$152))</f>
        <v>1330</v>
      </c>
      <c r="AG653" s="65">
        <f>IF(AB653=0,"-",FORECAST($C$8-AB653,Инклинометрия!$B$2:$B$152,Инклинометрия!$A$2:$A$152))</f>
        <v>0</v>
      </c>
      <c r="AH653" s="65" t="str">
        <f>IF(AC653=0,"-",FORECAST($C$8+AC653,Инклинометрия!$B$2:$B$152,Инклинометрия!$A$2:$A$152))</f>
        <v>-</v>
      </c>
      <c r="AI653" s="89" t="str">
        <f>IF(AC653=0,"-",FORECAST($C$8,Инклинометрия!$B$2:$B$152,Инклинометрия!$A$2:$A$152))</f>
        <v>-</v>
      </c>
      <c r="AJ653" s="28"/>
      <c r="AK653" s="67">
        <f t="shared" si="321"/>
        <v>0</v>
      </c>
      <c r="AL653" s="28">
        <f t="shared" si="322"/>
        <v>0</v>
      </c>
      <c r="AM653" s="28">
        <f t="shared" si="323"/>
        <v>0.1</v>
      </c>
      <c r="AN653" s="26">
        <f t="shared" si="324"/>
        <v>0.1</v>
      </c>
      <c r="AO653" s="87">
        <f t="shared" si="325"/>
        <v>145626.51678434567</v>
      </c>
      <c r="AP653" s="87">
        <f t="shared" si="303"/>
        <v>44301.516784345658</v>
      </c>
      <c r="AQ653" s="66">
        <f t="shared" si="304"/>
        <v>14695380</v>
      </c>
      <c r="AR653" s="66">
        <f t="shared" si="305"/>
        <v>14695380</v>
      </c>
      <c r="AS653" s="66">
        <f t="shared" si="306"/>
        <v>784800</v>
      </c>
      <c r="AT653" s="45">
        <f t="shared" si="310"/>
        <v>15625806.516784346</v>
      </c>
      <c r="AU653" s="75"/>
    </row>
    <row r="654" spans="2:47" x14ac:dyDescent="0.3">
      <c r="B654" s="41">
        <f t="shared" si="311"/>
        <v>3120</v>
      </c>
      <c r="C654" s="8">
        <f t="shared" si="326"/>
        <v>31.2</v>
      </c>
      <c r="D654" s="73">
        <f t="shared" si="307"/>
        <v>41.73</v>
      </c>
      <c r="E654" s="29">
        <f t="shared" si="329"/>
        <v>10334.306398474786</v>
      </c>
      <c r="F654" s="29">
        <f t="shared" si="312"/>
        <v>16.561388459093266</v>
      </c>
      <c r="G654" s="29">
        <f t="shared" si="327"/>
        <v>22.15085706403724</v>
      </c>
      <c r="H654" s="17">
        <f t="shared" si="313"/>
        <v>13822.134807959945</v>
      </c>
      <c r="I654" s="29">
        <f t="shared" si="314"/>
        <v>2.2250485660981263</v>
      </c>
      <c r="J654" s="29">
        <f t="shared" si="308"/>
        <v>20.847057720369335</v>
      </c>
      <c r="K654" s="39">
        <f t="shared" si="315"/>
        <v>1400</v>
      </c>
      <c r="L654" s="49">
        <f t="shared" si="298"/>
        <v>0</v>
      </c>
      <c r="M654" s="48">
        <f t="shared" si="299"/>
        <v>4.2266987561397071</v>
      </c>
      <c r="N654" s="51">
        <f t="shared" si="309"/>
        <v>0</v>
      </c>
      <c r="O654" s="54">
        <f t="shared" si="328"/>
        <v>18.880500609176615</v>
      </c>
      <c r="P654" s="34">
        <f>T654*PI()*$C$14^2/4</f>
        <v>1.7671458676442586</v>
      </c>
      <c r="Q654" s="30">
        <f t="shared" si="317"/>
        <v>0</v>
      </c>
      <c r="R654" s="58">
        <f t="shared" si="318"/>
        <v>0</v>
      </c>
      <c r="S654" s="58">
        <f t="shared" si="319"/>
        <v>0</v>
      </c>
      <c r="T654" s="58">
        <f t="shared" si="300"/>
        <v>100</v>
      </c>
      <c r="U654" s="88" t="str">
        <f>IF(R654=0,"-",FORECAST($C$8,Инклинометрия!$B$2:$B$152,Инклинометрия!$A$2:$A$152))</f>
        <v>-</v>
      </c>
      <c r="V654" s="88" t="str">
        <f>IF(R654=0,"-",FORECAST($C$8-R654,Инклинометрия!$B$2:$B$152,Инклинометрия!$A$2:$A$152))</f>
        <v>-</v>
      </c>
      <c r="W654" s="88" t="str">
        <f>IF(R654&gt;0,FORECAST($C$8,Инклинометрия!$B$2:$B$152,Инклинометрия!$A$2:$A$152),IF(AB654=$C$8,"-",FORECAST($C$8-AB654,Инклинометрия!$B$2:$B$152,Инклинометрия!$A$2:$A$152)))</f>
        <v>-</v>
      </c>
      <c r="X654" s="88" t="str">
        <f>IF(S654=0,"-",FORECAST($C$8-(S654+AB654),Инклинометрия!$B$2:$B$152,Инклинометрия!$A$2:$A$152))</f>
        <v>-</v>
      </c>
      <c r="Y654" s="88">
        <f>FORECAST($C$8+T654,Инклинометрия!$B$2:$B$152,Инклинометрия!$A$2:$A$152)</f>
        <v>1425</v>
      </c>
      <c r="Z654" s="88">
        <f>IF(R654=0,FORECAST($C$6-T654,Инклинометрия!$B$2:$B$152,Инклинометрия!$A$2:$A$152),FORECAST($C$8,Инклинометрия!$B$2:$B$152,Инклинометрия!$A$2:$A$152))</f>
        <v>1330</v>
      </c>
      <c r="AA654" s="61">
        <f t="shared" si="301"/>
        <v>1400</v>
      </c>
      <c r="AB654" s="62">
        <f t="shared" si="320"/>
        <v>1400</v>
      </c>
      <c r="AC654" s="62">
        <f t="shared" si="302"/>
        <v>0</v>
      </c>
      <c r="AD654" s="65">
        <f>IF(R654=0,FORECAST($C$8,Инклинометрия!$B$2:$B$152,Инклинометрия!$A$2:$A$152),V654)</f>
        <v>1330</v>
      </c>
      <c r="AE654" s="65">
        <f>FORECAST($C$8-(R654+AA654),Инклинометрия!$B$2:$B$152,Инклинометрия!$A$2:$A$152)</f>
        <v>0</v>
      </c>
      <c r="AF654" s="65">
        <f>IF(AB654=0,"-",FORECAST($C$8,Инклинометрия!$B$2:$B$152,Инклинометрия!$A$2:$A$152))</f>
        <v>1330</v>
      </c>
      <c r="AG654" s="65">
        <f>IF(AB654=0,"-",FORECAST($C$8-AB654,Инклинометрия!$B$2:$B$152,Инклинометрия!$A$2:$A$152))</f>
        <v>0</v>
      </c>
      <c r="AH654" s="65" t="str">
        <f>IF(AC654=0,"-",FORECAST($C$8+AC654,Инклинометрия!$B$2:$B$152,Инклинометрия!$A$2:$A$152))</f>
        <v>-</v>
      </c>
      <c r="AI654" s="89" t="str">
        <f>IF(AC654=0,"-",FORECAST($C$8,Инклинометрия!$B$2:$B$152,Инклинометрия!$A$2:$A$152))</f>
        <v>-</v>
      </c>
      <c r="AJ654" s="28"/>
      <c r="AK654" s="67">
        <f t="shared" si="321"/>
        <v>0</v>
      </c>
      <c r="AL654" s="28">
        <f t="shared" si="322"/>
        <v>0</v>
      </c>
      <c r="AM654" s="28">
        <f t="shared" si="323"/>
        <v>0.1</v>
      </c>
      <c r="AN654" s="26">
        <f t="shared" si="324"/>
        <v>0.1</v>
      </c>
      <c r="AO654" s="87">
        <f t="shared" si="325"/>
        <v>145626.51678434567</v>
      </c>
      <c r="AP654" s="87">
        <f t="shared" si="303"/>
        <v>44301.516784345658</v>
      </c>
      <c r="AQ654" s="66">
        <f t="shared" si="304"/>
        <v>14695380</v>
      </c>
      <c r="AR654" s="66">
        <f t="shared" si="305"/>
        <v>14695380</v>
      </c>
      <c r="AS654" s="66">
        <f t="shared" si="306"/>
        <v>784800</v>
      </c>
      <c r="AT654" s="45">
        <f t="shared" si="310"/>
        <v>15625806.516784346</v>
      </c>
      <c r="AU654" s="75"/>
    </row>
    <row r="655" spans="2:47" x14ac:dyDescent="0.3">
      <c r="B655" s="41">
        <f t="shared" si="311"/>
        <v>3125</v>
      </c>
      <c r="C655" s="8">
        <f t="shared" si="326"/>
        <v>31.25</v>
      </c>
      <c r="D655" s="73">
        <f t="shared" si="307"/>
        <v>41.796875</v>
      </c>
      <c r="E655" s="29">
        <f t="shared" si="329"/>
        <v>10350.867786933881</v>
      </c>
      <c r="F655" s="29">
        <f t="shared" si="312"/>
        <v>16.561388459094445</v>
      </c>
      <c r="G655" s="29">
        <f t="shared" si="327"/>
        <v>22.150857064038817</v>
      </c>
      <c r="H655" s="17">
        <f t="shared" si="313"/>
        <v>13844.285665023983</v>
      </c>
      <c r="I655" s="29">
        <f t="shared" si="314"/>
        <v>2.2250485660981263</v>
      </c>
      <c r="J655" s="29">
        <f t="shared" si="308"/>
        <v>20.847057720370078</v>
      </c>
      <c r="K655" s="39">
        <f t="shared" si="315"/>
        <v>1400</v>
      </c>
      <c r="L655" s="49">
        <f t="shared" si="298"/>
        <v>0</v>
      </c>
      <c r="M655" s="48">
        <f t="shared" si="299"/>
        <v>4.2266987561397071</v>
      </c>
      <c r="N655" s="51">
        <f t="shared" si="309"/>
        <v>0</v>
      </c>
      <c r="O655" s="54">
        <f t="shared" si="328"/>
        <v>18.880500609176615</v>
      </c>
      <c r="P655" s="34">
        <f t="shared" si="316"/>
        <v>1.7671458676442586</v>
      </c>
      <c r="Q655" s="30">
        <f t="shared" si="317"/>
        <v>0</v>
      </c>
      <c r="R655" s="58">
        <f t="shared" si="318"/>
        <v>0</v>
      </c>
      <c r="S655" s="58">
        <f t="shared" si="319"/>
        <v>0</v>
      </c>
      <c r="T655" s="58">
        <f t="shared" si="300"/>
        <v>100</v>
      </c>
      <c r="U655" s="88" t="str">
        <f>IF(R655=0,"-",FORECAST($C$8,Инклинометрия!$B$2:$B$152,Инклинометрия!$A$2:$A$152))</f>
        <v>-</v>
      </c>
      <c r="V655" s="88" t="str">
        <f>IF(R655=0,"-",FORECAST($C$8-R655,Инклинометрия!$B$2:$B$152,Инклинометрия!$A$2:$A$152))</f>
        <v>-</v>
      </c>
      <c r="W655" s="88" t="str">
        <f>IF(R655&gt;0,FORECAST($C$8,Инклинометрия!$B$2:$B$152,Инклинометрия!$A$2:$A$152),IF(AB655=$C$8,"-",FORECAST($C$8-AB655,Инклинометрия!$B$2:$B$152,Инклинометрия!$A$2:$A$152)))</f>
        <v>-</v>
      </c>
      <c r="X655" s="88" t="str">
        <f>IF(S655=0,"-",FORECAST($C$8-(S655+AB655),Инклинометрия!$B$2:$B$152,Инклинометрия!$A$2:$A$152))</f>
        <v>-</v>
      </c>
      <c r="Y655" s="88">
        <f>FORECAST($C$8+T655,Инклинометрия!$B$2:$B$152,Инклинометрия!$A$2:$A$152)</f>
        <v>1425</v>
      </c>
      <c r="Z655" s="88">
        <f>IF(R655=0,FORECAST($C$6-T655,Инклинометрия!$B$2:$B$152,Инклинометрия!$A$2:$A$152),FORECAST($C$8,Инклинометрия!$B$2:$B$152,Инклинометрия!$A$2:$A$152))</f>
        <v>1330</v>
      </c>
      <c r="AA655" s="61">
        <f t="shared" si="301"/>
        <v>1400</v>
      </c>
      <c r="AB655" s="62">
        <f t="shared" si="320"/>
        <v>1400</v>
      </c>
      <c r="AC655" s="62">
        <f t="shared" si="302"/>
        <v>0</v>
      </c>
      <c r="AD655" s="65">
        <f>IF(R655=0,FORECAST($C$8,Инклинометрия!$B$2:$B$152,Инклинометрия!$A$2:$A$152),V655)</f>
        <v>1330</v>
      </c>
      <c r="AE655" s="65">
        <f>FORECAST($C$8-(R655+AA655),Инклинометрия!$B$2:$B$152,Инклинометрия!$A$2:$A$152)</f>
        <v>0</v>
      </c>
      <c r="AF655" s="65">
        <f>IF(AB655=0,"-",FORECAST($C$8,Инклинометрия!$B$2:$B$152,Инклинометрия!$A$2:$A$152))</f>
        <v>1330</v>
      </c>
      <c r="AG655" s="65">
        <f>IF(AB655=0,"-",FORECAST($C$8-AB655,Инклинометрия!$B$2:$B$152,Инклинометрия!$A$2:$A$152))</f>
        <v>0</v>
      </c>
      <c r="AH655" s="65" t="str">
        <f>IF(AC655=0,"-",FORECAST($C$8+AC655,Инклинометрия!$B$2:$B$152,Инклинометрия!$A$2:$A$152))</f>
        <v>-</v>
      </c>
      <c r="AI655" s="89" t="str">
        <f>IF(AC655=0,"-",FORECAST($C$8,Инклинометрия!$B$2:$B$152,Инклинометрия!$A$2:$A$152))</f>
        <v>-</v>
      </c>
      <c r="AJ655" s="28"/>
      <c r="AK655" s="67">
        <f t="shared" si="321"/>
        <v>0</v>
      </c>
      <c r="AL655" s="28">
        <f t="shared" si="322"/>
        <v>0</v>
      </c>
      <c r="AM655" s="28">
        <f t="shared" si="323"/>
        <v>0.1</v>
      </c>
      <c r="AN655" s="26">
        <f t="shared" si="324"/>
        <v>0.1</v>
      </c>
      <c r="AO655" s="87">
        <f t="shared" si="325"/>
        <v>145626.51678434567</v>
      </c>
      <c r="AP655" s="87">
        <f t="shared" si="303"/>
        <v>44301.516784345658</v>
      </c>
      <c r="AQ655" s="66">
        <f t="shared" si="304"/>
        <v>14695380</v>
      </c>
      <c r="AR655" s="66">
        <f t="shared" si="305"/>
        <v>14695380</v>
      </c>
      <c r="AS655" s="66">
        <f t="shared" si="306"/>
        <v>784800</v>
      </c>
      <c r="AT655" s="45">
        <f t="shared" si="310"/>
        <v>15625806.516784346</v>
      </c>
      <c r="AU655" s="75"/>
    </row>
    <row r="656" spans="2:47" x14ac:dyDescent="0.3">
      <c r="B656" s="41">
        <f t="shared" si="311"/>
        <v>3130</v>
      </c>
      <c r="C656" s="8">
        <f t="shared" si="326"/>
        <v>31.3</v>
      </c>
      <c r="D656" s="73">
        <f t="shared" si="307"/>
        <v>41.863750000000003</v>
      </c>
      <c r="E656" s="29">
        <f t="shared" si="329"/>
        <v>10367.429175392974</v>
      </c>
      <c r="F656" s="29">
        <f t="shared" si="312"/>
        <v>16.561388459094445</v>
      </c>
      <c r="G656" s="29">
        <f t="shared" si="327"/>
        <v>22.150857064038817</v>
      </c>
      <c r="H656" s="17">
        <f t="shared" si="313"/>
        <v>13866.436522088021</v>
      </c>
      <c r="I656" s="29">
        <f t="shared" si="314"/>
        <v>2.2250485660981263</v>
      </c>
      <c r="J656" s="29">
        <f t="shared" si="308"/>
        <v>20.847057720370078</v>
      </c>
      <c r="K656" s="39">
        <f t="shared" si="315"/>
        <v>1400</v>
      </c>
      <c r="L656" s="49">
        <f t="shared" si="298"/>
        <v>0</v>
      </c>
      <c r="M656" s="48">
        <f t="shared" si="299"/>
        <v>4.2266987561397071</v>
      </c>
      <c r="N656" s="51">
        <f t="shared" si="309"/>
        <v>0</v>
      </c>
      <c r="O656" s="54">
        <f t="shared" si="328"/>
        <v>18.880500609176615</v>
      </c>
      <c r="P656" s="34">
        <f t="shared" si="316"/>
        <v>1.7671458676442586</v>
      </c>
      <c r="Q656" s="30">
        <f t="shared" si="317"/>
        <v>0</v>
      </c>
      <c r="R656" s="58">
        <f t="shared" si="318"/>
        <v>0</v>
      </c>
      <c r="S656" s="58">
        <f t="shared" si="319"/>
        <v>0</v>
      </c>
      <c r="T656" s="58">
        <f t="shared" si="300"/>
        <v>100</v>
      </c>
      <c r="U656" s="88" t="str">
        <f>IF(R656=0,"-",FORECAST($C$8,Инклинометрия!$B$2:$B$152,Инклинометрия!$A$2:$A$152))</f>
        <v>-</v>
      </c>
      <c r="V656" s="88" t="str">
        <f>IF(R656=0,"-",FORECAST($C$8-R656,Инклинометрия!$B$2:$B$152,Инклинометрия!$A$2:$A$152))</f>
        <v>-</v>
      </c>
      <c r="W656" s="88" t="str">
        <f>IF(R656&gt;0,FORECAST($C$8,Инклинометрия!$B$2:$B$152,Инклинометрия!$A$2:$A$152),IF(AB656=$C$8,"-",FORECAST($C$8-AB656,Инклинометрия!$B$2:$B$152,Инклинометрия!$A$2:$A$152)))</f>
        <v>-</v>
      </c>
      <c r="X656" s="88" t="str">
        <f>IF(S656=0,"-",FORECAST($C$8-(S656+AB656),Инклинометрия!$B$2:$B$152,Инклинометрия!$A$2:$A$152))</f>
        <v>-</v>
      </c>
      <c r="Y656" s="88">
        <f>FORECAST($C$8+T656,Инклинометрия!$B$2:$B$152,Инклинометрия!$A$2:$A$152)</f>
        <v>1425</v>
      </c>
      <c r="Z656" s="88">
        <f>IF(R656=0,FORECAST($C$6-T656,Инклинометрия!$B$2:$B$152,Инклинометрия!$A$2:$A$152),FORECAST($C$8,Инклинометрия!$B$2:$B$152,Инклинометрия!$A$2:$A$152))</f>
        <v>1330</v>
      </c>
      <c r="AA656" s="61">
        <f t="shared" si="301"/>
        <v>1400</v>
      </c>
      <c r="AB656" s="62">
        <f t="shared" si="320"/>
        <v>1400</v>
      </c>
      <c r="AC656" s="62">
        <f t="shared" si="302"/>
        <v>0</v>
      </c>
      <c r="AD656" s="65">
        <f>IF(R656=0,FORECAST($C$8,Инклинометрия!$B$2:$B$152,Инклинометрия!$A$2:$A$152),V656)</f>
        <v>1330</v>
      </c>
      <c r="AE656" s="65">
        <f>FORECAST($C$8-(R656+AA656),Инклинометрия!$B$2:$B$152,Инклинометрия!$A$2:$A$152)</f>
        <v>0</v>
      </c>
      <c r="AF656" s="65">
        <f>IF(AB656=0,"-",FORECAST($C$8,Инклинометрия!$B$2:$B$152,Инклинометрия!$A$2:$A$152))</f>
        <v>1330</v>
      </c>
      <c r="AG656" s="65">
        <f>IF(AB656=0,"-",FORECAST($C$8-AB656,Инклинометрия!$B$2:$B$152,Инклинометрия!$A$2:$A$152))</f>
        <v>0</v>
      </c>
      <c r="AH656" s="65" t="str">
        <f>IF(AC656=0,"-",FORECAST($C$8+AC656,Инклинометрия!$B$2:$B$152,Инклинометрия!$A$2:$A$152))</f>
        <v>-</v>
      </c>
      <c r="AI656" s="89" t="str">
        <f>IF(AC656=0,"-",FORECAST($C$8,Инклинометрия!$B$2:$B$152,Инклинометрия!$A$2:$A$152))</f>
        <v>-</v>
      </c>
      <c r="AJ656" s="28"/>
      <c r="AK656" s="67">
        <f t="shared" si="321"/>
        <v>0</v>
      </c>
      <c r="AL656" s="28">
        <f t="shared" si="322"/>
        <v>0</v>
      </c>
      <c r="AM656" s="28">
        <f t="shared" si="323"/>
        <v>0.1</v>
      </c>
      <c r="AN656" s="26">
        <f t="shared" si="324"/>
        <v>0.1</v>
      </c>
      <c r="AO656" s="87">
        <f t="shared" si="325"/>
        <v>145626.51678434567</v>
      </c>
      <c r="AP656" s="87">
        <f t="shared" si="303"/>
        <v>44301.516784345658</v>
      </c>
      <c r="AQ656" s="66">
        <f t="shared" si="304"/>
        <v>14695380</v>
      </c>
      <c r="AR656" s="66">
        <f t="shared" si="305"/>
        <v>14695380</v>
      </c>
      <c r="AS656" s="66">
        <f t="shared" si="306"/>
        <v>784800</v>
      </c>
      <c r="AT656" s="45">
        <f t="shared" si="310"/>
        <v>15625806.516784346</v>
      </c>
      <c r="AU656" s="75"/>
    </row>
    <row r="657" spans="2:47" x14ac:dyDescent="0.3">
      <c r="B657" s="41">
        <f t="shared" si="311"/>
        <v>3135</v>
      </c>
      <c r="C657" s="8">
        <f t="shared" si="326"/>
        <v>31.35</v>
      </c>
      <c r="D657" s="73">
        <f t="shared" si="307"/>
        <v>41.930624999999999</v>
      </c>
      <c r="E657" s="29">
        <f t="shared" si="329"/>
        <v>10383.99056385207</v>
      </c>
      <c r="F657" s="29">
        <f t="shared" si="312"/>
        <v>16.561388459094445</v>
      </c>
      <c r="G657" s="29">
        <f t="shared" si="327"/>
        <v>22.150857064038817</v>
      </c>
      <c r="H657" s="17">
        <f t="shared" si="313"/>
        <v>13888.587379152059</v>
      </c>
      <c r="I657" s="29">
        <f t="shared" si="314"/>
        <v>2.2250485660981263</v>
      </c>
      <c r="J657" s="29">
        <f t="shared" si="308"/>
        <v>20.847057720370078</v>
      </c>
      <c r="K657" s="39">
        <f t="shared" si="315"/>
        <v>1400</v>
      </c>
      <c r="L657" s="49">
        <f t="shared" si="298"/>
        <v>0</v>
      </c>
      <c r="M657" s="48">
        <f t="shared" si="299"/>
        <v>4.2266987561397071</v>
      </c>
      <c r="N657" s="51">
        <f t="shared" si="309"/>
        <v>0</v>
      </c>
      <c r="O657" s="54">
        <f t="shared" si="328"/>
        <v>18.880500609176615</v>
      </c>
      <c r="P657" s="34">
        <f t="shared" si="316"/>
        <v>1.7671458676442586</v>
      </c>
      <c r="Q657" s="30">
        <f t="shared" si="317"/>
        <v>0</v>
      </c>
      <c r="R657" s="58">
        <f t="shared" si="318"/>
        <v>0</v>
      </c>
      <c r="S657" s="58">
        <f t="shared" si="319"/>
        <v>0</v>
      </c>
      <c r="T657" s="58">
        <f t="shared" si="300"/>
        <v>100</v>
      </c>
      <c r="U657" s="88" t="str">
        <f>IF(R657=0,"-",FORECAST($C$8,Инклинометрия!$B$2:$B$152,Инклинометрия!$A$2:$A$152))</f>
        <v>-</v>
      </c>
      <c r="V657" s="88" t="str">
        <f>IF(R657=0,"-",FORECAST($C$8-R657,Инклинометрия!$B$2:$B$152,Инклинометрия!$A$2:$A$152))</f>
        <v>-</v>
      </c>
      <c r="W657" s="88" t="str">
        <f>IF(R657&gt;0,FORECAST($C$8,Инклинометрия!$B$2:$B$152,Инклинометрия!$A$2:$A$152),IF(AB657=$C$8,"-",FORECAST($C$8-AB657,Инклинометрия!$B$2:$B$152,Инклинометрия!$A$2:$A$152)))</f>
        <v>-</v>
      </c>
      <c r="X657" s="88" t="str">
        <f>IF(S657=0,"-",FORECAST($C$8-(S657+AB657),Инклинометрия!$B$2:$B$152,Инклинометрия!$A$2:$A$152))</f>
        <v>-</v>
      </c>
      <c r="Y657" s="88">
        <f>FORECAST($C$8+T657,Инклинометрия!$B$2:$B$152,Инклинометрия!$A$2:$A$152)</f>
        <v>1425</v>
      </c>
      <c r="Z657" s="88">
        <f>IF(R657=0,FORECAST($C$6-T657,Инклинометрия!$B$2:$B$152,Инклинометрия!$A$2:$A$152),FORECAST($C$8,Инклинометрия!$B$2:$B$152,Инклинометрия!$A$2:$A$152))</f>
        <v>1330</v>
      </c>
      <c r="AA657" s="61">
        <f t="shared" si="301"/>
        <v>1400</v>
      </c>
      <c r="AB657" s="62">
        <f t="shared" si="320"/>
        <v>1400</v>
      </c>
      <c r="AC657" s="62">
        <f t="shared" si="302"/>
        <v>0</v>
      </c>
      <c r="AD657" s="65">
        <f>IF(R657=0,FORECAST($C$8,Инклинометрия!$B$2:$B$152,Инклинометрия!$A$2:$A$152),V657)</f>
        <v>1330</v>
      </c>
      <c r="AE657" s="65">
        <f>FORECAST($C$8-(R657+AA657),Инклинометрия!$B$2:$B$152,Инклинометрия!$A$2:$A$152)</f>
        <v>0</v>
      </c>
      <c r="AF657" s="65">
        <f>IF(AB657=0,"-",FORECAST($C$8,Инклинометрия!$B$2:$B$152,Инклинометрия!$A$2:$A$152))</f>
        <v>1330</v>
      </c>
      <c r="AG657" s="65">
        <f>IF(AB657=0,"-",FORECAST($C$8-AB657,Инклинометрия!$B$2:$B$152,Инклинометрия!$A$2:$A$152))</f>
        <v>0</v>
      </c>
      <c r="AH657" s="65" t="str">
        <f>IF(AC657=0,"-",FORECAST($C$8+AC657,Инклинометрия!$B$2:$B$152,Инклинометрия!$A$2:$A$152))</f>
        <v>-</v>
      </c>
      <c r="AI657" s="89" t="str">
        <f>IF(AC657=0,"-",FORECAST($C$8,Инклинометрия!$B$2:$B$152,Инклинометрия!$A$2:$A$152))</f>
        <v>-</v>
      </c>
      <c r="AJ657" s="28"/>
      <c r="AK657" s="67">
        <f t="shared" si="321"/>
        <v>0</v>
      </c>
      <c r="AL657" s="28">
        <f t="shared" si="322"/>
        <v>0</v>
      </c>
      <c r="AM657" s="28">
        <f t="shared" si="323"/>
        <v>0.1</v>
      </c>
      <c r="AN657" s="26">
        <f t="shared" si="324"/>
        <v>0.1</v>
      </c>
      <c r="AO657" s="87">
        <f t="shared" si="325"/>
        <v>145626.51678434567</v>
      </c>
      <c r="AP657" s="87">
        <f t="shared" si="303"/>
        <v>44301.516784345658</v>
      </c>
      <c r="AQ657" s="66">
        <f t="shared" si="304"/>
        <v>14695380</v>
      </c>
      <c r="AR657" s="66">
        <f t="shared" si="305"/>
        <v>14695380</v>
      </c>
      <c r="AS657" s="66">
        <f t="shared" si="306"/>
        <v>784800</v>
      </c>
      <c r="AT657" s="45">
        <f t="shared" si="310"/>
        <v>15625806.516784346</v>
      </c>
      <c r="AU657" s="75"/>
    </row>
    <row r="658" spans="2:47" x14ac:dyDescent="0.3">
      <c r="B658" s="41">
        <f t="shared" si="311"/>
        <v>3140</v>
      </c>
      <c r="C658" s="8">
        <f t="shared" si="326"/>
        <v>31.400000000000002</v>
      </c>
      <c r="D658" s="73">
        <f t="shared" si="307"/>
        <v>41.997500000000002</v>
      </c>
      <c r="E658" s="29">
        <f t="shared" si="329"/>
        <v>10400.551952311163</v>
      </c>
      <c r="F658" s="29">
        <f t="shared" si="312"/>
        <v>16.561388459094445</v>
      </c>
      <c r="G658" s="29">
        <f t="shared" si="327"/>
        <v>22.150857064038817</v>
      </c>
      <c r="H658" s="17">
        <f t="shared" si="313"/>
        <v>13910.738236216097</v>
      </c>
      <c r="I658" s="29">
        <f t="shared" si="314"/>
        <v>2.2250485660981263</v>
      </c>
      <c r="J658" s="29">
        <f t="shared" si="308"/>
        <v>20.847057720370078</v>
      </c>
      <c r="K658" s="39">
        <f t="shared" si="315"/>
        <v>1400</v>
      </c>
      <c r="L658" s="49">
        <f t="shared" si="298"/>
        <v>0</v>
      </c>
      <c r="M658" s="48">
        <f t="shared" si="299"/>
        <v>4.2266987561397071</v>
      </c>
      <c r="N658" s="51">
        <f t="shared" si="309"/>
        <v>0</v>
      </c>
      <c r="O658" s="54">
        <f t="shared" si="328"/>
        <v>18.880500609176615</v>
      </c>
      <c r="P658" s="34">
        <f t="shared" si="316"/>
        <v>1.7671458676442586</v>
      </c>
      <c r="Q658" s="30">
        <f t="shared" si="317"/>
        <v>0</v>
      </c>
      <c r="R658" s="58">
        <f t="shared" si="318"/>
        <v>0</v>
      </c>
      <c r="S658" s="58">
        <f t="shared" si="319"/>
        <v>0</v>
      </c>
      <c r="T658" s="58">
        <f t="shared" si="300"/>
        <v>100</v>
      </c>
      <c r="U658" s="88" t="str">
        <f>IF(R658=0,"-",FORECAST($C$8,Инклинометрия!$B$2:$B$152,Инклинометрия!$A$2:$A$152))</f>
        <v>-</v>
      </c>
      <c r="V658" s="88" t="str">
        <f>IF(R658=0,"-",FORECAST($C$8-R658,Инклинометрия!$B$2:$B$152,Инклинометрия!$A$2:$A$152))</f>
        <v>-</v>
      </c>
      <c r="W658" s="88" t="str">
        <f>IF(R658&gt;0,FORECAST($C$8,Инклинометрия!$B$2:$B$152,Инклинометрия!$A$2:$A$152),IF(AB658=$C$8,"-",FORECAST($C$8-AB658,Инклинометрия!$B$2:$B$152,Инклинометрия!$A$2:$A$152)))</f>
        <v>-</v>
      </c>
      <c r="X658" s="88" t="str">
        <f>IF(S658=0,"-",FORECAST($C$8-(S658+AB658),Инклинометрия!$B$2:$B$152,Инклинометрия!$A$2:$A$152))</f>
        <v>-</v>
      </c>
      <c r="Y658" s="88">
        <f>FORECAST($C$8+T658,Инклинометрия!$B$2:$B$152,Инклинометрия!$A$2:$A$152)</f>
        <v>1425</v>
      </c>
      <c r="Z658" s="88">
        <f>IF(R658=0,FORECAST($C$6-T658,Инклинометрия!$B$2:$B$152,Инклинометрия!$A$2:$A$152),FORECAST($C$8,Инклинометрия!$B$2:$B$152,Инклинометрия!$A$2:$A$152))</f>
        <v>1330</v>
      </c>
      <c r="AA658" s="61">
        <f t="shared" si="301"/>
        <v>1400</v>
      </c>
      <c r="AB658" s="62">
        <f t="shared" si="320"/>
        <v>1400</v>
      </c>
      <c r="AC658" s="62">
        <f t="shared" si="302"/>
        <v>0</v>
      </c>
      <c r="AD658" s="65">
        <f>IF(R658=0,FORECAST($C$8,Инклинометрия!$B$2:$B$152,Инклинометрия!$A$2:$A$152),V658)</f>
        <v>1330</v>
      </c>
      <c r="AE658" s="65">
        <f>FORECAST($C$8-(R658+AA658),Инклинометрия!$B$2:$B$152,Инклинометрия!$A$2:$A$152)</f>
        <v>0</v>
      </c>
      <c r="AF658" s="65">
        <f>IF(AB658=0,"-",FORECAST($C$8,Инклинометрия!$B$2:$B$152,Инклинометрия!$A$2:$A$152))</f>
        <v>1330</v>
      </c>
      <c r="AG658" s="65">
        <f>IF(AB658=0,"-",FORECAST($C$8-AB658,Инклинометрия!$B$2:$B$152,Инклинометрия!$A$2:$A$152))</f>
        <v>0</v>
      </c>
      <c r="AH658" s="65" t="str">
        <f>IF(AC658=0,"-",FORECAST($C$8+AC658,Инклинометрия!$B$2:$B$152,Инклинометрия!$A$2:$A$152))</f>
        <v>-</v>
      </c>
      <c r="AI658" s="89" t="str">
        <f>IF(AC658=0,"-",FORECAST($C$8,Инклинометрия!$B$2:$B$152,Инклинометрия!$A$2:$A$152))</f>
        <v>-</v>
      </c>
      <c r="AJ658" s="28"/>
      <c r="AK658" s="67">
        <f t="shared" si="321"/>
        <v>0</v>
      </c>
      <c r="AL658" s="28">
        <f t="shared" si="322"/>
        <v>0</v>
      </c>
      <c r="AM658" s="28">
        <f t="shared" si="323"/>
        <v>0.1</v>
      </c>
      <c r="AN658" s="26">
        <f t="shared" si="324"/>
        <v>0.1</v>
      </c>
      <c r="AO658" s="87">
        <f t="shared" si="325"/>
        <v>145626.51678434567</v>
      </c>
      <c r="AP658" s="87">
        <f t="shared" si="303"/>
        <v>44301.516784345658</v>
      </c>
      <c r="AQ658" s="66">
        <f t="shared" si="304"/>
        <v>14695380</v>
      </c>
      <c r="AR658" s="66">
        <f t="shared" si="305"/>
        <v>14695380</v>
      </c>
      <c r="AS658" s="66">
        <f t="shared" si="306"/>
        <v>784800</v>
      </c>
      <c r="AT658" s="45">
        <f t="shared" si="310"/>
        <v>15625806.516784346</v>
      </c>
      <c r="AU658" s="75"/>
    </row>
    <row r="659" spans="2:47" x14ac:dyDescent="0.3">
      <c r="B659" s="41">
        <f t="shared" si="311"/>
        <v>3145</v>
      </c>
      <c r="C659" s="8">
        <f t="shared" si="326"/>
        <v>31.45</v>
      </c>
      <c r="D659" s="73">
        <f t="shared" si="307"/>
        <v>42.064374999999998</v>
      </c>
      <c r="E659" s="29">
        <f t="shared" si="329"/>
        <v>10417.113340770256</v>
      </c>
      <c r="F659" s="29">
        <f t="shared" si="312"/>
        <v>16.561388459093266</v>
      </c>
      <c r="G659" s="29">
        <f t="shared" si="327"/>
        <v>22.15085706403724</v>
      </c>
      <c r="H659" s="17">
        <f t="shared" si="313"/>
        <v>13932.889093280135</v>
      </c>
      <c r="I659" s="29">
        <f t="shared" si="314"/>
        <v>2.2250485660981263</v>
      </c>
      <c r="J659" s="29">
        <f t="shared" si="308"/>
        <v>20.847057720369335</v>
      </c>
      <c r="K659" s="39">
        <f t="shared" si="315"/>
        <v>1400</v>
      </c>
      <c r="L659" s="49">
        <f t="shared" si="298"/>
        <v>0</v>
      </c>
      <c r="M659" s="48">
        <f t="shared" si="299"/>
        <v>4.2266987561397071</v>
      </c>
      <c r="N659" s="51">
        <f t="shared" si="309"/>
        <v>0</v>
      </c>
      <c r="O659" s="54">
        <f t="shared" si="328"/>
        <v>18.880500609176615</v>
      </c>
      <c r="P659" s="34">
        <f t="shared" si="316"/>
        <v>1.7671458676442586</v>
      </c>
      <c r="Q659" s="30">
        <f t="shared" si="317"/>
        <v>0</v>
      </c>
      <c r="R659" s="58">
        <f t="shared" si="318"/>
        <v>0</v>
      </c>
      <c r="S659" s="58">
        <f t="shared" si="319"/>
        <v>0</v>
      </c>
      <c r="T659" s="58">
        <f t="shared" si="300"/>
        <v>100</v>
      </c>
      <c r="U659" s="88" t="str">
        <f>IF(R659=0,"-",FORECAST($C$8,Инклинометрия!$B$2:$B$152,Инклинометрия!$A$2:$A$152))</f>
        <v>-</v>
      </c>
      <c r="V659" s="88" t="str">
        <f>IF(R659=0,"-",FORECAST($C$8-R659,Инклинометрия!$B$2:$B$152,Инклинометрия!$A$2:$A$152))</f>
        <v>-</v>
      </c>
      <c r="W659" s="88" t="str">
        <f>IF(R659&gt;0,FORECAST($C$8,Инклинометрия!$B$2:$B$152,Инклинометрия!$A$2:$A$152),IF(AB659=$C$8,"-",FORECAST($C$8-AB659,Инклинометрия!$B$2:$B$152,Инклинометрия!$A$2:$A$152)))</f>
        <v>-</v>
      </c>
      <c r="X659" s="88" t="str">
        <f>IF(S659=0,"-",FORECAST($C$8-(S659+AB659),Инклинометрия!$B$2:$B$152,Инклинометрия!$A$2:$A$152))</f>
        <v>-</v>
      </c>
      <c r="Y659" s="88">
        <f>FORECAST($C$8+T659,Инклинометрия!$B$2:$B$152,Инклинометрия!$A$2:$A$152)</f>
        <v>1425</v>
      </c>
      <c r="Z659" s="88">
        <f>IF(R659=0,FORECAST($C$6-T659,Инклинометрия!$B$2:$B$152,Инклинометрия!$A$2:$A$152),FORECAST($C$8,Инклинометрия!$B$2:$B$152,Инклинометрия!$A$2:$A$152))</f>
        <v>1330</v>
      </c>
      <c r="AA659" s="61">
        <f t="shared" si="301"/>
        <v>1400</v>
      </c>
      <c r="AB659" s="62">
        <f t="shared" si="320"/>
        <v>1400</v>
      </c>
      <c r="AC659" s="62">
        <f t="shared" si="302"/>
        <v>0</v>
      </c>
      <c r="AD659" s="65">
        <f>IF(R659=0,FORECAST($C$8,Инклинометрия!$B$2:$B$152,Инклинометрия!$A$2:$A$152),V659)</f>
        <v>1330</v>
      </c>
      <c r="AE659" s="65">
        <f>FORECAST($C$8-(R659+AA659),Инклинометрия!$B$2:$B$152,Инклинометрия!$A$2:$A$152)</f>
        <v>0</v>
      </c>
      <c r="AF659" s="65">
        <f>IF(AB659=0,"-",FORECAST($C$8,Инклинометрия!$B$2:$B$152,Инклинометрия!$A$2:$A$152))</f>
        <v>1330</v>
      </c>
      <c r="AG659" s="65">
        <f>IF(AB659=0,"-",FORECAST($C$8-AB659,Инклинометрия!$B$2:$B$152,Инклинометрия!$A$2:$A$152))</f>
        <v>0</v>
      </c>
      <c r="AH659" s="65" t="str">
        <f>IF(AC659=0,"-",FORECAST($C$8+AC659,Инклинометрия!$B$2:$B$152,Инклинометрия!$A$2:$A$152))</f>
        <v>-</v>
      </c>
      <c r="AI659" s="89" t="str">
        <f>IF(AC659=0,"-",FORECAST($C$8,Инклинометрия!$B$2:$B$152,Инклинометрия!$A$2:$A$152))</f>
        <v>-</v>
      </c>
      <c r="AJ659" s="28"/>
      <c r="AK659" s="67">
        <f t="shared" si="321"/>
        <v>0</v>
      </c>
      <c r="AL659" s="28">
        <f t="shared" si="322"/>
        <v>0</v>
      </c>
      <c r="AM659" s="28">
        <f t="shared" si="323"/>
        <v>0.1</v>
      </c>
      <c r="AN659" s="26">
        <f t="shared" si="324"/>
        <v>0.1</v>
      </c>
      <c r="AO659" s="87">
        <f t="shared" si="325"/>
        <v>145626.51678434567</v>
      </c>
      <c r="AP659" s="87">
        <f t="shared" si="303"/>
        <v>44301.516784345658</v>
      </c>
      <c r="AQ659" s="66">
        <f t="shared" si="304"/>
        <v>14695380</v>
      </c>
      <c r="AR659" s="66">
        <f t="shared" si="305"/>
        <v>14695380</v>
      </c>
      <c r="AS659" s="66">
        <f t="shared" si="306"/>
        <v>784800</v>
      </c>
      <c r="AT659" s="45">
        <f t="shared" si="310"/>
        <v>15625806.516784346</v>
      </c>
      <c r="AU659" s="75"/>
    </row>
    <row r="660" spans="2:47" x14ac:dyDescent="0.3">
      <c r="B660" s="41">
        <f t="shared" si="311"/>
        <v>3150</v>
      </c>
      <c r="C660" s="8">
        <f t="shared" si="326"/>
        <v>31.5</v>
      </c>
      <c r="D660" s="73">
        <f t="shared" si="307"/>
        <v>42.131250000000001</v>
      </c>
      <c r="E660" s="29">
        <f t="shared" si="329"/>
        <v>10433.674729229353</v>
      </c>
      <c r="F660" s="29">
        <f t="shared" si="312"/>
        <v>16.561388459094445</v>
      </c>
      <c r="G660" s="29">
        <f t="shared" si="327"/>
        <v>22.150857064038817</v>
      </c>
      <c r="H660" s="17">
        <f t="shared" si="313"/>
        <v>13955.039950344173</v>
      </c>
      <c r="I660" s="29">
        <f t="shared" si="314"/>
        <v>2.2250485660981263</v>
      </c>
      <c r="J660" s="29">
        <f t="shared" si="308"/>
        <v>20.847057720370078</v>
      </c>
      <c r="K660" s="39">
        <f t="shared" si="315"/>
        <v>1400</v>
      </c>
      <c r="L660" s="49">
        <f t="shared" si="298"/>
        <v>0</v>
      </c>
      <c r="M660" s="48">
        <f t="shared" si="299"/>
        <v>4.2266987561397071</v>
      </c>
      <c r="N660" s="51">
        <f t="shared" si="309"/>
        <v>0</v>
      </c>
      <c r="O660" s="54">
        <f t="shared" si="328"/>
        <v>18.880500609176615</v>
      </c>
      <c r="P660" s="34">
        <f t="shared" si="316"/>
        <v>1.7671458676442586</v>
      </c>
      <c r="Q660" s="30">
        <f t="shared" si="317"/>
        <v>0</v>
      </c>
      <c r="R660" s="58">
        <f t="shared" si="318"/>
        <v>0</v>
      </c>
      <c r="S660" s="58">
        <f t="shared" si="319"/>
        <v>0</v>
      </c>
      <c r="T660" s="58">
        <f t="shared" si="300"/>
        <v>100</v>
      </c>
      <c r="U660" s="88" t="str">
        <f>IF(R660=0,"-",FORECAST($C$8,Инклинометрия!$B$2:$B$152,Инклинометрия!$A$2:$A$152))</f>
        <v>-</v>
      </c>
      <c r="V660" s="88" t="str">
        <f>IF(R660=0,"-",FORECAST($C$8-R660,Инклинометрия!$B$2:$B$152,Инклинометрия!$A$2:$A$152))</f>
        <v>-</v>
      </c>
      <c r="W660" s="88" t="str">
        <f>IF(R660&gt;0,FORECAST($C$8,Инклинометрия!$B$2:$B$152,Инклинометрия!$A$2:$A$152),IF(AB660=$C$8,"-",FORECAST($C$8-AB660,Инклинометрия!$B$2:$B$152,Инклинометрия!$A$2:$A$152)))</f>
        <v>-</v>
      </c>
      <c r="X660" s="88" t="str">
        <f>IF(S660=0,"-",FORECAST($C$8-(S660+AB660),Инклинометрия!$B$2:$B$152,Инклинометрия!$A$2:$A$152))</f>
        <v>-</v>
      </c>
      <c r="Y660" s="88">
        <f>FORECAST($C$8+T660,Инклинометрия!$B$2:$B$152,Инклинометрия!$A$2:$A$152)</f>
        <v>1425</v>
      </c>
      <c r="Z660" s="88">
        <f>IF(R660=0,FORECAST($C$6-T660,Инклинометрия!$B$2:$B$152,Инклинометрия!$A$2:$A$152),FORECAST($C$8,Инклинометрия!$B$2:$B$152,Инклинометрия!$A$2:$A$152))</f>
        <v>1330</v>
      </c>
      <c r="AA660" s="61">
        <f t="shared" si="301"/>
        <v>1400</v>
      </c>
      <c r="AB660" s="62">
        <f t="shared" si="320"/>
        <v>1400</v>
      </c>
      <c r="AC660" s="62">
        <f t="shared" si="302"/>
        <v>0</v>
      </c>
      <c r="AD660" s="65">
        <f>IF(R660=0,FORECAST($C$8,Инклинометрия!$B$2:$B$152,Инклинометрия!$A$2:$A$152),V660)</f>
        <v>1330</v>
      </c>
      <c r="AE660" s="65">
        <f>FORECAST($C$8-(R660+AA660),Инклинометрия!$B$2:$B$152,Инклинометрия!$A$2:$A$152)</f>
        <v>0</v>
      </c>
      <c r="AF660" s="65">
        <f>IF(AB660=0,"-",FORECAST($C$8,Инклинометрия!$B$2:$B$152,Инклинометрия!$A$2:$A$152))</f>
        <v>1330</v>
      </c>
      <c r="AG660" s="65">
        <f>IF(AB660=0,"-",FORECAST($C$8-AB660,Инклинометрия!$B$2:$B$152,Инклинометрия!$A$2:$A$152))</f>
        <v>0</v>
      </c>
      <c r="AH660" s="65" t="str">
        <f>IF(AC660=0,"-",FORECAST($C$8+AC660,Инклинометрия!$B$2:$B$152,Инклинометрия!$A$2:$A$152))</f>
        <v>-</v>
      </c>
      <c r="AI660" s="89" t="str">
        <f>IF(AC660=0,"-",FORECAST($C$8,Инклинометрия!$B$2:$B$152,Инклинометрия!$A$2:$A$152))</f>
        <v>-</v>
      </c>
      <c r="AJ660" s="28"/>
      <c r="AK660" s="67">
        <f t="shared" si="321"/>
        <v>0</v>
      </c>
      <c r="AL660" s="28">
        <f t="shared" si="322"/>
        <v>0</v>
      </c>
      <c r="AM660" s="28">
        <f t="shared" si="323"/>
        <v>0.1</v>
      </c>
      <c r="AN660" s="26">
        <f t="shared" si="324"/>
        <v>0.1</v>
      </c>
      <c r="AO660" s="87">
        <f t="shared" si="325"/>
        <v>145626.51678434567</v>
      </c>
      <c r="AP660" s="87">
        <f t="shared" si="303"/>
        <v>44301.516784345658</v>
      </c>
      <c r="AQ660" s="66">
        <f t="shared" si="304"/>
        <v>14695380</v>
      </c>
      <c r="AR660" s="66">
        <f t="shared" si="305"/>
        <v>14695380</v>
      </c>
      <c r="AS660" s="66">
        <f t="shared" si="306"/>
        <v>784800</v>
      </c>
      <c r="AT660" s="45">
        <f t="shared" si="310"/>
        <v>15625806.516784346</v>
      </c>
      <c r="AU660" s="75"/>
    </row>
    <row r="661" spans="2:47" x14ac:dyDescent="0.3">
      <c r="B661" s="41">
        <f t="shared" si="311"/>
        <v>3155</v>
      </c>
      <c r="C661" s="8">
        <f t="shared" si="326"/>
        <v>31.55</v>
      </c>
      <c r="D661" s="73">
        <f t="shared" si="307"/>
        <v>42.198124999999997</v>
      </c>
      <c r="E661" s="29">
        <f t="shared" si="329"/>
        <v>10450.236117688446</v>
      </c>
      <c r="F661" s="29">
        <f t="shared" si="312"/>
        <v>16.561388459094445</v>
      </c>
      <c r="G661" s="29">
        <f t="shared" si="327"/>
        <v>22.150857064038817</v>
      </c>
      <c r="H661" s="17">
        <f t="shared" si="313"/>
        <v>13977.190807408211</v>
      </c>
      <c r="I661" s="29">
        <f t="shared" si="314"/>
        <v>2.2250485660981263</v>
      </c>
      <c r="J661" s="29">
        <f t="shared" si="308"/>
        <v>20.847057720370078</v>
      </c>
      <c r="K661" s="39">
        <f t="shared" si="315"/>
        <v>1400</v>
      </c>
      <c r="L661" s="49">
        <f t="shared" si="298"/>
        <v>0</v>
      </c>
      <c r="M661" s="48">
        <f t="shared" si="299"/>
        <v>4.2266987561397071</v>
      </c>
      <c r="N661" s="51">
        <f t="shared" si="309"/>
        <v>0</v>
      </c>
      <c r="O661" s="54">
        <f t="shared" si="328"/>
        <v>18.880500609176615</v>
      </c>
      <c r="P661" s="34">
        <f t="shared" si="316"/>
        <v>1.7671458676442586</v>
      </c>
      <c r="Q661" s="30">
        <f t="shared" si="317"/>
        <v>0</v>
      </c>
      <c r="R661" s="58">
        <f t="shared" si="318"/>
        <v>0</v>
      </c>
      <c r="S661" s="58">
        <f t="shared" si="319"/>
        <v>0</v>
      </c>
      <c r="T661" s="58">
        <f t="shared" si="300"/>
        <v>100</v>
      </c>
      <c r="U661" s="88" t="str">
        <f>IF(R661=0,"-",FORECAST($C$8,Инклинометрия!$B$2:$B$152,Инклинометрия!$A$2:$A$152))</f>
        <v>-</v>
      </c>
      <c r="V661" s="88" t="str">
        <f>IF(R661=0,"-",FORECAST($C$8-R661,Инклинометрия!$B$2:$B$152,Инклинометрия!$A$2:$A$152))</f>
        <v>-</v>
      </c>
      <c r="W661" s="88" t="str">
        <f>IF(R661&gt;0,FORECAST($C$8,Инклинометрия!$B$2:$B$152,Инклинометрия!$A$2:$A$152),IF(AB661=$C$8,"-",FORECAST($C$8-AB661,Инклинометрия!$B$2:$B$152,Инклинометрия!$A$2:$A$152)))</f>
        <v>-</v>
      </c>
      <c r="X661" s="88" t="str">
        <f>IF(S661=0,"-",FORECAST($C$8-(S661+AB661),Инклинометрия!$B$2:$B$152,Инклинометрия!$A$2:$A$152))</f>
        <v>-</v>
      </c>
      <c r="Y661" s="88">
        <f>FORECAST($C$8+T661,Инклинометрия!$B$2:$B$152,Инклинометрия!$A$2:$A$152)</f>
        <v>1425</v>
      </c>
      <c r="Z661" s="88">
        <f>IF(R661=0,FORECAST($C$6-T661,Инклинометрия!$B$2:$B$152,Инклинометрия!$A$2:$A$152),FORECAST($C$8,Инклинометрия!$B$2:$B$152,Инклинометрия!$A$2:$A$152))</f>
        <v>1330</v>
      </c>
      <c r="AA661" s="61">
        <f t="shared" si="301"/>
        <v>1400</v>
      </c>
      <c r="AB661" s="62">
        <f t="shared" si="320"/>
        <v>1400</v>
      </c>
      <c r="AC661" s="62">
        <f t="shared" si="302"/>
        <v>0</v>
      </c>
      <c r="AD661" s="65">
        <f>IF(R661=0,FORECAST($C$8,Инклинометрия!$B$2:$B$152,Инклинометрия!$A$2:$A$152),V661)</f>
        <v>1330</v>
      </c>
      <c r="AE661" s="65">
        <f>FORECAST($C$8-(R661+AA661),Инклинометрия!$B$2:$B$152,Инклинометрия!$A$2:$A$152)</f>
        <v>0</v>
      </c>
      <c r="AF661" s="65">
        <f>IF(AB661=0,"-",FORECAST($C$8,Инклинометрия!$B$2:$B$152,Инклинометрия!$A$2:$A$152))</f>
        <v>1330</v>
      </c>
      <c r="AG661" s="65">
        <f>IF(AB661=0,"-",FORECAST($C$8-AB661,Инклинометрия!$B$2:$B$152,Инклинометрия!$A$2:$A$152))</f>
        <v>0</v>
      </c>
      <c r="AH661" s="65" t="str">
        <f>IF(AC661=0,"-",FORECAST($C$8+AC661,Инклинометрия!$B$2:$B$152,Инклинометрия!$A$2:$A$152))</f>
        <v>-</v>
      </c>
      <c r="AI661" s="89" t="str">
        <f>IF(AC661=0,"-",FORECAST($C$8,Инклинометрия!$B$2:$B$152,Инклинометрия!$A$2:$A$152))</f>
        <v>-</v>
      </c>
      <c r="AJ661" s="28"/>
      <c r="AK661" s="67">
        <f t="shared" si="321"/>
        <v>0</v>
      </c>
      <c r="AL661" s="28">
        <f t="shared" si="322"/>
        <v>0</v>
      </c>
      <c r="AM661" s="28">
        <f t="shared" si="323"/>
        <v>0.1</v>
      </c>
      <c r="AN661" s="26">
        <f t="shared" si="324"/>
        <v>0.1</v>
      </c>
      <c r="AO661" s="87">
        <f t="shared" si="325"/>
        <v>145626.51678434567</v>
      </c>
      <c r="AP661" s="87">
        <f t="shared" si="303"/>
        <v>44301.516784345658</v>
      </c>
      <c r="AQ661" s="66">
        <f t="shared" si="304"/>
        <v>14695380</v>
      </c>
      <c r="AR661" s="66">
        <f t="shared" si="305"/>
        <v>14695380</v>
      </c>
      <c r="AS661" s="66">
        <f t="shared" si="306"/>
        <v>784800</v>
      </c>
      <c r="AT661" s="45">
        <f t="shared" si="310"/>
        <v>15625806.516784346</v>
      </c>
      <c r="AU661" s="75"/>
    </row>
    <row r="662" spans="2:47" x14ac:dyDescent="0.3">
      <c r="B662" s="41">
        <f t="shared" si="311"/>
        <v>3160</v>
      </c>
      <c r="C662" s="8">
        <f t="shared" si="326"/>
        <v>31.6</v>
      </c>
      <c r="D662" s="73">
        <f t="shared" si="307"/>
        <v>42.265000000000001</v>
      </c>
      <c r="E662" s="29">
        <f t="shared" si="329"/>
        <v>10466.797506147541</v>
      </c>
      <c r="F662" s="29">
        <f t="shared" si="312"/>
        <v>16.561388459094445</v>
      </c>
      <c r="G662" s="29">
        <f t="shared" si="327"/>
        <v>22.150857064038817</v>
      </c>
      <c r="H662" s="17">
        <f t="shared" si="313"/>
        <v>13999.341664472249</v>
      </c>
      <c r="I662" s="29">
        <f t="shared" si="314"/>
        <v>2.2250485660981263</v>
      </c>
      <c r="J662" s="29">
        <f t="shared" si="308"/>
        <v>20.847057720370078</v>
      </c>
      <c r="K662" s="39">
        <f t="shared" si="315"/>
        <v>1400</v>
      </c>
      <c r="L662" s="49">
        <f t="shared" si="298"/>
        <v>0</v>
      </c>
      <c r="M662" s="48">
        <f t="shared" si="299"/>
        <v>4.2266987561397071</v>
      </c>
      <c r="N662" s="51">
        <f t="shared" si="309"/>
        <v>0</v>
      </c>
      <c r="O662" s="54">
        <f t="shared" si="328"/>
        <v>18.880500609176615</v>
      </c>
      <c r="P662" s="34">
        <f t="shared" si="316"/>
        <v>1.7671458676442586</v>
      </c>
      <c r="Q662" s="30">
        <f t="shared" si="317"/>
        <v>0</v>
      </c>
      <c r="R662" s="58">
        <f t="shared" si="318"/>
        <v>0</v>
      </c>
      <c r="S662" s="58">
        <f t="shared" si="319"/>
        <v>0</v>
      </c>
      <c r="T662" s="58">
        <f t="shared" si="300"/>
        <v>100</v>
      </c>
      <c r="U662" s="88" t="str">
        <f>IF(R662=0,"-",FORECAST($C$8,Инклинометрия!$B$2:$B$152,Инклинометрия!$A$2:$A$152))</f>
        <v>-</v>
      </c>
      <c r="V662" s="88" t="str">
        <f>IF(R662=0,"-",FORECAST($C$8-R662,Инклинометрия!$B$2:$B$152,Инклинометрия!$A$2:$A$152))</f>
        <v>-</v>
      </c>
      <c r="W662" s="88" t="str">
        <f>IF(R662&gt;0,FORECAST($C$8,Инклинометрия!$B$2:$B$152,Инклинометрия!$A$2:$A$152),IF(AB662=$C$8,"-",FORECAST($C$8-AB662,Инклинометрия!$B$2:$B$152,Инклинометрия!$A$2:$A$152)))</f>
        <v>-</v>
      </c>
      <c r="X662" s="88" t="str">
        <f>IF(S662=0,"-",FORECAST($C$8-(S662+AB662),Инклинометрия!$B$2:$B$152,Инклинометрия!$A$2:$A$152))</f>
        <v>-</v>
      </c>
      <c r="Y662" s="88">
        <f>FORECAST($C$8+T662,Инклинометрия!$B$2:$B$152,Инклинометрия!$A$2:$A$152)</f>
        <v>1425</v>
      </c>
      <c r="Z662" s="88">
        <f>IF(R662=0,FORECAST($C$6-T662,Инклинометрия!$B$2:$B$152,Инклинометрия!$A$2:$A$152),FORECAST($C$8,Инклинометрия!$B$2:$B$152,Инклинометрия!$A$2:$A$152))</f>
        <v>1330</v>
      </c>
      <c r="AA662" s="61">
        <f t="shared" si="301"/>
        <v>1400</v>
      </c>
      <c r="AB662" s="62">
        <f t="shared" si="320"/>
        <v>1400</v>
      </c>
      <c r="AC662" s="62">
        <f t="shared" si="302"/>
        <v>0</v>
      </c>
      <c r="AD662" s="65">
        <f>IF(R662=0,FORECAST($C$8,Инклинометрия!$B$2:$B$152,Инклинометрия!$A$2:$A$152),V662)</f>
        <v>1330</v>
      </c>
      <c r="AE662" s="65">
        <f>FORECAST($C$8-(R662+AA662),Инклинометрия!$B$2:$B$152,Инклинометрия!$A$2:$A$152)</f>
        <v>0</v>
      </c>
      <c r="AF662" s="65">
        <f>IF(AB662=0,"-",FORECAST($C$8,Инклинометрия!$B$2:$B$152,Инклинометрия!$A$2:$A$152))</f>
        <v>1330</v>
      </c>
      <c r="AG662" s="65">
        <f>IF(AB662=0,"-",FORECAST($C$8-AB662,Инклинометрия!$B$2:$B$152,Инклинометрия!$A$2:$A$152))</f>
        <v>0</v>
      </c>
      <c r="AH662" s="65" t="str">
        <f>IF(AC662=0,"-",FORECAST($C$8+AC662,Инклинометрия!$B$2:$B$152,Инклинометрия!$A$2:$A$152))</f>
        <v>-</v>
      </c>
      <c r="AI662" s="89" t="str">
        <f>IF(AC662=0,"-",FORECAST($C$8,Инклинометрия!$B$2:$B$152,Инклинометрия!$A$2:$A$152))</f>
        <v>-</v>
      </c>
      <c r="AJ662" s="28"/>
      <c r="AK662" s="67">
        <f t="shared" si="321"/>
        <v>0</v>
      </c>
      <c r="AL662" s="28">
        <f t="shared" si="322"/>
        <v>0</v>
      </c>
      <c r="AM662" s="28">
        <f t="shared" si="323"/>
        <v>0.1</v>
      </c>
      <c r="AN662" s="26">
        <f t="shared" si="324"/>
        <v>0.1</v>
      </c>
      <c r="AO662" s="87">
        <f t="shared" si="325"/>
        <v>145626.51678434567</v>
      </c>
      <c r="AP662" s="87">
        <f t="shared" si="303"/>
        <v>44301.516784345658</v>
      </c>
      <c r="AQ662" s="66">
        <f t="shared" si="304"/>
        <v>14695380</v>
      </c>
      <c r="AR662" s="66">
        <f t="shared" si="305"/>
        <v>14695380</v>
      </c>
      <c r="AS662" s="66">
        <f t="shared" si="306"/>
        <v>784800</v>
      </c>
      <c r="AT662" s="45">
        <f t="shared" si="310"/>
        <v>15625806.516784346</v>
      </c>
      <c r="AU662" s="75"/>
    </row>
    <row r="663" spans="2:47" x14ac:dyDescent="0.3">
      <c r="B663" s="41">
        <f t="shared" si="311"/>
        <v>3165</v>
      </c>
      <c r="C663" s="8">
        <f t="shared" si="326"/>
        <v>31.650000000000002</v>
      </c>
      <c r="D663" s="73">
        <f t="shared" si="307"/>
        <v>42.331874999999997</v>
      </c>
      <c r="E663" s="29">
        <f t="shared" si="329"/>
        <v>10483.358894606634</v>
      </c>
      <c r="F663" s="29">
        <f t="shared" si="312"/>
        <v>16.561388459094445</v>
      </c>
      <c r="G663" s="29">
        <f t="shared" si="327"/>
        <v>22.150857064038817</v>
      </c>
      <c r="H663" s="17">
        <f t="shared" si="313"/>
        <v>14021.492521536287</v>
      </c>
      <c r="I663" s="29">
        <f t="shared" si="314"/>
        <v>2.2250485660981263</v>
      </c>
      <c r="J663" s="29">
        <f t="shared" si="308"/>
        <v>20.847057720370078</v>
      </c>
      <c r="K663" s="39">
        <f t="shared" si="315"/>
        <v>1400</v>
      </c>
      <c r="L663" s="49">
        <f t="shared" si="298"/>
        <v>0</v>
      </c>
      <c r="M663" s="48">
        <f t="shared" si="299"/>
        <v>4.2266987561397071</v>
      </c>
      <c r="N663" s="51">
        <f t="shared" si="309"/>
        <v>0</v>
      </c>
      <c r="O663" s="54">
        <f t="shared" si="328"/>
        <v>18.880500609176615</v>
      </c>
      <c r="P663" s="34">
        <f t="shared" si="316"/>
        <v>1.7671458676442586</v>
      </c>
      <c r="Q663" s="30">
        <f t="shared" si="317"/>
        <v>0</v>
      </c>
      <c r="R663" s="58">
        <f t="shared" si="318"/>
        <v>0</v>
      </c>
      <c r="S663" s="58">
        <f t="shared" si="319"/>
        <v>0</v>
      </c>
      <c r="T663" s="58">
        <f t="shared" si="300"/>
        <v>100</v>
      </c>
      <c r="U663" s="88" t="str">
        <f>IF(R663=0,"-",FORECAST($C$8,Инклинометрия!$B$2:$B$152,Инклинометрия!$A$2:$A$152))</f>
        <v>-</v>
      </c>
      <c r="V663" s="88" t="str">
        <f>IF(R663=0,"-",FORECAST($C$8-R663,Инклинометрия!$B$2:$B$152,Инклинометрия!$A$2:$A$152))</f>
        <v>-</v>
      </c>
      <c r="W663" s="88" t="str">
        <f>IF(R663&gt;0,FORECAST($C$8,Инклинометрия!$B$2:$B$152,Инклинометрия!$A$2:$A$152),IF(AB663=$C$8,"-",FORECAST($C$8-AB663,Инклинометрия!$B$2:$B$152,Инклинометрия!$A$2:$A$152)))</f>
        <v>-</v>
      </c>
      <c r="X663" s="88" t="str">
        <f>IF(S663=0,"-",FORECAST($C$8-(S663+AB663),Инклинометрия!$B$2:$B$152,Инклинометрия!$A$2:$A$152))</f>
        <v>-</v>
      </c>
      <c r="Y663" s="88">
        <f>FORECAST($C$8+T663,Инклинометрия!$B$2:$B$152,Инклинометрия!$A$2:$A$152)</f>
        <v>1425</v>
      </c>
      <c r="Z663" s="88">
        <f>IF(R663=0,FORECAST($C$6-T663,Инклинометрия!$B$2:$B$152,Инклинометрия!$A$2:$A$152),FORECAST($C$8,Инклинометрия!$B$2:$B$152,Инклинометрия!$A$2:$A$152))</f>
        <v>1330</v>
      </c>
      <c r="AA663" s="61">
        <f t="shared" si="301"/>
        <v>1400</v>
      </c>
      <c r="AB663" s="62">
        <f t="shared" si="320"/>
        <v>1400</v>
      </c>
      <c r="AC663" s="62">
        <f t="shared" si="302"/>
        <v>0</v>
      </c>
      <c r="AD663" s="65">
        <f>IF(R663=0,FORECAST($C$8,Инклинометрия!$B$2:$B$152,Инклинометрия!$A$2:$A$152),V663)</f>
        <v>1330</v>
      </c>
      <c r="AE663" s="65">
        <f>FORECAST($C$8-(R663+AA663),Инклинометрия!$B$2:$B$152,Инклинометрия!$A$2:$A$152)</f>
        <v>0</v>
      </c>
      <c r="AF663" s="65">
        <f>IF(AB663=0,"-",FORECAST($C$8,Инклинометрия!$B$2:$B$152,Инклинометрия!$A$2:$A$152))</f>
        <v>1330</v>
      </c>
      <c r="AG663" s="65">
        <f>IF(AB663=0,"-",FORECAST($C$8-AB663,Инклинометрия!$B$2:$B$152,Инклинометрия!$A$2:$A$152))</f>
        <v>0</v>
      </c>
      <c r="AH663" s="65" t="str">
        <f>IF(AC663=0,"-",FORECAST($C$8+AC663,Инклинометрия!$B$2:$B$152,Инклинометрия!$A$2:$A$152))</f>
        <v>-</v>
      </c>
      <c r="AI663" s="89" t="str">
        <f>IF(AC663=0,"-",FORECAST($C$8,Инклинометрия!$B$2:$B$152,Инклинометрия!$A$2:$A$152))</f>
        <v>-</v>
      </c>
      <c r="AJ663" s="28"/>
      <c r="AK663" s="67">
        <f t="shared" si="321"/>
        <v>0</v>
      </c>
      <c r="AL663" s="28">
        <f t="shared" si="322"/>
        <v>0</v>
      </c>
      <c r="AM663" s="28">
        <f t="shared" si="323"/>
        <v>0.1</v>
      </c>
      <c r="AN663" s="26">
        <f t="shared" si="324"/>
        <v>0.1</v>
      </c>
      <c r="AO663" s="87">
        <f t="shared" si="325"/>
        <v>145626.51678434567</v>
      </c>
      <c r="AP663" s="87">
        <f t="shared" si="303"/>
        <v>44301.516784345658</v>
      </c>
      <c r="AQ663" s="66">
        <f t="shared" si="304"/>
        <v>14695380</v>
      </c>
      <c r="AR663" s="66">
        <f t="shared" si="305"/>
        <v>14695380</v>
      </c>
      <c r="AS663" s="66">
        <f t="shared" si="306"/>
        <v>784800</v>
      </c>
      <c r="AT663" s="45">
        <f t="shared" si="310"/>
        <v>15625806.516784346</v>
      </c>
      <c r="AU663" s="75"/>
    </row>
    <row r="664" spans="2:47" x14ac:dyDescent="0.3">
      <c r="B664" s="41">
        <f t="shared" si="311"/>
        <v>3170</v>
      </c>
      <c r="C664" s="8">
        <f t="shared" si="326"/>
        <v>31.7</v>
      </c>
      <c r="D664" s="73">
        <f t="shared" si="307"/>
        <v>42.39875</v>
      </c>
      <c r="E664" s="29">
        <f t="shared" si="329"/>
        <v>10499.920283065729</v>
      </c>
      <c r="F664" s="29">
        <f t="shared" si="312"/>
        <v>16.561388459093266</v>
      </c>
      <c r="G664" s="29">
        <f t="shared" si="327"/>
        <v>22.15085706403724</v>
      </c>
      <c r="H664" s="17">
        <f t="shared" si="313"/>
        <v>14043.643378600325</v>
      </c>
      <c r="I664" s="29">
        <f t="shared" si="314"/>
        <v>2.2250485660981263</v>
      </c>
      <c r="J664" s="29">
        <f t="shared" si="308"/>
        <v>20.847057720369335</v>
      </c>
      <c r="K664" s="39">
        <f t="shared" si="315"/>
        <v>1400</v>
      </c>
      <c r="L664" s="49">
        <f t="shared" si="298"/>
        <v>0</v>
      </c>
      <c r="M664" s="48">
        <f t="shared" si="299"/>
        <v>4.2266987561397071</v>
      </c>
      <c r="N664" s="51">
        <f t="shared" si="309"/>
        <v>0</v>
      </c>
      <c r="O664" s="54">
        <f t="shared" si="328"/>
        <v>18.880500609176615</v>
      </c>
      <c r="P664" s="34">
        <f t="shared" si="316"/>
        <v>1.7671458676442586</v>
      </c>
      <c r="Q664" s="30">
        <f t="shared" si="317"/>
        <v>0</v>
      </c>
      <c r="R664" s="58">
        <f t="shared" si="318"/>
        <v>0</v>
      </c>
      <c r="S664" s="58">
        <f t="shared" si="319"/>
        <v>0</v>
      </c>
      <c r="T664" s="58">
        <f t="shared" si="300"/>
        <v>100</v>
      </c>
      <c r="U664" s="88" t="str">
        <f>IF(R664=0,"-",FORECAST($C$8,Инклинометрия!$B$2:$B$152,Инклинометрия!$A$2:$A$152))</f>
        <v>-</v>
      </c>
      <c r="V664" s="88" t="str">
        <f>IF(R664=0,"-",FORECAST($C$8-R664,Инклинометрия!$B$2:$B$152,Инклинометрия!$A$2:$A$152))</f>
        <v>-</v>
      </c>
      <c r="W664" s="88" t="str">
        <f>IF(R664&gt;0,FORECAST($C$8,Инклинометрия!$B$2:$B$152,Инклинометрия!$A$2:$A$152),IF(AB664=$C$8,"-",FORECAST($C$8-AB664,Инклинометрия!$B$2:$B$152,Инклинометрия!$A$2:$A$152)))</f>
        <v>-</v>
      </c>
      <c r="X664" s="88" t="str">
        <f>IF(S664=0,"-",FORECAST($C$8-(S664+AB664),Инклинометрия!$B$2:$B$152,Инклинометрия!$A$2:$A$152))</f>
        <v>-</v>
      </c>
      <c r="Y664" s="88">
        <f>FORECAST($C$8+T664,Инклинометрия!$B$2:$B$152,Инклинометрия!$A$2:$A$152)</f>
        <v>1425</v>
      </c>
      <c r="Z664" s="88">
        <f>IF(R664=0,FORECAST($C$6-T664,Инклинометрия!$B$2:$B$152,Инклинометрия!$A$2:$A$152),FORECAST($C$8,Инклинометрия!$B$2:$B$152,Инклинометрия!$A$2:$A$152))</f>
        <v>1330</v>
      </c>
      <c r="AA664" s="61">
        <f t="shared" si="301"/>
        <v>1400</v>
      </c>
      <c r="AB664" s="62">
        <f t="shared" si="320"/>
        <v>1400</v>
      </c>
      <c r="AC664" s="62">
        <f t="shared" si="302"/>
        <v>0</v>
      </c>
      <c r="AD664" s="65">
        <f>IF(R664=0,FORECAST($C$8,Инклинометрия!$B$2:$B$152,Инклинометрия!$A$2:$A$152),V664)</f>
        <v>1330</v>
      </c>
      <c r="AE664" s="65">
        <f>FORECAST($C$8-(R664+AA664),Инклинометрия!$B$2:$B$152,Инклинометрия!$A$2:$A$152)</f>
        <v>0</v>
      </c>
      <c r="AF664" s="65">
        <f>IF(AB664=0,"-",FORECAST($C$8,Инклинометрия!$B$2:$B$152,Инклинометрия!$A$2:$A$152))</f>
        <v>1330</v>
      </c>
      <c r="AG664" s="65">
        <f>IF(AB664=0,"-",FORECAST($C$8-AB664,Инклинометрия!$B$2:$B$152,Инклинометрия!$A$2:$A$152))</f>
        <v>0</v>
      </c>
      <c r="AH664" s="65" t="str">
        <f>IF(AC664=0,"-",FORECAST($C$8+AC664,Инклинометрия!$B$2:$B$152,Инклинометрия!$A$2:$A$152))</f>
        <v>-</v>
      </c>
      <c r="AI664" s="89" t="str">
        <f>IF(AC664=0,"-",FORECAST($C$8,Инклинометрия!$B$2:$B$152,Инклинометрия!$A$2:$A$152))</f>
        <v>-</v>
      </c>
      <c r="AJ664" s="28"/>
      <c r="AK664" s="67">
        <f t="shared" si="321"/>
        <v>0</v>
      </c>
      <c r="AL664" s="28">
        <f t="shared" si="322"/>
        <v>0</v>
      </c>
      <c r="AM664" s="28">
        <f t="shared" si="323"/>
        <v>0.1</v>
      </c>
      <c r="AN664" s="26">
        <f t="shared" si="324"/>
        <v>0.1</v>
      </c>
      <c r="AO664" s="87">
        <f t="shared" si="325"/>
        <v>145626.51678434567</v>
      </c>
      <c r="AP664" s="87">
        <f t="shared" si="303"/>
        <v>44301.516784345658</v>
      </c>
      <c r="AQ664" s="66">
        <f t="shared" si="304"/>
        <v>14695380</v>
      </c>
      <c r="AR664" s="66">
        <f t="shared" si="305"/>
        <v>14695380</v>
      </c>
      <c r="AS664" s="66">
        <f t="shared" si="306"/>
        <v>784800</v>
      </c>
      <c r="AT664" s="45">
        <f t="shared" si="310"/>
        <v>15625806.516784346</v>
      </c>
      <c r="AU664" s="75"/>
    </row>
    <row r="665" spans="2:47" x14ac:dyDescent="0.3">
      <c r="B665" s="41">
        <f t="shared" si="311"/>
        <v>3175</v>
      </c>
      <c r="C665" s="8">
        <f t="shared" si="326"/>
        <v>31.75</v>
      </c>
      <c r="D665" s="73">
        <f t="shared" si="307"/>
        <v>42.465625000000003</v>
      </c>
      <c r="E665" s="29">
        <f t="shared" si="329"/>
        <v>10516.481671524823</v>
      </c>
      <c r="F665" s="29">
        <f t="shared" si="312"/>
        <v>16.561388459094445</v>
      </c>
      <c r="G665" s="29">
        <f t="shared" si="327"/>
        <v>22.150857064038817</v>
      </c>
      <c r="H665" s="17">
        <f t="shared" si="313"/>
        <v>14065.794235664363</v>
      </c>
      <c r="I665" s="29">
        <f t="shared" si="314"/>
        <v>2.2250485660981263</v>
      </c>
      <c r="J665" s="29">
        <f t="shared" si="308"/>
        <v>20.847057720370078</v>
      </c>
      <c r="K665" s="39">
        <f t="shared" si="315"/>
        <v>1400</v>
      </c>
      <c r="L665" s="49">
        <f t="shared" si="298"/>
        <v>0</v>
      </c>
      <c r="M665" s="48">
        <f t="shared" si="299"/>
        <v>4.2266987561397071</v>
      </c>
      <c r="N665" s="51">
        <f t="shared" si="309"/>
        <v>0</v>
      </c>
      <c r="O665" s="54">
        <f t="shared" si="328"/>
        <v>18.880500609176615</v>
      </c>
      <c r="P665" s="34">
        <f t="shared" si="316"/>
        <v>1.7671458676442586</v>
      </c>
      <c r="Q665" s="30">
        <f t="shared" si="317"/>
        <v>0</v>
      </c>
      <c r="R665" s="58">
        <f t="shared" si="318"/>
        <v>0</v>
      </c>
      <c r="S665" s="58">
        <f t="shared" si="319"/>
        <v>0</v>
      </c>
      <c r="T665" s="58">
        <f t="shared" si="300"/>
        <v>100</v>
      </c>
      <c r="U665" s="88" t="str">
        <f>IF(R665=0,"-",FORECAST($C$8,Инклинометрия!$B$2:$B$152,Инклинометрия!$A$2:$A$152))</f>
        <v>-</v>
      </c>
      <c r="V665" s="88" t="str">
        <f>IF(R665=0,"-",FORECAST($C$8-R665,Инклинометрия!$B$2:$B$152,Инклинометрия!$A$2:$A$152))</f>
        <v>-</v>
      </c>
      <c r="W665" s="88" t="str">
        <f>IF(R665&gt;0,FORECAST($C$8,Инклинометрия!$B$2:$B$152,Инклинометрия!$A$2:$A$152),IF(AB665=$C$8,"-",FORECAST($C$8-AB665,Инклинометрия!$B$2:$B$152,Инклинометрия!$A$2:$A$152)))</f>
        <v>-</v>
      </c>
      <c r="X665" s="88" t="str">
        <f>IF(S665=0,"-",FORECAST($C$8-(S665+AB665),Инклинометрия!$B$2:$B$152,Инклинометрия!$A$2:$A$152))</f>
        <v>-</v>
      </c>
      <c r="Y665" s="88">
        <f>FORECAST($C$8+T665,Инклинометрия!$B$2:$B$152,Инклинометрия!$A$2:$A$152)</f>
        <v>1425</v>
      </c>
      <c r="Z665" s="88">
        <f>IF(R665=0,FORECAST($C$6-T665,Инклинометрия!$B$2:$B$152,Инклинометрия!$A$2:$A$152),FORECAST($C$8,Инклинометрия!$B$2:$B$152,Инклинометрия!$A$2:$A$152))</f>
        <v>1330</v>
      </c>
      <c r="AA665" s="61">
        <f t="shared" si="301"/>
        <v>1400</v>
      </c>
      <c r="AB665" s="62">
        <f t="shared" si="320"/>
        <v>1400</v>
      </c>
      <c r="AC665" s="62">
        <f t="shared" si="302"/>
        <v>0</v>
      </c>
      <c r="AD665" s="65">
        <f>IF(R665=0,FORECAST($C$8,Инклинометрия!$B$2:$B$152,Инклинометрия!$A$2:$A$152),V665)</f>
        <v>1330</v>
      </c>
      <c r="AE665" s="65">
        <f>FORECAST($C$8-(R665+AA665),Инклинометрия!$B$2:$B$152,Инклинометрия!$A$2:$A$152)</f>
        <v>0</v>
      </c>
      <c r="AF665" s="65">
        <f>IF(AB665=0,"-",FORECAST($C$8,Инклинометрия!$B$2:$B$152,Инклинометрия!$A$2:$A$152))</f>
        <v>1330</v>
      </c>
      <c r="AG665" s="65">
        <f>IF(AB665=0,"-",FORECAST($C$8-AB665,Инклинометрия!$B$2:$B$152,Инклинометрия!$A$2:$A$152))</f>
        <v>0</v>
      </c>
      <c r="AH665" s="65" t="str">
        <f>IF(AC665=0,"-",FORECAST($C$8+AC665,Инклинометрия!$B$2:$B$152,Инклинометрия!$A$2:$A$152))</f>
        <v>-</v>
      </c>
      <c r="AI665" s="89" t="str">
        <f>IF(AC665=0,"-",FORECAST($C$8,Инклинометрия!$B$2:$B$152,Инклинометрия!$A$2:$A$152))</f>
        <v>-</v>
      </c>
      <c r="AJ665" s="28"/>
      <c r="AK665" s="67">
        <f t="shared" si="321"/>
        <v>0</v>
      </c>
      <c r="AL665" s="28">
        <f t="shared" si="322"/>
        <v>0</v>
      </c>
      <c r="AM665" s="28">
        <f t="shared" si="323"/>
        <v>0.1</v>
      </c>
      <c r="AN665" s="26">
        <f t="shared" si="324"/>
        <v>0.1</v>
      </c>
      <c r="AO665" s="87">
        <f t="shared" si="325"/>
        <v>145626.51678434567</v>
      </c>
      <c r="AP665" s="87">
        <f t="shared" si="303"/>
        <v>44301.516784345658</v>
      </c>
      <c r="AQ665" s="66">
        <f t="shared" si="304"/>
        <v>14695380</v>
      </c>
      <c r="AR665" s="66">
        <f t="shared" si="305"/>
        <v>14695380</v>
      </c>
      <c r="AS665" s="66">
        <f t="shared" si="306"/>
        <v>784800</v>
      </c>
      <c r="AT665" s="45">
        <f t="shared" si="310"/>
        <v>15625806.516784346</v>
      </c>
      <c r="AU665" s="75"/>
    </row>
    <row r="666" spans="2:47" x14ac:dyDescent="0.3">
      <c r="B666" s="41">
        <f t="shared" si="311"/>
        <v>3180</v>
      </c>
      <c r="C666" s="8">
        <f t="shared" si="326"/>
        <v>31.8</v>
      </c>
      <c r="D666" s="73">
        <f t="shared" si="307"/>
        <v>42.532499999999999</v>
      </c>
      <c r="E666" s="29">
        <f t="shared" si="329"/>
        <v>10533.043059983916</v>
      </c>
      <c r="F666" s="29">
        <f t="shared" si="312"/>
        <v>16.561388459094445</v>
      </c>
      <c r="G666" s="29">
        <f t="shared" si="327"/>
        <v>22.150857064038817</v>
      </c>
      <c r="H666" s="17">
        <f t="shared" si="313"/>
        <v>14087.945092728402</v>
      </c>
      <c r="I666" s="29">
        <f t="shared" si="314"/>
        <v>2.2250485660981263</v>
      </c>
      <c r="J666" s="29">
        <f t="shared" si="308"/>
        <v>20.847057720370078</v>
      </c>
      <c r="K666" s="39">
        <f t="shared" si="315"/>
        <v>1400</v>
      </c>
      <c r="L666" s="49">
        <f t="shared" si="298"/>
        <v>0</v>
      </c>
      <c r="M666" s="48">
        <f t="shared" si="299"/>
        <v>4.2266987561397071</v>
      </c>
      <c r="N666" s="51">
        <f t="shared" si="309"/>
        <v>0</v>
      </c>
      <c r="O666" s="54">
        <f t="shared" si="328"/>
        <v>18.880500609176615</v>
      </c>
      <c r="P666" s="34">
        <f t="shared" si="316"/>
        <v>1.7671458676442586</v>
      </c>
      <c r="Q666" s="30">
        <f t="shared" si="317"/>
        <v>0</v>
      </c>
      <c r="R666" s="58">
        <f t="shared" si="318"/>
        <v>0</v>
      </c>
      <c r="S666" s="58">
        <f t="shared" si="319"/>
        <v>0</v>
      </c>
      <c r="T666" s="58">
        <f t="shared" si="300"/>
        <v>100</v>
      </c>
      <c r="U666" s="88" t="str">
        <f>IF(R666=0,"-",FORECAST($C$8,Инклинометрия!$B$2:$B$152,Инклинометрия!$A$2:$A$152))</f>
        <v>-</v>
      </c>
      <c r="V666" s="88" t="str">
        <f>IF(R666=0,"-",FORECAST($C$8-R666,Инклинометрия!$B$2:$B$152,Инклинометрия!$A$2:$A$152))</f>
        <v>-</v>
      </c>
      <c r="W666" s="88" t="str">
        <f>IF(R666&gt;0,FORECAST($C$8,Инклинометрия!$B$2:$B$152,Инклинометрия!$A$2:$A$152),IF(AB666=$C$8,"-",FORECAST($C$8-AB666,Инклинометрия!$B$2:$B$152,Инклинометрия!$A$2:$A$152)))</f>
        <v>-</v>
      </c>
      <c r="X666" s="88" t="str">
        <f>IF(S666=0,"-",FORECAST($C$8-(S666+AB666),Инклинометрия!$B$2:$B$152,Инклинометрия!$A$2:$A$152))</f>
        <v>-</v>
      </c>
      <c r="Y666" s="88">
        <f>FORECAST($C$8+T666,Инклинометрия!$B$2:$B$152,Инклинометрия!$A$2:$A$152)</f>
        <v>1425</v>
      </c>
      <c r="Z666" s="88">
        <f>IF(R666=0,FORECAST($C$6-T666,Инклинометрия!$B$2:$B$152,Инклинометрия!$A$2:$A$152),FORECAST($C$8,Инклинометрия!$B$2:$B$152,Инклинометрия!$A$2:$A$152))</f>
        <v>1330</v>
      </c>
      <c r="AA666" s="61">
        <f t="shared" si="301"/>
        <v>1400</v>
      </c>
      <c r="AB666" s="62">
        <f t="shared" si="320"/>
        <v>1400</v>
      </c>
      <c r="AC666" s="62">
        <f t="shared" si="302"/>
        <v>0</v>
      </c>
      <c r="AD666" s="65">
        <f>IF(R666=0,FORECAST($C$8,Инклинометрия!$B$2:$B$152,Инклинометрия!$A$2:$A$152),V666)</f>
        <v>1330</v>
      </c>
      <c r="AE666" s="65">
        <f>FORECAST($C$8-(R666+AA666),Инклинометрия!$B$2:$B$152,Инклинометрия!$A$2:$A$152)</f>
        <v>0</v>
      </c>
      <c r="AF666" s="65">
        <f>IF(AB666=0,"-",FORECAST($C$8,Инклинометрия!$B$2:$B$152,Инклинометрия!$A$2:$A$152))</f>
        <v>1330</v>
      </c>
      <c r="AG666" s="65">
        <f>IF(AB666=0,"-",FORECAST($C$8-AB666,Инклинометрия!$B$2:$B$152,Инклинометрия!$A$2:$A$152))</f>
        <v>0</v>
      </c>
      <c r="AH666" s="65" t="str">
        <f>IF(AC666=0,"-",FORECAST($C$8+AC666,Инклинометрия!$B$2:$B$152,Инклинометрия!$A$2:$A$152))</f>
        <v>-</v>
      </c>
      <c r="AI666" s="89" t="str">
        <f>IF(AC666=0,"-",FORECAST($C$8,Инклинометрия!$B$2:$B$152,Инклинометрия!$A$2:$A$152))</f>
        <v>-</v>
      </c>
      <c r="AJ666" s="28"/>
      <c r="AK666" s="67">
        <f t="shared" si="321"/>
        <v>0</v>
      </c>
      <c r="AL666" s="28">
        <f t="shared" si="322"/>
        <v>0</v>
      </c>
      <c r="AM666" s="28">
        <f t="shared" si="323"/>
        <v>0.1</v>
      </c>
      <c r="AN666" s="26">
        <f t="shared" si="324"/>
        <v>0.1</v>
      </c>
      <c r="AO666" s="87">
        <f t="shared" si="325"/>
        <v>145626.51678434567</v>
      </c>
      <c r="AP666" s="87">
        <f t="shared" si="303"/>
        <v>44301.516784345658</v>
      </c>
      <c r="AQ666" s="66">
        <f t="shared" si="304"/>
        <v>14695380</v>
      </c>
      <c r="AR666" s="66">
        <f t="shared" si="305"/>
        <v>14695380</v>
      </c>
      <c r="AS666" s="66">
        <f t="shared" si="306"/>
        <v>784800</v>
      </c>
      <c r="AT666" s="45">
        <f t="shared" si="310"/>
        <v>15625806.516784346</v>
      </c>
      <c r="AU666" s="75"/>
    </row>
    <row r="667" spans="2:47" x14ac:dyDescent="0.3">
      <c r="B667" s="41">
        <f t="shared" si="311"/>
        <v>3185</v>
      </c>
      <c r="C667" s="8">
        <f t="shared" si="326"/>
        <v>31.85</v>
      </c>
      <c r="D667" s="73">
        <f t="shared" si="307"/>
        <v>42.599375000000002</v>
      </c>
      <c r="E667" s="29">
        <f t="shared" si="329"/>
        <v>10549.604448443011</v>
      </c>
      <c r="F667" s="29">
        <f t="shared" si="312"/>
        <v>16.561388459094445</v>
      </c>
      <c r="G667" s="29">
        <f t="shared" si="327"/>
        <v>22.150857064038817</v>
      </c>
      <c r="H667" s="17">
        <f t="shared" si="313"/>
        <v>14110.09594979244</v>
      </c>
      <c r="I667" s="29">
        <f t="shared" si="314"/>
        <v>2.2250485660981263</v>
      </c>
      <c r="J667" s="29">
        <f t="shared" si="308"/>
        <v>20.847057720370078</v>
      </c>
      <c r="K667" s="39">
        <f t="shared" si="315"/>
        <v>1400</v>
      </c>
      <c r="L667" s="49">
        <f t="shared" si="298"/>
        <v>0</v>
      </c>
      <c r="M667" s="48">
        <f t="shared" si="299"/>
        <v>4.2266987561397071</v>
      </c>
      <c r="N667" s="51">
        <f t="shared" si="309"/>
        <v>0</v>
      </c>
      <c r="O667" s="54">
        <f t="shared" si="328"/>
        <v>18.880500609176615</v>
      </c>
      <c r="P667" s="34">
        <f t="shared" si="316"/>
        <v>1.7671458676442586</v>
      </c>
      <c r="Q667" s="30">
        <f t="shared" si="317"/>
        <v>0</v>
      </c>
      <c r="R667" s="58">
        <f t="shared" si="318"/>
        <v>0</v>
      </c>
      <c r="S667" s="58">
        <f t="shared" si="319"/>
        <v>0</v>
      </c>
      <c r="T667" s="58">
        <f t="shared" si="300"/>
        <v>100</v>
      </c>
      <c r="U667" s="88" t="str">
        <f>IF(R667=0,"-",FORECAST($C$8,Инклинометрия!$B$2:$B$152,Инклинометрия!$A$2:$A$152))</f>
        <v>-</v>
      </c>
      <c r="V667" s="88" t="str">
        <f>IF(R667=0,"-",FORECAST($C$8-R667,Инклинометрия!$B$2:$B$152,Инклинометрия!$A$2:$A$152))</f>
        <v>-</v>
      </c>
      <c r="W667" s="88" t="str">
        <f>IF(R667&gt;0,FORECAST($C$8,Инклинометрия!$B$2:$B$152,Инклинометрия!$A$2:$A$152),IF(AB667=$C$8,"-",FORECAST($C$8-AB667,Инклинометрия!$B$2:$B$152,Инклинометрия!$A$2:$A$152)))</f>
        <v>-</v>
      </c>
      <c r="X667" s="88" t="str">
        <f>IF(S667=0,"-",FORECAST($C$8-(S667+AB667),Инклинометрия!$B$2:$B$152,Инклинометрия!$A$2:$A$152))</f>
        <v>-</v>
      </c>
      <c r="Y667" s="88">
        <f>FORECAST($C$8+T667,Инклинометрия!$B$2:$B$152,Инклинометрия!$A$2:$A$152)</f>
        <v>1425</v>
      </c>
      <c r="Z667" s="88">
        <f>IF(R667=0,FORECAST($C$6-T667,Инклинометрия!$B$2:$B$152,Инклинометрия!$A$2:$A$152),FORECAST($C$8,Инклинометрия!$B$2:$B$152,Инклинометрия!$A$2:$A$152))</f>
        <v>1330</v>
      </c>
      <c r="AA667" s="61">
        <f t="shared" si="301"/>
        <v>1400</v>
      </c>
      <c r="AB667" s="62">
        <f t="shared" si="320"/>
        <v>1400</v>
      </c>
      <c r="AC667" s="62">
        <f t="shared" si="302"/>
        <v>0</v>
      </c>
      <c r="AD667" s="65">
        <f>IF(R667=0,FORECAST($C$8,Инклинометрия!$B$2:$B$152,Инклинометрия!$A$2:$A$152),V667)</f>
        <v>1330</v>
      </c>
      <c r="AE667" s="65">
        <f>FORECAST($C$8-(R667+AA667),Инклинометрия!$B$2:$B$152,Инклинометрия!$A$2:$A$152)</f>
        <v>0</v>
      </c>
      <c r="AF667" s="65">
        <f>IF(AB667=0,"-",FORECAST($C$8,Инклинометрия!$B$2:$B$152,Инклинометрия!$A$2:$A$152))</f>
        <v>1330</v>
      </c>
      <c r="AG667" s="65">
        <f>IF(AB667=0,"-",FORECAST($C$8-AB667,Инклинометрия!$B$2:$B$152,Инклинометрия!$A$2:$A$152))</f>
        <v>0</v>
      </c>
      <c r="AH667" s="65" t="str">
        <f>IF(AC667=0,"-",FORECAST($C$8+AC667,Инклинометрия!$B$2:$B$152,Инклинометрия!$A$2:$A$152))</f>
        <v>-</v>
      </c>
      <c r="AI667" s="89" t="str">
        <f>IF(AC667=0,"-",FORECAST($C$8,Инклинометрия!$B$2:$B$152,Инклинометрия!$A$2:$A$152))</f>
        <v>-</v>
      </c>
      <c r="AJ667" s="28"/>
      <c r="AK667" s="67">
        <f t="shared" si="321"/>
        <v>0</v>
      </c>
      <c r="AL667" s="28">
        <f t="shared" si="322"/>
        <v>0</v>
      </c>
      <c r="AM667" s="28">
        <f t="shared" si="323"/>
        <v>0.1</v>
      </c>
      <c r="AN667" s="26">
        <f t="shared" si="324"/>
        <v>0.1</v>
      </c>
      <c r="AO667" s="87">
        <f t="shared" si="325"/>
        <v>145626.51678434567</v>
      </c>
      <c r="AP667" s="87">
        <f t="shared" si="303"/>
        <v>44301.516784345658</v>
      </c>
      <c r="AQ667" s="66">
        <f t="shared" si="304"/>
        <v>14695380</v>
      </c>
      <c r="AR667" s="66">
        <f t="shared" si="305"/>
        <v>14695380</v>
      </c>
      <c r="AS667" s="66">
        <f t="shared" si="306"/>
        <v>784800</v>
      </c>
      <c r="AT667" s="45">
        <f t="shared" si="310"/>
        <v>15625806.516784346</v>
      </c>
      <c r="AU667" s="75"/>
    </row>
    <row r="668" spans="2:47" x14ac:dyDescent="0.3">
      <c r="B668" s="41">
        <f t="shared" si="311"/>
        <v>3190</v>
      </c>
      <c r="C668" s="8">
        <f t="shared" si="326"/>
        <v>31.900000000000002</v>
      </c>
      <c r="D668" s="73">
        <f t="shared" si="307"/>
        <v>42.666249999999998</v>
      </c>
      <c r="E668" s="29">
        <f t="shared" si="329"/>
        <v>10566.165836902106</v>
      </c>
      <c r="F668" s="29">
        <f t="shared" si="312"/>
        <v>16.561388459094445</v>
      </c>
      <c r="G668" s="29">
        <f t="shared" si="327"/>
        <v>22.150857064038817</v>
      </c>
      <c r="H668" s="17">
        <f t="shared" si="313"/>
        <v>14132.246806856478</v>
      </c>
      <c r="I668" s="29">
        <f t="shared" si="314"/>
        <v>2.2250485660981263</v>
      </c>
      <c r="J668" s="29">
        <f t="shared" si="308"/>
        <v>20.847057720370078</v>
      </c>
      <c r="K668" s="39">
        <f t="shared" si="315"/>
        <v>1400</v>
      </c>
      <c r="L668" s="49">
        <f t="shared" si="298"/>
        <v>0</v>
      </c>
      <c r="M668" s="48">
        <f t="shared" si="299"/>
        <v>4.2266987561397071</v>
      </c>
      <c r="N668" s="51">
        <f t="shared" si="309"/>
        <v>0</v>
      </c>
      <c r="O668" s="54">
        <f t="shared" si="328"/>
        <v>18.880500609176615</v>
      </c>
      <c r="P668" s="34">
        <f t="shared" si="316"/>
        <v>1.7671458676442586</v>
      </c>
      <c r="Q668" s="30">
        <f t="shared" si="317"/>
        <v>0</v>
      </c>
      <c r="R668" s="58">
        <f t="shared" si="318"/>
        <v>0</v>
      </c>
      <c r="S668" s="58">
        <f t="shared" si="319"/>
        <v>0</v>
      </c>
      <c r="T668" s="58">
        <f t="shared" si="300"/>
        <v>100</v>
      </c>
      <c r="U668" s="88" t="str">
        <f>IF(R668=0,"-",FORECAST($C$8,Инклинометрия!$B$2:$B$152,Инклинометрия!$A$2:$A$152))</f>
        <v>-</v>
      </c>
      <c r="V668" s="88" t="str">
        <f>IF(R668=0,"-",FORECAST($C$8-R668,Инклинометрия!$B$2:$B$152,Инклинометрия!$A$2:$A$152))</f>
        <v>-</v>
      </c>
      <c r="W668" s="88" t="str">
        <f>IF(R668&gt;0,FORECAST($C$8,Инклинометрия!$B$2:$B$152,Инклинометрия!$A$2:$A$152),IF(AB668=$C$8,"-",FORECAST($C$8-AB668,Инклинометрия!$B$2:$B$152,Инклинометрия!$A$2:$A$152)))</f>
        <v>-</v>
      </c>
      <c r="X668" s="88" t="str">
        <f>IF(S668=0,"-",FORECAST($C$8-(S668+AB668),Инклинометрия!$B$2:$B$152,Инклинометрия!$A$2:$A$152))</f>
        <v>-</v>
      </c>
      <c r="Y668" s="88">
        <f>FORECAST($C$8+T668,Инклинометрия!$B$2:$B$152,Инклинометрия!$A$2:$A$152)</f>
        <v>1425</v>
      </c>
      <c r="Z668" s="88">
        <f>IF(R668=0,FORECAST($C$6-T668,Инклинометрия!$B$2:$B$152,Инклинометрия!$A$2:$A$152),FORECAST($C$8,Инклинометрия!$B$2:$B$152,Инклинометрия!$A$2:$A$152))</f>
        <v>1330</v>
      </c>
      <c r="AA668" s="61">
        <f t="shared" si="301"/>
        <v>1400</v>
      </c>
      <c r="AB668" s="62">
        <f t="shared" si="320"/>
        <v>1400</v>
      </c>
      <c r="AC668" s="62">
        <f t="shared" si="302"/>
        <v>0</v>
      </c>
      <c r="AD668" s="65">
        <f>IF(R668=0,FORECAST($C$8,Инклинометрия!$B$2:$B$152,Инклинометрия!$A$2:$A$152),V668)</f>
        <v>1330</v>
      </c>
      <c r="AE668" s="65">
        <f>FORECAST($C$8-(R668+AA668),Инклинометрия!$B$2:$B$152,Инклинометрия!$A$2:$A$152)</f>
        <v>0</v>
      </c>
      <c r="AF668" s="65">
        <f>IF(AB668=0,"-",FORECAST($C$8,Инклинометрия!$B$2:$B$152,Инклинометрия!$A$2:$A$152))</f>
        <v>1330</v>
      </c>
      <c r="AG668" s="65">
        <f>IF(AB668=0,"-",FORECAST($C$8-AB668,Инклинометрия!$B$2:$B$152,Инклинометрия!$A$2:$A$152))</f>
        <v>0</v>
      </c>
      <c r="AH668" s="65" t="str">
        <f>IF(AC668=0,"-",FORECAST($C$8+AC668,Инклинометрия!$B$2:$B$152,Инклинометрия!$A$2:$A$152))</f>
        <v>-</v>
      </c>
      <c r="AI668" s="89" t="str">
        <f>IF(AC668=0,"-",FORECAST($C$8,Инклинометрия!$B$2:$B$152,Инклинометрия!$A$2:$A$152))</f>
        <v>-</v>
      </c>
      <c r="AJ668" s="28"/>
      <c r="AK668" s="67">
        <f t="shared" si="321"/>
        <v>0</v>
      </c>
      <c r="AL668" s="28">
        <f t="shared" si="322"/>
        <v>0</v>
      </c>
      <c r="AM668" s="28">
        <f t="shared" si="323"/>
        <v>0.1</v>
      </c>
      <c r="AN668" s="26">
        <f t="shared" si="324"/>
        <v>0.1</v>
      </c>
      <c r="AO668" s="87">
        <f t="shared" si="325"/>
        <v>145626.51678434567</v>
      </c>
      <c r="AP668" s="87">
        <f t="shared" si="303"/>
        <v>44301.516784345658</v>
      </c>
      <c r="AQ668" s="66">
        <f t="shared" si="304"/>
        <v>14695380</v>
      </c>
      <c r="AR668" s="66">
        <f t="shared" si="305"/>
        <v>14695380</v>
      </c>
      <c r="AS668" s="66">
        <f t="shared" si="306"/>
        <v>784800</v>
      </c>
      <c r="AT668" s="45">
        <f t="shared" si="310"/>
        <v>15625806.516784346</v>
      </c>
      <c r="AU668" s="75"/>
    </row>
    <row r="669" spans="2:47" x14ac:dyDescent="0.3">
      <c r="B669" s="41">
        <f t="shared" si="311"/>
        <v>3195</v>
      </c>
      <c r="C669" s="8">
        <f t="shared" si="326"/>
        <v>31.95</v>
      </c>
      <c r="D669" s="73">
        <f t="shared" si="307"/>
        <v>42.733125000000001</v>
      </c>
      <c r="E669" s="29">
        <f t="shared" si="329"/>
        <v>10582.727225361199</v>
      </c>
      <c r="F669" s="29">
        <f t="shared" si="312"/>
        <v>16.561388459093266</v>
      </c>
      <c r="G669" s="29">
        <f t="shared" si="327"/>
        <v>22.15085706403724</v>
      </c>
      <c r="H669" s="17">
        <f t="shared" si="313"/>
        <v>14154.397663920516</v>
      </c>
      <c r="I669" s="29">
        <f t="shared" si="314"/>
        <v>2.2250485660981263</v>
      </c>
      <c r="J669" s="29">
        <f t="shared" si="308"/>
        <v>20.847057720369335</v>
      </c>
      <c r="K669" s="39">
        <f t="shared" si="315"/>
        <v>1400</v>
      </c>
      <c r="L669" s="49">
        <f t="shared" si="298"/>
        <v>0</v>
      </c>
      <c r="M669" s="48">
        <f t="shared" si="299"/>
        <v>4.2266987561397071</v>
      </c>
      <c r="N669" s="51">
        <f t="shared" si="309"/>
        <v>0</v>
      </c>
      <c r="O669" s="54">
        <f t="shared" si="328"/>
        <v>18.880500609176615</v>
      </c>
      <c r="P669" s="34">
        <f t="shared" si="316"/>
        <v>1.7671458676442586</v>
      </c>
      <c r="Q669" s="30">
        <f t="shared" si="317"/>
        <v>0</v>
      </c>
      <c r="R669" s="58">
        <f t="shared" si="318"/>
        <v>0</v>
      </c>
      <c r="S669" s="58">
        <f t="shared" si="319"/>
        <v>0</v>
      </c>
      <c r="T669" s="58">
        <f t="shared" si="300"/>
        <v>100</v>
      </c>
      <c r="U669" s="88" t="str">
        <f>IF(R669=0,"-",FORECAST($C$8,Инклинометрия!$B$2:$B$152,Инклинометрия!$A$2:$A$152))</f>
        <v>-</v>
      </c>
      <c r="V669" s="88" t="str">
        <f>IF(R669=0,"-",FORECAST($C$8-R669,Инклинометрия!$B$2:$B$152,Инклинометрия!$A$2:$A$152))</f>
        <v>-</v>
      </c>
      <c r="W669" s="88" t="str">
        <f>IF(R669&gt;0,FORECAST($C$8,Инклинометрия!$B$2:$B$152,Инклинометрия!$A$2:$A$152),IF(AB669=$C$8,"-",FORECAST($C$8-AB669,Инклинометрия!$B$2:$B$152,Инклинометрия!$A$2:$A$152)))</f>
        <v>-</v>
      </c>
      <c r="X669" s="88" t="str">
        <f>IF(S669=0,"-",FORECAST($C$8-(S669+AB669),Инклинометрия!$B$2:$B$152,Инклинометрия!$A$2:$A$152))</f>
        <v>-</v>
      </c>
      <c r="Y669" s="88">
        <f>FORECAST($C$8+T669,Инклинометрия!$B$2:$B$152,Инклинометрия!$A$2:$A$152)</f>
        <v>1425</v>
      </c>
      <c r="Z669" s="88">
        <f>IF(R669=0,FORECAST($C$6-T669,Инклинометрия!$B$2:$B$152,Инклинометрия!$A$2:$A$152),FORECAST($C$8,Инклинометрия!$B$2:$B$152,Инклинометрия!$A$2:$A$152))</f>
        <v>1330</v>
      </c>
      <c r="AA669" s="61">
        <f t="shared" si="301"/>
        <v>1400</v>
      </c>
      <c r="AB669" s="62">
        <f t="shared" si="320"/>
        <v>1400</v>
      </c>
      <c r="AC669" s="62">
        <f t="shared" si="302"/>
        <v>0</v>
      </c>
      <c r="AD669" s="65">
        <f>IF(R669=0,FORECAST($C$8,Инклинометрия!$B$2:$B$152,Инклинометрия!$A$2:$A$152),V669)</f>
        <v>1330</v>
      </c>
      <c r="AE669" s="65">
        <f>FORECAST($C$8-(R669+AA669),Инклинометрия!$B$2:$B$152,Инклинометрия!$A$2:$A$152)</f>
        <v>0</v>
      </c>
      <c r="AF669" s="65">
        <f>IF(AB669=0,"-",FORECAST($C$8,Инклинометрия!$B$2:$B$152,Инклинометрия!$A$2:$A$152))</f>
        <v>1330</v>
      </c>
      <c r="AG669" s="65">
        <f>IF(AB669=0,"-",FORECAST($C$8-AB669,Инклинометрия!$B$2:$B$152,Инклинометрия!$A$2:$A$152))</f>
        <v>0</v>
      </c>
      <c r="AH669" s="65" t="str">
        <f>IF(AC669=0,"-",FORECAST($C$8+AC669,Инклинометрия!$B$2:$B$152,Инклинометрия!$A$2:$A$152))</f>
        <v>-</v>
      </c>
      <c r="AI669" s="89" t="str">
        <f>IF(AC669=0,"-",FORECAST($C$8,Инклинометрия!$B$2:$B$152,Инклинометрия!$A$2:$A$152))</f>
        <v>-</v>
      </c>
      <c r="AJ669" s="28"/>
      <c r="AK669" s="67">
        <f t="shared" si="321"/>
        <v>0</v>
      </c>
      <c r="AL669" s="28">
        <f t="shared" si="322"/>
        <v>0</v>
      </c>
      <c r="AM669" s="28">
        <f t="shared" si="323"/>
        <v>0.1</v>
      </c>
      <c r="AN669" s="26">
        <f t="shared" si="324"/>
        <v>0.1</v>
      </c>
      <c r="AO669" s="87">
        <f t="shared" si="325"/>
        <v>145626.51678434567</v>
      </c>
      <c r="AP669" s="87">
        <f t="shared" si="303"/>
        <v>44301.516784345658</v>
      </c>
      <c r="AQ669" s="66">
        <f t="shared" si="304"/>
        <v>14695380</v>
      </c>
      <c r="AR669" s="66">
        <f t="shared" si="305"/>
        <v>14695380</v>
      </c>
      <c r="AS669" s="66">
        <f t="shared" si="306"/>
        <v>784800</v>
      </c>
      <c r="AT669" s="45">
        <f t="shared" si="310"/>
        <v>15625806.516784346</v>
      </c>
      <c r="AU669" s="75"/>
    </row>
    <row r="670" spans="2:47" x14ac:dyDescent="0.3">
      <c r="B670" s="41">
        <f t="shared" si="311"/>
        <v>3200</v>
      </c>
      <c r="C670" s="8">
        <f t="shared" si="326"/>
        <v>32</v>
      </c>
      <c r="D670" s="73">
        <f t="shared" si="307"/>
        <v>42.8</v>
      </c>
      <c r="E670" s="29">
        <f t="shared" si="329"/>
        <v>10599.288613820294</v>
      </c>
      <c r="F670" s="29">
        <f t="shared" si="312"/>
        <v>16.561388459094445</v>
      </c>
      <c r="G670" s="29">
        <f t="shared" si="327"/>
        <v>22.150857064038817</v>
      </c>
      <c r="H670" s="17">
        <f t="shared" si="313"/>
        <v>14176.548520984554</v>
      </c>
      <c r="I670" s="29">
        <f t="shared" si="314"/>
        <v>2.2250485660981263</v>
      </c>
      <c r="J670" s="29">
        <f t="shared" si="308"/>
        <v>20.847057720370078</v>
      </c>
      <c r="K670" s="39">
        <f t="shared" si="315"/>
        <v>1400</v>
      </c>
      <c r="L670" s="49">
        <f t="shared" ref="L670:L733" si="330">R670*$C$21</f>
        <v>0</v>
      </c>
      <c r="M670" s="48">
        <f t="shared" ref="M670:M733" si="331">AA670*$C$21</f>
        <v>4.2266987561397071</v>
      </c>
      <c r="N670" s="51">
        <f t="shared" si="309"/>
        <v>0</v>
      </c>
      <c r="O670" s="54">
        <f t="shared" si="328"/>
        <v>18.880500609176615</v>
      </c>
      <c r="P670" s="34">
        <f t="shared" si="316"/>
        <v>1.7671458676442586</v>
      </c>
      <c r="Q670" s="30">
        <f t="shared" si="317"/>
        <v>0</v>
      </c>
      <c r="R670" s="58">
        <f t="shared" si="318"/>
        <v>0</v>
      </c>
      <c r="S670" s="58">
        <f t="shared" si="319"/>
        <v>0</v>
      </c>
      <c r="T670" s="58">
        <f t="shared" ref="T670:T733" si="332">IF(R670&gt;0,$C$6-$C$8,IF($C$6-$C$8-AC670&lt;0,0,$C$6-$C$8-AC670))</f>
        <v>100</v>
      </c>
      <c r="U670" s="88" t="str">
        <f>IF(R670=0,"-",FORECAST($C$8,Инклинометрия!$B$2:$B$152,Инклинометрия!$A$2:$A$152))</f>
        <v>-</v>
      </c>
      <c r="V670" s="88" t="str">
        <f>IF(R670=0,"-",FORECAST($C$8-R670,Инклинометрия!$B$2:$B$152,Инклинометрия!$A$2:$A$152))</f>
        <v>-</v>
      </c>
      <c r="W670" s="88" t="str">
        <f>IF(R670&gt;0,FORECAST($C$8,Инклинометрия!$B$2:$B$152,Инклинометрия!$A$2:$A$152),IF(AB670=$C$8,"-",FORECAST($C$8-AB670,Инклинометрия!$B$2:$B$152,Инклинометрия!$A$2:$A$152)))</f>
        <v>-</v>
      </c>
      <c r="X670" s="88" t="str">
        <f>IF(S670=0,"-",FORECAST($C$8-(S670+AB670),Инклинометрия!$B$2:$B$152,Инклинометрия!$A$2:$A$152))</f>
        <v>-</v>
      </c>
      <c r="Y670" s="88">
        <f>FORECAST($C$8+T670,Инклинометрия!$B$2:$B$152,Инклинометрия!$A$2:$A$152)</f>
        <v>1425</v>
      </c>
      <c r="Z670" s="88">
        <f>IF(R670=0,FORECAST($C$6-T670,Инклинометрия!$B$2:$B$152,Инклинометрия!$A$2:$A$152),FORECAST($C$8,Инклинометрия!$B$2:$B$152,Инклинометрия!$A$2:$A$152))</f>
        <v>1330</v>
      </c>
      <c r="AA670" s="61">
        <f t="shared" ref="AA670:AA733" si="333">IF(E670+R670&gt;$C$8,$C$8-R670,E670)</f>
        <v>1400</v>
      </c>
      <c r="AB670" s="62">
        <f t="shared" si="320"/>
        <v>1400</v>
      </c>
      <c r="AC670" s="62">
        <f t="shared" ref="AC670:AC733" si="334">IF(R670&gt;0,0,IF(AC669+AL670/$C$23&gt;$F$23,$F$23,AC669+AL670/$C$23))</f>
        <v>0</v>
      </c>
      <c r="AD670" s="65">
        <f>IF(R670=0,FORECAST($C$8,Инклинометрия!$B$2:$B$152,Инклинометрия!$A$2:$A$152),V670)</f>
        <v>1330</v>
      </c>
      <c r="AE670" s="65">
        <f>FORECAST($C$8-(R670+AA670),Инклинометрия!$B$2:$B$152,Инклинометрия!$A$2:$A$152)</f>
        <v>0</v>
      </c>
      <c r="AF670" s="65">
        <f>IF(AB670=0,"-",FORECAST($C$8,Инклинометрия!$B$2:$B$152,Инклинометрия!$A$2:$A$152))</f>
        <v>1330</v>
      </c>
      <c r="AG670" s="65">
        <f>IF(AB670=0,"-",FORECAST($C$8-AB670,Инклинометрия!$B$2:$B$152,Инклинометрия!$A$2:$A$152))</f>
        <v>0</v>
      </c>
      <c r="AH670" s="65" t="str">
        <f>IF(AC670=0,"-",FORECAST($C$8+AC670,Инклинометрия!$B$2:$B$152,Инклинометрия!$A$2:$A$152))</f>
        <v>-</v>
      </c>
      <c r="AI670" s="89" t="str">
        <f>IF(AC670=0,"-",FORECAST($C$8,Инклинометрия!$B$2:$B$152,Инклинометрия!$A$2:$A$152))</f>
        <v>-</v>
      </c>
      <c r="AJ670" s="28"/>
      <c r="AK670" s="67">
        <f t="shared" si="321"/>
        <v>0</v>
      </c>
      <c r="AL670" s="28">
        <f t="shared" si="322"/>
        <v>0</v>
      </c>
      <c r="AM670" s="28">
        <f t="shared" si="323"/>
        <v>0.1</v>
      </c>
      <c r="AN670" s="26">
        <f t="shared" si="324"/>
        <v>0.1</v>
      </c>
      <c r="AO670" s="87">
        <f t="shared" si="325"/>
        <v>145626.51678434567</v>
      </c>
      <c r="AP670" s="87">
        <f t="shared" ref="AP670:AP733" si="335">IF(R670+AA670&lt;$C$8,0,32*$L$23/$C$12^2*($K$10*R670+$K$8*AA670)+32*$L$24/($C$14^2-$C$13^2)*($K$10*S670+$K$8*AB670))</f>
        <v>44301.516784345658</v>
      </c>
      <c r="AQ670" s="66">
        <f t="shared" ref="AQ670:AQ733" si="336">R670*$C$11*$C$9+AA670*$C$11*$C$10</f>
        <v>14695380</v>
      </c>
      <c r="AR670" s="66">
        <f t="shared" ref="AR670:AR733" si="337">S670*$C$11*$C$9+AB670*$C$11*$C$10</f>
        <v>14695380</v>
      </c>
      <c r="AS670" s="66">
        <f t="shared" ref="AS670:AS733" si="338">$C$11*(T670*$C$9+AC670*$C$10)</f>
        <v>784800</v>
      </c>
      <c r="AT670" s="45">
        <f t="shared" si="310"/>
        <v>15625806.516784346</v>
      </c>
      <c r="AU670" s="75"/>
    </row>
    <row r="671" spans="2:47" x14ac:dyDescent="0.3">
      <c r="B671" s="41">
        <f t="shared" si="311"/>
        <v>3205</v>
      </c>
      <c r="C671" s="8">
        <f t="shared" si="326"/>
        <v>32.049999999999997</v>
      </c>
      <c r="D671" s="73">
        <f t="shared" ref="D671:D734" si="339">C671*$C$10/$C$9</f>
        <v>42.866875</v>
      </c>
      <c r="E671" s="29">
        <f t="shared" si="329"/>
        <v>10615.850002279387</v>
      </c>
      <c r="F671" s="29">
        <f t="shared" si="312"/>
        <v>16.561388459093266</v>
      </c>
      <c r="G671" s="29">
        <f t="shared" si="327"/>
        <v>22.15085706403724</v>
      </c>
      <c r="H671" s="17">
        <f t="shared" si="313"/>
        <v>14198.699378048592</v>
      </c>
      <c r="I671" s="29">
        <f t="shared" si="314"/>
        <v>2.2250485660981263</v>
      </c>
      <c r="J671" s="29">
        <f t="shared" ref="J671:J734" si="340">SQRT(2*$C$11*G671)</f>
        <v>20.847057720369335</v>
      </c>
      <c r="K671" s="39">
        <f t="shared" si="315"/>
        <v>1400</v>
      </c>
      <c r="L671" s="49">
        <f t="shared" si="330"/>
        <v>0</v>
      </c>
      <c r="M671" s="48">
        <f t="shared" si="331"/>
        <v>4.2266987561397071</v>
      </c>
      <c r="N671" s="51">
        <f t="shared" ref="N671:N734" si="341">S671*PI()*($C$14^2-$C$13^2)/4</f>
        <v>0</v>
      </c>
      <c r="O671" s="54">
        <f t="shared" si="328"/>
        <v>18.880500609176615</v>
      </c>
      <c r="P671" s="34">
        <f t="shared" si="316"/>
        <v>1.7671458676442586</v>
      </c>
      <c r="Q671" s="30">
        <f t="shared" si="317"/>
        <v>0</v>
      </c>
      <c r="R671" s="58">
        <f t="shared" si="318"/>
        <v>0</v>
      </c>
      <c r="S671" s="58">
        <f t="shared" si="319"/>
        <v>0</v>
      </c>
      <c r="T671" s="58">
        <f t="shared" si="332"/>
        <v>100</v>
      </c>
      <c r="U671" s="88" t="str">
        <f>IF(R671=0,"-",FORECAST($C$8,Инклинометрия!$B$2:$B$152,Инклинометрия!$A$2:$A$152))</f>
        <v>-</v>
      </c>
      <c r="V671" s="88" t="str">
        <f>IF(R671=0,"-",FORECAST($C$8-R671,Инклинометрия!$B$2:$B$152,Инклинометрия!$A$2:$A$152))</f>
        <v>-</v>
      </c>
      <c r="W671" s="88" t="str">
        <f>IF(R671&gt;0,FORECAST($C$8,Инклинометрия!$B$2:$B$152,Инклинометрия!$A$2:$A$152),IF(AB671=$C$8,"-",FORECAST($C$8-AB671,Инклинометрия!$B$2:$B$152,Инклинометрия!$A$2:$A$152)))</f>
        <v>-</v>
      </c>
      <c r="X671" s="88" t="str">
        <f>IF(S671=0,"-",FORECAST($C$8-(S671+AB671),Инклинометрия!$B$2:$B$152,Инклинометрия!$A$2:$A$152))</f>
        <v>-</v>
      </c>
      <c r="Y671" s="88">
        <f>FORECAST($C$8+T671,Инклинометрия!$B$2:$B$152,Инклинометрия!$A$2:$A$152)</f>
        <v>1425</v>
      </c>
      <c r="Z671" s="88">
        <f>IF(R671=0,FORECAST($C$6-T671,Инклинометрия!$B$2:$B$152,Инклинометрия!$A$2:$A$152),FORECAST($C$8,Инклинометрия!$B$2:$B$152,Инклинометрия!$A$2:$A$152))</f>
        <v>1330</v>
      </c>
      <c r="AA671" s="61">
        <f t="shared" si="333"/>
        <v>1400</v>
      </c>
      <c r="AB671" s="62">
        <f t="shared" si="320"/>
        <v>1400</v>
      </c>
      <c r="AC671" s="62">
        <f t="shared" si="334"/>
        <v>0</v>
      </c>
      <c r="AD671" s="65">
        <f>IF(R671=0,FORECAST($C$8,Инклинометрия!$B$2:$B$152,Инклинометрия!$A$2:$A$152),V671)</f>
        <v>1330</v>
      </c>
      <c r="AE671" s="65">
        <f>FORECAST($C$8-(R671+AA671),Инклинометрия!$B$2:$B$152,Инклинометрия!$A$2:$A$152)</f>
        <v>0</v>
      </c>
      <c r="AF671" s="65">
        <f>IF(AB671=0,"-",FORECAST($C$8,Инклинометрия!$B$2:$B$152,Инклинометрия!$A$2:$A$152))</f>
        <v>1330</v>
      </c>
      <c r="AG671" s="65">
        <f>IF(AB671=0,"-",FORECAST($C$8-AB671,Инклинометрия!$B$2:$B$152,Инклинометрия!$A$2:$A$152))</f>
        <v>0</v>
      </c>
      <c r="AH671" s="65" t="str">
        <f>IF(AC671=0,"-",FORECAST($C$8+AC671,Инклинометрия!$B$2:$B$152,Инклинометрия!$A$2:$A$152))</f>
        <v>-</v>
      </c>
      <c r="AI671" s="89" t="str">
        <f>IF(AC671=0,"-",FORECAST($C$8,Инклинометрия!$B$2:$B$152,Инклинометрия!$A$2:$A$152))</f>
        <v>-</v>
      </c>
      <c r="AJ671" s="28"/>
      <c r="AK671" s="67">
        <f t="shared" si="321"/>
        <v>0</v>
      </c>
      <c r="AL671" s="28">
        <f t="shared" si="322"/>
        <v>0</v>
      </c>
      <c r="AM671" s="28">
        <f t="shared" si="323"/>
        <v>0.1</v>
      </c>
      <c r="AN671" s="26">
        <f t="shared" si="324"/>
        <v>0.1</v>
      </c>
      <c r="AO671" s="87">
        <f t="shared" si="325"/>
        <v>145626.51678434567</v>
      </c>
      <c r="AP671" s="87">
        <f t="shared" si="335"/>
        <v>44301.516784345658</v>
      </c>
      <c r="AQ671" s="66">
        <f t="shared" si="336"/>
        <v>14695380</v>
      </c>
      <c r="AR671" s="66">
        <f t="shared" si="337"/>
        <v>14695380</v>
      </c>
      <c r="AS671" s="66">
        <f t="shared" si="338"/>
        <v>784800</v>
      </c>
      <c r="AT671" s="45">
        <f t="shared" ref="AT671:AT734" si="342">SUM(AQ671,AS671,AO671)</f>
        <v>15625806.516784346</v>
      </c>
      <c r="AU671" s="75"/>
    </row>
    <row r="672" spans="2:47" x14ac:dyDescent="0.3">
      <c r="B672" s="41">
        <f t="shared" ref="B672:B735" si="343">B671+$C$26</f>
        <v>3210</v>
      </c>
      <c r="C672" s="8">
        <f t="shared" si="326"/>
        <v>32.1</v>
      </c>
      <c r="D672" s="73">
        <f t="shared" si="339"/>
        <v>42.933750000000003</v>
      </c>
      <c r="E672" s="29">
        <f t="shared" si="329"/>
        <v>10632.411390738484</v>
      </c>
      <c r="F672" s="29">
        <f t="shared" ref="F672:F735" si="344">IF(J671*(B672-B671)&gt;F671/2,4*(C672-C671)/PI()/$C$12^2,J671*(B672-B671)+4*(C672-C671)/PI()/$C$12^2)</f>
        <v>16.561388459095621</v>
      </c>
      <c r="G672" s="29">
        <f t="shared" si="327"/>
        <v>22.150857064040391</v>
      </c>
      <c r="H672" s="17">
        <f t="shared" ref="H672:H735" si="345">H671+G672</f>
        <v>14220.850235112632</v>
      </c>
      <c r="I672" s="29">
        <f t="shared" ref="I672:I735" si="346">SQRT(2*$C$11*($C$10-$C$9)/$C$10)</f>
        <v>2.2250485660981263</v>
      </c>
      <c r="J672" s="29">
        <f t="shared" si="340"/>
        <v>20.847057720370817</v>
      </c>
      <c r="K672" s="39">
        <f t="shared" ref="K672:K735" si="347">IF((D671+L671+N671-(AL671-AL670))/($C$21+$C$22)&gt;1400,1400,(D671+L671+N671-(AL671-AL670))/($C$21+$C$22))</f>
        <v>1400</v>
      </c>
      <c r="L672" s="49">
        <f t="shared" si="330"/>
        <v>0</v>
      </c>
      <c r="M672" s="48">
        <f t="shared" si="331"/>
        <v>4.2266987561397071</v>
      </c>
      <c r="N672" s="51">
        <f t="shared" si="341"/>
        <v>0</v>
      </c>
      <c r="O672" s="54">
        <f t="shared" si="328"/>
        <v>18.880500609176615</v>
      </c>
      <c r="P672" s="34">
        <f t="shared" ref="P672:P735" si="348">T672*PI()*$C$14^2/4</f>
        <v>1.7671458676442586</v>
      </c>
      <c r="Q672" s="30">
        <f t="shared" ref="Q672:Q735" si="349">AC672*$C$23</f>
        <v>0</v>
      </c>
      <c r="R672" s="58">
        <f t="shared" ref="R672:R735" si="350">IF(K672-H671&lt;0,0,K672-H671)</f>
        <v>0</v>
      </c>
      <c r="S672" s="58">
        <f t="shared" ref="S672:S735" si="351">K672-AB672</f>
        <v>0</v>
      </c>
      <c r="T672" s="58">
        <f t="shared" si="332"/>
        <v>100</v>
      </c>
      <c r="U672" s="88" t="str">
        <f>IF(R672=0,"-",FORECAST($C$8,Инклинометрия!$B$2:$B$152,Инклинометрия!$A$2:$A$152))</f>
        <v>-</v>
      </c>
      <c r="V672" s="88" t="str">
        <f>IF(R672=0,"-",FORECAST($C$8-R672,Инклинометрия!$B$2:$B$152,Инклинометрия!$A$2:$A$152))</f>
        <v>-</v>
      </c>
      <c r="W672" s="88" t="str">
        <f>IF(R672&gt;0,FORECAST($C$8,Инклинометрия!$B$2:$B$152,Инклинометрия!$A$2:$A$152),IF(AB672=$C$8,"-",FORECAST($C$8-AB672,Инклинометрия!$B$2:$B$152,Инклинометрия!$A$2:$A$152)))</f>
        <v>-</v>
      </c>
      <c r="X672" s="88" t="str">
        <f>IF(S672=0,"-",FORECAST($C$8-(S672+AB672),Инклинометрия!$B$2:$B$152,Инклинометрия!$A$2:$A$152))</f>
        <v>-</v>
      </c>
      <c r="Y672" s="88">
        <f>FORECAST($C$8+T672,Инклинометрия!$B$2:$B$152,Инклинометрия!$A$2:$A$152)</f>
        <v>1425</v>
      </c>
      <c r="Z672" s="88">
        <f>IF(R672=0,FORECAST($C$6-T672,Инклинометрия!$B$2:$B$152,Инклинометрия!$A$2:$A$152),FORECAST($C$8,Инклинометрия!$B$2:$B$152,Инклинометрия!$A$2:$A$152))</f>
        <v>1330</v>
      </c>
      <c r="AA672" s="61">
        <f t="shared" si="333"/>
        <v>1400</v>
      </c>
      <c r="AB672" s="62">
        <f t="shared" ref="AB672:AB735" si="352">IF(R672&gt;0,0,IF(AB671+(($C$16-AK672)*(B672-B671)/$C$22)&gt;$C$8,$C$8,AB671+(($C$16-AJ672)*(B672-B671)/$C$22)))</f>
        <v>1400</v>
      </c>
      <c r="AC672" s="62">
        <f t="shared" si="334"/>
        <v>0</v>
      </c>
      <c r="AD672" s="65">
        <f>IF(R672=0,FORECAST($C$8,Инклинометрия!$B$2:$B$152,Инклинометрия!$A$2:$A$152),V672)</f>
        <v>1330</v>
      </c>
      <c r="AE672" s="65">
        <f>FORECAST($C$8-(R672+AA672),Инклинометрия!$B$2:$B$152,Инклинометрия!$A$2:$A$152)</f>
        <v>0</v>
      </c>
      <c r="AF672" s="65">
        <f>IF(AB672=0,"-",FORECAST($C$8,Инклинометрия!$B$2:$B$152,Инклинометрия!$A$2:$A$152))</f>
        <v>1330</v>
      </c>
      <c r="AG672" s="65">
        <f>IF(AB672=0,"-",FORECAST($C$8-AB672,Инклинометрия!$B$2:$B$152,Инклинометрия!$A$2:$A$152))</f>
        <v>0</v>
      </c>
      <c r="AH672" s="65" t="str">
        <f>IF(AC672=0,"-",FORECAST($C$8+AC672,Инклинометрия!$B$2:$B$152,Инклинометрия!$A$2:$A$152))</f>
        <v>-</v>
      </c>
      <c r="AI672" s="89" t="str">
        <f>IF(AC672=0,"-",FORECAST($C$8,Инклинометрия!$B$2:$B$152,Инклинометрия!$A$2:$A$152))</f>
        <v>-</v>
      </c>
      <c r="AJ672" s="28"/>
      <c r="AK672" s="67">
        <f t="shared" ref="AK672:AK735" si="353">2*PI()*$C$5*(AV672-AV671)/(LN(AN671/$K$11)*$K$10/$K$9+LN($K$12/AN671)*$K$10/$K$9)</f>
        <v>0</v>
      </c>
      <c r="AL672" s="28">
        <f t="shared" ref="AL672:AL735" si="354">AK672*(B672-B671)</f>
        <v>0</v>
      </c>
      <c r="AM672" s="28">
        <f t="shared" ref="AM672:AM735" si="355">AM671+AK672/(2*PI()*$C$5*AM671*$K$13)</f>
        <v>0.1</v>
      </c>
      <c r="AN672" s="26">
        <f t="shared" ref="AN672:AN735" si="356">AN671+AK672*(B672-B671)/(2*PI()*$C$5*AN671*$K$13)</f>
        <v>0.1</v>
      </c>
      <c r="AO672" s="87">
        <f t="shared" ref="AO672:AO735" si="357">101325+AP672</f>
        <v>145626.51678434567</v>
      </c>
      <c r="AP672" s="87">
        <f t="shared" si="335"/>
        <v>44301.516784345658</v>
      </c>
      <c r="AQ672" s="66">
        <f t="shared" si="336"/>
        <v>14695380</v>
      </c>
      <c r="AR672" s="66">
        <f t="shared" si="337"/>
        <v>14695380</v>
      </c>
      <c r="AS672" s="66">
        <f t="shared" si="338"/>
        <v>784800</v>
      </c>
      <c r="AT672" s="45">
        <f t="shared" si="342"/>
        <v>15625806.516784346</v>
      </c>
      <c r="AU672" s="75"/>
    </row>
    <row r="673" spans="2:47" x14ac:dyDescent="0.3">
      <c r="B673" s="41">
        <f t="shared" si="343"/>
        <v>3215</v>
      </c>
      <c r="C673" s="8">
        <f t="shared" ref="C673:C736" si="358">$C$16*B673</f>
        <v>32.15</v>
      </c>
      <c r="D673" s="73">
        <f t="shared" si="339"/>
        <v>43.000624999999999</v>
      </c>
      <c r="E673" s="29">
        <f t="shared" si="329"/>
        <v>10648.972779197577</v>
      </c>
      <c r="F673" s="29">
        <f t="shared" si="344"/>
        <v>16.561388459093266</v>
      </c>
      <c r="G673" s="29">
        <f t="shared" ref="G673:G736" si="359">F673*$C$10/$C$9</f>
        <v>22.15085706403724</v>
      </c>
      <c r="H673" s="17">
        <f t="shared" si="345"/>
        <v>14243.00109217667</v>
      </c>
      <c r="I673" s="29">
        <f t="shared" si="346"/>
        <v>2.2250485660981263</v>
      </c>
      <c r="J673" s="29">
        <f t="shared" si="340"/>
        <v>20.847057720369335</v>
      </c>
      <c r="K673" s="39">
        <f t="shared" si="347"/>
        <v>1400</v>
      </c>
      <c r="L673" s="49">
        <f t="shared" si="330"/>
        <v>0</v>
      </c>
      <c r="M673" s="48">
        <f t="shared" si="331"/>
        <v>4.2266987561397071</v>
      </c>
      <c r="N673" s="51">
        <f t="shared" si="341"/>
        <v>0</v>
      </c>
      <c r="O673" s="54">
        <f t="shared" ref="O673:O736" si="360">AB673*$C$22</f>
        <v>18.880500609176615</v>
      </c>
      <c r="P673" s="34">
        <f t="shared" si="348"/>
        <v>1.7671458676442586</v>
      </c>
      <c r="Q673" s="30">
        <f t="shared" si="349"/>
        <v>0</v>
      </c>
      <c r="R673" s="58">
        <f t="shared" si="350"/>
        <v>0</v>
      </c>
      <c r="S673" s="58">
        <f t="shared" si="351"/>
        <v>0</v>
      </c>
      <c r="T673" s="58">
        <f t="shared" si="332"/>
        <v>100</v>
      </c>
      <c r="U673" s="88" t="str">
        <f>IF(R673=0,"-",FORECAST($C$8,Инклинометрия!$B$2:$B$152,Инклинометрия!$A$2:$A$152))</f>
        <v>-</v>
      </c>
      <c r="V673" s="88" t="str">
        <f>IF(R673=0,"-",FORECAST($C$8-R673,Инклинометрия!$B$2:$B$152,Инклинометрия!$A$2:$A$152))</f>
        <v>-</v>
      </c>
      <c r="W673" s="88" t="str">
        <f>IF(R673&gt;0,FORECAST($C$8,Инклинометрия!$B$2:$B$152,Инклинометрия!$A$2:$A$152),IF(AB673=$C$8,"-",FORECAST($C$8-AB673,Инклинометрия!$B$2:$B$152,Инклинометрия!$A$2:$A$152)))</f>
        <v>-</v>
      </c>
      <c r="X673" s="88" t="str">
        <f>IF(S673=0,"-",FORECAST($C$8-(S673+AB673),Инклинометрия!$B$2:$B$152,Инклинометрия!$A$2:$A$152))</f>
        <v>-</v>
      </c>
      <c r="Y673" s="88">
        <f>FORECAST($C$8+T673,Инклинометрия!$B$2:$B$152,Инклинометрия!$A$2:$A$152)</f>
        <v>1425</v>
      </c>
      <c r="Z673" s="88">
        <f>IF(R673=0,FORECAST($C$6-T673,Инклинометрия!$B$2:$B$152,Инклинометрия!$A$2:$A$152),FORECAST($C$8,Инклинометрия!$B$2:$B$152,Инклинометрия!$A$2:$A$152))</f>
        <v>1330</v>
      </c>
      <c r="AA673" s="61">
        <f t="shared" si="333"/>
        <v>1400</v>
      </c>
      <c r="AB673" s="62">
        <f t="shared" si="352"/>
        <v>1400</v>
      </c>
      <c r="AC673" s="62">
        <f t="shared" si="334"/>
        <v>0</v>
      </c>
      <c r="AD673" s="65">
        <f>IF(R673=0,FORECAST($C$8,Инклинометрия!$B$2:$B$152,Инклинометрия!$A$2:$A$152),V673)</f>
        <v>1330</v>
      </c>
      <c r="AE673" s="65">
        <f>FORECAST($C$8-(R673+AA673),Инклинометрия!$B$2:$B$152,Инклинометрия!$A$2:$A$152)</f>
        <v>0</v>
      </c>
      <c r="AF673" s="65">
        <f>IF(AB673=0,"-",FORECAST($C$8,Инклинометрия!$B$2:$B$152,Инклинометрия!$A$2:$A$152))</f>
        <v>1330</v>
      </c>
      <c r="AG673" s="65">
        <f>IF(AB673=0,"-",FORECAST($C$8-AB673,Инклинометрия!$B$2:$B$152,Инклинометрия!$A$2:$A$152))</f>
        <v>0</v>
      </c>
      <c r="AH673" s="65" t="str">
        <f>IF(AC673=0,"-",FORECAST($C$8+AC673,Инклинометрия!$B$2:$B$152,Инклинометрия!$A$2:$A$152))</f>
        <v>-</v>
      </c>
      <c r="AI673" s="89" t="str">
        <f>IF(AC673=0,"-",FORECAST($C$8,Инклинометрия!$B$2:$B$152,Инклинометрия!$A$2:$A$152))</f>
        <v>-</v>
      </c>
      <c r="AJ673" s="28"/>
      <c r="AK673" s="67">
        <f t="shared" si="353"/>
        <v>0</v>
      </c>
      <c r="AL673" s="28">
        <f t="shared" si="354"/>
        <v>0</v>
      </c>
      <c r="AM673" s="28">
        <f t="shared" si="355"/>
        <v>0.1</v>
      </c>
      <c r="AN673" s="26">
        <f t="shared" si="356"/>
        <v>0.1</v>
      </c>
      <c r="AO673" s="87">
        <f t="shared" si="357"/>
        <v>145626.51678434567</v>
      </c>
      <c r="AP673" s="87">
        <f t="shared" si="335"/>
        <v>44301.516784345658</v>
      </c>
      <c r="AQ673" s="66">
        <f t="shared" si="336"/>
        <v>14695380</v>
      </c>
      <c r="AR673" s="66">
        <f t="shared" si="337"/>
        <v>14695380</v>
      </c>
      <c r="AS673" s="66">
        <f t="shared" si="338"/>
        <v>784800</v>
      </c>
      <c r="AT673" s="45">
        <f t="shared" si="342"/>
        <v>15625806.516784346</v>
      </c>
      <c r="AU673" s="75"/>
    </row>
    <row r="674" spans="2:47" x14ac:dyDescent="0.3">
      <c r="B674" s="41">
        <f t="shared" si="343"/>
        <v>3220</v>
      </c>
      <c r="C674" s="8">
        <f t="shared" si="358"/>
        <v>32.200000000000003</v>
      </c>
      <c r="D674" s="73">
        <f t="shared" si="339"/>
        <v>43.067500000000003</v>
      </c>
      <c r="E674" s="29">
        <f t="shared" ref="E674:E737" si="361">C674/PI()/($C$12/2)^2</f>
        <v>10665.534167656671</v>
      </c>
      <c r="F674" s="29">
        <f t="shared" si="344"/>
        <v>16.561388459095621</v>
      </c>
      <c r="G674" s="29">
        <f t="shared" si="359"/>
        <v>22.150857064040391</v>
      </c>
      <c r="H674" s="17">
        <f t="shared" si="345"/>
        <v>14265.15194924071</v>
      </c>
      <c r="I674" s="29">
        <f t="shared" si="346"/>
        <v>2.2250485660981263</v>
      </c>
      <c r="J674" s="29">
        <f t="shared" si="340"/>
        <v>20.847057720370817</v>
      </c>
      <c r="K674" s="39">
        <f t="shared" si="347"/>
        <v>1400</v>
      </c>
      <c r="L674" s="49">
        <f t="shared" si="330"/>
        <v>0</v>
      </c>
      <c r="M674" s="48">
        <f t="shared" si="331"/>
        <v>4.2266987561397071</v>
      </c>
      <c r="N674" s="51">
        <f t="shared" si="341"/>
        <v>0</v>
      </c>
      <c r="O674" s="54">
        <f t="shared" si="360"/>
        <v>18.880500609176615</v>
      </c>
      <c r="P674" s="34">
        <f t="shared" si="348"/>
        <v>1.7671458676442586</v>
      </c>
      <c r="Q674" s="30">
        <f t="shared" si="349"/>
        <v>0</v>
      </c>
      <c r="R674" s="58">
        <f t="shared" si="350"/>
        <v>0</v>
      </c>
      <c r="S674" s="58">
        <f t="shared" si="351"/>
        <v>0</v>
      </c>
      <c r="T674" s="58">
        <f t="shared" si="332"/>
        <v>100</v>
      </c>
      <c r="U674" s="88" t="str">
        <f>IF(R674=0,"-",FORECAST($C$8,Инклинометрия!$B$2:$B$152,Инклинометрия!$A$2:$A$152))</f>
        <v>-</v>
      </c>
      <c r="V674" s="88" t="str">
        <f>IF(R674=0,"-",FORECAST($C$8-R674,Инклинометрия!$B$2:$B$152,Инклинометрия!$A$2:$A$152))</f>
        <v>-</v>
      </c>
      <c r="W674" s="88" t="str">
        <f>IF(R674&gt;0,FORECAST($C$8,Инклинометрия!$B$2:$B$152,Инклинометрия!$A$2:$A$152),IF(AB674=$C$8,"-",FORECAST($C$8-AB674,Инклинометрия!$B$2:$B$152,Инклинометрия!$A$2:$A$152)))</f>
        <v>-</v>
      </c>
      <c r="X674" s="88" t="str">
        <f>IF(S674=0,"-",FORECAST($C$8-(S674+AB674),Инклинометрия!$B$2:$B$152,Инклинометрия!$A$2:$A$152))</f>
        <v>-</v>
      </c>
      <c r="Y674" s="88">
        <f>FORECAST($C$8+T674,Инклинометрия!$B$2:$B$152,Инклинометрия!$A$2:$A$152)</f>
        <v>1425</v>
      </c>
      <c r="Z674" s="88">
        <f>IF(R674=0,FORECAST($C$6-T674,Инклинометрия!$B$2:$B$152,Инклинометрия!$A$2:$A$152),FORECAST($C$8,Инклинометрия!$B$2:$B$152,Инклинометрия!$A$2:$A$152))</f>
        <v>1330</v>
      </c>
      <c r="AA674" s="61">
        <f t="shared" si="333"/>
        <v>1400</v>
      </c>
      <c r="AB674" s="62">
        <f t="shared" si="352"/>
        <v>1400</v>
      </c>
      <c r="AC674" s="62">
        <f t="shared" si="334"/>
        <v>0</v>
      </c>
      <c r="AD674" s="65">
        <f>IF(R674=0,FORECAST($C$8,Инклинометрия!$B$2:$B$152,Инклинометрия!$A$2:$A$152),V674)</f>
        <v>1330</v>
      </c>
      <c r="AE674" s="65">
        <f>FORECAST($C$8-(R674+AA674),Инклинометрия!$B$2:$B$152,Инклинометрия!$A$2:$A$152)</f>
        <v>0</v>
      </c>
      <c r="AF674" s="65">
        <f>IF(AB674=0,"-",FORECAST($C$8,Инклинометрия!$B$2:$B$152,Инклинометрия!$A$2:$A$152))</f>
        <v>1330</v>
      </c>
      <c r="AG674" s="65">
        <f>IF(AB674=0,"-",FORECAST($C$8-AB674,Инклинометрия!$B$2:$B$152,Инклинометрия!$A$2:$A$152))</f>
        <v>0</v>
      </c>
      <c r="AH674" s="65" t="str">
        <f>IF(AC674=0,"-",FORECAST($C$8+AC674,Инклинометрия!$B$2:$B$152,Инклинометрия!$A$2:$A$152))</f>
        <v>-</v>
      </c>
      <c r="AI674" s="89" t="str">
        <f>IF(AC674=0,"-",FORECAST($C$8,Инклинометрия!$B$2:$B$152,Инклинометрия!$A$2:$A$152))</f>
        <v>-</v>
      </c>
      <c r="AJ674" s="28"/>
      <c r="AK674" s="67">
        <f t="shared" si="353"/>
        <v>0</v>
      </c>
      <c r="AL674" s="28">
        <f t="shared" si="354"/>
        <v>0</v>
      </c>
      <c r="AM674" s="28">
        <f t="shared" si="355"/>
        <v>0.1</v>
      </c>
      <c r="AN674" s="26">
        <f t="shared" si="356"/>
        <v>0.1</v>
      </c>
      <c r="AO674" s="87">
        <f t="shared" si="357"/>
        <v>145626.51678434567</v>
      </c>
      <c r="AP674" s="87">
        <f t="shared" si="335"/>
        <v>44301.516784345658</v>
      </c>
      <c r="AQ674" s="66">
        <f t="shared" si="336"/>
        <v>14695380</v>
      </c>
      <c r="AR674" s="66">
        <f t="shared" si="337"/>
        <v>14695380</v>
      </c>
      <c r="AS674" s="66">
        <f t="shared" si="338"/>
        <v>784800</v>
      </c>
      <c r="AT674" s="45">
        <f t="shared" si="342"/>
        <v>15625806.516784346</v>
      </c>
      <c r="AU674" s="75"/>
    </row>
    <row r="675" spans="2:47" x14ac:dyDescent="0.3">
      <c r="B675" s="41">
        <f t="shared" si="343"/>
        <v>3225</v>
      </c>
      <c r="C675" s="8">
        <f t="shared" si="358"/>
        <v>32.25</v>
      </c>
      <c r="D675" s="73">
        <f t="shared" si="339"/>
        <v>43.134374999999999</v>
      </c>
      <c r="E675" s="29">
        <f t="shared" si="361"/>
        <v>10682.095556115764</v>
      </c>
      <c r="F675" s="29">
        <f t="shared" si="344"/>
        <v>16.561388459093266</v>
      </c>
      <c r="G675" s="29">
        <f t="shared" si="359"/>
        <v>22.15085706403724</v>
      </c>
      <c r="H675" s="17">
        <f t="shared" si="345"/>
        <v>14287.302806304748</v>
      </c>
      <c r="I675" s="29">
        <f t="shared" si="346"/>
        <v>2.2250485660981263</v>
      </c>
      <c r="J675" s="29">
        <f t="shared" si="340"/>
        <v>20.847057720369335</v>
      </c>
      <c r="K675" s="39">
        <f t="shared" si="347"/>
        <v>1400</v>
      </c>
      <c r="L675" s="49">
        <f t="shared" si="330"/>
        <v>0</v>
      </c>
      <c r="M675" s="48">
        <f t="shared" si="331"/>
        <v>4.2266987561397071</v>
      </c>
      <c r="N675" s="51">
        <f t="shared" si="341"/>
        <v>0</v>
      </c>
      <c r="O675" s="54">
        <f t="shared" si="360"/>
        <v>18.880500609176615</v>
      </c>
      <c r="P675" s="34">
        <f t="shared" si="348"/>
        <v>1.7671458676442586</v>
      </c>
      <c r="Q675" s="30">
        <f t="shared" si="349"/>
        <v>0</v>
      </c>
      <c r="R675" s="58">
        <f t="shared" si="350"/>
        <v>0</v>
      </c>
      <c r="S675" s="58">
        <f t="shared" si="351"/>
        <v>0</v>
      </c>
      <c r="T675" s="58">
        <f t="shared" si="332"/>
        <v>100</v>
      </c>
      <c r="U675" s="88" t="str">
        <f>IF(R675=0,"-",FORECAST($C$8,Инклинометрия!$B$2:$B$152,Инклинометрия!$A$2:$A$152))</f>
        <v>-</v>
      </c>
      <c r="V675" s="88" t="str">
        <f>IF(R675=0,"-",FORECAST($C$8-R675,Инклинометрия!$B$2:$B$152,Инклинометрия!$A$2:$A$152))</f>
        <v>-</v>
      </c>
      <c r="W675" s="88" t="str">
        <f>IF(R675&gt;0,FORECAST($C$8,Инклинометрия!$B$2:$B$152,Инклинометрия!$A$2:$A$152),IF(AB675=$C$8,"-",FORECAST($C$8-AB675,Инклинометрия!$B$2:$B$152,Инклинометрия!$A$2:$A$152)))</f>
        <v>-</v>
      </c>
      <c r="X675" s="88" t="str">
        <f>IF(S675=0,"-",FORECAST($C$8-(S675+AB675),Инклинометрия!$B$2:$B$152,Инклинометрия!$A$2:$A$152))</f>
        <v>-</v>
      </c>
      <c r="Y675" s="88">
        <f>FORECAST($C$8+T675,Инклинометрия!$B$2:$B$152,Инклинометрия!$A$2:$A$152)</f>
        <v>1425</v>
      </c>
      <c r="Z675" s="88">
        <f>IF(R675=0,FORECAST($C$6-T675,Инклинометрия!$B$2:$B$152,Инклинометрия!$A$2:$A$152),FORECAST($C$8,Инклинометрия!$B$2:$B$152,Инклинометрия!$A$2:$A$152))</f>
        <v>1330</v>
      </c>
      <c r="AA675" s="61">
        <f t="shared" si="333"/>
        <v>1400</v>
      </c>
      <c r="AB675" s="62">
        <f t="shared" si="352"/>
        <v>1400</v>
      </c>
      <c r="AC675" s="62">
        <f t="shared" si="334"/>
        <v>0</v>
      </c>
      <c r="AD675" s="65">
        <f>IF(R675=0,FORECAST($C$8,Инклинометрия!$B$2:$B$152,Инклинометрия!$A$2:$A$152),V675)</f>
        <v>1330</v>
      </c>
      <c r="AE675" s="65">
        <f>FORECAST($C$8-(R675+AA675),Инклинометрия!$B$2:$B$152,Инклинометрия!$A$2:$A$152)</f>
        <v>0</v>
      </c>
      <c r="AF675" s="65">
        <f>IF(AB675=0,"-",FORECAST($C$8,Инклинометрия!$B$2:$B$152,Инклинометрия!$A$2:$A$152))</f>
        <v>1330</v>
      </c>
      <c r="AG675" s="65">
        <f>IF(AB675=0,"-",FORECAST($C$8-AB675,Инклинометрия!$B$2:$B$152,Инклинометрия!$A$2:$A$152))</f>
        <v>0</v>
      </c>
      <c r="AH675" s="65" t="str">
        <f>IF(AC675=0,"-",FORECAST($C$8+AC675,Инклинометрия!$B$2:$B$152,Инклинометрия!$A$2:$A$152))</f>
        <v>-</v>
      </c>
      <c r="AI675" s="89" t="str">
        <f>IF(AC675=0,"-",FORECAST($C$8,Инклинометрия!$B$2:$B$152,Инклинометрия!$A$2:$A$152))</f>
        <v>-</v>
      </c>
      <c r="AJ675" s="28"/>
      <c r="AK675" s="67">
        <f t="shared" si="353"/>
        <v>0</v>
      </c>
      <c r="AL675" s="28">
        <f t="shared" si="354"/>
        <v>0</v>
      </c>
      <c r="AM675" s="28">
        <f t="shared" si="355"/>
        <v>0.1</v>
      </c>
      <c r="AN675" s="26">
        <f t="shared" si="356"/>
        <v>0.1</v>
      </c>
      <c r="AO675" s="87">
        <f t="shared" si="357"/>
        <v>145626.51678434567</v>
      </c>
      <c r="AP675" s="87">
        <f t="shared" si="335"/>
        <v>44301.516784345658</v>
      </c>
      <c r="AQ675" s="66">
        <f t="shared" si="336"/>
        <v>14695380</v>
      </c>
      <c r="AR675" s="66">
        <f t="shared" si="337"/>
        <v>14695380</v>
      </c>
      <c r="AS675" s="66">
        <f t="shared" si="338"/>
        <v>784800</v>
      </c>
      <c r="AT675" s="45">
        <f t="shared" si="342"/>
        <v>15625806.516784346</v>
      </c>
      <c r="AU675" s="75"/>
    </row>
    <row r="676" spans="2:47" x14ac:dyDescent="0.3">
      <c r="B676" s="41">
        <f t="shared" si="343"/>
        <v>3230</v>
      </c>
      <c r="C676" s="8">
        <f t="shared" si="358"/>
        <v>32.299999999999997</v>
      </c>
      <c r="D676" s="73">
        <f t="shared" si="339"/>
        <v>43.201250000000002</v>
      </c>
      <c r="E676" s="29">
        <f t="shared" si="361"/>
        <v>10698.656944574859</v>
      </c>
      <c r="F676" s="29">
        <f t="shared" si="344"/>
        <v>16.561388459093266</v>
      </c>
      <c r="G676" s="29">
        <f t="shared" si="359"/>
        <v>22.15085706403724</v>
      </c>
      <c r="H676" s="17">
        <f t="shared" si="345"/>
        <v>14309.453663368786</v>
      </c>
      <c r="I676" s="29">
        <f t="shared" si="346"/>
        <v>2.2250485660981263</v>
      </c>
      <c r="J676" s="29">
        <f t="shared" si="340"/>
        <v>20.847057720369335</v>
      </c>
      <c r="K676" s="39">
        <f t="shared" si="347"/>
        <v>1400</v>
      </c>
      <c r="L676" s="49">
        <f t="shared" si="330"/>
        <v>0</v>
      </c>
      <c r="M676" s="48">
        <f t="shared" si="331"/>
        <v>4.2266987561397071</v>
      </c>
      <c r="N676" s="51">
        <f t="shared" si="341"/>
        <v>0</v>
      </c>
      <c r="O676" s="54">
        <f t="shared" si="360"/>
        <v>18.880500609176615</v>
      </c>
      <c r="P676" s="34">
        <f t="shared" si="348"/>
        <v>1.7671458676442586</v>
      </c>
      <c r="Q676" s="30">
        <f t="shared" si="349"/>
        <v>0</v>
      </c>
      <c r="R676" s="58">
        <f t="shared" si="350"/>
        <v>0</v>
      </c>
      <c r="S676" s="58">
        <f t="shared" si="351"/>
        <v>0</v>
      </c>
      <c r="T676" s="58">
        <f t="shared" si="332"/>
        <v>100</v>
      </c>
      <c r="U676" s="88" t="str">
        <f>IF(R676=0,"-",FORECAST($C$8,Инклинометрия!$B$2:$B$152,Инклинометрия!$A$2:$A$152))</f>
        <v>-</v>
      </c>
      <c r="V676" s="88" t="str">
        <f>IF(R676=0,"-",FORECAST($C$8-R676,Инклинометрия!$B$2:$B$152,Инклинометрия!$A$2:$A$152))</f>
        <v>-</v>
      </c>
      <c r="W676" s="88" t="str">
        <f>IF(R676&gt;0,FORECAST($C$8,Инклинометрия!$B$2:$B$152,Инклинометрия!$A$2:$A$152),IF(AB676=$C$8,"-",FORECAST($C$8-AB676,Инклинометрия!$B$2:$B$152,Инклинометрия!$A$2:$A$152)))</f>
        <v>-</v>
      </c>
      <c r="X676" s="88" t="str">
        <f>IF(S676=0,"-",FORECAST($C$8-(S676+AB676),Инклинометрия!$B$2:$B$152,Инклинометрия!$A$2:$A$152))</f>
        <v>-</v>
      </c>
      <c r="Y676" s="88">
        <f>FORECAST($C$8+T676,Инклинометрия!$B$2:$B$152,Инклинометрия!$A$2:$A$152)</f>
        <v>1425</v>
      </c>
      <c r="Z676" s="88">
        <f>IF(R676=0,FORECAST($C$6-T676,Инклинометрия!$B$2:$B$152,Инклинометрия!$A$2:$A$152),FORECAST($C$8,Инклинометрия!$B$2:$B$152,Инклинометрия!$A$2:$A$152))</f>
        <v>1330</v>
      </c>
      <c r="AA676" s="61">
        <f t="shared" si="333"/>
        <v>1400</v>
      </c>
      <c r="AB676" s="62">
        <f t="shared" si="352"/>
        <v>1400</v>
      </c>
      <c r="AC676" s="62">
        <f t="shared" si="334"/>
        <v>0</v>
      </c>
      <c r="AD676" s="65">
        <f>IF(R676=0,FORECAST($C$8,Инклинометрия!$B$2:$B$152,Инклинометрия!$A$2:$A$152),V676)</f>
        <v>1330</v>
      </c>
      <c r="AE676" s="65">
        <f>FORECAST($C$8-(R676+AA676),Инклинометрия!$B$2:$B$152,Инклинометрия!$A$2:$A$152)</f>
        <v>0</v>
      </c>
      <c r="AF676" s="65">
        <f>IF(AB676=0,"-",FORECAST($C$8,Инклинометрия!$B$2:$B$152,Инклинометрия!$A$2:$A$152))</f>
        <v>1330</v>
      </c>
      <c r="AG676" s="65">
        <f>IF(AB676=0,"-",FORECAST($C$8-AB676,Инклинометрия!$B$2:$B$152,Инклинометрия!$A$2:$A$152))</f>
        <v>0</v>
      </c>
      <c r="AH676" s="65" t="str">
        <f>IF(AC676=0,"-",FORECAST($C$8+AC676,Инклинометрия!$B$2:$B$152,Инклинометрия!$A$2:$A$152))</f>
        <v>-</v>
      </c>
      <c r="AI676" s="89" t="str">
        <f>IF(AC676=0,"-",FORECAST($C$8,Инклинометрия!$B$2:$B$152,Инклинометрия!$A$2:$A$152))</f>
        <v>-</v>
      </c>
      <c r="AJ676" s="28"/>
      <c r="AK676" s="67">
        <f t="shared" si="353"/>
        <v>0</v>
      </c>
      <c r="AL676" s="28">
        <f t="shared" si="354"/>
        <v>0</v>
      </c>
      <c r="AM676" s="28">
        <f t="shared" si="355"/>
        <v>0.1</v>
      </c>
      <c r="AN676" s="26">
        <f t="shared" si="356"/>
        <v>0.1</v>
      </c>
      <c r="AO676" s="87">
        <f t="shared" si="357"/>
        <v>145626.51678434567</v>
      </c>
      <c r="AP676" s="87">
        <f t="shared" si="335"/>
        <v>44301.516784345658</v>
      </c>
      <c r="AQ676" s="66">
        <f t="shared" si="336"/>
        <v>14695380</v>
      </c>
      <c r="AR676" s="66">
        <f t="shared" si="337"/>
        <v>14695380</v>
      </c>
      <c r="AS676" s="66">
        <f t="shared" si="338"/>
        <v>784800</v>
      </c>
      <c r="AT676" s="45">
        <f t="shared" si="342"/>
        <v>15625806.516784346</v>
      </c>
      <c r="AU676" s="75"/>
    </row>
    <row r="677" spans="2:47" x14ac:dyDescent="0.3">
      <c r="B677" s="41">
        <f t="shared" si="343"/>
        <v>3235</v>
      </c>
      <c r="C677" s="8">
        <f t="shared" si="358"/>
        <v>32.35</v>
      </c>
      <c r="D677" s="73">
        <f t="shared" si="339"/>
        <v>43.268124999999998</v>
      </c>
      <c r="E677" s="29">
        <f t="shared" si="361"/>
        <v>10715.218333033954</v>
      </c>
      <c r="F677" s="29">
        <f t="shared" si="344"/>
        <v>16.561388459095621</v>
      </c>
      <c r="G677" s="29">
        <f t="shared" si="359"/>
        <v>22.150857064040391</v>
      </c>
      <c r="H677" s="17">
        <f t="shared" si="345"/>
        <v>14331.604520432826</v>
      </c>
      <c r="I677" s="29">
        <f t="shared" si="346"/>
        <v>2.2250485660981263</v>
      </c>
      <c r="J677" s="29">
        <f t="shared" si="340"/>
        <v>20.847057720370817</v>
      </c>
      <c r="K677" s="39">
        <f t="shared" si="347"/>
        <v>1400</v>
      </c>
      <c r="L677" s="49">
        <f t="shared" si="330"/>
        <v>0</v>
      </c>
      <c r="M677" s="48">
        <f t="shared" si="331"/>
        <v>4.2266987561397071</v>
      </c>
      <c r="N677" s="51">
        <f t="shared" si="341"/>
        <v>0</v>
      </c>
      <c r="O677" s="54">
        <f t="shared" si="360"/>
        <v>18.880500609176615</v>
      </c>
      <c r="P677" s="34">
        <f t="shared" si="348"/>
        <v>1.7671458676442586</v>
      </c>
      <c r="Q677" s="30">
        <f t="shared" si="349"/>
        <v>0</v>
      </c>
      <c r="R677" s="58">
        <f t="shared" si="350"/>
        <v>0</v>
      </c>
      <c r="S677" s="58">
        <f t="shared" si="351"/>
        <v>0</v>
      </c>
      <c r="T677" s="58">
        <f t="shared" si="332"/>
        <v>100</v>
      </c>
      <c r="U677" s="88" t="str">
        <f>IF(R677=0,"-",FORECAST($C$8,Инклинометрия!$B$2:$B$152,Инклинометрия!$A$2:$A$152))</f>
        <v>-</v>
      </c>
      <c r="V677" s="88" t="str">
        <f>IF(R677=0,"-",FORECAST($C$8-R677,Инклинометрия!$B$2:$B$152,Инклинометрия!$A$2:$A$152))</f>
        <v>-</v>
      </c>
      <c r="W677" s="88" t="str">
        <f>IF(R677&gt;0,FORECAST($C$8,Инклинометрия!$B$2:$B$152,Инклинометрия!$A$2:$A$152),IF(AB677=$C$8,"-",FORECAST($C$8-AB677,Инклинометрия!$B$2:$B$152,Инклинометрия!$A$2:$A$152)))</f>
        <v>-</v>
      </c>
      <c r="X677" s="88" t="str">
        <f>IF(S677=0,"-",FORECAST($C$8-(S677+AB677),Инклинометрия!$B$2:$B$152,Инклинометрия!$A$2:$A$152))</f>
        <v>-</v>
      </c>
      <c r="Y677" s="88">
        <f>FORECAST($C$8+T677,Инклинометрия!$B$2:$B$152,Инклинометрия!$A$2:$A$152)</f>
        <v>1425</v>
      </c>
      <c r="Z677" s="88">
        <f>IF(R677=0,FORECAST($C$6-T677,Инклинометрия!$B$2:$B$152,Инклинометрия!$A$2:$A$152),FORECAST($C$8,Инклинометрия!$B$2:$B$152,Инклинометрия!$A$2:$A$152))</f>
        <v>1330</v>
      </c>
      <c r="AA677" s="61">
        <f t="shared" si="333"/>
        <v>1400</v>
      </c>
      <c r="AB677" s="62">
        <f t="shared" si="352"/>
        <v>1400</v>
      </c>
      <c r="AC677" s="62">
        <f t="shared" si="334"/>
        <v>0</v>
      </c>
      <c r="AD677" s="65">
        <f>IF(R677=0,FORECAST($C$8,Инклинометрия!$B$2:$B$152,Инклинометрия!$A$2:$A$152),V677)</f>
        <v>1330</v>
      </c>
      <c r="AE677" s="65">
        <f>FORECAST($C$8-(R677+AA677),Инклинометрия!$B$2:$B$152,Инклинометрия!$A$2:$A$152)</f>
        <v>0</v>
      </c>
      <c r="AF677" s="65">
        <f>IF(AB677=0,"-",FORECAST($C$8,Инклинометрия!$B$2:$B$152,Инклинометрия!$A$2:$A$152))</f>
        <v>1330</v>
      </c>
      <c r="AG677" s="65">
        <f>IF(AB677=0,"-",FORECAST($C$8-AB677,Инклинометрия!$B$2:$B$152,Инклинометрия!$A$2:$A$152))</f>
        <v>0</v>
      </c>
      <c r="AH677" s="65" t="str">
        <f>IF(AC677=0,"-",FORECAST($C$8+AC677,Инклинометрия!$B$2:$B$152,Инклинометрия!$A$2:$A$152))</f>
        <v>-</v>
      </c>
      <c r="AI677" s="89" t="str">
        <f>IF(AC677=0,"-",FORECAST($C$8,Инклинометрия!$B$2:$B$152,Инклинометрия!$A$2:$A$152))</f>
        <v>-</v>
      </c>
      <c r="AJ677" s="28"/>
      <c r="AK677" s="67">
        <f t="shared" si="353"/>
        <v>0</v>
      </c>
      <c r="AL677" s="28">
        <f t="shared" si="354"/>
        <v>0</v>
      </c>
      <c r="AM677" s="28">
        <f t="shared" si="355"/>
        <v>0.1</v>
      </c>
      <c r="AN677" s="26">
        <f t="shared" si="356"/>
        <v>0.1</v>
      </c>
      <c r="AO677" s="87">
        <f t="shared" si="357"/>
        <v>145626.51678434567</v>
      </c>
      <c r="AP677" s="87">
        <f t="shared" si="335"/>
        <v>44301.516784345658</v>
      </c>
      <c r="AQ677" s="66">
        <f t="shared" si="336"/>
        <v>14695380</v>
      </c>
      <c r="AR677" s="66">
        <f t="shared" si="337"/>
        <v>14695380</v>
      </c>
      <c r="AS677" s="66">
        <f t="shared" si="338"/>
        <v>784800</v>
      </c>
      <c r="AT677" s="45">
        <f t="shared" si="342"/>
        <v>15625806.516784346</v>
      </c>
      <c r="AU677" s="75"/>
    </row>
    <row r="678" spans="2:47" x14ac:dyDescent="0.3">
      <c r="B678" s="41">
        <f t="shared" si="343"/>
        <v>3240</v>
      </c>
      <c r="C678" s="8">
        <f t="shared" si="358"/>
        <v>32.4</v>
      </c>
      <c r="D678" s="73">
        <f t="shared" si="339"/>
        <v>43.335000000000001</v>
      </c>
      <c r="E678" s="29">
        <f t="shared" si="361"/>
        <v>10731.779721493047</v>
      </c>
      <c r="F678" s="29">
        <f t="shared" si="344"/>
        <v>16.561388459093266</v>
      </c>
      <c r="G678" s="29">
        <f t="shared" si="359"/>
        <v>22.15085706403724</v>
      </c>
      <c r="H678" s="17">
        <f t="shared" si="345"/>
        <v>14353.755377496864</v>
      </c>
      <c r="I678" s="29">
        <f t="shared" si="346"/>
        <v>2.2250485660981263</v>
      </c>
      <c r="J678" s="29">
        <f t="shared" si="340"/>
        <v>20.847057720369335</v>
      </c>
      <c r="K678" s="39">
        <f t="shared" si="347"/>
        <v>1400</v>
      </c>
      <c r="L678" s="49">
        <f t="shared" si="330"/>
        <v>0</v>
      </c>
      <c r="M678" s="48">
        <f t="shared" si="331"/>
        <v>4.2266987561397071</v>
      </c>
      <c r="N678" s="51">
        <f t="shared" si="341"/>
        <v>0</v>
      </c>
      <c r="O678" s="54">
        <f t="shared" si="360"/>
        <v>18.880500609176615</v>
      </c>
      <c r="P678" s="34">
        <f t="shared" si="348"/>
        <v>1.7671458676442586</v>
      </c>
      <c r="Q678" s="30">
        <f t="shared" si="349"/>
        <v>0</v>
      </c>
      <c r="R678" s="58">
        <f t="shared" si="350"/>
        <v>0</v>
      </c>
      <c r="S678" s="58">
        <f t="shared" si="351"/>
        <v>0</v>
      </c>
      <c r="T678" s="58">
        <f t="shared" si="332"/>
        <v>100</v>
      </c>
      <c r="U678" s="88" t="str">
        <f>IF(R678=0,"-",FORECAST($C$8,Инклинометрия!$B$2:$B$152,Инклинометрия!$A$2:$A$152))</f>
        <v>-</v>
      </c>
      <c r="V678" s="88" t="str">
        <f>IF(R678=0,"-",FORECAST($C$8-R678,Инклинометрия!$B$2:$B$152,Инклинометрия!$A$2:$A$152))</f>
        <v>-</v>
      </c>
      <c r="W678" s="88" t="str">
        <f>IF(R678&gt;0,FORECAST($C$8,Инклинометрия!$B$2:$B$152,Инклинометрия!$A$2:$A$152),IF(AB678=$C$8,"-",FORECAST($C$8-AB678,Инклинометрия!$B$2:$B$152,Инклинометрия!$A$2:$A$152)))</f>
        <v>-</v>
      </c>
      <c r="X678" s="88" t="str">
        <f>IF(S678=0,"-",FORECAST($C$8-(S678+AB678),Инклинометрия!$B$2:$B$152,Инклинометрия!$A$2:$A$152))</f>
        <v>-</v>
      </c>
      <c r="Y678" s="88">
        <f>FORECAST($C$8+T678,Инклинометрия!$B$2:$B$152,Инклинометрия!$A$2:$A$152)</f>
        <v>1425</v>
      </c>
      <c r="Z678" s="88">
        <f>IF(R678=0,FORECAST($C$6-T678,Инклинометрия!$B$2:$B$152,Инклинометрия!$A$2:$A$152),FORECAST($C$8,Инклинометрия!$B$2:$B$152,Инклинометрия!$A$2:$A$152))</f>
        <v>1330</v>
      </c>
      <c r="AA678" s="61">
        <f t="shared" si="333"/>
        <v>1400</v>
      </c>
      <c r="AB678" s="62">
        <f t="shared" si="352"/>
        <v>1400</v>
      </c>
      <c r="AC678" s="62">
        <f t="shared" si="334"/>
        <v>0</v>
      </c>
      <c r="AD678" s="65">
        <f>IF(R678=0,FORECAST($C$8,Инклинометрия!$B$2:$B$152,Инклинометрия!$A$2:$A$152),V678)</f>
        <v>1330</v>
      </c>
      <c r="AE678" s="65">
        <f>FORECAST($C$8-(R678+AA678),Инклинометрия!$B$2:$B$152,Инклинометрия!$A$2:$A$152)</f>
        <v>0</v>
      </c>
      <c r="AF678" s="65">
        <f>IF(AB678=0,"-",FORECAST($C$8,Инклинометрия!$B$2:$B$152,Инклинометрия!$A$2:$A$152))</f>
        <v>1330</v>
      </c>
      <c r="AG678" s="65">
        <f>IF(AB678=0,"-",FORECAST($C$8-AB678,Инклинометрия!$B$2:$B$152,Инклинометрия!$A$2:$A$152))</f>
        <v>0</v>
      </c>
      <c r="AH678" s="65" t="str">
        <f>IF(AC678=0,"-",FORECAST($C$8+AC678,Инклинометрия!$B$2:$B$152,Инклинометрия!$A$2:$A$152))</f>
        <v>-</v>
      </c>
      <c r="AI678" s="89" t="str">
        <f>IF(AC678=0,"-",FORECAST($C$8,Инклинометрия!$B$2:$B$152,Инклинометрия!$A$2:$A$152))</f>
        <v>-</v>
      </c>
      <c r="AJ678" s="28"/>
      <c r="AK678" s="67">
        <f t="shared" si="353"/>
        <v>0</v>
      </c>
      <c r="AL678" s="28">
        <f t="shared" si="354"/>
        <v>0</v>
      </c>
      <c r="AM678" s="28">
        <f t="shared" si="355"/>
        <v>0.1</v>
      </c>
      <c r="AN678" s="26">
        <f t="shared" si="356"/>
        <v>0.1</v>
      </c>
      <c r="AO678" s="87">
        <f t="shared" si="357"/>
        <v>145626.51678434567</v>
      </c>
      <c r="AP678" s="87">
        <f t="shared" si="335"/>
        <v>44301.516784345658</v>
      </c>
      <c r="AQ678" s="66">
        <f t="shared" si="336"/>
        <v>14695380</v>
      </c>
      <c r="AR678" s="66">
        <f t="shared" si="337"/>
        <v>14695380</v>
      </c>
      <c r="AS678" s="66">
        <f t="shared" si="338"/>
        <v>784800</v>
      </c>
      <c r="AT678" s="45">
        <f t="shared" si="342"/>
        <v>15625806.516784346</v>
      </c>
      <c r="AU678" s="75"/>
    </row>
    <row r="679" spans="2:47" x14ac:dyDescent="0.3">
      <c r="B679" s="41">
        <f t="shared" si="343"/>
        <v>3245</v>
      </c>
      <c r="C679" s="8">
        <f t="shared" si="358"/>
        <v>32.450000000000003</v>
      </c>
      <c r="D679" s="73">
        <f t="shared" si="339"/>
        <v>43.401874999999997</v>
      </c>
      <c r="E679" s="29">
        <f t="shared" si="361"/>
        <v>10748.341109952144</v>
      </c>
      <c r="F679" s="29">
        <f t="shared" si="344"/>
        <v>16.561388459095621</v>
      </c>
      <c r="G679" s="29">
        <f t="shared" si="359"/>
        <v>22.150857064040391</v>
      </c>
      <c r="H679" s="17">
        <f t="shared" si="345"/>
        <v>14375.906234560904</v>
      </c>
      <c r="I679" s="29">
        <f t="shared" si="346"/>
        <v>2.2250485660981263</v>
      </c>
      <c r="J679" s="29">
        <f t="shared" si="340"/>
        <v>20.847057720370817</v>
      </c>
      <c r="K679" s="39">
        <f t="shared" si="347"/>
        <v>1400</v>
      </c>
      <c r="L679" s="49">
        <f t="shared" si="330"/>
        <v>0</v>
      </c>
      <c r="M679" s="48">
        <f t="shared" si="331"/>
        <v>4.2266987561397071</v>
      </c>
      <c r="N679" s="51">
        <f t="shared" si="341"/>
        <v>0</v>
      </c>
      <c r="O679" s="54">
        <f t="shared" si="360"/>
        <v>18.880500609176615</v>
      </c>
      <c r="P679" s="34">
        <f t="shared" si="348"/>
        <v>1.7671458676442586</v>
      </c>
      <c r="Q679" s="30">
        <f t="shared" si="349"/>
        <v>0</v>
      </c>
      <c r="R679" s="58">
        <f t="shared" si="350"/>
        <v>0</v>
      </c>
      <c r="S679" s="58">
        <f t="shared" si="351"/>
        <v>0</v>
      </c>
      <c r="T679" s="58">
        <f t="shared" si="332"/>
        <v>100</v>
      </c>
      <c r="U679" s="88" t="str">
        <f>IF(R679=0,"-",FORECAST($C$8,Инклинометрия!$B$2:$B$152,Инклинометрия!$A$2:$A$152))</f>
        <v>-</v>
      </c>
      <c r="V679" s="88" t="str">
        <f>IF(R679=0,"-",FORECAST($C$8-R679,Инклинометрия!$B$2:$B$152,Инклинометрия!$A$2:$A$152))</f>
        <v>-</v>
      </c>
      <c r="W679" s="88" t="str">
        <f>IF(R679&gt;0,FORECAST($C$8,Инклинометрия!$B$2:$B$152,Инклинометрия!$A$2:$A$152),IF(AB679=$C$8,"-",FORECAST($C$8-AB679,Инклинометрия!$B$2:$B$152,Инклинометрия!$A$2:$A$152)))</f>
        <v>-</v>
      </c>
      <c r="X679" s="88" t="str">
        <f>IF(S679=0,"-",FORECAST($C$8-(S679+AB679),Инклинометрия!$B$2:$B$152,Инклинометрия!$A$2:$A$152))</f>
        <v>-</v>
      </c>
      <c r="Y679" s="88">
        <f>FORECAST($C$8+T679,Инклинометрия!$B$2:$B$152,Инклинометрия!$A$2:$A$152)</f>
        <v>1425</v>
      </c>
      <c r="Z679" s="88">
        <f>IF(R679=0,FORECAST($C$6-T679,Инклинометрия!$B$2:$B$152,Инклинометрия!$A$2:$A$152),FORECAST($C$8,Инклинометрия!$B$2:$B$152,Инклинометрия!$A$2:$A$152))</f>
        <v>1330</v>
      </c>
      <c r="AA679" s="61">
        <f t="shared" si="333"/>
        <v>1400</v>
      </c>
      <c r="AB679" s="62">
        <f t="shared" si="352"/>
        <v>1400</v>
      </c>
      <c r="AC679" s="62">
        <f t="shared" si="334"/>
        <v>0</v>
      </c>
      <c r="AD679" s="65">
        <f>IF(R679=0,FORECAST($C$8,Инклинометрия!$B$2:$B$152,Инклинометрия!$A$2:$A$152),V679)</f>
        <v>1330</v>
      </c>
      <c r="AE679" s="65">
        <f>FORECAST($C$8-(R679+AA679),Инклинометрия!$B$2:$B$152,Инклинометрия!$A$2:$A$152)</f>
        <v>0</v>
      </c>
      <c r="AF679" s="65">
        <f>IF(AB679=0,"-",FORECAST($C$8,Инклинометрия!$B$2:$B$152,Инклинометрия!$A$2:$A$152))</f>
        <v>1330</v>
      </c>
      <c r="AG679" s="65">
        <f>IF(AB679=0,"-",FORECAST($C$8-AB679,Инклинометрия!$B$2:$B$152,Инклинометрия!$A$2:$A$152))</f>
        <v>0</v>
      </c>
      <c r="AH679" s="65" t="str">
        <f>IF(AC679=0,"-",FORECAST($C$8+AC679,Инклинометрия!$B$2:$B$152,Инклинометрия!$A$2:$A$152))</f>
        <v>-</v>
      </c>
      <c r="AI679" s="89" t="str">
        <f>IF(AC679=0,"-",FORECAST($C$8,Инклинометрия!$B$2:$B$152,Инклинометрия!$A$2:$A$152))</f>
        <v>-</v>
      </c>
      <c r="AJ679" s="28"/>
      <c r="AK679" s="67">
        <f t="shared" si="353"/>
        <v>0</v>
      </c>
      <c r="AL679" s="28">
        <f t="shared" si="354"/>
        <v>0</v>
      </c>
      <c r="AM679" s="28">
        <f t="shared" si="355"/>
        <v>0.1</v>
      </c>
      <c r="AN679" s="26">
        <f t="shared" si="356"/>
        <v>0.1</v>
      </c>
      <c r="AO679" s="87">
        <f t="shared" si="357"/>
        <v>145626.51678434567</v>
      </c>
      <c r="AP679" s="87">
        <f t="shared" si="335"/>
        <v>44301.516784345658</v>
      </c>
      <c r="AQ679" s="66">
        <f t="shared" si="336"/>
        <v>14695380</v>
      </c>
      <c r="AR679" s="66">
        <f t="shared" si="337"/>
        <v>14695380</v>
      </c>
      <c r="AS679" s="66">
        <f t="shared" si="338"/>
        <v>784800</v>
      </c>
      <c r="AT679" s="45">
        <f t="shared" si="342"/>
        <v>15625806.516784346</v>
      </c>
      <c r="AU679" s="75"/>
    </row>
    <row r="680" spans="2:47" x14ac:dyDescent="0.3">
      <c r="B680" s="41">
        <f t="shared" si="343"/>
        <v>3250</v>
      </c>
      <c r="C680" s="8">
        <f t="shared" si="358"/>
        <v>32.5</v>
      </c>
      <c r="D680" s="73">
        <f t="shared" si="339"/>
        <v>43.46875</v>
      </c>
      <c r="E680" s="29">
        <f t="shared" si="361"/>
        <v>10764.902498411237</v>
      </c>
      <c r="F680" s="29">
        <f t="shared" si="344"/>
        <v>16.561388459093266</v>
      </c>
      <c r="G680" s="29">
        <f t="shared" si="359"/>
        <v>22.15085706403724</v>
      </c>
      <c r="H680" s="17">
        <f t="shared" si="345"/>
        <v>14398.057091624942</v>
      </c>
      <c r="I680" s="29">
        <f t="shared" si="346"/>
        <v>2.2250485660981263</v>
      </c>
      <c r="J680" s="29">
        <f t="shared" si="340"/>
        <v>20.847057720369335</v>
      </c>
      <c r="K680" s="39">
        <f t="shared" si="347"/>
        <v>1400</v>
      </c>
      <c r="L680" s="49">
        <f t="shared" si="330"/>
        <v>0</v>
      </c>
      <c r="M680" s="48">
        <f t="shared" si="331"/>
        <v>4.2266987561397071</v>
      </c>
      <c r="N680" s="51">
        <f t="shared" si="341"/>
        <v>0</v>
      </c>
      <c r="O680" s="54">
        <f t="shared" si="360"/>
        <v>18.880500609176615</v>
      </c>
      <c r="P680" s="34">
        <f t="shared" si="348"/>
        <v>1.7671458676442586</v>
      </c>
      <c r="Q680" s="30">
        <f t="shared" si="349"/>
        <v>0</v>
      </c>
      <c r="R680" s="58">
        <f t="shared" si="350"/>
        <v>0</v>
      </c>
      <c r="S680" s="58">
        <f t="shared" si="351"/>
        <v>0</v>
      </c>
      <c r="T680" s="58">
        <f t="shared" si="332"/>
        <v>100</v>
      </c>
      <c r="U680" s="88" t="str">
        <f>IF(R680=0,"-",FORECAST($C$8,Инклинометрия!$B$2:$B$152,Инклинометрия!$A$2:$A$152))</f>
        <v>-</v>
      </c>
      <c r="V680" s="88" t="str">
        <f>IF(R680=0,"-",FORECAST($C$8-R680,Инклинометрия!$B$2:$B$152,Инклинометрия!$A$2:$A$152))</f>
        <v>-</v>
      </c>
      <c r="W680" s="88" t="str">
        <f>IF(R680&gt;0,FORECAST($C$8,Инклинометрия!$B$2:$B$152,Инклинометрия!$A$2:$A$152),IF(AB680=$C$8,"-",FORECAST($C$8-AB680,Инклинометрия!$B$2:$B$152,Инклинометрия!$A$2:$A$152)))</f>
        <v>-</v>
      </c>
      <c r="X680" s="88" t="str">
        <f>IF(S680=0,"-",FORECAST($C$8-(S680+AB680),Инклинометрия!$B$2:$B$152,Инклинометрия!$A$2:$A$152))</f>
        <v>-</v>
      </c>
      <c r="Y680" s="88">
        <f>FORECAST($C$8+T680,Инклинометрия!$B$2:$B$152,Инклинометрия!$A$2:$A$152)</f>
        <v>1425</v>
      </c>
      <c r="Z680" s="88">
        <f>IF(R680=0,FORECAST($C$6-T680,Инклинометрия!$B$2:$B$152,Инклинометрия!$A$2:$A$152),FORECAST($C$8,Инклинометрия!$B$2:$B$152,Инклинометрия!$A$2:$A$152))</f>
        <v>1330</v>
      </c>
      <c r="AA680" s="61">
        <f t="shared" si="333"/>
        <v>1400</v>
      </c>
      <c r="AB680" s="62">
        <f t="shared" si="352"/>
        <v>1400</v>
      </c>
      <c r="AC680" s="62">
        <f t="shared" si="334"/>
        <v>0</v>
      </c>
      <c r="AD680" s="65">
        <f>IF(R680=0,FORECAST($C$8,Инклинометрия!$B$2:$B$152,Инклинометрия!$A$2:$A$152),V680)</f>
        <v>1330</v>
      </c>
      <c r="AE680" s="65">
        <f>FORECAST($C$8-(R680+AA680),Инклинометрия!$B$2:$B$152,Инклинометрия!$A$2:$A$152)</f>
        <v>0</v>
      </c>
      <c r="AF680" s="65">
        <f>IF(AB680=0,"-",FORECAST($C$8,Инклинометрия!$B$2:$B$152,Инклинометрия!$A$2:$A$152))</f>
        <v>1330</v>
      </c>
      <c r="AG680" s="65">
        <f>IF(AB680=0,"-",FORECAST($C$8-AB680,Инклинометрия!$B$2:$B$152,Инклинометрия!$A$2:$A$152))</f>
        <v>0</v>
      </c>
      <c r="AH680" s="65" t="str">
        <f>IF(AC680=0,"-",FORECAST($C$8+AC680,Инклинометрия!$B$2:$B$152,Инклинометрия!$A$2:$A$152))</f>
        <v>-</v>
      </c>
      <c r="AI680" s="89" t="str">
        <f>IF(AC680=0,"-",FORECAST($C$8,Инклинометрия!$B$2:$B$152,Инклинометрия!$A$2:$A$152))</f>
        <v>-</v>
      </c>
      <c r="AJ680" s="28"/>
      <c r="AK680" s="67">
        <f t="shared" si="353"/>
        <v>0</v>
      </c>
      <c r="AL680" s="28">
        <f t="shared" si="354"/>
        <v>0</v>
      </c>
      <c r="AM680" s="28">
        <f t="shared" si="355"/>
        <v>0.1</v>
      </c>
      <c r="AN680" s="26">
        <f t="shared" si="356"/>
        <v>0.1</v>
      </c>
      <c r="AO680" s="87">
        <f t="shared" si="357"/>
        <v>145626.51678434567</v>
      </c>
      <c r="AP680" s="87">
        <f t="shared" si="335"/>
        <v>44301.516784345658</v>
      </c>
      <c r="AQ680" s="66">
        <f t="shared" si="336"/>
        <v>14695380</v>
      </c>
      <c r="AR680" s="66">
        <f t="shared" si="337"/>
        <v>14695380</v>
      </c>
      <c r="AS680" s="66">
        <f t="shared" si="338"/>
        <v>784800</v>
      </c>
      <c r="AT680" s="45">
        <f t="shared" si="342"/>
        <v>15625806.516784346</v>
      </c>
      <c r="AU680" s="75"/>
    </row>
    <row r="681" spans="2:47" x14ac:dyDescent="0.3">
      <c r="B681" s="41">
        <f t="shared" si="343"/>
        <v>3255</v>
      </c>
      <c r="C681" s="8">
        <f t="shared" si="358"/>
        <v>32.549999999999997</v>
      </c>
      <c r="D681" s="73">
        <f t="shared" si="339"/>
        <v>43.535625000000003</v>
      </c>
      <c r="E681" s="29">
        <f t="shared" si="361"/>
        <v>10781.46388687033</v>
      </c>
      <c r="F681" s="29">
        <f t="shared" si="344"/>
        <v>16.561388459093266</v>
      </c>
      <c r="G681" s="29">
        <f t="shared" si="359"/>
        <v>22.15085706403724</v>
      </c>
      <c r="H681" s="17">
        <f t="shared" si="345"/>
        <v>14420.20794868898</v>
      </c>
      <c r="I681" s="29">
        <f t="shared" si="346"/>
        <v>2.2250485660981263</v>
      </c>
      <c r="J681" s="29">
        <f t="shared" si="340"/>
        <v>20.847057720369335</v>
      </c>
      <c r="K681" s="39">
        <f t="shared" si="347"/>
        <v>1400</v>
      </c>
      <c r="L681" s="49">
        <f t="shared" si="330"/>
        <v>0</v>
      </c>
      <c r="M681" s="48">
        <f t="shared" si="331"/>
        <v>4.2266987561397071</v>
      </c>
      <c r="N681" s="51">
        <f t="shared" si="341"/>
        <v>0</v>
      </c>
      <c r="O681" s="54">
        <f t="shared" si="360"/>
        <v>18.880500609176615</v>
      </c>
      <c r="P681" s="34">
        <f t="shared" si="348"/>
        <v>1.7671458676442586</v>
      </c>
      <c r="Q681" s="30">
        <f t="shared" si="349"/>
        <v>0</v>
      </c>
      <c r="R681" s="58">
        <f t="shared" si="350"/>
        <v>0</v>
      </c>
      <c r="S681" s="58">
        <f t="shared" si="351"/>
        <v>0</v>
      </c>
      <c r="T681" s="58">
        <f t="shared" si="332"/>
        <v>100</v>
      </c>
      <c r="U681" s="88" t="str">
        <f>IF(R681=0,"-",FORECAST($C$8,Инклинометрия!$B$2:$B$152,Инклинометрия!$A$2:$A$152))</f>
        <v>-</v>
      </c>
      <c r="V681" s="88" t="str">
        <f>IF(R681=0,"-",FORECAST($C$8-R681,Инклинометрия!$B$2:$B$152,Инклинометрия!$A$2:$A$152))</f>
        <v>-</v>
      </c>
      <c r="W681" s="88" t="str">
        <f>IF(R681&gt;0,FORECAST($C$8,Инклинометрия!$B$2:$B$152,Инклинометрия!$A$2:$A$152),IF(AB681=$C$8,"-",FORECAST($C$8-AB681,Инклинометрия!$B$2:$B$152,Инклинометрия!$A$2:$A$152)))</f>
        <v>-</v>
      </c>
      <c r="X681" s="88" t="str">
        <f>IF(S681=0,"-",FORECAST($C$8-(S681+AB681),Инклинометрия!$B$2:$B$152,Инклинометрия!$A$2:$A$152))</f>
        <v>-</v>
      </c>
      <c r="Y681" s="88">
        <f>FORECAST($C$8+T681,Инклинометрия!$B$2:$B$152,Инклинометрия!$A$2:$A$152)</f>
        <v>1425</v>
      </c>
      <c r="Z681" s="88">
        <f>IF(R681=0,FORECAST($C$6-T681,Инклинометрия!$B$2:$B$152,Инклинометрия!$A$2:$A$152),FORECAST($C$8,Инклинометрия!$B$2:$B$152,Инклинометрия!$A$2:$A$152))</f>
        <v>1330</v>
      </c>
      <c r="AA681" s="61">
        <f t="shared" si="333"/>
        <v>1400</v>
      </c>
      <c r="AB681" s="62">
        <f t="shared" si="352"/>
        <v>1400</v>
      </c>
      <c r="AC681" s="62">
        <f t="shared" si="334"/>
        <v>0</v>
      </c>
      <c r="AD681" s="65">
        <f>IF(R681=0,FORECAST($C$8,Инклинометрия!$B$2:$B$152,Инклинометрия!$A$2:$A$152),V681)</f>
        <v>1330</v>
      </c>
      <c r="AE681" s="65">
        <f>FORECAST($C$8-(R681+AA681),Инклинометрия!$B$2:$B$152,Инклинометрия!$A$2:$A$152)</f>
        <v>0</v>
      </c>
      <c r="AF681" s="65">
        <f>IF(AB681=0,"-",FORECAST($C$8,Инклинометрия!$B$2:$B$152,Инклинометрия!$A$2:$A$152))</f>
        <v>1330</v>
      </c>
      <c r="AG681" s="65">
        <f>IF(AB681=0,"-",FORECAST($C$8-AB681,Инклинометрия!$B$2:$B$152,Инклинометрия!$A$2:$A$152))</f>
        <v>0</v>
      </c>
      <c r="AH681" s="65" t="str">
        <f>IF(AC681=0,"-",FORECAST($C$8+AC681,Инклинометрия!$B$2:$B$152,Инклинометрия!$A$2:$A$152))</f>
        <v>-</v>
      </c>
      <c r="AI681" s="89" t="str">
        <f>IF(AC681=0,"-",FORECAST($C$8,Инклинометрия!$B$2:$B$152,Инклинометрия!$A$2:$A$152))</f>
        <v>-</v>
      </c>
      <c r="AJ681" s="28"/>
      <c r="AK681" s="67">
        <f t="shared" si="353"/>
        <v>0</v>
      </c>
      <c r="AL681" s="28">
        <f t="shared" si="354"/>
        <v>0</v>
      </c>
      <c r="AM681" s="28">
        <f t="shared" si="355"/>
        <v>0.1</v>
      </c>
      <c r="AN681" s="26">
        <f t="shared" si="356"/>
        <v>0.1</v>
      </c>
      <c r="AO681" s="87">
        <f t="shared" si="357"/>
        <v>145626.51678434567</v>
      </c>
      <c r="AP681" s="87">
        <f t="shared" si="335"/>
        <v>44301.516784345658</v>
      </c>
      <c r="AQ681" s="66">
        <f t="shared" si="336"/>
        <v>14695380</v>
      </c>
      <c r="AR681" s="66">
        <f t="shared" si="337"/>
        <v>14695380</v>
      </c>
      <c r="AS681" s="66">
        <f t="shared" si="338"/>
        <v>784800</v>
      </c>
      <c r="AT681" s="45">
        <f t="shared" si="342"/>
        <v>15625806.516784346</v>
      </c>
      <c r="AU681" s="75"/>
    </row>
    <row r="682" spans="2:47" x14ac:dyDescent="0.3">
      <c r="B682" s="41">
        <f t="shared" si="343"/>
        <v>3260</v>
      </c>
      <c r="C682" s="8">
        <f t="shared" si="358"/>
        <v>32.6</v>
      </c>
      <c r="D682" s="73">
        <f t="shared" si="339"/>
        <v>43.602499999999999</v>
      </c>
      <c r="E682" s="29">
        <f t="shared" si="361"/>
        <v>10798.025275329424</v>
      </c>
      <c r="F682" s="29">
        <f t="shared" si="344"/>
        <v>16.561388459095621</v>
      </c>
      <c r="G682" s="29">
        <f t="shared" si="359"/>
        <v>22.150857064040391</v>
      </c>
      <c r="H682" s="17">
        <f t="shared" si="345"/>
        <v>14442.35880575302</v>
      </c>
      <c r="I682" s="29">
        <f t="shared" si="346"/>
        <v>2.2250485660981263</v>
      </c>
      <c r="J682" s="29">
        <f t="shared" si="340"/>
        <v>20.847057720370817</v>
      </c>
      <c r="K682" s="39">
        <f t="shared" si="347"/>
        <v>1400</v>
      </c>
      <c r="L682" s="49">
        <f t="shared" si="330"/>
        <v>0</v>
      </c>
      <c r="M682" s="48">
        <f t="shared" si="331"/>
        <v>4.2266987561397071</v>
      </c>
      <c r="N682" s="51">
        <f t="shared" si="341"/>
        <v>0</v>
      </c>
      <c r="O682" s="54">
        <f t="shared" si="360"/>
        <v>18.880500609176615</v>
      </c>
      <c r="P682" s="34">
        <f t="shared" si="348"/>
        <v>1.7671458676442586</v>
      </c>
      <c r="Q682" s="30">
        <f t="shared" si="349"/>
        <v>0</v>
      </c>
      <c r="R682" s="58">
        <f t="shared" si="350"/>
        <v>0</v>
      </c>
      <c r="S682" s="58">
        <f t="shared" si="351"/>
        <v>0</v>
      </c>
      <c r="T682" s="58">
        <f t="shared" si="332"/>
        <v>100</v>
      </c>
      <c r="U682" s="88" t="str">
        <f>IF(R682=0,"-",FORECAST($C$8,Инклинометрия!$B$2:$B$152,Инклинометрия!$A$2:$A$152))</f>
        <v>-</v>
      </c>
      <c r="V682" s="88" t="str">
        <f>IF(R682=0,"-",FORECAST($C$8-R682,Инклинометрия!$B$2:$B$152,Инклинометрия!$A$2:$A$152))</f>
        <v>-</v>
      </c>
      <c r="W682" s="88" t="str">
        <f>IF(R682&gt;0,FORECAST($C$8,Инклинометрия!$B$2:$B$152,Инклинометрия!$A$2:$A$152),IF(AB682=$C$8,"-",FORECAST($C$8-AB682,Инклинометрия!$B$2:$B$152,Инклинометрия!$A$2:$A$152)))</f>
        <v>-</v>
      </c>
      <c r="X682" s="88" t="str">
        <f>IF(S682=0,"-",FORECAST($C$8-(S682+AB682),Инклинометрия!$B$2:$B$152,Инклинометрия!$A$2:$A$152))</f>
        <v>-</v>
      </c>
      <c r="Y682" s="88">
        <f>FORECAST($C$8+T682,Инклинометрия!$B$2:$B$152,Инклинометрия!$A$2:$A$152)</f>
        <v>1425</v>
      </c>
      <c r="Z682" s="88">
        <f>IF(R682=0,FORECAST($C$6-T682,Инклинометрия!$B$2:$B$152,Инклинометрия!$A$2:$A$152),FORECAST($C$8,Инклинометрия!$B$2:$B$152,Инклинометрия!$A$2:$A$152))</f>
        <v>1330</v>
      </c>
      <c r="AA682" s="61">
        <f t="shared" si="333"/>
        <v>1400</v>
      </c>
      <c r="AB682" s="62">
        <f t="shared" si="352"/>
        <v>1400</v>
      </c>
      <c r="AC682" s="62">
        <f t="shared" si="334"/>
        <v>0</v>
      </c>
      <c r="AD682" s="65">
        <f>IF(R682=0,FORECAST($C$8,Инклинометрия!$B$2:$B$152,Инклинометрия!$A$2:$A$152),V682)</f>
        <v>1330</v>
      </c>
      <c r="AE682" s="65">
        <f>FORECAST($C$8-(R682+AA682),Инклинометрия!$B$2:$B$152,Инклинометрия!$A$2:$A$152)</f>
        <v>0</v>
      </c>
      <c r="AF682" s="65">
        <f>IF(AB682=0,"-",FORECAST($C$8,Инклинометрия!$B$2:$B$152,Инклинометрия!$A$2:$A$152))</f>
        <v>1330</v>
      </c>
      <c r="AG682" s="65">
        <f>IF(AB682=0,"-",FORECAST($C$8-AB682,Инклинометрия!$B$2:$B$152,Инклинометрия!$A$2:$A$152))</f>
        <v>0</v>
      </c>
      <c r="AH682" s="65" t="str">
        <f>IF(AC682=0,"-",FORECAST($C$8+AC682,Инклинометрия!$B$2:$B$152,Инклинометрия!$A$2:$A$152))</f>
        <v>-</v>
      </c>
      <c r="AI682" s="89" t="str">
        <f>IF(AC682=0,"-",FORECAST($C$8,Инклинометрия!$B$2:$B$152,Инклинометрия!$A$2:$A$152))</f>
        <v>-</v>
      </c>
      <c r="AJ682" s="28"/>
      <c r="AK682" s="67">
        <f t="shared" si="353"/>
        <v>0</v>
      </c>
      <c r="AL682" s="28">
        <f t="shared" si="354"/>
        <v>0</v>
      </c>
      <c r="AM682" s="28">
        <f t="shared" si="355"/>
        <v>0.1</v>
      </c>
      <c r="AN682" s="26">
        <f t="shared" si="356"/>
        <v>0.1</v>
      </c>
      <c r="AO682" s="87">
        <f t="shared" si="357"/>
        <v>145626.51678434567</v>
      </c>
      <c r="AP682" s="87">
        <f t="shared" si="335"/>
        <v>44301.516784345658</v>
      </c>
      <c r="AQ682" s="66">
        <f t="shared" si="336"/>
        <v>14695380</v>
      </c>
      <c r="AR682" s="66">
        <f t="shared" si="337"/>
        <v>14695380</v>
      </c>
      <c r="AS682" s="66">
        <f t="shared" si="338"/>
        <v>784800</v>
      </c>
      <c r="AT682" s="45">
        <f t="shared" si="342"/>
        <v>15625806.516784346</v>
      </c>
      <c r="AU682" s="75"/>
    </row>
    <row r="683" spans="2:47" x14ac:dyDescent="0.3">
      <c r="B683" s="41">
        <f t="shared" si="343"/>
        <v>3265</v>
      </c>
      <c r="C683" s="8">
        <f t="shared" si="358"/>
        <v>32.65</v>
      </c>
      <c r="D683" s="73">
        <f t="shared" si="339"/>
        <v>43.669375000000002</v>
      </c>
      <c r="E683" s="29">
        <f t="shared" si="361"/>
        <v>10814.586663788519</v>
      </c>
      <c r="F683" s="29">
        <f t="shared" si="344"/>
        <v>16.561388459093266</v>
      </c>
      <c r="G683" s="29">
        <f t="shared" si="359"/>
        <v>22.15085706403724</v>
      </c>
      <c r="H683" s="17">
        <f t="shared" si="345"/>
        <v>14464.509662817058</v>
      </c>
      <c r="I683" s="29">
        <f t="shared" si="346"/>
        <v>2.2250485660981263</v>
      </c>
      <c r="J683" s="29">
        <f t="shared" si="340"/>
        <v>20.847057720369335</v>
      </c>
      <c r="K683" s="39">
        <f t="shared" si="347"/>
        <v>1400</v>
      </c>
      <c r="L683" s="49">
        <f t="shared" si="330"/>
        <v>0</v>
      </c>
      <c r="M683" s="48">
        <f t="shared" si="331"/>
        <v>4.2266987561397071</v>
      </c>
      <c r="N683" s="51">
        <f t="shared" si="341"/>
        <v>0</v>
      </c>
      <c r="O683" s="54">
        <f t="shared" si="360"/>
        <v>18.880500609176615</v>
      </c>
      <c r="P683" s="34">
        <f t="shared" si="348"/>
        <v>1.7671458676442586</v>
      </c>
      <c r="Q683" s="30">
        <f t="shared" si="349"/>
        <v>0</v>
      </c>
      <c r="R683" s="58">
        <f t="shared" si="350"/>
        <v>0</v>
      </c>
      <c r="S683" s="58">
        <f t="shared" si="351"/>
        <v>0</v>
      </c>
      <c r="T683" s="58">
        <f t="shared" si="332"/>
        <v>100</v>
      </c>
      <c r="U683" s="88" t="str">
        <f>IF(R683=0,"-",FORECAST($C$8,Инклинометрия!$B$2:$B$152,Инклинометрия!$A$2:$A$152))</f>
        <v>-</v>
      </c>
      <c r="V683" s="88" t="str">
        <f>IF(R683=0,"-",FORECAST($C$8-R683,Инклинометрия!$B$2:$B$152,Инклинометрия!$A$2:$A$152))</f>
        <v>-</v>
      </c>
      <c r="W683" s="88" t="str">
        <f>IF(R683&gt;0,FORECAST($C$8,Инклинометрия!$B$2:$B$152,Инклинометрия!$A$2:$A$152),IF(AB683=$C$8,"-",FORECAST($C$8-AB683,Инклинометрия!$B$2:$B$152,Инклинометрия!$A$2:$A$152)))</f>
        <v>-</v>
      </c>
      <c r="X683" s="88" t="str">
        <f>IF(S683=0,"-",FORECAST($C$8-(S683+AB683),Инклинометрия!$B$2:$B$152,Инклинометрия!$A$2:$A$152))</f>
        <v>-</v>
      </c>
      <c r="Y683" s="88">
        <f>FORECAST($C$8+T683,Инклинометрия!$B$2:$B$152,Инклинометрия!$A$2:$A$152)</f>
        <v>1425</v>
      </c>
      <c r="Z683" s="88">
        <f>IF(R683=0,FORECAST($C$6-T683,Инклинометрия!$B$2:$B$152,Инклинометрия!$A$2:$A$152),FORECAST($C$8,Инклинометрия!$B$2:$B$152,Инклинометрия!$A$2:$A$152))</f>
        <v>1330</v>
      </c>
      <c r="AA683" s="61">
        <f t="shared" si="333"/>
        <v>1400</v>
      </c>
      <c r="AB683" s="62">
        <f t="shared" si="352"/>
        <v>1400</v>
      </c>
      <c r="AC683" s="62">
        <f t="shared" si="334"/>
        <v>0</v>
      </c>
      <c r="AD683" s="65">
        <f>IF(R683=0,FORECAST($C$8,Инклинометрия!$B$2:$B$152,Инклинометрия!$A$2:$A$152),V683)</f>
        <v>1330</v>
      </c>
      <c r="AE683" s="65">
        <f>FORECAST($C$8-(R683+AA683),Инклинометрия!$B$2:$B$152,Инклинометрия!$A$2:$A$152)</f>
        <v>0</v>
      </c>
      <c r="AF683" s="65">
        <f>IF(AB683=0,"-",FORECAST($C$8,Инклинометрия!$B$2:$B$152,Инклинометрия!$A$2:$A$152))</f>
        <v>1330</v>
      </c>
      <c r="AG683" s="65">
        <f>IF(AB683=0,"-",FORECAST($C$8-AB683,Инклинометрия!$B$2:$B$152,Инклинометрия!$A$2:$A$152))</f>
        <v>0</v>
      </c>
      <c r="AH683" s="65" t="str">
        <f>IF(AC683=0,"-",FORECAST($C$8+AC683,Инклинометрия!$B$2:$B$152,Инклинометрия!$A$2:$A$152))</f>
        <v>-</v>
      </c>
      <c r="AI683" s="89" t="str">
        <f>IF(AC683=0,"-",FORECAST($C$8,Инклинометрия!$B$2:$B$152,Инклинометрия!$A$2:$A$152))</f>
        <v>-</v>
      </c>
      <c r="AJ683" s="28"/>
      <c r="AK683" s="67">
        <f t="shared" si="353"/>
        <v>0</v>
      </c>
      <c r="AL683" s="28">
        <f t="shared" si="354"/>
        <v>0</v>
      </c>
      <c r="AM683" s="28">
        <f t="shared" si="355"/>
        <v>0.1</v>
      </c>
      <c r="AN683" s="26">
        <f t="shared" si="356"/>
        <v>0.1</v>
      </c>
      <c r="AO683" s="87">
        <f t="shared" si="357"/>
        <v>145626.51678434567</v>
      </c>
      <c r="AP683" s="87">
        <f t="shared" si="335"/>
        <v>44301.516784345658</v>
      </c>
      <c r="AQ683" s="66">
        <f t="shared" si="336"/>
        <v>14695380</v>
      </c>
      <c r="AR683" s="66">
        <f t="shared" si="337"/>
        <v>14695380</v>
      </c>
      <c r="AS683" s="66">
        <f t="shared" si="338"/>
        <v>784800</v>
      </c>
      <c r="AT683" s="45">
        <f t="shared" si="342"/>
        <v>15625806.516784346</v>
      </c>
      <c r="AU683" s="75"/>
    </row>
    <row r="684" spans="2:47" x14ac:dyDescent="0.3">
      <c r="B684" s="41">
        <f t="shared" si="343"/>
        <v>3270</v>
      </c>
      <c r="C684" s="8">
        <f t="shared" si="358"/>
        <v>32.700000000000003</v>
      </c>
      <c r="D684" s="73">
        <f t="shared" si="339"/>
        <v>43.736249999999998</v>
      </c>
      <c r="E684" s="29">
        <f t="shared" si="361"/>
        <v>10831.148052247614</v>
      </c>
      <c r="F684" s="29">
        <f t="shared" si="344"/>
        <v>16.561388459095621</v>
      </c>
      <c r="G684" s="29">
        <f t="shared" si="359"/>
        <v>22.150857064040391</v>
      </c>
      <c r="H684" s="17">
        <f t="shared" si="345"/>
        <v>14486.660519881098</v>
      </c>
      <c r="I684" s="29">
        <f t="shared" si="346"/>
        <v>2.2250485660981263</v>
      </c>
      <c r="J684" s="29">
        <f t="shared" si="340"/>
        <v>20.847057720370817</v>
      </c>
      <c r="K684" s="39">
        <f t="shared" si="347"/>
        <v>1400</v>
      </c>
      <c r="L684" s="49">
        <f t="shared" si="330"/>
        <v>0</v>
      </c>
      <c r="M684" s="48">
        <f t="shared" si="331"/>
        <v>4.2266987561397071</v>
      </c>
      <c r="N684" s="51">
        <f t="shared" si="341"/>
        <v>0</v>
      </c>
      <c r="O684" s="54">
        <f t="shared" si="360"/>
        <v>18.880500609176615</v>
      </c>
      <c r="P684" s="34">
        <f t="shared" si="348"/>
        <v>1.7671458676442586</v>
      </c>
      <c r="Q684" s="30">
        <f t="shared" si="349"/>
        <v>0</v>
      </c>
      <c r="R684" s="58">
        <f t="shared" si="350"/>
        <v>0</v>
      </c>
      <c r="S684" s="58">
        <f t="shared" si="351"/>
        <v>0</v>
      </c>
      <c r="T684" s="58">
        <f t="shared" si="332"/>
        <v>100</v>
      </c>
      <c r="U684" s="88" t="str">
        <f>IF(R684=0,"-",FORECAST($C$8,Инклинометрия!$B$2:$B$152,Инклинометрия!$A$2:$A$152))</f>
        <v>-</v>
      </c>
      <c r="V684" s="88" t="str">
        <f>IF(R684=0,"-",FORECAST($C$8-R684,Инклинометрия!$B$2:$B$152,Инклинометрия!$A$2:$A$152))</f>
        <v>-</v>
      </c>
      <c r="W684" s="88" t="str">
        <f>IF(R684&gt;0,FORECAST($C$8,Инклинометрия!$B$2:$B$152,Инклинометрия!$A$2:$A$152),IF(AB684=$C$8,"-",FORECAST($C$8-AB684,Инклинометрия!$B$2:$B$152,Инклинометрия!$A$2:$A$152)))</f>
        <v>-</v>
      </c>
      <c r="X684" s="88" t="str">
        <f>IF(S684=0,"-",FORECAST($C$8-(S684+AB684),Инклинометрия!$B$2:$B$152,Инклинометрия!$A$2:$A$152))</f>
        <v>-</v>
      </c>
      <c r="Y684" s="88">
        <f>FORECAST($C$8+T684,Инклинометрия!$B$2:$B$152,Инклинометрия!$A$2:$A$152)</f>
        <v>1425</v>
      </c>
      <c r="Z684" s="88">
        <f>IF(R684=0,FORECAST($C$6-T684,Инклинометрия!$B$2:$B$152,Инклинометрия!$A$2:$A$152),FORECAST($C$8,Инклинометрия!$B$2:$B$152,Инклинометрия!$A$2:$A$152))</f>
        <v>1330</v>
      </c>
      <c r="AA684" s="61">
        <f t="shared" si="333"/>
        <v>1400</v>
      </c>
      <c r="AB684" s="62">
        <f t="shared" si="352"/>
        <v>1400</v>
      </c>
      <c r="AC684" s="62">
        <f t="shared" si="334"/>
        <v>0</v>
      </c>
      <c r="AD684" s="65">
        <f>IF(R684=0,FORECAST($C$8,Инклинометрия!$B$2:$B$152,Инклинометрия!$A$2:$A$152),V684)</f>
        <v>1330</v>
      </c>
      <c r="AE684" s="65">
        <f>FORECAST($C$8-(R684+AA684),Инклинометрия!$B$2:$B$152,Инклинометрия!$A$2:$A$152)</f>
        <v>0</v>
      </c>
      <c r="AF684" s="65">
        <f>IF(AB684=0,"-",FORECAST($C$8,Инклинометрия!$B$2:$B$152,Инклинометрия!$A$2:$A$152))</f>
        <v>1330</v>
      </c>
      <c r="AG684" s="65">
        <f>IF(AB684=0,"-",FORECAST($C$8-AB684,Инклинометрия!$B$2:$B$152,Инклинометрия!$A$2:$A$152))</f>
        <v>0</v>
      </c>
      <c r="AH684" s="65" t="str">
        <f>IF(AC684=0,"-",FORECAST($C$8+AC684,Инклинометрия!$B$2:$B$152,Инклинометрия!$A$2:$A$152))</f>
        <v>-</v>
      </c>
      <c r="AI684" s="89" t="str">
        <f>IF(AC684=0,"-",FORECAST($C$8,Инклинометрия!$B$2:$B$152,Инклинометрия!$A$2:$A$152))</f>
        <v>-</v>
      </c>
      <c r="AJ684" s="28"/>
      <c r="AK684" s="67">
        <f t="shared" si="353"/>
        <v>0</v>
      </c>
      <c r="AL684" s="28">
        <f t="shared" si="354"/>
        <v>0</v>
      </c>
      <c r="AM684" s="28">
        <f t="shared" si="355"/>
        <v>0.1</v>
      </c>
      <c r="AN684" s="26">
        <f t="shared" si="356"/>
        <v>0.1</v>
      </c>
      <c r="AO684" s="87">
        <f t="shared" si="357"/>
        <v>145626.51678434567</v>
      </c>
      <c r="AP684" s="87">
        <f t="shared" si="335"/>
        <v>44301.516784345658</v>
      </c>
      <c r="AQ684" s="66">
        <f t="shared" si="336"/>
        <v>14695380</v>
      </c>
      <c r="AR684" s="66">
        <f t="shared" si="337"/>
        <v>14695380</v>
      </c>
      <c r="AS684" s="66">
        <f t="shared" si="338"/>
        <v>784800</v>
      </c>
      <c r="AT684" s="45">
        <f t="shared" si="342"/>
        <v>15625806.516784346</v>
      </c>
      <c r="AU684" s="75"/>
    </row>
    <row r="685" spans="2:47" x14ac:dyDescent="0.3">
      <c r="B685" s="41">
        <f t="shared" si="343"/>
        <v>3275</v>
      </c>
      <c r="C685" s="8">
        <f t="shared" si="358"/>
        <v>32.75</v>
      </c>
      <c r="D685" s="73">
        <f t="shared" si="339"/>
        <v>43.803125000000001</v>
      </c>
      <c r="E685" s="29">
        <f t="shared" si="361"/>
        <v>10847.709440706707</v>
      </c>
      <c r="F685" s="29">
        <f t="shared" si="344"/>
        <v>16.561388459093266</v>
      </c>
      <c r="G685" s="29">
        <f t="shared" si="359"/>
        <v>22.15085706403724</v>
      </c>
      <c r="H685" s="17">
        <f t="shared" si="345"/>
        <v>14508.811376945136</v>
      </c>
      <c r="I685" s="29">
        <f t="shared" si="346"/>
        <v>2.2250485660981263</v>
      </c>
      <c r="J685" s="29">
        <f t="shared" si="340"/>
        <v>20.847057720369335</v>
      </c>
      <c r="K685" s="39">
        <f t="shared" si="347"/>
        <v>1400</v>
      </c>
      <c r="L685" s="49">
        <f t="shared" si="330"/>
        <v>0</v>
      </c>
      <c r="M685" s="48">
        <f t="shared" si="331"/>
        <v>4.2266987561397071</v>
      </c>
      <c r="N685" s="51">
        <f t="shared" si="341"/>
        <v>0</v>
      </c>
      <c r="O685" s="54">
        <f t="shared" si="360"/>
        <v>18.880500609176615</v>
      </c>
      <c r="P685" s="34">
        <f t="shared" si="348"/>
        <v>1.7671458676442586</v>
      </c>
      <c r="Q685" s="30">
        <f t="shared" si="349"/>
        <v>0</v>
      </c>
      <c r="R685" s="58">
        <f t="shared" si="350"/>
        <v>0</v>
      </c>
      <c r="S685" s="58">
        <f t="shared" si="351"/>
        <v>0</v>
      </c>
      <c r="T685" s="58">
        <f t="shared" si="332"/>
        <v>100</v>
      </c>
      <c r="U685" s="88" t="str">
        <f>IF(R685=0,"-",FORECAST($C$8,Инклинометрия!$B$2:$B$152,Инклинометрия!$A$2:$A$152))</f>
        <v>-</v>
      </c>
      <c r="V685" s="88" t="str">
        <f>IF(R685=0,"-",FORECAST($C$8-R685,Инклинометрия!$B$2:$B$152,Инклинометрия!$A$2:$A$152))</f>
        <v>-</v>
      </c>
      <c r="W685" s="88" t="str">
        <f>IF(R685&gt;0,FORECAST($C$8,Инклинометрия!$B$2:$B$152,Инклинометрия!$A$2:$A$152),IF(AB685=$C$8,"-",FORECAST($C$8-AB685,Инклинометрия!$B$2:$B$152,Инклинометрия!$A$2:$A$152)))</f>
        <v>-</v>
      </c>
      <c r="X685" s="88" t="str">
        <f>IF(S685=0,"-",FORECAST($C$8-(S685+AB685),Инклинометрия!$B$2:$B$152,Инклинометрия!$A$2:$A$152))</f>
        <v>-</v>
      </c>
      <c r="Y685" s="88">
        <f>FORECAST($C$8+T685,Инклинометрия!$B$2:$B$152,Инклинометрия!$A$2:$A$152)</f>
        <v>1425</v>
      </c>
      <c r="Z685" s="88">
        <f>IF(R685=0,FORECAST($C$6-T685,Инклинометрия!$B$2:$B$152,Инклинометрия!$A$2:$A$152),FORECAST($C$8,Инклинометрия!$B$2:$B$152,Инклинометрия!$A$2:$A$152))</f>
        <v>1330</v>
      </c>
      <c r="AA685" s="61">
        <f t="shared" si="333"/>
        <v>1400</v>
      </c>
      <c r="AB685" s="62">
        <f t="shared" si="352"/>
        <v>1400</v>
      </c>
      <c r="AC685" s="62">
        <f t="shared" si="334"/>
        <v>0</v>
      </c>
      <c r="AD685" s="65">
        <f>IF(R685=0,FORECAST($C$8,Инклинометрия!$B$2:$B$152,Инклинометрия!$A$2:$A$152),V685)</f>
        <v>1330</v>
      </c>
      <c r="AE685" s="65">
        <f>FORECAST($C$8-(R685+AA685),Инклинометрия!$B$2:$B$152,Инклинометрия!$A$2:$A$152)</f>
        <v>0</v>
      </c>
      <c r="AF685" s="65">
        <f>IF(AB685=0,"-",FORECAST($C$8,Инклинометрия!$B$2:$B$152,Инклинометрия!$A$2:$A$152))</f>
        <v>1330</v>
      </c>
      <c r="AG685" s="65">
        <f>IF(AB685=0,"-",FORECAST($C$8-AB685,Инклинометрия!$B$2:$B$152,Инклинометрия!$A$2:$A$152))</f>
        <v>0</v>
      </c>
      <c r="AH685" s="65" t="str">
        <f>IF(AC685=0,"-",FORECAST($C$8+AC685,Инклинометрия!$B$2:$B$152,Инклинометрия!$A$2:$A$152))</f>
        <v>-</v>
      </c>
      <c r="AI685" s="89" t="str">
        <f>IF(AC685=0,"-",FORECAST($C$8,Инклинометрия!$B$2:$B$152,Инклинометрия!$A$2:$A$152))</f>
        <v>-</v>
      </c>
      <c r="AJ685" s="28"/>
      <c r="AK685" s="67">
        <f t="shared" si="353"/>
        <v>0</v>
      </c>
      <c r="AL685" s="28">
        <f t="shared" si="354"/>
        <v>0</v>
      </c>
      <c r="AM685" s="28">
        <f t="shared" si="355"/>
        <v>0.1</v>
      </c>
      <c r="AN685" s="26">
        <f t="shared" si="356"/>
        <v>0.1</v>
      </c>
      <c r="AO685" s="87">
        <f t="shared" si="357"/>
        <v>145626.51678434567</v>
      </c>
      <c r="AP685" s="87">
        <f t="shared" si="335"/>
        <v>44301.516784345658</v>
      </c>
      <c r="AQ685" s="66">
        <f t="shared" si="336"/>
        <v>14695380</v>
      </c>
      <c r="AR685" s="66">
        <f t="shared" si="337"/>
        <v>14695380</v>
      </c>
      <c r="AS685" s="66">
        <f t="shared" si="338"/>
        <v>784800</v>
      </c>
      <c r="AT685" s="45">
        <f t="shared" si="342"/>
        <v>15625806.516784346</v>
      </c>
      <c r="AU685" s="75"/>
    </row>
    <row r="686" spans="2:47" x14ac:dyDescent="0.3">
      <c r="B686" s="41">
        <f t="shared" si="343"/>
        <v>3280</v>
      </c>
      <c r="C686" s="8">
        <f t="shared" si="358"/>
        <v>32.799999999999997</v>
      </c>
      <c r="D686" s="73">
        <f t="shared" si="339"/>
        <v>43.87</v>
      </c>
      <c r="E686" s="29">
        <f t="shared" si="361"/>
        <v>10864.2708291658</v>
      </c>
      <c r="F686" s="29">
        <f t="shared" si="344"/>
        <v>16.561388459093266</v>
      </c>
      <c r="G686" s="29">
        <f t="shared" si="359"/>
        <v>22.15085706403724</v>
      </c>
      <c r="H686" s="17">
        <f t="shared" si="345"/>
        <v>14530.962234009174</v>
      </c>
      <c r="I686" s="29">
        <f t="shared" si="346"/>
        <v>2.2250485660981263</v>
      </c>
      <c r="J686" s="29">
        <f t="shared" si="340"/>
        <v>20.847057720369335</v>
      </c>
      <c r="K686" s="39">
        <f t="shared" si="347"/>
        <v>1400</v>
      </c>
      <c r="L686" s="49">
        <f t="shared" si="330"/>
        <v>0</v>
      </c>
      <c r="M686" s="48">
        <f t="shared" si="331"/>
        <v>4.2266987561397071</v>
      </c>
      <c r="N686" s="51">
        <f t="shared" si="341"/>
        <v>0</v>
      </c>
      <c r="O686" s="54">
        <f t="shared" si="360"/>
        <v>18.880500609176615</v>
      </c>
      <c r="P686" s="34">
        <f t="shared" si="348"/>
        <v>1.7671458676442586</v>
      </c>
      <c r="Q686" s="30">
        <f t="shared" si="349"/>
        <v>0</v>
      </c>
      <c r="R686" s="58">
        <f t="shared" si="350"/>
        <v>0</v>
      </c>
      <c r="S686" s="58">
        <f t="shared" si="351"/>
        <v>0</v>
      </c>
      <c r="T686" s="58">
        <f t="shared" si="332"/>
        <v>100</v>
      </c>
      <c r="U686" s="88" t="str">
        <f>IF(R686=0,"-",FORECAST($C$8,Инклинометрия!$B$2:$B$152,Инклинометрия!$A$2:$A$152))</f>
        <v>-</v>
      </c>
      <c r="V686" s="88" t="str">
        <f>IF(R686=0,"-",FORECAST($C$8-R686,Инклинометрия!$B$2:$B$152,Инклинометрия!$A$2:$A$152))</f>
        <v>-</v>
      </c>
      <c r="W686" s="88" t="str">
        <f>IF(R686&gt;0,FORECAST($C$8,Инклинометрия!$B$2:$B$152,Инклинометрия!$A$2:$A$152),IF(AB686=$C$8,"-",FORECAST($C$8-AB686,Инклинометрия!$B$2:$B$152,Инклинометрия!$A$2:$A$152)))</f>
        <v>-</v>
      </c>
      <c r="X686" s="88" t="str">
        <f>IF(S686=0,"-",FORECAST($C$8-(S686+AB686),Инклинометрия!$B$2:$B$152,Инклинометрия!$A$2:$A$152))</f>
        <v>-</v>
      </c>
      <c r="Y686" s="88">
        <f>FORECAST($C$8+T686,Инклинометрия!$B$2:$B$152,Инклинометрия!$A$2:$A$152)</f>
        <v>1425</v>
      </c>
      <c r="Z686" s="88">
        <f>IF(R686=0,FORECAST($C$6-T686,Инклинометрия!$B$2:$B$152,Инклинометрия!$A$2:$A$152),FORECAST($C$8,Инклинометрия!$B$2:$B$152,Инклинометрия!$A$2:$A$152))</f>
        <v>1330</v>
      </c>
      <c r="AA686" s="61">
        <f t="shared" si="333"/>
        <v>1400</v>
      </c>
      <c r="AB686" s="62">
        <f t="shared" si="352"/>
        <v>1400</v>
      </c>
      <c r="AC686" s="62">
        <f t="shared" si="334"/>
        <v>0</v>
      </c>
      <c r="AD686" s="65">
        <f>IF(R686=0,FORECAST($C$8,Инклинометрия!$B$2:$B$152,Инклинометрия!$A$2:$A$152),V686)</f>
        <v>1330</v>
      </c>
      <c r="AE686" s="65">
        <f>FORECAST($C$8-(R686+AA686),Инклинометрия!$B$2:$B$152,Инклинометрия!$A$2:$A$152)</f>
        <v>0</v>
      </c>
      <c r="AF686" s="65">
        <f>IF(AB686=0,"-",FORECAST($C$8,Инклинометрия!$B$2:$B$152,Инклинометрия!$A$2:$A$152))</f>
        <v>1330</v>
      </c>
      <c r="AG686" s="65">
        <f>IF(AB686=0,"-",FORECAST($C$8-AB686,Инклинометрия!$B$2:$B$152,Инклинометрия!$A$2:$A$152))</f>
        <v>0</v>
      </c>
      <c r="AH686" s="65" t="str">
        <f>IF(AC686=0,"-",FORECAST($C$8+AC686,Инклинометрия!$B$2:$B$152,Инклинометрия!$A$2:$A$152))</f>
        <v>-</v>
      </c>
      <c r="AI686" s="89" t="str">
        <f>IF(AC686=0,"-",FORECAST($C$8,Инклинометрия!$B$2:$B$152,Инклинометрия!$A$2:$A$152))</f>
        <v>-</v>
      </c>
      <c r="AJ686" s="28"/>
      <c r="AK686" s="67">
        <f t="shared" si="353"/>
        <v>0</v>
      </c>
      <c r="AL686" s="28">
        <f t="shared" si="354"/>
        <v>0</v>
      </c>
      <c r="AM686" s="28">
        <f t="shared" si="355"/>
        <v>0.1</v>
      </c>
      <c r="AN686" s="26">
        <f t="shared" si="356"/>
        <v>0.1</v>
      </c>
      <c r="AO686" s="87">
        <f t="shared" si="357"/>
        <v>145626.51678434567</v>
      </c>
      <c r="AP686" s="87">
        <f t="shared" si="335"/>
        <v>44301.516784345658</v>
      </c>
      <c r="AQ686" s="66">
        <f t="shared" si="336"/>
        <v>14695380</v>
      </c>
      <c r="AR686" s="66">
        <f t="shared" si="337"/>
        <v>14695380</v>
      </c>
      <c r="AS686" s="66">
        <f t="shared" si="338"/>
        <v>784800</v>
      </c>
      <c r="AT686" s="45">
        <f t="shared" si="342"/>
        <v>15625806.516784346</v>
      </c>
      <c r="AU686" s="75"/>
    </row>
    <row r="687" spans="2:47" x14ac:dyDescent="0.3">
      <c r="B687" s="41">
        <f t="shared" si="343"/>
        <v>3285</v>
      </c>
      <c r="C687" s="8">
        <f t="shared" si="358"/>
        <v>32.85</v>
      </c>
      <c r="D687" s="73">
        <f t="shared" si="339"/>
        <v>43.936875000000001</v>
      </c>
      <c r="E687" s="29">
        <f t="shared" si="361"/>
        <v>10880.832217624897</v>
      </c>
      <c r="F687" s="29">
        <f t="shared" si="344"/>
        <v>16.561388459095621</v>
      </c>
      <c r="G687" s="29">
        <f t="shared" si="359"/>
        <v>22.150857064040391</v>
      </c>
      <c r="H687" s="17">
        <f t="shared" si="345"/>
        <v>14553.113091073214</v>
      </c>
      <c r="I687" s="29">
        <f t="shared" si="346"/>
        <v>2.2250485660981263</v>
      </c>
      <c r="J687" s="29">
        <f t="shared" si="340"/>
        <v>20.847057720370817</v>
      </c>
      <c r="K687" s="39">
        <f t="shared" si="347"/>
        <v>1400</v>
      </c>
      <c r="L687" s="49">
        <f t="shared" si="330"/>
        <v>0</v>
      </c>
      <c r="M687" s="48">
        <f t="shared" si="331"/>
        <v>4.2266987561397071</v>
      </c>
      <c r="N687" s="51">
        <f t="shared" si="341"/>
        <v>0</v>
      </c>
      <c r="O687" s="54">
        <f t="shared" si="360"/>
        <v>18.880500609176615</v>
      </c>
      <c r="P687" s="34">
        <f t="shared" si="348"/>
        <v>1.7671458676442586</v>
      </c>
      <c r="Q687" s="30">
        <f t="shared" si="349"/>
        <v>0</v>
      </c>
      <c r="R687" s="58">
        <f t="shared" si="350"/>
        <v>0</v>
      </c>
      <c r="S687" s="58">
        <f t="shared" si="351"/>
        <v>0</v>
      </c>
      <c r="T687" s="58">
        <f t="shared" si="332"/>
        <v>100</v>
      </c>
      <c r="U687" s="88" t="str">
        <f>IF(R687=0,"-",FORECAST($C$8,Инклинометрия!$B$2:$B$152,Инклинометрия!$A$2:$A$152))</f>
        <v>-</v>
      </c>
      <c r="V687" s="88" t="str">
        <f>IF(R687=0,"-",FORECAST($C$8-R687,Инклинометрия!$B$2:$B$152,Инклинометрия!$A$2:$A$152))</f>
        <v>-</v>
      </c>
      <c r="W687" s="88" t="str">
        <f>IF(R687&gt;0,FORECAST($C$8,Инклинометрия!$B$2:$B$152,Инклинометрия!$A$2:$A$152),IF(AB687=$C$8,"-",FORECAST($C$8-AB687,Инклинометрия!$B$2:$B$152,Инклинометрия!$A$2:$A$152)))</f>
        <v>-</v>
      </c>
      <c r="X687" s="88" t="str">
        <f>IF(S687=0,"-",FORECAST($C$8-(S687+AB687),Инклинометрия!$B$2:$B$152,Инклинометрия!$A$2:$A$152))</f>
        <v>-</v>
      </c>
      <c r="Y687" s="88">
        <f>FORECAST($C$8+T687,Инклинометрия!$B$2:$B$152,Инклинометрия!$A$2:$A$152)</f>
        <v>1425</v>
      </c>
      <c r="Z687" s="88">
        <f>IF(R687=0,FORECAST($C$6-T687,Инклинометрия!$B$2:$B$152,Инклинометрия!$A$2:$A$152),FORECAST($C$8,Инклинометрия!$B$2:$B$152,Инклинометрия!$A$2:$A$152))</f>
        <v>1330</v>
      </c>
      <c r="AA687" s="61">
        <f t="shared" si="333"/>
        <v>1400</v>
      </c>
      <c r="AB687" s="62">
        <f t="shared" si="352"/>
        <v>1400</v>
      </c>
      <c r="AC687" s="62">
        <f t="shared" si="334"/>
        <v>0</v>
      </c>
      <c r="AD687" s="65">
        <f>IF(R687=0,FORECAST($C$8,Инклинометрия!$B$2:$B$152,Инклинометрия!$A$2:$A$152),V687)</f>
        <v>1330</v>
      </c>
      <c r="AE687" s="65">
        <f>FORECAST($C$8-(R687+AA687),Инклинометрия!$B$2:$B$152,Инклинометрия!$A$2:$A$152)</f>
        <v>0</v>
      </c>
      <c r="AF687" s="65">
        <f>IF(AB687=0,"-",FORECAST($C$8,Инклинометрия!$B$2:$B$152,Инклинометрия!$A$2:$A$152))</f>
        <v>1330</v>
      </c>
      <c r="AG687" s="65">
        <f>IF(AB687=0,"-",FORECAST($C$8-AB687,Инклинометрия!$B$2:$B$152,Инклинометрия!$A$2:$A$152))</f>
        <v>0</v>
      </c>
      <c r="AH687" s="65" t="str">
        <f>IF(AC687=0,"-",FORECAST($C$8+AC687,Инклинометрия!$B$2:$B$152,Инклинометрия!$A$2:$A$152))</f>
        <v>-</v>
      </c>
      <c r="AI687" s="89" t="str">
        <f>IF(AC687=0,"-",FORECAST($C$8,Инклинометрия!$B$2:$B$152,Инклинометрия!$A$2:$A$152))</f>
        <v>-</v>
      </c>
      <c r="AJ687" s="28"/>
      <c r="AK687" s="67">
        <f t="shared" si="353"/>
        <v>0</v>
      </c>
      <c r="AL687" s="28">
        <f t="shared" si="354"/>
        <v>0</v>
      </c>
      <c r="AM687" s="28">
        <f t="shared" si="355"/>
        <v>0.1</v>
      </c>
      <c r="AN687" s="26">
        <f t="shared" si="356"/>
        <v>0.1</v>
      </c>
      <c r="AO687" s="87">
        <f t="shared" si="357"/>
        <v>145626.51678434567</v>
      </c>
      <c r="AP687" s="87">
        <f t="shared" si="335"/>
        <v>44301.516784345658</v>
      </c>
      <c r="AQ687" s="66">
        <f t="shared" si="336"/>
        <v>14695380</v>
      </c>
      <c r="AR687" s="66">
        <f t="shared" si="337"/>
        <v>14695380</v>
      </c>
      <c r="AS687" s="66">
        <f t="shared" si="338"/>
        <v>784800</v>
      </c>
      <c r="AT687" s="45">
        <f t="shared" si="342"/>
        <v>15625806.516784346</v>
      </c>
      <c r="AU687" s="75"/>
    </row>
    <row r="688" spans="2:47" x14ac:dyDescent="0.3">
      <c r="B688" s="41">
        <f t="shared" si="343"/>
        <v>3290</v>
      </c>
      <c r="C688" s="8">
        <f t="shared" si="358"/>
        <v>32.9</v>
      </c>
      <c r="D688" s="73">
        <f t="shared" si="339"/>
        <v>44.003749999999997</v>
      </c>
      <c r="E688" s="29">
        <f t="shared" si="361"/>
        <v>10897.39360608399</v>
      </c>
      <c r="F688" s="29">
        <f t="shared" si="344"/>
        <v>16.561388459093266</v>
      </c>
      <c r="G688" s="29">
        <f t="shared" si="359"/>
        <v>22.15085706403724</v>
      </c>
      <c r="H688" s="17">
        <f t="shared" si="345"/>
        <v>14575.263948137252</v>
      </c>
      <c r="I688" s="29">
        <f t="shared" si="346"/>
        <v>2.2250485660981263</v>
      </c>
      <c r="J688" s="29">
        <f t="shared" si="340"/>
        <v>20.847057720369335</v>
      </c>
      <c r="K688" s="39">
        <f t="shared" si="347"/>
        <v>1400</v>
      </c>
      <c r="L688" s="49">
        <f t="shared" si="330"/>
        <v>0</v>
      </c>
      <c r="M688" s="48">
        <f t="shared" si="331"/>
        <v>4.2266987561397071</v>
      </c>
      <c r="N688" s="51">
        <f t="shared" si="341"/>
        <v>0</v>
      </c>
      <c r="O688" s="54">
        <f t="shared" si="360"/>
        <v>18.880500609176615</v>
      </c>
      <c r="P688" s="34">
        <f t="shared" si="348"/>
        <v>1.7671458676442586</v>
      </c>
      <c r="Q688" s="30">
        <f t="shared" si="349"/>
        <v>0</v>
      </c>
      <c r="R688" s="58">
        <f t="shared" si="350"/>
        <v>0</v>
      </c>
      <c r="S688" s="58">
        <f t="shared" si="351"/>
        <v>0</v>
      </c>
      <c r="T688" s="58">
        <f t="shared" si="332"/>
        <v>100</v>
      </c>
      <c r="U688" s="88" t="str">
        <f>IF(R688=0,"-",FORECAST($C$8,Инклинометрия!$B$2:$B$152,Инклинометрия!$A$2:$A$152))</f>
        <v>-</v>
      </c>
      <c r="V688" s="88" t="str">
        <f>IF(R688=0,"-",FORECAST($C$8-R688,Инклинометрия!$B$2:$B$152,Инклинометрия!$A$2:$A$152))</f>
        <v>-</v>
      </c>
      <c r="W688" s="88" t="str">
        <f>IF(R688&gt;0,FORECAST($C$8,Инклинометрия!$B$2:$B$152,Инклинометрия!$A$2:$A$152),IF(AB688=$C$8,"-",FORECAST($C$8-AB688,Инклинометрия!$B$2:$B$152,Инклинометрия!$A$2:$A$152)))</f>
        <v>-</v>
      </c>
      <c r="X688" s="88" t="str">
        <f>IF(S688=0,"-",FORECAST($C$8-(S688+AB688),Инклинометрия!$B$2:$B$152,Инклинометрия!$A$2:$A$152))</f>
        <v>-</v>
      </c>
      <c r="Y688" s="88">
        <f>FORECAST($C$8+T688,Инклинометрия!$B$2:$B$152,Инклинометрия!$A$2:$A$152)</f>
        <v>1425</v>
      </c>
      <c r="Z688" s="88">
        <f>IF(R688=0,FORECAST($C$6-T688,Инклинометрия!$B$2:$B$152,Инклинометрия!$A$2:$A$152),FORECAST($C$8,Инклинометрия!$B$2:$B$152,Инклинометрия!$A$2:$A$152))</f>
        <v>1330</v>
      </c>
      <c r="AA688" s="61">
        <f t="shared" si="333"/>
        <v>1400</v>
      </c>
      <c r="AB688" s="62">
        <f t="shared" si="352"/>
        <v>1400</v>
      </c>
      <c r="AC688" s="62">
        <f t="shared" si="334"/>
        <v>0</v>
      </c>
      <c r="AD688" s="65">
        <f>IF(R688=0,FORECAST($C$8,Инклинометрия!$B$2:$B$152,Инклинометрия!$A$2:$A$152),V688)</f>
        <v>1330</v>
      </c>
      <c r="AE688" s="65">
        <f>FORECAST($C$8-(R688+AA688),Инклинометрия!$B$2:$B$152,Инклинометрия!$A$2:$A$152)</f>
        <v>0</v>
      </c>
      <c r="AF688" s="65">
        <f>IF(AB688=0,"-",FORECAST($C$8,Инклинометрия!$B$2:$B$152,Инклинометрия!$A$2:$A$152))</f>
        <v>1330</v>
      </c>
      <c r="AG688" s="65">
        <f>IF(AB688=0,"-",FORECAST($C$8-AB688,Инклинометрия!$B$2:$B$152,Инклинометрия!$A$2:$A$152))</f>
        <v>0</v>
      </c>
      <c r="AH688" s="65" t="str">
        <f>IF(AC688=0,"-",FORECAST($C$8+AC688,Инклинометрия!$B$2:$B$152,Инклинометрия!$A$2:$A$152))</f>
        <v>-</v>
      </c>
      <c r="AI688" s="89" t="str">
        <f>IF(AC688=0,"-",FORECAST($C$8,Инклинометрия!$B$2:$B$152,Инклинометрия!$A$2:$A$152))</f>
        <v>-</v>
      </c>
      <c r="AJ688" s="28"/>
      <c r="AK688" s="67">
        <f t="shared" si="353"/>
        <v>0</v>
      </c>
      <c r="AL688" s="28">
        <f t="shared" si="354"/>
        <v>0</v>
      </c>
      <c r="AM688" s="28">
        <f t="shared" si="355"/>
        <v>0.1</v>
      </c>
      <c r="AN688" s="26">
        <f t="shared" si="356"/>
        <v>0.1</v>
      </c>
      <c r="AO688" s="87">
        <f t="shared" si="357"/>
        <v>145626.51678434567</v>
      </c>
      <c r="AP688" s="87">
        <f t="shared" si="335"/>
        <v>44301.516784345658</v>
      </c>
      <c r="AQ688" s="66">
        <f t="shared" si="336"/>
        <v>14695380</v>
      </c>
      <c r="AR688" s="66">
        <f t="shared" si="337"/>
        <v>14695380</v>
      </c>
      <c r="AS688" s="66">
        <f t="shared" si="338"/>
        <v>784800</v>
      </c>
      <c r="AT688" s="45">
        <f t="shared" si="342"/>
        <v>15625806.516784346</v>
      </c>
      <c r="AU688" s="75"/>
    </row>
    <row r="689" spans="2:47" x14ac:dyDescent="0.3">
      <c r="B689" s="41">
        <f t="shared" si="343"/>
        <v>3295</v>
      </c>
      <c r="C689" s="8">
        <f t="shared" si="358"/>
        <v>32.950000000000003</v>
      </c>
      <c r="D689" s="73">
        <f t="shared" si="339"/>
        <v>44.070625</v>
      </c>
      <c r="E689" s="29">
        <f t="shared" si="361"/>
        <v>10913.954994543084</v>
      </c>
      <c r="F689" s="29">
        <f t="shared" si="344"/>
        <v>16.561388459095621</v>
      </c>
      <c r="G689" s="29">
        <f t="shared" si="359"/>
        <v>22.150857064040391</v>
      </c>
      <c r="H689" s="17">
        <f t="shared" si="345"/>
        <v>14597.414805201292</v>
      </c>
      <c r="I689" s="29">
        <f t="shared" si="346"/>
        <v>2.2250485660981263</v>
      </c>
      <c r="J689" s="29">
        <f t="shared" si="340"/>
        <v>20.847057720370817</v>
      </c>
      <c r="K689" s="39">
        <f t="shared" si="347"/>
        <v>1400</v>
      </c>
      <c r="L689" s="49">
        <f t="shared" si="330"/>
        <v>0</v>
      </c>
      <c r="M689" s="48">
        <f t="shared" si="331"/>
        <v>4.2266987561397071</v>
      </c>
      <c r="N689" s="51">
        <f t="shared" si="341"/>
        <v>0</v>
      </c>
      <c r="O689" s="54">
        <f t="shared" si="360"/>
        <v>18.880500609176615</v>
      </c>
      <c r="P689" s="34">
        <f t="shared" si="348"/>
        <v>1.7671458676442586</v>
      </c>
      <c r="Q689" s="30">
        <f t="shared" si="349"/>
        <v>0</v>
      </c>
      <c r="R689" s="58">
        <f t="shared" si="350"/>
        <v>0</v>
      </c>
      <c r="S689" s="58">
        <f t="shared" si="351"/>
        <v>0</v>
      </c>
      <c r="T689" s="58">
        <f t="shared" si="332"/>
        <v>100</v>
      </c>
      <c r="U689" s="88" t="str">
        <f>IF(R689=0,"-",FORECAST($C$8,Инклинометрия!$B$2:$B$152,Инклинометрия!$A$2:$A$152))</f>
        <v>-</v>
      </c>
      <c r="V689" s="88" t="str">
        <f>IF(R689=0,"-",FORECAST($C$8-R689,Инклинометрия!$B$2:$B$152,Инклинометрия!$A$2:$A$152))</f>
        <v>-</v>
      </c>
      <c r="W689" s="88" t="str">
        <f>IF(R689&gt;0,FORECAST($C$8,Инклинометрия!$B$2:$B$152,Инклинометрия!$A$2:$A$152),IF(AB689=$C$8,"-",FORECAST($C$8-AB689,Инклинометрия!$B$2:$B$152,Инклинометрия!$A$2:$A$152)))</f>
        <v>-</v>
      </c>
      <c r="X689" s="88" t="str">
        <f>IF(S689=0,"-",FORECAST($C$8-(S689+AB689),Инклинометрия!$B$2:$B$152,Инклинометрия!$A$2:$A$152))</f>
        <v>-</v>
      </c>
      <c r="Y689" s="88">
        <f>FORECAST($C$8+T689,Инклинометрия!$B$2:$B$152,Инклинометрия!$A$2:$A$152)</f>
        <v>1425</v>
      </c>
      <c r="Z689" s="88">
        <f>IF(R689=0,FORECAST($C$6-T689,Инклинометрия!$B$2:$B$152,Инклинометрия!$A$2:$A$152),FORECAST($C$8,Инклинометрия!$B$2:$B$152,Инклинометрия!$A$2:$A$152))</f>
        <v>1330</v>
      </c>
      <c r="AA689" s="61">
        <f t="shared" si="333"/>
        <v>1400</v>
      </c>
      <c r="AB689" s="62">
        <f t="shared" si="352"/>
        <v>1400</v>
      </c>
      <c r="AC689" s="62">
        <f t="shared" si="334"/>
        <v>0</v>
      </c>
      <c r="AD689" s="65">
        <f>IF(R689=0,FORECAST($C$8,Инклинометрия!$B$2:$B$152,Инклинометрия!$A$2:$A$152),V689)</f>
        <v>1330</v>
      </c>
      <c r="AE689" s="65">
        <f>FORECAST($C$8-(R689+AA689),Инклинометрия!$B$2:$B$152,Инклинометрия!$A$2:$A$152)</f>
        <v>0</v>
      </c>
      <c r="AF689" s="65">
        <f>IF(AB689=0,"-",FORECAST($C$8,Инклинометрия!$B$2:$B$152,Инклинометрия!$A$2:$A$152))</f>
        <v>1330</v>
      </c>
      <c r="AG689" s="65">
        <f>IF(AB689=0,"-",FORECAST($C$8-AB689,Инклинометрия!$B$2:$B$152,Инклинометрия!$A$2:$A$152))</f>
        <v>0</v>
      </c>
      <c r="AH689" s="65" t="str">
        <f>IF(AC689=0,"-",FORECAST($C$8+AC689,Инклинометрия!$B$2:$B$152,Инклинометрия!$A$2:$A$152))</f>
        <v>-</v>
      </c>
      <c r="AI689" s="89" t="str">
        <f>IF(AC689=0,"-",FORECAST($C$8,Инклинометрия!$B$2:$B$152,Инклинометрия!$A$2:$A$152))</f>
        <v>-</v>
      </c>
      <c r="AJ689" s="28"/>
      <c r="AK689" s="67">
        <f t="shared" si="353"/>
        <v>0</v>
      </c>
      <c r="AL689" s="28">
        <f t="shared" si="354"/>
        <v>0</v>
      </c>
      <c r="AM689" s="28">
        <f t="shared" si="355"/>
        <v>0.1</v>
      </c>
      <c r="AN689" s="26">
        <f t="shared" si="356"/>
        <v>0.1</v>
      </c>
      <c r="AO689" s="87">
        <f t="shared" si="357"/>
        <v>145626.51678434567</v>
      </c>
      <c r="AP689" s="87">
        <f t="shared" si="335"/>
        <v>44301.516784345658</v>
      </c>
      <c r="AQ689" s="66">
        <f t="shared" si="336"/>
        <v>14695380</v>
      </c>
      <c r="AR689" s="66">
        <f t="shared" si="337"/>
        <v>14695380</v>
      </c>
      <c r="AS689" s="66">
        <f t="shared" si="338"/>
        <v>784800</v>
      </c>
      <c r="AT689" s="45">
        <f t="shared" si="342"/>
        <v>15625806.516784346</v>
      </c>
      <c r="AU689" s="75"/>
    </row>
    <row r="690" spans="2:47" x14ac:dyDescent="0.3">
      <c r="B690" s="41">
        <f t="shared" si="343"/>
        <v>3300</v>
      </c>
      <c r="C690" s="8">
        <f t="shared" si="358"/>
        <v>33</v>
      </c>
      <c r="D690" s="73">
        <f t="shared" si="339"/>
        <v>44.137500000000003</v>
      </c>
      <c r="E690" s="29">
        <f t="shared" si="361"/>
        <v>10930.516383002177</v>
      </c>
      <c r="F690" s="29">
        <f t="shared" si="344"/>
        <v>16.561388459093266</v>
      </c>
      <c r="G690" s="29">
        <f t="shared" si="359"/>
        <v>22.15085706403724</v>
      </c>
      <c r="H690" s="17">
        <f t="shared" si="345"/>
        <v>14619.56566226533</v>
      </c>
      <c r="I690" s="29">
        <f t="shared" si="346"/>
        <v>2.2250485660981263</v>
      </c>
      <c r="J690" s="29">
        <f t="shared" si="340"/>
        <v>20.847057720369335</v>
      </c>
      <c r="K690" s="39">
        <f t="shared" si="347"/>
        <v>1400</v>
      </c>
      <c r="L690" s="49">
        <f t="shared" si="330"/>
        <v>0</v>
      </c>
      <c r="M690" s="48">
        <f t="shared" si="331"/>
        <v>4.2266987561397071</v>
      </c>
      <c r="N690" s="51">
        <f t="shared" si="341"/>
        <v>0</v>
      </c>
      <c r="O690" s="54">
        <f t="shared" si="360"/>
        <v>18.880500609176615</v>
      </c>
      <c r="P690" s="34">
        <f t="shared" si="348"/>
        <v>1.7671458676442586</v>
      </c>
      <c r="Q690" s="30">
        <f t="shared" si="349"/>
        <v>0</v>
      </c>
      <c r="R690" s="58">
        <f t="shared" si="350"/>
        <v>0</v>
      </c>
      <c r="S690" s="58">
        <f t="shared" si="351"/>
        <v>0</v>
      </c>
      <c r="T690" s="58">
        <f t="shared" si="332"/>
        <v>100</v>
      </c>
      <c r="U690" s="88" t="str">
        <f>IF(R690=0,"-",FORECAST($C$8,Инклинометрия!$B$2:$B$152,Инклинометрия!$A$2:$A$152))</f>
        <v>-</v>
      </c>
      <c r="V690" s="88" t="str">
        <f>IF(R690=0,"-",FORECAST($C$8-R690,Инклинометрия!$B$2:$B$152,Инклинометрия!$A$2:$A$152))</f>
        <v>-</v>
      </c>
      <c r="W690" s="88" t="str">
        <f>IF(R690&gt;0,FORECAST($C$8,Инклинометрия!$B$2:$B$152,Инклинометрия!$A$2:$A$152),IF(AB690=$C$8,"-",FORECAST($C$8-AB690,Инклинометрия!$B$2:$B$152,Инклинометрия!$A$2:$A$152)))</f>
        <v>-</v>
      </c>
      <c r="X690" s="88" t="str">
        <f>IF(S690=0,"-",FORECAST($C$8-(S690+AB690),Инклинометрия!$B$2:$B$152,Инклинометрия!$A$2:$A$152))</f>
        <v>-</v>
      </c>
      <c r="Y690" s="88">
        <f>FORECAST($C$8+T690,Инклинометрия!$B$2:$B$152,Инклинометрия!$A$2:$A$152)</f>
        <v>1425</v>
      </c>
      <c r="Z690" s="88">
        <f>IF(R690=0,FORECAST($C$6-T690,Инклинометрия!$B$2:$B$152,Инклинометрия!$A$2:$A$152),FORECAST($C$8,Инклинометрия!$B$2:$B$152,Инклинометрия!$A$2:$A$152))</f>
        <v>1330</v>
      </c>
      <c r="AA690" s="61">
        <f t="shared" si="333"/>
        <v>1400</v>
      </c>
      <c r="AB690" s="62">
        <f t="shared" si="352"/>
        <v>1400</v>
      </c>
      <c r="AC690" s="62">
        <f t="shared" si="334"/>
        <v>0</v>
      </c>
      <c r="AD690" s="65">
        <f>IF(R690=0,FORECAST($C$8,Инклинометрия!$B$2:$B$152,Инклинометрия!$A$2:$A$152),V690)</f>
        <v>1330</v>
      </c>
      <c r="AE690" s="65">
        <f>FORECAST($C$8-(R690+AA690),Инклинометрия!$B$2:$B$152,Инклинометрия!$A$2:$A$152)</f>
        <v>0</v>
      </c>
      <c r="AF690" s="65">
        <f>IF(AB690=0,"-",FORECAST($C$8,Инклинометрия!$B$2:$B$152,Инклинометрия!$A$2:$A$152))</f>
        <v>1330</v>
      </c>
      <c r="AG690" s="65">
        <f>IF(AB690=0,"-",FORECAST($C$8-AB690,Инклинометрия!$B$2:$B$152,Инклинометрия!$A$2:$A$152))</f>
        <v>0</v>
      </c>
      <c r="AH690" s="65" t="str">
        <f>IF(AC690=0,"-",FORECAST($C$8+AC690,Инклинометрия!$B$2:$B$152,Инклинометрия!$A$2:$A$152))</f>
        <v>-</v>
      </c>
      <c r="AI690" s="89" t="str">
        <f>IF(AC690=0,"-",FORECAST($C$8,Инклинометрия!$B$2:$B$152,Инклинометрия!$A$2:$A$152))</f>
        <v>-</v>
      </c>
      <c r="AJ690" s="28"/>
      <c r="AK690" s="67">
        <f t="shared" si="353"/>
        <v>0</v>
      </c>
      <c r="AL690" s="28">
        <f t="shared" si="354"/>
        <v>0</v>
      </c>
      <c r="AM690" s="28">
        <f t="shared" si="355"/>
        <v>0.1</v>
      </c>
      <c r="AN690" s="26">
        <f t="shared" si="356"/>
        <v>0.1</v>
      </c>
      <c r="AO690" s="87">
        <f t="shared" si="357"/>
        <v>145626.51678434567</v>
      </c>
      <c r="AP690" s="87">
        <f t="shared" si="335"/>
        <v>44301.516784345658</v>
      </c>
      <c r="AQ690" s="66">
        <f t="shared" si="336"/>
        <v>14695380</v>
      </c>
      <c r="AR690" s="66">
        <f t="shared" si="337"/>
        <v>14695380</v>
      </c>
      <c r="AS690" s="66">
        <f t="shared" si="338"/>
        <v>784800</v>
      </c>
      <c r="AT690" s="45">
        <f t="shared" si="342"/>
        <v>15625806.516784346</v>
      </c>
      <c r="AU690" s="75"/>
    </row>
    <row r="691" spans="2:47" x14ac:dyDescent="0.3">
      <c r="B691" s="41">
        <f t="shared" si="343"/>
        <v>3305</v>
      </c>
      <c r="C691" s="8">
        <f t="shared" si="358"/>
        <v>33.049999999999997</v>
      </c>
      <c r="D691" s="73">
        <f t="shared" si="339"/>
        <v>44.204374999999999</v>
      </c>
      <c r="E691" s="29">
        <f t="shared" si="361"/>
        <v>10947.077771461272</v>
      </c>
      <c r="F691" s="29">
        <f t="shared" si="344"/>
        <v>16.561388459093266</v>
      </c>
      <c r="G691" s="29">
        <f t="shared" si="359"/>
        <v>22.15085706403724</v>
      </c>
      <c r="H691" s="17">
        <f t="shared" si="345"/>
        <v>14641.716519329368</v>
      </c>
      <c r="I691" s="29">
        <f t="shared" si="346"/>
        <v>2.2250485660981263</v>
      </c>
      <c r="J691" s="29">
        <f t="shared" si="340"/>
        <v>20.847057720369335</v>
      </c>
      <c r="K691" s="39">
        <f t="shared" si="347"/>
        <v>1400</v>
      </c>
      <c r="L691" s="49">
        <f t="shared" si="330"/>
        <v>0</v>
      </c>
      <c r="M691" s="48">
        <f t="shared" si="331"/>
        <v>4.2266987561397071</v>
      </c>
      <c r="N691" s="51">
        <f t="shared" si="341"/>
        <v>0</v>
      </c>
      <c r="O691" s="54">
        <f t="shared" si="360"/>
        <v>18.880500609176615</v>
      </c>
      <c r="P691" s="34">
        <f t="shared" si="348"/>
        <v>1.7671458676442586</v>
      </c>
      <c r="Q691" s="30">
        <f t="shared" si="349"/>
        <v>0</v>
      </c>
      <c r="R691" s="58">
        <f t="shared" si="350"/>
        <v>0</v>
      </c>
      <c r="S691" s="58">
        <f t="shared" si="351"/>
        <v>0</v>
      </c>
      <c r="T691" s="58">
        <f t="shared" si="332"/>
        <v>100</v>
      </c>
      <c r="U691" s="88" t="str">
        <f>IF(R691=0,"-",FORECAST($C$8,Инклинометрия!$B$2:$B$152,Инклинометрия!$A$2:$A$152))</f>
        <v>-</v>
      </c>
      <c r="V691" s="88" t="str">
        <f>IF(R691=0,"-",FORECAST($C$8-R691,Инклинометрия!$B$2:$B$152,Инклинометрия!$A$2:$A$152))</f>
        <v>-</v>
      </c>
      <c r="W691" s="88" t="str">
        <f>IF(R691&gt;0,FORECAST($C$8,Инклинометрия!$B$2:$B$152,Инклинометрия!$A$2:$A$152),IF(AB691=$C$8,"-",FORECAST($C$8-AB691,Инклинометрия!$B$2:$B$152,Инклинометрия!$A$2:$A$152)))</f>
        <v>-</v>
      </c>
      <c r="X691" s="88" t="str">
        <f>IF(S691=0,"-",FORECAST($C$8-(S691+AB691),Инклинометрия!$B$2:$B$152,Инклинометрия!$A$2:$A$152))</f>
        <v>-</v>
      </c>
      <c r="Y691" s="88">
        <f>FORECAST($C$8+T691,Инклинометрия!$B$2:$B$152,Инклинометрия!$A$2:$A$152)</f>
        <v>1425</v>
      </c>
      <c r="Z691" s="88">
        <f>IF(R691=0,FORECAST($C$6-T691,Инклинометрия!$B$2:$B$152,Инклинометрия!$A$2:$A$152),FORECAST($C$8,Инклинометрия!$B$2:$B$152,Инклинометрия!$A$2:$A$152))</f>
        <v>1330</v>
      </c>
      <c r="AA691" s="61">
        <f t="shared" si="333"/>
        <v>1400</v>
      </c>
      <c r="AB691" s="62">
        <f t="shared" si="352"/>
        <v>1400</v>
      </c>
      <c r="AC691" s="62">
        <f t="shared" si="334"/>
        <v>0</v>
      </c>
      <c r="AD691" s="65">
        <f>IF(R691=0,FORECAST($C$8,Инклинометрия!$B$2:$B$152,Инклинометрия!$A$2:$A$152),V691)</f>
        <v>1330</v>
      </c>
      <c r="AE691" s="65">
        <f>FORECAST($C$8-(R691+AA691),Инклинометрия!$B$2:$B$152,Инклинометрия!$A$2:$A$152)</f>
        <v>0</v>
      </c>
      <c r="AF691" s="65">
        <f>IF(AB691=0,"-",FORECAST($C$8,Инклинометрия!$B$2:$B$152,Инклинометрия!$A$2:$A$152))</f>
        <v>1330</v>
      </c>
      <c r="AG691" s="65">
        <f>IF(AB691=0,"-",FORECAST($C$8-AB691,Инклинометрия!$B$2:$B$152,Инклинометрия!$A$2:$A$152))</f>
        <v>0</v>
      </c>
      <c r="AH691" s="65" t="str">
        <f>IF(AC691=0,"-",FORECAST($C$8+AC691,Инклинометрия!$B$2:$B$152,Инклинометрия!$A$2:$A$152))</f>
        <v>-</v>
      </c>
      <c r="AI691" s="89" t="str">
        <f>IF(AC691=0,"-",FORECAST($C$8,Инклинометрия!$B$2:$B$152,Инклинометрия!$A$2:$A$152))</f>
        <v>-</v>
      </c>
      <c r="AJ691" s="28"/>
      <c r="AK691" s="67">
        <f t="shared" si="353"/>
        <v>0</v>
      </c>
      <c r="AL691" s="28">
        <f t="shared" si="354"/>
        <v>0</v>
      </c>
      <c r="AM691" s="28">
        <f t="shared" si="355"/>
        <v>0.1</v>
      </c>
      <c r="AN691" s="26">
        <f t="shared" si="356"/>
        <v>0.1</v>
      </c>
      <c r="AO691" s="87">
        <f t="shared" si="357"/>
        <v>145626.51678434567</v>
      </c>
      <c r="AP691" s="87">
        <f t="shared" si="335"/>
        <v>44301.516784345658</v>
      </c>
      <c r="AQ691" s="66">
        <f t="shared" si="336"/>
        <v>14695380</v>
      </c>
      <c r="AR691" s="66">
        <f t="shared" si="337"/>
        <v>14695380</v>
      </c>
      <c r="AS691" s="66">
        <f t="shared" si="338"/>
        <v>784800</v>
      </c>
      <c r="AT691" s="45">
        <f t="shared" si="342"/>
        <v>15625806.516784346</v>
      </c>
      <c r="AU691" s="75"/>
    </row>
    <row r="692" spans="2:47" x14ac:dyDescent="0.3">
      <c r="B692" s="41">
        <f t="shared" si="343"/>
        <v>3310</v>
      </c>
      <c r="C692" s="8">
        <f t="shared" si="358"/>
        <v>33.1</v>
      </c>
      <c r="D692" s="73">
        <f t="shared" si="339"/>
        <v>44.271250000000002</v>
      </c>
      <c r="E692" s="29">
        <f t="shared" si="361"/>
        <v>10963.639159920367</v>
      </c>
      <c r="F692" s="29">
        <f t="shared" si="344"/>
        <v>16.561388459095621</v>
      </c>
      <c r="G692" s="29">
        <f t="shared" si="359"/>
        <v>22.150857064040391</v>
      </c>
      <c r="H692" s="17">
        <f t="shared" si="345"/>
        <v>14663.867376393408</v>
      </c>
      <c r="I692" s="29">
        <f t="shared" si="346"/>
        <v>2.2250485660981263</v>
      </c>
      <c r="J692" s="29">
        <f t="shared" si="340"/>
        <v>20.847057720370817</v>
      </c>
      <c r="K692" s="39">
        <f t="shared" si="347"/>
        <v>1400</v>
      </c>
      <c r="L692" s="49">
        <f t="shared" si="330"/>
        <v>0</v>
      </c>
      <c r="M692" s="48">
        <f t="shared" si="331"/>
        <v>4.2266987561397071</v>
      </c>
      <c r="N692" s="51">
        <f t="shared" si="341"/>
        <v>0</v>
      </c>
      <c r="O692" s="54">
        <f t="shared" si="360"/>
        <v>18.880500609176615</v>
      </c>
      <c r="P692" s="34">
        <f t="shared" si="348"/>
        <v>1.7671458676442586</v>
      </c>
      <c r="Q692" s="30">
        <f t="shared" si="349"/>
        <v>0</v>
      </c>
      <c r="R692" s="58">
        <f t="shared" si="350"/>
        <v>0</v>
      </c>
      <c r="S692" s="58">
        <f t="shared" si="351"/>
        <v>0</v>
      </c>
      <c r="T692" s="58">
        <f t="shared" si="332"/>
        <v>100</v>
      </c>
      <c r="U692" s="88" t="str">
        <f>IF(R692=0,"-",FORECAST($C$8,Инклинометрия!$B$2:$B$152,Инклинометрия!$A$2:$A$152))</f>
        <v>-</v>
      </c>
      <c r="V692" s="88" t="str">
        <f>IF(R692=0,"-",FORECAST($C$8-R692,Инклинометрия!$B$2:$B$152,Инклинометрия!$A$2:$A$152))</f>
        <v>-</v>
      </c>
      <c r="W692" s="88" t="str">
        <f>IF(R692&gt;0,FORECAST($C$8,Инклинометрия!$B$2:$B$152,Инклинометрия!$A$2:$A$152),IF(AB692=$C$8,"-",FORECAST($C$8-AB692,Инклинометрия!$B$2:$B$152,Инклинометрия!$A$2:$A$152)))</f>
        <v>-</v>
      </c>
      <c r="X692" s="88" t="str">
        <f>IF(S692=0,"-",FORECAST($C$8-(S692+AB692),Инклинометрия!$B$2:$B$152,Инклинометрия!$A$2:$A$152))</f>
        <v>-</v>
      </c>
      <c r="Y692" s="88">
        <f>FORECAST($C$8+T692,Инклинометрия!$B$2:$B$152,Инклинометрия!$A$2:$A$152)</f>
        <v>1425</v>
      </c>
      <c r="Z692" s="88">
        <f>IF(R692=0,FORECAST($C$6-T692,Инклинометрия!$B$2:$B$152,Инклинометрия!$A$2:$A$152),FORECAST($C$8,Инклинометрия!$B$2:$B$152,Инклинометрия!$A$2:$A$152))</f>
        <v>1330</v>
      </c>
      <c r="AA692" s="61">
        <f t="shared" si="333"/>
        <v>1400</v>
      </c>
      <c r="AB692" s="62">
        <f t="shared" si="352"/>
        <v>1400</v>
      </c>
      <c r="AC692" s="62">
        <f t="shared" si="334"/>
        <v>0</v>
      </c>
      <c r="AD692" s="65">
        <f>IF(R692=0,FORECAST($C$8,Инклинометрия!$B$2:$B$152,Инклинометрия!$A$2:$A$152),V692)</f>
        <v>1330</v>
      </c>
      <c r="AE692" s="65">
        <f>FORECAST($C$8-(R692+AA692),Инклинометрия!$B$2:$B$152,Инклинометрия!$A$2:$A$152)</f>
        <v>0</v>
      </c>
      <c r="AF692" s="65">
        <f>IF(AB692=0,"-",FORECAST($C$8,Инклинометрия!$B$2:$B$152,Инклинометрия!$A$2:$A$152))</f>
        <v>1330</v>
      </c>
      <c r="AG692" s="65">
        <f>IF(AB692=0,"-",FORECAST($C$8-AB692,Инклинометрия!$B$2:$B$152,Инклинометрия!$A$2:$A$152))</f>
        <v>0</v>
      </c>
      <c r="AH692" s="65" t="str">
        <f>IF(AC692=0,"-",FORECAST($C$8+AC692,Инклинометрия!$B$2:$B$152,Инклинометрия!$A$2:$A$152))</f>
        <v>-</v>
      </c>
      <c r="AI692" s="89" t="str">
        <f>IF(AC692=0,"-",FORECAST($C$8,Инклинометрия!$B$2:$B$152,Инклинометрия!$A$2:$A$152))</f>
        <v>-</v>
      </c>
      <c r="AJ692" s="28"/>
      <c r="AK692" s="67">
        <f t="shared" si="353"/>
        <v>0</v>
      </c>
      <c r="AL692" s="28">
        <f t="shared" si="354"/>
        <v>0</v>
      </c>
      <c r="AM692" s="28">
        <f t="shared" si="355"/>
        <v>0.1</v>
      </c>
      <c r="AN692" s="26">
        <f t="shared" si="356"/>
        <v>0.1</v>
      </c>
      <c r="AO692" s="87">
        <f t="shared" si="357"/>
        <v>145626.51678434567</v>
      </c>
      <c r="AP692" s="87">
        <f t="shared" si="335"/>
        <v>44301.516784345658</v>
      </c>
      <c r="AQ692" s="66">
        <f t="shared" si="336"/>
        <v>14695380</v>
      </c>
      <c r="AR692" s="66">
        <f t="shared" si="337"/>
        <v>14695380</v>
      </c>
      <c r="AS692" s="66">
        <f t="shared" si="338"/>
        <v>784800</v>
      </c>
      <c r="AT692" s="45">
        <f t="shared" si="342"/>
        <v>15625806.516784346</v>
      </c>
      <c r="AU692" s="75"/>
    </row>
    <row r="693" spans="2:47" x14ac:dyDescent="0.3">
      <c r="B693" s="41">
        <f t="shared" si="343"/>
        <v>3315</v>
      </c>
      <c r="C693" s="8">
        <f t="shared" si="358"/>
        <v>33.15</v>
      </c>
      <c r="D693" s="73">
        <f t="shared" si="339"/>
        <v>44.338124999999998</v>
      </c>
      <c r="E693" s="29">
        <f t="shared" si="361"/>
        <v>10980.20054837946</v>
      </c>
      <c r="F693" s="29">
        <f t="shared" si="344"/>
        <v>16.561388459093266</v>
      </c>
      <c r="G693" s="29">
        <f t="shared" si="359"/>
        <v>22.15085706403724</v>
      </c>
      <c r="H693" s="17">
        <f t="shared" si="345"/>
        <v>14686.018233457446</v>
      </c>
      <c r="I693" s="29">
        <f t="shared" si="346"/>
        <v>2.2250485660981263</v>
      </c>
      <c r="J693" s="29">
        <f t="shared" si="340"/>
        <v>20.847057720369335</v>
      </c>
      <c r="K693" s="39">
        <f t="shared" si="347"/>
        <v>1400</v>
      </c>
      <c r="L693" s="49">
        <f t="shared" si="330"/>
        <v>0</v>
      </c>
      <c r="M693" s="48">
        <f t="shared" si="331"/>
        <v>4.2266987561397071</v>
      </c>
      <c r="N693" s="51">
        <f t="shared" si="341"/>
        <v>0</v>
      </c>
      <c r="O693" s="54">
        <f t="shared" si="360"/>
        <v>18.880500609176615</v>
      </c>
      <c r="P693" s="34">
        <f t="shared" si="348"/>
        <v>1.7671458676442586</v>
      </c>
      <c r="Q693" s="30">
        <f t="shared" si="349"/>
        <v>0</v>
      </c>
      <c r="R693" s="58">
        <f t="shared" si="350"/>
        <v>0</v>
      </c>
      <c r="S693" s="58">
        <f t="shared" si="351"/>
        <v>0</v>
      </c>
      <c r="T693" s="58">
        <f t="shared" si="332"/>
        <v>100</v>
      </c>
      <c r="U693" s="88" t="str">
        <f>IF(R693=0,"-",FORECAST($C$8,Инклинометрия!$B$2:$B$152,Инклинометрия!$A$2:$A$152))</f>
        <v>-</v>
      </c>
      <c r="V693" s="88" t="str">
        <f>IF(R693=0,"-",FORECAST($C$8-R693,Инклинометрия!$B$2:$B$152,Инклинометрия!$A$2:$A$152))</f>
        <v>-</v>
      </c>
      <c r="W693" s="88" t="str">
        <f>IF(R693&gt;0,FORECAST($C$8,Инклинометрия!$B$2:$B$152,Инклинометрия!$A$2:$A$152),IF(AB693=$C$8,"-",FORECAST($C$8-AB693,Инклинометрия!$B$2:$B$152,Инклинометрия!$A$2:$A$152)))</f>
        <v>-</v>
      </c>
      <c r="X693" s="88" t="str">
        <f>IF(S693=0,"-",FORECAST($C$8-(S693+AB693),Инклинометрия!$B$2:$B$152,Инклинометрия!$A$2:$A$152))</f>
        <v>-</v>
      </c>
      <c r="Y693" s="88">
        <f>FORECAST($C$8+T693,Инклинометрия!$B$2:$B$152,Инклинометрия!$A$2:$A$152)</f>
        <v>1425</v>
      </c>
      <c r="Z693" s="88">
        <f>IF(R693=0,FORECAST($C$6-T693,Инклинометрия!$B$2:$B$152,Инклинометрия!$A$2:$A$152),FORECAST($C$8,Инклинометрия!$B$2:$B$152,Инклинометрия!$A$2:$A$152))</f>
        <v>1330</v>
      </c>
      <c r="AA693" s="61">
        <f t="shared" si="333"/>
        <v>1400</v>
      </c>
      <c r="AB693" s="62">
        <f t="shared" si="352"/>
        <v>1400</v>
      </c>
      <c r="AC693" s="62">
        <f t="shared" si="334"/>
        <v>0</v>
      </c>
      <c r="AD693" s="65">
        <f>IF(R693=0,FORECAST($C$8,Инклинометрия!$B$2:$B$152,Инклинометрия!$A$2:$A$152),V693)</f>
        <v>1330</v>
      </c>
      <c r="AE693" s="65">
        <f>FORECAST($C$8-(R693+AA693),Инклинометрия!$B$2:$B$152,Инклинометрия!$A$2:$A$152)</f>
        <v>0</v>
      </c>
      <c r="AF693" s="65">
        <f>IF(AB693=0,"-",FORECAST($C$8,Инклинометрия!$B$2:$B$152,Инклинометрия!$A$2:$A$152))</f>
        <v>1330</v>
      </c>
      <c r="AG693" s="65">
        <f>IF(AB693=0,"-",FORECAST($C$8-AB693,Инклинометрия!$B$2:$B$152,Инклинометрия!$A$2:$A$152))</f>
        <v>0</v>
      </c>
      <c r="AH693" s="65" t="str">
        <f>IF(AC693=0,"-",FORECAST($C$8+AC693,Инклинометрия!$B$2:$B$152,Инклинометрия!$A$2:$A$152))</f>
        <v>-</v>
      </c>
      <c r="AI693" s="89" t="str">
        <f>IF(AC693=0,"-",FORECAST($C$8,Инклинометрия!$B$2:$B$152,Инклинометрия!$A$2:$A$152))</f>
        <v>-</v>
      </c>
      <c r="AJ693" s="28"/>
      <c r="AK693" s="67">
        <f t="shared" si="353"/>
        <v>0</v>
      </c>
      <c r="AL693" s="28">
        <f t="shared" si="354"/>
        <v>0</v>
      </c>
      <c r="AM693" s="28">
        <f t="shared" si="355"/>
        <v>0.1</v>
      </c>
      <c r="AN693" s="26">
        <f t="shared" si="356"/>
        <v>0.1</v>
      </c>
      <c r="AO693" s="87">
        <f t="shared" si="357"/>
        <v>145626.51678434567</v>
      </c>
      <c r="AP693" s="87">
        <f t="shared" si="335"/>
        <v>44301.516784345658</v>
      </c>
      <c r="AQ693" s="66">
        <f t="shared" si="336"/>
        <v>14695380</v>
      </c>
      <c r="AR693" s="66">
        <f t="shared" si="337"/>
        <v>14695380</v>
      </c>
      <c r="AS693" s="66">
        <f t="shared" si="338"/>
        <v>784800</v>
      </c>
      <c r="AT693" s="45">
        <f t="shared" si="342"/>
        <v>15625806.516784346</v>
      </c>
      <c r="AU693" s="75"/>
    </row>
    <row r="694" spans="2:47" x14ac:dyDescent="0.3">
      <c r="B694" s="41">
        <f t="shared" si="343"/>
        <v>3320</v>
      </c>
      <c r="C694" s="8">
        <f t="shared" si="358"/>
        <v>33.200000000000003</v>
      </c>
      <c r="D694" s="73">
        <f t="shared" si="339"/>
        <v>44.405000000000001</v>
      </c>
      <c r="E694" s="29">
        <f t="shared" si="361"/>
        <v>10996.761936838555</v>
      </c>
      <c r="F694" s="29">
        <f t="shared" si="344"/>
        <v>16.561388459095621</v>
      </c>
      <c r="G694" s="29">
        <f t="shared" si="359"/>
        <v>22.150857064040391</v>
      </c>
      <c r="H694" s="17">
        <f t="shared" si="345"/>
        <v>14708.169090521485</v>
      </c>
      <c r="I694" s="29">
        <f t="shared" si="346"/>
        <v>2.2250485660981263</v>
      </c>
      <c r="J694" s="29">
        <f t="shared" si="340"/>
        <v>20.847057720370817</v>
      </c>
      <c r="K694" s="39">
        <f t="shared" si="347"/>
        <v>1400</v>
      </c>
      <c r="L694" s="49">
        <f t="shared" si="330"/>
        <v>0</v>
      </c>
      <c r="M694" s="48">
        <f t="shared" si="331"/>
        <v>4.2266987561397071</v>
      </c>
      <c r="N694" s="51">
        <f t="shared" si="341"/>
        <v>0</v>
      </c>
      <c r="O694" s="54">
        <f t="shared" si="360"/>
        <v>18.880500609176615</v>
      </c>
      <c r="P694" s="34">
        <f t="shared" si="348"/>
        <v>1.7671458676442586</v>
      </c>
      <c r="Q694" s="30">
        <f t="shared" si="349"/>
        <v>0</v>
      </c>
      <c r="R694" s="58">
        <f t="shared" si="350"/>
        <v>0</v>
      </c>
      <c r="S694" s="58">
        <f t="shared" si="351"/>
        <v>0</v>
      </c>
      <c r="T694" s="58">
        <f t="shared" si="332"/>
        <v>100</v>
      </c>
      <c r="U694" s="88" t="str">
        <f>IF(R694=0,"-",FORECAST($C$8,Инклинометрия!$B$2:$B$152,Инклинометрия!$A$2:$A$152))</f>
        <v>-</v>
      </c>
      <c r="V694" s="88" t="str">
        <f>IF(R694=0,"-",FORECAST($C$8-R694,Инклинометрия!$B$2:$B$152,Инклинометрия!$A$2:$A$152))</f>
        <v>-</v>
      </c>
      <c r="W694" s="88" t="str">
        <f>IF(R694&gt;0,FORECAST($C$8,Инклинометрия!$B$2:$B$152,Инклинометрия!$A$2:$A$152),IF(AB694=$C$8,"-",FORECAST($C$8-AB694,Инклинометрия!$B$2:$B$152,Инклинометрия!$A$2:$A$152)))</f>
        <v>-</v>
      </c>
      <c r="X694" s="88" t="str">
        <f>IF(S694=0,"-",FORECAST($C$8-(S694+AB694),Инклинометрия!$B$2:$B$152,Инклинометрия!$A$2:$A$152))</f>
        <v>-</v>
      </c>
      <c r="Y694" s="88">
        <f>FORECAST($C$8+T694,Инклинометрия!$B$2:$B$152,Инклинометрия!$A$2:$A$152)</f>
        <v>1425</v>
      </c>
      <c r="Z694" s="88">
        <f>IF(R694=0,FORECAST($C$6-T694,Инклинометрия!$B$2:$B$152,Инклинометрия!$A$2:$A$152),FORECAST($C$8,Инклинометрия!$B$2:$B$152,Инклинометрия!$A$2:$A$152))</f>
        <v>1330</v>
      </c>
      <c r="AA694" s="61">
        <f t="shared" si="333"/>
        <v>1400</v>
      </c>
      <c r="AB694" s="62">
        <f t="shared" si="352"/>
        <v>1400</v>
      </c>
      <c r="AC694" s="62">
        <f t="shared" si="334"/>
        <v>0</v>
      </c>
      <c r="AD694" s="65">
        <f>IF(R694=0,FORECAST($C$8,Инклинометрия!$B$2:$B$152,Инклинометрия!$A$2:$A$152),V694)</f>
        <v>1330</v>
      </c>
      <c r="AE694" s="65">
        <f>FORECAST($C$8-(R694+AA694),Инклинометрия!$B$2:$B$152,Инклинометрия!$A$2:$A$152)</f>
        <v>0</v>
      </c>
      <c r="AF694" s="65">
        <f>IF(AB694=0,"-",FORECAST($C$8,Инклинометрия!$B$2:$B$152,Инклинометрия!$A$2:$A$152))</f>
        <v>1330</v>
      </c>
      <c r="AG694" s="65">
        <f>IF(AB694=0,"-",FORECAST($C$8-AB694,Инклинометрия!$B$2:$B$152,Инклинометрия!$A$2:$A$152))</f>
        <v>0</v>
      </c>
      <c r="AH694" s="65" t="str">
        <f>IF(AC694=0,"-",FORECAST($C$8+AC694,Инклинометрия!$B$2:$B$152,Инклинометрия!$A$2:$A$152))</f>
        <v>-</v>
      </c>
      <c r="AI694" s="89" t="str">
        <f>IF(AC694=0,"-",FORECAST($C$8,Инклинометрия!$B$2:$B$152,Инклинометрия!$A$2:$A$152))</f>
        <v>-</v>
      </c>
      <c r="AJ694" s="28"/>
      <c r="AK694" s="67">
        <f t="shared" si="353"/>
        <v>0</v>
      </c>
      <c r="AL694" s="28">
        <f t="shared" si="354"/>
        <v>0</v>
      </c>
      <c r="AM694" s="28">
        <f t="shared" si="355"/>
        <v>0.1</v>
      </c>
      <c r="AN694" s="26">
        <f t="shared" si="356"/>
        <v>0.1</v>
      </c>
      <c r="AO694" s="87">
        <f t="shared" si="357"/>
        <v>145626.51678434567</v>
      </c>
      <c r="AP694" s="87">
        <f t="shared" si="335"/>
        <v>44301.516784345658</v>
      </c>
      <c r="AQ694" s="66">
        <f t="shared" si="336"/>
        <v>14695380</v>
      </c>
      <c r="AR694" s="66">
        <f t="shared" si="337"/>
        <v>14695380</v>
      </c>
      <c r="AS694" s="66">
        <f t="shared" si="338"/>
        <v>784800</v>
      </c>
      <c r="AT694" s="45">
        <f t="shared" si="342"/>
        <v>15625806.516784346</v>
      </c>
      <c r="AU694" s="75"/>
    </row>
    <row r="695" spans="2:47" x14ac:dyDescent="0.3">
      <c r="B695" s="41">
        <f t="shared" si="343"/>
        <v>3325</v>
      </c>
      <c r="C695" s="8">
        <f t="shared" si="358"/>
        <v>33.25</v>
      </c>
      <c r="D695" s="73">
        <f t="shared" si="339"/>
        <v>44.471874999999997</v>
      </c>
      <c r="E695" s="29">
        <f t="shared" si="361"/>
        <v>11013.32332529765</v>
      </c>
      <c r="F695" s="29">
        <f t="shared" si="344"/>
        <v>16.561388459093266</v>
      </c>
      <c r="G695" s="29">
        <f t="shared" si="359"/>
        <v>22.15085706403724</v>
      </c>
      <c r="H695" s="17">
        <f t="shared" si="345"/>
        <v>14730.319947585524</v>
      </c>
      <c r="I695" s="29">
        <f t="shared" si="346"/>
        <v>2.2250485660981263</v>
      </c>
      <c r="J695" s="29">
        <f t="shared" si="340"/>
        <v>20.847057720369335</v>
      </c>
      <c r="K695" s="39">
        <f t="shared" si="347"/>
        <v>1400</v>
      </c>
      <c r="L695" s="49">
        <f t="shared" si="330"/>
        <v>0</v>
      </c>
      <c r="M695" s="48">
        <f t="shared" si="331"/>
        <v>4.2266987561397071</v>
      </c>
      <c r="N695" s="51">
        <f t="shared" si="341"/>
        <v>0</v>
      </c>
      <c r="O695" s="54">
        <f t="shared" si="360"/>
        <v>18.880500609176615</v>
      </c>
      <c r="P695" s="34">
        <f t="shared" si="348"/>
        <v>1.7671458676442586</v>
      </c>
      <c r="Q695" s="30">
        <f t="shared" si="349"/>
        <v>0</v>
      </c>
      <c r="R695" s="58">
        <f t="shared" si="350"/>
        <v>0</v>
      </c>
      <c r="S695" s="58">
        <f t="shared" si="351"/>
        <v>0</v>
      </c>
      <c r="T695" s="58">
        <f t="shared" si="332"/>
        <v>100</v>
      </c>
      <c r="U695" s="88" t="str">
        <f>IF(R695=0,"-",FORECAST($C$8,Инклинометрия!$B$2:$B$152,Инклинометрия!$A$2:$A$152))</f>
        <v>-</v>
      </c>
      <c r="V695" s="88" t="str">
        <f>IF(R695=0,"-",FORECAST($C$8-R695,Инклинометрия!$B$2:$B$152,Инклинометрия!$A$2:$A$152))</f>
        <v>-</v>
      </c>
      <c r="W695" s="88" t="str">
        <f>IF(R695&gt;0,FORECAST($C$8,Инклинометрия!$B$2:$B$152,Инклинометрия!$A$2:$A$152),IF(AB695=$C$8,"-",FORECAST($C$8-AB695,Инклинометрия!$B$2:$B$152,Инклинометрия!$A$2:$A$152)))</f>
        <v>-</v>
      </c>
      <c r="X695" s="88" t="str">
        <f>IF(S695=0,"-",FORECAST($C$8-(S695+AB695),Инклинометрия!$B$2:$B$152,Инклинометрия!$A$2:$A$152))</f>
        <v>-</v>
      </c>
      <c r="Y695" s="88">
        <f>FORECAST($C$8+T695,Инклинометрия!$B$2:$B$152,Инклинометрия!$A$2:$A$152)</f>
        <v>1425</v>
      </c>
      <c r="Z695" s="88">
        <f>IF(R695=0,FORECAST($C$6-T695,Инклинометрия!$B$2:$B$152,Инклинометрия!$A$2:$A$152),FORECAST($C$8,Инклинометрия!$B$2:$B$152,Инклинометрия!$A$2:$A$152))</f>
        <v>1330</v>
      </c>
      <c r="AA695" s="61">
        <f t="shared" si="333"/>
        <v>1400</v>
      </c>
      <c r="AB695" s="62">
        <f t="shared" si="352"/>
        <v>1400</v>
      </c>
      <c r="AC695" s="62">
        <f t="shared" si="334"/>
        <v>0</v>
      </c>
      <c r="AD695" s="65">
        <f>IF(R695=0,FORECAST($C$8,Инклинометрия!$B$2:$B$152,Инклинометрия!$A$2:$A$152),V695)</f>
        <v>1330</v>
      </c>
      <c r="AE695" s="65">
        <f>FORECAST($C$8-(R695+AA695),Инклинометрия!$B$2:$B$152,Инклинометрия!$A$2:$A$152)</f>
        <v>0</v>
      </c>
      <c r="AF695" s="65">
        <f>IF(AB695=0,"-",FORECAST($C$8,Инклинометрия!$B$2:$B$152,Инклинометрия!$A$2:$A$152))</f>
        <v>1330</v>
      </c>
      <c r="AG695" s="65">
        <f>IF(AB695=0,"-",FORECAST($C$8-AB695,Инклинометрия!$B$2:$B$152,Инклинометрия!$A$2:$A$152))</f>
        <v>0</v>
      </c>
      <c r="AH695" s="65" t="str">
        <f>IF(AC695=0,"-",FORECAST($C$8+AC695,Инклинометрия!$B$2:$B$152,Инклинометрия!$A$2:$A$152))</f>
        <v>-</v>
      </c>
      <c r="AI695" s="89" t="str">
        <f>IF(AC695=0,"-",FORECAST($C$8,Инклинометрия!$B$2:$B$152,Инклинометрия!$A$2:$A$152))</f>
        <v>-</v>
      </c>
      <c r="AJ695" s="28"/>
      <c r="AK695" s="67">
        <f t="shared" si="353"/>
        <v>0</v>
      </c>
      <c r="AL695" s="28">
        <f t="shared" si="354"/>
        <v>0</v>
      </c>
      <c r="AM695" s="28">
        <f t="shared" si="355"/>
        <v>0.1</v>
      </c>
      <c r="AN695" s="26">
        <f t="shared" si="356"/>
        <v>0.1</v>
      </c>
      <c r="AO695" s="87">
        <f t="shared" si="357"/>
        <v>145626.51678434567</v>
      </c>
      <c r="AP695" s="87">
        <f t="shared" si="335"/>
        <v>44301.516784345658</v>
      </c>
      <c r="AQ695" s="66">
        <f t="shared" si="336"/>
        <v>14695380</v>
      </c>
      <c r="AR695" s="66">
        <f t="shared" si="337"/>
        <v>14695380</v>
      </c>
      <c r="AS695" s="66">
        <f t="shared" si="338"/>
        <v>784800</v>
      </c>
      <c r="AT695" s="45">
        <f t="shared" si="342"/>
        <v>15625806.516784346</v>
      </c>
      <c r="AU695" s="75"/>
    </row>
    <row r="696" spans="2:47" x14ac:dyDescent="0.3">
      <c r="B696" s="41">
        <f t="shared" si="343"/>
        <v>3330</v>
      </c>
      <c r="C696" s="8">
        <f t="shared" si="358"/>
        <v>33.299999999999997</v>
      </c>
      <c r="D696" s="73">
        <f t="shared" si="339"/>
        <v>44.53875</v>
      </c>
      <c r="E696" s="29">
        <f t="shared" si="361"/>
        <v>11029.884713756743</v>
      </c>
      <c r="F696" s="29">
        <f t="shared" si="344"/>
        <v>16.561388459093266</v>
      </c>
      <c r="G696" s="29">
        <f t="shared" si="359"/>
        <v>22.15085706403724</v>
      </c>
      <c r="H696" s="17">
        <f t="shared" si="345"/>
        <v>14752.470804649562</v>
      </c>
      <c r="I696" s="29">
        <f t="shared" si="346"/>
        <v>2.2250485660981263</v>
      </c>
      <c r="J696" s="29">
        <f t="shared" si="340"/>
        <v>20.847057720369335</v>
      </c>
      <c r="K696" s="39">
        <f t="shared" si="347"/>
        <v>1400</v>
      </c>
      <c r="L696" s="49">
        <f t="shared" si="330"/>
        <v>0</v>
      </c>
      <c r="M696" s="48">
        <f t="shared" si="331"/>
        <v>4.2266987561397071</v>
      </c>
      <c r="N696" s="51">
        <f t="shared" si="341"/>
        <v>0</v>
      </c>
      <c r="O696" s="54">
        <f t="shared" si="360"/>
        <v>18.880500609176615</v>
      </c>
      <c r="P696" s="34">
        <f t="shared" si="348"/>
        <v>1.7671458676442586</v>
      </c>
      <c r="Q696" s="30">
        <f t="shared" si="349"/>
        <v>0</v>
      </c>
      <c r="R696" s="58">
        <f t="shared" si="350"/>
        <v>0</v>
      </c>
      <c r="S696" s="58">
        <f t="shared" si="351"/>
        <v>0</v>
      </c>
      <c r="T696" s="58">
        <f t="shared" si="332"/>
        <v>100</v>
      </c>
      <c r="U696" s="88" t="str">
        <f>IF(R696=0,"-",FORECAST($C$8,Инклинометрия!$B$2:$B$152,Инклинометрия!$A$2:$A$152))</f>
        <v>-</v>
      </c>
      <c r="V696" s="88" t="str">
        <f>IF(R696=0,"-",FORECAST($C$8-R696,Инклинометрия!$B$2:$B$152,Инклинометрия!$A$2:$A$152))</f>
        <v>-</v>
      </c>
      <c r="W696" s="88" t="str">
        <f>IF(R696&gt;0,FORECAST($C$8,Инклинометрия!$B$2:$B$152,Инклинометрия!$A$2:$A$152),IF(AB696=$C$8,"-",FORECAST($C$8-AB696,Инклинометрия!$B$2:$B$152,Инклинометрия!$A$2:$A$152)))</f>
        <v>-</v>
      </c>
      <c r="X696" s="88" t="str">
        <f>IF(S696=0,"-",FORECAST($C$8-(S696+AB696),Инклинометрия!$B$2:$B$152,Инклинометрия!$A$2:$A$152))</f>
        <v>-</v>
      </c>
      <c r="Y696" s="88">
        <f>FORECAST($C$8+T696,Инклинометрия!$B$2:$B$152,Инклинометрия!$A$2:$A$152)</f>
        <v>1425</v>
      </c>
      <c r="Z696" s="88">
        <f>IF(R696=0,FORECAST($C$6-T696,Инклинометрия!$B$2:$B$152,Инклинометрия!$A$2:$A$152),FORECAST($C$8,Инклинометрия!$B$2:$B$152,Инклинометрия!$A$2:$A$152))</f>
        <v>1330</v>
      </c>
      <c r="AA696" s="61">
        <f t="shared" si="333"/>
        <v>1400</v>
      </c>
      <c r="AB696" s="62">
        <f t="shared" si="352"/>
        <v>1400</v>
      </c>
      <c r="AC696" s="62">
        <f t="shared" si="334"/>
        <v>0</v>
      </c>
      <c r="AD696" s="65">
        <f>IF(R696=0,FORECAST($C$8,Инклинометрия!$B$2:$B$152,Инклинометрия!$A$2:$A$152),V696)</f>
        <v>1330</v>
      </c>
      <c r="AE696" s="65">
        <f>FORECAST($C$8-(R696+AA696),Инклинометрия!$B$2:$B$152,Инклинометрия!$A$2:$A$152)</f>
        <v>0</v>
      </c>
      <c r="AF696" s="65">
        <f>IF(AB696=0,"-",FORECAST($C$8,Инклинометрия!$B$2:$B$152,Инклинометрия!$A$2:$A$152))</f>
        <v>1330</v>
      </c>
      <c r="AG696" s="65">
        <f>IF(AB696=0,"-",FORECAST($C$8-AB696,Инклинометрия!$B$2:$B$152,Инклинометрия!$A$2:$A$152))</f>
        <v>0</v>
      </c>
      <c r="AH696" s="65" t="str">
        <f>IF(AC696=0,"-",FORECAST($C$8+AC696,Инклинометрия!$B$2:$B$152,Инклинометрия!$A$2:$A$152))</f>
        <v>-</v>
      </c>
      <c r="AI696" s="89" t="str">
        <f>IF(AC696=0,"-",FORECAST($C$8,Инклинометрия!$B$2:$B$152,Инклинометрия!$A$2:$A$152))</f>
        <v>-</v>
      </c>
      <c r="AJ696" s="28"/>
      <c r="AK696" s="67">
        <f t="shared" si="353"/>
        <v>0</v>
      </c>
      <c r="AL696" s="28">
        <f t="shared" si="354"/>
        <v>0</v>
      </c>
      <c r="AM696" s="28">
        <f t="shared" si="355"/>
        <v>0.1</v>
      </c>
      <c r="AN696" s="26">
        <f t="shared" si="356"/>
        <v>0.1</v>
      </c>
      <c r="AO696" s="87">
        <f t="shared" si="357"/>
        <v>145626.51678434567</v>
      </c>
      <c r="AP696" s="87">
        <f t="shared" si="335"/>
        <v>44301.516784345658</v>
      </c>
      <c r="AQ696" s="66">
        <f t="shared" si="336"/>
        <v>14695380</v>
      </c>
      <c r="AR696" s="66">
        <f t="shared" si="337"/>
        <v>14695380</v>
      </c>
      <c r="AS696" s="66">
        <f t="shared" si="338"/>
        <v>784800</v>
      </c>
      <c r="AT696" s="45">
        <f t="shared" si="342"/>
        <v>15625806.516784346</v>
      </c>
      <c r="AU696" s="75"/>
    </row>
    <row r="697" spans="2:47" x14ac:dyDescent="0.3">
      <c r="B697" s="41">
        <f t="shared" si="343"/>
        <v>3335</v>
      </c>
      <c r="C697" s="8">
        <f t="shared" si="358"/>
        <v>33.35</v>
      </c>
      <c r="D697" s="73">
        <f t="shared" si="339"/>
        <v>44.605625000000003</v>
      </c>
      <c r="E697" s="29">
        <f t="shared" si="361"/>
        <v>11046.446102215838</v>
      </c>
      <c r="F697" s="29">
        <f t="shared" si="344"/>
        <v>16.561388459095621</v>
      </c>
      <c r="G697" s="29">
        <f t="shared" si="359"/>
        <v>22.150857064040391</v>
      </c>
      <c r="H697" s="17">
        <f t="shared" si="345"/>
        <v>14774.621661713601</v>
      </c>
      <c r="I697" s="29">
        <f t="shared" si="346"/>
        <v>2.2250485660981263</v>
      </c>
      <c r="J697" s="29">
        <f t="shared" si="340"/>
        <v>20.847057720370817</v>
      </c>
      <c r="K697" s="39">
        <f t="shared" si="347"/>
        <v>1400</v>
      </c>
      <c r="L697" s="49">
        <f t="shared" si="330"/>
        <v>0</v>
      </c>
      <c r="M697" s="48">
        <f t="shared" si="331"/>
        <v>4.2266987561397071</v>
      </c>
      <c r="N697" s="51">
        <f t="shared" si="341"/>
        <v>0</v>
      </c>
      <c r="O697" s="54">
        <f t="shared" si="360"/>
        <v>18.880500609176615</v>
      </c>
      <c r="P697" s="34">
        <f t="shared" si="348"/>
        <v>1.7671458676442586</v>
      </c>
      <c r="Q697" s="30">
        <f t="shared" si="349"/>
        <v>0</v>
      </c>
      <c r="R697" s="58">
        <f t="shared" si="350"/>
        <v>0</v>
      </c>
      <c r="S697" s="58">
        <f t="shared" si="351"/>
        <v>0</v>
      </c>
      <c r="T697" s="58">
        <f t="shared" si="332"/>
        <v>100</v>
      </c>
      <c r="U697" s="88" t="str">
        <f>IF(R697=0,"-",FORECAST($C$8,Инклинометрия!$B$2:$B$152,Инклинометрия!$A$2:$A$152))</f>
        <v>-</v>
      </c>
      <c r="V697" s="88" t="str">
        <f>IF(R697=0,"-",FORECAST($C$8-R697,Инклинометрия!$B$2:$B$152,Инклинометрия!$A$2:$A$152))</f>
        <v>-</v>
      </c>
      <c r="W697" s="88" t="str">
        <f>IF(R697&gt;0,FORECAST($C$8,Инклинометрия!$B$2:$B$152,Инклинометрия!$A$2:$A$152),IF(AB697=$C$8,"-",FORECAST($C$8-AB697,Инклинометрия!$B$2:$B$152,Инклинометрия!$A$2:$A$152)))</f>
        <v>-</v>
      </c>
      <c r="X697" s="88" t="str">
        <f>IF(S697=0,"-",FORECAST($C$8-(S697+AB697),Инклинометрия!$B$2:$B$152,Инклинометрия!$A$2:$A$152))</f>
        <v>-</v>
      </c>
      <c r="Y697" s="88">
        <f>FORECAST($C$8+T697,Инклинометрия!$B$2:$B$152,Инклинометрия!$A$2:$A$152)</f>
        <v>1425</v>
      </c>
      <c r="Z697" s="88">
        <f>IF(R697=0,FORECAST($C$6-T697,Инклинометрия!$B$2:$B$152,Инклинометрия!$A$2:$A$152),FORECAST($C$8,Инклинометрия!$B$2:$B$152,Инклинометрия!$A$2:$A$152))</f>
        <v>1330</v>
      </c>
      <c r="AA697" s="61">
        <f t="shared" si="333"/>
        <v>1400</v>
      </c>
      <c r="AB697" s="62">
        <f t="shared" si="352"/>
        <v>1400</v>
      </c>
      <c r="AC697" s="62">
        <f t="shared" si="334"/>
        <v>0</v>
      </c>
      <c r="AD697" s="65">
        <f>IF(R697=0,FORECAST($C$8,Инклинометрия!$B$2:$B$152,Инклинометрия!$A$2:$A$152),V697)</f>
        <v>1330</v>
      </c>
      <c r="AE697" s="65">
        <f>FORECAST($C$8-(R697+AA697),Инклинометрия!$B$2:$B$152,Инклинометрия!$A$2:$A$152)</f>
        <v>0</v>
      </c>
      <c r="AF697" s="65">
        <f>IF(AB697=0,"-",FORECAST($C$8,Инклинометрия!$B$2:$B$152,Инклинометрия!$A$2:$A$152))</f>
        <v>1330</v>
      </c>
      <c r="AG697" s="65">
        <f>IF(AB697=0,"-",FORECAST($C$8-AB697,Инклинометрия!$B$2:$B$152,Инклинометрия!$A$2:$A$152))</f>
        <v>0</v>
      </c>
      <c r="AH697" s="65" t="str">
        <f>IF(AC697=0,"-",FORECAST($C$8+AC697,Инклинометрия!$B$2:$B$152,Инклинометрия!$A$2:$A$152))</f>
        <v>-</v>
      </c>
      <c r="AI697" s="89" t="str">
        <f>IF(AC697=0,"-",FORECAST($C$8,Инклинометрия!$B$2:$B$152,Инклинометрия!$A$2:$A$152))</f>
        <v>-</v>
      </c>
      <c r="AJ697" s="28"/>
      <c r="AK697" s="67">
        <f t="shared" si="353"/>
        <v>0</v>
      </c>
      <c r="AL697" s="28">
        <f t="shared" si="354"/>
        <v>0</v>
      </c>
      <c r="AM697" s="28">
        <f t="shared" si="355"/>
        <v>0.1</v>
      </c>
      <c r="AN697" s="26">
        <f t="shared" si="356"/>
        <v>0.1</v>
      </c>
      <c r="AO697" s="87">
        <f t="shared" si="357"/>
        <v>145626.51678434567</v>
      </c>
      <c r="AP697" s="87">
        <f t="shared" si="335"/>
        <v>44301.516784345658</v>
      </c>
      <c r="AQ697" s="66">
        <f t="shared" si="336"/>
        <v>14695380</v>
      </c>
      <c r="AR697" s="66">
        <f t="shared" si="337"/>
        <v>14695380</v>
      </c>
      <c r="AS697" s="66">
        <f t="shared" si="338"/>
        <v>784800</v>
      </c>
      <c r="AT697" s="45">
        <f t="shared" si="342"/>
        <v>15625806.516784346</v>
      </c>
      <c r="AU697" s="75"/>
    </row>
    <row r="698" spans="2:47" x14ac:dyDescent="0.3">
      <c r="B698" s="41">
        <f t="shared" si="343"/>
        <v>3340</v>
      </c>
      <c r="C698" s="8">
        <f t="shared" si="358"/>
        <v>33.4</v>
      </c>
      <c r="D698" s="73">
        <f t="shared" si="339"/>
        <v>44.672499999999999</v>
      </c>
      <c r="E698" s="29">
        <f t="shared" si="361"/>
        <v>11063.007490674932</v>
      </c>
      <c r="F698" s="29">
        <f t="shared" si="344"/>
        <v>16.561388459093266</v>
      </c>
      <c r="G698" s="29">
        <f t="shared" si="359"/>
        <v>22.15085706403724</v>
      </c>
      <c r="H698" s="17">
        <f t="shared" si="345"/>
        <v>14796.77251877764</v>
      </c>
      <c r="I698" s="29">
        <f t="shared" si="346"/>
        <v>2.2250485660981263</v>
      </c>
      <c r="J698" s="29">
        <f t="shared" si="340"/>
        <v>20.847057720369335</v>
      </c>
      <c r="K698" s="39">
        <f t="shared" si="347"/>
        <v>1400</v>
      </c>
      <c r="L698" s="49">
        <f t="shared" si="330"/>
        <v>0</v>
      </c>
      <c r="M698" s="48">
        <f t="shared" si="331"/>
        <v>4.2266987561397071</v>
      </c>
      <c r="N698" s="51">
        <f t="shared" si="341"/>
        <v>0</v>
      </c>
      <c r="O698" s="54">
        <f t="shared" si="360"/>
        <v>18.880500609176615</v>
      </c>
      <c r="P698" s="34">
        <f t="shared" si="348"/>
        <v>1.7671458676442586</v>
      </c>
      <c r="Q698" s="30">
        <f t="shared" si="349"/>
        <v>0</v>
      </c>
      <c r="R698" s="58">
        <f t="shared" si="350"/>
        <v>0</v>
      </c>
      <c r="S698" s="58">
        <f t="shared" si="351"/>
        <v>0</v>
      </c>
      <c r="T698" s="58">
        <f t="shared" si="332"/>
        <v>100</v>
      </c>
      <c r="U698" s="88" t="str">
        <f>IF(R698=0,"-",FORECAST($C$8,Инклинометрия!$B$2:$B$152,Инклинометрия!$A$2:$A$152))</f>
        <v>-</v>
      </c>
      <c r="V698" s="88" t="str">
        <f>IF(R698=0,"-",FORECAST($C$8-R698,Инклинометрия!$B$2:$B$152,Инклинометрия!$A$2:$A$152))</f>
        <v>-</v>
      </c>
      <c r="W698" s="88" t="str">
        <f>IF(R698&gt;0,FORECAST($C$8,Инклинометрия!$B$2:$B$152,Инклинометрия!$A$2:$A$152),IF(AB698=$C$8,"-",FORECAST($C$8-AB698,Инклинометрия!$B$2:$B$152,Инклинометрия!$A$2:$A$152)))</f>
        <v>-</v>
      </c>
      <c r="X698" s="88" t="str">
        <f>IF(S698=0,"-",FORECAST($C$8-(S698+AB698),Инклинометрия!$B$2:$B$152,Инклинометрия!$A$2:$A$152))</f>
        <v>-</v>
      </c>
      <c r="Y698" s="88">
        <f>FORECAST($C$8+T698,Инклинометрия!$B$2:$B$152,Инклинометрия!$A$2:$A$152)</f>
        <v>1425</v>
      </c>
      <c r="Z698" s="88">
        <f>IF(R698=0,FORECAST($C$6-T698,Инклинометрия!$B$2:$B$152,Инклинометрия!$A$2:$A$152),FORECAST($C$8,Инклинометрия!$B$2:$B$152,Инклинометрия!$A$2:$A$152))</f>
        <v>1330</v>
      </c>
      <c r="AA698" s="61">
        <f t="shared" si="333"/>
        <v>1400</v>
      </c>
      <c r="AB698" s="62">
        <f t="shared" si="352"/>
        <v>1400</v>
      </c>
      <c r="AC698" s="62">
        <f t="shared" si="334"/>
        <v>0</v>
      </c>
      <c r="AD698" s="65">
        <f>IF(R698=0,FORECAST($C$8,Инклинометрия!$B$2:$B$152,Инклинометрия!$A$2:$A$152),V698)</f>
        <v>1330</v>
      </c>
      <c r="AE698" s="65">
        <f>FORECAST($C$8-(R698+AA698),Инклинометрия!$B$2:$B$152,Инклинометрия!$A$2:$A$152)</f>
        <v>0</v>
      </c>
      <c r="AF698" s="65">
        <f>IF(AB698=0,"-",FORECAST($C$8,Инклинометрия!$B$2:$B$152,Инклинометрия!$A$2:$A$152))</f>
        <v>1330</v>
      </c>
      <c r="AG698" s="65">
        <f>IF(AB698=0,"-",FORECAST($C$8-AB698,Инклинометрия!$B$2:$B$152,Инклинометрия!$A$2:$A$152))</f>
        <v>0</v>
      </c>
      <c r="AH698" s="65" t="str">
        <f>IF(AC698=0,"-",FORECAST($C$8+AC698,Инклинометрия!$B$2:$B$152,Инклинометрия!$A$2:$A$152))</f>
        <v>-</v>
      </c>
      <c r="AI698" s="89" t="str">
        <f>IF(AC698=0,"-",FORECAST($C$8,Инклинометрия!$B$2:$B$152,Инклинометрия!$A$2:$A$152))</f>
        <v>-</v>
      </c>
      <c r="AJ698" s="28"/>
      <c r="AK698" s="67">
        <f t="shared" si="353"/>
        <v>0</v>
      </c>
      <c r="AL698" s="28">
        <f t="shared" si="354"/>
        <v>0</v>
      </c>
      <c r="AM698" s="28">
        <f t="shared" si="355"/>
        <v>0.1</v>
      </c>
      <c r="AN698" s="26">
        <f t="shared" si="356"/>
        <v>0.1</v>
      </c>
      <c r="AO698" s="87">
        <f t="shared" si="357"/>
        <v>145626.51678434567</v>
      </c>
      <c r="AP698" s="87">
        <f t="shared" si="335"/>
        <v>44301.516784345658</v>
      </c>
      <c r="AQ698" s="66">
        <f t="shared" si="336"/>
        <v>14695380</v>
      </c>
      <c r="AR698" s="66">
        <f t="shared" si="337"/>
        <v>14695380</v>
      </c>
      <c r="AS698" s="66">
        <f t="shared" si="338"/>
        <v>784800</v>
      </c>
      <c r="AT698" s="45">
        <f t="shared" si="342"/>
        <v>15625806.516784346</v>
      </c>
      <c r="AU698" s="75"/>
    </row>
    <row r="699" spans="2:47" x14ac:dyDescent="0.3">
      <c r="B699" s="41">
        <f t="shared" si="343"/>
        <v>3345</v>
      </c>
      <c r="C699" s="8">
        <f t="shared" si="358"/>
        <v>33.450000000000003</v>
      </c>
      <c r="D699" s="73">
        <f t="shared" si="339"/>
        <v>44.739375000000003</v>
      </c>
      <c r="E699" s="29">
        <f t="shared" si="361"/>
        <v>11079.568879134027</v>
      </c>
      <c r="F699" s="29">
        <f t="shared" si="344"/>
        <v>16.561388459095621</v>
      </c>
      <c r="G699" s="29">
        <f t="shared" si="359"/>
        <v>22.150857064040391</v>
      </c>
      <c r="H699" s="17">
        <f t="shared" si="345"/>
        <v>14818.923375841679</v>
      </c>
      <c r="I699" s="29">
        <f t="shared" si="346"/>
        <v>2.2250485660981263</v>
      </c>
      <c r="J699" s="29">
        <f t="shared" si="340"/>
        <v>20.847057720370817</v>
      </c>
      <c r="K699" s="39">
        <f t="shared" si="347"/>
        <v>1400</v>
      </c>
      <c r="L699" s="49">
        <f t="shared" si="330"/>
        <v>0</v>
      </c>
      <c r="M699" s="48">
        <f t="shared" si="331"/>
        <v>4.2266987561397071</v>
      </c>
      <c r="N699" s="51">
        <f t="shared" si="341"/>
        <v>0</v>
      </c>
      <c r="O699" s="54">
        <f t="shared" si="360"/>
        <v>18.880500609176615</v>
      </c>
      <c r="P699" s="34">
        <f t="shared" si="348"/>
        <v>1.7671458676442586</v>
      </c>
      <c r="Q699" s="30">
        <f t="shared" si="349"/>
        <v>0</v>
      </c>
      <c r="R699" s="58">
        <f t="shared" si="350"/>
        <v>0</v>
      </c>
      <c r="S699" s="58">
        <f t="shared" si="351"/>
        <v>0</v>
      </c>
      <c r="T699" s="58">
        <f t="shared" si="332"/>
        <v>100</v>
      </c>
      <c r="U699" s="88" t="str">
        <f>IF(R699=0,"-",FORECAST($C$8,Инклинометрия!$B$2:$B$152,Инклинометрия!$A$2:$A$152))</f>
        <v>-</v>
      </c>
      <c r="V699" s="88" t="str">
        <f>IF(R699=0,"-",FORECAST($C$8-R699,Инклинометрия!$B$2:$B$152,Инклинометрия!$A$2:$A$152))</f>
        <v>-</v>
      </c>
      <c r="W699" s="88" t="str">
        <f>IF(R699&gt;0,FORECAST($C$8,Инклинометрия!$B$2:$B$152,Инклинометрия!$A$2:$A$152),IF(AB699=$C$8,"-",FORECAST($C$8-AB699,Инклинометрия!$B$2:$B$152,Инклинометрия!$A$2:$A$152)))</f>
        <v>-</v>
      </c>
      <c r="X699" s="88" t="str">
        <f>IF(S699=0,"-",FORECAST($C$8-(S699+AB699),Инклинометрия!$B$2:$B$152,Инклинометрия!$A$2:$A$152))</f>
        <v>-</v>
      </c>
      <c r="Y699" s="88">
        <f>FORECAST($C$8+T699,Инклинометрия!$B$2:$B$152,Инклинометрия!$A$2:$A$152)</f>
        <v>1425</v>
      </c>
      <c r="Z699" s="88">
        <f>IF(R699=0,FORECAST($C$6-T699,Инклинометрия!$B$2:$B$152,Инклинометрия!$A$2:$A$152),FORECAST($C$8,Инклинометрия!$B$2:$B$152,Инклинометрия!$A$2:$A$152))</f>
        <v>1330</v>
      </c>
      <c r="AA699" s="61">
        <f t="shared" si="333"/>
        <v>1400</v>
      </c>
      <c r="AB699" s="62">
        <f t="shared" si="352"/>
        <v>1400</v>
      </c>
      <c r="AC699" s="62">
        <f t="shared" si="334"/>
        <v>0</v>
      </c>
      <c r="AD699" s="65">
        <f>IF(R699=0,FORECAST($C$8,Инклинометрия!$B$2:$B$152,Инклинометрия!$A$2:$A$152),V699)</f>
        <v>1330</v>
      </c>
      <c r="AE699" s="65">
        <f>FORECAST($C$8-(R699+AA699),Инклинометрия!$B$2:$B$152,Инклинометрия!$A$2:$A$152)</f>
        <v>0</v>
      </c>
      <c r="AF699" s="65">
        <f>IF(AB699=0,"-",FORECAST($C$8,Инклинометрия!$B$2:$B$152,Инклинометрия!$A$2:$A$152))</f>
        <v>1330</v>
      </c>
      <c r="AG699" s="65">
        <f>IF(AB699=0,"-",FORECAST($C$8-AB699,Инклинометрия!$B$2:$B$152,Инклинометрия!$A$2:$A$152))</f>
        <v>0</v>
      </c>
      <c r="AH699" s="65" t="str">
        <f>IF(AC699=0,"-",FORECAST($C$8+AC699,Инклинометрия!$B$2:$B$152,Инклинометрия!$A$2:$A$152))</f>
        <v>-</v>
      </c>
      <c r="AI699" s="89" t="str">
        <f>IF(AC699=0,"-",FORECAST($C$8,Инклинометрия!$B$2:$B$152,Инклинометрия!$A$2:$A$152))</f>
        <v>-</v>
      </c>
      <c r="AJ699" s="28"/>
      <c r="AK699" s="67">
        <f t="shared" si="353"/>
        <v>0</v>
      </c>
      <c r="AL699" s="28">
        <f t="shared" si="354"/>
        <v>0</v>
      </c>
      <c r="AM699" s="28">
        <f t="shared" si="355"/>
        <v>0.1</v>
      </c>
      <c r="AN699" s="26">
        <f t="shared" si="356"/>
        <v>0.1</v>
      </c>
      <c r="AO699" s="87">
        <f t="shared" si="357"/>
        <v>145626.51678434567</v>
      </c>
      <c r="AP699" s="87">
        <f t="shared" si="335"/>
        <v>44301.516784345658</v>
      </c>
      <c r="AQ699" s="66">
        <f t="shared" si="336"/>
        <v>14695380</v>
      </c>
      <c r="AR699" s="66">
        <f t="shared" si="337"/>
        <v>14695380</v>
      </c>
      <c r="AS699" s="66">
        <f t="shared" si="338"/>
        <v>784800</v>
      </c>
      <c r="AT699" s="45">
        <f t="shared" si="342"/>
        <v>15625806.516784346</v>
      </c>
      <c r="AU699" s="75"/>
    </row>
    <row r="700" spans="2:47" x14ac:dyDescent="0.3">
      <c r="B700" s="41">
        <f t="shared" si="343"/>
        <v>3350</v>
      </c>
      <c r="C700" s="8">
        <f t="shared" si="358"/>
        <v>33.5</v>
      </c>
      <c r="D700" s="73">
        <f t="shared" si="339"/>
        <v>44.806249999999999</v>
      </c>
      <c r="E700" s="29">
        <f t="shared" si="361"/>
        <v>11096.13026759312</v>
      </c>
      <c r="F700" s="29">
        <f t="shared" si="344"/>
        <v>16.561388459093266</v>
      </c>
      <c r="G700" s="29">
        <f t="shared" si="359"/>
        <v>22.15085706403724</v>
      </c>
      <c r="H700" s="17">
        <f t="shared" si="345"/>
        <v>14841.074232905718</v>
      </c>
      <c r="I700" s="29">
        <f t="shared" si="346"/>
        <v>2.2250485660981263</v>
      </c>
      <c r="J700" s="29">
        <f t="shared" si="340"/>
        <v>20.847057720369335</v>
      </c>
      <c r="K700" s="39">
        <f t="shared" si="347"/>
        <v>1400</v>
      </c>
      <c r="L700" s="49">
        <f t="shared" si="330"/>
        <v>0</v>
      </c>
      <c r="M700" s="48">
        <f t="shared" si="331"/>
        <v>4.2266987561397071</v>
      </c>
      <c r="N700" s="51">
        <f t="shared" si="341"/>
        <v>0</v>
      </c>
      <c r="O700" s="54">
        <f t="shared" si="360"/>
        <v>18.880500609176615</v>
      </c>
      <c r="P700" s="34">
        <f t="shared" si="348"/>
        <v>1.7671458676442586</v>
      </c>
      <c r="Q700" s="30">
        <f t="shared" si="349"/>
        <v>0</v>
      </c>
      <c r="R700" s="58">
        <f t="shared" si="350"/>
        <v>0</v>
      </c>
      <c r="S700" s="58">
        <f t="shared" si="351"/>
        <v>0</v>
      </c>
      <c r="T700" s="58">
        <f t="shared" si="332"/>
        <v>100</v>
      </c>
      <c r="U700" s="88" t="str">
        <f>IF(R700=0,"-",FORECAST($C$8,Инклинометрия!$B$2:$B$152,Инклинометрия!$A$2:$A$152))</f>
        <v>-</v>
      </c>
      <c r="V700" s="88" t="str">
        <f>IF(R700=0,"-",FORECAST($C$8-R700,Инклинометрия!$B$2:$B$152,Инклинометрия!$A$2:$A$152))</f>
        <v>-</v>
      </c>
      <c r="W700" s="88" t="str">
        <f>IF(R700&gt;0,FORECAST($C$8,Инклинометрия!$B$2:$B$152,Инклинометрия!$A$2:$A$152),IF(AB700=$C$8,"-",FORECAST($C$8-AB700,Инклинометрия!$B$2:$B$152,Инклинометрия!$A$2:$A$152)))</f>
        <v>-</v>
      </c>
      <c r="X700" s="88" t="str">
        <f>IF(S700=0,"-",FORECAST($C$8-(S700+AB700),Инклинометрия!$B$2:$B$152,Инклинометрия!$A$2:$A$152))</f>
        <v>-</v>
      </c>
      <c r="Y700" s="88">
        <f>FORECAST($C$8+T700,Инклинометрия!$B$2:$B$152,Инклинометрия!$A$2:$A$152)</f>
        <v>1425</v>
      </c>
      <c r="Z700" s="88">
        <f>IF(R700=0,FORECAST($C$6-T700,Инклинометрия!$B$2:$B$152,Инклинометрия!$A$2:$A$152),FORECAST($C$8,Инклинометрия!$B$2:$B$152,Инклинометрия!$A$2:$A$152))</f>
        <v>1330</v>
      </c>
      <c r="AA700" s="61">
        <f t="shared" si="333"/>
        <v>1400</v>
      </c>
      <c r="AB700" s="62">
        <f t="shared" si="352"/>
        <v>1400</v>
      </c>
      <c r="AC700" s="62">
        <f t="shared" si="334"/>
        <v>0</v>
      </c>
      <c r="AD700" s="65">
        <f>IF(R700=0,FORECAST($C$8,Инклинометрия!$B$2:$B$152,Инклинометрия!$A$2:$A$152),V700)</f>
        <v>1330</v>
      </c>
      <c r="AE700" s="65">
        <f>FORECAST($C$8-(R700+AA700),Инклинометрия!$B$2:$B$152,Инклинометрия!$A$2:$A$152)</f>
        <v>0</v>
      </c>
      <c r="AF700" s="65">
        <f>IF(AB700=0,"-",FORECAST($C$8,Инклинометрия!$B$2:$B$152,Инклинометрия!$A$2:$A$152))</f>
        <v>1330</v>
      </c>
      <c r="AG700" s="65">
        <f>IF(AB700=0,"-",FORECAST($C$8-AB700,Инклинометрия!$B$2:$B$152,Инклинометрия!$A$2:$A$152))</f>
        <v>0</v>
      </c>
      <c r="AH700" s="65" t="str">
        <f>IF(AC700=0,"-",FORECAST($C$8+AC700,Инклинометрия!$B$2:$B$152,Инклинометрия!$A$2:$A$152))</f>
        <v>-</v>
      </c>
      <c r="AI700" s="89" t="str">
        <f>IF(AC700=0,"-",FORECAST($C$8,Инклинометрия!$B$2:$B$152,Инклинометрия!$A$2:$A$152))</f>
        <v>-</v>
      </c>
      <c r="AJ700" s="28"/>
      <c r="AK700" s="67">
        <f t="shared" si="353"/>
        <v>0</v>
      </c>
      <c r="AL700" s="28">
        <f t="shared" si="354"/>
        <v>0</v>
      </c>
      <c r="AM700" s="28">
        <f t="shared" si="355"/>
        <v>0.1</v>
      </c>
      <c r="AN700" s="26">
        <f t="shared" si="356"/>
        <v>0.1</v>
      </c>
      <c r="AO700" s="87">
        <f t="shared" si="357"/>
        <v>145626.51678434567</v>
      </c>
      <c r="AP700" s="87">
        <f t="shared" si="335"/>
        <v>44301.516784345658</v>
      </c>
      <c r="AQ700" s="66">
        <f t="shared" si="336"/>
        <v>14695380</v>
      </c>
      <c r="AR700" s="66">
        <f t="shared" si="337"/>
        <v>14695380</v>
      </c>
      <c r="AS700" s="66">
        <f t="shared" si="338"/>
        <v>784800</v>
      </c>
      <c r="AT700" s="45">
        <f t="shared" si="342"/>
        <v>15625806.516784346</v>
      </c>
      <c r="AU700" s="75"/>
    </row>
    <row r="701" spans="2:47" x14ac:dyDescent="0.3">
      <c r="B701" s="41">
        <f t="shared" si="343"/>
        <v>3355</v>
      </c>
      <c r="C701" s="8">
        <f t="shared" si="358"/>
        <v>33.549999999999997</v>
      </c>
      <c r="D701" s="73">
        <f t="shared" si="339"/>
        <v>44.873125000000002</v>
      </c>
      <c r="E701" s="29">
        <f t="shared" si="361"/>
        <v>11112.691656052213</v>
      </c>
      <c r="F701" s="29">
        <f t="shared" si="344"/>
        <v>16.561388459093266</v>
      </c>
      <c r="G701" s="29">
        <f t="shared" si="359"/>
        <v>22.15085706403724</v>
      </c>
      <c r="H701" s="17">
        <f t="shared" si="345"/>
        <v>14863.225089969756</v>
      </c>
      <c r="I701" s="29">
        <f t="shared" si="346"/>
        <v>2.2250485660981263</v>
      </c>
      <c r="J701" s="29">
        <f t="shared" si="340"/>
        <v>20.847057720369335</v>
      </c>
      <c r="K701" s="39">
        <f t="shared" si="347"/>
        <v>1400</v>
      </c>
      <c r="L701" s="49">
        <f t="shared" si="330"/>
        <v>0</v>
      </c>
      <c r="M701" s="48">
        <f t="shared" si="331"/>
        <v>4.2266987561397071</v>
      </c>
      <c r="N701" s="51">
        <f t="shared" si="341"/>
        <v>0</v>
      </c>
      <c r="O701" s="54">
        <f t="shared" si="360"/>
        <v>18.880500609176615</v>
      </c>
      <c r="P701" s="34">
        <f t="shared" si="348"/>
        <v>1.7671458676442586</v>
      </c>
      <c r="Q701" s="30">
        <f t="shared" si="349"/>
        <v>0</v>
      </c>
      <c r="R701" s="58">
        <f t="shared" si="350"/>
        <v>0</v>
      </c>
      <c r="S701" s="58">
        <f t="shared" si="351"/>
        <v>0</v>
      </c>
      <c r="T701" s="58">
        <f t="shared" si="332"/>
        <v>100</v>
      </c>
      <c r="U701" s="88" t="str">
        <f>IF(R701=0,"-",FORECAST($C$8,Инклинометрия!$B$2:$B$152,Инклинометрия!$A$2:$A$152))</f>
        <v>-</v>
      </c>
      <c r="V701" s="88" t="str">
        <f>IF(R701=0,"-",FORECAST($C$8-R701,Инклинометрия!$B$2:$B$152,Инклинометрия!$A$2:$A$152))</f>
        <v>-</v>
      </c>
      <c r="W701" s="88" t="str">
        <f>IF(R701&gt;0,FORECAST($C$8,Инклинометрия!$B$2:$B$152,Инклинометрия!$A$2:$A$152),IF(AB701=$C$8,"-",FORECAST($C$8-AB701,Инклинометрия!$B$2:$B$152,Инклинометрия!$A$2:$A$152)))</f>
        <v>-</v>
      </c>
      <c r="X701" s="88" t="str">
        <f>IF(S701=0,"-",FORECAST($C$8-(S701+AB701),Инклинометрия!$B$2:$B$152,Инклинометрия!$A$2:$A$152))</f>
        <v>-</v>
      </c>
      <c r="Y701" s="88">
        <f>FORECAST($C$8+T701,Инклинометрия!$B$2:$B$152,Инклинометрия!$A$2:$A$152)</f>
        <v>1425</v>
      </c>
      <c r="Z701" s="88">
        <f>IF(R701=0,FORECAST($C$6-T701,Инклинометрия!$B$2:$B$152,Инклинометрия!$A$2:$A$152),FORECAST($C$8,Инклинометрия!$B$2:$B$152,Инклинометрия!$A$2:$A$152))</f>
        <v>1330</v>
      </c>
      <c r="AA701" s="61">
        <f t="shared" si="333"/>
        <v>1400</v>
      </c>
      <c r="AB701" s="62">
        <f t="shared" si="352"/>
        <v>1400</v>
      </c>
      <c r="AC701" s="62">
        <f t="shared" si="334"/>
        <v>0</v>
      </c>
      <c r="AD701" s="65">
        <f>IF(R701=0,FORECAST($C$8,Инклинометрия!$B$2:$B$152,Инклинометрия!$A$2:$A$152),V701)</f>
        <v>1330</v>
      </c>
      <c r="AE701" s="65">
        <f>FORECAST($C$8-(R701+AA701),Инклинометрия!$B$2:$B$152,Инклинометрия!$A$2:$A$152)</f>
        <v>0</v>
      </c>
      <c r="AF701" s="65">
        <f>IF(AB701=0,"-",FORECAST($C$8,Инклинометрия!$B$2:$B$152,Инклинометрия!$A$2:$A$152))</f>
        <v>1330</v>
      </c>
      <c r="AG701" s="65">
        <f>IF(AB701=0,"-",FORECAST($C$8-AB701,Инклинометрия!$B$2:$B$152,Инклинометрия!$A$2:$A$152))</f>
        <v>0</v>
      </c>
      <c r="AH701" s="65" t="str">
        <f>IF(AC701=0,"-",FORECAST($C$8+AC701,Инклинометрия!$B$2:$B$152,Инклинометрия!$A$2:$A$152))</f>
        <v>-</v>
      </c>
      <c r="AI701" s="89" t="str">
        <f>IF(AC701=0,"-",FORECAST($C$8,Инклинометрия!$B$2:$B$152,Инклинометрия!$A$2:$A$152))</f>
        <v>-</v>
      </c>
      <c r="AJ701" s="28"/>
      <c r="AK701" s="67">
        <f t="shared" si="353"/>
        <v>0</v>
      </c>
      <c r="AL701" s="28">
        <f t="shared" si="354"/>
        <v>0</v>
      </c>
      <c r="AM701" s="28">
        <f t="shared" si="355"/>
        <v>0.1</v>
      </c>
      <c r="AN701" s="26">
        <f t="shared" si="356"/>
        <v>0.1</v>
      </c>
      <c r="AO701" s="87">
        <f t="shared" si="357"/>
        <v>145626.51678434567</v>
      </c>
      <c r="AP701" s="87">
        <f t="shared" si="335"/>
        <v>44301.516784345658</v>
      </c>
      <c r="AQ701" s="66">
        <f t="shared" si="336"/>
        <v>14695380</v>
      </c>
      <c r="AR701" s="66">
        <f t="shared" si="337"/>
        <v>14695380</v>
      </c>
      <c r="AS701" s="66">
        <f t="shared" si="338"/>
        <v>784800</v>
      </c>
      <c r="AT701" s="45">
        <f t="shared" si="342"/>
        <v>15625806.516784346</v>
      </c>
      <c r="AU701" s="75"/>
    </row>
    <row r="702" spans="2:47" x14ac:dyDescent="0.3">
      <c r="B702" s="41">
        <f t="shared" si="343"/>
        <v>3360</v>
      </c>
      <c r="C702" s="8">
        <f t="shared" si="358"/>
        <v>33.6</v>
      </c>
      <c r="D702" s="73">
        <f t="shared" si="339"/>
        <v>44.94</v>
      </c>
      <c r="E702" s="29">
        <f t="shared" si="361"/>
        <v>11129.25304451131</v>
      </c>
      <c r="F702" s="29">
        <f t="shared" si="344"/>
        <v>16.561388459095621</v>
      </c>
      <c r="G702" s="29">
        <f t="shared" si="359"/>
        <v>22.150857064040391</v>
      </c>
      <c r="H702" s="17">
        <f t="shared" si="345"/>
        <v>14885.375947033795</v>
      </c>
      <c r="I702" s="29">
        <f t="shared" si="346"/>
        <v>2.2250485660981263</v>
      </c>
      <c r="J702" s="29">
        <f t="shared" si="340"/>
        <v>20.847057720370817</v>
      </c>
      <c r="K702" s="39">
        <f t="shared" si="347"/>
        <v>1400</v>
      </c>
      <c r="L702" s="49">
        <f t="shared" si="330"/>
        <v>0</v>
      </c>
      <c r="M702" s="48">
        <f t="shared" si="331"/>
        <v>4.2266987561397071</v>
      </c>
      <c r="N702" s="51">
        <f t="shared" si="341"/>
        <v>0</v>
      </c>
      <c r="O702" s="54">
        <f t="shared" si="360"/>
        <v>18.880500609176615</v>
      </c>
      <c r="P702" s="34">
        <f t="shared" si="348"/>
        <v>1.7671458676442586</v>
      </c>
      <c r="Q702" s="30">
        <f t="shared" si="349"/>
        <v>0</v>
      </c>
      <c r="R702" s="58">
        <f t="shared" si="350"/>
        <v>0</v>
      </c>
      <c r="S702" s="58">
        <f t="shared" si="351"/>
        <v>0</v>
      </c>
      <c r="T702" s="58">
        <f t="shared" si="332"/>
        <v>100</v>
      </c>
      <c r="U702" s="88" t="str">
        <f>IF(R702=0,"-",FORECAST($C$8,Инклинометрия!$B$2:$B$152,Инклинометрия!$A$2:$A$152))</f>
        <v>-</v>
      </c>
      <c r="V702" s="88" t="str">
        <f>IF(R702=0,"-",FORECAST($C$8-R702,Инклинометрия!$B$2:$B$152,Инклинометрия!$A$2:$A$152))</f>
        <v>-</v>
      </c>
      <c r="W702" s="88" t="str">
        <f>IF(R702&gt;0,FORECAST($C$8,Инклинометрия!$B$2:$B$152,Инклинометрия!$A$2:$A$152),IF(AB702=$C$8,"-",FORECAST($C$8-AB702,Инклинометрия!$B$2:$B$152,Инклинометрия!$A$2:$A$152)))</f>
        <v>-</v>
      </c>
      <c r="X702" s="88" t="str">
        <f>IF(S702=0,"-",FORECAST($C$8-(S702+AB702),Инклинометрия!$B$2:$B$152,Инклинометрия!$A$2:$A$152))</f>
        <v>-</v>
      </c>
      <c r="Y702" s="88">
        <f>FORECAST($C$8+T702,Инклинометрия!$B$2:$B$152,Инклинометрия!$A$2:$A$152)</f>
        <v>1425</v>
      </c>
      <c r="Z702" s="88">
        <f>IF(R702=0,FORECAST($C$6-T702,Инклинометрия!$B$2:$B$152,Инклинометрия!$A$2:$A$152),FORECAST($C$8,Инклинометрия!$B$2:$B$152,Инклинометрия!$A$2:$A$152))</f>
        <v>1330</v>
      </c>
      <c r="AA702" s="61">
        <f t="shared" si="333"/>
        <v>1400</v>
      </c>
      <c r="AB702" s="62">
        <f t="shared" si="352"/>
        <v>1400</v>
      </c>
      <c r="AC702" s="62">
        <f t="shared" si="334"/>
        <v>0</v>
      </c>
      <c r="AD702" s="65">
        <f>IF(R702=0,FORECAST($C$8,Инклинометрия!$B$2:$B$152,Инклинометрия!$A$2:$A$152),V702)</f>
        <v>1330</v>
      </c>
      <c r="AE702" s="65">
        <f>FORECAST($C$8-(R702+AA702),Инклинометрия!$B$2:$B$152,Инклинометрия!$A$2:$A$152)</f>
        <v>0</v>
      </c>
      <c r="AF702" s="65">
        <f>IF(AB702=0,"-",FORECAST($C$8,Инклинометрия!$B$2:$B$152,Инклинометрия!$A$2:$A$152))</f>
        <v>1330</v>
      </c>
      <c r="AG702" s="65">
        <f>IF(AB702=0,"-",FORECAST($C$8-AB702,Инклинометрия!$B$2:$B$152,Инклинометрия!$A$2:$A$152))</f>
        <v>0</v>
      </c>
      <c r="AH702" s="65" t="str">
        <f>IF(AC702=0,"-",FORECAST($C$8+AC702,Инклинометрия!$B$2:$B$152,Инклинометрия!$A$2:$A$152))</f>
        <v>-</v>
      </c>
      <c r="AI702" s="89" t="str">
        <f>IF(AC702=0,"-",FORECAST($C$8,Инклинометрия!$B$2:$B$152,Инклинометрия!$A$2:$A$152))</f>
        <v>-</v>
      </c>
      <c r="AJ702" s="28"/>
      <c r="AK702" s="67">
        <f t="shared" si="353"/>
        <v>0</v>
      </c>
      <c r="AL702" s="28">
        <f t="shared" si="354"/>
        <v>0</v>
      </c>
      <c r="AM702" s="28">
        <f t="shared" si="355"/>
        <v>0.1</v>
      </c>
      <c r="AN702" s="26">
        <f t="shared" si="356"/>
        <v>0.1</v>
      </c>
      <c r="AO702" s="87">
        <f t="shared" si="357"/>
        <v>145626.51678434567</v>
      </c>
      <c r="AP702" s="87">
        <f t="shared" si="335"/>
        <v>44301.516784345658</v>
      </c>
      <c r="AQ702" s="66">
        <f t="shared" si="336"/>
        <v>14695380</v>
      </c>
      <c r="AR702" s="66">
        <f t="shared" si="337"/>
        <v>14695380</v>
      </c>
      <c r="AS702" s="66">
        <f t="shared" si="338"/>
        <v>784800</v>
      </c>
      <c r="AT702" s="45">
        <f t="shared" si="342"/>
        <v>15625806.516784346</v>
      </c>
      <c r="AU702" s="75"/>
    </row>
    <row r="703" spans="2:47" x14ac:dyDescent="0.3">
      <c r="B703" s="41">
        <f t="shared" si="343"/>
        <v>3365</v>
      </c>
      <c r="C703" s="8">
        <f t="shared" si="358"/>
        <v>33.65</v>
      </c>
      <c r="D703" s="73">
        <f t="shared" si="339"/>
        <v>45.006875000000001</v>
      </c>
      <c r="E703" s="29">
        <f t="shared" si="361"/>
        <v>11145.814432970403</v>
      </c>
      <c r="F703" s="29">
        <f t="shared" si="344"/>
        <v>16.561388459093266</v>
      </c>
      <c r="G703" s="29">
        <f t="shared" si="359"/>
        <v>22.15085706403724</v>
      </c>
      <c r="H703" s="17">
        <f t="shared" si="345"/>
        <v>14907.526804097834</v>
      </c>
      <c r="I703" s="29">
        <f t="shared" si="346"/>
        <v>2.2250485660981263</v>
      </c>
      <c r="J703" s="29">
        <f t="shared" si="340"/>
        <v>20.847057720369335</v>
      </c>
      <c r="K703" s="39">
        <f t="shared" si="347"/>
        <v>1400</v>
      </c>
      <c r="L703" s="49">
        <f t="shared" si="330"/>
        <v>0</v>
      </c>
      <c r="M703" s="48">
        <f t="shared" si="331"/>
        <v>4.2266987561397071</v>
      </c>
      <c r="N703" s="51">
        <f t="shared" si="341"/>
        <v>0</v>
      </c>
      <c r="O703" s="54">
        <f t="shared" si="360"/>
        <v>18.880500609176615</v>
      </c>
      <c r="P703" s="34">
        <f t="shared" si="348"/>
        <v>1.7671458676442586</v>
      </c>
      <c r="Q703" s="30">
        <f t="shared" si="349"/>
        <v>0</v>
      </c>
      <c r="R703" s="58">
        <f t="shared" si="350"/>
        <v>0</v>
      </c>
      <c r="S703" s="58">
        <f t="shared" si="351"/>
        <v>0</v>
      </c>
      <c r="T703" s="58">
        <f t="shared" si="332"/>
        <v>100</v>
      </c>
      <c r="U703" s="88" t="str">
        <f>IF(R703=0,"-",FORECAST($C$8,Инклинометрия!$B$2:$B$152,Инклинометрия!$A$2:$A$152))</f>
        <v>-</v>
      </c>
      <c r="V703" s="88" t="str">
        <f>IF(R703=0,"-",FORECAST($C$8-R703,Инклинометрия!$B$2:$B$152,Инклинометрия!$A$2:$A$152))</f>
        <v>-</v>
      </c>
      <c r="W703" s="88" t="str">
        <f>IF(R703&gt;0,FORECAST($C$8,Инклинометрия!$B$2:$B$152,Инклинометрия!$A$2:$A$152),IF(AB703=$C$8,"-",FORECAST($C$8-AB703,Инклинометрия!$B$2:$B$152,Инклинометрия!$A$2:$A$152)))</f>
        <v>-</v>
      </c>
      <c r="X703" s="88" t="str">
        <f>IF(S703=0,"-",FORECAST($C$8-(S703+AB703),Инклинометрия!$B$2:$B$152,Инклинометрия!$A$2:$A$152))</f>
        <v>-</v>
      </c>
      <c r="Y703" s="88">
        <f>FORECAST($C$8+T703,Инклинометрия!$B$2:$B$152,Инклинометрия!$A$2:$A$152)</f>
        <v>1425</v>
      </c>
      <c r="Z703" s="88">
        <f>IF(R703=0,FORECAST($C$6-T703,Инклинометрия!$B$2:$B$152,Инклинометрия!$A$2:$A$152),FORECAST($C$8,Инклинометрия!$B$2:$B$152,Инклинометрия!$A$2:$A$152))</f>
        <v>1330</v>
      </c>
      <c r="AA703" s="61">
        <f t="shared" si="333"/>
        <v>1400</v>
      </c>
      <c r="AB703" s="62">
        <f t="shared" si="352"/>
        <v>1400</v>
      </c>
      <c r="AC703" s="62">
        <f t="shared" si="334"/>
        <v>0</v>
      </c>
      <c r="AD703" s="65">
        <f>IF(R703=0,FORECAST($C$8,Инклинометрия!$B$2:$B$152,Инклинометрия!$A$2:$A$152),V703)</f>
        <v>1330</v>
      </c>
      <c r="AE703" s="65">
        <f>FORECAST($C$8-(R703+AA703),Инклинометрия!$B$2:$B$152,Инклинометрия!$A$2:$A$152)</f>
        <v>0</v>
      </c>
      <c r="AF703" s="65">
        <f>IF(AB703=0,"-",FORECAST($C$8,Инклинометрия!$B$2:$B$152,Инклинометрия!$A$2:$A$152))</f>
        <v>1330</v>
      </c>
      <c r="AG703" s="65">
        <f>IF(AB703=0,"-",FORECAST($C$8-AB703,Инклинометрия!$B$2:$B$152,Инклинометрия!$A$2:$A$152))</f>
        <v>0</v>
      </c>
      <c r="AH703" s="65" t="str">
        <f>IF(AC703=0,"-",FORECAST($C$8+AC703,Инклинометрия!$B$2:$B$152,Инклинометрия!$A$2:$A$152))</f>
        <v>-</v>
      </c>
      <c r="AI703" s="89" t="str">
        <f>IF(AC703=0,"-",FORECAST($C$8,Инклинометрия!$B$2:$B$152,Инклинометрия!$A$2:$A$152))</f>
        <v>-</v>
      </c>
      <c r="AJ703" s="28"/>
      <c r="AK703" s="67">
        <f t="shared" si="353"/>
        <v>0</v>
      </c>
      <c r="AL703" s="28">
        <f t="shared" si="354"/>
        <v>0</v>
      </c>
      <c r="AM703" s="28">
        <f t="shared" si="355"/>
        <v>0.1</v>
      </c>
      <c r="AN703" s="26">
        <f t="shared" si="356"/>
        <v>0.1</v>
      </c>
      <c r="AO703" s="87">
        <f t="shared" si="357"/>
        <v>145626.51678434567</v>
      </c>
      <c r="AP703" s="87">
        <f t="shared" si="335"/>
        <v>44301.516784345658</v>
      </c>
      <c r="AQ703" s="66">
        <f t="shared" si="336"/>
        <v>14695380</v>
      </c>
      <c r="AR703" s="66">
        <f t="shared" si="337"/>
        <v>14695380</v>
      </c>
      <c r="AS703" s="66">
        <f t="shared" si="338"/>
        <v>784800</v>
      </c>
      <c r="AT703" s="45">
        <f t="shared" si="342"/>
        <v>15625806.516784346</v>
      </c>
      <c r="AU703" s="75"/>
    </row>
    <row r="704" spans="2:47" x14ac:dyDescent="0.3">
      <c r="B704" s="41">
        <f t="shared" si="343"/>
        <v>3370</v>
      </c>
      <c r="C704" s="8">
        <f t="shared" si="358"/>
        <v>33.700000000000003</v>
      </c>
      <c r="D704" s="73">
        <f t="shared" si="339"/>
        <v>45.073749999999997</v>
      </c>
      <c r="E704" s="29">
        <f t="shared" si="361"/>
        <v>11162.375821429498</v>
      </c>
      <c r="F704" s="29">
        <f t="shared" si="344"/>
        <v>16.561388459095621</v>
      </c>
      <c r="G704" s="29">
        <f t="shared" si="359"/>
        <v>22.150857064040391</v>
      </c>
      <c r="H704" s="17">
        <f t="shared" si="345"/>
        <v>14929.677661161873</v>
      </c>
      <c r="I704" s="29">
        <f t="shared" si="346"/>
        <v>2.2250485660981263</v>
      </c>
      <c r="J704" s="29">
        <f t="shared" si="340"/>
        <v>20.847057720370817</v>
      </c>
      <c r="K704" s="39">
        <f t="shared" si="347"/>
        <v>1400</v>
      </c>
      <c r="L704" s="49">
        <f t="shared" si="330"/>
        <v>0</v>
      </c>
      <c r="M704" s="48">
        <f t="shared" si="331"/>
        <v>4.2266987561397071</v>
      </c>
      <c r="N704" s="51">
        <f t="shared" si="341"/>
        <v>0</v>
      </c>
      <c r="O704" s="54">
        <f t="shared" si="360"/>
        <v>18.880500609176615</v>
      </c>
      <c r="P704" s="34">
        <f t="shared" si="348"/>
        <v>1.7671458676442586</v>
      </c>
      <c r="Q704" s="30">
        <f t="shared" si="349"/>
        <v>0</v>
      </c>
      <c r="R704" s="58">
        <f t="shared" si="350"/>
        <v>0</v>
      </c>
      <c r="S704" s="58">
        <f t="shared" si="351"/>
        <v>0</v>
      </c>
      <c r="T704" s="58">
        <f t="shared" si="332"/>
        <v>100</v>
      </c>
      <c r="U704" s="88" t="str">
        <f>IF(R704=0,"-",FORECAST($C$8,Инклинометрия!$B$2:$B$152,Инклинометрия!$A$2:$A$152))</f>
        <v>-</v>
      </c>
      <c r="V704" s="88" t="str">
        <f>IF(R704=0,"-",FORECAST($C$8-R704,Инклинометрия!$B$2:$B$152,Инклинометрия!$A$2:$A$152))</f>
        <v>-</v>
      </c>
      <c r="W704" s="88" t="str">
        <f>IF(R704&gt;0,FORECAST($C$8,Инклинометрия!$B$2:$B$152,Инклинометрия!$A$2:$A$152),IF(AB704=$C$8,"-",FORECAST($C$8-AB704,Инклинометрия!$B$2:$B$152,Инклинометрия!$A$2:$A$152)))</f>
        <v>-</v>
      </c>
      <c r="X704" s="88" t="str">
        <f>IF(S704=0,"-",FORECAST($C$8-(S704+AB704),Инклинометрия!$B$2:$B$152,Инклинометрия!$A$2:$A$152))</f>
        <v>-</v>
      </c>
      <c r="Y704" s="88">
        <f>FORECAST($C$8+T704,Инклинометрия!$B$2:$B$152,Инклинометрия!$A$2:$A$152)</f>
        <v>1425</v>
      </c>
      <c r="Z704" s="88">
        <f>IF(R704=0,FORECAST($C$6-T704,Инклинометрия!$B$2:$B$152,Инклинометрия!$A$2:$A$152),FORECAST($C$8,Инклинометрия!$B$2:$B$152,Инклинометрия!$A$2:$A$152))</f>
        <v>1330</v>
      </c>
      <c r="AA704" s="61">
        <f t="shared" si="333"/>
        <v>1400</v>
      </c>
      <c r="AB704" s="62">
        <f t="shared" si="352"/>
        <v>1400</v>
      </c>
      <c r="AC704" s="62">
        <f t="shared" si="334"/>
        <v>0</v>
      </c>
      <c r="AD704" s="65">
        <f>IF(R704=0,FORECAST($C$8,Инклинометрия!$B$2:$B$152,Инклинометрия!$A$2:$A$152),V704)</f>
        <v>1330</v>
      </c>
      <c r="AE704" s="65">
        <f>FORECAST($C$8-(R704+AA704),Инклинометрия!$B$2:$B$152,Инклинометрия!$A$2:$A$152)</f>
        <v>0</v>
      </c>
      <c r="AF704" s="65">
        <f>IF(AB704=0,"-",FORECAST($C$8,Инклинометрия!$B$2:$B$152,Инклинометрия!$A$2:$A$152))</f>
        <v>1330</v>
      </c>
      <c r="AG704" s="65">
        <f>IF(AB704=0,"-",FORECAST($C$8-AB704,Инклинометрия!$B$2:$B$152,Инклинометрия!$A$2:$A$152))</f>
        <v>0</v>
      </c>
      <c r="AH704" s="65" t="str">
        <f>IF(AC704=0,"-",FORECAST($C$8+AC704,Инклинометрия!$B$2:$B$152,Инклинометрия!$A$2:$A$152))</f>
        <v>-</v>
      </c>
      <c r="AI704" s="89" t="str">
        <f>IF(AC704=0,"-",FORECAST($C$8,Инклинометрия!$B$2:$B$152,Инклинометрия!$A$2:$A$152))</f>
        <v>-</v>
      </c>
      <c r="AJ704" s="28"/>
      <c r="AK704" s="67">
        <f t="shared" si="353"/>
        <v>0</v>
      </c>
      <c r="AL704" s="28">
        <f t="shared" si="354"/>
        <v>0</v>
      </c>
      <c r="AM704" s="28">
        <f t="shared" si="355"/>
        <v>0.1</v>
      </c>
      <c r="AN704" s="26">
        <f t="shared" si="356"/>
        <v>0.1</v>
      </c>
      <c r="AO704" s="87">
        <f t="shared" si="357"/>
        <v>145626.51678434567</v>
      </c>
      <c r="AP704" s="87">
        <f t="shared" si="335"/>
        <v>44301.516784345658</v>
      </c>
      <c r="AQ704" s="66">
        <f t="shared" si="336"/>
        <v>14695380</v>
      </c>
      <c r="AR704" s="66">
        <f t="shared" si="337"/>
        <v>14695380</v>
      </c>
      <c r="AS704" s="66">
        <f t="shared" si="338"/>
        <v>784800</v>
      </c>
      <c r="AT704" s="45">
        <f t="shared" si="342"/>
        <v>15625806.516784346</v>
      </c>
      <c r="AU704" s="75"/>
    </row>
    <row r="705" spans="2:47" x14ac:dyDescent="0.3">
      <c r="B705" s="41">
        <f t="shared" si="343"/>
        <v>3375</v>
      </c>
      <c r="C705" s="8">
        <f t="shared" si="358"/>
        <v>33.75</v>
      </c>
      <c r="D705" s="73">
        <f t="shared" si="339"/>
        <v>45.140625</v>
      </c>
      <c r="E705" s="29">
        <f t="shared" si="361"/>
        <v>11178.937209888591</v>
      </c>
      <c r="F705" s="29">
        <f t="shared" si="344"/>
        <v>16.561388459093266</v>
      </c>
      <c r="G705" s="29">
        <f t="shared" si="359"/>
        <v>22.15085706403724</v>
      </c>
      <c r="H705" s="17">
        <f t="shared" si="345"/>
        <v>14951.828518225911</v>
      </c>
      <c r="I705" s="29">
        <f t="shared" si="346"/>
        <v>2.2250485660981263</v>
      </c>
      <c r="J705" s="29">
        <f t="shared" si="340"/>
        <v>20.847057720369335</v>
      </c>
      <c r="K705" s="39">
        <f t="shared" si="347"/>
        <v>1400</v>
      </c>
      <c r="L705" s="49">
        <f t="shared" si="330"/>
        <v>0</v>
      </c>
      <c r="M705" s="48">
        <f t="shared" si="331"/>
        <v>4.2266987561397071</v>
      </c>
      <c r="N705" s="51">
        <f t="shared" si="341"/>
        <v>0</v>
      </c>
      <c r="O705" s="54">
        <f t="shared" si="360"/>
        <v>18.880500609176615</v>
      </c>
      <c r="P705" s="34">
        <f t="shared" si="348"/>
        <v>1.7671458676442586</v>
      </c>
      <c r="Q705" s="30">
        <f t="shared" si="349"/>
        <v>0</v>
      </c>
      <c r="R705" s="58">
        <f t="shared" si="350"/>
        <v>0</v>
      </c>
      <c r="S705" s="58">
        <f t="shared" si="351"/>
        <v>0</v>
      </c>
      <c r="T705" s="58">
        <f t="shared" si="332"/>
        <v>100</v>
      </c>
      <c r="U705" s="88" t="str">
        <f>IF(R705=0,"-",FORECAST($C$8,Инклинометрия!$B$2:$B$152,Инклинометрия!$A$2:$A$152))</f>
        <v>-</v>
      </c>
      <c r="V705" s="88" t="str">
        <f>IF(R705=0,"-",FORECAST($C$8-R705,Инклинометрия!$B$2:$B$152,Инклинометрия!$A$2:$A$152))</f>
        <v>-</v>
      </c>
      <c r="W705" s="88" t="str">
        <f>IF(R705&gt;0,FORECAST($C$8,Инклинометрия!$B$2:$B$152,Инклинометрия!$A$2:$A$152),IF(AB705=$C$8,"-",FORECAST($C$8-AB705,Инклинометрия!$B$2:$B$152,Инклинометрия!$A$2:$A$152)))</f>
        <v>-</v>
      </c>
      <c r="X705" s="88" t="str">
        <f>IF(S705=0,"-",FORECAST($C$8-(S705+AB705),Инклинометрия!$B$2:$B$152,Инклинометрия!$A$2:$A$152))</f>
        <v>-</v>
      </c>
      <c r="Y705" s="88">
        <f>FORECAST($C$8+T705,Инклинометрия!$B$2:$B$152,Инклинометрия!$A$2:$A$152)</f>
        <v>1425</v>
      </c>
      <c r="Z705" s="88">
        <f>IF(R705=0,FORECAST($C$6-T705,Инклинометрия!$B$2:$B$152,Инклинометрия!$A$2:$A$152),FORECAST($C$8,Инклинометрия!$B$2:$B$152,Инклинометрия!$A$2:$A$152))</f>
        <v>1330</v>
      </c>
      <c r="AA705" s="61">
        <f t="shared" si="333"/>
        <v>1400</v>
      </c>
      <c r="AB705" s="62">
        <f t="shared" si="352"/>
        <v>1400</v>
      </c>
      <c r="AC705" s="62">
        <f t="shared" si="334"/>
        <v>0</v>
      </c>
      <c r="AD705" s="65">
        <f>IF(R705=0,FORECAST($C$8,Инклинометрия!$B$2:$B$152,Инклинометрия!$A$2:$A$152),V705)</f>
        <v>1330</v>
      </c>
      <c r="AE705" s="65">
        <f>FORECAST($C$8-(R705+AA705),Инклинометрия!$B$2:$B$152,Инклинометрия!$A$2:$A$152)</f>
        <v>0</v>
      </c>
      <c r="AF705" s="65">
        <f>IF(AB705=0,"-",FORECAST($C$8,Инклинометрия!$B$2:$B$152,Инклинометрия!$A$2:$A$152))</f>
        <v>1330</v>
      </c>
      <c r="AG705" s="65">
        <f>IF(AB705=0,"-",FORECAST($C$8-AB705,Инклинометрия!$B$2:$B$152,Инклинометрия!$A$2:$A$152))</f>
        <v>0</v>
      </c>
      <c r="AH705" s="65" t="str">
        <f>IF(AC705=0,"-",FORECAST($C$8+AC705,Инклинометрия!$B$2:$B$152,Инклинометрия!$A$2:$A$152))</f>
        <v>-</v>
      </c>
      <c r="AI705" s="89" t="str">
        <f>IF(AC705=0,"-",FORECAST($C$8,Инклинометрия!$B$2:$B$152,Инклинометрия!$A$2:$A$152))</f>
        <v>-</v>
      </c>
      <c r="AJ705" s="28"/>
      <c r="AK705" s="67">
        <f t="shared" si="353"/>
        <v>0</v>
      </c>
      <c r="AL705" s="28">
        <f t="shared" si="354"/>
        <v>0</v>
      </c>
      <c r="AM705" s="28">
        <f t="shared" si="355"/>
        <v>0.1</v>
      </c>
      <c r="AN705" s="26">
        <f t="shared" si="356"/>
        <v>0.1</v>
      </c>
      <c r="AO705" s="87">
        <f t="shared" si="357"/>
        <v>145626.51678434567</v>
      </c>
      <c r="AP705" s="87">
        <f t="shared" si="335"/>
        <v>44301.516784345658</v>
      </c>
      <c r="AQ705" s="66">
        <f t="shared" si="336"/>
        <v>14695380</v>
      </c>
      <c r="AR705" s="66">
        <f t="shared" si="337"/>
        <v>14695380</v>
      </c>
      <c r="AS705" s="66">
        <f t="shared" si="338"/>
        <v>784800</v>
      </c>
      <c r="AT705" s="45">
        <f t="shared" si="342"/>
        <v>15625806.516784346</v>
      </c>
      <c r="AU705" s="75"/>
    </row>
    <row r="706" spans="2:47" x14ac:dyDescent="0.3">
      <c r="B706" s="41">
        <f t="shared" si="343"/>
        <v>3380</v>
      </c>
      <c r="C706" s="8">
        <f t="shared" si="358"/>
        <v>33.799999999999997</v>
      </c>
      <c r="D706" s="73">
        <f t="shared" si="339"/>
        <v>45.207500000000003</v>
      </c>
      <c r="E706" s="29">
        <f t="shared" si="361"/>
        <v>11195.498598347685</v>
      </c>
      <c r="F706" s="29">
        <f t="shared" si="344"/>
        <v>16.561388459093266</v>
      </c>
      <c r="G706" s="29">
        <f t="shared" si="359"/>
        <v>22.15085706403724</v>
      </c>
      <c r="H706" s="17">
        <f t="shared" si="345"/>
        <v>14973.97937528995</v>
      </c>
      <c r="I706" s="29">
        <f t="shared" si="346"/>
        <v>2.2250485660981263</v>
      </c>
      <c r="J706" s="29">
        <f t="shared" si="340"/>
        <v>20.847057720369335</v>
      </c>
      <c r="K706" s="39">
        <f t="shared" si="347"/>
        <v>1400</v>
      </c>
      <c r="L706" s="49">
        <f t="shared" si="330"/>
        <v>0</v>
      </c>
      <c r="M706" s="48">
        <f t="shared" si="331"/>
        <v>4.2266987561397071</v>
      </c>
      <c r="N706" s="51">
        <f t="shared" si="341"/>
        <v>0</v>
      </c>
      <c r="O706" s="54">
        <f t="shared" si="360"/>
        <v>18.880500609176615</v>
      </c>
      <c r="P706" s="34">
        <f t="shared" si="348"/>
        <v>1.7671458676442586</v>
      </c>
      <c r="Q706" s="30">
        <f t="shared" si="349"/>
        <v>0</v>
      </c>
      <c r="R706" s="58">
        <f t="shared" si="350"/>
        <v>0</v>
      </c>
      <c r="S706" s="58">
        <f t="shared" si="351"/>
        <v>0</v>
      </c>
      <c r="T706" s="58">
        <f t="shared" si="332"/>
        <v>100</v>
      </c>
      <c r="U706" s="88" t="str">
        <f>IF(R706=0,"-",FORECAST($C$8,Инклинометрия!$B$2:$B$152,Инклинометрия!$A$2:$A$152))</f>
        <v>-</v>
      </c>
      <c r="V706" s="88" t="str">
        <f>IF(R706=0,"-",FORECAST($C$8-R706,Инклинометрия!$B$2:$B$152,Инклинометрия!$A$2:$A$152))</f>
        <v>-</v>
      </c>
      <c r="W706" s="88" t="str">
        <f>IF(R706&gt;0,FORECAST($C$8,Инклинометрия!$B$2:$B$152,Инклинометрия!$A$2:$A$152),IF(AB706=$C$8,"-",FORECAST($C$8-AB706,Инклинометрия!$B$2:$B$152,Инклинометрия!$A$2:$A$152)))</f>
        <v>-</v>
      </c>
      <c r="X706" s="88" t="str">
        <f>IF(S706=0,"-",FORECAST($C$8-(S706+AB706),Инклинометрия!$B$2:$B$152,Инклинометрия!$A$2:$A$152))</f>
        <v>-</v>
      </c>
      <c r="Y706" s="88">
        <f>FORECAST($C$8+T706,Инклинометрия!$B$2:$B$152,Инклинометрия!$A$2:$A$152)</f>
        <v>1425</v>
      </c>
      <c r="Z706" s="88">
        <f>IF(R706=0,FORECAST($C$6-T706,Инклинометрия!$B$2:$B$152,Инклинометрия!$A$2:$A$152),FORECAST($C$8,Инклинометрия!$B$2:$B$152,Инклинометрия!$A$2:$A$152))</f>
        <v>1330</v>
      </c>
      <c r="AA706" s="61">
        <f t="shared" si="333"/>
        <v>1400</v>
      </c>
      <c r="AB706" s="62">
        <f t="shared" si="352"/>
        <v>1400</v>
      </c>
      <c r="AC706" s="62">
        <f t="shared" si="334"/>
        <v>0</v>
      </c>
      <c r="AD706" s="65">
        <f>IF(R706=0,FORECAST($C$8,Инклинометрия!$B$2:$B$152,Инклинометрия!$A$2:$A$152),V706)</f>
        <v>1330</v>
      </c>
      <c r="AE706" s="65">
        <f>FORECAST($C$8-(R706+AA706),Инклинометрия!$B$2:$B$152,Инклинометрия!$A$2:$A$152)</f>
        <v>0</v>
      </c>
      <c r="AF706" s="65">
        <f>IF(AB706=0,"-",FORECAST($C$8,Инклинометрия!$B$2:$B$152,Инклинометрия!$A$2:$A$152))</f>
        <v>1330</v>
      </c>
      <c r="AG706" s="65">
        <f>IF(AB706=0,"-",FORECAST($C$8-AB706,Инклинометрия!$B$2:$B$152,Инклинометрия!$A$2:$A$152))</f>
        <v>0</v>
      </c>
      <c r="AH706" s="65" t="str">
        <f>IF(AC706=0,"-",FORECAST($C$8+AC706,Инклинометрия!$B$2:$B$152,Инклинометрия!$A$2:$A$152))</f>
        <v>-</v>
      </c>
      <c r="AI706" s="89" t="str">
        <f>IF(AC706=0,"-",FORECAST($C$8,Инклинометрия!$B$2:$B$152,Инклинометрия!$A$2:$A$152))</f>
        <v>-</v>
      </c>
      <c r="AJ706" s="28"/>
      <c r="AK706" s="67">
        <f t="shared" si="353"/>
        <v>0</v>
      </c>
      <c r="AL706" s="28">
        <f t="shared" si="354"/>
        <v>0</v>
      </c>
      <c r="AM706" s="28">
        <f t="shared" si="355"/>
        <v>0.1</v>
      </c>
      <c r="AN706" s="26">
        <f t="shared" si="356"/>
        <v>0.1</v>
      </c>
      <c r="AO706" s="87">
        <f t="shared" si="357"/>
        <v>145626.51678434567</v>
      </c>
      <c r="AP706" s="87">
        <f t="shared" si="335"/>
        <v>44301.516784345658</v>
      </c>
      <c r="AQ706" s="66">
        <f t="shared" si="336"/>
        <v>14695380</v>
      </c>
      <c r="AR706" s="66">
        <f t="shared" si="337"/>
        <v>14695380</v>
      </c>
      <c r="AS706" s="66">
        <f t="shared" si="338"/>
        <v>784800</v>
      </c>
      <c r="AT706" s="45">
        <f t="shared" si="342"/>
        <v>15625806.516784346</v>
      </c>
      <c r="AU706" s="75"/>
    </row>
    <row r="707" spans="2:47" x14ac:dyDescent="0.3">
      <c r="B707" s="41">
        <f t="shared" si="343"/>
        <v>3385</v>
      </c>
      <c r="C707" s="8">
        <f t="shared" si="358"/>
        <v>33.85</v>
      </c>
      <c r="D707" s="73">
        <f t="shared" si="339"/>
        <v>45.274374999999999</v>
      </c>
      <c r="E707" s="29">
        <f t="shared" si="361"/>
        <v>11212.05998680678</v>
      </c>
      <c r="F707" s="29">
        <f t="shared" si="344"/>
        <v>16.561388459095621</v>
      </c>
      <c r="G707" s="29">
        <f t="shared" si="359"/>
        <v>22.150857064040391</v>
      </c>
      <c r="H707" s="17">
        <f t="shared" si="345"/>
        <v>14996.130232353989</v>
      </c>
      <c r="I707" s="29">
        <f t="shared" si="346"/>
        <v>2.2250485660981263</v>
      </c>
      <c r="J707" s="29">
        <f t="shared" si="340"/>
        <v>20.847057720370817</v>
      </c>
      <c r="K707" s="39">
        <f t="shared" si="347"/>
        <v>1400</v>
      </c>
      <c r="L707" s="49">
        <f t="shared" si="330"/>
        <v>0</v>
      </c>
      <c r="M707" s="48">
        <f t="shared" si="331"/>
        <v>4.2266987561397071</v>
      </c>
      <c r="N707" s="51">
        <f t="shared" si="341"/>
        <v>0</v>
      </c>
      <c r="O707" s="54">
        <f t="shared" si="360"/>
        <v>18.880500609176615</v>
      </c>
      <c r="P707" s="34">
        <f t="shared" si="348"/>
        <v>1.7671458676442586</v>
      </c>
      <c r="Q707" s="30">
        <f t="shared" si="349"/>
        <v>0</v>
      </c>
      <c r="R707" s="58">
        <f t="shared" si="350"/>
        <v>0</v>
      </c>
      <c r="S707" s="58">
        <f t="shared" si="351"/>
        <v>0</v>
      </c>
      <c r="T707" s="58">
        <f t="shared" si="332"/>
        <v>100</v>
      </c>
      <c r="U707" s="88" t="str">
        <f>IF(R707=0,"-",FORECAST($C$8,Инклинометрия!$B$2:$B$152,Инклинометрия!$A$2:$A$152))</f>
        <v>-</v>
      </c>
      <c r="V707" s="88" t="str">
        <f>IF(R707=0,"-",FORECAST($C$8-R707,Инклинометрия!$B$2:$B$152,Инклинометрия!$A$2:$A$152))</f>
        <v>-</v>
      </c>
      <c r="W707" s="88" t="str">
        <f>IF(R707&gt;0,FORECAST($C$8,Инклинометрия!$B$2:$B$152,Инклинометрия!$A$2:$A$152),IF(AB707=$C$8,"-",FORECAST($C$8-AB707,Инклинометрия!$B$2:$B$152,Инклинометрия!$A$2:$A$152)))</f>
        <v>-</v>
      </c>
      <c r="X707" s="88" t="str">
        <f>IF(S707=0,"-",FORECAST($C$8-(S707+AB707),Инклинометрия!$B$2:$B$152,Инклинометрия!$A$2:$A$152))</f>
        <v>-</v>
      </c>
      <c r="Y707" s="88">
        <f>FORECAST($C$8+T707,Инклинометрия!$B$2:$B$152,Инклинометрия!$A$2:$A$152)</f>
        <v>1425</v>
      </c>
      <c r="Z707" s="88">
        <f>IF(R707=0,FORECAST($C$6-T707,Инклинометрия!$B$2:$B$152,Инклинометрия!$A$2:$A$152),FORECAST($C$8,Инклинометрия!$B$2:$B$152,Инклинометрия!$A$2:$A$152))</f>
        <v>1330</v>
      </c>
      <c r="AA707" s="61">
        <f t="shared" si="333"/>
        <v>1400</v>
      </c>
      <c r="AB707" s="62">
        <f t="shared" si="352"/>
        <v>1400</v>
      </c>
      <c r="AC707" s="62">
        <f t="shared" si="334"/>
        <v>0</v>
      </c>
      <c r="AD707" s="65">
        <f>IF(R707=0,FORECAST($C$8,Инклинометрия!$B$2:$B$152,Инклинометрия!$A$2:$A$152),V707)</f>
        <v>1330</v>
      </c>
      <c r="AE707" s="65">
        <f>FORECAST($C$8-(R707+AA707),Инклинометрия!$B$2:$B$152,Инклинометрия!$A$2:$A$152)</f>
        <v>0</v>
      </c>
      <c r="AF707" s="65">
        <f>IF(AB707=0,"-",FORECAST($C$8,Инклинометрия!$B$2:$B$152,Инклинометрия!$A$2:$A$152))</f>
        <v>1330</v>
      </c>
      <c r="AG707" s="65">
        <f>IF(AB707=0,"-",FORECAST($C$8-AB707,Инклинометрия!$B$2:$B$152,Инклинометрия!$A$2:$A$152))</f>
        <v>0</v>
      </c>
      <c r="AH707" s="65" t="str">
        <f>IF(AC707=0,"-",FORECAST($C$8+AC707,Инклинометрия!$B$2:$B$152,Инклинометрия!$A$2:$A$152))</f>
        <v>-</v>
      </c>
      <c r="AI707" s="89" t="str">
        <f>IF(AC707=0,"-",FORECAST($C$8,Инклинометрия!$B$2:$B$152,Инклинометрия!$A$2:$A$152))</f>
        <v>-</v>
      </c>
      <c r="AJ707" s="28"/>
      <c r="AK707" s="67">
        <f t="shared" si="353"/>
        <v>0</v>
      </c>
      <c r="AL707" s="28">
        <f t="shared" si="354"/>
        <v>0</v>
      </c>
      <c r="AM707" s="28">
        <f t="shared" si="355"/>
        <v>0.1</v>
      </c>
      <c r="AN707" s="26">
        <f t="shared" si="356"/>
        <v>0.1</v>
      </c>
      <c r="AO707" s="87">
        <f t="shared" si="357"/>
        <v>145626.51678434567</v>
      </c>
      <c r="AP707" s="87">
        <f t="shared" si="335"/>
        <v>44301.516784345658</v>
      </c>
      <c r="AQ707" s="66">
        <f t="shared" si="336"/>
        <v>14695380</v>
      </c>
      <c r="AR707" s="66">
        <f t="shared" si="337"/>
        <v>14695380</v>
      </c>
      <c r="AS707" s="66">
        <f t="shared" si="338"/>
        <v>784800</v>
      </c>
      <c r="AT707" s="45">
        <f t="shared" si="342"/>
        <v>15625806.516784346</v>
      </c>
      <c r="AU707" s="75"/>
    </row>
    <row r="708" spans="2:47" x14ac:dyDescent="0.3">
      <c r="B708" s="41">
        <f t="shared" si="343"/>
        <v>3390</v>
      </c>
      <c r="C708" s="8">
        <f t="shared" si="358"/>
        <v>33.9</v>
      </c>
      <c r="D708" s="73">
        <f t="shared" si="339"/>
        <v>45.341250000000002</v>
      </c>
      <c r="E708" s="29">
        <f t="shared" si="361"/>
        <v>11228.621375265873</v>
      </c>
      <c r="F708" s="29">
        <f t="shared" si="344"/>
        <v>16.561388459093266</v>
      </c>
      <c r="G708" s="29">
        <f t="shared" si="359"/>
        <v>22.15085706403724</v>
      </c>
      <c r="H708" s="17">
        <f t="shared" si="345"/>
        <v>15018.281089418027</v>
      </c>
      <c r="I708" s="29">
        <f t="shared" si="346"/>
        <v>2.2250485660981263</v>
      </c>
      <c r="J708" s="29">
        <f t="shared" si="340"/>
        <v>20.847057720369335</v>
      </c>
      <c r="K708" s="39">
        <f t="shared" si="347"/>
        <v>1400</v>
      </c>
      <c r="L708" s="49">
        <f t="shared" si="330"/>
        <v>0</v>
      </c>
      <c r="M708" s="48">
        <f t="shared" si="331"/>
        <v>4.2266987561397071</v>
      </c>
      <c r="N708" s="51">
        <f t="shared" si="341"/>
        <v>0</v>
      </c>
      <c r="O708" s="54">
        <f t="shared" si="360"/>
        <v>18.880500609176615</v>
      </c>
      <c r="P708" s="34">
        <f t="shared" si="348"/>
        <v>1.7671458676442586</v>
      </c>
      <c r="Q708" s="30">
        <f t="shared" si="349"/>
        <v>0</v>
      </c>
      <c r="R708" s="58">
        <f t="shared" si="350"/>
        <v>0</v>
      </c>
      <c r="S708" s="58">
        <f t="shared" si="351"/>
        <v>0</v>
      </c>
      <c r="T708" s="58">
        <f t="shared" si="332"/>
        <v>100</v>
      </c>
      <c r="U708" s="88" t="str">
        <f>IF(R708=0,"-",FORECAST($C$8,Инклинометрия!$B$2:$B$152,Инклинометрия!$A$2:$A$152))</f>
        <v>-</v>
      </c>
      <c r="V708" s="88" t="str">
        <f>IF(R708=0,"-",FORECAST($C$8-R708,Инклинометрия!$B$2:$B$152,Инклинометрия!$A$2:$A$152))</f>
        <v>-</v>
      </c>
      <c r="W708" s="88" t="str">
        <f>IF(R708&gt;0,FORECAST($C$8,Инклинометрия!$B$2:$B$152,Инклинометрия!$A$2:$A$152),IF(AB708=$C$8,"-",FORECAST($C$8-AB708,Инклинометрия!$B$2:$B$152,Инклинометрия!$A$2:$A$152)))</f>
        <v>-</v>
      </c>
      <c r="X708" s="88" t="str">
        <f>IF(S708=0,"-",FORECAST($C$8-(S708+AB708),Инклинометрия!$B$2:$B$152,Инклинометрия!$A$2:$A$152))</f>
        <v>-</v>
      </c>
      <c r="Y708" s="88">
        <f>FORECAST($C$8+T708,Инклинометрия!$B$2:$B$152,Инклинометрия!$A$2:$A$152)</f>
        <v>1425</v>
      </c>
      <c r="Z708" s="88">
        <f>IF(R708=0,FORECAST($C$6-T708,Инклинометрия!$B$2:$B$152,Инклинометрия!$A$2:$A$152),FORECAST($C$8,Инклинометрия!$B$2:$B$152,Инклинометрия!$A$2:$A$152))</f>
        <v>1330</v>
      </c>
      <c r="AA708" s="61">
        <f t="shared" si="333"/>
        <v>1400</v>
      </c>
      <c r="AB708" s="62">
        <f t="shared" si="352"/>
        <v>1400</v>
      </c>
      <c r="AC708" s="62">
        <f t="shared" si="334"/>
        <v>0</v>
      </c>
      <c r="AD708" s="65">
        <f>IF(R708=0,FORECAST($C$8,Инклинометрия!$B$2:$B$152,Инклинометрия!$A$2:$A$152),V708)</f>
        <v>1330</v>
      </c>
      <c r="AE708" s="65">
        <f>FORECAST($C$8-(R708+AA708),Инклинометрия!$B$2:$B$152,Инклинометрия!$A$2:$A$152)</f>
        <v>0</v>
      </c>
      <c r="AF708" s="65">
        <f>IF(AB708=0,"-",FORECAST($C$8,Инклинометрия!$B$2:$B$152,Инклинометрия!$A$2:$A$152))</f>
        <v>1330</v>
      </c>
      <c r="AG708" s="65">
        <f>IF(AB708=0,"-",FORECAST($C$8-AB708,Инклинометрия!$B$2:$B$152,Инклинометрия!$A$2:$A$152))</f>
        <v>0</v>
      </c>
      <c r="AH708" s="65" t="str">
        <f>IF(AC708=0,"-",FORECAST($C$8+AC708,Инклинометрия!$B$2:$B$152,Инклинометрия!$A$2:$A$152))</f>
        <v>-</v>
      </c>
      <c r="AI708" s="89" t="str">
        <f>IF(AC708=0,"-",FORECAST($C$8,Инклинометрия!$B$2:$B$152,Инклинометрия!$A$2:$A$152))</f>
        <v>-</v>
      </c>
      <c r="AJ708" s="28"/>
      <c r="AK708" s="67">
        <f t="shared" si="353"/>
        <v>0</v>
      </c>
      <c r="AL708" s="28">
        <f t="shared" si="354"/>
        <v>0</v>
      </c>
      <c r="AM708" s="28">
        <f t="shared" si="355"/>
        <v>0.1</v>
      </c>
      <c r="AN708" s="26">
        <f t="shared" si="356"/>
        <v>0.1</v>
      </c>
      <c r="AO708" s="87">
        <f t="shared" si="357"/>
        <v>145626.51678434567</v>
      </c>
      <c r="AP708" s="87">
        <f t="shared" si="335"/>
        <v>44301.516784345658</v>
      </c>
      <c r="AQ708" s="66">
        <f t="shared" si="336"/>
        <v>14695380</v>
      </c>
      <c r="AR708" s="66">
        <f t="shared" si="337"/>
        <v>14695380</v>
      </c>
      <c r="AS708" s="66">
        <f t="shared" si="338"/>
        <v>784800</v>
      </c>
      <c r="AT708" s="45">
        <f t="shared" si="342"/>
        <v>15625806.516784346</v>
      </c>
      <c r="AU708" s="75"/>
    </row>
    <row r="709" spans="2:47" x14ac:dyDescent="0.3">
      <c r="B709" s="41">
        <f t="shared" si="343"/>
        <v>3395</v>
      </c>
      <c r="C709" s="8">
        <f t="shared" si="358"/>
        <v>33.950000000000003</v>
      </c>
      <c r="D709" s="73">
        <f t="shared" si="339"/>
        <v>45.408124999999998</v>
      </c>
      <c r="E709" s="29">
        <f t="shared" si="361"/>
        <v>11245.182763724968</v>
      </c>
      <c r="F709" s="29">
        <f t="shared" si="344"/>
        <v>16.561388459095621</v>
      </c>
      <c r="G709" s="29">
        <f t="shared" si="359"/>
        <v>22.150857064040391</v>
      </c>
      <c r="H709" s="17">
        <f t="shared" si="345"/>
        <v>15040.431946482067</v>
      </c>
      <c r="I709" s="29">
        <f t="shared" si="346"/>
        <v>2.2250485660981263</v>
      </c>
      <c r="J709" s="29">
        <f t="shared" si="340"/>
        <v>20.847057720370817</v>
      </c>
      <c r="K709" s="39">
        <f t="shared" si="347"/>
        <v>1400</v>
      </c>
      <c r="L709" s="49">
        <f t="shared" si="330"/>
        <v>0</v>
      </c>
      <c r="M709" s="48">
        <f t="shared" si="331"/>
        <v>4.2266987561397071</v>
      </c>
      <c r="N709" s="51">
        <f t="shared" si="341"/>
        <v>0</v>
      </c>
      <c r="O709" s="54">
        <f t="shared" si="360"/>
        <v>18.880500609176615</v>
      </c>
      <c r="P709" s="34">
        <f t="shared" si="348"/>
        <v>1.7671458676442586</v>
      </c>
      <c r="Q709" s="30">
        <f t="shared" si="349"/>
        <v>0</v>
      </c>
      <c r="R709" s="58">
        <f t="shared" si="350"/>
        <v>0</v>
      </c>
      <c r="S709" s="58">
        <f t="shared" si="351"/>
        <v>0</v>
      </c>
      <c r="T709" s="58">
        <f t="shared" si="332"/>
        <v>100</v>
      </c>
      <c r="U709" s="88" t="str">
        <f>IF(R709=0,"-",FORECAST($C$8,Инклинометрия!$B$2:$B$152,Инклинометрия!$A$2:$A$152))</f>
        <v>-</v>
      </c>
      <c r="V709" s="88" t="str">
        <f>IF(R709=0,"-",FORECAST($C$8-R709,Инклинометрия!$B$2:$B$152,Инклинометрия!$A$2:$A$152))</f>
        <v>-</v>
      </c>
      <c r="W709" s="88" t="str">
        <f>IF(R709&gt;0,FORECAST($C$8,Инклинометрия!$B$2:$B$152,Инклинометрия!$A$2:$A$152),IF(AB709=$C$8,"-",FORECAST($C$8-AB709,Инклинометрия!$B$2:$B$152,Инклинометрия!$A$2:$A$152)))</f>
        <v>-</v>
      </c>
      <c r="X709" s="88" t="str">
        <f>IF(S709=0,"-",FORECAST($C$8-(S709+AB709),Инклинометрия!$B$2:$B$152,Инклинометрия!$A$2:$A$152))</f>
        <v>-</v>
      </c>
      <c r="Y709" s="88">
        <f>FORECAST($C$8+T709,Инклинометрия!$B$2:$B$152,Инклинометрия!$A$2:$A$152)</f>
        <v>1425</v>
      </c>
      <c r="Z709" s="88">
        <f>IF(R709=0,FORECAST($C$6-T709,Инклинометрия!$B$2:$B$152,Инклинометрия!$A$2:$A$152),FORECAST($C$8,Инклинометрия!$B$2:$B$152,Инклинометрия!$A$2:$A$152))</f>
        <v>1330</v>
      </c>
      <c r="AA709" s="61">
        <f t="shared" si="333"/>
        <v>1400</v>
      </c>
      <c r="AB709" s="62">
        <f t="shared" si="352"/>
        <v>1400</v>
      </c>
      <c r="AC709" s="62">
        <f t="shared" si="334"/>
        <v>0</v>
      </c>
      <c r="AD709" s="65">
        <f>IF(R709=0,FORECAST($C$8,Инклинометрия!$B$2:$B$152,Инклинометрия!$A$2:$A$152),V709)</f>
        <v>1330</v>
      </c>
      <c r="AE709" s="65">
        <f>FORECAST($C$8-(R709+AA709),Инклинометрия!$B$2:$B$152,Инклинометрия!$A$2:$A$152)</f>
        <v>0</v>
      </c>
      <c r="AF709" s="65">
        <f>IF(AB709=0,"-",FORECAST($C$8,Инклинометрия!$B$2:$B$152,Инклинометрия!$A$2:$A$152))</f>
        <v>1330</v>
      </c>
      <c r="AG709" s="65">
        <f>IF(AB709=0,"-",FORECAST($C$8-AB709,Инклинометрия!$B$2:$B$152,Инклинометрия!$A$2:$A$152))</f>
        <v>0</v>
      </c>
      <c r="AH709" s="65" t="str">
        <f>IF(AC709=0,"-",FORECAST($C$8+AC709,Инклинометрия!$B$2:$B$152,Инклинометрия!$A$2:$A$152))</f>
        <v>-</v>
      </c>
      <c r="AI709" s="89" t="str">
        <f>IF(AC709=0,"-",FORECAST($C$8,Инклинометрия!$B$2:$B$152,Инклинометрия!$A$2:$A$152))</f>
        <v>-</v>
      </c>
      <c r="AJ709" s="28"/>
      <c r="AK709" s="67">
        <f t="shared" si="353"/>
        <v>0</v>
      </c>
      <c r="AL709" s="28">
        <f t="shared" si="354"/>
        <v>0</v>
      </c>
      <c r="AM709" s="28">
        <f t="shared" si="355"/>
        <v>0.1</v>
      </c>
      <c r="AN709" s="26">
        <f t="shared" si="356"/>
        <v>0.1</v>
      </c>
      <c r="AO709" s="87">
        <f t="shared" si="357"/>
        <v>145626.51678434567</v>
      </c>
      <c r="AP709" s="87">
        <f t="shared" si="335"/>
        <v>44301.516784345658</v>
      </c>
      <c r="AQ709" s="66">
        <f t="shared" si="336"/>
        <v>14695380</v>
      </c>
      <c r="AR709" s="66">
        <f t="shared" si="337"/>
        <v>14695380</v>
      </c>
      <c r="AS709" s="66">
        <f t="shared" si="338"/>
        <v>784800</v>
      </c>
      <c r="AT709" s="45">
        <f t="shared" si="342"/>
        <v>15625806.516784346</v>
      </c>
      <c r="AU709" s="75"/>
    </row>
    <row r="710" spans="2:47" x14ac:dyDescent="0.3">
      <c r="B710" s="41">
        <f t="shared" si="343"/>
        <v>3400</v>
      </c>
      <c r="C710" s="8">
        <f t="shared" si="358"/>
        <v>34</v>
      </c>
      <c r="D710" s="73">
        <f t="shared" si="339"/>
        <v>45.475000000000001</v>
      </c>
      <c r="E710" s="29">
        <f t="shared" si="361"/>
        <v>11261.744152184063</v>
      </c>
      <c r="F710" s="29">
        <f t="shared" si="344"/>
        <v>16.561388459093266</v>
      </c>
      <c r="G710" s="29">
        <f t="shared" si="359"/>
        <v>22.15085706403724</v>
      </c>
      <c r="H710" s="17">
        <f t="shared" si="345"/>
        <v>15062.582803546105</v>
      </c>
      <c r="I710" s="29">
        <f t="shared" si="346"/>
        <v>2.2250485660981263</v>
      </c>
      <c r="J710" s="29">
        <f t="shared" si="340"/>
        <v>20.847057720369335</v>
      </c>
      <c r="K710" s="39">
        <f t="shared" si="347"/>
        <v>1400</v>
      </c>
      <c r="L710" s="49">
        <f t="shared" si="330"/>
        <v>0</v>
      </c>
      <c r="M710" s="48">
        <f t="shared" si="331"/>
        <v>4.2266987561397071</v>
      </c>
      <c r="N710" s="51">
        <f t="shared" si="341"/>
        <v>0</v>
      </c>
      <c r="O710" s="54">
        <f t="shared" si="360"/>
        <v>18.880500609176615</v>
      </c>
      <c r="P710" s="34">
        <f t="shared" si="348"/>
        <v>1.7671458676442586</v>
      </c>
      <c r="Q710" s="30">
        <f t="shared" si="349"/>
        <v>0</v>
      </c>
      <c r="R710" s="58">
        <f t="shared" si="350"/>
        <v>0</v>
      </c>
      <c r="S710" s="58">
        <f t="shared" si="351"/>
        <v>0</v>
      </c>
      <c r="T710" s="58">
        <f t="shared" si="332"/>
        <v>100</v>
      </c>
      <c r="U710" s="88" t="str">
        <f>IF(R710=0,"-",FORECAST($C$8,Инклинометрия!$B$2:$B$152,Инклинометрия!$A$2:$A$152))</f>
        <v>-</v>
      </c>
      <c r="V710" s="88" t="str">
        <f>IF(R710=0,"-",FORECAST($C$8-R710,Инклинометрия!$B$2:$B$152,Инклинометрия!$A$2:$A$152))</f>
        <v>-</v>
      </c>
      <c r="W710" s="88" t="str">
        <f>IF(R710&gt;0,FORECAST($C$8,Инклинометрия!$B$2:$B$152,Инклинометрия!$A$2:$A$152),IF(AB710=$C$8,"-",FORECAST($C$8-AB710,Инклинометрия!$B$2:$B$152,Инклинометрия!$A$2:$A$152)))</f>
        <v>-</v>
      </c>
      <c r="X710" s="88" t="str">
        <f>IF(S710=0,"-",FORECAST($C$8-(S710+AB710),Инклинометрия!$B$2:$B$152,Инклинометрия!$A$2:$A$152))</f>
        <v>-</v>
      </c>
      <c r="Y710" s="88">
        <f>FORECAST($C$8+T710,Инклинометрия!$B$2:$B$152,Инклинометрия!$A$2:$A$152)</f>
        <v>1425</v>
      </c>
      <c r="Z710" s="88">
        <f>IF(R710=0,FORECAST($C$6-T710,Инклинометрия!$B$2:$B$152,Инклинометрия!$A$2:$A$152),FORECAST($C$8,Инклинометрия!$B$2:$B$152,Инклинометрия!$A$2:$A$152))</f>
        <v>1330</v>
      </c>
      <c r="AA710" s="61">
        <f t="shared" si="333"/>
        <v>1400</v>
      </c>
      <c r="AB710" s="62">
        <f t="shared" si="352"/>
        <v>1400</v>
      </c>
      <c r="AC710" s="62">
        <f t="shared" si="334"/>
        <v>0</v>
      </c>
      <c r="AD710" s="65">
        <f>IF(R710=0,FORECAST($C$8,Инклинометрия!$B$2:$B$152,Инклинометрия!$A$2:$A$152),V710)</f>
        <v>1330</v>
      </c>
      <c r="AE710" s="65">
        <f>FORECAST($C$8-(R710+AA710),Инклинометрия!$B$2:$B$152,Инклинометрия!$A$2:$A$152)</f>
        <v>0</v>
      </c>
      <c r="AF710" s="65">
        <f>IF(AB710=0,"-",FORECAST($C$8,Инклинометрия!$B$2:$B$152,Инклинометрия!$A$2:$A$152))</f>
        <v>1330</v>
      </c>
      <c r="AG710" s="65">
        <f>IF(AB710=0,"-",FORECAST($C$8-AB710,Инклинометрия!$B$2:$B$152,Инклинометрия!$A$2:$A$152))</f>
        <v>0</v>
      </c>
      <c r="AH710" s="65" t="str">
        <f>IF(AC710=0,"-",FORECAST($C$8+AC710,Инклинометрия!$B$2:$B$152,Инклинометрия!$A$2:$A$152))</f>
        <v>-</v>
      </c>
      <c r="AI710" s="89" t="str">
        <f>IF(AC710=0,"-",FORECAST($C$8,Инклинометрия!$B$2:$B$152,Инклинометрия!$A$2:$A$152))</f>
        <v>-</v>
      </c>
      <c r="AJ710" s="28"/>
      <c r="AK710" s="67">
        <f t="shared" si="353"/>
        <v>0</v>
      </c>
      <c r="AL710" s="28">
        <f t="shared" si="354"/>
        <v>0</v>
      </c>
      <c r="AM710" s="28">
        <f t="shared" si="355"/>
        <v>0.1</v>
      </c>
      <c r="AN710" s="26">
        <f t="shared" si="356"/>
        <v>0.1</v>
      </c>
      <c r="AO710" s="87">
        <f t="shared" si="357"/>
        <v>145626.51678434567</v>
      </c>
      <c r="AP710" s="87">
        <f t="shared" si="335"/>
        <v>44301.516784345658</v>
      </c>
      <c r="AQ710" s="66">
        <f t="shared" si="336"/>
        <v>14695380</v>
      </c>
      <c r="AR710" s="66">
        <f t="shared" si="337"/>
        <v>14695380</v>
      </c>
      <c r="AS710" s="66">
        <f t="shared" si="338"/>
        <v>784800</v>
      </c>
      <c r="AT710" s="45">
        <f t="shared" si="342"/>
        <v>15625806.516784346</v>
      </c>
      <c r="AU710" s="75"/>
    </row>
    <row r="711" spans="2:47" x14ac:dyDescent="0.3">
      <c r="B711" s="41">
        <f t="shared" si="343"/>
        <v>3405</v>
      </c>
      <c r="C711" s="8">
        <f t="shared" si="358"/>
        <v>34.049999999999997</v>
      </c>
      <c r="D711" s="73">
        <f t="shared" si="339"/>
        <v>45.541874999999997</v>
      </c>
      <c r="E711" s="29">
        <f t="shared" si="361"/>
        <v>11278.305540643156</v>
      </c>
      <c r="F711" s="29">
        <f t="shared" si="344"/>
        <v>16.561388459093266</v>
      </c>
      <c r="G711" s="29">
        <f t="shared" si="359"/>
        <v>22.15085706403724</v>
      </c>
      <c r="H711" s="17">
        <f t="shared" si="345"/>
        <v>15084.733660610143</v>
      </c>
      <c r="I711" s="29">
        <f t="shared" si="346"/>
        <v>2.2250485660981263</v>
      </c>
      <c r="J711" s="29">
        <f t="shared" si="340"/>
        <v>20.847057720369335</v>
      </c>
      <c r="K711" s="39">
        <f t="shared" si="347"/>
        <v>1400</v>
      </c>
      <c r="L711" s="49">
        <f t="shared" si="330"/>
        <v>0</v>
      </c>
      <c r="M711" s="48">
        <f t="shared" si="331"/>
        <v>4.2266987561397071</v>
      </c>
      <c r="N711" s="51">
        <f t="shared" si="341"/>
        <v>0</v>
      </c>
      <c r="O711" s="54">
        <f t="shared" si="360"/>
        <v>18.880500609176615</v>
      </c>
      <c r="P711" s="34">
        <f t="shared" si="348"/>
        <v>1.7671458676442586</v>
      </c>
      <c r="Q711" s="30">
        <f t="shared" si="349"/>
        <v>0</v>
      </c>
      <c r="R711" s="58">
        <f t="shared" si="350"/>
        <v>0</v>
      </c>
      <c r="S711" s="58">
        <f t="shared" si="351"/>
        <v>0</v>
      </c>
      <c r="T711" s="58">
        <f t="shared" si="332"/>
        <v>100</v>
      </c>
      <c r="U711" s="88" t="str">
        <f>IF(R711=0,"-",FORECAST($C$8,Инклинометрия!$B$2:$B$152,Инклинометрия!$A$2:$A$152))</f>
        <v>-</v>
      </c>
      <c r="V711" s="88" t="str">
        <f>IF(R711=0,"-",FORECAST($C$8-R711,Инклинометрия!$B$2:$B$152,Инклинометрия!$A$2:$A$152))</f>
        <v>-</v>
      </c>
      <c r="W711" s="88" t="str">
        <f>IF(R711&gt;0,FORECAST($C$8,Инклинометрия!$B$2:$B$152,Инклинометрия!$A$2:$A$152),IF(AB711=$C$8,"-",FORECAST($C$8-AB711,Инклинометрия!$B$2:$B$152,Инклинометрия!$A$2:$A$152)))</f>
        <v>-</v>
      </c>
      <c r="X711" s="88" t="str">
        <f>IF(S711=0,"-",FORECAST($C$8-(S711+AB711),Инклинометрия!$B$2:$B$152,Инклинометрия!$A$2:$A$152))</f>
        <v>-</v>
      </c>
      <c r="Y711" s="88">
        <f>FORECAST($C$8+T711,Инклинометрия!$B$2:$B$152,Инклинометрия!$A$2:$A$152)</f>
        <v>1425</v>
      </c>
      <c r="Z711" s="88">
        <f>IF(R711=0,FORECAST($C$6-T711,Инклинометрия!$B$2:$B$152,Инклинометрия!$A$2:$A$152),FORECAST($C$8,Инклинометрия!$B$2:$B$152,Инклинометрия!$A$2:$A$152))</f>
        <v>1330</v>
      </c>
      <c r="AA711" s="61">
        <f t="shared" si="333"/>
        <v>1400</v>
      </c>
      <c r="AB711" s="62">
        <f t="shared" si="352"/>
        <v>1400</v>
      </c>
      <c r="AC711" s="62">
        <f t="shared" si="334"/>
        <v>0</v>
      </c>
      <c r="AD711" s="65">
        <f>IF(R711=0,FORECAST($C$8,Инклинометрия!$B$2:$B$152,Инклинометрия!$A$2:$A$152),V711)</f>
        <v>1330</v>
      </c>
      <c r="AE711" s="65">
        <f>FORECAST($C$8-(R711+AA711),Инклинометрия!$B$2:$B$152,Инклинометрия!$A$2:$A$152)</f>
        <v>0</v>
      </c>
      <c r="AF711" s="65">
        <f>IF(AB711=0,"-",FORECAST($C$8,Инклинометрия!$B$2:$B$152,Инклинометрия!$A$2:$A$152))</f>
        <v>1330</v>
      </c>
      <c r="AG711" s="65">
        <f>IF(AB711=0,"-",FORECAST($C$8-AB711,Инклинометрия!$B$2:$B$152,Инклинометрия!$A$2:$A$152))</f>
        <v>0</v>
      </c>
      <c r="AH711" s="65" t="str">
        <f>IF(AC711=0,"-",FORECAST($C$8+AC711,Инклинометрия!$B$2:$B$152,Инклинометрия!$A$2:$A$152))</f>
        <v>-</v>
      </c>
      <c r="AI711" s="89" t="str">
        <f>IF(AC711=0,"-",FORECAST($C$8,Инклинометрия!$B$2:$B$152,Инклинометрия!$A$2:$A$152))</f>
        <v>-</v>
      </c>
      <c r="AJ711" s="28"/>
      <c r="AK711" s="67">
        <f t="shared" si="353"/>
        <v>0</v>
      </c>
      <c r="AL711" s="28">
        <f t="shared" si="354"/>
        <v>0</v>
      </c>
      <c r="AM711" s="28">
        <f t="shared" si="355"/>
        <v>0.1</v>
      </c>
      <c r="AN711" s="26">
        <f t="shared" si="356"/>
        <v>0.1</v>
      </c>
      <c r="AO711" s="87">
        <f t="shared" si="357"/>
        <v>145626.51678434567</v>
      </c>
      <c r="AP711" s="87">
        <f t="shared" si="335"/>
        <v>44301.516784345658</v>
      </c>
      <c r="AQ711" s="66">
        <f t="shared" si="336"/>
        <v>14695380</v>
      </c>
      <c r="AR711" s="66">
        <f t="shared" si="337"/>
        <v>14695380</v>
      </c>
      <c r="AS711" s="66">
        <f t="shared" si="338"/>
        <v>784800</v>
      </c>
      <c r="AT711" s="45">
        <f t="shared" si="342"/>
        <v>15625806.516784346</v>
      </c>
      <c r="AU711" s="75"/>
    </row>
    <row r="712" spans="2:47" x14ac:dyDescent="0.3">
      <c r="B712" s="41">
        <f t="shared" si="343"/>
        <v>3410</v>
      </c>
      <c r="C712" s="8">
        <f t="shared" si="358"/>
        <v>34.1</v>
      </c>
      <c r="D712" s="73">
        <f t="shared" si="339"/>
        <v>45.608750000000001</v>
      </c>
      <c r="E712" s="29">
        <f t="shared" si="361"/>
        <v>11294.866929102251</v>
      </c>
      <c r="F712" s="29">
        <f t="shared" si="344"/>
        <v>16.561388459095621</v>
      </c>
      <c r="G712" s="29">
        <f t="shared" si="359"/>
        <v>22.150857064040391</v>
      </c>
      <c r="H712" s="17">
        <f t="shared" si="345"/>
        <v>15106.884517674183</v>
      </c>
      <c r="I712" s="29">
        <f t="shared" si="346"/>
        <v>2.2250485660981263</v>
      </c>
      <c r="J712" s="29">
        <f t="shared" si="340"/>
        <v>20.847057720370817</v>
      </c>
      <c r="K712" s="39">
        <f t="shared" si="347"/>
        <v>1400</v>
      </c>
      <c r="L712" s="49">
        <f t="shared" si="330"/>
        <v>0</v>
      </c>
      <c r="M712" s="48">
        <f t="shared" si="331"/>
        <v>4.2266987561397071</v>
      </c>
      <c r="N712" s="51">
        <f t="shared" si="341"/>
        <v>0</v>
      </c>
      <c r="O712" s="54">
        <f t="shared" si="360"/>
        <v>18.880500609176615</v>
      </c>
      <c r="P712" s="34">
        <f t="shared" si="348"/>
        <v>1.7671458676442586</v>
      </c>
      <c r="Q712" s="30">
        <f t="shared" si="349"/>
        <v>0</v>
      </c>
      <c r="R712" s="58">
        <f t="shared" si="350"/>
        <v>0</v>
      </c>
      <c r="S712" s="58">
        <f t="shared" si="351"/>
        <v>0</v>
      </c>
      <c r="T712" s="58">
        <f t="shared" si="332"/>
        <v>100</v>
      </c>
      <c r="U712" s="88" t="str">
        <f>IF(R712=0,"-",FORECAST($C$8,Инклинометрия!$B$2:$B$152,Инклинометрия!$A$2:$A$152))</f>
        <v>-</v>
      </c>
      <c r="V712" s="88" t="str">
        <f>IF(R712=0,"-",FORECAST($C$8-R712,Инклинометрия!$B$2:$B$152,Инклинометрия!$A$2:$A$152))</f>
        <v>-</v>
      </c>
      <c r="W712" s="88" t="str">
        <f>IF(R712&gt;0,FORECAST($C$8,Инклинометрия!$B$2:$B$152,Инклинометрия!$A$2:$A$152),IF(AB712=$C$8,"-",FORECAST($C$8-AB712,Инклинометрия!$B$2:$B$152,Инклинометрия!$A$2:$A$152)))</f>
        <v>-</v>
      </c>
      <c r="X712" s="88" t="str">
        <f>IF(S712=0,"-",FORECAST($C$8-(S712+AB712),Инклинометрия!$B$2:$B$152,Инклинометрия!$A$2:$A$152))</f>
        <v>-</v>
      </c>
      <c r="Y712" s="88">
        <f>FORECAST($C$8+T712,Инклинометрия!$B$2:$B$152,Инклинометрия!$A$2:$A$152)</f>
        <v>1425</v>
      </c>
      <c r="Z712" s="88">
        <f>IF(R712=0,FORECAST($C$6-T712,Инклинометрия!$B$2:$B$152,Инклинометрия!$A$2:$A$152),FORECAST($C$8,Инклинометрия!$B$2:$B$152,Инклинометрия!$A$2:$A$152))</f>
        <v>1330</v>
      </c>
      <c r="AA712" s="61">
        <f t="shared" si="333"/>
        <v>1400</v>
      </c>
      <c r="AB712" s="62">
        <f t="shared" si="352"/>
        <v>1400</v>
      </c>
      <c r="AC712" s="62">
        <f t="shared" si="334"/>
        <v>0</v>
      </c>
      <c r="AD712" s="65">
        <f>IF(R712=0,FORECAST($C$8,Инклинометрия!$B$2:$B$152,Инклинометрия!$A$2:$A$152),V712)</f>
        <v>1330</v>
      </c>
      <c r="AE712" s="65">
        <f>FORECAST($C$8-(R712+AA712),Инклинометрия!$B$2:$B$152,Инклинометрия!$A$2:$A$152)</f>
        <v>0</v>
      </c>
      <c r="AF712" s="65">
        <f>IF(AB712=0,"-",FORECAST($C$8,Инклинометрия!$B$2:$B$152,Инклинометрия!$A$2:$A$152))</f>
        <v>1330</v>
      </c>
      <c r="AG712" s="65">
        <f>IF(AB712=0,"-",FORECAST($C$8-AB712,Инклинометрия!$B$2:$B$152,Инклинометрия!$A$2:$A$152))</f>
        <v>0</v>
      </c>
      <c r="AH712" s="65" t="str">
        <f>IF(AC712=0,"-",FORECAST($C$8+AC712,Инклинометрия!$B$2:$B$152,Инклинометрия!$A$2:$A$152))</f>
        <v>-</v>
      </c>
      <c r="AI712" s="89" t="str">
        <f>IF(AC712=0,"-",FORECAST($C$8,Инклинометрия!$B$2:$B$152,Инклинометрия!$A$2:$A$152))</f>
        <v>-</v>
      </c>
      <c r="AJ712" s="28"/>
      <c r="AK712" s="67">
        <f t="shared" si="353"/>
        <v>0</v>
      </c>
      <c r="AL712" s="28">
        <f t="shared" si="354"/>
        <v>0</v>
      </c>
      <c r="AM712" s="28">
        <f t="shared" si="355"/>
        <v>0.1</v>
      </c>
      <c r="AN712" s="26">
        <f t="shared" si="356"/>
        <v>0.1</v>
      </c>
      <c r="AO712" s="87">
        <f t="shared" si="357"/>
        <v>145626.51678434567</v>
      </c>
      <c r="AP712" s="87">
        <f t="shared" si="335"/>
        <v>44301.516784345658</v>
      </c>
      <c r="AQ712" s="66">
        <f t="shared" si="336"/>
        <v>14695380</v>
      </c>
      <c r="AR712" s="66">
        <f t="shared" si="337"/>
        <v>14695380</v>
      </c>
      <c r="AS712" s="66">
        <f t="shared" si="338"/>
        <v>784800</v>
      </c>
      <c r="AT712" s="45">
        <f t="shared" si="342"/>
        <v>15625806.516784346</v>
      </c>
      <c r="AU712" s="75"/>
    </row>
    <row r="713" spans="2:47" x14ac:dyDescent="0.3">
      <c r="B713" s="41">
        <f t="shared" si="343"/>
        <v>3415</v>
      </c>
      <c r="C713" s="8">
        <f t="shared" si="358"/>
        <v>34.15</v>
      </c>
      <c r="D713" s="73">
        <f t="shared" si="339"/>
        <v>45.675624999999997</v>
      </c>
      <c r="E713" s="29">
        <f t="shared" si="361"/>
        <v>11311.428317561344</v>
      </c>
      <c r="F713" s="29">
        <f t="shared" si="344"/>
        <v>16.561388459093266</v>
      </c>
      <c r="G713" s="29">
        <f t="shared" si="359"/>
        <v>22.15085706403724</v>
      </c>
      <c r="H713" s="17">
        <f t="shared" si="345"/>
        <v>15129.035374738221</v>
      </c>
      <c r="I713" s="29">
        <f t="shared" si="346"/>
        <v>2.2250485660981263</v>
      </c>
      <c r="J713" s="29">
        <f t="shared" si="340"/>
        <v>20.847057720369335</v>
      </c>
      <c r="K713" s="39">
        <f t="shared" si="347"/>
        <v>1400</v>
      </c>
      <c r="L713" s="49">
        <f t="shared" si="330"/>
        <v>0</v>
      </c>
      <c r="M713" s="48">
        <f t="shared" si="331"/>
        <v>4.2266987561397071</v>
      </c>
      <c r="N713" s="51">
        <f t="shared" si="341"/>
        <v>0</v>
      </c>
      <c r="O713" s="54">
        <f t="shared" si="360"/>
        <v>18.880500609176615</v>
      </c>
      <c r="P713" s="34">
        <f t="shared" si="348"/>
        <v>1.7671458676442586</v>
      </c>
      <c r="Q713" s="30">
        <f t="shared" si="349"/>
        <v>0</v>
      </c>
      <c r="R713" s="58">
        <f t="shared" si="350"/>
        <v>0</v>
      </c>
      <c r="S713" s="58">
        <f t="shared" si="351"/>
        <v>0</v>
      </c>
      <c r="T713" s="58">
        <f t="shared" si="332"/>
        <v>100</v>
      </c>
      <c r="U713" s="88" t="str">
        <f>IF(R713=0,"-",FORECAST($C$8,Инклинометрия!$B$2:$B$152,Инклинометрия!$A$2:$A$152))</f>
        <v>-</v>
      </c>
      <c r="V713" s="88" t="str">
        <f>IF(R713=0,"-",FORECAST($C$8-R713,Инклинометрия!$B$2:$B$152,Инклинометрия!$A$2:$A$152))</f>
        <v>-</v>
      </c>
      <c r="W713" s="88" t="str">
        <f>IF(R713&gt;0,FORECAST($C$8,Инклинометрия!$B$2:$B$152,Инклинометрия!$A$2:$A$152),IF(AB713=$C$8,"-",FORECAST($C$8-AB713,Инклинометрия!$B$2:$B$152,Инклинометрия!$A$2:$A$152)))</f>
        <v>-</v>
      </c>
      <c r="X713" s="88" t="str">
        <f>IF(S713=0,"-",FORECAST($C$8-(S713+AB713),Инклинометрия!$B$2:$B$152,Инклинометрия!$A$2:$A$152))</f>
        <v>-</v>
      </c>
      <c r="Y713" s="88">
        <f>FORECAST($C$8+T713,Инклинометрия!$B$2:$B$152,Инклинометрия!$A$2:$A$152)</f>
        <v>1425</v>
      </c>
      <c r="Z713" s="88">
        <f>IF(R713=0,FORECAST($C$6-T713,Инклинометрия!$B$2:$B$152,Инклинометрия!$A$2:$A$152),FORECAST($C$8,Инклинометрия!$B$2:$B$152,Инклинометрия!$A$2:$A$152))</f>
        <v>1330</v>
      </c>
      <c r="AA713" s="61">
        <f t="shared" si="333"/>
        <v>1400</v>
      </c>
      <c r="AB713" s="62">
        <f t="shared" si="352"/>
        <v>1400</v>
      </c>
      <c r="AC713" s="62">
        <f t="shared" si="334"/>
        <v>0</v>
      </c>
      <c r="AD713" s="65">
        <f>IF(R713=0,FORECAST($C$8,Инклинометрия!$B$2:$B$152,Инклинометрия!$A$2:$A$152),V713)</f>
        <v>1330</v>
      </c>
      <c r="AE713" s="65">
        <f>FORECAST($C$8-(R713+AA713),Инклинометрия!$B$2:$B$152,Инклинометрия!$A$2:$A$152)</f>
        <v>0</v>
      </c>
      <c r="AF713" s="65">
        <f>IF(AB713=0,"-",FORECAST($C$8,Инклинометрия!$B$2:$B$152,Инклинометрия!$A$2:$A$152))</f>
        <v>1330</v>
      </c>
      <c r="AG713" s="65">
        <f>IF(AB713=0,"-",FORECAST($C$8-AB713,Инклинометрия!$B$2:$B$152,Инклинометрия!$A$2:$A$152))</f>
        <v>0</v>
      </c>
      <c r="AH713" s="65" t="str">
        <f>IF(AC713=0,"-",FORECAST($C$8+AC713,Инклинометрия!$B$2:$B$152,Инклинометрия!$A$2:$A$152))</f>
        <v>-</v>
      </c>
      <c r="AI713" s="89" t="str">
        <f>IF(AC713=0,"-",FORECAST($C$8,Инклинометрия!$B$2:$B$152,Инклинометрия!$A$2:$A$152))</f>
        <v>-</v>
      </c>
      <c r="AJ713" s="28"/>
      <c r="AK713" s="67">
        <f t="shared" si="353"/>
        <v>0</v>
      </c>
      <c r="AL713" s="28">
        <f t="shared" si="354"/>
        <v>0</v>
      </c>
      <c r="AM713" s="28">
        <f t="shared" si="355"/>
        <v>0.1</v>
      </c>
      <c r="AN713" s="26">
        <f t="shared" si="356"/>
        <v>0.1</v>
      </c>
      <c r="AO713" s="87">
        <f t="shared" si="357"/>
        <v>145626.51678434567</v>
      </c>
      <c r="AP713" s="87">
        <f t="shared" si="335"/>
        <v>44301.516784345658</v>
      </c>
      <c r="AQ713" s="66">
        <f t="shared" si="336"/>
        <v>14695380</v>
      </c>
      <c r="AR713" s="66">
        <f t="shared" si="337"/>
        <v>14695380</v>
      </c>
      <c r="AS713" s="66">
        <f t="shared" si="338"/>
        <v>784800</v>
      </c>
      <c r="AT713" s="45">
        <f t="shared" si="342"/>
        <v>15625806.516784346</v>
      </c>
      <c r="AU713" s="75"/>
    </row>
    <row r="714" spans="2:47" x14ac:dyDescent="0.3">
      <c r="B714" s="41">
        <f t="shared" si="343"/>
        <v>3420</v>
      </c>
      <c r="C714" s="8">
        <f t="shared" si="358"/>
        <v>34.200000000000003</v>
      </c>
      <c r="D714" s="73">
        <f t="shared" si="339"/>
        <v>45.7425</v>
      </c>
      <c r="E714" s="29">
        <f t="shared" si="361"/>
        <v>11327.98970602044</v>
      </c>
      <c r="F714" s="29">
        <f t="shared" si="344"/>
        <v>16.561388459095621</v>
      </c>
      <c r="G714" s="29">
        <f t="shared" si="359"/>
        <v>22.150857064040391</v>
      </c>
      <c r="H714" s="17">
        <f t="shared" si="345"/>
        <v>15151.186231802261</v>
      </c>
      <c r="I714" s="29">
        <f t="shared" si="346"/>
        <v>2.2250485660981263</v>
      </c>
      <c r="J714" s="29">
        <f t="shared" si="340"/>
        <v>20.847057720370817</v>
      </c>
      <c r="K714" s="39">
        <f t="shared" si="347"/>
        <v>1400</v>
      </c>
      <c r="L714" s="49">
        <f t="shared" si="330"/>
        <v>0</v>
      </c>
      <c r="M714" s="48">
        <f t="shared" si="331"/>
        <v>4.2266987561397071</v>
      </c>
      <c r="N714" s="51">
        <f t="shared" si="341"/>
        <v>0</v>
      </c>
      <c r="O714" s="54">
        <f t="shared" si="360"/>
        <v>18.880500609176615</v>
      </c>
      <c r="P714" s="34">
        <f t="shared" si="348"/>
        <v>1.7671458676442586</v>
      </c>
      <c r="Q714" s="30">
        <f t="shared" si="349"/>
        <v>0</v>
      </c>
      <c r="R714" s="58">
        <f t="shared" si="350"/>
        <v>0</v>
      </c>
      <c r="S714" s="58">
        <f t="shared" si="351"/>
        <v>0</v>
      </c>
      <c r="T714" s="58">
        <f t="shared" si="332"/>
        <v>100</v>
      </c>
      <c r="U714" s="88" t="str">
        <f>IF(R714=0,"-",FORECAST($C$8,Инклинометрия!$B$2:$B$152,Инклинометрия!$A$2:$A$152))</f>
        <v>-</v>
      </c>
      <c r="V714" s="88" t="str">
        <f>IF(R714=0,"-",FORECAST($C$8-R714,Инклинометрия!$B$2:$B$152,Инклинометрия!$A$2:$A$152))</f>
        <v>-</v>
      </c>
      <c r="W714" s="88" t="str">
        <f>IF(R714&gt;0,FORECAST($C$8,Инклинометрия!$B$2:$B$152,Инклинометрия!$A$2:$A$152),IF(AB714=$C$8,"-",FORECAST($C$8-AB714,Инклинометрия!$B$2:$B$152,Инклинометрия!$A$2:$A$152)))</f>
        <v>-</v>
      </c>
      <c r="X714" s="88" t="str">
        <f>IF(S714=0,"-",FORECAST($C$8-(S714+AB714),Инклинометрия!$B$2:$B$152,Инклинометрия!$A$2:$A$152))</f>
        <v>-</v>
      </c>
      <c r="Y714" s="88">
        <f>FORECAST($C$8+T714,Инклинометрия!$B$2:$B$152,Инклинометрия!$A$2:$A$152)</f>
        <v>1425</v>
      </c>
      <c r="Z714" s="88">
        <f>IF(R714=0,FORECAST($C$6-T714,Инклинометрия!$B$2:$B$152,Инклинометрия!$A$2:$A$152),FORECAST($C$8,Инклинометрия!$B$2:$B$152,Инклинометрия!$A$2:$A$152))</f>
        <v>1330</v>
      </c>
      <c r="AA714" s="61">
        <f t="shared" si="333"/>
        <v>1400</v>
      </c>
      <c r="AB714" s="62">
        <f t="shared" si="352"/>
        <v>1400</v>
      </c>
      <c r="AC714" s="62">
        <f t="shared" si="334"/>
        <v>0</v>
      </c>
      <c r="AD714" s="65">
        <f>IF(R714=0,FORECAST($C$8,Инклинометрия!$B$2:$B$152,Инклинометрия!$A$2:$A$152),V714)</f>
        <v>1330</v>
      </c>
      <c r="AE714" s="65">
        <f>FORECAST($C$8-(R714+AA714),Инклинометрия!$B$2:$B$152,Инклинометрия!$A$2:$A$152)</f>
        <v>0</v>
      </c>
      <c r="AF714" s="65">
        <f>IF(AB714=0,"-",FORECAST($C$8,Инклинометрия!$B$2:$B$152,Инклинометрия!$A$2:$A$152))</f>
        <v>1330</v>
      </c>
      <c r="AG714" s="65">
        <f>IF(AB714=0,"-",FORECAST($C$8-AB714,Инклинометрия!$B$2:$B$152,Инклинометрия!$A$2:$A$152))</f>
        <v>0</v>
      </c>
      <c r="AH714" s="65" t="str">
        <f>IF(AC714=0,"-",FORECAST($C$8+AC714,Инклинометрия!$B$2:$B$152,Инклинометрия!$A$2:$A$152))</f>
        <v>-</v>
      </c>
      <c r="AI714" s="89" t="str">
        <f>IF(AC714=0,"-",FORECAST($C$8,Инклинометрия!$B$2:$B$152,Инклинометрия!$A$2:$A$152))</f>
        <v>-</v>
      </c>
      <c r="AJ714" s="28"/>
      <c r="AK714" s="67">
        <f t="shared" si="353"/>
        <v>0</v>
      </c>
      <c r="AL714" s="28">
        <f t="shared" si="354"/>
        <v>0</v>
      </c>
      <c r="AM714" s="28">
        <f t="shared" si="355"/>
        <v>0.1</v>
      </c>
      <c r="AN714" s="26">
        <f t="shared" si="356"/>
        <v>0.1</v>
      </c>
      <c r="AO714" s="87">
        <f t="shared" si="357"/>
        <v>145626.51678434567</v>
      </c>
      <c r="AP714" s="87">
        <f t="shared" si="335"/>
        <v>44301.516784345658</v>
      </c>
      <c r="AQ714" s="66">
        <f t="shared" si="336"/>
        <v>14695380</v>
      </c>
      <c r="AR714" s="66">
        <f t="shared" si="337"/>
        <v>14695380</v>
      </c>
      <c r="AS714" s="66">
        <f t="shared" si="338"/>
        <v>784800</v>
      </c>
      <c r="AT714" s="45">
        <f t="shared" si="342"/>
        <v>15625806.516784346</v>
      </c>
      <c r="AU714" s="75"/>
    </row>
    <row r="715" spans="2:47" x14ac:dyDescent="0.3">
      <c r="B715" s="41">
        <f t="shared" si="343"/>
        <v>3425</v>
      </c>
      <c r="C715" s="8">
        <f t="shared" si="358"/>
        <v>34.25</v>
      </c>
      <c r="D715" s="73">
        <f t="shared" si="339"/>
        <v>45.809375000000003</v>
      </c>
      <c r="E715" s="29">
        <f t="shared" si="361"/>
        <v>11344.551094479533</v>
      </c>
      <c r="F715" s="29">
        <f t="shared" si="344"/>
        <v>16.561388459093266</v>
      </c>
      <c r="G715" s="29">
        <f t="shared" si="359"/>
        <v>22.15085706403724</v>
      </c>
      <c r="H715" s="17">
        <f t="shared" si="345"/>
        <v>15173.337088866299</v>
      </c>
      <c r="I715" s="29">
        <f t="shared" si="346"/>
        <v>2.2250485660981263</v>
      </c>
      <c r="J715" s="29">
        <f t="shared" si="340"/>
        <v>20.847057720369335</v>
      </c>
      <c r="K715" s="39">
        <f t="shared" si="347"/>
        <v>1400</v>
      </c>
      <c r="L715" s="49">
        <f t="shared" si="330"/>
        <v>0</v>
      </c>
      <c r="M715" s="48">
        <f t="shared" si="331"/>
        <v>4.2266987561397071</v>
      </c>
      <c r="N715" s="51">
        <f t="shared" si="341"/>
        <v>0</v>
      </c>
      <c r="O715" s="54">
        <f t="shared" si="360"/>
        <v>18.880500609176615</v>
      </c>
      <c r="P715" s="34">
        <f t="shared" si="348"/>
        <v>1.7671458676442586</v>
      </c>
      <c r="Q715" s="30">
        <f t="shared" si="349"/>
        <v>0</v>
      </c>
      <c r="R715" s="58">
        <f t="shared" si="350"/>
        <v>0</v>
      </c>
      <c r="S715" s="58">
        <f t="shared" si="351"/>
        <v>0</v>
      </c>
      <c r="T715" s="58">
        <f t="shared" si="332"/>
        <v>100</v>
      </c>
      <c r="U715" s="88" t="str">
        <f>IF(R715=0,"-",FORECAST($C$8,Инклинометрия!$B$2:$B$152,Инклинометрия!$A$2:$A$152))</f>
        <v>-</v>
      </c>
      <c r="V715" s="88" t="str">
        <f>IF(R715=0,"-",FORECAST($C$8-R715,Инклинометрия!$B$2:$B$152,Инклинометрия!$A$2:$A$152))</f>
        <v>-</v>
      </c>
      <c r="W715" s="88" t="str">
        <f>IF(R715&gt;0,FORECAST($C$8,Инклинометрия!$B$2:$B$152,Инклинометрия!$A$2:$A$152),IF(AB715=$C$8,"-",FORECAST($C$8-AB715,Инклинометрия!$B$2:$B$152,Инклинометрия!$A$2:$A$152)))</f>
        <v>-</v>
      </c>
      <c r="X715" s="88" t="str">
        <f>IF(S715=0,"-",FORECAST($C$8-(S715+AB715),Инклинометрия!$B$2:$B$152,Инклинометрия!$A$2:$A$152))</f>
        <v>-</v>
      </c>
      <c r="Y715" s="88">
        <f>FORECAST($C$8+T715,Инклинометрия!$B$2:$B$152,Инклинометрия!$A$2:$A$152)</f>
        <v>1425</v>
      </c>
      <c r="Z715" s="88">
        <f>IF(R715=0,FORECAST($C$6-T715,Инклинометрия!$B$2:$B$152,Инклинометрия!$A$2:$A$152),FORECAST($C$8,Инклинометрия!$B$2:$B$152,Инклинометрия!$A$2:$A$152))</f>
        <v>1330</v>
      </c>
      <c r="AA715" s="61">
        <f t="shared" si="333"/>
        <v>1400</v>
      </c>
      <c r="AB715" s="62">
        <f t="shared" si="352"/>
        <v>1400</v>
      </c>
      <c r="AC715" s="62">
        <f t="shared" si="334"/>
        <v>0</v>
      </c>
      <c r="AD715" s="65">
        <f>IF(R715=0,FORECAST($C$8,Инклинометрия!$B$2:$B$152,Инклинометрия!$A$2:$A$152),V715)</f>
        <v>1330</v>
      </c>
      <c r="AE715" s="65">
        <f>FORECAST($C$8-(R715+AA715),Инклинометрия!$B$2:$B$152,Инклинометрия!$A$2:$A$152)</f>
        <v>0</v>
      </c>
      <c r="AF715" s="65">
        <f>IF(AB715=0,"-",FORECAST($C$8,Инклинометрия!$B$2:$B$152,Инклинометрия!$A$2:$A$152))</f>
        <v>1330</v>
      </c>
      <c r="AG715" s="65">
        <f>IF(AB715=0,"-",FORECAST($C$8-AB715,Инклинометрия!$B$2:$B$152,Инклинометрия!$A$2:$A$152))</f>
        <v>0</v>
      </c>
      <c r="AH715" s="65" t="str">
        <f>IF(AC715=0,"-",FORECAST($C$8+AC715,Инклинометрия!$B$2:$B$152,Инклинометрия!$A$2:$A$152))</f>
        <v>-</v>
      </c>
      <c r="AI715" s="89" t="str">
        <f>IF(AC715=0,"-",FORECAST($C$8,Инклинометрия!$B$2:$B$152,Инклинометрия!$A$2:$A$152))</f>
        <v>-</v>
      </c>
      <c r="AJ715" s="28"/>
      <c r="AK715" s="67">
        <f t="shared" si="353"/>
        <v>0</v>
      </c>
      <c r="AL715" s="28">
        <f t="shared" si="354"/>
        <v>0</v>
      </c>
      <c r="AM715" s="28">
        <f t="shared" si="355"/>
        <v>0.1</v>
      </c>
      <c r="AN715" s="26">
        <f t="shared" si="356"/>
        <v>0.1</v>
      </c>
      <c r="AO715" s="87">
        <f t="shared" si="357"/>
        <v>145626.51678434567</v>
      </c>
      <c r="AP715" s="87">
        <f t="shared" si="335"/>
        <v>44301.516784345658</v>
      </c>
      <c r="AQ715" s="66">
        <f t="shared" si="336"/>
        <v>14695380</v>
      </c>
      <c r="AR715" s="66">
        <f t="shared" si="337"/>
        <v>14695380</v>
      </c>
      <c r="AS715" s="66">
        <f t="shared" si="338"/>
        <v>784800</v>
      </c>
      <c r="AT715" s="45">
        <f t="shared" si="342"/>
        <v>15625806.516784346</v>
      </c>
      <c r="AU715" s="75"/>
    </row>
    <row r="716" spans="2:47" x14ac:dyDescent="0.3">
      <c r="B716" s="41">
        <f t="shared" si="343"/>
        <v>3430</v>
      </c>
      <c r="C716" s="8">
        <f t="shared" si="358"/>
        <v>34.300000000000004</v>
      </c>
      <c r="D716" s="73">
        <f t="shared" si="339"/>
        <v>45.876250000000006</v>
      </c>
      <c r="E716" s="29">
        <f t="shared" si="361"/>
        <v>11361.112482938628</v>
      </c>
      <c r="F716" s="29">
        <f t="shared" si="344"/>
        <v>16.561388459095621</v>
      </c>
      <c r="G716" s="29">
        <f t="shared" si="359"/>
        <v>22.150857064040391</v>
      </c>
      <c r="H716" s="17">
        <f t="shared" si="345"/>
        <v>15195.487945930339</v>
      </c>
      <c r="I716" s="29">
        <f t="shared" si="346"/>
        <v>2.2250485660981263</v>
      </c>
      <c r="J716" s="29">
        <f t="shared" si="340"/>
        <v>20.847057720370817</v>
      </c>
      <c r="K716" s="39">
        <f t="shared" si="347"/>
        <v>1400</v>
      </c>
      <c r="L716" s="49">
        <f t="shared" si="330"/>
        <v>0</v>
      </c>
      <c r="M716" s="48">
        <f t="shared" si="331"/>
        <v>4.2266987561397071</v>
      </c>
      <c r="N716" s="51">
        <f t="shared" si="341"/>
        <v>0</v>
      </c>
      <c r="O716" s="54">
        <f t="shared" si="360"/>
        <v>18.880500609176615</v>
      </c>
      <c r="P716" s="34">
        <f t="shared" si="348"/>
        <v>1.7671458676442586</v>
      </c>
      <c r="Q716" s="30">
        <f t="shared" si="349"/>
        <v>0</v>
      </c>
      <c r="R716" s="58">
        <f t="shared" si="350"/>
        <v>0</v>
      </c>
      <c r="S716" s="58">
        <f t="shared" si="351"/>
        <v>0</v>
      </c>
      <c r="T716" s="58">
        <f t="shared" si="332"/>
        <v>100</v>
      </c>
      <c r="U716" s="88" t="str">
        <f>IF(R716=0,"-",FORECAST($C$8,Инклинометрия!$B$2:$B$152,Инклинометрия!$A$2:$A$152))</f>
        <v>-</v>
      </c>
      <c r="V716" s="88" t="str">
        <f>IF(R716=0,"-",FORECAST($C$8-R716,Инклинометрия!$B$2:$B$152,Инклинометрия!$A$2:$A$152))</f>
        <v>-</v>
      </c>
      <c r="W716" s="88" t="str">
        <f>IF(R716&gt;0,FORECAST($C$8,Инклинометрия!$B$2:$B$152,Инклинометрия!$A$2:$A$152),IF(AB716=$C$8,"-",FORECAST($C$8-AB716,Инклинометрия!$B$2:$B$152,Инклинометрия!$A$2:$A$152)))</f>
        <v>-</v>
      </c>
      <c r="X716" s="88" t="str">
        <f>IF(S716=0,"-",FORECAST($C$8-(S716+AB716),Инклинометрия!$B$2:$B$152,Инклинометрия!$A$2:$A$152))</f>
        <v>-</v>
      </c>
      <c r="Y716" s="88">
        <f>FORECAST($C$8+T716,Инклинометрия!$B$2:$B$152,Инклинометрия!$A$2:$A$152)</f>
        <v>1425</v>
      </c>
      <c r="Z716" s="88">
        <f>IF(R716=0,FORECAST($C$6-T716,Инклинометрия!$B$2:$B$152,Инклинометрия!$A$2:$A$152),FORECAST($C$8,Инклинометрия!$B$2:$B$152,Инклинометрия!$A$2:$A$152))</f>
        <v>1330</v>
      </c>
      <c r="AA716" s="61">
        <f t="shared" si="333"/>
        <v>1400</v>
      </c>
      <c r="AB716" s="62">
        <f t="shared" si="352"/>
        <v>1400</v>
      </c>
      <c r="AC716" s="62">
        <f t="shared" si="334"/>
        <v>0</v>
      </c>
      <c r="AD716" s="65">
        <f>IF(R716=0,FORECAST($C$8,Инклинометрия!$B$2:$B$152,Инклинометрия!$A$2:$A$152),V716)</f>
        <v>1330</v>
      </c>
      <c r="AE716" s="65">
        <f>FORECAST($C$8-(R716+AA716),Инклинометрия!$B$2:$B$152,Инклинометрия!$A$2:$A$152)</f>
        <v>0</v>
      </c>
      <c r="AF716" s="65">
        <f>IF(AB716=0,"-",FORECAST($C$8,Инклинометрия!$B$2:$B$152,Инклинометрия!$A$2:$A$152))</f>
        <v>1330</v>
      </c>
      <c r="AG716" s="65">
        <f>IF(AB716=0,"-",FORECAST($C$8-AB716,Инклинометрия!$B$2:$B$152,Инклинометрия!$A$2:$A$152))</f>
        <v>0</v>
      </c>
      <c r="AH716" s="65" t="str">
        <f>IF(AC716=0,"-",FORECAST($C$8+AC716,Инклинометрия!$B$2:$B$152,Инклинометрия!$A$2:$A$152))</f>
        <v>-</v>
      </c>
      <c r="AI716" s="89" t="str">
        <f>IF(AC716=0,"-",FORECAST($C$8,Инклинометрия!$B$2:$B$152,Инклинометрия!$A$2:$A$152))</f>
        <v>-</v>
      </c>
      <c r="AJ716" s="28"/>
      <c r="AK716" s="67">
        <f t="shared" si="353"/>
        <v>0</v>
      </c>
      <c r="AL716" s="28">
        <f t="shared" si="354"/>
        <v>0</v>
      </c>
      <c r="AM716" s="28">
        <f t="shared" si="355"/>
        <v>0.1</v>
      </c>
      <c r="AN716" s="26">
        <f t="shared" si="356"/>
        <v>0.1</v>
      </c>
      <c r="AO716" s="87">
        <f t="shared" si="357"/>
        <v>145626.51678434567</v>
      </c>
      <c r="AP716" s="87">
        <f t="shared" si="335"/>
        <v>44301.516784345658</v>
      </c>
      <c r="AQ716" s="66">
        <f t="shared" si="336"/>
        <v>14695380</v>
      </c>
      <c r="AR716" s="66">
        <f t="shared" si="337"/>
        <v>14695380</v>
      </c>
      <c r="AS716" s="66">
        <f t="shared" si="338"/>
        <v>784800</v>
      </c>
      <c r="AT716" s="45">
        <f t="shared" si="342"/>
        <v>15625806.516784346</v>
      </c>
      <c r="AU716" s="75"/>
    </row>
    <row r="717" spans="2:47" x14ac:dyDescent="0.3">
      <c r="B717" s="41">
        <f t="shared" si="343"/>
        <v>3435</v>
      </c>
      <c r="C717" s="8">
        <f t="shared" si="358"/>
        <v>34.35</v>
      </c>
      <c r="D717" s="73">
        <f t="shared" si="339"/>
        <v>45.943125000000002</v>
      </c>
      <c r="E717" s="29">
        <f t="shared" si="361"/>
        <v>11377.673871397723</v>
      </c>
      <c r="F717" s="29">
        <f t="shared" si="344"/>
        <v>16.561388459093266</v>
      </c>
      <c r="G717" s="29">
        <f t="shared" si="359"/>
        <v>22.15085706403724</v>
      </c>
      <c r="H717" s="17">
        <f t="shared" si="345"/>
        <v>15217.638802994377</v>
      </c>
      <c r="I717" s="29">
        <f t="shared" si="346"/>
        <v>2.2250485660981263</v>
      </c>
      <c r="J717" s="29">
        <f t="shared" si="340"/>
        <v>20.847057720369335</v>
      </c>
      <c r="K717" s="39">
        <f t="shared" si="347"/>
        <v>1400</v>
      </c>
      <c r="L717" s="49">
        <f t="shared" si="330"/>
        <v>0</v>
      </c>
      <c r="M717" s="48">
        <f t="shared" si="331"/>
        <v>4.2266987561397071</v>
      </c>
      <c r="N717" s="51">
        <f t="shared" si="341"/>
        <v>0</v>
      </c>
      <c r="O717" s="54">
        <f t="shared" si="360"/>
        <v>18.880500609176615</v>
      </c>
      <c r="P717" s="34">
        <f t="shared" si="348"/>
        <v>1.7671458676442586</v>
      </c>
      <c r="Q717" s="30">
        <f t="shared" si="349"/>
        <v>0</v>
      </c>
      <c r="R717" s="58">
        <f t="shared" si="350"/>
        <v>0</v>
      </c>
      <c r="S717" s="58">
        <f t="shared" si="351"/>
        <v>0</v>
      </c>
      <c r="T717" s="58">
        <f t="shared" si="332"/>
        <v>100</v>
      </c>
      <c r="U717" s="88" t="str">
        <f>IF(R717=0,"-",FORECAST($C$8,Инклинометрия!$B$2:$B$152,Инклинометрия!$A$2:$A$152))</f>
        <v>-</v>
      </c>
      <c r="V717" s="88" t="str">
        <f>IF(R717=0,"-",FORECAST($C$8-R717,Инклинометрия!$B$2:$B$152,Инклинометрия!$A$2:$A$152))</f>
        <v>-</v>
      </c>
      <c r="W717" s="88" t="str">
        <f>IF(R717&gt;0,FORECAST($C$8,Инклинометрия!$B$2:$B$152,Инклинометрия!$A$2:$A$152),IF(AB717=$C$8,"-",FORECAST($C$8-AB717,Инклинометрия!$B$2:$B$152,Инклинометрия!$A$2:$A$152)))</f>
        <v>-</v>
      </c>
      <c r="X717" s="88" t="str">
        <f>IF(S717=0,"-",FORECAST($C$8-(S717+AB717),Инклинометрия!$B$2:$B$152,Инклинометрия!$A$2:$A$152))</f>
        <v>-</v>
      </c>
      <c r="Y717" s="88">
        <f>FORECAST($C$8+T717,Инклинометрия!$B$2:$B$152,Инклинометрия!$A$2:$A$152)</f>
        <v>1425</v>
      </c>
      <c r="Z717" s="88">
        <f>IF(R717=0,FORECAST($C$6-T717,Инклинометрия!$B$2:$B$152,Инклинометрия!$A$2:$A$152),FORECAST($C$8,Инклинометрия!$B$2:$B$152,Инклинометрия!$A$2:$A$152))</f>
        <v>1330</v>
      </c>
      <c r="AA717" s="61">
        <f t="shared" si="333"/>
        <v>1400</v>
      </c>
      <c r="AB717" s="62">
        <f t="shared" si="352"/>
        <v>1400</v>
      </c>
      <c r="AC717" s="62">
        <f t="shared" si="334"/>
        <v>0</v>
      </c>
      <c r="AD717" s="65">
        <f>IF(R717=0,FORECAST($C$8,Инклинометрия!$B$2:$B$152,Инклинометрия!$A$2:$A$152),V717)</f>
        <v>1330</v>
      </c>
      <c r="AE717" s="65">
        <f>FORECAST($C$8-(R717+AA717),Инклинометрия!$B$2:$B$152,Инклинометрия!$A$2:$A$152)</f>
        <v>0</v>
      </c>
      <c r="AF717" s="65">
        <f>IF(AB717=0,"-",FORECAST($C$8,Инклинометрия!$B$2:$B$152,Инклинометрия!$A$2:$A$152))</f>
        <v>1330</v>
      </c>
      <c r="AG717" s="65">
        <f>IF(AB717=0,"-",FORECAST($C$8-AB717,Инклинометрия!$B$2:$B$152,Инклинометрия!$A$2:$A$152))</f>
        <v>0</v>
      </c>
      <c r="AH717" s="65" t="str">
        <f>IF(AC717=0,"-",FORECAST($C$8+AC717,Инклинометрия!$B$2:$B$152,Инклинометрия!$A$2:$A$152))</f>
        <v>-</v>
      </c>
      <c r="AI717" s="89" t="str">
        <f>IF(AC717=0,"-",FORECAST($C$8,Инклинометрия!$B$2:$B$152,Инклинометрия!$A$2:$A$152))</f>
        <v>-</v>
      </c>
      <c r="AJ717" s="28"/>
      <c r="AK717" s="67">
        <f t="shared" si="353"/>
        <v>0</v>
      </c>
      <c r="AL717" s="28">
        <f t="shared" si="354"/>
        <v>0</v>
      </c>
      <c r="AM717" s="28">
        <f t="shared" si="355"/>
        <v>0.1</v>
      </c>
      <c r="AN717" s="26">
        <f t="shared" si="356"/>
        <v>0.1</v>
      </c>
      <c r="AO717" s="87">
        <f t="shared" si="357"/>
        <v>145626.51678434567</v>
      </c>
      <c r="AP717" s="87">
        <f t="shared" si="335"/>
        <v>44301.516784345658</v>
      </c>
      <c r="AQ717" s="66">
        <f t="shared" si="336"/>
        <v>14695380</v>
      </c>
      <c r="AR717" s="66">
        <f t="shared" si="337"/>
        <v>14695380</v>
      </c>
      <c r="AS717" s="66">
        <f t="shared" si="338"/>
        <v>784800</v>
      </c>
      <c r="AT717" s="45">
        <f t="shared" si="342"/>
        <v>15625806.516784346</v>
      </c>
      <c r="AU717" s="75"/>
    </row>
    <row r="718" spans="2:47" x14ac:dyDescent="0.3">
      <c r="B718" s="41">
        <f t="shared" si="343"/>
        <v>3440</v>
      </c>
      <c r="C718" s="8">
        <f t="shared" si="358"/>
        <v>34.4</v>
      </c>
      <c r="D718" s="73">
        <f t="shared" si="339"/>
        <v>46.01</v>
      </c>
      <c r="E718" s="29">
        <f t="shared" si="361"/>
        <v>11394.235259856816</v>
      </c>
      <c r="F718" s="29">
        <f t="shared" si="344"/>
        <v>16.561388459093266</v>
      </c>
      <c r="G718" s="29">
        <f t="shared" si="359"/>
        <v>22.15085706403724</v>
      </c>
      <c r="H718" s="17">
        <f t="shared" si="345"/>
        <v>15239.789660058415</v>
      </c>
      <c r="I718" s="29">
        <f t="shared" si="346"/>
        <v>2.2250485660981263</v>
      </c>
      <c r="J718" s="29">
        <f t="shared" si="340"/>
        <v>20.847057720369335</v>
      </c>
      <c r="K718" s="39">
        <f t="shared" si="347"/>
        <v>1400</v>
      </c>
      <c r="L718" s="49">
        <f t="shared" si="330"/>
        <v>0</v>
      </c>
      <c r="M718" s="48">
        <f t="shared" si="331"/>
        <v>4.2266987561397071</v>
      </c>
      <c r="N718" s="51">
        <f t="shared" si="341"/>
        <v>0</v>
      </c>
      <c r="O718" s="54">
        <f t="shared" si="360"/>
        <v>18.880500609176615</v>
      </c>
      <c r="P718" s="34">
        <f t="shared" si="348"/>
        <v>1.7671458676442586</v>
      </c>
      <c r="Q718" s="30">
        <f t="shared" si="349"/>
        <v>0</v>
      </c>
      <c r="R718" s="58">
        <f t="shared" si="350"/>
        <v>0</v>
      </c>
      <c r="S718" s="58">
        <f t="shared" si="351"/>
        <v>0</v>
      </c>
      <c r="T718" s="58">
        <f t="shared" si="332"/>
        <v>100</v>
      </c>
      <c r="U718" s="88" t="str">
        <f>IF(R718=0,"-",FORECAST($C$8,Инклинометрия!$B$2:$B$152,Инклинометрия!$A$2:$A$152))</f>
        <v>-</v>
      </c>
      <c r="V718" s="88" t="str">
        <f>IF(R718=0,"-",FORECAST($C$8-R718,Инклинометрия!$B$2:$B$152,Инклинометрия!$A$2:$A$152))</f>
        <v>-</v>
      </c>
      <c r="W718" s="88" t="str">
        <f>IF(R718&gt;0,FORECAST($C$8,Инклинометрия!$B$2:$B$152,Инклинометрия!$A$2:$A$152),IF(AB718=$C$8,"-",FORECAST($C$8-AB718,Инклинометрия!$B$2:$B$152,Инклинометрия!$A$2:$A$152)))</f>
        <v>-</v>
      </c>
      <c r="X718" s="88" t="str">
        <f>IF(S718=0,"-",FORECAST($C$8-(S718+AB718),Инклинометрия!$B$2:$B$152,Инклинометрия!$A$2:$A$152))</f>
        <v>-</v>
      </c>
      <c r="Y718" s="88">
        <f>FORECAST($C$8+T718,Инклинометрия!$B$2:$B$152,Инклинометрия!$A$2:$A$152)</f>
        <v>1425</v>
      </c>
      <c r="Z718" s="88">
        <f>IF(R718=0,FORECAST($C$6-T718,Инклинометрия!$B$2:$B$152,Инклинометрия!$A$2:$A$152),FORECAST($C$8,Инклинометрия!$B$2:$B$152,Инклинометрия!$A$2:$A$152))</f>
        <v>1330</v>
      </c>
      <c r="AA718" s="61">
        <f t="shared" si="333"/>
        <v>1400</v>
      </c>
      <c r="AB718" s="62">
        <f t="shared" si="352"/>
        <v>1400</v>
      </c>
      <c r="AC718" s="62">
        <f t="shared" si="334"/>
        <v>0</v>
      </c>
      <c r="AD718" s="65">
        <f>IF(R718=0,FORECAST($C$8,Инклинометрия!$B$2:$B$152,Инклинометрия!$A$2:$A$152),V718)</f>
        <v>1330</v>
      </c>
      <c r="AE718" s="65">
        <f>FORECAST($C$8-(R718+AA718),Инклинометрия!$B$2:$B$152,Инклинометрия!$A$2:$A$152)</f>
        <v>0</v>
      </c>
      <c r="AF718" s="65">
        <f>IF(AB718=0,"-",FORECAST($C$8,Инклинометрия!$B$2:$B$152,Инклинометрия!$A$2:$A$152))</f>
        <v>1330</v>
      </c>
      <c r="AG718" s="65">
        <f>IF(AB718=0,"-",FORECAST($C$8-AB718,Инклинометрия!$B$2:$B$152,Инклинометрия!$A$2:$A$152))</f>
        <v>0</v>
      </c>
      <c r="AH718" s="65" t="str">
        <f>IF(AC718=0,"-",FORECAST($C$8+AC718,Инклинометрия!$B$2:$B$152,Инклинометрия!$A$2:$A$152))</f>
        <v>-</v>
      </c>
      <c r="AI718" s="89" t="str">
        <f>IF(AC718=0,"-",FORECAST($C$8,Инклинометрия!$B$2:$B$152,Инклинометрия!$A$2:$A$152))</f>
        <v>-</v>
      </c>
      <c r="AJ718" s="28"/>
      <c r="AK718" s="67">
        <f t="shared" si="353"/>
        <v>0</v>
      </c>
      <c r="AL718" s="28">
        <f t="shared" si="354"/>
        <v>0</v>
      </c>
      <c r="AM718" s="28">
        <f t="shared" si="355"/>
        <v>0.1</v>
      </c>
      <c r="AN718" s="26">
        <f t="shared" si="356"/>
        <v>0.1</v>
      </c>
      <c r="AO718" s="87">
        <f t="shared" si="357"/>
        <v>145626.51678434567</v>
      </c>
      <c r="AP718" s="87">
        <f t="shared" si="335"/>
        <v>44301.516784345658</v>
      </c>
      <c r="AQ718" s="66">
        <f t="shared" si="336"/>
        <v>14695380</v>
      </c>
      <c r="AR718" s="66">
        <f t="shared" si="337"/>
        <v>14695380</v>
      </c>
      <c r="AS718" s="66">
        <f t="shared" si="338"/>
        <v>784800</v>
      </c>
      <c r="AT718" s="45">
        <f t="shared" si="342"/>
        <v>15625806.516784346</v>
      </c>
      <c r="AU718" s="75"/>
    </row>
    <row r="719" spans="2:47" x14ac:dyDescent="0.3">
      <c r="B719" s="41">
        <f t="shared" si="343"/>
        <v>3445</v>
      </c>
      <c r="C719" s="8">
        <f t="shared" si="358"/>
        <v>34.450000000000003</v>
      </c>
      <c r="D719" s="73">
        <f t="shared" si="339"/>
        <v>46.076875000000001</v>
      </c>
      <c r="E719" s="29">
        <f t="shared" si="361"/>
        <v>11410.796648315911</v>
      </c>
      <c r="F719" s="29">
        <f t="shared" si="344"/>
        <v>16.561388459095621</v>
      </c>
      <c r="G719" s="29">
        <f t="shared" si="359"/>
        <v>22.150857064040391</v>
      </c>
      <c r="H719" s="17">
        <f t="shared" si="345"/>
        <v>15261.940517122455</v>
      </c>
      <c r="I719" s="29">
        <f t="shared" si="346"/>
        <v>2.2250485660981263</v>
      </c>
      <c r="J719" s="29">
        <f t="shared" si="340"/>
        <v>20.847057720370817</v>
      </c>
      <c r="K719" s="39">
        <f t="shared" si="347"/>
        <v>1400</v>
      </c>
      <c r="L719" s="49">
        <f t="shared" si="330"/>
        <v>0</v>
      </c>
      <c r="M719" s="48">
        <f t="shared" si="331"/>
        <v>4.2266987561397071</v>
      </c>
      <c r="N719" s="51">
        <f t="shared" si="341"/>
        <v>0</v>
      </c>
      <c r="O719" s="54">
        <f t="shared" si="360"/>
        <v>18.880500609176615</v>
      </c>
      <c r="P719" s="34">
        <f t="shared" si="348"/>
        <v>1.7671458676442586</v>
      </c>
      <c r="Q719" s="30">
        <f t="shared" si="349"/>
        <v>0</v>
      </c>
      <c r="R719" s="58">
        <f t="shared" si="350"/>
        <v>0</v>
      </c>
      <c r="S719" s="58">
        <f t="shared" si="351"/>
        <v>0</v>
      </c>
      <c r="T719" s="58">
        <f t="shared" si="332"/>
        <v>100</v>
      </c>
      <c r="U719" s="88" t="str">
        <f>IF(R719=0,"-",FORECAST($C$8,Инклинометрия!$B$2:$B$152,Инклинометрия!$A$2:$A$152))</f>
        <v>-</v>
      </c>
      <c r="V719" s="88" t="str">
        <f>IF(R719=0,"-",FORECAST($C$8-R719,Инклинометрия!$B$2:$B$152,Инклинометрия!$A$2:$A$152))</f>
        <v>-</v>
      </c>
      <c r="W719" s="88" t="str">
        <f>IF(R719&gt;0,FORECAST($C$8,Инклинометрия!$B$2:$B$152,Инклинометрия!$A$2:$A$152),IF(AB719=$C$8,"-",FORECAST($C$8-AB719,Инклинометрия!$B$2:$B$152,Инклинометрия!$A$2:$A$152)))</f>
        <v>-</v>
      </c>
      <c r="X719" s="88" t="str">
        <f>IF(S719=0,"-",FORECAST($C$8-(S719+AB719),Инклинометрия!$B$2:$B$152,Инклинометрия!$A$2:$A$152))</f>
        <v>-</v>
      </c>
      <c r="Y719" s="88">
        <f>FORECAST($C$8+T719,Инклинометрия!$B$2:$B$152,Инклинометрия!$A$2:$A$152)</f>
        <v>1425</v>
      </c>
      <c r="Z719" s="88">
        <f>IF(R719=0,FORECAST($C$6-T719,Инклинометрия!$B$2:$B$152,Инклинометрия!$A$2:$A$152),FORECAST($C$8,Инклинометрия!$B$2:$B$152,Инклинометрия!$A$2:$A$152))</f>
        <v>1330</v>
      </c>
      <c r="AA719" s="61">
        <f t="shared" si="333"/>
        <v>1400</v>
      </c>
      <c r="AB719" s="62">
        <f t="shared" si="352"/>
        <v>1400</v>
      </c>
      <c r="AC719" s="62">
        <f t="shared" si="334"/>
        <v>0</v>
      </c>
      <c r="AD719" s="65">
        <f>IF(R719=0,FORECAST($C$8,Инклинометрия!$B$2:$B$152,Инклинометрия!$A$2:$A$152),V719)</f>
        <v>1330</v>
      </c>
      <c r="AE719" s="65">
        <f>FORECAST($C$8-(R719+AA719),Инклинометрия!$B$2:$B$152,Инклинометрия!$A$2:$A$152)</f>
        <v>0</v>
      </c>
      <c r="AF719" s="65">
        <f>IF(AB719=0,"-",FORECAST($C$8,Инклинометрия!$B$2:$B$152,Инклинометрия!$A$2:$A$152))</f>
        <v>1330</v>
      </c>
      <c r="AG719" s="65">
        <f>IF(AB719=0,"-",FORECAST($C$8-AB719,Инклинометрия!$B$2:$B$152,Инклинометрия!$A$2:$A$152))</f>
        <v>0</v>
      </c>
      <c r="AH719" s="65" t="str">
        <f>IF(AC719=0,"-",FORECAST($C$8+AC719,Инклинометрия!$B$2:$B$152,Инклинометрия!$A$2:$A$152))</f>
        <v>-</v>
      </c>
      <c r="AI719" s="89" t="str">
        <f>IF(AC719=0,"-",FORECAST($C$8,Инклинометрия!$B$2:$B$152,Инклинометрия!$A$2:$A$152))</f>
        <v>-</v>
      </c>
      <c r="AJ719" s="28"/>
      <c r="AK719" s="67">
        <f t="shared" si="353"/>
        <v>0</v>
      </c>
      <c r="AL719" s="28">
        <f t="shared" si="354"/>
        <v>0</v>
      </c>
      <c r="AM719" s="28">
        <f t="shared" si="355"/>
        <v>0.1</v>
      </c>
      <c r="AN719" s="26">
        <f t="shared" si="356"/>
        <v>0.1</v>
      </c>
      <c r="AO719" s="87">
        <f t="shared" si="357"/>
        <v>145626.51678434567</v>
      </c>
      <c r="AP719" s="87">
        <f t="shared" si="335"/>
        <v>44301.516784345658</v>
      </c>
      <c r="AQ719" s="66">
        <f t="shared" si="336"/>
        <v>14695380</v>
      </c>
      <c r="AR719" s="66">
        <f t="shared" si="337"/>
        <v>14695380</v>
      </c>
      <c r="AS719" s="66">
        <f t="shared" si="338"/>
        <v>784800</v>
      </c>
      <c r="AT719" s="45">
        <f t="shared" si="342"/>
        <v>15625806.516784346</v>
      </c>
      <c r="AU719" s="75"/>
    </row>
    <row r="720" spans="2:47" x14ac:dyDescent="0.3">
      <c r="B720" s="41">
        <f t="shared" si="343"/>
        <v>3450</v>
      </c>
      <c r="C720" s="8">
        <f t="shared" si="358"/>
        <v>34.5</v>
      </c>
      <c r="D720" s="73">
        <f t="shared" si="339"/>
        <v>46.143749999999997</v>
      </c>
      <c r="E720" s="29">
        <f t="shared" si="361"/>
        <v>11427.358036775004</v>
      </c>
      <c r="F720" s="29">
        <f t="shared" si="344"/>
        <v>16.561388459093266</v>
      </c>
      <c r="G720" s="29">
        <f t="shared" si="359"/>
        <v>22.15085706403724</v>
      </c>
      <c r="H720" s="17">
        <f t="shared" si="345"/>
        <v>15284.091374186493</v>
      </c>
      <c r="I720" s="29">
        <f t="shared" si="346"/>
        <v>2.2250485660981263</v>
      </c>
      <c r="J720" s="29">
        <f t="shared" si="340"/>
        <v>20.847057720369335</v>
      </c>
      <c r="K720" s="39">
        <f t="shared" si="347"/>
        <v>1400</v>
      </c>
      <c r="L720" s="49">
        <f t="shared" si="330"/>
        <v>0</v>
      </c>
      <c r="M720" s="48">
        <f t="shared" si="331"/>
        <v>4.2266987561397071</v>
      </c>
      <c r="N720" s="51">
        <f t="shared" si="341"/>
        <v>0</v>
      </c>
      <c r="O720" s="54">
        <f t="shared" si="360"/>
        <v>18.880500609176615</v>
      </c>
      <c r="P720" s="34">
        <f t="shared" si="348"/>
        <v>1.7671458676442586</v>
      </c>
      <c r="Q720" s="30">
        <f t="shared" si="349"/>
        <v>0</v>
      </c>
      <c r="R720" s="58">
        <f t="shared" si="350"/>
        <v>0</v>
      </c>
      <c r="S720" s="58">
        <f t="shared" si="351"/>
        <v>0</v>
      </c>
      <c r="T720" s="58">
        <f t="shared" si="332"/>
        <v>100</v>
      </c>
      <c r="U720" s="88" t="str">
        <f>IF(R720=0,"-",FORECAST($C$8,Инклинометрия!$B$2:$B$152,Инклинометрия!$A$2:$A$152))</f>
        <v>-</v>
      </c>
      <c r="V720" s="88" t="str">
        <f>IF(R720=0,"-",FORECAST($C$8-R720,Инклинометрия!$B$2:$B$152,Инклинометрия!$A$2:$A$152))</f>
        <v>-</v>
      </c>
      <c r="W720" s="88" t="str">
        <f>IF(R720&gt;0,FORECAST($C$8,Инклинометрия!$B$2:$B$152,Инклинометрия!$A$2:$A$152),IF(AB720=$C$8,"-",FORECAST($C$8-AB720,Инклинометрия!$B$2:$B$152,Инклинометрия!$A$2:$A$152)))</f>
        <v>-</v>
      </c>
      <c r="X720" s="88" t="str">
        <f>IF(S720=0,"-",FORECAST($C$8-(S720+AB720),Инклинометрия!$B$2:$B$152,Инклинометрия!$A$2:$A$152))</f>
        <v>-</v>
      </c>
      <c r="Y720" s="88">
        <f>FORECAST($C$8+T720,Инклинометрия!$B$2:$B$152,Инклинометрия!$A$2:$A$152)</f>
        <v>1425</v>
      </c>
      <c r="Z720" s="88">
        <f>IF(R720=0,FORECAST($C$6-T720,Инклинометрия!$B$2:$B$152,Инклинометрия!$A$2:$A$152),FORECAST($C$8,Инклинометрия!$B$2:$B$152,Инклинометрия!$A$2:$A$152))</f>
        <v>1330</v>
      </c>
      <c r="AA720" s="61">
        <f t="shared" si="333"/>
        <v>1400</v>
      </c>
      <c r="AB720" s="62">
        <f t="shared" si="352"/>
        <v>1400</v>
      </c>
      <c r="AC720" s="62">
        <f t="shared" si="334"/>
        <v>0</v>
      </c>
      <c r="AD720" s="65">
        <f>IF(R720=0,FORECAST($C$8,Инклинометрия!$B$2:$B$152,Инклинометрия!$A$2:$A$152),V720)</f>
        <v>1330</v>
      </c>
      <c r="AE720" s="65">
        <f>FORECAST($C$8-(R720+AA720),Инклинометрия!$B$2:$B$152,Инклинометрия!$A$2:$A$152)</f>
        <v>0</v>
      </c>
      <c r="AF720" s="65">
        <f>IF(AB720=0,"-",FORECAST($C$8,Инклинометрия!$B$2:$B$152,Инклинометрия!$A$2:$A$152))</f>
        <v>1330</v>
      </c>
      <c r="AG720" s="65">
        <f>IF(AB720=0,"-",FORECAST($C$8-AB720,Инклинометрия!$B$2:$B$152,Инклинометрия!$A$2:$A$152))</f>
        <v>0</v>
      </c>
      <c r="AH720" s="65" t="str">
        <f>IF(AC720=0,"-",FORECAST($C$8+AC720,Инклинометрия!$B$2:$B$152,Инклинометрия!$A$2:$A$152))</f>
        <v>-</v>
      </c>
      <c r="AI720" s="89" t="str">
        <f>IF(AC720=0,"-",FORECAST($C$8,Инклинометрия!$B$2:$B$152,Инклинометрия!$A$2:$A$152))</f>
        <v>-</v>
      </c>
      <c r="AJ720" s="28"/>
      <c r="AK720" s="67">
        <f t="shared" si="353"/>
        <v>0</v>
      </c>
      <c r="AL720" s="28">
        <f t="shared" si="354"/>
        <v>0</v>
      </c>
      <c r="AM720" s="28">
        <f t="shared" si="355"/>
        <v>0.1</v>
      </c>
      <c r="AN720" s="26">
        <f t="shared" si="356"/>
        <v>0.1</v>
      </c>
      <c r="AO720" s="87">
        <f t="shared" si="357"/>
        <v>145626.51678434567</v>
      </c>
      <c r="AP720" s="87">
        <f t="shared" si="335"/>
        <v>44301.516784345658</v>
      </c>
      <c r="AQ720" s="66">
        <f t="shared" si="336"/>
        <v>14695380</v>
      </c>
      <c r="AR720" s="66">
        <f t="shared" si="337"/>
        <v>14695380</v>
      </c>
      <c r="AS720" s="66">
        <f t="shared" si="338"/>
        <v>784800</v>
      </c>
      <c r="AT720" s="45">
        <f t="shared" si="342"/>
        <v>15625806.516784346</v>
      </c>
      <c r="AU720" s="75"/>
    </row>
    <row r="721" spans="2:47" x14ac:dyDescent="0.3">
      <c r="B721" s="41">
        <f t="shared" si="343"/>
        <v>3455</v>
      </c>
      <c r="C721" s="8">
        <f t="shared" si="358"/>
        <v>34.550000000000004</v>
      </c>
      <c r="D721" s="73">
        <f t="shared" si="339"/>
        <v>46.210625000000007</v>
      </c>
      <c r="E721" s="29">
        <f t="shared" si="361"/>
        <v>11443.9194252341</v>
      </c>
      <c r="F721" s="29">
        <f t="shared" si="344"/>
        <v>16.561388459095621</v>
      </c>
      <c r="G721" s="29">
        <f t="shared" si="359"/>
        <v>22.150857064040391</v>
      </c>
      <c r="H721" s="17">
        <f t="shared" si="345"/>
        <v>15306.242231250533</v>
      </c>
      <c r="I721" s="29">
        <f t="shared" si="346"/>
        <v>2.2250485660981263</v>
      </c>
      <c r="J721" s="29">
        <f t="shared" si="340"/>
        <v>20.847057720370817</v>
      </c>
      <c r="K721" s="39">
        <f t="shared" si="347"/>
        <v>1400</v>
      </c>
      <c r="L721" s="49">
        <f t="shared" si="330"/>
        <v>0</v>
      </c>
      <c r="M721" s="48">
        <f t="shared" si="331"/>
        <v>4.2266987561397071</v>
      </c>
      <c r="N721" s="51">
        <f t="shared" si="341"/>
        <v>0</v>
      </c>
      <c r="O721" s="54">
        <f t="shared" si="360"/>
        <v>18.880500609176615</v>
      </c>
      <c r="P721" s="34">
        <f t="shared" si="348"/>
        <v>1.7671458676442586</v>
      </c>
      <c r="Q721" s="30">
        <f t="shared" si="349"/>
        <v>0</v>
      </c>
      <c r="R721" s="58">
        <f t="shared" si="350"/>
        <v>0</v>
      </c>
      <c r="S721" s="58">
        <f t="shared" si="351"/>
        <v>0</v>
      </c>
      <c r="T721" s="58">
        <f t="shared" si="332"/>
        <v>100</v>
      </c>
      <c r="U721" s="88" t="str">
        <f>IF(R721=0,"-",FORECAST($C$8,Инклинометрия!$B$2:$B$152,Инклинометрия!$A$2:$A$152))</f>
        <v>-</v>
      </c>
      <c r="V721" s="88" t="str">
        <f>IF(R721=0,"-",FORECAST($C$8-R721,Инклинометрия!$B$2:$B$152,Инклинометрия!$A$2:$A$152))</f>
        <v>-</v>
      </c>
      <c r="W721" s="88" t="str">
        <f>IF(R721&gt;0,FORECAST($C$8,Инклинометрия!$B$2:$B$152,Инклинометрия!$A$2:$A$152),IF(AB721=$C$8,"-",FORECAST($C$8-AB721,Инклинометрия!$B$2:$B$152,Инклинометрия!$A$2:$A$152)))</f>
        <v>-</v>
      </c>
      <c r="X721" s="88" t="str">
        <f>IF(S721=0,"-",FORECAST($C$8-(S721+AB721),Инклинометрия!$B$2:$B$152,Инклинометрия!$A$2:$A$152))</f>
        <v>-</v>
      </c>
      <c r="Y721" s="88">
        <f>FORECAST($C$8+T721,Инклинометрия!$B$2:$B$152,Инклинометрия!$A$2:$A$152)</f>
        <v>1425</v>
      </c>
      <c r="Z721" s="88">
        <f>IF(R721=0,FORECAST($C$6-T721,Инклинометрия!$B$2:$B$152,Инклинометрия!$A$2:$A$152),FORECAST($C$8,Инклинометрия!$B$2:$B$152,Инклинометрия!$A$2:$A$152))</f>
        <v>1330</v>
      </c>
      <c r="AA721" s="61">
        <f t="shared" si="333"/>
        <v>1400</v>
      </c>
      <c r="AB721" s="62">
        <f t="shared" si="352"/>
        <v>1400</v>
      </c>
      <c r="AC721" s="62">
        <f t="shared" si="334"/>
        <v>0</v>
      </c>
      <c r="AD721" s="65">
        <f>IF(R721=0,FORECAST($C$8,Инклинометрия!$B$2:$B$152,Инклинометрия!$A$2:$A$152),V721)</f>
        <v>1330</v>
      </c>
      <c r="AE721" s="65">
        <f>FORECAST($C$8-(R721+AA721),Инклинометрия!$B$2:$B$152,Инклинометрия!$A$2:$A$152)</f>
        <v>0</v>
      </c>
      <c r="AF721" s="65">
        <f>IF(AB721=0,"-",FORECAST($C$8,Инклинометрия!$B$2:$B$152,Инклинометрия!$A$2:$A$152))</f>
        <v>1330</v>
      </c>
      <c r="AG721" s="65">
        <f>IF(AB721=0,"-",FORECAST($C$8-AB721,Инклинометрия!$B$2:$B$152,Инклинометрия!$A$2:$A$152))</f>
        <v>0</v>
      </c>
      <c r="AH721" s="65" t="str">
        <f>IF(AC721=0,"-",FORECAST($C$8+AC721,Инклинометрия!$B$2:$B$152,Инклинометрия!$A$2:$A$152))</f>
        <v>-</v>
      </c>
      <c r="AI721" s="89" t="str">
        <f>IF(AC721=0,"-",FORECAST($C$8,Инклинометрия!$B$2:$B$152,Инклинометрия!$A$2:$A$152))</f>
        <v>-</v>
      </c>
      <c r="AJ721" s="28"/>
      <c r="AK721" s="67">
        <f t="shared" si="353"/>
        <v>0</v>
      </c>
      <c r="AL721" s="28">
        <f t="shared" si="354"/>
        <v>0</v>
      </c>
      <c r="AM721" s="28">
        <f t="shared" si="355"/>
        <v>0.1</v>
      </c>
      <c r="AN721" s="26">
        <f t="shared" si="356"/>
        <v>0.1</v>
      </c>
      <c r="AO721" s="87">
        <f t="shared" si="357"/>
        <v>145626.51678434567</v>
      </c>
      <c r="AP721" s="87">
        <f t="shared" si="335"/>
        <v>44301.516784345658</v>
      </c>
      <c r="AQ721" s="66">
        <f t="shared" si="336"/>
        <v>14695380</v>
      </c>
      <c r="AR721" s="66">
        <f t="shared" si="337"/>
        <v>14695380</v>
      </c>
      <c r="AS721" s="66">
        <f t="shared" si="338"/>
        <v>784800</v>
      </c>
      <c r="AT721" s="45">
        <f t="shared" si="342"/>
        <v>15625806.516784346</v>
      </c>
      <c r="AU721" s="75"/>
    </row>
    <row r="722" spans="2:47" x14ac:dyDescent="0.3">
      <c r="B722" s="41">
        <f t="shared" si="343"/>
        <v>3460</v>
      </c>
      <c r="C722" s="8">
        <f t="shared" si="358"/>
        <v>34.6</v>
      </c>
      <c r="D722" s="73">
        <f t="shared" si="339"/>
        <v>46.277500000000003</v>
      </c>
      <c r="E722" s="29">
        <f t="shared" si="361"/>
        <v>11460.480813693193</v>
      </c>
      <c r="F722" s="29">
        <f t="shared" si="344"/>
        <v>16.561388459093266</v>
      </c>
      <c r="G722" s="29">
        <f t="shared" si="359"/>
        <v>22.15085706403724</v>
      </c>
      <c r="H722" s="17">
        <f t="shared" si="345"/>
        <v>15328.393088314571</v>
      </c>
      <c r="I722" s="29">
        <f t="shared" si="346"/>
        <v>2.2250485660981263</v>
      </c>
      <c r="J722" s="29">
        <f t="shared" si="340"/>
        <v>20.847057720369335</v>
      </c>
      <c r="K722" s="39">
        <f t="shared" si="347"/>
        <v>1400</v>
      </c>
      <c r="L722" s="49">
        <f t="shared" si="330"/>
        <v>0</v>
      </c>
      <c r="M722" s="48">
        <f t="shared" si="331"/>
        <v>4.2266987561397071</v>
      </c>
      <c r="N722" s="51">
        <f t="shared" si="341"/>
        <v>0</v>
      </c>
      <c r="O722" s="54">
        <f t="shared" si="360"/>
        <v>18.880500609176615</v>
      </c>
      <c r="P722" s="34">
        <f t="shared" si="348"/>
        <v>1.7671458676442586</v>
      </c>
      <c r="Q722" s="30">
        <f t="shared" si="349"/>
        <v>0</v>
      </c>
      <c r="R722" s="58">
        <f t="shared" si="350"/>
        <v>0</v>
      </c>
      <c r="S722" s="58">
        <f t="shared" si="351"/>
        <v>0</v>
      </c>
      <c r="T722" s="58">
        <f t="shared" si="332"/>
        <v>100</v>
      </c>
      <c r="U722" s="88" t="str">
        <f>IF(R722=0,"-",FORECAST($C$8,Инклинометрия!$B$2:$B$152,Инклинометрия!$A$2:$A$152))</f>
        <v>-</v>
      </c>
      <c r="V722" s="88" t="str">
        <f>IF(R722=0,"-",FORECAST($C$8-R722,Инклинометрия!$B$2:$B$152,Инклинометрия!$A$2:$A$152))</f>
        <v>-</v>
      </c>
      <c r="W722" s="88" t="str">
        <f>IF(R722&gt;0,FORECAST($C$8,Инклинометрия!$B$2:$B$152,Инклинометрия!$A$2:$A$152),IF(AB722=$C$8,"-",FORECAST($C$8-AB722,Инклинометрия!$B$2:$B$152,Инклинометрия!$A$2:$A$152)))</f>
        <v>-</v>
      </c>
      <c r="X722" s="88" t="str">
        <f>IF(S722=0,"-",FORECAST($C$8-(S722+AB722),Инклинометрия!$B$2:$B$152,Инклинометрия!$A$2:$A$152))</f>
        <v>-</v>
      </c>
      <c r="Y722" s="88">
        <f>FORECAST($C$8+T722,Инклинометрия!$B$2:$B$152,Инклинометрия!$A$2:$A$152)</f>
        <v>1425</v>
      </c>
      <c r="Z722" s="88">
        <f>IF(R722=0,FORECAST($C$6-T722,Инклинометрия!$B$2:$B$152,Инклинометрия!$A$2:$A$152),FORECAST($C$8,Инклинометрия!$B$2:$B$152,Инклинометрия!$A$2:$A$152))</f>
        <v>1330</v>
      </c>
      <c r="AA722" s="61">
        <f t="shared" si="333"/>
        <v>1400</v>
      </c>
      <c r="AB722" s="62">
        <f t="shared" si="352"/>
        <v>1400</v>
      </c>
      <c r="AC722" s="62">
        <f t="shared" si="334"/>
        <v>0</v>
      </c>
      <c r="AD722" s="65">
        <f>IF(R722=0,FORECAST($C$8,Инклинометрия!$B$2:$B$152,Инклинометрия!$A$2:$A$152),V722)</f>
        <v>1330</v>
      </c>
      <c r="AE722" s="65">
        <f>FORECAST($C$8-(R722+AA722),Инклинометрия!$B$2:$B$152,Инклинометрия!$A$2:$A$152)</f>
        <v>0</v>
      </c>
      <c r="AF722" s="65">
        <f>IF(AB722=0,"-",FORECAST($C$8,Инклинометрия!$B$2:$B$152,Инклинометрия!$A$2:$A$152))</f>
        <v>1330</v>
      </c>
      <c r="AG722" s="65">
        <f>IF(AB722=0,"-",FORECAST($C$8-AB722,Инклинометрия!$B$2:$B$152,Инклинометрия!$A$2:$A$152))</f>
        <v>0</v>
      </c>
      <c r="AH722" s="65" t="str">
        <f>IF(AC722=0,"-",FORECAST($C$8+AC722,Инклинометрия!$B$2:$B$152,Инклинометрия!$A$2:$A$152))</f>
        <v>-</v>
      </c>
      <c r="AI722" s="89" t="str">
        <f>IF(AC722=0,"-",FORECAST($C$8,Инклинометрия!$B$2:$B$152,Инклинометрия!$A$2:$A$152))</f>
        <v>-</v>
      </c>
      <c r="AJ722" s="28"/>
      <c r="AK722" s="67">
        <f t="shared" si="353"/>
        <v>0</v>
      </c>
      <c r="AL722" s="28">
        <f t="shared" si="354"/>
        <v>0</v>
      </c>
      <c r="AM722" s="28">
        <f t="shared" si="355"/>
        <v>0.1</v>
      </c>
      <c r="AN722" s="26">
        <f t="shared" si="356"/>
        <v>0.1</v>
      </c>
      <c r="AO722" s="87">
        <f t="shared" si="357"/>
        <v>145626.51678434567</v>
      </c>
      <c r="AP722" s="87">
        <f t="shared" si="335"/>
        <v>44301.516784345658</v>
      </c>
      <c r="AQ722" s="66">
        <f t="shared" si="336"/>
        <v>14695380</v>
      </c>
      <c r="AR722" s="66">
        <f t="shared" si="337"/>
        <v>14695380</v>
      </c>
      <c r="AS722" s="66">
        <f t="shared" si="338"/>
        <v>784800</v>
      </c>
      <c r="AT722" s="45">
        <f t="shared" si="342"/>
        <v>15625806.516784346</v>
      </c>
      <c r="AU722" s="75"/>
    </row>
    <row r="723" spans="2:47" x14ac:dyDescent="0.3">
      <c r="B723" s="41">
        <f t="shared" si="343"/>
        <v>3465</v>
      </c>
      <c r="C723" s="8">
        <f t="shared" si="358"/>
        <v>34.65</v>
      </c>
      <c r="D723" s="73">
        <f t="shared" si="339"/>
        <v>46.344374999999999</v>
      </c>
      <c r="E723" s="29">
        <f t="shared" si="361"/>
        <v>11477.042202152286</v>
      </c>
      <c r="F723" s="29">
        <f t="shared" si="344"/>
        <v>16.561388459093266</v>
      </c>
      <c r="G723" s="29">
        <f t="shared" si="359"/>
        <v>22.15085706403724</v>
      </c>
      <c r="H723" s="17">
        <f t="shared" si="345"/>
        <v>15350.543945378609</v>
      </c>
      <c r="I723" s="29">
        <f t="shared" si="346"/>
        <v>2.2250485660981263</v>
      </c>
      <c r="J723" s="29">
        <f t="shared" si="340"/>
        <v>20.847057720369335</v>
      </c>
      <c r="K723" s="39">
        <f t="shared" si="347"/>
        <v>1400</v>
      </c>
      <c r="L723" s="49">
        <f t="shared" si="330"/>
        <v>0</v>
      </c>
      <c r="M723" s="48">
        <f t="shared" si="331"/>
        <v>4.2266987561397071</v>
      </c>
      <c r="N723" s="51">
        <f t="shared" si="341"/>
        <v>0</v>
      </c>
      <c r="O723" s="54">
        <f t="shared" si="360"/>
        <v>18.880500609176615</v>
      </c>
      <c r="P723" s="34">
        <f t="shared" si="348"/>
        <v>1.7671458676442586</v>
      </c>
      <c r="Q723" s="30">
        <f t="shared" si="349"/>
        <v>0</v>
      </c>
      <c r="R723" s="58">
        <f t="shared" si="350"/>
        <v>0</v>
      </c>
      <c r="S723" s="58">
        <f t="shared" si="351"/>
        <v>0</v>
      </c>
      <c r="T723" s="58">
        <f t="shared" si="332"/>
        <v>100</v>
      </c>
      <c r="U723" s="88" t="str">
        <f>IF(R723=0,"-",FORECAST($C$8,Инклинометрия!$B$2:$B$152,Инклинометрия!$A$2:$A$152))</f>
        <v>-</v>
      </c>
      <c r="V723" s="88" t="str">
        <f>IF(R723=0,"-",FORECAST($C$8-R723,Инклинометрия!$B$2:$B$152,Инклинометрия!$A$2:$A$152))</f>
        <v>-</v>
      </c>
      <c r="W723" s="88" t="str">
        <f>IF(R723&gt;0,FORECAST($C$8,Инклинометрия!$B$2:$B$152,Инклинометрия!$A$2:$A$152),IF(AB723=$C$8,"-",FORECAST($C$8-AB723,Инклинометрия!$B$2:$B$152,Инклинометрия!$A$2:$A$152)))</f>
        <v>-</v>
      </c>
      <c r="X723" s="88" t="str">
        <f>IF(S723=0,"-",FORECAST($C$8-(S723+AB723),Инклинометрия!$B$2:$B$152,Инклинометрия!$A$2:$A$152))</f>
        <v>-</v>
      </c>
      <c r="Y723" s="88">
        <f>FORECAST($C$8+T723,Инклинометрия!$B$2:$B$152,Инклинометрия!$A$2:$A$152)</f>
        <v>1425</v>
      </c>
      <c r="Z723" s="88">
        <f>IF(R723=0,FORECAST($C$6-T723,Инклинометрия!$B$2:$B$152,Инклинометрия!$A$2:$A$152),FORECAST($C$8,Инклинометрия!$B$2:$B$152,Инклинометрия!$A$2:$A$152))</f>
        <v>1330</v>
      </c>
      <c r="AA723" s="61">
        <f t="shared" si="333"/>
        <v>1400</v>
      </c>
      <c r="AB723" s="62">
        <f t="shared" si="352"/>
        <v>1400</v>
      </c>
      <c r="AC723" s="62">
        <f t="shared" si="334"/>
        <v>0</v>
      </c>
      <c r="AD723" s="65">
        <f>IF(R723=0,FORECAST($C$8,Инклинометрия!$B$2:$B$152,Инклинометрия!$A$2:$A$152),V723)</f>
        <v>1330</v>
      </c>
      <c r="AE723" s="65">
        <f>FORECAST($C$8-(R723+AA723),Инклинометрия!$B$2:$B$152,Инклинометрия!$A$2:$A$152)</f>
        <v>0</v>
      </c>
      <c r="AF723" s="65">
        <f>IF(AB723=0,"-",FORECAST($C$8,Инклинометрия!$B$2:$B$152,Инклинометрия!$A$2:$A$152))</f>
        <v>1330</v>
      </c>
      <c r="AG723" s="65">
        <f>IF(AB723=0,"-",FORECAST($C$8-AB723,Инклинометрия!$B$2:$B$152,Инклинометрия!$A$2:$A$152))</f>
        <v>0</v>
      </c>
      <c r="AH723" s="65" t="str">
        <f>IF(AC723=0,"-",FORECAST($C$8+AC723,Инклинометрия!$B$2:$B$152,Инклинометрия!$A$2:$A$152))</f>
        <v>-</v>
      </c>
      <c r="AI723" s="89" t="str">
        <f>IF(AC723=0,"-",FORECAST($C$8,Инклинометрия!$B$2:$B$152,Инклинометрия!$A$2:$A$152))</f>
        <v>-</v>
      </c>
      <c r="AJ723" s="28"/>
      <c r="AK723" s="67">
        <f t="shared" si="353"/>
        <v>0</v>
      </c>
      <c r="AL723" s="28">
        <f t="shared" si="354"/>
        <v>0</v>
      </c>
      <c r="AM723" s="28">
        <f t="shared" si="355"/>
        <v>0.1</v>
      </c>
      <c r="AN723" s="26">
        <f t="shared" si="356"/>
        <v>0.1</v>
      </c>
      <c r="AO723" s="87">
        <f t="shared" si="357"/>
        <v>145626.51678434567</v>
      </c>
      <c r="AP723" s="87">
        <f t="shared" si="335"/>
        <v>44301.516784345658</v>
      </c>
      <c r="AQ723" s="66">
        <f t="shared" si="336"/>
        <v>14695380</v>
      </c>
      <c r="AR723" s="66">
        <f t="shared" si="337"/>
        <v>14695380</v>
      </c>
      <c r="AS723" s="66">
        <f t="shared" si="338"/>
        <v>784800</v>
      </c>
      <c r="AT723" s="45">
        <f t="shared" si="342"/>
        <v>15625806.516784346</v>
      </c>
      <c r="AU723" s="75"/>
    </row>
    <row r="724" spans="2:47" x14ac:dyDescent="0.3">
      <c r="B724" s="41">
        <f t="shared" si="343"/>
        <v>3470</v>
      </c>
      <c r="C724" s="8">
        <f t="shared" si="358"/>
        <v>34.700000000000003</v>
      </c>
      <c r="D724" s="73">
        <f t="shared" si="339"/>
        <v>46.411250000000003</v>
      </c>
      <c r="E724" s="29">
        <f t="shared" si="361"/>
        <v>11493.603590611381</v>
      </c>
      <c r="F724" s="29">
        <f t="shared" si="344"/>
        <v>16.561388459095621</v>
      </c>
      <c r="G724" s="29">
        <f t="shared" si="359"/>
        <v>22.150857064040391</v>
      </c>
      <c r="H724" s="17">
        <f t="shared" si="345"/>
        <v>15372.694802442649</v>
      </c>
      <c r="I724" s="29">
        <f t="shared" si="346"/>
        <v>2.2250485660981263</v>
      </c>
      <c r="J724" s="29">
        <f t="shared" si="340"/>
        <v>20.847057720370817</v>
      </c>
      <c r="K724" s="39">
        <f t="shared" si="347"/>
        <v>1400</v>
      </c>
      <c r="L724" s="49">
        <f t="shared" si="330"/>
        <v>0</v>
      </c>
      <c r="M724" s="48">
        <f t="shared" si="331"/>
        <v>4.2266987561397071</v>
      </c>
      <c r="N724" s="51">
        <f t="shared" si="341"/>
        <v>0</v>
      </c>
      <c r="O724" s="54">
        <f t="shared" si="360"/>
        <v>18.880500609176615</v>
      </c>
      <c r="P724" s="34">
        <f t="shared" si="348"/>
        <v>1.7671458676442586</v>
      </c>
      <c r="Q724" s="30">
        <f t="shared" si="349"/>
        <v>0</v>
      </c>
      <c r="R724" s="58">
        <f t="shared" si="350"/>
        <v>0</v>
      </c>
      <c r="S724" s="58">
        <f t="shared" si="351"/>
        <v>0</v>
      </c>
      <c r="T724" s="58">
        <f t="shared" si="332"/>
        <v>100</v>
      </c>
      <c r="U724" s="88" t="str">
        <f>IF(R724=0,"-",FORECAST($C$8,Инклинометрия!$B$2:$B$152,Инклинометрия!$A$2:$A$152))</f>
        <v>-</v>
      </c>
      <c r="V724" s="88" t="str">
        <f>IF(R724=0,"-",FORECAST($C$8-R724,Инклинометрия!$B$2:$B$152,Инклинометрия!$A$2:$A$152))</f>
        <v>-</v>
      </c>
      <c r="W724" s="88" t="str">
        <f>IF(R724&gt;0,FORECAST($C$8,Инклинометрия!$B$2:$B$152,Инклинометрия!$A$2:$A$152),IF(AB724=$C$8,"-",FORECAST($C$8-AB724,Инклинометрия!$B$2:$B$152,Инклинометрия!$A$2:$A$152)))</f>
        <v>-</v>
      </c>
      <c r="X724" s="88" t="str">
        <f>IF(S724=0,"-",FORECAST($C$8-(S724+AB724),Инклинометрия!$B$2:$B$152,Инклинометрия!$A$2:$A$152))</f>
        <v>-</v>
      </c>
      <c r="Y724" s="88">
        <f>FORECAST($C$8+T724,Инклинометрия!$B$2:$B$152,Инклинометрия!$A$2:$A$152)</f>
        <v>1425</v>
      </c>
      <c r="Z724" s="88">
        <f>IF(R724=0,FORECAST($C$6-T724,Инклинометрия!$B$2:$B$152,Инклинометрия!$A$2:$A$152),FORECAST($C$8,Инклинометрия!$B$2:$B$152,Инклинометрия!$A$2:$A$152))</f>
        <v>1330</v>
      </c>
      <c r="AA724" s="61">
        <f t="shared" si="333"/>
        <v>1400</v>
      </c>
      <c r="AB724" s="62">
        <f t="shared" si="352"/>
        <v>1400</v>
      </c>
      <c r="AC724" s="62">
        <f t="shared" si="334"/>
        <v>0</v>
      </c>
      <c r="AD724" s="65">
        <f>IF(R724=0,FORECAST($C$8,Инклинометрия!$B$2:$B$152,Инклинометрия!$A$2:$A$152),V724)</f>
        <v>1330</v>
      </c>
      <c r="AE724" s="65">
        <f>FORECAST($C$8-(R724+AA724),Инклинометрия!$B$2:$B$152,Инклинометрия!$A$2:$A$152)</f>
        <v>0</v>
      </c>
      <c r="AF724" s="65">
        <f>IF(AB724=0,"-",FORECAST($C$8,Инклинометрия!$B$2:$B$152,Инклинометрия!$A$2:$A$152))</f>
        <v>1330</v>
      </c>
      <c r="AG724" s="65">
        <f>IF(AB724=0,"-",FORECAST($C$8-AB724,Инклинометрия!$B$2:$B$152,Инклинометрия!$A$2:$A$152))</f>
        <v>0</v>
      </c>
      <c r="AH724" s="65" t="str">
        <f>IF(AC724=0,"-",FORECAST($C$8+AC724,Инклинометрия!$B$2:$B$152,Инклинометрия!$A$2:$A$152))</f>
        <v>-</v>
      </c>
      <c r="AI724" s="89" t="str">
        <f>IF(AC724=0,"-",FORECAST($C$8,Инклинометрия!$B$2:$B$152,Инклинометрия!$A$2:$A$152))</f>
        <v>-</v>
      </c>
      <c r="AJ724" s="28"/>
      <c r="AK724" s="67">
        <f t="shared" si="353"/>
        <v>0</v>
      </c>
      <c r="AL724" s="28">
        <f t="shared" si="354"/>
        <v>0</v>
      </c>
      <c r="AM724" s="28">
        <f t="shared" si="355"/>
        <v>0.1</v>
      </c>
      <c r="AN724" s="26">
        <f t="shared" si="356"/>
        <v>0.1</v>
      </c>
      <c r="AO724" s="87">
        <f t="shared" si="357"/>
        <v>145626.51678434567</v>
      </c>
      <c r="AP724" s="87">
        <f t="shared" si="335"/>
        <v>44301.516784345658</v>
      </c>
      <c r="AQ724" s="66">
        <f t="shared" si="336"/>
        <v>14695380</v>
      </c>
      <c r="AR724" s="66">
        <f t="shared" si="337"/>
        <v>14695380</v>
      </c>
      <c r="AS724" s="66">
        <f t="shared" si="338"/>
        <v>784800</v>
      </c>
      <c r="AT724" s="45">
        <f t="shared" si="342"/>
        <v>15625806.516784346</v>
      </c>
      <c r="AU724" s="75"/>
    </row>
    <row r="725" spans="2:47" x14ac:dyDescent="0.3">
      <c r="B725" s="41">
        <f t="shared" si="343"/>
        <v>3475</v>
      </c>
      <c r="C725" s="8">
        <f t="shared" si="358"/>
        <v>34.75</v>
      </c>
      <c r="D725" s="73">
        <f t="shared" si="339"/>
        <v>46.478124999999999</v>
      </c>
      <c r="E725" s="29">
        <f t="shared" si="361"/>
        <v>11510.164979070476</v>
      </c>
      <c r="F725" s="29">
        <f t="shared" si="344"/>
        <v>16.561388459093266</v>
      </c>
      <c r="G725" s="29">
        <f t="shared" si="359"/>
        <v>22.15085706403724</v>
      </c>
      <c r="H725" s="17">
        <f t="shared" si="345"/>
        <v>15394.845659506687</v>
      </c>
      <c r="I725" s="29">
        <f t="shared" si="346"/>
        <v>2.2250485660981263</v>
      </c>
      <c r="J725" s="29">
        <f t="shared" si="340"/>
        <v>20.847057720369335</v>
      </c>
      <c r="K725" s="39">
        <f t="shared" si="347"/>
        <v>1400</v>
      </c>
      <c r="L725" s="49">
        <f t="shared" si="330"/>
        <v>0</v>
      </c>
      <c r="M725" s="48">
        <f t="shared" si="331"/>
        <v>4.2266987561397071</v>
      </c>
      <c r="N725" s="51">
        <f t="shared" si="341"/>
        <v>0</v>
      </c>
      <c r="O725" s="54">
        <f t="shared" si="360"/>
        <v>18.880500609176615</v>
      </c>
      <c r="P725" s="34">
        <f t="shared" si="348"/>
        <v>1.7671458676442586</v>
      </c>
      <c r="Q725" s="30">
        <f t="shared" si="349"/>
        <v>0</v>
      </c>
      <c r="R725" s="58">
        <f t="shared" si="350"/>
        <v>0</v>
      </c>
      <c r="S725" s="58">
        <f t="shared" si="351"/>
        <v>0</v>
      </c>
      <c r="T725" s="58">
        <f t="shared" si="332"/>
        <v>100</v>
      </c>
      <c r="U725" s="88" t="str">
        <f>IF(R725=0,"-",FORECAST($C$8,Инклинометрия!$B$2:$B$152,Инклинометрия!$A$2:$A$152))</f>
        <v>-</v>
      </c>
      <c r="V725" s="88" t="str">
        <f>IF(R725=0,"-",FORECAST($C$8-R725,Инклинометрия!$B$2:$B$152,Инклинометрия!$A$2:$A$152))</f>
        <v>-</v>
      </c>
      <c r="W725" s="88" t="str">
        <f>IF(R725&gt;0,FORECAST($C$8,Инклинометрия!$B$2:$B$152,Инклинометрия!$A$2:$A$152),IF(AB725=$C$8,"-",FORECAST($C$8-AB725,Инклинометрия!$B$2:$B$152,Инклинометрия!$A$2:$A$152)))</f>
        <v>-</v>
      </c>
      <c r="X725" s="88" t="str">
        <f>IF(S725=0,"-",FORECAST($C$8-(S725+AB725),Инклинометрия!$B$2:$B$152,Инклинометрия!$A$2:$A$152))</f>
        <v>-</v>
      </c>
      <c r="Y725" s="88">
        <f>FORECAST($C$8+T725,Инклинометрия!$B$2:$B$152,Инклинометрия!$A$2:$A$152)</f>
        <v>1425</v>
      </c>
      <c r="Z725" s="88">
        <f>IF(R725=0,FORECAST($C$6-T725,Инклинометрия!$B$2:$B$152,Инклинометрия!$A$2:$A$152),FORECAST($C$8,Инклинометрия!$B$2:$B$152,Инклинометрия!$A$2:$A$152))</f>
        <v>1330</v>
      </c>
      <c r="AA725" s="61">
        <f t="shared" si="333"/>
        <v>1400</v>
      </c>
      <c r="AB725" s="62">
        <f t="shared" si="352"/>
        <v>1400</v>
      </c>
      <c r="AC725" s="62">
        <f t="shared" si="334"/>
        <v>0</v>
      </c>
      <c r="AD725" s="65">
        <f>IF(R725=0,FORECAST($C$8,Инклинометрия!$B$2:$B$152,Инклинометрия!$A$2:$A$152),V725)</f>
        <v>1330</v>
      </c>
      <c r="AE725" s="65">
        <f>FORECAST($C$8-(R725+AA725),Инклинометрия!$B$2:$B$152,Инклинометрия!$A$2:$A$152)</f>
        <v>0</v>
      </c>
      <c r="AF725" s="65">
        <f>IF(AB725=0,"-",FORECAST($C$8,Инклинометрия!$B$2:$B$152,Инклинометрия!$A$2:$A$152))</f>
        <v>1330</v>
      </c>
      <c r="AG725" s="65">
        <f>IF(AB725=0,"-",FORECAST($C$8-AB725,Инклинометрия!$B$2:$B$152,Инклинометрия!$A$2:$A$152))</f>
        <v>0</v>
      </c>
      <c r="AH725" s="65" t="str">
        <f>IF(AC725=0,"-",FORECAST($C$8+AC725,Инклинометрия!$B$2:$B$152,Инклинометрия!$A$2:$A$152))</f>
        <v>-</v>
      </c>
      <c r="AI725" s="89" t="str">
        <f>IF(AC725=0,"-",FORECAST($C$8,Инклинометрия!$B$2:$B$152,Инклинометрия!$A$2:$A$152))</f>
        <v>-</v>
      </c>
      <c r="AJ725" s="28"/>
      <c r="AK725" s="67">
        <f t="shared" si="353"/>
        <v>0</v>
      </c>
      <c r="AL725" s="28">
        <f t="shared" si="354"/>
        <v>0</v>
      </c>
      <c r="AM725" s="28">
        <f t="shared" si="355"/>
        <v>0.1</v>
      </c>
      <c r="AN725" s="26">
        <f t="shared" si="356"/>
        <v>0.1</v>
      </c>
      <c r="AO725" s="87">
        <f t="shared" si="357"/>
        <v>145626.51678434567</v>
      </c>
      <c r="AP725" s="87">
        <f t="shared" si="335"/>
        <v>44301.516784345658</v>
      </c>
      <c r="AQ725" s="66">
        <f t="shared" si="336"/>
        <v>14695380</v>
      </c>
      <c r="AR725" s="66">
        <f t="shared" si="337"/>
        <v>14695380</v>
      </c>
      <c r="AS725" s="66">
        <f t="shared" si="338"/>
        <v>784800</v>
      </c>
      <c r="AT725" s="45">
        <f t="shared" si="342"/>
        <v>15625806.516784346</v>
      </c>
      <c r="AU725" s="75"/>
    </row>
    <row r="726" spans="2:47" x14ac:dyDescent="0.3">
      <c r="B726" s="41">
        <f t="shared" si="343"/>
        <v>3480</v>
      </c>
      <c r="C726" s="8">
        <f t="shared" si="358"/>
        <v>34.800000000000004</v>
      </c>
      <c r="D726" s="73">
        <f t="shared" si="339"/>
        <v>46.545000000000009</v>
      </c>
      <c r="E726" s="29">
        <f t="shared" si="361"/>
        <v>11526.726367529571</v>
      </c>
      <c r="F726" s="29">
        <f t="shared" si="344"/>
        <v>16.561388459095621</v>
      </c>
      <c r="G726" s="29">
        <f t="shared" si="359"/>
        <v>22.150857064040391</v>
      </c>
      <c r="H726" s="17">
        <f t="shared" si="345"/>
        <v>15416.996516570727</v>
      </c>
      <c r="I726" s="29">
        <f t="shared" si="346"/>
        <v>2.2250485660981263</v>
      </c>
      <c r="J726" s="29">
        <f t="shared" si="340"/>
        <v>20.847057720370817</v>
      </c>
      <c r="K726" s="39">
        <f t="shared" si="347"/>
        <v>1400</v>
      </c>
      <c r="L726" s="49">
        <f t="shared" si="330"/>
        <v>0</v>
      </c>
      <c r="M726" s="48">
        <f t="shared" si="331"/>
        <v>4.2266987561397071</v>
      </c>
      <c r="N726" s="51">
        <f t="shared" si="341"/>
        <v>0</v>
      </c>
      <c r="O726" s="54">
        <f t="shared" si="360"/>
        <v>18.880500609176615</v>
      </c>
      <c r="P726" s="34">
        <f t="shared" si="348"/>
        <v>1.7671458676442586</v>
      </c>
      <c r="Q726" s="30">
        <f t="shared" si="349"/>
        <v>0</v>
      </c>
      <c r="R726" s="58">
        <f t="shared" si="350"/>
        <v>0</v>
      </c>
      <c r="S726" s="58">
        <f t="shared" si="351"/>
        <v>0</v>
      </c>
      <c r="T726" s="58">
        <f t="shared" si="332"/>
        <v>100</v>
      </c>
      <c r="U726" s="88" t="str">
        <f>IF(R726=0,"-",FORECAST($C$8,Инклинометрия!$B$2:$B$152,Инклинометрия!$A$2:$A$152))</f>
        <v>-</v>
      </c>
      <c r="V726" s="88" t="str">
        <f>IF(R726=0,"-",FORECAST($C$8-R726,Инклинометрия!$B$2:$B$152,Инклинометрия!$A$2:$A$152))</f>
        <v>-</v>
      </c>
      <c r="W726" s="88" t="str">
        <f>IF(R726&gt;0,FORECAST($C$8,Инклинометрия!$B$2:$B$152,Инклинометрия!$A$2:$A$152),IF(AB726=$C$8,"-",FORECAST($C$8-AB726,Инклинометрия!$B$2:$B$152,Инклинометрия!$A$2:$A$152)))</f>
        <v>-</v>
      </c>
      <c r="X726" s="88" t="str">
        <f>IF(S726=0,"-",FORECAST($C$8-(S726+AB726),Инклинометрия!$B$2:$B$152,Инклинометрия!$A$2:$A$152))</f>
        <v>-</v>
      </c>
      <c r="Y726" s="88">
        <f>FORECAST($C$8+T726,Инклинометрия!$B$2:$B$152,Инклинометрия!$A$2:$A$152)</f>
        <v>1425</v>
      </c>
      <c r="Z726" s="88">
        <f>IF(R726=0,FORECAST($C$6-T726,Инклинометрия!$B$2:$B$152,Инклинометрия!$A$2:$A$152),FORECAST($C$8,Инклинометрия!$B$2:$B$152,Инклинометрия!$A$2:$A$152))</f>
        <v>1330</v>
      </c>
      <c r="AA726" s="61">
        <f t="shared" si="333"/>
        <v>1400</v>
      </c>
      <c r="AB726" s="62">
        <f t="shared" si="352"/>
        <v>1400</v>
      </c>
      <c r="AC726" s="62">
        <f t="shared" si="334"/>
        <v>0</v>
      </c>
      <c r="AD726" s="65">
        <f>IF(R726=0,FORECAST($C$8,Инклинометрия!$B$2:$B$152,Инклинометрия!$A$2:$A$152),V726)</f>
        <v>1330</v>
      </c>
      <c r="AE726" s="65">
        <f>FORECAST($C$8-(R726+AA726),Инклинометрия!$B$2:$B$152,Инклинометрия!$A$2:$A$152)</f>
        <v>0</v>
      </c>
      <c r="AF726" s="65">
        <f>IF(AB726=0,"-",FORECAST($C$8,Инклинометрия!$B$2:$B$152,Инклинометрия!$A$2:$A$152))</f>
        <v>1330</v>
      </c>
      <c r="AG726" s="65">
        <f>IF(AB726=0,"-",FORECAST($C$8-AB726,Инклинометрия!$B$2:$B$152,Инклинометрия!$A$2:$A$152))</f>
        <v>0</v>
      </c>
      <c r="AH726" s="65" t="str">
        <f>IF(AC726=0,"-",FORECAST($C$8+AC726,Инклинометрия!$B$2:$B$152,Инклинометрия!$A$2:$A$152))</f>
        <v>-</v>
      </c>
      <c r="AI726" s="89" t="str">
        <f>IF(AC726=0,"-",FORECAST($C$8,Инклинометрия!$B$2:$B$152,Инклинометрия!$A$2:$A$152))</f>
        <v>-</v>
      </c>
      <c r="AJ726" s="28"/>
      <c r="AK726" s="67">
        <f t="shared" si="353"/>
        <v>0</v>
      </c>
      <c r="AL726" s="28">
        <f t="shared" si="354"/>
        <v>0</v>
      </c>
      <c r="AM726" s="28">
        <f t="shared" si="355"/>
        <v>0.1</v>
      </c>
      <c r="AN726" s="26">
        <f t="shared" si="356"/>
        <v>0.1</v>
      </c>
      <c r="AO726" s="87">
        <f t="shared" si="357"/>
        <v>145626.51678434567</v>
      </c>
      <c r="AP726" s="87">
        <f t="shared" si="335"/>
        <v>44301.516784345658</v>
      </c>
      <c r="AQ726" s="66">
        <f t="shared" si="336"/>
        <v>14695380</v>
      </c>
      <c r="AR726" s="66">
        <f t="shared" si="337"/>
        <v>14695380</v>
      </c>
      <c r="AS726" s="66">
        <f t="shared" si="338"/>
        <v>784800</v>
      </c>
      <c r="AT726" s="45">
        <f t="shared" si="342"/>
        <v>15625806.516784346</v>
      </c>
      <c r="AU726" s="75"/>
    </row>
    <row r="727" spans="2:47" x14ac:dyDescent="0.3">
      <c r="B727" s="41">
        <f t="shared" si="343"/>
        <v>3485</v>
      </c>
      <c r="C727" s="8">
        <f t="shared" si="358"/>
        <v>34.85</v>
      </c>
      <c r="D727" s="73">
        <f t="shared" si="339"/>
        <v>46.611874999999998</v>
      </c>
      <c r="E727" s="29">
        <f t="shared" si="361"/>
        <v>11543.287755988664</v>
      </c>
      <c r="F727" s="29">
        <f t="shared" si="344"/>
        <v>16.561388459093266</v>
      </c>
      <c r="G727" s="29">
        <f t="shared" si="359"/>
        <v>22.15085706403724</v>
      </c>
      <c r="H727" s="17">
        <f t="shared" si="345"/>
        <v>15439.147373634765</v>
      </c>
      <c r="I727" s="29">
        <f t="shared" si="346"/>
        <v>2.2250485660981263</v>
      </c>
      <c r="J727" s="29">
        <f t="shared" si="340"/>
        <v>20.847057720369335</v>
      </c>
      <c r="K727" s="39">
        <f t="shared" si="347"/>
        <v>1400</v>
      </c>
      <c r="L727" s="49">
        <f t="shared" si="330"/>
        <v>0</v>
      </c>
      <c r="M727" s="48">
        <f t="shared" si="331"/>
        <v>4.2266987561397071</v>
      </c>
      <c r="N727" s="51">
        <f t="shared" si="341"/>
        <v>0</v>
      </c>
      <c r="O727" s="54">
        <f t="shared" si="360"/>
        <v>18.880500609176615</v>
      </c>
      <c r="P727" s="34">
        <f t="shared" si="348"/>
        <v>1.7671458676442586</v>
      </c>
      <c r="Q727" s="30">
        <f t="shared" si="349"/>
        <v>0</v>
      </c>
      <c r="R727" s="58">
        <f t="shared" si="350"/>
        <v>0</v>
      </c>
      <c r="S727" s="58">
        <f t="shared" si="351"/>
        <v>0</v>
      </c>
      <c r="T727" s="58">
        <f t="shared" si="332"/>
        <v>100</v>
      </c>
      <c r="U727" s="88" t="str">
        <f>IF(R727=0,"-",FORECAST($C$8,Инклинометрия!$B$2:$B$152,Инклинометрия!$A$2:$A$152))</f>
        <v>-</v>
      </c>
      <c r="V727" s="88" t="str">
        <f>IF(R727=0,"-",FORECAST($C$8-R727,Инклинометрия!$B$2:$B$152,Инклинометрия!$A$2:$A$152))</f>
        <v>-</v>
      </c>
      <c r="W727" s="88" t="str">
        <f>IF(R727&gt;0,FORECAST($C$8,Инклинометрия!$B$2:$B$152,Инклинометрия!$A$2:$A$152),IF(AB727=$C$8,"-",FORECAST($C$8-AB727,Инклинометрия!$B$2:$B$152,Инклинометрия!$A$2:$A$152)))</f>
        <v>-</v>
      </c>
      <c r="X727" s="88" t="str">
        <f>IF(S727=0,"-",FORECAST($C$8-(S727+AB727),Инклинометрия!$B$2:$B$152,Инклинометрия!$A$2:$A$152))</f>
        <v>-</v>
      </c>
      <c r="Y727" s="88">
        <f>FORECAST($C$8+T727,Инклинометрия!$B$2:$B$152,Инклинометрия!$A$2:$A$152)</f>
        <v>1425</v>
      </c>
      <c r="Z727" s="88">
        <f>IF(R727=0,FORECAST($C$6-T727,Инклинометрия!$B$2:$B$152,Инклинометрия!$A$2:$A$152),FORECAST($C$8,Инклинометрия!$B$2:$B$152,Инклинометрия!$A$2:$A$152))</f>
        <v>1330</v>
      </c>
      <c r="AA727" s="61">
        <f t="shared" si="333"/>
        <v>1400</v>
      </c>
      <c r="AB727" s="62">
        <f t="shared" si="352"/>
        <v>1400</v>
      </c>
      <c r="AC727" s="62">
        <f t="shared" si="334"/>
        <v>0</v>
      </c>
      <c r="AD727" s="65">
        <f>IF(R727=0,FORECAST($C$8,Инклинометрия!$B$2:$B$152,Инклинометрия!$A$2:$A$152),V727)</f>
        <v>1330</v>
      </c>
      <c r="AE727" s="65">
        <f>FORECAST($C$8-(R727+AA727),Инклинометрия!$B$2:$B$152,Инклинометрия!$A$2:$A$152)</f>
        <v>0</v>
      </c>
      <c r="AF727" s="65">
        <f>IF(AB727=0,"-",FORECAST($C$8,Инклинометрия!$B$2:$B$152,Инклинометрия!$A$2:$A$152))</f>
        <v>1330</v>
      </c>
      <c r="AG727" s="65">
        <f>IF(AB727=0,"-",FORECAST($C$8-AB727,Инклинометрия!$B$2:$B$152,Инклинометрия!$A$2:$A$152))</f>
        <v>0</v>
      </c>
      <c r="AH727" s="65" t="str">
        <f>IF(AC727=0,"-",FORECAST($C$8+AC727,Инклинометрия!$B$2:$B$152,Инклинометрия!$A$2:$A$152))</f>
        <v>-</v>
      </c>
      <c r="AI727" s="89" t="str">
        <f>IF(AC727=0,"-",FORECAST($C$8,Инклинометрия!$B$2:$B$152,Инклинометрия!$A$2:$A$152))</f>
        <v>-</v>
      </c>
      <c r="AJ727" s="28"/>
      <c r="AK727" s="67">
        <f t="shared" si="353"/>
        <v>0</v>
      </c>
      <c r="AL727" s="28">
        <f t="shared" si="354"/>
        <v>0</v>
      </c>
      <c r="AM727" s="28">
        <f t="shared" si="355"/>
        <v>0.1</v>
      </c>
      <c r="AN727" s="26">
        <f t="shared" si="356"/>
        <v>0.1</v>
      </c>
      <c r="AO727" s="87">
        <f t="shared" si="357"/>
        <v>145626.51678434567</v>
      </c>
      <c r="AP727" s="87">
        <f t="shared" si="335"/>
        <v>44301.516784345658</v>
      </c>
      <c r="AQ727" s="66">
        <f t="shared" si="336"/>
        <v>14695380</v>
      </c>
      <c r="AR727" s="66">
        <f t="shared" si="337"/>
        <v>14695380</v>
      </c>
      <c r="AS727" s="66">
        <f t="shared" si="338"/>
        <v>784800</v>
      </c>
      <c r="AT727" s="45">
        <f t="shared" si="342"/>
        <v>15625806.516784346</v>
      </c>
      <c r="AU727" s="75"/>
    </row>
    <row r="728" spans="2:47" x14ac:dyDescent="0.3">
      <c r="B728" s="41">
        <f t="shared" si="343"/>
        <v>3490</v>
      </c>
      <c r="C728" s="8">
        <f t="shared" si="358"/>
        <v>34.9</v>
      </c>
      <c r="D728" s="73">
        <f t="shared" si="339"/>
        <v>46.678750000000001</v>
      </c>
      <c r="E728" s="29">
        <f t="shared" si="361"/>
        <v>11559.849144447757</v>
      </c>
      <c r="F728" s="29">
        <f t="shared" si="344"/>
        <v>16.561388459093266</v>
      </c>
      <c r="G728" s="29">
        <f t="shared" si="359"/>
        <v>22.15085706403724</v>
      </c>
      <c r="H728" s="17">
        <f t="shared" si="345"/>
        <v>15461.298230698803</v>
      </c>
      <c r="I728" s="29">
        <f t="shared" si="346"/>
        <v>2.2250485660981263</v>
      </c>
      <c r="J728" s="29">
        <f t="shared" si="340"/>
        <v>20.847057720369335</v>
      </c>
      <c r="K728" s="39">
        <f t="shared" si="347"/>
        <v>1400</v>
      </c>
      <c r="L728" s="49">
        <f t="shared" si="330"/>
        <v>0</v>
      </c>
      <c r="M728" s="48">
        <f t="shared" si="331"/>
        <v>4.2266987561397071</v>
      </c>
      <c r="N728" s="51">
        <f t="shared" si="341"/>
        <v>0</v>
      </c>
      <c r="O728" s="54">
        <f t="shared" si="360"/>
        <v>18.880500609176615</v>
      </c>
      <c r="P728" s="34">
        <f t="shared" si="348"/>
        <v>1.7671458676442586</v>
      </c>
      <c r="Q728" s="30">
        <f t="shared" si="349"/>
        <v>0</v>
      </c>
      <c r="R728" s="58">
        <f t="shared" si="350"/>
        <v>0</v>
      </c>
      <c r="S728" s="58">
        <f t="shared" si="351"/>
        <v>0</v>
      </c>
      <c r="T728" s="58">
        <f t="shared" si="332"/>
        <v>100</v>
      </c>
      <c r="U728" s="88" t="str">
        <f>IF(R728=0,"-",FORECAST($C$8,Инклинометрия!$B$2:$B$152,Инклинометрия!$A$2:$A$152))</f>
        <v>-</v>
      </c>
      <c r="V728" s="88" t="str">
        <f>IF(R728=0,"-",FORECAST($C$8-R728,Инклинометрия!$B$2:$B$152,Инклинометрия!$A$2:$A$152))</f>
        <v>-</v>
      </c>
      <c r="W728" s="88" t="str">
        <f>IF(R728&gt;0,FORECAST($C$8,Инклинометрия!$B$2:$B$152,Инклинометрия!$A$2:$A$152),IF(AB728=$C$8,"-",FORECAST($C$8-AB728,Инклинометрия!$B$2:$B$152,Инклинометрия!$A$2:$A$152)))</f>
        <v>-</v>
      </c>
      <c r="X728" s="88" t="str">
        <f>IF(S728=0,"-",FORECAST($C$8-(S728+AB728),Инклинометрия!$B$2:$B$152,Инклинометрия!$A$2:$A$152))</f>
        <v>-</v>
      </c>
      <c r="Y728" s="88">
        <f>FORECAST($C$8+T728,Инклинометрия!$B$2:$B$152,Инклинометрия!$A$2:$A$152)</f>
        <v>1425</v>
      </c>
      <c r="Z728" s="88">
        <f>IF(R728=0,FORECAST($C$6-T728,Инклинометрия!$B$2:$B$152,Инклинометрия!$A$2:$A$152),FORECAST($C$8,Инклинометрия!$B$2:$B$152,Инклинометрия!$A$2:$A$152))</f>
        <v>1330</v>
      </c>
      <c r="AA728" s="61">
        <f t="shared" si="333"/>
        <v>1400</v>
      </c>
      <c r="AB728" s="62">
        <f t="shared" si="352"/>
        <v>1400</v>
      </c>
      <c r="AC728" s="62">
        <f t="shared" si="334"/>
        <v>0</v>
      </c>
      <c r="AD728" s="65">
        <f>IF(R728=0,FORECAST($C$8,Инклинометрия!$B$2:$B$152,Инклинометрия!$A$2:$A$152),V728)</f>
        <v>1330</v>
      </c>
      <c r="AE728" s="65">
        <f>FORECAST($C$8-(R728+AA728),Инклинометрия!$B$2:$B$152,Инклинометрия!$A$2:$A$152)</f>
        <v>0</v>
      </c>
      <c r="AF728" s="65">
        <f>IF(AB728=0,"-",FORECAST($C$8,Инклинометрия!$B$2:$B$152,Инклинометрия!$A$2:$A$152))</f>
        <v>1330</v>
      </c>
      <c r="AG728" s="65">
        <f>IF(AB728=0,"-",FORECAST($C$8-AB728,Инклинометрия!$B$2:$B$152,Инклинометрия!$A$2:$A$152))</f>
        <v>0</v>
      </c>
      <c r="AH728" s="65" t="str">
        <f>IF(AC728=0,"-",FORECAST($C$8+AC728,Инклинометрия!$B$2:$B$152,Инклинометрия!$A$2:$A$152))</f>
        <v>-</v>
      </c>
      <c r="AI728" s="89" t="str">
        <f>IF(AC728=0,"-",FORECAST($C$8,Инклинометрия!$B$2:$B$152,Инклинометрия!$A$2:$A$152))</f>
        <v>-</v>
      </c>
      <c r="AJ728" s="28"/>
      <c r="AK728" s="67">
        <f t="shared" si="353"/>
        <v>0</v>
      </c>
      <c r="AL728" s="28">
        <f t="shared" si="354"/>
        <v>0</v>
      </c>
      <c r="AM728" s="28">
        <f t="shared" si="355"/>
        <v>0.1</v>
      </c>
      <c r="AN728" s="26">
        <f t="shared" si="356"/>
        <v>0.1</v>
      </c>
      <c r="AO728" s="87">
        <f t="shared" si="357"/>
        <v>145626.51678434567</v>
      </c>
      <c r="AP728" s="87">
        <f t="shared" si="335"/>
        <v>44301.516784345658</v>
      </c>
      <c r="AQ728" s="66">
        <f t="shared" si="336"/>
        <v>14695380</v>
      </c>
      <c r="AR728" s="66">
        <f t="shared" si="337"/>
        <v>14695380</v>
      </c>
      <c r="AS728" s="66">
        <f t="shared" si="338"/>
        <v>784800</v>
      </c>
      <c r="AT728" s="45">
        <f t="shared" si="342"/>
        <v>15625806.516784346</v>
      </c>
      <c r="AU728" s="75"/>
    </row>
    <row r="729" spans="2:47" x14ac:dyDescent="0.3">
      <c r="B729" s="41">
        <f t="shared" si="343"/>
        <v>3495</v>
      </c>
      <c r="C729" s="8">
        <f t="shared" si="358"/>
        <v>34.950000000000003</v>
      </c>
      <c r="D729" s="73">
        <f t="shared" si="339"/>
        <v>46.745624999999997</v>
      </c>
      <c r="E729" s="29">
        <f t="shared" si="361"/>
        <v>11576.410532906853</v>
      </c>
      <c r="F729" s="29">
        <f t="shared" si="344"/>
        <v>16.561388459095621</v>
      </c>
      <c r="G729" s="29">
        <f t="shared" si="359"/>
        <v>22.150857064040391</v>
      </c>
      <c r="H729" s="17">
        <f t="shared" si="345"/>
        <v>15483.449087762843</v>
      </c>
      <c r="I729" s="29">
        <f t="shared" si="346"/>
        <v>2.2250485660981263</v>
      </c>
      <c r="J729" s="29">
        <f t="shared" si="340"/>
        <v>20.847057720370817</v>
      </c>
      <c r="K729" s="39">
        <f t="shared" si="347"/>
        <v>1400</v>
      </c>
      <c r="L729" s="49">
        <f t="shared" si="330"/>
        <v>0</v>
      </c>
      <c r="M729" s="48">
        <f t="shared" si="331"/>
        <v>4.2266987561397071</v>
      </c>
      <c r="N729" s="51">
        <f t="shared" si="341"/>
        <v>0</v>
      </c>
      <c r="O729" s="54">
        <f t="shared" si="360"/>
        <v>18.880500609176615</v>
      </c>
      <c r="P729" s="34">
        <f t="shared" si="348"/>
        <v>1.7671458676442586</v>
      </c>
      <c r="Q729" s="30">
        <f t="shared" si="349"/>
        <v>0</v>
      </c>
      <c r="R729" s="58">
        <f t="shared" si="350"/>
        <v>0</v>
      </c>
      <c r="S729" s="58">
        <f t="shared" si="351"/>
        <v>0</v>
      </c>
      <c r="T729" s="58">
        <f t="shared" si="332"/>
        <v>100</v>
      </c>
      <c r="U729" s="88" t="str">
        <f>IF(R729=0,"-",FORECAST($C$8,Инклинометрия!$B$2:$B$152,Инклинометрия!$A$2:$A$152))</f>
        <v>-</v>
      </c>
      <c r="V729" s="88" t="str">
        <f>IF(R729=0,"-",FORECAST($C$8-R729,Инклинометрия!$B$2:$B$152,Инклинометрия!$A$2:$A$152))</f>
        <v>-</v>
      </c>
      <c r="W729" s="88" t="str">
        <f>IF(R729&gt;0,FORECAST($C$8,Инклинометрия!$B$2:$B$152,Инклинометрия!$A$2:$A$152),IF(AB729=$C$8,"-",FORECAST($C$8-AB729,Инклинометрия!$B$2:$B$152,Инклинометрия!$A$2:$A$152)))</f>
        <v>-</v>
      </c>
      <c r="X729" s="88" t="str">
        <f>IF(S729=0,"-",FORECAST($C$8-(S729+AB729),Инклинометрия!$B$2:$B$152,Инклинометрия!$A$2:$A$152))</f>
        <v>-</v>
      </c>
      <c r="Y729" s="88">
        <f>FORECAST($C$8+T729,Инклинометрия!$B$2:$B$152,Инклинометрия!$A$2:$A$152)</f>
        <v>1425</v>
      </c>
      <c r="Z729" s="88">
        <f>IF(R729=0,FORECAST($C$6-T729,Инклинометрия!$B$2:$B$152,Инклинометрия!$A$2:$A$152),FORECAST($C$8,Инклинометрия!$B$2:$B$152,Инклинометрия!$A$2:$A$152))</f>
        <v>1330</v>
      </c>
      <c r="AA729" s="61">
        <f t="shared" si="333"/>
        <v>1400</v>
      </c>
      <c r="AB729" s="62">
        <f t="shared" si="352"/>
        <v>1400</v>
      </c>
      <c r="AC729" s="62">
        <f t="shared" si="334"/>
        <v>0</v>
      </c>
      <c r="AD729" s="65">
        <f>IF(R729=0,FORECAST($C$8,Инклинометрия!$B$2:$B$152,Инклинометрия!$A$2:$A$152),V729)</f>
        <v>1330</v>
      </c>
      <c r="AE729" s="65">
        <f>FORECAST($C$8-(R729+AA729),Инклинометрия!$B$2:$B$152,Инклинометрия!$A$2:$A$152)</f>
        <v>0</v>
      </c>
      <c r="AF729" s="65">
        <f>IF(AB729=0,"-",FORECAST($C$8,Инклинометрия!$B$2:$B$152,Инклинометрия!$A$2:$A$152))</f>
        <v>1330</v>
      </c>
      <c r="AG729" s="65">
        <f>IF(AB729=0,"-",FORECAST($C$8-AB729,Инклинометрия!$B$2:$B$152,Инклинометрия!$A$2:$A$152))</f>
        <v>0</v>
      </c>
      <c r="AH729" s="65" t="str">
        <f>IF(AC729=0,"-",FORECAST($C$8+AC729,Инклинометрия!$B$2:$B$152,Инклинометрия!$A$2:$A$152))</f>
        <v>-</v>
      </c>
      <c r="AI729" s="89" t="str">
        <f>IF(AC729=0,"-",FORECAST($C$8,Инклинометрия!$B$2:$B$152,Инклинометрия!$A$2:$A$152))</f>
        <v>-</v>
      </c>
      <c r="AJ729" s="28"/>
      <c r="AK729" s="67">
        <f t="shared" si="353"/>
        <v>0</v>
      </c>
      <c r="AL729" s="28">
        <f t="shared" si="354"/>
        <v>0</v>
      </c>
      <c r="AM729" s="28">
        <f t="shared" si="355"/>
        <v>0.1</v>
      </c>
      <c r="AN729" s="26">
        <f t="shared" si="356"/>
        <v>0.1</v>
      </c>
      <c r="AO729" s="87">
        <f t="shared" si="357"/>
        <v>145626.51678434567</v>
      </c>
      <c r="AP729" s="87">
        <f t="shared" si="335"/>
        <v>44301.516784345658</v>
      </c>
      <c r="AQ729" s="66">
        <f t="shared" si="336"/>
        <v>14695380</v>
      </c>
      <c r="AR729" s="66">
        <f t="shared" si="337"/>
        <v>14695380</v>
      </c>
      <c r="AS729" s="66">
        <f t="shared" si="338"/>
        <v>784800</v>
      </c>
      <c r="AT729" s="45">
        <f t="shared" si="342"/>
        <v>15625806.516784346</v>
      </c>
      <c r="AU729" s="75"/>
    </row>
    <row r="730" spans="2:47" x14ac:dyDescent="0.3">
      <c r="B730" s="41">
        <f t="shared" si="343"/>
        <v>3500</v>
      </c>
      <c r="C730" s="8">
        <f t="shared" si="358"/>
        <v>35</v>
      </c>
      <c r="D730" s="73">
        <f t="shared" si="339"/>
        <v>46.8125</v>
      </c>
      <c r="E730" s="29">
        <f t="shared" si="361"/>
        <v>11592.971921365946</v>
      </c>
      <c r="F730" s="29">
        <f t="shared" si="344"/>
        <v>16.561388459093266</v>
      </c>
      <c r="G730" s="29">
        <f t="shared" si="359"/>
        <v>22.15085706403724</v>
      </c>
      <c r="H730" s="17">
        <f t="shared" si="345"/>
        <v>15505.599944826881</v>
      </c>
      <c r="I730" s="29">
        <f t="shared" si="346"/>
        <v>2.2250485660981263</v>
      </c>
      <c r="J730" s="29">
        <f t="shared" si="340"/>
        <v>20.847057720369335</v>
      </c>
      <c r="K730" s="39">
        <f t="shared" si="347"/>
        <v>1400</v>
      </c>
      <c r="L730" s="49">
        <f t="shared" si="330"/>
        <v>0</v>
      </c>
      <c r="M730" s="48">
        <f t="shared" si="331"/>
        <v>4.2266987561397071</v>
      </c>
      <c r="N730" s="51">
        <f t="shared" si="341"/>
        <v>0</v>
      </c>
      <c r="O730" s="54">
        <f t="shared" si="360"/>
        <v>18.880500609176615</v>
      </c>
      <c r="P730" s="34">
        <f t="shared" si="348"/>
        <v>1.7671458676442586</v>
      </c>
      <c r="Q730" s="30">
        <f t="shared" si="349"/>
        <v>0</v>
      </c>
      <c r="R730" s="58">
        <f t="shared" si="350"/>
        <v>0</v>
      </c>
      <c r="S730" s="58">
        <f t="shared" si="351"/>
        <v>0</v>
      </c>
      <c r="T730" s="58">
        <f t="shared" si="332"/>
        <v>100</v>
      </c>
      <c r="U730" s="88" t="str">
        <f>IF(R730=0,"-",FORECAST($C$8,Инклинометрия!$B$2:$B$152,Инклинометрия!$A$2:$A$152))</f>
        <v>-</v>
      </c>
      <c r="V730" s="88" t="str">
        <f>IF(R730=0,"-",FORECAST($C$8-R730,Инклинометрия!$B$2:$B$152,Инклинометрия!$A$2:$A$152))</f>
        <v>-</v>
      </c>
      <c r="W730" s="88" t="str">
        <f>IF(R730&gt;0,FORECAST($C$8,Инклинометрия!$B$2:$B$152,Инклинометрия!$A$2:$A$152),IF(AB730=$C$8,"-",FORECAST($C$8-AB730,Инклинометрия!$B$2:$B$152,Инклинометрия!$A$2:$A$152)))</f>
        <v>-</v>
      </c>
      <c r="X730" s="88" t="str">
        <f>IF(S730=0,"-",FORECAST($C$8-(S730+AB730),Инклинометрия!$B$2:$B$152,Инклинометрия!$A$2:$A$152))</f>
        <v>-</v>
      </c>
      <c r="Y730" s="88">
        <f>FORECAST($C$8+T730,Инклинометрия!$B$2:$B$152,Инклинометрия!$A$2:$A$152)</f>
        <v>1425</v>
      </c>
      <c r="Z730" s="88">
        <f>IF(R730=0,FORECAST($C$6-T730,Инклинометрия!$B$2:$B$152,Инклинометрия!$A$2:$A$152),FORECAST($C$8,Инклинометрия!$B$2:$B$152,Инклинометрия!$A$2:$A$152))</f>
        <v>1330</v>
      </c>
      <c r="AA730" s="61">
        <f t="shared" si="333"/>
        <v>1400</v>
      </c>
      <c r="AB730" s="62">
        <f t="shared" si="352"/>
        <v>1400</v>
      </c>
      <c r="AC730" s="62">
        <f t="shared" si="334"/>
        <v>0</v>
      </c>
      <c r="AD730" s="65">
        <f>IF(R730=0,FORECAST($C$8,Инклинометрия!$B$2:$B$152,Инклинометрия!$A$2:$A$152),V730)</f>
        <v>1330</v>
      </c>
      <c r="AE730" s="65">
        <f>FORECAST($C$8-(R730+AA730),Инклинометрия!$B$2:$B$152,Инклинометрия!$A$2:$A$152)</f>
        <v>0</v>
      </c>
      <c r="AF730" s="65">
        <f>IF(AB730=0,"-",FORECAST($C$8,Инклинометрия!$B$2:$B$152,Инклинометрия!$A$2:$A$152))</f>
        <v>1330</v>
      </c>
      <c r="AG730" s="65">
        <f>IF(AB730=0,"-",FORECAST($C$8-AB730,Инклинометрия!$B$2:$B$152,Инклинометрия!$A$2:$A$152))</f>
        <v>0</v>
      </c>
      <c r="AH730" s="65" t="str">
        <f>IF(AC730=0,"-",FORECAST($C$8+AC730,Инклинометрия!$B$2:$B$152,Инклинометрия!$A$2:$A$152))</f>
        <v>-</v>
      </c>
      <c r="AI730" s="89" t="str">
        <f>IF(AC730=0,"-",FORECAST($C$8,Инклинометрия!$B$2:$B$152,Инклинометрия!$A$2:$A$152))</f>
        <v>-</v>
      </c>
      <c r="AJ730" s="28"/>
      <c r="AK730" s="67">
        <f t="shared" si="353"/>
        <v>0</v>
      </c>
      <c r="AL730" s="28">
        <f t="shared" si="354"/>
        <v>0</v>
      </c>
      <c r="AM730" s="28">
        <f t="shared" si="355"/>
        <v>0.1</v>
      </c>
      <c r="AN730" s="26">
        <f t="shared" si="356"/>
        <v>0.1</v>
      </c>
      <c r="AO730" s="87">
        <f t="shared" si="357"/>
        <v>145626.51678434567</v>
      </c>
      <c r="AP730" s="87">
        <f t="shared" si="335"/>
        <v>44301.516784345658</v>
      </c>
      <c r="AQ730" s="66">
        <f t="shared" si="336"/>
        <v>14695380</v>
      </c>
      <c r="AR730" s="66">
        <f t="shared" si="337"/>
        <v>14695380</v>
      </c>
      <c r="AS730" s="66">
        <f t="shared" si="338"/>
        <v>784800</v>
      </c>
      <c r="AT730" s="45">
        <f t="shared" si="342"/>
        <v>15625806.516784346</v>
      </c>
      <c r="AU730" s="75"/>
    </row>
    <row r="731" spans="2:47" x14ac:dyDescent="0.3">
      <c r="B731" s="41">
        <f t="shared" si="343"/>
        <v>3505</v>
      </c>
      <c r="C731" s="8">
        <f t="shared" si="358"/>
        <v>35.050000000000004</v>
      </c>
      <c r="D731" s="73">
        <f t="shared" si="339"/>
        <v>46.87937500000001</v>
      </c>
      <c r="E731" s="29">
        <f t="shared" si="361"/>
        <v>11609.533309825041</v>
      </c>
      <c r="F731" s="29">
        <f t="shared" si="344"/>
        <v>16.561388459095621</v>
      </c>
      <c r="G731" s="29">
        <f t="shared" si="359"/>
        <v>22.150857064040391</v>
      </c>
      <c r="H731" s="17">
        <f t="shared" si="345"/>
        <v>15527.750801890921</v>
      </c>
      <c r="I731" s="29">
        <f t="shared" si="346"/>
        <v>2.2250485660981263</v>
      </c>
      <c r="J731" s="29">
        <f t="shared" si="340"/>
        <v>20.847057720370817</v>
      </c>
      <c r="K731" s="39">
        <f t="shared" si="347"/>
        <v>1400</v>
      </c>
      <c r="L731" s="49">
        <f t="shared" si="330"/>
        <v>0</v>
      </c>
      <c r="M731" s="48">
        <f t="shared" si="331"/>
        <v>4.2266987561397071</v>
      </c>
      <c r="N731" s="51">
        <f t="shared" si="341"/>
        <v>0</v>
      </c>
      <c r="O731" s="54">
        <f t="shared" si="360"/>
        <v>18.880500609176615</v>
      </c>
      <c r="P731" s="34">
        <f t="shared" si="348"/>
        <v>1.7671458676442586</v>
      </c>
      <c r="Q731" s="30">
        <f t="shared" si="349"/>
        <v>0</v>
      </c>
      <c r="R731" s="58">
        <f t="shared" si="350"/>
        <v>0</v>
      </c>
      <c r="S731" s="58">
        <f t="shared" si="351"/>
        <v>0</v>
      </c>
      <c r="T731" s="58">
        <f t="shared" si="332"/>
        <v>100</v>
      </c>
      <c r="U731" s="88" t="str">
        <f>IF(R731=0,"-",FORECAST($C$8,Инклинометрия!$B$2:$B$152,Инклинометрия!$A$2:$A$152))</f>
        <v>-</v>
      </c>
      <c r="V731" s="88" t="str">
        <f>IF(R731=0,"-",FORECAST($C$8-R731,Инклинометрия!$B$2:$B$152,Инклинометрия!$A$2:$A$152))</f>
        <v>-</v>
      </c>
      <c r="W731" s="88" t="str">
        <f>IF(R731&gt;0,FORECAST($C$8,Инклинометрия!$B$2:$B$152,Инклинометрия!$A$2:$A$152),IF(AB731=$C$8,"-",FORECAST($C$8-AB731,Инклинометрия!$B$2:$B$152,Инклинометрия!$A$2:$A$152)))</f>
        <v>-</v>
      </c>
      <c r="X731" s="88" t="str">
        <f>IF(S731=0,"-",FORECAST($C$8-(S731+AB731),Инклинометрия!$B$2:$B$152,Инклинометрия!$A$2:$A$152))</f>
        <v>-</v>
      </c>
      <c r="Y731" s="88">
        <f>FORECAST($C$8+T731,Инклинометрия!$B$2:$B$152,Инклинометрия!$A$2:$A$152)</f>
        <v>1425</v>
      </c>
      <c r="Z731" s="88">
        <f>IF(R731=0,FORECAST($C$6-T731,Инклинометрия!$B$2:$B$152,Инклинометрия!$A$2:$A$152),FORECAST($C$8,Инклинометрия!$B$2:$B$152,Инклинометрия!$A$2:$A$152))</f>
        <v>1330</v>
      </c>
      <c r="AA731" s="61">
        <f t="shared" si="333"/>
        <v>1400</v>
      </c>
      <c r="AB731" s="62">
        <f t="shared" si="352"/>
        <v>1400</v>
      </c>
      <c r="AC731" s="62">
        <f t="shared" si="334"/>
        <v>0</v>
      </c>
      <c r="AD731" s="65">
        <f>IF(R731=0,FORECAST($C$8,Инклинометрия!$B$2:$B$152,Инклинометрия!$A$2:$A$152),V731)</f>
        <v>1330</v>
      </c>
      <c r="AE731" s="65">
        <f>FORECAST($C$8-(R731+AA731),Инклинометрия!$B$2:$B$152,Инклинометрия!$A$2:$A$152)</f>
        <v>0</v>
      </c>
      <c r="AF731" s="65">
        <f>IF(AB731=0,"-",FORECAST($C$8,Инклинометрия!$B$2:$B$152,Инклинометрия!$A$2:$A$152))</f>
        <v>1330</v>
      </c>
      <c r="AG731" s="65">
        <f>IF(AB731=0,"-",FORECAST($C$8-AB731,Инклинометрия!$B$2:$B$152,Инклинометрия!$A$2:$A$152))</f>
        <v>0</v>
      </c>
      <c r="AH731" s="65" t="str">
        <f>IF(AC731=0,"-",FORECAST($C$8+AC731,Инклинометрия!$B$2:$B$152,Инклинометрия!$A$2:$A$152))</f>
        <v>-</v>
      </c>
      <c r="AI731" s="89" t="str">
        <f>IF(AC731=0,"-",FORECAST($C$8,Инклинометрия!$B$2:$B$152,Инклинометрия!$A$2:$A$152))</f>
        <v>-</v>
      </c>
      <c r="AJ731" s="28"/>
      <c r="AK731" s="67">
        <f t="shared" si="353"/>
        <v>0</v>
      </c>
      <c r="AL731" s="28">
        <f t="shared" si="354"/>
        <v>0</v>
      </c>
      <c r="AM731" s="28">
        <f t="shared" si="355"/>
        <v>0.1</v>
      </c>
      <c r="AN731" s="26">
        <f t="shared" si="356"/>
        <v>0.1</v>
      </c>
      <c r="AO731" s="87">
        <f t="shared" si="357"/>
        <v>145626.51678434567</v>
      </c>
      <c r="AP731" s="87">
        <f t="shared" si="335"/>
        <v>44301.516784345658</v>
      </c>
      <c r="AQ731" s="66">
        <f t="shared" si="336"/>
        <v>14695380</v>
      </c>
      <c r="AR731" s="66">
        <f t="shared" si="337"/>
        <v>14695380</v>
      </c>
      <c r="AS731" s="66">
        <f t="shared" si="338"/>
        <v>784800</v>
      </c>
      <c r="AT731" s="45">
        <f t="shared" si="342"/>
        <v>15625806.516784346</v>
      </c>
      <c r="AU731" s="75"/>
    </row>
    <row r="732" spans="2:47" x14ac:dyDescent="0.3">
      <c r="B732" s="41">
        <f t="shared" si="343"/>
        <v>3510</v>
      </c>
      <c r="C732" s="8">
        <f t="shared" si="358"/>
        <v>35.1</v>
      </c>
      <c r="D732" s="73">
        <f t="shared" si="339"/>
        <v>46.946249999999999</v>
      </c>
      <c r="E732" s="29">
        <f t="shared" si="361"/>
        <v>11626.094698284134</v>
      </c>
      <c r="F732" s="29">
        <f t="shared" si="344"/>
        <v>16.561388459093266</v>
      </c>
      <c r="G732" s="29">
        <f t="shared" si="359"/>
        <v>22.15085706403724</v>
      </c>
      <c r="H732" s="17">
        <f t="shared" si="345"/>
        <v>15549.901658954959</v>
      </c>
      <c r="I732" s="29">
        <f t="shared" si="346"/>
        <v>2.2250485660981263</v>
      </c>
      <c r="J732" s="29">
        <f t="shared" si="340"/>
        <v>20.847057720369335</v>
      </c>
      <c r="K732" s="39">
        <f t="shared" si="347"/>
        <v>1400</v>
      </c>
      <c r="L732" s="49">
        <f t="shared" si="330"/>
        <v>0</v>
      </c>
      <c r="M732" s="48">
        <f t="shared" si="331"/>
        <v>4.2266987561397071</v>
      </c>
      <c r="N732" s="51">
        <f t="shared" si="341"/>
        <v>0</v>
      </c>
      <c r="O732" s="54">
        <f t="shared" si="360"/>
        <v>18.880500609176615</v>
      </c>
      <c r="P732" s="34">
        <f t="shared" si="348"/>
        <v>1.7671458676442586</v>
      </c>
      <c r="Q732" s="30">
        <f t="shared" si="349"/>
        <v>0</v>
      </c>
      <c r="R732" s="58">
        <f t="shared" si="350"/>
        <v>0</v>
      </c>
      <c r="S732" s="58">
        <f t="shared" si="351"/>
        <v>0</v>
      </c>
      <c r="T732" s="58">
        <f t="shared" si="332"/>
        <v>100</v>
      </c>
      <c r="U732" s="88" t="str">
        <f>IF(R732=0,"-",FORECAST($C$8,Инклинометрия!$B$2:$B$152,Инклинометрия!$A$2:$A$152))</f>
        <v>-</v>
      </c>
      <c r="V732" s="88" t="str">
        <f>IF(R732=0,"-",FORECAST($C$8-R732,Инклинометрия!$B$2:$B$152,Инклинометрия!$A$2:$A$152))</f>
        <v>-</v>
      </c>
      <c r="W732" s="88" t="str">
        <f>IF(R732&gt;0,FORECAST($C$8,Инклинометрия!$B$2:$B$152,Инклинометрия!$A$2:$A$152),IF(AB732=$C$8,"-",FORECAST($C$8-AB732,Инклинометрия!$B$2:$B$152,Инклинометрия!$A$2:$A$152)))</f>
        <v>-</v>
      </c>
      <c r="X732" s="88" t="str">
        <f>IF(S732=0,"-",FORECAST($C$8-(S732+AB732),Инклинометрия!$B$2:$B$152,Инклинометрия!$A$2:$A$152))</f>
        <v>-</v>
      </c>
      <c r="Y732" s="88">
        <f>FORECAST($C$8+T732,Инклинометрия!$B$2:$B$152,Инклинометрия!$A$2:$A$152)</f>
        <v>1425</v>
      </c>
      <c r="Z732" s="88">
        <f>IF(R732=0,FORECAST($C$6-T732,Инклинометрия!$B$2:$B$152,Инклинометрия!$A$2:$A$152),FORECAST($C$8,Инклинометрия!$B$2:$B$152,Инклинометрия!$A$2:$A$152))</f>
        <v>1330</v>
      </c>
      <c r="AA732" s="61">
        <f t="shared" si="333"/>
        <v>1400</v>
      </c>
      <c r="AB732" s="62">
        <f t="shared" si="352"/>
        <v>1400</v>
      </c>
      <c r="AC732" s="62">
        <f t="shared" si="334"/>
        <v>0</v>
      </c>
      <c r="AD732" s="65">
        <f>IF(R732=0,FORECAST($C$8,Инклинометрия!$B$2:$B$152,Инклинометрия!$A$2:$A$152),V732)</f>
        <v>1330</v>
      </c>
      <c r="AE732" s="65">
        <f>FORECAST($C$8-(R732+AA732),Инклинометрия!$B$2:$B$152,Инклинометрия!$A$2:$A$152)</f>
        <v>0</v>
      </c>
      <c r="AF732" s="65">
        <f>IF(AB732=0,"-",FORECAST($C$8,Инклинометрия!$B$2:$B$152,Инклинометрия!$A$2:$A$152))</f>
        <v>1330</v>
      </c>
      <c r="AG732" s="65">
        <f>IF(AB732=0,"-",FORECAST($C$8-AB732,Инклинометрия!$B$2:$B$152,Инклинометрия!$A$2:$A$152))</f>
        <v>0</v>
      </c>
      <c r="AH732" s="65" t="str">
        <f>IF(AC732=0,"-",FORECAST($C$8+AC732,Инклинометрия!$B$2:$B$152,Инклинометрия!$A$2:$A$152))</f>
        <v>-</v>
      </c>
      <c r="AI732" s="89" t="str">
        <f>IF(AC732=0,"-",FORECAST($C$8,Инклинометрия!$B$2:$B$152,Инклинометрия!$A$2:$A$152))</f>
        <v>-</v>
      </c>
      <c r="AJ732" s="28"/>
      <c r="AK732" s="67">
        <f t="shared" si="353"/>
        <v>0</v>
      </c>
      <c r="AL732" s="28">
        <f t="shared" si="354"/>
        <v>0</v>
      </c>
      <c r="AM732" s="28">
        <f t="shared" si="355"/>
        <v>0.1</v>
      </c>
      <c r="AN732" s="26">
        <f t="shared" si="356"/>
        <v>0.1</v>
      </c>
      <c r="AO732" s="87">
        <f t="shared" si="357"/>
        <v>145626.51678434567</v>
      </c>
      <c r="AP732" s="87">
        <f t="shared" si="335"/>
        <v>44301.516784345658</v>
      </c>
      <c r="AQ732" s="66">
        <f t="shared" si="336"/>
        <v>14695380</v>
      </c>
      <c r="AR732" s="66">
        <f t="shared" si="337"/>
        <v>14695380</v>
      </c>
      <c r="AS732" s="66">
        <f t="shared" si="338"/>
        <v>784800</v>
      </c>
      <c r="AT732" s="45">
        <f t="shared" si="342"/>
        <v>15625806.516784346</v>
      </c>
      <c r="AU732" s="75"/>
    </row>
    <row r="733" spans="2:47" x14ac:dyDescent="0.3">
      <c r="B733" s="41">
        <f t="shared" si="343"/>
        <v>3515</v>
      </c>
      <c r="C733" s="8">
        <f t="shared" si="358"/>
        <v>35.15</v>
      </c>
      <c r="D733" s="73">
        <f t="shared" si="339"/>
        <v>47.013125000000002</v>
      </c>
      <c r="E733" s="29">
        <f t="shared" si="361"/>
        <v>11642.656086743229</v>
      </c>
      <c r="F733" s="29">
        <f t="shared" si="344"/>
        <v>16.561388459093266</v>
      </c>
      <c r="G733" s="29">
        <f t="shared" si="359"/>
        <v>22.15085706403724</v>
      </c>
      <c r="H733" s="17">
        <f t="shared" si="345"/>
        <v>15572.052516018997</v>
      </c>
      <c r="I733" s="29">
        <f t="shared" si="346"/>
        <v>2.2250485660981263</v>
      </c>
      <c r="J733" s="29">
        <f t="shared" si="340"/>
        <v>20.847057720369335</v>
      </c>
      <c r="K733" s="39">
        <f t="shared" si="347"/>
        <v>1400</v>
      </c>
      <c r="L733" s="49">
        <f t="shared" si="330"/>
        <v>0</v>
      </c>
      <c r="M733" s="48">
        <f t="shared" si="331"/>
        <v>4.2266987561397071</v>
      </c>
      <c r="N733" s="51">
        <f t="shared" si="341"/>
        <v>0</v>
      </c>
      <c r="O733" s="54">
        <f t="shared" si="360"/>
        <v>18.880500609176615</v>
      </c>
      <c r="P733" s="34">
        <f t="shared" si="348"/>
        <v>1.7671458676442586</v>
      </c>
      <c r="Q733" s="30">
        <f t="shared" si="349"/>
        <v>0</v>
      </c>
      <c r="R733" s="58">
        <f t="shared" si="350"/>
        <v>0</v>
      </c>
      <c r="S733" s="58">
        <f t="shared" si="351"/>
        <v>0</v>
      </c>
      <c r="T733" s="58">
        <f t="shared" si="332"/>
        <v>100</v>
      </c>
      <c r="U733" s="88" t="str">
        <f>IF(R733=0,"-",FORECAST($C$8,Инклинометрия!$B$2:$B$152,Инклинометрия!$A$2:$A$152))</f>
        <v>-</v>
      </c>
      <c r="V733" s="88" t="str">
        <f>IF(R733=0,"-",FORECAST($C$8-R733,Инклинометрия!$B$2:$B$152,Инклинометрия!$A$2:$A$152))</f>
        <v>-</v>
      </c>
      <c r="W733" s="88" t="str">
        <f>IF(R733&gt;0,FORECAST($C$8,Инклинометрия!$B$2:$B$152,Инклинометрия!$A$2:$A$152),IF(AB733=$C$8,"-",FORECAST($C$8-AB733,Инклинометрия!$B$2:$B$152,Инклинометрия!$A$2:$A$152)))</f>
        <v>-</v>
      </c>
      <c r="X733" s="88" t="str">
        <f>IF(S733=0,"-",FORECAST($C$8-(S733+AB733),Инклинометрия!$B$2:$B$152,Инклинометрия!$A$2:$A$152))</f>
        <v>-</v>
      </c>
      <c r="Y733" s="88">
        <f>FORECAST($C$8+T733,Инклинометрия!$B$2:$B$152,Инклинометрия!$A$2:$A$152)</f>
        <v>1425</v>
      </c>
      <c r="Z733" s="88">
        <f>IF(R733=0,FORECAST($C$6-T733,Инклинометрия!$B$2:$B$152,Инклинометрия!$A$2:$A$152),FORECAST($C$8,Инклинометрия!$B$2:$B$152,Инклинометрия!$A$2:$A$152))</f>
        <v>1330</v>
      </c>
      <c r="AA733" s="61">
        <f t="shared" si="333"/>
        <v>1400</v>
      </c>
      <c r="AB733" s="62">
        <f t="shared" si="352"/>
        <v>1400</v>
      </c>
      <c r="AC733" s="62">
        <f t="shared" si="334"/>
        <v>0</v>
      </c>
      <c r="AD733" s="65">
        <f>IF(R733=0,FORECAST($C$8,Инклинометрия!$B$2:$B$152,Инклинометрия!$A$2:$A$152),V733)</f>
        <v>1330</v>
      </c>
      <c r="AE733" s="65">
        <f>FORECAST($C$8-(R733+AA733),Инклинометрия!$B$2:$B$152,Инклинометрия!$A$2:$A$152)</f>
        <v>0</v>
      </c>
      <c r="AF733" s="65">
        <f>IF(AB733=0,"-",FORECAST($C$8,Инклинометрия!$B$2:$B$152,Инклинометрия!$A$2:$A$152))</f>
        <v>1330</v>
      </c>
      <c r="AG733" s="65">
        <f>IF(AB733=0,"-",FORECAST($C$8-AB733,Инклинометрия!$B$2:$B$152,Инклинометрия!$A$2:$A$152))</f>
        <v>0</v>
      </c>
      <c r="AH733" s="65" t="str">
        <f>IF(AC733=0,"-",FORECAST($C$8+AC733,Инклинометрия!$B$2:$B$152,Инклинометрия!$A$2:$A$152))</f>
        <v>-</v>
      </c>
      <c r="AI733" s="89" t="str">
        <f>IF(AC733=0,"-",FORECAST($C$8,Инклинометрия!$B$2:$B$152,Инклинометрия!$A$2:$A$152))</f>
        <v>-</v>
      </c>
      <c r="AJ733" s="28"/>
      <c r="AK733" s="67">
        <f t="shared" si="353"/>
        <v>0</v>
      </c>
      <c r="AL733" s="28">
        <f t="shared" si="354"/>
        <v>0</v>
      </c>
      <c r="AM733" s="28">
        <f t="shared" si="355"/>
        <v>0.1</v>
      </c>
      <c r="AN733" s="26">
        <f t="shared" si="356"/>
        <v>0.1</v>
      </c>
      <c r="AO733" s="87">
        <f t="shared" si="357"/>
        <v>145626.51678434567</v>
      </c>
      <c r="AP733" s="87">
        <f t="shared" si="335"/>
        <v>44301.516784345658</v>
      </c>
      <c r="AQ733" s="66">
        <f t="shared" si="336"/>
        <v>14695380</v>
      </c>
      <c r="AR733" s="66">
        <f t="shared" si="337"/>
        <v>14695380</v>
      </c>
      <c r="AS733" s="66">
        <f t="shared" si="338"/>
        <v>784800</v>
      </c>
      <c r="AT733" s="45">
        <f t="shared" si="342"/>
        <v>15625806.516784346</v>
      </c>
      <c r="AU733" s="75"/>
    </row>
    <row r="734" spans="2:47" x14ac:dyDescent="0.3">
      <c r="B734" s="41">
        <f t="shared" si="343"/>
        <v>3520</v>
      </c>
      <c r="C734" s="8">
        <f t="shared" si="358"/>
        <v>35.200000000000003</v>
      </c>
      <c r="D734" s="73">
        <f t="shared" si="339"/>
        <v>47.08</v>
      </c>
      <c r="E734" s="29">
        <f t="shared" si="361"/>
        <v>11659.217475202324</v>
      </c>
      <c r="F734" s="29">
        <f t="shared" si="344"/>
        <v>16.561388459095621</v>
      </c>
      <c r="G734" s="29">
        <f t="shared" si="359"/>
        <v>22.150857064040391</v>
      </c>
      <c r="H734" s="17">
        <f t="shared" si="345"/>
        <v>15594.203373083037</v>
      </c>
      <c r="I734" s="29">
        <f t="shared" si="346"/>
        <v>2.2250485660981263</v>
      </c>
      <c r="J734" s="29">
        <f t="shared" si="340"/>
        <v>20.847057720370817</v>
      </c>
      <c r="K734" s="39">
        <f t="shared" si="347"/>
        <v>1400</v>
      </c>
      <c r="L734" s="49">
        <f t="shared" ref="L734:L797" si="362">R734*$C$21</f>
        <v>0</v>
      </c>
      <c r="M734" s="48">
        <f t="shared" ref="M734:M797" si="363">AA734*$C$21</f>
        <v>4.2266987561397071</v>
      </c>
      <c r="N734" s="51">
        <f t="shared" si="341"/>
        <v>0</v>
      </c>
      <c r="O734" s="54">
        <f t="shared" si="360"/>
        <v>18.880500609176615</v>
      </c>
      <c r="P734" s="34">
        <f t="shared" si="348"/>
        <v>1.7671458676442586</v>
      </c>
      <c r="Q734" s="30">
        <f t="shared" si="349"/>
        <v>0</v>
      </c>
      <c r="R734" s="58">
        <f t="shared" si="350"/>
        <v>0</v>
      </c>
      <c r="S734" s="58">
        <f t="shared" si="351"/>
        <v>0</v>
      </c>
      <c r="T734" s="58">
        <f t="shared" ref="T734:T797" si="364">IF(R734&gt;0,$C$6-$C$8,IF($C$6-$C$8-AC734&lt;0,0,$C$6-$C$8-AC734))</f>
        <v>100</v>
      </c>
      <c r="U734" s="88" t="str">
        <f>IF(R734=0,"-",FORECAST($C$8,Инклинометрия!$B$2:$B$152,Инклинометрия!$A$2:$A$152))</f>
        <v>-</v>
      </c>
      <c r="V734" s="88" t="str">
        <f>IF(R734=0,"-",FORECAST($C$8-R734,Инклинометрия!$B$2:$B$152,Инклинометрия!$A$2:$A$152))</f>
        <v>-</v>
      </c>
      <c r="W734" s="88" t="str">
        <f>IF(R734&gt;0,FORECAST($C$8,Инклинометрия!$B$2:$B$152,Инклинометрия!$A$2:$A$152),IF(AB734=$C$8,"-",FORECAST($C$8-AB734,Инклинометрия!$B$2:$B$152,Инклинометрия!$A$2:$A$152)))</f>
        <v>-</v>
      </c>
      <c r="X734" s="88" t="str">
        <f>IF(S734=0,"-",FORECAST($C$8-(S734+AB734),Инклинометрия!$B$2:$B$152,Инклинометрия!$A$2:$A$152))</f>
        <v>-</v>
      </c>
      <c r="Y734" s="88">
        <f>FORECAST($C$8+T734,Инклинометрия!$B$2:$B$152,Инклинометрия!$A$2:$A$152)</f>
        <v>1425</v>
      </c>
      <c r="Z734" s="88">
        <f>IF(R734=0,FORECAST($C$6-T734,Инклинометрия!$B$2:$B$152,Инклинометрия!$A$2:$A$152),FORECAST($C$8,Инклинометрия!$B$2:$B$152,Инклинометрия!$A$2:$A$152))</f>
        <v>1330</v>
      </c>
      <c r="AA734" s="61">
        <f t="shared" ref="AA734:AA797" si="365">IF(E734+R734&gt;$C$8,$C$8-R734,E734)</f>
        <v>1400</v>
      </c>
      <c r="AB734" s="62">
        <f t="shared" si="352"/>
        <v>1400</v>
      </c>
      <c r="AC734" s="62">
        <f t="shared" ref="AC734:AC797" si="366">IF(R734&gt;0,0,IF(AC733+AL734/$C$23&gt;$F$23,$F$23,AC733+AL734/$C$23))</f>
        <v>0</v>
      </c>
      <c r="AD734" s="65">
        <f>IF(R734=0,FORECAST($C$8,Инклинометрия!$B$2:$B$152,Инклинометрия!$A$2:$A$152),V734)</f>
        <v>1330</v>
      </c>
      <c r="AE734" s="65">
        <f>FORECAST($C$8-(R734+AA734),Инклинометрия!$B$2:$B$152,Инклинометрия!$A$2:$A$152)</f>
        <v>0</v>
      </c>
      <c r="AF734" s="65">
        <f>IF(AB734=0,"-",FORECAST($C$8,Инклинометрия!$B$2:$B$152,Инклинометрия!$A$2:$A$152))</f>
        <v>1330</v>
      </c>
      <c r="AG734" s="65">
        <f>IF(AB734=0,"-",FORECAST($C$8-AB734,Инклинометрия!$B$2:$B$152,Инклинометрия!$A$2:$A$152))</f>
        <v>0</v>
      </c>
      <c r="AH734" s="65" t="str">
        <f>IF(AC734=0,"-",FORECAST($C$8+AC734,Инклинометрия!$B$2:$B$152,Инклинометрия!$A$2:$A$152))</f>
        <v>-</v>
      </c>
      <c r="AI734" s="89" t="str">
        <f>IF(AC734=0,"-",FORECAST($C$8,Инклинометрия!$B$2:$B$152,Инклинометрия!$A$2:$A$152))</f>
        <v>-</v>
      </c>
      <c r="AJ734" s="28"/>
      <c r="AK734" s="67">
        <f t="shared" si="353"/>
        <v>0</v>
      </c>
      <c r="AL734" s="28">
        <f t="shared" si="354"/>
        <v>0</v>
      </c>
      <c r="AM734" s="28">
        <f t="shared" si="355"/>
        <v>0.1</v>
      </c>
      <c r="AN734" s="26">
        <f t="shared" si="356"/>
        <v>0.1</v>
      </c>
      <c r="AO734" s="87">
        <f t="shared" si="357"/>
        <v>145626.51678434567</v>
      </c>
      <c r="AP734" s="87">
        <f t="shared" ref="AP734:AP797" si="367">IF(R734+AA734&lt;$C$8,0,32*$L$23/$C$12^2*($K$10*R734+$K$8*AA734)+32*$L$24/($C$14^2-$C$13^2)*($K$10*S734+$K$8*AB734))</f>
        <v>44301.516784345658</v>
      </c>
      <c r="AQ734" s="66">
        <f t="shared" ref="AQ734:AQ797" si="368">R734*$C$11*$C$9+AA734*$C$11*$C$10</f>
        <v>14695380</v>
      </c>
      <c r="AR734" s="66">
        <f t="shared" ref="AR734:AR797" si="369">S734*$C$11*$C$9+AB734*$C$11*$C$10</f>
        <v>14695380</v>
      </c>
      <c r="AS734" s="66">
        <f t="shared" ref="AS734:AS797" si="370">$C$11*(T734*$C$9+AC734*$C$10)</f>
        <v>784800</v>
      </c>
      <c r="AT734" s="45">
        <f t="shared" si="342"/>
        <v>15625806.516784346</v>
      </c>
      <c r="AU734" s="75"/>
    </row>
    <row r="735" spans="2:47" x14ac:dyDescent="0.3">
      <c r="B735" s="41">
        <f t="shared" si="343"/>
        <v>3525</v>
      </c>
      <c r="C735" s="8">
        <f t="shared" si="358"/>
        <v>35.25</v>
      </c>
      <c r="D735" s="73">
        <f t="shared" ref="D735:D798" si="371">C735*$C$10/$C$9</f>
        <v>47.146875000000001</v>
      </c>
      <c r="E735" s="29">
        <f t="shared" si="361"/>
        <v>11675.778863661417</v>
      </c>
      <c r="F735" s="29">
        <f t="shared" si="344"/>
        <v>16.561388459093266</v>
      </c>
      <c r="G735" s="29">
        <f t="shared" si="359"/>
        <v>22.15085706403724</v>
      </c>
      <c r="H735" s="17">
        <f t="shared" si="345"/>
        <v>15616.354230147075</v>
      </c>
      <c r="I735" s="29">
        <f t="shared" si="346"/>
        <v>2.2250485660981263</v>
      </c>
      <c r="J735" s="29">
        <f t="shared" ref="J735:J798" si="372">SQRT(2*$C$11*G735)</f>
        <v>20.847057720369335</v>
      </c>
      <c r="K735" s="39">
        <f t="shared" si="347"/>
        <v>1400</v>
      </c>
      <c r="L735" s="49">
        <f t="shared" si="362"/>
        <v>0</v>
      </c>
      <c r="M735" s="48">
        <f t="shared" si="363"/>
        <v>4.2266987561397071</v>
      </c>
      <c r="N735" s="51">
        <f t="shared" ref="N735:N798" si="373">S735*PI()*($C$14^2-$C$13^2)/4</f>
        <v>0</v>
      </c>
      <c r="O735" s="54">
        <f t="shared" si="360"/>
        <v>18.880500609176615</v>
      </c>
      <c r="P735" s="34">
        <f t="shared" si="348"/>
        <v>1.7671458676442586</v>
      </c>
      <c r="Q735" s="30">
        <f t="shared" si="349"/>
        <v>0</v>
      </c>
      <c r="R735" s="58">
        <f t="shared" si="350"/>
        <v>0</v>
      </c>
      <c r="S735" s="58">
        <f t="shared" si="351"/>
        <v>0</v>
      </c>
      <c r="T735" s="58">
        <f t="shared" si="364"/>
        <v>100</v>
      </c>
      <c r="U735" s="88" t="str">
        <f>IF(R735=0,"-",FORECAST($C$8,Инклинометрия!$B$2:$B$152,Инклинометрия!$A$2:$A$152))</f>
        <v>-</v>
      </c>
      <c r="V735" s="88" t="str">
        <f>IF(R735=0,"-",FORECAST($C$8-R735,Инклинометрия!$B$2:$B$152,Инклинометрия!$A$2:$A$152))</f>
        <v>-</v>
      </c>
      <c r="W735" s="88" t="str">
        <f>IF(R735&gt;0,FORECAST($C$8,Инклинометрия!$B$2:$B$152,Инклинометрия!$A$2:$A$152),IF(AB735=$C$8,"-",FORECAST($C$8-AB735,Инклинометрия!$B$2:$B$152,Инклинометрия!$A$2:$A$152)))</f>
        <v>-</v>
      </c>
      <c r="X735" s="88" t="str">
        <f>IF(S735=0,"-",FORECAST($C$8-(S735+AB735),Инклинометрия!$B$2:$B$152,Инклинометрия!$A$2:$A$152))</f>
        <v>-</v>
      </c>
      <c r="Y735" s="88">
        <f>FORECAST($C$8+T735,Инклинометрия!$B$2:$B$152,Инклинометрия!$A$2:$A$152)</f>
        <v>1425</v>
      </c>
      <c r="Z735" s="88">
        <f>IF(R735=0,FORECAST($C$6-T735,Инклинометрия!$B$2:$B$152,Инклинометрия!$A$2:$A$152),FORECAST($C$8,Инклинометрия!$B$2:$B$152,Инклинометрия!$A$2:$A$152))</f>
        <v>1330</v>
      </c>
      <c r="AA735" s="61">
        <f t="shared" si="365"/>
        <v>1400</v>
      </c>
      <c r="AB735" s="62">
        <f t="shared" si="352"/>
        <v>1400</v>
      </c>
      <c r="AC735" s="62">
        <f t="shared" si="366"/>
        <v>0</v>
      </c>
      <c r="AD735" s="65">
        <f>IF(R735=0,FORECAST($C$8,Инклинометрия!$B$2:$B$152,Инклинометрия!$A$2:$A$152),V735)</f>
        <v>1330</v>
      </c>
      <c r="AE735" s="65">
        <f>FORECAST($C$8-(R735+AA735),Инклинометрия!$B$2:$B$152,Инклинометрия!$A$2:$A$152)</f>
        <v>0</v>
      </c>
      <c r="AF735" s="65">
        <f>IF(AB735=0,"-",FORECAST($C$8,Инклинометрия!$B$2:$B$152,Инклинометрия!$A$2:$A$152))</f>
        <v>1330</v>
      </c>
      <c r="AG735" s="65">
        <f>IF(AB735=0,"-",FORECAST($C$8-AB735,Инклинометрия!$B$2:$B$152,Инклинометрия!$A$2:$A$152))</f>
        <v>0</v>
      </c>
      <c r="AH735" s="65" t="str">
        <f>IF(AC735=0,"-",FORECAST($C$8+AC735,Инклинометрия!$B$2:$B$152,Инклинометрия!$A$2:$A$152))</f>
        <v>-</v>
      </c>
      <c r="AI735" s="89" t="str">
        <f>IF(AC735=0,"-",FORECAST($C$8,Инклинометрия!$B$2:$B$152,Инклинометрия!$A$2:$A$152))</f>
        <v>-</v>
      </c>
      <c r="AJ735" s="28"/>
      <c r="AK735" s="67">
        <f t="shared" si="353"/>
        <v>0</v>
      </c>
      <c r="AL735" s="28">
        <f t="shared" si="354"/>
        <v>0</v>
      </c>
      <c r="AM735" s="28">
        <f t="shared" si="355"/>
        <v>0.1</v>
      </c>
      <c r="AN735" s="26">
        <f t="shared" si="356"/>
        <v>0.1</v>
      </c>
      <c r="AO735" s="87">
        <f t="shared" si="357"/>
        <v>145626.51678434567</v>
      </c>
      <c r="AP735" s="87">
        <f t="shared" si="367"/>
        <v>44301.516784345658</v>
      </c>
      <c r="AQ735" s="66">
        <f t="shared" si="368"/>
        <v>14695380</v>
      </c>
      <c r="AR735" s="66">
        <f t="shared" si="369"/>
        <v>14695380</v>
      </c>
      <c r="AS735" s="66">
        <f t="shared" si="370"/>
        <v>784800</v>
      </c>
      <c r="AT735" s="45">
        <f t="shared" ref="AT735:AT798" si="374">SUM(AQ735,AS735,AO735)</f>
        <v>15625806.516784346</v>
      </c>
      <c r="AU735" s="75"/>
    </row>
    <row r="736" spans="2:47" x14ac:dyDescent="0.3">
      <c r="B736" s="41">
        <f t="shared" ref="B736:B799" si="375">B735+$C$26</f>
        <v>3530</v>
      </c>
      <c r="C736" s="8">
        <f t="shared" si="358"/>
        <v>35.300000000000004</v>
      </c>
      <c r="D736" s="73">
        <f t="shared" si="371"/>
        <v>47.213750000000012</v>
      </c>
      <c r="E736" s="29">
        <f t="shared" si="361"/>
        <v>11692.340252120513</v>
      </c>
      <c r="F736" s="29">
        <f t="shared" ref="F736:F799" si="376">IF(J735*(B736-B735)&gt;F735/2,4*(C736-C735)/PI()/$C$12^2,J735*(B736-B735)+4*(C736-C735)/PI()/$C$12^2)</f>
        <v>16.561388459095621</v>
      </c>
      <c r="G736" s="29">
        <f t="shared" si="359"/>
        <v>22.150857064040391</v>
      </c>
      <c r="H736" s="17">
        <f t="shared" ref="H736:H799" si="377">H735+G736</f>
        <v>15638.505087211115</v>
      </c>
      <c r="I736" s="29">
        <f t="shared" ref="I736:I799" si="378">SQRT(2*$C$11*($C$10-$C$9)/$C$10)</f>
        <v>2.2250485660981263</v>
      </c>
      <c r="J736" s="29">
        <f t="shared" si="372"/>
        <v>20.847057720370817</v>
      </c>
      <c r="K736" s="39">
        <f t="shared" ref="K736:K799" si="379">IF((D735+L735+N735-(AL735-AL734))/($C$21+$C$22)&gt;1400,1400,(D735+L735+N735-(AL735-AL734))/($C$21+$C$22))</f>
        <v>1400</v>
      </c>
      <c r="L736" s="49">
        <f t="shared" si="362"/>
        <v>0</v>
      </c>
      <c r="M736" s="48">
        <f t="shared" si="363"/>
        <v>4.2266987561397071</v>
      </c>
      <c r="N736" s="51">
        <f t="shared" si="373"/>
        <v>0</v>
      </c>
      <c r="O736" s="54">
        <f t="shared" si="360"/>
        <v>18.880500609176615</v>
      </c>
      <c r="P736" s="34">
        <f t="shared" ref="P736:P799" si="380">T736*PI()*$C$14^2/4</f>
        <v>1.7671458676442586</v>
      </c>
      <c r="Q736" s="30">
        <f t="shared" ref="Q736:Q799" si="381">AC736*$C$23</f>
        <v>0</v>
      </c>
      <c r="R736" s="58">
        <f t="shared" ref="R736:R799" si="382">IF(K736-H735&lt;0,0,K736-H735)</f>
        <v>0</v>
      </c>
      <c r="S736" s="58">
        <f t="shared" ref="S736:S799" si="383">K736-AB736</f>
        <v>0</v>
      </c>
      <c r="T736" s="58">
        <f t="shared" si="364"/>
        <v>100</v>
      </c>
      <c r="U736" s="88" t="str">
        <f>IF(R736=0,"-",FORECAST($C$8,Инклинометрия!$B$2:$B$152,Инклинометрия!$A$2:$A$152))</f>
        <v>-</v>
      </c>
      <c r="V736" s="88" t="str">
        <f>IF(R736=0,"-",FORECAST($C$8-R736,Инклинометрия!$B$2:$B$152,Инклинометрия!$A$2:$A$152))</f>
        <v>-</v>
      </c>
      <c r="W736" s="88" t="str">
        <f>IF(R736&gt;0,FORECAST($C$8,Инклинометрия!$B$2:$B$152,Инклинометрия!$A$2:$A$152),IF(AB736=$C$8,"-",FORECAST($C$8-AB736,Инклинометрия!$B$2:$B$152,Инклинометрия!$A$2:$A$152)))</f>
        <v>-</v>
      </c>
      <c r="X736" s="88" t="str">
        <f>IF(S736=0,"-",FORECAST($C$8-(S736+AB736),Инклинометрия!$B$2:$B$152,Инклинометрия!$A$2:$A$152))</f>
        <v>-</v>
      </c>
      <c r="Y736" s="88">
        <f>FORECAST($C$8+T736,Инклинометрия!$B$2:$B$152,Инклинометрия!$A$2:$A$152)</f>
        <v>1425</v>
      </c>
      <c r="Z736" s="88">
        <f>IF(R736=0,FORECAST($C$6-T736,Инклинометрия!$B$2:$B$152,Инклинометрия!$A$2:$A$152),FORECAST($C$8,Инклинометрия!$B$2:$B$152,Инклинометрия!$A$2:$A$152))</f>
        <v>1330</v>
      </c>
      <c r="AA736" s="61">
        <f t="shared" si="365"/>
        <v>1400</v>
      </c>
      <c r="AB736" s="62">
        <f t="shared" ref="AB736:AB799" si="384">IF(R736&gt;0,0,IF(AB735+(($C$16-AK736)*(B736-B735)/$C$22)&gt;$C$8,$C$8,AB735+(($C$16-AJ736)*(B736-B735)/$C$22)))</f>
        <v>1400</v>
      </c>
      <c r="AC736" s="62">
        <f t="shared" si="366"/>
        <v>0</v>
      </c>
      <c r="AD736" s="65">
        <f>IF(R736=0,FORECAST($C$8,Инклинометрия!$B$2:$B$152,Инклинометрия!$A$2:$A$152),V736)</f>
        <v>1330</v>
      </c>
      <c r="AE736" s="65">
        <f>FORECAST($C$8-(R736+AA736),Инклинометрия!$B$2:$B$152,Инклинометрия!$A$2:$A$152)</f>
        <v>0</v>
      </c>
      <c r="AF736" s="65">
        <f>IF(AB736=0,"-",FORECAST($C$8,Инклинометрия!$B$2:$B$152,Инклинометрия!$A$2:$A$152))</f>
        <v>1330</v>
      </c>
      <c r="AG736" s="65">
        <f>IF(AB736=0,"-",FORECAST($C$8-AB736,Инклинометрия!$B$2:$B$152,Инклинометрия!$A$2:$A$152))</f>
        <v>0</v>
      </c>
      <c r="AH736" s="65" t="str">
        <f>IF(AC736=0,"-",FORECAST($C$8+AC736,Инклинометрия!$B$2:$B$152,Инклинометрия!$A$2:$A$152))</f>
        <v>-</v>
      </c>
      <c r="AI736" s="89" t="str">
        <f>IF(AC736=0,"-",FORECAST($C$8,Инклинометрия!$B$2:$B$152,Инклинометрия!$A$2:$A$152))</f>
        <v>-</v>
      </c>
      <c r="AJ736" s="28"/>
      <c r="AK736" s="67">
        <f t="shared" ref="AK736:AK799" si="385">2*PI()*$C$5*(AV736-AV735)/(LN(AN735/$K$11)*$K$10/$K$9+LN($K$12/AN735)*$K$10/$K$9)</f>
        <v>0</v>
      </c>
      <c r="AL736" s="28">
        <f t="shared" ref="AL736:AL799" si="386">AK736*(B736-B735)</f>
        <v>0</v>
      </c>
      <c r="AM736" s="28">
        <f t="shared" ref="AM736:AM799" si="387">AM735+AK736/(2*PI()*$C$5*AM735*$K$13)</f>
        <v>0.1</v>
      </c>
      <c r="AN736" s="26">
        <f t="shared" ref="AN736:AN799" si="388">AN735+AK736*(B736-B735)/(2*PI()*$C$5*AN735*$K$13)</f>
        <v>0.1</v>
      </c>
      <c r="AO736" s="87">
        <f t="shared" ref="AO736:AO799" si="389">101325+AP736</f>
        <v>145626.51678434567</v>
      </c>
      <c r="AP736" s="87">
        <f t="shared" si="367"/>
        <v>44301.516784345658</v>
      </c>
      <c r="AQ736" s="66">
        <f t="shared" si="368"/>
        <v>14695380</v>
      </c>
      <c r="AR736" s="66">
        <f t="shared" si="369"/>
        <v>14695380</v>
      </c>
      <c r="AS736" s="66">
        <f t="shared" si="370"/>
        <v>784800</v>
      </c>
      <c r="AT736" s="45">
        <f t="shared" si="374"/>
        <v>15625806.516784346</v>
      </c>
      <c r="AU736" s="75"/>
    </row>
    <row r="737" spans="2:47" x14ac:dyDescent="0.3">
      <c r="B737" s="41">
        <f t="shared" si="375"/>
        <v>3535</v>
      </c>
      <c r="C737" s="8">
        <f t="shared" ref="C737:C800" si="390">$C$16*B737</f>
        <v>35.35</v>
      </c>
      <c r="D737" s="73">
        <f t="shared" si="371"/>
        <v>47.280625000000001</v>
      </c>
      <c r="E737" s="29">
        <f t="shared" si="361"/>
        <v>11708.901640579606</v>
      </c>
      <c r="F737" s="29">
        <f t="shared" si="376"/>
        <v>16.561388459093266</v>
      </c>
      <c r="G737" s="29">
        <f t="shared" ref="G737:G800" si="391">F737*$C$10/$C$9</f>
        <v>22.15085706403724</v>
      </c>
      <c r="H737" s="17">
        <f t="shared" si="377"/>
        <v>15660.655944275153</v>
      </c>
      <c r="I737" s="29">
        <f t="shared" si="378"/>
        <v>2.2250485660981263</v>
      </c>
      <c r="J737" s="29">
        <f t="shared" si="372"/>
        <v>20.847057720369335</v>
      </c>
      <c r="K737" s="39">
        <f t="shared" si="379"/>
        <v>1400</v>
      </c>
      <c r="L737" s="49">
        <f t="shared" si="362"/>
        <v>0</v>
      </c>
      <c r="M737" s="48">
        <f t="shared" si="363"/>
        <v>4.2266987561397071</v>
      </c>
      <c r="N737" s="51">
        <f t="shared" si="373"/>
        <v>0</v>
      </c>
      <c r="O737" s="54">
        <f t="shared" ref="O737:O800" si="392">AB737*$C$22</f>
        <v>18.880500609176615</v>
      </c>
      <c r="P737" s="34">
        <f t="shared" si="380"/>
        <v>1.7671458676442586</v>
      </c>
      <c r="Q737" s="30">
        <f t="shared" si="381"/>
        <v>0</v>
      </c>
      <c r="R737" s="58">
        <f t="shared" si="382"/>
        <v>0</v>
      </c>
      <c r="S737" s="58">
        <f t="shared" si="383"/>
        <v>0</v>
      </c>
      <c r="T737" s="58">
        <f t="shared" si="364"/>
        <v>100</v>
      </c>
      <c r="U737" s="88" t="str">
        <f>IF(R737=0,"-",FORECAST($C$8,Инклинометрия!$B$2:$B$152,Инклинометрия!$A$2:$A$152))</f>
        <v>-</v>
      </c>
      <c r="V737" s="88" t="str">
        <f>IF(R737=0,"-",FORECAST($C$8-R737,Инклинометрия!$B$2:$B$152,Инклинометрия!$A$2:$A$152))</f>
        <v>-</v>
      </c>
      <c r="W737" s="88" t="str">
        <f>IF(R737&gt;0,FORECAST($C$8,Инклинометрия!$B$2:$B$152,Инклинометрия!$A$2:$A$152),IF(AB737=$C$8,"-",FORECAST($C$8-AB737,Инклинометрия!$B$2:$B$152,Инклинометрия!$A$2:$A$152)))</f>
        <v>-</v>
      </c>
      <c r="X737" s="88" t="str">
        <f>IF(S737=0,"-",FORECAST($C$8-(S737+AB737),Инклинометрия!$B$2:$B$152,Инклинометрия!$A$2:$A$152))</f>
        <v>-</v>
      </c>
      <c r="Y737" s="88">
        <f>FORECAST($C$8+T737,Инклинометрия!$B$2:$B$152,Инклинометрия!$A$2:$A$152)</f>
        <v>1425</v>
      </c>
      <c r="Z737" s="88">
        <f>IF(R737=0,FORECAST($C$6-T737,Инклинометрия!$B$2:$B$152,Инклинометрия!$A$2:$A$152),FORECAST($C$8,Инклинометрия!$B$2:$B$152,Инклинометрия!$A$2:$A$152))</f>
        <v>1330</v>
      </c>
      <c r="AA737" s="61">
        <f t="shared" si="365"/>
        <v>1400</v>
      </c>
      <c r="AB737" s="62">
        <f t="shared" si="384"/>
        <v>1400</v>
      </c>
      <c r="AC737" s="62">
        <f t="shared" si="366"/>
        <v>0</v>
      </c>
      <c r="AD737" s="65">
        <f>IF(R737=0,FORECAST($C$8,Инклинометрия!$B$2:$B$152,Инклинометрия!$A$2:$A$152),V737)</f>
        <v>1330</v>
      </c>
      <c r="AE737" s="65">
        <f>FORECAST($C$8-(R737+AA737),Инклинометрия!$B$2:$B$152,Инклинометрия!$A$2:$A$152)</f>
        <v>0</v>
      </c>
      <c r="AF737" s="65">
        <f>IF(AB737=0,"-",FORECAST($C$8,Инклинометрия!$B$2:$B$152,Инклинометрия!$A$2:$A$152))</f>
        <v>1330</v>
      </c>
      <c r="AG737" s="65">
        <f>IF(AB737=0,"-",FORECAST($C$8-AB737,Инклинометрия!$B$2:$B$152,Инклинометрия!$A$2:$A$152))</f>
        <v>0</v>
      </c>
      <c r="AH737" s="65" t="str">
        <f>IF(AC737=0,"-",FORECAST($C$8+AC737,Инклинометрия!$B$2:$B$152,Инклинометрия!$A$2:$A$152))</f>
        <v>-</v>
      </c>
      <c r="AI737" s="89" t="str">
        <f>IF(AC737=0,"-",FORECAST($C$8,Инклинометрия!$B$2:$B$152,Инклинометрия!$A$2:$A$152))</f>
        <v>-</v>
      </c>
      <c r="AJ737" s="28"/>
      <c r="AK737" s="67">
        <f t="shared" si="385"/>
        <v>0</v>
      </c>
      <c r="AL737" s="28">
        <f t="shared" si="386"/>
        <v>0</v>
      </c>
      <c r="AM737" s="28">
        <f t="shared" si="387"/>
        <v>0.1</v>
      </c>
      <c r="AN737" s="26">
        <f t="shared" si="388"/>
        <v>0.1</v>
      </c>
      <c r="AO737" s="87">
        <f t="shared" si="389"/>
        <v>145626.51678434567</v>
      </c>
      <c r="AP737" s="87">
        <f t="shared" si="367"/>
        <v>44301.516784345658</v>
      </c>
      <c r="AQ737" s="66">
        <f t="shared" si="368"/>
        <v>14695380</v>
      </c>
      <c r="AR737" s="66">
        <f t="shared" si="369"/>
        <v>14695380</v>
      </c>
      <c r="AS737" s="66">
        <f t="shared" si="370"/>
        <v>784800</v>
      </c>
      <c r="AT737" s="45">
        <f t="shared" si="374"/>
        <v>15625806.516784346</v>
      </c>
      <c r="AU737" s="75"/>
    </row>
    <row r="738" spans="2:47" x14ac:dyDescent="0.3">
      <c r="B738" s="41">
        <f t="shared" si="375"/>
        <v>3540</v>
      </c>
      <c r="C738" s="8">
        <f t="shared" si="390"/>
        <v>35.4</v>
      </c>
      <c r="D738" s="73">
        <f t="shared" si="371"/>
        <v>47.347499999999997</v>
      </c>
      <c r="E738" s="29">
        <f t="shared" ref="E738:E801" si="393">C738/PI()/($C$12/2)^2</f>
        <v>11725.463029038699</v>
      </c>
      <c r="F738" s="29">
        <f t="shared" si="376"/>
        <v>16.561388459093266</v>
      </c>
      <c r="G738" s="29">
        <f t="shared" si="391"/>
        <v>22.15085706403724</v>
      </c>
      <c r="H738" s="17">
        <f t="shared" si="377"/>
        <v>15682.806801339191</v>
      </c>
      <c r="I738" s="29">
        <f t="shared" si="378"/>
        <v>2.2250485660981263</v>
      </c>
      <c r="J738" s="29">
        <f t="shared" si="372"/>
        <v>20.847057720369335</v>
      </c>
      <c r="K738" s="39">
        <f t="shared" si="379"/>
        <v>1400</v>
      </c>
      <c r="L738" s="49">
        <f t="shared" si="362"/>
        <v>0</v>
      </c>
      <c r="M738" s="48">
        <f t="shared" si="363"/>
        <v>4.2266987561397071</v>
      </c>
      <c r="N738" s="51">
        <f t="shared" si="373"/>
        <v>0</v>
      </c>
      <c r="O738" s="54">
        <f t="shared" si="392"/>
        <v>18.880500609176615</v>
      </c>
      <c r="P738" s="34">
        <f t="shared" si="380"/>
        <v>1.7671458676442586</v>
      </c>
      <c r="Q738" s="30">
        <f t="shared" si="381"/>
        <v>0</v>
      </c>
      <c r="R738" s="58">
        <f t="shared" si="382"/>
        <v>0</v>
      </c>
      <c r="S738" s="58">
        <f t="shared" si="383"/>
        <v>0</v>
      </c>
      <c r="T738" s="58">
        <f t="shared" si="364"/>
        <v>100</v>
      </c>
      <c r="U738" s="88" t="str">
        <f>IF(R738=0,"-",FORECAST($C$8,Инклинометрия!$B$2:$B$152,Инклинометрия!$A$2:$A$152))</f>
        <v>-</v>
      </c>
      <c r="V738" s="88" t="str">
        <f>IF(R738=0,"-",FORECAST($C$8-R738,Инклинометрия!$B$2:$B$152,Инклинометрия!$A$2:$A$152))</f>
        <v>-</v>
      </c>
      <c r="W738" s="88" t="str">
        <f>IF(R738&gt;0,FORECAST($C$8,Инклинометрия!$B$2:$B$152,Инклинометрия!$A$2:$A$152),IF(AB738=$C$8,"-",FORECAST($C$8-AB738,Инклинометрия!$B$2:$B$152,Инклинометрия!$A$2:$A$152)))</f>
        <v>-</v>
      </c>
      <c r="X738" s="88" t="str">
        <f>IF(S738=0,"-",FORECAST($C$8-(S738+AB738),Инклинометрия!$B$2:$B$152,Инклинометрия!$A$2:$A$152))</f>
        <v>-</v>
      </c>
      <c r="Y738" s="88">
        <f>FORECAST($C$8+T738,Инклинометрия!$B$2:$B$152,Инклинометрия!$A$2:$A$152)</f>
        <v>1425</v>
      </c>
      <c r="Z738" s="88">
        <f>IF(R738=0,FORECAST($C$6-T738,Инклинометрия!$B$2:$B$152,Инклинометрия!$A$2:$A$152),FORECAST($C$8,Инклинометрия!$B$2:$B$152,Инклинометрия!$A$2:$A$152))</f>
        <v>1330</v>
      </c>
      <c r="AA738" s="61">
        <f t="shared" si="365"/>
        <v>1400</v>
      </c>
      <c r="AB738" s="62">
        <f t="shared" si="384"/>
        <v>1400</v>
      </c>
      <c r="AC738" s="62">
        <f t="shared" si="366"/>
        <v>0</v>
      </c>
      <c r="AD738" s="65">
        <f>IF(R738=0,FORECAST($C$8,Инклинометрия!$B$2:$B$152,Инклинометрия!$A$2:$A$152),V738)</f>
        <v>1330</v>
      </c>
      <c r="AE738" s="65">
        <f>FORECAST($C$8-(R738+AA738),Инклинометрия!$B$2:$B$152,Инклинометрия!$A$2:$A$152)</f>
        <v>0</v>
      </c>
      <c r="AF738" s="65">
        <f>IF(AB738=0,"-",FORECAST($C$8,Инклинометрия!$B$2:$B$152,Инклинометрия!$A$2:$A$152))</f>
        <v>1330</v>
      </c>
      <c r="AG738" s="65">
        <f>IF(AB738=0,"-",FORECAST($C$8-AB738,Инклинометрия!$B$2:$B$152,Инклинометрия!$A$2:$A$152))</f>
        <v>0</v>
      </c>
      <c r="AH738" s="65" t="str">
        <f>IF(AC738=0,"-",FORECAST($C$8+AC738,Инклинометрия!$B$2:$B$152,Инклинометрия!$A$2:$A$152))</f>
        <v>-</v>
      </c>
      <c r="AI738" s="89" t="str">
        <f>IF(AC738=0,"-",FORECAST($C$8,Инклинометрия!$B$2:$B$152,Инклинометрия!$A$2:$A$152))</f>
        <v>-</v>
      </c>
      <c r="AJ738" s="28"/>
      <c r="AK738" s="67">
        <f t="shared" si="385"/>
        <v>0</v>
      </c>
      <c r="AL738" s="28">
        <f t="shared" si="386"/>
        <v>0</v>
      </c>
      <c r="AM738" s="28">
        <f t="shared" si="387"/>
        <v>0.1</v>
      </c>
      <c r="AN738" s="26">
        <f t="shared" si="388"/>
        <v>0.1</v>
      </c>
      <c r="AO738" s="87">
        <f t="shared" si="389"/>
        <v>145626.51678434567</v>
      </c>
      <c r="AP738" s="87">
        <f t="shared" si="367"/>
        <v>44301.516784345658</v>
      </c>
      <c r="AQ738" s="66">
        <f t="shared" si="368"/>
        <v>14695380</v>
      </c>
      <c r="AR738" s="66">
        <f t="shared" si="369"/>
        <v>14695380</v>
      </c>
      <c r="AS738" s="66">
        <f t="shared" si="370"/>
        <v>784800</v>
      </c>
      <c r="AT738" s="45">
        <f t="shared" si="374"/>
        <v>15625806.516784346</v>
      </c>
      <c r="AU738" s="75"/>
    </row>
    <row r="739" spans="2:47" x14ac:dyDescent="0.3">
      <c r="B739" s="41">
        <f t="shared" si="375"/>
        <v>3545</v>
      </c>
      <c r="C739" s="8">
        <f t="shared" si="390"/>
        <v>35.450000000000003</v>
      </c>
      <c r="D739" s="73">
        <f t="shared" si="371"/>
        <v>47.414375</v>
      </c>
      <c r="E739" s="29">
        <f t="shared" si="393"/>
        <v>11742.024417497794</v>
      </c>
      <c r="F739" s="29">
        <f t="shared" si="376"/>
        <v>16.561388459095621</v>
      </c>
      <c r="G739" s="29">
        <f t="shared" si="391"/>
        <v>22.150857064040391</v>
      </c>
      <c r="H739" s="17">
        <f t="shared" si="377"/>
        <v>15704.957658403231</v>
      </c>
      <c r="I739" s="29">
        <f t="shared" si="378"/>
        <v>2.2250485660981263</v>
      </c>
      <c r="J739" s="29">
        <f t="shared" si="372"/>
        <v>20.847057720370817</v>
      </c>
      <c r="K739" s="39">
        <f t="shared" si="379"/>
        <v>1400</v>
      </c>
      <c r="L739" s="49">
        <f t="shared" si="362"/>
        <v>0</v>
      </c>
      <c r="M739" s="48">
        <f t="shared" si="363"/>
        <v>4.2266987561397071</v>
      </c>
      <c r="N739" s="51">
        <f t="shared" si="373"/>
        <v>0</v>
      </c>
      <c r="O739" s="54">
        <f t="shared" si="392"/>
        <v>18.880500609176615</v>
      </c>
      <c r="P739" s="34">
        <f t="shared" si="380"/>
        <v>1.7671458676442586</v>
      </c>
      <c r="Q739" s="30">
        <f t="shared" si="381"/>
        <v>0</v>
      </c>
      <c r="R739" s="58">
        <f t="shared" si="382"/>
        <v>0</v>
      </c>
      <c r="S739" s="58">
        <f t="shared" si="383"/>
        <v>0</v>
      </c>
      <c r="T739" s="58">
        <f t="shared" si="364"/>
        <v>100</v>
      </c>
      <c r="U739" s="88" t="str">
        <f>IF(R739=0,"-",FORECAST($C$8,Инклинометрия!$B$2:$B$152,Инклинометрия!$A$2:$A$152))</f>
        <v>-</v>
      </c>
      <c r="V739" s="88" t="str">
        <f>IF(R739=0,"-",FORECAST($C$8-R739,Инклинометрия!$B$2:$B$152,Инклинометрия!$A$2:$A$152))</f>
        <v>-</v>
      </c>
      <c r="W739" s="88" t="str">
        <f>IF(R739&gt;0,FORECAST($C$8,Инклинометрия!$B$2:$B$152,Инклинометрия!$A$2:$A$152),IF(AB739=$C$8,"-",FORECAST($C$8-AB739,Инклинометрия!$B$2:$B$152,Инклинометрия!$A$2:$A$152)))</f>
        <v>-</v>
      </c>
      <c r="X739" s="88" t="str">
        <f>IF(S739=0,"-",FORECAST($C$8-(S739+AB739),Инклинометрия!$B$2:$B$152,Инклинометрия!$A$2:$A$152))</f>
        <v>-</v>
      </c>
      <c r="Y739" s="88">
        <f>FORECAST($C$8+T739,Инклинометрия!$B$2:$B$152,Инклинометрия!$A$2:$A$152)</f>
        <v>1425</v>
      </c>
      <c r="Z739" s="88">
        <f>IF(R739=0,FORECAST($C$6-T739,Инклинометрия!$B$2:$B$152,Инклинометрия!$A$2:$A$152),FORECAST($C$8,Инклинометрия!$B$2:$B$152,Инклинометрия!$A$2:$A$152))</f>
        <v>1330</v>
      </c>
      <c r="AA739" s="61">
        <f t="shared" si="365"/>
        <v>1400</v>
      </c>
      <c r="AB739" s="62">
        <f t="shared" si="384"/>
        <v>1400</v>
      </c>
      <c r="AC739" s="62">
        <f t="shared" si="366"/>
        <v>0</v>
      </c>
      <c r="AD739" s="65">
        <f>IF(R739=0,FORECAST($C$8,Инклинометрия!$B$2:$B$152,Инклинометрия!$A$2:$A$152),V739)</f>
        <v>1330</v>
      </c>
      <c r="AE739" s="65">
        <f>FORECAST($C$8-(R739+AA739),Инклинометрия!$B$2:$B$152,Инклинометрия!$A$2:$A$152)</f>
        <v>0</v>
      </c>
      <c r="AF739" s="65">
        <f>IF(AB739=0,"-",FORECAST($C$8,Инклинометрия!$B$2:$B$152,Инклинометрия!$A$2:$A$152))</f>
        <v>1330</v>
      </c>
      <c r="AG739" s="65">
        <f>IF(AB739=0,"-",FORECAST($C$8-AB739,Инклинометрия!$B$2:$B$152,Инклинометрия!$A$2:$A$152))</f>
        <v>0</v>
      </c>
      <c r="AH739" s="65" t="str">
        <f>IF(AC739=0,"-",FORECAST($C$8+AC739,Инклинометрия!$B$2:$B$152,Инклинометрия!$A$2:$A$152))</f>
        <v>-</v>
      </c>
      <c r="AI739" s="89" t="str">
        <f>IF(AC739=0,"-",FORECAST($C$8,Инклинометрия!$B$2:$B$152,Инклинометрия!$A$2:$A$152))</f>
        <v>-</v>
      </c>
      <c r="AJ739" s="28"/>
      <c r="AK739" s="67">
        <f t="shared" si="385"/>
        <v>0</v>
      </c>
      <c r="AL739" s="28">
        <f t="shared" si="386"/>
        <v>0</v>
      </c>
      <c r="AM739" s="28">
        <f t="shared" si="387"/>
        <v>0.1</v>
      </c>
      <c r="AN739" s="26">
        <f t="shared" si="388"/>
        <v>0.1</v>
      </c>
      <c r="AO739" s="87">
        <f t="shared" si="389"/>
        <v>145626.51678434567</v>
      </c>
      <c r="AP739" s="87">
        <f t="shared" si="367"/>
        <v>44301.516784345658</v>
      </c>
      <c r="AQ739" s="66">
        <f t="shared" si="368"/>
        <v>14695380</v>
      </c>
      <c r="AR739" s="66">
        <f t="shared" si="369"/>
        <v>14695380</v>
      </c>
      <c r="AS739" s="66">
        <f t="shared" si="370"/>
        <v>784800</v>
      </c>
      <c r="AT739" s="45">
        <f t="shared" si="374"/>
        <v>15625806.516784346</v>
      </c>
      <c r="AU739" s="75"/>
    </row>
    <row r="740" spans="2:47" x14ac:dyDescent="0.3">
      <c r="B740" s="41">
        <f t="shared" si="375"/>
        <v>3550</v>
      </c>
      <c r="C740" s="8">
        <f t="shared" si="390"/>
        <v>35.5</v>
      </c>
      <c r="D740" s="73">
        <f t="shared" si="371"/>
        <v>47.481250000000003</v>
      </c>
      <c r="E740" s="29">
        <f t="shared" si="393"/>
        <v>11758.585805956889</v>
      </c>
      <c r="F740" s="29">
        <f t="shared" si="376"/>
        <v>16.561388459093266</v>
      </c>
      <c r="G740" s="29">
        <f t="shared" si="391"/>
        <v>22.15085706403724</v>
      </c>
      <c r="H740" s="17">
        <f t="shared" si="377"/>
        <v>15727.108515467269</v>
      </c>
      <c r="I740" s="29">
        <f t="shared" si="378"/>
        <v>2.2250485660981263</v>
      </c>
      <c r="J740" s="29">
        <f t="shared" si="372"/>
        <v>20.847057720369335</v>
      </c>
      <c r="K740" s="39">
        <f t="shared" si="379"/>
        <v>1400</v>
      </c>
      <c r="L740" s="49">
        <f t="shared" si="362"/>
        <v>0</v>
      </c>
      <c r="M740" s="48">
        <f t="shared" si="363"/>
        <v>4.2266987561397071</v>
      </c>
      <c r="N740" s="51">
        <f t="shared" si="373"/>
        <v>0</v>
      </c>
      <c r="O740" s="54">
        <f t="shared" si="392"/>
        <v>18.880500609176615</v>
      </c>
      <c r="P740" s="34">
        <f t="shared" si="380"/>
        <v>1.7671458676442586</v>
      </c>
      <c r="Q740" s="30">
        <f t="shared" si="381"/>
        <v>0</v>
      </c>
      <c r="R740" s="58">
        <f t="shared" si="382"/>
        <v>0</v>
      </c>
      <c r="S740" s="58">
        <f t="shared" si="383"/>
        <v>0</v>
      </c>
      <c r="T740" s="58">
        <f t="shared" si="364"/>
        <v>100</v>
      </c>
      <c r="U740" s="88" t="str">
        <f>IF(R740=0,"-",FORECAST($C$8,Инклинометрия!$B$2:$B$152,Инклинометрия!$A$2:$A$152))</f>
        <v>-</v>
      </c>
      <c r="V740" s="88" t="str">
        <f>IF(R740=0,"-",FORECAST($C$8-R740,Инклинометрия!$B$2:$B$152,Инклинометрия!$A$2:$A$152))</f>
        <v>-</v>
      </c>
      <c r="W740" s="88" t="str">
        <f>IF(R740&gt;0,FORECAST($C$8,Инклинометрия!$B$2:$B$152,Инклинометрия!$A$2:$A$152),IF(AB740=$C$8,"-",FORECAST($C$8-AB740,Инклинометрия!$B$2:$B$152,Инклинометрия!$A$2:$A$152)))</f>
        <v>-</v>
      </c>
      <c r="X740" s="88" t="str">
        <f>IF(S740=0,"-",FORECAST($C$8-(S740+AB740),Инклинометрия!$B$2:$B$152,Инклинометрия!$A$2:$A$152))</f>
        <v>-</v>
      </c>
      <c r="Y740" s="88">
        <f>FORECAST($C$8+T740,Инклинометрия!$B$2:$B$152,Инклинометрия!$A$2:$A$152)</f>
        <v>1425</v>
      </c>
      <c r="Z740" s="88">
        <f>IF(R740=0,FORECAST($C$6-T740,Инклинометрия!$B$2:$B$152,Инклинометрия!$A$2:$A$152),FORECAST($C$8,Инклинометрия!$B$2:$B$152,Инклинометрия!$A$2:$A$152))</f>
        <v>1330</v>
      </c>
      <c r="AA740" s="61">
        <f t="shared" si="365"/>
        <v>1400</v>
      </c>
      <c r="AB740" s="62">
        <f t="shared" si="384"/>
        <v>1400</v>
      </c>
      <c r="AC740" s="62">
        <f t="shared" si="366"/>
        <v>0</v>
      </c>
      <c r="AD740" s="65">
        <f>IF(R740=0,FORECAST($C$8,Инклинометрия!$B$2:$B$152,Инклинометрия!$A$2:$A$152),V740)</f>
        <v>1330</v>
      </c>
      <c r="AE740" s="65">
        <f>FORECAST($C$8-(R740+AA740),Инклинометрия!$B$2:$B$152,Инклинометрия!$A$2:$A$152)</f>
        <v>0</v>
      </c>
      <c r="AF740" s="65">
        <f>IF(AB740=0,"-",FORECAST($C$8,Инклинометрия!$B$2:$B$152,Инклинометрия!$A$2:$A$152))</f>
        <v>1330</v>
      </c>
      <c r="AG740" s="65">
        <f>IF(AB740=0,"-",FORECAST($C$8-AB740,Инклинометрия!$B$2:$B$152,Инклинометрия!$A$2:$A$152))</f>
        <v>0</v>
      </c>
      <c r="AH740" s="65" t="str">
        <f>IF(AC740=0,"-",FORECAST($C$8+AC740,Инклинометрия!$B$2:$B$152,Инклинометрия!$A$2:$A$152))</f>
        <v>-</v>
      </c>
      <c r="AI740" s="89" t="str">
        <f>IF(AC740=0,"-",FORECAST($C$8,Инклинометрия!$B$2:$B$152,Инклинометрия!$A$2:$A$152))</f>
        <v>-</v>
      </c>
      <c r="AJ740" s="28"/>
      <c r="AK740" s="67">
        <f t="shared" si="385"/>
        <v>0</v>
      </c>
      <c r="AL740" s="28">
        <f t="shared" si="386"/>
        <v>0</v>
      </c>
      <c r="AM740" s="28">
        <f t="shared" si="387"/>
        <v>0.1</v>
      </c>
      <c r="AN740" s="26">
        <f t="shared" si="388"/>
        <v>0.1</v>
      </c>
      <c r="AO740" s="87">
        <f t="shared" si="389"/>
        <v>145626.51678434567</v>
      </c>
      <c r="AP740" s="87">
        <f t="shared" si="367"/>
        <v>44301.516784345658</v>
      </c>
      <c r="AQ740" s="66">
        <f t="shared" si="368"/>
        <v>14695380</v>
      </c>
      <c r="AR740" s="66">
        <f t="shared" si="369"/>
        <v>14695380</v>
      </c>
      <c r="AS740" s="66">
        <f t="shared" si="370"/>
        <v>784800</v>
      </c>
      <c r="AT740" s="45">
        <f t="shared" si="374"/>
        <v>15625806.516784346</v>
      </c>
      <c r="AU740" s="75"/>
    </row>
    <row r="741" spans="2:47" x14ac:dyDescent="0.3">
      <c r="B741" s="41">
        <f t="shared" si="375"/>
        <v>3555</v>
      </c>
      <c r="C741" s="8">
        <f t="shared" si="390"/>
        <v>35.550000000000004</v>
      </c>
      <c r="D741" s="73">
        <f t="shared" si="371"/>
        <v>47.548125000000006</v>
      </c>
      <c r="E741" s="29">
        <f t="shared" si="393"/>
        <v>11775.147194415984</v>
      </c>
      <c r="F741" s="29">
        <f t="shared" si="376"/>
        <v>16.561388459095621</v>
      </c>
      <c r="G741" s="29">
        <f t="shared" si="391"/>
        <v>22.150857064040391</v>
      </c>
      <c r="H741" s="17">
        <f t="shared" si="377"/>
        <v>15749.259372531309</v>
      </c>
      <c r="I741" s="29">
        <f t="shared" si="378"/>
        <v>2.2250485660981263</v>
      </c>
      <c r="J741" s="29">
        <f t="shared" si="372"/>
        <v>20.847057720370817</v>
      </c>
      <c r="K741" s="39">
        <f t="shared" si="379"/>
        <v>1400</v>
      </c>
      <c r="L741" s="49">
        <f t="shared" si="362"/>
        <v>0</v>
      </c>
      <c r="M741" s="48">
        <f t="shared" si="363"/>
        <v>4.2266987561397071</v>
      </c>
      <c r="N741" s="51">
        <f t="shared" si="373"/>
        <v>0</v>
      </c>
      <c r="O741" s="54">
        <f t="shared" si="392"/>
        <v>18.880500609176615</v>
      </c>
      <c r="P741" s="34">
        <f t="shared" si="380"/>
        <v>1.7671458676442586</v>
      </c>
      <c r="Q741" s="30">
        <f t="shared" si="381"/>
        <v>0</v>
      </c>
      <c r="R741" s="58">
        <f t="shared" si="382"/>
        <v>0</v>
      </c>
      <c r="S741" s="58">
        <f t="shared" si="383"/>
        <v>0</v>
      </c>
      <c r="T741" s="58">
        <f t="shared" si="364"/>
        <v>100</v>
      </c>
      <c r="U741" s="88" t="str">
        <f>IF(R741=0,"-",FORECAST($C$8,Инклинометрия!$B$2:$B$152,Инклинометрия!$A$2:$A$152))</f>
        <v>-</v>
      </c>
      <c r="V741" s="88" t="str">
        <f>IF(R741=0,"-",FORECAST($C$8-R741,Инклинометрия!$B$2:$B$152,Инклинометрия!$A$2:$A$152))</f>
        <v>-</v>
      </c>
      <c r="W741" s="88" t="str">
        <f>IF(R741&gt;0,FORECAST($C$8,Инклинометрия!$B$2:$B$152,Инклинометрия!$A$2:$A$152),IF(AB741=$C$8,"-",FORECAST($C$8-AB741,Инклинометрия!$B$2:$B$152,Инклинометрия!$A$2:$A$152)))</f>
        <v>-</v>
      </c>
      <c r="X741" s="88" t="str">
        <f>IF(S741=0,"-",FORECAST($C$8-(S741+AB741),Инклинометрия!$B$2:$B$152,Инклинометрия!$A$2:$A$152))</f>
        <v>-</v>
      </c>
      <c r="Y741" s="88">
        <f>FORECAST($C$8+T741,Инклинометрия!$B$2:$B$152,Инклинометрия!$A$2:$A$152)</f>
        <v>1425</v>
      </c>
      <c r="Z741" s="88">
        <f>IF(R741=0,FORECAST($C$6-T741,Инклинометрия!$B$2:$B$152,Инклинометрия!$A$2:$A$152),FORECAST($C$8,Инклинометрия!$B$2:$B$152,Инклинометрия!$A$2:$A$152))</f>
        <v>1330</v>
      </c>
      <c r="AA741" s="61">
        <f t="shared" si="365"/>
        <v>1400</v>
      </c>
      <c r="AB741" s="62">
        <f t="shared" si="384"/>
        <v>1400</v>
      </c>
      <c r="AC741" s="62">
        <f t="shared" si="366"/>
        <v>0</v>
      </c>
      <c r="AD741" s="65">
        <f>IF(R741=0,FORECAST($C$8,Инклинометрия!$B$2:$B$152,Инклинометрия!$A$2:$A$152),V741)</f>
        <v>1330</v>
      </c>
      <c r="AE741" s="65">
        <f>FORECAST($C$8-(R741+AA741),Инклинометрия!$B$2:$B$152,Инклинометрия!$A$2:$A$152)</f>
        <v>0</v>
      </c>
      <c r="AF741" s="65">
        <f>IF(AB741=0,"-",FORECAST($C$8,Инклинометрия!$B$2:$B$152,Инклинометрия!$A$2:$A$152))</f>
        <v>1330</v>
      </c>
      <c r="AG741" s="65">
        <f>IF(AB741=0,"-",FORECAST($C$8-AB741,Инклинометрия!$B$2:$B$152,Инклинометрия!$A$2:$A$152))</f>
        <v>0</v>
      </c>
      <c r="AH741" s="65" t="str">
        <f>IF(AC741=0,"-",FORECAST($C$8+AC741,Инклинометрия!$B$2:$B$152,Инклинометрия!$A$2:$A$152))</f>
        <v>-</v>
      </c>
      <c r="AI741" s="89" t="str">
        <f>IF(AC741=0,"-",FORECAST($C$8,Инклинометрия!$B$2:$B$152,Инклинометрия!$A$2:$A$152))</f>
        <v>-</v>
      </c>
      <c r="AJ741" s="28"/>
      <c r="AK741" s="67">
        <f t="shared" si="385"/>
        <v>0</v>
      </c>
      <c r="AL741" s="28">
        <f t="shared" si="386"/>
        <v>0</v>
      </c>
      <c r="AM741" s="28">
        <f t="shared" si="387"/>
        <v>0.1</v>
      </c>
      <c r="AN741" s="26">
        <f t="shared" si="388"/>
        <v>0.1</v>
      </c>
      <c r="AO741" s="87">
        <f t="shared" si="389"/>
        <v>145626.51678434567</v>
      </c>
      <c r="AP741" s="87">
        <f t="shared" si="367"/>
        <v>44301.516784345658</v>
      </c>
      <c r="AQ741" s="66">
        <f t="shared" si="368"/>
        <v>14695380</v>
      </c>
      <c r="AR741" s="66">
        <f t="shared" si="369"/>
        <v>14695380</v>
      </c>
      <c r="AS741" s="66">
        <f t="shared" si="370"/>
        <v>784800</v>
      </c>
      <c r="AT741" s="45">
        <f t="shared" si="374"/>
        <v>15625806.516784346</v>
      </c>
      <c r="AU741" s="75"/>
    </row>
    <row r="742" spans="2:47" x14ac:dyDescent="0.3">
      <c r="B742" s="41">
        <f t="shared" si="375"/>
        <v>3560</v>
      </c>
      <c r="C742" s="8">
        <f t="shared" si="390"/>
        <v>35.6</v>
      </c>
      <c r="D742" s="73">
        <f t="shared" si="371"/>
        <v>47.615000000000002</v>
      </c>
      <c r="E742" s="29">
        <f t="shared" si="393"/>
        <v>11791.708582875077</v>
      </c>
      <c r="F742" s="29">
        <f t="shared" si="376"/>
        <v>16.561388459093266</v>
      </c>
      <c r="G742" s="29">
        <f t="shared" si="391"/>
        <v>22.15085706403724</v>
      </c>
      <c r="H742" s="17">
        <f t="shared" si="377"/>
        <v>15771.410229595347</v>
      </c>
      <c r="I742" s="29">
        <f t="shared" si="378"/>
        <v>2.2250485660981263</v>
      </c>
      <c r="J742" s="29">
        <f t="shared" si="372"/>
        <v>20.847057720369335</v>
      </c>
      <c r="K742" s="39">
        <f t="shared" si="379"/>
        <v>1400</v>
      </c>
      <c r="L742" s="49">
        <f t="shared" si="362"/>
        <v>0</v>
      </c>
      <c r="M742" s="48">
        <f t="shared" si="363"/>
        <v>4.2266987561397071</v>
      </c>
      <c r="N742" s="51">
        <f t="shared" si="373"/>
        <v>0</v>
      </c>
      <c r="O742" s="54">
        <f t="shared" si="392"/>
        <v>18.880500609176615</v>
      </c>
      <c r="P742" s="34">
        <f t="shared" si="380"/>
        <v>1.7671458676442586</v>
      </c>
      <c r="Q742" s="30">
        <f t="shared" si="381"/>
        <v>0</v>
      </c>
      <c r="R742" s="58">
        <f t="shared" si="382"/>
        <v>0</v>
      </c>
      <c r="S742" s="58">
        <f t="shared" si="383"/>
        <v>0</v>
      </c>
      <c r="T742" s="58">
        <f t="shared" si="364"/>
        <v>100</v>
      </c>
      <c r="U742" s="88" t="str">
        <f>IF(R742=0,"-",FORECAST($C$8,Инклинометрия!$B$2:$B$152,Инклинометрия!$A$2:$A$152))</f>
        <v>-</v>
      </c>
      <c r="V742" s="88" t="str">
        <f>IF(R742=0,"-",FORECAST($C$8-R742,Инклинометрия!$B$2:$B$152,Инклинометрия!$A$2:$A$152))</f>
        <v>-</v>
      </c>
      <c r="W742" s="88" t="str">
        <f>IF(R742&gt;0,FORECAST($C$8,Инклинометрия!$B$2:$B$152,Инклинометрия!$A$2:$A$152),IF(AB742=$C$8,"-",FORECAST($C$8-AB742,Инклинометрия!$B$2:$B$152,Инклинометрия!$A$2:$A$152)))</f>
        <v>-</v>
      </c>
      <c r="X742" s="88" t="str">
        <f>IF(S742=0,"-",FORECAST($C$8-(S742+AB742),Инклинометрия!$B$2:$B$152,Инклинометрия!$A$2:$A$152))</f>
        <v>-</v>
      </c>
      <c r="Y742" s="88">
        <f>FORECAST($C$8+T742,Инклинометрия!$B$2:$B$152,Инклинометрия!$A$2:$A$152)</f>
        <v>1425</v>
      </c>
      <c r="Z742" s="88">
        <f>IF(R742=0,FORECAST($C$6-T742,Инклинометрия!$B$2:$B$152,Инклинометрия!$A$2:$A$152),FORECAST($C$8,Инклинометрия!$B$2:$B$152,Инклинометрия!$A$2:$A$152))</f>
        <v>1330</v>
      </c>
      <c r="AA742" s="61">
        <f t="shared" si="365"/>
        <v>1400</v>
      </c>
      <c r="AB742" s="62">
        <f t="shared" si="384"/>
        <v>1400</v>
      </c>
      <c r="AC742" s="62">
        <f t="shared" si="366"/>
        <v>0</v>
      </c>
      <c r="AD742" s="65">
        <f>IF(R742=0,FORECAST($C$8,Инклинометрия!$B$2:$B$152,Инклинометрия!$A$2:$A$152),V742)</f>
        <v>1330</v>
      </c>
      <c r="AE742" s="65">
        <f>FORECAST($C$8-(R742+AA742),Инклинометрия!$B$2:$B$152,Инклинометрия!$A$2:$A$152)</f>
        <v>0</v>
      </c>
      <c r="AF742" s="65">
        <f>IF(AB742=0,"-",FORECAST($C$8,Инклинометрия!$B$2:$B$152,Инклинометрия!$A$2:$A$152))</f>
        <v>1330</v>
      </c>
      <c r="AG742" s="65">
        <f>IF(AB742=0,"-",FORECAST($C$8-AB742,Инклинометрия!$B$2:$B$152,Инклинометрия!$A$2:$A$152))</f>
        <v>0</v>
      </c>
      <c r="AH742" s="65" t="str">
        <f>IF(AC742=0,"-",FORECAST($C$8+AC742,Инклинометрия!$B$2:$B$152,Инклинометрия!$A$2:$A$152))</f>
        <v>-</v>
      </c>
      <c r="AI742" s="89" t="str">
        <f>IF(AC742=0,"-",FORECAST($C$8,Инклинометрия!$B$2:$B$152,Инклинометрия!$A$2:$A$152))</f>
        <v>-</v>
      </c>
      <c r="AJ742" s="28"/>
      <c r="AK742" s="67">
        <f t="shared" si="385"/>
        <v>0</v>
      </c>
      <c r="AL742" s="28">
        <f t="shared" si="386"/>
        <v>0</v>
      </c>
      <c r="AM742" s="28">
        <f t="shared" si="387"/>
        <v>0.1</v>
      </c>
      <c r="AN742" s="26">
        <f t="shared" si="388"/>
        <v>0.1</v>
      </c>
      <c r="AO742" s="87">
        <f t="shared" si="389"/>
        <v>145626.51678434567</v>
      </c>
      <c r="AP742" s="87">
        <f t="shared" si="367"/>
        <v>44301.516784345658</v>
      </c>
      <c r="AQ742" s="66">
        <f t="shared" si="368"/>
        <v>14695380</v>
      </c>
      <c r="AR742" s="66">
        <f t="shared" si="369"/>
        <v>14695380</v>
      </c>
      <c r="AS742" s="66">
        <f t="shared" si="370"/>
        <v>784800</v>
      </c>
      <c r="AT742" s="45">
        <f t="shared" si="374"/>
        <v>15625806.516784346</v>
      </c>
      <c r="AU742" s="75"/>
    </row>
    <row r="743" spans="2:47" x14ac:dyDescent="0.3">
      <c r="B743" s="41">
        <f t="shared" si="375"/>
        <v>3565</v>
      </c>
      <c r="C743" s="8">
        <f t="shared" si="390"/>
        <v>35.65</v>
      </c>
      <c r="D743" s="73">
        <f t="shared" si="371"/>
        <v>47.681874999999998</v>
      </c>
      <c r="E743" s="29">
        <f t="shared" si="393"/>
        <v>11808.26997133417</v>
      </c>
      <c r="F743" s="29">
        <f t="shared" si="376"/>
        <v>16.561388459093266</v>
      </c>
      <c r="G743" s="29">
        <f t="shared" si="391"/>
        <v>22.15085706403724</v>
      </c>
      <c r="H743" s="17">
        <f t="shared" si="377"/>
        <v>15793.561086659385</v>
      </c>
      <c r="I743" s="29">
        <f t="shared" si="378"/>
        <v>2.2250485660981263</v>
      </c>
      <c r="J743" s="29">
        <f t="shared" si="372"/>
        <v>20.847057720369335</v>
      </c>
      <c r="K743" s="39">
        <f t="shared" si="379"/>
        <v>1400</v>
      </c>
      <c r="L743" s="49">
        <f t="shared" si="362"/>
        <v>0</v>
      </c>
      <c r="M743" s="48">
        <f t="shared" si="363"/>
        <v>4.2266987561397071</v>
      </c>
      <c r="N743" s="51">
        <f t="shared" si="373"/>
        <v>0</v>
      </c>
      <c r="O743" s="54">
        <f t="shared" si="392"/>
        <v>18.880500609176615</v>
      </c>
      <c r="P743" s="34">
        <f t="shared" si="380"/>
        <v>1.7671458676442586</v>
      </c>
      <c r="Q743" s="30">
        <f t="shared" si="381"/>
        <v>0</v>
      </c>
      <c r="R743" s="58">
        <f t="shared" si="382"/>
        <v>0</v>
      </c>
      <c r="S743" s="58">
        <f t="shared" si="383"/>
        <v>0</v>
      </c>
      <c r="T743" s="58">
        <f t="shared" si="364"/>
        <v>100</v>
      </c>
      <c r="U743" s="88" t="str">
        <f>IF(R743=0,"-",FORECAST($C$8,Инклинометрия!$B$2:$B$152,Инклинометрия!$A$2:$A$152))</f>
        <v>-</v>
      </c>
      <c r="V743" s="88" t="str">
        <f>IF(R743=0,"-",FORECAST($C$8-R743,Инклинометрия!$B$2:$B$152,Инклинометрия!$A$2:$A$152))</f>
        <v>-</v>
      </c>
      <c r="W743" s="88" t="str">
        <f>IF(R743&gt;0,FORECAST($C$8,Инклинометрия!$B$2:$B$152,Инклинометрия!$A$2:$A$152),IF(AB743=$C$8,"-",FORECAST($C$8-AB743,Инклинометрия!$B$2:$B$152,Инклинометрия!$A$2:$A$152)))</f>
        <v>-</v>
      </c>
      <c r="X743" s="88" t="str">
        <f>IF(S743=0,"-",FORECAST($C$8-(S743+AB743),Инклинометрия!$B$2:$B$152,Инклинометрия!$A$2:$A$152))</f>
        <v>-</v>
      </c>
      <c r="Y743" s="88">
        <f>FORECAST($C$8+T743,Инклинометрия!$B$2:$B$152,Инклинометрия!$A$2:$A$152)</f>
        <v>1425</v>
      </c>
      <c r="Z743" s="88">
        <f>IF(R743=0,FORECAST($C$6-T743,Инклинометрия!$B$2:$B$152,Инклинометрия!$A$2:$A$152),FORECAST($C$8,Инклинометрия!$B$2:$B$152,Инклинометрия!$A$2:$A$152))</f>
        <v>1330</v>
      </c>
      <c r="AA743" s="61">
        <f t="shared" si="365"/>
        <v>1400</v>
      </c>
      <c r="AB743" s="62">
        <f t="shared" si="384"/>
        <v>1400</v>
      </c>
      <c r="AC743" s="62">
        <f t="shared" si="366"/>
        <v>0</v>
      </c>
      <c r="AD743" s="65">
        <f>IF(R743=0,FORECAST($C$8,Инклинометрия!$B$2:$B$152,Инклинометрия!$A$2:$A$152),V743)</f>
        <v>1330</v>
      </c>
      <c r="AE743" s="65">
        <f>FORECAST($C$8-(R743+AA743),Инклинометрия!$B$2:$B$152,Инклинометрия!$A$2:$A$152)</f>
        <v>0</v>
      </c>
      <c r="AF743" s="65">
        <f>IF(AB743=0,"-",FORECAST($C$8,Инклинометрия!$B$2:$B$152,Инклинометрия!$A$2:$A$152))</f>
        <v>1330</v>
      </c>
      <c r="AG743" s="65">
        <f>IF(AB743=0,"-",FORECAST($C$8-AB743,Инклинометрия!$B$2:$B$152,Инклинометрия!$A$2:$A$152))</f>
        <v>0</v>
      </c>
      <c r="AH743" s="65" t="str">
        <f>IF(AC743=0,"-",FORECAST($C$8+AC743,Инклинометрия!$B$2:$B$152,Инклинометрия!$A$2:$A$152))</f>
        <v>-</v>
      </c>
      <c r="AI743" s="89" t="str">
        <f>IF(AC743=0,"-",FORECAST($C$8,Инклинометрия!$B$2:$B$152,Инклинометрия!$A$2:$A$152))</f>
        <v>-</v>
      </c>
      <c r="AJ743" s="28"/>
      <c r="AK743" s="67">
        <f t="shared" si="385"/>
        <v>0</v>
      </c>
      <c r="AL743" s="28">
        <f t="shared" si="386"/>
        <v>0</v>
      </c>
      <c r="AM743" s="28">
        <f t="shared" si="387"/>
        <v>0.1</v>
      </c>
      <c r="AN743" s="26">
        <f t="shared" si="388"/>
        <v>0.1</v>
      </c>
      <c r="AO743" s="87">
        <f t="shared" si="389"/>
        <v>145626.51678434567</v>
      </c>
      <c r="AP743" s="87">
        <f t="shared" si="367"/>
        <v>44301.516784345658</v>
      </c>
      <c r="AQ743" s="66">
        <f t="shared" si="368"/>
        <v>14695380</v>
      </c>
      <c r="AR743" s="66">
        <f t="shared" si="369"/>
        <v>14695380</v>
      </c>
      <c r="AS743" s="66">
        <f t="shared" si="370"/>
        <v>784800</v>
      </c>
      <c r="AT743" s="45">
        <f t="shared" si="374"/>
        <v>15625806.516784346</v>
      </c>
      <c r="AU743" s="75"/>
    </row>
    <row r="744" spans="2:47" x14ac:dyDescent="0.3">
      <c r="B744" s="41">
        <f t="shared" si="375"/>
        <v>3570</v>
      </c>
      <c r="C744" s="8">
        <f t="shared" si="390"/>
        <v>35.700000000000003</v>
      </c>
      <c r="D744" s="73">
        <f t="shared" si="371"/>
        <v>47.748750000000001</v>
      </c>
      <c r="E744" s="29">
        <f t="shared" si="393"/>
        <v>11824.831359793267</v>
      </c>
      <c r="F744" s="29">
        <f t="shared" si="376"/>
        <v>16.561388459095621</v>
      </c>
      <c r="G744" s="29">
        <f t="shared" si="391"/>
        <v>22.150857064040391</v>
      </c>
      <c r="H744" s="17">
        <f t="shared" si="377"/>
        <v>15815.711943723425</v>
      </c>
      <c r="I744" s="29">
        <f t="shared" si="378"/>
        <v>2.2250485660981263</v>
      </c>
      <c r="J744" s="29">
        <f t="shared" si="372"/>
        <v>20.847057720370817</v>
      </c>
      <c r="K744" s="39">
        <f t="shared" si="379"/>
        <v>1400</v>
      </c>
      <c r="L744" s="49">
        <f t="shared" si="362"/>
        <v>0</v>
      </c>
      <c r="M744" s="48">
        <f t="shared" si="363"/>
        <v>4.2266987561397071</v>
      </c>
      <c r="N744" s="51">
        <f t="shared" si="373"/>
        <v>0</v>
      </c>
      <c r="O744" s="54">
        <f t="shared" si="392"/>
        <v>18.880500609176615</v>
      </c>
      <c r="P744" s="34">
        <f t="shared" si="380"/>
        <v>1.7671458676442586</v>
      </c>
      <c r="Q744" s="30">
        <f t="shared" si="381"/>
        <v>0</v>
      </c>
      <c r="R744" s="58">
        <f t="shared" si="382"/>
        <v>0</v>
      </c>
      <c r="S744" s="58">
        <f t="shared" si="383"/>
        <v>0</v>
      </c>
      <c r="T744" s="58">
        <f t="shared" si="364"/>
        <v>100</v>
      </c>
      <c r="U744" s="88" t="str">
        <f>IF(R744=0,"-",FORECAST($C$8,Инклинометрия!$B$2:$B$152,Инклинометрия!$A$2:$A$152))</f>
        <v>-</v>
      </c>
      <c r="V744" s="88" t="str">
        <f>IF(R744=0,"-",FORECAST($C$8-R744,Инклинометрия!$B$2:$B$152,Инклинометрия!$A$2:$A$152))</f>
        <v>-</v>
      </c>
      <c r="W744" s="88" t="str">
        <f>IF(R744&gt;0,FORECAST($C$8,Инклинометрия!$B$2:$B$152,Инклинометрия!$A$2:$A$152),IF(AB744=$C$8,"-",FORECAST($C$8-AB744,Инклинометрия!$B$2:$B$152,Инклинометрия!$A$2:$A$152)))</f>
        <v>-</v>
      </c>
      <c r="X744" s="88" t="str">
        <f>IF(S744=0,"-",FORECAST($C$8-(S744+AB744),Инклинометрия!$B$2:$B$152,Инклинометрия!$A$2:$A$152))</f>
        <v>-</v>
      </c>
      <c r="Y744" s="88">
        <f>FORECAST($C$8+T744,Инклинометрия!$B$2:$B$152,Инклинометрия!$A$2:$A$152)</f>
        <v>1425</v>
      </c>
      <c r="Z744" s="88">
        <f>IF(R744=0,FORECAST($C$6-T744,Инклинометрия!$B$2:$B$152,Инклинометрия!$A$2:$A$152),FORECAST($C$8,Инклинометрия!$B$2:$B$152,Инклинометрия!$A$2:$A$152))</f>
        <v>1330</v>
      </c>
      <c r="AA744" s="61">
        <f t="shared" si="365"/>
        <v>1400</v>
      </c>
      <c r="AB744" s="62">
        <f t="shared" si="384"/>
        <v>1400</v>
      </c>
      <c r="AC744" s="62">
        <f t="shared" si="366"/>
        <v>0</v>
      </c>
      <c r="AD744" s="65">
        <f>IF(R744=0,FORECAST($C$8,Инклинометрия!$B$2:$B$152,Инклинометрия!$A$2:$A$152),V744)</f>
        <v>1330</v>
      </c>
      <c r="AE744" s="65">
        <f>FORECAST($C$8-(R744+AA744),Инклинометрия!$B$2:$B$152,Инклинометрия!$A$2:$A$152)</f>
        <v>0</v>
      </c>
      <c r="AF744" s="65">
        <f>IF(AB744=0,"-",FORECAST($C$8,Инклинометрия!$B$2:$B$152,Инклинометрия!$A$2:$A$152))</f>
        <v>1330</v>
      </c>
      <c r="AG744" s="65">
        <f>IF(AB744=0,"-",FORECAST($C$8-AB744,Инклинометрия!$B$2:$B$152,Инклинометрия!$A$2:$A$152))</f>
        <v>0</v>
      </c>
      <c r="AH744" s="65" t="str">
        <f>IF(AC744=0,"-",FORECAST($C$8+AC744,Инклинометрия!$B$2:$B$152,Инклинометрия!$A$2:$A$152))</f>
        <v>-</v>
      </c>
      <c r="AI744" s="89" t="str">
        <f>IF(AC744=0,"-",FORECAST($C$8,Инклинометрия!$B$2:$B$152,Инклинометрия!$A$2:$A$152))</f>
        <v>-</v>
      </c>
      <c r="AJ744" s="28"/>
      <c r="AK744" s="67">
        <f t="shared" si="385"/>
        <v>0</v>
      </c>
      <c r="AL744" s="28">
        <f t="shared" si="386"/>
        <v>0</v>
      </c>
      <c r="AM744" s="28">
        <f t="shared" si="387"/>
        <v>0.1</v>
      </c>
      <c r="AN744" s="26">
        <f t="shared" si="388"/>
        <v>0.1</v>
      </c>
      <c r="AO744" s="87">
        <f t="shared" si="389"/>
        <v>145626.51678434567</v>
      </c>
      <c r="AP744" s="87">
        <f t="shared" si="367"/>
        <v>44301.516784345658</v>
      </c>
      <c r="AQ744" s="66">
        <f t="shared" si="368"/>
        <v>14695380</v>
      </c>
      <c r="AR744" s="66">
        <f t="shared" si="369"/>
        <v>14695380</v>
      </c>
      <c r="AS744" s="66">
        <f t="shared" si="370"/>
        <v>784800</v>
      </c>
      <c r="AT744" s="45">
        <f t="shared" si="374"/>
        <v>15625806.516784346</v>
      </c>
      <c r="AU744" s="75"/>
    </row>
    <row r="745" spans="2:47" x14ac:dyDescent="0.3">
      <c r="B745" s="41">
        <f t="shared" si="375"/>
        <v>3575</v>
      </c>
      <c r="C745" s="8">
        <f t="shared" si="390"/>
        <v>35.75</v>
      </c>
      <c r="D745" s="73">
        <f t="shared" si="371"/>
        <v>47.815624999999997</v>
      </c>
      <c r="E745" s="29">
        <f t="shared" si="393"/>
        <v>11841.39274825236</v>
      </c>
      <c r="F745" s="29">
        <f t="shared" si="376"/>
        <v>16.561388459093266</v>
      </c>
      <c r="G745" s="29">
        <f t="shared" si="391"/>
        <v>22.15085706403724</v>
      </c>
      <c r="H745" s="17">
        <f t="shared" si="377"/>
        <v>15837.862800787463</v>
      </c>
      <c r="I745" s="29">
        <f t="shared" si="378"/>
        <v>2.2250485660981263</v>
      </c>
      <c r="J745" s="29">
        <f t="shared" si="372"/>
        <v>20.847057720369335</v>
      </c>
      <c r="K745" s="39">
        <f t="shared" si="379"/>
        <v>1400</v>
      </c>
      <c r="L745" s="49">
        <f t="shared" si="362"/>
        <v>0</v>
      </c>
      <c r="M745" s="48">
        <f t="shared" si="363"/>
        <v>4.2266987561397071</v>
      </c>
      <c r="N745" s="51">
        <f t="shared" si="373"/>
        <v>0</v>
      </c>
      <c r="O745" s="54">
        <f t="shared" si="392"/>
        <v>18.880500609176615</v>
      </c>
      <c r="P745" s="34">
        <f t="shared" si="380"/>
        <v>1.7671458676442586</v>
      </c>
      <c r="Q745" s="30">
        <f t="shared" si="381"/>
        <v>0</v>
      </c>
      <c r="R745" s="58">
        <f t="shared" si="382"/>
        <v>0</v>
      </c>
      <c r="S745" s="58">
        <f t="shared" si="383"/>
        <v>0</v>
      </c>
      <c r="T745" s="58">
        <f t="shared" si="364"/>
        <v>100</v>
      </c>
      <c r="U745" s="88" t="str">
        <f>IF(R745=0,"-",FORECAST($C$8,Инклинометрия!$B$2:$B$152,Инклинометрия!$A$2:$A$152))</f>
        <v>-</v>
      </c>
      <c r="V745" s="88" t="str">
        <f>IF(R745=0,"-",FORECAST($C$8-R745,Инклинометрия!$B$2:$B$152,Инклинометрия!$A$2:$A$152))</f>
        <v>-</v>
      </c>
      <c r="W745" s="88" t="str">
        <f>IF(R745&gt;0,FORECAST($C$8,Инклинометрия!$B$2:$B$152,Инклинометрия!$A$2:$A$152),IF(AB745=$C$8,"-",FORECAST($C$8-AB745,Инклинометрия!$B$2:$B$152,Инклинометрия!$A$2:$A$152)))</f>
        <v>-</v>
      </c>
      <c r="X745" s="88" t="str">
        <f>IF(S745=0,"-",FORECAST($C$8-(S745+AB745),Инклинометрия!$B$2:$B$152,Инклинометрия!$A$2:$A$152))</f>
        <v>-</v>
      </c>
      <c r="Y745" s="88">
        <f>FORECAST($C$8+T745,Инклинометрия!$B$2:$B$152,Инклинометрия!$A$2:$A$152)</f>
        <v>1425</v>
      </c>
      <c r="Z745" s="88">
        <f>IF(R745=0,FORECAST($C$6-T745,Инклинометрия!$B$2:$B$152,Инклинометрия!$A$2:$A$152),FORECAST($C$8,Инклинометрия!$B$2:$B$152,Инклинометрия!$A$2:$A$152))</f>
        <v>1330</v>
      </c>
      <c r="AA745" s="61">
        <f t="shared" si="365"/>
        <v>1400</v>
      </c>
      <c r="AB745" s="62">
        <f t="shared" si="384"/>
        <v>1400</v>
      </c>
      <c r="AC745" s="62">
        <f t="shared" si="366"/>
        <v>0</v>
      </c>
      <c r="AD745" s="65">
        <f>IF(R745=0,FORECAST($C$8,Инклинометрия!$B$2:$B$152,Инклинометрия!$A$2:$A$152),V745)</f>
        <v>1330</v>
      </c>
      <c r="AE745" s="65">
        <f>FORECAST($C$8-(R745+AA745),Инклинометрия!$B$2:$B$152,Инклинометрия!$A$2:$A$152)</f>
        <v>0</v>
      </c>
      <c r="AF745" s="65">
        <f>IF(AB745=0,"-",FORECAST($C$8,Инклинометрия!$B$2:$B$152,Инклинометрия!$A$2:$A$152))</f>
        <v>1330</v>
      </c>
      <c r="AG745" s="65">
        <f>IF(AB745=0,"-",FORECAST($C$8-AB745,Инклинометрия!$B$2:$B$152,Инклинометрия!$A$2:$A$152))</f>
        <v>0</v>
      </c>
      <c r="AH745" s="65" t="str">
        <f>IF(AC745=0,"-",FORECAST($C$8+AC745,Инклинометрия!$B$2:$B$152,Инклинометрия!$A$2:$A$152))</f>
        <v>-</v>
      </c>
      <c r="AI745" s="89" t="str">
        <f>IF(AC745=0,"-",FORECAST($C$8,Инклинометрия!$B$2:$B$152,Инклинометрия!$A$2:$A$152))</f>
        <v>-</v>
      </c>
      <c r="AJ745" s="28"/>
      <c r="AK745" s="67">
        <f t="shared" si="385"/>
        <v>0</v>
      </c>
      <c r="AL745" s="28">
        <f t="shared" si="386"/>
        <v>0</v>
      </c>
      <c r="AM745" s="28">
        <f t="shared" si="387"/>
        <v>0.1</v>
      </c>
      <c r="AN745" s="26">
        <f t="shared" si="388"/>
        <v>0.1</v>
      </c>
      <c r="AO745" s="87">
        <f t="shared" si="389"/>
        <v>145626.51678434567</v>
      </c>
      <c r="AP745" s="87">
        <f t="shared" si="367"/>
        <v>44301.516784345658</v>
      </c>
      <c r="AQ745" s="66">
        <f t="shared" si="368"/>
        <v>14695380</v>
      </c>
      <c r="AR745" s="66">
        <f t="shared" si="369"/>
        <v>14695380</v>
      </c>
      <c r="AS745" s="66">
        <f t="shared" si="370"/>
        <v>784800</v>
      </c>
      <c r="AT745" s="45">
        <f t="shared" si="374"/>
        <v>15625806.516784346</v>
      </c>
      <c r="AU745" s="75"/>
    </row>
    <row r="746" spans="2:47" x14ac:dyDescent="0.3">
      <c r="B746" s="41">
        <f t="shared" si="375"/>
        <v>3580</v>
      </c>
      <c r="C746" s="8">
        <f t="shared" si="390"/>
        <v>35.800000000000004</v>
      </c>
      <c r="D746" s="73">
        <f t="shared" si="371"/>
        <v>47.882500000000007</v>
      </c>
      <c r="E746" s="29">
        <f t="shared" si="393"/>
        <v>11857.954136711454</v>
      </c>
      <c r="F746" s="29">
        <f t="shared" si="376"/>
        <v>16.561388459095621</v>
      </c>
      <c r="G746" s="29">
        <f t="shared" si="391"/>
        <v>22.150857064040391</v>
      </c>
      <c r="H746" s="17">
        <f t="shared" si="377"/>
        <v>15860.013657851503</v>
      </c>
      <c r="I746" s="29">
        <f t="shared" si="378"/>
        <v>2.2250485660981263</v>
      </c>
      <c r="J746" s="29">
        <f t="shared" si="372"/>
        <v>20.847057720370817</v>
      </c>
      <c r="K746" s="39">
        <f t="shared" si="379"/>
        <v>1400</v>
      </c>
      <c r="L746" s="49">
        <f t="shared" si="362"/>
        <v>0</v>
      </c>
      <c r="M746" s="48">
        <f t="shared" si="363"/>
        <v>4.2266987561397071</v>
      </c>
      <c r="N746" s="51">
        <f t="shared" si="373"/>
        <v>0</v>
      </c>
      <c r="O746" s="54">
        <f t="shared" si="392"/>
        <v>18.880500609176615</v>
      </c>
      <c r="P746" s="34">
        <f t="shared" si="380"/>
        <v>1.7671458676442586</v>
      </c>
      <c r="Q746" s="30">
        <f t="shared" si="381"/>
        <v>0</v>
      </c>
      <c r="R746" s="58">
        <f t="shared" si="382"/>
        <v>0</v>
      </c>
      <c r="S746" s="58">
        <f t="shared" si="383"/>
        <v>0</v>
      </c>
      <c r="T746" s="58">
        <f t="shared" si="364"/>
        <v>100</v>
      </c>
      <c r="U746" s="88" t="str">
        <f>IF(R746=0,"-",FORECAST($C$8,Инклинометрия!$B$2:$B$152,Инклинометрия!$A$2:$A$152))</f>
        <v>-</v>
      </c>
      <c r="V746" s="88" t="str">
        <f>IF(R746=0,"-",FORECAST($C$8-R746,Инклинометрия!$B$2:$B$152,Инклинометрия!$A$2:$A$152))</f>
        <v>-</v>
      </c>
      <c r="W746" s="88" t="str">
        <f>IF(R746&gt;0,FORECAST($C$8,Инклинометрия!$B$2:$B$152,Инклинометрия!$A$2:$A$152),IF(AB746=$C$8,"-",FORECAST($C$8-AB746,Инклинометрия!$B$2:$B$152,Инклинометрия!$A$2:$A$152)))</f>
        <v>-</v>
      </c>
      <c r="X746" s="88" t="str">
        <f>IF(S746=0,"-",FORECAST($C$8-(S746+AB746),Инклинометрия!$B$2:$B$152,Инклинометрия!$A$2:$A$152))</f>
        <v>-</v>
      </c>
      <c r="Y746" s="88">
        <f>FORECAST($C$8+T746,Инклинометрия!$B$2:$B$152,Инклинометрия!$A$2:$A$152)</f>
        <v>1425</v>
      </c>
      <c r="Z746" s="88">
        <f>IF(R746=0,FORECAST($C$6-T746,Инклинометрия!$B$2:$B$152,Инклинометрия!$A$2:$A$152),FORECAST($C$8,Инклинометрия!$B$2:$B$152,Инклинометрия!$A$2:$A$152))</f>
        <v>1330</v>
      </c>
      <c r="AA746" s="61">
        <f t="shared" si="365"/>
        <v>1400</v>
      </c>
      <c r="AB746" s="62">
        <f t="shared" si="384"/>
        <v>1400</v>
      </c>
      <c r="AC746" s="62">
        <f t="shared" si="366"/>
        <v>0</v>
      </c>
      <c r="AD746" s="65">
        <f>IF(R746=0,FORECAST($C$8,Инклинометрия!$B$2:$B$152,Инклинометрия!$A$2:$A$152),V746)</f>
        <v>1330</v>
      </c>
      <c r="AE746" s="65">
        <f>FORECAST($C$8-(R746+AA746),Инклинометрия!$B$2:$B$152,Инклинометрия!$A$2:$A$152)</f>
        <v>0</v>
      </c>
      <c r="AF746" s="65">
        <f>IF(AB746=0,"-",FORECAST($C$8,Инклинометрия!$B$2:$B$152,Инклинометрия!$A$2:$A$152))</f>
        <v>1330</v>
      </c>
      <c r="AG746" s="65">
        <f>IF(AB746=0,"-",FORECAST($C$8-AB746,Инклинометрия!$B$2:$B$152,Инклинометрия!$A$2:$A$152))</f>
        <v>0</v>
      </c>
      <c r="AH746" s="65" t="str">
        <f>IF(AC746=0,"-",FORECAST($C$8+AC746,Инклинометрия!$B$2:$B$152,Инклинометрия!$A$2:$A$152))</f>
        <v>-</v>
      </c>
      <c r="AI746" s="89" t="str">
        <f>IF(AC746=0,"-",FORECAST($C$8,Инклинометрия!$B$2:$B$152,Инклинометрия!$A$2:$A$152))</f>
        <v>-</v>
      </c>
      <c r="AJ746" s="28"/>
      <c r="AK746" s="67">
        <f t="shared" si="385"/>
        <v>0</v>
      </c>
      <c r="AL746" s="28">
        <f t="shared" si="386"/>
        <v>0</v>
      </c>
      <c r="AM746" s="28">
        <f t="shared" si="387"/>
        <v>0.1</v>
      </c>
      <c r="AN746" s="26">
        <f t="shared" si="388"/>
        <v>0.1</v>
      </c>
      <c r="AO746" s="87">
        <f t="shared" si="389"/>
        <v>145626.51678434567</v>
      </c>
      <c r="AP746" s="87">
        <f t="shared" si="367"/>
        <v>44301.516784345658</v>
      </c>
      <c r="AQ746" s="66">
        <f t="shared" si="368"/>
        <v>14695380</v>
      </c>
      <c r="AR746" s="66">
        <f t="shared" si="369"/>
        <v>14695380</v>
      </c>
      <c r="AS746" s="66">
        <f t="shared" si="370"/>
        <v>784800</v>
      </c>
      <c r="AT746" s="45">
        <f t="shared" si="374"/>
        <v>15625806.516784346</v>
      </c>
      <c r="AU746" s="75"/>
    </row>
    <row r="747" spans="2:47" x14ac:dyDescent="0.3">
      <c r="B747" s="41">
        <f t="shared" si="375"/>
        <v>3585</v>
      </c>
      <c r="C747" s="8">
        <f t="shared" si="390"/>
        <v>35.85</v>
      </c>
      <c r="D747" s="73">
        <f t="shared" si="371"/>
        <v>47.949375000000003</v>
      </c>
      <c r="E747" s="29">
        <f t="shared" si="393"/>
        <v>11874.515525170547</v>
      </c>
      <c r="F747" s="29">
        <f t="shared" si="376"/>
        <v>16.561388459093266</v>
      </c>
      <c r="G747" s="29">
        <f t="shared" si="391"/>
        <v>22.15085706403724</v>
      </c>
      <c r="H747" s="17">
        <f t="shared" si="377"/>
        <v>15882.164514915541</v>
      </c>
      <c r="I747" s="29">
        <f t="shared" si="378"/>
        <v>2.2250485660981263</v>
      </c>
      <c r="J747" s="29">
        <f t="shared" si="372"/>
        <v>20.847057720369335</v>
      </c>
      <c r="K747" s="39">
        <f t="shared" si="379"/>
        <v>1400</v>
      </c>
      <c r="L747" s="49">
        <f t="shared" si="362"/>
        <v>0</v>
      </c>
      <c r="M747" s="48">
        <f t="shared" si="363"/>
        <v>4.2266987561397071</v>
      </c>
      <c r="N747" s="51">
        <f t="shared" si="373"/>
        <v>0</v>
      </c>
      <c r="O747" s="54">
        <f t="shared" si="392"/>
        <v>18.880500609176615</v>
      </c>
      <c r="P747" s="34">
        <f t="shared" si="380"/>
        <v>1.7671458676442586</v>
      </c>
      <c r="Q747" s="30">
        <f t="shared" si="381"/>
        <v>0</v>
      </c>
      <c r="R747" s="58">
        <f t="shared" si="382"/>
        <v>0</v>
      </c>
      <c r="S747" s="58">
        <f t="shared" si="383"/>
        <v>0</v>
      </c>
      <c r="T747" s="58">
        <f t="shared" si="364"/>
        <v>100</v>
      </c>
      <c r="U747" s="88" t="str">
        <f>IF(R747=0,"-",FORECAST($C$8,Инклинометрия!$B$2:$B$152,Инклинометрия!$A$2:$A$152))</f>
        <v>-</v>
      </c>
      <c r="V747" s="88" t="str">
        <f>IF(R747=0,"-",FORECAST($C$8-R747,Инклинометрия!$B$2:$B$152,Инклинометрия!$A$2:$A$152))</f>
        <v>-</v>
      </c>
      <c r="W747" s="88" t="str">
        <f>IF(R747&gt;0,FORECAST($C$8,Инклинометрия!$B$2:$B$152,Инклинометрия!$A$2:$A$152),IF(AB747=$C$8,"-",FORECAST($C$8-AB747,Инклинометрия!$B$2:$B$152,Инклинометрия!$A$2:$A$152)))</f>
        <v>-</v>
      </c>
      <c r="X747" s="88" t="str">
        <f>IF(S747=0,"-",FORECAST($C$8-(S747+AB747),Инклинометрия!$B$2:$B$152,Инклинометрия!$A$2:$A$152))</f>
        <v>-</v>
      </c>
      <c r="Y747" s="88">
        <f>FORECAST($C$8+T747,Инклинометрия!$B$2:$B$152,Инклинометрия!$A$2:$A$152)</f>
        <v>1425</v>
      </c>
      <c r="Z747" s="88">
        <f>IF(R747=0,FORECAST($C$6-T747,Инклинометрия!$B$2:$B$152,Инклинометрия!$A$2:$A$152),FORECAST($C$8,Инклинометрия!$B$2:$B$152,Инклинометрия!$A$2:$A$152))</f>
        <v>1330</v>
      </c>
      <c r="AA747" s="61">
        <f t="shared" si="365"/>
        <v>1400</v>
      </c>
      <c r="AB747" s="62">
        <f t="shared" si="384"/>
        <v>1400</v>
      </c>
      <c r="AC747" s="62">
        <f t="shared" si="366"/>
        <v>0</v>
      </c>
      <c r="AD747" s="65">
        <f>IF(R747=0,FORECAST($C$8,Инклинометрия!$B$2:$B$152,Инклинометрия!$A$2:$A$152),V747)</f>
        <v>1330</v>
      </c>
      <c r="AE747" s="65">
        <f>FORECAST($C$8-(R747+AA747),Инклинометрия!$B$2:$B$152,Инклинометрия!$A$2:$A$152)</f>
        <v>0</v>
      </c>
      <c r="AF747" s="65">
        <f>IF(AB747=0,"-",FORECAST($C$8,Инклинометрия!$B$2:$B$152,Инклинометрия!$A$2:$A$152))</f>
        <v>1330</v>
      </c>
      <c r="AG747" s="65">
        <f>IF(AB747=0,"-",FORECAST($C$8-AB747,Инклинометрия!$B$2:$B$152,Инклинометрия!$A$2:$A$152))</f>
        <v>0</v>
      </c>
      <c r="AH747" s="65" t="str">
        <f>IF(AC747=0,"-",FORECAST($C$8+AC747,Инклинометрия!$B$2:$B$152,Инклинометрия!$A$2:$A$152))</f>
        <v>-</v>
      </c>
      <c r="AI747" s="89" t="str">
        <f>IF(AC747=0,"-",FORECAST($C$8,Инклинометрия!$B$2:$B$152,Инклинометрия!$A$2:$A$152))</f>
        <v>-</v>
      </c>
      <c r="AJ747" s="28"/>
      <c r="AK747" s="67">
        <f t="shared" si="385"/>
        <v>0</v>
      </c>
      <c r="AL747" s="28">
        <f t="shared" si="386"/>
        <v>0</v>
      </c>
      <c r="AM747" s="28">
        <f t="shared" si="387"/>
        <v>0.1</v>
      </c>
      <c r="AN747" s="26">
        <f t="shared" si="388"/>
        <v>0.1</v>
      </c>
      <c r="AO747" s="87">
        <f t="shared" si="389"/>
        <v>145626.51678434567</v>
      </c>
      <c r="AP747" s="87">
        <f t="shared" si="367"/>
        <v>44301.516784345658</v>
      </c>
      <c r="AQ747" s="66">
        <f t="shared" si="368"/>
        <v>14695380</v>
      </c>
      <c r="AR747" s="66">
        <f t="shared" si="369"/>
        <v>14695380</v>
      </c>
      <c r="AS747" s="66">
        <f t="shared" si="370"/>
        <v>784800</v>
      </c>
      <c r="AT747" s="45">
        <f t="shared" si="374"/>
        <v>15625806.516784346</v>
      </c>
      <c r="AU747" s="75"/>
    </row>
    <row r="748" spans="2:47" x14ac:dyDescent="0.3">
      <c r="B748" s="41">
        <f t="shared" si="375"/>
        <v>3590</v>
      </c>
      <c r="C748" s="8">
        <f t="shared" si="390"/>
        <v>35.9</v>
      </c>
      <c r="D748" s="73">
        <f t="shared" si="371"/>
        <v>48.016249999999999</v>
      </c>
      <c r="E748" s="29">
        <f t="shared" si="393"/>
        <v>11891.076913629642</v>
      </c>
      <c r="F748" s="29">
        <f t="shared" si="376"/>
        <v>16.561388459093266</v>
      </c>
      <c r="G748" s="29">
        <f t="shared" si="391"/>
        <v>22.15085706403724</v>
      </c>
      <c r="H748" s="17">
        <f t="shared" si="377"/>
        <v>15904.315371979579</v>
      </c>
      <c r="I748" s="29">
        <f t="shared" si="378"/>
        <v>2.2250485660981263</v>
      </c>
      <c r="J748" s="29">
        <f t="shared" si="372"/>
        <v>20.847057720369335</v>
      </c>
      <c r="K748" s="39">
        <f t="shared" si="379"/>
        <v>1400</v>
      </c>
      <c r="L748" s="49">
        <f t="shared" si="362"/>
        <v>0</v>
      </c>
      <c r="M748" s="48">
        <f t="shared" si="363"/>
        <v>4.2266987561397071</v>
      </c>
      <c r="N748" s="51">
        <f t="shared" si="373"/>
        <v>0</v>
      </c>
      <c r="O748" s="54">
        <f t="shared" si="392"/>
        <v>18.880500609176615</v>
      </c>
      <c r="P748" s="34">
        <f t="shared" si="380"/>
        <v>1.7671458676442586</v>
      </c>
      <c r="Q748" s="30">
        <f t="shared" si="381"/>
        <v>0</v>
      </c>
      <c r="R748" s="58">
        <f t="shared" si="382"/>
        <v>0</v>
      </c>
      <c r="S748" s="58">
        <f t="shared" si="383"/>
        <v>0</v>
      </c>
      <c r="T748" s="58">
        <f t="shared" si="364"/>
        <v>100</v>
      </c>
      <c r="U748" s="88" t="str">
        <f>IF(R748=0,"-",FORECAST($C$8,Инклинометрия!$B$2:$B$152,Инклинометрия!$A$2:$A$152))</f>
        <v>-</v>
      </c>
      <c r="V748" s="88" t="str">
        <f>IF(R748=0,"-",FORECAST($C$8-R748,Инклинометрия!$B$2:$B$152,Инклинометрия!$A$2:$A$152))</f>
        <v>-</v>
      </c>
      <c r="W748" s="88" t="str">
        <f>IF(R748&gt;0,FORECAST($C$8,Инклинометрия!$B$2:$B$152,Инклинометрия!$A$2:$A$152),IF(AB748=$C$8,"-",FORECAST($C$8-AB748,Инклинометрия!$B$2:$B$152,Инклинометрия!$A$2:$A$152)))</f>
        <v>-</v>
      </c>
      <c r="X748" s="88" t="str">
        <f>IF(S748=0,"-",FORECAST($C$8-(S748+AB748),Инклинометрия!$B$2:$B$152,Инклинометрия!$A$2:$A$152))</f>
        <v>-</v>
      </c>
      <c r="Y748" s="88">
        <f>FORECAST($C$8+T748,Инклинометрия!$B$2:$B$152,Инклинометрия!$A$2:$A$152)</f>
        <v>1425</v>
      </c>
      <c r="Z748" s="88">
        <f>IF(R748=0,FORECAST($C$6-T748,Инклинометрия!$B$2:$B$152,Инклинометрия!$A$2:$A$152),FORECAST($C$8,Инклинометрия!$B$2:$B$152,Инклинометрия!$A$2:$A$152))</f>
        <v>1330</v>
      </c>
      <c r="AA748" s="61">
        <f t="shared" si="365"/>
        <v>1400</v>
      </c>
      <c r="AB748" s="62">
        <f t="shared" si="384"/>
        <v>1400</v>
      </c>
      <c r="AC748" s="62">
        <f t="shared" si="366"/>
        <v>0</v>
      </c>
      <c r="AD748" s="65">
        <f>IF(R748=0,FORECAST($C$8,Инклинометрия!$B$2:$B$152,Инклинометрия!$A$2:$A$152),V748)</f>
        <v>1330</v>
      </c>
      <c r="AE748" s="65">
        <f>FORECAST($C$8-(R748+AA748),Инклинометрия!$B$2:$B$152,Инклинометрия!$A$2:$A$152)</f>
        <v>0</v>
      </c>
      <c r="AF748" s="65">
        <f>IF(AB748=0,"-",FORECAST($C$8,Инклинометрия!$B$2:$B$152,Инклинометрия!$A$2:$A$152))</f>
        <v>1330</v>
      </c>
      <c r="AG748" s="65">
        <f>IF(AB748=0,"-",FORECAST($C$8-AB748,Инклинометрия!$B$2:$B$152,Инклинометрия!$A$2:$A$152))</f>
        <v>0</v>
      </c>
      <c r="AH748" s="65" t="str">
        <f>IF(AC748=0,"-",FORECAST($C$8+AC748,Инклинометрия!$B$2:$B$152,Инклинометрия!$A$2:$A$152))</f>
        <v>-</v>
      </c>
      <c r="AI748" s="89" t="str">
        <f>IF(AC748=0,"-",FORECAST($C$8,Инклинометрия!$B$2:$B$152,Инклинометрия!$A$2:$A$152))</f>
        <v>-</v>
      </c>
      <c r="AJ748" s="28"/>
      <c r="AK748" s="67">
        <f t="shared" si="385"/>
        <v>0</v>
      </c>
      <c r="AL748" s="28">
        <f t="shared" si="386"/>
        <v>0</v>
      </c>
      <c r="AM748" s="28">
        <f t="shared" si="387"/>
        <v>0.1</v>
      </c>
      <c r="AN748" s="26">
        <f t="shared" si="388"/>
        <v>0.1</v>
      </c>
      <c r="AO748" s="87">
        <f t="shared" si="389"/>
        <v>145626.51678434567</v>
      </c>
      <c r="AP748" s="87">
        <f t="shared" si="367"/>
        <v>44301.516784345658</v>
      </c>
      <c r="AQ748" s="66">
        <f t="shared" si="368"/>
        <v>14695380</v>
      </c>
      <c r="AR748" s="66">
        <f t="shared" si="369"/>
        <v>14695380</v>
      </c>
      <c r="AS748" s="66">
        <f t="shared" si="370"/>
        <v>784800</v>
      </c>
      <c r="AT748" s="45">
        <f t="shared" si="374"/>
        <v>15625806.516784346</v>
      </c>
      <c r="AU748" s="75"/>
    </row>
    <row r="749" spans="2:47" x14ac:dyDescent="0.3">
      <c r="B749" s="41">
        <f t="shared" si="375"/>
        <v>3595</v>
      </c>
      <c r="C749" s="8">
        <f t="shared" si="390"/>
        <v>35.950000000000003</v>
      </c>
      <c r="D749" s="73">
        <f t="shared" si="371"/>
        <v>48.083125000000003</v>
      </c>
      <c r="E749" s="29">
        <f t="shared" si="393"/>
        <v>11907.638302088737</v>
      </c>
      <c r="F749" s="29">
        <f t="shared" si="376"/>
        <v>16.561388459095621</v>
      </c>
      <c r="G749" s="29">
        <f t="shared" si="391"/>
        <v>22.150857064040391</v>
      </c>
      <c r="H749" s="17">
        <f t="shared" si="377"/>
        <v>15926.466229043619</v>
      </c>
      <c r="I749" s="29">
        <f t="shared" si="378"/>
        <v>2.2250485660981263</v>
      </c>
      <c r="J749" s="29">
        <f t="shared" si="372"/>
        <v>20.847057720370817</v>
      </c>
      <c r="K749" s="39">
        <f t="shared" si="379"/>
        <v>1400</v>
      </c>
      <c r="L749" s="49">
        <f t="shared" si="362"/>
        <v>0</v>
      </c>
      <c r="M749" s="48">
        <f t="shared" si="363"/>
        <v>4.2266987561397071</v>
      </c>
      <c r="N749" s="51">
        <f t="shared" si="373"/>
        <v>0</v>
      </c>
      <c r="O749" s="54">
        <f t="shared" si="392"/>
        <v>18.880500609176615</v>
      </c>
      <c r="P749" s="34">
        <f t="shared" si="380"/>
        <v>1.7671458676442586</v>
      </c>
      <c r="Q749" s="30">
        <f t="shared" si="381"/>
        <v>0</v>
      </c>
      <c r="R749" s="58">
        <f t="shared" si="382"/>
        <v>0</v>
      </c>
      <c r="S749" s="58">
        <f t="shared" si="383"/>
        <v>0</v>
      </c>
      <c r="T749" s="58">
        <f t="shared" si="364"/>
        <v>100</v>
      </c>
      <c r="U749" s="88" t="str">
        <f>IF(R749=0,"-",FORECAST($C$8,Инклинометрия!$B$2:$B$152,Инклинометрия!$A$2:$A$152))</f>
        <v>-</v>
      </c>
      <c r="V749" s="88" t="str">
        <f>IF(R749=0,"-",FORECAST($C$8-R749,Инклинометрия!$B$2:$B$152,Инклинометрия!$A$2:$A$152))</f>
        <v>-</v>
      </c>
      <c r="W749" s="88" t="str">
        <f>IF(R749&gt;0,FORECAST($C$8,Инклинометрия!$B$2:$B$152,Инклинометрия!$A$2:$A$152),IF(AB749=$C$8,"-",FORECAST($C$8-AB749,Инклинометрия!$B$2:$B$152,Инклинометрия!$A$2:$A$152)))</f>
        <v>-</v>
      </c>
      <c r="X749" s="88" t="str">
        <f>IF(S749=0,"-",FORECAST($C$8-(S749+AB749),Инклинометрия!$B$2:$B$152,Инклинометрия!$A$2:$A$152))</f>
        <v>-</v>
      </c>
      <c r="Y749" s="88">
        <f>FORECAST($C$8+T749,Инклинометрия!$B$2:$B$152,Инклинометрия!$A$2:$A$152)</f>
        <v>1425</v>
      </c>
      <c r="Z749" s="88">
        <f>IF(R749=0,FORECAST($C$6-T749,Инклинометрия!$B$2:$B$152,Инклинометрия!$A$2:$A$152),FORECAST($C$8,Инклинометрия!$B$2:$B$152,Инклинометрия!$A$2:$A$152))</f>
        <v>1330</v>
      </c>
      <c r="AA749" s="61">
        <f t="shared" si="365"/>
        <v>1400</v>
      </c>
      <c r="AB749" s="62">
        <f t="shared" si="384"/>
        <v>1400</v>
      </c>
      <c r="AC749" s="62">
        <f t="shared" si="366"/>
        <v>0</v>
      </c>
      <c r="AD749" s="65">
        <f>IF(R749=0,FORECAST($C$8,Инклинометрия!$B$2:$B$152,Инклинометрия!$A$2:$A$152),V749)</f>
        <v>1330</v>
      </c>
      <c r="AE749" s="65">
        <f>FORECAST($C$8-(R749+AA749),Инклинометрия!$B$2:$B$152,Инклинометрия!$A$2:$A$152)</f>
        <v>0</v>
      </c>
      <c r="AF749" s="65">
        <f>IF(AB749=0,"-",FORECAST($C$8,Инклинометрия!$B$2:$B$152,Инклинометрия!$A$2:$A$152))</f>
        <v>1330</v>
      </c>
      <c r="AG749" s="65">
        <f>IF(AB749=0,"-",FORECAST($C$8-AB749,Инклинометрия!$B$2:$B$152,Инклинометрия!$A$2:$A$152))</f>
        <v>0</v>
      </c>
      <c r="AH749" s="65" t="str">
        <f>IF(AC749=0,"-",FORECAST($C$8+AC749,Инклинометрия!$B$2:$B$152,Инклинометрия!$A$2:$A$152))</f>
        <v>-</v>
      </c>
      <c r="AI749" s="89" t="str">
        <f>IF(AC749=0,"-",FORECAST($C$8,Инклинометрия!$B$2:$B$152,Инклинометрия!$A$2:$A$152))</f>
        <v>-</v>
      </c>
      <c r="AJ749" s="28"/>
      <c r="AK749" s="67">
        <f t="shared" si="385"/>
        <v>0</v>
      </c>
      <c r="AL749" s="28">
        <f t="shared" si="386"/>
        <v>0</v>
      </c>
      <c r="AM749" s="28">
        <f t="shared" si="387"/>
        <v>0.1</v>
      </c>
      <c r="AN749" s="26">
        <f t="shared" si="388"/>
        <v>0.1</v>
      </c>
      <c r="AO749" s="87">
        <f t="shared" si="389"/>
        <v>145626.51678434567</v>
      </c>
      <c r="AP749" s="87">
        <f t="shared" si="367"/>
        <v>44301.516784345658</v>
      </c>
      <c r="AQ749" s="66">
        <f t="shared" si="368"/>
        <v>14695380</v>
      </c>
      <c r="AR749" s="66">
        <f t="shared" si="369"/>
        <v>14695380</v>
      </c>
      <c r="AS749" s="66">
        <f t="shared" si="370"/>
        <v>784800</v>
      </c>
      <c r="AT749" s="45">
        <f t="shared" si="374"/>
        <v>15625806.516784346</v>
      </c>
      <c r="AU749" s="75"/>
    </row>
    <row r="750" spans="2:47" x14ac:dyDescent="0.3">
      <c r="B750" s="41">
        <f t="shared" si="375"/>
        <v>3600</v>
      </c>
      <c r="C750" s="8">
        <f t="shared" si="390"/>
        <v>36</v>
      </c>
      <c r="D750" s="73">
        <f t="shared" si="371"/>
        <v>48.15</v>
      </c>
      <c r="E750" s="29">
        <f t="shared" si="393"/>
        <v>11924.19969054783</v>
      </c>
      <c r="F750" s="29">
        <f t="shared" si="376"/>
        <v>16.561388459093266</v>
      </c>
      <c r="G750" s="29">
        <f t="shared" si="391"/>
        <v>22.15085706403724</v>
      </c>
      <c r="H750" s="17">
        <f t="shared" si="377"/>
        <v>15948.617086107657</v>
      </c>
      <c r="I750" s="29">
        <f t="shared" si="378"/>
        <v>2.2250485660981263</v>
      </c>
      <c r="J750" s="29">
        <f t="shared" si="372"/>
        <v>20.847057720369335</v>
      </c>
      <c r="K750" s="39">
        <f t="shared" si="379"/>
        <v>1400</v>
      </c>
      <c r="L750" s="49">
        <f t="shared" si="362"/>
        <v>0</v>
      </c>
      <c r="M750" s="48">
        <f t="shared" si="363"/>
        <v>4.2266987561397071</v>
      </c>
      <c r="N750" s="51">
        <f t="shared" si="373"/>
        <v>0</v>
      </c>
      <c r="O750" s="54">
        <f t="shared" si="392"/>
        <v>18.880500609176615</v>
      </c>
      <c r="P750" s="34">
        <f t="shared" si="380"/>
        <v>1.7671458676442586</v>
      </c>
      <c r="Q750" s="30">
        <f t="shared" si="381"/>
        <v>0</v>
      </c>
      <c r="R750" s="58">
        <f t="shared" si="382"/>
        <v>0</v>
      </c>
      <c r="S750" s="58">
        <f t="shared" si="383"/>
        <v>0</v>
      </c>
      <c r="T750" s="58">
        <f t="shared" si="364"/>
        <v>100</v>
      </c>
      <c r="U750" s="88" t="str">
        <f>IF(R750=0,"-",FORECAST($C$8,Инклинометрия!$B$2:$B$152,Инклинометрия!$A$2:$A$152))</f>
        <v>-</v>
      </c>
      <c r="V750" s="88" t="str">
        <f>IF(R750=0,"-",FORECAST($C$8-R750,Инклинометрия!$B$2:$B$152,Инклинометрия!$A$2:$A$152))</f>
        <v>-</v>
      </c>
      <c r="W750" s="88" t="str">
        <f>IF(R750&gt;0,FORECAST($C$8,Инклинометрия!$B$2:$B$152,Инклинометрия!$A$2:$A$152),IF(AB750=$C$8,"-",FORECAST($C$8-AB750,Инклинометрия!$B$2:$B$152,Инклинометрия!$A$2:$A$152)))</f>
        <v>-</v>
      </c>
      <c r="X750" s="88" t="str">
        <f>IF(S750=0,"-",FORECAST($C$8-(S750+AB750),Инклинометрия!$B$2:$B$152,Инклинометрия!$A$2:$A$152))</f>
        <v>-</v>
      </c>
      <c r="Y750" s="88">
        <f>FORECAST($C$8+T750,Инклинометрия!$B$2:$B$152,Инклинометрия!$A$2:$A$152)</f>
        <v>1425</v>
      </c>
      <c r="Z750" s="88">
        <f>IF(R750=0,FORECAST($C$6-T750,Инклинометрия!$B$2:$B$152,Инклинометрия!$A$2:$A$152),FORECAST($C$8,Инклинометрия!$B$2:$B$152,Инклинометрия!$A$2:$A$152))</f>
        <v>1330</v>
      </c>
      <c r="AA750" s="61">
        <f t="shared" si="365"/>
        <v>1400</v>
      </c>
      <c r="AB750" s="62">
        <f t="shared" si="384"/>
        <v>1400</v>
      </c>
      <c r="AC750" s="62">
        <f t="shared" si="366"/>
        <v>0</v>
      </c>
      <c r="AD750" s="65">
        <f>IF(R750=0,FORECAST($C$8,Инклинометрия!$B$2:$B$152,Инклинометрия!$A$2:$A$152),V750)</f>
        <v>1330</v>
      </c>
      <c r="AE750" s="65">
        <f>FORECAST($C$8-(R750+AA750),Инклинометрия!$B$2:$B$152,Инклинометрия!$A$2:$A$152)</f>
        <v>0</v>
      </c>
      <c r="AF750" s="65">
        <f>IF(AB750=0,"-",FORECAST($C$8,Инклинометрия!$B$2:$B$152,Инклинометрия!$A$2:$A$152))</f>
        <v>1330</v>
      </c>
      <c r="AG750" s="65">
        <f>IF(AB750=0,"-",FORECAST($C$8-AB750,Инклинометрия!$B$2:$B$152,Инклинометрия!$A$2:$A$152))</f>
        <v>0</v>
      </c>
      <c r="AH750" s="65" t="str">
        <f>IF(AC750=0,"-",FORECAST($C$8+AC750,Инклинометрия!$B$2:$B$152,Инклинометрия!$A$2:$A$152))</f>
        <v>-</v>
      </c>
      <c r="AI750" s="89" t="str">
        <f>IF(AC750=0,"-",FORECAST($C$8,Инклинометрия!$B$2:$B$152,Инклинометрия!$A$2:$A$152))</f>
        <v>-</v>
      </c>
      <c r="AJ750" s="28"/>
      <c r="AK750" s="67">
        <f t="shared" si="385"/>
        <v>0</v>
      </c>
      <c r="AL750" s="28">
        <f t="shared" si="386"/>
        <v>0</v>
      </c>
      <c r="AM750" s="28">
        <f t="shared" si="387"/>
        <v>0.1</v>
      </c>
      <c r="AN750" s="26">
        <f t="shared" si="388"/>
        <v>0.1</v>
      </c>
      <c r="AO750" s="87">
        <f t="shared" si="389"/>
        <v>145626.51678434567</v>
      </c>
      <c r="AP750" s="87">
        <f t="shared" si="367"/>
        <v>44301.516784345658</v>
      </c>
      <c r="AQ750" s="66">
        <f t="shared" si="368"/>
        <v>14695380</v>
      </c>
      <c r="AR750" s="66">
        <f t="shared" si="369"/>
        <v>14695380</v>
      </c>
      <c r="AS750" s="66">
        <f t="shared" si="370"/>
        <v>784800</v>
      </c>
      <c r="AT750" s="45">
        <f t="shared" si="374"/>
        <v>15625806.516784346</v>
      </c>
      <c r="AU750" s="75"/>
    </row>
    <row r="751" spans="2:47" x14ac:dyDescent="0.3">
      <c r="B751" s="41">
        <f t="shared" si="375"/>
        <v>3605</v>
      </c>
      <c r="C751" s="8">
        <f t="shared" si="390"/>
        <v>36.050000000000004</v>
      </c>
      <c r="D751" s="73">
        <f t="shared" si="371"/>
        <v>48.216875000000009</v>
      </c>
      <c r="E751" s="29">
        <f t="shared" si="393"/>
        <v>11940.761079006925</v>
      </c>
      <c r="F751" s="29">
        <f t="shared" si="376"/>
        <v>16.561388459095621</v>
      </c>
      <c r="G751" s="29">
        <f t="shared" si="391"/>
        <v>22.150857064040391</v>
      </c>
      <c r="H751" s="17">
        <f t="shared" si="377"/>
        <v>15970.767943171697</v>
      </c>
      <c r="I751" s="29">
        <f t="shared" si="378"/>
        <v>2.2250485660981263</v>
      </c>
      <c r="J751" s="29">
        <f t="shared" si="372"/>
        <v>20.847057720370817</v>
      </c>
      <c r="K751" s="39">
        <f t="shared" si="379"/>
        <v>1400</v>
      </c>
      <c r="L751" s="49">
        <f t="shared" si="362"/>
        <v>0</v>
      </c>
      <c r="M751" s="48">
        <f t="shared" si="363"/>
        <v>4.2266987561397071</v>
      </c>
      <c r="N751" s="51">
        <f t="shared" si="373"/>
        <v>0</v>
      </c>
      <c r="O751" s="54">
        <f t="shared" si="392"/>
        <v>18.880500609176615</v>
      </c>
      <c r="P751" s="34">
        <f t="shared" si="380"/>
        <v>1.7671458676442586</v>
      </c>
      <c r="Q751" s="30">
        <f t="shared" si="381"/>
        <v>0</v>
      </c>
      <c r="R751" s="58">
        <f t="shared" si="382"/>
        <v>0</v>
      </c>
      <c r="S751" s="58">
        <f t="shared" si="383"/>
        <v>0</v>
      </c>
      <c r="T751" s="58">
        <f t="shared" si="364"/>
        <v>100</v>
      </c>
      <c r="U751" s="88" t="str">
        <f>IF(R751=0,"-",FORECAST($C$8,Инклинометрия!$B$2:$B$152,Инклинометрия!$A$2:$A$152))</f>
        <v>-</v>
      </c>
      <c r="V751" s="88" t="str">
        <f>IF(R751=0,"-",FORECAST($C$8-R751,Инклинометрия!$B$2:$B$152,Инклинометрия!$A$2:$A$152))</f>
        <v>-</v>
      </c>
      <c r="W751" s="88" t="str">
        <f>IF(R751&gt;0,FORECAST($C$8,Инклинометрия!$B$2:$B$152,Инклинометрия!$A$2:$A$152),IF(AB751=$C$8,"-",FORECAST($C$8-AB751,Инклинометрия!$B$2:$B$152,Инклинометрия!$A$2:$A$152)))</f>
        <v>-</v>
      </c>
      <c r="X751" s="88" t="str">
        <f>IF(S751=0,"-",FORECAST($C$8-(S751+AB751),Инклинометрия!$B$2:$B$152,Инклинометрия!$A$2:$A$152))</f>
        <v>-</v>
      </c>
      <c r="Y751" s="88">
        <f>FORECAST($C$8+T751,Инклинометрия!$B$2:$B$152,Инклинометрия!$A$2:$A$152)</f>
        <v>1425</v>
      </c>
      <c r="Z751" s="88">
        <f>IF(R751=0,FORECAST($C$6-T751,Инклинометрия!$B$2:$B$152,Инклинометрия!$A$2:$A$152),FORECAST($C$8,Инклинометрия!$B$2:$B$152,Инклинометрия!$A$2:$A$152))</f>
        <v>1330</v>
      </c>
      <c r="AA751" s="61">
        <f t="shared" si="365"/>
        <v>1400</v>
      </c>
      <c r="AB751" s="62">
        <f t="shared" si="384"/>
        <v>1400</v>
      </c>
      <c r="AC751" s="62">
        <f t="shared" si="366"/>
        <v>0</v>
      </c>
      <c r="AD751" s="65">
        <f>IF(R751=0,FORECAST($C$8,Инклинометрия!$B$2:$B$152,Инклинометрия!$A$2:$A$152),V751)</f>
        <v>1330</v>
      </c>
      <c r="AE751" s="65">
        <f>FORECAST($C$8-(R751+AA751),Инклинометрия!$B$2:$B$152,Инклинометрия!$A$2:$A$152)</f>
        <v>0</v>
      </c>
      <c r="AF751" s="65">
        <f>IF(AB751=0,"-",FORECAST($C$8,Инклинометрия!$B$2:$B$152,Инклинометрия!$A$2:$A$152))</f>
        <v>1330</v>
      </c>
      <c r="AG751" s="65">
        <f>IF(AB751=0,"-",FORECAST($C$8-AB751,Инклинометрия!$B$2:$B$152,Инклинометрия!$A$2:$A$152))</f>
        <v>0</v>
      </c>
      <c r="AH751" s="65" t="str">
        <f>IF(AC751=0,"-",FORECAST($C$8+AC751,Инклинометрия!$B$2:$B$152,Инклинометрия!$A$2:$A$152))</f>
        <v>-</v>
      </c>
      <c r="AI751" s="89" t="str">
        <f>IF(AC751=0,"-",FORECAST($C$8,Инклинометрия!$B$2:$B$152,Инклинометрия!$A$2:$A$152))</f>
        <v>-</v>
      </c>
      <c r="AJ751" s="28"/>
      <c r="AK751" s="67">
        <f t="shared" si="385"/>
        <v>0</v>
      </c>
      <c r="AL751" s="28">
        <f t="shared" si="386"/>
        <v>0</v>
      </c>
      <c r="AM751" s="28">
        <f t="shared" si="387"/>
        <v>0.1</v>
      </c>
      <c r="AN751" s="26">
        <f t="shared" si="388"/>
        <v>0.1</v>
      </c>
      <c r="AO751" s="87">
        <f t="shared" si="389"/>
        <v>145626.51678434567</v>
      </c>
      <c r="AP751" s="87">
        <f t="shared" si="367"/>
        <v>44301.516784345658</v>
      </c>
      <c r="AQ751" s="66">
        <f t="shared" si="368"/>
        <v>14695380</v>
      </c>
      <c r="AR751" s="66">
        <f t="shared" si="369"/>
        <v>14695380</v>
      </c>
      <c r="AS751" s="66">
        <f t="shared" si="370"/>
        <v>784800</v>
      </c>
      <c r="AT751" s="45">
        <f t="shared" si="374"/>
        <v>15625806.516784346</v>
      </c>
      <c r="AU751" s="75"/>
    </row>
    <row r="752" spans="2:47" x14ac:dyDescent="0.3">
      <c r="B752" s="41">
        <f t="shared" si="375"/>
        <v>3610</v>
      </c>
      <c r="C752" s="8">
        <f t="shared" si="390"/>
        <v>36.1</v>
      </c>
      <c r="D752" s="73">
        <f t="shared" si="371"/>
        <v>48.283749999999998</v>
      </c>
      <c r="E752" s="29">
        <f t="shared" si="393"/>
        <v>11957.32246746602</v>
      </c>
      <c r="F752" s="29">
        <f t="shared" si="376"/>
        <v>16.561388459093266</v>
      </c>
      <c r="G752" s="29">
        <f t="shared" si="391"/>
        <v>22.15085706403724</v>
      </c>
      <c r="H752" s="17">
        <f t="shared" si="377"/>
        <v>15992.918800235735</v>
      </c>
      <c r="I752" s="29">
        <f t="shared" si="378"/>
        <v>2.2250485660981263</v>
      </c>
      <c r="J752" s="29">
        <f t="shared" si="372"/>
        <v>20.847057720369335</v>
      </c>
      <c r="K752" s="39">
        <f t="shared" si="379"/>
        <v>1400</v>
      </c>
      <c r="L752" s="49">
        <f t="shared" si="362"/>
        <v>0</v>
      </c>
      <c r="M752" s="48">
        <f t="shared" si="363"/>
        <v>4.2266987561397071</v>
      </c>
      <c r="N752" s="51">
        <f t="shared" si="373"/>
        <v>0</v>
      </c>
      <c r="O752" s="54">
        <f t="shared" si="392"/>
        <v>18.880500609176615</v>
      </c>
      <c r="P752" s="34">
        <f t="shared" si="380"/>
        <v>1.7671458676442586</v>
      </c>
      <c r="Q752" s="30">
        <f t="shared" si="381"/>
        <v>0</v>
      </c>
      <c r="R752" s="58">
        <f t="shared" si="382"/>
        <v>0</v>
      </c>
      <c r="S752" s="58">
        <f t="shared" si="383"/>
        <v>0</v>
      </c>
      <c r="T752" s="58">
        <f t="shared" si="364"/>
        <v>100</v>
      </c>
      <c r="U752" s="88" t="str">
        <f>IF(R752=0,"-",FORECAST($C$8,Инклинометрия!$B$2:$B$152,Инклинометрия!$A$2:$A$152))</f>
        <v>-</v>
      </c>
      <c r="V752" s="88" t="str">
        <f>IF(R752=0,"-",FORECAST($C$8-R752,Инклинометрия!$B$2:$B$152,Инклинометрия!$A$2:$A$152))</f>
        <v>-</v>
      </c>
      <c r="W752" s="88" t="str">
        <f>IF(R752&gt;0,FORECAST($C$8,Инклинометрия!$B$2:$B$152,Инклинометрия!$A$2:$A$152),IF(AB752=$C$8,"-",FORECAST($C$8-AB752,Инклинометрия!$B$2:$B$152,Инклинометрия!$A$2:$A$152)))</f>
        <v>-</v>
      </c>
      <c r="X752" s="88" t="str">
        <f>IF(S752=0,"-",FORECAST($C$8-(S752+AB752),Инклинометрия!$B$2:$B$152,Инклинометрия!$A$2:$A$152))</f>
        <v>-</v>
      </c>
      <c r="Y752" s="88">
        <f>FORECAST($C$8+T752,Инклинометрия!$B$2:$B$152,Инклинометрия!$A$2:$A$152)</f>
        <v>1425</v>
      </c>
      <c r="Z752" s="88">
        <f>IF(R752=0,FORECAST($C$6-T752,Инклинометрия!$B$2:$B$152,Инклинометрия!$A$2:$A$152),FORECAST($C$8,Инклинометрия!$B$2:$B$152,Инклинометрия!$A$2:$A$152))</f>
        <v>1330</v>
      </c>
      <c r="AA752" s="61">
        <f t="shared" si="365"/>
        <v>1400</v>
      </c>
      <c r="AB752" s="62">
        <f t="shared" si="384"/>
        <v>1400</v>
      </c>
      <c r="AC752" s="62">
        <f t="shared" si="366"/>
        <v>0</v>
      </c>
      <c r="AD752" s="65">
        <f>IF(R752=0,FORECAST($C$8,Инклинометрия!$B$2:$B$152,Инклинометрия!$A$2:$A$152),V752)</f>
        <v>1330</v>
      </c>
      <c r="AE752" s="65">
        <f>FORECAST($C$8-(R752+AA752),Инклинометрия!$B$2:$B$152,Инклинометрия!$A$2:$A$152)</f>
        <v>0</v>
      </c>
      <c r="AF752" s="65">
        <f>IF(AB752=0,"-",FORECAST($C$8,Инклинометрия!$B$2:$B$152,Инклинометрия!$A$2:$A$152))</f>
        <v>1330</v>
      </c>
      <c r="AG752" s="65">
        <f>IF(AB752=0,"-",FORECAST($C$8-AB752,Инклинометрия!$B$2:$B$152,Инклинометрия!$A$2:$A$152))</f>
        <v>0</v>
      </c>
      <c r="AH752" s="65" t="str">
        <f>IF(AC752=0,"-",FORECAST($C$8+AC752,Инклинометрия!$B$2:$B$152,Инклинометрия!$A$2:$A$152))</f>
        <v>-</v>
      </c>
      <c r="AI752" s="89" t="str">
        <f>IF(AC752=0,"-",FORECAST($C$8,Инклинометрия!$B$2:$B$152,Инклинометрия!$A$2:$A$152))</f>
        <v>-</v>
      </c>
      <c r="AJ752" s="28"/>
      <c r="AK752" s="67">
        <f t="shared" si="385"/>
        <v>0</v>
      </c>
      <c r="AL752" s="28">
        <f t="shared" si="386"/>
        <v>0</v>
      </c>
      <c r="AM752" s="28">
        <f t="shared" si="387"/>
        <v>0.1</v>
      </c>
      <c r="AN752" s="26">
        <f t="shared" si="388"/>
        <v>0.1</v>
      </c>
      <c r="AO752" s="87">
        <f t="shared" si="389"/>
        <v>145626.51678434567</v>
      </c>
      <c r="AP752" s="87">
        <f t="shared" si="367"/>
        <v>44301.516784345658</v>
      </c>
      <c r="AQ752" s="66">
        <f t="shared" si="368"/>
        <v>14695380</v>
      </c>
      <c r="AR752" s="66">
        <f t="shared" si="369"/>
        <v>14695380</v>
      </c>
      <c r="AS752" s="66">
        <f t="shared" si="370"/>
        <v>784800</v>
      </c>
      <c r="AT752" s="45">
        <f t="shared" si="374"/>
        <v>15625806.516784346</v>
      </c>
      <c r="AU752" s="75"/>
    </row>
    <row r="753" spans="2:47" x14ac:dyDescent="0.3">
      <c r="B753" s="41">
        <f t="shared" si="375"/>
        <v>3615</v>
      </c>
      <c r="C753" s="8">
        <f t="shared" si="390"/>
        <v>36.15</v>
      </c>
      <c r="D753" s="73">
        <f t="shared" si="371"/>
        <v>48.350625000000001</v>
      </c>
      <c r="E753" s="29">
        <f t="shared" si="393"/>
        <v>11973.883855925113</v>
      </c>
      <c r="F753" s="29">
        <f t="shared" si="376"/>
        <v>16.561388459093266</v>
      </c>
      <c r="G753" s="29">
        <f t="shared" si="391"/>
        <v>22.15085706403724</v>
      </c>
      <c r="H753" s="17">
        <f t="shared" si="377"/>
        <v>16015.069657299773</v>
      </c>
      <c r="I753" s="29">
        <f t="shared" si="378"/>
        <v>2.2250485660981263</v>
      </c>
      <c r="J753" s="29">
        <f t="shared" si="372"/>
        <v>20.847057720369335</v>
      </c>
      <c r="K753" s="39">
        <f t="shared" si="379"/>
        <v>1400</v>
      </c>
      <c r="L753" s="49">
        <f t="shared" si="362"/>
        <v>0</v>
      </c>
      <c r="M753" s="48">
        <f t="shared" si="363"/>
        <v>4.2266987561397071</v>
      </c>
      <c r="N753" s="51">
        <f t="shared" si="373"/>
        <v>0</v>
      </c>
      <c r="O753" s="54">
        <f t="shared" si="392"/>
        <v>18.880500609176615</v>
      </c>
      <c r="P753" s="34">
        <f t="shared" si="380"/>
        <v>1.7671458676442586</v>
      </c>
      <c r="Q753" s="30">
        <f t="shared" si="381"/>
        <v>0</v>
      </c>
      <c r="R753" s="58">
        <f t="shared" si="382"/>
        <v>0</v>
      </c>
      <c r="S753" s="58">
        <f t="shared" si="383"/>
        <v>0</v>
      </c>
      <c r="T753" s="58">
        <f t="shared" si="364"/>
        <v>100</v>
      </c>
      <c r="U753" s="88" t="str">
        <f>IF(R753=0,"-",FORECAST($C$8,Инклинометрия!$B$2:$B$152,Инклинометрия!$A$2:$A$152))</f>
        <v>-</v>
      </c>
      <c r="V753" s="88" t="str">
        <f>IF(R753=0,"-",FORECAST($C$8-R753,Инклинометрия!$B$2:$B$152,Инклинометрия!$A$2:$A$152))</f>
        <v>-</v>
      </c>
      <c r="W753" s="88" t="str">
        <f>IF(R753&gt;0,FORECAST($C$8,Инклинометрия!$B$2:$B$152,Инклинометрия!$A$2:$A$152),IF(AB753=$C$8,"-",FORECAST($C$8-AB753,Инклинометрия!$B$2:$B$152,Инклинометрия!$A$2:$A$152)))</f>
        <v>-</v>
      </c>
      <c r="X753" s="88" t="str">
        <f>IF(S753=0,"-",FORECAST($C$8-(S753+AB753),Инклинометрия!$B$2:$B$152,Инклинометрия!$A$2:$A$152))</f>
        <v>-</v>
      </c>
      <c r="Y753" s="88">
        <f>FORECAST($C$8+T753,Инклинометрия!$B$2:$B$152,Инклинометрия!$A$2:$A$152)</f>
        <v>1425</v>
      </c>
      <c r="Z753" s="88">
        <f>IF(R753=0,FORECAST($C$6-T753,Инклинометрия!$B$2:$B$152,Инклинометрия!$A$2:$A$152),FORECAST($C$8,Инклинометрия!$B$2:$B$152,Инклинометрия!$A$2:$A$152))</f>
        <v>1330</v>
      </c>
      <c r="AA753" s="61">
        <f t="shared" si="365"/>
        <v>1400</v>
      </c>
      <c r="AB753" s="62">
        <f t="shared" si="384"/>
        <v>1400</v>
      </c>
      <c r="AC753" s="62">
        <f t="shared" si="366"/>
        <v>0</v>
      </c>
      <c r="AD753" s="65">
        <f>IF(R753=0,FORECAST($C$8,Инклинометрия!$B$2:$B$152,Инклинометрия!$A$2:$A$152),V753)</f>
        <v>1330</v>
      </c>
      <c r="AE753" s="65">
        <f>FORECAST($C$8-(R753+AA753),Инклинометрия!$B$2:$B$152,Инклинометрия!$A$2:$A$152)</f>
        <v>0</v>
      </c>
      <c r="AF753" s="65">
        <f>IF(AB753=0,"-",FORECAST($C$8,Инклинометрия!$B$2:$B$152,Инклинометрия!$A$2:$A$152))</f>
        <v>1330</v>
      </c>
      <c r="AG753" s="65">
        <f>IF(AB753=0,"-",FORECAST($C$8-AB753,Инклинометрия!$B$2:$B$152,Инклинометрия!$A$2:$A$152))</f>
        <v>0</v>
      </c>
      <c r="AH753" s="65" t="str">
        <f>IF(AC753=0,"-",FORECAST($C$8+AC753,Инклинометрия!$B$2:$B$152,Инклинометрия!$A$2:$A$152))</f>
        <v>-</v>
      </c>
      <c r="AI753" s="89" t="str">
        <f>IF(AC753=0,"-",FORECAST($C$8,Инклинометрия!$B$2:$B$152,Инклинометрия!$A$2:$A$152))</f>
        <v>-</v>
      </c>
      <c r="AJ753" s="28"/>
      <c r="AK753" s="67">
        <f t="shared" si="385"/>
        <v>0</v>
      </c>
      <c r="AL753" s="28">
        <f t="shared" si="386"/>
        <v>0</v>
      </c>
      <c r="AM753" s="28">
        <f t="shared" si="387"/>
        <v>0.1</v>
      </c>
      <c r="AN753" s="26">
        <f t="shared" si="388"/>
        <v>0.1</v>
      </c>
      <c r="AO753" s="87">
        <f t="shared" si="389"/>
        <v>145626.51678434567</v>
      </c>
      <c r="AP753" s="87">
        <f t="shared" si="367"/>
        <v>44301.516784345658</v>
      </c>
      <c r="AQ753" s="66">
        <f t="shared" si="368"/>
        <v>14695380</v>
      </c>
      <c r="AR753" s="66">
        <f t="shared" si="369"/>
        <v>14695380</v>
      </c>
      <c r="AS753" s="66">
        <f t="shared" si="370"/>
        <v>784800</v>
      </c>
      <c r="AT753" s="45">
        <f t="shared" si="374"/>
        <v>15625806.516784346</v>
      </c>
      <c r="AU753" s="75"/>
    </row>
    <row r="754" spans="2:47" x14ac:dyDescent="0.3">
      <c r="B754" s="41">
        <f t="shared" si="375"/>
        <v>3620</v>
      </c>
      <c r="C754" s="8">
        <f t="shared" si="390"/>
        <v>36.200000000000003</v>
      </c>
      <c r="D754" s="73">
        <f t="shared" si="371"/>
        <v>48.417499999999997</v>
      </c>
      <c r="E754" s="29">
        <f t="shared" si="393"/>
        <v>11990.445244384207</v>
      </c>
      <c r="F754" s="29">
        <f t="shared" si="376"/>
        <v>16.561388459095621</v>
      </c>
      <c r="G754" s="29">
        <f t="shared" si="391"/>
        <v>22.150857064040391</v>
      </c>
      <c r="H754" s="17">
        <f t="shared" si="377"/>
        <v>16037.220514363813</v>
      </c>
      <c r="I754" s="29">
        <f t="shared" si="378"/>
        <v>2.2250485660981263</v>
      </c>
      <c r="J754" s="29">
        <f t="shared" si="372"/>
        <v>20.847057720370817</v>
      </c>
      <c r="K754" s="39">
        <f t="shared" si="379"/>
        <v>1400</v>
      </c>
      <c r="L754" s="49">
        <f t="shared" si="362"/>
        <v>0</v>
      </c>
      <c r="M754" s="48">
        <f t="shared" si="363"/>
        <v>4.2266987561397071</v>
      </c>
      <c r="N754" s="51">
        <f t="shared" si="373"/>
        <v>0</v>
      </c>
      <c r="O754" s="54">
        <f t="shared" si="392"/>
        <v>18.880500609176615</v>
      </c>
      <c r="P754" s="34">
        <f t="shared" si="380"/>
        <v>1.7671458676442586</v>
      </c>
      <c r="Q754" s="30">
        <f t="shared" si="381"/>
        <v>0</v>
      </c>
      <c r="R754" s="58">
        <f t="shared" si="382"/>
        <v>0</v>
      </c>
      <c r="S754" s="58">
        <f t="shared" si="383"/>
        <v>0</v>
      </c>
      <c r="T754" s="58">
        <f t="shared" si="364"/>
        <v>100</v>
      </c>
      <c r="U754" s="88" t="str">
        <f>IF(R754=0,"-",FORECAST($C$8,Инклинометрия!$B$2:$B$152,Инклинометрия!$A$2:$A$152))</f>
        <v>-</v>
      </c>
      <c r="V754" s="88" t="str">
        <f>IF(R754=0,"-",FORECAST($C$8-R754,Инклинометрия!$B$2:$B$152,Инклинометрия!$A$2:$A$152))</f>
        <v>-</v>
      </c>
      <c r="W754" s="88" t="str">
        <f>IF(R754&gt;0,FORECAST($C$8,Инклинометрия!$B$2:$B$152,Инклинометрия!$A$2:$A$152),IF(AB754=$C$8,"-",FORECAST($C$8-AB754,Инклинометрия!$B$2:$B$152,Инклинометрия!$A$2:$A$152)))</f>
        <v>-</v>
      </c>
      <c r="X754" s="88" t="str">
        <f>IF(S754=0,"-",FORECAST($C$8-(S754+AB754),Инклинометрия!$B$2:$B$152,Инклинометрия!$A$2:$A$152))</f>
        <v>-</v>
      </c>
      <c r="Y754" s="88">
        <f>FORECAST($C$8+T754,Инклинометрия!$B$2:$B$152,Инклинометрия!$A$2:$A$152)</f>
        <v>1425</v>
      </c>
      <c r="Z754" s="88">
        <f>IF(R754=0,FORECAST($C$6-T754,Инклинометрия!$B$2:$B$152,Инклинометрия!$A$2:$A$152),FORECAST($C$8,Инклинометрия!$B$2:$B$152,Инклинометрия!$A$2:$A$152))</f>
        <v>1330</v>
      </c>
      <c r="AA754" s="61">
        <f t="shared" si="365"/>
        <v>1400</v>
      </c>
      <c r="AB754" s="62">
        <f t="shared" si="384"/>
        <v>1400</v>
      </c>
      <c r="AC754" s="62">
        <f t="shared" si="366"/>
        <v>0</v>
      </c>
      <c r="AD754" s="65">
        <f>IF(R754=0,FORECAST($C$8,Инклинометрия!$B$2:$B$152,Инклинометрия!$A$2:$A$152),V754)</f>
        <v>1330</v>
      </c>
      <c r="AE754" s="65">
        <f>FORECAST($C$8-(R754+AA754),Инклинометрия!$B$2:$B$152,Инклинометрия!$A$2:$A$152)</f>
        <v>0</v>
      </c>
      <c r="AF754" s="65">
        <f>IF(AB754=0,"-",FORECAST($C$8,Инклинометрия!$B$2:$B$152,Инклинометрия!$A$2:$A$152))</f>
        <v>1330</v>
      </c>
      <c r="AG754" s="65">
        <f>IF(AB754=0,"-",FORECAST($C$8-AB754,Инклинометрия!$B$2:$B$152,Инклинометрия!$A$2:$A$152))</f>
        <v>0</v>
      </c>
      <c r="AH754" s="65" t="str">
        <f>IF(AC754=0,"-",FORECAST($C$8+AC754,Инклинометрия!$B$2:$B$152,Инклинометрия!$A$2:$A$152))</f>
        <v>-</v>
      </c>
      <c r="AI754" s="89" t="str">
        <f>IF(AC754=0,"-",FORECAST($C$8,Инклинометрия!$B$2:$B$152,Инклинометрия!$A$2:$A$152))</f>
        <v>-</v>
      </c>
      <c r="AJ754" s="28"/>
      <c r="AK754" s="67">
        <f t="shared" si="385"/>
        <v>0</v>
      </c>
      <c r="AL754" s="28">
        <f t="shared" si="386"/>
        <v>0</v>
      </c>
      <c r="AM754" s="28">
        <f t="shared" si="387"/>
        <v>0.1</v>
      </c>
      <c r="AN754" s="26">
        <f t="shared" si="388"/>
        <v>0.1</v>
      </c>
      <c r="AO754" s="87">
        <f t="shared" si="389"/>
        <v>145626.51678434567</v>
      </c>
      <c r="AP754" s="87">
        <f t="shared" si="367"/>
        <v>44301.516784345658</v>
      </c>
      <c r="AQ754" s="66">
        <f t="shared" si="368"/>
        <v>14695380</v>
      </c>
      <c r="AR754" s="66">
        <f t="shared" si="369"/>
        <v>14695380</v>
      </c>
      <c r="AS754" s="66">
        <f t="shared" si="370"/>
        <v>784800</v>
      </c>
      <c r="AT754" s="45">
        <f t="shared" si="374"/>
        <v>15625806.516784346</v>
      </c>
      <c r="AU754" s="75"/>
    </row>
    <row r="755" spans="2:47" x14ac:dyDescent="0.3">
      <c r="B755" s="41">
        <f t="shared" si="375"/>
        <v>3625</v>
      </c>
      <c r="C755" s="8">
        <f t="shared" si="390"/>
        <v>36.25</v>
      </c>
      <c r="D755" s="73">
        <f t="shared" si="371"/>
        <v>48.484375</v>
      </c>
      <c r="E755" s="29">
        <f t="shared" si="393"/>
        <v>12007.006632843302</v>
      </c>
      <c r="F755" s="29">
        <f t="shared" si="376"/>
        <v>16.561388459093266</v>
      </c>
      <c r="G755" s="29">
        <f t="shared" si="391"/>
        <v>22.15085706403724</v>
      </c>
      <c r="H755" s="17">
        <f t="shared" si="377"/>
        <v>16059.371371427851</v>
      </c>
      <c r="I755" s="29">
        <f t="shared" si="378"/>
        <v>2.2250485660981263</v>
      </c>
      <c r="J755" s="29">
        <f t="shared" si="372"/>
        <v>20.847057720369335</v>
      </c>
      <c r="K755" s="39">
        <f t="shared" si="379"/>
        <v>1400</v>
      </c>
      <c r="L755" s="49">
        <f t="shared" si="362"/>
        <v>0</v>
      </c>
      <c r="M755" s="48">
        <f t="shared" si="363"/>
        <v>4.2266987561397071</v>
      </c>
      <c r="N755" s="51">
        <f t="shared" si="373"/>
        <v>0</v>
      </c>
      <c r="O755" s="54">
        <f t="shared" si="392"/>
        <v>18.880500609176615</v>
      </c>
      <c r="P755" s="34">
        <f t="shared" si="380"/>
        <v>1.7671458676442586</v>
      </c>
      <c r="Q755" s="30">
        <f t="shared" si="381"/>
        <v>0</v>
      </c>
      <c r="R755" s="58">
        <f t="shared" si="382"/>
        <v>0</v>
      </c>
      <c r="S755" s="58">
        <f t="shared" si="383"/>
        <v>0</v>
      </c>
      <c r="T755" s="58">
        <f t="shared" si="364"/>
        <v>100</v>
      </c>
      <c r="U755" s="88" t="str">
        <f>IF(R755=0,"-",FORECAST($C$8,Инклинометрия!$B$2:$B$152,Инклинометрия!$A$2:$A$152))</f>
        <v>-</v>
      </c>
      <c r="V755" s="88" t="str">
        <f>IF(R755=0,"-",FORECAST($C$8-R755,Инклинометрия!$B$2:$B$152,Инклинометрия!$A$2:$A$152))</f>
        <v>-</v>
      </c>
      <c r="W755" s="88" t="str">
        <f>IF(R755&gt;0,FORECAST($C$8,Инклинометрия!$B$2:$B$152,Инклинометрия!$A$2:$A$152),IF(AB755=$C$8,"-",FORECAST($C$8-AB755,Инклинометрия!$B$2:$B$152,Инклинометрия!$A$2:$A$152)))</f>
        <v>-</v>
      </c>
      <c r="X755" s="88" t="str">
        <f>IF(S755=0,"-",FORECAST($C$8-(S755+AB755),Инклинометрия!$B$2:$B$152,Инклинометрия!$A$2:$A$152))</f>
        <v>-</v>
      </c>
      <c r="Y755" s="88">
        <f>FORECAST($C$8+T755,Инклинометрия!$B$2:$B$152,Инклинометрия!$A$2:$A$152)</f>
        <v>1425</v>
      </c>
      <c r="Z755" s="88">
        <f>IF(R755=0,FORECAST($C$6-T755,Инклинометрия!$B$2:$B$152,Инклинометрия!$A$2:$A$152),FORECAST($C$8,Инклинометрия!$B$2:$B$152,Инклинометрия!$A$2:$A$152))</f>
        <v>1330</v>
      </c>
      <c r="AA755" s="61">
        <f t="shared" si="365"/>
        <v>1400</v>
      </c>
      <c r="AB755" s="62">
        <f t="shared" si="384"/>
        <v>1400</v>
      </c>
      <c r="AC755" s="62">
        <f t="shared" si="366"/>
        <v>0</v>
      </c>
      <c r="AD755" s="65">
        <f>IF(R755=0,FORECAST($C$8,Инклинометрия!$B$2:$B$152,Инклинометрия!$A$2:$A$152),V755)</f>
        <v>1330</v>
      </c>
      <c r="AE755" s="65">
        <f>FORECAST($C$8-(R755+AA755),Инклинометрия!$B$2:$B$152,Инклинометрия!$A$2:$A$152)</f>
        <v>0</v>
      </c>
      <c r="AF755" s="65">
        <f>IF(AB755=0,"-",FORECAST($C$8,Инклинометрия!$B$2:$B$152,Инклинометрия!$A$2:$A$152))</f>
        <v>1330</v>
      </c>
      <c r="AG755" s="65">
        <f>IF(AB755=0,"-",FORECAST($C$8-AB755,Инклинометрия!$B$2:$B$152,Инклинометрия!$A$2:$A$152))</f>
        <v>0</v>
      </c>
      <c r="AH755" s="65" t="str">
        <f>IF(AC755=0,"-",FORECAST($C$8+AC755,Инклинометрия!$B$2:$B$152,Инклинометрия!$A$2:$A$152))</f>
        <v>-</v>
      </c>
      <c r="AI755" s="89" t="str">
        <f>IF(AC755=0,"-",FORECAST($C$8,Инклинометрия!$B$2:$B$152,Инклинометрия!$A$2:$A$152))</f>
        <v>-</v>
      </c>
      <c r="AJ755" s="28"/>
      <c r="AK755" s="67">
        <f t="shared" si="385"/>
        <v>0</v>
      </c>
      <c r="AL755" s="28">
        <f t="shared" si="386"/>
        <v>0</v>
      </c>
      <c r="AM755" s="28">
        <f t="shared" si="387"/>
        <v>0.1</v>
      </c>
      <c r="AN755" s="26">
        <f t="shared" si="388"/>
        <v>0.1</v>
      </c>
      <c r="AO755" s="87">
        <f t="shared" si="389"/>
        <v>145626.51678434567</v>
      </c>
      <c r="AP755" s="87">
        <f t="shared" si="367"/>
        <v>44301.516784345658</v>
      </c>
      <c r="AQ755" s="66">
        <f t="shared" si="368"/>
        <v>14695380</v>
      </c>
      <c r="AR755" s="66">
        <f t="shared" si="369"/>
        <v>14695380</v>
      </c>
      <c r="AS755" s="66">
        <f t="shared" si="370"/>
        <v>784800</v>
      </c>
      <c r="AT755" s="45">
        <f t="shared" si="374"/>
        <v>15625806.516784346</v>
      </c>
      <c r="AU755" s="75"/>
    </row>
    <row r="756" spans="2:47" x14ac:dyDescent="0.3">
      <c r="B756" s="41">
        <f t="shared" si="375"/>
        <v>3630</v>
      </c>
      <c r="C756" s="8">
        <f t="shared" si="390"/>
        <v>36.300000000000004</v>
      </c>
      <c r="D756" s="73">
        <f t="shared" si="371"/>
        <v>48.55125000000001</v>
      </c>
      <c r="E756" s="29">
        <f t="shared" si="393"/>
        <v>12023.568021302397</v>
      </c>
      <c r="F756" s="29">
        <f t="shared" si="376"/>
        <v>16.561388459095621</v>
      </c>
      <c r="G756" s="29">
        <f t="shared" si="391"/>
        <v>22.150857064040391</v>
      </c>
      <c r="H756" s="17">
        <f t="shared" si="377"/>
        <v>16081.522228491891</v>
      </c>
      <c r="I756" s="29">
        <f t="shared" si="378"/>
        <v>2.2250485660981263</v>
      </c>
      <c r="J756" s="29">
        <f t="shared" si="372"/>
        <v>20.847057720370817</v>
      </c>
      <c r="K756" s="39">
        <f t="shared" si="379"/>
        <v>1400</v>
      </c>
      <c r="L756" s="49">
        <f t="shared" si="362"/>
        <v>0</v>
      </c>
      <c r="M756" s="48">
        <f t="shared" si="363"/>
        <v>4.2266987561397071</v>
      </c>
      <c r="N756" s="51">
        <f t="shared" si="373"/>
        <v>0</v>
      </c>
      <c r="O756" s="54">
        <f t="shared" si="392"/>
        <v>18.880500609176615</v>
      </c>
      <c r="P756" s="34">
        <f t="shared" si="380"/>
        <v>1.7671458676442586</v>
      </c>
      <c r="Q756" s="30">
        <f t="shared" si="381"/>
        <v>0</v>
      </c>
      <c r="R756" s="58">
        <f t="shared" si="382"/>
        <v>0</v>
      </c>
      <c r="S756" s="58">
        <f t="shared" si="383"/>
        <v>0</v>
      </c>
      <c r="T756" s="58">
        <f t="shared" si="364"/>
        <v>100</v>
      </c>
      <c r="U756" s="88" t="str">
        <f>IF(R756=0,"-",FORECAST($C$8,Инклинометрия!$B$2:$B$152,Инклинометрия!$A$2:$A$152))</f>
        <v>-</v>
      </c>
      <c r="V756" s="88" t="str">
        <f>IF(R756=0,"-",FORECAST($C$8-R756,Инклинометрия!$B$2:$B$152,Инклинометрия!$A$2:$A$152))</f>
        <v>-</v>
      </c>
      <c r="W756" s="88" t="str">
        <f>IF(R756&gt;0,FORECAST($C$8,Инклинометрия!$B$2:$B$152,Инклинометрия!$A$2:$A$152),IF(AB756=$C$8,"-",FORECAST($C$8-AB756,Инклинометрия!$B$2:$B$152,Инклинометрия!$A$2:$A$152)))</f>
        <v>-</v>
      </c>
      <c r="X756" s="88" t="str">
        <f>IF(S756=0,"-",FORECAST($C$8-(S756+AB756),Инклинометрия!$B$2:$B$152,Инклинометрия!$A$2:$A$152))</f>
        <v>-</v>
      </c>
      <c r="Y756" s="88">
        <f>FORECAST($C$8+T756,Инклинометрия!$B$2:$B$152,Инклинометрия!$A$2:$A$152)</f>
        <v>1425</v>
      </c>
      <c r="Z756" s="88">
        <f>IF(R756=0,FORECAST($C$6-T756,Инклинометрия!$B$2:$B$152,Инклинометрия!$A$2:$A$152),FORECAST($C$8,Инклинометрия!$B$2:$B$152,Инклинометрия!$A$2:$A$152))</f>
        <v>1330</v>
      </c>
      <c r="AA756" s="61">
        <f t="shared" si="365"/>
        <v>1400</v>
      </c>
      <c r="AB756" s="62">
        <f t="shared" si="384"/>
        <v>1400</v>
      </c>
      <c r="AC756" s="62">
        <f t="shared" si="366"/>
        <v>0</v>
      </c>
      <c r="AD756" s="65">
        <f>IF(R756=0,FORECAST($C$8,Инклинометрия!$B$2:$B$152,Инклинометрия!$A$2:$A$152),V756)</f>
        <v>1330</v>
      </c>
      <c r="AE756" s="65">
        <f>FORECAST($C$8-(R756+AA756),Инклинометрия!$B$2:$B$152,Инклинометрия!$A$2:$A$152)</f>
        <v>0</v>
      </c>
      <c r="AF756" s="65">
        <f>IF(AB756=0,"-",FORECAST($C$8,Инклинометрия!$B$2:$B$152,Инклинометрия!$A$2:$A$152))</f>
        <v>1330</v>
      </c>
      <c r="AG756" s="65">
        <f>IF(AB756=0,"-",FORECAST($C$8-AB756,Инклинометрия!$B$2:$B$152,Инклинометрия!$A$2:$A$152))</f>
        <v>0</v>
      </c>
      <c r="AH756" s="65" t="str">
        <f>IF(AC756=0,"-",FORECAST($C$8+AC756,Инклинометрия!$B$2:$B$152,Инклинометрия!$A$2:$A$152))</f>
        <v>-</v>
      </c>
      <c r="AI756" s="89" t="str">
        <f>IF(AC756=0,"-",FORECAST($C$8,Инклинометрия!$B$2:$B$152,Инклинометрия!$A$2:$A$152))</f>
        <v>-</v>
      </c>
      <c r="AJ756" s="28"/>
      <c r="AK756" s="67">
        <f t="shared" si="385"/>
        <v>0</v>
      </c>
      <c r="AL756" s="28">
        <f t="shared" si="386"/>
        <v>0</v>
      </c>
      <c r="AM756" s="28">
        <f t="shared" si="387"/>
        <v>0.1</v>
      </c>
      <c r="AN756" s="26">
        <f t="shared" si="388"/>
        <v>0.1</v>
      </c>
      <c r="AO756" s="87">
        <f t="shared" si="389"/>
        <v>145626.51678434567</v>
      </c>
      <c r="AP756" s="87">
        <f t="shared" si="367"/>
        <v>44301.516784345658</v>
      </c>
      <c r="AQ756" s="66">
        <f t="shared" si="368"/>
        <v>14695380</v>
      </c>
      <c r="AR756" s="66">
        <f t="shared" si="369"/>
        <v>14695380</v>
      </c>
      <c r="AS756" s="66">
        <f t="shared" si="370"/>
        <v>784800</v>
      </c>
      <c r="AT756" s="45">
        <f t="shared" si="374"/>
        <v>15625806.516784346</v>
      </c>
      <c r="AU756" s="75"/>
    </row>
    <row r="757" spans="2:47" x14ac:dyDescent="0.3">
      <c r="B757" s="41">
        <f t="shared" si="375"/>
        <v>3635</v>
      </c>
      <c r="C757" s="8">
        <f t="shared" si="390"/>
        <v>36.35</v>
      </c>
      <c r="D757" s="73">
        <f t="shared" si="371"/>
        <v>48.618124999999999</v>
      </c>
      <c r="E757" s="29">
        <f t="shared" si="393"/>
        <v>12040.12940976149</v>
      </c>
      <c r="F757" s="29">
        <f t="shared" si="376"/>
        <v>16.561388459093266</v>
      </c>
      <c r="G757" s="29">
        <f t="shared" si="391"/>
        <v>22.15085706403724</v>
      </c>
      <c r="H757" s="17">
        <f t="shared" si="377"/>
        <v>16103.673085555929</v>
      </c>
      <c r="I757" s="29">
        <f t="shared" si="378"/>
        <v>2.2250485660981263</v>
      </c>
      <c r="J757" s="29">
        <f t="shared" si="372"/>
        <v>20.847057720369335</v>
      </c>
      <c r="K757" s="39">
        <f t="shared" si="379"/>
        <v>1400</v>
      </c>
      <c r="L757" s="49">
        <f t="shared" si="362"/>
        <v>0</v>
      </c>
      <c r="M757" s="48">
        <f t="shared" si="363"/>
        <v>4.2266987561397071</v>
      </c>
      <c r="N757" s="51">
        <f t="shared" si="373"/>
        <v>0</v>
      </c>
      <c r="O757" s="54">
        <f t="shared" si="392"/>
        <v>18.880500609176615</v>
      </c>
      <c r="P757" s="34">
        <f t="shared" si="380"/>
        <v>1.7671458676442586</v>
      </c>
      <c r="Q757" s="30">
        <f t="shared" si="381"/>
        <v>0</v>
      </c>
      <c r="R757" s="58">
        <f t="shared" si="382"/>
        <v>0</v>
      </c>
      <c r="S757" s="58">
        <f t="shared" si="383"/>
        <v>0</v>
      </c>
      <c r="T757" s="58">
        <f t="shared" si="364"/>
        <v>100</v>
      </c>
      <c r="U757" s="88" t="str">
        <f>IF(R757=0,"-",FORECAST($C$8,Инклинометрия!$B$2:$B$152,Инклинометрия!$A$2:$A$152))</f>
        <v>-</v>
      </c>
      <c r="V757" s="88" t="str">
        <f>IF(R757=0,"-",FORECAST($C$8-R757,Инклинометрия!$B$2:$B$152,Инклинометрия!$A$2:$A$152))</f>
        <v>-</v>
      </c>
      <c r="W757" s="88" t="str">
        <f>IF(R757&gt;0,FORECAST($C$8,Инклинометрия!$B$2:$B$152,Инклинометрия!$A$2:$A$152),IF(AB757=$C$8,"-",FORECAST($C$8-AB757,Инклинометрия!$B$2:$B$152,Инклинометрия!$A$2:$A$152)))</f>
        <v>-</v>
      </c>
      <c r="X757" s="88" t="str">
        <f>IF(S757=0,"-",FORECAST($C$8-(S757+AB757),Инклинометрия!$B$2:$B$152,Инклинометрия!$A$2:$A$152))</f>
        <v>-</v>
      </c>
      <c r="Y757" s="88">
        <f>FORECAST($C$8+T757,Инклинометрия!$B$2:$B$152,Инклинометрия!$A$2:$A$152)</f>
        <v>1425</v>
      </c>
      <c r="Z757" s="88">
        <f>IF(R757=0,FORECAST($C$6-T757,Инклинометрия!$B$2:$B$152,Инклинометрия!$A$2:$A$152),FORECAST($C$8,Инклинометрия!$B$2:$B$152,Инклинометрия!$A$2:$A$152))</f>
        <v>1330</v>
      </c>
      <c r="AA757" s="61">
        <f t="shared" si="365"/>
        <v>1400</v>
      </c>
      <c r="AB757" s="62">
        <f t="shared" si="384"/>
        <v>1400</v>
      </c>
      <c r="AC757" s="62">
        <f t="shared" si="366"/>
        <v>0</v>
      </c>
      <c r="AD757" s="65">
        <f>IF(R757=0,FORECAST($C$8,Инклинометрия!$B$2:$B$152,Инклинометрия!$A$2:$A$152),V757)</f>
        <v>1330</v>
      </c>
      <c r="AE757" s="65">
        <f>FORECAST($C$8-(R757+AA757),Инклинометрия!$B$2:$B$152,Инклинометрия!$A$2:$A$152)</f>
        <v>0</v>
      </c>
      <c r="AF757" s="65">
        <f>IF(AB757=0,"-",FORECAST($C$8,Инклинометрия!$B$2:$B$152,Инклинометрия!$A$2:$A$152))</f>
        <v>1330</v>
      </c>
      <c r="AG757" s="65">
        <f>IF(AB757=0,"-",FORECAST($C$8-AB757,Инклинометрия!$B$2:$B$152,Инклинометрия!$A$2:$A$152))</f>
        <v>0</v>
      </c>
      <c r="AH757" s="65" t="str">
        <f>IF(AC757=0,"-",FORECAST($C$8+AC757,Инклинометрия!$B$2:$B$152,Инклинометрия!$A$2:$A$152))</f>
        <v>-</v>
      </c>
      <c r="AI757" s="89" t="str">
        <f>IF(AC757=0,"-",FORECAST($C$8,Инклинометрия!$B$2:$B$152,Инклинометрия!$A$2:$A$152))</f>
        <v>-</v>
      </c>
      <c r="AJ757" s="28"/>
      <c r="AK757" s="67">
        <f t="shared" si="385"/>
        <v>0</v>
      </c>
      <c r="AL757" s="28">
        <f t="shared" si="386"/>
        <v>0</v>
      </c>
      <c r="AM757" s="28">
        <f t="shared" si="387"/>
        <v>0.1</v>
      </c>
      <c r="AN757" s="26">
        <f t="shared" si="388"/>
        <v>0.1</v>
      </c>
      <c r="AO757" s="87">
        <f t="shared" si="389"/>
        <v>145626.51678434567</v>
      </c>
      <c r="AP757" s="87">
        <f t="shared" si="367"/>
        <v>44301.516784345658</v>
      </c>
      <c r="AQ757" s="66">
        <f t="shared" si="368"/>
        <v>14695380</v>
      </c>
      <c r="AR757" s="66">
        <f t="shared" si="369"/>
        <v>14695380</v>
      </c>
      <c r="AS757" s="66">
        <f t="shared" si="370"/>
        <v>784800</v>
      </c>
      <c r="AT757" s="45">
        <f t="shared" si="374"/>
        <v>15625806.516784346</v>
      </c>
      <c r="AU757" s="75"/>
    </row>
    <row r="758" spans="2:47" x14ac:dyDescent="0.3">
      <c r="B758" s="41">
        <f t="shared" si="375"/>
        <v>3640</v>
      </c>
      <c r="C758" s="8">
        <f t="shared" si="390"/>
        <v>36.4</v>
      </c>
      <c r="D758" s="73">
        <f t="shared" si="371"/>
        <v>48.685000000000002</v>
      </c>
      <c r="E758" s="29">
        <f t="shared" si="393"/>
        <v>12056.690798220583</v>
      </c>
      <c r="F758" s="29">
        <f t="shared" si="376"/>
        <v>16.561388459093266</v>
      </c>
      <c r="G758" s="29">
        <f t="shared" si="391"/>
        <v>22.15085706403724</v>
      </c>
      <c r="H758" s="17">
        <f t="shared" si="377"/>
        <v>16125.823942619967</v>
      </c>
      <c r="I758" s="29">
        <f t="shared" si="378"/>
        <v>2.2250485660981263</v>
      </c>
      <c r="J758" s="29">
        <f t="shared" si="372"/>
        <v>20.847057720369335</v>
      </c>
      <c r="K758" s="39">
        <f t="shared" si="379"/>
        <v>1400</v>
      </c>
      <c r="L758" s="49">
        <f t="shared" si="362"/>
        <v>0</v>
      </c>
      <c r="M758" s="48">
        <f t="shared" si="363"/>
        <v>4.2266987561397071</v>
      </c>
      <c r="N758" s="51">
        <f t="shared" si="373"/>
        <v>0</v>
      </c>
      <c r="O758" s="54">
        <f t="shared" si="392"/>
        <v>18.880500609176615</v>
      </c>
      <c r="P758" s="34">
        <f t="shared" si="380"/>
        <v>1.7671458676442586</v>
      </c>
      <c r="Q758" s="30">
        <f t="shared" si="381"/>
        <v>0</v>
      </c>
      <c r="R758" s="58">
        <f t="shared" si="382"/>
        <v>0</v>
      </c>
      <c r="S758" s="58">
        <f t="shared" si="383"/>
        <v>0</v>
      </c>
      <c r="T758" s="58">
        <f t="shared" si="364"/>
        <v>100</v>
      </c>
      <c r="U758" s="88" t="str">
        <f>IF(R758=0,"-",FORECAST($C$8,Инклинометрия!$B$2:$B$152,Инклинометрия!$A$2:$A$152))</f>
        <v>-</v>
      </c>
      <c r="V758" s="88" t="str">
        <f>IF(R758=0,"-",FORECAST($C$8-R758,Инклинометрия!$B$2:$B$152,Инклинометрия!$A$2:$A$152))</f>
        <v>-</v>
      </c>
      <c r="W758" s="88" t="str">
        <f>IF(R758&gt;0,FORECAST($C$8,Инклинометрия!$B$2:$B$152,Инклинометрия!$A$2:$A$152),IF(AB758=$C$8,"-",FORECAST($C$8-AB758,Инклинометрия!$B$2:$B$152,Инклинометрия!$A$2:$A$152)))</f>
        <v>-</v>
      </c>
      <c r="X758" s="88" t="str">
        <f>IF(S758=0,"-",FORECAST($C$8-(S758+AB758),Инклинометрия!$B$2:$B$152,Инклинометрия!$A$2:$A$152))</f>
        <v>-</v>
      </c>
      <c r="Y758" s="88">
        <f>FORECAST($C$8+T758,Инклинометрия!$B$2:$B$152,Инклинометрия!$A$2:$A$152)</f>
        <v>1425</v>
      </c>
      <c r="Z758" s="88">
        <f>IF(R758=0,FORECAST($C$6-T758,Инклинометрия!$B$2:$B$152,Инклинометрия!$A$2:$A$152),FORECAST($C$8,Инклинометрия!$B$2:$B$152,Инклинометрия!$A$2:$A$152))</f>
        <v>1330</v>
      </c>
      <c r="AA758" s="61">
        <f t="shared" si="365"/>
        <v>1400</v>
      </c>
      <c r="AB758" s="62">
        <f t="shared" si="384"/>
        <v>1400</v>
      </c>
      <c r="AC758" s="62">
        <f t="shared" si="366"/>
        <v>0</v>
      </c>
      <c r="AD758" s="65">
        <f>IF(R758=0,FORECAST($C$8,Инклинометрия!$B$2:$B$152,Инклинометрия!$A$2:$A$152),V758)</f>
        <v>1330</v>
      </c>
      <c r="AE758" s="65">
        <f>FORECAST($C$8-(R758+AA758),Инклинометрия!$B$2:$B$152,Инклинометрия!$A$2:$A$152)</f>
        <v>0</v>
      </c>
      <c r="AF758" s="65">
        <f>IF(AB758=0,"-",FORECAST($C$8,Инклинометрия!$B$2:$B$152,Инклинометрия!$A$2:$A$152))</f>
        <v>1330</v>
      </c>
      <c r="AG758" s="65">
        <f>IF(AB758=0,"-",FORECAST($C$8-AB758,Инклинометрия!$B$2:$B$152,Инклинометрия!$A$2:$A$152))</f>
        <v>0</v>
      </c>
      <c r="AH758" s="65" t="str">
        <f>IF(AC758=0,"-",FORECAST($C$8+AC758,Инклинометрия!$B$2:$B$152,Инклинометрия!$A$2:$A$152))</f>
        <v>-</v>
      </c>
      <c r="AI758" s="89" t="str">
        <f>IF(AC758=0,"-",FORECAST($C$8,Инклинометрия!$B$2:$B$152,Инклинометрия!$A$2:$A$152))</f>
        <v>-</v>
      </c>
      <c r="AJ758" s="28"/>
      <c r="AK758" s="67">
        <f t="shared" si="385"/>
        <v>0</v>
      </c>
      <c r="AL758" s="28">
        <f t="shared" si="386"/>
        <v>0</v>
      </c>
      <c r="AM758" s="28">
        <f t="shared" si="387"/>
        <v>0.1</v>
      </c>
      <c r="AN758" s="26">
        <f t="shared" si="388"/>
        <v>0.1</v>
      </c>
      <c r="AO758" s="87">
        <f t="shared" si="389"/>
        <v>145626.51678434567</v>
      </c>
      <c r="AP758" s="87">
        <f t="shared" si="367"/>
        <v>44301.516784345658</v>
      </c>
      <c r="AQ758" s="66">
        <f t="shared" si="368"/>
        <v>14695380</v>
      </c>
      <c r="AR758" s="66">
        <f t="shared" si="369"/>
        <v>14695380</v>
      </c>
      <c r="AS758" s="66">
        <f t="shared" si="370"/>
        <v>784800</v>
      </c>
      <c r="AT758" s="45">
        <f t="shared" si="374"/>
        <v>15625806.516784346</v>
      </c>
      <c r="AU758" s="75"/>
    </row>
    <row r="759" spans="2:47" x14ac:dyDescent="0.3">
      <c r="B759" s="41">
        <f t="shared" si="375"/>
        <v>3645</v>
      </c>
      <c r="C759" s="8">
        <f t="shared" si="390"/>
        <v>36.450000000000003</v>
      </c>
      <c r="D759" s="73">
        <f t="shared" si="371"/>
        <v>48.751874999999998</v>
      </c>
      <c r="E759" s="29">
        <f t="shared" si="393"/>
        <v>12073.25218667968</v>
      </c>
      <c r="F759" s="29">
        <f t="shared" si="376"/>
        <v>16.561388459095621</v>
      </c>
      <c r="G759" s="29">
        <f t="shared" si="391"/>
        <v>22.150857064040391</v>
      </c>
      <c r="H759" s="17">
        <f t="shared" si="377"/>
        <v>16147.974799684007</v>
      </c>
      <c r="I759" s="29">
        <f t="shared" si="378"/>
        <v>2.2250485660981263</v>
      </c>
      <c r="J759" s="29">
        <f t="shared" si="372"/>
        <v>20.847057720370817</v>
      </c>
      <c r="K759" s="39">
        <f t="shared" si="379"/>
        <v>1400</v>
      </c>
      <c r="L759" s="49">
        <f t="shared" si="362"/>
        <v>0</v>
      </c>
      <c r="M759" s="48">
        <f t="shared" si="363"/>
        <v>4.2266987561397071</v>
      </c>
      <c r="N759" s="51">
        <f t="shared" si="373"/>
        <v>0</v>
      </c>
      <c r="O759" s="54">
        <f t="shared" si="392"/>
        <v>18.880500609176615</v>
      </c>
      <c r="P759" s="34">
        <f t="shared" si="380"/>
        <v>1.7671458676442586</v>
      </c>
      <c r="Q759" s="30">
        <f t="shared" si="381"/>
        <v>0</v>
      </c>
      <c r="R759" s="58">
        <f t="shared" si="382"/>
        <v>0</v>
      </c>
      <c r="S759" s="58">
        <f t="shared" si="383"/>
        <v>0</v>
      </c>
      <c r="T759" s="58">
        <f t="shared" si="364"/>
        <v>100</v>
      </c>
      <c r="U759" s="88" t="str">
        <f>IF(R759=0,"-",FORECAST($C$8,Инклинометрия!$B$2:$B$152,Инклинометрия!$A$2:$A$152))</f>
        <v>-</v>
      </c>
      <c r="V759" s="88" t="str">
        <f>IF(R759=0,"-",FORECAST($C$8-R759,Инклинометрия!$B$2:$B$152,Инклинометрия!$A$2:$A$152))</f>
        <v>-</v>
      </c>
      <c r="W759" s="88" t="str">
        <f>IF(R759&gt;0,FORECAST($C$8,Инклинометрия!$B$2:$B$152,Инклинометрия!$A$2:$A$152),IF(AB759=$C$8,"-",FORECAST($C$8-AB759,Инклинометрия!$B$2:$B$152,Инклинометрия!$A$2:$A$152)))</f>
        <v>-</v>
      </c>
      <c r="X759" s="88" t="str">
        <f>IF(S759=0,"-",FORECAST($C$8-(S759+AB759),Инклинометрия!$B$2:$B$152,Инклинометрия!$A$2:$A$152))</f>
        <v>-</v>
      </c>
      <c r="Y759" s="88">
        <f>FORECAST($C$8+T759,Инклинометрия!$B$2:$B$152,Инклинометрия!$A$2:$A$152)</f>
        <v>1425</v>
      </c>
      <c r="Z759" s="88">
        <f>IF(R759=0,FORECAST($C$6-T759,Инклинометрия!$B$2:$B$152,Инклинометрия!$A$2:$A$152),FORECAST($C$8,Инклинометрия!$B$2:$B$152,Инклинометрия!$A$2:$A$152))</f>
        <v>1330</v>
      </c>
      <c r="AA759" s="61">
        <f t="shared" si="365"/>
        <v>1400</v>
      </c>
      <c r="AB759" s="62">
        <f t="shared" si="384"/>
        <v>1400</v>
      </c>
      <c r="AC759" s="62">
        <f>IF(R759&gt;0,0,IF(AC758+AL759/$C$23&gt;$F$23,$F$23,AC758+AL759/$C$23))</f>
        <v>0</v>
      </c>
      <c r="AD759" s="65">
        <f>IF(R759=0,FORECAST($C$8,Инклинометрия!$B$2:$B$152,Инклинометрия!$A$2:$A$152),V759)</f>
        <v>1330</v>
      </c>
      <c r="AE759" s="65">
        <f>FORECAST($C$8-(R759+AA759),Инклинометрия!$B$2:$B$152,Инклинометрия!$A$2:$A$152)</f>
        <v>0</v>
      </c>
      <c r="AF759" s="65">
        <f>IF(AB759=0,"-",FORECAST($C$8,Инклинометрия!$B$2:$B$152,Инклинометрия!$A$2:$A$152))</f>
        <v>1330</v>
      </c>
      <c r="AG759" s="65">
        <f>IF(AB759=0,"-",FORECAST($C$8-AB759,Инклинометрия!$B$2:$B$152,Инклинометрия!$A$2:$A$152))</f>
        <v>0</v>
      </c>
      <c r="AH759" s="65" t="str">
        <f>IF(AC759=0,"-",FORECAST($C$8+AC759,Инклинометрия!$B$2:$B$152,Инклинометрия!$A$2:$A$152))</f>
        <v>-</v>
      </c>
      <c r="AI759" s="89" t="str">
        <f>IF(AC759=0,"-",FORECAST($C$8,Инклинометрия!$B$2:$B$152,Инклинометрия!$A$2:$A$152))</f>
        <v>-</v>
      </c>
      <c r="AJ759" s="28"/>
      <c r="AK759" s="67">
        <f t="shared" si="385"/>
        <v>0</v>
      </c>
      <c r="AL759" s="28">
        <f t="shared" si="386"/>
        <v>0</v>
      </c>
      <c r="AM759" s="28">
        <f t="shared" si="387"/>
        <v>0.1</v>
      </c>
      <c r="AN759" s="26">
        <f t="shared" si="388"/>
        <v>0.1</v>
      </c>
      <c r="AO759" s="87">
        <f t="shared" si="389"/>
        <v>145626.51678434567</v>
      </c>
      <c r="AP759" s="87">
        <f t="shared" si="367"/>
        <v>44301.516784345658</v>
      </c>
      <c r="AQ759" s="66">
        <f t="shared" si="368"/>
        <v>14695380</v>
      </c>
      <c r="AR759" s="66">
        <f t="shared" si="369"/>
        <v>14695380</v>
      </c>
      <c r="AS759" s="66">
        <f t="shared" si="370"/>
        <v>784800</v>
      </c>
      <c r="AT759" s="45">
        <f t="shared" si="374"/>
        <v>15625806.516784346</v>
      </c>
      <c r="AU759" s="75"/>
    </row>
    <row r="760" spans="2:47" x14ac:dyDescent="0.3">
      <c r="B760" s="41">
        <f t="shared" si="375"/>
        <v>3650</v>
      </c>
      <c r="C760" s="8">
        <f t="shared" si="390"/>
        <v>36.5</v>
      </c>
      <c r="D760" s="73">
        <f t="shared" si="371"/>
        <v>48.818750000000001</v>
      </c>
      <c r="E760" s="29">
        <f t="shared" si="393"/>
        <v>12089.813575138773</v>
      </c>
      <c r="F760" s="29">
        <f t="shared" si="376"/>
        <v>16.561388459093266</v>
      </c>
      <c r="G760" s="29">
        <f t="shared" si="391"/>
        <v>22.15085706403724</v>
      </c>
      <c r="H760" s="17">
        <f t="shared" si="377"/>
        <v>16170.125656748045</v>
      </c>
      <c r="I760" s="29">
        <f t="shared" si="378"/>
        <v>2.2250485660981263</v>
      </c>
      <c r="J760" s="29">
        <f t="shared" si="372"/>
        <v>20.847057720369335</v>
      </c>
      <c r="K760" s="39">
        <f t="shared" si="379"/>
        <v>1400</v>
      </c>
      <c r="L760" s="49">
        <f t="shared" si="362"/>
        <v>0</v>
      </c>
      <c r="M760" s="48">
        <f t="shared" si="363"/>
        <v>4.2266987561397071</v>
      </c>
      <c r="N760" s="51">
        <f t="shared" si="373"/>
        <v>0</v>
      </c>
      <c r="O760" s="54">
        <f t="shared" si="392"/>
        <v>18.880500609176615</v>
      </c>
      <c r="P760" s="34">
        <f t="shared" si="380"/>
        <v>1.7671458676442586</v>
      </c>
      <c r="Q760" s="30">
        <f t="shared" si="381"/>
        <v>0</v>
      </c>
      <c r="R760" s="58">
        <f t="shared" si="382"/>
        <v>0</v>
      </c>
      <c r="S760" s="58">
        <f t="shared" si="383"/>
        <v>0</v>
      </c>
      <c r="T760" s="58">
        <f t="shared" si="364"/>
        <v>100</v>
      </c>
      <c r="U760" s="88" t="str">
        <f>IF(R760=0,"-",FORECAST($C$8,Инклинометрия!$B$2:$B$152,Инклинометрия!$A$2:$A$152))</f>
        <v>-</v>
      </c>
      <c r="V760" s="88" t="str">
        <f>IF(R760=0,"-",FORECAST($C$8-R760,Инклинометрия!$B$2:$B$152,Инклинометрия!$A$2:$A$152))</f>
        <v>-</v>
      </c>
      <c r="W760" s="88" t="str">
        <f>IF(R760&gt;0,FORECAST($C$8,Инклинометрия!$B$2:$B$152,Инклинометрия!$A$2:$A$152),IF(AB760=$C$8,"-",FORECAST($C$8-AB760,Инклинометрия!$B$2:$B$152,Инклинометрия!$A$2:$A$152)))</f>
        <v>-</v>
      </c>
      <c r="X760" s="88" t="str">
        <f>IF(S760=0,"-",FORECAST($C$8-(S760+AB760),Инклинометрия!$B$2:$B$152,Инклинометрия!$A$2:$A$152))</f>
        <v>-</v>
      </c>
      <c r="Y760" s="88">
        <f>FORECAST($C$8+T760,Инклинометрия!$B$2:$B$152,Инклинометрия!$A$2:$A$152)</f>
        <v>1425</v>
      </c>
      <c r="Z760" s="88">
        <f>IF(R760=0,FORECAST($C$6-T760,Инклинометрия!$B$2:$B$152,Инклинометрия!$A$2:$A$152),FORECAST($C$8,Инклинометрия!$B$2:$B$152,Инклинометрия!$A$2:$A$152))</f>
        <v>1330</v>
      </c>
      <c r="AA760" s="61">
        <f t="shared" si="365"/>
        <v>1400</v>
      </c>
      <c r="AB760" s="62">
        <f t="shared" si="384"/>
        <v>1400</v>
      </c>
      <c r="AC760" s="62">
        <f t="shared" si="366"/>
        <v>0</v>
      </c>
      <c r="AD760" s="65">
        <f>IF(R760=0,FORECAST($C$8,Инклинометрия!$B$2:$B$152,Инклинометрия!$A$2:$A$152),V760)</f>
        <v>1330</v>
      </c>
      <c r="AE760" s="65">
        <f>FORECAST($C$8-(R760+AA760),Инклинометрия!$B$2:$B$152,Инклинометрия!$A$2:$A$152)</f>
        <v>0</v>
      </c>
      <c r="AF760" s="65">
        <f>IF(AB760=0,"-",FORECAST($C$8,Инклинометрия!$B$2:$B$152,Инклинометрия!$A$2:$A$152))</f>
        <v>1330</v>
      </c>
      <c r="AG760" s="65">
        <f>IF(AB760=0,"-",FORECAST($C$8-AB760,Инклинометрия!$B$2:$B$152,Инклинометрия!$A$2:$A$152))</f>
        <v>0</v>
      </c>
      <c r="AH760" s="65" t="str">
        <f>IF(AC760=0,"-",FORECAST($C$8+AC760,Инклинометрия!$B$2:$B$152,Инклинометрия!$A$2:$A$152))</f>
        <v>-</v>
      </c>
      <c r="AI760" s="89" t="str">
        <f>IF(AC760=0,"-",FORECAST($C$8,Инклинометрия!$B$2:$B$152,Инклинометрия!$A$2:$A$152))</f>
        <v>-</v>
      </c>
      <c r="AJ760" s="28"/>
      <c r="AK760" s="67">
        <f t="shared" si="385"/>
        <v>0</v>
      </c>
      <c r="AL760" s="28">
        <f t="shared" si="386"/>
        <v>0</v>
      </c>
      <c r="AM760" s="28">
        <f t="shared" si="387"/>
        <v>0.1</v>
      </c>
      <c r="AN760" s="26">
        <f t="shared" si="388"/>
        <v>0.1</v>
      </c>
      <c r="AO760" s="87">
        <f t="shared" si="389"/>
        <v>145626.51678434567</v>
      </c>
      <c r="AP760" s="87">
        <f t="shared" si="367"/>
        <v>44301.516784345658</v>
      </c>
      <c r="AQ760" s="66">
        <f t="shared" si="368"/>
        <v>14695380</v>
      </c>
      <c r="AR760" s="66">
        <f t="shared" si="369"/>
        <v>14695380</v>
      </c>
      <c r="AS760" s="66">
        <f t="shared" si="370"/>
        <v>784800</v>
      </c>
      <c r="AT760" s="45">
        <f t="shared" si="374"/>
        <v>15625806.516784346</v>
      </c>
      <c r="AU760" s="75"/>
    </row>
    <row r="761" spans="2:47" x14ac:dyDescent="0.3">
      <c r="B761" s="41">
        <f t="shared" si="375"/>
        <v>3655</v>
      </c>
      <c r="C761" s="8">
        <f t="shared" si="390"/>
        <v>36.550000000000004</v>
      </c>
      <c r="D761" s="73">
        <f t="shared" si="371"/>
        <v>48.885625000000012</v>
      </c>
      <c r="E761" s="29">
        <f t="shared" si="393"/>
        <v>12106.374963597867</v>
      </c>
      <c r="F761" s="29">
        <f t="shared" si="376"/>
        <v>16.561388459095621</v>
      </c>
      <c r="G761" s="29">
        <f t="shared" si="391"/>
        <v>22.150857064040391</v>
      </c>
      <c r="H761" s="17">
        <f t="shared" si="377"/>
        <v>16192.276513812085</v>
      </c>
      <c r="I761" s="29">
        <f t="shared" si="378"/>
        <v>2.2250485660981263</v>
      </c>
      <c r="J761" s="29">
        <f t="shared" si="372"/>
        <v>20.847057720370817</v>
      </c>
      <c r="K761" s="39">
        <f t="shared" si="379"/>
        <v>1400</v>
      </c>
      <c r="L761" s="49">
        <f t="shared" si="362"/>
        <v>0</v>
      </c>
      <c r="M761" s="48">
        <f t="shared" si="363"/>
        <v>4.2266987561397071</v>
      </c>
      <c r="N761" s="51">
        <f t="shared" si="373"/>
        <v>0</v>
      </c>
      <c r="O761" s="54">
        <f t="shared" si="392"/>
        <v>18.880500609176615</v>
      </c>
      <c r="P761" s="34">
        <f t="shared" si="380"/>
        <v>1.7671458676442586</v>
      </c>
      <c r="Q761" s="30">
        <f t="shared" si="381"/>
        <v>0</v>
      </c>
      <c r="R761" s="58">
        <f t="shared" si="382"/>
        <v>0</v>
      </c>
      <c r="S761" s="58">
        <f t="shared" si="383"/>
        <v>0</v>
      </c>
      <c r="T761" s="58">
        <f t="shared" si="364"/>
        <v>100</v>
      </c>
      <c r="U761" s="88" t="str">
        <f>IF(R761=0,"-",FORECAST($C$8,Инклинометрия!$B$2:$B$152,Инклинометрия!$A$2:$A$152))</f>
        <v>-</v>
      </c>
      <c r="V761" s="88" t="str">
        <f>IF(R761=0,"-",FORECAST($C$8-R761,Инклинометрия!$B$2:$B$152,Инклинометрия!$A$2:$A$152))</f>
        <v>-</v>
      </c>
      <c r="W761" s="88" t="str">
        <f>IF(R761&gt;0,FORECAST($C$8,Инклинометрия!$B$2:$B$152,Инклинометрия!$A$2:$A$152),IF(AB761=$C$8,"-",FORECAST($C$8-AB761,Инклинометрия!$B$2:$B$152,Инклинометрия!$A$2:$A$152)))</f>
        <v>-</v>
      </c>
      <c r="X761" s="88" t="str">
        <f>IF(S761=0,"-",FORECAST($C$8-(S761+AB761),Инклинометрия!$B$2:$B$152,Инклинометрия!$A$2:$A$152))</f>
        <v>-</v>
      </c>
      <c r="Y761" s="88">
        <f>FORECAST($C$8+T761,Инклинометрия!$B$2:$B$152,Инклинометрия!$A$2:$A$152)</f>
        <v>1425</v>
      </c>
      <c r="Z761" s="88">
        <f>IF(R761=0,FORECAST($C$6-T761,Инклинометрия!$B$2:$B$152,Инклинометрия!$A$2:$A$152),FORECAST($C$8,Инклинометрия!$B$2:$B$152,Инклинометрия!$A$2:$A$152))</f>
        <v>1330</v>
      </c>
      <c r="AA761" s="61">
        <f t="shared" si="365"/>
        <v>1400</v>
      </c>
      <c r="AB761" s="62">
        <f t="shared" si="384"/>
        <v>1400</v>
      </c>
      <c r="AC761" s="62">
        <f t="shared" si="366"/>
        <v>0</v>
      </c>
      <c r="AD761" s="65">
        <f>IF(R761=0,FORECAST($C$8,Инклинометрия!$B$2:$B$152,Инклинометрия!$A$2:$A$152),V761)</f>
        <v>1330</v>
      </c>
      <c r="AE761" s="65">
        <f>FORECAST($C$8-(R761+AA761),Инклинометрия!$B$2:$B$152,Инклинометрия!$A$2:$A$152)</f>
        <v>0</v>
      </c>
      <c r="AF761" s="65">
        <f>IF(AB761=0,"-",FORECAST($C$8,Инклинометрия!$B$2:$B$152,Инклинометрия!$A$2:$A$152))</f>
        <v>1330</v>
      </c>
      <c r="AG761" s="65">
        <f>IF(AB761=0,"-",FORECAST($C$8-AB761,Инклинометрия!$B$2:$B$152,Инклинометрия!$A$2:$A$152))</f>
        <v>0</v>
      </c>
      <c r="AH761" s="65" t="str">
        <f>IF(AC761=0,"-",FORECAST($C$8+AC761,Инклинометрия!$B$2:$B$152,Инклинометрия!$A$2:$A$152))</f>
        <v>-</v>
      </c>
      <c r="AI761" s="89" t="str">
        <f>IF(AC761=0,"-",FORECAST($C$8,Инклинометрия!$B$2:$B$152,Инклинометрия!$A$2:$A$152))</f>
        <v>-</v>
      </c>
      <c r="AJ761" s="28"/>
      <c r="AK761" s="67">
        <f t="shared" si="385"/>
        <v>0</v>
      </c>
      <c r="AL761" s="28">
        <f t="shared" si="386"/>
        <v>0</v>
      </c>
      <c r="AM761" s="28">
        <f t="shared" si="387"/>
        <v>0.1</v>
      </c>
      <c r="AN761" s="26">
        <f t="shared" si="388"/>
        <v>0.1</v>
      </c>
      <c r="AO761" s="87">
        <f t="shared" si="389"/>
        <v>145626.51678434567</v>
      </c>
      <c r="AP761" s="87">
        <f t="shared" si="367"/>
        <v>44301.516784345658</v>
      </c>
      <c r="AQ761" s="66">
        <f t="shared" si="368"/>
        <v>14695380</v>
      </c>
      <c r="AR761" s="66">
        <f t="shared" si="369"/>
        <v>14695380</v>
      </c>
      <c r="AS761" s="66">
        <f t="shared" si="370"/>
        <v>784800</v>
      </c>
      <c r="AT761" s="45">
        <f t="shared" si="374"/>
        <v>15625806.516784346</v>
      </c>
      <c r="AU761" s="75"/>
    </row>
    <row r="762" spans="2:47" x14ac:dyDescent="0.3">
      <c r="B762" s="41">
        <f t="shared" si="375"/>
        <v>3660</v>
      </c>
      <c r="C762" s="8">
        <f t="shared" si="390"/>
        <v>36.6</v>
      </c>
      <c r="D762" s="73">
        <f t="shared" si="371"/>
        <v>48.952500000000001</v>
      </c>
      <c r="E762" s="29">
        <f t="shared" si="393"/>
        <v>12122.93635205696</v>
      </c>
      <c r="F762" s="29">
        <f t="shared" si="376"/>
        <v>16.561388459093266</v>
      </c>
      <c r="G762" s="29">
        <f t="shared" si="391"/>
        <v>22.15085706403724</v>
      </c>
      <c r="H762" s="17">
        <f t="shared" si="377"/>
        <v>16214.427370876123</v>
      </c>
      <c r="I762" s="29">
        <f t="shared" si="378"/>
        <v>2.2250485660981263</v>
      </c>
      <c r="J762" s="29">
        <f t="shared" si="372"/>
        <v>20.847057720369335</v>
      </c>
      <c r="K762" s="39">
        <f t="shared" si="379"/>
        <v>1400</v>
      </c>
      <c r="L762" s="49">
        <f t="shared" si="362"/>
        <v>0</v>
      </c>
      <c r="M762" s="48">
        <f t="shared" si="363"/>
        <v>4.2266987561397071</v>
      </c>
      <c r="N762" s="51">
        <f t="shared" si="373"/>
        <v>0</v>
      </c>
      <c r="O762" s="54">
        <f t="shared" si="392"/>
        <v>18.880500609176615</v>
      </c>
      <c r="P762" s="34">
        <f t="shared" si="380"/>
        <v>1.7671458676442586</v>
      </c>
      <c r="Q762" s="30">
        <f t="shared" si="381"/>
        <v>0</v>
      </c>
      <c r="R762" s="58">
        <f t="shared" si="382"/>
        <v>0</v>
      </c>
      <c r="S762" s="58">
        <f t="shared" si="383"/>
        <v>0</v>
      </c>
      <c r="T762" s="58">
        <f t="shared" si="364"/>
        <v>100</v>
      </c>
      <c r="U762" s="88" t="str">
        <f>IF(R762=0,"-",FORECAST($C$8,Инклинометрия!$B$2:$B$152,Инклинометрия!$A$2:$A$152))</f>
        <v>-</v>
      </c>
      <c r="V762" s="88" t="str">
        <f>IF(R762=0,"-",FORECAST($C$8-R762,Инклинометрия!$B$2:$B$152,Инклинометрия!$A$2:$A$152))</f>
        <v>-</v>
      </c>
      <c r="W762" s="88" t="str">
        <f>IF(R762&gt;0,FORECAST($C$8,Инклинометрия!$B$2:$B$152,Инклинометрия!$A$2:$A$152),IF(AB762=$C$8,"-",FORECAST($C$8-AB762,Инклинометрия!$B$2:$B$152,Инклинометрия!$A$2:$A$152)))</f>
        <v>-</v>
      </c>
      <c r="X762" s="88" t="str">
        <f>IF(S762=0,"-",FORECAST($C$8-(S762+AB762),Инклинометрия!$B$2:$B$152,Инклинометрия!$A$2:$A$152))</f>
        <v>-</v>
      </c>
      <c r="Y762" s="88">
        <f>FORECAST($C$8+T762,Инклинометрия!$B$2:$B$152,Инклинометрия!$A$2:$A$152)</f>
        <v>1425</v>
      </c>
      <c r="Z762" s="88">
        <f>IF(R762=0,FORECAST($C$6-T762,Инклинометрия!$B$2:$B$152,Инклинометрия!$A$2:$A$152),FORECAST($C$8,Инклинометрия!$B$2:$B$152,Инклинометрия!$A$2:$A$152))</f>
        <v>1330</v>
      </c>
      <c r="AA762" s="61">
        <f t="shared" si="365"/>
        <v>1400</v>
      </c>
      <c r="AB762" s="62">
        <f t="shared" si="384"/>
        <v>1400</v>
      </c>
      <c r="AC762" s="62">
        <f t="shared" si="366"/>
        <v>0</v>
      </c>
      <c r="AD762" s="65">
        <f>IF(R762=0,FORECAST($C$8,Инклинометрия!$B$2:$B$152,Инклинометрия!$A$2:$A$152),V762)</f>
        <v>1330</v>
      </c>
      <c r="AE762" s="65">
        <f>FORECAST($C$8-(R762+AA762),Инклинометрия!$B$2:$B$152,Инклинометрия!$A$2:$A$152)</f>
        <v>0</v>
      </c>
      <c r="AF762" s="65">
        <f>IF(AB762=0,"-",FORECAST($C$8,Инклинометрия!$B$2:$B$152,Инклинометрия!$A$2:$A$152))</f>
        <v>1330</v>
      </c>
      <c r="AG762" s="65">
        <f>IF(AB762=0,"-",FORECAST($C$8-AB762,Инклинометрия!$B$2:$B$152,Инклинометрия!$A$2:$A$152))</f>
        <v>0</v>
      </c>
      <c r="AH762" s="65" t="str">
        <f>IF(AC762=0,"-",FORECAST($C$8+AC762,Инклинометрия!$B$2:$B$152,Инклинометрия!$A$2:$A$152))</f>
        <v>-</v>
      </c>
      <c r="AI762" s="89" t="str">
        <f>IF(AC762=0,"-",FORECAST($C$8,Инклинометрия!$B$2:$B$152,Инклинометрия!$A$2:$A$152))</f>
        <v>-</v>
      </c>
      <c r="AJ762" s="28"/>
      <c r="AK762" s="67">
        <f t="shared" si="385"/>
        <v>0</v>
      </c>
      <c r="AL762" s="28">
        <f t="shared" si="386"/>
        <v>0</v>
      </c>
      <c r="AM762" s="28">
        <f t="shared" si="387"/>
        <v>0.1</v>
      </c>
      <c r="AN762" s="26">
        <f t="shared" si="388"/>
        <v>0.1</v>
      </c>
      <c r="AO762" s="87">
        <f t="shared" si="389"/>
        <v>145626.51678434567</v>
      </c>
      <c r="AP762" s="87">
        <f t="shared" si="367"/>
        <v>44301.516784345658</v>
      </c>
      <c r="AQ762" s="66">
        <f t="shared" si="368"/>
        <v>14695380</v>
      </c>
      <c r="AR762" s="66">
        <f t="shared" si="369"/>
        <v>14695380</v>
      </c>
      <c r="AS762" s="66">
        <f t="shared" si="370"/>
        <v>784800</v>
      </c>
      <c r="AT762" s="45">
        <f t="shared" si="374"/>
        <v>15625806.516784346</v>
      </c>
      <c r="AU762" s="75"/>
    </row>
    <row r="763" spans="2:47" x14ac:dyDescent="0.3">
      <c r="B763" s="41">
        <f t="shared" si="375"/>
        <v>3665</v>
      </c>
      <c r="C763" s="8">
        <f t="shared" si="390"/>
        <v>36.65</v>
      </c>
      <c r="D763" s="73">
        <f t="shared" si="371"/>
        <v>49.019374999999997</v>
      </c>
      <c r="E763" s="29">
        <f t="shared" si="393"/>
        <v>12139.497740516055</v>
      </c>
      <c r="F763" s="29">
        <f t="shared" si="376"/>
        <v>16.561388459093266</v>
      </c>
      <c r="G763" s="29">
        <f t="shared" si="391"/>
        <v>22.15085706403724</v>
      </c>
      <c r="H763" s="17">
        <f t="shared" si="377"/>
        <v>16236.578227940161</v>
      </c>
      <c r="I763" s="29">
        <f t="shared" si="378"/>
        <v>2.2250485660981263</v>
      </c>
      <c r="J763" s="29">
        <f t="shared" si="372"/>
        <v>20.847057720369335</v>
      </c>
      <c r="K763" s="39">
        <f t="shared" si="379"/>
        <v>1400</v>
      </c>
      <c r="L763" s="49">
        <f t="shared" si="362"/>
        <v>0</v>
      </c>
      <c r="M763" s="48">
        <f t="shared" si="363"/>
        <v>4.2266987561397071</v>
      </c>
      <c r="N763" s="51">
        <f t="shared" si="373"/>
        <v>0</v>
      </c>
      <c r="O763" s="54">
        <f t="shared" si="392"/>
        <v>18.880500609176615</v>
      </c>
      <c r="P763" s="34">
        <f t="shared" si="380"/>
        <v>1.7671458676442586</v>
      </c>
      <c r="Q763" s="30">
        <f t="shared" si="381"/>
        <v>0</v>
      </c>
      <c r="R763" s="58">
        <f t="shared" si="382"/>
        <v>0</v>
      </c>
      <c r="S763" s="58">
        <f t="shared" si="383"/>
        <v>0</v>
      </c>
      <c r="T763" s="58">
        <f t="shared" si="364"/>
        <v>100</v>
      </c>
      <c r="U763" s="88" t="str">
        <f>IF(R763=0,"-",FORECAST($C$8,Инклинометрия!$B$2:$B$152,Инклинометрия!$A$2:$A$152))</f>
        <v>-</v>
      </c>
      <c r="V763" s="88" t="str">
        <f>IF(R763=0,"-",FORECAST($C$8-R763,Инклинометрия!$B$2:$B$152,Инклинометрия!$A$2:$A$152))</f>
        <v>-</v>
      </c>
      <c r="W763" s="88" t="str">
        <f>IF(R763&gt;0,FORECAST($C$8,Инклинометрия!$B$2:$B$152,Инклинометрия!$A$2:$A$152),IF(AB763=$C$8,"-",FORECAST($C$8-AB763,Инклинометрия!$B$2:$B$152,Инклинометрия!$A$2:$A$152)))</f>
        <v>-</v>
      </c>
      <c r="X763" s="88" t="str">
        <f>IF(S763=0,"-",FORECAST($C$8-(S763+AB763),Инклинометрия!$B$2:$B$152,Инклинометрия!$A$2:$A$152))</f>
        <v>-</v>
      </c>
      <c r="Y763" s="88">
        <f>FORECAST($C$8+T763,Инклинометрия!$B$2:$B$152,Инклинометрия!$A$2:$A$152)</f>
        <v>1425</v>
      </c>
      <c r="Z763" s="88">
        <f>IF(R763=0,FORECAST($C$6-T763,Инклинометрия!$B$2:$B$152,Инклинометрия!$A$2:$A$152),FORECAST($C$8,Инклинометрия!$B$2:$B$152,Инклинометрия!$A$2:$A$152))</f>
        <v>1330</v>
      </c>
      <c r="AA763" s="61">
        <f t="shared" si="365"/>
        <v>1400</v>
      </c>
      <c r="AB763" s="62">
        <f t="shared" si="384"/>
        <v>1400</v>
      </c>
      <c r="AC763" s="62">
        <f t="shared" si="366"/>
        <v>0</v>
      </c>
      <c r="AD763" s="65">
        <f>IF(R763=0,FORECAST($C$8,Инклинометрия!$B$2:$B$152,Инклинометрия!$A$2:$A$152),V763)</f>
        <v>1330</v>
      </c>
      <c r="AE763" s="65">
        <f>FORECAST($C$8-(R763+AA763),Инклинометрия!$B$2:$B$152,Инклинометрия!$A$2:$A$152)</f>
        <v>0</v>
      </c>
      <c r="AF763" s="65">
        <f>IF(AB763=0,"-",FORECAST($C$8,Инклинометрия!$B$2:$B$152,Инклинометрия!$A$2:$A$152))</f>
        <v>1330</v>
      </c>
      <c r="AG763" s="65">
        <f>IF(AB763=0,"-",FORECAST($C$8-AB763,Инклинометрия!$B$2:$B$152,Инклинометрия!$A$2:$A$152))</f>
        <v>0</v>
      </c>
      <c r="AH763" s="65" t="str">
        <f>IF(AC763=0,"-",FORECAST($C$8+AC763,Инклинометрия!$B$2:$B$152,Инклинометрия!$A$2:$A$152))</f>
        <v>-</v>
      </c>
      <c r="AI763" s="89" t="str">
        <f>IF(AC763=0,"-",FORECAST($C$8,Инклинометрия!$B$2:$B$152,Инклинометрия!$A$2:$A$152))</f>
        <v>-</v>
      </c>
      <c r="AJ763" s="28"/>
      <c r="AK763" s="67">
        <f t="shared" si="385"/>
        <v>0</v>
      </c>
      <c r="AL763" s="28">
        <f t="shared" si="386"/>
        <v>0</v>
      </c>
      <c r="AM763" s="28">
        <f t="shared" si="387"/>
        <v>0.1</v>
      </c>
      <c r="AN763" s="26">
        <f t="shared" si="388"/>
        <v>0.1</v>
      </c>
      <c r="AO763" s="87">
        <f t="shared" si="389"/>
        <v>145626.51678434567</v>
      </c>
      <c r="AP763" s="87">
        <f t="shared" si="367"/>
        <v>44301.516784345658</v>
      </c>
      <c r="AQ763" s="66">
        <f t="shared" si="368"/>
        <v>14695380</v>
      </c>
      <c r="AR763" s="66">
        <f t="shared" si="369"/>
        <v>14695380</v>
      </c>
      <c r="AS763" s="66">
        <f t="shared" si="370"/>
        <v>784800</v>
      </c>
      <c r="AT763" s="45">
        <f t="shared" si="374"/>
        <v>15625806.516784346</v>
      </c>
      <c r="AU763" s="75"/>
    </row>
    <row r="764" spans="2:47" x14ac:dyDescent="0.3">
      <c r="B764" s="41">
        <f t="shared" si="375"/>
        <v>3670</v>
      </c>
      <c r="C764" s="8">
        <f t="shared" si="390"/>
        <v>36.700000000000003</v>
      </c>
      <c r="D764" s="73">
        <f t="shared" si="371"/>
        <v>49.08625</v>
      </c>
      <c r="E764" s="29">
        <f t="shared" si="393"/>
        <v>12156.05912897515</v>
      </c>
      <c r="F764" s="29">
        <f t="shared" si="376"/>
        <v>16.561388459095621</v>
      </c>
      <c r="G764" s="29">
        <f t="shared" si="391"/>
        <v>22.150857064040391</v>
      </c>
      <c r="H764" s="17">
        <f t="shared" si="377"/>
        <v>16258.729085004201</v>
      </c>
      <c r="I764" s="29">
        <f t="shared" si="378"/>
        <v>2.2250485660981263</v>
      </c>
      <c r="J764" s="29">
        <f t="shared" si="372"/>
        <v>20.847057720370817</v>
      </c>
      <c r="K764" s="39">
        <f t="shared" si="379"/>
        <v>1400</v>
      </c>
      <c r="L764" s="49">
        <f t="shared" si="362"/>
        <v>0</v>
      </c>
      <c r="M764" s="48">
        <f t="shared" si="363"/>
        <v>4.2266987561397071</v>
      </c>
      <c r="N764" s="51">
        <f t="shared" si="373"/>
        <v>0</v>
      </c>
      <c r="O764" s="54">
        <f t="shared" si="392"/>
        <v>18.880500609176615</v>
      </c>
      <c r="P764" s="34">
        <f t="shared" si="380"/>
        <v>1.7671458676442586</v>
      </c>
      <c r="Q764" s="30">
        <f t="shared" si="381"/>
        <v>0</v>
      </c>
      <c r="R764" s="58">
        <f t="shared" si="382"/>
        <v>0</v>
      </c>
      <c r="S764" s="58">
        <f t="shared" si="383"/>
        <v>0</v>
      </c>
      <c r="T764" s="58">
        <f t="shared" si="364"/>
        <v>100</v>
      </c>
      <c r="U764" s="88" t="str">
        <f>IF(R764=0,"-",FORECAST($C$8,Инклинометрия!$B$2:$B$152,Инклинометрия!$A$2:$A$152))</f>
        <v>-</v>
      </c>
      <c r="V764" s="88" t="str">
        <f>IF(R764=0,"-",FORECAST($C$8-R764,Инклинометрия!$B$2:$B$152,Инклинометрия!$A$2:$A$152))</f>
        <v>-</v>
      </c>
      <c r="W764" s="88" t="str">
        <f>IF(R764&gt;0,FORECAST($C$8,Инклинометрия!$B$2:$B$152,Инклинометрия!$A$2:$A$152),IF(AB764=$C$8,"-",FORECAST($C$8-AB764,Инклинометрия!$B$2:$B$152,Инклинометрия!$A$2:$A$152)))</f>
        <v>-</v>
      </c>
      <c r="X764" s="88" t="str">
        <f>IF(S764=0,"-",FORECAST($C$8-(S764+AB764),Инклинометрия!$B$2:$B$152,Инклинометрия!$A$2:$A$152))</f>
        <v>-</v>
      </c>
      <c r="Y764" s="88">
        <f>FORECAST($C$8+T764,Инклинометрия!$B$2:$B$152,Инклинометрия!$A$2:$A$152)</f>
        <v>1425</v>
      </c>
      <c r="Z764" s="88">
        <f>IF(R764=0,FORECAST($C$6-T764,Инклинометрия!$B$2:$B$152,Инклинометрия!$A$2:$A$152),FORECAST($C$8,Инклинометрия!$B$2:$B$152,Инклинометрия!$A$2:$A$152))</f>
        <v>1330</v>
      </c>
      <c r="AA764" s="61">
        <f t="shared" si="365"/>
        <v>1400</v>
      </c>
      <c r="AB764" s="62">
        <f t="shared" si="384"/>
        <v>1400</v>
      </c>
      <c r="AC764" s="62">
        <f t="shared" si="366"/>
        <v>0</v>
      </c>
      <c r="AD764" s="65">
        <f>IF(R764=0,FORECAST($C$8,Инклинометрия!$B$2:$B$152,Инклинометрия!$A$2:$A$152),V764)</f>
        <v>1330</v>
      </c>
      <c r="AE764" s="65">
        <f>FORECAST($C$8-(R764+AA764),Инклинометрия!$B$2:$B$152,Инклинометрия!$A$2:$A$152)</f>
        <v>0</v>
      </c>
      <c r="AF764" s="65">
        <f>IF(AB764=0,"-",FORECAST($C$8,Инклинометрия!$B$2:$B$152,Инклинометрия!$A$2:$A$152))</f>
        <v>1330</v>
      </c>
      <c r="AG764" s="65">
        <f>IF(AB764=0,"-",FORECAST($C$8-AB764,Инклинометрия!$B$2:$B$152,Инклинометрия!$A$2:$A$152))</f>
        <v>0</v>
      </c>
      <c r="AH764" s="65" t="str">
        <f>IF(AC764=0,"-",FORECAST($C$8+AC764,Инклинометрия!$B$2:$B$152,Инклинометрия!$A$2:$A$152))</f>
        <v>-</v>
      </c>
      <c r="AI764" s="89" t="str">
        <f>IF(AC764=0,"-",FORECAST($C$8,Инклинометрия!$B$2:$B$152,Инклинометрия!$A$2:$A$152))</f>
        <v>-</v>
      </c>
      <c r="AJ764" s="28"/>
      <c r="AK764" s="67">
        <f t="shared" si="385"/>
        <v>0</v>
      </c>
      <c r="AL764" s="28">
        <f t="shared" si="386"/>
        <v>0</v>
      </c>
      <c r="AM764" s="28">
        <f t="shared" si="387"/>
        <v>0.1</v>
      </c>
      <c r="AN764" s="26">
        <f t="shared" si="388"/>
        <v>0.1</v>
      </c>
      <c r="AO764" s="87">
        <f t="shared" si="389"/>
        <v>145626.51678434567</v>
      </c>
      <c r="AP764" s="87">
        <f t="shared" si="367"/>
        <v>44301.516784345658</v>
      </c>
      <c r="AQ764" s="66">
        <f t="shared" si="368"/>
        <v>14695380</v>
      </c>
      <c r="AR764" s="66">
        <f t="shared" si="369"/>
        <v>14695380</v>
      </c>
      <c r="AS764" s="66">
        <f t="shared" si="370"/>
        <v>784800</v>
      </c>
      <c r="AT764" s="45">
        <f t="shared" si="374"/>
        <v>15625806.516784346</v>
      </c>
      <c r="AU764" s="75"/>
    </row>
    <row r="765" spans="2:47" x14ac:dyDescent="0.3">
      <c r="B765" s="41">
        <f t="shared" si="375"/>
        <v>3675</v>
      </c>
      <c r="C765" s="8">
        <f t="shared" si="390"/>
        <v>36.75</v>
      </c>
      <c r="D765" s="73">
        <f t="shared" si="371"/>
        <v>49.153125000000003</v>
      </c>
      <c r="E765" s="29">
        <f t="shared" si="393"/>
        <v>12172.620517434243</v>
      </c>
      <c r="F765" s="29">
        <f t="shared" si="376"/>
        <v>16.561388459093266</v>
      </c>
      <c r="G765" s="29">
        <f t="shared" si="391"/>
        <v>22.15085706403724</v>
      </c>
      <c r="H765" s="17">
        <f t="shared" si="377"/>
        <v>16280.879942068239</v>
      </c>
      <c r="I765" s="29">
        <f t="shared" si="378"/>
        <v>2.2250485660981263</v>
      </c>
      <c r="J765" s="29">
        <f t="shared" si="372"/>
        <v>20.847057720369335</v>
      </c>
      <c r="K765" s="39">
        <f t="shared" si="379"/>
        <v>1400</v>
      </c>
      <c r="L765" s="49">
        <f t="shared" si="362"/>
        <v>0</v>
      </c>
      <c r="M765" s="48">
        <f t="shared" si="363"/>
        <v>4.2266987561397071</v>
      </c>
      <c r="N765" s="51">
        <f t="shared" si="373"/>
        <v>0</v>
      </c>
      <c r="O765" s="54">
        <f t="shared" si="392"/>
        <v>18.880500609176615</v>
      </c>
      <c r="P765" s="34">
        <f t="shared" si="380"/>
        <v>1.7671458676442586</v>
      </c>
      <c r="Q765" s="30">
        <f t="shared" si="381"/>
        <v>0</v>
      </c>
      <c r="R765" s="58">
        <f t="shared" si="382"/>
        <v>0</v>
      </c>
      <c r="S765" s="58">
        <f t="shared" si="383"/>
        <v>0</v>
      </c>
      <c r="T765" s="58">
        <f t="shared" si="364"/>
        <v>100</v>
      </c>
      <c r="U765" s="88" t="str">
        <f>IF(R765=0,"-",FORECAST($C$8,Инклинометрия!$B$2:$B$152,Инклинометрия!$A$2:$A$152))</f>
        <v>-</v>
      </c>
      <c r="V765" s="88" t="str">
        <f>IF(R765=0,"-",FORECAST($C$8-R765,Инклинометрия!$B$2:$B$152,Инклинометрия!$A$2:$A$152))</f>
        <v>-</v>
      </c>
      <c r="W765" s="88" t="str">
        <f>IF(R765&gt;0,FORECAST($C$8,Инклинометрия!$B$2:$B$152,Инклинометрия!$A$2:$A$152),IF(AB765=$C$8,"-",FORECAST($C$8-AB765,Инклинометрия!$B$2:$B$152,Инклинометрия!$A$2:$A$152)))</f>
        <v>-</v>
      </c>
      <c r="X765" s="88" t="str">
        <f>IF(S765=0,"-",FORECAST($C$8-(S765+AB765),Инклинометрия!$B$2:$B$152,Инклинометрия!$A$2:$A$152))</f>
        <v>-</v>
      </c>
      <c r="Y765" s="88">
        <f>FORECAST($C$8+T765,Инклинометрия!$B$2:$B$152,Инклинометрия!$A$2:$A$152)</f>
        <v>1425</v>
      </c>
      <c r="Z765" s="88">
        <f>IF(R765=0,FORECAST($C$6-T765,Инклинометрия!$B$2:$B$152,Инклинометрия!$A$2:$A$152),FORECAST($C$8,Инклинометрия!$B$2:$B$152,Инклинометрия!$A$2:$A$152))</f>
        <v>1330</v>
      </c>
      <c r="AA765" s="61">
        <f t="shared" si="365"/>
        <v>1400</v>
      </c>
      <c r="AB765" s="62">
        <f t="shared" si="384"/>
        <v>1400</v>
      </c>
      <c r="AC765" s="62">
        <f t="shared" si="366"/>
        <v>0</v>
      </c>
      <c r="AD765" s="65">
        <f>IF(R765=0,FORECAST($C$8,Инклинометрия!$B$2:$B$152,Инклинометрия!$A$2:$A$152),V765)</f>
        <v>1330</v>
      </c>
      <c r="AE765" s="65">
        <f>FORECAST($C$8-(R765+AA765),Инклинометрия!$B$2:$B$152,Инклинометрия!$A$2:$A$152)</f>
        <v>0</v>
      </c>
      <c r="AF765" s="65">
        <f>IF(AB765=0,"-",FORECAST($C$8,Инклинометрия!$B$2:$B$152,Инклинометрия!$A$2:$A$152))</f>
        <v>1330</v>
      </c>
      <c r="AG765" s="65">
        <f>IF(AB765=0,"-",FORECAST($C$8-AB765,Инклинометрия!$B$2:$B$152,Инклинометрия!$A$2:$A$152))</f>
        <v>0</v>
      </c>
      <c r="AH765" s="65" t="str">
        <f>IF(AC765=0,"-",FORECAST($C$8+AC765,Инклинометрия!$B$2:$B$152,Инклинометрия!$A$2:$A$152))</f>
        <v>-</v>
      </c>
      <c r="AI765" s="89" t="str">
        <f>IF(AC765=0,"-",FORECAST($C$8,Инклинометрия!$B$2:$B$152,Инклинометрия!$A$2:$A$152))</f>
        <v>-</v>
      </c>
      <c r="AJ765" s="28"/>
      <c r="AK765" s="67">
        <f t="shared" si="385"/>
        <v>0</v>
      </c>
      <c r="AL765" s="28">
        <f t="shared" si="386"/>
        <v>0</v>
      </c>
      <c r="AM765" s="28">
        <f t="shared" si="387"/>
        <v>0.1</v>
      </c>
      <c r="AN765" s="26">
        <f t="shared" si="388"/>
        <v>0.1</v>
      </c>
      <c r="AO765" s="87">
        <f t="shared" si="389"/>
        <v>145626.51678434567</v>
      </c>
      <c r="AP765" s="87">
        <f t="shared" si="367"/>
        <v>44301.516784345658</v>
      </c>
      <c r="AQ765" s="66">
        <f t="shared" si="368"/>
        <v>14695380</v>
      </c>
      <c r="AR765" s="66">
        <f t="shared" si="369"/>
        <v>14695380</v>
      </c>
      <c r="AS765" s="66">
        <f t="shared" si="370"/>
        <v>784800</v>
      </c>
      <c r="AT765" s="45">
        <f t="shared" si="374"/>
        <v>15625806.516784346</v>
      </c>
      <c r="AU765" s="75"/>
    </row>
    <row r="766" spans="2:47" x14ac:dyDescent="0.3">
      <c r="B766" s="41">
        <f t="shared" si="375"/>
        <v>3680</v>
      </c>
      <c r="C766" s="8">
        <f t="shared" si="390"/>
        <v>36.800000000000004</v>
      </c>
      <c r="D766" s="73">
        <f t="shared" si="371"/>
        <v>49.220000000000006</v>
      </c>
      <c r="E766" s="29">
        <f t="shared" si="393"/>
        <v>12189.181905893338</v>
      </c>
      <c r="F766" s="29">
        <f t="shared" si="376"/>
        <v>16.561388459095621</v>
      </c>
      <c r="G766" s="29">
        <f t="shared" si="391"/>
        <v>22.150857064040391</v>
      </c>
      <c r="H766" s="17">
        <f t="shared" si="377"/>
        <v>16303.030799132279</v>
      </c>
      <c r="I766" s="29">
        <f t="shared" si="378"/>
        <v>2.2250485660981263</v>
      </c>
      <c r="J766" s="29">
        <f t="shared" si="372"/>
        <v>20.847057720370817</v>
      </c>
      <c r="K766" s="39">
        <f t="shared" si="379"/>
        <v>1400</v>
      </c>
      <c r="L766" s="49">
        <f t="shared" si="362"/>
        <v>0</v>
      </c>
      <c r="M766" s="48">
        <f t="shared" si="363"/>
        <v>4.2266987561397071</v>
      </c>
      <c r="N766" s="51">
        <f t="shared" si="373"/>
        <v>0</v>
      </c>
      <c r="O766" s="54">
        <f t="shared" si="392"/>
        <v>18.880500609176615</v>
      </c>
      <c r="P766" s="34">
        <f t="shared" si="380"/>
        <v>1.7671458676442586</v>
      </c>
      <c r="Q766" s="30">
        <f t="shared" si="381"/>
        <v>0</v>
      </c>
      <c r="R766" s="58">
        <f t="shared" si="382"/>
        <v>0</v>
      </c>
      <c r="S766" s="58">
        <f t="shared" si="383"/>
        <v>0</v>
      </c>
      <c r="T766" s="58">
        <f t="shared" si="364"/>
        <v>100</v>
      </c>
      <c r="U766" s="88" t="str">
        <f>IF(R766=0,"-",FORECAST($C$8,Инклинометрия!$B$2:$B$152,Инклинометрия!$A$2:$A$152))</f>
        <v>-</v>
      </c>
      <c r="V766" s="88" t="str">
        <f>IF(R766=0,"-",FORECAST($C$8-R766,Инклинометрия!$B$2:$B$152,Инклинометрия!$A$2:$A$152))</f>
        <v>-</v>
      </c>
      <c r="W766" s="88" t="str">
        <f>IF(R766&gt;0,FORECAST($C$8,Инклинометрия!$B$2:$B$152,Инклинометрия!$A$2:$A$152),IF(AB766=$C$8,"-",FORECAST($C$8-AB766,Инклинометрия!$B$2:$B$152,Инклинометрия!$A$2:$A$152)))</f>
        <v>-</v>
      </c>
      <c r="X766" s="88" t="str">
        <f>IF(S766=0,"-",FORECAST($C$8-(S766+AB766),Инклинометрия!$B$2:$B$152,Инклинометрия!$A$2:$A$152))</f>
        <v>-</v>
      </c>
      <c r="Y766" s="88">
        <f>FORECAST($C$8+T766,Инклинометрия!$B$2:$B$152,Инклинометрия!$A$2:$A$152)</f>
        <v>1425</v>
      </c>
      <c r="Z766" s="88">
        <f>IF(R766=0,FORECAST($C$6-T766,Инклинометрия!$B$2:$B$152,Инклинометрия!$A$2:$A$152),FORECAST($C$8,Инклинометрия!$B$2:$B$152,Инклинометрия!$A$2:$A$152))</f>
        <v>1330</v>
      </c>
      <c r="AA766" s="61">
        <f t="shared" si="365"/>
        <v>1400</v>
      </c>
      <c r="AB766" s="62">
        <f t="shared" si="384"/>
        <v>1400</v>
      </c>
      <c r="AC766" s="62">
        <f t="shared" si="366"/>
        <v>0</v>
      </c>
      <c r="AD766" s="65">
        <f>IF(R766=0,FORECAST($C$8,Инклинометрия!$B$2:$B$152,Инклинометрия!$A$2:$A$152),V766)</f>
        <v>1330</v>
      </c>
      <c r="AE766" s="65">
        <f>FORECAST($C$8-(R766+AA766),Инклинометрия!$B$2:$B$152,Инклинометрия!$A$2:$A$152)</f>
        <v>0</v>
      </c>
      <c r="AF766" s="65">
        <f>IF(AB766=0,"-",FORECAST($C$8,Инклинометрия!$B$2:$B$152,Инклинометрия!$A$2:$A$152))</f>
        <v>1330</v>
      </c>
      <c r="AG766" s="65">
        <f>IF(AB766=0,"-",FORECAST($C$8-AB766,Инклинометрия!$B$2:$B$152,Инклинометрия!$A$2:$A$152))</f>
        <v>0</v>
      </c>
      <c r="AH766" s="65" t="str">
        <f>IF(AC766=0,"-",FORECAST($C$8+AC766,Инклинометрия!$B$2:$B$152,Инклинометрия!$A$2:$A$152))</f>
        <v>-</v>
      </c>
      <c r="AI766" s="89" t="str">
        <f>IF(AC766=0,"-",FORECAST($C$8,Инклинометрия!$B$2:$B$152,Инклинометрия!$A$2:$A$152))</f>
        <v>-</v>
      </c>
      <c r="AJ766" s="28"/>
      <c r="AK766" s="67">
        <f t="shared" si="385"/>
        <v>0</v>
      </c>
      <c r="AL766" s="28">
        <f t="shared" si="386"/>
        <v>0</v>
      </c>
      <c r="AM766" s="28">
        <f t="shared" si="387"/>
        <v>0.1</v>
      </c>
      <c r="AN766" s="26">
        <f t="shared" si="388"/>
        <v>0.1</v>
      </c>
      <c r="AO766" s="87">
        <f t="shared" si="389"/>
        <v>145626.51678434567</v>
      </c>
      <c r="AP766" s="87">
        <f t="shared" si="367"/>
        <v>44301.516784345658</v>
      </c>
      <c r="AQ766" s="66">
        <f t="shared" si="368"/>
        <v>14695380</v>
      </c>
      <c r="AR766" s="66">
        <f t="shared" si="369"/>
        <v>14695380</v>
      </c>
      <c r="AS766" s="66">
        <f t="shared" si="370"/>
        <v>784800</v>
      </c>
      <c r="AT766" s="45">
        <f t="shared" si="374"/>
        <v>15625806.516784346</v>
      </c>
      <c r="AU766" s="75"/>
    </row>
    <row r="767" spans="2:47" x14ac:dyDescent="0.3">
      <c r="B767" s="41">
        <f t="shared" si="375"/>
        <v>3685</v>
      </c>
      <c r="C767" s="8">
        <f t="shared" si="390"/>
        <v>36.85</v>
      </c>
      <c r="D767" s="73">
        <f t="shared" si="371"/>
        <v>49.286875000000002</v>
      </c>
      <c r="E767" s="29">
        <f t="shared" si="393"/>
        <v>12205.743294352433</v>
      </c>
      <c r="F767" s="29">
        <f t="shared" si="376"/>
        <v>16.561388459093266</v>
      </c>
      <c r="G767" s="29">
        <f t="shared" si="391"/>
        <v>22.15085706403724</v>
      </c>
      <c r="H767" s="17">
        <f t="shared" si="377"/>
        <v>16325.181656196317</v>
      </c>
      <c r="I767" s="29">
        <f t="shared" si="378"/>
        <v>2.2250485660981263</v>
      </c>
      <c r="J767" s="29">
        <f t="shared" si="372"/>
        <v>20.847057720369335</v>
      </c>
      <c r="K767" s="39">
        <f t="shared" si="379"/>
        <v>1400</v>
      </c>
      <c r="L767" s="49">
        <f t="shared" si="362"/>
        <v>0</v>
      </c>
      <c r="M767" s="48">
        <f t="shared" si="363"/>
        <v>4.2266987561397071</v>
      </c>
      <c r="N767" s="51">
        <f t="shared" si="373"/>
        <v>0</v>
      </c>
      <c r="O767" s="54">
        <f t="shared" si="392"/>
        <v>18.880500609176615</v>
      </c>
      <c r="P767" s="34">
        <f t="shared" si="380"/>
        <v>1.7671458676442586</v>
      </c>
      <c r="Q767" s="30">
        <f t="shared" si="381"/>
        <v>0</v>
      </c>
      <c r="R767" s="58">
        <f t="shared" si="382"/>
        <v>0</v>
      </c>
      <c r="S767" s="58">
        <f t="shared" si="383"/>
        <v>0</v>
      </c>
      <c r="T767" s="58">
        <f t="shared" si="364"/>
        <v>100</v>
      </c>
      <c r="U767" s="88" t="str">
        <f>IF(R767=0,"-",FORECAST($C$8,Инклинометрия!$B$2:$B$152,Инклинометрия!$A$2:$A$152))</f>
        <v>-</v>
      </c>
      <c r="V767" s="88" t="str">
        <f>IF(R767=0,"-",FORECAST($C$8-R767,Инклинометрия!$B$2:$B$152,Инклинометрия!$A$2:$A$152))</f>
        <v>-</v>
      </c>
      <c r="W767" s="88" t="str">
        <f>IF(R767&gt;0,FORECAST($C$8,Инклинометрия!$B$2:$B$152,Инклинометрия!$A$2:$A$152),IF(AB767=$C$8,"-",FORECAST($C$8-AB767,Инклинометрия!$B$2:$B$152,Инклинометрия!$A$2:$A$152)))</f>
        <v>-</v>
      </c>
      <c r="X767" s="88" t="str">
        <f>IF(S767=0,"-",FORECAST($C$8-(S767+AB767),Инклинометрия!$B$2:$B$152,Инклинометрия!$A$2:$A$152))</f>
        <v>-</v>
      </c>
      <c r="Y767" s="88">
        <f>FORECAST($C$8+T767,Инклинометрия!$B$2:$B$152,Инклинометрия!$A$2:$A$152)</f>
        <v>1425</v>
      </c>
      <c r="Z767" s="88">
        <f>IF(R767=0,FORECAST($C$6-T767,Инклинометрия!$B$2:$B$152,Инклинометрия!$A$2:$A$152),FORECAST($C$8,Инклинометрия!$B$2:$B$152,Инклинометрия!$A$2:$A$152))</f>
        <v>1330</v>
      </c>
      <c r="AA767" s="61">
        <f t="shared" si="365"/>
        <v>1400</v>
      </c>
      <c r="AB767" s="62">
        <f t="shared" si="384"/>
        <v>1400</v>
      </c>
      <c r="AC767" s="62">
        <f t="shared" si="366"/>
        <v>0</v>
      </c>
      <c r="AD767" s="65">
        <f>IF(R767=0,FORECAST($C$8,Инклинометрия!$B$2:$B$152,Инклинометрия!$A$2:$A$152),V767)</f>
        <v>1330</v>
      </c>
      <c r="AE767" s="65">
        <f>FORECAST($C$8-(R767+AA767),Инклинометрия!$B$2:$B$152,Инклинометрия!$A$2:$A$152)</f>
        <v>0</v>
      </c>
      <c r="AF767" s="65">
        <f>IF(AB767=0,"-",FORECAST($C$8,Инклинометрия!$B$2:$B$152,Инклинометрия!$A$2:$A$152))</f>
        <v>1330</v>
      </c>
      <c r="AG767" s="65">
        <f>IF(AB767=0,"-",FORECAST($C$8-AB767,Инклинометрия!$B$2:$B$152,Инклинометрия!$A$2:$A$152))</f>
        <v>0</v>
      </c>
      <c r="AH767" s="65" t="str">
        <f>IF(AC767=0,"-",FORECAST($C$8+AC767,Инклинометрия!$B$2:$B$152,Инклинометрия!$A$2:$A$152))</f>
        <v>-</v>
      </c>
      <c r="AI767" s="89" t="str">
        <f>IF(AC767=0,"-",FORECAST($C$8,Инклинометрия!$B$2:$B$152,Инклинометрия!$A$2:$A$152))</f>
        <v>-</v>
      </c>
      <c r="AJ767" s="28"/>
      <c r="AK767" s="67">
        <f t="shared" si="385"/>
        <v>0</v>
      </c>
      <c r="AL767" s="28">
        <f t="shared" si="386"/>
        <v>0</v>
      </c>
      <c r="AM767" s="28">
        <f t="shared" si="387"/>
        <v>0.1</v>
      </c>
      <c r="AN767" s="26">
        <f t="shared" si="388"/>
        <v>0.1</v>
      </c>
      <c r="AO767" s="87">
        <f t="shared" si="389"/>
        <v>145626.51678434567</v>
      </c>
      <c r="AP767" s="87">
        <f t="shared" si="367"/>
        <v>44301.516784345658</v>
      </c>
      <c r="AQ767" s="66">
        <f t="shared" si="368"/>
        <v>14695380</v>
      </c>
      <c r="AR767" s="66">
        <f t="shared" si="369"/>
        <v>14695380</v>
      </c>
      <c r="AS767" s="66">
        <f t="shared" si="370"/>
        <v>784800</v>
      </c>
      <c r="AT767" s="45">
        <f t="shared" si="374"/>
        <v>15625806.516784346</v>
      </c>
      <c r="AU767" s="75"/>
    </row>
    <row r="768" spans="2:47" x14ac:dyDescent="0.3">
      <c r="B768" s="41">
        <f t="shared" si="375"/>
        <v>3690</v>
      </c>
      <c r="C768" s="8">
        <f t="shared" si="390"/>
        <v>36.9</v>
      </c>
      <c r="D768" s="73">
        <f t="shared" si="371"/>
        <v>49.353749999999998</v>
      </c>
      <c r="E768" s="29">
        <f t="shared" si="393"/>
        <v>12222.304682811526</v>
      </c>
      <c r="F768" s="29">
        <f t="shared" si="376"/>
        <v>16.561388459093266</v>
      </c>
      <c r="G768" s="29">
        <f t="shared" si="391"/>
        <v>22.15085706403724</v>
      </c>
      <c r="H768" s="17">
        <f t="shared" si="377"/>
        <v>16347.332513260355</v>
      </c>
      <c r="I768" s="29">
        <f t="shared" si="378"/>
        <v>2.2250485660981263</v>
      </c>
      <c r="J768" s="29">
        <f t="shared" si="372"/>
        <v>20.847057720369335</v>
      </c>
      <c r="K768" s="39">
        <f t="shared" si="379"/>
        <v>1400</v>
      </c>
      <c r="L768" s="49">
        <f t="shared" si="362"/>
        <v>0</v>
      </c>
      <c r="M768" s="48">
        <f t="shared" si="363"/>
        <v>4.2266987561397071</v>
      </c>
      <c r="N768" s="51">
        <f t="shared" si="373"/>
        <v>0</v>
      </c>
      <c r="O768" s="54">
        <f t="shared" si="392"/>
        <v>18.880500609176615</v>
      </c>
      <c r="P768" s="34">
        <f t="shared" si="380"/>
        <v>1.7671458676442586</v>
      </c>
      <c r="Q768" s="30">
        <f t="shared" si="381"/>
        <v>0</v>
      </c>
      <c r="R768" s="58">
        <f t="shared" si="382"/>
        <v>0</v>
      </c>
      <c r="S768" s="58">
        <f t="shared" si="383"/>
        <v>0</v>
      </c>
      <c r="T768" s="58">
        <f t="shared" si="364"/>
        <v>100</v>
      </c>
      <c r="U768" s="88" t="str">
        <f>IF(R768=0,"-",FORECAST($C$8,Инклинометрия!$B$2:$B$152,Инклинометрия!$A$2:$A$152))</f>
        <v>-</v>
      </c>
      <c r="V768" s="88" t="str">
        <f>IF(R768=0,"-",FORECAST($C$8-R768,Инклинометрия!$B$2:$B$152,Инклинометрия!$A$2:$A$152))</f>
        <v>-</v>
      </c>
      <c r="W768" s="88" t="str">
        <f>IF(R768&gt;0,FORECAST($C$8,Инклинометрия!$B$2:$B$152,Инклинометрия!$A$2:$A$152),IF(AB768=$C$8,"-",FORECAST($C$8-AB768,Инклинометрия!$B$2:$B$152,Инклинометрия!$A$2:$A$152)))</f>
        <v>-</v>
      </c>
      <c r="X768" s="88" t="str">
        <f>IF(S768=0,"-",FORECAST($C$8-(S768+AB768),Инклинометрия!$B$2:$B$152,Инклинометрия!$A$2:$A$152))</f>
        <v>-</v>
      </c>
      <c r="Y768" s="88">
        <f>FORECAST($C$8+T768,Инклинометрия!$B$2:$B$152,Инклинометрия!$A$2:$A$152)</f>
        <v>1425</v>
      </c>
      <c r="Z768" s="88">
        <f>IF(R768=0,FORECAST($C$6-T768,Инклинометрия!$B$2:$B$152,Инклинометрия!$A$2:$A$152),FORECAST($C$8,Инклинометрия!$B$2:$B$152,Инклинометрия!$A$2:$A$152))</f>
        <v>1330</v>
      </c>
      <c r="AA768" s="61">
        <f t="shared" si="365"/>
        <v>1400</v>
      </c>
      <c r="AB768" s="62">
        <f t="shared" si="384"/>
        <v>1400</v>
      </c>
      <c r="AC768" s="62">
        <f t="shared" si="366"/>
        <v>0</v>
      </c>
      <c r="AD768" s="65">
        <f>IF(R768=0,FORECAST($C$8,Инклинометрия!$B$2:$B$152,Инклинометрия!$A$2:$A$152),V768)</f>
        <v>1330</v>
      </c>
      <c r="AE768" s="65">
        <f>FORECAST($C$8-(R768+AA768),Инклинометрия!$B$2:$B$152,Инклинометрия!$A$2:$A$152)</f>
        <v>0</v>
      </c>
      <c r="AF768" s="65">
        <f>IF(AB768=0,"-",FORECAST($C$8,Инклинометрия!$B$2:$B$152,Инклинометрия!$A$2:$A$152))</f>
        <v>1330</v>
      </c>
      <c r="AG768" s="65">
        <f>IF(AB768=0,"-",FORECAST($C$8-AB768,Инклинометрия!$B$2:$B$152,Инклинометрия!$A$2:$A$152))</f>
        <v>0</v>
      </c>
      <c r="AH768" s="65" t="str">
        <f>IF(AC768=0,"-",FORECAST($C$8+AC768,Инклинометрия!$B$2:$B$152,Инклинометрия!$A$2:$A$152))</f>
        <v>-</v>
      </c>
      <c r="AI768" s="89" t="str">
        <f>IF(AC768=0,"-",FORECAST($C$8,Инклинометрия!$B$2:$B$152,Инклинометрия!$A$2:$A$152))</f>
        <v>-</v>
      </c>
      <c r="AJ768" s="28"/>
      <c r="AK768" s="67">
        <f t="shared" si="385"/>
        <v>0</v>
      </c>
      <c r="AL768" s="28">
        <f t="shared" si="386"/>
        <v>0</v>
      </c>
      <c r="AM768" s="28">
        <f t="shared" si="387"/>
        <v>0.1</v>
      </c>
      <c r="AN768" s="26">
        <f t="shared" si="388"/>
        <v>0.1</v>
      </c>
      <c r="AO768" s="87">
        <f t="shared" si="389"/>
        <v>145626.51678434567</v>
      </c>
      <c r="AP768" s="87">
        <f t="shared" si="367"/>
        <v>44301.516784345658</v>
      </c>
      <c r="AQ768" s="66">
        <f t="shared" si="368"/>
        <v>14695380</v>
      </c>
      <c r="AR768" s="66">
        <f t="shared" si="369"/>
        <v>14695380</v>
      </c>
      <c r="AS768" s="66">
        <f t="shared" si="370"/>
        <v>784800</v>
      </c>
      <c r="AT768" s="45">
        <f t="shared" si="374"/>
        <v>15625806.516784346</v>
      </c>
      <c r="AU768" s="75"/>
    </row>
    <row r="769" spans="2:47" x14ac:dyDescent="0.3">
      <c r="B769" s="41">
        <f t="shared" si="375"/>
        <v>3695</v>
      </c>
      <c r="C769" s="8">
        <f t="shared" si="390"/>
        <v>36.950000000000003</v>
      </c>
      <c r="D769" s="73">
        <f t="shared" si="371"/>
        <v>49.420625000000001</v>
      </c>
      <c r="E769" s="29">
        <f t="shared" si="393"/>
        <v>12238.866071270621</v>
      </c>
      <c r="F769" s="29">
        <f t="shared" si="376"/>
        <v>16.561388459095621</v>
      </c>
      <c r="G769" s="29">
        <f t="shared" si="391"/>
        <v>22.150857064040391</v>
      </c>
      <c r="H769" s="17">
        <f t="shared" si="377"/>
        <v>16369.483370324395</v>
      </c>
      <c r="I769" s="29">
        <f t="shared" si="378"/>
        <v>2.2250485660981263</v>
      </c>
      <c r="J769" s="29">
        <f t="shared" si="372"/>
        <v>20.847057720370817</v>
      </c>
      <c r="K769" s="39">
        <f t="shared" si="379"/>
        <v>1400</v>
      </c>
      <c r="L769" s="49">
        <f t="shared" si="362"/>
        <v>0</v>
      </c>
      <c r="M769" s="48">
        <f t="shared" si="363"/>
        <v>4.2266987561397071</v>
      </c>
      <c r="N769" s="51">
        <f t="shared" si="373"/>
        <v>0</v>
      </c>
      <c r="O769" s="54">
        <f t="shared" si="392"/>
        <v>18.880500609176615</v>
      </c>
      <c r="P769" s="34">
        <f t="shared" si="380"/>
        <v>1.7671458676442586</v>
      </c>
      <c r="Q769" s="30">
        <f t="shared" si="381"/>
        <v>0</v>
      </c>
      <c r="R769" s="58">
        <f t="shared" si="382"/>
        <v>0</v>
      </c>
      <c r="S769" s="58">
        <f t="shared" si="383"/>
        <v>0</v>
      </c>
      <c r="T769" s="58">
        <f t="shared" si="364"/>
        <v>100</v>
      </c>
      <c r="U769" s="88" t="str">
        <f>IF(R769=0,"-",FORECAST($C$8,Инклинометрия!$B$2:$B$152,Инклинометрия!$A$2:$A$152))</f>
        <v>-</v>
      </c>
      <c r="V769" s="88" t="str">
        <f>IF(R769=0,"-",FORECAST($C$8-R769,Инклинометрия!$B$2:$B$152,Инклинометрия!$A$2:$A$152))</f>
        <v>-</v>
      </c>
      <c r="W769" s="88" t="str">
        <f>IF(R769&gt;0,FORECAST($C$8,Инклинометрия!$B$2:$B$152,Инклинометрия!$A$2:$A$152),IF(AB769=$C$8,"-",FORECAST($C$8-AB769,Инклинометрия!$B$2:$B$152,Инклинометрия!$A$2:$A$152)))</f>
        <v>-</v>
      </c>
      <c r="X769" s="88" t="str">
        <f>IF(S769=0,"-",FORECAST($C$8-(S769+AB769),Инклинометрия!$B$2:$B$152,Инклинометрия!$A$2:$A$152))</f>
        <v>-</v>
      </c>
      <c r="Y769" s="88">
        <f>FORECAST($C$8+T769,Инклинометрия!$B$2:$B$152,Инклинометрия!$A$2:$A$152)</f>
        <v>1425</v>
      </c>
      <c r="Z769" s="88">
        <f>IF(R769=0,FORECAST($C$6-T769,Инклинометрия!$B$2:$B$152,Инклинометрия!$A$2:$A$152),FORECAST($C$8,Инклинометрия!$B$2:$B$152,Инклинометрия!$A$2:$A$152))</f>
        <v>1330</v>
      </c>
      <c r="AA769" s="61">
        <f t="shared" si="365"/>
        <v>1400</v>
      </c>
      <c r="AB769" s="62">
        <f t="shared" si="384"/>
        <v>1400</v>
      </c>
      <c r="AC769" s="62">
        <f t="shared" si="366"/>
        <v>0</v>
      </c>
      <c r="AD769" s="65">
        <f>IF(R769=0,FORECAST($C$8,Инклинометрия!$B$2:$B$152,Инклинометрия!$A$2:$A$152),V769)</f>
        <v>1330</v>
      </c>
      <c r="AE769" s="65">
        <f>FORECAST($C$8-(R769+AA769),Инклинометрия!$B$2:$B$152,Инклинометрия!$A$2:$A$152)</f>
        <v>0</v>
      </c>
      <c r="AF769" s="65">
        <f>IF(AB769=0,"-",FORECAST($C$8,Инклинометрия!$B$2:$B$152,Инклинометрия!$A$2:$A$152))</f>
        <v>1330</v>
      </c>
      <c r="AG769" s="65">
        <f>IF(AB769=0,"-",FORECAST($C$8-AB769,Инклинометрия!$B$2:$B$152,Инклинометрия!$A$2:$A$152))</f>
        <v>0</v>
      </c>
      <c r="AH769" s="65" t="str">
        <f>IF(AC769=0,"-",FORECAST($C$8+AC769,Инклинометрия!$B$2:$B$152,Инклинометрия!$A$2:$A$152))</f>
        <v>-</v>
      </c>
      <c r="AI769" s="89" t="str">
        <f>IF(AC769=0,"-",FORECAST($C$8,Инклинометрия!$B$2:$B$152,Инклинометрия!$A$2:$A$152))</f>
        <v>-</v>
      </c>
      <c r="AJ769" s="28"/>
      <c r="AK769" s="67">
        <f t="shared" si="385"/>
        <v>0</v>
      </c>
      <c r="AL769" s="28">
        <f t="shared" si="386"/>
        <v>0</v>
      </c>
      <c r="AM769" s="28">
        <f t="shared" si="387"/>
        <v>0.1</v>
      </c>
      <c r="AN769" s="26">
        <f t="shared" si="388"/>
        <v>0.1</v>
      </c>
      <c r="AO769" s="87">
        <f t="shared" si="389"/>
        <v>145626.51678434567</v>
      </c>
      <c r="AP769" s="87">
        <f t="shared" si="367"/>
        <v>44301.516784345658</v>
      </c>
      <c r="AQ769" s="66">
        <f t="shared" si="368"/>
        <v>14695380</v>
      </c>
      <c r="AR769" s="66">
        <f t="shared" si="369"/>
        <v>14695380</v>
      </c>
      <c r="AS769" s="66">
        <f t="shared" si="370"/>
        <v>784800</v>
      </c>
      <c r="AT769" s="45">
        <f t="shared" si="374"/>
        <v>15625806.516784346</v>
      </c>
      <c r="AU769" s="75"/>
    </row>
    <row r="770" spans="2:47" x14ac:dyDescent="0.3">
      <c r="B770" s="41">
        <f t="shared" si="375"/>
        <v>3700</v>
      </c>
      <c r="C770" s="8">
        <f t="shared" si="390"/>
        <v>37</v>
      </c>
      <c r="D770" s="73">
        <f t="shared" si="371"/>
        <v>49.487499999999997</v>
      </c>
      <c r="E770" s="29">
        <f t="shared" si="393"/>
        <v>12255.427459729714</v>
      </c>
      <c r="F770" s="29">
        <f t="shared" si="376"/>
        <v>16.561388459093266</v>
      </c>
      <c r="G770" s="29">
        <f t="shared" si="391"/>
        <v>22.15085706403724</v>
      </c>
      <c r="H770" s="17">
        <f t="shared" si="377"/>
        <v>16391.634227388433</v>
      </c>
      <c r="I770" s="29">
        <f t="shared" si="378"/>
        <v>2.2250485660981263</v>
      </c>
      <c r="J770" s="29">
        <f t="shared" si="372"/>
        <v>20.847057720369335</v>
      </c>
      <c r="K770" s="39">
        <f t="shared" si="379"/>
        <v>1400</v>
      </c>
      <c r="L770" s="49">
        <f t="shared" si="362"/>
        <v>0</v>
      </c>
      <c r="M770" s="48">
        <f t="shared" si="363"/>
        <v>4.2266987561397071</v>
      </c>
      <c r="N770" s="51">
        <f t="shared" si="373"/>
        <v>0</v>
      </c>
      <c r="O770" s="54">
        <f t="shared" si="392"/>
        <v>18.880500609176615</v>
      </c>
      <c r="P770" s="34">
        <f t="shared" si="380"/>
        <v>1.7671458676442586</v>
      </c>
      <c r="Q770" s="30">
        <f t="shared" si="381"/>
        <v>0</v>
      </c>
      <c r="R770" s="58">
        <f t="shared" si="382"/>
        <v>0</v>
      </c>
      <c r="S770" s="58">
        <f t="shared" si="383"/>
        <v>0</v>
      </c>
      <c r="T770" s="58">
        <f t="shared" si="364"/>
        <v>100</v>
      </c>
      <c r="U770" s="88" t="str">
        <f>IF(R770=0,"-",FORECAST($C$8,Инклинометрия!$B$2:$B$152,Инклинометрия!$A$2:$A$152))</f>
        <v>-</v>
      </c>
      <c r="V770" s="88" t="str">
        <f>IF(R770=0,"-",FORECAST($C$8-R770,Инклинометрия!$B$2:$B$152,Инклинометрия!$A$2:$A$152))</f>
        <v>-</v>
      </c>
      <c r="W770" s="88" t="str">
        <f>IF(R770&gt;0,FORECAST($C$8,Инклинометрия!$B$2:$B$152,Инклинометрия!$A$2:$A$152),IF(AB770=$C$8,"-",FORECAST($C$8-AB770,Инклинометрия!$B$2:$B$152,Инклинометрия!$A$2:$A$152)))</f>
        <v>-</v>
      </c>
      <c r="X770" s="88" t="str">
        <f>IF(S770=0,"-",FORECAST($C$8-(S770+AB770),Инклинометрия!$B$2:$B$152,Инклинометрия!$A$2:$A$152))</f>
        <v>-</v>
      </c>
      <c r="Y770" s="88">
        <f>FORECAST($C$8+T770,Инклинометрия!$B$2:$B$152,Инклинометрия!$A$2:$A$152)</f>
        <v>1425</v>
      </c>
      <c r="Z770" s="88">
        <f>IF(R770=0,FORECAST($C$6-T770,Инклинометрия!$B$2:$B$152,Инклинометрия!$A$2:$A$152),FORECAST($C$8,Инклинометрия!$B$2:$B$152,Инклинометрия!$A$2:$A$152))</f>
        <v>1330</v>
      </c>
      <c r="AA770" s="61">
        <f t="shared" si="365"/>
        <v>1400</v>
      </c>
      <c r="AB770" s="62">
        <f t="shared" si="384"/>
        <v>1400</v>
      </c>
      <c r="AC770" s="62">
        <f t="shared" si="366"/>
        <v>0</v>
      </c>
      <c r="AD770" s="65">
        <f>IF(R770=0,FORECAST($C$8,Инклинометрия!$B$2:$B$152,Инклинометрия!$A$2:$A$152),V770)</f>
        <v>1330</v>
      </c>
      <c r="AE770" s="65">
        <f>FORECAST($C$8-(R770+AA770),Инклинометрия!$B$2:$B$152,Инклинометрия!$A$2:$A$152)</f>
        <v>0</v>
      </c>
      <c r="AF770" s="65">
        <f>IF(AB770=0,"-",FORECAST($C$8,Инклинометрия!$B$2:$B$152,Инклинометрия!$A$2:$A$152))</f>
        <v>1330</v>
      </c>
      <c r="AG770" s="65">
        <f>IF(AB770=0,"-",FORECAST($C$8-AB770,Инклинометрия!$B$2:$B$152,Инклинометрия!$A$2:$A$152))</f>
        <v>0</v>
      </c>
      <c r="AH770" s="65" t="str">
        <f>IF(AC770=0,"-",FORECAST($C$8+AC770,Инклинометрия!$B$2:$B$152,Инклинометрия!$A$2:$A$152))</f>
        <v>-</v>
      </c>
      <c r="AI770" s="89" t="str">
        <f>IF(AC770=0,"-",FORECAST($C$8,Инклинометрия!$B$2:$B$152,Инклинометрия!$A$2:$A$152))</f>
        <v>-</v>
      </c>
      <c r="AJ770" s="28"/>
      <c r="AK770" s="67">
        <f t="shared" si="385"/>
        <v>0</v>
      </c>
      <c r="AL770" s="28">
        <f t="shared" si="386"/>
        <v>0</v>
      </c>
      <c r="AM770" s="28">
        <f t="shared" si="387"/>
        <v>0.1</v>
      </c>
      <c r="AN770" s="26">
        <f t="shared" si="388"/>
        <v>0.1</v>
      </c>
      <c r="AO770" s="87">
        <f t="shared" si="389"/>
        <v>145626.51678434567</v>
      </c>
      <c r="AP770" s="87">
        <f t="shared" si="367"/>
        <v>44301.516784345658</v>
      </c>
      <c r="AQ770" s="66">
        <f t="shared" si="368"/>
        <v>14695380</v>
      </c>
      <c r="AR770" s="66">
        <f t="shared" si="369"/>
        <v>14695380</v>
      </c>
      <c r="AS770" s="66">
        <f t="shared" si="370"/>
        <v>784800</v>
      </c>
      <c r="AT770" s="45">
        <f t="shared" si="374"/>
        <v>15625806.516784346</v>
      </c>
      <c r="AU770" s="75"/>
    </row>
    <row r="771" spans="2:47" x14ac:dyDescent="0.3">
      <c r="B771" s="41">
        <f t="shared" si="375"/>
        <v>3705</v>
      </c>
      <c r="C771" s="8">
        <f t="shared" si="390"/>
        <v>37.050000000000004</v>
      </c>
      <c r="D771" s="73">
        <f t="shared" si="371"/>
        <v>49.554375000000007</v>
      </c>
      <c r="E771" s="29">
        <f t="shared" si="393"/>
        <v>12271.98884818881</v>
      </c>
      <c r="F771" s="29">
        <f t="shared" si="376"/>
        <v>16.561388459095621</v>
      </c>
      <c r="G771" s="29">
        <f t="shared" si="391"/>
        <v>22.150857064040391</v>
      </c>
      <c r="H771" s="17">
        <f t="shared" si="377"/>
        <v>16413.785084452473</v>
      </c>
      <c r="I771" s="29">
        <f t="shared" si="378"/>
        <v>2.2250485660981263</v>
      </c>
      <c r="J771" s="29">
        <f t="shared" si="372"/>
        <v>20.847057720370817</v>
      </c>
      <c r="K771" s="39">
        <f t="shared" si="379"/>
        <v>1400</v>
      </c>
      <c r="L771" s="49">
        <f t="shared" si="362"/>
        <v>0</v>
      </c>
      <c r="M771" s="48">
        <f t="shared" si="363"/>
        <v>4.2266987561397071</v>
      </c>
      <c r="N771" s="51">
        <f t="shared" si="373"/>
        <v>0</v>
      </c>
      <c r="O771" s="54">
        <f t="shared" si="392"/>
        <v>18.880500609176615</v>
      </c>
      <c r="P771" s="34">
        <f t="shared" si="380"/>
        <v>1.7671458676442586</v>
      </c>
      <c r="Q771" s="30">
        <f t="shared" si="381"/>
        <v>0</v>
      </c>
      <c r="R771" s="58">
        <f t="shared" si="382"/>
        <v>0</v>
      </c>
      <c r="S771" s="58">
        <f t="shared" si="383"/>
        <v>0</v>
      </c>
      <c r="T771" s="58">
        <f t="shared" si="364"/>
        <v>100</v>
      </c>
      <c r="U771" s="88" t="str">
        <f>IF(R771=0,"-",FORECAST($C$8,Инклинометрия!$B$2:$B$152,Инклинометрия!$A$2:$A$152))</f>
        <v>-</v>
      </c>
      <c r="V771" s="88" t="str">
        <f>IF(R771=0,"-",FORECAST($C$8-R771,Инклинометрия!$B$2:$B$152,Инклинометрия!$A$2:$A$152))</f>
        <v>-</v>
      </c>
      <c r="W771" s="88" t="str">
        <f>IF(R771&gt;0,FORECAST($C$8,Инклинометрия!$B$2:$B$152,Инклинометрия!$A$2:$A$152),IF(AB771=$C$8,"-",FORECAST($C$8-AB771,Инклинометрия!$B$2:$B$152,Инклинометрия!$A$2:$A$152)))</f>
        <v>-</v>
      </c>
      <c r="X771" s="88" t="str">
        <f>IF(S771=0,"-",FORECAST($C$8-(S771+AB771),Инклинометрия!$B$2:$B$152,Инклинометрия!$A$2:$A$152))</f>
        <v>-</v>
      </c>
      <c r="Y771" s="88">
        <f>FORECAST($C$8+T771,Инклинометрия!$B$2:$B$152,Инклинометрия!$A$2:$A$152)</f>
        <v>1425</v>
      </c>
      <c r="Z771" s="88">
        <f>IF(R771=0,FORECAST($C$6-T771,Инклинометрия!$B$2:$B$152,Инклинометрия!$A$2:$A$152),FORECAST($C$8,Инклинометрия!$B$2:$B$152,Инклинометрия!$A$2:$A$152))</f>
        <v>1330</v>
      </c>
      <c r="AA771" s="61">
        <f t="shared" si="365"/>
        <v>1400</v>
      </c>
      <c r="AB771" s="62">
        <f t="shared" si="384"/>
        <v>1400</v>
      </c>
      <c r="AC771" s="62">
        <f t="shared" si="366"/>
        <v>0</v>
      </c>
      <c r="AD771" s="65">
        <f>IF(R771=0,FORECAST($C$8,Инклинометрия!$B$2:$B$152,Инклинометрия!$A$2:$A$152),V771)</f>
        <v>1330</v>
      </c>
      <c r="AE771" s="65">
        <f>FORECAST($C$8-(R771+AA771),Инклинометрия!$B$2:$B$152,Инклинометрия!$A$2:$A$152)</f>
        <v>0</v>
      </c>
      <c r="AF771" s="65">
        <f>IF(AB771=0,"-",FORECAST($C$8,Инклинометрия!$B$2:$B$152,Инклинометрия!$A$2:$A$152))</f>
        <v>1330</v>
      </c>
      <c r="AG771" s="65">
        <f>IF(AB771=0,"-",FORECAST($C$8-AB771,Инклинометрия!$B$2:$B$152,Инклинометрия!$A$2:$A$152))</f>
        <v>0</v>
      </c>
      <c r="AH771" s="65" t="str">
        <f>IF(AC771=0,"-",FORECAST($C$8+AC771,Инклинометрия!$B$2:$B$152,Инклинометрия!$A$2:$A$152))</f>
        <v>-</v>
      </c>
      <c r="AI771" s="89" t="str">
        <f>IF(AC771=0,"-",FORECAST($C$8,Инклинометрия!$B$2:$B$152,Инклинометрия!$A$2:$A$152))</f>
        <v>-</v>
      </c>
      <c r="AJ771" s="28"/>
      <c r="AK771" s="67">
        <f t="shared" si="385"/>
        <v>0</v>
      </c>
      <c r="AL771" s="28">
        <f t="shared" si="386"/>
        <v>0</v>
      </c>
      <c r="AM771" s="28">
        <f t="shared" si="387"/>
        <v>0.1</v>
      </c>
      <c r="AN771" s="26">
        <f t="shared" si="388"/>
        <v>0.1</v>
      </c>
      <c r="AO771" s="87">
        <f t="shared" si="389"/>
        <v>145626.51678434567</v>
      </c>
      <c r="AP771" s="87">
        <f t="shared" si="367"/>
        <v>44301.516784345658</v>
      </c>
      <c r="AQ771" s="66">
        <f t="shared" si="368"/>
        <v>14695380</v>
      </c>
      <c r="AR771" s="66">
        <f t="shared" si="369"/>
        <v>14695380</v>
      </c>
      <c r="AS771" s="66">
        <f t="shared" si="370"/>
        <v>784800</v>
      </c>
      <c r="AT771" s="45">
        <f t="shared" si="374"/>
        <v>15625806.516784346</v>
      </c>
      <c r="AU771" s="75"/>
    </row>
    <row r="772" spans="2:47" x14ac:dyDescent="0.3">
      <c r="B772" s="41">
        <f t="shared" si="375"/>
        <v>3710</v>
      </c>
      <c r="C772" s="8">
        <f t="shared" si="390"/>
        <v>37.1</v>
      </c>
      <c r="D772" s="73">
        <f t="shared" si="371"/>
        <v>49.621250000000003</v>
      </c>
      <c r="E772" s="29">
        <f t="shared" si="393"/>
        <v>12288.550236647903</v>
      </c>
      <c r="F772" s="29">
        <f t="shared" si="376"/>
        <v>16.561388459093266</v>
      </c>
      <c r="G772" s="29">
        <f t="shared" si="391"/>
        <v>22.15085706403724</v>
      </c>
      <c r="H772" s="17">
        <f t="shared" si="377"/>
        <v>16435.935941516509</v>
      </c>
      <c r="I772" s="29">
        <f t="shared" si="378"/>
        <v>2.2250485660981263</v>
      </c>
      <c r="J772" s="29">
        <f t="shared" si="372"/>
        <v>20.847057720369335</v>
      </c>
      <c r="K772" s="39">
        <f t="shared" si="379"/>
        <v>1400</v>
      </c>
      <c r="L772" s="49">
        <f t="shared" si="362"/>
        <v>0</v>
      </c>
      <c r="M772" s="48">
        <f t="shared" si="363"/>
        <v>4.2266987561397071</v>
      </c>
      <c r="N772" s="51">
        <f t="shared" si="373"/>
        <v>0</v>
      </c>
      <c r="O772" s="54">
        <f t="shared" si="392"/>
        <v>18.880500609176615</v>
      </c>
      <c r="P772" s="34">
        <f t="shared" si="380"/>
        <v>1.7671458676442586</v>
      </c>
      <c r="Q772" s="30">
        <f t="shared" si="381"/>
        <v>0</v>
      </c>
      <c r="R772" s="58">
        <f t="shared" si="382"/>
        <v>0</v>
      </c>
      <c r="S772" s="58">
        <f t="shared" si="383"/>
        <v>0</v>
      </c>
      <c r="T772" s="58">
        <f t="shared" si="364"/>
        <v>100</v>
      </c>
      <c r="U772" s="88" t="str">
        <f>IF(R772=0,"-",FORECAST($C$8,Инклинометрия!$B$2:$B$152,Инклинометрия!$A$2:$A$152))</f>
        <v>-</v>
      </c>
      <c r="V772" s="88" t="str">
        <f>IF(R772=0,"-",FORECAST($C$8-R772,Инклинометрия!$B$2:$B$152,Инклинометрия!$A$2:$A$152))</f>
        <v>-</v>
      </c>
      <c r="W772" s="88" t="str">
        <f>IF(R772&gt;0,FORECAST($C$8,Инклинометрия!$B$2:$B$152,Инклинометрия!$A$2:$A$152),IF(AB772=$C$8,"-",FORECAST($C$8-AB772,Инклинометрия!$B$2:$B$152,Инклинометрия!$A$2:$A$152)))</f>
        <v>-</v>
      </c>
      <c r="X772" s="88" t="str">
        <f>IF(S772=0,"-",FORECAST($C$8-(S772+AB772),Инклинометрия!$B$2:$B$152,Инклинометрия!$A$2:$A$152))</f>
        <v>-</v>
      </c>
      <c r="Y772" s="88">
        <f>FORECAST($C$8+T772,Инклинометрия!$B$2:$B$152,Инклинометрия!$A$2:$A$152)</f>
        <v>1425</v>
      </c>
      <c r="Z772" s="88">
        <f>IF(R772=0,FORECAST($C$6-T772,Инклинометрия!$B$2:$B$152,Инклинометрия!$A$2:$A$152),FORECAST($C$8,Инклинометрия!$B$2:$B$152,Инклинометрия!$A$2:$A$152))</f>
        <v>1330</v>
      </c>
      <c r="AA772" s="61">
        <f t="shared" si="365"/>
        <v>1400</v>
      </c>
      <c r="AB772" s="62">
        <f t="shared" si="384"/>
        <v>1400</v>
      </c>
      <c r="AC772" s="62">
        <f t="shared" si="366"/>
        <v>0</v>
      </c>
      <c r="AD772" s="65">
        <f>IF(R772=0,FORECAST($C$8,Инклинометрия!$B$2:$B$152,Инклинометрия!$A$2:$A$152),V772)</f>
        <v>1330</v>
      </c>
      <c r="AE772" s="65">
        <f>FORECAST($C$8-(R772+AA772),Инклинометрия!$B$2:$B$152,Инклинометрия!$A$2:$A$152)</f>
        <v>0</v>
      </c>
      <c r="AF772" s="65">
        <f>IF(AB772=0,"-",FORECAST($C$8,Инклинометрия!$B$2:$B$152,Инклинометрия!$A$2:$A$152))</f>
        <v>1330</v>
      </c>
      <c r="AG772" s="65">
        <f>IF(AB772=0,"-",FORECAST($C$8-AB772,Инклинометрия!$B$2:$B$152,Инклинометрия!$A$2:$A$152))</f>
        <v>0</v>
      </c>
      <c r="AH772" s="65" t="str">
        <f>IF(AC772=0,"-",FORECAST($C$8+AC772,Инклинометрия!$B$2:$B$152,Инклинометрия!$A$2:$A$152))</f>
        <v>-</v>
      </c>
      <c r="AI772" s="89" t="str">
        <f>IF(AC772=0,"-",FORECAST($C$8,Инклинометрия!$B$2:$B$152,Инклинометрия!$A$2:$A$152))</f>
        <v>-</v>
      </c>
      <c r="AJ772" s="28"/>
      <c r="AK772" s="67">
        <f t="shared" si="385"/>
        <v>0</v>
      </c>
      <c r="AL772" s="28">
        <f t="shared" si="386"/>
        <v>0</v>
      </c>
      <c r="AM772" s="28">
        <f t="shared" si="387"/>
        <v>0.1</v>
      </c>
      <c r="AN772" s="26">
        <f t="shared" si="388"/>
        <v>0.1</v>
      </c>
      <c r="AO772" s="87">
        <f t="shared" si="389"/>
        <v>145626.51678434567</v>
      </c>
      <c r="AP772" s="87">
        <f t="shared" si="367"/>
        <v>44301.516784345658</v>
      </c>
      <c r="AQ772" s="66">
        <f t="shared" si="368"/>
        <v>14695380</v>
      </c>
      <c r="AR772" s="66">
        <f t="shared" si="369"/>
        <v>14695380</v>
      </c>
      <c r="AS772" s="66">
        <f t="shared" si="370"/>
        <v>784800</v>
      </c>
      <c r="AT772" s="45">
        <f t="shared" si="374"/>
        <v>15625806.516784346</v>
      </c>
      <c r="AU772" s="75"/>
    </row>
    <row r="773" spans="2:47" x14ac:dyDescent="0.3">
      <c r="B773" s="41">
        <f t="shared" si="375"/>
        <v>3715</v>
      </c>
      <c r="C773" s="8">
        <f t="shared" si="390"/>
        <v>37.15</v>
      </c>
      <c r="D773" s="73">
        <f t="shared" si="371"/>
        <v>49.688124999999999</v>
      </c>
      <c r="E773" s="29">
        <f t="shared" si="393"/>
        <v>12305.111625106996</v>
      </c>
      <c r="F773" s="29">
        <f t="shared" si="376"/>
        <v>16.561388459093266</v>
      </c>
      <c r="G773" s="29">
        <f t="shared" si="391"/>
        <v>22.15085706403724</v>
      </c>
      <c r="H773" s="17">
        <f t="shared" si="377"/>
        <v>16458.086798580545</v>
      </c>
      <c r="I773" s="29">
        <f t="shared" si="378"/>
        <v>2.2250485660981263</v>
      </c>
      <c r="J773" s="29">
        <f t="shared" si="372"/>
        <v>20.847057720369335</v>
      </c>
      <c r="K773" s="39">
        <f t="shared" si="379"/>
        <v>1400</v>
      </c>
      <c r="L773" s="49">
        <f t="shared" si="362"/>
        <v>0</v>
      </c>
      <c r="M773" s="48">
        <f t="shared" si="363"/>
        <v>4.2266987561397071</v>
      </c>
      <c r="N773" s="51">
        <f t="shared" si="373"/>
        <v>0</v>
      </c>
      <c r="O773" s="54">
        <f t="shared" si="392"/>
        <v>18.880500609176615</v>
      </c>
      <c r="P773" s="34">
        <f t="shared" si="380"/>
        <v>1.7671458676442586</v>
      </c>
      <c r="Q773" s="30">
        <f t="shared" si="381"/>
        <v>0</v>
      </c>
      <c r="R773" s="58">
        <f t="shared" si="382"/>
        <v>0</v>
      </c>
      <c r="S773" s="58">
        <f t="shared" si="383"/>
        <v>0</v>
      </c>
      <c r="T773" s="58">
        <f t="shared" si="364"/>
        <v>100</v>
      </c>
      <c r="U773" s="88" t="str">
        <f>IF(R773=0,"-",FORECAST($C$8,Инклинометрия!$B$2:$B$152,Инклинометрия!$A$2:$A$152))</f>
        <v>-</v>
      </c>
      <c r="V773" s="88" t="str">
        <f>IF(R773=0,"-",FORECAST($C$8-R773,Инклинометрия!$B$2:$B$152,Инклинометрия!$A$2:$A$152))</f>
        <v>-</v>
      </c>
      <c r="W773" s="88" t="str">
        <f>IF(R773&gt;0,FORECAST($C$8,Инклинометрия!$B$2:$B$152,Инклинометрия!$A$2:$A$152),IF(AB773=$C$8,"-",FORECAST($C$8-AB773,Инклинометрия!$B$2:$B$152,Инклинометрия!$A$2:$A$152)))</f>
        <v>-</v>
      </c>
      <c r="X773" s="88" t="str">
        <f>IF(S773=0,"-",FORECAST($C$8-(S773+AB773),Инклинометрия!$B$2:$B$152,Инклинометрия!$A$2:$A$152))</f>
        <v>-</v>
      </c>
      <c r="Y773" s="88">
        <f>FORECAST($C$8+T773,Инклинометрия!$B$2:$B$152,Инклинометрия!$A$2:$A$152)</f>
        <v>1425</v>
      </c>
      <c r="Z773" s="88">
        <f>IF(R773=0,FORECAST($C$6-T773,Инклинометрия!$B$2:$B$152,Инклинометрия!$A$2:$A$152),FORECAST($C$8,Инклинометрия!$B$2:$B$152,Инклинометрия!$A$2:$A$152))</f>
        <v>1330</v>
      </c>
      <c r="AA773" s="61">
        <f t="shared" si="365"/>
        <v>1400</v>
      </c>
      <c r="AB773" s="62">
        <f t="shared" si="384"/>
        <v>1400</v>
      </c>
      <c r="AC773" s="62">
        <f t="shared" si="366"/>
        <v>0</v>
      </c>
      <c r="AD773" s="65">
        <f>IF(R773=0,FORECAST($C$8,Инклинометрия!$B$2:$B$152,Инклинометрия!$A$2:$A$152),V773)</f>
        <v>1330</v>
      </c>
      <c r="AE773" s="65">
        <f>FORECAST($C$8-(R773+AA773),Инклинометрия!$B$2:$B$152,Инклинометрия!$A$2:$A$152)</f>
        <v>0</v>
      </c>
      <c r="AF773" s="65">
        <f>IF(AB773=0,"-",FORECAST($C$8,Инклинометрия!$B$2:$B$152,Инклинометрия!$A$2:$A$152))</f>
        <v>1330</v>
      </c>
      <c r="AG773" s="65">
        <f>IF(AB773=0,"-",FORECAST($C$8-AB773,Инклинометрия!$B$2:$B$152,Инклинометрия!$A$2:$A$152))</f>
        <v>0</v>
      </c>
      <c r="AH773" s="65" t="str">
        <f>IF(AC773=0,"-",FORECAST($C$8+AC773,Инклинометрия!$B$2:$B$152,Инклинометрия!$A$2:$A$152))</f>
        <v>-</v>
      </c>
      <c r="AI773" s="89" t="str">
        <f>IF(AC773=0,"-",FORECAST($C$8,Инклинометрия!$B$2:$B$152,Инклинометрия!$A$2:$A$152))</f>
        <v>-</v>
      </c>
      <c r="AJ773" s="28"/>
      <c r="AK773" s="67">
        <f t="shared" si="385"/>
        <v>0</v>
      </c>
      <c r="AL773" s="28">
        <f t="shared" si="386"/>
        <v>0</v>
      </c>
      <c r="AM773" s="28">
        <f t="shared" si="387"/>
        <v>0.1</v>
      </c>
      <c r="AN773" s="26">
        <f t="shared" si="388"/>
        <v>0.1</v>
      </c>
      <c r="AO773" s="87">
        <f t="shared" si="389"/>
        <v>145626.51678434567</v>
      </c>
      <c r="AP773" s="87">
        <f t="shared" si="367"/>
        <v>44301.516784345658</v>
      </c>
      <c r="AQ773" s="66">
        <f t="shared" si="368"/>
        <v>14695380</v>
      </c>
      <c r="AR773" s="66">
        <f t="shared" si="369"/>
        <v>14695380</v>
      </c>
      <c r="AS773" s="66">
        <f t="shared" si="370"/>
        <v>784800</v>
      </c>
      <c r="AT773" s="45">
        <f t="shared" si="374"/>
        <v>15625806.516784346</v>
      </c>
      <c r="AU773" s="75"/>
    </row>
    <row r="774" spans="2:47" x14ac:dyDescent="0.3">
      <c r="B774" s="41">
        <f t="shared" si="375"/>
        <v>3720</v>
      </c>
      <c r="C774" s="8">
        <f t="shared" si="390"/>
        <v>37.200000000000003</v>
      </c>
      <c r="D774" s="73">
        <f t="shared" si="371"/>
        <v>49.755000000000003</v>
      </c>
      <c r="E774" s="29">
        <f t="shared" si="393"/>
        <v>12321.673013566093</v>
      </c>
      <c r="F774" s="29">
        <f t="shared" si="376"/>
        <v>16.561388459095621</v>
      </c>
      <c r="G774" s="29">
        <f t="shared" si="391"/>
        <v>22.150857064040391</v>
      </c>
      <c r="H774" s="17">
        <f t="shared" si="377"/>
        <v>16480.237655644585</v>
      </c>
      <c r="I774" s="29">
        <f t="shared" si="378"/>
        <v>2.2250485660981263</v>
      </c>
      <c r="J774" s="29">
        <f t="shared" si="372"/>
        <v>20.847057720370817</v>
      </c>
      <c r="K774" s="39">
        <f t="shared" si="379"/>
        <v>1400</v>
      </c>
      <c r="L774" s="49">
        <f t="shared" si="362"/>
        <v>0</v>
      </c>
      <c r="M774" s="48">
        <f t="shared" si="363"/>
        <v>4.2266987561397071</v>
      </c>
      <c r="N774" s="51">
        <f t="shared" si="373"/>
        <v>0</v>
      </c>
      <c r="O774" s="54">
        <f t="shared" si="392"/>
        <v>18.880500609176615</v>
      </c>
      <c r="P774" s="34">
        <f t="shared" si="380"/>
        <v>1.7671458676442586</v>
      </c>
      <c r="Q774" s="30">
        <f t="shared" si="381"/>
        <v>0</v>
      </c>
      <c r="R774" s="58">
        <f t="shared" si="382"/>
        <v>0</v>
      </c>
      <c r="S774" s="58">
        <f t="shared" si="383"/>
        <v>0</v>
      </c>
      <c r="T774" s="58">
        <f t="shared" si="364"/>
        <v>100</v>
      </c>
      <c r="U774" s="88" t="str">
        <f>IF(R774=0,"-",FORECAST($C$8,Инклинометрия!$B$2:$B$152,Инклинометрия!$A$2:$A$152))</f>
        <v>-</v>
      </c>
      <c r="V774" s="88" t="str">
        <f>IF(R774=0,"-",FORECAST($C$8-R774,Инклинометрия!$B$2:$B$152,Инклинометрия!$A$2:$A$152))</f>
        <v>-</v>
      </c>
      <c r="W774" s="88" t="str">
        <f>IF(R774&gt;0,FORECAST($C$8,Инклинометрия!$B$2:$B$152,Инклинометрия!$A$2:$A$152),IF(AB774=$C$8,"-",FORECAST($C$8-AB774,Инклинометрия!$B$2:$B$152,Инклинометрия!$A$2:$A$152)))</f>
        <v>-</v>
      </c>
      <c r="X774" s="88" t="str">
        <f>IF(S774=0,"-",FORECAST($C$8-(S774+AB774),Инклинометрия!$B$2:$B$152,Инклинометрия!$A$2:$A$152))</f>
        <v>-</v>
      </c>
      <c r="Y774" s="88">
        <f>FORECAST($C$8+T774,Инклинометрия!$B$2:$B$152,Инклинометрия!$A$2:$A$152)</f>
        <v>1425</v>
      </c>
      <c r="Z774" s="88">
        <f>IF(R774=0,FORECAST($C$6-T774,Инклинометрия!$B$2:$B$152,Инклинометрия!$A$2:$A$152),FORECAST($C$8,Инклинометрия!$B$2:$B$152,Инклинометрия!$A$2:$A$152))</f>
        <v>1330</v>
      </c>
      <c r="AA774" s="61">
        <f t="shared" si="365"/>
        <v>1400</v>
      </c>
      <c r="AB774" s="62">
        <f t="shared" si="384"/>
        <v>1400</v>
      </c>
      <c r="AC774" s="62">
        <f t="shared" si="366"/>
        <v>0</v>
      </c>
      <c r="AD774" s="65">
        <f>IF(R774=0,FORECAST($C$8,Инклинометрия!$B$2:$B$152,Инклинометрия!$A$2:$A$152),V774)</f>
        <v>1330</v>
      </c>
      <c r="AE774" s="65">
        <f>FORECAST($C$8-(R774+AA774),Инклинометрия!$B$2:$B$152,Инклинометрия!$A$2:$A$152)</f>
        <v>0</v>
      </c>
      <c r="AF774" s="65">
        <f>IF(AB774=0,"-",FORECAST($C$8,Инклинометрия!$B$2:$B$152,Инклинометрия!$A$2:$A$152))</f>
        <v>1330</v>
      </c>
      <c r="AG774" s="65">
        <f>IF(AB774=0,"-",FORECAST($C$8-AB774,Инклинометрия!$B$2:$B$152,Инклинометрия!$A$2:$A$152))</f>
        <v>0</v>
      </c>
      <c r="AH774" s="65" t="str">
        <f>IF(AC774=0,"-",FORECAST($C$8+AC774,Инклинометрия!$B$2:$B$152,Инклинометрия!$A$2:$A$152))</f>
        <v>-</v>
      </c>
      <c r="AI774" s="89" t="str">
        <f>IF(AC774=0,"-",FORECAST($C$8,Инклинометрия!$B$2:$B$152,Инклинометрия!$A$2:$A$152))</f>
        <v>-</v>
      </c>
      <c r="AJ774" s="28"/>
      <c r="AK774" s="67">
        <f t="shared" si="385"/>
        <v>0</v>
      </c>
      <c r="AL774" s="28">
        <f t="shared" si="386"/>
        <v>0</v>
      </c>
      <c r="AM774" s="28">
        <f t="shared" si="387"/>
        <v>0.1</v>
      </c>
      <c r="AN774" s="26">
        <f t="shared" si="388"/>
        <v>0.1</v>
      </c>
      <c r="AO774" s="87">
        <f t="shared" si="389"/>
        <v>145626.51678434567</v>
      </c>
      <c r="AP774" s="87">
        <f t="shared" si="367"/>
        <v>44301.516784345658</v>
      </c>
      <c r="AQ774" s="66">
        <f t="shared" si="368"/>
        <v>14695380</v>
      </c>
      <c r="AR774" s="66">
        <f t="shared" si="369"/>
        <v>14695380</v>
      </c>
      <c r="AS774" s="66">
        <f t="shared" si="370"/>
        <v>784800</v>
      </c>
      <c r="AT774" s="45">
        <f t="shared" si="374"/>
        <v>15625806.516784346</v>
      </c>
      <c r="AU774" s="75"/>
    </row>
    <row r="775" spans="2:47" x14ac:dyDescent="0.3">
      <c r="B775" s="41">
        <f t="shared" si="375"/>
        <v>3725</v>
      </c>
      <c r="C775" s="8">
        <f t="shared" si="390"/>
        <v>37.25</v>
      </c>
      <c r="D775" s="73">
        <f t="shared" si="371"/>
        <v>49.821874999999999</v>
      </c>
      <c r="E775" s="29">
        <f t="shared" si="393"/>
        <v>12338.234402025186</v>
      </c>
      <c r="F775" s="29">
        <f t="shared" si="376"/>
        <v>16.561388459093266</v>
      </c>
      <c r="G775" s="29">
        <f t="shared" si="391"/>
        <v>22.15085706403724</v>
      </c>
      <c r="H775" s="17">
        <f t="shared" si="377"/>
        <v>16502.388512708621</v>
      </c>
      <c r="I775" s="29">
        <f t="shared" si="378"/>
        <v>2.2250485660981263</v>
      </c>
      <c r="J775" s="29">
        <f t="shared" si="372"/>
        <v>20.847057720369335</v>
      </c>
      <c r="K775" s="39">
        <f t="shared" si="379"/>
        <v>1400</v>
      </c>
      <c r="L775" s="49">
        <f t="shared" si="362"/>
        <v>0</v>
      </c>
      <c r="M775" s="48">
        <f t="shared" si="363"/>
        <v>4.2266987561397071</v>
      </c>
      <c r="N775" s="51">
        <f t="shared" si="373"/>
        <v>0</v>
      </c>
      <c r="O775" s="54">
        <f t="shared" si="392"/>
        <v>18.880500609176615</v>
      </c>
      <c r="P775" s="34">
        <f t="shared" si="380"/>
        <v>1.7671458676442586</v>
      </c>
      <c r="Q775" s="30">
        <f t="shared" si="381"/>
        <v>0</v>
      </c>
      <c r="R775" s="58">
        <f t="shared" si="382"/>
        <v>0</v>
      </c>
      <c r="S775" s="58">
        <f t="shared" si="383"/>
        <v>0</v>
      </c>
      <c r="T775" s="58">
        <f t="shared" si="364"/>
        <v>100</v>
      </c>
      <c r="U775" s="88" t="str">
        <f>IF(R775=0,"-",FORECAST($C$8,Инклинометрия!$B$2:$B$152,Инклинометрия!$A$2:$A$152))</f>
        <v>-</v>
      </c>
      <c r="V775" s="88" t="str">
        <f>IF(R775=0,"-",FORECAST($C$8-R775,Инклинометрия!$B$2:$B$152,Инклинометрия!$A$2:$A$152))</f>
        <v>-</v>
      </c>
      <c r="W775" s="88" t="str">
        <f>IF(R775&gt;0,FORECAST($C$8,Инклинометрия!$B$2:$B$152,Инклинометрия!$A$2:$A$152),IF(AB775=$C$8,"-",FORECAST($C$8-AB775,Инклинометрия!$B$2:$B$152,Инклинометрия!$A$2:$A$152)))</f>
        <v>-</v>
      </c>
      <c r="X775" s="88" t="str">
        <f>IF(S775=0,"-",FORECAST($C$8-(S775+AB775),Инклинометрия!$B$2:$B$152,Инклинометрия!$A$2:$A$152))</f>
        <v>-</v>
      </c>
      <c r="Y775" s="88">
        <f>FORECAST($C$8+T775,Инклинометрия!$B$2:$B$152,Инклинометрия!$A$2:$A$152)</f>
        <v>1425</v>
      </c>
      <c r="Z775" s="88">
        <f>IF(R775=0,FORECAST($C$6-T775,Инклинометрия!$B$2:$B$152,Инклинометрия!$A$2:$A$152),FORECAST($C$8,Инклинометрия!$B$2:$B$152,Инклинометрия!$A$2:$A$152))</f>
        <v>1330</v>
      </c>
      <c r="AA775" s="61">
        <f t="shared" si="365"/>
        <v>1400</v>
      </c>
      <c r="AB775" s="62">
        <f t="shared" si="384"/>
        <v>1400</v>
      </c>
      <c r="AC775" s="62">
        <f t="shared" si="366"/>
        <v>0</v>
      </c>
      <c r="AD775" s="65">
        <f>IF(R775=0,FORECAST($C$8,Инклинометрия!$B$2:$B$152,Инклинометрия!$A$2:$A$152),V775)</f>
        <v>1330</v>
      </c>
      <c r="AE775" s="65">
        <f>FORECAST($C$8-(R775+AA775),Инклинометрия!$B$2:$B$152,Инклинометрия!$A$2:$A$152)</f>
        <v>0</v>
      </c>
      <c r="AF775" s="65">
        <f>IF(AB775=0,"-",FORECAST($C$8,Инклинометрия!$B$2:$B$152,Инклинометрия!$A$2:$A$152))</f>
        <v>1330</v>
      </c>
      <c r="AG775" s="65">
        <f>IF(AB775=0,"-",FORECAST($C$8-AB775,Инклинометрия!$B$2:$B$152,Инклинометрия!$A$2:$A$152))</f>
        <v>0</v>
      </c>
      <c r="AH775" s="65" t="str">
        <f>IF(AC775=0,"-",FORECAST($C$8+AC775,Инклинометрия!$B$2:$B$152,Инклинометрия!$A$2:$A$152))</f>
        <v>-</v>
      </c>
      <c r="AI775" s="89" t="str">
        <f>IF(AC775=0,"-",FORECAST($C$8,Инклинометрия!$B$2:$B$152,Инклинометрия!$A$2:$A$152))</f>
        <v>-</v>
      </c>
      <c r="AJ775" s="28"/>
      <c r="AK775" s="67">
        <f t="shared" si="385"/>
        <v>0</v>
      </c>
      <c r="AL775" s="28">
        <f t="shared" si="386"/>
        <v>0</v>
      </c>
      <c r="AM775" s="28">
        <f t="shared" si="387"/>
        <v>0.1</v>
      </c>
      <c r="AN775" s="26">
        <f t="shared" si="388"/>
        <v>0.1</v>
      </c>
      <c r="AO775" s="87">
        <f t="shared" si="389"/>
        <v>145626.51678434567</v>
      </c>
      <c r="AP775" s="87">
        <f t="shared" si="367"/>
        <v>44301.516784345658</v>
      </c>
      <c r="AQ775" s="66">
        <f t="shared" si="368"/>
        <v>14695380</v>
      </c>
      <c r="AR775" s="66">
        <f t="shared" si="369"/>
        <v>14695380</v>
      </c>
      <c r="AS775" s="66">
        <f t="shared" si="370"/>
        <v>784800</v>
      </c>
      <c r="AT775" s="45">
        <f t="shared" si="374"/>
        <v>15625806.516784346</v>
      </c>
      <c r="AU775" s="75"/>
    </row>
    <row r="776" spans="2:47" x14ac:dyDescent="0.3">
      <c r="B776" s="41">
        <f t="shared" si="375"/>
        <v>3730</v>
      </c>
      <c r="C776" s="8">
        <f t="shared" si="390"/>
        <v>37.300000000000004</v>
      </c>
      <c r="D776" s="73">
        <f t="shared" si="371"/>
        <v>49.888750000000009</v>
      </c>
      <c r="E776" s="29">
        <f t="shared" si="393"/>
        <v>12354.795790484282</v>
      </c>
      <c r="F776" s="29">
        <f t="shared" si="376"/>
        <v>16.561388459095621</v>
      </c>
      <c r="G776" s="29">
        <f t="shared" si="391"/>
        <v>22.150857064040391</v>
      </c>
      <c r="H776" s="17">
        <f t="shared" si="377"/>
        <v>16524.539369772661</v>
      </c>
      <c r="I776" s="29">
        <f t="shared" si="378"/>
        <v>2.2250485660981263</v>
      </c>
      <c r="J776" s="29">
        <f t="shared" si="372"/>
        <v>20.847057720370817</v>
      </c>
      <c r="K776" s="39">
        <f t="shared" si="379"/>
        <v>1400</v>
      </c>
      <c r="L776" s="49">
        <f t="shared" si="362"/>
        <v>0</v>
      </c>
      <c r="M776" s="48">
        <f t="shared" si="363"/>
        <v>4.2266987561397071</v>
      </c>
      <c r="N776" s="51">
        <f t="shared" si="373"/>
        <v>0</v>
      </c>
      <c r="O776" s="54">
        <f t="shared" si="392"/>
        <v>18.880500609176615</v>
      </c>
      <c r="P776" s="34">
        <f t="shared" si="380"/>
        <v>1.7671458676442586</v>
      </c>
      <c r="Q776" s="30">
        <f t="shared" si="381"/>
        <v>0</v>
      </c>
      <c r="R776" s="58">
        <f t="shared" si="382"/>
        <v>0</v>
      </c>
      <c r="S776" s="58">
        <f t="shared" si="383"/>
        <v>0</v>
      </c>
      <c r="T776" s="58">
        <f t="shared" si="364"/>
        <v>100</v>
      </c>
      <c r="U776" s="88" t="str">
        <f>IF(R776=0,"-",FORECAST($C$8,Инклинометрия!$B$2:$B$152,Инклинометрия!$A$2:$A$152))</f>
        <v>-</v>
      </c>
      <c r="V776" s="88" t="str">
        <f>IF(R776=0,"-",FORECAST($C$8-R776,Инклинометрия!$B$2:$B$152,Инклинометрия!$A$2:$A$152))</f>
        <v>-</v>
      </c>
      <c r="W776" s="88" t="str">
        <f>IF(R776&gt;0,FORECAST($C$8,Инклинометрия!$B$2:$B$152,Инклинометрия!$A$2:$A$152),IF(AB776=$C$8,"-",FORECAST($C$8-AB776,Инклинометрия!$B$2:$B$152,Инклинометрия!$A$2:$A$152)))</f>
        <v>-</v>
      </c>
      <c r="X776" s="88" t="str">
        <f>IF(S776=0,"-",FORECAST($C$8-(S776+AB776),Инклинометрия!$B$2:$B$152,Инклинометрия!$A$2:$A$152))</f>
        <v>-</v>
      </c>
      <c r="Y776" s="88">
        <f>FORECAST($C$8+T776,Инклинометрия!$B$2:$B$152,Инклинометрия!$A$2:$A$152)</f>
        <v>1425</v>
      </c>
      <c r="Z776" s="88">
        <f>IF(R776=0,FORECAST($C$6-T776,Инклинометрия!$B$2:$B$152,Инклинометрия!$A$2:$A$152),FORECAST($C$8,Инклинометрия!$B$2:$B$152,Инклинометрия!$A$2:$A$152))</f>
        <v>1330</v>
      </c>
      <c r="AA776" s="61">
        <f t="shared" si="365"/>
        <v>1400</v>
      </c>
      <c r="AB776" s="62">
        <f t="shared" si="384"/>
        <v>1400</v>
      </c>
      <c r="AC776" s="62">
        <f t="shared" si="366"/>
        <v>0</v>
      </c>
      <c r="AD776" s="65">
        <f>IF(R776=0,FORECAST($C$8,Инклинометрия!$B$2:$B$152,Инклинометрия!$A$2:$A$152),V776)</f>
        <v>1330</v>
      </c>
      <c r="AE776" s="65">
        <f>FORECAST($C$8-(R776+AA776),Инклинометрия!$B$2:$B$152,Инклинометрия!$A$2:$A$152)</f>
        <v>0</v>
      </c>
      <c r="AF776" s="65">
        <f>IF(AB776=0,"-",FORECAST($C$8,Инклинометрия!$B$2:$B$152,Инклинометрия!$A$2:$A$152))</f>
        <v>1330</v>
      </c>
      <c r="AG776" s="65">
        <f>IF(AB776=0,"-",FORECAST($C$8-AB776,Инклинометрия!$B$2:$B$152,Инклинометрия!$A$2:$A$152))</f>
        <v>0</v>
      </c>
      <c r="AH776" s="65" t="str">
        <f>IF(AC776=0,"-",FORECAST($C$8+AC776,Инклинометрия!$B$2:$B$152,Инклинометрия!$A$2:$A$152))</f>
        <v>-</v>
      </c>
      <c r="AI776" s="89" t="str">
        <f>IF(AC776=0,"-",FORECAST($C$8,Инклинометрия!$B$2:$B$152,Инклинометрия!$A$2:$A$152))</f>
        <v>-</v>
      </c>
      <c r="AJ776" s="28"/>
      <c r="AK776" s="67">
        <f t="shared" si="385"/>
        <v>0</v>
      </c>
      <c r="AL776" s="28">
        <f t="shared" si="386"/>
        <v>0</v>
      </c>
      <c r="AM776" s="28">
        <f t="shared" si="387"/>
        <v>0.1</v>
      </c>
      <c r="AN776" s="26">
        <f t="shared" si="388"/>
        <v>0.1</v>
      </c>
      <c r="AO776" s="87">
        <f t="shared" si="389"/>
        <v>145626.51678434567</v>
      </c>
      <c r="AP776" s="87">
        <f t="shared" si="367"/>
        <v>44301.516784345658</v>
      </c>
      <c r="AQ776" s="66">
        <f t="shared" si="368"/>
        <v>14695380</v>
      </c>
      <c r="AR776" s="66">
        <f t="shared" si="369"/>
        <v>14695380</v>
      </c>
      <c r="AS776" s="66">
        <f t="shared" si="370"/>
        <v>784800</v>
      </c>
      <c r="AT776" s="45">
        <f t="shared" si="374"/>
        <v>15625806.516784346</v>
      </c>
      <c r="AU776" s="75"/>
    </row>
    <row r="777" spans="2:47" x14ac:dyDescent="0.3">
      <c r="B777" s="41">
        <f t="shared" si="375"/>
        <v>3735</v>
      </c>
      <c r="C777" s="8">
        <f t="shared" si="390"/>
        <v>37.35</v>
      </c>
      <c r="D777" s="73">
        <f t="shared" si="371"/>
        <v>49.955624999999998</v>
      </c>
      <c r="E777" s="29">
        <f t="shared" si="393"/>
        <v>12371.357178943374</v>
      </c>
      <c r="F777" s="29">
        <f t="shared" si="376"/>
        <v>16.561388459093266</v>
      </c>
      <c r="G777" s="29">
        <f t="shared" si="391"/>
        <v>22.15085706403724</v>
      </c>
      <c r="H777" s="17">
        <f t="shared" si="377"/>
        <v>16546.690226836698</v>
      </c>
      <c r="I777" s="29">
        <f t="shared" si="378"/>
        <v>2.2250485660981263</v>
      </c>
      <c r="J777" s="29">
        <f t="shared" si="372"/>
        <v>20.847057720369335</v>
      </c>
      <c r="K777" s="39">
        <f t="shared" si="379"/>
        <v>1400</v>
      </c>
      <c r="L777" s="49">
        <f t="shared" si="362"/>
        <v>0</v>
      </c>
      <c r="M777" s="48">
        <f t="shared" si="363"/>
        <v>4.2266987561397071</v>
      </c>
      <c r="N777" s="51">
        <f t="shared" si="373"/>
        <v>0</v>
      </c>
      <c r="O777" s="54">
        <f t="shared" si="392"/>
        <v>18.880500609176615</v>
      </c>
      <c r="P777" s="34">
        <f t="shared" si="380"/>
        <v>1.7671458676442586</v>
      </c>
      <c r="Q777" s="30">
        <f t="shared" si="381"/>
        <v>0</v>
      </c>
      <c r="R777" s="58">
        <f t="shared" si="382"/>
        <v>0</v>
      </c>
      <c r="S777" s="58">
        <f t="shared" si="383"/>
        <v>0</v>
      </c>
      <c r="T777" s="58">
        <f t="shared" si="364"/>
        <v>100</v>
      </c>
      <c r="U777" s="88" t="str">
        <f>IF(R777=0,"-",FORECAST($C$8,Инклинометрия!$B$2:$B$152,Инклинометрия!$A$2:$A$152))</f>
        <v>-</v>
      </c>
      <c r="V777" s="88" t="str">
        <f>IF(R777=0,"-",FORECAST($C$8-R777,Инклинометрия!$B$2:$B$152,Инклинометрия!$A$2:$A$152))</f>
        <v>-</v>
      </c>
      <c r="W777" s="88" t="str">
        <f>IF(R777&gt;0,FORECAST($C$8,Инклинометрия!$B$2:$B$152,Инклинометрия!$A$2:$A$152),IF(AB777=$C$8,"-",FORECAST($C$8-AB777,Инклинометрия!$B$2:$B$152,Инклинометрия!$A$2:$A$152)))</f>
        <v>-</v>
      </c>
      <c r="X777" s="88" t="str">
        <f>IF(S777=0,"-",FORECAST($C$8-(S777+AB777),Инклинометрия!$B$2:$B$152,Инклинометрия!$A$2:$A$152))</f>
        <v>-</v>
      </c>
      <c r="Y777" s="88">
        <f>FORECAST($C$8+T777,Инклинометрия!$B$2:$B$152,Инклинометрия!$A$2:$A$152)</f>
        <v>1425</v>
      </c>
      <c r="Z777" s="88">
        <f>IF(R777=0,FORECAST($C$6-T777,Инклинометрия!$B$2:$B$152,Инклинометрия!$A$2:$A$152),FORECAST($C$8,Инклинометрия!$B$2:$B$152,Инклинометрия!$A$2:$A$152))</f>
        <v>1330</v>
      </c>
      <c r="AA777" s="61">
        <f t="shared" si="365"/>
        <v>1400</v>
      </c>
      <c r="AB777" s="62">
        <f t="shared" si="384"/>
        <v>1400</v>
      </c>
      <c r="AC777" s="62">
        <f t="shared" si="366"/>
        <v>0</v>
      </c>
      <c r="AD777" s="65">
        <f>IF(R777=0,FORECAST($C$8,Инклинометрия!$B$2:$B$152,Инклинометрия!$A$2:$A$152),V777)</f>
        <v>1330</v>
      </c>
      <c r="AE777" s="65">
        <f>FORECAST($C$8-(R777+AA777),Инклинометрия!$B$2:$B$152,Инклинометрия!$A$2:$A$152)</f>
        <v>0</v>
      </c>
      <c r="AF777" s="65">
        <f>IF(AB777=0,"-",FORECAST($C$8,Инклинометрия!$B$2:$B$152,Инклинометрия!$A$2:$A$152))</f>
        <v>1330</v>
      </c>
      <c r="AG777" s="65">
        <f>IF(AB777=0,"-",FORECAST($C$8-AB777,Инклинометрия!$B$2:$B$152,Инклинометрия!$A$2:$A$152))</f>
        <v>0</v>
      </c>
      <c r="AH777" s="65" t="str">
        <f>IF(AC777=0,"-",FORECAST($C$8+AC777,Инклинометрия!$B$2:$B$152,Инклинометрия!$A$2:$A$152))</f>
        <v>-</v>
      </c>
      <c r="AI777" s="89" t="str">
        <f>IF(AC777=0,"-",FORECAST($C$8,Инклинометрия!$B$2:$B$152,Инклинометрия!$A$2:$A$152))</f>
        <v>-</v>
      </c>
      <c r="AJ777" s="28"/>
      <c r="AK777" s="67">
        <f t="shared" si="385"/>
        <v>0</v>
      </c>
      <c r="AL777" s="28">
        <f t="shared" si="386"/>
        <v>0</v>
      </c>
      <c r="AM777" s="28">
        <f t="shared" si="387"/>
        <v>0.1</v>
      </c>
      <c r="AN777" s="26">
        <f t="shared" si="388"/>
        <v>0.1</v>
      </c>
      <c r="AO777" s="87">
        <f t="shared" si="389"/>
        <v>145626.51678434567</v>
      </c>
      <c r="AP777" s="87">
        <f t="shared" si="367"/>
        <v>44301.516784345658</v>
      </c>
      <c r="AQ777" s="66">
        <f t="shared" si="368"/>
        <v>14695380</v>
      </c>
      <c r="AR777" s="66">
        <f t="shared" si="369"/>
        <v>14695380</v>
      </c>
      <c r="AS777" s="66">
        <f t="shared" si="370"/>
        <v>784800</v>
      </c>
      <c r="AT777" s="45">
        <f t="shared" si="374"/>
        <v>15625806.516784346</v>
      </c>
      <c r="AU777" s="75"/>
    </row>
    <row r="778" spans="2:47" x14ac:dyDescent="0.3">
      <c r="B778" s="41">
        <f t="shared" si="375"/>
        <v>3740</v>
      </c>
      <c r="C778" s="8">
        <f t="shared" si="390"/>
        <v>37.4</v>
      </c>
      <c r="D778" s="73">
        <f t="shared" si="371"/>
        <v>50.022500000000001</v>
      </c>
      <c r="E778" s="29">
        <f t="shared" si="393"/>
        <v>12387.918567402468</v>
      </c>
      <c r="F778" s="29">
        <f t="shared" si="376"/>
        <v>16.561388459093266</v>
      </c>
      <c r="G778" s="29">
        <f t="shared" si="391"/>
        <v>22.15085706403724</v>
      </c>
      <c r="H778" s="17">
        <f t="shared" si="377"/>
        <v>16568.841083900734</v>
      </c>
      <c r="I778" s="29">
        <f t="shared" si="378"/>
        <v>2.2250485660981263</v>
      </c>
      <c r="J778" s="29">
        <f t="shared" si="372"/>
        <v>20.847057720369335</v>
      </c>
      <c r="K778" s="39">
        <f t="shared" si="379"/>
        <v>1400</v>
      </c>
      <c r="L778" s="49">
        <f t="shared" si="362"/>
        <v>0</v>
      </c>
      <c r="M778" s="48">
        <f t="shared" si="363"/>
        <v>4.2266987561397071</v>
      </c>
      <c r="N778" s="51">
        <f t="shared" si="373"/>
        <v>0</v>
      </c>
      <c r="O778" s="54">
        <f t="shared" si="392"/>
        <v>18.880500609176615</v>
      </c>
      <c r="P778" s="34">
        <f t="shared" si="380"/>
        <v>1.7671458676442586</v>
      </c>
      <c r="Q778" s="30">
        <f t="shared" si="381"/>
        <v>0</v>
      </c>
      <c r="R778" s="58">
        <f t="shared" si="382"/>
        <v>0</v>
      </c>
      <c r="S778" s="58">
        <f t="shared" si="383"/>
        <v>0</v>
      </c>
      <c r="T778" s="58">
        <f t="shared" si="364"/>
        <v>100</v>
      </c>
      <c r="U778" s="88" t="str">
        <f>IF(R778=0,"-",FORECAST($C$8,Инклинометрия!$B$2:$B$152,Инклинометрия!$A$2:$A$152))</f>
        <v>-</v>
      </c>
      <c r="V778" s="88" t="str">
        <f>IF(R778=0,"-",FORECAST($C$8-R778,Инклинометрия!$B$2:$B$152,Инклинометрия!$A$2:$A$152))</f>
        <v>-</v>
      </c>
      <c r="W778" s="88" t="str">
        <f>IF(R778&gt;0,FORECAST($C$8,Инклинометрия!$B$2:$B$152,Инклинометрия!$A$2:$A$152),IF(AB778=$C$8,"-",FORECAST($C$8-AB778,Инклинометрия!$B$2:$B$152,Инклинометрия!$A$2:$A$152)))</f>
        <v>-</v>
      </c>
      <c r="X778" s="88" t="str">
        <f>IF(S778=0,"-",FORECAST($C$8-(S778+AB778),Инклинометрия!$B$2:$B$152,Инклинометрия!$A$2:$A$152))</f>
        <v>-</v>
      </c>
      <c r="Y778" s="88">
        <f>FORECAST($C$8+T778,Инклинометрия!$B$2:$B$152,Инклинометрия!$A$2:$A$152)</f>
        <v>1425</v>
      </c>
      <c r="Z778" s="88">
        <f>IF(R778=0,FORECAST($C$6-T778,Инклинометрия!$B$2:$B$152,Инклинометрия!$A$2:$A$152),FORECAST($C$8,Инклинометрия!$B$2:$B$152,Инклинометрия!$A$2:$A$152))</f>
        <v>1330</v>
      </c>
      <c r="AA778" s="61">
        <f t="shared" si="365"/>
        <v>1400</v>
      </c>
      <c r="AB778" s="62">
        <f t="shared" si="384"/>
        <v>1400</v>
      </c>
      <c r="AC778" s="62">
        <f t="shared" si="366"/>
        <v>0</v>
      </c>
      <c r="AD778" s="65">
        <f>IF(R778=0,FORECAST($C$8,Инклинометрия!$B$2:$B$152,Инклинометрия!$A$2:$A$152),V778)</f>
        <v>1330</v>
      </c>
      <c r="AE778" s="65">
        <f>FORECAST($C$8-(R778+AA778),Инклинометрия!$B$2:$B$152,Инклинометрия!$A$2:$A$152)</f>
        <v>0</v>
      </c>
      <c r="AF778" s="65">
        <f>IF(AB778=0,"-",FORECAST($C$8,Инклинометрия!$B$2:$B$152,Инклинометрия!$A$2:$A$152))</f>
        <v>1330</v>
      </c>
      <c r="AG778" s="65">
        <f>IF(AB778=0,"-",FORECAST($C$8-AB778,Инклинометрия!$B$2:$B$152,Инклинометрия!$A$2:$A$152))</f>
        <v>0</v>
      </c>
      <c r="AH778" s="65" t="str">
        <f>IF(AC778=0,"-",FORECAST($C$8+AC778,Инклинометрия!$B$2:$B$152,Инклинометрия!$A$2:$A$152))</f>
        <v>-</v>
      </c>
      <c r="AI778" s="89" t="str">
        <f>IF(AC778=0,"-",FORECAST($C$8,Инклинометрия!$B$2:$B$152,Инклинометрия!$A$2:$A$152))</f>
        <v>-</v>
      </c>
      <c r="AJ778" s="28"/>
      <c r="AK778" s="67">
        <f t="shared" si="385"/>
        <v>0</v>
      </c>
      <c r="AL778" s="28">
        <f t="shared" si="386"/>
        <v>0</v>
      </c>
      <c r="AM778" s="28">
        <f t="shared" si="387"/>
        <v>0.1</v>
      </c>
      <c r="AN778" s="26">
        <f t="shared" si="388"/>
        <v>0.1</v>
      </c>
      <c r="AO778" s="87">
        <f t="shared" si="389"/>
        <v>145626.51678434567</v>
      </c>
      <c r="AP778" s="87">
        <f t="shared" si="367"/>
        <v>44301.516784345658</v>
      </c>
      <c r="AQ778" s="66">
        <f t="shared" si="368"/>
        <v>14695380</v>
      </c>
      <c r="AR778" s="66">
        <f t="shared" si="369"/>
        <v>14695380</v>
      </c>
      <c r="AS778" s="66">
        <f t="shared" si="370"/>
        <v>784800</v>
      </c>
      <c r="AT778" s="45">
        <f t="shared" si="374"/>
        <v>15625806.516784346</v>
      </c>
      <c r="AU778" s="75"/>
    </row>
    <row r="779" spans="2:47" x14ac:dyDescent="0.3">
      <c r="B779" s="41">
        <f t="shared" si="375"/>
        <v>3745</v>
      </c>
      <c r="C779" s="8">
        <f t="shared" si="390"/>
        <v>37.450000000000003</v>
      </c>
      <c r="D779" s="73">
        <f t="shared" si="371"/>
        <v>50.089374999999997</v>
      </c>
      <c r="E779" s="29">
        <f t="shared" si="393"/>
        <v>12404.479955861563</v>
      </c>
      <c r="F779" s="29">
        <f t="shared" si="376"/>
        <v>16.561388459095621</v>
      </c>
      <c r="G779" s="29">
        <f t="shared" si="391"/>
        <v>22.150857064040391</v>
      </c>
      <c r="H779" s="17">
        <f t="shared" si="377"/>
        <v>16590.991940964774</v>
      </c>
      <c r="I779" s="29">
        <f t="shared" si="378"/>
        <v>2.2250485660981263</v>
      </c>
      <c r="J779" s="29">
        <f t="shared" si="372"/>
        <v>20.847057720370817</v>
      </c>
      <c r="K779" s="39">
        <f t="shared" si="379"/>
        <v>1400</v>
      </c>
      <c r="L779" s="49">
        <f t="shared" si="362"/>
        <v>0</v>
      </c>
      <c r="M779" s="48">
        <f t="shared" si="363"/>
        <v>4.2266987561397071</v>
      </c>
      <c r="N779" s="51">
        <f t="shared" si="373"/>
        <v>0</v>
      </c>
      <c r="O779" s="54">
        <f t="shared" si="392"/>
        <v>18.880500609176615</v>
      </c>
      <c r="P779" s="34">
        <f t="shared" si="380"/>
        <v>1.7671458676442586</v>
      </c>
      <c r="Q779" s="30">
        <f t="shared" si="381"/>
        <v>0</v>
      </c>
      <c r="R779" s="58">
        <f t="shared" si="382"/>
        <v>0</v>
      </c>
      <c r="S779" s="58">
        <f t="shared" si="383"/>
        <v>0</v>
      </c>
      <c r="T779" s="58">
        <f t="shared" si="364"/>
        <v>100</v>
      </c>
      <c r="U779" s="88" t="str">
        <f>IF(R779=0,"-",FORECAST($C$8,Инклинометрия!$B$2:$B$152,Инклинометрия!$A$2:$A$152))</f>
        <v>-</v>
      </c>
      <c r="V779" s="88" t="str">
        <f>IF(R779=0,"-",FORECAST($C$8-R779,Инклинометрия!$B$2:$B$152,Инклинометрия!$A$2:$A$152))</f>
        <v>-</v>
      </c>
      <c r="W779" s="88" t="str">
        <f>IF(R779&gt;0,FORECAST($C$8,Инклинометрия!$B$2:$B$152,Инклинометрия!$A$2:$A$152),IF(AB779=$C$8,"-",FORECAST($C$8-AB779,Инклинометрия!$B$2:$B$152,Инклинометрия!$A$2:$A$152)))</f>
        <v>-</v>
      </c>
      <c r="X779" s="88" t="str">
        <f>IF(S779=0,"-",FORECAST($C$8-(S779+AB779),Инклинометрия!$B$2:$B$152,Инклинометрия!$A$2:$A$152))</f>
        <v>-</v>
      </c>
      <c r="Y779" s="88">
        <f>FORECAST($C$8+T779,Инклинометрия!$B$2:$B$152,Инклинометрия!$A$2:$A$152)</f>
        <v>1425</v>
      </c>
      <c r="Z779" s="88">
        <f>IF(R779=0,FORECAST($C$6-T779,Инклинометрия!$B$2:$B$152,Инклинометрия!$A$2:$A$152),FORECAST($C$8,Инклинометрия!$B$2:$B$152,Инклинометрия!$A$2:$A$152))</f>
        <v>1330</v>
      </c>
      <c r="AA779" s="61">
        <f t="shared" si="365"/>
        <v>1400</v>
      </c>
      <c r="AB779" s="62">
        <f t="shared" si="384"/>
        <v>1400</v>
      </c>
      <c r="AC779" s="62">
        <f t="shared" si="366"/>
        <v>0</v>
      </c>
      <c r="AD779" s="65">
        <f>IF(R779=0,FORECAST($C$8,Инклинометрия!$B$2:$B$152,Инклинометрия!$A$2:$A$152),V779)</f>
        <v>1330</v>
      </c>
      <c r="AE779" s="65">
        <f>FORECAST($C$8-(R779+AA779),Инклинометрия!$B$2:$B$152,Инклинометрия!$A$2:$A$152)</f>
        <v>0</v>
      </c>
      <c r="AF779" s="65">
        <f>IF(AB779=0,"-",FORECAST($C$8,Инклинометрия!$B$2:$B$152,Инклинометрия!$A$2:$A$152))</f>
        <v>1330</v>
      </c>
      <c r="AG779" s="65">
        <f>IF(AB779=0,"-",FORECAST($C$8-AB779,Инклинометрия!$B$2:$B$152,Инклинометрия!$A$2:$A$152))</f>
        <v>0</v>
      </c>
      <c r="AH779" s="65" t="str">
        <f>IF(AC779=0,"-",FORECAST($C$8+AC779,Инклинометрия!$B$2:$B$152,Инклинометрия!$A$2:$A$152))</f>
        <v>-</v>
      </c>
      <c r="AI779" s="89" t="str">
        <f>IF(AC779=0,"-",FORECAST($C$8,Инклинометрия!$B$2:$B$152,Инклинометрия!$A$2:$A$152))</f>
        <v>-</v>
      </c>
      <c r="AJ779" s="28"/>
      <c r="AK779" s="67">
        <f t="shared" si="385"/>
        <v>0</v>
      </c>
      <c r="AL779" s="28">
        <f t="shared" si="386"/>
        <v>0</v>
      </c>
      <c r="AM779" s="28">
        <f t="shared" si="387"/>
        <v>0.1</v>
      </c>
      <c r="AN779" s="26">
        <f t="shared" si="388"/>
        <v>0.1</v>
      </c>
      <c r="AO779" s="87">
        <f t="shared" si="389"/>
        <v>145626.51678434567</v>
      </c>
      <c r="AP779" s="87">
        <f t="shared" si="367"/>
        <v>44301.516784345658</v>
      </c>
      <c r="AQ779" s="66">
        <f t="shared" si="368"/>
        <v>14695380</v>
      </c>
      <c r="AR779" s="66">
        <f t="shared" si="369"/>
        <v>14695380</v>
      </c>
      <c r="AS779" s="66">
        <f t="shared" si="370"/>
        <v>784800</v>
      </c>
      <c r="AT779" s="45">
        <f t="shared" si="374"/>
        <v>15625806.516784346</v>
      </c>
      <c r="AU779" s="75"/>
    </row>
    <row r="780" spans="2:47" x14ac:dyDescent="0.3">
      <c r="B780" s="41">
        <f t="shared" si="375"/>
        <v>3750</v>
      </c>
      <c r="C780" s="8">
        <f t="shared" si="390"/>
        <v>37.5</v>
      </c>
      <c r="D780" s="73">
        <f t="shared" si="371"/>
        <v>50.15625</v>
      </c>
      <c r="E780" s="29">
        <f t="shared" si="393"/>
        <v>12421.041344320656</v>
      </c>
      <c r="F780" s="29">
        <f t="shared" si="376"/>
        <v>16.561388459093266</v>
      </c>
      <c r="G780" s="29">
        <f t="shared" si="391"/>
        <v>22.15085706403724</v>
      </c>
      <c r="H780" s="17">
        <f t="shared" si="377"/>
        <v>16613.14279802881</v>
      </c>
      <c r="I780" s="29">
        <f t="shared" si="378"/>
        <v>2.2250485660981263</v>
      </c>
      <c r="J780" s="29">
        <f t="shared" si="372"/>
        <v>20.847057720369335</v>
      </c>
      <c r="K780" s="39">
        <f t="shared" si="379"/>
        <v>1400</v>
      </c>
      <c r="L780" s="49">
        <f t="shared" si="362"/>
        <v>0</v>
      </c>
      <c r="M780" s="48">
        <f t="shared" si="363"/>
        <v>4.2266987561397071</v>
      </c>
      <c r="N780" s="51">
        <f t="shared" si="373"/>
        <v>0</v>
      </c>
      <c r="O780" s="54">
        <f t="shared" si="392"/>
        <v>18.880500609176615</v>
      </c>
      <c r="P780" s="34">
        <f t="shared" si="380"/>
        <v>1.7671458676442586</v>
      </c>
      <c r="Q780" s="30">
        <f t="shared" si="381"/>
        <v>0</v>
      </c>
      <c r="R780" s="58">
        <f t="shared" si="382"/>
        <v>0</v>
      </c>
      <c r="S780" s="58">
        <f t="shared" si="383"/>
        <v>0</v>
      </c>
      <c r="T780" s="58">
        <f t="shared" si="364"/>
        <v>100</v>
      </c>
      <c r="U780" s="88" t="str">
        <f>IF(R780=0,"-",FORECAST($C$8,Инклинометрия!$B$2:$B$152,Инклинометрия!$A$2:$A$152))</f>
        <v>-</v>
      </c>
      <c r="V780" s="88" t="str">
        <f>IF(R780=0,"-",FORECAST($C$8-R780,Инклинометрия!$B$2:$B$152,Инклинометрия!$A$2:$A$152))</f>
        <v>-</v>
      </c>
      <c r="W780" s="88" t="str">
        <f>IF(R780&gt;0,FORECAST($C$8,Инклинометрия!$B$2:$B$152,Инклинометрия!$A$2:$A$152),IF(AB780=$C$8,"-",FORECAST($C$8-AB780,Инклинометрия!$B$2:$B$152,Инклинометрия!$A$2:$A$152)))</f>
        <v>-</v>
      </c>
      <c r="X780" s="88" t="str">
        <f>IF(S780=0,"-",FORECAST($C$8-(S780+AB780),Инклинометрия!$B$2:$B$152,Инклинометрия!$A$2:$A$152))</f>
        <v>-</v>
      </c>
      <c r="Y780" s="88">
        <f>FORECAST($C$8+T780,Инклинометрия!$B$2:$B$152,Инклинометрия!$A$2:$A$152)</f>
        <v>1425</v>
      </c>
      <c r="Z780" s="88">
        <f>IF(R780=0,FORECAST($C$6-T780,Инклинометрия!$B$2:$B$152,Инклинометрия!$A$2:$A$152),FORECAST($C$8,Инклинометрия!$B$2:$B$152,Инклинометрия!$A$2:$A$152))</f>
        <v>1330</v>
      </c>
      <c r="AA780" s="61">
        <f t="shared" si="365"/>
        <v>1400</v>
      </c>
      <c r="AB780" s="62">
        <f t="shared" si="384"/>
        <v>1400</v>
      </c>
      <c r="AC780" s="62">
        <f t="shared" si="366"/>
        <v>0</v>
      </c>
      <c r="AD780" s="65">
        <f>IF(R780=0,FORECAST($C$8,Инклинометрия!$B$2:$B$152,Инклинометрия!$A$2:$A$152),V780)</f>
        <v>1330</v>
      </c>
      <c r="AE780" s="65">
        <f>FORECAST($C$8-(R780+AA780),Инклинометрия!$B$2:$B$152,Инклинометрия!$A$2:$A$152)</f>
        <v>0</v>
      </c>
      <c r="AF780" s="65">
        <f>IF(AB780=0,"-",FORECAST($C$8,Инклинометрия!$B$2:$B$152,Инклинометрия!$A$2:$A$152))</f>
        <v>1330</v>
      </c>
      <c r="AG780" s="65">
        <f>IF(AB780=0,"-",FORECAST($C$8-AB780,Инклинометрия!$B$2:$B$152,Инклинометрия!$A$2:$A$152))</f>
        <v>0</v>
      </c>
      <c r="AH780" s="65" t="str">
        <f>IF(AC780=0,"-",FORECAST($C$8+AC780,Инклинометрия!$B$2:$B$152,Инклинометрия!$A$2:$A$152))</f>
        <v>-</v>
      </c>
      <c r="AI780" s="89" t="str">
        <f>IF(AC780=0,"-",FORECAST($C$8,Инклинометрия!$B$2:$B$152,Инклинометрия!$A$2:$A$152))</f>
        <v>-</v>
      </c>
      <c r="AJ780" s="28"/>
      <c r="AK780" s="67">
        <f t="shared" si="385"/>
        <v>0</v>
      </c>
      <c r="AL780" s="28">
        <f t="shared" si="386"/>
        <v>0</v>
      </c>
      <c r="AM780" s="28">
        <f t="shared" si="387"/>
        <v>0.1</v>
      </c>
      <c r="AN780" s="26">
        <f t="shared" si="388"/>
        <v>0.1</v>
      </c>
      <c r="AO780" s="87">
        <f t="shared" si="389"/>
        <v>145626.51678434567</v>
      </c>
      <c r="AP780" s="87">
        <f t="shared" si="367"/>
        <v>44301.516784345658</v>
      </c>
      <c r="AQ780" s="66">
        <f t="shared" si="368"/>
        <v>14695380</v>
      </c>
      <c r="AR780" s="66">
        <f t="shared" si="369"/>
        <v>14695380</v>
      </c>
      <c r="AS780" s="66">
        <f t="shared" si="370"/>
        <v>784800</v>
      </c>
      <c r="AT780" s="45">
        <f t="shared" si="374"/>
        <v>15625806.516784346</v>
      </c>
      <c r="AU780" s="75"/>
    </row>
    <row r="781" spans="2:47" x14ac:dyDescent="0.3">
      <c r="B781" s="41">
        <f t="shared" si="375"/>
        <v>3755</v>
      </c>
      <c r="C781" s="8">
        <f t="shared" si="390"/>
        <v>37.550000000000004</v>
      </c>
      <c r="D781" s="73">
        <f t="shared" si="371"/>
        <v>50.22312500000001</v>
      </c>
      <c r="E781" s="29">
        <f t="shared" si="393"/>
        <v>12437.602732779753</v>
      </c>
      <c r="F781" s="29">
        <f t="shared" si="376"/>
        <v>16.561388459095621</v>
      </c>
      <c r="G781" s="29">
        <f t="shared" si="391"/>
        <v>22.150857064040391</v>
      </c>
      <c r="H781" s="17">
        <f t="shared" si="377"/>
        <v>16635.29365509285</v>
      </c>
      <c r="I781" s="29">
        <f t="shared" si="378"/>
        <v>2.2250485660981263</v>
      </c>
      <c r="J781" s="29">
        <f t="shared" si="372"/>
        <v>20.847057720370817</v>
      </c>
      <c r="K781" s="39">
        <f t="shared" si="379"/>
        <v>1400</v>
      </c>
      <c r="L781" s="49">
        <f t="shared" si="362"/>
        <v>0</v>
      </c>
      <c r="M781" s="48">
        <f t="shared" si="363"/>
        <v>4.2266987561397071</v>
      </c>
      <c r="N781" s="51">
        <f t="shared" si="373"/>
        <v>0</v>
      </c>
      <c r="O781" s="54">
        <f t="shared" si="392"/>
        <v>18.880500609176615</v>
      </c>
      <c r="P781" s="34">
        <f t="shared" si="380"/>
        <v>1.7671458676442586</v>
      </c>
      <c r="Q781" s="30">
        <f t="shared" si="381"/>
        <v>0</v>
      </c>
      <c r="R781" s="58">
        <f t="shared" si="382"/>
        <v>0</v>
      </c>
      <c r="S781" s="58">
        <f t="shared" si="383"/>
        <v>0</v>
      </c>
      <c r="T781" s="58">
        <f t="shared" si="364"/>
        <v>100</v>
      </c>
      <c r="U781" s="88" t="str">
        <f>IF(R781=0,"-",FORECAST($C$8,Инклинометрия!$B$2:$B$152,Инклинометрия!$A$2:$A$152))</f>
        <v>-</v>
      </c>
      <c r="V781" s="88" t="str">
        <f>IF(R781=0,"-",FORECAST($C$8-R781,Инклинометрия!$B$2:$B$152,Инклинометрия!$A$2:$A$152))</f>
        <v>-</v>
      </c>
      <c r="W781" s="88" t="str">
        <f>IF(R781&gt;0,FORECAST($C$8,Инклинометрия!$B$2:$B$152,Инклинометрия!$A$2:$A$152),IF(AB781=$C$8,"-",FORECAST($C$8-AB781,Инклинометрия!$B$2:$B$152,Инклинометрия!$A$2:$A$152)))</f>
        <v>-</v>
      </c>
      <c r="X781" s="88" t="str">
        <f>IF(S781=0,"-",FORECAST($C$8-(S781+AB781),Инклинометрия!$B$2:$B$152,Инклинометрия!$A$2:$A$152))</f>
        <v>-</v>
      </c>
      <c r="Y781" s="88">
        <f>FORECAST($C$8+T781,Инклинометрия!$B$2:$B$152,Инклинометрия!$A$2:$A$152)</f>
        <v>1425</v>
      </c>
      <c r="Z781" s="88">
        <f>IF(R781=0,FORECAST($C$6-T781,Инклинометрия!$B$2:$B$152,Инклинометрия!$A$2:$A$152),FORECAST($C$8,Инклинометрия!$B$2:$B$152,Инклинометрия!$A$2:$A$152))</f>
        <v>1330</v>
      </c>
      <c r="AA781" s="61">
        <f t="shared" si="365"/>
        <v>1400</v>
      </c>
      <c r="AB781" s="62">
        <f t="shared" si="384"/>
        <v>1400</v>
      </c>
      <c r="AC781" s="62">
        <f t="shared" si="366"/>
        <v>0</v>
      </c>
      <c r="AD781" s="65">
        <f>IF(R781=0,FORECAST($C$8,Инклинометрия!$B$2:$B$152,Инклинометрия!$A$2:$A$152),V781)</f>
        <v>1330</v>
      </c>
      <c r="AE781" s="65">
        <f>FORECAST($C$8-(R781+AA781),Инклинометрия!$B$2:$B$152,Инклинометрия!$A$2:$A$152)</f>
        <v>0</v>
      </c>
      <c r="AF781" s="65">
        <f>IF(AB781=0,"-",FORECAST($C$8,Инклинометрия!$B$2:$B$152,Инклинометрия!$A$2:$A$152))</f>
        <v>1330</v>
      </c>
      <c r="AG781" s="65">
        <f>IF(AB781=0,"-",FORECAST($C$8-AB781,Инклинометрия!$B$2:$B$152,Инклинометрия!$A$2:$A$152))</f>
        <v>0</v>
      </c>
      <c r="AH781" s="65" t="str">
        <f>IF(AC781=0,"-",FORECAST($C$8+AC781,Инклинометрия!$B$2:$B$152,Инклинометрия!$A$2:$A$152))</f>
        <v>-</v>
      </c>
      <c r="AI781" s="89" t="str">
        <f>IF(AC781=0,"-",FORECAST($C$8,Инклинометрия!$B$2:$B$152,Инклинометрия!$A$2:$A$152))</f>
        <v>-</v>
      </c>
      <c r="AJ781" s="28"/>
      <c r="AK781" s="67">
        <f t="shared" si="385"/>
        <v>0</v>
      </c>
      <c r="AL781" s="28">
        <f t="shared" si="386"/>
        <v>0</v>
      </c>
      <c r="AM781" s="28">
        <f t="shared" si="387"/>
        <v>0.1</v>
      </c>
      <c r="AN781" s="26">
        <f t="shared" si="388"/>
        <v>0.1</v>
      </c>
      <c r="AO781" s="87">
        <f t="shared" si="389"/>
        <v>145626.51678434567</v>
      </c>
      <c r="AP781" s="87">
        <f t="shared" si="367"/>
        <v>44301.516784345658</v>
      </c>
      <c r="AQ781" s="66">
        <f t="shared" si="368"/>
        <v>14695380</v>
      </c>
      <c r="AR781" s="66">
        <f t="shared" si="369"/>
        <v>14695380</v>
      </c>
      <c r="AS781" s="66">
        <f t="shared" si="370"/>
        <v>784800</v>
      </c>
      <c r="AT781" s="45">
        <f t="shared" si="374"/>
        <v>15625806.516784346</v>
      </c>
      <c r="AU781" s="75"/>
    </row>
    <row r="782" spans="2:47" x14ac:dyDescent="0.3">
      <c r="B782" s="41">
        <f t="shared" si="375"/>
        <v>3760</v>
      </c>
      <c r="C782" s="8">
        <f t="shared" si="390"/>
        <v>37.6</v>
      </c>
      <c r="D782" s="73">
        <f t="shared" si="371"/>
        <v>50.29</v>
      </c>
      <c r="E782" s="29">
        <f t="shared" si="393"/>
        <v>12454.164121238846</v>
      </c>
      <c r="F782" s="29">
        <f t="shared" si="376"/>
        <v>16.561388459093266</v>
      </c>
      <c r="G782" s="29">
        <f t="shared" si="391"/>
        <v>22.15085706403724</v>
      </c>
      <c r="H782" s="17">
        <f t="shared" si="377"/>
        <v>16657.444512156886</v>
      </c>
      <c r="I782" s="29">
        <f t="shared" si="378"/>
        <v>2.2250485660981263</v>
      </c>
      <c r="J782" s="29">
        <f t="shared" si="372"/>
        <v>20.847057720369335</v>
      </c>
      <c r="K782" s="39">
        <f t="shared" si="379"/>
        <v>1400</v>
      </c>
      <c r="L782" s="49">
        <f t="shared" si="362"/>
        <v>0</v>
      </c>
      <c r="M782" s="48">
        <f t="shared" si="363"/>
        <v>4.2266987561397071</v>
      </c>
      <c r="N782" s="51">
        <f t="shared" si="373"/>
        <v>0</v>
      </c>
      <c r="O782" s="54">
        <f t="shared" si="392"/>
        <v>18.880500609176615</v>
      </c>
      <c r="P782" s="34">
        <f t="shared" si="380"/>
        <v>1.7671458676442586</v>
      </c>
      <c r="Q782" s="30">
        <f t="shared" si="381"/>
        <v>0</v>
      </c>
      <c r="R782" s="58">
        <f t="shared" si="382"/>
        <v>0</v>
      </c>
      <c r="S782" s="58">
        <f t="shared" si="383"/>
        <v>0</v>
      </c>
      <c r="T782" s="58">
        <f t="shared" si="364"/>
        <v>100</v>
      </c>
      <c r="U782" s="88" t="str">
        <f>IF(R782=0,"-",FORECAST($C$8,Инклинометрия!$B$2:$B$152,Инклинометрия!$A$2:$A$152))</f>
        <v>-</v>
      </c>
      <c r="V782" s="88" t="str">
        <f>IF(R782=0,"-",FORECAST($C$8-R782,Инклинометрия!$B$2:$B$152,Инклинометрия!$A$2:$A$152))</f>
        <v>-</v>
      </c>
      <c r="W782" s="88" t="str">
        <f>IF(R782&gt;0,FORECAST($C$8,Инклинометрия!$B$2:$B$152,Инклинометрия!$A$2:$A$152),IF(AB782=$C$8,"-",FORECAST($C$8-AB782,Инклинометрия!$B$2:$B$152,Инклинометрия!$A$2:$A$152)))</f>
        <v>-</v>
      </c>
      <c r="X782" s="88" t="str">
        <f>IF(S782=0,"-",FORECAST($C$8-(S782+AB782),Инклинометрия!$B$2:$B$152,Инклинометрия!$A$2:$A$152))</f>
        <v>-</v>
      </c>
      <c r="Y782" s="88">
        <f>FORECAST($C$8+T782,Инклинометрия!$B$2:$B$152,Инклинометрия!$A$2:$A$152)</f>
        <v>1425</v>
      </c>
      <c r="Z782" s="88">
        <f>IF(R782=0,FORECAST($C$6-T782,Инклинометрия!$B$2:$B$152,Инклинометрия!$A$2:$A$152),FORECAST($C$8,Инклинометрия!$B$2:$B$152,Инклинометрия!$A$2:$A$152))</f>
        <v>1330</v>
      </c>
      <c r="AA782" s="61">
        <f t="shared" si="365"/>
        <v>1400</v>
      </c>
      <c r="AB782" s="62">
        <f t="shared" si="384"/>
        <v>1400</v>
      </c>
      <c r="AC782" s="62">
        <f t="shared" si="366"/>
        <v>0</v>
      </c>
      <c r="AD782" s="65">
        <f>IF(R782=0,FORECAST($C$8,Инклинометрия!$B$2:$B$152,Инклинометрия!$A$2:$A$152),V782)</f>
        <v>1330</v>
      </c>
      <c r="AE782" s="65">
        <f>FORECAST($C$8-(R782+AA782),Инклинометрия!$B$2:$B$152,Инклинометрия!$A$2:$A$152)</f>
        <v>0</v>
      </c>
      <c r="AF782" s="65">
        <f>IF(AB782=0,"-",FORECAST($C$8,Инклинометрия!$B$2:$B$152,Инклинометрия!$A$2:$A$152))</f>
        <v>1330</v>
      </c>
      <c r="AG782" s="65">
        <f>IF(AB782=0,"-",FORECAST($C$8-AB782,Инклинометрия!$B$2:$B$152,Инклинометрия!$A$2:$A$152))</f>
        <v>0</v>
      </c>
      <c r="AH782" s="65" t="str">
        <f>IF(AC782=0,"-",FORECAST($C$8+AC782,Инклинометрия!$B$2:$B$152,Инклинометрия!$A$2:$A$152))</f>
        <v>-</v>
      </c>
      <c r="AI782" s="89" t="str">
        <f>IF(AC782=0,"-",FORECAST($C$8,Инклинометрия!$B$2:$B$152,Инклинометрия!$A$2:$A$152))</f>
        <v>-</v>
      </c>
      <c r="AJ782" s="28"/>
      <c r="AK782" s="67">
        <f t="shared" si="385"/>
        <v>0</v>
      </c>
      <c r="AL782" s="28">
        <f t="shared" si="386"/>
        <v>0</v>
      </c>
      <c r="AM782" s="28">
        <f t="shared" si="387"/>
        <v>0.1</v>
      </c>
      <c r="AN782" s="26">
        <f t="shared" si="388"/>
        <v>0.1</v>
      </c>
      <c r="AO782" s="87">
        <f t="shared" si="389"/>
        <v>145626.51678434567</v>
      </c>
      <c r="AP782" s="87">
        <f t="shared" si="367"/>
        <v>44301.516784345658</v>
      </c>
      <c r="AQ782" s="66">
        <f t="shared" si="368"/>
        <v>14695380</v>
      </c>
      <c r="AR782" s="66">
        <f t="shared" si="369"/>
        <v>14695380</v>
      </c>
      <c r="AS782" s="66">
        <f t="shared" si="370"/>
        <v>784800</v>
      </c>
      <c r="AT782" s="45">
        <f t="shared" si="374"/>
        <v>15625806.516784346</v>
      </c>
      <c r="AU782" s="75"/>
    </row>
    <row r="783" spans="2:47" x14ac:dyDescent="0.3">
      <c r="B783" s="41">
        <f t="shared" si="375"/>
        <v>3765</v>
      </c>
      <c r="C783" s="8">
        <f t="shared" si="390"/>
        <v>37.65</v>
      </c>
      <c r="D783" s="73">
        <f t="shared" si="371"/>
        <v>50.356875000000002</v>
      </c>
      <c r="E783" s="29">
        <f t="shared" si="393"/>
        <v>12470.725509697939</v>
      </c>
      <c r="F783" s="29">
        <f t="shared" si="376"/>
        <v>16.561388459093266</v>
      </c>
      <c r="G783" s="29">
        <f t="shared" si="391"/>
        <v>22.15085706403724</v>
      </c>
      <c r="H783" s="17">
        <f t="shared" si="377"/>
        <v>16679.595369220922</v>
      </c>
      <c r="I783" s="29">
        <f t="shared" si="378"/>
        <v>2.2250485660981263</v>
      </c>
      <c r="J783" s="29">
        <f t="shared" si="372"/>
        <v>20.847057720369335</v>
      </c>
      <c r="K783" s="39">
        <f t="shared" si="379"/>
        <v>1400</v>
      </c>
      <c r="L783" s="49">
        <f t="shared" si="362"/>
        <v>0</v>
      </c>
      <c r="M783" s="48">
        <f t="shared" si="363"/>
        <v>4.2266987561397071</v>
      </c>
      <c r="N783" s="51">
        <f t="shared" si="373"/>
        <v>0</v>
      </c>
      <c r="O783" s="54">
        <f t="shared" si="392"/>
        <v>18.880500609176615</v>
      </c>
      <c r="P783" s="34">
        <f t="shared" si="380"/>
        <v>1.7671458676442586</v>
      </c>
      <c r="Q783" s="30">
        <f t="shared" si="381"/>
        <v>0</v>
      </c>
      <c r="R783" s="58">
        <f t="shared" si="382"/>
        <v>0</v>
      </c>
      <c r="S783" s="58">
        <f t="shared" si="383"/>
        <v>0</v>
      </c>
      <c r="T783" s="58">
        <f t="shared" si="364"/>
        <v>100</v>
      </c>
      <c r="U783" s="88" t="str">
        <f>IF(R783=0,"-",FORECAST($C$8,Инклинометрия!$B$2:$B$152,Инклинометрия!$A$2:$A$152))</f>
        <v>-</v>
      </c>
      <c r="V783" s="88" t="str">
        <f>IF(R783=0,"-",FORECAST($C$8-R783,Инклинометрия!$B$2:$B$152,Инклинометрия!$A$2:$A$152))</f>
        <v>-</v>
      </c>
      <c r="W783" s="88" t="str">
        <f>IF(R783&gt;0,FORECAST($C$8,Инклинометрия!$B$2:$B$152,Инклинометрия!$A$2:$A$152),IF(AB783=$C$8,"-",FORECAST($C$8-AB783,Инклинометрия!$B$2:$B$152,Инклинометрия!$A$2:$A$152)))</f>
        <v>-</v>
      </c>
      <c r="X783" s="88" t="str">
        <f>IF(S783=0,"-",FORECAST($C$8-(S783+AB783),Инклинометрия!$B$2:$B$152,Инклинометрия!$A$2:$A$152))</f>
        <v>-</v>
      </c>
      <c r="Y783" s="88">
        <f>FORECAST($C$8+T783,Инклинометрия!$B$2:$B$152,Инклинометрия!$A$2:$A$152)</f>
        <v>1425</v>
      </c>
      <c r="Z783" s="88">
        <f>IF(R783=0,FORECAST($C$6-T783,Инклинометрия!$B$2:$B$152,Инклинометрия!$A$2:$A$152),FORECAST($C$8,Инклинометрия!$B$2:$B$152,Инклинометрия!$A$2:$A$152))</f>
        <v>1330</v>
      </c>
      <c r="AA783" s="61">
        <f t="shared" si="365"/>
        <v>1400</v>
      </c>
      <c r="AB783" s="62">
        <f t="shared" si="384"/>
        <v>1400</v>
      </c>
      <c r="AC783" s="62">
        <f t="shared" si="366"/>
        <v>0</v>
      </c>
      <c r="AD783" s="65">
        <f>IF(R783=0,FORECAST($C$8,Инклинометрия!$B$2:$B$152,Инклинометрия!$A$2:$A$152),V783)</f>
        <v>1330</v>
      </c>
      <c r="AE783" s="65">
        <f>FORECAST($C$8-(R783+AA783),Инклинометрия!$B$2:$B$152,Инклинометрия!$A$2:$A$152)</f>
        <v>0</v>
      </c>
      <c r="AF783" s="65">
        <f>IF(AB783=0,"-",FORECAST($C$8,Инклинометрия!$B$2:$B$152,Инклинометрия!$A$2:$A$152))</f>
        <v>1330</v>
      </c>
      <c r="AG783" s="65">
        <f>IF(AB783=0,"-",FORECAST($C$8-AB783,Инклинометрия!$B$2:$B$152,Инклинометрия!$A$2:$A$152))</f>
        <v>0</v>
      </c>
      <c r="AH783" s="65" t="str">
        <f>IF(AC783=0,"-",FORECAST($C$8+AC783,Инклинометрия!$B$2:$B$152,Инклинометрия!$A$2:$A$152))</f>
        <v>-</v>
      </c>
      <c r="AI783" s="89" t="str">
        <f>IF(AC783=0,"-",FORECAST($C$8,Инклинометрия!$B$2:$B$152,Инклинометрия!$A$2:$A$152))</f>
        <v>-</v>
      </c>
      <c r="AJ783" s="28"/>
      <c r="AK783" s="67">
        <f t="shared" si="385"/>
        <v>0</v>
      </c>
      <c r="AL783" s="28">
        <f t="shared" si="386"/>
        <v>0</v>
      </c>
      <c r="AM783" s="28">
        <f t="shared" si="387"/>
        <v>0.1</v>
      </c>
      <c r="AN783" s="26">
        <f t="shared" si="388"/>
        <v>0.1</v>
      </c>
      <c r="AO783" s="87">
        <f t="shared" si="389"/>
        <v>145626.51678434567</v>
      </c>
      <c r="AP783" s="87">
        <f t="shared" si="367"/>
        <v>44301.516784345658</v>
      </c>
      <c r="AQ783" s="66">
        <f t="shared" si="368"/>
        <v>14695380</v>
      </c>
      <c r="AR783" s="66">
        <f t="shared" si="369"/>
        <v>14695380</v>
      </c>
      <c r="AS783" s="66">
        <f t="shared" si="370"/>
        <v>784800</v>
      </c>
      <c r="AT783" s="45">
        <f t="shared" si="374"/>
        <v>15625806.516784346</v>
      </c>
      <c r="AU783" s="75"/>
    </row>
    <row r="784" spans="2:47" x14ac:dyDescent="0.3">
      <c r="B784" s="41">
        <f t="shared" si="375"/>
        <v>3770</v>
      </c>
      <c r="C784" s="8">
        <f t="shared" si="390"/>
        <v>37.700000000000003</v>
      </c>
      <c r="D784" s="73">
        <f t="shared" si="371"/>
        <v>50.423749999999998</v>
      </c>
      <c r="E784" s="29">
        <f t="shared" si="393"/>
        <v>12487.286898157034</v>
      </c>
      <c r="F784" s="29">
        <f t="shared" si="376"/>
        <v>16.561388459095621</v>
      </c>
      <c r="G784" s="29">
        <f t="shared" si="391"/>
        <v>22.150857064040391</v>
      </c>
      <c r="H784" s="17">
        <f t="shared" si="377"/>
        <v>16701.746226284962</v>
      </c>
      <c r="I784" s="29">
        <f t="shared" si="378"/>
        <v>2.2250485660981263</v>
      </c>
      <c r="J784" s="29">
        <f t="shared" si="372"/>
        <v>20.847057720370817</v>
      </c>
      <c r="K784" s="39">
        <f t="shared" si="379"/>
        <v>1400</v>
      </c>
      <c r="L784" s="49">
        <f t="shared" si="362"/>
        <v>0</v>
      </c>
      <c r="M784" s="48">
        <f t="shared" si="363"/>
        <v>4.2266987561397071</v>
      </c>
      <c r="N784" s="51">
        <f t="shared" si="373"/>
        <v>0</v>
      </c>
      <c r="O784" s="54">
        <f t="shared" si="392"/>
        <v>18.880500609176615</v>
      </c>
      <c r="P784" s="34">
        <f t="shared" si="380"/>
        <v>1.7671458676442586</v>
      </c>
      <c r="Q784" s="30">
        <f t="shared" si="381"/>
        <v>0</v>
      </c>
      <c r="R784" s="58">
        <f t="shared" si="382"/>
        <v>0</v>
      </c>
      <c r="S784" s="58">
        <f t="shared" si="383"/>
        <v>0</v>
      </c>
      <c r="T784" s="58">
        <f t="shared" si="364"/>
        <v>100</v>
      </c>
      <c r="U784" s="88" t="str">
        <f>IF(R784=0,"-",FORECAST($C$8,Инклинометрия!$B$2:$B$152,Инклинометрия!$A$2:$A$152))</f>
        <v>-</v>
      </c>
      <c r="V784" s="88" t="str">
        <f>IF(R784=0,"-",FORECAST($C$8-R784,Инклинометрия!$B$2:$B$152,Инклинометрия!$A$2:$A$152))</f>
        <v>-</v>
      </c>
      <c r="W784" s="88" t="str">
        <f>IF(R784&gt;0,FORECAST($C$8,Инклинометрия!$B$2:$B$152,Инклинометрия!$A$2:$A$152),IF(AB784=$C$8,"-",FORECAST($C$8-AB784,Инклинометрия!$B$2:$B$152,Инклинометрия!$A$2:$A$152)))</f>
        <v>-</v>
      </c>
      <c r="X784" s="88" t="str">
        <f>IF(S784=0,"-",FORECAST($C$8-(S784+AB784),Инклинометрия!$B$2:$B$152,Инклинометрия!$A$2:$A$152))</f>
        <v>-</v>
      </c>
      <c r="Y784" s="88">
        <f>FORECAST($C$8+T784,Инклинометрия!$B$2:$B$152,Инклинометрия!$A$2:$A$152)</f>
        <v>1425</v>
      </c>
      <c r="Z784" s="88">
        <f>IF(R784=0,FORECAST($C$6-T784,Инклинометрия!$B$2:$B$152,Инклинометрия!$A$2:$A$152),FORECAST($C$8,Инклинометрия!$B$2:$B$152,Инклинометрия!$A$2:$A$152))</f>
        <v>1330</v>
      </c>
      <c r="AA784" s="61">
        <f t="shared" si="365"/>
        <v>1400</v>
      </c>
      <c r="AB784" s="62">
        <f t="shared" si="384"/>
        <v>1400</v>
      </c>
      <c r="AC784" s="62">
        <f t="shared" si="366"/>
        <v>0</v>
      </c>
      <c r="AD784" s="65">
        <f>IF(R784=0,FORECAST($C$8,Инклинометрия!$B$2:$B$152,Инклинометрия!$A$2:$A$152),V784)</f>
        <v>1330</v>
      </c>
      <c r="AE784" s="65">
        <f>FORECAST($C$8-(R784+AA784),Инклинометрия!$B$2:$B$152,Инклинометрия!$A$2:$A$152)</f>
        <v>0</v>
      </c>
      <c r="AF784" s="65">
        <f>IF(AB784=0,"-",FORECAST($C$8,Инклинометрия!$B$2:$B$152,Инклинометрия!$A$2:$A$152))</f>
        <v>1330</v>
      </c>
      <c r="AG784" s="65">
        <f>IF(AB784=0,"-",FORECAST($C$8-AB784,Инклинометрия!$B$2:$B$152,Инклинометрия!$A$2:$A$152))</f>
        <v>0</v>
      </c>
      <c r="AH784" s="65" t="str">
        <f>IF(AC784=0,"-",FORECAST($C$8+AC784,Инклинометрия!$B$2:$B$152,Инклинометрия!$A$2:$A$152))</f>
        <v>-</v>
      </c>
      <c r="AI784" s="89" t="str">
        <f>IF(AC784=0,"-",FORECAST($C$8,Инклинометрия!$B$2:$B$152,Инклинометрия!$A$2:$A$152))</f>
        <v>-</v>
      </c>
      <c r="AJ784" s="28"/>
      <c r="AK784" s="67">
        <f t="shared" si="385"/>
        <v>0</v>
      </c>
      <c r="AL784" s="28">
        <f t="shared" si="386"/>
        <v>0</v>
      </c>
      <c r="AM784" s="28">
        <f t="shared" si="387"/>
        <v>0.1</v>
      </c>
      <c r="AN784" s="26">
        <f t="shared" si="388"/>
        <v>0.1</v>
      </c>
      <c r="AO784" s="87">
        <f t="shared" si="389"/>
        <v>145626.51678434567</v>
      </c>
      <c r="AP784" s="87">
        <f t="shared" si="367"/>
        <v>44301.516784345658</v>
      </c>
      <c r="AQ784" s="66">
        <f t="shared" si="368"/>
        <v>14695380</v>
      </c>
      <c r="AR784" s="66">
        <f t="shared" si="369"/>
        <v>14695380</v>
      </c>
      <c r="AS784" s="66">
        <f t="shared" si="370"/>
        <v>784800</v>
      </c>
      <c r="AT784" s="45">
        <f t="shared" si="374"/>
        <v>15625806.516784346</v>
      </c>
      <c r="AU784" s="75"/>
    </row>
    <row r="785" spans="2:47" x14ac:dyDescent="0.3">
      <c r="B785" s="41">
        <f t="shared" si="375"/>
        <v>3775</v>
      </c>
      <c r="C785" s="8">
        <f t="shared" si="390"/>
        <v>37.75</v>
      </c>
      <c r="D785" s="73">
        <f t="shared" si="371"/>
        <v>50.490625000000001</v>
      </c>
      <c r="E785" s="29">
        <f t="shared" si="393"/>
        <v>12503.848286616127</v>
      </c>
      <c r="F785" s="29">
        <f t="shared" si="376"/>
        <v>16.561388459093266</v>
      </c>
      <c r="G785" s="29">
        <f t="shared" si="391"/>
        <v>22.15085706403724</v>
      </c>
      <c r="H785" s="17">
        <f t="shared" si="377"/>
        <v>16723.897083348998</v>
      </c>
      <c r="I785" s="29">
        <f t="shared" si="378"/>
        <v>2.2250485660981263</v>
      </c>
      <c r="J785" s="29">
        <f t="shared" si="372"/>
        <v>20.847057720369335</v>
      </c>
      <c r="K785" s="39">
        <f t="shared" si="379"/>
        <v>1400</v>
      </c>
      <c r="L785" s="49">
        <f t="shared" si="362"/>
        <v>0</v>
      </c>
      <c r="M785" s="48">
        <f t="shared" si="363"/>
        <v>4.2266987561397071</v>
      </c>
      <c r="N785" s="51">
        <f t="shared" si="373"/>
        <v>0</v>
      </c>
      <c r="O785" s="54">
        <f t="shared" si="392"/>
        <v>18.880500609176615</v>
      </c>
      <c r="P785" s="34">
        <f t="shared" si="380"/>
        <v>1.7671458676442586</v>
      </c>
      <c r="Q785" s="30">
        <f t="shared" si="381"/>
        <v>0</v>
      </c>
      <c r="R785" s="58">
        <f t="shared" si="382"/>
        <v>0</v>
      </c>
      <c r="S785" s="58">
        <f t="shared" si="383"/>
        <v>0</v>
      </c>
      <c r="T785" s="58">
        <f t="shared" si="364"/>
        <v>100</v>
      </c>
      <c r="U785" s="88" t="str">
        <f>IF(R785=0,"-",FORECAST($C$8,Инклинометрия!$B$2:$B$152,Инклинометрия!$A$2:$A$152))</f>
        <v>-</v>
      </c>
      <c r="V785" s="88" t="str">
        <f>IF(R785=0,"-",FORECAST($C$8-R785,Инклинометрия!$B$2:$B$152,Инклинометрия!$A$2:$A$152))</f>
        <v>-</v>
      </c>
      <c r="W785" s="88" t="str">
        <f>IF(R785&gt;0,FORECAST($C$8,Инклинометрия!$B$2:$B$152,Инклинометрия!$A$2:$A$152),IF(AB785=$C$8,"-",FORECAST($C$8-AB785,Инклинометрия!$B$2:$B$152,Инклинометрия!$A$2:$A$152)))</f>
        <v>-</v>
      </c>
      <c r="X785" s="88" t="str">
        <f>IF(S785=0,"-",FORECAST($C$8-(S785+AB785),Инклинометрия!$B$2:$B$152,Инклинометрия!$A$2:$A$152))</f>
        <v>-</v>
      </c>
      <c r="Y785" s="88">
        <f>FORECAST($C$8+T785,Инклинометрия!$B$2:$B$152,Инклинометрия!$A$2:$A$152)</f>
        <v>1425</v>
      </c>
      <c r="Z785" s="88">
        <f>IF(R785=0,FORECAST($C$6-T785,Инклинометрия!$B$2:$B$152,Инклинометрия!$A$2:$A$152),FORECAST($C$8,Инклинометрия!$B$2:$B$152,Инклинометрия!$A$2:$A$152))</f>
        <v>1330</v>
      </c>
      <c r="AA785" s="61">
        <f t="shared" si="365"/>
        <v>1400</v>
      </c>
      <c r="AB785" s="62">
        <f t="shared" si="384"/>
        <v>1400</v>
      </c>
      <c r="AC785" s="62">
        <f t="shared" si="366"/>
        <v>0</v>
      </c>
      <c r="AD785" s="65">
        <f>IF(R785=0,FORECAST($C$8,Инклинометрия!$B$2:$B$152,Инклинометрия!$A$2:$A$152),V785)</f>
        <v>1330</v>
      </c>
      <c r="AE785" s="65">
        <f>FORECAST($C$8-(R785+AA785),Инклинометрия!$B$2:$B$152,Инклинометрия!$A$2:$A$152)</f>
        <v>0</v>
      </c>
      <c r="AF785" s="65">
        <f>IF(AB785=0,"-",FORECAST($C$8,Инклинометрия!$B$2:$B$152,Инклинометрия!$A$2:$A$152))</f>
        <v>1330</v>
      </c>
      <c r="AG785" s="65">
        <f>IF(AB785=0,"-",FORECAST($C$8-AB785,Инклинометрия!$B$2:$B$152,Инклинометрия!$A$2:$A$152))</f>
        <v>0</v>
      </c>
      <c r="AH785" s="65" t="str">
        <f>IF(AC785=0,"-",FORECAST($C$8+AC785,Инклинометрия!$B$2:$B$152,Инклинометрия!$A$2:$A$152))</f>
        <v>-</v>
      </c>
      <c r="AI785" s="89" t="str">
        <f>IF(AC785=0,"-",FORECAST($C$8,Инклинометрия!$B$2:$B$152,Инклинометрия!$A$2:$A$152))</f>
        <v>-</v>
      </c>
      <c r="AJ785" s="28"/>
      <c r="AK785" s="67">
        <f t="shared" si="385"/>
        <v>0</v>
      </c>
      <c r="AL785" s="28">
        <f t="shared" si="386"/>
        <v>0</v>
      </c>
      <c r="AM785" s="28">
        <f t="shared" si="387"/>
        <v>0.1</v>
      </c>
      <c r="AN785" s="26">
        <f t="shared" si="388"/>
        <v>0.1</v>
      </c>
      <c r="AO785" s="87">
        <f t="shared" si="389"/>
        <v>145626.51678434567</v>
      </c>
      <c r="AP785" s="87">
        <f t="shared" si="367"/>
        <v>44301.516784345658</v>
      </c>
      <c r="AQ785" s="66">
        <f t="shared" si="368"/>
        <v>14695380</v>
      </c>
      <c r="AR785" s="66">
        <f t="shared" si="369"/>
        <v>14695380</v>
      </c>
      <c r="AS785" s="66">
        <f t="shared" si="370"/>
        <v>784800</v>
      </c>
      <c r="AT785" s="45">
        <f t="shared" si="374"/>
        <v>15625806.516784346</v>
      </c>
      <c r="AU785" s="75"/>
    </row>
    <row r="786" spans="2:47" x14ac:dyDescent="0.3">
      <c r="B786" s="41">
        <f t="shared" si="375"/>
        <v>3780</v>
      </c>
      <c r="C786" s="8">
        <f t="shared" si="390"/>
        <v>37.800000000000004</v>
      </c>
      <c r="D786" s="73">
        <f t="shared" si="371"/>
        <v>50.557500000000012</v>
      </c>
      <c r="E786" s="29">
        <f t="shared" si="393"/>
        <v>12520.409675075225</v>
      </c>
      <c r="F786" s="29">
        <f t="shared" si="376"/>
        <v>16.561388459095621</v>
      </c>
      <c r="G786" s="29">
        <f t="shared" si="391"/>
        <v>22.150857064040391</v>
      </c>
      <c r="H786" s="17">
        <f t="shared" si="377"/>
        <v>16746.047940413038</v>
      </c>
      <c r="I786" s="29">
        <f t="shared" si="378"/>
        <v>2.2250485660981263</v>
      </c>
      <c r="J786" s="29">
        <f t="shared" si="372"/>
        <v>20.847057720370817</v>
      </c>
      <c r="K786" s="39">
        <f t="shared" si="379"/>
        <v>1400</v>
      </c>
      <c r="L786" s="49">
        <f t="shared" si="362"/>
        <v>0</v>
      </c>
      <c r="M786" s="48">
        <f t="shared" si="363"/>
        <v>4.2266987561397071</v>
      </c>
      <c r="N786" s="51">
        <f t="shared" si="373"/>
        <v>0</v>
      </c>
      <c r="O786" s="54">
        <f t="shared" si="392"/>
        <v>18.880500609176615</v>
      </c>
      <c r="P786" s="34">
        <f t="shared" si="380"/>
        <v>1.7671458676442586</v>
      </c>
      <c r="Q786" s="30">
        <f t="shared" si="381"/>
        <v>0</v>
      </c>
      <c r="R786" s="58">
        <f t="shared" si="382"/>
        <v>0</v>
      </c>
      <c r="S786" s="58">
        <f t="shared" si="383"/>
        <v>0</v>
      </c>
      <c r="T786" s="58">
        <f t="shared" si="364"/>
        <v>100</v>
      </c>
      <c r="U786" s="88" t="str">
        <f>IF(R786=0,"-",FORECAST($C$8,Инклинометрия!$B$2:$B$152,Инклинометрия!$A$2:$A$152))</f>
        <v>-</v>
      </c>
      <c r="V786" s="88" t="str">
        <f>IF(R786=0,"-",FORECAST($C$8-R786,Инклинометрия!$B$2:$B$152,Инклинометрия!$A$2:$A$152))</f>
        <v>-</v>
      </c>
      <c r="W786" s="88" t="str">
        <f>IF(R786&gt;0,FORECAST($C$8,Инклинометрия!$B$2:$B$152,Инклинометрия!$A$2:$A$152),IF(AB786=$C$8,"-",FORECAST($C$8-AB786,Инклинометрия!$B$2:$B$152,Инклинометрия!$A$2:$A$152)))</f>
        <v>-</v>
      </c>
      <c r="X786" s="88" t="str">
        <f>IF(S786=0,"-",FORECAST($C$8-(S786+AB786),Инклинометрия!$B$2:$B$152,Инклинометрия!$A$2:$A$152))</f>
        <v>-</v>
      </c>
      <c r="Y786" s="88">
        <f>FORECAST($C$8+T786,Инклинометрия!$B$2:$B$152,Инклинометрия!$A$2:$A$152)</f>
        <v>1425</v>
      </c>
      <c r="Z786" s="88">
        <f>IF(R786=0,FORECAST($C$6-T786,Инклинометрия!$B$2:$B$152,Инклинометрия!$A$2:$A$152),FORECAST($C$8,Инклинометрия!$B$2:$B$152,Инклинометрия!$A$2:$A$152))</f>
        <v>1330</v>
      </c>
      <c r="AA786" s="61">
        <f t="shared" si="365"/>
        <v>1400</v>
      </c>
      <c r="AB786" s="62">
        <f t="shared" si="384"/>
        <v>1400</v>
      </c>
      <c r="AC786" s="62">
        <f t="shared" si="366"/>
        <v>0</v>
      </c>
      <c r="AD786" s="65">
        <f>IF(R786=0,FORECAST($C$8,Инклинометрия!$B$2:$B$152,Инклинометрия!$A$2:$A$152),V786)</f>
        <v>1330</v>
      </c>
      <c r="AE786" s="65">
        <f>FORECAST($C$8-(R786+AA786),Инклинометрия!$B$2:$B$152,Инклинометрия!$A$2:$A$152)</f>
        <v>0</v>
      </c>
      <c r="AF786" s="65">
        <f>IF(AB786=0,"-",FORECAST($C$8,Инклинометрия!$B$2:$B$152,Инклинометрия!$A$2:$A$152))</f>
        <v>1330</v>
      </c>
      <c r="AG786" s="65">
        <f>IF(AB786=0,"-",FORECAST($C$8-AB786,Инклинометрия!$B$2:$B$152,Инклинометрия!$A$2:$A$152))</f>
        <v>0</v>
      </c>
      <c r="AH786" s="65" t="str">
        <f>IF(AC786=0,"-",FORECAST($C$8+AC786,Инклинометрия!$B$2:$B$152,Инклинометрия!$A$2:$A$152))</f>
        <v>-</v>
      </c>
      <c r="AI786" s="89" t="str">
        <f>IF(AC786=0,"-",FORECAST($C$8,Инклинометрия!$B$2:$B$152,Инклинометрия!$A$2:$A$152))</f>
        <v>-</v>
      </c>
      <c r="AJ786" s="28"/>
      <c r="AK786" s="67">
        <f t="shared" si="385"/>
        <v>0</v>
      </c>
      <c r="AL786" s="28">
        <f t="shared" si="386"/>
        <v>0</v>
      </c>
      <c r="AM786" s="28">
        <f t="shared" si="387"/>
        <v>0.1</v>
      </c>
      <c r="AN786" s="26">
        <f t="shared" si="388"/>
        <v>0.1</v>
      </c>
      <c r="AO786" s="87">
        <f t="shared" si="389"/>
        <v>145626.51678434567</v>
      </c>
      <c r="AP786" s="87">
        <f t="shared" si="367"/>
        <v>44301.516784345658</v>
      </c>
      <c r="AQ786" s="66">
        <f t="shared" si="368"/>
        <v>14695380</v>
      </c>
      <c r="AR786" s="66">
        <f t="shared" si="369"/>
        <v>14695380</v>
      </c>
      <c r="AS786" s="66">
        <f t="shared" si="370"/>
        <v>784800</v>
      </c>
      <c r="AT786" s="45">
        <f t="shared" si="374"/>
        <v>15625806.516784346</v>
      </c>
      <c r="AU786" s="75"/>
    </row>
    <row r="787" spans="2:47" x14ac:dyDescent="0.3">
      <c r="B787" s="41">
        <f t="shared" si="375"/>
        <v>3785</v>
      </c>
      <c r="C787" s="8">
        <f t="shared" si="390"/>
        <v>37.85</v>
      </c>
      <c r="D787" s="73">
        <f t="shared" si="371"/>
        <v>50.624375000000001</v>
      </c>
      <c r="E787" s="29">
        <f t="shared" si="393"/>
        <v>12536.971063534316</v>
      </c>
      <c r="F787" s="29">
        <f t="shared" si="376"/>
        <v>16.561388459093266</v>
      </c>
      <c r="G787" s="29">
        <f t="shared" si="391"/>
        <v>22.15085706403724</v>
      </c>
      <c r="H787" s="17">
        <f t="shared" si="377"/>
        <v>16768.198797477075</v>
      </c>
      <c r="I787" s="29">
        <f t="shared" si="378"/>
        <v>2.2250485660981263</v>
      </c>
      <c r="J787" s="29">
        <f t="shared" si="372"/>
        <v>20.847057720369335</v>
      </c>
      <c r="K787" s="39">
        <f t="shared" si="379"/>
        <v>1400</v>
      </c>
      <c r="L787" s="49">
        <f t="shared" si="362"/>
        <v>0</v>
      </c>
      <c r="M787" s="48">
        <f t="shared" si="363"/>
        <v>4.2266987561397071</v>
      </c>
      <c r="N787" s="51">
        <f t="shared" si="373"/>
        <v>0</v>
      </c>
      <c r="O787" s="54">
        <f t="shared" si="392"/>
        <v>18.880500609176615</v>
      </c>
      <c r="P787" s="34">
        <f t="shared" si="380"/>
        <v>1.7671458676442586</v>
      </c>
      <c r="Q787" s="30">
        <f t="shared" si="381"/>
        <v>0</v>
      </c>
      <c r="R787" s="58">
        <f t="shared" si="382"/>
        <v>0</v>
      </c>
      <c r="S787" s="58">
        <f t="shared" si="383"/>
        <v>0</v>
      </c>
      <c r="T787" s="58">
        <f t="shared" si="364"/>
        <v>100</v>
      </c>
      <c r="U787" s="88" t="str">
        <f>IF(R787=0,"-",FORECAST($C$8,Инклинометрия!$B$2:$B$152,Инклинометрия!$A$2:$A$152))</f>
        <v>-</v>
      </c>
      <c r="V787" s="88" t="str">
        <f>IF(R787=0,"-",FORECAST($C$8-R787,Инклинометрия!$B$2:$B$152,Инклинометрия!$A$2:$A$152))</f>
        <v>-</v>
      </c>
      <c r="W787" s="88" t="str">
        <f>IF(R787&gt;0,FORECAST($C$8,Инклинометрия!$B$2:$B$152,Инклинометрия!$A$2:$A$152),IF(AB787=$C$8,"-",FORECAST($C$8-AB787,Инклинометрия!$B$2:$B$152,Инклинометрия!$A$2:$A$152)))</f>
        <v>-</v>
      </c>
      <c r="X787" s="88" t="str">
        <f>IF(S787=0,"-",FORECAST($C$8-(S787+AB787),Инклинометрия!$B$2:$B$152,Инклинометрия!$A$2:$A$152))</f>
        <v>-</v>
      </c>
      <c r="Y787" s="88">
        <f>FORECAST($C$8+T787,Инклинометрия!$B$2:$B$152,Инклинометрия!$A$2:$A$152)</f>
        <v>1425</v>
      </c>
      <c r="Z787" s="88">
        <f>IF(R787=0,FORECAST($C$6-T787,Инклинометрия!$B$2:$B$152,Инклинометрия!$A$2:$A$152),FORECAST($C$8,Инклинометрия!$B$2:$B$152,Инклинометрия!$A$2:$A$152))</f>
        <v>1330</v>
      </c>
      <c r="AA787" s="61">
        <f t="shared" si="365"/>
        <v>1400</v>
      </c>
      <c r="AB787" s="62">
        <f t="shared" si="384"/>
        <v>1400</v>
      </c>
      <c r="AC787" s="62">
        <f t="shared" si="366"/>
        <v>0</v>
      </c>
      <c r="AD787" s="65">
        <f>IF(R787=0,FORECAST($C$8,Инклинометрия!$B$2:$B$152,Инклинометрия!$A$2:$A$152),V787)</f>
        <v>1330</v>
      </c>
      <c r="AE787" s="65">
        <f>FORECAST($C$8-(R787+AA787),Инклинометрия!$B$2:$B$152,Инклинометрия!$A$2:$A$152)</f>
        <v>0</v>
      </c>
      <c r="AF787" s="65">
        <f>IF(AB787=0,"-",FORECAST($C$8,Инклинометрия!$B$2:$B$152,Инклинометрия!$A$2:$A$152))</f>
        <v>1330</v>
      </c>
      <c r="AG787" s="65">
        <f>IF(AB787=0,"-",FORECAST($C$8-AB787,Инклинометрия!$B$2:$B$152,Инклинометрия!$A$2:$A$152))</f>
        <v>0</v>
      </c>
      <c r="AH787" s="65" t="str">
        <f>IF(AC787=0,"-",FORECAST($C$8+AC787,Инклинометрия!$B$2:$B$152,Инклинометрия!$A$2:$A$152))</f>
        <v>-</v>
      </c>
      <c r="AI787" s="89" t="str">
        <f>IF(AC787=0,"-",FORECAST($C$8,Инклинометрия!$B$2:$B$152,Инклинометрия!$A$2:$A$152))</f>
        <v>-</v>
      </c>
      <c r="AJ787" s="28"/>
      <c r="AK787" s="67">
        <f t="shared" si="385"/>
        <v>0</v>
      </c>
      <c r="AL787" s="28">
        <f t="shared" si="386"/>
        <v>0</v>
      </c>
      <c r="AM787" s="28">
        <f t="shared" si="387"/>
        <v>0.1</v>
      </c>
      <c r="AN787" s="26">
        <f t="shared" si="388"/>
        <v>0.1</v>
      </c>
      <c r="AO787" s="87">
        <f t="shared" si="389"/>
        <v>145626.51678434567</v>
      </c>
      <c r="AP787" s="87">
        <f t="shared" si="367"/>
        <v>44301.516784345658</v>
      </c>
      <c r="AQ787" s="66">
        <f t="shared" si="368"/>
        <v>14695380</v>
      </c>
      <c r="AR787" s="66">
        <f t="shared" si="369"/>
        <v>14695380</v>
      </c>
      <c r="AS787" s="66">
        <f t="shared" si="370"/>
        <v>784800</v>
      </c>
      <c r="AT787" s="45">
        <f t="shared" si="374"/>
        <v>15625806.516784346</v>
      </c>
      <c r="AU787" s="75"/>
    </row>
    <row r="788" spans="2:47" x14ac:dyDescent="0.3">
      <c r="B788" s="41">
        <f t="shared" si="375"/>
        <v>3790</v>
      </c>
      <c r="C788" s="8">
        <f t="shared" si="390"/>
        <v>37.9</v>
      </c>
      <c r="D788" s="73">
        <f t="shared" si="371"/>
        <v>50.691249999999997</v>
      </c>
      <c r="E788" s="29">
        <f t="shared" si="393"/>
        <v>12553.532451993409</v>
      </c>
      <c r="F788" s="29">
        <f t="shared" si="376"/>
        <v>16.561388459093266</v>
      </c>
      <c r="G788" s="29">
        <f t="shared" si="391"/>
        <v>22.15085706403724</v>
      </c>
      <c r="H788" s="17">
        <f t="shared" si="377"/>
        <v>16790.349654541111</v>
      </c>
      <c r="I788" s="29">
        <f t="shared" si="378"/>
        <v>2.2250485660981263</v>
      </c>
      <c r="J788" s="29">
        <f t="shared" si="372"/>
        <v>20.847057720369335</v>
      </c>
      <c r="K788" s="39">
        <f t="shared" si="379"/>
        <v>1400</v>
      </c>
      <c r="L788" s="49">
        <f t="shared" si="362"/>
        <v>0</v>
      </c>
      <c r="M788" s="48">
        <f t="shared" si="363"/>
        <v>4.2266987561397071</v>
      </c>
      <c r="N788" s="51">
        <f t="shared" si="373"/>
        <v>0</v>
      </c>
      <c r="O788" s="54">
        <f t="shared" si="392"/>
        <v>18.880500609176615</v>
      </c>
      <c r="P788" s="34">
        <f t="shared" si="380"/>
        <v>1.7671458676442586</v>
      </c>
      <c r="Q788" s="30">
        <f t="shared" si="381"/>
        <v>0</v>
      </c>
      <c r="R788" s="58">
        <f t="shared" si="382"/>
        <v>0</v>
      </c>
      <c r="S788" s="58">
        <f t="shared" si="383"/>
        <v>0</v>
      </c>
      <c r="T788" s="58">
        <f t="shared" si="364"/>
        <v>100</v>
      </c>
      <c r="U788" s="88" t="str">
        <f>IF(R788=0,"-",FORECAST($C$8,Инклинометрия!$B$2:$B$152,Инклинометрия!$A$2:$A$152))</f>
        <v>-</v>
      </c>
      <c r="V788" s="88" t="str">
        <f>IF(R788=0,"-",FORECAST($C$8-R788,Инклинометрия!$B$2:$B$152,Инклинометрия!$A$2:$A$152))</f>
        <v>-</v>
      </c>
      <c r="W788" s="88" t="str">
        <f>IF(R788&gt;0,FORECAST($C$8,Инклинометрия!$B$2:$B$152,Инклинометрия!$A$2:$A$152),IF(AB788=$C$8,"-",FORECAST($C$8-AB788,Инклинометрия!$B$2:$B$152,Инклинометрия!$A$2:$A$152)))</f>
        <v>-</v>
      </c>
      <c r="X788" s="88" t="str">
        <f>IF(S788=0,"-",FORECAST($C$8-(S788+AB788),Инклинометрия!$B$2:$B$152,Инклинометрия!$A$2:$A$152))</f>
        <v>-</v>
      </c>
      <c r="Y788" s="88">
        <f>FORECAST($C$8+T788,Инклинометрия!$B$2:$B$152,Инклинометрия!$A$2:$A$152)</f>
        <v>1425</v>
      </c>
      <c r="Z788" s="88">
        <f>IF(R788=0,FORECAST($C$6-T788,Инклинометрия!$B$2:$B$152,Инклинометрия!$A$2:$A$152),FORECAST($C$8,Инклинометрия!$B$2:$B$152,Инклинометрия!$A$2:$A$152))</f>
        <v>1330</v>
      </c>
      <c r="AA788" s="61">
        <f t="shared" si="365"/>
        <v>1400</v>
      </c>
      <c r="AB788" s="62">
        <f t="shared" si="384"/>
        <v>1400</v>
      </c>
      <c r="AC788" s="62">
        <f t="shared" si="366"/>
        <v>0</v>
      </c>
      <c r="AD788" s="65">
        <f>IF(R788=0,FORECAST($C$8,Инклинометрия!$B$2:$B$152,Инклинометрия!$A$2:$A$152),V788)</f>
        <v>1330</v>
      </c>
      <c r="AE788" s="65">
        <f>FORECAST($C$8-(R788+AA788),Инклинометрия!$B$2:$B$152,Инклинометрия!$A$2:$A$152)</f>
        <v>0</v>
      </c>
      <c r="AF788" s="65">
        <f>IF(AB788=0,"-",FORECAST($C$8,Инклинометрия!$B$2:$B$152,Инклинометрия!$A$2:$A$152))</f>
        <v>1330</v>
      </c>
      <c r="AG788" s="65">
        <f>IF(AB788=0,"-",FORECAST($C$8-AB788,Инклинометрия!$B$2:$B$152,Инклинометрия!$A$2:$A$152))</f>
        <v>0</v>
      </c>
      <c r="AH788" s="65" t="str">
        <f>IF(AC788=0,"-",FORECAST($C$8+AC788,Инклинометрия!$B$2:$B$152,Инклинометрия!$A$2:$A$152))</f>
        <v>-</v>
      </c>
      <c r="AI788" s="89" t="str">
        <f>IF(AC788=0,"-",FORECAST($C$8,Инклинометрия!$B$2:$B$152,Инклинометрия!$A$2:$A$152))</f>
        <v>-</v>
      </c>
      <c r="AJ788" s="28"/>
      <c r="AK788" s="67">
        <f t="shared" si="385"/>
        <v>0</v>
      </c>
      <c r="AL788" s="28">
        <f t="shared" si="386"/>
        <v>0</v>
      </c>
      <c r="AM788" s="28">
        <f t="shared" si="387"/>
        <v>0.1</v>
      </c>
      <c r="AN788" s="26">
        <f t="shared" si="388"/>
        <v>0.1</v>
      </c>
      <c r="AO788" s="87">
        <f t="shared" si="389"/>
        <v>145626.51678434567</v>
      </c>
      <c r="AP788" s="87">
        <f t="shared" si="367"/>
        <v>44301.516784345658</v>
      </c>
      <c r="AQ788" s="66">
        <f t="shared" si="368"/>
        <v>14695380</v>
      </c>
      <c r="AR788" s="66">
        <f t="shared" si="369"/>
        <v>14695380</v>
      </c>
      <c r="AS788" s="66">
        <f t="shared" si="370"/>
        <v>784800</v>
      </c>
      <c r="AT788" s="45">
        <f t="shared" si="374"/>
        <v>15625806.516784346</v>
      </c>
      <c r="AU788" s="75"/>
    </row>
    <row r="789" spans="2:47" x14ac:dyDescent="0.3">
      <c r="B789" s="41">
        <f t="shared" si="375"/>
        <v>3795</v>
      </c>
      <c r="C789" s="8">
        <f t="shared" si="390"/>
        <v>37.950000000000003</v>
      </c>
      <c r="D789" s="73">
        <f t="shared" si="371"/>
        <v>50.758125</v>
      </c>
      <c r="E789" s="29">
        <f t="shared" si="393"/>
        <v>12570.093840452506</v>
      </c>
      <c r="F789" s="29">
        <f t="shared" si="376"/>
        <v>16.561388459095621</v>
      </c>
      <c r="G789" s="29">
        <f t="shared" si="391"/>
        <v>22.150857064040391</v>
      </c>
      <c r="H789" s="17">
        <f t="shared" si="377"/>
        <v>16812.500511605151</v>
      </c>
      <c r="I789" s="29">
        <f t="shared" si="378"/>
        <v>2.2250485660981263</v>
      </c>
      <c r="J789" s="29">
        <f t="shared" si="372"/>
        <v>20.847057720370817</v>
      </c>
      <c r="K789" s="39">
        <f t="shared" si="379"/>
        <v>1400</v>
      </c>
      <c r="L789" s="49">
        <f t="shared" si="362"/>
        <v>0</v>
      </c>
      <c r="M789" s="48">
        <f t="shared" si="363"/>
        <v>4.2266987561397071</v>
      </c>
      <c r="N789" s="51">
        <f t="shared" si="373"/>
        <v>0</v>
      </c>
      <c r="O789" s="54">
        <f t="shared" si="392"/>
        <v>18.880500609176615</v>
      </c>
      <c r="P789" s="34">
        <f t="shared" si="380"/>
        <v>1.7671458676442586</v>
      </c>
      <c r="Q789" s="30">
        <f t="shared" si="381"/>
        <v>0</v>
      </c>
      <c r="R789" s="58">
        <f t="shared" si="382"/>
        <v>0</v>
      </c>
      <c r="S789" s="58">
        <f t="shared" si="383"/>
        <v>0</v>
      </c>
      <c r="T789" s="58">
        <f t="shared" si="364"/>
        <v>100</v>
      </c>
      <c r="U789" s="88" t="str">
        <f>IF(R789=0,"-",FORECAST($C$8,Инклинометрия!$B$2:$B$152,Инклинометрия!$A$2:$A$152))</f>
        <v>-</v>
      </c>
      <c r="V789" s="88" t="str">
        <f>IF(R789=0,"-",FORECAST($C$8-R789,Инклинометрия!$B$2:$B$152,Инклинометрия!$A$2:$A$152))</f>
        <v>-</v>
      </c>
      <c r="W789" s="88" t="str">
        <f>IF(R789&gt;0,FORECAST($C$8,Инклинометрия!$B$2:$B$152,Инклинометрия!$A$2:$A$152),IF(AB789=$C$8,"-",FORECAST($C$8-AB789,Инклинометрия!$B$2:$B$152,Инклинометрия!$A$2:$A$152)))</f>
        <v>-</v>
      </c>
      <c r="X789" s="88" t="str">
        <f>IF(S789=0,"-",FORECAST($C$8-(S789+AB789),Инклинометрия!$B$2:$B$152,Инклинометрия!$A$2:$A$152))</f>
        <v>-</v>
      </c>
      <c r="Y789" s="88">
        <f>FORECAST($C$8+T789,Инклинометрия!$B$2:$B$152,Инклинометрия!$A$2:$A$152)</f>
        <v>1425</v>
      </c>
      <c r="Z789" s="88">
        <f>IF(R789=0,FORECAST($C$6-T789,Инклинометрия!$B$2:$B$152,Инклинометрия!$A$2:$A$152),FORECAST($C$8,Инклинометрия!$B$2:$B$152,Инклинометрия!$A$2:$A$152))</f>
        <v>1330</v>
      </c>
      <c r="AA789" s="61">
        <f t="shared" si="365"/>
        <v>1400</v>
      </c>
      <c r="AB789" s="62">
        <f t="shared" si="384"/>
        <v>1400</v>
      </c>
      <c r="AC789" s="62">
        <f t="shared" si="366"/>
        <v>0</v>
      </c>
      <c r="AD789" s="65">
        <f>IF(R789=0,FORECAST($C$8,Инклинометрия!$B$2:$B$152,Инклинометрия!$A$2:$A$152),V789)</f>
        <v>1330</v>
      </c>
      <c r="AE789" s="65">
        <f>FORECAST($C$8-(R789+AA789),Инклинометрия!$B$2:$B$152,Инклинометрия!$A$2:$A$152)</f>
        <v>0</v>
      </c>
      <c r="AF789" s="65">
        <f>IF(AB789=0,"-",FORECAST($C$8,Инклинометрия!$B$2:$B$152,Инклинометрия!$A$2:$A$152))</f>
        <v>1330</v>
      </c>
      <c r="AG789" s="65">
        <f>IF(AB789=0,"-",FORECAST($C$8-AB789,Инклинометрия!$B$2:$B$152,Инклинометрия!$A$2:$A$152))</f>
        <v>0</v>
      </c>
      <c r="AH789" s="65" t="str">
        <f>IF(AC789=0,"-",FORECAST($C$8+AC789,Инклинометрия!$B$2:$B$152,Инклинометрия!$A$2:$A$152))</f>
        <v>-</v>
      </c>
      <c r="AI789" s="89" t="str">
        <f>IF(AC789=0,"-",FORECAST($C$8,Инклинометрия!$B$2:$B$152,Инклинометрия!$A$2:$A$152))</f>
        <v>-</v>
      </c>
      <c r="AJ789" s="28"/>
      <c r="AK789" s="67">
        <f t="shared" si="385"/>
        <v>0</v>
      </c>
      <c r="AL789" s="28">
        <f t="shared" si="386"/>
        <v>0</v>
      </c>
      <c r="AM789" s="28">
        <f t="shared" si="387"/>
        <v>0.1</v>
      </c>
      <c r="AN789" s="26">
        <f t="shared" si="388"/>
        <v>0.1</v>
      </c>
      <c r="AO789" s="87">
        <f t="shared" si="389"/>
        <v>145626.51678434567</v>
      </c>
      <c r="AP789" s="87">
        <f t="shared" si="367"/>
        <v>44301.516784345658</v>
      </c>
      <c r="AQ789" s="66">
        <f t="shared" si="368"/>
        <v>14695380</v>
      </c>
      <c r="AR789" s="66">
        <f t="shared" si="369"/>
        <v>14695380</v>
      </c>
      <c r="AS789" s="66">
        <f t="shared" si="370"/>
        <v>784800</v>
      </c>
      <c r="AT789" s="45">
        <f t="shared" si="374"/>
        <v>15625806.516784346</v>
      </c>
      <c r="AU789" s="75"/>
    </row>
    <row r="790" spans="2:47" x14ac:dyDescent="0.3">
      <c r="B790" s="41">
        <f t="shared" si="375"/>
        <v>3800</v>
      </c>
      <c r="C790" s="8">
        <f t="shared" si="390"/>
        <v>38</v>
      </c>
      <c r="D790" s="73">
        <f t="shared" si="371"/>
        <v>50.825000000000003</v>
      </c>
      <c r="E790" s="29">
        <f t="shared" si="393"/>
        <v>12586.655228911599</v>
      </c>
      <c r="F790" s="29">
        <f t="shared" si="376"/>
        <v>16.561388459093266</v>
      </c>
      <c r="G790" s="29">
        <f t="shared" si="391"/>
        <v>22.15085706403724</v>
      </c>
      <c r="H790" s="17">
        <f t="shared" si="377"/>
        <v>16834.651368669187</v>
      </c>
      <c r="I790" s="29">
        <f t="shared" si="378"/>
        <v>2.2250485660981263</v>
      </c>
      <c r="J790" s="29">
        <f t="shared" si="372"/>
        <v>20.847057720369335</v>
      </c>
      <c r="K790" s="39">
        <f t="shared" si="379"/>
        <v>1400</v>
      </c>
      <c r="L790" s="49">
        <f t="shared" si="362"/>
        <v>0</v>
      </c>
      <c r="M790" s="48">
        <f t="shared" si="363"/>
        <v>4.2266987561397071</v>
      </c>
      <c r="N790" s="51">
        <f t="shared" si="373"/>
        <v>0</v>
      </c>
      <c r="O790" s="54">
        <f t="shared" si="392"/>
        <v>18.880500609176615</v>
      </c>
      <c r="P790" s="34">
        <f t="shared" si="380"/>
        <v>1.7671458676442586</v>
      </c>
      <c r="Q790" s="30">
        <f t="shared" si="381"/>
        <v>0</v>
      </c>
      <c r="R790" s="58">
        <f t="shared" si="382"/>
        <v>0</v>
      </c>
      <c r="S790" s="58">
        <f t="shared" si="383"/>
        <v>0</v>
      </c>
      <c r="T790" s="58">
        <f t="shared" si="364"/>
        <v>100</v>
      </c>
      <c r="U790" s="88" t="str">
        <f>IF(R790=0,"-",FORECAST($C$8,Инклинометрия!$B$2:$B$152,Инклинометрия!$A$2:$A$152))</f>
        <v>-</v>
      </c>
      <c r="V790" s="88" t="str">
        <f>IF(R790=0,"-",FORECAST($C$8-R790,Инклинометрия!$B$2:$B$152,Инклинометрия!$A$2:$A$152))</f>
        <v>-</v>
      </c>
      <c r="W790" s="88" t="str">
        <f>IF(R790&gt;0,FORECAST($C$8,Инклинометрия!$B$2:$B$152,Инклинометрия!$A$2:$A$152),IF(AB790=$C$8,"-",FORECAST($C$8-AB790,Инклинометрия!$B$2:$B$152,Инклинометрия!$A$2:$A$152)))</f>
        <v>-</v>
      </c>
      <c r="X790" s="88" t="str">
        <f>IF(S790=0,"-",FORECAST($C$8-(S790+AB790),Инклинометрия!$B$2:$B$152,Инклинометрия!$A$2:$A$152))</f>
        <v>-</v>
      </c>
      <c r="Y790" s="88">
        <f>FORECAST($C$8+T790,Инклинометрия!$B$2:$B$152,Инклинометрия!$A$2:$A$152)</f>
        <v>1425</v>
      </c>
      <c r="Z790" s="88">
        <f>IF(R790=0,FORECAST($C$6-T790,Инклинометрия!$B$2:$B$152,Инклинометрия!$A$2:$A$152),FORECAST($C$8,Инклинометрия!$B$2:$B$152,Инклинометрия!$A$2:$A$152))</f>
        <v>1330</v>
      </c>
      <c r="AA790" s="61">
        <f t="shared" si="365"/>
        <v>1400</v>
      </c>
      <c r="AB790" s="62">
        <f t="shared" si="384"/>
        <v>1400</v>
      </c>
      <c r="AC790" s="62">
        <f t="shared" si="366"/>
        <v>0</v>
      </c>
      <c r="AD790" s="65">
        <f>IF(R790=0,FORECAST($C$8,Инклинометрия!$B$2:$B$152,Инклинометрия!$A$2:$A$152),V790)</f>
        <v>1330</v>
      </c>
      <c r="AE790" s="65">
        <f>FORECAST($C$8-(R790+AA790),Инклинометрия!$B$2:$B$152,Инклинометрия!$A$2:$A$152)</f>
        <v>0</v>
      </c>
      <c r="AF790" s="65">
        <f>IF(AB790=0,"-",FORECAST($C$8,Инклинометрия!$B$2:$B$152,Инклинометрия!$A$2:$A$152))</f>
        <v>1330</v>
      </c>
      <c r="AG790" s="65">
        <f>IF(AB790=0,"-",FORECAST($C$8-AB790,Инклинометрия!$B$2:$B$152,Инклинометрия!$A$2:$A$152))</f>
        <v>0</v>
      </c>
      <c r="AH790" s="65" t="str">
        <f>IF(AC790=0,"-",FORECAST($C$8+AC790,Инклинометрия!$B$2:$B$152,Инклинометрия!$A$2:$A$152))</f>
        <v>-</v>
      </c>
      <c r="AI790" s="89" t="str">
        <f>IF(AC790=0,"-",FORECAST($C$8,Инклинометрия!$B$2:$B$152,Инклинометрия!$A$2:$A$152))</f>
        <v>-</v>
      </c>
      <c r="AJ790" s="28"/>
      <c r="AK790" s="67">
        <f t="shared" si="385"/>
        <v>0</v>
      </c>
      <c r="AL790" s="28">
        <f t="shared" si="386"/>
        <v>0</v>
      </c>
      <c r="AM790" s="28">
        <f t="shared" si="387"/>
        <v>0.1</v>
      </c>
      <c r="AN790" s="26">
        <f t="shared" si="388"/>
        <v>0.1</v>
      </c>
      <c r="AO790" s="87">
        <f t="shared" si="389"/>
        <v>145626.51678434567</v>
      </c>
      <c r="AP790" s="87">
        <f t="shared" si="367"/>
        <v>44301.516784345658</v>
      </c>
      <c r="AQ790" s="66">
        <f t="shared" si="368"/>
        <v>14695380</v>
      </c>
      <c r="AR790" s="66">
        <f t="shared" si="369"/>
        <v>14695380</v>
      </c>
      <c r="AS790" s="66">
        <f t="shared" si="370"/>
        <v>784800</v>
      </c>
      <c r="AT790" s="45">
        <f t="shared" si="374"/>
        <v>15625806.516784346</v>
      </c>
      <c r="AU790" s="75"/>
    </row>
    <row r="791" spans="2:47" x14ac:dyDescent="0.3">
      <c r="B791" s="41">
        <f t="shared" si="375"/>
        <v>3805</v>
      </c>
      <c r="C791" s="8">
        <f t="shared" si="390"/>
        <v>38.050000000000004</v>
      </c>
      <c r="D791" s="73">
        <f t="shared" si="371"/>
        <v>50.891875000000006</v>
      </c>
      <c r="E791" s="29">
        <f t="shared" si="393"/>
        <v>12603.216617370696</v>
      </c>
      <c r="F791" s="29">
        <f t="shared" si="376"/>
        <v>16.561388459095621</v>
      </c>
      <c r="G791" s="29">
        <f t="shared" si="391"/>
        <v>22.150857064040391</v>
      </c>
      <c r="H791" s="17">
        <f t="shared" si="377"/>
        <v>16856.802225733227</v>
      </c>
      <c r="I791" s="29">
        <f t="shared" si="378"/>
        <v>2.2250485660981263</v>
      </c>
      <c r="J791" s="29">
        <f t="shared" si="372"/>
        <v>20.847057720370817</v>
      </c>
      <c r="K791" s="39">
        <f t="shared" si="379"/>
        <v>1400</v>
      </c>
      <c r="L791" s="49">
        <f t="shared" si="362"/>
        <v>0</v>
      </c>
      <c r="M791" s="48">
        <f t="shared" si="363"/>
        <v>4.2266987561397071</v>
      </c>
      <c r="N791" s="51">
        <f t="shared" si="373"/>
        <v>0</v>
      </c>
      <c r="O791" s="54">
        <f t="shared" si="392"/>
        <v>18.880500609176615</v>
      </c>
      <c r="P791" s="34">
        <f t="shared" si="380"/>
        <v>1.7671458676442586</v>
      </c>
      <c r="Q791" s="30">
        <f t="shared" si="381"/>
        <v>0</v>
      </c>
      <c r="R791" s="58">
        <f t="shared" si="382"/>
        <v>0</v>
      </c>
      <c r="S791" s="58">
        <f t="shared" si="383"/>
        <v>0</v>
      </c>
      <c r="T791" s="58">
        <f t="shared" si="364"/>
        <v>100</v>
      </c>
      <c r="U791" s="88" t="str">
        <f>IF(R791=0,"-",FORECAST($C$8,Инклинометрия!$B$2:$B$152,Инклинометрия!$A$2:$A$152))</f>
        <v>-</v>
      </c>
      <c r="V791" s="88" t="str">
        <f>IF(R791=0,"-",FORECAST($C$8-R791,Инклинометрия!$B$2:$B$152,Инклинометрия!$A$2:$A$152))</f>
        <v>-</v>
      </c>
      <c r="W791" s="88" t="str">
        <f>IF(R791&gt;0,FORECAST($C$8,Инклинометрия!$B$2:$B$152,Инклинометрия!$A$2:$A$152),IF(AB791=$C$8,"-",FORECAST($C$8-AB791,Инклинометрия!$B$2:$B$152,Инклинометрия!$A$2:$A$152)))</f>
        <v>-</v>
      </c>
      <c r="X791" s="88" t="str">
        <f>IF(S791=0,"-",FORECAST($C$8-(S791+AB791),Инклинометрия!$B$2:$B$152,Инклинометрия!$A$2:$A$152))</f>
        <v>-</v>
      </c>
      <c r="Y791" s="88">
        <f>FORECAST($C$8+T791,Инклинометрия!$B$2:$B$152,Инклинометрия!$A$2:$A$152)</f>
        <v>1425</v>
      </c>
      <c r="Z791" s="88">
        <f>IF(R791=0,FORECAST($C$6-T791,Инклинометрия!$B$2:$B$152,Инклинометрия!$A$2:$A$152),FORECAST($C$8,Инклинометрия!$B$2:$B$152,Инклинометрия!$A$2:$A$152))</f>
        <v>1330</v>
      </c>
      <c r="AA791" s="61">
        <f t="shared" si="365"/>
        <v>1400</v>
      </c>
      <c r="AB791" s="62">
        <f t="shared" si="384"/>
        <v>1400</v>
      </c>
      <c r="AC791" s="62">
        <f t="shared" si="366"/>
        <v>0</v>
      </c>
      <c r="AD791" s="65">
        <f>IF(R791=0,FORECAST($C$8,Инклинометрия!$B$2:$B$152,Инклинометрия!$A$2:$A$152),V791)</f>
        <v>1330</v>
      </c>
      <c r="AE791" s="65">
        <f>FORECAST($C$8-(R791+AA791),Инклинометрия!$B$2:$B$152,Инклинометрия!$A$2:$A$152)</f>
        <v>0</v>
      </c>
      <c r="AF791" s="65">
        <f>IF(AB791=0,"-",FORECAST($C$8,Инклинометрия!$B$2:$B$152,Инклинометрия!$A$2:$A$152))</f>
        <v>1330</v>
      </c>
      <c r="AG791" s="65">
        <f>IF(AB791=0,"-",FORECAST($C$8-AB791,Инклинометрия!$B$2:$B$152,Инклинометрия!$A$2:$A$152))</f>
        <v>0</v>
      </c>
      <c r="AH791" s="65" t="str">
        <f>IF(AC791=0,"-",FORECAST($C$8+AC791,Инклинометрия!$B$2:$B$152,Инклинометрия!$A$2:$A$152))</f>
        <v>-</v>
      </c>
      <c r="AI791" s="89" t="str">
        <f>IF(AC791=0,"-",FORECAST($C$8,Инклинометрия!$B$2:$B$152,Инклинометрия!$A$2:$A$152))</f>
        <v>-</v>
      </c>
      <c r="AJ791" s="28"/>
      <c r="AK791" s="67">
        <f t="shared" si="385"/>
        <v>0</v>
      </c>
      <c r="AL791" s="28">
        <f t="shared" si="386"/>
        <v>0</v>
      </c>
      <c r="AM791" s="28">
        <f t="shared" si="387"/>
        <v>0.1</v>
      </c>
      <c r="AN791" s="26">
        <f t="shared" si="388"/>
        <v>0.1</v>
      </c>
      <c r="AO791" s="87">
        <f t="shared" si="389"/>
        <v>145626.51678434567</v>
      </c>
      <c r="AP791" s="87">
        <f t="shared" si="367"/>
        <v>44301.516784345658</v>
      </c>
      <c r="AQ791" s="66">
        <f t="shared" si="368"/>
        <v>14695380</v>
      </c>
      <c r="AR791" s="66">
        <f t="shared" si="369"/>
        <v>14695380</v>
      </c>
      <c r="AS791" s="66">
        <f t="shared" si="370"/>
        <v>784800</v>
      </c>
      <c r="AT791" s="45">
        <f t="shared" si="374"/>
        <v>15625806.516784346</v>
      </c>
      <c r="AU791" s="75"/>
    </row>
    <row r="792" spans="2:47" x14ac:dyDescent="0.3">
      <c r="B792" s="41">
        <f t="shared" si="375"/>
        <v>3810</v>
      </c>
      <c r="C792" s="8">
        <f t="shared" si="390"/>
        <v>38.1</v>
      </c>
      <c r="D792" s="73">
        <f t="shared" si="371"/>
        <v>50.958750000000002</v>
      </c>
      <c r="E792" s="29">
        <f t="shared" si="393"/>
        <v>12619.778005829787</v>
      </c>
      <c r="F792" s="29">
        <f t="shared" si="376"/>
        <v>16.561388459093266</v>
      </c>
      <c r="G792" s="29">
        <f t="shared" si="391"/>
        <v>22.15085706403724</v>
      </c>
      <c r="H792" s="17">
        <f t="shared" si="377"/>
        <v>16878.953082797263</v>
      </c>
      <c r="I792" s="29">
        <f t="shared" si="378"/>
        <v>2.2250485660981263</v>
      </c>
      <c r="J792" s="29">
        <f t="shared" si="372"/>
        <v>20.847057720369335</v>
      </c>
      <c r="K792" s="39">
        <f t="shared" si="379"/>
        <v>1400</v>
      </c>
      <c r="L792" s="49">
        <f t="shared" si="362"/>
        <v>0</v>
      </c>
      <c r="M792" s="48">
        <f t="shared" si="363"/>
        <v>4.2266987561397071</v>
      </c>
      <c r="N792" s="51">
        <f t="shared" si="373"/>
        <v>0</v>
      </c>
      <c r="O792" s="54">
        <f t="shared" si="392"/>
        <v>18.880500609176615</v>
      </c>
      <c r="P792" s="34">
        <f t="shared" si="380"/>
        <v>1.7671458676442586</v>
      </c>
      <c r="Q792" s="30">
        <f t="shared" si="381"/>
        <v>0</v>
      </c>
      <c r="R792" s="58">
        <f t="shared" si="382"/>
        <v>0</v>
      </c>
      <c r="S792" s="58">
        <f t="shared" si="383"/>
        <v>0</v>
      </c>
      <c r="T792" s="58">
        <f t="shared" si="364"/>
        <v>100</v>
      </c>
      <c r="U792" s="88" t="str">
        <f>IF(R792=0,"-",FORECAST($C$8,Инклинометрия!$B$2:$B$152,Инклинометрия!$A$2:$A$152))</f>
        <v>-</v>
      </c>
      <c r="V792" s="88" t="str">
        <f>IF(R792=0,"-",FORECAST($C$8-R792,Инклинометрия!$B$2:$B$152,Инклинометрия!$A$2:$A$152))</f>
        <v>-</v>
      </c>
      <c r="W792" s="88" t="str">
        <f>IF(R792&gt;0,FORECAST($C$8,Инклинометрия!$B$2:$B$152,Инклинометрия!$A$2:$A$152),IF(AB792=$C$8,"-",FORECAST($C$8-AB792,Инклинометрия!$B$2:$B$152,Инклинометрия!$A$2:$A$152)))</f>
        <v>-</v>
      </c>
      <c r="X792" s="88" t="str">
        <f>IF(S792=0,"-",FORECAST($C$8-(S792+AB792),Инклинометрия!$B$2:$B$152,Инклинометрия!$A$2:$A$152))</f>
        <v>-</v>
      </c>
      <c r="Y792" s="88">
        <f>FORECAST($C$8+T792,Инклинометрия!$B$2:$B$152,Инклинометрия!$A$2:$A$152)</f>
        <v>1425</v>
      </c>
      <c r="Z792" s="88">
        <f>IF(R792=0,FORECAST($C$6-T792,Инклинометрия!$B$2:$B$152,Инклинометрия!$A$2:$A$152),FORECAST($C$8,Инклинометрия!$B$2:$B$152,Инклинометрия!$A$2:$A$152))</f>
        <v>1330</v>
      </c>
      <c r="AA792" s="61">
        <f t="shared" si="365"/>
        <v>1400</v>
      </c>
      <c r="AB792" s="62">
        <f t="shared" si="384"/>
        <v>1400</v>
      </c>
      <c r="AC792" s="62">
        <f t="shared" si="366"/>
        <v>0</v>
      </c>
      <c r="AD792" s="65">
        <f>IF(R792=0,FORECAST($C$8,Инклинометрия!$B$2:$B$152,Инклинометрия!$A$2:$A$152),V792)</f>
        <v>1330</v>
      </c>
      <c r="AE792" s="65">
        <f>FORECAST($C$8-(R792+AA792),Инклинометрия!$B$2:$B$152,Инклинометрия!$A$2:$A$152)</f>
        <v>0</v>
      </c>
      <c r="AF792" s="65">
        <f>IF(AB792=0,"-",FORECAST($C$8,Инклинометрия!$B$2:$B$152,Инклинометрия!$A$2:$A$152))</f>
        <v>1330</v>
      </c>
      <c r="AG792" s="65">
        <f>IF(AB792=0,"-",FORECAST($C$8-AB792,Инклинометрия!$B$2:$B$152,Инклинометрия!$A$2:$A$152))</f>
        <v>0</v>
      </c>
      <c r="AH792" s="65" t="str">
        <f>IF(AC792=0,"-",FORECAST($C$8+AC792,Инклинометрия!$B$2:$B$152,Инклинометрия!$A$2:$A$152))</f>
        <v>-</v>
      </c>
      <c r="AI792" s="89" t="str">
        <f>IF(AC792=0,"-",FORECAST($C$8,Инклинометрия!$B$2:$B$152,Инклинометрия!$A$2:$A$152))</f>
        <v>-</v>
      </c>
      <c r="AJ792" s="28"/>
      <c r="AK792" s="67">
        <f t="shared" si="385"/>
        <v>0</v>
      </c>
      <c r="AL792" s="28">
        <f t="shared" si="386"/>
        <v>0</v>
      </c>
      <c r="AM792" s="28">
        <f t="shared" si="387"/>
        <v>0.1</v>
      </c>
      <c r="AN792" s="26">
        <f t="shared" si="388"/>
        <v>0.1</v>
      </c>
      <c r="AO792" s="87">
        <f t="shared" si="389"/>
        <v>145626.51678434567</v>
      </c>
      <c r="AP792" s="87">
        <f t="shared" si="367"/>
        <v>44301.516784345658</v>
      </c>
      <c r="AQ792" s="66">
        <f t="shared" si="368"/>
        <v>14695380</v>
      </c>
      <c r="AR792" s="66">
        <f t="shared" si="369"/>
        <v>14695380</v>
      </c>
      <c r="AS792" s="66">
        <f t="shared" si="370"/>
        <v>784800</v>
      </c>
      <c r="AT792" s="45">
        <f t="shared" si="374"/>
        <v>15625806.516784346</v>
      </c>
      <c r="AU792" s="75"/>
    </row>
    <row r="793" spans="2:47" x14ac:dyDescent="0.3">
      <c r="B793" s="41">
        <f t="shared" si="375"/>
        <v>3815</v>
      </c>
      <c r="C793" s="8">
        <f t="shared" si="390"/>
        <v>38.15</v>
      </c>
      <c r="D793" s="73">
        <f t="shared" si="371"/>
        <v>51.025624999999998</v>
      </c>
      <c r="E793" s="29">
        <f t="shared" si="393"/>
        <v>12636.33939428888</v>
      </c>
      <c r="F793" s="29">
        <f t="shared" si="376"/>
        <v>16.561388459093266</v>
      </c>
      <c r="G793" s="29">
        <f t="shared" si="391"/>
        <v>22.15085706403724</v>
      </c>
      <c r="H793" s="17">
        <f t="shared" si="377"/>
        <v>16901.103939861299</v>
      </c>
      <c r="I793" s="29">
        <f t="shared" si="378"/>
        <v>2.2250485660981263</v>
      </c>
      <c r="J793" s="29">
        <f t="shared" si="372"/>
        <v>20.847057720369335</v>
      </c>
      <c r="K793" s="39">
        <f t="shared" si="379"/>
        <v>1400</v>
      </c>
      <c r="L793" s="49">
        <f t="shared" si="362"/>
        <v>0</v>
      </c>
      <c r="M793" s="48">
        <f t="shared" si="363"/>
        <v>4.2266987561397071</v>
      </c>
      <c r="N793" s="51">
        <f t="shared" si="373"/>
        <v>0</v>
      </c>
      <c r="O793" s="54">
        <f t="shared" si="392"/>
        <v>18.880500609176615</v>
      </c>
      <c r="P793" s="34">
        <f t="shared" si="380"/>
        <v>1.7671458676442586</v>
      </c>
      <c r="Q793" s="30">
        <f t="shared" si="381"/>
        <v>0</v>
      </c>
      <c r="R793" s="58">
        <f t="shared" si="382"/>
        <v>0</v>
      </c>
      <c r="S793" s="58">
        <f t="shared" si="383"/>
        <v>0</v>
      </c>
      <c r="T793" s="58">
        <f t="shared" si="364"/>
        <v>100</v>
      </c>
      <c r="U793" s="88" t="str">
        <f>IF(R793=0,"-",FORECAST($C$8,Инклинометрия!$B$2:$B$152,Инклинометрия!$A$2:$A$152))</f>
        <v>-</v>
      </c>
      <c r="V793" s="88" t="str">
        <f>IF(R793=0,"-",FORECAST($C$8-R793,Инклинометрия!$B$2:$B$152,Инклинометрия!$A$2:$A$152))</f>
        <v>-</v>
      </c>
      <c r="W793" s="88" t="str">
        <f>IF(R793&gt;0,FORECAST($C$8,Инклинометрия!$B$2:$B$152,Инклинометрия!$A$2:$A$152),IF(AB793=$C$8,"-",FORECAST($C$8-AB793,Инклинометрия!$B$2:$B$152,Инклинометрия!$A$2:$A$152)))</f>
        <v>-</v>
      </c>
      <c r="X793" s="88" t="str">
        <f>IF(S793=0,"-",FORECAST($C$8-(S793+AB793),Инклинометрия!$B$2:$B$152,Инклинометрия!$A$2:$A$152))</f>
        <v>-</v>
      </c>
      <c r="Y793" s="88">
        <f>FORECAST($C$8+T793,Инклинометрия!$B$2:$B$152,Инклинометрия!$A$2:$A$152)</f>
        <v>1425</v>
      </c>
      <c r="Z793" s="88">
        <f>IF(R793=0,FORECAST($C$6-T793,Инклинометрия!$B$2:$B$152,Инклинометрия!$A$2:$A$152),FORECAST($C$8,Инклинометрия!$B$2:$B$152,Инклинометрия!$A$2:$A$152))</f>
        <v>1330</v>
      </c>
      <c r="AA793" s="61">
        <f t="shared" si="365"/>
        <v>1400</v>
      </c>
      <c r="AB793" s="62">
        <f t="shared" si="384"/>
        <v>1400</v>
      </c>
      <c r="AC793" s="62">
        <f t="shared" si="366"/>
        <v>0</v>
      </c>
      <c r="AD793" s="65">
        <f>IF(R793=0,FORECAST($C$8,Инклинометрия!$B$2:$B$152,Инклинометрия!$A$2:$A$152),V793)</f>
        <v>1330</v>
      </c>
      <c r="AE793" s="65">
        <f>FORECAST($C$8-(R793+AA793),Инклинометрия!$B$2:$B$152,Инклинометрия!$A$2:$A$152)</f>
        <v>0</v>
      </c>
      <c r="AF793" s="65">
        <f>IF(AB793=0,"-",FORECAST($C$8,Инклинометрия!$B$2:$B$152,Инклинометрия!$A$2:$A$152))</f>
        <v>1330</v>
      </c>
      <c r="AG793" s="65">
        <f>IF(AB793=0,"-",FORECAST($C$8-AB793,Инклинометрия!$B$2:$B$152,Инклинометрия!$A$2:$A$152))</f>
        <v>0</v>
      </c>
      <c r="AH793" s="65" t="str">
        <f>IF(AC793=0,"-",FORECAST($C$8+AC793,Инклинометрия!$B$2:$B$152,Инклинометрия!$A$2:$A$152))</f>
        <v>-</v>
      </c>
      <c r="AI793" s="89" t="str">
        <f>IF(AC793=0,"-",FORECAST($C$8,Инклинометрия!$B$2:$B$152,Инклинометрия!$A$2:$A$152))</f>
        <v>-</v>
      </c>
      <c r="AJ793" s="28"/>
      <c r="AK793" s="67">
        <f t="shared" si="385"/>
        <v>0</v>
      </c>
      <c r="AL793" s="28">
        <f t="shared" si="386"/>
        <v>0</v>
      </c>
      <c r="AM793" s="28">
        <f t="shared" si="387"/>
        <v>0.1</v>
      </c>
      <c r="AN793" s="26">
        <f t="shared" si="388"/>
        <v>0.1</v>
      </c>
      <c r="AO793" s="87">
        <f t="shared" si="389"/>
        <v>145626.51678434567</v>
      </c>
      <c r="AP793" s="87">
        <f t="shared" si="367"/>
        <v>44301.516784345658</v>
      </c>
      <c r="AQ793" s="66">
        <f t="shared" si="368"/>
        <v>14695380</v>
      </c>
      <c r="AR793" s="66">
        <f t="shared" si="369"/>
        <v>14695380</v>
      </c>
      <c r="AS793" s="66">
        <f t="shared" si="370"/>
        <v>784800</v>
      </c>
      <c r="AT793" s="45">
        <f t="shared" si="374"/>
        <v>15625806.516784346</v>
      </c>
      <c r="AU793" s="75"/>
    </row>
    <row r="794" spans="2:47" x14ac:dyDescent="0.3">
      <c r="B794" s="41">
        <f t="shared" si="375"/>
        <v>3820</v>
      </c>
      <c r="C794" s="8">
        <f t="shared" si="390"/>
        <v>38.200000000000003</v>
      </c>
      <c r="D794" s="73">
        <f t="shared" si="371"/>
        <v>51.092500000000001</v>
      </c>
      <c r="E794" s="29">
        <f t="shared" si="393"/>
        <v>12652.900782747978</v>
      </c>
      <c r="F794" s="29">
        <f t="shared" si="376"/>
        <v>16.561388459095621</v>
      </c>
      <c r="G794" s="29">
        <f t="shared" si="391"/>
        <v>22.150857064040391</v>
      </c>
      <c r="H794" s="17">
        <f t="shared" si="377"/>
        <v>16923.254796925339</v>
      </c>
      <c r="I794" s="29">
        <f t="shared" si="378"/>
        <v>2.2250485660981263</v>
      </c>
      <c r="J794" s="29">
        <f t="shared" si="372"/>
        <v>20.847057720370817</v>
      </c>
      <c r="K794" s="39">
        <f t="shared" si="379"/>
        <v>1400</v>
      </c>
      <c r="L794" s="49">
        <f t="shared" si="362"/>
        <v>0</v>
      </c>
      <c r="M794" s="48">
        <f t="shared" si="363"/>
        <v>4.2266987561397071</v>
      </c>
      <c r="N794" s="51">
        <f t="shared" si="373"/>
        <v>0</v>
      </c>
      <c r="O794" s="54">
        <f t="shared" si="392"/>
        <v>18.880500609176615</v>
      </c>
      <c r="P794" s="34">
        <f t="shared" si="380"/>
        <v>1.7671458676442586</v>
      </c>
      <c r="Q794" s="30">
        <f t="shared" si="381"/>
        <v>0</v>
      </c>
      <c r="R794" s="58">
        <f t="shared" si="382"/>
        <v>0</v>
      </c>
      <c r="S794" s="58">
        <f t="shared" si="383"/>
        <v>0</v>
      </c>
      <c r="T794" s="58">
        <f t="shared" si="364"/>
        <v>100</v>
      </c>
      <c r="U794" s="88" t="str">
        <f>IF(R794=0,"-",FORECAST($C$8,Инклинометрия!$B$2:$B$152,Инклинометрия!$A$2:$A$152))</f>
        <v>-</v>
      </c>
      <c r="V794" s="88" t="str">
        <f>IF(R794=0,"-",FORECAST($C$8-R794,Инклинометрия!$B$2:$B$152,Инклинометрия!$A$2:$A$152))</f>
        <v>-</v>
      </c>
      <c r="W794" s="88" t="str">
        <f>IF(R794&gt;0,FORECAST($C$8,Инклинометрия!$B$2:$B$152,Инклинометрия!$A$2:$A$152),IF(AB794=$C$8,"-",FORECAST($C$8-AB794,Инклинометрия!$B$2:$B$152,Инклинометрия!$A$2:$A$152)))</f>
        <v>-</v>
      </c>
      <c r="X794" s="88" t="str">
        <f>IF(S794=0,"-",FORECAST($C$8-(S794+AB794),Инклинометрия!$B$2:$B$152,Инклинометрия!$A$2:$A$152))</f>
        <v>-</v>
      </c>
      <c r="Y794" s="88">
        <f>FORECAST($C$8+T794,Инклинометрия!$B$2:$B$152,Инклинометрия!$A$2:$A$152)</f>
        <v>1425</v>
      </c>
      <c r="Z794" s="88">
        <f>IF(R794=0,FORECAST($C$6-T794,Инклинометрия!$B$2:$B$152,Инклинометрия!$A$2:$A$152),FORECAST($C$8,Инклинометрия!$B$2:$B$152,Инклинометрия!$A$2:$A$152))</f>
        <v>1330</v>
      </c>
      <c r="AA794" s="61">
        <f t="shared" si="365"/>
        <v>1400</v>
      </c>
      <c r="AB794" s="62">
        <f t="shared" si="384"/>
        <v>1400</v>
      </c>
      <c r="AC794" s="62">
        <f t="shared" si="366"/>
        <v>0</v>
      </c>
      <c r="AD794" s="65">
        <f>IF(R794=0,FORECAST($C$8,Инклинометрия!$B$2:$B$152,Инклинометрия!$A$2:$A$152),V794)</f>
        <v>1330</v>
      </c>
      <c r="AE794" s="65">
        <f>FORECAST($C$8-(R794+AA794),Инклинометрия!$B$2:$B$152,Инклинометрия!$A$2:$A$152)</f>
        <v>0</v>
      </c>
      <c r="AF794" s="65">
        <f>IF(AB794=0,"-",FORECAST($C$8,Инклинометрия!$B$2:$B$152,Инклинометрия!$A$2:$A$152))</f>
        <v>1330</v>
      </c>
      <c r="AG794" s="65">
        <f>IF(AB794=0,"-",FORECAST($C$8-AB794,Инклинометрия!$B$2:$B$152,Инклинометрия!$A$2:$A$152))</f>
        <v>0</v>
      </c>
      <c r="AH794" s="65" t="str">
        <f>IF(AC794=0,"-",FORECAST($C$8+AC794,Инклинометрия!$B$2:$B$152,Инклинометрия!$A$2:$A$152))</f>
        <v>-</v>
      </c>
      <c r="AI794" s="89" t="str">
        <f>IF(AC794=0,"-",FORECAST($C$8,Инклинометрия!$B$2:$B$152,Инклинометрия!$A$2:$A$152))</f>
        <v>-</v>
      </c>
      <c r="AJ794" s="28"/>
      <c r="AK794" s="67">
        <f t="shared" si="385"/>
        <v>0</v>
      </c>
      <c r="AL794" s="28">
        <f t="shared" si="386"/>
        <v>0</v>
      </c>
      <c r="AM794" s="28">
        <f t="shared" si="387"/>
        <v>0.1</v>
      </c>
      <c r="AN794" s="26">
        <f t="shared" si="388"/>
        <v>0.1</v>
      </c>
      <c r="AO794" s="87">
        <f t="shared" si="389"/>
        <v>145626.51678434567</v>
      </c>
      <c r="AP794" s="87">
        <f t="shared" si="367"/>
        <v>44301.516784345658</v>
      </c>
      <c r="AQ794" s="66">
        <f t="shared" si="368"/>
        <v>14695380</v>
      </c>
      <c r="AR794" s="66">
        <f t="shared" si="369"/>
        <v>14695380</v>
      </c>
      <c r="AS794" s="66">
        <f t="shared" si="370"/>
        <v>784800</v>
      </c>
      <c r="AT794" s="45">
        <f t="shared" si="374"/>
        <v>15625806.516784346</v>
      </c>
      <c r="AU794" s="75"/>
    </row>
    <row r="795" spans="2:47" x14ac:dyDescent="0.3">
      <c r="B795" s="41">
        <f t="shared" si="375"/>
        <v>3825</v>
      </c>
      <c r="C795" s="8">
        <f t="shared" si="390"/>
        <v>38.25</v>
      </c>
      <c r="D795" s="73">
        <f t="shared" si="371"/>
        <v>51.159374999999997</v>
      </c>
      <c r="E795" s="29">
        <f t="shared" si="393"/>
        <v>12669.462171207069</v>
      </c>
      <c r="F795" s="29">
        <f t="shared" si="376"/>
        <v>16.561388459093266</v>
      </c>
      <c r="G795" s="29">
        <f t="shared" si="391"/>
        <v>22.15085706403724</v>
      </c>
      <c r="H795" s="17">
        <f t="shared" si="377"/>
        <v>16945.405653989375</v>
      </c>
      <c r="I795" s="29">
        <f t="shared" si="378"/>
        <v>2.2250485660981263</v>
      </c>
      <c r="J795" s="29">
        <f t="shared" si="372"/>
        <v>20.847057720369335</v>
      </c>
      <c r="K795" s="39">
        <f t="shared" si="379"/>
        <v>1400</v>
      </c>
      <c r="L795" s="49">
        <f t="shared" si="362"/>
        <v>0</v>
      </c>
      <c r="M795" s="48">
        <f t="shared" si="363"/>
        <v>4.2266987561397071</v>
      </c>
      <c r="N795" s="51">
        <f t="shared" si="373"/>
        <v>0</v>
      </c>
      <c r="O795" s="54">
        <f t="shared" si="392"/>
        <v>18.880500609176615</v>
      </c>
      <c r="P795" s="34">
        <f t="shared" si="380"/>
        <v>1.7671458676442586</v>
      </c>
      <c r="Q795" s="30">
        <f t="shared" si="381"/>
        <v>0</v>
      </c>
      <c r="R795" s="58">
        <f t="shared" si="382"/>
        <v>0</v>
      </c>
      <c r="S795" s="58">
        <f t="shared" si="383"/>
        <v>0</v>
      </c>
      <c r="T795" s="58">
        <f t="shared" si="364"/>
        <v>100</v>
      </c>
      <c r="U795" s="88" t="str">
        <f>IF(R795=0,"-",FORECAST($C$8,Инклинометрия!$B$2:$B$152,Инклинометрия!$A$2:$A$152))</f>
        <v>-</v>
      </c>
      <c r="V795" s="88" t="str">
        <f>IF(R795=0,"-",FORECAST($C$8-R795,Инклинометрия!$B$2:$B$152,Инклинометрия!$A$2:$A$152))</f>
        <v>-</v>
      </c>
      <c r="W795" s="88" t="str">
        <f>IF(R795&gt;0,FORECAST($C$8,Инклинометрия!$B$2:$B$152,Инклинометрия!$A$2:$A$152),IF(AB795=$C$8,"-",FORECAST($C$8-AB795,Инклинометрия!$B$2:$B$152,Инклинометрия!$A$2:$A$152)))</f>
        <v>-</v>
      </c>
      <c r="X795" s="88" t="str">
        <f>IF(S795=0,"-",FORECAST($C$8-(S795+AB795),Инклинометрия!$B$2:$B$152,Инклинометрия!$A$2:$A$152))</f>
        <v>-</v>
      </c>
      <c r="Y795" s="88">
        <f>FORECAST($C$8+T795,Инклинометрия!$B$2:$B$152,Инклинометрия!$A$2:$A$152)</f>
        <v>1425</v>
      </c>
      <c r="Z795" s="88">
        <f>IF(R795=0,FORECAST($C$6-T795,Инклинометрия!$B$2:$B$152,Инклинометрия!$A$2:$A$152),FORECAST($C$8,Инклинометрия!$B$2:$B$152,Инклинометрия!$A$2:$A$152))</f>
        <v>1330</v>
      </c>
      <c r="AA795" s="61">
        <f t="shared" si="365"/>
        <v>1400</v>
      </c>
      <c r="AB795" s="62">
        <f t="shared" si="384"/>
        <v>1400</v>
      </c>
      <c r="AC795" s="62">
        <f t="shared" si="366"/>
        <v>0</v>
      </c>
      <c r="AD795" s="65">
        <f>IF(R795=0,FORECAST($C$8,Инклинометрия!$B$2:$B$152,Инклинометрия!$A$2:$A$152),V795)</f>
        <v>1330</v>
      </c>
      <c r="AE795" s="65">
        <f>FORECAST($C$8-(R795+AA795),Инклинометрия!$B$2:$B$152,Инклинометрия!$A$2:$A$152)</f>
        <v>0</v>
      </c>
      <c r="AF795" s="65">
        <f>IF(AB795=0,"-",FORECAST($C$8,Инклинометрия!$B$2:$B$152,Инклинометрия!$A$2:$A$152))</f>
        <v>1330</v>
      </c>
      <c r="AG795" s="65">
        <f>IF(AB795=0,"-",FORECAST($C$8-AB795,Инклинометрия!$B$2:$B$152,Инклинометрия!$A$2:$A$152))</f>
        <v>0</v>
      </c>
      <c r="AH795" s="65" t="str">
        <f>IF(AC795=0,"-",FORECAST($C$8+AC795,Инклинометрия!$B$2:$B$152,Инклинометрия!$A$2:$A$152))</f>
        <v>-</v>
      </c>
      <c r="AI795" s="89" t="str">
        <f>IF(AC795=0,"-",FORECAST($C$8,Инклинометрия!$B$2:$B$152,Инклинометрия!$A$2:$A$152))</f>
        <v>-</v>
      </c>
      <c r="AJ795" s="28"/>
      <c r="AK795" s="67">
        <f t="shared" si="385"/>
        <v>0</v>
      </c>
      <c r="AL795" s="28">
        <f t="shared" si="386"/>
        <v>0</v>
      </c>
      <c r="AM795" s="28">
        <f t="shared" si="387"/>
        <v>0.1</v>
      </c>
      <c r="AN795" s="26">
        <f t="shared" si="388"/>
        <v>0.1</v>
      </c>
      <c r="AO795" s="87">
        <f t="shared" si="389"/>
        <v>145626.51678434567</v>
      </c>
      <c r="AP795" s="87">
        <f t="shared" si="367"/>
        <v>44301.516784345658</v>
      </c>
      <c r="AQ795" s="66">
        <f t="shared" si="368"/>
        <v>14695380</v>
      </c>
      <c r="AR795" s="66">
        <f t="shared" si="369"/>
        <v>14695380</v>
      </c>
      <c r="AS795" s="66">
        <f t="shared" si="370"/>
        <v>784800</v>
      </c>
      <c r="AT795" s="45">
        <f t="shared" si="374"/>
        <v>15625806.516784346</v>
      </c>
      <c r="AU795" s="75"/>
    </row>
    <row r="796" spans="2:47" x14ac:dyDescent="0.3">
      <c r="B796" s="41">
        <f t="shared" si="375"/>
        <v>3830</v>
      </c>
      <c r="C796" s="8">
        <f t="shared" si="390"/>
        <v>38.300000000000004</v>
      </c>
      <c r="D796" s="73">
        <f t="shared" si="371"/>
        <v>51.226250000000007</v>
      </c>
      <c r="E796" s="29">
        <f t="shared" si="393"/>
        <v>12686.023559666166</v>
      </c>
      <c r="F796" s="29">
        <f t="shared" si="376"/>
        <v>16.561388459095621</v>
      </c>
      <c r="G796" s="29">
        <f t="shared" si="391"/>
        <v>22.150857064040391</v>
      </c>
      <c r="H796" s="17">
        <f t="shared" si="377"/>
        <v>16967.556511053415</v>
      </c>
      <c r="I796" s="29">
        <f t="shared" si="378"/>
        <v>2.2250485660981263</v>
      </c>
      <c r="J796" s="29">
        <f t="shared" si="372"/>
        <v>20.847057720370817</v>
      </c>
      <c r="K796" s="39">
        <f t="shared" si="379"/>
        <v>1400</v>
      </c>
      <c r="L796" s="49">
        <f t="shared" si="362"/>
        <v>0</v>
      </c>
      <c r="M796" s="48">
        <f t="shared" si="363"/>
        <v>4.2266987561397071</v>
      </c>
      <c r="N796" s="51">
        <f t="shared" si="373"/>
        <v>0</v>
      </c>
      <c r="O796" s="54">
        <f t="shared" si="392"/>
        <v>18.880500609176615</v>
      </c>
      <c r="P796" s="34">
        <f t="shared" si="380"/>
        <v>1.7671458676442586</v>
      </c>
      <c r="Q796" s="30">
        <f t="shared" si="381"/>
        <v>0</v>
      </c>
      <c r="R796" s="58">
        <f t="shared" si="382"/>
        <v>0</v>
      </c>
      <c r="S796" s="58">
        <f t="shared" si="383"/>
        <v>0</v>
      </c>
      <c r="T796" s="58">
        <f t="shared" si="364"/>
        <v>100</v>
      </c>
      <c r="U796" s="88" t="str">
        <f>IF(R796=0,"-",FORECAST($C$8,Инклинометрия!$B$2:$B$152,Инклинометрия!$A$2:$A$152))</f>
        <v>-</v>
      </c>
      <c r="V796" s="88" t="str">
        <f>IF(R796=0,"-",FORECAST($C$8-R796,Инклинометрия!$B$2:$B$152,Инклинометрия!$A$2:$A$152))</f>
        <v>-</v>
      </c>
      <c r="W796" s="88" t="str">
        <f>IF(R796&gt;0,FORECAST($C$8,Инклинометрия!$B$2:$B$152,Инклинометрия!$A$2:$A$152),IF(AB796=$C$8,"-",FORECAST($C$8-AB796,Инклинометрия!$B$2:$B$152,Инклинометрия!$A$2:$A$152)))</f>
        <v>-</v>
      </c>
      <c r="X796" s="88" t="str">
        <f>IF(S796=0,"-",FORECAST($C$8-(S796+AB796),Инклинометрия!$B$2:$B$152,Инклинометрия!$A$2:$A$152))</f>
        <v>-</v>
      </c>
      <c r="Y796" s="88">
        <f>FORECAST($C$8+T796,Инклинометрия!$B$2:$B$152,Инклинометрия!$A$2:$A$152)</f>
        <v>1425</v>
      </c>
      <c r="Z796" s="88">
        <f>IF(R796=0,FORECAST($C$6-T796,Инклинометрия!$B$2:$B$152,Инклинометрия!$A$2:$A$152),FORECAST($C$8,Инклинометрия!$B$2:$B$152,Инклинометрия!$A$2:$A$152))</f>
        <v>1330</v>
      </c>
      <c r="AA796" s="61">
        <f t="shared" si="365"/>
        <v>1400</v>
      </c>
      <c r="AB796" s="62">
        <f t="shared" si="384"/>
        <v>1400</v>
      </c>
      <c r="AC796" s="62">
        <f t="shared" si="366"/>
        <v>0</v>
      </c>
      <c r="AD796" s="65">
        <f>IF(R796=0,FORECAST($C$8,Инклинометрия!$B$2:$B$152,Инклинометрия!$A$2:$A$152),V796)</f>
        <v>1330</v>
      </c>
      <c r="AE796" s="65">
        <f>FORECAST($C$8-(R796+AA796),Инклинометрия!$B$2:$B$152,Инклинометрия!$A$2:$A$152)</f>
        <v>0</v>
      </c>
      <c r="AF796" s="65">
        <f>IF(AB796=0,"-",FORECAST($C$8,Инклинометрия!$B$2:$B$152,Инклинометрия!$A$2:$A$152))</f>
        <v>1330</v>
      </c>
      <c r="AG796" s="65">
        <f>IF(AB796=0,"-",FORECAST($C$8-AB796,Инклинометрия!$B$2:$B$152,Инклинометрия!$A$2:$A$152))</f>
        <v>0</v>
      </c>
      <c r="AH796" s="65" t="str">
        <f>IF(AC796=0,"-",FORECAST($C$8+AC796,Инклинометрия!$B$2:$B$152,Инклинометрия!$A$2:$A$152))</f>
        <v>-</v>
      </c>
      <c r="AI796" s="89" t="str">
        <f>IF(AC796=0,"-",FORECAST($C$8,Инклинометрия!$B$2:$B$152,Инклинометрия!$A$2:$A$152))</f>
        <v>-</v>
      </c>
      <c r="AJ796" s="28"/>
      <c r="AK796" s="67">
        <f t="shared" si="385"/>
        <v>0</v>
      </c>
      <c r="AL796" s="28">
        <f t="shared" si="386"/>
        <v>0</v>
      </c>
      <c r="AM796" s="28">
        <f t="shared" si="387"/>
        <v>0.1</v>
      </c>
      <c r="AN796" s="26">
        <f t="shared" si="388"/>
        <v>0.1</v>
      </c>
      <c r="AO796" s="87">
        <f t="shared" si="389"/>
        <v>145626.51678434567</v>
      </c>
      <c r="AP796" s="87">
        <f t="shared" si="367"/>
        <v>44301.516784345658</v>
      </c>
      <c r="AQ796" s="66">
        <f t="shared" si="368"/>
        <v>14695380</v>
      </c>
      <c r="AR796" s="66">
        <f t="shared" si="369"/>
        <v>14695380</v>
      </c>
      <c r="AS796" s="66">
        <f t="shared" si="370"/>
        <v>784800</v>
      </c>
      <c r="AT796" s="45">
        <f t="shared" si="374"/>
        <v>15625806.516784346</v>
      </c>
      <c r="AU796" s="75"/>
    </row>
    <row r="797" spans="2:47" x14ac:dyDescent="0.3">
      <c r="B797" s="41">
        <f t="shared" si="375"/>
        <v>3835</v>
      </c>
      <c r="C797" s="8">
        <f t="shared" si="390"/>
        <v>38.35</v>
      </c>
      <c r="D797" s="73">
        <f t="shared" si="371"/>
        <v>51.293125000000003</v>
      </c>
      <c r="E797" s="29">
        <f t="shared" si="393"/>
        <v>12702.584948125259</v>
      </c>
      <c r="F797" s="29">
        <f t="shared" si="376"/>
        <v>16.561388459093266</v>
      </c>
      <c r="G797" s="29">
        <f t="shared" si="391"/>
        <v>22.15085706403724</v>
      </c>
      <c r="H797" s="17">
        <f t="shared" si="377"/>
        <v>16989.707368117452</v>
      </c>
      <c r="I797" s="29">
        <f t="shared" si="378"/>
        <v>2.2250485660981263</v>
      </c>
      <c r="J797" s="29">
        <f t="shared" si="372"/>
        <v>20.847057720369335</v>
      </c>
      <c r="K797" s="39">
        <f t="shared" si="379"/>
        <v>1400</v>
      </c>
      <c r="L797" s="49">
        <f t="shared" si="362"/>
        <v>0</v>
      </c>
      <c r="M797" s="48">
        <f t="shared" si="363"/>
        <v>4.2266987561397071</v>
      </c>
      <c r="N797" s="51">
        <f t="shared" si="373"/>
        <v>0</v>
      </c>
      <c r="O797" s="54">
        <f t="shared" si="392"/>
        <v>18.880500609176615</v>
      </c>
      <c r="P797" s="34">
        <f t="shared" si="380"/>
        <v>1.7671458676442586</v>
      </c>
      <c r="Q797" s="30">
        <f t="shared" si="381"/>
        <v>0</v>
      </c>
      <c r="R797" s="58">
        <f t="shared" si="382"/>
        <v>0</v>
      </c>
      <c r="S797" s="58">
        <f t="shared" si="383"/>
        <v>0</v>
      </c>
      <c r="T797" s="58">
        <f t="shared" si="364"/>
        <v>100</v>
      </c>
      <c r="U797" s="88" t="str">
        <f>IF(R797=0,"-",FORECAST($C$8,Инклинометрия!$B$2:$B$152,Инклинометрия!$A$2:$A$152))</f>
        <v>-</v>
      </c>
      <c r="V797" s="88" t="str">
        <f>IF(R797=0,"-",FORECAST($C$8-R797,Инклинометрия!$B$2:$B$152,Инклинометрия!$A$2:$A$152))</f>
        <v>-</v>
      </c>
      <c r="W797" s="88" t="str">
        <f>IF(R797&gt;0,FORECAST($C$8,Инклинометрия!$B$2:$B$152,Инклинометрия!$A$2:$A$152),IF(AB797=$C$8,"-",FORECAST($C$8-AB797,Инклинометрия!$B$2:$B$152,Инклинометрия!$A$2:$A$152)))</f>
        <v>-</v>
      </c>
      <c r="X797" s="88" t="str">
        <f>IF(S797=0,"-",FORECAST($C$8-(S797+AB797),Инклинометрия!$B$2:$B$152,Инклинометрия!$A$2:$A$152))</f>
        <v>-</v>
      </c>
      <c r="Y797" s="88">
        <f>FORECAST($C$8+T797,Инклинометрия!$B$2:$B$152,Инклинометрия!$A$2:$A$152)</f>
        <v>1425</v>
      </c>
      <c r="Z797" s="88">
        <f>IF(R797=0,FORECAST($C$6-T797,Инклинометрия!$B$2:$B$152,Инклинометрия!$A$2:$A$152),FORECAST($C$8,Инклинометрия!$B$2:$B$152,Инклинометрия!$A$2:$A$152))</f>
        <v>1330</v>
      </c>
      <c r="AA797" s="61">
        <f t="shared" si="365"/>
        <v>1400</v>
      </c>
      <c r="AB797" s="62">
        <f t="shared" si="384"/>
        <v>1400</v>
      </c>
      <c r="AC797" s="62">
        <f t="shared" si="366"/>
        <v>0</v>
      </c>
      <c r="AD797" s="65">
        <f>IF(R797=0,FORECAST($C$8,Инклинометрия!$B$2:$B$152,Инклинометрия!$A$2:$A$152),V797)</f>
        <v>1330</v>
      </c>
      <c r="AE797" s="65">
        <f>FORECAST($C$8-(R797+AA797),Инклинометрия!$B$2:$B$152,Инклинометрия!$A$2:$A$152)</f>
        <v>0</v>
      </c>
      <c r="AF797" s="65">
        <f>IF(AB797=0,"-",FORECAST($C$8,Инклинометрия!$B$2:$B$152,Инклинометрия!$A$2:$A$152))</f>
        <v>1330</v>
      </c>
      <c r="AG797" s="65">
        <f>IF(AB797=0,"-",FORECAST($C$8-AB797,Инклинометрия!$B$2:$B$152,Инклинометрия!$A$2:$A$152))</f>
        <v>0</v>
      </c>
      <c r="AH797" s="65" t="str">
        <f>IF(AC797=0,"-",FORECAST($C$8+AC797,Инклинометрия!$B$2:$B$152,Инклинометрия!$A$2:$A$152))</f>
        <v>-</v>
      </c>
      <c r="AI797" s="89" t="str">
        <f>IF(AC797=0,"-",FORECAST($C$8,Инклинометрия!$B$2:$B$152,Инклинометрия!$A$2:$A$152))</f>
        <v>-</v>
      </c>
      <c r="AJ797" s="28"/>
      <c r="AK797" s="67">
        <f t="shared" si="385"/>
        <v>0</v>
      </c>
      <c r="AL797" s="28">
        <f t="shared" si="386"/>
        <v>0</v>
      </c>
      <c r="AM797" s="28">
        <f t="shared" si="387"/>
        <v>0.1</v>
      </c>
      <c r="AN797" s="26">
        <f t="shared" si="388"/>
        <v>0.1</v>
      </c>
      <c r="AO797" s="87">
        <f t="shared" si="389"/>
        <v>145626.51678434567</v>
      </c>
      <c r="AP797" s="87">
        <f t="shared" si="367"/>
        <v>44301.516784345658</v>
      </c>
      <c r="AQ797" s="66">
        <f t="shared" si="368"/>
        <v>14695380</v>
      </c>
      <c r="AR797" s="66">
        <f t="shared" si="369"/>
        <v>14695380</v>
      </c>
      <c r="AS797" s="66">
        <f t="shared" si="370"/>
        <v>784800</v>
      </c>
      <c r="AT797" s="45">
        <f t="shared" si="374"/>
        <v>15625806.516784346</v>
      </c>
      <c r="AU797" s="75"/>
    </row>
    <row r="798" spans="2:47" x14ac:dyDescent="0.3">
      <c r="B798" s="41">
        <f t="shared" si="375"/>
        <v>3840</v>
      </c>
      <c r="C798" s="8">
        <f t="shared" si="390"/>
        <v>38.4</v>
      </c>
      <c r="D798" s="73">
        <f t="shared" si="371"/>
        <v>51.36</v>
      </c>
      <c r="E798" s="29">
        <f t="shared" si="393"/>
        <v>12719.146336584352</v>
      </c>
      <c r="F798" s="29">
        <f t="shared" si="376"/>
        <v>16.561388459093266</v>
      </c>
      <c r="G798" s="29">
        <f t="shared" si="391"/>
        <v>22.15085706403724</v>
      </c>
      <c r="H798" s="17">
        <f t="shared" si="377"/>
        <v>17011.858225181488</v>
      </c>
      <c r="I798" s="29">
        <f t="shared" si="378"/>
        <v>2.2250485660981263</v>
      </c>
      <c r="J798" s="29">
        <f t="shared" si="372"/>
        <v>20.847057720369335</v>
      </c>
      <c r="K798" s="39">
        <f t="shared" si="379"/>
        <v>1400</v>
      </c>
      <c r="L798" s="49">
        <f t="shared" ref="L798:L861" si="394">R798*$C$21</f>
        <v>0</v>
      </c>
      <c r="M798" s="48">
        <f t="shared" ref="M798:M861" si="395">AA798*$C$21</f>
        <v>4.2266987561397071</v>
      </c>
      <c r="N798" s="51">
        <f t="shared" si="373"/>
        <v>0</v>
      </c>
      <c r="O798" s="54">
        <f t="shared" si="392"/>
        <v>18.880500609176615</v>
      </c>
      <c r="P798" s="34">
        <f t="shared" si="380"/>
        <v>1.7671458676442586</v>
      </c>
      <c r="Q798" s="30">
        <f t="shared" si="381"/>
        <v>0</v>
      </c>
      <c r="R798" s="58">
        <f t="shared" si="382"/>
        <v>0</v>
      </c>
      <c r="S798" s="58">
        <f t="shared" si="383"/>
        <v>0</v>
      </c>
      <c r="T798" s="58">
        <f t="shared" ref="T798:T861" si="396">IF(R798&gt;0,$C$6-$C$8,IF($C$6-$C$8-AC798&lt;0,0,$C$6-$C$8-AC798))</f>
        <v>100</v>
      </c>
      <c r="U798" s="88" t="str">
        <f>IF(R798=0,"-",FORECAST($C$8,Инклинометрия!$B$2:$B$152,Инклинометрия!$A$2:$A$152))</f>
        <v>-</v>
      </c>
      <c r="V798" s="88" t="str">
        <f>IF(R798=0,"-",FORECAST($C$8-R798,Инклинометрия!$B$2:$B$152,Инклинометрия!$A$2:$A$152))</f>
        <v>-</v>
      </c>
      <c r="W798" s="88" t="str">
        <f>IF(R798&gt;0,FORECAST($C$8,Инклинометрия!$B$2:$B$152,Инклинометрия!$A$2:$A$152),IF(AB798=$C$8,"-",FORECAST($C$8-AB798,Инклинометрия!$B$2:$B$152,Инклинометрия!$A$2:$A$152)))</f>
        <v>-</v>
      </c>
      <c r="X798" s="88" t="str">
        <f>IF(S798=0,"-",FORECAST($C$8-(S798+AB798),Инклинометрия!$B$2:$B$152,Инклинометрия!$A$2:$A$152))</f>
        <v>-</v>
      </c>
      <c r="Y798" s="88">
        <f>FORECAST($C$8+T798,Инклинометрия!$B$2:$B$152,Инклинометрия!$A$2:$A$152)</f>
        <v>1425</v>
      </c>
      <c r="Z798" s="88">
        <f>IF(R798=0,FORECAST($C$6-T798,Инклинометрия!$B$2:$B$152,Инклинометрия!$A$2:$A$152),FORECAST($C$8,Инклинометрия!$B$2:$B$152,Инклинометрия!$A$2:$A$152))</f>
        <v>1330</v>
      </c>
      <c r="AA798" s="61">
        <f t="shared" ref="AA798:AA861" si="397">IF(E798+R798&gt;$C$8,$C$8-R798,E798)</f>
        <v>1400</v>
      </c>
      <c r="AB798" s="62">
        <f t="shared" si="384"/>
        <v>1400</v>
      </c>
      <c r="AC798" s="62">
        <f t="shared" ref="AC798:AC861" si="398">IF(R798&gt;0,0,IF(AC797+AL798/$C$23&gt;$F$23,$F$23,AC797+AL798/$C$23))</f>
        <v>0</v>
      </c>
      <c r="AD798" s="65">
        <f>IF(R798=0,FORECAST($C$8,Инклинометрия!$B$2:$B$152,Инклинометрия!$A$2:$A$152),V798)</f>
        <v>1330</v>
      </c>
      <c r="AE798" s="65">
        <f>FORECAST($C$8-(R798+AA798),Инклинометрия!$B$2:$B$152,Инклинометрия!$A$2:$A$152)</f>
        <v>0</v>
      </c>
      <c r="AF798" s="65">
        <f>IF(AB798=0,"-",FORECAST($C$8,Инклинометрия!$B$2:$B$152,Инклинометрия!$A$2:$A$152))</f>
        <v>1330</v>
      </c>
      <c r="AG798" s="65">
        <f>IF(AB798=0,"-",FORECAST($C$8-AB798,Инклинометрия!$B$2:$B$152,Инклинометрия!$A$2:$A$152))</f>
        <v>0</v>
      </c>
      <c r="AH798" s="65" t="str">
        <f>IF(AC798=0,"-",FORECAST($C$8+AC798,Инклинометрия!$B$2:$B$152,Инклинометрия!$A$2:$A$152))</f>
        <v>-</v>
      </c>
      <c r="AI798" s="89" t="str">
        <f>IF(AC798=0,"-",FORECAST($C$8,Инклинометрия!$B$2:$B$152,Инклинометрия!$A$2:$A$152))</f>
        <v>-</v>
      </c>
      <c r="AJ798" s="28"/>
      <c r="AK798" s="67">
        <f t="shared" si="385"/>
        <v>0</v>
      </c>
      <c r="AL798" s="28">
        <f t="shared" si="386"/>
        <v>0</v>
      </c>
      <c r="AM798" s="28">
        <f t="shared" si="387"/>
        <v>0.1</v>
      </c>
      <c r="AN798" s="26">
        <f t="shared" si="388"/>
        <v>0.1</v>
      </c>
      <c r="AO798" s="87">
        <f t="shared" si="389"/>
        <v>145626.51678434567</v>
      </c>
      <c r="AP798" s="87">
        <f t="shared" ref="AP798:AP861" si="399">IF(R798+AA798&lt;$C$8,0,32*$L$23/$C$12^2*($K$10*R798+$K$8*AA798)+32*$L$24/($C$14^2-$C$13^2)*($K$10*S798+$K$8*AB798))</f>
        <v>44301.516784345658</v>
      </c>
      <c r="AQ798" s="66">
        <f t="shared" ref="AQ798:AQ861" si="400">R798*$C$11*$C$9+AA798*$C$11*$C$10</f>
        <v>14695380</v>
      </c>
      <c r="AR798" s="66">
        <f t="shared" ref="AR798:AR861" si="401">S798*$C$11*$C$9+AB798*$C$11*$C$10</f>
        <v>14695380</v>
      </c>
      <c r="AS798" s="66">
        <f t="shared" ref="AS798:AS861" si="402">$C$11*(T798*$C$9+AC798*$C$10)</f>
        <v>784800</v>
      </c>
      <c r="AT798" s="45">
        <f t="shared" si="374"/>
        <v>15625806.516784346</v>
      </c>
      <c r="AU798" s="75"/>
    </row>
    <row r="799" spans="2:47" x14ac:dyDescent="0.3">
      <c r="B799" s="41">
        <f t="shared" si="375"/>
        <v>3845</v>
      </c>
      <c r="C799" s="8">
        <f t="shared" si="390"/>
        <v>38.450000000000003</v>
      </c>
      <c r="D799" s="73">
        <f t="shared" ref="D799:D862" si="403">C799*$C$10/$C$9</f>
        <v>51.426875000000003</v>
      </c>
      <c r="E799" s="29">
        <f t="shared" si="393"/>
        <v>12735.707725043449</v>
      </c>
      <c r="F799" s="29">
        <f t="shared" si="376"/>
        <v>16.561388459095621</v>
      </c>
      <c r="G799" s="29">
        <f t="shared" si="391"/>
        <v>22.150857064040391</v>
      </c>
      <c r="H799" s="17">
        <f t="shared" si="377"/>
        <v>17034.009082245528</v>
      </c>
      <c r="I799" s="29">
        <f t="shared" si="378"/>
        <v>2.2250485660981263</v>
      </c>
      <c r="J799" s="29">
        <f t="shared" ref="J799:J862" si="404">SQRT(2*$C$11*G799)</f>
        <v>20.847057720370817</v>
      </c>
      <c r="K799" s="39">
        <f t="shared" si="379"/>
        <v>1400</v>
      </c>
      <c r="L799" s="49">
        <f t="shared" si="394"/>
        <v>0</v>
      </c>
      <c r="M799" s="48">
        <f t="shared" si="395"/>
        <v>4.2266987561397071</v>
      </c>
      <c r="N799" s="51">
        <f t="shared" ref="N799:N862" si="405">S799*PI()*($C$14^2-$C$13^2)/4</f>
        <v>0</v>
      </c>
      <c r="O799" s="54">
        <f t="shared" si="392"/>
        <v>18.880500609176615</v>
      </c>
      <c r="P799" s="34">
        <f t="shared" si="380"/>
        <v>1.7671458676442586</v>
      </c>
      <c r="Q799" s="30">
        <f t="shared" si="381"/>
        <v>0</v>
      </c>
      <c r="R799" s="58">
        <f t="shared" si="382"/>
        <v>0</v>
      </c>
      <c r="S799" s="58">
        <f t="shared" si="383"/>
        <v>0</v>
      </c>
      <c r="T799" s="58">
        <f t="shared" si="396"/>
        <v>100</v>
      </c>
      <c r="U799" s="88" t="str">
        <f>IF(R799=0,"-",FORECAST($C$8,Инклинометрия!$B$2:$B$152,Инклинометрия!$A$2:$A$152))</f>
        <v>-</v>
      </c>
      <c r="V799" s="88" t="str">
        <f>IF(R799=0,"-",FORECAST($C$8-R799,Инклинометрия!$B$2:$B$152,Инклинометрия!$A$2:$A$152))</f>
        <v>-</v>
      </c>
      <c r="W799" s="88" t="str">
        <f>IF(R799&gt;0,FORECAST($C$8,Инклинометрия!$B$2:$B$152,Инклинометрия!$A$2:$A$152),IF(AB799=$C$8,"-",FORECAST($C$8-AB799,Инклинометрия!$B$2:$B$152,Инклинометрия!$A$2:$A$152)))</f>
        <v>-</v>
      </c>
      <c r="X799" s="88" t="str">
        <f>IF(S799=0,"-",FORECAST($C$8-(S799+AB799),Инклинометрия!$B$2:$B$152,Инклинометрия!$A$2:$A$152))</f>
        <v>-</v>
      </c>
      <c r="Y799" s="88">
        <f>FORECAST($C$8+T799,Инклинометрия!$B$2:$B$152,Инклинометрия!$A$2:$A$152)</f>
        <v>1425</v>
      </c>
      <c r="Z799" s="88">
        <f>IF(R799=0,FORECAST($C$6-T799,Инклинометрия!$B$2:$B$152,Инклинометрия!$A$2:$A$152),FORECAST($C$8,Инклинометрия!$B$2:$B$152,Инклинометрия!$A$2:$A$152))</f>
        <v>1330</v>
      </c>
      <c r="AA799" s="61">
        <f t="shared" si="397"/>
        <v>1400</v>
      </c>
      <c r="AB799" s="62">
        <f t="shared" si="384"/>
        <v>1400</v>
      </c>
      <c r="AC799" s="62">
        <f t="shared" si="398"/>
        <v>0</v>
      </c>
      <c r="AD799" s="65">
        <f>IF(R799=0,FORECAST($C$8,Инклинометрия!$B$2:$B$152,Инклинометрия!$A$2:$A$152),V799)</f>
        <v>1330</v>
      </c>
      <c r="AE799" s="65">
        <f>FORECAST($C$8-(R799+AA799),Инклинометрия!$B$2:$B$152,Инклинометрия!$A$2:$A$152)</f>
        <v>0</v>
      </c>
      <c r="AF799" s="65">
        <f>IF(AB799=0,"-",FORECAST($C$8,Инклинометрия!$B$2:$B$152,Инклинометрия!$A$2:$A$152))</f>
        <v>1330</v>
      </c>
      <c r="AG799" s="65">
        <f>IF(AB799=0,"-",FORECAST($C$8-AB799,Инклинометрия!$B$2:$B$152,Инклинометрия!$A$2:$A$152))</f>
        <v>0</v>
      </c>
      <c r="AH799" s="65" t="str">
        <f>IF(AC799=0,"-",FORECAST($C$8+AC799,Инклинометрия!$B$2:$B$152,Инклинометрия!$A$2:$A$152))</f>
        <v>-</v>
      </c>
      <c r="AI799" s="89" t="str">
        <f>IF(AC799=0,"-",FORECAST($C$8,Инклинометрия!$B$2:$B$152,Инклинометрия!$A$2:$A$152))</f>
        <v>-</v>
      </c>
      <c r="AJ799" s="28"/>
      <c r="AK799" s="67">
        <f t="shared" si="385"/>
        <v>0</v>
      </c>
      <c r="AL799" s="28">
        <f t="shared" si="386"/>
        <v>0</v>
      </c>
      <c r="AM799" s="28">
        <f t="shared" si="387"/>
        <v>0.1</v>
      </c>
      <c r="AN799" s="26">
        <f t="shared" si="388"/>
        <v>0.1</v>
      </c>
      <c r="AO799" s="87">
        <f t="shared" si="389"/>
        <v>145626.51678434567</v>
      </c>
      <c r="AP799" s="87">
        <f t="shared" si="399"/>
        <v>44301.516784345658</v>
      </c>
      <c r="AQ799" s="66">
        <f t="shared" si="400"/>
        <v>14695380</v>
      </c>
      <c r="AR799" s="66">
        <f t="shared" si="401"/>
        <v>14695380</v>
      </c>
      <c r="AS799" s="66">
        <f t="shared" si="402"/>
        <v>784800</v>
      </c>
      <c r="AT799" s="45">
        <f t="shared" ref="AT799:AT862" si="406">SUM(AQ799,AS799,AO799)</f>
        <v>15625806.516784346</v>
      </c>
      <c r="AU799" s="75"/>
    </row>
    <row r="800" spans="2:47" x14ac:dyDescent="0.3">
      <c r="B800" s="41">
        <f t="shared" ref="B800:B863" si="407">B799+$C$26</f>
        <v>3850</v>
      </c>
      <c r="C800" s="8">
        <f t="shared" si="390"/>
        <v>38.5</v>
      </c>
      <c r="D800" s="73">
        <f t="shared" si="403"/>
        <v>51.493749999999999</v>
      </c>
      <c r="E800" s="29">
        <f t="shared" si="393"/>
        <v>12752.26911350254</v>
      </c>
      <c r="F800" s="29">
        <f t="shared" ref="F800:F863" si="408">IF(J799*(B800-B799)&gt;F799/2,4*(C800-C799)/PI()/$C$12^2,J799*(B800-B799)+4*(C800-C799)/PI()/$C$12^2)</f>
        <v>16.561388459093266</v>
      </c>
      <c r="G800" s="29">
        <f t="shared" si="391"/>
        <v>22.15085706403724</v>
      </c>
      <c r="H800" s="17">
        <f t="shared" ref="H800:H863" si="409">H799+G800</f>
        <v>17056.159939309564</v>
      </c>
      <c r="I800" s="29">
        <f t="shared" ref="I800:I863" si="410">SQRT(2*$C$11*($C$10-$C$9)/$C$10)</f>
        <v>2.2250485660981263</v>
      </c>
      <c r="J800" s="29">
        <f t="shared" si="404"/>
        <v>20.847057720369335</v>
      </c>
      <c r="K800" s="39">
        <f t="shared" ref="K800:K863" si="411">IF((D799+L799+N799-(AL799-AL798))/($C$21+$C$22)&gt;1400,1400,(D799+L799+N799-(AL799-AL798))/($C$21+$C$22))</f>
        <v>1400</v>
      </c>
      <c r="L800" s="49">
        <f t="shared" si="394"/>
        <v>0</v>
      </c>
      <c r="M800" s="48">
        <f t="shared" si="395"/>
        <v>4.2266987561397071</v>
      </c>
      <c r="N800" s="51">
        <f t="shared" si="405"/>
        <v>0</v>
      </c>
      <c r="O800" s="54">
        <f t="shared" si="392"/>
        <v>18.880500609176615</v>
      </c>
      <c r="P800" s="34">
        <f t="shared" ref="P800:P863" si="412">T800*PI()*$C$14^2/4</f>
        <v>1.7671458676442586</v>
      </c>
      <c r="Q800" s="30">
        <f t="shared" ref="Q800:Q863" si="413">AC800*$C$23</f>
        <v>0</v>
      </c>
      <c r="R800" s="58">
        <f t="shared" ref="R800:R863" si="414">IF(K800-H799&lt;0,0,K800-H799)</f>
        <v>0</v>
      </c>
      <c r="S800" s="58">
        <f t="shared" ref="S800:S863" si="415">K800-AB800</f>
        <v>0</v>
      </c>
      <c r="T800" s="58">
        <f t="shared" si="396"/>
        <v>100</v>
      </c>
      <c r="U800" s="88" t="str">
        <f>IF(R800=0,"-",FORECAST($C$8,Инклинометрия!$B$2:$B$152,Инклинометрия!$A$2:$A$152))</f>
        <v>-</v>
      </c>
      <c r="V800" s="88" t="str">
        <f>IF(R800=0,"-",FORECAST($C$8-R800,Инклинометрия!$B$2:$B$152,Инклинометрия!$A$2:$A$152))</f>
        <v>-</v>
      </c>
      <c r="W800" s="88" t="str">
        <f>IF(R800&gt;0,FORECAST($C$8,Инклинометрия!$B$2:$B$152,Инклинометрия!$A$2:$A$152),IF(AB800=$C$8,"-",FORECAST($C$8-AB800,Инклинометрия!$B$2:$B$152,Инклинометрия!$A$2:$A$152)))</f>
        <v>-</v>
      </c>
      <c r="X800" s="88" t="str">
        <f>IF(S800=0,"-",FORECAST($C$8-(S800+AB800),Инклинометрия!$B$2:$B$152,Инклинометрия!$A$2:$A$152))</f>
        <v>-</v>
      </c>
      <c r="Y800" s="88">
        <f>FORECAST($C$8+T800,Инклинометрия!$B$2:$B$152,Инклинометрия!$A$2:$A$152)</f>
        <v>1425</v>
      </c>
      <c r="Z800" s="88">
        <f>IF(R800=0,FORECAST($C$6-T800,Инклинометрия!$B$2:$B$152,Инклинометрия!$A$2:$A$152),FORECAST($C$8,Инклинометрия!$B$2:$B$152,Инклинометрия!$A$2:$A$152))</f>
        <v>1330</v>
      </c>
      <c r="AA800" s="61">
        <f t="shared" si="397"/>
        <v>1400</v>
      </c>
      <c r="AB800" s="62">
        <f t="shared" ref="AB800:AB863" si="416">IF(R800&gt;0,0,IF(AB799+(($C$16-AK800)*(B800-B799)/$C$22)&gt;$C$8,$C$8,AB799+(($C$16-AJ800)*(B800-B799)/$C$22)))</f>
        <v>1400</v>
      </c>
      <c r="AC800" s="62">
        <f t="shared" si="398"/>
        <v>0</v>
      </c>
      <c r="AD800" s="65">
        <f>IF(R800=0,FORECAST($C$8,Инклинометрия!$B$2:$B$152,Инклинометрия!$A$2:$A$152),V800)</f>
        <v>1330</v>
      </c>
      <c r="AE800" s="65">
        <f>FORECAST($C$8-(R800+AA800),Инклинометрия!$B$2:$B$152,Инклинометрия!$A$2:$A$152)</f>
        <v>0</v>
      </c>
      <c r="AF800" s="65">
        <f>IF(AB800=0,"-",FORECAST($C$8,Инклинометрия!$B$2:$B$152,Инклинометрия!$A$2:$A$152))</f>
        <v>1330</v>
      </c>
      <c r="AG800" s="65">
        <f>IF(AB800=0,"-",FORECAST($C$8-AB800,Инклинометрия!$B$2:$B$152,Инклинометрия!$A$2:$A$152))</f>
        <v>0</v>
      </c>
      <c r="AH800" s="65" t="str">
        <f>IF(AC800=0,"-",FORECAST($C$8+AC800,Инклинометрия!$B$2:$B$152,Инклинометрия!$A$2:$A$152))</f>
        <v>-</v>
      </c>
      <c r="AI800" s="89" t="str">
        <f>IF(AC800=0,"-",FORECAST($C$8,Инклинометрия!$B$2:$B$152,Инклинометрия!$A$2:$A$152))</f>
        <v>-</v>
      </c>
      <c r="AJ800" s="28"/>
      <c r="AK800" s="67">
        <f t="shared" ref="AK800:AK863" si="417">2*PI()*$C$5*(AV800-AV799)/(LN(AN799/$K$11)*$K$10/$K$9+LN($K$12/AN799)*$K$10/$K$9)</f>
        <v>0</v>
      </c>
      <c r="AL800" s="28">
        <f t="shared" ref="AL800:AL863" si="418">AK800*(B800-B799)</f>
        <v>0</v>
      </c>
      <c r="AM800" s="28">
        <f t="shared" ref="AM800:AM863" si="419">AM799+AK800/(2*PI()*$C$5*AM799*$K$13)</f>
        <v>0.1</v>
      </c>
      <c r="AN800" s="26">
        <f t="shared" ref="AN800:AN863" si="420">AN799+AK800*(B800-B799)/(2*PI()*$C$5*AN799*$K$13)</f>
        <v>0.1</v>
      </c>
      <c r="AO800" s="87">
        <f t="shared" ref="AO800:AO863" si="421">101325+AP800</f>
        <v>145626.51678434567</v>
      </c>
      <c r="AP800" s="87">
        <f t="shared" si="399"/>
        <v>44301.516784345658</v>
      </c>
      <c r="AQ800" s="66">
        <f t="shared" si="400"/>
        <v>14695380</v>
      </c>
      <c r="AR800" s="66">
        <f t="shared" si="401"/>
        <v>14695380</v>
      </c>
      <c r="AS800" s="66">
        <f t="shared" si="402"/>
        <v>784800</v>
      </c>
      <c r="AT800" s="45">
        <f t="shared" si="406"/>
        <v>15625806.516784346</v>
      </c>
      <c r="AU800" s="75"/>
    </row>
    <row r="801" spans="2:47" x14ac:dyDescent="0.3">
      <c r="B801" s="41">
        <f t="shared" si="407"/>
        <v>3855</v>
      </c>
      <c r="C801" s="8">
        <f t="shared" ref="C801:C864" si="422">$C$16*B801</f>
        <v>38.550000000000004</v>
      </c>
      <c r="D801" s="73">
        <f t="shared" si="403"/>
        <v>51.560625000000009</v>
      </c>
      <c r="E801" s="29">
        <f t="shared" si="393"/>
        <v>12768.830501961638</v>
      </c>
      <c r="F801" s="29">
        <f t="shared" si="408"/>
        <v>16.561388459095621</v>
      </c>
      <c r="G801" s="29">
        <f t="shared" ref="G801:G864" si="423">F801*$C$10/$C$9</f>
        <v>22.150857064040391</v>
      </c>
      <c r="H801" s="17">
        <f t="shared" si="409"/>
        <v>17078.310796373604</v>
      </c>
      <c r="I801" s="29">
        <f t="shared" si="410"/>
        <v>2.2250485660981263</v>
      </c>
      <c r="J801" s="29">
        <f t="shared" si="404"/>
        <v>20.847057720370817</v>
      </c>
      <c r="K801" s="39">
        <f t="shared" si="411"/>
        <v>1400</v>
      </c>
      <c r="L801" s="49">
        <f t="shared" si="394"/>
        <v>0</v>
      </c>
      <c r="M801" s="48">
        <f t="shared" si="395"/>
        <v>4.2266987561397071</v>
      </c>
      <c r="N801" s="51">
        <f t="shared" si="405"/>
        <v>0</v>
      </c>
      <c r="O801" s="54">
        <f t="shared" ref="O801:O864" si="424">AB801*$C$22</f>
        <v>18.880500609176615</v>
      </c>
      <c r="P801" s="34">
        <f t="shared" si="412"/>
        <v>1.7671458676442586</v>
      </c>
      <c r="Q801" s="30">
        <f t="shared" si="413"/>
        <v>0</v>
      </c>
      <c r="R801" s="58">
        <f t="shared" si="414"/>
        <v>0</v>
      </c>
      <c r="S801" s="58">
        <f t="shared" si="415"/>
        <v>0</v>
      </c>
      <c r="T801" s="58">
        <f t="shared" si="396"/>
        <v>100</v>
      </c>
      <c r="U801" s="88" t="str">
        <f>IF(R801=0,"-",FORECAST($C$8,Инклинометрия!$B$2:$B$152,Инклинометрия!$A$2:$A$152))</f>
        <v>-</v>
      </c>
      <c r="V801" s="88" t="str">
        <f>IF(R801=0,"-",FORECAST($C$8-R801,Инклинометрия!$B$2:$B$152,Инклинометрия!$A$2:$A$152))</f>
        <v>-</v>
      </c>
      <c r="W801" s="88" t="str">
        <f>IF(R801&gt;0,FORECAST($C$8,Инклинометрия!$B$2:$B$152,Инклинометрия!$A$2:$A$152),IF(AB801=$C$8,"-",FORECAST($C$8-AB801,Инклинометрия!$B$2:$B$152,Инклинометрия!$A$2:$A$152)))</f>
        <v>-</v>
      </c>
      <c r="X801" s="88" t="str">
        <f>IF(S801=0,"-",FORECAST($C$8-(S801+AB801),Инклинометрия!$B$2:$B$152,Инклинометрия!$A$2:$A$152))</f>
        <v>-</v>
      </c>
      <c r="Y801" s="88">
        <f>FORECAST($C$8+T801,Инклинометрия!$B$2:$B$152,Инклинометрия!$A$2:$A$152)</f>
        <v>1425</v>
      </c>
      <c r="Z801" s="88">
        <f>IF(R801=0,FORECAST($C$6-T801,Инклинометрия!$B$2:$B$152,Инклинометрия!$A$2:$A$152),FORECAST($C$8,Инклинометрия!$B$2:$B$152,Инклинометрия!$A$2:$A$152))</f>
        <v>1330</v>
      </c>
      <c r="AA801" s="61">
        <f t="shared" si="397"/>
        <v>1400</v>
      </c>
      <c r="AB801" s="62">
        <f t="shared" si="416"/>
        <v>1400</v>
      </c>
      <c r="AC801" s="62">
        <f t="shared" si="398"/>
        <v>0</v>
      </c>
      <c r="AD801" s="65">
        <f>IF(R801=0,FORECAST($C$8,Инклинометрия!$B$2:$B$152,Инклинометрия!$A$2:$A$152),V801)</f>
        <v>1330</v>
      </c>
      <c r="AE801" s="65">
        <f>FORECAST($C$8-(R801+AA801),Инклинометрия!$B$2:$B$152,Инклинометрия!$A$2:$A$152)</f>
        <v>0</v>
      </c>
      <c r="AF801" s="65">
        <f>IF(AB801=0,"-",FORECAST($C$8,Инклинометрия!$B$2:$B$152,Инклинометрия!$A$2:$A$152))</f>
        <v>1330</v>
      </c>
      <c r="AG801" s="65">
        <f>IF(AB801=0,"-",FORECAST($C$8-AB801,Инклинометрия!$B$2:$B$152,Инклинометрия!$A$2:$A$152))</f>
        <v>0</v>
      </c>
      <c r="AH801" s="65" t="str">
        <f>IF(AC801=0,"-",FORECAST($C$8+AC801,Инклинометрия!$B$2:$B$152,Инклинометрия!$A$2:$A$152))</f>
        <v>-</v>
      </c>
      <c r="AI801" s="89" t="str">
        <f>IF(AC801=0,"-",FORECAST($C$8,Инклинометрия!$B$2:$B$152,Инклинометрия!$A$2:$A$152))</f>
        <v>-</v>
      </c>
      <c r="AJ801" s="28"/>
      <c r="AK801" s="67">
        <f t="shared" si="417"/>
        <v>0</v>
      </c>
      <c r="AL801" s="28">
        <f t="shared" si="418"/>
        <v>0</v>
      </c>
      <c r="AM801" s="28">
        <f t="shared" si="419"/>
        <v>0.1</v>
      </c>
      <c r="AN801" s="26">
        <f t="shared" si="420"/>
        <v>0.1</v>
      </c>
      <c r="AO801" s="87">
        <f t="shared" si="421"/>
        <v>145626.51678434567</v>
      </c>
      <c r="AP801" s="87">
        <f t="shared" si="399"/>
        <v>44301.516784345658</v>
      </c>
      <c r="AQ801" s="66">
        <f t="shared" si="400"/>
        <v>14695380</v>
      </c>
      <c r="AR801" s="66">
        <f t="shared" si="401"/>
        <v>14695380</v>
      </c>
      <c r="AS801" s="66">
        <f t="shared" si="402"/>
        <v>784800</v>
      </c>
      <c r="AT801" s="45">
        <f t="shared" si="406"/>
        <v>15625806.516784346</v>
      </c>
      <c r="AU801" s="75"/>
    </row>
    <row r="802" spans="2:47" x14ac:dyDescent="0.3">
      <c r="B802" s="41">
        <f t="shared" si="407"/>
        <v>3860</v>
      </c>
      <c r="C802" s="8">
        <f t="shared" si="422"/>
        <v>38.6</v>
      </c>
      <c r="D802" s="73">
        <f t="shared" si="403"/>
        <v>51.627499999999998</v>
      </c>
      <c r="E802" s="29">
        <f t="shared" ref="E802:E865" si="425">C802/PI()/($C$12/2)^2</f>
        <v>12785.391890420731</v>
      </c>
      <c r="F802" s="29">
        <f t="shared" si="408"/>
        <v>16.561388459093266</v>
      </c>
      <c r="G802" s="29">
        <f t="shared" si="423"/>
        <v>22.15085706403724</v>
      </c>
      <c r="H802" s="17">
        <f t="shared" si="409"/>
        <v>17100.46165343764</v>
      </c>
      <c r="I802" s="29">
        <f t="shared" si="410"/>
        <v>2.2250485660981263</v>
      </c>
      <c r="J802" s="29">
        <f t="shared" si="404"/>
        <v>20.847057720369335</v>
      </c>
      <c r="K802" s="39">
        <f t="shared" si="411"/>
        <v>1400</v>
      </c>
      <c r="L802" s="49">
        <f t="shared" si="394"/>
        <v>0</v>
      </c>
      <c r="M802" s="48">
        <f t="shared" si="395"/>
        <v>4.2266987561397071</v>
      </c>
      <c r="N802" s="51">
        <f t="shared" si="405"/>
        <v>0</v>
      </c>
      <c r="O802" s="54">
        <f t="shared" si="424"/>
        <v>18.880500609176615</v>
      </c>
      <c r="P802" s="34">
        <f t="shared" si="412"/>
        <v>1.7671458676442586</v>
      </c>
      <c r="Q802" s="30">
        <f t="shared" si="413"/>
        <v>0</v>
      </c>
      <c r="R802" s="58">
        <f t="shared" si="414"/>
        <v>0</v>
      </c>
      <c r="S802" s="58">
        <f t="shared" si="415"/>
        <v>0</v>
      </c>
      <c r="T802" s="58">
        <f t="shared" si="396"/>
        <v>100</v>
      </c>
      <c r="U802" s="88" t="str">
        <f>IF(R802=0,"-",FORECAST($C$8,Инклинометрия!$B$2:$B$152,Инклинометрия!$A$2:$A$152))</f>
        <v>-</v>
      </c>
      <c r="V802" s="88" t="str">
        <f>IF(R802=0,"-",FORECAST($C$8-R802,Инклинометрия!$B$2:$B$152,Инклинометрия!$A$2:$A$152))</f>
        <v>-</v>
      </c>
      <c r="W802" s="88" t="str">
        <f>IF(R802&gt;0,FORECAST($C$8,Инклинометрия!$B$2:$B$152,Инклинометрия!$A$2:$A$152),IF(AB802=$C$8,"-",FORECAST($C$8-AB802,Инклинометрия!$B$2:$B$152,Инклинометрия!$A$2:$A$152)))</f>
        <v>-</v>
      </c>
      <c r="X802" s="88" t="str">
        <f>IF(S802=0,"-",FORECAST($C$8-(S802+AB802),Инклинометрия!$B$2:$B$152,Инклинометрия!$A$2:$A$152))</f>
        <v>-</v>
      </c>
      <c r="Y802" s="88">
        <f>FORECAST($C$8+T802,Инклинометрия!$B$2:$B$152,Инклинометрия!$A$2:$A$152)</f>
        <v>1425</v>
      </c>
      <c r="Z802" s="88">
        <f>IF(R802=0,FORECAST($C$6-T802,Инклинометрия!$B$2:$B$152,Инклинометрия!$A$2:$A$152),FORECAST($C$8,Инклинометрия!$B$2:$B$152,Инклинометрия!$A$2:$A$152))</f>
        <v>1330</v>
      </c>
      <c r="AA802" s="61">
        <f t="shared" si="397"/>
        <v>1400</v>
      </c>
      <c r="AB802" s="62">
        <f t="shared" si="416"/>
        <v>1400</v>
      </c>
      <c r="AC802" s="62">
        <f t="shared" si="398"/>
        <v>0</v>
      </c>
      <c r="AD802" s="65">
        <f>IF(R802=0,FORECAST($C$8,Инклинометрия!$B$2:$B$152,Инклинометрия!$A$2:$A$152),V802)</f>
        <v>1330</v>
      </c>
      <c r="AE802" s="65">
        <f>FORECAST($C$8-(R802+AA802),Инклинометрия!$B$2:$B$152,Инклинометрия!$A$2:$A$152)</f>
        <v>0</v>
      </c>
      <c r="AF802" s="65">
        <f>IF(AB802=0,"-",FORECAST($C$8,Инклинометрия!$B$2:$B$152,Инклинометрия!$A$2:$A$152))</f>
        <v>1330</v>
      </c>
      <c r="AG802" s="65">
        <f>IF(AB802=0,"-",FORECAST($C$8-AB802,Инклинометрия!$B$2:$B$152,Инклинометрия!$A$2:$A$152))</f>
        <v>0</v>
      </c>
      <c r="AH802" s="65" t="str">
        <f>IF(AC802=0,"-",FORECAST($C$8+AC802,Инклинометрия!$B$2:$B$152,Инклинометрия!$A$2:$A$152))</f>
        <v>-</v>
      </c>
      <c r="AI802" s="89" t="str">
        <f>IF(AC802=0,"-",FORECAST($C$8,Инклинометрия!$B$2:$B$152,Инклинометрия!$A$2:$A$152))</f>
        <v>-</v>
      </c>
      <c r="AJ802" s="28"/>
      <c r="AK802" s="67">
        <f t="shared" si="417"/>
        <v>0</v>
      </c>
      <c r="AL802" s="28">
        <f t="shared" si="418"/>
        <v>0</v>
      </c>
      <c r="AM802" s="28">
        <f t="shared" si="419"/>
        <v>0.1</v>
      </c>
      <c r="AN802" s="26">
        <f t="shared" si="420"/>
        <v>0.1</v>
      </c>
      <c r="AO802" s="87">
        <f t="shared" si="421"/>
        <v>145626.51678434567</v>
      </c>
      <c r="AP802" s="87">
        <f t="shared" si="399"/>
        <v>44301.516784345658</v>
      </c>
      <c r="AQ802" s="66">
        <f t="shared" si="400"/>
        <v>14695380</v>
      </c>
      <c r="AR802" s="66">
        <f t="shared" si="401"/>
        <v>14695380</v>
      </c>
      <c r="AS802" s="66">
        <f t="shared" si="402"/>
        <v>784800</v>
      </c>
      <c r="AT802" s="45">
        <f t="shared" si="406"/>
        <v>15625806.516784346</v>
      </c>
      <c r="AU802" s="75"/>
    </row>
    <row r="803" spans="2:47" x14ac:dyDescent="0.3">
      <c r="B803" s="41">
        <f t="shared" si="407"/>
        <v>3865</v>
      </c>
      <c r="C803" s="8">
        <f t="shared" si="422"/>
        <v>38.65</v>
      </c>
      <c r="D803" s="73">
        <f t="shared" si="403"/>
        <v>51.694375000000001</v>
      </c>
      <c r="E803" s="29">
        <f t="shared" si="425"/>
        <v>12801.953278879822</v>
      </c>
      <c r="F803" s="29">
        <f t="shared" si="408"/>
        <v>16.561388459093266</v>
      </c>
      <c r="G803" s="29">
        <f t="shared" si="423"/>
        <v>22.15085706403724</v>
      </c>
      <c r="H803" s="17">
        <f t="shared" si="409"/>
        <v>17122.612510501676</v>
      </c>
      <c r="I803" s="29">
        <f t="shared" si="410"/>
        <v>2.2250485660981263</v>
      </c>
      <c r="J803" s="29">
        <f t="shared" si="404"/>
        <v>20.847057720369335</v>
      </c>
      <c r="K803" s="39">
        <f t="shared" si="411"/>
        <v>1400</v>
      </c>
      <c r="L803" s="49">
        <f t="shared" si="394"/>
        <v>0</v>
      </c>
      <c r="M803" s="48">
        <f t="shared" si="395"/>
        <v>4.2266987561397071</v>
      </c>
      <c r="N803" s="51">
        <f t="shared" si="405"/>
        <v>0</v>
      </c>
      <c r="O803" s="54">
        <f t="shared" si="424"/>
        <v>18.880500609176615</v>
      </c>
      <c r="P803" s="34">
        <f t="shared" si="412"/>
        <v>1.7671458676442586</v>
      </c>
      <c r="Q803" s="30">
        <f t="shared" si="413"/>
        <v>0</v>
      </c>
      <c r="R803" s="58">
        <f t="shared" si="414"/>
        <v>0</v>
      </c>
      <c r="S803" s="58">
        <f t="shared" si="415"/>
        <v>0</v>
      </c>
      <c r="T803" s="58">
        <f t="shared" si="396"/>
        <v>100</v>
      </c>
      <c r="U803" s="88" t="str">
        <f>IF(R803=0,"-",FORECAST($C$8,Инклинометрия!$B$2:$B$152,Инклинометрия!$A$2:$A$152))</f>
        <v>-</v>
      </c>
      <c r="V803" s="88" t="str">
        <f>IF(R803=0,"-",FORECAST($C$8-R803,Инклинометрия!$B$2:$B$152,Инклинометрия!$A$2:$A$152))</f>
        <v>-</v>
      </c>
      <c r="W803" s="88" t="str">
        <f>IF(R803&gt;0,FORECAST($C$8,Инклинометрия!$B$2:$B$152,Инклинометрия!$A$2:$A$152),IF(AB803=$C$8,"-",FORECAST($C$8-AB803,Инклинометрия!$B$2:$B$152,Инклинометрия!$A$2:$A$152)))</f>
        <v>-</v>
      </c>
      <c r="X803" s="88" t="str">
        <f>IF(S803=0,"-",FORECAST($C$8-(S803+AB803),Инклинометрия!$B$2:$B$152,Инклинометрия!$A$2:$A$152))</f>
        <v>-</v>
      </c>
      <c r="Y803" s="88">
        <f>FORECAST($C$8+T803,Инклинометрия!$B$2:$B$152,Инклинометрия!$A$2:$A$152)</f>
        <v>1425</v>
      </c>
      <c r="Z803" s="88">
        <f>IF(R803=0,FORECAST($C$6-T803,Инклинометрия!$B$2:$B$152,Инклинометрия!$A$2:$A$152),FORECAST($C$8,Инклинометрия!$B$2:$B$152,Инклинометрия!$A$2:$A$152))</f>
        <v>1330</v>
      </c>
      <c r="AA803" s="61">
        <f t="shared" si="397"/>
        <v>1400</v>
      </c>
      <c r="AB803" s="62">
        <f t="shared" si="416"/>
        <v>1400</v>
      </c>
      <c r="AC803" s="62">
        <f t="shared" si="398"/>
        <v>0</v>
      </c>
      <c r="AD803" s="65">
        <f>IF(R803=0,FORECAST($C$8,Инклинометрия!$B$2:$B$152,Инклинометрия!$A$2:$A$152),V803)</f>
        <v>1330</v>
      </c>
      <c r="AE803" s="65">
        <f>FORECAST($C$8-(R803+AA803),Инклинометрия!$B$2:$B$152,Инклинометрия!$A$2:$A$152)</f>
        <v>0</v>
      </c>
      <c r="AF803" s="65">
        <f>IF(AB803=0,"-",FORECAST($C$8,Инклинометрия!$B$2:$B$152,Инклинометрия!$A$2:$A$152))</f>
        <v>1330</v>
      </c>
      <c r="AG803" s="65">
        <f>IF(AB803=0,"-",FORECAST($C$8-AB803,Инклинометрия!$B$2:$B$152,Инклинометрия!$A$2:$A$152))</f>
        <v>0</v>
      </c>
      <c r="AH803" s="65" t="str">
        <f>IF(AC803=0,"-",FORECAST($C$8+AC803,Инклинометрия!$B$2:$B$152,Инклинометрия!$A$2:$A$152))</f>
        <v>-</v>
      </c>
      <c r="AI803" s="89" t="str">
        <f>IF(AC803=0,"-",FORECAST($C$8,Инклинометрия!$B$2:$B$152,Инклинометрия!$A$2:$A$152))</f>
        <v>-</v>
      </c>
      <c r="AJ803" s="28"/>
      <c r="AK803" s="67">
        <f t="shared" si="417"/>
        <v>0</v>
      </c>
      <c r="AL803" s="28">
        <f t="shared" si="418"/>
        <v>0</v>
      </c>
      <c r="AM803" s="28">
        <f t="shared" si="419"/>
        <v>0.1</v>
      </c>
      <c r="AN803" s="26">
        <f t="shared" si="420"/>
        <v>0.1</v>
      </c>
      <c r="AO803" s="87">
        <f t="shared" si="421"/>
        <v>145626.51678434567</v>
      </c>
      <c r="AP803" s="87">
        <f t="shared" si="399"/>
        <v>44301.516784345658</v>
      </c>
      <c r="AQ803" s="66">
        <f t="shared" si="400"/>
        <v>14695380</v>
      </c>
      <c r="AR803" s="66">
        <f t="shared" si="401"/>
        <v>14695380</v>
      </c>
      <c r="AS803" s="66">
        <f t="shared" si="402"/>
        <v>784800</v>
      </c>
      <c r="AT803" s="45">
        <f t="shared" si="406"/>
        <v>15625806.516784346</v>
      </c>
      <c r="AU803" s="75"/>
    </row>
    <row r="804" spans="2:47" x14ac:dyDescent="0.3">
      <c r="B804" s="41">
        <f t="shared" si="407"/>
        <v>3870</v>
      </c>
      <c r="C804" s="8">
        <f t="shared" si="422"/>
        <v>38.700000000000003</v>
      </c>
      <c r="D804" s="73">
        <f t="shared" si="403"/>
        <v>51.761249999999997</v>
      </c>
      <c r="E804" s="29">
        <f t="shared" si="425"/>
        <v>12818.514667338919</v>
      </c>
      <c r="F804" s="29">
        <f t="shared" si="408"/>
        <v>16.561388459095621</v>
      </c>
      <c r="G804" s="29">
        <f t="shared" si="423"/>
        <v>22.150857064040391</v>
      </c>
      <c r="H804" s="17">
        <f t="shared" si="409"/>
        <v>17144.763367565716</v>
      </c>
      <c r="I804" s="29">
        <f t="shared" si="410"/>
        <v>2.2250485660981263</v>
      </c>
      <c r="J804" s="29">
        <f t="shared" si="404"/>
        <v>20.847057720370817</v>
      </c>
      <c r="K804" s="39">
        <f t="shared" si="411"/>
        <v>1400</v>
      </c>
      <c r="L804" s="49">
        <f t="shared" si="394"/>
        <v>0</v>
      </c>
      <c r="M804" s="48">
        <f t="shared" si="395"/>
        <v>4.2266987561397071</v>
      </c>
      <c r="N804" s="51">
        <f t="shared" si="405"/>
        <v>0</v>
      </c>
      <c r="O804" s="54">
        <f t="shared" si="424"/>
        <v>18.880500609176615</v>
      </c>
      <c r="P804" s="34">
        <f t="shared" si="412"/>
        <v>1.7671458676442586</v>
      </c>
      <c r="Q804" s="30">
        <f t="shared" si="413"/>
        <v>0</v>
      </c>
      <c r="R804" s="58">
        <f t="shared" si="414"/>
        <v>0</v>
      </c>
      <c r="S804" s="58">
        <f t="shared" si="415"/>
        <v>0</v>
      </c>
      <c r="T804" s="58">
        <f t="shared" si="396"/>
        <v>100</v>
      </c>
      <c r="U804" s="88" t="str">
        <f>IF(R804=0,"-",FORECAST($C$8,Инклинометрия!$B$2:$B$152,Инклинометрия!$A$2:$A$152))</f>
        <v>-</v>
      </c>
      <c r="V804" s="88" t="str">
        <f>IF(R804=0,"-",FORECAST($C$8-R804,Инклинометрия!$B$2:$B$152,Инклинометрия!$A$2:$A$152))</f>
        <v>-</v>
      </c>
      <c r="W804" s="88" t="str">
        <f>IF(R804&gt;0,FORECAST($C$8,Инклинометрия!$B$2:$B$152,Инклинометрия!$A$2:$A$152),IF(AB804=$C$8,"-",FORECAST($C$8-AB804,Инклинометрия!$B$2:$B$152,Инклинометрия!$A$2:$A$152)))</f>
        <v>-</v>
      </c>
      <c r="X804" s="88" t="str">
        <f>IF(S804=0,"-",FORECAST($C$8-(S804+AB804),Инклинометрия!$B$2:$B$152,Инклинометрия!$A$2:$A$152))</f>
        <v>-</v>
      </c>
      <c r="Y804" s="88">
        <f>FORECAST($C$8+T804,Инклинометрия!$B$2:$B$152,Инклинометрия!$A$2:$A$152)</f>
        <v>1425</v>
      </c>
      <c r="Z804" s="88">
        <f>IF(R804=0,FORECAST($C$6-T804,Инклинометрия!$B$2:$B$152,Инклинометрия!$A$2:$A$152),FORECAST($C$8,Инклинометрия!$B$2:$B$152,Инклинометрия!$A$2:$A$152))</f>
        <v>1330</v>
      </c>
      <c r="AA804" s="61">
        <f t="shared" si="397"/>
        <v>1400</v>
      </c>
      <c r="AB804" s="62">
        <f t="shared" si="416"/>
        <v>1400</v>
      </c>
      <c r="AC804" s="62">
        <f t="shared" si="398"/>
        <v>0</v>
      </c>
      <c r="AD804" s="65">
        <f>IF(R804=0,FORECAST($C$8,Инклинометрия!$B$2:$B$152,Инклинометрия!$A$2:$A$152),V804)</f>
        <v>1330</v>
      </c>
      <c r="AE804" s="65">
        <f>FORECAST($C$8-(R804+AA804),Инклинометрия!$B$2:$B$152,Инклинометрия!$A$2:$A$152)</f>
        <v>0</v>
      </c>
      <c r="AF804" s="65">
        <f>IF(AB804=0,"-",FORECAST($C$8,Инклинометрия!$B$2:$B$152,Инклинометрия!$A$2:$A$152))</f>
        <v>1330</v>
      </c>
      <c r="AG804" s="65">
        <f>IF(AB804=0,"-",FORECAST($C$8-AB804,Инклинометрия!$B$2:$B$152,Инклинометрия!$A$2:$A$152))</f>
        <v>0</v>
      </c>
      <c r="AH804" s="65" t="str">
        <f>IF(AC804=0,"-",FORECAST($C$8+AC804,Инклинометрия!$B$2:$B$152,Инклинометрия!$A$2:$A$152))</f>
        <v>-</v>
      </c>
      <c r="AI804" s="89" t="str">
        <f>IF(AC804=0,"-",FORECAST($C$8,Инклинометрия!$B$2:$B$152,Инклинометрия!$A$2:$A$152))</f>
        <v>-</v>
      </c>
      <c r="AJ804" s="28"/>
      <c r="AK804" s="67">
        <f t="shared" si="417"/>
        <v>0</v>
      </c>
      <c r="AL804" s="28">
        <f t="shared" si="418"/>
        <v>0</v>
      </c>
      <c r="AM804" s="28">
        <f t="shared" si="419"/>
        <v>0.1</v>
      </c>
      <c r="AN804" s="26">
        <f t="shared" si="420"/>
        <v>0.1</v>
      </c>
      <c r="AO804" s="87">
        <f t="shared" si="421"/>
        <v>145626.51678434567</v>
      </c>
      <c r="AP804" s="87">
        <f t="shared" si="399"/>
        <v>44301.516784345658</v>
      </c>
      <c r="AQ804" s="66">
        <f t="shared" si="400"/>
        <v>14695380</v>
      </c>
      <c r="AR804" s="66">
        <f t="shared" si="401"/>
        <v>14695380</v>
      </c>
      <c r="AS804" s="66">
        <f t="shared" si="402"/>
        <v>784800</v>
      </c>
      <c r="AT804" s="45">
        <f t="shared" si="406"/>
        <v>15625806.516784346</v>
      </c>
      <c r="AU804" s="75"/>
    </row>
    <row r="805" spans="2:47" x14ac:dyDescent="0.3">
      <c r="B805" s="41">
        <f t="shared" si="407"/>
        <v>3875</v>
      </c>
      <c r="C805" s="8">
        <f t="shared" si="422"/>
        <v>38.75</v>
      </c>
      <c r="D805" s="73">
        <f t="shared" si="403"/>
        <v>51.828125</v>
      </c>
      <c r="E805" s="29">
        <f t="shared" si="425"/>
        <v>12835.076055798012</v>
      </c>
      <c r="F805" s="29">
        <f t="shared" si="408"/>
        <v>16.561388459093266</v>
      </c>
      <c r="G805" s="29">
        <f t="shared" si="423"/>
        <v>22.15085706403724</v>
      </c>
      <c r="H805" s="17">
        <f t="shared" si="409"/>
        <v>17166.914224629752</v>
      </c>
      <c r="I805" s="29">
        <f t="shared" si="410"/>
        <v>2.2250485660981263</v>
      </c>
      <c r="J805" s="29">
        <f t="shared" si="404"/>
        <v>20.847057720369335</v>
      </c>
      <c r="K805" s="39">
        <f t="shared" si="411"/>
        <v>1400</v>
      </c>
      <c r="L805" s="49">
        <f t="shared" si="394"/>
        <v>0</v>
      </c>
      <c r="M805" s="48">
        <f t="shared" si="395"/>
        <v>4.2266987561397071</v>
      </c>
      <c r="N805" s="51">
        <f t="shared" si="405"/>
        <v>0</v>
      </c>
      <c r="O805" s="54">
        <f t="shared" si="424"/>
        <v>18.880500609176615</v>
      </c>
      <c r="P805" s="34">
        <f t="shared" si="412"/>
        <v>1.7671458676442586</v>
      </c>
      <c r="Q805" s="30">
        <f t="shared" si="413"/>
        <v>0</v>
      </c>
      <c r="R805" s="58">
        <f t="shared" si="414"/>
        <v>0</v>
      </c>
      <c r="S805" s="58">
        <f t="shared" si="415"/>
        <v>0</v>
      </c>
      <c r="T805" s="58">
        <f t="shared" si="396"/>
        <v>100</v>
      </c>
      <c r="U805" s="88" t="str">
        <f>IF(R805=0,"-",FORECAST($C$8,Инклинометрия!$B$2:$B$152,Инклинометрия!$A$2:$A$152))</f>
        <v>-</v>
      </c>
      <c r="V805" s="88" t="str">
        <f>IF(R805=0,"-",FORECAST($C$8-R805,Инклинометрия!$B$2:$B$152,Инклинометрия!$A$2:$A$152))</f>
        <v>-</v>
      </c>
      <c r="W805" s="88" t="str">
        <f>IF(R805&gt;0,FORECAST($C$8,Инклинометрия!$B$2:$B$152,Инклинометрия!$A$2:$A$152),IF(AB805=$C$8,"-",FORECAST($C$8-AB805,Инклинометрия!$B$2:$B$152,Инклинометрия!$A$2:$A$152)))</f>
        <v>-</v>
      </c>
      <c r="X805" s="88" t="str">
        <f>IF(S805=0,"-",FORECAST($C$8-(S805+AB805),Инклинометрия!$B$2:$B$152,Инклинометрия!$A$2:$A$152))</f>
        <v>-</v>
      </c>
      <c r="Y805" s="88">
        <f>FORECAST($C$8+T805,Инклинометрия!$B$2:$B$152,Инклинометрия!$A$2:$A$152)</f>
        <v>1425</v>
      </c>
      <c r="Z805" s="88">
        <f>IF(R805=0,FORECAST($C$6-T805,Инклинометрия!$B$2:$B$152,Инклинометрия!$A$2:$A$152),FORECAST($C$8,Инклинометрия!$B$2:$B$152,Инклинометрия!$A$2:$A$152))</f>
        <v>1330</v>
      </c>
      <c r="AA805" s="61">
        <f t="shared" si="397"/>
        <v>1400</v>
      </c>
      <c r="AB805" s="62">
        <f t="shared" si="416"/>
        <v>1400</v>
      </c>
      <c r="AC805" s="62">
        <f t="shared" si="398"/>
        <v>0</v>
      </c>
      <c r="AD805" s="65">
        <f>IF(R805=0,FORECAST($C$8,Инклинометрия!$B$2:$B$152,Инклинометрия!$A$2:$A$152),V805)</f>
        <v>1330</v>
      </c>
      <c r="AE805" s="65">
        <f>FORECAST($C$8-(R805+AA805),Инклинометрия!$B$2:$B$152,Инклинометрия!$A$2:$A$152)</f>
        <v>0</v>
      </c>
      <c r="AF805" s="65">
        <f>IF(AB805=0,"-",FORECAST($C$8,Инклинометрия!$B$2:$B$152,Инклинометрия!$A$2:$A$152))</f>
        <v>1330</v>
      </c>
      <c r="AG805" s="65">
        <f>IF(AB805=0,"-",FORECAST($C$8-AB805,Инклинометрия!$B$2:$B$152,Инклинометрия!$A$2:$A$152))</f>
        <v>0</v>
      </c>
      <c r="AH805" s="65" t="str">
        <f>IF(AC805=0,"-",FORECAST($C$8+AC805,Инклинометрия!$B$2:$B$152,Инклинометрия!$A$2:$A$152))</f>
        <v>-</v>
      </c>
      <c r="AI805" s="89" t="str">
        <f>IF(AC805=0,"-",FORECAST($C$8,Инклинометрия!$B$2:$B$152,Инклинометрия!$A$2:$A$152))</f>
        <v>-</v>
      </c>
      <c r="AJ805" s="28"/>
      <c r="AK805" s="67">
        <f t="shared" si="417"/>
        <v>0</v>
      </c>
      <c r="AL805" s="28">
        <f t="shared" si="418"/>
        <v>0</v>
      </c>
      <c r="AM805" s="28">
        <f t="shared" si="419"/>
        <v>0.1</v>
      </c>
      <c r="AN805" s="26">
        <f t="shared" si="420"/>
        <v>0.1</v>
      </c>
      <c r="AO805" s="87">
        <f t="shared" si="421"/>
        <v>145626.51678434567</v>
      </c>
      <c r="AP805" s="87">
        <f t="shared" si="399"/>
        <v>44301.516784345658</v>
      </c>
      <c r="AQ805" s="66">
        <f t="shared" si="400"/>
        <v>14695380</v>
      </c>
      <c r="AR805" s="66">
        <f t="shared" si="401"/>
        <v>14695380</v>
      </c>
      <c r="AS805" s="66">
        <f t="shared" si="402"/>
        <v>784800</v>
      </c>
      <c r="AT805" s="45">
        <f t="shared" si="406"/>
        <v>15625806.516784346</v>
      </c>
      <c r="AU805" s="75"/>
    </row>
    <row r="806" spans="2:47" x14ac:dyDescent="0.3">
      <c r="B806" s="41">
        <f t="shared" si="407"/>
        <v>3880</v>
      </c>
      <c r="C806" s="8">
        <f t="shared" si="422"/>
        <v>38.800000000000004</v>
      </c>
      <c r="D806" s="73">
        <f t="shared" si="403"/>
        <v>51.89500000000001</v>
      </c>
      <c r="E806" s="29">
        <f t="shared" si="425"/>
        <v>12851.637444257109</v>
      </c>
      <c r="F806" s="29">
        <f t="shared" si="408"/>
        <v>16.561388459095621</v>
      </c>
      <c r="G806" s="29">
        <f t="shared" si="423"/>
        <v>22.150857064040391</v>
      </c>
      <c r="H806" s="17">
        <f t="shared" si="409"/>
        <v>17189.065081693792</v>
      </c>
      <c r="I806" s="29">
        <f t="shared" si="410"/>
        <v>2.2250485660981263</v>
      </c>
      <c r="J806" s="29">
        <f t="shared" si="404"/>
        <v>20.847057720370817</v>
      </c>
      <c r="K806" s="39">
        <f t="shared" si="411"/>
        <v>1400</v>
      </c>
      <c r="L806" s="49">
        <f t="shared" si="394"/>
        <v>0</v>
      </c>
      <c r="M806" s="48">
        <f t="shared" si="395"/>
        <v>4.2266987561397071</v>
      </c>
      <c r="N806" s="51">
        <f t="shared" si="405"/>
        <v>0</v>
      </c>
      <c r="O806" s="54">
        <f t="shared" si="424"/>
        <v>18.880500609176615</v>
      </c>
      <c r="P806" s="34">
        <f t="shared" si="412"/>
        <v>1.7671458676442586</v>
      </c>
      <c r="Q806" s="30">
        <f t="shared" si="413"/>
        <v>0</v>
      </c>
      <c r="R806" s="58">
        <f t="shared" si="414"/>
        <v>0</v>
      </c>
      <c r="S806" s="58">
        <f t="shared" si="415"/>
        <v>0</v>
      </c>
      <c r="T806" s="58">
        <f t="shared" si="396"/>
        <v>100</v>
      </c>
      <c r="U806" s="88" t="str">
        <f>IF(R806=0,"-",FORECAST($C$8,Инклинометрия!$B$2:$B$152,Инклинометрия!$A$2:$A$152))</f>
        <v>-</v>
      </c>
      <c r="V806" s="88" t="str">
        <f>IF(R806=0,"-",FORECAST($C$8-R806,Инклинометрия!$B$2:$B$152,Инклинометрия!$A$2:$A$152))</f>
        <v>-</v>
      </c>
      <c r="W806" s="88" t="str">
        <f>IF(R806&gt;0,FORECAST($C$8,Инклинометрия!$B$2:$B$152,Инклинометрия!$A$2:$A$152),IF(AB806=$C$8,"-",FORECAST($C$8-AB806,Инклинометрия!$B$2:$B$152,Инклинометрия!$A$2:$A$152)))</f>
        <v>-</v>
      </c>
      <c r="X806" s="88" t="str">
        <f>IF(S806=0,"-",FORECAST($C$8-(S806+AB806),Инклинометрия!$B$2:$B$152,Инклинометрия!$A$2:$A$152))</f>
        <v>-</v>
      </c>
      <c r="Y806" s="88">
        <f>FORECAST($C$8+T806,Инклинометрия!$B$2:$B$152,Инклинометрия!$A$2:$A$152)</f>
        <v>1425</v>
      </c>
      <c r="Z806" s="88">
        <f>IF(R806=0,FORECAST($C$6-T806,Инклинометрия!$B$2:$B$152,Инклинометрия!$A$2:$A$152),FORECAST($C$8,Инклинометрия!$B$2:$B$152,Инклинометрия!$A$2:$A$152))</f>
        <v>1330</v>
      </c>
      <c r="AA806" s="61">
        <f t="shared" si="397"/>
        <v>1400</v>
      </c>
      <c r="AB806" s="62">
        <f t="shared" si="416"/>
        <v>1400</v>
      </c>
      <c r="AC806" s="62">
        <f t="shared" si="398"/>
        <v>0</v>
      </c>
      <c r="AD806" s="65">
        <f>IF(R806=0,FORECAST($C$8,Инклинометрия!$B$2:$B$152,Инклинометрия!$A$2:$A$152),V806)</f>
        <v>1330</v>
      </c>
      <c r="AE806" s="65">
        <f>FORECAST($C$8-(R806+AA806),Инклинометрия!$B$2:$B$152,Инклинометрия!$A$2:$A$152)</f>
        <v>0</v>
      </c>
      <c r="AF806" s="65">
        <f>IF(AB806=0,"-",FORECAST($C$8,Инклинометрия!$B$2:$B$152,Инклинометрия!$A$2:$A$152))</f>
        <v>1330</v>
      </c>
      <c r="AG806" s="65">
        <f>IF(AB806=0,"-",FORECAST($C$8-AB806,Инклинометрия!$B$2:$B$152,Инклинометрия!$A$2:$A$152))</f>
        <v>0</v>
      </c>
      <c r="AH806" s="65" t="str">
        <f>IF(AC806=0,"-",FORECAST($C$8+AC806,Инклинометрия!$B$2:$B$152,Инклинометрия!$A$2:$A$152))</f>
        <v>-</v>
      </c>
      <c r="AI806" s="89" t="str">
        <f>IF(AC806=0,"-",FORECAST($C$8,Инклинометрия!$B$2:$B$152,Инклинометрия!$A$2:$A$152))</f>
        <v>-</v>
      </c>
      <c r="AJ806" s="28"/>
      <c r="AK806" s="67">
        <f t="shared" si="417"/>
        <v>0</v>
      </c>
      <c r="AL806" s="28">
        <f t="shared" si="418"/>
        <v>0</v>
      </c>
      <c r="AM806" s="28">
        <f t="shared" si="419"/>
        <v>0.1</v>
      </c>
      <c r="AN806" s="26">
        <f t="shared" si="420"/>
        <v>0.1</v>
      </c>
      <c r="AO806" s="87">
        <f t="shared" si="421"/>
        <v>145626.51678434567</v>
      </c>
      <c r="AP806" s="87">
        <f t="shared" si="399"/>
        <v>44301.516784345658</v>
      </c>
      <c r="AQ806" s="66">
        <f t="shared" si="400"/>
        <v>14695380</v>
      </c>
      <c r="AR806" s="66">
        <f t="shared" si="401"/>
        <v>14695380</v>
      </c>
      <c r="AS806" s="66">
        <f t="shared" si="402"/>
        <v>784800</v>
      </c>
      <c r="AT806" s="45">
        <f t="shared" si="406"/>
        <v>15625806.516784346</v>
      </c>
      <c r="AU806" s="75"/>
    </row>
    <row r="807" spans="2:47" x14ac:dyDescent="0.3">
      <c r="B807" s="41">
        <f t="shared" si="407"/>
        <v>3885</v>
      </c>
      <c r="C807" s="8">
        <f t="shared" si="422"/>
        <v>38.85</v>
      </c>
      <c r="D807" s="73">
        <f t="shared" si="403"/>
        <v>51.961874999999999</v>
      </c>
      <c r="E807" s="29">
        <f t="shared" si="425"/>
        <v>12868.198832716202</v>
      </c>
      <c r="F807" s="29">
        <f t="shared" si="408"/>
        <v>16.561388459093266</v>
      </c>
      <c r="G807" s="29">
        <f t="shared" si="423"/>
        <v>22.15085706403724</v>
      </c>
      <c r="H807" s="17">
        <f t="shared" si="409"/>
        <v>17211.215938757829</v>
      </c>
      <c r="I807" s="29">
        <f t="shared" si="410"/>
        <v>2.2250485660981263</v>
      </c>
      <c r="J807" s="29">
        <f t="shared" si="404"/>
        <v>20.847057720369335</v>
      </c>
      <c r="K807" s="39">
        <f t="shared" si="411"/>
        <v>1400</v>
      </c>
      <c r="L807" s="49">
        <f t="shared" si="394"/>
        <v>0</v>
      </c>
      <c r="M807" s="48">
        <f t="shared" si="395"/>
        <v>4.2266987561397071</v>
      </c>
      <c r="N807" s="51">
        <f t="shared" si="405"/>
        <v>0</v>
      </c>
      <c r="O807" s="54">
        <f t="shared" si="424"/>
        <v>18.880500609176615</v>
      </c>
      <c r="P807" s="34">
        <f t="shared" si="412"/>
        <v>1.7671458676442586</v>
      </c>
      <c r="Q807" s="30">
        <f t="shared" si="413"/>
        <v>0</v>
      </c>
      <c r="R807" s="58">
        <f t="shared" si="414"/>
        <v>0</v>
      </c>
      <c r="S807" s="58">
        <f t="shared" si="415"/>
        <v>0</v>
      </c>
      <c r="T807" s="58">
        <f t="shared" si="396"/>
        <v>100</v>
      </c>
      <c r="U807" s="88" t="str">
        <f>IF(R807=0,"-",FORECAST($C$8,Инклинометрия!$B$2:$B$152,Инклинометрия!$A$2:$A$152))</f>
        <v>-</v>
      </c>
      <c r="V807" s="88" t="str">
        <f>IF(R807=0,"-",FORECAST($C$8-R807,Инклинометрия!$B$2:$B$152,Инклинометрия!$A$2:$A$152))</f>
        <v>-</v>
      </c>
      <c r="W807" s="88" t="str">
        <f>IF(R807&gt;0,FORECAST($C$8,Инклинометрия!$B$2:$B$152,Инклинометрия!$A$2:$A$152),IF(AB807=$C$8,"-",FORECAST($C$8-AB807,Инклинометрия!$B$2:$B$152,Инклинометрия!$A$2:$A$152)))</f>
        <v>-</v>
      </c>
      <c r="X807" s="88" t="str">
        <f>IF(S807=0,"-",FORECAST($C$8-(S807+AB807),Инклинометрия!$B$2:$B$152,Инклинометрия!$A$2:$A$152))</f>
        <v>-</v>
      </c>
      <c r="Y807" s="88">
        <f>FORECAST($C$8+T807,Инклинометрия!$B$2:$B$152,Инклинометрия!$A$2:$A$152)</f>
        <v>1425</v>
      </c>
      <c r="Z807" s="88">
        <f>IF(R807=0,FORECAST($C$6-T807,Инклинометрия!$B$2:$B$152,Инклинометрия!$A$2:$A$152),FORECAST($C$8,Инклинометрия!$B$2:$B$152,Инклинометрия!$A$2:$A$152))</f>
        <v>1330</v>
      </c>
      <c r="AA807" s="61">
        <f t="shared" si="397"/>
        <v>1400</v>
      </c>
      <c r="AB807" s="62">
        <f t="shared" si="416"/>
        <v>1400</v>
      </c>
      <c r="AC807" s="62">
        <f t="shared" si="398"/>
        <v>0</v>
      </c>
      <c r="AD807" s="65">
        <f>IF(R807=0,FORECAST($C$8,Инклинометрия!$B$2:$B$152,Инклинометрия!$A$2:$A$152),V807)</f>
        <v>1330</v>
      </c>
      <c r="AE807" s="65">
        <f>FORECAST($C$8-(R807+AA807),Инклинометрия!$B$2:$B$152,Инклинометрия!$A$2:$A$152)</f>
        <v>0</v>
      </c>
      <c r="AF807" s="65">
        <f>IF(AB807=0,"-",FORECAST($C$8,Инклинометрия!$B$2:$B$152,Инклинометрия!$A$2:$A$152))</f>
        <v>1330</v>
      </c>
      <c r="AG807" s="65">
        <f>IF(AB807=0,"-",FORECAST($C$8-AB807,Инклинометрия!$B$2:$B$152,Инклинометрия!$A$2:$A$152))</f>
        <v>0</v>
      </c>
      <c r="AH807" s="65" t="str">
        <f>IF(AC807=0,"-",FORECAST($C$8+AC807,Инклинометрия!$B$2:$B$152,Инклинометрия!$A$2:$A$152))</f>
        <v>-</v>
      </c>
      <c r="AI807" s="89" t="str">
        <f>IF(AC807=0,"-",FORECAST($C$8,Инклинометрия!$B$2:$B$152,Инклинометрия!$A$2:$A$152))</f>
        <v>-</v>
      </c>
      <c r="AJ807" s="28"/>
      <c r="AK807" s="67">
        <f t="shared" si="417"/>
        <v>0</v>
      </c>
      <c r="AL807" s="28">
        <f t="shared" si="418"/>
        <v>0</v>
      </c>
      <c r="AM807" s="28">
        <f t="shared" si="419"/>
        <v>0.1</v>
      </c>
      <c r="AN807" s="26">
        <f t="shared" si="420"/>
        <v>0.1</v>
      </c>
      <c r="AO807" s="87">
        <f t="shared" si="421"/>
        <v>145626.51678434567</v>
      </c>
      <c r="AP807" s="87">
        <f t="shared" si="399"/>
        <v>44301.516784345658</v>
      </c>
      <c r="AQ807" s="66">
        <f t="shared" si="400"/>
        <v>14695380</v>
      </c>
      <c r="AR807" s="66">
        <f t="shared" si="401"/>
        <v>14695380</v>
      </c>
      <c r="AS807" s="66">
        <f t="shared" si="402"/>
        <v>784800</v>
      </c>
      <c r="AT807" s="45">
        <f t="shared" si="406"/>
        <v>15625806.516784346</v>
      </c>
      <c r="AU807" s="75"/>
    </row>
    <row r="808" spans="2:47" x14ac:dyDescent="0.3">
      <c r="B808" s="41">
        <f t="shared" si="407"/>
        <v>3890</v>
      </c>
      <c r="C808" s="8">
        <f t="shared" si="422"/>
        <v>38.9</v>
      </c>
      <c r="D808" s="73">
        <f t="shared" si="403"/>
        <v>52.028750000000002</v>
      </c>
      <c r="E808" s="29">
        <f t="shared" si="425"/>
        <v>12884.760221175293</v>
      </c>
      <c r="F808" s="29">
        <f t="shared" si="408"/>
        <v>16.561388459093266</v>
      </c>
      <c r="G808" s="29">
        <f t="shared" si="423"/>
        <v>22.15085706403724</v>
      </c>
      <c r="H808" s="17">
        <f t="shared" si="409"/>
        <v>17233.366795821865</v>
      </c>
      <c r="I808" s="29">
        <f t="shared" si="410"/>
        <v>2.2250485660981263</v>
      </c>
      <c r="J808" s="29">
        <f t="shared" si="404"/>
        <v>20.847057720369335</v>
      </c>
      <c r="K808" s="39">
        <f t="shared" si="411"/>
        <v>1400</v>
      </c>
      <c r="L808" s="49">
        <f t="shared" si="394"/>
        <v>0</v>
      </c>
      <c r="M808" s="48">
        <f t="shared" si="395"/>
        <v>4.2266987561397071</v>
      </c>
      <c r="N808" s="51">
        <f t="shared" si="405"/>
        <v>0</v>
      </c>
      <c r="O808" s="54">
        <f t="shared" si="424"/>
        <v>18.880500609176615</v>
      </c>
      <c r="P808" s="34">
        <f t="shared" si="412"/>
        <v>1.7671458676442586</v>
      </c>
      <c r="Q808" s="30">
        <f t="shared" si="413"/>
        <v>0</v>
      </c>
      <c r="R808" s="58">
        <f t="shared" si="414"/>
        <v>0</v>
      </c>
      <c r="S808" s="58">
        <f t="shared" si="415"/>
        <v>0</v>
      </c>
      <c r="T808" s="58">
        <f t="shared" si="396"/>
        <v>100</v>
      </c>
      <c r="U808" s="88" t="str">
        <f>IF(R808=0,"-",FORECAST($C$8,Инклинометрия!$B$2:$B$152,Инклинометрия!$A$2:$A$152))</f>
        <v>-</v>
      </c>
      <c r="V808" s="88" t="str">
        <f>IF(R808=0,"-",FORECAST($C$8-R808,Инклинометрия!$B$2:$B$152,Инклинометрия!$A$2:$A$152))</f>
        <v>-</v>
      </c>
      <c r="W808" s="88" t="str">
        <f>IF(R808&gt;0,FORECAST($C$8,Инклинометрия!$B$2:$B$152,Инклинометрия!$A$2:$A$152),IF(AB808=$C$8,"-",FORECAST($C$8-AB808,Инклинометрия!$B$2:$B$152,Инклинометрия!$A$2:$A$152)))</f>
        <v>-</v>
      </c>
      <c r="X808" s="88" t="str">
        <f>IF(S808=0,"-",FORECAST($C$8-(S808+AB808),Инклинометрия!$B$2:$B$152,Инклинометрия!$A$2:$A$152))</f>
        <v>-</v>
      </c>
      <c r="Y808" s="88">
        <f>FORECAST($C$8+T808,Инклинометрия!$B$2:$B$152,Инклинометрия!$A$2:$A$152)</f>
        <v>1425</v>
      </c>
      <c r="Z808" s="88">
        <f>IF(R808=0,FORECAST($C$6-T808,Инклинометрия!$B$2:$B$152,Инклинометрия!$A$2:$A$152),FORECAST($C$8,Инклинометрия!$B$2:$B$152,Инклинометрия!$A$2:$A$152))</f>
        <v>1330</v>
      </c>
      <c r="AA808" s="61">
        <f t="shared" si="397"/>
        <v>1400</v>
      </c>
      <c r="AB808" s="62">
        <f t="shared" si="416"/>
        <v>1400</v>
      </c>
      <c r="AC808" s="62">
        <f t="shared" si="398"/>
        <v>0</v>
      </c>
      <c r="AD808" s="65">
        <f>IF(R808=0,FORECAST($C$8,Инклинометрия!$B$2:$B$152,Инклинометрия!$A$2:$A$152),V808)</f>
        <v>1330</v>
      </c>
      <c r="AE808" s="65">
        <f>FORECAST($C$8-(R808+AA808),Инклинометрия!$B$2:$B$152,Инклинометрия!$A$2:$A$152)</f>
        <v>0</v>
      </c>
      <c r="AF808" s="65">
        <f>IF(AB808=0,"-",FORECAST($C$8,Инклинометрия!$B$2:$B$152,Инклинометрия!$A$2:$A$152))</f>
        <v>1330</v>
      </c>
      <c r="AG808" s="65">
        <f>IF(AB808=0,"-",FORECAST($C$8-AB808,Инклинометрия!$B$2:$B$152,Инклинометрия!$A$2:$A$152))</f>
        <v>0</v>
      </c>
      <c r="AH808" s="65" t="str">
        <f>IF(AC808=0,"-",FORECAST($C$8+AC808,Инклинометрия!$B$2:$B$152,Инклинометрия!$A$2:$A$152))</f>
        <v>-</v>
      </c>
      <c r="AI808" s="89" t="str">
        <f>IF(AC808=0,"-",FORECAST($C$8,Инклинометрия!$B$2:$B$152,Инклинометрия!$A$2:$A$152))</f>
        <v>-</v>
      </c>
      <c r="AJ808" s="28"/>
      <c r="AK808" s="67">
        <f t="shared" si="417"/>
        <v>0</v>
      </c>
      <c r="AL808" s="28">
        <f t="shared" si="418"/>
        <v>0</v>
      </c>
      <c r="AM808" s="28">
        <f t="shared" si="419"/>
        <v>0.1</v>
      </c>
      <c r="AN808" s="26">
        <f t="shared" si="420"/>
        <v>0.1</v>
      </c>
      <c r="AO808" s="87">
        <f t="shared" si="421"/>
        <v>145626.51678434567</v>
      </c>
      <c r="AP808" s="87">
        <f t="shared" si="399"/>
        <v>44301.516784345658</v>
      </c>
      <c r="AQ808" s="66">
        <f t="shared" si="400"/>
        <v>14695380</v>
      </c>
      <c r="AR808" s="66">
        <f t="shared" si="401"/>
        <v>14695380</v>
      </c>
      <c r="AS808" s="66">
        <f t="shared" si="402"/>
        <v>784800</v>
      </c>
      <c r="AT808" s="45">
        <f t="shared" si="406"/>
        <v>15625806.516784346</v>
      </c>
      <c r="AU808" s="75"/>
    </row>
    <row r="809" spans="2:47" x14ac:dyDescent="0.3">
      <c r="B809" s="41">
        <f t="shared" si="407"/>
        <v>3895</v>
      </c>
      <c r="C809" s="8">
        <f t="shared" si="422"/>
        <v>38.950000000000003</v>
      </c>
      <c r="D809" s="73">
        <f t="shared" si="403"/>
        <v>52.095624999999998</v>
      </c>
      <c r="E809" s="29">
        <f t="shared" si="425"/>
        <v>12901.321609634391</v>
      </c>
      <c r="F809" s="29">
        <f t="shared" si="408"/>
        <v>16.561388459095621</v>
      </c>
      <c r="G809" s="29">
        <f t="shared" si="423"/>
        <v>22.150857064040391</v>
      </c>
      <c r="H809" s="17">
        <f t="shared" si="409"/>
        <v>17255.517652885905</v>
      </c>
      <c r="I809" s="29">
        <f t="shared" si="410"/>
        <v>2.2250485660981263</v>
      </c>
      <c r="J809" s="29">
        <f t="shared" si="404"/>
        <v>20.847057720370817</v>
      </c>
      <c r="K809" s="39">
        <f t="shared" si="411"/>
        <v>1400</v>
      </c>
      <c r="L809" s="49">
        <f t="shared" si="394"/>
        <v>0</v>
      </c>
      <c r="M809" s="48">
        <f t="shared" si="395"/>
        <v>4.2266987561397071</v>
      </c>
      <c r="N809" s="51">
        <f t="shared" si="405"/>
        <v>0</v>
      </c>
      <c r="O809" s="54">
        <f t="shared" si="424"/>
        <v>18.880500609176615</v>
      </c>
      <c r="P809" s="34">
        <f t="shared" si="412"/>
        <v>1.7671458676442586</v>
      </c>
      <c r="Q809" s="30">
        <f t="shared" si="413"/>
        <v>0</v>
      </c>
      <c r="R809" s="58">
        <f t="shared" si="414"/>
        <v>0</v>
      </c>
      <c r="S809" s="58">
        <f t="shared" si="415"/>
        <v>0</v>
      </c>
      <c r="T809" s="58">
        <f t="shared" si="396"/>
        <v>100</v>
      </c>
      <c r="U809" s="88" t="str">
        <f>IF(R809=0,"-",FORECAST($C$8,Инклинометрия!$B$2:$B$152,Инклинометрия!$A$2:$A$152))</f>
        <v>-</v>
      </c>
      <c r="V809" s="88" t="str">
        <f>IF(R809=0,"-",FORECAST($C$8-R809,Инклинометрия!$B$2:$B$152,Инклинометрия!$A$2:$A$152))</f>
        <v>-</v>
      </c>
      <c r="W809" s="88" t="str">
        <f>IF(R809&gt;0,FORECAST($C$8,Инклинометрия!$B$2:$B$152,Инклинометрия!$A$2:$A$152),IF(AB809=$C$8,"-",FORECAST($C$8-AB809,Инклинометрия!$B$2:$B$152,Инклинометрия!$A$2:$A$152)))</f>
        <v>-</v>
      </c>
      <c r="X809" s="88" t="str">
        <f>IF(S809=0,"-",FORECAST($C$8-(S809+AB809),Инклинометрия!$B$2:$B$152,Инклинометрия!$A$2:$A$152))</f>
        <v>-</v>
      </c>
      <c r="Y809" s="88">
        <f>FORECAST($C$8+T809,Инклинометрия!$B$2:$B$152,Инклинометрия!$A$2:$A$152)</f>
        <v>1425</v>
      </c>
      <c r="Z809" s="88">
        <f>IF(R809=0,FORECAST($C$6-T809,Инклинометрия!$B$2:$B$152,Инклинометрия!$A$2:$A$152),FORECAST($C$8,Инклинометрия!$B$2:$B$152,Инклинометрия!$A$2:$A$152))</f>
        <v>1330</v>
      </c>
      <c r="AA809" s="61">
        <f t="shared" si="397"/>
        <v>1400</v>
      </c>
      <c r="AB809" s="62">
        <f t="shared" si="416"/>
        <v>1400</v>
      </c>
      <c r="AC809" s="62">
        <f t="shared" si="398"/>
        <v>0</v>
      </c>
      <c r="AD809" s="65">
        <f>IF(R809=0,FORECAST($C$8,Инклинометрия!$B$2:$B$152,Инклинометрия!$A$2:$A$152),V809)</f>
        <v>1330</v>
      </c>
      <c r="AE809" s="65">
        <f>FORECAST($C$8-(R809+AA809),Инклинометрия!$B$2:$B$152,Инклинометрия!$A$2:$A$152)</f>
        <v>0</v>
      </c>
      <c r="AF809" s="65">
        <f>IF(AB809=0,"-",FORECAST($C$8,Инклинометрия!$B$2:$B$152,Инклинометрия!$A$2:$A$152))</f>
        <v>1330</v>
      </c>
      <c r="AG809" s="65">
        <f>IF(AB809=0,"-",FORECAST($C$8-AB809,Инклинометрия!$B$2:$B$152,Инклинометрия!$A$2:$A$152))</f>
        <v>0</v>
      </c>
      <c r="AH809" s="65" t="str">
        <f>IF(AC809=0,"-",FORECAST($C$8+AC809,Инклинометрия!$B$2:$B$152,Инклинометрия!$A$2:$A$152))</f>
        <v>-</v>
      </c>
      <c r="AI809" s="89" t="str">
        <f>IF(AC809=0,"-",FORECAST($C$8,Инклинометрия!$B$2:$B$152,Инклинометрия!$A$2:$A$152))</f>
        <v>-</v>
      </c>
      <c r="AJ809" s="28"/>
      <c r="AK809" s="67">
        <f t="shared" si="417"/>
        <v>0</v>
      </c>
      <c r="AL809" s="28">
        <f t="shared" si="418"/>
        <v>0</v>
      </c>
      <c r="AM809" s="28">
        <f t="shared" si="419"/>
        <v>0.1</v>
      </c>
      <c r="AN809" s="26">
        <f t="shared" si="420"/>
        <v>0.1</v>
      </c>
      <c r="AO809" s="87">
        <f t="shared" si="421"/>
        <v>145626.51678434567</v>
      </c>
      <c r="AP809" s="87">
        <f t="shared" si="399"/>
        <v>44301.516784345658</v>
      </c>
      <c r="AQ809" s="66">
        <f t="shared" si="400"/>
        <v>14695380</v>
      </c>
      <c r="AR809" s="66">
        <f t="shared" si="401"/>
        <v>14695380</v>
      </c>
      <c r="AS809" s="66">
        <f t="shared" si="402"/>
        <v>784800</v>
      </c>
      <c r="AT809" s="45">
        <f t="shared" si="406"/>
        <v>15625806.516784346</v>
      </c>
      <c r="AU809" s="75"/>
    </row>
    <row r="810" spans="2:47" x14ac:dyDescent="0.3">
      <c r="B810" s="41">
        <f t="shared" si="407"/>
        <v>3900</v>
      </c>
      <c r="C810" s="8">
        <f t="shared" si="422"/>
        <v>39</v>
      </c>
      <c r="D810" s="73">
        <f t="shared" si="403"/>
        <v>52.162500000000001</v>
      </c>
      <c r="E810" s="29">
        <f t="shared" si="425"/>
        <v>12917.882998093482</v>
      </c>
      <c r="F810" s="29">
        <f t="shared" si="408"/>
        <v>16.561388459093266</v>
      </c>
      <c r="G810" s="29">
        <f t="shared" si="423"/>
        <v>22.15085706403724</v>
      </c>
      <c r="H810" s="17">
        <f t="shared" si="409"/>
        <v>17277.668509949941</v>
      </c>
      <c r="I810" s="29">
        <f t="shared" si="410"/>
        <v>2.2250485660981263</v>
      </c>
      <c r="J810" s="29">
        <f t="shared" si="404"/>
        <v>20.847057720369335</v>
      </c>
      <c r="K810" s="39">
        <f t="shared" si="411"/>
        <v>1400</v>
      </c>
      <c r="L810" s="49">
        <f t="shared" si="394"/>
        <v>0</v>
      </c>
      <c r="M810" s="48">
        <f t="shared" si="395"/>
        <v>4.2266987561397071</v>
      </c>
      <c r="N810" s="51">
        <f t="shared" si="405"/>
        <v>0</v>
      </c>
      <c r="O810" s="54">
        <f t="shared" si="424"/>
        <v>18.880500609176615</v>
      </c>
      <c r="P810" s="34">
        <f t="shared" si="412"/>
        <v>1.7671458676442586</v>
      </c>
      <c r="Q810" s="30">
        <f t="shared" si="413"/>
        <v>0</v>
      </c>
      <c r="R810" s="58">
        <f t="shared" si="414"/>
        <v>0</v>
      </c>
      <c r="S810" s="58">
        <f t="shared" si="415"/>
        <v>0</v>
      </c>
      <c r="T810" s="58">
        <f t="shared" si="396"/>
        <v>100</v>
      </c>
      <c r="U810" s="88" t="str">
        <f>IF(R810=0,"-",FORECAST($C$8,Инклинометрия!$B$2:$B$152,Инклинометрия!$A$2:$A$152))</f>
        <v>-</v>
      </c>
      <c r="V810" s="88" t="str">
        <f>IF(R810=0,"-",FORECAST($C$8-R810,Инклинометрия!$B$2:$B$152,Инклинометрия!$A$2:$A$152))</f>
        <v>-</v>
      </c>
      <c r="W810" s="88" t="str">
        <f>IF(R810&gt;0,FORECAST($C$8,Инклинометрия!$B$2:$B$152,Инклинометрия!$A$2:$A$152),IF(AB810=$C$8,"-",FORECAST($C$8-AB810,Инклинометрия!$B$2:$B$152,Инклинометрия!$A$2:$A$152)))</f>
        <v>-</v>
      </c>
      <c r="X810" s="88" t="str">
        <f>IF(S810=0,"-",FORECAST($C$8-(S810+AB810),Инклинометрия!$B$2:$B$152,Инклинометрия!$A$2:$A$152))</f>
        <v>-</v>
      </c>
      <c r="Y810" s="88">
        <f>FORECAST($C$8+T810,Инклинометрия!$B$2:$B$152,Инклинометрия!$A$2:$A$152)</f>
        <v>1425</v>
      </c>
      <c r="Z810" s="88">
        <f>IF(R810=0,FORECAST($C$6-T810,Инклинометрия!$B$2:$B$152,Инклинометрия!$A$2:$A$152),FORECAST($C$8,Инклинометрия!$B$2:$B$152,Инклинометрия!$A$2:$A$152))</f>
        <v>1330</v>
      </c>
      <c r="AA810" s="61">
        <f t="shared" si="397"/>
        <v>1400</v>
      </c>
      <c r="AB810" s="62">
        <f t="shared" si="416"/>
        <v>1400</v>
      </c>
      <c r="AC810" s="62">
        <f t="shared" si="398"/>
        <v>0</v>
      </c>
      <c r="AD810" s="65">
        <f>IF(R810=0,FORECAST($C$8,Инклинометрия!$B$2:$B$152,Инклинометрия!$A$2:$A$152),V810)</f>
        <v>1330</v>
      </c>
      <c r="AE810" s="65">
        <f>FORECAST($C$8-(R810+AA810),Инклинометрия!$B$2:$B$152,Инклинометрия!$A$2:$A$152)</f>
        <v>0</v>
      </c>
      <c r="AF810" s="65">
        <f>IF(AB810=0,"-",FORECAST($C$8,Инклинометрия!$B$2:$B$152,Инклинометрия!$A$2:$A$152))</f>
        <v>1330</v>
      </c>
      <c r="AG810" s="65">
        <f>IF(AB810=0,"-",FORECAST($C$8-AB810,Инклинометрия!$B$2:$B$152,Инклинометрия!$A$2:$A$152))</f>
        <v>0</v>
      </c>
      <c r="AH810" s="65" t="str">
        <f>IF(AC810=0,"-",FORECAST($C$8+AC810,Инклинометрия!$B$2:$B$152,Инклинометрия!$A$2:$A$152))</f>
        <v>-</v>
      </c>
      <c r="AI810" s="89" t="str">
        <f>IF(AC810=0,"-",FORECAST($C$8,Инклинометрия!$B$2:$B$152,Инклинометрия!$A$2:$A$152))</f>
        <v>-</v>
      </c>
      <c r="AJ810" s="28"/>
      <c r="AK810" s="67">
        <f t="shared" si="417"/>
        <v>0</v>
      </c>
      <c r="AL810" s="28">
        <f t="shared" si="418"/>
        <v>0</v>
      </c>
      <c r="AM810" s="28">
        <f t="shared" si="419"/>
        <v>0.1</v>
      </c>
      <c r="AN810" s="26">
        <f t="shared" si="420"/>
        <v>0.1</v>
      </c>
      <c r="AO810" s="87">
        <f t="shared" si="421"/>
        <v>145626.51678434567</v>
      </c>
      <c r="AP810" s="87">
        <f t="shared" si="399"/>
        <v>44301.516784345658</v>
      </c>
      <c r="AQ810" s="66">
        <f t="shared" si="400"/>
        <v>14695380</v>
      </c>
      <c r="AR810" s="66">
        <f t="shared" si="401"/>
        <v>14695380</v>
      </c>
      <c r="AS810" s="66">
        <f t="shared" si="402"/>
        <v>784800</v>
      </c>
      <c r="AT810" s="45">
        <f t="shared" si="406"/>
        <v>15625806.516784346</v>
      </c>
      <c r="AU810" s="75"/>
    </row>
    <row r="811" spans="2:47" x14ac:dyDescent="0.3">
      <c r="B811" s="41">
        <f t="shared" si="407"/>
        <v>3905</v>
      </c>
      <c r="C811" s="8">
        <f t="shared" si="422"/>
        <v>39.050000000000004</v>
      </c>
      <c r="D811" s="73">
        <f t="shared" si="403"/>
        <v>52.229375000000012</v>
      </c>
      <c r="E811" s="29">
        <f t="shared" si="425"/>
        <v>12934.444386552579</v>
      </c>
      <c r="F811" s="29">
        <f t="shared" si="408"/>
        <v>16.561388459095621</v>
      </c>
      <c r="G811" s="29">
        <f t="shared" si="423"/>
        <v>22.150857064040391</v>
      </c>
      <c r="H811" s="17">
        <f t="shared" si="409"/>
        <v>17299.819367013981</v>
      </c>
      <c r="I811" s="29">
        <f t="shared" si="410"/>
        <v>2.2250485660981263</v>
      </c>
      <c r="J811" s="29">
        <f t="shared" si="404"/>
        <v>20.847057720370817</v>
      </c>
      <c r="K811" s="39">
        <f t="shared" si="411"/>
        <v>1400</v>
      </c>
      <c r="L811" s="49">
        <f t="shared" si="394"/>
        <v>0</v>
      </c>
      <c r="M811" s="48">
        <f t="shared" si="395"/>
        <v>4.2266987561397071</v>
      </c>
      <c r="N811" s="51">
        <f t="shared" si="405"/>
        <v>0</v>
      </c>
      <c r="O811" s="54">
        <f t="shared" si="424"/>
        <v>18.880500609176615</v>
      </c>
      <c r="P811" s="34">
        <f t="shared" si="412"/>
        <v>1.7671458676442586</v>
      </c>
      <c r="Q811" s="30">
        <f t="shared" si="413"/>
        <v>0</v>
      </c>
      <c r="R811" s="58">
        <f t="shared" si="414"/>
        <v>0</v>
      </c>
      <c r="S811" s="58">
        <f t="shared" si="415"/>
        <v>0</v>
      </c>
      <c r="T811" s="58">
        <f t="shared" si="396"/>
        <v>100</v>
      </c>
      <c r="U811" s="88" t="str">
        <f>IF(R811=0,"-",FORECAST($C$8,Инклинометрия!$B$2:$B$152,Инклинометрия!$A$2:$A$152))</f>
        <v>-</v>
      </c>
      <c r="V811" s="88" t="str">
        <f>IF(R811=0,"-",FORECAST($C$8-R811,Инклинометрия!$B$2:$B$152,Инклинометрия!$A$2:$A$152))</f>
        <v>-</v>
      </c>
      <c r="W811" s="88" t="str">
        <f>IF(R811&gt;0,FORECAST($C$8,Инклинометрия!$B$2:$B$152,Инклинометрия!$A$2:$A$152),IF(AB811=$C$8,"-",FORECAST($C$8-AB811,Инклинометрия!$B$2:$B$152,Инклинометрия!$A$2:$A$152)))</f>
        <v>-</v>
      </c>
      <c r="X811" s="88" t="str">
        <f>IF(S811=0,"-",FORECAST($C$8-(S811+AB811),Инклинометрия!$B$2:$B$152,Инклинометрия!$A$2:$A$152))</f>
        <v>-</v>
      </c>
      <c r="Y811" s="88">
        <f>FORECAST($C$8+T811,Инклинометрия!$B$2:$B$152,Инклинометрия!$A$2:$A$152)</f>
        <v>1425</v>
      </c>
      <c r="Z811" s="88">
        <f>IF(R811=0,FORECAST($C$6-T811,Инклинометрия!$B$2:$B$152,Инклинометрия!$A$2:$A$152),FORECAST($C$8,Инклинометрия!$B$2:$B$152,Инклинометрия!$A$2:$A$152))</f>
        <v>1330</v>
      </c>
      <c r="AA811" s="61">
        <f t="shared" si="397"/>
        <v>1400</v>
      </c>
      <c r="AB811" s="62">
        <f t="shared" si="416"/>
        <v>1400</v>
      </c>
      <c r="AC811" s="62">
        <f t="shared" si="398"/>
        <v>0</v>
      </c>
      <c r="AD811" s="65">
        <f>IF(R811=0,FORECAST($C$8,Инклинометрия!$B$2:$B$152,Инклинометрия!$A$2:$A$152),V811)</f>
        <v>1330</v>
      </c>
      <c r="AE811" s="65">
        <f>FORECAST($C$8-(R811+AA811),Инклинометрия!$B$2:$B$152,Инклинометрия!$A$2:$A$152)</f>
        <v>0</v>
      </c>
      <c r="AF811" s="65">
        <f>IF(AB811=0,"-",FORECAST($C$8,Инклинометрия!$B$2:$B$152,Инклинометрия!$A$2:$A$152))</f>
        <v>1330</v>
      </c>
      <c r="AG811" s="65">
        <f>IF(AB811=0,"-",FORECAST($C$8-AB811,Инклинометрия!$B$2:$B$152,Инклинометрия!$A$2:$A$152))</f>
        <v>0</v>
      </c>
      <c r="AH811" s="65" t="str">
        <f>IF(AC811=0,"-",FORECAST($C$8+AC811,Инклинометрия!$B$2:$B$152,Инклинометрия!$A$2:$A$152))</f>
        <v>-</v>
      </c>
      <c r="AI811" s="89" t="str">
        <f>IF(AC811=0,"-",FORECAST($C$8,Инклинометрия!$B$2:$B$152,Инклинометрия!$A$2:$A$152))</f>
        <v>-</v>
      </c>
      <c r="AJ811" s="28"/>
      <c r="AK811" s="67">
        <f t="shared" si="417"/>
        <v>0</v>
      </c>
      <c r="AL811" s="28">
        <f t="shared" si="418"/>
        <v>0</v>
      </c>
      <c r="AM811" s="28">
        <f t="shared" si="419"/>
        <v>0.1</v>
      </c>
      <c r="AN811" s="26">
        <f t="shared" si="420"/>
        <v>0.1</v>
      </c>
      <c r="AO811" s="87">
        <f t="shared" si="421"/>
        <v>145626.51678434567</v>
      </c>
      <c r="AP811" s="87">
        <f t="shared" si="399"/>
        <v>44301.516784345658</v>
      </c>
      <c r="AQ811" s="66">
        <f t="shared" si="400"/>
        <v>14695380</v>
      </c>
      <c r="AR811" s="66">
        <f t="shared" si="401"/>
        <v>14695380</v>
      </c>
      <c r="AS811" s="66">
        <f t="shared" si="402"/>
        <v>784800</v>
      </c>
      <c r="AT811" s="45">
        <f t="shared" si="406"/>
        <v>15625806.516784346</v>
      </c>
      <c r="AU811" s="75"/>
    </row>
    <row r="812" spans="2:47" x14ac:dyDescent="0.3">
      <c r="B812" s="41">
        <f t="shared" si="407"/>
        <v>3910</v>
      </c>
      <c r="C812" s="8">
        <f t="shared" si="422"/>
        <v>39.1</v>
      </c>
      <c r="D812" s="73">
        <f t="shared" si="403"/>
        <v>52.296250000000001</v>
      </c>
      <c r="E812" s="29">
        <f t="shared" si="425"/>
        <v>12951.005775011674</v>
      </c>
      <c r="F812" s="29">
        <f t="shared" si="408"/>
        <v>16.561388459093266</v>
      </c>
      <c r="G812" s="29">
        <f t="shared" si="423"/>
        <v>22.15085706403724</v>
      </c>
      <c r="H812" s="17">
        <f t="shared" si="409"/>
        <v>17321.970224078017</v>
      </c>
      <c r="I812" s="29">
        <f t="shared" si="410"/>
        <v>2.2250485660981263</v>
      </c>
      <c r="J812" s="29">
        <f t="shared" si="404"/>
        <v>20.847057720369335</v>
      </c>
      <c r="K812" s="39">
        <f t="shared" si="411"/>
        <v>1400</v>
      </c>
      <c r="L812" s="49">
        <f t="shared" si="394"/>
        <v>0</v>
      </c>
      <c r="M812" s="48">
        <f t="shared" si="395"/>
        <v>4.2266987561397071</v>
      </c>
      <c r="N812" s="51">
        <f t="shared" si="405"/>
        <v>0</v>
      </c>
      <c r="O812" s="54">
        <f t="shared" si="424"/>
        <v>18.880500609176615</v>
      </c>
      <c r="P812" s="34">
        <f t="shared" si="412"/>
        <v>1.7671458676442586</v>
      </c>
      <c r="Q812" s="30">
        <f t="shared" si="413"/>
        <v>0</v>
      </c>
      <c r="R812" s="58">
        <f t="shared" si="414"/>
        <v>0</v>
      </c>
      <c r="S812" s="58">
        <f t="shared" si="415"/>
        <v>0</v>
      </c>
      <c r="T812" s="58">
        <f t="shared" si="396"/>
        <v>100</v>
      </c>
      <c r="U812" s="88" t="str">
        <f>IF(R812=0,"-",FORECAST($C$8,Инклинометрия!$B$2:$B$152,Инклинометрия!$A$2:$A$152))</f>
        <v>-</v>
      </c>
      <c r="V812" s="88" t="str">
        <f>IF(R812=0,"-",FORECAST($C$8-R812,Инклинометрия!$B$2:$B$152,Инклинометрия!$A$2:$A$152))</f>
        <v>-</v>
      </c>
      <c r="W812" s="88" t="str">
        <f>IF(R812&gt;0,FORECAST($C$8,Инклинометрия!$B$2:$B$152,Инклинометрия!$A$2:$A$152),IF(AB812=$C$8,"-",FORECAST($C$8-AB812,Инклинометрия!$B$2:$B$152,Инклинометрия!$A$2:$A$152)))</f>
        <v>-</v>
      </c>
      <c r="X812" s="88" t="str">
        <f>IF(S812=0,"-",FORECAST($C$8-(S812+AB812),Инклинометрия!$B$2:$B$152,Инклинометрия!$A$2:$A$152))</f>
        <v>-</v>
      </c>
      <c r="Y812" s="88">
        <f>FORECAST($C$8+T812,Инклинометрия!$B$2:$B$152,Инклинометрия!$A$2:$A$152)</f>
        <v>1425</v>
      </c>
      <c r="Z812" s="88">
        <f>IF(R812=0,FORECAST($C$6-T812,Инклинометрия!$B$2:$B$152,Инклинометрия!$A$2:$A$152),FORECAST($C$8,Инклинометрия!$B$2:$B$152,Инклинометрия!$A$2:$A$152))</f>
        <v>1330</v>
      </c>
      <c r="AA812" s="61">
        <f t="shared" si="397"/>
        <v>1400</v>
      </c>
      <c r="AB812" s="62">
        <f t="shared" si="416"/>
        <v>1400</v>
      </c>
      <c r="AC812" s="62">
        <f t="shared" si="398"/>
        <v>0</v>
      </c>
      <c r="AD812" s="65">
        <f>IF(R812=0,FORECAST($C$8,Инклинометрия!$B$2:$B$152,Инклинометрия!$A$2:$A$152),V812)</f>
        <v>1330</v>
      </c>
      <c r="AE812" s="65">
        <f>FORECAST($C$8-(R812+AA812),Инклинометрия!$B$2:$B$152,Инклинометрия!$A$2:$A$152)</f>
        <v>0</v>
      </c>
      <c r="AF812" s="65">
        <f>IF(AB812=0,"-",FORECAST($C$8,Инклинометрия!$B$2:$B$152,Инклинометрия!$A$2:$A$152))</f>
        <v>1330</v>
      </c>
      <c r="AG812" s="65">
        <f>IF(AB812=0,"-",FORECAST($C$8-AB812,Инклинометрия!$B$2:$B$152,Инклинометрия!$A$2:$A$152))</f>
        <v>0</v>
      </c>
      <c r="AH812" s="65" t="str">
        <f>IF(AC812=0,"-",FORECAST($C$8+AC812,Инклинометрия!$B$2:$B$152,Инклинометрия!$A$2:$A$152))</f>
        <v>-</v>
      </c>
      <c r="AI812" s="89" t="str">
        <f>IF(AC812=0,"-",FORECAST($C$8,Инклинометрия!$B$2:$B$152,Инклинометрия!$A$2:$A$152))</f>
        <v>-</v>
      </c>
      <c r="AJ812" s="28"/>
      <c r="AK812" s="67">
        <f t="shared" si="417"/>
        <v>0</v>
      </c>
      <c r="AL812" s="28">
        <f t="shared" si="418"/>
        <v>0</v>
      </c>
      <c r="AM812" s="28">
        <f t="shared" si="419"/>
        <v>0.1</v>
      </c>
      <c r="AN812" s="26">
        <f t="shared" si="420"/>
        <v>0.1</v>
      </c>
      <c r="AO812" s="87">
        <f t="shared" si="421"/>
        <v>145626.51678434567</v>
      </c>
      <c r="AP812" s="87">
        <f t="shared" si="399"/>
        <v>44301.516784345658</v>
      </c>
      <c r="AQ812" s="66">
        <f t="shared" si="400"/>
        <v>14695380</v>
      </c>
      <c r="AR812" s="66">
        <f t="shared" si="401"/>
        <v>14695380</v>
      </c>
      <c r="AS812" s="66">
        <f t="shared" si="402"/>
        <v>784800</v>
      </c>
      <c r="AT812" s="45">
        <f t="shared" si="406"/>
        <v>15625806.516784346</v>
      </c>
      <c r="AU812" s="75"/>
    </row>
    <row r="813" spans="2:47" x14ac:dyDescent="0.3">
      <c r="B813" s="41">
        <f t="shared" si="407"/>
        <v>3915</v>
      </c>
      <c r="C813" s="8">
        <f t="shared" si="422"/>
        <v>39.15</v>
      </c>
      <c r="D813" s="73">
        <f t="shared" si="403"/>
        <v>52.363124999999997</v>
      </c>
      <c r="E813" s="29">
        <f t="shared" si="425"/>
        <v>12967.567163470765</v>
      </c>
      <c r="F813" s="29">
        <f t="shared" si="408"/>
        <v>16.561388459093266</v>
      </c>
      <c r="G813" s="29">
        <f t="shared" si="423"/>
        <v>22.15085706403724</v>
      </c>
      <c r="H813" s="17">
        <f t="shared" si="409"/>
        <v>17344.121081142053</v>
      </c>
      <c r="I813" s="29">
        <f t="shared" si="410"/>
        <v>2.2250485660981263</v>
      </c>
      <c r="J813" s="29">
        <f t="shared" si="404"/>
        <v>20.847057720369335</v>
      </c>
      <c r="K813" s="39">
        <f t="shared" si="411"/>
        <v>1400</v>
      </c>
      <c r="L813" s="49">
        <f t="shared" si="394"/>
        <v>0</v>
      </c>
      <c r="M813" s="48">
        <f t="shared" si="395"/>
        <v>4.2266987561397071</v>
      </c>
      <c r="N813" s="51">
        <f t="shared" si="405"/>
        <v>0</v>
      </c>
      <c r="O813" s="54">
        <f t="shared" si="424"/>
        <v>18.880500609176615</v>
      </c>
      <c r="P813" s="34">
        <f t="shared" si="412"/>
        <v>1.7671458676442586</v>
      </c>
      <c r="Q813" s="30">
        <f t="shared" si="413"/>
        <v>0</v>
      </c>
      <c r="R813" s="58">
        <f t="shared" si="414"/>
        <v>0</v>
      </c>
      <c r="S813" s="58">
        <f t="shared" si="415"/>
        <v>0</v>
      </c>
      <c r="T813" s="58">
        <f t="shared" si="396"/>
        <v>100</v>
      </c>
      <c r="U813" s="88" t="str">
        <f>IF(R813=0,"-",FORECAST($C$8,Инклинометрия!$B$2:$B$152,Инклинометрия!$A$2:$A$152))</f>
        <v>-</v>
      </c>
      <c r="V813" s="88" t="str">
        <f>IF(R813=0,"-",FORECAST($C$8-R813,Инклинометрия!$B$2:$B$152,Инклинометрия!$A$2:$A$152))</f>
        <v>-</v>
      </c>
      <c r="W813" s="88" t="str">
        <f>IF(R813&gt;0,FORECAST($C$8,Инклинометрия!$B$2:$B$152,Инклинометрия!$A$2:$A$152),IF(AB813=$C$8,"-",FORECAST($C$8-AB813,Инклинометрия!$B$2:$B$152,Инклинометрия!$A$2:$A$152)))</f>
        <v>-</v>
      </c>
      <c r="X813" s="88" t="str">
        <f>IF(S813=0,"-",FORECAST($C$8-(S813+AB813),Инклинометрия!$B$2:$B$152,Инклинометрия!$A$2:$A$152))</f>
        <v>-</v>
      </c>
      <c r="Y813" s="88">
        <f>FORECAST($C$8+T813,Инклинометрия!$B$2:$B$152,Инклинометрия!$A$2:$A$152)</f>
        <v>1425</v>
      </c>
      <c r="Z813" s="88">
        <f>IF(R813=0,FORECAST($C$6-T813,Инклинометрия!$B$2:$B$152,Инклинометрия!$A$2:$A$152),FORECAST($C$8,Инклинометрия!$B$2:$B$152,Инклинометрия!$A$2:$A$152))</f>
        <v>1330</v>
      </c>
      <c r="AA813" s="61">
        <f t="shared" si="397"/>
        <v>1400</v>
      </c>
      <c r="AB813" s="62">
        <f t="shared" si="416"/>
        <v>1400</v>
      </c>
      <c r="AC813" s="62">
        <f t="shared" si="398"/>
        <v>0</v>
      </c>
      <c r="AD813" s="65">
        <f>IF(R813=0,FORECAST($C$8,Инклинометрия!$B$2:$B$152,Инклинометрия!$A$2:$A$152),V813)</f>
        <v>1330</v>
      </c>
      <c r="AE813" s="65">
        <f>FORECAST($C$8-(R813+AA813),Инклинометрия!$B$2:$B$152,Инклинометрия!$A$2:$A$152)</f>
        <v>0</v>
      </c>
      <c r="AF813" s="65">
        <f>IF(AB813=0,"-",FORECAST($C$8,Инклинометрия!$B$2:$B$152,Инклинометрия!$A$2:$A$152))</f>
        <v>1330</v>
      </c>
      <c r="AG813" s="65">
        <f>IF(AB813=0,"-",FORECAST($C$8-AB813,Инклинометрия!$B$2:$B$152,Инклинометрия!$A$2:$A$152))</f>
        <v>0</v>
      </c>
      <c r="AH813" s="65" t="str">
        <f>IF(AC813=0,"-",FORECAST($C$8+AC813,Инклинометрия!$B$2:$B$152,Инклинометрия!$A$2:$A$152))</f>
        <v>-</v>
      </c>
      <c r="AI813" s="89" t="str">
        <f>IF(AC813=0,"-",FORECAST($C$8,Инклинометрия!$B$2:$B$152,Инклинометрия!$A$2:$A$152))</f>
        <v>-</v>
      </c>
      <c r="AJ813" s="28"/>
      <c r="AK813" s="67">
        <f t="shared" si="417"/>
        <v>0</v>
      </c>
      <c r="AL813" s="28">
        <f t="shared" si="418"/>
        <v>0</v>
      </c>
      <c r="AM813" s="28">
        <f t="shared" si="419"/>
        <v>0.1</v>
      </c>
      <c r="AN813" s="26">
        <f t="shared" si="420"/>
        <v>0.1</v>
      </c>
      <c r="AO813" s="87">
        <f t="shared" si="421"/>
        <v>145626.51678434567</v>
      </c>
      <c r="AP813" s="87">
        <f t="shared" si="399"/>
        <v>44301.516784345658</v>
      </c>
      <c r="AQ813" s="66">
        <f t="shared" si="400"/>
        <v>14695380</v>
      </c>
      <c r="AR813" s="66">
        <f t="shared" si="401"/>
        <v>14695380</v>
      </c>
      <c r="AS813" s="66">
        <f t="shared" si="402"/>
        <v>784800</v>
      </c>
      <c r="AT813" s="45">
        <f t="shared" si="406"/>
        <v>15625806.516784346</v>
      </c>
      <c r="AU813" s="75"/>
    </row>
    <row r="814" spans="2:47" x14ac:dyDescent="0.3">
      <c r="B814" s="41">
        <f t="shared" si="407"/>
        <v>3920</v>
      </c>
      <c r="C814" s="8">
        <f t="shared" si="422"/>
        <v>39.200000000000003</v>
      </c>
      <c r="D814" s="73">
        <f t="shared" si="403"/>
        <v>52.43</v>
      </c>
      <c r="E814" s="29">
        <f t="shared" si="425"/>
        <v>12984.128551929862</v>
      </c>
      <c r="F814" s="29">
        <f t="shared" si="408"/>
        <v>16.561388459095621</v>
      </c>
      <c r="G814" s="29">
        <f t="shared" si="423"/>
        <v>22.150857064040391</v>
      </c>
      <c r="H814" s="17">
        <f t="shared" si="409"/>
        <v>17366.271938206093</v>
      </c>
      <c r="I814" s="29">
        <f t="shared" si="410"/>
        <v>2.2250485660981263</v>
      </c>
      <c r="J814" s="29">
        <f t="shared" si="404"/>
        <v>20.847057720370817</v>
      </c>
      <c r="K814" s="39">
        <f t="shared" si="411"/>
        <v>1400</v>
      </c>
      <c r="L814" s="49">
        <f t="shared" si="394"/>
        <v>0</v>
      </c>
      <c r="M814" s="48">
        <f t="shared" si="395"/>
        <v>4.2266987561397071</v>
      </c>
      <c r="N814" s="51">
        <f t="shared" si="405"/>
        <v>0</v>
      </c>
      <c r="O814" s="54">
        <f t="shared" si="424"/>
        <v>18.880500609176615</v>
      </c>
      <c r="P814" s="34">
        <f t="shared" si="412"/>
        <v>1.7671458676442586</v>
      </c>
      <c r="Q814" s="30">
        <f t="shared" si="413"/>
        <v>0</v>
      </c>
      <c r="R814" s="58">
        <f t="shared" si="414"/>
        <v>0</v>
      </c>
      <c r="S814" s="58">
        <f t="shared" si="415"/>
        <v>0</v>
      </c>
      <c r="T814" s="58">
        <f t="shared" si="396"/>
        <v>100</v>
      </c>
      <c r="U814" s="88" t="str">
        <f>IF(R814=0,"-",FORECAST($C$8,Инклинометрия!$B$2:$B$152,Инклинометрия!$A$2:$A$152))</f>
        <v>-</v>
      </c>
      <c r="V814" s="88" t="str">
        <f>IF(R814=0,"-",FORECAST($C$8-R814,Инклинометрия!$B$2:$B$152,Инклинометрия!$A$2:$A$152))</f>
        <v>-</v>
      </c>
      <c r="W814" s="88" t="str">
        <f>IF(R814&gt;0,FORECAST($C$8,Инклинометрия!$B$2:$B$152,Инклинометрия!$A$2:$A$152),IF(AB814=$C$8,"-",FORECAST($C$8-AB814,Инклинометрия!$B$2:$B$152,Инклинометрия!$A$2:$A$152)))</f>
        <v>-</v>
      </c>
      <c r="X814" s="88" t="str">
        <f>IF(S814=0,"-",FORECAST($C$8-(S814+AB814),Инклинометрия!$B$2:$B$152,Инклинометрия!$A$2:$A$152))</f>
        <v>-</v>
      </c>
      <c r="Y814" s="88">
        <f>FORECAST($C$8+T814,Инклинометрия!$B$2:$B$152,Инклинометрия!$A$2:$A$152)</f>
        <v>1425</v>
      </c>
      <c r="Z814" s="88">
        <f>IF(R814=0,FORECAST($C$6-T814,Инклинометрия!$B$2:$B$152,Инклинометрия!$A$2:$A$152),FORECAST($C$8,Инклинометрия!$B$2:$B$152,Инклинометрия!$A$2:$A$152))</f>
        <v>1330</v>
      </c>
      <c r="AA814" s="61">
        <f t="shared" si="397"/>
        <v>1400</v>
      </c>
      <c r="AB814" s="62">
        <f t="shared" si="416"/>
        <v>1400</v>
      </c>
      <c r="AC814" s="62">
        <f t="shared" si="398"/>
        <v>0</v>
      </c>
      <c r="AD814" s="65">
        <f>IF(R814=0,FORECAST($C$8,Инклинометрия!$B$2:$B$152,Инклинометрия!$A$2:$A$152),V814)</f>
        <v>1330</v>
      </c>
      <c r="AE814" s="65">
        <f>FORECAST($C$8-(R814+AA814),Инклинометрия!$B$2:$B$152,Инклинометрия!$A$2:$A$152)</f>
        <v>0</v>
      </c>
      <c r="AF814" s="65">
        <f>IF(AB814=0,"-",FORECAST($C$8,Инклинометрия!$B$2:$B$152,Инклинометрия!$A$2:$A$152))</f>
        <v>1330</v>
      </c>
      <c r="AG814" s="65">
        <f>IF(AB814=0,"-",FORECAST($C$8-AB814,Инклинометрия!$B$2:$B$152,Инклинометрия!$A$2:$A$152))</f>
        <v>0</v>
      </c>
      <c r="AH814" s="65" t="str">
        <f>IF(AC814=0,"-",FORECAST($C$8+AC814,Инклинометрия!$B$2:$B$152,Инклинометрия!$A$2:$A$152))</f>
        <v>-</v>
      </c>
      <c r="AI814" s="89" t="str">
        <f>IF(AC814=0,"-",FORECAST($C$8,Инклинометрия!$B$2:$B$152,Инклинометрия!$A$2:$A$152))</f>
        <v>-</v>
      </c>
      <c r="AJ814" s="28"/>
      <c r="AK814" s="67">
        <f t="shared" si="417"/>
        <v>0</v>
      </c>
      <c r="AL814" s="28">
        <f t="shared" si="418"/>
        <v>0</v>
      </c>
      <c r="AM814" s="28">
        <f t="shared" si="419"/>
        <v>0.1</v>
      </c>
      <c r="AN814" s="26">
        <f t="shared" si="420"/>
        <v>0.1</v>
      </c>
      <c r="AO814" s="87">
        <f t="shared" si="421"/>
        <v>145626.51678434567</v>
      </c>
      <c r="AP814" s="87">
        <f t="shared" si="399"/>
        <v>44301.516784345658</v>
      </c>
      <c r="AQ814" s="66">
        <f t="shared" si="400"/>
        <v>14695380</v>
      </c>
      <c r="AR814" s="66">
        <f t="shared" si="401"/>
        <v>14695380</v>
      </c>
      <c r="AS814" s="66">
        <f t="shared" si="402"/>
        <v>784800</v>
      </c>
      <c r="AT814" s="45">
        <f t="shared" si="406"/>
        <v>15625806.516784346</v>
      </c>
      <c r="AU814" s="75"/>
    </row>
    <row r="815" spans="2:47" x14ac:dyDescent="0.3">
      <c r="B815" s="41">
        <f t="shared" si="407"/>
        <v>3925</v>
      </c>
      <c r="C815" s="8">
        <f t="shared" si="422"/>
        <v>39.25</v>
      </c>
      <c r="D815" s="73">
        <f t="shared" si="403"/>
        <v>52.496875000000003</v>
      </c>
      <c r="E815" s="29">
        <f t="shared" si="425"/>
        <v>13000.689940388955</v>
      </c>
      <c r="F815" s="29">
        <f t="shared" si="408"/>
        <v>16.561388459093266</v>
      </c>
      <c r="G815" s="29">
        <f t="shared" si="423"/>
        <v>22.15085706403724</v>
      </c>
      <c r="H815" s="17">
        <f t="shared" si="409"/>
        <v>17388.422795270129</v>
      </c>
      <c r="I815" s="29">
        <f t="shared" si="410"/>
        <v>2.2250485660981263</v>
      </c>
      <c r="J815" s="29">
        <f t="shared" si="404"/>
        <v>20.847057720369335</v>
      </c>
      <c r="K815" s="39">
        <f t="shared" si="411"/>
        <v>1400</v>
      </c>
      <c r="L815" s="49">
        <f t="shared" si="394"/>
        <v>0</v>
      </c>
      <c r="M815" s="48">
        <f t="shared" si="395"/>
        <v>4.2266987561397071</v>
      </c>
      <c r="N815" s="51">
        <f t="shared" si="405"/>
        <v>0</v>
      </c>
      <c r="O815" s="54">
        <f t="shared" si="424"/>
        <v>18.880500609176615</v>
      </c>
      <c r="P815" s="34">
        <f t="shared" si="412"/>
        <v>1.7671458676442586</v>
      </c>
      <c r="Q815" s="30">
        <f t="shared" si="413"/>
        <v>0</v>
      </c>
      <c r="R815" s="58">
        <f t="shared" si="414"/>
        <v>0</v>
      </c>
      <c r="S815" s="58">
        <f t="shared" si="415"/>
        <v>0</v>
      </c>
      <c r="T815" s="58">
        <f t="shared" si="396"/>
        <v>100</v>
      </c>
      <c r="U815" s="88" t="str">
        <f>IF(R815=0,"-",FORECAST($C$8,Инклинометрия!$B$2:$B$152,Инклинометрия!$A$2:$A$152))</f>
        <v>-</v>
      </c>
      <c r="V815" s="88" t="str">
        <f>IF(R815=0,"-",FORECAST($C$8-R815,Инклинометрия!$B$2:$B$152,Инклинометрия!$A$2:$A$152))</f>
        <v>-</v>
      </c>
      <c r="W815" s="88" t="str">
        <f>IF(R815&gt;0,FORECAST($C$8,Инклинометрия!$B$2:$B$152,Инклинометрия!$A$2:$A$152),IF(AB815=$C$8,"-",FORECAST($C$8-AB815,Инклинометрия!$B$2:$B$152,Инклинометрия!$A$2:$A$152)))</f>
        <v>-</v>
      </c>
      <c r="X815" s="88" t="str">
        <f>IF(S815=0,"-",FORECAST($C$8-(S815+AB815),Инклинометрия!$B$2:$B$152,Инклинометрия!$A$2:$A$152))</f>
        <v>-</v>
      </c>
      <c r="Y815" s="88">
        <f>FORECAST($C$8+T815,Инклинометрия!$B$2:$B$152,Инклинометрия!$A$2:$A$152)</f>
        <v>1425</v>
      </c>
      <c r="Z815" s="88">
        <f>IF(R815=0,FORECAST($C$6-T815,Инклинометрия!$B$2:$B$152,Инклинометрия!$A$2:$A$152),FORECAST($C$8,Инклинометрия!$B$2:$B$152,Инклинометрия!$A$2:$A$152))</f>
        <v>1330</v>
      </c>
      <c r="AA815" s="61">
        <f t="shared" si="397"/>
        <v>1400</v>
      </c>
      <c r="AB815" s="62">
        <f t="shared" si="416"/>
        <v>1400</v>
      </c>
      <c r="AC815" s="62">
        <f t="shared" si="398"/>
        <v>0</v>
      </c>
      <c r="AD815" s="65">
        <f>IF(R815=0,FORECAST($C$8,Инклинометрия!$B$2:$B$152,Инклинометрия!$A$2:$A$152),V815)</f>
        <v>1330</v>
      </c>
      <c r="AE815" s="65">
        <f>FORECAST($C$8-(R815+AA815),Инклинометрия!$B$2:$B$152,Инклинометрия!$A$2:$A$152)</f>
        <v>0</v>
      </c>
      <c r="AF815" s="65">
        <f>IF(AB815=0,"-",FORECAST($C$8,Инклинометрия!$B$2:$B$152,Инклинометрия!$A$2:$A$152))</f>
        <v>1330</v>
      </c>
      <c r="AG815" s="65">
        <f>IF(AB815=0,"-",FORECAST($C$8-AB815,Инклинометрия!$B$2:$B$152,Инклинометрия!$A$2:$A$152))</f>
        <v>0</v>
      </c>
      <c r="AH815" s="65" t="str">
        <f>IF(AC815=0,"-",FORECAST($C$8+AC815,Инклинометрия!$B$2:$B$152,Инклинометрия!$A$2:$A$152))</f>
        <v>-</v>
      </c>
      <c r="AI815" s="89" t="str">
        <f>IF(AC815=0,"-",FORECAST($C$8,Инклинометрия!$B$2:$B$152,Инклинометрия!$A$2:$A$152))</f>
        <v>-</v>
      </c>
      <c r="AJ815" s="28"/>
      <c r="AK815" s="67">
        <f t="shared" si="417"/>
        <v>0</v>
      </c>
      <c r="AL815" s="28">
        <f t="shared" si="418"/>
        <v>0</v>
      </c>
      <c r="AM815" s="28">
        <f t="shared" si="419"/>
        <v>0.1</v>
      </c>
      <c r="AN815" s="26">
        <f t="shared" si="420"/>
        <v>0.1</v>
      </c>
      <c r="AO815" s="87">
        <f t="shared" si="421"/>
        <v>145626.51678434567</v>
      </c>
      <c r="AP815" s="87">
        <f t="shared" si="399"/>
        <v>44301.516784345658</v>
      </c>
      <c r="AQ815" s="66">
        <f t="shared" si="400"/>
        <v>14695380</v>
      </c>
      <c r="AR815" s="66">
        <f t="shared" si="401"/>
        <v>14695380</v>
      </c>
      <c r="AS815" s="66">
        <f t="shared" si="402"/>
        <v>784800</v>
      </c>
      <c r="AT815" s="45">
        <f t="shared" si="406"/>
        <v>15625806.516784346</v>
      </c>
      <c r="AU815" s="75"/>
    </row>
    <row r="816" spans="2:47" x14ac:dyDescent="0.3">
      <c r="B816" s="41">
        <f t="shared" si="407"/>
        <v>3930</v>
      </c>
      <c r="C816" s="8">
        <f t="shared" si="422"/>
        <v>39.300000000000004</v>
      </c>
      <c r="D816" s="73">
        <f t="shared" si="403"/>
        <v>52.563750000000006</v>
      </c>
      <c r="E816" s="29">
        <f t="shared" si="425"/>
        <v>13017.251328848051</v>
      </c>
      <c r="F816" s="29">
        <f t="shared" si="408"/>
        <v>16.561388459095621</v>
      </c>
      <c r="G816" s="29">
        <f t="shared" si="423"/>
        <v>22.150857064040391</v>
      </c>
      <c r="H816" s="17">
        <f t="shared" si="409"/>
        <v>17410.573652334169</v>
      </c>
      <c r="I816" s="29">
        <f t="shared" si="410"/>
        <v>2.2250485660981263</v>
      </c>
      <c r="J816" s="29">
        <f t="shared" si="404"/>
        <v>20.847057720370817</v>
      </c>
      <c r="K816" s="39">
        <f t="shared" si="411"/>
        <v>1400</v>
      </c>
      <c r="L816" s="49">
        <f t="shared" si="394"/>
        <v>0</v>
      </c>
      <c r="M816" s="48">
        <f t="shared" si="395"/>
        <v>4.2266987561397071</v>
      </c>
      <c r="N816" s="51">
        <f t="shared" si="405"/>
        <v>0</v>
      </c>
      <c r="O816" s="54">
        <f t="shared" si="424"/>
        <v>18.880500609176615</v>
      </c>
      <c r="P816" s="34">
        <f t="shared" si="412"/>
        <v>1.7671458676442586</v>
      </c>
      <c r="Q816" s="30">
        <f t="shared" si="413"/>
        <v>0</v>
      </c>
      <c r="R816" s="58">
        <f t="shared" si="414"/>
        <v>0</v>
      </c>
      <c r="S816" s="58">
        <f t="shared" si="415"/>
        <v>0</v>
      </c>
      <c r="T816" s="58">
        <f t="shared" si="396"/>
        <v>100</v>
      </c>
      <c r="U816" s="88" t="str">
        <f>IF(R816=0,"-",FORECAST($C$8,Инклинометрия!$B$2:$B$152,Инклинометрия!$A$2:$A$152))</f>
        <v>-</v>
      </c>
      <c r="V816" s="88" t="str">
        <f>IF(R816=0,"-",FORECAST($C$8-R816,Инклинометрия!$B$2:$B$152,Инклинометрия!$A$2:$A$152))</f>
        <v>-</v>
      </c>
      <c r="W816" s="88" t="str">
        <f>IF(R816&gt;0,FORECAST($C$8,Инклинометрия!$B$2:$B$152,Инклинометрия!$A$2:$A$152),IF(AB816=$C$8,"-",FORECAST($C$8-AB816,Инклинометрия!$B$2:$B$152,Инклинометрия!$A$2:$A$152)))</f>
        <v>-</v>
      </c>
      <c r="X816" s="88" t="str">
        <f>IF(S816=0,"-",FORECAST($C$8-(S816+AB816),Инклинометрия!$B$2:$B$152,Инклинометрия!$A$2:$A$152))</f>
        <v>-</v>
      </c>
      <c r="Y816" s="88">
        <f>FORECAST($C$8+T816,Инклинометрия!$B$2:$B$152,Инклинометрия!$A$2:$A$152)</f>
        <v>1425</v>
      </c>
      <c r="Z816" s="88">
        <f>IF(R816=0,FORECAST($C$6-T816,Инклинометрия!$B$2:$B$152,Инклинометрия!$A$2:$A$152),FORECAST($C$8,Инклинометрия!$B$2:$B$152,Инклинометрия!$A$2:$A$152))</f>
        <v>1330</v>
      </c>
      <c r="AA816" s="61">
        <f t="shared" si="397"/>
        <v>1400</v>
      </c>
      <c r="AB816" s="62">
        <f t="shared" si="416"/>
        <v>1400</v>
      </c>
      <c r="AC816" s="62">
        <f t="shared" si="398"/>
        <v>0</v>
      </c>
      <c r="AD816" s="65">
        <f>IF(R816=0,FORECAST($C$8,Инклинометрия!$B$2:$B$152,Инклинометрия!$A$2:$A$152),V816)</f>
        <v>1330</v>
      </c>
      <c r="AE816" s="65">
        <f>FORECAST($C$8-(R816+AA816),Инклинометрия!$B$2:$B$152,Инклинометрия!$A$2:$A$152)</f>
        <v>0</v>
      </c>
      <c r="AF816" s="65">
        <f>IF(AB816=0,"-",FORECAST($C$8,Инклинометрия!$B$2:$B$152,Инклинометрия!$A$2:$A$152))</f>
        <v>1330</v>
      </c>
      <c r="AG816" s="65">
        <f>IF(AB816=0,"-",FORECAST($C$8-AB816,Инклинометрия!$B$2:$B$152,Инклинометрия!$A$2:$A$152))</f>
        <v>0</v>
      </c>
      <c r="AH816" s="65" t="str">
        <f>IF(AC816=0,"-",FORECAST($C$8+AC816,Инклинометрия!$B$2:$B$152,Инклинометрия!$A$2:$A$152))</f>
        <v>-</v>
      </c>
      <c r="AI816" s="89" t="str">
        <f>IF(AC816=0,"-",FORECAST($C$8,Инклинометрия!$B$2:$B$152,Инклинометрия!$A$2:$A$152))</f>
        <v>-</v>
      </c>
      <c r="AJ816" s="28"/>
      <c r="AK816" s="67">
        <f t="shared" si="417"/>
        <v>0</v>
      </c>
      <c r="AL816" s="28">
        <f t="shared" si="418"/>
        <v>0</v>
      </c>
      <c r="AM816" s="28">
        <f t="shared" si="419"/>
        <v>0.1</v>
      </c>
      <c r="AN816" s="26">
        <f t="shared" si="420"/>
        <v>0.1</v>
      </c>
      <c r="AO816" s="87">
        <f t="shared" si="421"/>
        <v>145626.51678434567</v>
      </c>
      <c r="AP816" s="87">
        <f t="shared" si="399"/>
        <v>44301.516784345658</v>
      </c>
      <c r="AQ816" s="66">
        <f t="shared" si="400"/>
        <v>14695380</v>
      </c>
      <c r="AR816" s="66">
        <f t="shared" si="401"/>
        <v>14695380</v>
      </c>
      <c r="AS816" s="66">
        <f t="shared" si="402"/>
        <v>784800</v>
      </c>
      <c r="AT816" s="45">
        <f t="shared" si="406"/>
        <v>15625806.516784346</v>
      </c>
      <c r="AU816" s="75"/>
    </row>
    <row r="817" spans="2:47" x14ac:dyDescent="0.3">
      <c r="B817" s="41">
        <f t="shared" si="407"/>
        <v>3935</v>
      </c>
      <c r="C817" s="8">
        <f t="shared" si="422"/>
        <v>39.35</v>
      </c>
      <c r="D817" s="73">
        <f t="shared" si="403"/>
        <v>52.630625000000002</v>
      </c>
      <c r="E817" s="29">
        <f t="shared" si="425"/>
        <v>13033.812717307144</v>
      </c>
      <c r="F817" s="29">
        <f t="shared" si="408"/>
        <v>16.561388459093266</v>
      </c>
      <c r="G817" s="29">
        <f t="shared" si="423"/>
        <v>22.15085706403724</v>
      </c>
      <c r="H817" s="17">
        <f t="shared" si="409"/>
        <v>17432.724509398206</v>
      </c>
      <c r="I817" s="29">
        <f t="shared" si="410"/>
        <v>2.2250485660981263</v>
      </c>
      <c r="J817" s="29">
        <f t="shared" si="404"/>
        <v>20.847057720369335</v>
      </c>
      <c r="K817" s="39">
        <f t="shared" si="411"/>
        <v>1400</v>
      </c>
      <c r="L817" s="49">
        <f t="shared" si="394"/>
        <v>0</v>
      </c>
      <c r="M817" s="48">
        <f t="shared" si="395"/>
        <v>4.2266987561397071</v>
      </c>
      <c r="N817" s="51">
        <f t="shared" si="405"/>
        <v>0</v>
      </c>
      <c r="O817" s="54">
        <f t="shared" si="424"/>
        <v>18.880500609176615</v>
      </c>
      <c r="P817" s="34">
        <f t="shared" si="412"/>
        <v>1.7671458676442586</v>
      </c>
      <c r="Q817" s="30">
        <f t="shared" si="413"/>
        <v>0</v>
      </c>
      <c r="R817" s="58">
        <f t="shared" si="414"/>
        <v>0</v>
      </c>
      <c r="S817" s="58">
        <f t="shared" si="415"/>
        <v>0</v>
      </c>
      <c r="T817" s="58">
        <f t="shared" si="396"/>
        <v>100</v>
      </c>
      <c r="U817" s="88" t="str">
        <f>IF(R817=0,"-",FORECAST($C$8,Инклинометрия!$B$2:$B$152,Инклинометрия!$A$2:$A$152))</f>
        <v>-</v>
      </c>
      <c r="V817" s="88" t="str">
        <f>IF(R817=0,"-",FORECAST($C$8-R817,Инклинометрия!$B$2:$B$152,Инклинометрия!$A$2:$A$152))</f>
        <v>-</v>
      </c>
      <c r="W817" s="88" t="str">
        <f>IF(R817&gt;0,FORECAST($C$8,Инклинометрия!$B$2:$B$152,Инклинометрия!$A$2:$A$152),IF(AB817=$C$8,"-",FORECAST($C$8-AB817,Инклинометрия!$B$2:$B$152,Инклинометрия!$A$2:$A$152)))</f>
        <v>-</v>
      </c>
      <c r="X817" s="88" t="str">
        <f>IF(S817=0,"-",FORECAST($C$8-(S817+AB817),Инклинометрия!$B$2:$B$152,Инклинометрия!$A$2:$A$152))</f>
        <v>-</v>
      </c>
      <c r="Y817" s="88">
        <f>FORECAST($C$8+T817,Инклинометрия!$B$2:$B$152,Инклинометрия!$A$2:$A$152)</f>
        <v>1425</v>
      </c>
      <c r="Z817" s="88">
        <f>IF(R817=0,FORECAST($C$6-T817,Инклинометрия!$B$2:$B$152,Инклинометрия!$A$2:$A$152),FORECAST($C$8,Инклинометрия!$B$2:$B$152,Инклинометрия!$A$2:$A$152))</f>
        <v>1330</v>
      </c>
      <c r="AA817" s="61">
        <f t="shared" si="397"/>
        <v>1400</v>
      </c>
      <c r="AB817" s="62">
        <f t="shared" si="416"/>
        <v>1400</v>
      </c>
      <c r="AC817" s="62">
        <f t="shared" si="398"/>
        <v>0</v>
      </c>
      <c r="AD817" s="65">
        <f>IF(R817=0,FORECAST($C$8,Инклинометрия!$B$2:$B$152,Инклинометрия!$A$2:$A$152),V817)</f>
        <v>1330</v>
      </c>
      <c r="AE817" s="65">
        <f>FORECAST($C$8-(R817+AA817),Инклинометрия!$B$2:$B$152,Инклинометрия!$A$2:$A$152)</f>
        <v>0</v>
      </c>
      <c r="AF817" s="65">
        <f>IF(AB817=0,"-",FORECAST($C$8,Инклинометрия!$B$2:$B$152,Инклинометрия!$A$2:$A$152))</f>
        <v>1330</v>
      </c>
      <c r="AG817" s="65">
        <f>IF(AB817=0,"-",FORECAST($C$8-AB817,Инклинометрия!$B$2:$B$152,Инклинометрия!$A$2:$A$152))</f>
        <v>0</v>
      </c>
      <c r="AH817" s="65" t="str">
        <f>IF(AC817=0,"-",FORECAST($C$8+AC817,Инклинометрия!$B$2:$B$152,Инклинометрия!$A$2:$A$152))</f>
        <v>-</v>
      </c>
      <c r="AI817" s="89" t="str">
        <f>IF(AC817=0,"-",FORECAST($C$8,Инклинометрия!$B$2:$B$152,Инклинометрия!$A$2:$A$152))</f>
        <v>-</v>
      </c>
      <c r="AJ817" s="28"/>
      <c r="AK817" s="67">
        <f t="shared" si="417"/>
        <v>0</v>
      </c>
      <c r="AL817" s="28">
        <f t="shared" si="418"/>
        <v>0</v>
      </c>
      <c r="AM817" s="28">
        <f t="shared" si="419"/>
        <v>0.1</v>
      </c>
      <c r="AN817" s="26">
        <f t="shared" si="420"/>
        <v>0.1</v>
      </c>
      <c r="AO817" s="87">
        <f t="shared" si="421"/>
        <v>145626.51678434567</v>
      </c>
      <c r="AP817" s="87">
        <f t="shared" si="399"/>
        <v>44301.516784345658</v>
      </c>
      <c r="AQ817" s="66">
        <f t="shared" si="400"/>
        <v>14695380</v>
      </c>
      <c r="AR817" s="66">
        <f t="shared" si="401"/>
        <v>14695380</v>
      </c>
      <c r="AS817" s="66">
        <f t="shared" si="402"/>
        <v>784800</v>
      </c>
      <c r="AT817" s="45">
        <f t="shared" si="406"/>
        <v>15625806.516784346</v>
      </c>
      <c r="AU817" s="75"/>
    </row>
    <row r="818" spans="2:47" x14ac:dyDescent="0.3">
      <c r="B818" s="41">
        <f t="shared" si="407"/>
        <v>3940</v>
      </c>
      <c r="C818" s="8">
        <f t="shared" si="422"/>
        <v>39.4</v>
      </c>
      <c r="D818" s="73">
        <f t="shared" si="403"/>
        <v>52.697499999999998</v>
      </c>
      <c r="E818" s="29">
        <f t="shared" si="425"/>
        <v>13050.374105766236</v>
      </c>
      <c r="F818" s="29">
        <f t="shared" si="408"/>
        <v>16.561388459093266</v>
      </c>
      <c r="G818" s="29">
        <f t="shared" si="423"/>
        <v>22.15085706403724</v>
      </c>
      <c r="H818" s="17">
        <f t="shared" si="409"/>
        <v>17454.875366462242</v>
      </c>
      <c r="I818" s="29">
        <f t="shared" si="410"/>
        <v>2.2250485660981263</v>
      </c>
      <c r="J818" s="29">
        <f t="shared" si="404"/>
        <v>20.847057720369335</v>
      </c>
      <c r="K818" s="39">
        <f t="shared" si="411"/>
        <v>1400</v>
      </c>
      <c r="L818" s="49">
        <f t="shared" si="394"/>
        <v>0</v>
      </c>
      <c r="M818" s="48">
        <f t="shared" si="395"/>
        <v>4.2266987561397071</v>
      </c>
      <c r="N818" s="51">
        <f t="shared" si="405"/>
        <v>0</v>
      </c>
      <c r="O818" s="54">
        <f t="shared" si="424"/>
        <v>18.880500609176615</v>
      </c>
      <c r="P818" s="34">
        <f t="shared" si="412"/>
        <v>1.7671458676442586</v>
      </c>
      <c r="Q818" s="30">
        <f t="shared" si="413"/>
        <v>0</v>
      </c>
      <c r="R818" s="58">
        <f t="shared" si="414"/>
        <v>0</v>
      </c>
      <c r="S818" s="58">
        <f t="shared" si="415"/>
        <v>0</v>
      </c>
      <c r="T818" s="58">
        <f t="shared" si="396"/>
        <v>100</v>
      </c>
      <c r="U818" s="88" t="str">
        <f>IF(R818=0,"-",FORECAST($C$8,Инклинометрия!$B$2:$B$152,Инклинометрия!$A$2:$A$152))</f>
        <v>-</v>
      </c>
      <c r="V818" s="88" t="str">
        <f>IF(R818=0,"-",FORECAST($C$8-R818,Инклинометрия!$B$2:$B$152,Инклинометрия!$A$2:$A$152))</f>
        <v>-</v>
      </c>
      <c r="W818" s="88" t="str">
        <f>IF(R818&gt;0,FORECAST($C$8,Инклинометрия!$B$2:$B$152,Инклинометрия!$A$2:$A$152),IF(AB818=$C$8,"-",FORECAST($C$8-AB818,Инклинометрия!$B$2:$B$152,Инклинометрия!$A$2:$A$152)))</f>
        <v>-</v>
      </c>
      <c r="X818" s="88" t="str">
        <f>IF(S818=0,"-",FORECAST($C$8-(S818+AB818),Инклинометрия!$B$2:$B$152,Инклинометрия!$A$2:$A$152))</f>
        <v>-</v>
      </c>
      <c r="Y818" s="88">
        <f>FORECAST($C$8+T818,Инклинометрия!$B$2:$B$152,Инклинометрия!$A$2:$A$152)</f>
        <v>1425</v>
      </c>
      <c r="Z818" s="88">
        <f>IF(R818=0,FORECAST($C$6-T818,Инклинометрия!$B$2:$B$152,Инклинометрия!$A$2:$A$152),FORECAST($C$8,Инклинометрия!$B$2:$B$152,Инклинометрия!$A$2:$A$152))</f>
        <v>1330</v>
      </c>
      <c r="AA818" s="61">
        <f t="shared" si="397"/>
        <v>1400</v>
      </c>
      <c r="AB818" s="62">
        <f t="shared" si="416"/>
        <v>1400</v>
      </c>
      <c r="AC818" s="62">
        <f t="shared" si="398"/>
        <v>0</v>
      </c>
      <c r="AD818" s="65">
        <f>IF(R818=0,FORECAST($C$8,Инклинометрия!$B$2:$B$152,Инклинометрия!$A$2:$A$152),V818)</f>
        <v>1330</v>
      </c>
      <c r="AE818" s="65">
        <f>FORECAST($C$8-(R818+AA818),Инклинометрия!$B$2:$B$152,Инклинометрия!$A$2:$A$152)</f>
        <v>0</v>
      </c>
      <c r="AF818" s="65">
        <f>IF(AB818=0,"-",FORECAST($C$8,Инклинометрия!$B$2:$B$152,Инклинометрия!$A$2:$A$152))</f>
        <v>1330</v>
      </c>
      <c r="AG818" s="65">
        <f>IF(AB818=0,"-",FORECAST($C$8-AB818,Инклинометрия!$B$2:$B$152,Инклинометрия!$A$2:$A$152))</f>
        <v>0</v>
      </c>
      <c r="AH818" s="65" t="str">
        <f>IF(AC818=0,"-",FORECAST($C$8+AC818,Инклинометрия!$B$2:$B$152,Инклинометрия!$A$2:$A$152))</f>
        <v>-</v>
      </c>
      <c r="AI818" s="89" t="str">
        <f>IF(AC818=0,"-",FORECAST($C$8,Инклинометрия!$B$2:$B$152,Инклинометрия!$A$2:$A$152))</f>
        <v>-</v>
      </c>
      <c r="AJ818" s="28"/>
      <c r="AK818" s="67">
        <f t="shared" si="417"/>
        <v>0</v>
      </c>
      <c r="AL818" s="28">
        <f t="shared" si="418"/>
        <v>0</v>
      </c>
      <c r="AM818" s="28">
        <f t="shared" si="419"/>
        <v>0.1</v>
      </c>
      <c r="AN818" s="26">
        <f t="shared" si="420"/>
        <v>0.1</v>
      </c>
      <c r="AO818" s="87">
        <f t="shared" si="421"/>
        <v>145626.51678434567</v>
      </c>
      <c r="AP818" s="87">
        <f t="shared" si="399"/>
        <v>44301.516784345658</v>
      </c>
      <c r="AQ818" s="66">
        <f t="shared" si="400"/>
        <v>14695380</v>
      </c>
      <c r="AR818" s="66">
        <f t="shared" si="401"/>
        <v>14695380</v>
      </c>
      <c r="AS818" s="66">
        <f t="shared" si="402"/>
        <v>784800</v>
      </c>
      <c r="AT818" s="45">
        <f t="shared" si="406"/>
        <v>15625806.516784346</v>
      </c>
      <c r="AU818" s="75"/>
    </row>
    <row r="819" spans="2:47" x14ac:dyDescent="0.3">
      <c r="B819" s="41">
        <f t="shared" si="407"/>
        <v>3945</v>
      </c>
      <c r="C819" s="8">
        <f t="shared" si="422"/>
        <v>39.450000000000003</v>
      </c>
      <c r="D819" s="73">
        <f t="shared" si="403"/>
        <v>52.764375000000001</v>
      </c>
      <c r="E819" s="29">
        <f t="shared" si="425"/>
        <v>13066.935494225332</v>
      </c>
      <c r="F819" s="29">
        <f t="shared" si="408"/>
        <v>16.561388459095621</v>
      </c>
      <c r="G819" s="29">
        <f t="shared" si="423"/>
        <v>22.150857064040391</v>
      </c>
      <c r="H819" s="17">
        <f t="shared" si="409"/>
        <v>17477.026223526282</v>
      </c>
      <c r="I819" s="29">
        <f t="shared" si="410"/>
        <v>2.2250485660981263</v>
      </c>
      <c r="J819" s="29">
        <f t="shared" si="404"/>
        <v>20.847057720370817</v>
      </c>
      <c r="K819" s="39">
        <f t="shared" si="411"/>
        <v>1400</v>
      </c>
      <c r="L819" s="49">
        <f t="shared" si="394"/>
        <v>0</v>
      </c>
      <c r="M819" s="48">
        <f t="shared" si="395"/>
        <v>4.2266987561397071</v>
      </c>
      <c r="N819" s="51">
        <f t="shared" si="405"/>
        <v>0</v>
      </c>
      <c r="O819" s="54">
        <f t="shared" si="424"/>
        <v>18.880500609176615</v>
      </c>
      <c r="P819" s="34">
        <f t="shared" si="412"/>
        <v>1.7671458676442586</v>
      </c>
      <c r="Q819" s="30">
        <f t="shared" si="413"/>
        <v>0</v>
      </c>
      <c r="R819" s="58">
        <f t="shared" si="414"/>
        <v>0</v>
      </c>
      <c r="S819" s="58">
        <f t="shared" si="415"/>
        <v>0</v>
      </c>
      <c r="T819" s="58">
        <f t="shared" si="396"/>
        <v>100</v>
      </c>
      <c r="U819" s="88" t="str">
        <f>IF(R819=0,"-",FORECAST($C$8,Инклинометрия!$B$2:$B$152,Инклинометрия!$A$2:$A$152))</f>
        <v>-</v>
      </c>
      <c r="V819" s="88" t="str">
        <f>IF(R819=0,"-",FORECAST($C$8-R819,Инклинометрия!$B$2:$B$152,Инклинометрия!$A$2:$A$152))</f>
        <v>-</v>
      </c>
      <c r="W819" s="88" t="str">
        <f>IF(R819&gt;0,FORECAST($C$8,Инклинометрия!$B$2:$B$152,Инклинометрия!$A$2:$A$152),IF(AB819=$C$8,"-",FORECAST($C$8-AB819,Инклинометрия!$B$2:$B$152,Инклинометрия!$A$2:$A$152)))</f>
        <v>-</v>
      </c>
      <c r="X819" s="88" t="str">
        <f>IF(S819=0,"-",FORECAST($C$8-(S819+AB819),Инклинометрия!$B$2:$B$152,Инклинометрия!$A$2:$A$152))</f>
        <v>-</v>
      </c>
      <c r="Y819" s="88">
        <f>FORECAST($C$8+T819,Инклинометрия!$B$2:$B$152,Инклинометрия!$A$2:$A$152)</f>
        <v>1425</v>
      </c>
      <c r="Z819" s="88">
        <f>IF(R819=0,FORECAST($C$6-T819,Инклинометрия!$B$2:$B$152,Инклинометрия!$A$2:$A$152),FORECAST($C$8,Инклинометрия!$B$2:$B$152,Инклинометрия!$A$2:$A$152))</f>
        <v>1330</v>
      </c>
      <c r="AA819" s="61">
        <f t="shared" si="397"/>
        <v>1400</v>
      </c>
      <c r="AB819" s="62">
        <f t="shared" si="416"/>
        <v>1400</v>
      </c>
      <c r="AC819" s="62">
        <f t="shared" si="398"/>
        <v>0</v>
      </c>
      <c r="AD819" s="65">
        <f>IF(R819=0,FORECAST($C$8,Инклинометрия!$B$2:$B$152,Инклинометрия!$A$2:$A$152),V819)</f>
        <v>1330</v>
      </c>
      <c r="AE819" s="65">
        <f>FORECAST($C$8-(R819+AA819),Инклинометрия!$B$2:$B$152,Инклинометрия!$A$2:$A$152)</f>
        <v>0</v>
      </c>
      <c r="AF819" s="65">
        <f>IF(AB819=0,"-",FORECAST($C$8,Инклинометрия!$B$2:$B$152,Инклинометрия!$A$2:$A$152))</f>
        <v>1330</v>
      </c>
      <c r="AG819" s="65">
        <f>IF(AB819=0,"-",FORECAST($C$8-AB819,Инклинометрия!$B$2:$B$152,Инклинометрия!$A$2:$A$152))</f>
        <v>0</v>
      </c>
      <c r="AH819" s="65" t="str">
        <f>IF(AC819=0,"-",FORECAST($C$8+AC819,Инклинометрия!$B$2:$B$152,Инклинометрия!$A$2:$A$152))</f>
        <v>-</v>
      </c>
      <c r="AI819" s="89" t="str">
        <f>IF(AC819=0,"-",FORECAST($C$8,Инклинометрия!$B$2:$B$152,Инклинометрия!$A$2:$A$152))</f>
        <v>-</v>
      </c>
      <c r="AJ819" s="28"/>
      <c r="AK819" s="67">
        <f t="shared" si="417"/>
        <v>0</v>
      </c>
      <c r="AL819" s="28">
        <f t="shared" si="418"/>
        <v>0</v>
      </c>
      <c r="AM819" s="28">
        <f t="shared" si="419"/>
        <v>0.1</v>
      </c>
      <c r="AN819" s="26">
        <f t="shared" si="420"/>
        <v>0.1</v>
      </c>
      <c r="AO819" s="87">
        <f t="shared" si="421"/>
        <v>145626.51678434567</v>
      </c>
      <c r="AP819" s="87">
        <f t="shared" si="399"/>
        <v>44301.516784345658</v>
      </c>
      <c r="AQ819" s="66">
        <f t="shared" si="400"/>
        <v>14695380</v>
      </c>
      <c r="AR819" s="66">
        <f t="shared" si="401"/>
        <v>14695380</v>
      </c>
      <c r="AS819" s="66">
        <f t="shared" si="402"/>
        <v>784800</v>
      </c>
      <c r="AT819" s="45">
        <f t="shared" si="406"/>
        <v>15625806.516784346</v>
      </c>
      <c r="AU819" s="75"/>
    </row>
    <row r="820" spans="2:47" x14ac:dyDescent="0.3">
      <c r="B820" s="41">
        <f t="shared" si="407"/>
        <v>3950</v>
      </c>
      <c r="C820" s="8">
        <f t="shared" si="422"/>
        <v>39.5</v>
      </c>
      <c r="D820" s="73">
        <f t="shared" si="403"/>
        <v>52.831249999999997</v>
      </c>
      <c r="E820" s="29">
        <f t="shared" si="425"/>
        <v>13083.496882684427</v>
      </c>
      <c r="F820" s="29">
        <f t="shared" si="408"/>
        <v>16.561388459093266</v>
      </c>
      <c r="G820" s="29">
        <f t="shared" si="423"/>
        <v>22.15085706403724</v>
      </c>
      <c r="H820" s="17">
        <f t="shared" si="409"/>
        <v>17499.177080590318</v>
      </c>
      <c r="I820" s="29">
        <f t="shared" si="410"/>
        <v>2.2250485660981263</v>
      </c>
      <c r="J820" s="29">
        <f t="shared" si="404"/>
        <v>20.847057720369335</v>
      </c>
      <c r="K820" s="39">
        <f t="shared" si="411"/>
        <v>1400</v>
      </c>
      <c r="L820" s="49">
        <f t="shared" si="394"/>
        <v>0</v>
      </c>
      <c r="M820" s="48">
        <f t="shared" si="395"/>
        <v>4.2266987561397071</v>
      </c>
      <c r="N820" s="51">
        <f t="shared" si="405"/>
        <v>0</v>
      </c>
      <c r="O820" s="54">
        <f t="shared" si="424"/>
        <v>18.880500609176615</v>
      </c>
      <c r="P820" s="34">
        <f t="shared" si="412"/>
        <v>1.7671458676442586</v>
      </c>
      <c r="Q820" s="30">
        <f t="shared" si="413"/>
        <v>0</v>
      </c>
      <c r="R820" s="58">
        <f t="shared" si="414"/>
        <v>0</v>
      </c>
      <c r="S820" s="58">
        <f t="shared" si="415"/>
        <v>0</v>
      </c>
      <c r="T820" s="58">
        <f t="shared" si="396"/>
        <v>100</v>
      </c>
      <c r="U820" s="88" t="str">
        <f>IF(R820=0,"-",FORECAST($C$8,Инклинометрия!$B$2:$B$152,Инклинометрия!$A$2:$A$152))</f>
        <v>-</v>
      </c>
      <c r="V820" s="88" t="str">
        <f>IF(R820=0,"-",FORECAST($C$8-R820,Инклинометрия!$B$2:$B$152,Инклинометрия!$A$2:$A$152))</f>
        <v>-</v>
      </c>
      <c r="W820" s="88" t="str">
        <f>IF(R820&gt;0,FORECAST($C$8,Инклинометрия!$B$2:$B$152,Инклинометрия!$A$2:$A$152),IF(AB820=$C$8,"-",FORECAST($C$8-AB820,Инклинометрия!$B$2:$B$152,Инклинометрия!$A$2:$A$152)))</f>
        <v>-</v>
      </c>
      <c r="X820" s="88" t="str">
        <f>IF(S820=0,"-",FORECAST($C$8-(S820+AB820),Инклинометрия!$B$2:$B$152,Инклинометрия!$A$2:$A$152))</f>
        <v>-</v>
      </c>
      <c r="Y820" s="88">
        <f>FORECAST($C$8+T820,Инклинометрия!$B$2:$B$152,Инклинометрия!$A$2:$A$152)</f>
        <v>1425</v>
      </c>
      <c r="Z820" s="88">
        <f>IF(R820=0,FORECAST($C$6-T820,Инклинометрия!$B$2:$B$152,Инклинометрия!$A$2:$A$152),FORECAST($C$8,Инклинометрия!$B$2:$B$152,Инклинометрия!$A$2:$A$152))</f>
        <v>1330</v>
      </c>
      <c r="AA820" s="61">
        <f t="shared" si="397"/>
        <v>1400</v>
      </c>
      <c r="AB820" s="62">
        <f t="shared" si="416"/>
        <v>1400</v>
      </c>
      <c r="AC820" s="62">
        <f t="shared" si="398"/>
        <v>0</v>
      </c>
      <c r="AD820" s="65">
        <f>IF(R820=0,FORECAST($C$8,Инклинометрия!$B$2:$B$152,Инклинометрия!$A$2:$A$152),V820)</f>
        <v>1330</v>
      </c>
      <c r="AE820" s="65">
        <f>FORECAST($C$8-(R820+AA820),Инклинометрия!$B$2:$B$152,Инклинометрия!$A$2:$A$152)</f>
        <v>0</v>
      </c>
      <c r="AF820" s="65">
        <f>IF(AB820=0,"-",FORECAST($C$8,Инклинометрия!$B$2:$B$152,Инклинометрия!$A$2:$A$152))</f>
        <v>1330</v>
      </c>
      <c r="AG820" s="65">
        <f>IF(AB820=0,"-",FORECAST($C$8-AB820,Инклинометрия!$B$2:$B$152,Инклинометрия!$A$2:$A$152))</f>
        <v>0</v>
      </c>
      <c r="AH820" s="65" t="str">
        <f>IF(AC820=0,"-",FORECAST($C$8+AC820,Инклинометрия!$B$2:$B$152,Инклинометрия!$A$2:$A$152))</f>
        <v>-</v>
      </c>
      <c r="AI820" s="89" t="str">
        <f>IF(AC820=0,"-",FORECAST($C$8,Инклинометрия!$B$2:$B$152,Инклинометрия!$A$2:$A$152))</f>
        <v>-</v>
      </c>
      <c r="AJ820" s="28"/>
      <c r="AK820" s="67">
        <f t="shared" si="417"/>
        <v>0</v>
      </c>
      <c r="AL820" s="28">
        <f t="shared" si="418"/>
        <v>0</v>
      </c>
      <c r="AM820" s="28">
        <f t="shared" si="419"/>
        <v>0.1</v>
      </c>
      <c r="AN820" s="26">
        <f t="shared" si="420"/>
        <v>0.1</v>
      </c>
      <c r="AO820" s="87">
        <f t="shared" si="421"/>
        <v>145626.51678434567</v>
      </c>
      <c r="AP820" s="87">
        <f t="shared" si="399"/>
        <v>44301.516784345658</v>
      </c>
      <c r="AQ820" s="66">
        <f t="shared" si="400"/>
        <v>14695380</v>
      </c>
      <c r="AR820" s="66">
        <f t="shared" si="401"/>
        <v>14695380</v>
      </c>
      <c r="AS820" s="66">
        <f t="shared" si="402"/>
        <v>784800</v>
      </c>
      <c r="AT820" s="45">
        <f t="shared" si="406"/>
        <v>15625806.516784346</v>
      </c>
      <c r="AU820" s="75"/>
    </row>
    <row r="821" spans="2:47" x14ac:dyDescent="0.3">
      <c r="B821" s="41">
        <f t="shared" si="407"/>
        <v>3955</v>
      </c>
      <c r="C821" s="8">
        <f t="shared" si="422"/>
        <v>39.550000000000004</v>
      </c>
      <c r="D821" s="73">
        <f t="shared" si="403"/>
        <v>52.898125000000007</v>
      </c>
      <c r="E821" s="29">
        <f t="shared" si="425"/>
        <v>13100.058271143522</v>
      </c>
      <c r="F821" s="29">
        <f t="shared" si="408"/>
        <v>16.561388459095621</v>
      </c>
      <c r="G821" s="29">
        <f t="shared" si="423"/>
        <v>22.150857064040391</v>
      </c>
      <c r="H821" s="17">
        <f t="shared" si="409"/>
        <v>17521.327937654358</v>
      </c>
      <c r="I821" s="29">
        <f t="shared" si="410"/>
        <v>2.2250485660981263</v>
      </c>
      <c r="J821" s="29">
        <f t="shared" si="404"/>
        <v>20.847057720370817</v>
      </c>
      <c r="K821" s="39">
        <f t="shared" si="411"/>
        <v>1400</v>
      </c>
      <c r="L821" s="49">
        <f t="shared" si="394"/>
        <v>0</v>
      </c>
      <c r="M821" s="48">
        <f t="shared" si="395"/>
        <v>4.2266987561397071</v>
      </c>
      <c r="N821" s="51">
        <f t="shared" si="405"/>
        <v>0</v>
      </c>
      <c r="O821" s="54">
        <f t="shared" si="424"/>
        <v>18.880500609176615</v>
      </c>
      <c r="P821" s="34">
        <f t="shared" si="412"/>
        <v>1.7671458676442586</v>
      </c>
      <c r="Q821" s="30">
        <f t="shared" si="413"/>
        <v>0</v>
      </c>
      <c r="R821" s="58">
        <f t="shared" si="414"/>
        <v>0</v>
      </c>
      <c r="S821" s="58">
        <f t="shared" si="415"/>
        <v>0</v>
      </c>
      <c r="T821" s="58">
        <f t="shared" si="396"/>
        <v>100</v>
      </c>
      <c r="U821" s="88" t="str">
        <f>IF(R821=0,"-",FORECAST($C$8,Инклинометрия!$B$2:$B$152,Инклинометрия!$A$2:$A$152))</f>
        <v>-</v>
      </c>
      <c r="V821" s="88" t="str">
        <f>IF(R821=0,"-",FORECAST($C$8-R821,Инклинометрия!$B$2:$B$152,Инклинометрия!$A$2:$A$152))</f>
        <v>-</v>
      </c>
      <c r="W821" s="88" t="str">
        <f>IF(R821&gt;0,FORECAST($C$8,Инклинометрия!$B$2:$B$152,Инклинометрия!$A$2:$A$152),IF(AB821=$C$8,"-",FORECAST($C$8-AB821,Инклинометрия!$B$2:$B$152,Инклинометрия!$A$2:$A$152)))</f>
        <v>-</v>
      </c>
      <c r="X821" s="88" t="str">
        <f>IF(S821=0,"-",FORECAST($C$8-(S821+AB821),Инклинометрия!$B$2:$B$152,Инклинометрия!$A$2:$A$152))</f>
        <v>-</v>
      </c>
      <c r="Y821" s="88">
        <f>FORECAST($C$8+T821,Инклинометрия!$B$2:$B$152,Инклинометрия!$A$2:$A$152)</f>
        <v>1425</v>
      </c>
      <c r="Z821" s="88">
        <f>IF(R821=0,FORECAST($C$6-T821,Инклинометрия!$B$2:$B$152,Инклинометрия!$A$2:$A$152),FORECAST($C$8,Инклинометрия!$B$2:$B$152,Инклинометрия!$A$2:$A$152))</f>
        <v>1330</v>
      </c>
      <c r="AA821" s="61">
        <f t="shared" si="397"/>
        <v>1400</v>
      </c>
      <c r="AB821" s="62">
        <f t="shared" si="416"/>
        <v>1400</v>
      </c>
      <c r="AC821" s="62">
        <f t="shared" si="398"/>
        <v>0</v>
      </c>
      <c r="AD821" s="65">
        <f>IF(R821=0,FORECAST($C$8,Инклинометрия!$B$2:$B$152,Инклинометрия!$A$2:$A$152),V821)</f>
        <v>1330</v>
      </c>
      <c r="AE821" s="65">
        <f>FORECAST($C$8-(R821+AA821),Инклинометрия!$B$2:$B$152,Инклинометрия!$A$2:$A$152)</f>
        <v>0</v>
      </c>
      <c r="AF821" s="65">
        <f>IF(AB821=0,"-",FORECAST($C$8,Инклинометрия!$B$2:$B$152,Инклинометрия!$A$2:$A$152))</f>
        <v>1330</v>
      </c>
      <c r="AG821" s="65">
        <f>IF(AB821=0,"-",FORECAST($C$8-AB821,Инклинометрия!$B$2:$B$152,Инклинометрия!$A$2:$A$152))</f>
        <v>0</v>
      </c>
      <c r="AH821" s="65" t="str">
        <f>IF(AC821=0,"-",FORECAST($C$8+AC821,Инклинометрия!$B$2:$B$152,Инклинометрия!$A$2:$A$152))</f>
        <v>-</v>
      </c>
      <c r="AI821" s="89" t="str">
        <f>IF(AC821=0,"-",FORECAST($C$8,Инклинометрия!$B$2:$B$152,Инклинометрия!$A$2:$A$152))</f>
        <v>-</v>
      </c>
      <c r="AJ821" s="28"/>
      <c r="AK821" s="67">
        <f t="shared" si="417"/>
        <v>0</v>
      </c>
      <c r="AL821" s="28">
        <f t="shared" si="418"/>
        <v>0</v>
      </c>
      <c r="AM821" s="28">
        <f t="shared" si="419"/>
        <v>0.1</v>
      </c>
      <c r="AN821" s="26">
        <f t="shared" si="420"/>
        <v>0.1</v>
      </c>
      <c r="AO821" s="87">
        <f t="shared" si="421"/>
        <v>145626.51678434567</v>
      </c>
      <c r="AP821" s="87">
        <f t="shared" si="399"/>
        <v>44301.516784345658</v>
      </c>
      <c r="AQ821" s="66">
        <f t="shared" si="400"/>
        <v>14695380</v>
      </c>
      <c r="AR821" s="66">
        <f t="shared" si="401"/>
        <v>14695380</v>
      </c>
      <c r="AS821" s="66">
        <f t="shared" si="402"/>
        <v>784800</v>
      </c>
      <c r="AT821" s="45">
        <f t="shared" si="406"/>
        <v>15625806.516784346</v>
      </c>
      <c r="AU821" s="75"/>
    </row>
    <row r="822" spans="2:47" x14ac:dyDescent="0.3">
      <c r="B822" s="41">
        <f t="shared" si="407"/>
        <v>3960</v>
      </c>
      <c r="C822" s="8">
        <f t="shared" si="422"/>
        <v>39.6</v>
      </c>
      <c r="D822" s="73">
        <f t="shared" si="403"/>
        <v>52.965000000000003</v>
      </c>
      <c r="E822" s="29">
        <f t="shared" si="425"/>
        <v>13116.619659602615</v>
      </c>
      <c r="F822" s="29">
        <f t="shared" si="408"/>
        <v>16.561388459093266</v>
      </c>
      <c r="G822" s="29">
        <f t="shared" si="423"/>
        <v>22.15085706403724</v>
      </c>
      <c r="H822" s="17">
        <f t="shared" si="409"/>
        <v>17543.478794718394</v>
      </c>
      <c r="I822" s="29">
        <f t="shared" si="410"/>
        <v>2.2250485660981263</v>
      </c>
      <c r="J822" s="29">
        <f t="shared" si="404"/>
        <v>20.847057720369335</v>
      </c>
      <c r="K822" s="39">
        <f t="shared" si="411"/>
        <v>1400</v>
      </c>
      <c r="L822" s="49">
        <f t="shared" si="394"/>
        <v>0</v>
      </c>
      <c r="M822" s="48">
        <f t="shared" si="395"/>
        <v>4.2266987561397071</v>
      </c>
      <c r="N822" s="51">
        <f t="shared" si="405"/>
        <v>0</v>
      </c>
      <c r="O822" s="54">
        <f t="shared" si="424"/>
        <v>18.880500609176615</v>
      </c>
      <c r="P822" s="34">
        <f t="shared" si="412"/>
        <v>1.7671458676442586</v>
      </c>
      <c r="Q822" s="30">
        <f t="shared" si="413"/>
        <v>0</v>
      </c>
      <c r="R822" s="58">
        <f t="shared" si="414"/>
        <v>0</v>
      </c>
      <c r="S822" s="58">
        <f t="shared" si="415"/>
        <v>0</v>
      </c>
      <c r="T822" s="58">
        <f t="shared" si="396"/>
        <v>100</v>
      </c>
      <c r="U822" s="88" t="str">
        <f>IF(R822=0,"-",FORECAST($C$8,Инклинометрия!$B$2:$B$152,Инклинометрия!$A$2:$A$152))</f>
        <v>-</v>
      </c>
      <c r="V822" s="88" t="str">
        <f>IF(R822=0,"-",FORECAST($C$8-R822,Инклинометрия!$B$2:$B$152,Инклинометрия!$A$2:$A$152))</f>
        <v>-</v>
      </c>
      <c r="W822" s="88" t="str">
        <f>IF(R822&gt;0,FORECAST($C$8,Инклинометрия!$B$2:$B$152,Инклинометрия!$A$2:$A$152),IF(AB822=$C$8,"-",FORECAST($C$8-AB822,Инклинометрия!$B$2:$B$152,Инклинометрия!$A$2:$A$152)))</f>
        <v>-</v>
      </c>
      <c r="X822" s="88" t="str">
        <f>IF(S822=0,"-",FORECAST($C$8-(S822+AB822),Инклинометрия!$B$2:$B$152,Инклинометрия!$A$2:$A$152))</f>
        <v>-</v>
      </c>
      <c r="Y822" s="88">
        <f>FORECAST($C$8+T822,Инклинометрия!$B$2:$B$152,Инклинометрия!$A$2:$A$152)</f>
        <v>1425</v>
      </c>
      <c r="Z822" s="88">
        <f>IF(R822=0,FORECAST($C$6-T822,Инклинометрия!$B$2:$B$152,Инклинометрия!$A$2:$A$152),FORECAST($C$8,Инклинометрия!$B$2:$B$152,Инклинометрия!$A$2:$A$152))</f>
        <v>1330</v>
      </c>
      <c r="AA822" s="61">
        <f t="shared" si="397"/>
        <v>1400</v>
      </c>
      <c r="AB822" s="62">
        <f t="shared" si="416"/>
        <v>1400</v>
      </c>
      <c r="AC822" s="62">
        <f t="shared" si="398"/>
        <v>0</v>
      </c>
      <c r="AD822" s="65">
        <f>IF(R822=0,FORECAST($C$8,Инклинометрия!$B$2:$B$152,Инклинометрия!$A$2:$A$152),V822)</f>
        <v>1330</v>
      </c>
      <c r="AE822" s="65">
        <f>FORECAST($C$8-(R822+AA822),Инклинометрия!$B$2:$B$152,Инклинометрия!$A$2:$A$152)</f>
        <v>0</v>
      </c>
      <c r="AF822" s="65">
        <f>IF(AB822=0,"-",FORECAST($C$8,Инклинометрия!$B$2:$B$152,Инклинометрия!$A$2:$A$152))</f>
        <v>1330</v>
      </c>
      <c r="AG822" s="65">
        <f>IF(AB822=0,"-",FORECAST($C$8-AB822,Инклинометрия!$B$2:$B$152,Инклинометрия!$A$2:$A$152))</f>
        <v>0</v>
      </c>
      <c r="AH822" s="65" t="str">
        <f>IF(AC822=0,"-",FORECAST($C$8+AC822,Инклинометрия!$B$2:$B$152,Инклинометрия!$A$2:$A$152))</f>
        <v>-</v>
      </c>
      <c r="AI822" s="89" t="str">
        <f>IF(AC822=0,"-",FORECAST($C$8,Инклинометрия!$B$2:$B$152,Инклинометрия!$A$2:$A$152))</f>
        <v>-</v>
      </c>
      <c r="AJ822" s="28"/>
      <c r="AK822" s="67">
        <f t="shared" si="417"/>
        <v>0</v>
      </c>
      <c r="AL822" s="28">
        <f t="shared" si="418"/>
        <v>0</v>
      </c>
      <c r="AM822" s="28">
        <f t="shared" si="419"/>
        <v>0.1</v>
      </c>
      <c r="AN822" s="26">
        <f t="shared" si="420"/>
        <v>0.1</v>
      </c>
      <c r="AO822" s="87">
        <f t="shared" si="421"/>
        <v>145626.51678434567</v>
      </c>
      <c r="AP822" s="87">
        <f t="shared" si="399"/>
        <v>44301.516784345658</v>
      </c>
      <c r="AQ822" s="66">
        <f t="shared" si="400"/>
        <v>14695380</v>
      </c>
      <c r="AR822" s="66">
        <f t="shared" si="401"/>
        <v>14695380</v>
      </c>
      <c r="AS822" s="66">
        <f t="shared" si="402"/>
        <v>784800</v>
      </c>
      <c r="AT822" s="45">
        <f t="shared" si="406"/>
        <v>15625806.516784346</v>
      </c>
      <c r="AU822" s="75"/>
    </row>
    <row r="823" spans="2:47" x14ac:dyDescent="0.3">
      <c r="B823" s="41">
        <f t="shared" si="407"/>
        <v>3965</v>
      </c>
      <c r="C823" s="8">
        <f t="shared" si="422"/>
        <v>39.65</v>
      </c>
      <c r="D823" s="73">
        <f t="shared" si="403"/>
        <v>53.031874999999999</v>
      </c>
      <c r="E823" s="29">
        <f t="shared" si="425"/>
        <v>13133.181048061708</v>
      </c>
      <c r="F823" s="29">
        <f t="shared" si="408"/>
        <v>16.561388459093266</v>
      </c>
      <c r="G823" s="29">
        <f t="shared" si="423"/>
        <v>22.15085706403724</v>
      </c>
      <c r="H823" s="17">
        <f t="shared" si="409"/>
        <v>17565.62965178243</v>
      </c>
      <c r="I823" s="29">
        <f t="shared" si="410"/>
        <v>2.2250485660981263</v>
      </c>
      <c r="J823" s="29">
        <f t="shared" si="404"/>
        <v>20.847057720369335</v>
      </c>
      <c r="K823" s="39">
        <f t="shared" si="411"/>
        <v>1400</v>
      </c>
      <c r="L823" s="49">
        <f t="shared" si="394"/>
        <v>0</v>
      </c>
      <c r="M823" s="48">
        <f t="shared" si="395"/>
        <v>4.2266987561397071</v>
      </c>
      <c r="N823" s="51">
        <f t="shared" si="405"/>
        <v>0</v>
      </c>
      <c r="O823" s="54">
        <f t="shared" si="424"/>
        <v>18.880500609176615</v>
      </c>
      <c r="P823" s="34">
        <f t="shared" si="412"/>
        <v>1.7671458676442586</v>
      </c>
      <c r="Q823" s="30">
        <f t="shared" si="413"/>
        <v>0</v>
      </c>
      <c r="R823" s="58">
        <f t="shared" si="414"/>
        <v>0</v>
      </c>
      <c r="S823" s="58">
        <f t="shared" si="415"/>
        <v>0</v>
      </c>
      <c r="T823" s="58">
        <f t="shared" si="396"/>
        <v>100</v>
      </c>
      <c r="U823" s="88" t="str">
        <f>IF(R823=0,"-",FORECAST($C$8,Инклинометрия!$B$2:$B$152,Инклинометрия!$A$2:$A$152))</f>
        <v>-</v>
      </c>
      <c r="V823" s="88" t="str">
        <f>IF(R823=0,"-",FORECAST($C$8-R823,Инклинометрия!$B$2:$B$152,Инклинометрия!$A$2:$A$152))</f>
        <v>-</v>
      </c>
      <c r="W823" s="88" t="str">
        <f>IF(R823&gt;0,FORECAST($C$8,Инклинометрия!$B$2:$B$152,Инклинометрия!$A$2:$A$152),IF(AB823=$C$8,"-",FORECAST($C$8-AB823,Инклинометрия!$B$2:$B$152,Инклинометрия!$A$2:$A$152)))</f>
        <v>-</v>
      </c>
      <c r="X823" s="88" t="str">
        <f>IF(S823=0,"-",FORECAST($C$8-(S823+AB823),Инклинометрия!$B$2:$B$152,Инклинометрия!$A$2:$A$152))</f>
        <v>-</v>
      </c>
      <c r="Y823" s="88">
        <f>FORECAST($C$8+T823,Инклинометрия!$B$2:$B$152,Инклинометрия!$A$2:$A$152)</f>
        <v>1425</v>
      </c>
      <c r="Z823" s="88">
        <f>IF(R823=0,FORECAST($C$6-T823,Инклинометрия!$B$2:$B$152,Инклинометрия!$A$2:$A$152),FORECAST($C$8,Инклинометрия!$B$2:$B$152,Инклинометрия!$A$2:$A$152))</f>
        <v>1330</v>
      </c>
      <c r="AA823" s="61">
        <f t="shared" si="397"/>
        <v>1400</v>
      </c>
      <c r="AB823" s="62">
        <f t="shared" si="416"/>
        <v>1400</v>
      </c>
      <c r="AC823" s="62">
        <f t="shared" si="398"/>
        <v>0</v>
      </c>
      <c r="AD823" s="65">
        <f>IF(R823=0,FORECAST($C$8,Инклинометрия!$B$2:$B$152,Инклинометрия!$A$2:$A$152),V823)</f>
        <v>1330</v>
      </c>
      <c r="AE823" s="65">
        <f>FORECAST($C$8-(R823+AA823),Инклинометрия!$B$2:$B$152,Инклинометрия!$A$2:$A$152)</f>
        <v>0</v>
      </c>
      <c r="AF823" s="65">
        <f>IF(AB823=0,"-",FORECAST($C$8,Инклинометрия!$B$2:$B$152,Инклинометрия!$A$2:$A$152))</f>
        <v>1330</v>
      </c>
      <c r="AG823" s="65">
        <f>IF(AB823=0,"-",FORECAST($C$8-AB823,Инклинометрия!$B$2:$B$152,Инклинометрия!$A$2:$A$152))</f>
        <v>0</v>
      </c>
      <c r="AH823" s="65" t="str">
        <f>IF(AC823=0,"-",FORECAST($C$8+AC823,Инклинометрия!$B$2:$B$152,Инклинометрия!$A$2:$A$152))</f>
        <v>-</v>
      </c>
      <c r="AI823" s="89" t="str">
        <f>IF(AC823=0,"-",FORECAST($C$8,Инклинометрия!$B$2:$B$152,Инклинометрия!$A$2:$A$152))</f>
        <v>-</v>
      </c>
      <c r="AJ823" s="28"/>
      <c r="AK823" s="67">
        <f t="shared" si="417"/>
        <v>0</v>
      </c>
      <c r="AL823" s="28">
        <f t="shared" si="418"/>
        <v>0</v>
      </c>
      <c r="AM823" s="28">
        <f t="shared" si="419"/>
        <v>0.1</v>
      </c>
      <c r="AN823" s="26">
        <f t="shared" si="420"/>
        <v>0.1</v>
      </c>
      <c r="AO823" s="87">
        <f t="shared" si="421"/>
        <v>145626.51678434567</v>
      </c>
      <c r="AP823" s="87">
        <f t="shared" si="399"/>
        <v>44301.516784345658</v>
      </c>
      <c r="AQ823" s="66">
        <f t="shared" si="400"/>
        <v>14695380</v>
      </c>
      <c r="AR823" s="66">
        <f t="shared" si="401"/>
        <v>14695380</v>
      </c>
      <c r="AS823" s="66">
        <f t="shared" si="402"/>
        <v>784800</v>
      </c>
      <c r="AT823" s="45">
        <f t="shared" si="406"/>
        <v>15625806.516784346</v>
      </c>
      <c r="AU823" s="75"/>
    </row>
    <row r="824" spans="2:47" x14ac:dyDescent="0.3">
      <c r="B824" s="41">
        <f t="shared" si="407"/>
        <v>3970</v>
      </c>
      <c r="C824" s="8">
        <f t="shared" si="422"/>
        <v>39.700000000000003</v>
      </c>
      <c r="D824" s="73">
        <f t="shared" si="403"/>
        <v>53.098750000000003</v>
      </c>
      <c r="E824" s="29">
        <f t="shared" si="425"/>
        <v>13149.742436520804</v>
      </c>
      <c r="F824" s="29">
        <f t="shared" si="408"/>
        <v>16.561388459095621</v>
      </c>
      <c r="G824" s="29">
        <f t="shared" si="423"/>
        <v>22.150857064040391</v>
      </c>
      <c r="H824" s="17">
        <f t="shared" si="409"/>
        <v>17587.78050884647</v>
      </c>
      <c r="I824" s="29">
        <f t="shared" si="410"/>
        <v>2.2250485660981263</v>
      </c>
      <c r="J824" s="29">
        <f t="shared" si="404"/>
        <v>20.847057720370817</v>
      </c>
      <c r="K824" s="39">
        <f t="shared" si="411"/>
        <v>1400</v>
      </c>
      <c r="L824" s="49">
        <f t="shared" si="394"/>
        <v>0</v>
      </c>
      <c r="M824" s="48">
        <f t="shared" si="395"/>
        <v>4.2266987561397071</v>
      </c>
      <c r="N824" s="51">
        <f t="shared" si="405"/>
        <v>0</v>
      </c>
      <c r="O824" s="54">
        <f t="shared" si="424"/>
        <v>18.880500609176615</v>
      </c>
      <c r="P824" s="34">
        <f t="shared" si="412"/>
        <v>1.7671458676442586</v>
      </c>
      <c r="Q824" s="30">
        <f t="shared" si="413"/>
        <v>0</v>
      </c>
      <c r="R824" s="58">
        <f t="shared" si="414"/>
        <v>0</v>
      </c>
      <c r="S824" s="58">
        <f t="shared" si="415"/>
        <v>0</v>
      </c>
      <c r="T824" s="58">
        <f t="shared" si="396"/>
        <v>100</v>
      </c>
      <c r="U824" s="88" t="str">
        <f>IF(R824=0,"-",FORECAST($C$8,Инклинометрия!$B$2:$B$152,Инклинометрия!$A$2:$A$152))</f>
        <v>-</v>
      </c>
      <c r="V824" s="88" t="str">
        <f>IF(R824=0,"-",FORECAST($C$8-R824,Инклинометрия!$B$2:$B$152,Инклинометрия!$A$2:$A$152))</f>
        <v>-</v>
      </c>
      <c r="W824" s="88" t="str">
        <f>IF(R824&gt;0,FORECAST($C$8,Инклинометрия!$B$2:$B$152,Инклинометрия!$A$2:$A$152),IF(AB824=$C$8,"-",FORECAST($C$8-AB824,Инклинометрия!$B$2:$B$152,Инклинометрия!$A$2:$A$152)))</f>
        <v>-</v>
      </c>
      <c r="X824" s="88" t="str">
        <f>IF(S824=0,"-",FORECAST($C$8-(S824+AB824),Инклинометрия!$B$2:$B$152,Инклинометрия!$A$2:$A$152))</f>
        <v>-</v>
      </c>
      <c r="Y824" s="88">
        <f>FORECAST($C$8+T824,Инклинометрия!$B$2:$B$152,Инклинометрия!$A$2:$A$152)</f>
        <v>1425</v>
      </c>
      <c r="Z824" s="88">
        <f>IF(R824=0,FORECAST($C$6-T824,Инклинометрия!$B$2:$B$152,Инклинометрия!$A$2:$A$152),FORECAST($C$8,Инклинометрия!$B$2:$B$152,Инклинометрия!$A$2:$A$152))</f>
        <v>1330</v>
      </c>
      <c r="AA824" s="61">
        <f t="shared" si="397"/>
        <v>1400</v>
      </c>
      <c r="AB824" s="62">
        <f t="shared" si="416"/>
        <v>1400</v>
      </c>
      <c r="AC824" s="62">
        <f t="shared" si="398"/>
        <v>0</v>
      </c>
      <c r="AD824" s="65">
        <f>IF(R824=0,FORECAST($C$8,Инклинометрия!$B$2:$B$152,Инклинометрия!$A$2:$A$152),V824)</f>
        <v>1330</v>
      </c>
      <c r="AE824" s="65">
        <f>FORECAST($C$8-(R824+AA824),Инклинометрия!$B$2:$B$152,Инклинометрия!$A$2:$A$152)</f>
        <v>0</v>
      </c>
      <c r="AF824" s="65">
        <f>IF(AB824=0,"-",FORECAST($C$8,Инклинометрия!$B$2:$B$152,Инклинометрия!$A$2:$A$152))</f>
        <v>1330</v>
      </c>
      <c r="AG824" s="65">
        <f>IF(AB824=0,"-",FORECAST($C$8-AB824,Инклинометрия!$B$2:$B$152,Инклинометрия!$A$2:$A$152))</f>
        <v>0</v>
      </c>
      <c r="AH824" s="65" t="str">
        <f>IF(AC824=0,"-",FORECAST($C$8+AC824,Инклинометрия!$B$2:$B$152,Инклинометрия!$A$2:$A$152))</f>
        <v>-</v>
      </c>
      <c r="AI824" s="89" t="str">
        <f>IF(AC824=0,"-",FORECAST($C$8,Инклинометрия!$B$2:$B$152,Инклинометрия!$A$2:$A$152))</f>
        <v>-</v>
      </c>
      <c r="AJ824" s="28"/>
      <c r="AK824" s="67">
        <f t="shared" si="417"/>
        <v>0</v>
      </c>
      <c r="AL824" s="28">
        <f t="shared" si="418"/>
        <v>0</v>
      </c>
      <c r="AM824" s="28">
        <f t="shared" si="419"/>
        <v>0.1</v>
      </c>
      <c r="AN824" s="26">
        <f t="shared" si="420"/>
        <v>0.1</v>
      </c>
      <c r="AO824" s="87">
        <f t="shared" si="421"/>
        <v>145626.51678434567</v>
      </c>
      <c r="AP824" s="87">
        <f t="shared" si="399"/>
        <v>44301.516784345658</v>
      </c>
      <c r="AQ824" s="66">
        <f t="shared" si="400"/>
        <v>14695380</v>
      </c>
      <c r="AR824" s="66">
        <f t="shared" si="401"/>
        <v>14695380</v>
      </c>
      <c r="AS824" s="66">
        <f t="shared" si="402"/>
        <v>784800</v>
      </c>
      <c r="AT824" s="45">
        <f t="shared" si="406"/>
        <v>15625806.516784346</v>
      </c>
      <c r="AU824" s="75"/>
    </row>
    <row r="825" spans="2:47" x14ac:dyDescent="0.3">
      <c r="B825" s="41">
        <f t="shared" si="407"/>
        <v>3975</v>
      </c>
      <c r="C825" s="8">
        <f t="shared" si="422"/>
        <v>39.75</v>
      </c>
      <c r="D825" s="73">
        <f t="shared" si="403"/>
        <v>53.165624999999999</v>
      </c>
      <c r="E825" s="29">
        <f t="shared" si="425"/>
        <v>13166.303824979897</v>
      </c>
      <c r="F825" s="29">
        <f t="shared" si="408"/>
        <v>16.561388459093266</v>
      </c>
      <c r="G825" s="29">
        <f t="shared" si="423"/>
        <v>22.15085706403724</v>
      </c>
      <c r="H825" s="17">
        <f t="shared" si="409"/>
        <v>17609.931365910506</v>
      </c>
      <c r="I825" s="29">
        <f t="shared" si="410"/>
        <v>2.2250485660981263</v>
      </c>
      <c r="J825" s="29">
        <f t="shared" si="404"/>
        <v>20.847057720369335</v>
      </c>
      <c r="K825" s="39">
        <f t="shared" si="411"/>
        <v>1400</v>
      </c>
      <c r="L825" s="49">
        <f t="shared" si="394"/>
        <v>0</v>
      </c>
      <c r="M825" s="48">
        <f t="shared" si="395"/>
        <v>4.2266987561397071</v>
      </c>
      <c r="N825" s="51">
        <f t="shared" si="405"/>
        <v>0</v>
      </c>
      <c r="O825" s="54">
        <f t="shared" si="424"/>
        <v>18.880500609176615</v>
      </c>
      <c r="P825" s="34">
        <f t="shared" si="412"/>
        <v>1.7671458676442586</v>
      </c>
      <c r="Q825" s="30">
        <f t="shared" si="413"/>
        <v>0</v>
      </c>
      <c r="R825" s="58">
        <f t="shared" si="414"/>
        <v>0</v>
      </c>
      <c r="S825" s="58">
        <f t="shared" si="415"/>
        <v>0</v>
      </c>
      <c r="T825" s="58">
        <f t="shared" si="396"/>
        <v>100</v>
      </c>
      <c r="U825" s="88" t="str">
        <f>IF(R825=0,"-",FORECAST($C$8,Инклинометрия!$B$2:$B$152,Инклинометрия!$A$2:$A$152))</f>
        <v>-</v>
      </c>
      <c r="V825" s="88" t="str">
        <f>IF(R825=0,"-",FORECAST($C$8-R825,Инклинометрия!$B$2:$B$152,Инклинометрия!$A$2:$A$152))</f>
        <v>-</v>
      </c>
      <c r="W825" s="88" t="str">
        <f>IF(R825&gt;0,FORECAST($C$8,Инклинометрия!$B$2:$B$152,Инклинометрия!$A$2:$A$152),IF(AB825=$C$8,"-",FORECAST($C$8-AB825,Инклинометрия!$B$2:$B$152,Инклинометрия!$A$2:$A$152)))</f>
        <v>-</v>
      </c>
      <c r="X825" s="88" t="str">
        <f>IF(S825=0,"-",FORECAST($C$8-(S825+AB825),Инклинометрия!$B$2:$B$152,Инклинометрия!$A$2:$A$152))</f>
        <v>-</v>
      </c>
      <c r="Y825" s="88">
        <f>FORECAST($C$8+T825,Инклинометрия!$B$2:$B$152,Инклинометрия!$A$2:$A$152)</f>
        <v>1425</v>
      </c>
      <c r="Z825" s="88">
        <f>IF(R825=0,FORECAST($C$6-T825,Инклинометрия!$B$2:$B$152,Инклинометрия!$A$2:$A$152),FORECAST($C$8,Инклинометрия!$B$2:$B$152,Инклинометрия!$A$2:$A$152))</f>
        <v>1330</v>
      </c>
      <c r="AA825" s="61">
        <f t="shared" si="397"/>
        <v>1400</v>
      </c>
      <c r="AB825" s="62">
        <f t="shared" si="416"/>
        <v>1400</v>
      </c>
      <c r="AC825" s="62">
        <f t="shared" si="398"/>
        <v>0</v>
      </c>
      <c r="AD825" s="65">
        <f>IF(R825=0,FORECAST($C$8,Инклинометрия!$B$2:$B$152,Инклинометрия!$A$2:$A$152),V825)</f>
        <v>1330</v>
      </c>
      <c r="AE825" s="65">
        <f>FORECAST($C$8-(R825+AA825),Инклинометрия!$B$2:$B$152,Инклинометрия!$A$2:$A$152)</f>
        <v>0</v>
      </c>
      <c r="AF825" s="65">
        <f>IF(AB825=0,"-",FORECAST($C$8,Инклинометрия!$B$2:$B$152,Инклинометрия!$A$2:$A$152))</f>
        <v>1330</v>
      </c>
      <c r="AG825" s="65">
        <f>IF(AB825=0,"-",FORECAST($C$8-AB825,Инклинометрия!$B$2:$B$152,Инклинометрия!$A$2:$A$152))</f>
        <v>0</v>
      </c>
      <c r="AH825" s="65" t="str">
        <f>IF(AC825=0,"-",FORECAST($C$8+AC825,Инклинометрия!$B$2:$B$152,Инклинометрия!$A$2:$A$152))</f>
        <v>-</v>
      </c>
      <c r="AI825" s="89" t="str">
        <f>IF(AC825=0,"-",FORECAST($C$8,Инклинометрия!$B$2:$B$152,Инклинометрия!$A$2:$A$152))</f>
        <v>-</v>
      </c>
      <c r="AJ825" s="28"/>
      <c r="AK825" s="67">
        <f t="shared" si="417"/>
        <v>0</v>
      </c>
      <c r="AL825" s="28">
        <f t="shared" si="418"/>
        <v>0</v>
      </c>
      <c r="AM825" s="28">
        <f t="shared" si="419"/>
        <v>0.1</v>
      </c>
      <c r="AN825" s="26">
        <f t="shared" si="420"/>
        <v>0.1</v>
      </c>
      <c r="AO825" s="87">
        <f t="shared" si="421"/>
        <v>145626.51678434567</v>
      </c>
      <c r="AP825" s="87">
        <f t="shared" si="399"/>
        <v>44301.516784345658</v>
      </c>
      <c r="AQ825" s="66">
        <f t="shared" si="400"/>
        <v>14695380</v>
      </c>
      <c r="AR825" s="66">
        <f t="shared" si="401"/>
        <v>14695380</v>
      </c>
      <c r="AS825" s="66">
        <f t="shared" si="402"/>
        <v>784800</v>
      </c>
      <c r="AT825" s="45">
        <f t="shared" si="406"/>
        <v>15625806.516784346</v>
      </c>
      <c r="AU825" s="75"/>
    </row>
    <row r="826" spans="2:47" x14ac:dyDescent="0.3">
      <c r="B826" s="41">
        <f t="shared" si="407"/>
        <v>3980</v>
      </c>
      <c r="C826" s="8">
        <f t="shared" si="422"/>
        <v>39.800000000000004</v>
      </c>
      <c r="D826" s="73">
        <f t="shared" si="403"/>
        <v>53.232500000000009</v>
      </c>
      <c r="E826" s="29">
        <f t="shared" si="425"/>
        <v>13182.865213438992</v>
      </c>
      <c r="F826" s="29">
        <f t="shared" si="408"/>
        <v>16.561388459095621</v>
      </c>
      <c r="G826" s="29">
        <f t="shared" si="423"/>
        <v>22.150857064040391</v>
      </c>
      <c r="H826" s="17">
        <f t="shared" si="409"/>
        <v>17632.082222974546</v>
      </c>
      <c r="I826" s="29">
        <f t="shared" si="410"/>
        <v>2.2250485660981263</v>
      </c>
      <c r="J826" s="29">
        <f t="shared" si="404"/>
        <v>20.847057720370817</v>
      </c>
      <c r="K826" s="39">
        <f t="shared" si="411"/>
        <v>1400</v>
      </c>
      <c r="L826" s="49">
        <f t="shared" si="394"/>
        <v>0</v>
      </c>
      <c r="M826" s="48">
        <f t="shared" si="395"/>
        <v>4.2266987561397071</v>
      </c>
      <c r="N826" s="51">
        <f t="shared" si="405"/>
        <v>0</v>
      </c>
      <c r="O826" s="54">
        <f t="shared" si="424"/>
        <v>18.880500609176615</v>
      </c>
      <c r="P826" s="34">
        <f t="shared" si="412"/>
        <v>1.7671458676442586</v>
      </c>
      <c r="Q826" s="30">
        <f t="shared" si="413"/>
        <v>0</v>
      </c>
      <c r="R826" s="58">
        <f t="shared" si="414"/>
        <v>0</v>
      </c>
      <c r="S826" s="58">
        <f t="shared" si="415"/>
        <v>0</v>
      </c>
      <c r="T826" s="58">
        <f t="shared" si="396"/>
        <v>100</v>
      </c>
      <c r="U826" s="88" t="str">
        <f>IF(R826=0,"-",FORECAST($C$8,Инклинометрия!$B$2:$B$152,Инклинометрия!$A$2:$A$152))</f>
        <v>-</v>
      </c>
      <c r="V826" s="88" t="str">
        <f>IF(R826=0,"-",FORECAST($C$8-R826,Инклинометрия!$B$2:$B$152,Инклинометрия!$A$2:$A$152))</f>
        <v>-</v>
      </c>
      <c r="W826" s="88" t="str">
        <f>IF(R826&gt;0,FORECAST($C$8,Инклинометрия!$B$2:$B$152,Инклинометрия!$A$2:$A$152),IF(AB826=$C$8,"-",FORECAST($C$8-AB826,Инклинометрия!$B$2:$B$152,Инклинометрия!$A$2:$A$152)))</f>
        <v>-</v>
      </c>
      <c r="X826" s="88" t="str">
        <f>IF(S826=0,"-",FORECAST($C$8-(S826+AB826),Инклинометрия!$B$2:$B$152,Инклинометрия!$A$2:$A$152))</f>
        <v>-</v>
      </c>
      <c r="Y826" s="88">
        <f>FORECAST($C$8+T826,Инклинометрия!$B$2:$B$152,Инклинометрия!$A$2:$A$152)</f>
        <v>1425</v>
      </c>
      <c r="Z826" s="88">
        <f>IF(R826=0,FORECAST($C$6-T826,Инклинометрия!$B$2:$B$152,Инклинометрия!$A$2:$A$152),FORECAST($C$8,Инклинометрия!$B$2:$B$152,Инклинометрия!$A$2:$A$152))</f>
        <v>1330</v>
      </c>
      <c r="AA826" s="61">
        <f t="shared" si="397"/>
        <v>1400</v>
      </c>
      <c r="AB826" s="62">
        <f t="shared" si="416"/>
        <v>1400</v>
      </c>
      <c r="AC826" s="62">
        <f t="shared" si="398"/>
        <v>0</v>
      </c>
      <c r="AD826" s="65">
        <f>IF(R826=0,FORECAST($C$8,Инклинометрия!$B$2:$B$152,Инклинометрия!$A$2:$A$152),V826)</f>
        <v>1330</v>
      </c>
      <c r="AE826" s="65">
        <f>FORECAST($C$8-(R826+AA826),Инклинометрия!$B$2:$B$152,Инклинометрия!$A$2:$A$152)</f>
        <v>0</v>
      </c>
      <c r="AF826" s="65">
        <f>IF(AB826=0,"-",FORECAST($C$8,Инклинометрия!$B$2:$B$152,Инклинометрия!$A$2:$A$152))</f>
        <v>1330</v>
      </c>
      <c r="AG826" s="65">
        <f>IF(AB826=0,"-",FORECAST($C$8-AB826,Инклинометрия!$B$2:$B$152,Инклинометрия!$A$2:$A$152))</f>
        <v>0</v>
      </c>
      <c r="AH826" s="65" t="str">
        <f>IF(AC826=0,"-",FORECAST($C$8+AC826,Инклинометрия!$B$2:$B$152,Инклинометрия!$A$2:$A$152))</f>
        <v>-</v>
      </c>
      <c r="AI826" s="89" t="str">
        <f>IF(AC826=0,"-",FORECAST($C$8,Инклинометрия!$B$2:$B$152,Инклинометрия!$A$2:$A$152))</f>
        <v>-</v>
      </c>
      <c r="AJ826" s="28"/>
      <c r="AK826" s="67">
        <f t="shared" si="417"/>
        <v>0</v>
      </c>
      <c r="AL826" s="28">
        <f t="shared" si="418"/>
        <v>0</v>
      </c>
      <c r="AM826" s="28">
        <f t="shared" si="419"/>
        <v>0.1</v>
      </c>
      <c r="AN826" s="26">
        <f t="shared" si="420"/>
        <v>0.1</v>
      </c>
      <c r="AO826" s="87">
        <f t="shared" si="421"/>
        <v>145626.51678434567</v>
      </c>
      <c r="AP826" s="87">
        <f t="shared" si="399"/>
        <v>44301.516784345658</v>
      </c>
      <c r="AQ826" s="66">
        <f t="shared" si="400"/>
        <v>14695380</v>
      </c>
      <c r="AR826" s="66">
        <f t="shared" si="401"/>
        <v>14695380</v>
      </c>
      <c r="AS826" s="66">
        <f t="shared" si="402"/>
        <v>784800</v>
      </c>
      <c r="AT826" s="45">
        <f t="shared" si="406"/>
        <v>15625806.516784346</v>
      </c>
      <c r="AU826" s="75"/>
    </row>
    <row r="827" spans="2:47" x14ac:dyDescent="0.3">
      <c r="B827" s="41">
        <f t="shared" si="407"/>
        <v>3985</v>
      </c>
      <c r="C827" s="8">
        <f t="shared" si="422"/>
        <v>39.85</v>
      </c>
      <c r="D827" s="73">
        <f t="shared" si="403"/>
        <v>53.299374999999998</v>
      </c>
      <c r="E827" s="29">
        <f t="shared" si="425"/>
        <v>13199.426601898085</v>
      </c>
      <c r="F827" s="29">
        <f t="shared" si="408"/>
        <v>16.561388459093266</v>
      </c>
      <c r="G827" s="29">
        <f t="shared" si="423"/>
        <v>22.15085706403724</v>
      </c>
      <c r="H827" s="17">
        <f t="shared" si="409"/>
        <v>17654.233080038583</v>
      </c>
      <c r="I827" s="29">
        <f t="shared" si="410"/>
        <v>2.2250485660981263</v>
      </c>
      <c r="J827" s="29">
        <f t="shared" si="404"/>
        <v>20.847057720369335</v>
      </c>
      <c r="K827" s="39">
        <f t="shared" si="411"/>
        <v>1400</v>
      </c>
      <c r="L827" s="49">
        <f t="shared" si="394"/>
        <v>0</v>
      </c>
      <c r="M827" s="48">
        <f t="shared" si="395"/>
        <v>4.2266987561397071</v>
      </c>
      <c r="N827" s="51">
        <f t="shared" si="405"/>
        <v>0</v>
      </c>
      <c r="O827" s="54">
        <f t="shared" si="424"/>
        <v>18.880500609176615</v>
      </c>
      <c r="P827" s="34">
        <f t="shared" si="412"/>
        <v>1.7671458676442586</v>
      </c>
      <c r="Q827" s="30">
        <f t="shared" si="413"/>
        <v>0</v>
      </c>
      <c r="R827" s="58">
        <f t="shared" si="414"/>
        <v>0</v>
      </c>
      <c r="S827" s="58">
        <f t="shared" si="415"/>
        <v>0</v>
      </c>
      <c r="T827" s="58">
        <f t="shared" si="396"/>
        <v>100</v>
      </c>
      <c r="U827" s="88" t="str">
        <f>IF(R827=0,"-",FORECAST($C$8,Инклинометрия!$B$2:$B$152,Инклинометрия!$A$2:$A$152))</f>
        <v>-</v>
      </c>
      <c r="V827" s="88" t="str">
        <f>IF(R827=0,"-",FORECAST($C$8-R827,Инклинометрия!$B$2:$B$152,Инклинометрия!$A$2:$A$152))</f>
        <v>-</v>
      </c>
      <c r="W827" s="88" t="str">
        <f>IF(R827&gt;0,FORECAST($C$8,Инклинометрия!$B$2:$B$152,Инклинометрия!$A$2:$A$152),IF(AB827=$C$8,"-",FORECAST($C$8-AB827,Инклинометрия!$B$2:$B$152,Инклинометрия!$A$2:$A$152)))</f>
        <v>-</v>
      </c>
      <c r="X827" s="88" t="str">
        <f>IF(S827=0,"-",FORECAST($C$8-(S827+AB827),Инклинометрия!$B$2:$B$152,Инклинометрия!$A$2:$A$152))</f>
        <v>-</v>
      </c>
      <c r="Y827" s="88">
        <f>FORECAST($C$8+T827,Инклинометрия!$B$2:$B$152,Инклинометрия!$A$2:$A$152)</f>
        <v>1425</v>
      </c>
      <c r="Z827" s="88">
        <f>IF(R827=0,FORECAST($C$6-T827,Инклинометрия!$B$2:$B$152,Инклинометрия!$A$2:$A$152),FORECAST($C$8,Инклинометрия!$B$2:$B$152,Инклинометрия!$A$2:$A$152))</f>
        <v>1330</v>
      </c>
      <c r="AA827" s="61">
        <f t="shared" si="397"/>
        <v>1400</v>
      </c>
      <c r="AB827" s="62">
        <f t="shared" si="416"/>
        <v>1400</v>
      </c>
      <c r="AC827" s="62">
        <f t="shared" si="398"/>
        <v>0</v>
      </c>
      <c r="AD827" s="65">
        <f>IF(R827=0,FORECAST($C$8,Инклинометрия!$B$2:$B$152,Инклинометрия!$A$2:$A$152),V827)</f>
        <v>1330</v>
      </c>
      <c r="AE827" s="65">
        <f>FORECAST($C$8-(R827+AA827),Инклинометрия!$B$2:$B$152,Инклинометрия!$A$2:$A$152)</f>
        <v>0</v>
      </c>
      <c r="AF827" s="65">
        <f>IF(AB827=0,"-",FORECAST($C$8,Инклинометрия!$B$2:$B$152,Инклинометрия!$A$2:$A$152))</f>
        <v>1330</v>
      </c>
      <c r="AG827" s="65">
        <f>IF(AB827=0,"-",FORECAST($C$8-AB827,Инклинометрия!$B$2:$B$152,Инклинометрия!$A$2:$A$152))</f>
        <v>0</v>
      </c>
      <c r="AH827" s="65" t="str">
        <f>IF(AC827=0,"-",FORECAST($C$8+AC827,Инклинометрия!$B$2:$B$152,Инклинометрия!$A$2:$A$152))</f>
        <v>-</v>
      </c>
      <c r="AI827" s="89" t="str">
        <f>IF(AC827=0,"-",FORECAST($C$8,Инклинометрия!$B$2:$B$152,Инклинометрия!$A$2:$A$152))</f>
        <v>-</v>
      </c>
      <c r="AJ827" s="28"/>
      <c r="AK827" s="67">
        <f t="shared" si="417"/>
        <v>0</v>
      </c>
      <c r="AL827" s="28">
        <f t="shared" si="418"/>
        <v>0</v>
      </c>
      <c r="AM827" s="28">
        <f t="shared" si="419"/>
        <v>0.1</v>
      </c>
      <c r="AN827" s="26">
        <f t="shared" si="420"/>
        <v>0.1</v>
      </c>
      <c r="AO827" s="87">
        <f t="shared" si="421"/>
        <v>145626.51678434567</v>
      </c>
      <c r="AP827" s="87">
        <f t="shared" si="399"/>
        <v>44301.516784345658</v>
      </c>
      <c r="AQ827" s="66">
        <f t="shared" si="400"/>
        <v>14695380</v>
      </c>
      <c r="AR827" s="66">
        <f t="shared" si="401"/>
        <v>14695380</v>
      </c>
      <c r="AS827" s="66">
        <f t="shared" si="402"/>
        <v>784800</v>
      </c>
      <c r="AT827" s="45">
        <f t="shared" si="406"/>
        <v>15625806.516784346</v>
      </c>
      <c r="AU827" s="75"/>
    </row>
    <row r="828" spans="2:47" x14ac:dyDescent="0.3">
      <c r="B828" s="41">
        <f t="shared" si="407"/>
        <v>3990</v>
      </c>
      <c r="C828" s="8">
        <f t="shared" si="422"/>
        <v>39.9</v>
      </c>
      <c r="D828" s="73">
        <f t="shared" si="403"/>
        <v>53.366250000000001</v>
      </c>
      <c r="E828" s="29">
        <f t="shared" si="425"/>
        <v>13215.98799035718</v>
      </c>
      <c r="F828" s="29">
        <f t="shared" si="408"/>
        <v>16.561388459093266</v>
      </c>
      <c r="G828" s="29">
        <f t="shared" si="423"/>
        <v>22.15085706403724</v>
      </c>
      <c r="H828" s="17">
        <f t="shared" si="409"/>
        <v>17676.383937102619</v>
      </c>
      <c r="I828" s="29">
        <f t="shared" si="410"/>
        <v>2.2250485660981263</v>
      </c>
      <c r="J828" s="29">
        <f t="shared" si="404"/>
        <v>20.847057720369335</v>
      </c>
      <c r="K828" s="39">
        <f t="shared" si="411"/>
        <v>1400</v>
      </c>
      <c r="L828" s="49">
        <f t="shared" si="394"/>
        <v>0</v>
      </c>
      <c r="M828" s="48">
        <f t="shared" si="395"/>
        <v>4.2266987561397071</v>
      </c>
      <c r="N828" s="51">
        <f t="shared" si="405"/>
        <v>0</v>
      </c>
      <c r="O828" s="54">
        <f t="shared" si="424"/>
        <v>18.880500609176615</v>
      </c>
      <c r="P828" s="34">
        <f t="shared" si="412"/>
        <v>1.7671458676442586</v>
      </c>
      <c r="Q828" s="30">
        <f t="shared" si="413"/>
        <v>0</v>
      </c>
      <c r="R828" s="58">
        <f t="shared" si="414"/>
        <v>0</v>
      </c>
      <c r="S828" s="58">
        <f t="shared" si="415"/>
        <v>0</v>
      </c>
      <c r="T828" s="58">
        <f t="shared" si="396"/>
        <v>100</v>
      </c>
      <c r="U828" s="88" t="str">
        <f>IF(R828=0,"-",FORECAST($C$8,Инклинометрия!$B$2:$B$152,Инклинометрия!$A$2:$A$152))</f>
        <v>-</v>
      </c>
      <c r="V828" s="88" t="str">
        <f>IF(R828=0,"-",FORECAST($C$8-R828,Инклинометрия!$B$2:$B$152,Инклинометрия!$A$2:$A$152))</f>
        <v>-</v>
      </c>
      <c r="W828" s="88" t="str">
        <f>IF(R828&gt;0,FORECAST($C$8,Инклинометрия!$B$2:$B$152,Инклинометрия!$A$2:$A$152),IF(AB828=$C$8,"-",FORECAST($C$8-AB828,Инклинометрия!$B$2:$B$152,Инклинометрия!$A$2:$A$152)))</f>
        <v>-</v>
      </c>
      <c r="X828" s="88" t="str">
        <f>IF(S828=0,"-",FORECAST($C$8-(S828+AB828),Инклинометрия!$B$2:$B$152,Инклинометрия!$A$2:$A$152))</f>
        <v>-</v>
      </c>
      <c r="Y828" s="88">
        <f>FORECAST($C$8+T828,Инклинометрия!$B$2:$B$152,Инклинометрия!$A$2:$A$152)</f>
        <v>1425</v>
      </c>
      <c r="Z828" s="88">
        <f>IF(R828=0,FORECAST($C$6-T828,Инклинометрия!$B$2:$B$152,Инклинометрия!$A$2:$A$152),FORECAST($C$8,Инклинометрия!$B$2:$B$152,Инклинометрия!$A$2:$A$152))</f>
        <v>1330</v>
      </c>
      <c r="AA828" s="61">
        <f t="shared" si="397"/>
        <v>1400</v>
      </c>
      <c r="AB828" s="62">
        <f t="shared" si="416"/>
        <v>1400</v>
      </c>
      <c r="AC828" s="62">
        <f t="shared" si="398"/>
        <v>0</v>
      </c>
      <c r="AD828" s="65">
        <f>IF(R828=0,FORECAST($C$8,Инклинометрия!$B$2:$B$152,Инклинометрия!$A$2:$A$152),V828)</f>
        <v>1330</v>
      </c>
      <c r="AE828" s="65">
        <f>FORECAST($C$8-(R828+AA828),Инклинометрия!$B$2:$B$152,Инклинометрия!$A$2:$A$152)</f>
        <v>0</v>
      </c>
      <c r="AF828" s="65">
        <f>IF(AB828=0,"-",FORECAST($C$8,Инклинометрия!$B$2:$B$152,Инклинометрия!$A$2:$A$152))</f>
        <v>1330</v>
      </c>
      <c r="AG828" s="65">
        <f>IF(AB828=0,"-",FORECAST($C$8-AB828,Инклинометрия!$B$2:$B$152,Инклинометрия!$A$2:$A$152))</f>
        <v>0</v>
      </c>
      <c r="AH828" s="65" t="str">
        <f>IF(AC828=0,"-",FORECAST($C$8+AC828,Инклинометрия!$B$2:$B$152,Инклинометрия!$A$2:$A$152))</f>
        <v>-</v>
      </c>
      <c r="AI828" s="89" t="str">
        <f>IF(AC828=0,"-",FORECAST($C$8,Инклинометрия!$B$2:$B$152,Инклинометрия!$A$2:$A$152))</f>
        <v>-</v>
      </c>
      <c r="AJ828" s="28"/>
      <c r="AK828" s="67">
        <f t="shared" si="417"/>
        <v>0</v>
      </c>
      <c r="AL828" s="28">
        <f t="shared" si="418"/>
        <v>0</v>
      </c>
      <c r="AM828" s="28">
        <f t="shared" si="419"/>
        <v>0.1</v>
      </c>
      <c r="AN828" s="26">
        <f t="shared" si="420"/>
        <v>0.1</v>
      </c>
      <c r="AO828" s="87">
        <f t="shared" si="421"/>
        <v>145626.51678434567</v>
      </c>
      <c r="AP828" s="87">
        <f t="shared" si="399"/>
        <v>44301.516784345658</v>
      </c>
      <c r="AQ828" s="66">
        <f t="shared" si="400"/>
        <v>14695380</v>
      </c>
      <c r="AR828" s="66">
        <f t="shared" si="401"/>
        <v>14695380</v>
      </c>
      <c r="AS828" s="66">
        <f t="shared" si="402"/>
        <v>784800</v>
      </c>
      <c r="AT828" s="45">
        <f t="shared" si="406"/>
        <v>15625806.516784346</v>
      </c>
      <c r="AU828" s="75"/>
    </row>
    <row r="829" spans="2:47" x14ac:dyDescent="0.3">
      <c r="B829" s="41">
        <f t="shared" si="407"/>
        <v>3995</v>
      </c>
      <c r="C829" s="8">
        <f t="shared" si="422"/>
        <v>39.950000000000003</v>
      </c>
      <c r="D829" s="73">
        <f t="shared" si="403"/>
        <v>53.433124999999997</v>
      </c>
      <c r="E829" s="29">
        <f t="shared" si="425"/>
        <v>13232.549378816275</v>
      </c>
      <c r="F829" s="29">
        <f t="shared" si="408"/>
        <v>16.561388459095621</v>
      </c>
      <c r="G829" s="29">
        <f t="shared" si="423"/>
        <v>22.150857064040391</v>
      </c>
      <c r="H829" s="17">
        <f t="shared" si="409"/>
        <v>17698.534794166659</v>
      </c>
      <c r="I829" s="29">
        <f t="shared" si="410"/>
        <v>2.2250485660981263</v>
      </c>
      <c r="J829" s="29">
        <f t="shared" si="404"/>
        <v>20.847057720370817</v>
      </c>
      <c r="K829" s="39">
        <f t="shared" si="411"/>
        <v>1400</v>
      </c>
      <c r="L829" s="49">
        <f t="shared" si="394"/>
        <v>0</v>
      </c>
      <c r="M829" s="48">
        <f t="shared" si="395"/>
        <v>4.2266987561397071</v>
      </c>
      <c r="N829" s="51">
        <f t="shared" si="405"/>
        <v>0</v>
      </c>
      <c r="O829" s="54">
        <f t="shared" si="424"/>
        <v>18.880500609176615</v>
      </c>
      <c r="P829" s="34">
        <f t="shared" si="412"/>
        <v>1.7671458676442586</v>
      </c>
      <c r="Q829" s="30">
        <f t="shared" si="413"/>
        <v>0</v>
      </c>
      <c r="R829" s="58">
        <f t="shared" si="414"/>
        <v>0</v>
      </c>
      <c r="S829" s="58">
        <f t="shared" si="415"/>
        <v>0</v>
      </c>
      <c r="T829" s="58">
        <f t="shared" si="396"/>
        <v>100</v>
      </c>
      <c r="U829" s="88" t="str">
        <f>IF(R829=0,"-",FORECAST($C$8,Инклинометрия!$B$2:$B$152,Инклинометрия!$A$2:$A$152))</f>
        <v>-</v>
      </c>
      <c r="V829" s="88" t="str">
        <f>IF(R829=0,"-",FORECAST($C$8-R829,Инклинометрия!$B$2:$B$152,Инклинометрия!$A$2:$A$152))</f>
        <v>-</v>
      </c>
      <c r="W829" s="88" t="str">
        <f>IF(R829&gt;0,FORECAST($C$8,Инклинометрия!$B$2:$B$152,Инклинометрия!$A$2:$A$152),IF(AB829=$C$8,"-",FORECAST($C$8-AB829,Инклинометрия!$B$2:$B$152,Инклинометрия!$A$2:$A$152)))</f>
        <v>-</v>
      </c>
      <c r="X829" s="88" t="str">
        <f>IF(S829=0,"-",FORECAST($C$8-(S829+AB829),Инклинометрия!$B$2:$B$152,Инклинометрия!$A$2:$A$152))</f>
        <v>-</v>
      </c>
      <c r="Y829" s="88">
        <f>FORECAST($C$8+T829,Инклинометрия!$B$2:$B$152,Инклинометрия!$A$2:$A$152)</f>
        <v>1425</v>
      </c>
      <c r="Z829" s="88">
        <f>IF(R829=0,FORECAST($C$6-T829,Инклинометрия!$B$2:$B$152,Инклинометрия!$A$2:$A$152),FORECAST($C$8,Инклинометрия!$B$2:$B$152,Инклинометрия!$A$2:$A$152))</f>
        <v>1330</v>
      </c>
      <c r="AA829" s="61">
        <f t="shared" si="397"/>
        <v>1400</v>
      </c>
      <c r="AB829" s="62">
        <f t="shared" si="416"/>
        <v>1400</v>
      </c>
      <c r="AC829" s="62">
        <f t="shared" si="398"/>
        <v>0</v>
      </c>
      <c r="AD829" s="65">
        <f>IF(R829=0,FORECAST($C$8,Инклинометрия!$B$2:$B$152,Инклинометрия!$A$2:$A$152),V829)</f>
        <v>1330</v>
      </c>
      <c r="AE829" s="65">
        <f>FORECAST($C$8-(R829+AA829),Инклинометрия!$B$2:$B$152,Инклинометрия!$A$2:$A$152)</f>
        <v>0</v>
      </c>
      <c r="AF829" s="65">
        <f>IF(AB829=0,"-",FORECAST($C$8,Инклинометрия!$B$2:$B$152,Инклинометрия!$A$2:$A$152))</f>
        <v>1330</v>
      </c>
      <c r="AG829" s="65">
        <f>IF(AB829=0,"-",FORECAST($C$8-AB829,Инклинометрия!$B$2:$B$152,Инклинометрия!$A$2:$A$152))</f>
        <v>0</v>
      </c>
      <c r="AH829" s="65" t="str">
        <f>IF(AC829=0,"-",FORECAST($C$8+AC829,Инклинометрия!$B$2:$B$152,Инклинометрия!$A$2:$A$152))</f>
        <v>-</v>
      </c>
      <c r="AI829" s="89" t="str">
        <f>IF(AC829=0,"-",FORECAST($C$8,Инклинометрия!$B$2:$B$152,Инклинометрия!$A$2:$A$152))</f>
        <v>-</v>
      </c>
      <c r="AJ829" s="28"/>
      <c r="AK829" s="67">
        <f t="shared" si="417"/>
        <v>0</v>
      </c>
      <c r="AL829" s="28">
        <f t="shared" si="418"/>
        <v>0</v>
      </c>
      <c r="AM829" s="28">
        <f t="shared" si="419"/>
        <v>0.1</v>
      </c>
      <c r="AN829" s="26">
        <f t="shared" si="420"/>
        <v>0.1</v>
      </c>
      <c r="AO829" s="87">
        <f t="shared" si="421"/>
        <v>145626.51678434567</v>
      </c>
      <c r="AP829" s="87">
        <f t="shared" si="399"/>
        <v>44301.516784345658</v>
      </c>
      <c r="AQ829" s="66">
        <f t="shared" si="400"/>
        <v>14695380</v>
      </c>
      <c r="AR829" s="66">
        <f t="shared" si="401"/>
        <v>14695380</v>
      </c>
      <c r="AS829" s="66">
        <f t="shared" si="402"/>
        <v>784800</v>
      </c>
      <c r="AT829" s="45">
        <f t="shared" si="406"/>
        <v>15625806.516784346</v>
      </c>
      <c r="AU829" s="75"/>
    </row>
    <row r="830" spans="2:47" x14ac:dyDescent="0.3">
      <c r="B830" s="41">
        <f t="shared" si="407"/>
        <v>4000</v>
      </c>
      <c r="C830" s="8">
        <f t="shared" si="422"/>
        <v>40</v>
      </c>
      <c r="D830" s="73">
        <f t="shared" si="403"/>
        <v>53.5</v>
      </c>
      <c r="E830" s="29">
        <f t="shared" si="425"/>
        <v>13249.110767275368</v>
      </c>
      <c r="F830" s="29">
        <f t="shared" si="408"/>
        <v>16.561388459093266</v>
      </c>
      <c r="G830" s="29">
        <f t="shared" si="423"/>
        <v>22.15085706403724</v>
      </c>
      <c r="H830" s="17">
        <f t="shared" si="409"/>
        <v>17720.685651230695</v>
      </c>
      <c r="I830" s="29">
        <f t="shared" si="410"/>
        <v>2.2250485660981263</v>
      </c>
      <c r="J830" s="29">
        <f t="shared" si="404"/>
        <v>20.847057720369335</v>
      </c>
      <c r="K830" s="39">
        <f t="shared" si="411"/>
        <v>1400</v>
      </c>
      <c r="L830" s="49">
        <f t="shared" si="394"/>
        <v>0</v>
      </c>
      <c r="M830" s="48">
        <f t="shared" si="395"/>
        <v>4.2266987561397071</v>
      </c>
      <c r="N830" s="51">
        <f t="shared" si="405"/>
        <v>0</v>
      </c>
      <c r="O830" s="54">
        <f t="shared" si="424"/>
        <v>18.880500609176615</v>
      </c>
      <c r="P830" s="34">
        <f t="shared" si="412"/>
        <v>1.7671458676442586</v>
      </c>
      <c r="Q830" s="30">
        <f t="shared" si="413"/>
        <v>0</v>
      </c>
      <c r="R830" s="58">
        <f t="shared" si="414"/>
        <v>0</v>
      </c>
      <c r="S830" s="58">
        <f t="shared" si="415"/>
        <v>0</v>
      </c>
      <c r="T830" s="58">
        <f t="shared" si="396"/>
        <v>100</v>
      </c>
      <c r="U830" s="88" t="str">
        <f>IF(R830=0,"-",FORECAST($C$8,Инклинометрия!$B$2:$B$152,Инклинометрия!$A$2:$A$152))</f>
        <v>-</v>
      </c>
      <c r="V830" s="88" t="str">
        <f>IF(R830=0,"-",FORECAST($C$8-R830,Инклинометрия!$B$2:$B$152,Инклинометрия!$A$2:$A$152))</f>
        <v>-</v>
      </c>
      <c r="W830" s="88" t="str">
        <f>IF(R830&gt;0,FORECAST($C$8,Инклинометрия!$B$2:$B$152,Инклинометрия!$A$2:$A$152),IF(AB830=$C$8,"-",FORECAST($C$8-AB830,Инклинометрия!$B$2:$B$152,Инклинометрия!$A$2:$A$152)))</f>
        <v>-</v>
      </c>
      <c r="X830" s="88" t="str">
        <f>IF(S830=0,"-",FORECAST($C$8-(S830+AB830),Инклинометрия!$B$2:$B$152,Инклинометрия!$A$2:$A$152))</f>
        <v>-</v>
      </c>
      <c r="Y830" s="88">
        <f>FORECAST($C$8+T830,Инклинометрия!$B$2:$B$152,Инклинометрия!$A$2:$A$152)</f>
        <v>1425</v>
      </c>
      <c r="Z830" s="88">
        <f>IF(R830=0,FORECAST($C$6-T830,Инклинометрия!$B$2:$B$152,Инклинометрия!$A$2:$A$152),FORECAST($C$8,Инклинометрия!$B$2:$B$152,Инклинометрия!$A$2:$A$152))</f>
        <v>1330</v>
      </c>
      <c r="AA830" s="61">
        <f t="shared" si="397"/>
        <v>1400</v>
      </c>
      <c r="AB830" s="62">
        <f t="shared" si="416"/>
        <v>1400</v>
      </c>
      <c r="AC830" s="62">
        <f t="shared" si="398"/>
        <v>0</v>
      </c>
      <c r="AD830" s="65">
        <f>IF(R830=0,FORECAST($C$8,Инклинометрия!$B$2:$B$152,Инклинометрия!$A$2:$A$152),V830)</f>
        <v>1330</v>
      </c>
      <c r="AE830" s="65">
        <f>FORECAST($C$8-(R830+AA830),Инклинометрия!$B$2:$B$152,Инклинометрия!$A$2:$A$152)</f>
        <v>0</v>
      </c>
      <c r="AF830" s="65">
        <f>IF(AB830=0,"-",FORECAST($C$8,Инклинометрия!$B$2:$B$152,Инклинометрия!$A$2:$A$152))</f>
        <v>1330</v>
      </c>
      <c r="AG830" s="65">
        <f>IF(AB830=0,"-",FORECAST($C$8-AB830,Инклинометрия!$B$2:$B$152,Инклинометрия!$A$2:$A$152))</f>
        <v>0</v>
      </c>
      <c r="AH830" s="65" t="str">
        <f>IF(AC830=0,"-",FORECAST($C$8+AC830,Инклинометрия!$B$2:$B$152,Инклинометрия!$A$2:$A$152))</f>
        <v>-</v>
      </c>
      <c r="AI830" s="89" t="str">
        <f>IF(AC830=0,"-",FORECAST($C$8,Инклинометрия!$B$2:$B$152,Инклинометрия!$A$2:$A$152))</f>
        <v>-</v>
      </c>
      <c r="AJ830" s="28"/>
      <c r="AK830" s="67">
        <f t="shared" si="417"/>
        <v>0</v>
      </c>
      <c r="AL830" s="28">
        <f t="shared" si="418"/>
        <v>0</v>
      </c>
      <c r="AM830" s="28">
        <f t="shared" si="419"/>
        <v>0.1</v>
      </c>
      <c r="AN830" s="26">
        <f t="shared" si="420"/>
        <v>0.1</v>
      </c>
      <c r="AO830" s="87">
        <f t="shared" si="421"/>
        <v>145626.51678434567</v>
      </c>
      <c r="AP830" s="87">
        <f t="shared" si="399"/>
        <v>44301.516784345658</v>
      </c>
      <c r="AQ830" s="66">
        <f t="shared" si="400"/>
        <v>14695380</v>
      </c>
      <c r="AR830" s="66">
        <f t="shared" si="401"/>
        <v>14695380</v>
      </c>
      <c r="AS830" s="66">
        <f t="shared" si="402"/>
        <v>784800</v>
      </c>
      <c r="AT830" s="45">
        <f t="shared" si="406"/>
        <v>15625806.516784346</v>
      </c>
      <c r="AU830" s="75"/>
    </row>
    <row r="831" spans="2:47" x14ac:dyDescent="0.3">
      <c r="B831" s="41">
        <f t="shared" si="407"/>
        <v>4005</v>
      </c>
      <c r="C831" s="8">
        <f t="shared" si="422"/>
        <v>40.050000000000004</v>
      </c>
      <c r="D831" s="73">
        <f t="shared" si="403"/>
        <v>53.56687500000001</v>
      </c>
      <c r="E831" s="29">
        <f t="shared" si="425"/>
        <v>13265.672155734463</v>
      </c>
      <c r="F831" s="29">
        <f t="shared" si="408"/>
        <v>16.561388459095621</v>
      </c>
      <c r="G831" s="29">
        <f t="shared" si="423"/>
        <v>22.150857064040391</v>
      </c>
      <c r="H831" s="17">
        <f t="shared" si="409"/>
        <v>17742.836508294735</v>
      </c>
      <c r="I831" s="29">
        <f t="shared" si="410"/>
        <v>2.2250485660981263</v>
      </c>
      <c r="J831" s="29">
        <f t="shared" si="404"/>
        <v>20.847057720370817</v>
      </c>
      <c r="K831" s="39">
        <f t="shared" si="411"/>
        <v>1400</v>
      </c>
      <c r="L831" s="49">
        <f t="shared" si="394"/>
        <v>0</v>
      </c>
      <c r="M831" s="48">
        <f t="shared" si="395"/>
        <v>4.2266987561397071</v>
      </c>
      <c r="N831" s="51">
        <f t="shared" si="405"/>
        <v>0</v>
      </c>
      <c r="O831" s="54">
        <f t="shared" si="424"/>
        <v>18.880500609176615</v>
      </c>
      <c r="P831" s="34">
        <f t="shared" si="412"/>
        <v>1.7671458676442586</v>
      </c>
      <c r="Q831" s="30">
        <f t="shared" si="413"/>
        <v>0</v>
      </c>
      <c r="R831" s="58">
        <f t="shared" si="414"/>
        <v>0</v>
      </c>
      <c r="S831" s="58">
        <f t="shared" si="415"/>
        <v>0</v>
      </c>
      <c r="T831" s="58">
        <f t="shared" si="396"/>
        <v>100</v>
      </c>
      <c r="U831" s="88" t="str">
        <f>IF(R831=0,"-",FORECAST($C$8,Инклинометрия!$B$2:$B$152,Инклинометрия!$A$2:$A$152))</f>
        <v>-</v>
      </c>
      <c r="V831" s="88" t="str">
        <f>IF(R831=0,"-",FORECAST($C$8-R831,Инклинометрия!$B$2:$B$152,Инклинометрия!$A$2:$A$152))</f>
        <v>-</v>
      </c>
      <c r="W831" s="88" t="str">
        <f>IF(R831&gt;0,FORECAST($C$8,Инклинометрия!$B$2:$B$152,Инклинометрия!$A$2:$A$152),IF(AB831=$C$8,"-",FORECAST($C$8-AB831,Инклинометрия!$B$2:$B$152,Инклинометрия!$A$2:$A$152)))</f>
        <v>-</v>
      </c>
      <c r="X831" s="88" t="str">
        <f>IF(S831=0,"-",FORECAST($C$8-(S831+AB831),Инклинометрия!$B$2:$B$152,Инклинометрия!$A$2:$A$152))</f>
        <v>-</v>
      </c>
      <c r="Y831" s="88">
        <f>FORECAST($C$8+T831,Инклинометрия!$B$2:$B$152,Инклинометрия!$A$2:$A$152)</f>
        <v>1425</v>
      </c>
      <c r="Z831" s="88">
        <f>IF(R831=0,FORECAST($C$6-T831,Инклинометрия!$B$2:$B$152,Инклинометрия!$A$2:$A$152),FORECAST($C$8,Инклинометрия!$B$2:$B$152,Инклинометрия!$A$2:$A$152))</f>
        <v>1330</v>
      </c>
      <c r="AA831" s="61">
        <f t="shared" si="397"/>
        <v>1400</v>
      </c>
      <c r="AB831" s="62">
        <f t="shared" si="416"/>
        <v>1400</v>
      </c>
      <c r="AC831" s="62">
        <f t="shared" si="398"/>
        <v>0</v>
      </c>
      <c r="AD831" s="65">
        <f>IF(R831=0,FORECAST($C$8,Инклинометрия!$B$2:$B$152,Инклинометрия!$A$2:$A$152),V831)</f>
        <v>1330</v>
      </c>
      <c r="AE831" s="65">
        <f>FORECAST($C$8-(R831+AA831),Инклинометрия!$B$2:$B$152,Инклинометрия!$A$2:$A$152)</f>
        <v>0</v>
      </c>
      <c r="AF831" s="65">
        <f>IF(AB831=0,"-",FORECAST($C$8,Инклинометрия!$B$2:$B$152,Инклинометрия!$A$2:$A$152))</f>
        <v>1330</v>
      </c>
      <c r="AG831" s="65">
        <f>IF(AB831=0,"-",FORECAST($C$8-AB831,Инклинометрия!$B$2:$B$152,Инклинометрия!$A$2:$A$152))</f>
        <v>0</v>
      </c>
      <c r="AH831" s="65" t="str">
        <f>IF(AC831=0,"-",FORECAST($C$8+AC831,Инклинометрия!$B$2:$B$152,Инклинометрия!$A$2:$A$152))</f>
        <v>-</v>
      </c>
      <c r="AI831" s="89" t="str">
        <f>IF(AC831=0,"-",FORECAST($C$8,Инклинометрия!$B$2:$B$152,Инклинометрия!$A$2:$A$152))</f>
        <v>-</v>
      </c>
      <c r="AJ831" s="28"/>
      <c r="AK831" s="67">
        <f t="shared" si="417"/>
        <v>0</v>
      </c>
      <c r="AL831" s="28">
        <f t="shared" si="418"/>
        <v>0</v>
      </c>
      <c r="AM831" s="28">
        <f t="shared" si="419"/>
        <v>0.1</v>
      </c>
      <c r="AN831" s="26">
        <f t="shared" si="420"/>
        <v>0.1</v>
      </c>
      <c r="AO831" s="87">
        <f t="shared" si="421"/>
        <v>145626.51678434567</v>
      </c>
      <c r="AP831" s="87">
        <f t="shared" si="399"/>
        <v>44301.516784345658</v>
      </c>
      <c r="AQ831" s="66">
        <f t="shared" si="400"/>
        <v>14695380</v>
      </c>
      <c r="AR831" s="66">
        <f t="shared" si="401"/>
        <v>14695380</v>
      </c>
      <c r="AS831" s="66">
        <f t="shared" si="402"/>
        <v>784800</v>
      </c>
      <c r="AT831" s="45">
        <f t="shared" si="406"/>
        <v>15625806.516784346</v>
      </c>
      <c r="AU831" s="75"/>
    </row>
    <row r="832" spans="2:47" x14ac:dyDescent="0.3">
      <c r="B832" s="41">
        <f t="shared" si="407"/>
        <v>4010</v>
      </c>
      <c r="C832" s="8">
        <f t="shared" si="422"/>
        <v>40.1</v>
      </c>
      <c r="D832" s="73">
        <f t="shared" si="403"/>
        <v>53.633749999999999</v>
      </c>
      <c r="E832" s="29">
        <f t="shared" si="425"/>
        <v>13282.233544193557</v>
      </c>
      <c r="F832" s="29">
        <f t="shared" si="408"/>
        <v>16.561388459093266</v>
      </c>
      <c r="G832" s="29">
        <f t="shared" si="423"/>
        <v>22.15085706403724</v>
      </c>
      <c r="H832" s="17">
        <f t="shared" si="409"/>
        <v>17764.987365358771</v>
      </c>
      <c r="I832" s="29">
        <f t="shared" si="410"/>
        <v>2.2250485660981263</v>
      </c>
      <c r="J832" s="29">
        <f t="shared" si="404"/>
        <v>20.847057720369335</v>
      </c>
      <c r="K832" s="39">
        <f t="shared" si="411"/>
        <v>1400</v>
      </c>
      <c r="L832" s="49">
        <f t="shared" si="394"/>
        <v>0</v>
      </c>
      <c r="M832" s="48">
        <f t="shared" si="395"/>
        <v>4.2266987561397071</v>
      </c>
      <c r="N832" s="51">
        <f t="shared" si="405"/>
        <v>0</v>
      </c>
      <c r="O832" s="54">
        <f t="shared" si="424"/>
        <v>18.880500609176615</v>
      </c>
      <c r="P832" s="34">
        <f t="shared" si="412"/>
        <v>1.7671458676442586</v>
      </c>
      <c r="Q832" s="30">
        <f t="shared" si="413"/>
        <v>0</v>
      </c>
      <c r="R832" s="58">
        <f t="shared" si="414"/>
        <v>0</v>
      </c>
      <c r="S832" s="58">
        <f t="shared" si="415"/>
        <v>0</v>
      </c>
      <c r="T832" s="58">
        <f t="shared" si="396"/>
        <v>100</v>
      </c>
      <c r="U832" s="88" t="str">
        <f>IF(R832=0,"-",FORECAST($C$8,Инклинометрия!$B$2:$B$152,Инклинометрия!$A$2:$A$152))</f>
        <v>-</v>
      </c>
      <c r="V832" s="88" t="str">
        <f>IF(R832=0,"-",FORECAST($C$8-R832,Инклинометрия!$B$2:$B$152,Инклинометрия!$A$2:$A$152))</f>
        <v>-</v>
      </c>
      <c r="W832" s="88" t="str">
        <f>IF(R832&gt;0,FORECAST($C$8,Инклинометрия!$B$2:$B$152,Инклинометрия!$A$2:$A$152),IF(AB832=$C$8,"-",FORECAST($C$8-AB832,Инклинометрия!$B$2:$B$152,Инклинометрия!$A$2:$A$152)))</f>
        <v>-</v>
      </c>
      <c r="X832" s="88" t="str">
        <f>IF(S832=0,"-",FORECAST($C$8-(S832+AB832),Инклинометрия!$B$2:$B$152,Инклинометрия!$A$2:$A$152))</f>
        <v>-</v>
      </c>
      <c r="Y832" s="88">
        <f>FORECAST($C$8+T832,Инклинометрия!$B$2:$B$152,Инклинометрия!$A$2:$A$152)</f>
        <v>1425</v>
      </c>
      <c r="Z832" s="88">
        <f>IF(R832=0,FORECAST($C$6-T832,Инклинометрия!$B$2:$B$152,Инклинометрия!$A$2:$A$152),FORECAST($C$8,Инклинометрия!$B$2:$B$152,Инклинометрия!$A$2:$A$152))</f>
        <v>1330</v>
      </c>
      <c r="AA832" s="61">
        <f t="shared" si="397"/>
        <v>1400</v>
      </c>
      <c r="AB832" s="62">
        <f t="shared" si="416"/>
        <v>1400</v>
      </c>
      <c r="AC832" s="62">
        <f t="shared" si="398"/>
        <v>0</v>
      </c>
      <c r="AD832" s="65">
        <f>IF(R832=0,FORECAST($C$8,Инклинометрия!$B$2:$B$152,Инклинометрия!$A$2:$A$152),V832)</f>
        <v>1330</v>
      </c>
      <c r="AE832" s="65">
        <f>FORECAST($C$8-(R832+AA832),Инклинометрия!$B$2:$B$152,Инклинометрия!$A$2:$A$152)</f>
        <v>0</v>
      </c>
      <c r="AF832" s="65">
        <f>IF(AB832=0,"-",FORECAST($C$8,Инклинометрия!$B$2:$B$152,Инклинометрия!$A$2:$A$152))</f>
        <v>1330</v>
      </c>
      <c r="AG832" s="65">
        <f>IF(AB832=0,"-",FORECAST($C$8-AB832,Инклинометрия!$B$2:$B$152,Инклинометрия!$A$2:$A$152))</f>
        <v>0</v>
      </c>
      <c r="AH832" s="65" t="str">
        <f>IF(AC832=0,"-",FORECAST($C$8+AC832,Инклинометрия!$B$2:$B$152,Инклинометрия!$A$2:$A$152))</f>
        <v>-</v>
      </c>
      <c r="AI832" s="89" t="str">
        <f>IF(AC832=0,"-",FORECAST($C$8,Инклинометрия!$B$2:$B$152,Инклинометрия!$A$2:$A$152))</f>
        <v>-</v>
      </c>
      <c r="AJ832" s="28"/>
      <c r="AK832" s="67">
        <f t="shared" si="417"/>
        <v>0</v>
      </c>
      <c r="AL832" s="28">
        <f t="shared" si="418"/>
        <v>0</v>
      </c>
      <c r="AM832" s="28">
        <f t="shared" si="419"/>
        <v>0.1</v>
      </c>
      <c r="AN832" s="26">
        <f t="shared" si="420"/>
        <v>0.1</v>
      </c>
      <c r="AO832" s="87">
        <f t="shared" si="421"/>
        <v>145626.51678434567</v>
      </c>
      <c r="AP832" s="87">
        <f t="shared" si="399"/>
        <v>44301.516784345658</v>
      </c>
      <c r="AQ832" s="66">
        <f t="shared" si="400"/>
        <v>14695380</v>
      </c>
      <c r="AR832" s="66">
        <f t="shared" si="401"/>
        <v>14695380</v>
      </c>
      <c r="AS832" s="66">
        <f t="shared" si="402"/>
        <v>784800</v>
      </c>
      <c r="AT832" s="45">
        <f t="shared" si="406"/>
        <v>15625806.516784346</v>
      </c>
      <c r="AU832" s="75"/>
    </row>
    <row r="833" spans="2:47" x14ac:dyDescent="0.3">
      <c r="B833" s="41">
        <f t="shared" si="407"/>
        <v>4015</v>
      </c>
      <c r="C833" s="8">
        <f t="shared" si="422"/>
        <v>40.15</v>
      </c>
      <c r="D833" s="73">
        <f t="shared" si="403"/>
        <v>53.700625000000002</v>
      </c>
      <c r="E833" s="29">
        <f t="shared" si="425"/>
        <v>13298.79493265265</v>
      </c>
      <c r="F833" s="29">
        <f t="shared" si="408"/>
        <v>16.561388459093266</v>
      </c>
      <c r="G833" s="29">
        <f t="shared" si="423"/>
        <v>22.15085706403724</v>
      </c>
      <c r="H833" s="17">
        <f t="shared" si="409"/>
        <v>17787.138222422807</v>
      </c>
      <c r="I833" s="29">
        <f t="shared" si="410"/>
        <v>2.2250485660981263</v>
      </c>
      <c r="J833" s="29">
        <f t="shared" si="404"/>
        <v>20.847057720369335</v>
      </c>
      <c r="K833" s="39">
        <f t="shared" si="411"/>
        <v>1400</v>
      </c>
      <c r="L833" s="49">
        <f t="shared" si="394"/>
        <v>0</v>
      </c>
      <c r="M833" s="48">
        <f t="shared" si="395"/>
        <v>4.2266987561397071</v>
      </c>
      <c r="N833" s="51">
        <f t="shared" si="405"/>
        <v>0</v>
      </c>
      <c r="O833" s="54">
        <f t="shared" si="424"/>
        <v>18.880500609176615</v>
      </c>
      <c r="P833" s="34">
        <f t="shared" si="412"/>
        <v>1.7671458676442586</v>
      </c>
      <c r="Q833" s="30">
        <f t="shared" si="413"/>
        <v>0</v>
      </c>
      <c r="R833" s="58">
        <f t="shared" si="414"/>
        <v>0</v>
      </c>
      <c r="S833" s="58">
        <f t="shared" si="415"/>
        <v>0</v>
      </c>
      <c r="T833" s="58">
        <f t="shared" si="396"/>
        <v>100</v>
      </c>
      <c r="U833" s="88" t="str">
        <f>IF(R833=0,"-",FORECAST($C$8,Инклинометрия!$B$2:$B$152,Инклинометрия!$A$2:$A$152))</f>
        <v>-</v>
      </c>
      <c r="V833" s="88" t="str">
        <f>IF(R833=0,"-",FORECAST($C$8-R833,Инклинометрия!$B$2:$B$152,Инклинометрия!$A$2:$A$152))</f>
        <v>-</v>
      </c>
      <c r="W833" s="88" t="str">
        <f>IF(R833&gt;0,FORECAST($C$8,Инклинометрия!$B$2:$B$152,Инклинометрия!$A$2:$A$152),IF(AB833=$C$8,"-",FORECAST($C$8-AB833,Инклинометрия!$B$2:$B$152,Инклинометрия!$A$2:$A$152)))</f>
        <v>-</v>
      </c>
      <c r="X833" s="88" t="str">
        <f>IF(S833=0,"-",FORECAST($C$8-(S833+AB833),Инклинометрия!$B$2:$B$152,Инклинометрия!$A$2:$A$152))</f>
        <v>-</v>
      </c>
      <c r="Y833" s="88">
        <f>FORECAST($C$8+T833,Инклинометрия!$B$2:$B$152,Инклинометрия!$A$2:$A$152)</f>
        <v>1425</v>
      </c>
      <c r="Z833" s="88">
        <f>IF(R833=0,FORECAST($C$6-T833,Инклинометрия!$B$2:$B$152,Инклинометрия!$A$2:$A$152),FORECAST($C$8,Инклинометрия!$B$2:$B$152,Инклинометрия!$A$2:$A$152))</f>
        <v>1330</v>
      </c>
      <c r="AA833" s="61">
        <f t="shared" si="397"/>
        <v>1400</v>
      </c>
      <c r="AB833" s="62">
        <f t="shared" si="416"/>
        <v>1400</v>
      </c>
      <c r="AC833" s="62">
        <f t="shared" si="398"/>
        <v>0</v>
      </c>
      <c r="AD833" s="65">
        <f>IF(R833=0,FORECAST($C$8,Инклинометрия!$B$2:$B$152,Инклинометрия!$A$2:$A$152),V833)</f>
        <v>1330</v>
      </c>
      <c r="AE833" s="65">
        <f>FORECAST($C$8-(R833+AA833),Инклинометрия!$B$2:$B$152,Инклинометрия!$A$2:$A$152)</f>
        <v>0</v>
      </c>
      <c r="AF833" s="65">
        <f>IF(AB833=0,"-",FORECAST($C$8,Инклинометрия!$B$2:$B$152,Инклинометрия!$A$2:$A$152))</f>
        <v>1330</v>
      </c>
      <c r="AG833" s="65">
        <f>IF(AB833=0,"-",FORECAST($C$8-AB833,Инклинометрия!$B$2:$B$152,Инклинометрия!$A$2:$A$152))</f>
        <v>0</v>
      </c>
      <c r="AH833" s="65" t="str">
        <f>IF(AC833=0,"-",FORECAST($C$8+AC833,Инклинометрия!$B$2:$B$152,Инклинометрия!$A$2:$A$152))</f>
        <v>-</v>
      </c>
      <c r="AI833" s="89" t="str">
        <f>IF(AC833=0,"-",FORECAST($C$8,Инклинометрия!$B$2:$B$152,Инклинометрия!$A$2:$A$152))</f>
        <v>-</v>
      </c>
      <c r="AJ833" s="28"/>
      <c r="AK833" s="67">
        <f t="shared" si="417"/>
        <v>0</v>
      </c>
      <c r="AL833" s="28">
        <f t="shared" si="418"/>
        <v>0</v>
      </c>
      <c r="AM833" s="28">
        <f t="shared" si="419"/>
        <v>0.1</v>
      </c>
      <c r="AN833" s="26">
        <f t="shared" si="420"/>
        <v>0.1</v>
      </c>
      <c r="AO833" s="87">
        <f t="shared" si="421"/>
        <v>145626.51678434567</v>
      </c>
      <c r="AP833" s="87">
        <f t="shared" si="399"/>
        <v>44301.516784345658</v>
      </c>
      <c r="AQ833" s="66">
        <f t="shared" si="400"/>
        <v>14695380</v>
      </c>
      <c r="AR833" s="66">
        <f t="shared" si="401"/>
        <v>14695380</v>
      </c>
      <c r="AS833" s="66">
        <f t="shared" si="402"/>
        <v>784800</v>
      </c>
      <c r="AT833" s="45">
        <f t="shared" si="406"/>
        <v>15625806.516784346</v>
      </c>
      <c r="AU833" s="75"/>
    </row>
    <row r="834" spans="2:47" x14ac:dyDescent="0.3">
      <c r="B834" s="41">
        <f t="shared" si="407"/>
        <v>4020</v>
      </c>
      <c r="C834" s="8">
        <f t="shared" si="422"/>
        <v>40.200000000000003</v>
      </c>
      <c r="D834" s="73">
        <f t="shared" si="403"/>
        <v>53.767499999999998</v>
      </c>
      <c r="E834" s="29">
        <f t="shared" si="425"/>
        <v>13315.356321111745</v>
      </c>
      <c r="F834" s="29">
        <f t="shared" si="408"/>
        <v>16.561388459095621</v>
      </c>
      <c r="G834" s="29">
        <f t="shared" si="423"/>
        <v>22.150857064040391</v>
      </c>
      <c r="H834" s="17">
        <f t="shared" si="409"/>
        <v>17809.289079486847</v>
      </c>
      <c r="I834" s="29">
        <f t="shared" si="410"/>
        <v>2.2250485660981263</v>
      </c>
      <c r="J834" s="29">
        <f t="shared" si="404"/>
        <v>20.847057720370817</v>
      </c>
      <c r="K834" s="39">
        <f t="shared" si="411"/>
        <v>1400</v>
      </c>
      <c r="L834" s="49">
        <f t="shared" si="394"/>
        <v>0</v>
      </c>
      <c r="M834" s="48">
        <f t="shared" si="395"/>
        <v>4.2266987561397071</v>
      </c>
      <c r="N834" s="51">
        <f t="shared" si="405"/>
        <v>0</v>
      </c>
      <c r="O834" s="54">
        <f t="shared" si="424"/>
        <v>18.880500609176615</v>
      </c>
      <c r="P834" s="34">
        <f t="shared" si="412"/>
        <v>1.7671458676442586</v>
      </c>
      <c r="Q834" s="30">
        <f t="shared" si="413"/>
        <v>0</v>
      </c>
      <c r="R834" s="58">
        <f t="shared" si="414"/>
        <v>0</v>
      </c>
      <c r="S834" s="58">
        <f t="shared" si="415"/>
        <v>0</v>
      </c>
      <c r="T834" s="58">
        <f t="shared" si="396"/>
        <v>100</v>
      </c>
      <c r="U834" s="88" t="str">
        <f>IF(R834=0,"-",FORECAST($C$8,Инклинометрия!$B$2:$B$152,Инклинометрия!$A$2:$A$152))</f>
        <v>-</v>
      </c>
      <c r="V834" s="88" t="str">
        <f>IF(R834=0,"-",FORECAST($C$8-R834,Инклинометрия!$B$2:$B$152,Инклинометрия!$A$2:$A$152))</f>
        <v>-</v>
      </c>
      <c r="W834" s="88" t="str">
        <f>IF(R834&gt;0,FORECAST($C$8,Инклинометрия!$B$2:$B$152,Инклинометрия!$A$2:$A$152),IF(AB834=$C$8,"-",FORECAST($C$8-AB834,Инклинометрия!$B$2:$B$152,Инклинометрия!$A$2:$A$152)))</f>
        <v>-</v>
      </c>
      <c r="X834" s="88" t="str">
        <f>IF(S834=0,"-",FORECAST($C$8-(S834+AB834),Инклинометрия!$B$2:$B$152,Инклинометрия!$A$2:$A$152))</f>
        <v>-</v>
      </c>
      <c r="Y834" s="88">
        <f>FORECAST($C$8+T834,Инклинометрия!$B$2:$B$152,Инклинометрия!$A$2:$A$152)</f>
        <v>1425</v>
      </c>
      <c r="Z834" s="88">
        <f>IF(R834=0,FORECAST($C$6-T834,Инклинометрия!$B$2:$B$152,Инклинометрия!$A$2:$A$152),FORECAST($C$8,Инклинометрия!$B$2:$B$152,Инклинометрия!$A$2:$A$152))</f>
        <v>1330</v>
      </c>
      <c r="AA834" s="61">
        <f t="shared" si="397"/>
        <v>1400</v>
      </c>
      <c r="AB834" s="62">
        <f t="shared" si="416"/>
        <v>1400</v>
      </c>
      <c r="AC834" s="62">
        <f t="shared" si="398"/>
        <v>0</v>
      </c>
      <c r="AD834" s="65">
        <f>IF(R834=0,FORECAST($C$8,Инклинометрия!$B$2:$B$152,Инклинометрия!$A$2:$A$152),V834)</f>
        <v>1330</v>
      </c>
      <c r="AE834" s="65">
        <f>FORECAST($C$8-(R834+AA834),Инклинометрия!$B$2:$B$152,Инклинометрия!$A$2:$A$152)</f>
        <v>0</v>
      </c>
      <c r="AF834" s="65">
        <f>IF(AB834=0,"-",FORECAST($C$8,Инклинометрия!$B$2:$B$152,Инклинометрия!$A$2:$A$152))</f>
        <v>1330</v>
      </c>
      <c r="AG834" s="65">
        <f>IF(AB834=0,"-",FORECAST($C$8-AB834,Инклинометрия!$B$2:$B$152,Инклинометрия!$A$2:$A$152))</f>
        <v>0</v>
      </c>
      <c r="AH834" s="65" t="str">
        <f>IF(AC834=0,"-",FORECAST($C$8+AC834,Инклинометрия!$B$2:$B$152,Инклинометрия!$A$2:$A$152))</f>
        <v>-</v>
      </c>
      <c r="AI834" s="89" t="str">
        <f>IF(AC834=0,"-",FORECAST($C$8,Инклинометрия!$B$2:$B$152,Инклинометрия!$A$2:$A$152))</f>
        <v>-</v>
      </c>
      <c r="AJ834" s="28"/>
      <c r="AK834" s="67">
        <f t="shared" si="417"/>
        <v>0</v>
      </c>
      <c r="AL834" s="28">
        <f t="shared" si="418"/>
        <v>0</v>
      </c>
      <c r="AM834" s="28">
        <f t="shared" si="419"/>
        <v>0.1</v>
      </c>
      <c r="AN834" s="26">
        <f t="shared" si="420"/>
        <v>0.1</v>
      </c>
      <c r="AO834" s="87">
        <f t="shared" si="421"/>
        <v>145626.51678434567</v>
      </c>
      <c r="AP834" s="87">
        <f t="shared" si="399"/>
        <v>44301.516784345658</v>
      </c>
      <c r="AQ834" s="66">
        <f t="shared" si="400"/>
        <v>14695380</v>
      </c>
      <c r="AR834" s="66">
        <f t="shared" si="401"/>
        <v>14695380</v>
      </c>
      <c r="AS834" s="66">
        <f t="shared" si="402"/>
        <v>784800</v>
      </c>
      <c r="AT834" s="45">
        <f t="shared" si="406"/>
        <v>15625806.516784346</v>
      </c>
      <c r="AU834" s="75"/>
    </row>
    <row r="835" spans="2:47" x14ac:dyDescent="0.3">
      <c r="B835" s="41">
        <f t="shared" si="407"/>
        <v>4025</v>
      </c>
      <c r="C835" s="8">
        <f t="shared" si="422"/>
        <v>40.25</v>
      </c>
      <c r="D835" s="73">
        <f t="shared" si="403"/>
        <v>53.834375000000001</v>
      </c>
      <c r="E835" s="29">
        <f t="shared" si="425"/>
        <v>13331.91770957084</v>
      </c>
      <c r="F835" s="29">
        <f t="shared" si="408"/>
        <v>16.561388459093266</v>
      </c>
      <c r="G835" s="29">
        <f t="shared" si="423"/>
        <v>22.15085706403724</v>
      </c>
      <c r="H835" s="17">
        <f t="shared" si="409"/>
        <v>17831.439936550883</v>
      </c>
      <c r="I835" s="29">
        <f t="shared" si="410"/>
        <v>2.2250485660981263</v>
      </c>
      <c r="J835" s="29">
        <f t="shared" si="404"/>
        <v>20.847057720369335</v>
      </c>
      <c r="K835" s="39">
        <f t="shared" si="411"/>
        <v>1400</v>
      </c>
      <c r="L835" s="49">
        <f t="shared" si="394"/>
        <v>0</v>
      </c>
      <c r="M835" s="48">
        <f t="shared" si="395"/>
        <v>4.2266987561397071</v>
      </c>
      <c r="N835" s="51">
        <f t="shared" si="405"/>
        <v>0</v>
      </c>
      <c r="O835" s="54">
        <f t="shared" si="424"/>
        <v>18.880500609176615</v>
      </c>
      <c r="P835" s="34">
        <f t="shared" si="412"/>
        <v>1.7671458676442586</v>
      </c>
      <c r="Q835" s="30">
        <f t="shared" si="413"/>
        <v>0</v>
      </c>
      <c r="R835" s="58">
        <f t="shared" si="414"/>
        <v>0</v>
      </c>
      <c r="S835" s="58">
        <f t="shared" si="415"/>
        <v>0</v>
      </c>
      <c r="T835" s="58">
        <f t="shared" si="396"/>
        <v>100</v>
      </c>
      <c r="U835" s="88" t="str">
        <f>IF(R835=0,"-",FORECAST($C$8,Инклинометрия!$B$2:$B$152,Инклинометрия!$A$2:$A$152))</f>
        <v>-</v>
      </c>
      <c r="V835" s="88" t="str">
        <f>IF(R835=0,"-",FORECAST($C$8-R835,Инклинометрия!$B$2:$B$152,Инклинометрия!$A$2:$A$152))</f>
        <v>-</v>
      </c>
      <c r="W835" s="88" t="str">
        <f>IF(R835&gt;0,FORECAST($C$8,Инклинометрия!$B$2:$B$152,Инклинометрия!$A$2:$A$152),IF(AB835=$C$8,"-",FORECAST($C$8-AB835,Инклинометрия!$B$2:$B$152,Инклинометрия!$A$2:$A$152)))</f>
        <v>-</v>
      </c>
      <c r="X835" s="88" t="str">
        <f>IF(S835=0,"-",FORECAST($C$8-(S835+AB835),Инклинометрия!$B$2:$B$152,Инклинометрия!$A$2:$A$152))</f>
        <v>-</v>
      </c>
      <c r="Y835" s="88">
        <f>FORECAST($C$8+T835,Инклинометрия!$B$2:$B$152,Инклинометрия!$A$2:$A$152)</f>
        <v>1425</v>
      </c>
      <c r="Z835" s="88">
        <f>IF(R835=0,FORECAST($C$6-T835,Инклинометрия!$B$2:$B$152,Инклинометрия!$A$2:$A$152),FORECAST($C$8,Инклинометрия!$B$2:$B$152,Инклинометрия!$A$2:$A$152))</f>
        <v>1330</v>
      </c>
      <c r="AA835" s="61">
        <f t="shared" si="397"/>
        <v>1400</v>
      </c>
      <c r="AB835" s="62">
        <f t="shared" si="416"/>
        <v>1400</v>
      </c>
      <c r="AC835" s="62">
        <f t="shared" si="398"/>
        <v>0</v>
      </c>
      <c r="AD835" s="65">
        <f>IF(R835=0,FORECAST($C$8,Инклинометрия!$B$2:$B$152,Инклинометрия!$A$2:$A$152),V835)</f>
        <v>1330</v>
      </c>
      <c r="AE835" s="65">
        <f>FORECAST($C$8-(R835+AA835),Инклинометрия!$B$2:$B$152,Инклинометрия!$A$2:$A$152)</f>
        <v>0</v>
      </c>
      <c r="AF835" s="65">
        <f>IF(AB835=0,"-",FORECAST($C$8,Инклинометрия!$B$2:$B$152,Инклинометрия!$A$2:$A$152))</f>
        <v>1330</v>
      </c>
      <c r="AG835" s="65">
        <f>IF(AB835=0,"-",FORECAST($C$8-AB835,Инклинометрия!$B$2:$B$152,Инклинометрия!$A$2:$A$152))</f>
        <v>0</v>
      </c>
      <c r="AH835" s="65" t="str">
        <f>IF(AC835=0,"-",FORECAST($C$8+AC835,Инклинометрия!$B$2:$B$152,Инклинометрия!$A$2:$A$152))</f>
        <v>-</v>
      </c>
      <c r="AI835" s="89" t="str">
        <f>IF(AC835=0,"-",FORECAST($C$8,Инклинометрия!$B$2:$B$152,Инклинометрия!$A$2:$A$152))</f>
        <v>-</v>
      </c>
      <c r="AJ835" s="28"/>
      <c r="AK835" s="67">
        <f t="shared" si="417"/>
        <v>0</v>
      </c>
      <c r="AL835" s="28">
        <f t="shared" si="418"/>
        <v>0</v>
      </c>
      <c r="AM835" s="28">
        <f t="shared" si="419"/>
        <v>0.1</v>
      </c>
      <c r="AN835" s="26">
        <f t="shared" si="420"/>
        <v>0.1</v>
      </c>
      <c r="AO835" s="87">
        <f t="shared" si="421"/>
        <v>145626.51678434567</v>
      </c>
      <c r="AP835" s="87">
        <f t="shared" si="399"/>
        <v>44301.516784345658</v>
      </c>
      <c r="AQ835" s="66">
        <f t="shared" si="400"/>
        <v>14695380</v>
      </c>
      <c r="AR835" s="66">
        <f t="shared" si="401"/>
        <v>14695380</v>
      </c>
      <c r="AS835" s="66">
        <f t="shared" si="402"/>
        <v>784800</v>
      </c>
      <c r="AT835" s="45">
        <f t="shared" si="406"/>
        <v>15625806.516784346</v>
      </c>
      <c r="AU835" s="75"/>
    </row>
    <row r="836" spans="2:47" x14ac:dyDescent="0.3">
      <c r="B836" s="41">
        <f t="shared" si="407"/>
        <v>4030</v>
      </c>
      <c r="C836" s="8">
        <f t="shared" si="422"/>
        <v>40.300000000000004</v>
      </c>
      <c r="D836" s="73">
        <f t="shared" si="403"/>
        <v>53.901250000000012</v>
      </c>
      <c r="E836" s="29">
        <f t="shared" si="425"/>
        <v>13348.479098029935</v>
      </c>
      <c r="F836" s="29">
        <f t="shared" si="408"/>
        <v>16.561388459095621</v>
      </c>
      <c r="G836" s="29">
        <f t="shared" si="423"/>
        <v>22.150857064040391</v>
      </c>
      <c r="H836" s="17">
        <f t="shared" si="409"/>
        <v>17853.590793614923</v>
      </c>
      <c r="I836" s="29">
        <f t="shared" si="410"/>
        <v>2.2250485660981263</v>
      </c>
      <c r="J836" s="29">
        <f t="shared" si="404"/>
        <v>20.847057720370817</v>
      </c>
      <c r="K836" s="39">
        <f t="shared" si="411"/>
        <v>1400</v>
      </c>
      <c r="L836" s="49">
        <f t="shared" si="394"/>
        <v>0</v>
      </c>
      <c r="M836" s="48">
        <f t="shared" si="395"/>
        <v>4.2266987561397071</v>
      </c>
      <c r="N836" s="51">
        <f t="shared" si="405"/>
        <v>0</v>
      </c>
      <c r="O836" s="54">
        <f t="shared" si="424"/>
        <v>18.880500609176615</v>
      </c>
      <c r="P836" s="34">
        <f t="shared" si="412"/>
        <v>1.7671458676442586</v>
      </c>
      <c r="Q836" s="30">
        <f t="shared" si="413"/>
        <v>0</v>
      </c>
      <c r="R836" s="58">
        <f t="shared" si="414"/>
        <v>0</v>
      </c>
      <c r="S836" s="58">
        <f t="shared" si="415"/>
        <v>0</v>
      </c>
      <c r="T836" s="58">
        <f t="shared" si="396"/>
        <v>100</v>
      </c>
      <c r="U836" s="88" t="str">
        <f>IF(R836=0,"-",FORECAST($C$8,Инклинометрия!$B$2:$B$152,Инклинометрия!$A$2:$A$152))</f>
        <v>-</v>
      </c>
      <c r="V836" s="88" t="str">
        <f>IF(R836=0,"-",FORECAST($C$8-R836,Инклинометрия!$B$2:$B$152,Инклинометрия!$A$2:$A$152))</f>
        <v>-</v>
      </c>
      <c r="W836" s="88" t="str">
        <f>IF(R836&gt;0,FORECAST($C$8,Инклинометрия!$B$2:$B$152,Инклинометрия!$A$2:$A$152),IF(AB836=$C$8,"-",FORECAST($C$8-AB836,Инклинометрия!$B$2:$B$152,Инклинометрия!$A$2:$A$152)))</f>
        <v>-</v>
      </c>
      <c r="X836" s="88" t="str">
        <f>IF(S836=0,"-",FORECAST($C$8-(S836+AB836),Инклинометрия!$B$2:$B$152,Инклинометрия!$A$2:$A$152))</f>
        <v>-</v>
      </c>
      <c r="Y836" s="88">
        <f>FORECAST($C$8+T836,Инклинометрия!$B$2:$B$152,Инклинометрия!$A$2:$A$152)</f>
        <v>1425</v>
      </c>
      <c r="Z836" s="88">
        <f>IF(R836=0,FORECAST($C$6-T836,Инклинометрия!$B$2:$B$152,Инклинометрия!$A$2:$A$152),FORECAST($C$8,Инклинометрия!$B$2:$B$152,Инклинометрия!$A$2:$A$152))</f>
        <v>1330</v>
      </c>
      <c r="AA836" s="61">
        <f t="shared" si="397"/>
        <v>1400</v>
      </c>
      <c r="AB836" s="62">
        <f t="shared" si="416"/>
        <v>1400</v>
      </c>
      <c r="AC836" s="62">
        <f t="shared" si="398"/>
        <v>0</v>
      </c>
      <c r="AD836" s="65">
        <f>IF(R836=0,FORECAST($C$8,Инклинометрия!$B$2:$B$152,Инклинометрия!$A$2:$A$152),V836)</f>
        <v>1330</v>
      </c>
      <c r="AE836" s="65">
        <f>FORECAST($C$8-(R836+AA836),Инклинометрия!$B$2:$B$152,Инклинометрия!$A$2:$A$152)</f>
        <v>0</v>
      </c>
      <c r="AF836" s="65">
        <f>IF(AB836=0,"-",FORECAST($C$8,Инклинометрия!$B$2:$B$152,Инклинометрия!$A$2:$A$152))</f>
        <v>1330</v>
      </c>
      <c r="AG836" s="65">
        <f>IF(AB836=0,"-",FORECAST($C$8-AB836,Инклинометрия!$B$2:$B$152,Инклинометрия!$A$2:$A$152))</f>
        <v>0</v>
      </c>
      <c r="AH836" s="65" t="str">
        <f>IF(AC836=0,"-",FORECAST($C$8+AC836,Инклинометрия!$B$2:$B$152,Инклинометрия!$A$2:$A$152))</f>
        <v>-</v>
      </c>
      <c r="AI836" s="89" t="str">
        <f>IF(AC836=0,"-",FORECAST($C$8,Инклинометрия!$B$2:$B$152,Инклинометрия!$A$2:$A$152))</f>
        <v>-</v>
      </c>
      <c r="AJ836" s="28"/>
      <c r="AK836" s="67">
        <f t="shared" si="417"/>
        <v>0</v>
      </c>
      <c r="AL836" s="28">
        <f t="shared" si="418"/>
        <v>0</v>
      </c>
      <c r="AM836" s="28">
        <f t="shared" si="419"/>
        <v>0.1</v>
      </c>
      <c r="AN836" s="26">
        <f t="shared" si="420"/>
        <v>0.1</v>
      </c>
      <c r="AO836" s="87">
        <f t="shared" si="421"/>
        <v>145626.51678434567</v>
      </c>
      <c r="AP836" s="87">
        <f t="shared" si="399"/>
        <v>44301.516784345658</v>
      </c>
      <c r="AQ836" s="66">
        <f t="shared" si="400"/>
        <v>14695380</v>
      </c>
      <c r="AR836" s="66">
        <f t="shared" si="401"/>
        <v>14695380</v>
      </c>
      <c r="AS836" s="66">
        <f t="shared" si="402"/>
        <v>784800</v>
      </c>
      <c r="AT836" s="45">
        <f t="shared" si="406"/>
        <v>15625806.516784346</v>
      </c>
      <c r="AU836" s="75"/>
    </row>
    <row r="837" spans="2:47" x14ac:dyDescent="0.3">
      <c r="B837" s="41">
        <f t="shared" si="407"/>
        <v>4035</v>
      </c>
      <c r="C837" s="8">
        <f t="shared" si="422"/>
        <v>40.35</v>
      </c>
      <c r="D837" s="73">
        <f t="shared" si="403"/>
        <v>53.968125000000001</v>
      </c>
      <c r="E837" s="29">
        <f t="shared" si="425"/>
        <v>13365.040486489028</v>
      </c>
      <c r="F837" s="29">
        <f t="shared" si="408"/>
        <v>16.561388459093266</v>
      </c>
      <c r="G837" s="29">
        <f t="shared" si="423"/>
        <v>22.15085706403724</v>
      </c>
      <c r="H837" s="17">
        <f t="shared" si="409"/>
        <v>17875.74165067896</v>
      </c>
      <c r="I837" s="29">
        <f t="shared" si="410"/>
        <v>2.2250485660981263</v>
      </c>
      <c r="J837" s="29">
        <f t="shared" si="404"/>
        <v>20.847057720369335</v>
      </c>
      <c r="K837" s="39">
        <f t="shared" si="411"/>
        <v>1400</v>
      </c>
      <c r="L837" s="49">
        <f t="shared" si="394"/>
        <v>0</v>
      </c>
      <c r="M837" s="48">
        <f t="shared" si="395"/>
        <v>4.2266987561397071</v>
      </c>
      <c r="N837" s="51">
        <f t="shared" si="405"/>
        <v>0</v>
      </c>
      <c r="O837" s="54">
        <f t="shared" si="424"/>
        <v>18.880500609176615</v>
      </c>
      <c r="P837" s="34">
        <f t="shared" si="412"/>
        <v>1.7671458676442586</v>
      </c>
      <c r="Q837" s="30">
        <f t="shared" si="413"/>
        <v>0</v>
      </c>
      <c r="R837" s="58">
        <f t="shared" si="414"/>
        <v>0</v>
      </c>
      <c r="S837" s="58">
        <f t="shared" si="415"/>
        <v>0</v>
      </c>
      <c r="T837" s="58">
        <f t="shared" si="396"/>
        <v>100</v>
      </c>
      <c r="U837" s="88" t="str">
        <f>IF(R837=0,"-",FORECAST($C$8,Инклинометрия!$B$2:$B$152,Инклинометрия!$A$2:$A$152))</f>
        <v>-</v>
      </c>
      <c r="V837" s="88" t="str">
        <f>IF(R837=0,"-",FORECAST($C$8-R837,Инклинометрия!$B$2:$B$152,Инклинометрия!$A$2:$A$152))</f>
        <v>-</v>
      </c>
      <c r="W837" s="88" t="str">
        <f>IF(R837&gt;0,FORECAST($C$8,Инклинометрия!$B$2:$B$152,Инклинометрия!$A$2:$A$152),IF(AB837=$C$8,"-",FORECAST($C$8-AB837,Инклинометрия!$B$2:$B$152,Инклинометрия!$A$2:$A$152)))</f>
        <v>-</v>
      </c>
      <c r="X837" s="88" t="str">
        <f>IF(S837=0,"-",FORECAST($C$8-(S837+AB837),Инклинометрия!$B$2:$B$152,Инклинометрия!$A$2:$A$152))</f>
        <v>-</v>
      </c>
      <c r="Y837" s="88">
        <f>FORECAST($C$8+T837,Инклинометрия!$B$2:$B$152,Инклинометрия!$A$2:$A$152)</f>
        <v>1425</v>
      </c>
      <c r="Z837" s="88">
        <f>IF(R837=0,FORECAST($C$6-T837,Инклинометрия!$B$2:$B$152,Инклинометрия!$A$2:$A$152),FORECAST($C$8,Инклинометрия!$B$2:$B$152,Инклинометрия!$A$2:$A$152))</f>
        <v>1330</v>
      </c>
      <c r="AA837" s="61">
        <f t="shared" si="397"/>
        <v>1400</v>
      </c>
      <c r="AB837" s="62">
        <f t="shared" si="416"/>
        <v>1400</v>
      </c>
      <c r="AC837" s="62">
        <f t="shared" si="398"/>
        <v>0</v>
      </c>
      <c r="AD837" s="65">
        <f>IF(R837=0,FORECAST($C$8,Инклинометрия!$B$2:$B$152,Инклинометрия!$A$2:$A$152),V837)</f>
        <v>1330</v>
      </c>
      <c r="AE837" s="65">
        <f>FORECAST($C$8-(R837+AA837),Инклинометрия!$B$2:$B$152,Инклинометрия!$A$2:$A$152)</f>
        <v>0</v>
      </c>
      <c r="AF837" s="65">
        <f>IF(AB837=0,"-",FORECAST($C$8,Инклинометрия!$B$2:$B$152,Инклинометрия!$A$2:$A$152))</f>
        <v>1330</v>
      </c>
      <c r="AG837" s="65">
        <f>IF(AB837=0,"-",FORECAST($C$8-AB837,Инклинометрия!$B$2:$B$152,Инклинометрия!$A$2:$A$152))</f>
        <v>0</v>
      </c>
      <c r="AH837" s="65" t="str">
        <f>IF(AC837=0,"-",FORECAST($C$8+AC837,Инклинометрия!$B$2:$B$152,Инклинометрия!$A$2:$A$152))</f>
        <v>-</v>
      </c>
      <c r="AI837" s="89" t="str">
        <f>IF(AC837=0,"-",FORECAST($C$8,Инклинометрия!$B$2:$B$152,Инклинометрия!$A$2:$A$152))</f>
        <v>-</v>
      </c>
      <c r="AJ837" s="28"/>
      <c r="AK837" s="67">
        <f t="shared" si="417"/>
        <v>0</v>
      </c>
      <c r="AL837" s="28">
        <f t="shared" si="418"/>
        <v>0</v>
      </c>
      <c r="AM837" s="28">
        <f t="shared" si="419"/>
        <v>0.1</v>
      </c>
      <c r="AN837" s="26">
        <f t="shared" si="420"/>
        <v>0.1</v>
      </c>
      <c r="AO837" s="87">
        <f t="shared" si="421"/>
        <v>145626.51678434567</v>
      </c>
      <c r="AP837" s="87">
        <f t="shared" si="399"/>
        <v>44301.516784345658</v>
      </c>
      <c r="AQ837" s="66">
        <f t="shared" si="400"/>
        <v>14695380</v>
      </c>
      <c r="AR837" s="66">
        <f t="shared" si="401"/>
        <v>14695380</v>
      </c>
      <c r="AS837" s="66">
        <f t="shared" si="402"/>
        <v>784800</v>
      </c>
      <c r="AT837" s="45">
        <f t="shared" si="406"/>
        <v>15625806.516784346</v>
      </c>
      <c r="AU837" s="75"/>
    </row>
    <row r="838" spans="2:47" x14ac:dyDescent="0.3">
      <c r="B838" s="41">
        <f t="shared" si="407"/>
        <v>4040</v>
      </c>
      <c r="C838" s="8">
        <f t="shared" si="422"/>
        <v>40.4</v>
      </c>
      <c r="D838" s="73">
        <f t="shared" si="403"/>
        <v>54.034999999999997</v>
      </c>
      <c r="E838" s="29">
        <f t="shared" si="425"/>
        <v>13381.601874948121</v>
      </c>
      <c r="F838" s="29">
        <f t="shared" si="408"/>
        <v>16.561388459093266</v>
      </c>
      <c r="G838" s="29">
        <f t="shared" si="423"/>
        <v>22.15085706403724</v>
      </c>
      <c r="H838" s="17">
        <f t="shared" si="409"/>
        <v>17897.892507742996</v>
      </c>
      <c r="I838" s="29">
        <f t="shared" si="410"/>
        <v>2.2250485660981263</v>
      </c>
      <c r="J838" s="29">
        <f t="shared" si="404"/>
        <v>20.847057720369335</v>
      </c>
      <c r="K838" s="39">
        <f t="shared" si="411"/>
        <v>1400</v>
      </c>
      <c r="L838" s="49">
        <f t="shared" si="394"/>
        <v>0</v>
      </c>
      <c r="M838" s="48">
        <f t="shared" si="395"/>
        <v>4.2266987561397071</v>
      </c>
      <c r="N838" s="51">
        <f t="shared" si="405"/>
        <v>0</v>
      </c>
      <c r="O838" s="54">
        <f t="shared" si="424"/>
        <v>18.880500609176615</v>
      </c>
      <c r="P838" s="34">
        <f t="shared" si="412"/>
        <v>1.7671458676442586</v>
      </c>
      <c r="Q838" s="30">
        <f t="shared" si="413"/>
        <v>0</v>
      </c>
      <c r="R838" s="58">
        <f t="shared" si="414"/>
        <v>0</v>
      </c>
      <c r="S838" s="58">
        <f t="shared" si="415"/>
        <v>0</v>
      </c>
      <c r="T838" s="58">
        <f t="shared" si="396"/>
        <v>100</v>
      </c>
      <c r="U838" s="88" t="str">
        <f>IF(R838=0,"-",FORECAST($C$8,Инклинометрия!$B$2:$B$152,Инклинометрия!$A$2:$A$152))</f>
        <v>-</v>
      </c>
      <c r="V838" s="88" t="str">
        <f>IF(R838=0,"-",FORECAST($C$8-R838,Инклинометрия!$B$2:$B$152,Инклинометрия!$A$2:$A$152))</f>
        <v>-</v>
      </c>
      <c r="W838" s="88" t="str">
        <f>IF(R838&gt;0,FORECAST($C$8,Инклинометрия!$B$2:$B$152,Инклинометрия!$A$2:$A$152),IF(AB838=$C$8,"-",FORECAST($C$8-AB838,Инклинометрия!$B$2:$B$152,Инклинометрия!$A$2:$A$152)))</f>
        <v>-</v>
      </c>
      <c r="X838" s="88" t="str">
        <f>IF(S838=0,"-",FORECAST($C$8-(S838+AB838),Инклинометрия!$B$2:$B$152,Инклинометрия!$A$2:$A$152))</f>
        <v>-</v>
      </c>
      <c r="Y838" s="88">
        <f>FORECAST($C$8+T838,Инклинометрия!$B$2:$B$152,Инклинометрия!$A$2:$A$152)</f>
        <v>1425</v>
      </c>
      <c r="Z838" s="88">
        <f>IF(R838=0,FORECAST($C$6-T838,Инклинометрия!$B$2:$B$152,Инклинометрия!$A$2:$A$152),FORECAST($C$8,Инклинометрия!$B$2:$B$152,Инклинометрия!$A$2:$A$152))</f>
        <v>1330</v>
      </c>
      <c r="AA838" s="61">
        <f t="shared" si="397"/>
        <v>1400</v>
      </c>
      <c r="AB838" s="62">
        <f t="shared" si="416"/>
        <v>1400</v>
      </c>
      <c r="AC838" s="62">
        <f t="shared" si="398"/>
        <v>0</v>
      </c>
      <c r="AD838" s="65">
        <f>IF(R838=0,FORECAST($C$8,Инклинометрия!$B$2:$B$152,Инклинометрия!$A$2:$A$152),V838)</f>
        <v>1330</v>
      </c>
      <c r="AE838" s="65">
        <f>FORECAST($C$8-(R838+AA838),Инклинометрия!$B$2:$B$152,Инклинометрия!$A$2:$A$152)</f>
        <v>0</v>
      </c>
      <c r="AF838" s="65">
        <f>IF(AB838=0,"-",FORECAST($C$8,Инклинометрия!$B$2:$B$152,Инклинометрия!$A$2:$A$152))</f>
        <v>1330</v>
      </c>
      <c r="AG838" s="65">
        <f>IF(AB838=0,"-",FORECAST($C$8-AB838,Инклинометрия!$B$2:$B$152,Инклинометрия!$A$2:$A$152))</f>
        <v>0</v>
      </c>
      <c r="AH838" s="65" t="str">
        <f>IF(AC838=0,"-",FORECAST($C$8+AC838,Инклинометрия!$B$2:$B$152,Инклинометрия!$A$2:$A$152))</f>
        <v>-</v>
      </c>
      <c r="AI838" s="89" t="str">
        <f>IF(AC838=0,"-",FORECAST($C$8,Инклинометрия!$B$2:$B$152,Инклинометрия!$A$2:$A$152))</f>
        <v>-</v>
      </c>
      <c r="AJ838" s="28"/>
      <c r="AK838" s="67">
        <f t="shared" si="417"/>
        <v>0</v>
      </c>
      <c r="AL838" s="28">
        <f t="shared" si="418"/>
        <v>0</v>
      </c>
      <c r="AM838" s="28">
        <f t="shared" si="419"/>
        <v>0.1</v>
      </c>
      <c r="AN838" s="26">
        <f t="shared" si="420"/>
        <v>0.1</v>
      </c>
      <c r="AO838" s="87">
        <f t="shared" si="421"/>
        <v>145626.51678434567</v>
      </c>
      <c r="AP838" s="87">
        <f t="shared" si="399"/>
        <v>44301.516784345658</v>
      </c>
      <c r="AQ838" s="66">
        <f t="shared" si="400"/>
        <v>14695380</v>
      </c>
      <c r="AR838" s="66">
        <f t="shared" si="401"/>
        <v>14695380</v>
      </c>
      <c r="AS838" s="66">
        <f t="shared" si="402"/>
        <v>784800</v>
      </c>
      <c r="AT838" s="45">
        <f t="shared" si="406"/>
        <v>15625806.516784346</v>
      </c>
      <c r="AU838" s="75"/>
    </row>
    <row r="839" spans="2:47" x14ac:dyDescent="0.3">
      <c r="B839" s="41">
        <f t="shared" si="407"/>
        <v>4045</v>
      </c>
      <c r="C839" s="8">
        <f t="shared" si="422"/>
        <v>40.450000000000003</v>
      </c>
      <c r="D839" s="73">
        <f t="shared" si="403"/>
        <v>54.101875</v>
      </c>
      <c r="E839" s="29">
        <f t="shared" si="425"/>
        <v>13398.163263407218</v>
      </c>
      <c r="F839" s="29">
        <f t="shared" si="408"/>
        <v>16.561388459095621</v>
      </c>
      <c r="G839" s="29">
        <f t="shared" si="423"/>
        <v>22.150857064040391</v>
      </c>
      <c r="H839" s="17">
        <f t="shared" si="409"/>
        <v>17920.043364807036</v>
      </c>
      <c r="I839" s="29">
        <f t="shared" si="410"/>
        <v>2.2250485660981263</v>
      </c>
      <c r="J839" s="29">
        <f t="shared" si="404"/>
        <v>20.847057720370817</v>
      </c>
      <c r="K839" s="39">
        <f t="shared" si="411"/>
        <v>1400</v>
      </c>
      <c r="L839" s="49">
        <f t="shared" si="394"/>
        <v>0</v>
      </c>
      <c r="M839" s="48">
        <f t="shared" si="395"/>
        <v>4.2266987561397071</v>
      </c>
      <c r="N839" s="51">
        <f t="shared" si="405"/>
        <v>0</v>
      </c>
      <c r="O839" s="54">
        <f t="shared" si="424"/>
        <v>18.880500609176615</v>
      </c>
      <c r="P839" s="34">
        <f t="shared" si="412"/>
        <v>1.7671458676442586</v>
      </c>
      <c r="Q839" s="30">
        <f t="shared" si="413"/>
        <v>0</v>
      </c>
      <c r="R839" s="58">
        <f t="shared" si="414"/>
        <v>0</v>
      </c>
      <c r="S839" s="58">
        <f t="shared" si="415"/>
        <v>0</v>
      </c>
      <c r="T839" s="58">
        <f t="shared" si="396"/>
        <v>100</v>
      </c>
      <c r="U839" s="88" t="str">
        <f>IF(R839=0,"-",FORECAST($C$8,Инклинометрия!$B$2:$B$152,Инклинометрия!$A$2:$A$152))</f>
        <v>-</v>
      </c>
      <c r="V839" s="88" t="str">
        <f>IF(R839=0,"-",FORECAST($C$8-R839,Инклинометрия!$B$2:$B$152,Инклинометрия!$A$2:$A$152))</f>
        <v>-</v>
      </c>
      <c r="W839" s="88" t="str">
        <f>IF(R839&gt;0,FORECAST($C$8,Инклинометрия!$B$2:$B$152,Инклинометрия!$A$2:$A$152),IF(AB839=$C$8,"-",FORECAST($C$8-AB839,Инклинометрия!$B$2:$B$152,Инклинометрия!$A$2:$A$152)))</f>
        <v>-</v>
      </c>
      <c r="X839" s="88" t="str">
        <f>IF(S839=0,"-",FORECAST($C$8-(S839+AB839),Инклинометрия!$B$2:$B$152,Инклинометрия!$A$2:$A$152))</f>
        <v>-</v>
      </c>
      <c r="Y839" s="88">
        <f>FORECAST($C$8+T839,Инклинометрия!$B$2:$B$152,Инклинометрия!$A$2:$A$152)</f>
        <v>1425</v>
      </c>
      <c r="Z839" s="88">
        <f>IF(R839=0,FORECAST($C$6-T839,Инклинометрия!$B$2:$B$152,Инклинометрия!$A$2:$A$152),FORECAST($C$8,Инклинометрия!$B$2:$B$152,Инклинометрия!$A$2:$A$152))</f>
        <v>1330</v>
      </c>
      <c r="AA839" s="61">
        <f t="shared" si="397"/>
        <v>1400</v>
      </c>
      <c r="AB839" s="62">
        <f t="shared" si="416"/>
        <v>1400</v>
      </c>
      <c r="AC839" s="62">
        <f t="shared" si="398"/>
        <v>0</v>
      </c>
      <c r="AD839" s="65">
        <f>IF(R839=0,FORECAST($C$8,Инклинометрия!$B$2:$B$152,Инклинометрия!$A$2:$A$152),V839)</f>
        <v>1330</v>
      </c>
      <c r="AE839" s="65">
        <f>FORECAST($C$8-(R839+AA839),Инклинометрия!$B$2:$B$152,Инклинометрия!$A$2:$A$152)</f>
        <v>0</v>
      </c>
      <c r="AF839" s="65">
        <f>IF(AB839=0,"-",FORECAST($C$8,Инклинометрия!$B$2:$B$152,Инклинометрия!$A$2:$A$152))</f>
        <v>1330</v>
      </c>
      <c r="AG839" s="65">
        <f>IF(AB839=0,"-",FORECAST($C$8-AB839,Инклинометрия!$B$2:$B$152,Инклинометрия!$A$2:$A$152))</f>
        <v>0</v>
      </c>
      <c r="AH839" s="65" t="str">
        <f>IF(AC839=0,"-",FORECAST($C$8+AC839,Инклинометрия!$B$2:$B$152,Инклинометрия!$A$2:$A$152))</f>
        <v>-</v>
      </c>
      <c r="AI839" s="89" t="str">
        <f>IF(AC839=0,"-",FORECAST($C$8,Инклинометрия!$B$2:$B$152,Инклинометрия!$A$2:$A$152))</f>
        <v>-</v>
      </c>
      <c r="AJ839" s="28"/>
      <c r="AK839" s="67">
        <f t="shared" si="417"/>
        <v>0</v>
      </c>
      <c r="AL839" s="28">
        <f t="shared" si="418"/>
        <v>0</v>
      </c>
      <c r="AM839" s="28">
        <f t="shared" si="419"/>
        <v>0.1</v>
      </c>
      <c r="AN839" s="26">
        <f t="shared" si="420"/>
        <v>0.1</v>
      </c>
      <c r="AO839" s="87">
        <f t="shared" si="421"/>
        <v>145626.51678434567</v>
      </c>
      <c r="AP839" s="87">
        <f t="shared" si="399"/>
        <v>44301.516784345658</v>
      </c>
      <c r="AQ839" s="66">
        <f t="shared" si="400"/>
        <v>14695380</v>
      </c>
      <c r="AR839" s="66">
        <f t="shared" si="401"/>
        <v>14695380</v>
      </c>
      <c r="AS839" s="66">
        <f t="shared" si="402"/>
        <v>784800</v>
      </c>
      <c r="AT839" s="45">
        <f t="shared" si="406"/>
        <v>15625806.516784346</v>
      </c>
      <c r="AU839" s="75"/>
    </row>
    <row r="840" spans="2:47" x14ac:dyDescent="0.3">
      <c r="B840" s="41">
        <f t="shared" si="407"/>
        <v>4050</v>
      </c>
      <c r="C840" s="8">
        <f t="shared" si="422"/>
        <v>40.5</v>
      </c>
      <c r="D840" s="73">
        <f t="shared" si="403"/>
        <v>54.168750000000003</v>
      </c>
      <c r="E840" s="29">
        <f t="shared" si="425"/>
        <v>13414.724651866311</v>
      </c>
      <c r="F840" s="29">
        <f t="shared" si="408"/>
        <v>16.561388459093266</v>
      </c>
      <c r="G840" s="29">
        <f t="shared" si="423"/>
        <v>22.15085706403724</v>
      </c>
      <c r="H840" s="17">
        <f t="shared" si="409"/>
        <v>17942.194221871072</v>
      </c>
      <c r="I840" s="29">
        <f t="shared" si="410"/>
        <v>2.2250485660981263</v>
      </c>
      <c r="J840" s="29">
        <f t="shared" si="404"/>
        <v>20.847057720369335</v>
      </c>
      <c r="K840" s="39">
        <f t="shared" si="411"/>
        <v>1400</v>
      </c>
      <c r="L840" s="49">
        <f t="shared" si="394"/>
        <v>0</v>
      </c>
      <c r="M840" s="48">
        <f t="shared" si="395"/>
        <v>4.2266987561397071</v>
      </c>
      <c r="N840" s="51">
        <f t="shared" si="405"/>
        <v>0</v>
      </c>
      <c r="O840" s="54">
        <f t="shared" si="424"/>
        <v>18.880500609176615</v>
      </c>
      <c r="P840" s="34">
        <f t="shared" si="412"/>
        <v>1.7671458676442586</v>
      </c>
      <c r="Q840" s="30">
        <f t="shared" si="413"/>
        <v>0</v>
      </c>
      <c r="R840" s="58">
        <f t="shared" si="414"/>
        <v>0</v>
      </c>
      <c r="S840" s="58">
        <f t="shared" si="415"/>
        <v>0</v>
      </c>
      <c r="T840" s="58">
        <f t="shared" si="396"/>
        <v>100</v>
      </c>
      <c r="U840" s="88" t="str">
        <f>IF(R840=0,"-",FORECAST($C$8,Инклинометрия!$B$2:$B$152,Инклинометрия!$A$2:$A$152))</f>
        <v>-</v>
      </c>
      <c r="V840" s="88" t="str">
        <f>IF(R840=0,"-",FORECAST($C$8-R840,Инклинометрия!$B$2:$B$152,Инклинометрия!$A$2:$A$152))</f>
        <v>-</v>
      </c>
      <c r="W840" s="88" t="str">
        <f>IF(R840&gt;0,FORECAST($C$8,Инклинометрия!$B$2:$B$152,Инклинометрия!$A$2:$A$152),IF(AB840=$C$8,"-",FORECAST($C$8-AB840,Инклинометрия!$B$2:$B$152,Инклинометрия!$A$2:$A$152)))</f>
        <v>-</v>
      </c>
      <c r="X840" s="88" t="str">
        <f>IF(S840=0,"-",FORECAST($C$8-(S840+AB840),Инклинометрия!$B$2:$B$152,Инклинометрия!$A$2:$A$152))</f>
        <v>-</v>
      </c>
      <c r="Y840" s="88">
        <f>FORECAST($C$8+T840,Инклинометрия!$B$2:$B$152,Инклинометрия!$A$2:$A$152)</f>
        <v>1425</v>
      </c>
      <c r="Z840" s="88">
        <f>IF(R840=0,FORECAST($C$6-T840,Инклинометрия!$B$2:$B$152,Инклинометрия!$A$2:$A$152),FORECAST($C$8,Инклинометрия!$B$2:$B$152,Инклинометрия!$A$2:$A$152))</f>
        <v>1330</v>
      </c>
      <c r="AA840" s="61">
        <f t="shared" si="397"/>
        <v>1400</v>
      </c>
      <c r="AB840" s="62">
        <f t="shared" si="416"/>
        <v>1400</v>
      </c>
      <c r="AC840" s="62">
        <f t="shared" si="398"/>
        <v>0</v>
      </c>
      <c r="AD840" s="65">
        <f>IF(R840=0,FORECAST($C$8,Инклинометрия!$B$2:$B$152,Инклинометрия!$A$2:$A$152),V840)</f>
        <v>1330</v>
      </c>
      <c r="AE840" s="65">
        <f>FORECAST($C$8-(R840+AA840),Инклинометрия!$B$2:$B$152,Инклинометрия!$A$2:$A$152)</f>
        <v>0</v>
      </c>
      <c r="AF840" s="65">
        <f>IF(AB840=0,"-",FORECAST($C$8,Инклинометрия!$B$2:$B$152,Инклинометрия!$A$2:$A$152))</f>
        <v>1330</v>
      </c>
      <c r="AG840" s="65">
        <f>IF(AB840=0,"-",FORECAST($C$8-AB840,Инклинометрия!$B$2:$B$152,Инклинометрия!$A$2:$A$152))</f>
        <v>0</v>
      </c>
      <c r="AH840" s="65" t="str">
        <f>IF(AC840=0,"-",FORECAST($C$8+AC840,Инклинометрия!$B$2:$B$152,Инклинометрия!$A$2:$A$152))</f>
        <v>-</v>
      </c>
      <c r="AI840" s="89" t="str">
        <f>IF(AC840=0,"-",FORECAST($C$8,Инклинометрия!$B$2:$B$152,Инклинометрия!$A$2:$A$152))</f>
        <v>-</v>
      </c>
      <c r="AJ840" s="28"/>
      <c r="AK840" s="67">
        <f t="shared" si="417"/>
        <v>0</v>
      </c>
      <c r="AL840" s="28">
        <f t="shared" si="418"/>
        <v>0</v>
      </c>
      <c r="AM840" s="28">
        <f t="shared" si="419"/>
        <v>0.1</v>
      </c>
      <c r="AN840" s="26">
        <f t="shared" si="420"/>
        <v>0.1</v>
      </c>
      <c r="AO840" s="87">
        <f t="shared" si="421"/>
        <v>145626.51678434567</v>
      </c>
      <c r="AP840" s="87">
        <f t="shared" si="399"/>
        <v>44301.516784345658</v>
      </c>
      <c r="AQ840" s="66">
        <f t="shared" si="400"/>
        <v>14695380</v>
      </c>
      <c r="AR840" s="66">
        <f t="shared" si="401"/>
        <v>14695380</v>
      </c>
      <c r="AS840" s="66">
        <f t="shared" si="402"/>
        <v>784800</v>
      </c>
      <c r="AT840" s="45">
        <f t="shared" si="406"/>
        <v>15625806.516784346</v>
      </c>
      <c r="AU840" s="75"/>
    </row>
    <row r="841" spans="2:47" x14ac:dyDescent="0.3">
      <c r="B841" s="41">
        <f t="shared" si="407"/>
        <v>4055</v>
      </c>
      <c r="C841" s="8">
        <f t="shared" si="422"/>
        <v>40.550000000000004</v>
      </c>
      <c r="D841" s="73">
        <f t="shared" si="403"/>
        <v>54.235625000000006</v>
      </c>
      <c r="E841" s="29">
        <f t="shared" si="425"/>
        <v>13431.286040325405</v>
      </c>
      <c r="F841" s="29">
        <f t="shared" si="408"/>
        <v>16.561388459095621</v>
      </c>
      <c r="G841" s="29">
        <f t="shared" si="423"/>
        <v>22.150857064040391</v>
      </c>
      <c r="H841" s="17">
        <f t="shared" si="409"/>
        <v>17964.345078935112</v>
      </c>
      <c r="I841" s="29">
        <f t="shared" si="410"/>
        <v>2.2250485660981263</v>
      </c>
      <c r="J841" s="29">
        <f t="shared" si="404"/>
        <v>20.847057720370817</v>
      </c>
      <c r="K841" s="39">
        <f t="shared" si="411"/>
        <v>1400</v>
      </c>
      <c r="L841" s="49">
        <f t="shared" si="394"/>
        <v>0</v>
      </c>
      <c r="M841" s="48">
        <f t="shared" si="395"/>
        <v>4.2266987561397071</v>
      </c>
      <c r="N841" s="51">
        <f t="shared" si="405"/>
        <v>0</v>
      </c>
      <c r="O841" s="54">
        <f t="shared" si="424"/>
        <v>18.880500609176615</v>
      </c>
      <c r="P841" s="34">
        <f t="shared" si="412"/>
        <v>1.7671458676442586</v>
      </c>
      <c r="Q841" s="30">
        <f t="shared" si="413"/>
        <v>0</v>
      </c>
      <c r="R841" s="58">
        <f t="shared" si="414"/>
        <v>0</v>
      </c>
      <c r="S841" s="58">
        <f t="shared" si="415"/>
        <v>0</v>
      </c>
      <c r="T841" s="58">
        <f t="shared" si="396"/>
        <v>100</v>
      </c>
      <c r="U841" s="88" t="str">
        <f>IF(R841=0,"-",FORECAST($C$8,Инклинометрия!$B$2:$B$152,Инклинометрия!$A$2:$A$152))</f>
        <v>-</v>
      </c>
      <c r="V841" s="88" t="str">
        <f>IF(R841=0,"-",FORECAST($C$8-R841,Инклинометрия!$B$2:$B$152,Инклинометрия!$A$2:$A$152))</f>
        <v>-</v>
      </c>
      <c r="W841" s="88" t="str">
        <f>IF(R841&gt;0,FORECAST($C$8,Инклинометрия!$B$2:$B$152,Инклинометрия!$A$2:$A$152),IF(AB841=$C$8,"-",FORECAST($C$8-AB841,Инклинометрия!$B$2:$B$152,Инклинометрия!$A$2:$A$152)))</f>
        <v>-</v>
      </c>
      <c r="X841" s="88" t="str">
        <f>IF(S841=0,"-",FORECAST($C$8-(S841+AB841),Инклинометрия!$B$2:$B$152,Инклинометрия!$A$2:$A$152))</f>
        <v>-</v>
      </c>
      <c r="Y841" s="88">
        <f>FORECAST($C$8+T841,Инклинометрия!$B$2:$B$152,Инклинометрия!$A$2:$A$152)</f>
        <v>1425</v>
      </c>
      <c r="Z841" s="88">
        <f>IF(R841=0,FORECAST($C$6-T841,Инклинометрия!$B$2:$B$152,Инклинометрия!$A$2:$A$152),FORECAST($C$8,Инклинометрия!$B$2:$B$152,Инклинометрия!$A$2:$A$152))</f>
        <v>1330</v>
      </c>
      <c r="AA841" s="61">
        <f t="shared" si="397"/>
        <v>1400</v>
      </c>
      <c r="AB841" s="62">
        <f t="shared" si="416"/>
        <v>1400</v>
      </c>
      <c r="AC841" s="62">
        <f t="shared" si="398"/>
        <v>0</v>
      </c>
      <c r="AD841" s="65">
        <f>IF(R841=0,FORECAST($C$8,Инклинометрия!$B$2:$B$152,Инклинометрия!$A$2:$A$152),V841)</f>
        <v>1330</v>
      </c>
      <c r="AE841" s="65">
        <f>FORECAST($C$8-(R841+AA841),Инклинометрия!$B$2:$B$152,Инклинометрия!$A$2:$A$152)</f>
        <v>0</v>
      </c>
      <c r="AF841" s="65">
        <f>IF(AB841=0,"-",FORECAST($C$8,Инклинометрия!$B$2:$B$152,Инклинометрия!$A$2:$A$152))</f>
        <v>1330</v>
      </c>
      <c r="AG841" s="65">
        <f>IF(AB841=0,"-",FORECAST($C$8-AB841,Инклинометрия!$B$2:$B$152,Инклинометрия!$A$2:$A$152))</f>
        <v>0</v>
      </c>
      <c r="AH841" s="65" t="str">
        <f>IF(AC841=0,"-",FORECAST($C$8+AC841,Инклинометрия!$B$2:$B$152,Инклинометрия!$A$2:$A$152))</f>
        <v>-</v>
      </c>
      <c r="AI841" s="89" t="str">
        <f>IF(AC841=0,"-",FORECAST($C$8,Инклинометрия!$B$2:$B$152,Инклинометрия!$A$2:$A$152))</f>
        <v>-</v>
      </c>
      <c r="AJ841" s="28"/>
      <c r="AK841" s="67">
        <f t="shared" si="417"/>
        <v>0</v>
      </c>
      <c r="AL841" s="28">
        <f t="shared" si="418"/>
        <v>0</v>
      </c>
      <c r="AM841" s="28">
        <f t="shared" si="419"/>
        <v>0.1</v>
      </c>
      <c r="AN841" s="26">
        <f t="shared" si="420"/>
        <v>0.1</v>
      </c>
      <c r="AO841" s="87">
        <f t="shared" si="421"/>
        <v>145626.51678434567</v>
      </c>
      <c r="AP841" s="87">
        <f t="shared" si="399"/>
        <v>44301.516784345658</v>
      </c>
      <c r="AQ841" s="66">
        <f t="shared" si="400"/>
        <v>14695380</v>
      </c>
      <c r="AR841" s="66">
        <f t="shared" si="401"/>
        <v>14695380</v>
      </c>
      <c r="AS841" s="66">
        <f t="shared" si="402"/>
        <v>784800</v>
      </c>
      <c r="AT841" s="45">
        <f t="shared" si="406"/>
        <v>15625806.516784346</v>
      </c>
      <c r="AU841" s="75"/>
    </row>
    <row r="842" spans="2:47" x14ac:dyDescent="0.3">
      <c r="B842" s="41">
        <f t="shared" si="407"/>
        <v>4060</v>
      </c>
      <c r="C842" s="8">
        <f t="shared" si="422"/>
        <v>40.6</v>
      </c>
      <c r="D842" s="73">
        <f t="shared" si="403"/>
        <v>54.302500000000002</v>
      </c>
      <c r="E842" s="29">
        <f t="shared" si="425"/>
        <v>13447.847428784498</v>
      </c>
      <c r="F842" s="29">
        <f t="shared" si="408"/>
        <v>16.561388459093266</v>
      </c>
      <c r="G842" s="29">
        <f t="shared" si="423"/>
        <v>22.15085706403724</v>
      </c>
      <c r="H842" s="17">
        <f t="shared" si="409"/>
        <v>17986.495935999148</v>
      </c>
      <c r="I842" s="29">
        <f t="shared" si="410"/>
        <v>2.2250485660981263</v>
      </c>
      <c r="J842" s="29">
        <f t="shared" si="404"/>
        <v>20.847057720369335</v>
      </c>
      <c r="K842" s="39">
        <f t="shared" si="411"/>
        <v>1400</v>
      </c>
      <c r="L842" s="49">
        <f t="shared" si="394"/>
        <v>0</v>
      </c>
      <c r="M842" s="48">
        <f t="shared" si="395"/>
        <v>4.2266987561397071</v>
      </c>
      <c r="N842" s="51">
        <f t="shared" si="405"/>
        <v>0</v>
      </c>
      <c r="O842" s="54">
        <f t="shared" si="424"/>
        <v>18.880500609176615</v>
      </c>
      <c r="P842" s="34">
        <f t="shared" si="412"/>
        <v>1.7671458676442586</v>
      </c>
      <c r="Q842" s="30">
        <f t="shared" si="413"/>
        <v>0</v>
      </c>
      <c r="R842" s="58">
        <f t="shared" si="414"/>
        <v>0</v>
      </c>
      <c r="S842" s="58">
        <f t="shared" si="415"/>
        <v>0</v>
      </c>
      <c r="T842" s="58">
        <f t="shared" si="396"/>
        <v>100</v>
      </c>
      <c r="U842" s="88" t="str">
        <f>IF(R842=0,"-",FORECAST($C$8,Инклинометрия!$B$2:$B$152,Инклинометрия!$A$2:$A$152))</f>
        <v>-</v>
      </c>
      <c r="V842" s="88" t="str">
        <f>IF(R842=0,"-",FORECAST($C$8-R842,Инклинометрия!$B$2:$B$152,Инклинометрия!$A$2:$A$152))</f>
        <v>-</v>
      </c>
      <c r="W842" s="88" t="str">
        <f>IF(R842&gt;0,FORECAST($C$8,Инклинометрия!$B$2:$B$152,Инклинометрия!$A$2:$A$152),IF(AB842=$C$8,"-",FORECAST($C$8-AB842,Инклинометрия!$B$2:$B$152,Инклинометрия!$A$2:$A$152)))</f>
        <v>-</v>
      </c>
      <c r="X842" s="88" t="str">
        <f>IF(S842=0,"-",FORECAST($C$8-(S842+AB842),Инклинометрия!$B$2:$B$152,Инклинометрия!$A$2:$A$152))</f>
        <v>-</v>
      </c>
      <c r="Y842" s="88">
        <f>FORECAST($C$8+T842,Инклинометрия!$B$2:$B$152,Инклинометрия!$A$2:$A$152)</f>
        <v>1425</v>
      </c>
      <c r="Z842" s="88">
        <f>IF(R842=0,FORECAST($C$6-T842,Инклинометрия!$B$2:$B$152,Инклинометрия!$A$2:$A$152),FORECAST($C$8,Инклинометрия!$B$2:$B$152,Инклинометрия!$A$2:$A$152))</f>
        <v>1330</v>
      </c>
      <c r="AA842" s="61">
        <f t="shared" si="397"/>
        <v>1400</v>
      </c>
      <c r="AB842" s="62">
        <f t="shared" si="416"/>
        <v>1400</v>
      </c>
      <c r="AC842" s="62">
        <f t="shared" si="398"/>
        <v>0</v>
      </c>
      <c r="AD842" s="65">
        <f>IF(R842=0,FORECAST($C$8,Инклинометрия!$B$2:$B$152,Инклинометрия!$A$2:$A$152),V842)</f>
        <v>1330</v>
      </c>
      <c r="AE842" s="65">
        <f>FORECAST($C$8-(R842+AA842),Инклинометрия!$B$2:$B$152,Инклинометрия!$A$2:$A$152)</f>
        <v>0</v>
      </c>
      <c r="AF842" s="65">
        <f>IF(AB842=0,"-",FORECAST($C$8,Инклинометрия!$B$2:$B$152,Инклинометрия!$A$2:$A$152))</f>
        <v>1330</v>
      </c>
      <c r="AG842" s="65">
        <f>IF(AB842=0,"-",FORECAST($C$8-AB842,Инклинометрия!$B$2:$B$152,Инклинометрия!$A$2:$A$152))</f>
        <v>0</v>
      </c>
      <c r="AH842" s="65" t="str">
        <f>IF(AC842=0,"-",FORECAST($C$8+AC842,Инклинометрия!$B$2:$B$152,Инклинометрия!$A$2:$A$152))</f>
        <v>-</v>
      </c>
      <c r="AI842" s="89" t="str">
        <f>IF(AC842=0,"-",FORECAST($C$8,Инклинометрия!$B$2:$B$152,Инклинометрия!$A$2:$A$152))</f>
        <v>-</v>
      </c>
      <c r="AJ842" s="28"/>
      <c r="AK842" s="67">
        <f t="shared" si="417"/>
        <v>0</v>
      </c>
      <c r="AL842" s="28">
        <f t="shared" si="418"/>
        <v>0</v>
      </c>
      <c r="AM842" s="28">
        <f t="shared" si="419"/>
        <v>0.1</v>
      </c>
      <c r="AN842" s="26">
        <f t="shared" si="420"/>
        <v>0.1</v>
      </c>
      <c r="AO842" s="87">
        <f t="shared" si="421"/>
        <v>145626.51678434567</v>
      </c>
      <c r="AP842" s="87">
        <f t="shared" si="399"/>
        <v>44301.516784345658</v>
      </c>
      <c r="AQ842" s="66">
        <f t="shared" si="400"/>
        <v>14695380</v>
      </c>
      <c r="AR842" s="66">
        <f t="shared" si="401"/>
        <v>14695380</v>
      </c>
      <c r="AS842" s="66">
        <f t="shared" si="402"/>
        <v>784800</v>
      </c>
      <c r="AT842" s="45">
        <f t="shared" si="406"/>
        <v>15625806.516784346</v>
      </c>
      <c r="AU842" s="75"/>
    </row>
    <row r="843" spans="2:47" x14ac:dyDescent="0.3">
      <c r="B843" s="41">
        <f t="shared" si="407"/>
        <v>4065</v>
      </c>
      <c r="C843" s="8">
        <f t="shared" si="422"/>
        <v>40.65</v>
      </c>
      <c r="D843" s="73">
        <f t="shared" si="403"/>
        <v>54.369374999999998</v>
      </c>
      <c r="E843" s="29">
        <f t="shared" si="425"/>
        <v>13464.408817243593</v>
      </c>
      <c r="F843" s="29">
        <f t="shared" si="408"/>
        <v>16.561388459093266</v>
      </c>
      <c r="G843" s="29">
        <f t="shared" si="423"/>
        <v>22.15085706403724</v>
      </c>
      <c r="H843" s="17">
        <f t="shared" si="409"/>
        <v>18008.646793063184</v>
      </c>
      <c r="I843" s="29">
        <f t="shared" si="410"/>
        <v>2.2250485660981263</v>
      </c>
      <c r="J843" s="29">
        <f t="shared" si="404"/>
        <v>20.847057720369335</v>
      </c>
      <c r="K843" s="39">
        <f t="shared" si="411"/>
        <v>1400</v>
      </c>
      <c r="L843" s="49">
        <f t="shared" si="394"/>
        <v>0</v>
      </c>
      <c r="M843" s="48">
        <f t="shared" si="395"/>
        <v>4.2266987561397071</v>
      </c>
      <c r="N843" s="51">
        <f t="shared" si="405"/>
        <v>0</v>
      </c>
      <c r="O843" s="54">
        <f t="shared" si="424"/>
        <v>18.880500609176615</v>
      </c>
      <c r="P843" s="34">
        <f t="shared" si="412"/>
        <v>1.7671458676442586</v>
      </c>
      <c r="Q843" s="30">
        <f t="shared" si="413"/>
        <v>0</v>
      </c>
      <c r="R843" s="58">
        <f t="shared" si="414"/>
        <v>0</v>
      </c>
      <c r="S843" s="58">
        <f t="shared" si="415"/>
        <v>0</v>
      </c>
      <c r="T843" s="58">
        <f t="shared" si="396"/>
        <v>100</v>
      </c>
      <c r="U843" s="88" t="str">
        <f>IF(R843=0,"-",FORECAST($C$8,Инклинометрия!$B$2:$B$152,Инклинометрия!$A$2:$A$152))</f>
        <v>-</v>
      </c>
      <c r="V843" s="88" t="str">
        <f>IF(R843=0,"-",FORECAST($C$8-R843,Инклинометрия!$B$2:$B$152,Инклинометрия!$A$2:$A$152))</f>
        <v>-</v>
      </c>
      <c r="W843" s="88" t="str">
        <f>IF(R843&gt;0,FORECAST($C$8,Инклинометрия!$B$2:$B$152,Инклинометрия!$A$2:$A$152),IF(AB843=$C$8,"-",FORECAST($C$8-AB843,Инклинометрия!$B$2:$B$152,Инклинометрия!$A$2:$A$152)))</f>
        <v>-</v>
      </c>
      <c r="X843" s="88" t="str">
        <f>IF(S843=0,"-",FORECAST($C$8-(S843+AB843),Инклинометрия!$B$2:$B$152,Инклинометрия!$A$2:$A$152))</f>
        <v>-</v>
      </c>
      <c r="Y843" s="88">
        <f>FORECAST($C$8+T843,Инклинометрия!$B$2:$B$152,Инклинометрия!$A$2:$A$152)</f>
        <v>1425</v>
      </c>
      <c r="Z843" s="88">
        <f>IF(R843=0,FORECAST($C$6-T843,Инклинометрия!$B$2:$B$152,Инклинометрия!$A$2:$A$152),FORECAST($C$8,Инклинометрия!$B$2:$B$152,Инклинометрия!$A$2:$A$152))</f>
        <v>1330</v>
      </c>
      <c r="AA843" s="61">
        <f t="shared" si="397"/>
        <v>1400</v>
      </c>
      <c r="AB843" s="62">
        <f t="shared" si="416"/>
        <v>1400</v>
      </c>
      <c r="AC843" s="62">
        <f t="shared" si="398"/>
        <v>0</v>
      </c>
      <c r="AD843" s="65">
        <f>IF(R843=0,FORECAST($C$8,Инклинометрия!$B$2:$B$152,Инклинометрия!$A$2:$A$152),V843)</f>
        <v>1330</v>
      </c>
      <c r="AE843" s="65">
        <f>FORECAST($C$8-(R843+AA843),Инклинометрия!$B$2:$B$152,Инклинометрия!$A$2:$A$152)</f>
        <v>0</v>
      </c>
      <c r="AF843" s="65">
        <f>IF(AB843=0,"-",FORECAST($C$8,Инклинометрия!$B$2:$B$152,Инклинометрия!$A$2:$A$152))</f>
        <v>1330</v>
      </c>
      <c r="AG843" s="65">
        <f>IF(AB843=0,"-",FORECAST($C$8-AB843,Инклинометрия!$B$2:$B$152,Инклинометрия!$A$2:$A$152))</f>
        <v>0</v>
      </c>
      <c r="AH843" s="65" t="str">
        <f>IF(AC843=0,"-",FORECAST($C$8+AC843,Инклинометрия!$B$2:$B$152,Инклинометрия!$A$2:$A$152))</f>
        <v>-</v>
      </c>
      <c r="AI843" s="89" t="str">
        <f>IF(AC843=0,"-",FORECAST($C$8,Инклинометрия!$B$2:$B$152,Инклинометрия!$A$2:$A$152))</f>
        <v>-</v>
      </c>
      <c r="AJ843" s="28"/>
      <c r="AK843" s="67">
        <f t="shared" si="417"/>
        <v>0</v>
      </c>
      <c r="AL843" s="28">
        <f t="shared" si="418"/>
        <v>0</v>
      </c>
      <c r="AM843" s="28">
        <f t="shared" si="419"/>
        <v>0.1</v>
      </c>
      <c r="AN843" s="26">
        <f t="shared" si="420"/>
        <v>0.1</v>
      </c>
      <c r="AO843" s="87">
        <f t="shared" si="421"/>
        <v>145626.51678434567</v>
      </c>
      <c r="AP843" s="87">
        <f t="shared" si="399"/>
        <v>44301.516784345658</v>
      </c>
      <c r="AQ843" s="66">
        <f t="shared" si="400"/>
        <v>14695380</v>
      </c>
      <c r="AR843" s="66">
        <f t="shared" si="401"/>
        <v>14695380</v>
      </c>
      <c r="AS843" s="66">
        <f t="shared" si="402"/>
        <v>784800</v>
      </c>
      <c r="AT843" s="45">
        <f t="shared" si="406"/>
        <v>15625806.516784346</v>
      </c>
      <c r="AU843" s="75"/>
    </row>
    <row r="844" spans="2:47" x14ac:dyDescent="0.3">
      <c r="B844" s="41">
        <f t="shared" si="407"/>
        <v>4070</v>
      </c>
      <c r="C844" s="8">
        <f t="shared" si="422"/>
        <v>40.700000000000003</v>
      </c>
      <c r="D844" s="73">
        <f t="shared" si="403"/>
        <v>54.436250000000001</v>
      </c>
      <c r="E844" s="29">
        <f t="shared" si="425"/>
        <v>13480.970205702688</v>
      </c>
      <c r="F844" s="29">
        <f t="shared" si="408"/>
        <v>16.561388459095621</v>
      </c>
      <c r="G844" s="29">
        <f t="shared" si="423"/>
        <v>22.150857064040391</v>
      </c>
      <c r="H844" s="17">
        <f t="shared" si="409"/>
        <v>18030.797650127224</v>
      </c>
      <c r="I844" s="29">
        <f t="shared" si="410"/>
        <v>2.2250485660981263</v>
      </c>
      <c r="J844" s="29">
        <f t="shared" si="404"/>
        <v>20.847057720370817</v>
      </c>
      <c r="K844" s="39">
        <f t="shared" si="411"/>
        <v>1400</v>
      </c>
      <c r="L844" s="49">
        <f t="shared" si="394"/>
        <v>0</v>
      </c>
      <c r="M844" s="48">
        <f t="shared" si="395"/>
        <v>4.2266987561397071</v>
      </c>
      <c r="N844" s="51">
        <f t="shared" si="405"/>
        <v>0</v>
      </c>
      <c r="O844" s="54">
        <f t="shared" si="424"/>
        <v>18.880500609176615</v>
      </c>
      <c r="P844" s="34">
        <f t="shared" si="412"/>
        <v>1.7671458676442586</v>
      </c>
      <c r="Q844" s="30">
        <f t="shared" si="413"/>
        <v>0</v>
      </c>
      <c r="R844" s="58">
        <f t="shared" si="414"/>
        <v>0</v>
      </c>
      <c r="S844" s="58">
        <f t="shared" si="415"/>
        <v>0</v>
      </c>
      <c r="T844" s="58">
        <f t="shared" si="396"/>
        <v>100</v>
      </c>
      <c r="U844" s="88" t="str">
        <f>IF(R844=0,"-",FORECAST($C$8,Инклинометрия!$B$2:$B$152,Инклинометрия!$A$2:$A$152))</f>
        <v>-</v>
      </c>
      <c r="V844" s="88" t="str">
        <f>IF(R844=0,"-",FORECAST($C$8-R844,Инклинометрия!$B$2:$B$152,Инклинометрия!$A$2:$A$152))</f>
        <v>-</v>
      </c>
      <c r="W844" s="88" t="str">
        <f>IF(R844&gt;0,FORECAST($C$8,Инклинометрия!$B$2:$B$152,Инклинометрия!$A$2:$A$152),IF(AB844=$C$8,"-",FORECAST($C$8-AB844,Инклинометрия!$B$2:$B$152,Инклинометрия!$A$2:$A$152)))</f>
        <v>-</v>
      </c>
      <c r="X844" s="88" t="str">
        <f>IF(S844=0,"-",FORECAST($C$8-(S844+AB844),Инклинометрия!$B$2:$B$152,Инклинометрия!$A$2:$A$152))</f>
        <v>-</v>
      </c>
      <c r="Y844" s="88">
        <f>FORECAST($C$8+T844,Инклинометрия!$B$2:$B$152,Инклинометрия!$A$2:$A$152)</f>
        <v>1425</v>
      </c>
      <c r="Z844" s="88">
        <f>IF(R844=0,FORECAST($C$6-T844,Инклинометрия!$B$2:$B$152,Инклинометрия!$A$2:$A$152),FORECAST($C$8,Инклинометрия!$B$2:$B$152,Инклинометрия!$A$2:$A$152))</f>
        <v>1330</v>
      </c>
      <c r="AA844" s="61">
        <f t="shared" si="397"/>
        <v>1400</v>
      </c>
      <c r="AB844" s="62">
        <f t="shared" si="416"/>
        <v>1400</v>
      </c>
      <c r="AC844" s="62">
        <f t="shared" si="398"/>
        <v>0</v>
      </c>
      <c r="AD844" s="65">
        <f>IF(R844=0,FORECAST($C$8,Инклинометрия!$B$2:$B$152,Инклинометрия!$A$2:$A$152),V844)</f>
        <v>1330</v>
      </c>
      <c r="AE844" s="65">
        <f>FORECAST($C$8-(R844+AA844),Инклинометрия!$B$2:$B$152,Инклинометрия!$A$2:$A$152)</f>
        <v>0</v>
      </c>
      <c r="AF844" s="65">
        <f>IF(AB844=0,"-",FORECAST($C$8,Инклинометрия!$B$2:$B$152,Инклинометрия!$A$2:$A$152))</f>
        <v>1330</v>
      </c>
      <c r="AG844" s="65">
        <f>IF(AB844=0,"-",FORECAST($C$8-AB844,Инклинометрия!$B$2:$B$152,Инклинометрия!$A$2:$A$152))</f>
        <v>0</v>
      </c>
      <c r="AH844" s="65" t="str">
        <f>IF(AC844=0,"-",FORECAST($C$8+AC844,Инклинометрия!$B$2:$B$152,Инклинометрия!$A$2:$A$152))</f>
        <v>-</v>
      </c>
      <c r="AI844" s="89" t="str">
        <f>IF(AC844=0,"-",FORECAST($C$8,Инклинометрия!$B$2:$B$152,Инклинометрия!$A$2:$A$152))</f>
        <v>-</v>
      </c>
      <c r="AJ844" s="28"/>
      <c r="AK844" s="67">
        <f t="shared" si="417"/>
        <v>0</v>
      </c>
      <c r="AL844" s="28">
        <f t="shared" si="418"/>
        <v>0</v>
      </c>
      <c r="AM844" s="28">
        <f t="shared" si="419"/>
        <v>0.1</v>
      </c>
      <c r="AN844" s="26">
        <f t="shared" si="420"/>
        <v>0.1</v>
      </c>
      <c r="AO844" s="87">
        <f t="shared" si="421"/>
        <v>145626.51678434567</v>
      </c>
      <c r="AP844" s="87">
        <f t="shared" si="399"/>
        <v>44301.516784345658</v>
      </c>
      <c r="AQ844" s="66">
        <f t="shared" si="400"/>
        <v>14695380</v>
      </c>
      <c r="AR844" s="66">
        <f t="shared" si="401"/>
        <v>14695380</v>
      </c>
      <c r="AS844" s="66">
        <f t="shared" si="402"/>
        <v>784800</v>
      </c>
      <c r="AT844" s="45">
        <f t="shared" si="406"/>
        <v>15625806.516784346</v>
      </c>
      <c r="AU844" s="75"/>
    </row>
    <row r="845" spans="2:47" x14ac:dyDescent="0.3">
      <c r="B845" s="41">
        <f t="shared" si="407"/>
        <v>4075</v>
      </c>
      <c r="C845" s="8">
        <f t="shared" si="422"/>
        <v>40.75</v>
      </c>
      <c r="D845" s="73">
        <f t="shared" si="403"/>
        <v>54.503124999999997</v>
      </c>
      <c r="E845" s="29">
        <f t="shared" si="425"/>
        <v>13497.531594161781</v>
      </c>
      <c r="F845" s="29">
        <f t="shared" si="408"/>
        <v>16.561388459093266</v>
      </c>
      <c r="G845" s="29">
        <f t="shared" si="423"/>
        <v>22.15085706403724</v>
      </c>
      <c r="H845" s="17">
        <f t="shared" si="409"/>
        <v>18052.94850719126</v>
      </c>
      <c r="I845" s="29">
        <f t="shared" si="410"/>
        <v>2.2250485660981263</v>
      </c>
      <c r="J845" s="29">
        <f t="shared" si="404"/>
        <v>20.847057720369335</v>
      </c>
      <c r="K845" s="39">
        <f t="shared" si="411"/>
        <v>1400</v>
      </c>
      <c r="L845" s="49">
        <f t="shared" si="394"/>
        <v>0</v>
      </c>
      <c r="M845" s="48">
        <f t="shared" si="395"/>
        <v>4.2266987561397071</v>
      </c>
      <c r="N845" s="51">
        <f t="shared" si="405"/>
        <v>0</v>
      </c>
      <c r="O845" s="54">
        <f t="shared" si="424"/>
        <v>18.880500609176615</v>
      </c>
      <c r="P845" s="34">
        <f t="shared" si="412"/>
        <v>1.7671458676442586</v>
      </c>
      <c r="Q845" s="30">
        <f t="shared" si="413"/>
        <v>0</v>
      </c>
      <c r="R845" s="58">
        <f t="shared" si="414"/>
        <v>0</v>
      </c>
      <c r="S845" s="58">
        <f t="shared" si="415"/>
        <v>0</v>
      </c>
      <c r="T845" s="58">
        <f t="shared" si="396"/>
        <v>100</v>
      </c>
      <c r="U845" s="88" t="str">
        <f>IF(R845=0,"-",FORECAST($C$8,Инклинометрия!$B$2:$B$152,Инклинометрия!$A$2:$A$152))</f>
        <v>-</v>
      </c>
      <c r="V845" s="88" t="str">
        <f>IF(R845=0,"-",FORECAST($C$8-R845,Инклинометрия!$B$2:$B$152,Инклинометрия!$A$2:$A$152))</f>
        <v>-</v>
      </c>
      <c r="W845" s="88" t="str">
        <f>IF(R845&gt;0,FORECAST($C$8,Инклинометрия!$B$2:$B$152,Инклинометрия!$A$2:$A$152),IF(AB845=$C$8,"-",FORECAST($C$8-AB845,Инклинометрия!$B$2:$B$152,Инклинометрия!$A$2:$A$152)))</f>
        <v>-</v>
      </c>
      <c r="X845" s="88" t="str">
        <f>IF(S845=0,"-",FORECAST($C$8-(S845+AB845),Инклинометрия!$B$2:$B$152,Инклинометрия!$A$2:$A$152))</f>
        <v>-</v>
      </c>
      <c r="Y845" s="88">
        <f>FORECAST($C$8+T845,Инклинометрия!$B$2:$B$152,Инклинометрия!$A$2:$A$152)</f>
        <v>1425</v>
      </c>
      <c r="Z845" s="88">
        <f>IF(R845=0,FORECAST($C$6-T845,Инклинометрия!$B$2:$B$152,Инклинометрия!$A$2:$A$152),FORECAST($C$8,Инклинометрия!$B$2:$B$152,Инклинометрия!$A$2:$A$152))</f>
        <v>1330</v>
      </c>
      <c r="AA845" s="61">
        <f t="shared" si="397"/>
        <v>1400</v>
      </c>
      <c r="AB845" s="62">
        <f t="shared" si="416"/>
        <v>1400</v>
      </c>
      <c r="AC845" s="62">
        <f t="shared" si="398"/>
        <v>0</v>
      </c>
      <c r="AD845" s="65">
        <f>IF(R845=0,FORECAST($C$8,Инклинометрия!$B$2:$B$152,Инклинометрия!$A$2:$A$152),V845)</f>
        <v>1330</v>
      </c>
      <c r="AE845" s="65">
        <f>FORECAST($C$8-(R845+AA845),Инклинометрия!$B$2:$B$152,Инклинометрия!$A$2:$A$152)</f>
        <v>0</v>
      </c>
      <c r="AF845" s="65">
        <f>IF(AB845=0,"-",FORECAST($C$8,Инклинометрия!$B$2:$B$152,Инклинометрия!$A$2:$A$152))</f>
        <v>1330</v>
      </c>
      <c r="AG845" s="65">
        <f>IF(AB845=0,"-",FORECAST($C$8-AB845,Инклинометрия!$B$2:$B$152,Инклинометрия!$A$2:$A$152))</f>
        <v>0</v>
      </c>
      <c r="AH845" s="65" t="str">
        <f>IF(AC845=0,"-",FORECAST($C$8+AC845,Инклинометрия!$B$2:$B$152,Инклинометрия!$A$2:$A$152))</f>
        <v>-</v>
      </c>
      <c r="AI845" s="89" t="str">
        <f>IF(AC845=0,"-",FORECAST($C$8,Инклинометрия!$B$2:$B$152,Инклинометрия!$A$2:$A$152))</f>
        <v>-</v>
      </c>
      <c r="AJ845" s="28"/>
      <c r="AK845" s="67">
        <f t="shared" si="417"/>
        <v>0</v>
      </c>
      <c r="AL845" s="28">
        <f t="shared" si="418"/>
        <v>0</v>
      </c>
      <c r="AM845" s="28">
        <f t="shared" si="419"/>
        <v>0.1</v>
      </c>
      <c r="AN845" s="26">
        <f t="shared" si="420"/>
        <v>0.1</v>
      </c>
      <c r="AO845" s="87">
        <f t="shared" si="421"/>
        <v>145626.51678434567</v>
      </c>
      <c r="AP845" s="87">
        <f t="shared" si="399"/>
        <v>44301.516784345658</v>
      </c>
      <c r="AQ845" s="66">
        <f t="shared" si="400"/>
        <v>14695380</v>
      </c>
      <c r="AR845" s="66">
        <f t="shared" si="401"/>
        <v>14695380</v>
      </c>
      <c r="AS845" s="66">
        <f t="shared" si="402"/>
        <v>784800</v>
      </c>
      <c r="AT845" s="45">
        <f t="shared" si="406"/>
        <v>15625806.516784346</v>
      </c>
      <c r="AU845" s="75"/>
    </row>
    <row r="846" spans="2:47" x14ac:dyDescent="0.3">
      <c r="B846" s="41">
        <f t="shared" si="407"/>
        <v>4080</v>
      </c>
      <c r="C846" s="8">
        <f t="shared" si="422"/>
        <v>40.800000000000004</v>
      </c>
      <c r="D846" s="73">
        <f t="shared" si="403"/>
        <v>54.570000000000007</v>
      </c>
      <c r="E846" s="29">
        <f t="shared" si="425"/>
        <v>13514.092982620876</v>
      </c>
      <c r="F846" s="29">
        <f t="shared" si="408"/>
        <v>16.561388459095621</v>
      </c>
      <c r="G846" s="29">
        <f t="shared" si="423"/>
        <v>22.150857064040391</v>
      </c>
      <c r="H846" s="17">
        <f t="shared" si="409"/>
        <v>18075.0993642553</v>
      </c>
      <c r="I846" s="29">
        <f t="shared" si="410"/>
        <v>2.2250485660981263</v>
      </c>
      <c r="J846" s="29">
        <f t="shared" si="404"/>
        <v>20.847057720370817</v>
      </c>
      <c r="K846" s="39">
        <f t="shared" si="411"/>
        <v>1400</v>
      </c>
      <c r="L846" s="49">
        <f t="shared" si="394"/>
        <v>0</v>
      </c>
      <c r="M846" s="48">
        <f t="shared" si="395"/>
        <v>4.2266987561397071</v>
      </c>
      <c r="N846" s="51">
        <f t="shared" si="405"/>
        <v>0</v>
      </c>
      <c r="O846" s="54">
        <f t="shared" si="424"/>
        <v>18.880500609176615</v>
      </c>
      <c r="P846" s="34">
        <f t="shared" si="412"/>
        <v>1.7671458676442586</v>
      </c>
      <c r="Q846" s="30">
        <f t="shared" si="413"/>
        <v>0</v>
      </c>
      <c r="R846" s="58">
        <f t="shared" si="414"/>
        <v>0</v>
      </c>
      <c r="S846" s="58">
        <f t="shared" si="415"/>
        <v>0</v>
      </c>
      <c r="T846" s="58">
        <f t="shared" si="396"/>
        <v>100</v>
      </c>
      <c r="U846" s="88" t="str">
        <f>IF(R846=0,"-",FORECAST($C$8,Инклинометрия!$B$2:$B$152,Инклинометрия!$A$2:$A$152))</f>
        <v>-</v>
      </c>
      <c r="V846" s="88" t="str">
        <f>IF(R846=0,"-",FORECAST($C$8-R846,Инклинометрия!$B$2:$B$152,Инклинометрия!$A$2:$A$152))</f>
        <v>-</v>
      </c>
      <c r="W846" s="88" t="str">
        <f>IF(R846&gt;0,FORECAST($C$8,Инклинометрия!$B$2:$B$152,Инклинометрия!$A$2:$A$152),IF(AB846=$C$8,"-",FORECAST($C$8-AB846,Инклинометрия!$B$2:$B$152,Инклинометрия!$A$2:$A$152)))</f>
        <v>-</v>
      </c>
      <c r="X846" s="88" t="str">
        <f>IF(S846=0,"-",FORECAST($C$8-(S846+AB846),Инклинометрия!$B$2:$B$152,Инклинометрия!$A$2:$A$152))</f>
        <v>-</v>
      </c>
      <c r="Y846" s="88">
        <f>FORECAST($C$8+T846,Инклинометрия!$B$2:$B$152,Инклинометрия!$A$2:$A$152)</f>
        <v>1425</v>
      </c>
      <c r="Z846" s="88">
        <f>IF(R846=0,FORECAST($C$6-T846,Инклинометрия!$B$2:$B$152,Инклинометрия!$A$2:$A$152),FORECAST($C$8,Инклинометрия!$B$2:$B$152,Инклинометрия!$A$2:$A$152))</f>
        <v>1330</v>
      </c>
      <c r="AA846" s="61">
        <f t="shared" si="397"/>
        <v>1400</v>
      </c>
      <c r="AB846" s="62">
        <f t="shared" si="416"/>
        <v>1400</v>
      </c>
      <c r="AC846" s="62">
        <f t="shared" si="398"/>
        <v>0</v>
      </c>
      <c r="AD846" s="65">
        <f>IF(R846=0,FORECAST($C$8,Инклинометрия!$B$2:$B$152,Инклинометрия!$A$2:$A$152),V846)</f>
        <v>1330</v>
      </c>
      <c r="AE846" s="65">
        <f>FORECAST($C$8-(R846+AA846),Инклинометрия!$B$2:$B$152,Инклинометрия!$A$2:$A$152)</f>
        <v>0</v>
      </c>
      <c r="AF846" s="65">
        <f>IF(AB846=0,"-",FORECAST($C$8,Инклинометрия!$B$2:$B$152,Инклинометрия!$A$2:$A$152))</f>
        <v>1330</v>
      </c>
      <c r="AG846" s="65">
        <f>IF(AB846=0,"-",FORECAST($C$8-AB846,Инклинометрия!$B$2:$B$152,Инклинометрия!$A$2:$A$152))</f>
        <v>0</v>
      </c>
      <c r="AH846" s="65" t="str">
        <f>IF(AC846=0,"-",FORECAST($C$8+AC846,Инклинометрия!$B$2:$B$152,Инклинометрия!$A$2:$A$152))</f>
        <v>-</v>
      </c>
      <c r="AI846" s="89" t="str">
        <f>IF(AC846=0,"-",FORECAST($C$8,Инклинометрия!$B$2:$B$152,Инклинометрия!$A$2:$A$152))</f>
        <v>-</v>
      </c>
      <c r="AJ846" s="28"/>
      <c r="AK846" s="67">
        <f t="shared" si="417"/>
        <v>0</v>
      </c>
      <c r="AL846" s="28">
        <f t="shared" si="418"/>
        <v>0</v>
      </c>
      <c r="AM846" s="28">
        <f t="shared" si="419"/>
        <v>0.1</v>
      </c>
      <c r="AN846" s="26">
        <f t="shared" si="420"/>
        <v>0.1</v>
      </c>
      <c r="AO846" s="87">
        <f t="shared" si="421"/>
        <v>145626.51678434567</v>
      </c>
      <c r="AP846" s="87">
        <f t="shared" si="399"/>
        <v>44301.516784345658</v>
      </c>
      <c r="AQ846" s="66">
        <f t="shared" si="400"/>
        <v>14695380</v>
      </c>
      <c r="AR846" s="66">
        <f t="shared" si="401"/>
        <v>14695380</v>
      </c>
      <c r="AS846" s="66">
        <f t="shared" si="402"/>
        <v>784800</v>
      </c>
      <c r="AT846" s="45">
        <f t="shared" si="406"/>
        <v>15625806.516784346</v>
      </c>
      <c r="AU846" s="75"/>
    </row>
    <row r="847" spans="2:47" x14ac:dyDescent="0.3">
      <c r="B847" s="41">
        <f t="shared" si="407"/>
        <v>4085</v>
      </c>
      <c r="C847" s="8">
        <f t="shared" si="422"/>
        <v>40.85</v>
      </c>
      <c r="D847" s="73">
        <f t="shared" si="403"/>
        <v>54.636875000000003</v>
      </c>
      <c r="E847" s="29">
        <f t="shared" si="425"/>
        <v>13530.654371079971</v>
      </c>
      <c r="F847" s="29">
        <f t="shared" si="408"/>
        <v>16.561388459093266</v>
      </c>
      <c r="G847" s="29">
        <f t="shared" si="423"/>
        <v>22.15085706403724</v>
      </c>
      <c r="H847" s="17">
        <f t="shared" si="409"/>
        <v>18097.250221319337</v>
      </c>
      <c r="I847" s="29">
        <f t="shared" si="410"/>
        <v>2.2250485660981263</v>
      </c>
      <c r="J847" s="29">
        <f t="shared" si="404"/>
        <v>20.847057720369335</v>
      </c>
      <c r="K847" s="39">
        <f t="shared" si="411"/>
        <v>1400</v>
      </c>
      <c r="L847" s="49">
        <f t="shared" si="394"/>
        <v>0</v>
      </c>
      <c r="M847" s="48">
        <f t="shared" si="395"/>
        <v>4.2266987561397071</v>
      </c>
      <c r="N847" s="51">
        <f t="shared" si="405"/>
        <v>0</v>
      </c>
      <c r="O847" s="54">
        <f t="shared" si="424"/>
        <v>18.880500609176615</v>
      </c>
      <c r="P847" s="34">
        <f t="shared" si="412"/>
        <v>1.7671458676442586</v>
      </c>
      <c r="Q847" s="30">
        <f t="shared" si="413"/>
        <v>0</v>
      </c>
      <c r="R847" s="58">
        <f t="shared" si="414"/>
        <v>0</v>
      </c>
      <c r="S847" s="58">
        <f t="shared" si="415"/>
        <v>0</v>
      </c>
      <c r="T847" s="58">
        <f t="shared" si="396"/>
        <v>100</v>
      </c>
      <c r="U847" s="88" t="str">
        <f>IF(R847=0,"-",FORECAST($C$8,Инклинометрия!$B$2:$B$152,Инклинометрия!$A$2:$A$152))</f>
        <v>-</v>
      </c>
      <c r="V847" s="88" t="str">
        <f>IF(R847=0,"-",FORECAST($C$8-R847,Инклинометрия!$B$2:$B$152,Инклинометрия!$A$2:$A$152))</f>
        <v>-</v>
      </c>
      <c r="W847" s="88" t="str">
        <f>IF(R847&gt;0,FORECAST($C$8,Инклинометрия!$B$2:$B$152,Инклинометрия!$A$2:$A$152),IF(AB847=$C$8,"-",FORECAST($C$8-AB847,Инклинометрия!$B$2:$B$152,Инклинометрия!$A$2:$A$152)))</f>
        <v>-</v>
      </c>
      <c r="X847" s="88" t="str">
        <f>IF(S847=0,"-",FORECAST($C$8-(S847+AB847),Инклинометрия!$B$2:$B$152,Инклинометрия!$A$2:$A$152))</f>
        <v>-</v>
      </c>
      <c r="Y847" s="88">
        <f>FORECAST($C$8+T847,Инклинометрия!$B$2:$B$152,Инклинометрия!$A$2:$A$152)</f>
        <v>1425</v>
      </c>
      <c r="Z847" s="88">
        <f>IF(R847=0,FORECAST($C$6-T847,Инклинометрия!$B$2:$B$152,Инклинометрия!$A$2:$A$152),FORECAST($C$8,Инклинометрия!$B$2:$B$152,Инклинометрия!$A$2:$A$152))</f>
        <v>1330</v>
      </c>
      <c r="AA847" s="61">
        <f t="shared" si="397"/>
        <v>1400</v>
      </c>
      <c r="AB847" s="62">
        <f t="shared" si="416"/>
        <v>1400</v>
      </c>
      <c r="AC847" s="62">
        <f t="shared" si="398"/>
        <v>0</v>
      </c>
      <c r="AD847" s="65">
        <f>IF(R847=0,FORECAST($C$8,Инклинометрия!$B$2:$B$152,Инклинометрия!$A$2:$A$152),V847)</f>
        <v>1330</v>
      </c>
      <c r="AE847" s="65">
        <f>FORECAST($C$8-(R847+AA847),Инклинометрия!$B$2:$B$152,Инклинометрия!$A$2:$A$152)</f>
        <v>0</v>
      </c>
      <c r="AF847" s="65">
        <f>IF(AB847=0,"-",FORECAST($C$8,Инклинометрия!$B$2:$B$152,Инклинометрия!$A$2:$A$152))</f>
        <v>1330</v>
      </c>
      <c r="AG847" s="65">
        <f>IF(AB847=0,"-",FORECAST($C$8-AB847,Инклинометрия!$B$2:$B$152,Инклинометрия!$A$2:$A$152))</f>
        <v>0</v>
      </c>
      <c r="AH847" s="65" t="str">
        <f>IF(AC847=0,"-",FORECAST($C$8+AC847,Инклинометрия!$B$2:$B$152,Инклинометрия!$A$2:$A$152))</f>
        <v>-</v>
      </c>
      <c r="AI847" s="89" t="str">
        <f>IF(AC847=0,"-",FORECAST($C$8,Инклинометрия!$B$2:$B$152,Инклинометрия!$A$2:$A$152))</f>
        <v>-</v>
      </c>
      <c r="AJ847" s="28"/>
      <c r="AK847" s="67">
        <f t="shared" si="417"/>
        <v>0</v>
      </c>
      <c r="AL847" s="28">
        <f t="shared" si="418"/>
        <v>0</v>
      </c>
      <c r="AM847" s="28">
        <f t="shared" si="419"/>
        <v>0.1</v>
      </c>
      <c r="AN847" s="26">
        <f t="shared" si="420"/>
        <v>0.1</v>
      </c>
      <c r="AO847" s="87">
        <f t="shared" si="421"/>
        <v>145626.51678434567</v>
      </c>
      <c r="AP847" s="87">
        <f t="shared" si="399"/>
        <v>44301.516784345658</v>
      </c>
      <c r="AQ847" s="66">
        <f t="shared" si="400"/>
        <v>14695380</v>
      </c>
      <c r="AR847" s="66">
        <f t="shared" si="401"/>
        <v>14695380</v>
      </c>
      <c r="AS847" s="66">
        <f t="shared" si="402"/>
        <v>784800</v>
      </c>
      <c r="AT847" s="45">
        <f t="shared" si="406"/>
        <v>15625806.516784346</v>
      </c>
      <c r="AU847" s="75"/>
    </row>
    <row r="848" spans="2:47" x14ac:dyDescent="0.3">
      <c r="B848" s="41">
        <f t="shared" si="407"/>
        <v>4090</v>
      </c>
      <c r="C848" s="8">
        <f t="shared" si="422"/>
        <v>40.9</v>
      </c>
      <c r="D848" s="73">
        <f t="shared" si="403"/>
        <v>54.703749999999999</v>
      </c>
      <c r="E848" s="29">
        <f t="shared" si="425"/>
        <v>13547.215759539064</v>
      </c>
      <c r="F848" s="29">
        <f t="shared" si="408"/>
        <v>16.561388459093266</v>
      </c>
      <c r="G848" s="29">
        <f t="shared" si="423"/>
        <v>22.15085706403724</v>
      </c>
      <c r="H848" s="17">
        <f t="shared" si="409"/>
        <v>18119.401078383373</v>
      </c>
      <c r="I848" s="29">
        <f t="shared" si="410"/>
        <v>2.2250485660981263</v>
      </c>
      <c r="J848" s="29">
        <f t="shared" si="404"/>
        <v>20.847057720369335</v>
      </c>
      <c r="K848" s="39">
        <f t="shared" si="411"/>
        <v>1400</v>
      </c>
      <c r="L848" s="49">
        <f t="shared" si="394"/>
        <v>0</v>
      </c>
      <c r="M848" s="48">
        <f t="shared" si="395"/>
        <v>4.2266987561397071</v>
      </c>
      <c r="N848" s="51">
        <f t="shared" si="405"/>
        <v>0</v>
      </c>
      <c r="O848" s="54">
        <f t="shared" si="424"/>
        <v>18.880500609176615</v>
      </c>
      <c r="P848" s="34">
        <f t="shared" si="412"/>
        <v>1.7671458676442586</v>
      </c>
      <c r="Q848" s="30">
        <f t="shared" si="413"/>
        <v>0</v>
      </c>
      <c r="R848" s="58">
        <f t="shared" si="414"/>
        <v>0</v>
      </c>
      <c r="S848" s="58">
        <f t="shared" si="415"/>
        <v>0</v>
      </c>
      <c r="T848" s="58">
        <f t="shared" si="396"/>
        <v>100</v>
      </c>
      <c r="U848" s="88" t="str">
        <f>IF(R848=0,"-",FORECAST($C$8,Инклинометрия!$B$2:$B$152,Инклинометрия!$A$2:$A$152))</f>
        <v>-</v>
      </c>
      <c r="V848" s="88" t="str">
        <f>IF(R848=0,"-",FORECAST($C$8-R848,Инклинометрия!$B$2:$B$152,Инклинометрия!$A$2:$A$152))</f>
        <v>-</v>
      </c>
      <c r="W848" s="88" t="str">
        <f>IF(R848&gt;0,FORECAST($C$8,Инклинометрия!$B$2:$B$152,Инклинометрия!$A$2:$A$152),IF(AB848=$C$8,"-",FORECAST($C$8-AB848,Инклинометрия!$B$2:$B$152,Инклинометрия!$A$2:$A$152)))</f>
        <v>-</v>
      </c>
      <c r="X848" s="88" t="str">
        <f>IF(S848=0,"-",FORECAST($C$8-(S848+AB848),Инклинометрия!$B$2:$B$152,Инклинометрия!$A$2:$A$152))</f>
        <v>-</v>
      </c>
      <c r="Y848" s="88">
        <f>FORECAST($C$8+T848,Инклинометрия!$B$2:$B$152,Инклинометрия!$A$2:$A$152)</f>
        <v>1425</v>
      </c>
      <c r="Z848" s="88">
        <f>IF(R848=0,FORECAST($C$6-T848,Инклинометрия!$B$2:$B$152,Инклинометрия!$A$2:$A$152),FORECAST($C$8,Инклинометрия!$B$2:$B$152,Инклинометрия!$A$2:$A$152))</f>
        <v>1330</v>
      </c>
      <c r="AA848" s="61">
        <f t="shared" si="397"/>
        <v>1400</v>
      </c>
      <c r="AB848" s="62">
        <f t="shared" si="416"/>
        <v>1400</v>
      </c>
      <c r="AC848" s="62">
        <f t="shared" si="398"/>
        <v>0</v>
      </c>
      <c r="AD848" s="65">
        <f>IF(R848=0,FORECAST($C$8,Инклинометрия!$B$2:$B$152,Инклинометрия!$A$2:$A$152),V848)</f>
        <v>1330</v>
      </c>
      <c r="AE848" s="65">
        <f>FORECAST($C$8-(R848+AA848),Инклинометрия!$B$2:$B$152,Инклинометрия!$A$2:$A$152)</f>
        <v>0</v>
      </c>
      <c r="AF848" s="65">
        <f>IF(AB848=0,"-",FORECAST($C$8,Инклинометрия!$B$2:$B$152,Инклинометрия!$A$2:$A$152))</f>
        <v>1330</v>
      </c>
      <c r="AG848" s="65">
        <f>IF(AB848=0,"-",FORECAST($C$8-AB848,Инклинометрия!$B$2:$B$152,Инклинометрия!$A$2:$A$152))</f>
        <v>0</v>
      </c>
      <c r="AH848" s="65" t="str">
        <f>IF(AC848=0,"-",FORECAST($C$8+AC848,Инклинометрия!$B$2:$B$152,Инклинометрия!$A$2:$A$152))</f>
        <v>-</v>
      </c>
      <c r="AI848" s="89" t="str">
        <f>IF(AC848=0,"-",FORECAST($C$8,Инклинометрия!$B$2:$B$152,Инклинометрия!$A$2:$A$152))</f>
        <v>-</v>
      </c>
      <c r="AJ848" s="28"/>
      <c r="AK848" s="67">
        <f t="shared" si="417"/>
        <v>0</v>
      </c>
      <c r="AL848" s="28">
        <f t="shared" si="418"/>
        <v>0</v>
      </c>
      <c r="AM848" s="28">
        <f t="shared" si="419"/>
        <v>0.1</v>
      </c>
      <c r="AN848" s="26">
        <f t="shared" si="420"/>
        <v>0.1</v>
      </c>
      <c r="AO848" s="87">
        <f t="shared" si="421"/>
        <v>145626.51678434567</v>
      </c>
      <c r="AP848" s="87">
        <f t="shared" si="399"/>
        <v>44301.516784345658</v>
      </c>
      <c r="AQ848" s="66">
        <f t="shared" si="400"/>
        <v>14695380</v>
      </c>
      <c r="AR848" s="66">
        <f t="shared" si="401"/>
        <v>14695380</v>
      </c>
      <c r="AS848" s="66">
        <f t="shared" si="402"/>
        <v>784800</v>
      </c>
      <c r="AT848" s="45">
        <f t="shared" si="406"/>
        <v>15625806.516784346</v>
      </c>
      <c r="AU848" s="75"/>
    </row>
    <row r="849" spans="2:47" x14ac:dyDescent="0.3">
      <c r="B849" s="41">
        <f t="shared" si="407"/>
        <v>4095</v>
      </c>
      <c r="C849" s="8">
        <f t="shared" si="422"/>
        <v>40.950000000000003</v>
      </c>
      <c r="D849" s="73">
        <f t="shared" si="403"/>
        <v>54.770625000000003</v>
      </c>
      <c r="E849" s="29">
        <f t="shared" si="425"/>
        <v>13563.777147998158</v>
      </c>
      <c r="F849" s="29">
        <f t="shared" si="408"/>
        <v>16.561388459095621</v>
      </c>
      <c r="G849" s="29">
        <f t="shared" si="423"/>
        <v>22.150857064040391</v>
      </c>
      <c r="H849" s="17">
        <f t="shared" si="409"/>
        <v>18141.551935447413</v>
      </c>
      <c r="I849" s="29">
        <f t="shared" si="410"/>
        <v>2.2250485660981263</v>
      </c>
      <c r="J849" s="29">
        <f t="shared" si="404"/>
        <v>20.847057720370817</v>
      </c>
      <c r="K849" s="39">
        <f t="shared" si="411"/>
        <v>1400</v>
      </c>
      <c r="L849" s="49">
        <f t="shared" si="394"/>
        <v>0</v>
      </c>
      <c r="M849" s="48">
        <f t="shared" si="395"/>
        <v>4.2266987561397071</v>
      </c>
      <c r="N849" s="51">
        <f t="shared" si="405"/>
        <v>0</v>
      </c>
      <c r="O849" s="54">
        <f t="shared" si="424"/>
        <v>18.880500609176615</v>
      </c>
      <c r="P849" s="34">
        <f t="shared" si="412"/>
        <v>1.7671458676442586</v>
      </c>
      <c r="Q849" s="30">
        <f t="shared" si="413"/>
        <v>0</v>
      </c>
      <c r="R849" s="58">
        <f t="shared" si="414"/>
        <v>0</v>
      </c>
      <c r="S849" s="58">
        <f t="shared" si="415"/>
        <v>0</v>
      </c>
      <c r="T849" s="58">
        <f t="shared" si="396"/>
        <v>100</v>
      </c>
      <c r="U849" s="88" t="str">
        <f>IF(R849=0,"-",FORECAST($C$8,Инклинометрия!$B$2:$B$152,Инклинометрия!$A$2:$A$152))</f>
        <v>-</v>
      </c>
      <c r="V849" s="88" t="str">
        <f>IF(R849=0,"-",FORECAST($C$8-R849,Инклинометрия!$B$2:$B$152,Инклинометрия!$A$2:$A$152))</f>
        <v>-</v>
      </c>
      <c r="W849" s="88" t="str">
        <f>IF(R849&gt;0,FORECAST($C$8,Инклинометрия!$B$2:$B$152,Инклинометрия!$A$2:$A$152),IF(AB849=$C$8,"-",FORECAST($C$8-AB849,Инклинометрия!$B$2:$B$152,Инклинометрия!$A$2:$A$152)))</f>
        <v>-</v>
      </c>
      <c r="X849" s="88" t="str">
        <f>IF(S849=0,"-",FORECAST($C$8-(S849+AB849),Инклинометрия!$B$2:$B$152,Инклинометрия!$A$2:$A$152))</f>
        <v>-</v>
      </c>
      <c r="Y849" s="88">
        <f>FORECAST($C$8+T849,Инклинометрия!$B$2:$B$152,Инклинометрия!$A$2:$A$152)</f>
        <v>1425</v>
      </c>
      <c r="Z849" s="88">
        <f>IF(R849=0,FORECAST($C$6-T849,Инклинометрия!$B$2:$B$152,Инклинометрия!$A$2:$A$152),FORECAST($C$8,Инклинометрия!$B$2:$B$152,Инклинометрия!$A$2:$A$152))</f>
        <v>1330</v>
      </c>
      <c r="AA849" s="61">
        <f t="shared" si="397"/>
        <v>1400</v>
      </c>
      <c r="AB849" s="62">
        <f t="shared" si="416"/>
        <v>1400</v>
      </c>
      <c r="AC849" s="62">
        <f t="shared" si="398"/>
        <v>0</v>
      </c>
      <c r="AD849" s="65">
        <f>IF(R849=0,FORECAST($C$8,Инклинометрия!$B$2:$B$152,Инклинометрия!$A$2:$A$152),V849)</f>
        <v>1330</v>
      </c>
      <c r="AE849" s="65">
        <f>FORECAST($C$8-(R849+AA849),Инклинометрия!$B$2:$B$152,Инклинометрия!$A$2:$A$152)</f>
        <v>0</v>
      </c>
      <c r="AF849" s="65">
        <f>IF(AB849=0,"-",FORECAST($C$8,Инклинометрия!$B$2:$B$152,Инклинометрия!$A$2:$A$152))</f>
        <v>1330</v>
      </c>
      <c r="AG849" s="65">
        <f>IF(AB849=0,"-",FORECAST($C$8-AB849,Инклинометрия!$B$2:$B$152,Инклинометрия!$A$2:$A$152))</f>
        <v>0</v>
      </c>
      <c r="AH849" s="65" t="str">
        <f>IF(AC849=0,"-",FORECAST($C$8+AC849,Инклинометрия!$B$2:$B$152,Инклинометрия!$A$2:$A$152))</f>
        <v>-</v>
      </c>
      <c r="AI849" s="89" t="str">
        <f>IF(AC849=0,"-",FORECAST($C$8,Инклинометрия!$B$2:$B$152,Инклинометрия!$A$2:$A$152))</f>
        <v>-</v>
      </c>
      <c r="AJ849" s="28"/>
      <c r="AK849" s="67">
        <f t="shared" si="417"/>
        <v>0</v>
      </c>
      <c r="AL849" s="28">
        <f t="shared" si="418"/>
        <v>0</v>
      </c>
      <c r="AM849" s="28">
        <f t="shared" si="419"/>
        <v>0.1</v>
      </c>
      <c r="AN849" s="26">
        <f t="shared" si="420"/>
        <v>0.1</v>
      </c>
      <c r="AO849" s="87">
        <f t="shared" si="421"/>
        <v>145626.51678434567</v>
      </c>
      <c r="AP849" s="87">
        <f t="shared" si="399"/>
        <v>44301.516784345658</v>
      </c>
      <c r="AQ849" s="66">
        <f t="shared" si="400"/>
        <v>14695380</v>
      </c>
      <c r="AR849" s="66">
        <f t="shared" si="401"/>
        <v>14695380</v>
      </c>
      <c r="AS849" s="66">
        <f t="shared" si="402"/>
        <v>784800</v>
      </c>
      <c r="AT849" s="45">
        <f t="shared" si="406"/>
        <v>15625806.516784346</v>
      </c>
      <c r="AU849" s="75"/>
    </row>
    <row r="850" spans="2:47" x14ac:dyDescent="0.3">
      <c r="B850" s="41">
        <f t="shared" si="407"/>
        <v>4100</v>
      </c>
      <c r="C850" s="8">
        <f t="shared" si="422"/>
        <v>41</v>
      </c>
      <c r="D850" s="73">
        <f t="shared" si="403"/>
        <v>54.837499999999999</v>
      </c>
      <c r="E850" s="29">
        <f t="shared" si="425"/>
        <v>13580.338536457251</v>
      </c>
      <c r="F850" s="29">
        <f t="shared" si="408"/>
        <v>16.561388459093266</v>
      </c>
      <c r="G850" s="29">
        <f t="shared" si="423"/>
        <v>22.15085706403724</v>
      </c>
      <c r="H850" s="17">
        <f t="shared" si="409"/>
        <v>18163.702792511449</v>
      </c>
      <c r="I850" s="29">
        <f t="shared" si="410"/>
        <v>2.2250485660981263</v>
      </c>
      <c r="J850" s="29">
        <f t="shared" si="404"/>
        <v>20.847057720369335</v>
      </c>
      <c r="K850" s="39">
        <f t="shared" si="411"/>
        <v>1400</v>
      </c>
      <c r="L850" s="49">
        <f t="shared" si="394"/>
        <v>0</v>
      </c>
      <c r="M850" s="48">
        <f t="shared" si="395"/>
        <v>4.2266987561397071</v>
      </c>
      <c r="N850" s="51">
        <f t="shared" si="405"/>
        <v>0</v>
      </c>
      <c r="O850" s="54">
        <f t="shared" si="424"/>
        <v>18.880500609176615</v>
      </c>
      <c r="P850" s="34">
        <f t="shared" si="412"/>
        <v>1.7671458676442586</v>
      </c>
      <c r="Q850" s="30">
        <f t="shared" si="413"/>
        <v>0</v>
      </c>
      <c r="R850" s="58">
        <f t="shared" si="414"/>
        <v>0</v>
      </c>
      <c r="S850" s="58">
        <f t="shared" si="415"/>
        <v>0</v>
      </c>
      <c r="T850" s="58">
        <f t="shared" si="396"/>
        <v>100</v>
      </c>
      <c r="U850" s="88" t="str">
        <f>IF(R850=0,"-",FORECAST($C$8,Инклинометрия!$B$2:$B$152,Инклинометрия!$A$2:$A$152))</f>
        <v>-</v>
      </c>
      <c r="V850" s="88" t="str">
        <f>IF(R850=0,"-",FORECAST($C$8-R850,Инклинометрия!$B$2:$B$152,Инклинометрия!$A$2:$A$152))</f>
        <v>-</v>
      </c>
      <c r="W850" s="88" t="str">
        <f>IF(R850&gt;0,FORECAST($C$8,Инклинометрия!$B$2:$B$152,Инклинометрия!$A$2:$A$152),IF(AB850=$C$8,"-",FORECAST($C$8-AB850,Инклинометрия!$B$2:$B$152,Инклинометрия!$A$2:$A$152)))</f>
        <v>-</v>
      </c>
      <c r="X850" s="88" t="str">
        <f>IF(S850=0,"-",FORECAST($C$8-(S850+AB850),Инклинометрия!$B$2:$B$152,Инклинометрия!$A$2:$A$152))</f>
        <v>-</v>
      </c>
      <c r="Y850" s="88">
        <f>FORECAST($C$8+T850,Инклинометрия!$B$2:$B$152,Инклинометрия!$A$2:$A$152)</f>
        <v>1425</v>
      </c>
      <c r="Z850" s="88">
        <f>IF(R850=0,FORECAST($C$6-T850,Инклинометрия!$B$2:$B$152,Инклинометрия!$A$2:$A$152),FORECAST($C$8,Инклинометрия!$B$2:$B$152,Инклинометрия!$A$2:$A$152))</f>
        <v>1330</v>
      </c>
      <c r="AA850" s="61">
        <f t="shared" si="397"/>
        <v>1400</v>
      </c>
      <c r="AB850" s="62">
        <f t="shared" si="416"/>
        <v>1400</v>
      </c>
      <c r="AC850" s="62">
        <f t="shared" si="398"/>
        <v>0</v>
      </c>
      <c r="AD850" s="65">
        <f>IF(R850=0,FORECAST($C$8,Инклинометрия!$B$2:$B$152,Инклинометрия!$A$2:$A$152),V850)</f>
        <v>1330</v>
      </c>
      <c r="AE850" s="65">
        <f>FORECAST($C$8-(R850+AA850),Инклинометрия!$B$2:$B$152,Инклинометрия!$A$2:$A$152)</f>
        <v>0</v>
      </c>
      <c r="AF850" s="65">
        <f>IF(AB850=0,"-",FORECAST($C$8,Инклинометрия!$B$2:$B$152,Инклинометрия!$A$2:$A$152))</f>
        <v>1330</v>
      </c>
      <c r="AG850" s="65">
        <f>IF(AB850=0,"-",FORECAST($C$8-AB850,Инклинометрия!$B$2:$B$152,Инклинометрия!$A$2:$A$152))</f>
        <v>0</v>
      </c>
      <c r="AH850" s="65" t="str">
        <f>IF(AC850=0,"-",FORECAST($C$8+AC850,Инклинометрия!$B$2:$B$152,Инклинометрия!$A$2:$A$152))</f>
        <v>-</v>
      </c>
      <c r="AI850" s="89" t="str">
        <f>IF(AC850=0,"-",FORECAST($C$8,Инклинометрия!$B$2:$B$152,Инклинометрия!$A$2:$A$152))</f>
        <v>-</v>
      </c>
      <c r="AJ850" s="28"/>
      <c r="AK850" s="67">
        <f t="shared" si="417"/>
        <v>0</v>
      </c>
      <c r="AL850" s="28">
        <f t="shared" si="418"/>
        <v>0</v>
      </c>
      <c r="AM850" s="28">
        <f t="shared" si="419"/>
        <v>0.1</v>
      </c>
      <c r="AN850" s="26">
        <f t="shared" si="420"/>
        <v>0.1</v>
      </c>
      <c r="AO850" s="87">
        <f t="shared" si="421"/>
        <v>145626.51678434567</v>
      </c>
      <c r="AP850" s="87">
        <f t="shared" si="399"/>
        <v>44301.516784345658</v>
      </c>
      <c r="AQ850" s="66">
        <f t="shared" si="400"/>
        <v>14695380</v>
      </c>
      <c r="AR850" s="66">
        <f t="shared" si="401"/>
        <v>14695380</v>
      </c>
      <c r="AS850" s="66">
        <f t="shared" si="402"/>
        <v>784800</v>
      </c>
      <c r="AT850" s="45">
        <f t="shared" si="406"/>
        <v>15625806.516784346</v>
      </c>
      <c r="AU850" s="75"/>
    </row>
    <row r="851" spans="2:47" x14ac:dyDescent="0.3">
      <c r="B851" s="41">
        <f t="shared" si="407"/>
        <v>4105</v>
      </c>
      <c r="C851" s="8">
        <f t="shared" si="422"/>
        <v>41.050000000000004</v>
      </c>
      <c r="D851" s="73">
        <f t="shared" si="403"/>
        <v>54.904375000000009</v>
      </c>
      <c r="E851" s="29">
        <f t="shared" si="425"/>
        <v>13596.899924916348</v>
      </c>
      <c r="F851" s="29">
        <f t="shared" si="408"/>
        <v>16.561388459095621</v>
      </c>
      <c r="G851" s="29">
        <f t="shared" si="423"/>
        <v>22.150857064040391</v>
      </c>
      <c r="H851" s="17">
        <f t="shared" si="409"/>
        <v>18185.853649575489</v>
      </c>
      <c r="I851" s="29">
        <f t="shared" si="410"/>
        <v>2.2250485660981263</v>
      </c>
      <c r="J851" s="29">
        <f t="shared" si="404"/>
        <v>20.847057720370817</v>
      </c>
      <c r="K851" s="39">
        <f t="shared" si="411"/>
        <v>1400</v>
      </c>
      <c r="L851" s="49">
        <f t="shared" si="394"/>
        <v>0</v>
      </c>
      <c r="M851" s="48">
        <f t="shared" si="395"/>
        <v>4.2266987561397071</v>
      </c>
      <c r="N851" s="51">
        <f t="shared" si="405"/>
        <v>0</v>
      </c>
      <c r="O851" s="54">
        <f t="shared" si="424"/>
        <v>18.880500609176615</v>
      </c>
      <c r="P851" s="34">
        <f t="shared" si="412"/>
        <v>1.7671458676442586</v>
      </c>
      <c r="Q851" s="30">
        <f t="shared" si="413"/>
        <v>0</v>
      </c>
      <c r="R851" s="58">
        <f t="shared" si="414"/>
        <v>0</v>
      </c>
      <c r="S851" s="58">
        <f t="shared" si="415"/>
        <v>0</v>
      </c>
      <c r="T851" s="58">
        <f t="shared" si="396"/>
        <v>100</v>
      </c>
      <c r="U851" s="88" t="str">
        <f>IF(R851=0,"-",FORECAST($C$8,Инклинометрия!$B$2:$B$152,Инклинометрия!$A$2:$A$152))</f>
        <v>-</v>
      </c>
      <c r="V851" s="88" t="str">
        <f>IF(R851=0,"-",FORECAST($C$8-R851,Инклинометрия!$B$2:$B$152,Инклинометрия!$A$2:$A$152))</f>
        <v>-</v>
      </c>
      <c r="W851" s="88" t="str">
        <f>IF(R851&gt;0,FORECAST($C$8,Инклинометрия!$B$2:$B$152,Инклинометрия!$A$2:$A$152),IF(AB851=$C$8,"-",FORECAST($C$8-AB851,Инклинометрия!$B$2:$B$152,Инклинометрия!$A$2:$A$152)))</f>
        <v>-</v>
      </c>
      <c r="X851" s="88" t="str">
        <f>IF(S851=0,"-",FORECAST($C$8-(S851+AB851),Инклинометрия!$B$2:$B$152,Инклинометрия!$A$2:$A$152))</f>
        <v>-</v>
      </c>
      <c r="Y851" s="88">
        <f>FORECAST($C$8+T851,Инклинометрия!$B$2:$B$152,Инклинометрия!$A$2:$A$152)</f>
        <v>1425</v>
      </c>
      <c r="Z851" s="88">
        <f>IF(R851=0,FORECAST($C$6-T851,Инклинометрия!$B$2:$B$152,Инклинометрия!$A$2:$A$152),FORECAST($C$8,Инклинометрия!$B$2:$B$152,Инклинометрия!$A$2:$A$152))</f>
        <v>1330</v>
      </c>
      <c r="AA851" s="61">
        <f t="shared" si="397"/>
        <v>1400</v>
      </c>
      <c r="AB851" s="62">
        <f t="shared" si="416"/>
        <v>1400</v>
      </c>
      <c r="AC851" s="62">
        <f t="shared" si="398"/>
        <v>0</v>
      </c>
      <c r="AD851" s="65">
        <f>IF(R851=0,FORECAST($C$8,Инклинометрия!$B$2:$B$152,Инклинометрия!$A$2:$A$152),V851)</f>
        <v>1330</v>
      </c>
      <c r="AE851" s="65">
        <f>FORECAST($C$8-(R851+AA851),Инклинометрия!$B$2:$B$152,Инклинометрия!$A$2:$A$152)</f>
        <v>0</v>
      </c>
      <c r="AF851" s="65">
        <f>IF(AB851=0,"-",FORECAST($C$8,Инклинометрия!$B$2:$B$152,Инклинометрия!$A$2:$A$152))</f>
        <v>1330</v>
      </c>
      <c r="AG851" s="65">
        <f>IF(AB851=0,"-",FORECAST($C$8-AB851,Инклинометрия!$B$2:$B$152,Инклинометрия!$A$2:$A$152))</f>
        <v>0</v>
      </c>
      <c r="AH851" s="65" t="str">
        <f>IF(AC851=0,"-",FORECAST($C$8+AC851,Инклинометрия!$B$2:$B$152,Инклинометрия!$A$2:$A$152))</f>
        <v>-</v>
      </c>
      <c r="AI851" s="89" t="str">
        <f>IF(AC851=0,"-",FORECAST($C$8,Инклинометрия!$B$2:$B$152,Инклинометрия!$A$2:$A$152))</f>
        <v>-</v>
      </c>
      <c r="AJ851" s="28"/>
      <c r="AK851" s="67">
        <f t="shared" si="417"/>
        <v>0</v>
      </c>
      <c r="AL851" s="28">
        <f t="shared" si="418"/>
        <v>0</v>
      </c>
      <c r="AM851" s="28">
        <f t="shared" si="419"/>
        <v>0.1</v>
      </c>
      <c r="AN851" s="26">
        <f t="shared" si="420"/>
        <v>0.1</v>
      </c>
      <c r="AO851" s="87">
        <f t="shared" si="421"/>
        <v>145626.51678434567</v>
      </c>
      <c r="AP851" s="87">
        <f t="shared" si="399"/>
        <v>44301.516784345658</v>
      </c>
      <c r="AQ851" s="66">
        <f t="shared" si="400"/>
        <v>14695380</v>
      </c>
      <c r="AR851" s="66">
        <f t="shared" si="401"/>
        <v>14695380</v>
      </c>
      <c r="AS851" s="66">
        <f t="shared" si="402"/>
        <v>784800</v>
      </c>
      <c r="AT851" s="45">
        <f t="shared" si="406"/>
        <v>15625806.516784346</v>
      </c>
      <c r="AU851" s="75"/>
    </row>
    <row r="852" spans="2:47" x14ac:dyDescent="0.3">
      <c r="B852" s="41">
        <f t="shared" si="407"/>
        <v>4110</v>
      </c>
      <c r="C852" s="8">
        <f t="shared" si="422"/>
        <v>41.1</v>
      </c>
      <c r="D852" s="73">
        <f t="shared" si="403"/>
        <v>54.971249999999998</v>
      </c>
      <c r="E852" s="29">
        <f t="shared" si="425"/>
        <v>13613.461313375441</v>
      </c>
      <c r="F852" s="29">
        <f t="shared" si="408"/>
        <v>16.561388459093266</v>
      </c>
      <c r="G852" s="29">
        <f t="shared" si="423"/>
        <v>22.15085706403724</v>
      </c>
      <c r="H852" s="17">
        <f t="shared" si="409"/>
        <v>18208.004506639525</v>
      </c>
      <c r="I852" s="29">
        <f t="shared" si="410"/>
        <v>2.2250485660981263</v>
      </c>
      <c r="J852" s="29">
        <f t="shared" si="404"/>
        <v>20.847057720369335</v>
      </c>
      <c r="K852" s="39">
        <f t="shared" si="411"/>
        <v>1400</v>
      </c>
      <c r="L852" s="49">
        <f t="shared" si="394"/>
        <v>0</v>
      </c>
      <c r="M852" s="48">
        <f t="shared" si="395"/>
        <v>4.2266987561397071</v>
      </c>
      <c r="N852" s="51">
        <f t="shared" si="405"/>
        <v>0</v>
      </c>
      <c r="O852" s="54">
        <f t="shared" si="424"/>
        <v>18.880500609176615</v>
      </c>
      <c r="P852" s="34">
        <f t="shared" si="412"/>
        <v>1.7671458676442586</v>
      </c>
      <c r="Q852" s="30">
        <f t="shared" si="413"/>
        <v>0</v>
      </c>
      <c r="R852" s="58">
        <f t="shared" si="414"/>
        <v>0</v>
      </c>
      <c r="S852" s="58">
        <f t="shared" si="415"/>
        <v>0</v>
      </c>
      <c r="T852" s="58">
        <f t="shared" si="396"/>
        <v>100</v>
      </c>
      <c r="U852" s="88" t="str">
        <f>IF(R852=0,"-",FORECAST($C$8,Инклинометрия!$B$2:$B$152,Инклинометрия!$A$2:$A$152))</f>
        <v>-</v>
      </c>
      <c r="V852" s="88" t="str">
        <f>IF(R852=0,"-",FORECAST($C$8-R852,Инклинометрия!$B$2:$B$152,Инклинометрия!$A$2:$A$152))</f>
        <v>-</v>
      </c>
      <c r="W852" s="88" t="str">
        <f>IF(R852&gt;0,FORECAST($C$8,Инклинометрия!$B$2:$B$152,Инклинометрия!$A$2:$A$152),IF(AB852=$C$8,"-",FORECAST($C$8-AB852,Инклинометрия!$B$2:$B$152,Инклинометрия!$A$2:$A$152)))</f>
        <v>-</v>
      </c>
      <c r="X852" s="88" t="str">
        <f>IF(S852=0,"-",FORECAST($C$8-(S852+AB852),Инклинометрия!$B$2:$B$152,Инклинометрия!$A$2:$A$152))</f>
        <v>-</v>
      </c>
      <c r="Y852" s="88">
        <f>FORECAST($C$8+T852,Инклинометрия!$B$2:$B$152,Инклинометрия!$A$2:$A$152)</f>
        <v>1425</v>
      </c>
      <c r="Z852" s="88">
        <f>IF(R852=0,FORECAST($C$6-T852,Инклинометрия!$B$2:$B$152,Инклинометрия!$A$2:$A$152),FORECAST($C$8,Инклинометрия!$B$2:$B$152,Инклинометрия!$A$2:$A$152))</f>
        <v>1330</v>
      </c>
      <c r="AA852" s="61">
        <f t="shared" si="397"/>
        <v>1400</v>
      </c>
      <c r="AB852" s="62">
        <f t="shared" si="416"/>
        <v>1400</v>
      </c>
      <c r="AC852" s="62">
        <f t="shared" si="398"/>
        <v>0</v>
      </c>
      <c r="AD852" s="65">
        <f>IF(R852=0,FORECAST($C$8,Инклинометрия!$B$2:$B$152,Инклинометрия!$A$2:$A$152),V852)</f>
        <v>1330</v>
      </c>
      <c r="AE852" s="65">
        <f>FORECAST($C$8-(R852+AA852),Инклинометрия!$B$2:$B$152,Инклинометрия!$A$2:$A$152)</f>
        <v>0</v>
      </c>
      <c r="AF852" s="65">
        <f>IF(AB852=0,"-",FORECAST($C$8,Инклинометрия!$B$2:$B$152,Инклинометрия!$A$2:$A$152))</f>
        <v>1330</v>
      </c>
      <c r="AG852" s="65">
        <f>IF(AB852=0,"-",FORECAST($C$8-AB852,Инклинометрия!$B$2:$B$152,Инклинометрия!$A$2:$A$152))</f>
        <v>0</v>
      </c>
      <c r="AH852" s="65" t="str">
        <f>IF(AC852=0,"-",FORECAST($C$8+AC852,Инклинометрия!$B$2:$B$152,Инклинометрия!$A$2:$A$152))</f>
        <v>-</v>
      </c>
      <c r="AI852" s="89" t="str">
        <f>IF(AC852=0,"-",FORECAST($C$8,Инклинометрия!$B$2:$B$152,Инклинометрия!$A$2:$A$152))</f>
        <v>-</v>
      </c>
      <c r="AJ852" s="28"/>
      <c r="AK852" s="67">
        <f t="shared" si="417"/>
        <v>0</v>
      </c>
      <c r="AL852" s="28">
        <f t="shared" si="418"/>
        <v>0</v>
      </c>
      <c r="AM852" s="28">
        <f t="shared" si="419"/>
        <v>0.1</v>
      </c>
      <c r="AN852" s="26">
        <f t="shared" si="420"/>
        <v>0.1</v>
      </c>
      <c r="AO852" s="87">
        <f t="shared" si="421"/>
        <v>145626.51678434567</v>
      </c>
      <c r="AP852" s="87">
        <f t="shared" si="399"/>
        <v>44301.516784345658</v>
      </c>
      <c r="AQ852" s="66">
        <f t="shared" si="400"/>
        <v>14695380</v>
      </c>
      <c r="AR852" s="66">
        <f t="shared" si="401"/>
        <v>14695380</v>
      </c>
      <c r="AS852" s="66">
        <f t="shared" si="402"/>
        <v>784800</v>
      </c>
      <c r="AT852" s="45">
        <f t="shared" si="406"/>
        <v>15625806.516784346</v>
      </c>
      <c r="AU852" s="75"/>
    </row>
    <row r="853" spans="2:47" x14ac:dyDescent="0.3">
      <c r="B853" s="41">
        <f t="shared" si="407"/>
        <v>4115</v>
      </c>
      <c r="C853" s="8">
        <f t="shared" si="422"/>
        <v>41.15</v>
      </c>
      <c r="D853" s="73">
        <f t="shared" si="403"/>
        <v>55.038125000000001</v>
      </c>
      <c r="E853" s="29">
        <f t="shared" si="425"/>
        <v>13630.022701834534</v>
      </c>
      <c r="F853" s="29">
        <f t="shared" si="408"/>
        <v>16.561388459093266</v>
      </c>
      <c r="G853" s="29">
        <f t="shared" si="423"/>
        <v>22.15085706403724</v>
      </c>
      <c r="H853" s="17">
        <f t="shared" si="409"/>
        <v>18230.155363703561</v>
      </c>
      <c r="I853" s="29">
        <f t="shared" si="410"/>
        <v>2.2250485660981263</v>
      </c>
      <c r="J853" s="29">
        <f t="shared" si="404"/>
        <v>20.847057720369335</v>
      </c>
      <c r="K853" s="39">
        <f t="shared" si="411"/>
        <v>1400</v>
      </c>
      <c r="L853" s="49">
        <f t="shared" si="394"/>
        <v>0</v>
      </c>
      <c r="M853" s="48">
        <f t="shared" si="395"/>
        <v>4.2266987561397071</v>
      </c>
      <c r="N853" s="51">
        <f t="shared" si="405"/>
        <v>0</v>
      </c>
      <c r="O853" s="54">
        <f t="shared" si="424"/>
        <v>18.880500609176615</v>
      </c>
      <c r="P853" s="34">
        <f t="shared" si="412"/>
        <v>1.7671458676442586</v>
      </c>
      <c r="Q853" s="30">
        <f t="shared" si="413"/>
        <v>0</v>
      </c>
      <c r="R853" s="58">
        <f t="shared" si="414"/>
        <v>0</v>
      </c>
      <c r="S853" s="58">
        <f t="shared" si="415"/>
        <v>0</v>
      </c>
      <c r="T853" s="58">
        <f t="shared" si="396"/>
        <v>100</v>
      </c>
      <c r="U853" s="88" t="str">
        <f>IF(R853=0,"-",FORECAST($C$8,Инклинометрия!$B$2:$B$152,Инклинометрия!$A$2:$A$152))</f>
        <v>-</v>
      </c>
      <c r="V853" s="88" t="str">
        <f>IF(R853=0,"-",FORECAST($C$8-R853,Инклинометрия!$B$2:$B$152,Инклинометрия!$A$2:$A$152))</f>
        <v>-</v>
      </c>
      <c r="W853" s="88" t="str">
        <f>IF(R853&gt;0,FORECAST($C$8,Инклинометрия!$B$2:$B$152,Инклинометрия!$A$2:$A$152),IF(AB853=$C$8,"-",FORECAST($C$8-AB853,Инклинометрия!$B$2:$B$152,Инклинометрия!$A$2:$A$152)))</f>
        <v>-</v>
      </c>
      <c r="X853" s="88" t="str">
        <f>IF(S853=0,"-",FORECAST($C$8-(S853+AB853),Инклинометрия!$B$2:$B$152,Инклинометрия!$A$2:$A$152))</f>
        <v>-</v>
      </c>
      <c r="Y853" s="88">
        <f>FORECAST($C$8+T853,Инклинометрия!$B$2:$B$152,Инклинометрия!$A$2:$A$152)</f>
        <v>1425</v>
      </c>
      <c r="Z853" s="88">
        <f>IF(R853=0,FORECAST($C$6-T853,Инклинометрия!$B$2:$B$152,Инклинометрия!$A$2:$A$152),FORECAST($C$8,Инклинометрия!$B$2:$B$152,Инклинометрия!$A$2:$A$152))</f>
        <v>1330</v>
      </c>
      <c r="AA853" s="61">
        <f t="shared" si="397"/>
        <v>1400</v>
      </c>
      <c r="AB853" s="62">
        <f t="shared" si="416"/>
        <v>1400</v>
      </c>
      <c r="AC853" s="62">
        <f t="shared" si="398"/>
        <v>0</v>
      </c>
      <c r="AD853" s="65">
        <f>IF(R853=0,FORECAST($C$8,Инклинометрия!$B$2:$B$152,Инклинометрия!$A$2:$A$152),V853)</f>
        <v>1330</v>
      </c>
      <c r="AE853" s="65">
        <f>FORECAST($C$8-(R853+AA853),Инклинометрия!$B$2:$B$152,Инклинометрия!$A$2:$A$152)</f>
        <v>0</v>
      </c>
      <c r="AF853" s="65">
        <f>IF(AB853=0,"-",FORECAST($C$8,Инклинометрия!$B$2:$B$152,Инклинометрия!$A$2:$A$152))</f>
        <v>1330</v>
      </c>
      <c r="AG853" s="65">
        <f>IF(AB853=0,"-",FORECAST($C$8-AB853,Инклинометрия!$B$2:$B$152,Инклинометрия!$A$2:$A$152))</f>
        <v>0</v>
      </c>
      <c r="AH853" s="65" t="str">
        <f>IF(AC853=0,"-",FORECAST($C$8+AC853,Инклинометрия!$B$2:$B$152,Инклинометрия!$A$2:$A$152))</f>
        <v>-</v>
      </c>
      <c r="AI853" s="89" t="str">
        <f>IF(AC853=0,"-",FORECAST($C$8,Инклинометрия!$B$2:$B$152,Инклинометрия!$A$2:$A$152))</f>
        <v>-</v>
      </c>
      <c r="AJ853" s="28"/>
      <c r="AK853" s="67">
        <f t="shared" si="417"/>
        <v>0</v>
      </c>
      <c r="AL853" s="28">
        <f t="shared" si="418"/>
        <v>0</v>
      </c>
      <c r="AM853" s="28">
        <f t="shared" si="419"/>
        <v>0.1</v>
      </c>
      <c r="AN853" s="26">
        <f t="shared" si="420"/>
        <v>0.1</v>
      </c>
      <c r="AO853" s="87">
        <f t="shared" si="421"/>
        <v>145626.51678434567</v>
      </c>
      <c r="AP853" s="87">
        <f t="shared" si="399"/>
        <v>44301.516784345658</v>
      </c>
      <c r="AQ853" s="66">
        <f t="shared" si="400"/>
        <v>14695380</v>
      </c>
      <c r="AR853" s="66">
        <f t="shared" si="401"/>
        <v>14695380</v>
      </c>
      <c r="AS853" s="66">
        <f t="shared" si="402"/>
        <v>784800</v>
      </c>
      <c r="AT853" s="45">
        <f t="shared" si="406"/>
        <v>15625806.516784346</v>
      </c>
      <c r="AU853" s="75"/>
    </row>
    <row r="854" spans="2:47" x14ac:dyDescent="0.3">
      <c r="B854" s="41">
        <f t="shared" si="407"/>
        <v>4120</v>
      </c>
      <c r="C854" s="8">
        <f t="shared" si="422"/>
        <v>41.2</v>
      </c>
      <c r="D854" s="73">
        <f t="shared" si="403"/>
        <v>55.104999999999997</v>
      </c>
      <c r="E854" s="29">
        <f t="shared" si="425"/>
        <v>13646.584090293631</v>
      </c>
      <c r="F854" s="29">
        <f t="shared" si="408"/>
        <v>16.561388459095621</v>
      </c>
      <c r="G854" s="29">
        <f t="shared" si="423"/>
        <v>22.150857064040391</v>
      </c>
      <c r="H854" s="17">
        <f t="shared" si="409"/>
        <v>18252.306220767601</v>
      </c>
      <c r="I854" s="29">
        <f t="shared" si="410"/>
        <v>2.2250485660981263</v>
      </c>
      <c r="J854" s="29">
        <f t="shared" si="404"/>
        <v>20.847057720370817</v>
      </c>
      <c r="K854" s="39">
        <f t="shared" si="411"/>
        <v>1400</v>
      </c>
      <c r="L854" s="49">
        <f t="shared" si="394"/>
        <v>0</v>
      </c>
      <c r="M854" s="48">
        <f t="shared" si="395"/>
        <v>4.2266987561397071</v>
      </c>
      <c r="N854" s="51">
        <f t="shared" si="405"/>
        <v>0</v>
      </c>
      <c r="O854" s="54">
        <f t="shared" si="424"/>
        <v>18.880500609176615</v>
      </c>
      <c r="P854" s="34">
        <f t="shared" si="412"/>
        <v>1.7671458676442586</v>
      </c>
      <c r="Q854" s="30">
        <f t="shared" si="413"/>
        <v>0</v>
      </c>
      <c r="R854" s="58">
        <f t="shared" si="414"/>
        <v>0</v>
      </c>
      <c r="S854" s="58">
        <f t="shared" si="415"/>
        <v>0</v>
      </c>
      <c r="T854" s="58">
        <f t="shared" si="396"/>
        <v>100</v>
      </c>
      <c r="U854" s="88" t="str">
        <f>IF(R854=0,"-",FORECAST($C$8,Инклинометрия!$B$2:$B$152,Инклинометрия!$A$2:$A$152))</f>
        <v>-</v>
      </c>
      <c r="V854" s="88" t="str">
        <f>IF(R854=0,"-",FORECAST($C$8-R854,Инклинометрия!$B$2:$B$152,Инклинометрия!$A$2:$A$152))</f>
        <v>-</v>
      </c>
      <c r="W854" s="88" t="str">
        <f>IF(R854&gt;0,FORECAST($C$8,Инклинометрия!$B$2:$B$152,Инклинометрия!$A$2:$A$152),IF(AB854=$C$8,"-",FORECAST($C$8-AB854,Инклинометрия!$B$2:$B$152,Инклинометрия!$A$2:$A$152)))</f>
        <v>-</v>
      </c>
      <c r="X854" s="88" t="str">
        <f>IF(S854=0,"-",FORECAST($C$8-(S854+AB854),Инклинометрия!$B$2:$B$152,Инклинометрия!$A$2:$A$152))</f>
        <v>-</v>
      </c>
      <c r="Y854" s="88">
        <f>FORECAST($C$8+T854,Инклинометрия!$B$2:$B$152,Инклинометрия!$A$2:$A$152)</f>
        <v>1425</v>
      </c>
      <c r="Z854" s="88">
        <f>IF(R854=0,FORECAST($C$6-T854,Инклинометрия!$B$2:$B$152,Инклинометрия!$A$2:$A$152),FORECAST($C$8,Инклинометрия!$B$2:$B$152,Инклинометрия!$A$2:$A$152))</f>
        <v>1330</v>
      </c>
      <c r="AA854" s="61">
        <f t="shared" si="397"/>
        <v>1400</v>
      </c>
      <c r="AB854" s="62">
        <f t="shared" si="416"/>
        <v>1400</v>
      </c>
      <c r="AC854" s="62">
        <f t="shared" si="398"/>
        <v>0</v>
      </c>
      <c r="AD854" s="65">
        <f>IF(R854=0,FORECAST($C$8,Инклинометрия!$B$2:$B$152,Инклинометрия!$A$2:$A$152),V854)</f>
        <v>1330</v>
      </c>
      <c r="AE854" s="65">
        <f>FORECAST($C$8-(R854+AA854),Инклинометрия!$B$2:$B$152,Инклинометрия!$A$2:$A$152)</f>
        <v>0</v>
      </c>
      <c r="AF854" s="65">
        <f>IF(AB854=0,"-",FORECAST($C$8,Инклинометрия!$B$2:$B$152,Инклинометрия!$A$2:$A$152))</f>
        <v>1330</v>
      </c>
      <c r="AG854" s="65">
        <f>IF(AB854=0,"-",FORECAST($C$8-AB854,Инклинометрия!$B$2:$B$152,Инклинометрия!$A$2:$A$152))</f>
        <v>0</v>
      </c>
      <c r="AH854" s="65" t="str">
        <f>IF(AC854=0,"-",FORECAST($C$8+AC854,Инклинометрия!$B$2:$B$152,Инклинометрия!$A$2:$A$152))</f>
        <v>-</v>
      </c>
      <c r="AI854" s="89" t="str">
        <f>IF(AC854=0,"-",FORECAST($C$8,Инклинометрия!$B$2:$B$152,Инклинометрия!$A$2:$A$152))</f>
        <v>-</v>
      </c>
      <c r="AJ854" s="28"/>
      <c r="AK854" s="67">
        <f t="shared" si="417"/>
        <v>0</v>
      </c>
      <c r="AL854" s="28">
        <f t="shared" si="418"/>
        <v>0</v>
      </c>
      <c r="AM854" s="28">
        <f t="shared" si="419"/>
        <v>0.1</v>
      </c>
      <c r="AN854" s="26">
        <f t="shared" si="420"/>
        <v>0.1</v>
      </c>
      <c r="AO854" s="87">
        <f t="shared" si="421"/>
        <v>145626.51678434567</v>
      </c>
      <c r="AP854" s="87">
        <f t="shared" si="399"/>
        <v>44301.516784345658</v>
      </c>
      <c r="AQ854" s="66">
        <f t="shared" si="400"/>
        <v>14695380</v>
      </c>
      <c r="AR854" s="66">
        <f t="shared" si="401"/>
        <v>14695380</v>
      </c>
      <c r="AS854" s="66">
        <f t="shared" si="402"/>
        <v>784800</v>
      </c>
      <c r="AT854" s="45">
        <f t="shared" si="406"/>
        <v>15625806.516784346</v>
      </c>
      <c r="AU854" s="75"/>
    </row>
    <row r="855" spans="2:47" x14ac:dyDescent="0.3">
      <c r="B855" s="41">
        <f t="shared" si="407"/>
        <v>4125</v>
      </c>
      <c r="C855" s="8">
        <f t="shared" si="422"/>
        <v>41.25</v>
      </c>
      <c r="D855" s="73">
        <f t="shared" si="403"/>
        <v>55.171875</v>
      </c>
      <c r="E855" s="29">
        <f t="shared" si="425"/>
        <v>13663.145478752724</v>
      </c>
      <c r="F855" s="29">
        <f t="shared" si="408"/>
        <v>16.561388459093266</v>
      </c>
      <c r="G855" s="29">
        <f t="shared" si="423"/>
        <v>22.15085706403724</v>
      </c>
      <c r="H855" s="17">
        <f t="shared" si="409"/>
        <v>18274.457077831637</v>
      </c>
      <c r="I855" s="29">
        <f t="shared" si="410"/>
        <v>2.2250485660981263</v>
      </c>
      <c r="J855" s="29">
        <f t="shared" si="404"/>
        <v>20.847057720369335</v>
      </c>
      <c r="K855" s="39">
        <f t="shared" si="411"/>
        <v>1400</v>
      </c>
      <c r="L855" s="49">
        <f t="shared" si="394"/>
        <v>0</v>
      </c>
      <c r="M855" s="48">
        <f t="shared" si="395"/>
        <v>4.2266987561397071</v>
      </c>
      <c r="N855" s="51">
        <f t="shared" si="405"/>
        <v>0</v>
      </c>
      <c r="O855" s="54">
        <f t="shared" si="424"/>
        <v>18.880500609176615</v>
      </c>
      <c r="P855" s="34">
        <f t="shared" si="412"/>
        <v>1.7671458676442586</v>
      </c>
      <c r="Q855" s="30">
        <f t="shared" si="413"/>
        <v>0</v>
      </c>
      <c r="R855" s="58">
        <f t="shared" si="414"/>
        <v>0</v>
      </c>
      <c r="S855" s="58">
        <f t="shared" si="415"/>
        <v>0</v>
      </c>
      <c r="T855" s="58">
        <f t="shared" si="396"/>
        <v>100</v>
      </c>
      <c r="U855" s="88" t="str">
        <f>IF(R855=0,"-",FORECAST($C$8,Инклинометрия!$B$2:$B$152,Инклинометрия!$A$2:$A$152))</f>
        <v>-</v>
      </c>
      <c r="V855" s="88" t="str">
        <f>IF(R855=0,"-",FORECAST($C$8-R855,Инклинометрия!$B$2:$B$152,Инклинометрия!$A$2:$A$152))</f>
        <v>-</v>
      </c>
      <c r="W855" s="88" t="str">
        <f>IF(R855&gt;0,FORECAST($C$8,Инклинометрия!$B$2:$B$152,Инклинометрия!$A$2:$A$152),IF(AB855=$C$8,"-",FORECAST($C$8-AB855,Инклинометрия!$B$2:$B$152,Инклинометрия!$A$2:$A$152)))</f>
        <v>-</v>
      </c>
      <c r="X855" s="88" t="str">
        <f>IF(S855=0,"-",FORECAST($C$8-(S855+AB855),Инклинометрия!$B$2:$B$152,Инклинометрия!$A$2:$A$152))</f>
        <v>-</v>
      </c>
      <c r="Y855" s="88">
        <f>FORECAST($C$8+T855,Инклинометрия!$B$2:$B$152,Инклинометрия!$A$2:$A$152)</f>
        <v>1425</v>
      </c>
      <c r="Z855" s="88">
        <f>IF(R855=0,FORECAST($C$6-T855,Инклинометрия!$B$2:$B$152,Инклинометрия!$A$2:$A$152),FORECAST($C$8,Инклинометрия!$B$2:$B$152,Инклинометрия!$A$2:$A$152))</f>
        <v>1330</v>
      </c>
      <c r="AA855" s="61">
        <f t="shared" si="397"/>
        <v>1400</v>
      </c>
      <c r="AB855" s="62">
        <f t="shared" si="416"/>
        <v>1400</v>
      </c>
      <c r="AC855" s="62">
        <f t="shared" si="398"/>
        <v>0</v>
      </c>
      <c r="AD855" s="65">
        <f>IF(R855=0,FORECAST($C$8,Инклинометрия!$B$2:$B$152,Инклинометрия!$A$2:$A$152),V855)</f>
        <v>1330</v>
      </c>
      <c r="AE855" s="65">
        <f>FORECAST($C$8-(R855+AA855),Инклинометрия!$B$2:$B$152,Инклинометрия!$A$2:$A$152)</f>
        <v>0</v>
      </c>
      <c r="AF855" s="65">
        <f>IF(AB855=0,"-",FORECAST($C$8,Инклинометрия!$B$2:$B$152,Инклинометрия!$A$2:$A$152))</f>
        <v>1330</v>
      </c>
      <c r="AG855" s="65">
        <f>IF(AB855=0,"-",FORECAST($C$8-AB855,Инклинометрия!$B$2:$B$152,Инклинометрия!$A$2:$A$152))</f>
        <v>0</v>
      </c>
      <c r="AH855" s="65" t="str">
        <f>IF(AC855=0,"-",FORECAST($C$8+AC855,Инклинометрия!$B$2:$B$152,Инклинометрия!$A$2:$A$152))</f>
        <v>-</v>
      </c>
      <c r="AI855" s="89" t="str">
        <f>IF(AC855=0,"-",FORECAST($C$8,Инклинометрия!$B$2:$B$152,Инклинометрия!$A$2:$A$152))</f>
        <v>-</v>
      </c>
      <c r="AJ855" s="28"/>
      <c r="AK855" s="67">
        <f t="shared" si="417"/>
        <v>0</v>
      </c>
      <c r="AL855" s="28">
        <f t="shared" si="418"/>
        <v>0</v>
      </c>
      <c r="AM855" s="28">
        <f t="shared" si="419"/>
        <v>0.1</v>
      </c>
      <c r="AN855" s="26">
        <f t="shared" si="420"/>
        <v>0.1</v>
      </c>
      <c r="AO855" s="87">
        <f t="shared" si="421"/>
        <v>145626.51678434567</v>
      </c>
      <c r="AP855" s="87">
        <f t="shared" si="399"/>
        <v>44301.516784345658</v>
      </c>
      <c r="AQ855" s="66">
        <f t="shared" si="400"/>
        <v>14695380</v>
      </c>
      <c r="AR855" s="66">
        <f t="shared" si="401"/>
        <v>14695380</v>
      </c>
      <c r="AS855" s="66">
        <f t="shared" si="402"/>
        <v>784800</v>
      </c>
      <c r="AT855" s="45">
        <f t="shared" si="406"/>
        <v>15625806.516784346</v>
      </c>
      <c r="AU855" s="75"/>
    </row>
    <row r="856" spans="2:47" x14ac:dyDescent="0.3">
      <c r="B856" s="41">
        <f t="shared" si="407"/>
        <v>4130</v>
      </c>
      <c r="C856" s="8">
        <f t="shared" si="422"/>
        <v>41.300000000000004</v>
      </c>
      <c r="D856" s="73">
        <f t="shared" si="403"/>
        <v>55.23875000000001</v>
      </c>
      <c r="E856" s="29">
        <f t="shared" si="425"/>
        <v>13679.706867211818</v>
      </c>
      <c r="F856" s="29">
        <f t="shared" si="408"/>
        <v>16.561388459095621</v>
      </c>
      <c r="G856" s="29">
        <f t="shared" si="423"/>
        <v>22.150857064040391</v>
      </c>
      <c r="H856" s="17">
        <f t="shared" si="409"/>
        <v>18296.607934895677</v>
      </c>
      <c r="I856" s="29">
        <f t="shared" si="410"/>
        <v>2.2250485660981263</v>
      </c>
      <c r="J856" s="29">
        <f t="shared" si="404"/>
        <v>20.847057720370817</v>
      </c>
      <c r="K856" s="39">
        <f t="shared" si="411"/>
        <v>1400</v>
      </c>
      <c r="L856" s="49">
        <f t="shared" si="394"/>
        <v>0</v>
      </c>
      <c r="M856" s="48">
        <f t="shared" si="395"/>
        <v>4.2266987561397071</v>
      </c>
      <c r="N856" s="51">
        <f t="shared" si="405"/>
        <v>0</v>
      </c>
      <c r="O856" s="54">
        <f t="shared" si="424"/>
        <v>18.880500609176615</v>
      </c>
      <c r="P856" s="34">
        <f t="shared" si="412"/>
        <v>1.7671458676442586</v>
      </c>
      <c r="Q856" s="30">
        <f t="shared" si="413"/>
        <v>0</v>
      </c>
      <c r="R856" s="58">
        <f t="shared" si="414"/>
        <v>0</v>
      </c>
      <c r="S856" s="58">
        <f t="shared" si="415"/>
        <v>0</v>
      </c>
      <c r="T856" s="58">
        <f t="shared" si="396"/>
        <v>100</v>
      </c>
      <c r="U856" s="88" t="str">
        <f>IF(R856=0,"-",FORECAST($C$8,Инклинометрия!$B$2:$B$152,Инклинометрия!$A$2:$A$152))</f>
        <v>-</v>
      </c>
      <c r="V856" s="88" t="str">
        <f>IF(R856=0,"-",FORECAST($C$8-R856,Инклинометрия!$B$2:$B$152,Инклинометрия!$A$2:$A$152))</f>
        <v>-</v>
      </c>
      <c r="W856" s="88" t="str">
        <f>IF(R856&gt;0,FORECAST($C$8,Инклинометрия!$B$2:$B$152,Инклинометрия!$A$2:$A$152),IF(AB856=$C$8,"-",FORECAST($C$8-AB856,Инклинометрия!$B$2:$B$152,Инклинометрия!$A$2:$A$152)))</f>
        <v>-</v>
      </c>
      <c r="X856" s="88" t="str">
        <f>IF(S856=0,"-",FORECAST($C$8-(S856+AB856),Инклинометрия!$B$2:$B$152,Инклинометрия!$A$2:$A$152))</f>
        <v>-</v>
      </c>
      <c r="Y856" s="88">
        <f>FORECAST($C$8+T856,Инклинометрия!$B$2:$B$152,Инклинометрия!$A$2:$A$152)</f>
        <v>1425</v>
      </c>
      <c r="Z856" s="88">
        <f>IF(R856=0,FORECAST($C$6-T856,Инклинометрия!$B$2:$B$152,Инклинометрия!$A$2:$A$152),FORECAST($C$8,Инклинометрия!$B$2:$B$152,Инклинометрия!$A$2:$A$152))</f>
        <v>1330</v>
      </c>
      <c r="AA856" s="61">
        <f t="shared" si="397"/>
        <v>1400</v>
      </c>
      <c r="AB856" s="62">
        <f t="shared" si="416"/>
        <v>1400</v>
      </c>
      <c r="AC856" s="62">
        <f t="shared" si="398"/>
        <v>0</v>
      </c>
      <c r="AD856" s="65">
        <f>IF(R856=0,FORECAST($C$8,Инклинометрия!$B$2:$B$152,Инклинометрия!$A$2:$A$152),V856)</f>
        <v>1330</v>
      </c>
      <c r="AE856" s="65">
        <f>FORECAST($C$8-(R856+AA856),Инклинометрия!$B$2:$B$152,Инклинометрия!$A$2:$A$152)</f>
        <v>0</v>
      </c>
      <c r="AF856" s="65">
        <f>IF(AB856=0,"-",FORECAST($C$8,Инклинометрия!$B$2:$B$152,Инклинометрия!$A$2:$A$152))</f>
        <v>1330</v>
      </c>
      <c r="AG856" s="65">
        <f>IF(AB856=0,"-",FORECAST($C$8-AB856,Инклинометрия!$B$2:$B$152,Инклинометрия!$A$2:$A$152))</f>
        <v>0</v>
      </c>
      <c r="AH856" s="65" t="str">
        <f>IF(AC856=0,"-",FORECAST($C$8+AC856,Инклинометрия!$B$2:$B$152,Инклинометрия!$A$2:$A$152))</f>
        <v>-</v>
      </c>
      <c r="AI856" s="89" t="str">
        <f>IF(AC856=0,"-",FORECAST($C$8,Инклинометрия!$B$2:$B$152,Инклинометрия!$A$2:$A$152))</f>
        <v>-</v>
      </c>
      <c r="AJ856" s="28"/>
      <c r="AK856" s="67">
        <f t="shared" si="417"/>
        <v>0</v>
      </c>
      <c r="AL856" s="28">
        <f t="shared" si="418"/>
        <v>0</v>
      </c>
      <c r="AM856" s="28">
        <f t="shared" si="419"/>
        <v>0.1</v>
      </c>
      <c r="AN856" s="26">
        <f t="shared" si="420"/>
        <v>0.1</v>
      </c>
      <c r="AO856" s="87">
        <f t="shared" si="421"/>
        <v>145626.51678434567</v>
      </c>
      <c r="AP856" s="87">
        <f t="shared" si="399"/>
        <v>44301.516784345658</v>
      </c>
      <c r="AQ856" s="66">
        <f t="shared" si="400"/>
        <v>14695380</v>
      </c>
      <c r="AR856" s="66">
        <f t="shared" si="401"/>
        <v>14695380</v>
      </c>
      <c r="AS856" s="66">
        <f t="shared" si="402"/>
        <v>784800</v>
      </c>
      <c r="AT856" s="45">
        <f t="shared" si="406"/>
        <v>15625806.516784346</v>
      </c>
      <c r="AU856" s="75"/>
    </row>
    <row r="857" spans="2:47" x14ac:dyDescent="0.3">
      <c r="B857" s="41">
        <f t="shared" si="407"/>
        <v>4135</v>
      </c>
      <c r="C857" s="8">
        <f t="shared" si="422"/>
        <v>41.35</v>
      </c>
      <c r="D857" s="73">
        <f t="shared" si="403"/>
        <v>55.305624999999999</v>
      </c>
      <c r="E857" s="29">
        <f t="shared" si="425"/>
        <v>13696.268255670911</v>
      </c>
      <c r="F857" s="29">
        <f t="shared" si="408"/>
        <v>16.561388459093266</v>
      </c>
      <c r="G857" s="29">
        <f t="shared" si="423"/>
        <v>22.15085706403724</v>
      </c>
      <c r="H857" s="17">
        <f t="shared" si="409"/>
        <v>18318.758791959714</v>
      </c>
      <c r="I857" s="29">
        <f t="shared" si="410"/>
        <v>2.2250485660981263</v>
      </c>
      <c r="J857" s="29">
        <f t="shared" si="404"/>
        <v>20.847057720369335</v>
      </c>
      <c r="K857" s="39">
        <f t="shared" si="411"/>
        <v>1400</v>
      </c>
      <c r="L857" s="49">
        <f t="shared" si="394"/>
        <v>0</v>
      </c>
      <c r="M857" s="48">
        <f t="shared" si="395"/>
        <v>4.2266987561397071</v>
      </c>
      <c r="N857" s="51">
        <f t="shared" si="405"/>
        <v>0</v>
      </c>
      <c r="O857" s="54">
        <f t="shared" si="424"/>
        <v>18.880500609176615</v>
      </c>
      <c r="P857" s="34">
        <f t="shared" si="412"/>
        <v>1.7671458676442586</v>
      </c>
      <c r="Q857" s="30">
        <f t="shared" si="413"/>
        <v>0</v>
      </c>
      <c r="R857" s="58">
        <f t="shared" si="414"/>
        <v>0</v>
      </c>
      <c r="S857" s="58">
        <f t="shared" si="415"/>
        <v>0</v>
      </c>
      <c r="T857" s="58">
        <f t="shared" si="396"/>
        <v>100</v>
      </c>
      <c r="U857" s="88" t="str">
        <f>IF(R857=0,"-",FORECAST($C$8,Инклинометрия!$B$2:$B$152,Инклинометрия!$A$2:$A$152))</f>
        <v>-</v>
      </c>
      <c r="V857" s="88" t="str">
        <f>IF(R857=0,"-",FORECAST($C$8-R857,Инклинометрия!$B$2:$B$152,Инклинометрия!$A$2:$A$152))</f>
        <v>-</v>
      </c>
      <c r="W857" s="88" t="str">
        <f>IF(R857&gt;0,FORECAST($C$8,Инклинометрия!$B$2:$B$152,Инклинометрия!$A$2:$A$152),IF(AB857=$C$8,"-",FORECAST($C$8-AB857,Инклинометрия!$B$2:$B$152,Инклинометрия!$A$2:$A$152)))</f>
        <v>-</v>
      </c>
      <c r="X857" s="88" t="str">
        <f>IF(S857=0,"-",FORECAST($C$8-(S857+AB857),Инклинометрия!$B$2:$B$152,Инклинометрия!$A$2:$A$152))</f>
        <v>-</v>
      </c>
      <c r="Y857" s="88">
        <f>FORECAST($C$8+T857,Инклинометрия!$B$2:$B$152,Инклинометрия!$A$2:$A$152)</f>
        <v>1425</v>
      </c>
      <c r="Z857" s="88">
        <f>IF(R857=0,FORECAST($C$6-T857,Инклинометрия!$B$2:$B$152,Инклинометрия!$A$2:$A$152),FORECAST($C$8,Инклинометрия!$B$2:$B$152,Инклинометрия!$A$2:$A$152))</f>
        <v>1330</v>
      </c>
      <c r="AA857" s="61">
        <f t="shared" si="397"/>
        <v>1400</v>
      </c>
      <c r="AB857" s="62">
        <f t="shared" si="416"/>
        <v>1400</v>
      </c>
      <c r="AC857" s="62">
        <f t="shared" si="398"/>
        <v>0</v>
      </c>
      <c r="AD857" s="65">
        <f>IF(R857=0,FORECAST($C$8,Инклинометрия!$B$2:$B$152,Инклинометрия!$A$2:$A$152),V857)</f>
        <v>1330</v>
      </c>
      <c r="AE857" s="65">
        <f>FORECAST($C$8-(R857+AA857),Инклинометрия!$B$2:$B$152,Инклинометрия!$A$2:$A$152)</f>
        <v>0</v>
      </c>
      <c r="AF857" s="65">
        <f>IF(AB857=0,"-",FORECAST($C$8,Инклинометрия!$B$2:$B$152,Инклинометрия!$A$2:$A$152))</f>
        <v>1330</v>
      </c>
      <c r="AG857" s="65">
        <f>IF(AB857=0,"-",FORECAST($C$8-AB857,Инклинометрия!$B$2:$B$152,Инклинометрия!$A$2:$A$152))</f>
        <v>0</v>
      </c>
      <c r="AH857" s="65" t="str">
        <f>IF(AC857=0,"-",FORECAST($C$8+AC857,Инклинометрия!$B$2:$B$152,Инклинометрия!$A$2:$A$152))</f>
        <v>-</v>
      </c>
      <c r="AI857" s="89" t="str">
        <f>IF(AC857=0,"-",FORECAST($C$8,Инклинометрия!$B$2:$B$152,Инклинометрия!$A$2:$A$152))</f>
        <v>-</v>
      </c>
      <c r="AJ857" s="28"/>
      <c r="AK857" s="67">
        <f t="shared" si="417"/>
        <v>0</v>
      </c>
      <c r="AL857" s="28">
        <f t="shared" si="418"/>
        <v>0</v>
      </c>
      <c r="AM857" s="28">
        <f t="shared" si="419"/>
        <v>0.1</v>
      </c>
      <c r="AN857" s="26">
        <f t="shared" si="420"/>
        <v>0.1</v>
      </c>
      <c r="AO857" s="87">
        <f t="shared" si="421"/>
        <v>145626.51678434567</v>
      </c>
      <c r="AP857" s="87">
        <f t="shared" si="399"/>
        <v>44301.516784345658</v>
      </c>
      <c r="AQ857" s="66">
        <f t="shared" si="400"/>
        <v>14695380</v>
      </c>
      <c r="AR857" s="66">
        <f t="shared" si="401"/>
        <v>14695380</v>
      </c>
      <c r="AS857" s="66">
        <f t="shared" si="402"/>
        <v>784800</v>
      </c>
      <c r="AT857" s="45">
        <f t="shared" si="406"/>
        <v>15625806.516784346</v>
      </c>
      <c r="AU857" s="75"/>
    </row>
    <row r="858" spans="2:47" x14ac:dyDescent="0.3">
      <c r="B858" s="41">
        <f t="shared" si="407"/>
        <v>4140</v>
      </c>
      <c r="C858" s="8">
        <f t="shared" si="422"/>
        <v>41.4</v>
      </c>
      <c r="D858" s="73">
        <f t="shared" si="403"/>
        <v>55.372500000000002</v>
      </c>
      <c r="E858" s="29">
        <f t="shared" si="425"/>
        <v>13712.829644130006</v>
      </c>
      <c r="F858" s="29">
        <f t="shared" si="408"/>
        <v>16.561388459093266</v>
      </c>
      <c r="G858" s="29">
        <f t="shared" si="423"/>
        <v>22.15085706403724</v>
      </c>
      <c r="H858" s="17">
        <f t="shared" si="409"/>
        <v>18340.90964902375</v>
      </c>
      <c r="I858" s="29">
        <f t="shared" si="410"/>
        <v>2.2250485660981263</v>
      </c>
      <c r="J858" s="29">
        <f t="shared" si="404"/>
        <v>20.847057720369335</v>
      </c>
      <c r="K858" s="39">
        <f t="shared" si="411"/>
        <v>1400</v>
      </c>
      <c r="L858" s="49">
        <f t="shared" si="394"/>
        <v>0</v>
      </c>
      <c r="M858" s="48">
        <f t="shared" si="395"/>
        <v>4.2266987561397071</v>
      </c>
      <c r="N858" s="51">
        <f t="shared" si="405"/>
        <v>0</v>
      </c>
      <c r="O858" s="54">
        <f t="shared" si="424"/>
        <v>18.880500609176615</v>
      </c>
      <c r="P858" s="34">
        <f t="shared" si="412"/>
        <v>1.7671458676442586</v>
      </c>
      <c r="Q858" s="30">
        <f t="shared" si="413"/>
        <v>0</v>
      </c>
      <c r="R858" s="58">
        <f t="shared" si="414"/>
        <v>0</v>
      </c>
      <c r="S858" s="58">
        <f t="shared" si="415"/>
        <v>0</v>
      </c>
      <c r="T858" s="58">
        <f t="shared" si="396"/>
        <v>100</v>
      </c>
      <c r="U858" s="88" t="str">
        <f>IF(R858=0,"-",FORECAST($C$8,Инклинометрия!$B$2:$B$152,Инклинометрия!$A$2:$A$152))</f>
        <v>-</v>
      </c>
      <c r="V858" s="88" t="str">
        <f>IF(R858=0,"-",FORECAST($C$8-R858,Инклинометрия!$B$2:$B$152,Инклинометрия!$A$2:$A$152))</f>
        <v>-</v>
      </c>
      <c r="W858" s="88" t="str">
        <f>IF(R858&gt;0,FORECAST($C$8,Инклинометрия!$B$2:$B$152,Инклинометрия!$A$2:$A$152),IF(AB858=$C$8,"-",FORECAST($C$8-AB858,Инклинометрия!$B$2:$B$152,Инклинометрия!$A$2:$A$152)))</f>
        <v>-</v>
      </c>
      <c r="X858" s="88" t="str">
        <f>IF(S858=0,"-",FORECAST($C$8-(S858+AB858),Инклинометрия!$B$2:$B$152,Инклинометрия!$A$2:$A$152))</f>
        <v>-</v>
      </c>
      <c r="Y858" s="88">
        <f>FORECAST($C$8+T858,Инклинометрия!$B$2:$B$152,Инклинометрия!$A$2:$A$152)</f>
        <v>1425</v>
      </c>
      <c r="Z858" s="88">
        <f>IF(R858=0,FORECAST($C$6-T858,Инклинометрия!$B$2:$B$152,Инклинометрия!$A$2:$A$152),FORECAST($C$8,Инклинометрия!$B$2:$B$152,Инклинометрия!$A$2:$A$152))</f>
        <v>1330</v>
      </c>
      <c r="AA858" s="61">
        <f t="shared" si="397"/>
        <v>1400</v>
      </c>
      <c r="AB858" s="62">
        <f t="shared" si="416"/>
        <v>1400</v>
      </c>
      <c r="AC858" s="62">
        <f t="shared" si="398"/>
        <v>0</v>
      </c>
      <c r="AD858" s="65">
        <f>IF(R858=0,FORECAST($C$8,Инклинометрия!$B$2:$B$152,Инклинометрия!$A$2:$A$152),V858)</f>
        <v>1330</v>
      </c>
      <c r="AE858" s="65">
        <f>FORECAST($C$8-(R858+AA858),Инклинометрия!$B$2:$B$152,Инклинометрия!$A$2:$A$152)</f>
        <v>0</v>
      </c>
      <c r="AF858" s="65">
        <f>IF(AB858=0,"-",FORECAST($C$8,Инклинометрия!$B$2:$B$152,Инклинометрия!$A$2:$A$152))</f>
        <v>1330</v>
      </c>
      <c r="AG858" s="65">
        <f>IF(AB858=0,"-",FORECAST($C$8-AB858,Инклинометрия!$B$2:$B$152,Инклинометрия!$A$2:$A$152))</f>
        <v>0</v>
      </c>
      <c r="AH858" s="65" t="str">
        <f>IF(AC858=0,"-",FORECAST($C$8+AC858,Инклинометрия!$B$2:$B$152,Инклинометрия!$A$2:$A$152))</f>
        <v>-</v>
      </c>
      <c r="AI858" s="89" t="str">
        <f>IF(AC858=0,"-",FORECAST($C$8,Инклинометрия!$B$2:$B$152,Инклинометрия!$A$2:$A$152))</f>
        <v>-</v>
      </c>
      <c r="AJ858" s="28"/>
      <c r="AK858" s="67">
        <f t="shared" si="417"/>
        <v>0</v>
      </c>
      <c r="AL858" s="28">
        <f t="shared" si="418"/>
        <v>0</v>
      </c>
      <c r="AM858" s="28">
        <f t="shared" si="419"/>
        <v>0.1</v>
      </c>
      <c r="AN858" s="26">
        <f t="shared" si="420"/>
        <v>0.1</v>
      </c>
      <c r="AO858" s="87">
        <f t="shared" si="421"/>
        <v>145626.51678434567</v>
      </c>
      <c r="AP858" s="87">
        <f t="shared" si="399"/>
        <v>44301.516784345658</v>
      </c>
      <c r="AQ858" s="66">
        <f t="shared" si="400"/>
        <v>14695380</v>
      </c>
      <c r="AR858" s="66">
        <f t="shared" si="401"/>
        <v>14695380</v>
      </c>
      <c r="AS858" s="66">
        <f t="shared" si="402"/>
        <v>784800</v>
      </c>
      <c r="AT858" s="45">
        <f t="shared" si="406"/>
        <v>15625806.516784346</v>
      </c>
      <c r="AU858" s="75"/>
    </row>
    <row r="859" spans="2:47" x14ac:dyDescent="0.3">
      <c r="B859" s="41">
        <f t="shared" si="407"/>
        <v>4145</v>
      </c>
      <c r="C859" s="8">
        <f t="shared" si="422"/>
        <v>41.45</v>
      </c>
      <c r="D859" s="73">
        <f t="shared" si="403"/>
        <v>55.439374999999998</v>
      </c>
      <c r="E859" s="29">
        <f t="shared" si="425"/>
        <v>13729.391032589101</v>
      </c>
      <c r="F859" s="29">
        <f t="shared" si="408"/>
        <v>16.561388459095621</v>
      </c>
      <c r="G859" s="29">
        <f t="shared" si="423"/>
        <v>22.150857064040391</v>
      </c>
      <c r="H859" s="17">
        <f t="shared" si="409"/>
        <v>18363.06050608779</v>
      </c>
      <c r="I859" s="29">
        <f t="shared" si="410"/>
        <v>2.2250485660981263</v>
      </c>
      <c r="J859" s="29">
        <f t="shared" si="404"/>
        <v>20.847057720370817</v>
      </c>
      <c r="K859" s="39">
        <f t="shared" si="411"/>
        <v>1400</v>
      </c>
      <c r="L859" s="49">
        <f t="shared" si="394"/>
        <v>0</v>
      </c>
      <c r="M859" s="48">
        <f t="shared" si="395"/>
        <v>4.2266987561397071</v>
      </c>
      <c r="N859" s="51">
        <f t="shared" si="405"/>
        <v>0</v>
      </c>
      <c r="O859" s="54">
        <f t="shared" si="424"/>
        <v>18.880500609176615</v>
      </c>
      <c r="P859" s="34">
        <f t="shared" si="412"/>
        <v>1.7671458676442586</v>
      </c>
      <c r="Q859" s="30">
        <f t="shared" si="413"/>
        <v>0</v>
      </c>
      <c r="R859" s="58">
        <f t="shared" si="414"/>
        <v>0</v>
      </c>
      <c r="S859" s="58">
        <f t="shared" si="415"/>
        <v>0</v>
      </c>
      <c r="T859" s="58">
        <f t="shared" si="396"/>
        <v>100</v>
      </c>
      <c r="U859" s="88" t="str">
        <f>IF(R859=0,"-",FORECAST($C$8,Инклинометрия!$B$2:$B$152,Инклинометрия!$A$2:$A$152))</f>
        <v>-</v>
      </c>
      <c r="V859" s="88" t="str">
        <f>IF(R859=0,"-",FORECAST($C$8-R859,Инклинометрия!$B$2:$B$152,Инклинометрия!$A$2:$A$152))</f>
        <v>-</v>
      </c>
      <c r="W859" s="88" t="str">
        <f>IF(R859&gt;0,FORECAST($C$8,Инклинометрия!$B$2:$B$152,Инклинометрия!$A$2:$A$152),IF(AB859=$C$8,"-",FORECAST($C$8-AB859,Инклинометрия!$B$2:$B$152,Инклинометрия!$A$2:$A$152)))</f>
        <v>-</v>
      </c>
      <c r="X859" s="88" t="str">
        <f>IF(S859=0,"-",FORECAST($C$8-(S859+AB859),Инклинометрия!$B$2:$B$152,Инклинометрия!$A$2:$A$152))</f>
        <v>-</v>
      </c>
      <c r="Y859" s="88">
        <f>FORECAST($C$8+T859,Инклинометрия!$B$2:$B$152,Инклинометрия!$A$2:$A$152)</f>
        <v>1425</v>
      </c>
      <c r="Z859" s="88">
        <f>IF(R859=0,FORECAST($C$6-T859,Инклинометрия!$B$2:$B$152,Инклинометрия!$A$2:$A$152),FORECAST($C$8,Инклинометрия!$B$2:$B$152,Инклинометрия!$A$2:$A$152))</f>
        <v>1330</v>
      </c>
      <c r="AA859" s="61">
        <f t="shared" si="397"/>
        <v>1400</v>
      </c>
      <c r="AB859" s="62">
        <f t="shared" si="416"/>
        <v>1400</v>
      </c>
      <c r="AC859" s="62">
        <f t="shared" si="398"/>
        <v>0</v>
      </c>
      <c r="AD859" s="65">
        <f>IF(R859=0,FORECAST($C$8,Инклинометрия!$B$2:$B$152,Инклинометрия!$A$2:$A$152),V859)</f>
        <v>1330</v>
      </c>
      <c r="AE859" s="65">
        <f>FORECAST($C$8-(R859+AA859),Инклинометрия!$B$2:$B$152,Инклинометрия!$A$2:$A$152)</f>
        <v>0</v>
      </c>
      <c r="AF859" s="65">
        <f>IF(AB859=0,"-",FORECAST($C$8,Инклинометрия!$B$2:$B$152,Инклинометрия!$A$2:$A$152))</f>
        <v>1330</v>
      </c>
      <c r="AG859" s="65">
        <f>IF(AB859=0,"-",FORECAST($C$8-AB859,Инклинометрия!$B$2:$B$152,Инклинометрия!$A$2:$A$152))</f>
        <v>0</v>
      </c>
      <c r="AH859" s="65" t="str">
        <f>IF(AC859=0,"-",FORECAST($C$8+AC859,Инклинометрия!$B$2:$B$152,Инклинометрия!$A$2:$A$152))</f>
        <v>-</v>
      </c>
      <c r="AI859" s="89" t="str">
        <f>IF(AC859=0,"-",FORECAST($C$8,Инклинометрия!$B$2:$B$152,Инклинометрия!$A$2:$A$152))</f>
        <v>-</v>
      </c>
      <c r="AJ859" s="28"/>
      <c r="AK859" s="67">
        <f t="shared" si="417"/>
        <v>0</v>
      </c>
      <c r="AL859" s="28">
        <f t="shared" si="418"/>
        <v>0</v>
      </c>
      <c r="AM859" s="28">
        <f t="shared" si="419"/>
        <v>0.1</v>
      </c>
      <c r="AN859" s="26">
        <f t="shared" si="420"/>
        <v>0.1</v>
      </c>
      <c r="AO859" s="87">
        <f t="shared" si="421"/>
        <v>145626.51678434567</v>
      </c>
      <c r="AP859" s="87">
        <f t="shared" si="399"/>
        <v>44301.516784345658</v>
      </c>
      <c r="AQ859" s="66">
        <f t="shared" si="400"/>
        <v>14695380</v>
      </c>
      <c r="AR859" s="66">
        <f t="shared" si="401"/>
        <v>14695380</v>
      </c>
      <c r="AS859" s="66">
        <f t="shared" si="402"/>
        <v>784800</v>
      </c>
      <c r="AT859" s="45">
        <f t="shared" si="406"/>
        <v>15625806.516784346</v>
      </c>
      <c r="AU859" s="75"/>
    </row>
    <row r="860" spans="2:47" x14ac:dyDescent="0.3">
      <c r="B860" s="41">
        <f t="shared" si="407"/>
        <v>4150</v>
      </c>
      <c r="C860" s="8">
        <f t="shared" si="422"/>
        <v>41.5</v>
      </c>
      <c r="D860" s="73">
        <f t="shared" si="403"/>
        <v>55.506250000000001</v>
      </c>
      <c r="E860" s="29">
        <f t="shared" si="425"/>
        <v>13745.952421048194</v>
      </c>
      <c r="F860" s="29">
        <f t="shared" si="408"/>
        <v>16.561388459093266</v>
      </c>
      <c r="G860" s="29">
        <f t="shared" si="423"/>
        <v>22.15085706403724</v>
      </c>
      <c r="H860" s="17">
        <f t="shared" si="409"/>
        <v>18385.211363151826</v>
      </c>
      <c r="I860" s="29">
        <f t="shared" si="410"/>
        <v>2.2250485660981263</v>
      </c>
      <c r="J860" s="29">
        <f t="shared" si="404"/>
        <v>20.847057720369335</v>
      </c>
      <c r="K860" s="39">
        <f t="shared" si="411"/>
        <v>1400</v>
      </c>
      <c r="L860" s="49">
        <f t="shared" si="394"/>
        <v>0</v>
      </c>
      <c r="M860" s="48">
        <f t="shared" si="395"/>
        <v>4.2266987561397071</v>
      </c>
      <c r="N860" s="51">
        <f t="shared" si="405"/>
        <v>0</v>
      </c>
      <c r="O860" s="54">
        <f t="shared" si="424"/>
        <v>18.880500609176615</v>
      </c>
      <c r="P860" s="34">
        <f t="shared" si="412"/>
        <v>1.7671458676442586</v>
      </c>
      <c r="Q860" s="30">
        <f t="shared" si="413"/>
        <v>0</v>
      </c>
      <c r="R860" s="58">
        <f t="shared" si="414"/>
        <v>0</v>
      </c>
      <c r="S860" s="58">
        <f t="shared" si="415"/>
        <v>0</v>
      </c>
      <c r="T860" s="58">
        <f t="shared" si="396"/>
        <v>100</v>
      </c>
      <c r="U860" s="88" t="str">
        <f>IF(R860=0,"-",FORECAST($C$8,Инклинометрия!$B$2:$B$152,Инклинометрия!$A$2:$A$152))</f>
        <v>-</v>
      </c>
      <c r="V860" s="88" t="str">
        <f>IF(R860=0,"-",FORECAST($C$8-R860,Инклинометрия!$B$2:$B$152,Инклинометрия!$A$2:$A$152))</f>
        <v>-</v>
      </c>
      <c r="W860" s="88" t="str">
        <f>IF(R860&gt;0,FORECAST($C$8,Инклинометрия!$B$2:$B$152,Инклинометрия!$A$2:$A$152),IF(AB860=$C$8,"-",FORECAST($C$8-AB860,Инклинометрия!$B$2:$B$152,Инклинометрия!$A$2:$A$152)))</f>
        <v>-</v>
      </c>
      <c r="X860" s="88" t="str">
        <f>IF(S860=0,"-",FORECAST($C$8-(S860+AB860),Инклинометрия!$B$2:$B$152,Инклинометрия!$A$2:$A$152))</f>
        <v>-</v>
      </c>
      <c r="Y860" s="88">
        <f>FORECAST($C$8+T860,Инклинометрия!$B$2:$B$152,Инклинометрия!$A$2:$A$152)</f>
        <v>1425</v>
      </c>
      <c r="Z860" s="88">
        <f>IF(R860=0,FORECAST($C$6-T860,Инклинометрия!$B$2:$B$152,Инклинометрия!$A$2:$A$152),FORECAST($C$8,Инклинометрия!$B$2:$B$152,Инклинометрия!$A$2:$A$152))</f>
        <v>1330</v>
      </c>
      <c r="AA860" s="61">
        <f t="shared" si="397"/>
        <v>1400</v>
      </c>
      <c r="AB860" s="62">
        <f t="shared" si="416"/>
        <v>1400</v>
      </c>
      <c r="AC860" s="62">
        <f t="shared" si="398"/>
        <v>0</v>
      </c>
      <c r="AD860" s="65">
        <f>IF(R860=0,FORECAST($C$8,Инклинометрия!$B$2:$B$152,Инклинометрия!$A$2:$A$152),V860)</f>
        <v>1330</v>
      </c>
      <c r="AE860" s="65">
        <f>FORECAST($C$8-(R860+AA860),Инклинометрия!$B$2:$B$152,Инклинометрия!$A$2:$A$152)</f>
        <v>0</v>
      </c>
      <c r="AF860" s="65">
        <f>IF(AB860=0,"-",FORECAST($C$8,Инклинометрия!$B$2:$B$152,Инклинометрия!$A$2:$A$152))</f>
        <v>1330</v>
      </c>
      <c r="AG860" s="65">
        <f>IF(AB860=0,"-",FORECAST($C$8-AB860,Инклинометрия!$B$2:$B$152,Инклинометрия!$A$2:$A$152))</f>
        <v>0</v>
      </c>
      <c r="AH860" s="65" t="str">
        <f>IF(AC860=0,"-",FORECAST($C$8+AC860,Инклинометрия!$B$2:$B$152,Инклинометрия!$A$2:$A$152))</f>
        <v>-</v>
      </c>
      <c r="AI860" s="89" t="str">
        <f>IF(AC860=0,"-",FORECAST($C$8,Инклинометрия!$B$2:$B$152,Инклинометрия!$A$2:$A$152))</f>
        <v>-</v>
      </c>
      <c r="AJ860" s="28"/>
      <c r="AK860" s="67">
        <f t="shared" si="417"/>
        <v>0</v>
      </c>
      <c r="AL860" s="28">
        <f t="shared" si="418"/>
        <v>0</v>
      </c>
      <c r="AM860" s="28">
        <f t="shared" si="419"/>
        <v>0.1</v>
      </c>
      <c r="AN860" s="26">
        <f t="shared" si="420"/>
        <v>0.1</v>
      </c>
      <c r="AO860" s="87">
        <f t="shared" si="421"/>
        <v>145626.51678434567</v>
      </c>
      <c r="AP860" s="87">
        <f t="shared" si="399"/>
        <v>44301.516784345658</v>
      </c>
      <c r="AQ860" s="66">
        <f t="shared" si="400"/>
        <v>14695380</v>
      </c>
      <c r="AR860" s="66">
        <f t="shared" si="401"/>
        <v>14695380</v>
      </c>
      <c r="AS860" s="66">
        <f t="shared" si="402"/>
        <v>784800</v>
      </c>
      <c r="AT860" s="45">
        <f t="shared" si="406"/>
        <v>15625806.516784346</v>
      </c>
      <c r="AU860" s="75"/>
    </row>
    <row r="861" spans="2:47" x14ac:dyDescent="0.3">
      <c r="B861" s="41">
        <f t="shared" si="407"/>
        <v>4155</v>
      </c>
      <c r="C861" s="8">
        <f t="shared" si="422"/>
        <v>41.550000000000004</v>
      </c>
      <c r="D861" s="73">
        <f t="shared" si="403"/>
        <v>55.573125000000012</v>
      </c>
      <c r="E861" s="29">
        <f t="shared" si="425"/>
        <v>13762.513809507289</v>
      </c>
      <c r="F861" s="29">
        <f t="shared" si="408"/>
        <v>16.561388459095621</v>
      </c>
      <c r="G861" s="29">
        <f t="shared" si="423"/>
        <v>22.150857064040391</v>
      </c>
      <c r="H861" s="17">
        <f t="shared" si="409"/>
        <v>18407.362220215866</v>
      </c>
      <c r="I861" s="29">
        <f t="shared" si="410"/>
        <v>2.2250485660981263</v>
      </c>
      <c r="J861" s="29">
        <f t="shared" si="404"/>
        <v>20.847057720370817</v>
      </c>
      <c r="K861" s="39">
        <f t="shared" si="411"/>
        <v>1400</v>
      </c>
      <c r="L861" s="49">
        <f t="shared" si="394"/>
        <v>0</v>
      </c>
      <c r="M861" s="48">
        <f t="shared" si="395"/>
        <v>4.2266987561397071</v>
      </c>
      <c r="N861" s="51">
        <f t="shared" si="405"/>
        <v>0</v>
      </c>
      <c r="O861" s="54">
        <f t="shared" si="424"/>
        <v>18.880500609176615</v>
      </c>
      <c r="P861" s="34">
        <f t="shared" si="412"/>
        <v>1.7671458676442586</v>
      </c>
      <c r="Q861" s="30">
        <f t="shared" si="413"/>
        <v>0</v>
      </c>
      <c r="R861" s="58">
        <f t="shared" si="414"/>
        <v>0</v>
      </c>
      <c r="S861" s="58">
        <f t="shared" si="415"/>
        <v>0</v>
      </c>
      <c r="T861" s="58">
        <f t="shared" si="396"/>
        <v>100</v>
      </c>
      <c r="U861" s="88" t="str">
        <f>IF(R861=0,"-",FORECAST($C$8,Инклинометрия!$B$2:$B$152,Инклинометрия!$A$2:$A$152))</f>
        <v>-</v>
      </c>
      <c r="V861" s="88" t="str">
        <f>IF(R861=0,"-",FORECAST($C$8-R861,Инклинометрия!$B$2:$B$152,Инклинометрия!$A$2:$A$152))</f>
        <v>-</v>
      </c>
      <c r="W861" s="88" t="str">
        <f>IF(R861&gt;0,FORECAST($C$8,Инклинометрия!$B$2:$B$152,Инклинометрия!$A$2:$A$152),IF(AB861=$C$8,"-",FORECAST($C$8-AB861,Инклинометрия!$B$2:$B$152,Инклинометрия!$A$2:$A$152)))</f>
        <v>-</v>
      </c>
      <c r="X861" s="88" t="str">
        <f>IF(S861=0,"-",FORECAST($C$8-(S861+AB861),Инклинометрия!$B$2:$B$152,Инклинометрия!$A$2:$A$152))</f>
        <v>-</v>
      </c>
      <c r="Y861" s="88">
        <f>FORECAST($C$8+T861,Инклинометрия!$B$2:$B$152,Инклинометрия!$A$2:$A$152)</f>
        <v>1425</v>
      </c>
      <c r="Z861" s="88">
        <f>IF(R861=0,FORECAST($C$6-T861,Инклинометрия!$B$2:$B$152,Инклинометрия!$A$2:$A$152),FORECAST($C$8,Инклинометрия!$B$2:$B$152,Инклинометрия!$A$2:$A$152))</f>
        <v>1330</v>
      </c>
      <c r="AA861" s="61">
        <f t="shared" si="397"/>
        <v>1400</v>
      </c>
      <c r="AB861" s="62">
        <f t="shared" si="416"/>
        <v>1400</v>
      </c>
      <c r="AC861" s="62">
        <f t="shared" si="398"/>
        <v>0</v>
      </c>
      <c r="AD861" s="65">
        <f>IF(R861=0,FORECAST($C$8,Инклинометрия!$B$2:$B$152,Инклинометрия!$A$2:$A$152),V861)</f>
        <v>1330</v>
      </c>
      <c r="AE861" s="65">
        <f>FORECAST($C$8-(R861+AA861),Инклинометрия!$B$2:$B$152,Инклинометрия!$A$2:$A$152)</f>
        <v>0</v>
      </c>
      <c r="AF861" s="65">
        <f>IF(AB861=0,"-",FORECAST($C$8,Инклинометрия!$B$2:$B$152,Инклинометрия!$A$2:$A$152))</f>
        <v>1330</v>
      </c>
      <c r="AG861" s="65">
        <f>IF(AB861=0,"-",FORECAST($C$8-AB861,Инклинометрия!$B$2:$B$152,Инклинометрия!$A$2:$A$152))</f>
        <v>0</v>
      </c>
      <c r="AH861" s="65" t="str">
        <f>IF(AC861=0,"-",FORECAST($C$8+AC861,Инклинометрия!$B$2:$B$152,Инклинометрия!$A$2:$A$152))</f>
        <v>-</v>
      </c>
      <c r="AI861" s="89" t="str">
        <f>IF(AC861=0,"-",FORECAST($C$8,Инклинометрия!$B$2:$B$152,Инклинометрия!$A$2:$A$152))</f>
        <v>-</v>
      </c>
      <c r="AJ861" s="28"/>
      <c r="AK861" s="67">
        <f t="shared" si="417"/>
        <v>0</v>
      </c>
      <c r="AL861" s="28">
        <f t="shared" si="418"/>
        <v>0</v>
      </c>
      <c r="AM861" s="28">
        <f t="shared" si="419"/>
        <v>0.1</v>
      </c>
      <c r="AN861" s="26">
        <f t="shared" si="420"/>
        <v>0.1</v>
      </c>
      <c r="AO861" s="87">
        <f t="shared" si="421"/>
        <v>145626.51678434567</v>
      </c>
      <c r="AP861" s="87">
        <f t="shared" si="399"/>
        <v>44301.516784345658</v>
      </c>
      <c r="AQ861" s="66">
        <f t="shared" si="400"/>
        <v>14695380</v>
      </c>
      <c r="AR861" s="66">
        <f t="shared" si="401"/>
        <v>14695380</v>
      </c>
      <c r="AS861" s="66">
        <f t="shared" si="402"/>
        <v>784800</v>
      </c>
      <c r="AT861" s="45">
        <f t="shared" si="406"/>
        <v>15625806.516784346</v>
      </c>
      <c r="AU861" s="75"/>
    </row>
    <row r="862" spans="2:47" x14ac:dyDescent="0.3">
      <c r="B862" s="41">
        <f t="shared" si="407"/>
        <v>4160</v>
      </c>
      <c r="C862" s="8">
        <f t="shared" si="422"/>
        <v>41.6</v>
      </c>
      <c r="D862" s="73">
        <f t="shared" si="403"/>
        <v>55.64</v>
      </c>
      <c r="E862" s="29">
        <f t="shared" si="425"/>
        <v>13779.075197966384</v>
      </c>
      <c r="F862" s="29">
        <f t="shared" si="408"/>
        <v>16.561388459093266</v>
      </c>
      <c r="G862" s="29">
        <f t="shared" si="423"/>
        <v>22.15085706403724</v>
      </c>
      <c r="H862" s="17">
        <f t="shared" si="409"/>
        <v>18429.513077279902</v>
      </c>
      <c r="I862" s="29">
        <f t="shared" si="410"/>
        <v>2.2250485660981263</v>
      </c>
      <c r="J862" s="29">
        <f t="shared" si="404"/>
        <v>20.847057720369335</v>
      </c>
      <c r="K862" s="39">
        <f t="shared" si="411"/>
        <v>1400</v>
      </c>
      <c r="L862" s="49">
        <f t="shared" ref="L862:L925" si="426">R862*$C$21</f>
        <v>0</v>
      </c>
      <c r="M862" s="48">
        <f t="shared" ref="M862:M925" si="427">AA862*$C$21</f>
        <v>4.2266987561397071</v>
      </c>
      <c r="N862" s="51">
        <f t="shared" si="405"/>
        <v>0</v>
      </c>
      <c r="O862" s="54">
        <f t="shared" si="424"/>
        <v>18.880500609176615</v>
      </c>
      <c r="P862" s="34">
        <f t="shared" si="412"/>
        <v>1.7671458676442586</v>
      </c>
      <c r="Q862" s="30">
        <f t="shared" si="413"/>
        <v>0</v>
      </c>
      <c r="R862" s="58">
        <f t="shared" si="414"/>
        <v>0</v>
      </c>
      <c r="S862" s="58">
        <f t="shared" si="415"/>
        <v>0</v>
      </c>
      <c r="T862" s="58">
        <f t="shared" ref="T862:T925" si="428">IF(R862&gt;0,$C$6-$C$8,IF($C$6-$C$8-AC862&lt;0,0,$C$6-$C$8-AC862))</f>
        <v>100</v>
      </c>
      <c r="U862" s="88" t="str">
        <f>IF(R862=0,"-",FORECAST($C$8,Инклинометрия!$B$2:$B$152,Инклинометрия!$A$2:$A$152))</f>
        <v>-</v>
      </c>
      <c r="V862" s="88" t="str">
        <f>IF(R862=0,"-",FORECAST($C$8-R862,Инклинометрия!$B$2:$B$152,Инклинометрия!$A$2:$A$152))</f>
        <v>-</v>
      </c>
      <c r="W862" s="88" t="str">
        <f>IF(R862&gt;0,FORECAST($C$8,Инклинометрия!$B$2:$B$152,Инклинометрия!$A$2:$A$152),IF(AB862=$C$8,"-",FORECAST($C$8-AB862,Инклинометрия!$B$2:$B$152,Инклинометрия!$A$2:$A$152)))</f>
        <v>-</v>
      </c>
      <c r="X862" s="88" t="str">
        <f>IF(S862=0,"-",FORECAST($C$8-(S862+AB862),Инклинометрия!$B$2:$B$152,Инклинометрия!$A$2:$A$152))</f>
        <v>-</v>
      </c>
      <c r="Y862" s="88">
        <f>FORECAST($C$8+T862,Инклинометрия!$B$2:$B$152,Инклинометрия!$A$2:$A$152)</f>
        <v>1425</v>
      </c>
      <c r="Z862" s="88">
        <f>IF(R862=0,FORECAST($C$6-T862,Инклинометрия!$B$2:$B$152,Инклинометрия!$A$2:$A$152),FORECAST($C$8,Инклинометрия!$B$2:$B$152,Инклинометрия!$A$2:$A$152))</f>
        <v>1330</v>
      </c>
      <c r="AA862" s="61">
        <f t="shared" ref="AA862:AA925" si="429">IF(E862+R862&gt;$C$8,$C$8-R862,E862)</f>
        <v>1400</v>
      </c>
      <c r="AB862" s="62">
        <f t="shared" si="416"/>
        <v>1400</v>
      </c>
      <c r="AC862" s="62">
        <f t="shared" ref="AC862:AC925" si="430">IF(R862&gt;0,0,IF(AC861+AL862/$C$23&gt;$F$23,$F$23,AC861+AL862/$C$23))</f>
        <v>0</v>
      </c>
      <c r="AD862" s="65">
        <f>IF(R862=0,FORECAST($C$8,Инклинометрия!$B$2:$B$152,Инклинометрия!$A$2:$A$152),V862)</f>
        <v>1330</v>
      </c>
      <c r="AE862" s="65">
        <f>FORECAST($C$8-(R862+AA862),Инклинометрия!$B$2:$B$152,Инклинометрия!$A$2:$A$152)</f>
        <v>0</v>
      </c>
      <c r="AF862" s="65">
        <f>IF(AB862=0,"-",FORECAST($C$8,Инклинометрия!$B$2:$B$152,Инклинометрия!$A$2:$A$152))</f>
        <v>1330</v>
      </c>
      <c r="AG862" s="65">
        <f>IF(AB862=0,"-",FORECAST($C$8-AB862,Инклинометрия!$B$2:$B$152,Инклинометрия!$A$2:$A$152))</f>
        <v>0</v>
      </c>
      <c r="AH862" s="65" t="str">
        <f>IF(AC862=0,"-",FORECAST($C$8+AC862,Инклинометрия!$B$2:$B$152,Инклинометрия!$A$2:$A$152))</f>
        <v>-</v>
      </c>
      <c r="AI862" s="89" t="str">
        <f>IF(AC862=0,"-",FORECAST($C$8,Инклинометрия!$B$2:$B$152,Инклинометрия!$A$2:$A$152))</f>
        <v>-</v>
      </c>
      <c r="AJ862" s="28"/>
      <c r="AK862" s="67">
        <f t="shared" si="417"/>
        <v>0</v>
      </c>
      <c r="AL862" s="28">
        <f t="shared" si="418"/>
        <v>0</v>
      </c>
      <c r="AM862" s="28">
        <f t="shared" si="419"/>
        <v>0.1</v>
      </c>
      <c r="AN862" s="26">
        <f t="shared" si="420"/>
        <v>0.1</v>
      </c>
      <c r="AO862" s="87">
        <f t="shared" si="421"/>
        <v>145626.51678434567</v>
      </c>
      <c r="AP862" s="87">
        <f t="shared" ref="AP862:AP925" si="431">IF(R862+AA862&lt;$C$8,0,32*$L$23/$C$12^2*($K$10*R862+$K$8*AA862)+32*$L$24/($C$14^2-$C$13^2)*($K$10*S862+$K$8*AB862))</f>
        <v>44301.516784345658</v>
      </c>
      <c r="AQ862" s="66">
        <f t="shared" ref="AQ862:AQ925" si="432">R862*$C$11*$C$9+AA862*$C$11*$C$10</f>
        <v>14695380</v>
      </c>
      <c r="AR862" s="66">
        <f t="shared" ref="AR862:AR925" si="433">S862*$C$11*$C$9+AB862*$C$11*$C$10</f>
        <v>14695380</v>
      </c>
      <c r="AS862" s="66">
        <f t="shared" ref="AS862:AS925" si="434">$C$11*(T862*$C$9+AC862*$C$10)</f>
        <v>784800</v>
      </c>
      <c r="AT862" s="45">
        <f t="shared" si="406"/>
        <v>15625806.516784346</v>
      </c>
      <c r="AU862" s="75"/>
    </row>
    <row r="863" spans="2:47" x14ac:dyDescent="0.3">
      <c r="B863" s="41">
        <f t="shared" si="407"/>
        <v>4165</v>
      </c>
      <c r="C863" s="8">
        <f t="shared" si="422"/>
        <v>41.65</v>
      </c>
      <c r="D863" s="73">
        <f t="shared" ref="D863:D926" si="435">C863*$C$10/$C$9</f>
        <v>55.706874999999997</v>
      </c>
      <c r="E863" s="29">
        <f t="shared" si="425"/>
        <v>13795.636586425477</v>
      </c>
      <c r="F863" s="29">
        <f t="shared" si="408"/>
        <v>16.561388459093266</v>
      </c>
      <c r="G863" s="29">
        <f t="shared" si="423"/>
        <v>22.15085706403724</v>
      </c>
      <c r="H863" s="17">
        <f t="shared" si="409"/>
        <v>18451.663934343938</v>
      </c>
      <c r="I863" s="29">
        <f t="shared" si="410"/>
        <v>2.2250485660981263</v>
      </c>
      <c r="J863" s="29">
        <f t="shared" ref="J863:J926" si="436">SQRT(2*$C$11*G863)</f>
        <v>20.847057720369335</v>
      </c>
      <c r="K863" s="39">
        <f t="shared" si="411"/>
        <v>1400</v>
      </c>
      <c r="L863" s="49">
        <f t="shared" si="426"/>
        <v>0</v>
      </c>
      <c r="M863" s="48">
        <f t="shared" si="427"/>
        <v>4.2266987561397071</v>
      </c>
      <c r="N863" s="51">
        <f t="shared" ref="N863:N926" si="437">S863*PI()*($C$14^2-$C$13^2)/4</f>
        <v>0</v>
      </c>
      <c r="O863" s="54">
        <f t="shared" si="424"/>
        <v>18.880500609176615</v>
      </c>
      <c r="P863" s="34">
        <f t="shared" si="412"/>
        <v>1.7671458676442586</v>
      </c>
      <c r="Q863" s="30">
        <f t="shared" si="413"/>
        <v>0</v>
      </c>
      <c r="R863" s="58">
        <f t="shared" si="414"/>
        <v>0</v>
      </c>
      <c r="S863" s="58">
        <f t="shared" si="415"/>
        <v>0</v>
      </c>
      <c r="T863" s="58">
        <f t="shared" si="428"/>
        <v>100</v>
      </c>
      <c r="U863" s="88" t="str">
        <f>IF(R863=0,"-",FORECAST($C$8,Инклинометрия!$B$2:$B$152,Инклинометрия!$A$2:$A$152))</f>
        <v>-</v>
      </c>
      <c r="V863" s="88" t="str">
        <f>IF(R863=0,"-",FORECAST($C$8-R863,Инклинометрия!$B$2:$B$152,Инклинометрия!$A$2:$A$152))</f>
        <v>-</v>
      </c>
      <c r="W863" s="88" t="str">
        <f>IF(R863&gt;0,FORECAST($C$8,Инклинометрия!$B$2:$B$152,Инклинометрия!$A$2:$A$152),IF(AB863=$C$8,"-",FORECAST($C$8-AB863,Инклинометрия!$B$2:$B$152,Инклинометрия!$A$2:$A$152)))</f>
        <v>-</v>
      </c>
      <c r="X863" s="88" t="str">
        <f>IF(S863=0,"-",FORECAST($C$8-(S863+AB863),Инклинометрия!$B$2:$B$152,Инклинометрия!$A$2:$A$152))</f>
        <v>-</v>
      </c>
      <c r="Y863" s="88">
        <f>FORECAST($C$8+T863,Инклинометрия!$B$2:$B$152,Инклинометрия!$A$2:$A$152)</f>
        <v>1425</v>
      </c>
      <c r="Z863" s="88">
        <f>IF(R863=0,FORECAST($C$6-T863,Инклинометрия!$B$2:$B$152,Инклинометрия!$A$2:$A$152),FORECAST($C$8,Инклинометрия!$B$2:$B$152,Инклинометрия!$A$2:$A$152))</f>
        <v>1330</v>
      </c>
      <c r="AA863" s="61">
        <f t="shared" si="429"/>
        <v>1400</v>
      </c>
      <c r="AB863" s="62">
        <f t="shared" si="416"/>
        <v>1400</v>
      </c>
      <c r="AC863" s="62">
        <f t="shared" si="430"/>
        <v>0</v>
      </c>
      <c r="AD863" s="65">
        <f>IF(R863=0,FORECAST($C$8,Инклинометрия!$B$2:$B$152,Инклинометрия!$A$2:$A$152),V863)</f>
        <v>1330</v>
      </c>
      <c r="AE863" s="65">
        <f>FORECAST($C$8-(R863+AA863),Инклинометрия!$B$2:$B$152,Инклинометрия!$A$2:$A$152)</f>
        <v>0</v>
      </c>
      <c r="AF863" s="65">
        <f>IF(AB863=0,"-",FORECAST($C$8,Инклинометрия!$B$2:$B$152,Инклинометрия!$A$2:$A$152))</f>
        <v>1330</v>
      </c>
      <c r="AG863" s="65">
        <f>IF(AB863=0,"-",FORECAST($C$8-AB863,Инклинометрия!$B$2:$B$152,Инклинометрия!$A$2:$A$152))</f>
        <v>0</v>
      </c>
      <c r="AH863" s="65" t="str">
        <f>IF(AC863=0,"-",FORECAST($C$8+AC863,Инклинометрия!$B$2:$B$152,Инклинометрия!$A$2:$A$152))</f>
        <v>-</v>
      </c>
      <c r="AI863" s="89" t="str">
        <f>IF(AC863=0,"-",FORECAST($C$8,Инклинометрия!$B$2:$B$152,Инклинометрия!$A$2:$A$152))</f>
        <v>-</v>
      </c>
      <c r="AJ863" s="28"/>
      <c r="AK863" s="67">
        <f t="shared" si="417"/>
        <v>0</v>
      </c>
      <c r="AL863" s="28">
        <f t="shared" si="418"/>
        <v>0</v>
      </c>
      <c r="AM863" s="28">
        <f t="shared" si="419"/>
        <v>0.1</v>
      </c>
      <c r="AN863" s="26">
        <f t="shared" si="420"/>
        <v>0.1</v>
      </c>
      <c r="AO863" s="87">
        <f t="shared" si="421"/>
        <v>145626.51678434567</v>
      </c>
      <c r="AP863" s="87">
        <f t="shared" si="431"/>
        <v>44301.516784345658</v>
      </c>
      <c r="AQ863" s="66">
        <f t="shared" si="432"/>
        <v>14695380</v>
      </c>
      <c r="AR863" s="66">
        <f t="shared" si="433"/>
        <v>14695380</v>
      </c>
      <c r="AS863" s="66">
        <f t="shared" si="434"/>
        <v>784800</v>
      </c>
      <c r="AT863" s="45">
        <f t="shared" ref="AT863:AT926" si="438">SUM(AQ863,AS863,AO863)</f>
        <v>15625806.516784346</v>
      </c>
      <c r="AU863" s="75"/>
    </row>
    <row r="864" spans="2:47" x14ac:dyDescent="0.3">
      <c r="B864" s="41">
        <f t="shared" ref="B864:B927" si="439">B863+$C$26</f>
        <v>4170</v>
      </c>
      <c r="C864" s="8">
        <f t="shared" si="422"/>
        <v>41.7</v>
      </c>
      <c r="D864" s="73">
        <f t="shared" si="435"/>
        <v>55.77375</v>
      </c>
      <c r="E864" s="29">
        <f t="shared" si="425"/>
        <v>13812.197974884572</v>
      </c>
      <c r="F864" s="29">
        <f t="shared" ref="F864:F927" si="440">IF(J863*(B864-B863)&gt;F863/2,4*(C864-C863)/PI()/$C$12^2,J863*(B864-B863)+4*(C864-C863)/PI()/$C$12^2)</f>
        <v>16.561388459095621</v>
      </c>
      <c r="G864" s="29">
        <f t="shared" si="423"/>
        <v>22.150857064040391</v>
      </c>
      <c r="H864" s="17">
        <f t="shared" ref="H864:H927" si="441">H863+G864</f>
        <v>18473.814791407978</v>
      </c>
      <c r="I864" s="29">
        <f t="shared" ref="I864:I927" si="442">SQRT(2*$C$11*($C$10-$C$9)/$C$10)</f>
        <v>2.2250485660981263</v>
      </c>
      <c r="J864" s="29">
        <f t="shared" si="436"/>
        <v>20.847057720370817</v>
      </c>
      <c r="K864" s="39">
        <f t="shared" ref="K864:K927" si="443">IF((D863+L863+N863-(AL863-AL862))/($C$21+$C$22)&gt;1400,1400,(D863+L863+N863-(AL863-AL862))/($C$21+$C$22))</f>
        <v>1400</v>
      </c>
      <c r="L864" s="49">
        <f t="shared" si="426"/>
        <v>0</v>
      </c>
      <c r="M864" s="48">
        <f t="shared" si="427"/>
        <v>4.2266987561397071</v>
      </c>
      <c r="N864" s="51">
        <f t="shared" si="437"/>
        <v>0</v>
      </c>
      <c r="O864" s="54">
        <f t="shared" si="424"/>
        <v>18.880500609176615</v>
      </c>
      <c r="P864" s="34">
        <f t="shared" ref="P864:P927" si="444">T864*PI()*$C$14^2/4</f>
        <v>1.7671458676442586</v>
      </c>
      <c r="Q864" s="30">
        <f t="shared" ref="Q864:Q927" si="445">AC864*$C$23</f>
        <v>0</v>
      </c>
      <c r="R864" s="58">
        <f t="shared" ref="R864:R927" si="446">IF(K864-H863&lt;0,0,K864-H863)</f>
        <v>0</v>
      </c>
      <c r="S864" s="58">
        <f t="shared" ref="S864:S927" si="447">K864-AB864</f>
        <v>0</v>
      </c>
      <c r="T864" s="58">
        <f t="shared" si="428"/>
        <v>100</v>
      </c>
      <c r="U864" s="88" t="str">
        <f>IF(R864=0,"-",FORECAST($C$8,Инклинометрия!$B$2:$B$152,Инклинометрия!$A$2:$A$152))</f>
        <v>-</v>
      </c>
      <c r="V864" s="88" t="str">
        <f>IF(R864=0,"-",FORECAST($C$8-R864,Инклинометрия!$B$2:$B$152,Инклинометрия!$A$2:$A$152))</f>
        <v>-</v>
      </c>
      <c r="W864" s="88" t="str">
        <f>IF(R864&gt;0,FORECAST($C$8,Инклинометрия!$B$2:$B$152,Инклинометрия!$A$2:$A$152),IF(AB864=$C$8,"-",FORECAST($C$8-AB864,Инклинометрия!$B$2:$B$152,Инклинометрия!$A$2:$A$152)))</f>
        <v>-</v>
      </c>
      <c r="X864" s="88" t="str">
        <f>IF(S864=0,"-",FORECAST($C$8-(S864+AB864),Инклинометрия!$B$2:$B$152,Инклинометрия!$A$2:$A$152))</f>
        <v>-</v>
      </c>
      <c r="Y864" s="88">
        <f>FORECAST($C$8+T864,Инклинометрия!$B$2:$B$152,Инклинометрия!$A$2:$A$152)</f>
        <v>1425</v>
      </c>
      <c r="Z864" s="88">
        <f>IF(R864=0,FORECAST($C$6-T864,Инклинометрия!$B$2:$B$152,Инклинометрия!$A$2:$A$152),FORECAST($C$8,Инклинометрия!$B$2:$B$152,Инклинометрия!$A$2:$A$152))</f>
        <v>1330</v>
      </c>
      <c r="AA864" s="61">
        <f t="shared" si="429"/>
        <v>1400</v>
      </c>
      <c r="AB864" s="62">
        <f t="shared" ref="AB864:AB927" si="448">IF(R864&gt;0,0,IF(AB863+(($C$16-AK864)*(B864-B863)/$C$22)&gt;$C$8,$C$8,AB863+(($C$16-AJ864)*(B864-B863)/$C$22)))</f>
        <v>1400</v>
      </c>
      <c r="AC864" s="62">
        <f t="shared" si="430"/>
        <v>0</v>
      </c>
      <c r="AD864" s="65">
        <f>IF(R864=0,FORECAST($C$8,Инклинометрия!$B$2:$B$152,Инклинометрия!$A$2:$A$152),V864)</f>
        <v>1330</v>
      </c>
      <c r="AE864" s="65">
        <f>FORECAST($C$8-(R864+AA864),Инклинометрия!$B$2:$B$152,Инклинометрия!$A$2:$A$152)</f>
        <v>0</v>
      </c>
      <c r="AF864" s="65">
        <f>IF(AB864=0,"-",FORECAST($C$8,Инклинометрия!$B$2:$B$152,Инклинометрия!$A$2:$A$152))</f>
        <v>1330</v>
      </c>
      <c r="AG864" s="65">
        <f>IF(AB864=0,"-",FORECAST($C$8-AB864,Инклинометрия!$B$2:$B$152,Инклинометрия!$A$2:$A$152))</f>
        <v>0</v>
      </c>
      <c r="AH864" s="65" t="str">
        <f>IF(AC864=0,"-",FORECAST($C$8+AC864,Инклинометрия!$B$2:$B$152,Инклинометрия!$A$2:$A$152))</f>
        <v>-</v>
      </c>
      <c r="AI864" s="89" t="str">
        <f>IF(AC864=0,"-",FORECAST($C$8,Инклинометрия!$B$2:$B$152,Инклинометрия!$A$2:$A$152))</f>
        <v>-</v>
      </c>
      <c r="AJ864" s="28"/>
      <c r="AK864" s="67">
        <f t="shared" ref="AK864:AK927" si="449">2*PI()*$C$5*(AV864-AV863)/(LN(AN863/$K$11)*$K$10/$K$9+LN($K$12/AN863)*$K$10/$K$9)</f>
        <v>0</v>
      </c>
      <c r="AL864" s="28">
        <f t="shared" ref="AL864:AL927" si="450">AK864*(B864-B863)</f>
        <v>0</v>
      </c>
      <c r="AM864" s="28">
        <f t="shared" ref="AM864:AM927" si="451">AM863+AK864/(2*PI()*$C$5*AM863*$K$13)</f>
        <v>0.1</v>
      </c>
      <c r="AN864" s="26">
        <f t="shared" ref="AN864:AN927" si="452">AN863+AK864*(B864-B863)/(2*PI()*$C$5*AN863*$K$13)</f>
        <v>0.1</v>
      </c>
      <c r="AO864" s="87">
        <f t="shared" ref="AO864:AO927" si="453">101325+AP864</f>
        <v>145626.51678434567</v>
      </c>
      <c r="AP864" s="87">
        <f t="shared" si="431"/>
        <v>44301.516784345658</v>
      </c>
      <c r="AQ864" s="66">
        <f t="shared" si="432"/>
        <v>14695380</v>
      </c>
      <c r="AR864" s="66">
        <f t="shared" si="433"/>
        <v>14695380</v>
      </c>
      <c r="AS864" s="66">
        <f t="shared" si="434"/>
        <v>784800</v>
      </c>
      <c r="AT864" s="45">
        <f t="shared" si="438"/>
        <v>15625806.516784346</v>
      </c>
      <c r="AU864" s="75"/>
    </row>
    <row r="865" spans="2:47" x14ac:dyDescent="0.3">
      <c r="B865" s="41">
        <f t="shared" si="439"/>
        <v>4175</v>
      </c>
      <c r="C865" s="8">
        <f t="shared" ref="C865:C928" si="454">$C$16*B865</f>
        <v>41.75</v>
      </c>
      <c r="D865" s="73">
        <f t="shared" si="435"/>
        <v>55.840625000000003</v>
      </c>
      <c r="E865" s="29">
        <f t="shared" si="425"/>
        <v>13828.759363343665</v>
      </c>
      <c r="F865" s="29">
        <f t="shared" si="440"/>
        <v>16.561388459093266</v>
      </c>
      <c r="G865" s="29">
        <f t="shared" ref="G865:G928" si="455">F865*$C$10/$C$9</f>
        <v>22.15085706403724</v>
      </c>
      <c r="H865" s="17">
        <f t="shared" si="441"/>
        <v>18495.965648472014</v>
      </c>
      <c r="I865" s="29">
        <f t="shared" si="442"/>
        <v>2.2250485660981263</v>
      </c>
      <c r="J865" s="29">
        <f t="shared" si="436"/>
        <v>20.847057720369335</v>
      </c>
      <c r="K865" s="39">
        <f t="shared" si="443"/>
        <v>1400</v>
      </c>
      <c r="L865" s="49">
        <f t="shared" si="426"/>
        <v>0</v>
      </c>
      <c r="M865" s="48">
        <f t="shared" si="427"/>
        <v>4.2266987561397071</v>
      </c>
      <c r="N865" s="51">
        <f t="shared" si="437"/>
        <v>0</v>
      </c>
      <c r="O865" s="54">
        <f t="shared" ref="O865:O928" si="456">AB865*$C$22</f>
        <v>18.880500609176615</v>
      </c>
      <c r="P865" s="34">
        <f t="shared" si="444"/>
        <v>1.7671458676442586</v>
      </c>
      <c r="Q865" s="30">
        <f t="shared" si="445"/>
        <v>0</v>
      </c>
      <c r="R865" s="58">
        <f t="shared" si="446"/>
        <v>0</v>
      </c>
      <c r="S865" s="58">
        <f t="shared" si="447"/>
        <v>0</v>
      </c>
      <c r="T865" s="58">
        <f t="shared" si="428"/>
        <v>100</v>
      </c>
      <c r="U865" s="88" t="str">
        <f>IF(R865=0,"-",FORECAST($C$8,Инклинометрия!$B$2:$B$152,Инклинометрия!$A$2:$A$152))</f>
        <v>-</v>
      </c>
      <c r="V865" s="88" t="str">
        <f>IF(R865=0,"-",FORECAST($C$8-R865,Инклинометрия!$B$2:$B$152,Инклинометрия!$A$2:$A$152))</f>
        <v>-</v>
      </c>
      <c r="W865" s="88" t="str">
        <f>IF(R865&gt;0,FORECAST($C$8,Инклинометрия!$B$2:$B$152,Инклинометрия!$A$2:$A$152),IF(AB865=$C$8,"-",FORECAST($C$8-AB865,Инклинометрия!$B$2:$B$152,Инклинометрия!$A$2:$A$152)))</f>
        <v>-</v>
      </c>
      <c r="X865" s="88" t="str">
        <f>IF(S865=0,"-",FORECAST($C$8-(S865+AB865),Инклинометрия!$B$2:$B$152,Инклинометрия!$A$2:$A$152))</f>
        <v>-</v>
      </c>
      <c r="Y865" s="88">
        <f>FORECAST($C$8+T865,Инклинометрия!$B$2:$B$152,Инклинометрия!$A$2:$A$152)</f>
        <v>1425</v>
      </c>
      <c r="Z865" s="88">
        <f>IF(R865=0,FORECAST($C$6-T865,Инклинометрия!$B$2:$B$152,Инклинометрия!$A$2:$A$152),FORECAST($C$8,Инклинометрия!$B$2:$B$152,Инклинометрия!$A$2:$A$152))</f>
        <v>1330</v>
      </c>
      <c r="AA865" s="61">
        <f t="shared" si="429"/>
        <v>1400</v>
      </c>
      <c r="AB865" s="62">
        <f t="shared" si="448"/>
        <v>1400</v>
      </c>
      <c r="AC865" s="62">
        <f t="shared" si="430"/>
        <v>0</v>
      </c>
      <c r="AD865" s="65">
        <f>IF(R865=0,FORECAST($C$8,Инклинометрия!$B$2:$B$152,Инклинометрия!$A$2:$A$152),V865)</f>
        <v>1330</v>
      </c>
      <c r="AE865" s="65">
        <f>FORECAST($C$8-(R865+AA865),Инклинометрия!$B$2:$B$152,Инклинометрия!$A$2:$A$152)</f>
        <v>0</v>
      </c>
      <c r="AF865" s="65">
        <f>IF(AB865=0,"-",FORECAST($C$8,Инклинометрия!$B$2:$B$152,Инклинометрия!$A$2:$A$152))</f>
        <v>1330</v>
      </c>
      <c r="AG865" s="65">
        <f>IF(AB865=0,"-",FORECAST($C$8-AB865,Инклинометрия!$B$2:$B$152,Инклинометрия!$A$2:$A$152))</f>
        <v>0</v>
      </c>
      <c r="AH865" s="65" t="str">
        <f>IF(AC865=0,"-",FORECAST($C$8+AC865,Инклинометрия!$B$2:$B$152,Инклинометрия!$A$2:$A$152))</f>
        <v>-</v>
      </c>
      <c r="AI865" s="89" t="str">
        <f>IF(AC865=0,"-",FORECAST($C$8,Инклинометрия!$B$2:$B$152,Инклинометрия!$A$2:$A$152))</f>
        <v>-</v>
      </c>
      <c r="AJ865" s="28"/>
      <c r="AK865" s="67">
        <f t="shared" si="449"/>
        <v>0</v>
      </c>
      <c r="AL865" s="28">
        <f t="shared" si="450"/>
        <v>0</v>
      </c>
      <c r="AM865" s="28">
        <f t="shared" si="451"/>
        <v>0.1</v>
      </c>
      <c r="AN865" s="26">
        <f t="shared" si="452"/>
        <v>0.1</v>
      </c>
      <c r="AO865" s="87">
        <f t="shared" si="453"/>
        <v>145626.51678434567</v>
      </c>
      <c r="AP865" s="87">
        <f t="shared" si="431"/>
        <v>44301.516784345658</v>
      </c>
      <c r="AQ865" s="66">
        <f t="shared" si="432"/>
        <v>14695380</v>
      </c>
      <c r="AR865" s="66">
        <f t="shared" si="433"/>
        <v>14695380</v>
      </c>
      <c r="AS865" s="66">
        <f t="shared" si="434"/>
        <v>784800</v>
      </c>
      <c r="AT865" s="45">
        <f t="shared" si="438"/>
        <v>15625806.516784346</v>
      </c>
      <c r="AU865" s="75"/>
    </row>
    <row r="866" spans="2:47" x14ac:dyDescent="0.3">
      <c r="B866" s="41">
        <f t="shared" si="439"/>
        <v>4180</v>
      </c>
      <c r="C866" s="8">
        <f t="shared" si="454"/>
        <v>41.800000000000004</v>
      </c>
      <c r="D866" s="73">
        <f t="shared" si="435"/>
        <v>55.907500000000006</v>
      </c>
      <c r="E866" s="29">
        <f t="shared" ref="E866:E929" si="457">C866/PI()/($C$12/2)^2</f>
        <v>13845.320751802761</v>
      </c>
      <c r="F866" s="29">
        <f t="shared" si="440"/>
        <v>16.561388459095621</v>
      </c>
      <c r="G866" s="29">
        <f t="shared" si="455"/>
        <v>22.150857064040391</v>
      </c>
      <c r="H866" s="17">
        <f t="shared" si="441"/>
        <v>18518.116505536054</v>
      </c>
      <c r="I866" s="29">
        <f t="shared" si="442"/>
        <v>2.2250485660981263</v>
      </c>
      <c r="J866" s="29">
        <f t="shared" si="436"/>
        <v>20.847057720370817</v>
      </c>
      <c r="K866" s="39">
        <f t="shared" si="443"/>
        <v>1400</v>
      </c>
      <c r="L866" s="49">
        <f t="shared" si="426"/>
        <v>0</v>
      </c>
      <c r="M866" s="48">
        <f t="shared" si="427"/>
        <v>4.2266987561397071</v>
      </c>
      <c r="N866" s="51">
        <f t="shared" si="437"/>
        <v>0</v>
      </c>
      <c r="O866" s="54">
        <f t="shared" si="456"/>
        <v>18.880500609176615</v>
      </c>
      <c r="P866" s="34">
        <f t="shared" si="444"/>
        <v>1.7671458676442586</v>
      </c>
      <c r="Q866" s="30">
        <f t="shared" si="445"/>
        <v>0</v>
      </c>
      <c r="R866" s="58">
        <f t="shared" si="446"/>
        <v>0</v>
      </c>
      <c r="S866" s="58">
        <f t="shared" si="447"/>
        <v>0</v>
      </c>
      <c r="T866" s="58">
        <f t="shared" si="428"/>
        <v>100</v>
      </c>
      <c r="U866" s="88" t="str">
        <f>IF(R866=0,"-",FORECAST($C$8,Инклинометрия!$B$2:$B$152,Инклинометрия!$A$2:$A$152))</f>
        <v>-</v>
      </c>
      <c r="V866" s="88" t="str">
        <f>IF(R866=0,"-",FORECAST($C$8-R866,Инклинометрия!$B$2:$B$152,Инклинометрия!$A$2:$A$152))</f>
        <v>-</v>
      </c>
      <c r="W866" s="88" t="str">
        <f>IF(R866&gt;0,FORECAST($C$8,Инклинометрия!$B$2:$B$152,Инклинометрия!$A$2:$A$152),IF(AB866=$C$8,"-",FORECAST($C$8-AB866,Инклинометрия!$B$2:$B$152,Инклинометрия!$A$2:$A$152)))</f>
        <v>-</v>
      </c>
      <c r="X866" s="88" t="str">
        <f>IF(S866=0,"-",FORECAST($C$8-(S866+AB866),Инклинометрия!$B$2:$B$152,Инклинометрия!$A$2:$A$152))</f>
        <v>-</v>
      </c>
      <c r="Y866" s="88">
        <f>FORECAST($C$8+T866,Инклинометрия!$B$2:$B$152,Инклинометрия!$A$2:$A$152)</f>
        <v>1425</v>
      </c>
      <c r="Z866" s="88">
        <f>IF(R866=0,FORECAST($C$6-T866,Инклинометрия!$B$2:$B$152,Инклинометрия!$A$2:$A$152),FORECAST($C$8,Инклинометрия!$B$2:$B$152,Инклинометрия!$A$2:$A$152))</f>
        <v>1330</v>
      </c>
      <c r="AA866" s="61">
        <f t="shared" si="429"/>
        <v>1400</v>
      </c>
      <c r="AB866" s="62">
        <f t="shared" si="448"/>
        <v>1400</v>
      </c>
      <c r="AC866" s="62">
        <f t="shared" si="430"/>
        <v>0</v>
      </c>
      <c r="AD866" s="65">
        <f>IF(R866=0,FORECAST($C$8,Инклинометрия!$B$2:$B$152,Инклинометрия!$A$2:$A$152),V866)</f>
        <v>1330</v>
      </c>
      <c r="AE866" s="65">
        <f>FORECAST($C$8-(R866+AA866),Инклинометрия!$B$2:$B$152,Инклинометрия!$A$2:$A$152)</f>
        <v>0</v>
      </c>
      <c r="AF866" s="65">
        <f>IF(AB866=0,"-",FORECAST($C$8,Инклинометрия!$B$2:$B$152,Инклинометрия!$A$2:$A$152))</f>
        <v>1330</v>
      </c>
      <c r="AG866" s="65">
        <f>IF(AB866=0,"-",FORECAST($C$8-AB866,Инклинометрия!$B$2:$B$152,Инклинометрия!$A$2:$A$152))</f>
        <v>0</v>
      </c>
      <c r="AH866" s="65" t="str">
        <f>IF(AC866=0,"-",FORECAST($C$8+AC866,Инклинометрия!$B$2:$B$152,Инклинометрия!$A$2:$A$152))</f>
        <v>-</v>
      </c>
      <c r="AI866" s="89" t="str">
        <f>IF(AC866=0,"-",FORECAST($C$8,Инклинометрия!$B$2:$B$152,Инклинометрия!$A$2:$A$152))</f>
        <v>-</v>
      </c>
      <c r="AJ866" s="28"/>
      <c r="AK866" s="67">
        <f t="shared" si="449"/>
        <v>0</v>
      </c>
      <c r="AL866" s="28">
        <f t="shared" si="450"/>
        <v>0</v>
      </c>
      <c r="AM866" s="28">
        <f t="shared" si="451"/>
        <v>0.1</v>
      </c>
      <c r="AN866" s="26">
        <f t="shared" si="452"/>
        <v>0.1</v>
      </c>
      <c r="AO866" s="87">
        <f t="shared" si="453"/>
        <v>145626.51678434567</v>
      </c>
      <c r="AP866" s="87">
        <f t="shared" si="431"/>
        <v>44301.516784345658</v>
      </c>
      <c r="AQ866" s="66">
        <f t="shared" si="432"/>
        <v>14695380</v>
      </c>
      <c r="AR866" s="66">
        <f t="shared" si="433"/>
        <v>14695380</v>
      </c>
      <c r="AS866" s="66">
        <f t="shared" si="434"/>
        <v>784800</v>
      </c>
      <c r="AT866" s="45">
        <f t="shared" si="438"/>
        <v>15625806.516784346</v>
      </c>
      <c r="AU866" s="75"/>
    </row>
    <row r="867" spans="2:47" x14ac:dyDescent="0.3">
      <c r="B867" s="41">
        <f t="shared" si="439"/>
        <v>4185</v>
      </c>
      <c r="C867" s="8">
        <f t="shared" si="454"/>
        <v>41.85</v>
      </c>
      <c r="D867" s="73">
        <f t="shared" si="435"/>
        <v>55.974375000000002</v>
      </c>
      <c r="E867" s="29">
        <f t="shared" si="457"/>
        <v>13861.882140261854</v>
      </c>
      <c r="F867" s="29">
        <f t="shared" si="440"/>
        <v>16.561388459093266</v>
      </c>
      <c r="G867" s="29">
        <f t="shared" si="455"/>
        <v>22.15085706403724</v>
      </c>
      <c r="H867" s="17">
        <f t="shared" si="441"/>
        <v>18540.267362600091</v>
      </c>
      <c r="I867" s="29">
        <f t="shared" si="442"/>
        <v>2.2250485660981263</v>
      </c>
      <c r="J867" s="29">
        <f t="shared" si="436"/>
        <v>20.847057720369335</v>
      </c>
      <c r="K867" s="39">
        <f t="shared" si="443"/>
        <v>1400</v>
      </c>
      <c r="L867" s="49">
        <f t="shared" si="426"/>
        <v>0</v>
      </c>
      <c r="M867" s="48">
        <f t="shared" si="427"/>
        <v>4.2266987561397071</v>
      </c>
      <c r="N867" s="51">
        <f t="shared" si="437"/>
        <v>0</v>
      </c>
      <c r="O867" s="54">
        <f t="shared" si="456"/>
        <v>18.880500609176615</v>
      </c>
      <c r="P867" s="34">
        <f t="shared" si="444"/>
        <v>1.7671458676442586</v>
      </c>
      <c r="Q867" s="30">
        <f t="shared" si="445"/>
        <v>0</v>
      </c>
      <c r="R867" s="58">
        <f t="shared" si="446"/>
        <v>0</v>
      </c>
      <c r="S867" s="58">
        <f t="shared" si="447"/>
        <v>0</v>
      </c>
      <c r="T867" s="58">
        <f t="shared" si="428"/>
        <v>100</v>
      </c>
      <c r="U867" s="88" t="str">
        <f>IF(R867=0,"-",FORECAST($C$8,Инклинометрия!$B$2:$B$152,Инклинометрия!$A$2:$A$152))</f>
        <v>-</v>
      </c>
      <c r="V867" s="88" t="str">
        <f>IF(R867=0,"-",FORECAST($C$8-R867,Инклинометрия!$B$2:$B$152,Инклинометрия!$A$2:$A$152))</f>
        <v>-</v>
      </c>
      <c r="W867" s="88" t="str">
        <f>IF(R867&gt;0,FORECAST($C$8,Инклинометрия!$B$2:$B$152,Инклинометрия!$A$2:$A$152),IF(AB867=$C$8,"-",FORECAST($C$8-AB867,Инклинометрия!$B$2:$B$152,Инклинометрия!$A$2:$A$152)))</f>
        <v>-</v>
      </c>
      <c r="X867" s="88" t="str">
        <f>IF(S867=0,"-",FORECAST($C$8-(S867+AB867),Инклинометрия!$B$2:$B$152,Инклинометрия!$A$2:$A$152))</f>
        <v>-</v>
      </c>
      <c r="Y867" s="88">
        <f>FORECAST($C$8+T867,Инклинометрия!$B$2:$B$152,Инклинометрия!$A$2:$A$152)</f>
        <v>1425</v>
      </c>
      <c r="Z867" s="88">
        <f>IF(R867=0,FORECAST($C$6-T867,Инклинометрия!$B$2:$B$152,Инклинометрия!$A$2:$A$152),FORECAST($C$8,Инклинометрия!$B$2:$B$152,Инклинометрия!$A$2:$A$152))</f>
        <v>1330</v>
      </c>
      <c r="AA867" s="61">
        <f t="shared" si="429"/>
        <v>1400</v>
      </c>
      <c r="AB867" s="62">
        <f t="shared" si="448"/>
        <v>1400</v>
      </c>
      <c r="AC867" s="62">
        <f t="shared" si="430"/>
        <v>0</v>
      </c>
      <c r="AD867" s="65">
        <f>IF(R867=0,FORECAST($C$8,Инклинометрия!$B$2:$B$152,Инклинометрия!$A$2:$A$152),V867)</f>
        <v>1330</v>
      </c>
      <c r="AE867" s="65">
        <f>FORECAST($C$8-(R867+AA867),Инклинометрия!$B$2:$B$152,Инклинометрия!$A$2:$A$152)</f>
        <v>0</v>
      </c>
      <c r="AF867" s="65">
        <f>IF(AB867=0,"-",FORECAST($C$8,Инклинометрия!$B$2:$B$152,Инклинометрия!$A$2:$A$152))</f>
        <v>1330</v>
      </c>
      <c r="AG867" s="65">
        <f>IF(AB867=0,"-",FORECAST($C$8-AB867,Инклинометрия!$B$2:$B$152,Инклинометрия!$A$2:$A$152))</f>
        <v>0</v>
      </c>
      <c r="AH867" s="65" t="str">
        <f>IF(AC867=0,"-",FORECAST($C$8+AC867,Инклинометрия!$B$2:$B$152,Инклинометрия!$A$2:$A$152))</f>
        <v>-</v>
      </c>
      <c r="AI867" s="89" t="str">
        <f>IF(AC867=0,"-",FORECAST($C$8,Инклинометрия!$B$2:$B$152,Инклинометрия!$A$2:$A$152))</f>
        <v>-</v>
      </c>
      <c r="AJ867" s="28"/>
      <c r="AK867" s="67">
        <f t="shared" si="449"/>
        <v>0</v>
      </c>
      <c r="AL867" s="28">
        <f t="shared" si="450"/>
        <v>0</v>
      </c>
      <c r="AM867" s="28">
        <f t="shared" si="451"/>
        <v>0.1</v>
      </c>
      <c r="AN867" s="26">
        <f t="shared" si="452"/>
        <v>0.1</v>
      </c>
      <c r="AO867" s="87">
        <f t="shared" si="453"/>
        <v>145626.51678434567</v>
      </c>
      <c r="AP867" s="87">
        <f t="shared" si="431"/>
        <v>44301.516784345658</v>
      </c>
      <c r="AQ867" s="66">
        <f t="shared" si="432"/>
        <v>14695380</v>
      </c>
      <c r="AR867" s="66">
        <f t="shared" si="433"/>
        <v>14695380</v>
      </c>
      <c r="AS867" s="66">
        <f t="shared" si="434"/>
        <v>784800</v>
      </c>
      <c r="AT867" s="45">
        <f t="shared" si="438"/>
        <v>15625806.516784346</v>
      </c>
      <c r="AU867" s="75"/>
    </row>
    <row r="868" spans="2:47" x14ac:dyDescent="0.3">
      <c r="B868" s="41">
        <f t="shared" si="439"/>
        <v>4190</v>
      </c>
      <c r="C868" s="8">
        <f t="shared" si="454"/>
        <v>41.9</v>
      </c>
      <c r="D868" s="73">
        <f t="shared" si="435"/>
        <v>56.041249999999998</v>
      </c>
      <c r="E868" s="29">
        <f t="shared" si="457"/>
        <v>13878.443528720947</v>
      </c>
      <c r="F868" s="29">
        <f t="shared" si="440"/>
        <v>16.561388459093266</v>
      </c>
      <c r="G868" s="29">
        <f t="shared" si="455"/>
        <v>22.15085706403724</v>
      </c>
      <c r="H868" s="17">
        <f t="shared" si="441"/>
        <v>18562.418219664127</v>
      </c>
      <c r="I868" s="29">
        <f t="shared" si="442"/>
        <v>2.2250485660981263</v>
      </c>
      <c r="J868" s="29">
        <f t="shared" si="436"/>
        <v>20.847057720369335</v>
      </c>
      <c r="K868" s="39">
        <f t="shared" si="443"/>
        <v>1400</v>
      </c>
      <c r="L868" s="49">
        <f t="shared" si="426"/>
        <v>0</v>
      </c>
      <c r="M868" s="48">
        <f t="shared" si="427"/>
        <v>4.2266987561397071</v>
      </c>
      <c r="N868" s="51">
        <f t="shared" si="437"/>
        <v>0</v>
      </c>
      <c r="O868" s="54">
        <f t="shared" si="456"/>
        <v>18.880500609176615</v>
      </c>
      <c r="P868" s="34">
        <f t="shared" si="444"/>
        <v>1.7671458676442586</v>
      </c>
      <c r="Q868" s="30">
        <f t="shared" si="445"/>
        <v>0</v>
      </c>
      <c r="R868" s="58">
        <f t="shared" si="446"/>
        <v>0</v>
      </c>
      <c r="S868" s="58">
        <f t="shared" si="447"/>
        <v>0</v>
      </c>
      <c r="T868" s="58">
        <f t="shared" si="428"/>
        <v>100</v>
      </c>
      <c r="U868" s="88" t="str">
        <f>IF(R868=0,"-",FORECAST($C$8,Инклинометрия!$B$2:$B$152,Инклинометрия!$A$2:$A$152))</f>
        <v>-</v>
      </c>
      <c r="V868" s="88" t="str">
        <f>IF(R868=0,"-",FORECAST($C$8-R868,Инклинометрия!$B$2:$B$152,Инклинометрия!$A$2:$A$152))</f>
        <v>-</v>
      </c>
      <c r="W868" s="88" t="str">
        <f>IF(R868&gt;0,FORECAST($C$8,Инклинометрия!$B$2:$B$152,Инклинометрия!$A$2:$A$152),IF(AB868=$C$8,"-",FORECAST($C$8-AB868,Инклинометрия!$B$2:$B$152,Инклинометрия!$A$2:$A$152)))</f>
        <v>-</v>
      </c>
      <c r="X868" s="88" t="str">
        <f>IF(S868=0,"-",FORECAST($C$8-(S868+AB868),Инклинометрия!$B$2:$B$152,Инклинометрия!$A$2:$A$152))</f>
        <v>-</v>
      </c>
      <c r="Y868" s="88">
        <f>FORECAST($C$8+T868,Инклинометрия!$B$2:$B$152,Инклинометрия!$A$2:$A$152)</f>
        <v>1425</v>
      </c>
      <c r="Z868" s="88">
        <f>IF(R868=0,FORECAST($C$6-T868,Инклинометрия!$B$2:$B$152,Инклинометрия!$A$2:$A$152),FORECAST($C$8,Инклинометрия!$B$2:$B$152,Инклинометрия!$A$2:$A$152))</f>
        <v>1330</v>
      </c>
      <c r="AA868" s="61">
        <f t="shared" si="429"/>
        <v>1400</v>
      </c>
      <c r="AB868" s="62">
        <f t="shared" si="448"/>
        <v>1400</v>
      </c>
      <c r="AC868" s="62">
        <f t="shared" si="430"/>
        <v>0</v>
      </c>
      <c r="AD868" s="65">
        <f>IF(R868=0,FORECAST($C$8,Инклинометрия!$B$2:$B$152,Инклинометрия!$A$2:$A$152),V868)</f>
        <v>1330</v>
      </c>
      <c r="AE868" s="65">
        <f>FORECAST($C$8-(R868+AA868),Инклинометрия!$B$2:$B$152,Инклинометрия!$A$2:$A$152)</f>
        <v>0</v>
      </c>
      <c r="AF868" s="65">
        <f>IF(AB868=0,"-",FORECAST($C$8,Инклинометрия!$B$2:$B$152,Инклинометрия!$A$2:$A$152))</f>
        <v>1330</v>
      </c>
      <c r="AG868" s="65">
        <f>IF(AB868=0,"-",FORECAST($C$8-AB868,Инклинометрия!$B$2:$B$152,Инклинометрия!$A$2:$A$152))</f>
        <v>0</v>
      </c>
      <c r="AH868" s="65" t="str">
        <f>IF(AC868=0,"-",FORECAST($C$8+AC868,Инклинометрия!$B$2:$B$152,Инклинометрия!$A$2:$A$152))</f>
        <v>-</v>
      </c>
      <c r="AI868" s="89" t="str">
        <f>IF(AC868=0,"-",FORECAST($C$8,Инклинометрия!$B$2:$B$152,Инклинометрия!$A$2:$A$152))</f>
        <v>-</v>
      </c>
      <c r="AJ868" s="28"/>
      <c r="AK868" s="67">
        <f t="shared" si="449"/>
        <v>0</v>
      </c>
      <c r="AL868" s="28">
        <f t="shared" si="450"/>
        <v>0</v>
      </c>
      <c r="AM868" s="28">
        <f t="shared" si="451"/>
        <v>0.1</v>
      </c>
      <c r="AN868" s="26">
        <f t="shared" si="452"/>
        <v>0.1</v>
      </c>
      <c r="AO868" s="87">
        <f t="shared" si="453"/>
        <v>145626.51678434567</v>
      </c>
      <c r="AP868" s="87">
        <f t="shared" si="431"/>
        <v>44301.516784345658</v>
      </c>
      <c r="AQ868" s="66">
        <f t="shared" si="432"/>
        <v>14695380</v>
      </c>
      <c r="AR868" s="66">
        <f t="shared" si="433"/>
        <v>14695380</v>
      </c>
      <c r="AS868" s="66">
        <f t="shared" si="434"/>
        <v>784800</v>
      </c>
      <c r="AT868" s="45">
        <f t="shared" si="438"/>
        <v>15625806.516784346</v>
      </c>
      <c r="AU868" s="75"/>
    </row>
    <row r="869" spans="2:47" x14ac:dyDescent="0.3">
      <c r="B869" s="41">
        <f t="shared" si="439"/>
        <v>4195</v>
      </c>
      <c r="C869" s="8">
        <f t="shared" si="454"/>
        <v>41.95</v>
      </c>
      <c r="D869" s="73">
        <f t="shared" si="435"/>
        <v>56.108125000000001</v>
      </c>
      <c r="E869" s="29">
        <f t="shared" si="457"/>
        <v>13895.004917180042</v>
      </c>
      <c r="F869" s="29">
        <f t="shared" si="440"/>
        <v>16.561388459095621</v>
      </c>
      <c r="G869" s="29">
        <f t="shared" si="455"/>
        <v>22.150857064040391</v>
      </c>
      <c r="H869" s="17">
        <f t="shared" si="441"/>
        <v>18584.569076728167</v>
      </c>
      <c r="I869" s="29">
        <f t="shared" si="442"/>
        <v>2.2250485660981263</v>
      </c>
      <c r="J869" s="29">
        <f t="shared" si="436"/>
        <v>20.847057720370817</v>
      </c>
      <c r="K869" s="39">
        <f t="shared" si="443"/>
        <v>1400</v>
      </c>
      <c r="L869" s="49">
        <f t="shared" si="426"/>
        <v>0</v>
      </c>
      <c r="M869" s="48">
        <f t="shared" si="427"/>
        <v>4.2266987561397071</v>
      </c>
      <c r="N869" s="51">
        <f t="shared" si="437"/>
        <v>0</v>
      </c>
      <c r="O869" s="54">
        <f t="shared" si="456"/>
        <v>18.880500609176615</v>
      </c>
      <c r="P869" s="34">
        <f t="shared" si="444"/>
        <v>1.7671458676442586</v>
      </c>
      <c r="Q869" s="30">
        <f t="shared" si="445"/>
        <v>0</v>
      </c>
      <c r="R869" s="58">
        <f t="shared" si="446"/>
        <v>0</v>
      </c>
      <c r="S869" s="58">
        <f t="shared" si="447"/>
        <v>0</v>
      </c>
      <c r="T869" s="58">
        <f t="shared" si="428"/>
        <v>100</v>
      </c>
      <c r="U869" s="88" t="str">
        <f>IF(R869=0,"-",FORECAST($C$8,Инклинометрия!$B$2:$B$152,Инклинометрия!$A$2:$A$152))</f>
        <v>-</v>
      </c>
      <c r="V869" s="88" t="str">
        <f>IF(R869=0,"-",FORECAST($C$8-R869,Инклинометрия!$B$2:$B$152,Инклинометрия!$A$2:$A$152))</f>
        <v>-</v>
      </c>
      <c r="W869" s="88" t="str">
        <f>IF(R869&gt;0,FORECAST($C$8,Инклинометрия!$B$2:$B$152,Инклинометрия!$A$2:$A$152),IF(AB869=$C$8,"-",FORECAST($C$8-AB869,Инклинометрия!$B$2:$B$152,Инклинометрия!$A$2:$A$152)))</f>
        <v>-</v>
      </c>
      <c r="X869" s="88" t="str">
        <f>IF(S869=0,"-",FORECAST($C$8-(S869+AB869),Инклинометрия!$B$2:$B$152,Инклинометрия!$A$2:$A$152))</f>
        <v>-</v>
      </c>
      <c r="Y869" s="88">
        <f>FORECAST($C$8+T869,Инклинометрия!$B$2:$B$152,Инклинометрия!$A$2:$A$152)</f>
        <v>1425</v>
      </c>
      <c r="Z869" s="88">
        <f>IF(R869=0,FORECAST($C$6-T869,Инклинометрия!$B$2:$B$152,Инклинометрия!$A$2:$A$152),FORECAST($C$8,Инклинометрия!$B$2:$B$152,Инклинометрия!$A$2:$A$152))</f>
        <v>1330</v>
      </c>
      <c r="AA869" s="61">
        <f t="shared" si="429"/>
        <v>1400</v>
      </c>
      <c r="AB869" s="62">
        <f t="shared" si="448"/>
        <v>1400</v>
      </c>
      <c r="AC869" s="62">
        <f t="shared" si="430"/>
        <v>0</v>
      </c>
      <c r="AD869" s="65">
        <f>IF(R869=0,FORECAST($C$8,Инклинометрия!$B$2:$B$152,Инклинометрия!$A$2:$A$152),V869)</f>
        <v>1330</v>
      </c>
      <c r="AE869" s="65">
        <f>FORECAST($C$8-(R869+AA869),Инклинометрия!$B$2:$B$152,Инклинометрия!$A$2:$A$152)</f>
        <v>0</v>
      </c>
      <c r="AF869" s="65">
        <f>IF(AB869=0,"-",FORECAST($C$8,Инклинометрия!$B$2:$B$152,Инклинометрия!$A$2:$A$152))</f>
        <v>1330</v>
      </c>
      <c r="AG869" s="65">
        <f>IF(AB869=0,"-",FORECAST($C$8-AB869,Инклинометрия!$B$2:$B$152,Инклинометрия!$A$2:$A$152))</f>
        <v>0</v>
      </c>
      <c r="AH869" s="65" t="str">
        <f>IF(AC869=0,"-",FORECAST($C$8+AC869,Инклинометрия!$B$2:$B$152,Инклинометрия!$A$2:$A$152))</f>
        <v>-</v>
      </c>
      <c r="AI869" s="89" t="str">
        <f>IF(AC869=0,"-",FORECAST($C$8,Инклинометрия!$B$2:$B$152,Инклинометрия!$A$2:$A$152))</f>
        <v>-</v>
      </c>
      <c r="AJ869" s="28"/>
      <c r="AK869" s="67">
        <f t="shared" si="449"/>
        <v>0</v>
      </c>
      <c r="AL869" s="28">
        <f t="shared" si="450"/>
        <v>0</v>
      </c>
      <c r="AM869" s="28">
        <f t="shared" si="451"/>
        <v>0.1</v>
      </c>
      <c r="AN869" s="26">
        <f t="shared" si="452"/>
        <v>0.1</v>
      </c>
      <c r="AO869" s="87">
        <f t="shared" si="453"/>
        <v>145626.51678434567</v>
      </c>
      <c r="AP869" s="87">
        <f t="shared" si="431"/>
        <v>44301.516784345658</v>
      </c>
      <c r="AQ869" s="66">
        <f t="shared" si="432"/>
        <v>14695380</v>
      </c>
      <c r="AR869" s="66">
        <f t="shared" si="433"/>
        <v>14695380</v>
      </c>
      <c r="AS869" s="66">
        <f t="shared" si="434"/>
        <v>784800</v>
      </c>
      <c r="AT869" s="45">
        <f t="shared" si="438"/>
        <v>15625806.516784346</v>
      </c>
      <c r="AU869" s="75"/>
    </row>
    <row r="870" spans="2:47" x14ac:dyDescent="0.3">
      <c r="B870" s="41">
        <f t="shared" si="439"/>
        <v>4200</v>
      </c>
      <c r="C870" s="8">
        <f t="shared" si="454"/>
        <v>42</v>
      </c>
      <c r="D870" s="73">
        <f t="shared" si="435"/>
        <v>56.174999999999997</v>
      </c>
      <c r="E870" s="29">
        <f t="shared" si="457"/>
        <v>13911.566305639137</v>
      </c>
      <c r="F870" s="29">
        <f t="shared" si="440"/>
        <v>16.561388459093266</v>
      </c>
      <c r="G870" s="29">
        <f t="shared" si="455"/>
        <v>22.15085706403724</v>
      </c>
      <c r="H870" s="17">
        <f t="shared" si="441"/>
        <v>18606.719933792203</v>
      </c>
      <c r="I870" s="29">
        <f t="shared" si="442"/>
        <v>2.2250485660981263</v>
      </c>
      <c r="J870" s="29">
        <f t="shared" si="436"/>
        <v>20.847057720369335</v>
      </c>
      <c r="K870" s="39">
        <f t="shared" si="443"/>
        <v>1400</v>
      </c>
      <c r="L870" s="49">
        <f t="shared" si="426"/>
        <v>0</v>
      </c>
      <c r="M870" s="48">
        <f t="shared" si="427"/>
        <v>4.2266987561397071</v>
      </c>
      <c r="N870" s="51">
        <f t="shared" si="437"/>
        <v>0</v>
      </c>
      <c r="O870" s="54">
        <f t="shared" si="456"/>
        <v>18.880500609176615</v>
      </c>
      <c r="P870" s="34">
        <f t="shared" si="444"/>
        <v>1.7671458676442586</v>
      </c>
      <c r="Q870" s="30">
        <f t="shared" si="445"/>
        <v>0</v>
      </c>
      <c r="R870" s="58">
        <f t="shared" si="446"/>
        <v>0</v>
      </c>
      <c r="S870" s="58">
        <f t="shared" si="447"/>
        <v>0</v>
      </c>
      <c r="T870" s="58">
        <f t="shared" si="428"/>
        <v>100</v>
      </c>
      <c r="U870" s="88" t="str">
        <f>IF(R870=0,"-",FORECAST($C$8,Инклинометрия!$B$2:$B$152,Инклинометрия!$A$2:$A$152))</f>
        <v>-</v>
      </c>
      <c r="V870" s="88" t="str">
        <f>IF(R870=0,"-",FORECAST($C$8-R870,Инклинометрия!$B$2:$B$152,Инклинометрия!$A$2:$A$152))</f>
        <v>-</v>
      </c>
      <c r="W870" s="88" t="str">
        <f>IF(R870&gt;0,FORECAST($C$8,Инклинометрия!$B$2:$B$152,Инклинометрия!$A$2:$A$152),IF(AB870=$C$8,"-",FORECAST($C$8-AB870,Инклинометрия!$B$2:$B$152,Инклинометрия!$A$2:$A$152)))</f>
        <v>-</v>
      </c>
      <c r="X870" s="88" t="str">
        <f>IF(S870=0,"-",FORECAST($C$8-(S870+AB870),Инклинометрия!$B$2:$B$152,Инклинометрия!$A$2:$A$152))</f>
        <v>-</v>
      </c>
      <c r="Y870" s="88">
        <f>FORECAST($C$8+T870,Инклинометрия!$B$2:$B$152,Инклинометрия!$A$2:$A$152)</f>
        <v>1425</v>
      </c>
      <c r="Z870" s="88">
        <f>IF(R870=0,FORECAST($C$6-T870,Инклинометрия!$B$2:$B$152,Инклинометрия!$A$2:$A$152),FORECAST($C$8,Инклинометрия!$B$2:$B$152,Инклинометрия!$A$2:$A$152))</f>
        <v>1330</v>
      </c>
      <c r="AA870" s="61">
        <f t="shared" si="429"/>
        <v>1400</v>
      </c>
      <c r="AB870" s="62">
        <f t="shared" si="448"/>
        <v>1400</v>
      </c>
      <c r="AC870" s="62">
        <f t="shared" si="430"/>
        <v>0</v>
      </c>
      <c r="AD870" s="65">
        <f>IF(R870=0,FORECAST($C$8,Инклинометрия!$B$2:$B$152,Инклинометрия!$A$2:$A$152),V870)</f>
        <v>1330</v>
      </c>
      <c r="AE870" s="65">
        <f>FORECAST($C$8-(R870+AA870),Инклинометрия!$B$2:$B$152,Инклинометрия!$A$2:$A$152)</f>
        <v>0</v>
      </c>
      <c r="AF870" s="65">
        <f>IF(AB870=0,"-",FORECAST($C$8,Инклинометрия!$B$2:$B$152,Инклинометрия!$A$2:$A$152))</f>
        <v>1330</v>
      </c>
      <c r="AG870" s="65">
        <f>IF(AB870=0,"-",FORECAST($C$8-AB870,Инклинометрия!$B$2:$B$152,Инклинометрия!$A$2:$A$152))</f>
        <v>0</v>
      </c>
      <c r="AH870" s="65" t="str">
        <f>IF(AC870=0,"-",FORECAST($C$8+AC870,Инклинометрия!$B$2:$B$152,Инклинометрия!$A$2:$A$152))</f>
        <v>-</v>
      </c>
      <c r="AI870" s="89" t="str">
        <f>IF(AC870=0,"-",FORECAST($C$8,Инклинометрия!$B$2:$B$152,Инклинометрия!$A$2:$A$152))</f>
        <v>-</v>
      </c>
      <c r="AJ870" s="28"/>
      <c r="AK870" s="67">
        <f t="shared" si="449"/>
        <v>0</v>
      </c>
      <c r="AL870" s="28">
        <f t="shared" si="450"/>
        <v>0</v>
      </c>
      <c r="AM870" s="28">
        <f t="shared" si="451"/>
        <v>0.1</v>
      </c>
      <c r="AN870" s="26">
        <f t="shared" si="452"/>
        <v>0.1</v>
      </c>
      <c r="AO870" s="87">
        <f t="shared" si="453"/>
        <v>145626.51678434567</v>
      </c>
      <c r="AP870" s="87">
        <f t="shared" si="431"/>
        <v>44301.516784345658</v>
      </c>
      <c r="AQ870" s="66">
        <f t="shared" si="432"/>
        <v>14695380</v>
      </c>
      <c r="AR870" s="66">
        <f t="shared" si="433"/>
        <v>14695380</v>
      </c>
      <c r="AS870" s="66">
        <f t="shared" si="434"/>
        <v>784800</v>
      </c>
      <c r="AT870" s="45">
        <f t="shared" si="438"/>
        <v>15625806.516784346</v>
      </c>
      <c r="AU870" s="75"/>
    </row>
    <row r="871" spans="2:47" x14ac:dyDescent="0.3">
      <c r="B871" s="41">
        <f t="shared" si="439"/>
        <v>4205</v>
      </c>
      <c r="C871" s="8">
        <f t="shared" si="454"/>
        <v>42.050000000000004</v>
      </c>
      <c r="D871" s="73">
        <f t="shared" si="435"/>
        <v>56.241875000000007</v>
      </c>
      <c r="E871" s="29">
        <f t="shared" si="457"/>
        <v>13928.127694098232</v>
      </c>
      <c r="F871" s="29">
        <f t="shared" si="440"/>
        <v>16.561388459095621</v>
      </c>
      <c r="G871" s="29">
        <f t="shared" si="455"/>
        <v>22.150857064040391</v>
      </c>
      <c r="H871" s="17">
        <f t="shared" si="441"/>
        <v>18628.870790856243</v>
      </c>
      <c r="I871" s="29">
        <f t="shared" si="442"/>
        <v>2.2250485660981263</v>
      </c>
      <c r="J871" s="29">
        <f t="shared" si="436"/>
        <v>20.847057720370817</v>
      </c>
      <c r="K871" s="39">
        <f t="shared" si="443"/>
        <v>1400</v>
      </c>
      <c r="L871" s="49">
        <f t="shared" si="426"/>
        <v>0</v>
      </c>
      <c r="M871" s="48">
        <f t="shared" si="427"/>
        <v>4.2266987561397071</v>
      </c>
      <c r="N871" s="51">
        <f t="shared" si="437"/>
        <v>0</v>
      </c>
      <c r="O871" s="54">
        <f t="shared" si="456"/>
        <v>18.880500609176615</v>
      </c>
      <c r="P871" s="34">
        <f t="shared" si="444"/>
        <v>1.7671458676442586</v>
      </c>
      <c r="Q871" s="30">
        <f t="shared" si="445"/>
        <v>0</v>
      </c>
      <c r="R871" s="58">
        <f t="shared" si="446"/>
        <v>0</v>
      </c>
      <c r="S871" s="58">
        <f t="shared" si="447"/>
        <v>0</v>
      </c>
      <c r="T871" s="58">
        <f t="shared" si="428"/>
        <v>100</v>
      </c>
      <c r="U871" s="88" t="str">
        <f>IF(R871=0,"-",FORECAST($C$8,Инклинометрия!$B$2:$B$152,Инклинометрия!$A$2:$A$152))</f>
        <v>-</v>
      </c>
      <c r="V871" s="88" t="str">
        <f>IF(R871=0,"-",FORECAST($C$8-R871,Инклинометрия!$B$2:$B$152,Инклинометрия!$A$2:$A$152))</f>
        <v>-</v>
      </c>
      <c r="W871" s="88" t="str">
        <f>IF(R871&gt;0,FORECAST($C$8,Инклинометрия!$B$2:$B$152,Инклинометрия!$A$2:$A$152),IF(AB871=$C$8,"-",FORECAST($C$8-AB871,Инклинометрия!$B$2:$B$152,Инклинометрия!$A$2:$A$152)))</f>
        <v>-</v>
      </c>
      <c r="X871" s="88" t="str">
        <f>IF(S871=0,"-",FORECAST($C$8-(S871+AB871),Инклинометрия!$B$2:$B$152,Инклинометрия!$A$2:$A$152))</f>
        <v>-</v>
      </c>
      <c r="Y871" s="88">
        <f>FORECAST($C$8+T871,Инклинометрия!$B$2:$B$152,Инклинометрия!$A$2:$A$152)</f>
        <v>1425</v>
      </c>
      <c r="Z871" s="88">
        <f>IF(R871=0,FORECAST($C$6-T871,Инклинометрия!$B$2:$B$152,Инклинометрия!$A$2:$A$152),FORECAST($C$8,Инклинометрия!$B$2:$B$152,Инклинометрия!$A$2:$A$152))</f>
        <v>1330</v>
      </c>
      <c r="AA871" s="61">
        <f t="shared" si="429"/>
        <v>1400</v>
      </c>
      <c r="AB871" s="62">
        <f t="shared" si="448"/>
        <v>1400</v>
      </c>
      <c r="AC871" s="62">
        <f t="shared" si="430"/>
        <v>0</v>
      </c>
      <c r="AD871" s="65">
        <f>IF(R871=0,FORECAST($C$8,Инклинометрия!$B$2:$B$152,Инклинометрия!$A$2:$A$152),V871)</f>
        <v>1330</v>
      </c>
      <c r="AE871" s="65">
        <f>FORECAST($C$8-(R871+AA871),Инклинометрия!$B$2:$B$152,Инклинометрия!$A$2:$A$152)</f>
        <v>0</v>
      </c>
      <c r="AF871" s="65">
        <f>IF(AB871=0,"-",FORECAST($C$8,Инклинометрия!$B$2:$B$152,Инклинометрия!$A$2:$A$152))</f>
        <v>1330</v>
      </c>
      <c r="AG871" s="65">
        <f>IF(AB871=0,"-",FORECAST($C$8-AB871,Инклинометрия!$B$2:$B$152,Инклинометрия!$A$2:$A$152))</f>
        <v>0</v>
      </c>
      <c r="AH871" s="65" t="str">
        <f>IF(AC871=0,"-",FORECAST($C$8+AC871,Инклинометрия!$B$2:$B$152,Инклинометрия!$A$2:$A$152))</f>
        <v>-</v>
      </c>
      <c r="AI871" s="89" t="str">
        <f>IF(AC871=0,"-",FORECAST($C$8,Инклинометрия!$B$2:$B$152,Инклинометрия!$A$2:$A$152))</f>
        <v>-</v>
      </c>
      <c r="AJ871" s="28"/>
      <c r="AK871" s="67">
        <f t="shared" si="449"/>
        <v>0</v>
      </c>
      <c r="AL871" s="28">
        <f t="shared" si="450"/>
        <v>0</v>
      </c>
      <c r="AM871" s="28">
        <f t="shared" si="451"/>
        <v>0.1</v>
      </c>
      <c r="AN871" s="26">
        <f t="shared" si="452"/>
        <v>0.1</v>
      </c>
      <c r="AO871" s="87">
        <f t="shared" si="453"/>
        <v>145626.51678434567</v>
      </c>
      <c r="AP871" s="87">
        <f t="shared" si="431"/>
        <v>44301.516784345658</v>
      </c>
      <c r="AQ871" s="66">
        <f t="shared" si="432"/>
        <v>14695380</v>
      </c>
      <c r="AR871" s="66">
        <f t="shared" si="433"/>
        <v>14695380</v>
      </c>
      <c r="AS871" s="66">
        <f t="shared" si="434"/>
        <v>784800</v>
      </c>
      <c r="AT871" s="45">
        <f t="shared" si="438"/>
        <v>15625806.516784346</v>
      </c>
      <c r="AU871" s="75"/>
    </row>
    <row r="872" spans="2:47" x14ac:dyDescent="0.3">
      <c r="B872" s="41">
        <f t="shared" si="439"/>
        <v>4210</v>
      </c>
      <c r="C872" s="8">
        <f t="shared" si="454"/>
        <v>42.1</v>
      </c>
      <c r="D872" s="73">
        <f t="shared" si="435"/>
        <v>56.308750000000003</v>
      </c>
      <c r="E872" s="29">
        <f t="shared" si="457"/>
        <v>13944.689082557325</v>
      </c>
      <c r="F872" s="29">
        <f t="shared" si="440"/>
        <v>16.561388459093266</v>
      </c>
      <c r="G872" s="29">
        <f t="shared" si="455"/>
        <v>22.15085706403724</v>
      </c>
      <c r="H872" s="17">
        <f t="shared" si="441"/>
        <v>18651.021647920279</v>
      </c>
      <c r="I872" s="29">
        <f t="shared" si="442"/>
        <v>2.2250485660981263</v>
      </c>
      <c r="J872" s="29">
        <f t="shared" si="436"/>
        <v>20.847057720369335</v>
      </c>
      <c r="K872" s="39">
        <f t="shared" si="443"/>
        <v>1400</v>
      </c>
      <c r="L872" s="49">
        <f t="shared" si="426"/>
        <v>0</v>
      </c>
      <c r="M872" s="48">
        <f t="shared" si="427"/>
        <v>4.2266987561397071</v>
      </c>
      <c r="N872" s="51">
        <f t="shared" si="437"/>
        <v>0</v>
      </c>
      <c r="O872" s="54">
        <f t="shared" si="456"/>
        <v>18.880500609176615</v>
      </c>
      <c r="P872" s="34">
        <f t="shared" si="444"/>
        <v>1.7671458676442586</v>
      </c>
      <c r="Q872" s="30">
        <f t="shared" si="445"/>
        <v>0</v>
      </c>
      <c r="R872" s="58">
        <f t="shared" si="446"/>
        <v>0</v>
      </c>
      <c r="S872" s="58">
        <f t="shared" si="447"/>
        <v>0</v>
      </c>
      <c r="T872" s="58">
        <f t="shared" si="428"/>
        <v>100</v>
      </c>
      <c r="U872" s="88" t="str">
        <f>IF(R872=0,"-",FORECAST($C$8,Инклинометрия!$B$2:$B$152,Инклинометрия!$A$2:$A$152))</f>
        <v>-</v>
      </c>
      <c r="V872" s="88" t="str">
        <f>IF(R872=0,"-",FORECAST($C$8-R872,Инклинометрия!$B$2:$B$152,Инклинометрия!$A$2:$A$152))</f>
        <v>-</v>
      </c>
      <c r="W872" s="88" t="str">
        <f>IF(R872&gt;0,FORECAST($C$8,Инклинометрия!$B$2:$B$152,Инклинометрия!$A$2:$A$152),IF(AB872=$C$8,"-",FORECAST($C$8-AB872,Инклинометрия!$B$2:$B$152,Инклинометрия!$A$2:$A$152)))</f>
        <v>-</v>
      </c>
      <c r="X872" s="88" t="str">
        <f>IF(S872=0,"-",FORECAST($C$8-(S872+AB872),Инклинометрия!$B$2:$B$152,Инклинометрия!$A$2:$A$152))</f>
        <v>-</v>
      </c>
      <c r="Y872" s="88">
        <f>FORECAST($C$8+T872,Инклинометрия!$B$2:$B$152,Инклинометрия!$A$2:$A$152)</f>
        <v>1425</v>
      </c>
      <c r="Z872" s="88">
        <f>IF(R872=0,FORECAST($C$6-T872,Инклинометрия!$B$2:$B$152,Инклинометрия!$A$2:$A$152),FORECAST($C$8,Инклинометрия!$B$2:$B$152,Инклинометрия!$A$2:$A$152))</f>
        <v>1330</v>
      </c>
      <c r="AA872" s="61">
        <f t="shared" si="429"/>
        <v>1400</v>
      </c>
      <c r="AB872" s="62">
        <f t="shared" si="448"/>
        <v>1400</v>
      </c>
      <c r="AC872" s="62">
        <f t="shared" si="430"/>
        <v>0</v>
      </c>
      <c r="AD872" s="65">
        <f>IF(R872=0,FORECAST($C$8,Инклинометрия!$B$2:$B$152,Инклинометрия!$A$2:$A$152),V872)</f>
        <v>1330</v>
      </c>
      <c r="AE872" s="65">
        <f>FORECAST($C$8-(R872+AA872),Инклинометрия!$B$2:$B$152,Инклинометрия!$A$2:$A$152)</f>
        <v>0</v>
      </c>
      <c r="AF872" s="65">
        <f>IF(AB872=0,"-",FORECAST($C$8,Инклинометрия!$B$2:$B$152,Инклинометрия!$A$2:$A$152))</f>
        <v>1330</v>
      </c>
      <c r="AG872" s="65">
        <f>IF(AB872=0,"-",FORECAST($C$8-AB872,Инклинометрия!$B$2:$B$152,Инклинометрия!$A$2:$A$152))</f>
        <v>0</v>
      </c>
      <c r="AH872" s="65" t="str">
        <f>IF(AC872=0,"-",FORECAST($C$8+AC872,Инклинометрия!$B$2:$B$152,Инклинометрия!$A$2:$A$152))</f>
        <v>-</v>
      </c>
      <c r="AI872" s="89" t="str">
        <f>IF(AC872=0,"-",FORECAST($C$8,Инклинометрия!$B$2:$B$152,Инклинометрия!$A$2:$A$152))</f>
        <v>-</v>
      </c>
      <c r="AJ872" s="28"/>
      <c r="AK872" s="67">
        <f t="shared" si="449"/>
        <v>0</v>
      </c>
      <c r="AL872" s="28">
        <f t="shared" si="450"/>
        <v>0</v>
      </c>
      <c r="AM872" s="28">
        <f t="shared" si="451"/>
        <v>0.1</v>
      </c>
      <c r="AN872" s="26">
        <f t="shared" si="452"/>
        <v>0.1</v>
      </c>
      <c r="AO872" s="87">
        <f t="shared" si="453"/>
        <v>145626.51678434567</v>
      </c>
      <c r="AP872" s="87">
        <f t="shared" si="431"/>
        <v>44301.516784345658</v>
      </c>
      <c r="AQ872" s="66">
        <f t="shared" si="432"/>
        <v>14695380</v>
      </c>
      <c r="AR872" s="66">
        <f t="shared" si="433"/>
        <v>14695380</v>
      </c>
      <c r="AS872" s="66">
        <f t="shared" si="434"/>
        <v>784800</v>
      </c>
      <c r="AT872" s="45">
        <f t="shared" si="438"/>
        <v>15625806.516784346</v>
      </c>
      <c r="AU872" s="75"/>
    </row>
    <row r="873" spans="2:47" x14ac:dyDescent="0.3">
      <c r="B873" s="41">
        <f t="shared" si="439"/>
        <v>4215</v>
      </c>
      <c r="C873" s="8">
        <f t="shared" si="454"/>
        <v>42.15</v>
      </c>
      <c r="D873" s="73">
        <f t="shared" si="435"/>
        <v>56.375624999999999</v>
      </c>
      <c r="E873" s="29">
        <f t="shared" si="457"/>
        <v>13961.250471016419</v>
      </c>
      <c r="F873" s="29">
        <f t="shared" si="440"/>
        <v>16.561388459093266</v>
      </c>
      <c r="G873" s="29">
        <f t="shared" si="455"/>
        <v>22.15085706403724</v>
      </c>
      <c r="H873" s="17">
        <f t="shared" si="441"/>
        <v>18673.172504984315</v>
      </c>
      <c r="I873" s="29">
        <f t="shared" si="442"/>
        <v>2.2250485660981263</v>
      </c>
      <c r="J873" s="29">
        <f t="shared" si="436"/>
        <v>20.847057720369335</v>
      </c>
      <c r="K873" s="39">
        <f t="shared" si="443"/>
        <v>1400</v>
      </c>
      <c r="L873" s="49">
        <f t="shared" si="426"/>
        <v>0</v>
      </c>
      <c r="M873" s="48">
        <f t="shared" si="427"/>
        <v>4.2266987561397071</v>
      </c>
      <c r="N873" s="51">
        <f t="shared" si="437"/>
        <v>0</v>
      </c>
      <c r="O873" s="54">
        <f t="shared" si="456"/>
        <v>18.880500609176615</v>
      </c>
      <c r="P873" s="34">
        <f t="shared" si="444"/>
        <v>1.7671458676442586</v>
      </c>
      <c r="Q873" s="30">
        <f t="shared" si="445"/>
        <v>0</v>
      </c>
      <c r="R873" s="58">
        <f t="shared" si="446"/>
        <v>0</v>
      </c>
      <c r="S873" s="58">
        <f t="shared" si="447"/>
        <v>0</v>
      </c>
      <c r="T873" s="58">
        <f t="shared" si="428"/>
        <v>100</v>
      </c>
      <c r="U873" s="88" t="str">
        <f>IF(R873=0,"-",FORECAST($C$8,Инклинометрия!$B$2:$B$152,Инклинометрия!$A$2:$A$152))</f>
        <v>-</v>
      </c>
      <c r="V873" s="88" t="str">
        <f>IF(R873=0,"-",FORECAST($C$8-R873,Инклинометрия!$B$2:$B$152,Инклинометрия!$A$2:$A$152))</f>
        <v>-</v>
      </c>
      <c r="W873" s="88" t="str">
        <f>IF(R873&gt;0,FORECAST($C$8,Инклинометрия!$B$2:$B$152,Инклинометрия!$A$2:$A$152),IF(AB873=$C$8,"-",FORECAST($C$8-AB873,Инклинометрия!$B$2:$B$152,Инклинометрия!$A$2:$A$152)))</f>
        <v>-</v>
      </c>
      <c r="X873" s="88" t="str">
        <f>IF(S873=0,"-",FORECAST($C$8-(S873+AB873),Инклинометрия!$B$2:$B$152,Инклинометрия!$A$2:$A$152))</f>
        <v>-</v>
      </c>
      <c r="Y873" s="88">
        <f>FORECAST($C$8+T873,Инклинометрия!$B$2:$B$152,Инклинометрия!$A$2:$A$152)</f>
        <v>1425</v>
      </c>
      <c r="Z873" s="88">
        <f>IF(R873=0,FORECAST($C$6-T873,Инклинометрия!$B$2:$B$152,Инклинометрия!$A$2:$A$152),FORECAST($C$8,Инклинометрия!$B$2:$B$152,Инклинометрия!$A$2:$A$152))</f>
        <v>1330</v>
      </c>
      <c r="AA873" s="61">
        <f t="shared" si="429"/>
        <v>1400</v>
      </c>
      <c r="AB873" s="62">
        <f t="shared" si="448"/>
        <v>1400</v>
      </c>
      <c r="AC873" s="62">
        <f t="shared" si="430"/>
        <v>0</v>
      </c>
      <c r="AD873" s="65">
        <f>IF(R873=0,FORECAST($C$8,Инклинометрия!$B$2:$B$152,Инклинометрия!$A$2:$A$152),V873)</f>
        <v>1330</v>
      </c>
      <c r="AE873" s="65">
        <f>FORECAST($C$8-(R873+AA873),Инклинометрия!$B$2:$B$152,Инклинометрия!$A$2:$A$152)</f>
        <v>0</v>
      </c>
      <c r="AF873" s="65">
        <f>IF(AB873=0,"-",FORECAST($C$8,Инклинометрия!$B$2:$B$152,Инклинометрия!$A$2:$A$152))</f>
        <v>1330</v>
      </c>
      <c r="AG873" s="65">
        <f>IF(AB873=0,"-",FORECAST($C$8-AB873,Инклинометрия!$B$2:$B$152,Инклинометрия!$A$2:$A$152))</f>
        <v>0</v>
      </c>
      <c r="AH873" s="65" t="str">
        <f>IF(AC873=0,"-",FORECAST($C$8+AC873,Инклинометрия!$B$2:$B$152,Инклинометрия!$A$2:$A$152))</f>
        <v>-</v>
      </c>
      <c r="AI873" s="89" t="str">
        <f>IF(AC873=0,"-",FORECAST($C$8,Инклинометрия!$B$2:$B$152,Инклинометрия!$A$2:$A$152))</f>
        <v>-</v>
      </c>
      <c r="AJ873" s="28"/>
      <c r="AK873" s="67">
        <f t="shared" si="449"/>
        <v>0</v>
      </c>
      <c r="AL873" s="28">
        <f t="shared" si="450"/>
        <v>0</v>
      </c>
      <c r="AM873" s="28">
        <f t="shared" si="451"/>
        <v>0.1</v>
      </c>
      <c r="AN873" s="26">
        <f t="shared" si="452"/>
        <v>0.1</v>
      </c>
      <c r="AO873" s="87">
        <f t="shared" si="453"/>
        <v>145626.51678434567</v>
      </c>
      <c r="AP873" s="87">
        <f t="shared" si="431"/>
        <v>44301.516784345658</v>
      </c>
      <c r="AQ873" s="66">
        <f t="shared" si="432"/>
        <v>14695380</v>
      </c>
      <c r="AR873" s="66">
        <f t="shared" si="433"/>
        <v>14695380</v>
      </c>
      <c r="AS873" s="66">
        <f t="shared" si="434"/>
        <v>784800</v>
      </c>
      <c r="AT873" s="45">
        <f t="shared" si="438"/>
        <v>15625806.516784346</v>
      </c>
      <c r="AU873" s="75"/>
    </row>
    <row r="874" spans="2:47" x14ac:dyDescent="0.3">
      <c r="B874" s="41">
        <f t="shared" si="439"/>
        <v>4220</v>
      </c>
      <c r="C874" s="8">
        <f t="shared" si="454"/>
        <v>42.2</v>
      </c>
      <c r="D874" s="73">
        <f t="shared" si="435"/>
        <v>56.442500000000003</v>
      </c>
      <c r="E874" s="29">
        <f t="shared" si="457"/>
        <v>13977.811859475514</v>
      </c>
      <c r="F874" s="29">
        <f t="shared" si="440"/>
        <v>16.561388459095621</v>
      </c>
      <c r="G874" s="29">
        <f t="shared" si="455"/>
        <v>22.150857064040391</v>
      </c>
      <c r="H874" s="17">
        <f t="shared" si="441"/>
        <v>18695.323362048355</v>
      </c>
      <c r="I874" s="29">
        <f t="shared" si="442"/>
        <v>2.2250485660981263</v>
      </c>
      <c r="J874" s="29">
        <f t="shared" si="436"/>
        <v>20.847057720370817</v>
      </c>
      <c r="K874" s="39">
        <f t="shared" si="443"/>
        <v>1400</v>
      </c>
      <c r="L874" s="49">
        <f t="shared" si="426"/>
        <v>0</v>
      </c>
      <c r="M874" s="48">
        <f t="shared" si="427"/>
        <v>4.2266987561397071</v>
      </c>
      <c r="N874" s="51">
        <f t="shared" si="437"/>
        <v>0</v>
      </c>
      <c r="O874" s="54">
        <f t="shared" si="456"/>
        <v>18.880500609176615</v>
      </c>
      <c r="P874" s="34">
        <f t="shared" si="444"/>
        <v>1.7671458676442586</v>
      </c>
      <c r="Q874" s="30">
        <f t="shared" si="445"/>
        <v>0</v>
      </c>
      <c r="R874" s="58">
        <f t="shared" si="446"/>
        <v>0</v>
      </c>
      <c r="S874" s="58">
        <f t="shared" si="447"/>
        <v>0</v>
      </c>
      <c r="T874" s="58">
        <f t="shared" si="428"/>
        <v>100</v>
      </c>
      <c r="U874" s="88" t="str">
        <f>IF(R874=0,"-",FORECAST($C$8,Инклинометрия!$B$2:$B$152,Инклинометрия!$A$2:$A$152))</f>
        <v>-</v>
      </c>
      <c r="V874" s="88" t="str">
        <f>IF(R874=0,"-",FORECAST($C$8-R874,Инклинометрия!$B$2:$B$152,Инклинометрия!$A$2:$A$152))</f>
        <v>-</v>
      </c>
      <c r="W874" s="88" t="str">
        <f>IF(R874&gt;0,FORECAST($C$8,Инклинометрия!$B$2:$B$152,Инклинометрия!$A$2:$A$152),IF(AB874=$C$8,"-",FORECAST($C$8-AB874,Инклинометрия!$B$2:$B$152,Инклинометрия!$A$2:$A$152)))</f>
        <v>-</v>
      </c>
      <c r="X874" s="88" t="str">
        <f>IF(S874=0,"-",FORECAST($C$8-(S874+AB874),Инклинометрия!$B$2:$B$152,Инклинометрия!$A$2:$A$152))</f>
        <v>-</v>
      </c>
      <c r="Y874" s="88">
        <f>FORECAST($C$8+T874,Инклинометрия!$B$2:$B$152,Инклинометрия!$A$2:$A$152)</f>
        <v>1425</v>
      </c>
      <c r="Z874" s="88">
        <f>IF(R874=0,FORECAST($C$6-T874,Инклинометрия!$B$2:$B$152,Инклинометрия!$A$2:$A$152),FORECAST($C$8,Инклинометрия!$B$2:$B$152,Инклинометрия!$A$2:$A$152))</f>
        <v>1330</v>
      </c>
      <c r="AA874" s="61">
        <f t="shared" si="429"/>
        <v>1400</v>
      </c>
      <c r="AB874" s="62">
        <f t="shared" si="448"/>
        <v>1400</v>
      </c>
      <c r="AC874" s="62">
        <f t="shared" si="430"/>
        <v>0</v>
      </c>
      <c r="AD874" s="65">
        <f>IF(R874=0,FORECAST($C$8,Инклинометрия!$B$2:$B$152,Инклинометрия!$A$2:$A$152),V874)</f>
        <v>1330</v>
      </c>
      <c r="AE874" s="65">
        <f>FORECAST($C$8-(R874+AA874),Инклинометрия!$B$2:$B$152,Инклинометрия!$A$2:$A$152)</f>
        <v>0</v>
      </c>
      <c r="AF874" s="65">
        <f>IF(AB874=0,"-",FORECAST($C$8,Инклинометрия!$B$2:$B$152,Инклинометрия!$A$2:$A$152))</f>
        <v>1330</v>
      </c>
      <c r="AG874" s="65">
        <f>IF(AB874=0,"-",FORECAST($C$8-AB874,Инклинометрия!$B$2:$B$152,Инклинометрия!$A$2:$A$152))</f>
        <v>0</v>
      </c>
      <c r="AH874" s="65" t="str">
        <f>IF(AC874=0,"-",FORECAST($C$8+AC874,Инклинометрия!$B$2:$B$152,Инклинометрия!$A$2:$A$152))</f>
        <v>-</v>
      </c>
      <c r="AI874" s="89" t="str">
        <f>IF(AC874=0,"-",FORECAST($C$8,Инклинометрия!$B$2:$B$152,Инклинометрия!$A$2:$A$152))</f>
        <v>-</v>
      </c>
      <c r="AJ874" s="28"/>
      <c r="AK874" s="67">
        <f t="shared" si="449"/>
        <v>0</v>
      </c>
      <c r="AL874" s="28">
        <f t="shared" si="450"/>
        <v>0</v>
      </c>
      <c r="AM874" s="28">
        <f t="shared" si="451"/>
        <v>0.1</v>
      </c>
      <c r="AN874" s="26">
        <f t="shared" si="452"/>
        <v>0.1</v>
      </c>
      <c r="AO874" s="87">
        <f t="shared" si="453"/>
        <v>145626.51678434567</v>
      </c>
      <c r="AP874" s="87">
        <f t="shared" si="431"/>
        <v>44301.516784345658</v>
      </c>
      <c r="AQ874" s="66">
        <f t="shared" si="432"/>
        <v>14695380</v>
      </c>
      <c r="AR874" s="66">
        <f t="shared" si="433"/>
        <v>14695380</v>
      </c>
      <c r="AS874" s="66">
        <f t="shared" si="434"/>
        <v>784800</v>
      </c>
      <c r="AT874" s="45">
        <f t="shared" si="438"/>
        <v>15625806.516784346</v>
      </c>
      <c r="AU874" s="75"/>
    </row>
    <row r="875" spans="2:47" x14ac:dyDescent="0.3">
      <c r="B875" s="41">
        <f t="shared" si="439"/>
        <v>4225</v>
      </c>
      <c r="C875" s="8">
        <f t="shared" si="454"/>
        <v>42.25</v>
      </c>
      <c r="D875" s="73">
        <f t="shared" si="435"/>
        <v>56.509374999999999</v>
      </c>
      <c r="E875" s="29">
        <f t="shared" si="457"/>
        <v>13994.373247934607</v>
      </c>
      <c r="F875" s="29">
        <f t="shared" si="440"/>
        <v>16.561388459093266</v>
      </c>
      <c r="G875" s="29">
        <f t="shared" si="455"/>
        <v>22.15085706403724</v>
      </c>
      <c r="H875" s="17">
        <f t="shared" si="441"/>
        <v>18717.474219112391</v>
      </c>
      <c r="I875" s="29">
        <f t="shared" si="442"/>
        <v>2.2250485660981263</v>
      </c>
      <c r="J875" s="29">
        <f t="shared" si="436"/>
        <v>20.847057720369335</v>
      </c>
      <c r="K875" s="39">
        <f t="shared" si="443"/>
        <v>1400</v>
      </c>
      <c r="L875" s="49">
        <f t="shared" si="426"/>
        <v>0</v>
      </c>
      <c r="M875" s="48">
        <f t="shared" si="427"/>
        <v>4.2266987561397071</v>
      </c>
      <c r="N875" s="51">
        <f t="shared" si="437"/>
        <v>0</v>
      </c>
      <c r="O875" s="54">
        <f t="shared" si="456"/>
        <v>18.880500609176615</v>
      </c>
      <c r="P875" s="34">
        <f t="shared" si="444"/>
        <v>1.7671458676442586</v>
      </c>
      <c r="Q875" s="30">
        <f t="shared" si="445"/>
        <v>0</v>
      </c>
      <c r="R875" s="58">
        <f t="shared" si="446"/>
        <v>0</v>
      </c>
      <c r="S875" s="58">
        <f t="shared" si="447"/>
        <v>0</v>
      </c>
      <c r="T875" s="58">
        <f t="shared" si="428"/>
        <v>100</v>
      </c>
      <c r="U875" s="88" t="str">
        <f>IF(R875=0,"-",FORECAST($C$8,Инклинометрия!$B$2:$B$152,Инклинометрия!$A$2:$A$152))</f>
        <v>-</v>
      </c>
      <c r="V875" s="88" t="str">
        <f>IF(R875=0,"-",FORECAST($C$8-R875,Инклинометрия!$B$2:$B$152,Инклинометрия!$A$2:$A$152))</f>
        <v>-</v>
      </c>
      <c r="W875" s="88" t="str">
        <f>IF(R875&gt;0,FORECAST($C$8,Инклинометрия!$B$2:$B$152,Инклинометрия!$A$2:$A$152),IF(AB875=$C$8,"-",FORECAST($C$8-AB875,Инклинометрия!$B$2:$B$152,Инклинометрия!$A$2:$A$152)))</f>
        <v>-</v>
      </c>
      <c r="X875" s="88" t="str">
        <f>IF(S875=0,"-",FORECAST($C$8-(S875+AB875),Инклинометрия!$B$2:$B$152,Инклинометрия!$A$2:$A$152))</f>
        <v>-</v>
      </c>
      <c r="Y875" s="88">
        <f>FORECAST($C$8+T875,Инклинометрия!$B$2:$B$152,Инклинометрия!$A$2:$A$152)</f>
        <v>1425</v>
      </c>
      <c r="Z875" s="88">
        <f>IF(R875=0,FORECAST($C$6-T875,Инклинометрия!$B$2:$B$152,Инклинометрия!$A$2:$A$152),FORECAST($C$8,Инклинометрия!$B$2:$B$152,Инклинометрия!$A$2:$A$152))</f>
        <v>1330</v>
      </c>
      <c r="AA875" s="61">
        <f t="shared" si="429"/>
        <v>1400</v>
      </c>
      <c r="AB875" s="62">
        <f t="shared" si="448"/>
        <v>1400</v>
      </c>
      <c r="AC875" s="62">
        <f t="shared" si="430"/>
        <v>0</v>
      </c>
      <c r="AD875" s="65">
        <f>IF(R875=0,FORECAST($C$8,Инклинометрия!$B$2:$B$152,Инклинометрия!$A$2:$A$152),V875)</f>
        <v>1330</v>
      </c>
      <c r="AE875" s="65">
        <f>FORECAST($C$8-(R875+AA875),Инклинометрия!$B$2:$B$152,Инклинометрия!$A$2:$A$152)</f>
        <v>0</v>
      </c>
      <c r="AF875" s="65">
        <f>IF(AB875=0,"-",FORECAST($C$8,Инклинометрия!$B$2:$B$152,Инклинометрия!$A$2:$A$152))</f>
        <v>1330</v>
      </c>
      <c r="AG875" s="65">
        <f>IF(AB875=0,"-",FORECAST($C$8-AB875,Инклинометрия!$B$2:$B$152,Инклинометрия!$A$2:$A$152))</f>
        <v>0</v>
      </c>
      <c r="AH875" s="65" t="str">
        <f>IF(AC875=0,"-",FORECAST($C$8+AC875,Инклинометрия!$B$2:$B$152,Инклинометрия!$A$2:$A$152))</f>
        <v>-</v>
      </c>
      <c r="AI875" s="89" t="str">
        <f>IF(AC875=0,"-",FORECAST($C$8,Инклинометрия!$B$2:$B$152,Инклинометрия!$A$2:$A$152))</f>
        <v>-</v>
      </c>
      <c r="AJ875" s="28"/>
      <c r="AK875" s="67">
        <f t="shared" si="449"/>
        <v>0</v>
      </c>
      <c r="AL875" s="28">
        <f t="shared" si="450"/>
        <v>0</v>
      </c>
      <c r="AM875" s="28">
        <f t="shared" si="451"/>
        <v>0.1</v>
      </c>
      <c r="AN875" s="26">
        <f t="shared" si="452"/>
        <v>0.1</v>
      </c>
      <c r="AO875" s="87">
        <f t="shared" si="453"/>
        <v>145626.51678434567</v>
      </c>
      <c r="AP875" s="87">
        <f t="shared" si="431"/>
        <v>44301.516784345658</v>
      </c>
      <c r="AQ875" s="66">
        <f t="shared" si="432"/>
        <v>14695380</v>
      </c>
      <c r="AR875" s="66">
        <f t="shared" si="433"/>
        <v>14695380</v>
      </c>
      <c r="AS875" s="66">
        <f t="shared" si="434"/>
        <v>784800</v>
      </c>
      <c r="AT875" s="45">
        <f t="shared" si="438"/>
        <v>15625806.516784346</v>
      </c>
      <c r="AU875" s="75"/>
    </row>
    <row r="876" spans="2:47" x14ac:dyDescent="0.3">
      <c r="B876" s="41">
        <f t="shared" si="439"/>
        <v>4230</v>
      </c>
      <c r="C876" s="8">
        <f t="shared" si="454"/>
        <v>42.300000000000004</v>
      </c>
      <c r="D876" s="73">
        <f t="shared" si="435"/>
        <v>56.576250000000009</v>
      </c>
      <c r="E876" s="29">
        <f t="shared" si="457"/>
        <v>14010.934636393702</v>
      </c>
      <c r="F876" s="29">
        <f t="shared" si="440"/>
        <v>16.561388459095621</v>
      </c>
      <c r="G876" s="29">
        <f t="shared" si="455"/>
        <v>22.150857064040391</v>
      </c>
      <c r="H876" s="17">
        <f t="shared" si="441"/>
        <v>18739.625076176431</v>
      </c>
      <c r="I876" s="29">
        <f t="shared" si="442"/>
        <v>2.2250485660981263</v>
      </c>
      <c r="J876" s="29">
        <f t="shared" si="436"/>
        <v>20.847057720370817</v>
      </c>
      <c r="K876" s="39">
        <f t="shared" si="443"/>
        <v>1400</v>
      </c>
      <c r="L876" s="49">
        <f t="shared" si="426"/>
        <v>0</v>
      </c>
      <c r="M876" s="48">
        <f t="shared" si="427"/>
        <v>4.2266987561397071</v>
      </c>
      <c r="N876" s="51">
        <f t="shared" si="437"/>
        <v>0</v>
      </c>
      <c r="O876" s="54">
        <f t="shared" si="456"/>
        <v>18.880500609176615</v>
      </c>
      <c r="P876" s="34">
        <f t="shared" si="444"/>
        <v>1.7671458676442586</v>
      </c>
      <c r="Q876" s="30">
        <f t="shared" si="445"/>
        <v>0</v>
      </c>
      <c r="R876" s="58">
        <f t="shared" si="446"/>
        <v>0</v>
      </c>
      <c r="S876" s="58">
        <f t="shared" si="447"/>
        <v>0</v>
      </c>
      <c r="T876" s="58">
        <f t="shared" si="428"/>
        <v>100</v>
      </c>
      <c r="U876" s="88" t="str">
        <f>IF(R876=0,"-",FORECAST($C$8,Инклинометрия!$B$2:$B$152,Инклинометрия!$A$2:$A$152))</f>
        <v>-</v>
      </c>
      <c r="V876" s="88" t="str">
        <f>IF(R876=0,"-",FORECAST($C$8-R876,Инклинометрия!$B$2:$B$152,Инклинометрия!$A$2:$A$152))</f>
        <v>-</v>
      </c>
      <c r="W876" s="88" t="str">
        <f>IF(R876&gt;0,FORECAST($C$8,Инклинометрия!$B$2:$B$152,Инклинометрия!$A$2:$A$152),IF(AB876=$C$8,"-",FORECAST($C$8-AB876,Инклинометрия!$B$2:$B$152,Инклинометрия!$A$2:$A$152)))</f>
        <v>-</v>
      </c>
      <c r="X876" s="88" t="str">
        <f>IF(S876=0,"-",FORECAST($C$8-(S876+AB876),Инклинометрия!$B$2:$B$152,Инклинометрия!$A$2:$A$152))</f>
        <v>-</v>
      </c>
      <c r="Y876" s="88">
        <f>FORECAST($C$8+T876,Инклинометрия!$B$2:$B$152,Инклинометрия!$A$2:$A$152)</f>
        <v>1425</v>
      </c>
      <c r="Z876" s="88">
        <f>IF(R876=0,FORECAST($C$6-T876,Инклинометрия!$B$2:$B$152,Инклинометрия!$A$2:$A$152),FORECAST($C$8,Инклинометрия!$B$2:$B$152,Инклинометрия!$A$2:$A$152))</f>
        <v>1330</v>
      </c>
      <c r="AA876" s="61">
        <f t="shared" si="429"/>
        <v>1400</v>
      </c>
      <c r="AB876" s="62">
        <f t="shared" si="448"/>
        <v>1400</v>
      </c>
      <c r="AC876" s="62">
        <f t="shared" si="430"/>
        <v>0</v>
      </c>
      <c r="AD876" s="65">
        <f>IF(R876=0,FORECAST($C$8,Инклинометрия!$B$2:$B$152,Инклинометрия!$A$2:$A$152),V876)</f>
        <v>1330</v>
      </c>
      <c r="AE876" s="65">
        <f>FORECAST($C$8-(R876+AA876),Инклинометрия!$B$2:$B$152,Инклинометрия!$A$2:$A$152)</f>
        <v>0</v>
      </c>
      <c r="AF876" s="65">
        <f>IF(AB876=0,"-",FORECAST($C$8,Инклинометрия!$B$2:$B$152,Инклинометрия!$A$2:$A$152))</f>
        <v>1330</v>
      </c>
      <c r="AG876" s="65">
        <f>IF(AB876=0,"-",FORECAST($C$8-AB876,Инклинометрия!$B$2:$B$152,Инклинометрия!$A$2:$A$152))</f>
        <v>0</v>
      </c>
      <c r="AH876" s="65" t="str">
        <f>IF(AC876=0,"-",FORECAST($C$8+AC876,Инклинометрия!$B$2:$B$152,Инклинометрия!$A$2:$A$152))</f>
        <v>-</v>
      </c>
      <c r="AI876" s="89" t="str">
        <f>IF(AC876=0,"-",FORECAST($C$8,Инклинометрия!$B$2:$B$152,Инклинометрия!$A$2:$A$152))</f>
        <v>-</v>
      </c>
      <c r="AJ876" s="28"/>
      <c r="AK876" s="67">
        <f t="shared" si="449"/>
        <v>0</v>
      </c>
      <c r="AL876" s="28">
        <f t="shared" si="450"/>
        <v>0</v>
      </c>
      <c r="AM876" s="28">
        <f t="shared" si="451"/>
        <v>0.1</v>
      </c>
      <c r="AN876" s="26">
        <f t="shared" si="452"/>
        <v>0.1</v>
      </c>
      <c r="AO876" s="87">
        <f t="shared" si="453"/>
        <v>145626.51678434567</v>
      </c>
      <c r="AP876" s="87">
        <f t="shared" si="431"/>
        <v>44301.516784345658</v>
      </c>
      <c r="AQ876" s="66">
        <f t="shared" si="432"/>
        <v>14695380</v>
      </c>
      <c r="AR876" s="66">
        <f t="shared" si="433"/>
        <v>14695380</v>
      </c>
      <c r="AS876" s="66">
        <f t="shared" si="434"/>
        <v>784800</v>
      </c>
      <c r="AT876" s="45">
        <f t="shared" si="438"/>
        <v>15625806.516784346</v>
      </c>
      <c r="AU876" s="75"/>
    </row>
    <row r="877" spans="2:47" x14ac:dyDescent="0.3">
      <c r="B877" s="41">
        <f t="shared" si="439"/>
        <v>4235</v>
      </c>
      <c r="C877" s="8">
        <f t="shared" si="454"/>
        <v>42.35</v>
      </c>
      <c r="D877" s="73">
        <f t="shared" si="435"/>
        <v>56.643124999999998</v>
      </c>
      <c r="E877" s="29">
        <f t="shared" si="457"/>
        <v>14027.496024852797</v>
      </c>
      <c r="F877" s="29">
        <f t="shared" si="440"/>
        <v>16.561388459093266</v>
      </c>
      <c r="G877" s="29">
        <f t="shared" si="455"/>
        <v>22.15085706403724</v>
      </c>
      <c r="H877" s="17">
        <f t="shared" si="441"/>
        <v>18761.775933240468</v>
      </c>
      <c r="I877" s="29">
        <f t="shared" si="442"/>
        <v>2.2250485660981263</v>
      </c>
      <c r="J877" s="29">
        <f t="shared" si="436"/>
        <v>20.847057720369335</v>
      </c>
      <c r="K877" s="39">
        <f t="shared" si="443"/>
        <v>1400</v>
      </c>
      <c r="L877" s="49">
        <f t="shared" si="426"/>
        <v>0</v>
      </c>
      <c r="M877" s="48">
        <f t="shared" si="427"/>
        <v>4.2266987561397071</v>
      </c>
      <c r="N877" s="51">
        <f t="shared" si="437"/>
        <v>0</v>
      </c>
      <c r="O877" s="54">
        <f t="shared" si="456"/>
        <v>18.880500609176615</v>
      </c>
      <c r="P877" s="34">
        <f t="shared" si="444"/>
        <v>1.7671458676442586</v>
      </c>
      <c r="Q877" s="30">
        <f t="shared" si="445"/>
        <v>0</v>
      </c>
      <c r="R877" s="58">
        <f t="shared" si="446"/>
        <v>0</v>
      </c>
      <c r="S877" s="58">
        <f t="shared" si="447"/>
        <v>0</v>
      </c>
      <c r="T877" s="58">
        <f t="shared" si="428"/>
        <v>100</v>
      </c>
      <c r="U877" s="88" t="str">
        <f>IF(R877=0,"-",FORECAST($C$8,Инклинометрия!$B$2:$B$152,Инклинометрия!$A$2:$A$152))</f>
        <v>-</v>
      </c>
      <c r="V877" s="88" t="str">
        <f>IF(R877=0,"-",FORECAST($C$8-R877,Инклинометрия!$B$2:$B$152,Инклинометрия!$A$2:$A$152))</f>
        <v>-</v>
      </c>
      <c r="W877" s="88" t="str">
        <f>IF(R877&gt;0,FORECAST($C$8,Инклинометрия!$B$2:$B$152,Инклинометрия!$A$2:$A$152),IF(AB877=$C$8,"-",FORECAST($C$8-AB877,Инклинометрия!$B$2:$B$152,Инклинометрия!$A$2:$A$152)))</f>
        <v>-</v>
      </c>
      <c r="X877" s="88" t="str">
        <f>IF(S877=0,"-",FORECAST($C$8-(S877+AB877),Инклинометрия!$B$2:$B$152,Инклинометрия!$A$2:$A$152))</f>
        <v>-</v>
      </c>
      <c r="Y877" s="88">
        <f>FORECAST($C$8+T877,Инклинометрия!$B$2:$B$152,Инклинометрия!$A$2:$A$152)</f>
        <v>1425</v>
      </c>
      <c r="Z877" s="88">
        <f>IF(R877=0,FORECAST($C$6-T877,Инклинометрия!$B$2:$B$152,Инклинометрия!$A$2:$A$152),FORECAST($C$8,Инклинометрия!$B$2:$B$152,Инклинометрия!$A$2:$A$152))</f>
        <v>1330</v>
      </c>
      <c r="AA877" s="61">
        <f t="shared" si="429"/>
        <v>1400</v>
      </c>
      <c r="AB877" s="62">
        <f t="shared" si="448"/>
        <v>1400</v>
      </c>
      <c r="AC877" s="62">
        <f t="shared" si="430"/>
        <v>0</v>
      </c>
      <c r="AD877" s="65">
        <f>IF(R877=0,FORECAST($C$8,Инклинометрия!$B$2:$B$152,Инклинометрия!$A$2:$A$152),V877)</f>
        <v>1330</v>
      </c>
      <c r="AE877" s="65">
        <f>FORECAST($C$8-(R877+AA877),Инклинометрия!$B$2:$B$152,Инклинометрия!$A$2:$A$152)</f>
        <v>0</v>
      </c>
      <c r="AF877" s="65">
        <f>IF(AB877=0,"-",FORECAST($C$8,Инклинометрия!$B$2:$B$152,Инклинометрия!$A$2:$A$152))</f>
        <v>1330</v>
      </c>
      <c r="AG877" s="65">
        <f>IF(AB877=0,"-",FORECAST($C$8-AB877,Инклинометрия!$B$2:$B$152,Инклинометрия!$A$2:$A$152))</f>
        <v>0</v>
      </c>
      <c r="AH877" s="65" t="str">
        <f>IF(AC877=0,"-",FORECAST($C$8+AC877,Инклинометрия!$B$2:$B$152,Инклинометрия!$A$2:$A$152))</f>
        <v>-</v>
      </c>
      <c r="AI877" s="89" t="str">
        <f>IF(AC877=0,"-",FORECAST($C$8,Инклинометрия!$B$2:$B$152,Инклинометрия!$A$2:$A$152))</f>
        <v>-</v>
      </c>
      <c r="AJ877" s="28"/>
      <c r="AK877" s="67">
        <f t="shared" si="449"/>
        <v>0</v>
      </c>
      <c r="AL877" s="28">
        <f t="shared" si="450"/>
        <v>0</v>
      </c>
      <c r="AM877" s="28">
        <f t="shared" si="451"/>
        <v>0.1</v>
      </c>
      <c r="AN877" s="26">
        <f t="shared" si="452"/>
        <v>0.1</v>
      </c>
      <c r="AO877" s="87">
        <f t="shared" si="453"/>
        <v>145626.51678434567</v>
      </c>
      <c r="AP877" s="87">
        <f t="shared" si="431"/>
        <v>44301.516784345658</v>
      </c>
      <c r="AQ877" s="66">
        <f t="shared" si="432"/>
        <v>14695380</v>
      </c>
      <c r="AR877" s="66">
        <f t="shared" si="433"/>
        <v>14695380</v>
      </c>
      <c r="AS877" s="66">
        <f t="shared" si="434"/>
        <v>784800</v>
      </c>
      <c r="AT877" s="45">
        <f t="shared" si="438"/>
        <v>15625806.516784346</v>
      </c>
      <c r="AU877" s="75"/>
    </row>
    <row r="878" spans="2:47" x14ac:dyDescent="0.3">
      <c r="B878" s="41">
        <f t="shared" si="439"/>
        <v>4240</v>
      </c>
      <c r="C878" s="8">
        <f t="shared" si="454"/>
        <v>42.4</v>
      </c>
      <c r="D878" s="73">
        <f t="shared" si="435"/>
        <v>56.71</v>
      </c>
      <c r="E878" s="29">
        <f t="shared" si="457"/>
        <v>14044.05741331189</v>
      </c>
      <c r="F878" s="29">
        <f t="shared" si="440"/>
        <v>16.561388459093266</v>
      </c>
      <c r="G878" s="29">
        <f t="shared" si="455"/>
        <v>22.15085706403724</v>
      </c>
      <c r="H878" s="17">
        <f t="shared" si="441"/>
        <v>18783.926790304504</v>
      </c>
      <c r="I878" s="29">
        <f t="shared" si="442"/>
        <v>2.2250485660981263</v>
      </c>
      <c r="J878" s="29">
        <f t="shared" si="436"/>
        <v>20.847057720369335</v>
      </c>
      <c r="K878" s="39">
        <f t="shared" si="443"/>
        <v>1400</v>
      </c>
      <c r="L878" s="49">
        <f t="shared" si="426"/>
        <v>0</v>
      </c>
      <c r="M878" s="48">
        <f t="shared" si="427"/>
        <v>4.2266987561397071</v>
      </c>
      <c r="N878" s="51">
        <f t="shared" si="437"/>
        <v>0</v>
      </c>
      <c r="O878" s="54">
        <f t="shared" si="456"/>
        <v>18.880500609176615</v>
      </c>
      <c r="P878" s="34">
        <f t="shared" si="444"/>
        <v>1.7671458676442586</v>
      </c>
      <c r="Q878" s="30">
        <f t="shared" si="445"/>
        <v>0</v>
      </c>
      <c r="R878" s="58">
        <f t="shared" si="446"/>
        <v>0</v>
      </c>
      <c r="S878" s="58">
        <f t="shared" si="447"/>
        <v>0</v>
      </c>
      <c r="T878" s="58">
        <f t="shared" si="428"/>
        <v>100</v>
      </c>
      <c r="U878" s="88" t="str">
        <f>IF(R878=0,"-",FORECAST($C$8,Инклинометрия!$B$2:$B$152,Инклинометрия!$A$2:$A$152))</f>
        <v>-</v>
      </c>
      <c r="V878" s="88" t="str">
        <f>IF(R878=0,"-",FORECAST($C$8-R878,Инклинометрия!$B$2:$B$152,Инклинометрия!$A$2:$A$152))</f>
        <v>-</v>
      </c>
      <c r="W878" s="88" t="str">
        <f>IF(R878&gt;0,FORECAST($C$8,Инклинометрия!$B$2:$B$152,Инклинометрия!$A$2:$A$152),IF(AB878=$C$8,"-",FORECAST($C$8-AB878,Инклинометрия!$B$2:$B$152,Инклинометрия!$A$2:$A$152)))</f>
        <v>-</v>
      </c>
      <c r="X878" s="88" t="str">
        <f>IF(S878=0,"-",FORECAST($C$8-(S878+AB878),Инклинометрия!$B$2:$B$152,Инклинометрия!$A$2:$A$152))</f>
        <v>-</v>
      </c>
      <c r="Y878" s="88">
        <f>FORECAST($C$8+T878,Инклинометрия!$B$2:$B$152,Инклинометрия!$A$2:$A$152)</f>
        <v>1425</v>
      </c>
      <c r="Z878" s="88">
        <f>IF(R878=0,FORECAST($C$6-T878,Инклинометрия!$B$2:$B$152,Инклинометрия!$A$2:$A$152),FORECAST($C$8,Инклинометрия!$B$2:$B$152,Инклинометрия!$A$2:$A$152))</f>
        <v>1330</v>
      </c>
      <c r="AA878" s="61">
        <f t="shared" si="429"/>
        <v>1400</v>
      </c>
      <c r="AB878" s="62">
        <f t="shared" si="448"/>
        <v>1400</v>
      </c>
      <c r="AC878" s="62">
        <f t="shared" si="430"/>
        <v>0</v>
      </c>
      <c r="AD878" s="65">
        <f>IF(R878=0,FORECAST($C$8,Инклинометрия!$B$2:$B$152,Инклинометрия!$A$2:$A$152),V878)</f>
        <v>1330</v>
      </c>
      <c r="AE878" s="65">
        <f>FORECAST($C$8-(R878+AA878),Инклинометрия!$B$2:$B$152,Инклинометрия!$A$2:$A$152)</f>
        <v>0</v>
      </c>
      <c r="AF878" s="65">
        <f>IF(AB878=0,"-",FORECAST($C$8,Инклинометрия!$B$2:$B$152,Инклинометрия!$A$2:$A$152))</f>
        <v>1330</v>
      </c>
      <c r="AG878" s="65">
        <f>IF(AB878=0,"-",FORECAST($C$8-AB878,Инклинометрия!$B$2:$B$152,Инклинометрия!$A$2:$A$152))</f>
        <v>0</v>
      </c>
      <c r="AH878" s="65" t="str">
        <f>IF(AC878=0,"-",FORECAST($C$8+AC878,Инклинометрия!$B$2:$B$152,Инклинометрия!$A$2:$A$152))</f>
        <v>-</v>
      </c>
      <c r="AI878" s="89" t="str">
        <f>IF(AC878=0,"-",FORECAST($C$8,Инклинометрия!$B$2:$B$152,Инклинометрия!$A$2:$A$152))</f>
        <v>-</v>
      </c>
      <c r="AJ878" s="28"/>
      <c r="AK878" s="67">
        <f t="shared" si="449"/>
        <v>0</v>
      </c>
      <c r="AL878" s="28">
        <f t="shared" si="450"/>
        <v>0</v>
      </c>
      <c r="AM878" s="28">
        <f t="shared" si="451"/>
        <v>0.1</v>
      </c>
      <c r="AN878" s="26">
        <f t="shared" si="452"/>
        <v>0.1</v>
      </c>
      <c r="AO878" s="87">
        <f t="shared" si="453"/>
        <v>145626.51678434567</v>
      </c>
      <c r="AP878" s="87">
        <f t="shared" si="431"/>
        <v>44301.516784345658</v>
      </c>
      <c r="AQ878" s="66">
        <f t="shared" si="432"/>
        <v>14695380</v>
      </c>
      <c r="AR878" s="66">
        <f t="shared" si="433"/>
        <v>14695380</v>
      </c>
      <c r="AS878" s="66">
        <f t="shared" si="434"/>
        <v>784800</v>
      </c>
      <c r="AT878" s="45">
        <f t="shared" si="438"/>
        <v>15625806.516784346</v>
      </c>
      <c r="AU878" s="75"/>
    </row>
    <row r="879" spans="2:47" x14ac:dyDescent="0.3">
      <c r="B879" s="41">
        <f t="shared" si="439"/>
        <v>4245</v>
      </c>
      <c r="C879" s="8">
        <f t="shared" si="454"/>
        <v>42.45</v>
      </c>
      <c r="D879" s="73">
        <f t="shared" si="435"/>
        <v>56.776874999999997</v>
      </c>
      <c r="E879" s="29">
        <f t="shared" si="457"/>
        <v>14060.618801770985</v>
      </c>
      <c r="F879" s="29">
        <f t="shared" si="440"/>
        <v>16.561388459095621</v>
      </c>
      <c r="G879" s="29">
        <f t="shared" si="455"/>
        <v>22.150857064040391</v>
      </c>
      <c r="H879" s="17">
        <f t="shared" si="441"/>
        <v>18806.077647368544</v>
      </c>
      <c r="I879" s="29">
        <f t="shared" si="442"/>
        <v>2.2250485660981263</v>
      </c>
      <c r="J879" s="29">
        <f t="shared" si="436"/>
        <v>20.847057720370817</v>
      </c>
      <c r="K879" s="39">
        <f t="shared" si="443"/>
        <v>1400</v>
      </c>
      <c r="L879" s="49">
        <f t="shared" si="426"/>
        <v>0</v>
      </c>
      <c r="M879" s="48">
        <f t="shared" si="427"/>
        <v>4.2266987561397071</v>
      </c>
      <c r="N879" s="51">
        <f t="shared" si="437"/>
        <v>0</v>
      </c>
      <c r="O879" s="54">
        <f t="shared" si="456"/>
        <v>18.880500609176615</v>
      </c>
      <c r="P879" s="34">
        <f t="shared" si="444"/>
        <v>1.7671458676442586</v>
      </c>
      <c r="Q879" s="30">
        <f t="shared" si="445"/>
        <v>0</v>
      </c>
      <c r="R879" s="58">
        <f t="shared" si="446"/>
        <v>0</v>
      </c>
      <c r="S879" s="58">
        <f t="shared" si="447"/>
        <v>0</v>
      </c>
      <c r="T879" s="58">
        <f t="shared" si="428"/>
        <v>100</v>
      </c>
      <c r="U879" s="88" t="str">
        <f>IF(R879=0,"-",FORECAST($C$8,Инклинометрия!$B$2:$B$152,Инклинометрия!$A$2:$A$152))</f>
        <v>-</v>
      </c>
      <c r="V879" s="88" t="str">
        <f>IF(R879=0,"-",FORECAST($C$8-R879,Инклинометрия!$B$2:$B$152,Инклинометрия!$A$2:$A$152))</f>
        <v>-</v>
      </c>
      <c r="W879" s="88" t="str">
        <f>IF(R879&gt;0,FORECAST($C$8,Инклинометрия!$B$2:$B$152,Инклинометрия!$A$2:$A$152),IF(AB879=$C$8,"-",FORECAST($C$8-AB879,Инклинометрия!$B$2:$B$152,Инклинометрия!$A$2:$A$152)))</f>
        <v>-</v>
      </c>
      <c r="X879" s="88" t="str">
        <f>IF(S879=0,"-",FORECAST($C$8-(S879+AB879),Инклинометрия!$B$2:$B$152,Инклинометрия!$A$2:$A$152))</f>
        <v>-</v>
      </c>
      <c r="Y879" s="88">
        <f>FORECAST($C$8+T879,Инклинометрия!$B$2:$B$152,Инклинометрия!$A$2:$A$152)</f>
        <v>1425</v>
      </c>
      <c r="Z879" s="88">
        <f>IF(R879=0,FORECAST($C$6-T879,Инклинометрия!$B$2:$B$152,Инклинометрия!$A$2:$A$152),FORECAST($C$8,Инклинометрия!$B$2:$B$152,Инклинометрия!$A$2:$A$152))</f>
        <v>1330</v>
      </c>
      <c r="AA879" s="61">
        <f t="shared" si="429"/>
        <v>1400</v>
      </c>
      <c r="AB879" s="62">
        <f t="shared" si="448"/>
        <v>1400</v>
      </c>
      <c r="AC879" s="62">
        <f t="shared" si="430"/>
        <v>0</v>
      </c>
      <c r="AD879" s="65">
        <f>IF(R879=0,FORECAST($C$8,Инклинометрия!$B$2:$B$152,Инклинометрия!$A$2:$A$152),V879)</f>
        <v>1330</v>
      </c>
      <c r="AE879" s="65">
        <f>FORECAST($C$8-(R879+AA879),Инклинометрия!$B$2:$B$152,Инклинометрия!$A$2:$A$152)</f>
        <v>0</v>
      </c>
      <c r="AF879" s="65">
        <f>IF(AB879=0,"-",FORECAST($C$8,Инклинометрия!$B$2:$B$152,Инклинометрия!$A$2:$A$152))</f>
        <v>1330</v>
      </c>
      <c r="AG879" s="65">
        <f>IF(AB879=0,"-",FORECAST($C$8-AB879,Инклинометрия!$B$2:$B$152,Инклинометрия!$A$2:$A$152))</f>
        <v>0</v>
      </c>
      <c r="AH879" s="65" t="str">
        <f>IF(AC879=0,"-",FORECAST($C$8+AC879,Инклинометрия!$B$2:$B$152,Инклинометрия!$A$2:$A$152))</f>
        <v>-</v>
      </c>
      <c r="AI879" s="89" t="str">
        <f>IF(AC879=0,"-",FORECAST($C$8,Инклинометрия!$B$2:$B$152,Инклинометрия!$A$2:$A$152))</f>
        <v>-</v>
      </c>
      <c r="AJ879" s="28"/>
      <c r="AK879" s="67">
        <f t="shared" si="449"/>
        <v>0</v>
      </c>
      <c r="AL879" s="28">
        <f t="shared" si="450"/>
        <v>0</v>
      </c>
      <c r="AM879" s="28">
        <f t="shared" si="451"/>
        <v>0.1</v>
      </c>
      <c r="AN879" s="26">
        <f t="shared" si="452"/>
        <v>0.1</v>
      </c>
      <c r="AO879" s="87">
        <f t="shared" si="453"/>
        <v>145626.51678434567</v>
      </c>
      <c r="AP879" s="87">
        <f t="shared" si="431"/>
        <v>44301.516784345658</v>
      </c>
      <c r="AQ879" s="66">
        <f t="shared" si="432"/>
        <v>14695380</v>
      </c>
      <c r="AR879" s="66">
        <f t="shared" si="433"/>
        <v>14695380</v>
      </c>
      <c r="AS879" s="66">
        <f t="shared" si="434"/>
        <v>784800</v>
      </c>
      <c r="AT879" s="45">
        <f t="shared" si="438"/>
        <v>15625806.516784346</v>
      </c>
      <c r="AU879" s="75"/>
    </row>
    <row r="880" spans="2:47" x14ac:dyDescent="0.3">
      <c r="B880" s="41">
        <f t="shared" si="439"/>
        <v>4250</v>
      </c>
      <c r="C880" s="8">
        <f t="shared" si="454"/>
        <v>42.5</v>
      </c>
      <c r="D880" s="73">
        <f t="shared" si="435"/>
        <v>56.84375</v>
      </c>
      <c r="E880" s="29">
        <f t="shared" si="457"/>
        <v>14077.180190230078</v>
      </c>
      <c r="F880" s="29">
        <f t="shared" si="440"/>
        <v>16.561388459093266</v>
      </c>
      <c r="G880" s="29">
        <f t="shared" si="455"/>
        <v>22.15085706403724</v>
      </c>
      <c r="H880" s="17">
        <f t="shared" si="441"/>
        <v>18828.22850443258</v>
      </c>
      <c r="I880" s="29">
        <f t="shared" si="442"/>
        <v>2.2250485660981263</v>
      </c>
      <c r="J880" s="29">
        <f t="shared" si="436"/>
        <v>20.847057720369335</v>
      </c>
      <c r="K880" s="39">
        <f t="shared" si="443"/>
        <v>1400</v>
      </c>
      <c r="L880" s="49">
        <f t="shared" si="426"/>
        <v>0</v>
      </c>
      <c r="M880" s="48">
        <f t="shared" si="427"/>
        <v>4.2266987561397071</v>
      </c>
      <c r="N880" s="51">
        <f t="shared" si="437"/>
        <v>0</v>
      </c>
      <c r="O880" s="54">
        <f t="shared" si="456"/>
        <v>18.880500609176615</v>
      </c>
      <c r="P880" s="34">
        <f t="shared" si="444"/>
        <v>1.7671458676442586</v>
      </c>
      <c r="Q880" s="30">
        <f t="shared" si="445"/>
        <v>0</v>
      </c>
      <c r="R880" s="58">
        <f t="shared" si="446"/>
        <v>0</v>
      </c>
      <c r="S880" s="58">
        <f t="shared" si="447"/>
        <v>0</v>
      </c>
      <c r="T880" s="58">
        <f t="shared" si="428"/>
        <v>100</v>
      </c>
      <c r="U880" s="88" t="str">
        <f>IF(R880=0,"-",FORECAST($C$8,Инклинометрия!$B$2:$B$152,Инклинометрия!$A$2:$A$152))</f>
        <v>-</v>
      </c>
      <c r="V880" s="88" t="str">
        <f>IF(R880=0,"-",FORECAST($C$8-R880,Инклинометрия!$B$2:$B$152,Инклинометрия!$A$2:$A$152))</f>
        <v>-</v>
      </c>
      <c r="W880" s="88" t="str">
        <f>IF(R880&gt;0,FORECAST($C$8,Инклинометрия!$B$2:$B$152,Инклинометрия!$A$2:$A$152),IF(AB880=$C$8,"-",FORECAST($C$8-AB880,Инклинометрия!$B$2:$B$152,Инклинометрия!$A$2:$A$152)))</f>
        <v>-</v>
      </c>
      <c r="X880" s="88" t="str">
        <f>IF(S880=0,"-",FORECAST($C$8-(S880+AB880),Инклинометрия!$B$2:$B$152,Инклинометрия!$A$2:$A$152))</f>
        <v>-</v>
      </c>
      <c r="Y880" s="88">
        <f>FORECAST($C$8+T880,Инклинометрия!$B$2:$B$152,Инклинометрия!$A$2:$A$152)</f>
        <v>1425</v>
      </c>
      <c r="Z880" s="88">
        <f>IF(R880=0,FORECAST($C$6-T880,Инклинометрия!$B$2:$B$152,Инклинометрия!$A$2:$A$152),FORECAST($C$8,Инклинометрия!$B$2:$B$152,Инклинометрия!$A$2:$A$152))</f>
        <v>1330</v>
      </c>
      <c r="AA880" s="61">
        <f t="shared" si="429"/>
        <v>1400</v>
      </c>
      <c r="AB880" s="62">
        <f t="shared" si="448"/>
        <v>1400</v>
      </c>
      <c r="AC880" s="62">
        <f t="shared" si="430"/>
        <v>0</v>
      </c>
      <c r="AD880" s="65">
        <f>IF(R880=0,FORECAST($C$8,Инклинометрия!$B$2:$B$152,Инклинометрия!$A$2:$A$152),V880)</f>
        <v>1330</v>
      </c>
      <c r="AE880" s="65">
        <f>FORECAST($C$8-(R880+AA880),Инклинометрия!$B$2:$B$152,Инклинометрия!$A$2:$A$152)</f>
        <v>0</v>
      </c>
      <c r="AF880" s="65">
        <f>IF(AB880=0,"-",FORECAST($C$8,Инклинометрия!$B$2:$B$152,Инклинометрия!$A$2:$A$152))</f>
        <v>1330</v>
      </c>
      <c r="AG880" s="65">
        <f>IF(AB880=0,"-",FORECAST($C$8-AB880,Инклинометрия!$B$2:$B$152,Инклинометрия!$A$2:$A$152))</f>
        <v>0</v>
      </c>
      <c r="AH880" s="65" t="str">
        <f>IF(AC880=0,"-",FORECAST($C$8+AC880,Инклинометрия!$B$2:$B$152,Инклинометрия!$A$2:$A$152))</f>
        <v>-</v>
      </c>
      <c r="AI880" s="89" t="str">
        <f>IF(AC880=0,"-",FORECAST($C$8,Инклинометрия!$B$2:$B$152,Инклинометрия!$A$2:$A$152))</f>
        <v>-</v>
      </c>
      <c r="AJ880" s="28"/>
      <c r="AK880" s="67">
        <f t="shared" si="449"/>
        <v>0</v>
      </c>
      <c r="AL880" s="28">
        <f t="shared" si="450"/>
        <v>0</v>
      </c>
      <c r="AM880" s="28">
        <f t="shared" si="451"/>
        <v>0.1</v>
      </c>
      <c r="AN880" s="26">
        <f t="shared" si="452"/>
        <v>0.1</v>
      </c>
      <c r="AO880" s="87">
        <f t="shared" si="453"/>
        <v>145626.51678434567</v>
      </c>
      <c r="AP880" s="87">
        <f t="shared" si="431"/>
        <v>44301.516784345658</v>
      </c>
      <c r="AQ880" s="66">
        <f t="shared" si="432"/>
        <v>14695380</v>
      </c>
      <c r="AR880" s="66">
        <f t="shared" si="433"/>
        <v>14695380</v>
      </c>
      <c r="AS880" s="66">
        <f t="shared" si="434"/>
        <v>784800</v>
      </c>
      <c r="AT880" s="45">
        <f t="shared" si="438"/>
        <v>15625806.516784346</v>
      </c>
      <c r="AU880" s="75"/>
    </row>
    <row r="881" spans="2:47" x14ac:dyDescent="0.3">
      <c r="B881" s="41">
        <f t="shared" si="439"/>
        <v>4255</v>
      </c>
      <c r="C881" s="8">
        <f t="shared" si="454"/>
        <v>42.550000000000004</v>
      </c>
      <c r="D881" s="73">
        <f t="shared" si="435"/>
        <v>56.91062500000001</v>
      </c>
      <c r="E881" s="29">
        <f t="shared" si="457"/>
        <v>14093.741578689174</v>
      </c>
      <c r="F881" s="29">
        <f t="shared" si="440"/>
        <v>16.561388459095621</v>
      </c>
      <c r="G881" s="29">
        <f t="shared" si="455"/>
        <v>22.150857064040391</v>
      </c>
      <c r="H881" s="17">
        <f t="shared" si="441"/>
        <v>18850.37936149662</v>
      </c>
      <c r="I881" s="29">
        <f t="shared" si="442"/>
        <v>2.2250485660981263</v>
      </c>
      <c r="J881" s="29">
        <f t="shared" si="436"/>
        <v>20.847057720370817</v>
      </c>
      <c r="K881" s="39">
        <f t="shared" si="443"/>
        <v>1400</v>
      </c>
      <c r="L881" s="49">
        <f t="shared" si="426"/>
        <v>0</v>
      </c>
      <c r="M881" s="48">
        <f t="shared" si="427"/>
        <v>4.2266987561397071</v>
      </c>
      <c r="N881" s="51">
        <f t="shared" si="437"/>
        <v>0</v>
      </c>
      <c r="O881" s="54">
        <f t="shared" si="456"/>
        <v>18.880500609176615</v>
      </c>
      <c r="P881" s="34">
        <f t="shared" si="444"/>
        <v>1.7671458676442586</v>
      </c>
      <c r="Q881" s="30">
        <f t="shared" si="445"/>
        <v>0</v>
      </c>
      <c r="R881" s="58">
        <f t="shared" si="446"/>
        <v>0</v>
      </c>
      <c r="S881" s="58">
        <f t="shared" si="447"/>
        <v>0</v>
      </c>
      <c r="T881" s="58">
        <f t="shared" si="428"/>
        <v>100</v>
      </c>
      <c r="U881" s="88" t="str">
        <f>IF(R881=0,"-",FORECAST($C$8,Инклинометрия!$B$2:$B$152,Инклинометрия!$A$2:$A$152))</f>
        <v>-</v>
      </c>
      <c r="V881" s="88" t="str">
        <f>IF(R881=0,"-",FORECAST($C$8-R881,Инклинометрия!$B$2:$B$152,Инклинометрия!$A$2:$A$152))</f>
        <v>-</v>
      </c>
      <c r="W881" s="88" t="str">
        <f>IF(R881&gt;0,FORECAST($C$8,Инклинометрия!$B$2:$B$152,Инклинометрия!$A$2:$A$152),IF(AB881=$C$8,"-",FORECAST($C$8-AB881,Инклинометрия!$B$2:$B$152,Инклинометрия!$A$2:$A$152)))</f>
        <v>-</v>
      </c>
      <c r="X881" s="88" t="str">
        <f>IF(S881=0,"-",FORECAST($C$8-(S881+AB881),Инклинометрия!$B$2:$B$152,Инклинометрия!$A$2:$A$152))</f>
        <v>-</v>
      </c>
      <c r="Y881" s="88">
        <f>FORECAST($C$8+T881,Инклинометрия!$B$2:$B$152,Инклинометрия!$A$2:$A$152)</f>
        <v>1425</v>
      </c>
      <c r="Z881" s="88">
        <f>IF(R881=0,FORECAST($C$6-T881,Инклинометрия!$B$2:$B$152,Инклинометрия!$A$2:$A$152),FORECAST($C$8,Инклинометрия!$B$2:$B$152,Инклинометрия!$A$2:$A$152))</f>
        <v>1330</v>
      </c>
      <c r="AA881" s="61">
        <f t="shared" si="429"/>
        <v>1400</v>
      </c>
      <c r="AB881" s="62">
        <f t="shared" si="448"/>
        <v>1400</v>
      </c>
      <c r="AC881" s="62">
        <f t="shared" si="430"/>
        <v>0</v>
      </c>
      <c r="AD881" s="65">
        <f>IF(R881=0,FORECAST($C$8,Инклинометрия!$B$2:$B$152,Инклинометрия!$A$2:$A$152),V881)</f>
        <v>1330</v>
      </c>
      <c r="AE881" s="65">
        <f>FORECAST($C$8-(R881+AA881),Инклинометрия!$B$2:$B$152,Инклинометрия!$A$2:$A$152)</f>
        <v>0</v>
      </c>
      <c r="AF881" s="65">
        <f>IF(AB881=0,"-",FORECAST($C$8,Инклинометрия!$B$2:$B$152,Инклинометрия!$A$2:$A$152))</f>
        <v>1330</v>
      </c>
      <c r="AG881" s="65">
        <f>IF(AB881=0,"-",FORECAST($C$8-AB881,Инклинометрия!$B$2:$B$152,Инклинометрия!$A$2:$A$152))</f>
        <v>0</v>
      </c>
      <c r="AH881" s="65" t="str">
        <f>IF(AC881=0,"-",FORECAST($C$8+AC881,Инклинометрия!$B$2:$B$152,Инклинометрия!$A$2:$A$152))</f>
        <v>-</v>
      </c>
      <c r="AI881" s="89" t="str">
        <f>IF(AC881=0,"-",FORECAST($C$8,Инклинометрия!$B$2:$B$152,Инклинометрия!$A$2:$A$152))</f>
        <v>-</v>
      </c>
      <c r="AJ881" s="28"/>
      <c r="AK881" s="67">
        <f t="shared" si="449"/>
        <v>0</v>
      </c>
      <c r="AL881" s="28">
        <f t="shared" si="450"/>
        <v>0</v>
      </c>
      <c r="AM881" s="28">
        <f t="shared" si="451"/>
        <v>0.1</v>
      </c>
      <c r="AN881" s="26">
        <f t="shared" si="452"/>
        <v>0.1</v>
      </c>
      <c r="AO881" s="87">
        <f t="shared" si="453"/>
        <v>145626.51678434567</v>
      </c>
      <c r="AP881" s="87">
        <f t="shared" si="431"/>
        <v>44301.516784345658</v>
      </c>
      <c r="AQ881" s="66">
        <f t="shared" si="432"/>
        <v>14695380</v>
      </c>
      <c r="AR881" s="66">
        <f t="shared" si="433"/>
        <v>14695380</v>
      </c>
      <c r="AS881" s="66">
        <f t="shared" si="434"/>
        <v>784800</v>
      </c>
      <c r="AT881" s="45">
        <f t="shared" si="438"/>
        <v>15625806.516784346</v>
      </c>
      <c r="AU881" s="75"/>
    </row>
    <row r="882" spans="2:47" x14ac:dyDescent="0.3">
      <c r="B882" s="41">
        <f t="shared" si="439"/>
        <v>4260</v>
      </c>
      <c r="C882" s="8">
        <f t="shared" si="454"/>
        <v>42.6</v>
      </c>
      <c r="D882" s="73">
        <f t="shared" si="435"/>
        <v>56.977499999999999</v>
      </c>
      <c r="E882" s="29">
        <f t="shared" si="457"/>
        <v>14110.302967148267</v>
      </c>
      <c r="F882" s="29">
        <f t="shared" si="440"/>
        <v>16.561388459093266</v>
      </c>
      <c r="G882" s="29">
        <f t="shared" si="455"/>
        <v>22.15085706403724</v>
      </c>
      <c r="H882" s="17">
        <f t="shared" si="441"/>
        <v>18872.530218560656</v>
      </c>
      <c r="I882" s="29">
        <f t="shared" si="442"/>
        <v>2.2250485660981263</v>
      </c>
      <c r="J882" s="29">
        <f t="shared" si="436"/>
        <v>20.847057720369335</v>
      </c>
      <c r="K882" s="39">
        <f t="shared" si="443"/>
        <v>1400</v>
      </c>
      <c r="L882" s="49">
        <f t="shared" si="426"/>
        <v>0</v>
      </c>
      <c r="M882" s="48">
        <f t="shared" si="427"/>
        <v>4.2266987561397071</v>
      </c>
      <c r="N882" s="51">
        <f t="shared" si="437"/>
        <v>0</v>
      </c>
      <c r="O882" s="54">
        <f t="shared" si="456"/>
        <v>18.880500609176615</v>
      </c>
      <c r="P882" s="34">
        <f t="shared" si="444"/>
        <v>1.7671458676442586</v>
      </c>
      <c r="Q882" s="30">
        <f t="shared" si="445"/>
        <v>0</v>
      </c>
      <c r="R882" s="58">
        <f t="shared" si="446"/>
        <v>0</v>
      </c>
      <c r="S882" s="58">
        <f t="shared" si="447"/>
        <v>0</v>
      </c>
      <c r="T882" s="58">
        <f t="shared" si="428"/>
        <v>100</v>
      </c>
      <c r="U882" s="88" t="str">
        <f>IF(R882=0,"-",FORECAST($C$8,Инклинометрия!$B$2:$B$152,Инклинометрия!$A$2:$A$152))</f>
        <v>-</v>
      </c>
      <c r="V882" s="88" t="str">
        <f>IF(R882=0,"-",FORECAST($C$8-R882,Инклинометрия!$B$2:$B$152,Инклинометрия!$A$2:$A$152))</f>
        <v>-</v>
      </c>
      <c r="W882" s="88" t="str">
        <f>IF(R882&gt;0,FORECAST($C$8,Инклинометрия!$B$2:$B$152,Инклинометрия!$A$2:$A$152),IF(AB882=$C$8,"-",FORECAST($C$8-AB882,Инклинометрия!$B$2:$B$152,Инклинометрия!$A$2:$A$152)))</f>
        <v>-</v>
      </c>
      <c r="X882" s="88" t="str">
        <f>IF(S882=0,"-",FORECAST($C$8-(S882+AB882),Инклинометрия!$B$2:$B$152,Инклинометрия!$A$2:$A$152))</f>
        <v>-</v>
      </c>
      <c r="Y882" s="88">
        <f>FORECAST($C$8+T882,Инклинометрия!$B$2:$B$152,Инклинометрия!$A$2:$A$152)</f>
        <v>1425</v>
      </c>
      <c r="Z882" s="88">
        <f>IF(R882=0,FORECAST($C$6-T882,Инклинометрия!$B$2:$B$152,Инклинометрия!$A$2:$A$152),FORECAST($C$8,Инклинометрия!$B$2:$B$152,Инклинометрия!$A$2:$A$152))</f>
        <v>1330</v>
      </c>
      <c r="AA882" s="61">
        <f t="shared" si="429"/>
        <v>1400</v>
      </c>
      <c r="AB882" s="62">
        <f t="shared" si="448"/>
        <v>1400</v>
      </c>
      <c r="AC882" s="62">
        <f t="shared" si="430"/>
        <v>0</v>
      </c>
      <c r="AD882" s="65">
        <f>IF(R882=0,FORECAST($C$8,Инклинометрия!$B$2:$B$152,Инклинометрия!$A$2:$A$152),V882)</f>
        <v>1330</v>
      </c>
      <c r="AE882" s="65">
        <f>FORECAST($C$8-(R882+AA882),Инклинометрия!$B$2:$B$152,Инклинометрия!$A$2:$A$152)</f>
        <v>0</v>
      </c>
      <c r="AF882" s="65">
        <f>IF(AB882=0,"-",FORECAST($C$8,Инклинометрия!$B$2:$B$152,Инклинометрия!$A$2:$A$152))</f>
        <v>1330</v>
      </c>
      <c r="AG882" s="65">
        <f>IF(AB882=0,"-",FORECAST($C$8-AB882,Инклинометрия!$B$2:$B$152,Инклинометрия!$A$2:$A$152))</f>
        <v>0</v>
      </c>
      <c r="AH882" s="65" t="str">
        <f>IF(AC882=0,"-",FORECAST($C$8+AC882,Инклинометрия!$B$2:$B$152,Инклинометрия!$A$2:$A$152))</f>
        <v>-</v>
      </c>
      <c r="AI882" s="89" t="str">
        <f>IF(AC882=0,"-",FORECAST($C$8,Инклинометрия!$B$2:$B$152,Инклинометрия!$A$2:$A$152))</f>
        <v>-</v>
      </c>
      <c r="AJ882" s="28"/>
      <c r="AK882" s="67">
        <f t="shared" si="449"/>
        <v>0</v>
      </c>
      <c r="AL882" s="28">
        <f t="shared" si="450"/>
        <v>0</v>
      </c>
      <c r="AM882" s="28">
        <f t="shared" si="451"/>
        <v>0.1</v>
      </c>
      <c r="AN882" s="26">
        <f t="shared" si="452"/>
        <v>0.1</v>
      </c>
      <c r="AO882" s="87">
        <f t="shared" si="453"/>
        <v>145626.51678434567</v>
      </c>
      <c r="AP882" s="87">
        <f t="shared" si="431"/>
        <v>44301.516784345658</v>
      </c>
      <c r="AQ882" s="66">
        <f t="shared" si="432"/>
        <v>14695380</v>
      </c>
      <c r="AR882" s="66">
        <f t="shared" si="433"/>
        <v>14695380</v>
      </c>
      <c r="AS882" s="66">
        <f t="shared" si="434"/>
        <v>784800</v>
      </c>
      <c r="AT882" s="45">
        <f t="shared" si="438"/>
        <v>15625806.516784346</v>
      </c>
      <c r="AU882" s="75"/>
    </row>
    <row r="883" spans="2:47" x14ac:dyDescent="0.3">
      <c r="B883" s="41">
        <f t="shared" si="439"/>
        <v>4265</v>
      </c>
      <c r="C883" s="8">
        <f t="shared" si="454"/>
        <v>42.65</v>
      </c>
      <c r="D883" s="73">
        <f t="shared" si="435"/>
        <v>57.044375000000002</v>
      </c>
      <c r="E883" s="29">
        <f t="shared" si="457"/>
        <v>14126.86435560736</v>
      </c>
      <c r="F883" s="29">
        <f t="shared" si="440"/>
        <v>16.561388459093266</v>
      </c>
      <c r="G883" s="29">
        <f t="shared" si="455"/>
        <v>22.15085706403724</v>
      </c>
      <c r="H883" s="17">
        <f t="shared" si="441"/>
        <v>18894.681075624692</v>
      </c>
      <c r="I883" s="29">
        <f t="shared" si="442"/>
        <v>2.2250485660981263</v>
      </c>
      <c r="J883" s="29">
        <f t="shared" si="436"/>
        <v>20.847057720369335</v>
      </c>
      <c r="K883" s="39">
        <f t="shared" si="443"/>
        <v>1400</v>
      </c>
      <c r="L883" s="49">
        <f t="shared" si="426"/>
        <v>0</v>
      </c>
      <c r="M883" s="48">
        <f t="shared" si="427"/>
        <v>4.2266987561397071</v>
      </c>
      <c r="N883" s="51">
        <f t="shared" si="437"/>
        <v>0</v>
      </c>
      <c r="O883" s="54">
        <f t="shared" si="456"/>
        <v>18.880500609176615</v>
      </c>
      <c r="P883" s="34">
        <f t="shared" si="444"/>
        <v>1.7671458676442586</v>
      </c>
      <c r="Q883" s="30">
        <f t="shared" si="445"/>
        <v>0</v>
      </c>
      <c r="R883" s="58">
        <f t="shared" si="446"/>
        <v>0</v>
      </c>
      <c r="S883" s="58">
        <f t="shared" si="447"/>
        <v>0</v>
      </c>
      <c r="T883" s="58">
        <f t="shared" si="428"/>
        <v>100</v>
      </c>
      <c r="U883" s="88" t="str">
        <f>IF(R883=0,"-",FORECAST($C$8,Инклинометрия!$B$2:$B$152,Инклинометрия!$A$2:$A$152))</f>
        <v>-</v>
      </c>
      <c r="V883" s="88" t="str">
        <f>IF(R883=0,"-",FORECAST($C$8-R883,Инклинометрия!$B$2:$B$152,Инклинометрия!$A$2:$A$152))</f>
        <v>-</v>
      </c>
      <c r="W883" s="88" t="str">
        <f>IF(R883&gt;0,FORECAST($C$8,Инклинометрия!$B$2:$B$152,Инклинометрия!$A$2:$A$152),IF(AB883=$C$8,"-",FORECAST($C$8-AB883,Инклинометрия!$B$2:$B$152,Инклинометрия!$A$2:$A$152)))</f>
        <v>-</v>
      </c>
      <c r="X883" s="88" t="str">
        <f>IF(S883=0,"-",FORECAST($C$8-(S883+AB883),Инклинометрия!$B$2:$B$152,Инклинометрия!$A$2:$A$152))</f>
        <v>-</v>
      </c>
      <c r="Y883" s="88">
        <f>FORECAST($C$8+T883,Инклинометрия!$B$2:$B$152,Инклинометрия!$A$2:$A$152)</f>
        <v>1425</v>
      </c>
      <c r="Z883" s="88">
        <f>IF(R883=0,FORECAST($C$6-T883,Инклинометрия!$B$2:$B$152,Инклинометрия!$A$2:$A$152),FORECAST($C$8,Инклинометрия!$B$2:$B$152,Инклинометрия!$A$2:$A$152))</f>
        <v>1330</v>
      </c>
      <c r="AA883" s="61">
        <f t="shared" si="429"/>
        <v>1400</v>
      </c>
      <c r="AB883" s="62">
        <f t="shared" si="448"/>
        <v>1400</v>
      </c>
      <c r="AC883" s="62">
        <f t="shared" si="430"/>
        <v>0</v>
      </c>
      <c r="AD883" s="65">
        <f>IF(R883=0,FORECAST($C$8,Инклинометрия!$B$2:$B$152,Инклинометрия!$A$2:$A$152),V883)</f>
        <v>1330</v>
      </c>
      <c r="AE883" s="65">
        <f>FORECAST($C$8-(R883+AA883),Инклинометрия!$B$2:$B$152,Инклинометрия!$A$2:$A$152)</f>
        <v>0</v>
      </c>
      <c r="AF883" s="65">
        <f>IF(AB883=0,"-",FORECAST($C$8,Инклинометрия!$B$2:$B$152,Инклинометрия!$A$2:$A$152))</f>
        <v>1330</v>
      </c>
      <c r="AG883" s="65">
        <f>IF(AB883=0,"-",FORECAST($C$8-AB883,Инклинометрия!$B$2:$B$152,Инклинометрия!$A$2:$A$152))</f>
        <v>0</v>
      </c>
      <c r="AH883" s="65" t="str">
        <f>IF(AC883=0,"-",FORECAST($C$8+AC883,Инклинометрия!$B$2:$B$152,Инклинометрия!$A$2:$A$152))</f>
        <v>-</v>
      </c>
      <c r="AI883" s="89" t="str">
        <f>IF(AC883=0,"-",FORECAST($C$8,Инклинометрия!$B$2:$B$152,Инклинометрия!$A$2:$A$152))</f>
        <v>-</v>
      </c>
      <c r="AJ883" s="28"/>
      <c r="AK883" s="67">
        <f t="shared" si="449"/>
        <v>0</v>
      </c>
      <c r="AL883" s="28">
        <f t="shared" si="450"/>
        <v>0</v>
      </c>
      <c r="AM883" s="28">
        <f t="shared" si="451"/>
        <v>0.1</v>
      </c>
      <c r="AN883" s="26">
        <f t="shared" si="452"/>
        <v>0.1</v>
      </c>
      <c r="AO883" s="87">
        <f t="shared" si="453"/>
        <v>145626.51678434567</v>
      </c>
      <c r="AP883" s="87">
        <f t="shared" si="431"/>
        <v>44301.516784345658</v>
      </c>
      <c r="AQ883" s="66">
        <f t="shared" si="432"/>
        <v>14695380</v>
      </c>
      <c r="AR883" s="66">
        <f t="shared" si="433"/>
        <v>14695380</v>
      </c>
      <c r="AS883" s="66">
        <f t="shared" si="434"/>
        <v>784800</v>
      </c>
      <c r="AT883" s="45">
        <f t="shared" si="438"/>
        <v>15625806.516784346</v>
      </c>
      <c r="AU883" s="75"/>
    </row>
    <row r="884" spans="2:47" x14ac:dyDescent="0.3">
      <c r="B884" s="41">
        <f t="shared" si="439"/>
        <v>4270</v>
      </c>
      <c r="C884" s="8">
        <f t="shared" si="454"/>
        <v>42.7</v>
      </c>
      <c r="D884" s="73">
        <f t="shared" si="435"/>
        <v>57.111249999999998</v>
      </c>
      <c r="E884" s="29">
        <f t="shared" si="457"/>
        <v>14143.425744066455</v>
      </c>
      <c r="F884" s="29">
        <f t="shared" si="440"/>
        <v>16.561388459095621</v>
      </c>
      <c r="G884" s="29">
        <f t="shared" si="455"/>
        <v>22.150857064040391</v>
      </c>
      <c r="H884" s="17">
        <f t="shared" si="441"/>
        <v>18916.831932688732</v>
      </c>
      <c r="I884" s="29">
        <f t="shared" si="442"/>
        <v>2.2250485660981263</v>
      </c>
      <c r="J884" s="29">
        <f t="shared" si="436"/>
        <v>20.847057720370817</v>
      </c>
      <c r="K884" s="39">
        <f t="shared" si="443"/>
        <v>1400</v>
      </c>
      <c r="L884" s="49">
        <f t="shared" si="426"/>
        <v>0</v>
      </c>
      <c r="M884" s="48">
        <f t="shared" si="427"/>
        <v>4.2266987561397071</v>
      </c>
      <c r="N884" s="51">
        <f t="shared" si="437"/>
        <v>0</v>
      </c>
      <c r="O884" s="54">
        <f t="shared" si="456"/>
        <v>18.880500609176615</v>
      </c>
      <c r="P884" s="34">
        <f t="shared" si="444"/>
        <v>1.7671458676442586</v>
      </c>
      <c r="Q884" s="30">
        <f t="shared" si="445"/>
        <v>0</v>
      </c>
      <c r="R884" s="58">
        <f t="shared" si="446"/>
        <v>0</v>
      </c>
      <c r="S884" s="58">
        <f t="shared" si="447"/>
        <v>0</v>
      </c>
      <c r="T884" s="58">
        <f t="shared" si="428"/>
        <v>100</v>
      </c>
      <c r="U884" s="88" t="str">
        <f>IF(R884=0,"-",FORECAST($C$8,Инклинометрия!$B$2:$B$152,Инклинометрия!$A$2:$A$152))</f>
        <v>-</v>
      </c>
      <c r="V884" s="88" t="str">
        <f>IF(R884=0,"-",FORECAST($C$8-R884,Инклинометрия!$B$2:$B$152,Инклинометрия!$A$2:$A$152))</f>
        <v>-</v>
      </c>
      <c r="W884" s="88" t="str">
        <f>IF(R884&gt;0,FORECAST($C$8,Инклинометрия!$B$2:$B$152,Инклинометрия!$A$2:$A$152),IF(AB884=$C$8,"-",FORECAST($C$8-AB884,Инклинометрия!$B$2:$B$152,Инклинометрия!$A$2:$A$152)))</f>
        <v>-</v>
      </c>
      <c r="X884" s="88" t="str">
        <f>IF(S884=0,"-",FORECAST($C$8-(S884+AB884),Инклинометрия!$B$2:$B$152,Инклинометрия!$A$2:$A$152))</f>
        <v>-</v>
      </c>
      <c r="Y884" s="88">
        <f>FORECAST($C$8+T884,Инклинометрия!$B$2:$B$152,Инклинометрия!$A$2:$A$152)</f>
        <v>1425</v>
      </c>
      <c r="Z884" s="88">
        <f>IF(R884=0,FORECAST($C$6-T884,Инклинометрия!$B$2:$B$152,Инклинометрия!$A$2:$A$152),FORECAST($C$8,Инклинометрия!$B$2:$B$152,Инклинометрия!$A$2:$A$152))</f>
        <v>1330</v>
      </c>
      <c r="AA884" s="61">
        <f t="shared" si="429"/>
        <v>1400</v>
      </c>
      <c r="AB884" s="62">
        <f t="shared" si="448"/>
        <v>1400</v>
      </c>
      <c r="AC884" s="62">
        <f t="shared" si="430"/>
        <v>0</v>
      </c>
      <c r="AD884" s="65">
        <f>IF(R884=0,FORECAST($C$8,Инклинометрия!$B$2:$B$152,Инклинометрия!$A$2:$A$152),V884)</f>
        <v>1330</v>
      </c>
      <c r="AE884" s="65">
        <f>FORECAST($C$8-(R884+AA884),Инклинометрия!$B$2:$B$152,Инклинометрия!$A$2:$A$152)</f>
        <v>0</v>
      </c>
      <c r="AF884" s="65">
        <f>IF(AB884=0,"-",FORECAST($C$8,Инклинометрия!$B$2:$B$152,Инклинометрия!$A$2:$A$152))</f>
        <v>1330</v>
      </c>
      <c r="AG884" s="65">
        <f>IF(AB884=0,"-",FORECAST($C$8-AB884,Инклинометрия!$B$2:$B$152,Инклинометрия!$A$2:$A$152))</f>
        <v>0</v>
      </c>
      <c r="AH884" s="65" t="str">
        <f>IF(AC884=0,"-",FORECAST($C$8+AC884,Инклинометрия!$B$2:$B$152,Инклинометрия!$A$2:$A$152))</f>
        <v>-</v>
      </c>
      <c r="AI884" s="89" t="str">
        <f>IF(AC884=0,"-",FORECAST($C$8,Инклинометрия!$B$2:$B$152,Инклинометрия!$A$2:$A$152))</f>
        <v>-</v>
      </c>
      <c r="AJ884" s="28"/>
      <c r="AK884" s="67">
        <f t="shared" si="449"/>
        <v>0</v>
      </c>
      <c r="AL884" s="28">
        <f t="shared" si="450"/>
        <v>0</v>
      </c>
      <c r="AM884" s="28">
        <f t="shared" si="451"/>
        <v>0.1</v>
      </c>
      <c r="AN884" s="26">
        <f t="shared" si="452"/>
        <v>0.1</v>
      </c>
      <c r="AO884" s="87">
        <f t="shared" si="453"/>
        <v>145626.51678434567</v>
      </c>
      <c r="AP884" s="87">
        <f t="shared" si="431"/>
        <v>44301.516784345658</v>
      </c>
      <c r="AQ884" s="66">
        <f t="shared" si="432"/>
        <v>14695380</v>
      </c>
      <c r="AR884" s="66">
        <f t="shared" si="433"/>
        <v>14695380</v>
      </c>
      <c r="AS884" s="66">
        <f t="shared" si="434"/>
        <v>784800</v>
      </c>
      <c r="AT884" s="45">
        <f t="shared" si="438"/>
        <v>15625806.516784346</v>
      </c>
      <c r="AU884" s="75"/>
    </row>
    <row r="885" spans="2:47" x14ac:dyDescent="0.3">
      <c r="B885" s="41">
        <f t="shared" si="439"/>
        <v>4275</v>
      </c>
      <c r="C885" s="8">
        <f t="shared" si="454"/>
        <v>42.75</v>
      </c>
      <c r="D885" s="73">
        <f t="shared" si="435"/>
        <v>57.178125000000001</v>
      </c>
      <c r="E885" s="29">
        <f t="shared" si="457"/>
        <v>14159.98713252555</v>
      </c>
      <c r="F885" s="29">
        <f t="shared" si="440"/>
        <v>16.561388459093266</v>
      </c>
      <c r="G885" s="29">
        <f t="shared" si="455"/>
        <v>22.15085706403724</v>
      </c>
      <c r="H885" s="17">
        <f t="shared" si="441"/>
        <v>18938.982789752768</v>
      </c>
      <c r="I885" s="29">
        <f t="shared" si="442"/>
        <v>2.2250485660981263</v>
      </c>
      <c r="J885" s="29">
        <f t="shared" si="436"/>
        <v>20.847057720369335</v>
      </c>
      <c r="K885" s="39">
        <f t="shared" si="443"/>
        <v>1400</v>
      </c>
      <c r="L885" s="49">
        <f t="shared" si="426"/>
        <v>0</v>
      </c>
      <c r="M885" s="48">
        <f t="shared" si="427"/>
        <v>4.2266987561397071</v>
      </c>
      <c r="N885" s="51">
        <f t="shared" si="437"/>
        <v>0</v>
      </c>
      <c r="O885" s="54">
        <f t="shared" si="456"/>
        <v>18.880500609176615</v>
      </c>
      <c r="P885" s="34">
        <f t="shared" si="444"/>
        <v>1.7671458676442586</v>
      </c>
      <c r="Q885" s="30">
        <f t="shared" si="445"/>
        <v>0</v>
      </c>
      <c r="R885" s="58">
        <f t="shared" si="446"/>
        <v>0</v>
      </c>
      <c r="S885" s="58">
        <f t="shared" si="447"/>
        <v>0</v>
      </c>
      <c r="T885" s="58">
        <f t="shared" si="428"/>
        <v>100</v>
      </c>
      <c r="U885" s="88" t="str">
        <f>IF(R885=0,"-",FORECAST($C$8,Инклинометрия!$B$2:$B$152,Инклинометрия!$A$2:$A$152))</f>
        <v>-</v>
      </c>
      <c r="V885" s="88" t="str">
        <f>IF(R885=0,"-",FORECAST($C$8-R885,Инклинометрия!$B$2:$B$152,Инклинометрия!$A$2:$A$152))</f>
        <v>-</v>
      </c>
      <c r="W885" s="88" t="str">
        <f>IF(R885&gt;0,FORECAST($C$8,Инклинометрия!$B$2:$B$152,Инклинометрия!$A$2:$A$152),IF(AB885=$C$8,"-",FORECAST($C$8-AB885,Инклинометрия!$B$2:$B$152,Инклинометрия!$A$2:$A$152)))</f>
        <v>-</v>
      </c>
      <c r="X885" s="88" t="str">
        <f>IF(S885=0,"-",FORECAST($C$8-(S885+AB885),Инклинометрия!$B$2:$B$152,Инклинометрия!$A$2:$A$152))</f>
        <v>-</v>
      </c>
      <c r="Y885" s="88">
        <f>FORECAST($C$8+T885,Инклинометрия!$B$2:$B$152,Инклинометрия!$A$2:$A$152)</f>
        <v>1425</v>
      </c>
      <c r="Z885" s="88">
        <f>IF(R885=0,FORECAST($C$6-T885,Инклинометрия!$B$2:$B$152,Инклинометрия!$A$2:$A$152),FORECAST($C$8,Инклинометрия!$B$2:$B$152,Инклинометрия!$A$2:$A$152))</f>
        <v>1330</v>
      </c>
      <c r="AA885" s="61">
        <f t="shared" si="429"/>
        <v>1400</v>
      </c>
      <c r="AB885" s="62">
        <f t="shared" si="448"/>
        <v>1400</v>
      </c>
      <c r="AC885" s="62">
        <f t="shared" si="430"/>
        <v>0</v>
      </c>
      <c r="AD885" s="65">
        <f>IF(R885=0,FORECAST($C$8,Инклинометрия!$B$2:$B$152,Инклинометрия!$A$2:$A$152),V885)</f>
        <v>1330</v>
      </c>
      <c r="AE885" s="65">
        <f>FORECAST($C$8-(R885+AA885),Инклинометрия!$B$2:$B$152,Инклинометрия!$A$2:$A$152)</f>
        <v>0</v>
      </c>
      <c r="AF885" s="65">
        <f>IF(AB885=0,"-",FORECAST($C$8,Инклинометрия!$B$2:$B$152,Инклинометрия!$A$2:$A$152))</f>
        <v>1330</v>
      </c>
      <c r="AG885" s="65">
        <f>IF(AB885=0,"-",FORECAST($C$8-AB885,Инклинометрия!$B$2:$B$152,Инклинометрия!$A$2:$A$152))</f>
        <v>0</v>
      </c>
      <c r="AH885" s="65" t="str">
        <f>IF(AC885=0,"-",FORECAST($C$8+AC885,Инклинометрия!$B$2:$B$152,Инклинометрия!$A$2:$A$152))</f>
        <v>-</v>
      </c>
      <c r="AI885" s="89" t="str">
        <f>IF(AC885=0,"-",FORECAST($C$8,Инклинометрия!$B$2:$B$152,Инклинометрия!$A$2:$A$152))</f>
        <v>-</v>
      </c>
      <c r="AJ885" s="28"/>
      <c r="AK885" s="67">
        <f t="shared" si="449"/>
        <v>0</v>
      </c>
      <c r="AL885" s="28">
        <f t="shared" si="450"/>
        <v>0</v>
      </c>
      <c r="AM885" s="28">
        <f t="shared" si="451"/>
        <v>0.1</v>
      </c>
      <c r="AN885" s="26">
        <f t="shared" si="452"/>
        <v>0.1</v>
      </c>
      <c r="AO885" s="87">
        <f t="shared" si="453"/>
        <v>145626.51678434567</v>
      </c>
      <c r="AP885" s="87">
        <f t="shared" si="431"/>
        <v>44301.516784345658</v>
      </c>
      <c r="AQ885" s="66">
        <f t="shared" si="432"/>
        <v>14695380</v>
      </c>
      <c r="AR885" s="66">
        <f t="shared" si="433"/>
        <v>14695380</v>
      </c>
      <c r="AS885" s="66">
        <f t="shared" si="434"/>
        <v>784800</v>
      </c>
      <c r="AT885" s="45">
        <f t="shared" si="438"/>
        <v>15625806.516784346</v>
      </c>
      <c r="AU885" s="75"/>
    </row>
    <row r="886" spans="2:47" x14ac:dyDescent="0.3">
      <c r="B886" s="41">
        <f t="shared" si="439"/>
        <v>4280</v>
      </c>
      <c r="C886" s="8">
        <f t="shared" si="454"/>
        <v>42.800000000000004</v>
      </c>
      <c r="D886" s="73">
        <f t="shared" si="435"/>
        <v>57.245000000000012</v>
      </c>
      <c r="E886" s="29">
        <f t="shared" si="457"/>
        <v>14176.548520984645</v>
      </c>
      <c r="F886" s="29">
        <f t="shared" si="440"/>
        <v>16.561388459095621</v>
      </c>
      <c r="G886" s="29">
        <f t="shared" si="455"/>
        <v>22.150857064040391</v>
      </c>
      <c r="H886" s="17">
        <f t="shared" si="441"/>
        <v>18961.133646816808</v>
      </c>
      <c r="I886" s="29">
        <f t="shared" si="442"/>
        <v>2.2250485660981263</v>
      </c>
      <c r="J886" s="29">
        <f t="shared" si="436"/>
        <v>20.847057720370817</v>
      </c>
      <c r="K886" s="39">
        <f t="shared" si="443"/>
        <v>1400</v>
      </c>
      <c r="L886" s="49">
        <f t="shared" si="426"/>
        <v>0</v>
      </c>
      <c r="M886" s="48">
        <f t="shared" si="427"/>
        <v>4.2266987561397071</v>
      </c>
      <c r="N886" s="51">
        <f t="shared" si="437"/>
        <v>0</v>
      </c>
      <c r="O886" s="54">
        <f t="shared" si="456"/>
        <v>18.880500609176615</v>
      </c>
      <c r="P886" s="34">
        <f t="shared" si="444"/>
        <v>1.7671458676442586</v>
      </c>
      <c r="Q886" s="30">
        <f t="shared" si="445"/>
        <v>0</v>
      </c>
      <c r="R886" s="58">
        <f t="shared" si="446"/>
        <v>0</v>
      </c>
      <c r="S886" s="58">
        <f t="shared" si="447"/>
        <v>0</v>
      </c>
      <c r="T886" s="58">
        <f t="shared" si="428"/>
        <v>100</v>
      </c>
      <c r="U886" s="88" t="str">
        <f>IF(R886=0,"-",FORECAST($C$8,Инклинометрия!$B$2:$B$152,Инклинометрия!$A$2:$A$152))</f>
        <v>-</v>
      </c>
      <c r="V886" s="88" t="str">
        <f>IF(R886=0,"-",FORECAST($C$8-R886,Инклинометрия!$B$2:$B$152,Инклинометрия!$A$2:$A$152))</f>
        <v>-</v>
      </c>
      <c r="W886" s="88" t="str">
        <f>IF(R886&gt;0,FORECAST($C$8,Инклинометрия!$B$2:$B$152,Инклинометрия!$A$2:$A$152),IF(AB886=$C$8,"-",FORECAST($C$8-AB886,Инклинометрия!$B$2:$B$152,Инклинометрия!$A$2:$A$152)))</f>
        <v>-</v>
      </c>
      <c r="X886" s="88" t="str">
        <f>IF(S886=0,"-",FORECAST($C$8-(S886+AB886),Инклинометрия!$B$2:$B$152,Инклинометрия!$A$2:$A$152))</f>
        <v>-</v>
      </c>
      <c r="Y886" s="88">
        <f>FORECAST($C$8+T886,Инклинометрия!$B$2:$B$152,Инклинометрия!$A$2:$A$152)</f>
        <v>1425</v>
      </c>
      <c r="Z886" s="88">
        <f>IF(R886=0,FORECAST($C$6-T886,Инклинометрия!$B$2:$B$152,Инклинометрия!$A$2:$A$152),FORECAST($C$8,Инклинометрия!$B$2:$B$152,Инклинометрия!$A$2:$A$152))</f>
        <v>1330</v>
      </c>
      <c r="AA886" s="61">
        <f t="shared" si="429"/>
        <v>1400</v>
      </c>
      <c r="AB886" s="62">
        <f t="shared" si="448"/>
        <v>1400</v>
      </c>
      <c r="AC886" s="62">
        <f t="shared" si="430"/>
        <v>0</v>
      </c>
      <c r="AD886" s="65">
        <f>IF(R886=0,FORECAST($C$8,Инклинометрия!$B$2:$B$152,Инклинометрия!$A$2:$A$152),V886)</f>
        <v>1330</v>
      </c>
      <c r="AE886" s="65">
        <f>FORECAST($C$8-(R886+AA886),Инклинометрия!$B$2:$B$152,Инклинометрия!$A$2:$A$152)</f>
        <v>0</v>
      </c>
      <c r="AF886" s="65">
        <f>IF(AB886=0,"-",FORECAST($C$8,Инклинометрия!$B$2:$B$152,Инклинометрия!$A$2:$A$152))</f>
        <v>1330</v>
      </c>
      <c r="AG886" s="65">
        <f>IF(AB886=0,"-",FORECAST($C$8-AB886,Инклинометрия!$B$2:$B$152,Инклинометрия!$A$2:$A$152))</f>
        <v>0</v>
      </c>
      <c r="AH886" s="65" t="str">
        <f>IF(AC886=0,"-",FORECAST($C$8+AC886,Инклинометрия!$B$2:$B$152,Инклинометрия!$A$2:$A$152))</f>
        <v>-</v>
      </c>
      <c r="AI886" s="89" t="str">
        <f>IF(AC886=0,"-",FORECAST($C$8,Инклинометрия!$B$2:$B$152,Инклинометрия!$A$2:$A$152))</f>
        <v>-</v>
      </c>
      <c r="AJ886" s="28"/>
      <c r="AK886" s="67">
        <f t="shared" si="449"/>
        <v>0</v>
      </c>
      <c r="AL886" s="28">
        <f t="shared" si="450"/>
        <v>0</v>
      </c>
      <c r="AM886" s="28">
        <f t="shared" si="451"/>
        <v>0.1</v>
      </c>
      <c r="AN886" s="26">
        <f t="shared" si="452"/>
        <v>0.1</v>
      </c>
      <c r="AO886" s="87">
        <f t="shared" si="453"/>
        <v>145626.51678434567</v>
      </c>
      <c r="AP886" s="87">
        <f t="shared" si="431"/>
        <v>44301.516784345658</v>
      </c>
      <c r="AQ886" s="66">
        <f t="shared" si="432"/>
        <v>14695380</v>
      </c>
      <c r="AR886" s="66">
        <f t="shared" si="433"/>
        <v>14695380</v>
      </c>
      <c r="AS886" s="66">
        <f t="shared" si="434"/>
        <v>784800</v>
      </c>
      <c r="AT886" s="45">
        <f t="shared" si="438"/>
        <v>15625806.516784346</v>
      </c>
      <c r="AU886" s="75"/>
    </row>
    <row r="887" spans="2:47" x14ac:dyDescent="0.3">
      <c r="B887" s="41">
        <f t="shared" si="439"/>
        <v>4285</v>
      </c>
      <c r="C887" s="8">
        <f t="shared" si="454"/>
        <v>42.85</v>
      </c>
      <c r="D887" s="73">
        <f t="shared" si="435"/>
        <v>57.311875000000001</v>
      </c>
      <c r="E887" s="29">
        <f t="shared" si="457"/>
        <v>14193.109909443738</v>
      </c>
      <c r="F887" s="29">
        <f t="shared" si="440"/>
        <v>16.561388459093266</v>
      </c>
      <c r="G887" s="29">
        <f t="shared" si="455"/>
        <v>22.15085706403724</v>
      </c>
      <c r="H887" s="17">
        <f t="shared" si="441"/>
        <v>18983.284503880845</v>
      </c>
      <c r="I887" s="29">
        <f t="shared" si="442"/>
        <v>2.2250485660981263</v>
      </c>
      <c r="J887" s="29">
        <f t="shared" si="436"/>
        <v>20.847057720369335</v>
      </c>
      <c r="K887" s="39">
        <f t="shared" si="443"/>
        <v>1400</v>
      </c>
      <c r="L887" s="49">
        <f t="shared" si="426"/>
        <v>0</v>
      </c>
      <c r="M887" s="48">
        <f t="shared" si="427"/>
        <v>4.2266987561397071</v>
      </c>
      <c r="N887" s="51">
        <f t="shared" si="437"/>
        <v>0</v>
      </c>
      <c r="O887" s="54">
        <f t="shared" si="456"/>
        <v>18.880500609176615</v>
      </c>
      <c r="P887" s="34">
        <f t="shared" si="444"/>
        <v>1.7671458676442586</v>
      </c>
      <c r="Q887" s="30">
        <f t="shared" si="445"/>
        <v>0</v>
      </c>
      <c r="R887" s="58">
        <f t="shared" si="446"/>
        <v>0</v>
      </c>
      <c r="S887" s="58">
        <f t="shared" si="447"/>
        <v>0</v>
      </c>
      <c r="T887" s="58">
        <f t="shared" si="428"/>
        <v>100</v>
      </c>
      <c r="U887" s="88" t="str">
        <f>IF(R887=0,"-",FORECAST($C$8,Инклинометрия!$B$2:$B$152,Инклинометрия!$A$2:$A$152))</f>
        <v>-</v>
      </c>
      <c r="V887" s="88" t="str">
        <f>IF(R887=0,"-",FORECAST($C$8-R887,Инклинометрия!$B$2:$B$152,Инклинометрия!$A$2:$A$152))</f>
        <v>-</v>
      </c>
      <c r="W887" s="88" t="str">
        <f>IF(R887&gt;0,FORECAST($C$8,Инклинометрия!$B$2:$B$152,Инклинометрия!$A$2:$A$152),IF(AB887=$C$8,"-",FORECAST($C$8-AB887,Инклинометрия!$B$2:$B$152,Инклинометрия!$A$2:$A$152)))</f>
        <v>-</v>
      </c>
      <c r="X887" s="88" t="str">
        <f>IF(S887=0,"-",FORECAST($C$8-(S887+AB887),Инклинометрия!$B$2:$B$152,Инклинометрия!$A$2:$A$152))</f>
        <v>-</v>
      </c>
      <c r="Y887" s="88">
        <f>FORECAST($C$8+T887,Инклинометрия!$B$2:$B$152,Инклинометрия!$A$2:$A$152)</f>
        <v>1425</v>
      </c>
      <c r="Z887" s="88">
        <f>IF(R887=0,FORECAST($C$6-T887,Инклинометрия!$B$2:$B$152,Инклинометрия!$A$2:$A$152),FORECAST($C$8,Инклинометрия!$B$2:$B$152,Инклинометрия!$A$2:$A$152))</f>
        <v>1330</v>
      </c>
      <c r="AA887" s="61">
        <f t="shared" si="429"/>
        <v>1400</v>
      </c>
      <c r="AB887" s="62">
        <f t="shared" si="448"/>
        <v>1400</v>
      </c>
      <c r="AC887" s="62">
        <f t="shared" si="430"/>
        <v>0</v>
      </c>
      <c r="AD887" s="65">
        <f>IF(R887=0,FORECAST($C$8,Инклинометрия!$B$2:$B$152,Инклинометрия!$A$2:$A$152),V887)</f>
        <v>1330</v>
      </c>
      <c r="AE887" s="65">
        <f>FORECAST($C$8-(R887+AA887),Инклинометрия!$B$2:$B$152,Инклинометрия!$A$2:$A$152)</f>
        <v>0</v>
      </c>
      <c r="AF887" s="65">
        <f>IF(AB887=0,"-",FORECAST($C$8,Инклинометрия!$B$2:$B$152,Инклинометрия!$A$2:$A$152))</f>
        <v>1330</v>
      </c>
      <c r="AG887" s="65">
        <f>IF(AB887=0,"-",FORECAST($C$8-AB887,Инклинометрия!$B$2:$B$152,Инклинометрия!$A$2:$A$152))</f>
        <v>0</v>
      </c>
      <c r="AH887" s="65" t="str">
        <f>IF(AC887=0,"-",FORECAST($C$8+AC887,Инклинометрия!$B$2:$B$152,Инклинометрия!$A$2:$A$152))</f>
        <v>-</v>
      </c>
      <c r="AI887" s="89" t="str">
        <f>IF(AC887=0,"-",FORECAST($C$8,Инклинометрия!$B$2:$B$152,Инклинометрия!$A$2:$A$152))</f>
        <v>-</v>
      </c>
      <c r="AJ887" s="28"/>
      <c r="AK887" s="67">
        <f t="shared" si="449"/>
        <v>0</v>
      </c>
      <c r="AL887" s="28">
        <f t="shared" si="450"/>
        <v>0</v>
      </c>
      <c r="AM887" s="28">
        <f t="shared" si="451"/>
        <v>0.1</v>
      </c>
      <c r="AN887" s="26">
        <f t="shared" si="452"/>
        <v>0.1</v>
      </c>
      <c r="AO887" s="87">
        <f t="shared" si="453"/>
        <v>145626.51678434567</v>
      </c>
      <c r="AP887" s="87">
        <f t="shared" si="431"/>
        <v>44301.516784345658</v>
      </c>
      <c r="AQ887" s="66">
        <f t="shared" si="432"/>
        <v>14695380</v>
      </c>
      <c r="AR887" s="66">
        <f t="shared" si="433"/>
        <v>14695380</v>
      </c>
      <c r="AS887" s="66">
        <f t="shared" si="434"/>
        <v>784800</v>
      </c>
      <c r="AT887" s="45">
        <f t="shared" si="438"/>
        <v>15625806.516784346</v>
      </c>
      <c r="AU887" s="75"/>
    </row>
    <row r="888" spans="2:47" x14ac:dyDescent="0.3">
      <c r="B888" s="41">
        <f t="shared" si="439"/>
        <v>4290</v>
      </c>
      <c r="C888" s="8">
        <f t="shared" si="454"/>
        <v>42.9</v>
      </c>
      <c r="D888" s="73">
        <f t="shared" si="435"/>
        <v>57.378749999999997</v>
      </c>
      <c r="E888" s="29">
        <f t="shared" si="457"/>
        <v>14209.671297902831</v>
      </c>
      <c r="F888" s="29">
        <f t="shared" si="440"/>
        <v>16.561388459093266</v>
      </c>
      <c r="G888" s="29">
        <f t="shared" si="455"/>
        <v>22.15085706403724</v>
      </c>
      <c r="H888" s="17">
        <f t="shared" si="441"/>
        <v>19005.435360944881</v>
      </c>
      <c r="I888" s="29">
        <f t="shared" si="442"/>
        <v>2.2250485660981263</v>
      </c>
      <c r="J888" s="29">
        <f t="shared" si="436"/>
        <v>20.847057720369335</v>
      </c>
      <c r="K888" s="39">
        <f t="shared" si="443"/>
        <v>1400</v>
      </c>
      <c r="L888" s="49">
        <f t="shared" si="426"/>
        <v>0</v>
      </c>
      <c r="M888" s="48">
        <f t="shared" si="427"/>
        <v>4.2266987561397071</v>
      </c>
      <c r="N888" s="51">
        <f t="shared" si="437"/>
        <v>0</v>
      </c>
      <c r="O888" s="54">
        <f t="shared" si="456"/>
        <v>18.880500609176615</v>
      </c>
      <c r="P888" s="34">
        <f t="shared" si="444"/>
        <v>1.7671458676442586</v>
      </c>
      <c r="Q888" s="30">
        <f t="shared" si="445"/>
        <v>0</v>
      </c>
      <c r="R888" s="58">
        <f t="shared" si="446"/>
        <v>0</v>
      </c>
      <c r="S888" s="58">
        <f t="shared" si="447"/>
        <v>0</v>
      </c>
      <c r="T888" s="58">
        <f t="shared" si="428"/>
        <v>100</v>
      </c>
      <c r="U888" s="88" t="str">
        <f>IF(R888=0,"-",FORECAST($C$8,Инклинометрия!$B$2:$B$152,Инклинометрия!$A$2:$A$152))</f>
        <v>-</v>
      </c>
      <c r="V888" s="88" t="str">
        <f>IF(R888=0,"-",FORECAST($C$8-R888,Инклинометрия!$B$2:$B$152,Инклинометрия!$A$2:$A$152))</f>
        <v>-</v>
      </c>
      <c r="W888" s="88" t="str">
        <f>IF(R888&gt;0,FORECAST($C$8,Инклинометрия!$B$2:$B$152,Инклинометрия!$A$2:$A$152),IF(AB888=$C$8,"-",FORECAST($C$8-AB888,Инклинометрия!$B$2:$B$152,Инклинометрия!$A$2:$A$152)))</f>
        <v>-</v>
      </c>
      <c r="X888" s="88" t="str">
        <f>IF(S888=0,"-",FORECAST($C$8-(S888+AB888),Инклинометрия!$B$2:$B$152,Инклинометрия!$A$2:$A$152))</f>
        <v>-</v>
      </c>
      <c r="Y888" s="88">
        <f>FORECAST($C$8+T888,Инклинометрия!$B$2:$B$152,Инклинометрия!$A$2:$A$152)</f>
        <v>1425</v>
      </c>
      <c r="Z888" s="88">
        <f>IF(R888=0,FORECAST($C$6-T888,Инклинометрия!$B$2:$B$152,Инклинометрия!$A$2:$A$152),FORECAST($C$8,Инклинометрия!$B$2:$B$152,Инклинометрия!$A$2:$A$152))</f>
        <v>1330</v>
      </c>
      <c r="AA888" s="61">
        <f t="shared" si="429"/>
        <v>1400</v>
      </c>
      <c r="AB888" s="62">
        <f t="shared" si="448"/>
        <v>1400</v>
      </c>
      <c r="AC888" s="62">
        <f t="shared" si="430"/>
        <v>0</v>
      </c>
      <c r="AD888" s="65">
        <f>IF(R888=0,FORECAST($C$8,Инклинометрия!$B$2:$B$152,Инклинометрия!$A$2:$A$152),V888)</f>
        <v>1330</v>
      </c>
      <c r="AE888" s="65">
        <f>FORECAST($C$8-(R888+AA888),Инклинометрия!$B$2:$B$152,Инклинометрия!$A$2:$A$152)</f>
        <v>0</v>
      </c>
      <c r="AF888" s="65">
        <f>IF(AB888=0,"-",FORECAST($C$8,Инклинометрия!$B$2:$B$152,Инклинометрия!$A$2:$A$152))</f>
        <v>1330</v>
      </c>
      <c r="AG888" s="65">
        <f>IF(AB888=0,"-",FORECAST($C$8-AB888,Инклинометрия!$B$2:$B$152,Инклинометрия!$A$2:$A$152))</f>
        <v>0</v>
      </c>
      <c r="AH888" s="65" t="str">
        <f>IF(AC888=0,"-",FORECAST($C$8+AC888,Инклинометрия!$B$2:$B$152,Инклинометрия!$A$2:$A$152))</f>
        <v>-</v>
      </c>
      <c r="AI888" s="89" t="str">
        <f>IF(AC888=0,"-",FORECAST($C$8,Инклинометрия!$B$2:$B$152,Инклинометрия!$A$2:$A$152))</f>
        <v>-</v>
      </c>
      <c r="AJ888" s="28"/>
      <c r="AK888" s="67">
        <f t="shared" si="449"/>
        <v>0</v>
      </c>
      <c r="AL888" s="28">
        <f t="shared" si="450"/>
        <v>0</v>
      </c>
      <c r="AM888" s="28">
        <f t="shared" si="451"/>
        <v>0.1</v>
      </c>
      <c r="AN888" s="26">
        <f t="shared" si="452"/>
        <v>0.1</v>
      </c>
      <c r="AO888" s="87">
        <f t="shared" si="453"/>
        <v>145626.51678434567</v>
      </c>
      <c r="AP888" s="87">
        <f t="shared" si="431"/>
        <v>44301.516784345658</v>
      </c>
      <c r="AQ888" s="66">
        <f t="shared" si="432"/>
        <v>14695380</v>
      </c>
      <c r="AR888" s="66">
        <f t="shared" si="433"/>
        <v>14695380</v>
      </c>
      <c r="AS888" s="66">
        <f t="shared" si="434"/>
        <v>784800</v>
      </c>
      <c r="AT888" s="45">
        <f t="shared" si="438"/>
        <v>15625806.516784346</v>
      </c>
      <c r="AU888" s="75"/>
    </row>
    <row r="889" spans="2:47" x14ac:dyDescent="0.3">
      <c r="B889" s="41">
        <f t="shared" si="439"/>
        <v>4295</v>
      </c>
      <c r="C889" s="8">
        <f t="shared" si="454"/>
        <v>42.95</v>
      </c>
      <c r="D889" s="73">
        <f t="shared" si="435"/>
        <v>57.445625</v>
      </c>
      <c r="E889" s="29">
        <f t="shared" si="457"/>
        <v>14226.232686361927</v>
      </c>
      <c r="F889" s="29">
        <f t="shared" si="440"/>
        <v>16.561388459095621</v>
      </c>
      <c r="G889" s="29">
        <f t="shared" si="455"/>
        <v>22.150857064040391</v>
      </c>
      <c r="H889" s="17">
        <f t="shared" si="441"/>
        <v>19027.586218008921</v>
      </c>
      <c r="I889" s="29">
        <f t="shared" si="442"/>
        <v>2.2250485660981263</v>
      </c>
      <c r="J889" s="29">
        <f t="shared" si="436"/>
        <v>20.847057720370817</v>
      </c>
      <c r="K889" s="39">
        <f t="shared" si="443"/>
        <v>1400</v>
      </c>
      <c r="L889" s="49">
        <f t="shared" si="426"/>
        <v>0</v>
      </c>
      <c r="M889" s="48">
        <f t="shared" si="427"/>
        <v>4.2266987561397071</v>
      </c>
      <c r="N889" s="51">
        <f t="shared" si="437"/>
        <v>0</v>
      </c>
      <c r="O889" s="54">
        <f t="shared" si="456"/>
        <v>18.880500609176615</v>
      </c>
      <c r="P889" s="34">
        <f t="shared" si="444"/>
        <v>1.7671458676442586</v>
      </c>
      <c r="Q889" s="30">
        <f t="shared" si="445"/>
        <v>0</v>
      </c>
      <c r="R889" s="58">
        <f t="shared" si="446"/>
        <v>0</v>
      </c>
      <c r="S889" s="58">
        <f t="shared" si="447"/>
        <v>0</v>
      </c>
      <c r="T889" s="58">
        <f t="shared" si="428"/>
        <v>100</v>
      </c>
      <c r="U889" s="88" t="str">
        <f>IF(R889=0,"-",FORECAST($C$8,Инклинометрия!$B$2:$B$152,Инклинометрия!$A$2:$A$152))</f>
        <v>-</v>
      </c>
      <c r="V889" s="88" t="str">
        <f>IF(R889=0,"-",FORECAST($C$8-R889,Инклинометрия!$B$2:$B$152,Инклинометрия!$A$2:$A$152))</f>
        <v>-</v>
      </c>
      <c r="W889" s="88" t="str">
        <f>IF(R889&gt;0,FORECAST($C$8,Инклинометрия!$B$2:$B$152,Инклинометрия!$A$2:$A$152),IF(AB889=$C$8,"-",FORECAST($C$8-AB889,Инклинометрия!$B$2:$B$152,Инклинометрия!$A$2:$A$152)))</f>
        <v>-</v>
      </c>
      <c r="X889" s="88" t="str">
        <f>IF(S889=0,"-",FORECAST($C$8-(S889+AB889),Инклинометрия!$B$2:$B$152,Инклинометрия!$A$2:$A$152))</f>
        <v>-</v>
      </c>
      <c r="Y889" s="88">
        <f>FORECAST($C$8+T889,Инклинометрия!$B$2:$B$152,Инклинометрия!$A$2:$A$152)</f>
        <v>1425</v>
      </c>
      <c r="Z889" s="88">
        <f>IF(R889=0,FORECAST($C$6-T889,Инклинометрия!$B$2:$B$152,Инклинометрия!$A$2:$A$152),FORECAST($C$8,Инклинометрия!$B$2:$B$152,Инклинометрия!$A$2:$A$152))</f>
        <v>1330</v>
      </c>
      <c r="AA889" s="61">
        <f t="shared" si="429"/>
        <v>1400</v>
      </c>
      <c r="AB889" s="62">
        <f t="shared" si="448"/>
        <v>1400</v>
      </c>
      <c r="AC889" s="62">
        <f t="shared" si="430"/>
        <v>0</v>
      </c>
      <c r="AD889" s="65">
        <f>IF(R889=0,FORECAST($C$8,Инклинометрия!$B$2:$B$152,Инклинометрия!$A$2:$A$152),V889)</f>
        <v>1330</v>
      </c>
      <c r="AE889" s="65">
        <f>FORECAST($C$8-(R889+AA889),Инклинометрия!$B$2:$B$152,Инклинометрия!$A$2:$A$152)</f>
        <v>0</v>
      </c>
      <c r="AF889" s="65">
        <f>IF(AB889=0,"-",FORECAST($C$8,Инклинометрия!$B$2:$B$152,Инклинометрия!$A$2:$A$152))</f>
        <v>1330</v>
      </c>
      <c r="AG889" s="65">
        <f>IF(AB889=0,"-",FORECAST($C$8-AB889,Инклинометрия!$B$2:$B$152,Инклинометрия!$A$2:$A$152))</f>
        <v>0</v>
      </c>
      <c r="AH889" s="65" t="str">
        <f>IF(AC889=0,"-",FORECAST($C$8+AC889,Инклинометрия!$B$2:$B$152,Инклинометрия!$A$2:$A$152))</f>
        <v>-</v>
      </c>
      <c r="AI889" s="89" t="str">
        <f>IF(AC889=0,"-",FORECAST($C$8,Инклинометрия!$B$2:$B$152,Инклинометрия!$A$2:$A$152))</f>
        <v>-</v>
      </c>
      <c r="AJ889" s="28"/>
      <c r="AK889" s="67">
        <f t="shared" si="449"/>
        <v>0</v>
      </c>
      <c r="AL889" s="28">
        <f t="shared" si="450"/>
        <v>0</v>
      </c>
      <c r="AM889" s="28">
        <f t="shared" si="451"/>
        <v>0.1</v>
      </c>
      <c r="AN889" s="26">
        <f t="shared" si="452"/>
        <v>0.1</v>
      </c>
      <c r="AO889" s="87">
        <f t="shared" si="453"/>
        <v>145626.51678434567</v>
      </c>
      <c r="AP889" s="87">
        <f t="shared" si="431"/>
        <v>44301.516784345658</v>
      </c>
      <c r="AQ889" s="66">
        <f t="shared" si="432"/>
        <v>14695380</v>
      </c>
      <c r="AR889" s="66">
        <f t="shared" si="433"/>
        <v>14695380</v>
      </c>
      <c r="AS889" s="66">
        <f t="shared" si="434"/>
        <v>784800</v>
      </c>
      <c r="AT889" s="45">
        <f t="shared" si="438"/>
        <v>15625806.516784346</v>
      </c>
      <c r="AU889" s="75"/>
    </row>
    <row r="890" spans="2:47" x14ac:dyDescent="0.3">
      <c r="B890" s="41">
        <f t="shared" si="439"/>
        <v>4300</v>
      </c>
      <c r="C890" s="8">
        <f t="shared" si="454"/>
        <v>43</v>
      </c>
      <c r="D890" s="73">
        <f t="shared" si="435"/>
        <v>57.512500000000003</v>
      </c>
      <c r="E890" s="29">
        <f t="shared" si="457"/>
        <v>14242.79407482102</v>
      </c>
      <c r="F890" s="29">
        <f t="shared" si="440"/>
        <v>16.561388459093266</v>
      </c>
      <c r="G890" s="29">
        <f t="shared" si="455"/>
        <v>22.15085706403724</v>
      </c>
      <c r="H890" s="17">
        <f t="shared" si="441"/>
        <v>19049.737075072957</v>
      </c>
      <c r="I890" s="29">
        <f t="shared" si="442"/>
        <v>2.2250485660981263</v>
      </c>
      <c r="J890" s="29">
        <f t="shared" si="436"/>
        <v>20.847057720369335</v>
      </c>
      <c r="K890" s="39">
        <f t="shared" si="443"/>
        <v>1400</v>
      </c>
      <c r="L890" s="49">
        <f t="shared" si="426"/>
        <v>0</v>
      </c>
      <c r="M890" s="48">
        <f t="shared" si="427"/>
        <v>4.2266987561397071</v>
      </c>
      <c r="N890" s="51">
        <f t="shared" si="437"/>
        <v>0</v>
      </c>
      <c r="O890" s="54">
        <f t="shared" si="456"/>
        <v>18.880500609176615</v>
      </c>
      <c r="P890" s="34">
        <f t="shared" si="444"/>
        <v>1.7671458676442586</v>
      </c>
      <c r="Q890" s="30">
        <f t="shared" si="445"/>
        <v>0</v>
      </c>
      <c r="R890" s="58">
        <f t="shared" si="446"/>
        <v>0</v>
      </c>
      <c r="S890" s="58">
        <f t="shared" si="447"/>
        <v>0</v>
      </c>
      <c r="T890" s="58">
        <f t="shared" si="428"/>
        <v>100</v>
      </c>
      <c r="U890" s="88" t="str">
        <f>IF(R890=0,"-",FORECAST($C$8,Инклинометрия!$B$2:$B$152,Инклинометрия!$A$2:$A$152))</f>
        <v>-</v>
      </c>
      <c r="V890" s="88" t="str">
        <f>IF(R890=0,"-",FORECAST($C$8-R890,Инклинометрия!$B$2:$B$152,Инклинометрия!$A$2:$A$152))</f>
        <v>-</v>
      </c>
      <c r="W890" s="88" t="str">
        <f>IF(R890&gt;0,FORECAST($C$8,Инклинометрия!$B$2:$B$152,Инклинометрия!$A$2:$A$152),IF(AB890=$C$8,"-",FORECAST($C$8-AB890,Инклинометрия!$B$2:$B$152,Инклинометрия!$A$2:$A$152)))</f>
        <v>-</v>
      </c>
      <c r="X890" s="88" t="str">
        <f>IF(S890=0,"-",FORECAST($C$8-(S890+AB890),Инклинометрия!$B$2:$B$152,Инклинометрия!$A$2:$A$152))</f>
        <v>-</v>
      </c>
      <c r="Y890" s="88">
        <f>FORECAST($C$8+T890,Инклинометрия!$B$2:$B$152,Инклинометрия!$A$2:$A$152)</f>
        <v>1425</v>
      </c>
      <c r="Z890" s="88">
        <f>IF(R890=0,FORECAST($C$6-T890,Инклинометрия!$B$2:$B$152,Инклинометрия!$A$2:$A$152),FORECAST($C$8,Инклинометрия!$B$2:$B$152,Инклинометрия!$A$2:$A$152))</f>
        <v>1330</v>
      </c>
      <c r="AA890" s="61">
        <f t="shared" si="429"/>
        <v>1400</v>
      </c>
      <c r="AB890" s="62">
        <f t="shared" si="448"/>
        <v>1400</v>
      </c>
      <c r="AC890" s="62">
        <f t="shared" si="430"/>
        <v>0</v>
      </c>
      <c r="AD890" s="65">
        <f>IF(R890=0,FORECAST($C$8,Инклинометрия!$B$2:$B$152,Инклинометрия!$A$2:$A$152),V890)</f>
        <v>1330</v>
      </c>
      <c r="AE890" s="65">
        <f>FORECAST($C$8-(R890+AA890),Инклинометрия!$B$2:$B$152,Инклинометрия!$A$2:$A$152)</f>
        <v>0</v>
      </c>
      <c r="AF890" s="65">
        <f>IF(AB890=0,"-",FORECAST($C$8,Инклинометрия!$B$2:$B$152,Инклинометрия!$A$2:$A$152))</f>
        <v>1330</v>
      </c>
      <c r="AG890" s="65">
        <f>IF(AB890=0,"-",FORECAST($C$8-AB890,Инклинометрия!$B$2:$B$152,Инклинометрия!$A$2:$A$152))</f>
        <v>0</v>
      </c>
      <c r="AH890" s="65" t="str">
        <f>IF(AC890=0,"-",FORECAST($C$8+AC890,Инклинометрия!$B$2:$B$152,Инклинометрия!$A$2:$A$152))</f>
        <v>-</v>
      </c>
      <c r="AI890" s="89" t="str">
        <f>IF(AC890=0,"-",FORECAST($C$8,Инклинометрия!$B$2:$B$152,Инклинометрия!$A$2:$A$152))</f>
        <v>-</v>
      </c>
      <c r="AJ890" s="28"/>
      <c r="AK890" s="67">
        <f t="shared" si="449"/>
        <v>0</v>
      </c>
      <c r="AL890" s="28">
        <f t="shared" si="450"/>
        <v>0</v>
      </c>
      <c r="AM890" s="28">
        <f t="shared" si="451"/>
        <v>0.1</v>
      </c>
      <c r="AN890" s="26">
        <f t="shared" si="452"/>
        <v>0.1</v>
      </c>
      <c r="AO890" s="87">
        <f t="shared" si="453"/>
        <v>145626.51678434567</v>
      </c>
      <c r="AP890" s="87">
        <f t="shared" si="431"/>
        <v>44301.516784345658</v>
      </c>
      <c r="AQ890" s="66">
        <f t="shared" si="432"/>
        <v>14695380</v>
      </c>
      <c r="AR890" s="66">
        <f t="shared" si="433"/>
        <v>14695380</v>
      </c>
      <c r="AS890" s="66">
        <f t="shared" si="434"/>
        <v>784800</v>
      </c>
      <c r="AT890" s="45">
        <f t="shared" si="438"/>
        <v>15625806.516784346</v>
      </c>
      <c r="AU890" s="75"/>
    </row>
    <row r="891" spans="2:47" x14ac:dyDescent="0.3">
      <c r="B891" s="41">
        <f t="shared" si="439"/>
        <v>4305</v>
      </c>
      <c r="C891" s="8">
        <f t="shared" si="454"/>
        <v>43.050000000000004</v>
      </c>
      <c r="D891" s="73">
        <f t="shared" si="435"/>
        <v>57.579375000000006</v>
      </c>
      <c r="E891" s="29">
        <f t="shared" si="457"/>
        <v>14259.355463280115</v>
      </c>
      <c r="F891" s="29">
        <f t="shared" si="440"/>
        <v>16.561388459095621</v>
      </c>
      <c r="G891" s="29">
        <f t="shared" si="455"/>
        <v>22.150857064040391</v>
      </c>
      <c r="H891" s="17">
        <f t="shared" si="441"/>
        <v>19071.887932136997</v>
      </c>
      <c r="I891" s="29">
        <f t="shared" si="442"/>
        <v>2.2250485660981263</v>
      </c>
      <c r="J891" s="29">
        <f t="shared" si="436"/>
        <v>20.847057720370817</v>
      </c>
      <c r="K891" s="39">
        <f t="shared" si="443"/>
        <v>1400</v>
      </c>
      <c r="L891" s="49">
        <f t="shared" si="426"/>
        <v>0</v>
      </c>
      <c r="M891" s="48">
        <f t="shared" si="427"/>
        <v>4.2266987561397071</v>
      </c>
      <c r="N891" s="51">
        <f t="shared" si="437"/>
        <v>0</v>
      </c>
      <c r="O891" s="54">
        <f t="shared" si="456"/>
        <v>18.880500609176615</v>
      </c>
      <c r="P891" s="34">
        <f t="shared" si="444"/>
        <v>1.7671458676442586</v>
      </c>
      <c r="Q891" s="30">
        <f t="shared" si="445"/>
        <v>0</v>
      </c>
      <c r="R891" s="58">
        <f t="shared" si="446"/>
        <v>0</v>
      </c>
      <c r="S891" s="58">
        <f t="shared" si="447"/>
        <v>0</v>
      </c>
      <c r="T891" s="58">
        <f t="shared" si="428"/>
        <v>100</v>
      </c>
      <c r="U891" s="88" t="str">
        <f>IF(R891=0,"-",FORECAST($C$8,Инклинометрия!$B$2:$B$152,Инклинометрия!$A$2:$A$152))</f>
        <v>-</v>
      </c>
      <c r="V891" s="88" t="str">
        <f>IF(R891=0,"-",FORECAST($C$8-R891,Инклинометрия!$B$2:$B$152,Инклинометрия!$A$2:$A$152))</f>
        <v>-</v>
      </c>
      <c r="W891" s="88" t="str">
        <f>IF(R891&gt;0,FORECAST($C$8,Инклинометрия!$B$2:$B$152,Инклинометрия!$A$2:$A$152),IF(AB891=$C$8,"-",FORECAST($C$8-AB891,Инклинометрия!$B$2:$B$152,Инклинометрия!$A$2:$A$152)))</f>
        <v>-</v>
      </c>
      <c r="X891" s="88" t="str">
        <f>IF(S891=0,"-",FORECAST($C$8-(S891+AB891),Инклинометрия!$B$2:$B$152,Инклинометрия!$A$2:$A$152))</f>
        <v>-</v>
      </c>
      <c r="Y891" s="88">
        <f>FORECAST($C$8+T891,Инклинометрия!$B$2:$B$152,Инклинометрия!$A$2:$A$152)</f>
        <v>1425</v>
      </c>
      <c r="Z891" s="88">
        <f>IF(R891=0,FORECAST($C$6-T891,Инклинометрия!$B$2:$B$152,Инклинометрия!$A$2:$A$152),FORECAST($C$8,Инклинометрия!$B$2:$B$152,Инклинометрия!$A$2:$A$152))</f>
        <v>1330</v>
      </c>
      <c r="AA891" s="61">
        <f t="shared" si="429"/>
        <v>1400</v>
      </c>
      <c r="AB891" s="62">
        <f t="shared" si="448"/>
        <v>1400</v>
      </c>
      <c r="AC891" s="62">
        <f t="shared" si="430"/>
        <v>0</v>
      </c>
      <c r="AD891" s="65">
        <f>IF(R891=0,FORECAST($C$8,Инклинометрия!$B$2:$B$152,Инклинометрия!$A$2:$A$152),V891)</f>
        <v>1330</v>
      </c>
      <c r="AE891" s="65">
        <f>FORECAST($C$8-(R891+AA891),Инклинометрия!$B$2:$B$152,Инклинометрия!$A$2:$A$152)</f>
        <v>0</v>
      </c>
      <c r="AF891" s="65">
        <f>IF(AB891=0,"-",FORECAST($C$8,Инклинометрия!$B$2:$B$152,Инклинометрия!$A$2:$A$152))</f>
        <v>1330</v>
      </c>
      <c r="AG891" s="65">
        <f>IF(AB891=0,"-",FORECAST($C$8-AB891,Инклинометрия!$B$2:$B$152,Инклинометрия!$A$2:$A$152))</f>
        <v>0</v>
      </c>
      <c r="AH891" s="65" t="str">
        <f>IF(AC891=0,"-",FORECAST($C$8+AC891,Инклинометрия!$B$2:$B$152,Инклинометрия!$A$2:$A$152))</f>
        <v>-</v>
      </c>
      <c r="AI891" s="89" t="str">
        <f>IF(AC891=0,"-",FORECAST($C$8,Инклинометрия!$B$2:$B$152,Инклинометрия!$A$2:$A$152))</f>
        <v>-</v>
      </c>
      <c r="AJ891" s="28"/>
      <c r="AK891" s="67">
        <f t="shared" si="449"/>
        <v>0</v>
      </c>
      <c r="AL891" s="28">
        <f t="shared" si="450"/>
        <v>0</v>
      </c>
      <c r="AM891" s="28">
        <f t="shared" si="451"/>
        <v>0.1</v>
      </c>
      <c r="AN891" s="26">
        <f t="shared" si="452"/>
        <v>0.1</v>
      </c>
      <c r="AO891" s="87">
        <f t="shared" si="453"/>
        <v>145626.51678434567</v>
      </c>
      <c r="AP891" s="87">
        <f t="shared" si="431"/>
        <v>44301.516784345658</v>
      </c>
      <c r="AQ891" s="66">
        <f t="shared" si="432"/>
        <v>14695380</v>
      </c>
      <c r="AR891" s="66">
        <f t="shared" si="433"/>
        <v>14695380</v>
      </c>
      <c r="AS891" s="66">
        <f t="shared" si="434"/>
        <v>784800</v>
      </c>
      <c r="AT891" s="45">
        <f t="shared" si="438"/>
        <v>15625806.516784346</v>
      </c>
      <c r="AU891" s="75"/>
    </row>
    <row r="892" spans="2:47" x14ac:dyDescent="0.3">
      <c r="B892" s="41">
        <f t="shared" si="439"/>
        <v>4310</v>
      </c>
      <c r="C892" s="8">
        <f t="shared" si="454"/>
        <v>43.1</v>
      </c>
      <c r="D892" s="73">
        <f t="shared" si="435"/>
        <v>57.646250000000002</v>
      </c>
      <c r="E892" s="29">
        <f t="shared" si="457"/>
        <v>14275.91685173921</v>
      </c>
      <c r="F892" s="29">
        <f t="shared" si="440"/>
        <v>16.561388459093266</v>
      </c>
      <c r="G892" s="29">
        <f t="shared" si="455"/>
        <v>22.15085706403724</v>
      </c>
      <c r="H892" s="17">
        <f t="shared" si="441"/>
        <v>19094.038789201033</v>
      </c>
      <c r="I892" s="29">
        <f t="shared" si="442"/>
        <v>2.2250485660981263</v>
      </c>
      <c r="J892" s="29">
        <f t="shared" si="436"/>
        <v>20.847057720369335</v>
      </c>
      <c r="K892" s="39">
        <f t="shared" si="443"/>
        <v>1400</v>
      </c>
      <c r="L892" s="49">
        <f t="shared" si="426"/>
        <v>0</v>
      </c>
      <c r="M892" s="48">
        <f t="shared" si="427"/>
        <v>4.2266987561397071</v>
      </c>
      <c r="N892" s="51">
        <f t="shared" si="437"/>
        <v>0</v>
      </c>
      <c r="O892" s="54">
        <f t="shared" si="456"/>
        <v>18.880500609176615</v>
      </c>
      <c r="P892" s="34">
        <f t="shared" si="444"/>
        <v>1.7671458676442586</v>
      </c>
      <c r="Q892" s="30">
        <f t="shared" si="445"/>
        <v>0</v>
      </c>
      <c r="R892" s="58">
        <f t="shared" si="446"/>
        <v>0</v>
      </c>
      <c r="S892" s="58">
        <f t="shared" si="447"/>
        <v>0</v>
      </c>
      <c r="T892" s="58">
        <f t="shared" si="428"/>
        <v>100</v>
      </c>
      <c r="U892" s="88" t="str">
        <f>IF(R892=0,"-",FORECAST($C$8,Инклинометрия!$B$2:$B$152,Инклинометрия!$A$2:$A$152))</f>
        <v>-</v>
      </c>
      <c r="V892" s="88" t="str">
        <f>IF(R892=0,"-",FORECAST($C$8-R892,Инклинометрия!$B$2:$B$152,Инклинометрия!$A$2:$A$152))</f>
        <v>-</v>
      </c>
      <c r="W892" s="88" t="str">
        <f>IF(R892&gt;0,FORECAST($C$8,Инклинометрия!$B$2:$B$152,Инклинометрия!$A$2:$A$152),IF(AB892=$C$8,"-",FORECAST($C$8-AB892,Инклинометрия!$B$2:$B$152,Инклинометрия!$A$2:$A$152)))</f>
        <v>-</v>
      </c>
      <c r="X892" s="88" t="str">
        <f>IF(S892=0,"-",FORECAST($C$8-(S892+AB892),Инклинометрия!$B$2:$B$152,Инклинометрия!$A$2:$A$152))</f>
        <v>-</v>
      </c>
      <c r="Y892" s="88">
        <f>FORECAST($C$8+T892,Инклинометрия!$B$2:$B$152,Инклинометрия!$A$2:$A$152)</f>
        <v>1425</v>
      </c>
      <c r="Z892" s="88">
        <f>IF(R892=0,FORECAST($C$6-T892,Инклинометрия!$B$2:$B$152,Инклинометрия!$A$2:$A$152),FORECAST($C$8,Инклинометрия!$B$2:$B$152,Инклинометрия!$A$2:$A$152))</f>
        <v>1330</v>
      </c>
      <c r="AA892" s="61">
        <f t="shared" si="429"/>
        <v>1400</v>
      </c>
      <c r="AB892" s="62">
        <f t="shared" si="448"/>
        <v>1400</v>
      </c>
      <c r="AC892" s="62">
        <f t="shared" si="430"/>
        <v>0</v>
      </c>
      <c r="AD892" s="65">
        <f>IF(R892=0,FORECAST($C$8,Инклинометрия!$B$2:$B$152,Инклинометрия!$A$2:$A$152),V892)</f>
        <v>1330</v>
      </c>
      <c r="AE892" s="65">
        <f>FORECAST($C$8-(R892+AA892),Инклинометрия!$B$2:$B$152,Инклинометрия!$A$2:$A$152)</f>
        <v>0</v>
      </c>
      <c r="AF892" s="65">
        <f>IF(AB892=0,"-",FORECAST($C$8,Инклинометрия!$B$2:$B$152,Инклинометрия!$A$2:$A$152))</f>
        <v>1330</v>
      </c>
      <c r="AG892" s="65">
        <f>IF(AB892=0,"-",FORECAST($C$8-AB892,Инклинометрия!$B$2:$B$152,Инклинометрия!$A$2:$A$152))</f>
        <v>0</v>
      </c>
      <c r="AH892" s="65" t="str">
        <f>IF(AC892=0,"-",FORECAST($C$8+AC892,Инклинометрия!$B$2:$B$152,Инклинометрия!$A$2:$A$152))</f>
        <v>-</v>
      </c>
      <c r="AI892" s="89" t="str">
        <f>IF(AC892=0,"-",FORECAST($C$8,Инклинометрия!$B$2:$B$152,Инклинометрия!$A$2:$A$152))</f>
        <v>-</v>
      </c>
      <c r="AJ892" s="28"/>
      <c r="AK892" s="67">
        <f t="shared" si="449"/>
        <v>0</v>
      </c>
      <c r="AL892" s="28">
        <f t="shared" si="450"/>
        <v>0</v>
      </c>
      <c r="AM892" s="28">
        <f t="shared" si="451"/>
        <v>0.1</v>
      </c>
      <c r="AN892" s="26">
        <f t="shared" si="452"/>
        <v>0.1</v>
      </c>
      <c r="AO892" s="87">
        <f t="shared" si="453"/>
        <v>145626.51678434567</v>
      </c>
      <c r="AP892" s="87">
        <f t="shared" si="431"/>
        <v>44301.516784345658</v>
      </c>
      <c r="AQ892" s="66">
        <f t="shared" si="432"/>
        <v>14695380</v>
      </c>
      <c r="AR892" s="66">
        <f t="shared" si="433"/>
        <v>14695380</v>
      </c>
      <c r="AS892" s="66">
        <f t="shared" si="434"/>
        <v>784800</v>
      </c>
      <c r="AT892" s="45">
        <f t="shared" si="438"/>
        <v>15625806.516784346</v>
      </c>
      <c r="AU892" s="75"/>
    </row>
    <row r="893" spans="2:47" x14ac:dyDescent="0.3">
      <c r="B893" s="41">
        <f t="shared" si="439"/>
        <v>4315</v>
      </c>
      <c r="C893" s="8">
        <f t="shared" si="454"/>
        <v>43.15</v>
      </c>
      <c r="D893" s="73">
        <f t="shared" si="435"/>
        <v>57.713124999999998</v>
      </c>
      <c r="E893" s="29">
        <f t="shared" si="457"/>
        <v>14292.478240198303</v>
      </c>
      <c r="F893" s="29">
        <f t="shared" si="440"/>
        <v>16.561388459093266</v>
      </c>
      <c r="G893" s="29">
        <f t="shared" si="455"/>
        <v>22.15085706403724</v>
      </c>
      <c r="H893" s="17">
        <f t="shared" si="441"/>
        <v>19116.189646265069</v>
      </c>
      <c r="I893" s="29">
        <f t="shared" si="442"/>
        <v>2.2250485660981263</v>
      </c>
      <c r="J893" s="29">
        <f t="shared" si="436"/>
        <v>20.847057720369335</v>
      </c>
      <c r="K893" s="39">
        <f t="shared" si="443"/>
        <v>1400</v>
      </c>
      <c r="L893" s="49">
        <f t="shared" si="426"/>
        <v>0</v>
      </c>
      <c r="M893" s="48">
        <f t="shared" si="427"/>
        <v>4.2266987561397071</v>
      </c>
      <c r="N893" s="51">
        <f t="shared" si="437"/>
        <v>0</v>
      </c>
      <c r="O893" s="54">
        <f t="shared" si="456"/>
        <v>18.880500609176615</v>
      </c>
      <c r="P893" s="34">
        <f t="shared" si="444"/>
        <v>1.7671458676442586</v>
      </c>
      <c r="Q893" s="30">
        <f t="shared" si="445"/>
        <v>0</v>
      </c>
      <c r="R893" s="58">
        <f t="shared" si="446"/>
        <v>0</v>
      </c>
      <c r="S893" s="58">
        <f t="shared" si="447"/>
        <v>0</v>
      </c>
      <c r="T893" s="58">
        <f t="shared" si="428"/>
        <v>100</v>
      </c>
      <c r="U893" s="88" t="str">
        <f>IF(R893=0,"-",FORECAST($C$8,Инклинометрия!$B$2:$B$152,Инклинометрия!$A$2:$A$152))</f>
        <v>-</v>
      </c>
      <c r="V893" s="88" t="str">
        <f>IF(R893=0,"-",FORECAST($C$8-R893,Инклинометрия!$B$2:$B$152,Инклинометрия!$A$2:$A$152))</f>
        <v>-</v>
      </c>
      <c r="W893" s="88" t="str">
        <f>IF(R893&gt;0,FORECAST($C$8,Инклинометрия!$B$2:$B$152,Инклинометрия!$A$2:$A$152),IF(AB893=$C$8,"-",FORECAST($C$8-AB893,Инклинометрия!$B$2:$B$152,Инклинометрия!$A$2:$A$152)))</f>
        <v>-</v>
      </c>
      <c r="X893" s="88" t="str">
        <f>IF(S893=0,"-",FORECAST($C$8-(S893+AB893),Инклинометрия!$B$2:$B$152,Инклинометрия!$A$2:$A$152))</f>
        <v>-</v>
      </c>
      <c r="Y893" s="88">
        <f>FORECAST($C$8+T893,Инклинометрия!$B$2:$B$152,Инклинометрия!$A$2:$A$152)</f>
        <v>1425</v>
      </c>
      <c r="Z893" s="88">
        <f>IF(R893=0,FORECAST($C$6-T893,Инклинометрия!$B$2:$B$152,Инклинометрия!$A$2:$A$152),FORECAST($C$8,Инклинометрия!$B$2:$B$152,Инклинометрия!$A$2:$A$152))</f>
        <v>1330</v>
      </c>
      <c r="AA893" s="61">
        <f t="shared" si="429"/>
        <v>1400</v>
      </c>
      <c r="AB893" s="62">
        <f t="shared" si="448"/>
        <v>1400</v>
      </c>
      <c r="AC893" s="62">
        <f t="shared" si="430"/>
        <v>0</v>
      </c>
      <c r="AD893" s="65">
        <f>IF(R893=0,FORECAST($C$8,Инклинометрия!$B$2:$B$152,Инклинометрия!$A$2:$A$152),V893)</f>
        <v>1330</v>
      </c>
      <c r="AE893" s="65">
        <f>FORECAST($C$8-(R893+AA893),Инклинометрия!$B$2:$B$152,Инклинометрия!$A$2:$A$152)</f>
        <v>0</v>
      </c>
      <c r="AF893" s="65">
        <f>IF(AB893=0,"-",FORECAST($C$8,Инклинометрия!$B$2:$B$152,Инклинометрия!$A$2:$A$152))</f>
        <v>1330</v>
      </c>
      <c r="AG893" s="65">
        <f>IF(AB893=0,"-",FORECAST($C$8-AB893,Инклинометрия!$B$2:$B$152,Инклинометрия!$A$2:$A$152))</f>
        <v>0</v>
      </c>
      <c r="AH893" s="65" t="str">
        <f>IF(AC893=0,"-",FORECAST($C$8+AC893,Инклинометрия!$B$2:$B$152,Инклинометрия!$A$2:$A$152))</f>
        <v>-</v>
      </c>
      <c r="AI893" s="89" t="str">
        <f>IF(AC893=0,"-",FORECAST($C$8,Инклинометрия!$B$2:$B$152,Инклинометрия!$A$2:$A$152))</f>
        <v>-</v>
      </c>
      <c r="AJ893" s="28"/>
      <c r="AK893" s="67">
        <f t="shared" si="449"/>
        <v>0</v>
      </c>
      <c r="AL893" s="28">
        <f t="shared" si="450"/>
        <v>0</v>
      </c>
      <c r="AM893" s="28">
        <f t="shared" si="451"/>
        <v>0.1</v>
      </c>
      <c r="AN893" s="26">
        <f t="shared" si="452"/>
        <v>0.1</v>
      </c>
      <c r="AO893" s="87">
        <f t="shared" si="453"/>
        <v>145626.51678434567</v>
      </c>
      <c r="AP893" s="87">
        <f t="shared" si="431"/>
        <v>44301.516784345658</v>
      </c>
      <c r="AQ893" s="66">
        <f t="shared" si="432"/>
        <v>14695380</v>
      </c>
      <c r="AR893" s="66">
        <f t="shared" si="433"/>
        <v>14695380</v>
      </c>
      <c r="AS893" s="66">
        <f t="shared" si="434"/>
        <v>784800</v>
      </c>
      <c r="AT893" s="45">
        <f t="shared" si="438"/>
        <v>15625806.516784346</v>
      </c>
      <c r="AU893" s="75"/>
    </row>
    <row r="894" spans="2:47" x14ac:dyDescent="0.3">
      <c r="B894" s="41">
        <f t="shared" si="439"/>
        <v>4320</v>
      </c>
      <c r="C894" s="8">
        <f t="shared" si="454"/>
        <v>43.2</v>
      </c>
      <c r="D894" s="73">
        <f t="shared" si="435"/>
        <v>57.78</v>
      </c>
      <c r="E894" s="29">
        <f t="shared" si="457"/>
        <v>14309.039628657398</v>
      </c>
      <c r="F894" s="29">
        <f t="shared" si="440"/>
        <v>16.561388459095621</v>
      </c>
      <c r="G894" s="29">
        <f t="shared" si="455"/>
        <v>22.150857064040391</v>
      </c>
      <c r="H894" s="17">
        <f t="shared" si="441"/>
        <v>19138.340503329109</v>
      </c>
      <c r="I894" s="29">
        <f t="shared" si="442"/>
        <v>2.2250485660981263</v>
      </c>
      <c r="J894" s="29">
        <f t="shared" si="436"/>
        <v>20.847057720370817</v>
      </c>
      <c r="K894" s="39">
        <f t="shared" si="443"/>
        <v>1400</v>
      </c>
      <c r="L894" s="49">
        <f t="shared" si="426"/>
        <v>0</v>
      </c>
      <c r="M894" s="48">
        <f t="shared" si="427"/>
        <v>4.2266987561397071</v>
      </c>
      <c r="N894" s="51">
        <f t="shared" si="437"/>
        <v>0</v>
      </c>
      <c r="O894" s="54">
        <f t="shared" si="456"/>
        <v>18.880500609176615</v>
      </c>
      <c r="P894" s="34">
        <f t="shared" si="444"/>
        <v>1.7671458676442586</v>
      </c>
      <c r="Q894" s="30">
        <f t="shared" si="445"/>
        <v>0</v>
      </c>
      <c r="R894" s="58">
        <f t="shared" si="446"/>
        <v>0</v>
      </c>
      <c r="S894" s="58">
        <f t="shared" si="447"/>
        <v>0</v>
      </c>
      <c r="T894" s="58">
        <f t="shared" si="428"/>
        <v>100</v>
      </c>
      <c r="U894" s="88" t="str">
        <f>IF(R894=0,"-",FORECAST($C$8,Инклинометрия!$B$2:$B$152,Инклинометрия!$A$2:$A$152))</f>
        <v>-</v>
      </c>
      <c r="V894" s="88" t="str">
        <f>IF(R894=0,"-",FORECAST($C$8-R894,Инклинометрия!$B$2:$B$152,Инклинометрия!$A$2:$A$152))</f>
        <v>-</v>
      </c>
      <c r="W894" s="88" t="str">
        <f>IF(R894&gt;0,FORECAST($C$8,Инклинометрия!$B$2:$B$152,Инклинометрия!$A$2:$A$152),IF(AB894=$C$8,"-",FORECAST($C$8-AB894,Инклинометрия!$B$2:$B$152,Инклинометрия!$A$2:$A$152)))</f>
        <v>-</v>
      </c>
      <c r="X894" s="88" t="str">
        <f>IF(S894=0,"-",FORECAST($C$8-(S894+AB894),Инклинометрия!$B$2:$B$152,Инклинометрия!$A$2:$A$152))</f>
        <v>-</v>
      </c>
      <c r="Y894" s="88">
        <f>FORECAST($C$8+T894,Инклинометрия!$B$2:$B$152,Инклинометрия!$A$2:$A$152)</f>
        <v>1425</v>
      </c>
      <c r="Z894" s="88">
        <f>IF(R894=0,FORECAST($C$6-T894,Инклинометрия!$B$2:$B$152,Инклинометрия!$A$2:$A$152),FORECAST($C$8,Инклинометрия!$B$2:$B$152,Инклинометрия!$A$2:$A$152))</f>
        <v>1330</v>
      </c>
      <c r="AA894" s="61">
        <f t="shared" si="429"/>
        <v>1400</v>
      </c>
      <c r="AB894" s="62">
        <f t="shared" si="448"/>
        <v>1400</v>
      </c>
      <c r="AC894" s="62">
        <f t="shared" si="430"/>
        <v>0</v>
      </c>
      <c r="AD894" s="65">
        <f>IF(R894=0,FORECAST($C$8,Инклинометрия!$B$2:$B$152,Инклинометрия!$A$2:$A$152),V894)</f>
        <v>1330</v>
      </c>
      <c r="AE894" s="65">
        <f>FORECAST($C$8-(R894+AA894),Инклинометрия!$B$2:$B$152,Инклинометрия!$A$2:$A$152)</f>
        <v>0</v>
      </c>
      <c r="AF894" s="65">
        <f>IF(AB894=0,"-",FORECAST($C$8,Инклинометрия!$B$2:$B$152,Инклинометрия!$A$2:$A$152))</f>
        <v>1330</v>
      </c>
      <c r="AG894" s="65">
        <f>IF(AB894=0,"-",FORECAST($C$8-AB894,Инклинометрия!$B$2:$B$152,Инклинометрия!$A$2:$A$152))</f>
        <v>0</v>
      </c>
      <c r="AH894" s="65" t="str">
        <f>IF(AC894=0,"-",FORECAST($C$8+AC894,Инклинометрия!$B$2:$B$152,Инклинометрия!$A$2:$A$152))</f>
        <v>-</v>
      </c>
      <c r="AI894" s="89" t="str">
        <f>IF(AC894=0,"-",FORECAST($C$8,Инклинометрия!$B$2:$B$152,Инклинометрия!$A$2:$A$152))</f>
        <v>-</v>
      </c>
      <c r="AJ894" s="28"/>
      <c r="AK894" s="67">
        <f t="shared" si="449"/>
        <v>0</v>
      </c>
      <c r="AL894" s="28">
        <f t="shared" si="450"/>
        <v>0</v>
      </c>
      <c r="AM894" s="28">
        <f t="shared" si="451"/>
        <v>0.1</v>
      </c>
      <c r="AN894" s="26">
        <f t="shared" si="452"/>
        <v>0.1</v>
      </c>
      <c r="AO894" s="87">
        <f t="shared" si="453"/>
        <v>145626.51678434567</v>
      </c>
      <c r="AP894" s="87">
        <f t="shared" si="431"/>
        <v>44301.516784345658</v>
      </c>
      <c r="AQ894" s="66">
        <f t="shared" si="432"/>
        <v>14695380</v>
      </c>
      <c r="AR894" s="66">
        <f t="shared" si="433"/>
        <v>14695380</v>
      </c>
      <c r="AS894" s="66">
        <f t="shared" si="434"/>
        <v>784800</v>
      </c>
      <c r="AT894" s="45">
        <f t="shared" si="438"/>
        <v>15625806.516784346</v>
      </c>
      <c r="AU894" s="75"/>
    </row>
    <row r="895" spans="2:47" x14ac:dyDescent="0.3">
      <c r="B895" s="41">
        <f t="shared" si="439"/>
        <v>4325</v>
      </c>
      <c r="C895" s="8">
        <f t="shared" si="454"/>
        <v>43.25</v>
      </c>
      <c r="D895" s="73">
        <f t="shared" si="435"/>
        <v>57.846874999999997</v>
      </c>
      <c r="E895" s="29">
        <f t="shared" si="457"/>
        <v>14325.601017116491</v>
      </c>
      <c r="F895" s="29">
        <f t="shared" si="440"/>
        <v>16.561388459093266</v>
      </c>
      <c r="G895" s="29">
        <f t="shared" si="455"/>
        <v>22.15085706403724</v>
      </c>
      <c r="H895" s="17">
        <f t="shared" si="441"/>
        <v>19160.491360393145</v>
      </c>
      <c r="I895" s="29">
        <f t="shared" si="442"/>
        <v>2.2250485660981263</v>
      </c>
      <c r="J895" s="29">
        <f t="shared" si="436"/>
        <v>20.847057720369335</v>
      </c>
      <c r="K895" s="39">
        <f t="shared" si="443"/>
        <v>1400</v>
      </c>
      <c r="L895" s="49">
        <f t="shared" si="426"/>
        <v>0</v>
      </c>
      <c r="M895" s="48">
        <f t="shared" si="427"/>
        <v>4.2266987561397071</v>
      </c>
      <c r="N895" s="51">
        <f t="shared" si="437"/>
        <v>0</v>
      </c>
      <c r="O895" s="54">
        <f t="shared" si="456"/>
        <v>18.880500609176615</v>
      </c>
      <c r="P895" s="34">
        <f t="shared" si="444"/>
        <v>1.7671458676442586</v>
      </c>
      <c r="Q895" s="30">
        <f t="shared" si="445"/>
        <v>0</v>
      </c>
      <c r="R895" s="58">
        <f t="shared" si="446"/>
        <v>0</v>
      </c>
      <c r="S895" s="58">
        <f t="shared" si="447"/>
        <v>0</v>
      </c>
      <c r="T895" s="58">
        <f t="shared" si="428"/>
        <v>100</v>
      </c>
      <c r="U895" s="88" t="str">
        <f>IF(R895=0,"-",FORECAST($C$8,Инклинометрия!$B$2:$B$152,Инклинометрия!$A$2:$A$152))</f>
        <v>-</v>
      </c>
      <c r="V895" s="88" t="str">
        <f>IF(R895=0,"-",FORECAST($C$8-R895,Инклинометрия!$B$2:$B$152,Инклинометрия!$A$2:$A$152))</f>
        <v>-</v>
      </c>
      <c r="W895" s="88" t="str">
        <f>IF(R895&gt;0,FORECAST($C$8,Инклинометрия!$B$2:$B$152,Инклинометрия!$A$2:$A$152),IF(AB895=$C$8,"-",FORECAST($C$8-AB895,Инклинометрия!$B$2:$B$152,Инклинометрия!$A$2:$A$152)))</f>
        <v>-</v>
      </c>
      <c r="X895" s="88" t="str">
        <f>IF(S895=0,"-",FORECAST($C$8-(S895+AB895),Инклинометрия!$B$2:$B$152,Инклинометрия!$A$2:$A$152))</f>
        <v>-</v>
      </c>
      <c r="Y895" s="88">
        <f>FORECAST($C$8+T895,Инклинометрия!$B$2:$B$152,Инклинометрия!$A$2:$A$152)</f>
        <v>1425</v>
      </c>
      <c r="Z895" s="88">
        <f>IF(R895=0,FORECAST($C$6-T895,Инклинометрия!$B$2:$B$152,Инклинометрия!$A$2:$A$152),FORECAST($C$8,Инклинометрия!$B$2:$B$152,Инклинометрия!$A$2:$A$152))</f>
        <v>1330</v>
      </c>
      <c r="AA895" s="61">
        <f t="shared" si="429"/>
        <v>1400</v>
      </c>
      <c r="AB895" s="62">
        <f t="shared" si="448"/>
        <v>1400</v>
      </c>
      <c r="AC895" s="62">
        <f t="shared" si="430"/>
        <v>0</v>
      </c>
      <c r="AD895" s="65">
        <f>IF(R895=0,FORECAST($C$8,Инклинометрия!$B$2:$B$152,Инклинометрия!$A$2:$A$152),V895)</f>
        <v>1330</v>
      </c>
      <c r="AE895" s="65">
        <f>FORECAST($C$8-(R895+AA895),Инклинометрия!$B$2:$B$152,Инклинометрия!$A$2:$A$152)</f>
        <v>0</v>
      </c>
      <c r="AF895" s="65">
        <f>IF(AB895=0,"-",FORECAST($C$8,Инклинометрия!$B$2:$B$152,Инклинометрия!$A$2:$A$152))</f>
        <v>1330</v>
      </c>
      <c r="AG895" s="65">
        <f>IF(AB895=0,"-",FORECAST($C$8-AB895,Инклинометрия!$B$2:$B$152,Инклинометрия!$A$2:$A$152))</f>
        <v>0</v>
      </c>
      <c r="AH895" s="65" t="str">
        <f>IF(AC895=0,"-",FORECAST($C$8+AC895,Инклинометрия!$B$2:$B$152,Инклинометрия!$A$2:$A$152))</f>
        <v>-</v>
      </c>
      <c r="AI895" s="89" t="str">
        <f>IF(AC895=0,"-",FORECAST($C$8,Инклинометрия!$B$2:$B$152,Инклинометрия!$A$2:$A$152))</f>
        <v>-</v>
      </c>
      <c r="AJ895" s="28"/>
      <c r="AK895" s="67">
        <f t="shared" si="449"/>
        <v>0</v>
      </c>
      <c r="AL895" s="28">
        <f t="shared" si="450"/>
        <v>0</v>
      </c>
      <c r="AM895" s="28">
        <f t="shared" si="451"/>
        <v>0.1</v>
      </c>
      <c r="AN895" s="26">
        <f t="shared" si="452"/>
        <v>0.1</v>
      </c>
      <c r="AO895" s="87">
        <f t="shared" si="453"/>
        <v>145626.51678434567</v>
      </c>
      <c r="AP895" s="87">
        <f t="shared" si="431"/>
        <v>44301.516784345658</v>
      </c>
      <c r="AQ895" s="66">
        <f t="shared" si="432"/>
        <v>14695380</v>
      </c>
      <c r="AR895" s="66">
        <f t="shared" si="433"/>
        <v>14695380</v>
      </c>
      <c r="AS895" s="66">
        <f t="shared" si="434"/>
        <v>784800</v>
      </c>
      <c r="AT895" s="45">
        <f t="shared" si="438"/>
        <v>15625806.516784346</v>
      </c>
      <c r="AU895" s="75"/>
    </row>
    <row r="896" spans="2:47" x14ac:dyDescent="0.3">
      <c r="B896" s="41">
        <f t="shared" si="439"/>
        <v>4330</v>
      </c>
      <c r="C896" s="8">
        <f t="shared" si="454"/>
        <v>43.300000000000004</v>
      </c>
      <c r="D896" s="73">
        <f t="shared" si="435"/>
        <v>57.913750000000007</v>
      </c>
      <c r="E896" s="29">
        <f t="shared" si="457"/>
        <v>14342.162405575587</v>
      </c>
      <c r="F896" s="29">
        <f t="shared" si="440"/>
        <v>16.561388459095621</v>
      </c>
      <c r="G896" s="29">
        <f t="shared" si="455"/>
        <v>22.150857064040391</v>
      </c>
      <c r="H896" s="17">
        <f t="shared" si="441"/>
        <v>19182.642217457185</v>
      </c>
      <c r="I896" s="29">
        <f t="shared" si="442"/>
        <v>2.2250485660981263</v>
      </c>
      <c r="J896" s="29">
        <f t="shared" si="436"/>
        <v>20.847057720370817</v>
      </c>
      <c r="K896" s="39">
        <f t="shared" si="443"/>
        <v>1400</v>
      </c>
      <c r="L896" s="49">
        <f t="shared" si="426"/>
        <v>0</v>
      </c>
      <c r="M896" s="48">
        <f t="shared" si="427"/>
        <v>4.2266987561397071</v>
      </c>
      <c r="N896" s="51">
        <f t="shared" si="437"/>
        <v>0</v>
      </c>
      <c r="O896" s="54">
        <f t="shared" si="456"/>
        <v>18.880500609176615</v>
      </c>
      <c r="P896" s="34">
        <f t="shared" si="444"/>
        <v>1.7671458676442586</v>
      </c>
      <c r="Q896" s="30">
        <f t="shared" si="445"/>
        <v>0</v>
      </c>
      <c r="R896" s="58">
        <f t="shared" si="446"/>
        <v>0</v>
      </c>
      <c r="S896" s="58">
        <f t="shared" si="447"/>
        <v>0</v>
      </c>
      <c r="T896" s="58">
        <f t="shared" si="428"/>
        <v>100</v>
      </c>
      <c r="U896" s="88" t="str">
        <f>IF(R896=0,"-",FORECAST($C$8,Инклинометрия!$B$2:$B$152,Инклинометрия!$A$2:$A$152))</f>
        <v>-</v>
      </c>
      <c r="V896" s="88" t="str">
        <f>IF(R896=0,"-",FORECAST($C$8-R896,Инклинометрия!$B$2:$B$152,Инклинометрия!$A$2:$A$152))</f>
        <v>-</v>
      </c>
      <c r="W896" s="88" t="str">
        <f>IF(R896&gt;0,FORECAST($C$8,Инклинометрия!$B$2:$B$152,Инклинометрия!$A$2:$A$152),IF(AB896=$C$8,"-",FORECAST($C$8-AB896,Инклинометрия!$B$2:$B$152,Инклинометрия!$A$2:$A$152)))</f>
        <v>-</v>
      </c>
      <c r="X896" s="88" t="str">
        <f>IF(S896=0,"-",FORECAST($C$8-(S896+AB896),Инклинометрия!$B$2:$B$152,Инклинометрия!$A$2:$A$152))</f>
        <v>-</v>
      </c>
      <c r="Y896" s="88">
        <f>FORECAST($C$8+T896,Инклинометрия!$B$2:$B$152,Инклинометрия!$A$2:$A$152)</f>
        <v>1425</v>
      </c>
      <c r="Z896" s="88">
        <f>IF(R896=0,FORECAST($C$6-T896,Инклинометрия!$B$2:$B$152,Инклинометрия!$A$2:$A$152),FORECAST($C$8,Инклинометрия!$B$2:$B$152,Инклинометрия!$A$2:$A$152))</f>
        <v>1330</v>
      </c>
      <c r="AA896" s="61">
        <f t="shared" si="429"/>
        <v>1400</v>
      </c>
      <c r="AB896" s="62">
        <f t="shared" si="448"/>
        <v>1400</v>
      </c>
      <c r="AC896" s="62">
        <f t="shared" si="430"/>
        <v>0</v>
      </c>
      <c r="AD896" s="65">
        <f>IF(R896=0,FORECAST($C$8,Инклинометрия!$B$2:$B$152,Инклинометрия!$A$2:$A$152),V896)</f>
        <v>1330</v>
      </c>
      <c r="AE896" s="65">
        <f>FORECAST($C$8-(R896+AA896),Инклинометрия!$B$2:$B$152,Инклинометрия!$A$2:$A$152)</f>
        <v>0</v>
      </c>
      <c r="AF896" s="65">
        <f>IF(AB896=0,"-",FORECAST($C$8,Инклинометрия!$B$2:$B$152,Инклинометрия!$A$2:$A$152))</f>
        <v>1330</v>
      </c>
      <c r="AG896" s="65">
        <f>IF(AB896=0,"-",FORECAST($C$8-AB896,Инклинометрия!$B$2:$B$152,Инклинометрия!$A$2:$A$152))</f>
        <v>0</v>
      </c>
      <c r="AH896" s="65" t="str">
        <f>IF(AC896=0,"-",FORECAST($C$8+AC896,Инклинометрия!$B$2:$B$152,Инклинометрия!$A$2:$A$152))</f>
        <v>-</v>
      </c>
      <c r="AI896" s="89" t="str">
        <f>IF(AC896=0,"-",FORECAST($C$8,Инклинометрия!$B$2:$B$152,Инклинометрия!$A$2:$A$152))</f>
        <v>-</v>
      </c>
      <c r="AJ896" s="28"/>
      <c r="AK896" s="67">
        <f t="shared" si="449"/>
        <v>0</v>
      </c>
      <c r="AL896" s="28">
        <f t="shared" si="450"/>
        <v>0</v>
      </c>
      <c r="AM896" s="28">
        <f t="shared" si="451"/>
        <v>0.1</v>
      </c>
      <c r="AN896" s="26">
        <f t="shared" si="452"/>
        <v>0.1</v>
      </c>
      <c r="AO896" s="87">
        <f t="shared" si="453"/>
        <v>145626.51678434567</v>
      </c>
      <c r="AP896" s="87">
        <f t="shared" si="431"/>
        <v>44301.516784345658</v>
      </c>
      <c r="AQ896" s="66">
        <f t="shared" si="432"/>
        <v>14695380</v>
      </c>
      <c r="AR896" s="66">
        <f t="shared" si="433"/>
        <v>14695380</v>
      </c>
      <c r="AS896" s="66">
        <f t="shared" si="434"/>
        <v>784800</v>
      </c>
      <c r="AT896" s="45">
        <f t="shared" si="438"/>
        <v>15625806.516784346</v>
      </c>
      <c r="AU896" s="75"/>
    </row>
    <row r="897" spans="2:47" x14ac:dyDescent="0.3">
      <c r="B897" s="41">
        <f t="shared" si="439"/>
        <v>4335</v>
      </c>
      <c r="C897" s="8">
        <f t="shared" si="454"/>
        <v>43.35</v>
      </c>
      <c r="D897" s="73">
        <f t="shared" si="435"/>
        <v>57.980625000000003</v>
      </c>
      <c r="E897" s="29">
        <f t="shared" si="457"/>
        <v>14358.72379403468</v>
      </c>
      <c r="F897" s="29">
        <f t="shared" si="440"/>
        <v>16.561388459093266</v>
      </c>
      <c r="G897" s="29">
        <f t="shared" si="455"/>
        <v>22.15085706403724</v>
      </c>
      <c r="H897" s="17">
        <f t="shared" si="441"/>
        <v>19204.793074521222</v>
      </c>
      <c r="I897" s="29">
        <f t="shared" si="442"/>
        <v>2.2250485660981263</v>
      </c>
      <c r="J897" s="29">
        <f t="shared" si="436"/>
        <v>20.847057720369335</v>
      </c>
      <c r="K897" s="39">
        <f t="shared" si="443"/>
        <v>1400</v>
      </c>
      <c r="L897" s="49">
        <f t="shared" si="426"/>
        <v>0</v>
      </c>
      <c r="M897" s="48">
        <f t="shared" si="427"/>
        <v>4.2266987561397071</v>
      </c>
      <c r="N897" s="51">
        <f t="shared" si="437"/>
        <v>0</v>
      </c>
      <c r="O897" s="54">
        <f t="shared" si="456"/>
        <v>18.880500609176615</v>
      </c>
      <c r="P897" s="34">
        <f t="shared" si="444"/>
        <v>1.7671458676442586</v>
      </c>
      <c r="Q897" s="30">
        <f t="shared" si="445"/>
        <v>0</v>
      </c>
      <c r="R897" s="58">
        <f t="shared" si="446"/>
        <v>0</v>
      </c>
      <c r="S897" s="58">
        <f t="shared" si="447"/>
        <v>0</v>
      </c>
      <c r="T897" s="58">
        <f t="shared" si="428"/>
        <v>100</v>
      </c>
      <c r="U897" s="88" t="str">
        <f>IF(R897=0,"-",FORECAST($C$8,Инклинометрия!$B$2:$B$152,Инклинометрия!$A$2:$A$152))</f>
        <v>-</v>
      </c>
      <c r="V897" s="88" t="str">
        <f>IF(R897=0,"-",FORECAST($C$8-R897,Инклинометрия!$B$2:$B$152,Инклинометрия!$A$2:$A$152))</f>
        <v>-</v>
      </c>
      <c r="W897" s="88" t="str">
        <f>IF(R897&gt;0,FORECAST($C$8,Инклинометрия!$B$2:$B$152,Инклинометрия!$A$2:$A$152),IF(AB897=$C$8,"-",FORECAST($C$8-AB897,Инклинометрия!$B$2:$B$152,Инклинометрия!$A$2:$A$152)))</f>
        <v>-</v>
      </c>
      <c r="X897" s="88" t="str">
        <f>IF(S897=0,"-",FORECAST($C$8-(S897+AB897),Инклинометрия!$B$2:$B$152,Инклинометрия!$A$2:$A$152))</f>
        <v>-</v>
      </c>
      <c r="Y897" s="88">
        <f>FORECAST($C$8+T897,Инклинометрия!$B$2:$B$152,Инклинометрия!$A$2:$A$152)</f>
        <v>1425</v>
      </c>
      <c r="Z897" s="88">
        <f>IF(R897=0,FORECAST($C$6-T897,Инклинометрия!$B$2:$B$152,Инклинометрия!$A$2:$A$152),FORECAST($C$8,Инклинометрия!$B$2:$B$152,Инклинометрия!$A$2:$A$152))</f>
        <v>1330</v>
      </c>
      <c r="AA897" s="61">
        <f t="shared" si="429"/>
        <v>1400</v>
      </c>
      <c r="AB897" s="62">
        <f t="shared" si="448"/>
        <v>1400</v>
      </c>
      <c r="AC897" s="62">
        <f t="shared" si="430"/>
        <v>0</v>
      </c>
      <c r="AD897" s="65">
        <f>IF(R897=0,FORECAST($C$8,Инклинометрия!$B$2:$B$152,Инклинометрия!$A$2:$A$152),V897)</f>
        <v>1330</v>
      </c>
      <c r="AE897" s="65">
        <f>FORECAST($C$8-(R897+AA897),Инклинометрия!$B$2:$B$152,Инклинометрия!$A$2:$A$152)</f>
        <v>0</v>
      </c>
      <c r="AF897" s="65">
        <f>IF(AB897=0,"-",FORECAST($C$8,Инклинометрия!$B$2:$B$152,Инклинометрия!$A$2:$A$152))</f>
        <v>1330</v>
      </c>
      <c r="AG897" s="65">
        <f>IF(AB897=0,"-",FORECAST($C$8-AB897,Инклинометрия!$B$2:$B$152,Инклинометрия!$A$2:$A$152))</f>
        <v>0</v>
      </c>
      <c r="AH897" s="65" t="str">
        <f>IF(AC897=0,"-",FORECAST($C$8+AC897,Инклинометрия!$B$2:$B$152,Инклинометрия!$A$2:$A$152))</f>
        <v>-</v>
      </c>
      <c r="AI897" s="89" t="str">
        <f>IF(AC897=0,"-",FORECAST($C$8,Инклинометрия!$B$2:$B$152,Инклинометрия!$A$2:$A$152))</f>
        <v>-</v>
      </c>
      <c r="AJ897" s="28"/>
      <c r="AK897" s="67">
        <f t="shared" si="449"/>
        <v>0</v>
      </c>
      <c r="AL897" s="28">
        <f t="shared" si="450"/>
        <v>0</v>
      </c>
      <c r="AM897" s="28">
        <f t="shared" si="451"/>
        <v>0.1</v>
      </c>
      <c r="AN897" s="26">
        <f t="shared" si="452"/>
        <v>0.1</v>
      </c>
      <c r="AO897" s="87">
        <f t="shared" si="453"/>
        <v>145626.51678434567</v>
      </c>
      <c r="AP897" s="87">
        <f t="shared" si="431"/>
        <v>44301.516784345658</v>
      </c>
      <c r="AQ897" s="66">
        <f t="shared" si="432"/>
        <v>14695380</v>
      </c>
      <c r="AR897" s="66">
        <f t="shared" si="433"/>
        <v>14695380</v>
      </c>
      <c r="AS897" s="66">
        <f t="shared" si="434"/>
        <v>784800</v>
      </c>
      <c r="AT897" s="45">
        <f t="shared" si="438"/>
        <v>15625806.516784346</v>
      </c>
      <c r="AU897" s="75"/>
    </row>
    <row r="898" spans="2:47" x14ac:dyDescent="0.3">
      <c r="B898" s="41">
        <f t="shared" si="439"/>
        <v>4340</v>
      </c>
      <c r="C898" s="8">
        <f t="shared" si="454"/>
        <v>43.4</v>
      </c>
      <c r="D898" s="73">
        <f t="shared" si="435"/>
        <v>58.047499999999999</v>
      </c>
      <c r="E898" s="29">
        <f t="shared" si="457"/>
        <v>14375.285182493773</v>
      </c>
      <c r="F898" s="29">
        <f t="shared" si="440"/>
        <v>16.561388459093266</v>
      </c>
      <c r="G898" s="29">
        <f t="shared" si="455"/>
        <v>22.15085706403724</v>
      </c>
      <c r="H898" s="17">
        <f t="shared" si="441"/>
        <v>19226.943931585258</v>
      </c>
      <c r="I898" s="29">
        <f t="shared" si="442"/>
        <v>2.2250485660981263</v>
      </c>
      <c r="J898" s="29">
        <f t="shared" si="436"/>
        <v>20.847057720369335</v>
      </c>
      <c r="K898" s="39">
        <f t="shared" si="443"/>
        <v>1400</v>
      </c>
      <c r="L898" s="49">
        <f t="shared" si="426"/>
        <v>0</v>
      </c>
      <c r="M898" s="48">
        <f t="shared" si="427"/>
        <v>4.2266987561397071</v>
      </c>
      <c r="N898" s="51">
        <f t="shared" si="437"/>
        <v>0</v>
      </c>
      <c r="O898" s="54">
        <f t="shared" si="456"/>
        <v>18.880500609176615</v>
      </c>
      <c r="P898" s="34">
        <f t="shared" si="444"/>
        <v>1.7671458676442586</v>
      </c>
      <c r="Q898" s="30">
        <f t="shared" si="445"/>
        <v>0</v>
      </c>
      <c r="R898" s="58">
        <f t="shared" si="446"/>
        <v>0</v>
      </c>
      <c r="S898" s="58">
        <f t="shared" si="447"/>
        <v>0</v>
      </c>
      <c r="T898" s="58">
        <f t="shared" si="428"/>
        <v>100</v>
      </c>
      <c r="U898" s="88" t="str">
        <f>IF(R898=0,"-",FORECAST($C$8,Инклинометрия!$B$2:$B$152,Инклинометрия!$A$2:$A$152))</f>
        <v>-</v>
      </c>
      <c r="V898" s="88" t="str">
        <f>IF(R898=0,"-",FORECAST($C$8-R898,Инклинометрия!$B$2:$B$152,Инклинометрия!$A$2:$A$152))</f>
        <v>-</v>
      </c>
      <c r="W898" s="88" t="str">
        <f>IF(R898&gt;0,FORECAST($C$8,Инклинометрия!$B$2:$B$152,Инклинометрия!$A$2:$A$152),IF(AB898=$C$8,"-",FORECAST($C$8-AB898,Инклинометрия!$B$2:$B$152,Инклинометрия!$A$2:$A$152)))</f>
        <v>-</v>
      </c>
      <c r="X898" s="88" t="str">
        <f>IF(S898=0,"-",FORECAST($C$8-(S898+AB898),Инклинометрия!$B$2:$B$152,Инклинометрия!$A$2:$A$152))</f>
        <v>-</v>
      </c>
      <c r="Y898" s="88">
        <f>FORECAST($C$8+T898,Инклинометрия!$B$2:$B$152,Инклинометрия!$A$2:$A$152)</f>
        <v>1425</v>
      </c>
      <c r="Z898" s="88">
        <f>IF(R898=0,FORECAST($C$6-T898,Инклинометрия!$B$2:$B$152,Инклинометрия!$A$2:$A$152),FORECAST($C$8,Инклинометрия!$B$2:$B$152,Инклинометрия!$A$2:$A$152))</f>
        <v>1330</v>
      </c>
      <c r="AA898" s="61">
        <f t="shared" si="429"/>
        <v>1400</v>
      </c>
      <c r="AB898" s="62">
        <f t="shared" si="448"/>
        <v>1400</v>
      </c>
      <c r="AC898" s="62">
        <f t="shared" si="430"/>
        <v>0</v>
      </c>
      <c r="AD898" s="65">
        <f>IF(R898=0,FORECAST($C$8,Инклинометрия!$B$2:$B$152,Инклинометрия!$A$2:$A$152),V898)</f>
        <v>1330</v>
      </c>
      <c r="AE898" s="65">
        <f>FORECAST($C$8-(R898+AA898),Инклинометрия!$B$2:$B$152,Инклинометрия!$A$2:$A$152)</f>
        <v>0</v>
      </c>
      <c r="AF898" s="65">
        <f>IF(AB898=0,"-",FORECAST($C$8,Инклинометрия!$B$2:$B$152,Инклинометрия!$A$2:$A$152))</f>
        <v>1330</v>
      </c>
      <c r="AG898" s="65">
        <f>IF(AB898=0,"-",FORECAST($C$8-AB898,Инклинометрия!$B$2:$B$152,Инклинометрия!$A$2:$A$152))</f>
        <v>0</v>
      </c>
      <c r="AH898" s="65" t="str">
        <f>IF(AC898=0,"-",FORECAST($C$8+AC898,Инклинометрия!$B$2:$B$152,Инклинометрия!$A$2:$A$152))</f>
        <v>-</v>
      </c>
      <c r="AI898" s="89" t="str">
        <f>IF(AC898=0,"-",FORECAST($C$8,Инклинометрия!$B$2:$B$152,Инклинометрия!$A$2:$A$152))</f>
        <v>-</v>
      </c>
      <c r="AJ898" s="28"/>
      <c r="AK898" s="67">
        <f t="shared" si="449"/>
        <v>0</v>
      </c>
      <c r="AL898" s="28">
        <f t="shared" si="450"/>
        <v>0</v>
      </c>
      <c r="AM898" s="28">
        <f t="shared" si="451"/>
        <v>0.1</v>
      </c>
      <c r="AN898" s="26">
        <f t="shared" si="452"/>
        <v>0.1</v>
      </c>
      <c r="AO898" s="87">
        <f t="shared" si="453"/>
        <v>145626.51678434567</v>
      </c>
      <c r="AP898" s="87">
        <f t="shared" si="431"/>
        <v>44301.516784345658</v>
      </c>
      <c r="AQ898" s="66">
        <f t="shared" si="432"/>
        <v>14695380</v>
      </c>
      <c r="AR898" s="66">
        <f t="shared" si="433"/>
        <v>14695380</v>
      </c>
      <c r="AS898" s="66">
        <f t="shared" si="434"/>
        <v>784800</v>
      </c>
      <c r="AT898" s="45">
        <f t="shared" si="438"/>
        <v>15625806.516784346</v>
      </c>
      <c r="AU898" s="75"/>
    </row>
    <row r="899" spans="2:47" x14ac:dyDescent="0.3">
      <c r="B899" s="41">
        <f t="shared" si="439"/>
        <v>4345</v>
      </c>
      <c r="C899" s="8">
        <f t="shared" si="454"/>
        <v>43.45</v>
      </c>
      <c r="D899" s="73">
        <f t="shared" si="435"/>
        <v>58.114375000000003</v>
      </c>
      <c r="E899" s="29">
        <f t="shared" si="457"/>
        <v>14391.846570952868</v>
      </c>
      <c r="F899" s="29">
        <f t="shared" si="440"/>
        <v>16.561388459095621</v>
      </c>
      <c r="G899" s="29">
        <f t="shared" si="455"/>
        <v>22.150857064040391</v>
      </c>
      <c r="H899" s="17">
        <f t="shared" si="441"/>
        <v>19249.094788649298</v>
      </c>
      <c r="I899" s="29">
        <f t="shared" si="442"/>
        <v>2.2250485660981263</v>
      </c>
      <c r="J899" s="29">
        <f t="shared" si="436"/>
        <v>20.847057720370817</v>
      </c>
      <c r="K899" s="39">
        <f t="shared" si="443"/>
        <v>1400</v>
      </c>
      <c r="L899" s="49">
        <f t="shared" si="426"/>
        <v>0</v>
      </c>
      <c r="M899" s="48">
        <f t="shared" si="427"/>
        <v>4.2266987561397071</v>
      </c>
      <c r="N899" s="51">
        <f t="shared" si="437"/>
        <v>0</v>
      </c>
      <c r="O899" s="54">
        <f t="shared" si="456"/>
        <v>18.880500609176615</v>
      </c>
      <c r="P899" s="34">
        <f t="shared" si="444"/>
        <v>1.7671458676442586</v>
      </c>
      <c r="Q899" s="30">
        <f t="shared" si="445"/>
        <v>0</v>
      </c>
      <c r="R899" s="58">
        <f t="shared" si="446"/>
        <v>0</v>
      </c>
      <c r="S899" s="58">
        <f t="shared" si="447"/>
        <v>0</v>
      </c>
      <c r="T899" s="58">
        <f t="shared" si="428"/>
        <v>100</v>
      </c>
      <c r="U899" s="88" t="str">
        <f>IF(R899=0,"-",FORECAST($C$8,Инклинометрия!$B$2:$B$152,Инклинометрия!$A$2:$A$152))</f>
        <v>-</v>
      </c>
      <c r="V899" s="88" t="str">
        <f>IF(R899=0,"-",FORECAST($C$8-R899,Инклинометрия!$B$2:$B$152,Инклинометрия!$A$2:$A$152))</f>
        <v>-</v>
      </c>
      <c r="W899" s="88" t="str">
        <f>IF(R899&gt;0,FORECAST($C$8,Инклинометрия!$B$2:$B$152,Инклинометрия!$A$2:$A$152),IF(AB899=$C$8,"-",FORECAST($C$8-AB899,Инклинометрия!$B$2:$B$152,Инклинометрия!$A$2:$A$152)))</f>
        <v>-</v>
      </c>
      <c r="X899" s="88" t="str">
        <f>IF(S899=0,"-",FORECAST($C$8-(S899+AB899),Инклинометрия!$B$2:$B$152,Инклинометрия!$A$2:$A$152))</f>
        <v>-</v>
      </c>
      <c r="Y899" s="88">
        <f>FORECAST($C$8+T899,Инклинометрия!$B$2:$B$152,Инклинометрия!$A$2:$A$152)</f>
        <v>1425</v>
      </c>
      <c r="Z899" s="88">
        <f>IF(R899=0,FORECAST($C$6-T899,Инклинометрия!$B$2:$B$152,Инклинометрия!$A$2:$A$152),FORECAST($C$8,Инклинометрия!$B$2:$B$152,Инклинометрия!$A$2:$A$152))</f>
        <v>1330</v>
      </c>
      <c r="AA899" s="61">
        <f t="shared" si="429"/>
        <v>1400</v>
      </c>
      <c r="AB899" s="62">
        <f t="shared" si="448"/>
        <v>1400</v>
      </c>
      <c r="AC899" s="62">
        <f t="shared" si="430"/>
        <v>0</v>
      </c>
      <c r="AD899" s="65">
        <f>IF(R899=0,FORECAST($C$8,Инклинометрия!$B$2:$B$152,Инклинометрия!$A$2:$A$152),V899)</f>
        <v>1330</v>
      </c>
      <c r="AE899" s="65">
        <f>FORECAST($C$8-(R899+AA899),Инклинометрия!$B$2:$B$152,Инклинометрия!$A$2:$A$152)</f>
        <v>0</v>
      </c>
      <c r="AF899" s="65">
        <f>IF(AB899=0,"-",FORECAST($C$8,Инклинометрия!$B$2:$B$152,Инклинометрия!$A$2:$A$152))</f>
        <v>1330</v>
      </c>
      <c r="AG899" s="65">
        <f>IF(AB899=0,"-",FORECAST($C$8-AB899,Инклинометрия!$B$2:$B$152,Инклинометрия!$A$2:$A$152))</f>
        <v>0</v>
      </c>
      <c r="AH899" s="65" t="str">
        <f>IF(AC899=0,"-",FORECAST($C$8+AC899,Инклинометрия!$B$2:$B$152,Инклинометрия!$A$2:$A$152))</f>
        <v>-</v>
      </c>
      <c r="AI899" s="89" t="str">
        <f>IF(AC899=0,"-",FORECAST($C$8,Инклинометрия!$B$2:$B$152,Инклинометрия!$A$2:$A$152))</f>
        <v>-</v>
      </c>
      <c r="AJ899" s="28"/>
      <c r="AK899" s="67">
        <f t="shared" si="449"/>
        <v>0</v>
      </c>
      <c r="AL899" s="28">
        <f t="shared" si="450"/>
        <v>0</v>
      </c>
      <c r="AM899" s="28">
        <f t="shared" si="451"/>
        <v>0.1</v>
      </c>
      <c r="AN899" s="26">
        <f t="shared" si="452"/>
        <v>0.1</v>
      </c>
      <c r="AO899" s="87">
        <f t="shared" si="453"/>
        <v>145626.51678434567</v>
      </c>
      <c r="AP899" s="87">
        <f t="shared" si="431"/>
        <v>44301.516784345658</v>
      </c>
      <c r="AQ899" s="66">
        <f t="shared" si="432"/>
        <v>14695380</v>
      </c>
      <c r="AR899" s="66">
        <f t="shared" si="433"/>
        <v>14695380</v>
      </c>
      <c r="AS899" s="66">
        <f t="shared" si="434"/>
        <v>784800</v>
      </c>
      <c r="AT899" s="45">
        <f t="shared" si="438"/>
        <v>15625806.516784346</v>
      </c>
      <c r="AU899" s="75"/>
    </row>
    <row r="900" spans="2:47" x14ac:dyDescent="0.3">
      <c r="B900" s="41">
        <f t="shared" si="439"/>
        <v>4350</v>
      </c>
      <c r="C900" s="8">
        <f t="shared" si="454"/>
        <v>43.5</v>
      </c>
      <c r="D900" s="73">
        <f t="shared" si="435"/>
        <v>58.181249999999999</v>
      </c>
      <c r="E900" s="29">
        <f t="shared" si="457"/>
        <v>14408.407959411963</v>
      </c>
      <c r="F900" s="29">
        <f t="shared" si="440"/>
        <v>16.561388459093266</v>
      </c>
      <c r="G900" s="29">
        <f t="shared" si="455"/>
        <v>22.15085706403724</v>
      </c>
      <c r="H900" s="17">
        <f t="shared" si="441"/>
        <v>19271.245645713334</v>
      </c>
      <c r="I900" s="29">
        <f t="shared" si="442"/>
        <v>2.2250485660981263</v>
      </c>
      <c r="J900" s="29">
        <f t="shared" si="436"/>
        <v>20.847057720369335</v>
      </c>
      <c r="K900" s="39">
        <f t="shared" si="443"/>
        <v>1400</v>
      </c>
      <c r="L900" s="49">
        <f t="shared" si="426"/>
        <v>0</v>
      </c>
      <c r="M900" s="48">
        <f t="shared" si="427"/>
        <v>4.2266987561397071</v>
      </c>
      <c r="N900" s="51">
        <f t="shared" si="437"/>
        <v>0</v>
      </c>
      <c r="O900" s="54">
        <f t="shared" si="456"/>
        <v>18.880500609176615</v>
      </c>
      <c r="P900" s="34">
        <f t="shared" si="444"/>
        <v>1.7671458676442586</v>
      </c>
      <c r="Q900" s="30">
        <f t="shared" si="445"/>
        <v>0</v>
      </c>
      <c r="R900" s="58">
        <f t="shared" si="446"/>
        <v>0</v>
      </c>
      <c r="S900" s="58">
        <f t="shared" si="447"/>
        <v>0</v>
      </c>
      <c r="T900" s="58">
        <f t="shared" si="428"/>
        <v>100</v>
      </c>
      <c r="U900" s="88" t="str">
        <f>IF(R900=0,"-",FORECAST($C$8,Инклинометрия!$B$2:$B$152,Инклинометрия!$A$2:$A$152))</f>
        <v>-</v>
      </c>
      <c r="V900" s="88" t="str">
        <f>IF(R900=0,"-",FORECAST($C$8-R900,Инклинометрия!$B$2:$B$152,Инклинометрия!$A$2:$A$152))</f>
        <v>-</v>
      </c>
      <c r="W900" s="88" t="str">
        <f>IF(R900&gt;0,FORECAST($C$8,Инклинометрия!$B$2:$B$152,Инклинометрия!$A$2:$A$152),IF(AB900=$C$8,"-",FORECAST($C$8-AB900,Инклинометрия!$B$2:$B$152,Инклинометрия!$A$2:$A$152)))</f>
        <v>-</v>
      </c>
      <c r="X900" s="88" t="str">
        <f>IF(S900=0,"-",FORECAST($C$8-(S900+AB900),Инклинометрия!$B$2:$B$152,Инклинометрия!$A$2:$A$152))</f>
        <v>-</v>
      </c>
      <c r="Y900" s="88">
        <f>FORECAST($C$8+T900,Инклинометрия!$B$2:$B$152,Инклинометрия!$A$2:$A$152)</f>
        <v>1425</v>
      </c>
      <c r="Z900" s="88">
        <f>IF(R900=0,FORECAST($C$6-T900,Инклинометрия!$B$2:$B$152,Инклинометрия!$A$2:$A$152),FORECAST($C$8,Инклинометрия!$B$2:$B$152,Инклинометрия!$A$2:$A$152))</f>
        <v>1330</v>
      </c>
      <c r="AA900" s="61">
        <f t="shared" si="429"/>
        <v>1400</v>
      </c>
      <c r="AB900" s="62">
        <f t="shared" si="448"/>
        <v>1400</v>
      </c>
      <c r="AC900" s="62">
        <f t="shared" si="430"/>
        <v>0</v>
      </c>
      <c r="AD900" s="65">
        <f>IF(R900=0,FORECAST($C$8,Инклинометрия!$B$2:$B$152,Инклинометрия!$A$2:$A$152),V900)</f>
        <v>1330</v>
      </c>
      <c r="AE900" s="65">
        <f>FORECAST($C$8-(R900+AA900),Инклинометрия!$B$2:$B$152,Инклинометрия!$A$2:$A$152)</f>
        <v>0</v>
      </c>
      <c r="AF900" s="65">
        <f>IF(AB900=0,"-",FORECAST($C$8,Инклинометрия!$B$2:$B$152,Инклинометрия!$A$2:$A$152))</f>
        <v>1330</v>
      </c>
      <c r="AG900" s="65">
        <f>IF(AB900=0,"-",FORECAST($C$8-AB900,Инклинометрия!$B$2:$B$152,Инклинометрия!$A$2:$A$152))</f>
        <v>0</v>
      </c>
      <c r="AH900" s="65" t="str">
        <f>IF(AC900=0,"-",FORECAST($C$8+AC900,Инклинометрия!$B$2:$B$152,Инклинометрия!$A$2:$A$152))</f>
        <v>-</v>
      </c>
      <c r="AI900" s="89" t="str">
        <f>IF(AC900=0,"-",FORECAST($C$8,Инклинометрия!$B$2:$B$152,Инклинометрия!$A$2:$A$152))</f>
        <v>-</v>
      </c>
      <c r="AJ900" s="28"/>
      <c r="AK900" s="67">
        <f t="shared" si="449"/>
        <v>0</v>
      </c>
      <c r="AL900" s="28">
        <f t="shared" si="450"/>
        <v>0</v>
      </c>
      <c r="AM900" s="28">
        <f t="shared" si="451"/>
        <v>0.1</v>
      </c>
      <c r="AN900" s="26">
        <f t="shared" si="452"/>
        <v>0.1</v>
      </c>
      <c r="AO900" s="87">
        <f t="shared" si="453"/>
        <v>145626.51678434567</v>
      </c>
      <c r="AP900" s="87">
        <f t="shared" si="431"/>
        <v>44301.516784345658</v>
      </c>
      <c r="AQ900" s="66">
        <f t="shared" si="432"/>
        <v>14695380</v>
      </c>
      <c r="AR900" s="66">
        <f t="shared" si="433"/>
        <v>14695380</v>
      </c>
      <c r="AS900" s="66">
        <f t="shared" si="434"/>
        <v>784800</v>
      </c>
      <c r="AT900" s="45">
        <f t="shared" si="438"/>
        <v>15625806.516784346</v>
      </c>
      <c r="AU900" s="75"/>
    </row>
    <row r="901" spans="2:47" x14ac:dyDescent="0.3">
      <c r="B901" s="41">
        <f t="shared" si="439"/>
        <v>4355</v>
      </c>
      <c r="C901" s="8">
        <f t="shared" si="454"/>
        <v>43.550000000000004</v>
      </c>
      <c r="D901" s="73">
        <f t="shared" si="435"/>
        <v>58.248125000000009</v>
      </c>
      <c r="E901" s="29">
        <f t="shared" si="457"/>
        <v>14424.969347871058</v>
      </c>
      <c r="F901" s="29">
        <f t="shared" si="440"/>
        <v>16.561388459095621</v>
      </c>
      <c r="G901" s="29">
        <f t="shared" si="455"/>
        <v>22.150857064040391</v>
      </c>
      <c r="H901" s="17">
        <f t="shared" si="441"/>
        <v>19293.396502777374</v>
      </c>
      <c r="I901" s="29">
        <f t="shared" si="442"/>
        <v>2.2250485660981263</v>
      </c>
      <c r="J901" s="29">
        <f t="shared" si="436"/>
        <v>20.847057720370817</v>
      </c>
      <c r="K901" s="39">
        <f t="shared" si="443"/>
        <v>1400</v>
      </c>
      <c r="L901" s="49">
        <f t="shared" si="426"/>
        <v>0</v>
      </c>
      <c r="M901" s="48">
        <f t="shared" si="427"/>
        <v>4.2266987561397071</v>
      </c>
      <c r="N901" s="51">
        <f t="shared" si="437"/>
        <v>0</v>
      </c>
      <c r="O901" s="54">
        <f t="shared" si="456"/>
        <v>18.880500609176615</v>
      </c>
      <c r="P901" s="34">
        <f t="shared" si="444"/>
        <v>1.7671458676442586</v>
      </c>
      <c r="Q901" s="30">
        <f t="shared" si="445"/>
        <v>0</v>
      </c>
      <c r="R901" s="58">
        <f t="shared" si="446"/>
        <v>0</v>
      </c>
      <c r="S901" s="58">
        <f t="shared" si="447"/>
        <v>0</v>
      </c>
      <c r="T901" s="58">
        <f t="shared" si="428"/>
        <v>100</v>
      </c>
      <c r="U901" s="88" t="str">
        <f>IF(R901=0,"-",FORECAST($C$8,Инклинометрия!$B$2:$B$152,Инклинометрия!$A$2:$A$152))</f>
        <v>-</v>
      </c>
      <c r="V901" s="88" t="str">
        <f>IF(R901=0,"-",FORECAST($C$8-R901,Инклинометрия!$B$2:$B$152,Инклинометрия!$A$2:$A$152))</f>
        <v>-</v>
      </c>
      <c r="W901" s="88" t="str">
        <f>IF(R901&gt;0,FORECAST($C$8,Инклинометрия!$B$2:$B$152,Инклинометрия!$A$2:$A$152),IF(AB901=$C$8,"-",FORECAST($C$8-AB901,Инклинометрия!$B$2:$B$152,Инклинометрия!$A$2:$A$152)))</f>
        <v>-</v>
      </c>
      <c r="X901" s="88" t="str">
        <f>IF(S901=0,"-",FORECAST($C$8-(S901+AB901),Инклинометрия!$B$2:$B$152,Инклинометрия!$A$2:$A$152))</f>
        <v>-</v>
      </c>
      <c r="Y901" s="88">
        <f>FORECAST($C$8+T901,Инклинометрия!$B$2:$B$152,Инклинометрия!$A$2:$A$152)</f>
        <v>1425</v>
      </c>
      <c r="Z901" s="88">
        <f>IF(R901=0,FORECAST($C$6-T901,Инклинометрия!$B$2:$B$152,Инклинометрия!$A$2:$A$152),FORECAST($C$8,Инклинометрия!$B$2:$B$152,Инклинометрия!$A$2:$A$152))</f>
        <v>1330</v>
      </c>
      <c r="AA901" s="61">
        <f t="shared" si="429"/>
        <v>1400</v>
      </c>
      <c r="AB901" s="62">
        <f t="shared" si="448"/>
        <v>1400</v>
      </c>
      <c r="AC901" s="62">
        <f t="shared" si="430"/>
        <v>0</v>
      </c>
      <c r="AD901" s="65">
        <f>IF(R901=0,FORECAST($C$8,Инклинометрия!$B$2:$B$152,Инклинометрия!$A$2:$A$152),V901)</f>
        <v>1330</v>
      </c>
      <c r="AE901" s="65">
        <f>FORECAST($C$8-(R901+AA901),Инклинометрия!$B$2:$B$152,Инклинометрия!$A$2:$A$152)</f>
        <v>0</v>
      </c>
      <c r="AF901" s="65">
        <f>IF(AB901=0,"-",FORECAST($C$8,Инклинометрия!$B$2:$B$152,Инклинометрия!$A$2:$A$152))</f>
        <v>1330</v>
      </c>
      <c r="AG901" s="65">
        <f>IF(AB901=0,"-",FORECAST($C$8-AB901,Инклинометрия!$B$2:$B$152,Инклинометрия!$A$2:$A$152))</f>
        <v>0</v>
      </c>
      <c r="AH901" s="65" t="str">
        <f>IF(AC901=0,"-",FORECAST($C$8+AC901,Инклинометрия!$B$2:$B$152,Инклинометрия!$A$2:$A$152))</f>
        <v>-</v>
      </c>
      <c r="AI901" s="89" t="str">
        <f>IF(AC901=0,"-",FORECAST($C$8,Инклинометрия!$B$2:$B$152,Инклинометрия!$A$2:$A$152))</f>
        <v>-</v>
      </c>
      <c r="AJ901" s="28"/>
      <c r="AK901" s="67">
        <f t="shared" si="449"/>
        <v>0</v>
      </c>
      <c r="AL901" s="28">
        <f t="shared" si="450"/>
        <v>0</v>
      </c>
      <c r="AM901" s="28">
        <f t="shared" si="451"/>
        <v>0.1</v>
      </c>
      <c r="AN901" s="26">
        <f t="shared" si="452"/>
        <v>0.1</v>
      </c>
      <c r="AO901" s="87">
        <f t="shared" si="453"/>
        <v>145626.51678434567</v>
      </c>
      <c r="AP901" s="87">
        <f t="shared" si="431"/>
        <v>44301.516784345658</v>
      </c>
      <c r="AQ901" s="66">
        <f t="shared" si="432"/>
        <v>14695380</v>
      </c>
      <c r="AR901" s="66">
        <f t="shared" si="433"/>
        <v>14695380</v>
      </c>
      <c r="AS901" s="66">
        <f t="shared" si="434"/>
        <v>784800</v>
      </c>
      <c r="AT901" s="45">
        <f t="shared" si="438"/>
        <v>15625806.516784346</v>
      </c>
      <c r="AU901" s="75"/>
    </row>
    <row r="902" spans="2:47" x14ac:dyDescent="0.3">
      <c r="B902" s="41">
        <f t="shared" si="439"/>
        <v>4360</v>
      </c>
      <c r="C902" s="8">
        <f t="shared" si="454"/>
        <v>43.6</v>
      </c>
      <c r="D902" s="73">
        <f t="shared" si="435"/>
        <v>58.314999999999998</v>
      </c>
      <c r="E902" s="29">
        <f t="shared" si="457"/>
        <v>14441.530736330151</v>
      </c>
      <c r="F902" s="29">
        <f t="shared" si="440"/>
        <v>16.561388459093266</v>
      </c>
      <c r="G902" s="29">
        <f t="shared" si="455"/>
        <v>22.15085706403724</v>
      </c>
      <c r="H902" s="17">
        <f t="shared" si="441"/>
        <v>19315.54735984141</v>
      </c>
      <c r="I902" s="29">
        <f t="shared" si="442"/>
        <v>2.2250485660981263</v>
      </c>
      <c r="J902" s="29">
        <f t="shared" si="436"/>
        <v>20.847057720369335</v>
      </c>
      <c r="K902" s="39">
        <f t="shared" si="443"/>
        <v>1400</v>
      </c>
      <c r="L902" s="49">
        <f t="shared" si="426"/>
        <v>0</v>
      </c>
      <c r="M902" s="48">
        <f t="shared" si="427"/>
        <v>4.2266987561397071</v>
      </c>
      <c r="N902" s="51">
        <f t="shared" si="437"/>
        <v>0</v>
      </c>
      <c r="O902" s="54">
        <f t="shared" si="456"/>
        <v>18.880500609176615</v>
      </c>
      <c r="P902" s="34">
        <f t="shared" si="444"/>
        <v>1.7671458676442586</v>
      </c>
      <c r="Q902" s="30">
        <f t="shared" si="445"/>
        <v>0</v>
      </c>
      <c r="R902" s="58">
        <f t="shared" si="446"/>
        <v>0</v>
      </c>
      <c r="S902" s="58">
        <f t="shared" si="447"/>
        <v>0</v>
      </c>
      <c r="T902" s="58">
        <f t="shared" si="428"/>
        <v>100</v>
      </c>
      <c r="U902" s="88" t="str">
        <f>IF(R902=0,"-",FORECAST($C$8,Инклинометрия!$B$2:$B$152,Инклинометрия!$A$2:$A$152))</f>
        <v>-</v>
      </c>
      <c r="V902" s="88" t="str">
        <f>IF(R902=0,"-",FORECAST($C$8-R902,Инклинометрия!$B$2:$B$152,Инклинометрия!$A$2:$A$152))</f>
        <v>-</v>
      </c>
      <c r="W902" s="88" t="str">
        <f>IF(R902&gt;0,FORECAST($C$8,Инклинометрия!$B$2:$B$152,Инклинометрия!$A$2:$A$152),IF(AB902=$C$8,"-",FORECAST($C$8-AB902,Инклинометрия!$B$2:$B$152,Инклинометрия!$A$2:$A$152)))</f>
        <v>-</v>
      </c>
      <c r="X902" s="88" t="str">
        <f>IF(S902=0,"-",FORECAST($C$8-(S902+AB902),Инклинометрия!$B$2:$B$152,Инклинометрия!$A$2:$A$152))</f>
        <v>-</v>
      </c>
      <c r="Y902" s="88">
        <f>FORECAST($C$8+T902,Инклинометрия!$B$2:$B$152,Инклинометрия!$A$2:$A$152)</f>
        <v>1425</v>
      </c>
      <c r="Z902" s="88">
        <f>IF(R902=0,FORECAST($C$6-T902,Инклинометрия!$B$2:$B$152,Инклинометрия!$A$2:$A$152),FORECAST($C$8,Инклинометрия!$B$2:$B$152,Инклинометрия!$A$2:$A$152))</f>
        <v>1330</v>
      </c>
      <c r="AA902" s="61">
        <f t="shared" si="429"/>
        <v>1400</v>
      </c>
      <c r="AB902" s="62">
        <f t="shared" si="448"/>
        <v>1400</v>
      </c>
      <c r="AC902" s="62">
        <f t="shared" si="430"/>
        <v>0</v>
      </c>
      <c r="AD902" s="65">
        <f>IF(R902=0,FORECAST($C$8,Инклинометрия!$B$2:$B$152,Инклинометрия!$A$2:$A$152),V902)</f>
        <v>1330</v>
      </c>
      <c r="AE902" s="65">
        <f>FORECAST($C$8-(R902+AA902),Инклинометрия!$B$2:$B$152,Инклинометрия!$A$2:$A$152)</f>
        <v>0</v>
      </c>
      <c r="AF902" s="65">
        <f>IF(AB902=0,"-",FORECAST($C$8,Инклинометрия!$B$2:$B$152,Инклинометрия!$A$2:$A$152))</f>
        <v>1330</v>
      </c>
      <c r="AG902" s="65">
        <f>IF(AB902=0,"-",FORECAST($C$8-AB902,Инклинометрия!$B$2:$B$152,Инклинометрия!$A$2:$A$152))</f>
        <v>0</v>
      </c>
      <c r="AH902" s="65" t="str">
        <f>IF(AC902=0,"-",FORECAST($C$8+AC902,Инклинометрия!$B$2:$B$152,Инклинометрия!$A$2:$A$152))</f>
        <v>-</v>
      </c>
      <c r="AI902" s="89" t="str">
        <f>IF(AC902=0,"-",FORECAST($C$8,Инклинометрия!$B$2:$B$152,Инклинометрия!$A$2:$A$152))</f>
        <v>-</v>
      </c>
      <c r="AJ902" s="28"/>
      <c r="AK902" s="67">
        <f t="shared" si="449"/>
        <v>0</v>
      </c>
      <c r="AL902" s="28">
        <f t="shared" si="450"/>
        <v>0</v>
      </c>
      <c r="AM902" s="28">
        <f t="shared" si="451"/>
        <v>0.1</v>
      </c>
      <c r="AN902" s="26">
        <f t="shared" si="452"/>
        <v>0.1</v>
      </c>
      <c r="AO902" s="87">
        <f t="shared" si="453"/>
        <v>145626.51678434567</v>
      </c>
      <c r="AP902" s="87">
        <f t="shared" si="431"/>
        <v>44301.516784345658</v>
      </c>
      <c r="AQ902" s="66">
        <f t="shared" si="432"/>
        <v>14695380</v>
      </c>
      <c r="AR902" s="66">
        <f t="shared" si="433"/>
        <v>14695380</v>
      </c>
      <c r="AS902" s="66">
        <f t="shared" si="434"/>
        <v>784800</v>
      </c>
      <c r="AT902" s="45">
        <f t="shared" si="438"/>
        <v>15625806.516784346</v>
      </c>
      <c r="AU902" s="75"/>
    </row>
    <row r="903" spans="2:47" x14ac:dyDescent="0.3">
      <c r="B903" s="41">
        <f t="shared" si="439"/>
        <v>4365</v>
      </c>
      <c r="C903" s="8">
        <f t="shared" si="454"/>
        <v>43.65</v>
      </c>
      <c r="D903" s="73">
        <f t="shared" si="435"/>
        <v>58.381875000000001</v>
      </c>
      <c r="E903" s="29">
        <f t="shared" si="457"/>
        <v>14458.092124789244</v>
      </c>
      <c r="F903" s="29">
        <f t="shared" si="440"/>
        <v>16.561388459093266</v>
      </c>
      <c r="G903" s="29">
        <f t="shared" si="455"/>
        <v>22.15085706403724</v>
      </c>
      <c r="H903" s="17">
        <f t="shared" si="441"/>
        <v>19337.698216905446</v>
      </c>
      <c r="I903" s="29">
        <f t="shared" si="442"/>
        <v>2.2250485660981263</v>
      </c>
      <c r="J903" s="29">
        <f t="shared" si="436"/>
        <v>20.847057720369335</v>
      </c>
      <c r="K903" s="39">
        <f t="shared" si="443"/>
        <v>1400</v>
      </c>
      <c r="L903" s="49">
        <f t="shared" si="426"/>
        <v>0</v>
      </c>
      <c r="M903" s="48">
        <f t="shared" si="427"/>
        <v>4.2266987561397071</v>
      </c>
      <c r="N903" s="51">
        <f t="shared" si="437"/>
        <v>0</v>
      </c>
      <c r="O903" s="54">
        <f t="shared" si="456"/>
        <v>18.880500609176615</v>
      </c>
      <c r="P903" s="34">
        <f t="shared" si="444"/>
        <v>1.7671458676442586</v>
      </c>
      <c r="Q903" s="30">
        <f t="shared" si="445"/>
        <v>0</v>
      </c>
      <c r="R903" s="58">
        <f t="shared" si="446"/>
        <v>0</v>
      </c>
      <c r="S903" s="58">
        <f t="shared" si="447"/>
        <v>0</v>
      </c>
      <c r="T903" s="58">
        <f t="shared" si="428"/>
        <v>100</v>
      </c>
      <c r="U903" s="88" t="str">
        <f>IF(R903=0,"-",FORECAST($C$8,Инклинометрия!$B$2:$B$152,Инклинометрия!$A$2:$A$152))</f>
        <v>-</v>
      </c>
      <c r="V903" s="88" t="str">
        <f>IF(R903=0,"-",FORECAST($C$8-R903,Инклинометрия!$B$2:$B$152,Инклинометрия!$A$2:$A$152))</f>
        <v>-</v>
      </c>
      <c r="W903" s="88" t="str">
        <f>IF(R903&gt;0,FORECAST($C$8,Инклинометрия!$B$2:$B$152,Инклинометрия!$A$2:$A$152),IF(AB903=$C$8,"-",FORECAST($C$8-AB903,Инклинометрия!$B$2:$B$152,Инклинометрия!$A$2:$A$152)))</f>
        <v>-</v>
      </c>
      <c r="X903" s="88" t="str">
        <f>IF(S903=0,"-",FORECAST($C$8-(S903+AB903),Инклинометрия!$B$2:$B$152,Инклинометрия!$A$2:$A$152))</f>
        <v>-</v>
      </c>
      <c r="Y903" s="88">
        <f>FORECAST($C$8+T903,Инклинометрия!$B$2:$B$152,Инклинометрия!$A$2:$A$152)</f>
        <v>1425</v>
      </c>
      <c r="Z903" s="88">
        <f>IF(R903=0,FORECAST($C$6-T903,Инклинометрия!$B$2:$B$152,Инклинометрия!$A$2:$A$152),FORECAST($C$8,Инклинометрия!$B$2:$B$152,Инклинометрия!$A$2:$A$152))</f>
        <v>1330</v>
      </c>
      <c r="AA903" s="61">
        <f t="shared" si="429"/>
        <v>1400</v>
      </c>
      <c r="AB903" s="62">
        <f t="shared" si="448"/>
        <v>1400</v>
      </c>
      <c r="AC903" s="62">
        <f t="shared" si="430"/>
        <v>0</v>
      </c>
      <c r="AD903" s="65">
        <f>IF(R903=0,FORECAST($C$8,Инклинометрия!$B$2:$B$152,Инклинометрия!$A$2:$A$152),V903)</f>
        <v>1330</v>
      </c>
      <c r="AE903" s="65">
        <f>FORECAST($C$8-(R903+AA903),Инклинометрия!$B$2:$B$152,Инклинометрия!$A$2:$A$152)</f>
        <v>0</v>
      </c>
      <c r="AF903" s="65">
        <f>IF(AB903=0,"-",FORECAST($C$8,Инклинометрия!$B$2:$B$152,Инклинометрия!$A$2:$A$152))</f>
        <v>1330</v>
      </c>
      <c r="AG903" s="65">
        <f>IF(AB903=0,"-",FORECAST($C$8-AB903,Инклинометрия!$B$2:$B$152,Инклинометрия!$A$2:$A$152))</f>
        <v>0</v>
      </c>
      <c r="AH903" s="65" t="str">
        <f>IF(AC903=0,"-",FORECAST($C$8+AC903,Инклинометрия!$B$2:$B$152,Инклинометрия!$A$2:$A$152))</f>
        <v>-</v>
      </c>
      <c r="AI903" s="89" t="str">
        <f>IF(AC903=0,"-",FORECAST($C$8,Инклинометрия!$B$2:$B$152,Инклинометрия!$A$2:$A$152))</f>
        <v>-</v>
      </c>
      <c r="AJ903" s="28"/>
      <c r="AK903" s="67">
        <f t="shared" si="449"/>
        <v>0</v>
      </c>
      <c r="AL903" s="28">
        <f t="shared" si="450"/>
        <v>0</v>
      </c>
      <c r="AM903" s="28">
        <f t="shared" si="451"/>
        <v>0.1</v>
      </c>
      <c r="AN903" s="26">
        <f t="shared" si="452"/>
        <v>0.1</v>
      </c>
      <c r="AO903" s="87">
        <f t="shared" si="453"/>
        <v>145626.51678434567</v>
      </c>
      <c r="AP903" s="87">
        <f t="shared" si="431"/>
        <v>44301.516784345658</v>
      </c>
      <c r="AQ903" s="66">
        <f t="shared" si="432"/>
        <v>14695380</v>
      </c>
      <c r="AR903" s="66">
        <f t="shared" si="433"/>
        <v>14695380</v>
      </c>
      <c r="AS903" s="66">
        <f t="shared" si="434"/>
        <v>784800</v>
      </c>
      <c r="AT903" s="45">
        <f t="shared" si="438"/>
        <v>15625806.516784346</v>
      </c>
      <c r="AU903" s="75"/>
    </row>
    <row r="904" spans="2:47" x14ac:dyDescent="0.3">
      <c r="B904" s="41">
        <f t="shared" si="439"/>
        <v>4370</v>
      </c>
      <c r="C904" s="8">
        <f t="shared" si="454"/>
        <v>43.7</v>
      </c>
      <c r="D904" s="73">
        <f t="shared" si="435"/>
        <v>58.448749999999997</v>
      </c>
      <c r="E904" s="29">
        <f t="shared" si="457"/>
        <v>14474.65351324834</v>
      </c>
      <c r="F904" s="29">
        <f t="shared" si="440"/>
        <v>16.561388459095621</v>
      </c>
      <c r="G904" s="29">
        <f t="shared" si="455"/>
        <v>22.150857064040391</v>
      </c>
      <c r="H904" s="17">
        <f t="shared" si="441"/>
        <v>19359.849073969486</v>
      </c>
      <c r="I904" s="29">
        <f t="shared" si="442"/>
        <v>2.2250485660981263</v>
      </c>
      <c r="J904" s="29">
        <f t="shared" si="436"/>
        <v>20.847057720370817</v>
      </c>
      <c r="K904" s="39">
        <f t="shared" si="443"/>
        <v>1400</v>
      </c>
      <c r="L904" s="49">
        <f t="shared" si="426"/>
        <v>0</v>
      </c>
      <c r="M904" s="48">
        <f t="shared" si="427"/>
        <v>4.2266987561397071</v>
      </c>
      <c r="N904" s="51">
        <f t="shared" si="437"/>
        <v>0</v>
      </c>
      <c r="O904" s="54">
        <f t="shared" si="456"/>
        <v>18.880500609176615</v>
      </c>
      <c r="P904" s="34">
        <f t="shared" si="444"/>
        <v>1.7671458676442586</v>
      </c>
      <c r="Q904" s="30">
        <f t="shared" si="445"/>
        <v>0</v>
      </c>
      <c r="R904" s="58">
        <f t="shared" si="446"/>
        <v>0</v>
      </c>
      <c r="S904" s="58">
        <f t="shared" si="447"/>
        <v>0</v>
      </c>
      <c r="T904" s="58">
        <f t="shared" si="428"/>
        <v>100</v>
      </c>
      <c r="U904" s="88" t="str">
        <f>IF(R904=0,"-",FORECAST($C$8,Инклинометрия!$B$2:$B$152,Инклинометрия!$A$2:$A$152))</f>
        <v>-</v>
      </c>
      <c r="V904" s="88" t="str">
        <f>IF(R904=0,"-",FORECAST($C$8-R904,Инклинометрия!$B$2:$B$152,Инклинометрия!$A$2:$A$152))</f>
        <v>-</v>
      </c>
      <c r="W904" s="88" t="str">
        <f>IF(R904&gt;0,FORECAST($C$8,Инклинометрия!$B$2:$B$152,Инклинометрия!$A$2:$A$152),IF(AB904=$C$8,"-",FORECAST($C$8-AB904,Инклинометрия!$B$2:$B$152,Инклинометрия!$A$2:$A$152)))</f>
        <v>-</v>
      </c>
      <c r="X904" s="88" t="str">
        <f>IF(S904=0,"-",FORECAST($C$8-(S904+AB904),Инклинометрия!$B$2:$B$152,Инклинометрия!$A$2:$A$152))</f>
        <v>-</v>
      </c>
      <c r="Y904" s="88">
        <f>FORECAST($C$8+T904,Инклинометрия!$B$2:$B$152,Инклинометрия!$A$2:$A$152)</f>
        <v>1425</v>
      </c>
      <c r="Z904" s="88">
        <f>IF(R904=0,FORECAST($C$6-T904,Инклинометрия!$B$2:$B$152,Инклинометрия!$A$2:$A$152),FORECAST($C$8,Инклинометрия!$B$2:$B$152,Инклинометрия!$A$2:$A$152))</f>
        <v>1330</v>
      </c>
      <c r="AA904" s="61">
        <f t="shared" si="429"/>
        <v>1400</v>
      </c>
      <c r="AB904" s="62">
        <f t="shared" si="448"/>
        <v>1400</v>
      </c>
      <c r="AC904" s="62">
        <f t="shared" si="430"/>
        <v>0</v>
      </c>
      <c r="AD904" s="65">
        <f>IF(R904=0,FORECAST($C$8,Инклинометрия!$B$2:$B$152,Инклинометрия!$A$2:$A$152),V904)</f>
        <v>1330</v>
      </c>
      <c r="AE904" s="65">
        <f>FORECAST($C$8-(R904+AA904),Инклинометрия!$B$2:$B$152,Инклинометрия!$A$2:$A$152)</f>
        <v>0</v>
      </c>
      <c r="AF904" s="65">
        <f>IF(AB904=0,"-",FORECAST($C$8,Инклинометрия!$B$2:$B$152,Инклинометрия!$A$2:$A$152))</f>
        <v>1330</v>
      </c>
      <c r="AG904" s="65">
        <f>IF(AB904=0,"-",FORECAST($C$8-AB904,Инклинометрия!$B$2:$B$152,Инклинометрия!$A$2:$A$152))</f>
        <v>0</v>
      </c>
      <c r="AH904" s="65" t="str">
        <f>IF(AC904=0,"-",FORECAST($C$8+AC904,Инклинометрия!$B$2:$B$152,Инклинометрия!$A$2:$A$152))</f>
        <v>-</v>
      </c>
      <c r="AI904" s="89" t="str">
        <f>IF(AC904=0,"-",FORECAST($C$8,Инклинометрия!$B$2:$B$152,Инклинометрия!$A$2:$A$152))</f>
        <v>-</v>
      </c>
      <c r="AJ904" s="28"/>
      <c r="AK904" s="67">
        <f t="shared" si="449"/>
        <v>0</v>
      </c>
      <c r="AL904" s="28">
        <f t="shared" si="450"/>
        <v>0</v>
      </c>
      <c r="AM904" s="28">
        <f t="shared" si="451"/>
        <v>0.1</v>
      </c>
      <c r="AN904" s="26">
        <f t="shared" si="452"/>
        <v>0.1</v>
      </c>
      <c r="AO904" s="87">
        <f t="shared" si="453"/>
        <v>145626.51678434567</v>
      </c>
      <c r="AP904" s="87">
        <f t="shared" si="431"/>
        <v>44301.516784345658</v>
      </c>
      <c r="AQ904" s="66">
        <f t="shared" si="432"/>
        <v>14695380</v>
      </c>
      <c r="AR904" s="66">
        <f t="shared" si="433"/>
        <v>14695380</v>
      </c>
      <c r="AS904" s="66">
        <f t="shared" si="434"/>
        <v>784800</v>
      </c>
      <c r="AT904" s="45">
        <f t="shared" si="438"/>
        <v>15625806.516784346</v>
      </c>
      <c r="AU904" s="75"/>
    </row>
    <row r="905" spans="2:47" x14ac:dyDescent="0.3">
      <c r="B905" s="41">
        <f t="shared" si="439"/>
        <v>4375</v>
      </c>
      <c r="C905" s="8">
        <f t="shared" si="454"/>
        <v>43.75</v>
      </c>
      <c r="D905" s="73">
        <f t="shared" si="435"/>
        <v>58.515625</v>
      </c>
      <c r="E905" s="29">
        <f t="shared" si="457"/>
        <v>14491.214901707433</v>
      </c>
      <c r="F905" s="29">
        <f t="shared" si="440"/>
        <v>16.561388459093266</v>
      </c>
      <c r="G905" s="29">
        <f t="shared" si="455"/>
        <v>22.15085706403724</v>
      </c>
      <c r="H905" s="17">
        <f t="shared" si="441"/>
        <v>19381.999931033522</v>
      </c>
      <c r="I905" s="29">
        <f t="shared" si="442"/>
        <v>2.2250485660981263</v>
      </c>
      <c r="J905" s="29">
        <f t="shared" si="436"/>
        <v>20.847057720369335</v>
      </c>
      <c r="K905" s="39">
        <f t="shared" si="443"/>
        <v>1400</v>
      </c>
      <c r="L905" s="49">
        <f t="shared" si="426"/>
        <v>0</v>
      </c>
      <c r="M905" s="48">
        <f t="shared" si="427"/>
        <v>4.2266987561397071</v>
      </c>
      <c r="N905" s="51">
        <f t="shared" si="437"/>
        <v>0</v>
      </c>
      <c r="O905" s="54">
        <f t="shared" si="456"/>
        <v>18.880500609176615</v>
      </c>
      <c r="P905" s="34">
        <f t="shared" si="444"/>
        <v>1.7671458676442586</v>
      </c>
      <c r="Q905" s="30">
        <f t="shared" si="445"/>
        <v>0</v>
      </c>
      <c r="R905" s="58">
        <f t="shared" si="446"/>
        <v>0</v>
      </c>
      <c r="S905" s="58">
        <f t="shared" si="447"/>
        <v>0</v>
      </c>
      <c r="T905" s="58">
        <f t="shared" si="428"/>
        <v>100</v>
      </c>
      <c r="U905" s="88" t="str">
        <f>IF(R905=0,"-",FORECAST($C$8,Инклинометрия!$B$2:$B$152,Инклинометрия!$A$2:$A$152))</f>
        <v>-</v>
      </c>
      <c r="V905" s="88" t="str">
        <f>IF(R905=0,"-",FORECAST($C$8-R905,Инклинометрия!$B$2:$B$152,Инклинометрия!$A$2:$A$152))</f>
        <v>-</v>
      </c>
      <c r="W905" s="88" t="str">
        <f>IF(R905&gt;0,FORECAST($C$8,Инклинометрия!$B$2:$B$152,Инклинометрия!$A$2:$A$152),IF(AB905=$C$8,"-",FORECAST($C$8-AB905,Инклинометрия!$B$2:$B$152,Инклинометрия!$A$2:$A$152)))</f>
        <v>-</v>
      </c>
      <c r="X905" s="88" t="str">
        <f>IF(S905=0,"-",FORECAST($C$8-(S905+AB905),Инклинометрия!$B$2:$B$152,Инклинометрия!$A$2:$A$152))</f>
        <v>-</v>
      </c>
      <c r="Y905" s="88">
        <f>FORECAST($C$8+T905,Инклинометрия!$B$2:$B$152,Инклинометрия!$A$2:$A$152)</f>
        <v>1425</v>
      </c>
      <c r="Z905" s="88">
        <f>IF(R905=0,FORECAST($C$6-T905,Инклинометрия!$B$2:$B$152,Инклинометрия!$A$2:$A$152),FORECAST($C$8,Инклинометрия!$B$2:$B$152,Инклинометрия!$A$2:$A$152))</f>
        <v>1330</v>
      </c>
      <c r="AA905" s="61">
        <f t="shared" si="429"/>
        <v>1400</v>
      </c>
      <c r="AB905" s="62">
        <f t="shared" si="448"/>
        <v>1400</v>
      </c>
      <c r="AC905" s="62">
        <f t="shared" si="430"/>
        <v>0</v>
      </c>
      <c r="AD905" s="65">
        <f>IF(R905=0,FORECAST($C$8,Инклинометрия!$B$2:$B$152,Инклинометрия!$A$2:$A$152),V905)</f>
        <v>1330</v>
      </c>
      <c r="AE905" s="65">
        <f>FORECAST($C$8-(R905+AA905),Инклинометрия!$B$2:$B$152,Инклинометрия!$A$2:$A$152)</f>
        <v>0</v>
      </c>
      <c r="AF905" s="65">
        <f>IF(AB905=0,"-",FORECAST($C$8,Инклинометрия!$B$2:$B$152,Инклинометрия!$A$2:$A$152))</f>
        <v>1330</v>
      </c>
      <c r="AG905" s="65">
        <f>IF(AB905=0,"-",FORECAST($C$8-AB905,Инклинометрия!$B$2:$B$152,Инклинометрия!$A$2:$A$152))</f>
        <v>0</v>
      </c>
      <c r="AH905" s="65" t="str">
        <f>IF(AC905=0,"-",FORECAST($C$8+AC905,Инклинометрия!$B$2:$B$152,Инклинометрия!$A$2:$A$152))</f>
        <v>-</v>
      </c>
      <c r="AI905" s="89" t="str">
        <f>IF(AC905=0,"-",FORECAST($C$8,Инклинометрия!$B$2:$B$152,Инклинометрия!$A$2:$A$152))</f>
        <v>-</v>
      </c>
      <c r="AJ905" s="28"/>
      <c r="AK905" s="67">
        <f t="shared" si="449"/>
        <v>0</v>
      </c>
      <c r="AL905" s="28">
        <f t="shared" si="450"/>
        <v>0</v>
      </c>
      <c r="AM905" s="28">
        <f t="shared" si="451"/>
        <v>0.1</v>
      </c>
      <c r="AN905" s="26">
        <f t="shared" si="452"/>
        <v>0.1</v>
      </c>
      <c r="AO905" s="87">
        <f t="shared" si="453"/>
        <v>145626.51678434567</v>
      </c>
      <c r="AP905" s="87">
        <f t="shared" si="431"/>
        <v>44301.516784345658</v>
      </c>
      <c r="AQ905" s="66">
        <f t="shared" si="432"/>
        <v>14695380</v>
      </c>
      <c r="AR905" s="66">
        <f t="shared" si="433"/>
        <v>14695380</v>
      </c>
      <c r="AS905" s="66">
        <f t="shared" si="434"/>
        <v>784800</v>
      </c>
      <c r="AT905" s="45">
        <f t="shared" si="438"/>
        <v>15625806.516784346</v>
      </c>
      <c r="AU905" s="75"/>
    </row>
    <row r="906" spans="2:47" x14ac:dyDescent="0.3">
      <c r="B906" s="41">
        <f t="shared" si="439"/>
        <v>4380</v>
      </c>
      <c r="C906" s="8">
        <f t="shared" si="454"/>
        <v>43.800000000000004</v>
      </c>
      <c r="D906" s="73">
        <f t="shared" si="435"/>
        <v>58.58250000000001</v>
      </c>
      <c r="E906" s="29">
        <f t="shared" si="457"/>
        <v>14507.776290166528</v>
      </c>
      <c r="F906" s="29">
        <f t="shared" si="440"/>
        <v>16.561388459095621</v>
      </c>
      <c r="G906" s="29">
        <f t="shared" si="455"/>
        <v>22.150857064040391</v>
      </c>
      <c r="H906" s="17">
        <f t="shared" si="441"/>
        <v>19404.150788097562</v>
      </c>
      <c r="I906" s="29">
        <f t="shared" si="442"/>
        <v>2.2250485660981263</v>
      </c>
      <c r="J906" s="29">
        <f t="shared" si="436"/>
        <v>20.847057720370817</v>
      </c>
      <c r="K906" s="39">
        <f t="shared" si="443"/>
        <v>1400</v>
      </c>
      <c r="L906" s="49">
        <f t="shared" si="426"/>
        <v>0</v>
      </c>
      <c r="M906" s="48">
        <f t="shared" si="427"/>
        <v>4.2266987561397071</v>
      </c>
      <c r="N906" s="51">
        <f t="shared" si="437"/>
        <v>0</v>
      </c>
      <c r="O906" s="54">
        <f t="shared" si="456"/>
        <v>18.880500609176615</v>
      </c>
      <c r="P906" s="34">
        <f t="shared" si="444"/>
        <v>1.7671458676442586</v>
      </c>
      <c r="Q906" s="30">
        <f t="shared" si="445"/>
        <v>0</v>
      </c>
      <c r="R906" s="58">
        <f t="shared" si="446"/>
        <v>0</v>
      </c>
      <c r="S906" s="58">
        <f t="shared" si="447"/>
        <v>0</v>
      </c>
      <c r="T906" s="58">
        <f t="shared" si="428"/>
        <v>100</v>
      </c>
      <c r="U906" s="88" t="str">
        <f>IF(R906=0,"-",FORECAST($C$8,Инклинометрия!$B$2:$B$152,Инклинометрия!$A$2:$A$152))</f>
        <v>-</v>
      </c>
      <c r="V906" s="88" t="str">
        <f>IF(R906=0,"-",FORECAST($C$8-R906,Инклинометрия!$B$2:$B$152,Инклинометрия!$A$2:$A$152))</f>
        <v>-</v>
      </c>
      <c r="W906" s="88" t="str">
        <f>IF(R906&gt;0,FORECAST($C$8,Инклинометрия!$B$2:$B$152,Инклинометрия!$A$2:$A$152),IF(AB906=$C$8,"-",FORECAST($C$8-AB906,Инклинометрия!$B$2:$B$152,Инклинометрия!$A$2:$A$152)))</f>
        <v>-</v>
      </c>
      <c r="X906" s="88" t="str">
        <f>IF(S906=0,"-",FORECAST($C$8-(S906+AB906),Инклинометрия!$B$2:$B$152,Инклинометрия!$A$2:$A$152))</f>
        <v>-</v>
      </c>
      <c r="Y906" s="88">
        <f>FORECAST($C$8+T906,Инклинометрия!$B$2:$B$152,Инклинометрия!$A$2:$A$152)</f>
        <v>1425</v>
      </c>
      <c r="Z906" s="88">
        <f>IF(R906=0,FORECAST($C$6-T906,Инклинометрия!$B$2:$B$152,Инклинометрия!$A$2:$A$152),FORECAST($C$8,Инклинометрия!$B$2:$B$152,Инклинометрия!$A$2:$A$152))</f>
        <v>1330</v>
      </c>
      <c r="AA906" s="61">
        <f t="shared" si="429"/>
        <v>1400</v>
      </c>
      <c r="AB906" s="62">
        <f t="shared" si="448"/>
        <v>1400</v>
      </c>
      <c r="AC906" s="62">
        <f t="shared" si="430"/>
        <v>0</v>
      </c>
      <c r="AD906" s="65">
        <f>IF(R906=0,FORECAST($C$8,Инклинометрия!$B$2:$B$152,Инклинометрия!$A$2:$A$152),V906)</f>
        <v>1330</v>
      </c>
      <c r="AE906" s="65">
        <f>FORECAST($C$8-(R906+AA906),Инклинометрия!$B$2:$B$152,Инклинометрия!$A$2:$A$152)</f>
        <v>0</v>
      </c>
      <c r="AF906" s="65">
        <f>IF(AB906=0,"-",FORECAST($C$8,Инклинометрия!$B$2:$B$152,Инклинометрия!$A$2:$A$152))</f>
        <v>1330</v>
      </c>
      <c r="AG906" s="65">
        <f>IF(AB906=0,"-",FORECAST($C$8-AB906,Инклинометрия!$B$2:$B$152,Инклинометрия!$A$2:$A$152))</f>
        <v>0</v>
      </c>
      <c r="AH906" s="65" t="str">
        <f>IF(AC906=0,"-",FORECAST($C$8+AC906,Инклинометрия!$B$2:$B$152,Инклинометрия!$A$2:$A$152))</f>
        <v>-</v>
      </c>
      <c r="AI906" s="89" t="str">
        <f>IF(AC906=0,"-",FORECAST($C$8,Инклинометрия!$B$2:$B$152,Инклинометрия!$A$2:$A$152))</f>
        <v>-</v>
      </c>
      <c r="AJ906" s="28"/>
      <c r="AK906" s="67">
        <f t="shared" si="449"/>
        <v>0</v>
      </c>
      <c r="AL906" s="28">
        <f t="shared" si="450"/>
        <v>0</v>
      </c>
      <c r="AM906" s="28">
        <f t="shared" si="451"/>
        <v>0.1</v>
      </c>
      <c r="AN906" s="26">
        <f t="shared" si="452"/>
        <v>0.1</v>
      </c>
      <c r="AO906" s="87">
        <f t="shared" si="453"/>
        <v>145626.51678434567</v>
      </c>
      <c r="AP906" s="87">
        <f t="shared" si="431"/>
        <v>44301.516784345658</v>
      </c>
      <c r="AQ906" s="66">
        <f t="shared" si="432"/>
        <v>14695380</v>
      </c>
      <c r="AR906" s="66">
        <f t="shared" si="433"/>
        <v>14695380</v>
      </c>
      <c r="AS906" s="66">
        <f t="shared" si="434"/>
        <v>784800</v>
      </c>
      <c r="AT906" s="45">
        <f t="shared" si="438"/>
        <v>15625806.516784346</v>
      </c>
      <c r="AU906" s="75"/>
    </row>
    <row r="907" spans="2:47" x14ac:dyDescent="0.3">
      <c r="B907" s="41">
        <f t="shared" si="439"/>
        <v>4385</v>
      </c>
      <c r="C907" s="8">
        <f t="shared" si="454"/>
        <v>43.85</v>
      </c>
      <c r="D907" s="73">
        <f t="shared" si="435"/>
        <v>58.649374999999999</v>
      </c>
      <c r="E907" s="29">
        <f t="shared" si="457"/>
        <v>14524.337678625621</v>
      </c>
      <c r="F907" s="29">
        <f t="shared" si="440"/>
        <v>16.561388459093266</v>
      </c>
      <c r="G907" s="29">
        <f t="shared" si="455"/>
        <v>22.15085706403724</v>
      </c>
      <c r="H907" s="17">
        <f t="shared" si="441"/>
        <v>19426.301645161599</v>
      </c>
      <c r="I907" s="29">
        <f t="shared" si="442"/>
        <v>2.2250485660981263</v>
      </c>
      <c r="J907" s="29">
        <f t="shared" si="436"/>
        <v>20.847057720369335</v>
      </c>
      <c r="K907" s="39">
        <f t="shared" si="443"/>
        <v>1400</v>
      </c>
      <c r="L907" s="49">
        <f t="shared" si="426"/>
        <v>0</v>
      </c>
      <c r="M907" s="48">
        <f t="shared" si="427"/>
        <v>4.2266987561397071</v>
      </c>
      <c r="N907" s="51">
        <f t="shared" si="437"/>
        <v>0</v>
      </c>
      <c r="O907" s="54">
        <f t="shared" si="456"/>
        <v>18.880500609176615</v>
      </c>
      <c r="P907" s="34">
        <f t="shared" si="444"/>
        <v>1.7671458676442586</v>
      </c>
      <c r="Q907" s="30">
        <f t="shared" si="445"/>
        <v>0</v>
      </c>
      <c r="R907" s="58">
        <f t="shared" si="446"/>
        <v>0</v>
      </c>
      <c r="S907" s="58">
        <f t="shared" si="447"/>
        <v>0</v>
      </c>
      <c r="T907" s="58">
        <f t="shared" si="428"/>
        <v>100</v>
      </c>
      <c r="U907" s="88" t="str">
        <f>IF(R907=0,"-",FORECAST($C$8,Инклинометрия!$B$2:$B$152,Инклинометрия!$A$2:$A$152))</f>
        <v>-</v>
      </c>
      <c r="V907" s="88" t="str">
        <f>IF(R907=0,"-",FORECAST($C$8-R907,Инклинометрия!$B$2:$B$152,Инклинометрия!$A$2:$A$152))</f>
        <v>-</v>
      </c>
      <c r="W907" s="88" t="str">
        <f>IF(R907&gt;0,FORECAST($C$8,Инклинометрия!$B$2:$B$152,Инклинометрия!$A$2:$A$152),IF(AB907=$C$8,"-",FORECAST($C$8-AB907,Инклинометрия!$B$2:$B$152,Инклинометрия!$A$2:$A$152)))</f>
        <v>-</v>
      </c>
      <c r="X907" s="88" t="str">
        <f>IF(S907=0,"-",FORECAST($C$8-(S907+AB907),Инклинометрия!$B$2:$B$152,Инклинометрия!$A$2:$A$152))</f>
        <v>-</v>
      </c>
      <c r="Y907" s="88">
        <f>FORECAST($C$8+T907,Инклинометрия!$B$2:$B$152,Инклинометрия!$A$2:$A$152)</f>
        <v>1425</v>
      </c>
      <c r="Z907" s="88">
        <f>IF(R907=0,FORECAST($C$6-T907,Инклинометрия!$B$2:$B$152,Инклинометрия!$A$2:$A$152),FORECAST($C$8,Инклинометрия!$B$2:$B$152,Инклинометрия!$A$2:$A$152))</f>
        <v>1330</v>
      </c>
      <c r="AA907" s="61">
        <f t="shared" si="429"/>
        <v>1400</v>
      </c>
      <c r="AB907" s="62">
        <f t="shared" si="448"/>
        <v>1400</v>
      </c>
      <c r="AC907" s="62">
        <f t="shared" si="430"/>
        <v>0</v>
      </c>
      <c r="AD907" s="65">
        <f>IF(R907=0,FORECAST($C$8,Инклинометрия!$B$2:$B$152,Инклинометрия!$A$2:$A$152),V907)</f>
        <v>1330</v>
      </c>
      <c r="AE907" s="65">
        <f>FORECAST($C$8-(R907+AA907),Инклинометрия!$B$2:$B$152,Инклинометрия!$A$2:$A$152)</f>
        <v>0</v>
      </c>
      <c r="AF907" s="65">
        <f>IF(AB907=0,"-",FORECAST($C$8,Инклинометрия!$B$2:$B$152,Инклинометрия!$A$2:$A$152))</f>
        <v>1330</v>
      </c>
      <c r="AG907" s="65">
        <f>IF(AB907=0,"-",FORECAST($C$8-AB907,Инклинометрия!$B$2:$B$152,Инклинометрия!$A$2:$A$152))</f>
        <v>0</v>
      </c>
      <c r="AH907" s="65" t="str">
        <f>IF(AC907=0,"-",FORECAST($C$8+AC907,Инклинометрия!$B$2:$B$152,Инклинометрия!$A$2:$A$152))</f>
        <v>-</v>
      </c>
      <c r="AI907" s="89" t="str">
        <f>IF(AC907=0,"-",FORECAST($C$8,Инклинометрия!$B$2:$B$152,Инклинометрия!$A$2:$A$152))</f>
        <v>-</v>
      </c>
      <c r="AJ907" s="28"/>
      <c r="AK907" s="67">
        <f t="shared" si="449"/>
        <v>0</v>
      </c>
      <c r="AL907" s="28">
        <f t="shared" si="450"/>
        <v>0</v>
      </c>
      <c r="AM907" s="28">
        <f t="shared" si="451"/>
        <v>0.1</v>
      </c>
      <c r="AN907" s="26">
        <f t="shared" si="452"/>
        <v>0.1</v>
      </c>
      <c r="AO907" s="87">
        <f t="shared" si="453"/>
        <v>145626.51678434567</v>
      </c>
      <c r="AP907" s="87">
        <f t="shared" si="431"/>
        <v>44301.516784345658</v>
      </c>
      <c r="AQ907" s="66">
        <f t="shared" si="432"/>
        <v>14695380</v>
      </c>
      <c r="AR907" s="66">
        <f t="shared" si="433"/>
        <v>14695380</v>
      </c>
      <c r="AS907" s="66">
        <f t="shared" si="434"/>
        <v>784800</v>
      </c>
      <c r="AT907" s="45">
        <f t="shared" si="438"/>
        <v>15625806.516784346</v>
      </c>
      <c r="AU907" s="75"/>
    </row>
    <row r="908" spans="2:47" x14ac:dyDescent="0.3">
      <c r="B908" s="41">
        <f t="shared" si="439"/>
        <v>4390</v>
      </c>
      <c r="C908" s="8">
        <f t="shared" si="454"/>
        <v>43.9</v>
      </c>
      <c r="D908" s="73">
        <f t="shared" si="435"/>
        <v>58.716250000000002</v>
      </c>
      <c r="E908" s="29">
        <f t="shared" si="457"/>
        <v>14540.899067084716</v>
      </c>
      <c r="F908" s="29">
        <f t="shared" si="440"/>
        <v>16.561388459093266</v>
      </c>
      <c r="G908" s="29">
        <f t="shared" si="455"/>
        <v>22.15085706403724</v>
      </c>
      <c r="H908" s="17">
        <f t="shared" si="441"/>
        <v>19448.452502225635</v>
      </c>
      <c r="I908" s="29">
        <f t="shared" si="442"/>
        <v>2.2250485660981263</v>
      </c>
      <c r="J908" s="29">
        <f t="shared" si="436"/>
        <v>20.847057720369335</v>
      </c>
      <c r="K908" s="39">
        <f t="shared" si="443"/>
        <v>1400</v>
      </c>
      <c r="L908" s="49">
        <f t="shared" si="426"/>
        <v>0</v>
      </c>
      <c r="M908" s="48">
        <f t="shared" si="427"/>
        <v>4.2266987561397071</v>
      </c>
      <c r="N908" s="51">
        <f t="shared" si="437"/>
        <v>0</v>
      </c>
      <c r="O908" s="54">
        <f t="shared" si="456"/>
        <v>18.880500609176615</v>
      </c>
      <c r="P908" s="34">
        <f t="shared" si="444"/>
        <v>1.7671458676442586</v>
      </c>
      <c r="Q908" s="30">
        <f t="shared" si="445"/>
        <v>0</v>
      </c>
      <c r="R908" s="58">
        <f t="shared" si="446"/>
        <v>0</v>
      </c>
      <c r="S908" s="58">
        <f t="shared" si="447"/>
        <v>0</v>
      </c>
      <c r="T908" s="58">
        <f t="shared" si="428"/>
        <v>100</v>
      </c>
      <c r="U908" s="88" t="str">
        <f>IF(R908=0,"-",FORECAST($C$8,Инклинометрия!$B$2:$B$152,Инклинометрия!$A$2:$A$152))</f>
        <v>-</v>
      </c>
      <c r="V908" s="88" t="str">
        <f>IF(R908=0,"-",FORECAST($C$8-R908,Инклинометрия!$B$2:$B$152,Инклинометрия!$A$2:$A$152))</f>
        <v>-</v>
      </c>
      <c r="W908" s="88" t="str">
        <f>IF(R908&gt;0,FORECAST($C$8,Инклинометрия!$B$2:$B$152,Инклинометрия!$A$2:$A$152),IF(AB908=$C$8,"-",FORECAST($C$8-AB908,Инклинометрия!$B$2:$B$152,Инклинометрия!$A$2:$A$152)))</f>
        <v>-</v>
      </c>
      <c r="X908" s="88" t="str">
        <f>IF(S908=0,"-",FORECAST($C$8-(S908+AB908),Инклинометрия!$B$2:$B$152,Инклинометрия!$A$2:$A$152))</f>
        <v>-</v>
      </c>
      <c r="Y908" s="88">
        <f>FORECAST($C$8+T908,Инклинометрия!$B$2:$B$152,Инклинометрия!$A$2:$A$152)</f>
        <v>1425</v>
      </c>
      <c r="Z908" s="88">
        <f>IF(R908=0,FORECAST($C$6-T908,Инклинометрия!$B$2:$B$152,Инклинометрия!$A$2:$A$152),FORECAST($C$8,Инклинометрия!$B$2:$B$152,Инклинометрия!$A$2:$A$152))</f>
        <v>1330</v>
      </c>
      <c r="AA908" s="61">
        <f t="shared" si="429"/>
        <v>1400</v>
      </c>
      <c r="AB908" s="62">
        <f t="shared" si="448"/>
        <v>1400</v>
      </c>
      <c r="AC908" s="62">
        <f t="shared" si="430"/>
        <v>0</v>
      </c>
      <c r="AD908" s="65">
        <f>IF(R908=0,FORECAST($C$8,Инклинометрия!$B$2:$B$152,Инклинометрия!$A$2:$A$152),V908)</f>
        <v>1330</v>
      </c>
      <c r="AE908" s="65">
        <f>FORECAST($C$8-(R908+AA908),Инклинометрия!$B$2:$B$152,Инклинометрия!$A$2:$A$152)</f>
        <v>0</v>
      </c>
      <c r="AF908" s="65">
        <f>IF(AB908=0,"-",FORECAST($C$8,Инклинометрия!$B$2:$B$152,Инклинометрия!$A$2:$A$152))</f>
        <v>1330</v>
      </c>
      <c r="AG908" s="65">
        <f>IF(AB908=0,"-",FORECAST($C$8-AB908,Инклинометрия!$B$2:$B$152,Инклинометрия!$A$2:$A$152))</f>
        <v>0</v>
      </c>
      <c r="AH908" s="65" t="str">
        <f>IF(AC908=0,"-",FORECAST($C$8+AC908,Инклинометрия!$B$2:$B$152,Инклинометрия!$A$2:$A$152))</f>
        <v>-</v>
      </c>
      <c r="AI908" s="89" t="str">
        <f>IF(AC908=0,"-",FORECAST($C$8,Инклинометрия!$B$2:$B$152,Инклинометрия!$A$2:$A$152))</f>
        <v>-</v>
      </c>
      <c r="AJ908" s="28"/>
      <c r="AK908" s="67">
        <f t="shared" si="449"/>
        <v>0</v>
      </c>
      <c r="AL908" s="28">
        <f t="shared" si="450"/>
        <v>0</v>
      </c>
      <c r="AM908" s="28">
        <f t="shared" si="451"/>
        <v>0.1</v>
      </c>
      <c r="AN908" s="26">
        <f t="shared" si="452"/>
        <v>0.1</v>
      </c>
      <c r="AO908" s="87">
        <f t="shared" si="453"/>
        <v>145626.51678434567</v>
      </c>
      <c r="AP908" s="87">
        <f t="shared" si="431"/>
        <v>44301.516784345658</v>
      </c>
      <c r="AQ908" s="66">
        <f t="shared" si="432"/>
        <v>14695380</v>
      </c>
      <c r="AR908" s="66">
        <f t="shared" si="433"/>
        <v>14695380</v>
      </c>
      <c r="AS908" s="66">
        <f t="shared" si="434"/>
        <v>784800</v>
      </c>
      <c r="AT908" s="45">
        <f t="shared" si="438"/>
        <v>15625806.516784346</v>
      </c>
      <c r="AU908" s="75"/>
    </row>
    <row r="909" spans="2:47" x14ac:dyDescent="0.3">
      <c r="B909" s="41">
        <f t="shared" si="439"/>
        <v>4395</v>
      </c>
      <c r="C909" s="8">
        <f t="shared" si="454"/>
        <v>43.95</v>
      </c>
      <c r="D909" s="73">
        <f t="shared" si="435"/>
        <v>58.783124999999998</v>
      </c>
      <c r="E909" s="29">
        <f t="shared" si="457"/>
        <v>14557.460455543811</v>
      </c>
      <c r="F909" s="29">
        <f t="shared" si="440"/>
        <v>16.561388459095621</v>
      </c>
      <c r="G909" s="29">
        <f t="shared" si="455"/>
        <v>22.150857064040391</v>
      </c>
      <c r="H909" s="17">
        <f t="shared" si="441"/>
        <v>19470.603359289675</v>
      </c>
      <c r="I909" s="29">
        <f t="shared" si="442"/>
        <v>2.2250485660981263</v>
      </c>
      <c r="J909" s="29">
        <f t="shared" si="436"/>
        <v>20.847057720370817</v>
      </c>
      <c r="K909" s="39">
        <f t="shared" si="443"/>
        <v>1400</v>
      </c>
      <c r="L909" s="49">
        <f t="shared" si="426"/>
        <v>0</v>
      </c>
      <c r="M909" s="48">
        <f t="shared" si="427"/>
        <v>4.2266987561397071</v>
      </c>
      <c r="N909" s="51">
        <f t="shared" si="437"/>
        <v>0</v>
      </c>
      <c r="O909" s="54">
        <f t="shared" si="456"/>
        <v>18.880500609176615</v>
      </c>
      <c r="P909" s="34">
        <f t="shared" si="444"/>
        <v>1.7671458676442586</v>
      </c>
      <c r="Q909" s="30">
        <f t="shared" si="445"/>
        <v>0</v>
      </c>
      <c r="R909" s="58">
        <f t="shared" si="446"/>
        <v>0</v>
      </c>
      <c r="S909" s="58">
        <f t="shared" si="447"/>
        <v>0</v>
      </c>
      <c r="T909" s="58">
        <f t="shared" si="428"/>
        <v>100</v>
      </c>
      <c r="U909" s="88" t="str">
        <f>IF(R909=0,"-",FORECAST($C$8,Инклинометрия!$B$2:$B$152,Инклинометрия!$A$2:$A$152))</f>
        <v>-</v>
      </c>
      <c r="V909" s="88" t="str">
        <f>IF(R909=0,"-",FORECAST($C$8-R909,Инклинометрия!$B$2:$B$152,Инклинометрия!$A$2:$A$152))</f>
        <v>-</v>
      </c>
      <c r="W909" s="88" t="str">
        <f>IF(R909&gt;0,FORECAST($C$8,Инклинометрия!$B$2:$B$152,Инклинометрия!$A$2:$A$152),IF(AB909=$C$8,"-",FORECAST($C$8-AB909,Инклинометрия!$B$2:$B$152,Инклинометрия!$A$2:$A$152)))</f>
        <v>-</v>
      </c>
      <c r="X909" s="88" t="str">
        <f>IF(S909=0,"-",FORECAST($C$8-(S909+AB909),Инклинометрия!$B$2:$B$152,Инклинометрия!$A$2:$A$152))</f>
        <v>-</v>
      </c>
      <c r="Y909" s="88">
        <f>FORECAST($C$8+T909,Инклинометрия!$B$2:$B$152,Инклинометрия!$A$2:$A$152)</f>
        <v>1425</v>
      </c>
      <c r="Z909" s="88">
        <f>IF(R909=0,FORECAST($C$6-T909,Инклинометрия!$B$2:$B$152,Инклинометрия!$A$2:$A$152),FORECAST($C$8,Инклинометрия!$B$2:$B$152,Инклинометрия!$A$2:$A$152))</f>
        <v>1330</v>
      </c>
      <c r="AA909" s="61">
        <f t="shared" si="429"/>
        <v>1400</v>
      </c>
      <c r="AB909" s="62">
        <f t="shared" si="448"/>
        <v>1400</v>
      </c>
      <c r="AC909" s="62">
        <f t="shared" si="430"/>
        <v>0</v>
      </c>
      <c r="AD909" s="65">
        <f>IF(R909=0,FORECAST($C$8,Инклинометрия!$B$2:$B$152,Инклинометрия!$A$2:$A$152),V909)</f>
        <v>1330</v>
      </c>
      <c r="AE909" s="65">
        <f>FORECAST($C$8-(R909+AA909),Инклинометрия!$B$2:$B$152,Инклинометрия!$A$2:$A$152)</f>
        <v>0</v>
      </c>
      <c r="AF909" s="65">
        <f>IF(AB909=0,"-",FORECAST($C$8,Инклинометрия!$B$2:$B$152,Инклинометрия!$A$2:$A$152))</f>
        <v>1330</v>
      </c>
      <c r="AG909" s="65">
        <f>IF(AB909=0,"-",FORECAST($C$8-AB909,Инклинометрия!$B$2:$B$152,Инклинометрия!$A$2:$A$152))</f>
        <v>0</v>
      </c>
      <c r="AH909" s="65" t="str">
        <f>IF(AC909=0,"-",FORECAST($C$8+AC909,Инклинометрия!$B$2:$B$152,Инклинометрия!$A$2:$A$152))</f>
        <v>-</v>
      </c>
      <c r="AI909" s="89" t="str">
        <f>IF(AC909=0,"-",FORECAST($C$8,Инклинометрия!$B$2:$B$152,Инклинометрия!$A$2:$A$152))</f>
        <v>-</v>
      </c>
      <c r="AJ909" s="28"/>
      <c r="AK909" s="67">
        <f t="shared" si="449"/>
        <v>0</v>
      </c>
      <c r="AL909" s="28">
        <f t="shared" si="450"/>
        <v>0</v>
      </c>
      <c r="AM909" s="28">
        <f t="shared" si="451"/>
        <v>0.1</v>
      </c>
      <c r="AN909" s="26">
        <f t="shared" si="452"/>
        <v>0.1</v>
      </c>
      <c r="AO909" s="87">
        <f t="shared" si="453"/>
        <v>145626.51678434567</v>
      </c>
      <c r="AP909" s="87">
        <f t="shared" si="431"/>
        <v>44301.516784345658</v>
      </c>
      <c r="AQ909" s="66">
        <f t="shared" si="432"/>
        <v>14695380</v>
      </c>
      <c r="AR909" s="66">
        <f t="shared" si="433"/>
        <v>14695380</v>
      </c>
      <c r="AS909" s="66">
        <f t="shared" si="434"/>
        <v>784800</v>
      </c>
      <c r="AT909" s="45">
        <f t="shared" si="438"/>
        <v>15625806.516784346</v>
      </c>
      <c r="AU909" s="75"/>
    </row>
    <row r="910" spans="2:47" x14ac:dyDescent="0.3">
      <c r="B910" s="41">
        <f t="shared" si="439"/>
        <v>4400</v>
      </c>
      <c r="C910" s="8">
        <f t="shared" si="454"/>
        <v>44</v>
      </c>
      <c r="D910" s="73">
        <f t="shared" si="435"/>
        <v>58.85</v>
      </c>
      <c r="E910" s="29">
        <f t="shared" si="457"/>
        <v>14574.021844002904</v>
      </c>
      <c r="F910" s="29">
        <f t="shared" si="440"/>
        <v>16.561388459093266</v>
      </c>
      <c r="G910" s="29">
        <f t="shared" si="455"/>
        <v>22.15085706403724</v>
      </c>
      <c r="H910" s="17">
        <f t="shared" si="441"/>
        <v>19492.754216353711</v>
      </c>
      <c r="I910" s="29">
        <f t="shared" si="442"/>
        <v>2.2250485660981263</v>
      </c>
      <c r="J910" s="29">
        <f t="shared" si="436"/>
        <v>20.847057720369335</v>
      </c>
      <c r="K910" s="39">
        <f t="shared" si="443"/>
        <v>1400</v>
      </c>
      <c r="L910" s="49">
        <f t="shared" si="426"/>
        <v>0</v>
      </c>
      <c r="M910" s="48">
        <f t="shared" si="427"/>
        <v>4.2266987561397071</v>
      </c>
      <c r="N910" s="51">
        <f t="shared" si="437"/>
        <v>0</v>
      </c>
      <c r="O910" s="54">
        <f t="shared" si="456"/>
        <v>18.880500609176615</v>
      </c>
      <c r="P910" s="34">
        <f t="shared" si="444"/>
        <v>1.7671458676442586</v>
      </c>
      <c r="Q910" s="30">
        <f t="shared" si="445"/>
        <v>0</v>
      </c>
      <c r="R910" s="58">
        <f t="shared" si="446"/>
        <v>0</v>
      </c>
      <c r="S910" s="58">
        <f t="shared" si="447"/>
        <v>0</v>
      </c>
      <c r="T910" s="58">
        <f t="shared" si="428"/>
        <v>100</v>
      </c>
      <c r="U910" s="88" t="str">
        <f>IF(R910=0,"-",FORECAST($C$8,Инклинометрия!$B$2:$B$152,Инклинометрия!$A$2:$A$152))</f>
        <v>-</v>
      </c>
      <c r="V910" s="88" t="str">
        <f>IF(R910=0,"-",FORECAST($C$8-R910,Инклинометрия!$B$2:$B$152,Инклинометрия!$A$2:$A$152))</f>
        <v>-</v>
      </c>
      <c r="W910" s="88" t="str">
        <f>IF(R910&gt;0,FORECAST($C$8,Инклинометрия!$B$2:$B$152,Инклинометрия!$A$2:$A$152),IF(AB910=$C$8,"-",FORECAST($C$8-AB910,Инклинометрия!$B$2:$B$152,Инклинометрия!$A$2:$A$152)))</f>
        <v>-</v>
      </c>
      <c r="X910" s="88" t="str">
        <f>IF(S910=0,"-",FORECAST($C$8-(S910+AB910),Инклинометрия!$B$2:$B$152,Инклинометрия!$A$2:$A$152))</f>
        <v>-</v>
      </c>
      <c r="Y910" s="88">
        <f>FORECAST($C$8+T910,Инклинометрия!$B$2:$B$152,Инклинометрия!$A$2:$A$152)</f>
        <v>1425</v>
      </c>
      <c r="Z910" s="88">
        <f>IF(R910=0,FORECAST($C$6-T910,Инклинометрия!$B$2:$B$152,Инклинометрия!$A$2:$A$152),FORECAST($C$8,Инклинометрия!$B$2:$B$152,Инклинометрия!$A$2:$A$152))</f>
        <v>1330</v>
      </c>
      <c r="AA910" s="61">
        <f t="shared" si="429"/>
        <v>1400</v>
      </c>
      <c r="AB910" s="62">
        <f t="shared" si="448"/>
        <v>1400</v>
      </c>
      <c r="AC910" s="62">
        <f t="shared" si="430"/>
        <v>0</v>
      </c>
      <c r="AD910" s="65">
        <f>IF(R910=0,FORECAST($C$8,Инклинометрия!$B$2:$B$152,Инклинометрия!$A$2:$A$152),V910)</f>
        <v>1330</v>
      </c>
      <c r="AE910" s="65">
        <f>FORECAST($C$8-(R910+AA910),Инклинометрия!$B$2:$B$152,Инклинометрия!$A$2:$A$152)</f>
        <v>0</v>
      </c>
      <c r="AF910" s="65">
        <f>IF(AB910=0,"-",FORECAST($C$8,Инклинометрия!$B$2:$B$152,Инклинометрия!$A$2:$A$152))</f>
        <v>1330</v>
      </c>
      <c r="AG910" s="65">
        <f>IF(AB910=0,"-",FORECAST($C$8-AB910,Инклинометрия!$B$2:$B$152,Инклинометрия!$A$2:$A$152))</f>
        <v>0</v>
      </c>
      <c r="AH910" s="65" t="str">
        <f>IF(AC910=0,"-",FORECAST($C$8+AC910,Инклинометрия!$B$2:$B$152,Инклинометрия!$A$2:$A$152))</f>
        <v>-</v>
      </c>
      <c r="AI910" s="89" t="str">
        <f>IF(AC910=0,"-",FORECAST($C$8,Инклинометрия!$B$2:$B$152,Инклинометрия!$A$2:$A$152))</f>
        <v>-</v>
      </c>
      <c r="AJ910" s="28"/>
      <c r="AK910" s="67">
        <f t="shared" si="449"/>
        <v>0</v>
      </c>
      <c r="AL910" s="28">
        <f t="shared" si="450"/>
        <v>0</v>
      </c>
      <c r="AM910" s="28">
        <f t="shared" si="451"/>
        <v>0.1</v>
      </c>
      <c r="AN910" s="26">
        <f t="shared" si="452"/>
        <v>0.1</v>
      </c>
      <c r="AO910" s="87">
        <f t="shared" si="453"/>
        <v>145626.51678434567</v>
      </c>
      <c r="AP910" s="87">
        <f t="shared" si="431"/>
        <v>44301.516784345658</v>
      </c>
      <c r="AQ910" s="66">
        <f t="shared" si="432"/>
        <v>14695380</v>
      </c>
      <c r="AR910" s="66">
        <f t="shared" si="433"/>
        <v>14695380</v>
      </c>
      <c r="AS910" s="66">
        <f t="shared" si="434"/>
        <v>784800</v>
      </c>
      <c r="AT910" s="45">
        <f t="shared" si="438"/>
        <v>15625806.516784346</v>
      </c>
      <c r="AU910" s="75"/>
    </row>
    <row r="911" spans="2:47" x14ac:dyDescent="0.3">
      <c r="B911" s="41">
        <f t="shared" si="439"/>
        <v>4405</v>
      </c>
      <c r="C911" s="8">
        <f t="shared" si="454"/>
        <v>44.050000000000004</v>
      </c>
      <c r="D911" s="73">
        <f t="shared" si="435"/>
        <v>58.916875000000012</v>
      </c>
      <c r="E911" s="29">
        <f t="shared" si="457"/>
        <v>14590.583232462001</v>
      </c>
      <c r="F911" s="29">
        <f t="shared" si="440"/>
        <v>16.561388459095621</v>
      </c>
      <c r="G911" s="29">
        <f t="shared" si="455"/>
        <v>22.150857064040391</v>
      </c>
      <c r="H911" s="17">
        <f t="shared" si="441"/>
        <v>19514.905073417751</v>
      </c>
      <c r="I911" s="29">
        <f t="shared" si="442"/>
        <v>2.2250485660981263</v>
      </c>
      <c r="J911" s="29">
        <f t="shared" si="436"/>
        <v>20.847057720370817</v>
      </c>
      <c r="K911" s="39">
        <f t="shared" si="443"/>
        <v>1400</v>
      </c>
      <c r="L911" s="49">
        <f t="shared" si="426"/>
        <v>0</v>
      </c>
      <c r="M911" s="48">
        <f t="shared" si="427"/>
        <v>4.2266987561397071</v>
      </c>
      <c r="N911" s="51">
        <f t="shared" si="437"/>
        <v>0</v>
      </c>
      <c r="O911" s="54">
        <f t="shared" si="456"/>
        <v>18.880500609176615</v>
      </c>
      <c r="P911" s="34">
        <f t="shared" si="444"/>
        <v>1.7671458676442586</v>
      </c>
      <c r="Q911" s="30">
        <f t="shared" si="445"/>
        <v>0</v>
      </c>
      <c r="R911" s="58">
        <f t="shared" si="446"/>
        <v>0</v>
      </c>
      <c r="S911" s="58">
        <f t="shared" si="447"/>
        <v>0</v>
      </c>
      <c r="T911" s="58">
        <f t="shared" si="428"/>
        <v>100</v>
      </c>
      <c r="U911" s="88" t="str">
        <f>IF(R911=0,"-",FORECAST($C$8,Инклинометрия!$B$2:$B$152,Инклинометрия!$A$2:$A$152))</f>
        <v>-</v>
      </c>
      <c r="V911" s="88" t="str">
        <f>IF(R911=0,"-",FORECAST($C$8-R911,Инклинометрия!$B$2:$B$152,Инклинометрия!$A$2:$A$152))</f>
        <v>-</v>
      </c>
      <c r="W911" s="88" t="str">
        <f>IF(R911&gt;0,FORECAST($C$8,Инклинометрия!$B$2:$B$152,Инклинометрия!$A$2:$A$152),IF(AB911=$C$8,"-",FORECAST($C$8-AB911,Инклинометрия!$B$2:$B$152,Инклинометрия!$A$2:$A$152)))</f>
        <v>-</v>
      </c>
      <c r="X911" s="88" t="str">
        <f>IF(S911=0,"-",FORECAST($C$8-(S911+AB911),Инклинометрия!$B$2:$B$152,Инклинометрия!$A$2:$A$152))</f>
        <v>-</v>
      </c>
      <c r="Y911" s="88">
        <f>FORECAST($C$8+T911,Инклинометрия!$B$2:$B$152,Инклинометрия!$A$2:$A$152)</f>
        <v>1425</v>
      </c>
      <c r="Z911" s="88">
        <f>IF(R911=0,FORECAST($C$6-T911,Инклинометрия!$B$2:$B$152,Инклинометрия!$A$2:$A$152),FORECAST($C$8,Инклинометрия!$B$2:$B$152,Инклинометрия!$A$2:$A$152))</f>
        <v>1330</v>
      </c>
      <c r="AA911" s="61">
        <f t="shared" si="429"/>
        <v>1400</v>
      </c>
      <c r="AB911" s="62">
        <f t="shared" si="448"/>
        <v>1400</v>
      </c>
      <c r="AC911" s="62">
        <f t="shared" si="430"/>
        <v>0</v>
      </c>
      <c r="AD911" s="65">
        <f>IF(R911=0,FORECAST($C$8,Инклинометрия!$B$2:$B$152,Инклинометрия!$A$2:$A$152),V911)</f>
        <v>1330</v>
      </c>
      <c r="AE911" s="65">
        <f>FORECAST($C$8-(R911+AA911),Инклинометрия!$B$2:$B$152,Инклинометрия!$A$2:$A$152)</f>
        <v>0</v>
      </c>
      <c r="AF911" s="65">
        <f>IF(AB911=0,"-",FORECAST($C$8,Инклинометрия!$B$2:$B$152,Инклинометрия!$A$2:$A$152))</f>
        <v>1330</v>
      </c>
      <c r="AG911" s="65">
        <f>IF(AB911=0,"-",FORECAST($C$8-AB911,Инклинометрия!$B$2:$B$152,Инклинометрия!$A$2:$A$152))</f>
        <v>0</v>
      </c>
      <c r="AH911" s="65" t="str">
        <f>IF(AC911=0,"-",FORECAST($C$8+AC911,Инклинометрия!$B$2:$B$152,Инклинометрия!$A$2:$A$152))</f>
        <v>-</v>
      </c>
      <c r="AI911" s="89" t="str">
        <f>IF(AC911=0,"-",FORECAST($C$8,Инклинометрия!$B$2:$B$152,Инклинометрия!$A$2:$A$152))</f>
        <v>-</v>
      </c>
      <c r="AJ911" s="28"/>
      <c r="AK911" s="67">
        <f t="shared" si="449"/>
        <v>0</v>
      </c>
      <c r="AL911" s="28">
        <f t="shared" si="450"/>
        <v>0</v>
      </c>
      <c r="AM911" s="28">
        <f t="shared" si="451"/>
        <v>0.1</v>
      </c>
      <c r="AN911" s="26">
        <f t="shared" si="452"/>
        <v>0.1</v>
      </c>
      <c r="AO911" s="87">
        <f t="shared" si="453"/>
        <v>145626.51678434567</v>
      </c>
      <c r="AP911" s="87">
        <f t="shared" si="431"/>
        <v>44301.516784345658</v>
      </c>
      <c r="AQ911" s="66">
        <f t="shared" si="432"/>
        <v>14695380</v>
      </c>
      <c r="AR911" s="66">
        <f t="shared" si="433"/>
        <v>14695380</v>
      </c>
      <c r="AS911" s="66">
        <f t="shared" si="434"/>
        <v>784800</v>
      </c>
      <c r="AT911" s="45">
        <f t="shared" si="438"/>
        <v>15625806.516784346</v>
      </c>
      <c r="AU911" s="75"/>
    </row>
    <row r="912" spans="2:47" x14ac:dyDescent="0.3">
      <c r="B912" s="41">
        <f t="shared" si="439"/>
        <v>4410</v>
      </c>
      <c r="C912" s="8">
        <f t="shared" si="454"/>
        <v>44.1</v>
      </c>
      <c r="D912" s="73">
        <f t="shared" si="435"/>
        <v>58.983750000000001</v>
      </c>
      <c r="E912" s="29">
        <f t="shared" si="457"/>
        <v>14607.144620921094</v>
      </c>
      <c r="F912" s="29">
        <f t="shared" si="440"/>
        <v>16.561388459093266</v>
      </c>
      <c r="G912" s="29">
        <f t="shared" si="455"/>
        <v>22.15085706403724</v>
      </c>
      <c r="H912" s="17">
        <f t="shared" si="441"/>
        <v>19537.055930481787</v>
      </c>
      <c r="I912" s="29">
        <f t="shared" si="442"/>
        <v>2.2250485660981263</v>
      </c>
      <c r="J912" s="29">
        <f t="shared" si="436"/>
        <v>20.847057720369335</v>
      </c>
      <c r="K912" s="39">
        <f t="shared" si="443"/>
        <v>1400</v>
      </c>
      <c r="L912" s="49">
        <f t="shared" si="426"/>
        <v>0</v>
      </c>
      <c r="M912" s="48">
        <f t="shared" si="427"/>
        <v>4.2266987561397071</v>
      </c>
      <c r="N912" s="51">
        <f t="shared" si="437"/>
        <v>0</v>
      </c>
      <c r="O912" s="54">
        <f t="shared" si="456"/>
        <v>18.880500609176615</v>
      </c>
      <c r="P912" s="34">
        <f t="shared" si="444"/>
        <v>1.7671458676442586</v>
      </c>
      <c r="Q912" s="30">
        <f t="shared" si="445"/>
        <v>0</v>
      </c>
      <c r="R912" s="58">
        <f t="shared" si="446"/>
        <v>0</v>
      </c>
      <c r="S912" s="58">
        <f t="shared" si="447"/>
        <v>0</v>
      </c>
      <c r="T912" s="58">
        <f t="shared" si="428"/>
        <v>100</v>
      </c>
      <c r="U912" s="88" t="str">
        <f>IF(R912=0,"-",FORECAST($C$8,Инклинометрия!$B$2:$B$152,Инклинометрия!$A$2:$A$152))</f>
        <v>-</v>
      </c>
      <c r="V912" s="88" t="str">
        <f>IF(R912=0,"-",FORECAST($C$8-R912,Инклинометрия!$B$2:$B$152,Инклинометрия!$A$2:$A$152))</f>
        <v>-</v>
      </c>
      <c r="W912" s="88" t="str">
        <f>IF(R912&gt;0,FORECAST($C$8,Инклинометрия!$B$2:$B$152,Инклинометрия!$A$2:$A$152),IF(AB912=$C$8,"-",FORECAST($C$8-AB912,Инклинометрия!$B$2:$B$152,Инклинометрия!$A$2:$A$152)))</f>
        <v>-</v>
      </c>
      <c r="X912" s="88" t="str">
        <f>IF(S912=0,"-",FORECAST($C$8-(S912+AB912),Инклинометрия!$B$2:$B$152,Инклинометрия!$A$2:$A$152))</f>
        <v>-</v>
      </c>
      <c r="Y912" s="88">
        <f>FORECAST($C$8+T912,Инклинометрия!$B$2:$B$152,Инклинометрия!$A$2:$A$152)</f>
        <v>1425</v>
      </c>
      <c r="Z912" s="88">
        <f>IF(R912=0,FORECAST($C$6-T912,Инклинометрия!$B$2:$B$152,Инклинометрия!$A$2:$A$152),FORECAST($C$8,Инклинометрия!$B$2:$B$152,Инклинометрия!$A$2:$A$152))</f>
        <v>1330</v>
      </c>
      <c r="AA912" s="61">
        <f t="shared" si="429"/>
        <v>1400</v>
      </c>
      <c r="AB912" s="62">
        <f t="shared" si="448"/>
        <v>1400</v>
      </c>
      <c r="AC912" s="62">
        <f t="shared" si="430"/>
        <v>0</v>
      </c>
      <c r="AD912" s="65">
        <f>IF(R912=0,FORECAST($C$8,Инклинометрия!$B$2:$B$152,Инклинометрия!$A$2:$A$152),V912)</f>
        <v>1330</v>
      </c>
      <c r="AE912" s="65">
        <f>FORECAST($C$8-(R912+AA912),Инклинометрия!$B$2:$B$152,Инклинометрия!$A$2:$A$152)</f>
        <v>0</v>
      </c>
      <c r="AF912" s="65">
        <f>IF(AB912=0,"-",FORECAST($C$8,Инклинометрия!$B$2:$B$152,Инклинометрия!$A$2:$A$152))</f>
        <v>1330</v>
      </c>
      <c r="AG912" s="65">
        <f>IF(AB912=0,"-",FORECAST($C$8-AB912,Инклинометрия!$B$2:$B$152,Инклинометрия!$A$2:$A$152))</f>
        <v>0</v>
      </c>
      <c r="AH912" s="65" t="str">
        <f>IF(AC912=0,"-",FORECAST($C$8+AC912,Инклинометрия!$B$2:$B$152,Инклинометрия!$A$2:$A$152))</f>
        <v>-</v>
      </c>
      <c r="AI912" s="89" t="str">
        <f>IF(AC912=0,"-",FORECAST($C$8,Инклинометрия!$B$2:$B$152,Инклинометрия!$A$2:$A$152))</f>
        <v>-</v>
      </c>
      <c r="AJ912" s="28"/>
      <c r="AK912" s="67">
        <f t="shared" si="449"/>
        <v>0</v>
      </c>
      <c r="AL912" s="28">
        <f t="shared" si="450"/>
        <v>0</v>
      </c>
      <c r="AM912" s="28">
        <f t="shared" si="451"/>
        <v>0.1</v>
      </c>
      <c r="AN912" s="26">
        <f t="shared" si="452"/>
        <v>0.1</v>
      </c>
      <c r="AO912" s="87">
        <f t="shared" si="453"/>
        <v>145626.51678434567</v>
      </c>
      <c r="AP912" s="87">
        <f t="shared" si="431"/>
        <v>44301.516784345658</v>
      </c>
      <c r="AQ912" s="66">
        <f t="shared" si="432"/>
        <v>14695380</v>
      </c>
      <c r="AR912" s="66">
        <f t="shared" si="433"/>
        <v>14695380</v>
      </c>
      <c r="AS912" s="66">
        <f t="shared" si="434"/>
        <v>784800</v>
      </c>
      <c r="AT912" s="45">
        <f t="shared" si="438"/>
        <v>15625806.516784346</v>
      </c>
      <c r="AU912" s="75"/>
    </row>
    <row r="913" spans="2:47" x14ac:dyDescent="0.3">
      <c r="B913" s="41">
        <f t="shared" si="439"/>
        <v>4415</v>
      </c>
      <c r="C913" s="8">
        <f t="shared" si="454"/>
        <v>44.15</v>
      </c>
      <c r="D913" s="73">
        <f t="shared" si="435"/>
        <v>59.050624999999997</v>
      </c>
      <c r="E913" s="29">
        <f t="shared" si="457"/>
        <v>14623.706009380187</v>
      </c>
      <c r="F913" s="29">
        <f t="shared" si="440"/>
        <v>16.561388459093266</v>
      </c>
      <c r="G913" s="29">
        <f t="shared" si="455"/>
        <v>22.15085706403724</v>
      </c>
      <c r="H913" s="17">
        <f t="shared" si="441"/>
        <v>19559.206787545823</v>
      </c>
      <c r="I913" s="29">
        <f t="shared" si="442"/>
        <v>2.2250485660981263</v>
      </c>
      <c r="J913" s="29">
        <f t="shared" si="436"/>
        <v>20.847057720369335</v>
      </c>
      <c r="K913" s="39">
        <f t="shared" si="443"/>
        <v>1400</v>
      </c>
      <c r="L913" s="49">
        <f t="shared" si="426"/>
        <v>0</v>
      </c>
      <c r="M913" s="48">
        <f t="shared" si="427"/>
        <v>4.2266987561397071</v>
      </c>
      <c r="N913" s="51">
        <f t="shared" si="437"/>
        <v>0</v>
      </c>
      <c r="O913" s="54">
        <f t="shared" si="456"/>
        <v>18.880500609176615</v>
      </c>
      <c r="P913" s="34">
        <f t="shared" si="444"/>
        <v>1.7671458676442586</v>
      </c>
      <c r="Q913" s="30">
        <f t="shared" si="445"/>
        <v>0</v>
      </c>
      <c r="R913" s="58">
        <f t="shared" si="446"/>
        <v>0</v>
      </c>
      <c r="S913" s="58">
        <f t="shared" si="447"/>
        <v>0</v>
      </c>
      <c r="T913" s="58">
        <f t="shared" si="428"/>
        <v>100</v>
      </c>
      <c r="U913" s="88" t="str">
        <f>IF(R913=0,"-",FORECAST($C$8,Инклинометрия!$B$2:$B$152,Инклинометрия!$A$2:$A$152))</f>
        <v>-</v>
      </c>
      <c r="V913" s="88" t="str">
        <f>IF(R913=0,"-",FORECAST($C$8-R913,Инклинометрия!$B$2:$B$152,Инклинометрия!$A$2:$A$152))</f>
        <v>-</v>
      </c>
      <c r="W913" s="88" t="str">
        <f>IF(R913&gt;0,FORECAST($C$8,Инклинометрия!$B$2:$B$152,Инклинометрия!$A$2:$A$152),IF(AB913=$C$8,"-",FORECAST($C$8-AB913,Инклинометрия!$B$2:$B$152,Инклинометрия!$A$2:$A$152)))</f>
        <v>-</v>
      </c>
      <c r="X913" s="88" t="str">
        <f>IF(S913=0,"-",FORECAST($C$8-(S913+AB913),Инклинометрия!$B$2:$B$152,Инклинометрия!$A$2:$A$152))</f>
        <v>-</v>
      </c>
      <c r="Y913" s="88">
        <f>FORECAST($C$8+T913,Инклинометрия!$B$2:$B$152,Инклинометрия!$A$2:$A$152)</f>
        <v>1425</v>
      </c>
      <c r="Z913" s="88">
        <f>IF(R913=0,FORECAST($C$6-T913,Инклинометрия!$B$2:$B$152,Инклинометрия!$A$2:$A$152),FORECAST($C$8,Инклинометрия!$B$2:$B$152,Инклинометрия!$A$2:$A$152))</f>
        <v>1330</v>
      </c>
      <c r="AA913" s="61">
        <f t="shared" si="429"/>
        <v>1400</v>
      </c>
      <c r="AB913" s="62">
        <f t="shared" si="448"/>
        <v>1400</v>
      </c>
      <c r="AC913" s="62">
        <f t="shared" si="430"/>
        <v>0</v>
      </c>
      <c r="AD913" s="65">
        <f>IF(R913=0,FORECAST($C$8,Инклинометрия!$B$2:$B$152,Инклинометрия!$A$2:$A$152),V913)</f>
        <v>1330</v>
      </c>
      <c r="AE913" s="65">
        <f>FORECAST($C$8-(R913+AA913),Инклинометрия!$B$2:$B$152,Инклинометрия!$A$2:$A$152)</f>
        <v>0</v>
      </c>
      <c r="AF913" s="65">
        <f>IF(AB913=0,"-",FORECAST($C$8,Инклинометрия!$B$2:$B$152,Инклинометрия!$A$2:$A$152))</f>
        <v>1330</v>
      </c>
      <c r="AG913" s="65">
        <f>IF(AB913=0,"-",FORECAST($C$8-AB913,Инклинометрия!$B$2:$B$152,Инклинометрия!$A$2:$A$152))</f>
        <v>0</v>
      </c>
      <c r="AH913" s="65" t="str">
        <f>IF(AC913=0,"-",FORECAST($C$8+AC913,Инклинометрия!$B$2:$B$152,Инклинометрия!$A$2:$A$152))</f>
        <v>-</v>
      </c>
      <c r="AI913" s="89" t="str">
        <f>IF(AC913=0,"-",FORECAST($C$8,Инклинометрия!$B$2:$B$152,Инклинометрия!$A$2:$A$152))</f>
        <v>-</v>
      </c>
      <c r="AJ913" s="28"/>
      <c r="AK913" s="67">
        <f t="shared" si="449"/>
        <v>0</v>
      </c>
      <c r="AL913" s="28">
        <f t="shared" si="450"/>
        <v>0</v>
      </c>
      <c r="AM913" s="28">
        <f t="shared" si="451"/>
        <v>0.1</v>
      </c>
      <c r="AN913" s="26">
        <f t="shared" si="452"/>
        <v>0.1</v>
      </c>
      <c r="AO913" s="87">
        <f t="shared" si="453"/>
        <v>145626.51678434567</v>
      </c>
      <c r="AP913" s="87">
        <f t="shared" si="431"/>
        <v>44301.516784345658</v>
      </c>
      <c r="AQ913" s="66">
        <f t="shared" si="432"/>
        <v>14695380</v>
      </c>
      <c r="AR913" s="66">
        <f t="shared" si="433"/>
        <v>14695380</v>
      </c>
      <c r="AS913" s="66">
        <f t="shared" si="434"/>
        <v>784800</v>
      </c>
      <c r="AT913" s="45">
        <f t="shared" si="438"/>
        <v>15625806.516784346</v>
      </c>
      <c r="AU913" s="75"/>
    </row>
    <row r="914" spans="2:47" x14ac:dyDescent="0.3">
      <c r="B914" s="41">
        <f t="shared" si="439"/>
        <v>4420</v>
      </c>
      <c r="C914" s="8">
        <f t="shared" si="454"/>
        <v>44.2</v>
      </c>
      <c r="D914" s="73">
        <f t="shared" si="435"/>
        <v>59.1175</v>
      </c>
      <c r="E914" s="29">
        <f t="shared" si="457"/>
        <v>14640.267397839281</v>
      </c>
      <c r="F914" s="29">
        <f t="shared" si="440"/>
        <v>16.561388459095621</v>
      </c>
      <c r="G914" s="29">
        <f t="shared" si="455"/>
        <v>22.150857064040391</v>
      </c>
      <c r="H914" s="17">
        <f t="shared" si="441"/>
        <v>19581.357644609863</v>
      </c>
      <c r="I914" s="29">
        <f t="shared" si="442"/>
        <v>2.2250485660981263</v>
      </c>
      <c r="J914" s="29">
        <f t="shared" si="436"/>
        <v>20.847057720370817</v>
      </c>
      <c r="K914" s="39">
        <f t="shared" si="443"/>
        <v>1400</v>
      </c>
      <c r="L914" s="49">
        <f t="shared" si="426"/>
        <v>0</v>
      </c>
      <c r="M914" s="48">
        <f t="shared" si="427"/>
        <v>4.2266987561397071</v>
      </c>
      <c r="N914" s="51">
        <f t="shared" si="437"/>
        <v>0</v>
      </c>
      <c r="O914" s="54">
        <f t="shared" si="456"/>
        <v>18.880500609176615</v>
      </c>
      <c r="P914" s="34">
        <f t="shared" si="444"/>
        <v>1.7671458676442586</v>
      </c>
      <c r="Q914" s="30">
        <f t="shared" si="445"/>
        <v>0</v>
      </c>
      <c r="R914" s="58">
        <f t="shared" si="446"/>
        <v>0</v>
      </c>
      <c r="S914" s="58">
        <f t="shared" si="447"/>
        <v>0</v>
      </c>
      <c r="T914" s="58">
        <f t="shared" si="428"/>
        <v>100</v>
      </c>
      <c r="U914" s="88" t="str">
        <f>IF(R914=0,"-",FORECAST($C$8,Инклинометрия!$B$2:$B$152,Инклинометрия!$A$2:$A$152))</f>
        <v>-</v>
      </c>
      <c r="V914" s="88" t="str">
        <f>IF(R914=0,"-",FORECAST($C$8-R914,Инклинометрия!$B$2:$B$152,Инклинометрия!$A$2:$A$152))</f>
        <v>-</v>
      </c>
      <c r="W914" s="88" t="str">
        <f>IF(R914&gt;0,FORECAST($C$8,Инклинометрия!$B$2:$B$152,Инклинометрия!$A$2:$A$152),IF(AB914=$C$8,"-",FORECAST($C$8-AB914,Инклинометрия!$B$2:$B$152,Инклинометрия!$A$2:$A$152)))</f>
        <v>-</v>
      </c>
      <c r="X914" s="88" t="str">
        <f>IF(S914=0,"-",FORECAST($C$8-(S914+AB914),Инклинометрия!$B$2:$B$152,Инклинометрия!$A$2:$A$152))</f>
        <v>-</v>
      </c>
      <c r="Y914" s="88">
        <f>FORECAST($C$8+T914,Инклинометрия!$B$2:$B$152,Инклинометрия!$A$2:$A$152)</f>
        <v>1425</v>
      </c>
      <c r="Z914" s="88">
        <f>IF(R914=0,FORECAST($C$6-T914,Инклинометрия!$B$2:$B$152,Инклинометрия!$A$2:$A$152),FORECAST($C$8,Инклинометрия!$B$2:$B$152,Инклинометрия!$A$2:$A$152))</f>
        <v>1330</v>
      </c>
      <c r="AA914" s="61">
        <f t="shared" si="429"/>
        <v>1400</v>
      </c>
      <c r="AB914" s="62">
        <f t="shared" si="448"/>
        <v>1400</v>
      </c>
      <c r="AC914" s="62">
        <f t="shared" si="430"/>
        <v>0</v>
      </c>
      <c r="AD914" s="65">
        <f>IF(R914=0,FORECAST($C$8,Инклинометрия!$B$2:$B$152,Инклинометрия!$A$2:$A$152),V914)</f>
        <v>1330</v>
      </c>
      <c r="AE914" s="65">
        <f>FORECAST($C$8-(R914+AA914),Инклинометрия!$B$2:$B$152,Инклинометрия!$A$2:$A$152)</f>
        <v>0</v>
      </c>
      <c r="AF914" s="65">
        <f>IF(AB914=0,"-",FORECAST($C$8,Инклинометрия!$B$2:$B$152,Инклинометрия!$A$2:$A$152))</f>
        <v>1330</v>
      </c>
      <c r="AG914" s="65">
        <f>IF(AB914=0,"-",FORECAST($C$8-AB914,Инклинометрия!$B$2:$B$152,Инклинометрия!$A$2:$A$152))</f>
        <v>0</v>
      </c>
      <c r="AH914" s="65" t="str">
        <f>IF(AC914=0,"-",FORECAST($C$8+AC914,Инклинометрия!$B$2:$B$152,Инклинометрия!$A$2:$A$152))</f>
        <v>-</v>
      </c>
      <c r="AI914" s="89" t="str">
        <f>IF(AC914=0,"-",FORECAST($C$8,Инклинометрия!$B$2:$B$152,Инклинометрия!$A$2:$A$152))</f>
        <v>-</v>
      </c>
      <c r="AJ914" s="28"/>
      <c r="AK914" s="67">
        <f t="shared" si="449"/>
        <v>0</v>
      </c>
      <c r="AL914" s="28">
        <f t="shared" si="450"/>
        <v>0</v>
      </c>
      <c r="AM914" s="28">
        <f t="shared" si="451"/>
        <v>0.1</v>
      </c>
      <c r="AN914" s="26">
        <f t="shared" si="452"/>
        <v>0.1</v>
      </c>
      <c r="AO914" s="87">
        <f t="shared" si="453"/>
        <v>145626.51678434567</v>
      </c>
      <c r="AP914" s="87">
        <f t="shared" si="431"/>
        <v>44301.516784345658</v>
      </c>
      <c r="AQ914" s="66">
        <f t="shared" si="432"/>
        <v>14695380</v>
      </c>
      <c r="AR914" s="66">
        <f t="shared" si="433"/>
        <v>14695380</v>
      </c>
      <c r="AS914" s="66">
        <f t="shared" si="434"/>
        <v>784800</v>
      </c>
      <c r="AT914" s="45">
        <f t="shared" si="438"/>
        <v>15625806.516784346</v>
      </c>
      <c r="AU914" s="75"/>
    </row>
    <row r="915" spans="2:47" x14ac:dyDescent="0.3">
      <c r="B915" s="41">
        <f t="shared" si="439"/>
        <v>4425</v>
      </c>
      <c r="C915" s="8">
        <f t="shared" si="454"/>
        <v>44.25</v>
      </c>
      <c r="D915" s="73">
        <f t="shared" si="435"/>
        <v>59.184375000000003</v>
      </c>
      <c r="E915" s="29">
        <f t="shared" si="457"/>
        <v>14656.828786298376</v>
      </c>
      <c r="F915" s="29">
        <f t="shared" si="440"/>
        <v>16.561388459093266</v>
      </c>
      <c r="G915" s="29">
        <f t="shared" si="455"/>
        <v>22.15085706403724</v>
      </c>
      <c r="H915" s="17">
        <f t="shared" si="441"/>
        <v>19603.508501673899</v>
      </c>
      <c r="I915" s="29">
        <f t="shared" si="442"/>
        <v>2.2250485660981263</v>
      </c>
      <c r="J915" s="29">
        <f t="shared" si="436"/>
        <v>20.847057720369335</v>
      </c>
      <c r="K915" s="39">
        <f t="shared" si="443"/>
        <v>1400</v>
      </c>
      <c r="L915" s="49">
        <f t="shared" si="426"/>
        <v>0</v>
      </c>
      <c r="M915" s="48">
        <f t="shared" si="427"/>
        <v>4.2266987561397071</v>
      </c>
      <c r="N915" s="51">
        <f t="shared" si="437"/>
        <v>0</v>
      </c>
      <c r="O915" s="54">
        <f t="shared" si="456"/>
        <v>18.880500609176615</v>
      </c>
      <c r="P915" s="34">
        <f t="shared" si="444"/>
        <v>1.7671458676442586</v>
      </c>
      <c r="Q915" s="30">
        <f t="shared" si="445"/>
        <v>0</v>
      </c>
      <c r="R915" s="58">
        <f t="shared" si="446"/>
        <v>0</v>
      </c>
      <c r="S915" s="58">
        <f t="shared" si="447"/>
        <v>0</v>
      </c>
      <c r="T915" s="58">
        <f t="shared" si="428"/>
        <v>100</v>
      </c>
      <c r="U915" s="88" t="str">
        <f>IF(R915=0,"-",FORECAST($C$8,Инклинометрия!$B$2:$B$152,Инклинометрия!$A$2:$A$152))</f>
        <v>-</v>
      </c>
      <c r="V915" s="88" t="str">
        <f>IF(R915=0,"-",FORECAST($C$8-R915,Инклинометрия!$B$2:$B$152,Инклинометрия!$A$2:$A$152))</f>
        <v>-</v>
      </c>
      <c r="W915" s="88" t="str">
        <f>IF(R915&gt;0,FORECAST($C$8,Инклинометрия!$B$2:$B$152,Инклинометрия!$A$2:$A$152),IF(AB915=$C$8,"-",FORECAST($C$8-AB915,Инклинометрия!$B$2:$B$152,Инклинометрия!$A$2:$A$152)))</f>
        <v>-</v>
      </c>
      <c r="X915" s="88" t="str">
        <f>IF(S915=0,"-",FORECAST($C$8-(S915+AB915),Инклинометрия!$B$2:$B$152,Инклинометрия!$A$2:$A$152))</f>
        <v>-</v>
      </c>
      <c r="Y915" s="88">
        <f>FORECAST($C$8+T915,Инклинометрия!$B$2:$B$152,Инклинометрия!$A$2:$A$152)</f>
        <v>1425</v>
      </c>
      <c r="Z915" s="88">
        <f>IF(R915=0,FORECAST($C$6-T915,Инклинометрия!$B$2:$B$152,Инклинометрия!$A$2:$A$152),FORECAST($C$8,Инклинометрия!$B$2:$B$152,Инклинометрия!$A$2:$A$152))</f>
        <v>1330</v>
      </c>
      <c r="AA915" s="61">
        <f t="shared" si="429"/>
        <v>1400</v>
      </c>
      <c r="AB915" s="62">
        <f t="shared" si="448"/>
        <v>1400</v>
      </c>
      <c r="AC915" s="62">
        <f t="shared" si="430"/>
        <v>0</v>
      </c>
      <c r="AD915" s="65">
        <f>IF(R915=0,FORECAST($C$8,Инклинометрия!$B$2:$B$152,Инклинометрия!$A$2:$A$152),V915)</f>
        <v>1330</v>
      </c>
      <c r="AE915" s="65">
        <f>FORECAST($C$8-(R915+AA915),Инклинометрия!$B$2:$B$152,Инклинометрия!$A$2:$A$152)</f>
        <v>0</v>
      </c>
      <c r="AF915" s="65">
        <f>IF(AB915=0,"-",FORECAST($C$8,Инклинометрия!$B$2:$B$152,Инклинометрия!$A$2:$A$152))</f>
        <v>1330</v>
      </c>
      <c r="AG915" s="65">
        <f>IF(AB915=0,"-",FORECAST($C$8-AB915,Инклинометрия!$B$2:$B$152,Инклинометрия!$A$2:$A$152))</f>
        <v>0</v>
      </c>
      <c r="AH915" s="65" t="str">
        <f>IF(AC915=0,"-",FORECAST($C$8+AC915,Инклинометрия!$B$2:$B$152,Инклинометрия!$A$2:$A$152))</f>
        <v>-</v>
      </c>
      <c r="AI915" s="89" t="str">
        <f>IF(AC915=0,"-",FORECAST($C$8,Инклинометрия!$B$2:$B$152,Инклинометрия!$A$2:$A$152))</f>
        <v>-</v>
      </c>
      <c r="AJ915" s="28"/>
      <c r="AK915" s="67">
        <f t="shared" si="449"/>
        <v>0</v>
      </c>
      <c r="AL915" s="28">
        <f t="shared" si="450"/>
        <v>0</v>
      </c>
      <c r="AM915" s="28">
        <f t="shared" si="451"/>
        <v>0.1</v>
      </c>
      <c r="AN915" s="26">
        <f t="shared" si="452"/>
        <v>0.1</v>
      </c>
      <c r="AO915" s="87">
        <f t="shared" si="453"/>
        <v>145626.51678434567</v>
      </c>
      <c r="AP915" s="87">
        <f t="shared" si="431"/>
        <v>44301.516784345658</v>
      </c>
      <c r="AQ915" s="66">
        <f t="shared" si="432"/>
        <v>14695380</v>
      </c>
      <c r="AR915" s="66">
        <f t="shared" si="433"/>
        <v>14695380</v>
      </c>
      <c r="AS915" s="66">
        <f t="shared" si="434"/>
        <v>784800</v>
      </c>
      <c r="AT915" s="45">
        <f t="shared" si="438"/>
        <v>15625806.516784346</v>
      </c>
      <c r="AU915" s="75"/>
    </row>
    <row r="916" spans="2:47" x14ac:dyDescent="0.3">
      <c r="B916" s="41">
        <f t="shared" si="439"/>
        <v>4430</v>
      </c>
      <c r="C916" s="8">
        <f t="shared" si="454"/>
        <v>44.300000000000004</v>
      </c>
      <c r="D916" s="73">
        <f t="shared" si="435"/>
        <v>59.251250000000006</v>
      </c>
      <c r="E916" s="29">
        <f t="shared" si="457"/>
        <v>14673.390174757471</v>
      </c>
      <c r="F916" s="29">
        <f t="shared" si="440"/>
        <v>16.561388459095621</v>
      </c>
      <c r="G916" s="29">
        <f t="shared" si="455"/>
        <v>22.150857064040391</v>
      </c>
      <c r="H916" s="17">
        <f t="shared" si="441"/>
        <v>19625.659358737939</v>
      </c>
      <c r="I916" s="29">
        <f t="shared" si="442"/>
        <v>2.2250485660981263</v>
      </c>
      <c r="J916" s="29">
        <f t="shared" si="436"/>
        <v>20.847057720370817</v>
      </c>
      <c r="K916" s="39">
        <f t="shared" si="443"/>
        <v>1400</v>
      </c>
      <c r="L916" s="49">
        <f t="shared" si="426"/>
        <v>0</v>
      </c>
      <c r="M916" s="48">
        <f t="shared" si="427"/>
        <v>4.2266987561397071</v>
      </c>
      <c r="N916" s="51">
        <f t="shared" si="437"/>
        <v>0</v>
      </c>
      <c r="O916" s="54">
        <f t="shared" si="456"/>
        <v>18.880500609176615</v>
      </c>
      <c r="P916" s="34">
        <f t="shared" si="444"/>
        <v>1.7671458676442586</v>
      </c>
      <c r="Q916" s="30">
        <f t="shared" si="445"/>
        <v>0</v>
      </c>
      <c r="R916" s="58">
        <f t="shared" si="446"/>
        <v>0</v>
      </c>
      <c r="S916" s="58">
        <f t="shared" si="447"/>
        <v>0</v>
      </c>
      <c r="T916" s="58">
        <f t="shared" si="428"/>
        <v>100</v>
      </c>
      <c r="U916" s="88" t="str">
        <f>IF(R916=0,"-",FORECAST($C$8,Инклинометрия!$B$2:$B$152,Инклинометрия!$A$2:$A$152))</f>
        <v>-</v>
      </c>
      <c r="V916" s="88" t="str">
        <f>IF(R916=0,"-",FORECAST($C$8-R916,Инклинометрия!$B$2:$B$152,Инклинометрия!$A$2:$A$152))</f>
        <v>-</v>
      </c>
      <c r="W916" s="88" t="str">
        <f>IF(R916&gt;0,FORECAST($C$8,Инклинометрия!$B$2:$B$152,Инклинометрия!$A$2:$A$152),IF(AB916=$C$8,"-",FORECAST($C$8-AB916,Инклинометрия!$B$2:$B$152,Инклинометрия!$A$2:$A$152)))</f>
        <v>-</v>
      </c>
      <c r="X916" s="88" t="str">
        <f>IF(S916=0,"-",FORECAST($C$8-(S916+AB916),Инклинометрия!$B$2:$B$152,Инклинометрия!$A$2:$A$152))</f>
        <v>-</v>
      </c>
      <c r="Y916" s="88">
        <f>FORECAST($C$8+T916,Инклинометрия!$B$2:$B$152,Инклинометрия!$A$2:$A$152)</f>
        <v>1425</v>
      </c>
      <c r="Z916" s="88">
        <f>IF(R916=0,FORECAST($C$6-T916,Инклинометрия!$B$2:$B$152,Инклинометрия!$A$2:$A$152),FORECAST($C$8,Инклинометрия!$B$2:$B$152,Инклинометрия!$A$2:$A$152))</f>
        <v>1330</v>
      </c>
      <c r="AA916" s="61">
        <f t="shared" si="429"/>
        <v>1400</v>
      </c>
      <c r="AB916" s="62">
        <f t="shared" si="448"/>
        <v>1400</v>
      </c>
      <c r="AC916" s="62">
        <f t="shared" si="430"/>
        <v>0</v>
      </c>
      <c r="AD916" s="65">
        <f>IF(R916=0,FORECAST($C$8,Инклинометрия!$B$2:$B$152,Инклинометрия!$A$2:$A$152),V916)</f>
        <v>1330</v>
      </c>
      <c r="AE916" s="65">
        <f>FORECAST($C$8-(R916+AA916),Инклинометрия!$B$2:$B$152,Инклинометрия!$A$2:$A$152)</f>
        <v>0</v>
      </c>
      <c r="AF916" s="65">
        <f>IF(AB916=0,"-",FORECAST($C$8,Инклинометрия!$B$2:$B$152,Инклинометрия!$A$2:$A$152))</f>
        <v>1330</v>
      </c>
      <c r="AG916" s="65">
        <f>IF(AB916=0,"-",FORECAST($C$8-AB916,Инклинометрия!$B$2:$B$152,Инклинометрия!$A$2:$A$152))</f>
        <v>0</v>
      </c>
      <c r="AH916" s="65" t="str">
        <f>IF(AC916=0,"-",FORECAST($C$8+AC916,Инклинометрия!$B$2:$B$152,Инклинометрия!$A$2:$A$152))</f>
        <v>-</v>
      </c>
      <c r="AI916" s="89" t="str">
        <f>IF(AC916=0,"-",FORECAST($C$8,Инклинометрия!$B$2:$B$152,Инклинометрия!$A$2:$A$152))</f>
        <v>-</v>
      </c>
      <c r="AJ916" s="28"/>
      <c r="AK916" s="67">
        <f t="shared" si="449"/>
        <v>0</v>
      </c>
      <c r="AL916" s="28">
        <f t="shared" si="450"/>
        <v>0</v>
      </c>
      <c r="AM916" s="28">
        <f t="shared" si="451"/>
        <v>0.1</v>
      </c>
      <c r="AN916" s="26">
        <f t="shared" si="452"/>
        <v>0.1</v>
      </c>
      <c r="AO916" s="87">
        <f t="shared" si="453"/>
        <v>145626.51678434567</v>
      </c>
      <c r="AP916" s="87">
        <f t="shared" si="431"/>
        <v>44301.516784345658</v>
      </c>
      <c r="AQ916" s="66">
        <f t="shared" si="432"/>
        <v>14695380</v>
      </c>
      <c r="AR916" s="66">
        <f t="shared" si="433"/>
        <v>14695380</v>
      </c>
      <c r="AS916" s="66">
        <f t="shared" si="434"/>
        <v>784800</v>
      </c>
      <c r="AT916" s="45">
        <f t="shared" si="438"/>
        <v>15625806.516784346</v>
      </c>
      <c r="AU916" s="75"/>
    </row>
    <row r="917" spans="2:47" x14ac:dyDescent="0.3">
      <c r="B917" s="41">
        <f t="shared" si="439"/>
        <v>4435</v>
      </c>
      <c r="C917" s="8">
        <f t="shared" si="454"/>
        <v>44.35</v>
      </c>
      <c r="D917" s="73">
        <f t="shared" si="435"/>
        <v>59.318125000000002</v>
      </c>
      <c r="E917" s="29">
        <f t="shared" si="457"/>
        <v>14689.951563216564</v>
      </c>
      <c r="F917" s="29">
        <f t="shared" si="440"/>
        <v>16.561388459093266</v>
      </c>
      <c r="G917" s="29">
        <f t="shared" si="455"/>
        <v>22.15085706403724</v>
      </c>
      <c r="H917" s="17">
        <f t="shared" si="441"/>
        <v>19647.810215801976</v>
      </c>
      <c r="I917" s="29">
        <f t="shared" si="442"/>
        <v>2.2250485660981263</v>
      </c>
      <c r="J917" s="29">
        <f t="shared" si="436"/>
        <v>20.847057720369335</v>
      </c>
      <c r="K917" s="39">
        <f t="shared" si="443"/>
        <v>1400</v>
      </c>
      <c r="L917" s="49">
        <f t="shared" si="426"/>
        <v>0</v>
      </c>
      <c r="M917" s="48">
        <f t="shared" si="427"/>
        <v>4.2266987561397071</v>
      </c>
      <c r="N917" s="51">
        <f t="shared" si="437"/>
        <v>0</v>
      </c>
      <c r="O917" s="54">
        <f t="shared" si="456"/>
        <v>18.880500609176615</v>
      </c>
      <c r="P917" s="34">
        <f t="shared" si="444"/>
        <v>1.7671458676442586</v>
      </c>
      <c r="Q917" s="30">
        <f t="shared" si="445"/>
        <v>0</v>
      </c>
      <c r="R917" s="58">
        <f t="shared" si="446"/>
        <v>0</v>
      </c>
      <c r="S917" s="58">
        <f t="shared" si="447"/>
        <v>0</v>
      </c>
      <c r="T917" s="58">
        <f t="shared" si="428"/>
        <v>100</v>
      </c>
      <c r="U917" s="88" t="str">
        <f>IF(R917=0,"-",FORECAST($C$8,Инклинометрия!$B$2:$B$152,Инклинометрия!$A$2:$A$152))</f>
        <v>-</v>
      </c>
      <c r="V917" s="88" t="str">
        <f>IF(R917=0,"-",FORECAST($C$8-R917,Инклинометрия!$B$2:$B$152,Инклинометрия!$A$2:$A$152))</f>
        <v>-</v>
      </c>
      <c r="W917" s="88" t="str">
        <f>IF(R917&gt;0,FORECAST($C$8,Инклинометрия!$B$2:$B$152,Инклинометрия!$A$2:$A$152),IF(AB917=$C$8,"-",FORECAST($C$8-AB917,Инклинометрия!$B$2:$B$152,Инклинометрия!$A$2:$A$152)))</f>
        <v>-</v>
      </c>
      <c r="X917" s="88" t="str">
        <f>IF(S917=0,"-",FORECAST($C$8-(S917+AB917),Инклинометрия!$B$2:$B$152,Инклинометрия!$A$2:$A$152))</f>
        <v>-</v>
      </c>
      <c r="Y917" s="88">
        <f>FORECAST($C$8+T917,Инклинометрия!$B$2:$B$152,Инклинометрия!$A$2:$A$152)</f>
        <v>1425</v>
      </c>
      <c r="Z917" s="88">
        <f>IF(R917=0,FORECAST($C$6-T917,Инклинометрия!$B$2:$B$152,Инклинометрия!$A$2:$A$152),FORECAST($C$8,Инклинометрия!$B$2:$B$152,Инклинометрия!$A$2:$A$152))</f>
        <v>1330</v>
      </c>
      <c r="AA917" s="61">
        <f t="shared" si="429"/>
        <v>1400</v>
      </c>
      <c r="AB917" s="62">
        <f t="shared" si="448"/>
        <v>1400</v>
      </c>
      <c r="AC917" s="62">
        <f t="shared" si="430"/>
        <v>0</v>
      </c>
      <c r="AD917" s="65">
        <f>IF(R917=0,FORECAST($C$8,Инклинометрия!$B$2:$B$152,Инклинометрия!$A$2:$A$152),V917)</f>
        <v>1330</v>
      </c>
      <c r="AE917" s="65">
        <f>FORECAST($C$8-(R917+AA917),Инклинометрия!$B$2:$B$152,Инклинометрия!$A$2:$A$152)</f>
        <v>0</v>
      </c>
      <c r="AF917" s="65">
        <f>IF(AB917=0,"-",FORECAST($C$8,Инклинометрия!$B$2:$B$152,Инклинометрия!$A$2:$A$152))</f>
        <v>1330</v>
      </c>
      <c r="AG917" s="65">
        <f>IF(AB917=0,"-",FORECAST($C$8-AB917,Инклинометрия!$B$2:$B$152,Инклинометрия!$A$2:$A$152))</f>
        <v>0</v>
      </c>
      <c r="AH917" s="65" t="str">
        <f>IF(AC917=0,"-",FORECAST($C$8+AC917,Инклинометрия!$B$2:$B$152,Инклинометрия!$A$2:$A$152))</f>
        <v>-</v>
      </c>
      <c r="AI917" s="89" t="str">
        <f>IF(AC917=0,"-",FORECAST($C$8,Инклинометрия!$B$2:$B$152,Инклинометрия!$A$2:$A$152))</f>
        <v>-</v>
      </c>
      <c r="AJ917" s="28"/>
      <c r="AK917" s="67">
        <f t="shared" si="449"/>
        <v>0</v>
      </c>
      <c r="AL917" s="28">
        <f t="shared" si="450"/>
        <v>0</v>
      </c>
      <c r="AM917" s="28">
        <f t="shared" si="451"/>
        <v>0.1</v>
      </c>
      <c r="AN917" s="26">
        <f t="shared" si="452"/>
        <v>0.1</v>
      </c>
      <c r="AO917" s="87">
        <f t="shared" si="453"/>
        <v>145626.51678434567</v>
      </c>
      <c r="AP917" s="87">
        <f t="shared" si="431"/>
        <v>44301.516784345658</v>
      </c>
      <c r="AQ917" s="66">
        <f t="shared" si="432"/>
        <v>14695380</v>
      </c>
      <c r="AR917" s="66">
        <f t="shared" si="433"/>
        <v>14695380</v>
      </c>
      <c r="AS917" s="66">
        <f t="shared" si="434"/>
        <v>784800</v>
      </c>
      <c r="AT917" s="45">
        <f t="shared" si="438"/>
        <v>15625806.516784346</v>
      </c>
      <c r="AU917" s="75"/>
    </row>
    <row r="918" spans="2:47" x14ac:dyDescent="0.3">
      <c r="B918" s="41">
        <f t="shared" si="439"/>
        <v>4440</v>
      </c>
      <c r="C918" s="8">
        <f t="shared" si="454"/>
        <v>44.4</v>
      </c>
      <c r="D918" s="73">
        <f t="shared" si="435"/>
        <v>59.384999999999998</v>
      </c>
      <c r="E918" s="29">
        <f t="shared" si="457"/>
        <v>14706.512951675657</v>
      </c>
      <c r="F918" s="29">
        <f t="shared" si="440"/>
        <v>16.561388459093266</v>
      </c>
      <c r="G918" s="29">
        <f t="shared" si="455"/>
        <v>22.15085706403724</v>
      </c>
      <c r="H918" s="17">
        <f t="shared" si="441"/>
        <v>19669.961072866012</v>
      </c>
      <c r="I918" s="29">
        <f t="shared" si="442"/>
        <v>2.2250485660981263</v>
      </c>
      <c r="J918" s="29">
        <f t="shared" si="436"/>
        <v>20.847057720369335</v>
      </c>
      <c r="K918" s="39">
        <f t="shared" si="443"/>
        <v>1400</v>
      </c>
      <c r="L918" s="49">
        <f t="shared" si="426"/>
        <v>0</v>
      </c>
      <c r="M918" s="48">
        <f t="shared" si="427"/>
        <v>4.2266987561397071</v>
      </c>
      <c r="N918" s="51">
        <f t="shared" si="437"/>
        <v>0</v>
      </c>
      <c r="O918" s="54">
        <f t="shared" si="456"/>
        <v>18.880500609176615</v>
      </c>
      <c r="P918" s="34">
        <f t="shared" si="444"/>
        <v>1.7671458676442586</v>
      </c>
      <c r="Q918" s="30">
        <f t="shared" si="445"/>
        <v>0</v>
      </c>
      <c r="R918" s="58">
        <f t="shared" si="446"/>
        <v>0</v>
      </c>
      <c r="S918" s="58">
        <f t="shared" si="447"/>
        <v>0</v>
      </c>
      <c r="T918" s="58">
        <f t="shared" si="428"/>
        <v>100</v>
      </c>
      <c r="U918" s="88" t="str">
        <f>IF(R918=0,"-",FORECAST($C$8,Инклинометрия!$B$2:$B$152,Инклинометрия!$A$2:$A$152))</f>
        <v>-</v>
      </c>
      <c r="V918" s="88" t="str">
        <f>IF(R918=0,"-",FORECAST($C$8-R918,Инклинометрия!$B$2:$B$152,Инклинометрия!$A$2:$A$152))</f>
        <v>-</v>
      </c>
      <c r="W918" s="88" t="str">
        <f>IF(R918&gt;0,FORECAST($C$8,Инклинометрия!$B$2:$B$152,Инклинометрия!$A$2:$A$152),IF(AB918=$C$8,"-",FORECAST($C$8-AB918,Инклинометрия!$B$2:$B$152,Инклинометрия!$A$2:$A$152)))</f>
        <v>-</v>
      </c>
      <c r="X918" s="88" t="str">
        <f>IF(S918=0,"-",FORECAST($C$8-(S918+AB918),Инклинометрия!$B$2:$B$152,Инклинометрия!$A$2:$A$152))</f>
        <v>-</v>
      </c>
      <c r="Y918" s="88">
        <f>FORECAST($C$8+T918,Инклинометрия!$B$2:$B$152,Инклинометрия!$A$2:$A$152)</f>
        <v>1425</v>
      </c>
      <c r="Z918" s="88">
        <f>IF(R918=0,FORECAST($C$6-T918,Инклинометрия!$B$2:$B$152,Инклинометрия!$A$2:$A$152),FORECAST($C$8,Инклинометрия!$B$2:$B$152,Инклинометрия!$A$2:$A$152))</f>
        <v>1330</v>
      </c>
      <c r="AA918" s="61">
        <f t="shared" si="429"/>
        <v>1400</v>
      </c>
      <c r="AB918" s="62">
        <f t="shared" si="448"/>
        <v>1400</v>
      </c>
      <c r="AC918" s="62">
        <f t="shared" si="430"/>
        <v>0</v>
      </c>
      <c r="AD918" s="65">
        <f>IF(R918=0,FORECAST($C$8,Инклинометрия!$B$2:$B$152,Инклинометрия!$A$2:$A$152),V918)</f>
        <v>1330</v>
      </c>
      <c r="AE918" s="65">
        <f>FORECAST($C$8-(R918+AA918),Инклинометрия!$B$2:$B$152,Инклинометрия!$A$2:$A$152)</f>
        <v>0</v>
      </c>
      <c r="AF918" s="65">
        <f>IF(AB918=0,"-",FORECAST($C$8,Инклинометрия!$B$2:$B$152,Инклинометрия!$A$2:$A$152))</f>
        <v>1330</v>
      </c>
      <c r="AG918" s="65">
        <f>IF(AB918=0,"-",FORECAST($C$8-AB918,Инклинометрия!$B$2:$B$152,Инклинометрия!$A$2:$A$152))</f>
        <v>0</v>
      </c>
      <c r="AH918" s="65" t="str">
        <f>IF(AC918=0,"-",FORECAST($C$8+AC918,Инклинометрия!$B$2:$B$152,Инклинометрия!$A$2:$A$152))</f>
        <v>-</v>
      </c>
      <c r="AI918" s="89" t="str">
        <f>IF(AC918=0,"-",FORECAST($C$8,Инклинометрия!$B$2:$B$152,Инклинометрия!$A$2:$A$152))</f>
        <v>-</v>
      </c>
      <c r="AJ918" s="28"/>
      <c r="AK918" s="67">
        <f t="shared" si="449"/>
        <v>0</v>
      </c>
      <c r="AL918" s="28">
        <f t="shared" si="450"/>
        <v>0</v>
      </c>
      <c r="AM918" s="28">
        <f t="shared" si="451"/>
        <v>0.1</v>
      </c>
      <c r="AN918" s="26">
        <f t="shared" si="452"/>
        <v>0.1</v>
      </c>
      <c r="AO918" s="87">
        <f t="shared" si="453"/>
        <v>145626.51678434567</v>
      </c>
      <c r="AP918" s="87">
        <f t="shared" si="431"/>
        <v>44301.516784345658</v>
      </c>
      <c r="AQ918" s="66">
        <f t="shared" si="432"/>
        <v>14695380</v>
      </c>
      <c r="AR918" s="66">
        <f t="shared" si="433"/>
        <v>14695380</v>
      </c>
      <c r="AS918" s="66">
        <f t="shared" si="434"/>
        <v>784800</v>
      </c>
      <c r="AT918" s="45">
        <f t="shared" si="438"/>
        <v>15625806.516784346</v>
      </c>
      <c r="AU918" s="75"/>
    </row>
    <row r="919" spans="2:47" x14ac:dyDescent="0.3">
      <c r="B919" s="41">
        <f t="shared" si="439"/>
        <v>4445</v>
      </c>
      <c r="C919" s="8">
        <f t="shared" si="454"/>
        <v>44.45</v>
      </c>
      <c r="D919" s="73">
        <f t="shared" si="435"/>
        <v>59.451875000000001</v>
      </c>
      <c r="E919" s="29">
        <f t="shared" si="457"/>
        <v>14723.074340134754</v>
      </c>
      <c r="F919" s="29">
        <f t="shared" si="440"/>
        <v>16.561388459095621</v>
      </c>
      <c r="G919" s="29">
        <f t="shared" si="455"/>
        <v>22.150857064040391</v>
      </c>
      <c r="H919" s="17">
        <f t="shared" si="441"/>
        <v>19692.111929930052</v>
      </c>
      <c r="I919" s="29">
        <f t="shared" si="442"/>
        <v>2.2250485660981263</v>
      </c>
      <c r="J919" s="29">
        <f t="shared" si="436"/>
        <v>20.847057720370817</v>
      </c>
      <c r="K919" s="39">
        <f t="shared" si="443"/>
        <v>1400</v>
      </c>
      <c r="L919" s="49">
        <f t="shared" si="426"/>
        <v>0</v>
      </c>
      <c r="M919" s="48">
        <f t="shared" si="427"/>
        <v>4.2266987561397071</v>
      </c>
      <c r="N919" s="51">
        <f t="shared" si="437"/>
        <v>0</v>
      </c>
      <c r="O919" s="54">
        <f t="shared" si="456"/>
        <v>18.880500609176615</v>
      </c>
      <c r="P919" s="34">
        <f t="shared" si="444"/>
        <v>1.7671458676442586</v>
      </c>
      <c r="Q919" s="30">
        <f t="shared" si="445"/>
        <v>0</v>
      </c>
      <c r="R919" s="58">
        <f t="shared" si="446"/>
        <v>0</v>
      </c>
      <c r="S919" s="58">
        <f t="shared" si="447"/>
        <v>0</v>
      </c>
      <c r="T919" s="58">
        <f t="shared" si="428"/>
        <v>100</v>
      </c>
      <c r="U919" s="88" t="str">
        <f>IF(R919=0,"-",FORECAST($C$8,Инклинометрия!$B$2:$B$152,Инклинометрия!$A$2:$A$152))</f>
        <v>-</v>
      </c>
      <c r="V919" s="88" t="str">
        <f>IF(R919=0,"-",FORECAST($C$8-R919,Инклинометрия!$B$2:$B$152,Инклинометрия!$A$2:$A$152))</f>
        <v>-</v>
      </c>
      <c r="W919" s="88" t="str">
        <f>IF(R919&gt;0,FORECAST($C$8,Инклинометрия!$B$2:$B$152,Инклинометрия!$A$2:$A$152),IF(AB919=$C$8,"-",FORECAST($C$8-AB919,Инклинометрия!$B$2:$B$152,Инклинометрия!$A$2:$A$152)))</f>
        <v>-</v>
      </c>
      <c r="X919" s="88" t="str">
        <f>IF(S919=0,"-",FORECAST($C$8-(S919+AB919),Инклинометрия!$B$2:$B$152,Инклинометрия!$A$2:$A$152))</f>
        <v>-</v>
      </c>
      <c r="Y919" s="88">
        <f>FORECAST($C$8+T919,Инклинометрия!$B$2:$B$152,Инклинометрия!$A$2:$A$152)</f>
        <v>1425</v>
      </c>
      <c r="Z919" s="88">
        <f>IF(R919=0,FORECAST($C$6-T919,Инклинометрия!$B$2:$B$152,Инклинометрия!$A$2:$A$152),FORECAST($C$8,Инклинометрия!$B$2:$B$152,Инклинометрия!$A$2:$A$152))</f>
        <v>1330</v>
      </c>
      <c r="AA919" s="61">
        <f t="shared" si="429"/>
        <v>1400</v>
      </c>
      <c r="AB919" s="62">
        <f t="shared" si="448"/>
        <v>1400</v>
      </c>
      <c r="AC919" s="62">
        <f t="shared" si="430"/>
        <v>0</v>
      </c>
      <c r="AD919" s="65">
        <f>IF(R919=0,FORECAST($C$8,Инклинометрия!$B$2:$B$152,Инклинометрия!$A$2:$A$152),V919)</f>
        <v>1330</v>
      </c>
      <c r="AE919" s="65">
        <f>FORECAST($C$8-(R919+AA919),Инклинометрия!$B$2:$B$152,Инклинометрия!$A$2:$A$152)</f>
        <v>0</v>
      </c>
      <c r="AF919" s="65">
        <f>IF(AB919=0,"-",FORECAST($C$8,Инклинометрия!$B$2:$B$152,Инклинометрия!$A$2:$A$152))</f>
        <v>1330</v>
      </c>
      <c r="AG919" s="65">
        <f>IF(AB919=0,"-",FORECAST($C$8-AB919,Инклинометрия!$B$2:$B$152,Инклинометрия!$A$2:$A$152))</f>
        <v>0</v>
      </c>
      <c r="AH919" s="65" t="str">
        <f>IF(AC919=0,"-",FORECAST($C$8+AC919,Инклинометрия!$B$2:$B$152,Инклинометрия!$A$2:$A$152))</f>
        <v>-</v>
      </c>
      <c r="AI919" s="89" t="str">
        <f>IF(AC919=0,"-",FORECAST($C$8,Инклинометрия!$B$2:$B$152,Инклинометрия!$A$2:$A$152))</f>
        <v>-</v>
      </c>
      <c r="AJ919" s="28"/>
      <c r="AK919" s="67">
        <f t="shared" si="449"/>
        <v>0</v>
      </c>
      <c r="AL919" s="28">
        <f t="shared" si="450"/>
        <v>0</v>
      </c>
      <c r="AM919" s="28">
        <f t="shared" si="451"/>
        <v>0.1</v>
      </c>
      <c r="AN919" s="26">
        <f t="shared" si="452"/>
        <v>0.1</v>
      </c>
      <c r="AO919" s="87">
        <f t="shared" si="453"/>
        <v>145626.51678434567</v>
      </c>
      <c r="AP919" s="87">
        <f t="shared" si="431"/>
        <v>44301.516784345658</v>
      </c>
      <c r="AQ919" s="66">
        <f t="shared" si="432"/>
        <v>14695380</v>
      </c>
      <c r="AR919" s="66">
        <f t="shared" si="433"/>
        <v>14695380</v>
      </c>
      <c r="AS919" s="66">
        <f t="shared" si="434"/>
        <v>784800</v>
      </c>
      <c r="AT919" s="45">
        <f t="shared" si="438"/>
        <v>15625806.516784346</v>
      </c>
      <c r="AU919" s="75"/>
    </row>
    <row r="920" spans="2:47" x14ac:dyDescent="0.3">
      <c r="B920" s="41">
        <f t="shared" si="439"/>
        <v>4450</v>
      </c>
      <c r="C920" s="8">
        <f t="shared" si="454"/>
        <v>44.5</v>
      </c>
      <c r="D920" s="73">
        <f t="shared" si="435"/>
        <v>59.518749999999997</v>
      </c>
      <c r="E920" s="29">
        <f t="shared" si="457"/>
        <v>14739.635728593847</v>
      </c>
      <c r="F920" s="29">
        <f t="shared" si="440"/>
        <v>16.561388459093266</v>
      </c>
      <c r="G920" s="29">
        <f t="shared" si="455"/>
        <v>22.15085706403724</v>
      </c>
      <c r="H920" s="17">
        <f t="shared" si="441"/>
        <v>19714.262786994088</v>
      </c>
      <c r="I920" s="29">
        <f t="shared" si="442"/>
        <v>2.2250485660981263</v>
      </c>
      <c r="J920" s="29">
        <f t="shared" si="436"/>
        <v>20.847057720369335</v>
      </c>
      <c r="K920" s="39">
        <f t="shared" si="443"/>
        <v>1400</v>
      </c>
      <c r="L920" s="49">
        <f t="shared" si="426"/>
        <v>0</v>
      </c>
      <c r="M920" s="48">
        <f t="shared" si="427"/>
        <v>4.2266987561397071</v>
      </c>
      <c r="N920" s="51">
        <f t="shared" si="437"/>
        <v>0</v>
      </c>
      <c r="O920" s="54">
        <f t="shared" si="456"/>
        <v>18.880500609176615</v>
      </c>
      <c r="P920" s="34">
        <f t="shared" si="444"/>
        <v>1.7671458676442586</v>
      </c>
      <c r="Q920" s="30">
        <f t="shared" si="445"/>
        <v>0</v>
      </c>
      <c r="R920" s="58">
        <f t="shared" si="446"/>
        <v>0</v>
      </c>
      <c r="S920" s="58">
        <f t="shared" si="447"/>
        <v>0</v>
      </c>
      <c r="T920" s="58">
        <f t="shared" si="428"/>
        <v>100</v>
      </c>
      <c r="U920" s="88" t="str">
        <f>IF(R920=0,"-",FORECAST($C$8,Инклинометрия!$B$2:$B$152,Инклинометрия!$A$2:$A$152))</f>
        <v>-</v>
      </c>
      <c r="V920" s="88" t="str">
        <f>IF(R920=0,"-",FORECAST($C$8-R920,Инклинометрия!$B$2:$B$152,Инклинометрия!$A$2:$A$152))</f>
        <v>-</v>
      </c>
      <c r="W920" s="88" t="str">
        <f>IF(R920&gt;0,FORECAST($C$8,Инклинометрия!$B$2:$B$152,Инклинометрия!$A$2:$A$152),IF(AB920=$C$8,"-",FORECAST($C$8-AB920,Инклинометрия!$B$2:$B$152,Инклинометрия!$A$2:$A$152)))</f>
        <v>-</v>
      </c>
      <c r="X920" s="88" t="str">
        <f>IF(S920=0,"-",FORECAST($C$8-(S920+AB920),Инклинометрия!$B$2:$B$152,Инклинометрия!$A$2:$A$152))</f>
        <v>-</v>
      </c>
      <c r="Y920" s="88">
        <f>FORECAST($C$8+T920,Инклинометрия!$B$2:$B$152,Инклинометрия!$A$2:$A$152)</f>
        <v>1425</v>
      </c>
      <c r="Z920" s="88">
        <f>IF(R920=0,FORECAST($C$6-T920,Инклинометрия!$B$2:$B$152,Инклинометрия!$A$2:$A$152),FORECAST($C$8,Инклинометрия!$B$2:$B$152,Инклинометрия!$A$2:$A$152))</f>
        <v>1330</v>
      </c>
      <c r="AA920" s="61">
        <f t="shared" si="429"/>
        <v>1400</v>
      </c>
      <c r="AB920" s="62">
        <f t="shared" si="448"/>
        <v>1400</v>
      </c>
      <c r="AC920" s="62">
        <f t="shared" si="430"/>
        <v>0</v>
      </c>
      <c r="AD920" s="65">
        <f>IF(R920=0,FORECAST($C$8,Инклинометрия!$B$2:$B$152,Инклинометрия!$A$2:$A$152),V920)</f>
        <v>1330</v>
      </c>
      <c r="AE920" s="65">
        <f>FORECAST($C$8-(R920+AA920),Инклинометрия!$B$2:$B$152,Инклинометрия!$A$2:$A$152)</f>
        <v>0</v>
      </c>
      <c r="AF920" s="65">
        <f>IF(AB920=0,"-",FORECAST($C$8,Инклинометрия!$B$2:$B$152,Инклинометрия!$A$2:$A$152))</f>
        <v>1330</v>
      </c>
      <c r="AG920" s="65">
        <f>IF(AB920=0,"-",FORECAST($C$8-AB920,Инклинометрия!$B$2:$B$152,Инклинометрия!$A$2:$A$152))</f>
        <v>0</v>
      </c>
      <c r="AH920" s="65" t="str">
        <f>IF(AC920=0,"-",FORECAST($C$8+AC920,Инклинометрия!$B$2:$B$152,Инклинометрия!$A$2:$A$152))</f>
        <v>-</v>
      </c>
      <c r="AI920" s="89" t="str">
        <f>IF(AC920=0,"-",FORECAST($C$8,Инклинометрия!$B$2:$B$152,Инклинометрия!$A$2:$A$152))</f>
        <v>-</v>
      </c>
      <c r="AJ920" s="28"/>
      <c r="AK920" s="67">
        <f t="shared" si="449"/>
        <v>0</v>
      </c>
      <c r="AL920" s="28">
        <f t="shared" si="450"/>
        <v>0</v>
      </c>
      <c r="AM920" s="28">
        <f t="shared" si="451"/>
        <v>0.1</v>
      </c>
      <c r="AN920" s="26">
        <f t="shared" si="452"/>
        <v>0.1</v>
      </c>
      <c r="AO920" s="87">
        <f t="shared" si="453"/>
        <v>145626.51678434567</v>
      </c>
      <c r="AP920" s="87">
        <f t="shared" si="431"/>
        <v>44301.516784345658</v>
      </c>
      <c r="AQ920" s="66">
        <f t="shared" si="432"/>
        <v>14695380</v>
      </c>
      <c r="AR920" s="66">
        <f t="shared" si="433"/>
        <v>14695380</v>
      </c>
      <c r="AS920" s="66">
        <f t="shared" si="434"/>
        <v>784800</v>
      </c>
      <c r="AT920" s="45">
        <f t="shared" si="438"/>
        <v>15625806.516784346</v>
      </c>
      <c r="AU920" s="75"/>
    </row>
    <row r="921" spans="2:47" x14ac:dyDescent="0.3">
      <c r="B921" s="41">
        <f t="shared" si="439"/>
        <v>4455</v>
      </c>
      <c r="C921" s="8">
        <f t="shared" si="454"/>
        <v>44.550000000000004</v>
      </c>
      <c r="D921" s="73">
        <f t="shared" si="435"/>
        <v>59.585625000000007</v>
      </c>
      <c r="E921" s="29">
        <f t="shared" si="457"/>
        <v>14756.197117052941</v>
      </c>
      <c r="F921" s="29">
        <f t="shared" si="440"/>
        <v>16.561388459095621</v>
      </c>
      <c r="G921" s="29">
        <f t="shared" si="455"/>
        <v>22.150857064040391</v>
      </c>
      <c r="H921" s="17">
        <f t="shared" si="441"/>
        <v>19736.413644058128</v>
      </c>
      <c r="I921" s="29">
        <f t="shared" si="442"/>
        <v>2.2250485660981263</v>
      </c>
      <c r="J921" s="29">
        <f t="shared" si="436"/>
        <v>20.847057720370817</v>
      </c>
      <c r="K921" s="39">
        <f t="shared" si="443"/>
        <v>1400</v>
      </c>
      <c r="L921" s="49">
        <f t="shared" si="426"/>
        <v>0</v>
      </c>
      <c r="M921" s="48">
        <f t="shared" si="427"/>
        <v>4.2266987561397071</v>
      </c>
      <c r="N921" s="51">
        <f t="shared" si="437"/>
        <v>0</v>
      </c>
      <c r="O921" s="54">
        <f t="shared" si="456"/>
        <v>18.880500609176615</v>
      </c>
      <c r="P921" s="34">
        <f t="shared" si="444"/>
        <v>1.7671458676442586</v>
      </c>
      <c r="Q921" s="30">
        <f t="shared" si="445"/>
        <v>0</v>
      </c>
      <c r="R921" s="58">
        <f t="shared" si="446"/>
        <v>0</v>
      </c>
      <c r="S921" s="58">
        <f t="shared" si="447"/>
        <v>0</v>
      </c>
      <c r="T921" s="58">
        <f t="shared" si="428"/>
        <v>100</v>
      </c>
      <c r="U921" s="88" t="str">
        <f>IF(R921=0,"-",FORECAST($C$8,Инклинометрия!$B$2:$B$152,Инклинометрия!$A$2:$A$152))</f>
        <v>-</v>
      </c>
      <c r="V921" s="88" t="str">
        <f>IF(R921=0,"-",FORECAST($C$8-R921,Инклинометрия!$B$2:$B$152,Инклинометрия!$A$2:$A$152))</f>
        <v>-</v>
      </c>
      <c r="W921" s="88" t="str">
        <f>IF(R921&gt;0,FORECAST($C$8,Инклинометрия!$B$2:$B$152,Инклинометрия!$A$2:$A$152),IF(AB921=$C$8,"-",FORECAST($C$8-AB921,Инклинометрия!$B$2:$B$152,Инклинометрия!$A$2:$A$152)))</f>
        <v>-</v>
      </c>
      <c r="X921" s="88" t="str">
        <f>IF(S921=0,"-",FORECAST($C$8-(S921+AB921),Инклинометрия!$B$2:$B$152,Инклинометрия!$A$2:$A$152))</f>
        <v>-</v>
      </c>
      <c r="Y921" s="88">
        <f>FORECAST($C$8+T921,Инклинометрия!$B$2:$B$152,Инклинометрия!$A$2:$A$152)</f>
        <v>1425</v>
      </c>
      <c r="Z921" s="88">
        <f>IF(R921=0,FORECAST($C$6-T921,Инклинометрия!$B$2:$B$152,Инклинометрия!$A$2:$A$152),FORECAST($C$8,Инклинометрия!$B$2:$B$152,Инклинометрия!$A$2:$A$152))</f>
        <v>1330</v>
      </c>
      <c r="AA921" s="61">
        <f t="shared" si="429"/>
        <v>1400</v>
      </c>
      <c r="AB921" s="62">
        <f t="shared" si="448"/>
        <v>1400</v>
      </c>
      <c r="AC921" s="62">
        <f t="shared" si="430"/>
        <v>0</v>
      </c>
      <c r="AD921" s="65">
        <f>IF(R921=0,FORECAST($C$8,Инклинометрия!$B$2:$B$152,Инклинометрия!$A$2:$A$152),V921)</f>
        <v>1330</v>
      </c>
      <c r="AE921" s="65">
        <f>FORECAST($C$8-(R921+AA921),Инклинометрия!$B$2:$B$152,Инклинометрия!$A$2:$A$152)</f>
        <v>0</v>
      </c>
      <c r="AF921" s="65">
        <f>IF(AB921=0,"-",FORECAST($C$8,Инклинометрия!$B$2:$B$152,Инклинометрия!$A$2:$A$152))</f>
        <v>1330</v>
      </c>
      <c r="AG921" s="65">
        <f>IF(AB921=0,"-",FORECAST($C$8-AB921,Инклинометрия!$B$2:$B$152,Инклинометрия!$A$2:$A$152))</f>
        <v>0</v>
      </c>
      <c r="AH921" s="65" t="str">
        <f>IF(AC921=0,"-",FORECAST($C$8+AC921,Инклинометрия!$B$2:$B$152,Инклинометрия!$A$2:$A$152))</f>
        <v>-</v>
      </c>
      <c r="AI921" s="89" t="str">
        <f>IF(AC921=0,"-",FORECAST($C$8,Инклинометрия!$B$2:$B$152,Инклинометрия!$A$2:$A$152))</f>
        <v>-</v>
      </c>
      <c r="AJ921" s="28"/>
      <c r="AK921" s="67">
        <f t="shared" si="449"/>
        <v>0</v>
      </c>
      <c r="AL921" s="28">
        <f t="shared" si="450"/>
        <v>0</v>
      </c>
      <c r="AM921" s="28">
        <f t="shared" si="451"/>
        <v>0.1</v>
      </c>
      <c r="AN921" s="26">
        <f t="shared" si="452"/>
        <v>0.1</v>
      </c>
      <c r="AO921" s="87">
        <f t="shared" si="453"/>
        <v>145626.51678434567</v>
      </c>
      <c r="AP921" s="87">
        <f t="shared" si="431"/>
        <v>44301.516784345658</v>
      </c>
      <c r="AQ921" s="66">
        <f t="shared" si="432"/>
        <v>14695380</v>
      </c>
      <c r="AR921" s="66">
        <f t="shared" si="433"/>
        <v>14695380</v>
      </c>
      <c r="AS921" s="66">
        <f t="shared" si="434"/>
        <v>784800</v>
      </c>
      <c r="AT921" s="45">
        <f t="shared" si="438"/>
        <v>15625806.516784346</v>
      </c>
      <c r="AU921" s="75"/>
    </row>
    <row r="922" spans="2:47" x14ac:dyDescent="0.3">
      <c r="B922" s="41">
        <f t="shared" si="439"/>
        <v>4460</v>
      </c>
      <c r="C922" s="8">
        <f t="shared" si="454"/>
        <v>44.6</v>
      </c>
      <c r="D922" s="73">
        <f t="shared" si="435"/>
        <v>59.652500000000003</v>
      </c>
      <c r="E922" s="29">
        <f t="shared" si="457"/>
        <v>14772.758505512034</v>
      </c>
      <c r="F922" s="29">
        <f t="shared" si="440"/>
        <v>16.561388459093266</v>
      </c>
      <c r="G922" s="29">
        <f t="shared" si="455"/>
        <v>22.15085706403724</v>
      </c>
      <c r="H922" s="17">
        <f t="shared" si="441"/>
        <v>19758.564501122164</v>
      </c>
      <c r="I922" s="29">
        <f t="shared" si="442"/>
        <v>2.2250485660981263</v>
      </c>
      <c r="J922" s="29">
        <f t="shared" si="436"/>
        <v>20.847057720369335</v>
      </c>
      <c r="K922" s="39">
        <f t="shared" si="443"/>
        <v>1400</v>
      </c>
      <c r="L922" s="49">
        <f t="shared" si="426"/>
        <v>0</v>
      </c>
      <c r="M922" s="48">
        <f t="shared" si="427"/>
        <v>4.2266987561397071</v>
      </c>
      <c r="N922" s="51">
        <f t="shared" si="437"/>
        <v>0</v>
      </c>
      <c r="O922" s="54">
        <f t="shared" si="456"/>
        <v>18.880500609176615</v>
      </c>
      <c r="P922" s="34">
        <f t="shared" si="444"/>
        <v>1.7671458676442586</v>
      </c>
      <c r="Q922" s="30">
        <f t="shared" si="445"/>
        <v>0</v>
      </c>
      <c r="R922" s="58">
        <f t="shared" si="446"/>
        <v>0</v>
      </c>
      <c r="S922" s="58">
        <f t="shared" si="447"/>
        <v>0</v>
      </c>
      <c r="T922" s="58">
        <f t="shared" si="428"/>
        <v>100</v>
      </c>
      <c r="U922" s="88" t="str">
        <f>IF(R922=0,"-",FORECAST($C$8,Инклинометрия!$B$2:$B$152,Инклинометрия!$A$2:$A$152))</f>
        <v>-</v>
      </c>
      <c r="V922" s="88" t="str">
        <f>IF(R922=0,"-",FORECAST($C$8-R922,Инклинометрия!$B$2:$B$152,Инклинометрия!$A$2:$A$152))</f>
        <v>-</v>
      </c>
      <c r="W922" s="88" t="str">
        <f>IF(R922&gt;0,FORECAST($C$8,Инклинометрия!$B$2:$B$152,Инклинометрия!$A$2:$A$152),IF(AB922=$C$8,"-",FORECAST($C$8-AB922,Инклинометрия!$B$2:$B$152,Инклинометрия!$A$2:$A$152)))</f>
        <v>-</v>
      </c>
      <c r="X922" s="88" t="str">
        <f>IF(S922=0,"-",FORECAST($C$8-(S922+AB922),Инклинометрия!$B$2:$B$152,Инклинометрия!$A$2:$A$152))</f>
        <v>-</v>
      </c>
      <c r="Y922" s="88">
        <f>FORECAST($C$8+T922,Инклинометрия!$B$2:$B$152,Инклинометрия!$A$2:$A$152)</f>
        <v>1425</v>
      </c>
      <c r="Z922" s="88">
        <f>IF(R922=0,FORECAST($C$6-T922,Инклинометрия!$B$2:$B$152,Инклинометрия!$A$2:$A$152),FORECAST($C$8,Инклинометрия!$B$2:$B$152,Инклинометрия!$A$2:$A$152))</f>
        <v>1330</v>
      </c>
      <c r="AA922" s="61">
        <f t="shared" si="429"/>
        <v>1400</v>
      </c>
      <c r="AB922" s="62">
        <f t="shared" si="448"/>
        <v>1400</v>
      </c>
      <c r="AC922" s="62">
        <f t="shared" si="430"/>
        <v>0</v>
      </c>
      <c r="AD922" s="65">
        <f>IF(R922=0,FORECAST($C$8,Инклинометрия!$B$2:$B$152,Инклинометрия!$A$2:$A$152),V922)</f>
        <v>1330</v>
      </c>
      <c r="AE922" s="65">
        <f>FORECAST($C$8-(R922+AA922),Инклинометрия!$B$2:$B$152,Инклинометрия!$A$2:$A$152)</f>
        <v>0</v>
      </c>
      <c r="AF922" s="65">
        <f>IF(AB922=0,"-",FORECAST($C$8,Инклинометрия!$B$2:$B$152,Инклинометрия!$A$2:$A$152))</f>
        <v>1330</v>
      </c>
      <c r="AG922" s="65">
        <f>IF(AB922=0,"-",FORECAST($C$8-AB922,Инклинометрия!$B$2:$B$152,Инклинометрия!$A$2:$A$152))</f>
        <v>0</v>
      </c>
      <c r="AH922" s="65" t="str">
        <f>IF(AC922=0,"-",FORECAST($C$8+AC922,Инклинометрия!$B$2:$B$152,Инклинометрия!$A$2:$A$152))</f>
        <v>-</v>
      </c>
      <c r="AI922" s="89" t="str">
        <f>IF(AC922=0,"-",FORECAST($C$8,Инклинометрия!$B$2:$B$152,Инклинометрия!$A$2:$A$152))</f>
        <v>-</v>
      </c>
      <c r="AJ922" s="28"/>
      <c r="AK922" s="67">
        <f t="shared" si="449"/>
        <v>0</v>
      </c>
      <c r="AL922" s="28">
        <f t="shared" si="450"/>
        <v>0</v>
      </c>
      <c r="AM922" s="28">
        <f t="shared" si="451"/>
        <v>0.1</v>
      </c>
      <c r="AN922" s="26">
        <f t="shared" si="452"/>
        <v>0.1</v>
      </c>
      <c r="AO922" s="87">
        <f t="shared" si="453"/>
        <v>145626.51678434567</v>
      </c>
      <c r="AP922" s="87">
        <f t="shared" si="431"/>
        <v>44301.516784345658</v>
      </c>
      <c r="AQ922" s="66">
        <f t="shared" si="432"/>
        <v>14695380</v>
      </c>
      <c r="AR922" s="66">
        <f t="shared" si="433"/>
        <v>14695380</v>
      </c>
      <c r="AS922" s="66">
        <f t="shared" si="434"/>
        <v>784800</v>
      </c>
      <c r="AT922" s="45">
        <f t="shared" si="438"/>
        <v>15625806.516784346</v>
      </c>
      <c r="AU922" s="75"/>
    </row>
    <row r="923" spans="2:47" x14ac:dyDescent="0.3">
      <c r="B923" s="41">
        <f t="shared" si="439"/>
        <v>4465</v>
      </c>
      <c r="C923" s="8">
        <f t="shared" si="454"/>
        <v>44.65</v>
      </c>
      <c r="D923" s="73">
        <f t="shared" si="435"/>
        <v>59.719374999999999</v>
      </c>
      <c r="E923" s="29">
        <f t="shared" si="457"/>
        <v>14789.319893971129</v>
      </c>
      <c r="F923" s="29">
        <f t="shared" si="440"/>
        <v>16.561388459093266</v>
      </c>
      <c r="G923" s="29">
        <f t="shared" si="455"/>
        <v>22.15085706403724</v>
      </c>
      <c r="H923" s="17">
        <f t="shared" si="441"/>
        <v>19780.7153581862</v>
      </c>
      <c r="I923" s="29">
        <f t="shared" si="442"/>
        <v>2.2250485660981263</v>
      </c>
      <c r="J923" s="29">
        <f t="shared" si="436"/>
        <v>20.847057720369335</v>
      </c>
      <c r="K923" s="39">
        <f t="shared" si="443"/>
        <v>1400</v>
      </c>
      <c r="L923" s="49">
        <f t="shared" si="426"/>
        <v>0</v>
      </c>
      <c r="M923" s="48">
        <f t="shared" si="427"/>
        <v>4.2266987561397071</v>
      </c>
      <c r="N923" s="51">
        <f t="shared" si="437"/>
        <v>0</v>
      </c>
      <c r="O923" s="54">
        <f t="shared" si="456"/>
        <v>18.880500609176615</v>
      </c>
      <c r="P923" s="34">
        <f t="shared" si="444"/>
        <v>1.7671458676442586</v>
      </c>
      <c r="Q923" s="30">
        <f t="shared" si="445"/>
        <v>0</v>
      </c>
      <c r="R923" s="58">
        <f t="shared" si="446"/>
        <v>0</v>
      </c>
      <c r="S923" s="58">
        <f t="shared" si="447"/>
        <v>0</v>
      </c>
      <c r="T923" s="58">
        <f t="shared" si="428"/>
        <v>100</v>
      </c>
      <c r="U923" s="88" t="str">
        <f>IF(R923=0,"-",FORECAST($C$8,Инклинометрия!$B$2:$B$152,Инклинометрия!$A$2:$A$152))</f>
        <v>-</v>
      </c>
      <c r="V923" s="88" t="str">
        <f>IF(R923=0,"-",FORECAST($C$8-R923,Инклинометрия!$B$2:$B$152,Инклинометрия!$A$2:$A$152))</f>
        <v>-</v>
      </c>
      <c r="W923" s="88" t="str">
        <f>IF(R923&gt;0,FORECAST($C$8,Инклинометрия!$B$2:$B$152,Инклинометрия!$A$2:$A$152),IF(AB923=$C$8,"-",FORECAST($C$8-AB923,Инклинометрия!$B$2:$B$152,Инклинометрия!$A$2:$A$152)))</f>
        <v>-</v>
      </c>
      <c r="X923" s="88" t="str">
        <f>IF(S923=0,"-",FORECAST($C$8-(S923+AB923),Инклинометрия!$B$2:$B$152,Инклинометрия!$A$2:$A$152))</f>
        <v>-</v>
      </c>
      <c r="Y923" s="88">
        <f>FORECAST($C$8+T923,Инклинометрия!$B$2:$B$152,Инклинометрия!$A$2:$A$152)</f>
        <v>1425</v>
      </c>
      <c r="Z923" s="88">
        <f>IF(R923=0,FORECAST($C$6-T923,Инклинометрия!$B$2:$B$152,Инклинометрия!$A$2:$A$152),FORECAST($C$8,Инклинометрия!$B$2:$B$152,Инклинометрия!$A$2:$A$152))</f>
        <v>1330</v>
      </c>
      <c r="AA923" s="61">
        <f t="shared" si="429"/>
        <v>1400</v>
      </c>
      <c r="AB923" s="62">
        <f t="shared" si="448"/>
        <v>1400</v>
      </c>
      <c r="AC923" s="62">
        <f t="shared" si="430"/>
        <v>0</v>
      </c>
      <c r="AD923" s="65">
        <f>IF(R923=0,FORECAST($C$8,Инклинометрия!$B$2:$B$152,Инклинометрия!$A$2:$A$152),V923)</f>
        <v>1330</v>
      </c>
      <c r="AE923" s="65">
        <f>FORECAST($C$8-(R923+AA923),Инклинометрия!$B$2:$B$152,Инклинометрия!$A$2:$A$152)</f>
        <v>0</v>
      </c>
      <c r="AF923" s="65">
        <f>IF(AB923=0,"-",FORECAST($C$8,Инклинометрия!$B$2:$B$152,Инклинометрия!$A$2:$A$152))</f>
        <v>1330</v>
      </c>
      <c r="AG923" s="65">
        <f>IF(AB923=0,"-",FORECAST($C$8-AB923,Инклинометрия!$B$2:$B$152,Инклинометрия!$A$2:$A$152))</f>
        <v>0</v>
      </c>
      <c r="AH923" s="65" t="str">
        <f>IF(AC923=0,"-",FORECAST($C$8+AC923,Инклинометрия!$B$2:$B$152,Инклинометрия!$A$2:$A$152))</f>
        <v>-</v>
      </c>
      <c r="AI923" s="89" t="str">
        <f>IF(AC923=0,"-",FORECAST($C$8,Инклинометрия!$B$2:$B$152,Инклинометрия!$A$2:$A$152))</f>
        <v>-</v>
      </c>
      <c r="AJ923" s="28"/>
      <c r="AK923" s="67">
        <f t="shared" si="449"/>
        <v>0</v>
      </c>
      <c r="AL923" s="28">
        <f t="shared" si="450"/>
        <v>0</v>
      </c>
      <c r="AM923" s="28">
        <f t="shared" si="451"/>
        <v>0.1</v>
      </c>
      <c r="AN923" s="26">
        <f t="shared" si="452"/>
        <v>0.1</v>
      </c>
      <c r="AO923" s="87">
        <f t="shared" si="453"/>
        <v>145626.51678434567</v>
      </c>
      <c r="AP923" s="87">
        <f t="shared" si="431"/>
        <v>44301.516784345658</v>
      </c>
      <c r="AQ923" s="66">
        <f t="shared" si="432"/>
        <v>14695380</v>
      </c>
      <c r="AR923" s="66">
        <f t="shared" si="433"/>
        <v>14695380</v>
      </c>
      <c r="AS923" s="66">
        <f t="shared" si="434"/>
        <v>784800</v>
      </c>
      <c r="AT923" s="45">
        <f t="shared" si="438"/>
        <v>15625806.516784346</v>
      </c>
      <c r="AU923" s="75"/>
    </row>
    <row r="924" spans="2:47" x14ac:dyDescent="0.3">
      <c r="B924" s="41">
        <f t="shared" si="439"/>
        <v>4470</v>
      </c>
      <c r="C924" s="8">
        <f t="shared" si="454"/>
        <v>44.7</v>
      </c>
      <c r="D924" s="73">
        <f t="shared" si="435"/>
        <v>59.786250000000003</v>
      </c>
      <c r="E924" s="29">
        <f t="shared" si="457"/>
        <v>14805.881282430224</v>
      </c>
      <c r="F924" s="29">
        <f t="shared" si="440"/>
        <v>16.561388459095621</v>
      </c>
      <c r="G924" s="29">
        <f t="shared" si="455"/>
        <v>22.150857064040391</v>
      </c>
      <c r="H924" s="17">
        <f t="shared" si="441"/>
        <v>19802.86621525024</v>
      </c>
      <c r="I924" s="29">
        <f t="shared" si="442"/>
        <v>2.2250485660981263</v>
      </c>
      <c r="J924" s="29">
        <f t="shared" si="436"/>
        <v>20.847057720370817</v>
      </c>
      <c r="K924" s="39">
        <f t="shared" si="443"/>
        <v>1400</v>
      </c>
      <c r="L924" s="49">
        <f t="shared" si="426"/>
        <v>0</v>
      </c>
      <c r="M924" s="48">
        <f t="shared" si="427"/>
        <v>4.2266987561397071</v>
      </c>
      <c r="N924" s="51">
        <f t="shared" si="437"/>
        <v>0</v>
      </c>
      <c r="O924" s="54">
        <f t="shared" si="456"/>
        <v>18.880500609176615</v>
      </c>
      <c r="P924" s="34">
        <f t="shared" si="444"/>
        <v>1.7671458676442586</v>
      </c>
      <c r="Q924" s="30">
        <f t="shared" si="445"/>
        <v>0</v>
      </c>
      <c r="R924" s="58">
        <f t="shared" si="446"/>
        <v>0</v>
      </c>
      <c r="S924" s="58">
        <f t="shared" si="447"/>
        <v>0</v>
      </c>
      <c r="T924" s="58">
        <f t="shared" si="428"/>
        <v>100</v>
      </c>
      <c r="U924" s="88" t="str">
        <f>IF(R924=0,"-",FORECAST($C$8,Инклинометрия!$B$2:$B$152,Инклинометрия!$A$2:$A$152))</f>
        <v>-</v>
      </c>
      <c r="V924" s="88" t="str">
        <f>IF(R924=0,"-",FORECAST($C$8-R924,Инклинометрия!$B$2:$B$152,Инклинометрия!$A$2:$A$152))</f>
        <v>-</v>
      </c>
      <c r="W924" s="88" t="str">
        <f>IF(R924&gt;0,FORECAST($C$8,Инклинометрия!$B$2:$B$152,Инклинометрия!$A$2:$A$152),IF(AB924=$C$8,"-",FORECAST($C$8-AB924,Инклинометрия!$B$2:$B$152,Инклинометрия!$A$2:$A$152)))</f>
        <v>-</v>
      </c>
      <c r="X924" s="88" t="str">
        <f>IF(S924=0,"-",FORECAST($C$8-(S924+AB924),Инклинометрия!$B$2:$B$152,Инклинометрия!$A$2:$A$152))</f>
        <v>-</v>
      </c>
      <c r="Y924" s="88">
        <f>FORECAST($C$8+T924,Инклинометрия!$B$2:$B$152,Инклинометрия!$A$2:$A$152)</f>
        <v>1425</v>
      </c>
      <c r="Z924" s="88">
        <f>IF(R924=0,FORECAST($C$6-T924,Инклинометрия!$B$2:$B$152,Инклинометрия!$A$2:$A$152),FORECAST($C$8,Инклинометрия!$B$2:$B$152,Инклинометрия!$A$2:$A$152))</f>
        <v>1330</v>
      </c>
      <c r="AA924" s="61">
        <f t="shared" si="429"/>
        <v>1400</v>
      </c>
      <c r="AB924" s="62">
        <f t="shared" si="448"/>
        <v>1400</v>
      </c>
      <c r="AC924" s="62">
        <f t="shared" si="430"/>
        <v>0</v>
      </c>
      <c r="AD924" s="65">
        <f>IF(R924=0,FORECAST($C$8,Инклинометрия!$B$2:$B$152,Инклинометрия!$A$2:$A$152),V924)</f>
        <v>1330</v>
      </c>
      <c r="AE924" s="65">
        <f>FORECAST($C$8-(R924+AA924),Инклинометрия!$B$2:$B$152,Инклинометрия!$A$2:$A$152)</f>
        <v>0</v>
      </c>
      <c r="AF924" s="65">
        <f>IF(AB924=0,"-",FORECAST($C$8,Инклинометрия!$B$2:$B$152,Инклинометрия!$A$2:$A$152))</f>
        <v>1330</v>
      </c>
      <c r="AG924" s="65">
        <f>IF(AB924=0,"-",FORECAST($C$8-AB924,Инклинометрия!$B$2:$B$152,Инклинометрия!$A$2:$A$152))</f>
        <v>0</v>
      </c>
      <c r="AH924" s="65" t="str">
        <f>IF(AC924=0,"-",FORECAST($C$8+AC924,Инклинометрия!$B$2:$B$152,Инклинометрия!$A$2:$A$152))</f>
        <v>-</v>
      </c>
      <c r="AI924" s="89" t="str">
        <f>IF(AC924=0,"-",FORECAST($C$8,Инклинометрия!$B$2:$B$152,Инклинометрия!$A$2:$A$152))</f>
        <v>-</v>
      </c>
      <c r="AJ924" s="28"/>
      <c r="AK924" s="67">
        <f t="shared" si="449"/>
        <v>0</v>
      </c>
      <c r="AL924" s="28">
        <f t="shared" si="450"/>
        <v>0</v>
      </c>
      <c r="AM924" s="28">
        <f t="shared" si="451"/>
        <v>0.1</v>
      </c>
      <c r="AN924" s="26">
        <f t="shared" si="452"/>
        <v>0.1</v>
      </c>
      <c r="AO924" s="87">
        <f t="shared" si="453"/>
        <v>145626.51678434567</v>
      </c>
      <c r="AP924" s="87">
        <f t="shared" si="431"/>
        <v>44301.516784345658</v>
      </c>
      <c r="AQ924" s="66">
        <f t="shared" si="432"/>
        <v>14695380</v>
      </c>
      <c r="AR924" s="66">
        <f t="shared" si="433"/>
        <v>14695380</v>
      </c>
      <c r="AS924" s="66">
        <f t="shared" si="434"/>
        <v>784800</v>
      </c>
      <c r="AT924" s="45">
        <f t="shared" si="438"/>
        <v>15625806.516784346</v>
      </c>
      <c r="AU924" s="75"/>
    </row>
    <row r="925" spans="2:47" x14ac:dyDescent="0.3">
      <c r="B925" s="41">
        <f t="shared" si="439"/>
        <v>4475</v>
      </c>
      <c r="C925" s="8">
        <f t="shared" si="454"/>
        <v>44.75</v>
      </c>
      <c r="D925" s="73">
        <f t="shared" si="435"/>
        <v>59.853124999999999</v>
      </c>
      <c r="E925" s="29">
        <f t="shared" si="457"/>
        <v>14822.442670889317</v>
      </c>
      <c r="F925" s="29">
        <f t="shared" si="440"/>
        <v>16.561388459093266</v>
      </c>
      <c r="G925" s="29">
        <f t="shared" si="455"/>
        <v>22.15085706403724</v>
      </c>
      <c r="H925" s="17">
        <f t="shared" si="441"/>
        <v>19825.017072314276</v>
      </c>
      <c r="I925" s="29">
        <f t="shared" si="442"/>
        <v>2.2250485660981263</v>
      </c>
      <c r="J925" s="29">
        <f t="shared" si="436"/>
        <v>20.847057720369335</v>
      </c>
      <c r="K925" s="39">
        <f t="shared" si="443"/>
        <v>1400</v>
      </c>
      <c r="L925" s="49">
        <f t="shared" si="426"/>
        <v>0</v>
      </c>
      <c r="M925" s="48">
        <f t="shared" si="427"/>
        <v>4.2266987561397071</v>
      </c>
      <c r="N925" s="51">
        <f t="shared" si="437"/>
        <v>0</v>
      </c>
      <c r="O925" s="54">
        <f t="shared" si="456"/>
        <v>18.880500609176615</v>
      </c>
      <c r="P925" s="34">
        <f t="shared" si="444"/>
        <v>1.7671458676442586</v>
      </c>
      <c r="Q925" s="30">
        <f t="shared" si="445"/>
        <v>0</v>
      </c>
      <c r="R925" s="58">
        <f t="shared" si="446"/>
        <v>0</v>
      </c>
      <c r="S925" s="58">
        <f t="shared" si="447"/>
        <v>0</v>
      </c>
      <c r="T925" s="58">
        <f t="shared" si="428"/>
        <v>100</v>
      </c>
      <c r="U925" s="88" t="str">
        <f>IF(R925=0,"-",FORECAST($C$8,Инклинометрия!$B$2:$B$152,Инклинометрия!$A$2:$A$152))</f>
        <v>-</v>
      </c>
      <c r="V925" s="88" t="str">
        <f>IF(R925=0,"-",FORECAST($C$8-R925,Инклинометрия!$B$2:$B$152,Инклинометрия!$A$2:$A$152))</f>
        <v>-</v>
      </c>
      <c r="W925" s="88" t="str">
        <f>IF(R925&gt;0,FORECAST($C$8,Инклинометрия!$B$2:$B$152,Инклинометрия!$A$2:$A$152),IF(AB925=$C$8,"-",FORECAST($C$8-AB925,Инклинометрия!$B$2:$B$152,Инклинометрия!$A$2:$A$152)))</f>
        <v>-</v>
      </c>
      <c r="X925" s="88" t="str">
        <f>IF(S925=0,"-",FORECAST($C$8-(S925+AB925),Инклинометрия!$B$2:$B$152,Инклинометрия!$A$2:$A$152))</f>
        <v>-</v>
      </c>
      <c r="Y925" s="88">
        <f>FORECAST($C$8+T925,Инклинометрия!$B$2:$B$152,Инклинометрия!$A$2:$A$152)</f>
        <v>1425</v>
      </c>
      <c r="Z925" s="88">
        <f>IF(R925=0,FORECAST($C$6-T925,Инклинометрия!$B$2:$B$152,Инклинометрия!$A$2:$A$152),FORECAST($C$8,Инклинометрия!$B$2:$B$152,Инклинометрия!$A$2:$A$152))</f>
        <v>1330</v>
      </c>
      <c r="AA925" s="61">
        <f t="shared" si="429"/>
        <v>1400</v>
      </c>
      <c r="AB925" s="62">
        <f t="shared" si="448"/>
        <v>1400</v>
      </c>
      <c r="AC925" s="62">
        <f t="shared" si="430"/>
        <v>0</v>
      </c>
      <c r="AD925" s="65">
        <f>IF(R925=0,FORECAST($C$8,Инклинометрия!$B$2:$B$152,Инклинометрия!$A$2:$A$152),V925)</f>
        <v>1330</v>
      </c>
      <c r="AE925" s="65">
        <f>FORECAST($C$8-(R925+AA925),Инклинометрия!$B$2:$B$152,Инклинометрия!$A$2:$A$152)</f>
        <v>0</v>
      </c>
      <c r="AF925" s="65">
        <f>IF(AB925=0,"-",FORECAST($C$8,Инклинометрия!$B$2:$B$152,Инклинометрия!$A$2:$A$152))</f>
        <v>1330</v>
      </c>
      <c r="AG925" s="65">
        <f>IF(AB925=0,"-",FORECAST($C$8-AB925,Инклинометрия!$B$2:$B$152,Инклинометрия!$A$2:$A$152))</f>
        <v>0</v>
      </c>
      <c r="AH925" s="65" t="str">
        <f>IF(AC925=0,"-",FORECAST($C$8+AC925,Инклинометрия!$B$2:$B$152,Инклинометрия!$A$2:$A$152))</f>
        <v>-</v>
      </c>
      <c r="AI925" s="89" t="str">
        <f>IF(AC925=0,"-",FORECAST($C$8,Инклинометрия!$B$2:$B$152,Инклинометрия!$A$2:$A$152))</f>
        <v>-</v>
      </c>
      <c r="AJ925" s="28"/>
      <c r="AK925" s="67">
        <f t="shared" si="449"/>
        <v>0</v>
      </c>
      <c r="AL925" s="28">
        <f t="shared" si="450"/>
        <v>0</v>
      </c>
      <c r="AM925" s="28">
        <f t="shared" si="451"/>
        <v>0.1</v>
      </c>
      <c r="AN925" s="26">
        <f t="shared" si="452"/>
        <v>0.1</v>
      </c>
      <c r="AO925" s="87">
        <f t="shared" si="453"/>
        <v>145626.51678434567</v>
      </c>
      <c r="AP925" s="87">
        <f t="shared" si="431"/>
        <v>44301.516784345658</v>
      </c>
      <c r="AQ925" s="66">
        <f t="shared" si="432"/>
        <v>14695380</v>
      </c>
      <c r="AR925" s="66">
        <f t="shared" si="433"/>
        <v>14695380</v>
      </c>
      <c r="AS925" s="66">
        <f t="shared" si="434"/>
        <v>784800</v>
      </c>
      <c r="AT925" s="45">
        <f t="shared" si="438"/>
        <v>15625806.516784346</v>
      </c>
      <c r="AU925" s="75"/>
    </row>
    <row r="926" spans="2:47" x14ac:dyDescent="0.3">
      <c r="B926" s="41">
        <f t="shared" si="439"/>
        <v>4480</v>
      </c>
      <c r="C926" s="8">
        <f t="shared" si="454"/>
        <v>44.800000000000004</v>
      </c>
      <c r="D926" s="73">
        <f t="shared" si="435"/>
        <v>59.920000000000009</v>
      </c>
      <c r="E926" s="29">
        <f t="shared" si="457"/>
        <v>14839.004059348412</v>
      </c>
      <c r="F926" s="29">
        <f t="shared" si="440"/>
        <v>16.561388459095621</v>
      </c>
      <c r="G926" s="29">
        <f t="shared" si="455"/>
        <v>22.150857064040391</v>
      </c>
      <c r="H926" s="17">
        <f t="shared" si="441"/>
        <v>19847.167929378316</v>
      </c>
      <c r="I926" s="29">
        <f t="shared" si="442"/>
        <v>2.2250485660981263</v>
      </c>
      <c r="J926" s="29">
        <f t="shared" si="436"/>
        <v>20.847057720370817</v>
      </c>
      <c r="K926" s="39">
        <f t="shared" si="443"/>
        <v>1400</v>
      </c>
      <c r="L926" s="49">
        <f t="shared" ref="L926:L989" si="458">R926*$C$21</f>
        <v>0</v>
      </c>
      <c r="M926" s="48">
        <f t="shared" ref="M926:M989" si="459">AA926*$C$21</f>
        <v>4.2266987561397071</v>
      </c>
      <c r="N926" s="51">
        <f t="shared" si="437"/>
        <v>0</v>
      </c>
      <c r="O926" s="54">
        <f t="shared" si="456"/>
        <v>18.880500609176615</v>
      </c>
      <c r="P926" s="34">
        <f t="shared" si="444"/>
        <v>1.7671458676442586</v>
      </c>
      <c r="Q926" s="30">
        <f t="shared" si="445"/>
        <v>0</v>
      </c>
      <c r="R926" s="58">
        <f t="shared" si="446"/>
        <v>0</v>
      </c>
      <c r="S926" s="58">
        <f t="shared" si="447"/>
        <v>0</v>
      </c>
      <c r="T926" s="58">
        <f t="shared" ref="T926:T989" si="460">IF(R926&gt;0,$C$6-$C$8,IF($C$6-$C$8-AC926&lt;0,0,$C$6-$C$8-AC926))</f>
        <v>100</v>
      </c>
      <c r="U926" s="88" t="str">
        <f>IF(R926=0,"-",FORECAST($C$8,Инклинометрия!$B$2:$B$152,Инклинометрия!$A$2:$A$152))</f>
        <v>-</v>
      </c>
      <c r="V926" s="88" t="str">
        <f>IF(R926=0,"-",FORECAST($C$8-R926,Инклинометрия!$B$2:$B$152,Инклинометрия!$A$2:$A$152))</f>
        <v>-</v>
      </c>
      <c r="W926" s="88" t="str">
        <f>IF(R926&gt;0,FORECAST($C$8,Инклинометрия!$B$2:$B$152,Инклинометрия!$A$2:$A$152),IF(AB926=$C$8,"-",FORECAST($C$8-AB926,Инклинометрия!$B$2:$B$152,Инклинометрия!$A$2:$A$152)))</f>
        <v>-</v>
      </c>
      <c r="X926" s="88" t="str">
        <f>IF(S926=0,"-",FORECAST($C$8-(S926+AB926),Инклинометрия!$B$2:$B$152,Инклинометрия!$A$2:$A$152))</f>
        <v>-</v>
      </c>
      <c r="Y926" s="88">
        <f>FORECAST($C$8+T926,Инклинометрия!$B$2:$B$152,Инклинометрия!$A$2:$A$152)</f>
        <v>1425</v>
      </c>
      <c r="Z926" s="88">
        <f>IF(R926=0,FORECAST($C$6-T926,Инклинометрия!$B$2:$B$152,Инклинометрия!$A$2:$A$152),FORECAST($C$8,Инклинометрия!$B$2:$B$152,Инклинометрия!$A$2:$A$152))</f>
        <v>1330</v>
      </c>
      <c r="AA926" s="61">
        <f t="shared" ref="AA926:AA989" si="461">IF(E926+R926&gt;$C$8,$C$8-R926,E926)</f>
        <v>1400</v>
      </c>
      <c r="AB926" s="62">
        <f t="shared" si="448"/>
        <v>1400</v>
      </c>
      <c r="AC926" s="62">
        <f t="shared" ref="AC926:AC989" si="462">IF(R926&gt;0,0,IF(AC925+AL926/$C$23&gt;$F$23,$F$23,AC925+AL926/$C$23))</f>
        <v>0</v>
      </c>
      <c r="AD926" s="65">
        <f>IF(R926=0,FORECAST($C$8,Инклинометрия!$B$2:$B$152,Инклинометрия!$A$2:$A$152),V926)</f>
        <v>1330</v>
      </c>
      <c r="AE926" s="65">
        <f>FORECAST($C$8-(R926+AA926),Инклинометрия!$B$2:$B$152,Инклинометрия!$A$2:$A$152)</f>
        <v>0</v>
      </c>
      <c r="AF926" s="65">
        <f>IF(AB926=0,"-",FORECAST($C$8,Инклинометрия!$B$2:$B$152,Инклинометрия!$A$2:$A$152))</f>
        <v>1330</v>
      </c>
      <c r="AG926" s="65">
        <f>IF(AB926=0,"-",FORECAST($C$8-AB926,Инклинометрия!$B$2:$B$152,Инклинометрия!$A$2:$A$152))</f>
        <v>0</v>
      </c>
      <c r="AH926" s="65" t="str">
        <f>IF(AC926=0,"-",FORECAST($C$8+AC926,Инклинометрия!$B$2:$B$152,Инклинометрия!$A$2:$A$152))</f>
        <v>-</v>
      </c>
      <c r="AI926" s="89" t="str">
        <f>IF(AC926=0,"-",FORECAST($C$8,Инклинометрия!$B$2:$B$152,Инклинометрия!$A$2:$A$152))</f>
        <v>-</v>
      </c>
      <c r="AJ926" s="28"/>
      <c r="AK926" s="67">
        <f t="shared" si="449"/>
        <v>0</v>
      </c>
      <c r="AL926" s="28">
        <f t="shared" si="450"/>
        <v>0</v>
      </c>
      <c r="AM926" s="28">
        <f t="shared" si="451"/>
        <v>0.1</v>
      </c>
      <c r="AN926" s="26">
        <f t="shared" si="452"/>
        <v>0.1</v>
      </c>
      <c r="AO926" s="87">
        <f t="shared" si="453"/>
        <v>145626.51678434567</v>
      </c>
      <c r="AP926" s="87">
        <f t="shared" ref="AP926:AP989" si="463">IF(R926+AA926&lt;$C$8,0,32*$L$23/$C$12^2*($K$10*R926+$K$8*AA926)+32*$L$24/($C$14^2-$C$13^2)*($K$10*S926+$K$8*AB926))</f>
        <v>44301.516784345658</v>
      </c>
      <c r="AQ926" s="66">
        <f t="shared" ref="AQ926:AQ989" si="464">R926*$C$11*$C$9+AA926*$C$11*$C$10</f>
        <v>14695380</v>
      </c>
      <c r="AR926" s="66">
        <f t="shared" ref="AR926:AR989" si="465">S926*$C$11*$C$9+AB926*$C$11*$C$10</f>
        <v>14695380</v>
      </c>
      <c r="AS926" s="66">
        <f t="shared" ref="AS926:AS989" si="466">$C$11*(T926*$C$9+AC926*$C$10)</f>
        <v>784800</v>
      </c>
      <c r="AT926" s="45">
        <f t="shared" si="438"/>
        <v>15625806.516784346</v>
      </c>
      <c r="AU926" s="75"/>
    </row>
    <row r="927" spans="2:47" x14ac:dyDescent="0.3">
      <c r="B927" s="41">
        <f t="shared" si="439"/>
        <v>4485</v>
      </c>
      <c r="C927" s="8">
        <f t="shared" si="454"/>
        <v>44.85</v>
      </c>
      <c r="D927" s="73">
        <f t="shared" ref="D927:D990" si="467">C927*$C$10/$C$9</f>
        <v>59.986874999999998</v>
      </c>
      <c r="E927" s="29">
        <f t="shared" si="457"/>
        <v>14855.565447807507</v>
      </c>
      <c r="F927" s="29">
        <f t="shared" si="440"/>
        <v>16.561388459093266</v>
      </c>
      <c r="G927" s="29">
        <f t="shared" si="455"/>
        <v>22.15085706403724</v>
      </c>
      <c r="H927" s="17">
        <f t="shared" si="441"/>
        <v>19869.318786442353</v>
      </c>
      <c r="I927" s="29">
        <f t="shared" si="442"/>
        <v>2.2250485660981263</v>
      </c>
      <c r="J927" s="29">
        <f t="shared" ref="J927:J990" si="468">SQRT(2*$C$11*G927)</f>
        <v>20.847057720369335</v>
      </c>
      <c r="K927" s="39">
        <f t="shared" si="443"/>
        <v>1400</v>
      </c>
      <c r="L927" s="49">
        <f t="shared" si="458"/>
        <v>0</v>
      </c>
      <c r="M927" s="48">
        <f t="shared" si="459"/>
        <v>4.2266987561397071</v>
      </c>
      <c r="N927" s="51">
        <f t="shared" ref="N927:N990" si="469">S927*PI()*($C$14^2-$C$13^2)/4</f>
        <v>0</v>
      </c>
      <c r="O927" s="54">
        <f t="shared" si="456"/>
        <v>18.880500609176615</v>
      </c>
      <c r="P927" s="34">
        <f t="shared" si="444"/>
        <v>1.7671458676442586</v>
      </c>
      <c r="Q927" s="30">
        <f t="shared" si="445"/>
        <v>0</v>
      </c>
      <c r="R927" s="58">
        <f t="shared" si="446"/>
        <v>0</v>
      </c>
      <c r="S927" s="58">
        <f t="shared" si="447"/>
        <v>0</v>
      </c>
      <c r="T927" s="58">
        <f t="shared" si="460"/>
        <v>100</v>
      </c>
      <c r="U927" s="88" t="str">
        <f>IF(R927=0,"-",FORECAST($C$8,Инклинометрия!$B$2:$B$152,Инклинометрия!$A$2:$A$152))</f>
        <v>-</v>
      </c>
      <c r="V927" s="88" t="str">
        <f>IF(R927=0,"-",FORECAST($C$8-R927,Инклинометрия!$B$2:$B$152,Инклинометрия!$A$2:$A$152))</f>
        <v>-</v>
      </c>
      <c r="W927" s="88" t="str">
        <f>IF(R927&gt;0,FORECAST($C$8,Инклинометрия!$B$2:$B$152,Инклинометрия!$A$2:$A$152),IF(AB927=$C$8,"-",FORECAST($C$8-AB927,Инклинометрия!$B$2:$B$152,Инклинометрия!$A$2:$A$152)))</f>
        <v>-</v>
      </c>
      <c r="X927" s="88" t="str">
        <f>IF(S927=0,"-",FORECAST($C$8-(S927+AB927),Инклинометрия!$B$2:$B$152,Инклинометрия!$A$2:$A$152))</f>
        <v>-</v>
      </c>
      <c r="Y927" s="88">
        <f>FORECAST($C$8+T927,Инклинометрия!$B$2:$B$152,Инклинометрия!$A$2:$A$152)</f>
        <v>1425</v>
      </c>
      <c r="Z927" s="88">
        <f>IF(R927=0,FORECAST($C$6-T927,Инклинометрия!$B$2:$B$152,Инклинометрия!$A$2:$A$152),FORECAST($C$8,Инклинометрия!$B$2:$B$152,Инклинометрия!$A$2:$A$152))</f>
        <v>1330</v>
      </c>
      <c r="AA927" s="61">
        <f t="shared" si="461"/>
        <v>1400</v>
      </c>
      <c r="AB927" s="62">
        <f t="shared" si="448"/>
        <v>1400</v>
      </c>
      <c r="AC927" s="62">
        <f t="shared" si="462"/>
        <v>0</v>
      </c>
      <c r="AD927" s="65">
        <f>IF(R927=0,FORECAST($C$8,Инклинометрия!$B$2:$B$152,Инклинометрия!$A$2:$A$152),V927)</f>
        <v>1330</v>
      </c>
      <c r="AE927" s="65">
        <f>FORECAST($C$8-(R927+AA927),Инклинометрия!$B$2:$B$152,Инклинометрия!$A$2:$A$152)</f>
        <v>0</v>
      </c>
      <c r="AF927" s="65">
        <f>IF(AB927=0,"-",FORECAST($C$8,Инклинометрия!$B$2:$B$152,Инклинометрия!$A$2:$A$152))</f>
        <v>1330</v>
      </c>
      <c r="AG927" s="65">
        <f>IF(AB927=0,"-",FORECAST($C$8-AB927,Инклинометрия!$B$2:$B$152,Инклинометрия!$A$2:$A$152))</f>
        <v>0</v>
      </c>
      <c r="AH927" s="65" t="str">
        <f>IF(AC927=0,"-",FORECAST($C$8+AC927,Инклинометрия!$B$2:$B$152,Инклинометрия!$A$2:$A$152))</f>
        <v>-</v>
      </c>
      <c r="AI927" s="89" t="str">
        <f>IF(AC927=0,"-",FORECAST($C$8,Инклинометрия!$B$2:$B$152,Инклинометрия!$A$2:$A$152))</f>
        <v>-</v>
      </c>
      <c r="AJ927" s="28"/>
      <c r="AK927" s="67">
        <f t="shared" si="449"/>
        <v>0</v>
      </c>
      <c r="AL927" s="28">
        <f t="shared" si="450"/>
        <v>0</v>
      </c>
      <c r="AM927" s="28">
        <f t="shared" si="451"/>
        <v>0.1</v>
      </c>
      <c r="AN927" s="26">
        <f t="shared" si="452"/>
        <v>0.1</v>
      </c>
      <c r="AO927" s="87">
        <f t="shared" si="453"/>
        <v>145626.51678434567</v>
      </c>
      <c r="AP927" s="87">
        <f t="shared" si="463"/>
        <v>44301.516784345658</v>
      </c>
      <c r="AQ927" s="66">
        <f t="shared" si="464"/>
        <v>14695380</v>
      </c>
      <c r="AR927" s="66">
        <f t="shared" si="465"/>
        <v>14695380</v>
      </c>
      <c r="AS927" s="66">
        <f t="shared" si="466"/>
        <v>784800</v>
      </c>
      <c r="AT927" s="45">
        <f t="shared" ref="AT927:AT990" si="470">SUM(AQ927,AS927,AO927)</f>
        <v>15625806.516784346</v>
      </c>
      <c r="AU927" s="75"/>
    </row>
    <row r="928" spans="2:47" x14ac:dyDescent="0.3">
      <c r="B928" s="41">
        <f t="shared" ref="B928:B991" si="471">B927+$C$26</f>
        <v>4490</v>
      </c>
      <c r="C928" s="8">
        <f t="shared" si="454"/>
        <v>44.9</v>
      </c>
      <c r="D928" s="73">
        <f t="shared" si="467"/>
        <v>60.053750000000001</v>
      </c>
      <c r="E928" s="29">
        <f t="shared" si="457"/>
        <v>14872.1268362666</v>
      </c>
      <c r="F928" s="29">
        <f t="shared" ref="F928:F991" si="472">IF(J927*(B928-B927)&gt;F927/2,4*(C928-C927)/PI()/$C$12^2,J927*(B928-B927)+4*(C928-C927)/PI()/$C$12^2)</f>
        <v>16.561388459093266</v>
      </c>
      <c r="G928" s="29">
        <f t="shared" si="455"/>
        <v>22.15085706403724</v>
      </c>
      <c r="H928" s="17">
        <f t="shared" ref="H928:H991" si="473">H927+G928</f>
        <v>19891.469643506389</v>
      </c>
      <c r="I928" s="29">
        <f t="shared" ref="I928:I991" si="474">SQRT(2*$C$11*($C$10-$C$9)/$C$10)</f>
        <v>2.2250485660981263</v>
      </c>
      <c r="J928" s="29">
        <f t="shared" si="468"/>
        <v>20.847057720369335</v>
      </c>
      <c r="K928" s="39">
        <f t="shared" ref="K928:K991" si="475">IF((D927+L927+N927-(AL927-AL926))/($C$21+$C$22)&gt;1400,1400,(D927+L927+N927-(AL927-AL926))/($C$21+$C$22))</f>
        <v>1400</v>
      </c>
      <c r="L928" s="49">
        <f t="shared" si="458"/>
        <v>0</v>
      </c>
      <c r="M928" s="48">
        <f t="shared" si="459"/>
        <v>4.2266987561397071</v>
      </c>
      <c r="N928" s="51">
        <f t="shared" si="469"/>
        <v>0</v>
      </c>
      <c r="O928" s="54">
        <f t="shared" si="456"/>
        <v>18.880500609176615</v>
      </c>
      <c r="P928" s="34">
        <f t="shared" ref="P928:P991" si="476">T928*PI()*$C$14^2/4</f>
        <v>1.7671458676442586</v>
      </c>
      <c r="Q928" s="30">
        <f t="shared" ref="Q928:Q991" si="477">AC928*$C$23</f>
        <v>0</v>
      </c>
      <c r="R928" s="58">
        <f t="shared" ref="R928:R991" si="478">IF(K928-H927&lt;0,0,K928-H927)</f>
        <v>0</v>
      </c>
      <c r="S928" s="58">
        <f t="shared" ref="S928:S991" si="479">K928-AB928</f>
        <v>0</v>
      </c>
      <c r="T928" s="58">
        <f t="shared" si="460"/>
        <v>100</v>
      </c>
      <c r="U928" s="88" t="str">
        <f>IF(R928=0,"-",FORECAST($C$8,Инклинометрия!$B$2:$B$152,Инклинометрия!$A$2:$A$152))</f>
        <v>-</v>
      </c>
      <c r="V928" s="88" t="str">
        <f>IF(R928=0,"-",FORECAST($C$8-R928,Инклинометрия!$B$2:$B$152,Инклинометрия!$A$2:$A$152))</f>
        <v>-</v>
      </c>
      <c r="W928" s="88" t="str">
        <f>IF(R928&gt;0,FORECAST($C$8,Инклинометрия!$B$2:$B$152,Инклинометрия!$A$2:$A$152),IF(AB928=$C$8,"-",FORECAST($C$8-AB928,Инклинометрия!$B$2:$B$152,Инклинометрия!$A$2:$A$152)))</f>
        <v>-</v>
      </c>
      <c r="X928" s="88" t="str">
        <f>IF(S928=0,"-",FORECAST($C$8-(S928+AB928),Инклинометрия!$B$2:$B$152,Инклинометрия!$A$2:$A$152))</f>
        <v>-</v>
      </c>
      <c r="Y928" s="88">
        <f>FORECAST($C$8+T928,Инклинометрия!$B$2:$B$152,Инклинометрия!$A$2:$A$152)</f>
        <v>1425</v>
      </c>
      <c r="Z928" s="88">
        <f>IF(R928=0,FORECAST($C$6-T928,Инклинометрия!$B$2:$B$152,Инклинометрия!$A$2:$A$152),FORECAST($C$8,Инклинометрия!$B$2:$B$152,Инклинометрия!$A$2:$A$152))</f>
        <v>1330</v>
      </c>
      <c r="AA928" s="61">
        <f t="shared" si="461"/>
        <v>1400</v>
      </c>
      <c r="AB928" s="62">
        <f t="shared" ref="AB928:AB991" si="480">IF(R928&gt;0,0,IF(AB927+(($C$16-AK928)*(B928-B927)/$C$22)&gt;$C$8,$C$8,AB927+(($C$16-AJ928)*(B928-B927)/$C$22)))</f>
        <v>1400</v>
      </c>
      <c r="AC928" s="62">
        <f t="shared" si="462"/>
        <v>0</v>
      </c>
      <c r="AD928" s="65">
        <f>IF(R928=0,FORECAST($C$8,Инклинометрия!$B$2:$B$152,Инклинометрия!$A$2:$A$152),V928)</f>
        <v>1330</v>
      </c>
      <c r="AE928" s="65">
        <f>FORECAST($C$8-(R928+AA928),Инклинометрия!$B$2:$B$152,Инклинометрия!$A$2:$A$152)</f>
        <v>0</v>
      </c>
      <c r="AF928" s="65">
        <f>IF(AB928=0,"-",FORECAST($C$8,Инклинометрия!$B$2:$B$152,Инклинометрия!$A$2:$A$152))</f>
        <v>1330</v>
      </c>
      <c r="AG928" s="65">
        <f>IF(AB928=0,"-",FORECAST($C$8-AB928,Инклинометрия!$B$2:$B$152,Инклинометрия!$A$2:$A$152))</f>
        <v>0</v>
      </c>
      <c r="AH928" s="65" t="str">
        <f>IF(AC928=0,"-",FORECAST($C$8+AC928,Инклинометрия!$B$2:$B$152,Инклинометрия!$A$2:$A$152))</f>
        <v>-</v>
      </c>
      <c r="AI928" s="89" t="str">
        <f>IF(AC928=0,"-",FORECAST($C$8,Инклинометрия!$B$2:$B$152,Инклинометрия!$A$2:$A$152))</f>
        <v>-</v>
      </c>
      <c r="AJ928" s="28"/>
      <c r="AK928" s="67">
        <f t="shared" ref="AK928:AK991" si="481">2*PI()*$C$5*(AV928-AV927)/(LN(AN927/$K$11)*$K$10/$K$9+LN($K$12/AN927)*$K$10/$K$9)</f>
        <v>0</v>
      </c>
      <c r="AL928" s="28">
        <f t="shared" ref="AL928:AL991" si="482">AK928*(B928-B927)</f>
        <v>0</v>
      </c>
      <c r="AM928" s="28">
        <f t="shared" ref="AM928:AM991" si="483">AM927+AK928/(2*PI()*$C$5*AM927*$K$13)</f>
        <v>0.1</v>
      </c>
      <c r="AN928" s="26">
        <f t="shared" ref="AN928:AN991" si="484">AN927+AK928*(B928-B927)/(2*PI()*$C$5*AN927*$K$13)</f>
        <v>0.1</v>
      </c>
      <c r="AO928" s="87">
        <f t="shared" ref="AO928:AO991" si="485">101325+AP928</f>
        <v>145626.51678434567</v>
      </c>
      <c r="AP928" s="87">
        <f t="shared" si="463"/>
        <v>44301.516784345658</v>
      </c>
      <c r="AQ928" s="66">
        <f t="shared" si="464"/>
        <v>14695380</v>
      </c>
      <c r="AR928" s="66">
        <f t="shared" si="465"/>
        <v>14695380</v>
      </c>
      <c r="AS928" s="66">
        <f t="shared" si="466"/>
        <v>784800</v>
      </c>
      <c r="AT928" s="45">
        <f t="shared" si="470"/>
        <v>15625806.516784346</v>
      </c>
      <c r="AU928" s="75"/>
    </row>
    <row r="929" spans="2:47" x14ac:dyDescent="0.3">
      <c r="B929" s="41">
        <f t="shared" si="471"/>
        <v>4495</v>
      </c>
      <c r="C929" s="8">
        <f t="shared" ref="C929:C992" si="486">$C$16*B929</f>
        <v>44.95</v>
      </c>
      <c r="D929" s="73">
        <f t="shared" si="467"/>
        <v>60.120624999999997</v>
      </c>
      <c r="E929" s="29">
        <f t="shared" si="457"/>
        <v>14888.688224725694</v>
      </c>
      <c r="F929" s="29">
        <f t="shared" si="472"/>
        <v>16.561388459095621</v>
      </c>
      <c r="G929" s="29">
        <f t="shared" ref="G929:G992" si="487">F929*$C$10/$C$9</f>
        <v>22.150857064040391</v>
      </c>
      <c r="H929" s="17">
        <f t="shared" si="473"/>
        <v>19913.620500570429</v>
      </c>
      <c r="I929" s="29">
        <f t="shared" si="474"/>
        <v>2.2250485660981263</v>
      </c>
      <c r="J929" s="29">
        <f t="shared" si="468"/>
        <v>20.847057720370817</v>
      </c>
      <c r="K929" s="39">
        <f t="shared" si="475"/>
        <v>1400</v>
      </c>
      <c r="L929" s="49">
        <f t="shared" si="458"/>
        <v>0</v>
      </c>
      <c r="M929" s="48">
        <f t="shared" si="459"/>
        <v>4.2266987561397071</v>
      </c>
      <c r="N929" s="51">
        <f t="shared" si="469"/>
        <v>0</v>
      </c>
      <c r="O929" s="54">
        <f t="shared" ref="O929:O992" si="488">AB929*$C$22</f>
        <v>18.880500609176615</v>
      </c>
      <c r="P929" s="34">
        <f t="shared" si="476"/>
        <v>1.7671458676442586</v>
      </c>
      <c r="Q929" s="30">
        <f t="shared" si="477"/>
        <v>0</v>
      </c>
      <c r="R929" s="58">
        <f t="shared" si="478"/>
        <v>0</v>
      </c>
      <c r="S929" s="58">
        <f t="shared" si="479"/>
        <v>0</v>
      </c>
      <c r="T929" s="58">
        <f t="shared" si="460"/>
        <v>100</v>
      </c>
      <c r="U929" s="88" t="str">
        <f>IF(R929=0,"-",FORECAST($C$8,Инклинометрия!$B$2:$B$152,Инклинометрия!$A$2:$A$152))</f>
        <v>-</v>
      </c>
      <c r="V929" s="88" t="str">
        <f>IF(R929=0,"-",FORECAST($C$8-R929,Инклинометрия!$B$2:$B$152,Инклинометрия!$A$2:$A$152))</f>
        <v>-</v>
      </c>
      <c r="W929" s="88" t="str">
        <f>IF(R929&gt;0,FORECAST($C$8,Инклинометрия!$B$2:$B$152,Инклинометрия!$A$2:$A$152),IF(AB929=$C$8,"-",FORECAST($C$8-AB929,Инклинометрия!$B$2:$B$152,Инклинометрия!$A$2:$A$152)))</f>
        <v>-</v>
      </c>
      <c r="X929" s="88" t="str">
        <f>IF(S929=0,"-",FORECAST($C$8-(S929+AB929),Инклинометрия!$B$2:$B$152,Инклинометрия!$A$2:$A$152))</f>
        <v>-</v>
      </c>
      <c r="Y929" s="88">
        <f>FORECAST($C$8+T929,Инклинометрия!$B$2:$B$152,Инклинометрия!$A$2:$A$152)</f>
        <v>1425</v>
      </c>
      <c r="Z929" s="88">
        <f>IF(R929=0,FORECAST($C$6-T929,Инклинометрия!$B$2:$B$152,Инклинометрия!$A$2:$A$152),FORECAST($C$8,Инклинометрия!$B$2:$B$152,Инклинометрия!$A$2:$A$152))</f>
        <v>1330</v>
      </c>
      <c r="AA929" s="61">
        <f t="shared" si="461"/>
        <v>1400</v>
      </c>
      <c r="AB929" s="62">
        <f t="shared" si="480"/>
        <v>1400</v>
      </c>
      <c r="AC929" s="62">
        <f t="shared" si="462"/>
        <v>0</v>
      </c>
      <c r="AD929" s="65">
        <f>IF(R929=0,FORECAST($C$8,Инклинометрия!$B$2:$B$152,Инклинометрия!$A$2:$A$152),V929)</f>
        <v>1330</v>
      </c>
      <c r="AE929" s="65">
        <f>FORECAST($C$8-(R929+AA929),Инклинометрия!$B$2:$B$152,Инклинометрия!$A$2:$A$152)</f>
        <v>0</v>
      </c>
      <c r="AF929" s="65">
        <f>IF(AB929=0,"-",FORECAST($C$8,Инклинометрия!$B$2:$B$152,Инклинометрия!$A$2:$A$152))</f>
        <v>1330</v>
      </c>
      <c r="AG929" s="65">
        <f>IF(AB929=0,"-",FORECAST($C$8-AB929,Инклинометрия!$B$2:$B$152,Инклинометрия!$A$2:$A$152))</f>
        <v>0</v>
      </c>
      <c r="AH929" s="65" t="str">
        <f>IF(AC929=0,"-",FORECAST($C$8+AC929,Инклинометрия!$B$2:$B$152,Инклинометрия!$A$2:$A$152))</f>
        <v>-</v>
      </c>
      <c r="AI929" s="89" t="str">
        <f>IF(AC929=0,"-",FORECAST($C$8,Инклинометрия!$B$2:$B$152,Инклинометрия!$A$2:$A$152))</f>
        <v>-</v>
      </c>
      <c r="AJ929" s="28"/>
      <c r="AK929" s="67">
        <f t="shared" si="481"/>
        <v>0</v>
      </c>
      <c r="AL929" s="28">
        <f t="shared" si="482"/>
        <v>0</v>
      </c>
      <c r="AM929" s="28">
        <f t="shared" si="483"/>
        <v>0.1</v>
      </c>
      <c r="AN929" s="26">
        <f t="shared" si="484"/>
        <v>0.1</v>
      </c>
      <c r="AO929" s="87">
        <f t="shared" si="485"/>
        <v>145626.51678434567</v>
      </c>
      <c r="AP929" s="87">
        <f t="shared" si="463"/>
        <v>44301.516784345658</v>
      </c>
      <c r="AQ929" s="66">
        <f t="shared" si="464"/>
        <v>14695380</v>
      </c>
      <c r="AR929" s="66">
        <f t="shared" si="465"/>
        <v>14695380</v>
      </c>
      <c r="AS929" s="66">
        <f t="shared" si="466"/>
        <v>784800</v>
      </c>
      <c r="AT929" s="45">
        <f t="shared" si="470"/>
        <v>15625806.516784346</v>
      </c>
      <c r="AU929" s="75"/>
    </row>
    <row r="930" spans="2:47" x14ac:dyDescent="0.3">
      <c r="B930" s="41">
        <f t="shared" si="471"/>
        <v>4500</v>
      </c>
      <c r="C930" s="8">
        <f t="shared" si="486"/>
        <v>45</v>
      </c>
      <c r="D930" s="73">
        <f t="shared" si="467"/>
        <v>60.1875</v>
      </c>
      <c r="E930" s="29">
        <f t="shared" ref="E930:E993" si="489">C930/PI()/($C$12/2)^2</f>
        <v>14905.249613184787</v>
      </c>
      <c r="F930" s="29">
        <f t="shared" si="472"/>
        <v>16.561388459093266</v>
      </c>
      <c r="G930" s="29">
        <f t="shared" si="487"/>
        <v>22.15085706403724</v>
      </c>
      <c r="H930" s="17">
        <f t="shared" si="473"/>
        <v>19935.771357634465</v>
      </c>
      <c r="I930" s="29">
        <f t="shared" si="474"/>
        <v>2.2250485660981263</v>
      </c>
      <c r="J930" s="29">
        <f t="shared" si="468"/>
        <v>20.847057720369335</v>
      </c>
      <c r="K930" s="39">
        <f t="shared" si="475"/>
        <v>1400</v>
      </c>
      <c r="L930" s="49">
        <f t="shared" si="458"/>
        <v>0</v>
      </c>
      <c r="M930" s="48">
        <f t="shared" si="459"/>
        <v>4.2266987561397071</v>
      </c>
      <c r="N930" s="51">
        <f t="shared" si="469"/>
        <v>0</v>
      </c>
      <c r="O930" s="54">
        <f t="shared" si="488"/>
        <v>18.880500609176615</v>
      </c>
      <c r="P930" s="34">
        <f t="shared" si="476"/>
        <v>1.7671458676442586</v>
      </c>
      <c r="Q930" s="30">
        <f t="shared" si="477"/>
        <v>0</v>
      </c>
      <c r="R930" s="58">
        <f t="shared" si="478"/>
        <v>0</v>
      </c>
      <c r="S930" s="58">
        <f t="shared" si="479"/>
        <v>0</v>
      </c>
      <c r="T930" s="58">
        <f t="shared" si="460"/>
        <v>100</v>
      </c>
      <c r="U930" s="88" t="str">
        <f>IF(R930=0,"-",FORECAST($C$8,Инклинометрия!$B$2:$B$152,Инклинометрия!$A$2:$A$152))</f>
        <v>-</v>
      </c>
      <c r="V930" s="88" t="str">
        <f>IF(R930=0,"-",FORECAST($C$8-R930,Инклинометрия!$B$2:$B$152,Инклинометрия!$A$2:$A$152))</f>
        <v>-</v>
      </c>
      <c r="W930" s="88" t="str">
        <f>IF(R930&gt;0,FORECAST($C$8,Инклинометрия!$B$2:$B$152,Инклинометрия!$A$2:$A$152),IF(AB930=$C$8,"-",FORECAST($C$8-AB930,Инклинометрия!$B$2:$B$152,Инклинометрия!$A$2:$A$152)))</f>
        <v>-</v>
      </c>
      <c r="X930" s="88" t="str">
        <f>IF(S930=0,"-",FORECAST($C$8-(S930+AB930),Инклинометрия!$B$2:$B$152,Инклинометрия!$A$2:$A$152))</f>
        <v>-</v>
      </c>
      <c r="Y930" s="88">
        <f>FORECAST($C$8+T930,Инклинометрия!$B$2:$B$152,Инклинометрия!$A$2:$A$152)</f>
        <v>1425</v>
      </c>
      <c r="Z930" s="88">
        <f>IF(R930=0,FORECAST($C$6-T930,Инклинометрия!$B$2:$B$152,Инклинометрия!$A$2:$A$152),FORECAST($C$8,Инклинометрия!$B$2:$B$152,Инклинометрия!$A$2:$A$152))</f>
        <v>1330</v>
      </c>
      <c r="AA930" s="61">
        <f t="shared" si="461"/>
        <v>1400</v>
      </c>
      <c r="AB930" s="62">
        <f t="shared" si="480"/>
        <v>1400</v>
      </c>
      <c r="AC930" s="62">
        <f t="shared" si="462"/>
        <v>0</v>
      </c>
      <c r="AD930" s="65">
        <f>IF(R930=0,FORECAST($C$8,Инклинометрия!$B$2:$B$152,Инклинометрия!$A$2:$A$152),V930)</f>
        <v>1330</v>
      </c>
      <c r="AE930" s="65">
        <f>FORECAST($C$8-(R930+AA930),Инклинометрия!$B$2:$B$152,Инклинометрия!$A$2:$A$152)</f>
        <v>0</v>
      </c>
      <c r="AF930" s="65">
        <f>IF(AB930=0,"-",FORECAST($C$8,Инклинометрия!$B$2:$B$152,Инклинометрия!$A$2:$A$152))</f>
        <v>1330</v>
      </c>
      <c r="AG930" s="65">
        <f>IF(AB930=0,"-",FORECAST($C$8-AB930,Инклинометрия!$B$2:$B$152,Инклинометрия!$A$2:$A$152))</f>
        <v>0</v>
      </c>
      <c r="AH930" s="65" t="str">
        <f>IF(AC930=0,"-",FORECAST($C$8+AC930,Инклинометрия!$B$2:$B$152,Инклинометрия!$A$2:$A$152))</f>
        <v>-</v>
      </c>
      <c r="AI930" s="89" t="str">
        <f>IF(AC930=0,"-",FORECAST($C$8,Инклинометрия!$B$2:$B$152,Инклинометрия!$A$2:$A$152))</f>
        <v>-</v>
      </c>
      <c r="AJ930" s="28"/>
      <c r="AK930" s="67">
        <f t="shared" si="481"/>
        <v>0</v>
      </c>
      <c r="AL930" s="28">
        <f t="shared" si="482"/>
        <v>0</v>
      </c>
      <c r="AM930" s="28">
        <f t="shared" si="483"/>
        <v>0.1</v>
      </c>
      <c r="AN930" s="26">
        <f t="shared" si="484"/>
        <v>0.1</v>
      </c>
      <c r="AO930" s="87">
        <f t="shared" si="485"/>
        <v>145626.51678434567</v>
      </c>
      <c r="AP930" s="87">
        <f t="shared" si="463"/>
        <v>44301.516784345658</v>
      </c>
      <c r="AQ930" s="66">
        <f t="shared" si="464"/>
        <v>14695380</v>
      </c>
      <c r="AR930" s="66">
        <f t="shared" si="465"/>
        <v>14695380</v>
      </c>
      <c r="AS930" s="66">
        <f t="shared" si="466"/>
        <v>784800</v>
      </c>
      <c r="AT930" s="45">
        <f t="shared" si="470"/>
        <v>15625806.516784346</v>
      </c>
      <c r="AU930" s="75"/>
    </row>
    <row r="931" spans="2:47" x14ac:dyDescent="0.3">
      <c r="B931" s="41">
        <f t="shared" si="471"/>
        <v>4505</v>
      </c>
      <c r="C931" s="8">
        <f t="shared" si="486"/>
        <v>45.050000000000004</v>
      </c>
      <c r="D931" s="73">
        <f t="shared" si="467"/>
        <v>60.25437500000001</v>
      </c>
      <c r="E931" s="29">
        <f t="shared" si="489"/>
        <v>14921.811001643884</v>
      </c>
      <c r="F931" s="29">
        <f t="shared" si="472"/>
        <v>16.561388459095621</v>
      </c>
      <c r="G931" s="29">
        <f t="shared" si="487"/>
        <v>22.150857064040391</v>
      </c>
      <c r="H931" s="17">
        <f t="shared" si="473"/>
        <v>19957.922214698505</v>
      </c>
      <c r="I931" s="29">
        <f t="shared" si="474"/>
        <v>2.2250485660981263</v>
      </c>
      <c r="J931" s="29">
        <f t="shared" si="468"/>
        <v>20.847057720370817</v>
      </c>
      <c r="K931" s="39">
        <f t="shared" si="475"/>
        <v>1400</v>
      </c>
      <c r="L931" s="49">
        <f t="shared" si="458"/>
        <v>0</v>
      </c>
      <c r="M931" s="48">
        <f t="shared" si="459"/>
        <v>4.2266987561397071</v>
      </c>
      <c r="N931" s="51">
        <f t="shared" si="469"/>
        <v>0</v>
      </c>
      <c r="O931" s="54">
        <f t="shared" si="488"/>
        <v>18.880500609176615</v>
      </c>
      <c r="P931" s="34">
        <f t="shared" si="476"/>
        <v>1.7671458676442586</v>
      </c>
      <c r="Q931" s="30">
        <f t="shared" si="477"/>
        <v>0</v>
      </c>
      <c r="R931" s="58">
        <f t="shared" si="478"/>
        <v>0</v>
      </c>
      <c r="S931" s="58">
        <f t="shared" si="479"/>
        <v>0</v>
      </c>
      <c r="T931" s="58">
        <f t="shared" si="460"/>
        <v>100</v>
      </c>
      <c r="U931" s="88" t="str">
        <f>IF(R931=0,"-",FORECAST($C$8,Инклинометрия!$B$2:$B$152,Инклинометрия!$A$2:$A$152))</f>
        <v>-</v>
      </c>
      <c r="V931" s="88" t="str">
        <f>IF(R931=0,"-",FORECAST($C$8-R931,Инклинометрия!$B$2:$B$152,Инклинометрия!$A$2:$A$152))</f>
        <v>-</v>
      </c>
      <c r="W931" s="88" t="str">
        <f>IF(R931&gt;0,FORECAST($C$8,Инклинометрия!$B$2:$B$152,Инклинометрия!$A$2:$A$152),IF(AB931=$C$8,"-",FORECAST($C$8-AB931,Инклинометрия!$B$2:$B$152,Инклинометрия!$A$2:$A$152)))</f>
        <v>-</v>
      </c>
      <c r="X931" s="88" t="str">
        <f>IF(S931=0,"-",FORECAST($C$8-(S931+AB931),Инклинометрия!$B$2:$B$152,Инклинометрия!$A$2:$A$152))</f>
        <v>-</v>
      </c>
      <c r="Y931" s="88">
        <f>FORECAST($C$8+T931,Инклинометрия!$B$2:$B$152,Инклинометрия!$A$2:$A$152)</f>
        <v>1425</v>
      </c>
      <c r="Z931" s="88">
        <f>IF(R931=0,FORECAST($C$6-T931,Инклинометрия!$B$2:$B$152,Инклинометрия!$A$2:$A$152),FORECAST($C$8,Инклинометрия!$B$2:$B$152,Инклинометрия!$A$2:$A$152))</f>
        <v>1330</v>
      </c>
      <c r="AA931" s="61">
        <f t="shared" si="461"/>
        <v>1400</v>
      </c>
      <c r="AB931" s="62">
        <f t="shared" si="480"/>
        <v>1400</v>
      </c>
      <c r="AC931" s="62">
        <f t="shared" si="462"/>
        <v>0</v>
      </c>
      <c r="AD931" s="65">
        <f>IF(R931=0,FORECAST($C$8,Инклинометрия!$B$2:$B$152,Инклинометрия!$A$2:$A$152),V931)</f>
        <v>1330</v>
      </c>
      <c r="AE931" s="65">
        <f>FORECAST($C$8-(R931+AA931),Инклинометрия!$B$2:$B$152,Инклинометрия!$A$2:$A$152)</f>
        <v>0</v>
      </c>
      <c r="AF931" s="65">
        <f>IF(AB931=0,"-",FORECAST($C$8,Инклинометрия!$B$2:$B$152,Инклинометрия!$A$2:$A$152))</f>
        <v>1330</v>
      </c>
      <c r="AG931" s="65">
        <f>IF(AB931=0,"-",FORECAST($C$8-AB931,Инклинометрия!$B$2:$B$152,Инклинометрия!$A$2:$A$152))</f>
        <v>0</v>
      </c>
      <c r="AH931" s="65" t="str">
        <f>IF(AC931=0,"-",FORECAST($C$8+AC931,Инклинометрия!$B$2:$B$152,Инклинометрия!$A$2:$A$152))</f>
        <v>-</v>
      </c>
      <c r="AI931" s="89" t="str">
        <f>IF(AC931=0,"-",FORECAST($C$8,Инклинометрия!$B$2:$B$152,Инклинометрия!$A$2:$A$152))</f>
        <v>-</v>
      </c>
      <c r="AJ931" s="28"/>
      <c r="AK931" s="67">
        <f t="shared" si="481"/>
        <v>0</v>
      </c>
      <c r="AL931" s="28">
        <f t="shared" si="482"/>
        <v>0</v>
      </c>
      <c r="AM931" s="28">
        <f t="shared" si="483"/>
        <v>0.1</v>
      </c>
      <c r="AN931" s="26">
        <f t="shared" si="484"/>
        <v>0.1</v>
      </c>
      <c r="AO931" s="87">
        <f t="shared" si="485"/>
        <v>145626.51678434567</v>
      </c>
      <c r="AP931" s="87">
        <f t="shared" si="463"/>
        <v>44301.516784345658</v>
      </c>
      <c r="AQ931" s="66">
        <f t="shared" si="464"/>
        <v>14695380</v>
      </c>
      <c r="AR931" s="66">
        <f t="shared" si="465"/>
        <v>14695380</v>
      </c>
      <c r="AS931" s="66">
        <f t="shared" si="466"/>
        <v>784800</v>
      </c>
      <c r="AT931" s="45">
        <f t="shared" si="470"/>
        <v>15625806.516784346</v>
      </c>
      <c r="AU931" s="75"/>
    </row>
    <row r="932" spans="2:47" x14ac:dyDescent="0.3">
      <c r="B932" s="41">
        <f t="shared" si="471"/>
        <v>4510</v>
      </c>
      <c r="C932" s="8">
        <f t="shared" si="486"/>
        <v>45.1</v>
      </c>
      <c r="D932" s="73">
        <f t="shared" si="467"/>
        <v>60.321249999999999</v>
      </c>
      <c r="E932" s="29">
        <f t="shared" si="489"/>
        <v>14938.372390102977</v>
      </c>
      <c r="F932" s="29">
        <f t="shared" si="472"/>
        <v>16.561388459093266</v>
      </c>
      <c r="G932" s="29">
        <f t="shared" si="487"/>
        <v>22.15085706403724</v>
      </c>
      <c r="H932" s="17">
        <f t="shared" si="473"/>
        <v>19980.073071762541</v>
      </c>
      <c r="I932" s="29">
        <f t="shared" si="474"/>
        <v>2.2250485660981263</v>
      </c>
      <c r="J932" s="29">
        <f t="shared" si="468"/>
        <v>20.847057720369335</v>
      </c>
      <c r="K932" s="39">
        <f t="shared" si="475"/>
        <v>1400</v>
      </c>
      <c r="L932" s="49">
        <f t="shared" si="458"/>
        <v>0</v>
      </c>
      <c r="M932" s="48">
        <f t="shared" si="459"/>
        <v>4.2266987561397071</v>
      </c>
      <c r="N932" s="51">
        <f t="shared" si="469"/>
        <v>0</v>
      </c>
      <c r="O932" s="54">
        <f t="shared" si="488"/>
        <v>18.880500609176615</v>
      </c>
      <c r="P932" s="34">
        <f t="shared" si="476"/>
        <v>1.7671458676442586</v>
      </c>
      <c r="Q932" s="30">
        <f t="shared" si="477"/>
        <v>0</v>
      </c>
      <c r="R932" s="58">
        <f t="shared" si="478"/>
        <v>0</v>
      </c>
      <c r="S932" s="58">
        <f t="shared" si="479"/>
        <v>0</v>
      </c>
      <c r="T932" s="58">
        <f t="shared" si="460"/>
        <v>100</v>
      </c>
      <c r="U932" s="88" t="str">
        <f>IF(R932=0,"-",FORECAST($C$8,Инклинометрия!$B$2:$B$152,Инклинометрия!$A$2:$A$152))</f>
        <v>-</v>
      </c>
      <c r="V932" s="88" t="str">
        <f>IF(R932=0,"-",FORECAST($C$8-R932,Инклинометрия!$B$2:$B$152,Инклинометрия!$A$2:$A$152))</f>
        <v>-</v>
      </c>
      <c r="W932" s="88" t="str">
        <f>IF(R932&gt;0,FORECAST($C$8,Инклинометрия!$B$2:$B$152,Инклинометрия!$A$2:$A$152),IF(AB932=$C$8,"-",FORECAST($C$8-AB932,Инклинометрия!$B$2:$B$152,Инклинометрия!$A$2:$A$152)))</f>
        <v>-</v>
      </c>
      <c r="X932" s="88" t="str">
        <f>IF(S932=0,"-",FORECAST($C$8-(S932+AB932),Инклинометрия!$B$2:$B$152,Инклинометрия!$A$2:$A$152))</f>
        <v>-</v>
      </c>
      <c r="Y932" s="88">
        <f>FORECAST($C$8+T932,Инклинометрия!$B$2:$B$152,Инклинометрия!$A$2:$A$152)</f>
        <v>1425</v>
      </c>
      <c r="Z932" s="88">
        <f>IF(R932=0,FORECAST($C$6-T932,Инклинометрия!$B$2:$B$152,Инклинометрия!$A$2:$A$152),FORECAST($C$8,Инклинометрия!$B$2:$B$152,Инклинометрия!$A$2:$A$152))</f>
        <v>1330</v>
      </c>
      <c r="AA932" s="61">
        <f t="shared" si="461"/>
        <v>1400</v>
      </c>
      <c r="AB932" s="62">
        <f t="shared" si="480"/>
        <v>1400</v>
      </c>
      <c r="AC932" s="62">
        <f t="shared" si="462"/>
        <v>0</v>
      </c>
      <c r="AD932" s="65">
        <f>IF(R932=0,FORECAST($C$8,Инклинометрия!$B$2:$B$152,Инклинометрия!$A$2:$A$152),V932)</f>
        <v>1330</v>
      </c>
      <c r="AE932" s="65">
        <f>FORECAST($C$8-(R932+AA932),Инклинометрия!$B$2:$B$152,Инклинометрия!$A$2:$A$152)</f>
        <v>0</v>
      </c>
      <c r="AF932" s="65">
        <f>IF(AB932=0,"-",FORECAST($C$8,Инклинометрия!$B$2:$B$152,Инклинометрия!$A$2:$A$152))</f>
        <v>1330</v>
      </c>
      <c r="AG932" s="65">
        <f>IF(AB932=0,"-",FORECAST($C$8-AB932,Инклинометрия!$B$2:$B$152,Инклинометрия!$A$2:$A$152))</f>
        <v>0</v>
      </c>
      <c r="AH932" s="65" t="str">
        <f>IF(AC932=0,"-",FORECAST($C$8+AC932,Инклинометрия!$B$2:$B$152,Инклинометрия!$A$2:$A$152))</f>
        <v>-</v>
      </c>
      <c r="AI932" s="89" t="str">
        <f>IF(AC932=0,"-",FORECAST($C$8,Инклинометрия!$B$2:$B$152,Инклинометрия!$A$2:$A$152))</f>
        <v>-</v>
      </c>
      <c r="AJ932" s="28"/>
      <c r="AK932" s="67">
        <f t="shared" si="481"/>
        <v>0</v>
      </c>
      <c r="AL932" s="28">
        <f t="shared" si="482"/>
        <v>0</v>
      </c>
      <c r="AM932" s="28">
        <f t="shared" si="483"/>
        <v>0.1</v>
      </c>
      <c r="AN932" s="26">
        <f t="shared" si="484"/>
        <v>0.1</v>
      </c>
      <c r="AO932" s="87">
        <f t="shared" si="485"/>
        <v>145626.51678434567</v>
      </c>
      <c r="AP932" s="87">
        <f t="shared" si="463"/>
        <v>44301.516784345658</v>
      </c>
      <c r="AQ932" s="66">
        <f t="shared" si="464"/>
        <v>14695380</v>
      </c>
      <c r="AR932" s="66">
        <f t="shared" si="465"/>
        <v>14695380</v>
      </c>
      <c r="AS932" s="66">
        <f t="shared" si="466"/>
        <v>784800</v>
      </c>
      <c r="AT932" s="45">
        <f t="shared" si="470"/>
        <v>15625806.516784346</v>
      </c>
      <c r="AU932" s="75"/>
    </row>
    <row r="933" spans="2:47" x14ac:dyDescent="0.3">
      <c r="B933" s="41">
        <f t="shared" si="471"/>
        <v>4515</v>
      </c>
      <c r="C933" s="8">
        <f t="shared" si="486"/>
        <v>45.15</v>
      </c>
      <c r="D933" s="73">
        <f t="shared" si="467"/>
        <v>60.388125000000002</v>
      </c>
      <c r="E933" s="29">
        <f t="shared" si="489"/>
        <v>14954.93377856207</v>
      </c>
      <c r="F933" s="29">
        <f t="shared" si="472"/>
        <v>16.561388459093266</v>
      </c>
      <c r="G933" s="29">
        <f t="shared" si="487"/>
        <v>22.15085706403724</v>
      </c>
      <c r="H933" s="17">
        <f t="shared" si="473"/>
        <v>20002.223928826577</v>
      </c>
      <c r="I933" s="29">
        <f t="shared" si="474"/>
        <v>2.2250485660981263</v>
      </c>
      <c r="J933" s="29">
        <f t="shared" si="468"/>
        <v>20.847057720369335</v>
      </c>
      <c r="K933" s="39">
        <f t="shared" si="475"/>
        <v>1400</v>
      </c>
      <c r="L933" s="49">
        <f t="shared" si="458"/>
        <v>0</v>
      </c>
      <c r="M933" s="48">
        <f t="shared" si="459"/>
        <v>4.2266987561397071</v>
      </c>
      <c r="N933" s="51">
        <f t="shared" si="469"/>
        <v>0</v>
      </c>
      <c r="O933" s="54">
        <f t="shared" si="488"/>
        <v>18.880500609176615</v>
      </c>
      <c r="P933" s="34">
        <f t="shared" si="476"/>
        <v>1.7671458676442586</v>
      </c>
      <c r="Q933" s="30">
        <f t="shared" si="477"/>
        <v>0</v>
      </c>
      <c r="R933" s="58">
        <f t="shared" si="478"/>
        <v>0</v>
      </c>
      <c r="S933" s="58">
        <f t="shared" si="479"/>
        <v>0</v>
      </c>
      <c r="T933" s="58">
        <f t="shared" si="460"/>
        <v>100</v>
      </c>
      <c r="U933" s="88" t="str">
        <f>IF(R933=0,"-",FORECAST($C$8,Инклинометрия!$B$2:$B$152,Инклинометрия!$A$2:$A$152))</f>
        <v>-</v>
      </c>
      <c r="V933" s="88" t="str">
        <f>IF(R933=0,"-",FORECAST($C$8-R933,Инклинометрия!$B$2:$B$152,Инклинометрия!$A$2:$A$152))</f>
        <v>-</v>
      </c>
      <c r="W933" s="88" t="str">
        <f>IF(R933&gt;0,FORECAST($C$8,Инклинометрия!$B$2:$B$152,Инклинометрия!$A$2:$A$152),IF(AB933=$C$8,"-",FORECAST($C$8-AB933,Инклинометрия!$B$2:$B$152,Инклинометрия!$A$2:$A$152)))</f>
        <v>-</v>
      </c>
      <c r="X933" s="88" t="str">
        <f>IF(S933=0,"-",FORECAST($C$8-(S933+AB933),Инклинометрия!$B$2:$B$152,Инклинометрия!$A$2:$A$152))</f>
        <v>-</v>
      </c>
      <c r="Y933" s="88">
        <f>FORECAST($C$8+T933,Инклинометрия!$B$2:$B$152,Инклинометрия!$A$2:$A$152)</f>
        <v>1425</v>
      </c>
      <c r="Z933" s="88">
        <f>IF(R933=0,FORECAST($C$6-T933,Инклинометрия!$B$2:$B$152,Инклинометрия!$A$2:$A$152),FORECAST($C$8,Инклинометрия!$B$2:$B$152,Инклинометрия!$A$2:$A$152))</f>
        <v>1330</v>
      </c>
      <c r="AA933" s="61">
        <f t="shared" si="461"/>
        <v>1400</v>
      </c>
      <c r="AB933" s="62">
        <f t="shared" si="480"/>
        <v>1400</v>
      </c>
      <c r="AC933" s="62">
        <f t="shared" si="462"/>
        <v>0</v>
      </c>
      <c r="AD933" s="65">
        <f>IF(R933=0,FORECAST($C$8,Инклинометрия!$B$2:$B$152,Инклинометрия!$A$2:$A$152),V933)</f>
        <v>1330</v>
      </c>
      <c r="AE933" s="65">
        <f>FORECAST($C$8-(R933+AA933),Инклинометрия!$B$2:$B$152,Инклинометрия!$A$2:$A$152)</f>
        <v>0</v>
      </c>
      <c r="AF933" s="65">
        <f>IF(AB933=0,"-",FORECAST($C$8,Инклинометрия!$B$2:$B$152,Инклинометрия!$A$2:$A$152))</f>
        <v>1330</v>
      </c>
      <c r="AG933" s="65">
        <f>IF(AB933=0,"-",FORECAST($C$8-AB933,Инклинометрия!$B$2:$B$152,Инклинометрия!$A$2:$A$152))</f>
        <v>0</v>
      </c>
      <c r="AH933" s="65" t="str">
        <f>IF(AC933=0,"-",FORECAST($C$8+AC933,Инклинометрия!$B$2:$B$152,Инклинометрия!$A$2:$A$152))</f>
        <v>-</v>
      </c>
      <c r="AI933" s="89" t="str">
        <f>IF(AC933=0,"-",FORECAST($C$8,Инклинометрия!$B$2:$B$152,Инклинометрия!$A$2:$A$152))</f>
        <v>-</v>
      </c>
      <c r="AJ933" s="28"/>
      <c r="AK933" s="67">
        <f t="shared" si="481"/>
        <v>0</v>
      </c>
      <c r="AL933" s="28">
        <f t="shared" si="482"/>
        <v>0</v>
      </c>
      <c r="AM933" s="28">
        <f t="shared" si="483"/>
        <v>0.1</v>
      </c>
      <c r="AN933" s="26">
        <f t="shared" si="484"/>
        <v>0.1</v>
      </c>
      <c r="AO933" s="87">
        <f t="shared" si="485"/>
        <v>145626.51678434567</v>
      </c>
      <c r="AP933" s="87">
        <f t="shared" si="463"/>
        <v>44301.516784345658</v>
      </c>
      <c r="AQ933" s="66">
        <f t="shared" si="464"/>
        <v>14695380</v>
      </c>
      <c r="AR933" s="66">
        <f t="shared" si="465"/>
        <v>14695380</v>
      </c>
      <c r="AS933" s="66">
        <f t="shared" si="466"/>
        <v>784800</v>
      </c>
      <c r="AT933" s="45">
        <f t="shared" si="470"/>
        <v>15625806.516784346</v>
      </c>
      <c r="AU933" s="75"/>
    </row>
    <row r="934" spans="2:47" x14ac:dyDescent="0.3">
      <c r="B934" s="41">
        <f t="shared" si="471"/>
        <v>4520</v>
      </c>
      <c r="C934" s="8">
        <f t="shared" si="486"/>
        <v>45.2</v>
      </c>
      <c r="D934" s="73">
        <f t="shared" si="467"/>
        <v>60.454999999999998</v>
      </c>
      <c r="E934" s="29">
        <f t="shared" si="489"/>
        <v>14971.495167021167</v>
      </c>
      <c r="F934" s="29">
        <f t="shared" si="472"/>
        <v>16.561388459095621</v>
      </c>
      <c r="G934" s="29">
        <f t="shared" si="487"/>
        <v>22.150857064040391</v>
      </c>
      <c r="H934" s="17">
        <f t="shared" si="473"/>
        <v>20024.374785890617</v>
      </c>
      <c r="I934" s="29">
        <f t="shared" si="474"/>
        <v>2.2250485660981263</v>
      </c>
      <c r="J934" s="29">
        <f t="shared" si="468"/>
        <v>20.847057720370817</v>
      </c>
      <c r="K934" s="39">
        <f t="shared" si="475"/>
        <v>1400</v>
      </c>
      <c r="L934" s="49">
        <f t="shared" si="458"/>
        <v>0</v>
      </c>
      <c r="M934" s="48">
        <f t="shared" si="459"/>
        <v>4.2266987561397071</v>
      </c>
      <c r="N934" s="51">
        <f t="shared" si="469"/>
        <v>0</v>
      </c>
      <c r="O934" s="54">
        <f t="shared" si="488"/>
        <v>18.880500609176615</v>
      </c>
      <c r="P934" s="34">
        <f t="shared" si="476"/>
        <v>1.7671458676442586</v>
      </c>
      <c r="Q934" s="30">
        <f t="shared" si="477"/>
        <v>0</v>
      </c>
      <c r="R934" s="58">
        <f t="shared" si="478"/>
        <v>0</v>
      </c>
      <c r="S934" s="58">
        <f t="shared" si="479"/>
        <v>0</v>
      </c>
      <c r="T934" s="58">
        <f t="shared" si="460"/>
        <v>100</v>
      </c>
      <c r="U934" s="88" t="str">
        <f>IF(R934=0,"-",FORECAST($C$8,Инклинометрия!$B$2:$B$152,Инклинометрия!$A$2:$A$152))</f>
        <v>-</v>
      </c>
      <c r="V934" s="88" t="str">
        <f>IF(R934=0,"-",FORECAST($C$8-R934,Инклинометрия!$B$2:$B$152,Инклинометрия!$A$2:$A$152))</f>
        <v>-</v>
      </c>
      <c r="W934" s="88" t="str">
        <f>IF(R934&gt;0,FORECAST($C$8,Инклинометрия!$B$2:$B$152,Инклинометрия!$A$2:$A$152),IF(AB934=$C$8,"-",FORECAST($C$8-AB934,Инклинометрия!$B$2:$B$152,Инклинометрия!$A$2:$A$152)))</f>
        <v>-</v>
      </c>
      <c r="X934" s="88" t="str">
        <f>IF(S934=0,"-",FORECAST($C$8-(S934+AB934),Инклинометрия!$B$2:$B$152,Инклинометрия!$A$2:$A$152))</f>
        <v>-</v>
      </c>
      <c r="Y934" s="88">
        <f>FORECAST($C$8+T934,Инклинометрия!$B$2:$B$152,Инклинометрия!$A$2:$A$152)</f>
        <v>1425</v>
      </c>
      <c r="Z934" s="88">
        <f>IF(R934=0,FORECAST($C$6-T934,Инклинометрия!$B$2:$B$152,Инклинометрия!$A$2:$A$152),FORECAST($C$8,Инклинометрия!$B$2:$B$152,Инклинометрия!$A$2:$A$152))</f>
        <v>1330</v>
      </c>
      <c r="AA934" s="61">
        <f t="shared" si="461"/>
        <v>1400</v>
      </c>
      <c r="AB934" s="62">
        <f t="shared" si="480"/>
        <v>1400</v>
      </c>
      <c r="AC934" s="62">
        <f t="shared" si="462"/>
        <v>0</v>
      </c>
      <c r="AD934" s="65">
        <f>IF(R934=0,FORECAST($C$8,Инклинометрия!$B$2:$B$152,Инклинометрия!$A$2:$A$152),V934)</f>
        <v>1330</v>
      </c>
      <c r="AE934" s="65">
        <f>FORECAST($C$8-(R934+AA934),Инклинометрия!$B$2:$B$152,Инклинометрия!$A$2:$A$152)</f>
        <v>0</v>
      </c>
      <c r="AF934" s="65">
        <f>IF(AB934=0,"-",FORECAST($C$8,Инклинометрия!$B$2:$B$152,Инклинометрия!$A$2:$A$152))</f>
        <v>1330</v>
      </c>
      <c r="AG934" s="65">
        <f>IF(AB934=0,"-",FORECAST($C$8-AB934,Инклинометрия!$B$2:$B$152,Инклинометрия!$A$2:$A$152))</f>
        <v>0</v>
      </c>
      <c r="AH934" s="65" t="str">
        <f>IF(AC934=0,"-",FORECAST($C$8+AC934,Инклинометрия!$B$2:$B$152,Инклинометрия!$A$2:$A$152))</f>
        <v>-</v>
      </c>
      <c r="AI934" s="89" t="str">
        <f>IF(AC934=0,"-",FORECAST($C$8,Инклинометрия!$B$2:$B$152,Инклинометрия!$A$2:$A$152))</f>
        <v>-</v>
      </c>
      <c r="AJ934" s="28"/>
      <c r="AK934" s="67">
        <f t="shared" si="481"/>
        <v>0</v>
      </c>
      <c r="AL934" s="28">
        <f t="shared" si="482"/>
        <v>0</v>
      </c>
      <c r="AM934" s="28">
        <f t="shared" si="483"/>
        <v>0.1</v>
      </c>
      <c r="AN934" s="26">
        <f t="shared" si="484"/>
        <v>0.1</v>
      </c>
      <c r="AO934" s="87">
        <f t="shared" si="485"/>
        <v>145626.51678434567</v>
      </c>
      <c r="AP934" s="87">
        <f t="shared" si="463"/>
        <v>44301.516784345658</v>
      </c>
      <c r="AQ934" s="66">
        <f t="shared" si="464"/>
        <v>14695380</v>
      </c>
      <c r="AR934" s="66">
        <f t="shared" si="465"/>
        <v>14695380</v>
      </c>
      <c r="AS934" s="66">
        <f t="shared" si="466"/>
        <v>784800</v>
      </c>
      <c r="AT934" s="45">
        <f t="shared" si="470"/>
        <v>15625806.516784346</v>
      </c>
      <c r="AU934" s="75"/>
    </row>
    <row r="935" spans="2:47" x14ac:dyDescent="0.3">
      <c r="B935" s="41">
        <f t="shared" si="471"/>
        <v>4525</v>
      </c>
      <c r="C935" s="8">
        <f t="shared" si="486"/>
        <v>45.25</v>
      </c>
      <c r="D935" s="73">
        <f t="shared" si="467"/>
        <v>60.521875000000001</v>
      </c>
      <c r="E935" s="29">
        <f t="shared" si="489"/>
        <v>14988.05655548026</v>
      </c>
      <c r="F935" s="29">
        <f t="shared" si="472"/>
        <v>16.561388459093266</v>
      </c>
      <c r="G935" s="29">
        <f t="shared" si="487"/>
        <v>22.15085706403724</v>
      </c>
      <c r="H935" s="17">
        <f t="shared" si="473"/>
        <v>20046.525642954653</v>
      </c>
      <c r="I935" s="29">
        <f t="shared" si="474"/>
        <v>2.2250485660981263</v>
      </c>
      <c r="J935" s="29">
        <f t="shared" si="468"/>
        <v>20.847057720369335</v>
      </c>
      <c r="K935" s="39">
        <f t="shared" si="475"/>
        <v>1400</v>
      </c>
      <c r="L935" s="49">
        <f t="shared" si="458"/>
        <v>0</v>
      </c>
      <c r="M935" s="48">
        <f t="shared" si="459"/>
        <v>4.2266987561397071</v>
      </c>
      <c r="N935" s="51">
        <f t="shared" si="469"/>
        <v>0</v>
      </c>
      <c r="O935" s="54">
        <f t="shared" si="488"/>
        <v>18.880500609176615</v>
      </c>
      <c r="P935" s="34">
        <f t="shared" si="476"/>
        <v>1.7671458676442586</v>
      </c>
      <c r="Q935" s="30">
        <f t="shared" si="477"/>
        <v>0</v>
      </c>
      <c r="R935" s="58">
        <f t="shared" si="478"/>
        <v>0</v>
      </c>
      <c r="S935" s="58">
        <f t="shared" si="479"/>
        <v>0</v>
      </c>
      <c r="T935" s="58">
        <f t="shared" si="460"/>
        <v>100</v>
      </c>
      <c r="U935" s="88" t="str">
        <f>IF(R935=0,"-",FORECAST($C$8,Инклинометрия!$B$2:$B$152,Инклинометрия!$A$2:$A$152))</f>
        <v>-</v>
      </c>
      <c r="V935" s="88" t="str">
        <f>IF(R935=0,"-",FORECAST($C$8-R935,Инклинометрия!$B$2:$B$152,Инклинометрия!$A$2:$A$152))</f>
        <v>-</v>
      </c>
      <c r="W935" s="88" t="str">
        <f>IF(R935&gt;0,FORECAST($C$8,Инклинометрия!$B$2:$B$152,Инклинометрия!$A$2:$A$152),IF(AB935=$C$8,"-",FORECAST($C$8-AB935,Инклинометрия!$B$2:$B$152,Инклинометрия!$A$2:$A$152)))</f>
        <v>-</v>
      </c>
      <c r="X935" s="88" t="str">
        <f>IF(S935=0,"-",FORECAST($C$8-(S935+AB935),Инклинометрия!$B$2:$B$152,Инклинометрия!$A$2:$A$152))</f>
        <v>-</v>
      </c>
      <c r="Y935" s="88">
        <f>FORECAST($C$8+T935,Инклинометрия!$B$2:$B$152,Инклинометрия!$A$2:$A$152)</f>
        <v>1425</v>
      </c>
      <c r="Z935" s="88">
        <f>IF(R935=0,FORECAST($C$6-T935,Инклинометрия!$B$2:$B$152,Инклинометрия!$A$2:$A$152),FORECAST($C$8,Инклинометрия!$B$2:$B$152,Инклинометрия!$A$2:$A$152))</f>
        <v>1330</v>
      </c>
      <c r="AA935" s="61">
        <f t="shared" si="461"/>
        <v>1400</v>
      </c>
      <c r="AB935" s="62">
        <f t="shared" si="480"/>
        <v>1400</v>
      </c>
      <c r="AC935" s="62">
        <f t="shared" si="462"/>
        <v>0</v>
      </c>
      <c r="AD935" s="65">
        <f>IF(R935=0,FORECAST($C$8,Инклинометрия!$B$2:$B$152,Инклинометрия!$A$2:$A$152),V935)</f>
        <v>1330</v>
      </c>
      <c r="AE935" s="65">
        <f>FORECAST($C$8-(R935+AA935),Инклинометрия!$B$2:$B$152,Инклинометрия!$A$2:$A$152)</f>
        <v>0</v>
      </c>
      <c r="AF935" s="65">
        <f>IF(AB935=0,"-",FORECAST($C$8,Инклинометрия!$B$2:$B$152,Инклинометрия!$A$2:$A$152))</f>
        <v>1330</v>
      </c>
      <c r="AG935" s="65">
        <f>IF(AB935=0,"-",FORECAST($C$8-AB935,Инклинометрия!$B$2:$B$152,Инклинометрия!$A$2:$A$152))</f>
        <v>0</v>
      </c>
      <c r="AH935" s="65" t="str">
        <f>IF(AC935=0,"-",FORECAST($C$8+AC935,Инклинометрия!$B$2:$B$152,Инклинометрия!$A$2:$A$152))</f>
        <v>-</v>
      </c>
      <c r="AI935" s="89" t="str">
        <f>IF(AC935=0,"-",FORECAST($C$8,Инклинометрия!$B$2:$B$152,Инклинометрия!$A$2:$A$152))</f>
        <v>-</v>
      </c>
      <c r="AJ935" s="28"/>
      <c r="AK935" s="67">
        <f t="shared" si="481"/>
        <v>0</v>
      </c>
      <c r="AL935" s="28">
        <f t="shared" si="482"/>
        <v>0</v>
      </c>
      <c r="AM935" s="28">
        <f t="shared" si="483"/>
        <v>0.1</v>
      </c>
      <c r="AN935" s="26">
        <f t="shared" si="484"/>
        <v>0.1</v>
      </c>
      <c r="AO935" s="87">
        <f t="shared" si="485"/>
        <v>145626.51678434567</v>
      </c>
      <c r="AP935" s="87">
        <f t="shared" si="463"/>
        <v>44301.516784345658</v>
      </c>
      <c r="AQ935" s="66">
        <f t="shared" si="464"/>
        <v>14695380</v>
      </c>
      <c r="AR935" s="66">
        <f t="shared" si="465"/>
        <v>14695380</v>
      </c>
      <c r="AS935" s="66">
        <f t="shared" si="466"/>
        <v>784800</v>
      </c>
      <c r="AT935" s="45">
        <f t="shared" si="470"/>
        <v>15625806.516784346</v>
      </c>
      <c r="AU935" s="75"/>
    </row>
    <row r="936" spans="2:47" x14ac:dyDescent="0.3">
      <c r="B936" s="41">
        <f t="shared" si="471"/>
        <v>4530</v>
      </c>
      <c r="C936" s="8">
        <f t="shared" si="486"/>
        <v>45.300000000000004</v>
      </c>
      <c r="D936" s="73">
        <f t="shared" si="467"/>
        <v>60.588750000000012</v>
      </c>
      <c r="E936" s="29">
        <f t="shared" si="489"/>
        <v>15004.617943939355</v>
      </c>
      <c r="F936" s="29">
        <f t="shared" si="472"/>
        <v>16.561388459095621</v>
      </c>
      <c r="G936" s="29">
        <f t="shared" si="487"/>
        <v>22.150857064040391</v>
      </c>
      <c r="H936" s="17">
        <f t="shared" si="473"/>
        <v>20068.676500018693</v>
      </c>
      <c r="I936" s="29">
        <f t="shared" si="474"/>
        <v>2.2250485660981263</v>
      </c>
      <c r="J936" s="29">
        <f t="shared" si="468"/>
        <v>20.847057720370817</v>
      </c>
      <c r="K936" s="39">
        <f t="shared" si="475"/>
        <v>1400</v>
      </c>
      <c r="L936" s="49">
        <f t="shared" si="458"/>
        <v>0</v>
      </c>
      <c r="M936" s="48">
        <f t="shared" si="459"/>
        <v>4.2266987561397071</v>
      </c>
      <c r="N936" s="51">
        <f t="shared" si="469"/>
        <v>0</v>
      </c>
      <c r="O936" s="54">
        <f t="shared" si="488"/>
        <v>18.880500609176615</v>
      </c>
      <c r="P936" s="34">
        <f t="shared" si="476"/>
        <v>1.7671458676442586</v>
      </c>
      <c r="Q936" s="30">
        <f t="shared" si="477"/>
        <v>0</v>
      </c>
      <c r="R936" s="58">
        <f t="shared" si="478"/>
        <v>0</v>
      </c>
      <c r="S936" s="58">
        <f t="shared" si="479"/>
        <v>0</v>
      </c>
      <c r="T936" s="58">
        <f t="shared" si="460"/>
        <v>100</v>
      </c>
      <c r="U936" s="88" t="str">
        <f>IF(R936=0,"-",FORECAST($C$8,Инклинометрия!$B$2:$B$152,Инклинометрия!$A$2:$A$152))</f>
        <v>-</v>
      </c>
      <c r="V936" s="88" t="str">
        <f>IF(R936=0,"-",FORECAST($C$8-R936,Инклинометрия!$B$2:$B$152,Инклинометрия!$A$2:$A$152))</f>
        <v>-</v>
      </c>
      <c r="W936" s="88" t="str">
        <f>IF(R936&gt;0,FORECAST($C$8,Инклинометрия!$B$2:$B$152,Инклинометрия!$A$2:$A$152),IF(AB936=$C$8,"-",FORECAST($C$8-AB936,Инклинометрия!$B$2:$B$152,Инклинометрия!$A$2:$A$152)))</f>
        <v>-</v>
      </c>
      <c r="X936" s="88" t="str">
        <f>IF(S936=0,"-",FORECAST($C$8-(S936+AB936),Инклинометрия!$B$2:$B$152,Инклинометрия!$A$2:$A$152))</f>
        <v>-</v>
      </c>
      <c r="Y936" s="88">
        <f>FORECAST($C$8+T936,Инклинометрия!$B$2:$B$152,Инклинометрия!$A$2:$A$152)</f>
        <v>1425</v>
      </c>
      <c r="Z936" s="88">
        <f>IF(R936=0,FORECAST($C$6-T936,Инклинометрия!$B$2:$B$152,Инклинометрия!$A$2:$A$152),FORECAST($C$8,Инклинометрия!$B$2:$B$152,Инклинометрия!$A$2:$A$152))</f>
        <v>1330</v>
      </c>
      <c r="AA936" s="61">
        <f t="shared" si="461"/>
        <v>1400</v>
      </c>
      <c r="AB936" s="62">
        <f t="shared" si="480"/>
        <v>1400</v>
      </c>
      <c r="AC936" s="62">
        <f t="shared" si="462"/>
        <v>0</v>
      </c>
      <c r="AD936" s="65">
        <f>IF(R936=0,FORECAST($C$8,Инклинометрия!$B$2:$B$152,Инклинометрия!$A$2:$A$152),V936)</f>
        <v>1330</v>
      </c>
      <c r="AE936" s="65">
        <f>FORECAST($C$8-(R936+AA936),Инклинометрия!$B$2:$B$152,Инклинометрия!$A$2:$A$152)</f>
        <v>0</v>
      </c>
      <c r="AF936" s="65">
        <f>IF(AB936=0,"-",FORECAST($C$8,Инклинометрия!$B$2:$B$152,Инклинометрия!$A$2:$A$152))</f>
        <v>1330</v>
      </c>
      <c r="AG936" s="65">
        <f>IF(AB936=0,"-",FORECAST($C$8-AB936,Инклинометрия!$B$2:$B$152,Инклинометрия!$A$2:$A$152))</f>
        <v>0</v>
      </c>
      <c r="AH936" s="65" t="str">
        <f>IF(AC936=0,"-",FORECAST($C$8+AC936,Инклинометрия!$B$2:$B$152,Инклинометрия!$A$2:$A$152))</f>
        <v>-</v>
      </c>
      <c r="AI936" s="89" t="str">
        <f>IF(AC936=0,"-",FORECAST($C$8,Инклинометрия!$B$2:$B$152,Инклинометрия!$A$2:$A$152))</f>
        <v>-</v>
      </c>
      <c r="AJ936" s="28"/>
      <c r="AK936" s="67">
        <f t="shared" si="481"/>
        <v>0</v>
      </c>
      <c r="AL936" s="28">
        <f t="shared" si="482"/>
        <v>0</v>
      </c>
      <c r="AM936" s="28">
        <f t="shared" si="483"/>
        <v>0.1</v>
      </c>
      <c r="AN936" s="26">
        <f t="shared" si="484"/>
        <v>0.1</v>
      </c>
      <c r="AO936" s="87">
        <f t="shared" si="485"/>
        <v>145626.51678434567</v>
      </c>
      <c r="AP936" s="87">
        <f t="shared" si="463"/>
        <v>44301.516784345658</v>
      </c>
      <c r="AQ936" s="66">
        <f t="shared" si="464"/>
        <v>14695380</v>
      </c>
      <c r="AR936" s="66">
        <f t="shared" si="465"/>
        <v>14695380</v>
      </c>
      <c r="AS936" s="66">
        <f t="shared" si="466"/>
        <v>784800</v>
      </c>
      <c r="AT936" s="45">
        <f t="shared" si="470"/>
        <v>15625806.516784346</v>
      </c>
      <c r="AU936" s="75"/>
    </row>
    <row r="937" spans="2:47" x14ac:dyDescent="0.3">
      <c r="B937" s="41">
        <f t="shared" si="471"/>
        <v>4535</v>
      </c>
      <c r="C937" s="8">
        <f t="shared" si="486"/>
        <v>45.35</v>
      </c>
      <c r="D937" s="73">
        <f t="shared" si="467"/>
        <v>60.655625000000001</v>
      </c>
      <c r="E937" s="29">
        <f t="shared" si="489"/>
        <v>15021.179332398448</v>
      </c>
      <c r="F937" s="29">
        <f t="shared" si="472"/>
        <v>16.561388459093266</v>
      </c>
      <c r="G937" s="29">
        <f t="shared" si="487"/>
        <v>22.15085706403724</v>
      </c>
      <c r="H937" s="17">
        <f t="shared" si="473"/>
        <v>20090.82735708273</v>
      </c>
      <c r="I937" s="29">
        <f t="shared" si="474"/>
        <v>2.2250485660981263</v>
      </c>
      <c r="J937" s="29">
        <f t="shared" si="468"/>
        <v>20.847057720369335</v>
      </c>
      <c r="K937" s="39">
        <f t="shared" si="475"/>
        <v>1400</v>
      </c>
      <c r="L937" s="49">
        <f t="shared" si="458"/>
        <v>0</v>
      </c>
      <c r="M937" s="48">
        <f t="shared" si="459"/>
        <v>4.2266987561397071</v>
      </c>
      <c r="N937" s="51">
        <f t="shared" si="469"/>
        <v>0</v>
      </c>
      <c r="O937" s="54">
        <f t="shared" si="488"/>
        <v>18.880500609176615</v>
      </c>
      <c r="P937" s="34">
        <f t="shared" si="476"/>
        <v>1.7671458676442586</v>
      </c>
      <c r="Q937" s="30">
        <f t="shared" si="477"/>
        <v>0</v>
      </c>
      <c r="R937" s="58">
        <f t="shared" si="478"/>
        <v>0</v>
      </c>
      <c r="S937" s="58">
        <f t="shared" si="479"/>
        <v>0</v>
      </c>
      <c r="T937" s="58">
        <f t="shared" si="460"/>
        <v>100</v>
      </c>
      <c r="U937" s="88" t="str">
        <f>IF(R937=0,"-",FORECAST($C$8,Инклинометрия!$B$2:$B$152,Инклинометрия!$A$2:$A$152))</f>
        <v>-</v>
      </c>
      <c r="V937" s="88" t="str">
        <f>IF(R937=0,"-",FORECAST($C$8-R937,Инклинометрия!$B$2:$B$152,Инклинометрия!$A$2:$A$152))</f>
        <v>-</v>
      </c>
      <c r="W937" s="88" t="str">
        <f>IF(R937&gt;0,FORECAST($C$8,Инклинометрия!$B$2:$B$152,Инклинометрия!$A$2:$A$152),IF(AB937=$C$8,"-",FORECAST($C$8-AB937,Инклинометрия!$B$2:$B$152,Инклинометрия!$A$2:$A$152)))</f>
        <v>-</v>
      </c>
      <c r="X937" s="88" t="str">
        <f>IF(S937=0,"-",FORECAST($C$8-(S937+AB937),Инклинометрия!$B$2:$B$152,Инклинометрия!$A$2:$A$152))</f>
        <v>-</v>
      </c>
      <c r="Y937" s="88">
        <f>FORECAST($C$8+T937,Инклинометрия!$B$2:$B$152,Инклинометрия!$A$2:$A$152)</f>
        <v>1425</v>
      </c>
      <c r="Z937" s="88">
        <f>IF(R937=0,FORECAST($C$6-T937,Инклинометрия!$B$2:$B$152,Инклинометрия!$A$2:$A$152),FORECAST($C$8,Инклинометрия!$B$2:$B$152,Инклинометрия!$A$2:$A$152))</f>
        <v>1330</v>
      </c>
      <c r="AA937" s="61">
        <f t="shared" si="461"/>
        <v>1400</v>
      </c>
      <c r="AB937" s="62">
        <f t="shared" si="480"/>
        <v>1400</v>
      </c>
      <c r="AC937" s="62">
        <f t="shared" si="462"/>
        <v>0</v>
      </c>
      <c r="AD937" s="65">
        <f>IF(R937=0,FORECAST($C$8,Инклинометрия!$B$2:$B$152,Инклинометрия!$A$2:$A$152),V937)</f>
        <v>1330</v>
      </c>
      <c r="AE937" s="65">
        <f>FORECAST($C$8-(R937+AA937),Инклинометрия!$B$2:$B$152,Инклинометрия!$A$2:$A$152)</f>
        <v>0</v>
      </c>
      <c r="AF937" s="65">
        <f>IF(AB937=0,"-",FORECAST($C$8,Инклинометрия!$B$2:$B$152,Инклинометрия!$A$2:$A$152))</f>
        <v>1330</v>
      </c>
      <c r="AG937" s="65">
        <f>IF(AB937=0,"-",FORECAST($C$8-AB937,Инклинометрия!$B$2:$B$152,Инклинометрия!$A$2:$A$152))</f>
        <v>0</v>
      </c>
      <c r="AH937" s="65" t="str">
        <f>IF(AC937=0,"-",FORECAST($C$8+AC937,Инклинометрия!$B$2:$B$152,Инклинометрия!$A$2:$A$152))</f>
        <v>-</v>
      </c>
      <c r="AI937" s="89" t="str">
        <f>IF(AC937=0,"-",FORECAST($C$8,Инклинометрия!$B$2:$B$152,Инклинометрия!$A$2:$A$152))</f>
        <v>-</v>
      </c>
      <c r="AJ937" s="28"/>
      <c r="AK937" s="67">
        <f t="shared" si="481"/>
        <v>0</v>
      </c>
      <c r="AL937" s="28">
        <f t="shared" si="482"/>
        <v>0</v>
      </c>
      <c r="AM937" s="28">
        <f t="shared" si="483"/>
        <v>0.1</v>
      </c>
      <c r="AN937" s="26">
        <f t="shared" si="484"/>
        <v>0.1</v>
      </c>
      <c r="AO937" s="87">
        <f t="shared" si="485"/>
        <v>145626.51678434567</v>
      </c>
      <c r="AP937" s="87">
        <f t="shared" si="463"/>
        <v>44301.516784345658</v>
      </c>
      <c r="AQ937" s="66">
        <f t="shared" si="464"/>
        <v>14695380</v>
      </c>
      <c r="AR937" s="66">
        <f t="shared" si="465"/>
        <v>14695380</v>
      </c>
      <c r="AS937" s="66">
        <f t="shared" si="466"/>
        <v>784800</v>
      </c>
      <c r="AT937" s="45">
        <f t="shared" si="470"/>
        <v>15625806.516784346</v>
      </c>
      <c r="AU937" s="75"/>
    </row>
    <row r="938" spans="2:47" x14ac:dyDescent="0.3">
      <c r="B938" s="41">
        <f t="shared" si="471"/>
        <v>4540</v>
      </c>
      <c r="C938" s="8">
        <f t="shared" si="486"/>
        <v>45.4</v>
      </c>
      <c r="D938" s="73">
        <f t="shared" si="467"/>
        <v>60.722499999999997</v>
      </c>
      <c r="E938" s="29">
        <f t="shared" si="489"/>
        <v>15037.740720857542</v>
      </c>
      <c r="F938" s="29">
        <f t="shared" si="472"/>
        <v>16.561388459093266</v>
      </c>
      <c r="G938" s="29">
        <f t="shared" si="487"/>
        <v>22.15085706403724</v>
      </c>
      <c r="H938" s="17">
        <f t="shared" si="473"/>
        <v>20112.978214146766</v>
      </c>
      <c r="I938" s="29">
        <f t="shared" si="474"/>
        <v>2.2250485660981263</v>
      </c>
      <c r="J938" s="29">
        <f t="shared" si="468"/>
        <v>20.847057720369335</v>
      </c>
      <c r="K938" s="39">
        <f t="shared" si="475"/>
        <v>1400</v>
      </c>
      <c r="L938" s="49">
        <f t="shared" si="458"/>
        <v>0</v>
      </c>
      <c r="M938" s="48">
        <f t="shared" si="459"/>
        <v>4.2266987561397071</v>
      </c>
      <c r="N938" s="51">
        <f t="shared" si="469"/>
        <v>0</v>
      </c>
      <c r="O938" s="54">
        <f t="shared" si="488"/>
        <v>18.880500609176615</v>
      </c>
      <c r="P938" s="34">
        <f t="shared" si="476"/>
        <v>1.7671458676442586</v>
      </c>
      <c r="Q938" s="30">
        <f t="shared" si="477"/>
        <v>0</v>
      </c>
      <c r="R938" s="58">
        <f t="shared" si="478"/>
        <v>0</v>
      </c>
      <c r="S938" s="58">
        <f t="shared" si="479"/>
        <v>0</v>
      </c>
      <c r="T938" s="58">
        <f t="shared" si="460"/>
        <v>100</v>
      </c>
      <c r="U938" s="88" t="str">
        <f>IF(R938=0,"-",FORECAST($C$8,Инклинометрия!$B$2:$B$152,Инклинометрия!$A$2:$A$152))</f>
        <v>-</v>
      </c>
      <c r="V938" s="88" t="str">
        <f>IF(R938=0,"-",FORECAST($C$8-R938,Инклинометрия!$B$2:$B$152,Инклинометрия!$A$2:$A$152))</f>
        <v>-</v>
      </c>
      <c r="W938" s="88" t="str">
        <f>IF(R938&gt;0,FORECAST($C$8,Инклинометрия!$B$2:$B$152,Инклинометрия!$A$2:$A$152),IF(AB938=$C$8,"-",FORECAST($C$8-AB938,Инклинометрия!$B$2:$B$152,Инклинометрия!$A$2:$A$152)))</f>
        <v>-</v>
      </c>
      <c r="X938" s="88" t="str">
        <f>IF(S938=0,"-",FORECAST($C$8-(S938+AB938),Инклинометрия!$B$2:$B$152,Инклинометрия!$A$2:$A$152))</f>
        <v>-</v>
      </c>
      <c r="Y938" s="88">
        <f>FORECAST($C$8+T938,Инклинометрия!$B$2:$B$152,Инклинометрия!$A$2:$A$152)</f>
        <v>1425</v>
      </c>
      <c r="Z938" s="88">
        <f>IF(R938=0,FORECAST($C$6-T938,Инклинометрия!$B$2:$B$152,Инклинометрия!$A$2:$A$152),FORECAST($C$8,Инклинометрия!$B$2:$B$152,Инклинометрия!$A$2:$A$152))</f>
        <v>1330</v>
      </c>
      <c r="AA938" s="61">
        <f t="shared" si="461"/>
        <v>1400</v>
      </c>
      <c r="AB938" s="62">
        <f t="shared" si="480"/>
        <v>1400</v>
      </c>
      <c r="AC938" s="62">
        <f t="shared" si="462"/>
        <v>0</v>
      </c>
      <c r="AD938" s="65">
        <f>IF(R938=0,FORECAST($C$8,Инклинометрия!$B$2:$B$152,Инклинометрия!$A$2:$A$152),V938)</f>
        <v>1330</v>
      </c>
      <c r="AE938" s="65">
        <f>FORECAST($C$8-(R938+AA938),Инклинометрия!$B$2:$B$152,Инклинометрия!$A$2:$A$152)</f>
        <v>0</v>
      </c>
      <c r="AF938" s="65">
        <f>IF(AB938=0,"-",FORECAST($C$8,Инклинометрия!$B$2:$B$152,Инклинометрия!$A$2:$A$152))</f>
        <v>1330</v>
      </c>
      <c r="AG938" s="65">
        <f>IF(AB938=0,"-",FORECAST($C$8-AB938,Инклинометрия!$B$2:$B$152,Инклинометрия!$A$2:$A$152))</f>
        <v>0</v>
      </c>
      <c r="AH938" s="65" t="str">
        <f>IF(AC938=0,"-",FORECAST($C$8+AC938,Инклинометрия!$B$2:$B$152,Инклинометрия!$A$2:$A$152))</f>
        <v>-</v>
      </c>
      <c r="AI938" s="89" t="str">
        <f>IF(AC938=0,"-",FORECAST($C$8,Инклинометрия!$B$2:$B$152,Инклинометрия!$A$2:$A$152))</f>
        <v>-</v>
      </c>
      <c r="AJ938" s="28"/>
      <c r="AK938" s="67">
        <f t="shared" si="481"/>
        <v>0</v>
      </c>
      <c r="AL938" s="28">
        <f t="shared" si="482"/>
        <v>0</v>
      </c>
      <c r="AM938" s="28">
        <f t="shared" si="483"/>
        <v>0.1</v>
      </c>
      <c r="AN938" s="26">
        <f t="shared" si="484"/>
        <v>0.1</v>
      </c>
      <c r="AO938" s="87">
        <f t="shared" si="485"/>
        <v>145626.51678434567</v>
      </c>
      <c r="AP938" s="87">
        <f t="shared" si="463"/>
        <v>44301.516784345658</v>
      </c>
      <c r="AQ938" s="66">
        <f t="shared" si="464"/>
        <v>14695380</v>
      </c>
      <c r="AR938" s="66">
        <f t="shared" si="465"/>
        <v>14695380</v>
      </c>
      <c r="AS938" s="66">
        <f t="shared" si="466"/>
        <v>784800</v>
      </c>
      <c r="AT938" s="45">
        <f t="shared" si="470"/>
        <v>15625806.516784346</v>
      </c>
      <c r="AU938" s="75"/>
    </row>
    <row r="939" spans="2:47" x14ac:dyDescent="0.3">
      <c r="B939" s="41">
        <f t="shared" si="471"/>
        <v>4545</v>
      </c>
      <c r="C939" s="8">
        <f t="shared" si="486"/>
        <v>45.45</v>
      </c>
      <c r="D939" s="73">
        <f t="shared" si="467"/>
        <v>60.789375</v>
      </c>
      <c r="E939" s="29">
        <f t="shared" si="489"/>
        <v>15054.302109316637</v>
      </c>
      <c r="F939" s="29">
        <f t="shared" si="472"/>
        <v>16.561388459095621</v>
      </c>
      <c r="G939" s="29">
        <f t="shared" si="487"/>
        <v>22.150857064040391</v>
      </c>
      <c r="H939" s="17">
        <f t="shared" si="473"/>
        <v>20135.129071210806</v>
      </c>
      <c r="I939" s="29">
        <f t="shared" si="474"/>
        <v>2.2250485660981263</v>
      </c>
      <c r="J939" s="29">
        <f t="shared" si="468"/>
        <v>20.847057720370817</v>
      </c>
      <c r="K939" s="39">
        <f t="shared" si="475"/>
        <v>1400</v>
      </c>
      <c r="L939" s="49">
        <f t="shared" si="458"/>
        <v>0</v>
      </c>
      <c r="M939" s="48">
        <f t="shared" si="459"/>
        <v>4.2266987561397071</v>
      </c>
      <c r="N939" s="51">
        <f t="shared" si="469"/>
        <v>0</v>
      </c>
      <c r="O939" s="54">
        <f t="shared" si="488"/>
        <v>18.880500609176615</v>
      </c>
      <c r="P939" s="34">
        <f t="shared" si="476"/>
        <v>1.7671458676442586</v>
      </c>
      <c r="Q939" s="30">
        <f t="shared" si="477"/>
        <v>0</v>
      </c>
      <c r="R939" s="58">
        <f t="shared" si="478"/>
        <v>0</v>
      </c>
      <c r="S939" s="58">
        <f t="shared" si="479"/>
        <v>0</v>
      </c>
      <c r="T939" s="58">
        <f t="shared" si="460"/>
        <v>100</v>
      </c>
      <c r="U939" s="88" t="str">
        <f>IF(R939=0,"-",FORECAST($C$8,Инклинометрия!$B$2:$B$152,Инклинометрия!$A$2:$A$152))</f>
        <v>-</v>
      </c>
      <c r="V939" s="88" t="str">
        <f>IF(R939=0,"-",FORECAST($C$8-R939,Инклинометрия!$B$2:$B$152,Инклинометрия!$A$2:$A$152))</f>
        <v>-</v>
      </c>
      <c r="W939" s="88" t="str">
        <f>IF(R939&gt;0,FORECAST($C$8,Инклинометрия!$B$2:$B$152,Инклинометрия!$A$2:$A$152),IF(AB939=$C$8,"-",FORECAST($C$8-AB939,Инклинометрия!$B$2:$B$152,Инклинометрия!$A$2:$A$152)))</f>
        <v>-</v>
      </c>
      <c r="X939" s="88" t="str">
        <f>IF(S939=0,"-",FORECAST($C$8-(S939+AB939),Инклинометрия!$B$2:$B$152,Инклинометрия!$A$2:$A$152))</f>
        <v>-</v>
      </c>
      <c r="Y939" s="88">
        <f>FORECAST($C$8+T939,Инклинометрия!$B$2:$B$152,Инклинометрия!$A$2:$A$152)</f>
        <v>1425</v>
      </c>
      <c r="Z939" s="88">
        <f>IF(R939=0,FORECAST($C$6-T939,Инклинометрия!$B$2:$B$152,Инклинометрия!$A$2:$A$152),FORECAST($C$8,Инклинометрия!$B$2:$B$152,Инклинометрия!$A$2:$A$152))</f>
        <v>1330</v>
      </c>
      <c r="AA939" s="61">
        <f t="shared" si="461"/>
        <v>1400</v>
      </c>
      <c r="AB939" s="62">
        <f t="shared" si="480"/>
        <v>1400</v>
      </c>
      <c r="AC939" s="62">
        <f t="shared" si="462"/>
        <v>0</v>
      </c>
      <c r="AD939" s="65">
        <f>IF(R939=0,FORECAST($C$8,Инклинометрия!$B$2:$B$152,Инклинометрия!$A$2:$A$152),V939)</f>
        <v>1330</v>
      </c>
      <c r="AE939" s="65">
        <f>FORECAST($C$8-(R939+AA939),Инклинометрия!$B$2:$B$152,Инклинометрия!$A$2:$A$152)</f>
        <v>0</v>
      </c>
      <c r="AF939" s="65">
        <f>IF(AB939=0,"-",FORECAST($C$8,Инклинометрия!$B$2:$B$152,Инклинометрия!$A$2:$A$152))</f>
        <v>1330</v>
      </c>
      <c r="AG939" s="65">
        <f>IF(AB939=0,"-",FORECAST($C$8-AB939,Инклинометрия!$B$2:$B$152,Инклинометрия!$A$2:$A$152))</f>
        <v>0</v>
      </c>
      <c r="AH939" s="65" t="str">
        <f>IF(AC939=0,"-",FORECAST($C$8+AC939,Инклинометрия!$B$2:$B$152,Инклинометрия!$A$2:$A$152))</f>
        <v>-</v>
      </c>
      <c r="AI939" s="89" t="str">
        <f>IF(AC939=0,"-",FORECAST($C$8,Инклинометрия!$B$2:$B$152,Инклинометрия!$A$2:$A$152))</f>
        <v>-</v>
      </c>
      <c r="AJ939" s="28"/>
      <c r="AK939" s="67">
        <f t="shared" si="481"/>
        <v>0</v>
      </c>
      <c r="AL939" s="28">
        <f t="shared" si="482"/>
        <v>0</v>
      </c>
      <c r="AM939" s="28">
        <f t="shared" si="483"/>
        <v>0.1</v>
      </c>
      <c r="AN939" s="26">
        <f t="shared" si="484"/>
        <v>0.1</v>
      </c>
      <c r="AO939" s="87">
        <f t="shared" si="485"/>
        <v>145626.51678434567</v>
      </c>
      <c r="AP939" s="87">
        <f t="shared" si="463"/>
        <v>44301.516784345658</v>
      </c>
      <c r="AQ939" s="66">
        <f t="shared" si="464"/>
        <v>14695380</v>
      </c>
      <c r="AR939" s="66">
        <f t="shared" si="465"/>
        <v>14695380</v>
      </c>
      <c r="AS939" s="66">
        <f t="shared" si="466"/>
        <v>784800</v>
      </c>
      <c r="AT939" s="45">
        <f t="shared" si="470"/>
        <v>15625806.516784346</v>
      </c>
      <c r="AU939" s="75"/>
    </row>
    <row r="940" spans="2:47" x14ac:dyDescent="0.3">
      <c r="B940" s="41">
        <f t="shared" si="471"/>
        <v>4550</v>
      </c>
      <c r="C940" s="8">
        <f t="shared" si="486"/>
        <v>45.5</v>
      </c>
      <c r="D940" s="73">
        <f t="shared" si="467"/>
        <v>60.856250000000003</v>
      </c>
      <c r="E940" s="29">
        <f t="shared" si="489"/>
        <v>15070.86349777573</v>
      </c>
      <c r="F940" s="29">
        <f t="shared" si="472"/>
        <v>16.561388459093266</v>
      </c>
      <c r="G940" s="29">
        <f t="shared" si="487"/>
        <v>22.15085706403724</v>
      </c>
      <c r="H940" s="17">
        <f t="shared" si="473"/>
        <v>20157.279928274842</v>
      </c>
      <c r="I940" s="29">
        <f t="shared" si="474"/>
        <v>2.2250485660981263</v>
      </c>
      <c r="J940" s="29">
        <f t="shared" si="468"/>
        <v>20.847057720369335</v>
      </c>
      <c r="K940" s="39">
        <f t="shared" si="475"/>
        <v>1400</v>
      </c>
      <c r="L940" s="49">
        <f t="shared" si="458"/>
        <v>0</v>
      </c>
      <c r="M940" s="48">
        <f t="shared" si="459"/>
        <v>4.2266987561397071</v>
      </c>
      <c r="N940" s="51">
        <f t="shared" si="469"/>
        <v>0</v>
      </c>
      <c r="O940" s="54">
        <f t="shared" si="488"/>
        <v>18.880500609176615</v>
      </c>
      <c r="P940" s="34">
        <f t="shared" si="476"/>
        <v>1.7671458676442586</v>
      </c>
      <c r="Q940" s="30">
        <f t="shared" si="477"/>
        <v>0</v>
      </c>
      <c r="R940" s="58">
        <f t="shared" si="478"/>
        <v>0</v>
      </c>
      <c r="S940" s="58">
        <f t="shared" si="479"/>
        <v>0</v>
      </c>
      <c r="T940" s="58">
        <f t="shared" si="460"/>
        <v>100</v>
      </c>
      <c r="U940" s="88" t="str">
        <f>IF(R940=0,"-",FORECAST($C$8,Инклинометрия!$B$2:$B$152,Инклинометрия!$A$2:$A$152))</f>
        <v>-</v>
      </c>
      <c r="V940" s="88" t="str">
        <f>IF(R940=0,"-",FORECAST($C$8-R940,Инклинометрия!$B$2:$B$152,Инклинометрия!$A$2:$A$152))</f>
        <v>-</v>
      </c>
      <c r="W940" s="88" t="str">
        <f>IF(R940&gt;0,FORECAST($C$8,Инклинометрия!$B$2:$B$152,Инклинометрия!$A$2:$A$152),IF(AB940=$C$8,"-",FORECAST($C$8-AB940,Инклинометрия!$B$2:$B$152,Инклинометрия!$A$2:$A$152)))</f>
        <v>-</v>
      </c>
      <c r="X940" s="88" t="str">
        <f>IF(S940=0,"-",FORECAST($C$8-(S940+AB940),Инклинометрия!$B$2:$B$152,Инклинометрия!$A$2:$A$152))</f>
        <v>-</v>
      </c>
      <c r="Y940" s="88">
        <f>FORECAST($C$8+T940,Инклинометрия!$B$2:$B$152,Инклинометрия!$A$2:$A$152)</f>
        <v>1425</v>
      </c>
      <c r="Z940" s="88">
        <f>IF(R940=0,FORECAST($C$6-T940,Инклинометрия!$B$2:$B$152,Инклинометрия!$A$2:$A$152),FORECAST($C$8,Инклинометрия!$B$2:$B$152,Инклинометрия!$A$2:$A$152))</f>
        <v>1330</v>
      </c>
      <c r="AA940" s="61">
        <f t="shared" si="461"/>
        <v>1400</v>
      </c>
      <c r="AB940" s="62">
        <f t="shared" si="480"/>
        <v>1400</v>
      </c>
      <c r="AC940" s="62">
        <f t="shared" si="462"/>
        <v>0</v>
      </c>
      <c r="AD940" s="65">
        <f>IF(R940=0,FORECAST($C$8,Инклинометрия!$B$2:$B$152,Инклинометрия!$A$2:$A$152),V940)</f>
        <v>1330</v>
      </c>
      <c r="AE940" s="65">
        <f>FORECAST($C$8-(R940+AA940),Инклинометрия!$B$2:$B$152,Инклинометрия!$A$2:$A$152)</f>
        <v>0</v>
      </c>
      <c r="AF940" s="65">
        <f>IF(AB940=0,"-",FORECAST($C$8,Инклинометрия!$B$2:$B$152,Инклинометрия!$A$2:$A$152))</f>
        <v>1330</v>
      </c>
      <c r="AG940" s="65">
        <f>IF(AB940=0,"-",FORECAST($C$8-AB940,Инклинометрия!$B$2:$B$152,Инклинометрия!$A$2:$A$152))</f>
        <v>0</v>
      </c>
      <c r="AH940" s="65" t="str">
        <f>IF(AC940=0,"-",FORECAST($C$8+AC940,Инклинометрия!$B$2:$B$152,Инклинометрия!$A$2:$A$152))</f>
        <v>-</v>
      </c>
      <c r="AI940" s="89" t="str">
        <f>IF(AC940=0,"-",FORECAST($C$8,Инклинометрия!$B$2:$B$152,Инклинометрия!$A$2:$A$152))</f>
        <v>-</v>
      </c>
      <c r="AJ940" s="28"/>
      <c r="AK940" s="67">
        <f t="shared" si="481"/>
        <v>0</v>
      </c>
      <c r="AL940" s="28">
        <f t="shared" si="482"/>
        <v>0</v>
      </c>
      <c r="AM940" s="28">
        <f t="shared" si="483"/>
        <v>0.1</v>
      </c>
      <c r="AN940" s="26">
        <f t="shared" si="484"/>
        <v>0.1</v>
      </c>
      <c r="AO940" s="87">
        <f t="shared" si="485"/>
        <v>145626.51678434567</v>
      </c>
      <c r="AP940" s="87">
        <f t="shared" si="463"/>
        <v>44301.516784345658</v>
      </c>
      <c r="AQ940" s="66">
        <f t="shared" si="464"/>
        <v>14695380</v>
      </c>
      <c r="AR940" s="66">
        <f t="shared" si="465"/>
        <v>14695380</v>
      </c>
      <c r="AS940" s="66">
        <f t="shared" si="466"/>
        <v>784800</v>
      </c>
      <c r="AT940" s="45">
        <f t="shared" si="470"/>
        <v>15625806.516784346</v>
      </c>
      <c r="AU940" s="75"/>
    </row>
    <row r="941" spans="2:47" x14ac:dyDescent="0.3">
      <c r="B941" s="41">
        <f t="shared" si="471"/>
        <v>4555</v>
      </c>
      <c r="C941" s="8">
        <f t="shared" si="486"/>
        <v>45.550000000000004</v>
      </c>
      <c r="D941" s="73">
        <f t="shared" si="467"/>
        <v>60.923125000000006</v>
      </c>
      <c r="E941" s="29">
        <f t="shared" si="489"/>
        <v>15087.424886234825</v>
      </c>
      <c r="F941" s="29">
        <f t="shared" si="472"/>
        <v>16.561388459095621</v>
      </c>
      <c r="G941" s="29">
        <f t="shared" si="487"/>
        <v>22.150857064040391</v>
      </c>
      <c r="H941" s="17">
        <f t="shared" si="473"/>
        <v>20179.430785338882</v>
      </c>
      <c r="I941" s="29">
        <f t="shared" si="474"/>
        <v>2.2250485660981263</v>
      </c>
      <c r="J941" s="29">
        <f t="shared" si="468"/>
        <v>20.847057720370817</v>
      </c>
      <c r="K941" s="39">
        <f t="shared" si="475"/>
        <v>1400</v>
      </c>
      <c r="L941" s="49">
        <f t="shared" si="458"/>
        <v>0</v>
      </c>
      <c r="M941" s="48">
        <f t="shared" si="459"/>
        <v>4.2266987561397071</v>
      </c>
      <c r="N941" s="51">
        <f t="shared" si="469"/>
        <v>0</v>
      </c>
      <c r="O941" s="54">
        <f t="shared" si="488"/>
        <v>18.880500609176615</v>
      </c>
      <c r="P941" s="34">
        <f t="shared" si="476"/>
        <v>1.7671458676442586</v>
      </c>
      <c r="Q941" s="30">
        <f t="shared" si="477"/>
        <v>0</v>
      </c>
      <c r="R941" s="58">
        <f t="shared" si="478"/>
        <v>0</v>
      </c>
      <c r="S941" s="58">
        <f t="shared" si="479"/>
        <v>0</v>
      </c>
      <c r="T941" s="58">
        <f t="shared" si="460"/>
        <v>100</v>
      </c>
      <c r="U941" s="88" t="str">
        <f>IF(R941=0,"-",FORECAST($C$8,Инклинометрия!$B$2:$B$152,Инклинометрия!$A$2:$A$152))</f>
        <v>-</v>
      </c>
      <c r="V941" s="88" t="str">
        <f>IF(R941=0,"-",FORECAST($C$8-R941,Инклинометрия!$B$2:$B$152,Инклинометрия!$A$2:$A$152))</f>
        <v>-</v>
      </c>
      <c r="W941" s="88" t="str">
        <f>IF(R941&gt;0,FORECAST($C$8,Инклинометрия!$B$2:$B$152,Инклинометрия!$A$2:$A$152),IF(AB941=$C$8,"-",FORECAST($C$8-AB941,Инклинометрия!$B$2:$B$152,Инклинометрия!$A$2:$A$152)))</f>
        <v>-</v>
      </c>
      <c r="X941" s="88" t="str">
        <f>IF(S941=0,"-",FORECAST($C$8-(S941+AB941),Инклинометрия!$B$2:$B$152,Инклинометрия!$A$2:$A$152))</f>
        <v>-</v>
      </c>
      <c r="Y941" s="88">
        <f>FORECAST($C$8+T941,Инклинометрия!$B$2:$B$152,Инклинометрия!$A$2:$A$152)</f>
        <v>1425</v>
      </c>
      <c r="Z941" s="88">
        <f>IF(R941=0,FORECAST($C$6-T941,Инклинометрия!$B$2:$B$152,Инклинометрия!$A$2:$A$152),FORECAST($C$8,Инклинометрия!$B$2:$B$152,Инклинометрия!$A$2:$A$152))</f>
        <v>1330</v>
      </c>
      <c r="AA941" s="61">
        <f t="shared" si="461"/>
        <v>1400</v>
      </c>
      <c r="AB941" s="62">
        <f t="shared" si="480"/>
        <v>1400</v>
      </c>
      <c r="AC941" s="62">
        <f t="shared" si="462"/>
        <v>0</v>
      </c>
      <c r="AD941" s="65">
        <f>IF(R941=0,FORECAST($C$8,Инклинометрия!$B$2:$B$152,Инклинометрия!$A$2:$A$152),V941)</f>
        <v>1330</v>
      </c>
      <c r="AE941" s="65">
        <f>FORECAST($C$8-(R941+AA941),Инклинометрия!$B$2:$B$152,Инклинометрия!$A$2:$A$152)</f>
        <v>0</v>
      </c>
      <c r="AF941" s="65">
        <f>IF(AB941=0,"-",FORECAST($C$8,Инклинометрия!$B$2:$B$152,Инклинометрия!$A$2:$A$152))</f>
        <v>1330</v>
      </c>
      <c r="AG941" s="65">
        <f>IF(AB941=0,"-",FORECAST($C$8-AB941,Инклинометрия!$B$2:$B$152,Инклинометрия!$A$2:$A$152))</f>
        <v>0</v>
      </c>
      <c r="AH941" s="65" t="str">
        <f>IF(AC941=0,"-",FORECAST($C$8+AC941,Инклинометрия!$B$2:$B$152,Инклинометрия!$A$2:$A$152))</f>
        <v>-</v>
      </c>
      <c r="AI941" s="89" t="str">
        <f>IF(AC941=0,"-",FORECAST($C$8,Инклинометрия!$B$2:$B$152,Инклинометрия!$A$2:$A$152))</f>
        <v>-</v>
      </c>
      <c r="AJ941" s="28"/>
      <c r="AK941" s="67">
        <f t="shared" si="481"/>
        <v>0</v>
      </c>
      <c r="AL941" s="28">
        <f t="shared" si="482"/>
        <v>0</v>
      </c>
      <c r="AM941" s="28">
        <f t="shared" si="483"/>
        <v>0.1</v>
      </c>
      <c r="AN941" s="26">
        <f t="shared" si="484"/>
        <v>0.1</v>
      </c>
      <c r="AO941" s="87">
        <f t="shared" si="485"/>
        <v>145626.51678434567</v>
      </c>
      <c r="AP941" s="87">
        <f t="shared" si="463"/>
        <v>44301.516784345658</v>
      </c>
      <c r="AQ941" s="66">
        <f t="shared" si="464"/>
        <v>14695380</v>
      </c>
      <c r="AR941" s="66">
        <f t="shared" si="465"/>
        <v>14695380</v>
      </c>
      <c r="AS941" s="66">
        <f t="shared" si="466"/>
        <v>784800</v>
      </c>
      <c r="AT941" s="45">
        <f t="shared" si="470"/>
        <v>15625806.516784346</v>
      </c>
      <c r="AU941" s="75"/>
    </row>
    <row r="942" spans="2:47" x14ac:dyDescent="0.3">
      <c r="B942" s="41">
        <f t="shared" si="471"/>
        <v>4560</v>
      </c>
      <c r="C942" s="8">
        <f t="shared" si="486"/>
        <v>45.6</v>
      </c>
      <c r="D942" s="73">
        <f t="shared" si="467"/>
        <v>60.99</v>
      </c>
      <c r="E942" s="29">
        <f t="shared" si="489"/>
        <v>15103.98627469392</v>
      </c>
      <c r="F942" s="29">
        <f t="shared" si="472"/>
        <v>16.561388459093266</v>
      </c>
      <c r="G942" s="29">
        <f t="shared" si="487"/>
        <v>22.15085706403724</v>
      </c>
      <c r="H942" s="17">
        <f t="shared" si="473"/>
        <v>20201.581642402918</v>
      </c>
      <c r="I942" s="29">
        <f t="shared" si="474"/>
        <v>2.2250485660981263</v>
      </c>
      <c r="J942" s="29">
        <f t="shared" si="468"/>
        <v>20.847057720369335</v>
      </c>
      <c r="K942" s="39">
        <f t="shared" si="475"/>
        <v>1400</v>
      </c>
      <c r="L942" s="49">
        <f t="shared" si="458"/>
        <v>0</v>
      </c>
      <c r="M942" s="48">
        <f t="shared" si="459"/>
        <v>4.2266987561397071</v>
      </c>
      <c r="N942" s="51">
        <f t="shared" si="469"/>
        <v>0</v>
      </c>
      <c r="O942" s="54">
        <f t="shared" si="488"/>
        <v>18.880500609176615</v>
      </c>
      <c r="P942" s="34">
        <f t="shared" si="476"/>
        <v>1.7671458676442586</v>
      </c>
      <c r="Q942" s="30">
        <f t="shared" si="477"/>
        <v>0</v>
      </c>
      <c r="R942" s="58">
        <f t="shared" si="478"/>
        <v>0</v>
      </c>
      <c r="S942" s="58">
        <f t="shared" si="479"/>
        <v>0</v>
      </c>
      <c r="T942" s="58">
        <f t="shared" si="460"/>
        <v>100</v>
      </c>
      <c r="U942" s="88" t="str">
        <f>IF(R942=0,"-",FORECAST($C$8,Инклинометрия!$B$2:$B$152,Инклинометрия!$A$2:$A$152))</f>
        <v>-</v>
      </c>
      <c r="V942" s="88" t="str">
        <f>IF(R942=0,"-",FORECAST($C$8-R942,Инклинометрия!$B$2:$B$152,Инклинометрия!$A$2:$A$152))</f>
        <v>-</v>
      </c>
      <c r="W942" s="88" t="str">
        <f>IF(R942&gt;0,FORECAST($C$8,Инклинометрия!$B$2:$B$152,Инклинометрия!$A$2:$A$152),IF(AB942=$C$8,"-",FORECAST($C$8-AB942,Инклинометрия!$B$2:$B$152,Инклинометрия!$A$2:$A$152)))</f>
        <v>-</v>
      </c>
      <c r="X942" s="88" t="str">
        <f>IF(S942=0,"-",FORECAST($C$8-(S942+AB942),Инклинометрия!$B$2:$B$152,Инклинометрия!$A$2:$A$152))</f>
        <v>-</v>
      </c>
      <c r="Y942" s="88">
        <f>FORECAST($C$8+T942,Инклинометрия!$B$2:$B$152,Инклинометрия!$A$2:$A$152)</f>
        <v>1425</v>
      </c>
      <c r="Z942" s="88">
        <f>IF(R942=0,FORECAST($C$6-T942,Инклинометрия!$B$2:$B$152,Инклинометрия!$A$2:$A$152),FORECAST($C$8,Инклинометрия!$B$2:$B$152,Инклинометрия!$A$2:$A$152))</f>
        <v>1330</v>
      </c>
      <c r="AA942" s="61">
        <f t="shared" si="461"/>
        <v>1400</v>
      </c>
      <c r="AB942" s="62">
        <f t="shared" si="480"/>
        <v>1400</v>
      </c>
      <c r="AC942" s="62">
        <f t="shared" si="462"/>
        <v>0</v>
      </c>
      <c r="AD942" s="65">
        <f>IF(R942=0,FORECAST($C$8,Инклинометрия!$B$2:$B$152,Инклинометрия!$A$2:$A$152),V942)</f>
        <v>1330</v>
      </c>
      <c r="AE942" s="65">
        <f>FORECAST($C$8-(R942+AA942),Инклинометрия!$B$2:$B$152,Инклинометрия!$A$2:$A$152)</f>
        <v>0</v>
      </c>
      <c r="AF942" s="65">
        <f>IF(AB942=0,"-",FORECAST($C$8,Инклинометрия!$B$2:$B$152,Инклинометрия!$A$2:$A$152))</f>
        <v>1330</v>
      </c>
      <c r="AG942" s="65">
        <f>IF(AB942=0,"-",FORECAST($C$8-AB942,Инклинометрия!$B$2:$B$152,Инклинометрия!$A$2:$A$152))</f>
        <v>0</v>
      </c>
      <c r="AH942" s="65" t="str">
        <f>IF(AC942=0,"-",FORECAST($C$8+AC942,Инклинометрия!$B$2:$B$152,Инклинометрия!$A$2:$A$152))</f>
        <v>-</v>
      </c>
      <c r="AI942" s="89" t="str">
        <f>IF(AC942=0,"-",FORECAST($C$8,Инклинометрия!$B$2:$B$152,Инклинометрия!$A$2:$A$152))</f>
        <v>-</v>
      </c>
      <c r="AJ942" s="28"/>
      <c r="AK942" s="67">
        <f t="shared" si="481"/>
        <v>0</v>
      </c>
      <c r="AL942" s="28">
        <f t="shared" si="482"/>
        <v>0</v>
      </c>
      <c r="AM942" s="28">
        <f t="shared" si="483"/>
        <v>0.1</v>
      </c>
      <c r="AN942" s="26">
        <f t="shared" si="484"/>
        <v>0.1</v>
      </c>
      <c r="AO942" s="87">
        <f t="shared" si="485"/>
        <v>145626.51678434567</v>
      </c>
      <c r="AP942" s="87">
        <f t="shared" si="463"/>
        <v>44301.516784345658</v>
      </c>
      <c r="AQ942" s="66">
        <f t="shared" si="464"/>
        <v>14695380</v>
      </c>
      <c r="AR942" s="66">
        <f t="shared" si="465"/>
        <v>14695380</v>
      </c>
      <c r="AS942" s="66">
        <f t="shared" si="466"/>
        <v>784800</v>
      </c>
      <c r="AT942" s="45">
        <f t="shared" si="470"/>
        <v>15625806.516784346</v>
      </c>
      <c r="AU942" s="75"/>
    </row>
    <row r="943" spans="2:47" x14ac:dyDescent="0.3">
      <c r="B943" s="41">
        <f t="shared" si="471"/>
        <v>4565</v>
      </c>
      <c r="C943" s="8">
        <f t="shared" si="486"/>
        <v>45.65</v>
      </c>
      <c r="D943" s="73">
        <f t="shared" si="467"/>
        <v>61.056874999999998</v>
      </c>
      <c r="E943" s="29">
        <f t="shared" si="489"/>
        <v>15120.547663153013</v>
      </c>
      <c r="F943" s="29">
        <f t="shared" si="472"/>
        <v>16.561388459093266</v>
      </c>
      <c r="G943" s="29">
        <f t="shared" si="487"/>
        <v>22.15085706403724</v>
      </c>
      <c r="H943" s="17">
        <f t="shared" si="473"/>
        <v>20223.732499466954</v>
      </c>
      <c r="I943" s="29">
        <f t="shared" si="474"/>
        <v>2.2250485660981263</v>
      </c>
      <c r="J943" s="29">
        <f t="shared" si="468"/>
        <v>20.847057720369335</v>
      </c>
      <c r="K943" s="39">
        <f t="shared" si="475"/>
        <v>1400</v>
      </c>
      <c r="L943" s="49">
        <f t="shared" si="458"/>
        <v>0</v>
      </c>
      <c r="M943" s="48">
        <f t="shared" si="459"/>
        <v>4.2266987561397071</v>
      </c>
      <c r="N943" s="51">
        <f t="shared" si="469"/>
        <v>0</v>
      </c>
      <c r="O943" s="54">
        <f t="shared" si="488"/>
        <v>18.880500609176615</v>
      </c>
      <c r="P943" s="34">
        <f t="shared" si="476"/>
        <v>1.7671458676442586</v>
      </c>
      <c r="Q943" s="30">
        <f t="shared" si="477"/>
        <v>0</v>
      </c>
      <c r="R943" s="58">
        <f t="shared" si="478"/>
        <v>0</v>
      </c>
      <c r="S943" s="58">
        <f t="shared" si="479"/>
        <v>0</v>
      </c>
      <c r="T943" s="58">
        <f t="shared" si="460"/>
        <v>100</v>
      </c>
      <c r="U943" s="88" t="str">
        <f>IF(R943=0,"-",FORECAST($C$8,Инклинометрия!$B$2:$B$152,Инклинометрия!$A$2:$A$152))</f>
        <v>-</v>
      </c>
      <c r="V943" s="88" t="str">
        <f>IF(R943=0,"-",FORECAST($C$8-R943,Инклинометрия!$B$2:$B$152,Инклинометрия!$A$2:$A$152))</f>
        <v>-</v>
      </c>
      <c r="W943" s="88" t="str">
        <f>IF(R943&gt;0,FORECAST($C$8,Инклинометрия!$B$2:$B$152,Инклинометрия!$A$2:$A$152),IF(AB943=$C$8,"-",FORECAST($C$8-AB943,Инклинометрия!$B$2:$B$152,Инклинометрия!$A$2:$A$152)))</f>
        <v>-</v>
      </c>
      <c r="X943" s="88" t="str">
        <f>IF(S943=0,"-",FORECAST($C$8-(S943+AB943),Инклинометрия!$B$2:$B$152,Инклинометрия!$A$2:$A$152))</f>
        <v>-</v>
      </c>
      <c r="Y943" s="88">
        <f>FORECAST($C$8+T943,Инклинометрия!$B$2:$B$152,Инклинометрия!$A$2:$A$152)</f>
        <v>1425</v>
      </c>
      <c r="Z943" s="88">
        <f>IF(R943=0,FORECAST($C$6-T943,Инклинометрия!$B$2:$B$152,Инклинометрия!$A$2:$A$152),FORECAST($C$8,Инклинометрия!$B$2:$B$152,Инклинометрия!$A$2:$A$152))</f>
        <v>1330</v>
      </c>
      <c r="AA943" s="61">
        <f t="shared" si="461"/>
        <v>1400</v>
      </c>
      <c r="AB943" s="62">
        <f t="shared" si="480"/>
        <v>1400</v>
      </c>
      <c r="AC943" s="62">
        <f t="shared" si="462"/>
        <v>0</v>
      </c>
      <c r="AD943" s="65">
        <f>IF(R943=0,FORECAST($C$8,Инклинометрия!$B$2:$B$152,Инклинометрия!$A$2:$A$152),V943)</f>
        <v>1330</v>
      </c>
      <c r="AE943" s="65">
        <f>FORECAST($C$8-(R943+AA943),Инклинометрия!$B$2:$B$152,Инклинометрия!$A$2:$A$152)</f>
        <v>0</v>
      </c>
      <c r="AF943" s="65">
        <f>IF(AB943=0,"-",FORECAST($C$8,Инклинометрия!$B$2:$B$152,Инклинометрия!$A$2:$A$152))</f>
        <v>1330</v>
      </c>
      <c r="AG943" s="65">
        <f>IF(AB943=0,"-",FORECAST($C$8-AB943,Инклинометрия!$B$2:$B$152,Инклинометрия!$A$2:$A$152))</f>
        <v>0</v>
      </c>
      <c r="AH943" s="65" t="str">
        <f>IF(AC943=0,"-",FORECAST($C$8+AC943,Инклинометрия!$B$2:$B$152,Инклинометрия!$A$2:$A$152))</f>
        <v>-</v>
      </c>
      <c r="AI943" s="89" t="str">
        <f>IF(AC943=0,"-",FORECAST($C$8,Инклинометрия!$B$2:$B$152,Инклинометрия!$A$2:$A$152))</f>
        <v>-</v>
      </c>
      <c r="AJ943" s="28"/>
      <c r="AK943" s="67">
        <f t="shared" si="481"/>
        <v>0</v>
      </c>
      <c r="AL943" s="28">
        <f t="shared" si="482"/>
        <v>0</v>
      </c>
      <c r="AM943" s="28">
        <f t="shared" si="483"/>
        <v>0.1</v>
      </c>
      <c r="AN943" s="26">
        <f t="shared" si="484"/>
        <v>0.1</v>
      </c>
      <c r="AO943" s="87">
        <f t="shared" si="485"/>
        <v>145626.51678434567</v>
      </c>
      <c r="AP943" s="87">
        <f t="shared" si="463"/>
        <v>44301.516784345658</v>
      </c>
      <c r="AQ943" s="66">
        <f t="shared" si="464"/>
        <v>14695380</v>
      </c>
      <c r="AR943" s="66">
        <f t="shared" si="465"/>
        <v>14695380</v>
      </c>
      <c r="AS943" s="66">
        <f t="shared" si="466"/>
        <v>784800</v>
      </c>
      <c r="AT943" s="45">
        <f t="shared" si="470"/>
        <v>15625806.516784346</v>
      </c>
      <c r="AU943" s="75"/>
    </row>
    <row r="944" spans="2:47" x14ac:dyDescent="0.3">
      <c r="B944" s="41">
        <f t="shared" si="471"/>
        <v>4570</v>
      </c>
      <c r="C944" s="8">
        <f t="shared" si="486"/>
        <v>45.7</v>
      </c>
      <c r="D944" s="73">
        <f t="shared" si="467"/>
        <v>61.123750000000001</v>
      </c>
      <c r="E944" s="29">
        <f t="shared" si="489"/>
        <v>15137.109051612108</v>
      </c>
      <c r="F944" s="29">
        <f t="shared" si="472"/>
        <v>16.561388459095621</v>
      </c>
      <c r="G944" s="29">
        <f t="shared" si="487"/>
        <v>22.150857064040391</v>
      </c>
      <c r="H944" s="17">
        <f t="shared" si="473"/>
        <v>20245.883356530994</v>
      </c>
      <c r="I944" s="29">
        <f t="shared" si="474"/>
        <v>2.2250485660981263</v>
      </c>
      <c r="J944" s="29">
        <f t="shared" si="468"/>
        <v>20.847057720370817</v>
      </c>
      <c r="K944" s="39">
        <f t="shared" si="475"/>
        <v>1400</v>
      </c>
      <c r="L944" s="49">
        <f t="shared" si="458"/>
        <v>0</v>
      </c>
      <c r="M944" s="48">
        <f t="shared" si="459"/>
        <v>4.2266987561397071</v>
      </c>
      <c r="N944" s="51">
        <f t="shared" si="469"/>
        <v>0</v>
      </c>
      <c r="O944" s="54">
        <f t="shared" si="488"/>
        <v>18.880500609176615</v>
      </c>
      <c r="P944" s="34">
        <f t="shared" si="476"/>
        <v>1.7671458676442586</v>
      </c>
      <c r="Q944" s="30">
        <f t="shared" si="477"/>
        <v>0</v>
      </c>
      <c r="R944" s="58">
        <f t="shared" si="478"/>
        <v>0</v>
      </c>
      <c r="S944" s="58">
        <f t="shared" si="479"/>
        <v>0</v>
      </c>
      <c r="T944" s="58">
        <f t="shared" si="460"/>
        <v>100</v>
      </c>
      <c r="U944" s="88" t="str">
        <f>IF(R944=0,"-",FORECAST($C$8,Инклинометрия!$B$2:$B$152,Инклинометрия!$A$2:$A$152))</f>
        <v>-</v>
      </c>
      <c r="V944" s="88" t="str">
        <f>IF(R944=0,"-",FORECAST($C$8-R944,Инклинометрия!$B$2:$B$152,Инклинометрия!$A$2:$A$152))</f>
        <v>-</v>
      </c>
      <c r="W944" s="88" t="str">
        <f>IF(R944&gt;0,FORECAST($C$8,Инклинометрия!$B$2:$B$152,Инклинометрия!$A$2:$A$152),IF(AB944=$C$8,"-",FORECAST($C$8-AB944,Инклинометрия!$B$2:$B$152,Инклинометрия!$A$2:$A$152)))</f>
        <v>-</v>
      </c>
      <c r="X944" s="88" t="str">
        <f>IF(S944=0,"-",FORECAST($C$8-(S944+AB944),Инклинометрия!$B$2:$B$152,Инклинометрия!$A$2:$A$152))</f>
        <v>-</v>
      </c>
      <c r="Y944" s="88">
        <f>FORECAST($C$8+T944,Инклинометрия!$B$2:$B$152,Инклинометрия!$A$2:$A$152)</f>
        <v>1425</v>
      </c>
      <c r="Z944" s="88">
        <f>IF(R944=0,FORECAST($C$6-T944,Инклинометрия!$B$2:$B$152,Инклинометрия!$A$2:$A$152),FORECAST($C$8,Инклинометрия!$B$2:$B$152,Инклинометрия!$A$2:$A$152))</f>
        <v>1330</v>
      </c>
      <c r="AA944" s="61">
        <f t="shared" si="461"/>
        <v>1400</v>
      </c>
      <c r="AB944" s="62">
        <f t="shared" si="480"/>
        <v>1400</v>
      </c>
      <c r="AC944" s="62">
        <f t="shared" si="462"/>
        <v>0</v>
      </c>
      <c r="AD944" s="65">
        <f>IF(R944=0,FORECAST($C$8,Инклинометрия!$B$2:$B$152,Инклинометрия!$A$2:$A$152),V944)</f>
        <v>1330</v>
      </c>
      <c r="AE944" s="65">
        <f>FORECAST($C$8-(R944+AA944),Инклинометрия!$B$2:$B$152,Инклинометрия!$A$2:$A$152)</f>
        <v>0</v>
      </c>
      <c r="AF944" s="65">
        <f>IF(AB944=0,"-",FORECAST($C$8,Инклинометрия!$B$2:$B$152,Инклинометрия!$A$2:$A$152))</f>
        <v>1330</v>
      </c>
      <c r="AG944" s="65">
        <f>IF(AB944=0,"-",FORECAST($C$8-AB944,Инклинометрия!$B$2:$B$152,Инклинометрия!$A$2:$A$152))</f>
        <v>0</v>
      </c>
      <c r="AH944" s="65" t="str">
        <f>IF(AC944=0,"-",FORECAST($C$8+AC944,Инклинометрия!$B$2:$B$152,Инклинометрия!$A$2:$A$152))</f>
        <v>-</v>
      </c>
      <c r="AI944" s="89" t="str">
        <f>IF(AC944=0,"-",FORECAST($C$8,Инклинометрия!$B$2:$B$152,Инклинометрия!$A$2:$A$152))</f>
        <v>-</v>
      </c>
      <c r="AJ944" s="28"/>
      <c r="AK944" s="67">
        <f t="shared" si="481"/>
        <v>0</v>
      </c>
      <c r="AL944" s="28">
        <f t="shared" si="482"/>
        <v>0</v>
      </c>
      <c r="AM944" s="28">
        <f t="shared" si="483"/>
        <v>0.1</v>
      </c>
      <c r="AN944" s="26">
        <f t="shared" si="484"/>
        <v>0.1</v>
      </c>
      <c r="AO944" s="87">
        <f t="shared" si="485"/>
        <v>145626.51678434567</v>
      </c>
      <c r="AP944" s="87">
        <f t="shared" si="463"/>
        <v>44301.516784345658</v>
      </c>
      <c r="AQ944" s="66">
        <f t="shared" si="464"/>
        <v>14695380</v>
      </c>
      <c r="AR944" s="66">
        <f t="shared" si="465"/>
        <v>14695380</v>
      </c>
      <c r="AS944" s="66">
        <f t="shared" si="466"/>
        <v>784800</v>
      </c>
      <c r="AT944" s="45">
        <f t="shared" si="470"/>
        <v>15625806.516784346</v>
      </c>
      <c r="AU944" s="75"/>
    </row>
    <row r="945" spans="2:47" x14ac:dyDescent="0.3">
      <c r="B945" s="41">
        <f t="shared" si="471"/>
        <v>4575</v>
      </c>
      <c r="C945" s="8">
        <f t="shared" si="486"/>
        <v>45.75</v>
      </c>
      <c r="D945" s="73">
        <f t="shared" si="467"/>
        <v>61.190624999999997</v>
      </c>
      <c r="E945" s="29">
        <f t="shared" si="489"/>
        <v>15153.670440071201</v>
      </c>
      <c r="F945" s="29">
        <f t="shared" si="472"/>
        <v>16.561388459093266</v>
      </c>
      <c r="G945" s="29">
        <f t="shared" si="487"/>
        <v>22.15085706403724</v>
      </c>
      <c r="H945" s="17">
        <f t="shared" si="473"/>
        <v>20268.03421359503</v>
      </c>
      <c r="I945" s="29">
        <f t="shared" si="474"/>
        <v>2.2250485660981263</v>
      </c>
      <c r="J945" s="29">
        <f t="shared" si="468"/>
        <v>20.847057720369335</v>
      </c>
      <c r="K945" s="39">
        <f t="shared" si="475"/>
        <v>1400</v>
      </c>
      <c r="L945" s="49">
        <f t="shared" si="458"/>
        <v>0</v>
      </c>
      <c r="M945" s="48">
        <f t="shared" si="459"/>
        <v>4.2266987561397071</v>
      </c>
      <c r="N945" s="51">
        <f t="shared" si="469"/>
        <v>0</v>
      </c>
      <c r="O945" s="54">
        <f t="shared" si="488"/>
        <v>18.880500609176615</v>
      </c>
      <c r="P945" s="34">
        <f t="shared" si="476"/>
        <v>1.7671458676442586</v>
      </c>
      <c r="Q945" s="30">
        <f t="shared" si="477"/>
        <v>0</v>
      </c>
      <c r="R945" s="58">
        <f t="shared" si="478"/>
        <v>0</v>
      </c>
      <c r="S945" s="58">
        <f t="shared" si="479"/>
        <v>0</v>
      </c>
      <c r="T945" s="58">
        <f t="shared" si="460"/>
        <v>100</v>
      </c>
      <c r="U945" s="88" t="str">
        <f>IF(R945=0,"-",FORECAST($C$8,Инклинометрия!$B$2:$B$152,Инклинометрия!$A$2:$A$152))</f>
        <v>-</v>
      </c>
      <c r="V945" s="88" t="str">
        <f>IF(R945=0,"-",FORECAST($C$8-R945,Инклинометрия!$B$2:$B$152,Инклинометрия!$A$2:$A$152))</f>
        <v>-</v>
      </c>
      <c r="W945" s="88" t="str">
        <f>IF(R945&gt;0,FORECAST($C$8,Инклинометрия!$B$2:$B$152,Инклинометрия!$A$2:$A$152),IF(AB945=$C$8,"-",FORECAST($C$8-AB945,Инклинометрия!$B$2:$B$152,Инклинометрия!$A$2:$A$152)))</f>
        <v>-</v>
      </c>
      <c r="X945" s="88" t="str">
        <f>IF(S945=0,"-",FORECAST($C$8-(S945+AB945),Инклинометрия!$B$2:$B$152,Инклинометрия!$A$2:$A$152))</f>
        <v>-</v>
      </c>
      <c r="Y945" s="88">
        <f>FORECAST($C$8+T945,Инклинометрия!$B$2:$B$152,Инклинометрия!$A$2:$A$152)</f>
        <v>1425</v>
      </c>
      <c r="Z945" s="88">
        <f>IF(R945=0,FORECAST($C$6-T945,Инклинометрия!$B$2:$B$152,Инклинометрия!$A$2:$A$152),FORECAST($C$8,Инклинометрия!$B$2:$B$152,Инклинометрия!$A$2:$A$152))</f>
        <v>1330</v>
      </c>
      <c r="AA945" s="61">
        <f t="shared" si="461"/>
        <v>1400</v>
      </c>
      <c r="AB945" s="62">
        <f t="shared" si="480"/>
        <v>1400</v>
      </c>
      <c r="AC945" s="62">
        <f t="shared" si="462"/>
        <v>0</v>
      </c>
      <c r="AD945" s="65">
        <f>IF(R945=0,FORECAST($C$8,Инклинометрия!$B$2:$B$152,Инклинометрия!$A$2:$A$152),V945)</f>
        <v>1330</v>
      </c>
      <c r="AE945" s="65">
        <f>FORECAST($C$8-(R945+AA945),Инклинометрия!$B$2:$B$152,Инклинометрия!$A$2:$A$152)</f>
        <v>0</v>
      </c>
      <c r="AF945" s="65">
        <f>IF(AB945=0,"-",FORECAST($C$8,Инклинометрия!$B$2:$B$152,Инклинометрия!$A$2:$A$152))</f>
        <v>1330</v>
      </c>
      <c r="AG945" s="65">
        <f>IF(AB945=0,"-",FORECAST($C$8-AB945,Инклинометрия!$B$2:$B$152,Инклинометрия!$A$2:$A$152))</f>
        <v>0</v>
      </c>
      <c r="AH945" s="65" t="str">
        <f>IF(AC945=0,"-",FORECAST($C$8+AC945,Инклинометрия!$B$2:$B$152,Инклинометрия!$A$2:$A$152))</f>
        <v>-</v>
      </c>
      <c r="AI945" s="89" t="str">
        <f>IF(AC945=0,"-",FORECAST($C$8,Инклинометрия!$B$2:$B$152,Инклинометрия!$A$2:$A$152))</f>
        <v>-</v>
      </c>
      <c r="AJ945" s="28"/>
      <c r="AK945" s="67">
        <f t="shared" si="481"/>
        <v>0</v>
      </c>
      <c r="AL945" s="28">
        <f t="shared" si="482"/>
        <v>0</v>
      </c>
      <c r="AM945" s="28">
        <f t="shared" si="483"/>
        <v>0.1</v>
      </c>
      <c r="AN945" s="26">
        <f t="shared" si="484"/>
        <v>0.1</v>
      </c>
      <c r="AO945" s="87">
        <f t="shared" si="485"/>
        <v>145626.51678434567</v>
      </c>
      <c r="AP945" s="87">
        <f t="shared" si="463"/>
        <v>44301.516784345658</v>
      </c>
      <c r="AQ945" s="66">
        <f t="shared" si="464"/>
        <v>14695380</v>
      </c>
      <c r="AR945" s="66">
        <f t="shared" si="465"/>
        <v>14695380</v>
      </c>
      <c r="AS945" s="66">
        <f t="shared" si="466"/>
        <v>784800</v>
      </c>
      <c r="AT945" s="45">
        <f t="shared" si="470"/>
        <v>15625806.516784346</v>
      </c>
      <c r="AU945" s="75"/>
    </row>
    <row r="946" spans="2:47" x14ac:dyDescent="0.3">
      <c r="B946" s="41">
        <f t="shared" si="471"/>
        <v>4580</v>
      </c>
      <c r="C946" s="8">
        <f t="shared" si="486"/>
        <v>45.800000000000004</v>
      </c>
      <c r="D946" s="73">
        <f t="shared" si="467"/>
        <v>61.257500000000007</v>
      </c>
      <c r="E946" s="29">
        <f t="shared" si="489"/>
        <v>15170.231828530297</v>
      </c>
      <c r="F946" s="29">
        <f t="shared" si="472"/>
        <v>16.561388459095621</v>
      </c>
      <c r="G946" s="29">
        <f t="shared" si="487"/>
        <v>22.150857064040391</v>
      </c>
      <c r="H946" s="17">
        <f t="shared" si="473"/>
        <v>20290.18507065907</v>
      </c>
      <c r="I946" s="29">
        <f t="shared" si="474"/>
        <v>2.2250485660981263</v>
      </c>
      <c r="J946" s="29">
        <f t="shared" si="468"/>
        <v>20.847057720370817</v>
      </c>
      <c r="K946" s="39">
        <f t="shared" si="475"/>
        <v>1400</v>
      </c>
      <c r="L946" s="49">
        <f t="shared" si="458"/>
        <v>0</v>
      </c>
      <c r="M946" s="48">
        <f t="shared" si="459"/>
        <v>4.2266987561397071</v>
      </c>
      <c r="N946" s="51">
        <f t="shared" si="469"/>
        <v>0</v>
      </c>
      <c r="O946" s="54">
        <f t="shared" si="488"/>
        <v>18.880500609176615</v>
      </c>
      <c r="P946" s="34">
        <f t="shared" si="476"/>
        <v>1.7671458676442586</v>
      </c>
      <c r="Q946" s="30">
        <f t="shared" si="477"/>
        <v>0</v>
      </c>
      <c r="R946" s="58">
        <f t="shared" si="478"/>
        <v>0</v>
      </c>
      <c r="S946" s="58">
        <f t="shared" si="479"/>
        <v>0</v>
      </c>
      <c r="T946" s="58">
        <f t="shared" si="460"/>
        <v>100</v>
      </c>
      <c r="U946" s="88" t="str">
        <f>IF(R946=0,"-",FORECAST($C$8,Инклинометрия!$B$2:$B$152,Инклинометрия!$A$2:$A$152))</f>
        <v>-</v>
      </c>
      <c r="V946" s="88" t="str">
        <f>IF(R946=0,"-",FORECAST($C$8-R946,Инклинометрия!$B$2:$B$152,Инклинометрия!$A$2:$A$152))</f>
        <v>-</v>
      </c>
      <c r="W946" s="88" t="str">
        <f>IF(R946&gt;0,FORECAST($C$8,Инклинометрия!$B$2:$B$152,Инклинометрия!$A$2:$A$152),IF(AB946=$C$8,"-",FORECAST($C$8-AB946,Инклинометрия!$B$2:$B$152,Инклинометрия!$A$2:$A$152)))</f>
        <v>-</v>
      </c>
      <c r="X946" s="88" t="str">
        <f>IF(S946=0,"-",FORECAST($C$8-(S946+AB946),Инклинометрия!$B$2:$B$152,Инклинометрия!$A$2:$A$152))</f>
        <v>-</v>
      </c>
      <c r="Y946" s="88">
        <f>FORECAST($C$8+T946,Инклинометрия!$B$2:$B$152,Инклинометрия!$A$2:$A$152)</f>
        <v>1425</v>
      </c>
      <c r="Z946" s="88">
        <f>IF(R946=0,FORECAST($C$6-T946,Инклинометрия!$B$2:$B$152,Инклинометрия!$A$2:$A$152),FORECAST($C$8,Инклинометрия!$B$2:$B$152,Инклинометрия!$A$2:$A$152))</f>
        <v>1330</v>
      </c>
      <c r="AA946" s="61">
        <f t="shared" si="461"/>
        <v>1400</v>
      </c>
      <c r="AB946" s="62">
        <f t="shared" si="480"/>
        <v>1400</v>
      </c>
      <c r="AC946" s="62">
        <f t="shared" si="462"/>
        <v>0</v>
      </c>
      <c r="AD946" s="65">
        <f>IF(R946=0,FORECAST($C$8,Инклинометрия!$B$2:$B$152,Инклинометрия!$A$2:$A$152),V946)</f>
        <v>1330</v>
      </c>
      <c r="AE946" s="65">
        <f>FORECAST($C$8-(R946+AA946),Инклинометрия!$B$2:$B$152,Инклинометрия!$A$2:$A$152)</f>
        <v>0</v>
      </c>
      <c r="AF946" s="65">
        <f>IF(AB946=0,"-",FORECAST($C$8,Инклинометрия!$B$2:$B$152,Инклинометрия!$A$2:$A$152))</f>
        <v>1330</v>
      </c>
      <c r="AG946" s="65">
        <f>IF(AB946=0,"-",FORECAST($C$8-AB946,Инклинометрия!$B$2:$B$152,Инклинометрия!$A$2:$A$152))</f>
        <v>0</v>
      </c>
      <c r="AH946" s="65" t="str">
        <f>IF(AC946=0,"-",FORECAST($C$8+AC946,Инклинометрия!$B$2:$B$152,Инклинометрия!$A$2:$A$152))</f>
        <v>-</v>
      </c>
      <c r="AI946" s="89" t="str">
        <f>IF(AC946=0,"-",FORECAST($C$8,Инклинометрия!$B$2:$B$152,Инклинометрия!$A$2:$A$152))</f>
        <v>-</v>
      </c>
      <c r="AJ946" s="28"/>
      <c r="AK946" s="67">
        <f t="shared" si="481"/>
        <v>0</v>
      </c>
      <c r="AL946" s="28">
        <f t="shared" si="482"/>
        <v>0</v>
      </c>
      <c r="AM946" s="28">
        <f t="shared" si="483"/>
        <v>0.1</v>
      </c>
      <c r="AN946" s="26">
        <f t="shared" si="484"/>
        <v>0.1</v>
      </c>
      <c r="AO946" s="87">
        <f t="shared" si="485"/>
        <v>145626.51678434567</v>
      </c>
      <c r="AP946" s="87">
        <f t="shared" si="463"/>
        <v>44301.516784345658</v>
      </c>
      <c r="AQ946" s="66">
        <f t="shared" si="464"/>
        <v>14695380</v>
      </c>
      <c r="AR946" s="66">
        <f t="shared" si="465"/>
        <v>14695380</v>
      </c>
      <c r="AS946" s="66">
        <f t="shared" si="466"/>
        <v>784800</v>
      </c>
      <c r="AT946" s="45">
        <f t="shared" si="470"/>
        <v>15625806.516784346</v>
      </c>
      <c r="AU946" s="75"/>
    </row>
    <row r="947" spans="2:47" x14ac:dyDescent="0.3">
      <c r="B947" s="41">
        <f t="shared" si="471"/>
        <v>4585</v>
      </c>
      <c r="C947" s="8">
        <f t="shared" si="486"/>
        <v>45.85</v>
      </c>
      <c r="D947" s="73">
        <f t="shared" si="467"/>
        <v>61.324375000000003</v>
      </c>
      <c r="E947" s="29">
        <f t="shared" si="489"/>
        <v>15186.79321698939</v>
      </c>
      <c r="F947" s="29">
        <f t="shared" si="472"/>
        <v>16.561388459093266</v>
      </c>
      <c r="G947" s="29">
        <f t="shared" si="487"/>
        <v>22.15085706403724</v>
      </c>
      <c r="H947" s="17">
        <f t="shared" si="473"/>
        <v>20312.335927723107</v>
      </c>
      <c r="I947" s="29">
        <f t="shared" si="474"/>
        <v>2.2250485660981263</v>
      </c>
      <c r="J947" s="29">
        <f t="shared" si="468"/>
        <v>20.847057720369335</v>
      </c>
      <c r="K947" s="39">
        <f t="shared" si="475"/>
        <v>1400</v>
      </c>
      <c r="L947" s="49">
        <f t="shared" si="458"/>
        <v>0</v>
      </c>
      <c r="M947" s="48">
        <f t="shared" si="459"/>
        <v>4.2266987561397071</v>
      </c>
      <c r="N947" s="51">
        <f t="shared" si="469"/>
        <v>0</v>
      </c>
      <c r="O947" s="54">
        <f t="shared" si="488"/>
        <v>18.880500609176615</v>
      </c>
      <c r="P947" s="34">
        <f t="shared" si="476"/>
        <v>1.7671458676442586</v>
      </c>
      <c r="Q947" s="30">
        <f t="shared" si="477"/>
        <v>0</v>
      </c>
      <c r="R947" s="58">
        <f t="shared" si="478"/>
        <v>0</v>
      </c>
      <c r="S947" s="58">
        <f t="shared" si="479"/>
        <v>0</v>
      </c>
      <c r="T947" s="58">
        <f t="shared" si="460"/>
        <v>100</v>
      </c>
      <c r="U947" s="88" t="str">
        <f>IF(R947=0,"-",FORECAST($C$8,Инклинометрия!$B$2:$B$152,Инклинометрия!$A$2:$A$152))</f>
        <v>-</v>
      </c>
      <c r="V947" s="88" t="str">
        <f>IF(R947=0,"-",FORECAST($C$8-R947,Инклинометрия!$B$2:$B$152,Инклинометрия!$A$2:$A$152))</f>
        <v>-</v>
      </c>
      <c r="W947" s="88" t="str">
        <f>IF(R947&gt;0,FORECAST($C$8,Инклинометрия!$B$2:$B$152,Инклинометрия!$A$2:$A$152),IF(AB947=$C$8,"-",FORECAST($C$8-AB947,Инклинометрия!$B$2:$B$152,Инклинометрия!$A$2:$A$152)))</f>
        <v>-</v>
      </c>
      <c r="X947" s="88" t="str">
        <f>IF(S947=0,"-",FORECAST($C$8-(S947+AB947),Инклинометрия!$B$2:$B$152,Инклинометрия!$A$2:$A$152))</f>
        <v>-</v>
      </c>
      <c r="Y947" s="88">
        <f>FORECAST($C$8+T947,Инклинометрия!$B$2:$B$152,Инклинометрия!$A$2:$A$152)</f>
        <v>1425</v>
      </c>
      <c r="Z947" s="88">
        <f>IF(R947=0,FORECAST($C$6-T947,Инклинометрия!$B$2:$B$152,Инклинометрия!$A$2:$A$152),FORECAST($C$8,Инклинометрия!$B$2:$B$152,Инклинометрия!$A$2:$A$152))</f>
        <v>1330</v>
      </c>
      <c r="AA947" s="61">
        <f t="shared" si="461"/>
        <v>1400</v>
      </c>
      <c r="AB947" s="62">
        <f t="shared" si="480"/>
        <v>1400</v>
      </c>
      <c r="AC947" s="62">
        <f t="shared" si="462"/>
        <v>0</v>
      </c>
      <c r="AD947" s="65">
        <f>IF(R947=0,FORECAST($C$8,Инклинометрия!$B$2:$B$152,Инклинометрия!$A$2:$A$152),V947)</f>
        <v>1330</v>
      </c>
      <c r="AE947" s="65">
        <f>FORECAST($C$8-(R947+AA947),Инклинометрия!$B$2:$B$152,Инклинометрия!$A$2:$A$152)</f>
        <v>0</v>
      </c>
      <c r="AF947" s="65">
        <f>IF(AB947=0,"-",FORECAST($C$8,Инклинометрия!$B$2:$B$152,Инклинометрия!$A$2:$A$152))</f>
        <v>1330</v>
      </c>
      <c r="AG947" s="65">
        <f>IF(AB947=0,"-",FORECAST($C$8-AB947,Инклинометрия!$B$2:$B$152,Инклинометрия!$A$2:$A$152))</f>
        <v>0</v>
      </c>
      <c r="AH947" s="65" t="str">
        <f>IF(AC947=0,"-",FORECAST($C$8+AC947,Инклинометрия!$B$2:$B$152,Инклинометрия!$A$2:$A$152))</f>
        <v>-</v>
      </c>
      <c r="AI947" s="89" t="str">
        <f>IF(AC947=0,"-",FORECAST($C$8,Инклинометрия!$B$2:$B$152,Инклинометрия!$A$2:$A$152))</f>
        <v>-</v>
      </c>
      <c r="AJ947" s="28"/>
      <c r="AK947" s="67">
        <f t="shared" si="481"/>
        <v>0</v>
      </c>
      <c r="AL947" s="28">
        <f t="shared" si="482"/>
        <v>0</v>
      </c>
      <c r="AM947" s="28">
        <f t="shared" si="483"/>
        <v>0.1</v>
      </c>
      <c r="AN947" s="26">
        <f t="shared" si="484"/>
        <v>0.1</v>
      </c>
      <c r="AO947" s="87">
        <f t="shared" si="485"/>
        <v>145626.51678434567</v>
      </c>
      <c r="AP947" s="87">
        <f t="shared" si="463"/>
        <v>44301.516784345658</v>
      </c>
      <c r="AQ947" s="66">
        <f t="shared" si="464"/>
        <v>14695380</v>
      </c>
      <c r="AR947" s="66">
        <f t="shared" si="465"/>
        <v>14695380</v>
      </c>
      <c r="AS947" s="66">
        <f t="shared" si="466"/>
        <v>784800</v>
      </c>
      <c r="AT947" s="45">
        <f t="shared" si="470"/>
        <v>15625806.516784346</v>
      </c>
      <c r="AU947" s="75"/>
    </row>
    <row r="948" spans="2:47" x14ac:dyDescent="0.3">
      <c r="B948" s="41">
        <f t="shared" si="471"/>
        <v>4590</v>
      </c>
      <c r="C948" s="8">
        <f t="shared" si="486"/>
        <v>45.9</v>
      </c>
      <c r="D948" s="73">
        <f t="shared" si="467"/>
        <v>61.391249999999999</v>
      </c>
      <c r="E948" s="29">
        <f t="shared" si="489"/>
        <v>15203.354605448483</v>
      </c>
      <c r="F948" s="29">
        <f t="shared" si="472"/>
        <v>16.561388459093266</v>
      </c>
      <c r="G948" s="29">
        <f t="shared" si="487"/>
        <v>22.15085706403724</v>
      </c>
      <c r="H948" s="17">
        <f t="shared" si="473"/>
        <v>20334.486784787143</v>
      </c>
      <c r="I948" s="29">
        <f t="shared" si="474"/>
        <v>2.2250485660981263</v>
      </c>
      <c r="J948" s="29">
        <f t="shared" si="468"/>
        <v>20.847057720369335</v>
      </c>
      <c r="K948" s="39">
        <f t="shared" si="475"/>
        <v>1400</v>
      </c>
      <c r="L948" s="49">
        <f t="shared" si="458"/>
        <v>0</v>
      </c>
      <c r="M948" s="48">
        <f t="shared" si="459"/>
        <v>4.2266987561397071</v>
      </c>
      <c r="N948" s="51">
        <f t="shared" si="469"/>
        <v>0</v>
      </c>
      <c r="O948" s="54">
        <f t="shared" si="488"/>
        <v>18.880500609176615</v>
      </c>
      <c r="P948" s="34">
        <f t="shared" si="476"/>
        <v>1.7671458676442586</v>
      </c>
      <c r="Q948" s="30">
        <f t="shared" si="477"/>
        <v>0</v>
      </c>
      <c r="R948" s="58">
        <f t="shared" si="478"/>
        <v>0</v>
      </c>
      <c r="S948" s="58">
        <f t="shared" si="479"/>
        <v>0</v>
      </c>
      <c r="T948" s="58">
        <f t="shared" si="460"/>
        <v>100</v>
      </c>
      <c r="U948" s="88" t="str">
        <f>IF(R948=0,"-",FORECAST($C$8,Инклинометрия!$B$2:$B$152,Инклинометрия!$A$2:$A$152))</f>
        <v>-</v>
      </c>
      <c r="V948" s="88" t="str">
        <f>IF(R948=0,"-",FORECAST($C$8-R948,Инклинометрия!$B$2:$B$152,Инклинометрия!$A$2:$A$152))</f>
        <v>-</v>
      </c>
      <c r="W948" s="88" t="str">
        <f>IF(R948&gt;0,FORECAST($C$8,Инклинометрия!$B$2:$B$152,Инклинометрия!$A$2:$A$152),IF(AB948=$C$8,"-",FORECAST($C$8-AB948,Инклинометрия!$B$2:$B$152,Инклинометрия!$A$2:$A$152)))</f>
        <v>-</v>
      </c>
      <c r="X948" s="88" t="str">
        <f>IF(S948=0,"-",FORECAST($C$8-(S948+AB948),Инклинометрия!$B$2:$B$152,Инклинометрия!$A$2:$A$152))</f>
        <v>-</v>
      </c>
      <c r="Y948" s="88">
        <f>FORECAST($C$8+T948,Инклинометрия!$B$2:$B$152,Инклинометрия!$A$2:$A$152)</f>
        <v>1425</v>
      </c>
      <c r="Z948" s="88">
        <f>IF(R948=0,FORECAST($C$6-T948,Инклинометрия!$B$2:$B$152,Инклинометрия!$A$2:$A$152),FORECAST($C$8,Инклинометрия!$B$2:$B$152,Инклинометрия!$A$2:$A$152))</f>
        <v>1330</v>
      </c>
      <c r="AA948" s="61">
        <f t="shared" si="461"/>
        <v>1400</v>
      </c>
      <c r="AB948" s="62">
        <f t="shared" si="480"/>
        <v>1400</v>
      </c>
      <c r="AC948" s="62">
        <f t="shared" si="462"/>
        <v>0</v>
      </c>
      <c r="AD948" s="65">
        <f>IF(R948=0,FORECAST($C$8,Инклинометрия!$B$2:$B$152,Инклинометрия!$A$2:$A$152),V948)</f>
        <v>1330</v>
      </c>
      <c r="AE948" s="65">
        <f>FORECAST($C$8-(R948+AA948),Инклинометрия!$B$2:$B$152,Инклинометрия!$A$2:$A$152)</f>
        <v>0</v>
      </c>
      <c r="AF948" s="65">
        <f>IF(AB948=0,"-",FORECAST($C$8,Инклинометрия!$B$2:$B$152,Инклинометрия!$A$2:$A$152))</f>
        <v>1330</v>
      </c>
      <c r="AG948" s="65">
        <f>IF(AB948=0,"-",FORECAST($C$8-AB948,Инклинометрия!$B$2:$B$152,Инклинометрия!$A$2:$A$152))</f>
        <v>0</v>
      </c>
      <c r="AH948" s="65" t="str">
        <f>IF(AC948=0,"-",FORECAST($C$8+AC948,Инклинометрия!$B$2:$B$152,Инклинометрия!$A$2:$A$152))</f>
        <v>-</v>
      </c>
      <c r="AI948" s="89" t="str">
        <f>IF(AC948=0,"-",FORECAST($C$8,Инклинометрия!$B$2:$B$152,Инклинометрия!$A$2:$A$152))</f>
        <v>-</v>
      </c>
      <c r="AJ948" s="28"/>
      <c r="AK948" s="67">
        <f t="shared" si="481"/>
        <v>0</v>
      </c>
      <c r="AL948" s="28">
        <f t="shared" si="482"/>
        <v>0</v>
      </c>
      <c r="AM948" s="28">
        <f t="shared" si="483"/>
        <v>0.1</v>
      </c>
      <c r="AN948" s="26">
        <f t="shared" si="484"/>
        <v>0.1</v>
      </c>
      <c r="AO948" s="87">
        <f t="shared" si="485"/>
        <v>145626.51678434567</v>
      </c>
      <c r="AP948" s="87">
        <f t="shared" si="463"/>
        <v>44301.516784345658</v>
      </c>
      <c r="AQ948" s="66">
        <f t="shared" si="464"/>
        <v>14695380</v>
      </c>
      <c r="AR948" s="66">
        <f t="shared" si="465"/>
        <v>14695380</v>
      </c>
      <c r="AS948" s="66">
        <f t="shared" si="466"/>
        <v>784800</v>
      </c>
      <c r="AT948" s="45">
        <f t="shared" si="470"/>
        <v>15625806.516784346</v>
      </c>
      <c r="AU948" s="75"/>
    </row>
    <row r="949" spans="2:47" x14ac:dyDescent="0.3">
      <c r="B949" s="41">
        <f t="shared" si="471"/>
        <v>4595</v>
      </c>
      <c r="C949" s="8">
        <f t="shared" si="486"/>
        <v>45.95</v>
      </c>
      <c r="D949" s="73">
        <f t="shared" si="467"/>
        <v>61.458125000000003</v>
      </c>
      <c r="E949" s="29">
        <f t="shared" si="489"/>
        <v>15219.915993907578</v>
      </c>
      <c r="F949" s="29">
        <f t="shared" si="472"/>
        <v>16.561388459095621</v>
      </c>
      <c r="G949" s="29">
        <f t="shared" si="487"/>
        <v>22.150857064040391</v>
      </c>
      <c r="H949" s="17">
        <f t="shared" si="473"/>
        <v>20356.637641851183</v>
      </c>
      <c r="I949" s="29">
        <f t="shared" si="474"/>
        <v>2.2250485660981263</v>
      </c>
      <c r="J949" s="29">
        <f t="shared" si="468"/>
        <v>20.847057720370817</v>
      </c>
      <c r="K949" s="39">
        <f t="shared" si="475"/>
        <v>1400</v>
      </c>
      <c r="L949" s="49">
        <f t="shared" si="458"/>
        <v>0</v>
      </c>
      <c r="M949" s="48">
        <f t="shared" si="459"/>
        <v>4.2266987561397071</v>
      </c>
      <c r="N949" s="51">
        <f t="shared" si="469"/>
        <v>0</v>
      </c>
      <c r="O949" s="54">
        <f t="shared" si="488"/>
        <v>18.880500609176615</v>
      </c>
      <c r="P949" s="34">
        <f t="shared" si="476"/>
        <v>1.7671458676442586</v>
      </c>
      <c r="Q949" s="30">
        <f t="shared" si="477"/>
        <v>0</v>
      </c>
      <c r="R949" s="58">
        <f t="shared" si="478"/>
        <v>0</v>
      </c>
      <c r="S949" s="58">
        <f t="shared" si="479"/>
        <v>0</v>
      </c>
      <c r="T949" s="58">
        <f t="shared" si="460"/>
        <v>100</v>
      </c>
      <c r="U949" s="88" t="str">
        <f>IF(R949=0,"-",FORECAST($C$8,Инклинометрия!$B$2:$B$152,Инклинометрия!$A$2:$A$152))</f>
        <v>-</v>
      </c>
      <c r="V949" s="88" t="str">
        <f>IF(R949=0,"-",FORECAST($C$8-R949,Инклинометрия!$B$2:$B$152,Инклинометрия!$A$2:$A$152))</f>
        <v>-</v>
      </c>
      <c r="W949" s="88" t="str">
        <f>IF(R949&gt;0,FORECAST($C$8,Инклинометрия!$B$2:$B$152,Инклинометрия!$A$2:$A$152),IF(AB949=$C$8,"-",FORECAST($C$8-AB949,Инклинометрия!$B$2:$B$152,Инклинометрия!$A$2:$A$152)))</f>
        <v>-</v>
      </c>
      <c r="X949" s="88" t="str">
        <f>IF(S949=0,"-",FORECAST($C$8-(S949+AB949),Инклинометрия!$B$2:$B$152,Инклинометрия!$A$2:$A$152))</f>
        <v>-</v>
      </c>
      <c r="Y949" s="88">
        <f>FORECAST($C$8+T949,Инклинометрия!$B$2:$B$152,Инклинометрия!$A$2:$A$152)</f>
        <v>1425</v>
      </c>
      <c r="Z949" s="88">
        <f>IF(R949=0,FORECAST($C$6-T949,Инклинометрия!$B$2:$B$152,Инклинометрия!$A$2:$A$152),FORECAST($C$8,Инклинометрия!$B$2:$B$152,Инклинометрия!$A$2:$A$152))</f>
        <v>1330</v>
      </c>
      <c r="AA949" s="61">
        <f t="shared" si="461"/>
        <v>1400</v>
      </c>
      <c r="AB949" s="62">
        <f t="shared" si="480"/>
        <v>1400</v>
      </c>
      <c r="AC949" s="62">
        <f t="shared" si="462"/>
        <v>0</v>
      </c>
      <c r="AD949" s="65">
        <f>IF(R949=0,FORECAST($C$8,Инклинометрия!$B$2:$B$152,Инклинометрия!$A$2:$A$152),V949)</f>
        <v>1330</v>
      </c>
      <c r="AE949" s="65">
        <f>FORECAST($C$8-(R949+AA949),Инклинометрия!$B$2:$B$152,Инклинометрия!$A$2:$A$152)</f>
        <v>0</v>
      </c>
      <c r="AF949" s="65">
        <f>IF(AB949=0,"-",FORECAST($C$8,Инклинометрия!$B$2:$B$152,Инклинометрия!$A$2:$A$152))</f>
        <v>1330</v>
      </c>
      <c r="AG949" s="65">
        <f>IF(AB949=0,"-",FORECAST($C$8-AB949,Инклинометрия!$B$2:$B$152,Инклинометрия!$A$2:$A$152))</f>
        <v>0</v>
      </c>
      <c r="AH949" s="65" t="str">
        <f>IF(AC949=0,"-",FORECAST($C$8+AC949,Инклинометрия!$B$2:$B$152,Инклинометрия!$A$2:$A$152))</f>
        <v>-</v>
      </c>
      <c r="AI949" s="89" t="str">
        <f>IF(AC949=0,"-",FORECAST($C$8,Инклинометрия!$B$2:$B$152,Инклинометрия!$A$2:$A$152))</f>
        <v>-</v>
      </c>
      <c r="AJ949" s="28"/>
      <c r="AK949" s="67">
        <f t="shared" si="481"/>
        <v>0</v>
      </c>
      <c r="AL949" s="28">
        <f t="shared" si="482"/>
        <v>0</v>
      </c>
      <c r="AM949" s="28">
        <f t="shared" si="483"/>
        <v>0.1</v>
      </c>
      <c r="AN949" s="26">
        <f t="shared" si="484"/>
        <v>0.1</v>
      </c>
      <c r="AO949" s="87">
        <f t="shared" si="485"/>
        <v>145626.51678434567</v>
      </c>
      <c r="AP949" s="87">
        <f t="shared" si="463"/>
        <v>44301.516784345658</v>
      </c>
      <c r="AQ949" s="66">
        <f t="shared" si="464"/>
        <v>14695380</v>
      </c>
      <c r="AR949" s="66">
        <f t="shared" si="465"/>
        <v>14695380</v>
      </c>
      <c r="AS949" s="66">
        <f t="shared" si="466"/>
        <v>784800</v>
      </c>
      <c r="AT949" s="45">
        <f t="shared" si="470"/>
        <v>15625806.516784346</v>
      </c>
      <c r="AU949" s="75"/>
    </row>
    <row r="950" spans="2:47" x14ac:dyDescent="0.3">
      <c r="B950" s="41">
        <f t="shared" si="471"/>
        <v>4600</v>
      </c>
      <c r="C950" s="8">
        <f t="shared" si="486"/>
        <v>46</v>
      </c>
      <c r="D950" s="73">
        <f t="shared" si="467"/>
        <v>61.524999999999999</v>
      </c>
      <c r="E950" s="29">
        <f t="shared" si="489"/>
        <v>15236.477382366673</v>
      </c>
      <c r="F950" s="29">
        <f t="shared" si="472"/>
        <v>16.561388459093266</v>
      </c>
      <c r="G950" s="29">
        <f t="shared" si="487"/>
        <v>22.15085706403724</v>
      </c>
      <c r="H950" s="17">
        <f t="shared" si="473"/>
        <v>20378.788498915219</v>
      </c>
      <c r="I950" s="29">
        <f t="shared" si="474"/>
        <v>2.2250485660981263</v>
      </c>
      <c r="J950" s="29">
        <f t="shared" si="468"/>
        <v>20.847057720369335</v>
      </c>
      <c r="K950" s="39">
        <f t="shared" si="475"/>
        <v>1400</v>
      </c>
      <c r="L950" s="49">
        <f t="shared" si="458"/>
        <v>0</v>
      </c>
      <c r="M950" s="48">
        <f t="shared" si="459"/>
        <v>4.2266987561397071</v>
      </c>
      <c r="N950" s="51">
        <f t="shared" si="469"/>
        <v>0</v>
      </c>
      <c r="O950" s="54">
        <f t="shared" si="488"/>
        <v>18.880500609176615</v>
      </c>
      <c r="P950" s="34">
        <f t="shared" si="476"/>
        <v>1.7671458676442586</v>
      </c>
      <c r="Q950" s="30">
        <f t="shared" si="477"/>
        <v>0</v>
      </c>
      <c r="R950" s="58">
        <f t="shared" si="478"/>
        <v>0</v>
      </c>
      <c r="S950" s="58">
        <f t="shared" si="479"/>
        <v>0</v>
      </c>
      <c r="T950" s="58">
        <f t="shared" si="460"/>
        <v>100</v>
      </c>
      <c r="U950" s="88" t="str">
        <f>IF(R950=0,"-",FORECAST($C$8,Инклинометрия!$B$2:$B$152,Инклинометрия!$A$2:$A$152))</f>
        <v>-</v>
      </c>
      <c r="V950" s="88" t="str">
        <f>IF(R950=0,"-",FORECAST($C$8-R950,Инклинометрия!$B$2:$B$152,Инклинометрия!$A$2:$A$152))</f>
        <v>-</v>
      </c>
      <c r="W950" s="88" t="str">
        <f>IF(R950&gt;0,FORECAST($C$8,Инклинометрия!$B$2:$B$152,Инклинометрия!$A$2:$A$152),IF(AB950=$C$8,"-",FORECAST($C$8-AB950,Инклинометрия!$B$2:$B$152,Инклинометрия!$A$2:$A$152)))</f>
        <v>-</v>
      </c>
      <c r="X950" s="88" t="str">
        <f>IF(S950=0,"-",FORECAST($C$8-(S950+AB950),Инклинометрия!$B$2:$B$152,Инклинометрия!$A$2:$A$152))</f>
        <v>-</v>
      </c>
      <c r="Y950" s="88">
        <f>FORECAST($C$8+T950,Инклинометрия!$B$2:$B$152,Инклинометрия!$A$2:$A$152)</f>
        <v>1425</v>
      </c>
      <c r="Z950" s="88">
        <f>IF(R950=0,FORECAST($C$6-T950,Инклинометрия!$B$2:$B$152,Инклинометрия!$A$2:$A$152),FORECAST($C$8,Инклинометрия!$B$2:$B$152,Инклинометрия!$A$2:$A$152))</f>
        <v>1330</v>
      </c>
      <c r="AA950" s="61">
        <f t="shared" si="461"/>
        <v>1400</v>
      </c>
      <c r="AB950" s="62">
        <f t="shared" si="480"/>
        <v>1400</v>
      </c>
      <c r="AC950" s="62">
        <f t="shared" si="462"/>
        <v>0</v>
      </c>
      <c r="AD950" s="65">
        <f>IF(R950=0,FORECAST($C$8,Инклинометрия!$B$2:$B$152,Инклинометрия!$A$2:$A$152),V950)</f>
        <v>1330</v>
      </c>
      <c r="AE950" s="65">
        <f>FORECAST($C$8-(R950+AA950),Инклинометрия!$B$2:$B$152,Инклинометрия!$A$2:$A$152)</f>
        <v>0</v>
      </c>
      <c r="AF950" s="65">
        <f>IF(AB950=0,"-",FORECAST($C$8,Инклинометрия!$B$2:$B$152,Инклинометрия!$A$2:$A$152))</f>
        <v>1330</v>
      </c>
      <c r="AG950" s="65">
        <f>IF(AB950=0,"-",FORECAST($C$8-AB950,Инклинометрия!$B$2:$B$152,Инклинометрия!$A$2:$A$152))</f>
        <v>0</v>
      </c>
      <c r="AH950" s="65" t="str">
        <f>IF(AC950=0,"-",FORECAST($C$8+AC950,Инклинометрия!$B$2:$B$152,Инклинометрия!$A$2:$A$152))</f>
        <v>-</v>
      </c>
      <c r="AI950" s="89" t="str">
        <f>IF(AC950=0,"-",FORECAST($C$8,Инклинометрия!$B$2:$B$152,Инклинометрия!$A$2:$A$152))</f>
        <v>-</v>
      </c>
      <c r="AJ950" s="28"/>
      <c r="AK950" s="67">
        <f t="shared" si="481"/>
        <v>0</v>
      </c>
      <c r="AL950" s="28">
        <f t="shared" si="482"/>
        <v>0</v>
      </c>
      <c r="AM950" s="28">
        <f t="shared" si="483"/>
        <v>0.1</v>
      </c>
      <c r="AN950" s="26">
        <f t="shared" si="484"/>
        <v>0.1</v>
      </c>
      <c r="AO950" s="87">
        <f t="shared" si="485"/>
        <v>145626.51678434567</v>
      </c>
      <c r="AP950" s="87">
        <f t="shared" si="463"/>
        <v>44301.516784345658</v>
      </c>
      <c r="AQ950" s="66">
        <f t="shared" si="464"/>
        <v>14695380</v>
      </c>
      <c r="AR950" s="66">
        <f t="shared" si="465"/>
        <v>14695380</v>
      </c>
      <c r="AS950" s="66">
        <f t="shared" si="466"/>
        <v>784800</v>
      </c>
      <c r="AT950" s="45">
        <f t="shared" si="470"/>
        <v>15625806.516784346</v>
      </c>
      <c r="AU950" s="75"/>
    </row>
    <row r="951" spans="2:47" x14ac:dyDescent="0.3">
      <c r="B951" s="41">
        <f t="shared" si="471"/>
        <v>4605</v>
      </c>
      <c r="C951" s="8">
        <f t="shared" si="486"/>
        <v>46.050000000000004</v>
      </c>
      <c r="D951" s="73">
        <f t="shared" si="467"/>
        <v>61.591875000000009</v>
      </c>
      <c r="E951" s="29">
        <f t="shared" si="489"/>
        <v>15253.038770825768</v>
      </c>
      <c r="F951" s="29">
        <f t="shared" si="472"/>
        <v>16.561388459095621</v>
      </c>
      <c r="G951" s="29">
        <f t="shared" si="487"/>
        <v>22.150857064040391</v>
      </c>
      <c r="H951" s="17">
        <f t="shared" si="473"/>
        <v>20400.939355979259</v>
      </c>
      <c r="I951" s="29">
        <f t="shared" si="474"/>
        <v>2.2250485660981263</v>
      </c>
      <c r="J951" s="29">
        <f t="shared" si="468"/>
        <v>20.847057720370817</v>
      </c>
      <c r="K951" s="39">
        <f t="shared" si="475"/>
        <v>1400</v>
      </c>
      <c r="L951" s="49">
        <f t="shared" si="458"/>
        <v>0</v>
      </c>
      <c r="M951" s="48">
        <f t="shared" si="459"/>
        <v>4.2266987561397071</v>
      </c>
      <c r="N951" s="51">
        <f t="shared" si="469"/>
        <v>0</v>
      </c>
      <c r="O951" s="54">
        <f t="shared" si="488"/>
        <v>18.880500609176615</v>
      </c>
      <c r="P951" s="34">
        <f t="shared" si="476"/>
        <v>1.7671458676442586</v>
      </c>
      <c r="Q951" s="30">
        <f t="shared" si="477"/>
        <v>0</v>
      </c>
      <c r="R951" s="58">
        <f t="shared" si="478"/>
        <v>0</v>
      </c>
      <c r="S951" s="58">
        <f t="shared" si="479"/>
        <v>0</v>
      </c>
      <c r="T951" s="58">
        <f t="shared" si="460"/>
        <v>100</v>
      </c>
      <c r="U951" s="88" t="str">
        <f>IF(R951=0,"-",FORECAST($C$8,Инклинометрия!$B$2:$B$152,Инклинометрия!$A$2:$A$152))</f>
        <v>-</v>
      </c>
      <c r="V951" s="88" t="str">
        <f>IF(R951=0,"-",FORECAST($C$8-R951,Инклинометрия!$B$2:$B$152,Инклинометрия!$A$2:$A$152))</f>
        <v>-</v>
      </c>
      <c r="W951" s="88" t="str">
        <f>IF(R951&gt;0,FORECAST($C$8,Инклинометрия!$B$2:$B$152,Инклинометрия!$A$2:$A$152),IF(AB951=$C$8,"-",FORECAST($C$8-AB951,Инклинометрия!$B$2:$B$152,Инклинометрия!$A$2:$A$152)))</f>
        <v>-</v>
      </c>
      <c r="X951" s="88" t="str">
        <f>IF(S951=0,"-",FORECAST($C$8-(S951+AB951),Инклинометрия!$B$2:$B$152,Инклинометрия!$A$2:$A$152))</f>
        <v>-</v>
      </c>
      <c r="Y951" s="88">
        <f>FORECAST($C$8+T951,Инклинометрия!$B$2:$B$152,Инклинометрия!$A$2:$A$152)</f>
        <v>1425</v>
      </c>
      <c r="Z951" s="88">
        <f>IF(R951=0,FORECAST($C$6-T951,Инклинометрия!$B$2:$B$152,Инклинометрия!$A$2:$A$152),FORECAST($C$8,Инклинометрия!$B$2:$B$152,Инклинометрия!$A$2:$A$152))</f>
        <v>1330</v>
      </c>
      <c r="AA951" s="61">
        <f t="shared" si="461"/>
        <v>1400</v>
      </c>
      <c r="AB951" s="62">
        <f t="shared" si="480"/>
        <v>1400</v>
      </c>
      <c r="AC951" s="62">
        <f t="shared" si="462"/>
        <v>0</v>
      </c>
      <c r="AD951" s="65">
        <f>IF(R951=0,FORECAST($C$8,Инклинометрия!$B$2:$B$152,Инклинометрия!$A$2:$A$152),V951)</f>
        <v>1330</v>
      </c>
      <c r="AE951" s="65">
        <f>FORECAST($C$8-(R951+AA951),Инклинометрия!$B$2:$B$152,Инклинометрия!$A$2:$A$152)</f>
        <v>0</v>
      </c>
      <c r="AF951" s="65">
        <f>IF(AB951=0,"-",FORECAST($C$8,Инклинометрия!$B$2:$B$152,Инклинометрия!$A$2:$A$152))</f>
        <v>1330</v>
      </c>
      <c r="AG951" s="65">
        <f>IF(AB951=0,"-",FORECAST($C$8-AB951,Инклинометрия!$B$2:$B$152,Инклинометрия!$A$2:$A$152))</f>
        <v>0</v>
      </c>
      <c r="AH951" s="65" t="str">
        <f>IF(AC951=0,"-",FORECAST($C$8+AC951,Инклинометрия!$B$2:$B$152,Инклинометрия!$A$2:$A$152))</f>
        <v>-</v>
      </c>
      <c r="AI951" s="89" t="str">
        <f>IF(AC951=0,"-",FORECAST($C$8,Инклинометрия!$B$2:$B$152,Инклинометрия!$A$2:$A$152))</f>
        <v>-</v>
      </c>
      <c r="AJ951" s="28"/>
      <c r="AK951" s="67">
        <f t="shared" si="481"/>
        <v>0</v>
      </c>
      <c r="AL951" s="28">
        <f t="shared" si="482"/>
        <v>0</v>
      </c>
      <c r="AM951" s="28">
        <f t="shared" si="483"/>
        <v>0.1</v>
      </c>
      <c r="AN951" s="26">
        <f t="shared" si="484"/>
        <v>0.1</v>
      </c>
      <c r="AO951" s="87">
        <f t="shared" si="485"/>
        <v>145626.51678434567</v>
      </c>
      <c r="AP951" s="87">
        <f t="shared" si="463"/>
        <v>44301.516784345658</v>
      </c>
      <c r="AQ951" s="66">
        <f t="shared" si="464"/>
        <v>14695380</v>
      </c>
      <c r="AR951" s="66">
        <f t="shared" si="465"/>
        <v>14695380</v>
      </c>
      <c r="AS951" s="66">
        <f t="shared" si="466"/>
        <v>784800</v>
      </c>
      <c r="AT951" s="45">
        <f t="shared" si="470"/>
        <v>15625806.516784346</v>
      </c>
      <c r="AU951" s="75"/>
    </row>
    <row r="952" spans="2:47" x14ac:dyDescent="0.3">
      <c r="B952" s="41">
        <f t="shared" si="471"/>
        <v>4610</v>
      </c>
      <c r="C952" s="8">
        <f t="shared" si="486"/>
        <v>46.1</v>
      </c>
      <c r="D952" s="73">
        <f t="shared" si="467"/>
        <v>61.658749999999998</v>
      </c>
      <c r="E952" s="29">
        <f t="shared" si="489"/>
        <v>15269.600159284861</v>
      </c>
      <c r="F952" s="29">
        <f t="shared" si="472"/>
        <v>16.561388459093266</v>
      </c>
      <c r="G952" s="29">
        <f t="shared" si="487"/>
        <v>22.15085706403724</v>
      </c>
      <c r="H952" s="17">
        <f t="shared" si="473"/>
        <v>20423.090213043295</v>
      </c>
      <c r="I952" s="29">
        <f t="shared" si="474"/>
        <v>2.2250485660981263</v>
      </c>
      <c r="J952" s="29">
        <f t="shared" si="468"/>
        <v>20.847057720369335</v>
      </c>
      <c r="K952" s="39">
        <f t="shared" si="475"/>
        <v>1400</v>
      </c>
      <c r="L952" s="49">
        <f t="shared" si="458"/>
        <v>0</v>
      </c>
      <c r="M952" s="48">
        <f t="shared" si="459"/>
        <v>4.2266987561397071</v>
      </c>
      <c r="N952" s="51">
        <f t="shared" si="469"/>
        <v>0</v>
      </c>
      <c r="O952" s="54">
        <f t="shared" si="488"/>
        <v>18.880500609176615</v>
      </c>
      <c r="P952" s="34">
        <f t="shared" si="476"/>
        <v>1.7671458676442586</v>
      </c>
      <c r="Q952" s="30">
        <f t="shared" si="477"/>
        <v>0</v>
      </c>
      <c r="R952" s="58">
        <f t="shared" si="478"/>
        <v>0</v>
      </c>
      <c r="S952" s="58">
        <f t="shared" si="479"/>
        <v>0</v>
      </c>
      <c r="T952" s="58">
        <f t="shared" si="460"/>
        <v>100</v>
      </c>
      <c r="U952" s="88" t="str">
        <f>IF(R952=0,"-",FORECAST($C$8,Инклинометрия!$B$2:$B$152,Инклинометрия!$A$2:$A$152))</f>
        <v>-</v>
      </c>
      <c r="V952" s="88" t="str">
        <f>IF(R952=0,"-",FORECAST($C$8-R952,Инклинометрия!$B$2:$B$152,Инклинометрия!$A$2:$A$152))</f>
        <v>-</v>
      </c>
      <c r="W952" s="88" t="str">
        <f>IF(R952&gt;0,FORECAST($C$8,Инклинометрия!$B$2:$B$152,Инклинометрия!$A$2:$A$152),IF(AB952=$C$8,"-",FORECAST($C$8-AB952,Инклинометрия!$B$2:$B$152,Инклинометрия!$A$2:$A$152)))</f>
        <v>-</v>
      </c>
      <c r="X952" s="88" t="str">
        <f>IF(S952=0,"-",FORECAST($C$8-(S952+AB952),Инклинометрия!$B$2:$B$152,Инклинометрия!$A$2:$A$152))</f>
        <v>-</v>
      </c>
      <c r="Y952" s="88">
        <f>FORECAST($C$8+T952,Инклинометрия!$B$2:$B$152,Инклинометрия!$A$2:$A$152)</f>
        <v>1425</v>
      </c>
      <c r="Z952" s="88">
        <f>IF(R952=0,FORECAST($C$6-T952,Инклинометрия!$B$2:$B$152,Инклинометрия!$A$2:$A$152),FORECAST($C$8,Инклинометрия!$B$2:$B$152,Инклинометрия!$A$2:$A$152))</f>
        <v>1330</v>
      </c>
      <c r="AA952" s="61">
        <f t="shared" si="461"/>
        <v>1400</v>
      </c>
      <c r="AB952" s="62">
        <f t="shared" si="480"/>
        <v>1400</v>
      </c>
      <c r="AC952" s="62">
        <f t="shared" si="462"/>
        <v>0</v>
      </c>
      <c r="AD952" s="65">
        <f>IF(R952=0,FORECAST($C$8,Инклинометрия!$B$2:$B$152,Инклинометрия!$A$2:$A$152),V952)</f>
        <v>1330</v>
      </c>
      <c r="AE952" s="65">
        <f>FORECAST($C$8-(R952+AA952),Инклинометрия!$B$2:$B$152,Инклинометрия!$A$2:$A$152)</f>
        <v>0</v>
      </c>
      <c r="AF952" s="65">
        <f>IF(AB952=0,"-",FORECAST($C$8,Инклинометрия!$B$2:$B$152,Инклинометрия!$A$2:$A$152))</f>
        <v>1330</v>
      </c>
      <c r="AG952" s="65">
        <f>IF(AB952=0,"-",FORECAST($C$8-AB952,Инклинометрия!$B$2:$B$152,Инклинометрия!$A$2:$A$152))</f>
        <v>0</v>
      </c>
      <c r="AH952" s="65" t="str">
        <f>IF(AC952=0,"-",FORECAST($C$8+AC952,Инклинометрия!$B$2:$B$152,Инклинометрия!$A$2:$A$152))</f>
        <v>-</v>
      </c>
      <c r="AI952" s="89" t="str">
        <f>IF(AC952=0,"-",FORECAST($C$8,Инклинометрия!$B$2:$B$152,Инклинометрия!$A$2:$A$152))</f>
        <v>-</v>
      </c>
      <c r="AJ952" s="28"/>
      <c r="AK952" s="67">
        <f t="shared" si="481"/>
        <v>0</v>
      </c>
      <c r="AL952" s="28">
        <f t="shared" si="482"/>
        <v>0</v>
      </c>
      <c r="AM952" s="28">
        <f t="shared" si="483"/>
        <v>0.1</v>
      </c>
      <c r="AN952" s="26">
        <f t="shared" si="484"/>
        <v>0.1</v>
      </c>
      <c r="AO952" s="87">
        <f t="shared" si="485"/>
        <v>145626.51678434567</v>
      </c>
      <c r="AP952" s="87">
        <f t="shared" si="463"/>
        <v>44301.516784345658</v>
      </c>
      <c r="AQ952" s="66">
        <f t="shared" si="464"/>
        <v>14695380</v>
      </c>
      <c r="AR952" s="66">
        <f t="shared" si="465"/>
        <v>14695380</v>
      </c>
      <c r="AS952" s="66">
        <f t="shared" si="466"/>
        <v>784800</v>
      </c>
      <c r="AT952" s="45">
        <f t="shared" si="470"/>
        <v>15625806.516784346</v>
      </c>
      <c r="AU952" s="75"/>
    </row>
    <row r="953" spans="2:47" x14ac:dyDescent="0.3">
      <c r="B953" s="41">
        <f t="shared" si="471"/>
        <v>4615</v>
      </c>
      <c r="C953" s="8">
        <f t="shared" si="486"/>
        <v>46.15</v>
      </c>
      <c r="D953" s="73">
        <f t="shared" si="467"/>
        <v>61.725625000000001</v>
      </c>
      <c r="E953" s="29">
        <f t="shared" si="489"/>
        <v>15286.161547743955</v>
      </c>
      <c r="F953" s="29">
        <f t="shared" si="472"/>
        <v>16.561388459093266</v>
      </c>
      <c r="G953" s="29">
        <f t="shared" si="487"/>
        <v>22.15085706403724</v>
      </c>
      <c r="H953" s="17">
        <f t="shared" si="473"/>
        <v>20445.241070107331</v>
      </c>
      <c r="I953" s="29">
        <f t="shared" si="474"/>
        <v>2.2250485660981263</v>
      </c>
      <c r="J953" s="29">
        <f t="shared" si="468"/>
        <v>20.847057720369335</v>
      </c>
      <c r="K953" s="39">
        <f t="shared" si="475"/>
        <v>1400</v>
      </c>
      <c r="L953" s="49">
        <f t="shared" si="458"/>
        <v>0</v>
      </c>
      <c r="M953" s="48">
        <f t="shared" si="459"/>
        <v>4.2266987561397071</v>
      </c>
      <c r="N953" s="51">
        <f t="shared" si="469"/>
        <v>0</v>
      </c>
      <c r="O953" s="54">
        <f t="shared" si="488"/>
        <v>18.880500609176615</v>
      </c>
      <c r="P953" s="34">
        <f t="shared" si="476"/>
        <v>1.7671458676442586</v>
      </c>
      <c r="Q953" s="30">
        <f t="shared" si="477"/>
        <v>0</v>
      </c>
      <c r="R953" s="58">
        <f t="shared" si="478"/>
        <v>0</v>
      </c>
      <c r="S953" s="58">
        <f t="shared" si="479"/>
        <v>0</v>
      </c>
      <c r="T953" s="58">
        <f t="shared" si="460"/>
        <v>100</v>
      </c>
      <c r="U953" s="88" t="str">
        <f>IF(R953=0,"-",FORECAST($C$8,Инклинометрия!$B$2:$B$152,Инклинометрия!$A$2:$A$152))</f>
        <v>-</v>
      </c>
      <c r="V953" s="88" t="str">
        <f>IF(R953=0,"-",FORECAST($C$8-R953,Инклинометрия!$B$2:$B$152,Инклинометрия!$A$2:$A$152))</f>
        <v>-</v>
      </c>
      <c r="W953" s="88" t="str">
        <f>IF(R953&gt;0,FORECAST($C$8,Инклинометрия!$B$2:$B$152,Инклинометрия!$A$2:$A$152),IF(AB953=$C$8,"-",FORECAST($C$8-AB953,Инклинометрия!$B$2:$B$152,Инклинометрия!$A$2:$A$152)))</f>
        <v>-</v>
      </c>
      <c r="X953" s="88" t="str">
        <f>IF(S953=0,"-",FORECAST($C$8-(S953+AB953),Инклинометрия!$B$2:$B$152,Инклинометрия!$A$2:$A$152))</f>
        <v>-</v>
      </c>
      <c r="Y953" s="88">
        <f>FORECAST($C$8+T953,Инклинометрия!$B$2:$B$152,Инклинометрия!$A$2:$A$152)</f>
        <v>1425</v>
      </c>
      <c r="Z953" s="88">
        <f>IF(R953=0,FORECAST($C$6-T953,Инклинометрия!$B$2:$B$152,Инклинометрия!$A$2:$A$152),FORECAST($C$8,Инклинометрия!$B$2:$B$152,Инклинометрия!$A$2:$A$152))</f>
        <v>1330</v>
      </c>
      <c r="AA953" s="61">
        <f t="shared" si="461"/>
        <v>1400</v>
      </c>
      <c r="AB953" s="62">
        <f t="shared" si="480"/>
        <v>1400</v>
      </c>
      <c r="AC953" s="62">
        <f t="shared" si="462"/>
        <v>0</v>
      </c>
      <c r="AD953" s="65">
        <f>IF(R953=0,FORECAST($C$8,Инклинометрия!$B$2:$B$152,Инклинометрия!$A$2:$A$152),V953)</f>
        <v>1330</v>
      </c>
      <c r="AE953" s="65">
        <f>FORECAST($C$8-(R953+AA953),Инклинометрия!$B$2:$B$152,Инклинометрия!$A$2:$A$152)</f>
        <v>0</v>
      </c>
      <c r="AF953" s="65">
        <f>IF(AB953=0,"-",FORECAST($C$8,Инклинометрия!$B$2:$B$152,Инклинометрия!$A$2:$A$152))</f>
        <v>1330</v>
      </c>
      <c r="AG953" s="65">
        <f>IF(AB953=0,"-",FORECAST($C$8-AB953,Инклинометрия!$B$2:$B$152,Инклинометрия!$A$2:$A$152))</f>
        <v>0</v>
      </c>
      <c r="AH953" s="65" t="str">
        <f>IF(AC953=0,"-",FORECAST($C$8+AC953,Инклинометрия!$B$2:$B$152,Инклинометрия!$A$2:$A$152))</f>
        <v>-</v>
      </c>
      <c r="AI953" s="89" t="str">
        <f>IF(AC953=0,"-",FORECAST($C$8,Инклинометрия!$B$2:$B$152,Инклинометрия!$A$2:$A$152))</f>
        <v>-</v>
      </c>
      <c r="AJ953" s="28"/>
      <c r="AK953" s="67">
        <f t="shared" si="481"/>
        <v>0</v>
      </c>
      <c r="AL953" s="28">
        <f t="shared" si="482"/>
        <v>0</v>
      </c>
      <c r="AM953" s="28">
        <f t="shared" si="483"/>
        <v>0.1</v>
      </c>
      <c r="AN953" s="26">
        <f t="shared" si="484"/>
        <v>0.1</v>
      </c>
      <c r="AO953" s="87">
        <f t="shared" si="485"/>
        <v>145626.51678434567</v>
      </c>
      <c r="AP953" s="87">
        <f t="shared" si="463"/>
        <v>44301.516784345658</v>
      </c>
      <c r="AQ953" s="66">
        <f t="shared" si="464"/>
        <v>14695380</v>
      </c>
      <c r="AR953" s="66">
        <f t="shared" si="465"/>
        <v>14695380</v>
      </c>
      <c r="AS953" s="66">
        <f t="shared" si="466"/>
        <v>784800</v>
      </c>
      <c r="AT953" s="45">
        <f t="shared" si="470"/>
        <v>15625806.516784346</v>
      </c>
      <c r="AU953" s="75"/>
    </row>
    <row r="954" spans="2:47" x14ac:dyDescent="0.3">
      <c r="B954" s="41">
        <f t="shared" si="471"/>
        <v>4620</v>
      </c>
      <c r="C954" s="8">
        <f t="shared" si="486"/>
        <v>46.2</v>
      </c>
      <c r="D954" s="73">
        <f t="shared" si="467"/>
        <v>61.792499999999997</v>
      </c>
      <c r="E954" s="29">
        <f t="shared" si="489"/>
        <v>15302.72293620305</v>
      </c>
      <c r="F954" s="29">
        <f t="shared" si="472"/>
        <v>16.561388459095621</v>
      </c>
      <c r="G954" s="29">
        <f t="shared" si="487"/>
        <v>22.150857064040391</v>
      </c>
      <c r="H954" s="17">
        <f t="shared" si="473"/>
        <v>20467.391927171371</v>
      </c>
      <c r="I954" s="29">
        <f t="shared" si="474"/>
        <v>2.2250485660981263</v>
      </c>
      <c r="J954" s="29">
        <f t="shared" si="468"/>
        <v>20.847057720370817</v>
      </c>
      <c r="K954" s="39">
        <f t="shared" si="475"/>
        <v>1400</v>
      </c>
      <c r="L954" s="49">
        <f t="shared" si="458"/>
        <v>0</v>
      </c>
      <c r="M954" s="48">
        <f t="shared" si="459"/>
        <v>4.2266987561397071</v>
      </c>
      <c r="N954" s="51">
        <f t="shared" si="469"/>
        <v>0</v>
      </c>
      <c r="O954" s="54">
        <f t="shared" si="488"/>
        <v>18.880500609176615</v>
      </c>
      <c r="P954" s="34">
        <f t="shared" si="476"/>
        <v>1.7671458676442586</v>
      </c>
      <c r="Q954" s="30">
        <f t="shared" si="477"/>
        <v>0</v>
      </c>
      <c r="R954" s="58">
        <f t="shared" si="478"/>
        <v>0</v>
      </c>
      <c r="S954" s="58">
        <f t="shared" si="479"/>
        <v>0</v>
      </c>
      <c r="T954" s="58">
        <f t="shared" si="460"/>
        <v>100</v>
      </c>
      <c r="U954" s="88" t="str">
        <f>IF(R954=0,"-",FORECAST($C$8,Инклинометрия!$B$2:$B$152,Инклинометрия!$A$2:$A$152))</f>
        <v>-</v>
      </c>
      <c r="V954" s="88" t="str">
        <f>IF(R954=0,"-",FORECAST($C$8-R954,Инклинометрия!$B$2:$B$152,Инклинометрия!$A$2:$A$152))</f>
        <v>-</v>
      </c>
      <c r="W954" s="88" t="str">
        <f>IF(R954&gt;0,FORECAST($C$8,Инклинометрия!$B$2:$B$152,Инклинометрия!$A$2:$A$152),IF(AB954=$C$8,"-",FORECAST($C$8-AB954,Инклинометрия!$B$2:$B$152,Инклинометрия!$A$2:$A$152)))</f>
        <v>-</v>
      </c>
      <c r="X954" s="88" t="str">
        <f>IF(S954=0,"-",FORECAST($C$8-(S954+AB954),Инклинометрия!$B$2:$B$152,Инклинометрия!$A$2:$A$152))</f>
        <v>-</v>
      </c>
      <c r="Y954" s="88">
        <f>FORECAST($C$8+T954,Инклинометрия!$B$2:$B$152,Инклинометрия!$A$2:$A$152)</f>
        <v>1425</v>
      </c>
      <c r="Z954" s="88">
        <f>IF(R954=0,FORECAST($C$6-T954,Инклинометрия!$B$2:$B$152,Инклинометрия!$A$2:$A$152),FORECAST($C$8,Инклинометрия!$B$2:$B$152,Инклинометрия!$A$2:$A$152))</f>
        <v>1330</v>
      </c>
      <c r="AA954" s="61">
        <f t="shared" si="461"/>
        <v>1400</v>
      </c>
      <c r="AB954" s="62">
        <f t="shared" si="480"/>
        <v>1400</v>
      </c>
      <c r="AC954" s="62">
        <f t="shared" si="462"/>
        <v>0</v>
      </c>
      <c r="AD954" s="65">
        <f>IF(R954=0,FORECAST($C$8,Инклинометрия!$B$2:$B$152,Инклинометрия!$A$2:$A$152),V954)</f>
        <v>1330</v>
      </c>
      <c r="AE954" s="65">
        <f>FORECAST($C$8-(R954+AA954),Инклинометрия!$B$2:$B$152,Инклинометрия!$A$2:$A$152)</f>
        <v>0</v>
      </c>
      <c r="AF954" s="65">
        <f>IF(AB954=0,"-",FORECAST($C$8,Инклинометрия!$B$2:$B$152,Инклинометрия!$A$2:$A$152))</f>
        <v>1330</v>
      </c>
      <c r="AG954" s="65">
        <f>IF(AB954=0,"-",FORECAST($C$8-AB954,Инклинометрия!$B$2:$B$152,Инклинометрия!$A$2:$A$152))</f>
        <v>0</v>
      </c>
      <c r="AH954" s="65" t="str">
        <f>IF(AC954=0,"-",FORECAST($C$8+AC954,Инклинометрия!$B$2:$B$152,Инклинометрия!$A$2:$A$152))</f>
        <v>-</v>
      </c>
      <c r="AI954" s="89" t="str">
        <f>IF(AC954=0,"-",FORECAST($C$8,Инклинометрия!$B$2:$B$152,Инклинометрия!$A$2:$A$152))</f>
        <v>-</v>
      </c>
      <c r="AJ954" s="28"/>
      <c r="AK954" s="67">
        <f t="shared" si="481"/>
        <v>0</v>
      </c>
      <c r="AL954" s="28">
        <f t="shared" si="482"/>
        <v>0</v>
      </c>
      <c r="AM954" s="28">
        <f t="shared" si="483"/>
        <v>0.1</v>
      </c>
      <c r="AN954" s="26">
        <f t="shared" si="484"/>
        <v>0.1</v>
      </c>
      <c r="AO954" s="87">
        <f t="shared" si="485"/>
        <v>145626.51678434567</v>
      </c>
      <c r="AP954" s="87">
        <f t="shared" si="463"/>
        <v>44301.516784345658</v>
      </c>
      <c r="AQ954" s="66">
        <f t="shared" si="464"/>
        <v>14695380</v>
      </c>
      <c r="AR954" s="66">
        <f t="shared" si="465"/>
        <v>14695380</v>
      </c>
      <c r="AS954" s="66">
        <f t="shared" si="466"/>
        <v>784800</v>
      </c>
      <c r="AT954" s="45">
        <f t="shared" si="470"/>
        <v>15625806.516784346</v>
      </c>
      <c r="AU954" s="75"/>
    </row>
    <row r="955" spans="2:47" x14ac:dyDescent="0.3">
      <c r="B955" s="41">
        <f t="shared" si="471"/>
        <v>4625</v>
      </c>
      <c r="C955" s="8">
        <f t="shared" si="486"/>
        <v>46.25</v>
      </c>
      <c r="D955" s="73">
        <f t="shared" si="467"/>
        <v>61.859375</v>
      </c>
      <c r="E955" s="29">
        <f t="shared" si="489"/>
        <v>15319.284324662143</v>
      </c>
      <c r="F955" s="29">
        <f t="shared" si="472"/>
        <v>16.561388459093266</v>
      </c>
      <c r="G955" s="29">
        <f t="shared" si="487"/>
        <v>22.15085706403724</v>
      </c>
      <c r="H955" s="17">
        <f t="shared" si="473"/>
        <v>20489.542784235407</v>
      </c>
      <c r="I955" s="29">
        <f t="shared" si="474"/>
        <v>2.2250485660981263</v>
      </c>
      <c r="J955" s="29">
        <f t="shared" si="468"/>
        <v>20.847057720369335</v>
      </c>
      <c r="K955" s="39">
        <f t="shared" si="475"/>
        <v>1400</v>
      </c>
      <c r="L955" s="49">
        <f t="shared" si="458"/>
        <v>0</v>
      </c>
      <c r="M955" s="48">
        <f t="shared" si="459"/>
        <v>4.2266987561397071</v>
      </c>
      <c r="N955" s="51">
        <f t="shared" si="469"/>
        <v>0</v>
      </c>
      <c r="O955" s="54">
        <f t="shared" si="488"/>
        <v>18.880500609176615</v>
      </c>
      <c r="P955" s="34">
        <f t="shared" si="476"/>
        <v>1.7671458676442586</v>
      </c>
      <c r="Q955" s="30">
        <f t="shared" si="477"/>
        <v>0</v>
      </c>
      <c r="R955" s="58">
        <f t="shared" si="478"/>
        <v>0</v>
      </c>
      <c r="S955" s="58">
        <f t="shared" si="479"/>
        <v>0</v>
      </c>
      <c r="T955" s="58">
        <f t="shared" si="460"/>
        <v>100</v>
      </c>
      <c r="U955" s="88" t="str">
        <f>IF(R955=0,"-",FORECAST($C$8,Инклинометрия!$B$2:$B$152,Инклинометрия!$A$2:$A$152))</f>
        <v>-</v>
      </c>
      <c r="V955" s="88" t="str">
        <f>IF(R955=0,"-",FORECAST($C$8-R955,Инклинометрия!$B$2:$B$152,Инклинометрия!$A$2:$A$152))</f>
        <v>-</v>
      </c>
      <c r="W955" s="88" t="str">
        <f>IF(R955&gt;0,FORECAST($C$8,Инклинометрия!$B$2:$B$152,Инклинометрия!$A$2:$A$152),IF(AB955=$C$8,"-",FORECAST($C$8-AB955,Инклинометрия!$B$2:$B$152,Инклинометрия!$A$2:$A$152)))</f>
        <v>-</v>
      </c>
      <c r="X955" s="88" t="str">
        <f>IF(S955=0,"-",FORECAST($C$8-(S955+AB955),Инклинометрия!$B$2:$B$152,Инклинометрия!$A$2:$A$152))</f>
        <v>-</v>
      </c>
      <c r="Y955" s="88">
        <f>FORECAST($C$8+T955,Инклинометрия!$B$2:$B$152,Инклинометрия!$A$2:$A$152)</f>
        <v>1425</v>
      </c>
      <c r="Z955" s="88">
        <f>IF(R955=0,FORECAST($C$6-T955,Инклинометрия!$B$2:$B$152,Инклинометрия!$A$2:$A$152),FORECAST($C$8,Инклинометрия!$B$2:$B$152,Инклинометрия!$A$2:$A$152))</f>
        <v>1330</v>
      </c>
      <c r="AA955" s="61">
        <f t="shared" si="461"/>
        <v>1400</v>
      </c>
      <c r="AB955" s="62">
        <f t="shared" si="480"/>
        <v>1400</v>
      </c>
      <c r="AC955" s="62">
        <f t="shared" si="462"/>
        <v>0</v>
      </c>
      <c r="AD955" s="65">
        <f>IF(R955=0,FORECAST($C$8,Инклинометрия!$B$2:$B$152,Инклинометрия!$A$2:$A$152),V955)</f>
        <v>1330</v>
      </c>
      <c r="AE955" s="65">
        <f>FORECAST($C$8-(R955+AA955),Инклинометрия!$B$2:$B$152,Инклинометрия!$A$2:$A$152)</f>
        <v>0</v>
      </c>
      <c r="AF955" s="65">
        <f>IF(AB955=0,"-",FORECAST($C$8,Инклинометрия!$B$2:$B$152,Инклинометрия!$A$2:$A$152))</f>
        <v>1330</v>
      </c>
      <c r="AG955" s="65">
        <f>IF(AB955=0,"-",FORECAST($C$8-AB955,Инклинометрия!$B$2:$B$152,Инклинометрия!$A$2:$A$152))</f>
        <v>0</v>
      </c>
      <c r="AH955" s="65" t="str">
        <f>IF(AC955=0,"-",FORECAST($C$8+AC955,Инклинометрия!$B$2:$B$152,Инклинометрия!$A$2:$A$152))</f>
        <v>-</v>
      </c>
      <c r="AI955" s="89" t="str">
        <f>IF(AC955=0,"-",FORECAST($C$8,Инклинометрия!$B$2:$B$152,Инклинометрия!$A$2:$A$152))</f>
        <v>-</v>
      </c>
      <c r="AJ955" s="28"/>
      <c r="AK955" s="67">
        <f t="shared" si="481"/>
        <v>0</v>
      </c>
      <c r="AL955" s="28">
        <f t="shared" si="482"/>
        <v>0</v>
      </c>
      <c r="AM955" s="28">
        <f t="shared" si="483"/>
        <v>0.1</v>
      </c>
      <c r="AN955" s="26">
        <f t="shared" si="484"/>
        <v>0.1</v>
      </c>
      <c r="AO955" s="87">
        <f t="shared" si="485"/>
        <v>145626.51678434567</v>
      </c>
      <c r="AP955" s="87">
        <f t="shared" si="463"/>
        <v>44301.516784345658</v>
      </c>
      <c r="AQ955" s="66">
        <f t="shared" si="464"/>
        <v>14695380</v>
      </c>
      <c r="AR955" s="66">
        <f t="shared" si="465"/>
        <v>14695380</v>
      </c>
      <c r="AS955" s="66">
        <f t="shared" si="466"/>
        <v>784800</v>
      </c>
      <c r="AT955" s="45">
        <f t="shared" si="470"/>
        <v>15625806.516784346</v>
      </c>
      <c r="AU955" s="75"/>
    </row>
    <row r="956" spans="2:47" x14ac:dyDescent="0.3">
      <c r="B956" s="41">
        <f t="shared" si="471"/>
        <v>4630</v>
      </c>
      <c r="C956" s="8">
        <f t="shared" si="486"/>
        <v>46.300000000000004</v>
      </c>
      <c r="D956" s="73">
        <f t="shared" si="467"/>
        <v>61.92625000000001</v>
      </c>
      <c r="E956" s="29">
        <f t="shared" si="489"/>
        <v>15335.845713121238</v>
      </c>
      <c r="F956" s="29">
        <f t="shared" si="472"/>
        <v>16.561388459095621</v>
      </c>
      <c r="G956" s="29">
        <f t="shared" si="487"/>
        <v>22.150857064040391</v>
      </c>
      <c r="H956" s="17">
        <f t="shared" si="473"/>
        <v>20511.693641299447</v>
      </c>
      <c r="I956" s="29">
        <f t="shared" si="474"/>
        <v>2.2250485660981263</v>
      </c>
      <c r="J956" s="29">
        <f t="shared" si="468"/>
        <v>20.847057720370817</v>
      </c>
      <c r="K956" s="39">
        <f t="shared" si="475"/>
        <v>1400</v>
      </c>
      <c r="L956" s="49">
        <f t="shared" si="458"/>
        <v>0</v>
      </c>
      <c r="M956" s="48">
        <f t="shared" si="459"/>
        <v>4.2266987561397071</v>
      </c>
      <c r="N956" s="51">
        <f t="shared" si="469"/>
        <v>0</v>
      </c>
      <c r="O956" s="54">
        <f t="shared" si="488"/>
        <v>18.880500609176615</v>
      </c>
      <c r="P956" s="34">
        <f t="shared" si="476"/>
        <v>1.7671458676442586</v>
      </c>
      <c r="Q956" s="30">
        <f t="shared" si="477"/>
        <v>0</v>
      </c>
      <c r="R956" s="58">
        <f t="shared" si="478"/>
        <v>0</v>
      </c>
      <c r="S956" s="58">
        <f t="shared" si="479"/>
        <v>0</v>
      </c>
      <c r="T956" s="58">
        <f t="shared" si="460"/>
        <v>100</v>
      </c>
      <c r="U956" s="88" t="str">
        <f>IF(R956=0,"-",FORECAST($C$8,Инклинометрия!$B$2:$B$152,Инклинометрия!$A$2:$A$152))</f>
        <v>-</v>
      </c>
      <c r="V956" s="88" t="str">
        <f>IF(R956=0,"-",FORECAST($C$8-R956,Инклинометрия!$B$2:$B$152,Инклинометрия!$A$2:$A$152))</f>
        <v>-</v>
      </c>
      <c r="W956" s="88" t="str">
        <f>IF(R956&gt;0,FORECAST($C$8,Инклинометрия!$B$2:$B$152,Инклинометрия!$A$2:$A$152),IF(AB956=$C$8,"-",FORECAST($C$8-AB956,Инклинометрия!$B$2:$B$152,Инклинометрия!$A$2:$A$152)))</f>
        <v>-</v>
      </c>
      <c r="X956" s="88" t="str">
        <f>IF(S956=0,"-",FORECAST($C$8-(S956+AB956),Инклинометрия!$B$2:$B$152,Инклинометрия!$A$2:$A$152))</f>
        <v>-</v>
      </c>
      <c r="Y956" s="88">
        <f>FORECAST($C$8+T956,Инклинометрия!$B$2:$B$152,Инклинометрия!$A$2:$A$152)</f>
        <v>1425</v>
      </c>
      <c r="Z956" s="88">
        <f>IF(R956=0,FORECAST($C$6-T956,Инклинометрия!$B$2:$B$152,Инклинометрия!$A$2:$A$152),FORECAST($C$8,Инклинометрия!$B$2:$B$152,Инклинометрия!$A$2:$A$152))</f>
        <v>1330</v>
      </c>
      <c r="AA956" s="61">
        <f t="shared" si="461"/>
        <v>1400</v>
      </c>
      <c r="AB956" s="62">
        <f t="shared" si="480"/>
        <v>1400</v>
      </c>
      <c r="AC956" s="62">
        <f t="shared" si="462"/>
        <v>0</v>
      </c>
      <c r="AD956" s="65">
        <f>IF(R956=0,FORECAST($C$8,Инклинометрия!$B$2:$B$152,Инклинометрия!$A$2:$A$152),V956)</f>
        <v>1330</v>
      </c>
      <c r="AE956" s="65">
        <f>FORECAST($C$8-(R956+AA956),Инклинометрия!$B$2:$B$152,Инклинометрия!$A$2:$A$152)</f>
        <v>0</v>
      </c>
      <c r="AF956" s="65">
        <f>IF(AB956=0,"-",FORECAST($C$8,Инклинометрия!$B$2:$B$152,Инклинометрия!$A$2:$A$152))</f>
        <v>1330</v>
      </c>
      <c r="AG956" s="65">
        <f>IF(AB956=0,"-",FORECAST($C$8-AB956,Инклинометрия!$B$2:$B$152,Инклинометрия!$A$2:$A$152))</f>
        <v>0</v>
      </c>
      <c r="AH956" s="65" t="str">
        <f>IF(AC956=0,"-",FORECAST($C$8+AC956,Инклинометрия!$B$2:$B$152,Инклинометрия!$A$2:$A$152))</f>
        <v>-</v>
      </c>
      <c r="AI956" s="89" t="str">
        <f>IF(AC956=0,"-",FORECAST($C$8,Инклинометрия!$B$2:$B$152,Инклинометрия!$A$2:$A$152))</f>
        <v>-</v>
      </c>
      <c r="AJ956" s="28"/>
      <c r="AK956" s="67">
        <f t="shared" si="481"/>
        <v>0</v>
      </c>
      <c r="AL956" s="28">
        <f t="shared" si="482"/>
        <v>0</v>
      </c>
      <c r="AM956" s="28">
        <f t="shared" si="483"/>
        <v>0.1</v>
      </c>
      <c r="AN956" s="26">
        <f t="shared" si="484"/>
        <v>0.1</v>
      </c>
      <c r="AO956" s="87">
        <f t="shared" si="485"/>
        <v>145626.51678434567</v>
      </c>
      <c r="AP956" s="87">
        <f t="shared" si="463"/>
        <v>44301.516784345658</v>
      </c>
      <c r="AQ956" s="66">
        <f t="shared" si="464"/>
        <v>14695380</v>
      </c>
      <c r="AR956" s="66">
        <f t="shared" si="465"/>
        <v>14695380</v>
      </c>
      <c r="AS956" s="66">
        <f t="shared" si="466"/>
        <v>784800</v>
      </c>
      <c r="AT956" s="45">
        <f t="shared" si="470"/>
        <v>15625806.516784346</v>
      </c>
      <c r="AU956" s="75"/>
    </row>
    <row r="957" spans="2:47" x14ac:dyDescent="0.3">
      <c r="B957" s="41">
        <f t="shared" si="471"/>
        <v>4635</v>
      </c>
      <c r="C957" s="8">
        <f t="shared" si="486"/>
        <v>46.35</v>
      </c>
      <c r="D957" s="73">
        <f t="shared" si="467"/>
        <v>61.993124999999999</v>
      </c>
      <c r="E957" s="29">
        <f t="shared" si="489"/>
        <v>15352.407101580333</v>
      </c>
      <c r="F957" s="29">
        <f t="shared" si="472"/>
        <v>16.561388459093266</v>
      </c>
      <c r="G957" s="29">
        <f t="shared" si="487"/>
        <v>22.15085706403724</v>
      </c>
      <c r="H957" s="17">
        <f t="shared" si="473"/>
        <v>20533.844498363484</v>
      </c>
      <c r="I957" s="29">
        <f t="shared" si="474"/>
        <v>2.2250485660981263</v>
      </c>
      <c r="J957" s="29">
        <f t="shared" si="468"/>
        <v>20.847057720369335</v>
      </c>
      <c r="K957" s="39">
        <f t="shared" si="475"/>
        <v>1400</v>
      </c>
      <c r="L957" s="49">
        <f t="shared" si="458"/>
        <v>0</v>
      </c>
      <c r="M957" s="48">
        <f t="shared" si="459"/>
        <v>4.2266987561397071</v>
      </c>
      <c r="N957" s="51">
        <f t="shared" si="469"/>
        <v>0</v>
      </c>
      <c r="O957" s="54">
        <f t="shared" si="488"/>
        <v>18.880500609176615</v>
      </c>
      <c r="P957" s="34">
        <f t="shared" si="476"/>
        <v>1.7671458676442586</v>
      </c>
      <c r="Q957" s="30">
        <f t="shared" si="477"/>
        <v>0</v>
      </c>
      <c r="R957" s="58">
        <f t="shared" si="478"/>
        <v>0</v>
      </c>
      <c r="S957" s="58">
        <f t="shared" si="479"/>
        <v>0</v>
      </c>
      <c r="T957" s="58">
        <f t="shared" si="460"/>
        <v>100</v>
      </c>
      <c r="U957" s="88" t="str">
        <f>IF(R957=0,"-",FORECAST($C$8,Инклинометрия!$B$2:$B$152,Инклинометрия!$A$2:$A$152))</f>
        <v>-</v>
      </c>
      <c r="V957" s="88" t="str">
        <f>IF(R957=0,"-",FORECAST($C$8-R957,Инклинометрия!$B$2:$B$152,Инклинометрия!$A$2:$A$152))</f>
        <v>-</v>
      </c>
      <c r="W957" s="88" t="str">
        <f>IF(R957&gt;0,FORECAST($C$8,Инклинометрия!$B$2:$B$152,Инклинометрия!$A$2:$A$152),IF(AB957=$C$8,"-",FORECAST($C$8-AB957,Инклинометрия!$B$2:$B$152,Инклинометрия!$A$2:$A$152)))</f>
        <v>-</v>
      </c>
      <c r="X957" s="88" t="str">
        <f>IF(S957=0,"-",FORECAST($C$8-(S957+AB957),Инклинометрия!$B$2:$B$152,Инклинометрия!$A$2:$A$152))</f>
        <v>-</v>
      </c>
      <c r="Y957" s="88">
        <f>FORECAST($C$8+T957,Инклинометрия!$B$2:$B$152,Инклинометрия!$A$2:$A$152)</f>
        <v>1425</v>
      </c>
      <c r="Z957" s="88">
        <f>IF(R957=0,FORECAST($C$6-T957,Инклинометрия!$B$2:$B$152,Инклинометрия!$A$2:$A$152),FORECAST($C$8,Инклинометрия!$B$2:$B$152,Инклинометрия!$A$2:$A$152))</f>
        <v>1330</v>
      </c>
      <c r="AA957" s="61">
        <f t="shared" si="461"/>
        <v>1400</v>
      </c>
      <c r="AB957" s="62">
        <f t="shared" si="480"/>
        <v>1400</v>
      </c>
      <c r="AC957" s="62">
        <f t="shared" si="462"/>
        <v>0</v>
      </c>
      <c r="AD957" s="65">
        <f>IF(R957=0,FORECAST($C$8,Инклинометрия!$B$2:$B$152,Инклинометрия!$A$2:$A$152),V957)</f>
        <v>1330</v>
      </c>
      <c r="AE957" s="65">
        <f>FORECAST($C$8-(R957+AA957),Инклинометрия!$B$2:$B$152,Инклинометрия!$A$2:$A$152)</f>
        <v>0</v>
      </c>
      <c r="AF957" s="65">
        <f>IF(AB957=0,"-",FORECAST($C$8,Инклинометрия!$B$2:$B$152,Инклинометрия!$A$2:$A$152))</f>
        <v>1330</v>
      </c>
      <c r="AG957" s="65">
        <f>IF(AB957=0,"-",FORECAST($C$8-AB957,Инклинометрия!$B$2:$B$152,Инклинометрия!$A$2:$A$152))</f>
        <v>0</v>
      </c>
      <c r="AH957" s="65" t="str">
        <f>IF(AC957=0,"-",FORECAST($C$8+AC957,Инклинометрия!$B$2:$B$152,Инклинометрия!$A$2:$A$152))</f>
        <v>-</v>
      </c>
      <c r="AI957" s="89" t="str">
        <f>IF(AC957=0,"-",FORECAST($C$8,Инклинометрия!$B$2:$B$152,Инклинометрия!$A$2:$A$152))</f>
        <v>-</v>
      </c>
      <c r="AJ957" s="28"/>
      <c r="AK957" s="67">
        <f t="shared" si="481"/>
        <v>0</v>
      </c>
      <c r="AL957" s="28">
        <f t="shared" si="482"/>
        <v>0</v>
      </c>
      <c r="AM957" s="28">
        <f t="shared" si="483"/>
        <v>0.1</v>
      </c>
      <c r="AN957" s="26">
        <f t="shared" si="484"/>
        <v>0.1</v>
      </c>
      <c r="AO957" s="87">
        <f t="shared" si="485"/>
        <v>145626.51678434567</v>
      </c>
      <c r="AP957" s="87">
        <f t="shared" si="463"/>
        <v>44301.516784345658</v>
      </c>
      <c r="AQ957" s="66">
        <f t="shared" si="464"/>
        <v>14695380</v>
      </c>
      <c r="AR957" s="66">
        <f t="shared" si="465"/>
        <v>14695380</v>
      </c>
      <c r="AS957" s="66">
        <f t="shared" si="466"/>
        <v>784800</v>
      </c>
      <c r="AT957" s="45">
        <f t="shared" si="470"/>
        <v>15625806.516784346</v>
      </c>
      <c r="AU957" s="75"/>
    </row>
    <row r="958" spans="2:47" x14ac:dyDescent="0.3">
      <c r="B958" s="41">
        <f t="shared" si="471"/>
        <v>4640</v>
      </c>
      <c r="C958" s="8">
        <f t="shared" si="486"/>
        <v>46.4</v>
      </c>
      <c r="D958" s="73">
        <f t="shared" si="467"/>
        <v>62.06</v>
      </c>
      <c r="E958" s="29">
        <f t="shared" si="489"/>
        <v>15368.968490039426</v>
      </c>
      <c r="F958" s="29">
        <f t="shared" si="472"/>
        <v>16.561388459093266</v>
      </c>
      <c r="G958" s="29">
        <f t="shared" si="487"/>
        <v>22.15085706403724</v>
      </c>
      <c r="H958" s="17">
        <f t="shared" si="473"/>
        <v>20555.99535542752</v>
      </c>
      <c r="I958" s="29">
        <f t="shared" si="474"/>
        <v>2.2250485660981263</v>
      </c>
      <c r="J958" s="29">
        <f t="shared" si="468"/>
        <v>20.847057720369335</v>
      </c>
      <c r="K958" s="39">
        <f t="shared" si="475"/>
        <v>1400</v>
      </c>
      <c r="L958" s="49">
        <f t="shared" si="458"/>
        <v>0</v>
      </c>
      <c r="M958" s="48">
        <f t="shared" si="459"/>
        <v>4.2266987561397071</v>
      </c>
      <c r="N958" s="51">
        <f t="shared" si="469"/>
        <v>0</v>
      </c>
      <c r="O958" s="54">
        <f t="shared" si="488"/>
        <v>18.880500609176615</v>
      </c>
      <c r="P958" s="34">
        <f t="shared" si="476"/>
        <v>1.7671458676442586</v>
      </c>
      <c r="Q958" s="30">
        <f t="shared" si="477"/>
        <v>0</v>
      </c>
      <c r="R958" s="58">
        <f t="shared" si="478"/>
        <v>0</v>
      </c>
      <c r="S958" s="58">
        <f t="shared" si="479"/>
        <v>0</v>
      </c>
      <c r="T958" s="58">
        <f t="shared" si="460"/>
        <v>100</v>
      </c>
      <c r="U958" s="88" t="str">
        <f>IF(R958=0,"-",FORECAST($C$8,Инклинометрия!$B$2:$B$152,Инклинометрия!$A$2:$A$152))</f>
        <v>-</v>
      </c>
      <c r="V958" s="88" t="str">
        <f>IF(R958=0,"-",FORECAST($C$8-R958,Инклинометрия!$B$2:$B$152,Инклинометрия!$A$2:$A$152))</f>
        <v>-</v>
      </c>
      <c r="W958" s="88" t="str">
        <f>IF(R958&gt;0,FORECAST($C$8,Инклинометрия!$B$2:$B$152,Инклинометрия!$A$2:$A$152),IF(AB958=$C$8,"-",FORECAST($C$8-AB958,Инклинометрия!$B$2:$B$152,Инклинометрия!$A$2:$A$152)))</f>
        <v>-</v>
      </c>
      <c r="X958" s="88" t="str">
        <f>IF(S958=0,"-",FORECAST($C$8-(S958+AB958),Инклинометрия!$B$2:$B$152,Инклинометрия!$A$2:$A$152))</f>
        <v>-</v>
      </c>
      <c r="Y958" s="88">
        <f>FORECAST($C$8+T958,Инклинометрия!$B$2:$B$152,Инклинометрия!$A$2:$A$152)</f>
        <v>1425</v>
      </c>
      <c r="Z958" s="88">
        <f>IF(R958=0,FORECAST($C$6-T958,Инклинометрия!$B$2:$B$152,Инклинометрия!$A$2:$A$152),FORECAST($C$8,Инклинометрия!$B$2:$B$152,Инклинометрия!$A$2:$A$152))</f>
        <v>1330</v>
      </c>
      <c r="AA958" s="61">
        <f t="shared" si="461"/>
        <v>1400</v>
      </c>
      <c r="AB958" s="62">
        <f t="shared" si="480"/>
        <v>1400</v>
      </c>
      <c r="AC958" s="62">
        <f t="shared" si="462"/>
        <v>0</v>
      </c>
      <c r="AD958" s="65">
        <f>IF(R958=0,FORECAST($C$8,Инклинометрия!$B$2:$B$152,Инклинометрия!$A$2:$A$152),V958)</f>
        <v>1330</v>
      </c>
      <c r="AE958" s="65">
        <f>FORECAST($C$8-(R958+AA958),Инклинометрия!$B$2:$B$152,Инклинометрия!$A$2:$A$152)</f>
        <v>0</v>
      </c>
      <c r="AF958" s="65">
        <f>IF(AB958=0,"-",FORECAST($C$8,Инклинометрия!$B$2:$B$152,Инклинометрия!$A$2:$A$152))</f>
        <v>1330</v>
      </c>
      <c r="AG958" s="65">
        <f>IF(AB958=0,"-",FORECAST($C$8-AB958,Инклинометрия!$B$2:$B$152,Инклинометрия!$A$2:$A$152))</f>
        <v>0</v>
      </c>
      <c r="AH958" s="65" t="str">
        <f>IF(AC958=0,"-",FORECAST($C$8+AC958,Инклинометрия!$B$2:$B$152,Инклинометрия!$A$2:$A$152))</f>
        <v>-</v>
      </c>
      <c r="AI958" s="89" t="str">
        <f>IF(AC958=0,"-",FORECAST($C$8,Инклинометрия!$B$2:$B$152,Инклинометрия!$A$2:$A$152))</f>
        <v>-</v>
      </c>
      <c r="AJ958" s="28"/>
      <c r="AK958" s="67">
        <f t="shared" si="481"/>
        <v>0</v>
      </c>
      <c r="AL958" s="28">
        <f t="shared" si="482"/>
        <v>0</v>
      </c>
      <c r="AM958" s="28">
        <f t="shared" si="483"/>
        <v>0.1</v>
      </c>
      <c r="AN958" s="26">
        <f t="shared" si="484"/>
        <v>0.1</v>
      </c>
      <c r="AO958" s="87">
        <f t="shared" si="485"/>
        <v>145626.51678434567</v>
      </c>
      <c r="AP958" s="87">
        <f t="shared" si="463"/>
        <v>44301.516784345658</v>
      </c>
      <c r="AQ958" s="66">
        <f t="shared" si="464"/>
        <v>14695380</v>
      </c>
      <c r="AR958" s="66">
        <f t="shared" si="465"/>
        <v>14695380</v>
      </c>
      <c r="AS958" s="66">
        <f t="shared" si="466"/>
        <v>784800</v>
      </c>
      <c r="AT958" s="45">
        <f t="shared" si="470"/>
        <v>15625806.516784346</v>
      </c>
      <c r="AU958" s="75"/>
    </row>
    <row r="959" spans="2:47" x14ac:dyDescent="0.3">
      <c r="B959" s="41">
        <f t="shared" si="471"/>
        <v>4645</v>
      </c>
      <c r="C959" s="8">
        <f t="shared" si="486"/>
        <v>46.45</v>
      </c>
      <c r="D959" s="73">
        <f t="shared" si="467"/>
        <v>62.126874999999998</v>
      </c>
      <c r="E959" s="29">
        <f t="shared" si="489"/>
        <v>15385.529878498521</v>
      </c>
      <c r="F959" s="29">
        <f t="shared" si="472"/>
        <v>16.561388459095621</v>
      </c>
      <c r="G959" s="29">
        <f t="shared" si="487"/>
        <v>22.150857064040391</v>
      </c>
      <c r="H959" s="17">
        <f t="shared" si="473"/>
        <v>20578.14621249156</v>
      </c>
      <c r="I959" s="29">
        <f t="shared" si="474"/>
        <v>2.2250485660981263</v>
      </c>
      <c r="J959" s="29">
        <f t="shared" si="468"/>
        <v>20.847057720370817</v>
      </c>
      <c r="K959" s="39">
        <f t="shared" si="475"/>
        <v>1400</v>
      </c>
      <c r="L959" s="49">
        <f t="shared" si="458"/>
        <v>0</v>
      </c>
      <c r="M959" s="48">
        <f t="shared" si="459"/>
        <v>4.2266987561397071</v>
      </c>
      <c r="N959" s="51">
        <f t="shared" si="469"/>
        <v>0</v>
      </c>
      <c r="O959" s="54">
        <f t="shared" si="488"/>
        <v>18.880500609176615</v>
      </c>
      <c r="P959" s="34">
        <f t="shared" si="476"/>
        <v>1.7671458676442586</v>
      </c>
      <c r="Q959" s="30">
        <f t="shared" si="477"/>
        <v>0</v>
      </c>
      <c r="R959" s="58">
        <f t="shared" si="478"/>
        <v>0</v>
      </c>
      <c r="S959" s="58">
        <f t="shared" si="479"/>
        <v>0</v>
      </c>
      <c r="T959" s="58">
        <f t="shared" si="460"/>
        <v>100</v>
      </c>
      <c r="U959" s="88" t="str">
        <f>IF(R959=0,"-",FORECAST($C$8,Инклинометрия!$B$2:$B$152,Инклинометрия!$A$2:$A$152))</f>
        <v>-</v>
      </c>
      <c r="V959" s="88" t="str">
        <f>IF(R959=0,"-",FORECAST($C$8-R959,Инклинометрия!$B$2:$B$152,Инклинометрия!$A$2:$A$152))</f>
        <v>-</v>
      </c>
      <c r="W959" s="88" t="str">
        <f>IF(R959&gt;0,FORECAST($C$8,Инклинометрия!$B$2:$B$152,Инклинометрия!$A$2:$A$152),IF(AB959=$C$8,"-",FORECAST($C$8-AB959,Инклинометрия!$B$2:$B$152,Инклинометрия!$A$2:$A$152)))</f>
        <v>-</v>
      </c>
      <c r="X959" s="88" t="str">
        <f>IF(S959=0,"-",FORECAST($C$8-(S959+AB959),Инклинометрия!$B$2:$B$152,Инклинометрия!$A$2:$A$152))</f>
        <v>-</v>
      </c>
      <c r="Y959" s="88">
        <f>FORECAST($C$8+T959,Инклинометрия!$B$2:$B$152,Инклинометрия!$A$2:$A$152)</f>
        <v>1425</v>
      </c>
      <c r="Z959" s="88">
        <f>IF(R959=0,FORECAST($C$6-T959,Инклинометрия!$B$2:$B$152,Инклинометрия!$A$2:$A$152),FORECAST($C$8,Инклинометрия!$B$2:$B$152,Инклинометрия!$A$2:$A$152))</f>
        <v>1330</v>
      </c>
      <c r="AA959" s="61">
        <f t="shared" si="461"/>
        <v>1400</v>
      </c>
      <c r="AB959" s="62">
        <f t="shared" si="480"/>
        <v>1400</v>
      </c>
      <c r="AC959" s="62">
        <f t="shared" si="462"/>
        <v>0</v>
      </c>
      <c r="AD959" s="65">
        <f>IF(R959=0,FORECAST($C$8,Инклинометрия!$B$2:$B$152,Инклинометрия!$A$2:$A$152),V959)</f>
        <v>1330</v>
      </c>
      <c r="AE959" s="65">
        <f>FORECAST($C$8-(R959+AA959),Инклинометрия!$B$2:$B$152,Инклинометрия!$A$2:$A$152)</f>
        <v>0</v>
      </c>
      <c r="AF959" s="65">
        <f>IF(AB959=0,"-",FORECAST($C$8,Инклинометрия!$B$2:$B$152,Инклинометрия!$A$2:$A$152))</f>
        <v>1330</v>
      </c>
      <c r="AG959" s="65">
        <f>IF(AB959=0,"-",FORECAST($C$8-AB959,Инклинометрия!$B$2:$B$152,Инклинометрия!$A$2:$A$152))</f>
        <v>0</v>
      </c>
      <c r="AH959" s="65" t="str">
        <f>IF(AC959=0,"-",FORECAST($C$8+AC959,Инклинометрия!$B$2:$B$152,Инклинометрия!$A$2:$A$152))</f>
        <v>-</v>
      </c>
      <c r="AI959" s="89" t="str">
        <f>IF(AC959=0,"-",FORECAST($C$8,Инклинометрия!$B$2:$B$152,Инклинометрия!$A$2:$A$152))</f>
        <v>-</v>
      </c>
      <c r="AJ959" s="28"/>
      <c r="AK959" s="67">
        <f t="shared" si="481"/>
        <v>0</v>
      </c>
      <c r="AL959" s="28">
        <f t="shared" si="482"/>
        <v>0</v>
      </c>
      <c r="AM959" s="28">
        <f t="shared" si="483"/>
        <v>0.1</v>
      </c>
      <c r="AN959" s="26">
        <f t="shared" si="484"/>
        <v>0.1</v>
      </c>
      <c r="AO959" s="87">
        <f t="shared" si="485"/>
        <v>145626.51678434567</v>
      </c>
      <c r="AP959" s="87">
        <f t="shared" si="463"/>
        <v>44301.516784345658</v>
      </c>
      <c r="AQ959" s="66">
        <f t="shared" si="464"/>
        <v>14695380</v>
      </c>
      <c r="AR959" s="66">
        <f t="shared" si="465"/>
        <v>14695380</v>
      </c>
      <c r="AS959" s="66">
        <f t="shared" si="466"/>
        <v>784800</v>
      </c>
      <c r="AT959" s="45">
        <f t="shared" si="470"/>
        <v>15625806.516784346</v>
      </c>
      <c r="AU959" s="75"/>
    </row>
    <row r="960" spans="2:47" x14ac:dyDescent="0.3">
      <c r="B960" s="41">
        <f t="shared" si="471"/>
        <v>4650</v>
      </c>
      <c r="C960" s="8">
        <f t="shared" si="486"/>
        <v>46.5</v>
      </c>
      <c r="D960" s="73">
        <f t="shared" si="467"/>
        <v>62.193750000000001</v>
      </c>
      <c r="E960" s="29">
        <f t="shared" si="489"/>
        <v>15402.091266957614</v>
      </c>
      <c r="F960" s="29">
        <f t="shared" si="472"/>
        <v>16.561388459093266</v>
      </c>
      <c r="G960" s="29">
        <f t="shared" si="487"/>
        <v>22.15085706403724</v>
      </c>
      <c r="H960" s="17">
        <f t="shared" si="473"/>
        <v>20600.297069555596</v>
      </c>
      <c r="I960" s="29">
        <f t="shared" si="474"/>
        <v>2.2250485660981263</v>
      </c>
      <c r="J960" s="29">
        <f t="shared" si="468"/>
        <v>20.847057720369335</v>
      </c>
      <c r="K960" s="39">
        <f t="shared" si="475"/>
        <v>1400</v>
      </c>
      <c r="L960" s="49">
        <f t="shared" si="458"/>
        <v>0</v>
      </c>
      <c r="M960" s="48">
        <f t="shared" si="459"/>
        <v>4.2266987561397071</v>
      </c>
      <c r="N960" s="51">
        <f t="shared" si="469"/>
        <v>0</v>
      </c>
      <c r="O960" s="54">
        <f t="shared" si="488"/>
        <v>18.880500609176615</v>
      </c>
      <c r="P960" s="34">
        <f t="shared" si="476"/>
        <v>1.7671458676442586</v>
      </c>
      <c r="Q960" s="30">
        <f t="shared" si="477"/>
        <v>0</v>
      </c>
      <c r="R960" s="58">
        <f t="shared" si="478"/>
        <v>0</v>
      </c>
      <c r="S960" s="58">
        <f t="shared" si="479"/>
        <v>0</v>
      </c>
      <c r="T960" s="58">
        <f t="shared" si="460"/>
        <v>100</v>
      </c>
      <c r="U960" s="88" t="str">
        <f>IF(R960=0,"-",FORECAST($C$8,Инклинометрия!$B$2:$B$152,Инклинометрия!$A$2:$A$152))</f>
        <v>-</v>
      </c>
      <c r="V960" s="88" t="str">
        <f>IF(R960=0,"-",FORECAST($C$8-R960,Инклинометрия!$B$2:$B$152,Инклинометрия!$A$2:$A$152))</f>
        <v>-</v>
      </c>
      <c r="W960" s="88" t="str">
        <f>IF(R960&gt;0,FORECAST($C$8,Инклинометрия!$B$2:$B$152,Инклинометрия!$A$2:$A$152),IF(AB960=$C$8,"-",FORECAST($C$8-AB960,Инклинометрия!$B$2:$B$152,Инклинометрия!$A$2:$A$152)))</f>
        <v>-</v>
      </c>
      <c r="X960" s="88" t="str">
        <f>IF(S960=0,"-",FORECAST($C$8-(S960+AB960),Инклинометрия!$B$2:$B$152,Инклинометрия!$A$2:$A$152))</f>
        <v>-</v>
      </c>
      <c r="Y960" s="88">
        <f>FORECAST($C$8+T960,Инклинометрия!$B$2:$B$152,Инклинометрия!$A$2:$A$152)</f>
        <v>1425</v>
      </c>
      <c r="Z960" s="88">
        <f>IF(R960=0,FORECAST($C$6-T960,Инклинометрия!$B$2:$B$152,Инклинометрия!$A$2:$A$152),FORECAST($C$8,Инклинометрия!$B$2:$B$152,Инклинометрия!$A$2:$A$152))</f>
        <v>1330</v>
      </c>
      <c r="AA960" s="61">
        <f t="shared" si="461"/>
        <v>1400</v>
      </c>
      <c r="AB960" s="62">
        <f t="shared" si="480"/>
        <v>1400</v>
      </c>
      <c r="AC960" s="62">
        <f t="shared" si="462"/>
        <v>0</v>
      </c>
      <c r="AD960" s="65">
        <f>IF(R960=0,FORECAST($C$8,Инклинометрия!$B$2:$B$152,Инклинометрия!$A$2:$A$152),V960)</f>
        <v>1330</v>
      </c>
      <c r="AE960" s="65">
        <f>FORECAST($C$8-(R960+AA960),Инклинометрия!$B$2:$B$152,Инклинометрия!$A$2:$A$152)</f>
        <v>0</v>
      </c>
      <c r="AF960" s="65">
        <f>IF(AB960=0,"-",FORECAST($C$8,Инклинометрия!$B$2:$B$152,Инклинометрия!$A$2:$A$152))</f>
        <v>1330</v>
      </c>
      <c r="AG960" s="65">
        <f>IF(AB960=0,"-",FORECAST($C$8-AB960,Инклинометрия!$B$2:$B$152,Инклинометрия!$A$2:$A$152))</f>
        <v>0</v>
      </c>
      <c r="AH960" s="65" t="str">
        <f>IF(AC960=0,"-",FORECAST($C$8+AC960,Инклинометрия!$B$2:$B$152,Инклинометрия!$A$2:$A$152))</f>
        <v>-</v>
      </c>
      <c r="AI960" s="89" t="str">
        <f>IF(AC960=0,"-",FORECAST($C$8,Инклинометрия!$B$2:$B$152,Инклинометрия!$A$2:$A$152))</f>
        <v>-</v>
      </c>
      <c r="AJ960" s="28"/>
      <c r="AK960" s="67">
        <f t="shared" si="481"/>
        <v>0</v>
      </c>
      <c r="AL960" s="28">
        <f t="shared" si="482"/>
        <v>0</v>
      </c>
      <c r="AM960" s="28">
        <f t="shared" si="483"/>
        <v>0.1</v>
      </c>
      <c r="AN960" s="26">
        <f t="shared" si="484"/>
        <v>0.1</v>
      </c>
      <c r="AO960" s="87">
        <f t="shared" si="485"/>
        <v>145626.51678434567</v>
      </c>
      <c r="AP960" s="87">
        <f t="shared" si="463"/>
        <v>44301.516784345658</v>
      </c>
      <c r="AQ960" s="66">
        <f t="shared" si="464"/>
        <v>14695380</v>
      </c>
      <c r="AR960" s="66">
        <f t="shared" si="465"/>
        <v>14695380</v>
      </c>
      <c r="AS960" s="66">
        <f t="shared" si="466"/>
        <v>784800</v>
      </c>
      <c r="AT960" s="45">
        <f t="shared" si="470"/>
        <v>15625806.516784346</v>
      </c>
      <c r="AU960" s="75"/>
    </row>
    <row r="961" spans="2:47" x14ac:dyDescent="0.3">
      <c r="B961" s="41">
        <f t="shared" si="471"/>
        <v>4655</v>
      </c>
      <c r="C961" s="8">
        <f t="shared" si="486"/>
        <v>46.550000000000004</v>
      </c>
      <c r="D961" s="73">
        <f t="shared" si="467"/>
        <v>62.260625000000012</v>
      </c>
      <c r="E961" s="29">
        <f t="shared" si="489"/>
        <v>15418.65265541671</v>
      </c>
      <c r="F961" s="29">
        <f t="shared" si="472"/>
        <v>16.561388459095621</v>
      </c>
      <c r="G961" s="29">
        <f t="shared" si="487"/>
        <v>22.150857064040391</v>
      </c>
      <c r="H961" s="17">
        <f t="shared" si="473"/>
        <v>20622.447926619636</v>
      </c>
      <c r="I961" s="29">
        <f t="shared" si="474"/>
        <v>2.2250485660981263</v>
      </c>
      <c r="J961" s="29">
        <f t="shared" si="468"/>
        <v>20.847057720370817</v>
      </c>
      <c r="K961" s="39">
        <f t="shared" si="475"/>
        <v>1400</v>
      </c>
      <c r="L961" s="49">
        <f t="shared" si="458"/>
        <v>0</v>
      </c>
      <c r="M961" s="48">
        <f t="shared" si="459"/>
        <v>4.2266987561397071</v>
      </c>
      <c r="N961" s="51">
        <f t="shared" si="469"/>
        <v>0</v>
      </c>
      <c r="O961" s="54">
        <f t="shared" si="488"/>
        <v>18.880500609176615</v>
      </c>
      <c r="P961" s="34">
        <f t="shared" si="476"/>
        <v>1.7671458676442586</v>
      </c>
      <c r="Q961" s="30">
        <f t="shared" si="477"/>
        <v>0</v>
      </c>
      <c r="R961" s="58">
        <f t="shared" si="478"/>
        <v>0</v>
      </c>
      <c r="S961" s="58">
        <f t="shared" si="479"/>
        <v>0</v>
      </c>
      <c r="T961" s="58">
        <f t="shared" si="460"/>
        <v>100</v>
      </c>
      <c r="U961" s="88" t="str">
        <f>IF(R961=0,"-",FORECAST($C$8,Инклинометрия!$B$2:$B$152,Инклинометрия!$A$2:$A$152))</f>
        <v>-</v>
      </c>
      <c r="V961" s="88" t="str">
        <f>IF(R961=0,"-",FORECAST($C$8-R961,Инклинометрия!$B$2:$B$152,Инклинометрия!$A$2:$A$152))</f>
        <v>-</v>
      </c>
      <c r="W961" s="88" t="str">
        <f>IF(R961&gt;0,FORECAST($C$8,Инклинометрия!$B$2:$B$152,Инклинометрия!$A$2:$A$152),IF(AB961=$C$8,"-",FORECAST($C$8-AB961,Инклинометрия!$B$2:$B$152,Инклинометрия!$A$2:$A$152)))</f>
        <v>-</v>
      </c>
      <c r="X961" s="88" t="str">
        <f>IF(S961=0,"-",FORECAST($C$8-(S961+AB961),Инклинометрия!$B$2:$B$152,Инклинометрия!$A$2:$A$152))</f>
        <v>-</v>
      </c>
      <c r="Y961" s="88">
        <f>FORECAST($C$8+T961,Инклинометрия!$B$2:$B$152,Инклинометрия!$A$2:$A$152)</f>
        <v>1425</v>
      </c>
      <c r="Z961" s="88">
        <f>IF(R961=0,FORECAST($C$6-T961,Инклинометрия!$B$2:$B$152,Инклинометрия!$A$2:$A$152),FORECAST($C$8,Инклинометрия!$B$2:$B$152,Инклинометрия!$A$2:$A$152))</f>
        <v>1330</v>
      </c>
      <c r="AA961" s="61">
        <f t="shared" si="461"/>
        <v>1400</v>
      </c>
      <c r="AB961" s="62">
        <f t="shared" si="480"/>
        <v>1400</v>
      </c>
      <c r="AC961" s="62">
        <f t="shared" si="462"/>
        <v>0</v>
      </c>
      <c r="AD961" s="65">
        <f>IF(R961=0,FORECAST($C$8,Инклинометрия!$B$2:$B$152,Инклинометрия!$A$2:$A$152),V961)</f>
        <v>1330</v>
      </c>
      <c r="AE961" s="65">
        <f>FORECAST($C$8-(R961+AA961),Инклинометрия!$B$2:$B$152,Инклинометрия!$A$2:$A$152)</f>
        <v>0</v>
      </c>
      <c r="AF961" s="65">
        <f>IF(AB961=0,"-",FORECAST($C$8,Инклинометрия!$B$2:$B$152,Инклинометрия!$A$2:$A$152))</f>
        <v>1330</v>
      </c>
      <c r="AG961" s="65">
        <f>IF(AB961=0,"-",FORECAST($C$8-AB961,Инклинометрия!$B$2:$B$152,Инклинометрия!$A$2:$A$152))</f>
        <v>0</v>
      </c>
      <c r="AH961" s="65" t="str">
        <f>IF(AC961=0,"-",FORECAST($C$8+AC961,Инклинометрия!$B$2:$B$152,Инклинометрия!$A$2:$A$152))</f>
        <v>-</v>
      </c>
      <c r="AI961" s="89" t="str">
        <f>IF(AC961=0,"-",FORECAST($C$8,Инклинометрия!$B$2:$B$152,Инклинометрия!$A$2:$A$152))</f>
        <v>-</v>
      </c>
      <c r="AJ961" s="28"/>
      <c r="AK961" s="67">
        <f t="shared" si="481"/>
        <v>0</v>
      </c>
      <c r="AL961" s="28">
        <f t="shared" si="482"/>
        <v>0</v>
      </c>
      <c r="AM961" s="28">
        <f t="shared" si="483"/>
        <v>0.1</v>
      </c>
      <c r="AN961" s="26">
        <f t="shared" si="484"/>
        <v>0.1</v>
      </c>
      <c r="AO961" s="87">
        <f t="shared" si="485"/>
        <v>145626.51678434567</v>
      </c>
      <c r="AP961" s="87">
        <f t="shared" si="463"/>
        <v>44301.516784345658</v>
      </c>
      <c r="AQ961" s="66">
        <f t="shared" si="464"/>
        <v>14695380</v>
      </c>
      <c r="AR961" s="66">
        <f t="shared" si="465"/>
        <v>14695380</v>
      </c>
      <c r="AS961" s="66">
        <f t="shared" si="466"/>
        <v>784800</v>
      </c>
      <c r="AT961" s="45">
        <f t="shared" si="470"/>
        <v>15625806.516784346</v>
      </c>
      <c r="AU961" s="75"/>
    </row>
    <row r="962" spans="2:47" x14ac:dyDescent="0.3">
      <c r="B962" s="41">
        <f t="shared" si="471"/>
        <v>4660</v>
      </c>
      <c r="C962" s="8">
        <f t="shared" si="486"/>
        <v>46.6</v>
      </c>
      <c r="D962" s="73">
        <f t="shared" si="467"/>
        <v>62.327500000000001</v>
      </c>
      <c r="E962" s="29">
        <f t="shared" si="489"/>
        <v>15435.214043875803</v>
      </c>
      <c r="F962" s="29">
        <f t="shared" si="472"/>
        <v>16.561388459093266</v>
      </c>
      <c r="G962" s="29">
        <f t="shared" si="487"/>
        <v>22.15085706403724</v>
      </c>
      <c r="H962" s="17">
        <f t="shared" si="473"/>
        <v>20644.598783683672</v>
      </c>
      <c r="I962" s="29">
        <f t="shared" si="474"/>
        <v>2.2250485660981263</v>
      </c>
      <c r="J962" s="29">
        <f t="shared" si="468"/>
        <v>20.847057720369335</v>
      </c>
      <c r="K962" s="39">
        <f t="shared" si="475"/>
        <v>1400</v>
      </c>
      <c r="L962" s="49">
        <f t="shared" si="458"/>
        <v>0</v>
      </c>
      <c r="M962" s="48">
        <f t="shared" si="459"/>
        <v>4.2266987561397071</v>
      </c>
      <c r="N962" s="51">
        <f t="shared" si="469"/>
        <v>0</v>
      </c>
      <c r="O962" s="54">
        <f t="shared" si="488"/>
        <v>18.880500609176615</v>
      </c>
      <c r="P962" s="34">
        <f t="shared" si="476"/>
        <v>1.7671458676442586</v>
      </c>
      <c r="Q962" s="30">
        <f t="shared" si="477"/>
        <v>0</v>
      </c>
      <c r="R962" s="58">
        <f t="shared" si="478"/>
        <v>0</v>
      </c>
      <c r="S962" s="58">
        <f t="shared" si="479"/>
        <v>0</v>
      </c>
      <c r="T962" s="58">
        <f t="shared" si="460"/>
        <v>100</v>
      </c>
      <c r="U962" s="88" t="str">
        <f>IF(R962=0,"-",FORECAST($C$8,Инклинометрия!$B$2:$B$152,Инклинометрия!$A$2:$A$152))</f>
        <v>-</v>
      </c>
      <c r="V962" s="88" t="str">
        <f>IF(R962=0,"-",FORECAST($C$8-R962,Инклинометрия!$B$2:$B$152,Инклинометрия!$A$2:$A$152))</f>
        <v>-</v>
      </c>
      <c r="W962" s="88" t="str">
        <f>IF(R962&gt;0,FORECAST($C$8,Инклинометрия!$B$2:$B$152,Инклинометрия!$A$2:$A$152),IF(AB962=$C$8,"-",FORECAST($C$8-AB962,Инклинометрия!$B$2:$B$152,Инклинометрия!$A$2:$A$152)))</f>
        <v>-</v>
      </c>
      <c r="X962" s="88" t="str">
        <f>IF(S962=0,"-",FORECAST($C$8-(S962+AB962),Инклинометрия!$B$2:$B$152,Инклинометрия!$A$2:$A$152))</f>
        <v>-</v>
      </c>
      <c r="Y962" s="88">
        <f>FORECAST($C$8+T962,Инклинометрия!$B$2:$B$152,Инклинометрия!$A$2:$A$152)</f>
        <v>1425</v>
      </c>
      <c r="Z962" s="88">
        <f>IF(R962=0,FORECAST($C$6-T962,Инклинометрия!$B$2:$B$152,Инклинометрия!$A$2:$A$152),FORECAST($C$8,Инклинометрия!$B$2:$B$152,Инклинометрия!$A$2:$A$152))</f>
        <v>1330</v>
      </c>
      <c r="AA962" s="61">
        <f t="shared" si="461"/>
        <v>1400</v>
      </c>
      <c r="AB962" s="62">
        <f t="shared" si="480"/>
        <v>1400</v>
      </c>
      <c r="AC962" s="62">
        <f t="shared" si="462"/>
        <v>0</v>
      </c>
      <c r="AD962" s="65">
        <f>IF(R962=0,FORECAST($C$8,Инклинометрия!$B$2:$B$152,Инклинометрия!$A$2:$A$152),V962)</f>
        <v>1330</v>
      </c>
      <c r="AE962" s="65">
        <f>FORECAST($C$8-(R962+AA962),Инклинометрия!$B$2:$B$152,Инклинометрия!$A$2:$A$152)</f>
        <v>0</v>
      </c>
      <c r="AF962" s="65">
        <f>IF(AB962=0,"-",FORECAST($C$8,Инклинометрия!$B$2:$B$152,Инклинометрия!$A$2:$A$152))</f>
        <v>1330</v>
      </c>
      <c r="AG962" s="65">
        <f>IF(AB962=0,"-",FORECAST($C$8-AB962,Инклинометрия!$B$2:$B$152,Инклинометрия!$A$2:$A$152))</f>
        <v>0</v>
      </c>
      <c r="AH962" s="65" t="str">
        <f>IF(AC962=0,"-",FORECAST($C$8+AC962,Инклинометрия!$B$2:$B$152,Инклинометрия!$A$2:$A$152))</f>
        <v>-</v>
      </c>
      <c r="AI962" s="89" t="str">
        <f>IF(AC962=0,"-",FORECAST($C$8,Инклинометрия!$B$2:$B$152,Инклинометрия!$A$2:$A$152))</f>
        <v>-</v>
      </c>
      <c r="AJ962" s="28"/>
      <c r="AK962" s="67">
        <f t="shared" si="481"/>
        <v>0</v>
      </c>
      <c r="AL962" s="28">
        <f t="shared" si="482"/>
        <v>0</v>
      </c>
      <c r="AM962" s="28">
        <f t="shared" si="483"/>
        <v>0.1</v>
      </c>
      <c r="AN962" s="26">
        <f t="shared" si="484"/>
        <v>0.1</v>
      </c>
      <c r="AO962" s="87">
        <f t="shared" si="485"/>
        <v>145626.51678434567</v>
      </c>
      <c r="AP962" s="87">
        <f t="shared" si="463"/>
        <v>44301.516784345658</v>
      </c>
      <c r="AQ962" s="66">
        <f t="shared" si="464"/>
        <v>14695380</v>
      </c>
      <c r="AR962" s="66">
        <f t="shared" si="465"/>
        <v>14695380</v>
      </c>
      <c r="AS962" s="66">
        <f t="shared" si="466"/>
        <v>784800</v>
      </c>
      <c r="AT962" s="45">
        <f t="shared" si="470"/>
        <v>15625806.516784346</v>
      </c>
      <c r="AU962" s="75"/>
    </row>
    <row r="963" spans="2:47" x14ac:dyDescent="0.3">
      <c r="B963" s="41">
        <f t="shared" si="471"/>
        <v>4665</v>
      </c>
      <c r="C963" s="8">
        <f t="shared" si="486"/>
        <v>46.65</v>
      </c>
      <c r="D963" s="73">
        <f t="shared" si="467"/>
        <v>62.394374999999997</v>
      </c>
      <c r="E963" s="29">
        <f t="shared" si="489"/>
        <v>15451.775432334896</v>
      </c>
      <c r="F963" s="29">
        <f t="shared" si="472"/>
        <v>16.561388459093266</v>
      </c>
      <c r="G963" s="29">
        <f t="shared" si="487"/>
        <v>22.15085706403724</v>
      </c>
      <c r="H963" s="17">
        <f t="shared" si="473"/>
        <v>20666.749640747708</v>
      </c>
      <c r="I963" s="29">
        <f t="shared" si="474"/>
        <v>2.2250485660981263</v>
      </c>
      <c r="J963" s="29">
        <f t="shared" si="468"/>
        <v>20.847057720369335</v>
      </c>
      <c r="K963" s="39">
        <f t="shared" si="475"/>
        <v>1400</v>
      </c>
      <c r="L963" s="49">
        <f t="shared" si="458"/>
        <v>0</v>
      </c>
      <c r="M963" s="48">
        <f t="shared" si="459"/>
        <v>4.2266987561397071</v>
      </c>
      <c r="N963" s="51">
        <f t="shared" si="469"/>
        <v>0</v>
      </c>
      <c r="O963" s="54">
        <f t="shared" si="488"/>
        <v>18.880500609176615</v>
      </c>
      <c r="P963" s="34">
        <f t="shared" si="476"/>
        <v>1.7671458676442586</v>
      </c>
      <c r="Q963" s="30">
        <f t="shared" si="477"/>
        <v>0</v>
      </c>
      <c r="R963" s="58">
        <f t="shared" si="478"/>
        <v>0</v>
      </c>
      <c r="S963" s="58">
        <f t="shared" si="479"/>
        <v>0</v>
      </c>
      <c r="T963" s="58">
        <f t="shared" si="460"/>
        <v>100</v>
      </c>
      <c r="U963" s="88" t="str">
        <f>IF(R963=0,"-",FORECAST($C$8,Инклинометрия!$B$2:$B$152,Инклинометрия!$A$2:$A$152))</f>
        <v>-</v>
      </c>
      <c r="V963" s="88" t="str">
        <f>IF(R963=0,"-",FORECAST($C$8-R963,Инклинометрия!$B$2:$B$152,Инклинометрия!$A$2:$A$152))</f>
        <v>-</v>
      </c>
      <c r="W963" s="88" t="str">
        <f>IF(R963&gt;0,FORECAST($C$8,Инклинометрия!$B$2:$B$152,Инклинометрия!$A$2:$A$152),IF(AB963=$C$8,"-",FORECAST($C$8-AB963,Инклинометрия!$B$2:$B$152,Инклинометрия!$A$2:$A$152)))</f>
        <v>-</v>
      </c>
      <c r="X963" s="88" t="str">
        <f>IF(S963=0,"-",FORECAST($C$8-(S963+AB963),Инклинометрия!$B$2:$B$152,Инклинометрия!$A$2:$A$152))</f>
        <v>-</v>
      </c>
      <c r="Y963" s="88">
        <f>FORECAST($C$8+T963,Инклинометрия!$B$2:$B$152,Инклинометрия!$A$2:$A$152)</f>
        <v>1425</v>
      </c>
      <c r="Z963" s="88">
        <f>IF(R963=0,FORECAST($C$6-T963,Инклинометрия!$B$2:$B$152,Инклинометрия!$A$2:$A$152),FORECAST($C$8,Инклинометрия!$B$2:$B$152,Инклинометрия!$A$2:$A$152))</f>
        <v>1330</v>
      </c>
      <c r="AA963" s="61">
        <f t="shared" si="461"/>
        <v>1400</v>
      </c>
      <c r="AB963" s="62">
        <f t="shared" si="480"/>
        <v>1400</v>
      </c>
      <c r="AC963" s="62">
        <f t="shared" si="462"/>
        <v>0</v>
      </c>
      <c r="AD963" s="65">
        <f>IF(R963=0,FORECAST($C$8,Инклинометрия!$B$2:$B$152,Инклинометрия!$A$2:$A$152),V963)</f>
        <v>1330</v>
      </c>
      <c r="AE963" s="65">
        <f>FORECAST($C$8-(R963+AA963),Инклинометрия!$B$2:$B$152,Инклинометрия!$A$2:$A$152)</f>
        <v>0</v>
      </c>
      <c r="AF963" s="65">
        <f>IF(AB963=0,"-",FORECAST($C$8,Инклинометрия!$B$2:$B$152,Инклинометрия!$A$2:$A$152))</f>
        <v>1330</v>
      </c>
      <c r="AG963" s="65">
        <f>IF(AB963=0,"-",FORECAST($C$8-AB963,Инклинометрия!$B$2:$B$152,Инклинометрия!$A$2:$A$152))</f>
        <v>0</v>
      </c>
      <c r="AH963" s="65" t="str">
        <f>IF(AC963=0,"-",FORECAST($C$8+AC963,Инклинометрия!$B$2:$B$152,Инклинометрия!$A$2:$A$152))</f>
        <v>-</v>
      </c>
      <c r="AI963" s="89" t="str">
        <f>IF(AC963=0,"-",FORECAST($C$8,Инклинометрия!$B$2:$B$152,Инклинометрия!$A$2:$A$152))</f>
        <v>-</v>
      </c>
      <c r="AJ963" s="28"/>
      <c r="AK963" s="67">
        <f t="shared" si="481"/>
        <v>0</v>
      </c>
      <c r="AL963" s="28">
        <f t="shared" si="482"/>
        <v>0</v>
      </c>
      <c r="AM963" s="28">
        <f t="shared" si="483"/>
        <v>0.1</v>
      </c>
      <c r="AN963" s="26">
        <f t="shared" si="484"/>
        <v>0.1</v>
      </c>
      <c r="AO963" s="87">
        <f t="shared" si="485"/>
        <v>145626.51678434567</v>
      </c>
      <c r="AP963" s="87">
        <f t="shared" si="463"/>
        <v>44301.516784345658</v>
      </c>
      <c r="AQ963" s="66">
        <f t="shared" si="464"/>
        <v>14695380</v>
      </c>
      <c r="AR963" s="66">
        <f t="shared" si="465"/>
        <v>14695380</v>
      </c>
      <c r="AS963" s="66">
        <f t="shared" si="466"/>
        <v>784800</v>
      </c>
      <c r="AT963" s="45">
        <f t="shared" si="470"/>
        <v>15625806.516784346</v>
      </c>
      <c r="AU963" s="75"/>
    </row>
    <row r="964" spans="2:47" x14ac:dyDescent="0.3">
      <c r="B964" s="41">
        <f t="shared" si="471"/>
        <v>4670</v>
      </c>
      <c r="C964" s="8">
        <f t="shared" si="486"/>
        <v>46.7</v>
      </c>
      <c r="D964" s="73">
        <f t="shared" si="467"/>
        <v>62.46125</v>
      </c>
      <c r="E964" s="29">
        <f t="shared" si="489"/>
        <v>15468.336820793991</v>
      </c>
      <c r="F964" s="29">
        <f t="shared" si="472"/>
        <v>16.561388459095621</v>
      </c>
      <c r="G964" s="29">
        <f t="shared" si="487"/>
        <v>22.150857064040391</v>
      </c>
      <c r="H964" s="17">
        <f t="shared" si="473"/>
        <v>20688.900497811748</v>
      </c>
      <c r="I964" s="29">
        <f t="shared" si="474"/>
        <v>2.2250485660981263</v>
      </c>
      <c r="J964" s="29">
        <f t="shared" si="468"/>
        <v>20.847057720370817</v>
      </c>
      <c r="K964" s="39">
        <f t="shared" si="475"/>
        <v>1400</v>
      </c>
      <c r="L964" s="49">
        <f t="shared" si="458"/>
        <v>0</v>
      </c>
      <c r="M964" s="48">
        <f t="shared" si="459"/>
        <v>4.2266987561397071</v>
      </c>
      <c r="N964" s="51">
        <f t="shared" si="469"/>
        <v>0</v>
      </c>
      <c r="O964" s="54">
        <f t="shared" si="488"/>
        <v>18.880500609176615</v>
      </c>
      <c r="P964" s="34">
        <f t="shared" si="476"/>
        <v>1.7671458676442586</v>
      </c>
      <c r="Q964" s="30">
        <f t="shared" si="477"/>
        <v>0</v>
      </c>
      <c r="R964" s="58">
        <f t="shared" si="478"/>
        <v>0</v>
      </c>
      <c r="S964" s="58">
        <f t="shared" si="479"/>
        <v>0</v>
      </c>
      <c r="T964" s="58">
        <f t="shared" si="460"/>
        <v>100</v>
      </c>
      <c r="U964" s="88" t="str">
        <f>IF(R964=0,"-",FORECAST($C$8,Инклинометрия!$B$2:$B$152,Инклинометрия!$A$2:$A$152))</f>
        <v>-</v>
      </c>
      <c r="V964" s="88" t="str">
        <f>IF(R964=0,"-",FORECAST($C$8-R964,Инклинометрия!$B$2:$B$152,Инклинометрия!$A$2:$A$152))</f>
        <v>-</v>
      </c>
      <c r="W964" s="88" t="str">
        <f>IF(R964&gt;0,FORECAST($C$8,Инклинометрия!$B$2:$B$152,Инклинометрия!$A$2:$A$152),IF(AB964=$C$8,"-",FORECAST($C$8-AB964,Инклинометрия!$B$2:$B$152,Инклинометрия!$A$2:$A$152)))</f>
        <v>-</v>
      </c>
      <c r="X964" s="88" t="str">
        <f>IF(S964=0,"-",FORECAST($C$8-(S964+AB964),Инклинометрия!$B$2:$B$152,Инклинометрия!$A$2:$A$152))</f>
        <v>-</v>
      </c>
      <c r="Y964" s="88">
        <f>FORECAST($C$8+T964,Инклинометрия!$B$2:$B$152,Инклинометрия!$A$2:$A$152)</f>
        <v>1425</v>
      </c>
      <c r="Z964" s="88">
        <f>IF(R964=0,FORECAST($C$6-T964,Инклинометрия!$B$2:$B$152,Инклинометрия!$A$2:$A$152),FORECAST($C$8,Инклинометрия!$B$2:$B$152,Инклинометрия!$A$2:$A$152))</f>
        <v>1330</v>
      </c>
      <c r="AA964" s="61">
        <f t="shared" si="461"/>
        <v>1400</v>
      </c>
      <c r="AB964" s="62">
        <f t="shared" si="480"/>
        <v>1400</v>
      </c>
      <c r="AC964" s="62">
        <f t="shared" si="462"/>
        <v>0</v>
      </c>
      <c r="AD964" s="65">
        <f>IF(R964=0,FORECAST($C$8,Инклинометрия!$B$2:$B$152,Инклинометрия!$A$2:$A$152),V964)</f>
        <v>1330</v>
      </c>
      <c r="AE964" s="65">
        <f>FORECAST($C$8-(R964+AA964),Инклинометрия!$B$2:$B$152,Инклинометрия!$A$2:$A$152)</f>
        <v>0</v>
      </c>
      <c r="AF964" s="65">
        <f>IF(AB964=0,"-",FORECAST($C$8,Инклинометрия!$B$2:$B$152,Инклинометрия!$A$2:$A$152))</f>
        <v>1330</v>
      </c>
      <c r="AG964" s="65">
        <f>IF(AB964=0,"-",FORECAST($C$8-AB964,Инклинометрия!$B$2:$B$152,Инклинометрия!$A$2:$A$152))</f>
        <v>0</v>
      </c>
      <c r="AH964" s="65" t="str">
        <f>IF(AC964=0,"-",FORECAST($C$8+AC964,Инклинометрия!$B$2:$B$152,Инклинометрия!$A$2:$A$152))</f>
        <v>-</v>
      </c>
      <c r="AI964" s="89" t="str">
        <f>IF(AC964=0,"-",FORECAST($C$8,Инклинометрия!$B$2:$B$152,Инклинометрия!$A$2:$A$152))</f>
        <v>-</v>
      </c>
      <c r="AJ964" s="28"/>
      <c r="AK964" s="67">
        <f t="shared" si="481"/>
        <v>0</v>
      </c>
      <c r="AL964" s="28">
        <f t="shared" si="482"/>
        <v>0</v>
      </c>
      <c r="AM964" s="28">
        <f t="shared" si="483"/>
        <v>0.1</v>
      </c>
      <c r="AN964" s="26">
        <f t="shared" si="484"/>
        <v>0.1</v>
      </c>
      <c r="AO964" s="87">
        <f t="shared" si="485"/>
        <v>145626.51678434567</v>
      </c>
      <c r="AP964" s="87">
        <f t="shared" si="463"/>
        <v>44301.516784345658</v>
      </c>
      <c r="AQ964" s="66">
        <f t="shared" si="464"/>
        <v>14695380</v>
      </c>
      <c r="AR964" s="66">
        <f t="shared" si="465"/>
        <v>14695380</v>
      </c>
      <c r="AS964" s="66">
        <f t="shared" si="466"/>
        <v>784800</v>
      </c>
      <c r="AT964" s="45">
        <f t="shared" si="470"/>
        <v>15625806.516784346</v>
      </c>
      <c r="AU964" s="75"/>
    </row>
    <row r="965" spans="2:47" x14ac:dyDescent="0.3">
      <c r="B965" s="41">
        <f t="shared" si="471"/>
        <v>4675</v>
      </c>
      <c r="C965" s="8">
        <f t="shared" si="486"/>
        <v>46.75</v>
      </c>
      <c r="D965" s="73">
        <f t="shared" si="467"/>
        <v>62.528125000000003</v>
      </c>
      <c r="E965" s="29">
        <f t="shared" si="489"/>
        <v>15484.898209253086</v>
      </c>
      <c r="F965" s="29">
        <f t="shared" si="472"/>
        <v>16.561388459093266</v>
      </c>
      <c r="G965" s="29">
        <f t="shared" si="487"/>
        <v>22.15085706403724</v>
      </c>
      <c r="H965" s="17">
        <f t="shared" si="473"/>
        <v>20711.051354875784</v>
      </c>
      <c r="I965" s="29">
        <f t="shared" si="474"/>
        <v>2.2250485660981263</v>
      </c>
      <c r="J965" s="29">
        <f t="shared" si="468"/>
        <v>20.847057720369335</v>
      </c>
      <c r="K965" s="39">
        <f t="shared" si="475"/>
        <v>1400</v>
      </c>
      <c r="L965" s="49">
        <f t="shared" si="458"/>
        <v>0</v>
      </c>
      <c r="M965" s="48">
        <f t="shared" si="459"/>
        <v>4.2266987561397071</v>
      </c>
      <c r="N965" s="51">
        <f t="shared" si="469"/>
        <v>0</v>
      </c>
      <c r="O965" s="54">
        <f t="shared" si="488"/>
        <v>18.880500609176615</v>
      </c>
      <c r="P965" s="34">
        <f t="shared" si="476"/>
        <v>1.7671458676442586</v>
      </c>
      <c r="Q965" s="30">
        <f t="shared" si="477"/>
        <v>0</v>
      </c>
      <c r="R965" s="58">
        <f t="shared" si="478"/>
        <v>0</v>
      </c>
      <c r="S965" s="58">
        <f t="shared" si="479"/>
        <v>0</v>
      </c>
      <c r="T965" s="58">
        <f t="shared" si="460"/>
        <v>100</v>
      </c>
      <c r="U965" s="88" t="str">
        <f>IF(R965=0,"-",FORECAST($C$8,Инклинометрия!$B$2:$B$152,Инклинометрия!$A$2:$A$152))</f>
        <v>-</v>
      </c>
      <c r="V965" s="88" t="str">
        <f>IF(R965=0,"-",FORECAST($C$8-R965,Инклинометрия!$B$2:$B$152,Инклинометрия!$A$2:$A$152))</f>
        <v>-</v>
      </c>
      <c r="W965" s="88" t="str">
        <f>IF(R965&gt;0,FORECAST($C$8,Инклинометрия!$B$2:$B$152,Инклинометрия!$A$2:$A$152),IF(AB965=$C$8,"-",FORECAST($C$8-AB965,Инклинометрия!$B$2:$B$152,Инклинометрия!$A$2:$A$152)))</f>
        <v>-</v>
      </c>
      <c r="X965" s="88" t="str">
        <f>IF(S965=0,"-",FORECAST($C$8-(S965+AB965),Инклинометрия!$B$2:$B$152,Инклинометрия!$A$2:$A$152))</f>
        <v>-</v>
      </c>
      <c r="Y965" s="88">
        <f>FORECAST($C$8+T965,Инклинометрия!$B$2:$B$152,Инклинометрия!$A$2:$A$152)</f>
        <v>1425</v>
      </c>
      <c r="Z965" s="88">
        <f>IF(R965=0,FORECAST($C$6-T965,Инклинометрия!$B$2:$B$152,Инклинометрия!$A$2:$A$152),FORECAST($C$8,Инклинометрия!$B$2:$B$152,Инклинометрия!$A$2:$A$152))</f>
        <v>1330</v>
      </c>
      <c r="AA965" s="61">
        <f t="shared" si="461"/>
        <v>1400</v>
      </c>
      <c r="AB965" s="62">
        <f t="shared" si="480"/>
        <v>1400</v>
      </c>
      <c r="AC965" s="62">
        <f t="shared" si="462"/>
        <v>0</v>
      </c>
      <c r="AD965" s="65">
        <f>IF(R965=0,FORECAST($C$8,Инклинометрия!$B$2:$B$152,Инклинометрия!$A$2:$A$152),V965)</f>
        <v>1330</v>
      </c>
      <c r="AE965" s="65">
        <f>FORECAST($C$8-(R965+AA965),Инклинометрия!$B$2:$B$152,Инклинометрия!$A$2:$A$152)</f>
        <v>0</v>
      </c>
      <c r="AF965" s="65">
        <f>IF(AB965=0,"-",FORECAST($C$8,Инклинометрия!$B$2:$B$152,Инклинометрия!$A$2:$A$152))</f>
        <v>1330</v>
      </c>
      <c r="AG965" s="65">
        <f>IF(AB965=0,"-",FORECAST($C$8-AB965,Инклинометрия!$B$2:$B$152,Инклинометрия!$A$2:$A$152))</f>
        <v>0</v>
      </c>
      <c r="AH965" s="65" t="str">
        <f>IF(AC965=0,"-",FORECAST($C$8+AC965,Инклинометрия!$B$2:$B$152,Инклинометрия!$A$2:$A$152))</f>
        <v>-</v>
      </c>
      <c r="AI965" s="89" t="str">
        <f>IF(AC965=0,"-",FORECAST($C$8,Инклинометрия!$B$2:$B$152,Инклинометрия!$A$2:$A$152))</f>
        <v>-</v>
      </c>
      <c r="AJ965" s="28"/>
      <c r="AK965" s="67">
        <f t="shared" si="481"/>
        <v>0</v>
      </c>
      <c r="AL965" s="28">
        <f t="shared" si="482"/>
        <v>0</v>
      </c>
      <c r="AM965" s="28">
        <f t="shared" si="483"/>
        <v>0.1</v>
      </c>
      <c r="AN965" s="26">
        <f t="shared" si="484"/>
        <v>0.1</v>
      </c>
      <c r="AO965" s="87">
        <f t="shared" si="485"/>
        <v>145626.51678434567</v>
      </c>
      <c r="AP965" s="87">
        <f t="shared" si="463"/>
        <v>44301.516784345658</v>
      </c>
      <c r="AQ965" s="66">
        <f t="shared" si="464"/>
        <v>14695380</v>
      </c>
      <c r="AR965" s="66">
        <f t="shared" si="465"/>
        <v>14695380</v>
      </c>
      <c r="AS965" s="66">
        <f t="shared" si="466"/>
        <v>784800</v>
      </c>
      <c r="AT965" s="45">
        <f t="shared" si="470"/>
        <v>15625806.516784346</v>
      </c>
      <c r="AU965" s="75"/>
    </row>
    <row r="966" spans="2:47" x14ac:dyDescent="0.3">
      <c r="B966" s="41">
        <f t="shared" si="471"/>
        <v>4680</v>
      </c>
      <c r="C966" s="8">
        <f t="shared" si="486"/>
        <v>46.800000000000004</v>
      </c>
      <c r="D966" s="73">
        <f t="shared" si="467"/>
        <v>62.595000000000006</v>
      </c>
      <c r="E966" s="29">
        <f t="shared" si="489"/>
        <v>15501.459597712181</v>
      </c>
      <c r="F966" s="29">
        <f t="shared" si="472"/>
        <v>16.561388459095621</v>
      </c>
      <c r="G966" s="29">
        <f t="shared" si="487"/>
        <v>22.150857064040391</v>
      </c>
      <c r="H966" s="17">
        <f t="shared" si="473"/>
        <v>20733.202211939824</v>
      </c>
      <c r="I966" s="29">
        <f t="shared" si="474"/>
        <v>2.2250485660981263</v>
      </c>
      <c r="J966" s="29">
        <f t="shared" si="468"/>
        <v>20.847057720370817</v>
      </c>
      <c r="K966" s="39">
        <f t="shared" si="475"/>
        <v>1400</v>
      </c>
      <c r="L966" s="49">
        <f t="shared" si="458"/>
        <v>0</v>
      </c>
      <c r="M966" s="48">
        <f t="shared" si="459"/>
        <v>4.2266987561397071</v>
      </c>
      <c r="N966" s="51">
        <f t="shared" si="469"/>
        <v>0</v>
      </c>
      <c r="O966" s="54">
        <f t="shared" si="488"/>
        <v>18.880500609176615</v>
      </c>
      <c r="P966" s="34">
        <f t="shared" si="476"/>
        <v>1.7671458676442586</v>
      </c>
      <c r="Q966" s="30">
        <f t="shared" si="477"/>
        <v>0</v>
      </c>
      <c r="R966" s="58">
        <f t="shared" si="478"/>
        <v>0</v>
      </c>
      <c r="S966" s="58">
        <f t="shared" si="479"/>
        <v>0</v>
      </c>
      <c r="T966" s="58">
        <f t="shared" si="460"/>
        <v>100</v>
      </c>
      <c r="U966" s="88" t="str">
        <f>IF(R966=0,"-",FORECAST($C$8,Инклинометрия!$B$2:$B$152,Инклинометрия!$A$2:$A$152))</f>
        <v>-</v>
      </c>
      <c r="V966" s="88" t="str">
        <f>IF(R966=0,"-",FORECAST($C$8-R966,Инклинометрия!$B$2:$B$152,Инклинометрия!$A$2:$A$152))</f>
        <v>-</v>
      </c>
      <c r="W966" s="88" t="str">
        <f>IF(R966&gt;0,FORECAST($C$8,Инклинометрия!$B$2:$B$152,Инклинометрия!$A$2:$A$152),IF(AB966=$C$8,"-",FORECAST($C$8-AB966,Инклинометрия!$B$2:$B$152,Инклинометрия!$A$2:$A$152)))</f>
        <v>-</v>
      </c>
      <c r="X966" s="88" t="str">
        <f>IF(S966=0,"-",FORECAST($C$8-(S966+AB966),Инклинометрия!$B$2:$B$152,Инклинометрия!$A$2:$A$152))</f>
        <v>-</v>
      </c>
      <c r="Y966" s="88">
        <f>FORECAST($C$8+T966,Инклинометрия!$B$2:$B$152,Инклинометрия!$A$2:$A$152)</f>
        <v>1425</v>
      </c>
      <c r="Z966" s="88">
        <f>IF(R966=0,FORECAST($C$6-T966,Инклинометрия!$B$2:$B$152,Инклинометрия!$A$2:$A$152),FORECAST($C$8,Инклинометрия!$B$2:$B$152,Инклинометрия!$A$2:$A$152))</f>
        <v>1330</v>
      </c>
      <c r="AA966" s="61">
        <f t="shared" si="461"/>
        <v>1400</v>
      </c>
      <c r="AB966" s="62">
        <f t="shared" si="480"/>
        <v>1400</v>
      </c>
      <c r="AC966" s="62">
        <f t="shared" si="462"/>
        <v>0</v>
      </c>
      <c r="AD966" s="65">
        <f>IF(R966=0,FORECAST($C$8,Инклинометрия!$B$2:$B$152,Инклинометрия!$A$2:$A$152),V966)</f>
        <v>1330</v>
      </c>
      <c r="AE966" s="65">
        <f>FORECAST($C$8-(R966+AA966),Инклинометрия!$B$2:$B$152,Инклинометрия!$A$2:$A$152)</f>
        <v>0</v>
      </c>
      <c r="AF966" s="65">
        <f>IF(AB966=0,"-",FORECAST($C$8,Инклинометрия!$B$2:$B$152,Инклинометрия!$A$2:$A$152))</f>
        <v>1330</v>
      </c>
      <c r="AG966" s="65">
        <f>IF(AB966=0,"-",FORECAST($C$8-AB966,Инклинометрия!$B$2:$B$152,Инклинометрия!$A$2:$A$152))</f>
        <v>0</v>
      </c>
      <c r="AH966" s="65" t="str">
        <f>IF(AC966=0,"-",FORECAST($C$8+AC966,Инклинометрия!$B$2:$B$152,Инклинометрия!$A$2:$A$152))</f>
        <v>-</v>
      </c>
      <c r="AI966" s="89" t="str">
        <f>IF(AC966=0,"-",FORECAST($C$8,Инклинометрия!$B$2:$B$152,Инклинометрия!$A$2:$A$152))</f>
        <v>-</v>
      </c>
      <c r="AJ966" s="28"/>
      <c r="AK966" s="67">
        <f t="shared" si="481"/>
        <v>0</v>
      </c>
      <c r="AL966" s="28">
        <f t="shared" si="482"/>
        <v>0</v>
      </c>
      <c r="AM966" s="28">
        <f t="shared" si="483"/>
        <v>0.1</v>
      </c>
      <c r="AN966" s="26">
        <f t="shared" si="484"/>
        <v>0.1</v>
      </c>
      <c r="AO966" s="87">
        <f t="shared" si="485"/>
        <v>145626.51678434567</v>
      </c>
      <c r="AP966" s="87">
        <f t="shared" si="463"/>
        <v>44301.516784345658</v>
      </c>
      <c r="AQ966" s="66">
        <f t="shared" si="464"/>
        <v>14695380</v>
      </c>
      <c r="AR966" s="66">
        <f t="shared" si="465"/>
        <v>14695380</v>
      </c>
      <c r="AS966" s="66">
        <f t="shared" si="466"/>
        <v>784800</v>
      </c>
      <c r="AT966" s="45">
        <f t="shared" si="470"/>
        <v>15625806.516784346</v>
      </c>
      <c r="AU966" s="75"/>
    </row>
    <row r="967" spans="2:47" x14ac:dyDescent="0.3">
      <c r="B967" s="41">
        <f t="shared" si="471"/>
        <v>4685</v>
      </c>
      <c r="C967" s="8">
        <f t="shared" si="486"/>
        <v>46.85</v>
      </c>
      <c r="D967" s="73">
        <f t="shared" si="467"/>
        <v>62.661875000000002</v>
      </c>
      <c r="E967" s="29">
        <f t="shared" si="489"/>
        <v>15518.020986171274</v>
      </c>
      <c r="F967" s="29">
        <f t="shared" si="472"/>
        <v>16.561388459093266</v>
      </c>
      <c r="G967" s="29">
        <f t="shared" si="487"/>
        <v>22.15085706403724</v>
      </c>
      <c r="H967" s="17">
        <f t="shared" si="473"/>
        <v>20755.353069003861</v>
      </c>
      <c r="I967" s="29">
        <f t="shared" si="474"/>
        <v>2.2250485660981263</v>
      </c>
      <c r="J967" s="29">
        <f t="shared" si="468"/>
        <v>20.847057720369335</v>
      </c>
      <c r="K967" s="39">
        <f t="shared" si="475"/>
        <v>1400</v>
      </c>
      <c r="L967" s="49">
        <f t="shared" si="458"/>
        <v>0</v>
      </c>
      <c r="M967" s="48">
        <f t="shared" si="459"/>
        <v>4.2266987561397071</v>
      </c>
      <c r="N967" s="51">
        <f t="shared" si="469"/>
        <v>0</v>
      </c>
      <c r="O967" s="54">
        <f t="shared" si="488"/>
        <v>18.880500609176615</v>
      </c>
      <c r="P967" s="34">
        <f t="shared" si="476"/>
        <v>1.7671458676442586</v>
      </c>
      <c r="Q967" s="30">
        <f t="shared" si="477"/>
        <v>0</v>
      </c>
      <c r="R967" s="58">
        <f t="shared" si="478"/>
        <v>0</v>
      </c>
      <c r="S967" s="58">
        <f t="shared" si="479"/>
        <v>0</v>
      </c>
      <c r="T967" s="58">
        <f t="shared" si="460"/>
        <v>100</v>
      </c>
      <c r="U967" s="88" t="str">
        <f>IF(R967=0,"-",FORECAST($C$8,Инклинометрия!$B$2:$B$152,Инклинометрия!$A$2:$A$152))</f>
        <v>-</v>
      </c>
      <c r="V967" s="88" t="str">
        <f>IF(R967=0,"-",FORECAST($C$8-R967,Инклинометрия!$B$2:$B$152,Инклинометрия!$A$2:$A$152))</f>
        <v>-</v>
      </c>
      <c r="W967" s="88" t="str">
        <f>IF(R967&gt;0,FORECAST($C$8,Инклинометрия!$B$2:$B$152,Инклинометрия!$A$2:$A$152),IF(AB967=$C$8,"-",FORECAST($C$8-AB967,Инклинометрия!$B$2:$B$152,Инклинометрия!$A$2:$A$152)))</f>
        <v>-</v>
      </c>
      <c r="X967" s="88" t="str">
        <f>IF(S967=0,"-",FORECAST($C$8-(S967+AB967),Инклинометрия!$B$2:$B$152,Инклинометрия!$A$2:$A$152))</f>
        <v>-</v>
      </c>
      <c r="Y967" s="88">
        <f>FORECAST($C$8+T967,Инклинометрия!$B$2:$B$152,Инклинометрия!$A$2:$A$152)</f>
        <v>1425</v>
      </c>
      <c r="Z967" s="88">
        <f>IF(R967=0,FORECAST($C$6-T967,Инклинометрия!$B$2:$B$152,Инклинометрия!$A$2:$A$152),FORECAST($C$8,Инклинометрия!$B$2:$B$152,Инклинометрия!$A$2:$A$152))</f>
        <v>1330</v>
      </c>
      <c r="AA967" s="61">
        <f t="shared" si="461"/>
        <v>1400</v>
      </c>
      <c r="AB967" s="62">
        <f t="shared" si="480"/>
        <v>1400</v>
      </c>
      <c r="AC967" s="62">
        <f t="shared" si="462"/>
        <v>0</v>
      </c>
      <c r="AD967" s="65">
        <f>IF(R967=0,FORECAST($C$8,Инклинометрия!$B$2:$B$152,Инклинометрия!$A$2:$A$152),V967)</f>
        <v>1330</v>
      </c>
      <c r="AE967" s="65">
        <f>FORECAST($C$8-(R967+AA967),Инклинометрия!$B$2:$B$152,Инклинометрия!$A$2:$A$152)</f>
        <v>0</v>
      </c>
      <c r="AF967" s="65">
        <f>IF(AB967=0,"-",FORECAST($C$8,Инклинометрия!$B$2:$B$152,Инклинометрия!$A$2:$A$152))</f>
        <v>1330</v>
      </c>
      <c r="AG967" s="65">
        <f>IF(AB967=0,"-",FORECAST($C$8-AB967,Инклинометрия!$B$2:$B$152,Инклинометрия!$A$2:$A$152))</f>
        <v>0</v>
      </c>
      <c r="AH967" s="65" t="str">
        <f>IF(AC967=0,"-",FORECAST($C$8+AC967,Инклинометрия!$B$2:$B$152,Инклинометрия!$A$2:$A$152))</f>
        <v>-</v>
      </c>
      <c r="AI967" s="89" t="str">
        <f>IF(AC967=0,"-",FORECAST($C$8,Инклинометрия!$B$2:$B$152,Инклинометрия!$A$2:$A$152))</f>
        <v>-</v>
      </c>
      <c r="AJ967" s="28"/>
      <c r="AK967" s="67">
        <f t="shared" si="481"/>
        <v>0</v>
      </c>
      <c r="AL967" s="28">
        <f t="shared" si="482"/>
        <v>0</v>
      </c>
      <c r="AM967" s="28">
        <f t="shared" si="483"/>
        <v>0.1</v>
      </c>
      <c r="AN967" s="26">
        <f t="shared" si="484"/>
        <v>0.1</v>
      </c>
      <c r="AO967" s="87">
        <f t="shared" si="485"/>
        <v>145626.51678434567</v>
      </c>
      <c r="AP967" s="87">
        <f t="shared" si="463"/>
        <v>44301.516784345658</v>
      </c>
      <c r="AQ967" s="66">
        <f t="shared" si="464"/>
        <v>14695380</v>
      </c>
      <c r="AR967" s="66">
        <f t="shared" si="465"/>
        <v>14695380</v>
      </c>
      <c r="AS967" s="66">
        <f t="shared" si="466"/>
        <v>784800</v>
      </c>
      <c r="AT967" s="45">
        <f t="shared" si="470"/>
        <v>15625806.516784346</v>
      </c>
      <c r="AU967" s="75"/>
    </row>
    <row r="968" spans="2:47" x14ac:dyDescent="0.3">
      <c r="B968" s="41">
        <f t="shared" si="471"/>
        <v>4690</v>
      </c>
      <c r="C968" s="8">
        <f t="shared" si="486"/>
        <v>46.9</v>
      </c>
      <c r="D968" s="73">
        <f t="shared" si="467"/>
        <v>62.728749999999998</v>
      </c>
      <c r="E968" s="29">
        <f t="shared" si="489"/>
        <v>15534.582374630367</v>
      </c>
      <c r="F968" s="29">
        <f t="shared" si="472"/>
        <v>16.561388459093266</v>
      </c>
      <c r="G968" s="29">
        <f t="shared" si="487"/>
        <v>22.15085706403724</v>
      </c>
      <c r="H968" s="17">
        <f t="shared" si="473"/>
        <v>20777.503926067897</v>
      </c>
      <c r="I968" s="29">
        <f t="shared" si="474"/>
        <v>2.2250485660981263</v>
      </c>
      <c r="J968" s="29">
        <f t="shared" si="468"/>
        <v>20.847057720369335</v>
      </c>
      <c r="K968" s="39">
        <f t="shared" si="475"/>
        <v>1400</v>
      </c>
      <c r="L968" s="49">
        <f t="shared" si="458"/>
        <v>0</v>
      </c>
      <c r="M968" s="48">
        <f t="shared" si="459"/>
        <v>4.2266987561397071</v>
      </c>
      <c r="N968" s="51">
        <f t="shared" si="469"/>
        <v>0</v>
      </c>
      <c r="O968" s="54">
        <f t="shared" si="488"/>
        <v>18.880500609176615</v>
      </c>
      <c r="P968" s="34">
        <f t="shared" si="476"/>
        <v>1.7671458676442586</v>
      </c>
      <c r="Q968" s="30">
        <f t="shared" si="477"/>
        <v>0</v>
      </c>
      <c r="R968" s="58">
        <f t="shared" si="478"/>
        <v>0</v>
      </c>
      <c r="S968" s="58">
        <f t="shared" si="479"/>
        <v>0</v>
      </c>
      <c r="T968" s="58">
        <f t="shared" si="460"/>
        <v>100</v>
      </c>
      <c r="U968" s="88" t="str">
        <f>IF(R968=0,"-",FORECAST($C$8,Инклинометрия!$B$2:$B$152,Инклинометрия!$A$2:$A$152))</f>
        <v>-</v>
      </c>
      <c r="V968" s="88" t="str">
        <f>IF(R968=0,"-",FORECAST($C$8-R968,Инклинометрия!$B$2:$B$152,Инклинометрия!$A$2:$A$152))</f>
        <v>-</v>
      </c>
      <c r="W968" s="88" t="str">
        <f>IF(R968&gt;0,FORECAST($C$8,Инклинометрия!$B$2:$B$152,Инклинометрия!$A$2:$A$152),IF(AB968=$C$8,"-",FORECAST($C$8-AB968,Инклинометрия!$B$2:$B$152,Инклинометрия!$A$2:$A$152)))</f>
        <v>-</v>
      </c>
      <c r="X968" s="88" t="str">
        <f>IF(S968=0,"-",FORECAST($C$8-(S968+AB968),Инклинометрия!$B$2:$B$152,Инклинометрия!$A$2:$A$152))</f>
        <v>-</v>
      </c>
      <c r="Y968" s="88">
        <f>FORECAST($C$8+T968,Инклинометрия!$B$2:$B$152,Инклинометрия!$A$2:$A$152)</f>
        <v>1425</v>
      </c>
      <c r="Z968" s="88">
        <f>IF(R968=0,FORECAST($C$6-T968,Инклинометрия!$B$2:$B$152,Инклинометрия!$A$2:$A$152),FORECAST($C$8,Инклинометрия!$B$2:$B$152,Инклинометрия!$A$2:$A$152))</f>
        <v>1330</v>
      </c>
      <c r="AA968" s="61">
        <f t="shared" si="461"/>
        <v>1400</v>
      </c>
      <c r="AB968" s="62">
        <f t="shared" si="480"/>
        <v>1400</v>
      </c>
      <c r="AC968" s="62">
        <f t="shared" si="462"/>
        <v>0</v>
      </c>
      <c r="AD968" s="65">
        <f>IF(R968=0,FORECAST($C$8,Инклинометрия!$B$2:$B$152,Инклинометрия!$A$2:$A$152),V968)</f>
        <v>1330</v>
      </c>
      <c r="AE968" s="65">
        <f>FORECAST($C$8-(R968+AA968),Инклинометрия!$B$2:$B$152,Инклинометрия!$A$2:$A$152)</f>
        <v>0</v>
      </c>
      <c r="AF968" s="65">
        <f>IF(AB968=0,"-",FORECAST($C$8,Инклинометрия!$B$2:$B$152,Инклинометрия!$A$2:$A$152))</f>
        <v>1330</v>
      </c>
      <c r="AG968" s="65">
        <f>IF(AB968=0,"-",FORECAST($C$8-AB968,Инклинометрия!$B$2:$B$152,Инклинометрия!$A$2:$A$152))</f>
        <v>0</v>
      </c>
      <c r="AH968" s="65" t="str">
        <f>IF(AC968=0,"-",FORECAST($C$8+AC968,Инклинометрия!$B$2:$B$152,Инклинометрия!$A$2:$A$152))</f>
        <v>-</v>
      </c>
      <c r="AI968" s="89" t="str">
        <f>IF(AC968=0,"-",FORECAST($C$8,Инклинометрия!$B$2:$B$152,Инклинометрия!$A$2:$A$152))</f>
        <v>-</v>
      </c>
      <c r="AJ968" s="28"/>
      <c r="AK968" s="67">
        <f t="shared" si="481"/>
        <v>0</v>
      </c>
      <c r="AL968" s="28">
        <f t="shared" si="482"/>
        <v>0</v>
      </c>
      <c r="AM968" s="28">
        <f t="shared" si="483"/>
        <v>0.1</v>
      </c>
      <c r="AN968" s="26">
        <f t="shared" si="484"/>
        <v>0.1</v>
      </c>
      <c r="AO968" s="87">
        <f t="shared" si="485"/>
        <v>145626.51678434567</v>
      </c>
      <c r="AP968" s="87">
        <f t="shared" si="463"/>
        <v>44301.516784345658</v>
      </c>
      <c r="AQ968" s="66">
        <f t="shared" si="464"/>
        <v>14695380</v>
      </c>
      <c r="AR968" s="66">
        <f t="shared" si="465"/>
        <v>14695380</v>
      </c>
      <c r="AS968" s="66">
        <f t="shared" si="466"/>
        <v>784800</v>
      </c>
      <c r="AT968" s="45">
        <f t="shared" si="470"/>
        <v>15625806.516784346</v>
      </c>
      <c r="AU968" s="75"/>
    </row>
    <row r="969" spans="2:47" x14ac:dyDescent="0.3">
      <c r="B969" s="41">
        <f t="shared" si="471"/>
        <v>4695</v>
      </c>
      <c r="C969" s="8">
        <f t="shared" si="486"/>
        <v>46.95</v>
      </c>
      <c r="D969" s="73">
        <f t="shared" si="467"/>
        <v>62.795625000000001</v>
      </c>
      <c r="E969" s="29">
        <f t="shared" si="489"/>
        <v>15551.143763089463</v>
      </c>
      <c r="F969" s="29">
        <f t="shared" si="472"/>
        <v>16.561388459095621</v>
      </c>
      <c r="G969" s="29">
        <f t="shared" si="487"/>
        <v>22.150857064040391</v>
      </c>
      <c r="H969" s="17">
        <f t="shared" si="473"/>
        <v>20799.654783131937</v>
      </c>
      <c r="I969" s="29">
        <f t="shared" si="474"/>
        <v>2.2250485660981263</v>
      </c>
      <c r="J969" s="29">
        <f t="shared" si="468"/>
        <v>20.847057720370817</v>
      </c>
      <c r="K969" s="39">
        <f t="shared" si="475"/>
        <v>1400</v>
      </c>
      <c r="L969" s="49">
        <f t="shared" si="458"/>
        <v>0</v>
      </c>
      <c r="M969" s="48">
        <f t="shared" si="459"/>
        <v>4.2266987561397071</v>
      </c>
      <c r="N969" s="51">
        <f t="shared" si="469"/>
        <v>0</v>
      </c>
      <c r="O969" s="54">
        <f t="shared" si="488"/>
        <v>18.880500609176615</v>
      </c>
      <c r="P969" s="34">
        <f t="shared" si="476"/>
        <v>1.7671458676442586</v>
      </c>
      <c r="Q969" s="30">
        <f t="shared" si="477"/>
        <v>0</v>
      </c>
      <c r="R969" s="58">
        <f t="shared" si="478"/>
        <v>0</v>
      </c>
      <c r="S969" s="58">
        <f t="shared" si="479"/>
        <v>0</v>
      </c>
      <c r="T969" s="58">
        <f t="shared" si="460"/>
        <v>100</v>
      </c>
      <c r="U969" s="88" t="str">
        <f>IF(R969=0,"-",FORECAST($C$8,Инклинометрия!$B$2:$B$152,Инклинометрия!$A$2:$A$152))</f>
        <v>-</v>
      </c>
      <c r="V969" s="88" t="str">
        <f>IF(R969=0,"-",FORECAST($C$8-R969,Инклинометрия!$B$2:$B$152,Инклинометрия!$A$2:$A$152))</f>
        <v>-</v>
      </c>
      <c r="W969" s="88" t="str">
        <f>IF(R969&gt;0,FORECAST($C$8,Инклинометрия!$B$2:$B$152,Инклинометрия!$A$2:$A$152),IF(AB969=$C$8,"-",FORECAST($C$8-AB969,Инклинометрия!$B$2:$B$152,Инклинометрия!$A$2:$A$152)))</f>
        <v>-</v>
      </c>
      <c r="X969" s="88" t="str">
        <f>IF(S969=0,"-",FORECAST($C$8-(S969+AB969),Инклинометрия!$B$2:$B$152,Инклинометрия!$A$2:$A$152))</f>
        <v>-</v>
      </c>
      <c r="Y969" s="88">
        <f>FORECAST($C$8+T969,Инклинометрия!$B$2:$B$152,Инклинометрия!$A$2:$A$152)</f>
        <v>1425</v>
      </c>
      <c r="Z969" s="88">
        <f>IF(R969=0,FORECAST($C$6-T969,Инклинометрия!$B$2:$B$152,Инклинометрия!$A$2:$A$152),FORECAST($C$8,Инклинометрия!$B$2:$B$152,Инклинометрия!$A$2:$A$152))</f>
        <v>1330</v>
      </c>
      <c r="AA969" s="61">
        <f t="shared" si="461"/>
        <v>1400</v>
      </c>
      <c r="AB969" s="62">
        <f t="shared" si="480"/>
        <v>1400</v>
      </c>
      <c r="AC969" s="62">
        <f t="shared" si="462"/>
        <v>0</v>
      </c>
      <c r="AD969" s="65">
        <f>IF(R969=0,FORECAST($C$8,Инклинометрия!$B$2:$B$152,Инклинометрия!$A$2:$A$152),V969)</f>
        <v>1330</v>
      </c>
      <c r="AE969" s="65">
        <f>FORECAST($C$8-(R969+AA969),Инклинометрия!$B$2:$B$152,Инклинометрия!$A$2:$A$152)</f>
        <v>0</v>
      </c>
      <c r="AF969" s="65">
        <f>IF(AB969=0,"-",FORECAST($C$8,Инклинометрия!$B$2:$B$152,Инклинометрия!$A$2:$A$152))</f>
        <v>1330</v>
      </c>
      <c r="AG969" s="65">
        <f>IF(AB969=0,"-",FORECAST($C$8-AB969,Инклинометрия!$B$2:$B$152,Инклинометрия!$A$2:$A$152))</f>
        <v>0</v>
      </c>
      <c r="AH969" s="65" t="str">
        <f>IF(AC969=0,"-",FORECAST($C$8+AC969,Инклинометрия!$B$2:$B$152,Инклинометрия!$A$2:$A$152))</f>
        <v>-</v>
      </c>
      <c r="AI969" s="89" t="str">
        <f>IF(AC969=0,"-",FORECAST($C$8,Инклинометрия!$B$2:$B$152,Инклинометрия!$A$2:$A$152))</f>
        <v>-</v>
      </c>
      <c r="AJ969" s="28"/>
      <c r="AK969" s="67">
        <f t="shared" si="481"/>
        <v>0</v>
      </c>
      <c r="AL969" s="28">
        <f t="shared" si="482"/>
        <v>0</v>
      </c>
      <c r="AM969" s="28">
        <f t="shared" si="483"/>
        <v>0.1</v>
      </c>
      <c r="AN969" s="26">
        <f t="shared" si="484"/>
        <v>0.1</v>
      </c>
      <c r="AO969" s="87">
        <f t="shared" si="485"/>
        <v>145626.51678434567</v>
      </c>
      <c r="AP969" s="87">
        <f t="shared" si="463"/>
        <v>44301.516784345658</v>
      </c>
      <c r="AQ969" s="66">
        <f t="shared" si="464"/>
        <v>14695380</v>
      </c>
      <c r="AR969" s="66">
        <f t="shared" si="465"/>
        <v>14695380</v>
      </c>
      <c r="AS969" s="66">
        <f t="shared" si="466"/>
        <v>784800</v>
      </c>
      <c r="AT969" s="45">
        <f t="shared" si="470"/>
        <v>15625806.516784346</v>
      </c>
      <c r="AU969" s="75"/>
    </row>
    <row r="970" spans="2:47" x14ac:dyDescent="0.3">
      <c r="B970" s="41">
        <f t="shared" si="471"/>
        <v>4700</v>
      </c>
      <c r="C970" s="8">
        <f t="shared" si="486"/>
        <v>47</v>
      </c>
      <c r="D970" s="73">
        <f t="shared" si="467"/>
        <v>62.862499999999997</v>
      </c>
      <c r="E970" s="29">
        <f t="shared" si="489"/>
        <v>15567.705151548556</v>
      </c>
      <c r="F970" s="29">
        <f t="shared" si="472"/>
        <v>16.561388459093266</v>
      </c>
      <c r="G970" s="29">
        <f t="shared" si="487"/>
        <v>22.15085706403724</v>
      </c>
      <c r="H970" s="17">
        <f t="shared" si="473"/>
        <v>20821.805640195973</v>
      </c>
      <c r="I970" s="29">
        <f t="shared" si="474"/>
        <v>2.2250485660981263</v>
      </c>
      <c r="J970" s="29">
        <f t="shared" si="468"/>
        <v>20.847057720369335</v>
      </c>
      <c r="K970" s="39">
        <f t="shared" si="475"/>
        <v>1400</v>
      </c>
      <c r="L970" s="49">
        <f t="shared" si="458"/>
        <v>0</v>
      </c>
      <c r="M970" s="48">
        <f t="shared" si="459"/>
        <v>4.2266987561397071</v>
      </c>
      <c r="N970" s="51">
        <f t="shared" si="469"/>
        <v>0</v>
      </c>
      <c r="O970" s="54">
        <f t="shared" si="488"/>
        <v>18.880500609176615</v>
      </c>
      <c r="P970" s="34">
        <f t="shared" si="476"/>
        <v>1.7671458676442586</v>
      </c>
      <c r="Q970" s="30">
        <f t="shared" si="477"/>
        <v>0</v>
      </c>
      <c r="R970" s="58">
        <f t="shared" si="478"/>
        <v>0</v>
      </c>
      <c r="S970" s="58">
        <f t="shared" si="479"/>
        <v>0</v>
      </c>
      <c r="T970" s="58">
        <f t="shared" si="460"/>
        <v>100</v>
      </c>
      <c r="U970" s="88" t="str">
        <f>IF(R970=0,"-",FORECAST($C$8,Инклинометрия!$B$2:$B$152,Инклинометрия!$A$2:$A$152))</f>
        <v>-</v>
      </c>
      <c r="V970" s="88" t="str">
        <f>IF(R970=0,"-",FORECAST($C$8-R970,Инклинометрия!$B$2:$B$152,Инклинометрия!$A$2:$A$152))</f>
        <v>-</v>
      </c>
      <c r="W970" s="88" t="str">
        <f>IF(R970&gt;0,FORECAST($C$8,Инклинометрия!$B$2:$B$152,Инклинометрия!$A$2:$A$152),IF(AB970=$C$8,"-",FORECAST($C$8-AB970,Инклинометрия!$B$2:$B$152,Инклинометрия!$A$2:$A$152)))</f>
        <v>-</v>
      </c>
      <c r="X970" s="88" t="str">
        <f>IF(S970=0,"-",FORECAST($C$8-(S970+AB970),Инклинометрия!$B$2:$B$152,Инклинометрия!$A$2:$A$152))</f>
        <v>-</v>
      </c>
      <c r="Y970" s="88">
        <f>FORECAST($C$8+T970,Инклинометрия!$B$2:$B$152,Инклинометрия!$A$2:$A$152)</f>
        <v>1425</v>
      </c>
      <c r="Z970" s="88">
        <f>IF(R970=0,FORECAST($C$6-T970,Инклинометрия!$B$2:$B$152,Инклинометрия!$A$2:$A$152),FORECAST($C$8,Инклинометрия!$B$2:$B$152,Инклинометрия!$A$2:$A$152))</f>
        <v>1330</v>
      </c>
      <c r="AA970" s="61">
        <f t="shared" si="461"/>
        <v>1400</v>
      </c>
      <c r="AB970" s="62">
        <f t="shared" si="480"/>
        <v>1400</v>
      </c>
      <c r="AC970" s="62">
        <f t="shared" si="462"/>
        <v>0</v>
      </c>
      <c r="AD970" s="65">
        <f>IF(R970=0,FORECAST($C$8,Инклинометрия!$B$2:$B$152,Инклинометрия!$A$2:$A$152),V970)</f>
        <v>1330</v>
      </c>
      <c r="AE970" s="65">
        <f>FORECAST($C$8-(R970+AA970),Инклинометрия!$B$2:$B$152,Инклинометрия!$A$2:$A$152)</f>
        <v>0</v>
      </c>
      <c r="AF970" s="65">
        <f>IF(AB970=0,"-",FORECAST($C$8,Инклинометрия!$B$2:$B$152,Инклинометрия!$A$2:$A$152))</f>
        <v>1330</v>
      </c>
      <c r="AG970" s="65">
        <f>IF(AB970=0,"-",FORECAST($C$8-AB970,Инклинометрия!$B$2:$B$152,Инклинометрия!$A$2:$A$152))</f>
        <v>0</v>
      </c>
      <c r="AH970" s="65" t="str">
        <f>IF(AC970=0,"-",FORECAST($C$8+AC970,Инклинометрия!$B$2:$B$152,Инклинометрия!$A$2:$A$152))</f>
        <v>-</v>
      </c>
      <c r="AI970" s="89" t="str">
        <f>IF(AC970=0,"-",FORECAST($C$8,Инклинометрия!$B$2:$B$152,Инклинометрия!$A$2:$A$152))</f>
        <v>-</v>
      </c>
      <c r="AJ970" s="28"/>
      <c r="AK970" s="67">
        <f t="shared" si="481"/>
        <v>0</v>
      </c>
      <c r="AL970" s="28">
        <f t="shared" si="482"/>
        <v>0</v>
      </c>
      <c r="AM970" s="28">
        <f t="shared" si="483"/>
        <v>0.1</v>
      </c>
      <c r="AN970" s="26">
        <f t="shared" si="484"/>
        <v>0.1</v>
      </c>
      <c r="AO970" s="87">
        <f t="shared" si="485"/>
        <v>145626.51678434567</v>
      </c>
      <c r="AP970" s="87">
        <f t="shared" si="463"/>
        <v>44301.516784345658</v>
      </c>
      <c r="AQ970" s="66">
        <f t="shared" si="464"/>
        <v>14695380</v>
      </c>
      <c r="AR970" s="66">
        <f t="shared" si="465"/>
        <v>14695380</v>
      </c>
      <c r="AS970" s="66">
        <f t="shared" si="466"/>
        <v>784800</v>
      </c>
      <c r="AT970" s="45">
        <f t="shared" si="470"/>
        <v>15625806.516784346</v>
      </c>
      <c r="AU970" s="75"/>
    </row>
    <row r="971" spans="2:47" x14ac:dyDescent="0.3">
      <c r="B971" s="41">
        <f t="shared" si="471"/>
        <v>4705</v>
      </c>
      <c r="C971" s="8">
        <f t="shared" si="486"/>
        <v>47.050000000000004</v>
      </c>
      <c r="D971" s="73">
        <f t="shared" si="467"/>
        <v>62.929375000000007</v>
      </c>
      <c r="E971" s="29">
        <f t="shared" si="489"/>
        <v>15584.266540007651</v>
      </c>
      <c r="F971" s="29">
        <f t="shared" si="472"/>
        <v>16.561388459095621</v>
      </c>
      <c r="G971" s="29">
        <f t="shared" si="487"/>
        <v>22.150857064040391</v>
      </c>
      <c r="H971" s="17">
        <f t="shared" si="473"/>
        <v>20843.956497260013</v>
      </c>
      <c r="I971" s="29">
        <f t="shared" si="474"/>
        <v>2.2250485660981263</v>
      </c>
      <c r="J971" s="29">
        <f t="shared" si="468"/>
        <v>20.847057720370817</v>
      </c>
      <c r="K971" s="39">
        <f t="shared" si="475"/>
        <v>1400</v>
      </c>
      <c r="L971" s="49">
        <f t="shared" si="458"/>
        <v>0</v>
      </c>
      <c r="M971" s="48">
        <f t="shared" si="459"/>
        <v>4.2266987561397071</v>
      </c>
      <c r="N971" s="51">
        <f t="shared" si="469"/>
        <v>0</v>
      </c>
      <c r="O971" s="54">
        <f t="shared" si="488"/>
        <v>18.880500609176615</v>
      </c>
      <c r="P971" s="34">
        <f t="shared" si="476"/>
        <v>1.7671458676442586</v>
      </c>
      <c r="Q971" s="30">
        <f t="shared" si="477"/>
        <v>0</v>
      </c>
      <c r="R971" s="58">
        <f t="shared" si="478"/>
        <v>0</v>
      </c>
      <c r="S971" s="58">
        <f t="shared" si="479"/>
        <v>0</v>
      </c>
      <c r="T971" s="58">
        <f t="shared" si="460"/>
        <v>100</v>
      </c>
      <c r="U971" s="88" t="str">
        <f>IF(R971=0,"-",FORECAST($C$8,Инклинометрия!$B$2:$B$152,Инклинометрия!$A$2:$A$152))</f>
        <v>-</v>
      </c>
      <c r="V971" s="88" t="str">
        <f>IF(R971=0,"-",FORECAST($C$8-R971,Инклинометрия!$B$2:$B$152,Инклинометрия!$A$2:$A$152))</f>
        <v>-</v>
      </c>
      <c r="W971" s="88" t="str">
        <f>IF(R971&gt;0,FORECAST($C$8,Инклинометрия!$B$2:$B$152,Инклинометрия!$A$2:$A$152),IF(AB971=$C$8,"-",FORECAST($C$8-AB971,Инклинометрия!$B$2:$B$152,Инклинометрия!$A$2:$A$152)))</f>
        <v>-</v>
      </c>
      <c r="X971" s="88" t="str">
        <f>IF(S971=0,"-",FORECAST($C$8-(S971+AB971),Инклинометрия!$B$2:$B$152,Инклинометрия!$A$2:$A$152))</f>
        <v>-</v>
      </c>
      <c r="Y971" s="88">
        <f>FORECAST($C$8+T971,Инклинометрия!$B$2:$B$152,Инклинометрия!$A$2:$A$152)</f>
        <v>1425</v>
      </c>
      <c r="Z971" s="88">
        <f>IF(R971=0,FORECAST($C$6-T971,Инклинометрия!$B$2:$B$152,Инклинометрия!$A$2:$A$152),FORECAST($C$8,Инклинометрия!$B$2:$B$152,Инклинометрия!$A$2:$A$152))</f>
        <v>1330</v>
      </c>
      <c r="AA971" s="61">
        <f t="shared" si="461"/>
        <v>1400</v>
      </c>
      <c r="AB971" s="62">
        <f t="shared" si="480"/>
        <v>1400</v>
      </c>
      <c r="AC971" s="62">
        <f t="shared" si="462"/>
        <v>0</v>
      </c>
      <c r="AD971" s="65">
        <f>IF(R971=0,FORECAST($C$8,Инклинометрия!$B$2:$B$152,Инклинометрия!$A$2:$A$152),V971)</f>
        <v>1330</v>
      </c>
      <c r="AE971" s="65">
        <f>FORECAST($C$8-(R971+AA971),Инклинометрия!$B$2:$B$152,Инклинометрия!$A$2:$A$152)</f>
        <v>0</v>
      </c>
      <c r="AF971" s="65">
        <f>IF(AB971=0,"-",FORECAST($C$8,Инклинометрия!$B$2:$B$152,Инклинометрия!$A$2:$A$152))</f>
        <v>1330</v>
      </c>
      <c r="AG971" s="65">
        <f>IF(AB971=0,"-",FORECAST($C$8-AB971,Инклинометрия!$B$2:$B$152,Инклинометрия!$A$2:$A$152))</f>
        <v>0</v>
      </c>
      <c r="AH971" s="65" t="str">
        <f>IF(AC971=0,"-",FORECAST($C$8+AC971,Инклинометрия!$B$2:$B$152,Инклинометрия!$A$2:$A$152))</f>
        <v>-</v>
      </c>
      <c r="AI971" s="89" t="str">
        <f>IF(AC971=0,"-",FORECAST($C$8,Инклинометрия!$B$2:$B$152,Инклинометрия!$A$2:$A$152))</f>
        <v>-</v>
      </c>
      <c r="AJ971" s="28"/>
      <c r="AK971" s="67">
        <f t="shared" si="481"/>
        <v>0</v>
      </c>
      <c r="AL971" s="28">
        <f t="shared" si="482"/>
        <v>0</v>
      </c>
      <c r="AM971" s="28">
        <f t="shared" si="483"/>
        <v>0.1</v>
      </c>
      <c r="AN971" s="26">
        <f t="shared" si="484"/>
        <v>0.1</v>
      </c>
      <c r="AO971" s="87">
        <f t="shared" si="485"/>
        <v>145626.51678434567</v>
      </c>
      <c r="AP971" s="87">
        <f t="shared" si="463"/>
        <v>44301.516784345658</v>
      </c>
      <c r="AQ971" s="66">
        <f t="shared" si="464"/>
        <v>14695380</v>
      </c>
      <c r="AR971" s="66">
        <f t="shared" si="465"/>
        <v>14695380</v>
      </c>
      <c r="AS971" s="66">
        <f t="shared" si="466"/>
        <v>784800</v>
      </c>
      <c r="AT971" s="45">
        <f t="shared" si="470"/>
        <v>15625806.516784346</v>
      </c>
      <c r="AU971" s="75"/>
    </row>
    <row r="972" spans="2:47" x14ac:dyDescent="0.3">
      <c r="B972" s="41">
        <f t="shared" si="471"/>
        <v>4710</v>
      </c>
      <c r="C972" s="8">
        <f t="shared" si="486"/>
        <v>47.1</v>
      </c>
      <c r="D972" s="73">
        <f t="shared" si="467"/>
        <v>62.996250000000003</v>
      </c>
      <c r="E972" s="29">
        <f t="shared" si="489"/>
        <v>15600.827928466746</v>
      </c>
      <c r="F972" s="29">
        <f t="shared" si="472"/>
        <v>16.561388459093266</v>
      </c>
      <c r="G972" s="29">
        <f t="shared" si="487"/>
        <v>22.15085706403724</v>
      </c>
      <c r="H972" s="17">
        <f t="shared" si="473"/>
        <v>20866.107354324049</v>
      </c>
      <c r="I972" s="29">
        <f t="shared" si="474"/>
        <v>2.2250485660981263</v>
      </c>
      <c r="J972" s="29">
        <f t="shared" si="468"/>
        <v>20.847057720369335</v>
      </c>
      <c r="K972" s="39">
        <f t="shared" si="475"/>
        <v>1400</v>
      </c>
      <c r="L972" s="49">
        <f t="shared" si="458"/>
        <v>0</v>
      </c>
      <c r="M972" s="48">
        <f t="shared" si="459"/>
        <v>4.2266987561397071</v>
      </c>
      <c r="N972" s="51">
        <f t="shared" si="469"/>
        <v>0</v>
      </c>
      <c r="O972" s="54">
        <f t="shared" si="488"/>
        <v>18.880500609176615</v>
      </c>
      <c r="P972" s="34">
        <f t="shared" si="476"/>
        <v>1.7671458676442586</v>
      </c>
      <c r="Q972" s="30">
        <f t="shared" si="477"/>
        <v>0</v>
      </c>
      <c r="R972" s="58">
        <f t="shared" si="478"/>
        <v>0</v>
      </c>
      <c r="S972" s="58">
        <f t="shared" si="479"/>
        <v>0</v>
      </c>
      <c r="T972" s="58">
        <f t="shared" si="460"/>
        <v>100</v>
      </c>
      <c r="U972" s="88" t="str">
        <f>IF(R972=0,"-",FORECAST($C$8,Инклинометрия!$B$2:$B$152,Инклинометрия!$A$2:$A$152))</f>
        <v>-</v>
      </c>
      <c r="V972" s="88" t="str">
        <f>IF(R972=0,"-",FORECAST($C$8-R972,Инклинометрия!$B$2:$B$152,Инклинометрия!$A$2:$A$152))</f>
        <v>-</v>
      </c>
      <c r="W972" s="88" t="str">
        <f>IF(R972&gt;0,FORECAST($C$8,Инклинометрия!$B$2:$B$152,Инклинометрия!$A$2:$A$152),IF(AB972=$C$8,"-",FORECAST($C$8-AB972,Инклинометрия!$B$2:$B$152,Инклинометрия!$A$2:$A$152)))</f>
        <v>-</v>
      </c>
      <c r="X972" s="88" t="str">
        <f>IF(S972=0,"-",FORECAST($C$8-(S972+AB972),Инклинометрия!$B$2:$B$152,Инклинометрия!$A$2:$A$152))</f>
        <v>-</v>
      </c>
      <c r="Y972" s="88">
        <f>FORECAST($C$8+T972,Инклинометрия!$B$2:$B$152,Инклинометрия!$A$2:$A$152)</f>
        <v>1425</v>
      </c>
      <c r="Z972" s="88">
        <f>IF(R972=0,FORECAST($C$6-T972,Инклинометрия!$B$2:$B$152,Инклинометрия!$A$2:$A$152),FORECAST($C$8,Инклинометрия!$B$2:$B$152,Инклинометрия!$A$2:$A$152))</f>
        <v>1330</v>
      </c>
      <c r="AA972" s="61">
        <f t="shared" si="461"/>
        <v>1400</v>
      </c>
      <c r="AB972" s="62">
        <f t="shared" si="480"/>
        <v>1400</v>
      </c>
      <c r="AC972" s="62">
        <f t="shared" si="462"/>
        <v>0</v>
      </c>
      <c r="AD972" s="65">
        <f>IF(R972=0,FORECAST($C$8,Инклинометрия!$B$2:$B$152,Инклинометрия!$A$2:$A$152),V972)</f>
        <v>1330</v>
      </c>
      <c r="AE972" s="65">
        <f>FORECAST($C$8-(R972+AA972),Инклинометрия!$B$2:$B$152,Инклинометрия!$A$2:$A$152)</f>
        <v>0</v>
      </c>
      <c r="AF972" s="65">
        <f>IF(AB972=0,"-",FORECAST($C$8,Инклинометрия!$B$2:$B$152,Инклинометрия!$A$2:$A$152))</f>
        <v>1330</v>
      </c>
      <c r="AG972" s="65">
        <f>IF(AB972=0,"-",FORECAST($C$8-AB972,Инклинометрия!$B$2:$B$152,Инклинометрия!$A$2:$A$152))</f>
        <v>0</v>
      </c>
      <c r="AH972" s="65" t="str">
        <f>IF(AC972=0,"-",FORECAST($C$8+AC972,Инклинометрия!$B$2:$B$152,Инклинометрия!$A$2:$A$152))</f>
        <v>-</v>
      </c>
      <c r="AI972" s="89" t="str">
        <f>IF(AC972=0,"-",FORECAST($C$8,Инклинометрия!$B$2:$B$152,Инклинометрия!$A$2:$A$152))</f>
        <v>-</v>
      </c>
      <c r="AJ972" s="28"/>
      <c r="AK972" s="67">
        <f t="shared" si="481"/>
        <v>0</v>
      </c>
      <c r="AL972" s="28">
        <f t="shared" si="482"/>
        <v>0</v>
      </c>
      <c r="AM972" s="28">
        <f t="shared" si="483"/>
        <v>0.1</v>
      </c>
      <c r="AN972" s="26">
        <f t="shared" si="484"/>
        <v>0.1</v>
      </c>
      <c r="AO972" s="87">
        <f t="shared" si="485"/>
        <v>145626.51678434567</v>
      </c>
      <c r="AP972" s="87">
        <f t="shared" si="463"/>
        <v>44301.516784345658</v>
      </c>
      <c r="AQ972" s="66">
        <f t="shared" si="464"/>
        <v>14695380</v>
      </c>
      <c r="AR972" s="66">
        <f t="shared" si="465"/>
        <v>14695380</v>
      </c>
      <c r="AS972" s="66">
        <f t="shared" si="466"/>
        <v>784800</v>
      </c>
      <c r="AT972" s="45">
        <f t="shared" si="470"/>
        <v>15625806.516784346</v>
      </c>
      <c r="AU972" s="75"/>
    </row>
    <row r="973" spans="2:47" x14ac:dyDescent="0.3">
      <c r="B973" s="41">
        <f t="shared" si="471"/>
        <v>4715</v>
      </c>
      <c r="C973" s="8">
        <f t="shared" si="486"/>
        <v>47.15</v>
      </c>
      <c r="D973" s="73">
        <f t="shared" si="467"/>
        <v>63.063124999999999</v>
      </c>
      <c r="E973" s="29">
        <f t="shared" si="489"/>
        <v>15617.389316925839</v>
      </c>
      <c r="F973" s="29">
        <f t="shared" si="472"/>
        <v>16.561388459093266</v>
      </c>
      <c r="G973" s="29">
        <f t="shared" si="487"/>
        <v>22.15085706403724</v>
      </c>
      <c r="H973" s="17">
        <f t="shared" si="473"/>
        <v>20888.258211388085</v>
      </c>
      <c r="I973" s="29">
        <f t="shared" si="474"/>
        <v>2.2250485660981263</v>
      </c>
      <c r="J973" s="29">
        <f t="shared" si="468"/>
        <v>20.847057720369335</v>
      </c>
      <c r="K973" s="39">
        <f t="shared" si="475"/>
        <v>1400</v>
      </c>
      <c r="L973" s="49">
        <f t="shared" si="458"/>
        <v>0</v>
      </c>
      <c r="M973" s="48">
        <f t="shared" si="459"/>
        <v>4.2266987561397071</v>
      </c>
      <c r="N973" s="51">
        <f t="shared" si="469"/>
        <v>0</v>
      </c>
      <c r="O973" s="54">
        <f t="shared" si="488"/>
        <v>18.880500609176615</v>
      </c>
      <c r="P973" s="34">
        <f t="shared" si="476"/>
        <v>1.7671458676442586</v>
      </c>
      <c r="Q973" s="30">
        <f t="shared" si="477"/>
        <v>0</v>
      </c>
      <c r="R973" s="58">
        <f t="shared" si="478"/>
        <v>0</v>
      </c>
      <c r="S973" s="58">
        <f t="shared" si="479"/>
        <v>0</v>
      </c>
      <c r="T973" s="58">
        <f t="shared" si="460"/>
        <v>100</v>
      </c>
      <c r="U973" s="88" t="str">
        <f>IF(R973=0,"-",FORECAST($C$8,Инклинометрия!$B$2:$B$152,Инклинометрия!$A$2:$A$152))</f>
        <v>-</v>
      </c>
      <c r="V973" s="88" t="str">
        <f>IF(R973=0,"-",FORECAST($C$8-R973,Инклинометрия!$B$2:$B$152,Инклинометрия!$A$2:$A$152))</f>
        <v>-</v>
      </c>
      <c r="W973" s="88" t="str">
        <f>IF(R973&gt;0,FORECAST($C$8,Инклинометрия!$B$2:$B$152,Инклинометрия!$A$2:$A$152),IF(AB973=$C$8,"-",FORECAST($C$8-AB973,Инклинометрия!$B$2:$B$152,Инклинометрия!$A$2:$A$152)))</f>
        <v>-</v>
      </c>
      <c r="X973" s="88" t="str">
        <f>IF(S973=0,"-",FORECAST($C$8-(S973+AB973),Инклинометрия!$B$2:$B$152,Инклинометрия!$A$2:$A$152))</f>
        <v>-</v>
      </c>
      <c r="Y973" s="88">
        <f>FORECAST($C$8+T973,Инклинометрия!$B$2:$B$152,Инклинометрия!$A$2:$A$152)</f>
        <v>1425</v>
      </c>
      <c r="Z973" s="88">
        <f>IF(R973=0,FORECAST($C$6-T973,Инклинометрия!$B$2:$B$152,Инклинометрия!$A$2:$A$152),FORECAST($C$8,Инклинометрия!$B$2:$B$152,Инклинометрия!$A$2:$A$152))</f>
        <v>1330</v>
      </c>
      <c r="AA973" s="61">
        <f t="shared" si="461"/>
        <v>1400</v>
      </c>
      <c r="AB973" s="62">
        <f t="shared" si="480"/>
        <v>1400</v>
      </c>
      <c r="AC973" s="62">
        <f t="shared" si="462"/>
        <v>0</v>
      </c>
      <c r="AD973" s="65">
        <f>IF(R973=0,FORECAST($C$8,Инклинометрия!$B$2:$B$152,Инклинометрия!$A$2:$A$152),V973)</f>
        <v>1330</v>
      </c>
      <c r="AE973" s="65">
        <f>FORECAST($C$8-(R973+AA973),Инклинометрия!$B$2:$B$152,Инклинометрия!$A$2:$A$152)</f>
        <v>0</v>
      </c>
      <c r="AF973" s="65">
        <f>IF(AB973=0,"-",FORECAST($C$8,Инклинометрия!$B$2:$B$152,Инклинометрия!$A$2:$A$152))</f>
        <v>1330</v>
      </c>
      <c r="AG973" s="65">
        <f>IF(AB973=0,"-",FORECAST($C$8-AB973,Инклинометрия!$B$2:$B$152,Инклинометрия!$A$2:$A$152))</f>
        <v>0</v>
      </c>
      <c r="AH973" s="65" t="str">
        <f>IF(AC973=0,"-",FORECAST($C$8+AC973,Инклинометрия!$B$2:$B$152,Инклинометрия!$A$2:$A$152))</f>
        <v>-</v>
      </c>
      <c r="AI973" s="89" t="str">
        <f>IF(AC973=0,"-",FORECAST($C$8,Инклинометрия!$B$2:$B$152,Инклинометрия!$A$2:$A$152))</f>
        <v>-</v>
      </c>
      <c r="AJ973" s="28"/>
      <c r="AK973" s="67">
        <f t="shared" si="481"/>
        <v>0</v>
      </c>
      <c r="AL973" s="28">
        <f t="shared" si="482"/>
        <v>0</v>
      </c>
      <c r="AM973" s="28">
        <f t="shared" si="483"/>
        <v>0.1</v>
      </c>
      <c r="AN973" s="26">
        <f t="shared" si="484"/>
        <v>0.1</v>
      </c>
      <c r="AO973" s="87">
        <f t="shared" si="485"/>
        <v>145626.51678434567</v>
      </c>
      <c r="AP973" s="87">
        <f t="shared" si="463"/>
        <v>44301.516784345658</v>
      </c>
      <c r="AQ973" s="66">
        <f t="shared" si="464"/>
        <v>14695380</v>
      </c>
      <c r="AR973" s="66">
        <f t="shared" si="465"/>
        <v>14695380</v>
      </c>
      <c r="AS973" s="66">
        <f t="shared" si="466"/>
        <v>784800</v>
      </c>
      <c r="AT973" s="45">
        <f t="shared" si="470"/>
        <v>15625806.516784346</v>
      </c>
      <c r="AU973" s="75"/>
    </row>
    <row r="974" spans="2:47" x14ac:dyDescent="0.3">
      <c r="B974" s="41">
        <f t="shared" si="471"/>
        <v>4720</v>
      </c>
      <c r="C974" s="8">
        <f t="shared" si="486"/>
        <v>47.2</v>
      </c>
      <c r="D974" s="73">
        <f t="shared" si="467"/>
        <v>63.13</v>
      </c>
      <c r="E974" s="29">
        <f t="shared" si="489"/>
        <v>15633.950705384934</v>
      </c>
      <c r="F974" s="29">
        <f t="shared" si="472"/>
        <v>16.561388459095621</v>
      </c>
      <c r="G974" s="29">
        <f t="shared" si="487"/>
        <v>22.150857064040391</v>
      </c>
      <c r="H974" s="17">
        <f t="shared" si="473"/>
        <v>20910.409068452125</v>
      </c>
      <c r="I974" s="29">
        <f t="shared" si="474"/>
        <v>2.2250485660981263</v>
      </c>
      <c r="J974" s="29">
        <f t="shared" si="468"/>
        <v>20.847057720370817</v>
      </c>
      <c r="K974" s="39">
        <f t="shared" si="475"/>
        <v>1400</v>
      </c>
      <c r="L974" s="49">
        <f t="shared" si="458"/>
        <v>0</v>
      </c>
      <c r="M974" s="48">
        <f t="shared" si="459"/>
        <v>4.2266987561397071</v>
      </c>
      <c r="N974" s="51">
        <f t="shared" si="469"/>
        <v>0</v>
      </c>
      <c r="O974" s="54">
        <f t="shared" si="488"/>
        <v>18.880500609176615</v>
      </c>
      <c r="P974" s="34">
        <f t="shared" si="476"/>
        <v>1.7671458676442586</v>
      </c>
      <c r="Q974" s="30">
        <f t="shared" si="477"/>
        <v>0</v>
      </c>
      <c r="R974" s="58">
        <f t="shared" si="478"/>
        <v>0</v>
      </c>
      <c r="S974" s="58">
        <f t="shared" si="479"/>
        <v>0</v>
      </c>
      <c r="T974" s="58">
        <f t="shared" si="460"/>
        <v>100</v>
      </c>
      <c r="U974" s="88" t="str">
        <f>IF(R974=0,"-",FORECAST($C$8,Инклинометрия!$B$2:$B$152,Инклинометрия!$A$2:$A$152))</f>
        <v>-</v>
      </c>
      <c r="V974" s="88" t="str">
        <f>IF(R974=0,"-",FORECAST($C$8-R974,Инклинометрия!$B$2:$B$152,Инклинометрия!$A$2:$A$152))</f>
        <v>-</v>
      </c>
      <c r="W974" s="88" t="str">
        <f>IF(R974&gt;0,FORECAST($C$8,Инклинометрия!$B$2:$B$152,Инклинометрия!$A$2:$A$152),IF(AB974=$C$8,"-",FORECAST($C$8-AB974,Инклинометрия!$B$2:$B$152,Инклинометрия!$A$2:$A$152)))</f>
        <v>-</v>
      </c>
      <c r="X974" s="88" t="str">
        <f>IF(S974=0,"-",FORECAST($C$8-(S974+AB974),Инклинометрия!$B$2:$B$152,Инклинометрия!$A$2:$A$152))</f>
        <v>-</v>
      </c>
      <c r="Y974" s="88">
        <f>FORECAST($C$8+T974,Инклинометрия!$B$2:$B$152,Инклинометрия!$A$2:$A$152)</f>
        <v>1425</v>
      </c>
      <c r="Z974" s="88">
        <f>IF(R974=0,FORECAST($C$6-T974,Инклинометрия!$B$2:$B$152,Инклинометрия!$A$2:$A$152),FORECAST($C$8,Инклинометрия!$B$2:$B$152,Инклинометрия!$A$2:$A$152))</f>
        <v>1330</v>
      </c>
      <c r="AA974" s="61">
        <f t="shared" si="461"/>
        <v>1400</v>
      </c>
      <c r="AB974" s="62">
        <f t="shared" si="480"/>
        <v>1400</v>
      </c>
      <c r="AC974" s="62">
        <f t="shared" si="462"/>
        <v>0</v>
      </c>
      <c r="AD974" s="65">
        <f>IF(R974=0,FORECAST($C$8,Инклинометрия!$B$2:$B$152,Инклинометрия!$A$2:$A$152),V974)</f>
        <v>1330</v>
      </c>
      <c r="AE974" s="65">
        <f>FORECAST($C$8-(R974+AA974),Инклинометрия!$B$2:$B$152,Инклинометрия!$A$2:$A$152)</f>
        <v>0</v>
      </c>
      <c r="AF974" s="65">
        <f>IF(AB974=0,"-",FORECAST($C$8,Инклинометрия!$B$2:$B$152,Инклинометрия!$A$2:$A$152))</f>
        <v>1330</v>
      </c>
      <c r="AG974" s="65">
        <f>IF(AB974=0,"-",FORECAST($C$8-AB974,Инклинометрия!$B$2:$B$152,Инклинометрия!$A$2:$A$152))</f>
        <v>0</v>
      </c>
      <c r="AH974" s="65" t="str">
        <f>IF(AC974=0,"-",FORECAST($C$8+AC974,Инклинометрия!$B$2:$B$152,Инклинометрия!$A$2:$A$152))</f>
        <v>-</v>
      </c>
      <c r="AI974" s="89" t="str">
        <f>IF(AC974=0,"-",FORECAST($C$8,Инклинометрия!$B$2:$B$152,Инклинометрия!$A$2:$A$152))</f>
        <v>-</v>
      </c>
      <c r="AJ974" s="28"/>
      <c r="AK974" s="67">
        <f t="shared" si="481"/>
        <v>0</v>
      </c>
      <c r="AL974" s="28">
        <f t="shared" si="482"/>
        <v>0</v>
      </c>
      <c r="AM974" s="28">
        <f t="shared" si="483"/>
        <v>0.1</v>
      </c>
      <c r="AN974" s="26">
        <f t="shared" si="484"/>
        <v>0.1</v>
      </c>
      <c r="AO974" s="87">
        <f t="shared" si="485"/>
        <v>145626.51678434567</v>
      </c>
      <c r="AP974" s="87">
        <f t="shared" si="463"/>
        <v>44301.516784345658</v>
      </c>
      <c r="AQ974" s="66">
        <f t="shared" si="464"/>
        <v>14695380</v>
      </c>
      <c r="AR974" s="66">
        <f t="shared" si="465"/>
        <v>14695380</v>
      </c>
      <c r="AS974" s="66">
        <f t="shared" si="466"/>
        <v>784800</v>
      </c>
      <c r="AT974" s="45">
        <f t="shared" si="470"/>
        <v>15625806.516784346</v>
      </c>
      <c r="AU974" s="75"/>
    </row>
    <row r="975" spans="2:47" x14ac:dyDescent="0.3">
      <c r="B975" s="41">
        <f t="shared" si="471"/>
        <v>4725</v>
      </c>
      <c r="C975" s="8">
        <f t="shared" si="486"/>
        <v>47.25</v>
      </c>
      <c r="D975" s="73">
        <f t="shared" si="467"/>
        <v>63.196874999999999</v>
      </c>
      <c r="E975" s="29">
        <f t="shared" si="489"/>
        <v>15650.512093844027</v>
      </c>
      <c r="F975" s="29">
        <f t="shared" si="472"/>
        <v>16.561388459093266</v>
      </c>
      <c r="G975" s="29">
        <f t="shared" si="487"/>
        <v>22.15085706403724</v>
      </c>
      <c r="H975" s="17">
        <f t="shared" si="473"/>
        <v>20932.559925516161</v>
      </c>
      <c r="I975" s="29">
        <f t="shared" si="474"/>
        <v>2.2250485660981263</v>
      </c>
      <c r="J975" s="29">
        <f t="shared" si="468"/>
        <v>20.847057720369335</v>
      </c>
      <c r="K975" s="39">
        <f t="shared" si="475"/>
        <v>1400</v>
      </c>
      <c r="L975" s="49">
        <f t="shared" si="458"/>
        <v>0</v>
      </c>
      <c r="M975" s="48">
        <f t="shared" si="459"/>
        <v>4.2266987561397071</v>
      </c>
      <c r="N975" s="51">
        <f t="shared" si="469"/>
        <v>0</v>
      </c>
      <c r="O975" s="54">
        <f t="shared" si="488"/>
        <v>18.880500609176615</v>
      </c>
      <c r="P975" s="34">
        <f t="shared" si="476"/>
        <v>1.7671458676442586</v>
      </c>
      <c r="Q975" s="30">
        <f t="shared" si="477"/>
        <v>0</v>
      </c>
      <c r="R975" s="58">
        <f t="shared" si="478"/>
        <v>0</v>
      </c>
      <c r="S975" s="58">
        <f t="shared" si="479"/>
        <v>0</v>
      </c>
      <c r="T975" s="58">
        <f t="shared" si="460"/>
        <v>100</v>
      </c>
      <c r="U975" s="88" t="str">
        <f>IF(R975=0,"-",FORECAST($C$8,Инклинометрия!$B$2:$B$152,Инклинометрия!$A$2:$A$152))</f>
        <v>-</v>
      </c>
      <c r="V975" s="88" t="str">
        <f>IF(R975=0,"-",FORECAST($C$8-R975,Инклинометрия!$B$2:$B$152,Инклинометрия!$A$2:$A$152))</f>
        <v>-</v>
      </c>
      <c r="W975" s="88" t="str">
        <f>IF(R975&gt;0,FORECAST($C$8,Инклинометрия!$B$2:$B$152,Инклинометрия!$A$2:$A$152),IF(AB975=$C$8,"-",FORECAST($C$8-AB975,Инклинометрия!$B$2:$B$152,Инклинометрия!$A$2:$A$152)))</f>
        <v>-</v>
      </c>
      <c r="X975" s="88" t="str">
        <f>IF(S975=0,"-",FORECAST($C$8-(S975+AB975),Инклинометрия!$B$2:$B$152,Инклинометрия!$A$2:$A$152))</f>
        <v>-</v>
      </c>
      <c r="Y975" s="88">
        <f>FORECAST($C$8+T975,Инклинометрия!$B$2:$B$152,Инклинометрия!$A$2:$A$152)</f>
        <v>1425</v>
      </c>
      <c r="Z975" s="88">
        <f>IF(R975=0,FORECAST($C$6-T975,Инклинометрия!$B$2:$B$152,Инклинометрия!$A$2:$A$152),FORECAST($C$8,Инклинометрия!$B$2:$B$152,Инклинометрия!$A$2:$A$152))</f>
        <v>1330</v>
      </c>
      <c r="AA975" s="61">
        <f t="shared" si="461"/>
        <v>1400</v>
      </c>
      <c r="AB975" s="62">
        <f t="shared" si="480"/>
        <v>1400</v>
      </c>
      <c r="AC975" s="62">
        <f t="shared" si="462"/>
        <v>0</v>
      </c>
      <c r="AD975" s="65">
        <f>IF(R975=0,FORECAST($C$8,Инклинометрия!$B$2:$B$152,Инклинометрия!$A$2:$A$152),V975)</f>
        <v>1330</v>
      </c>
      <c r="AE975" s="65">
        <f>FORECAST($C$8-(R975+AA975),Инклинометрия!$B$2:$B$152,Инклинометрия!$A$2:$A$152)</f>
        <v>0</v>
      </c>
      <c r="AF975" s="65">
        <f>IF(AB975=0,"-",FORECAST($C$8,Инклинометрия!$B$2:$B$152,Инклинометрия!$A$2:$A$152))</f>
        <v>1330</v>
      </c>
      <c r="AG975" s="65">
        <f>IF(AB975=0,"-",FORECAST($C$8-AB975,Инклинометрия!$B$2:$B$152,Инклинометрия!$A$2:$A$152))</f>
        <v>0</v>
      </c>
      <c r="AH975" s="65" t="str">
        <f>IF(AC975=0,"-",FORECAST($C$8+AC975,Инклинометрия!$B$2:$B$152,Инклинометрия!$A$2:$A$152))</f>
        <v>-</v>
      </c>
      <c r="AI975" s="89" t="str">
        <f>IF(AC975=0,"-",FORECAST($C$8,Инклинометрия!$B$2:$B$152,Инклинометрия!$A$2:$A$152))</f>
        <v>-</v>
      </c>
      <c r="AJ975" s="28"/>
      <c r="AK975" s="67">
        <f t="shared" si="481"/>
        <v>0</v>
      </c>
      <c r="AL975" s="28">
        <f t="shared" si="482"/>
        <v>0</v>
      </c>
      <c r="AM975" s="28">
        <f t="shared" si="483"/>
        <v>0.1</v>
      </c>
      <c r="AN975" s="26">
        <f t="shared" si="484"/>
        <v>0.1</v>
      </c>
      <c r="AO975" s="87">
        <f t="shared" si="485"/>
        <v>145626.51678434567</v>
      </c>
      <c r="AP975" s="87">
        <f t="shared" si="463"/>
        <v>44301.516784345658</v>
      </c>
      <c r="AQ975" s="66">
        <f t="shared" si="464"/>
        <v>14695380</v>
      </c>
      <c r="AR975" s="66">
        <f t="shared" si="465"/>
        <v>14695380</v>
      </c>
      <c r="AS975" s="66">
        <f t="shared" si="466"/>
        <v>784800</v>
      </c>
      <c r="AT975" s="45">
        <f t="shared" si="470"/>
        <v>15625806.516784346</v>
      </c>
      <c r="AU975" s="75"/>
    </row>
    <row r="976" spans="2:47" x14ac:dyDescent="0.3">
      <c r="B976" s="41">
        <f t="shared" si="471"/>
        <v>4730</v>
      </c>
      <c r="C976" s="8">
        <f t="shared" si="486"/>
        <v>47.300000000000004</v>
      </c>
      <c r="D976" s="73">
        <f t="shared" si="467"/>
        <v>63.263750000000009</v>
      </c>
      <c r="E976" s="29">
        <f t="shared" si="489"/>
        <v>15667.073482303123</v>
      </c>
      <c r="F976" s="29">
        <f t="shared" si="472"/>
        <v>16.561388459095621</v>
      </c>
      <c r="G976" s="29">
        <f t="shared" si="487"/>
        <v>22.150857064040391</v>
      </c>
      <c r="H976" s="17">
        <f t="shared" si="473"/>
        <v>20954.710782580201</v>
      </c>
      <c r="I976" s="29">
        <f t="shared" si="474"/>
        <v>2.2250485660981263</v>
      </c>
      <c r="J976" s="29">
        <f t="shared" si="468"/>
        <v>20.847057720370817</v>
      </c>
      <c r="K976" s="39">
        <f t="shared" si="475"/>
        <v>1400</v>
      </c>
      <c r="L976" s="49">
        <f t="shared" si="458"/>
        <v>0</v>
      </c>
      <c r="M976" s="48">
        <f t="shared" si="459"/>
        <v>4.2266987561397071</v>
      </c>
      <c r="N976" s="51">
        <f t="shared" si="469"/>
        <v>0</v>
      </c>
      <c r="O976" s="54">
        <f t="shared" si="488"/>
        <v>18.880500609176615</v>
      </c>
      <c r="P976" s="34">
        <f t="shared" si="476"/>
        <v>1.7671458676442586</v>
      </c>
      <c r="Q976" s="30">
        <f t="shared" si="477"/>
        <v>0</v>
      </c>
      <c r="R976" s="58">
        <f t="shared" si="478"/>
        <v>0</v>
      </c>
      <c r="S976" s="58">
        <f t="shared" si="479"/>
        <v>0</v>
      </c>
      <c r="T976" s="58">
        <f t="shared" si="460"/>
        <v>100</v>
      </c>
      <c r="U976" s="88" t="str">
        <f>IF(R976=0,"-",FORECAST($C$8,Инклинометрия!$B$2:$B$152,Инклинометрия!$A$2:$A$152))</f>
        <v>-</v>
      </c>
      <c r="V976" s="88" t="str">
        <f>IF(R976=0,"-",FORECAST($C$8-R976,Инклинометрия!$B$2:$B$152,Инклинометрия!$A$2:$A$152))</f>
        <v>-</v>
      </c>
      <c r="W976" s="88" t="str">
        <f>IF(R976&gt;0,FORECAST($C$8,Инклинометрия!$B$2:$B$152,Инклинометрия!$A$2:$A$152),IF(AB976=$C$8,"-",FORECAST($C$8-AB976,Инклинометрия!$B$2:$B$152,Инклинометрия!$A$2:$A$152)))</f>
        <v>-</v>
      </c>
      <c r="X976" s="88" t="str">
        <f>IF(S976=0,"-",FORECAST($C$8-(S976+AB976),Инклинометрия!$B$2:$B$152,Инклинометрия!$A$2:$A$152))</f>
        <v>-</v>
      </c>
      <c r="Y976" s="88">
        <f>FORECAST($C$8+T976,Инклинометрия!$B$2:$B$152,Инклинометрия!$A$2:$A$152)</f>
        <v>1425</v>
      </c>
      <c r="Z976" s="88">
        <f>IF(R976=0,FORECAST($C$6-T976,Инклинометрия!$B$2:$B$152,Инклинометрия!$A$2:$A$152),FORECAST($C$8,Инклинометрия!$B$2:$B$152,Инклинометрия!$A$2:$A$152))</f>
        <v>1330</v>
      </c>
      <c r="AA976" s="61">
        <f t="shared" si="461"/>
        <v>1400</v>
      </c>
      <c r="AB976" s="62">
        <f t="shared" si="480"/>
        <v>1400</v>
      </c>
      <c r="AC976" s="62">
        <f t="shared" si="462"/>
        <v>0</v>
      </c>
      <c r="AD976" s="65">
        <f>IF(R976=0,FORECAST($C$8,Инклинометрия!$B$2:$B$152,Инклинометрия!$A$2:$A$152),V976)</f>
        <v>1330</v>
      </c>
      <c r="AE976" s="65">
        <f>FORECAST($C$8-(R976+AA976),Инклинометрия!$B$2:$B$152,Инклинометрия!$A$2:$A$152)</f>
        <v>0</v>
      </c>
      <c r="AF976" s="65">
        <f>IF(AB976=0,"-",FORECAST($C$8,Инклинометрия!$B$2:$B$152,Инклинометрия!$A$2:$A$152))</f>
        <v>1330</v>
      </c>
      <c r="AG976" s="65">
        <f>IF(AB976=0,"-",FORECAST($C$8-AB976,Инклинометрия!$B$2:$B$152,Инклинометрия!$A$2:$A$152))</f>
        <v>0</v>
      </c>
      <c r="AH976" s="65" t="str">
        <f>IF(AC976=0,"-",FORECAST($C$8+AC976,Инклинометрия!$B$2:$B$152,Инклинометрия!$A$2:$A$152))</f>
        <v>-</v>
      </c>
      <c r="AI976" s="89" t="str">
        <f>IF(AC976=0,"-",FORECAST($C$8,Инклинометрия!$B$2:$B$152,Инклинометрия!$A$2:$A$152))</f>
        <v>-</v>
      </c>
      <c r="AJ976" s="28"/>
      <c r="AK976" s="67">
        <f t="shared" si="481"/>
        <v>0</v>
      </c>
      <c r="AL976" s="28">
        <f t="shared" si="482"/>
        <v>0</v>
      </c>
      <c r="AM976" s="28">
        <f t="shared" si="483"/>
        <v>0.1</v>
      </c>
      <c r="AN976" s="26">
        <f t="shared" si="484"/>
        <v>0.1</v>
      </c>
      <c r="AO976" s="87">
        <f t="shared" si="485"/>
        <v>145626.51678434567</v>
      </c>
      <c r="AP976" s="87">
        <f t="shared" si="463"/>
        <v>44301.516784345658</v>
      </c>
      <c r="AQ976" s="66">
        <f t="shared" si="464"/>
        <v>14695380</v>
      </c>
      <c r="AR976" s="66">
        <f t="shared" si="465"/>
        <v>14695380</v>
      </c>
      <c r="AS976" s="66">
        <f t="shared" si="466"/>
        <v>784800</v>
      </c>
      <c r="AT976" s="45">
        <f t="shared" si="470"/>
        <v>15625806.516784346</v>
      </c>
      <c r="AU976" s="75"/>
    </row>
    <row r="977" spans="2:47" x14ac:dyDescent="0.3">
      <c r="B977" s="41">
        <f t="shared" si="471"/>
        <v>4735</v>
      </c>
      <c r="C977" s="8">
        <f t="shared" si="486"/>
        <v>47.35</v>
      </c>
      <c r="D977" s="73">
        <f t="shared" si="467"/>
        <v>63.330624999999998</v>
      </c>
      <c r="E977" s="29">
        <f t="shared" si="489"/>
        <v>15683.634870762216</v>
      </c>
      <c r="F977" s="29">
        <f t="shared" si="472"/>
        <v>16.561388459093266</v>
      </c>
      <c r="G977" s="29">
        <f t="shared" si="487"/>
        <v>22.15085706403724</v>
      </c>
      <c r="H977" s="17">
        <f t="shared" si="473"/>
        <v>20976.861639644238</v>
      </c>
      <c r="I977" s="29">
        <f t="shared" si="474"/>
        <v>2.2250485660981263</v>
      </c>
      <c r="J977" s="29">
        <f t="shared" si="468"/>
        <v>20.847057720369335</v>
      </c>
      <c r="K977" s="39">
        <f t="shared" si="475"/>
        <v>1400</v>
      </c>
      <c r="L977" s="49">
        <f t="shared" si="458"/>
        <v>0</v>
      </c>
      <c r="M977" s="48">
        <f t="shared" si="459"/>
        <v>4.2266987561397071</v>
      </c>
      <c r="N977" s="51">
        <f t="shared" si="469"/>
        <v>0</v>
      </c>
      <c r="O977" s="54">
        <f t="shared" si="488"/>
        <v>18.880500609176615</v>
      </c>
      <c r="P977" s="34">
        <f t="shared" si="476"/>
        <v>1.7671458676442586</v>
      </c>
      <c r="Q977" s="30">
        <f t="shared" si="477"/>
        <v>0</v>
      </c>
      <c r="R977" s="58">
        <f t="shared" si="478"/>
        <v>0</v>
      </c>
      <c r="S977" s="58">
        <f t="shared" si="479"/>
        <v>0</v>
      </c>
      <c r="T977" s="58">
        <f t="shared" si="460"/>
        <v>100</v>
      </c>
      <c r="U977" s="88" t="str">
        <f>IF(R977=0,"-",FORECAST($C$8,Инклинометрия!$B$2:$B$152,Инклинометрия!$A$2:$A$152))</f>
        <v>-</v>
      </c>
      <c r="V977" s="88" t="str">
        <f>IF(R977=0,"-",FORECAST($C$8-R977,Инклинометрия!$B$2:$B$152,Инклинометрия!$A$2:$A$152))</f>
        <v>-</v>
      </c>
      <c r="W977" s="88" t="str">
        <f>IF(R977&gt;0,FORECAST($C$8,Инклинометрия!$B$2:$B$152,Инклинометрия!$A$2:$A$152),IF(AB977=$C$8,"-",FORECAST($C$8-AB977,Инклинометрия!$B$2:$B$152,Инклинометрия!$A$2:$A$152)))</f>
        <v>-</v>
      </c>
      <c r="X977" s="88" t="str">
        <f>IF(S977=0,"-",FORECAST($C$8-(S977+AB977),Инклинометрия!$B$2:$B$152,Инклинометрия!$A$2:$A$152))</f>
        <v>-</v>
      </c>
      <c r="Y977" s="88">
        <f>FORECAST($C$8+T977,Инклинометрия!$B$2:$B$152,Инклинометрия!$A$2:$A$152)</f>
        <v>1425</v>
      </c>
      <c r="Z977" s="88">
        <f>IF(R977=0,FORECAST($C$6-T977,Инклинометрия!$B$2:$B$152,Инклинометрия!$A$2:$A$152),FORECAST($C$8,Инклинометрия!$B$2:$B$152,Инклинометрия!$A$2:$A$152))</f>
        <v>1330</v>
      </c>
      <c r="AA977" s="61">
        <f t="shared" si="461"/>
        <v>1400</v>
      </c>
      <c r="AB977" s="62">
        <f t="shared" si="480"/>
        <v>1400</v>
      </c>
      <c r="AC977" s="62">
        <f t="shared" si="462"/>
        <v>0</v>
      </c>
      <c r="AD977" s="65">
        <f>IF(R977=0,FORECAST($C$8,Инклинометрия!$B$2:$B$152,Инклинометрия!$A$2:$A$152),V977)</f>
        <v>1330</v>
      </c>
      <c r="AE977" s="65">
        <f>FORECAST($C$8-(R977+AA977),Инклинометрия!$B$2:$B$152,Инклинометрия!$A$2:$A$152)</f>
        <v>0</v>
      </c>
      <c r="AF977" s="65">
        <f>IF(AB977=0,"-",FORECAST($C$8,Инклинометрия!$B$2:$B$152,Инклинометрия!$A$2:$A$152))</f>
        <v>1330</v>
      </c>
      <c r="AG977" s="65">
        <f>IF(AB977=0,"-",FORECAST($C$8-AB977,Инклинометрия!$B$2:$B$152,Инклинометрия!$A$2:$A$152))</f>
        <v>0</v>
      </c>
      <c r="AH977" s="65" t="str">
        <f>IF(AC977=0,"-",FORECAST($C$8+AC977,Инклинометрия!$B$2:$B$152,Инклинометрия!$A$2:$A$152))</f>
        <v>-</v>
      </c>
      <c r="AI977" s="89" t="str">
        <f>IF(AC977=0,"-",FORECAST($C$8,Инклинометрия!$B$2:$B$152,Инклинометрия!$A$2:$A$152))</f>
        <v>-</v>
      </c>
      <c r="AJ977" s="28"/>
      <c r="AK977" s="67">
        <f t="shared" si="481"/>
        <v>0</v>
      </c>
      <c r="AL977" s="28">
        <f t="shared" si="482"/>
        <v>0</v>
      </c>
      <c r="AM977" s="28">
        <f t="shared" si="483"/>
        <v>0.1</v>
      </c>
      <c r="AN977" s="26">
        <f t="shared" si="484"/>
        <v>0.1</v>
      </c>
      <c r="AO977" s="87">
        <f t="shared" si="485"/>
        <v>145626.51678434567</v>
      </c>
      <c r="AP977" s="87">
        <f t="shared" si="463"/>
        <v>44301.516784345658</v>
      </c>
      <c r="AQ977" s="66">
        <f t="shared" si="464"/>
        <v>14695380</v>
      </c>
      <c r="AR977" s="66">
        <f t="shared" si="465"/>
        <v>14695380</v>
      </c>
      <c r="AS977" s="66">
        <f t="shared" si="466"/>
        <v>784800</v>
      </c>
      <c r="AT977" s="45">
        <f t="shared" si="470"/>
        <v>15625806.516784346</v>
      </c>
      <c r="AU977" s="75"/>
    </row>
    <row r="978" spans="2:47" x14ac:dyDescent="0.3">
      <c r="B978" s="41">
        <f t="shared" si="471"/>
        <v>4740</v>
      </c>
      <c r="C978" s="8">
        <f t="shared" si="486"/>
        <v>47.4</v>
      </c>
      <c r="D978" s="73">
        <f t="shared" si="467"/>
        <v>63.397500000000001</v>
      </c>
      <c r="E978" s="29">
        <f t="shared" si="489"/>
        <v>15700.196259221309</v>
      </c>
      <c r="F978" s="29">
        <f t="shared" si="472"/>
        <v>16.561388459093266</v>
      </c>
      <c r="G978" s="29">
        <f t="shared" si="487"/>
        <v>22.15085706403724</v>
      </c>
      <c r="H978" s="17">
        <f t="shared" si="473"/>
        <v>20999.012496708274</v>
      </c>
      <c r="I978" s="29">
        <f t="shared" si="474"/>
        <v>2.2250485660981263</v>
      </c>
      <c r="J978" s="29">
        <f t="shared" si="468"/>
        <v>20.847057720369335</v>
      </c>
      <c r="K978" s="39">
        <f t="shared" si="475"/>
        <v>1400</v>
      </c>
      <c r="L978" s="49">
        <f t="shared" si="458"/>
        <v>0</v>
      </c>
      <c r="M978" s="48">
        <f t="shared" si="459"/>
        <v>4.2266987561397071</v>
      </c>
      <c r="N978" s="51">
        <f t="shared" si="469"/>
        <v>0</v>
      </c>
      <c r="O978" s="54">
        <f t="shared" si="488"/>
        <v>18.880500609176615</v>
      </c>
      <c r="P978" s="34">
        <f t="shared" si="476"/>
        <v>1.7671458676442586</v>
      </c>
      <c r="Q978" s="30">
        <f t="shared" si="477"/>
        <v>0</v>
      </c>
      <c r="R978" s="58">
        <f t="shared" si="478"/>
        <v>0</v>
      </c>
      <c r="S978" s="58">
        <f t="shared" si="479"/>
        <v>0</v>
      </c>
      <c r="T978" s="58">
        <f t="shared" si="460"/>
        <v>100</v>
      </c>
      <c r="U978" s="88" t="str">
        <f>IF(R978=0,"-",FORECAST($C$8,Инклинометрия!$B$2:$B$152,Инклинометрия!$A$2:$A$152))</f>
        <v>-</v>
      </c>
      <c r="V978" s="88" t="str">
        <f>IF(R978=0,"-",FORECAST($C$8-R978,Инклинометрия!$B$2:$B$152,Инклинометрия!$A$2:$A$152))</f>
        <v>-</v>
      </c>
      <c r="W978" s="88" t="str">
        <f>IF(R978&gt;0,FORECAST($C$8,Инклинометрия!$B$2:$B$152,Инклинометрия!$A$2:$A$152),IF(AB978=$C$8,"-",FORECAST($C$8-AB978,Инклинометрия!$B$2:$B$152,Инклинометрия!$A$2:$A$152)))</f>
        <v>-</v>
      </c>
      <c r="X978" s="88" t="str">
        <f>IF(S978=0,"-",FORECAST($C$8-(S978+AB978),Инклинометрия!$B$2:$B$152,Инклинометрия!$A$2:$A$152))</f>
        <v>-</v>
      </c>
      <c r="Y978" s="88">
        <f>FORECAST($C$8+T978,Инклинометрия!$B$2:$B$152,Инклинометрия!$A$2:$A$152)</f>
        <v>1425</v>
      </c>
      <c r="Z978" s="88">
        <f>IF(R978=0,FORECAST($C$6-T978,Инклинометрия!$B$2:$B$152,Инклинометрия!$A$2:$A$152),FORECAST($C$8,Инклинометрия!$B$2:$B$152,Инклинометрия!$A$2:$A$152))</f>
        <v>1330</v>
      </c>
      <c r="AA978" s="61">
        <f t="shared" si="461"/>
        <v>1400</v>
      </c>
      <c r="AB978" s="62">
        <f t="shared" si="480"/>
        <v>1400</v>
      </c>
      <c r="AC978" s="62">
        <f t="shared" si="462"/>
        <v>0</v>
      </c>
      <c r="AD978" s="65">
        <f>IF(R978=0,FORECAST($C$8,Инклинометрия!$B$2:$B$152,Инклинометрия!$A$2:$A$152),V978)</f>
        <v>1330</v>
      </c>
      <c r="AE978" s="65">
        <f>FORECAST($C$8-(R978+AA978),Инклинометрия!$B$2:$B$152,Инклинометрия!$A$2:$A$152)</f>
        <v>0</v>
      </c>
      <c r="AF978" s="65">
        <f>IF(AB978=0,"-",FORECAST($C$8,Инклинометрия!$B$2:$B$152,Инклинометрия!$A$2:$A$152))</f>
        <v>1330</v>
      </c>
      <c r="AG978" s="65">
        <f>IF(AB978=0,"-",FORECAST($C$8-AB978,Инклинометрия!$B$2:$B$152,Инклинометрия!$A$2:$A$152))</f>
        <v>0</v>
      </c>
      <c r="AH978" s="65" t="str">
        <f>IF(AC978=0,"-",FORECAST($C$8+AC978,Инклинометрия!$B$2:$B$152,Инклинометрия!$A$2:$A$152))</f>
        <v>-</v>
      </c>
      <c r="AI978" s="89" t="str">
        <f>IF(AC978=0,"-",FORECAST($C$8,Инклинометрия!$B$2:$B$152,Инклинометрия!$A$2:$A$152))</f>
        <v>-</v>
      </c>
      <c r="AJ978" s="28"/>
      <c r="AK978" s="67">
        <f t="shared" si="481"/>
        <v>0</v>
      </c>
      <c r="AL978" s="28">
        <f t="shared" si="482"/>
        <v>0</v>
      </c>
      <c r="AM978" s="28">
        <f t="shared" si="483"/>
        <v>0.1</v>
      </c>
      <c r="AN978" s="26">
        <f t="shared" si="484"/>
        <v>0.1</v>
      </c>
      <c r="AO978" s="87">
        <f t="shared" si="485"/>
        <v>145626.51678434567</v>
      </c>
      <c r="AP978" s="87">
        <f t="shared" si="463"/>
        <v>44301.516784345658</v>
      </c>
      <c r="AQ978" s="66">
        <f t="shared" si="464"/>
        <v>14695380</v>
      </c>
      <c r="AR978" s="66">
        <f t="shared" si="465"/>
        <v>14695380</v>
      </c>
      <c r="AS978" s="66">
        <f t="shared" si="466"/>
        <v>784800</v>
      </c>
      <c r="AT978" s="45">
        <f t="shared" si="470"/>
        <v>15625806.516784346</v>
      </c>
      <c r="AU978" s="75"/>
    </row>
    <row r="979" spans="2:47" x14ac:dyDescent="0.3">
      <c r="B979" s="41">
        <f t="shared" si="471"/>
        <v>4745</v>
      </c>
      <c r="C979" s="8">
        <f t="shared" si="486"/>
        <v>47.45</v>
      </c>
      <c r="D979" s="73">
        <f t="shared" si="467"/>
        <v>63.464374999999997</v>
      </c>
      <c r="E979" s="29">
        <f t="shared" si="489"/>
        <v>15716.757647680404</v>
      </c>
      <c r="F979" s="29">
        <f t="shared" si="472"/>
        <v>16.561388459095621</v>
      </c>
      <c r="G979" s="29">
        <f t="shared" si="487"/>
        <v>22.150857064040391</v>
      </c>
      <c r="H979" s="17">
        <f t="shared" si="473"/>
        <v>21021.163353772314</v>
      </c>
      <c r="I979" s="29">
        <f t="shared" si="474"/>
        <v>2.2250485660981263</v>
      </c>
      <c r="J979" s="29">
        <f t="shared" si="468"/>
        <v>20.847057720370817</v>
      </c>
      <c r="K979" s="39">
        <f t="shared" si="475"/>
        <v>1400</v>
      </c>
      <c r="L979" s="49">
        <f t="shared" si="458"/>
        <v>0</v>
      </c>
      <c r="M979" s="48">
        <f t="shared" si="459"/>
        <v>4.2266987561397071</v>
      </c>
      <c r="N979" s="51">
        <f t="shared" si="469"/>
        <v>0</v>
      </c>
      <c r="O979" s="54">
        <f t="shared" si="488"/>
        <v>18.880500609176615</v>
      </c>
      <c r="P979" s="34">
        <f t="shared" si="476"/>
        <v>1.7671458676442586</v>
      </c>
      <c r="Q979" s="30">
        <f t="shared" si="477"/>
        <v>0</v>
      </c>
      <c r="R979" s="58">
        <f t="shared" si="478"/>
        <v>0</v>
      </c>
      <c r="S979" s="58">
        <f t="shared" si="479"/>
        <v>0</v>
      </c>
      <c r="T979" s="58">
        <f t="shared" si="460"/>
        <v>100</v>
      </c>
      <c r="U979" s="88" t="str">
        <f>IF(R979=0,"-",FORECAST($C$8,Инклинометрия!$B$2:$B$152,Инклинометрия!$A$2:$A$152))</f>
        <v>-</v>
      </c>
      <c r="V979" s="88" t="str">
        <f>IF(R979=0,"-",FORECAST($C$8-R979,Инклинометрия!$B$2:$B$152,Инклинометрия!$A$2:$A$152))</f>
        <v>-</v>
      </c>
      <c r="W979" s="88" t="str">
        <f>IF(R979&gt;0,FORECAST($C$8,Инклинометрия!$B$2:$B$152,Инклинометрия!$A$2:$A$152),IF(AB979=$C$8,"-",FORECAST($C$8-AB979,Инклинометрия!$B$2:$B$152,Инклинометрия!$A$2:$A$152)))</f>
        <v>-</v>
      </c>
      <c r="X979" s="88" t="str">
        <f>IF(S979=0,"-",FORECAST($C$8-(S979+AB979),Инклинометрия!$B$2:$B$152,Инклинометрия!$A$2:$A$152))</f>
        <v>-</v>
      </c>
      <c r="Y979" s="88">
        <f>FORECAST($C$8+T979,Инклинометрия!$B$2:$B$152,Инклинометрия!$A$2:$A$152)</f>
        <v>1425</v>
      </c>
      <c r="Z979" s="88">
        <f>IF(R979=0,FORECAST($C$6-T979,Инклинометрия!$B$2:$B$152,Инклинометрия!$A$2:$A$152),FORECAST($C$8,Инклинометрия!$B$2:$B$152,Инклинометрия!$A$2:$A$152))</f>
        <v>1330</v>
      </c>
      <c r="AA979" s="61">
        <f t="shared" si="461"/>
        <v>1400</v>
      </c>
      <c r="AB979" s="62">
        <f t="shared" si="480"/>
        <v>1400</v>
      </c>
      <c r="AC979" s="62">
        <f t="shared" si="462"/>
        <v>0</v>
      </c>
      <c r="AD979" s="65">
        <f>IF(R979=0,FORECAST($C$8,Инклинометрия!$B$2:$B$152,Инклинометрия!$A$2:$A$152),V979)</f>
        <v>1330</v>
      </c>
      <c r="AE979" s="65">
        <f>FORECAST($C$8-(R979+AA979),Инклинометрия!$B$2:$B$152,Инклинометрия!$A$2:$A$152)</f>
        <v>0</v>
      </c>
      <c r="AF979" s="65">
        <f>IF(AB979=0,"-",FORECAST($C$8,Инклинометрия!$B$2:$B$152,Инклинометрия!$A$2:$A$152))</f>
        <v>1330</v>
      </c>
      <c r="AG979" s="65">
        <f>IF(AB979=0,"-",FORECAST($C$8-AB979,Инклинометрия!$B$2:$B$152,Инклинометрия!$A$2:$A$152))</f>
        <v>0</v>
      </c>
      <c r="AH979" s="65" t="str">
        <f>IF(AC979=0,"-",FORECAST($C$8+AC979,Инклинометрия!$B$2:$B$152,Инклинометрия!$A$2:$A$152))</f>
        <v>-</v>
      </c>
      <c r="AI979" s="89" t="str">
        <f>IF(AC979=0,"-",FORECAST($C$8,Инклинометрия!$B$2:$B$152,Инклинометрия!$A$2:$A$152))</f>
        <v>-</v>
      </c>
      <c r="AJ979" s="28"/>
      <c r="AK979" s="67">
        <f t="shared" si="481"/>
        <v>0</v>
      </c>
      <c r="AL979" s="28">
        <f t="shared" si="482"/>
        <v>0</v>
      </c>
      <c r="AM979" s="28">
        <f t="shared" si="483"/>
        <v>0.1</v>
      </c>
      <c r="AN979" s="26">
        <f t="shared" si="484"/>
        <v>0.1</v>
      </c>
      <c r="AO979" s="87">
        <f t="shared" si="485"/>
        <v>145626.51678434567</v>
      </c>
      <c r="AP979" s="87">
        <f t="shared" si="463"/>
        <v>44301.516784345658</v>
      </c>
      <c r="AQ979" s="66">
        <f t="shared" si="464"/>
        <v>14695380</v>
      </c>
      <c r="AR979" s="66">
        <f t="shared" si="465"/>
        <v>14695380</v>
      </c>
      <c r="AS979" s="66">
        <f t="shared" si="466"/>
        <v>784800</v>
      </c>
      <c r="AT979" s="45">
        <f t="shared" si="470"/>
        <v>15625806.516784346</v>
      </c>
      <c r="AU979" s="75"/>
    </row>
    <row r="980" spans="2:47" x14ac:dyDescent="0.3">
      <c r="B980" s="41">
        <f t="shared" si="471"/>
        <v>4750</v>
      </c>
      <c r="C980" s="8">
        <f t="shared" si="486"/>
        <v>47.5</v>
      </c>
      <c r="D980" s="73">
        <f t="shared" si="467"/>
        <v>63.53125</v>
      </c>
      <c r="E980" s="29">
        <f t="shared" si="489"/>
        <v>15733.319036139499</v>
      </c>
      <c r="F980" s="29">
        <f t="shared" si="472"/>
        <v>16.561388459093266</v>
      </c>
      <c r="G980" s="29">
        <f t="shared" si="487"/>
        <v>22.15085706403724</v>
      </c>
      <c r="H980" s="17">
        <f t="shared" si="473"/>
        <v>21043.31421083635</v>
      </c>
      <c r="I980" s="29">
        <f t="shared" si="474"/>
        <v>2.2250485660981263</v>
      </c>
      <c r="J980" s="29">
        <f t="shared" si="468"/>
        <v>20.847057720369335</v>
      </c>
      <c r="K980" s="39">
        <f t="shared" si="475"/>
        <v>1400</v>
      </c>
      <c r="L980" s="49">
        <f t="shared" si="458"/>
        <v>0</v>
      </c>
      <c r="M980" s="48">
        <f t="shared" si="459"/>
        <v>4.2266987561397071</v>
      </c>
      <c r="N980" s="51">
        <f t="shared" si="469"/>
        <v>0</v>
      </c>
      <c r="O980" s="54">
        <f t="shared" si="488"/>
        <v>18.880500609176615</v>
      </c>
      <c r="P980" s="34">
        <f t="shared" si="476"/>
        <v>1.7671458676442586</v>
      </c>
      <c r="Q980" s="30">
        <f t="shared" si="477"/>
        <v>0</v>
      </c>
      <c r="R980" s="58">
        <f t="shared" si="478"/>
        <v>0</v>
      </c>
      <c r="S980" s="58">
        <f t="shared" si="479"/>
        <v>0</v>
      </c>
      <c r="T980" s="58">
        <f t="shared" si="460"/>
        <v>100</v>
      </c>
      <c r="U980" s="88" t="str">
        <f>IF(R980=0,"-",FORECAST($C$8,Инклинометрия!$B$2:$B$152,Инклинометрия!$A$2:$A$152))</f>
        <v>-</v>
      </c>
      <c r="V980" s="88" t="str">
        <f>IF(R980=0,"-",FORECAST($C$8-R980,Инклинометрия!$B$2:$B$152,Инклинометрия!$A$2:$A$152))</f>
        <v>-</v>
      </c>
      <c r="W980" s="88" t="str">
        <f>IF(R980&gt;0,FORECAST($C$8,Инклинометрия!$B$2:$B$152,Инклинометрия!$A$2:$A$152),IF(AB980=$C$8,"-",FORECAST($C$8-AB980,Инклинометрия!$B$2:$B$152,Инклинометрия!$A$2:$A$152)))</f>
        <v>-</v>
      </c>
      <c r="X980" s="88" t="str">
        <f>IF(S980=0,"-",FORECAST($C$8-(S980+AB980),Инклинометрия!$B$2:$B$152,Инклинометрия!$A$2:$A$152))</f>
        <v>-</v>
      </c>
      <c r="Y980" s="88">
        <f>FORECAST($C$8+T980,Инклинометрия!$B$2:$B$152,Инклинометрия!$A$2:$A$152)</f>
        <v>1425</v>
      </c>
      <c r="Z980" s="88">
        <f>IF(R980=0,FORECAST($C$6-T980,Инклинометрия!$B$2:$B$152,Инклинометрия!$A$2:$A$152),FORECAST($C$8,Инклинометрия!$B$2:$B$152,Инклинометрия!$A$2:$A$152))</f>
        <v>1330</v>
      </c>
      <c r="AA980" s="61">
        <f t="shared" si="461"/>
        <v>1400</v>
      </c>
      <c r="AB980" s="62">
        <f t="shared" si="480"/>
        <v>1400</v>
      </c>
      <c r="AC980" s="62">
        <f t="shared" si="462"/>
        <v>0</v>
      </c>
      <c r="AD980" s="65">
        <f>IF(R980=0,FORECAST($C$8,Инклинометрия!$B$2:$B$152,Инклинометрия!$A$2:$A$152),V980)</f>
        <v>1330</v>
      </c>
      <c r="AE980" s="65">
        <f>FORECAST($C$8-(R980+AA980),Инклинометрия!$B$2:$B$152,Инклинометрия!$A$2:$A$152)</f>
        <v>0</v>
      </c>
      <c r="AF980" s="65">
        <f>IF(AB980=0,"-",FORECAST($C$8,Инклинометрия!$B$2:$B$152,Инклинометрия!$A$2:$A$152))</f>
        <v>1330</v>
      </c>
      <c r="AG980" s="65">
        <f>IF(AB980=0,"-",FORECAST($C$8-AB980,Инклинометрия!$B$2:$B$152,Инклинометрия!$A$2:$A$152))</f>
        <v>0</v>
      </c>
      <c r="AH980" s="65" t="str">
        <f>IF(AC980=0,"-",FORECAST($C$8+AC980,Инклинометрия!$B$2:$B$152,Инклинометрия!$A$2:$A$152))</f>
        <v>-</v>
      </c>
      <c r="AI980" s="89" t="str">
        <f>IF(AC980=0,"-",FORECAST($C$8,Инклинометрия!$B$2:$B$152,Инклинометрия!$A$2:$A$152))</f>
        <v>-</v>
      </c>
      <c r="AJ980" s="28"/>
      <c r="AK980" s="67">
        <f t="shared" si="481"/>
        <v>0</v>
      </c>
      <c r="AL980" s="28">
        <f t="shared" si="482"/>
        <v>0</v>
      </c>
      <c r="AM980" s="28">
        <f t="shared" si="483"/>
        <v>0.1</v>
      </c>
      <c r="AN980" s="26">
        <f t="shared" si="484"/>
        <v>0.1</v>
      </c>
      <c r="AO980" s="87">
        <f t="shared" si="485"/>
        <v>145626.51678434567</v>
      </c>
      <c r="AP980" s="87">
        <f t="shared" si="463"/>
        <v>44301.516784345658</v>
      </c>
      <c r="AQ980" s="66">
        <f t="shared" si="464"/>
        <v>14695380</v>
      </c>
      <c r="AR980" s="66">
        <f t="shared" si="465"/>
        <v>14695380</v>
      </c>
      <c r="AS980" s="66">
        <f t="shared" si="466"/>
        <v>784800</v>
      </c>
      <c r="AT980" s="45">
        <f t="shared" si="470"/>
        <v>15625806.516784346</v>
      </c>
      <c r="AU980" s="75"/>
    </row>
    <row r="981" spans="2:47" x14ac:dyDescent="0.3">
      <c r="B981" s="41">
        <f t="shared" si="471"/>
        <v>4755</v>
      </c>
      <c r="C981" s="8">
        <f t="shared" si="486"/>
        <v>47.550000000000004</v>
      </c>
      <c r="D981" s="73">
        <f t="shared" si="467"/>
        <v>63.59812500000001</v>
      </c>
      <c r="E981" s="29">
        <f t="shared" si="489"/>
        <v>15749.880424598594</v>
      </c>
      <c r="F981" s="29">
        <f t="shared" si="472"/>
        <v>16.561388459095621</v>
      </c>
      <c r="G981" s="29">
        <f t="shared" si="487"/>
        <v>22.150857064040391</v>
      </c>
      <c r="H981" s="17">
        <f t="shared" si="473"/>
        <v>21065.46506790039</v>
      </c>
      <c r="I981" s="29">
        <f t="shared" si="474"/>
        <v>2.2250485660981263</v>
      </c>
      <c r="J981" s="29">
        <f t="shared" si="468"/>
        <v>20.847057720370817</v>
      </c>
      <c r="K981" s="39">
        <f t="shared" si="475"/>
        <v>1400</v>
      </c>
      <c r="L981" s="49">
        <f t="shared" si="458"/>
        <v>0</v>
      </c>
      <c r="M981" s="48">
        <f t="shared" si="459"/>
        <v>4.2266987561397071</v>
      </c>
      <c r="N981" s="51">
        <f t="shared" si="469"/>
        <v>0</v>
      </c>
      <c r="O981" s="54">
        <f t="shared" si="488"/>
        <v>18.880500609176615</v>
      </c>
      <c r="P981" s="34">
        <f t="shared" si="476"/>
        <v>1.7671458676442586</v>
      </c>
      <c r="Q981" s="30">
        <f t="shared" si="477"/>
        <v>0</v>
      </c>
      <c r="R981" s="58">
        <f t="shared" si="478"/>
        <v>0</v>
      </c>
      <c r="S981" s="58">
        <f t="shared" si="479"/>
        <v>0</v>
      </c>
      <c r="T981" s="58">
        <f t="shared" si="460"/>
        <v>100</v>
      </c>
      <c r="U981" s="88" t="str">
        <f>IF(R981=0,"-",FORECAST($C$8,Инклинометрия!$B$2:$B$152,Инклинометрия!$A$2:$A$152))</f>
        <v>-</v>
      </c>
      <c r="V981" s="88" t="str">
        <f>IF(R981=0,"-",FORECAST($C$8-R981,Инклинометрия!$B$2:$B$152,Инклинометрия!$A$2:$A$152))</f>
        <v>-</v>
      </c>
      <c r="W981" s="88" t="str">
        <f>IF(R981&gt;0,FORECAST($C$8,Инклинометрия!$B$2:$B$152,Инклинометрия!$A$2:$A$152),IF(AB981=$C$8,"-",FORECAST($C$8-AB981,Инклинометрия!$B$2:$B$152,Инклинометрия!$A$2:$A$152)))</f>
        <v>-</v>
      </c>
      <c r="X981" s="88" t="str">
        <f>IF(S981=0,"-",FORECAST($C$8-(S981+AB981),Инклинометрия!$B$2:$B$152,Инклинометрия!$A$2:$A$152))</f>
        <v>-</v>
      </c>
      <c r="Y981" s="88">
        <f>FORECAST($C$8+T981,Инклинометрия!$B$2:$B$152,Инклинометрия!$A$2:$A$152)</f>
        <v>1425</v>
      </c>
      <c r="Z981" s="88">
        <f>IF(R981=0,FORECAST($C$6-T981,Инклинометрия!$B$2:$B$152,Инклинометрия!$A$2:$A$152),FORECAST($C$8,Инклинометрия!$B$2:$B$152,Инклинометрия!$A$2:$A$152))</f>
        <v>1330</v>
      </c>
      <c r="AA981" s="61">
        <f t="shared" si="461"/>
        <v>1400</v>
      </c>
      <c r="AB981" s="62">
        <f t="shared" si="480"/>
        <v>1400</v>
      </c>
      <c r="AC981" s="62">
        <f t="shared" si="462"/>
        <v>0</v>
      </c>
      <c r="AD981" s="65">
        <f>IF(R981=0,FORECAST($C$8,Инклинометрия!$B$2:$B$152,Инклинометрия!$A$2:$A$152),V981)</f>
        <v>1330</v>
      </c>
      <c r="AE981" s="65">
        <f>FORECAST($C$8-(R981+AA981),Инклинометрия!$B$2:$B$152,Инклинометрия!$A$2:$A$152)</f>
        <v>0</v>
      </c>
      <c r="AF981" s="65">
        <f>IF(AB981=0,"-",FORECAST($C$8,Инклинометрия!$B$2:$B$152,Инклинометрия!$A$2:$A$152))</f>
        <v>1330</v>
      </c>
      <c r="AG981" s="65">
        <f>IF(AB981=0,"-",FORECAST($C$8-AB981,Инклинометрия!$B$2:$B$152,Инклинометрия!$A$2:$A$152))</f>
        <v>0</v>
      </c>
      <c r="AH981" s="65" t="str">
        <f>IF(AC981=0,"-",FORECAST($C$8+AC981,Инклинометрия!$B$2:$B$152,Инклинометрия!$A$2:$A$152))</f>
        <v>-</v>
      </c>
      <c r="AI981" s="89" t="str">
        <f>IF(AC981=0,"-",FORECAST($C$8,Инклинометрия!$B$2:$B$152,Инклинометрия!$A$2:$A$152))</f>
        <v>-</v>
      </c>
      <c r="AJ981" s="28"/>
      <c r="AK981" s="67">
        <f t="shared" si="481"/>
        <v>0</v>
      </c>
      <c r="AL981" s="28">
        <f t="shared" si="482"/>
        <v>0</v>
      </c>
      <c r="AM981" s="28">
        <f t="shared" si="483"/>
        <v>0.1</v>
      </c>
      <c r="AN981" s="26">
        <f t="shared" si="484"/>
        <v>0.1</v>
      </c>
      <c r="AO981" s="87">
        <f t="shared" si="485"/>
        <v>145626.51678434567</v>
      </c>
      <c r="AP981" s="87">
        <f t="shared" si="463"/>
        <v>44301.516784345658</v>
      </c>
      <c r="AQ981" s="66">
        <f t="shared" si="464"/>
        <v>14695380</v>
      </c>
      <c r="AR981" s="66">
        <f t="shared" si="465"/>
        <v>14695380</v>
      </c>
      <c r="AS981" s="66">
        <f t="shared" si="466"/>
        <v>784800</v>
      </c>
      <c r="AT981" s="45">
        <f t="shared" si="470"/>
        <v>15625806.516784346</v>
      </c>
      <c r="AU981" s="75"/>
    </row>
    <row r="982" spans="2:47" x14ac:dyDescent="0.3">
      <c r="B982" s="41">
        <f t="shared" si="471"/>
        <v>4760</v>
      </c>
      <c r="C982" s="8">
        <f t="shared" si="486"/>
        <v>47.6</v>
      </c>
      <c r="D982" s="73">
        <f t="shared" si="467"/>
        <v>63.664999999999999</v>
      </c>
      <c r="E982" s="29">
        <f t="shared" si="489"/>
        <v>15766.441813057687</v>
      </c>
      <c r="F982" s="29">
        <f t="shared" si="472"/>
        <v>16.561388459093266</v>
      </c>
      <c r="G982" s="29">
        <f t="shared" si="487"/>
        <v>22.15085706403724</v>
      </c>
      <c r="H982" s="17">
        <f t="shared" si="473"/>
        <v>21087.615924964426</v>
      </c>
      <c r="I982" s="29">
        <f t="shared" si="474"/>
        <v>2.2250485660981263</v>
      </c>
      <c r="J982" s="29">
        <f t="shared" si="468"/>
        <v>20.847057720369335</v>
      </c>
      <c r="K982" s="39">
        <f t="shared" si="475"/>
        <v>1400</v>
      </c>
      <c r="L982" s="49">
        <f t="shared" si="458"/>
        <v>0</v>
      </c>
      <c r="M982" s="48">
        <f t="shared" si="459"/>
        <v>4.2266987561397071</v>
      </c>
      <c r="N982" s="51">
        <f t="shared" si="469"/>
        <v>0</v>
      </c>
      <c r="O982" s="54">
        <f t="shared" si="488"/>
        <v>18.880500609176615</v>
      </c>
      <c r="P982" s="34">
        <f t="shared" si="476"/>
        <v>1.7671458676442586</v>
      </c>
      <c r="Q982" s="30">
        <f t="shared" si="477"/>
        <v>0</v>
      </c>
      <c r="R982" s="58">
        <f t="shared" si="478"/>
        <v>0</v>
      </c>
      <c r="S982" s="58">
        <f t="shared" si="479"/>
        <v>0</v>
      </c>
      <c r="T982" s="58">
        <f t="shared" si="460"/>
        <v>100</v>
      </c>
      <c r="U982" s="88" t="str">
        <f>IF(R982=0,"-",FORECAST($C$8,Инклинометрия!$B$2:$B$152,Инклинометрия!$A$2:$A$152))</f>
        <v>-</v>
      </c>
      <c r="V982" s="88" t="str">
        <f>IF(R982=0,"-",FORECAST($C$8-R982,Инклинометрия!$B$2:$B$152,Инклинометрия!$A$2:$A$152))</f>
        <v>-</v>
      </c>
      <c r="W982" s="88" t="str">
        <f>IF(R982&gt;0,FORECAST($C$8,Инклинометрия!$B$2:$B$152,Инклинометрия!$A$2:$A$152),IF(AB982=$C$8,"-",FORECAST($C$8-AB982,Инклинометрия!$B$2:$B$152,Инклинометрия!$A$2:$A$152)))</f>
        <v>-</v>
      </c>
      <c r="X982" s="88" t="str">
        <f>IF(S982=0,"-",FORECAST($C$8-(S982+AB982),Инклинометрия!$B$2:$B$152,Инклинометрия!$A$2:$A$152))</f>
        <v>-</v>
      </c>
      <c r="Y982" s="88">
        <f>FORECAST($C$8+T982,Инклинометрия!$B$2:$B$152,Инклинометрия!$A$2:$A$152)</f>
        <v>1425</v>
      </c>
      <c r="Z982" s="88">
        <f>IF(R982=0,FORECAST($C$6-T982,Инклинометрия!$B$2:$B$152,Инклинометрия!$A$2:$A$152),FORECAST($C$8,Инклинометрия!$B$2:$B$152,Инклинометрия!$A$2:$A$152))</f>
        <v>1330</v>
      </c>
      <c r="AA982" s="61">
        <f t="shared" si="461"/>
        <v>1400</v>
      </c>
      <c r="AB982" s="62">
        <f t="shared" si="480"/>
        <v>1400</v>
      </c>
      <c r="AC982" s="62">
        <f t="shared" si="462"/>
        <v>0</v>
      </c>
      <c r="AD982" s="65">
        <f>IF(R982=0,FORECAST($C$8,Инклинометрия!$B$2:$B$152,Инклинометрия!$A$2:$A$152),V982)</f>
        <v>1330</v>
      </c>
      <c r="AE982" s="65">
        <f>FORECAST($C$8-(R982+AA982),Инклинометрия!$B$2:$B$152,Инклинометрия!$A$2:$A$152)</f>
        <v>0</v>
      </c>
      <c r="AF982" s="65">
        <f>IF(AB982=0,"-",FORECAST($C$8,Инклинометрия!$B$2:$B$152,Инклинометрия!$A$2:$A$152))</f>
        <v>1330</v>
      </c>
      <c r="AG982" s="65">
        <f>IF(AB982=0,"-",FORECAST($C$8-AB982,Инклинометрия!$B$2:$B$152,Инклинометрия!$A$2:$A$152))</f>
        <v>0</v>
      </c>
      <c r="AH982" s="65" t="str">
        <f>IF(AC982=0,"-",FORECAST($C$8+AC982,Инклинометрия!$B$2:$B$152,Инклинометрия!$A$2:$A$152))</f>
        <v>-</v>
      </c>
      <c r="AI982" s="89" t="str">
        <f>IF(AC982=0,"-",FORECAST($C$8,Инклинометрия!$B$2:$B$152,Инклинометрия!$A$2:$A$152))</f>
        <v>-</v>
      </c>
      <c r="AJ982" s="28"/>
      <c r="AK982" s="67">
        <f t="shared" si="481"/>
        <v>0</v>
      </c>
      <c r="AL982" s="28">
        <f t="shared" si="482"/>
        <v>0</v>
      </c>
      <c r="AM982" s="28">
        <f t="shared" si="483"/>
        <v>0.1</v>
      </c>
      <c r="AN982" s="26">
        <f t="shared" si="484"/>
        <v>0.1</v>
      </c>
      <c r="AO982" s="87">
        <f t="shared" si="485"/>
        <v>145626.51678434567</v>
      </c>
      <c r="AP982" s="87">
        <f t="shared" si="463"/>
        <v>44301.516784345658</v>
      </c>
      <c r="AQ982" s="66">
        <f t="shared" si="464"/>
        <v>14695380</v>
      </c>
      <c r="AR982" s="66">
        <f t="shared" si="465"/>
        <v>14695380</v>
      </c>
      <c r="AS982" s="66">
        <f t="shared" si="466"/>
        <v>784800</v>
      </c>
      <c r="AT982" s="45">
        <f t="shared" si="470"/>
        <v>15625806.516784346</v>
      </c>
      <c r="AU982" s="75"/>
    </row>
    <row r="983" spans="2:47" x14ac:dyDescent="0.3">
      <c r="B983" s="41">
        <f t="shared" si="471"/>
        <v>4765</v>
      </c>
      <c r="C983" s="8">
        <f t="shared" si="486"/>
        <v>47.65</v>
      </c>
      <c r="D983" s="73">
        <f t="shared" si="467"/>
        <v>63.731875000000002</v>
      </c>
      <c r="E983" s="29">
        <f t="shared" si="489"/>
        <v>15783.00320151678</v>
      </c>
      <c r="F983" s="29">
        <f t="shared" si="472"/>
        <v>16.561388459093266</v>
      </c>
      <c r="G983" s="29">
        <f t="shared" si="487"/>
        <v>22.15085706403724</v>
      </c>
      <c r="H983" s="17">
        <f t="shared" si="473"/>
        <v>21109.766782028462</v>
      </c>
      <c r="I983" s="29">
        <f t="shared" si="474"/>
        <v>2.2250485660981263</v>
      </c>
      <c r="J983" s="29">
        <f t="shared" si="468"/>
        <v>20.847057720369335</v>
      </c>
      <c r="K983" s="39">
        <f t="shared" si="475"/>
        <v>1400</v>
      </c>
      <c r="L983" s="49">
        <f t="shared" si="458"/>
        <v>0</v>
      </c>
      <c r="M983" s="48">
        <f t="shared" si="459"/>
        <v>4.2266987561397071</v>
      </c>
      <c r="N983" s="51">
        <f t="shared" si="469"/>
        <v>0</v>
      </c>
      <c r="O983" s="54">
        <f t="shared" si="488"/>
        <v>18.880500609176615</v>
      </c>
      <c r="P983" s="34">
        <f t="shared" si="476"/>
        <v>1.7671458676442586</v>
      </c>
      <c r="Q983" s="30">
        <f t="shared" si="477"/>
        <v>0</v>
      </c>
      <c r="R983" s="58">
        <f t="shared" si="478"/>
        <v>0</v>
      </c>
      <c r="S983" s="58">
        <f t="shared" si="479"/>
        <v>0</v>
      </c>
      <c r="T983" s="58">
        <f t="shared" si="460"/>
        <v>100</v>
      </c>
      <c r="U983" s="88" t="str">
        <f>IF(R983=0,"-",FORECAST($C$8,Инклинометрия!$B$2:$B$152,Инклинометрия!$A$2:$A$152))</f>
        <v>-</v>
      </c>
      <c r="V983" s="88" t="str">
        <f>IF(R983=0,"-",FORECAST($C$8-R983,Инклинометрия!$B$2:$B$152,Инклинометрия!$A$2:$A$152))</f>
        <v>-</v>
      </c>
      <c r="W983" s="88" t="str">
        <f>IF(R983&gt;0,FORECAST($C$8,Инклинометрия!$B$2:$B$152,Инклинометрия!$A$2:$A$152),IF(AB983=$C$8,"-",FORECAST($C$8-AB983,Инклинометрия!$B$2:$B$152,Инклинометрия!$A$2:$A$152)))</f>
        <v>-</v>
      </c>
      <c r="X983" s="88" t="str">
        <f>IF(S983=0,"-",FORECAST($C$8-(S983+AB983),Инклинометрия!$B$2:$B$152,Инклинометрия!$A$2:$A$152))</f>
        <v>-</v>
      </c>
      <c r="Y983" s="88">
        <f>FORECAST($C$8+T983,Инклинометрия!$B$2:$B$152,Инклинометрия!$A$2:$A$152)</f>
        <v>1425</v>
      </c>
      <c r="Z983" s="88">
        <f>IF(R983=0,FORECAST($C$6-T983,Инклинометрия!$B$2:$B$152,Инклинометрия!$A$2:$A$152),FORECAST($C$8,Инклинометрия!$B$2:$B$152,Инклинометрия!$A$2:$A$152))</f>
        <v>1330</v>
      </c>
      <c r="AA983" s="61">
        <f t="shared" si="461"/>
        <v>1400</v>
      </c>
      <c r="AB983" s="62">
        <f t="shared" si="480"/>
        <v>1400</v>
      </c>
      <c r="AC983" s="62">
        <f t="shared" si="462"/>
        <v>0</v>
      </c>
      <c r="AD983" s="65">
        <f>IF(R983=0,FORECAST($C$8,Инклинометрия!$B$2:$B$152,Инклинометрия!$A$2:$A$152),V983)</f>
        <v>1330</v>
      </c>
      <c r="AE983" s="65">
        <f>FORECAST($C$8-(R983+AA983),Инклинометрия!$B$2:$B$152,Инклинометрия!$A$2:$A$152)</f>
        <v>0</v>
      </c>
      <c r="AF983" s="65">
        <f>IF(AB983=0,"-",FORECAST($C$8,Инклинометрия!$B$2:$B$152,Инклинометрия!$A$2:$A$152))</f>
        <v>1330</v>
      </c>
      <c r="AG983" s="65">
        <f>IF(AB983=0,"-",FORECAST($C$8-AB983,Инклинометрия!$B$2:$B$152,Инклинометрия!$A$2:$A$152))</f>
        <v>0</v>
      </c>
      <c r="AH983" s="65" t="str">
        <f>IF(AC983=0,"-",FORECAST($C$8+AC983,Инклинометрия!$B$2:$B$152,Инклинометрия!$A$2:$A$152))</f>
        <v>-</v>
      </c>
      <c r="AI983" s="89" t="str">
        <f>IF(AC983=0,"-",FORECAST($C$8,Инклинометрия!$B$2:$B$152,Инклинометрия!$A$2:$A$152))</f>
        <v>-</v>
      </c>
      <c r="AJ983" s="28"/>
      <c r="AK983" s="67">
        <f t="shared" si="481"/>
        <v>0</v>
      </c>
      <c r="AL983" s="28">
        <f t="shared" si="482"/>
        <v>0</v>
      </c>
      <c r="AM983" s="28">
        <f t="shared" si="483"/>
        <v>0.1</v>
      </c>
      <c r="AN983" s="26">
        <f t="shared" si="484"/>
        <v>0.1</v>
      </c>
      <c r="AO983" s="87">
        <f t="shared" si="485"/>
        <v>145626.51678434567</v>
      </c>
      <c r="AP983" s="87">
        <f t="shared" si="463"/>
        <v>44301.516784345658</v>
      </c>
      <c r="AQ983" s="66">
        <f t="shared" si="464"/>
        <v>14695380</v>
      </c>
      <c r="AR983" s="66">
        <f t="shared" si="465"/>
        <v>14695380</v>
      </c>
      <c r="AS983" s="66">
        <f t="shared" si="466"/>
        <v>784800</v>
      </c>
      <c r="AT983" s="45">
        <f t="shared" si="470"/>
        <v>15625806.516784346</v>
      </c>
      <c r="AU983" s="75"/>
    </row>
    <row r="984" spans="2:47" x14ac:dyDescent="0.3">
      <c r="B984" s="41">
        <f t="shared" si="471"/>
        <v>4770</v>
      </c>
      <c r="C984" s="8">
        <f t="shared" si="486"/>
        <v>47.7</v>
      </c>
      <c r="D984" s="73">
        <f t="shared" si="467"/>
        <v>63.798749999999998</v>
      </c>
      <c r="E984" s="29">
        <f t="shared" si="489"/>
        <v>15799.564589975877</v>
      </c>
      <c r="F984" s="29">
        <f t="shared" si="472"/>
        <v>16.561388459095621</v>
      </c>
      <c r="G984" s="29">
        <f t="shared" si="487"/>
        <v>22.150857064040391</v>
      </c>
      <c r="H984" s="17">
        <f t="shared" si="473"/>
        <v>21131.917639092502</v>
      </c>
      <c r="I984" s="29">
        <f t="shared" si="474"/>
        <v>2.2250485660981263</v>
      </c>
      <c r="J984" s="29">
        <f t="shared" si="468"/>
        <v>20.847057720370817</v>
      </c>
      <c r="K984" s="39">
        <f t="shared" si="475"/>
        <v>1400</v>
      </c>
      <c r="L984" s="49">
        <f t="shared" si="458"/>
        <v>0</v>
      </c>
      <c r="M984" s="48">
        <f t="shared" si="459"/>
        <v>4.2266987561397071</v>
      </c>
      <c r="N984" s="51">
        <f t="shared" si="469"/>
        <v>0</v>
      </c>
      <c r="O984" s="54">
        <f t="shared" si="488"/>
        <v>18.880500609176615</v>
      </c>
      <c r="P984" s="34">
        <f t="shared" si="476"/>
        <v>1.7671458676442586</v>
      </c>
      <c r="Q984" s="30">
        <f t="shared" si="477"/>
        <v>0</v>
      </c>
      <c r="R984" s="58">
        <f t="shared" si="478"/>
        <v>0</v>
      </c>
      <c r="S984" s="58">
        <f t="shared" si="479"/>
        <v>0</v>
      </c>
      <c r="T984" s="58">
        <f t="shared" si="460"/>
        <v>100</v>
      </c>
      <c r="U984" s="88" t="str">
        <f>IF(R984=0,"-",FORECAST($C$8,Инклинометрия!$B$2:$B$152,Инклинометрия!$A$2:$A$152))</f>
        <v>-</v>
      </c>
      <c r="V984" s="88" t="str">
        <f>IF(R984=0,"-",FORECAST($C$8-R984,Инклинометрия!$B$2:$B$152,Инклинометрия!$A$2:$A$152))</f>
        <v>-</v>
      </c>
      <c r="W984" s="88" t="str">
        <f>IF(R984&gt;0,FORECAST($C$8,Инклинометрия!$B$2:$B$152,Инклинометрия!$A$2:$A$152),IF(AB984=$C$8,"-",FORECAST($C$8-AB984,Инклинометрия!$B$2:$B$152,Инклинометрия!$A$2:$A$152)))</f>
        <v>-</v>
      </c>
      <c r="X984" s="88" t="str">
        <f>IF(S984=0,"-",FORECAST($C$8-(S984+AB984),Инклинометрия!$B$2:$B$152,Инклинометрия!$A$2:$A$152))</f>
        <v>-</v>
      </c>
      <c r="Y984" s="88">
        <f>FORECAST($C$8+T984,Инклинометрия!$B$2:$B$152,Инклинометрия!$A$2:$A$152)</f>
        <v>1425</v>
      </c>
      <c r="Z984" s="88">
        <f>IF(R984=0,FORECAST($C$6-T984,Инклинометрия!$B$2:$B$152,Инклинометрия!$A$2:$A$152),FORECAST($C$8,Инклинометрия!$B$2:$B$152,Инклинометрия!$A$2:$A$152))</f>
        <v>1330</v>
      </c>
      <c r="AA984" s="61">
        <f t="shared" si="461"/>
        <v>1400</v>
      </c>
      <c r="AB984" s="62">
        <f t="shared" si="480"/>
        <v>1400</v>
      </c>
      <c r="AC984" s="62">
        <f t="shared" si="462"/>
        <v>0</v>
      </c>
      <c r="AD984" s="65">
        <f>IF(R984=0,FORECAST($C$8,Инклинометрия!$B$2:$B$152,Инклинометрия!$A$2:$A$152),V984)</f>
        <v>1330</v>
      </c>
      <c r="AE984" s="65">
        <f>FORECAST($C$8-(R984+AA984),Инклинометрия!$B$2:$B$152,Инклинометрия!$A$2:$A$152)</f>
        <v>0</v>
      </c>
      <c r="AF984" s="65">
        <f>IF(AB984=0,"-",FORECAST($C$8,Инклинометрия!$B$2:$B$152,Инклинометрия!$A$2:$A$152))</f>
        <v>1330</v>
      </c>
      <c r="AG984" s="65">
        <f>IF(AB984=0,"-",FORECAST($C$8-AB984,Инклинометрия!$B$2:$B$152,Инклинометрия!$A$2:$A$152))</f>
        <v>0</v>
      </c>
      <c r="AH984" s="65" t="str">
        <f>IF(AC984=0,"-",FORECAST($C$8+AC984,Инклинометрия!$B$2:$B$152,Инклинометрия!$A$2:$A$152))</f>
        <v>-</v>
      </c>
      <c r="AI984" s="89" t="str">
        <f>IF(AC984=0,"-",FORECAST($C$8,Инклинометрия!$B$2:$B$152,Инклинометрия!$A$2:$A$152))</f>
        <v>-</v>
      </c>
      <c r="AJ984" s="28"/>
      <c r="AK984" s="67">
        <f t="shared" si="481"/>
        <v>0</v>
      </c>
      <c r="AL984" s="28">
        <f t="shared" si="482"/>
        <v>0</v>
      </c>
      <c r="AM984" s="28">
        <f t="shared" si="483"/>
        <v>0.1</v>
      </c>
      <c r="AN984" s="26">
        <f t="shared" si="484"/>
        <v>0.1</v>
      </c>
      <c r="AO984" s="87">
        <f t="shared" si="485"/>
        <v>145626.51678434567</v>
      </c>
      <c r="AP984" s="87">
        <f t="shared" si="463"/>
        <v>44301.516784345658</v>
      </c>
      <c r="AQ984" s="66">
        <f t="shared" si="464"/>
        <v>14695380</v>
      </c>
      <c r="AR984" s="66">
        <f t="shared" si="465"/>
        <v>14695380</v>
      </c>
      <c r="AS984" s="66">
        <f t="shared" si="466"/>
        <v>784800</v>
      </c>
      <c r="AT984" s="45">
        <f t="shared" si="470"/>
        <v>15625806.516784346</v>
      </c>
      <c r="AU984" s="75"/>
    </row>
    <row r="985" spans="2:47" x14ac:dyDescent="0.3">
      <c r="B985" s="41">
        <f t="shared" si="471"/>
        <v>4775</v>
      </c>
      <c r="C985" s="8">
        <f t="shared" si="486"/>
        <v>47.75</v>
      </c>
      <c r="D985" s="73">
        <f t="shared" si="467"/>
        <v>63.865625000000001</v>
      </c>
      <c r="E985" s="29">
        <f t="shared" si="489"/>
        <v>15816.12597843497</v>
      </c>
      <c r="F985" s="29">
        <f t="shared" si="472"/>
        <v>16.561388459093266</v>
      </c>
      <c r="G985" s="29">
        <f t="shared" si="487"/>
        <v>22.15085706403724</v>
      </c>
      <c r="H985" s="17">
        <f t="shared" si="473"/>
        <v>21154.068496156538</v>
      </c>
      <c r="I985" s="29">
        <f t="shared" si="474"/>
        <v>2.2250485660981263</v>
      </c>
      <c r="J985" s="29">
        <f t="shared" si="468"/>
        <v>20.847057720369335</v>
      </c>
      <c r="K985" s="39">
        <f t="shared" si="475"/>
        <v>1400</v>
      </c>
      <c r="L985" s="49">
        <f t="shared" si="458"/>
        <v>0</v>
      </c>
      <c r="M985" s="48">
        <f t="shared" si="459"/>
        <v>4.2266987561397071</v>
      </c>
      <c r="N985" s="51">
        <f t="shared" si="469"/>
        <v>0</v>
      </c>
      <c r="O985" s="54">
        <f t="shared" si="488"/>
        <v>18.880500609176615</v>
      </c>
      <c r="P985" s="34">
        <f t="shared" si="476"/>
        <v>1.7671458676442586</v>
      </c>
      <c r="Q985" s="30">
        <f t="shared" si="477"/>
        <v>0</v>
      </c>
      <c r="R985" s="58">
        <f t="shared" si="478"/>
        <v>0</v>
      </c>
      <c r="S985" s="58">
        <f t="shared" si="479"/>
        <v>0</v>
      </c>
      <c r="T985" s="58">
        <f t="shared" si="460"/>
        <v>100</v>
      </c>
      <c r="U985" s="88" t="str">
        <f>IF(R985=0,"-",FORECAST($C$8,Инклинометрия!$B$2:$B$152,Инклинометрия!$A$2:$A$152))</f>
        <v>-</v>
      </c>
      <c r="V985" s="88" t="str">
        <f>IF(R985=0,"-",FORECAST($C$8-R985,Инклинометрия!$B$2:$B$152,Инклинометрия!$A$2:$A$152))</f>
        <v>-</v>
      </c>
      <c r="W985" s="88" t="str">
        <f>IF(R985&gt;0,FORECAST($C$8,Инклинометрия!$B$2:$B$152,Инклинометрия!$A$2:$A$152),IF(AB985=$C$8,"-",FORECAST($C$8-AB985,Инклинометрия!$B$2:$B$152,Инклинометрия!$A$2:$A$152)))</f>
        <v>-</v>
      </c>
      <c r="X985" s="88" t="str">
        <f>IF(S985=0,"-",FORECAST($C$8-(S985+AB985),Инклинометрия!$B$2:$B$152,Инклинометрия!$A$2:$A$152))</f>
        <v>-</v>
      </c>
      <c r="Y985" s="88">
        <f>FORECAST($C$8+T985,Инклинометрия!$B$2:$B$152,Инклинометрия!$A$2:$A$152)</f>
        <v>1425</v>
      </c>
      <c r="Z985" s="88">
        <f>IF(R985=0,FORECAST($C$6-T985,Инклинометрия!$B$2:$B$152,Инклинометрия!$A$2:$A$152),FORECAST($C$8,Инклинометрия!$B$2:$B$152,Инклинометрия!$A$2:$A$152))</f>
        <v>1330</v>
      </c>
      <c r="AA985" s="61">
        <f t="shared" si="461"/>
        <v>1400</v>
      </c>
      <c r="AB985" s="62">
        <f t="shared" si="480"/>
        <v>1400</v>
      </c>
      <c r="AC985" s="62">
        <f t="shared" si="462"/>
        <v>0</v>
      </c>
      <c r="AD985" s="65">
        <f>IF(R985=0,FORECAST($C$8,Инклинометрия!$B$2:$B$152,Инклинометрия!$A$2:$A$152),V985)</f>
        <v>1330</v>
      </c>
      <c r="AE985" s="65">
        <f>FORECAST($C$8-(R985+AA985),Инклинометрия!$B$2:$B$152,Инклинометрия!$A$2:$A$152)</f>
        <v>0</v>
      </c>
      <c r="AF985" s="65">
        <f>IF(AB985=0,"-",FORECAST($C$8,Инклинометрия!$B$2:$B$152,Инклинометрия!$A$2:$A$152))</f>
        <v>1330</v>
      </c>
      <c r="AG985" s="65">
        <f>IF(AB985=0,"-",FORECAST($C$8-AB985,Инклинометрия!$B$2:$B$152,Инклинометрия!$A$2:$A$152))</f>
        <v>0</v>
      </c>
      <c r="AH985" s="65" t="str">
        <f>IF(AC985=0,"-",FORECAST($C$8+AC985,Инклинометрия!$B$2:$B$152,Инклинометрия!$A$2:$A$152))</f>
        <v>-</v>
      </c>
      <c r="AI985" s="89" t="str">
        <f>IF(AC985=0,"-",FORECAST($C$8,Инклинометрия!$B$2:$B$152,Инклинометрия!$A$2:$A$152))</f>
        <v>-</v>
      </c>
      <c r="AJ985" s="28"/>
      <c r="AK985" s="67">
        <f t="shared" si="481"/>
        <v>0</v>
      </c>
      <c r="AL985" s="28">
        <f t="shared" si="482"/>
        <v>0</v>
      </c>
      <c r="AM985" s="28">
        <f t="shared" si="483"/>
        <v>0.1</v>
      </c>
      <c r="AN985" s="26">
        <f t="shared" si="484"/>
        <v>0.1</v>
      </c>
      <c r="AO985" s="87">
        <f t="shared" si="485"/>
        <v>145626.51678434567</v>
      </c>
      <c r="AP985" s="87">
        <f t="shared" si="463"/>
        <v>44301.516784345658</v>
      </c>
      <c r="AQ985" s="66">
        <f t="shared" si="464"/>
        <v>14695380</v>
      </c>
      <c r="AR985" s="66">
        <f t="shared" si="465"/>
        <v>14695380</v>
      </c>
      <c r="AS985" s="66">
        <f t="shared" si="466"/>
        <v>784800</v>
      </c>
      <c r="AT985" s="45">
        <f t="shared" si="470"/>
        <v>15625806.516784346</v>
      </c>
      <c r="AU985" s="75"/>
    </row>
    <row r="986" spans="2:47" x14ac:dyDescent="0.3">
      <c r="B986" s="41">
        <f t="shared" si="471"/>
        <v>4780</v>
      </c>
      <c r="C986" s="8">
        <f t="shared" si="486"/>
        <v>47.800000000000004</v>
      </c>
      <c r="D986" s="73">
        <f t="shared" si="467"/>
        <v>63.932500000000012</v>
      </c>
      <c r="E986" s="29">
        <f t="shared" si="489"/>
        <v>15832.687366894064</v>
      </c>
      <c r="F986" s="29">
        <f t="shared" si="472"/>
        <v>16.561388459095621</v>
      </c>
      <c r="G986" s="29">
        <f t="shared" si="487"/>
        <v>22.150857064040391</v>
      </c>
      <c r="H986" s="17">
        <f t="shared" si="473"/>
        <v>21176.219353220578</v>
      </c>
      <c r="I986" s="29">
        <f t="shared" si="474"/>
        <v>2.2250485660981263</v>
      </c>
      <c r="J986" s="29">
        <f t="shared" si="468"/>
        <v>20.847057720370817</v>
      </c>
      <c r="K986" s="39">
        <f t="shared" si="475"/>
        <v>1400</v>
      </c>
      <c r="L986" s="49">
        <f t="shared" si="458"/>
        <v>0</v>
      </c>
      <c r="M986" s="48">
        <f t="shared" si="459"/>
        <v>4.2266987561397071</v>
      </c>
      <c r="N986" s="51">
        <f t="shared" si="469"/>
        <v>0</v>
      </c>
      <c r="O986" s="54">
        <f t="shared" si="488"/>
        <v>18.880500609176615</v>
      </c>
      <c r="P986" s="34">
        <f t="shared" si="476"/>
        <v>1.7671458676442586</v>
      </c>
      <c r="Q986" s="30">
        <f t="shared" si="477"/>
        <v>0</v>
      </c>
      <c r="R986" s="58">
        <f t="shared" si="478"/>
        <v>0</v>
      </c>
      <c r="S986" s="58">
        <f t="shared" si="479"/>
        <v>0</v>
      </c>
      <c r="T986" s="58">
        <f t="shared" si="460"/>
        <v>100</v>
      </c>
      <c r="U986" s="88" t="str">
        <f>IF(R986=0,"-",FORECAST($C$8,Инклинометрия!$B$2:$B$152,Инклинометрия!$A$2:$A$152))</f>
        <v>-</v>
      </c>
      <c r="V986" s="88" t="str">
        <f>IF(R986=0,"-",FORECAST($C$8-R986,Инклинометрия!$B$2:$B$152,Инклинометрия!$A$2:$A$152))</f>
        <v>-</v>
      </c>
      <c r="W986" s="88" t="str">
        <f>IF(R986&gt;0,FORECAST($C$8,Инклинометрия!$B$2:$B$152,Инклинометрия!$A$2:$A$152),IF(AB986=$C$8,"-",FORECAST($C$8-AB986,Инклинометрия!$B$2:$B$152,Инклинометрия!$A$2:$A$152)))</f>
        <v>-</v>
      </c>
      <c r="X986" s="88" t="str">
        <f>IF(S986=0,"-",FORECAST($C$8-(S986+AB986),Инклинометрия!$B$2:$B$152,Инклинометрия!$A$2:$A$152))</f>
        <v>-</v>
      </c>
      <c r="Y986" s="88">
        <f>FORECAST($C$8+T986,Инклинометрия!$B$2:$B$152,Инклинометрия!$A$2:$A$152)</f>
        <v>1425</v>
      </c>
      <c r="Z986" s="88">
        <f>IF(R986=0,FORECAST($C$6-T986,Инклинометрия!$B$2:$B$152,Инклинометрия!$A$2:$A$152),FORECAST($C$8,Инклинометрия!$B$2:$B$152,Инклинометрия!$A$2:$A$152))</f>
        <v>1330</v>
      </c>
      <c r="AA986" s="61">
        <f t="shared" si="461"/>
        <v>1400</v>
      </c>
      <c r="AB986" s="62">
        <f t="shared" si="480"/>
        <v>1400</v>
      </c>
      <c r="AC986" s="62">
        <f t="shared" si="462"/>
        <v>0</v>
      </c>
      <c r="AD986" s="65">
        <f>IF(R986=0,FORECAST($C$8,Инклинометрия!$B$2:$B$152,Инклинометрия!$A$2:$A$152),V986)</f>
        <v>1330</v>
      </c>
      <c r="AE986" s="65">
        <f>FORECAST($C$8-(R986+AA986),Инклинометрия!$B$2:$B$152,Инклинометрия!$A$2:$A$152)</f>
        <v>0</v>
      </c>
      <c r="AF986" s="65">
        <f>IF(AB986=0,"-",FORECAST($C$8,Инклинометрия!$B$2:$B$152,Инклинометрия!$A$2:$A$152))</f>
        <v>1330</v>
      </c>
      <c r="AG986" s="65">
        <f>IF(AB986=0,"-",FORECAST($C$8-AB986,Инклинометрия!$B$2:$B$152,Инклинометрия!$A$2:$A$152))</f>
        <v>0</v>
      </c>
      <c r="AH986" s="65" t="str">
        <f>IF(AC986=0,"-",FORECAST($C$8+AC986,Инклинометрия!$B$2:$B$152,Инклинометрия!$A$2:$A$152))</f>
        <v>-</v>
      </c>
      <c r="AI986" s="89" t="str">
        <f>IF(AC986=0,"-",FORECAST($C$8,Инклинометрия!$B$2:$B$152,Инклинометрия!$A$2:$A$152))</f>
        <v>-</v>
      </c>
      <c r="AJ986" s="28"/>
      <c r="AK986" s="67">
        <f t="shared" si="481"/>
        <v>0</v>
      </c>
      <c r="AL986" s="28">
        <f t="shared" si="482"/>
        <v>0</v>
      </c>
      <c r="AM986" s="28">
        <f t="shared" si="483"/>
        <v>0.1</v>
      </c>
      <c r="AN986" s="26">
        <f t="shared" si="484"/>
        <v>0.1</v>
      </c>
      <c r="AO986" s="87">
        <f t="shared" si="485"/>
        <v>145626.51678434567</v>
      </c>
      <c r="AP986" s="87">
        <f t="shared" si="463"/>
        <v>44301.516784345658</v>
      </c>
      <c r="AQ986" s="66">
        <f t="shared" si="464"/>
        <v>14695380</v>
      </c>
      <c r="AR986" s="66">
        <f t="shared" si="465"/>
        <v>14695380</v>
      </c>
      <c r="AS986" s="66">
        <f t="shared" si="466"/>
        <v>784800</v>
      </c>
      <c r="AT986" s="45">
        <f t="shared" si="470"/>
        <v>15625806.516784346</v>
      </c>
      <c r="AU986" s="75"/>
    </row>
    <row r="987" spans="2:47" x14ac:dyDescent="0.3">
      <c r="B987" s="41">
        <f t="shared" si="471"/>
        <v>4785</v>
      </c>
      <c r="C987" s="8">
        <f t="shared" si="486"/>
        <v>47.85</v>
      </c>
      <c r="D987" s="73">
        <f t="shared" si="467"/>
        <v>63.999375000000001</v>
      </c>
      <c r="E987" s="29">
        <f t="shared" si="489"/>
        <v>15849.248755353157</v>
      </c>
      <c r="F987" s="29">
        <f t="shared" si="472"/>
        <v>16.561388459093266</v>
      </c>
      <c r="G987" s="29">
        <f t="shared" si="487"/>
        <v>22.15085706403724</v>
      </c>
      <c r="H987" s="17">
        <f t="shared" si="473"/>
        <v>21198.370210284615</v>
      </c>
      <c r="I987" s="29">
        <f t="shared" si="474"/>
        <v>2.2250485660981263</v>
      </c>
      <c r="J987" s="29">
        <f t="shared" si="468"/>
        <v>20.847057720369335</v>
      </c>
      <c r="K987" s="39">
        <f t="shared" si="475"/>
        <v>1400</v>
      </c>
      <c r="L987" s="49">
        <f t="shared" si="458"/>
        <v>0</v>
      </c>
      <c r="M987" s="48">
        <f t="shared" si="459"/>
        <v>4.2266987561397071</v>
      </c>
      <c r="N987" s="51">
        <f t="shared" si="469"/>
        <v>0</v>
      </c>
      <c r="O987" s="54">
        <f t="shared" si="488"/>
        <v>18.880500609176615</v>
      </c>
      <c r="P987" s="34">
        <f t="shared" si="476"/>
        <v>1.7671458676442586</v>
      </c>
      <c r="Q987" s="30">
        <f t="shared" si="477"/>
        <v>0</v>
      </c>
      <c r="R987" s="58">
        <f t="shared" si="478"/>
        <v>0</v>
      </c>
      <c r="S987" s="58">
        <f t="shared" si="479"/>
        <v>0</v>
      </c>
      <c r="T987" s="58">
        <f t="shared" si="460"/>
        <v>100</v>
      </c>
      <c r="U987" s="88" t="str">
        <f>IF(R987=0,"-",FORECAST($C$8,Инклинометрия!$B$2:$B$152,Инклинометрия!$A$2:$A$152))</f>
        <v>-</v>
      </c>
      <c r="V987" s="88" t="str">
        <f>IF(R987=0,"-",FORECAST($C$8-R987,Инклинометрия!$B$2:$B$152,Инклинометрия!$A$2:$A$152))</f>
        <v>-</v>
      </c>
      <c r="W987" s="88" t="str">
        <f>IF(R987&gt;0,FORECAST($C$8,Инклинометрия!$B$2:$B$152,Инклинометрия!$A$2:$A$152),IF(AB987=$C$8,"-",FORECAST($C$8-AB987,Инклинометрия!$B$2:$B$152,Инклинометрия!$A$2:$A$152)))</f>
        <v>-</v>
      </c>
      <c r="X987" s="88" t="str">
        <f>IF(S987=0,"-",FORECAST($C$8-(S987+AB987),Инклинометрия!$B$2:$B$152,Инклинометрия!$A$2:$A$152))</f>
        <v>-</v>
      </c>
      <c r="Y987" s="88">
        <f>FORECAST($C$8+T987,Инклинометрия!$B$2:$B$152,Инклинометрия!$A$2:$A$152)</f>
        <v>1425</v>
      </c>
      <c r="Z987" s="88">
        <f>IF(R987=0,FORECAST($C$6-T987,Инклинометрия!$B$2:$B$152,Инклинометрия!$A$2:$A$152),FORECAST($C$8,Инклинометрия!$B$2:$B$152,Инклинометрия!$A$2:$A$152))</f>
        <v>1330</v>
      </c>
      <c r="AA987" s="61">
        <f t="shared" si="461"/>
        <v>1400</v>
      </c>
      <c r="AB987" s="62">
        <f t="shared" si="480"/>
        <v>1400</v>
      </c>
      <c r="AC987" s="62">
        <f t="shared" si="462"/>
        <v>0</v>
      </c>
      <c r="AD987" s="65">
        <f>IF(R987=0,FORECAST($C$8,Инклинометрия!$B$2:$B$152,Инклинометрия!$A$2:$A$152),V987)</f>
        <v>1330</v>
      </c>
      <c r="AE987" s="65">
        <f>FORECAST($C$8-(R987+AA987),Инклинометрия!$B$2:$B$152,Инклинометрия!$A$2:$A$152)</f>
        <v>0</v>
      </c>
      <c r="AF987" s="65">
        <f>IF(AB987=0,"-",FORECAST($C$8,Инклинометрия!$B$2:$B$152,Инклинометрия!$A$2:$A$152))</f>
        <v>1330</v>
      </c>
      <c r="AG987" s="65">
        <f>IF(AB987=0,"-",FORECAST($C$8-AB987,Инклинометрия!$B$2:$B$152,Инклинометрия!$A$2:$A$152))</f>
        <v>0</v>
      </c>
      <c r="AH987" s="65" t="str">
        <f>IF(AC987=0,"-",FORECAST($C$8+AC987,Инклинометрия!$B$2:$B$152,Инклинометрия!$A$2:$A$152))</f>
        <v>-</v>
      </c>
      <c r="AI987" s="89" t="str">
        <f>IF(AC987=0,"-",FORECAST($C$8,Инклинометрия!$B$2:$B$152,Инклинометрия!$A$2:$A$152))</f>
        <v>-</v>
      </c>
      <c r="AJ987" s="28"/>
      <c r="AK987" s="67">
        <f t="shared" si="481"/>
        <v>0</v>
      </c>
      <c r="AL987" s="28">
        <f t="shared" si="482"/>
        <v>0</v>
      </c>
      <c r="AM987" s="28">
        <f t="shared" si="483"/>
        <v>0.1</v>
      </c>
      <c r="AN987" s="26">
        <f t="shared" si="484"/>
        <v>0.1</v>
      </c>
      <c r="AO987" s="87">
        <f t="shared" si="485"/>
        <v>145626.51678434567</v>
      </c>
      <c r="AP987" s="87">
        <f t="shared" si="463"/>
        <v>44301.516784345658</v>
      </c>
      <c r="AQ987" s="66">
        <f t="shared" si="464"/>
        <v>14695380</v>
      </c>
      <c r="AR987" s="66">
        <f t="shared" si="465"/>
        <v>14695380</v>
      </c>
      <c r="AS987" s="66">
        <f t="shared" si="466"/>
        <v>784800</v>
      </c>
      <c r="AT987" s="45">
        <f t="shared" si="470"/>
        <v>15625806.516784346</v>
      </c>
      <c r="AU987" s="75"/>
    </row>
    <row r="988" spans="2:47" x14ac:dyDescent="0.3">
      <c r="B988" s="41">
        <f t="shared" si="471"/>
        <v>4790</v>
      </c>
      <c r="C988" s="8">
        <f t="shared" si="486"/>
        <v>47.9</v>
      </c>
      <c r="D988" s="73">
        <f t="shared" si="467"/>
        <v>64.066249999999997</v>
      </c>
      <c r="E988" s="29">
        <f t="shared" si="489"/>
        <v>15865.810143812252</v>
      </c>
      <c r="F988" s="29">
        <f t="shared" si="472"/>
        <v>16.561388459093266</v>
      </c>
      <c r="G988" s="29">
        <f t="shared" si="487"/>
        <v>22.15085706403724</v>
      </c>
      <c r="H988" s="17">
        <f t="shared" si="473"/>
        <v>21220.521067348651</v>
      </c>
      <c r="I988" s="29">
        <f t="shared" si="474"/>
        <v>2.2250485660981263</v>
      </c>
      <c r="J988" s="29">
        <f t="shared" si="468"/>
        <v>20.847057720369335</v>
      </c>
      <c r="K988" s="39">
        <f t="shared" si="475"/>
        <v>1400</v>
      </c>
      <c r="L988" s="49">
        <f t="shared" si="458"/>
        <v>0</v>
      </c>
      <c r="M988" s="48">
        <f t="shared" si="459"/>
        <v>4.2266987561397071</v>
      </c>
      <c r="N988" s="51">
        <f t="shared" si="469"/>
        <v>0</v>
      </c>
      <c r="O988" s="54">
        <f t="shared" si="488"/>
        <v>18.880500609176615</v>
      </c>
      <c r="P988" s="34">
        <f t="shared" si="476"/>
        <v>1.7671458676442586</v>
      </c>
      <c r="Q988" s="30">
        <f t="shared" si="477"/>
        <v>0</v>
      </c>
      <c r="R988" s="58">
        <f t="shared" si="478"/>
        <v>0</v>
      </c>
      <c r="S988" s="58">
        <f t="shared" si="479"/>
        <v>0</v>
      </c>
      <c r="T988" s="58">
        <f t="shared" si="460"/>
        <v>100</v>
      </c>
      <c r="U988" s="88" t="str">
        <f>IF(R988=0,"-",FORECAST($C$8,Инклинометрия!$B$2:$B$152,Инклинометрия!$A$2:$A$152))</f>
        <v>-</v>
      </c>
      <c r="V988" s="88" t="str">
        <f>IF(R988=0,"-",FORECAST($C$8-R988,Инклинометрия!$B$2:$B$152,Инклинометрия!$A$2:$A$152))</f>
        <v>-</v>
      </c>
      <c r="W988" s="88" t="str">
        <f>IF(R988&gt;0,FORECAST($C$8,Инклинометрия!$B$2:$B$152,Инклинометрия!$A$2:$A$152),IF(AB988=$C$8,"-",FORECAST($C$8-AB988,Инклинометрия!$B$2:$B$152,Инклинометрия!$A$2:$A$152)))</f>
        <v>-</v>
      </c>
      <c r="X988" s="88" t="str">
        <f>IF(S988=0,"-",FORECAST($C$8-(S988+AB988),Инклинометрия!$B$2:$B$152,Инклинометрия!$A$2:$A$152))</f>
        <v>-</v>
      </c>
      <c r="Y988" s="88">
        <f>FORECAST($C$8+T988,Инклинометрия!$B$2:$B$152,Инклинометрия!$A$2:$A$152)</f>
        <v>1425</v>
      </c>
      <c r="Z988" s="88">
        <f>IF(R988=0,FORECAST($C$6-T988,Инклинометрия!$B$2:$B$152,Инклинометрия!$A$2:$A$152),FORECAST($C$8,Инклинометрия!$B$2:$B$152,Инклинометрия!$A$2:$A$152))</f>
        <v>1330</v>
      </c>
      <c r="AA988" s="61">
        <f t="shared" si="461"/>
        <v>1400</v>
      </c>
      <c r="AB988" s="62">
        <f t="shared" si="480"/>
        <v>1400</v>
      </c>
      <c r="AC988" s="62">
        <f t="shared" si="462"/>
        <v>0</v>
      </c>
      <c r="AD988" s="65">
        <f>IF(R988=0,FORECAST($C$8,Инклинометрия!$B$2:$B$152,Инклинометрия!$A$2:$A$152),V988)</f>
        <v>1330</v>
      </c>
      <c r="AE988" s="65">
        <f>FORECAST($C$8-(R988+AA988),Инклинометрия!$B$2:$B$152,Инклинометрия!$A$2:$A$152)</f>
        <v>0</v>
      </c>
      <c r="AF988" s="65">
        <f>IF(AB988=0,"-",FORECAST($C$8,Инклинометрия!$B$2:$B$152,Инклинометрия!$A$2:$A$152))</f>
        <v>1330</v>
      </c>
      <c r="AG988" s="65">
        <f>IF(AB988=0,"-",FORECAST($C$8-AB988,Инклинометрия!$B$2:$B$152,Инклинометрия!$A$2:$A$152))</f>
        <v>0</v>
      </c>
      <c r="AH988" s="65" t="str">
        <f>IF(AC988=0,"-",FORECAST($C$8+AC988,Инклинометрия!$B$2:$B$152,Инклинометрия!$A$2:$A$152))</f>
        <v>-</v>
      </c>
      <c r="AI988" s="89" t="str">
        <f>IF(AC988=0,"-",FORECAST($C$8,Инклинометрия!$B$2:$B$152,Инклинометрия!$A$2:$A$152))</f>
        <v>-</v>
      </c>
      <c r="AJ988" s="28"/>
      <c r="AK988" s="67">
        <f t="shared" si="481"/>
        <v>0</v>
      </c>
      <c r="AL988" s="28">
        <f t="shared" si="482"/>
        <v>0</v>
      </c>
      <c r="AM988" s="28">
        <f t="shared" si="483"/>
        <v>0.1</v>
      </c>
      <c r="AN988" s="26">
        <f t="shared" si="484"/>
        <v>0.1</v>
      </c>
      <c r="AO988" s="87">
        <f t="shared" si="485"/>
        <v>145626.51678434567</v>
      </c>
      <c r="AP988" s="87">
        <f t="shared" si="463"/>
        <v>44301.516784345658</v>
      </c>
      <c r="AQ988" s="66">
        <f t="shared" si="464"/>
        <v>14695380</v>
      </c>
      <c r="AR988" s="66">
        <f t="shared" si="465"/>
        <v>14695380</v>
      </c>
      <c r="AS988" s="66">
        <f t="shared" si="466"/>
        <v>784800</v>
      </c>
      <c r="AT988" s="45">
        <f t="shared" si="470"/>
        <v>15625806.516784346</v>
      </c>
      <c r="AU988" s="75"/>
    </row>
    <row r="989" spans="2:47" x14ac:dyDescent="0.3">
      <c r="B989" s="41">
        <f t="shared" si="471"/>
        <v>4795</v>
      </c>
      <c r="C989" s="8">
        <f t="shared" si="486"/>
        <v>47.95</v>
      </c>
      <c r="D989" s="73">
        <f t="shared" si="467"/>
        <v>64.133125000000007</v>
      </c>
      <c r="E989" s="29">
        <f t="shared" si="489"/>
        <v>15882.371532271347</v>
      </c>
      <c r="F989" s="29">
        <f t="shared" si="472"/>
        <v>16.561388459095621</v>
      </c>
      <c r="G989" s="29">
        <f t="shared" si="487"/>
        <v>22.150857064040391</v>
      </c>
      <c r="H989" s="17">
        <f t="shared" si="473"/>
        <v>21242.671924412691</v>
      </c>
      <c r="I989" s="29">
        <f t="shared" si="474"/>
        <v>2.2250485660981263</v>
      </c>
      <c r="J989" s="29">
        <f t="shared" si="468"/>
        <v>20.847057720370817</v>
      </c>
      <c r="K989" s="39">
        <f t="shared" si="475"/>
        <v>1400</v>
      </c>
      <c r="L989" s="49">
        <f t="shared" si="458"/>
        <v>0</v>
      </c>
      <c r="M989" s="48">
        <f t="shared" si="459"/>
        <v>4.2266987561397071</v>
      </c>
      <c r="N989" s="51">
        <f t="shared" si="469"/>
        <v>0</v>
      </c>
      <c r="O989" s="54">
        <f t="shared" si="488"/>
        <v>18.880500609176615</v>
      </c>
      <c r="P989" s="34">
        <f t="shared" si="476"/>
        <v>1.7671458676442586</v>
      </c>
      <c r="Q989" s="30">
        <f t="shared" si="477"/>
        <v>0</v>
      </c>
      <c r="R989" s="58">
        <f t="shared" si="478"/>
        <v>0</v>
      </c>
      <c r="S989" s="58">
        <f t="shared" si="479"/>
        <v>0</v>
      </c>
      <c r="T989" s="58">
        <f t="shared" si="460"/>
        <v>100</v>
      </c>
      <c r="U989" s="88" t="str">
        <f>IF(R989=0,"-",FORECAST($C$8,Инклинометрия!$B$2:$B$152,Инклинометрия!$A$2:$A$152))</f>
        <v>-</v>
      </c>
      <c r="V989" s="88" t="str">
        <f>IF(R989=0,"-",FORECAST($C$8-R989,Инклинометрия!$B$2:$B$152,Инклинометрия!$A$2:$A$152))</f>
        <v>-</v>
      </c>
      <c r="W989" s="88" t="str">
        <f>IF(R989&gt;0,FORECAST($C$8,Инклинометрия!$B$2:$B$152,Инклинометрия!$A$2:$A$152),IF(AB989=$C$8,"-",FORECAST($C$8-AB989,Инклинометрия!$B$2:$B$152,Инклинометрия!$A$2:$A$152)))</f>
        <v>-</v>
      </c>
      <c r="X989" s="88" t="str">
        <f>IF(S989=0,"-",FORECAST($C$8-(S989+AB989),Инклинометрия!$B$2:$B$152,Инклинометрия!$A$2:$A$152))</f>
        <v>-</v>
      </c>
      <c r="Y989" s="88">
        <f>FORECAST($C$8+T989,Инклинометрия!$B$2:$B$152,Инклинометрия!$A$2:$A$152)</f>
        <v>1425</v>
      </c>
      <c r="Z989" s="88">
        <f>IF(R989=0,FORECAST($C$6-T989,Инклинометрия!$B$2:$B$152,Инклинометрия!$A$2:$A$152),FORECAST($C$8,Инклинометрия!$B$2:$B$152,Инклинометрия!$A$2:$A$152))</f>
        <v>1330</v>
      </c>
      <c r="AA989" s="61">
        <f t="shared" si="461"/>
        <v>1400</v>
      </c>
      <c r="AB989" s="62">
        <f t="shared" si="480"/>
        <v>1400</v>
      </c>
      <c r="AC989" s="62">
        <f t="shared" si="462"/>
        <v>0</v>
      </c>
      <c r="AD989" s="65">
        <f>IF(R989=0,FORECAST($C$8,Инклинометрия!$B$2:$B$152,Инклинометрия!$A$2:$A$152),V989)</f>
        <v>1330</v>
      </c>
      <c r="AE989" s="65">
        <f>FORECAST($C$8-(R989+AA989),Инклинометрия!$B$2:$B$152,Инклинометрия!$A$2:$A$152)</f>
        <v>0</v>
      </c>
      <c r="AF989" s="65">
        <f>IF(AB989=0,"-",FORECAST($C$8,Инклинометрия!$B$2:$B$152,Инклинометрия!$A$2:$A$152))</f>
        <v>1330</v>
      </c>
      <c r="AG989" s="65">
        <f>IF(AB989=0,"-",FORECAST($C$8-AB989,Инклинометрия!$B$2:$B$152,Инклинометрия!$A$2:$A$152))</f>
        <v>0</v>
      </c>
      <c r="AH989" s="65" t="str">
        <f>IF(AC989=0,"-",FORECAST($C$8+AC989,Инклинометрия!$B$2:$B$152,Инклинометрия!$A$2:$A$152))</f>
        <v>-</v>
      </c>
      <c r="AI989" s="89" t="str">
        <f>IF(AC989=0,"-",FORECAST($C$8,Инклинометрия!$B$2:$B$152,Инклинометрия!$A$2:$A$152))</f>
        <v>-</v>
      </c>
      <c r="AJ989" s="28"/>
      <c r="AK989" s="67">
        <f t="shared" si="481"/>
        <v>0</v>
      </c>
      <c r="AL989" s="28">
        <f t="shared" si="482"/>
        <v>0</v>
      </c>
      <c r="AM989" s="28">
        <f t="shared" si="483"/>
        <v>0.1</v>
      </c>
      <c r="AN989" s="26">
        <f t="shared" si="484"/>
        <v>0.1</v>
      </c>
      <c r="AO989" s="87">
        <f t="shared" si="485"/>
        <v>145626.51678434567</v>
      </c>
      <c r="AP989" s="87">
        <f t="shared" si="463"/>
        <v>44301.516784345658</v>
      </c>
      <c r="AQ989" s="66">
        <f t="shared" si="464"/>
        <v>14695380</v>
      </c>
      <c r="AR989" s="66">
        <f t="shared" si="465"/>
        <v>14695380</v>
      </c>
      <c r="AS989" s="66">
        <f t="shared" si="466"/>
        <v>784800</v>
      </c>
      <c r="AT989" s="45">
        <f t="shared" si="470"/>
        <v>15625806.516784346</v>
      </c>
      <c r="AU989" s="75"/>
    </row>
    <row r="990" spans="2:47" x14ac:dyDescent="0.3">
      <c r="B990" s="41">
        <f t="shared" si="471"/>
        <v>4800</v>
      </c>
      <c r="C990" s="8">
        <f t="shared" si="486"/>
        <v>48</v>
      </c>
      <c r="D990" s="73">
        <f t="shared" si="467"/>
        <v>64.2</v>
      </c>
      <c r="E990" s="29">
        <f t="shared" si="489"/>
        <v>15898.93292073044</v>
      </c>
      <c r="F990" s="29">
        <f t="shared" si="472"/>
        <v>16.561388459093266</v>
      </c>
      <c r="G990" s="29">
        <f t="shared" si="487"/>
        <v>22.15085706403724</v>
      </c>
      <c r="H990" s="17">
        <f t="shared" si="473"/>
        <v>21264.822781476727</v>
      </c>
      <c r="I990" s="29">
        <f t="shared" si="474"/>
        <v>2.2250485660981263</v>
      </c>
      <c r="J990" s="29">
        <f t="shared" si="468"/>
        <v>20.847057720369335</v>
      </c>
      <c r="K990" s="39">
        <f t="shared" si="475"/>
        <v>1400</v>
      </c>
      <c r="L990" s="49">
        <f t="shared" ref="L990:L1053" si="490">R990*$C$21</f>
        <v>0</v>
      </c>
      <c r="M990" s="48">
        <f t="shared" ref="M990:M1053" si="491">AA990*$C$21</f>
        <v>4.2266987561397071</v>
      </c>
      <c r="N990" s="51">
        <f t="shared" si="469"/>
        <v>0</v>
      </c>
      <c r="O990" s="54">
        <f t="shared" si="488"/>
        <v>18.880500609176615</v>
      </c>
      <c r="P990" s="34">
        <f t="shared" si="476"/>
        <v>1.7671458676442586</v>
      </c>
      <c r="Q990" s="30">
        <f t="shared" si="477"/>
        <v>0</v>
      </c>
      <c r="R990" s="58">
        <f t="shared" si="478"/>
        <v>0</v>
      </c>
      <c r="S990" s="58">
        <f t="shared" si="479"/>
        <v>0</v>
      </c>
      <c r="T990" s="58">
        <f t="shared" ref="T990:T1053" si="492">IF(R990&gt;0,$C$6-$C$8,IF($C$6-$C$8-AC990&lt;0,0,$C$6-$C$8-AC990))</f>
        <v>100</v>
      </c>
      <c r="U990" s="88" t="str">
        <f>IF(R990=0,"-",FORECAST($C$8,Инклинометрия!$B$2:$B$152,Инклинометрия!$A$2:$A$152))</f>
        <v>-</v>
      </c>
      <c r="V990" s="88" t="str">
        <f>IF(R990=0,"-",FORECAST($C$8-R990,Инклинометрия!$B$2:$B$152,Инклинометрия!$A$2:$A$152))</f>
        <v>-</v>
      </c>
      <c r="W990" s="88" t="str">
        <f>IF(R990&gt;0,FORECAST($C$8,Инклинометрия!$B$2:$B$152,Инклинометрия!$A$2:$A$152),IF(AB990=$C$8,"-",FORECAST($C$8-AB990,Инклинометрия!$B$2:$B$152,Инклинометрия!$A$2:$A$152)))</f>
        <v>-</v>
      </c>
      <c r="X990" s="88" t="str">
        <f>IF(S990=0,"-",FORECAST($C$8-(S990+AB990),Инклинометрия!$B$2:$B$152,Инклинометрия!$A$2:$A$152))</f>
        <v>-</v>
      </c>
      <c r="Y990" s="88">
        <f>FORECAST($C$8+T990,Инклинометрия!$B$2:$B$152,Инклинометрия!$A$2:$A$152)</f>
        <v>1425</v>
      </c>
      <c r="Z990" s="88">
        <f>IF(R990=0,FORECAST($C$6-T990,Инклинометрия!$B$2:$B$152,Инклинометрия!$A$2:$A$152),FORECAST($C$8,Инклинометрия!$B$2:$B$152,Инклинометрия!$A$2:$A$152))</f>
        <v>1330</v>
      </c>
      <c r="AA990" s="61">
        <f t="shared" ref="AA990:AA1053" si="493">IF(E990+R990&gt;$C$8,$C$8-R990,E990)</f>
        <v>1400</v>
      </c>
      <c r="AB990" s="62">
        <f t="shared" si="480"/>
        <v>1400</v>
      </c>
      <c r="AC990" s="62">
        <f t="shared" ref="AC990:AC1053" si="494">IF(R990&gt;0,0,IF(AC989+AL990/$C$23&gt;$F$23,$F$23,AC989+AL990/$C$23))</f>
        <v>0</v>
      </c>
      <c r="AD990" s="65">
        <f>IF(R990=0,FORECAST($C$8,Инклинометрия!$B$2:$B$152,Инклинометрия!$A$2:$A$152),V990)</f>
        <v>1330</v>
      </c>
      <c r="AE990" s="65">
        <f>FORECAST($C$8-(R990+AA990),Инклинометрия!$B$2:$B$152,Инклинометрия!$A$2:$A$152)</f>
        <v>0</v>
      </c>
      <c r="AF990" s="65">
        <f>IF(AB990=0,"-",FORECAST($C$8,Инклинометрия!$B$2:$B$152,Инклинометрия!$A$2:$A$152))</f>
        <v>1330</v>
      </c>
      <c r="AG990" s="65">
        <f>IF(AB990=0,"-",FORECAST($C$8-AB990,Инклинометрия!$B$2:$B$152,Инклинометрия!$A$2:$A$152))</f>
        <v>0</v>
      </c>
      <c r="AH990" s="65" t="str">
        <f>IF(AC990=0,"-",FORECAST($C$8+AC990,Инклинометрия!$B$2:$B$152,Инклинометрия!$A$2:$A$152))</f>
        <v>-</v>
      </c>
      <c r="AI990" s="89" t="str">
        <f>IF(AC990=0,"-",FORECAST($C$8,Инклинометрия!$B$2:$B$152,Инклинометрия!$A$2:$A$152))</f>
        <v>-</v>
      </c>
      <c r="AJ990" s="28"/>
      <c r="AK990" s="67">
        <f t="shared" si="481"/>
        <v>0</v>
      </c>
      <c r="AL990" s="28">
        <f t="shared" si="482"/>
        <v>0</v>
      </c>
      <c r="AM990" s="28">
        <f t="shared" si="483"/>
        <v>0.1</v>
      </c>
      <c r="AN990" s="26">
        <f t="shared" si="484"/>
        <v>0.1</v>
      </c>
      <c r="AO990" s="87">
        <f t="shared" si="485"/>
        <v>145626.51678434567</v>
      </c>
      <c r="AP990" s="87">
        <f t="shared" ref="AP990:AP1053" si="495">IF(R990+AA990&lt;$C$8,0,32*$L$23/$C$12^2*($K$10*R990+$K$8*AA990)+32*$L$24/($C$14^2-$C$13^2)*($K$10*S990+$K$8*AB990))</f>
        <v>44301.516784345658</v>
      </c>
      <c r="AQ990" s="66">
        <f t="shared" ref="AQ990:AQ1053" si="496">R990*$C$11*$C$9+AA990*$C$11*$C$10</f>
        <v>14695380</v>
      </c>
      <c r="AR990" s="66">
        <f t="shared" ref="AR990:AR1053" si="497">S990*$C$11*$C$9+AB990*$C$11*$C$10</f>
        <v>14695380</v>
      </c>
      <c r="AS990" s="66">
        <f t="shared" ref="AS990:AS1053" si="498">$C$11*(T990*$C$9+AC990*$C$10)</f>
        <v>784800</v>
      </c>
      <c r="AT990" s="45">
        <f t="shared" si="470"/>
        <v>15625806.516784346</v>
      </c>
      <c r="AU990" s="75"/>
    </row>
    <row r="991" spans="2:47" x14ac:dyDescent="0.3">
      <c r="B991" s="41">
        <f t="shared" si="471"/>
        <v>4805</v>
      </c>
      <c r="C991" s="8">
        <f t="shared" si="486"/>
        <v>48.050000000000004</v>
      </c>
      <c r="D991" s="73">
        <f t="shared" ref="D991:D1054" si="499">C991*$C$10/$C$9</f>
        <v>64.266875000000013</v>
      </c>
      <c r="E991" s="29">
        <f t="shared" si="489"/>
        <v>15915.494309189537</v>
      </c>
      <c r="F991" s="29">
        <f t="shared" si="472"/>
        <v>16.561388459095621</v>
      </c>
      <c r="G991" s="29">
        <f t="shared" si="487"/>
        <v>22.150857064040391</v>
      </c>
      <c r="H991" s="17">
        <f t="shared" si="473"/>
        <v>21286.973638540767</v>
      </c>
      <c r="I991" s="29">
        <f t="shared" si="474"/>
        <v>2.2250485660981263</v>
      </c>
      <c r="J991" s="29">
        <f t="shared" ref="J991:J1054" si="500">SQRT(2*$C$11*G991)</f>
        <v>20.847057720370817</v>
      </c>
      <c r="K991" s="39">
        <f t="shared" si="475"/>
        <v>1400</v>
      </c>
      <c r="L991" s="49">
        <f t="shared" si="490"/>
        <v>0</v>
      </c>
      <c r="M991" s="48">
        <f t="shared" si="491"/>
        <v>4.2266987561397071</v>
      </c>
      <c r="N991" s="51">
        <f t="shared" ref="N991:N1054" si="501">S991*PI()*($C$14^2-$C$13^2)/4</f>
        <v>0</v>
      </c>
      <c r="O991" s="54">
        <f t="shared" si="488"/>
        <v>18.880500609176615</v>
      </c>
      <c r="P991" s="34">
        <f t="shared" si="476"/>
        <v>1.7671458676442586</v>
      </c>
      <c r="Q991" s="30">
        <f t="shared" si="477"/>
        <v>0</v>
      </c>
      <c r="R991" s="58">
        <f t="shared" si="478"/>
        <v>0</v>
      </c>
      <c r="S991" s="58">
        <f t="shared" si="479"/>
        <v>0</v>
      </c>
      <c r="T991" s="58">
        <f t="shared" si="492"/>
        <v>100</v>
      </c>
      <c r="U991" s="88" t="str">
        <f>IF(R991=0,"-",FORECAST($C$8,Инклинометрия!$B$2:$B$152,Инклинометрия!$A$2:$A$152))</f>
        <v>-</v>
      </c>
      <c r="V991" s="88" t="str">
        <f>IF(R991=0,"-",FORECAST($C$8-R991,Инклинометрия!$B$2:$B$152,Инклинометрия!$A$2:$A$152))</f>
        <v>-</v>
      </c>
      <c r="W991" s="88" t="str">
        <f>IF(R991&gt;0,FORECAST($C$8,Инклинометрия!$B$2:$B$152,Инклинометрия!$A$2:$A$152),IF(AB991=$C$8,"-",FORECAST($C$8-AB991,Инклинометрия!$B$2:$B$152,Инклинометрия!$A$2:$A$152)))</f>
        <v>-</v>
      </c>
      <c r="X991" s="88" t="str">
        <f>IF(S991=0,"-",FORECAST($C$8-(S991+AB991),Инклинометрия!$B$2:$B$152,Инклинометрия!$A$2:$A$152))</f>
        <v>-</v>
      </c>
      <c r="Y991" s="88">
        <f>FORECAST($C$8+T991,Инклинометрия!$B$2:$B$152,Инклинометрия!$A$2:$A$152)</f>
        <v>1425</v>
      </c>
      <c r="Z991" s="88">
        <f>IF(R991=0,FORECAST($C$6-T991,Инклинометрия!$B$2:$B$152,Инклинометрия!$A$2:$A$152),FORECAST($C$8,Инклинометрия!$B$2:$B$152,Инклинометрия!$A$2:$A$152))</f>
        <v>1330</v>
      </c>
      <c r="AA991" s="61">
        <f t="shared" si="493"/>
        <v>1400</v>
      </c>
      <c r="AB991" s="62">
        <f t="shared" si="480"/>
        <v>1400</v>
      </c>
      <c r="AC991" s="62">
        <f t="shared" si="494"/>
        <v>0</v>
      </c>
      <c r="AD991" s="65">
        <f>IF(R991=0,FORECAST($C$8,Инклинометрия!$B$2:$B$152,Инклинометрия!$A$2:$A$152),V991)</f>
        <v>1330</v>
      </c>
      <c r="AE991" s="65">
        <f>FORECAST($C$8-(R991+AA991),Инклинометрия!$B$2:$B$152,Инклинометрия!$A$2:$A$152)</f>
        <v>0</v>
      </c>
      <c r="AF991" s="65">
        <f>IF(AB991=0,"-",FORECAST($C$8,Инклинометрия!$B$2:$B$152,Инклинометрия!$A$2:$A$152))</f>
        <v>1330</v>
      </c>
      <c r="AG991" s="65">
        <f>IF(AB991=0,"-",FORECAST($C$8-AB991,Инклинометрия!$B$2:$B$152,Инклинометрия!$A$2:$A$152))</f>
        <v>0</v>
      </c>
      <c r="AH991" s="65" t="str">
        <f>IF(AC991=0,"-",FORECAST($C$8+AC991,Инклинометрия!$B$2:$B$152,Инклинометрия!$A$2:$A$152))</f>
        <v>-</v>
      </c>
      <c r="AI991" s="89" t="str">
        <f>IF(AC991=0,"-",FORECAST($C$8,Инклинометрия!$B$2:$B$152,Инклинометрия!$A$2:$A$152))</f>
        <v>-</v>
      </c>
      <c r="AJ991" s="28"/>
      <c r="AK991" s="67">
        <f t="shared" si="481"/>
        <v>0</v>
      </c>
      <c r="AL991" s="28">
        <f t="shared" si="482"/>
        <v>0</v>
      </c>
      <c r="AM991" s="28">
        <f t="shared" si="483"/>
        <v>0.1</v>
      </c>
      <c r="AN991" s="26">
        <f t="shared" si="484"/>
        <v>0.1</v>
      </c>
      <c r="AO991" s="87">
        <f t="shared" si="485"/>
        <v>145626.51678434567</v>
      </c>
      <c r="AP991" s="87">
        <f t="shared" si="495"/>
        <v>44301.516784345658</v>
      </c>
      <c r="AQ991" s="66">
        <f t="shared" si="496"/>
        <v>14695380</v>
      </c>
      <c r="AR991" s="66">
        <f t="shared" si="497"/>
        <v>14695380</v>
      </c>
      <c r="AS991" s="66">
        <f t="shared" si="498"/>
        <v>784800</v>
      </c>
      <c r="AT991" s="45">
        <f t="shared" ref="AT991:AT1054" si="502">SUM(AQ991,AS991,AO991)</f>
        <v>15625806.516784346</v>
      </c>
      <c r="AU991" s="75"/>
    </row>
    <row r="992" spans="2:47" x14ac:dyDescent="0.3">
      <c r="B992" s="41">
        <f t="shared" ref="B992:B1055" si="503">B991+$C$26</f>
        <v>4810</v>
      </c>
      <c r="C992" s="8">
        <f t="shared" si="486"/>
        <v>48.1</v>
      </c>
      <c r="D992" s="73">
        <f t="shared" si="499"/>
        <v>64.333749999999995</v>
      </c>
      <c r="E992" s="29">
        <f t="shared" si="489"/>
        <v>15932.05569764863</v>
      </c>
      <c r="F992" s="29">
        <f t="shared" ref="F992:F1055" si="504">IF(J991*(B992-B991)&gt;F991/2,4*(C992-C991)/PI()/$C$12^2,J991*(B992-B991)+4*(C992-C991)/PI()/$C$12^2)</f>
        <v>16.561388459093266</v>
      </c>
      <c r="G992" s="29">
        <f t="shared" si="487"/>
        <v>22.15085706403724</v>
      </c>
      <c r="H992" s="17">
        <f t="shared" ref="H992:H1055" si="505">H991+G992</f>
        <v>21309.124495604803</v>
      </c>
      <c r="I992" s="29">
        <f t="shared" ref="I992:I1055" si="506">SQRT(2*$C$11*($C$10-$C$9)/$C$10)</f>
        <v>2.2250485660981263</v>
      </c>
      <c r="J992" s="29">
        <f t="shared" si="500"/>
        <v>20.847057720369335</v>
      </c>
      <c r="K992" s="39">
        <f t="shared" ref="K992:K1055" si="507">IF((D991+L991+N991-(AL991-AL990))/($C$21+$C$22)&gt;1400,1400,(D991+L991+N991-(AL991-AL990))/($C$21+$C$22))</f>
        <v>1400</v>
      </c>
      <c r="L992" s="49">
        <f t="shared" si="490"/>
        <v>0</v>
      </c>
      <c r="M992" s="48">
        <f t="shared" si="491"/>
        <v>4.2266987561397071</v>
      </c>
      <c r="N992" s="51">
        <f t="shared" si="501"/>
        <v>0</v>
      </c>
      <c r="O992" s="54">
        <f t="shared" si="488"/>
        <v>18.880500609176615</v>
      </c>
      <c r="P992" s="34">
        <f t="shared" ref="P992:P1055" si="508">T992*PI()*$C$14^2/4</f>
        <v>1.7671458676442586</v>
      </c>
      <c r="Q992" s="30">
        <f t="shared" ref="Q992:Q1055" si="509">AC992*$C$23</f>
        <v>0</v>
      </c>
      <c r="R992" s="58">
        <f t="shared" ref="R992:R1055" si="510">IF(K992-H991&lt;0,0,K992-H991)</f>
        <v>0</v>
      </c>
      <c r="S992" s="58">
        <f t="shared" ref="S992:S1055" si="511">K992-AB992</f>
        <v>0</v>
      </c>
      <c r="T992" s="58">
        <f t="shared" si="492"/>
        <v>100</v>
      </c>
      <c r="U992" s="88" t="str">
        <f>IF(R992=0,"-",FORECAST($C$8,Инклинометрия!$B$2:$B$152,Инклинометрия!$A$2:$A$152))</f>
        <v>-</v>
      </c>
      <c r="V992" s="88" t="str">
        <f>IF(R992=0,"-",FORECAST($C$8-R992,Инклинометрия!$B$2:$B$152,Инклинометрия!$A$2:$A$152))</f>
        <v>-</v>
      </c>
      <c r="W992" s="88" t="str">
        <f>IF(R992&gt;0,FORECAST($C$8,Инклинометрия!$B$2:$B$152,Инклинометрия!$A$2:$A$152),IF(AB992=$C$8,"-",FORECAST($C$8-AB992,Инклинометрия!$B$2:$B$152,Инклинометрия!$A$2:$A$152)))</f>
        <v>-</v>
      </c>
      <c r="X992" s="88" t="str">
        <f>IF(S992=0,"-",FORECAST($C$8-(S992+AB992),Инклинометрия!$B$2:$B$152,Инклинометрия!$A$2:$A$152))</f>
        <v>-</v>
      </c>
      <c r="Y992" s="88">
        <f>FORECAST($C$8+T992,Инклинометрия!$B$2:$B$152,Инклинометрия!$A$2:$A$152)</f>
        <v>1425</v>
      </c>
      <c r="Z992" s="88">
        <f>IF(R992=0,FORECAST($C$6-T992,Инклинометрия!$B$2:$B$152,Инклинометрия!$A$2:$A$152),FORECAST($C$8,Инклинометрия!$B$2:$B$152,Инклинометрия!$A$2:$A$152))</f>
        <v>1330</v>
      </c>
      <c r="AA992" s="61">
        <f t="shared" si="493"/>
        <v>1400</v>
      </c>
      <c r="AB992" s="62">
        <f t="shared" ref="AB992:AB1055" si="512">IF(R992&gt;0,0,IF(AB991+(($C$16-AK992)*(B992-B991)/$C$22)&gt;$C$8,$C$8,AB991+(($C$16-AJ992)*(B992-B991)/$C$22)))</f>
        <v>1400</v>
      </c>
      <c r="AC992" s="62">
        <f t="shared" si="494"/>
        <v>0</v>
      </c>
      <c r="AD992" s="65">
        <f>IF(R992=0,FORECAST($C$8,Инклинометрия!$B$2:$B$152,Инклинометрия!$A$2:$A$152),V992)</f>
        <v>1330</v>
      </c>
      <c r="AE992" s="65">
        <f>FORECAST($C$8-(R992+AA992),Инклинометрия!$B$2:$B$152,Инклинометрия!$A$2:$A$152)</f>
        <v>0</v>
      </c>
      <c r="AF992" s="65">
        <f>IF(AB992=0,"-",FORECAST($C$8,Инклинометрия!$B$2:$B$152,Инклинометрия!$A$2:$A$152))</f>
        <v>1330</v>
      </c>
      <c r="AG992" s="65">
        <f>IF(AB992=0,"-",FORECAST($C$8-AB992,Инклинометрия!$B$2:$B$152,Инклинометрия!$A$2:$A$152))</f>
        <v>0</v>
      </c>
      <c r="AH992" s="65" t="str">
        <f>IF(AC992=0,"-",FORECAST($C$8+AC992,Инклинометрия!$B$2:$B$152,Инклинометрия!$A$2:$A$152))</f>
        <v>-</v>
      </c>
      <c r="AI992" s="89" t="str">
        <f>IF(AC992=0,"-",FORECAST($C$8,Инклинометрия!$B$2:$B$152,Инклинометрия!$A$2:$A$152))</f>
        <v>-</v>
      </c>
      <c r="AJ992" s="28"/>
      <c r="AK992" s="67">
        <f t="shared" ref="AK992:AK1055" si="513">2*PI()*$C$5*(AV992-AV991)/(LN(AN991/$K$11)*$K$10/$K$9+LN($K$12/AN991)*$K$10/$K$9)</f>
        <v>0</v>
      </c>
      <c r="AL992" s="28">
        <f t="shared" ref="AL992:AL1055" si="514">AK992*(B992-B991)</f>
        <v>0</v>
      </c>
      <c r="AM992" s="28">
        <f t="shared" ref="AM992:AM1055" si="515">AM991+AK992/(2*PI()*$C$5*AM991*$K$13)</f>
        <v>0.1</v>
      </c>
      <c r="AN992" s="26">
        <f t="shared" ref="AN992:AN1055" si="516">AN991+AK992*(B992-B991)/(2*PI()*$C$5*AN991*$K$13)</f>
        <v>0.1</v>
      </c>
      <c r="AO992" s="87">
        <f t="shared" ref="AO992:AO1055" si="517">101325+AP992</f>
        <v>145626.51678434567</v>
      </c>
      <c r="AP992" s="87">
        <f t="shared" si="495"/>
        <v>44301.516784345658</v>
      </c>
      <c r="AQ992" s="66">
        <f t="shared" si="496"/>
        <v>14695380</v>
      </c>
      <c r="AR992" s="66">
        <f t="shared" si="497"/>
        <v>14695380</v>
      </c>
      <c r="AS992" s="66">
        <f t="shared" si="498"/>
        <v>784800</v>
      </c>
      <c r="AT992" s="45">
        <f t="shared" si="502"/>
        <v>15625806.516784346</v>
      </c>
      <c r="AU992" s="75"/>
    </row>
    <row r="993" spans="2:47" x14ac:dyDescent="0.3">
      <c r="B993" s="41">
        <f t="shared" si="503"/>
        <v>4815</v>
      </c>
      <c r="C993" s="8">
        <f t="shared" ref="C993:C1056" si="518">$C$16*B993</f>
        <v>48.15</v>
      </c>
      <c r="D993" s="73">
        <f t="shared" si="499"/>
        <v>64.400625000000005</v>
      </c>
      <c r="E993" s="29">
        <f t="shared" si="489"/>
        <v>15948.617086107723</v>
      </c>
      <c r="F993" s="29">
        <f t="shared" si="504"/>
        <v>16.561388459093266</v>
      </c>
      <c r="G993" s="29">
        <f t="shared" ref="G993:G1056" si="519">F993*$C$10/$C$9</f>
        <v>22.15085706403724</v>
      </c>
      <c r="H993" s="17">
        <f t="shared" si="505"/>
        <v>21331.275352668839</v>
      </c>
      <c r="I993" s="29">
        <f t="shared" si="506"/>
        <v>2.2250485660981263</v>
      </c>
      <c r="J993" s="29">
        <f t="shared" si="500"/>
        <v>20.847057720369335</v>
      </c>
      <c r="K993" s="39">
        <f t="shared" si="507"/>
        <v>1400</v>
      </c>
      <c r="L993" s="49">
        <f t="shared" si="490"/>
        <v>0</v>
      </c>
      <c r="M993" s="48">
        <f t="shared" si="491"/>
        <v>4.2266987561397071</v>
      </c>
      <c r="N993" s="51">
        <f t="shared" si="501"/>
        <v>0</v>
      </c>
      <c r="O993" s="54">
        <f t="shared" ref="O993:O1056" si="520">AB993*$C$22</f>
        <v>18.880500609176615</v>
      </c>
      <c r="P993" s="34">
        <f t="shared" si="508"/>
        <v>1.7671458676442586</v>
      </c>
      <c r="Q993" s="30">
        <f t="shared" si="509"/>
        <v>0</v>
      </c>
      <c r="R993" s="58">
        <f t="shared" si="510"/>
        <v>0</v>
      </c>
      <c r="S993" s="58">
        <f t="shared" si="511"/>
        <v>0</v>
      </c>
      <c r="T993" s="58">
        <f t="shared" si="492"/>
        <v>100</v>
      </c>
      <c r="U993" s="88" t="str">
        <f>IF(R993=0,"-",FORECAST($C$8,Инклинометрия!$B$2:$B$152,Инклинометрия!$A$2:$A$152))</f>
        <v>-</v>
      </c>
      <c r="V993" s="88" t="str">
        <f>IF(R993=0,"-",FORECAST($C$8-R993,Инклинометрия!$B$2:$B$152,Инклинометрия!$A$2:$A$152))</f>
        <v>-</v>
      </c>
      <c r="W993" s="88" t="str">
        <f>IF(R993&gt;0,FORECAST($C$8,Инклинометрия!$B$2:$B$152,Инклинометрия!$A$2:$A$152),IF(AB993=$C$8,"-",FORECAST($C$8-AB993,Инклинометрия!$B$2:$B$152,Инклинометрия!$A$2:$A$152)))</f>
        <v>-</v>
      </c>
      <c r="X993" s="88" t="str">
        <f>IF(S993=0,"-",FORECAST($C$8-(S993+AB993),Инклинометрия!$B$2:$B$152,Инклинометрия!$A$2:$A$152))</f>
        <v>-</v>
      </c>
      <c r="Y993" s="88">
        <f>FORECAST($C$8+T993,Инклинометрия!$B$2:$B$152,Инклинометрия!$A$2:$A$152)</f>
        <v>1425</v>
      </c>
      <c r="Z993" s="88">
        <f>IF(R993=0,FORECAST($C$6-T993,Инклинометрия!$B$2:$B$152,Инклинометрия!$A$2:$A$152),FORECAST($C$8,Инклинометрия!$B$2:$B$152,Инклинометрия!$A$2:$A$152))</f>
        <v>1330</v>
      </c>
      <c r="AA993" s="61">
        <f t="shared" si="493"/>
        <v>1400</v>
      </c>
      <c r="AB993" s="62">
        <f t="shared" si="512"/>
        <v>1400</v>
      </c>
      <c r="AC993" s="62">
        <f t="shared" si="494"/>
        <v>0</v>
      </c>
      <c r="AD993" s="65">
        <f>IF(R993=0,FORECAST($C$8,Инклинометрия!$B$2:$B$152,Инклинометрия!$A$2:$A$152),V993)</f>
        <v>1330</v>
      </c>
      <c r="AE993" s="65">
        <f>FORECAST($C$8-(R993+AA993),Инклинометрия!$B$2:$B$152,Инклинометрия!$A$2:$A$152)</f>
        <v>0</v>
      </c>
      <c r="AF993" s="65">
        <f>IF(AB993=0,"-",FORECAST($C$8,Инклинометрия!$B$2:$B$152,Инклинометрия!$A$2:$A$152))</f>
        <v>1330</v>
      </c>
      <c r="AG993" s="65">
        <f>IF(AB993=0,"-",FORECAST($C$8-AB993,Инклинометрия!$B$2:$B$152,Инклинометрия!$A$2:$A$152))</f>
        <v>0</v>
      </c>
      <c r="AH993" s="65" t="str">
        <f>IF(AC993=0,"-",FORECAST($C$8+AC993,Инклинометрия!$B$2:$B$152,Инклинометрия!$A$2:$A$152))</f>
        <v>-</v>
      </c>
      <c r="AI993" s="89" t="str">
        <f>IF(AC993=0,"-",FORECAST($C$8,Инклинометрия!$B$2:$B$152,Инклинометрия!$A$2:$A$152))</f>
        <v>-</v>
      </c>
      <c r="AJ993" s="28"/>
      <c r="AK993" s="67">
        <f t="shared" si="513"/>
        <v>0</v>
      </c>
      <c r="AL993" s="28">
        <f t="shared" si="514"/>
        <v>0</v>
      </c>
      <c r="AM993" s="28">
        <f t="shared" si="515"/>
        <v>0.1</v>
      </c>
      <c r="AN993" s="26">
        <f t="shared" si="516"/>
        <v>0.1</v>
      </c>
      <c r="AO993" s="87">
        <f t="shared" si="517"/>
        <v>145626.51678434567</v>
      </c>
      <c r="AP993" s="87">
        <f t="shared" si="495"/>
        <v>44301.516784345658</v>
      </c>
      <c r="AQ993" s="66">
        <f t="shared" si="496"/>
        <v>14695380</v>
      </c>
      <c r="AR993" s="66">
        <f t="shared" si="497"/>
        <v>14695380</v>
      </c>
      <c r="AS993" s="66">
        <f t="shared" si="498"/>
        <v>784800</v>
      </c>
      <c r="AT993" s="45">
        <f t="shared" si="502"/>
        <v>15625806.516784346</v>
      </c>
      <c r="AU993" s="75"/>
    </row>
    <row r="994" spans="2:47" x14ac:dyDescent="0.3">
      <c r="B994" s="41">
        <f t="shared" si="503"/>
        <v>4820</v>
      </c>
      <c r="C994" s="8">
        <f t="shared" si="518"/>
        <v>48.2</v>
      </c>
      <c r="D994" s="73">
        <f t="shared" si="499"/>
        <v>64.467500000000001</v>
      </c>
      <c r="E994" s="29">
        <f t="shared" ref="E994:E1057" si="521">C994/PI()/($C$12/2)^2</f>
        <v>15965.178474566817</v>
      </c>
      <c r="F994" s="29">
        <f t="shared" si="504"/>
        <v>16.561388459095621</v>
      </c>
      <c r="G994" s="29">
        <f t="shared" si="519"/>
        <v>22.150857064040391</v>
      </c>
      <c r="H994" s="17">
        <f t="shared" si="505"/>
        <v>21353.426209732879</v>
      </c>
      <c r="I994" s="29">
        <f t="shared" si="506"/>
        <v>2.2250485660981263</v>
      </c>
      <c r="J994" s="29">
        <f t="shared" si="500"/>
        <v>20.847057720370817</v>
      </c>
      <c r="K994" s="39">
        <f t="shared" si="507"/>
        <v>1400</v>
      </c>
      <c r="L994" s="49">
        <f t="shared" si="490"/>
        <v>0</v>
      </c>
      <c r="M994" s="48">
        <f t="shared" si="491"/>
        <v>4.2266987561397071</v>
      </c>
      <c r="N994" s="51">
        <f t="shared" si="501"/>
        <v>0</v>
      </c>
      <c r="O994" s="54">
        <f t="shared" si="520"/>
        <v>18.880500609176615</v>
      </c>
      <c r="P994" s="34">
        <f t="shared" si="508"/>
        <v>1.7671458676442586</v>
      </c>
      <c r="Q994" s="30">
        <f t="shared" si="509"/>
        <v>0</v>
      </c>
      <c r="R994" s="58">
        <f t="shared" si="510"/>
        <v>0</v>
      </c>
      <c r="S994" s="58">
        <f t="shared" si="511"/>
        <v>0</v>
      </c>
      <c r="T994" s="58">
        <f t="shared" si="492"/>
        <v>100</v>
      </c>
      <c r="U994" s="88" t="str">
        <f>IF(R994=0,"-",FORECAST($C$8,Инклинометрия!$B$2:$B$152,Инклинометрия!$A$2:$A$152))</f>
        <v>-</v>
      </c>
      <c r="V994" s="88" t="str">
        <f>IF(R994=0,"-",FORECAST($C$8-R994,Инклинометрия!$B$2:$B$152,Инклинометрия!$A$2:$A$152))</f>
        <v>-</v>
      </c>
      <c r="W994" s="88" t="str">
        <f>IF(R994&gt;0,FORECAST($C$8,Инклинометрия!$B$2:$B$152,Инклинометрия!$A$2:$A$152),IF(AB994=$C$8,"-",FORECAST($C$8-AB994,Инклинометрия!$B$2:$B$152,Инклинометрия!$A$2:$A$152)))</f>
        <v>-</v>
      </c>
      <c r="X994" s="88" t="str">
        <f>IF(S994=0,"-",FORECAST($C$8-(S994+AB994),Инклинометрия!$B$2:$B$152,Инклинометрия!$A$2:$A$152))</f>
        <v>-</v>
      </c>
      <c r="Y994" s="88">
        <f>FORECAST($C$8+T994,Инклинометрия!$B$2:$B$152,Инклинометрия!$A$2:$A$152)</f>
        <v>1425</v>
      </c>
      <c r="Z994" s="88">
        <f>IF(R994=0,FORECAST($C$6-T994,Инклинометрия!$B$2:$B$152,Инклинометрия!$A$2:$A$152),FORECAST($C$8,Инклинометрия!$B$2:$B$152,Инклинометрия!$A$2:$A$152))</f>
        <v>1330</v>
      </c>
      <c r="AA994" s="61">
        <f t="shared" si="493"/>
        <v>1400</v>
      </c>
      <c r="AB994" s="62">
        <f t="shared" si="512"/>
        <v>1400</v>
      </c>
      <c r="AC994" s="62">
        <f t="shared" si="494"/>
        <v>0</v>
      </c>
      <c r="AD994" s="65">
        <f>IF(R994=0,FORECAST($C$8,Инклинометрия!$B$2:$B$152,Инклинометрия!$A$2:$A$152),V994)</f>
        <v>1330</v>
      </c>
      <c r="AE994" s="65">
        <f>FORECAST($C$8-(R994+AA994),Инклинометрия!$B$2:$B$152,Инклинометрия!$A$2:$A$152)</f>
        <v>0</v>
      </c>
      <c r="AF994" s="65">
        <f>IF(AB994=0,"-",FORECAST($C$8,Инклинометрия!$B$2:$B$152,Инклинометрия!$A$2:$A$152))</f>
        <v>1330</v>
      </c>
      <c r="AG994" s="65">
        <f>IF(AB994=0,"-",FORECAST($C$8-AB994,Инклинометрия!$B$2:$B$152,Инклинометрия!$A$2:$A$152))</f>
        <v>0</v>
      </c>
      <c r="AH994" s="65" t="str">
        <f>IF(AC994=0,"-",FORECAST($C$8+AC994,Инклинометрия!$B$2:$B$152,Инклинометрия!$A$2:$A$152))</f>
        <v>-</v>
      </c>
      <c r="AI994" s="89" t="str">
        <f>IF(AC994=0,"-",FORECAST($C$8,Инклинометрия!$B$2:$B$152,Инклинометрия!$A$2:$A$152))</f>
        <v>-</v>
      </c>
      <c r="AJ994" s="28"/>
      <c r="AK994" s="67">
        <f t="shared" si="513"/>
        <v>0</v>
      </c>
      <c r="AL994" s="28">
        <f t="shared" si="514"/>
        <v>0</v>
      </c>
      <c r="AM994" s="28">
        <f t="shared" si="515"/>
        <v>0.1</v>
      </c>
      <c r="AN994" s="26">
        <f t="shared" si="516"/>
        <v>0.1</v>
      </c>
      <c r="AO994" s="87">
        <f t="shared" si="517"/>
        <v>145626.51678434567</v>
      </c>
      <c r="AP994" s="87">
        <f t="shared" si="495"/>
        <v>44301.516784345658</v>
      </c>
      <c r="AQ994" s="66">
        <f t="shared" si="496"/>
        <v>14695380</v>
      </c>
      <c r="AR994" s="66">
        <f t="shared" si="497"/>
        <v>14695380</v>
      </c>
      <c r="AS994" s="66">
        <f t="shared" si="498"/>
        <v>784800</v>
      </c>
      <c r="AT994" s="45">
        <f t="shared" si="502"/>
        <v>15625806.516784346</v>
      </c>
      <c r="AU994" s="75"/>
    </row>
    <row r="995" spans="2:47" x14ac:dyDescent="0.3">
      <c r="B995" s="41">
        <f t="shared" si="503"/>
        <v>4825</v>
      </c>
      <c r="C995" s="8">
        <f t="shared" si="518"/>
        <v>48.25</v>
      </c>
      <c r="D995" s="73">
        <f t="shared" si="499"/>
        <v>64.534374999999997</v>
      </c>
      <c r="E995" s="29">
        <f t="shared" si="521"/>
        <v>15981.739863025912</v>
      </c>
      <c r="F995" s="29">
        <f t="shared" si="504"/>
        <v>16.561388459093266</v>
      </c>
      <c r="G995" s="29">
        <f t="shared" si="519"/>
        <v>22.15085706403724</v>
      </c>
      <c r="H995" s="17">
        <f t="shared" si="505"/>
        <v>21375.577066796915</v>
      </c>
      <c r="I995" s="29">
        <f t="shared" si="506"/>
        <v>2.2250485660981263</v>
      </c>
      <c r="J995" s="29">
        <f t="shared" si="500"/>
        <v>20.847057720369335</v>
      </c>
      <c r="K995" s="39">
        <f t="shared" si="507"/>
        <v>1400</v>
      </c>
      <c r="L995" s="49">
        <f t="shared" si="490"/>
        <v>0</v>
      </c>
      <c r="M995" s="48">
        <f t="shared" si="491"/>
        <v>4.2266987561397071</v>
      </c>
      <c r="N995" s="51">
        <f t="shared" si="501"/>
        <v>0</v>
      </c>
      <c r="O995" s="54">
        <f t="shared" si="520"/>
        <v>18.880500609176615</v>
      </c>
      <c r="P995" s="34">
        <f t="shared" si="508"/>
        <v>1.7671458676442586</v>
      </c>
      <c r="Q995" s="30">
        <f t="shared" si="509"/>
        <v>0</v>
      </c>
      <c r="R995" s="58">
        <f t="shared" si="510"/>
        <v>0</v>
      </c>
      <c r="S995" s="58">
        <f t="shared" si="511"/>
        <v>0</v>
      </c>
      <c r="T995" s="58">
        <f t="shared" si="492"/>
        <v>100</v>
      </c>
      <c r="U995" s="88" t="str">
        <f>IF(R995=0,"-",FORECAST($C$8,Инклинометрия!$B$2:$B$152,Инклинометрия!$A$2:$A$152))</f>
        <v>-</v>
      </c>
      <c r="V995" s="88" t="str">
        <f>IF(R995=0,"-",FORECAST($C$8-R995,Инклинометрия!$B$2:$B$152,Инклинометрия!$A$2:$A$152))</f>
        <v>-</v>
      </c>
      <c r="W995" s="88" t="str">
        <f>IF(R995&gt;0,FORECAST($C$8,Инклинометрия!$B$2:$B$152,Инклинометрия!$A$2:$A$152),IF(AB995=$C$8,"-",FORECAST($C$8-AB995,Инклинометрия!$B$2:$B$152,Инклинометрия!$A$2:$A$152)))</f>
        <v>-</v>
      </c>
      <c r="X995" s="88" t="str">
        <f>IF(S995=0,"-",FORECAST($C$8-(S995+AB995),Инклинометрия!$B$2:$B$152,Инклинометрия!$A$2:$A$152))</f>
        <v>-</v>
      </c>
      <c r="Y995" s="88">
        <f>FORECAST($C$8+T995,Инклинометрия!$B$2:$B$152,Инклинометрия!$A$2:$A$152)</f>
        <v>1425</v>
      </c>
      <c r="Z995" s="88">
        <f>IF(R995=0,FORECAST($C$6-T995,Инклинометрия!$B$2:$B$152,Инклинометрия!$A$2:$A$152),FORECAST($C$8,Инклинометрия!$B$2:$B$152,Инклинометрия!$A$2:$A$152))</f>
        <v>1330</v>
      </c>
      <c r="AA995" s="61">
        <f t="shared" si="493"/>
        <v>1400</v>
      </c>
      <c r="AB995" s="62">
        <f t="shared" si="512"/>
        <v>1400</v>
      </c>
      <c r="AC995" s="62">
        <f t="shared" si="494"/>
        <v>0</v>
      </c>
      <c r="AD995" s="65">
        <f>IF(R995=0,FORECAST($C$8,Инклинометрия!$B$2:$B$152,Инклинометрия!$A$2:$A$152),V995)</f>
        <v>1330</v>
      </c>
      <c r="AE995" s="65">
        <f>FORECAST($C$8-(R995+AA995),Инклинометрия!$B$2:$B$152,Инклинометрия!$A$2:$A$152)</f>
        <v>0</v>
      </c>
      <c r="AF995" s="65">
        <f>IF(AB995=0,"-",FORECAST($C$8,Инклинометрия!$B$2:$B$152,Инклинометрия!$A$2:$A$152))</f>
        <v>1330</v>
      </c>
      <c r="AG995" s="65">
        <f>IF(AB995=0,"-",FORECAST($C$8-AB995,Инклинометрия!$B$2:$B$152,Инклинометрия!$A$2:$A$152))</f>
        <v>0</v>
      </c>
      <c r="AH995" s="65" t="str">
        <f>IF(AC995=0,"-",FORECAST($C$8+AC995,Инклинометрия!$B$2:$B$152,Инклинометрия!$A$2:$A$152))</f>
        <v>-</v>
      </c>
      <c r="AI995" s="89" t="str">
        <f>IF(AC995=0,"-",FORECAST($C$8,Инклинометрия!$B$2:$B$152,Инклинометрия!$A$2:$A$152))</f>
        <v>-</v>
      </c>
      <c r="AJ995" s="28"/>
      <c r="AK995" s="67">
        <f t="shared" si="513"/>
        <v>0</v>
      </c>
      <c r="AL995" s="28">
        <f t="shared" si="514"/>
        <v>0</v>
      </c>
      <c r="AM995" s="28">
        <f t="shared" si="515"/>
        <v>0.1</v>
      </c>
      <c r="AN995" s="26">
        <f t="shared" si="516"/>
        <v>0.1</v>
      </c>
      <c r="AO995" s="87">
        <f t="shared" si="517"/>
        <v>145626.51678434567</v>
      </c>
      <c r="AP995" s="87">
        <f t="shared" si="495"/>
        <v>44301.516784345658</v>
      </c>
      <c r="AQ995" s="66">
        <f t="shared" si="496"/>
        <v>14695380</v>
      </c>
      <c r="AR995" s="66">
        <f t="shared" si="497"/>
        <v>14695380</v>
      </c>
      <c r="AS995" s="66">
        <f t="shared" si="498"/>
        <v>784800</v>
      </c>
      <c r="AT995" s="45">
        <f t="shared" si="502"/>
        <v>15625806.516784346</v>
      </c>
      <c r="AU995" s="75"/>
    </row>
    <row r="996" spans="2:47" x14ac:dyDescent="0.3">
      <c r="B996" s="41">
        <f t="shared" si="503"/>
        <v>4830</v>
      </c>
      <c r="C996" s="8">
        <f t="shared" si="518"/>
        <v>48.300000000000004</v>
      </c>
      <c r="D996" s="73">
        <f t="shared" si="499"/>
        <v>64.601250000000007</v>
      </c>
      <c r="E996" s="29">
        <f t="shared" si="521"/>
        <v>15998.301251485007</v>
      </c>
      <c r="F996" s="29">
        <f t="shared" si="504"/>
        <v>16.561388459095621</v>
      </c>
      <c r="G996" s="29">
        <f t="shared" si="519"/>
        <v>22.150857064040391</v>
      </c>
      <c r="H996" s="17">
        <f t="shared" si="505"/>
        <v>21397.727923860955</v>
      </c>
      <c r="I996" s="29">
        <f t="shared" si="506"/>
        <v>2.2250485660981263</v>
      </c>
      <c r="J996" s="29">
        <f t="shared" si="500"/>
        <v>20.847057720370817</v>
      </c>
      <c r="K996" s="39">
        <f t="shared" si="507"/>
        <v>1400</v>
      </c>
      <c r="L996" s="49">
        <f t="shared" si="490"/>
        <v>0</v>
      </c>
      <c r="M996" s="48">
        <f t="shared" si="491"/>
        <v>4.2266987561397071</v>
      </c>
      <c r="N996" s="51">
        <f t="shared" si="501"/>
        <v>0</v>
      </c>
      <c r="O996" s="54">
        <f t="shared" si="520"/>
        <v>18.880500609176615</v>
      </c>
      <c r="P996" s="34">
        <f t="shared" si="508"/>
        <v>1.7671458676442586</v>
      </c>
      <c r="Q996" s="30">
        <f t="shared" si="509"/>
        <v>0</v>
      </c>
      <c r="R996" s="58">
        <f t="shared" si="510"/>
        <v>0</v>
      </c>
      <c r="S996" s="58">
        <f t="shared" si="511"/>
        <v>0</v>
      </c>
      <c r="T996" s="58">
        <f t="shared" si="492"/>
        <v>100</v>
      </c>
      <c r="U996" s="88" t="str">
        <f>IF(R996=0,"-",FORECAST($C$8,Инклинометрия!$B$2:$B$152,Инклинометрия!$A$2:$A$152))</f>
        <v>-</v>
      </c>
      <c r="V996" s="88" t="str">
        <f>IF(R996=0,"-",FORECAST($C$8-R996,Инклинометрия!$B$2:$B$152,Инклинометрия!$A$2:$A$152))</f>
        <v>-</v>
      </c>
      <c r="W996" s="88" t="str">
        <f>IF(R996&gt;0,FORECAST($C$8,Инклинометрия!$B$2:$B$152,Инклинометрия!$A$2:$A$152),IF(AB996=$C$8,"-",FORECAST($C$8-AB996,Инклинометрия!$B$2:$B$152,Инклинометрия!$A$2:$A$152)))</f>
        <v>-</v>
      </c>
      <c r="X996" s="88" t="str">
        <f>IF(S996=0,"-",FORECAST($C$8-(S996+AB996),Инклинометрия!$B$2:$B$152,Инклинометрия!$A$2:$A$152))</f>
        <v>-</v>
      </c>
      <c r="Y996" s="88">
        <f>FORECAST($C$8+T996,Инклинометрия!$B$2:$B$152,Инклинометрия!$A$2:$A$152)</f>
        <v>1425</v>
      </c>
      <c r="Z996" s="88">
        <f>IF(R996=0,FORECAST($C$6-T996,Инклинометрия!$B$2:$B$152,Инклинометрия!$A$2:$A$152),FORECAST($C$8,Инклинометрия!$B$2:$B$152,Инклинометрия!$A$2:$A$152))</f>
        <v>1330</v>
      </c>
      <c r="AA996" s="61">
        <f t="shared" si="493"/>
        <v>1400</v>
      </c>
      <c r="AB996" s="62">
        <f t="shared" si="512"/>
        <v>1400</v>
      </c>
      <c r="AC996" s="62">
        <f t="shared" si="494"/>
        <v>0</v>
      </c>
      <c r="AD996" s="65">
        <f>IF(R996=0,FORECAST($C$8,Инклинометрия!$B$2:$B$152,Инклинометрия!$A$2:$A$152),V996)</f>
        <v>1330</v>
      </c>
      <c r="AE996" s="65">
        <f>FORECAST($C$8-(R996+AA996),Инклинометрия!$B$2:$B$152,Инклинометрия!$A$2:$A$152)</f>
        <v>0</v>
      </c>
      <c r="AF996" s="65">
        <f>IF(AB996=0,"-",FORECAST($C$8,Инклинометрия!$B$2:$B$152,Инклинометрия!$A$2:$A$152))</f>
        <v>1330</v>
      </c>
      <c r="AG996" s="65">
        <f>IF(AB996=0,"-",FORECAST($C$8-AB996,Инклинометрия!$B$2:$B$152,Инклинометрия!$A$2:$A$152))</f>
        <v>0</v>
      </c>
      <c r="AH996" s="65" t="str">
        <f>IF(AC996=0,"-",FORECAST($C$8+AC996,Инклинометрия!$B$2:$B$152,Инклинометрия!$A$2:$A$152))</f>
        <v>-</v>
      </c>
      <c r="AI996" s="89" t="str">
        <f>IF(AC996=0,"-",FORECAST($C$8,Инклинометрия!$B$2:$B$152,Инклинометрия!$A$2:$A$152))</f>
        <v>-</v>
      </c>
      <c r="AJ996" s="28"/>
      <c r="AK996" s="67">
        <f t="shared" si="513"/>
        <v>0</v>
      </c>
      <c r="AL996" s="28">
        <f t="shared" si="514"/>
        <v>0</v>
      </c>
      <c r="AM996" s="28">
        <f t="shared" si="515"/>
        <v>0.1</v>
      </c>
      <c r="AN996" s="26">
        <f t="shared" si="516"/>
        <v>0.1</v>
      </c>
      <c r="AO996" s="87">
        <f t="shared" si="517"/>
        <v>145626.51678434567</v>
      </c>
      <c r="AP996" s="87">
        <f t="shared" si="495"/>
        <v>44301.516784345658</v>
      </c>
      <c r="AQ996" s="66">
        <f t="shared" si="496"/>
        <v>14695380</v>
      </c>
      <c r="AR996" s="66">
        <f t="shared" si="497"/>
        <v>14695380</v>
      </c>
      <c r="AS996" s="66">
        <f t="shared" si="498"/>
        <v>784800</v>
      </c>
      <c r="AT996" s="45">
        <f t="shared" si="502"/>
        <v>15625806.516784346</v>
      </c>
      <c r="AU996" s="75"/>
    </row>
    <row r="997" spans="2:47" x14ac:dyDescent="0.3">
      <c r="B997" s="41">
        <f t="shared" si="503"/>
        <v>4835</v>
      </c>
      <c r="C997" s="8">
        <f t="shared" si="518"/>
        <v>48.35</v>
      </c>
      <c r="D997" s="73">
        <f t="shared" si="499"/>
        <v>64.668125000000003</v>
      </c>
      <c r="E997" s="29">
        <f t="shared" si="521"/>
        <v>16014.8626399441</v>
      </c>
      <c r="F997" s="29">
        <f t="shared" si="504"/>
        <v>16.561388459093266</v>
      </c>
      <c r="G997" s="29">
        <f t="shared" si="519"/>
        <v>22.15085706403724</v>
      </c>
      <c r="H997" s="17">
        <f t="shared" si="505"/>
        <v>21419.878780924992</v>
      </c>
      <c r="I997" s="29">
        <f t="shared" si="506"/>
        <v>2.2250485660981263</v>
      </c>
      <c r="J997" s="29">
        <f t="shared" si="500"/>
        <v>20.847057720369335</v>
      </c>
      <c r="K997" s="39">
        <f t="shared" si="507"/>
        <v>1400</v>
      </c>
      <c r="L997" s="49">
        <f t="shared" si="490"/>
        <v>0</v>
      </c>
      <c r="M997" s="48">
        <f t="shared" si="491"/>
        <v>4.2266987561397071</v>
      </c>
      <c r="N997" s="51">
        <f t="shared" si="501"/>
        <v>0</v>
      </c>
      <c r="O997" s="54">
        <f t="shared" si="520"/>
        <v>18.880500609176615</v>
      </c>
      <c r="P997" s="34">
        <f t="shared" si="508"/>
        <v>1.7671458676442586</v>
      </c>
      <c r="Q997" s="30">
        <f t="shared" si="509"/>
        <v>0</v>
      </c>
      <c r="R997" s="58">
        <f t="shared" si="510"/>
        <v>0</v>
      </c>
      <c r="S997" s="58">
        <f t="shared" si="511"/>
        <v>0</v>
      </c>
      <c r="T997" s="58">
        <f t="shared" si="492"/>
        <v>100</v>
      </c>
      <c r="U997" s="88" t="str">
        <f>IF(R997=0,"-",FORECAST($C$8,Инклинометрия!$B$2:$B$152,Инклинометрия!$A$2:$A$152))</f>
        <v>-</v>
      </c>
      <c r="V997" s="88" t="str">
        <f>IF(R997=0,"-",FORECAST($C$8-R997,Инклинометрия!$B$2:$B$152,Инклинометрия!$A$2:$A$152))</f>
        <v>-</v>
      </c>
      <c r="W997" s="88" t="str">
        <f>IF(R997&gt;0,FORECAST($C$8,Инклинометрия!$B$2:$B$152,Инклинометрия!$A$2:$A$152),IF(AB997=$C$8,"-",FORECAST($C$8-AB997,Инклинометрия!$B$2:$B$152,Инклинометрия!$A$2:$A$152)))</f>
        <v>-</v>
      </c>
      <c r="X997" s="88" t="str">
        <f>IF(S997=0,"-",FORECAST($C$8-(S997+AB997),Инклинометрия!$B$2:$B$152,Инклинометрия!$A$2:$A$152))</f>
        <v>-</v>
      </c>
      <c r="Y997" s="88">
        <f>FORECAST($C$8+T997,Инклинометрия!$B$2:$B$152,Инклинометрия!$A$2:$A$152)</f>
        <v>1425</v>
      </c>
      <c r="Z997" s="88">
        <f>IF(R997=0,FORECAST($C$6-T997,Инклинометрия!$B$2:$B$152,Инклинометрия!$A$2:$A$152),FORECAST($C$8,Инклинометрия!$B$2:$B$152,Инклинометрия!$A$2:$A$152))</f>
        <v>1330</v>
      </c>
      <c r="AA997" s="61">
        <f t="shared" si="493"/>
        <v>1400</v>
      </c>
      <c r="AB997" s="62">
        <f t="shared" si="512"/>
        <v>1400</v>
      </c>
      <c r="AC997" s="62">
        <f t="shared" si="494"/>
        <v>0</v>
      </c>
      <c r="AD997" s="65">
        <f>IF(R997=0,FORECAST($C$8,Инклинометрия!$B$2:$B$152,Инклинометрия!$A$2:$A$152),V997)</f>
        <v>1330</v>
      </c>
      <c r="AE997" s="65">
        <f>FORECAST($C$8-(R997+AA997),Инклинометрия!$B$2:$B$152,Инклинометрия!$A$2:$A$152)</f>
        <v>0</v>
      </c>
      <c r="AF997" s="65">
        <f>IF(AB997=0,"-",FORECAST($C$8,Инклинометрия!$B$2:$B$152,Инклинометрия!$A$2:$A$152))</f>
        <v>1330</v>
      </c>
      <c r="AG997" s="65">
        <f>IF(AB997=0,"-",FORECAST($C$8-AB997,Инклинометрия!$B$2:$B$152,Инклинометрия!$A$2:$A$152))</f>
        <v>0</v>
      </c>
      <c r="AH997" s="65" t="str">
        <f>IF(AC997=0,"-",FORECAST($C$8+AC997,Инклинометрия!$B$2:$B$152,Инклинометрия!$A$2:$A$152))</f>
        <v>-</v>
      </c>
      <c r="AI997" s="89" t="str">
        <f>IF(AC997=0,"-",FORECAST($C$8,Инклинометрия!$B$2:$B$152,Инклинометрия!$A$2:$A$152))</f>
        <v>-</v>
      </c>
      <c r="AJ997" s="28"/>
      <c r="AK997" s="67">
        <f t="shared" si="513"/>
        <v>0</v>
      </c>
      <c r="AL997" s="28">
        <f t="shared" si="514"/>
        <v>0</v>
      </c>
      <c r="AM997" s="28">
        <f t="shared" si="515"/>
        <v>0.1</v>
      </c>
      <c r="AN997" s="26">
        <f t="shared" si="516"/>
        <v>0.1</v>
      </c>
      <c r="AO997" s="87">
        <f t="shared" si="517"/>
        <v>145626.51678434567</v>
      </c>
      <c r="AP997" s="87">
        <f t="shared" si="495"/>
        <v>44301.516784345658</v>
      </c>
      <c r="AQ997" s="66">
        <f t="shared" si="496"/>
        <v>14695380</v>
      </c>
      <c r="AR997" s="66">
        <f t="shared" si="497"/>
        <v>14695380</v>
      </c>
      <c r="AS997" s="66">
        <f t="shared" si="498"/>
        <v>784800</v>
      </c>
      <c r="AT997" s="45">
        <f t="shared" si="502"/>
        <v>15625806.516784346</v>
      </c>
      <c r="AU997" s="75"/>
    </row>
    <row r="998" spans="2:47" x14ac:dyDescent="0.3">
      <c r="B998" s="41">
        <f t="shared" si="503"/>
        <v>4840</v>
      </c>
      <c r="C998" s="8">
        <f t="shared" si="518"/>
        <v>48.4</v>
      </c>
      <c r="D998" s="73">
        <f t="shared" si="499"/>
        <v>64.734999999999999</v>
      </c>
      <c r="E998" s="29">
        <f t="shared" si="521"/>
        <v>16031.424028403193</v>
      </c>
      <c r="F998" s="29">
        <f t="shared" si="504"/>
        <v>16.561388459093266</v>
      </c>
      <c r="G998" s="29">
        <f t="shared" si="519"/>
        <v>22.15085706403724</v>
      </c>
      <c r="H998" s="17">
        <f t="shared" si="505"/>
        <v>21442.029637989028</v>
      </c>
      <c r="I998" s="29">
        <f t="shared" si="506"/>
        <v>2.2250485660981263</v>
      </c>
      <c r="J998" s="29">
        <f t="shared" si="500"/>
        <v>20.847057720369335</v>
      </c>
      <c r="K998" s="39">
        <f t="shared" si="507"/>
        <v>1400</v>
      </c>
      <c r="L998" s="49">
        <f t="shared" si="490"/>
        <v>0</v>
      </c>
      <c r="M998" s="48">
        <f t="shared" si="491"/>
        <v>4.2266987561397071</v>
      </c>
      <c r="N998" s="51">
        <f t="shared" si="501"/>
        <v>0</v>
      </c>
      <c r="O998" s="54">
        <f t="shared" si="520"/>
        <v>18.880500609176615</v>
      </c>
      <c r="P998" s="34">
        <f t="shared" si="508"/>
        <v>1.7671458676442586</v>
      </c>
      <c r="Q998" s="30">
        <f t="shared" si="509"/>
        <v>0</v>
      </c>
      <c r="R998" s="58">
        <f t="shared" si="510"/>
        <v>0</v>
      </c>
      <c r="S998" s="58">
        <f t="shared" si="511"/>
        <v>0</v>
      </c>
      <c r="T998" s="58">
        <f t="shared" si="492"/>
        <v>100</v>
      </c>
      <c r="U998" s="88" t="str">
        <f>IF(R998=0,"-",FORECAST($C$8,Инклинометрия!$B$2:$B$152,Инклинометрия!$A$2:$A$152))</f>
        <v>-</v>
      </c>
      <c r="V998" s="88" t="str">
        <f>IF(R998=0,"-",FORECAST($C$8-R998,Инклинометрия!$B$2:$B$152,Инклинометрия!$A$2:$A$152))</f>
        <v>-</v>
      </c>
      <c r="W998" s="88" t="str">
        <f>IF(R998&gt;0,FORECAST($C$8,Инклинометрия!$B$2:$B$152,Инклинометрия!$A$2:$A$152),IF(AB998=$C$8,"-",FORECAST($C$8-AB998,Инклинометрия!$B$2:$B$152,Инклинометрия!$A$2:$A$152)))</f>
        <v>-</v>
      </c>
      <c r="X998" s="88" t="str">
        <f>IF(S998=0,"-",FORECAST($C$8-(S998+AB998),Инклинометрия!$B$2:$B$152,Инклинометрия!$A$2:$A$152))</f>
        <v>-</v>
      </c>
      <c r="Y998" s="88">
        <f>FORECAST($C$8+T998,Инклинометрия!$B$2:$B$152,Инклинометрия!$A$2:$A$152)</f>
        <v>1425</v>
      </c>
      <c r="Z998" s="88">
        <f>IF(R998=0,FORECAST($C$6-T998,Инклинометрия!$B$2:$B$152,Инклинометрия!$A$2:$A$152),FORECAST($C$8,Инклинометрия!$B$2:$B$152,Инклинометрия!$A$2:$A$152))</f>
        <v>1330</v>
      </c>
      <c r="AA998" s="61">
        <f t="shared" si="493"/>
        <v>1400</v>
      </c>
      <c r="AB998" s="62">
        <f t="shared" si="512"/>
        <v>1400</v>
      </c>
      <c r="AC998" s="62">
        <f t="shared" si="494"/>
        <v>0</v>
      </c>
      <c r="AD998" s="65">
        <f>IF(R998=0,FORECAST($C$8,Инклинометрия!$B$2:$B$152,Инклинометрия!$A$2:$A$152),V998)</f>
        <v>1330</v>
      </c>
      <c r="AE998" s="65">
        <f>FORECAST($C$8-(R998+AA998),Инклинометрия!$B$2:$B$152,Инклинометрия!$A$2:$A$152)</f>
        <v>0</v>
      </c>
      <c r="AF998" s="65">
        <f>IF(AB998=0,"-",FORECAST($C$8,Инклинометрия!$B$2:$B$152,Инклинометрия!$A$2:$A$152))</f>
        <v>1330</v>
      </c>
      <c r="AG998" s="65">
        <f>IF(AB998=0,"-",FORECAST($C$8-AB998,Инклинометрия!$B$2:$B$152,Инклинометрия!$A$2:$A$152))</f>
        <v>0</v>
      </c>
      <c r="AH998" s="65" t="str">
        <f>IF(AC998=0,"-",FORECAST($C$8+AC998,Инклинометрия!$B$2:$B$152,Инклинометрия!$A$2:$A$152))</f>
        <v>-</v>
      </c>
      <c r="AI998" s="89" t="str">
        <f>IF(AC998=0,"-",FORECAST($C$8,Инклинометрия!$B$2:$B$152,Инклинометрия!$A$2:$A$152))</f>
        <v>-</v>
      </c>
      <c r="AJ998" s="28"/>
      <c r="AK998" s="67">
        <f t="shared" si="513"/>
        <v>0</v>
      </c>
      <c r="AL998" s="28">
        <f t="shared" si="514"/>
        <v>0</v>
      </c>
      <c r="AM998" s="28">
        <f t="shared" si="515"/>
        <v>0.1</v>
      </c>
      <c r="AN998" s="26">
        <f t="shared" si="516"/>
        <v>0.1</v>
      </c>
      <c r="AO998" s="87">
        <f t="shared" si="517"/>
        <v>145626.51678434567</v>
      </c>
      <c r="AP998" s="87">
        <f t="shared" si="495"/>
        <v>44301.516784345658</v>
      </c>
      <c r="AQ998" s="66">
        <f t="shared" si="496"/>
        <v>14695380</v>
      </c>
      <c r="AR998" s="66">
        <f t="shared" si="497"/>
        <v>14695380</v>
      </c>
      <c r="AS998" s="66">
        <f t="shared" si="498"/>
        <v>784800</v>
      </c>
      <c r="AT998" s="45">
        <f t="shared" si="502"/>
        <v>15625806.516784346</v>
      </c>
      <c r="AU998" s="75"/>
    </row>
    <row r="999" spans="2:47" x14ac:dyDescent="0.3">
      <c r="B999" s="41">
        <f t="shared" si="503"/>
        <v>4845</v>
      </c>
      <c r="C999" s="8">
        <f t="shared" si="518"/>
        <v>48.45</v>
      </c>
      <c r="D999" s="73">
        <f t="shared" si="499"/>
        <v>64.801874999999995</v>
      </c>
      <c r="E999" s="29">
        <f t="shared" si="521"/>
        <v>16047.98541686229</v>
      </c>
      <c r="F999" s="29">
        <f t="shared" si="504"/>
        <v>16.561388459095621</v>
      </c>
      <c r="G999" s="29">
        <f t="shared" si="519"/>
        <v>22.150857064040391</v>
      </c>
      <c r="H999" s="17">
        <f t="shared" si="505"/>
        <v>21464.180495053068</v>
      </c>
      <c r="I999" s="29">
        <f t="shared" si="506"/>
        <v>2.2250485660981263</v>
      </c>
      <c r="J999" s="29">
        <f t="shared" si="500"/>
        <v>20.847057720370817</v>
      </c>
      <c r="K999" s="39">
        <f t="shared" si="507"/>
        <v>1400</v>
      </c>
      <c r="L999" s="49">
        <f t="shared" si="490"/>
        <v>0</v>
      </c>
      <c r="M999" s="48">
        <f t="shared" si="491"/>
        <v>4.2266987561397071</v>
      </c>
      <c r="N999" s="51">
        <f t="shared" si="501"/>
        <v>0</v>
      </c>
      <c r="O999" s="54">
        <f t="shared" si="520"/>
        <v>18.880500609176615</v>
      </c>
      <c r="P999" s="34">
        <f t="shared" si="508"/>
        <v>1.7671458676442586</v>
      </c>
      <c r="Q999" s="30">
        <f t="shared" si="509"/>
        <v>0</v>
      </c>
      <c r="R999" s="58">
        <f t="shared" si="510"/>
        <v>0</v>
      </c>
      <c r="S999" s="58">
        <f t="shared" si="511"/>
        <v>0</v>
      </c>
      <c r="T999" s="58">
        <f t="shared" si="492"/>
        <v>100</v>
      </c>
      <c r="U999" s="88" t="str">
        <f>IF(R999=0,"-",FORECAST($C$8,Инклинометрия!$B$2:$B$152,Инклинометрия!$A$2:$A$152))</f>
        <v>-</v>
      </c>
      <c r="V999" s="88" t="str">
        <f>IF(R999=0,"-",FORECAST($C$8-R999,Инклинометрия!$B$2:$B$152,Инклинометрия!$A$2:$A$152))</f>
        <v>-</v>
      </c>
      <c r="W999" s="88" t="str">
        <f>IF(R999&gt;0,FORECAST($C$8,Инклинометрия!$B$2:$B$152,Инклинометрия!$A$2:$A$152),IF(AB999=$C$8,"-",FORECAST($C$8-AB999,Инклинометрия!$B$2:$B$152,Инклинометрия!$A$2:$A$152)))</f>
        <v>-</v>
      </c>
      <c r="X999" s="88" t="str">
        <f>IF(S999=0,"-",FORECAST($C$8-(S999+AB999),Инклинометрия!$B$2:$B$152,Инклинометрия!$A$2:$A$152))</f>
        <v>-</v>
      </c>
      <c r="Y999" s="88">
        <f>FORECAST($C$8+T999,Инклинометрия!$B$2:$B$152,Инклинометрия!$A$2:$A$152)</f>
        <v>1425</v>
      </c>
      <c r="Z999" s="88">
        <f>IF(R999=0,FORECAST($C$6-T999,Инклинометрия!$B$2:$B$152,Инклинометрия!$A$2:$A$152),FORECAST($C$8,Инклинометрия!$B$2:$B$152,Инклинометрия!$A$2:$A$152))</f>
        <v>1330</v>
      </c>
      <c r="AA999" s="61">
        <f t="shared" si="493"/>
        <v>1400</v>
      </c>
      <c r="AB999" s="62">
        <f t="shared" si="512"/>
        <v>1400</v>
      </c>
      <c r="AC999" s="62">
        <f t="shared" si="494"/>
        <v>0</v>
      </c>
      <c r="AD999" s="65">
        <f>IF(R999=0,FORECAST($C$8,Инклинометрия!$B$2:$B$152,Инклинометрия!$A$2:$A$152),V999)</f>
        <v>1330</v>
      </c>
      <c r="AE999" s="65">
        <f>FORECAST($C$8-(R999+AA999),Инклинометрия!$B$2:$B$152,Инклинометрия!$A$2:$A$152)</f>
        <v>0</v>
      </c>
      <c r="AF999" s="65">
        <f>IF(AB999=0,"-",FORECAST($C$8,Инклинометрия!$B$2:$B$152,Инклинометрия!$A$2:$A$152))</f>
        <v>1330</v>
      </c>
      <c r="AG999" s="65">
        <f>IF(AB999=0,"-",FORECAST($C$8-AB999,Инклинометрия!$B$2:$B$152,Инклинометрия!$A$2:$A$152))</f>
        <v>0</v>
      </c>
      <c r="AH999" s="65" t="str">
        <f>IF(AC999=0,"-",FORECAST($C$8+AC999,Инклинометрия!$B$2:$B$152,Инклинометрия!$A$2:$A$152))</f>
        <v>-</v>
      </c>
      <c r="AI999" s="89" t="str">
        <f>IF(AC999=0,"-",FORECAST($C$8,Инклинометрия!$B$2:$B$152,Инклинометрия!$A$2:$A$152))</f>
        <v>-</v>
      </c>
      <c r="AJ999" s="28"/>
      <c r="AK999" s="67">
        <f t="shared" si="513"/>
        <v>0</v>
      </c>
      <c r="AL999" s="28">
        <f t="shared" si="514"/>
        <v>0</v>
      </c>
      <c r="AM999" s="28">
        <f t="shared" si="515"/>
        <v>0.1</v>
      </c>
      <c r="AN999" s="26">
        <f t="shared" si="516"/>
        <v>0.1</v>
      </c>
      <c r="AO999" s="87">
        <f t="shared" si="517"/>
        <v>145626.51678434567</v>
      </c>
      <c r="AP999" s="87">
        <f t="shared" si="495"/>
        <v>44301.516784345658</v>
      </c>
      <c r="AQ999" s="66">
        <f t="shared" si="496"/>
        <v>14695380</v>
      </c>
      <c r="AR999" s="66">
        <f t="shared" si="497"/>
        <v>14695380</v>
      </c>
      <c r="AS999" s="66">
        <f t="shared" si="498"/>
        <v>784800</v>
      </c>
      <c r="AT999" s="45">
        <f t="shared" si="502"/>
        <v>15625806.516784346</v>
      </c>
      <c r="AU999" s="75"/>
    </row>
    <row r="1000" spans="2:47" x14ac:dyDescent="0.3">
      <c r="B1000" s="41">
        <f t="shared" si="503"/>
        <v>4850</v>
      </c>
      <c r="C1000" s="8">
        <f t="shared" si="518"/>
        <v>48.5</v>
      </c>
      <c r="D1000" s="73">
        <f t="shared" si="499"/>
        <v>64.868750000000006</v>
      </c>
      <c r="E1000" s="29">
        <f t="shared" si="521"/>
        <v>16064.546805321383</v>
      </c>
      <c r="F1000" s="29">
        <f t="shared" si="504"/>
        <v>16.561388459093266</v>
      </c>
      <c r="G1000" s="29">
        <f t="shared" si="519"/>
        <v>22.15085706403724</v>
      </c>
      <c r="H1000" s="17">
        <f t="shared" si="505"/>
        <v>21486.331352117104</v>
      </c>
      <c r="I1000" s="29">
        <f t="shared" si="506"/>
        <v>2.2250485660981263</v>
      </c>
      <c r="J1000" s="29">
        <f t="shared" si="500"/>
        <v>20.847057720369335</v>
      </c>
      <c r="K1000" s="39">
        <f t="shared" si="507"/>
        <v>1400</v>
      </c>
      <c r="L1000" s="49">
        <f t="shared" si="490"/>
        <v>0</v>
      </c>
      <c r="M1000" s="48">
        <f t="shared" si="491"/>
        <v>4.2266987561397071</v>
      </c>
      <c r="N1000" s="51">
        <f t="shared" si="501"/>
        <v>0</v>
      </c>
      <c r="O1000" s="54">
        <f t="shared" si="520"/>
        <v>18.880500609176615</v>
      </c>
      <c r="P1000" s="34">
        <f t="shared" si="508"/>
        <v>1.7671458676442586</v>
      </c>
      <c r="Q1000" s="30">
        <f t="shared" si="509"/>
        <v>0</v>
      </c>
      <c r="R1000" s="58">
        <f t="shared" si="510"/>
        <v>0</v>
      </c>
      <c r="S1000" s="58">
        <f t="shared" si="511"/>
        <v>0</v>
      </c>
      <c r="T1000" s="58">
        <f t="shared" si="492"/>
        <v>100</v>
      </c>
      <c r="U1000" s="88" t="str">
        <f>IF(R1000=0,"-",FORECAST($C$8,Инклинометрия!$B$2:$B$152,Инклинометрия!$A$2:$A$152))</f>
        <v>-</v>
      </c>
      <c r="V1000" s="88" t="str">
        <f>IF(R1000=0,"-",FORECAST($C$8-R1000,Инклинометрия!$B$2:$B$152,Инклинометрия!$A$2:$A$152))</f>
        <v>-</v>
      </c>
      <c r="W1000" s="88" t="str">
        <f>IF(R1000&gt;0,FORECAST($C$8,Инклинометрия!$B$2:$B$152,Инклинометрия!$A$2:$A$152),IF(AB1000=$C$8,"-",FORECAST($C$8-AB1000,Инклинометрия!$B$2:$B$152,Инклинометрия!$A$2:$A$152)))</f>
        <v>-</v>
      </c>
      <c r="X1000" s="88" t="str">
        <f>IF(S1000=0,"-",FORECAST($C$8-(S1000+AB1000),Инклинометрия!$B$2:$B$152,Инклинометрия!$A$2:$A$152))</f>
        <v>-</v>
      </c>
      <c r="Y1000" s="88">
        <f>FORECAST($C$8+T1000,Инклинометрия!$B$2:$B$152,Инклинометрия!$A$2:$A$152)</f>
        <v>1425</v>
      </c>
      <c r="Z1000" s="88">
        <f>IF(R1000=0,FORECAST($C$6-T1000,Инклинометрия!$B$2:$B$152,Инклинометрия!$A$2:$A$152),FORECAST($C$8,Инклинометрия!$B$2:$B$152,Инклинометрия!$A$2:$A$152))</f>
        <v>1330</v>
      </c>
      <c r="AA1000" s="61">
        <f t="shared" si="493"/>
        <v>1400</v>
      </c>
      <c r="AB1000" s="62">
        <f t="shared" si="512"/>
        <v>1400</v>
      </c>
      <c r="AC1000" s="62">
        <f t="shared" si="494"/>
        <v>0</v>
      </c>
      <c r="AD1000" s="65">
        <f>IF(R1000=0,FORECAST($C$8,Инклинометрия!$B$2:$B$152,Инклинометрия!$A$2:$A$152),V1000)</f>
        <v>1330</v>
      </c>
      <c r="AE1000" s="65">
        <f>FORECAST($C$8-(R1000+AA1000),Инклинометрия!$B$2:$B$152,Инклинометрия!$A$2:$A$152)</f>
        <v>0</v>
      </c>
      <c r="AF1000" s="65">
        <f>IF(AB1000=0,"-",FORECAST($C$8,Инклинометрия!$B$2:$B$152,Инклинометрия!$A$2:$A$152))</f>
        <v>1330</v>
      </c>
      <c r="AG1000" s="65">
        <f>IF(AB1000=0,"-",FORECAST($C$8-AB1000,Инклинометрия!$B$2:$B$152,Инклинометрия!$A$2:$A$152))</f>
        <v>0</v>
      </c>
      <c r="AH1000" s="65" t="str">
        <f>IF(AC1000=0,"-",FORECAST($C$8+AC1000,Инклинометрия!$B$2:$B$152,Инклинометрия!$A$2:$A$152))</f>
        <v>-</v>
      </c>
      <c r="AI1000" s="89" t="str">
        <f>IF(AC1000=0,"-",FORECAST($C$8,Инклинометрия!$B$2:$B$152,Инклинометрия!$A$2:$A$152))</f>
        <v>-</v>
      </c>
      <c r="AJ1000" s="28"/>
      <c r="AK1000" s="67">
        <f t="shared" si="513"/>
        <v>0</v>
      </c>
      <c r="AL1000" s="28">
        <f t="shared" si="514"/>
        <v>0</v>
      </c>
      <c r="AM1000" s="28">
        <f t="shared" si="515"/>
        <v>0.1</v>
      </c>
      <c r="AN1000" s="26">
        <f t="shared" si="516"/>
        <v>0.1</v>
      </c>
      <c r="AO1000" s="87">
        <f t="shared" si="517"/>
        <v>145626.51678434567</v>
      </c>
      <c r="AP1000" s="87">
        <f t="shared" si="495"/>
        <v>44301.516784345658</v>
      </c>
      <c r="AQ1000" s="66">
        <f t="shared" si="496"/>
        <v>14695380</v>
      </c>
      <c r="AR1000" s="66">
        <f t="shared" si="497"/>
        <v>14695380</v>
      </c>
      <c r="AS1000" s="66">
        <f t="shared" si="498"/>
        <v>784800</v>
      </c>
      <c r="AT1000" s="45">
        <f t="shared" si="502"/>
        <v>15625806.516784346</v>
      </c>
      <c r="AU1000" s="75"/>
    </row>
    <row r="1001" spans="2:47" x14ac:dyDescent="0.3">
      <c r="B1001" s="41">
        <f t="shared" si="503"/>
        <v>4855</v>
      </c>
      <c r="C1001" s="8">
        <f t="shared" si="518"/>
        <v>48.550000000000004</v>
      </c>
      <c r="D1001" s="73">
        <f t="shared" si="499"/>
        <v>64.935625000000016</v>
      </c>
      <c r="E1001" s="29">
        <f t="shared" si="521"/>
        <v>16081.108193780479</v>
      </c>
      <c r="F1001" s="29">
        <f t="shared" si="504"/>
        <v>16.561388459095621</v>
      </c>
      <c r="G1001" s="29">
        <f t="shared" si="519"/>
        <v>22.150857064040391</v>
      </c>
      <c r="H1001" s="17">
        <f t="shared" si="505"/>
        <v>21508.482209181144</v>
      </c>
      <c r="I1001" s="29">
        <f t="shared" si="506"/>
        <v>2.2250485660981263</v>
      </c>
      <c r="J1001" s="29">
        <f t="shared" si="500"/>
        <v>20.847057720370817</v>
      </c>
      <c r="K1001" s="39">
        <f t="shared" si="507"/>
        <v>1400</v>
      </c>
      <c r="L1001" s="49">
        <f t="shared" si="490"/>
        <v>0</v>
      </c>
      <c r="M1001" s="48">
        <f t="shared" si="491"/>
        <v>4.2266987561397071</v>
      </c>
      <c r="N1001" s="51">
        <f t="shared" si="501"/>
        <v>0</v>
      </c>
      <c r="O1001" s="54">
        <f t="shared" si="520"/>
        <v>18.880500609176615</v>
      </c>
      <c r="P1001" s="34">
        <f t="shared" si="508"/>
        <v>1.7671458676442586</v>
      </c>
      <c r="Q1001" s="30">
        <f t="shared" si="509"/>
        <v>0</v>
      </c>
      <c r="R1001" s="58">
        <f t="shared" si="510"/>
        <v>0</v>
      </c>
      <c r="S1001" s="58">
        <f t="shared" si="511"/>
        <v>0</v>
      </c>
      <c r="T1001" s="58">
        <f t="shared" si="492"/>
        <v>100</v>
      </c>
      <c r="U1001" s="88" t="str">
        <f>IF(R1001=0,"-",FORECAST($C$8,Инклинометрия!$B$2:$B$152,Инклинометрия!$A$2:$A$152))</f>
        <v>-</v>
      </c>
      <c r="V1001" s="88" t="str">
        <f>IF(R1001=0,"-",FORECAST($C$8-R1001,Инклинометрия!$B$2:$B$152,Инклинометрия!$A$2:$A$152))</f>
        <v>-</v>
      </c>
      <c r="W1001" s="88" t="str">
        <f>IF(R1001&gt;0,FORECAST($C$8,Инклинометрия!$B$2:$B$152,Инклинометрия!$A$2:$A$152),IF(AB1001=$C$8,"-",FORECAST($C$8-AB1001,Инклинометрия!$B$2:$B$152,Инклинометрия!$A$2:$A$152)))</f>
        <v>-</v>
      </c>
      <c r="X1001" s="88" t="str">
        <f>IF(S1001=0,"-",FORECAST($C$8-(S1001+AB1001),Инклинометрия!$B$2:$B$152,Инклинометрия!$A$2:$A$152))</f>
        <v>-</v>
      </c>
      <c r="Y1001" s="88">
        <f>FORECAST($C$8+T1001,Инклинометрия!$B$2:$B$152,Инклинометрия!$A$2:$A$152)</f>
        <v>1425</v>
      </c>
      <c r="Z1001" s="88">
        <f>IF(R1001=0,FORECAST($C$6-T1001,Инклинометрия!$B$2:$B$152,Инклинометрия!$A$2:$A$152),FORECAST($C$8,Инклинометрия!$B$2:$B$152,Инклинометрия!$A$2:$A$152))</f>
        <v>1330</v>
      </c>
      <c r="AA1001" s="61">
        <f t="shared" si="493"/>
        <v>1400</v>
      </c>
      <c r="AB1001" s="62">
        <f t="shared" si="512"/>
        <v>1400</v>
      </c>
      <c r="AC1001" s="62">
        <f t="shared" si="494"/>
        <v>0</v>
      </c>
      <c r="AD1001" s="65">
        <f>IF(R1001=0,FORECAST($C$8,Инклинометрия!$B$2:$B$152,Инклинометрия!$A$2:$A$152),V1001)</f>
        <v>1330</v>
      </c>
      <c r="AE1001" s="65">
        <f>FORECAST($C$8-(R1001+AA1001),Инклинометрия!$B$2:$B$152,Инклинометрия!$A$2:$A$152)</f>
        <v>0</v>
      </c>
      <c r="AF1001" s="65">
        <f>IF(AB1001=0,"-",FORECAST($C$8,Инклинометрия!$B$2:$B$152,Инклинометрия!$A$2:$A$152))</f>
        <v>1330</v>
      </c>
      <c r="AG1001" s="65">
        <f>IF(AB1001=0,"-",FORECAST($C$8-AB1001,Инклинометрия!$B$2:$B$152,Инклинометрия!$A$2:$A$152))</f>
        <v>0</v>
      </c>
      <c r="AH1001" s="65" t="str">
        <f>IF(AC1001=0,"-",FORECAST($C$8+AC1001,Инклинометрия!$B$2:$B$152,Инклинометрия!$A$2:$A$152))</f>
        <v>-</v>
      </c>
      <c r="AI1001" s="89" t="str">
        <f>IF(AC1001=0,"-",FORECAST($C$8,Инклинометрия!$B$2:$B$152,Инклинометрия!$A$2:$A$152))</f>
        <v>-</v>
      </c>
      <c r="AJ1001" s="28"/>
      <c r="AK1001" s="67">
        <f t="shared" si="513"/>
        <v>0</v>
      </c>
      <c r="AL1001" s="28">
        <f t="shared" si="514"/>
        <v>0</v>
      </c>
      <c r="AM1001" s="28">
        <f t="shared" si="515"/>
        <v>0.1</v>
      </c>
      <c r="AN1001" s="26">
        <f t="shared" si="516"/>
        <v>0.1</v>
      </c>
      <c r="AO1001" s="87">
        <f t="shared" si="517"/>
        <v>145626.51678434567</v>
      </c>
      <c r="AP1001" s="87">
        <f t="shared" si="495"/>
        <v>44301.516784345658</v>
      </c>
      <c r="AQ1001" s="66">
        <f t="shared" si="496"/>
        <v>14695380</v>
      </c>
      <c r="AR1001" s="66">
        <f t="shared" si="497"/>
        <v>14695380</v>
      </c>
      <c r="AS1001" s="66">
        <f t="shared" si="498"/>
        <v>784800</v>
      </c>
      <c r="AT1001" s="45">
        <f t="shared" si="502"/>
        <v>15625806.516784346</v>
      </c>
      <c r="AU1001" s="75"/>
    </row>
    <row r="1002" spans="2:47" x14ac:dyDescent="0.3">
      <c r="B1002" s="41">
        <f t="shared" si="503"/>
        <v>4860</v>
      </c>
      <c r="C1002" s="8">
        <f t="shared" si="518"/>
        <v>48.6</v>
      </c>
      <c r="D1002" s="73">
        <f t="shared" si="499"/>
        <v>65.002499999999998</v>
      </c>
      <c r="E1002" s="29">
        <f t="shared" si="521"/>
        <v>16097.66958223957</v>
      </c>
      <c r="F1002" s="29">
        <f t="shared" si="504"/>
        <v>16.561388459093266</v>
      </c>
      <c r="G1002" s="29">
        <f t="shared" si="519"/>
        <v>22.15085706403724</v>
      </c>
      <c r="H1002" s="17">
        <f t="shared" si="505"/>
        <v>21530.63306624518</v>
      </c>
      <c r="I1002" s="29">
        <f t="shared" si="506"/>
        <v>2.2250485660981263</v>
      </c>
      <c r="J1002" s="29">
        <f t="shared" si="500"/>
        <v>20.847057720369335</v>
      </c>
      <c r="K1002" s="39">
        <f t="shared" si="507"/>
        <v>1400</v>
      </c>
      <c r="L1002" s="49">
        <f t="shared" si="490"/>
        <v>0</v>
      </c>
      <c r="M1002" s="48">
        <f t="shared" si="491"/>
        <v>4.2266987561397071</v>
      </c>
      <c r="N1002" s="51">
        <f t="shared" si="501"/>
        <v>0</v>
      </c>
      <c r="O1002" s="54">
        <f t="shared" si="520"/>
        <v>18.880500609176615</v>
      </c>
      <c r="P1002" s="34">
        <f t="shared" si="508"/>
        <v>1.7671458676442586</v>
      </c>
      <c r="Q1002" s="30">
        <f t="shared" si="509"/>
        <v>0</v>
      </c>
      <c r="R1002" s="58">
        <f t="shared" si="510"/>
        <v>0</v>
      </c>
      <c r="S1002" s="58">
        <f t="shared" si="511"/>
        <v>0</v>
      </c>
      <c r="T1002" s="58">
        <f t="shared" si="492"/>
        <v>100</v>
      </c>
      <c r="U1002" s="88" t="str">
        <f>IF(R1002=0,"-",FORECAST($C$8,Инклинометрия!$B$2:$B$152,Инклинометрия!$A$2:$A$152))</f>
        <v>-</v>
      </c>
      <c r="V1002" s="88" t="str">
        <f>IF(R1002=0,"-",FORECAST($C$8-R1002,Инклинометрия!$B$2:$B$152,Инклинометрия!$A$2:$A$152))</f>
        <v>-</v>
      </c>
      <c r="W1002" s="88" t="str">
        <f>IF(R1002&gt;0,FORECAST($C$8,Инклинометрия!$B$2:$B$152,Инклинометрия!$A$2:$A$152),IF(AB1002=$C$8,"-",FORECAST($C$8-AB1002,Инклинометрия!$B$2:$B$152,Инклинометрия!$A$2:$A$152)))</f>
        <v>-</v>
      </c>
      <c r="X1002" s="88" t="str">
        <f>IF(S1002=0,"-",FORECAST($C$8-(S1002+AB1002),Инклинометрия!$B$2:$B$152,Инклинометрия!$A$2:$A$152))</f>
        <v>-</v>
      </c>
      <c r="Y1002" s="88">
        <f>FORECAST($C$8+T1002,Инклинометрия!$B$2:$B$152,Инклинометрия!$A$2:$A$152)</f>
        <v>1425</v>
      </c>
      <c r="Z1002" s="88">
        <f>IF(R1002=0,FORECAST($C$6-T1002,Инклинометрия!$B$2:$B$152,Инклинометрия!$A$2:$A$152),FORECAST($C$8,Инклинометрия!$B$2:$B$152,Инклинометрия!$A$2:$A$152))</f>
        <v>1330</v>
      </c>
      <c r="AA1002" s="61">
        <f t="shared" si="493"/>
        <v>1400</v>
      </c>
      <c r="AB1002" s="62">
        <f t="shared" si="512"/>
        <v>1400</v>
      </c>
      <c r="AC1002" s="62">
        <f t="shared" si="494"/>
        <v>0</v>
      </c>
      <c r="AD1002" s="65">
        <f>IF(R1002=0,FORECAST($C$8,Инклинометрия!$B$2:$B$152,Инклинометрия!$A$2:$A$152),V1002)</f>
        <v>1330</v>
      </c>
      <c r="AE1002" s="65">
        <f>FORECAST($C$8-(R1002+AA1002),Инклинометрия!$B$2:$B$152,Инклинометрия!$A$2:$A$152)</f>
        <v>0</v>
      </c>
      <c r="AF1002" s="65">
        <f>IF(AB1002=0,"-",FORECAST($C$8,Инклинометрия!$B$2:$B$152,Инклинометрия!$A$2:$A$152))</f>
        <v>1330</v>
      </c>
      <c r="AG1002" s="65">
        <f>IF(AB1002=0,"-",FORECAST($C$8-AB1002,Инклинометрия!$B$2:$B$152,Инклинометрия!$A$2:$A$152))</f>
        <v>0</v>
      </c>
      <c r="AH1002" s="65" t="str">
        <f>IF(AC1002=0,"-",FORECAST($C$8+AC1002,Инклинометрия!$B$2:$B$152,Инклинометрия!$A$2:$A$152))</f>
        <v>-</v>
      </c>
      <c r="AI1002" s="89" t="str">
        <f>IF(AC1002=0,"-",FORECAST($C$8,Инклинометрия!$B$2:$B$152,Инклинометрия!$A$2:$A$152))</f>
        <v>-</v>
      </c>
      <c r="AJ1002" s="28"/>
      <c r="AK1002" s="67">
        <f t="shared" si="513"/>
        <v>0</v>
      </c>
      <c r="AL1002" s="28">
        <f t="shared" si="514"/>
        <v>0</v>
      </c>
      <c r="AM1002" s="28">
        <f t="shared" si="515"/>
        <v>0.1</v>
      </c>
      <c r="AN1002" s="26">
        <f t="shared" si="516"/>
        <v>0.1</v>
      </c>
      <c r="AO1002" s="87">
        <f t="shared" si="517"/>
        <v>145626.51678434567</v>
      </c>
      <c r="AP1002" s="87">
        <f t="shared" si="495"/>
        <v>44301.516784345658</v>
      </c>
      <c r="AQ1002" s="66">
        <f t="shared" si="496"/>
        <v>14695380</v>
      </c>
      <c r="AR1002" s="66">
        <f t="shared" si="497"/>
        <v>14695380</v>
      </c>
      <c r="AS1002" s="66">
        <f t="shared" si="498"/>
        <v>784800</v>
      </c>
      <c r="AT1002" s="45">
        <f t="shared" si="502"/>
        <v>15625806.516784346</v>
      </c>
      <c r="AU1002" s="75"/>
    </row>
    <row r="1003" spans="2:47" x14ac:dyDescent="0.3">
      <c r="B1003" s="41">
        <f t="shared" si="503"/>
        <v>4865</v>
      </c>
      <c r="C1003" s="8">
        <f t="shared" si="518"/>
        <v>48.65</v>
      </c>
      <c r="D1003" s="73">
        <f t="shared" si="499"/>
        <v>65.069374999999994</v>
      </c>
      <c r="E1003" s="29">
        <f t="shared" si="521"/>
        <v>16114.230970698665</v>
      </c>
      <c r="F1003" s="29">
        <f t="shared" si="504"/>
        <v>16.561388459093266</v>
      </c>
      <c r="G1003" s="29">
        <f t="shared" si="519"/>
        <v>22.15085706403724</v>
      </c>
      <c r="H1003" s="17">
        <f t="shared" si="505"/>
        <v>21552.783923309216</v>
      </c>
      <c r="I1003" s="29">
        <f t="shared" si="506"/>
        <v>2.2250485660981263</v>
      </c>
      <c r="J1003" s="29">
        <f t="shared" si="500"/>
        <v>20.847057720369335</v>
      </c>
      <c r="K1003" s="39">
        <f t="shared" si="507"/>
        <v>1400</v>
      </c>
      <c r="L1003" s="49">
        <f t="shared" si="490"/>
        <v>0</v>
      </c>
      <c r="M1003" s="48">
        <f t="shared" si="491"/>
        <v>4.2266987561397071</v>
      </c>
      <c r="N1003" s="51">
        <f t="shared" si="501"/>
        <v>0</v>
      </c>
      <c r="O1003" s="54">
        <f t="shared" si="520"/>
        <v>18.880500609176615</v>
      </c>
      <c r="P1003" s="34">
        <f t="shared" si="508"/>
        <v>1.7671458676442586</v>
      </c>
      <c r="Q1003" s="30">
        <f t="shared" si="509"/>
        <v>0</v>
      </c>
      <c r="R1003" s="58">
        <f t="shared" si="510"/>
        <v>0</v>
      </c>
      <c r="S1003" s="58">
        <f t="shared" si="511"/>
        <v>0</v>
      </c>
      <c r="T1003" s="58">
        <f t="shared" si="492"/>
        <v>100</v>
      </c>
      <c r="U1003" s="88" t="str">
        <f>IF(R1003=0,"-",FORECAST($C$8,Инклинометрия!$B$2:$B$152,Инклинометрия!$A$2:$A$152))</f>
        <v>-</v>
      </c>
      <c r="V1003" s="88" t="str">
        <f>IF(R1003=0,"-",FORECAST($C$8-R1003,Инклинометрия!$B$2:$B$152,Инклинометрия!$A$2:$A$152))</f>
        <v>-</v>
      </c>
      <c r="W1003" s="88" t="str">
        <f>IF(R1003&gt;0,FORECAST($C$8,Инклинометрия!$B$2:$B$152,Инклинометрия!$A$2:$A$152),IF(AB1003=$C$8,"-",FORECAST($C$8-AB1003,Инклинометрия!$B$2:$B$152,Инклинометрия!$A$2:$A$152)))</f>
        <v>-</v>
      </c>
      <c r="X1003" s="88" t="str">
        <f>IF(S1003=0,"-",FORECAST($C$8-(S1003+AB1003),Инклинометрия!$B$2:$B$152,Инклинометрия!$A$2:$A$152))</f>
        <v>-</v>
      </c>
      <c r="Y1003" s="88">
        <f>FORECAST($C$8+T1003,Инклинометрия!$B$2:$B$152,Инклинометрия!$A$2:$A$152)</f>
        <v>1425</v>
      </c>
      <c r="Z1003" s="88">
        <f>IF(R1003=0,FORECAST($C$6-T1003,Инклинометрия!$B$2:$B$152,Инклинометрия!$A$2:$A$152),FORECAST($C$8,Инклинометрия!$B$2:$B$152,Инклинометрия!$A$2:$A$152))</f>
        <v>1330</v>
      </c>
      <c r="AA1003" s="61">
        <f t="shared" si="493"/>
        <v>1400</v>
      </c>
      <c r="AB1003" s="62">
        <f t="shared" si="512"/>
        <v>1400</v>
      </c>
      <c r="AC1003" s="62">
        <f t="shared" si="494"/>
        <v>0</v>
      </c>
      <c r="AD1003" s="65">
        <f>IF(R1003=0,FORECAST($C$8,Инклинометрия!$B$2:$B$152,Инклинометрия!$A$2:$A$152),V1003)</f>
        <v>1330</v>
      </c>
      <c r="AE1003" s="65">
        <f>FORECAST($C$8-(R1003+AA1003),Инклинометрия!$B$2:$B$152,Инклинометрия!$A$2:$A$152)</f>
        <v>0</v>
      </c>
      <c r="AF1003" s="65">
        <f>IF(AB1003=0,"-",FORECAST($C$8,Инклинометрия!$B$2:$B$152,Инклинометрия!$A$2:$A$152))</f>
        <v>1330</v>
      </c>
      <c r="AG1003" s="65">
        <f>IF(AB1003=0,"-",FORECAST($C$8-AB1003,Инклинометрия!$B$2:$B$152,Инклинометрия!$A$2:$A$152))</f>
        <v>0</v>
      </c>
      <c r="AH1003" s="65" t="str">
        <f>IF(AC1003=0,"-",FORECAST($C$8+AC1003,Инклинометрия!$B$2:$B$152,Инклинометрия!$A$2:$A$152))</f>
        <v>-</v>
      </c>
      <c r="AI1003" s="89" t="str">
        <f>IF(AC1003=0,"-",FORECAST($C$8,Инклинометрия!$B$2:$B$152,Инклинометрия!$A$2:$A$152))</f>
        <v>-</v>
      </c>
      <c r="AJ1003" s="28"/>
      <c r="AK1003" s="67">
        <f t="shared" si="513"/>
        <v>0</v>
      </c>
      <c r="AL1003" s="28">
        <f t="shared" si="514"/>
        <v>0</v>
      </c>
      <c r="AM1003" s="28">
        <f t="shared" si="515"/>
        <v>0.1</v>
      </c>
      <c r="AN1003" s="26">
        <f t="shared" si="516"/>
        <v>0.1</v>
      </c>
      <c r="AO1003" s="87">
        <f t="shared" si="517"/>
        <v>145626.51678434567</v>
      </c>
      <c r="AP1003" s="87">
        <f t="shared" si="495"/>
        <v>44301.516784345658</v>
      </c>
      <c r="AQ1003" s="66">
        <f t="shared" si="496"/>
        <v>14695380</v>
      </c>
      <c r="AR1003" s="66">
        <f t="shared" si="497"/>
        <v>14695380</v>
      </c>
      <c r="AS1003" s="66">
        <f t="shared" si="498"/>
        <v>784800</v>
      </c>
      <c r="AT1003" s="45">
        <f t="shared" si="502"/>
        <v>15625806.516784346</v>
      </c>
      <c r="AU1003" s="75"/>
    </row>
    <row r="1004" spans="2:47" x14ac:dyDescent="0.3">
      <c r="B1004" s="41">
        <f t="shared" si="503"/>
        <v>4870</v>
      </c>
      <c r="C1004" s="8">
        <f t="shared" si="518"/>
        <v>48.7</v>
      </c>
      <c r="D1004" s="73">
        <f t="shared" si="499"/>
        <v>65.136250000000004</v>
      </c>
      <c r="E1004" s="29">
        <f t="shared" si="521"/>
        <v>16130.79235915776</v>
      </c>
      <c r="F1004" s="29">
        <f t="shared" si="504"/>
        <v>16.561388459095621</v>
      </c>
      <c r="G1004" s="29">
        <f t="shared" si="519"/>
        <v>22.150857064040391</v>
      </c>
      <c r="H1004" s="17">
        <f t="shared" si="505"/>
        <v>21574.934780373256</v>
      </c>
      <c r="I1004" s="29">
        <f t="shared" si="506"/>
        <v>2.2250485660981263</v>
      </c>
      <c r="J1004" s="29">
        <f t="shared" si="500"/>
        <v>20.847057720370817</v>
      </c>
      <c r="K1004" s="39">
        <f t="shared" si="507"/>
        <v>1400</v>
      </c>
      <c r="L1004" s="49">
        <f t="shared" si="490"/>
        <v>0</v>
      </c>
      <c r="M1004" s="48">
        <f t="shared" si="491"/>
        <v>4.2266987561397071</v>
      </c>
      <c r="N1004" s="51">
        <f t="shared" si="501"/>
        <v>0</v>
      </c>
      <c r="O1004" s="54">
        <f t="shared" si="520"/>
        <v>18.880500609176615</v>
      </c>
      <c r="P1004" s="34">
        <f t="shared" si="508"/>
        <v>1.7671458676442586</v>
      </c>
      <c r="Q1004" s="30">
        <f t="shared" si="509"/>
        <v>0</v>
      </c>
      <c r="R1004" s="58">
        <f t="shared" si="510"/>
        <v>0</v>
      </c>
      <c r="S1004" s="58">
        <f t="shared" si="511"/>
        <v>0</v>
      </c>
      <c r="T1004" s="58">
        <f t="shared" si="492"/>
        <v>100</v>
      </c>
      <c r="U1004" s="88" t="str">
        <f>IF(R1004=0,"-",FORECAST($C$8,Инклинометрия!$B$2:$B$152,Инклинометрия!$A$2:$A$152))</f>
        <v>-</v>
      </c>
      <c r="V1004" s="88" t="str">
        <f>IF(R1004=0,"-",FORECAST($C$8-R1004,Инклинометрия!$B$2:$B$152,Инклинометрия!$A$2:$A$152))</f>
        <v>-</v>
      </c>
      <c r="W1004" s="88" t="str">
        <f>IF(R1004&gt;0,FORECAST($C$8,Инклинометрия!$B$2:$B$152,Инклинометрия!$A$2:$A$152),IF(AB1004=$C$8,"-",FORECAST($C$8-AB1004,Инклинометрия!$B$2:$B$152,Инклинометрия!$A$2:$A$152)))</f>
        <v>-</v>
      </c>
      <c r="X1004" s="88" t="str">
        <f>IF(S1004=0,"-",FORECAST($C$8-(S1004+AB1004),Инклинометрия!$B$2:$B$152,Инклинометрия!$A$2:$A$152))</f>
        <v>-</v>
      </c>
      <c r="Y1004" s="88">
        <f>FORECAST($C$8+T1004,Инклинометрия!$B$2:$B$152,Инклинометрия!$A$2:$A$152)</f>
        <v>1425</v>
      </c>
      <c r="Z1004" s="88">
        <f>IF(R1004=0,FORECAST($C$6-T1004,Инклинометрия!$B$2:$B$152,Инклинометрия!$A$2:$A$152),FORECAST($C$8,Инклинометрия!$B$2:$B$152,Инклинометрия!$A$2:$A$152))</f>
        <v>1330</v>
      </c>
      <c r="AA1004" s="61">
        <f t="shared" si="493"/>
        <v>1400</v>
      </c>
      <c r="AB1004" s="62">
        <f t="shared" si="512"/>
        <v>1400</v>
      </c>
      <c r="AC1004" s="62">
        <f t="shared" si="494"/>
        <v>0</v>
      </c>
      <c r="AD1004" s="65">
        <f>IF(R1004=0,FORECAST($C$8,Инклинометрия!$B$2:$B$152,Инклинометрия!$A$2:$A$152),V1004)</f>
        <v>1330</v>
      </c>
      <c r="AE1004" s="65">
        <f>FORECAST($C$8-(R1004+AA1004),Инклинометрия!$B$2:$B$152,Инклинометрия!$A$2:$A$152)</f>
        <v>0</v>
      </c>
      <c r="AF1004" s="65">
        <f>IF(AB1004=0,"-",FORECAST($C$8,Инклинометрия!$B$2:$B$152,Инклинометрия!$A$2:$A$152))</f>
        <v>1330</v>
      </c>
      <c r="AG1004" s="65">
        <f>IF(AB1004=0,"-",FORECAST($C$8-AB1004,Инклинометрия!$B$2:$B$152,Инклинометрия!$A$2:$A$152))</f>
        <v>0</v>
      </c>
      <c r="AH1004" s="65" t="str">
        <f>IF(AC1004=0,"-",FORECAST($C$8+AC1004,Инклинометрия!$B$2:$B$152,Инклинометрия!$A$2:$A$152))</f>
        <v>-</v>
      </c>
      <c r="AI1004" s="89" t="str">
        <f>IF(AC1004=0,"-",FORECAST($C$8,Инклинометрия!$B$2:$B$152,Инклинометрия!$A$2:$A$152))</f>
        <v>-</v>
      </c>
      <c r="AJ1004" s="28"/>
      <c r="AK1004" s="67">
        <f t="shared" si="513"/>
        <v>0</v>
      </c>
      <c r="AL1004" s="28">
        <f t="shared" si="514"/>
        <v>0</v>
      </c>
      <c r="AM1004" s="28">
        <f t="shared" si="515"/>
        <v>0.1</v>
      </c>
      <c r="AN1004" s="26">
        <f t="shared" si="516"/>
        <v>0.1</v>
      </c>
      <c r="AO1004" s="87">
        <f t="shared" si="517"/>
        <v>145626.51678434567</v>
      </c>
      <c r="AP1004" s="87">
        <f t="shared" si="495"/>
        <v>44301.516784345658</v>
      </c>
      <c r="AQ1004" s="66">
        <f t="shared" si="496"/>
        <v>14695380</v>
      </c>
      <c r="AR1004" s="66">
        <f t="shared" si="497"/>
        <v>14695380</v>
      </c>
      <c r="AS1004" s="66">
        <f t="shared" si="498"/>
        <v>784800</v>
      </c>
      <c r="AT1004" s="45">
        <f t="shared" si="502"/>
        <v>15625806.516784346</v>
      </c>
      <c r="AU1004" s="75"/>
    </row>
    <row r="1005" spans="2:47" x14ac:dyDescent="0.3">
      <c r="B1005" s="41">
        <f t="shared" si="503"/>
        <v>4875</v>
      </c>
      <c r="C1005" s="8">
        <f t="shared" si="518"/>
        <v>48.75</v>
      </c>
      <c r="D1005" s="73">
        <f t="shared" si="499"/>
        <v>65.203125</v>
      </c>
      <c r="E1005" s="29">
        <f t="shared" si="521"/>
        <v>16147.353747616853</v>
      </c>
      <c r="F1005" s="29">
        <f t="shared" si="504"/>
        <v>16.561388459093266</v>
      </c>
      <c r="G1005" s="29">
        <f t="shared" si="519"/>
        <v>22.15085706403724</v>
      </c>
      <c r="H1005" s="17">
        <f t="shared" si="505"/>
        <v>21597.085637437292</v>
      </c>
      <c r="I1005" s="29">
        <f t="shared" si="506"/>
        <v>2.2250485660981263</v>
      </c>
      <c r="J1005" s="29">
        <f t="shared" si="500"/>
        <v>20.847057720369335</v>
      </c>
      <c r="K1005" s="39">
        <f t="shared" si="507"/>
        <v>1400</v>
      </c>
      <c r="L1005" s="49">
        <f t="shared" si="490"/>
        <v>0</v>
      </c>
      <c r="M1005" s="48">
        <f t="shared" si="491"/>
        <v>4.2266987561397071</v>
      </c>
      <c r="N1005" s="51">
        <f t="shared" si="501"/>
        <v>0</v>
      </c>
      <c r="O1005" s="54">
        <f t="shared" si="520"/>
        <v>18.880500609176615</v>
      </c>
      <c r="P1005" s="34">
        <f t="shared" si="508"/>
        <v>1.7671458676442586</v>
      </c>
      <c r="Q1005" s="30">
        <f t="shared" si="509"/>
        <v>0</v>
      </c>
      <c r="R1005" s="58">
        <f t="shared" si="510"/>
        <v>0</v>
      </c>
      <c r="S1005" s="58">
        <f t="shared" si="511"/>
        <v>0</v>
      </c>
      <c r="T1005" s="58">
        <f t="shared" si="492"/>
        <v>100</v>
      </c>
      <c r="U1005" s="88" t="str">
        <f>IF(R1005=0,"-",FORECAST($C$8,Инклинометрия!$B$2:$B$152,Инклинометрия!$A$2:$A$152))</f>
        <v>-</v>
      </c>
      <c r="V1005" s="88" t="str">
        <f>IF(R1005=0,"-",FORECAST($C$8-R1005,Инклинометрия!$B$2:$B$152,Инклинометрия!$A$2:$A$152))</f>
        <v>-</v>
      </c>
      <c r="W1005" s="88" t="str">
        <f>IF(R1005&gt;0,FORECAST($C$8,Инклинометрия!$B$2:$B$152,Инклинометрия!$A$2:$A$152),IF(AB1005=$C$8,"-",FORECAST($C$8-AB1005,Инклинометрия!$B$2:$B$152,Инклинометрия!$A$2:$A$152)))</f>
        <v>-</v>
      </c>
      <c r="X1005" s="88" t="str">
        <f>IF(S1005=0,"-",FORECAST($C$8-(S1005+AB1005),Инклинометрия!$B$2:$B$152,Инклинометрия!$A$2:$A$152))</f>
        <v>-</v>
      </c>
      <c r="Y1005" s="88">
        <f>FORECAST($C$8+T1005,Инклинометрия!$B$2:$B$152,Инклинометрия!$A$2:$A$152)</f>
        <v>1425</v>
      </c>
      <c r="Z1005" s="88">
        <f>IF(R1005=0,FORECAST($C$6-T1005,Инклинометрия!$B$2:$B$152,Инклинометрия!$A$2:$A$152),FORECAST($C$8,Инклинометрия!$B$2:$B$152,Инклинометрия!$A$2:$A$152))</f>
        <v>1330</v>
      </c>
      <c r="AA1005" s="61">
        <f t="shared" si="493"/>
        <v>1400</v>
      </c>
      <c r="AB1005" s="62">
        <f t="shared" si="512"/>
        <v>1400</v>
      </c>
      <c r="AC1005" s="62">
        <f t="shared" si="494"/>
        <v>0</v>
      </c>
      <c r="AD1005" s="65">
        <f>IF(R1005=0,FORECAST($C$8,Инклинометрия!$B$2:$B$152,Инклинометрия!$A$2:$A$152),V1005)</f>
        <v>1330</v>
      </c>
      <c r="AE1005" s="65">
        <f>FORECAST($C$8-(R1005+AA1005),Инклинометрия!$B$2:$B$152,Инклинометрия!$A$2:$A$152)</f>
        <v>0</v>
      </c>
      <c r="AF1005" s="65">
        <f>IF(AB1005=0,"-",FORECAST($C$8,Инклинометрия!$B$2:$B$152,Инклинометрия!$A$2:$A$152))</f>
        <v>1330</v>
      </c>
      <c r="AG1005" s="65">
        <f>IF(AB1005=0,"-",FORECAST($C$8-AB1005,Инклинометрия!$B$2:$B$152,Инклинометрия!$A$2:$A$152))</f>
        <v>0</v>
      </c>
      <c r="AH1005" s="65" t="str">
        <f>IF(AC1005=0,"-",FORECAST($C$8+AC1005,Инклинометрия!$B$2:$B$152,Инклинометрия!$A$2:$A$152))</f>
        <v>-</v>
      </c>
      <c r="AI1005" s="89" t="str">
        <f>IF(AC1005=0,"-",FORECAST($C$8,Инклинометрия!$B$2:$B$152,Инклинометрия!$A$2:$A$152))</f>
        <v>-</v>
      </c>
      <c r="AJ1005" s="28"/>
      <c r="AK1005" s="67">
        <f t="shared" si="513"/>
        <v>0</v>
      </c>
      <c r="AL1005" s="28">
        <f t="shared" si="514"/>
        <v>0</v>
      </c>
      <c r="AM1005" s="28">
        <f t="shared" si="515"/>
        <v>0.1</v>
      </c>
      <c r="AN1005" s="26">
        <f t="shared" si="516"/>
        <v>0.1</v>
      </c>
      <c r="AO1005" s="87">
        <f t="shared" si="517"/>
        <v>145626.51678434567</v>
      </c>
      <c r="AP1005" s="87">
        <f t="shared" si="495"/>
        <v>44301.516784345658</v>
      </c>
      <c r="AQ1005" s="66">
        <f t="shared" si="496"/>
        <v>14695380</v>
      </c>
      <c r="AR1005" s="66">
        <f t="shared" si="497"/>
        <v>14695380</v>
      </c>
      <c r="AS1005" s="66">
        <f t="shared" si="498"/>
        <v>784800</v>
      </c>
      <c r="AT1005" s="45">
        <f t="shared" si="502"/>
        <v>15625806.516784346</v>
      </c>
      <c r="AU1005" s="75"/>
    </row>
    <row r="1006" spans="2:47" x14ac:dyDescent="0.3">
      <c r="B1006" s="41">
        <f t="shared" si="503"/>
        <v>4880</v>
      </c>
      <c r="C1006" s="8">
        <f t="shared" si="518"/>
        <v>48.800000000000004</v>
      </c>
      <c r="D1006" s="73">
        <f t="shared" si="499"/>
        <v>65.27000000000001</v>
      </c>
      <c r="E1006" s="29">
        <f t="shared" si="521"/>
        <v>16163.91513607595</v>
      </c>
      <c r="F1006" s="29">
        <f t="shared" si="504"/>
        <v>16.561388459095621</v>
      </c>
      <c r="G1006" s="29">
        <f t="shared" si="519"/>
        <v>22.150857064040391</v>
      </c>
      <c r="H1006" s="17">
        <f t="shared" si="505"/>
        <v>21619.236494501332</v>
      </c>
      <c r="I1006" s="29">
        <f t="shared" si="506"/>
        <v>2.2250485660981263</v>
      </c>
      <c r="J1006" s="29">
        <f t="shared" si="500"/>
        <v>20.847057720370817</v>
      </c>
      <c r="K1006" s="39">
        <f t="shared" si="507"/>
        <v>1400</v>
      </c>
      <c r="L1006" s="49">
        <f t="shared" si="490"/>
        <v>0</v>
      </c>
      <c r="M1006" s="48">
        <f t="shared" si="491"/>
        <v>4.2266987561397071</v>
      </c>
      <c r="N1006" s="51">
        <f t="shared" si="501"/>
        <v>0</v>
      </c>
      <c r="O1006" s="54">
        <f t="shared" si="520"/>
        <v>18.880500609176615</v>
      </c>
      <c r="P1006" s="34">
        <f t="shared" si="508"/>
        <v>1.7671458676442586</v>
      </c>
      <c r="Q1006" s="30">
        <f t="shared" si="509"/>
        <v>0</v>
      </c>
      <c r="R1006" s="58">
        <f t="shared" si="510"/>
        <v>0</v>
      </c>
      <c r="S1006" s="58">
        <f t="shared" si="511"/>
        <v>0</v>
      </c>
      <c r="T1006" s="58">
        <f t="shared" si="492"/>
        <v>100</v>
      </c>
      <c r="U1006" s="88" t="str">
        <f>IF(R1006=0,"-",FORECAST($C$8,Инклинометрия!$B$2:$B$152,Инклинометрия!$A$2:$A$152))</f>
        <v>-</v>
      </c>
      <c r="V1006" s="88" t="str">
        <f>IF(R1006=0,"-",FORECAST($C$8-R1006,Инклинометрия!$B$2:$B$152,Инклинометрия!$A$2:$A$152))</f>
        <v>-</v>
      </c>
      <c r="W1006" s="88" t="str">
        <f>IF(R1006&gt;0,FORECAST($C$8,Инклинометрия!$B$2:$B$152,Инклинометрия!$A$2:$A$152),IF(AB1006=$C$8,"-",FORECAST($C$8-AB1006,Инклинометрия!$B$2:$B$152,Инклинометрия!$A$2:$A$152)))</f>
        <v>-</v>
      </c>
      <c r="X1006" s="88" t="str">
        <f>IF(S1006=0,"-",FORECAST($C$8-(S1006+AB1006),Инклинометрия!$B$2:$B$152,Инклинометрия!$A$2:$A$152))</f>
        <v>-</v>
      </c>
      <c r="Y1006" s="88">
        <f>FORECAST($C$8+T1006,Инклинометрия!$B$2:$B$152,Инклинометрия!$A$2:$A$152)</f>
        <v>1425</v>
      </c>
      <c r="Z1006" s="88">
        <f>IF(R1006=0,FORECAST($C$6-T1006,Инклинометрия!$B$2:$B$152,Инклинометрия!$A$2:$A$152),FORECAST($C$8,Инклинометрия!$B$2:$B$152,Инклинометрия!$A$2:$A$152))</f>
        <v>1330</v>
      </c>
      <c r="AA1006" s="61">
        <f t="shared" si="493"/>
        <v>1400</v>
      </c>
      <c r="AB1006" s="62">
        <f t="shared" si="512"/>
        <v>1400</v>
      </c>
      <c r="AC1006" s="62">
        <f t="shared" si="494"/>
        <v>0</v>
      </c>
      <c r="AD1006" s="65">
        <f>IF(R1006=0,FORECAST($C$8,Инклинометрия!$B$2:$B$152,Инклинометрия!$A$2:$A$152),V1006)</f>
        <v>1330</v>
      </c>
      <c r="AE1006" s="65">
        <f>FORECAST($C$8-(R1006+AA1006),Инклинометрия!$B$2:$B$152,Инклинометрия!$A$2:$A$152)</f>
        <v>0</v>
      </c>
      <c r="AF1006" s="65">
        <f>IF(AB1006=0,"-",FORECAST($C$8,Инклинометрия!$B$2:$B$152,Инклинометрия!$A$2:$A$152))</f>
        <v>1330</v>
      </c>
      <c r="AG1006" s="65">
        <f>IF(AB1006=0,"-",FORECAST($C$8-AB1006,Инклинометрия!$B$2:$B$152,Инклинометрия!$A$2:$A$152))</f>
        <v>0</v>
      </c>
      <c r="AH1006" s="65" t="str">
        <f>IF(AC1006=0,"-",FORECAST($C$8+AC1006,Инклинометрия!$B$2:$B$152,Инклинометрия!$A$2:$A$152))</f>
        <v>-</v>
      </c>
      <c r="AI1006" s="89" t="str">
        <f>IF(AC1006=0,"-",FORECAST($C$8,Инклинометрия!$B$2:$B$152,Инклинометрия!$A$2:$A$152))</f>
        <v>-</v>
      </c>
      <c r="AJ1006" s="28"/>
      <c r="AK1006" s="67">
        <f t="shared" si="513"/>
        <v>0</v>
      </c>
      <c r="AL1006" s="28">
        <f t="shared" si="514"/>
        <v>0</v>
      </c>
      <c r="AM1006" s="28">
        <f t="shared" si="515"/>
        <v>0.1</v>
      </c>
      <c r="AN1006" s="26">
        <f t="shared" si="516"/>
        <v>0.1</v>
      </c>
      <c r="AO1006" s="87">
        <f t="shared" si="517"/>
        <v>145626.51678434567</v>
      </c>
      <c r="AP1006" s="87">
        <f t="shared" si="495"/>
        <v>44301.516784345658</v>
      </c>
      <c r="AQ1006" s="66">
        <f t="shared" si="496"/>
        <v>14695380</v>
      </c>
      <c r="AR1006" s="66">
        <f t="shared" si="497"/>
        <v>14695380</v>
      </c>
      <c r="AS1006" s="66">
        <f t="shared" si="498"/>
        <v>784800</v>
      </c>
      <c r="AT1006" s="45">
        <f t="shared" si="502"/>
        <v>15625806.516784346</v>
      </c>
      <c r="AU1006" s="75"/>
    </row>
    <row r="1007" spans="2:47" x14ac:dyDescent="0.3">
      <c r="B1007" s="41">
        <f t="shared" si="503"/>
        <v>4885</v>
      </c>
      <c r="C1007" s="8">
        <f t="shared" si="518"/>
        <v>48.85</v>
      </c>
      <c r="D1007" s="73">
        <f t="shared" si="499"/>
        <v>65.336875000000006</v>
      </c>
      <c r="E1007" s="29">
        <f t="shared" si="521"/>
        <v>16180.476524535043</v>
      </c>
      <c r="F1007" s="29">
        <f t="shared" si="504"/>
        <v>16.561388459093266</v>
      </c>
      <c r="G1007" s="29">
        <f t="shared" si="519"/>
        <v>22.15085706403724</v>
      </c>
      <c r="H1007" s="17">
        <f t="shared" si="505"/>
        <v>21641.387351565369</v>
      </c>
      <c r="I1007" s="29">
        <f t="shared" si="506"/>
        <v>2.2250485660981263</v>
      </c>
      <c r="J1007" s="29">
        <f t="shared" si="500"/>
        <v>20.847057720369335</v>
      </c>
      <c r="K1007" s="39">
        <f t="shared" si="507"/>
        <v>1400</v>
      </c>
      <c r="L1007" s="49">
        <f t="shared" si="490"/>
        <v>0</v>
      </c>
      <c r="M1007" s="48">
        <f t="shared" si="491"/>
        <v>4.2266987561397071</v>
      </c>
      <c r="N1007" s="51">
        <f t="shared" si="501"/>
        <v>0</v>
      </c>
      <c r="O1007" s="54">
        <f t="shared" si="520"/>
        <v>18.880500609176615</v>
      </c>
      <c r="P1007" s="34">
        <f t="shared" si="508"/>
        <v>1.7671458676442586</v>
      </c>
      <c r="Q1007" s="30">
        <f t="shared" si="509"/>
        <v>0</v>
      </c>
      <c r="R1007" s="58">
        <f t="shared" si="510"/>
        <v>0</v>
      </c>
      <c r="S1007" s="58">
        <f t="shared" si="511"/>
        <v>0</v>
      </c>
      <c r="T1007" s="58">
        <f t="shared" si="492"/>
        <v>100</v>
      </c>
      <c r="U1007" s="88" t="str">
        <f>IF(R1007=0,"-",FORECAST($C$8,Инклинометрия!$B$2:$B$152,Инклинометрия!$A$2:$A$152))</f>
        <v>-</v>
      </c>
      <c r="V1007" s="88" t="str">
        <f>IF(R1007=0,"-",FORECAST($C$8-R1007,Инклинометрия!$B$2:$B$152,Инклинометрия!$A$2:$A$152))</f>
        <v>-</v>
      </c>
      <c r="W1007" s="88" t="str">
        <f>IF(R1007&gt;0,FORECAST($C$8,Инклинометрия!$B$2:$B$152,Инклинометрия!$A$2:$A$152),IF(AB1007=$C$8,"-",FORECAST($C$8-AB1007,Инклинометрия!$B$2:$B$152,Инклинометрия!$A$2:$A$152)))</f>
        <v>-</v>
      </c>
      <c r="X1007" s="88" t="str">
        <f>IF(S1007=0,"-",FORECAST($C$8-(S1007+AB1007),Инклинометрия!$B$2:$B$152,Инклинометрия!$A$2:$A$152))</f>
        <v>-</v>
      </c>
      <c r="Y1007" s="88">
        <f>FORECAST($C$8+T1007,Инклинометрия!$B$2:$B$152,Инклинометрия!$A$2:$A$152)</f>
        <v>1425</v>
      </c>
      <c r="Z1007" s="88">
        <f>IF(R1007=0,FORECAST($C$6-T1007,Инклинометрия!$B$2:$B$152,Инклинометрия!$A$2:$A$152),FORECAST($C$8,Инклинометрия!$B$2:$B$152,Инклинометрия!$A$2:$A$152))</f>
        <v>1330</v>
      </c>
      <c r="AA1007" s="61">
        <f t="shared" si="493"/>
        <v>1400</v>
      </c>
      <c r="AB1007" s="62">
        <f t="shared" si="512"/>
        <v>1400</v>
      </c>
      <c r="AC1007" s="62">
        <f t="shared" si="494"/>
        <v>0</v>
      </c>
      <c r="AD1007" s="65">
        <f>IF(R1007=0,FORECAST($C$8,Инклинометрия!$B$2:$B$152,Инклинометрия!$A$2:$A$152),V1007)</f>
        <v>1330</v>
      </c>
      <c r="AE1007" s="65">
        <f>FORECAST($C$8-(R1007+AA1007),Инклинометрия!$B$2:$B$152,Инклинометрия!$A$2:$A$152)</f>
        <v>0</v>
      </c>
      <c r="AF1007" s="65">
        <f>IF(AB1007=0,"-",FORECAST($C$8,Инклинометрия!$B$2:$B$152,Инклинометрия!$A$2:$A$152))</f>
        <v>1330</v>
      </c>
      <c r="AG1007" s="65">
        <f>IF(AB1007=0,"-",FORECAST($C$8-AB1007,Инклинометрия!$B$2:$B$152,Инклинометрия!$A$2:$A$152))</f>
        <v>0</v>
      </c>
      <c r="AH1007" s="65" t="str">
        <f>IF(AC1007=0,"-",FORECAST($C$8+AC1007,Инклинометрия!$B$2:$B$152,Инклинометрия!$A$2:$A$152))</f>
        <v>-</v>
      </c>
      <c r="AI1007" s="89" t="str">
        <f>IF(AC1007=0,"-",FORECAST($C$8,Инклинометрия!$B$2:$B$152,Инклинометрия!$A$2:$A$152))</f>
        <v>-</v>
      </c>
      <c r="AJ1007" s="28"/>
      <c r="AK1007" s="67">
        <f t="shared" si="513"/>
        <v>0</v>
      </c>
      <c r="AL1007" s="28">
        <f t="shared" si="514"/>
        <v>0</v>
      </c>
      <c r="AM1007" s="28">
        <f t="shared" si="515"/>
        <v>0.1</v>
      </c>
      <c r="AN1007" s="26">
        <f t="shared" si="516"/>
        <v>0.1</v>
      </c>
      <c r="AO1007" s="87">
        <f t="shared" si="517"/>
        <v>145626.51678434567</v>
      </c>
      <c r="AP1007" s="87">
        <f t="shared" si="495"/>
        <v>44301.516784345658</v>
      </c>
      <c r="AQ1007" s="66">
        <f t="shared" si="496"/>
        <v>14695380</v>
      </c>
      <c r="AR1007" s="66">
        <f t="shared" si="497"/>
        <v>14695380</v>
      </c>
      <c r="AS1007" s="66">
        <f t="shared" si="498"/>
        <v>784800</v>
      </c>
      <c r="AT1007" s="45">
        <f t="shared" si="502"/>
        <v>15625806.516784346</v>
      </c>
      <c r="AU1007" s="75"/>
    </row>
    <row r="1008" spans="2:47" x14ac:dyDescent="0.3">
      <c r="B1008" s="41">
        <f t="shared" si="503"/>
        <v>4890</v>
      </c>
      <c r="C1008" s="8">
        <f t="shared" si="518"/>
        <v>48.9</v>
      </c>
      <c r="D1008" s="73">
        <f t="shared" si="499"/>
        <v>65.403750000000002</v>
      </c>
      <c r="E1008" s="29">
        <f t="shared" si="521"/>
        <v>16197.037912994136</v>
      </c>
      <c r="F1008" s="29">
        <f t="shared" si="504"/>
        <v>16.561388459093266</v>
      </c>
      <c r="G1008" s="29">
        <f t="shared" si="519"/>
        <v>22.15085706403724</v>
      </c>
      <c r="H1008" s="17">
        <f t="shared" si="505"/>
        <v>21663.538208629405</v>
      </c>
      <c r="I1008" s="29">
        <f t="shared" si="506"/>
        <v>2.2250485660981263</v>
      </c>
      <c r="J1008" s="29">
        <f t="shared" si="500"/>
        <v>20.847057720369335</v>
      </c>
      <c r="K1008" s="39">
        <f t="shared" si="507"/>
        <v>1400</v>
      </c>
      <c r="L1008" s="49">
        <f t="shared" si="490"/>
        <v>0</v>
      </c>
      <c r="M1008" s="48">
        <f t="shared" si="491"/>
        <v>4.2266987561397071</v>
      </c>
      <c r="N1008" s="51">
        <f t="shared" si="501"/>
        <v>0</v>
      </c>
      <c r="O1008" s="54">
        <f t="shared" si="520"/>
        <v>18.880500609176615</v>
      </c>
      <c r="P1008" s="34">
        <f t="shared" si="508"/>
        <v>1.7671458676442586</v>
      </c>
      <c r="Q1008" s="30">
        <f t="shared" si="509"/>
        <v>0</v>
      </c>
      <c r="R1008" s="58">
        <f t="shared" si="510"/>
        <v>0</v>
      </c>
      <c r="S1008" s="58">
        <f t="shared" si="511"/>
        <v>0</v>
      </c>
      <c r="T1008" s="58">
        <f t="shared" si="492"/>
        <v>100</v>
      </c>
      <c r="U1008" s="88" t="str">
        <f>IF(R1008=0,"-",FORECAST($C$8,Инклинометрия!$B$2:$B$152,Инклинометрия!$A$2:$A$152))</f>
        <v>-</v>
      </c>
      <c r="V1008" s="88" t="str">
        <f>IF(R1008=0,"-",FORECAST($C$8-R1008,Инклинометрия!$B$2:$B$152,Инклинометрия!$A$2:$A$152))</f>
        <v>-</v>
      </c>
      <c r="W1008" s="88" t="str">
        <f>IF(R1008&gt;0,FORECAST($C$8,Инклинометрия!$B$2:$B$152,Инклинометрия!$A$2:$A$152),IF(AB1008=$C$8,"-",FORECAST($C$8-AB1008,Инклинометрия!$B$2:$B$152,Инклинометрия!$A$2:$A$152)))</f>
        <v>-</v>
      </c>
      <c r="X1008" s="88" t="str">
        <f>IF(S1008=0,"-",FORECAST($C$8-(S1008+AB1008),Инклинометрия!$B$2:$B$152,Инклинометрия!$A$2:$A$152))</f>
        <v>-</v>
      </c>
      <c r="Y1008" s="88">
        <f>FORECAST($C$8+T1008,Инклинометрия!$B$2:$B$152,Инклинометрия!$A$2:$A$152)</f>
        <v>1425</v>
      </c>
      <c r="Z1008" s="88">
        <f>IF(R1008=0,FORECAST($C$6-T1008,Инклинометрия!$B$2:$B$152,Инклинометрия!$A$2:$A$152),FORECAST($C$8,Инклинометрия!$B$2:$B$152,Инклинометрия!$A$2:$A$152))</f>
        <v>1330</v>
      </c>
      <c r="AA1008" s="61">
        <f t="shared" si="493"/>
        <v>1400</v>
      </c>
      <c r="AB1008" s="62">
        <f t="shared" si="512"/>
        <v>1400</v>
      </c>
      <c r="AC1008" s="62">
        <f t="shared" si="494"/>
        <v>0</v>
      </c>
      <c r="AD1008" s="65">
        <f>IF(R1008=0,FORECAST($C$8,Инклинометрия!$B$2:$B$152,Инклинометрия!$A$2:$A$152),V1008)</f>
        <v>1330</v>
      </c>
      <c r="AE1008" s="65">
        <f>FORECAST($C$8-(R1008+AA1008),Инклинометрия!$B$2:$B$152,Инклинометрия!$A$2:$A$152)</f>
        <v>0</v>
      </c>
      <c r="AF1008" s="65">
        <f>IF(AB1008=0,"-",FORECAST($C$8,Инклинометрия!$B$2:$B$152,Инклинометрия!$A$2:$A$152))</f>
        <v>1330</v>
      </c>
      <c r="AG1008" s="65">
        <f>IF(AB1008=0,"-",FORECAST($C$8-AB1008,Инклинометрия!$B$2:$B$152,Инклинометрия!$A$2:$A$152))</f>
        <v>0</v>
      </c>
      <c r="AH1008" s="65" t="str">
        <f>IF(AC1008=0,"-",FORECAST($C$8+AC1008,Инклинометрия!$B$2:$B$152,Инклинометрия!$A$2:$A$152))</f>
        <v>-</v>
      </c>
      <c r="AI1008" s="89" t="str">
        <f>IF(AC1008=0,"-",FORECAST($C$8,Инклинометрия!$B$2:$B$152,Инклинометрия!$A$2:$A$152))</f>
        <v>-</v>
      </c>
      <c r="AJ1008" s="28"/>
      <c r="AK1008" s="67">
        <f t="shared" si="513"/>
        <v>0</v>
      </c>
      <c r="AL1008" s="28">
        <f t="shared" si="514"/>
        <v>0</v>
      </c>
      <c r="AM1008" s="28">
        <f t="shared" si="515"/>
        <v>0.1</v>
      </c>
      <c r="AN1008" s="26">
        <f t="shared" si="516"/>
        <v>0.1</v>
      </c>
      <c r="AO1008" s="87">
        <f t="shared" si="517"/>
        <v>145626.51678434567</v>
      </c>
      <c r="AP1008" s="87">
        <f t="shared" si="495"/>
        <v>44301.516784345658</v>
      </c>
      <c r="AQ1008" s="66">
        <f t="shared" si="496"/>
        <v>14695380</v>
      </c>
      <c r="AR1008" s="66">
        <f t="shared" si="497"/>
        <v>14695380</v>
      </c>
      <c r="AS1008" s="66">
        <f t="shared" si="498"/>
        <v>784800</v>
      </c>
      <c r="AT1008" s="45">
        <f t="shared" si="502"/>
        <v>15625806.516784346</v>
      </c>
      <c r="AU1008" s="75"/>
    </row>
    <row r="1009" spans="2:47" x14ac:dyDescent="0.3">
      <c r="B1009" s="41">
        <f t="shared" si="503"/>
        <v>4895</v>
      </c>
      <c r="C1009" s="8">
        <f t="shared" si="518"/>
        <v>48.95</v>
      </c>
      <c r="D1009" s="73">
        <f t="shared" si="499"/>
        <v>65.470624999999998</v>
      </c>
      <c r="E1009" s="29">
        <f t="shared" si="521"/>
        <v>16213.599301453231</v>
      </c>
      <c r="F1009" s="29">
        <f t="shared" si="504"/>
        <v>16.561388459095621</v>
      </c>
      <c r="G1009" s="29">
        <f t="shared" si="519"/>
        <v>22.150857064040391</v>
      </c>
      <c r="H1009" s="17">
        <f t="shared" si="505"/>
        <v>21685.689065693445</v>
      </c>
      <c r="I1009" s="29">
        <f t="shared" si="506"/>
        <v>2.2250485660981263</v>
      </c>
      <c r="J1009" s="29">
        <f t="shared" si="500"/>
        <v>20.847057720370817</v>
      </c>
      <c r="K1009" s="39">
        <f t="shared" si="507"/>
        <v>1400</v>
      </c>
      <c r="L1009" s="49">
        <f t="shared" si="490"/>
        <v>0</v>
      </c>
      <c r="M1009" s="48">
        <f t="shared" si="491"/>
        <v>4.2266987561397071</v>
      </c>
      <c r="N1009" s="51">
        <f t="shared" si="501"/>
        <v>0</v>
      </c>
      <c r="O1009" s="54">
        <f t="shared" si="520"/>
        <v>18.880500609176615</v>
      </c>
      <c r="P1009" s="34">
        <f t="shared" si="508"/>
        <v>1.7671458676442586</v>
      </c>
      <c r="Q1009" s="30">
        <f t="shared" si="509"/>
        <v>0</v>
      </c>
      <c r="R1009" s="58">
        <f t="shared" si="510"/>
        <v>0</v>
      </c>
      <c r="S1009" s="58">
        <f t="shared" si="511"/>
        <v>0</v>
      </c>
      <c r="T1009" s="58">
        <f t="shared" si="492"/>
        <v>100</v>
      </c>
      <c r="U1009" s="88" t="str">
        <f>IF(R1009=0,"-",FORECAST($C$8,Инклинометрия!$B$2:$B$152,Инклинометрия!$A$2:$A$152))</f>
        <v>-</v>
      </c>
      <c r="V1009" s="88" t="str">
        <f>IF(R1009=0,"-",FORECAST($C$8-R1009,Инклинометрия!$B$2:$B$152,Инклинометрия!$A$2:$A$152))</f>
        <v>-</v>
      </c>
      <c r="W1009" s="88" t="str">
        <f>IF(R1009&gt;0,FORECAST($C$8,Инклинометрия!$B$2:$B$152,Инклинометрия!$A$2:$A$152),IF(AB1009=$C$8,"-",FORECAST($C$8-AB1009,Инклинометрия!$B$2:$B$152,Инклинометрия!$A$2:$A$152)))</f>
        <v>-</v>
      </c>
      <c r="X1009" s="88" t="str">
        <f>IF(S1009=0,"-",FORECAST($C$8-(S1009+AB1009),Инклинометрия!$B$2:$B$152,Инклинометрия!$A$2:$A$152))</f>
        <v>-</v>
      </c>
      <c r="Y1009" s="88">
        <f>FORECAST($C$8+T1009,Инклинометрия!$B$2:$B$152,Инклинометрия!$A$2:$A$152)</f>
        <v>1425</v>
      </c>
      <c r="Z1009" s="88">
        <f>IF(R1009=0,FORECAST($C$6-T1009,Инклинометрия!$B$2:$B$152,Инклинометрия!$A$2:$A$152),FORECAST($C$8,Инклинометрия!$B$2:$B$152,Инклинометрия!$A$2:$A$152))</f>
        <v>1330</v>
      </c>
      <c r="AA1009" s="61">
        <f t="shared" si="493"/>
        <v>1400</v>
      </c>
      <c r="AB1009" s="62">
        <f t="shared" si="512"/>
        <v>1400</v>
      </c>
      <c r="AC1009" s="62">
        <f t="shared" si="494"/>
        <v>0</v>
      </c>
      <c r="AD1009" s="65">
        <f>IF(R1009=0,FORECAST($C$8,Инклинометрия!$B$2:$B$152,Инклинометрия!$A$2:$A$152),V1009)</f>
        <v>1330</v>
      </c>
      <c r="AE1009" s="65">
        <f>FORECAST($C$8-(R1009+AA1009),Инклинометрия!$B$2:$B$152,Инклинометрия!$A$2:$A$152)</f>
        <v>0</v>
      </c>
      <c r="AF1009" s="65">
        <f>IF(AB1009=0,"-",FORECAST($C$8,Инклинометрия!$B$2:$B$152,Инклинометрия!$A$2:$A$152))</f>
        <v>1330</v>
      </c>
      <c r="AG1009" s="65">
        <f>IF(AB1009=0,"-",FORECAST($C$8-AB1009,Инклинометрия!$B$2:$B$152,Инклинометрия!$A$2:$A$152))</f>
        <v>0</v>
      </c>
      <c r="AH1009" s="65" t="str">
        <f>IF(AC1009=0,"-",FORECAST($C$8+AC1009,Инклинометрия!$B$2:$B$152,Инклинометрия!$A$2:$A$152))</f>
        <v>-</v>
      </c>
      <c r="AI1009" s="89" t="str">
        <f>IF(AC1009=0,"-",FORECAST($C$8,Инклинометрия!$B$2:$B$152,Инклинометрия!$A$2:$A$152))</f>
        <v>-</v>
      </c>
      <c r="AJ1009" s="28"/>
      <c r="AK1009" s="67">
        <f t="shared" si="513"/>
        <v>0</v>
      </c>
      <c r="AL1009" s="28">
        <f t="shared" si="514"/>
        <v>0</v>
      </c>
      <c r="AM1009" s="28">
        <f t="shared" si="515"/>
        <v>0.1</v>
      </c>
      <c r="AN1009" s="26">
        <f t="shared" si="516"/>
        <v>0.1</v>
      </c>
      <c r="AO1009" s="87">
        <f t="shared" si="517"/>
        <v>145626.51678434567</v>
      </c>
      <c r="AP1009" s="87">
        <f t="shared" si="495"/>
        <v>44301.516784345658</v>
      </c>
      <c r="AQ1009" s="66">
        <f t="shared" si="496"/>
        <v>14695380</v>
      </c>
      <c r="AR1009" s="66">
        <f t="shared" si="497"/>
        <v>14695380</v>
      </c>
      <c r="AS1009" s="66">
        <f t="shared" si="498"/>
        <v>784800</v>
      </c>
      <c r="AT1009" s="45">
        <f t="shared" si="502"/>
        <v>15625806.516784346</v>
      </c>
      <c r="AU1009" s="75"/>
    </row>
    <row r="1010" spans="2:47" x14ac:dyDescent="0.3">
      <c r="B1010" s="41">
        <f t="shared" si="503"/>
        <v>4900</v>
      </c>
      <c r="C1010" s="8">
        <f t="shared" si="518"/>
        <v>49</v>
      </c>
      <c r="D1010" s="73">
        <f t="shared" si="499"/>
        <v>65.537499999999994</v>
      </c>
      <c r="E1010" s="29">
        <f t="shared" si="521"/>
        <v>16230.160689912325</v>
      </c>
      <c r="F1010" s="29">
        <f t="shared" si="504"/>
        <v>16.561388459093266</v>
      </c>
      <c r="G1010" s="29">
        <f t="shared" si="519"/>
        <v>22.15085706403724</v>
      </c>
      <c r="H1010" s="17">
        <f t="shared" si="505"/>
        <v>21707.839922757481</v>
      </c>
      <c r="I1010" s="29">
        <f t="shared" si="506"/>
        <v>2.2250485660981263</v>
      </c>
      <c r="J1010" s="29">
        <f t="shared" si="500"/>
        <v>20.847057720369335</v>
      </c>
      <c r="K1010" s="39">
        <f t="shared" si="507"/>
        <v>1400</v>
      </c>
      <c r="L1010" s="49">
        <f t="shared" si="490"/>
        <v>0</v>
      </c>
      <c r="M1010" s="48">
        <f t="shared" si="491"/>
        <v>4.2266987561397071</v>
      </c>
      <c r="N1010" s="51">
        <f t="shared" si="501"/>
        <v>0</v>
      </c>
      <c r="O1010" s="54">
        <f t="shared" si="520"/>
        <v>18.880500609176615</v>
      </c>
      <c r="P1010" s="34">
        <f t="shared" si="508"/>
        <v>1.7671458676442586</v>
      </c>
      <c r="Q1010" s="30">
        <f t="shared" si="509"/>
        <v>0</v>
      </c>
      <c r="R1010" s="58">
        <f t="shared" si="510"/>
        <v>0</v>
      </c>
      <c r="S1010" s="58">
        <f t="shared" si="511"/>
        <v>0</v>
      </c>
      <c r="T1010" s="58">
        <f t="shared" si="492"/>
        <v>100</v>
      </c>
      <c r="U1010" s="88" t="str">
        <f>IF(R1010=0,"-",FORECAST($C$8,Инклинометрия!$B$2:$B$152,Инклинометрия!$A$2:$A$152))</f>
        <v>-</v>
      </c>
      <c r="V1010" s="88" t="str">
        <f>IF(R1010=0,"-",FORECAST($C$8-R1010,Инклинометрия!$B$2:$B$152,Инклинометрия!$A$2:$A$152))</f>
        <v>-</v>
      </c>
      <c r="W1010" s="88" t="str">
        <f>IF(R1010&gt;0,FORECAST($C$8,Инклинометрия!$B$2:$B$152,Инклинометрия!$A$2:$A$152),IF(AB1010=$C$8,"-",FORECAST($C$8-AB1010,Инклинометрия!$B$2:$B$152,Инклинометрия!$A$2:$A$152)))</f>
        <v>-</v>
      </c>
      <c r="X1010" s="88" t="str">
        <f>IF(S1010=0,"-",FORECAST($C$8-(S1010+AB1010),Инклинометрия!$B$2:$B$152,Инклинометрия!$A$2:$A$152))</f>
        <v>-</v>
      </c>
      <c r="Y1010" s="88">
        <f>FORECAST($C$8+T1010,Инклинометрия!$B$2:$B$152,Инклинометрия!$A$2:$A$152)</f>
        <v>1425</v>
      </c>
      <c r="Z1010" s="88">
        <f>IF(R1010=0,FORECAST($C$6-T1010,Инклинометрия!$B$2:$B$152,Инклинометрия!$A$2:$A$152),FORECAST($C$8,Инклинометрия!$B$2:$B$152,Инклинометрия!$A$2:$A$152))</f>
        <v>1330</v>
      </c>
      <c r="AA1010" s="61">
        <f t="shared" si="493"/>
        <v>1400</v>
      </c>
      <c r="AB1010" s="62">
        <f t="shared" si="512"/>
        <v>1400</v>
      </c>
      <c r="AC1010" s="62">
        <f t="shared" si="494"/>
        <v>0</v>
      </c>
      <c r="AD1010" s="65">
        <f>IF(R1010=0,FORECAST($C$8,Инклинометрия!$B$2:$B$152,Инклинометрия!$A$2:$A$152),V1010)</f>
        <v>1330</v>
      </c>
      <c r="AE1010" s="65">
        <f>FORECAST($C$8-(R1010+AA1010),Инклинометрия!$B$2:$B$152,Инклинометрия!$A$2:$A$152)</f>
        <v>0</v>
      </c>
      <c r="AF1010" s="65">
        <f>IF(AB1010=0,"-",FORECAST($C$8,Инклинометрия!$B$2:$B$152,Инклинометрия!$A$2:$A$152))</f>
        <v>1330</v>
      </c>
      <c r="AG1010" s="65">
        <f>IF(AB1010=0,"-",FORECAST($C$8-AB1010,Инклинометрия!$B$2:$B$152,Инклинометрия!$A$2:$A$152))</f>
        <v>0</v>
      </c>
      <c r="AH1010" s="65" t="str">
        <f>IF(AC1010=0,"-",FORECAST($C$8+AC1010,Инклинометрия!$B$2:$B$152,Инклинометрия!$A$2:$A$152))</f>
        <v>-</v>
      </c>
      <c r="AI1010" s="89" t="str">
        <f>IF(AC1010=0,"-",FORECAST($C$8,Инклинометрия!$B$2:$B$152,Инклинометрия!$A$2:$A$152))</f>
        <v>-</v>
      </c>
      <c r="AJ1010" s="28"/>
      <c r="AK1010" s="67">
        <f t="shared" si="513"/>
        <v>0</v>
      </c>
      <c r="AL1010" s="28">
        <f t="shared" si="514"/>
        <v>0</v>
      </c>
      <c r="AM1010" s="28">
        <f t="shared" si="515"/>
        <v>0.1</v>
      </c>
      <c r="AN1010" s="26">
        <f t="shared" si="516"/>
        <v>0.1</v>
      </c>
      <c r="AO1010" s="87">
        <f t="shared" si="517"/>
        <v>145626.51678434567</v>
      </c>
      <c r="AP1010" s="87">
        <f t="shared" si="495"/>
        <v>44301.516784345658</v>
      </c>
      <c r="AQ1010" s="66">
        <f t="shared" si="496"/>
        <v>14695380</v>
      </c>
      <c r="AR1010" s="66">
        <f t="shared" si="497"/>
        <v>14695380</v>
      </c>
      <c r="AS1010" s="66">
        <f t="shared" si="498"/>
        <v>784800</v>
      </c>
      <c r="AT1010" s="45">
        <f t="shared" si="502"/>
        <v>15625806.516784346</v>
      </c>
      <c r="AU1010" s="75"/>
    </row>
    <row r="1011" spans="2:47" x14ac:dyDescent="0.3">
      <c r="B1011" s="41">
        <f t="shared" si="503"/>
        <v>4905</v>
      </c>
      <c r="C1011" s="8">
        <f t="shared" si="518"/>
        <v>49.050000000000004</v>
      </c>
      <c r="D1011" s="73">
        <f t="shared" si="499"/>
        <v>65.604375000000005</v>
      </c>
      <c r="E1011" s="29">
        <f t="shared" si="521"/>
        <v>16246.722078371422</v>
      </c>
      <c r="F1011" s="29">
        <f t="shared" si="504"/>
        <v>16.561388459095621</v>
      </c>
      <c r="G1011" s="29">
        <f t="shared" si="519"/>
        <v>22.150857064040391</v>
      </c>
      <c r="H1011" s="17">
        <f t="shared" si="505"/>
        <v>21729.990779821521</v>
      </c>
      <c r="I1011" s="29">
        <f t="shared" si="506"/>
        <v>2.2250485660981263</v>
      </c>
      <c r="J1011" s="29">
        <f t="shared" si="500"/>
        <v>20.847057720370817</v>
      </c>
      <c r="K1011" s="39">
        <f t="shared" si="507"/>
        <v>1400</v>
      </c>
      <c r="L1011" s="49">
        <f t="shared" si="490"/>
        <v>0</v>
      </c>
      <c r="M1011" s="48">
        <f t="shared" si="491"/>
        <v>4.2266987561397071</v>
      </c>
      <c r="N1011" s="51">
        <f t="shared" si="501"/>
        <v>0</v>
      </c>
      <c r="O1011" s="54">
        <f t="shared" si="520"/>
        <v>18.880500609176615</v>
      </c>
      <c r="P1011" s="34">
        <f t="shared" si="508"/>
        <v>1.7671458676442586</v>
      </c>
      <c r="Q1011" s="30">
        <f t="shared" si="509"/>
        <v>0</v>
      </c>
      <c r="R1011" s="58">
        <f t="shared" si="510"/>
        <v>0</v>
      </c>
      <c r="S1011" s="58">
        <f t="shared" si="511"/>
        <v>0</v>
      </c>
      <c r="T1011" s="58">
        <f t="shared" si="492"/>
        <v>100</v>
      </c>
      <c r="U1011" s="88" t="str">
        <f>IF(R1011=0,"-",FORECAST($C$8,Инклинометрия!$B$2:$B$152,Инклинометрия!$A$2:$A$152))</f>
        <v>-</v>
      </c>
      <c r="V1011" s="88" t="str">
        <f>IF(R1011=0,"-",FORECAST($C$8-R1011,Инклинометрия!$B$2:$B$152,Инклинометрия!$A$2:$A$152))</f>
        <v>-</v>
      </c>
      <c r="W1011" s="88" t="str">
        <f>IF(R1011&gt;0,FORECAST($C$8,Инклинометрия!$B$2:$B$152,Инклинометрия!$A$2:$A$152),IF(AB1011=$C$8,"-",FORECAST($C$8-AB1011,Инклинометрия!$B$2:$B$152,Инклинометрия!$A$2:$A$152)))</f>
        <v>-</v>
      </c>
      <c r="X1011" s="88" t="str">
        <f>IF(S1011=0,"-",FORECAST($C$8-(S1011+AB1011),Инклинометрия!$B$2:$B$152,Инклинометрия!$A$2:$A$152))</f>
        <v>-</v>
      </c>
      <c r="Y1011" s="88">
        <f>FORECAST($C$8+T1011,Инклинометрия!$B$2:$B$152,Инклинометрия!$A$2:$A$152)</f>
        <v>1425</v>
      </c>
      <c r="Z1011" s="88">
        <f>IF(R1011=0,FORECAST($C$6-T1011,Инклинометрия!$B$2:$B$152,Инклинометрия!$A$2:$A$152),FORECAST($C$8,Инклинометрия!$B$2:$B$152,Инклинометрия!$A$2:$A$152))</f>
        <v>1330</v>
      </c>
      <c r="AA1011" s="61">
        <f t="shared" si="493"/>
        <v>1400</v>
      </c>
      <c r="AB1011" s="62">
        <f t="shared" si="512"/>
        <v>1400</v>
      </c>
      <c r="AC1011" s="62">
        <f t="shared" si="494"/>
        <v>0</v>
      </c>
      <c r="AD1011" s="65">
        <f>IF(R1011=0,FORECAST($C$8,Инклинометрия!$B$2:$B$152,Инклинометрия!$A$2:$A$152),V1011)</f>
        <v>1330</v>
      </c>
      <c r="AE1011" s="65">
        <f>FORECAST($C$8-(R1011+AA1011),Инклинометрия!$B$2:$B$152,Инклинометрия!$A$2:$A$152)</f>
        <v>0</v>
      </c>
      <c r="AF1011" s="65">
        <f>IF(AB1011=0,"-",FORECAST($C$8,Инклинометрия!$B$2:$B$152,Инклинометрия!$A$2:$A$152))</f>
        <v>1330</v>
      </c>
      <c r="AG1011" s="65">
        <f>IF(AB1011=0,"-",FORECAST($C$8-AB1011,Инклинометрия!$B$2:$B$152,Инклинометрия!$A$2:$A$152))</f>
        <v>0</v>
      </c>
      <c r="AH1011" s="65" t="str">
        <f>IF(AC1011=0,"-",FORECAST($C$8+AC1011,Инклинометрия!$B$2:$B$152,Инклинометрия!$A$2:$A$152))</f>
        <v>-</v>
      </c>
      <c r="AI1011" s="89" t="str">
        <f>IF(AC1011=0,"-",FORECAST($C$8,Инклинометрия!$B$2:$B$152,Инклинометрия!$A$2:$A$152))</f>
        <v>-</v>
      </c>
      <c r="AJ1011" s="28"/>
      <c r="AK1011" s="67">
        <f t="shared" si="513"/>
        <v>0</v>
      </c>
      <c r="AL1011" s="28">
        <f t="shared" si="514"/>
        <v>0</v>
      </c>
      <c r="AM1011" s="28">
        <f t="shared" si="515"/>
        <v>0.1</v>
      </c>
      <c r="AN1011" s="26">
        <f t="shared" si="516"/>
        <v>0.1</v>
      </c>
      <c r="AO1011" s="87">
        <f t="shared" si="517"/>
        <v>145626.51678434567</v>
      </c>
      <c r="AP1011" s="87">
        <f t="shared" si="495"/>
        <v>44301.516784345658</v>
      </c>
      <c r="AQ1011" s="66">
        <f t="shared" si="496"/>
        <v>14695380</v>
      </c>
      <c r="AR1011" s="66">
        <f t="shared" si="497"/>
        <v>14695380</v>
      </c>
      <c r="AS1011" s="66">
        <f t="shared" si="498"/>
        <v>784800</v>
      </c>
      <c r="AT1011" s="45">
        <f t="shared" si="502"/>
        <v>15625806.516784346</v>
      </c>
      <c r="AU1011" s="75"/>
    </row>
    <row r="1012" spans="2:47" x14ac:dyDescent="0.3">
      <c r="B1012" s="41">
        <f t="shared" si="503"/>
        <v>4910</v>
      </c>
      <c r="C1012" s="8">
        <f t="shared" si="518"/>
        <v>49.1</v>
      </c>
      <c r="D1012" s="73">
        <f t="shared" si="499"/>
        <v>65.671250000000001</v>
      </c>
      <c r="E1012" s="29">
        <f t="shared" si="521"/>
        <v>16263.283466830513</v>
      </c>
      <c r="F1012" s="29">
        <f t="shared" si="504"/>
        <v>16.561388459093266</v>
      </c>
      <c r="G1012" s="29">
        <f t="shared" si="519"/>
        <v>22.15085706403724</v>
      </c>
      <c r="H1012" s="17">
        <f t="shared" si="505"/>
        <v>21752.141636885557</v>
      </c>
      <c r="I1012" s="29">
        <f t="shared" si="506"/>
        <v>2.2250485660981263</v>
      </c>
      <c r="J1012" s="29">
        <f t="shared" si="500"/>
        <v>20.847057720369335</v>
      </c>
      <c r="K1012" s="39">
        <f t="shared" si="507"/>
        <v>1400</v>
      </c>
      <c r="L1012" s="49">
        <f t="shared" si="490"/>
        <v>0</v>
      </c>
      <c r="M1012" s="48">
        <f t="shared" si="491"/>
        <v>4.2266987561397071</v>
      </c>
      <c r="N1012" s="51">
        <f t="shared" si="501"/>
        <v>0</v>
      </c>
      <c r="O1012" s="54">
        <f t="shared" si="520"/>
        <v>18.880500609176615</v>
      </c>
      <c r="P1012" s="34">
        <f t="shared" si="508"/>
        <v>1.7671458676442586</v>
      </c>
      <c r="Q1012" s="30">
        <f t="shared" si="509"/>
        <v>0</v>
      </c>
      <c r="R1012" s="58">
        <f t="shared" si="510"/>
        <v>0</v>
      </c>
      <c r="S1012" s="58">
        <f t="shared" si="511"/>
        <v>0</v>
      </c>
      <c r="T1012" s="58">
        <f t="shared" si="492"/>
        <v>100</v>
      </c>
      <c r="U1012" s="88" t="str">
        <f>IF(R1012=0,"-",FORECAST($C$8,Инклинометрия!$B$2:$B$152,Инклинометрия!$A$2:$A$152))</f>
        <v>-</v>
      </c>
      <c r="V1012" s="88" t="str">
        <f>IF(R1012=0,"-",FORECAST($C$8-R1012,Инклинометрия!$B$2:$B$152,Инклинометрия!$A$2:$A$152))</f>
        <v>-</v>
      </c>
      <c r="W1012" s="88" t="str">
        <f>IF(R1012&gt;0,FORECAST($C$8,Инклинометрия!$B$2:$B$152,Инклинометрия!$A$2:$A$152),IF(AB1012=$C$8,"-",FORECAST($C$8-AB1012,Инклинометрия!$B$2:$B$152,Инклинометрия!$A$2:$A$152)))</f>
        <v>-</v>
      </c>
      <c r="X1012" s="88" t="str">
        <f>IF(S1012=0,"-",FORECAST($C$8-(S1012+AB1012),Инклинометрия!$B$2:$B$152,Инклинометрия!$A$2:$A$152))</f>
        <v>-</v>
      </c>
      <c r="Y1012" s="88">
        <f>FORECAST($C$8+T1012,Инклинометрия!$B$2:$B$152,Инклинометрия!$A$2:$A$152)</f>
        <v>1425</v>
      </c>
      <c r="Z1012" s="88">
        <f>IF(R1012=0,FORECAST($C$6-T1012,Инклинометрия!$B$2:$B$152,Инклинометрия!$A$2:$A$152),FORECAST($C$8,Инклинометрия!$B$2:$B$152,Инклинометрия!$A$2:$A$152))</f>
        <v>1330</v>
      </c>
      <c r="AA1012" s="61">
        <f t="shared" si="493"/>
        <v>1400</v>
      </c>
      <c r="AB1012" s="62">
        <f t="shared" si="512"/>
        <v>1400</v>
      </c>
      <c r="AC1012" s="62">
        <f t="shared" si="494"/>
        <v>0</v>
      </c>
      <c r="AD1012" s="65">
        <f>IF(R1012=0,FORECAST($C$8,Инклинометрия!$B$2:$B$152,Инклинометрия!$A$2:$A$152),V1012)</f>
        <v>1330</v>
      </c>
      <c r="AE1012" s="65">
        <f>FORECAST($C$8-(R1012+AA1012),Инклинометрия!$B$2:$B$152,Инклинометрия!$A$2:$A$152)</f>
        <v>0</v>
      </c>
      <c r="AF1012" s="65">
        <f>IF(AB1012=0,"-",FORECAST($C$8,Инклинометрия!$B$2:$B$152,Инклинометрия!$A$2:$A$152))</f>
        <v>1330</v>
      </c>
      <c r="AG1012" s="65">
        <f>IF(AB1012=0,"-",FORECAST($C$8-AB1012,Инклинометрия!$B$2:$B$152,Инклинометрия!$A$2:$A$152))</f>
        <v>0</v>
      </c>
      <c r="AH1012" s="65" t="str">
        <f>IF(AC1012=0,"-",FORECAST($C$8+AC1012,Инклинометрия!$B$2:$B$152,Инклинометрия!$A$2:$A$152))</f>
        <v>-</v>
      </c>
      <c r="AI1012" s="89" t="str">
        <f>IF(AC1012=0,"-",FORECAST($C$8,Инклинометрия!$B$2:$B$152,Инклинометрия!$A$2:$A$152))</f>
        <v>-</v>
      </c>
      <c r="AJ1012" s="28"/>
      <c r="AK1012" s="67">
        <f t="shared" si="513"/>
        <v>0</v>
      </c>
      <c r="AL1012" s="28">
        <f t="shared" si="514"/>
        <v>0</v>
      </c>
      <c r="AM1012" s="28">
        <f t="shared" si="515"/>
        <v>0.1</v>
      </c>
      <c r="AN1012" s="26">
        <f t="shared" si="516"/>
        <v>0.1</v>
      </c>
      <c r="AO1012" s="87">
        <f t="shared" si="517"/>
        <v>145626.51678434567</v>
      </c>
      <c r="AP1012" s="87">
        <f t="shared" si="495"/>
        <v>44301.516784345658</v>
      </c>
      <c r="AQ1012" s="66">
        <f t="shared" si="496"/>
        <v>14695380</v>
      </c>
      <c r="AR1012" s="66">
        <f t="shared" si="497"/>
        <v>14695380</v>
      </c>
      <c r="AS1012" s="66">
        <f t="shared" si="498"/>
        <v>784800</v>
      </c>
      <c r="AT1012" s="45">
        <f t="shared" si="502"/>
        <v>15625806.516784346</v>
      </c>
      <c r="AU1012" s="75"/>
    </row>
    <row r="1013" spans="2:47" x14ac:dyDescent="0.3">
      <c r="B1013" s="41">
        <f t="shared" si="503"/>
        <v>4915</v>
      </c>
      <c r="C1013" s="8">
        <f t="shared" si="518"/>
        <v>49.15</v>
      </c>
      <c r="D1013" s="73">
        <f t="shared" si="499"/>
        <v>65.738124999999997</v>
      </c>
      <c r="E1013" s="29">
        <f t="shared" si="521"/>
        <v>16279.844855289606</v>
      </c>
      <c r="F1013" s="29">
        <f t="shared" si="504"/>
        <v>16.561388459093266</v>
      </c>
      <c r="G1013" s="29">
        <f t="shared" si="519"/>
        <v>22.15085706403724</v>
      </c>
      <c r="H1013" s="17">
        <f t="shared" si="505"/>
        <v>21774.292493949593</v>
      </c>
      <c r="I1013" s="29">
        <f t="shared" si="506"/>
        <v>2.2250485660981263</v>
      </c>
      <c r="J1013" s="29">
        <f t="shared" si="500"/>
        <v>20.847057720369335</v>
      </c>
      <c r="K1013" s="39">
        <f t="shared" si="507"/>
        <v>1400</v>
      </c>
      <c r="L1013" s="49">
        <f t="shared" si="490"/>
        <v>0</v>
      </c>
      <c r="M1013" s="48">
        <f t="shared" si="491"/>
        <v>4.2266987561397071</v>
      </c>
      <c r="N1013" s="51">
        <f t="shared" si="501"/>
        <v>0</v>
      </c>
      <c r="O1013" s="54">
        <f t="shared" si="520"/>
        <v>18.880500609176615</v>
      </c>
      <c r="P1013" s="34">
        <f t="shared" si="508"/>
        <v>1.7671458676442586</v>
      </c>
      <c r="Q1013" s="30">
        <f t="shared" si="509"/>
        <v>0</v>
      </c>
      <c r="R1013" s="58">
        <f t="shared" si="510"/>
        <v>0</v>
      </c>
      <c r="S1013" s="58">
        <f t="shared" si="511"/>
        <v>0</v>
      </c>
      <c r="T1013" s="58">
        <f t="shared" si="492"/>
        <v>100</v>
      </c>
      <c r="U1013" s="88" t="str">
        <f>IF(R1013=0,"-",FORECAST($C$8,Инклинометрия!$B$2:$B$152,Инклинометрия!$A$2:$A$152))</f>
        <v>-</v>
      </c>
      <c r="V1013" s="88" t="str">
        <f>IF(R1013=0,"-",FORECAST($C$8-R1013,Инклинометрия!$B$2:$B$152,Инклинометрия!$A$2:$A$152))</f>
        <v>-</v>
      </c>
      <c r="W1013" s="88" t="str">
        <f>IF(R1013&gt;0,FORECAST($C$8,Инклинометрия!$B$2:$B$152,Инклинометрия!$A$2:$A$152),IF(AB1013=$C$8,"-",FORECAST($C$8-AB1013,Инклинометрия!$B$2:$B$152,Инклинометрия!$A$2:$A$152)))</f>
        <v>-</v>
      </c>
      <c r="X1013" s="88" t="str">
        <f>IF(S1013=0,"-",FORECAST($C$8-(S1013+AB1013),Инклинометрия!$B$2:$B$152,Инклинометрия!$A$2:$A$152))</f>
        <v>-</v>
      </c>
      <c r="Y1013" s="88">
        <f>FORECAST($C$8+T1013,Инклинометрия!$B$2:$B$152,Инклинометрия!$A$2:$A$152)</f>
        <v>1425</v>
      </c>
      <c r="Z1013" s="88">
        <f>IF(R1013=0,FORECAST($C$6-T1013,Инклинометрия!$B$2:$B$152,Инклинометрия!$A$2:$A$152),FORECAST($C$8,Инклинометрия!$B$2:$B$152,Инклинометрия!$A$2:$A$152))</f>
        <v>1330</v>
      </c>
      <c r="AA1013" s="61">
        <f t="shared" si="493"/>
        <v>1400</v>
      </c>
      <c r="AB1013" s="62">
        <f t="shared" si="512"/>
        <v>1400</v>
      </c>
      <c r="AC1013" s="62">
        <f t="shared" si="494"/>
        <v>0</v>
      </c>
      <c r="AD1013" s="65">
        <f>IF(R1013=0,FORECAST($C$8,Инклинометрия!$B$2:$B$152,Инклинометрия!$A$2:$A$152),V1013)</f>
        <v>1330</v>
      </c>
      <c r="AE1013" s="65">
        <f>FORECAST($C$8-(R1013+AA1013),Инклинометрия!$B$2:$B$152,Инклинометрия!$A$2:$A$152)</f>
        <v>0</v>
      </c>
      <c r="AF1013" s="65">
        <f>IF(AB1013=0,"-",FORECAST($C$8,Инклинометрия!$B$2:$B$152,Инклинометрия!$A$2:$A$152))</f>
        <v>1330</v>
      </c>
      <c r="AG1013" s="65">
        <f>IF(AB1013=0,"-",FORECAST($C$8-AB1013,Инклинометрия!$B$2:$B$152,Инклинометрия!$A$2:$A$152))</f>
        <v>0</v>
      </c>
      <c r="AH1013" s="65" t="str">
        <f>IF(AC1013=0,"-",FORECAST($C$8+AC1013,Инклинометрия!$B$2:$B$152,Инклинометрия!$A$2:$A$152))</f>
        <v>-</v>
      </c>
      <c r="AI1013" s="89" t="str">
        <f>IF(AC1013=0,"-",FORECAST($C$8,Инклинометрия!$B$2:$B$152,Инклинометрия!$A$2:$A$152))</f>
        <v>-</v>
      </c>
      <c r="AJ1013" s="28"/>
      <c r="AK1013" s="67">
        <f t="shared" si="513"/>
        <v>0</v>
      </c>
      <c r="AL1013" s="28">
        <f t="shared" si="514"/>
        <v>0</v>
      </c>
      <c r="AM1013" s="28">
        <f t="shared" si="515"/>
        <v>0.1</v>
      </c>
      <c r="AN1013" s="26">
        <f t="shared" si="516"/>
        <v>0.1</v>
      </c>
      <c r="AO1013" s="87">
        <f t="shared" si="517"/>
        <v>145626.51678434567</v>
      </c>
      <c r="AP1013" s="87">
        <f t="shared" si="495"/>
        <v>44301.516784345658</v>
      </c>
      <c r="AQ1013" s="66">
        <f t="shared" si="496"/>
        <v>14695380</v>
      </c>
      <c r="AR1013" s="66">
        <f t="shared" si="497"/>
        <v>14695380</v>
      </c>
      <c r="AS1013" s="66">
        <f t="shared" si="498"/>
        <v>784800</v>
      </c>
      <c r="AT1013" s="45">
        <f t="shared" si="502"/>
        <v>15625806.516784346</v>
      </c>
      <c r="AU1013" s="75"/>
    </row>
    <row r="1014" spans="2:47" x14ac:dyDescent="0.3">
      <c r="B1014" s="41">
        <f t="shared" si="503"/>
        <v>4920</v>
      </c>
      <c r="C1014" s="8">
        <f t="shared" si="518"/>
        <v>49.2</v>
      </c>
      <c r="D1014" s="73">
        <f t="shared" si="499"/>
        <v>65.805000000000007</v>
      </c>
      <c r="E1014" s="29">
        <f t="shared" si="521"/>
        <v>16296.406243748705</v>
      </c>
      <c r="F1014" s="29">
        <f t="shared" si="504"/>
        <v>16.561388459095621</v>
      </c>
      <c r="G1014" s="29">
        <f t="shared" si="519"/>
        <v>22.150857064040391</v>
      </c>
      <c r="H1014" s="17">
        <f t="shared" si="505"/>
        <v>21796.443351013633</v>
      </c>
      <c r="I1014" s="29">
        <f t="shared" si="506"/>
        <v>2.2250485660981263</v>
      </c>
      <c r="J1014" s="29">
        <f t="shared" si="500"/>
        <v>20.847057720370817</v>
      </c>
      <c r="K1014" s="39">
        <f t="shared" si="507"/>
        <v>1400</v>
      </c>
      <c r="L1014" s="49">
        <f t="shared" si="490"/>
        <v>0</v>
      </c>
      <c r="M1014" s="48">
        <f t="shared" si="491"/>
        <v>4.2266987561397071</v>
      </c>
      <c r="N1014" s="51">
        <f t="shared" si="501"/>
        <v>0</v>
      </c>
      <c r="O1014" s="54">
        <f t="shared" si="520"/>
        <v>18.880500609176615</v>
      </c>
      <c r="P1014" s="34">
        <f t="shared" si="508"/>
        <v>1.7671458676442586</v>
      </c>
      <c r="Q1014" s="30">
        <f t="shared" si="509"/>
        <v>0</v>
      </c>
      <c r="R1014" s="58">
        <f t="shared" si="510"/>
        <v>0</v>
      </c>
      <c r="S1014" s="58">
        <f t="shared" si="511"/>
        <v>0</v>
      </c>
      <c r="T1014" s="58">
        <f t="shared" si="492"/>
        <v>100</v>
      </c>
      <c r="U1014" s="88" t="str">
        <f>IF(R1014=0,"-",FORECAST($C$8,Инклинометрия!$B$2:$B$152,Инклинометрия!$A$2:$A$152))</f>
        <v>-</v>
      </c>
      <c r="V1014" s="88" t="str">
        <f>IF(R1014=0,"-",FORECAST($C$8-R1014,Инклинометрия!$B$2:$B$152,Инклинометрия!$A$2:$A$152))</f>
        <v>-</v>
      </c>
      <c r="W1014" s="88" t="str">
        <f>IF(R1014&gt;0,FORECAST($C$8,Инклинометрия!$B$2:$B$152,Инклинометрия!$A$2:$A$152),IF(AB1014=$C$8,"-",FORECAST($C$8-AB1014,Инклинометрия!$B$2:$B$152,Инклинометрия!$A$2:$A$152)))</f>
        <v>-</v>
      </c>
      <c r="X1014" s="88" t="str">
        <f>IF(S1014=0,"-",FORECAST($C$8-(S1014+AB1014),Инклинометрия!$B$2:$B$152,Инклинометрия!$A$2:$A$152))</f>
        <v>-</v>
      </c>
      <c r="Y1014" s="88">
        <f>FORECAST($C$8+T1014,Инклинометрия!$B$2:$B$152,Инклинометрия!$A$2:$A$152)</f>
        <v>1425</v>
      </c>
      <c r="Z1014" s="88">
        <f>IF(R1014=0,FORECAST($C$6-T1014,Инклинометрия!$B$2:$B$152,Инклинометрия!$A$2:$A$152),FORECAST($C$8,Инклинометрия!$B$2:$B$152,Инклинометрия!$A$2:$A$152))</f>
        <v>1330</v>
      </c>
      <c r="AA1014" s="61">
        <f t="shared" si="493"/>
        <v>1400</v>
      </c>
      <c r="AB1014" s="62">
        <f t="shared" si="512"/>
        <v>1400</v>
      </c>
      <c r="AC1014" s="62">
        <f t="shared" si="494"/>
        <v>0</v>
      </c>
      <c r="AD1014" s="65">
        <f>IF(R1014=0,FORECAST($C$8,Инклинометрия!$B$2:$B$152,Инклинометрия!$A$2:$A$152),V1014)</f>
        <v>1330</v>
      </c>
      <c r="AE1014" s="65">
        <f>FORECAST($C$8-(R1014+AA1014),Инклинометрия!$B$2:$B$152,Инклинометрия!$A$2:$A$152)</f>
        <v>0</v>
      </c>
      <c r="AF1014" s="65">
        <f>IF(AB1014=0,"-",FORECAST($C$8,Инклинометрия!$B$2:$B$152,Инклинометрия!$A$2:$A$152))</f>
        <v>1330</v>
      </c>
      <c r="AG1014" s="65">
        <f>IF(AB1014=0,"-",FORECAST($C$8-AB1014,Инклинометрия!$B$2:$B$152,Инклинометрия!$A$2:$A$152))</f>
        <v>0</v>
      </c>
      <c r="AH1014" s="65" t="str">
        <f>IF(AC1014=0,"-",FORECAST($C$8+AC1014,Инклинометрия!$B$2:$B$152,Инклинометрия!$A$2:$A$152))</f>
        <v>-</v>
      </c>
      <c r="AI1014" s="89" t="str">
        <f>IF(AC1014=0,"-",FORECAST($C$8,Инклинометрия!$B$2:$B$152,Инклинометрия!$A$2:$A$152))</f>
        <v>-</v>
      </c>
      <c r="AJ1014" s="28"/>
      <c r="AK1014" s="67">
        <f t="shared" si="513"/>
        <v>0</v>
      </c>
      <c r="AL1014" s="28">
        <f t="shared" si="514"/>
        <v>0</v>
      </c>
      <c r="AM1014" s="28">
        <f t="shared" si="515"/>
        <v>0.1</v>
      </c>
      <c r="AN1014" s="26">
        <f t="shared" si="516"/>
        <v>0.1</v>
      </c>
      <c r="AO1014" s="87">
        <f t="shared" si="517"/>
        <v>145626.51678434567</v>
      </c>
      <c r="AP1014" s="87">
        <f t="shared" si="495"/>
        <v>44301.516784345658</v>
      </c>
      <c r="AQ1014" s="66">
        <f t="shared" si="496"/>
        <v>14695380</v>
      </c>
      <c r="AR1014" s="66">
        <f t="shared" si="497"/>
        <v>14695380</v>
      </c>
      <c r="AS1014" s="66">
        <f t="shared" si="498"/>
        <v>784800</v>
      </c>
      <c r="AT1014" s="45">
        <f t="shared" si="502"/>
        <v>15625806.516784346</v>
      </c>
      <c r="AU1014" s="75"/>
    </row>
    <row r="1015" spans="2:47" x14ac:dyDescent="0.3">
      <c r="B1015" s="41">
        <f t="shared" si="503"/>
        <v>4925</v>
      </c>
      <c r="C1015" s="8">
        <f t="shared" si="518"/>
        <v>49.25</v>
      </c>
      <c r="D1015" s="73">
        <f t="shared" si="499"/>
        <v>65.871875000000003</v>
      </c>
      <c r="E1015" s="29">
        <f t="shared" si="521"/>
        <v>16312.967632207796</v>
      </c>
      <c r="F1015" s="29">
        <f t="shared" si="504"/>
        <v>16.561388459093266</v>
      </c>
      <c r="G1015" s="29">
        <f t="shared" si="519"/>
        <v>22.15085706403724</v>
      </c>
      <c r="H1015" s="17">
        <f t="shared" si="505"/>
        <v>21818.594208077669</v>
      </c>
      <c r="I1015" s="29">
        <f t="shared" si="506"/>
        <v>2.2250485660981263</v>
      </c>
      <c r="J1015" s="29">
        <f t="shared" si="500"/>
        <v>20.847057720369335</v>
      </c>
      <c r="K1015" s="39">
        <f t="shared" si="507"/>
        <v>1400</v>
      </c>
      <c r="L1015" s="49">
        <f t="shared" si="490"/>
        <v>0</v>
      </c>
      <c r="M1015" s="48">
        <f t="shared" si="491"/>
        <v>4.2266987561397071</v>
      </c>
      <c r="N1015" s="51">
        <f t="shared" si="501"/>
        <v>0</v>
      </c>
      <c r="O1015" s="54">
        <f t="shared" si="520"/>
        <v>18.880500609176615</v>
      </c>
      <c r="P1015" s="34">
        <f t="shared" si="508"/>
        <v>1.7671458676442586</v>
      </c>
      <c r="Q1015" s="30">
        <f t="shared" si="509"/>
        <v>0</v>
      </c>
      <c r="R1015" s="58">
        <f t="shared" si="510"/>
        <v>0</v>
      </c>
      <c r="S1015" s="58">
        <f t="shared" si="511"/>
        <v>0</v>
      </c>
      <c r="T1015" s="58">
        <f t="shared" si="492"/>
        <v>100</v>
      </c>
      <c r="U1015" s="88" t="str">
        <f>IF(R1015=0,"-",FORECAST($C$8,Инклинометрия!$B$2:$B$152,Инклинометрия!$A$2:$A$152))</f>
        <v>-</v>
      </c>
      <c r="V1015" s="88" t="str">
        <f>IF(R1015=0,"-",FORECAST($C$8-R1015,Инклинометрия!$B$2:$B$152,Инклинометрия!$A$2:$A$152))</f>
        <v>-</v>
      </c>
      <c r="W1015" s="88" t="str">
        <f>IF(R1015&gt;0,FORECAST($C$8,Инклинометрия!$B$2:$B$152,Инклинометрия!$A$2:$A$152),IF(AB1015=$C$8,"-",FORECAST($C$8-AB1015,Инклинометрия!$B$2:$B$152,Инклинометрия!$A$2:$A$152)))</f>
        <v>-</v>
      </c>
      <c r="X1015" s="88" t="str">
        <f>IF(S1015=0,"-",FORECAST($C$8-(S1015+AB1015),Инклинометрия!$B$2:$B$152,Инклинометрия!$A$2:$A$152))</f>
        <v>-</v>
      </c>
      <c r="Y1015" s="88">
        <f>FORECAST($C$8+T1015,Инклинометрия!$B$2:$B$152,Инклинометрия!$A$2:$A$152)</f>
        <v>1425</v>
      </c>
      <c r="Z1015" s="88">
        <f>IF(R1015=0,FORECAST($C$6-T1015,Инклинометрия!$B$2:$B$152,Инклинометрия!$A$2:$A$152),FORECAST($C$8,Инклинометрия!$B$2:$B$152,Инклинометрия!$A$2:$A$152))</f>
        <v>1330</v>
      </c>
      <c r="AA1015" s="61">
        <f t="shared" si="493"/>
        <v>1400</v>
      </c>
      <c r="AB1015" s="62">
        <f t="shared" si="512"/>
        <v>1400</v>
      </c>
      <c r="AC1015" s="62">
        <f t="shared" si="494"/>
        <v>0</v>
      </c>
      <c r="AD1015" s="65">
        <f>IF(R1015=0,FORECAST($C$8,Инклинометрия!$B$2:$B$152,Инклинометрия!$A$2:$A$152),V1015)</f>
        <v>1330</v>
      </c>
      <c r="AE1015" s="65">
        <f>FORECAST($C$8-(R1015+AA1015),Инклинометрия!$B$2:$B$152,Инклинометрия!$A$2:$A$152)</f>
        <v>0</v>
      </c>
      <c r="AF1015" s="65">
        <f>IF(AB1015=0,"-",FORECAST($C$8,Инклинометрия!$B$2:$B$152,Инклинометрия!$A$2:$A$152))</f>
        <v>1330</v>
      </c>
      <c r="AG1015" s="65">
        <f>IF(AB1015=0,"-",FORECAST($C$8-AB1015,Инклинометрия!$B$2:$B$152,Инклинометрия!$A$2:$A$152))</f>
        <v>0</v>
      </c>
      <c r="AH1015" s="65" t="str">
        <f>IF(AC1015=0,"-",FORECAST($C$8+AC1015,Инклинометрия!$B$2:$B$152,Инклинометрия!$A$2:$A$152))</f>
        <v>-</v>
      </c>
      <c r="AI1015" s="89" t="str">
        <f>IF(AC1015=0,"-",FORECAST($C$8,Инклинометрия!$B$2:$B$152,Инклинометрия!$A$2:$A$152))</f>
        <v>-</v>
      </c>
      <c r="AJ1015" s="28"/>
      <c r="AK1015" s="67">
        <f t="shared" si="513"/>
        <v>0</v>
      </c>
      <c r="AL1015" s="28">
        <f t="shared" si="514"/>
        <v>0</v>
      </c>
      <c r="AM1015" s="28">
        <f t="shared" si="515"/>
        <v>0.1</v>
      </c>
      <c r="AN1015" s="26">
        <f t="shared" si="516"/>
        <v>0.1</v>
      </c>
      <c r="AO1015" s="87">
        <f t="shared" si="517"/>
        <v>145626.51678434567</v>
      </c>
      <c r="AP1015" s="87">
        <f t="shared" si="495"/>
        <v>44301.516784345658</v>
      </c>
      <c r="AQ1015" s="66">
        <f t="shared" si="496"/>
        <v>14695380</v>
      </c>
      <c r="AR1015" s="66">
        <f t="shared" si="497"/>
        <v>14695380</v>
      </c>
      <c r="AS1015" s="66">
        <f t="shared" si="498"/>
        <v>784800</v>
      </c>
      <c r="AT1015" s="45">
        <f t="shared" si="502"/>
        <v>15625806.516784346</v>
      </c>
      <c r="AU1015" s="75"/>
    </row>
    <row r="1016" spans="2:47" x14ac:dyDescent="0.3">
      <c r="B1016" s="41">
        <f t="shared" si="503"/>
        <v>4930</v>
      </c>
      <c r="C1016" s="8">
        <f t="shared" si="518"/>
        <v>49.300000000000004</v>
      </c>
      <c r="D1016" s="73">
        <f t="shared" si="499"/>
        <v>65.938750000000013</v>
      </c>
      <c r="E1016" s="29">
        <f t="shared" si="521"/>
        <v>16329.529020666892</v>
      </c>
      <c r="F1016" s="29">
        <f t="shared" si="504"/>
        <v>16.561388459095621</v>
      </c>
      <c r="G1016" s="29">
        <f t="shared" si="519"/>
        <v>22.150857064040391</v>
      </c>
      <c r="H1016" s="17">
        <f t="shared" si="505"/>
        <v>21840.745065141709</v>
      </c>
      <c r="I1016" s="29">
        <f t="shared" si="506"/>
        <v>2.2250485660981263</v>
      </c>
      <c r="J1016" s="29">
        <f t="shared" si="500"/>
        <v>20.847057720370817</v>
      </c>
      <c r="K1016" s="39">
        <f t="shared" si="507"/>
        <v>1400</v>
      </c>
      <c r="L1016" s="49">
        <f t="shared" si="490"/>
        <v>0</v>
      </c>
      <c r="M1016" s="48">
        <f t="shared" si="491"/>
        <v>4.2266987561397071</v>
      </c>
      <c r="N1016" s="51">
        <f t="shared" si="501"/>
        <v>0</v>
      </c>
      <c r="O1016" s="54">
        <f t="shared" si="520"/>
        <v>18.880500609176615</v>
      </c>
      <c r="P1016" s="34">
        <f t="shared" si="508"/>
        <v>1.7671458676442586</v>
      </c>
      <c r="Q1016" s="30">
        <f t="shared" si="509"/>
        <v>0</v>
      </c>
      <c r="R1016" s="58">
        <f t="shared" si="510"/>
        <v>0</v>
      </c>
      <c r="S1016" s="58">
        <f t="shared" si="511"/>
        <v>0</v>
      </c>
      <c r="T1016" s="58">
        <f t="shared" si="492"/>
        <v>100</v>
      </c>
      <c r="U1016" s="88" t="str">
        <f>IF(R1016=0,"-",FORECAST($C$8,Инклинометрия!$B$2:$B$152,Инклинометрия!$A$2:$A$152))</f>
        <v>-</v>
      </c>
      <c r="V1016" s="88" t="str">
        <f>IF(R1016=0,"-",FORECAST($C$8-R1016,Инклинометрия!$B$2:$B$152,Инклинометрия!$A$2:$A$152))</f>
        <v>-</v>
      </c>
      <c r="W1016" s="88" t="str">
        <f>IF(R1016&gt;0,FORECAST($C$8,Инклинометрия!$B$2:$B$152,Инклинометрия!$A$2:$A$152),IF(AB1016=$C$8,"-",FORECAST($C$8-AB1016,Инклинометрия!$B$2:$B$152,Инклинометрия!$A$2:$A$152)))</f>
        <v>-</v>
      </c>
      <c r="X1016" s="88" t="str">
        <f>IF(S1016=0,"-",FORECAST($C$8-(S1016+AB1016),Инклинометрия!$B$2:$B$152,Инклинометрия!$A$2:$A$152))</f>
        <v>-</v>
      </c>
      <c r="Y1016" s="88">
        <f>FORECAST($C$8+T1016,Инклинометрия!$B$2:$B$152,Инклинометрия!$A$2:$A$152)</f>
        <v>1425</v>
      </c>
      <c r="Z1016" s="88">
        <f>IF(R1016=0,FORECAST($C$6-T1016,Инклинометрия!$B$2:$B$152,Инклинометрия!$A$2:$A$152),FORECAST($C$8,Инклинометрия!$B$2:$B$152,Инклинометрия!$A$2:$A$152))</f>
        <v>1330</v>
      </c>
      <c r="AA1016" s="61">
        <f t="shared" si="493"/>
        <v>1400</v>
      </c>
      <c r="AB1016" s="62">
        <f t="shared" si="512"/>
        <v>1400</v>
      </c>
      <c r="AC1016" s="62">
        <f t="shared" si="494"/>
        <v>0</v>
      </c>
      <c r="AD1016" s="65">
        <f>IF(R1016=0,FORECAST($C$8,Инклинометрия!$B$2:$B$152,Инклинометрия!$A$2:$A$152),V1016)</f>
        <v>1330</v>
      </c>
      <c r="AE1016" s="65">
        <f>FORECAST($C$8-(R1016+AA1016),Инклинометрия!$B$2:$B$152,Инклинометрия!$A$2:$A$152)</f>
        <v>0</v>
      </c>
      <c r="AF1016" s="65">
        <f>IF(AB1016=0,"-",FORECAST($C$8,Инклинометрия!$B$2:$B$152,Инклинометрия!$A$2:$A$152))</f>
        <v>1330</v>
      </c>
      <c r="AG1016" s="65">
        <f>IF(AB1016=0,"-",FORECAST($C$8-AB1016,Инклинометрия!$B$2:$B$152,Инклинометрия!$A$2:$A$152))</f>
        <v>0</v>
      </c>
      <c r="AH1016" s="65" t="str">
        <f>IF(AC1016=0,"-",FORECAST($C$8+AC1016,Инклинометрия!$B$2:$B$152,Инклинометрия!$A$2:$A$152))</f>
        <v>-</v>
      </c>
      <c r="AI1016" s="89" t="str">
        <f>IF(AC1016=0,"-",FORECAST($C$8,Инклинометрия!$B$2:$B$152,Инклинометрия!$A$2:$A$152))</f>
        <v>-</v>
      </c>
      <c r="AJ1016" s="28"/>
      <c r="AK1016" s="67">
        <f t="shared" si="513"/>
        <v>0</v>
      </c>
      <c r="AL1016" s="28">
        <f t="shared" si="514"/>
        <v>0</v>
      </c>
      <c r="AM1016" s="28">
        <f t="shared" si="515"/>
        <v>0.1</v>
      </c>
      <c r="AN1016" s="26">
        <f t="shared" si="516"/>
        <v>0.1</v>
      </c>
      <c r="AO1016" s="87">
        <f t="shared" si="517"/>
        <v>145626.51678434567</v>
      </c>
      <c r="AP1016" s="87">
        <f t="shared" si="495"/>
        <v>44301.516784345658</v>
      </c>
      <c r="AQ1016" s="66">
        <f t="shared" si="496"/>
        <v>14695380</v>
      </c>
      <c r="AR1016" s="66">
        <f t="shared" si="497"/>
        <v>14695380</v>
      </c>
      <c r="AS1016" s="66">
        <f t="shared" si="498"/>
        <v>784800</v>
      </c>
      <c r="AT1016" s="45">
        <f t="shared" si="502"/>
        <v>15625806.516784346</v>
      </c>
      <c r="AU1016" s="75"/>
    </row>
    <row r="1017" spans="2:47" x14ac:dyDescent="0.3">
      <c r="B1017" s="41">
        <f t="shared" si="503"/>
        <v>4935</v>
      </c>
      <c r="C1017" s="8">
        <f t="shared" si="518"/>
        <v>49.35</v>
      </c>
      <c r="D1017" s="73">
        <f t="shared" si="499"/>
        <v>66.005624999999995</v>
      </c>
      <c r="E1017" s="29">
        <f t="shared" si="521"/>
        <v>16346.090409125984</v>
      </c>
      <c r="F1017" s="29">
        <f t="shared" si="504"/>
        <v>16.561388459093266</v>
      </c>
      <c r="G1017" s="29">
        <f t="shared" si="519"/>
        <v>22.15085706403724</v>
      </c>
      <c r="H1017" s="17">
        <f t="shared" si="505"/>
        <v>21862.895922205746</v>
      </c>
      <c r="I1017" s="29">
        <f t="shared" si="506"/>
        <v>2.2250485660981263</v>
      </c>
      <c r="J1017" s="29">
        <f t="shared" si="500"/>
        <v>20.847057720369335</v>
      </c>
      <c r="K1017" s="39">
        <f t="shared" si="507"/>
        <v>1400</v>
      </c>
      <c r="L1017" s="49">
        <f t="shared" si="490"/>
        <v>0</v>
      </c>
      <c r="M1017" s="48">
        <f t="shared" si="491"/>
        <v>4.2266987561397071</v>
      </c>
      <c r="N1017" s="51">
        <f t="shared" si="501"/>
        <v>0</v>
      </c>
      <c r="O1017" s="54">
        <f t="shared" si="520"/>
        <v>18.880500609176615</v>
      </c>
      <c r="P1017" s="34">
        <f t="shared" si="508"/>
        <v>1.7671458676442586</v>
      </c>
      <c r="Q1017" s="30">
        <f t="shared" si="509"/>
        <v>0</v>
      </c>
      <c r="R1017" s="58">
        <f t="shared" si="510"/>
        <v>0</v>
      </c>
      <c r="S1017" s="58">
        <f t="shared" si="511"/>
        <v>0</v>
      </c>
      <c r="T1017" s="58">
        <f t="shared" si="492"/>
        <v>100</v>
      </c>
      <c r="U1017" s="88" t="str">
        <f>IF(R1017=0,"-",FORECAST($C$8,Инклинометрия!$B$2:$B$152,Инклинометрия!$A$2:$A$152))</f>
        <v>-</v>
      </c>
      <c r="V1017" s="88" t="str">
        <f>IF(R1017=0,"-",FORECAST($C$8-R1017,Инклинометрия!$B$2:$B$152,Инклинометрия!$A$2:$A$152))</f>
        <v>-</v>
      </c>
      <c r="W1017" s="88" t="str">
        <f>IF(R1017&gt;0,FORECAST($C$8,Инклинометрия!$B$2:$B$152,Инклинометрия!$A$2:$A$152),IF(AB1017=$C$8,"-",FORECAST($C$8-AB1017,Инклинометрия!$B$2:$B$152,Инклинометрия!$A$2:$A$152)))</f>
        <v>-</v>
      </c>
      <c r="X1017" s="88" t="str">
        <f>IF(S1017=0,"-",FORECAST($C$8-(S1017+AB1017),Инклинометрия!$B$2:$B$152,Инклинометрия!$A$2:$A$152))</f>
        <v>-</v>
      </c>
      <c r="Y1017" s="88">
        <f>FORECAST($C$8+T1017,Инклинометрия!$B$2:$B$152,Инклинометрия!$A$2:$A$152)</f>
        <v>1425</v>
      </c>
      <c r="Z1017" s="88">
        <f>IF(R1017=0,FORECAST($C$6-T1017,Инклинометрия!$B$2:$B$152,Инклинометрия!$A$2:$A$152),FORECAST($C$8,Инклинометрия!$B$2:$B$152,Инклинометрия!$A$2:$A$152))</f>
        <v>1330</v>
      </c>
      <c r="AA1017" s="61">
        <f t="shared" si="493"/>
        <v>1400</v>
      </c>
      <c r="AB1017" s="62">
        <f t="shared" si="512"/>
        <v>1400</v>
      </c>
      <c r="AC1017" s="62">
        <f t="shared" si="494"/>
        <v>0</v>
      </c>
      <c r="AD1017" s="65">
        <f>IF(R1017=0,FORECAST($C$8,Инклинометрия!$B$2:$B$152,Инклинометрия!$A$2:$A$152),V1017)</f>
        <v>1330</v>
      </c>
      <c r="AE1017" s="65">
        <f>FORECAST($C$8-(R1017+AA1017),Инклинометрия!$B$2:$B$152,Инклинометрия!$A$2:$A$152)</f>
        <v>0</v>
      </c>
      <c r="AF1017" s="65">
        <f>IF(AB1017=0,"-",FORECAST($C$8,Инклинометрия!$B$2:$B$152,Инклинометрия!$A$2:$A$152))</f>
        <v>1330</v>
      </c>
      <c r="AG1017" s="65">
        <f>IF(AB1017=0,"-",FORECAST($C$8-AB1017,Инклинометрия!$B$2:$B$152,Инклинометрия!$A$2:$A$152))</f>
        <v>0</v>
      </c>
      <c r="AH1017" s="65" t="str">
        <f>IF(AC1017=0,"-",FORECAST($C$8+AC1017,Инклинометрия!$B$2:$B$152,Инклинометрия!$A$2:$A$152))</f>
        <v>-</v>
      </c>
      <c r="AI1017" s="89" t="str">
        <f>IF(AC1017=0,"-",FORECAST($C$8,Инклинометрия!$B$2:$B$152,Инклинометрия!$A$2:$A$152))</f>
        <v>-</v>
      </c>
      <c r="AJ1017" s="28"/>
      <c r="AK1017" s="67">
        <f t="shared" si="513"/>
        <v>0</v>
      </c>
      <c r="AL1017" s="28">
        <f t="shared" si="514"/>
        <v>0</v>
      </c>
      <c r="AM1017" s="28">
        <f t="shared" si="515"/>
        <v>0.1</v>
      </c>
      <c r="AN1017" s="26">
        <f t="shared" si="516"/>
        <v>0.1</v>
      </c>
      <c r="AO1017" s="87">
        <f t="shared" si="517"/>
        <v>145626.51678434567</v>
      </c>
      <c r="AP1017" s="87">
        <f t="shared" si="495"/>
        <v>44301.516784345658</v>
      </c>
      <c r="AQ1017" s="66">
        <f t="shared" si="496"/>
        <v>14695380</v>
      </c>
      <c r="AR1017" s="66">
        <f t="shared" si="497"/>
        <v>14695380</v>
      </c>
      <c r="AS1017" s="66">
        <f t="shared" si="498"/>
        <v>784800</v>
      </c>
      <c r="AT1017" s="45">
        <f t="shared" si="502"/>
        <v>15625806.516784346</v>
      </c>
      <c r="AU1017" s="75"/>
    </row>
    <row r="1018" spans="2:47" x14ac:dyDescent="0.3">
      <c r="B1018" s="41">
        <f t="shared" si="503"/>
        <v>4940</v>
      </c>
      <c r="C1018" s="8">
        <f t="shared" si="518"/>
        <v>49.4</v>
      </c>
      <c r="D1018" s="73">
        <f t="shared" si="499"/>
        <v>66.072500000000005</v>
      </c>
      <c r="E1018" s="29">
        <f t="shared" si="521"/>
        <v>16362.651797585078</v>
      </c>
      <c r="F1018" s="29">
        <f t="shared" si="504"/>
        <v>16.561388459093266</v>
      </c>
      <c r="G1018" s="29">
        <f t="shared" si="519"/>
        <v>22.15085706403724</v>
      </c>
      <c r="H1018" s="17">
        <f t="shared" si="505"/>
        <v>21885.046779269782</v>
      </c>
      <c r="I1018" s="29">
        <f t="shared" si="506"/>
        <v>2.2250485660981263</v>
      </c>
      <c r="J1018" s="29">
        <f t="shared" si="500"/>
        <v>20.847057720369335</v>
      </c>
      <c r="K1018" s="39">
        <f t="shared" si="507"/>
        <v>1400</v>
      </c>
      <c r="L1018" s="49">
        <f t="shared" si="490"/>
        <v>0</v>
      </c>
      <c r="M1018" s="48">
        <f t="shared" si="491"/>
        <v>4.2266987561397071</v>
      </c>
      <c r="N1018" s="51">
        <f t="shared" si="501"/>
        <v>0</v>
      </c>
      <c r="O1018" s="54">
        <f t="shared" si="520"/>
        <v>18.880500609176615</v>
      </c>
      <c r="P1018" s="34">
        <f t="shared" si="508"/>
        <v>1.7671458676442586</v>
      </c>
      <c r="Q1018" s="30">
        <f t="shared" si="509"/>
        <v>0</v>
      </c>
      <c r="R1018" s="58">
        <f t="shared" si="510"/>
        <v>0</v>
      </c>
      <c r="S1018" s="58">
        <f t="shared" si="511"/>
        <v>0</v>
      </c>
      <c r="T1018" s="58">
        <f t="shared" si="492"/>
        <v>100</v>
      </c>
      <c r="U1018" s="88" t="str">
        <f>IF(R1018=0,"-",FORECAST($C$8,Инклинометрия!$B$2:$B$152,Инклинометрия!$A$2:$A$152))</f>
        <v>-</v>
      </c>
      <c r="V1018" s="88" t="str">
        <f>IF(R1018=0,"-",FORECAST($C$8-R1018,Инклинометрия!$B$2:$B$152,Инклинометрия!$A$2:$A$152))</f>
        <v>-</v>
      </c>
      <c r="W1018" s="88" t="str">
        <f>IF(R1018&gt;0,FORECAST($C$8,Инклинометрия!$B$2:$B$152,Инклинометрия!$A$2:$A$152),IF(AB1018=$C$8,"-",FORECAST($C$8-AB1018,Инклинометрия!$B$2:$B$152,Инклинометрия!$A$2:$A$152)))</f>
        <v>-</v>
      </c>
      <c r="X1018" s="88" t="str">
        <f>IF(S1018=0,"-",FORECAST($C$8-(S1018+AB1018),Инклинометрия!$B$2:$B$152,Инклинометрия!$A$2:$A$152))</f>
        <v>-</v>
      </c>
      <c r="Y1018" s="88">
        <f>FORECAST($C$8+T1018,Инклинометрия!$B$2:$B$152,Инклинометрия!$A$2:$A$152)</f>
        <v>1425</v>
      </c>
      <c r="Z1018" s="88">
        <f>IF(R1018=0,FORECAST($C$6-T1018,Инклинометрия!$B$2:$B$152,Инклинометрия!$A$2:$A$152),FORECAST($C$8,Инклинометрия!$B$2:$B$152,Инклинометрия!$A$2:$A$152))</f>
        <v>1330</v>
      </c>
      <c r="AA1018" s="61">
        <f t="shared" si="493"/>
        <v>1400</v>
      </c>
      <c r="AB1018" s="62">
        <f t="shared" si="512"/>
        <v>1400</v>
      </c>
      <c r="AC1018" s="62">
        <f t="shared" si="494"/>
        <v>0</v>
      </c>
      <c r="AD1018" s="65">
        <f>IF(R1018=0,FORECAST($C$8,Инклинометрия!$B$2:$B$152,Инклинометрия!$A$2:$A$152),V1018)</f>
        <v>1330</v>
      </c>
      <c r="AE1018" s="65">
        <f>FORECAST($C$8-(R1018+AA1018),Инклинометрия!$B$2:$B$152,Инклинометрия!$A$2:$A$152)</f>
        <v>0</v>
      </c>
      <c r="AF1018" s="65">
        <f>IF(AB1018=0,"-",FORECAST($C$8,Инклинометрия!$B$2:$B$152,Инклинометрия!$A$2:$A$152))</f>
        <v>1330</v>
      </c>
      <c r="AG1018" s="65">
        <f>IF(AB1018=0,"-",FORECAST($C$8-AB1018,Инклинометрия!$B$2:$B$152,Инклинометрия!$A$2:$A$152))</f>
        <v>0</v>
      </c>
      <c r="AH1018" s="65" t="str">
        <f>IF(AC1018=0,"-",FORECAST($C$8+AC1018,Инклинометрия!$B$2:$B$152,Инклинометрия!$A$2:$A$152))</f>
        <v>-</v>
      </c>
      <c r="AI1018" s="89" t="str">
        <f>IF(AC1018=0,"-",FORECAST($C$8,Инклинометрия!$B$2:$B$152,Инклинометрия!$A$2:$A$152))</f>
        <v>-</v>
      </c>
      <c r="AJ1018" s="28"/>
      <c r="AK1018" s="67">
        <f t="shared" si="513"/>
        <v>0</v>
      </c>
      <c r="AL1018" s="28">
        <f t="shared" si="514"/>
        <v>0</v>
      </c>
      <c r="AM1018" s="28">
        <f t="shared" si="515"/>
        <v>0.1</v>
      </c>
      <c r="AN1018" s="26">
        <f t="shared" si="516"/>
        <v>0.1</v>
      </c>
      <c r="AO1018" s="87">
        <f t="shared" si="517"/>
        <v>145626.51678434567</v>
      </c>
      <c r="AP1018" s="87">
        <f t="shared" si="495"/>
        <v>44301.516784345658</v>
      </c>
      <c r="AQ1018" s="66">
        <f t="shared" si="496"/>
        <v>14695380</v>
      </c>
      <c r="AR1018" s="66">
        <f t="shared" si="497"/>
        <v>14695380</v>
      </c>
      <c r="AS1018" s="66">
        <f t="shared" si="498"/>
        <v>784800</v>
      </c>
      <c r="AT1018" s="45">
        <f t="shared" si="502"/>
        <v>15625806.516784346</v>
      </c>
      <c r="AU1018" s="75"/>
    </row>
    <row r="1019" spans="2:47" x14ac:dyDescent="0.3">
      <c r="B1019" s="41">
        <f t="shared" si="503"/>
        <v>4945</v>
      </c>
      <c r="C1019" s="8">
        <f t="shared" si="518"/>
        <v>49.45</v>
      </c>
      <c r="D1019" s="73">
        <f t="shared" si="499"/>
        <v>66.139375000000001</v>
      </c>
      <c r="E1019" s="29">
        <f t="shared" si="521"/>
        <v>16379.213186044175</v>
      </c>
      <c r="F1019" s="29">
        <f t="shared" si="504"/>
        <v>16.561388459095621</v>
      </c>
      <c r="G1019" s="29">
        <f t="shared" si="519"/>
        <v>22.150857064040391</v>
      </c>
      <c r="H1019" s="17">
        <f t="shared" si="505"/>
        <v>21907.197636333822</v>
      </c>
      <c r="I1019" s="29">
        <f t="shared" si="506"/>
        <v>2.2250485660981263</v>
      </c>
      <c r="J1019" s="29">
        <f t="shared" si="500"/>
        <v>20.847057720370817</v>
      </c>
      <c r="K1019" s="39">
        <f t="shared" si="507"/>
        <v>1400</v>
      </c>
      <c r="L1019" s="49">
        <f t="shared" si="490"/>
        <v>0</v>
      </c>
      <c r="M1019" s="48">
        <f t="shared" si="491"/>
        <v>4.2266987561397071</v>
      </c>
      <c r="N1019" s="51">
        <f t="shared" si="501"/>
        <v>0</v>
      </c>
      <c r="O1019" s="54">
        <f t="shared" si="520"/>
        <v>18.880500609176615</v>
      </c>
      <c r="P1019" s="34">
        <f t="shared" si="508"/>
        <v>1.7671458676442586</v>
      </c>
      <c r="Q1019" s="30">
        <f t="shared" si="509"/>
        <v>0</v>
      </c>
      <c r="R1019" s="58">
        <f t="shared" si="510"/>
        <v>0</v>
      </c>
      <c r="S1019" s="58">
        <f t="shared" si="511"/>
        <v>0</v>
      </c>
      <c r="T1019" s="58">
        <f t="shared" si="492"/>
        <v>100</v>
      </c>
      <c r="U1019" s="88" t="str">
        <f>IF(R1019=0,"-",FORECAST($C$8,Инклинометрия!$B$2:$B$152,Инклинометрия!$A$2:$A$152))</f>
        <v>-</v>
      </c>
      <c r="V1019" s="88" t="str">
        <f>IF(R1019=0,"-",FORECAST($C$8-R1019,Инклинометрия!$B$2:$B$152,Инклинометрия!$A$2:$A$152))</f>
        <v>-</v>
      </c>
      <c r="W1019" s="88" t="str">
        <f>IF(R1019&gt;0,FORECAST($C$8,Инклинометрия!$B$2:$B$152,Инклинометрия!$A$2:$A$152),IF(AB1019=$C$8,"-",FORECAST($C$8-AB1019,Инклинометрия!$B$2:$B$152,Инклинометрия!$A$2:$A$152)))</f>
        <v>-</v>
      </c>
      <c r="X1019" s="88" t="str">
        <f>IF(S1019=0,"-",FORECAST($C$8-(S1019+AB1019),Инклинометрия!$B$2:$B$152,Инклинометрия!$A$2:$A$152))</f>
        <v>-</v>
      </c>
      <c r="Y1019" s="88">
        <f>FORECAST($C$8+T1019,Инклинометрия!$B$2:$B$152,Инклинометрия!$A$2:$A$152)</f>
        <v>1425</v>
      </c>
      <c r="Z1019" s="88">
        <f>IF(R1019=0,FORECAST($C$6-T1019,Инклинометрия!$B$2:$B$152,Инклинометрия!$A$2:$A$152),FORECAST($C$8,Инклинометрия!$B$2:$B$152,Инклинометрия!$A$2:$A$152))</f>
        <v>1330</v>
      </c>
      <c r="AA1019" s="61">
        <f t="shared" si="493"/>
        <v>1400</v>
      </c>
      <c r="AB1019" s="62">
        <f t="shared" si="512"/>
        <v>1400</v>
      </c>
      <c r="AC1019" s="62">
        <f t="shared" si="494"/>
        <v>0</v>
      </c>
      <c r="AD1019" s="65">
        <f>IF(R1019=0,FORECAST($C$8,Инклинометрия!$B$2:$B$152,Инклинометрия!$A$2:$A$152),V1019)</f>
        <v>1330</v>
      </c>
      <c r="AE1019" s="65">
        <f>FORECAST($C$8-(R1019+AA1019),Инклинометрия!$B$2:$B$152,Инклинометрия!$A$2:$A$152)</f>
        <v>0</v>
      </c>
      <c r="AF1019" s="65">
        <f>IF(AB1019=0,"-",FORECAST($C$8,Инклинометрия!$B$2:$B$152,Инклинометрия!$A$2:$A$152))</f>
        <v>1330</v>
      </c>
      <c r="AG1019" s="65">
        <f>IF(AB1019=0,"-",FORECAST($C$8-AB1019,Инклинометрия!$B$2:$B$152,Инклинометрия!$A$2:$A$152))</f>
        <v>0</v>
      </c>
      <c r="AH1019" s="65" t="str">
        <f>IF(AC1019=0,"-",FORECAST($C$8+AC1019,Инклинометрия!$B$2:$B$152,Инклинометрия!$A$2:$A$152))</f>
        <v>-</v>
      </c>
      <c r="AI1019" s="89" t="str">
        <f>IF(AC1019=0,"-",FORECAST($C$8,Инклинометрия!$B$2:$B$152,Инклинометрия!$A$2:$A$152))</f>
        <v>-</v>
      </c>
      <c r="AJ1019" s="28"/>
      <c r="AK1019" s="67">
        <f t="shared" si="513"/>
        <v>0</v>
      </c>
      <c r="AL1019" s="28">
        <f t="shared" si="514"/>
        <v>0</v>
      </c>
      <c r="AM1019" s="28">
        <f t="shared" si="515"/>
        <v>0.1</v>
      </c>
      <c r="AN1019" s="26">
        <f t="shared" si="516"/>
        <v>0.1</v>
      </c>
      <c r="AO1019" s="87">
        <f t="shared" si="517"/>
        <v>145626.51678434567</v>
      </c>
      <c r="AP1019" s="87">
        <f t="shared" si="495"/>
        <v>44301.516784345658</v>
      </c>
      <c r="AQ1019" s="66">
        <f t="shared" si="496"/>
        <v>14695380</v>
      </c>
      <c r="AR1019" s="66">
        <f t="shared" si="497"/>
        <v>14695380</v>
      </c>
      <c r="AS1019" s="66">
        <f t="shared" si="498"/>
        <v>784800</v>
      </c>
      <c r="AT1019" s="45">
        <f t="shared" si="502"/>
        <v>15625806.516784346</v>
      </c>
      <c r="AU1019" s="75"/>
    </row>
    <row r="1020" spans="2:47" x14ac:dyDescent="0.3">
      <c r="B1020" s="41">
        <f t="shared" si="503"/>
        <v>4950</v>
      </c>
      <c r="C1020" s="8">
        <f t="shared" si="518"/>
        <v>49.5</v>
      </c>
      <c r="D1020" s="73">
        <f t="shared" si="499"/>
        <v>66.206249999999997</v>
      </c>
      <c r="E1020" s="29">
        <f t="shared" si="521"/>
        <v>16395.774574503266</v>
      </c>
      <c r="F1020" s="29">
        <f t="shared" si="504"/>
        <v>16.561388459093266</v>
      </c>
      <c r="G1020" s="29">
        <f t="shared" si="519"/>
        <v>22.15085706403724</v>
      </c>
      <c r="H1020" s="17">
        <f t="shared" si="505"/>
        <v>21929.348493397858</v>
      </c>
      <c r="I1020" s="29">
        <f t="shared" si="506"/>
        <v>2.2250485660981263</v>
      </c>
      <c r="J1020" s="29">
        <f t="shared" si="500"/>
        <v>20.847057720369335</v>
      </c>
      <c r="K1020" s="39">
        <f t="shared" si="507"/>
        <v>1400</v>
      </c>
      <c r="L1020" s="49">
        <f t="shared" si="490"/>
        <v>0</v>
      </c>
      <c r="M1020" s="48">
        <f t="shared" si="491"/>
        <v>4.2266987561397071</v>
      </c>
      <c r="N1020" s="51">
        <f t="shared" si="501"/>
        <v>0</v>
      </c>
      <c r="O1020" s="54">
        <f t="shared" si="520"/>
        <v>18.880500609176615</v>
      </c>
      <c r="P1020" s="34">
        <f t="shared" si="508"/>
        <v>1.7671458676442586</v>
      </c>
      <c r="Q1020" s="30">
        <f t="shared" si="509"/>
        <v>0</v>
      </c>
      <c r="R1020" s="58">
        <f t="shared" si="510"/>
        <v>0</v>
      </c>
      <c r="S1020" s="58">
        <f t="shared" si="511"/>
        <v>0</v>
      </c>
      <c r="T1020" s="58">
        <f t="shared" si="492"/>
        <v>100</v>
      </c>
      <c r="U1020" s="88" t="str">
        <f>IF(R1020=0,"-",FORECAST($C$8,Инклинометрия!$B$2:$B$152,Инклинометрия!$A$2:$A$152))</f>
        <v>-</v>
      </c>
      <c r="V1020" s="88" t="str">
        <f>IF(R1020=0,"-",FORECAST($C$8-R1020,Инклинометрия!$B$2:$B$152,Инклинометрия!$A$2:$A$152))</f>
        <v>-</v>
      </c>
      <c r="W1020" s="88" t="str">
        <f>IF(R1020&gt;0,FORECAST($C$8,Инклинометрия!$B$2:$B$152,Инклинометрия!$A$2:$A$152),IF(AB1020=$C$8,"-",FORECAST($C$8-AB1020,Инклинометрия!$B$2:$B$152,Инклинометрия!$A$2:$A$152)))</f>
        <v>-</v>
      </c>
      <c r="X1020" s="88" t="str">
        <f>IF(S1020=0,"-",FORECAST($C$8-(S1020+AB1020),Инклинометрия!$B$2:$B$152,Инклинометрия!$A$2:$A$152))</f>
        <v>-</v>
      </c>
      <c r="Y1020" s="88">
        <f>FORECAST($C$8+T1020,Инклинометрия!$B$2:$B$152,Инклинометрия!$A$2:$A$152)</f>
        <v>1425</v>
      </c>
      <c r="Z1020" s="88">
        <f>IF(R1020=0,FORECAST($C$6-T1020,Инклинометрия!$B$2:$B$152,Инклинометрия!$A$2:$A$152),FORECAST($C$8,Инклинометрия!$B$2:$B$152,Инклинометрия!$A$2:$A$152))</f>
        <v>1330</v>
      </c>
      <c r="AA1020" s="61">
        <f t="shared" si="493"/>
        <v>1400</v>
      </c>
      <c r="AB1020" s="62">
        <f t="shared" si="512"/>
        <v>1400</v>
      </c>
      <c r="AC1020" s="62">
        <f t="shared" si="494"/>
        <v>0</v>
      </c>
      <c r="AD1020" s="65">
        <f>IF(R1020=0,FORECAST($C$8,Инклинометрия!$B$2:$B$152,Инклинометрия!$A$2:$A$152),V1020)</f>
        <v>1330</v>
      </c>
      <c r="AE1020" s="65">
        <f>FORECAST($C$8-(R1020+AA1020),Инклинометрия!$B$2:$B$152,Инклинометрия!$A$2:$A$152)</f>
        <v>0</v>
      </c>
      <c r="AF1020" s="65">
        <f>IF(AB1020=0,"-",FORECAST($C$8,Инклинометрия!$B$2:$B$152,Инклинометрия!$A$2:$A$152))</f>
        <v>1330</v>
      </c>
      <c r="AG1020" s="65">
        <f>IF(AB1020=0,"-",FORECAST($C$8-AB1020,Инклинометрия!$B$2:$B$152,Инклинометрия!$A$2:$A$152))</f>
        <v>0</v>
      </c>
      <c r="AH1020" s="65" t="str">
        <f>IF(AC1020=0,"-",FORECAST($C$8+AC1020,Инклинометрия!$B$2:$B$152,Инклинометрия!$A$2:$A$152))</f>
        <v>-</v>
      </c>
      <c r="AI1020" s="89" t="str">
        <f>IF(AC1020=0,"-",FORECAST($C$8,Инклинометрия!$B$2:$B$152,Инклинометрия!$A$2:$A$152))</f>
        <v>-</v>
      </c>
      <c r="AJ1020" s="28"/>
      <c r="AK1020" s="67">
        <f t="shared" si="513"/>
        <v>0</v>
      </c>
      <c r="AL1020" s="28">
        <f t="shared" si="514"/>
        <v>0</v>
      </c>
      <c r="AM1020" s="28">
        <f t="shared" si="515"/>
        <v>0.1</v>
      </c>
      <c r="AN1020" s="26">
        <f t="shared" si="516"/>
        <v>0.1</v>
      </c>
      <c r="AO1020" s="87">
        <f t="shared" si="517"/>
        <v>145626.51678434567</v>
      </c>
      <c r="AP1020" s="87">
        <f t="shared" si="495"/>
        <v>44301.516784345658</v>
      </c>
      <c r="AQ1020" s="66">
        <f t="shared" si="496"/>
        <v>14695380</v>
      </c>
      <c r="AR1020" s="66">
        <f t="shared" si="497"/>
        <v>14695380</v>
      </c>
      <c r="AS1020" s="66">
        <f t="shared" si="498"/>
        <v>784800</v>
      </c>
      <c r="AT1020" s="45">
        <f t="shared" si="502"/>
        <v>15625806.516784346</v>
      </c>
      <c r="AU1020" s="75"/>
    </row>
    <row r="1021" spans="2:47" x14ac:dyDescent="0.3">
      <c r="B1021" s="41">
        <f t="shared" si="503"/>
        <v>4955</v>
      </c>
      <c r="C1021" s="8">
        <f t="shared" si="518"/>
        <v>49.550000000000004</v>
      </c>
      <c r="D1021" s="73">
        <f t="shared" si="499"/>
        <v>66.273125000000007</v>
      </c>
      <c r="E1021" s="29">
        <f t="shared" si="521"/>
        <v>16412.335962962363</v>
      </c>
      <c r="F1021" s="29">
        <f t="shared" si="504"/>
        <v>16.561388459095621</v>
      </c>
      <c r="G1021" s="29">
        <f t="shared" si="519"/>
        <v>22.150857064040391</v>
      </c>
      <c r="H1021" s="17">
        <f t="shared" si="505"/>
        <v>21951.499350461898</v>
      </c>
      <c r="I1021" s="29">
        <f t="shared" si="506"/>
        <v>2.2250485660981263</v>
      </c>
      <c r="J1021" s="29">
        <f t="shared" si="500"/>
        <v>20.847057720370817</v>
      </c>
      <c r="K1021" s="39">
        <f t="shared" si="507"/>
        <v>1400</v>
      </c>
      <c r="L1021" s="49">
        <f t="shared" si="490"/>
        <v>0</v>
      </c>
      <c r="M1021" s="48">
        <f t="shared" si="491"/>
        <v>4.2266987561397071</v>
      </c>
      <c r="N1021" s="51">
        <f t="shared" si="501"/>
        <v>0</v>
      </c>
      <c r="O1021" s="54">
        <f t="shared" si="520"/>
        <v>18.880500609176615</v>
      </c>
      <c r="P1021" s="34">
        <f t="shared" si="508"/>
        <v>1.7671458676442586</v>
      </c>
      <c r="Q1021" s="30">
        <f t="shared" si="509"/>
        <v>0</v>
      </c>
      <c r="R1021" s="58">
        <f t="shared" si="510"/>
        <v>0</v>
      </c>
      <c r="S1021" s="58">
        <f t="shared" si="511"/>
        <v>0</v>
      </c>
      <c r="T1021" s="58">
        <f t="shared" si="492"/>
        <v>100</v>
      </c>
      <c r="U1021" s="88" t="str">
        <f>IF(R1021=0,"-",FORECAST($C$8,Инклинометрия!$B$2:$B$152,Инклинометрия!$A$2:$A$152))</f>
        <v>-</v>
      </c>
      <c r="V1021" s="88" t="str">
        <f>IF(R1021=0,"-",FORECAST($C$8-R1021,Инклинометрия!$B$2:$B$152,Инклинометрия!$A$2:$A$152))</f>
        <v>-</v>
      </c>
      <c r="W1021" s="88" t="str">
        <f>IF(R1021&gt;0,FORECAST($C$8,Инклинометрия!$B$2:$B$152,Инклинометрия!$A$2:$A$152),IF(AB1021=$C$8,"-",FORECAST($C$8-AB1021,Инклинометрия!$B$2:$B$152,Инклинометрия!$A$2:$A$152)))</f>
        <v>-</v>
      </c>
      <c r="X1021" s="88" t="str">
        <f>IF(S1021=0,"-",FORECAST($C$8-(S1021+AB1021),Инклинометрия!$B$2:$B$152,Инклинометрия!$A$2:$A$152))</f>
        <v>-</v>
      </c>
      <c r="Y1021" s="88">
        <f>FORECAST($C$8+T1021,Инклинометрия!$B$2:$B$152,Инклинометрия!$A$2:$A$152)</f>
        <v>1425</v>
      </c>
      <c r="Z1021" s="88">
        <f>IF(R1021=0,FORECAST($C$6-T1021,Инклинометрия!$B$2:$B$152,Инклинометрия!$A$2:$A$152),FORECAST($C$8,Инклинометрия!$B$2:$B$152,Инклинометрия!$A$2:$A$152))</f>
        <v>1330</v>
      </c>
      <c r="AA1021" s="61">
        <f t="shared" si="493"/>
        <v>1400</v>
      </c>
      <c r="AB1021" s="62">
        <f t="shared" si="512"/>
        <v>1400</v>
      </c>
      <c r="AC1021" s="62">
        <f t="shared" si="494"/>
        <v>0</v>
      </c>
      <c r="AD1021" s="65">
        <f>IF(R1021=0,FORECAST($C$8,Инклинометрия!$B$2:$B$152,Инклинометрия!$A$2:$A$152),V1021)</f>
        <v>1330</v>
      </c>
      <c r="AE1021" s="65">
        <f>FORECAST($C$8-(R1021+AA1021),Инклинометрия!$B$2:$B$152,Инклинометрия!$A$2:$A$152)</f>
        <v>0</v>
      </c>
      <c r="AF1021" s="65">
        <f>IF(AB1021=0,"-",FORECAST($C$8,Инклинометрия!$B$2:$B$152,Инклинометрия!$A$2:$A$152))</f>
        <v>1330</v>
      </c>
      <c r="AG1021" s="65">
        <f>IF(AB1021=0,"-",FORECAST($C$8-AB1021,Инклинометрия!$B$2:$B$152,Инклинометрия!$A$2:$A$152))</f>
        <v>0</v>
      </c>
      <c r="AH1021" s="65" t="str">
        <f>IF(AC1021=0,"-",FORECAST($C$8+AC1021,Инклинометрия!$B$2:$B$152,Инклинометрия!$A$2:$A$152))</f>
        <v>-</v>
      </c>
      <c r="AI1021" s="89" t="str">
        <f>IF(AC1021=0,"-",FORECAST($C$8,Инклинометрия!$B$2:$B$152,Инклинометрия!$A$2:$A$152))</f>
        <v>-</v>
      </c>
      <c r="AJ1021" s="28"/>
      <c r="AK1021" s="67">
        <f t="shared" si="513"/>
        <v>0</v>
      </c>
      <c r="AL1021" s="28">
        <f t="shared" si="514"/>
        <v>0</v>
      </c>
      <c r="AM1021" s="28">
        <f t="shared" si="515"/>
        <v>0.1</v>
      </c>
      <c r="AN1021" s="26">
        <f t="shared" si="516"/>
        <v>0.1</v>
      </c>
      <c r="AO1021" s="87">
        <f t="shared" si="517"/>
        <v>145626.51678434567</v>
      </c>
      <c r="AP1021" s="87">
        <f t="shared" si="495"/>
        <v>44301.516784345658</v>
      </c>
      <c r="AQ1021" s="66">
        <f t="shared" si="496"/>
        <v>14695380</v>
      </c>
      <c r="AR1021" s="66">
        <f t="shared" si="497"/>
        <v>14695380</v>
      </c>
      <c r="AS1021" s="66">
        <f t="shared" si="498"/>
        <v>784800</v>
      </c>
      <c r="AT1021" s="45">
        <f t="shared" si="502"/>
        <v>15625806.516784346</v>
      </c>
      <c r="AU1021" s="75"/>
    </row>
    <row r="1022" spans="2:47" x14ac:dyDescent="0.3">
      <c r="B1022" s="41">
        <f t="shared" si="503"/>
        <v>4960</v>
      </c>
      <c r="C1022" s="8">
        <f t="shared" si="518"/>
        <v>49.6</v>
      </c>
      <c r="D1022" s="73">
        <f t="shared" si="499"/>
        <v>66.34</v>
      </c>
      <c r="E1022" s="29">
        <f t="shared" si="521"/>
        <v>16428.897351421456</v>
      </c>
      <c r="F1022" s="29">
        <f t="shared" si="504"/>
        <v>16.561388459093266</v>
      </c>
      <c r="G1022" s="29">
        <f t="shared" si="519"/>
        <v>22.15085706403724</v>
      </c>
      <c r="H1022" s="17">
        <f t="shared" si="505"/>
        <v>21973.650207525934</v>
      </c>
      <c r="I1022" s="29">
        <f t="shared" si="506"/>
        <v>2.2250485660981263</v>
      </c>
      <c r="J1022" s="29">
        <f t="shared" si="500"/>
        <v>20.847057720369335</v>
      </c>
      <c r="K1022" s="39">
        <f t="shared" si="507"/>
        <v>1400</v>
      </c>
      <c r="L1022" s="49">
        <f t="shared" si="490"/>
        <v>0</v>
      </c>
      <c r="M1022" s="48">
        <f t="shared" si="491"/>
        <v>4.2266987561397071</v>
      </c>
      <c r="N1022" s="51">
        <f t="shared" si="501"/>
        <v>0</v>
      </c>
      <c r="O1022" s="54">
        <f t="shared" si="520"/>
        <v>18.880500609176615</v>
      </c>
      <c r="P1022" s="34">
        <f t="shared" si="508"/>
        <v>1.7671458676442586</v>
      </c>
      <c r="Q1022" s="30">
        <f t="shared" si="509"/>
        <v>0</v>
      </c>
      <c r="R1022" s="58">
        <f t="shared" si="510"/>
        <v>0</v>
      </c>
      <c r="S1022" s="58">
        <f t="shared" si="511"/>
        <v>0</v>
      </c>
      <c r="T1022" s="58">
        <f t="shared" si="492"/>
        <v>100</v>
      </c>
      <c r="U1022" s="88" t="str">
        <f>IF(R1022=0,"-",FORECAST($C$8,Инклинометрия!$B$2:$B$152,Инклинометрия!$A$2:$A$152))</f>
        <v>-</v>
      </c>
      <c r="V1022" s="88" t="str">
        <f>IF(R1022=0,"-",FORECAST($C$8-R1022,Инклинометрия!$B$2:$B$152,Инклинометрия!$A$2:$A$152))</f>
        <v>-</v>
      </c>
      <c r="W1022" s="88" t="str">
        <f>IF(R1022&gt;0,FORECAST($C$8,Инклинометрия!$B$2:$B$152,Инклинометрия!$A$2:$A$152),IF(AB1022=$C$8,"-",FORECAST($C$8-AB1022,Инклинометрия!$B$2:$B$152,Инклинометрия!$A$2:$A$152)))</f>
        <v>-</v>
      </c>
      <c r="X1022" s="88" t="str">
        <f>IF(S1022=0,"-",FORECAST($C$8-(S1022+AB1022),Инклинометрия!$B$2:$B$152,Инклинометрия!$A$2:$A$152))</f>
        <v>-</v>
      </c>
      <c r="Y1022" s="88">
        <f>FORECAST($C$8+T1022,Инклинометрия!$B$2:$B$152,Инклинометрия!$A$2:$A$152)</f>
        <v>1425</v>
      </c>
      <c r="Z1022" s="88">
        <f>IF(R1022=0,FORECAST($C$6-T1022,Инклинометрия!$B$2:$B$152,Инклинометрия!$A$2:$A$152),FORECAST($C$8,Инклинометрия!$B$2:$B$152,Инклинометрия!$A$2:$A$152))</f>
        <v>1330</v>
      </c>
      <c r="AA1022" s="61">
        <f t="shared" si="493"/>
        <v>1400</v>
      </c>
      <c r="AB1022" s="62">
        <f t="shared" si="512"/>
        <v>1400</v>
      </c>
      <c r="AC1022" s="62">
        <f t="shared" si="494"/>
        <v>0</v>
      </c>
      <c r="AD1022" s="65">
        <f>IF(R1022=0,FORECAST($C$8,Инклинометрия!$B$2:$B$152,Инклинометрия!$A$2:$A$152),V1022)</f>
        <v>1330</v>
      </c>
      <c r="AE1022" s="65">
        <f>FORECAST($C$8-(R1022+AA1022),Инклинометрия!$B$2:$B$152,Инклинометрия!$A$2:$A$152)</f>
        <v>0</v>
      </c>
      <c r="AF1022" s="65">
        <f>IF(AB1022=0,"-",FORECAST($C$8,Инклинометрия!$B$2:$B$152,Инклинометрия!$A$2:$A$152))</f>
        <v>1330</v>
      </c>
      <c r="AG1022" s="65">
        <f>IF(AB1022=0,"-",FORECAST($C$8-AB1022,Инклинометрия!$B$2:$B$152,Инклинометрия!$A$2:$A$152))</f>
        <v>0</v>
      </c>
      <c r="AH1022" s="65" t="str">
        <f>IF(AC1022=0,"-",FORECAST($C$8+AC1022,Инклинометрия!$B$2:$B$152,Инклинометрия!$A$2:$A$152))</f>
        <v>-</v>
      </c>
      <c r="AI1022" s="89" t="str">
        <f>IF(AC1022=0,"-",FORECAST($C$8,Инклинометрия!$B$2:$B$152,Инклинометрия!$A$2:$A$152))</f>
        <v>-</v>
      </c>
      <c r="AJ1022" s="28"/>
      <c r="AK1022" s="67">
        <f t="shared" si="513"/>
        <v>0</v>
      </c>
      <c r="AL1022" s="28">
        <f t="shared" si="514"/>
        <v>0</v>
      </c>
      <c r="AM1022" s="28">
        <f t="shared" si="515"/>
        <v>0.1</v>
      </c>
      <c r="AN1022" s="26">
        <f t="shared" si="516"/>
        <v>0.1</v>
      </c>
      <c r="AO1022" s="87">
        <f t="shared" si="517"/>
        <v>145626.51678434567</v>
      </c>
      <c r="AP1022" s="87">
        <f t="shared" si="495"/>
        <v>44301.516784345658</v>
      </c>
      <c r="AQ1022" s="66">
        <f t="shared" si="496"/>
        <v>14695380</v>
      </c>
      <c r="AR1022" s="66">
        <f t="shared" si="497"/>
        <v>14695380</v>
      </c>
      <c r="AS1022" s="66">
        <f t="shared" si="498"/>
        <v>784800</v>
      </c>
      <c r="AT1022" s="45">
        <f t="shared" si="502"/>
        <v>15625806.516784346</v>
      </c>
      <c r="AU1022" s="75"/>
    </row>
    <row r="1023" spans="2:47" x14ac:dyDescent="0.3">
      <c r="B1023" s="41">
        <f t="shared" si="503"/>
        <v>4965</v>
      </c>
      <c r="C1023" s="8">
        <f t="shared" si="518"/>
        <v>49.65</v>
      </c>
      <c r="D1023" s="73">
        <f t="shared" si="499"/>
        <v>66.406874999999999</v>
      </c>
      <c r="E1023" s="29">
        <f t="shared" si="521"/>
        <v>16445.458739880549</v>
      </c>
      <c r="F1023" s="29">
        <f t="shared" si="504"/>
        <v>16.561388459093266</v>
      </c>
      <c r="G1023" s="29">
        <f t="shared" si="519"/>
        <v>22.15085706403724</v>
      </c>
      <c r="H1023" s="17">
        <f t="shared" si="505"/>
        <v>21995.80106458997</v>
      </c>
      <c r="I1023" s="29">
        <f t="shared" si="506"/>
        <v>2.2250485660981263</v>
      </c>
      <c r="J1023" s="29">
        <f t="shared" si="500"/>
        <v>20.847057720369335</v>
      </c>
      <c r="K1023" s="39">
        <f t="shared" si="507"/>
        <v>1400</v>
      </c>
      <c r="L1023" s="49">
        <f t="shared" si="490"/>
        <v>0</v>
      </c>
      <c r="M1023" s="48">
        <f t="shared" si="491"/>
        <v>4.2266987561397071</v>
      </c>
      <c r="N1023" s="51">
        <f t="shared" si="501"/>
        <v>0</v>
      </c>
      <c r="O1023" s="54">
        <f t="shared" si="520"/>
        <v>18.880500609176615</v>
      </c>
      <c r="P1023" s="34">
        <f t="shared" si="508"/>
        <v>1.7671458676442586</v>
      </c>
      <c r="Q1023" s="30">
        <f t="shared" si="509"/>
        <v>0</v>
      </c>
      <c r="R1023" s="58">
        <f t="shared" si="510"/>
        <v>0</v>
      </c>
      <c r="S1023" s="58">
        <f t="shared" si="511"/>
        <v>0</v>
      </c>
      <c r="T1023" s="58">
        <f t="shared" si="492"/>
        <v>100</v>
      </c>
      <c r="U1023" s="88" t="str">
        <f>IF(R1023=0,"-",FORECAST($C$8,Инклинометрия!$B$2:$B$152,Инклинометрия!$A$2:$A$152))</f>
        <v>-</v>
      </c>
      <c r="V1023" s="88" t="str">
        <f>IF(R1023=0,"-",FORECAST($C$8-R1023,Инклинометрия!$B$2:$B$152,Инклинометрия!$A$2:$A$152))</f>
        <v>-</v>
      </c>
      <c r="W1023" s="88" t="str">
        <f>IF(R1023&gt;0,FORECAST($C$8,Инклинометрия!$B$2:$B$152,Инклинометрия!$A$2:$A$152),IF(AB1023=$C$8,"-",FORECAST($C$8-AB1023,Инклинометрия!$B$2:$B$152,Инклинометрия!$A$2:$A$152)))</f>
        <v>-</v>
      </c>
      <c r="X1023" s="88" t="str">
        <f>IF(S1023=0,"-",FORECAST($C$8-(S1023+AB1023),Инклинометрия!$B$2:$B$152,Инклинометрия!$A$2:$A$152))</f>
        <v>-</v>
      </c>
      <c r="Y1023" s="88">
        <f>FORECAST($C$8+T1023,Инклинометрия!$B$2:$B$152,Инклинометрия!$A$2:$A$152)</f>
        <v>1425</v>
      </c>
      <c r="Z1023" s="88">
        <f>IF(R1023=0,FORECAST($C$6-T1023,Инклинометрия!$B$2:$B$152,Инклинометрия!$A$2:$A$152),FORECAST($C$8,Инклинометрия!$B$2:$B$152,Инклинометрия!$A$2:$A$152))</f>
        <v>1330</v>
      </c>
      <c r="AA1023" s="61">
        <f t="shared" si="493"/>
        <v>1400</v>
      </c>
      <c r="AB1023" s="62">
        <f t="shared" si="512"/>
        <v>1400</v>
      </c>
      <c r="AC1023" s="62">
        <f t="shared" si="494"/>
        <v>0</v>
      </c>
      <c r="AD1023" s="65">
        <f>IF(R1023=0,FORECAST($C$8,Инклинометрия!$B$2:$B$152,Инклинометрия!$A$2:$A$152),V1023)</f>
        <v>1330</v>
      </c>
      <c r="AE1023" s="65">
        <f>FORECAST($C$8-(R1023+AA1023),Инклинометрия!$B$2:$B$152,Инклинометрия!$A$2:$A$152)</f>
        <v>0</v>
      </c>
      <c r="AF1023" s="65">
        <f>IF(AB1023=0,"-",FORECAST($C$8,Инклинометрия!$B$2:$B$152,Инклинометрия!$A$2:$A$152))</f>
        <v>1330</v>
      </c>
      <c r="AG1023" s="65">
        <f>IF(AB1023=0,"-",FORECAST($C$8-AB1023,Инклинометрия!$B$2:$B$152,Инклинометрия!$A$2:$A$152))</f>
        <v>0</v>
      </c>
      <c r="AH1023" s="65" t="str">
        <f>IF(AC1023=0,"-",FORECAST($C$8+AC1023,Инклинометрия!$B$2:$B$152,Инклинометрия!$A$2:$A$152))</f>
        <v>-</v>
      </c>
      <c r="AI1023" s="89" t="str">
        <f>IF(AC1023=0,"-",FORECAST($C$8,Инклинометрия!$B$2:$B$152,Инклинометрия!$A$2:$A$152))</f>
        <v>-</v>
      </c>
      <c r="AJ1023" s="28"/>
      <c r="AK1023" s="67">
        <f t="shared" si="513"/>
        <v>0</v>
      </c>
      <c r="AL1023" s="28">
        <f t="shared" si="514"/>
        <v>0</v>
      </c>
      <c r="AM1023" s="28">
        <f t="shared" si="515"/>
        <v>0.1</v>
      </c>
      <c r="AN1023" s="26">
        <f t="shared" si="516"/>
        <v>0.1</v>
      </c>
      <c r="AO1023" s="87">
        <f t="shared" si="517"/>
        <v>145626.51678434567</v>
      </c>
      <c r="AP1023" s="87">
        <f t="shared" si="495"/>
        <v>44301.516784345658</v>
      </c>
      <c r="AQ1023" s="66">
        <f t="shared" si="496"/>
        <v>14695380</v>
      </c>
      <c r="AR1023" s="66">
        <f t="shared" si="497"/>
        <v>14695380</v>
      </c>
      <c r="AS1023" s="66">
        <f t="shared" si="498"/>
        <v>784800</v>
      </c>
      <c r="AT1023" s="45">
        <f t="shared" si="502"/>
        <v>15625806.516784346</v>
      </c>
      <c r="AU1023" s="75"/>
    </row>
    <row r="1024" spans="2:47" x14ac:dyDescent="0.3">
      <c r="B1024" s="41">
        <f t="shared" si="503"/>
        <v>4970</v>
      </c>
      <c r="C1024" s="8">
        <f t="shared" si="518"/>
        <v>49.7</v>
      </c>
      <c r="D1024" s="73">
        <f t="shared" si="499"/>
        <v>66.473749999999995</v>
      </c>
      <c r="E1024" s="29">
        <f t="shared" si="521"/>
        <v>16462.020128339645</v>
      </c>
      <c r="F1024" s="29">
        <f t="shared" si="504"/>
        <v>16.561388459095621</v>
      </c>
      <c r="G1024" s="29">
        <f t="shared" si="519"/>
        <v>22.150857064040391</v>
      </c>
      <c r="H1024" s="17">
        <f t="shared" si="505"/>
        <v>22017.95192165401</v>
      </c>
      <c r="I1024" s="29">
        <f t="shared" si="506"/>
        <v>2.2250485660981263</v>
      </c>
      <c r="J1024" s="29">
        <f t="shared" si="500"/>
        <v>20.847057720370817</v>
      </c>
      <c r="K1024" s="39">
        <f t="shared" si="507"/>
        <v>1400</v>
      </c>
      <c r="L1024" s="49">
        <f t="shared" si="490"/>
        <v>0</v>
      </c>
      <c r="M1024" s="48">
        <f t="shared" si="491"/>
        <v>4.2266987561397071</v>
      </c>
      <c r="N1024" s="51">
        <f t="shared" si="501"/>
        <v>0</v>
      </c>
      <c r="O1024" s="54">
        <f t="shared" si="520"/>
        <v>18.880500609176615</v>
      </c>
      <c r="P1024" s="34">
        <f t="shared" si="508"/>
        <v>1.7671458676442586</v>
      </c>
      <c r="Q1024" s="30">
        <f t="shared" si="509"/>
        <v>0</v>
      </c>
      <c r="R1024" s="58">
        <f t="shared" si="510"/>
        <v>0</v>
      </c>
      <c r="S1024" s="58">
        <f t="shared" si="511"/>
        <v>0</v>
      </c>
      <c r="T1024" s="58">
        <f t="shared" si="492"/>
        <v>100</v>
      </c>
      <c r="U1024" s="88" t="str">
        <f>IF(R1024=0,"-",FORECAST($C$8,Инклинометрия!$B$2:$B$152,Инклинометрия!$A$2:$A$152))</f>
        <v>-</v>
      </c>
      <c r="V1024" s="88" t="str">
        <f>IF(R1024=0,"-",FORECAST($C$8-R1024,Инклинометрия!$B$2:$B$152,Инклинометрия!$A$2:$A$152))</f>
        <v>-</v>
      </c>
      <c r="W1024" s="88" t="str">
        <f>IF(R1024&gt;0,FORECAST($C$8,Инклинометрия!$B$2:$B$152,Инклинометрия!$A$2:$A$152),IF(AB1024=$C$8,"-",FORECAST($C$8-AB1024,Инклинометрия!$B$2:$B$152,Инклинометрия!$A$2:$A$152)))</f>
        <v>-</v>
      </c>
      <c r="X1024" s="88" t="str">
        <f>IF(S1024=0,"-",FORECAST($C$8-(S1024+AB1024),Инклинометрия!$B$2:$B$152,Инклинометрия!$A$2:$A$152))</f>
        <v>-</v>
      </c>
      <c r="Y1024" s="88">
        <f>FORECAST($C$8+T1024,Инклинометрия!$B$2:$B$152,Инклинометрия!$A$2:$A$152)</f>
        <v>1425</v>
      </c>
      <c r="Z1024" s="88">
        <f>IF(R1024=0,FORECAST($C$6-T1024,Инклинометрия!$B$2:$B$152,Инклинометрия!$A$2:$A$152),FORECAST($C$8,Инклинометрия!$B$2:$B$152,Инклинометрия!$A$2:$A$152))</f>
        <v>1330</v>
      </c>
      <c r="AA1024" s="61">
        <f t="shared" si="493"/>
        <v>1400</v>
      </c>
      <c r="AB1024" s="62">
        <f t="shared" si="512"/>
        <v>1400</v>
      </c>
      <c r="AC1024" s="62">
        <f t="shared" si="494"/>
        <v>0</v>
      </c>
      <c r="AD1024" s="65">
        <f>IF(R1024=0,FORECAST($C$8,Инклинометрия!$B$2:$B$152,Инклинометрия!$A$2:$A$152),V1024)</f>
        <v>1330</v>
      </c>
      <c r="AE1024" s="65">
        <f>FORECAST($C$8-(R1024+AA1024),Инклинометрия!$B$2:$B$152,Инклинометрия!$A$2:$A$152)</f>
        <v>0</v>
      </c>
      <c r="AF1024" s="65">
        <f>IF(AB1024=0,"-",FORECAST($C$8,Инклинометрия!$B$2:$B$152,Инклинометрия!$A$2:$A$152))</f>
        <v>1330</v>
      </c>
      <c r="AG1024" s="65">
        <f>IF(AB1024=0,"-",FORECAST($C$8-AB1024,Инклинометрия!$B$2:$B$152,Инклинометрия!$A$2:$A$152))</f>
        <v>0</v>
      </c>
      <c r="AH1024" s="65" t="str">
        <f>IF(AC1024=0,"-",FORECAST($C$8+AC1024,Инклинометрия!$B$2:$B$152,Инклинометрия!$A$2:$A$152))</f>
        <v>-</v>
      </c>
      <c r="AI1024" s="89" t="str">
        <f>IF(AC1024=0,"-",FORECAST($C$8,Инклинометрия!$B$2:$B$152,Инклинометрия!$A$2:$A$152))</f>
        <v>-</v>
      </c>
      <c r="AJ1024" s="28"/>
      <c r="AK1024" s="67">
        <f t="shared" si="513"/>
        <v>0</v>
      </c>
      <c r="AL1024" s="28">
        <f t="shared" si="514"/>
        <v>0</v>
      </c>
      <c r="AM1024" s="28">
        <f t="shared" si="515"/>
        <v>0.1</v>
      </c>
      <c r="AN1024" s="26">
        <f t="shared" si="516"/>
        <v>0.1</v>
      </c>
      <c r="AO1024" s="87">
        <f t="shared" si="517"/>
        <v>145626.51678434567</v>
      </c>
      <c r="AP1024" s="87">
        <f t="shared" si="495"/>
        <v>44301.516784345658</v>
      </c>
      <c r="AQ1024" s="66">
        <f t="shared" si="496"/>
        <v>14695380</v>
      </c>
      <c r="AR1024" s="66">
        <f t="shared" si="497"/>
        <v>14695380</v>
      </c>
      <c r="AS1024" s="66">
        <f t="shared" si="498"/>
        <v>784800</v>
      </c>
      <c r="AT1024" s="45">
        <f t="shared" si="502"/>
        <v>15625806.516784346</v>
      </c>
      <c r="AU1024" s="75"/>
    </row>
    <row r="1025" spans="2:47" x14ac:dyDescent="0.3">
      <c r="B1025" s="41">
        <f t="shared" si="503"/>
        <v>4975</v>
      </c>
      <c r="C1025" s="8">
        <f t="shared" si="518"/>
        <v>49.75</v>
      </c>
      <c r="D1025" s="73">
        <f t="shared" si="499"/>
        <v>66.540625000000006</v>
      </c>
      <c r="E1025" s="29">
        <f t="shared" si="521"/>
        <v>16478.581516798738</v>
      </c>
      <c r="F1025" s="29">
        <f t="shared" si="504"/>
        <v>16.561388459093266</v>
      </c>
      <c r="G1025" s="29">
        <f t="shared" si="519"/>
        <v>22.15085706403724</v>
      </c>
      <c r="H1025" s="17">
        <f t="shared" si="505"/>
        <v>22040.102778718046</v>
      </c>
      <c r="I1025" s="29">
        <f t="shared" si="506"/>
        <v>2.2250485660981263</v>
      </c>
      <c r="J1025" s="29">
        <f t="shared" si="500"/>
        <v>20.847057720369335</v>
      </c>
      <c r="K1025" s="39">
        <f t="shared" si="507"/>
        <v>1400</v>
      </c>
      <c r="L1025" s="49">
        <f t="shared" si="490"/>
        <v>0</v>
      </c>
      <c r="M1025" s="48">
        <f t="shared" si="491"/>
        <v>4.2266987561397071</v>
      </c>
      <c r="N1025" s="51">
        <f t="shared" si="501"/>
        <v>0</v>
      </c>
      <c r="O1025" s="54">
        <f t="shared" si="520"/>
        <v>18.880500609176615</v>
      </c>
      <c r="P1025" s="34">
        <f t="shared" si="508"/>
        <v>1.7671458676442586</v>
      </c>
      <c r="Q1025" s="30">
        <f t="shared" si="509"/>
        <v>0</v>
      </c>
      <c r="R1025" s="58">
        <f t="shared" si="510"/>
        <v>0</v>
      </c>
      <c r="S1025" s="58">
        <f t="shared" si="511"/>
        <v>0</v>
      </c>
      <c r="T1025" s="58">
        <f t="shared" si="492"/>
        <v>100</v>
      </c>
      <c r="U1025" s="88" t="str">
        <f>IF(R1025=0,"-",FORECAST($C$8,Инклинометрия!$B$2:$B$152,Инклинометрия!$A$2:$A$152))</f>
        <v>-</v>
      </c>
      <c r="V1025" s="88" t="str">
        <f>IF(R1025=0,"-",FORECAST($C$8-R1025,Инклинометрия!$B$2:$B$152,Инклинометрия!$A$2:$A$152))</f>
        <v>-</v>
      </c>
      <c r="W1025" s="88" t="str">
        <f>IF(R1025&gt;0,FORECAST($C$8,Инклинометрия!$B$2:$B$152,Инклинометрия!$A$2:$A$152),IF(AB1025=$C$8,"-",FORECAST($C$8-AB1025,Инклинометрия!$B$2:$B$152,Инклинометрия!$A$2:$A$152)))</f>
        <v>-</v>
      </c>
      <c r="X1025" s="88" t="str">
        <f>IF(S1025=0,"-",FORECAST($C$8-(S1025+AB1025),Инклинометрия!$B$2:$B$152,Инклинометрия!$A$2:$A$152))</f>
        <v>-</v>
      </c>
      <c r="Y1025" s="88">
        <f>FORECAST($C$8+T1025,Инклинометрия!$B$2:$B$152,Инклинометрия!$A$2:$A$152)</f>
        <v>1425</v>
      </c>
      <c r="Z1025" s="88">
        <f>IF(R1025=0,FORECAST($C$6-T1025,Инклинометрия!$B$2:$B$152,Инклинометрия!$A$2:$A$152),FORECAST($C$8,Инклинометрия!$B$2:$B$152,Инклинометрия!$A$2:$A$152))</f>
        <v>1330</v>
      </c>
      <c r="AA1025" s="61">
        <f t="shared" si="493"/>
        <v>1400</v>
      </c>
      <c r="AB1025" s="62">
        <f t="shared" si="512"/>
        <v>1400</v>
      </c>
      <c r="AC1025" s="62">
        <f t="shared" si="494"/>
        <v>0</v>
      </c>
      <c r="AD1025" s="65">
        <f>IF(R1025=0,FORECAST($C$8,Инклинометрия!$B$2:$B$152,Инклинометрия!$A$2:$A$152),V1025)</f>
        <v>1330</v>
      </c>
      <c r="AE1025" s="65">
        <f>FORECAST($C$8-(R1025+AA1025),Инклинометрия!$B$2:$B$152,Инклинометрия!$A$2:$A$152)</f>
        <v>0</v>
      </c>
      <c r="AF1025" s="65">
        <f>IF(AB1025=0,"-",FORECAST($C$8,Инклинометрия!$B$2:$B$152,Инклинометрия!$A$2:$A$152))</f>
        <v>1330</v>
      </c>
      <c r="AG1025" s="65">
        <f>IF(AB1025=0,"-",FORECAST($C$8-AB1025,Инклинометрия!$B$2:$B$152,Инклинометрия!$A$2:$A$152))</f>
        <v>0</v>
      </c>
      <c r="AH1025" s="65" t="str">
        <f>IF(AC1025=0,"-",FORECAST($C$8+AC1025,Инклинометрия!$B$2:$B$152,Инклинометрия!$A$2:$A$152))</f>
        <v>-</v>
      </c>
      <c r="AI1025" s="89" t="str">
        <f>IF(AC1025=0,"-",FORECAST($C$8,Инклинометрия!$B$2:$B$152,Инклинометрия!$A$2:$A$152))</f>
        <v>-</v>
      </c>
      <c r="AJ1025" s="28"/>
      <c r="AK1025" s="67">
        <f t="shared" si="513"/>
        <v>0</v>
      </c>
      <c r="AL1025" s="28">
        <f t="shared" si="514"/>
        <v>0</v>
      </c>
      <c r="AM1025" s="28">
        <f t="shared" si="515"/>
        <v>0.1</v>
      </c>
      <c r="AN1025" s="26">
        <f t="shared" si="516"/>
        <v>0.1</v>
      </c>
      <c r="AO1025" s="87">
        <f t="shared" si="517"/>
        <v>145626.51678434567</v>
      </c>
      <c r="AP1025" s="87">
        <f t="shared" si="495"/>
        <v>44301.516784345658</v>
      </c>
      <c r="AQ1025" s="66">
        <f t="shared" si="496"/>
        <v>14695380</v>
      </c>
      <c r="AR1025" s="66">
        <f t="shared" si="497"/>
        <v>14695380</v>
      </c>
      <c r="AS1025" s="66">
        <f t="shared" si="498"/>
        <v>784800</v>
      </c>
      <c r="AT1025" s="45">
        <f t="shared" si="502"/>
        <v>15625806.516784346</v>
      </c>
      <c r="AU1025" s="75"/>
    </row>
    <row r="1026" spans="2:47" x14ac:dyDescent="0.3">
      <c r="B1026" s="41">
        <f t="shared" si="503"/>
        <v>4980</v>
      </c>
      <c r="C1026" s="8">
        <f t="shared" si="518"/>
        <v>49.800000000000004</v>
      </c>
      <c r="D1026" s="73">
        <f t="shared" si="499"/>
        <v>66.607500000000016</v>
      </c>
      <c r="E1026" s="29">
        <f t="shared" si="521"/>
        <v>16495.142905257835</v>
      </c>
      <c r="F1026" s="29">
        <f t="shared" si="504"/>
        <v>16.561388459095621</v>
      </c>
      <c r="G1026" s="29">
        <f t="shared" si="519"/>
        <v>22.150857064040391</v>
      </c>
      <c r="H1026" s="17">
        <f t="shared" si="505"/>
        <v>22062.253635782086</v>
      </c>
      <c r="I1026" s="29">
        <f t="shared" si="506"/>
        <v>2.2250485660981263</v>
      </c>
      <c r="J1026" s="29">
        <f t="shared" si="500"/>
        <v>20.847057720370817</v>
      </c>
      <c r="K1026" s="39">
        <f t="shared" si="507"/>
        <v>1400</v>
      </c>
      <c r="L1026" s="49">
        <f t="shared" si="490"/>
        <v>0</v>
      </c>
      <c r="M1026" s="48">
        <f t="shared" si="491"/>
        <v>4.2266987561397071</v>
      </c>
      <c r="N1026" s="51">
        <f t="shared" si="501"/>
        <v>0</v>
      </c>
      <c r="O1026" s="54">
        <f t="shared" si="520"/>
        <v>18.880500609176615</v>
      </c>
      <c r="P1026" s="34">
        <f t="shared" si="508"/>
        <v>1.7671458676442586</v>
      </c>
      <c r="Q1026" s="30">
        <f t="shared" si="509"/>
        <v>0</v>
      </c>
      <c r="R1026" s="58">
        <f t="shared" si="510"/>
        <v>0</v>
      </c>
      <c r="S1026" s="58">
        <f t="shared" si="511"/>
        <v>0</v>
      </c>
      <c r="T1026" s="58">
        <f t="shared" si="492"/>
        <v>100</v>
      </c>
      <c r="U1026" s="88" t="str">
        <f>IF(R1026=0,"-",FORECAST($C$8,Инклинометрия!$B$2:$B$152,Инклинометрия!$A$2:$A$152))</f>
        <v>-</v>
      </c>
      <c r="V1026" s="88" t="str">
        <f>IF(R1026=0,"-",FORECAST($C$8-R1026,Инклинометрия!$B$2:$B$152,Инклинометрия!$A$2:$A$152))</f>
        <v>-</v>
      </c>
      <c r="W1026" s="88" t="str">
        <f>IF(R1026&gt;0,FORECAST($C$8,Инклинометрия!$B$2:$B$152,Инклинометрия!$A$2:$A$152),IF(AB1026=$C$8,"-",FORECAST($C$8-AB1026,Инклинометрия!$B$2:$B$152,Инклинометрия!$A$2:$A$152)))</f>
        <v>-</v>
      </c>
      <c r="X1026" s="88" t="str">
        <f>IF(S1026=0,"-",FORECAST($C$8-(S1026+AB1026),Инклинометрия!$B$2:$B$152,Инклинометрия!$A$2:$A$152))</f>
        <v>-</v>
      </c>
      <c r="Y1026" s="88">
        <f>FORECAST($C$8+T1026,Инклинометрия!$B$2:$B$152,Инклинометрия!$A$2:$A$152)</f>
        <v>1425</v>
      </c>
      <c r="Z1026" s="88">
        <f>IF(R1026=0,FORECAST($C$6-T1026,Инклинометрия!$B$2:$B$152,Инклинометрия!$A$2:$A$152),FORECAST($C$8,Инклинометрия!$B$2:$B$152,Инклинометрия!$A$2:$A$152))</f>
        <v>1330</v>
      </c>
      <c r="AA1026" s="61">
        <f t="shared" si="493"/>
        <v>1400</v>
      </c>
      <c r="AB1026" s="62">
        <f t="shared" si="512"/>
        <v>1400</v>
      </c>
      <c r="AC1026" s="62">
        <f t="shared" si="494"/>
        <v>0</v>
      </c>
      <c r="AD1026" s="65">
        <f>IF(R1026=0,FORECAST($C$8,Инклинометрия!$B$2:$B$152,Инклинометрия!$A$2:$A$152),V1026)</f>
        <v>1330</v>
      </c>
      <c r="AE1026" s="65">
        <f>FORECAST($C$8-(R1026+AA1026),Инклинометрия!$B$2:$B$152,Инклинометрия!$A$2:$A$152)</f>
        <v>0</v>
      </c>
      <c r="AF1026" s="65">
        <f>IF(AB1026=0,"-",FORECAST($C$8,Инклинометрия!$B$2:$B$152,Инклинометрия!$A$2:$A$152))</f>
        <v>1330</v>
      </c>
      <c r="AG1026" s="65">
        <f>IF(AB1026=0,"-",FORECAST($C$8-AB1026,Инклинометрия!$B$2:$B$152,Инклинометрия!$A$2:$A$152))</f>
        <v>0</v>
      </c>
      <c r="AH1026" s="65" t="str">
        <f>IF(AC1026=0,"-",FORECAST($C$8+AC1026,Инклинометрия!$B$2:$B$152,Инклинометрия!$A$2:$A$152))</f>
        <v>-</v>
      </c>
      <c r="AI1026" s="89" t="str">
        <f>IF(AC1026=0,"-",FORECAST($C$8,Инклинометрия!$B$2:$B$152,Инклинометрия!$A$2:$A$152))</f>
        <v>-</v>
      </c>
      <c r="AJ1026" s="28"/>
      <c r="AK1026" s="67">
        <f t="shared" si="513"/>
        <v>0</v>
      </c>
      <c r="AL1026" s="28">
        <f t="shared" si="514"/>
        <v>0</v>
      </c>
      <c r="AM1026" s="28">
        <f t="shared" si="515"/>
        <v>0.1</v>
      </c>
      <c r="AN1026" s="26">
        <f t="shared" si="516"/>
        <v>0.1</v>
      </c>
      <c r="AO1026" s="87">
        <f t="shared" si="517"/>
        <v>145626.51678434567</v>
      </c>
      <c r="AP1026" s="87">
        <f t="shared" si="495"/>
        <v>44301.516784345658</v>
      </c>
      <c r="AQ1026" s="66">
        <f t="shared" si="496"/>
        <v>14695380</v>
      </c>
      <c r="AR1026" s="66">
        <f t="shared" si="497"/>
        <v>14695380</v>
      </c>
      <c r="AS1026" s="66">
        <f t="shared" si="498"/>
        <v>784800</v>
      </c>
      <c r="AT1026" s="45">
        <f t="shared" si="502"/>
        <v>15625806.516784346</v>
      </c>
      <c r="AU1026" s="75"/>
    </row>
    <row r="1027" spans="2:47" x14ac:dyDescent="0.3">
      <c r="B1027" s="41">
        <f t="shared" si="503"/>
        <v>4985</v>
      </c>
      <c r="C1027" s="8">
        <f t="shared" si="518"/>
        <v>49.85</v>
      </c>
      <c r="D1027" s="73">
        <f t="shared" si="499"/>
        <v>66.674374999999998</v>
      </c>
      <c r="E1027" s="29">
        <f t="shared" si="521"/>
        <v>16511.704293716928</v>
      </c>
      <c r="F1027" s="29">
        <f t="shared" si="504"/>
        <v>16.561388459093266</v>
      </c>
      <c r="G1027" s="29">
        <f t="shared" si="519"/>
        <v>22.15085706403724</v>
      </c>
      <c r="H1027" s="17">
        <f t="shared" si="505"/>
        <v>22084.404492846123</v>
      </c>
      <c r="I1027" s="29">
        <f t="shared" si="506"/>
        <v>2.2250485660981263</v>
      </c>
      <c r="J1027" s="29">
        <f t="shared" si="500"/>
        <v>20.847057720369335</v>
      </c>
      <c r="K1027" s="39">
        <f t="shared" si="507"/>
        <v>1400</v>
      </c>
      <c r="L1027" s="49">
        <f t="shared" si="490"/>
        <v>0</v>
      </c>
      <c r="M1027" s="48">
        <f t="shared" si="491"/>
        <v>4.2266987561397071</v>
      </c>
      <c r="N1027" s="51">
        <f t="shared" si="501"/>
        <v>0</v>
      </c>
      <c r="O1027" s="54">
        <f t="shared" si="520"/>
        <v>18.880500609176615</v>
      </c>
      <c r="P1027" s="34">
        <f t="shared" si="508"/>
        <v>1.7671458676442586</v>
      </c>
      <c r="Q1027" s="30">
        <f t="shared" si="509"/>
        <v>0</v>
      </c>
      <c r="R1027" s="58">
        <f t="shared" si="510"/>
        <v>0</v>
      </c>
      <c r="S1027" s="58">
        <f t="shared" si="511"/>
        <v>0</v>
      </c>
      <c r="T1027" s="58">
        <f t="shared" si="492"/>
        <v>100</v>
      </c>
      <c r="U1027" s="88" t="str">
        <f>IF(R1027=0,"-",FORECAST($C$8,Инклинометрия!$B$2:$B$152,Инклинометрия!$A$2:$A$152))</f>
        <v>-</v>
      </c>
      <c r="V1027" s="88" t="str">
        <f>IF(R1027=0,"-",FORECAST($C$8-R1027,Инклинометрия!$B$2:$B$152,Инклинометрия!$A$2:$A$152))</f>
        <v>-</v>
      </c>
      <c r="W1027" s="88" t="str">
        <f>IF(R1027&gt;0,FORECAST($C$8,Инклинометрия!$B$2:$B$152,Инклинометрия!$A$2:$A$152),IF(AB1027=$C$8,"-",FORECAST($C$8-AB1027,Инклинометрия!$B$2:$B$152,Инклинометрия!$A$2:$A$152)))</f>
        <v>-</v>
      </c>
      <c r="X1027" s="88" t="str">
        <f>IF(S1027=0,"-",FORECAST($C$8-(S1027+AB1027),Инклинометрия!$B$2:$B$152,Инклинометрия!$A$2:$A$152))</f>
        <v>-</v>
      </c>
      <c r="Y1027" s="88">
        <f>FORECAST($C$8+T1027,Инклинометрия!$B$2:$B$152,Инклинометрия!$A$2:$A$152)</f>
        <v>1425</v>
      </c>
      <c r="Z1027" s="88">
        <f>IF(R1027=0,FORECAST($C$6-T1027,Инклинометрия!$B$2:$B$152,Инклинометрия!$A$2:$A$152),FORECAST($C$8,Инклинометрия!$B$2:$B$152,Инклинометрия!$A$2:$A$152))</f>
        <v>1330</v>
      </c>
      <c r="AA1027" s="61">
        <f t="shared" si="493"/>
        <v>1400</v>
      </c>
      <c r="AB1027" s="62">
        <f t="shared" si="512"/>
        <v>1400</v>
      </c>
      <c r="AC1027" s="62">
        <f t="shared" si="494"/>
        <v>0</v>
      </c>
      <c r="AD1027" s="65">
        <f>IF(R1027=0,FORECAST($C$8,Инклинометрия!$B$2:$B$152,Инклинометрия!$A$2:$A$152),V1027)</f>
        <v>1330</v>
      </c>
      <c r="AE1027" s="65">
        <f>FORECAST($C$8-(R1027+AA1027),Инклинометрия!$B$2:$B$152,Инклинометрия!$A$2:$A$152)</f>
        <v>0</v>
      </c>
      <c r="AF1027" s="65">
        <f>IF(AB1027=0,"-",FORECAST($C$8,Инклинометрия!$B$2:$B$152,Инклинометрия!$A$2:$A$152))</f>
        <v>1330</v>
      </c>
      <c r="AG1027" s="65">
        <f>IF(AB1027=0,"-",FORECAST($C$8-AB1027,Инклинометрия!$B$2:$B$152,Инклинометрия!$A$2:$A$152))</f>
        <v>0</v>
      </c>
      <c r="AH1027" s="65" t="str">
        <f>IF(AC1027=0,"-",FORECAST($C$8+AC1027,Инклинометрия!$B$2:$B$152,Инклинометрия!$A$2:$A$152))</f>
        <v>-</v>
      </c>
      <c r="AI1027" s="89" t="str">
        <f>IF(AC1027=0,"-",FORECAST($C$8,Инклинометрия!$B$2:$B$152,Инклинометрия!$A$2:$A$152))</f>
        <v>-</v>
      </c>
      <c r="AJ1027" s="28"/>
      <c r="AK1027" s="67">
        <f t="shared" si="513"/>
        <v>0</v>
      </c>
      <c r="AL1027" s="28">
        <f t="shared" si="514"/>
        <v>0</v>
      </c>
      <c r="AM1027" s="28">
        <f t="shared" si="515"/>
        <v>0.1</v>
      </c>
      <c r="AN1027" s="26">
        <f t="shared" si="516"/>
        <v>0.1</v>
      </c>
      <c r="AO1027" s="87">
        <f t="shared" si="517"/>
        <v>145626.51678434567</v>
      </c>
      <c r="AP1027" s="87">
        <f t="shared" si="495"/>
        <v>44301.516784345658</v>
      </c>
      <c r="AQ1027" s="66">
        <f t="shared" si="496"/>
        <v>14695380</v>
      </c>
      <c r="AR1027" s="66">
        <f t="shared" si="497"/>
        <v>14695380</v>
      </c>
      <c r="AS1027" s="66">
        <f t="shared" si="498"/>
        <v>784800</v>
      </c>
      <c r="AT1027" s="45">
        <f t="shared" si="502"/>
        <v>15625806.516784346</v>
      </c>
      <c r="AU1027" s="75"/>
    </row>
    <row r="1028" spans="2:47" x14ac:dyDescent="0.3">
      <c r="B1028" s="41">
        <f t="shared" si="503"/>
        <v>4990</v>
      </c>
      <c r="C1028" s="8">
        <f t="shared" si="518"/>
        <v>49.9</v>
      </c>
      <c r="D1028" s="73">
        <f t="shared" si="499"/>
        <v>66.741249999999994</v>
      </c>
      <c r="E1028" s="29">
        <f t="shared" si="521"/>
        <v>16528.265682176021</v>
      </c>
      <c r="F1028" s="29">
        <f t="shared" si="504"/>
        <v>16.561388459093266</v>
      </c>
      <c r="G1028" s="29">
        <f t="shared" si="519"/>
        <v>22.15085706403724</v>
      </c>
      <c r="H1028" s="17">
        <f t="shared" si="505"/>
        <v>22106.555349910159</v>
      </c>
      <c r="I1028" s="29">
        <f t="shared" si="506"/>
        <v>2.2250485660981263</v>
      </c>
      <c r="J1028" s="29">
        <f t="shared" si="500"/>
        <v>20.847057720369335</v>
      </c>
      <c r="K1028" s="39">
        <f t="shared" si="507"/>
        <v>1400</v>
      </c>
      <c r="L1028" s="49">
        <f t="shared" si="490"/>
        <v>0</v>
      </c>
      <c r="M1028" s="48">
        <f t="shared" si="491"/>
        <v>4.2266987561397071</v>
      </c>
      <c r="N1028" s="51">
        <f t="shared" si="501"/>
        <v>0</v>
      </c>
      <c r="O1028" s="54">
        <f t="shared" si="520"/>
        <v>18.880500609176615</v>
      </c>
      <c r="P1028" s="34">
        <f t="shared" si="508"/>
        <v>1.7671458676442586</v>
      </c>
      <c r="Q1028" s="30">
        <f t="shared" si="509"/>
        <v>0</v>
      </c>
      <c r="R1028" s="58">
        <f t="shared" si="510"/>
        <v>0</v>
      </c>
      <c r="S1028" s="58">
        <f t="shared" si="511"/>
        <v>0</v>
      </c>
      <c r="T1028" s="58">
        <f t="shared" si="492"/>
        <v>100</v>
      </c>
      <c r="U1028" s="88" t="str">
        <f>IF(R1028=0,"-",FORECAST($C$8,Инклинометрия!$B$2:$B$152,Инклинометрия!$A$2:$A$152))</f>
        <v>-</v>
      </c>
      <c r="V1028" s="88" t="str">
        <f>IF(R1028=0,"-",FORECAST($C$8-R1028,Инклинометрия!$B$2:$B$152,Инклинометрия!$A$2:$A$152))</f>
        <v>-</v>
      </c>
      <c r="W1028" s="88" t="str">
        <f>IF(R1028&gt;0,FORECAST($C$8,Инклинометрия!$B$2:$B$152,Инклинометрия!$A$2:$A$152),IF(AB1028=$C$8,"-",FORECAST($C$8-AB1028,Инклинометрия!$B$2:$B$152,Инклинометрия!$A$2:$A$152)))</f>
        <v>-</v>
      </c>
      <c r="X1028" s="88" t="str">
        <f>IF(S1028=0,"-",FORECAST($C$8-(S1028+AB1028),Инклинометрия!$B$2:$B$152,Инклинометрия!$A$2:$A$152))</f>
        <v>-</v>
      </c>
      <c r="Y1028" s="88">
        <f>FORECAST($C$8+T1028,Инклинометрия!$B$2:$B$152,Инклинометрия!$A$2:$A$152)</f>
        <v>1425</v>
      </c>
      <c r="Z1028" s="88">
        <f>IF(R1028=0,FORECAST($C$6-T1028,Инклинометрия!$B$2:$B$152,Инклинометрия!$A$2:$A$152),FORECAST($C$8,Инклинометрия!$B$2:$B$152,Инклинометрия!$A$2:$A$152))</f>
        <v>1330</v>
      </c>
      <c r="AA1028" s="61">
        <f t="shared" si="493"/>
        <v>1400</v>
      </c>
      <c r="AB1028" s="62">
        <f t="shared" si="512"/>
        <v>1400</v>
      </c>
      <c r="AC1028" s="62">
        <f t="shared" si="494"/>
        <v>0</v>
      </c>
      <c r="AD1028" s="65">
        <f>IF(R1028=0,FORECAST($C$8,Инклинометрия!$B$2:$B$152,Инклинометрия!$A$2:$A$152),V1028)</f>
        <v>1330</v>
      </c>
      <c r="AE1028" s="65">
        <f>FORECAST($C$8-(R1028+AA1028),Инклинометрия!$B$2:$B$152,Инклинометрия!$A$2:$A$152)</f>
        <v>0</v>
      </c>
      <c r="AF1028" s="65">
        <f>IF(AB1028=0,"-",FORECAST($C$8,Инклинометрия!$B$2:$B$152,Инклинометрия!$A$2:$A$152))</f>
        <v>1330</v>
      </c>
      <c r="AG1028" s="65">
        <f>IF(AB1028=0,"-",FORECAST($C$8-AB1028,Инклинометрия!$B$2:$B$152,Инклинометрия!$A$2:$A$152))</f>
        <v>0</v>
      </c>
      <c r="AH1028" s="65" t="str">
        <f>IF(AC1028=0,"-",FORECAST($C$8+AC1028,Инклинометрия!$B$2:$B$152,Инклинометрия!$A$2:$A$152))</f>
        <v>-</v>
      </c>
      <c r="AI1028" s="89" t="str">
        <f>IF(AC1028=0,"-",FORECAST($C$8,Инклинометрия!$B$2:$B$152,Инклинометрия!$A$2:$A$152))</f>
        <v>-</v>
      </c>
      <c r="AJ1028" s="28"/>
      <c r="AK1028" s="67">
        <f t="shared" si="513"/>
        <v>0</v>
      </c>
      <c r="AL1028" s="28">
        <f t="shared" si="514"/>
        <v>0</v>
      </c>
      <c r="AM1028" s="28">
        <f t="shared" si="515"/>
        <v>0.1</v>
      </c>
      <c r="AN1028" s="26">
        <f t="shared" si="516"/>
        <v>0.1</v>
      </c>
      <c r="AO1028" s="87">
        <f t="shared" si="517"/>
        <v>145626.51678434567</v>
      </c>
      <c r="AP1028" s="87">
        <f t="shared" si="495"/>
        <v>44301.516784345658</v>
      </c>
      <c r="AQ1028" s="66">
        <f t="shared" si="496"/>
        <v>14695380</v>
      </c>
      <c r="AR1028" s="66">
        <f t="shared" si="497"/>
        <v>14695380</v>
      </c>
      <c r="AS1028" s="66">
        <f t="shared" si="498"/>
        <v>784800</v>
      </c>
      <c r="AT1028" s="45">
        <f t="shared" si="502"/>
        <v>15625806.516784346</v>
      </c>
      <c r="AU1028" s="75"/>
    </row>
    <row r="1029" spans="2:47" x14ac:dyDescent="0.3">
      <c r="B1029" s="41">
        <f t="shared" si="503"/>
        <v>4995</v>
      </c>
      <c r="C1029" s="8">
        <f t="shared" si="518"/>
        <v>49.95</v>
      </c>
      <c r="D1029" s="73">
        <f t="shared" si="499"/>
        <v>66.808125000000004</v>
      </c>
      <c r="E1029" s="29">
        <f t="shared" si="521"/>
        <v>16544.827070635118</v>
      </c>
      <c r="F1029" s="29">
        <f t="shared" si="504"/>
        <v>16.561388459095621</v>
      </c>
      <c r="G1029" s="29">
        <f t="shared" si="519"/>
        <v>22.150857064040391</v>
      </c>
      <c r="H1029" s="17">
        <f t="shared" si="505"/>
        <v>22128.706206974199</v>
      </c>
      <c r="I1029" s="29">
        <f t="shared" si="506"/>
        <v>2.2250485660981263</v>
      </c>
      <c r="J1029" s="29">
        <f t="shared" si="500"/>
        <v>20.847057720370817</v>
      </c>
      <c r="K1029" s="39">
        <f t="shared" si="507"/>
        <v>1400</v>
      </c>
      <c r="L1029" s="49">
        <f t="shared" si="490"/>
        <v>0</v>
      </c>
      <c r="M1029" s="48">
        <f t="shared" si="491"/>
        <v>4.2266987561397071</v>
      </c>
      <c r="N1029" s="51">
        <f t="shared" si="501"/>
        <v>0</v>
      </c>
      <c r="O1029" s="54">
        <f t="shared" si="520"/>
        <v>18.880500609176615</v>
      </c>
      <c r="P1029" s="34">
        <f t="shared" si="508"/>
        <v>1.7671458676442586</v>
      </c>
      <c r="Q1029" s="30">
        <f t="shared" si="509"/>
        <v>0</v>
      </c>
      <c r="R1029" s="58">
        <f t="shared" si="510"/>
        <v>0</v>
      </c>
      <c r="S1029" s="58">
        <f t="shared" si="511"/>
        <v>0</v>
      </c>
      <c r="T1029" s="58">
        <f t="shared" si="492"/>
        <v>100</v>
      </c>
      <c r="U1029" s="88" t="str">
        <f>IF(R1029=0,"-",FORECAST($C$8,Инклинометрия!$B$2:$B$152,Инклинометрия!$A$2:$A$152))</f>
        <v>-</v>
      </c>
      <c r="V1029" s="88" t="str">
        <f>IF(R1029=0,"-",FORECAST($C$8-R1029,Инклинометрия!$B$2:$B$152,Инклинометрия!$A$2:$A$152))</f>
        <v>-</v>
      </c>
      <c r="W1029" s="88" t="str">
        <f>IF(R1029&gt;0,FORECAST($C$8,Инклинометрия!$B$2:$B$152,Инклинометрия!$A$2:$A$152),IF(AB1029=$C$8,"-",FORECAST($C$8-AB1029,Инклинометрия!$B$2:$B$152,Инклинометрия!$A$2:$A$152)))</f>
        <v>-</v>
      </c>
      <c r="X1029" s="88" t="str">
        <f>IF(S1029=0,"-",FORECAST($C$8-(S1029+AB1029),Инклинометрия!$B$2:$B$152,Инклинометрия!$A$2:$A$152))</f>
        <v>-</v>
      </c>
      <c r="Y1029" s="88">
        <f>FORECAST($C$8+T1029,Инклинометрия!$B$2:$B$152,Инклинометрия!$A$2:$A$152)</f>
        <v>1425</v>
      </c>
      <c r="Z1029" s="88">
        <f>IF(R1029=0,FORECAST($C$6-T1029,Инклинометрия!$B$2:$B$152,Инклинометрия!$A$2:$A$152),FORECAST($C$8,Инклинометрия!$B$2:$B$152,Инклинометрия!$A$2:$A$152))</f>
        <v>1330</v>
      </c>
      <c r="AA1029" s="61">
        <f t="shared" si="493"/>
        <v>1400</v>
      </c>
      <c r="AB1029" s="62">
        <f t="shared" si="512"/>
        <v>1400</v>
      </c>
      <c r="AC1029" s="62">
        <f t="shared" si="494"/>
        <v>0</v>
      </c>
      <c r="AD1029" s="65">
        <f>IF(R1029=0,FORECAST($C$8,Инклинометрия!$B$2:$B$152,Инклинометрия!$A$2:$A$152),V1029)</f>
        <v>1330</v>
      </c>
      <c r="AE1029" s="65">
        <f>FORECAST($C$8-(R1029+AA1029),Инклинометрия!$B$2:$B$152,Инклинометрия!$A$2:$A$152)</f>
        <v>0</v>
      </c>
      <c r="AF1029" s="65">
        <f>IF(AB1029=0,"-",FORECAST($C$8,Инклинометрия!$B$2:$B$152,Инклинометрия!$A$2:$A$152))</f>
        <v>1330</v>
      </c>
      <c r="AG1029" s="65">
        <f>IF(AB1029=0,"-",FORECAST($C$8-AB1029,Инклинометрия!$B$2:$B$152,Инклинометрия!$A$2:$A$152))</f>
        <v>0</v>
      </c>
      <c r="AH1029" s="65" t="str">
        <f>IF(AC1029=0,"-",FORECAST($C$8+AC1029,Инклинометрия!$B$2:$B$152,Инклинометрия!$A$2:$A$152))</f>
        <v>-</v>
      </c>
      <c r="AI1029" s="89" t="str">
        <f>IF(AC1029=0,"-",FORECAST($C$8,Инклинометрия!$B$2:$B$152,Инклинометрия!$A$2:$A$152))</f>
        <v>-</v>
      </c>
      <c r="AJ1029" s="28"/>
      <c r="AK1029" s="67">
        <f t="shared" si="513"/>
        <v>0</v>
      </c>
      <c r="AL1029" s="28">
        <f t="shared" si="514"/>
        <v>0</v>
      </c>
      <c r="AM1029" s="28">
        <f t="shared" si="515"/>
        <v>0.1</v>
      </c>
      <c r="AN1029" s="26">
        <f t="shared" si="516"/>
        <v>0.1</v>
      </c>
      <c r="AO1029" s="87">
        <f t="shared" si="517"/>
        <v>145626.51678434567</v>
      </c>
      <c r="AP1029" s="87">
        <f t="shared" si="495"/>
        <v>44301.516784345658</v>
      </c>
      <c r="AQ1029" s="66">
        <f t="shared" si="496"/>
        <v>14695380</v>
      </c>
      <c r="AR1029" s="66">
        <f t="shared" si="497"/>
        <v>14695380</v>
      </c>
      <c r="AS1029" s="66">
        <f t="shared" si="498"/>
        <v>784800</v>
      </c>
      <c r="AT1029" s="45">
        <f t="shared" si="502"/>
        <v>15625806.516784346</v>
      </c>
      <c r="AU1029" s="75"/>
    </row>
    <row r="1030" spans="2:47" x14ac:dyDescent="0.3">
      <c r="B1030" s="41">
        <f t="shared" si="503"/>
        <v>5000</v>
      </c>
      <c r="C1030" s="8">
        <f t="shared" si="518"/>
        <v>50</v>
      </c>
      <c r="D1030" s="73">
        <f t="shared" si="499"/>
        <v>66.875</v>
      </c>
      <c r="E1030" s="29">
        <f t="shared" si="521"/>
        <v>16561.388459094207</v>
      </c>
      <c r="F1030" s="29">
        <f t="shared" si="504"/>
        <v>16.561388459093266</v>
      </c>
      <c r="G1030" s="29">
        <f t="shared" si="519"/>
        <v>22.15085706403724</v>
      </c>
      <c r="H1030" s="17">
        <f t="shared" si="505"/>
        <v>22150.857064038235</v>
      </c>
      <c r="I1030" s="29">
        <f t="shared" si="506"/>
        <v>2.2250485660981263</v>
      </c>
      <c r="J1030" s="29">
        <f t="shared" si="500"/>
        <v>20.847057720369335</v>
      </c>
      <c r="K1030" s="39">
        <f t="shared" si="507"/>
        <v>1400</v>
      </c>
      <c r="L1030" s="49">
        <f t="shared" si="490"/>
        <v>0</v>
      </c>
      <c r="M1030" s="48">
        <f t="shared" si="491"/>
        <v>4.2266987561397071</v>
      </c>
      <c r="N1030" s="51">
        <f t="shared" si="501"/>
        <v>0</v>
      </c>
      <c r="O1030" s="54">
        <f t="shared" si="520"/>
        <v>18.880500609176615</v>
      </c>
      <c r="P1030" s="34">
        <f t="shared" si="508"/>
        <v>1.7671458676442586</v>
      </c>
      <c r="Q1030" s="30">
        <f t="shared" si="509"/>
        <v>0</v>
      </c>
      <c r="R1030" s="58">
        <f t="shared" si="510"/>
        <v>0</v>
      </c>
      <c r="S1030" s="58">
        <f t="shared" si="511"/>
        <v>0</v>
      </c>
      <c r="T1030" s="58">
        <f t="shared" si="492"/>
        <v>100</v>
      </c>
      <c r="U1030" s="88" t="str">
        <f>IF(R1030=0,"-",FORECAST($C$8,Инклинометрия!$B$2:$B$152,Инклинометрия!$A$2:$A$152))</f>
        <v>-</v>
      </c>
      <c r="V1030" s="88" t="str">
        <f>IF(R1030=0,"-",FORECAST($C$8-R1030,Инклинометрия!$B$2:$B$152,Инклинометрия!$A$2:$A$152))</f>
        <v>-</v>
      </c>
      <c r="W1030" s="88" t="str">
        <f>IF(R1030&gt;0,FORECAST($C$8,Инклинометрия!$B$2:$B$152,Инклинометрия!$A$2:$A$152),IF(AB1030=$C$8,"-",FORECAST($C$8-AB1030,Инклинометрия!$B$2:$B$152,Инклинометрия!$A$2:$A$152)))</f>
        <v>-</v>
      </c>
      <c r="X1030" s="88" t="str">
        <f>IF(S1030=0,"-",FORECAST($C$8-(S1030+AB1030),Инклинометрия!$B$2:$B$152,Инклинометрия!$A$2:$A$152))</f>
        <v>-</v>
      </c>
      <c r="Y1030" s="88">
        <f>FORECAST($C$8+T1030,Инклинометрия!$B$2:$B$152,Инклинометрия!$A$2:$A$152)</f>
        <v>1425</v>
      </c>
      <c r="Z1030" s="88">
        <f>IF(R1030=0,FORECAST($C$6-T1030,Инклинометрия!$B$2:$B$152,Инклинометрия!$A$2:$A$152),FORECAST($C$8,Инклинометрия!$B$2:$B$152,Инклинометрия!$A$2:$A$152))</f>
        <v>1330</v>
      </c>
      <c r="AA1030" s="61">
        <f t="shared" si="493"/>
        <v>1400</v>
      </c>
      <c r="AB1030" s="62">
        <f t="shared" si="512"/>
        <v>1400</v>
      </c>
      <c r="AC1030" s="62">
        <f t="shared" si="494"/>
        <v>0</v>
      </c>
      <c r="AD1030" s="65">
        <f>IF(R1030=0,FORECAST($C$8,Инклинометрия!$B$2:$B$152,Инклинометрия!$A$2:$A$152),V1030)</f>
        <v>1330</v>
      </c>
      <c r="AE1030" s="65">
        <f>FORECAST($C$8-(R1030+AA1030),Инклинометрия!$B$2:$B$152,Инклинометрия!$A$2:$A$152)</f>
        <v>0</v>
      </c>
      <c r="AF1030" s="65">
        <f>IF(AB1030=0,"-",FORECAST($C$8,Инклинометрия!$B$2:$B$152,Инклинометрия!$A$2:$A$152))</f>
        <v>1330</v>
      </c>
      <c r="AG1030" s="65">
        <f>IF(AB1030=0,"-",FORECAST($C$8-AB1030,Инклинометрия!$B$2:$B$152,Инклинометрия!$A$2:$A$152))</f>
        <v>0</v>
      </c>
      <c r="AH1030" s="65" t="str">
        <f>IF(AC1030=0,"-",FORECAST($C$8+AC1030,Инклинометрия!$B$2:$B$152,Инклинометрия!$A$2:$A$152))</f>
        <v>-</v>
      </c>
      <c r="AI1030" s="89" t="str">
        <f>IF(AC1030=0,"-",FORECAST($C$8,Инклинометрия!$B$2:$B$152,Инклинометрия!$A$2:$A$152))</f>
        <v>-</v>
      </c>
      <c r="AJ1030" s="28"/>
      <c r="AK1030" s="67">
        <f t="shared" si="513"/>
        <v>0</v>
      </c>
      <c r="AL1030" s="28">
        <f t="shared" si="514"/>
        <v>0</v>
      </c>
      <c r="AM1030" s="28">
        <f t="shared" si="515"/>
        <v>0.1</v>
      </c>
      <c r="AN1030" s="26">
        <f t="shared" si="516"/>
        <v>0.1</v>
      </c>
      <c r="AO1030" s="87">
        <f t="shared" si="517"/>
        <v>145626.51678434567</v>
      </c>
      <c r="AP1030" s="87">
        <f t="shared" si="495"/>
        <v>44301.516784345658</v>
      </c>
      <c r="AQ1030" s="66">
        <f t="shared" si="496"/>
        <v>14695380</v>
      </c>
      <c r="AR1030" s="66">
        <f t="shared" si="497"/>
        <v>14695380</v>
      </c>
      <c r="AS1030" s="66">
        <f t="shared" si="498"/>
        <v>784800</v>
      </c>
      <c r="AT1030" s="45">
        <f t="shared" si="502"/>
        <v>15625806.516784346</v>
      </c>
      <c r="AU1030" s="75"/>
    </row>
    <row r="1031" spans="2:47" x14ac:dyDescent="0.3">
      <c r="B1031" s="41">
        <f t="shared" si="503"/>
        <v>5005</v>
      </c>
      <c r="C1031" s="8">
        <f t="shared" si="518"/>
        <v>50.050000000000004</v>
      </c>
      <c r="D1031" s="73">
        <f t="shared" si="499"/>
        <v>66.94187500000001</v>
      </c>
      <c r="E1031" s="29">
        <f t="shared" si="521"/>
        <v>16577.949847553307</v>
      </c>
      <c r="F1031" s="29">
        <f t="shared" si="504"/>
        <v>16.561388459095621</v>
      </c>
      <c r="G1031" s="29">
        <f t="shared" si="519"/>
        <v>22.150857064040391</v>
      </c>
      <c r="H1031" s="17">
        <f t="shared" si="505"/>
        <v>22173.007921102275</v>
      </c>
      <c r="I1031" s="29">
        <f t="shared" si="506"/>
        <v>2.2250485660981263</v>
      </c>
      <c r="J1031" s="29">
        <f t="shared" si="500"/>
        <v>20.847057720370817</v>
      </c>
      <c r="K1031" s="39">
        <f t="shared" si="507"/>
        <v>1400</v>
      </c>
      <c r="L1031" s="49">
        <f t="shared" si="490"/>
        <v>0</v>
      </c>
      <c r="M1031" s="48">
        <f t="shared" si="491"/>
        <v>4.2266987561397071</v>
      </c>
      <c r="N1031" s="51">
        <f t="shared" si="501"/>
        <v>0</v>
      </c>
      <c r="O1031" s="54">
        <f t="shared" si="520"/>
        <v>18.880500609176615</v>
      </c>
      <c r="P1031" s="34">
        <f t="shared" si="508"/>
        <v>1.7671458676442586</v>
      </c>
      <c r="Q1031" s="30">
        <f t="shared" si="509"/>
        <v>0</v>
      </c>
      <c r="R1031" s="58">
        <f t="shared" si="510"/>
        <v>0</v>
      </c>
      <c r="S1031" s="58">
        <f t="shared" si="511"/>
        <v>0</v>
      </c>
      <c r="T1031" s="58">
        <f t="shared" si="492"/>
        <v>100</v>
      </c>
      <c r="U1031" s="88" t="str">
        <f>IF(R1031=0,"-",FORECAST($C$8,Инклинометрия!$B$2:$B$152,Инклинометрия!$A$2:$A$152))</f>
        <v>-</v>
      </c>
      <c r="V1031" s="88" t="str">
        <f>IF(R1031=0,"-",FORECAST($C$8-R1031,Инклинометрия!$B$2:$B$152,Инклинометрия!$A$2:$A$152))</f>
        <v>-</v>
      </c>
      <c r="W1031" s="88" t="str">
        <f>IF(R1031&gt;0,FORECAST($C$8,Инклинометрия!$B$2:$B$152,Инклинометрия!$A$2:$A$152),IF(AB1031=$C$8,"-",FORECAST($C$8-AB1031,Инклинометрия!$B$2:$B$152,Инклинометрия!$A$2:$A$152)))</f>
        <v>-</v>
      </c>
      <c r="X1031" s="88" t="str">
        <f>IF(S1031=0,"-",FORECAST($C$8-(S1031+AB1031),Инклинометрия!$B$2:$B$152,Инклинометрия!$A$2:$A$152))</f>
        <v>-</v>
      </c>
      <c r="Y1031" s="88">
        <f>FORECAST($C$8+T1031,Инклинометрия!$B$2:$B$152,Инклинометрия!$A$2:$A$152)</f>
        <v>1425</v>
      </c>
      <c r="Z1031" s="88">
        <f>IF(R1031=0,FORECAST($C$6-T1031,Инклинометрия!$B$2:$B$152,Инклинометрия!$A$2:$A$152),FORECAST($C$8,Инклинометрия!$B$2:$B$152,Инклинометрия!$A$2:$A$152))</f>
        <v>1330</v>
      </c>
      <c r="AA1031" s="61">
        <f t="shared" si="493"/>
        <v>1400</v>
      </c>
      <c r="AB1031" s="62">
        <f t="shared" si="512"/>
        <v>1400</v>
      </c>
      <c r="AC1031" s="62">
        <f t="shared" si="494"/>
        <v>0</v>
      </c>
      <c r="AD1031" s="65">
        <f>IF(R1031=0,FORECAST($C$8,Инклинометрия!$B$2:$B$152,Инклинометрия!$A$2:$A$152),V1031)</f>
        <v>1330</v>
      </c>
      <c r="AE1031" s="65">
        <f>FORECAST($C$8-(R1031+AA1031),Инклинометрия!$B$2:$B$152,Инклинометрия!$A$2:$A$152)</f>
        <v>0</v>
      </c>
      <c r="AF1031" s="65">
        <f>IF(AB1031=0,"-",FORECAST($C$8,Инклинометрия!$B$2:$B$152,Инклинометрия!$A$2:$A$152))</f>
        <v>1330</v>
      </c>
      <c r="AG1031" s="65">
        <f>IF(AB1031=0,"-",FORECAST($C$8-AB1031,Инклинометрия!$B$2:$B$152,Инклинометрия!$A$2:$A$152))</f>
        <v>0</v>
      </c>
      <c r="AH1031" s="65" t="str">
        <f>IF(AC1031=0,"-",FORECAST($C$8+AC1031,Инклинометрия!$B$2:$B$152,Инклинометрия!$A$2:$A$152))</f>
        <v>-</v>
      </c>
      <c r="AI1031" s="89" t="str">
        <f>IF(AC1031=0,"-",FORECAST($C$8,Инклинометрия!$B$2:$B$152,Инклинометрия!$A$2:$A$152))</f>
        <v>-</v>
      </c>
      <c r="AJ1031" s="28"/>
      <c r="AK1031" s="67">
        <f t="shared" si="513"/>
        <v>0</v>
      </c>
      <c r="AL1031" s="28">
        <f t="shared" si="514"/>
        <v>0</v>
      </c>
      <c r="AM1031" s="28">
        <f t="shared" si="515"/>
        <v>0.1</v>
      </c>
      <c r="AN1031" s="26">
        <f t="shared" si="516"/>
        <v>0.1</v>
      </c>
      <c r="AO1031" s="87">
        <f t="shared" si="517"/>
        <v>145626.51678434567</v>
      </c>
      <c r="AP1031" s="87">
        <f t="shared" si="495"/>
        <v>44301.516784345658</v>
      </c>
      <c r="AQ1031" s="66">
        <f t="shared" si="496"/>
        <v>14695380</v>
      </c>
      <c r="AR1031" s="66">
        <f t="shared" si="497"/>
        <v>14695380</v>
      </c>
      <c r="AS1031" s="66">
        <f t="shared" si="498"/>
        <v>784800</v>
      </c>
      <c r="AT1031" s="45">
        <f t="shared" si="502"/>
        <v>15625806.516784346</v>
      </c>
      <c r="AU1031" s="75"/>
    </row>
    <row r="1032" spans="2:47" x14ac:dyDescent="0.3">
      <c r="B1032" s="41">
        <f t="shared" si="503"/>
        <v>5010</v>
      </c>
      <c r="C1032" s="8">
        <f t="shared" si="518"/>
        <v>50.1</v>
      </c>
      <c r="D1032" s="73">
        <f t="shared" si="499"/>
        <v>67.008750000000006</v>
      </c>
      <c r="E1032" s="29">
        <f t="shared" si="521"/>
        <v>16594.5112360124</v>
      </c>
      <c r="F1032" s="29">
        <f t="shared" si="504"/>
        <v>16.561388459093266</v>
      </c>
      <c r="G1032" s="29">
        <f t="shared" si="519"/>
        <v>22.15085706403724</v>
      </c>
      <c r="H1032" s="17">
        <f t="shared" si="505"/>
        <v>22195.158778166311</v>
      </c>
      <c r="I1032" s="29">
        <f t="shared" si="506"/>
        <v>2.2250485660981263</v>
      </c>
      <c r="J1032" s="29">
        <f t="shared" si="500"/>
        <v>20.847057720369335</v>
      </c>
      <c r="K1032" s="39">
        <f t="shared" si="507"/>
        <v>1400</v>
      </c>
      <c r="L1032" s="49">
        <f t="shared" si="490"/>
        <v>0</v>
      </c>
      <c r="M1032" s="48">
        <f t="shared" si="491"/>
        <v>4.2266987561397071</v>
      </c>
      <c r="N1032" s="51">
        <f t="shared" si="501"/>
        <v>0</v>
      </c>
      <c r="O1032" s="54">
        <f t="shared" si="520"/>
        <v>18.880500609176615</v>
      </c>
      <c r="P1032" s="34">
        <f t="shared" si="508"/>
        <v>1.7671458676442586</v>
      </c>
      <c r="Q1032" s="30">
        <f t="shared" si="509"/>
        <v>0</v>
      </c>
      <c r="R1032" s="58">
        <f t="shared" si="510"/>
        <v>0</v>
      </c>
      <c r="S1032" s="58">
        <f t="shared" si="511"/>
        <v>0</v>
      </c>
      <c r="T1032" s="58">
        <f t="shared" si="492"/>
        <v>100</v>
      </c>
      <c r="U1032" s="88" t="str">
        <f>IF(R1032=0,"-",FORECAST($C$8,Инклинометрия!$B$2:$B$152,Инклинометрия!$A$2:$A$152))</f>
        <v>-</v>
      </c>
      <c r="V1032" s="88" t="str">
        <f>IF(R1032=0,"-",FORECAST($C$8-R1032,Инклинометрия!$B$2:$B$152,Инклинометрия!$A$2:$A$152))</f>
        <v>-</v>
      </c>
      <c r="W1032" s="88" t="str">
        <f>IF(R1032&gt;0,FORECAST($C$8,Инклинометрия!$B$2:$B$152,Инклинометрия!$A$2:$A$152),IF(AB1032=$C$8,"-",FORECAST($C$8-AB1032,Инклинометрия!$B$2:$B$152,Инклинометрия!$A$2:$A$152)))</f>
        <v>-</v>
      </c>
      <c r="X1032" s="88" t="str">
        <f>IF(S1032=0,"-",FORECAST($C$8-(S1032+AB1032),Инклинометрия!$B$2:$B$152,Инклинометрия!$A$2:$A$152))</f>
        <v>-</v>
      </c>
      <c r="Y1032" s="88">
        <f>FORECAST($C$8+T1032,Инклинометрия!$B$2:$B$152,Инклинометрия!$A$2:$A$152)</f>
        <v>1425</v>
      </c>
      <c r="Z1032" s="88">
        <f>IF(R1032=0,FORECAST($C$6-T1032,Инклинометрия!$B$2:$B$152,Инклинометрия!$A$2:$A$152),FORECAST($C$8,Инклинометрия!$B$2:$B$152,Инклинометрия!$A$2:$A$152))</f>
        <v>1330</v>
      </c>
      <c r="AA1032" s="61">
        <f t="shared" si="493"/>
        <v>1400</v>
      </c>
      <c r="AB1032" s="62">
        <f t="shared" si="512"/>
        <v>1400</v>
      </c>
      <c r="AC1032" s="62">
        <f t="shared" si="494"/>
        <v>0</v>
      </c>
      <c r="AD1032" s="65">
        <f>IF(R1032=0,FORECAST($C$8,Инклинометрия!$B$2:$B$152,Инклинометрия!$A$2:$A$152),V1032)</f>
        <v>1330</v>
      </c>
      <c r="AE1032" s="65">
        <f>FORECAST($C$8-(R1032+AA1032),Инклинометрия!$B$2:$B$152,Инклинометрия!$A$2:$A$152)</f>
        <v>0</v>
      </c>
      <c r="AF1032" s="65">
        <f>IF(AB1032=0,"-",FORECAST($C$8,Инклинометрия!$B$2:$B$152,Инклинометрия!$A$2:$A$152))</f>
        <v>1330</v>
      </c>
      <c r="AG1032" s="65">
        <f>IF(AB1032=0,"-",FORECAST($C$8-AB1032,Инклинометрия!$B$2:$B$152,Инклинометрия!$A$2:$A$152))</f>
        <v>0</v>
      </c>
      <c r="AH1032" s="65" t="str">
        <f>IF(AC1032=0,"-",FORECAST($C$8+AC1032,Инклинометрия!$B$2:$B$152,Инклинометрия!$A$2:$A$152))</f>
        <v>-</v>
      </c>
      <c r="AI1032" s="89" t="str">
        <f>IF(AC1032=0,"-",FORECAST($C$8,Инклинометрия!$B$2:$B$152,Инклинометрия!$A$2:$A$152))</f>
        <v>-</v>
      </c>
      <c r="AJ1032" s="28"/>
      <c r="AK1032" s="67">
        <f t="shared" si="513"/>
        <v>0</v>
      </c>
      <c r="AL1032" s="28">
        <f t="shared" si="514"/>
        <v>0</v>
      </c>
      <c r="AM1032" s="28">
        <f t="shared" si="515"/>
        <v>0.1</v>
      </c>
      <c r="AN1032" s="26">
        <f t="shared" si="516"/>
        <v>0.1</v>
      </c>
      <c r="AO1032" s="87">
        <f t="shared" si="517"/>
        <v>145626.51678434567</v>
      </c>
      <c r="AP1032" s="87">
        <f t="shared" si="495"/>
        <v>44301.516784345658</v>
      </c>
      <c r="AQ1032" s="66">
        <f t="shared" si="496"/>
        <v>14695380</v>
      </c>
      <c r="AR1032" s="66">
        <f t="shared" si="497"/>
        <v>14695380</v>
      </c>
      <c r="AS1032" s="66">
        <f t="shared" si="498"/>
        <v>784800</v>
      </c>
      <c r="AT1032" s="45">
        <f t="shared" si="502"/>
        <v>15625806.516784346</v>
      </c>
      <c r="AU1032" s="75"/>
    </row>
    <row r="1033" spans="2:47" x14ac:dyDescent="0.3">
      <c r="B1033" s="41">
        <f t="shared" si="503"/>
        <v>5015</v>
      </c>
      <c r="C1033" s="8">
        <f t="shared" si="518"/>
        <v>50.15</v>
      </c>
      <c r="D1033" s="73">
        <f t="shared" si="499"/>
        <v>67.075625000000002</v>
      </c>
      <c r="E1033" s="29">
        <f t="shared" si="521"/>
        <v>16611.07262447149</v>
      </c>
      <c r="F1033" s="29">
        <f t="shared" si="504"/>
        <v>16.561388459093266</v>
      </c>
      <c r="G1033" s="29">
        <f t="shared" si="519"/>
        <v>22.15085706403724</v>
      </c>
      <c r="H1033" s="17">
        <f t="shared" si="505"/>
        <v>22217.309635230347</v>
      </c>
      <c r="I1033" s="29">
        <f t="shared" si="506"/>
        <v>2.2250485660981263</v>
      </c>
      <c r="J1033" s="29">
        <f t="shared" si="500"/>
        <v>20.847057720369335</v>
      </c>
      <c r="K1033" s="39">
        <f t="shared" si="507"/>
        <v>1400</v>
      </c>
      <c r="L1033" s="49">
        <f t="shared" si="490"/>
        <v>0</v>
      </c>
      <c r="M1033" s="48">
        <f t="shared" si="491"/>
        <v>4.2266987561397071</v>
      </c>
      <c r="N1033" s="51">
        <f t="shared" si="501"/>
        <v>0</v>
      </c>
      <c r="O1033" s="54">
        <f t="shared" si="520"/>
        <v>18.880500609176615</v>
      </c>
      <c r="P1033" s="34">
        <f t="shared" si="508"/>
        <v>1.7671458676442586</v>
      </c>
      <c r="Q1033" s="30">
        <f t="shared" si="509"/>
        <v>0</v>
      </c>
      <c r="R1033" s="58">
        <f t="shared" si="510"/>
        <v>0</v>
      </c>
      <c r="S1033" s="58">
        <f t="shared" si="511"/>
        <v>0</v>
      </c>
      <c r="T1033" s="58">
        <f t="shared" si="492"/>
        <v>100</v>
      </c>
      <c r="U1033" s="88" t="str">
        <f>IF(R1033=0,"-",FORECAST($C$8,Инклинометрия!$B$2:$B$152,Инклинометрия!$A$2:$A$152))</f>
        <v>-</v>
      </c>
      <c r="V1033" s="88" t="str">
        <f>IF(R1033=0,"-",FORECAST($C$8-R1033,Инклинометрия!$B$2:$B$152,Инклинометрия!$A$2:$A$152))</f>
        <v>-</v>
      </c>
      <c r="W1033" s="88" t="str">
        <f>IF(R1033&gt;0,FORECAST($C$8,Инклинометрия!$B$2:$B$152,Инклинометрия!$A$2:$A$152),IF(AB1033=$C$8,"-",FORECAST($C$8-AB1033,Инклинометрия!$B$2:$B$152,Инклинометрия!$A$2:$A$152)))</f>
        <v>-</v>
      </c>
      <c r="X1033" s="88" t="str">
        <f>IF(S1033=0,"-",FORECAST($C$8-(S1033+AB1033),Инклинометрия!$B$2:$B$152,Инклинометрия!$A$2:$A$152))</f>
        <v>-</v>
      </c>
      <c r="Y1033" s="88">
        <f>FORECAST($C$8+T1033,Инклинометрия!$B$2:$B$152,Инклинометрия!$A$2:$A$152)</f>
        <v>1425</v>
      </c>
      <c r="Z1033" s="88">
        <f>IF(R1033=0,FORECAST($C$6-T1033,Инклинометрия!$B$2:$B$152,Инклинометрия!$A$2:$A$152),FORECAST($C$8,Инклинометрия!$B$2:$B$152,Инклинометрия!$A$2:$A$152))</f>
        <v>1330</v>
      </c>
      <c r="AA1033" s="61">
        <f t="shared" si="493"/>
        <v>1400</v>
      </c>
      <c r="AB1033" s="62">
        <f t="shared" si="512"/>
        <v>1400</v>
      </c>
      <c r="AC1033" s="62">
        <f t="shared" si="494"/>
        <v>0</v>
      </c>
      <c r="AD1033" s="65">
        <f>IF(R1033=0,FORECAST($C$8,Инклинометрия!$B$2:$B$152,Инклинометрия!$A$2:$A$152),V1033)</f>
        <v>1330</v>
      </c>
      <c r="AE1033" s="65">
        <f>FORECAST($C$8-(R1033+AA1033),Инклинометрия!$B$2:$B$152,Инклинометрия!$A$2:$A$152)</f>
        <v>0</v>
      </c>
      <c r="AF1033" s="65">
        <f>IF(AB1033=0,"-",FORECAST($C$8,Инклинометрия!$B$2:$B$152,Инклинометрия!$A$2:$A$152))</f>
        <v>1330</v>
      </c>
      <c r="AG1033" s="65">
        <f>IF(AB1033=0,"-",FORECAST($C$8-AB1033,Инклинометрия!$B$2:$B$152,Инклинометрия!$A$2:$A$152))</f>
        <v>0</v>
      </c>
      <c r="AH1033" s="65" t="str">
        <f>IF(AC1033=0,"-",FORECAST($C$8+AC1033,Инклинометрия!$B$2:$B$152,Инклинометрия!$A$2:$A$152))</f>
        <v>-</v>
      </c>
      <c r="AI1033" s="89" t="str">
        <f>IF(AC1033=0,"-",FORECAST($C$8,Инклинометрия!$B$2:$B$152,Инклинометрия!$A$2:$A$152))</f>
        <v>-</v>
      </c>
      <c r="AJ1033" s="28"/>
      <c r="AK1033" s="67">
        <f t="shared" si="513"/>
        <v>0</v>
      </c>
      <c r="AL1033" s="28">
        <f t="shared" si="514"/>
        <v>0</v>
      </c>
      <c r="AM1033" s="28">
        <f t="shared" si="515"/>
        <v>0.1</v>
      </c>
      <c r="AN1033" s="26">
        <f t="shared" si="516"/>
        <v>0.1</v>
      </c>
      <c r="AO1033" s="87">
        <f t="shared" si="517"/>
        <v>145626.51678434567</v>
      </c>
      <c r="AP1033" s="87">
        <f t="shared" si="495"/>
        <v>44301.516784345658</v>
      </c>
      <c r="AQ1033" s="66">
        <f t="shared" si="496"/>
        <v>14695380</v>
      </c>
      <c r="AR1033" s="66">
        <f t="shared" si="497"/>
        <v>14695380</v>
      </c>
      <c r="AS1033" s="66">
        <f t="shared" si="498"/>
        <v>784800</v>
      </c>
      <c r="AT1033" s="45">
        <f t="shared" si="502"/>
        <v>15625806.516784346</v>
      </c>
      <c r="AU1033" s="75"/>
    </row>
    <row r="1034" spans="2:47" x14ac:dyDescent="0.3">
      <c r="B1034" s="41">
        <f t="shared" si="503"/>
        <v>5020</v>
      </c>
      <c r="C1034" s="8">
        <f t="shared" si="518"/>
        <v>50.2</v>
      </c>
      <c r="D1034" s="73">
        <f t="shared" si="499"/>
        <v>67.142499999999998</v>
      </c>
      <c r="E1034" s="29">
        <f t="shared" si="521"/>
        <v>16627.634012930586</v>
      </c>
      <c r="F1034" s="29">
        <f t="shared" si="504"/>
        <v>16.561388459095621</v>
      </c>
      <c r="G1034" s="29">
        <f t="shared" si="519"/>
        <v>22.150857064040391</v>
      </c>
      <c r="H1034" s="17">
        <f t="shared" si="505"/>
        <v>22239.460492294387</v>
      </c>
      <c r="I1034" s="29">
        <f t="shared" si="506"/>
        <v>2.2250485660981263</v>
      </c>
      <c r="J1034" s="29">
        <f t="shared" si="500"/>
        <v>20.847057720370817</v>
      </c>
      <c r="K1034" s="39">
        <f t="shared" si="507"/>
        <v>1400</v>
      </c>
      <c r="L1034" s="49">
        <f t="shared" si="490"/>
        <v>0</v>
      </c>
      <c r="M1034" s="48">
        <f t="shared" si="491"/>
        <v>4.2266987561397071</v>
      </c>
      <c r="N1034" s="51">
        <f t="shared" si="501"/>
        <v>0</v>
      </c>
      <c r="O1034" s="54">
        <f t="shared" si="520"/>
        <v>18.880500609176615</v>
      </c>
      <c r="P1034" s="34">
        <f t="shared" si="508"/>
        <v>1.7671458676442586</v>
      </c>
      <c r="Q1034" s="30">
        <f t="shared" si="509"/>
        <v>0</v>
      </c>
      <c r="R1034" s="58">
        <f t="shared" si="510"/>
        <v>0</v>
      </c>
      <c r="S1034" s="58">
        <f t="shared" si="511"/>
        <v>0</v>
      </c>
      <c r="T1034" s="58">
        <f t="shared" si="492"/>
        <v>100</v>
      </c>
      <c r="U1034" s="88" t="str">
        <f>IF(R1034=0,"-",FORECAST($C$8,Инклинометрия!$B$2:$B$152,Инклинометрия!$A$2:$A$152))</f>
        <v>-</v>
      </c>
      <c r="V1034" s="88" t="str">
        <f>IF(R1034=0,"-",FORECAST($C$8-R1034,Инклинометрия!$B$2:$B$152,Инклинометрия!$A$2:$A$152))</f>
        <v>-</v>
      </c>
      <c r="W1034" s="88" t="str">
        <f>IF(R1034&gt;0,FORECAST($C$8,Инклинометрия!$B$2:$B$152,Инклинометрия!$A$2:$A$152),IF(AB1034=$C$8,"-",FORECAST($C$8-AB1034,Инклинометрия!$B$2:$B$152,Инклинометрия!$A$2:$A$152)))</f>
        <v>-</v>
      </c>
      <c r="X1034" s="88" t="str">
        <f>IF(S1034=0,"-",FORECAST($C$8-(S1034+AB1034),Инклинометрия!$B$2:$B$152,Инклинометрия!$A$2:$A$152))</f>
        <v>-</v>
      </c>
      <c r="Y1034" s="88">
        <f>FORECAST($C$8+T1034,Инклинометрия!$B$2:$B$152,Инклинометрия!$A$2:$A$152)</f>
        <v>1425</v>
      </c>
      <c r="Z1034" s="88">
        <f>IF(R1034=0,FORECAST($C$6-T1034,Инклинометрия!$B$2:$B$152,Инклинометрия!$A$2:$A$152),FORECAST($C$8,Инклинометрия!$B$2:$B$152,Инклинометрия!$A$2:$A$152))</f>
        <v>1330</v>
      </c>
      <c r="AA1034" s="61">
        <f t="shared" si="493"/>
        <v>1400</v>
      </c>
      <c r="AB1034" s="62">
        <f t="shared" si="512"/>
        <v>1400</v>
      </c>
      <c r="AC1034" s="62">
        <f t="shared" si="494"/>
        <v>0</v>
      </c>
      <c r="AD1034" s="65">
        <f>IF(R1034=0,FORECAST($C$8,Инклинометрия!$B$2:$B$152,Инклинометрия!$A$2:$A$152),V1034)</f>
        <v>1330</v>
      </c>
      <c r="AE1034" s="65">
        <f>FORECAST($C$8-(R1034+AA1034),Инклинометрия!$B$2:$B$152,Инклинометрия!$A$2:$A$152)</f>
        <v>0</v>
      </c>
      <c r="AF1034" s="65">
        <f>IF(AB1034=0,"-",FORECAST($C$8,Инклинометрия!$B$2:$B$152,Инклинометрия!$A$2:$A$152))</f>
        <v>1330</v>
      </c>
      <c r="AG1034" s="65">
        <f>IF(AB1034=0,"-",FORECAST($C$8-AB1034,Инклинометрия!$B$2:$B$152,Инклинометрия!$A$2:$A$152))</f>
        <v>0</v>
      </c>
      <c r="AH1034" s="65" t="str">
        <f>IF(AC1034=0,"-",FORECAST($C$8+AC1034,Инклинометрия!$B$2:$B$152,Инклинометрия!$A$2:$A$152))</f>
        <v>-</v>
      </c>
      <c r="AI1034" s="89" t="str">
        <f>IF(AC1034=0,"-",FORECAST($C$8,Инклинометрия!$B$2:$B$152,Инклинометрия!$A$2:$A$152))</f>
        <v>-</v>
      </c>
      <c r="AJ1034" s="28"/>
      <c r="AK1034" s="67">
        <f t="shared" si="513"/>
        <v>0</v>
      </c>
      <c r="AL1034" s="28">
        <f t="shared" si="514"/>
        <v>0</v>
      </c>
      <c r="AM1034" s="28">
        <f t="shared" si="515"/>
        <v>0.1</v>
      </c>
      <c r="AN1034" s="26">
        <f t="shared" si="516"/>
        <v>0.1</v>
      </c>
      <c r="AO1034" s="87">
        <f t="shared" si="517"/>
        <v>145626.51678434567</v>
      </c>
      <c r="AP1034" s="87">
        <f t="shared" si="495"/>
        <v>44301.516784345658</v>
      </c>
      <c r="AQ1034" s="66">
        <f t="shared" si="496"/>
        <v>14695380</v>
      </c>
      <c r="AR1034" s="66">
        <f t="shared" si="497"/>
        <v>14695380</v>
      </c>
      <c r="AS1034" s="66">
        <f t="shared" si="498"/>
        <v>784800</v>
      </c>
      <c r="AT1034" s="45">
        <f t="shared" si="502"/>
        <v>15625806.516784346</v>
      </c>
      <c r="AU1034" s="75"/>
    </row>
    <row r="1035" spans="2:47" x14ac:dyDescent="0.3">
      <c r="B1035" s="41">
        <f t="shared" si="503"/>
        <v>5025</v>
      </c>
      <c r="C1035" s="8">
        <f t="shared" si="518"/>
        <v>50.25</v>
      </c>
      <c r="D1035" s="73">
        <f t="shared" si="499"/>
        <v>67.209374999999994</v>
      </c>
      <c r="E1035" s="29">
        <f t="shared" si="521"/>
        <v>16644.195401389683</v>
      </c>
      <c r="F1035" s="29">
        <f t="shared" si="504"/>
        <v>16.561388459093266</v>
      </c>
      <c r="G1035" s="29">
        <f t="shared" si="519"/>
        <v>22.15085706403724</v>
      </c>
      <c r="H1035" s="17">
        <f t="shared" si="505"/>
        <v>22261.611349358423</v>
      </c>
      <c r="I1035" s="29">
        <f t="shared" si="506"/>
        <v>2.2250485660981263</v>
      </c>
      <c r="J1035" s="29">
        <f t="shared" si="500"/>
        <v>20.847057720369335</v>
      </c>
      <c r="K1035" s="39">
        <f t="shared" si="507"/>
        <v>1400</v>
      </c>
      <c r="L1035" s="49">
        <f t="shared" si="490"/>
        <v>0</v>
      </c>
      <c r="M1035" s="48">
        <f t="shared" si="491"/>
        <v>4.2266987561397071</v>
      </c>
      <c r="N1035" s="51">
        <f t="shared" si="501"/>
        <v>0</v>
      </c>
      <c r="O1035" s="54">
        <f t="shared" si="520"/>
        <v>18.880500609176615</v>
      </c>
      <c r="P1035" s="34">
        <f t="shared" si="508"/>
        <v>1.7671458676442586</v>
      </c>
      <c r="Q1035" s="30">
        <f t="shared" si="509"/>
        <v>0</v>
      </c>
      <c r="R1035" s="58">
        <f t="shared" si="510"/>
        <v>0</v>
      </c>
      <c r="S1035" s="58">
        <f t="shared" si="511"/>
        <v>0</v>
      </c>
      <c r="T1035" s="58">
        <f t="shared" si="492"/>
        <v>100</v>
      </c>
      <c r="U1035" s="88" t="str">
        <f>IF(R1035=0,"-",FORECAST($C$8,Инклинометрия!$B$2:$B$152,Инклинометрия!$A$2:$A$152))</f>
        <v>-</v>
      </c>
      <c r="V1035" s="88" t="str">
        <f>IF(R1035=0,"-",FORECAST($C$8-R1035,Инклинометрия!$B$2:$B$152,Инклинометрия!$A$2:$A$152))</f>
        <v>-</v>
      </c>
      <c r="W1035" s="88" t="str">
        <f>IF(R1035&gt;0,FORECAST($C$8,Инклинометрия!$B$2:$B$152,Инклинометрия!$A$2:$A$152),IF(AB1035=$C$8,"-",FORECAST($C$8-AB1035,Инклинометрия!$B$2:$B$152,Инклинометрия!$A$2:$A$152)))</f>
        <v>-</v>
      </c>
      <c r="X1035" s="88" t="str">
        <f>IF(S1035=0,"-",FORECAST($C$8-(S1035+AB1035),Инклинометрия!$B$2:$B$152,Инклинометрия!$A$2:$A$152))</f>
        <v>-</v>
      </c>
      <c r="Y1035" s="88">
        <f>FORECAST($C$8+T1035,Инклинометрия!$B$2:$B$152,Инклинометрия!$A$2:$A$152)</f>
        <v>1425</v>
      </c>
      <c r="Z1035" s="88">
        <f>IF(R1035=0,FORECAST($C$6-T1035,Инклинометрия!$B$2:$B$152,Инклинометрия!$A$2:$A$152),FORECAST($C$8,Инклинометрия!$B$2:$B$152,Инклинометрия!$A$2:$A$152))</f>
        <v>1330</v>
      </c>
      <c r="AA1035" s="61">
        <f t="shared" si="493"/>
        <v>1400</v>
      </c>
      <c r="AB1035" s="62">
        <f t="shared" si="512"/>
        <v>1400</v>
      </c>
      <c r="AC1035" s="62">
        <f t="shared" si="494"/>
        <v>0</v>
      </c>
      <c r="AD1035" s="65">
        <f>IF(R1035=0,FORECAST($C$8,Инклинометрия!$B$2:$B$152,Инклинометрия!$A$2:$A$152),V1035)</f>
        <v>1330</v>
      </c>
      <c r="AE1035" s="65">
        <f>FORECAST($C$8-(R1035+AA1035),Инклинометрия!$B$2:$B$152,Инклинометрия!$A$2:$A$152)</f>
        <v>0</v>
      </c>
      <c r="AF1035" s="65">
        <f>IF(AB1035=0,"-",FORECAST($C$8,Инклинометрия!$B$2:$B$152,Инклинометрия!$A$2:$A$152))</f>
        <v>1330</v>
      </c>
      <c r="AG1035" s="65">
        <f>IF(AB1035=0,"-",FORECAST($C$8-AB1035,Инклинометрия!$B$2:$B$152,Инклинометрия!$A$2:$A$152))</f>
        <v>0</v>
      </c>
      <c r="AH1035" s="65" t="str">
        <f>IF(AC1035=0,"-",FORECAST($C$8+AC1035,Инклинометрия!$B$2:$B$152,Инклинометрия!$A$2:$A$152))</f>
        <v>-</v>
      </c>
      <c r="AI1035" s="89" t="str">
        <f>IF(AC1035=0,"-",FORECAST($C$8,Инклинометрия!$B$2:$B$152,Инклинометрия!$A$2:$A$152))</f>
        <v>-</v>
      </c>
      <c r="AJ1035" s="28"/>
      <c r="AK1035" s="67">
        <f t="shared" si="513"/>
        <v>0</v>
      </c>
      <c r="AL1035" s="28">
        <f t="shared" si="514"/>
        <v>0</v>
      </c>
      <c r="AM1035" s="28">
        <f t="shared" si="515"/>
        <v>0.1</v>
      </c>
      <c r="AN1035" s="26">
        <f t="shared" si="516"/>
        <v>0.1</v>
      </c>
      <c r="AO1035" s="87">
        <f t="shared" si="517"/>
        <v>145626.51678434567</v>
      </c>
      <c r="AP1035" s="87">
        <f t="shared" si="495"/>
        <v>44301.516784345658</v>
      </c>
      <c r="AQ1035" s="66">
        <f t="shared" si="496"/>
        <v>14695380</v>
      </c>
      <c r="AR1035" s="66">
        <f t="shared" si="497"/>
        <v>14695380</v>
      </c>
      <c r="AS1035" s="66">
        <f t="shared" si="498"/>
        <v>784800</v>
      </c>
      <c r="AT1035" s="45">
        <f t="shared" si="502"/>
        <v>15625806.516784346</v>
      </c>
      <c r="AU1035" s="75"/>
    </row>
    <row r="1036" spans="2:47" x14ac:dyDescent="0.3">
      <c r="B1036" s="41">
        <f t="shared" si="503"/>
        <v>5030</v>
      </c>
      <c r="C1036" s="8">
        <f t="shared" si="518"/>
        <v>50.300000000000004</v>
      </c>
      <c r="D1036" s="73">
        <f t="shared" si="499"/>
        <v>67.276250000000005</v>
      </c>
      <c r="E1036" s="29">
        <f t="shared" si="521"/>
        <v>16660.756789848776</v>
      </c>
      <c r="F1036" s="29">
        <f t="shared" si="504"/>
        <v>16.561388459095621</v>
      </c>
      <c r="G1036" s="29">
        <f t="shared" si="519"/>
        <v>22.150857064040391</v>
      </c>
      <c r="H1036" s="17">
        <f t="shared" si="505"/>
        <v>22283.762206422463</v>
      </c>
      <c r="I1036" s="29">
        <f t="shared" si="506"/>
        <v>2.2250485660981263</v>
      </c>
      <c r="J1036" s="29">
        <f t="shared" si="500"/>
        <v>20.847057720370817</v>
      </c>
      <c r="K1036" s="39">
        <f t="shared" si="507"/>
        <v>1400</v>
      </c>
      <c r="L1036" s="49">
        <f t="shared" si="490"/>
        <v>0</v>
      </c>
      <c r="M1036" s="48">
        <f t="shared" si="491"/>
        <v>4.2266987561397071</v>
      </c>
      <c r="N1036" s="51">
        <f t="shared" si="501"/>
        <v>0</v>
      </c>
      <c r="O1036" s="54">
        <f t="shared" si="520"/>
        <v>18.880500609176615</v>
      </c>
      <c r="P1036" s="34">
        <f t="shared" si="508"/>
        <v>1.7671458676442586</v>
      </c>
      <c r="Q1036" s="30">
        <f t="shared" si="509"/>
        <v>0</v>
      </c>
      <c r="R1036" s="58">
        <f t="shared" si="510"/>
        <v>0</v>
      </c>
      <c r="S1036" s="58">
        <f t="shared" si="511"/>
        <v>0</v>
      </c>
      <c r="T1036" s="58">
        <f t="shared" si="492"/>
        <v>100</v>
      </c>
      <c r="U1036" s="88" t="str">
        <f>IF(R1036=0,"-",FORECAST($C$8,Инклинометрия!$B$2:$B$152,Инклинометрия!$A$2:$A$152))</f>
        <v>-</v>
      </c>
      <c r="V1036" s="88" t="str">
        <f>IF(R1036=0,"-",FORECAST($C$8-R1036,Инклинометрия!$B$2:$B$152,Инклинометрия!$A$2:$A$152))</f>
        <v>-</v>
      </c>
      <c r="W1036" s="88" t="str">
        <f>IF(R1036&gt;0,FORECAST($C$8,Инклинометрия!$B$2:$B$152,Инклинометрия!$A$2:$A$152),IF(AB1036=$C$8,"-",FORECAST($C$8-AB1036,Инклинометрия!$B$2:$B$152,Инклинометрия!$A$2:$A$152)))</f>
        <v>-</v>
      </c>
      <c r="X1036" s="88" t="str">
        <f>IF(S1036=0,"-",FORECAST($C$8-(S1036+AB1036),Инклинометрия!$B$2:$B$152,Инклинометрия!$A$2:$A$152))</f>
        <v>-</v>
      </c>
      <c r="Y1036" s="88">
        <f>FORECAST($C$8+T1036,Инклинометрия!$B$2:$B$152,Инклинометрия!$A$2:$A$152)</f>
        <v>1425</v>
      </c>
      <c r="Z1036" s="88">
        <f>IF(R1036=0,FORECAST($C$6-T1036,Инклинометрия!$B$2:$B$152,Инклинометрия!$A$2:$A$152),FORECAST($C$8,Инклинометрия!$B$2:$B$152,Инклинометрия!$A$2:$A$152))</f>
        <v>1330</v>
      </c>
      <c r="AA1036" s="61">
        <f t="shared" si="493"/>
        <v>1400</v>
      </c>
      <c r="AB1036" s="62">
        <f t="shared" si="512"/>
        <v>1400</v>
      </c>
      <c r="AC1036" s="62">
        <f t="shared" si="494"/>
        <v>0</v>
      </c>
      <c r="AD1036" s="65">
        <f>IF(R1036=0,FORECAST($C$8,Инклинометрия!$B$2:$B$152,Инклинометрия!$A$2:$A$152),V1036)</f>
        <v>1330</v>
      </c>
      <c r="AE1036" s="65">
        <f>FORECAST($C$8-(R1036+AA1036),Инклинометрия!$B$2:$B$152,Инклинометрия!$A$2:$A$152)</f>
        <v>0</v>
      </c>
      <c r="AF1036" s="65">
        <f>IF(AB1036=0,"-",FORECAST($C$8,Инклинометрия!$B$2:$B$152,Инклинометрия!$A$2:$A$152))</f>
        <v>1330</v>
      </c>
      <c r="AG1036" s="65">
        <f>IF(AB1036=0,"-",FORECAST($C$8-AB1036,Инклинометрия!$B$2:$B$152,Инклинометрия!$A$2:$A$152))</f>
        <v>0</v>
      </c>
      <c r="AH1036" s="65" t="str">
        <f>IF(AC1036=0,"-",FORECAST($C$8+AC1036,Инклинометрия!$B$2:$B$152,Инклинометрия!$A$2:$A$152))</f>
        <v>-</v>
      </c>
      <c r="AI1036" s="89" t="str">
        <f>IF(AC1036=0,"-",FORECAST($C$8,Инклинометрия!$B$2:$B$152,Инклинометрия!$A$2:$A$152))</f>
        <v>-</v>
      </c>
      <c r="AJ1036" s="28"/>
      <c r="AK1036" s="67">
        <f t="shared" si="513"/>
        <v>0</v>
      </c>
      <c r="AL1036" s="28">
        <f t="shared" si="514"/>
        <v>0</v>
      </c>
      <c r="AM1036" s="28">
        <f t="shared" si="515"/>
        <v>0.1</v>
      </c>
      <c r="AN1036" s="26">
        <f t="shared" si="516"/>
        <v>0.1</v>
      </c>
      <c r="AO1036" s="87">
        <f t="shared" si="517"/>
        <v>145626.51678434567</v>
      </c>
      <c r="AP1036" s="87">
        <f t="shared" si="495"/>
        <v>44301.516784345658</v>
      </c>
      <c r="AQ1036" s="66">
        <f t="shared" si="496"/>
        <v>14695380</v>
      </c>
      <c r="AR1036" s="66">
        <f t="shared" si="497"/>
        <v>14695380</v>
      </c>
      <c r="AS1036" s="66">
        <f t="shared" si="498"/>
        <v>784800</v>
      </c>
      <c r="AT1036" s="45">
        <f t="shared" si="502"/>
        <v>15625806.516784346</v>
      </c>
      <c r="AU1036" s="75"/>
    </row>
    <row r="1037" spans="2:47" x14ac:dyDescent="0.3">
      <c r="B1037" s="41">
        <f t="shared" si="503"/>
        <v>5035</v>
      </c>
      <c r="C1037" s="8">
        <f t="shared" si="518"/>
        <v>50.35</v>
      </c>
      <c r="D1037" s="73">
        <f t="shared" si="499"/>
        <v>67.343125000000001</v>
      </c>
      <c r="E1037" s="29">
        <f t="shared" si="521"/>
        <v>16677.318178307869</v>
      </c>
      <c r="F1037" s="29">
        <f t="shared" si="504"/>
        <v>16.561388459093266</v>
      </c>
      <c r="G1037" s="29">
        <f t="shared" si="519"/>
        <v>22.15085706403724</v>
      </c>
      <c r="H1037" s="17">
        <f t="shared" si="505"/>
        <v>22305.9130634865</v>
      </c>
      <c r="I1037" s="29">
        <f t="shared" si="506"/>
        <v>2.2250485660981263</v>
      </c>
      <c r="J1037" s="29">
        <f t="shared" si="500"/>
        <v>20.847057720369335</v>
      </c>
      <c r="K1037" s="39">
        <f t="shared" si="507"/>
        <v>1400</v>
      </c>
      <c r="L1037" s="49">
        <f t="shared" si="490"/>
        <v>0</v>
      </c>
      <c r="M1037" s="48">
        <f t="shared" si="491"/>
        <v>4.2266987561397071</v>
      </c>
      <c r="N1037" s="51">
        <f t="shared" si="501"/>
        <v>0</v>
      </c>
      <c r="O1037" s="54">
        <f t="shared" si="520"/>
        <v>18.880500609176615</v>
      </c>
      <c r="P1037" s="34">
        <f t="shared" si="508"/>
        <v>1.7671458676442586</v>
      </c>
      <c r="Q1037" s="30">
        <f t="shared" si="509"/>
        <v>0</v>
      </c>
      <c r="R1037" s="58">
        <f t="shared" si="510"/>
        <v>0</v>
      </c>
      <c r="S1037" s="58">
        <f t="shared" si="511"/>
        <v>0</v>
      </c>
      <c r="T1037" s="58">
        <f t="shared" si="492"/>
        <v>100</v>
      </c>
      <c r="U1037" s="88" t="str">
        <f>IF(R1037=0,"-",FORECAST($C$8,Инклинометрия!$B$2:$B$152,Инклинометрия!$A$2:$A$152))</f>
        <v>-</v>
      </c>
      <c r="V1037" s="88" t="str">
        <f>IF(R1037=0,"-",FORECAST($C$8-R1037,Инклинометрия!$B$2:$B$152,Инклинометрия!$A$2:$A$152))</f>
        <v>-</v>
      </c>
      <c r="W1037" s="88" t="str">
        <f>IF(R1037&gt;0,FORECAST($C$8,Инклинометрия!$B$2:$B$152,Инклинометрия!$A$2:$A$152),IF(AB1037=$C$8,"-",FORECAST($C$8-AB1037,Инклинометрия!$B$2:$B$152,Инклинометрия!$A$2:$A$152)))</f>
        <v>-</v>
      </c>
      <c r="X1037" s="88" t="str">
        <f>IF(S1037=0,"-",FORECAST($C$8-(S1037+AB1037),Инклинометрия!$B$2:$B$152,Инклинометрия!$A$2:$A$152))</f>
        <v>-</v>
      </c>
      <c r="Y1037" s="88">
        <f>FORECAST($C$8+T1037,Инклинометрия!$B$2:$B$152,Инклинометрия!$A$2:$A$152)</f>
        <v>1425</v>
      </c>
      <c r="Z1037" s="88">
        <f>IF(R1037=0,FORECAST($C$6-T1037,Инклинометрия!$B$2:$B$152,Инклинометрия!$A$2:$A$152),FORECAST($C$8,Инклинометрия!$B$2:$B$152,Инклинометрия!$A$2:$A$152))</f>
        <v>1330</v>
      </c>
      <c r="AA1037" s="61">
        <f t="shared" si="493"/>
        <v>1400</v>
      </c>
      <c r="AB1037" s="62">
        <f t="shared" si="512"/>
        <v>1400</v>
      </c>
      <c r="AC1037" s="62">
        <f t="shared" si="494"/>
        <v>0</v>
      </c>
      <c r="AD1037" s="65">
        <f>IF(R1037=0,FORECAST($C$8,Инклинометрия!$B$2:$B$152,Инклинометрия!$A$2:$A$152),V1037)</f>
        <v>1330</v>
      </c>
      <c r="AE1037" s="65">
        <f>FORECAST($C$8-(R1037+AA1037),Инклинометрия!$B$2:$B$152,Инклинометрия!$A$2:$A$152)</f>
        <v>0</v>
      </c>
      <c r="AF1037" s="65">
        <f>IF(AB1037=0,"-",FORECAST($C$8,Инклинометрия!$B$2:$B$152,Инклинометрия!$A$2:$A$152))</f>
        <v>1330</v>
      </c>
      <c r="AG1037" s="65">
        <f>IF(AB1037=0,"-",FORECAST($C$8-AB1037,Инклинометрия!$B$2:$B$152,Инклинометрия!$A$2:$A$152))</f>
        <v>0</v>
      </c>
      <c r="AH1037" s="65" t="str">
        <f>IF(AC1037=0,"-",FORECAST($C$8+AC1037,Инклинометрия!$B$2:$B$152,Инклинометрия!$A$2:$A$152))</f>
        <v>-</v>
      </c>
      <c r="AI1037" s="89" t="str">
        <f>IF(AC1037=0,"-",FORECAST($C$8,Инклинометрия!$B$2:$B$152,Инклинометрия!$A$2:$A$152))</f>
        <v>-</v>
      </c>
      <c r="AJ1037" s="28"/>
      <c r="AK1037" s="67">
        <f t="shared" si="513"/>
        <v>0</v>
      </c>
      <c r="AL1037" s="28">
        <f t="shared" si="514"/>
        <v>0</v>
      </c>
      <c r="AM1037" s="28">
        <f t="shared" si="515"/>
        <v>0.1</v>
      </c>
      <c r="AN1037" s="26">
        <f t="shared" si="516"/>
        <v>0.1</v>
      </c>
      <c r="AO1037" s="87">
        <f t="shared" si="517"/>
        <v>145626.51678434567</v>
      </c>
      <c r="AP1037" s="87">
        <f t="shared" si="495"/>
        <v>44301.516784345658</v>
      </c>
      <c r="AQ1037" s="66">
        <f t="shared" si="496"/>
        <v>14695380</v>
      </c>
      <c r="AR1037" s="66">
        <f t="shared" si="497"/>
        <v>14695380</v>
      </c>
      <c r="AS1037" s="66">
        <f t="shared" si="498"/>
        <v>784800</v>
      </c>
      <c r="AT1037" s="45">
        <f t="shared" si="502"/>
        <v>15625806.516784346</v>
      </c>
      <c r="AU1037" s="75"/>
    </row>
    <row r="1038" spans="2:47" x14ac:dyDescent="0.3">
      <c r="B1038" s="41">
        <f t="shared" si="503"/>
        <v>5040</v>
      </c>
      <c r="C1038" s="8">
        <f t="shared" si="518"/>
        <v>50.4</v>
      </c>
      <c r="D1038" s="73">
        <f t="shared" si="499"/>
        <v>67.41</v>
      </c>
      <c r="E1038" s="29">
        <f t="shared" si="521"/>
        <v>16693.879566766962</v>
      </c>
      <c r="F1038" s="29">
        <f t="shared" si="504"/>
        <v>16.561388459093266</v>
      </c>
      <c r="G1038" s="29">
        <f t="shared" si="519"/>
        <v>22.15085706403724</v>
      </c>
      <c r="H1038" s="17">
        <f t="shared" si="505"/>
        <v>22328.063920550536</v>
      </c>
      <c r="I1038" s="29">
        <f t="shared" si="506"/>
        <v>2.2250485660981263</v>
      </c>
      <c r="J1038" s="29">
        <f t="shared" si="500"/>
        <v>20.847057720369335</v>
      </c>
      <c r="K1038" s="39">
        <f t="shared" si="507"/>
        <v>1400</v>
      </c>
      <c r="L1038" s="49">
        <f t="shared" si="490"/>
        <v>0</v>
      </c>
      <c r="M1038" s="48">
        <f t="shared" si="491"/>
        <v>4.2266987561397071</v>
      </c>
      <c r="N1038" s="51">
        <f t="shared" si="501"/>
        <v>0</v>
      </c>
      <c r="O1038" s="54">
        <f t="shared" si="520"/>
        <v>18.880500609176615</v>
      </c>
      <c r="P1038" s="34">
        <f t="shared" si="508"/>
        <v>1.7671458676442586</v>
      </c>
      <c r="Q1038" s="30">
        <f t="shared" si="509"/>
        <v>0</v>
      </c>
      <c r="R1038" s="58">
        <f t="shared" si="510"/>
        <v>0</v>
      </c>
      <c r="S1038" s="58">
        <f t="shared" si="511"/>
        <v>0</v>
      </c>
      <c r="T1038" s="58">
        <f t="shared" si="492"/>
        <v>100</v>
      </c>
      <c r="U1038" s="88" t="str">
        <f>IF(R1038=0,"-",FORECAST($C$8,Инклинометрия!$B$2:$B$152,Инклинометрия!$A$2:$A$152))</f>
        <v>-</v>
      </c>
      <c r="V1038" s="88" t="str">
        <f>IF(R1038=0,"-",FORECAST($C$8-R1038,Инклинометрия!$B$2:$B$152,Инклинометрия!$A$2:$A$152))</f>
        <v>-</v>
      </c>
      <c r="W1038" s="88" t="str">
        <f>IF(R1038&gt;0,FORECAST($C$8,Инклинометрия!$B$2:$B$152,Инклинометрия!$A$2:$A$152),IF(AB1038=$C$8,"-",FORECAST($C$8-AB1038,Инклинометрия!$B$2:$B$152,Инклинометрия!$A$2:$A$152)))</f>
        <v>-</v>
      </c>
      <c r="X1038" s="88" t="str">
        <f>IF(S1038=0,"-",FORECAST($C$8-(S1038+AB1038),Инклинометрия!$B$2:$B$152,Инклинометрия!$A$2:$A$152))</f>
        <v>-</v>
      </c>
      <c r="Y1038" s="88">
        <f>FORECAST($C$8+T1038,Инклинометрия!$B$2:$B$152,Инклинометрия!$A$2:$A$152)</f>
        <v>1425</v>
      </c>
      <c r="Z1038" s="88">
        <f>IF(R1038=0,FORECAST($C$6-T1038,Инклинометрия!$B$2:$B$152,Инклинометрия!$A$2:$A$152),FORECAST($C$8,Инклинометрия!$B$2:$B$152,Инклинометрия!$A$2:$A$152))</f>
        <v>1330</v>
      </c>
      <c r="AA1038" s="61">
        <f t="shared" si="493"/>
        <v>1400</v>
      </c>
      <c r="AB1038" s="62">
        <f t="shared" si="512"/>
        <v>1400</v>
      </c>
      <c r="AC1038" s="62">
        <f t="shared" si="494"/>
        <v>0</v>
      </c>
      <c r="AD1038" s="65">
        <f>IF(R1038=0,FORECAST($C$8,Инклинометрия!$B$2:$B$152,Инклинометрия!$A$2:$A$152),V1038)</f>
        <v>1330</v>
      </c>
      <c r="AE1038" s="65">
        <f>FORECAST($C$8-(R1038+AA1038),Инклинометрия!$B$2:$B$152,Инклинометрия!$A$2:$A$152)</f>
        <v>0</v>
      </c>
      <c r="AF1038" s="65">
        <f>IF(AB1038=0,"-",FORECAST($C$8,Инклинометрия!$B$2:$B$152,Инклинометрия!$A$2:$A$152))</f>
        <v>1330</v>
      </c>
      <c r="AG1038" s="65">
        <f>IF(AB1038=0,"-",FORECAST($C$8-AB1038,Инклинометрия!$B$2:$B$152,Инклинометрия!$A$2:$A$152))</f>
        <v>0</v>
      </c>
      <c r="AH1038" s="65" t="str">
        <f>IF(AC1038=0,"-",FORECAST($C$8+AC1038,Инклинометрия!$B$2:$B$152,Инклинометрия!$A$2:$A$152))</f>
        <v>-</v>
      </c>
      <c r="AI1038" s="89" t="str">
        <f>IF(AC1038=0,"-",FORECAST($C$8,Инклинометрия!$B$2:$B$152,Инклинометрия!$A$2:$A$152))</f>
        <v>-</v>
      </c>
      <c r="AJ1038" s="28"/>
      <c r="AK1038" s="67">
        <f t="shared" si="513"/>
        <v>0</v>
      </c>
      <c r="AL1038" s="28">
        <f t="shared" si="514"/>
        <v>0</v>
      </c>
      <c r="AM1038" s="28">
        <f t="shared" si="515"/>
        <v>0.1</v>
      </c>
      <c r="AN1038" s="26">
        <f t="shared" si="516"/>
        <v>0.1</v>
      </c>
      <c r="AO1038" s="87">
        <f t="shared" si="517"/>
        <v>145626.51678434567</v>
      </c>
      <c r="AP1038" s="87">
        <f t="shared" si="495"/>
        <v>44301.516784345658</v>
      </c>
      <c r="AQ1038" s="66">
        <f t="shared" si="496"/>
        <v>14695380</v>
      </c>
      <c r="AR1038" s="66">
        <f t="shared" si="497"/>
        <v>14695380</v>
      </c>
      <c r="AS1038" s="66">
        <f t="shared" si="498"/>
        <v>784800</v>
      </c>
      <c r="AT1038" s="45">
        <f t="shared" si="502"/>
        <v>15625806.516784346</v>
      </c>
      <c r="AU1038" s="75"/>
    </row>
    <row r="1039" spans="2:47" x14ac:dyDescent="0.3">
      <c r="B1039" s="41">
        <f t="shared" si="503"/>
        <v>5045</v>
      </c>
      <c r="C1039" s="8">
        <f t="shared" si="518"/>
        <v>50.45</v>
      </c>
      <c r="D1039" s="73">
        <f t="shared" si="499"/>
        <v>67.476875000000007</v>
      </c>
      <c r="E1039" s="29">
        <f t="shared" si="521"/>
        <v>16710.440955226059</v>
      </c>
      <c r="F1039" s="29">
        <f t="shared" si="504"/>
        <v>16.561388459095621</v>
      </c>
      <c r="G1039" s="29">
        <f t="shared" si="519"/>
        <v>22.150857064040391</v>
      </c>
      <c r="H1039" s="17">
        <f t="shared" si="505"/>
        <v>22350.214777614576</v>
      </c>
      <c r="I1039" s="29">
        <f t="shared" si="506"/>
        <v>2.2250485660981263</v>
      </c>
      <c r="J1039" s="29">
        <f t="shared" si="500"/>
        <v>20.847057720370817</v>
      </c>
      <c r="K1039" s="39">
        <f t="shared" si="507"/>
        <v>1400</v>
      </c>
      <c r="L1039" s="49">
        <f t="shared" si="490"/>
        <v>0</v>
      </c>
      <c r="M1039" s="48">
        <f t="shared" si="491"/>
        <v>4.2266987561397071</v>
      </c>
      <c r="N1039" s="51">
        <f t="shared" si="501"/>
        <v>0</v>
      </c>
      <c r="O1039" s="54">
        <f t="shared" si="520"/>
        <v>18.880500609176615</v>
      </c>
      <c r="P1039" s="34">
        <f t="shared" si="508"/>
        <v>1.7671458676442586</v>
      </c>
      <c r="Q1039" s="30">
        <f t="shared" si="509"/>
        <v>0</v>
      </c>
      <c r="R1039" s="58">
        <f t="shared" si="510"/>
        <v>0</v>
      </c>
      <c r="S1039" s="58">
        <f t="shared" si="511"/>
        <v>0</v>
      </c>
      <c r="T1039" s="58">
        <f t="shared" si="492"/>
        <v>100</v>
      </c>
      <c r="U1039" s="88" t="str">
        <f>IF(R1039=0,"-",FORECAST($C$8,Инклинометрия!$B$2:$B$152,Инклинометрия!$A$2:$A$152))</f>
        <v>-</v>
      </c>
      <c r="V1039" s="88" t="str">
        <f>IF(R1039=0,"-",FORECAST($C$8-R1039,Инклинометрия!$B$2:$B$152,Инклинометрия!$A$2:$A$152))</f>
        <v>-</v>
      </c>
      <c r="W1039" s="88" t="str">
        <f>IF(R1039&gt;0,FORECAST($C$8,Инклинометрия!$B$2:$B$152,Инклинометрия!$A$2:$A$152),IF(AB1039=$C$8,"-",FORECAST($C$8-AB1039,Инклинометрия!$B$2:$B$152,Инклинометрия!$A$2:$A$152)))</f>
        <v>-</v>
      </c>
      <c r="X1039" s="88" t="str">
        <f>IF(S1039=0,"-",FORECAST($C$8-(S1039+AB1039),Инклинометрия!$B$2:$B$152,Инклинометрия!$A$2:$A$152))</f>
        <v>-</v>
      </c>
      <c r="Y1039" s="88">
        <f>FORECAST($C$8+T1039,Инклинометрия!$B$2:$B$152,Инклинометрия!$A$2:$A$152)</f>
        <v>1425</v>
      </c>
      <c r="Z1039" s="88">
        <f>IF(R1039=0,FORECAST($C$6-T1039,Инклинометрия!$B$2:$B$152,Инклинометрия!$A$2:$A$152),FORECAST($C$8,Инклинометрия!$B$2:$B$152,Инклинометрия!$A$2:$A$152))</f>
        <v>1330</v>
      </c>
      <c r="AA1039" s="61">
        <f t="shared" si="493"/>
        <v>1400</v>
      </c>
      <c r="AB1039" s="62">
        <f t="shared" si="512"/>
        <v>1400</v>
      </c>
      <c r="AC1039" s="62">
        <f t="shared" si="494"/>
        <v>0</v>
      </c>
      <c r="AD1039" s="65">
        <f>IF(R1039=0,FORECAST($C$8,Инклинометрия!$B$2:$B$152,Инклинометрия!$A$2:$A$152),V1039)</f>
        <v>1330</v>
      </c>
      <c r="AE1039" s="65">
        <f>FORECAST($C$8-(R1039+AA1039),Инклинометрия!$B$2:$B$152,Инклинометрия!$A$2:$A$152)</f>
        <v>0</v>
      </c>
      <c r="AF1039" s="65">
        <f>IF(AB1039=0,"-",FORECAST($C$8,Инклинометрия!$B$2:$B$152,Инклинометрия!$A$2:$A$152))</f>
        <v>1330</v>
      </c>
      <c r="AG1039" s="65">
        <f>IF(AB1039=0,"-",FORECAST($C$8-AB1039,Инклинометрия!$B$2:$B$152,Инклинометрия!$A$2:$A$152))</f>
        <v>0</v>
      </c>
      <c r="AH1039" s="65" t="str">
        <f>IF(AC1039=0,"-",FORECAST($C$8+AC1039,Инклинометрия!$B$2:$B$152,Инклинометрия!$A$2:$A$152))</f>
        <v>-</v>
      </c>
      <c r="AI1039" s="89" t="str">
        <f>IF(AC1039=0,"-",FORECAST($C$8,Инклинометрия!$B$2:$B$152,Инклинометрия!$A$2:$A$152))</f>
        <v>-</v>
      </c>
      <c r="AJ1039" s="28"/>
      <c r="AK1039" s="67">
        <f t="shared" si="513"/>
        <v>0</v>
      </c>
      <c r="AL1039" s="28">
        <f t="shared" si="514"/>
        <v>0</v>
      </c>
      <c r="AM1039" s="28">
        <f t="shared" si="515"/>
        <v>0.1</v>
      </c>
      <c r="AN1039" s="26">
        <f t="shared" si="516"/>
        <v>0.1</v>
      </c>
      <c r="AO1039" s="87">
        <f t="shared" si="517"/>
        <v>145626.51678434567</v>
      </c>
      <c r="AP1039" s="87">
        <f t="shared" si="495"/>
        <v>44301.516784345658</v>
      </c>
      <c r="AQ1039" s="66">
        <f t="shared" si="496"/>
        <v>14695380</v>
      </c>
      <c r="AR1039" s="66">
        <f t="shared" si="497"/>
        <v>14695380</v>
      </c>
      <c r="AS1039" s="66">
        <f t="shared" si="498"/>
        <v>784800</v>
      </c>
      <c r="AT1039" s="45">
        <f t="shared" si="502"/>
        <v>15625806.516784346</v>
      </c>
      <c r="AU1039" s="75"/>
    </row>
    <row r="1040" spans="2:47" x14ac:dyDescent="0.3">
      <c r="B1040" s="41">
        <f t="shared" si="503"/>
        <v>5050</v>
      </c>
      <c r="C1040" s="8">
        <f t="shared" si="518"/>
        <v>50.5</v>
      </c>
      <c r="D1040" s="73">
        <f t="shared" si="499"/>
        <v>67.543750000000003</v>
      </c>
      <c r="E1040" s="29">
        <f t="shared" si="521"/>
        <v>16727.002343685152</v>
      </c>
      <c r="F1040" s="29">
        <f t="shared" si="504"/>
        <v>16.561388459093266</v>
      </c>
      <c r="G1040" s="29">
        <f t="shared" si="519"/>
        <v>22.15085706403724</v>
      </c>
      <c r="H1040" s="17">
        <f t="shared" si="505"/>
        <v>22372.365634678612</v>
      </c>
      <c r="I1040" s="29">
        <f t="shared" si="506"/>
        <v>2.2250485660981263</v>
      </c>
      <c r="J1040" s="29">
        <f t="shared" si="500"/>
        <v>20.847057720369335</v>
      </c>
      <c r="K1040" s="39">
        <f t="shared" si="507"/>
        <v>1400</v>
      </c>
      <c r="L1040" s="49">
        <f t="shared" si="490"/>
        <v>0</v>
      </c>
      <c r="M1040" s="48">
        <f t="shared" si="491"/>
        <v>4.2266987561397071</v>
      </c>
      <c r="N1040" s="51">
        <f t="shared" si="501"/>
        <v>0</v>
      </c>
      <c r="O1040" s="54">
        <f t="shared" si="520"/>
        <v>18.880500609176615</v>
      </c>
      <c r="P1040" s="34">
        <f t="shared" si="508"/>
        <v>1.7671458676442586</v>
      </c>
      <c r="Q1040" s="30">
        <f t="shared" si="509"/>
        <v>0</v>
      </c>
      <c r="R1040" s="58">
        <f t="shared" si="510"/>
        <v>0</v>
      </c>
      <c r="S1040" s="58">
        <f t="shared" si="511"/>
        <v>0</v>
      </c>
      <c r="T1040" s="58">
        <f t="shared" si="492"/>
        <v>100</v>
      </c>
      <c r="U1040" s="88" t="str">
        <f>IF(R1040=0,"-",FORECAST($C$8,Инклинометрия!$B$2:$B$152,Инклинометрия!$A$2:$A$152))</f>
        <v>-</v>
      </c>
      <c r="V1040" s="88" t="str">
        <f>IF(R1040=0,"-",FORECAST($C$8-R1040,Инклинометрия!$B$2:$B$152,Инклинометрия!$A$2:$A$152))</f>
        <v>-</v>
      </c>
      <c r="W1040" s="88" t="str">
        <f>IF(R1040&gt;0,FORECAST($C$8,Инклинометрия!$B$2:$B$152,Инклинометрия!$A$2:$A$152),IF(AB1040=$C$8,"-",FORECAST($C$8-AB1040,Инклинометрия!$B$2:$B$152,Инклинометрия!$A$2:$A$152)))</f>
        <v>-</v>
      </c>
      <c r="X1040" s="88" t="str">
        <f>IF(S1040=0,"-",FORECAST($C$8-(S1040+AB1040),Инклинометрия!$B$2:$B$152,Инклинометрия!$A$2:$A$152))</f>
        <v>-</v>
      </c>
      <c r="Y1040" s="88">
        <f>FORECAST($C$8+T1040,Инклинометрия!$B$2:$B$152,Инклинометрия!$A$2:$A$152)</f>
        <v>1425</v>
      </c>
      <c r="Z1040" s="88">
        <f>IF(R1040=0,FORECAST($C$6-T1040,Инклинометрия!$B$2:$B$152,Инклинометрия!$A$2:$A$152),FORECAST($C$8,Инклинометрия!$B$2:$B$152,Инклинометрия!$A$2:$A$152))</f>
        <v>1330</v>
      </c>
      <c r="AA1040" s="61">
        <f t="shared" si="493"/>
        <v>1400</v>
      </c>
      <c r="AB1040" s="62">
        <f t="shared" si="512"/>
        <v>1400</v>
      </c>
      <c r="AC1040" s="62">
        <f t="shared" si="494"/>
        <v>0</v>
      </c>
      <c r="AD1040" s="65">
        <f>IF(R1040=0,FORECAST($C$8,Инклинометрия!$B$2:$B$152,Инклинометрия!$A$2:$A$152),V1040)</f>
        <v>1330</v>
      </c>
      <c r="AE1040" s="65">
        <f>FORECAST($C$8-(R1040+AA1040),Инклинометрия!$B$2:$B$152,Инклинометрия!$A$2:$A$152)</f>
        <v>0</v>
      </c>
      <c r="AF1040" s="65">
        <f>IF(AB1040=0,"-",FORECAST($C$8,Инклинометрия!$B$2:$B$152,Инклинометрия!$A$2:$A$152))</f>
        <v>1330</v>
      </c>
      <c r="AG1040" s="65">
        <f>IF(AB1040=0,"-",FORECAST($C$8-AB1040,Инклинометрия!$B$2:$B$152,Инклинометрия!$A$2:$A$152))</f>
        <v>0</v>
      </c>
      <c r="AH1040" s="65" t="str">
        <f>IF(AC1040=0,"-",FORECAST($C$8+AC1040,Инклинометрия!$B$2:$B$152,Инклинометрия!$A$2:$A$152))</f>
        <v>-</v>
      </c>
      <c r="AI1040" s="89" t="str">
        <f>IF(AC1040=0,"-",FORECAST($C$8,Инклинометрия!$B$2:$B$152,Инклинометрия!$A$2:$A$152))</f>
        <v>-</v>
      </c>
      <c r="AJ1040" s="28"/>
      <c r="AK1040" s="67">
        <f t="shared" si="513"/>
        <v>0</v>
      </c>
      <c r="AL1040" s="28">
        <f t="shared" si="514"/>
        <v>0</v>
      </c>
      <c r="AM1040" s="28">
        <f t="shared" si="515"/>
        <v>0.1</v>
      </c>
      <c r="AN1040" s="26">
        <f t="shared" si="516"/>
        <v>0.1</v>
      </c>
      <c r="AO1040" s="87">
        <f t="shared" si="517"/>
        <v>145626.51678434567</v>
      </c>
      <c r="AP1040" s="87">
        <f t="shared" si="495"/>
        <v>44301.516784345658</v>
      </c>
      <c r="AQ1040" s="66">
        <f t="shared" si="496"/>
        <v>14695380</v>
      </c>
      <c r="AR1040" s="66">
        <f t="shared" si="497"/>
        <v>14695380</v>
      </c>
      <c r="AS1040" s="66">
        <f t="shared" si="498"/>
        <v>784800</v>
      </c>
      <c r="AT1040" s="45">
        <f t="shared" si="502"/>
        <v>15625806.516784346</v>
      </c>
      <c r="AU1040" s="75"/>
    </row>
    <row r="1041" spans="2:47" x14ac:dyDescent="0.3">
      <c r="B1041" s="41">
        <f t="shared" si="503"/>
        <v>5055</v>
      </c>
      <c r="C1041" s="8">
        <f t="shared" si="518"/>
        <v>50.550000000000004</v>
      </c>
      <c r="D1041" s="73">
        <f t="shared" si="499"/>
        <v>67.610625000000013</v>
      </c>
      <c r="E1041" s="29">
        <f t="shared" si="521"/>
        <v>16743.563732144245</v>
      </c>
      <c r="F1041" s="29">
        <f t="shared" si="504"/>
        <v>16.561388459095621</v>
      </c>
      <c r="G1041" s="29">
        <f t="shared" si="519"/>
        <v>22.150857064040391</v>
      </c>
      <c r="H1041" s="17">
        <f t="shared" si="505"/>
        <v>22394.516491742652</v>
      </c>
      <c r="I1041" s="29">
        <f t="shared" si="506"/>
        <v>2.2250485660981263</v>
      </c>
      <c r="J1041" s="29">
        <f t="shared" si="500"/>
        <v>20.847057720370817</v>
      </c>
      <c r="K1041" s="39">
        <f t="shared" si="507"/>
        <v>1400</v>
      </c>
      <c r="L1041" s="49">
        <f t="shared" si="490"/>
        <v>0</v>
      </c>
      <c r="M1041" s="48">
        <f t="shared" si="491"/>
        <v>4.2266987561397071</v>
      </c>
      <c r="N1041" s="51">
        <f t="shared" si="501"/>
        <v>0</v>
      </c>
      <c r="O1041" s="54">
        <f t="shared" si="520"/>
        <v>18.880500609176615</v>
      </c>
      <c r="P1041" s="34">
        <f t="shared" si="508"/>
        <v>1.7671458676442586</v>
      </c>
      <c r="Q1041" s="30">
        <f t="shared" si="509"/>
        <v>0</v>
      </c>
      <c r="R1041" s="58">
        <f t="shared" si="510"/>
        <v>0</v>
      </c>
      <c r="S1041" s="58">
        <f t="shared" si="511"/>
        <v>0</v>
      </c>
      <c r="T1041" s="58">
        <f t="shared" si="492"/>
        <v>100</v>
      </c>
      <c r="U1041" s="88" t="str">
        <f>IF(R1041=0,"-",FORECAST($C$8,Инклинометрия!$B$2:$B$152,Инклинометрия!$A$2:$A$152))</f>
        <v>-</v>
      </c>
      <c r="V1041" s="88" t="str">
        <f>IF(R1041=0,"-",FORECAST($C$8-R1041,Инклинометрия!$B$2:$B$152,Инклинометрия!$A$2:$A$152))</f>
        <v>-</v>
      </c>
      <c r="W1041" s="88" t="str">
        <f>IF(R1041&gt;0,FORECAST($C$8,Инклинометрия!$B$2:$B$152,Инклинометрия!$A$2:$A$152),IF(AB1041=$C$8,"-",FORECAST($C$8-AB1041,Инклинометрия!$B$2:$B$152,Инклинометрия!$A$2:$A$152)))</f>
        <v>-</v>
      </c>
      <c r="X1041" s="88" t="str">
        <f>IF(S1041=0,"-",FORECAST($C$8-(S1041+AB1041),Инклинометрия!$B$2:$B$152,Инклинометрия!$A$2:$A$152))</f>
        <v>-</v>
      </c>
      <c r="Y1041" s="88">
        <f>FORECAST($C$8+T1041,Инклинометрия!$B$2:$B$152,Инклинометрия!$A$2:$A$152)</f>
        <v>1425</v>
      </c>
      <c r="Z1041" s="88">
        <f>IF(R1041=0,FORECAST($C$6-T1041,Инклинометрия!$B$2:$B$152,Инклинометрия!$A$2:$A$152),FORECAST($C$8,Инклинометрия!$B$2:$B$152,Инклинометрия!$A$2:$A$152))</f>
        <v>1330</v>
      </c>
      <c r="AA1041" s="61">
        <f t="shared" si="493"/>
        <v>1400</v>
      </c>
      <c r="AB1041" s="62">
        <f t="shared" si="512"/>
        <v>1400</v>
      </c>
      <c r="AC1041" s="62">
        <f t="shared" si="494"/>
        <v>0</v>
      </c>
      <c r="AD1041" s="65">
        <f>IF(R1041=0,FORECAST($C$8,Инклинометрия!$B$2:$B$152,Инклинометрия!$A$2:$A$152),V1041)</f>
        <v>1330</v>
      </c>
      <c r="AE1041" s="65">
        <f>FORECAST($C$8-(R1041+AA1041),Инклинометрия!$B$2:$B$152,Инклинометрия!$A$2:$A$152)</f>
        <v>0</v>
      </c>
      <c r="AF1041" s="65">
        <f>IF(AB1041=0,"-",FORECAST($C$8,Инклинометрия!$B$2:$B$152,Инклинометрия!$A$2:$A$152))</f>
        <v>1330</v>
      </c>
      <c r="AG1041" s="65">
        <f>IF(AB1041=0,"-",FORECAST($C$8-AB1041,Инклинометрия!$B$2:$B$152,Инклинометрия!$A$2:$A$152))</f>
        <v>0</v>
      </c>
      <c r="AH1041" s="65" t="str">
        <f>IF(AC1041=0,"-",FORECAST($C$8+AC1041,Инклинометрия!$B$2:$B$152,Инклинометрия!$A$2:$A$152))</f>
        <v>-</v>
      </c>
      <c r="AI1041" s="89" t="str">
        <f>IF(AC1041=0,"-",FORECAST($C$8,Инклинометрия!$B$2:$B$152,Инклинометрия!$A$2:$A$152))</f>
        <v>-</v>
      </c>
      <c r="AJ1041" s="28"/>
      <c r="AK1041" s="67">
        <f t="shared" si="513"/>
        <v>0</v>
      </c>
      <c r="AL1041" s="28">
        <f t="shared" si="514"/>
        <v>0</v>
      </c>
      <c r="AM1041" s="28">
        <f t="shared" si="515"/>
        <v>0.1</v>
      </c>
      <c r="AN1041" s="26">
        <f t="shared" si="516"/>
        <v>0.1</v>
      </c>
      <c r="AO1041" s="87">
        <f t="shared" si="517"/>
        <v>145626.51678434567</v>
      </c>
      <c r="AP1041" s="87">
        <f t="shared" si="495"/>
        <v>44301.516784345658</v>
      </c>
      <c r="AQ1041" s="66">
        <f t="shared" si="496"/>
        <v>14695380</v>
      </c>
      <c r="AR1041" s="66">
        <f t="shared" si="497"/>
        <v>14695380</v>
      </c>
      <c r="AS1041" s="66">
        <f t="shared" si="498"/>
        <v>784800</v>
      </c>
      <c r="AT1041" s="45">
        <f t="shared" si="502"/>
        <v>15625806.516784346</v>
      </c>
      <c r="AU1041" s="75"/>
    </row>
    <row r="1042" spans="2:47" x14ac:dyDescent="0.3">
      <c r="B1042" s="41">
        <f t="shared" si="503"/>
        <v>5060</v>
      </c>
      <c r="C1042" s="8">
        <f t="shared" si="518"/>
        <v>50.6</v>
      </c>
      <c r="D1042" s="73">
        <f t="shared" si="499"/>
        <v>67.677499999999995</v>
      </c>
      <c r="E1042" s="29">
        <f t="shared" si="521"/>
        <v>16760.125120603341</v>
      </c>
      <c r="F1042" s="29">
        <f t="shared" si="504"/>
        <v>16.561388459093266</v>
      </c>
      <c r="G1042" s="29">
        <f t="shared" si="519"/>
        <v>22.15085706403724</v>
      </c>
      <c r="H1042" s="17">
        <f t="shared" si="505"/>
        <v>22416.667348806688</v>
      </c>
      <c r="I1042" s="29">
        <f t="shared" si="506"/>
        <v>2.2250485660981263</v>
      </c>
      <c r="J1042" s="29">
        <f t="shared" si="500"/>
        <v>20.847057720369335</v>
      </c>
      <c r="K1042" s="39">
        <f t="shared" si="507"/>
        <v>1400</v>
      </c>
      <c r="L1042" s="49">
        <f t="shared" si="490"/>
        <v>0</v>
      </c>
      <c r="M1042" s="48">
        <f t="shared" si="491"/>
        <v>4.2266987561397071</v>
      </c>
      <c r="N1042" s="51">
        <f t="shared" si="501"/>
        <v>0</v>
      </c>
      <c r="O1042" s="54">
        <f t="shared" si="520"/>
        <v>18.880500609176615</v>
      </c>
      <c r="P1042" s="34">
        <f t="shared" si="508"/>
        <v>1.7671458676442586</v>
      </c>
      <c r="Q1042" s="30">
        <f t="shared" si="509"/>
        <v>0</v>
      </c>
      <c r="R1042" s="58">
        <f t="shared" si="510"/>
        <v>0</v>
      </c>
      <c r="S1042" s="58">
        <f t="shared" si="511"/>
        <v>0</v>
      </c>
      <c r="T1042" s="58">
        <f t="shared" si="492"/>
        <v>100</v>
      </c>
      <c r="U1042" s="88" t="str">
        <f>IF(R1042=0,"-",FORECAST($C$8,Инклинометрия!$B$2:$B$152,Инклинометрия!$A$2:$A$152))</f>
        <v>-</v>
      </c>
      <c r="V1042" s="88" t="str">
        <f>IF(R1042=0,"-",FORECAST($C$8-R1042,Инклинометрия!$B$2:$B$152,Инклинометрия!$A$2:$A$152))</f>
        <v>-</v>
      </c>
      <c r="W1042" s="88" t="str">
        <f>IF(R1042&gt;0,FORECAST($C$8,Инклинометрия!$B$2:$B$152,Инклинометрия!$A$2:$A$152),IF(AB1042=$C$8,"-",FORECAST($C$8-AB1042,Инклинометрия!$B$2:$B$152,Инклинометрия!$A$2:$A$152)))</f>
        <v>-</v>
      </c>
      <c r="X1042" s="88" t="str">
        <f>IF(S1042=0,"-",FORECAST($C$8-(S1042+AB1042),Инклинометрия!$B$2:$B$152,Инклинометрия!$A$2:$A$152))</f>
        <v>-</v>
      </c>
      <c r="Y1042" s="88">
        <f>FORECAST($C$8+T1042,Инклинометрия!$B$2:$B$152,Инклинометрия!$A$2:$A$152)</f>
        <v>1425</v>
      </c>
      <c r="Z1042" s="88">
        <f>IF(R1042=0,FORECAST($C$6-T1042,Инклинометрия!$B$2:$B$152,Инклинометрия!$A$2:$A$152),FORECAST($C$8,Инклинометрия!$B$2:$B$152,Инклинометрия!$A$2:$A$152))</f>
        <v>1330</v>
      </c>
      <c r="AA1042" s="61">
        <f t="shared" si="493"/>
        <v>1400</v>
      </c>
      <c r="AB1042" s="62">
        <f t="shared" si="512"/>
        <v>1400</v>
      </c>
      <c r="AC1042" s="62">
        <f t="shared" si="494"/>
        <v>0</v>
      </c>
      <c r="AD1042" s="65">
        <f>IF(R1042=0,FORECAST($C$8,Инклинометрия!$B$2:$B$152,Инклинометрия!$A$2:$A$152),V1042)</f>
        <v>1330</v>
      </c>
      <c r="AE1042" s="65">
        <f>FORECAST($C$8-(R1042+AA1042),Инклинометрия!$B$2:$B$152,Инклинометрия!$A$2:$A$152)</f>
        <v>0</v>
      </c>
      <c r="AF1042" s="65">
        <f>IF(AB1042=0,"-",FORECAST($C$8,Инклинометрия!$B$2:$B$152,Инклинометрия!$A$2:$A$152))</f>
        <v>1330</v>
      </c>
      <c r="AG1042" s="65">
        <f>IF(AB1042=0,"-",FORECAST($C$8-AB1042,Инклинометрия!$B$2:$B$152,Инклинометрия!$A$2:$A$152))</f>
        <v>0</v>
      </c>
      <c r="AH1042" s="65" t="str">
        <f>IF(AC1042=0,"-",FORECAST($C$8+AC1042,Инклинометрия!$B$2:$B$152,Инклинометрия!$A$2:$A$152))</f>
        <v>-</v>
      </c>
      <c r="AI1042" s="89" t="str">
        <f>IF(AC1042=0,"-",FORECAST($C$8,Инклинометрия!$B$2:$B$152,Инклинометрия!$A$2:$A$152))</f>
        <v>-</v>
      </c>
      <c r="AJ1042" s="28"/>
      <c r="AK1042" s="67">
        <f t="shared" si="513"/>
        <v>0</v>
      </c>
      <c r="AL1042" s="28">
        <f t="shared" si="514"/>
        <v>0</v>
      </c>
      <c r="AM1042" s="28">
        <f t="shared" si="515"/>
        <v>0.1</v>
      </c>
      <c r="AN1042" s="26">
        <f t="shared" si="516"/>
        <v>0.1</v>
      </c>
      <c r="AO1042" s="87">
        <f t="shared" si="517"/>
        <v>145626.51678434567</v>
      </c>
      <c r="AP1042" s="87">
        <f t="shared" si="495"/>
        <v>44301.516784345658</v>
      </c>
      <c r="AQ1042" s="66">
        <f t="shared" si="496"/>
        <v>14695380</v>
      </c>
      <c r="AR1042" s="66">
        <f t="shared" si="497"/>
        <v>14695380</v>
      </c>
      <c r="AS1042" s="66">
        <f t="shared" si="498"/>
        <v>784800</v>
      </c>
      <c r="AT1042" s="45">
        <f t="shared" si="502"/>
        <v>15625806.516784346</v>
      </c>
      <c r="AU1042" s="75"/>
    </row>
    <row r="1043" spans="2:47" x14ac:dyDescent="0.3">
      <c r="B1043" s="41">
        <f t="shared" si="503"/>
        <v>5065</v>
      </c>
      <c r="C1043" s="8">
        <f t="shared" si="518"/>
        <v>50.65</v>
      </c>
      <c r="D1043" s="73">
        <f t="shared" si="499"/>
        <v>67.744375000000005</v>
      </c>
      <c r="E1043" s="29">
        <f t="shared" si="521"/>
        <v>16776.686509062434</v>
      </c>
      <c r="F1043" s="29">
        <f t="shared" si="504"/>
        <v>16.561388459093266</v>
      </c>
      <c r="G1043" s="29">
        <f t="shared" si="519"/>
        <v>22.15085706403724</v>
      </c>
      <c r="H1043" s="17">
        <f t="shared" si="505"/>
        <v>22438.818205870724</v>
      </c>
      <c r="I1043" s="29">
        <f t="shared" si="506"/>
        <v>2.2250485660981263</v>
      </c>
      <c r="J1043" s="29">
        <f t="shared" si="500"/>
        <v>20.847057720369335</v>
      </c>
      <c r="K1043" s="39">
        <f t="shared" si="507"/>
        <v>1400</v>
      </c>
      <c r="L1043" s="49">
        <f t="shared" si="490"/>
        <v>0</v>
      </c>
      <c r="M1043" s="48">
        <f t="shared" si="491"/>
        <v>4.2266987561397071</v>
      </c>
      <c r="N1043" s="51">
        <f t="shared" si="501"/>
        <v>0</v>
      </c>
      <c r="O1043" s="54">
        <f t="shared" si="520"/>
        <v>18.880500609176615</v>
      </c>
      <c r="P1043" s="34">
        <f t="shared" si="508"/>
        <v>1.7671458676442586</v>
      </c>
      <c r="Q1043" s="30">
        <f t="shared" si="509"/>
        <v>0</v>
      </c>
      <c r="R1043" s="58">
        <f t="shared" si="510"/>
        <v>0</v>
      </c>
      <c r="S1043" s="58">
        <f t="shared" si="511"/>
        <v>0</v>
      </c>
      <c r="T1043" s="58">
        <f t="shared" si="492"/>
        <v>100</v>
      </c>
      <c r="U1043" s="88" t="str">
        <f>IF(R1043=0,"-",FORECAST($C$8,Инклинометрия!$B$2:$B$152,Инклинометрия!$A$2:$A$152))</f>
        <v>-</v>
      </c>
      <c r="V1043" s="88" t="str">
        <f>IF(R1043=0,"-",FORECAST($C$8-R1043,Инклинометрия!$B$2:$B$152,Инклинометрия!$A$2:$A$152))</f>
        <v>-</v>
      </c>
      <c r="W1043" s="88" t="str">
        <f>IF(R1043&gt;0,FORECAST($C$8,Инклинометрия!$B$2:$B$152,Инклинометрия!$A$2:$A$152),IF(AB1043=$C$8,"-",FORECAST($C$8-AB1043,Инклинометрия!$B$2:$B$152,Инклинометрия!$A$2:$A$152)))</f>
        <v>-</v>
      </c>
      <c r="X1043" s="88" t="str">
        <f>IF(S1043=0,"-",FORECAST($C$8-(S1043+AB1043),Инклинометрия!$B$2:$B$152,Инклинометрия!$A$2:$A$152))</f>
        <v>-</v>
      </c>
      <c r="Y1043" s="88">
        <f>FORECAST($C$8+T1043,Инклинометрия!$B$2:$B$152,Инклинометрия!$A$2:$A$152)</f>
        <v>1425</v>
      </c>
      <c r="Z1043" s="88">
        <f>IF(R1043=0,FORECAST($C$6-T1043,Инклинометрия!$B$2:$B$152,Инклинометрия!$A$2:$A$152),FORECAST($C$8,Инклинометрия!$B$2:$B$152,Инклинометрия!$A$2:$A$152))</f>
        <v>1330</v>
      </c>
      <c r="AA1043" s="61">
        <f t="shared" si="493"/>
        <v>1400</v>
      </c>
      <c r="AB1043" s="62">
        <f t="shared" si="512"/>
        <v>1400</v>
      </c>
      <c r="AC1043" s="62">
        <f t="shared" si="494"/>
        <v>0</v>
      </c>
      <c r="AD1043" s="65">
        <f>IF(R1043=0,FORECAST($C$8,Инклинометрия!$B$2:$B$152,Инклинометрия!$A$2:$A$152),V1043)</f>
        <v>1330</v>
      </c>
      <c r="AE1043" s="65">
        <f>FORECAST($C$8-(R1043+AA1043),Инклинометрия!$B$2:$B$152,Инклинометрия!$A$2:$A$152)</f>
        <v>0</v>
      </c>
      <c r="AF1043" s="65">
        <f>IF(AB1043=0,"-",FORECAST($C$8,Инклинометрия!$B$2:$B$152,Инклинометрия!$A$2:$A$152))</f>
        <v>1330</v>
      </c>
      <c r="AG1043" s="65">
        <f>IF(AB1043=0,"-",FORECAST($C$8-AB1043,Инклинометрия!$B$2:$B$152,Инклинометрия!$A$2:$A$152))</f>
        <v>0</v>
      </c>
      <c r="AH1043" s="65" t="str">
        <f>IF(AC1043=0,"-",FORECAST($C$8+AC1043,Инклинометрия!$B$2:$B$152,Инклинометрия!$A$2:$A$152))</f>
        <v>-</v>
      </c>
      <c r="AI1043" s="89" t="str">
        <f>IF(AC1043=0,"-",FORECAST($C$8,Инклинометрия!$B$2:$B$152,Инклинометрия!$A$2:$A$152))</f>
        <v>-</v>
      </c>
      <c r="AJ1043" s="28"/>
      <c r="AK1043" s="67">
        <f t="shared" si="513"/>
        <v>0</v>
      </c>
      <c r="AL1043" s="28">
        <f t="shared" si="514"/>
        <v>0</v>
      </c>
      <c r="AM1043" s="28">
        <f t="shared" si="515"/>
        <v>0.1</v>
      </c>
      <c r="AN1043" s="26">
        <f t="shared" si="516"/>
        <v>0.1</v>
      </c>
      <c r="AO1043" s="87">
        <f t="shared" si="517"/>
        <v>145626.51678434567</v>
      </c>
      <c r="AP1043" s="87">
        <f t="shared" si="495"/>
        <v>44301.516784345658</v>
      </c>
      <c r="AQ1043" s="66">
        <f t="shared" si="496"/>
        <v>14695380</v>
      </c>
      <c r="AR1043" s="66">
        <f t="shared" si="497"/>
        <v>14695380</v>
      </c>
      <c r="AS1043" s="66">
        <f t="shared" si="498"/>
        <v>784800</v>
      </c>
      <c r="AT1043" s="45">
        <f t="shared" si="502"/>
        <v>15625806.516784346</v>
      </c>
      <c r="AU1043" s="75"/>
    </row>
    <row r="1044" spans="2:47" x14ac:dyDescent="0.3">
      <c r="B1044" s="41">
        <f t="shared" si="503"/>
        <v>5070</v>
      </c>
      <c r="C1044" s="8">
        <f t="shared" si="518"/>
        <v>50.7</v>
      </c>
      <c r="D1044" s="73">
        <f t="shared" si="499"/>
        <v>67.811250000000001</v>
      </c>
      <c r="E1044" s="29">
        <f t="shared" si="521"/>
        <v>16793.247897521527</v>
      </c>
      <c r="F1044" s="29">
        <f t="shared" si="504"/>
        <v>16.561388459095621</v>
      </c>
      <c r="G1044" s="29">
        <f t="shared" si="519"/>
        <v>22.150857064040391</v>
      </c>
      <c r="H1044" s="17">
        <f t="shared" si="505"/>
        <v>22460.969062934764</v>
      </c>
      <c r="I1044" s="29">
        <f t="shared" si="506"/>
        <v>2.2250485660981263</v>
      </c>
      <c r="J1044" s="29">
        <f t="shared" si="500"/>
        <v>20.847057720370817</v>
      </c>
      <c r="K1044" s="39">
        <f t="shared" si="507"/>
        <v>1400</v>
      </c>
      <c r="L1044" s="49">
        <f t="shared" si="490"/>
        <v>0</v>
      </c>
      <c r="M1044" s="48">
        <f t="shared" si="491"/>
        <v>4.2266987561397071</v>
      </c>
      <c r="N1044" s="51">
        <f t="shared" si="501"/>
        <v>0</v>
      </c>
      <c r="O1044" s="54">
        <f t="shared" si="520"/>
        <v>18.880500609176615</v>
      </c>
      <c r="P1044" s="34">
        <f t="shared" si="508"/>
        <v>1.7671458676442586</v>
      </c>
      <c r="Q1044" s="30">
        <f t="shared" si="509"/>
        <v>0</v>
      </c>
      <c r="R1044" s="58">
        <f t="shared" si="510"/>
        <v>0</v>
      </c>
      <c r="S1044" s="58">
        <f t="shared" si="511"/>
        <v>0</v>
      </c>
      <c r="T1044" s="58">
        <f t="shared" si="492"/>
        <v>100</v>
      </c>
      <c r="U1044" s="88" t="str">
        <f>IF(R1044=0,"-",FORECAST($C$8,Инклинометрия!$B$2:$B$152,Инклинометрия!$A$2:$A$152))</f>
        <v>-</v>
      </c>
      <c r="V1044" s="88" t="str">
        <f>IF(R1044=0,"-",FORECAST($C$8-R1044,Инклинометрия!$B$2:$B$152,Инклинометрия!$A$2:$A$152))</f>
        <v>-</v>
      </c>
      <c r="W1044" s="88" t="str">
        <f>IF(R1044&gt;0,FORECAST($C$8,Инклинометрия!$B$2:$B$152,Инклинометрия!$A$2:$A$152),IF(AB1044=$C$8,"-",FORECAST($C$8-AB1044,Инклинометрия!$B$2:$B$152,Инклинометрия!$A$2:$A$152)))</f>
        <v>-</v>
      </c>
      <c r="X1044" s="88" t="str">
        <f>IF(S1044=0,"-",FORECAST($C$8-(S1044+AB1044),Инклинометрия!$B$2:$B$152,Инклинометрия!$A$2:$A$152))</f>
        <v>-</v>
      </c>
      <c r="Y1044" s="88">
        <f>FORECAST($C$8+T1044,Инклинометрия!$B$2:$B$152,Инклинометрия!$A$2:$A$152)</f>
        <v>1425</v>
      </c>
      <c r="Z1044" s="88">
        <f>IF(R1044=0,FORECAST($C$6-T1044,Инклинометрия!$B$2:$B$152,Инклинометрия!$A$2:$A$152),FORECAST($C$8,Инклинометрия!$B$2:$B$152,Инклинометрия!$A$2:$A$152))</f>
        <v>1330</v>
      </c>
      <c r="AA1044" s="61">
        <f t="shared" si="493"/>
        <v>1400</v>
      </c>
      <c r="AB1044" s="62">
        <f t="shared" si="512"/>
        <v>1400</v>
      </c>
      <c r="AC1044" s="62">
        <f t="shared" si="494"/>
        <v>0</v>
      </c>
      <c r="AD1044" s="65">
        <f>IF(R1044=0,FORECAST($C$8,Инклинометрия!$B$2:$B$152,Инклинометрия!$A$2:$A$152),V1044)</f>
        <v>1330</v>
      </c>
      <c r="AE1044" s="65">
        <f>FORECAST($C$8-(R1044+AA1044),Инклинометрия!$B$2:$B$152,Инклинометрия!$A$2:$A$152)</f>
        <v>0</v>
      </c>
      <c r="AF1044" s="65">
        <f>IF(AB1044=0,"-",FORECAST($C$8,Инклинометрия!$B$2:$B$152,Инклинометрия!$A$2:$A$152))</f>
        <v>1330</v>
      </c>
      <c r="AG1044" s="65">
        <f>IF(AB1044=0,"-",FORECAST($C$8-AB1044,Инклинометрия!$B$2:$B$152,Инклинометрия!$A$2:$A$152))</f>
        <v>0</v>
      </c>
      <c r="AH1044" s="65" t="str">
        <f>IF(AC1044=0,"-",FORECAST($C$8+AC1044,Инклинометрия!$B$2:$B$152,Инклинометрия!$A$2:$A$152))</f>
        <v>-</v>
      </c>
      <c r="AI1044" s="89" t="str">
        <f>IF(AC1044=0,"-",FORECAST($C$8,Инклинометрия!$B$2:$B$152,Инклинометрия!$A$2:$A$152))</f>
        <v>-</v>
      </c>
      <c r="AJ1044" s="28"/>
      <c r="AK1044" s="67">
        <f t="shared" si="513"/>
        <v>0</v>
      </c>
      <c r="AL1044" s="28">
        <f t="shared" si="514"/>
        <v>0</v>
      </c>
      <c r="AM1044" s="28">
        <f t="shared" si="515"/>
        <v>0.1</v>
      </c>
      <c r="AN1044" s="26">
        <f t="shared" si="516"/>
        <v>0.1</v>
      </c>
      <c r="AO1044" s="87">
        <f t="shared" si="517"/>
        <v>145626.51678434567</v>
      </c>
      <c r="AP1044" s="87">
        <f t="shared" si="495"/>
        <v>44301.516784345658</v>
      </c>
      <c r="AQ1044" s="66">
        <f t="shared" si="496"/>
        <v>14695380</v>
      </c>
      <c r="AR1044" s="66">
        <f t="shared" si="497"/>
        <v>14695380</v>
      </c>
      <c r="AS1044" s="66">
        <f t="shared" si="498"/>
        <v>784800</v>
      </c>
      <c r="AT1044" s="45">
        <f t="shared" si="502"/>
        <v>15625806.516784346</v>
      </c>
      <c r="AU1044" s="75"/>
    </row>
    <row r="1045" spans="2:47" x14ac:dyDescent="0.3">
      <c r="B1045" s="41">
        <f t="shared" si="503"/>
        <v>5075</v>
      </c>
      <c r="C1045" s="8">
        <f t="shared" si="518"/>
        <v>50.75</v>
      </c>
      <c r="D1045" s="73">
        <f t="shared" si="499"/>
        <v>67.878124999999997</v>
      </c>
      <c r="E1045" s="29">
        <f t="shared" si="521"/>
        <v>16809.809285980624</v>
      </c>
      <c r="F1045" s="29">
        <f t="shared" si="504"/>
        <v>16.561388459093266</v>
      </c>
      <c r="G1045" s="29">
        <f t="shared" si="519"/>
        <v>22.15085706403724</v>
      </c>
      <c r="H1045" s="17">
        <f t="shared" si="505"/>
        <v>22483.1199199988</v>
      </c>
      <c r="I1045" s="29">
        <f t="shared" si="506"/>
        <v>2.2250485660981263</v>
      </c>
      <c r="J1045" s="29">
        <f t="shared" si="500"/>
        <v>20.847057720369335</v>
      </c>
      <c r="K1045" s="39">
        <f t="shared" si="507"/>
        <v>1400</v>
      </c>
      <c r="L1045" s="49">
        <f t="shared" si="490"/>
        <v>0</v>
      </c>
      <c r="M1045" s="48">
        <f t="shared" si="491"/>
        <v>4.2266987561397071</v>
      </c>
      <c r="N1045" s="51">
        <f t="shared" si="501"/>
        <v>0</v>
      </c>
      <c r="O1045" s="54">
        <f t="shared" si="520"/>
        <v>18.880500609176615</v>
      </c>
      <c r="P1045" s="34">
        <f t="shared" si="508"/>
        <v>1.7671458676442586</v>
      </c>
      <c r="Q1045" s="30">
        <f t="shared" si="509"/>
        <v>0</v>
      </c>
      <c r="R1045" s="58">
        <f t="shared" si="510"/>
        <v>0</v>
      </c>
      <c r="S1045" s="58">
        <f t="shared" si="511"/>
        <v>0</v>
      </c>
      <c r="T1045" s="58">
        <f t="shared" si="492"/>
        <v>100</v>
      </c>
      <c r="U1045" s="88" t="str">
        <f>IF(R1045=0,"-",FORECAST($C$8,Инклинометрия!$B$2:$B$152,Инклинометрия!$A$2:$A$152))</f>
        <v>-</v>
      </c>
      <c r="V1045" s="88" t="str">
        <f>IF(R1045=0,"-",FORECAST($C$8-R1045,Инклинометрия!$B$2:$B$152,Инклинометрия!$A$2:$A$152))</f>
        <v>-</v>
      </c>
      <c r="W1045" s="88" t="str">
        <f>IF(R1045&gt;0,FORECAST($C$8,Инклинометрия!$B$2:$B$152,Инклинометрия!$A$2:$A$152),IF(AB1045=$C$8,"-",FORECAST($C$8-AB1045,Инклинометрия!$B$2:$B$152,Инклинометрия!$A$2:$A$152)))</f>
        <v>-</v>
      </c>
      <c r="X1045" s="88" t="str">
        <f>IF(S1045=0,"-",FORECAST($C$8-(S1045+AB1045),Инклинометрия!$B$2:$B$152,Инклинометрия!$A$2:$A$152))</f>
        <v>-</v>
      </c>
      <c r="Y1045" s="88">
        <f>FORECAST($C$8+T1045,Инклинометрия!$B$2:$B$152,Инклинометрия!$A$2:$A$152)</f>
        <v>1425</v>
      </c>
      <c r="Z1045" s="88">
        <f>IF(R1045=0,FORECAST($C$6-T1045,Инклинометрия!$B$2:$B$152,Инклинометрия!$A$2:$A$152),FORECAST($C$8,Инклинометрия!$B$2:$B$152,Инклинометрия!$A$2:$A$152))</f>
        <v>1330</v>
      </c>
      <c r="AA1045" s="61">
        <f t="shared" si="493"/>
        <v>1400</v>
      </c>
      <c r="AB1045" s="62">
        <f t="shared" si="512"/>
        <v>1400</v>
      </c>
      <c r="AC1045" s="62">
        <f t="shared" si="494"/>
        <v>0</v>
      </c>
      <c r="AD1045" s="65">
        <f>IF(R1045=0,FORECAST($C$8,Инклинометрия!$B$2:$B$152,Инклинометрия!$A$2:$A$152),V1045)</f>
        <v>1330</v>
      </c>
      <c r="AE1045" s="65">
        <f>FORECAST($C$8-(R1045+AA1045),Инклинометрия!$B$2:$B$152,Инклинометрия!$A$2:$A$152)</f>
        <v>0</v>
      </c>
      <c r="AF1045" s="65">
        <f>IF(AB1045=0,"-",FORECAST($C$8,Инклинометрия!$B$2:$B$152,Инклинометрия!$A$2:$A$152))</f>
        <v>1330</v>
      </c>
      <c r="AG1045" s="65">
        <f>IF(AB1045=0,"-",FORECAST($C$8-AB1045,Инклинометрия!$B$2:$B$152,Инклинометрия!$A$2:$A$152))</f>
        <v>0</v>
      </c>
      <c r="AH1045" s="65" t="str">
        <f>IF(AC1045=0,"-",FORECAST($C$8+AC1045,Инклинометрия!$B$2:$B$152,Инклинометрия!$A$2:$A$152))</f>
        <v>-</v>
      </c>
      <c r="AI1045" s="89" t="str">
        <f>IF(AC1045=0,"-",FORECAST($C$8,Инклинометрия!$B$2:$B$152,Инклинометрия!$A$2:$A$152))</f>
        <v>-</v>
      </c>
      <c r="AJ1045" s="28"/>
      <c r="AK1045" s="67">
        <f t="shared" si="513"/>
        <v>0</v>
      </c>
      <c r="AL1045" s="28">
        <f t="shared" si="514"/>
        <v>0</v>
      </c>
      <c r="AM1045" s="28">
        <f t="shared" si="515"/>
        <v>0.1</v>
      </c>
      <c r="AN1045" s="26">
        <f t="shared" si="516"/>
        <v>0.1</v>
      </c>
      <c r="AO1045" s="87">
        <f t="shared" si="517"/>
        <v>145626.51678434567</v>
      </c>
      <c r="AP1045" s="87">
        <f t="shared" si="495"/>
        <v>44301.516784345658</v>
      </c>
      <c r="AQ1045" s="66">
        <f t="shared" si="496"/>
        <v>14695380</v>
      </c>
      <c r="AR1045" s="66">
        <f t="shared" si="497"/>
        <v>14695380</v>
      </c>
      <c r="AS1045" s="66">
        <f t="shared" si="498"/>
        <v>784800</v>
      </c>
      <c r="AT1045" s="45">
        <f t="shared" si="502"/>
        <v>15625806.516784346</v>
      </c>
      <c r="AU1045" s="75"/>
    </row>
    <row r="1046" spans="2:47" x14ac:dyDescent="0.3">
      <c r="B1046" s="41">
        <f t="shared" si="503"/>
        <v>5080</v>
      </c>
      <c r="C1046" s="8">
        <f t="shared" si="518"/>
        <v>50.800000000000004</v>
      </c>
      <c r="D1046" s="73">
        <f t="shared" si="499"/>
        <v>67.945000000000007</v>
      </c>
      <c r="E1046" s="29">
        <f t="shared" si="521"/>
        <v>16826.370674439717</v>
      </c>
      <c r="F1046" s="29">
        <f t="shared" si="504"/>
        <v>16.561388459095621</v>
      </c>
      <c r="G1046" s="29">
        <f t="shared" si="519"/>
        <v>22.150857064040391</v>
      </c>
      <c r="H1046" s="17">
        <f t="shared" si="505"/>
        <v>22505.27077706284</v>
      </c>
      <c r="I1046" s="29">
        <f t="shared" si="506"/>
        <v>2.2250485660981263</v>
      </c>
      <c r="J1046" s="29">
        <f t="shared" si="500"/>
        <v>20.847057720370817</v>
      </c>
      <c r="K1046" s="39">
        <f t="shared" si="507"/>
        <v>1400</v>
      </c>
      <c r="L1046" s="49">
        <f t="shared" si="490"/>
        <v>0</v>
      </c>
      <c r="M1046" s="48">
        <f t="shared" si="491"/>
        <v>4.2266987561397071</v>
      </c>
      <c r="N1046" s="51">
        <f t="shared" si="501"/>
        <v>0</v>
      </c>
      <c r="O1046" s="54">
        <f t="shared" si="520"/>
        <v>18.880500609176615</v>
      </c>
      <c r="P1046" s="34">
        <f t="shared" si="508"/>
        <v>1.7671458676442586</v>
      </c>
      <c r="Q1046" s="30">
        <f t="shared" si="509"/>
        <v>0</v>
      </c>
      <c r="R1046" s="58">
        <f t="shared" si="510"/>
        <v>0</v>
      </c>
      <c r="S1046" s="58">
        <f t="shared" si="511"/>
        <v>0</v>
      </c>
      <c r="T1046" s="58">
        <f t="shared" si="492"/>
        <v>100</v>
      </c>
      <c r="U1046" s="88" t="str">
        <f>IF(R1046=0,"-",FORECAST($C$8,Инклинометрия!$B$2:$B$152,Инклинометрия!$A$2:$A$152))</f>
        <v>-</v>
      </c>
      <c r="V1046" s="88" t="str">
        <f>IF(R1046=0,"-",FORECAST($C$8-R1046,Инклинометрия!$B$2:$B$152,Инклинометрия!$A$2:$A$152))</f>
        <v>-</v>
      </c>
      <c r="W1046" s="88" t="str">
        <f>IF(R1046&gt;0,FORECAST($C$8,Инклинометрия!$B$2:$B$152,Инклинометрия!$A$2:$A$152),IF(AB1046=$C$8,"-",FORECAST($C$8-AB1046,Инклинометрия!$B$2:$B$152,Инклинометрия!$A$2:$A$152)))</f>
        <v>-</v>
      </c>
      <c r="X1046" s="88" t="str">
        <f>IF(S1046=0,"-",FORECAST($C$8-(S1046+AB1046),Инклинометрия!$B$2:$B$152,Инклинометрия!$A$2:$A$152))</f>
        <v>-</v>
      </c>
      <c r="Y1046" s="88">
        <f>FORECAST($C$8+T1046,Инклинометрия!$B$2:$B$152,Инклинометрия!$A$2:$A$152)</f>
        <v>1425</v>
      </c>
      <c r="Z1046" s="88">
        <f>IF(R1046=0,FORECAST($C$6-T1046,Инклинометрия!$B$2:$B$152,Инклинометрия!$A$2:$A$152),FORECAST($C$8,Инклинометрия!$B$2:$B$152,Инклинометрия!$A$2:$A$152))</f>
        <v>1330</v>
      </c>
      <c r="AA1046" s="61">
        <f t="shared" si="493"/>
        <v>1400</v>
      </c>
      <c r="AB1046" s="62">
        <f t="shared" si="512"/>
        <v>1400</v>
      </c>
      <c r="AC1046" s="62">
        <f t="shared" si="494"/>
        <v>0</v>
      </c>
      <c r="AD1046" s="65">
        <f>IF(R1046=0,FORECAST($C$8,Инклинометрия!$B$2:$B$152,Инклинометрия!$A$2:$A$152),V1046)</f>
        <v>1330</v>
      </c>
      <c r="AE1046" s="65">
        <f>FORECAST($C$8-(R1046+AA1046),Инклинометрия!$B$2:$B$152,Инклинометрия!$A$2:$A$152)</f>
        <v>0</v>
      </c>
      <c r="AF1046" s="65">
        <f>IF(AB1046=0,"-",FORECAST($C$8,Инклинометрия!$B$2:$B$152,Инклинометрия!$A$2:$A$152))</f>
        <v>1330</v>
      </c>
      <c r="AG1046" s="65">
        <f>IF(AB1046=0,"-",FORECAST($C$8-AB1046,Инклинометрия!$B$2:$B$152,Инклинометрия!$A$2:$A$152))</f>
        <v>0</v>
      </c>
      <c r="AH1046" s="65" t="str">
        <f>IF(AC1046=0,"-",FORECAST($C$8+AC1046,Инклинометрия!$B$2:$B$152,Инклинометрия!$A$2:$A$152))</f>
        <v>-</v>
      </c>
      <c r="AI1046" s="89" t="str">
        <f>IF(AC1046=0,"-",FORECAST($C$8,Инклинометрия!$B$2:$B$152,Инклинометрия!$A$2:$A$152))</f>
        <v>-</v>
      </c>
      <c r="AJ1046" s="28"/>
      <c r="AK1046" s="67">
        <f t="shared" si="513"/>
        <v>0</v>
      </c>
      <c r="AL1046" s="28">
        <f t="shared" si="514"/>
        <v>0</v>
      </c>
      <c r="AM1046" s="28">
        <f t="shared" si="515"/>
        <v>0.1</v>
      </c>
      <c r="AN1046" s="26">
        <f t="shared" si="516"/>
        <v>0.1</v>
      </c>
      <c r="AO1046" s="87">
        <f t="shared" si="517"/>
        <v>145626.51678434567</v>
      </c>
      <c r="AP1046" s="87">
        <f t="shared" si="495"/>
        <v>44301.516784345658</v>
      </c>
      <c r="AQ1046" s="66">
        <f t="shared" si="496"/>
        <v>14695380</v>
      </c>
      <c r="AR1046" s="66">
        <f t="shared" si="497"/>
        <v>14695380</v>
      </c>
      <c r="AS1046" s="66">
        <f t="shared" si="498"/>
        <v>784800</v>
      </c>
      <c r="AT1046" s="45">
        <f t="shared" si="502"/>
        <v>15625806.516784346</v>
      </c>
      <c r="AU1046" s="75"/>
    </row>
    <row r="1047" spans="2:47" x14ac:dyDescent="0.3">
      <c r="B1047" s="41">
        <f t="shared" si="503"/>
        <v>5085</v>
      </c>
      <c r="C1047" s="8">
        <f t="shared" si="518"/>
        <v>50.85</v>
      </c>
      <c r="D1047" s="73">
        <f t="shared" si="499"/>
        <v>68.011875000000003</v>
      </c>
      <c r="E1047" s="29">
        <f t="shared" si="521"/>
        <v>16842.93206289881</v>
      </c>
      <c r="F1047" s="29">
        <f t="shared" si="504"/>
        <v>16.561388459093266</v>
      </c>
      <c r="G1047" s="29">
        <f t="shared" si="519"/>
        <v>22.15085706403724</v>
      </c>
      <c r="H1047" s="17">
        <f t="shared" si="505"/>
        <v>22527.421634126877</v>
      </c>
      <c r="I1047" s="29">
        <f t="shared" si="506"/>
        <v>2.2250485660981263</v>
      </c>
      <c r="J1047" s="29">
        <f t="shared" si="500"/>
        <v>20.847057720369335</v>
      </c>
      <c r="K1047" s="39">
        <f t="shared" si="507"/>
        <v>1400</v>
      </c>
      <c r="L1047" s="49">
        <f t="shared" si="490"/>
        <v>0</v>
      </c>
      <c r="M1047" s="48">
        <f t="shared" si="491"/>
        <v>4.2266987561397071</v>
      </c>
      <c r="N1047" s="51">
        <f t="shared" si="501"/>
        <v>0</v>
      </c>
      <c r="O1047" s="54">
        <f t="shared" si="520"/>
        <v>18.880500609176615</v>
      </c>
      <c r="P1047" s="34">
        <f t="shared" si="508"/>
        <v>1.7671458676442586</v>
      </c>
      <c r="Q1047" s="30">
        <f t="shared" si="509"/>
        <v>0</v>
      </c>
      <c r="R1047" s="58">
        <f t="shared" si="510"/>
        <v>0</v>
      </c>
      <c r="S1047" s="58">
        <f t="shared" si="511"/>
        <v>0</v>
      </c>
      <c r="T1047" s="58">
        <f t="shared" si="492"/>
        <v>100</v>
      </c>
      <c r="U1047" s="88" t="str">
        <f>IF(R1047=0,"-",FORECAST($C$8,Инклинометрия!$B$2:$B$152,Инклинометрия!$A$2:$A$152))</f>
        <v>-</v>
      </c>
      <c r="V1047" s="88" t="str">
        <f>IF(R1047=0,"-",FORECAST($C$8-R1047,Инклинометрия!$B$2:$B$152,Инклинометрия!$A$2:$A$152))</f>
        <v>-</v>
      </c>
      <c r="W1047" s="88" t="str">
        <f>IF(R1047&gt;0,FORECAST($C$8,Инклинометрия!$B$2:$B$152,Инклинометрия!$A$2:$A$152),IF(AB1047=$C$8,"-",FORECAST($C$8-AB1047,Инклинометрия!$B$2:$B$152,Инклинометрия!$A$2:$A$152)))</f>
        <v>-</v>
      </c>
      <c r="X1047" s="88" t="str">
        <f>IF(S1047=0,"-",FORECAST($C$8-(S1047+AB1047),Инклинометрия!$B$2:$B$152,Инклинометрия!$A$2:$A$152))</f>
        <v>-</v>
      </c>
      <c r="Y1047" s="88">
        <f>FORECAST($C$8+T1047,Инклинометрия!$B$2:$B$152,Инклинометрия!$A$2:$A$152)</f>
        <v>1425</v>
      </c>
      <c r="Z1047" s="88">
        <f>IF(R1047=0,FORECAST($C$6-T1047,Инклинометрия!$B$2:$B$152,Инклинометрия!$A$2:$A$152),FORECAST($C$8,Инклинометрия!$B$2:$B$152,Инклинометрия!$A$2:$A$152))</f>
        <v>1330</v>
      </c>
      <c r="AA1047" s="61">
        <f t="shared" si="493"/>
        <v>1400</v>
      </c>
      <c r="AB1047" s="62">
        <f t="shared" si="512"/>
        <v>1400</v>
      </c>
      <c r="AC1047" s="62">
        <f t="shared" si="494"/>
        <v>0</v>
      </c>
      <c r="AD1047" s="65">
        <f>IF(R1047=0,FORECAST($C$8,Инклинометрия!$B$2:$B$152,Инклинометрия!$A$2:$A$152),V1047)</f>
        <v>1330</v>
      </c>
      <c r="AE1047" s="65">
        <f>FORECAST($C$8-(R1047+AA1047),Инклинометрия!$B$2:$B$152,Инклинометрия!$A$2:$A$152)</f>
        <v>0</v>
      </c>
      <c r="AF1047" s="65">
        <f>IF(AB1047=0,"-",FORECAST($C$8,Инклинометрия!$B$2:$B$152,Инклинометрия!$A$2:$A$152))</f>
        <v>1330</v>
      </c>
      <c r="AG1047" s="65">
        <f>IF(AB1047=0,"-",FORECAST($C$8-AB1047,Инклинометрия!$B$2:$B$152,Инклинометрия!$A$2:$A$152))</f>
        <v>0</v>
      </c>
      <c r="AH1047" s="65" t="str">
        <f>IF(AC1047=0,"-",FORECAST($C$8+AC1047,Инклинометрия!$B$2:$B$152,Инклинометрия!$A$2:$A$152))</f>
        <v>-</v>
      </c>
      <c r="AI1047" s="89" t="str">
        <f>IF(AC1047=0,"-",FORECAST($C$8,Инклинометрия!$B$2:$B$152,Инклинометрия!$A$2:$A$152))</f>
        <v>-</v>
      </c>
      <c r="AJ1047" s="28"/>
      <c r="AK1047" s="67">
        <f t="shared" si="513"/>
        <v>0</v>
      </c>
      <c r="AL1047" s="28">
        <f t="shared" si="514"/>
        <v>0</v>
      </c>
      <c r="AM1047" s="28">
        <f t="shared" si="515"/>
        <v>0.1</v>
      </c>
      <c r="AN1047" s="26">
        <f t="shared" si="516"/>
        <v>0.1</v>
      </c>
      <c r="AO1047" s="87">
        <f t="shared" si="517"/>
        <v>145626.51678434567</v>
      </c>
      <c r="AP1047" s="87">
        <f t="shared" si="495"/>
        <v>44301.516784345658</v>
      </c>
      <c r="AQ1047" s="66">
        <f t="shared" si="496"/>
        <v>14695380</v>
      </c>
      <c r="AR1047" s="66">
        <f t="shared" si="497"/>
        <v>14695380</v>
      </c>
      <c r="AS1047" s="66">
        <f t="shared" si="498"/>
        <v>784800</v>
      </c>
      <c r="AT1047" s="45">
        <f t="shared" si="502"/>
        <v>15625806.516784346</v>
      </c>
      <c r="AU1047" s="75"/>
    </row>
    <row r="1048" spans="2:47" x14ac:dyDescent="0.3">
      <c r="B1048" s="41">
        <f t="shared" si="503"/>
        <v>5090</v>
      </c>
      <c r="C1048" s="8">
        <f t="shared" si="518"/>
        <v>50.9</v>
      </c>
      <c r="D1048" s="73">
        <f t="shared" si="499"/>
        <v>68.078749999999999</v>
      </c>
      <c r="E1048" s="29">
        <f t="shared" si="521"/>
        <v>16859.493451357906</v>
      </c>
      <c r="F1048" s="29">
        <f t="shared" si="504"/>
        <v>16.561388459093266</v>
      </c>
      <c r="G1048" s="29">
        <f t="shared" si="519"/>
        <v>22.15085706403724</v>
      </c>
      <c r="H1048" s="17">
        <f t="shared" si="505"/>
        <v>22549.572491190913</v>
      </c>
      <c r="I1048" s="29">
        <f t="shared" si="506"/>
        <v>2.2250485660981263</v>
      </c>
      <c r="J1048" s="29">
        <f t="shared" si="500"/>
        <v>20.847057720369335</v>
      </c>
      <c r="K1048" s="39">
        <f t="shared" si="507"/>
        <v>1400</v>
      </c>
      <c r="L1048" s="49">
        <f t="shared" si="490"/>
        <v>0</v>
      </c>
      <c r="M1048" s="48">
        <f t="shared" si="491"/>
        <v>4.2266987561397071</v>
      </c>
      <c r="N1048" s="51">
        <f t="shared" si="501"/>
        <v>0</v>
      </c>
      <c r="O1048" s="54">
        <f t="shared" si="520"/>
        <v>18.880500609176615</v>
      </c>
      <c r="P1048" s="34">
        <f t="shared" si="508"/>
        <v>1.7671458676442586</v>
      </c>
      <c r="Q1048" s="30">
        <f t="shared" si="509"/>
        <v>0</v>
      </c>
      <c r="R1048" s="58">
        <f t="shared" si="510"/>
        <v>0</v>
      </c>
      <c r="S1048" s="58">
        <f t="shared" si="511"/>
        <v>0</v>
      </c>
      <c r="T1048" s="58">
        <f t="shared" si="492"/>
        <v>100</v>
      </c>
      <c r="U1048" s="88" t="str">
        <f>IF(R1048=0,"-",FORECAST($C$8,Инклинометрия!$B$2:$B$152,Инклинометрия!$A$2:$A$152))</f>
        <v>-</v>
      </c>
      <c r="V1048" s="88" t="str">
        <f>IF(R1048=0,"-",FORECAST($C$8-R1048,Инклинометрия!$B$2:$B$152,Инклинометрия!$A$2:$A$152))</f>
        <v>-</v>
      </c>
      <c r="W1048" s="88" t="str">
        <f>IF(R1048&gt;0,FORECAST($C$8,Инклинометрия!$B$2:$B$152,Инклинометрия!$A$2:$A$152),IF(AB1048=$C$8,"-",FORECAST($C$8-AB1048,Инклинометрия!$B$2:$B$152,Инклинометрия!$A$2:$A$152)))</f>
        <v>-</v>
      </c>
      <c r="X1048" s="88" t="str">
        <f>IF(S1048=0,"-",FORECAST($C$8-(S1048+AB1048),Инклинометрия!$B$2:$B$152,Инклинометрия!$A$2:$A$152))</f>
        <v>-</v>
      </c>
      <c r="Y1048" s="88">
        <f>FORECAST($C$8+T1048,Инклинометрия!$B$2:$B$152,Инклинометрия!$A$2:$A$152)</f>
        <v>1425</v>
      </c>
      <c r="Z1048" s="88">
        <f>IF(R1048=0,FORECAST($C$6-T1048,Инклинометрия!$B$2:$B$152,Инклинометрия!$A$2:$A$152),FORECAST($C$8,Инклинометрия!$B$2:$B$152,Инклинометрия!$A$2:$A$152))</f>
        <v>1330</v>
      </c>
      <c r="AA1048" s="61">
        <f t="shared" si="493"/>
        <v>1400</v>
      </c>
      <c r="AB1048" s="62">
        <f t="shared" si="512"/>
        <v>1400</v>
      </c>
      <c r="AC1048" s="62">
        <f t="shared" si="494"/>
        <v>0</v>
      </c>
      <c r="AD1048" s="65">
        <f>IF(R1048=0,FORECAST($C$8,Инклинометрия!$B$2:$B$152,Инклинометрия!$A$2:$A$152),V1048)</f>
        <v>1330</v>
      </c>
      <c r="AE1048" s="65">
        <f>FORECAST($C$8-(R1048+AA1048),Инклинометрия!$B$2:$B$152,Инклинометрия!$A$2:$A$152)</f>
        <v>0</v>
      </c>
      <c r="AF1048" s="65">
        <f>IF(AB1048=0,"-",FORECAST($C$8,Инклинометрия!$B$2:$B$152,Инклинометрия!$A$2:$A$152))</f>
        <v>1330</v>
      </c>
      <c r="AG1048" s="65">
        <f>IF(AB1048=0,"-",FORECAST($C$8-AB1048,Инклинометрия!$B$2:$B$152,Инклинометрия!$A$2:$A$152))</f>
        <v>0</v>
      </c>
      <c r="AH1048" s="65" t="str">
        <f>IF(AC1048=0,"-",FORECAST($C$8+AC1048,Инклинометрия!$B$2:$B$152,Инклинометрия!$A$2:$A$152))</f>
        <v>-</v>
      </c>
      <c r="AI1048" s="89" t="str">
        <f>IF(AC1048=0,"-",FORECAST($C$8,Инклинометрия!$B$2:$B$152,Инклинометрия!$A$2:$A$152))</f>
        <v>-</v>
      </c>
      <c r="AJ1048" s="28"/>
      <c r="AK1048" s="67">
        <f t="shared" si="513"/>
        <v>0</v>
      </c>
      <c r="AL1048" s="28">
        <f t="shared" si="514"/>
        <v>0</v>
      </c>
      <c r="AM1048" s="28">
        <f t="shared" si="515"/>
        <v>0.1</v>
      </c>
      <c r="AN1048" s="26">
        <f t="shared" si="516"/>
        <v>0.1</v>
      </c>
      <c r="AO1048" s="87">
        <f t="shared" si="517"/>
        <v>145626.51678434567</v>
      </c>
      <c r="AP1048" s="87">
        <f t="shared" si="495"/>
        <v>44301.516784345658</v>
      </c>
      <c r="AQ1048" s="66">
        <f t="shared" si="496"/>
        <v>14695380</v>
      </c>
      <c r="AR1048" s="66">
        <f t="shared" si="497"/>
        <v>14695380</v>
      </c>
      <c r="AS1048" s="66">
        <f t="shared" si="498"/>
        <v>784800</v>
      </c>
      <c r="AT1048" s="45">
        <f t="shared" si="502"/>
        <v>15625806.516784346</v>
      </c>
      <c r="AU1048" s="75"/>
    </row>
    <row r="1049" spans="2:47" x14ac:dyDescent="0.3">
      <c r="B1049" s="41">
        <f t="shared" si="503"/>
        <v>5095</v>
      </c>
      <c r="C1049" s="8">
        <f t="shared" si="518"/>
        <v>50.95</v>
      </c>
      <c r="D1049" s="73">
        <f t="shared" si="499"/>
        <v>68.145624999999995</v>
      </c>
      <c r="E1049" s="29">
        <f t="shared" si="521"/>
        <v>16876.054839816999</v>
      </c>
      <c r="F1049" s="29">
        <f t="shared" si="504"/>
        <v>16.561388459095621</v>
      </c>
      <c r="G1049" s="29">
        <f t="shared" si="519"/>
        <v>22.150857064040391</v>
      </c>
      <c r="H1049" s="17">
        <f t="shared" si="505"/>
        <v>22571.723348254953</v>
      </c>
      <c r="I1049" s="29">
        <f t="shared" si="506"/>
        <v>2.2250485660981263</v>
      </c>
      <c r="J1049" s="29">
        <f t="shared" si="500"/>
        <v>20.847057720370817</v>
      </c>
      <c r="K1049" s="39">
        <f t="shared" si="507"/>
        <v>1400</v>
      </c>
      <c r="L1049" s="49">
        <f t="shared" si="490"/>
        <v>0</v>
      </c>
      <c r="M1049" s="48">
        <f t="shared" si="491"/>
        <v>4.2266987561397071</v>
      </c>
      <c r="N1049" s="51">
        <f t="shared" si="501"/>
        <v>0</v>
      </c>
      <c r="O1049" s="54">
        <f t="shared" si="520"/>
        <v>18.880500609176615</v>
      </c>
      <c r="P1049" s="34">
        <f t="shared" si="508"/>
        <v>1.7671458676442586</v>
      </c>
      <c r="Q1049" s="30">
        <f t="shared" si="509"/>
        <v>0</v>
      </c>
      <c r="R1049" s="58">
        <f t="shared" si="510"/>
        <v>0</v>
      </c>
      <c r="S1049" s="58">
        <f t="shared" si="511"/>
        <v>0</v>
      </c>
      <c r="T1049" s="58">
        <f t="shared" si="492"/>
        <v>100</v>
      </c>
      <c r="U1049" s="88" t="str">
        <f>IF(R1049=0,"-",FORECAST($C$8,Инклинометрия!$B$2:$B$152,Инклинометрия!$A$2:$A$152))</f>
        <v>-</v>
      </c>
      <c r="V1049" s="88" t="str">
        <f>IF(R1049=0,"-",FORECAST($C$8-R1049,Инклинометрия!$B$2:$B$152,Инклинометрия!$A$2:$A$152))</f>
        <v>-</v>
      </c>
      <c r="W1049" s="88" t="str">
        <f>IF(R1049&gt;0,FORECAST($C$8,Инклинометрия!$B$2:$B$152,Инклинометрия!$A$2:$A$152),IF(AB1049=$C$8,"-",FORECAST($C$8-AB1049,Инклинометрия!$B$2:$B$152,Инклинометрия!$A$2:$A$152)))</f>
        <v>-</v>
      </c>
      <c r="X1049" s="88" t="str">
        <f>IF(S1049=0,"-",FORECAST($C$8-(S1049+AB1049),Инклинометрия!$B$2:$B$152,Инклинометрия!$A$2:$A$152))</f>
        <v>-</v>
      </c>
      <c r="Y1049" s="88">
        <f>FORECAST($C$8+T1049,Инклинометрия!$B$2:$B$152,Инклинометрия!$A$2:$A$152)</f>
        <v>1425</v>
      </c>
      <c r="Z1049" s="88">
        <f>IF(R1049=0,FORECAST($C$6-T1049,Инклинометрия!$B$2:$B$152,Инклинометрия!$A$2:$A$152),FORECAST($C$8,Инклинометрия!$B$2:$B$152,Инклинометрия!$A$2:$A$152))</f>
        <v>1330</v>
      </c>
      <c r="AA1049" s="61">
        <f t="shared" si="493"/>
        <v>1400</v>
      </c>
      <c r="AB1049" s="62">
        <f t="shared" si="512"/>
        <v>1400</v>
      </c>
      <c r="AC1049" s="62">
        <f t="shared" si="494"/>
        <v>0</v>
      </c>
      <c r="AD1049" s="65">
        <f>IF(R1049=0,FORECAST($C$8,Инклинометрия!$B$2:$B$152,Инклинометрия!$A$2:$A$152),V1049)</f>
        <v>1330</v>
      </c>
      <c r="AE1049" s="65">
        <f>FORECAST($C$8-(R1049+AA1049),Инклинометрия!$B$2:$B$152,Инклинометрия!$A$2:$A$152)</f>
        <v>0</v>
      </c>
      <c r="AF1049" s="65">
        <f>IF(AB1049=0,"-",FORECAST($C$8,Инклинометрия!$B$2:$B$152,Инклинометрия!$A$2:$A$152))</f>
        <v>1330</v>
      </c>
      <c r="AG1049" s="65">
        <f>IF(AB1049=0,"-",FORECAST($C$8-AB1049,Инклинометрия!$B$2:$B$152,Инклинометрия!$A$2:$A$152))</f>
        <v>0</v>
      </c>
      <c r="AH1049" s="65" t="str">
        <f>IF(AC1049=0,"-",FORECAST($C$8+AC1049,Инклинометрия!$B$2:$B$152,Инклинометрия!$A$2:$A$152))</f>
        <v>-</v>
      </c>
      <c r="AI1049" s="89" t="str">
        <f>IF(AC1049=0,"-",FORECAST($C$8,Инклинометрия!$B$2:$B$152,Инклинометрия!$A$2:$A$152))</f>
        <v>-</v>
      </c>
      <c r="AJ1049" s="28"/>
      <c r="AK1049" s="67">
        <f t="shared" si="513"/>
        <v>0</v>
      </c>
      <c r="AL1049" s="28">
        <f t="shared" si="514"/>
        <v>0</v>
      </c>
      <c r="AM1049" s="28">
        <f t="shared" si="515"/>
        <v>0.1</v>
      </c>
      <c r="AN1049" s="26">
        <f t="shared" si="516"/>
        <v>0.1</v>
      </c>
      <c r="AO1049" s="87">
        <f t="shared" si="517"/>
        <v>145626.51678434567</v>
      </c>
      <c r="AP1049" s="87">
        <f t="shared" si="495"/>
        <v>44301.516784345658</v>
      </c>
      <c r="AQ1049" s="66">
        <f t="shared" si="496"/>
        <v>14695380</v>
      </c>
      <c r="AR1049" s="66">
        <f t="shared" si="497"/>
        <v>14695380</v>
      </c>
      <c r="AS1049" s="66">
        <f t="shared" si="498"/>
        <v>784800</v>
      </c>
      <c r="AT1049" s="45">
        <f t="shared" si="502"/>
        <v>15625806.516784346</v>
      </c>
      <c r="AU1049" s="75"/>
    </row>
    <row r="1050" spans="2:47" x14ac:dyDescent="0.3">
      <c r="B1050" s="41">
        <f t="shared" si="503"/>
        <v>5100</v>
      </c>
      <c r="C1050" s="8">
        <f t="shared" si="518"/>
        <v>51</v>
      </c>
      <c r="D1050" s="73">
        <f t="shared" si="499"/>
        <v>68.212500000000006</v>
      </c>
      <c r="E1050" s="29">
        <f t="shared" si="521"/>
        <v>16892.616228276092</v>
      </c>
      <c r="F1050" s="29">
        <f t="shared" si="504"/>
        <v>16.561388459093266</v>
      </c>
      <c r="G1050" s="29">
        <f t="shared" si="519"/>
        <v>22.15085706403724</v>
      </c>
      <c r="H1050" s="17">
        <f t="shared" si="505"/>
        <v>22593.874205318989</v>
      </c>
      <c r="I1050" s="29">
        <f t="shared" si="506"/>
        <v>2.2250485660981263</v>
      </c>
      <c r="J1050" s="29">
        <f t="shared" si="500"/>
        <v>20.847057720369335</v>
      </c>
      <c r="K1050" s="39">
        <f t="shared" si="507"/>
        <v>1400</v>
      </c>
      <c r="L1050" s="49">
        <f t="shared" si="490"/>
        <v>0</v>
      </c>
      <c r="M1050" s="48">
        <f t="shared" si="491"/>
        <v>4.2266987561397071</v>
      </c>
      <c r="N1050" s="51">
        <f t="shared" si="501"/>
        <v>0</v>
      </c>
      <c r="O1050" s="54">
        <f t="shared" si="520"/>
        <v>18.880500609176615</v>
      </c>
      <c r="P1050" s="34">
        <f t="shared" si="508"/>
        <v>1.7671458676442586</v>
      </c>
      <c r="Q1050" s="30">
        <f t="shared" si="509"/>
        <v>0</v>
      </c>
      <c r="R1050" s="58">
        <f t="shared" si="510"/>
        <v>0</v>
      </c>
      <c r="S1050" s="58">
        <f t="shared" si="511"/>
        <v>0</v>
      </c>
      <c r="T1050" s="58">
        <f t="shared" si="492"/>
        <v>100</v>
      </c>
      <c r="U1050" s="88" t="str">
        <f>IF(R1050=0,"-",FORECAST($C$8,Инклинометрия!$B$2:$B$152,Инклинометрия!$A$2:$A$152))</f>
        <v>-</v>
      </c>
      <c r="V1050" s="88" t="str">
        <f>IF(R1050=0,"-",FORECAST($C$8-R1050,Инклинометрия!$B$2:$B$152,Инклинометрия!$A$2:$A$152))</f>
        <v>-</v>
      </c>
      <c r="W1050" s="88" t="str">
        <f>IF(R1050&gt;0,FORECAST($C$8,Инклинометрия!$B$2:$B$152,Инклинометрия!$A$2:$A$152),IF(AB1050=$C$8,"-",FORECAST($C$8-AB1050,Инклинометрия!$B$2:$B$152,Инклинометрия!$A$2:$A$152)))</f>
        <v>-</v>
      </c>
      <c r="X1050" s="88" t="str">
        <f>IF(S1050=0,"-",FORECAST($C$8-(S1050+AB1050),Инклинометрия!$B$2:$B$152,Инклинометрия!$A$2:$A$152))</f>
        <v>-</v>
      </c>
      <c r="Y1050" s="88">
        <f>FORECAST($C$8+T1050,Инклинометрия!$B$2:$B$152,Инклинометрия!$A$2:$A$152)</f>
        <v>1425</v>
      </c>
      <c r="Z1050" s="88">
        <f>IF(R1050=0,FORECAST($C$6-T1050,Инклинометрия!$B$2:$B$152,Инклинометрия!$A$2:$A$152),FORECAST($C$8,Инклинометрия!$B$2:$B$152,Инклинометрия!$A$2:$A$152))</f>
        <v>1330</v>
      </c>
      <c r="AA1050" s="61">
        <f t="shared" si="493"/>
        <v>1400</v>
      </c>
      <c r="AB1050" s="62">
        <f t="shared" si="512"/>
        <v>1400</v>
      </c>
      <c r="AC1050" s="62">
        <f t="shared" si="494"/>
        <v>0</v>
      </c>
      <c r="AD1050" s="65">
        <f>IF(R1050=0,FORECAST($C$8,Инклинометрия!$B$2:$B$152,Инклинометрия!$A$2:$A$152),V1050)</f>
        <v>1330</v>
      </c>
      <c r="AE1050" s="65">
        <f>FORECAST($C$8-(R1050+AA1050),Инклинометрия!$B$2:$B$152,Инклинометрия!$A$2:$A$152)</f>
        <v>0</v>
      </c>
      <c r="AF1050" s="65">
        <f>IF(AB1050=0,"-",FORECAST($C$8,Инклинометрия!$B$2:$B$152,Инклинометрия!$A$2:$A$152))</f>
        <v>1330</v>
      </c>
      <c r="AG1050" s="65">
        <f>IF(AB1050=0,"-",FORECAST($C$8-AB1050,Инклинометрия!$B$2:$B$152,Инклинометрия!$A$2:$A$152))</f>
        <v>0</v>
      </c>
      <c r="AH1050" s="65" t="str">
        <f>IF(AC1050=0,"-",FORECAST($C$8+AC1050,Инклинометрия!$B$2:$B$152,Инклинометрия!$A$2:$A$152))</f>
        <v>-</v>
      </c>
      <c r="AI1050" s="89" t="str">
        <f>IF(AC1050=0,"-",FORECAST($C$8,Инклинометрия!$B$2:$B$152,Инклинометрия!$A$2:$A$152))</f>
        <v>-</v>
      </c>
      <c r="AJ1050" s="28"/>
      <c r="AK1050" s="67">
        <f t="shared" si="513"/>
        <v>0</v>
      </c>
      <c r="AL1050" s="28">
        <f t="shared" si="514"/>
        <v>0</v>
      </c>
      <c r="AM1050" s="28">
        <f t="shared" si="515"/>
        <v>0.1</v>
      </c>
      <c r="AN1050" s="26">
        <f t="shared" si="516"/>
        <v>0.1</v>
      </c>
      <c r="AO1050" s="87">
        <f t="shared" si="517"/>
        <v>145626.51678434567</v>
      </c>
      <c r="AP1050" s="87">
        <f t="shared" si="495"/>
        <v>44301.516784345658</v>
      </c>
      <c r="AQ1050" s="66">
        <f t="shared" si="496"/>
        <v>14695380</v>
      </c>
      <c r="AR1050" s="66">
        <f t="shared" si="497"/>
        <v>14695380</v>
      </c>
      <c r="AS1050" s="66">
        <f t="shared" si="498"/>
        <v>784800</v>
      </c>
      <c r="AT1050" s="45">
        <f t="shared" si="502"/>
        <v>15625806.516784346</v>
      </c>
      <c r="AU1050" s="75"/>
    </row>
    <row r="1051" spans="2:47" x14ac:dyDescent="0.3">
      <c r="B1051" s="41">
        <f t="shared" si="503"/>
        <v>5105</v>
      </c>
      <c r="C1051" s="8">
        <f t="shared" si="518"/>
        <v>51.050000000000004</v>
      </c>
      <c r="D1051" s="73">
        <f t="shared" si="499"/>
        <v>68.279375000000016</v>
      </c>
      <c r="E1051" s="29">
        <f t="shared" si="521"/>
        <v>16909.177616735189</v>
      </c>
      <c r="F1051" s="29">
        <f t="shared" si="504"/>
        <v>16.561388459095621</v>
      </c>
      <c r="G1051" s="29">
        <f t="shared" si="519"/>
        <v>22.150857064040391</v>
      </c>
      <c r="H1051" s="17">
        <f t="shared" si="505"/>
        <v>22616.025062383029</v>
      </c>
      <c r="I1051" s="29">
        <f t="shared" si="506"/>
        <v>2.2250485660981263</v>
      </c>
      <c r="J1051" s="29">
        <f t="shared" si="500"/>
        <v>20.847057720370817</v>
      </c>
      <c r="K1051" s="39">
        <f t="shared" si="507"/>
        <v>1400</v>
      </c>
      <c r="L1051" s="49">
        <f t="shared" si="490"/>
        <v>0</v>
      </c>
      <c r="M1051" s="48">
        <f t="shared" si="491"/>
        <v>4.2266987561397071</v>
      </c>
      <c r="N1051" s="51">
        <f t="shared" si="501"/>
        <v>0</v>
      </c>
      <c r="O1051" s="54">
        <f t="shared" si="520"/>
        <v>18.880500609176615</v>
      </c>
      <c r="P1051" s="34">
        <f t="shared" si="508"/>
        <v>1.7671458676442586</v>
      </c>
      <c r="Q1051" s="30">
        <f t="shared" si="509"/>
        <v>0</v>
      </c>
      <c r="R1051" s="58">
        <f t="shared" si="510"/>
        <v>0</v>
      </c>
      <c r="S1051" s="58">
        <f t="shared" si="511"/>
        <v>0</v>
      </c>
      <c r="T1051" s="58">
        <f t="shared" si="492"/>
        <v>100</v>
      </c>
      <c r="U1051" s="88" t="str">
        <f>IF(R1051=0,"-",FORECAST($C$8,Инклинометрия!$B$2:$B$152,Инклинометрия!$A$2:$A$152))</f>
        <v>-</v>
      </c>
      <c r="V1051" s="88" t="str">
        <f>IF(R1051=0,"-",FORECAST($C$8-R1051,Инклинометрия!$B$2:$B$152,Инклинометрия!$A$2:$A$152))</f>
        <v>-</v>
      </c>
      <c r="W1051" s="88" t="str">
        <f>IF(R1051&gt;0,FORECAST($C$8,Инклинометрия!$B$2:$B$152,Инклинометрия!$A$2:$A$152),IF(AB1051=$C$8,"-",FORECAST($C$8-AB1051,Инклинометрия!$B$2:$B$152,Инклинометрия!$A$2:$A$152)))</f>
        <v>-</v>
      </c>
      <c r="X1051" s="88" t="str">
        <f>IF(S1051=0,"-",FORECAST($C$8-(S1051+AB1051),Инклинометрия!$B$2:$B$152,Инклинометрия!$A$2:$A$152))</f>
        <v>-</v>
      </c>
      <c r="Y1051" s="88">
        <f>FORECAST($C$8+T1051,Инклинометрия!$B$2:$B$152,Инклинометрия!$A$2:$A$152)</f>
        <v>1425</v>
      </c>
      <c r="Z1051" s="88">
        <f>IF(R1051=0,FORECAST($C$6-T1051,Инклинометрия!$B$2:$B$152,Инклинометрия!$A$2:$A$152),FORECAST($C$8,Инклинометрия!$B$2:$B$152,Инклинометрия!$A$2:$A$152))</f>
        <v>1330</v>
      </c>
      <c r="AA1051" s="61">
        <f t="shared" si="493"/>
        <v>1400</v>
      </c>
      <c r="AB1051" s="62">
        <f t="shared" si="512"/>
        <v>1400</v>
      </c>
      <c r="AC1051" s="62">
        <f t="shared" si="494"/>
        <v>0</v>
      </c>
      <c r="AD1051" s="65">
        <f>IF(R1051=0,FORECAST($C$8,Инклинометрия!$B$2:$B$152,Инклинометрия!$A$2:$A$152),V1051)</f>
        <v>1330</v>
      </c>
      <c r="AE1051" s="65">
        <f>FORECAST($C$8-(R1051+AA1051),Инклинометрия!$B$2:$B$152,Инклинометрия!$A$2:$A$152)</f>
        <v>0</v>
      </c>
      <c r="AF1051" s="65">
        <f>IF(AB1051=0,"-",FORECAST($C$8,Инклинометрия!$B$2:$B$152,Инклинометрия!$A$2:$A$152))</f>
        <v>1330</v>
      </c>
      <c r="AG1051" s="65">
        <f>IF(AB1051=0,"-",FORECAST($C$8-AB1051,Инклинометрия!$B$2:$B$152,Инклинометрия!$A$2:$A$152))</f>
        <v>0</v>
      </c>
      <c r="AH1051" s="65" t="str">
        <f>IF(AC1051=0,"-",FORECAST($C$8+AC1051,Инклинометрия!$B$2:$B$152,Инклинометрия!$A$2:$A$152))</f>
        <v>-</v>
      </c>
      <c r="AI1051" s="89" t="str">
        <f>IF(AC1051=0,"-",FORECAST($C$8,Инклинометрия!$B$2:$B$152,Инклинометрия!$A$2:$A$152))</f>
        <v>-</v>
      </c>
      <c r="AJ1051" s="28"/>
      <c r="AK1051" s="67">
        <f t="shared" si="513"/>
        <v>0</v>
      </c>
      <c r="AL1051" s="28">
        <f t="shared" si="514"/>
        <v>0</v>
      </c>
      <c r="AM1051" s="28">
        <f t="shared" si="515"/>
        <v>0.1</v>
      </c>
      <c r="AN1051" s="26">
        <f t="shared" si="516"/>
        <v>0.1</v>
      </c>
      <c r="AO1051" s="87">
        <f t="shared" si="517"/>
        <v>145626.51678434567</v>
      </c>
      <c r="AP1051" s="87">
        <f t="shared" si="495"/>
        <v>44301.516784345658</v>
      </c>
      <c r="AQ1051" s="66">
        <f t="shared" si="496"/>
        <v>14695380</v>
      </c>
      <c r="AR1051" s="66">
        <f t="shared" si="497"/>
        <v>14695380</v>
      </c>
      <c r="AS1051" s="66">
        <f t="shared" si="498"/>
        <v>784800</v>
      </c>
      <c r="AT1051" s="45">
        <f t="shared" si="502"/>
        <v>15625806.516784346</v>
      </c>
      <c r="AU1051" s="75"/>
    </row>
    <row r="1052" spans="2:47" x14ac:dyDescent="0.3">
      <c r="B1052" s="41">
        <f t="shared" si="503"/>
        <v>5110</v>
      </c>
      <c r="C1052" s="8">
        <f t="shared" si="518"/>
        <v>51.1</v>
      </c>
      <c r="D1052" s="73">
        <f t="shared" si="499"/>
        <v>68.346249999999998</v>
      </c>
      <c r="E1052" s="29">
        <f t="shared" si="521"/>
        <v>16925.739005194282</v>
      </c>
      <c r="F1052" s="29">
        <f t="shared" si="504"/>
        <v>16.561388459093266</v>
      </c>
      <c r="G1052" s="29">
        <f t="shared" si="519"/>
        <v>22.15085706403724</v>
      </c>
      <c r="H1052" s="17">
        <f t="shared" si="505"/>
        <v>22638.175919447065</v>
      </c>
      <c r="I1052" s="29">
        <f t="shared" si="506"/>
        <v>2.2250485660981263</v>
      </c>
      <c r="J1052" s="29">
        <f t="shared" si="500"/>
        <v>20.847057720369335</v>
      </c>
      <c r="K1052" s="39">
        <f t="shared" si="507"/>
        <v>1400</v>
      </c>
      <c r="L1052" s="49">
        <f t="shared" si="490"/>
        <v>0</v>
      </c>
      <c r="M1052" s="48">
        <f t="shared" si="491"/>
        <v>4.2266987561397071</v>
      </c>
      <c r="N1052" s="51">
        <f t="shared" si="501"/>
        <v>0</v>
      </c>
      <c r="O1052" s="54">
        <f t="shared" si="520"/>
        <v>18.880500609176615</v>
      </c>
      <c r="P1052" s="34">
        <f t="shared" si="508"/>
        <v>1.7671458676442586</v>
      </c>
      <c r="Q1052" s="30">
        <f t="shared" si="509"/>
        <v>0</v>
      </c>
      <c r="R1052" s="58">
        <f t="shared" si="510"/>
        <v>0</v>
      </c>
      <c r="S1052" s="58">
        <f t="shared" si="511"/>
        <v>0</v>
      </c>
      <c r="T1052" s="58">
        <f t="shared" si="492"/>
        <v>100</v>
      </c>
      <c r="U1052" s="88" t="str">
        <f>IF(R1052=0,"-",FORECAST($C$8,Инклинометрия!$B$2:$B$152,Инклинометрия!$A$2:$A$152))</f>
        <v>-</v>
      </c>
      <c r="V1052" s="88" t="str">
        <f>IF(R1052=0,"-",FORECAST($C$8-R1052,Инклинометрия!$B$2:$B$152,Инклинометрия!$A$2:$A$152))</f>
        <v>-</v>
      </c>
      <c r="W1052" s="88" t="str">
        <f>IF(R1052&gt;0,FORECAST($C$8,Инклинометрия!$B$2:$B$152,Инклинометрия!$A$2:$A$152),IF(AB1052=$C$8,"-",FORECAST($C$8-AB1052,Инклинометрия!$B$2:$B$152,Инклинометрия!$A$2:$A$152)))</f>
        <v>-</v>
      </c>
      <c r="X1052" s="88" t="str">
        <f>IF(S1052=0,"-",FORECAST($C$8-(S1052+AB1052),Инклинометрия!$B$2:$B$152,Инклинометрия!$A$2:$A$152))</f>
        <v>-</v>
      </c>
      <c r="Y1052" s="88">
        <f>FORECAST($C$8+T1052,Инклинометрия!$B$2:$B$152,Инклинометрия!$A$2:$A$152)</f>
        <v>1425</v>
      </c>
      <c r="Z1052" s="88">
        <f>IF(R1052=0,FORECAST($C$6-T1052,Инклинометрия!$B$2:$B$152,Инклинометрия!$A$2:$A$152),FORECAST($C$8,Инклинометрия!$B$2:$B$152,Инклинометрия!$A$2:$A$152))</f>
        <v>1330</v>
      </c>
      <c r="AA1052" s="61">
        <f t="shared" si="493"/>
        <v>1400</v>
      </c>
      <c r="AB1052" s="62">
        <f t="shared" si="512"/>
        <v>1400</v>
      </c>
      <c r="AC1052" s="62">
        <f t="shared" si="494"/>
        <v>0</v>
      </c>
      <c r="AD1052" s="65">
        <f>IF(R1052=0,FORECAST($C$8,Инклинометрия!$B$2:$B$152,Инклинометрия!$A$2:$A$152),V1052)</f>
        <v>1330</v>
      </c>
      <c r="AE1052" s="65">
        <f>FORECAST($C$8-(R1052+AA1052),Инклинометрия!$B$2:$B$152,Инклинометрия!$A$2:$A$152)</f>
        <v>0</v>
      </c>
      <c r="AF1052" s="65">
        <f>IF(AB1052=0,"-",FORECAST($C$8,Инклинометрия!$B$2:$B$152,Инклинометрия!$A$2:$A$152))</f>
        <v>1330</v>
      </c>
      <c r="AG1052" s="65">
        <f>IF(AB1052=0,"-",FORECAST($C$8-AB1052,Инклинометрия!$B$2:$B$152,Инклинометрия!$A$2:$A$152))</f>
        <v>0</v>
      </c>
      <c r="AH1052" s="65" t="str">
        <f>IF(AC1052=0,"-",FORECAST($C$8+AC1052,Инклинометрия!$B$2:$B$152,Инклинометрия!$A$2:$A$152))</f>
        <v>-</v>
      </c>
      <c r="AI1052" s="89" t="str">
        <f>IF(AC1052=0,"-",FORECAST($C$8,Инклинометрия!$B$2:$B$152,Инклинометрия!$A$2:$A$152))</f>
        <v>-</v>
      </c>
      <c r="AJ1052" s="28"/>
      <c r="AK1052" s="67">
        <f t="shared" si="513"/>
        <v>0</v>
      </c>
      <c r="AL1052" s="28">
        <f t="shared" si="514"/>
        <v>0</v>
      </c>
      <c r="AM1052" s="28">
        <f t="shared" si="515"/>
        <v>0.1</v>
      </c>
      <c r="AN1052" s="26">
        <f t="shared" si="516"/>
        <v>0.1</v>
      </c>
      <c r="AO1052" s="87">
        <f t="shared" si="517"/>
        <v>145626.51678434567</v>
      </c>
      <c r="AP1052" s="87">
        <f t="shared" si="495"/>
        <v>44301.516784345658</v>
      </c>
      <c r="AQ1052" s="66">
        <f t="shared" si="496"/>
        <v>14695380</v>
      </c>
      <c r="AR1052" s="66">
        <f t="shared" si="497"/>
        <v>14695380</v>
      </c>
      <c r="AS1052" s="66">
        <f t="shared" si="498"/>
        <v>784800</v>
      </c>
      <c r="AT1052" s="45">
        <f t="shared" si="502"/>
        <v>15625806.516784346</v>
      </c>
      <c r="AU1052" s="75"/>
    </row>
    <row r="1053" spans="2:47" x14ac:dyDescent="0.3">
      <c r="B1053" s="41">
        <f t="shared" si="503"/>
        <v>5115</v>
      </c>
      <c r="C1053" s="8">
        <f t="shared" si="518"/>
        <v>51.15</v>
      </c>
      <c r="D1053" s="73">
        <f t="shared" si="499"/>
        <v>68.413124999999994</v>
      </c>
      <c r="E1053" s="29">
        <f t="shared" si="521"/>
        <v>16942.300393653375</v>
      </c>
      <c r="F1053" s="29">
        <f t="shared" si="504"/>
        <v>16.561388459093266</v>
      </c>
      <c r="G1053" s="29">
        <f t="shared" si="519"/>
        <v>22.15085706403724</v>
      </c>
      <c r="H1053" s="17">
        <f t="shared" si="505"/>
        <v>22660.326776511101</v>
      </c>
      <c r="I1053" s="29">
        <f t="shared" si="506"/>
        <v>2.2250485660981263</v>
      </c>
      <c r="J1053" s="29">
        <f t="shared" si="500"/>
        <v>20.847057720369335</v>
      </c>
      <c r="K1053" s="39">
        <f t="shared" si="507"/>
        <v>1400</v>
      </c>
      <c r="L1053" s="49">
        <f t="shared" si="490"/>
        <v>0</v>
      </c>
      <c r="M1053" s="48">
        <f t="shared" si="491"/>
        <v>4.2266987561397071</v>
      </c>
      <c r="N1053" s="51">
        <f t="shared" si="501"/>
        <v>0</v>
      </c>
      <c r="O1053" s="54">
        <f t="shared" si="520"/>
        <v>18.880500609176615</v>
      </c>
      <c r="P1053" s="34">
        <f t="shared" si="508"/>
        <v>1.7671458676442586</v>
      </c>
      <c r="Q1053" s="30">
        <f t="shared" si="509"/>
        <v>0</v>
      </c>
      <c r="R1053" s="58">
        <f t="shared" si="510"/>
        <v>0</v>
      </c>
      <c r="S1053" s="58">
        <f t="shared" si="511"/>
        <v>0</v>
      </c>
      <c r="T1053" s="58">
        <f t="shared" si="492"/>
        <v>100</v>
      </c>
      <c r="U1053" s="88" t="str">
        <f>IF(R1053=0,"-",FORECAST($C$8,Инклинометрия!$B$2:$B$152,Инклинометрия!$A$2:$A$152))</f>
        <v>-</v>
      </c>
      <c r="V1053" s="88" t="str">
        <f>IF(R1053=0,"-",FORECAST($C$8-R1053,Инклинометрия!$B$2:$B$152,Инклинометрия!$A$2:$A$152))</f>
        <v>-</v>
      </c>
      <c r="W1053" s="88" t="str">
        <f>IF(R1053&gt;0,FORECAST($C$8,Инклинометрия!$B$2:$B$152,Инклинометрия!$A$2:$A$152),IF(AB1053=$C$8,"-",FORECAST($C$8-AB1053,Инклинометрия!$B$2:$B$152,Инклинометрия!$A$2:$A$152)))</f>
        <v>-</v>
      </c>
      <c r="X1053" s="88" t="str">
        <f>IF(S1053=0,"-",FORECAST($C$8-(S1053+AB1053),Инклинометрия!$B$2:$B$152,Инклинометрия!$A$2:$A$152))</f>
        <v>-</v>
      </c>
      <c r="Y1053" s="88">
        <f>FORECAST($C$8+T1053,Инклинометрия!$B$2:$B$152,Инклинометрия!$A$2:$A$152)</f>
        <v>1425</v>
      </c>
      <c r="Z1053" s="88">
        <f>IF(R1053=0,FORECAST($C$6-T1053,Инклинометрия!$B$2:$B$152,Инклинометрия!$A$2:$A$152),FORECAST($C$8,Инклинометрия!$B$2:$B$152,Инклинометрия!$A$2:$A$152))</f>
        <v>1330</v>
      </c>
      <c r="AA1053" s="61">
        <f t="shared" si="493"/>
        <v>1400</v>
      </c>
      <c r="AB1053" s="62">
        <f t="shared" si="512"/>
        <v>1400</v>
      </c>
      <c r="AC1053" s="62">
        <f t="shared" si="494"/>
        <v>0</v>
      </c>
      <c r="AD1053" s="65">
        <f>IF(R1053=0,FORECAST($C$8,Инклинометрия!$B$2:$B$152,Инклинометрия!$A$2:$A$152),V1053)</f>
        <v>1330</v>
      </c>
      <c r="AE1053" s="65">
        <f>FORECAST($C$8-(R1053+AA1053),Инклинометрия!$B$2:$B$152,Инклинометрия!$A$2:$A$152)</f>
        <v>0</v>
      </c>
      <c r="AF1053" s="65">
        <f>IF(AB1053=0,"-",FORECAST($C$8,Инклинометрия!$B$2:$B$152,Инклинометрия!$A$2:$A$152))</f>
        <v>1330</v>
      </c>
      <c r="AG1053" s="65">
        <f>IF(AB1053=0,"-",FORECAST($C$8-AB1053,Инклинометрия!$B$2:$B$152,Инклинометрия!$A$2:$A$152))</f>
        <v>0</v>
      </c>
      <c r="AH1053" s="65" t="str">
        <f>IF(AC1053=0,"-",FORECAST($C$8+AC1053,Инклинометрия!$B$2:$B$152,Инклинометрия!$A$2:$A$152))</f>
        <v>-</v>
      </c>
      <c r="AI1053" s="89" t="str">
        <f>IF(AC1053=0,"-",FORECAST($C$8,Инклинометрия!$B$2:$B$152,Инклинометрия!$A$2:$A$152))</f>
        <v>-</v>
      </c>
      <c r="AJ1053" s="28"/>
      <c r="AK1053" s="67">
        <f t="shared" si="513"/>
        <v>0</v>
      </c>
      <c r="AL1053" s="28">
        <f t="shared" si="514"/>
        <v>0</v>
      </c>
      <c r="AM1053" s="28">
        <f t="shared" si="515"/>
        <v>0.1</v>
      </c>
      <c r="AN1053" s="26">
        <f t="shared" si="516"/>
        <v>0.1</v>
      </c>
      <c r="AO1053" s="87">
        <f t="shared" si="517"/>
        <v>145626.51678434567</v>
      </c>
      <c r="AP1053" s="87">
        <f t="shared" si="495"/>
        <v>44301.516784345658</v>
      </c>
      <c r="AQ1053" s="66">
        <f t="shared" si="496"/>
        <v>14695380</v>
      </c>
      <c r="AR1053" s="66">
        <f t="shared" si="497"/>
        <v>14695380</v>
      </c>
      <c r="AS1053" s="66">
        <f t="shared" si="498"/>
        <v>784800</v>
      </c>
      <c r="AT1053" s="45">
        <f t="shared" si="502"/>
        <v>15625806.516784346</v>
      </c>
      <c r="AU1053" s="75"/>
    </row>
    <row r="1054" spans="2:47" x14ac:dyDescent="0.3">
      <c r="B1054" s="41">
        <f t="shared" si="503"/>
        <v>5120</v>
      </c>
      <c r="C1054" s="8">
        <f t="shared" si="518"/>
        <v>51.2</v>
      </c>
      <c r="D1054" s="73">
        <f t="shared" si="499"/>
        <v>68.48</v>
      </c>
      <c r="E1054" s="29">
        <f t="shared" si="521"/>
        <v>16958.861782112472</v>
      </c>
      <c r="F1054" s="29">
        <f t="shared" si="504"/>
        <v>16.561388459095621</v>
      </c>
      <c r="G1054" s="29">
        <f t="shared" si="519"/>
        <v>22.150857064040391</v>
      </c>
      <c r="H1054" s="17">
        <f t="shared" si="505"/>
        <v>22682.477633575141</v>
      </c>
      <c r="I1054" s="29">
        <f t="shared" si="506"/>
        <v>2.2250485660981263</v>
      </c>
      <c r="J1054" s="29">
        <f t="shared" si="500"/>
        <v>20.847057720370817</v>
      </c>
      <c r="K1054" s="39">
        <f t="shared" si="507"/>
        <v>1400</v>
      </c>
      <c r="L1054" s="49">
        <f t="shared" ref="L1054:L1117" si="522">R1054*$C$21</f>
        <v>0</v>
      </c>
      <c r="M1054" s="48">
        <f t="shared" ref="M1054:M1117" si="523">AA1054*$C$21</f>
        <v>4.2266987561397071</v>
      </c>
      <c r="N1054" s="51">
        <f t="shared" si="501"/>
        <v>0</v>
      </c>
      <c r="O1054" s="54">
        <f t="shared" si="520"/>
        <v>18.880500609176615</v>
      </c>
      <c r="P1054" s="34">
        <f t="shared" si="508"/>
        <v>1.7671458676442586</v>
      </c>
      <c r="Q1054" s="30">
        <f t="shared" si="509"/>
        <v>0</v>
      </c>
      <c r="R1054" s="58">
        <f t="shared" si="510"/>
        <v>0</v>
      </c>
      <c r="S1054" s="58">
        <f t="shared" si="511"/>
        <v>0</v>
      </c>
      <c r="T1054" s="58">
        <f t="shared" ref="T1054:T1117" si="524">IF(R1054&gt;0,$C$6-$C$8,IF($C$6-$C$8-AC1054&lt;0,0,$C$6-$C$8-AC1054))</f>
        <v>100</v>
      </c>
      <c r="U1054" s="88" t="str">
        <f>IF(R1054=0,"-",FORECAST($C$8,Инклинометрия!$B$2:$B$152,Инклинометрия!$A$2:$A$152))</f>
        <v>-</v>
      </c>
      <c r="V1054" s="88" t="str">
        <f>IF(R1054=0,"-",FORECAST($C$8-R1054,Инклинометрия!$B$2:$B$152,Инклинометрия!$A$2:$A$152))</f>
        <v>-</v>
      </c>
      <c r="W1054" s="88" t="str">
        <f>IF(R1054&gt;0,FORECAST($C$8,Инклинометрия!$B$2:$B$152,Инклинометрия!$A$2:$A$152),IF(AB1054=$C$8,"-",FORECAST($C$8-AB1054,Инклинометрия!$B$2:$B$152,Инклинометрия!$A$2:$A$152)))</f>
        <v>-</v>
      </c>
      <c r="X1054" s="88" t="str">
        <f>IF(S1054=0,"-",FORECAST($C$8-(S1054+AB1054),Инклинометрия!$B$2:$B$152,Инклинометрия!$A$2:$A$152))</f>
        <v>-</v>
      </c>
      <c r="Y1054" s="88">
        <f>FORECAST($C$8+T1054,Инклинометрия!$B$2:$B$152,Инклинометрия!$A$2:$A$152)</f>
        <v>1425</v>
      </c>
      <c r="Z1054" s="88">
        <f>IF(R1054=0,FORECAST($C$6-T1054,Инклинометрия!$B$2:$B$152,Инклинометрия!$A$2:$A$152),FORECAST($C$8,Инклинометрия!$B$2:$B$152,Инклинометрия!$A$2:$A$152))</f>
        <v>1330</v>
      </c>
      <c r="AA1054" s="61">
        <f t="shared" ref="AA1054:AA1117" si="525">IF(E1054+R1054&gt;$C$8,$C$8-R1054,E1054)</f>
        <v>1400</v>
      </c>
      <c r="AB1054" s="62">
        <f t="shared" si="512"/>
        <v>1400</v>
      </c>
      <c r="AC1054" s="62">
        <f t="shared" ref="AC1054:AC1117" si="526">IF(R1054&gt;0,0,IF(AC1053+AL1054/$C$23&gt;$F$23,$F$23,AC1053+AL1054/$C$23))</f>
        <v>0</v>
      </c>
      <c r="AD1054" s="65">
        <f>IF(R1054=0,FORECAST($C$8,Инклинометрия!$B$2:$B$152,Инклинометрия!$A$2:$A$152),V1054)</f>
        <v>1330</v>
      </c>
      <c r="AE1054" s="65">
        <f>FORECAST($C$8-(R1054+AA1054),Инклинометрия!$B$2:$B$152,Инклинометрия!$A$2:$A$152)</f>
        <v>0</v>
      </c>
      <c r="AF1054" s="65">
        <f>IF(AB1054=0,"-",FORECAST($C$8,Инклинометрия!$B$2:$B$152,Инклинометрия!$A$2:$A$152))</f>
        <v>1330</v>
      </c>
      <c r="AG1054" s="65">
        <f>IF(AB1054=0,"-",FORECAST($C$8-AB1054,Инклинометрия!$B$2:$B$152,Инклинометрия!$A$2:$A$152))</f>
        <v>0</v>
      </c>
      <c r="AH1054" s="65" t="str">
        <f>IF(AC1054=0,"-",FORECAST($C$8+AC1054,Инклинометрия!$B$2:$B$152,Инклинометрия!$A$2:$A$152))</f>
        <v>-</v>
      </c>
      <c r="AI1054" s="89" t="str">
        <f>IF(AC1054=0,"-",FORECAST($C$8,Инклинометрия!$B$2:$B$152,Инклинометрия!$A$2:$A$152))</f>
        <v>-</v>
      </c>
      <c r="AJ1054" s="28"/>
      <c r="AK1054" s="67">
        <f t="shared" si="513"/>
        <v>0</v>
      </c>
      <c r="AL1054" s="28">
        <f t="shared" si="514"/>
        <v>0</v>
      </c>
      <c r="AM1054" s="28">
        <f t="shared" si="515"/>
        <v>0.1</v>
      </c>
      <c r="AN1054" s="26">
        <f t="shared" si="516"/>
        <v>0.1</v>
      </c>
      <c r="AO1054" s="87">
        <f t="shared" si="517"/>
        <v>145626.51678434567</v>
      </c>
      <c r="AP1054" s="87">
        <f t="shared" ref="AP1054:AP1117" si="527">IF(R1054+AA1054&lt;$C$8,0,32*$L$23/$C$12^2*($K$10*R1054+$K$8*AA1054)+32*$L$24/($C$14^2-$C$13^2)*($K$10*S1054+$K$8*AB1054))</f>
        <v>44301.516784345658</v>
      </c>
      <c r="AQ1054" s="66">
        <f t="shared" ref="AQ1054:AQ1117" si="528">R1054*$C$11*$C$9+AA1054*$C$11*$C$10</f>
        <v>14695380</v>
      </c>
      <c r="AR1054" s="66">
        <f t="shared" ref="AR1054:AR1117" si="529">S1054*$C$11*$C$9+AB1054*$C$11*$C$10</f>
        <v>14695380</v>
      </c>
      <c r="AS1054" s="66">
        <f t="shared" ref="AS1054:AS1117" si="530">$C$11*(T1054*$C$9+AC1054*$C$10)</f>
        <v>784800</v>
      </c>
      <c r="AT1054" s="45">
        <f t="shared" si="502"/>
        <v>15625806.516784346</v>
      </c>
      <c r="AU1054" s="75"/>
    </row>
    <row r="1055" spans="2:47" x14ac:dyDescent="0.3">
      <c r="B1055" s="41">
        <f t="shared" si="503"/>
        <v>5125</v>
      </c>
      <c r="C1055" s="8">
        <f t="shared" si="518"/>
        <v>51.25</v>
      </c>
      <c r="D1055" s="73">
        <f t="shared" ref="D1055:D1118" si="531">C1055*$C$10/$C$9</f>
        <v>68.546875</v>
      </c>
      <c r="E1055" s="29">
        <f t="shared" si="521"/>
        <v>16975.423170571565</v>
      </c>
      <c r="F1055" s="29">
        <f t="shared" si="504"/>
        <v>16.561388459093266</v>
      </c>
      <c r="G1055" s="29">
        <f t="shared" si="519"/>
        <v>22.15085706403724</v>
      </c>
      <c r="H1055" s="17">
        <f t="shared" si="505"/>
        <v>22704.628490639177</v>
      </c>
      <c r="I1055" s="29">
        <f t="shared" si="506"/>
        <v>2.2250485660981263</v>
      </c>
      <c r="J1055" s="29">
        <f t="shared" ref="J1055:J1118" si="532">SQRT(2*$C$11*G1055)</f>
        <v>20.847057720369335</v>
      </c>
      <c r="K1055" s="39">
        <f t="shared" si="507"/>
        <v>1400</v>
      </c>
      <c r="L1055" s="49">
        <f t="shared" si="522"/>
        <v>0</v>
      </c>
      <c r="M1055" s="48">
        <f t="shared" si="523"/>
        <v>4.2266987561397071</v>
      </c>
      <c r="N1055" s="51">
        <f t="shared" ref="N1055:N1118" si="533">S1055*PI()*($C$14^2-$C$13^2)/4</f>
        <v>0</v>
      </c>
      <c r="O1055" s="54">
        <f t="shared" si="520"/>
        <v>18.880500609176615</v>
      </c>
      <c r="P1055" s="34">
        <f t="shared" si="508"/>
        <v>1.7671458676442586</v>
      </c>
      <c r="Q1055" s="30">
        <f t="shared" si="509"/>
        <v>0</v>
      </c>
      <c r="R1055" s="58">
        <f t="shared" si="510"/>
        <v>0</v>
      </c>
      <c r="S1055" s="58">
        <f t="shared" si="511"/>
        <v>0</v>
      </c>
      <c r="T1055" s="58">
        <f t="shared" si="524"/>
        <v>100</v>
      </c>
      <c r="U1055" s="88" t="str">
        <f>IF(R1055=0,"-",FORECAST($C$8,Инклинометрия!$B$2:$B$152,Инклинометрия!$A$2:$A$152))</f>
        <v>-</v>
      </c>
      <c r="V1055" s="88" t="str">
        <f>IF(R1055=0,"-",FORECAST($C$8-R1055,Инклинометрия!$B$2:$B$152,Инклинометрия!$A$2:$A$152))</f>
        <v>-</v>
      </c>
      <c r="W1055" s="88" t="str">
        <f>IF(R1055&gt;0,FORECAST($C$8,Инклинометрия!$B$2:$B$152,Инклинометрия!$A$2:$A$152),IF(AB1055=$C$8,"-",FORECAST($C$8-AB1055,Инклинометрия!$B$2:$B$152,Инклинометрия!$A$2:$A$152)))</f>
        <v>-</v>
      </c>
      <c r="X1055" s="88" t="str">
        <f>IF(S1055=0,"-",FORECAST($C$8-(S1055+AB1055),Инклинометрия!$B$2:$B$152,Инклинометрия!$A$2:$A$152))</f>
        <v>-</v>
      </c>
      <c r="Y1055" s="88">
        <f>FORECAST($C$8+T1055,Инклинометрия!$B$2:$B$152,Инклинометрия!$A$2:$A$152)</f>
        <v>1425</v>
      </c>
      <c r="Z1055" s="88">
        <f>IF(R1055=0,FORECAST($C$6-T1055,Инклинометрия!$B$2:$B$152,Инклинометрия!$A$2:$A$152),FORECAST($C$8,Инклинометрия!$B$2:$B$152,Инклинометрия!$A$2:$A$152))</f>
        <v>1330</v>
      </c>
      <c r="AA1055" s="61">
        <f t="shared" si="525"/>
        <v>1400</v>
      </c>
      <c r="AB1055" s="62">
        <f t="shared" si="512"/>
        <v>1400</v>
      </c>
      <c r="AC1055" s="62">
        <f t="shared" si="526"/>
        <v>0</v>
      </c>
      <c r="AD1055" s="65">
        <f>IF(R1055=0,FORECAST($C$8,Инклинометрия!$B$2:$B$152,Инклинометрия!$A$2:$A$152),V1055)</f>
        <v>1330</v>
      </c>
      <c r="AE1055" s="65">
        <f>FORECAST($C$8-(R1055+AA1055),Инклинометрия!$B$2:$B$152,Инклинометрия!$A$2:$A$152)</f>
        <v>0</v>
      </c>
      <c r="AF1055" s="65">
        <f>IF(AB1055=0,"-",FORECAST($C$8,Инклинометрия!$B$2:$B$152,Инклинометрия!$A$2:$A$152))</f>
        <v>1330</v>
      </c>
      <c r="AG1055" s="65">
        <f>IF(AB1055=0,"-",FORECAST($C$8-AB1055,Инклинометрия!$B$2:$B$152,Инклинометрия!$A$2:$A$152))</f>
        <v>0</v>
      </c>
      <c r="AH1055" s="65" t="str">
        <f>IF(AC1055=0,"-",FORECAST($C$8+AC1055,Инклинометрия!$B$2:$B$152,Инклинометрия!$A$2:$A$152))</f>
        <v>-</v>
      </c>
      <c r="AI1055" s="89" t="str">
        <f>IF(AC1055=0,"-",FORECAST($C$8,Инклинометрия!$B$2:$B$152,Инклинометрия!$A$2:$A$152))</f>
        <v>-</v>
      </c>
      <c r="AJ1055" s="28"/>
      <c r="AK1055" s="67">
        <f t="shared" si="513"/>
        <v>0</v>
      </c>
      <c r="AL1055" s="28">
        <f t="shared" si="514"/>
        <v>0</v>
      </c>
      <c r="AM1055" s="28">
        <f t="shared" si="515"/>
        <v>0.1</v>
      </c>
      <c r="AN1055" s="26">
        <f t="shared" si="516"/>
        <v>0.1</v>
      </c>
      <c r="AO1055" s="87">
        <f t="shared" si="517"/>
        <v>145626.51678434567</v>
      </c>
      <c r="AP1055" s="87">
        <f t="shared" si="527"/>
        <v>44301.516784345658</v>
      </c>
      <c r="AQ1055" s="66">
        <f t="shared" si="528"/>
        <v>14695380</v>
      </c>
      <c r="AR1055" s="66">
        <f t="shared" si="529"/>
        <v>14695380</v>
      </c>
      <c r="AS1055" s="66">
        <f t="shared" si="530"/>
        <v>784800</v>
      </c>
      <c r="AT1055" s="45">
        <f t="shared" ref="AT1055:AT1118" si="534">SUM(AQ1055,AS1055,AO1055)</f>
        <v>15625806.516784346</v>
      </c>
      <c r="AU1055" s="75"/>
    </row>
    <row r="1056" spans="2:47" x14ac:dyDescent="0.3">
      <c r="B1056" s="41">
        <f t="shared" ref="B1056:B1119" si="535">B1055+$C$26</f>
        <v>5130</v>
      </c>
      <c r="C1056" s="8">
        <f t="shared" si="518"/>
        <v>51.300000000000004</v>
      </c>
      <c r="D1056" s="73">
        <f t="shared" si="531"/>
        <v>68.61375000000001</v>
      </c>
      <c r="E1056" s="29">
        <f t="shared" si="521"/>
        <v>16991.984559030661</v>
      </c>
      <c r="F1056" s="29">
        <f t="shared" ref="F1056:F1119" si="536">IF(J1055*(B1056-B1055)&gt;F1055/2,4*(C1056-C1055)/PI()/$C$12^2,J1055*(B1056-B1055)+4*(C1056-C1055)/PI()/$C$12^2)</f>
        <v>16.561388459095621</v>
      </c>
      <c r="G1056" s="29">
        <f t="shared" si="519"/>
        <v>22.150857064040391</v>
      </c>
      <c r="H1056" s="17">
        <f t="shared" ref="H1056:H1119" si="537">H1055+G1056</f>
        <v>22726.779347703217</v>
      </c>
      <c r="I1056" s="29">
        <f t="shared" ref="I1056:I1119" si="538">SQRT(2*$C$11*($C$10-$C$9)/$C$10)</f>
        <v>2.2250485660981263</v>
      </c>
      <c r="J1056" s="29">
        <f t="shared" si="532"/>
        <v>20.847057720370817</v>
      </c>
      <c r="K1056" s="39">
        <f t="shared" ref="K1056:K1119" si="539">IF((D1055+L1055+N1055-(AL1055-AL1054))/($C$21+$C$22)&gt;1400,1400,(D1055+L1055+N1055-(AL1055-AL1054))/($C$21+$C$22))</f>
        <v>1400</v>
      </c>
      <c r="L1056" s="49">
        <f t="shared" si="522"/>
        <v>0</v>
      </c>
      <c r="M1056" s="48">
        <f t="shared" si="523"/>
        <v>4.2266987561397071</v>
      </c>
      <c r="N1056" s="51">
        <f t="shared" si="533"/>
        <v>0</v>
      </c>
      <c r="O1056" s="54">
        <f t="shared" si="520"/>
        <v>18.880500609176615</v>
      </c>
      <c r="P1056" s="34">
        <f t="shared" ref="P1056:P1119" si="540">T1056*PI()*$C$14^2/4</f>
        <v>1.7671458676442586</v>
      </c>
      <c r="Q1056" s="30">
        <f t="shared" ref="Q1056:Q1119" si="541">AC1056*$C$23</f>
        <v>0</v>
      </c>
      <c r="R1056" s="58">
        <f t="shared" ref="R1056:R1119" si="542">IF(K1056-H1055&lt;0,0,K1056-H1055)</f>
        <v>0</v>
      </c>
      <c r="S1056" s="58">
        <f t="shared" ref="S1056:S1119" si="543">K1056-AB1056</f>
        <v>0</v>
      </c>
      <c r="T1056" s="58">
        <f t="shared" si="524"/>
        <v>100</v>
      </c>
      <c r="U1056" s="88" t="str">
        <f>IF(R1056=0,"-",FORECAST($C$8,Инклинометрия!$B$2:$B$152,Инклинометрия!$A$2:$A$152))</f>
        <v>-</v>
      </c>
      <c r="V1056" s="88" t="str">
        <f>IF(R1056=0,"-",FORECAST($C$8-R1056,Инклинометрия!$B$2:$B$152,Инклинометрия!$A$2:$A$152))</f>
        <v>-</v>
      </c>
      <c r="W1056" s="88" t="str">
        <f>IF(R1056&gt;0,FORECAST($C$8,Инклинометрия!$B$2:$B$152,Инклинометрия!$A$2:$A$152),IF(AB1056=$C$8,"-",FORECAST($C$8-AB1056,Инклинометрия!$B$2:$B$152,Инклинометрия!$A$2:$A$152)))</f>
        <v>-</v>
      </c>
      <c r="X1056" s="88" t="str">
        <f>IF(S1056=0,"-",FORECAST($C$8-(S1056+AB1056),Инклинометрия!$B$2:$B$152,Инклинометрия!$A$2:$A$152))</f>
        <v>-</v>
      </c>
      <c r="Y1056" s="88">
        <f>FORECAST($C$8+T1056,Инклинометрия!$B$2:$B$152,Инклинометрия!$A$2:$A$152)</f>
        <v>1425</v>
      </c>
      <c r="Z1056" s="88">
        <f>IF(R1056=0,FORECAST($C$6-T1056,Инклинометрия!$B$2:$B$152,Инклинометрия!$A$2:$A$152),FORECAST($C$8,Инклинометрия!$B$2:$B$152,Инклинометрия!$A$2:$A$152))</f>
        <v>1330</v>
      </c>
      <c r="AA1056" s="61">
        <f t="shared" si="525"/>
        <v>1400</v>
      </c>
      <c r="AB1056" s="62">
        <f t="shared" ref="AB1056:AB1119" si="544">IF(R1056&gt;0,0,IF(AB1055+(($C$16-AK1056)*(B1056-B1055)/$C$22)&gt;$C$8,$C$8,AB1055+(($C$16-AJ1056)*(B1056-B1055)/$C$22)))</f>
        <v>1400</v>
      </c>
      <c r="AC1056" s="62">
        <f t="shared" si="526"/>
        <v>0</v>
      </c>
      <c r="AD1056" s="65">
        <f>IF(R1056=0,FORECAST($C$8,Инклинометрия!$B$2:$B$152,Инклинометрия!$A$2:$A$152),V1056)</f>
        <v>1330</v>
      </c>
      <c r="AE1056" s="65">
        <f>FORECAST($C$8-(R1056+AA1056),Инклинометрия!$B$2:$B$152,Инклинометрия!$A$2:$A$152)</f>
        <v>0</v>
      </c>
      <c r="AF1056" s="65">
        <f>IF(AB1056=0,"-",FORECAST($C$8,Инклинометрия!$B$2:$B$152,Инклинометрия!$A$2:$A$152))</f>
        <v>1330</v>
      </c>
      <c r="AG1056" s="65">
        <f>IF(AB1056=0,"-",FORECAST($C$8-AB1056,Инклинометрия!$B$2:$B$152,Инклинометрия!$A$2:$A$152))</f>
        <v>0</v>
      </c>
      <c r="AH1056" s="65" t="str">
        <f>IF(AC1056=0,"-",FORECAST($C$8+AC1056,Инклинометрия!$B$2:$B$152,Инклинометрия!$A$2:$A$152))</f>
        <v>-</v>
      </c>
      <c r="AI1056" s="89" t="str">
        <f>IF(AC1056=0,"-",FORECAST($C$8,Инклинометрия!$B$2:$B$152,Инклинометрия!$A$2:$A$152))</f>
        <v>-</v>
      </c>
      <c r="AJ1056" s="28"/>
      <c r="AK1056" s="67">
        <f t="shared" ref="AK1056:AK1119" si="545">2*PI()*$C$5*(AV1056-AV1055)/(LN(AN1055/$K$11)*$K$10/$K$9+LN($K$12/AN1055)*$K$10/$K$9)</f>
        <v>0</v>
      </c>
      <c r="AL1056" s="28">
        <f t="shared" ref="AL1056:AL1119" si="546">AK1056*(B1056-B1055)</f>
        <v>0</v>
      </c>
      <c r="AM1056" s="28">
        <f t="shared" ref="AM1056:AM1119" si="547">AM1055+AK1056/(2*PI()*$C$5*AM1055*$K$13)</f>
        <v>0.1</v>
      </c>
      <c r="AN1056" s="26">
        <f t="shared" ref="AN1056:AN1119" si="548">AN1055+AK1056*(B1056-B1055)/(2*PI()*$C$5*AN1055*$K$13)</f>
        <v>0.1</v>
      </c>
      <c r="AO1056" s="87">
        <f t="shared" ref="AO1056:AO1119" si="549">101325+AP1056</f>
        <v>145626.51678434567</v>
      </c>
      <c r="AP1056" s="87">
        <f t="shared" si="527"/>
        <v>44301.516784345658</v>
      </c>
      <c r="AQ1056" s="66">
        <f t="shared" si="528"/>
        <v>14695380</v>
      </c>
      <c r="AR1056" s="66">
        <f t="shared" si="529"/>
        <v>14695380</v>
      </c>
      <c r="AS1056" s="66">
        <f t="shared" si="530"/>
        <v>784800</v>
      </c>
      <c r="AT1056" s="45">
        <f t="shared" si="534"/>
        <v>15625806.516784346</v>
      </c>
      <c r="AU1056" s="75"/>
    </row>
    <row r="1057" spans="2:47" x14ac:dyDescent="0.3">
      <c r="B1057" s="41">
        <f t="shared" si="535"/>
        <v>5135</v>
      </c>
      <c r="C1057" s="8">
        <f t="shared" ref="C1057:C1120" si="550">$C$16*B1057</f>
        <v>51.35</v>
      </c>
      <c r="D1057" s="73">
        <f t="shared" si="531"/>
        <v>68.680625000000006</v>
      </c>
      <c r="E1057" s="29">
        <f t="shared" si="521"/>
        <v>17008.545947489751</v>
      </c>
      <c r="F1057" s="29">
        <f t="shared" si="536"/>
        <v>16.561388459093266</v>
      </c>
      <c r="G1057" s="29">
        <f t="shared" ref="G1057:G1120" si="551">F1057*$C$10/$C$9</f>
        <v>22.15085706403724</v>
      </c>
      <c r="H1057" s="17">
        <f t="shared" si="537"/>
        <v>22748.930204767254</v>
      </c>
      <c r="I1057" s="29">
        <f t="shared" si="538"/>
        <v>2.2250485660981263</v>
      </c>
      <c r="J1057" s="29">
        <f t="shared" si="532"/>
        <v>20.847057720369335</v>
      </c>
      <c r="K1057" s="39">
        <f t="shared" si="539"/>
        <v>1400</v>
      </c>
      <c r="L1057" s="49">
        <f t="shared" si="522"/>
        <v>0</v>
      </c>
      <c r="M1057" s="48">
        <f t="shared" si="523"/>
        <v>4.2266987561397071</v>
      </c>
      <c r="N1057" s="51">
        <f t="shared" si="533"/>
        <v>0</v>
      </c>
      <c r="O1057" s="54">
        <f t="shared" ref="O1057:O1120" si="552">AB1057*$C$22</f>
        <v>18.880500609176615</v>
      </c>
      <c r="P1057" s="34">
        <f t="shared" si="540"/>
        <v>1.7671458676442586</v>
      </c>
      <c r="Q1057" s="30">
        <f t="shared" si="541"/>
        <v>0</v>
      </c>
      <c r="R1057" s="58">
        <f t="shared" si="542"/>
        <v>0</v>
      </c>
      <c r="S1057" s="58">
        <f t="shared" si="543"/>
        <v>0</v>
      </c>
      <c r="T1057" s="58">
        <f t="shared" si="524"/>
        <v>100</v>
      </c>
      <c r="U1057" s="88" t="str">
        <f>IF(R1057=0,"-",FORECAST($C$8,Инклинометрия!$B$2:$B$152,Инклинометрия!$A$2:$A$152))</f>
        <v>-</v>
      </c>
      <c r="V1057" s="88" t="str">
        <f>IF(R1057=0,"-",FORECAST($C$8-R1057,Инклинометрия!$B$2:$B$152,Инклинометрия!$A$2:$A$152))</f>
        <v>-</v>
      </c>
      <c r="W1057" s="88" t="str">
        <f>IF(R1057&gt;0,FORECAST($C$8,Инклинометрия!$B$2:$B$152,Инклинометрия!$A$2:$A$152),IF(AB1057=$C$8,"-",FORECAST($C$8-AB1057,Инклинометрия!$B$2:$B$152,Инклинометрия!$A$2:$A$152)))</f>
        <v>-</v>
      </c>
      <c r="X1057" s="88" t="str">
        <f>IF(S1057=0,"-",FORECAST($C$8-(S1057+AB1057),Инклинометрия!$B$2:$B$152,Инклинометрия!$A$2:$A$152))</f>
        <v>-</v>
      </c>
      <c r="Y1057" s="88">
        <f>FORECAST($C$8+T1057,Инклинометрия!$B$2:$B$152,Инклинометрия!$A$2:$A$152)</f>
        <v>1425</v>
      </c>
      <c r="Z1057" s="88">
        <f>IF(R1057=0,FORECAST($C$6-T1057,Инклинометрия!$B$2:$B$152,Инклинометрия!$A$2:$A$152),FORECAST($C$8,Инклинометрия!$B$2:$B$152,Инклинометрия!$A$2:$A$152))</f>
        <v>1330</v>
      </c>
      <c r="AA1057" s="61">
        <f t="shared" si="525"/>
        <v>1400</v>
      </c>
      <c r="AB1057" s="62">
        <f t="shared" si="544"/>
        <v>1400</v>
      </c>
      <c r="AC1057" s="62">
        <f t="shared" si="526"/>
        <v>0</v>
      </c>
      <c r="AD1057" s="65">
        <f>IF(R1057=0,FORECAST($C$8,Инклинометрия!$B$2:$B$152,Инклинометрия!$A$2:$A$152),V1057)</f>
        <v>1330</v>
      </c>
      <c r="AE1057" s="65">
        <f>FORECAST($C$8-(R1057+AA1057),Инклинометрия!$B$2:$B$152,Инклинометрия!$A$2:$A$152)</f>
        <v>0</v>
      </c>
      <c r="AF1057" s="65">
        <f>IF(AB1057=0,"-",FORECAST($C$8,Инклинометрия!$B$2:$B$152,Инклинометрия!$A$2:$A$152))</f>
        <v>1330</v>
      </c>
      <c r="AG1057" s="65">
        <f>IF(AB1057=0,"-",FORECAST($C$8-AB1057,Инклинометрия!$B$2:$B$152,Инклинометрия!$A$2:$A$152))</f>
        <v>0</v>
      </c>
      <c r="AH1057" s="65" t="str">
        <f>IF(AC1057=0,"-",FORECAST($C$8+AC1057,Инклинометрия!$B$2:$B$152,Инклинометрия!$A$2:$A$152))</f>
        <v>-</v>
      </c>
      <c r="AI1057" s="89" t="str">
        <f>IF(AC1057=0,"-",FORECAST($C$8,Инклинометрия!$B$2:$B$152,Инклинометрия!$A$2:$A$152))</f>
        <v>-</v>
      </c>
      <c r="AJ1057" s="28"/>
      <c r="AK1057" s="67">
        <f t="shared" si="545"/>
        <v>0</v>
      </c>
      <c r="AL1057" s="28">
        <f t="shared" si="546"/>
        <v>0</v>
      </c>
      <c r="AM1057" s="28">
        <f t="shared" si="547"/>
        <v>0.1</v>
      </c>
      <c r="AN1057" s="26">
        <f t="shared" si="548"/>
        <v>0.1</v>
      </c>
      <c r="AO1057" s="87">
        <f t="shared" si="549"/>
        <v>145626.51678434567</v>
      </c>
      <c r="AP1057" s="87">
        <f t="shared" si="527"/>
        <v>44301.516784345658</v>
      </c>
      <c r="AQ1057" s="66">
        <f t="shared" si="528"/>
        <v>14695380</v>
      </c>
      <c r="AR1057" s="66">
        <f t="shared" si="529"/>
        <v>14695380</v>
      </c>
      <c r="AS1057" s="66">
        <f t="shared" si="530"/>
        <v>784800</v>
      </c>
      <c r="AT1057" s="45">
        <f t="shared" si="534"/>
        <v>15625806.516784346</v>
      </c>
      <c r="AU1057" s="75"/>
    </row>
    <row r="1058" spans="2:47" x14ac:dyDescent="0.3">
      <c r="B1058" s="41">
        <f t="shared" si="535"/>
        <v>5140</v>
      </c>
      <c r="C1058" s="8">
        <f t="shared" si="550"/>
        <v>51.4</v>
      </c>
      <c r="D1058" s="73">
        <f t="shared" si="531"/>
        <v>68.747500000000002</v>
      </c>
      <c r="E1058" s="29">
        <f t="shared" ref="E1058:E1121" si="553">C1058/PI()/($C$12/2)^2</f>
        <v>17025.107335948847</v>
      </c>
      <c r="F1058" s="29">
        <f t="shared" si="536"/>
        <v>16.561388459093266</v>
      </c>
      <c r="G1058" s="29">
        <f t="shared" si="551"/>
        <v>22.15085706403724</v>
      </c>
      <c r="H1058" s="17">
        <f t="shared" si="537"/>
        <v>22771.08106183129</v>
      </c>
      <c r="I1058" s="29">
        <f t="shared" si="538"/>
        <v>2.2250485660981263</v>
      </c>
      <c r="J1058" s="29">
        <f t="shared" si="532"/>
        <v>20.847057720369335</v>
      </c>
      <c r="K1058" s="39">
        <f t="shared" si="539"/>
        <v>1400</v>
      </c>
      <c r="L1058" s="49">
        <f t="shared" si="522"/>
        <v>0</v>
      </c>
      <c r="M1058" s="48">
        <f t="shared" si="523"/>
        <v>4.2266987561397071</v>
      </c>
      <c r="N1058" s="51">
        <f t="shared" si="533"/>
        <v>0</v>
      </c>
      <c r="O1058" s="54">
        <f t="shared" si="552"/>
        <v>18.880500609176615</v>
      </c>
      <c r="P1058" s="34">
        <f t="shared" si="540"/>
        <v>1.7671458676442586</v>
      </c>
      <c r="Q1058" s="30">
        <f t="shared" si="541"/>
        <v>0</v>
      </c>
      <c r="R1058" s="58">
        <f t="shared" si="542"/>
        <v>0</v>
      </c>
      <c r="S1058" s="58">
        <f t="shared" si="543"/>
        <v>0</v>
      </c>
      <c r="T1058" s="58">
        <f t="shared" si="524"/>
        <v>100</v>
      </c>
      <c r="U1058" s="88" t="str">
        <f>IF(R1058=0,"-",FORECAST($C$8,Инклинометрия!$B$2:$B$152,Инклинометрия!$A$2:$A$152))</f>
        <v>-</v>
      </c>
      <c r="V1058" s="88" t="str">
        <f>IF(R1058=0,"-",FORECAST($C$8-R1058,Инклинометрия!$B$2:$B$152,Инклинометрия!$A$2:$A$152))</f>
        <v>-</v>
      </c>
      <c r="W1058" s="88" t="str">
        <f>IF(R1058&gt;0,FORECAST($C$8,Инклинометрия!$B$2:$B$152,Инклинометрия!$A$2:$A$152),IF(AB1058=$C$8,"-",FORECAST($C$8-AB1058,Инклинометрия!$B$2:$B$152,Инклинометрия!$A$2:$A$152)))</f>
        <v>-</v>
      </c>
      <c r="X1058" s="88" t="str">
        <f>IF(S1058=0,"-",FORECAST($C$8-(S1058+AB1058),Инклинометрия!$B$2:$B$152,Инклинометрия!$A$2:$A$152))</f>
        <v>-</v>
      </c>
      <c r="Y1058" s="88">
        <f>FORECAST($C$8+T1058,Инклинометрия!$B$2:$B$152,Инклинометрия!$A$2:$A$152)</f>
        <v>1425</v>
      </c>
      <c r="Z1058" s="88">
        <f>IF(R1058=0,FORECAST($C$6-T1058,Инклинометрия!$B$2:$B$152,Инклинометрия!$A$2:$A$152),FORECAST($C$8,Инклинометрия!$B$2:$B$152,Инклинометрия!$A$2:$A$152))</f>
        <v>1330</v>
      </c>
      <c r="AA1058" s="61">
        <f t="shared" si="525"/>
        <v>1400</v>
      </c>
      <c r="AB1058" s="62">
        <f t="shared" si="544"/>
        <v>1400</v>
      </c>
      <c r="AC1058" s="62">
        <f t="shared" si="526"/>
        <v>0</v>
      </c>
      <c r="AD1058" s="65">
        <f>IF(R1058=0,FORECAST($C$8,Инклинометрия!$B$2:$B$152,Инклинометрия!$A$2:$A$152),V1058)</f>
        <v>1330</v>
      </c>
      <c r="AE1058" s="65">
        <f>FORECAST($C$8-(R1058+AA1058),Инклинометрия!$B$2:$B$152,Инклинометрия!$A$2:$A$152)</f>
        <v>0</v>
      </c>
      <c r="AF1058" s="65">
        <f>IF(AB1058=0,"-",FORECAST($C$8,Инклинометрия!$B$2:$B$152,Инклинометрия!$A$2:$A$152))</f>
        <v>1330</v>
      </c>
      <c r="AG1058" s="65">
        <f>IF(AB1058=0,"-",FORECAST($C$8-AB1058,Инклинометрия!$B$2:$B$152,Инклинометрия!$A$2:$A$152))</f>
        <v>0</v>
      </c>
      <c r="AH1058" s="65" t="str">
        <f>IF(AC1058=0,"-",FORECAST($C$8+AC1058,Инклинометрия!$B$2:$B$152,Инклинометрия!$A$2:$A$152))</f>
        <v>-</v>
      </c>
      <c r="AI1058" s="89" t="str">
        <f>IF(AC1058=0,"-",FORECAST($C$8,Инклинометрия!$B$2:$B$152,Инклинометрия!$A$2:$A$152))</f>
        <v>-</v>
      </c>
      <c r="AJ1058" s="28"/>
      <c r="AK1058" s="67">
        <f t="shared" si="545"/>
        <v>0</v>
      </c>
      <c r="AL1058" s="28">
        <f t="shared" si="546"/>
        <v>0</v>
      </c>
      <c r="AM1058" s="28">
        <f t="shared" si="547"/>
        <v>0.1</v>
      </c>
      <c r="AN1058" s="26">
        <f t="shared" si="548"/>
        <v>0.1</v>
      </c>
      <c r="AO1058" s="87">
        <f t="shared" si="549"/>
        <v>145626.51678434567</v>
      </c>
      <c r="AP1058" s="87">
        <f t="shared" si="527"/>
        <v>44301.516784345658</v>
      </c>
      <c r="AQ1058" s="66">
        <f t="shared" si="528"/>
        <v>14695380</v>
      </c>
      <c r="AR1058" s="66">
        <f t="shared" si="529"/>
        <v>14695380</v>
      </c>
      <c r="AS1058" s="66">
        <f t="shared" si="530"/>
        <v>784800</v>
      </c>
      <c r="AT1058" s="45">
        <f t="shared" si="534"/>
        <v>15625806.516784346</v>
      </c>
      <c r="AU1058" s="75"/>
    </row>
    <row r="1059" spans="2:47" x14ac:dyDescent="0.3">
      <c r="B1059" s="41">
        <f t="shared" si="535"/>
        <v>5145</v>
      </c>
      <c r="C1059" s="8">
        <f t="shared" si="550"/>
        <v>51.45</v>
      </c>
      <c r="D1059" s="73">
        <f t="shared" si="531"/>
        <v>68.814374999999998</v>
      </c>
      <c r="E1059" s="29">
        <f t="shared" si="553"/>
        <v>17041.668724407944</v>
      </c>
      <c r="F1059" s="29">
        <f t="shared" si="536"/>
        <v>16.561388459095621</v>
      </c>
      <c r="G1059" s="29">
        <f t="shared" si="551"/>
        <v>22.150857064040391</v>
      </c>
      <c r="H1059" s="17">
        <f t="shared" si="537"/>
        <v>22793.23191889533</v>
      </c>
      <c r="I1059" s="29">
        <f t="shared" si="538"/>
        <v>2.2250485660981263</v>
      </c>
      <c r="J1059" s="29">
        <f t="shared" si="532"/>
        <v>20.847057720370817</v>
      </c>
      <c r="K1059" s="39">
        <f t="shared" si="539"/>
        <v>1400</v>
      </c>
      <c r="L1059" s="49">
        <f t="shared" si="522"/>
        <v>0</v>
      </c>
      <c r="M1059" s="48">
        <f t="shared" si="523"/>
        <v>4.2266987561397071</v>
      </c>
      <c r="N1059" s="51">
        <f t="shared" si="533"/>
        <v>0</v>
      </c>
      <c r="O1059" s="54">
        <f t="shared" si="552"/>
        <v>18.880500609176615</v>
      </c>
      <c r="P1059" s="34">
        <f t="shared" si="540"/>
        <v>1.7671458676442586</v>
      </c>
      <c r="Q1059" s="30">
        <f t="shared" si="541"/>
        <v>0</v>
      </c>
      <c r="R1059" s="58">
        <f t="shared" si="542"/>
        <v>0</v>
      </c>
      <c r="S1059" s="58">
        <f t="shared" si="543"/>
        <v>0</v>
      </c>
      <c r="T1059" s="58">
        <f t="shared" si="524"/>
        <v>100</v>
      </c>
      <c r="U1059" s="88" t="str">
        <f>IF(R1059=0,"-",FORECAST($C$8,Инклинометрия!$B$2:$B$152,Инклинометрия!$A$2:$A$152))</f>
        <v>-</v>
      </c>
      <c r="V1059" s="88" t="str">
        <f>IF(R1059=0,"-",FORECAST($C$8-R1059,Инклинометрия!$B$2:$B$152,Инклинометрия!$A$2:$A$152))</f>
        <v>-</v>
      </c>
      <c r="W1059" s="88" t="str">
        <f>IF(R1059&gt;0,FORECAST($C$8,Инклинометрия!$B$2:$B$152,Инклинометрия!$A$2:$A$152),IF(AB1059=$C$8,"-",FORECAST($C$8-AB1059,Инклинометрия!$B$2:$B$152,Инклинометрия!$A$2:$A$152)))</f>
        <v>-</v>
      </c>
      <c r="X1059" s="88" t="str">
        <f>IF(S1059=0,"-",FORECAST($C$8-(S1059+AB1059),Инклинометрия!$B$2:$B$152,Инклинометрия!$A$2:$A$152))</f>
        <v>-</v>
      </c>
      <c r="Y1059" s="88">
        <f>FORECAST($C$8+T1059,Инклинометрия!$B$2:$B$152,Инклинометрия!$A$2:$A$152)</f>
        <v>1425</v>
      </c>
      <c r="Z1059" s="88">
        <f>IF(R1059=0,FORECAST($C$6-T1059,Инклинометрия!$B$2:$B$152,Инклинометрия!$A$2:$A$152),FORECAST($C$8,Инклинометрия!$B$2:$B$152,Инклинометрия!$A$2:$A$152))</f>
        <v>1330</v>
      </c>
      <c r="AA1059" s="61">
        <f t="shared" si="525"/>
        <v>1400</v>
      </c>
      <c r="AB1059" s="62">
        <f t="shared" si="544"/>
        <v>1400</v>
      </c>
      <c r="AC1059" s="62">
        <f t="shared" si="526"/>
        <v>0</v>
      </c>
      <c r="AD1059" s="65">
        <f>IF(R1059=0,FORECAST($C$8,Инклинометрия!$B$2:$B$152,Инклинометрия!$A$2:$A$152),V1059)</f>
        <v>1330</v>
      </c>
      <c r="AE1059" s="65">
        <f>FORECAST($C$8-(R1059+AA1059),Инклинометрия!$B$2:$B$152,Инклинометрия!$A$2:$A$152)</f>
        <v>0</v>
      </c>
      <c r="AF1059" s="65">
        <f>IF(AB1059=0,"-",FORECAST($C$8,Инклинометрия!$B$2:$B$152,Инклинометрия!$A$2:$A$152))</f>
        <v>1330</v>
      </c>
      <c r="AG1059" s="65">
        <f>IF(AB1059=0,"-",FORECAST($C$8-AB1059,Инклинометрия!$B$2:$B$152,Инклинометрия!$A$2:$A$152))</f>
        <v>0</v>
      </c>
      <c r="AH1059" s="65" t="str">
        <f>IF(AC1059=0,"-",FORECAST($C$8+AC1059,Инклинометрия!$B$2:$B$152,Инклинометрия!$A$2:$A$152))</f>
        <v>-</v>
      </c>
      <c r="AI1059" s="89" t="str">
        <f>IF(AC1059=0,"-",FORECAST($C$8,Инклинометрия!$B$2:$B$152,Инклинометрия!$A$2:$A$152))</f>
        <v>-</v>
      </c>
      <c r="AJ1059" s="28"/>
      <c r="AK1059" s="67">
        <f t="shared" si="545"/>
        <v>0</v>
      </c>
      <c r="AL1059" s="28">
        <f t="shared" si="546"/>
        <v>0</v>
      </c>
      <c r="AM1059" s="28">
        <f t="shared" si="547"/>
        <v>0.1</v>
      </c>
      <c r="AN1059" s="26">
        <f t="shared" si="548"/>
        <v>0.1</v>
      </c>
      <c r="AO1059" s="87">
        <f t="shared" si="549"/>
        <v>145626.51678434567</v>
      </c>
      <c r="AP1059" s="87">
        <f t="shared" si="527"/>
        <v>44301.516784345658</v>
      </c>
      <c r="AQ1059" s="66">
        <f t="shared" si="528"/>
        <v>14695380</v>
      </c>
      <c r="AR1059" s="66">
        <f t="shared" si="529"/>
        <v>14695380</v>
      </c>
      <c r="AS1059" s="66">
        <f t="shared" si="530"/>
        <v>784800</v>
      </c>
      <c r="AT1059" s="45">
        <f t="shared" si="534"/>
        <v>15625806.516784346</v>
      </c>
      <c r="AU1059" s="75"/>
    </row>
    <row r="1060" spans="2:47" x14ac:dyDescent="0.3">
      <c r="B1060" s="41">
        <f t="shared" si="535"/>
        <v>5150</v>
      </c>
      <c r="C1060" s="8">
        <f t="shared" si="550"/>
        <v>51.5</v>
      </c>
      <c r="D1060" s="73">
        <f t="shared" si="531"/>
        <v>68.881249999999994</v>
      </c>
      <c r="E1060" s="29">
        <f t="shared" si="553"/>
        <v>17058.230112867033</v>
      </c>
      <c r="F1060" s="29">
        <f t="shared" si="536"/>
        <v>16.561388459093266</v>
      </c>
      <c r="G1060" s="29">
        <f t="shared" si="551"/>
        <v>22.15085706403724</v>
      </c>
      <c r="H1060" s="17">
        <f t="shared" si="537"/>
        <v>22815.382775959366</v>
      </c>
      <c r="I1060" s="29">
        <f t="shared" si="538"/>
        <v>2.2250485660981263</v>
      </c>
      <c r="J1060" s="29">
        <f t="shared" si="532"/>
        <v>20.847057720369335</v>
      </c>
      <c r="K1060" s="39">
        <f t="shared" si="539"/>
        <v>1400</v>
      </c>
      <c r="L1060" s="49">
        <f t="shared" si="522"/>
        <v>0</v>
      </c>
      <c r="M1060" s="48">
        <f t="shared" si="523"/>
        <v>4.2266987561397071</v>
      </c>
      <c r="N1060" s="51">
        <f t="shared" si="533"/>
        <v>0</v>
      </c>
      <c r="O1060" s="54">
        <f t="shared" si="552"/>
        <v>18.880500609176615</v>
      </c>
      <c r="P1060" s="34">
        <f t="shared" si="540"/>
        <v>1.7671458676442586</v>
      </c>
      <c r="Q1060" s="30">
        <f t="shared" si="541"/>
        <v>0</v>
      </c>
      <c r="R1060" s="58">
        <f t="shared" si="542"/>
        <v>0</v>
      </c>
      <c r="S1060" s="58">
        <f t="shared" si="543"/>
        <v>0</v>
      </c>
      <c r="T1060" s="58">
        <f t="shared" si="524"/>
        <v>100</v>
      </c>
      <c r="U1060" s="88" t="str">
        <f>IF(R1060=0,"-",FORECAST($C$8,Инклинометрия!$B$2:$B$152,Инклинометрия!$A$2:$A$152))</f>
        <v>-</v>
      </c>
      <c r="V1060" s="88" t="str">
        <f>IF(R1060=0,"-",FORECAST($C$8-R1060,Инклинометрия!$B$2:$B$152,Инклинометрия!$A$2:$A$152))</f>
        <v>-</v>
      </c>
      <c r="W1060" s="88" t="str">
        <f>IF(R1060&gt;0,FORECAST($C$8,Инклинометрия!$B$2:$B$152,Инклинометрия!$A$2:$A$152),IF(AB1060=$C$8,"-",FORECAST($C$8-AB1060,Инклинометрия!$B$2:$B$152,Инклинометрия!$A$2:$A$152)))</f>
        <v>-</v>
      </c>
      <c r="X1060" s="88" t="str">
        <f>IF(S1060=0,"-",FORECAST($C$8-(S1060+AB1060),Инклинометрия!$B$2:$B$152,Инклинометрия!$A$2:$A$152))</f>
        <v>-</v>
      </c>
      <c r="Y1060" s="88">
        <f>FORECAST($C$8+T1060,Инклинометрия!$B$2:$B$152,Инклинометрия!$A$2:$A$152)</f>
        <v>1425</v>
      </c>
      <c r="Z1060" s="88">
        <f>IF(R1060=0,FORECAST($C$6-T1060,Инклинометрия!$B$2:$B$152,Инклинометрия!$A$2:$A$152),FORECAST($C$8,Инклинометрия!$B$2:$B$152,Инклинометрия!$A$2:$A$152))</f>
        <v>1330</v>
      </c>
      <c r="AA1060" s="61">
        <f t="shared" si="525"/>
        <v>1400</v>
      </c>
      <c r="AB1060" s="62">
        <f t="shared" si="544"/>
        <v>1400</v>
      </c>
      <c r="AC1060" s="62">
        <f t="shared" si="526"/>
        <v>0</v>
      </c>
      <c r="AD1060" s="65">
        <f>IF(R1060=0,FORECAST($C$8,Инклинометрия!$B$2:$B$152,Инклинометрия!$A$2:$A$152),V1060)</f>
        <v>1330</v>
      </c>
      <c r="AE1060" s="65">
        <f>FORECAST($C$8-(R1060+AA1060),Инклинометрия!$B$2:$B$152,Инклинометрия!$A$2:$A$152)</f>
        <v>0</v>
      </c>
      <c r="AF1060" s="65">
        <f>IF(AB1060=0,"-",FORECAST($C$8,Инклинометрия!$B$2:$B$152,Инклинометрия!$A$2:$A$152))</f>
        <v>1330</v>
      </c>
      <c r="AG1060" s="65">
        <f>IF(AB1060=0,"-",FORECAST($C$8-AB1060,Инклинометрия!$B$2:$B$152,Инклинометрия!$A$2:$A$152))</f>
        <v>0</v>
      </c>
      <c r="AH1060" s="65" t="str">
        <f>IF(AC1060=0,"-",FORECAST($C$8+AC1060,Инклинометрия!$B$2:$B$152,Инклинометрия!$A$2:$A$152))</f>
        <v>-</v>
      </c>
      <c r="AI1060" s="89" t="str">
        <f>IF(AC1060=0,"-",FORECAST($C$8,Инклинометрия!$B$2:$B$152,Инклинометрия!$A$2:$A$152))</f>
        <v>-</v>
      </c>
      <c r="AJ1060" s="28"/>
      <c r="AK1060" s="67">
        <f t="shared" si="545"/>
        <v>0</v>
      </c>
      <c r="AL1060" s="28">
        <f t="shared" si="546"/>
        <v>0</v>
      </c>
      <c r="AM1060" s="28">
        <f t="shared" si="547"/>
        <v>0.1</v>
      </c>
      <c r="AN1060" s="26">
        <f t="shared" si="548"/>
        <v>0.1</v>
      </c>
      <c r="AO1060" s="87">
        <f t="shared" si="549"/>
        <v>145626.51678434567</v>
      </c>
      <c r="AP1060" s="87">
        <f t="shared" si="527"/>
        <v>44301.516784345658</v>
      </c>
      <c r="AQ1060" s="66">
        <f t="shared" si="528"/>
        <v>14695380</v>
      </c>
      <c r="AR1060" s="66">
        <f t="shared" si="529"/>
        <v>14695380</v>
      </c>
      <c r="AS1060" s="66">
        <f t="shared" si="530"/>
        <v>784800</v>
      </c>
      <c r="AT1060" s="45">
        <f t="shared" si="534"/>
        <v>15625806.516784346</v>
      </c>
      <c r="AU1060" s="75"/>
    </row>
    <row r="1061" spans="2:47" x14ac:dyDescent="0.3">
      <c r="B1061" s="41">
        <f t="shared" si="535"/>
        <v>5155</v>
      </c>
      <c r="C1061" s="8">
        <f t="shared" si="550"/>
        <v>51.550000000000004</v>
      </c>
      <c r="D1061" s="73">
        <f t="shared" si="531"/>
        <v>68.948125000000005</v>
      </c>
      <c r="E1061" s="29">
        <f t="shared" si="553"/>
        <v>17074.79150132613</v>
      </c>
      <c r="F1061" s="29">
        <f t="shared" si="536"/>
        <v>16.561388459095621</v>
      </c>
      <c r="G1061" s="29">
        <f t="shared" si="551"/>
        <v>22.150857064040391</v>
      </c>
      <c r="H1061" s="17">
        <f t="shared" si="537"/>
        <v>22837.533633023406</v>
      </c>
      <c r="I1061" s="29">
        <f t="shared" si="538"/>
        <v>2.2250485660981263</v>
      </c>
      <c r="J1061" s="29">
        <f t="shared" si="532"/>
        <v>20.847057720370817</v>
      </c>
      <c r="K1061" s="39">
        <f t="shared" si="539"/>
        <v>1400</v>
      </c>
      <c r="L1061" s="49">
        <f t="shared" si="522"/>
        <v>0</v>
      </c>
      <c r="M1061" s="48">
        <f t="shared" si="523"/>
        <v>4.2266987561397071</v>
      </c>
      <c r="N1061" s="51">
        <f t="shared" si="533"/>
        <v>0</v>
      </c>
      <c r="O1061" s="54">
        <f t="shared" si="552"/>
        <v>18.880500609176615</v>
      </c>
      <c r="P1061" s="34">
        <f t="shared" si="540"/>
        <v>1.7671458676442586</v>
      </c>
      <c r="Q1061" s="30">
        <f t="shared" si="541"/>
        <v>0</v>
      </c>
      <c r="R1061" s="58">
        <f t="shared" si="542"/>
        <v>0</v>
      </c>
      <c r="S1061" s="58">
        <f t="shared" si="543"/>
        <v>0</v>
      </c>
      <c r="T1061" s="58">
        <f t="shared" si="524"/>
        <v>100</v>
      </c>
      <c r="U1061" s="88" t="str">
        <f>IF(R1061=0,"-",FORECAST($C$8,Инклинометрия!$B$2:$B$152,Инклинометрия!$A$2:$A$152))</f>
        <v>-</v>
      </c>
      <c r="V1061" s="88" t="str">
        <f>IF(R1061=0,"-",FORECAST($C$8-R1061,Инклинометрия!$B$2:$B$152,Инклинометрия!$A$2:$A$152))</f>
        <v>-</v>
      </c>
      <c r="W1061" s="88" t="str">
        <f>IF(R1061&gt;0,FORECAST($C$8,Инклинометрия!$B$2:$B$152,Инклинометрия!$A$2:$A$152),IF(AB1061=$C$8,"-",FORECAST($C$8-AB1061,Инклинометрия!$B$2:$B$152,Инклинометрия!$A$2:$A$152)))</f>
        <v>-</v>
      </c>
      <c r="X1061" s="88" t="str">
        <f>IF(S1061=0,"-",FORECAST($C$8-(S1061+AB1061),Инклинометрия!$B$2:$B$152,Инклинометрия!$A$2:$A$152))</f>
        <v>-</v>
      </c>
      <c r="Y1061" s="88">
        <f>FORECAST($C$8+T1061,Инклинометрия!$B$2:$B$152,Инклинометрия!$A$2:$A$152)</f>
        <v>1425</v>
      </c>
      <c r="Z1061" s="88">
        <f>IF(R1061=0,FORECAST($C$6-T1061,Инклинометрия!$B$2:$B$152,Инклинометрия!$A$2:$A$152),FORECAST($C$8,Инклинометрия!$B$2:$B$152,Инклинометрия!$A$2:$A$152))</f>
        <v>1330</v>
      </c>
      <c r="AA1061" s="61">
        <f t="shared" si="525"/>
        <v>1400</v>
      </c>
      <c r="AB1061" s="62">
        <f t="shared" si="544"/>
        <v>1400</v>
      </c>
      <c r="AC1061" s="62">
        <f t="shared" si="526"/>
        <v>0</v>
      </c>
      <c r="AD1061" s="65">
        <f>IF(R1061=0,FORECAST($C$8,Инклинометрия!$B$2:$B$152,Инклинометрия!$A$2:$A$152),V1061)</f>
        <v>1330</v>
      </c>
      <c r="AE1061" s="65">
        <f>FORECAST($C$8-(R1061+AA1061),Инклинометрия!$B$2:$B$152,Инклинометрия!$A$2:$A$152)</f>
        <v>0</v>
      </c>
      <c r="AF1061" s="65">
        <f>IF(AB1061=0,"-",FORECAST($C$8,Инклинометрия!$B$2:$B$152,Инклинометрия!$A$2:$A$152))</f>
        <v>1330</v>
      </c>
      <c r="AG1061" s="65">
        <f>IF(AB1061=0,"-",FORECAST($C$8-AB1061,Инклинометрия!$B$2:$B$152,Инклинометрия!$A$2:$A$152))</f>
        <v>0</v>
      </c>
      <c r="AH1061" s="65" t="str">
        <f>IF(AC1061=0,"-",FORECAST($C$8+AC1061,Инклинометрия!$B$2:$B$152,Инклинометрия!$A$2:$A$152))</f>
        <v>-</v>
      </c>
      <c r="AI1061" s="89" t="str">
        <f>IF(AC1061=0,"-",FORECAST($C$8,Инклинометрия!$B$2:$B$152,Инклинометрия!$A$2:$A$152))</f>
        <v>-</v>
      </c>
      <c r="AJ1061" s="28"/>
      <c r="AK1061" s="67">
        <f t="shared" si="545"/>
        <v>0</v>
      </c>
      <c r="AL1061" s="28">
        <f t="shared" si="546"/>
        <v>0</v>
      </c>
      <c r="AM1061" s="28">
        <f t="shared" si="547"/>
        <v>0.1</v>
      </c>
      <c r="AN1061" s="26">
        <f t="shared" si="548"/>
        <v>0.1</v>
      </c>
      <c r="AO1061" s="87">
        <f t="shared" si="549"/>
        <v>145626.51678434567</v>
      </c>
      <c r="AP1061" s="87">
        <f t="shared" si="527"/>
        <v>44301.516784345658</v>
      </c>
      <c r="AQ1061" s="66">
        <f t="shared" si="528"/>
        <v>14695380</v>
      </c>
      <c r="AR1061" s="66">
        <f t="shared" si="529"/>
        <v>14695380</v>
      </c>
      <c r="AS1061" s="66">
        <f t="shared" si="530"/>
        <v>784800</v>
      </c>
      <c r="AT1061" s="45">
        <f t="shared" si="534"/>
        <v>15625806.516784346</v>
      </c>
      <c r="AU1061" s="75"/>
    </row>
    <row r="1062" spans="2:47" x14ac:dyDescent="0.3">
      <c r="B1062" s="41">
        <f t="shared" si="535"/>
        <v>5160</v>
      </c>
      <c r="C1062" s="8">
        <f t="shared" si="550"/>
        <v>51.6</v>
      </c>
      <c r="D1062" s="73">
        <f t="shared" si="531"/>
        <v>69.015000000000001</v>
      </c>
      <c r="E1062" s="29">
        <f t="shared" si="553"/>
        <v>17091.352889785227</v>
      </c>
      <c r="F1062" s="29">
        <f t="shared" si="536"/>
        <v>16.561388459093266</v>
      </c>
      <c r="G1062" s="29">
        <f t="shared" si="551"/>
        <v>22.15085706403724</v>
      </c>
      <c r="H1062" s="17">
        <f t="shared" si="537"/>
        <v>22859.684490087442</v>
      </c>
      <c r="I1062" s="29">
        <f t="shared" si="538"/>
        <v>2.2250485660981263</v>
      </c>
      <c r="J1062" s="29">
        <f t="shared" si="532"/>
        <v>20.847057720369335</v>
      </c>
      <c r="K1062" s="39">
        <f t="shared" si="539"/>
        <v>1400</v>
      </c>
      <c r="L1062" s="49">
        <f t="shared" si="522"/>
        <v>0</v>
      </c>
      <c r="M1062" s="48">
        <f t="shared" si="523"/>
        <v>4.2266987561397071</v>
      </c>
      <c r="N1062" s="51">
        <f t="shared" si="533"/>
        <v>0</v>
      </c>
      <c r="O1062" s="54">
        <f t="shared" si="552"/>
        <v>18.880500609176615</v>
      </c>
      <c r="P1062" s="34">
        <f t="shared" si="540"/>
        <v>1.7671458676442586</v>
      </c>
      <c r="Q1062" s="30">
        <f t="shared" si="541"/>
        <v>0</v>
      </c>
      <c r="R1062" s="58">
        <f t="shared" si="542"/>
        <v>0</v>
      </c>
      <c r="S1062" s="58">
        <f t="shared" si="543"/>
        <v>0</v>
      </c>
      <c r="T1062" s="58">
        <f t="shared" si="524"/>
        <v>100</v>
      </c>
      <c r="U1062" s="88" t="str">
        <f>IF(R1062=0,"-",FORECAST($C$8,Инклинометрия!$B$2:$B$152,Инклинометрия!$A$2:$A$152))</f>
        <v>-</v>
      </c>
      <c r="V1062" s="88" t="str">
        <f>IF(R1062=0,"-",FORECAST($C$8-R1062,Инклинометрия!$B$2:$B$152,Инклинометрия!$A$2:$A$152))</f>
        <v>-</v>
      </c>
      <c r="W1062" s="88" t="str">
        <f>IF(R1062&gt;0,FORECAST($C$8,Инклинометрия!$B$2:$B$152,Инклинометрия!$A$2:$A$152),IF(AB1062=$C$8,"-",FORECAST($C$8-AB1062,Инклинометрия!$B$2:$B$152,Инклинометрия!$A$2:$A$152)))</f>
        <v>-</v>
      </c>
      <c r="X1062" s="88" t="str">
        <f>IF(S1062=0,"-",FORECAST($C$8-(S1062+AB1062),Инклинометрия!$B$2:$B$152,Инклинометрия!$A$2:$A$152))</f>
        <v>-</v>
      </c>
      <c r="Y1062" s="88">
        <f>FORECAST($C$8+T1062,Инклинометрия!$B$2:$B$152,Инклинометрия!$A$2:$A$152)</f>
        <v>1425</v>
      </c>
      <c r="Z1062" s="88">
        <f>IF(R1062=0,FORECAST($C$6-T1062,Инклинометрия!$B$2:$B$152,Инклинометрия!$A$2:$A$152),FORECAST($C$8,Инклинометрия!$B$2:$B$152,Инклинометрия!$A$2:$A$152))</f>
        <v>1330</v>
      </c>
      <c r="AA1062" s="61">
        <f t="shared" si="525"/>
        <v>1400</v>
      </c>
      <c r="AB1062" s="62">
        <f t="shared" si="544"/>
        <v>1400</v>
      </c>
      <c r="AC1062" s="62">
        <f t="shared" si="526"/>
        <v>0</v>
      </c>
      <c r="AD1062" s="65">
        <f>IF(R1062=0,FORECAST($C$8,Инклинометрия!$B$2:$B$152,Инклинометрия!$A$2:$A$152),V1062)</f>
        <v>1330</v>
      </c>
      <c r="AE1062" s="65">
        <f>FORECAST($C$8-(R1062+AA1062),Инклинометрия!$B$2:$B$152,Инклинометрия!$A$2:$A$152)</f>
        <v>0</v>
      </c>
      <c r="AF1062" s="65">
        <f>IF(AB1062=0,"-",FORECAST($C$8,Инклинометрия!$B$2:$B$152,Инклинометрия!$A$2:$A$152))</f>
        <v>1330</v>
      </c>
      <c r="AG1062" s="65">
        <f>IF(AB1062=0,"-",FORECAST($C$8-AB1062,Инклинометрия!$B$2:$B$152,Инклинометрия!$A$2:$A$152))</f>
        <v>0</v>
      </c>
      <c r="AH1062" s="65" t="str">
        <f>IF(AC1062=0,"-",FORECAST($C$8+AC1062,Инклинометрия!$B$2:$B$152,Инклинометрия!$A$2:$A$152))</f>
        <v>-</v>
      </c>
      <c r="AI1062" s="89" t="str">
        <f>IF(AC1062=0,"-",FORECAST($C$8,Инклинометрия!$B$2:$B$152,Инклинометрия!$A$2:$A$152))</f>
        <v>-</v>
      </c>
      <c r="AJ1062" s="28"/>
      <c r="AK1062" s="67">
        <f t="shared" si="545"/>
        <v>0</v>
      </c>
      <c r="AL1062" s="28">
        <f t="shared" si="546"/>
        <v>0</v>
      </c>
      <c r="AM1062" s="28">
        <f t="shared" si="547"/>
        <v>0.1</v>
      </c>
      <c r="AN1062" s="26">
        <f t="shared" si="548"/>
        <v>0.1</v>
      </c>
      <c r="AO1062" s="87">
        <f t="shared" si="549"/>
        <v>145626.51678434567</v>
      </c>
      <c r="AP1062" s="87">
        <f t="shared" si="527"/>
        <v>44301.516784345658</v>
      </c>
      <c r="AQ1062" s="66">
        <f t="shared" si="528"/>
        <v>14695380</v>
      </c>
      <c r="AR1062" s="66">
        <f t="shared" si="529"/>
        <v>14695380</v>
      </c>
      <c r="AS1062" s="66">
        <f t="shared" si="530"/>
        <v>784800</v>
      </c>
      <c r="AT1062" s="45">
        <f t="shared" si="534"/>
        <v>15625806.516784346</v>
      </c>
      <c r="AU1062" s="75"/>
    </row>
    <row r="1063" spans="2:47" x14ac:dyDescent="0.3">
      <c r="B1063" s="41">
        <f t="shared" si="535"/>
        <v>5165</v>
      </c>
      <c r="C1063" s="8">
        <f t="shared" si="550"/>
        <v>51.65</v>
      </c>
      <c r="D1063" s="73">
        <f t="shared" si="531"/>
        <v>69.081874999999997</v>
      </c>
      <c r="E1063" s="29">
        <f t="shared" si="553"/>
        <v>17107.914278244316</v>
      </c>
      <c r="F1063" s="29">
        <f t="shared" si="536"/>
        <v>16.561388459093266</v>
      </c>
      <c r="G1063" s="29">
        <f t="shared" si="551"/>
        <v>22.15085706403724</v>
      </c>
      <c r="H1063" s="17">
        <f t="shared" si="537"/>
        <v>22881.835347151478</v>
      </c>
      <c r="I1063" s="29">
        <f t="shared" si="538"/>
        <v>2.2250485660981263</v>
      </c>
      <c r="J1063" s="29">
        <f t="shared" si="532"/>
        <v>20.847057720369335</v>
      </c>
      <c r="K1063" s="39">
        <f t="shared" si="539"/>
        <v>1400</v>
      </c>
      <c r="L1063" s="49">
        <f t="shared" si="522"/>
        <v>0</v>
      </c>
      <c r="M1063" s="48">
        <f t="shared" si="523"/>
        <v>4.2266987561397071</v>
      </c>
      <c r="N1063" s="51">
        <f t="shared" si="533"/>
        <v>0</v>
      </c>
      <c r="O1063" s="54">
        <f t="shared" si="552"/>
        <v>18.880500609176615</v>
      </c>
      <c r="P1063" s="34">
        <f t="shared" si="540"/>
        <v>1.7671458676442586</v>
      </c>
      <c r="Q1063" s="30">
        <f t="shared" si="541"/>
        <v>0</v>
      </c>
      <c r="R1063" s="58">
        <f t="shared" si="542"/>
        <v>0</v>
      </c>
      <c r="S1063" s="58">
        <f t="shared" si="543"/>
        <v>0</v>
      </c>
      <c r="T1063" s="58">
        <f t="shared" si="524"/>
        <v>100</v>
      </c>
      <c r="U1063" s="88" t="str">
        <f>IF(R1063=0,"-",FORECAST($C$8,Инклинометрия!$B$2:$B$152,Инклинометрия!$A$2:$A$152))</f>
        <v>-</v>
      </c>
      <c r="V1063" s="88" t="str">
        <f>IF(R1063=0,"-",FORECAST($C$8-R1063,Инклинометрия!$B$2:$B$152,Инклинометрия!$A$2:$A$152))</f>
        <v>-</v>
      </c>
      <c r="W1063" s="88" t="str">
        <f>IF(R1063&gt;0,FORECAST($C$8,Инклинометрия!$B$2:$B$152,Инклинометрия!$A$2:$A$152),IF(AB1063=$C$8,"-",FORECAST($C$8-AB1063,Инклинометрия!$B$2:$B$152,Инклинометрия!$A$2:$A$152)))</f>
        <v>-</v>
      </c>
      <c r="X1063" s="88" t="str">
        <f>IF(S1063=0,"-",FORECAST($C$8-(S1063+AB1063),Инклинометрия!$B$2:$B$152,Инклинометрия!$A$2:$A$152))</f>
        <v>-</v>
      </c>
      <c r="Y1063" s="88">
        <f>FORECAST($C$8+T1063,Инклинометрия!$B$2:$B$152,Инклинометрия!$A$2:$A$152)</f>
        <v>1425</v>
      </c>
      <c r="Z1063" s="88">
        <f>IF(R1063=0,FORECAST($C$6-T1063,Инклинометрия!$B$2:$B$152,Инклинометрия!$A$2:$A$152),FORECAST($C$8,Инклинометрия!$B$2:$B$152,Инклинометрия!$A$2:$A$152))</f>
        <v>1330</v>
      </c>
      <c r="AA1063" s="61">
        <f t="shared" si="525"/>
        <v>1400</v>
      </c>
      <c r="AB1063" s="62">
        <f t="shared" si="544"/>
        <v>1400</v>
      </c>
      <c r="AC1063" s="62">
        <f t="shared" si="526"/>
        <v>0</v>
      </c>
      <c r="AD1063" s="65">
        <f>IF(R1063=0,FORECAST($C$8,Инклинометрия!$B$2:$B$152,Инклинометрия!$A$2:$A$152),V1063)</f>
        <v>1330</v>
      </c>
      <c r="AE1063" s="65">
        <f>FORECAST($C$8-(R1063+AA1063),Инклинометрия!$B$2:$B$152,Инклинометрия!$A$2:$A$152)</f>
        <v>0</v>
      </c>
      <c r="AF1063" s="65">
        <f>IF(AB1063=0,"-",FORECAST($C$8,Инклинометрия!$B$2:$B$152,Инклинометрия!$A$2:$A$152))</f>
        <v>1330</v>
      </c>
      <c r="AG1063" s="65">
        <f>IF(AB1063=0,"-",FORECAST($C$8-AB1063,Инклинометрия!$B$2:$B$152,Инклинометрия!$A$2:$A$152))</f>
        <v>0</v>
      </c>
      <c r="AH1063" s="65" t="str">
        <f>IF(AC1063=0,"-",FORECAST($C$8+AC1063,Инклинометрия!$B$2:$B$152,Инклинометрия!$A$2:$A$152))</f>
        <v>-</v>
      </c>
      <c r="AI1063" s="89" t="str">
        <f>IF(AC1063=0,"-",FORECAST($C$8,Инклинометрия!$B$2:$B$152,Инклинометрия!$A$2:$A$152))</f>
        <v>-</v>
      </c>
      <c r="AJ1063" s="28"/>
      <c r="AK1063" s="67">
        <f t="shared" si="545"/>
        <v>0</v>
      </c>
      <c r="AL1063" s="28">
        <f t="shared" si="546"/>
        <v>0</v>
      </c>
      <c r="AM1063" s="28">
        <f t="shared" si="547"/>
        <v>0.1</v>
      </c>
      <c r="AN1063" s="26">
        <f t="shared" si="548"/>
        <v>0.1</v>
      </c>
      <c r="AO1063" s="87">
        <f t="shared" si="549"/>
        <v>145626.51678434567</v>
      </c>
      <c r="AP1063" s="87">
        <f t="shared" si="527"/>
        <v>44301.516784345658</v>
      </c>
      <c r="AQ1063" s="66">
        <f t="shared" si="528"/>
        <v>14695380</v>
      </c>
      <c r="AR1063" s="66">
        <f t="shared" si="529"/>
        <v>14695380</v>
      </c>
      <c r="AS1063" s="66">
        <f t="shared" si="530"/>
        <v>784800</v>
      </c>
      <c r="AT1063" s="45">
        <f t="shared" si="534"/>
        <v>15625806.516784346</v>
      </c>
      <c r="AU1063" s="75"/>
    </row>
    <row r="1064" spans="2:47" x14ac:dyDescent="0.3">
      <c r="B1064" s="41">
        <f t="shared" si="535"/>
        <v>5170</v>
      </c>
      <c r="C1064" s="8">
        <f t="shared" si="550"/>
        <v>51.7</v>
      </c>
      <c r="D1064" s="73">
        <f t="shared" si="531"/>
        <v>69.148750000000007</v>
      </c>
      <c r="E1064" s="29">
        <f t="shared" si="553"/>
        <v>17124.475666703413</v>
      </c>
      <c r="F1064" s="29">
        <f t="shared" si="536"/>
        <v>16.561388459095621</v>
      </c>
      <c r="G1064" s="29">
        <f t="shared" si="551"/>
        <v>22.150857064040391</v>
      </c>
      <c r="H1064" s="17">
        <f t="shared" si="537"/>
        <v>22903.986204215518</v>
      </c>
      <c r="I1064" s="29">
        <f t="shared" si="538"/>
        <v>2.2250485660981263</v>
      </c>
      <c r="J1064" s="29">
        <f t="shared" si="532"/>
        <v>20.847057720370817</v>
      </c>
      <c r="K1064" s="39">
        <f t="shared" si="539"/>
        <v>1400</v>
      </c>
      <c r="L1064" s="49">
        <f t="shared" si="522"/>
        <v>0</v>
      </c>
      <c r="M1064" s="48">
        <f t="shared" si="523"/>
        <v>4.2266987561397071</v>
      </c>
      <c r="N1064" s="51">
        <f t="shared" si="533"/>
        <v>0</v>
      </c>
      <c r="O1064" s="54">
        <f t="shared" si="552"/>
        <v>18.880500609176615</v>
      </c>
      <c r="P1064" s="34">
        <f t="shared" si="540"/>
        <v>1.7671458676442586</v>
      </c>
      <c r="Q1064" s="30">
        <f t="shared" si="541"/>
        <v>0</v>
      </c>
      <c r="R1064" s="58">
        <f t="shared" si="542"/>
        <v>0</v>
      </c>
      <c r="S1064" s="58">
        <f t="shared" si="543"/>
        <v>0</v>
      </c>
      <c r="T1064" s="58">
        <f t="shared" si="524"/>
        <v>100</v>
      </c>
      <c r="U1064" s="88" t="str">
        <f>IF(R1064=0,"-",FORECAST($C$8,Инклинометрия!$B$2:$B$152,Инклинометрия!$A$2:$A$152))</f>
        <v>-</v>
      </c>
      <c r="V1064" s="88" t="str">
        <f>IF(R1064=0,"-",FORECAST($C$8-R1064,Инклинометрия!$B$2:$B$152,Инклинометрия!$A$2:$A$152))</f>
        <v>-</v>
      </c>
      <c r="W1064" s="88" t="str">
        <f>IF(R1064&gt;0,FORECAST($C$8,Инклинометрия!$B$2:$B$152,Инклинометрия!$A$2:$A$152),IF(AB1064=$C$8,"-",FORECAST($C$8-AB1064,Инклинометрия!$B$2:$B$152,Инклинометрия!$A$2:$A$152)))</f>
        <v>-</v>
      </c>
      <c r="X1064" s="88" t="str">
        <f>IF(S1064=0,"-",FORECAST($C$8-(S1064+AB1064),Инклинометрия!$B$2:$B$152,Инклинометрия!$A$2:$A$152))</f>
        <v>-</v>
      </c>
      <c r="Y1064" s="88">
        <f>FORECAST($C$8+T1064,Инклинометрия!$B$2:$B$152,Инклинометрия!$A$2:$A$152)</f>
        <v>1425</v>
      </c>
      <c r="Z1064" s="88">
        <f>IF(R1064=0,FORECAST($C$6-T1064,Инклинометрия!$B$2:$B$152,Инклинометрия!$A$2:$A$152),FORECAST($C$8,Инклинометрия!$B$2:$B$152,Инклинометрия!$A$2:$A$152))</f>
        <v>1330</v>
      </c>
      <c r="AA1064" s="61">
        <f t="shared" si="525"/>
        <v>1400</v>
      </c>
      <c r="AB1064" s="62">
        <f t="shared" si="544"/>
        <v>1400</v>
      </c>
      <c r="AC1064" s="62">
        <f t="shared" si="526"/>
        <v>0</v>
      </c>
      <c r="AD1064" s="65">
        <f>IF(R1064=0,FORECAST($C$8,Инклинометрия!$B$2:$B$152,Инклинометрия!$A$2:$A$152),V1064)</f>
        <v>1330</v>
      </c>
      <c r="AE1064" s="65">
        <f>FORECAST($C$8-(R1064+AA1064),Инклинометрия!$B$2:$B$152,Инклинометрия!$A$2:$A$152)</f>
        <v>0</v>
      </c>
      <c r="AF1064" s="65">
        <f>IF(AB1064=0,"-",FORECAST($C$8,Инклинометрия!$B$2:$B$152,Инклинометрия!$A$2:$A$152))</f>
        <v>1330</v>
      </c>
      <c r="AG1064" s="65">
        <f>IF(AB1064=0,"-",FORECAST($C$8-AB1064,Инклинометрия!$B$2:$B$152,Инклинометрия!$A$2:$A$152))</f>
        <v>0</v>
      </c>
      <c r="AH1064" s="65" t="str">
        <f>IF(AC1064=0,"-",FORECAST($C$8+AC1064,Инклинометрия!$B$2:$B$152,Инклинометрия!$A$2:$A$152))</f>
        <v>-</v>
      </c>
      <c r="AI1064" s="89" t="str">
        <f>IF(AC1064=0,"-",FORECAST($C$8,Инклинометрия!$B$2:$B$152,Инклинометрия!$A$2:$A$152))</f>
        <v>-</v>
      </c>
      <c r="AJ1064" s="28"/>
      <c r="AK1064" s="67">
        <f t="shared" si="545"/>
        <v>0</v>
      </c>
      <c r="AL1064" s="28">
        <f t="shared" si="546"/>
        <v>0</v>
      </c>
      <c r="AM1064" s="28">
        <f t="shared" si="547"/>
        <v>0.1</v>
      </c>
      <c r="AN1064" s="26">
        <f t="shared" si="548"/>
        <v>0.1</v>
      </c>
      <c r="AO1064" s="87">
        <f t="shared" si="549"/>
        <v>145626.51678434567</v>
      </c>
      <c r="AP1064" s="87">
        <f t="shared" si="527"/>
        <v>44301.516784345658</v>
      </c>
      <c r="AQ1064" s="66">
        <f t="shared" si="528"/>
        <v>14695380</v>
      </c>
      <c r="AR1064" s="66">
        <f t="shared" si="529"/>
        <v>14695380</v>
      </c>
      <c r="AS1064" s="66">
        <f t="shared" si="530"/>
        <v>784800</v>
      </c>
      <c r="AT1064" s="45">
        <f t="shared" si="534"/>
        <v>15625806.516784346</v>
      </c>
      <c r="AU1064" s="75"/>
    </row>
    <row r="1065" spans="2:47" x14ac:dyDescent="0.3">
      <c r="B1065" s="41">
        <f t="shared" si="535"/>
        <v>5175</v>
      </c>
      <c r="C1065" s="8">
        <f t="shared" si="550"/>
        <v>51.75</v>
      </c>
      <c r="D1065" s="73">
        <f t="shared" si="531"/>
        <v>69.215625000000003</v>
      </c>
      <c r="E1065" s="29">
        <f t="shared" si="553"/>
        <v>17141.037055162506</v>
      </c>
      <c r="F1065" s="29">
        <f t="shared" si="536"/>
        <v>16.561388459093266</v>
      </c>
      <c r="G1065" s="29">
        <f t="shared" si="551"/>
        <v>22.15085706403724</v>
      </c>
      <c r="H1065" s="17">
        <f t="shared" si="537"/>
        <v>22926.137061279554</v>
      </c>
      <c r="I1065" s="29">
        <f t="shared" si="538"/>
        <v>2.2250485660981263</v>
      </c>
      <c r="J1065" s="29">
        <f t="shared" si="532"/>
        <v>20.847057720369335</v>
      </c>
      <c r="K1065" s="39">
        <f t="shared" si="539"/>
        <v>1400</v>
      </c>
      <c r="L1065" s="49">
        <f t="shared" si="522"/>
        <v>0</v>
      </c>
      <c r="M1065" s="48">
        <f t="shared" si="523"/>
        <v>4.2266987561397071</v>
      </c>
      <c r="N1065" s="51">
        <f t="shared" si="533"/>
        <v>0</v>
      </c>
      <c r="O1065" s="54">
        <f t="shared" si="552"/>
        <v>18.880500609176615</v>
      </c>
      <c r="P1065" s="34">
        <f t="shared" si="540"/>
        <v>1.7671458676442586</v>
      </c>
      <c r="Q1065" s="30">
        <f t="shared" si="541"/>
        <v>0</v>
      </c>
      <c r="R1065" s="58">
        <f t="shared" si="542"/>
        <v>0</v>
      </c>
      <c r="S1065" s="58">
        <f t="shared" si="543"/>
        <v>0</v>
      </c>
      <c r="T1065" s="58">
        <f t="shared" si="524"/>
        <v>100</v>
      </c>
      <c r="U1065" s="88" t="str">
        <f>IF(R1065=0,"-",FORECAST($C$8,Инклинометрия!$B$2:$B$152,Инклинометрия!$A$2:$A$152))</f>
        <v>-</v>
      </c>
      <c r="V1065" s="88" t="str">
        <f>IF(R1065=0,"-",FORECAST($C$8-R1065,Инклинометрия!$B$2:$B$152,Инклинометрия!$A$2:$A$152))</f>
        <v>-</v>
      </c>
      <c r="W1065" s="88" t="str">
        <f>IF(R1065&gt;0,FORECAST($C$8,Инклинометрия!$B$2:$B$152,Инклинометрия!$A$2:$A$152),IF(AB1065=$C$8,"-",FORECAST($C$8-AB1065,Инклинометрия!$B$2:$B$152,Инклинометрия!$A$2:$A$152)))</f>
        <v>-</v>
      </c>
      <c r="X1065" s="88" t="str">
        <f>IF(S1065=0,"-",FORECAST($C$8-(S1065+AB1065),Инклинометрия!$B$2:$B$152,Инклинометрия!$A$2:$A$152))</f>
        <v>-</v>
      </c>
      <c r="Y1065" s="88">
        <f>FORECAST($C$8+T1065,Инклинометрия!$B$2:$B$152,Инклинометрия!$A$2:$A$152)</f>
        <v>1425</v>
      </c>
      <c r="Z1065" s="88">
        <f>IF(R1065=0,FORECAST($C$6-T1065,Инклинометрия!$B$2:$B$152,Инклинометрия!$A$2:$A$152),FORECAST($C$8,Инклинометрия!$B$2:$B$152,Инклинометрия!$A$2:$A$152))</f>
        <v>1330</v>
      </c>
      <c r="AA1065" s="61">
        <f t="shared" si="525"/>
        <v>1400</v>
      </c>
      <c r="AB1065" s="62">
        <f t="shared" si="544"/>
        <v>1400</v>
      </c>
      <c r="AC1065" s="62">
        <f t="shared" si="526"/>
        <v>0</v>
      </c>
      <c r="AD1065" s="65">
        <f>IF(R1065=0,FORECAST($C$8,Инклинометрия!$B$2:$B$152,Инклинометрия!$A$2:$A$152),V1065)</f>
        <v>1330</v>
      </c>
      <c r="AE1065" s="65">
        <f>FORECAST($C$8-(R1065+AA1065),Инклинометрия!$B$2:$B$152,Инклинометрия!$A$2:$A$152)</f>
        <v>0</v>
      </c>
      <c r="AF1065" s="65">
        <f>IF(AB1065=0,"-",FORECAST($C$8,Инклинометрия!$B$2:$B$152,Инклинометрия!$A$2:$A$152))</f>
        <v>1330</v>
      </c>
      <c r="AG1065" s="65">
        <f>IF(AB1065=0,"-",FORECAST($C$8-AB1065,Инклинометрия!$B$2:$B$152,Инклинометрия!$A$2:$A$152))</f>
        <v>0</v>
      </c>
      <c r="AH1065" s="65" t="str">
        <f>IF(AC1065=0,"-",FORECAST($C$8+AC1065,Инклинометрия!$B$2:$B$152,Инклинометрия!$A$2:$A$152))</f>
        <v>-</v>
      </c>
      <c r="AI1065" s="89" t="str">
        <f>IF(AC1065=0,"-",FORECAST($C$8,Инклинометрия!$B$2:$B$152,Инклинометрия!$A$2:$A$152))</f>
        <v>-</v>
      </c>
      <c r="AJ1065" s="28"/>
      <c r="AK1065" s="67">
        <f t="shared" si="545"/>
        <v>0</v>
      </c>
      <c r="AL1065" s="28">
        <f t="shared" si="546"/>
        <v>0</v>
      </c>
      <c r="AM1065" s="28">
        <f t="shared" si="547"/>
        <v>0.1</v>
      </c>
      <c r="AN1065" s="26">
        <f t="shared" si="548"/>
        <v>0.1</v>
      </c>
      <c r="AO1065" s="87">
        <f t="shared" si="549"/>
        <v>145626.51678434567</v>
      </c>
      <c r="AP1065" s="87">
        <f t="shared" si="527"/>
        <v>44301.516784345658</v>
      </c>
      <c r="AQ1065" s="66">
        <f t="shared" si="528"/>
        <v>14695380</v>
      </c>
      <c r="AR1065" s="66">
        <f t="shared" si="529"/>
        <v>14695380</v>
      </c>
      <c r="AS1065" s="66">
        <f t="shared" si="530"/>
        <v>784800</v>
      </c>
      <c r="AT1065" s="45">
        <f t="shared" si="534"/>
        <v>15625806.516784346</v>
      </c>
      <c r="AU1065" s="75"/>
    </row>
    <row r="1066" spans="2:47" x14ac:dyDescent="0.3">
      <c r="B1066" s="41">
        <f t="shared" si="535"/>
        <v>5180</v>
      </c>
      <c r="C1066" s="8">
        <f t="shared" si="550"/>
        <v>51.800000000000004</v>
      </c>
      <c r="D1066" s="73">
        <f t="shared" si="531"/>
        <v>69.282500000000013</v>
      </c>
      <c r="E1066" s="29">
        <f t="shared" si="553"/>
        <v>17157.598443621602</v>
      </c>
      <c r="F1066" s="29">
        <f t="shared" si="536"/>
        <v>16.561388459095621</v>
      </c>
      <c r="G1066" s="29">
        <f t="shared" si="551"/>
        <v>22.150857064040391</v>
      </c>
      <c r="H1066" s="17">
        <f t="shared" si="537"/>
        <v>22948.287918343594</v>
      </c>
      <c r="I1066" s="29">
        <f t="shared" si="538"/>
        <v>2.2250485660981263</v>
      </c>
      <c r="J1066" s="29">
        <f t="shared" si="532"/>
        <v>20.847057720370817</v>
      </c>
      <c r="K1066" s="39">
        <f t="shared" si="539"/>
        <v>1400</v>
      </c>
      <c r="L1066" s="49">
        <f t="shared" si="522"/>
        <v>0</v>
      </c>
      <c r="M1066" s="48">
        <f t="shared" si="523"/>
        <v>4.2266987561397071</v>
      </c>
      <c r="N1066" s="51">
        <f t="shared" si="533"/>
        <v>0</v>
      </c>
      <c r="O1066" s="54">
        <f t="shared" si="552"/>
        <v>18.880500609176615</v>
      </c>
      <c r="P1066" s="34">
        <f t="shared" si="540"/>
        <v>1.7671458676442586</v>
      </c>
      <c r="Q1066" s="30">
        <f t="shared" si="541"/>
        <v>0</v>
      </c>
      <c r="R1066" s="58">
        <f t="shared" si="542"/>
        <v>0</v>
      </c>
      <c r="S1066" s="58">
        <f t="shared" si="543"/>
        <v>0</v>
      </c>
      <c r="T1066" s="58">
        <f t="shared" si="524"/>
        <v>100</v>
      </c>
      <c r="U1066" s="88" t="str">
        <f>IF(R1066=0,"-",FORECAST($C$8,Инклинометрия!$B$2:$B$152,Инклинометрия!$A$2:$A$152))</f>
        <v>-</v>
      </c>
      <c r="V1066" s="88" t="str">
        <f>IF(R1066=0,"-",FORECAST($C$8-R1066,Инклинометрия!$B$2:$B$152,Инклинометрия!$A$2:$A$152))</f>
        <v>-</v>
      </c>
      <c r="W1066" s="88" t="str">
        <f>IF(R1066&gt;0,FORECAST($C$8,Инклинометрия!$B$2:$B$152,Инклинометрия!$A$2:$A$152),IF(AB1066=$C$8,"-",FORECAST($C$8-AB1066,Инклинометрия!$B$2:$B$152,Инклинометрия!$A$2:$A$152)))</f>
        <v>-</v>
      </c>
      <c r="X1066" s="88" t="str">
        <f>IF(S1066=0,"-",FORECAST($C$8-(S1066+AB1066),Инклинометрия!$B$2:$B$152,Инклинометрия!$A$2:$A$152))</f>
        <v>-</v>
      </c>
      <c r="Y1066" s="88">
        <f>FORECAST($C$8+T1066,Инклинометрия!$B$2:$B$152,Инклинометрия!$A$2:$A$152)</f>
        <v>1425</v>
      </c>
      <c r="Z1066" s="88">
        <f>IF(R1066=0,FORECAST($C$6-T1066,Инклинометрия!$B$2:$B$152,Инклинометрия!$A$2:$A$152),FORECAST($C$8,Инклинометрия!$B$2:$B$152,Инклинометрия!$A$2:$A$152))</f>
        <v>1330</v>
      </c>
      <c r="AA1066" s="61">
        <f t="shared" si="525"/>
        <v>1400</v>
      </c>
      <c r="AB1066" s="62">
        <f t="shared" si="544"/>
        <v>1400</v>
      </c>
      <c r="AC1066" s="62">
        <f t="shared" si="526"/>
        <v>0</v>
      </c>
      <c r="AD1066" s="65">
        <f>IF(R1066=0,FORECAST($C$8,Инклинометрия!$B$2:$B$152,Инклинометрия!$A$2:$A$152),V1066)</f>
        <v>1330</v>
      </c>
      <c r="AE1066" s="65">
        <f>FORECAST($C$8-(R1066+AA1066),Инклинометрия!$B$2:$B$152,Инклинометрия!$A$2:$A$152)</f>
        <v>0</v>
      </c>
      <c r="AF1066" s="65">
        <f>IF(AB1066=0,"-",FORECAST($C$8,Инклинометрия!$B$2:$B$152,Инклинометрия!$A$2:$A$152))</f>
        <v>1330</v>
      </c>
      <c r="AG1066" s="65">
        <f>IF(AB1066=0,"-",FORECAST($C$8-AB1066,Инклинометрия!$B$2:$B$152,Инклинометрия!$A$2:$A$152))</f>
        <v>0</v>
      </c>
      <c r="AH1066" s="65" t="str">
        <f>IF(AC1066=0,"-",FORECAST($C$8+AC1066,Инклинометрия!$B$2:$B$152,Инклинометрия!$A$2:$A$152))</f>
        <v>-</v>
      </c>
      <c r="AI1066" s="89" t="str">
        <f>IF(AC1066=0,"-",FORECAST($C$8,Инклинометрия!$B$2:$B$152,Инклинометрия!$A$2:$A$152))</f>
        <v>-</v>
      </c>
      <c r="AJ1066" s="28"/>
      <c r="AK1066" s="67">
        <f t="shared" si="545"/>
        <v>0</v>
      </c>
      <c r="AL1066" s="28">
        <f t="shared" si="546"/>
        <v>0</v>
      </c>
      <c r="AM1066" s="28">
        <f t="shared" si="547"/>
        <v>0.1</v>
      </c>
      <c r="AN1066" s="26">
        <f t="shared" si="548"/>
        <v>0.1</v>
      </c>
      <c r="AO1066" s="87">
        <f t="shared" si="549"/>
        <v>145626.51678434567</v>
      </c>
      <c r="AP1066" s="87">
        <f t="shared" si="527"/>
        <v>44301.516784345658</v>
      </c>
      <c r="AQ1066" s="66">
        <f t="shared" si="528"/>
        <v>14695380</v>
      </c>
      <c r="AR1066" s="66">
        <f t="shared" si="529"/>
        <v>14695380</v>
      </c>
      <c r="AS1066" s="66">
        <f t="shared" si="530"/>
        <v>784800</v>
      </c>
      <c r="AT1066" s="45">
        <f t="shared" si="534"/>
        <v>15625806.516784346</v>
      </c>
      <c r="AU1066" s="75"/>
    </row>
    <row r="1067" spans="2:47" x14ac:dyDescent="0.3">
      <c r="B1067" s="41">
        <f t="shared" si="535"/>
        <v>5185</v>
      </c>
      <c r="C1067" s="8">
        <f t="shared" si="550"/>
        <v>51.85</v>
      </c>
      <c r="D1067" s="73">
        <f t="shared" si="531"/>
        <v>69.349374999999995</v>
      </c>
      <c r="E1067" s="29">
        <f t="shared" si="553"/>
        <v>17174.159832080695</v>
      </c>
      <c r="F1067" s="29">
        <f t="shared" si="536"/>
        <v>16.561388459093266</v>
      </c>
      <c r="G1067" s="29">
        <f t="shared" si="551"/>
        <v>22.15085706403724</v>
      </c>
      <c r="H1067" s="17">
        <f t="shared" si="537"/>
        <v>22970.438775407631</v>
      </c>
      <c r="I1067" s="29">
        <f t="shared" si="538"/>
        <v>2.2250485660981263</v>
      </c>
      <c r="J1067" s="29">
        <f t="shared" si="532"/>
        <v>20.847057720369335</v>
      </c>
      <c r="K1067" s="39">
        <f t="shared" si="539"/>
        <v>1400</v>
      </c>
      <c r="L1067" s="49">
        <f t="shared" si="522"/>
        <v>0</v>
      </c>
      <c r="M1067" s="48">
        <f t="shared" si="523"/>
        <v>4.2266987561397071</v>
      </c>
      <c r="N1067" s="51">
        <f t="shared" si="533"/>
        <v>0</v>
      </c>
      <c r="O1067" s="54">
        <f t="shared" si="552"/>
        <v>18.880500609176615</v>
      </c>
      <c r="P1067" s="34">
        <f t="shared" si="540"/>
        <v>1.7671458676442586</v>
      </c>
      <c r="Q1067" s="30">
        <f t="shared" si="541"/>
        <v>0</v>
      </c>
      <c r="R1067" s="58">
        <f t="shared" si="542"/>
        <v>0</v>
      </c>
      <c r="S1067" s="58">
        <f t="shared" si="543"/>
        <v>0</v>
      </c>
      <c r="T1067" s="58">
        <f t="shared" si="524"/>
        <v>100</v>
      </c>
      <c r="U1067" s="88" t="str">
        <f>IF(R1067=0,"-",FORECAST($C$8,Инклинометрия!$B$2:$B$152,Инклинометрия!$A$2:$A$152))</f>
        <v>-</v>
      </c>
      <c r="V1067" s="88" t="str">
        <f>IF(R1067=0,"-",FORECAST($C$8-R1067,Инклинометрия!$B$2:$B$152,Инклинометрия!$A$2:$A$152))</f>
        <v>-</v>
      </c>
      <c r="W1067" s="88" t="str">
        <f>IF(R1067&gt;0,FORECAST($C$8,Инклинометрия!$B$2:$B$152,Инклинометрия!$A$2:$A$152),IF(AB1067=$C$8,"-",FORECAST($C$8-AB1067,Инклинометрия!$B$2:$B$152,Инклинометрия!$A$2:$A$152)))</f>
        <v>-</v>
      </c>
      <c r="X1067" s="88" t="str">
        <f>IF(S1067=0,"-",FORECAST($C$8-(S1067+AB1067),Инклинометрия!$B$2:$B$152,Инклинометрия!$A$2:$A$152))</f>
        <v>-</v>
      </c>
      <c r="Y1067" s="88">
        <f>FORECAST($C$8+T1067,Инклинометрия!$B$2:$B$152,Инклинометрия!$A$2:$A$152)</f>
        <v>1425</v>
      </c>
      <c r="Z1067" s="88">
        <f>IF(R1067=0,FORECAST($C$6-T1067,Инклинометрия!$B$2:$B$152,Инклинометрия!$A$2:$A$152),FORECAST($C$8,Инклинометрия!$B$2:$B$152,Инклинометрия!$A$2:$A$152))</f>
        <v>1330</v>
      </c>
      <c r="AA1067" s="61">
        <f t="shared" si="525"/>
        <v>1400</v>
      </c>
      <c r="AB1067" s="62">
        <f t="shared" si="544"/>
        <v>1400</v>
      </c>
      <c r="AC1067" s="62">
        <f t="shared" si="526"/>
        <v>0</v>
      </c>
      <c r="AD1067" s="65">
        <f>IF(R1067=0,FORECAST($C$8,Инклинометрия!$B$2:$B$152,Инклинометрия!$A$2:$A$152),V1067)</f>
        <v>1330</v>
      </c>
      <c r="AE1067" s="65">
        <f>FORECAST($C$8-(R1067+AA1067),Инклинометрия!$B$2:$B$152,Инклинометрия!$A$2:$A$152)</f>
        <v>0</v>
      </c>
      <c r="AF1067" s="65">
        <f>IF(AB1067=0,"-",FORECAST($C$8,Инклинометрия!$B$2:$B$152,Инклинометрия!$A$2:$A$152))</f>
        <v>1330</v>
      </c>
      <c r="AG1067" s="65">
        <f>IF(AB1067=0,"-",FORECAST($C$8-AB1067,Инклинометрия!$B$2:$B$152,Инклинометрия!$A$2:$A$152))</f>
        <v>0</v>
      </c>
      <c r="AH1067" s="65" t="str">
        <f>IF(AC1067=0,"-",FORECAST($C$8+AC1067,Инклинометрия!$B$2:$B$152,Инклинометрия!$A$2:$A$152))</f>
        <v>-</v>
      </c>
      <c r="AI1067" s="89" t="str">
        <f>IF(AC1067=0,"-",FORECAST($C$8,Инклинометрия!$B$2:$B$152,Инклинометрия!$A$2:$A$152))</f>
        <v>-</v>
      </c>
      <c r="AJ1067" s="28"/>
      <c r="AK1067" s="67">
        <f t="shared" si="545"/>
        <v>0</v>
      </c>
      <c r="AL1067" s="28">
        <f t="shared" si="546"/>
        <v>0</v>
      </c>
      <c r="AM1067" s="28">
        <f t="shared" si="547"/>
        <v>0.1</v>
      </c>
      <c r="AN1067" s="26">
        <f t="shared" si="548"/>
        <v>0.1</v>
      </c>
      <c r="AO1067" s="87">
        <f t="shared" si="549"/>
        <v>145626.51678434567</v>
      </c>
      <c r="AP1067" s="87">
        <f t="shared" si="527"/>
        <v>44301.516784345658</v>
      </c>
      <c r="AQ1067" s="66">
        <f t="shared" si="528"/>
        <v>14695380</v>
      </c>
      <c r="AR1067" s="66">
        <f t="shared" si="529"/>
        <v>14695380</v>
      </c>
      <c r="AS1067" s="66">
        <f t="shared" si="530"/>
        <v>784800</v>
      </c>
      <c r="AT1067" s="45">
        <f t="shared" si="534"/>
        <v>15625806.516784346</v>
      </c>
      <c r="AU1067" s="75"/>
    </row>
    <row r="1068" spans="2:47" x14ac:dyDescent="0.3">
      <c r="B1068" s="41">
        <f t="shared" si="535"/>
        <v>5190</v>
      </c>
      <c r="C1068" s="8">
        <f t="shared" si="550"/>
        <v>51.9</v>
      </c>
      <c r="D1068" s="73">
        <f t="shared" si="531"/>
        <v>69.416250000000005</v>
      </c>
      <c r="E1068" s="29">
        <f t="shared" si="553"/>
        <v>17190.721220539788</v>
      </c>
      <c r="F1068" s="29">
        <f t="shared" si="536"/>
        <v>16.561388459093266</v>
      </c>
      <c r="G1068" s="29">
        <f t="shared" si="551"/>
        <v>22.15085706403724</v>
      </c>
      <c r="H1068" s="17">
        <f t="shared" si="537"/>
        <v>22992.589632471667</v>
      </c>
      <c r="I1068" s="29">
        <f t="shared" si="538"/>
        <v>2.2250485660981263</v>
      </c>
      <c r="J1068" s="29">
        <f t="shared" si="532"/>
        <v>20.847057720369335</v>
      </c>
      <c r="K1068" s="39">
        <f t="shared" si="539"/>
        <v>1400</v>
      </c>
      <c r="L1068" s="49">
        <f t="shared" si="522"/>
        <v>0</v>
      </c>
      <c r="M1068" s="48">
        <f t="shared" si="523"/>
        <v>4.2266987561397071</v>
      </c>
      <c r="N1068" s="51">
        <f t="shared" si="533"/>
        <v>0</v>
      </c>
      <c r="O1068" s="54">
        <f t="shared" si="552"/>
        <v>18.880500609176615</v>
      </c>
      <c r="P1068" s="34">
        <f t="shared" si="540"/>
        <v>1.7671458676442586</v>
      </c>
      <c r="Q1068" s="30">
        <f t="shared" si="541"/>
        <v>0</v>
      </c>
      <c r="R1068" s="58">
        <f t="shared" si="542"/>
        <v>0</v>
      </c>
      <c r="S1068" s="58">
        <f t="shared" si="543"/>
        <v>0</v>
      </c>
      <c r="T1068" s="58">
        <f t="shared" si="524"/>
        <v>100</v>
      </c>
      <c r="U1068" s="88" t="str">
        <f>IF(R1068=0,"-",FORECAST($C$8,Инклинометрия!$B$2:$B$152,Инклинометрия!$A$2:$A$152))</f>
        <v>-</v>
      </c>
      <c r="V1068" s="88" t="str">
        <f>IF(R1068=0,"-",FORECAST($C$8-R1068,Инклинометрия!$B$2:$B$152,Инклинометрия!$A$2:$A$152))</f>
        <v>-</v>
      </c>
      <c r="W1068" s="88" t="str">
        <f>IF(R1068&gt;0,FORECAST($C$8,Инклинометрия!$B$2:$B$152,Инклинометрия!$A$2:$A$152),IF(AB1068=$C$8,"-",FORECAST($C$8-AB1068,Инклинометрия!$B$2:$B$152,Инклинометрия!$A$2:$A$152)))</f>
        <v>-</v>
      </c>
      <c r="X1068" s="88" t="str">
        <f>IF(S1068=0,"-",FORECAST($C$8-(S1068+AB1068),Инклинометрия!$B$2:$B$152,Инклинометрия!$A$2:$A$152))</f>
        <v>-</v>
      </c>
      <c r="Y1068" s="88">
        <f>FORECAST($C$8+T1068,Инклинометрия!$B$2:$B$152,Инклинометрия!$A$2:$A$152)</f>
        <v>1425</v>
      </c>
      <c r="Z1068" s="88">
        <f>IF(R1068=0,FORECAST($C$6-T1068,Инклинометрия!$B$2:$B$152,Инклинометрия!$A$2:$A$152),FORECAST($C$8,Инклинометрия!$B$2:$B$152,Инклинометрия!$A$2:$A$152))</f>
        <v>1330</v>
      </c>
      <c r="AA1068" s="61">
        <f t="shared" si="525"/>
        <v>1400</v>
      </c>
      <c r="AB1068" s="62">
        <f t="shared" si="544"/>
        <v>1400</v>
      </c>
      <c r="AC1068" s="62">
        <f t="shared" si="526"/>
        <v>0</v>
      </c>
      <c r="AD1068" s="65">
        <f>IF(R1068=0,FORECAST($C$8,Инклинометрия!$B$2:$B$152,Инклинометрия!$A$2:$A$152),V1068)</f>
        <v>1330</v>
      </c>
      <c r="AE1068" s="65">
        <f>FORECAST($C$8-(R1068+AA1068),Инклинометрия!$B$2:$B$152,Инклинометрия!$A$2:$A$152)</f>
        <v>0</v>
      </c>
      <c r="AF1068" s="65">
        <f>IF(AB1068=0,"-",FORECAST($C$8,Инклинометрия!$B$2:$B$152,Инклинометрия!$A$2:$A$152))</f>
        <v>1330</v>
      </c>
      <c r="AG1068" s="65">
        <f>IF(AB1068=0,"-",FORECAST($C$8-AB1068,Инклинометрия!$B$2:$B$152,Инклинометрия!$A$2:$A$152))</f>
        <v>0</v>
      </c>
      <c r="AH1068" s="65" t="str">
        <f>IF(AC1068=0,"-",FORECAST($C$8+AC1068,Инклинометрия!$B$2:$B$152,Инклинометрия!$A$2:$A$152))</f>
        <v>-</v>
      </c>
      <c r="AI1068" s="89" t="str">
        <f>IF(AC1068=0,"-",FORECAST($C$8,Инклинометрия!$B$2:$B$152,Инклинометрия!$A$2:$A$152))</f>
        <v>-</v>
      </c>
      <c r="AJ1068" s="28"/>
      <c r="AK1068" s="67">
        <f t="shared" si="545"/>
        <v>0</v>
      </c>
      <c r="AL1068" s="28">
        <f t="shared" si="546"/>
        <v>0</v>
      </c>
      <c r="AM1068" s="28">
        <f t="shared" si="547"/>
        <v>0.1</v>
      </c>
      <c r="AN1068" s="26">
        <f t="shared" si="548"/>
        <v>0.1</v>
      </c>
      <c r="AO1068" s="87">
        <f t="shared" si="549"/>
        <v>145626.51678434567</v>
      </c>
      <c r="AP1068" s="87">
        <f t="shared" si="527"/>
        <v>44301.516784345658</v>
      </c>
      <c r="AQ1068" s="66">
        <f t="shared" si="528"/>
        <v>14695380</v>
      </c>
      <c r="AR1068" s="66">
        <f t="shared" si="529"/>
        <v>14695380</v>
      </c>
      <c r="AS1068" s="66">
        <f t="shared" si="530"/>
        <v>784800</v>
      </c>
      <c r="AT1068" s="45">
        <f t="shared" si="534"/>
        <v>15625806.516784346</v>
      </c>
      <c r="AU1068" s="75"/>
    </row>
    <row r="1069" spans="2:47" x14ac:dyDescent="0.3">
      <c r="B1069" s="41">
        <f t="shared" si="535"/>
        <v>5195</v>
      </c>
      <c r="C1069" s="8">
        <f t="shared" si="550"/>
        <v>51.95</v>
      </c>
      <c r="D1069" s="73">
        <f t="shared" si="531"/>
        <v>69.483125000000001</v>
      </c>
      <c r="E1069" s="29">
        <f t="shared" si="553"/>
        <v>17207.282608998885</v>
      </c>
      <c r="F1069" s="29">
        <f t="shared" si="536"/>
        <v>16.561388459095621</v>
      </c>
      <c r="G1069" s="29">
        <f t="shared" si="551"/>
        <v>22.150857064040391</v>
      </c>
      <c r="H1069" s="17">
        <f t="shared" si="537"/>
        <v>23014.740489535707</v>
      </c>
      <c r="I1069" s="29">
        <f t="shared" si="538"/>
        <v>2.2250485660981263</v>
      </c>
      <c r="J1069" s="29">
        <f t="shared" si="532"/>
        <v>20.847057720370817</v>
      </c>
      <c r="K1069" s="39">
        <f t="shared" si="539"/>
        <v>1400</v>
      </c>
      <c r="L1069" s="49">
        <f t="shared" si="522"/>
        <v>0</v>
      </c>
      <c r="M1069" s="48">
        <f t="shared" si="523"/>
        <v>4.2266987561397071</v>
      </c>
      <c r="N1069" s="51">
        <f t="shared" si="533"/>
        <v>0</v>
      </c>
      <c r="O1069" s="54">
        <f t="shared" si="552"/>
        <v>18.880500609176615</v>
      </c>
      <c r="P1069" s="34">
        <f t="shared" si="540"/>
        <v>1.7671458676442586</v>
      </c>
      <c r="Q1069" s="30">
        <f t="shared" si="541"/>
        <v>0</v>
      </c>
      <c r="R1069" s="58">
        <f t="shared" si="542"/>
        <v>0</v>
      </c>
      <c r="S1069" s="58">
        <f t="shared" si="543"/>
        <v>0</v>
      </c>
      <c r="T1069" s="58">
        <f t="shared" si="524"/>
        <v>100</v>
      </c>
      <c r="U1069" s="88" t="str">
        <f>IF(R1069=0,"-",FORECAST($C$8,Инклинометрия!$B$2:$B$152,Инклинометрия!$A$2:$A$152))</f>
        <v>-</v>
      </c>
      <c r="V1069" s="88" t="str">
        <f>IF(R1069=0,"-",FORECAST($C$8-R1069,Инклинометрия!$B$2:$B$152,Инклинометрия!$A$2:$A$152))</f>
        <v>-</v>
      </c>
      <c r="W1069" s="88" t="str">
        <f>IF(R1069&gt;0,FORECAST($C$8,Инклинометрия!$B$2:$B$152,Инклинометрия!$A$2:$A$152),IF(AB1069=$C$8,"-",FORECAST($C$8-AB1069,Инклинометрия!$B$2:$B$152,Инклинометрия!$A$2:$A$152)))</f>
        <v>-</v>
      </c>
      <c r="X1069" s="88" t="str">
        <f>IF(S1069=0,"-",FORECAST($C$8-(S1069+AB1069),Инклинометрия!$B$2:$B$152,Инклинометрия!$A$2:$A$152))</f>
        <v>-</v>
      </c>
      <c r="Y1069" s="88">
        <f>FORECAST($C$8+T1069,Инклинометрия!$B$2:$B$152,Инклинометрия!$A$2:$A$152)</f>
        <v>1425</v>
      </c>
      <c r="Z1069" s="88">
        <f>IF(R1069=0,FORECAST($C$6-T1069,Инклинометрия!$B$2:$B$152,Инклинометрия!$A$2:$A$152),FORECAST($C$8,Инклинометрия!$B$2:$B$152,Инклинометрия!$A$2:$A$152))</f>
        <v>1330</v>
      </c>
      <c r="AA1069" s="61">
        <f t="shared" si="525"/>
        <v>1400</v>
      </c>
      <c r="AB1069" s="62">
        <f t="shared" si="544"/>
        <v>1400</v>
      </c>
      <c r="AC1069" s="62">
        <f t="shared" si="526"/>
        <v>0</v>
      </c>
      <c r="AD1069" s="65">
        <f>IF(R1069=0,FORECAST($C$8,Инклинометрия!$B$2:$B$152,Инклинометрия!$A$2:$A$152),V1069)</f>
        <v>1330</v>
      </c>
      <c r="AE1069" s="65">
        <f>FORECAST($C$8-(R1069+AA1069),Инклинометрия!$B$2:$B$152,Инклинометрия!$A$2:$A$152)</f>
        <v>0</v>
      </c>
      <c r="AF1069" s="65">
        <f>IF(AB1069=0,"-",FORECAST($C$8,Инклинометрия!$B$2:$B$152,Инклинометрия!$A$2:$A$152))</f>
        <v>1330</v>
      </c>
      <c r="AG1069" s="65">
        <f>IF(AB1069=0,"-",FORECAST($C$8-AB1069,Инклинометрия!$B$2:$B$152,Инклинометрия!$A$2:$A$152))</f>
        <v>0</v>
      </c>
      <c r="AH1069" s="65" t="str">
        <f>IF(AC1069=0,"-",FORECAST($C$8+AC1069,Инклинометрия!$B$2:$B$152,Инклинометрия!$A$2:$A$152))</f>
        <v>-</v>
      </c>
      <c r="AI1069" s="89" t="str">
        <f>IF(AC1069=0,"-",FORECAST($C$8,Инклинометрия!$B$2:$B$152,Инклинометрия!$A$2:$A$152))</f>
        <v>-</v>
      </c>
      <c r="AJ1069" s="28"/>
      <c r="AK1069" s="67">
        <f t="shared" si="545"/>
        <v>0</v>
      </c>
      <c r="AL1069" s="28">
        <f t="shared" si="546"/>
        <v>0</v>
      </c>
      <c r="AM1069" s="28">
        <f t="shared" si="547"/>
        <v>0.1</v>
      </c>
      <c r="AN1069" s="26">
        <f t="shared" si="548"/>
        <v>0.1</v>
      </c>
      <c r="AO1069" s="87">
        <f t="shared" si="549"/>
        <v>145626.51678434567</v>
      </c>
      <c r="AP1069" s="87">
        <f t="shared" si="527"/>
        <v>44301.516784345658</v>
      </c>
      <c r="AQ1069" s="66">
        <f t="shared" si="528"/>
        <v>14695380</v>
      </c>
      <c r="AR1069" s="66">
        <f t="shared" si="529"/>
        <v>14695380</v>
      </c>
      <c r="AS1069" s="66">
        <f t="shared" si="530"/>
        <v>784800</v>
      </c>
      <c r="AT1069" s="45">
        <f t="shared" si="534"/>
        <v>15625806.516784346</v>
      </c>
      <c r="AU1069" s="75"/>
    </row>
    <row r="1070" spans="2:47" x14ac:dyDescent="0.3">
      <c r="B1070" s="41">
        <f t="shared" si="535"/>
        <v>5200</v>
      </c>
      <c r="C1070" s="8">
        <f t="shared" si="550"/>
        <v>52</v>
      </c>
      <c r="D1070" s="73">
        <f t="shared" si="531"/>
        <v>69.55</v>
      </c>
      <c r="E1070" s="29">
        <f t="shared" si="553"/>
        <v>17223.843997457978</v>
      </c>
      <c r="F1070" s="29">
        <f t="shared" si="536"/>
        <v>16.561388459093266</v>
      </c>
      <c r="G1070" s="29">
        <f t="shared" si="551"/>
        <v>22.15085706403724</v>
      </c>
      <c r="H1070" s="17">
        <f t="shared" si="537"/>
        <v>23036.891346599743</v>
      </c>
      <c r="I1070" s="29">
        <f t="shared" si="538"/>
        <v>2.2250485660981263</v>
      </c>
      <c r="J1070" s="29">
        <f t="shared" si="532"/>
        <v>20.847057720369335</v>
      </c>
      <c r="K1070" s="39">
        <f t="shared" si="539"/>
        <v>1400</v>
      </c>
      <c r="L1070" s="49">
        <f t="shared" si="522"/>
        <v>0</v>
      </c>
      <c r="M1070" s="48">
        <f t="shared" si="523"/>
        <v>4.2266987561397071</v>
      </c>
      <c r="N1070" s="51">
        <f t="shared" si="533"/>
        <v>0</v>
      </c>
      <c r="O1070" s="54">
        <f t="shared" si="552"/>
        <v>18.880500609176615</v>
      </c>
      <c r="P1070" s="34">
        <f t="shared" si="540"/>
        <v>1.7671458676442586</v>
      </c>
      <c r="Q1070" s="30">
        <f t="shared" si="541"/>
        <v>0</v>
      </c>
      <c r="R1070" s="58">
        <f t="shared" si="542"/>
        <v>0</v>
      </c>
      <c r="S1070" s="58">
        <f t="shared" si="543"/>
        <v>0</v>
      </c>
      <c r="T1070" s="58">
        <f t="shared" si="524"/>
        <v>100</v>
      </c>
      <c r="U1070" s="88" t="str">
        <f>IF(R1070=0,"-",FORECAST($C$8,Инклинометрия!$B$2:$B$152,Инклинометрия!$A$2:$A$152))</f>
        <v>-</v>
      </c>
      <c r="V1070" s="88" t="str">
        <f>IF(R1070=0,"-",FORECAST($C$8-R1070,Инклинометрия!$B$2:$B$152,Инклинометрия!$A$2:$A$152))</f>
        <v>-</v>
      </c>
      <c r="W1070" s="88" t="str">
        <f>IF(R1070&gt;0,FORECAST($C$8,Инклинометрия!$B$2:$B$152,Инклинометрия!$A$2:$A$152),IF(AB1070=$C$8,"-",FORECAST($C$8-AB1070,Инклинометрия!$B$2:$B$152,Инклинометрия!$A$2:$A$152)))</f>
        <v>-</v>
      </c>
      <c r="X1070" s="88" t="str">
        <f>IF(S1070=0,"-",FORECAST($C$8-(S1070+AB1070),Инклинометрия!$B$2:$B$152,Инклинометрия!$A$2:$A$152))</f>
        <v>-</v>
      </c>
      <c r="Y1070" s="88">
        <f>FORECAST($C$8+T1070,Инклинометрия!$B$2:$B$152,Инклинометрия!$A$2:$A$152)</f>
        <v>1425</v>
      </c>
      <c r="Z1070" s="88">
        <f>IF(R1070=0,FORECAST($C$6-T1070,Инклинометрия!$B$2:$B$152,Инклинометрия!$A$2:$A$152),FORECAST($C$8,Инклинометрия!$B$2:$B$152,Инклинометрия!$A$2:$A$152))</f>
        <v>1330</v>
      </c>
      <c r="AA1070" s="61">
        <f t="shared" si="525"/>
        <v>1400</v>
      </c>
      <c r="AB1070" s="62">
        <f t="shared" si="544"/>
        <v>1400</v>
      </c>
      <c r="AC1070" s="62">
        <f t="shared" si="526"/>
        <v>0</v>
      </c>
      <c r="AD1070" s="65">
        <f>IF(R1070=0,FORECAST($C$8,Инклинометрия!$B$2:$B$152,Инклинометрия!$A$2:$A$152),V1070)</f>
        <v>1330</v>
      </c>
      <c r="AE1070" s="65">
        <f>FORECAST($C$8-(R1070+AA1070),Инклинометрия!$B$2:$B$152,Инклинометрия!$A$2:$A$152)</f>
        <v>0</v>
      </c>
      <c r="AF1070" s="65">
        <f>IF(AB1070=0,"-",FORECAST($C$8,Инклинометрия!$B$2:$B$152,Инклинометрия!$A$2:$A$152))</f>
        <v>1330</v>
      </c>
      <c r="AG1070" s="65">
        <f>IF(AB1070=0,"-",FORECAST($C$8-AB1070,Инклинометрия!$B$2:$B$152,Инклинометрия!$A$2:$A$152))</f>
        <v>0</v>
      </c>
      <c r="AH1070" s="65" t="str">
        <f>IF(AC1070=0,"-",FORECAST($C$8+AC1070,Инклинометрия!$B$2:$B$152,Инклинометрия!$A$2:$A$152))</f>
        <v>-</v>
      </c>
      <c r="AI1070" s="89" t="str">
        <f>IF(AC1070=0,"-",FORECAST($C$8,Инклинометрия!$B$2:$B$152,Инклинометрия!$A$2:$A$152))</f>
        <v>-</v>
      </c>
      <c r="AJ1070" s="28"/>
      <c r="AK1070" s="67">
        <f t="shared" si="545"/>
        <v>0</v>
      </c>
      <c r="AL1070" s="28">
        <f t="shared" si="546"/>
        <v>0</v>
      </c>
      <c r="AM1070" s="28">
        <f t="shared" si="547"/>
        <v>0.1</v>
      </c>
      <c r="AN1070" s="26">
        <f t="shared" si="548"/>
        <v>0.1</v>
      </c>
      <c r="AO1070" s="87">
        <f t="shared" si="549"/>
        <v>145626.51678434567</v>
      </c>
      <c r="AP1070" s="87">
        <f t="shared" si="527"/>
        <v>44301.516784345658</v>
      </c>
      <c r="AQ1070" s="66">
        <f t="shared" si="528"/>
        <v>14695380</v>
      </c>
      <c r="AR1070" s="66">
        <f t="shared" si="529"/>
        <v>14695380</v>
      </c>
      <c r="AS1070" s="66">
        <f t="shared" si="530"/>
        <v>784800</v>
      </c>
      <c r="AT1070" s="45">
        <f t="shared" si="534"/>
        <v>15625806.516784346</v>
      </c>
      <c r="AU1070" s="75"/>
    </row>
    <row r="1071" spans="2:47" x14ac:dyDescent="0.3">
      <c r="B1071" s="41">
        <f t="shared" si="535"/>
        <v>5205</v>
      </c>
      <c r="C1071" s="8">
        <f t="shared" si="550"/>
        <v>52.050000000000004</v>
      </c>
      <c r="D1071" s="73">
        <f t="shared" si="531"/>
        <v>69.616875000000007</v>
      </c>
      <c r="E1071" s="29">
        <f t="shared" si="553"/>
        <v>17240.405385917071</v>
      </c>
      <c r="F1071" s="29">
        <f t="shared" si="536"/>
        <v>16.561388459095621</v>
      </c>
      <c r="G1071" s="29">
        <f t="shared" si="551"/>
        <v>22.150857064040391</v>
      </c>
      <c r="H1071" s="17">
        <f t="shared" si="537"/>
        <v>23059.042203663783</v>
      </c>
      <c r="I1071" s="29">
        <f t="shared" si="538"/>
        <v>2.2250485660981263</v>
      </c>
      <c r="J1071" s="29">
        <f t="shared" si="532"/>
        <v>20.847057720370817</v>
      </c>
      <c r="K1071" s="39">
        <f t="shared" si="539"/>
        <v>1400</v>
      </c>
      <c r="L1071" s="49">
        <f t="shared" si="522"/>
        <v>0</v>
      </c>
      <c r="M1071" s="48">
        <f t="shared" si="523"/>
        <v>4.2266987561397071</v>
      </c>
      <c r="N1071" s="51">
        <f t="shared" si="533"/>
        <v>0</v>
      </c>
      <c r="O1071" s="54">
        <f t="shared" si="552"/>
        <v>18.880500609176615</v>
      </c>
      <c r="P1071" s="34">
        <f t="shared" si="540"/>
        <v>1.7671458676442586</v>
      </c>
      <c r="Q1071" s="30">
        <f t="shared" si="541"/>
        <v>0</v>
      </c>
      <c r="R1071" s="58">
        <f t="shared" si="542"/>
        <v>0</v>
      </c>
      <c r="S1071" s="58">
        <f t="shared" si="543"/>
        <v>0</v>
      </c>
      <c r="T1071" s="58">
        <f t="shared" si="524"/>
        <v>100</v>
      </c>
      <c r="U1071" s="88" t="str">
        <f>IF(R1071=0,"-",FORECAST($C$8,Инклинометрия!$B$2:$B$152,Инклинометрия!$A$2:$A$152))</f>
        <v>-</v>
      </c>
      <c r="V1071" s="88" t="str">
        <f>IF(R1071=0,"-",FORECAST($C$8-R1071,Инклинометрия!$B$2:$B$152,Инклинометрия!$A$2:$A$152))</f>
        <v>-</v>
      </c>
      <c r="W1071" s="88" t="str">
        <f>IF(R1071&gt;0,FORECAST($C$8,Инклинометрия!$B$2:$B$152,Инклинометрия!$A$2:$A$152),IF(AB1071=$C$8,"-",FORECAST($C$8-AB1071,Инклинометрия!$B$2:$B$152,Инклинометрия!$A$2:$A$152)))</f>
        <v>-</v>
      </c>
      <c r="X1071" s="88" t="str">
        <f>IF(S1071=0,"-",FORECAST($C$8-(S1071+AB1071),Инклинометрия!$B$2:$B$152,Инклинометрия!$A$2:$A$152))</f>
        <v>-</v>
      </c>
      <c r="Y1071" s="88">
        <f>FORECAST($C$8+T1071,Инклинометрия!$B$2:$B$152,Инклинометрия!$A$2:$A$152)</f>
        <v>1425</v>
      </c>
      <c r="Z1071" s="88">
        <f>IF(R1071=0,FORECAST($C$6-T1071,Инклинометрия!$B$2:$B$152,Инклинометрия!$A$2:$A$152),FORECAST($C$8,Инклинометрия!$B$2:$B$152,Инклинометрия!$A$2:$A$152))</f>
        <v>1330</v>
      </c>
      <c r="AA1071" s="61">
        <f t="shared" si="525"/>
        <v>1400</v>
      </c>
      <c r="AB1071" s="62">
        <f t="shared" si="544"/>
        <v>1400</v>
      </c>
      <c r="AC1071" s="62">
        <f t="shared" si="526"/>
        <v>0</v>
      </c>
      <c r="AD1071" s="65">
        <f>IF(R1071=0,FORECAST($C$8,Инклинометрия!$B$2:$B$152,Инклинометрия!$A$2:$A$152),V1071)</f>
        <v>1330</v>
      </c>
      <c r="AE1071" s="65">
        <f>FORECAST($C$8-(R1071+AA1071),Инклинометрия!$B$2:$B$152,Инклинометрия!$A$2:$A$152)</f>
        <v>0</v>
      </c>
      <c r="AF1071" s="65">
        <f>IF(AB1071=0,"-",FORECAST($C$8,Инклинометрия!$B$2:$B$152,Инклинометрия!$A$2:$A$152))</f>
        <v>1330</v>
      </c>
      <c r="AG1071" s="65">
        <f>IF(AB1071=0,"-",FORECAST($C$8-AB1071,Инклинометрия!$B$2:$B$152,Инклинометрия!$A$2:$A$152))</f>
        <v>0</v>
      </c>
      <c r="AH1071" s="65" t="str">
        <f>IF(AC1071=0,"-",FORECAST($C$8+AC1071,Инклинометрия!$B$2:$B$152,Инклинометрия!$A$2:$A$152))</f>
        <v>-</v>
      </c>
      <c r="AI1071" s="89" t="str">
        <f>IF(AC1071=0,"-",FORECAST($C$8,Инклинометрия!$B$2:$B$152,Инклинометрия!$A$2:$A$152))</f>
        <v>-</v>
      </c>
      <c r="AJ1071" s="28"/>
      <c r="AK1071" s="67">
        <f t="shared" si="545"/>
        <v>0</v>
      </c>
      <c r="AL1071" s="28">
        <f t="shared" si="546"/>
        <v>0</v>
      </c>
      <c r="AM1071" s="28">
        <f t="shared" si="547"/>
        <v>0.1</v>
      </c>
      <c r="AN1071" s="26">
        <f t="shared" si="548"/>
        <v>0.1</v>
      </c>
      <c r="AO1071" s="87">
        <f t="shared" si="549"/>
        <v>145626.51678434567</v>
      </c>
      <c r="AP1071" s="87">
        <f t="shared" si="527"/>
        <v>44301.516784345658</v>
      </c>
      <c r="AQ1071" s="66">
        <f t="shared" si="528"/>
        <v>14695380</v>
      </c>
      <c r="AR1071" s="66">
        <f t="shared" si="529"/>
        <v>14695380</v>
      </c>
      <c r="AS1071" s="66">
        <f t="shared" si="530"/>
        <v>784800</v>
      </c>
      <c r="AT1071" s="45">
        <f t="shared" si="534"/>
        <v>15625806.516784346</v>
      </c>
      <c r="AU1071" s="75"/>
    </row>
    <row r="1072" spans="2:47" x14ac:dyDescent="0.3">
      <c r="B1072" s="41">
        <f t="shared" si="535"/>
        <v>5210</v>
      </c>
      <c r="C1072" s="8">
        <f t="shared" si="550"/>
        <v>52.1</v>
      </c>
      <c r="D1072" s="73">
        <f t="shared" si="531"/>
        <v>69.683750000000003</v>
      </c>
      <c r="E1072" s="29">
        <f t="shared" si="553"/>
        <v>17256.966774376167</v>
      </c>
      <c r="F1072" s="29">
        <f t="shared" si="536"/>
        <v>16.561388459093266</v>
      </c>
      <c r="G1072" s="29">
        <f t="shared" si="551"/>
        <v>22.15085706403724</v>
      </c>
      <c r="H1072" s="17">
        <f t="shared" si="537"/>
        <v>23081.193060727819</v>
      </c>
      <c r="I1072" s="29">
        <f t="shared" si="538"/>
        <v>2.2250485660981263</v>
      </c>
      <c r="J1072" s="29">
        <f t="shared" si="532"/>
        <v>20.847057720369335</v>
      </c>
      <c r="K1072" s="39">
        <f t="shared" si="539"/>
        <v>1400</v>
      </c>
      <c r="L1072" s="49">
        <f t="shared" si="522"/>
        <v>0</v>
      </c>
      <c r="M1072" s="48">
        <f t="shared" si="523"/>
        <v>4.2266987561397071</v>
      </c>
      <c r="N1072" s="51">
        <f t="shared" si="533"/>
        <v>0</v>
      </c>
      <c r="O1072" s="54">
        <f t="shared" si="552"/>
        <v>18.880500609176615</v>
      </c>
      <c r="P1072" s="34">
        <f t="shared" si="540"/>
        <v>1.7671458676442586</v>
      </c>
      <c r="Q1072" s="30">
        <f t="shared" si="541"/>
        <v>0</v>
      </c>
      <c r="R1072" s="58">
        <f t="shared" si="542"/>
        <v>0</v>
      </c>
      <c r="S1072" s="58">
        <f t="shared" si="543"/>
        <v>0</v>
      </c>
      <c r="T1072" s="58">
        <f t="shared" si="524"/>
        <v>100</v>
      </c>
      <c r="U1072" s="88" t="str">
        <f>IF(R1072=0,"-",FORECAST($C$8,Инклинометрия!$B$2:$B$152,Инклинометрия!$A$2:$A$152))</f>
        <v>-</v>
      </c>
      <c r="V1072" s="88" t="str">
        <f>IF(R1072=0,"-",FORECAST($C$8-R1072,Инклинометрия!$B$2:$B$152,Инклинометрия!$A$2:$A$152))</f>
        <v>-</v>
      </c>
      <c r="W1072" s="88" t="str">
        <f>IF(R1072&gt;0,FORECAST($C$8,Инклинометрия!$B$2:$B$152,Инклинометрия!$A$2:$A$152),IF(AB1072=$C$8,"-",FORECAST($C$8-AB1072,Инклинометрия!$B$2:$B$152,Инклинометрия!$A$2:$A$152)))</f>
        <v>-</v>
      </c>
      <c r="X1072" s="88" t="str">
        <f>IF(S1072=0,"-",FORECAST($C$8-(S1072+AB1072),Инклинометрия!$B$2:$B$152,Инклинометрия!$A$2:$A$152))</f>
        <v>-</v>
      </c>
      <c r="Y1072" s="88">
        <f>FORECAST($C$8+T1072,Инклинометрия!$B$2:$B$152,Инклинометрия!$A$2:$A$152)</f>
        <v>1425</v>
      </c>
      <c r="Z1072" s="88">
        <f>IF(R1072=0,FORECAST($C$6-T1072,Инклинометрия!$B$2:$B$152,Инклинометрия!$A$2:$A$152),FORECAST($C$8,Инклинометрия!$B$2:$B$152,Инклинометрия!$A$2:$A$152))</f>
        <v>1330</v>
      </c>
      <c r="AA1072" s="61">
        <f t="shared" si="525"/>
        <v>1400</v>
      </c>
      <c r="AB1072" s="62">
        <f t="shared" si="544"/>
        <v>1400</v>
      </c>
      <c r="AC1072" s="62">
        <f t="shared" si="526"/>
        <v>0</v>
      </c>
      <c r="AD1072" s="65">
        <f>IF(R1072=0,FORECAST($C$8,Инклинометрия!$B$2:$B$152,Инклинометрия!$A$2:$A$152),V1072)</f>
        <v>1330</v>
      </c>
      <c r="AE1072" s="65">
        <f>FORECAST($C$8-(R1072+AA1072),Инклинометрия!$B$2:$B$152,Инклинометрия!$A$2:$A$152)</f>
        <v>0</v>
      </c>
      <c r="AF1072" s="65">
        <f>IF(AB1072=0,"-",FORECAST($C$8,Инклинометрия!$B$2:$B$152,Инклинометрия!$A$2:$A$152))</f>
        <v>1330</v>
      </c>
      <c r="AG1072" s="65">
        <f>IF(AB1072=0,"-",FORECAST($C$8-AB1072,Инклинометрия!$B$2:$B$152,Инклинометрия!$A$2:$A$152))</f>
        <v>0</v>
      </c>
      <c r="AH1072" s="65" t="str">
        <f>IF(AC1072=0,"-",FORECAST($C$8+AC1072,Инклинометрия!$B$2:$B$152,Инклинометрия!$A$2:$A$152))</f>
        <v>-</v>
      </c>
      <c r="AI1072" s="89" t="str">
        <f>IF(AC1072=0,"-",FORECAST($C$8,Инклинометрия!$B$2:$B$152,Инклинометрия!$A$2:$A$152))</f>
        <v>-</v>
      </c>
      <c r="AJ1072" s="28"/>
      <c r="AK1072" s="67">
        <f t="shared" si="545"/>
        <v>0</v>
      </c>
      <c r="AL1072" s="28">
        <f t="shared" si="546"/>
        <v>0</v>
      </c>
      <c r="AM1072" s="28">
        <f t="shared" si="547"/>
        <v>0.1</v>
      </c>
      <c r="AN1072" s="26">
        <f t="shared" si="548"/>
        <v>0.1</v>
      </c>
      <c r="AO1072" s="87">
        <f t="shared" si="549"/>
        <v>145626.51678434567</v>
      </c>
      <c r="AP1072" s="87">
        <f t="shared" si="527"/>
        <v>44301.516784345658</v>
      </c>
      <c r="AQ1072" s="66">
        <f t="shared" si="528"/>
        <v>14695380</v>
      </c>
      <c r="AR1072" s="66">
        <f t="shared" si="529"/>
        <v>14695380</v>
      </c>
      <c r="AS1072" s="66">
        <f t="shared" si="530"/>
        <v>784800</v>
      </c>
      <c r="AT1072" s="45">
        <f t="shared" si="534"/>
        <v>15625806.516784346</v>
      </c>
      <c r="AU1072" s="75"/>
    </row>
    <row r="1073" spans="2:47" x14ac:dyDescent="0.3">
      <c r="B1073" s="41">
        <f t="shared" si="535"/>
        <v>5215</v>
      </c>
      <c r="C1073" s="8">
        <f t="shared" si="550"/>
        <v>52.15</v>
      </c>
      <c r="D1073" s="73">
        <f t="shared" si="531"/>
        <v>69.750624999999999</v>
      </c>
      <c r="E1073" s="29">
        <f t="shared" si="553"/>
        <v>17273.52816283526</v>
      </c>
      <c r="F1073" s="29">
        <f t="shared" si="536"/>
        <v>16.561388459093266</v>
      </c>
      <c r="G1073" s="29">
        <f t="shared" si="551"/>
        <v>22.15085706403724</v>
      </c>
      <c r="H1073" s="17">
        <f t="shared" si="537"/>
        <v>23103.343917791855</v>
      </c>
      <c r="I1073" s="29">
        <f t="shared" si="538"/>
        <v>2.2250485660981263</v>
      </c>
      <c r="J1073" s="29">
        <f t="shared" si="532"/>
        <v>20.847057720369335</v>
      </c>
      <c r="K1073" s="39">
        <f t="shared" si="539"/>
        <v>1400</v>
      </c>
      <c r="L1073" s="49">
        <f t="shared" si="522"/>
        <v>0</v>
      </c>
      <c r="M1073" s="48">
        <f t="shared" si="523"/>
        <v>4.2266987561397071</v>
      </c>
      <c r="N1073" s="51">
        <f t="shared" si="533"/>
        <v>0</v>
      </c>
      <c r="O1073" s="54">
        <f t="shared" si="552"/>
        <v>18.880500609176615</v>
      </c>
      <c r="P1073" s="34">
        <f t="shared" si="540"/>
        <v>1.7671458676442586</v>
      </c>
      <c r="Q1073" s="30">
        <f t="shared" si="541"/>
        <v>0</v>
      </c>
      <c r="R1073" s="58">
        <f t="shared" si="542"/>
        <v>0</v>
      </c>
      <c r="S1073" s="58">
        <f t="shared" si="543"/>
        <v>0</v>
      </c>
      <c r="T1073" s="58">
        <f t="shared" si="524"/>
        <v>100</v>
      </c>
      <c r="U1073" s="88" t="str">
        <f>IF(R1073=0,"-",FORECAST($C$8,Инклинометрия!$B$2:$B$152,Инклинометрия!$A$2:$A$152))</f>
        <v>-</v>
      </c>
      <c r="V1073" s="88" t="str">
        <f>IF(R1073=0,"-",FORECAST($C$8-R1073,Инклинометрия!$B$2:$B$152,Инклинометрия!$A$2:$A$152))</f>
        <v>-</v>
      </c>
      <c r="W1073" s="88" t="str">
        <f>IF(R1073&gt;0,FORECAST($C$8,Инклинометрия!$B$2:$B$152,Инклинометрия!$A$2:$A$152),IF(AB1073=$C$8,"-",FORECAST($C$8-AB1073,Инклинометрия!$B$2:$B$152,Инклинометрия!$A$2:$A$152)))</f>
        <v>-</v>
      </c>
      <c r="X1073" s="88" t="str">
        <f>IF(S1073=0,"-",FORECAST($C$8-(S1073+AB1073),Инклинометрия!$B$2:$B$152,Инклинометрия!$A$2:$A$152))</f>
        <v>-</v>
      </c>
      <c r="Y1073" s="88">
        <f>FORECAST($C$8+T1073,Инклинометрия!$B$2:$B$152,Инклинометрия!$A$2:$A$152)</f>
        <v>1425</v>
      </c>
      <c r="Z1073" s="88">
        <f>IF(R1073=0,FORECAST($C$6-T1073,Инклинометрия!$B$2:$B$152,Инклинометрия!$A$2:$A$152),FORECAST($C$8,Инклинометрия!$B$2:$B$152,Инклинометрия!$A$2:$A$152))</f>
        <v>1330</v>
      </c>
      <c r="AA1073" s="61">
        <f t="shared" si="525"/>
        <v>1400</v>
      </c>
      <c r="AB1073" s="62">
        <f t="shared" si="544"/>
        <v>1400</v>
      </c>
      <c r="AC1073" s="62">
        <f t="shared" si="526"/>
        <v>0</v>
      </c>
      <c r="AD1073" s="65">
        <f>IF(R1073=0,FORECAST($C$8,Инклинометрия!$B$2:$B$152,Инклинометрия!$A$2:$A$152),V1073)</f>
        <v>1330</v>
      </c>
      <c r="AE1073" s="65">
        <f>FORECAST($C$8-(R1073+AA1073),Инклинометрия!$B$2:$B$152,Инклинометрия!$A$2:$A$152)</f>
        <v>0</v>
      </c>
      <c r="AF1073" s="65">
        <f>IF(AB1073=0,"-",FORECAST($C$8,Инклинометрия!$B$2:$B$152,Инклинометрия!$A$2:$A$152))</f>
        <v>1330</v>
      </c>
      <c r="AG1073" s="65">
        <f>IF(AB1073=0,"-",FORECAST($C$8-AB1073,Инклинометрия!$B$2:$B$152,Инклинометрия!$A$2:$A$152))</f>
        <v>0</v>
      </c>
      <c r="AH1073" s="65" t="str">
        <f>IF(AC1073=0,"-",FORECAST($C$8+AC1073,Инклинометрия!$B$2:$B$152,Инклинометрия!$A$2:$A$152))</f>
        <v>-</v>
      </c>
      <c r="AI1073" s="89" t="str">
        <f>IF(AC1073=0,"-",FORECAST($C$8,Инклинометрия!$B$2:$B$152,Инклинометрия!$A$2:$A$152))</f>
        <v>-</v>
      </c>
      <c r="AJ1073" s="28"/>
      <c r="AK1073" s="67">
        <f t="shared" si="545"/>
        <v>0</v>
      </c>
      <c r="AL1073" s="28">
        <f t="shared" si="546"/>
        <v>0</v>
      </c>
      <c r="AM1073" s="28">
        <f t="shared" si="547"/>
        <v>0.1</v>
      </c>
      <c r="AN1073" s="26">
        <f t="shared" si="548"/>
        <v>0.1</v>
      </c>
      <c r="AO1073" s="87">
        <f t="shared" si="549"/>
        <v>145626.51678434567</v>
      </c>
      <c r="AP1073" s="87">
        <f t="shared" si="527"/>
        <v>44301.516784345658</v>
      </c>
      <c r="AQ1073" s="66">
        <f t="shared" si="528"/>
        <v>14695380</v>
      </c>
      <c r="AR1073" s="66">
        <f t="shared" si="529"/>
        <v>14695380</v>
      </c>
      <c r="AS1073" s="66">
        <f t="shared" si="530"/>
        <v>784800</v>
      </c>
      <c r="AT1073" s="45">
        <f t="shared" si="534"/>
        <v>15625806.516784346</v>
      </c>
      <c r="AU1073" s="75"/>
    </row>
    <row r="1074" spans="2:47" x14ac:dyDescent="0.3">
      <c r="B1074" s="41">
        <f t="shared" si="535"/>
        <v>5220</v>
      </c>
      <c r="C1074" s="8">
        <f t="shared" si="550"/>
        <v>52.2</v>
      </c>
      <c r="D1074" s="73">
        <f t="shared" si="531"/>
        <v>69.817499999999995</v>
      </c>
      <c r="E1074" s="29">
        <f t="shared" si="553"/>
        <v>17290.089551294353</v>
      </c>
      <c r="F1074" s="29">
        <f t="shared" si="536"/>
        <v>16.561388459095621</v>
      </c>
      <c r="G1074" s="29">
        <f t="shared" si="551"/>
        <v>22.150857064040391</v>
      </c>
      <c r="H1074" s="17">
        <f t="shared" si="537"/>
        <v>23125.494774855895</v>
      </c>
      <c r="I1074" s="29">
        <f t="shared" si="538"/>
        <v>2.2250485660981263</v>
      </c>
      <c r="J1074" s="29">
        <f t="shared" si="532"/>
        <v>20.847057720370817</v>
      </c>
      <c r="K1074" s="39">
        <f t="shared" si="539"/>
        <v>1400</v>
      </c>
      <c r="L1074" s="49">
        <f t="shared" si="522"/>
        <v>0</v>
      </c>
      <c r="M1074" s="48">
        <f t="shared" si="523"/>
        <v>4.2266987561397071</v>
      </c>
      <c r="N1074" s="51">
        <f t="shared" si="533"/>
        <v>0</v>
      </c>
      <c r="O1074" s="54">
        <f t="shared" si="552"/>
        <v>18.880500609176615</v>
      </c>
      <c r="P1074" s="34">
        <f t="shared" si="540"/>
        <v>1.7671458676442586</v>
      </c>
      <c r="Q1074" s="30">
        <f t="shared" si="541"/>
        <v>0</v>
      </c>
      <c r="R1074" s="58">
        <f t="shared" si="542"/>
        <v>0</v>
      </c>
      <c r="S1074" s="58">
        <f t="shared" si="543"/>
        <v>0</v>
      </c>
      <c r="T1074" s="58">
        <f t="shared" si="524"/>
        <v>100</v>
      </c>
      <c r="U1074" s="88" t="str">
        <f>IF(R1074=0,"-",FORECAST($C$8,Инклинометрия!$B$2:$B$152,Инклинометрия!$A$2:$A$152))</f>
        <v>-</v>
      </c>
      <c r="V1074" s="88" t="str">
        <f>IF(R1074=0,"-",FORECAST($C$8-R1074,Инклинометрия!$B$2:$B$152,Инклинометрия!$A$2:$A$152))</f>
        <v>-</v>
      </c>
      <c r="W1074" s="88" t="str">
        <f>IF(R1074&gt;0,FORECAST($C$8,Инклинометрия!$B$2:$B$152,Инклинометрия!$A$2:$A$152),IF(AB1074=$C$8,"-",FORECAST($C$8-AB1074,Инклинометрия!$B$2:$B$152,Инклинометрия!$A$2:$A$152)))</f>
        <v>-</v>
      </c>
      <c r="X1074" s="88" t="str">
        <f>IF(S1074=0,"-",FORECAST($C$8-(S1074+AB1074),Инклинометрия!$B$2:$B$152,Инклинометрия!$A$2:$A$152))</f>
        <v>-</v>
      </c>
      <c r="Y1074" s="88">
        <f>FORECAST($C$8+T1074,Инклинометрия!$B$2:$B$152,Инклинометрия!$A$2:$A$152)</f>
        <v>1425</v>
      </c>
      <c r="Z1074" s="88">
        <f>IF(R1074=0,FORECAST($C$6-T1074,Инклинометрия!$B$2:$B$152,Инклинометрия!$A$2:$A$152),FORECAST($C$8,Инклинометрия!$B$2:$B$152,Инклинометрия!$A$2:$A$152))</f>
        <v>1330</v>
      </c>
      <c r="AA1074" s="61">
        <f t="shared" si="525"/>
        <v>1400</v>
      </c>
      <c r="AB1074" s="62">
        <f t="shared" si="544"/>
        <v>1400</v>
      </c>
      <c r="AC1074" s="62">
        <f t="shared" si="526"/>
        <v>0</v>
      </c>
      <c r="AD1074" s="65">
        <f>IF(R1074=0,FORECAST($C$8,Инклинометрия!$B$2:$B$152,Инклинометрия!$A$2:$A$152),V1074)</f>
        <v>1330</v>
      </c>
      <c r="AE1074" s="65">
        <f>FORECAST($C$8-(R1074+AA1074),Инклинометрия!$B$2:$B$152,Инклинометрия!$A$2:$A$152)</f>
        <v>0</v>
      </c>
      <c r="AF1074" s="65">
        <f>IF(AB1074=0,"-",FORECAST($C$8,Инклинометрия!$B$2:$B$152,Инклинометрия!$A$2:$A$152))</f>
        <v>1330</v>
      </c>
      <c r="AG1074" s="65">
        <f>IF(AB1074=0,"-",FORECAST($C$8-AB1074,Инклинометрия!$B$2:$B$152,Инклинометрия!$A$2:$A$152))</f>
        <v>0</v>
      </c>
      <c r="AH1074" s="65" t="str">
        <f>IF(AC1074=0,"-",FORECAST($C$8+AC1074,Инклинометрия!$B$2:$B$152,Инклинометрия!$A$2:$A$152))</f>
        <v>-</v>
      </c>
      <c r="AI1074" s="89" t="str">
        <f>IF(AC1074=0,"-",FORECAST($C$8,Инклинометрия!$B$2:$B$152,Инклинометрия!$A$2:$A$152))</f>
        <v>-</v>
      </c>
      <c r="AJ1074" s="28"/>
      <c r="AK1074" s="67">
        <f t="shared" si="545"/>
        <v>0</v>
      </c>
      <c r="AL1074" s="28">
        <f t="shared" si="546"/>
        <v>0</v>
      </c>
      <c r="AM1074" s="28">
        <f t="shared" si="547"/>
        <v>0.1</v>
      </c>
      <c r="AN1074" s="26">
        <f t="shared" si="548"/>
        <v>0.1</v>
      </c>
      <c r="AO1074" s="87">
        <f t="shared" si="549"/>
        <v>145626.51678434567</v>
      </c>
      <c r="AP1074" s="87">
        <f t="shared" si="527"/>
        <v>44301.516784345658</v>
      </c>
      <c r="AQ1074" s="66">
        <f t="shared" si="528"/>
        <v>14695380</v>
      </c>
      <c r="AR1074" s="66">
        <f t="shared" si="529"/>
        <v>14695380</v>
      </c>
      <c r="AS1074" s="66">
        <f t="shared" si="530"/>
        <v>784800</v>
      </c>
      <c r="AT1074" s="45">
        <f t="shared" si="534"/>
        <v>15625806.516784346</v>
      </c>
      <c r="AU1074" s="75"/>
    </row>
    <row r="1075" spans="2:47" x14ac:dyDescent="0.3">
      <c r="B1075" s="41">
        <f t="shared" si="535"/>
        <v>5225</v>
      </c>
      <c r="C1075" s="8">
        <f t="shared" si="550"/>
        <v>52.25</v>
      </c>
      <c r="D1075" s="73">
        <f t="shared" si="531"/>
        <v>69.884375000000006</v>
      </c>
      <c r="E1075" s="29">
        <f t="shared" si="553"/>
        <v>17306.65093975345</v>
      </c>
      <c r="F1075" s="29">
        <f t="shared" si="536"/>
        <v>16.561388459093266</v>
      </c>
      <c r="G1075" s="29">
        <f t="shared" si="551"/>
        <v>22.15085706403724</v>
      </c>
      <c r="H1075" s="17">
        <f t="shared" si="537"/>
        <v>23147.645631919931</v>
      </c>
      <c r="I1075" s="29">
        <f t="shared" si="538"/>
        <v>2.2250485660981263</v>
      </c>
      <c r="J1075" s="29">
        <f t="shared" si="532"/>
        <v>20.847057720369335</v>
      </c>
      <c r="K1075" s="39">
        <f t="shared" si="539"/>
        <v>1400</v>
      </c>
      <c r="L1075" s="49">
        <f t="shared" si="522"/>
        <v>0</v>
      </c>
      <c r="M1075" s="48">
        <f t="shared" si="523"/>
        <v>4.2266987561397071</v>
      </c>
      <c r="N1075" s="51">
        <f t="shared" si="533"/>
        <v>0</v>
      </c>
      <c r="O1075" s="54">
        <f t="shared" si="552"/>
        <v>18.880500609176615</v>
      </c>
      <c r="P1075" s="34">
        <f t="shared" si="540"/>
        <v>1.7671458676442586</v>
      </c>
      <c r="Q1075" s="30">
        <f t="shared" si="541"/>
        <v>0</v>
      </c>
      <c r="R1075" s="58">
        <f t="shared" si="542"/>
        <v>0</v>
      </c>
      <c r="S1075" s="58">
        <f t="shared" si="543"/>
        <v>0</v>
      </c>
      <c r="T1075" s="58">
        <f t="shared" si="524"/>
        <v>100</v>
      </c>
      <c r="U1075" s="88" t="str">
        <f>IF(R1075=0,"-",FORECAST($C$8,Инклинометрия!$B$2:$B$152,Инклинометрия!$A$2:$A$152))</f>
        <v>-</v>
      </c>
      <c r="V1075" s="88" t="str">
        <f>IF(R1075=0,"-",FORECAST($C$8-R1075,Инклинометрия!$B$2:$B$152,Инклинометрия!$A$2:$A$152))</f>
        <v>-</v>
      </c>
      <c r="W1075" s="88" t="str">
        <f>IF(R1075&gt;0,FORECAST($C$8,Инклинометрия!$B$2:$B$152,Инклинометрия!$A$2:$A$152),IF(AB1075=$C$8,"-",FORECAST($C$8-AB1075,Инклинометрия!$B$2:$B$152,Инклинометрия!$A$2:$A$152)))</f>
        <v>-</v>
      </c>
      <c r="X1075" s="88" t="str">
        <f>IF(S1075=0,"-",FORECAST($C$8-(S1075+AB1075),Инклинометрия!$B$2:$B$152,Инклинометрия!$A$2:$A$152))</f>
        <v>-</v>
      </c>
      <c r="Y1075" s="88">
        <f>FORECAST($C$8+T1075,Инклинометрия!$B$2:$B$152,Инклинометрия!$A$2:$A$152)</f>
        <v>1425</v>
      </c>
      <c r="Z1075" s="88">
        <f>IF(R1075=0,FORECAST($C$6-T1075,Инклинометрия!$B$2:$B$152,Инклинометрия!$A$2:$A$152),FORECAST($C$8,Инклинометрия!$B$2:$B$152,Инклинометрия!$A$2:$A$152))</f>
        <v>1330</v>
      </c>
      <c r="AA1075" s="61">
        <f t="shared" si="525"/>
        <v>1400</v>
      </c>
      <c r="AB1075" s="62">
        <f t="shared" si="544"/>
        <v>1400</v>
      </c>
      <c r="AC1075" s="62">
        <f t="shared" si="526"/>
        <v>0</v>
      </c>
      <c r="AD1075" s="65">
        <f>IF(R1075=0,FORECAST($C$8,Инклинометрия!$B$2:$B$152,Инклинометрия!$A$2:$A$152),V1075)</f>
        <v>1330</v>
      </c>
      <c r="AE1075" s="65">
        <f>FORECAST($C$8-(R1075+AA1075),Инклинометрия!$B$2:$B$152,Инклинометрия!$A$2:$A$152)</f>
        <v>0</v>
      </c>
      <c r="AF1075" s="65">
        <f>IF(AB1075=0,"-",FORECAST($C$8,Инклинометрия!$B$2:$B$152,Инклинометрия!$A$2:$A$152))</f>
        <v>1330</v>
      </c>
      <c r="AG1075" s="65">
        <f>IF(AB1075=0,"-",FORECAST($C$8-AB1075,Инклинометрия!$B$2:$B$152,Инклинометрия!$A$2:$A$152))</f>
        <v>0</v>
      </c>
      <c r="AH1075" s="65" t="str">
        <f>IF(AC1075=0,"-",FORECAST($C$8+AC1075,Инклинометрия!$B$2:$B$152,Инклинометрия!$A$2:$A$152))</f>
        <v>-</v>
      </c>
      <c r="AI1075" s="89" t="str">
        <f>IF(AC1075=0,"-",FORECAST($C$8,Инклинометрия!$B$2:$B$152,Инклинометрия!$A$2:$A$152))</f>
        <v>-</v>
      </c>
      <c r="AJ1075" s="28"/>
      <c r="AK1075" s="67">
        <f t="shared" si="545"/>
        <v>0</v>
      </c>
      <c r="AL1075" s="28">
        <f t="shared" si="546"/>
        <v>0</v>
      </c>
      <c r="AM1075" s="28">
        <f t="shared" si="547"/>
        <v>0.1</v>
      </c>
      <c r="AN1075" s="26">
        <f t="shared" si="548"/>
        <v>0.1</v>
      </c>
      <c r="AO1075" s="87">
        <f t="shared" si="549"/>
        <v>145626.51678434567</v>
      </c>
      <c r="AP1075" s="87">
        <f t="shared" si="527"/>
        <v>44301.516784345658</v>
      </c>
      <c r="AQ1075" s="66">
        <f t="shared" si="528"/>
        <v>14695380</v>
      </c>
      <c r="AR1075" s="66">
        <f t="shared" si="529"/>
        <v>14695380</v>
      </c>
      <c r="AS1075" s="66">
        <f t="shared" si="530"/>
        <v>784800</v>
      </c>
      <c r="AT1075" s="45">
        <f t="shared" si="534"/>
        <v>15625806.516784346</v>
      </c>
      <c r="AU1075" s="75"/>
    </row>
    <row r="1076" spans="2:47" x14ac:dyDescent="0.3">
      <c r="B1076" s="41">
        <f t="shared" si="535"/>
        <v>5230</v>
      </c>
      <c r="C1076" s="8">
        <f t="shared" si="550"/>
        <v>52.300000000000004</v>
      </c>
      <c r="D1076" s="73">
        <f t="shared" si="531"/>
        <v>69.951250000000016</v>
      </c>
      <c r="E1076" s="29">
        <f t="shared" si="553"/>
        <v>17323.212328212543</v>
      </c>
      <c r="F1076" s="29">
        <f t="shared" si="536"/>
        <v>16.561388459095621</v>
      </c>
      <c r="G1076" s="29">
        <f t="shared" si="551"/>
        <v>22.150857064040391</v>
      </c>
      <c r="H1076" s="17">
        <f t="shared" si="537"/>
        <v>23169.796488983971</v>
      </c>
      <c r="I1076" s="29">
        <f t="shared" si="538"/>
        <v>2.2250485660981263</v>
      </c>
      <c r="J1076" s="29">
        <f t="shared" si="532"/>
        <v>20.847057720370817</v>
      </c>
      <c r="K1076" s="39">
        <f t="shared" si="539"/>
        <v>1400</v>
      </c>
      <c r="L1076" s="49">
        <f t="shared" si="522"/>
        <v>0</v>
      </c>
      <c r="M1076" s="48">
        <f t="shared" si="523"/>
        <v>4.2266987561397071</v>
      </c>
      <c r="N1076" s="51">
        <f t="shared" si="533"/>
        <v>0</v>
      </c>
      <c r="O1076" s="54">
        <f t="shared" si="552"/>
        <v>18.880500609176615</v>
      </c>
      <c r="P1076" s="34">
        <f t="shared" si="540"/>
        <v>1.7671458676442586</v>
      </c>
      <c r="Q1076" s="30">
        <f t="shared" si="541"/>
        <v>0</v>
      </c>
      <c r="R1076" s="58">
        <f t="shared" si="542"/>
        <v>0</v>
      </c>
      <c r="S1076" s="58">
        <f t="shared" si="543"/>
        <v>0</v>
      </c>
      <c r="T1076" s="58">
        <f t="shared" si="524"/>
        <v>100</v>
      </c>
      <c r="U1076" s="88" t="str">
        <f>IF(R1076=0,"-",FORECAST($C$8,Инклинометрия!$B$2:$B$152,Инклинометрия!$A$2:$A$152))</f>
        <v>-</v>
      </c>
      <c r="V1076" s="88" t="str">
        <f>IF(R1076=0,"-",FORECAST($C$8-R1076,Инклинометрия!$B$2:$B$152,Инклинометрия!$A$2:$A$152))</f>
        <v>-</v>
      </c>
      <c r="W1076" s="88" t="str">
        <f>IF(R1076&gt;0,FORECAST($C$8,Инклинометрия!$B$2:$B$152,Инклинометрия!$A$2:$A$152),IF(AB1076=$C$8,"-",FORECAST($C$8-AB1076,Инклинометрия!$B$2:$B$152,Инклинометрия!$A$2:$A$152)))</f>
        <v>-</v>
      </c>
      <c r="X1076" s="88" t="str">
        <f>IF(S1076=0,"-",FORECAST($C$8-(S1076+AB1076),Инклинометрия!$B$2:$B$152,Инклинометрия!$A$2:$A$152))</f>
        <v>-</v>
      </c>
      <c r="Y1076" s="88">
        <f>FORECAST($C$8+T1076,Инклинометрия!$B$2:$B$152,Инклинометрия!$A$2:$A$152)</f>
        <v>1425</v>
      </c>
      <c r="Z1076" s="88">
        <f>IF(R1076=0,FORECAST($C$6-T1076,Инклинометрия!$B$2:$B$152,Инклинометрия!$A$2:$A$152),FORECAST($C$8,Инклинометрия!$B$2:$B$152,Инклинометрия!$A$2:$A$152))</f>
        <v>1330</v>
      </c>
      <c r="AA1076" s="61">
        <f t="shared" si="525"/>
        <v>1400</v>
      </c>
      <c r="AB1076" s="62">
        <f t="shared" si="544"/>
        <v>1400</v>
      </c>
      <c r="AC1076" s="62">
        <f t="shared" si="526"/>
        <v>0</v>
      </c>
      <c r="AD1076" s="65">
        <f>IF(R1076=0,FORECAST($C$8,Инклинометрия!$B$2:$B$152,Инклинометрия!$A$2:$A$152),V1076)</f>
        <v>1330</v>
      </c>
      <c r="AE1076" s="65">
        <f>FORECAST($C$8-(R1076+AA1076),Инклинометрия!$B$2:$B$152,Инклинометрия!$A$2:$A$152)</f>
        <v>0</v>
      </c>
      <c r="AF1076" s="65">
        <f>IF(AB1076=0,"-",FORECAST($C$8,Инклинометрия!$B$2:$B$152,Инклинометрия!$A$2:$A$152))</f>
        <v>1330</v>
      </c>
      <c r="AG1076" s="65">
        <f>IF(AB1076=0,"-",FORECAST($C$8-AB1076,Инклинометрия!$B$2:$B$152,Инклинометрия!$A$2:$A$152))</f>
        <v>0</v>
      </c>
      <c r="AH1076" s="65" t="str">
        <f>IF(AC1076=0,"-",FORECAST($C$8+AC1076,Инклинометрия!$B$2:$B$152,Инклинометрия!$A$2:$A$152))</f>
        <v>-</v>
      </c>
      <c r="AI1076" s="89" t="str">
        <f>IF(AC1076=0,"-",FORECAST($C$8,Инклинометрия!$B$2:$B$152,Инклинометрия!$A$2:$A$152))</f>
        <v>-</v>
      </c>
      <c r="AJ1076" s="28"/>
      <c r="AK1076" s="67">
        <f t="shared" si="545"/>
        <v>0</v>
      </c>
      <c r="AL1076" s="28">
        <f t="shared" si="546"/>
        <v>0</v>
      </c>
      <c r="AM1076" s="28">
        <f t="shared" si="547"/>
        <v>0.1</v>
      </c>
      <c r="AN1076" s="26">
        <f t="shared" si="548"/>
        <v>0.1</v>
      </c>
      <c r="AO1076" s="87">
        <f t="shared" si="549"/>
        <v>145626.51678434567</v>
      </c>
      <c r="AP1076" s="87">
        <f t="shared" si="527"/>
        <v>44301.516784345658</v>
      </c>
      <c r="AQ1076" s="66">
        <f t="shared" si="528"/>
        <v>14695380</v>
      </c>
      <c r="AR1076" s="66">
        <f t="shared" si="529"/>
        <v>14695380</v>
      </c>
      <c r="AS1076" s="66">
        <f t="shared" si="530"/>
        <v>784800</v>
      </c>
      <c r="AT1076" s="45">
        <f t="shared" si="534"/>
        <v>15625806.516784346</v>
      </c>
      <c r="AU1076" s="75"/>
    </row>
    <row r="1077" spans="2:47" x14ac:dyDescent="0.3">
      <c r="B1077" s="41">
        <f t="shared" si="535"/>
        <v>5235</v>
      </c>
      <c r="C1077" s="8">
        <f t="shared" si="550"/>
        <v>52.35</v>
      </c>
      <c r="D1077" s="73">
        <f t="shared" si="531"/>
        <v>70.018124999999998</v>
      </c>
      <c r="E1077" s="29">
        <f t="shared" si="553"/>
        <v>17339.773716671636</v>
      </c>
      <c r="F1077" s="29">
        <f t="shared" si="536"/>
        <v>16.561388459093266</v>
      </c>
      <c r="G1077" s="29">
        <f t="shared" si="551"/>
        <v>22.15085706403724</v>
      </c>
      <c r="H1077" s="17">
        <f t="shared" si="537"/>
        <v>23191.947346048008</v>
      </c>
      <c r="I1077" s="29">
        <f t="shared" si="538"/>
        <v>2.2250485660981263</v>
      </c>
      <c r="J1077" s="29">
        <f t="shared" si="532"/>
        <v>20.847057720369335</v>
      </c>
      <c r="K1077" s="39">
        <f t="shared" si="539"/>
        <v>1400</v>
      </c>
      <c r="L1077" s="49">
        <f t="shared" si="522"/>
        <v>0</v>
      </c>
      <c r="M1077" s="48">
        <f t="shared" si="523"/>
        <v>4.2266987561397071</v>
      </c>
      <c r="N1077" s="51">
        <f t="shared" si="533"/>
        <v>0</v>
      </c>
      <c r="O1077" s="54">
        <f t="shared" si="552"/>
        <v>18.880500609176615</v>
      </c>
      <c r="P1077" s="34">
        <f t="shared" si="540"/>
        <v>1.7671458676442586</v>
      </c>
      <c r="Q1077" s="30">
        <f t="shared" si="541"/>
        <v>0</v>
      </c>
      <c r="R1077" s="58">
        <f t="shared" si="542"/>
        <v>0</v>
      </c>
      <c r="S1077" s="58">
        <f t="shared" si="543"/>
        <v>0</v>
      </c>
      <c r="T1077" s="58">
        <f t="shared" si="524"/>
        <v>100</v>
      </c>
      <c r="U1077" s="88" t="str">
        <f>IF(R1077=0,"-",FORECAST($C$8,Инклинометрия!$B$2:$B$152,Инклинометрия!$A$2:$A$152))</f>
        <v>-</v>
      </c>
      <c r="V1077" s="88" t="str">
        <f>IF(R1077=0,"-",FORECAST($C$8-R1077,Инклинометрия!$B$2:$B$152,Инклинометрия!$A$2:$A$152))</f>
        <v>-</v>
      </c>
      <c r="W1077" s="88" t="str">
        <f>IF(R1077&gt;0,FORECAST($C$8,Инклинометрия!$B$2:$B$152,Инклинометрия!$A$2:$A$152),IF(AB1077=$C$8,"-",FORECAST($C$8-AB1077,Инклинометрия!$B$2:$B$152,Инклинометрия!$A$2:$A$152)))</f>
        <v>-</v>
      </c>
      <c r="X1077" s="88" t="str">
        <f>IF(S1077=0,"-",FORECAST($C$8-(S1077+AB1077),Инклинометрия!$B$2:$B$152,Инклинометрия!$A$2:$A$152))</f>
        <v>-</v>
      </c>
      <c r="Y1077" s="88">
        <f>FORECAST($C$8+T1077,Инклинометрия!$B$2:$B$152,Инклинометрия!$A$2:$A$152)</f>
        <v>1425</v>
      </c>
      <c r="Z1077" s="88">
        <f>IF(R1077=0,FORECAST($C$6-T1077,Инклинометрия!$B$2:$B$152,Инклинометрия!$A$2:$A$152),FORECAST($C$8,Инклинометрия!$B$2:$B$152,Инклинометрия!$A$2:$A$152))</f>
        <v>1330</v>
      </c>
      <c r="AA1077" s="61">
        <f t="shared" si="525"/>
        <v>1400</v>
      </c>
      <c r="AB1077" s="62">
        <f t="shared" si="544"/>
        <v>1400</v>
      </c>
      <c r="AC1077" s="62">
        <f t="shared" si="526"/>
        <v>0</v>
      </c>
      <c r="AD1077" s="65">
        <f>IF(R1077=0,FORECAST($C$8,Инклинометрия!$B$2:$B$152,Инклинометрия!$A$2:$A$152),V1077)</f>
        <v>1330</v>
      </c>
      <c r="AE1077" s="65">
        <f>FORECAST($C$8-(R1077+AA1077),Инклинометрия!$B$2:$B$152,Инклинометрия!$A$2:$A$152)</f>
        <v>0</v>
      </c>
      <c r="AF1077" s="65">
        <f>IF(AB1077=0,"-",FORECAST($C$8,Инклинометрия!$B$2:$B$152,Инклинометрия!$A$2:$A$152))</f>
        <v>1330</v>
      </c>
      <c r="AG1077" s="65">
        <f>IF(AB1077=0,"-",FORECAST($C$8-AB1077,Инклинометрия!$B$2:$B$152,Инклинометрия!$A$2:$A$152))</f>
        <v>0</v>
      </c>
      <c r="AH1077" s="65" t="str">
        <f>IF(AC1077=0,"-",FORECAST($C$8+AC1077,Инклинометрия!$B$2:$B$152,Инклинометрия!$A$2:$A$152))</f>
        <v>-</v>
      </c>
      <c r="AI1077" s="89" t="str">
        <f>IF(AC1077=0,"-",FORECAST($C$8,Инклинометрия!$B$2:$B$152,Инклинометрия!$A$2:$A$152))</f>
        <v>-</v>
      </c>
      <c r="AJ1077" s="28"/>
      <c r="AK1077" s="67">
        <f t="shared" si="545"/>
        <v>0</v>
      </c>
      <c r="AL1077" s="28">
        <f t="shared" si="546"/>
        <v>0</v>
      </c>
      <c r="AM1077" s="28">
        <f t="shared" si="547"/>
        <v>0.1</v>
      </c>
      <c r="AN1077" s="26">
        <f t="shared" si="548"/>
        <v>0.1</v>
      </c>
      <c r="AO1077" s="87">
        <f t="shared" si="549"/>
        <v>145626.51678434567</v>
      </c>
      <c r="AP1077" s="87">
        <f t="shared" si="527"/>
        <v>44301.516784345658</v>
      </c>
      <c r="AQ1077" s="66">
        <f t="shared" si="528"/>
        <v>14695380</v>
      </c>
      <c r="AR1077" s="66">
        <f t="shared" si="529"/>
        <v>14695380</v>
      </c>
      <c r="AS1077" s="66">
        <f t="shared" si="530"/>
        <v>784800</v>
      </c>
      <c r="AT1077" s="45">
        <f t="shared" si="534"/>
        <v>15625806.516784346</v>
      </c>
      <c r="AU1077" s="75"/>
    </row>
    <row r="1078" spans="2:47" x14ac:dyDescent="0.3">
      <c r="B1078" s="41">
        <f t="shared" si="535"/>
        <v>5240</v>
      </c>
      <c r="C1078" s="8">
        <f t="shared" si="550"/>
        <v>52.4</v>
      </c>
      <c r="D1078" s="73">
        <f t="shared" si="531"/>
        <v>70.084999999999994</v>
      </c>
      <c r="E1078" s="29">
        <f t="shared" si="553"/>
        <v>17356.335105130733</v>
      </c>
      <c r="F1078" s="29">
        <f t="shared" si="536"/>
        <v>16.561388459093266</v>
      </c>
      <c r="G1078" s="29">
        <f t="shared" si="551"/>
        <v>22.15085706403724</v>
      </c>
      <c r="H1078" s="17">
        <f t="shared" si="537"/>
        <v>23214.098203112044</v>
      </c>
      <c r="I1078" s="29">
        <f t="shared" si="538"/>
        <v>2.2250485660981263</v>
      </c>
      <c r="J1078" s="29">
        <f t="shared" si="532"/>
        <v>20.847057720369335</v>
      </c>
      <c r="K1078" s="39">
        <f t="shared" si="539"/>
        <v>1400</v>
      </c>
      <c r="L1078" s="49">
        <f t="shared" si="522"/>
        <v>0</v>
      </c>
      <c r="M1078" s="48">
        <f t="shared" si="523"/>
        <v>4.2266987561397071</v>
      </c>
      <c r="N1078" s="51">
        <f t="shared" si="533"/>
        <v>0</v>
      </c>
      <c r="O1078" s="54">
        <f t="shared" si="552"/>
        <v>18.880500609176615</v>
      </c>
      <c r="P1078" s="34">
        <f t="shared" si="540"/>
        <v>1.7671458676442586</v>
      </c>
      <c r="Q1078" s="30">
        <f t="shared" si="541"/>
        <v>0</v>
      </c>
      <c r="R1078" s="58">
        <f t="shared" si="542"/>
        <v>0</v>
      </c>
      <c r="S1078" s="58">
        <f t="shared" si="543"/>
        <v>0</v>
      </c>
      <c r="T1078" s="58">
        <f t="shared" si="524"/>
        <v>100</v>
      </c>
      <c r="U1078" s="88" t="str">
        <f>IF(R1078=0,"-",FORECAST($C$8,Инклинометрия!$B$2:$B$152,Инклинометрия!$A$2:$A$152))</f>
        <v>-</v>
      </c>
      <c r="V1078" s="88" t="str">
        <f>IF(R1078=0,"-",FORECAST($C$8-R1078,Инклинометрия!$B$2:$B$152,Инклинометрия!$A$2:$A$152))</f>
        <v>-</v>
      </c>
      <c r="W1078" s="88" t="str">
        <f>IF(R1078&gt;0,FORECAST($C$8,Инклинометрия!$B$2:$B$152,Инклинометрия!$A$2:$A$152),IF(AB1078=$C$8,"-",FORECAST($C$8-AB1078,Инклинометрия!$B$2:$B$152,Инклинометрия!$A$2:$A$152)))</f>
        <v>-</v>
      </c>
      <c r="X1078" s="88" t="str">
        <f>IF(S1078=0,"-",FORECAST($C$8-(S1078+AB1078),Инклинометрия!$B$2:$B$152,Инклинометрия!$A$2:$A$152))</f>
        <v>-</v>
      </c>
      <c r="Y1078" s="88">
        <f>FORECAST($C$8+T1078,Инклинометрия!$B$2:$B$152,Инклинометрия!$A$2:$A$152)</f>
        <v>1425</v>
      </c>
      <c r="Z1078" s="88">
        <f>IF(R1078=0,FORECAST($C$6-T1078,Инклинометрия!$B$2:$B$152,Инклинометрия!$A$2:$A$152),FORECAST($C$8,Инклинометрия!$B$2:$B$152,Инклинометрия!$A$2:$A$152))</f>
        <v>1330</v>
      </c>
      <c r="AA1078" s="61">
        <f t="shared" si="525"/>
        <v>1400</v>
      </c>
      <c r="AB1078" s="62">
        <f t="shared" si="544"/>
        <v>1400</v>
      </c>
      <c r="AC1078" s="62">
        <f t="shared" si="526"/>
        <v>0</v>
      </c>
      <c r="AD1078" s="65">
        <f>IF(R1078=0,FORECAST($C$8,Инклинометрия!$B$2:$B$152,Инклинометрия!$A$2:$A$152),V1078)</f>
        <v>1330</v>
      </c>
      <c r="AE1078" s="65">
        <f>FORECAST($C$8-(R1078+AA1078),Инклинометрия!$B$2:$B$152,Инклинометрия!$A$2:$A$152)</f>
        <v>0</v>
      </c>
      <c r="AF1078" s="65">
        <f>IF(AB1078=0,"-",FORECAST($C$8,Инклинометрия!$B$2:$B$152,Инклинометрия!$A$2:$A$152))</f>
        <v>1330</v>
      </c>
      <c r="AG1078" s="65">
        <f>IF(AB1078=0,"-",FORECAST($C$8-AB1078,Инклинометрия!$B$2:$B$152,Инклинометрия!$A$2:$A$152))</f>
        <v>0</v>
      </c>
      <c r="AH1078" s="65" t="str">
        <f>IF(AC1078=0,"-",FORECAST($C$8+AC1078,Инклинометрия!$B$2:$B$152,Инклинометрия!$A$2:$A$152))</f>
        <v>-</v>
      </c>
      <c r="AI1078" s="89" t="str">
        <f>IF(AC1078=0,"-",FORECAST($C$8,Инклинометрия!$B$2:$B$152,Инклинометрия!$A$2:$A$152))</f>
        <v>-</v>
      </c>
      <c r="AJ1078" s="28"/>
      <c r="AK1078" s="67">
        <f t="shared" si="545"/>
        <v>0</v>
      </c>
      <c r="AL1078" s="28">
        <f t="shared" si="546"/>
        <v>0</v>
      </c>
      <c r="AM1078" s="28">
        <f t="shared" si="547"/>
        <v>0.1</v>
      </c>
      <c r="AN1078" s="26">
        <f t="shared" si="548"/>
        <v>0.1</v>
      </c>
      <c r="AO1078" s="87">
        <f t="shared" si="549"/>
        <v>145626.51678434567</v>
      </c>
      <c r="AP1078" s="87">
        <f t="shared" si="527"/>
        <v>44301.516784345658</v>
      </c>
      <c r="AQ1078" s="66">
        <f t="shared" si="528"/>
        <v>14695380</v>
      </c>
      <c r="AR1078" s="66">
        <f t="shared" si="529"/>
        <v>14695380</v>
      </c>
      <c r="AS1078" s="66">
        <f t="shared" si="530"/>
        <v>784800</v>
      </c>
      <c r="AT1078" s="45">
        <f t="shared" si="534"/>
        <v>15625806.516784346</v>
      </c>
      <c r="AU1078" s="75"/>
    </row>
    <row r="1079" spans="2:47" x14ac:dyDescent="0.3">
      <c r="B1079" s="41">
        <f t="shared" si="535"/>
        <v>5245</v>
      </c>
      <c r="C1079" s="8">
        <f t="shared" si="550"/>
        <v>52.45</v>
      </c>
      <c r="D1079" s="73">
        <f t="shared" si="531"/>
        <v>70.151875000000004</v>
      </c>
      <c r="E1079" s="29">
        <f t="shared" si="553"/>
        <v>17372.896493589826</v>
      </c>
      <c r="F1079" s="29">
        <f t="shared" si="536"/>
        <v>16.561388459095621</v>
      </c>
      <c r="G1079" s="29">
        <f t="shared" si="551"/>
        <v>22.150857064040391</v>
      </c>
      <c r="H1079" s="17">
        <f t="shared" si="537"/>
        <v>23236.249060176084</v>
      </c>
      <c r="I1079" s="29">
        <f t="shared" si="538"/>
        <v>2.2250485660981263</v>
      </c>
      <c r="J1079" s="29">
        <f t="shared" si="532"/>
        <v>20.847057720370817</v>
      </c>
      <c r="K1079" s="39">
        <f t="shared" si="539"/>
        <v>1400</v>
      </c>
      <c r="L1079" s="49">
        <f t="shared" si="522"/>
        <v>0</v>
      </c>
      <c r="M1079" s="48">
        <f t="shared" si="523"/>
        <v>4.2266987561397071</v>
      </c>
      <c r="N1079" s="51">
        <f t="shared" si="533"/>
        <v>0</v>
      </c>
      <c r="O1079" s="54">
        <f t="shared" si="552"/>
        <v>18.880500609176615</v>
      </c>
      <c r="P1079" s="34">
        <f t="shared" si="540"/>
        <v>1.7671458676442586</v>
      </c>
      <c r="Q1079" s="30">
        <f t="shared" si="541"/>
        <v>0</v>
      </c>
      <c r="R1079" s="58">
        <f t="shared" si="542"/>
        <v>0</v>
      </c>
      <c r="S1079" s="58">
        <f t="shared" si="543"/>
        <v>0</v>
      </c>
      <c r="T1079" s="58">
        <f t="shared" si="524"/>
        <v>100</v>
      </c>
      <c r="U1079" s="88" t="str">
        <f>IF(R1079=0,"-",FORECAST($C$8,Инклинометрия!$B$2:$B$152,Инклинометрия!$A$2:$A$152))</f>
        <v>-</v>
      </c>
      <c r="V1079" s="88" t="str">
        <f>IF(R1079=0,"-",FORECAST($C$8-R1079,Инклинометрия!$B$2:$B$152,Инклинометрия!$A$2:$A$152))</f>
        <v>-</v>
      </c>
      <c r="W1079" s="88" t="str">
        <f>IF(R1079&gt;0,FORECAST($C$8,Инклинометрия!$B$2:$B$152,Инклинометрия!$A$2:$A$152),IF(AB1079=$C$8,"-",FORECAST($C$8-AB1079,Инклинометрия!$B$2:$B$152,Инклинометрия!$A$2:$A$152)))</f>
        <v>-</v>
      </c>
      <c r="X1079" s="88" t="str">
        <f>IF(S1079=0,"-",FORECAST($C$8-(S1079+AB1079),Инклинометрия!$B$2:$B$152,Инклинометрия!$A$2:$A$152))</f>
        <v>-</v>
      </c>
      <c r="Y1079" s="88">
        <f>FORECAST($C$8+T1079,Инклинометрия!$B$2:$B$152,Инклинометрия!$A$2:$A$152)</f>
        <v>1425</v>
      </c>
      <c r="Z1079" s="88">
        <f>IF(R1079=0,FORECAST($C$6-T1079,Инклинометрия!$B$2:$B$152,Инклинометрия!$A$2:$A$152),FORECAST($C$8,Инклинометрия!$B$2:$B$152,Инклинометрия!$A$2:$A$152))</f>
        <v>1330</v>
      </c>
      <c r="AA1079" s="61">
        <f t="shared" si="525"/>
        <v>1400</v>
      </c>
      <c r="AB1079" s="62">
        <f t="shared" si="544"/>
        <v>1400</v>
      </c>
      <c r="AC1079" s="62">
        <f t="shared" si="526"/>
        <v>0</v>
      </c>
      <c r="AD1079" s="65">
        <f>IF(R1079=0,FORECAST($C$8,Инклинометрия!$B$2:$B$152,Инклинометрия!$A$2:$A$152),V1079)</f>
        <v>1330</v>
      </c>
      <c r="AE1079" s="65">
        <f>FORECAST($C$8-(R1079+AA1079),Инклинометрия!$B$2:$B$152,Инклинометрия!$A$2:$A$152)</f>
        <v>0</v>
      </c>
      <c r="AF1079" s="65">
        <f>IF(AB1079=0,"-",FORECAST($C$8,Инклинометрия!$B$2:$B$152,Инклинометрия!$A$2:$A$152))</f>
        <v>1330</v>
      </c>
      <c r="AG1079" s="65">
        <f>IF(AB1079=0,"-",FORECAST($C$8-AB1079,Инклинометрия!$B$2:$B$152,Инклинометрия!$A$2:$A$152))</f>
        <v>0</v>
      </c>
      <c r="AH1079" s="65" t="str">
        <f>IF(AC1079=0,"-",FORECAST($C$8+AC1079,Инклинометрия!$B$2:$B$152,Инклинометрия!$A$2:$A$152))</f>
        <v>-</v>
      </c>
      <c r="AI1079" s="89" t="str">
        <f>IF(AC1079=0,"-",FORECAST($C$8,Инклинометрия!$B$2:$B$152,Инклинометрия!$A$2:$A$152))</f>
        <v>-</v>
      </c>
      <c r="AJ1079" s="28"/>
      <c r="AK1079" s="67">
        <f t="shared" si="545"/>
        <v>0</v>
      </c>
      <c r="AL1079" s="28">
        <f t="shared" si="546"/>
        <v>0</v>
      </c>
      <c r="AM1079" s="28">
        <f t="shared" si="547"/>
        <v>0.1</v>
      </c>
      <c r="AN1079" s="26">
        <f t="shared" si="548"/>
        <v>0.1</v>
      </c>
      <c r="AO1079" s="87">
        <f t="shared" si="549"/>
        <v>145626.51678434567</v>
      </c>
      <c r="AP1079" s="87">
        <f t="shared" si="527"/>
        <v>44301.516784345658</v>
      </c>
      <c r="AQ1079" s="66">
        <f t="shared" si="528"/>
        <v>14695380</v>
      </c>
      <c r="AR1079" s="66">
        <f t="shared" si="529"/>
        <v>14695380</v>
      </c>
      <c r="AS1079" s="66">
        <f t="shared" si="530"/>
        <v>784800</v>
      </c>
      <c r="AT1079" s="45">
        <f t="shared" si="534"/>
        <v>15625806.516784346</v>
      </c>
      <c r="AU1079" s="75"/>
    </row>
    <row r="1080" spans="2:47" x14ac:dyDescent="0.3">
      <c r="B1080" s="41">
        <f t="shared" si="535"/>
        <v>5250</v>
      </c>
      <c r="C1080" s="8">
        <f t="shared" si="550"/>
        <v>52.5</v>
      </c>
      <c r="D1080" s="73">
        <f t="shared" si="531"/>
        <v>70.21875</v>
      </c>
      <c r="E1080" s="29">
        <f t="shared" si="553"/>
        <v>17389.457882048919</v>
      </c>
      <c r="F1080" s="29">
        <f t="shared" si="536"/>
        <v>16.561388459093266</v>
      </c>
      <c r="G1080" s="29">
        <f t="shared" si="551"/>
        <v>22.15085706403724</v>
      </c>
      <c r="H1080" s="17">
        <f t="shared" si="537"/>
        <v>23258.39991724012</v>
      </c>
      <c r="I1080" s="29">
        <f t="shared" si="538"/>
        <v>2.2250485660981263</v>
      </c>
      <c r="J1080" s="29">
        <f t="shared" si="532"/>
        <v>20.847057720369335</v>
      </c>
      <c r="K1080" s="39">
        <f t="shared" si="539"/>
        <v>1400</v>
      </c>
      <c r="L1080" s="49">
        <f t="shared" si="522"/>
        <v>0</v>
      </c>
      <c r="M1080" s="48">
        <f t="shared" si="523"/>
        <v>4.2266987561397071</v>
      </c>
      <c r="N1080" s="51">
        <f t="shared" si="533"/>
        <v>0</v>
      </c>
      <c r="O1080" s="54">
        <f t="shared" si="552"/>
        <v>18.880500609176615</v>
      </c>
      <c r="P1080" s="34">
        <f t="shared" si="540"/>
        <v>1.7671458676442586</v>
      </c>
      <c r="Q1080" s="30">
        <f t="shared" si="541"/>
        <v>0</v>
      </c>
      <c r="R1080" s="58">
        <f t="shared" si="542"/>
        <v>0</v>
      </c>
      <c r="S1080" s="58">
        <f t="shared" si="543"/>
        <v>0</v>
      </c>
      <c r="T1080" s="58">
        <f t="shared" si="524"/>
        <v>100</v>
      </c>
      <c r="U1080" s="88" t="str">
        <f>IF(R1080=0,"-",FORECAST($C$8,Инклинометрия!$B$2:$B$152,Инклинометрия!$A$2:$A$152))</f>
        <v>-</v>
      </c>
      <c r="V1080" s="88" t="str">
        <f>IF(R1080=0,"-",FORECAST($C$8-R1080,Инклинометрия!$B$2:$B$152,Инклинометрия!$A$2:$A$152))</f>
        <v>-</v>
      </c>
      <c r="W1080" s="88" t="str">
        <f>IF(R1080&gt;0,FORECAST($C$8,Инклинометрия!$B$2:$B$152,Инклинометрия!$A$2:$A$152),IF(AB1080=$C$8,"-",FORECAST($C$8-AB1080,Инклинометрия!$B$2:$B$152,Инклинометрия!$A$2:$A$152)))</f>
        <v>-</v>
      </c>
      <c r="X1080" s="88" t="str">
        <f>IF(S1080=0,"-",FORECAST($C$8-(S1080+AB1080),Инклинометрия!$B$2:$B$152,Инклинометрия!$A$2:$A$152))</f>
        <v>-</v>
      </c>
      <c r="Y1080" s="88">
        <f>FORECAST($C$8+T1080,Инклинометрия!$B$2:$B$152,Инклинометрия!$A$2:$A$152)</f>
        <v>1425</v>
      </c>
      <c r="Z1080" s="88">
        <f>IF(R1080=0,FORECAST($C$6-T1080,Инклинометрия!$B$2:$B$152,Инклинометрия!$A$2:$A$152),FORECAST($C$8,Инклинометрия!$B$2:$B$152,Инклинометрия!$A$2:$A$152))</f>
        <v>1330</v>
      </c>
      <c r="AA1080" s="61">
        <f t="shared" si="525"/>
        <v>1400</v>
      </c>
      <c r="AB1080" s="62">
        <f t="shared" si="544"/>
        <v>1400</v>
      </c>
      <c r="AC1080" s="62">
        <f t="shared" si="526"/>
        <v>0</v>
      </c>
      <c r="AD1080" s="65">
        <f>IF(R1080=0,FORECAST($C$8,Инклинометрия!$B$2:$B$152,Инклинометрия!$A$2:$A$152),V1080)</f>
        <v>1330</v>
      </c>
      <c r="AE1080" s="65">
        <f>FORECAST($C$8-(R1080+AA1080),Инклинометрия!$B$2:$B$152,Инклинометрия!$A$2:$A$152)</f>
        <v>0</v>
      </c>
      <c r="AF1080" s="65">
        <f>IF(AB1080=0,"-",FORECAST($C$8,Инклинометрия!$B$2:$B$152,Инклинометрия!$A$2:$A$152))</f>
        <v>1330</v>
      </c>
      <c r="AG1080" s="65">
        <f>IF(AB1080=0,"-",FORECAST($C$8-AB1080,Инклинометрия!$B$2:$B$152,Инклинометрия!$A$2:$A$152))</f>
        <v>0</v>
      </c>
      <c r="AH1080" s="65" t="str">
        <f>IF(AC1080=0,"-",FORECAST($C$8+AC1080,Инклинометрия!$B$2:$B$152,Инклинометрия!$A$2:$A$152))</f>
        <v>-</v>
      </c>
      <c r="AI1080" s="89" t="str">
        <f>IF(AC1080=0,"-",FORECAST($C$8,Инклинометрия!$B$2:$B$152,Инклинометрия!$A$2:$A$152))</f>
        <v>-</v>
      </c>
      <c r="AJ1080" s="28"/>
      <c r="AK1080" s="67">
        <f t="shared" si="545"/>
        <v>0</v>
      </c>
      <c r="AL1080" s="28">
        <f t="shared" si="546"/>
        <v>0</v>
      </c>
      <c r="AM1080" s="28">
        <f t="shared" si="547"/>
        <v>0.1</v>
      </c>
      <c r="AN1080" s="26">
        <f t="shared" si="548"/>
        <v>0.1</v>
      </c>
      <c r="AO1080" s="87">
        <f t="shared" si="549"/>
        <v>145626.51678434567</v>
      </c>
      <c r="AP1080" s="87">
        <f t="shared" si="527"/>
        <v>44301.516784345658</v>
      </c>
      <c r="AQ1080" s="66">
        <f t="shared" si="528"/>
        <v>14695380</v>
      </c>
      <c r="AR1080" s="66">
        <f t="shared" si="529"/>
        <v>14695380</v>
      </c>
      <c r="AS1080" s="66">
        <f t="shared" si="530"/>
        <v>784800</v>
      </c>
      <c r="AT1080" s="45">
        <f t="shared" si="534"/>
        <v>15625806.516784346</v>
      </c>
      <c r="AU1080" s="75"/>
    </row>
    <row r="1081" spans="2:47" x14ac:dyDescent="0.3">
      <c r="B1081" s="41">
        <f t="shared" si="535"/>
        <v>5255</v>
      </c>
      <c r="C1081" s="8">
        <f t="shared" si="550"/>
        <v>52.550000000000004</v>
      </c>
      <c r="D1081" s="73">
        <f t="shared" si="531"/>
        <v>70.28562500000001</v>
      </c>
      <c r="E1081" s="29">
        <f t="shared" si="553"/>
        <v>17406.019270508015</v>
      </c>
      <c r="F1081" s="29">
        <f t="shared" si="536"/>
        <v>16.561388459095621</v>
      </c>
      <c r="G1081" s="29">
        <f t="shared" si="551"/>
        <v>22.150857064040391</v>
      </c>
      <c r="H1081" s="17">
        <f t="shared" si="537"/>
        <v>23280.55077430416</v>
      </c>
      <c r="I1081" s="29">
        <f t="shared" si="538"/>
        <v>2.2250485660981263</v>
      </c>
      <c r="J1081" s="29">
        <f t="shared" si="532"/>
        <v>20.847057720370817</v>
      </c>
      <c r="K1081" s="39">
        <f t="shared" si="539"/>
        <v>1400</v>
      </c>
      <c r="L1081" s="49">
        <f t="shared" si="522"/>
        <v>0</v>
      </c>
      <c r="M1081" s="48">
        <f t="shared" si="523"/>
        <v>4.2266987561397071</v>
      </c>
      <c r="N1081" s="51">
        <f t="shared" si="533"/>
        <v>0</v>
      </c>
      <c r="O1081" s="54">
        <f t="shared" si="552"/>
        <v>18.880500609176615</v>
      </c>
      <c r="P1081" s="34">
        <f t="shared" si="540"/>
        <v>1.7671458676442586</v>
      </c>
      <c r="Q1081" s="30">
        <f t="shared" si="541"/>
        <v>0</v>
      </c>
      <c r="R1081" s="58">
        <f t="shared" si="542"/>
        <v>0</v>
      </c>
      <c r="S1081" s="58">
        <f t="shared" si="543"/>
        <v>0</v>
      </c>
      <c r="T1081" s="58">
        <f t="shared" si="524"/>
        <v>100</v>
      </c>
      <c r="U1081" s="88" t="str">
        <f>IF(R1081=0,"-",FORECAST($C$8,Инклинометрия!$B$2:$B$152,Инклинометрия!$A$2:$A$152))</f>
        <v>-</v>
      </c>
      <c r="V1081" s="88" t="str">
        <f>IF(R1081=0,"-",FORECAST($C$8-R1081,Инклинометрия!$B$2:$B$152,Инклинометрия!$A$2:$A$152))</f>
        <v>-</v>
      </c>
      <c r="W1081" s="88" t="str">
        <f>IF(R1081&gt;0,FORECAST($C$8,Инклинометрия!$B$2:$B$152,Инклинометрия!$A$2:$A$152),IF(AB1081=$C$8,"-",FORECAST($C$8-AB1081,Инклинометрия!$B$2:$B$152,Инклинометрия!$A$2:$A$152)))</f>
        <v>-</v>
      </c>
      <c r="X1081" s="88" t="str">
        <f>IF(S1081=0,"-",FORECAST($C$8-(S1081+AB1081),Инклинометрия!$B$2:$B$152,Инклинометрия!$A$2:$A$152))</f>
        <v>-</v>
      </c>
      <c r="Y1081" s="88">
        <f>FORECAST($C$8+T1081,Инклинометрия!$B$2:$B$152,Инклинометрия!$A$2:$A$152)</f>
        <v>1425</v>
      </c>
      <c r="Z1081" s="88">
        <f>IF(R1081=0,FORECAST($C$6-T1081,Инклинометрия!$B$2:$B$152,Инклинометрия!$A$2:$A$152),FORECAST($C$8,Инклинометрия!$B$2:$B$152,Инклинометрия!$A$2:$A$152))</f>
        <v>1330</v>
      </c>
      <c r="AA1081" s="61">
        <f t="shared" si="525"/>
        <v>1400</v>
      </c>
      <c r="AB1081" s="62">
        <f t="shared" si="544"/>
        <v>1400</v>
      </c>
      <c r="AC1081" s="62">
        <f t="shared" si="526"/>
        <v>0</v>
      </c>
      <c r="AD1081" s="65">
        <f>IF(R1081=0,FORECAST($C$8,Инклинометрия!$B$2:$B$152,Инклинометрия!$A$2:$A$152),V1081)</f>
        <v>1330</v>
      </c>
      <c r="AE1081" s="65">
        <f>FORECAST($C$8-(R1081+AA1081),Инклинометрия!$B$2:$B$152,Инклинометрия!$A$2:$A$152)</f>
        <v>0</v>
      </c>
      <c r="AF1081" s="65">
        <f>IF(AB1081=0,"-",FORECAST($C$8,Инклинометрия!$B$2:$B$152,Инклинометрия!$A$2:$A$152))</f>
        <v>1330</v>
      </c>
      <c r="AG1081" s="65">
        <f>IF(AB1081=0,"-",FORECAST($C$8-AB1081,Инклинометрия!$B$2:$B$152,Инклинометрия!$A$2:$A$152))</f>
        <v>0</v>
      </c>
      <c r="AH1081" s="65" t="str">
        <f>IF(AC1081=0,"-",FORECAST($C$8+AC1081,Инклинометрия!$B$2:$B$152,Инклинометрия!$A$2:$A$152))</f>
        <v>-</v>
      </c>
      <c r="AI1081" s="89" t="str">
        <f>IF(AC1081=0,"-",FORECAST($C$8,Инклинометрия!$B$2:$B$152,Инклинометрия!$A$2:$A$152))</f>
        <v>-</v>
      </c>
      <c r="AJ1081" s="28"/>
      <c r="AK1081" s="67">
        <f t="shared" si="545"/>
        <v>0</v>
      </c>
      <c r="AL1081" s="28">
        <f t="shared" si="546"/>
        <v>0</v>
      </c>
      <c r="AM1081" s="28">
        <f t="shared" si="547"/>
        <v>0.1</v>
      </c>
      <c r="AN1081" s="26">
        <f t="shared" si="548"/>
        <v>0.1</v>
      </c>
      <c r="AO1081" s="87">
        <f t="shared" si="549"/>
        <v>145626.51678434567</v>
      </c>
      <c r="AP1081" s="87">
        <f t="shared" si="527"/>
        <v>44301.516784345658</v>
      </c>
      <c r="AQ1081" s="66">
        <f t="shared" si="528"/>
        <v>14695380</v>
      </c>
      <c r="AR1081" s="66">
        <f t="shared" si="529"/>
        <v>14695380</v>
      </c>
      <c r="AS1081" s="66">
        <f t="shared" si="530"/>
        <v>784800</v>
      </c>
      <c r="AT1081" s="45">
        <f t="shared" si="534"/>
        <v>15625806.516784346</v>
      </c>
      <c r="AU1081" s="75"/>
    </row>
    <row r="1082" spans="2:47" x14ac:dyDescent="0.3">
      <c r="B1082" s="41">
        <f t="shared" si="535"/>
        <v>5260</v>
      </c>
      <c r="C1082" s="8">
        <f t="shared" si="550"/>
        <v>52.6</v>
      </c>
      <c r="D1082" s="73">
        <f t="shared" si="531"/>
        <v>70.352500000000006</v>
      </c>
      <c r="E1082" s="29">
        <f t="shared" si="553"/>
        <v>17422.580658967108</v>
      </c>
      <c r="F1082" s="29">
        <f t="shared" si="536"/>
        <v>16.561388459093266</v>
      </c>
      <c r="G1082" s="29">
        <f t="shared" si="551"/>
        <v>22.15085706403724</v>
      </c>
      <c r="H1082" s="17">
        <f t="shared" si="537"/>
        <v>23302.701631368196</v>
      </c>
      <c r="I1082" s="29">
        <f t="shared" si="538"/>
        <v>2.2250485660981263</v>
      </c>
      <c r="J1082" s="29">
        <f t="shared" si="532"/>
        <v>20.847057720369335</v>
      </c>
      <c r="K1082" s="39">
        <f t="shared" si="539"/>
        <v>1400</v>
      </c>
      <c r="L1082" s="49">
        <f t="shared" si="522"/>
        <v>0</v>
      </c>
      <c r="M1082" s="48">
        <f t="shared" si="523"/>
        <v>4.2266987561397071</v>
      </c>
      <c r="N1082" s="51">
        <f t="shared" si="533"/>
        <v>0</v>
      </c>
      <c r="O1082" s="54">
        <f t="shared" si="552"/>
        <v>18.880500609176615</v>
      </c>
      <c r="P1082" s="34">
        <f t="shared" si="540"/>
        <v>1.7671458676442586</v>
      </c>
      <c r="Q1082" s="30">
        <f t="shared" si="541"/>
        <v>0</v>
      </c>
      <c r="R1082" s="58">
        <f t="shared" si="542"/>
        <v>0</v>
      </c>
      <c r="S1082" s="58">
        <f t="shared" si="543"/>
        <v>0</v>
      </c>
      <c r="T1082" s="58">
        <f t="shared" si="524"/>
        <v>100</v>
      </c>
      <c r="U1082" s="88" t="str">
        <f>IF(R1082=0,"-",FORECAST($C$8,Инклинометрия!$B$2:$B$152,Инклинометрия!$A$2:$A$152))</f>
        <v>-</v>
      </c>
      <c r="V1082" s="88" t="str">
        <f>IF(R1082=0,"-",FORECAST($C$8-R1082,Инклинометрия!$B$2:$B$152,Инклинометрия!$A$2:$A$152))</f>
        <v>-</v>
      </c>
      <c r="W1082" s="88" t="str">
        <f>IF(R1082&gt;0,FORECAST($C$8,Инклинометрия!$B$2:$B$152,Инклинометрия!$A$2:$A$152),IF(AB1082=$C$8,"-",FORECAST($C$8-AB1082,Инклинометрия!$B$2:$B$152,Инклинометрия!$A$2:$A$152)))</f>
        <v>-</v>
      </c>
      <c r="X1082" s="88" t="str">
        <f>IF(S1082=0,"-",FORECAST($C$8-(S1082+AB1082),Инклинометрия!$B$2:$B$152,Инклинометрия!$A$2:$A$152))</f>
        <v>-</v>
      </c>
      <c r="Y1082" s="88">
        <f>FORECAST($C$8+T1082,Инклинометрия!$B$2:$B$152,Инклинометрия!$A$2:$A$152)</f>
        <v>1425</v>
      </c>
      <c r="Z1082" s="88">
        <f>IF(R1082=0,FORECAST($C$6-T1082,Инклинометрия!$B$2:$B$152,Инклинометрия!$A$2:$A$152),FORECAST($C$8,Инклинометрия!$B$2:$B$152,Инклинометрия!$A$2:$A$152))</f>
        <v>1330</v>
      </c>
      <c r="AA1082" s="61">
        <f t="shared" si="525"/>
        <v>1400</v>
      </c>
      <c r="AB1082" s="62">
        <f t="shared" si="544"/>
        <v>1400</v>
      </c>
      <c r="AC1082" s="62">
        <f t="shared" si="526"/>
        <v>0</v>
      </c>
      <c r="AD1082" s="65">
        <f>IF(R1082=0,FORECAST($C$8,Инклинометрия!$B$2:$B$152,Инклинометрия!$A$2:$A$152),V1082)</f>
        <v>1330</v>
      </c>
      <c r="AE1082" s="65">
        <f>FORECAST($C$8-(R1082+AA1082),Инклинометрия!$B$2:$B$152,Инклинометрия!$A$2:$A$152)</f>
        <v>0</v>
      </c>
      <c r="AF1082" s="65">
        <f>IF(AB1082=0,"-",FORECAST($C$8,Инклинометрия!$B$2:$B$152,Инклинометрия!$A$2:$A$152))</f>
        <v>1330</v>
      </c>
      <c r="AG1082" s="65">
        <f>IF(AB1082=0,"-",FORECAST($C$8-AB1082,Инклинометрия!$B$2:$B$152,Инклинометрия!$A$2:$A$152))</f>
        <v>0</v>
      </c>
      <c r="AH1082" s="65" t="str">
        <f>IF(AC1082=0,"-",FORECAST($C$8+AC1082,Инклинометрия!$B$2:$B$152,Инклинометрия!$A$2:$A$152))</f>
        <v>-</v>
      </c>
      <c r="AI1082" s="89" t="str">
        <f>IF(AC1082=0,"-",FORECAST($C$8,Инклинометрия!$B$2:$B$152,Инклинометрия!$A$2:$A$152))</f>
        <v>-</v>
      </c>
      <c r="AJ1082" s="28"/>
      <c r="AK1082" s="67">
        <f t="shared" si="545"/>
        <v>0</v>
      </c>
      <c r="AL1082" s="28">
        <f t="shared" si="546"/>
        <v>0</v>
      </c>
      <c r="AM1082" s="28">
        <f t="shared" si="547"/>
        <v>0.1</v>
      </c>
      <c r="AN1082" s="26">
        <f t="shared" si="548"/>
        <v>0.1</v>
      </c>
      <c r="AO1082" s="87">
        <f t="shared" si="549"/>
        <v>145626.51678434567</v>
      </c>
      <c r="AP1082" s="87">
        <f t="shared" si="527"/>
        <v>44301.516784345658</v>
      </c>
      <c r="AQ1082" s="66">
        <f t="shared" si="528"/>
        <v>14695380</v>
      </c>
      <c r="AR1082" s="66">
        <f t="shared" si="529"/>
        <v>14695380</v>
      </c>
      <c r="AS1082" s="66">
        <f t="shared" si="530"/>
        <v>784800</v>
      </c>
      <c r="AT1082" s="45">
        <f t="shared" si="534"/>
        <v>15625806.516784346</v>
      </c>
      <c r="AU1082" s="75"/>
    </row>
    <row r="1083" spans="2:47" x14ac:dyDescent="0.3">
      <c r="B1083" s="41">
        <f t="shared" si="535"/>
        <v>5265</v>
      </c>
      <c r="C1083" s="8">
        <f t="shared" si="550"/>
        <v>52.65</v>
      </c>
      <c r="D1083" s="73">
        <f t="shared" si="531"/>
        <v>70.419375000000002</v>
      </c>
      <c r="E1083" s="29">
        <f t="shared" si="553"/>
        <v>17439.142047426201</v>
      </c>
      <c r="F1083" s="29">
        <f t="shared" si="536"/>
        <v>16.561388459093266</v>
      </c>
      <c r="G1083" s="29">
        <f t="shared" si="551"/>
        <v>22.15085706403724</v>
      </c>
      <c r="H1083" s="17">
        <f t="shared" si="537"/>
        <v>23324.852488432232</v>
      </c>
      <c r="I1083" s="29">
        <f t="shared" si="538"/>
        <v>2.2250485660981263</v>
      </c>
      <c r="J1083" s="29">
        <f t="shared" si="532"/>
        <v>20.847057720369335</v>
      </c>
      <c r="K1083" s="39">
        <f t="shared" si="539"/>
        <v>1400</v>
      </c>
      <c r="L1083" s="49">
        <f t="shared" si="522"/>
        <v>0</v>
      </c>
      <c r="M1083" s="48">
        <f t="shared" si="523"/>
        <v>4.2266987561397071</v>
      </c>
      <c r="N1083" s="51">
        <f t="shared" si="533"/>
        <v>0</v>
      </c>
      <c r="O1083" s="54">
        <f t="shared" si="552"/>
        <v>18.880500609176615</v>
      </c>
      <c r="P1083" s="34">
        <f t="shared" si="540"/>
        <v>1.7671458676442586</v>
      </c>
      <c r="Q1083" s="30">
        <f t="shared" si="541"/>
        <v>0</v>
      </c>
      <c r="R1083" s="58">
        <f t="shared" si="542"/>
        <v>0</v>
      </c>
      <c r="S1083" s="58">
        <f t="shared" si="543"/>
        <v>0</v>
      </c>
      <c r="T1083" s="58">
        <f t="shared" si="524"/>
        <v>100</v>
      </c>
      <c r="U1083" s="88" t="str">
        <f>IF(R1083=0,"-",FORECAST($C$8,Инклинометрия!$B$2:$B$152,Инклинометрия!$A$2:$A$152))</f>
        <v>-</v>
      </c>
      <c r="V1083" s="88" t="str">
        <f>IF(R1083=0,"-",FORECAST($C$8-R1083,Инклинометрия!$B$2:$B$152,Инклинометрия!$A$2:$A$152))</f>
        <v>-</v>
      </c>
      <c r="W1083" s="88" t="str">
        <f>IF(R1083&gt;0,FORECAST($C$8,Инклинометрия!$B$2:$B$152,Инклинометрия!$A$2:$A$152),IF(AB1083=$C$8,"-",FORECAST($C$8-AB1083,Инклинометрия!$B$2:$B$152,Инклинометрия!$A$2:$A$152)))</f>
        <v>-</v>
      </c>
      <c r="X1083" s="88" t="str">
        <f>IF(S1083=0,"-",FORECAST($C$8-(S1083+AB1083),Инклинометрия!$B$2:$B$152,Инклинометрия!$A$2:$A$152))</f>
        <v>-</v>
      </c>
      <c r="Y1083" s="88">
        <f>FORECAST($C$8+T1083,Инклинометрия!$B$2:$B$152,Инклинометрия!$A$2:$A$152)</f>
        <v>1425</v>
      </c>
      <c r="Z1083" s="88">
        <f>IF(R1083=0,FORECAST($C$6-T1083,Инклинометрия!$B$2:$B$152,Инклинометрия!$A$2:$A$152),FORECAST($C$8,Инклинометрия!$B$2:$B$152,Инклинометрия!$A$2:$A$152))</f>
        <v>1330</v>
      </c>
      <c r="AA1083" s="61">
        <f t="shared" si="525"/>
        <v>1400</v>
      </c>
      <c r="AB1083" s="62">
        <f t="shared" si="544"/>
        <v>1400</v>
      </c>
      <c r="AC1083" s="62">
        <f t="shared" si="526"/>
        <v>0</v>
      </c>
      <c r="AD1083" s="65">
        <f>IF(R1083=0,FORECAST($C$8,Инклинометрия!$B$2:$B$152,Инклинометрия!$A$2:$A$152),V1083)</f>
        <v>1330</v>
      </c>
      <c r="AE1083" s="65">
        <f>FORECAST($C$8-(R1083+AA1083),Инклинометрия!$B$2:$B$152,Инклинометрия!$A$2:$A$152)</f>
        <v>0</v>
      </c>
      <c r="AF1083" s="65">
        <f>IF(AB1083=0,"-",FORECAST($C$8,Инклинометрия!$B$2:$B$152,Инклинометрия!$A$2:$A$152))</f>
        <v>1330</v>
      </c>
      <c r="AG1083" s="65">
        <f>IF(AB1083=0,"-",FORECAST($C$8-AB1083,Инклинометрия!$B$2:$B$152,Инклинометрия!$A$2:$A$152))</f>
        <v>0</v>
      </c>
      <c r="AH1083" s="65" t="str">
        <f>IF(AC1083=0,"-",FORECAST($C$8+AC1083,Инклинометрия!$B$2:$B$152,Инклинометрия!$A$2:$A$152))</f>
        <v>-</v>
      </c>
      <c r="AI1083" s="89" t="str">
        <f>IF(AC1083=0,"-",FORECAST($C$8,Инклинометрия!$B$2:$B$152,Инклинометрия!$A$2:$A$152))</f>
        <v>-</v>
      </c>
      <c r="AJ1083" s="28"/>
      <c r="AK1083" s="67">
        <f t="shared" si="545"/>
        <v>0</v>
      </c>
      <c r="AL1083" s="28">
        <f t="shared" si="546"/>
        <v>0</v>
      </c>
      <c r="AM1083" s="28">
        <f t="shared" si="547"/>
        <v>0.1</v>
      </c>
      <c r="AN1083" s="26">
        <f t="shared" si="548"/>
        <v>0.1</v>
      </c>
      <c r="AO1083" s="87">
        <f t="shared" si="549"/>
        <v>145626.51678434567</v>
      </c>
      <c r="AP1083" s="87">
        <f t="shared" si="527"/>
        <v>44301.516784345658</v>
      </c>
      <c r="AQ1083" s="66">
        <f t="shared" si="528"/>
        <v>14695380</v>
      </c>
      <c r="AR1083" s="66">
        <f t="shared" si="529"/>
        <v>14695380</v>
      </c>
      <c r="AS1083" s="66">
        <f t="shared" si="530"/>
        <v>784800</v>
      </c>
      <c r="AT1083" s="45">
        <f t="shared" si="534"/>
        <v>15625806.516784346</v>
      </c>
      <c r="AU1083" s="75"/>
    </row>
    <row r="1084" spans="2:47" x14ac:dyDescent="0.3">
      <c r="B1084" s="41">
        <f t="shared" si="535"/>
        <v>5270</v>
      </c>
      <c r="C1084" s="8">
        <f t="shared" si="550"/>
        <v>52.7</v>
      </c>
      <c r="D1084" s="73">
        <f t="shared" si="531"/>
        <v>70.486249999999998</v>
      </c>
      <c r="E1084" s="29">
        <f t="shared" si="553"/>
        <v>17455.703435885294</v>
      </c>
      <c r="F1084" s="29">
        <f t="shared" si="536"/>
        <v>16.561388459095621</v>
      </c>
      <c r="G1084" s="29">
        <f t="shared" si="551"/>
        <v>22.150857064040391</v>
      </c>
      <c r="H1084" s="17">
        <f t="shared" si="537"/>
        <v>23347.003345496272</v>
      </c>
      <c r="I1084" s="29">
        <f t="shared" si="538"/>
        <v>2.2250485660981263</v>
      </c>
      <c r="J1084" s="29">
        <f t="shared" si="532"/>
        <v>20.847057720370817</v>
      </c>
      <c r="K1084" s="39">
        <f t="shared" si="539"/>
        <v>1400</v>
      </c>
      <c r="L1084" s="49">
        <f t="shared" si="522"/>
        <v>0</v>
      </c>
      <c r="M1084" s="48">
        <f t="shared" si="523"/>
        <v>4.2266987561397071</v>
      </c>
      <c r="N1084" s="51">
        <f t="shared" si="533"/>
        <v>0</v>
      </c>
      <c r="O1084" s="54">
        <f t="shared" si="552"/>
        <v>18.880500609176615</v>
      </c>
      <c r="P1084" s="34">
        <f t="shared" si="540"/>
        <v>1.7671458676442586</v>
      </c>
      <c r="Q1084" s="30">
        <f t="shared" si="541"/>
        <v>0</v>
      </c>
      <c r="R1084" s="58">
        <f t="shared" si="542"/>
        <v>0</v>
      </c>
      <c r="S1084" s="58">
        <f t="shared" si="543"/>
        <v>0</v>
      </c>
      <c r="T1084" s="58">
        <f t="shared" si="524"/>
        <v>100</v>
      </c>
      <c r="U1084" s="88" t="str">
        <f>IF(R1084=0,"-",FORECAST($C$8,Инклинометрия!$B$2:$B$152,Инклинометрия!$A$2:$A$152))</f>
        <v>-</v>
      </c>
      <c r="V1084" s="88" t="str">
        <f>IF(R1084=0,"-",FORECAST($C$8-R1084,Инклинометрия!$B$2:$B$152,Инклинометрия!$A$2:$A$152))</f>
        <v>-</v>
      </c>
      <c r="W1084" s="88" t="str">
        <f>IF(R1084&gt;0,FORECAST($C$8,Инклинометрия!$B$2:$B$152,Инклинометрия!$A$2:$A$152),IF(AB1084=$C$8,"-",FORECAST($C$8-AB1084,Инклинометрия!$B$2:$B$152,Инклинометрия!$A$2:$A$152)))</f>
        <v>-</v>
      </c>
      <c r="X1084" s="88" t="str">
        <f>IF(S1084=0,"-",FORECAST($C$8-(S1084+AB1084),Инклинометрия!$B$2:$B$152,Инклинометрия!$A$2:$A$152))</f>
        <v>-</v>
      </c>
      <c r="Y1084" s="88">
        <f>FORECAST($C$8+T1084,Инклинометрия!$B$2:$B$152,Инклинометрия!$A$2:$A$152)</f>
        <v>1425</v>
      </c>
      <c r="Z1084" s="88">
        <f>IF(R1084=0,FORECAST($C$6-T1084,Инклинометрия!$B$2:$B$152,Инклинометрия!$A$2:$A$152),FORECAST($C$8,Инклинометрия!$B$2:$B$152,Инклинометрия!$A$2:$A$152))</f>
        <v>1330</v>
      </c>
      <c r="AA1084" s="61">
        <f t="shared" si="525"/>
        <v>1400</v>
      </c>
      <c r="AB1084" s="62">
        <f t="shared" si="544"/>
        <v>1400</v>
      </c>
      <c r="AC1084" s="62">
        <f t="shared" si="526"/>
        <v>0</v>
      </c>
      <c r="AD1084" s="65">
        <f>IF(R1084=0,FORECAST($C$8,Инклинометрия!$B$2:$B$152,Инклинометрия!$A$2:$A$152),V1084)</f>
        <v>1330</v>
      </c>
      <c r="AE1084" s="65">
        <f>FORECAST($C$8-(R1084+AA1084),Инклинометрия!$B$2:$B$152,Инклинометрия!$A$2:$A$152)</f>
        <v>0</v>
      </c>
      <c r="AF1084" s="65">
        <f>IF(AB1084=0,"-",FORECAST($C$8,Инклинометрия!$B$2:$B$152,Инклинометрия!$A$2:$A$152))</f>
        <v>1330</v>
      </c>
      <c r="AG1084" s="65">
        <f>IF(AB1084=0,"-",FORECAST($C$8-AB1084,Инклинометрия!$B$2:$B$152,Инклинометрия!$A$2:$A$152))</f>
        <v>0</v>
      </c>
      <c r="AH1084" s="65" t="str">
        <f>IF(AC1084=0,"-",FORECAST($C$8+AC1084,Инклинометрия!$B$2:$B$152,Инклинометрия!$A$2:$A$152))</f>
        <v>-</v>
      </c>
      <c r="AI1084" s="89" t="str">
        <f>IF(AC1084=0,"-",FORECAST($C$8,Инклинометрия!$B$2:$B$152,Инклинометрия!$A$2:$A$152))</f>
        <v>-</v>
      </c>
      <c r="AJ1084" s="28"/>
      <c r="AK1084" s="67">
        <f t="shared" si="545"/>
        <v>0</v>
      </c>
      <c r="AL1084" s="28">
        <f t="shared" si="546"/>
        <v>0</v>
      </c>
      <c r="AM1084" s="28">
        <f t="shared" si="547"/>
        <v>0.1</v>
      </c>
      <c r="AN1084" s="26">
        <f t="shared" si="548"/>
        <v>0.1</v>
      </c>
      <c r="AO1084" s="87">
        <f t="shared" si="549"/>
        <v>145626.51678434567</v>
      </c>
      <c r="AP1084" s="87">
        <f t="shared" si="527"/>
        <v>44301.516784345658</v>
      </c>
      <c r="AQ1084" s="66">
        <f t="shared" si="528"/>
        <v>14695380</v>
      </c>
      <c r="AR1084" s="66">
        <f t="shared" si="529"/>
        <v>14695380</v>
      </c>
      <c r="AS1084" s="66">
        <f t="shared" si="530"/>
        <v>784800</v>
      </c>
      <c r="AT1084" s="45">
        <f t="shared" si="534"/>
        <v>15625806.516784346</v>
      </c>
      <c r="AU1084" s="75"/>
    </row>
    <row r="1085" spans="2:47" x14ac:dyDescent="0.3">
      <c r="B1085" s="41">
        <f t="shared" si="535"/>
        <v>5275</v>
      </c>
      <c r="C1085" s="8">
        <f t="shared" si="550"/>
        <v>52.75</v>
      </c>
      <c r="D1085" s="73">
        <f t="shared" si="531"/>
        <v>70.553124999999994</v>
      </c>
      <c r="E1085" s="29">
        <f t="shared" si="553"/>
        <v>17472.264824344391</v>
      </c>
      <c r="F1085" s="29">
        <f t="shared" si="536"/>
        <v>16.561388459093266</v>
      </c>
      <c r="G1085" s="29">
        <f t="shared" si="551"/>
        <v>22.15085706403724</v>
      </c>
      <c r="H1085" s="17">
        <f t="shared" si="537"/>
        <v>23369.154202560308</v>
      </c>
      <c r="I1085" s="29">
        <f t="shared" si="538"/>
        <v>2.2250485660981263</v>
      </c>
      <c r="J1085" s="29">
        <f t="shared" si="532"/>
        <v>20.847057720369335</v>
      </c>
      <c r="K1085" s="39">
        <f t="shared" si="539"/>
        <v>1400</v>
      </c>
      <c r="L1085" s="49">
        <f t="shared" si="522"/>
        <v>0</v>
      </c>
      <c r="M1085" s="48">
        <f t="shared" si="523"/>
        <v>4.2266987561397071</v>
      </c>
      <c r="N1085" s="51">
        <f t="shared" si="533"/>
        <v>0</v>
      </c>
      <c r="O1085" s="54">
        <f t="shared" si="552"/>
        <v>18.880500609176615</v>
      </c>
      <c r="P1085" s="34">
        <f t="shared" si="540"/>
        <v>1.7671458676442586</v>
      </c>
      <c r="Q1085" s="30">
        <f t="shared" si="541"/>
        <v>0</v>
      </c>
      <c r="R1085" s="58">
        <f t="shared" si="542"/>
        <v>0</v>
      </c>
      <c r="S1085" s="58">
        <f t="shared" si="543"/>
        <v>0</v>
      </c>
      <c r="T1085" s="58">
        <f t="shared" si="524"/>
        <v>100</v>
      </c>
      <c r="U1085" s="88" t="str">
        <f>IF(R1085=0,"-",FORECAST($C$8,Инклинометрия!$B$2:$B$152,Инклинометрия!$A$2:$A$152))</f>
        <v>-</v>
      </c>
      <c r="V1085" s="88" t="str">
        <f>IF(R1085=0,"-",FORECAST($C$8-R1085,Инклинометрия!$B$2:$B$152,Инклинометрия!$A$2:$A$152))</f>
        <v>-</v>
      </c>
      <c r="W1085" s="88" t="str">
        <f>IF(R1085&gt;0,FORECAST($C$8,Инклинометрия!$B$2:$B$152,Инклинометрия!$A$2:$A$152),IF(AB1085=$C$8,"-",FORECAST($C$8-AB1085,Инклинометрия!$B$2:$B$152,Инклинометрия!$A$2:$A$152)))</f>
        <v>-</v>
      </c>
      <c r="X1085" s="88" t="str">
        <f>IF(S1085=0,"-",FORECAST($C$8-(S1085+AB1085),Инклинометрия!$B$2:$B$152,Инклинометрия!$A$2:$A$152))</f>
        <v>-</v>
      </c>
      <c r="Y1085" s="88">
        <f>FORECAST($C$8+T1085,Инклинометрия!$B$2:$B$152,Инклинометрия!$A$2:$A$152)</f>
        <v>1425</v>
      </c>
      <c r="Z1085" s="88">
        <f>IF(R1085=0,FORECAST($C$6-T1085,Инклинометрия!$B$2:$B$152,Инклинометрия!$A$2:$A$152),FORECAST($C$8,Инклинометрия!$B$2:$B$152,Инклинометрия!$A$2:$A$152))</f>
        <v>1330</v>
      </c>
      <c r="AA1085" s="61">
        <f t="shared" si="525"/>
        <v>1400</v>
      </c>
      <c r="AB1085" s="62">
        <f t="shared" si="544"/>
        <v>1400</v>
      </c>
      <c r="AC1085" s="62">
        <f t="shared" si="526"/>
        <v>0</v>
      </c>
      <c r="AD1085" s="65">
        <f>IF(R1085=0,FORECAST($C$8,Инклинометрия!$B$2:$B$152,Инклинометрия!$A$2:$A$152),V1085)</f>
        <v>1330</v>
      </c>
      <c r="AE1085" s="65">
        <f>FORECAST($C$8-(R1085+AA1085),Инклинометрия!$B$2:$B$152,Инклинометрия!$A$2:$A$152)</f>
        <v>0</v>
      </c>
      <c r="AF1085" s="65">
        <f>IF(AB1085=0,"-",FORECAST($C$8,Инклинометрия!$B$2:$B$152,Инклинометрия!$A$2:$A$152))</f>
        <v>1330</v>
      </c>
      <c r="AG1085" s="65">
        <f>IF(AB1085=0,"-",FORECAST($C$8-AB1085,Инклинометрия!$B$2:$B$152,Инклинометрия!$A$2:$A$152))</f>
        <v>0</v>
      </c>
      <c r="AH1085" s="65" t="str">
        <f>IF(AC1085=0,"-",FORECAST($C$8+AC1085,Инклинометрия!$B$2:$B$152,Инклинометрия!$A$2:$A$152))</f>
        <v>-</v>
      </c>
      <c r="AI1085" s="89" t="str">
        <f>IF(AC1085=0,"-",FORECAST($C$8,Инклинометрия!$B$2:$B$152,Инклинометрия!$A$2:$A$152))</f>
        <v>-</v>
      </c>
      <c r="AJ1085" s="28"/>
      <c r="AK1085" s="67">
        <f t="shared" si="545"/>
        <v>0</v>
      </c>
      <c r="AL1085" s="28">
        <f t="shared" si="546"/>
        <v>0</v>
      </c>
      <c r="AM1085" s="28">
        <f t="shared" si="547"/>
        <v>0.1</v>
      </c>
      <c r="AN1085" s="26">
        <f t="shared" si="548"/>
        <v>0.1</v>
      </c>
      <c r="AO1085" s="87">
        <f t="shared" si="549"/>
        <v>145626.51678434567</v>
      </c>
      <c r="AP1085" s="87">
        <f t="shared" si="527"/>
        <v>44301.516784345658</v>
      </c>
      <c r="AQ1085" s="66">
        <f t="shared" si="528"/>
        <v>14695380</v>
      </c>
      <c r="AR1085" s="66">
        <f t="shared" si="529"/>
        <v>14695380</v>
      </c>
      <c r="AS1085" s="66">
        <f t="shared" si="530"/>
        <v>784800</v>
      </c>
      <c r="AT1085" s="45">
        <f t="shared" si="534"/>
        <v>15625806.516784346</v>
      </c>
      <c r="AU1085" s="75"/>
    </row>
    <row r="1086" spans="2:47" x14ac:dyDescent="0.3">
      <c r="B1086" s="41">
        <f t="shared" si="535"/>
        <v>5280</v>
      </c>
      <c r="C1086" s="8">
        <f t="shared" si="550"/>
        <v>52.800000000000004</v>
      </c>
      <c r="D1086" s="73">
        <f t="shared" si="531"/>
        <v>70.62</v>
      </c>
      <c r="E1086" s="29">
        <f t="shared" si="553"/>
        <v>17488.826212803488</v>
      </c>
      <c r="F1086" s="29">
        <f t="shared" si="536"/>
        <v>16.561388459095621</v>
      </c>
      <c r="G1086" s="29">
        <f t="shared" si="551"/>
        <v>22.150857064040391</v>
      </c>
      <c r="H1086" s="17">
        <f t="shared" si="537"/>
        <v>23391.305059624348</v>
      </c>
      <c r="I1086" s="29">
        <f t="shared" si="538"/>
        <v>2.2250485660981263</v>
      </c>
      <c r="J1086" s="29">
        <f t="shared" si="532"/>
        <v>20.847057720370817</v>
      </c>
      <c r="K1086" s="39">
        <f t="shared" si="539"/>
        <v>1400</v>
      </c>
      <c r="L1086" s="49">
        <f t="shared" si="522"/>
        <v>0</v>
      </c>
      <c r="M1086" s="48">
        <f t="shared" si="523"/>
        <v>4.2266987561397071</v>
      </c>
      <c r="N1086" s="51">
        <f t="shared" si="533"/>
        <v>0</v>
      </c>
      <c r="O1086" s="54">
        <f t="shared" si="552"/>
        <v>18.880500609176615</v>
      </c>
      <c r="P1086" s="34">
        <f t="shared" si="540"/>
        <v>1.7671458676442586</v>
      </c>
      <c r="Q1086" s="30">
        <f t="shared" si="541"/>
        <v>0</v>
      </c>
      <c r="R1086" s="58">
        <f t="shared" si="542"/>
        <v>0</v>
      </c>
      <c r="S1086" s="58">
        <f t="shared" si="543"/>
        <v>0</v>
      </c>
      <c r="T1086" s="58">
        <f t="shared" si="524"/>
        <v>100</v>
      </c>
      <c r="U1086" s="88" t="str">
        <f>IF(R1086=0,"-",FORECAST($C$8,Инклинометрия!$B$2:$B$152,Инклинометрия!$A$2:$A$152))</f>
        <v>-</v>
      </c>
      <c r="V1086" s="88" t="str">
        <f>IF(R1086=0,"-",FORECAST($C$8-R1086,Инклинометрия!$B$2:$B$152,Инклинометрия!$A$2:$A$152))</f>
        <v>-</v>
      </c>
      <c r="W1086" s="88" t="str">
        <f>IF(R1086&gt;0,FORECAST($C$8,Инклинометрия!$B$2:$B$152,Инклинометрия!$A$2:$A$152),IF(AB1086=$C$8,"-",FORECAST($C$8-AB1086,Инклинометрия!$B$2:$B$152,Инклинометрия!$A$2:$A$152)))</f>
        <v>-</v>
      </c>
      <c r="X1086" s="88" t="str">
        <f>IF(S1086=0,"-",FORECAST($C$8-(S1086+AB1086),Инклинометрия!$B$2:$B$152,Инклинометрия!$A$2:$A$152))</f>
        <v>-</v>
      </c>
      <c r="Y1086" s="88">
        <f>FORECAST($C$8+T1086,Инклинометрия!$B$2:$B$152,Инклинометрия!$A$2:$A$152)</f>
        <v>1425</v>
      </c>
      <c r="Z1086" s="88">
        <f>IF(R1086=0,FORECAST($C$6-T1086,Инклинометрия!$B$2:$B$152,Инклинометрия!$A$2:$A$152),FORECAST($C$8,Инклинометрия!$B$2:$B$152,Инклинометрия!$A$2:$A$152))</f>
        <v>1330</v>
      </c>
      <c r="AA1086" s="61">
        <f t="shared" si="525"/>
        <v>1400</v>
      </c>
      <c r="AB1086" s="62">
        <f t="shared" si="544"/>
        <v>1400</v>
      </c>
      <c r="AC1086" s="62">
        <f t="shared" si="526"/>
        <v>0</v>
      </c>
      <c r="AD1086" s="65">
        <f>IF(R1086=0,FORECAST($C$8,Инклинометрия!$B$2:$B$152,Инклинометрия!$A$2:$A$152),V1086)</f>
        <v>1330</v>
      </c>
      <c r="AE1086" s="65">
        <f>FORECAST($C$8-(R1086+AA1086),Инклинометрия!$B$2:$B$152,Инклинометрия!$A$2:$A$152)</f>
        <v>0</v>
      </c>
      <c r="AF1086" s="65">
        <f>IF(AB1086=0,"-",FORECAST($C$8,Инклинометрия!$B$2:$B$152,Инклинометрия!$A$2:$A$152))</f>
        <v>1330</v>
      </c>
      <c r="AG1086" s="65">
        <f>IF(AB1086=0,"-",FORECAST($C$8-AB1086,Инклинометрия!$B$2:$B$152,Инклинометрия!$A$2:$A$152))</f>
        <v>0</v>
      </c>
      <c r="AH1086" s="65" t="str">
        <f>IF(AC1086=0,"-",FORECAST($C$8+AC1086,Инклинометрия!$B$2:$B$152,Инклинометрия!$A$2:$A$152))</f>
        <v>-</v>
      </c>
      <c r="AI1086" s="89" t="str">
        <f>IF(AC1086=0,"-",FORECAST($C$8,Инклинометрия!$B$2:$B$152,Инклинометрия!$A$2:$A$152))</f>
        <v>-</v>
      </c>
      <c r="AJ1086" s="28"/>
      <c r="AK1086" s="67">
        <f t="shared" si="545"/>
        <v>0</v>
      </c>
      <c r="AL1086" s="28">
        <f t="shared" si="546"/>
        <v>0</v>
      </c>
      <c r="AM1086" s="28">
        <f t="shared" si="547"/>
        <v>0.1</v>
      </c>
      <c r="AN1086" s="26">
        <f t="shared" si="548"/>
        <v>0.1</v>
      </c>
      <c r="AO1086" s="87">
        <f t="shared" si="549"/>
        <v>145626.51678434567</v>
      </c>
      <c r="AP1086" s="87">
        <f t="shared" si="527"/>
        <v>44301.516784345658</v>
      </c>
      <c r="AQ1086" s="66">
        <f t="shared" si="528"/>
        <v>14695380</v>
      </c>
      <c r="AR1086" s="66">
        <f t="shared" si="529"/>
        <v>14695380</v>
      </c>
      <c r="AS1086" s="66">
        <f t="shared" si="530"/>
        <v>784800</v>
      </c>
      <c r="AT1086" s="45">
        <f t="shared" si="534"/>
        <v>15625806.516784346</v>
      </c>
      <c r="AU1086" s="75"/>
    </row>
    <row r="1087" spans="2:47" x14ac:dyDescent="0.3">
      <c r="B1087" s="41">
        <f t="shared" si="535"/>
        <v>5285</v>
      </c>
      <c r="C1087" s="8">
        <f t="shared" si="550"/>
        <v>52.85</v>
      </c>
      <c r="D1087" s="73">
        <f t="shared" si="531"/>
        <v>70.686875000000001</v>
      </c>
      <c r="E1087" s="29">
        <f t="shared" si="553"/>
        <v>17505.387601262577</v>
      </c>
      <c r="F1087" s="29">
        <f t="shared" si="536"/>
        <v>16.561388459093266</v>
      </c>
      <c r="G1087" s="29">
        <f t="shared" si="551"/>
        <v>22.15085706403724</v>
      </c>
      <c r="H1087" s="17">
        <f t="shared" si="537"/>
        <v>23413.455916688385</v>
      </c>
      <c r="I1087" s="29">
        <f t="shared" si="538"/>
        <v>2.2250485660981263</v>
      </c>
      <c r="J1087" s="29">
        <f t="shared" si="532"/>
        <v>20.847057720369335</v>
      </c>
      <c r="K1087" s="39">
        <f t="shared" si="539"/>
        <v>1400</v>
      </c>
      <c r="L1087" s="49">
        <f t="shared" si="522"/>
        <v>0</v>
      </c>
      <c r="M1087" s="48">
        <f t="shared" si="523"/>
        <v>4.2266987561397071</v>
      </c>
      <c r="N1087" s="51">
        <f t="shared" si="533"/>
        <v>0</v>
      </c>
      <c r="O1087" s="54">
        <f t="shared" si="552"/>
        <v>18.880500609176615</v>
      </c>
      <c r="P1087" s="34">
        <f t="shared" si="540"/>
        <v>1.7671458676442586</v>
      </c>
      <c r="Q1087" s="30">
        <f t="shared" si="541"/>
        <v>0</v>
      </c>
      <c r="R1087" s="58">
        <f t="shared" si="542"/>
        <v>0</v>
      </c>
      <c r="S1087" s="58">
        <f t="shared" si="543"/>
        <v>0</v>
      </c>
      <c r="T1087" s="58">
        <f t="shared" si="524"/>
        <v>100</v>
      </c>
      <c r="U1087" s="88" t="str">
        <f>IF(R1087=0,"-",FORECAST($C$8,Инклинометрия!$B$2:$B$152,Инклинометрия!$A$2:$A$152))</f>
        <v>-</v>
      </c>
      <c r="V1087" s="88" t="str">
        <f>IF(R1087=0,"-",FORECAST($C$8-R1087,Инклинометрия!$B$2:$B$152,Инклинометрия!$A$2:$A$152))</f>
        <v>-</v>
      </c>
      <c r="W1087" s="88" t="str">
        <f>IF(R1087&gt;0,FORECAST($C$8,Инклинометрия!$B$2:$B$152,Инклинометрия!$A$2:$A$152),IF(AB1087=$C$8,"-",FORECAST($C$8-AB1087,Инклинометрия!$B$2:$B$152,Инклинометрия!$A$2:$A$152)))</f>
        <v>-</v>
      </c>
      <c r="X1087" s="88" t="str">
        <f>IF(S1087=0,"-",FORECAST($C$8-(S1087+AB1087),Инклинометрия!$B$2:$B$152,Инклинометрия!$A$2:$A$152))</f>
        <v>-</v>
      </c>
      <c r="Y1087" s="88">
        <f>FORECAST($C$8+T1087,Инклинометрия!$B$2:$B$152,Инклинометрия!$A$2:$A$152)</f>
        <v>1425</v>
      </c>
      <c r="Z1087" s="88">
        <f>IF(R1087=0,FORECAST($C$6-T1087,Инклинометрия!$B$2:$B$152,Инклинометрия!$A$2:$A$152),FORECAST($C$8,Инклинометрия!$B$2:$B$152,Инклинометрия!$A$2:$A$152))</f>
        <v>1330</v>
      </c>
      <c r="AA1087" s="61">
        <f t="shared" si="525"/>
        <v>1400</v>
      </c>
      <c r="AB1087" s="62">
        <f t="shared" si="544"/>
        <v>1400</v>
      </c>
      <c r="AC1087" s="62">
        <f t="shared" si="526"/>
        <v>0</v>
      </c>
      <c r="AD1087" s="65">
        <f>IF(R1087=0,FORECAST($C$8,Инклинометрия!$B$2:$B$152,Инклинометрия!$A$2:$A$152),V1087)</f>
        <v>1330</v>
      </c>
      <c r="AE1087" s="65">
        <f>FORECAST($C$8-(R1087+AA1087),Инклинометрия!$B$2:$B$152,Инклинометрия!$A$2:$A$152)</f>
        <v>0</v>
      </c>
      <c r="AF1087" s="65">
        <f>IF(AB1087=0,"-",FORECAST($C$8,Инклинометрия!$B$2:$B$152,Инклинометрия!$A$2:$A$152))</f>
        <v>1330</v>
      </c>
      <c r="AG1087" s="65">
        <f>IF(AB1087=0,"-",FORECAST($C$8-AB1087,Инклинометрия!$B$2:$B$152,Инклинометрия!$A$2:$A$152))</f>
        <v>0</v>
      </c>
      <c r="AH1087" s="65" t="str">
        <f>IF(AC1087=0,"-",FORECAST($C$8+AC1087,Инклинометрия!$B$2:$B$152,Инклинометрия!$A$2:$A$152))</f>
        <v>-</v>
      </c>
      <c r="AI1087" s="89" t="str">
        <f>IF(AC1087=0,"-",FORECAST($C$8,Инклинометрия!$B$2:$B$152,Инклинометрия!$A$2:$A$152))</f>
        <v>-</v>
      </c>
      <c r="AJ1087" s="28"/>
      <c r="AK1087" s="67">
        <f t="shared" si="545"/>
        <v>0</v>
      </c>
      <c r="AL1087" s="28">
        <f t="shared" si="546"/>
        <v>0</v>
      </c>
      <c r="AM1087" s="28">
        <f t="shared" si="547"/>
        <v>0.1</v>
      </c>
      <c r="AN1087" s="26">
        <f t="shared" si="548"/>
        <v>0.1</v>
      </c>
      <c r="AO1087" s="87">
        <f t="shared" si="549"/>
        <v>145626.51678434567</v>
      </c>
      <c r="AP1087" s="87">
        <f t="shared" si="527"/>
        <v>44301.516784345658</v>
      </c>
      <c r="AQ1087" s="66">
        <f t="shared" si="528"/>
        <v>14695380</v>
      </c>
      <c r="AR1087" s="66">
        <f t="shared" si="529"/>
        <v>14695380</v>
      </c>
      <c r="AS1087" s="66">
        <f t="shared" si="530"/>
        <v>784800</v>
      </c>
      <c r="AT1087" s="45">
        <f t="shared" si="534"/>
        <v>15625806.516784346</v>
      </c>
      <c r="AU1087" s="75"/>
    </row>
    <row r="1088" spans="2:47" x14ac:dyDescent="0.3">
      <c r="B1088" s="41">
        <f t="shared" si="535"/>
        <v>5290</v>
      </c>
      <c r="C1088" s="8">
        <f t="shared" si="550"/>
        <v>52.9</v>
      </c>
      <c r="D1088" s="73">
        <f t="shared" si="531"/>
        <v>70.753749999999997</v>
      </c>
      <c r="E1088" s="29">
        <f t="shared" si="553"/>
        <v>17521.948989721674</v>
      </c>
      <c r="F1088" s="29">
        <f t="shared" si="536"/>
        <v>16.561388459093266</v>
      </c>
      <c r="G1088" s="29">
        <f t="shared" si="551"/>
        <v>22.15085706403724</v>
      </c>
      <c r="H1088" s="17">
        <f t="shared" si="537"/>
        <v>23435.606773752421</v>
      </c>
      <c r="I1088" s="29">
        <f t="shared" si="538"/>
        <v>2.2250485660981263</v>
      </c>
      <c r="J1088" s="29">
        <f t="shared" si="532"/>
        <v>20.847057720369335</v>
      </c>
      <c r="K1088" s="39">
        <f t="shared" si="539"/>
        <v>1400</v>
      </c>
      <c r="L1088" s="49">
        <f t="shared" si="522"/>
        <v>0</v>
      </c>
      <c r="M1088" s="48">
        <f t="shared" si="523"/>
        <v>4.2266987561397071</v>
      </c>
      <c r="N1088" s="51">
        <f t="shared" si="533"/>
        <v>0</v>
      </c>
      <c r="O1088" s="54">
        <f t="shared" si="552"/>
        <v>18.880500609176615</v>
      </c>
      <c r="P1088" s="34">
        <f t="shared" si="540"/>
        <v>1.7671458676442586</v>
      </c>
      <c r="Q1088" s="30">
        <f t="shared" si="541"/>
        <v>0</v>
      </c>
      <c r="R1088" s="58">
        <f t="shared" si="542"/>
        <v>0</v>
      </c>
      <c r="S1088" s="58">
        <f t="shared" si="543"/>
        <v>0</v>
      </c>
      <c r="T1088" s="58">
        <f t="shared" si="524"/>
        <v>100</v>
      </c>
      <c r="U1088" s="88" t="str">
        <f>IF(R1088=0,"-",FORECAST($C$8,Инклинометрия!$B$2:$B$152,Инклинометрия!$A$2:$A$152))</f>
        <v>-</v>
      </c>
      <c r="V1088" s="88" t="str">
        <f>IF(R1088=0,"-",FORECAST($C$8-R1088,Инклинометрия!$B$2:$B$152,Инклинометрия!$A$2:$A$152))</f>
        <v>-</v>
      </c>
      <c r="W1088" s="88" t="str">
        <f>IF(R1088&gt;0,FORECAST($C$8,Инклинометрия!$B$2:$B$152,Инклинометрия!$A$2:$A$152),IF(AB1088=$C$8,"-",FORECAST($C$8-AB1088,Инклинометрия!$B$2:$B$152,Инклинометрия!$A$2:$A$152)))</f>
        <v>-</v>
      </c>
      <c r="X1088" s="88" t="str">
        <f>IF(S1088=0,"-",FORECAST($C$8-(S1088+AB1088),Инклинометрия!$B$2:$B$152,Инклинометрия!$A$2:$A$152))</f>
        <v>-</v>
      </c>
      <c r="Y1088" s="88">
        <f>FORECAST($C$8+T1088,Инклинометрия!$B$2:$B$152,Инклинометрия!$A$2:$A$152)</f>
        <v>1425</v>
      </c>
      <c r="Z1088" s="88">
        <f>IF(R1088=0,FORECAST($C$6-T1088,Инклинометрия!$B$2:$B$152,Инклинометрия!$A$2:$A$152),FORECAST($C$8,Инклинометрия!$B$2:$B$152,Инклинометрия!$A$2:$A$152))</f>
        <v>1330</v>
      </c>
      <c r="AA1088" s="61">
        <f t="shared" si="525"/>
        <v>1400</v>
      </c>
      <c r="AB1088" s="62">
        <f t="shared" si="544"/>
        <v>1400</v>
      </c>
      <c r="AC1088" s="62">
        <f t="shared" si="526"/>
        <v>0</v>
      </c>
      <c r="AD1088" s="65">
        <f>IF(R1088=0,FORECAST($C$8,Инклинометрия!$B$2:$B$152,Инклинометрия!$A$2:$A$152),V1088)</f>
        <v>1330</v>
      </c>
      <c r="AE1088" s="65">
        <f>FORECAST($C$8-(R1088+AA1088),Инклинометрия!$B$2:$B$152,Инклинометрия!$A$2:$A$152)</f>
        <v>0</v>
      </c>
      <c r="AF1088" s="65">
        <f>IF(AB1088=0,"-",FORECAST($C$8,Инклинометрия!$B$2:$B$152,Инклинометрия!$A$2:$A$152))</f>
        <v>1330</v>
      </c>
      <c r="AG1088" s="65">
        <f>IF(AB1088=0,"-",FORECAST($C$8-AB1088,Инклинометрия!$B$2:$B$152,Инклинометрия!$A$2:$A$152))</f>
        <v>0</v>
      </c>
      <c r="AH1088" s="65" t="str">
        <f>IF(AC1088=0,"-",FORECAST($C$8+AC1088,Инклинометрия!$B$2:$B$152,Инклинометрия!$A$2:$A$152))</f>
        <v>-</v>
      </c>
      <c r="AI1088" s="89" t="str">
        <f>IF(AC1088=0,"-",FORECAST($C$8,Инклинометрия!$B$2:$B$152,Инклинометрия!$A$2:$A$152))</f>
        <v>-</v>
      </c>
      <c r="AJ1088" s="28"/>
      <c r="AK1088" s="67">
        <f t="shared" si="545"/>
        <v>0</v>
      </c>
      <c r="AL1088" s="28">
        <f t="shared" si="546"/>
        <v>0</v>
      </c>
      <c r="AM1088" s="28">
        <f t="shared" si="547"/>
        <v>0.1</v>
      </c>
      <c r="AN1088" s="26">
        <f t="shared" si="548"/>
        <v>0.1</v>
      </c>
      <c r="AO1088" s="87">
        <f t="shared" si="549"/>
        <v>145626.51678434567</v>
      </c>
      <c r="AP1088" s="87">
        <f t="shared" si="527"/>
        <v>44301.516784345658</v>
      </c>
      <c r="AQ1088" s="66">
        <f t="shared" si="528"/>
        <v>14695380</v>
      </c>
      <c r="AR1088" s="66">
        <f t="shared" si="529"/>
        <v>14695380</v>
      </c>
      <c r="AS1088" s="66">
        <f t="shared" si="530"/>
        <v>784800</v>
      </c>
      <c r="AT1088" s="45">
        <f t="shared" si="534"/>
        <v>15625806.516784346</v>
      </c>
      <c r="AU1088" s="75"/>
    </row>
    <row r="1089" spans="2:47" x14ac:dyDescent="0.3">
      <c r="B1089" s="41">
        <f t="shared" si="535"/>
        <v>5295</v>
      </c>
      <c r="C1089" s="8">
        <f t="shared" si="550"/>
        <v>52.95</v>
      </c>
      <c r="D1089" s="73">
        <f t="shared" si="531"/>
        <v>70.820625000000007</v>
      </c>
      <c r="E1089" s="29">
        <f t="shared" si="553"/>
        <v>17538.51037818077</v>
      </c>
      <c r="F1089" s="29">
        <f t="shared" si="536"/>
        <v>16.561388459095621</v>
      </c>
      <c r="G1089" s="29">
        <f t="shared" si="551"/>
        <v>22.150857064040391</v>
      </c>
      <c r="H1089" s="17">
        <f t="shared" si="537"/>
        <v>23457.757630816461</v>
      </c>
      <c r="I1089" s="29">
        <f t="shared" si="538"/>
        <v>2.2250485660981263</v>
      </c>
      <c r="J1089" s="29">
        <f t="shared" si="532"/>
        <v>20.847057720370817</v>
      </c>
      <c r="K1089" s="39">
        <f t="shared" si="539"/>
        <v>1400</v>
      </c>
      <c r="L1089" s="49">
        <f t="shared" si="522"/>
        <v>0</v>
      </c>
      <c r="M1089" s="48">
        <f t="shared" si="523"/>
        <v>4.2266987561397071</v>
      </c>
      <c r="N1089" s="51">
        <f t="shared" si="533"/>
        <v>0</v>
      </c>
      <c r="O1089" s="54">
        <f t="shared" si="552"/>
        <v>18.880500609176615</v>
      </c>
      <c r="P1089" s="34">
        <f t="shared" si="540"/>
        <v>1.7671458676442586</v>
      </c>
      <c r="Q1089" s="30">
        <f t="shared" si="541"/>
        <v>0</v>
      </c>
      <c r="R1089" s="58">
        <f t="shared" si="542"/>
        <v>0</v>
      </c>
      <c r="S1089" s="58">
        <f t="shared" si="543"/>
        <v>0</v>
      </c>
      <c r="T1089" s="58">
        <f t="shared" si="524"/>
        <v>100</v>
      </c>
      <c r="U1089" s="88" t="str">
        <f>IF(R1089=0,"-",FORECAST($C$8,Инклинометрия!$B$2:$B$152,Инклинометрия!$A$2:$A$152))</f>
        <v>-</v>
      </c>
      <c r="V1089" s="88" t="str">
        <f>IF(R1089=0,"-",FORECAST($C$8-R1089,Инклинометрия!$B$2:$B$152,Инклинометрия!$A$2:$A$152))</f>
        <v>-</v>
      </c>
      <c r="W1089" s="88" t="str">
        <f>IF(R1089&gt;0,FORECAST($C$8,Инклинометрия!$B$2:$B$152,Инклинометрия!$A$2:$A$152),IF(AB1089=$C$8,"-",FORECAST($C$8-AB1089,Инклинометрия!$B$2:$B$152,Инклинометрия!$A$2:$A$152)))</f>
        <v>-</v>
      </c>
      <c r="X1089" s="88" t="str">
        <f>IF(S1089=0,"-",FORECAST($C$8-(S1089+AB1089),Инклинометрия!$B$2:$B$152,Инклинометрия!$A$2:$A$152))</f>
        <v>-</v>
      </c>
      <c r="Y1089" s="88">
        <f>FORECAST($C$8+T1089,Инклинометрия!$B$2:$B$152,Инклинометрия!$A$2:$A$152)</f>
        <v>1425</v>
      </c>
      <c r="Z1089" s="88">
        <f>IF(R1089=0,FORECAST($C$6-T1089,Инклинометрия!$B$2:$B$152,Инклинометрия!$A$2:$A$152),FORECAST($C$8,Инклинометрия!$B$2:$B$152,Инклинометрия!$A$2:$A$152))</f>
        <v>1330</v>
      </c>
      <c r="AA1089" s="61">
        <f t="shared" si="525"/>
        <v>1400</v>
      </c>
      <c r="AB1089" s="62">
        <f t="shared" si="544"/>
        <v>1400</v>
      </c>
      <c r="AC1089" s="62">
        <f t="shared" si="526"/>
        <v>0</v>
      </c>
      <c r="AD1089" s="65">
        <f>IF(R1089=0,FORECAST($C$8,Инклинометрия!$B$2:$B$152,Инклинометрия!$A$2:$A$152),V1089)</f>
        <v>1330</v>
      </c>
      <c r="AE1089" s="65">
        <f>FORECAST($C$8-(R1089+AA1089),Инклинометрия!$B$2:$B$152,Инклинометрия!$A$2:$A$152)</f>
        <v>0</v>
      </c>
      <c r="AF1089" s="65">
        <f>IF(AB1089=0,"-",FORECAST($C$8,Инклинометрия!$B$2:$B$152,Инклинометрия!$A$2:$A$152))</f>
        <v>1330</v>
      </c>
      <c r="AG1089" s="65">
        <f>IF(AB1089=0,"-",FORECAST($C$8-AB1089,Инклинометрия!$B$2:$B$152,Инклинометрия!$A$2:$A$152))</f>
        <v>0</v>
      </c>
      <c r="AH1089" s="65" t="str">
        <f>IF(AC1089=0,"-",FORECAST($C$8+AC1089,Инклинометрия!$B$2:$B$152,Инклинометрия!$A$2:$A$152))</f>
        <v>-</v>
      </c>
      <c r="AI1089" s="89" t="str">
        <f>IF(AC1089=0,"-",FORECAST($C$8,Инклинометрия!$B$2:$B$152,Инклинометрия!$A$2:$A$152))</f>
        <v>-</v>
      </c>
      <c r="AJ1089" s="28"/>
      <c r="AK1089" s="67">
        <f t="shared" si="545"/>
        <v>0</v>
      </c>
      <c r="AL1089" s="28">
        <f t="shared" si="546"/>
        <v>0</v>
      </c>
      <c r="AM1089" s="28">
        <f t="shared" si="547"/>
        <v>0.1</v>
      </c>
      <c r="AN1089" s="26">
        <f t="shared" si="548"/>
        <v>0.1</v>
      </c>
      <c r="AO1089" s="87">
        <f t="shared" si="549"/>
        <v>145626.51678434567</v>
      </c>
      <c r="AP1089" s="87">
        <f t="shared" si="527"/>
        <v>44301.516784345658</v>
      </c>
      <c r="AQ1089" s="66">
        <f t="shared" si="528"/>
        <v>14695380</v>
      </c>
      <c r="AR1089" s="66">
        <f t="shared" si="529"/>
        <v>14695380</v>
      </c>
      <c r="AS1089" s="66">
        <f t="shared" si="530"/>
        <v>784800</v>
      </c>
      <c r="AT1089" s="45">
        <f t="shared" si="534"/>
        <v>15625806.516784346</v>
      </c>
      <c r="AU1089" s="75"/>
    </row>
    <row r="1090" spans="2:47" x14ac:dyDescent="0.3">
      <c r="B1090" s="41">
        <f t="shared" si="535"/>
        <v>5300</v>
      </c>
      <c r="C1090" s="8">
        <f t="shared" si="550"/>
        <v>53</v>
      </c>
      <c r="D1090" s="73">
        <f t="shared" si="531"/>
        <v>70.887500000000003</v>
      </c>
      <c r="E1090" s="29">
        <f t="shared" si="553"/>
        <v>17555.07176663986</v>
      </c>
      <c r="F1090" s="29">
        <f t="shared" si="536"/>
        <v>16.561388459093266</v>
      </c>
      <c r="G1090" s="29">
        <f t="shared" si="551"/>
        <v>22.15085706403724</v>
      </c>
      <c r="H1090" s="17">
        <f t="shared" si="537"/>
        <v>23479.908487880497</v>
      </c>
      <c r="I1090" s="29">
        <f t="shared" si="538"/>
        <v>2.2250485660981263</v>
      </c>
      <c r="J1090" s="29">
        <f t="shared" si="532"/>
        <v>20.847057720369335</v>
      </c>
      <c r="K1090" s="39">
        <f t="shared" si="539"/>
        <v>1400</v>
      </c>
      <c r="L1090" s="49">
        <f t="shared" si="522"/>
        <v>0</v>
      </c>
      <c r="M1090" s="48">
        <f t="shared" si="523"/>
        <v>4.2266987561397071</v>
      </c>
      <c r="N1090" s="51">
        <f t="shared" si="533"/>
        <v>0</v>
      </c>
      <c r="O1090" s="54">
        <f t="shared" si="552"/>
        <v>18.880500609176615</v>
      </c>
      <c r="P1090" s="34">
        <f t="shared" si="540"/>
        <v>1.7671458676442586</v>
      </c>
      <c r="Q1090" s="30">
        <f t="shared" si="541"/>
        <v>0</v>
      </c>
      <c r="R1090" s="58">
        <f t="shared" si="542"/>
        <v>0</v>
      </c>
      <c r="S1090" s="58">
        <f t="shared" si="543"/>
        <v>0</v>
      </c>
      <c r="T1090" s="58">
        <f t="shared" si="524"/>
        <v>100</v>
      </c>
      <c r="U1090" s="88" t="str">
        <f>IF(R1090=0,"-",FORECAST($C$8,Инклинометрия!$B$2:$B$152,Инклинометрия!$A$2:$A$152))</f>
        <v>-</v>
      </c>
      <c r="V1090" s="88" t="str">
        <f>IF(R1090=0,"-",FORECAST($C$8-R1090,Инклинометрия!$B$2:$B$152,Инклинометрия!$A$2:$A$152))</f>
        <v>-</v>
      </c>
      <c r="W1090" s="88" t="str">
        <f>IF(R1090&gt;0,FORECAST($C$8,Инклинометрия!$B$2:$B$152,Инклинометрия!$A$2:$A$152),IF(AB1090=$C$8,"-",FORECAST($C$8-AB1090,Инклинометрия!$B$2:$B$152,Инклинометрия!$A$2:$A$152)))</f>
        <v>-</v>
      </c>
      <c r="X1090" s="88" t="str">
        <f>IF(S1090=0,"-",FORECAST($C$8-(S1090+AB1090),Инклинометрия!$B$2:$B$152,Инклинометрия!$A$2:$A$152))</f>
        <v>-</v>
      </c>
      <c r="Y1090" s="88">
        <f>FORECAST($C$8+T1090,Инклинометрия!$B$2:$B$152,Инклинометрия!$A$2:$A$152)</f>
        <v>1425</v>
      </c>
      <c r="Z1090" s="88">
        <f>IF(R1090=0,FORECAST($C$6-T1090,Инклинометрия!$B$2:$B$152,Инклинометрия!$A$2:$A$152),FORECAST($C$8,Инклинометрия!$B$2:$B$152,Инклинометрия!$A$2:$A$152))</f>
        <v>1330</v>
      </c>
      <c r="AA1090" s="61">
        <f t="shared" si="525"/>
        <v>1400</v>
      </c>
      <c r="AB1090" s="62">
        <f t="shared" si="544"/>
        <v>1400</v>
      </c>
      <c r="AC1090" s="62">
        <f t="shared" si="526"/>
        <v>0</v>
      </c>
      <c r="AD1090" s="65">
        <f>IF(R1090=0,FORECAST($C$8,Инклинометрия!$B$2:$B$152,Инклинометрия!$A$2:$A$152),V1090)</f>
        <v>1330</v>
      </c>
      <c r="AE1090" s="65">
        <f>FORECAST($C$8-(R1090+AA1090),Инклинометрия!$B$2:$B$152,Инклинометрия!$A$2:$A$152)</f>
        <v>0</v>
      </c>
      <c r="AF1090" s="65">
        <f>IF(AB1090=0,"-",FORECAST($C$8,Инклинометрия!$B$2:$B$152,Инклинометрия!$A$2:$A$152))</f>
        <v>1330</v>
      </c>
      <c r="AG1090" s="65">
        <f>IF(AB1090=0,"-",FORECAST($C$8-AB1090,Инклинометрия!$B$2:$B$152,Инклинометрия!$A$2:$A$152))</f>
        <v>0</v>
      </c>
      <c r="AH1090" s="65" t="str">
        <f>IF(AC1090=0,"-",FORECAST($C$8+AC1090,Инклинометрия!$B$2:$B$152,Инклинометрия!$A$2:$A$152))</f>
        <v>-</v>
      </c>
      <c r="AI1090" s="89" t="str">
        <f>IF(AC1090=0,"-",FORECAST($C$8,Инклинометрия!$B$2:$B$152,Инклинометрия!$A$2:$A$152))</f>
        <v>-</v>
      </c>
      <c r="AJ1090" s="28"/>
      <c r="AK1090" s="67">
        <f t="shared" si="545"/>
        <v>0</v>
      </c>
      <c r="AL1090" s="28">
        <f t="shared" si="546"/>
        <v>0</v>
      </c>
      <c r="AM1090" s="28">
        <f t="shared" si="547"/>
        <v>0.1</v>
      </c>
      <c r="AN1090" s="26">
        <f t="shared" si="548"/>
        <v>0.1</v>
      </c>
      <c r="AO1090" s="87">
        <f t="shared" si="549"/>
        <v>145626.51678434567</v>
      </c>
      <c r="AP1090" s="87">
        <f t="shared" si="527"/>
        <v>44301.516784345658</v>
      </c>
      <c r="AQ1090" s="66">
        <f t="shared" si="528"/>
        <v>14695380</v>
      </c>
      <c r="AR1090" s="66">
        <f t="shared" si="529"/>
        <v>14695380</v>
      </c>
      <c r="AS1090" s="66">
        <f t="shared" si="530"/>
        <v>784800</v>
      </c>
      <c r="AT1090" s="45">
        <f t="shared" si="534"/>
        <v>15625806.516784346</v>
      </c>
      <c r="AU1090" s="75"/>
    </row>
    <row r="1091" spans="2:47" x14ac:dyDescent="0.3">
      <c r="B1091" s="41">
        <f t="shared" si="535"/>
        <v>5305</v>
      </c>
      <c r="C1091" s="8">
        <f t="shared" si="550"/>
        <v>53.050000000000004</v>
      </c>
      <c r="D1091" s="73">
        <f t="shared" si="531"/>
        <v>70.954375000000013</v>
      </c>
      <c r="E1091" s="29">
        <f t="shared" si="553"/>
        <v>17571.633155098956</v>
      </c>
      <c r="F1091" s="29">
        <f t="shared" si="536"/>
        <v>16.561388459095621</v>
      </c>
      <c r="G1091" s="29">
        <f t="shared" si="551"/>
        <v>22.150857064040391</v>
      </c>
      <c r="H1091" s="17">
        <f t="shared" si="537"/>
        <v>23502.059344944537</v>
      </c>
      <c r="I1091" s="29">
        <f t="shared" si="538"/>
        <v>2.2250485660981263</v>
      </c>
      <c r="J1091" s="29">
        <f t="shared" si="532"/>
        <v>20.847057720370817</v>
      </c>
      <c r="K1091" s="39">
        <f t="shared" si="539"/>
        <v>1400</v>
      </c>
      <c r="L1091" s="49">
        <f t="shared" si="522"/>
        <v>0</v>
      </c>
      <c r="M1091" s="48">
        <f t="shared" si="523"/>
        <v>4.2266987561397071</v>
      </c>
      <c r="N1091" s="51">
        <f t="shared" si="533"/>
        <v>0</v>
      </c>
      <c r="O1091" s="54">
        <f t="shared" si="552"/>
        <v>18.880500609176615</v>
      </c>
      <c r="P1091" s="34">
        <f t="shared" si="540"/>
        <v>1.7671458676442586</v>
      </c>
      <c r="Q1091" s="30">
        <f t="shared" si="541"/>
        <v>0</v>
      </c>
      <c r="R1091" s="58">
        <f t="shared" si="542"/>
        <v>0</v>
      </c>
      <c r="S1091" s="58">
        <f t="shared" si="543"/>
        <v>0</v>
      </c>
      <c r="T1091" s="58">
        <f t="shared" si="524"/>
        <v>100</v>
      </c>
      <c r="U1091" s="88" t="str">
        <f>IF(R1091=0,"-",FORECAST($C$8,Инклинометрия!$B$2:$B$152,Инклинометрия!$A$2:$A$152))</f>
        <v>-</v>
      </c>
      <c r="V1091" s="88" t="str">
        <f>IF(R1091=0,"-",FORECAST($C$8-R1091,Инклинометрия!$B$2:$B$152,Инклинометрия!$A$2:$A$152))</f>
        <v>-</v>
      </c>
      <c r="W1091" s="88" t="str">
        <f>IF(R1091&gt;0,FORECAST($C$8,Инклинометрия!$B$2:$B$152,Инклинометрия!$A$2:$A$152),IF(AB1091=$C$8,"-",FORECAST($C$8-AB1091,Инклинометрия!$B$2:$B$152,Инклинометрия!$A$2:$A$152)))</f>
        <v>-</v>
      </c>
      <c r="X1091" s="88" t="str">
        <f>IF(S1091=0,"-",FORECAST($C$8-(S1091+AB1091),Инклинометрия!$B$2:$B$152,Инклинометрия!$A$2:$A$152))</f>
        <v>-</v>
      </c>
      <c r="Y1091" s="88">
        <f>FORECAST($C$8+T1091,Инклинометрия!$B$2:$B$152,Инклинометрия!$A$2:$A$152)</f>
        <v>1425</v>
      </c>
      <c r="Z1091" s="88">
        <f>IF(R1091=0,FORECAST($C$6-T1091,Инклинометрия!$B$2:$B$152,Инклинометрия!$A$2:$A$152),FORECAST($C$8,Инклинометрия!$B$2:$B$152,Инклинометрия!$A$2:$A$152))</f>
        <v>1330</v>
      </c>
      <c r="AA1091" s="61">
        <f t="shared" si="525"/>
        <v>1400</v>
      </c>
      <c r="AB1091" s="62">
        <f t="shared" si="544"/>
        <v>1400</v>
      </c>
      <c r="AC1091" s="62">
        <f t="shared" si="526"/>
        <v>0</v>
      </c>
      <c r="AD1091" s="65">
        <f>IF(R1091=0,FORECAST($C$8,Инклинометрия!$B$2:$B$152,Инклинометрия!$A$2:$A$152),V1091)</f>
        <v>1330</v>
      </c>
      <c r="AE1091" s="65">
        <f>FORECAST($C$8-(R1091+AA1091),Инклинометрия!$B$2:$B$152,Инклинометрия!$A$2:$A$152)</f>
        <v>0</v>
      </c>
      <c r="AF1091" s="65">
        <f>IF(AB1091=0,"-",FORECAST($C$8,Инклинометрия!$B$2:$B$152,Инклинометрия!$A$2:$A$152))</f>
        <v>1330</v>
      </c>
      <c r="AG1091" s="65">
        <f>IF(AB1091=0,"-",FORECAST($C$8-AB1091,Инклинометрия!$B$2:$B$152,Инклинометрия!$A$2:$A$152))</f>
        <v>0</v>
      </c>
      <c r="AH1091" s="65" t="str">
        <f>IF(AC1091=0,"-",FORECAST($C$8+AC1091,Инклинометрия!$B$2:$B$152,Инклинометрия!$A$2:$A$152))</f>
        <v>-</v>
      </c>
      <c r="AI1091" s="89" t="str">
        <f>IF(AC1091=0,"-",FORECAST($C$8,Инклинометрия!$B$2:$B$152,Инклинометрия!$A$2:$A$152))</f>
        <v>-</v>
      </c>
      <c r="AJ1091" s="28"/>
      <c r="AK1091" s="67">
        <f t="shared" si="545"/>
        <v>0</v>
      </c>
      <c r="AL1091" s="28">
        <f t="shared" si="546"/>
        <v>0</v>
      </c>
      <c r="AM1091" s="28">
        <f t="shared" si="547"/>
        <v>0.1</v>
      </c>
      <c r="AN1091" s="26">
        <f t="shared" si="548"/>
        <v>0.1</v>
      </c>
      <c r="AO1091" s="87">
        <f t="shared" si="549"/>
        <v>145626.51678434567</v>
      </c>
      <c r="AP1091" s="87">
        <f t="shared" si="527"/>
        <v>44301.516784345658</v>
      </c>
      <c r="AQ1091" s="66">
        <f t="shared" si="528"/>
        <v>14695380</v>
      </c>
      <c r="AR1091" s="66">
        <f t="shared" si="529"/>
        <v>14695380</v>
      </c>
      <c r="AS1091" s="66">
        <f t="shared" si="530"/>
        <v>784800</v>
      </c>
      <c r="AT1091" s="45">
        <f t="shared" si="534"/>
        <v>15625806.516784346</v>
      </c>
      <c r="AU1091" s="75"/>
    </row>
    <row r="1092" spans="2:47" x14ac:dyDescent="0.3">
      <c r="B1092" s="41">
        <f t="shared" si="535"/>
        <v>5310</v>
      </c>
      <c r="C1092" s="8">
        <f t="shared" si="550"/>
        <v>53.1</v>
      </c>
      <c r="D1092" s="73">
        <f t="shared" si="531"/>
        <v>71.021249999999995</v>
      </c>
      <c r="E1092" s="29">
        <f t="shared" si="553"/>
        <v>17588.194543558053</v>
      </c>
      <c r="F1092" s="29">
        <f t="shared" si="536"/>
        <v>16.561388459093266</v>
      </c>
      <c r="G1092" s="29">
        <f t="shared" si="551"/>
        <v>22.15085706403724</v>
      </c>
      <c r="H1092" s="17">
        <f t="shared" si="537"/>
        <v>23524.210202008573</v>
      </c>
      <c r="I1092" s="29">
        <f t="shared" si="538"/>
        <v>2.2250485660981263</v>
      </c>
      <c r="J1092" s="29">
        <f t="shared" si="532"/>
        <v>20.847057720369335</v>
      </c>
      <c r="K1092" s="39">
        <f t="shared" si="539"/>
        <v>1400</v>
      </c>
      <c r="L1092" s="49">
        <f t="shared" si="522"/>
        <v>0</v>
      </c>
      <c r="M1092" s="48">
        <f t="shared" si="523"/>
        <v>4.2266987561397071</v>
      </c>
      <c r="N1092" s="51">
        <f t="shared" si="533"/>
        <v>0</v>
      </c>
      <c r="O1092" s="54">
        <f t="shared" si="552"/>
        <v>18.880500609176615</v>
      </c>
      <c r="P1092" s="34">
        <f t="shared" si="540"/>
        <v>1.7671458676442586</v>
      </c>
      <c r="Q1092" s="30">
        <f t="shared" si="541"/>
        <v>0</v>
      </c>
      <c r="R1092" s="58">
        <f t="shared" si="542"/>
        <v>0</v>
      </c>
      <c r="S1092" s="58">
        <f t="shared" si="543"/>
        <v>0</v>
      </c>
      <c r="T1092" s="58">
        <f t="shared" si="524"/>
        <v>100</v>
      </c>
      <c r="U1092" s="88" t="str">
        <f>IF(R1092=0,"-",FORECAST($C$8,Инклинометрия!$B$2:$B$152,Инклинометрия!$A$2:$A$152))</f>
        <v>-</v>
      </c>
      <c r="V1092" s="88" t="str">
        <f>IF(R1092=0,"-",FORECAST($C$8-R1092,Инклинометрия!$B$2:$B$152,Инклинометрия!$A$2:$A$152))</f>
        <v>-</v>
      </c>
      <c r="W1092" s="88" t="str">
        <f>IF(R1092&gt;0,FORECAST($C$8,Инклинометрия!$B$2:$B$152,Инклинометрия!$A$2:$A$152),IF(AB1092=$C$8,"-",FORECAST($C$8-AB1092,Инклинометрия!$B$2:$B$152,Инклинометрия!$A$2:$A$152)))</f>
        <v>-</v>
      </c>
      <c r="X1092" s="88" t="str">
        <f>IF(S1092=0,"-",FORECAST($C$8-(S1092+AB1092),Инклинометрия!$B$2:$B$152,Инклинометрия!$A$2:$A$152))</f>
        <v>-</v>
      </c>
      <c r="Y1092" s="88">
        <f>FORECAST($C$8+T1092,Инклинометрия!$B$2:$B$152,Инклинометрия!$A$2:$A$152)</f>
        <v>1425</v>
      </c>
      <c r="Z1092" s="88">
        <f>IF(R1092=0,FORECAST($C$6-T1092,Инклинометрия!$B$2:$B$152,Инклинометрия!$A$2:$A$152),FORECAST($C$8,Инклинометрия!$B$2:$B$152,Инклинометрия!$A$2:$A$152))</f>
        <v>1330</v>
      </c>
      <c r="AA1092" s="61">
        <f t="shared" si="525"/>
        <v>1400</v>
      </c>
      <c r="AB1092" s="62">
        <f t="shared" si="544"/>
        <v>1400</v>
      </c>
      <c r="AC1092" s="62">
        <f t="shared" si="526"/>
        <v>0</v>
      </c>
      <c r="AD1092" s="65">
        <f>IF(R1092=0,FORECAST($C$8,Инклинометрия!$B$2:$B$152,Инклинометрия!$A$2:$A$152),V1092)</f>
        <v>1330</v>
      </c>
      <c r="AE1092" s="65">
        <f>FORECAST($C$8-(R1092+AA1092),Инклинометрия!$B$2:$B$152,Инклинометрия!$A$2:$A$152)</f>
        <v>0</v>
      </c>
      <c r="AF1092" s="65">
        <f>IF(AB1092=0,"-",FORECAST($C$8,Инклинометрия!$B$2:$B$152,Инклинометрия!$A$2:$A$152))</f>
        <v>1330</v>
      </c>
      <c r="AG1092" s="65">
        <f>IF(AB1092=0,"-",FORECAST($C$8-AB1092,Инклинометрия!$B$2:$B$152,Инклинометрия!$A$2:$A$152))</f>
        <v>0</v>
      </c>
      <c r="AH1092" s="65" t="str">
        <f>IF(AC1092=0,"-",FORECAST($C$8+AC1092,Инклинометрия!$B$2:$B$152,Инклинометрия!$A$2:$A$152))</f>
        <v>-</v>
      </c>
      <c r="AI1092" s="89" t="str">
        <f>IF(AC1092=0,"-",FORECAST($C$8,Инклинометрия!$B$2:$B$152,Инклинометрия!$A$2:$A$152))</f>
        <v>-</v>
      </c>
      <c r="AJ1092" s="28"/>
      <c r="AK1092" s="67">
        <f t="shared" si="545"/>
        <v>0</v>
      </c>
      <c r="AL1092" s="28">
        <f t="shared" si="546"/>
        <v>0</v>
      </c>
      <c r="AM1092" s="28">
        <f t="shared" si="547"/>
        <v>0.1</v>
      </c>
      <c r="AN1092" s="26">
        <f t="shared" si="548"/>
        <v>0.1</v>
      </c>
      <c r="AO1092" s="87">
        <f t="shared" si="549"/>
        <v>145626.51678434567</v>
      </c>
      <c r="AP1092" s="87">
        <f t="shared" si="527"/>
        <v>44301.516784345658</v>
      </c>
      <c r="AQ1092" s="66">
        <f t="shared" si="528"/>
        <v>14695380</v>
      </c>
      <c r="AR1092" s="66">
        <f t="shared" si="529"/>
        <v>14695380</v>
      </c>
      <c r="AS1092" s="66">
        <f t="shared" si="530"/>
        <v>784800</v>
      </c>
      <c r="AT1092" s="45">
        <f t="shared" si="534"/>
        <v>15625806.516784346</v>
      </c>
      <c r="AU1092" s="75"/>
    </row>
    <row r="1093" spans="2:47" x14ac:dyDescent="0.3">
      <c r="B1093" s="41">
        <f t="shared" si="535"/>
        <v>5315</v>
      </c>
      <c r="C1093" s="8">
        <f t="shared" si="550"/>
        <v>53.15</v>
      </c>
      <c r="D1093" s="73">
        <f t="shared" si="531"/>
        <v>71.088125000000005</v>
      </c>
      <c r="E1093" s="29">
        <f t="shared" si="553"/>
        <v>17604.755932017142</v>
      </c>
      <c r="F1093" s="29">
        <f t="shared" si="536"/>
        <v>16.561388459093266</v>
      </c>
      <c r="G1093" s="29">
        <f t="shared" si="551"/>
        <v>22.15085706403724</v>
      </c>
      <c r="H1093" s="17">
        <f t="shared" si="537"/>
        <v>23546.361059072609</v>
      </c>
      <c r="I1093" s="29">
        <f t="shared" si="538"/>
        <v>2.2250485660981263</v>
      </c>
      <c r="J1093" s="29">
        <f t="shared" si="532"/>
        <v>20.847057720369335</v>
      </c>
      <c r="K1093" s="39">
        <f t="shared" si="539"/>
        <v>1400</v>
      </c>
      <c r="L1093" s="49">
        <f t="shared" si="522"/>
        <v>0</v>
      </c>
      <c r="M1093" s="48">
        <f t="shared" si="523"/>
        <v>4.2266987561397071</v>
      </c>
      <c r="N1093" s="51">
        <f t="shared" si="533"/>
        <v>0</v>
      </c>
      <c r="O1093" s="54">
        <f t="shared" si="552"/>
        <v>18.880500609176615</v>
      </c>
      <c r="P1093" s="34">
        <f t="shared" si="540"/>
        <v>1.7671458676442586</v>
      </c>
      <c r="Q1093" s="30">
        <f t="shared" si="541"/>
        <v>0</v>
      </c>
      <c r="R1093" s="58">
        <f t="shared" si="542"/>
        <v>0</v>
      </c>
      <c r="S1093" s="58">
        <f t="shared" si="543"/>
        <v>0</v>
      </c>
      <c r="T1093" s="58">
        <f t="shared" si="524"/>
        <v>100</v>
      </c>
      <c r="U1093" s="88" t="str">
        <f>IF(R1093=0,"-",FORECAST($C$8,Инклинометрия!$B$2:$B$152,Инклинометрия!$A$2:$A$152))</f>
        <v>-</v>
      </c>
      <c r="V1093" s="88" t="str">
        <f>IF(R1093=0,"-",FORECAST($C$8-R1093,Инклинометрия!$B$2:$B$152,Инклинометрия!$A$2:$A$152))</f>
        <v>-</v>
      </c>
      <c r="W1093" s="88" t="str">
        <f>IF(R1093&gt;0,FORECAST($C$8,Инклинометрия!$B$2:$B$152,Инклинометрия!$A$2:$A$152),IF(AB1093=$C$8,"-",FORECAST($C$8-AB1093,Инклинометрия!$B$2:$B$152,Инклинометрия!$A$2:$A$152)))</f>
        <v>-</v>
      </c>
      <c r="X1093" s="88" t="str">
        <f>IF(S1093=0,"-",FORECAST($C$8-(S1093+AB1093),Инклинометрия!$B$2:$B$152,Инклинометрия!$A$2:$A$152))</f>
        <v>-</v>
      </c>
      <c r="Y1093" s="88">
        <f>FORECAST($C$8+T1093,Инклинометрия!$B$2:$B$152,Инклинометрия!$A$2:$A$152)</f>
        <v>1425</v>
      </c>
      <c r="Z1093" s="88">
        <f>IF(R1093=0,FORECAST($C$6-T1093,Инклинометрия!$B$2:$B$152,Инклинометрия!$A$2:$A$152),FORECAST($C$8,Инклинометрия!$B$2:$B$152,Инклинометрия!$A$2:$A$152))</f>
        <v>1330</v>
      </c>
      <c r="AA1093" s="61">
        <f t="shared" si="525"/>
        <v>1400</v>
      </c>
      <c r="AB1093" s="62">
        <f t="shared" si="544"/>
        <v>1400</v>
      </c>
      <c r="AC1093" s="62">
        <f t="shared" si="526"/>
        <v>0</v>
      </c>
      <c r="AD1093" s="65">
        <f>IF(R1093=0,FORECAST($C$8,Инклинометрия!$B$2:$B$152,Инклинометрия!$A$2:$A$152),V1093)</f>
        <v>1330</v>
      </c>
      <c r="AE1093" s="65">
        <f>FORECAST($C$8-(R1093+AA1093),Инклинометрия!$B$2:$B$152,Инклинометрия!$A$2:$A$152)</f>
        <v>0</v>
      </c>
      <c r="AF1093" s="65">
        <f>IF(AB1093=0,"-",FORECAST($C$8,Инклинометрия!$B$2:$B$152,Инклинометрия!$A$2:$A$152))</f>
        <v>1330</v>
      </c>
      <c r="AG1093" s="65">
        <f>IF(AB1093=0,"-",FORECAST($C$8-AB1093,Инклинометрия!$B$2:$B$152,Инклинометрия!$A$2:$A$152))</f>
        <v>0</v>
      </c>
      <c r="AH1093" s="65" t="str">
        <f>IF(AC1093=0,"-",FORECAST($C$8+AC1093,Инклинометрия!$B$2:$B$152,Инклинометрия!$A$2:$A$152))</f>
        <v>-</v>
      </c>
      <c r="AI1093" s="89" t="str">
        <f>IF(AC1093=0,"-",FORECAST($C$8,Инклинометрия!$B$2:$B$152,Инклинометрия!$A$2:$A$152))</f>
        <v>-</v>
      </c>
      <c r="AJ1093" s="28"/>
      <c r="AK1093" s="67">
        <f t="shared" si="545"/>
        <v>0</v>
      </c>
      <c r="AL1093" s="28">
        <f t="shared" si="546"/>
        <v>0</v>
      </c>
      <c r="AM1093" s="28">
        <f t="shared" si="547"/>
        <v>0.1</v>
      </c>
      <c r="AN1093" s="26">
        <f t="shared" si="548"/>
        <v>0.1</v>
      </c>
      <c r="AO1093" s="87">
        <f t="shared" si="549"/>
        <v>145626.51678434567</v>
      </c>
      <c r="AP1093" s="87">
        <f t="shared" si="527"/>
        <v>44301.516784345658</v>
      </c>
      <c r="AQ1093" s="66">
        <f t="shared" si="528"/>
        <v>14695380</v>
      </c>
      <c r="AR1093" s="66">
        <f t="shared" si="529"/>
        <v>14695380</v>
      </c>
      <c r="AS1093" s="66">
        <f t="shared" si="530"/>
        <v>784800</v>
      </c>
      <c r="AT1093" s="45">
        <f t="shared" si="534"/>
        <v>15625806.516784346</v>
      </c>
      <c r="AU1093" s="75"/>
    </row>
    <row r="1094" spans="2:47" x14ac:dyDescent="0.3">
      <c r="B1094" s="41">
        <f t="shared" si="535"/>
        <v>5320</v>
      </c>
      <c r="C1094" s="8">
        <f t="shared" si="550"/>
        <v>53.2</v>
      </c>
      <c r="D1094" s="73">
        <f t="shared" si="531"/>
        <v>71.155000000000001</v>
      </c>
      <c r="E1094" s="29">
        <f t="shared" si="553"/>
        <v>17621.317320476239</v>
      </c>
      <c r="F1094" s="29">
        <f t="shared" si="536"/>
        <v>16.561388459095621</v>
      </c>
      <c r="G1094" s="29">
        <f t="shared" si="551"/>
        <v>22.150857064040391</v>
      </c>
      <c r="H1094" s="17">
        <f t="shared" si="537"/>
        <v>23568.511916136649</v>
      </c>
      <c r="I1094" s="29">
        <f t="shared" si="538"/>
        <v>2.2250485660981263</v>
      </c>
      <c r="J1094" s="29">
        <f t="shared" si="532"/>
        <v>20.847057720370817</v>
      </c>
      <c r="K1094" s="39">
        <f t="shared" si="539"/>
        <v>1400</v>
      </c>
      <c r="L1094" s="49">
        <f t="shared" si="522"/>
        <v>0</v>
      </c>
      <c r="M1094" s="48">
        <f t="shared" si="523"/>
        <v>4.2266987561397071</v>
      </c>
      <c r="N1094" s="51">
        <f t="shared" si="533"/>
        <v>0</v>
      </c>
      <c r="O1094" s="54">
        <f t="shared" si="552"/>
        <v>18.880500609176615</v>
      </c>
      <c r="P1094" s="34">
        <f t="shared" si="540"/>
        <v>1.7671458676442586</v>
      </c>
      <c r="Q1094" s="30">
        <f t="shared" si="541"/>
        <v>0</v>
      </c>
      <c r="R1094" s="58">
        <f t="shared" si="542"/>
        <v>0</v>
      </c>
      <c r="S1094" s="58">
        <f t="shared" si="543"/>
        <v>0</v>
      </c>
      <c r="T1094" s="58">
        <f t="shared" si="524"/>
        <v>100</v>
      </c>
      <c r="U1094" s="88" t="str">
        <f>IF(R1094=0,"-",FORECAST($C$8,Инклинометрия!$B$2:$B$152,Инклинометрия!$A$2:$A$152))</f>
        <v>-</v>
      </c>
      <c r="V1094" s="88" t="str">
        <f>IF(R1094=0,"-",FORECAST($C$8-R1094,Инклинометрия!$B$2:$B$152,Инклинометрия!$A$2:$A$152))</f>
        <v>-</v>
      </c>
      <c r="W1094" s="88" t="str">
        <f>IF(R1094&gt;0,FORECAST($C$8,Инклинометрия!$B$2:$B$152,Инклинометрия!$A$2:$A$152),IF(AB1094=$C$8,"-",FORECAST($C$8-AB1094,Инклинометрия!$B$2:$B$152,Инклинометрия!$A$2:$A$152)))</f>
        <v>-</v>
      </c>
      <c r="X1094" s="88" t="str">
        <f>IF(S1094=0,"-",FORECAST($C$8-(S1094+AB1094),Инклинометрия!$B$2:$B$152,Инклинометрия!$A$2:$A$152))</f>
        <v>-</v>
      </c>
      <c r="Y1094" s="88">
        <f>FORECAST($C$8+T1094,Инклинометрия!$B$2:$B$152,Инклинометрия!$A$2:$A$152)</f>
        <v>1425</v>
      </c>
      <c r="Z1094" s="88">
        <f>IF(R1094=0,FORECAST($C$6-T1094,Инклинометрия!$B$2:$B$152,Инклинометрия!$A$2:$A$152),FORECAST($C$8,Инклинометрия!$B$2:$B$152,Инклинометрия!$A$2:$A$152))</f>
        <v>1330</v>
      </c>
      <c r="AA1094" s="61">
        <f t="shared" si="525"/>
        <v>1400</v>
      </c>
      <c r="AB1094" s="62">
        <f t="shared" si="544"/>
        <v>1400</v>
      </c>
      <c r="AC1094" s="62">
        <f t="shared" si="526"/>
        <v>0</v>
      </c>
      <c r="AD1094" s="65">
        <f>IF(R1094=0,FORECAST($C$8,Инклинометрия!$B$2:$B$152,Инклинометрия!$A$2:$A$152),V1094)</f>
        <v>1330</v>
      </c>
      <c r="AE1094" s="65">
        <f>FORECAST($C$8-(R1094+AA1094),Инклинометрия!$B$2:$B$152,Инклинометрия!$A$2:$A$152)</f>
        <v>0</v>
      </c>
      <c r="AF1094" s="65">
        <f>IF(AB1094=0,"-",FORECAST($C$8,Инклинометрия!$B$2:$B$152,Инклинометрия!$A$2:$A$152))</f>
        <v>1330</v>
      </c>
      <c r="AG1094" s="65">
        <f>IF(AB1094=0,"-",FORECAST($C$8-AB1094,Инклинометрия!$B$2:$B$152,Инклинометрия!$A$2:$A$152))</f>
        <v>0</v>
      </c>
      <c r="AH1094" s="65" t="str">
        <f>IF(AC1094=0,"-",FORECAST($C$8+AC1094,Инклинометрия!$B$2:$B$152,Инклинометрия!$A$2:$A$152))</f>
        <v>-</v>
      </c>
      <c r="AI1094" s="89" t="str">
        <f>IF(AC1094=0,"-",FORECAST($C$8,Инклинометрия!$B$2:$B$152,Инклинометрия!$A$2:$A$152))</f>
        <v>-</v>
      </c>
      <c r="AJ1094" s="28"/>
      <c r="AK1094" s="67">
        <f t="shared" si="545"/>
        <v>0</v>
      </c>
      <c r="AL1094" s="28">
        <f t="shared" si="546"/>
        <v>0</v>
      </c>
      <c r="AM1094" s="28">
        <f t="shared" si="547"/>
        <v>0.1</v>
      </c>
      <c r="AN1094" s="26">
        <f t="shared" si="548"/>
        <v>0.1</v>
      </c>
      <c r="AO1094" s="87">
        <f t="shared" si="549"/>
        <v>145626.51678434567</v>
      </c>
      <c r="AP1094" s="87">
        <f t="shared" si="527"/>
        <v>44301.516784345658</v>
      </c>
      <c r="AQ1094" s="66">
        <f t="shared" si="528"/>
        <v>14695380</v>
      </c>
      <c r="AR1094" s="66">
        <f t="shared" si="529"/>
        <v>14695380</v>
      </c>
      <c r="AS1094" s="66">
        <f t="shared" si="530"/>
        <v>784800</v>
      </c>
      <c r="AT1094" s="45">
        <f t="shared" si="534"/>
        <v>15625806.516784346</v>
      </c>
      <c r="AU1094" s="75"/>
    </row>
    <row r="1095" spans="2:47" x14ac:dyDescent="0.3">
      <c r="B1095" s="41">
        <f t="shared" si="535"/>
        <v>5325</v>
      </c>
      <c r="C1095" s="8">
        <f t="shared" si="550"/>
        <v>53.25</v>
      </c>
      <c r="D1095" s="73">
        <f t="shared" si="531"/>
        <v>71.221874999999997</v>
      </c>
      <c r="E1095" s="29">
        <f t="shared" si="553"/>
        <v>17637.878708935332</v>
      </c>
      <c r="F1095" s="29">
        <f t="shared" si="536"/>
        <v>16.561388459093266</v>
      </c>
      <c r="G1095" s="29">
        <f t="shared" si="551"/>
        <v>22.15085706403724</v>
      </c>
      <c r="H1095" s="17">
        <f t="shared" si="537"/>
        <v>23590.662773200685</v>
      </c>
      <c r="I1095" s="29">
        <f t="shared" si="538"/>
        <v>2.2250485660981263</v>
      </c>
      <c r="J1095" s="29">
        <f t="shared" si="532"/>
        <v>20.847057720369335</v>
      </c>
      <c r="K1095" s="39">
        <f t="shared" si="539"/>
        <v>1400</v>
      </c>
      <c r="L1095" s="49">
        <f t="shared" si="522"/>
        <v>0</v>
      </c>
      <c r="M1095" s="48">
        <f t="shared" si="523"/>
        <v>4.2266987561397071</v>
      </c>
      <c r="N1095" s="51">
        <f t="shared" si="533"/>
        <v>0</v>
      </c>
      <c r="O1095" s="54">
        <f t="shared" si="552"/>
        <v>18.880500609176615</v>
      </c>
      <c r="P1095" s="34">
        <f t="shared" si="540"/>
        <v>1.7671458676442586</v>
      </c>
      <c r="Q1095" s="30">
        <f t="shared" si="541"/>
        <v>0</v>
      </c>
      <c r="R1095" s="58">
        <f t="shared" si="542"/>
        <v>0</v>
      </c>
      <c r="S1095" s="58">
        <f t="shared" si="543"/>
        <v>0</v>
      </c>
      <c r="T1095" s="58">
        <f t="shared" si="524"/>
        <v>100</v>
      </c>
      <c r="U1095" s="88" t="str">
        <f>IF(R1095=0,"-",FORECAST($C$8,Инклинометрия!$B$2:$B$152,Инклинометрия!$A$2:$A$152))</f>
        <v>-</v>
      </c>
      <c r="V1095" s="88" t="str">
        <f>IF(R1095=0,"-",FORECAST($C$8-R1095,Инклинометрия!$B$2:$B$152,Инклинометрия!$A$2:$A$152))</f>
        <v>-</v>
      </c>
      <c r="W1095" s="88" t="str">
        <f>IF(R1095&gt;0,FORECAST($C$8,Инклинометрия!$B$2:$B$152,Инклинометрия!$A$2:$A$152),IF(AB1095=$C$8,"-",FORECAST($C$8-AB1095,Инклинометрия!$B$2:$B$152,Инклинометрия!$A$2:$A$152)))</f>
        <v>-</v>
      </c>
      <c r="X1095" s="88" t="str">
        <f>IF(S1095=0,"-",FORECAST($C$8-(S1095+AB1095),Инклинометрия!$B$2:$B$152,Инклинометрия!$A$2:$A$152))</f>
        <v>-</v>
      </c>
      <c r="Y1095" s="88">
        <f>FORECAST($C$8+T1095,Инклинометрия!$B$2:$B$152,Инклинометрия!$A$2:$A$152)</f>
        <v>1425</v>
      </c>
      <c r="Z1095" s="88">
        <f>IF(R1095=0,FORECAST($C$6-T1095,Инклинометрия!$B$2:$B$152,Инклинометрия!$A$2:$A$152),FORECAST($C$8,Инклинометрия!$B$2:$B$152,Инклинометрия!$A$2:$A$152))</f>
        <v>1330</v>
      </c>
      <c r="AA1095" s="61">
        <f t="shared" si="525"/>
        <v>1400</v>
      </c>
      <c r="AB1095" s="62">
        <f t="shared" si="544"/>
        <v>1400</v>
      </c>
      <c r="AC1095" s="62">
        <f t="shared" si="526"/>
        <v>0</v>
      </c>
      <c r="AD1095" s="65">
        <f>IF(R1095=0,FORECAST($C$8,Инклинометрия!$B$2:$B$152,Инклинометрия!$A$2:$A$152),V1095)</f>
        <v>1330</v>
      </c>
      <c r="AE1095" s="65">
        <f>FORECAST($C$8-(R1095+AA1095),Инклинометрия!$B$2:$B$152,Инклинометрия!$A$2:$A$152)</f>
        <v>0</v>
      </c>
      <c r="AF1095" s="65">
        <f>IF(AB1095=0,"-",FORECAST($C$8,Инклинометрия!$B$2:$B$152,Инклинометрия!$A$2:$A$152))</f>
        <v>1330</v>
      </c>
      <c r="AG1095" s="65">
        <f>IF(AB1095=0,"-",FORECAST($C$8-AB1095,Инклинометрия!$B$2:$B$152,Инклинометрия!$A$2:$A$152))</f>
        <v>0</v>
      </c>
      <c r="AH1095" s="65" t="str">
        <f>IF(AC1095=0,"-",FORECAST($C$8+AC1095,Инклинометрия!$B$2:$B$152,Инклинометрия!$A$2:$A$152))</f>
        <v>-</v>
      </c>
      <c r="AI1095" s="89" t="str">
        <f>IF(AC1095=0,"-",FORECAST($C$8,Инклинометрия!$B$2:$B$152,Инклинометрия!$A$2:$A$152))</f>
        <v>-</v>
      </c>
      <c r="AJ1095" s="28"/>
      <c r="AK1095" s="67">
        <f t="shared" si="545"/>
        <v>0</v>
      </c>
      <c r="AL1095" s="28">
        <f t="shared" si="546"/>
        <v>0</v>
      </c>
      <c r="AM1095" s="28">
        <f t="shared" si="547"/>
        <v>0.1</v>
      </c>
      <c r="AN1095" s="26">
        <f t="shared" si="548"/>
        <v>0.1</v>
      </c>
      <c r="AO1095" s="87">
        <f t="shared" si="549"/>
        <v>145626.51678434567</v>
      </c>
      <c r="AP1095" s="87">
        <f t="shared" si="527"/>
        <v>44301.516784345658</v>
      </c>
      <c r="AQ1095" s="66">
        <f t="shared" si="528"/>
        <v>14695380</v>
      </c>
      <c r="AR1095" s="66">
        <f t="shared" si="529"/>
        <v>14695380</v>
      </c>
      <c r="AS1095" s="66">
        <f t="shared" si="530"/>
        <v>784800</v>
      </c>
      <c r="AT1095" s="45">
        <f t="shared" si="534"/>
        <v>15625806.516784346</v>
      </c>
      <c r="AU1095" s="75"/>
    </row>
    <row r="1096" spans="2:47" x14ac:dyDescent="0.3">
      <c r="B1096" s="41">
        <f t="shared" si="535"/>
        <v>5330</v>
      </c>
      <c r="C1096" s="8">
        <f t="shared" si="550"/>
        <v>53.300000000000004</v>
      </c>
      <c r="D1096" s="73">
        <f t="shared" si="531"/>
        <v>71.288750000000007</v>
      </c>
      <c r="E1096" s="29">
        <f t="shared" si="553"/>
        <v>17654.440097394428</v>
      </c>
      <c r="F1096" s="29">
        <f t="shared" si="536"/>
        <v>16.561388459095621</v>
      </c>
      <c r="G1096" s="29">
        <f t="shared" si="551"/>
        <v>22.150857064040391</v>
      </c>
      <c r="H1096" s="17">
        <f t="shared" si="537"/>
        <v>23612.813630264725</v>
      </c>
      <c r="I1096" s="29">
        <f t="shared" si="538"/>
        <v>2.2250485660981263</v>
      </c>
      <c r="J1096" s="29">
        <f t="shared" si="532"/>
        <v>20.847057720370817</v>
      </c>
      <c r="K1096" s="39">
        <f t="shared" si="539"/>
        <v>1400</v>
      </c>
      <c r="L1096" s="49">
        <f t="shared" si="522"/>
        <v>0</v>
      </c>
      <c r="M1096" s="48">
        <f t="shared" si="523"/>
        <v>4.2266987561397071</v>
      </c>
      <c r="N1096" s="51">
        <f t="shared" si="533"/>
        <v>0</v>
      </c>
      <c r="O1096" s="54">
        <f t="shared" si="552"/>
        <v>18.880500609176615</v>
      </c>
      <c r="P1096" s="34">
        <f t="shared" si="540"/>
        <v>1.7671458676442586</v>
      </c>
      <c r="Q1096" s="30">
        <f t="shared" si="541"/>
        <v>0</v>
      </c>
      <c r="R1096" s="58">
        <f t="shared" si="542"/>
        <v>0</v>
      </c>
      <c r="S1096" s="58">
        <f t="shared" si="543"/>
        <v>0</v>
      </c>
      <c r="T1096" s="58">
        <f t="shared" si="524"/>
        <v>100</v>
      </c>
      <c r="U1096" s="88" t="str">
        <f>IF(R1096=0,"-",FORECAST($C$8,Инклинометрия!$B$2:$B$152,Инклинометрия!$A$2:$A$152))</f>
        <v>-</v>
      </c>
      <c r="V1096" s="88" t="str">
        <f>IF(R1096=0,"-",FORECAST($C$8-R1096,Инклинометрия!$B$2:$B$152,Инклинометрия!$A$2:$A$152))</f>
        <v>-</v>
      </c>
      <c r="W1096" s="88" t="str">
        <f>IF(R1096&gt;0,FORECAST($C$8,Инклинометрия!$B$2:$B$152,Инклинометрия!$A$2:$A$152),IF(AB1096=$C$8,"-",FORECAST($C$8-AB1096,Инклинометрия!$B$2:$B$152,Инклинометрия!$A$2:$A$152)))</f>
        <v>-</v>
      </c>
      <c r="X1096" s="88" t="str">
        <f>IF(S1096=0,"-",FORECAST($C$8-(S1096+AB1096),Инклинометрия!$B$2:$B$152,Инклинометрия!$A$2:$A$152))</f>
        <v>-</v>
      </c>
      <c r="Y1096" s="88">
        <f>FORECAST($C$8+T1096,Инклинометрия!$B$2:$B$152,Инклинометрия!$A$2:$A$152)</f>
        <v>1425</v>
      </c>
      <c r="Z1096" s="88">
        <f>IF(R1096=0,FORECAST($C$6-T1096,Инклинометрия!$B$2:$B$152,Инклинометрия!$A$2:$A$152),FORECAST($C$8,Инклинометрия!$B$2:$B$152,Инклинометрия!$A$2:$A$152))</f>
        <v>1330</v>
      </c>
      <c r="AA1096" s="61">
        <f t="shared" si="525"/>
        <v>1400</v>
      </c>
      <c r="AB1096" s="62">
        <f t="shared" si="544"/>
        <v>1400</v>
      </c>
      <c r="AC1096" s="62">
        <f t="shared" si="526"/>
        <v>0</v>
      </c>
      <c r="AD1096" s="65">
        <f>IF(R1096=0,FORECAST($C$8,Инклинометрия!$B$2:$B$152,Инклинометрия!$A$2:$A$152),V1096)</f>
        <v>1330</v>
      </c>
      <c r="AE1096" s="65">
        <f>FORECAST($C$8-(R1096+AA1096),Инклинометрия!$B$2:$B$152,Инклинометрия!$A$2:$A$152)</f>
        <v>0</v>
      </c>
      <c r="AF1096" s="65">
        <f>IF(AB1096=0,"-",FORECAST($C$8,Инклинометрия!$B$2:$B$152,Инклинометрия!$A$2:$A$152))</f>
        <v>1330</v>
      </c>
      <c r="AG1096" s="65">
        <f>IF(AB1096=0,"-",FORECAST($C$8-AB1096,Инклинометрия!$B$2:$B$152,Инклинометрия!$A$2:$A$152))</f>
        <v>0</v>
      </c>
      <c r="AH1096" s="65" t="str">
        <f>IF(AC1096=0,"-",FORECAST($C$8+AC1096,Инклинометрия!$B$2:$B$152,Инклинометрия!$A$2:$A$152))</f>
        <v>-</v>
      </c>
      <c r="AI1096" s="89" t="str">
        <f>IF(AC1096=0,"-",FORECAST($C$8,Инклинометрия!$B$2:$B$152,Инклинометрия!$A$2:$A$152))</f>
        <v>-</v>
      </c>
      <c r="AJ1096" s="28"/>
      <c r="AK1096" s="67">
        <f t="shared" si="545"/>
        <v>0</v>
      </c>
      <c r="AL1096" s="28">
        <f t="shared" si="546"/>
        <v>0</v>
      </c>
      <c r="AM1096" s="28">
        <f t="shared" si="547"/>
        <v>0.1</v>
      </c>
      <c r="AN1096" s="26">
        <f t="shared" si="548"/>
        <v>0.1</v>
      </c>
      <c r="AO1096" s="87">
        <f t="shared" si="549"/>
        <v>145626.51678434567</v>
      </c>
      <c r="AP1096" s="87">
        <f t="shared" si="527"/>
        <v>44301.516784345658</v>
      </c>
      <c r="AQ1096" s="66">
        <f t="shared" si="528"/>
        <v>14695380</v>
      </c>
      <c r="AR1096" s="66">
        <f t="shared" si="529"/>
        <v>14695380</v>
      </c>
      <c r="AS1096" s="66">
        <f t="shared" si="530"/>
        <v>784800</v>
      </c>
      <c r="AT1096" s="45">
        <f t="shared" si="534"/>
        <v>15625806.516784346</v>
      </c>
      <c r="AU1096" s="75"/>
    </row>
    <row r="1097" spans="2:47" x14ac:dyDescent="0.3">
      <c r="B1097" s="41">
        <f t="shared" si="535"/>
        <v>5335</v>
      </c>
      <c r="C1097" s="8">
        <f t="shared" si="550"/>
        <v>53.35</v>
      </c>
      <c r="D1097" s="73">
        <f t="shared" si="531"/>
        <v>71.355625000000003</v>
      </c>
      <c r="E1097" s="29">
        <f t="shared" si="553"/>
        <v>17671.001485853521</v>
      </c>
      <c r="F1097" s="29">
        <f t="shared" si="536"/>
        <v>16.561388459093266</v>
      </c>
      <c r="G1097" s="29">
        <f t="shared" si="551"/>
        <v>22.15085706403724</v>
      </c>
      <c r="H1097" s="17">
        <f t="shared" si="537"/>
        <v>23634.964487328762</v>
      </c>
      <c r="I1097" s="29">
        <f t="shared" si="538"/>
        <v>2.2250485660981263</v>
      </c>
      <c r="J1097" s="29">
        <f t="shared" si="532"/>
        <v>20.847057720369335</v>
      </c>
      <c r="K1097" s="39">
        <f t="shared" si="539"/>
        <v>1400</v>
      </c>
      <c r="L1097" s="49">
        <f t="shared" si="522"/>
        <v>0</v>
      </c>
      <c r="M1097" s="48">
        <f t="shared" si="523"/>
        <v>4.2266987561397071</v>
      </c>
      <c r="N1097" s="51">
        <f t="shared" si="533"/>
        <v>0</v>
      </c>
      <c r="O1097" s="54">
        <f t="shared" si="552"/>
        <v>18.880500609176615</v>
      </c>
      <c r="P1097" s="34">
        <f t="shared" si="540"/>
        <v>1.7671458676442586</v>
      </c>
      <c r="Q1097" s="30">
        <f t="shared" si="541"/>
        <v>0</v>
      </c>
      <c r="R1097" s="58">
        <f t="shared" si="542"/>
        <v>0</v>
      </c>
      <c r="S1097" s="58">
        <f t="shared" si="543"/>
        <v>0</v>
      </c>
      <c r="T1097" s="58">
        <f t="shared" si="524"/>
        <v>100</v>
      </c>
      <c r="U1097" s="88" t="str">
        <f>IF(R1097=0,"-",FORECAST($C$8,Инклинометрия!$B$2:$B$152,Инклинометрия!$A$2:$A$152))</f>
        <v>-</v>
      </c>
      <c r="V1097" s="88" t="str">
        <f>IF(R1097=0,"-",FORECAST($C$8-R1097,Инклинометрия!$B$2:$B$152,Инклинометрия!$A$2:$A$152))</f>
        <v>-</v>
      </c>
      <c r="W1097" s="88" t="str">
        <f>IF(R1097&gt;0,FORECAST($C$8,Инклинометрия!$B$2:$B$152,Инклинометрия!$A$2:$A$152),IF(AB1097=$C$8,"-",FORECAST($C$8-AB1097,Инклинометрия!$B$2:$B$152,Инклинометрия!$A$2:$A$152)))</f>
        <v>-</v>
      </c>
      <c r="X1097" s="88" t="str">
        <f>IF(S1097=0,"-",FORECAST($C$8-(S1097+AB1097),Инклинометрия!$B$2:$B$152,Инклинометрия!$A$2:$A$152))</f>
        <v>-</v>
      </c>
      <c r="Y1097" s="88">
        <f>FORECAST($C$8+T1097,Инклинометрия!$B$2:$B$152,Инклинометрия!$A$2:$A$152)</f>
        <v>1425</v>
      </c>
      <c r="Z1097" s="88">
        <f>IF(R1097=0,FORECAST($C$6-T1097,Инклинометрия!$B$2:$B$152,Инклинометрия!$A$2:$A$152),FORECAST($C$8,Инклинометрия!$B$2:$B$152,Инклинометрия!$A$2:$A$152))</f>
        <v>1330</v>
      </c>
      <c r="AA1097" s="61">
        <f t="shared" si="525"/>
        <v>1400</v>
      </c>
      <c r="AB1097" s="62">
        <f t="shared" si="544"/>
        <v>1400</v>
      </c>
      <c r="AC1097" s="62">
        <f t="shared" si="526"/>
        <v>0</v>
      </c>
      <c r="AD1097" s="65">
        <f>IF(R1097=0,FORECAST($C$8,Инклинометрия!$B$2:$B$152,Инклинометрия!$A$2:$A$152),V1097)</f>
        <v>1330</v>
      </c>
      <c r="AE1097" s="65">
        <f>FORECAST($C$8-(R1097+AA1097),Инклинометрия!$B$2:$B$152,Инклинометрия!$A$2:$A$152)</f>
        <v>0</v>
      </c>
      <c r="AF1097" s="65">
        <f>IF(AB1097=0,"-",FORECAST($C$8,Инклинометрия!$B$2:$B$152,Инклинометрия!$A$2:$A$152))</f>
        <v>1330</v>
      </c>
      <c r="AG1097" s="65">
        <f>IF(AB1097=0,"-",FORECAST($C$8-AB1097,Инклинометрия!$B$2:$B$152,Инклинометрия!$A$2:$A$152))</f>
        <v>0</v>
      </c>
      <c r="AH1097" s="65" t="str">
        <f>IF(AC1097=0,"-",FORECAST($C$8+AC1097,Инклинометрия!$B$2:$B$152,Инклинометрия!$A$2:$A$152))</f>
        <v>-</v>
      </c>
      <c r="AI1097" s="89" t="str">
        <f>IF(AC1097=0,"-",FORECAST($C$8,Инклинометрия!$B$2:$B$152,Инклинометрия!$A$2:$A$152))</f>
        <v>-</v>
      </c>
      <c r="AJ1097" s="28"/>
      <c r="AK1097" s="67">
        <f t="shared" si="545"/>
        <v>0</v>
      </c>
      <c r="AL1097" s="28">
        <f t="shared" si="546"/>
        <v>0</v>
      </c>
      <c r="AM1097" s="28">
        <f t="shared" si="547"/>
        <v>0.1</v>
      </c>
      <c r="AN1097" s="26">
        <f t="shared" si="548"/>
        <v>0.1</v>
      </c>
      <c r="AO1097" s="87">
        <f t="shared" si="549"/>
        <v>145626.51678434567</v>
      </c>
      <c r="AP1097" s="87">
        <f t="shared" si="527"/>
        <v>44301.516784345658</v>
      </c>
      <c r="AQ1097" s="66">
        <f t="shared" si="528"/>
        <v>14695380</v>
      </c>
      <c r="AR1097" s="66">
        <f t="shared" si="529"/>
        <v>14695380</v>
      </c>
      <c r="AS1097" s="66">
        <f t="shared" si="530"/>
        <v>784800</v>
      </c>
      <c r="AT1097" s="45">
        <f t="shared" si="534"/>
        <v>15625806.516784346</v>
      </c>
      <c r="AU1097" s="75"/>
    </row>
    <row r="1098" spans="2:47" x14ac:dyDescent="0.3">
      <c r="B1098" s="41">
        <f t="shared" si="535"/>
        <v>5340</v>
      </c>
      <c r="C1098" s="8">
        <f t="shared" si="550"/>
        <v>53.4</v>
      </c>
      <c r="D1098" s="73">
        <f t="shared" si="531"/>
        <v>71.422499999999999</v>
      </c>
      <c r="E1098" s="29">
        <f t="shared" si="553"/>
        <v>17687.562874312614</v>
      </c>
      <c r="F1098" s="29">
        <f t="shared" si="536"/>
        <v>16.561388459093266</v>
      </c>
      <c r="G1098" s="29">
        <f t="shared" si="551"/>
        <v>22.15085706403724</v>
      </c>
      <c r="H1098" s="17">
        <f t="shared" si="537"/>
        <v>23657.115344392798</v>
      </c>
      <c r="I1098" s="29">
        <f t="shared" si="538"/>
        <v>2.2250485660981263</v>
      </c>
      <c r="J1098" s="29">
        <f t="shared" si="532"/>
        <v>20.847057720369335</v>
      </c>
      <c r="K1098" s="39">
        <f t="shared" si="539"/>
        <v>1400</v>
      </c>
      <c r="L1098" s="49">
        <f t="shared" si="522"/>
        <v>0</v>
      </c>
      <c r="M1098" s="48">
        <f t="shared" si="523"/>
        <v>4.2266987561397071</v>
      </c>
      <c r="N1098" s="51">
        <f t="shared" si="533"/>
        <v>0</v>
      </c>
      <c r="O1098" s="54">
        <f t="shared" si="552"/>
        <v>18.880500609176615</v>
      </c>
      <c r="P1098" s="34">
        <f t="shared" si="540"/>
        <v>1.7671458676442586</v>
      </c>
      <c r="Q1098" s="30">
        <f t="shared" si="541"/>
        <v>0</v>
      </c>
      <c r="R1098" s="58">
        <f t="shared" si="542"/>
        <v>0</v>
      </c>
      <c r="S1098" s="58">
        <f t="shared" si="543"/>
        <v>0</v>
      </c>
      <c r="T1098" s="58">
        <f t="shared" si="524"/>
        <v>100</v>
      </c>
      <c r="U1098" s="88" t="str">
        <f>IF(R1098=0,"-",FORECAST($C$8,Инклинометрия!$B$2:$B$152,Инклинометрия!$A$2:$A$152))</f>
        <v>-</v>
      </c>
      <c r="V1098" s="88" t="str">
        <f>IF(R1098=0,"-",FORECAST($C$8-R1098,Инклинометрия!$B$2:$B$152,Инклинометрия!$A$2:$A$152))</f>
        <v>-</v>
      </c>
      <c r="W1098" s="88" t="str">
        <f>IF(R1098&gt;0,FORECAST($C$8,Инклинометрия!$B$2:$B$152,Инклинометрия!$A$2:$A$152),IF(AB1098=$C$8,"-",FORECAST($C$8-AB1098,Инклинометрия!$B$2:$B$152,Инклинометрия!$A$2:$A$152)))</f>
        <v>-</v>
      </c>
      <c r="X1098" s="88" t="str">
        <f>IF(S1098=0,"-",FORECAST($C$8-(S1098+AB1098),Инклинометрия!$B$2:$B$152,Инклинометрия!$A$2:$A$152))</f>
        <v>-</v>
      </c>
      <c r="Y1098" s="88">
        <f>FORECAST($C$8+T1098,Инклинометрия!$B$2:$B$152,Инклинометрия!$A$2:$A$152)</f>
        <v>1425</v>
      </c>
      <c r="Z1098" s="88">
        <f>IF(R1098=0,FORECAST($C$6-T1098,Инклинометрия!$B$2:$B$152,Инклинометрия!$A$2:$A$152),FORECAST($C$8,Инклинометрия!$B$2:$B$152,Инклинометрия!$A$2:$A$152))</f>
        <v>1330</v>
      </c>
      <c r="AA1098" s="61">
        <f t="shared" si="525"/>
        <v>1400</v>
      </c>
      <c r="AB1098" s="62">
        <f t="shared" si="544"/>
        <v>1400</v>
      </c>
      <c r="AC1098" s="62">
        <f t="shared" si="526"/>
        <v>0</v>
      </c>
      <c r="AD1098" s="65">
        <f>IF(R1098=0,FORECAST($C$8,Инклинометрия!$B$2:$B$152,Инклинометрия!$A$2:$A$152),V1098)</f>
        <v>1330</v>
      </c>
      <c r="AE1098" s="65">
        <f>FORECAST($C$8-(R1098+AA1098),Инклинометрия!$B$2:$B$152,Инклинометрия!$A$2:$A$152)</f>
        <v>0</v>
      </c>
      <c r="AF1098" s="65">
        <f>IF(AB1098=0,"-",FORECAST($C$8,Инклинометрия!$B$2:$B$152,Инклинометрия!$A$2:$A$152))</f>
        <v>1330</v>
      </c>
      <c r="AG1098" s="65">
        <f>IF(AB1098=0,"-",FORECAST($C$8-AB1098,Инклинометрия!$B$2:$B$152,Инклинометрия!$A$2:$A$152))</f>
        <v>0</v>
      </c>
      <c r="AH1098" s="65" t="str">
        <f>IF(AC1098=0,"-",FORECAST($C$8+AC1098,Инклинометрия!$B$2:$B$152,Инклинометрия!$A$2:$A$152))</f>
        <v>-</v>
      </c>
      <c r="AI1098" s="89" t="str">
        <f>IF(AC1098=0,"-",FORECAST($C$8,Инклинометрия!$B$2:$B$152,Инклинометрия!$A$2:$A$152))</f>
        <v>-</v>
      </c>
      <c r="AJ1098" s="28"/>
      <c r="AK1098" s="67">
        <f t="shared" si="545"/>
        <v>0</v>
      </c>
      <c r="AL1098" s="28">
        <f t="shared" si="546"/>
        <v>0</v>
      </c>
      <c r="AM1098" s="28">
        <f t="shared" si="547"/>
        <v>0.1</v>
      </c>
      <c r="AN1098" s="26">
        <f t="shared" si="548"/>
        <v>0.1</v>
      </c>
      <c r="AO1098" s="87">
        <f t="shared" si="549"/>
        <v>145626.51678434567</v>
      </c>
      <c r="AP1098" s="87">
        <f t="shared" si="527"/>
        <v>44301.516784345658</v>
      </c>
      <c r="AQ1098" s="66">
        <f t="shared" si="528"/>
        <v>14695380</v>
      </c>
      <c r="AR1098" s="66">
        <f t="shared" si="529"/>
        <v>14695380</v>
      </c>
      <c r="AS1098" s="66">
        <f t="shared" si="530"/>
        <v>784800</v>
      </c>
      <c r="AT1098" s="45">
        <f t="shared" si="534"/>
        <v>15625806.516784346</v>
      </c>
      <c r="AU1098" s="75"/>
    </row>
    <row r="1099" spans="2:47" x14ac:dyDescent="0.3">
      <c r="B1099" s="41">
        <f t="shared" si="535"/>
        <v>5345</v>
      </c>
      <c r="C1099" s="8">
        <f t="shared" si="550"/>
        <v>53.45</v>
      </c>
      <c r="D1099" s="73">
        <f t="shared" si="531"/>
        <v>71.489374999999995</v>
      </c>
      <c r="E1099" s="29">
        <f t="shared" si="553"/>
        <v>17704.124262771711</v>
      </c>
      <c r="F1099" s="29">
        <f t="shared" si="536"/>
        <v>16.561388459095621</v>
      </c>
      <c r="G1099" s="29">
        <f t="shared" si="551"/>
        <v>22.150857064040391</v>
      </c>
      <c r="H1099" s="17">
        <f t="shared" si="537"/>
        <v>23679.266201456838</v>
      </c>
      <c r="I1099" s="29">
        <f t="shared" si="538"/>
        <v>2.2250485660981263</v>
      </c>
      <c r="J1099" s="29">
        <f t="shared" si="532"/>
        <v>20.847057720370817</v>
      </c>
      <c r="K1099" s="39">
        <f t="shared" si="539"/>
        <v>1400</v>
      </c>
      <c r="L1099" s="49">
        <f t="shared" si="522"/>
        <v>0</v>
      </c>
      <c r="M1099" s="48">
        <f t="shared" si="523"/>
        <v>4.2266987561397071</v>
      </c>
      <c r="N1099" s="51">
        <f t="shared" si="533"/>
        <v>0</v>
      </c>
      <c r="O1099" s="54">
        <f t="shared" si="552"/>
        <v>18.880500609176615</v>
      </c>
      <c r="P1099" s="34">
        <f t="shared" si="540"/>
        <v>1.7671458676442586</v>
      </c>
      <c r="Q1099" s="30">
        <f t="shared" si="541"/>
        <v>0</v>
      </c>
      <c r="R1099" s="58">
        <f t="shared" si="542"/>
        <v>0</v>
      </c>
      <c r="S1099" s="58">
        <f t="shared" si="543"/>
        <v>0</v>
      </c>
      <c r="T1099" s="58">
        <f t="shared" si="524"/>
        <v>100</v>
      </c>
      <c r="U1099" s="88" t="str">
        <f>IF(R1099=0,"-",FORECAST($C$8,Инклинометрия!$B$2:$B$152,Инклинометрия!$A$2:$A$152))</f>
        <v>-</v>
      </c>
      <c r="V1099" s="88" t="str">
        <f>IF(R1099=0,"-",FORECAST($C$8-R1099,Инклинометрия!$B$2:$B$152,Инклинометрия!$A$2:$A$152))</f>
        <v>-</v>
      </c>
      <c r="W1099" s="88" t="str">
        <f>IF(R1099&gt;0,FORECAST($C$8,Инклинометрия!$B$2:$B$152,Инклинометрия!$A$2:$A$152),IF(AB1099=$C$8,"-",FORECAST($C$8-AB1099,Инклинометрия!$B$2:$B$152,Инклинометрия!$A$2:$A$152)))</f>
        <v>-</v>
      </c>
      <c r="X1099" s="88" t="str">
        <f>IF(S1099=0,"-",FORECAST($C$8-(S1099+AB1099),Инклинометрия!$B$2:$B$152,Инклинометрия!$A$2:$A$152))</f>
        <v>-</v>
      </c>
      <c r="Y1099" s="88">
        <f>FORECAST($C$8+T1099,Инклинометрия!$B$2:$B$152,Инклинометрия!$A$2:$A$152)</f>
        <v>1425</v>
      </c>
      <c r="Z1099" s="88">
        <f>IF(R1099=0,FORECAST($C$6-T1099,Инклинометрия!$B$2:$B$152,Инклинометрия!$A$2:$A$152),FORECAST($C$8,Инклинометрия!$B$2:$B$152,Инклинометрия!$A$2:$A$152))</f>
        <v>1330</v>
      </c>
      <c r="AA1099" s="61">
        <f t="shared" si="525"/>
        <v>1400</v>
      </c>
      <c r="AB1099" s="62">
        <f t="shared" si="544"/>
        <v>1400</v>
      </c>
      <c r="AC1099" s="62">
        <f t="shared" si="526"/>
        <v>0</v>
      </c>
      <c r="AD1099" s="65">
        <f>IF(R1099=0,FORECAST($C$8,Инклинометрия!$B$2:$B$152,Инклинометрия!$A$2:$A$152),V1099)</f>
        <v>1330</v>
      </c>
      <c r="AE1099" s="65">
        <f>FORECAST($C$8-(R1099+AA1099),Инклинометрия!$B$2:$B$152,Инклинометрия!$A$2:$A$152)</f>
        <v>0</v>
      </c>
      <c r="AF1099" s="65">
        <f>IF(AB1099=0,"-",FORECAST($C$8,Инклинометрия!$B$2:$B$152,Инклинометрия!$A$2:$A$152))</f>
        <v>1330</v>
      </c>
      <c r="AG1099" s="65">
        <f>IF(AB1099=0,"-",FORECAST($C$8-AB1099,Инклинометрия!$B$2:$B$152,Инклинометрия!$A$2:$A$152))</f>
        <v>0</v>
      </c>
      <c r="AH1099" s="65" t="str">
        <f>IF(AC1099=0,"-",FORECAST($C$8+AC1099,Инклинометрия!$B$2:$B$152,Инклинометрия!$A$2:$A$152))</f>
        <v>-</v>
      </c>
      <c r="AI1099" s="89" t="str">
        <f>IF(AC1099=0,"-",FORECAST($C$8,Инклинометрия!$B$2:$B$152,Инклинометрия!$A$2:$A$152))</f>
        <v>-</v>
      </c>
      <c r="AJ1099" s="28"/>
      <c r="AK1099" s="67">
        <f t="shared" si="545"/>
        <v>0</v>
      </c>
      <c r="AL1099" s="28">
        <f t="shared" si="546"/>
        <v>0</v>
      </c>
      <c r="AM1099" s="28">
        <f t="shared" si="547"/>
        <v>0.1</v>
      </c>
      <c r="AN1099" s="26">
        <f t="shared" si="548"/>
        <v>0.1</v>
      </c>
      <c r="AO1099" s="87">
        <f t="shared" si="549"/>
        <v>145626.51678434567</v>
      </c>
      <c r="AP1099" s="87">
        <f t="shared" si="527"/>
        <v>44301.516784345658</v>
      </c>
      <c r="AQ1099" s="66">
        <f t="shared" si="528"/>
        <v>14695380</v>
      </c>
      <c r="AR1099" s="66">
        <f t="shared" si="529"/>
        <v>14695380</v>
      </c>
      <c r="AS1099" s="66">
        <f t="shared" si="530"/>
        <v>784800</v>
      </c>
      <c r="AT1099" s="45">
        <f t="shared" si="534"/>
        <v>15625806.516784346</v>
      </c>
      <c r="AU1099" s="75"/>
    </row>
    <row r="1100" spans="2:47" x14ac:dyDescent="0.3">
      <c r="B1100" s="41">
        <f t="shared" si="535"/>
        <v>5350</v>
      </c>
      <c r="C1100" s="8">
        <f t="shared" si="550"/>
        <v>53.5</v>
      </c>
      <c r="D1100" s="73">
        <f t="shared" si="531"/>
        <v>71.556250000000006</v>
      </c>
      <c r="E1100" s="29">
        <f t="shared" si="553"/>
        <v>17720.685651230804</v>
      </c>
      <c r="F1100" s="29">
        <f t="shared" si="536"/>
        <v>16.561388459093266</v>
      </c>
      <c r="G1100" s="29">
        <f t="shared" si="551"/>
        <v>22.15085706403724</v>
      </c>
      <c r="H1100" s="17">
        <f t="shared" si="537"/>
        <v>23701.417058520874</v>
      </c>
      <c r="I1100" s="29">
        <f t="shared" si="538"/>
        <v>2.2250485660981263</v>
      </c>
      <c r="J1100" s="29">
        <f t="shared" si="532"/>
        <v>20.847057720369335</v>
      </c>
      <c r="K1100" s="39">
        <f t="shared" si="539"/>
        <v>1400</v>
      </c>
      <c r="L1100" s="49">
        <f t="shared" si="522"/>
        <v>0</v>
      </c>
      <c r="M1100" s="48">
        <f t="shared" si="523"/>
        <v>4.2266987561397071</v>
      </c>
      <c r="N1100" s="51">
        <f t="shared" si="533"/>
        <v>0</v>
      </c>
      <c r="O1100" s="54">
        <f t="shared" si="552"/>
        <v>18.880500609176615</v>
      </c>
      <c r="P1100" s="34">
        <f t="shared" si="540"/>
        <v>1.7671458676442586</v>
      </c>
      <c r="Q1100" s="30">
        <f t="shared" si="541"/>
        <v>0</v>
      </c>
      <c r="R1100" s="58">
        <f t="shared" si="542"/>
        <v>0</v>
      </c>
      <c r="S1100" s="58">
        <f t="shared" si="543"/>
        <v>0</v>
      </c>
      <c r="T1100" s="58">
        <f t="shared" si="524"/>
        <v>100</v>
      </c>
      <c r="U1100" s="88" t="str">
        <f>IF(R1100=0,"-",FORECAST($C$8,Инклинометрия!$B$2:$B$152,Инклинометрия!$A$2:$A$152))</f>
        <v>-</v>
      </c>
      <c r="V1100" s="88" t="str">
        <f>IF(R1100=0,"-",FORECAST($C$8-R1100,Инклинометрия!$B$2:$B$152,Инклинометрия!$A$2:$A$152))</f>
        <v>-</v>
      </c>
      <c r="W1100" s="88" t="str">
        <f>IF(R1100&gt;0,FORECAST($C$8,Инклинометрия!$B$2:$B$152,Инклинометрия!$A$2:$A$152),IF(AB1100=$C$8,"-",FORECAST($C$8-AB1100,Инклинометрия!$B$2:$B$152,Инклинометрия!$A$2:$A$152)))</f>
        <v>-</v>
      </c>
      <c r="X1100" s="88" t="str">
        <f>IF(S1100=0,"-",FORECAST($C$8-(S1100+AB1100),Инклинометрия!$B$2:$B$152,Инклинометрия!$A$2:$A$152))</f>
        <v>-</v>
      </c>
      <c r="Y1100" s="88">
        <f>FORECAST($C$8+T1100,Инклинометрия!$B$2:$B$152,Инклинометрия!$A$2:$A$152)</f>
        <v>1425</v>
      </c>
      <c r="Z1100" s="88">
        <f>IF(R1100=0,FORECAST($C$6-T1100,Инклинометрия!$B$2:$B$152,Инклинометрия!$A$2:$A$152),FORECAST($C$8,Инклинометрия!$B$2:$B$152,Инклинометрия!$A$2:$A$152))</f>
        <v>1330</v>
      </c>
      <c r="AA1100" s="61">
        <f t="shared" si="525"/>
        <v>1400</v>
      </c>
      <c r="AB1100" s="62">
        <f t="shared" si="544"/>
        <v>1400</v>
      </c>
      <c r="AC1100" s="62">
        <f t="shared" si="526"/>
        <v>0</v>
      </c>
      <c r="AD1100" s="65">
        <f>IF(R1100=0,FORECAST($C$8,Инклинометрия!$B$2:$B$152,Инклинометрия!$A$2:$A$152),V1100)</f>
        <v>1330</v>
      </c>
      <c r="AE1100" s="65">
        <f>FORECAST($C$8-(R1100+AA1100),Инклинометрия!$B$2:$B$152,Инклинометрия!$A$2:$A$152)</f>
        <v>0</v>
      </c>
      <c r="AF1100" s="65">
        <f>IF(AB1100=0,"-",FORECAST($C$8,Инклинометрия!$B$2:$B$152,Инклинометрия!$A$2:$A$152))</f>
        <v>1330</v>
      </c>
      <c r="AG1100" s="65">
        <f>IF(AB1100=0,"-",FORECAST($C$8-AB1100,Инклинометрия!$B$2:$B$152,Инклинометрия!$A$2:$A$152))</f>
        <v>0</v>
      </c>
      <c r="AH1100" s="65" t="str">
        <f>IF(AC1100=0,"-",FORECAST($C$8+AC1100,Инклинометрия!$B$2:$B$152,Инклинометрия!$A$2:$A$152))</f>
        <v>-</v>
      </c>
      <c r="AI1100" s="89" t="str">
        <f>IF(AC1100=0,"-",FORECAST($C$8,Инклинометрия!$B$2:$B$152,Инклинометрия!$A$2:$A$152))</f>
        <v>-</v>
      </c>
      <c r="AJ1100" s="28"/>
      <c r="AK1100" s="67">
        <f t="shared" si="545"/>
        <v>0</v>
      </c>
      <c r="AL1100" s="28">
        <f t="shared" si="546"/>
        <v>0</v>
      </c>
      <c r="AM1100" s="28">
        <f t="shared" si="547"/>
        <v>0.1</v>
      </c>
      <c r="AN1100" s="26">
        <f t="shared" si="548"/>
        <v>0.1</v>
      </c>
      <c r="AO1100" s="87">
        <f t="shared" si="549"/>
        <v>145626.51678434567</v>
      </c>
      <c r="AP1100" s="87">
        <f t="shared" si="527"/>
        <v>44301.516784345658</v>
      </c>
      <c r="AQ1100" s="66">
        <f t="shared" si="528"/>
        <v>14695380</v>
      </c>
      <c r="AR1100" s="66">
        <f t="shared" si="529"/>
        <v>14695380</v>
      </c>
      <c r="AS1100" s="66">
        <f t="shared" si="530"/>
        <v>784800</v>
      </c>
      <c r="AT1100" s="45">
        <f t="shared" si="534"/>
        <v>15625806.516784346</v>
      </c>
      <c r="AU1100" s="75"/>
    </row>
    <row r="1101" spans="2:47" x14ac:dyDescent="0.3">
      <c r="B1101" s="41">
        <f t="shared" si="535"/>
        <v>5355</v>
      </c>
      <c r="C1101" s="8">
        <f t="shared" si="550"/>
        <v>53.550000000000004</v>
      </c>
      <c r="D1101" s="73">
        <f t="shared" si="531"/>
        <v>71.623125000000016</v>
      </c>
      <c r="E1101" s="29">
        <f t="shared" si="553"/>
        <v>17737.247039689897</v>
      </c>
      <c r="F1101" s="29">
        <f t="shared" si="536"/>
        <v>16.561388459095621</v>
      </c>
      <c r="G1101" s="29">
        <f t="shared" si="551"/>
        <v>22.150857064040391</v>
      </c>
      <c r="H1101" s="17">
        <f t="shared" si="537"/>
        <v>23723.567915584914</v>
      </c>
      <c r="I1101" s="29">
        <f t="shared" si="538"/>
        <v>2.2250485660981263</v>
      </c>
      <c r="J1101" s="29">
        <f t="shared" si="532"/>
        <v>20.847057720370817</v>
      </c>
      <c r="K1101" s="39">
        <f t="shared" si="539"/>
        <v>1400</v>
      </c>
      <c r="L1101" s="49">
        <f t="shared" si="522"/>
        <v>0</v>
      </c>
      <c r="M1101" s="48">
        <f t="shared" si="523"/>
        <v>4.2266987561397071</v>
      </c>
      <c r="N1101" s="51">
        <f t="shared" si="533"/>
        <v>0</v>
      </c>
      <c r="O1101" s="54">
        <f t="shared" si="552"/>
        <v>18.880500609176615</v>
      </c>
      <c r="P1101" s="34">
        <f t="shared" si="540"/>
        <v>1.7671458676442586</v>
      </c>
      <c r="Q1101" s="30">
        <f t="shared" si="541"/>
        <v>0</v>
      </c>
      <c r="R1101" s="58">
        <f t="shared" si="542"/>
        <v>0</v>
      </c>
      <c r="S1101" s="58">
        <f t="shared" si="543"/>
        <v>0</v>
      </c>
      <c r="T1101" s="58">
        <f t="shared" si="524"/>
        <v>100</v>
      </c>
      <c r="U1101" s="88" t="str">
        <f>IF(R1101=0,"-",FORECAST($C$8,Инклинометрия!$B$2:$B$152,Инклинометрия!$A$2:$A$152))</f>
        <v>-</v>
      </c>
      <c r="V1101" s="88" t="str">
        <f>IF(R1101=0,"-",FORECAST($C$8-R1101,Инклинометрия!$B$2:$B$152,Инклинометрия!$A$2:$A$152))</f>
        <v>-</v>
      </c>
      <c r="W1101" s="88" t="str">
        <f>IF(R1101&gt;0,FORECAST($C$8,Инклинометрия!$B$2:$B$152,Инклинометрия!$A$2:$A$152),IF(AB1101=$C$8,"-",FORECAST($C$8-AB1101,Инклинометрия!$B$2:$B$152,Инклинометрия!$A$2:$A$152)))</f>
        <v>-</v>
      </c>
      <c r="X1101" s="88" t="str">
        <f>IF(S1101=0,"-",FORECAST($C$8-(S1101+AB1101),Инклинометрия!$B$2:$B$152,Инклинометрия!$A$2:$A$152))</f>
        <v>-</v>
      </c>
      <c r="Y1101" s="88">
        <f>FORECAST($C$8+T1101,Инклинометрия!$B$2:$B$152,Инклинометрия!$A$2:$A$152)</f>
        <v>1425</v>
      </c>
      <c r="Z1101" s="88">
        <f>IF(R1101=0,FORECAST($C$6-T1101,Инклинометрия!$B$2:$B$152,Инклинометрия!$A$2:$A$152),FORECAST($C$8,Инклинометрия!$B$2:$B$152,Инклинометрия!$A$2:$A$152))</f>
        <v>1330</v>
      </c>
      <c r="AA1101" s="61">
        <f t="shared" si="525"/>
        <v>1400</v>
      </c>
      <c r="AB1101" s="62">
        <f t="shared" si="544"/>
        <v>1400</v>
      </c>
      <c r="AC1101" s="62">
        <f t="shared" si="526"/>
        <v>0</v>
      </c>
      <c r="AD1101" s="65">
        <f>IF(R1101=0,FORECAST($C$8,Инклинометрия!$B$2:$B$152,Инклинометрия!$A$2:$A$152),V1101)</f>
        <v>1330</v>
      </c>
      <c r="AE1101" s="65">
        <f>FORECAST($C$8-(R1101+AA1101),Инклинометрия!$B$2:$B$152,Инклинометрия!$A$2:$A$152)</f>
        <v>0</v>
      </c>
      <c r="AF1101" s="65">
        <f>IF(AB1101=0,"-",FORECAST($C$8,Инклинометрия!$B$2:$B$152,Инклинометрия!$A$2:$A$152))</f>
        <v>1330</v>
      </c>
      <c r="AG1101" s="65">
        <f>IF(AB1101=0,"-",FORECAST($C$8-AB1101,Инклинометрия!$B$2:$B$152,Инклинометрия!$A$2:$A$152))</f>
        <v>0</v>
      </c>
      <c r="AH1101" s="65" t="str">
        <f>IF(AC1101=0,"-",FORECAST($C$8+AC1101,Инклинометрия!$B$2:$B$152,Инклинометрия!$A$2:$A$152))</f>
        <v>-</v>
      </c>
      <c r="AI1101" s="89" t="str">
        <f>IF(AC1101=0,"-",FORECAST($C$8,Инклинометрия!$B$2:$B$152,Инклинометрия!$A$2:$A$152))</f>
        <v>-</v>
      </c>
      <c r="AJ1101" s="28"/>
      <c r="AK1101" s="67">
        <f t="shared" si="545"/>
        <v>0</v>
      </c>
      <c r="AL1101" s="28">
        <f t="shared" si="546"/>
        <v>0</v>
      </c>
      <c r="AM1101" s="28">
        <f t="shared" si="547"/>
        <v>0.1</v>
      </c>
      <c r="AN1101" s="26">
        <f t="shared" si="548"/>
        <v>0.1</v>
      </c>
      <c r="AO1101" s="87">
        <f t="shared" si="549"/>
        <v>145626.51678434567</v>
      </c>
      <c r="AP1101" s="87">
        <f t="shared" si="527"/>
        <v>44301.516784345658</v>
      </c>
      <c r="AQ1101" s="66">
        <f t="shared" si="528"/>
        <v>14695380</v>
      </c>
      <c r="AR1101" s="66">
        <f t="shared" si="529"/>
        <v>14695380</v>
      </c>
      <c r="AS1101" s="66">
        <f t="shared" si="530"/>
        <v>784800</v>
      </c>
      <c r="AT1101" s="45">
        <f t="shared" si="534"/>
        <v>15625806.516784346</v>
      </c>
      <c r="AU1101" s="75"/>
    </row>
    <row r="1102" spans="2:47" x14ac:dyDescent="0.3">
      <c r="B1102" s="41">
        <f t="shared" si="535"/>
        <v>5360</v>
      </c>
      <c r="C1102" s="8">
        <f t="shared" si="550"/>
        <v>53.6</v>
      </c>
      <c r="D1102" s="73">
        <f t="shared" si="531"/>
        <v>71.69</v>
      </c>
      <c r="E1102" s="29">
        <f t="shared" si="553"/>
        <v>17753.808428148994</v>
      </c>
      <c r="F1102" s="29">
        <f t="shared" si="536"/>
        <v>16.561388459093266</v>
      </c>
      <c r="G1102" s="29">
        <f t="shared" si="551"/>
        <v>22.15085706403724</v>
      </c>
      <c r="H1102" s="17">
        <f t="shared" si="537"/>
        <v>23745.71877264895</v>
      </c>
      <c r="I1102" s="29">
        <f t="shared" si="538"/>
        <v>2.2250485660981263</v>
      </c>
      <c r="J1102" s="29">
        <f t="shared" si="532"/>
        <v>20.847057720369335</v>
      </c>
      <c r="K1102" s="39">
        <f t="shared" si="539"/>
        <v>1400</v>
      </c>
      <c r="L1102" s="49">
        <f t="shared" si="522"/>
        <v>0</v>
      </c>
      <c r="M1102" s="48">
        <f t="shared" si="523"/>
        <v>4.2266987561397071</v>
      </c>
      <c r="N1102" s="51">
        <f t="shared" si="533"/>
        <v>0</v>
      </c>
      <c r="O1102" s="54">
        <f t="shared" si="552"/>
        <v>18.880500609176615</v>
      </c>
      <c r="P1102" s="34">
        <f t="shared" si="540"/>
        <v>1.7671458676442586</v>
      </c>
      <c r="Q1102" s="30">
        <f t="shared" si="541"/>
        <v>0</v>
      </c>
      <c r="R1102" s="58">
        <f t="shared" si="542"/>
        <v>0</v>
      </c>
      <c r="S1102" s="58">
        <f t="shared" si="543"/>
        <v>0</v>
      </c>
      <c r="T1102" s="58">
        <f t="shared" si="524"/>
        <v>100</v>
      </c>
      <c r="U1102" s="88" t="str">
        <f>IF(R1102=0,"-",FORECAST($C$8,Инклинометрия!$B$2:$B$152,Инклинометрия!$A$2:$A$152))</f>
        <v>-</v>
      </c>
      <c r="V1102" s="88" t="str">
        <f>IF(R1102=0,"-",FORECAST($C$8-R1102,Инклинометрия!$B$2:$B$152,Инклинометрия!$A$2:$A$152))</f>
        <v>-</v>
      </c>
      <c r="W1102" s="88" t="str">
        <f>IF(R1102&gt;0,FORECAST($C$8,Инклинометрия!$B$2:$B$152,Инклинометрия!$A$2:$A$152),IF(AB1102=$C$8,"-",FORECAST($C$8-AB1102,Инклинометрия!$B$2:$B$152,Инклинометрия!$A$2:$A$152)))</f>
        <v>-</v>
      </c>
      <c r="X1102" s="88" t="str">
        <f>IF(S1102=0,"-",FORECAST($C$8-(S1102+AB1102),Инклинометрия!$B$2:$B$152,Инклинометрия!$A$2:$A$152))</f>
        <v>-</v>
      </c>
      <c r="Y1102" s="88">
        <f>FORECAST($C$8+T1102,Инклинометрия!$B$2:$B$152,Инклинометрия!$A$2:$A$152)</f>
        <v>1425</v>
      </c>
      <c r="Z1102" s="88">
        <f>IF(R1102=0,FORECAST($C$6-T1102,Инклинометрия!$B$2:$B$152,Инклинометрия!$A$2:$A$152),FORECAST($C$8,Инклинометрия!$B$2:$B$152,Инклинометрия!$A$2:$A$152))</f>
        <v>1330</v>
      </c>
      <c r="AA1102" s="61">
        <f t="shared" si="525"/>
        <v>1400</v>
      </c>
      <c r="AB1102" s="62">
        <f t="shared" si="544"/>
        <v>1400</v>
      </c>
      <c r="AC1102" s="62">
        <f t="shared" si="526"/>
        <v>0</v>
      </c>
      <c r="AD1102" s="65">
        <f>IF(R1102=0,FORECAST($C$8,Инклинометрия!$B$2:$B$152,Инклинометрия!$A$2:$A$152),V1102)</f>
        <v>1330</v>
      </c>
      <c r="AE1102" s="65">
        <f>FORECAST($C$8-(R1102+AA1102),Инклинометрия!$B$2:$B$152,Инклинометрия!$A$2:$A$152)</f>
        <v>0</v>
      </c>
      <c r="AF1102" s="65">
        <f>IF(AB1102=0,"-",FORECAST($C$8,Инклинометрия!$B$2:$B$152,Инклинометрия!$A$2:$A$152))</f>
        <v>1330</v>
      </c>
      <c r="AG1102" s="65">
        <f>IF(AB1102=0,"-",FORECAST($C$8-AB1102,Инклинометрия!$B$2:$B$152,Инклинометрия!$A$2:$A$152))</f>
        <v>0</v>
      </c>
      <c r="AH1102" s="65" t="str">
        <f>IF(AC1102=0,"-",FORECAST($C$8+AC1102,Инклинометрия!$B$2:$B$152,Инклинометрия!$A$2:$A$152))</f>
        <v>-</v>
      </c>
      <c r="AI1102" s="89" t="str">
        <f>IF(AC1102=0,"-",FORECAST($C$8,Инклинометрия!$B$2:$B$152,Инклинометрия!$A$2:$A$152))</f>
        <v>-</v>
      </c>
      <c r="AJ1102" s="28"/>
      <c r="AK1102" s="67">
        <f t="shared" si="545"/>
        <v>0</v>
      </c>
      <c r="AL1102" s="28">
        <f t="shared" si="546"/>
        <v>0</v>
      </c>
      <c r="AM1102" s="28">
        <f t="shared" si="547"/>
        <v>0.1</v>
      </c>
      <c r="AN1102" s="26">
        <f t="shared" si="548"/>
        <v>0.1</v>
      </c>
      <c r="AO1102" s="87">
        <f t="shared" si="549"/>
        <v>145626.51678434567</v>
      </c>
      <c r="AP1102" s="87">
        <f t="shared" si="527"/>
        <v>44301.516784345658</v>
      </c>
      <c r="AQ1102" s="66">
        <f t="shared" si="528"/>
        <v>14695380</v>
      </c>
      <c r="AR1102" s="66">
        <f t="shared" si="529"/>
        <v>14695380</v>
      </c>
      <c r="AS1102" s="66">
        <f t="shared" si="530"/>
        <v>784800</v>
      </c>
      <c r="AT1102" s="45">
        <f t="shared" si="534"/>
        <v>15625806.516784346</v>
      </c>
      <c r="AU1102" s="75"/>
    </row>
    <row r="1103" spans="2:47" x14ac:dyDescent="0.3">
      <c r="B1103" s="41">
        <f t="shared" si="535"/>
        <v>5365</v>
      </c>
      <c r="C1103" s="8">
        <f t="shared" si="550"/>
        <v>53.65</v>
      </c>
      <c r="D1103" s="73">
        <f t="shared" si="531"/>
        <v>71.756874999999994</v>
      </c>
      <c r="E1103" s="29">
        <f t="shared" si="553"/>
        <v>17770.369816608083</v>
      </c>
      <c r="F1103" s="29">
        <f t="shared" si="536"/>
        <v>16.561388459093266</v>
      </c>
      <c r="G1103" s="29">
        <f t="shared" si="551"/>
        <v>22.15085706403724</v>
      </c>
      <c r="H1103" s="17">
        <f t="shared" si="537"/>
        <v>23767.869629712986</v>
      </c>
      <c r="I1103" s="29">
        <f t="shared" si="538"/>
        <v>2.2250485660981263</v>
      </c>
      <c r="J1103" s="29">
        <f t="shared" si="532"/>
        <v>20.847057720369335</v>
      </c>
      <c r="K1103" s="39">
        <f t="shared" si="539"/>
        <v>1400</v>
      </c>
      <c r="L1103" s="49">
        <f t="shared" si="522"/>
        <v>0</v>
      </c>
      <c r="M1103" s="48">
        <f t="shared" si="523"/>
        <v>4.2266987561397071</v>
      </c>
      <c r="N1103" s="51">
        <f t="shared" si="533"/>
        <v>0</v>
      </c>
      <c r="O1103" s="54">
        <f t="shared" si="552"/>
        <v>18.880500609176615</v>
      </c>
      <c r="P1103" s="34">
        <f t="shared" si="540"/>
        <v>1.7671458676442586</v>
      </c>
      <c r="Q1103" s="30">
        <f t="shared" si="541"/>
        <v>0</v>
      </c>
      <c r="R1103" s="58">
        <f t="shared" si="542"/>
        <v>0</v>
      </c>
      <c r="S1103" s="58">
        <f t="shared" si="543"/>
        <v>0</v>
      </c>
      <c r="T1103" s="58">
        <f t="shared" si="524"/>
        <v>100</v>
      </c>
      <c r="U1103" s="88" t="str">
        <f>IF(R1103=0,"-",FORECAST($C$8,Инклинометрия!$B$2:$B$152,Инклинометрия!$A$2:$A$152))</f>
        <v>-</v>
      </c>
      <c r="V1103" s="88" t="str">
        <f>IF(R1103=0,"-",FORECAST($C$8-R1103,Инклинометрия!$B$2:$B$152,Инклинометрия!$A$2:$A$152))</f>
        <v>-</v>
      </c>
      <c r="W1103" s="88" t="str">
        <f>IF(R1103&gt;0,FORECAST($C$8,Инклинометрия!$B$2:$B$152,Инклинометрия!$A$2:$A$152),IF(AB1103=$C$8,"-",FORECAST($C$8-AB1103,Инклинометрия!$B$2:$B$152,Инклинометрия!$A$2:$A$152)))</f>
        <v>-</v>
      </c>
      <c r="X1103" s="88" t="str">
        <f>IF(S1103=0,"-",FORECAST($C$8-(S1103+AB1103),Инклинометрия!$B$2:$B$152,Инклинометрия!$A$2:$A$152))</f>
        <v>-</v>
      </c>
      <c r="Y1103" s="88">
        <f>FORECAST($C$8+T1103,Инклинометрия!$B$2:$B$152,Инклинометрия!$A$2:$A$152)</f>
        <v>1425</v>
      </c>
      <c r="Z1103" s="88">
        <f>IF(R1103=0,FORECAST($C$6-T1103,Инклинометрия!$B$2:$B$152,Инклинометрия!$A$2:$A$152),FORECAST($C$8,Инклинометрия!$B$2:$B$152,Инклинометрия!$A$2:$A$152))</f>
        <v>1330</v>
      </c>
      <c r="AA1103" s="61">
        <f t="shared" si="525"/>
        <v>1400</v>
      </c>
      <c r="AB1103" s="62">
        <f t="shared" si="544"/>
        <v>1400</v>
      </c>
      <c r="AC1103" s="62">
        <f t="shared" si="526"/>
        <v>0</v>
      </c>
      <c r="AD1103" s="65">
        <f>IF(R1103=0,FORECAST($C$8,Инклинометрия!$B$2:$B$152,Инклинометрия!$A$2:$A$152),V1103)</f>
        <v>1330</v>
      </c>
      <c r="AE1103" s="65">
        <f>FORECAST($C$8-(R1103+AA1103),Инклинометрия!$B$2:$B$152,Инклинометрия!$A$2:$A$152)</f>
        <v>0</v>
      </c>
      <c r="AF1103" s="65">
        <f>IF(AB1103=0,"-",FORECAST($C$8,Инклинометрия!$B$2:$B$152,Инклинометрия!$A$2:$A$152))</f>
        <v>1330</v>
      </c>
      <c r="AG1103" s="65">
        <f>IF(AB1103=0,"-",FORECAST($C$8-AB1103,Инклинометрия!$B$2:$B$152,Инклинометрия!$A$2:$A$152))</f>
        <v>0</v>
      </c>
      <c r="AH1103" s="65" t="str">
        <f>IF(AC1103=0,"-",FORECAST($C$8+AC1103,Инклинометрия!$B$2:$B$152,Инклинометрия!$A$2:$A$152))</f>
        <v>-</v>
      </c>
      <c r="AI1103" s="89" t="str">
        <f>IF(AC1103=0,"-",FORECAST($C$8,Инклинометрия!$B$2:$B$152,Инклинометрия!$A$2:$A$152))</f>
        <v>-</v>
      </c>
      <c r="AJ1103" s="28"/>
      <c r="AK1103" s="67">
        <f t="shared" si="545"/>
        <v>0</v>
      </c>
      <c r="AL1103" s="28">
        <f t="shared" si="546"/>
        <v>0</v>
      </c>
      <c r="AM1103" s="28">
        <f t="shared" si="547"/>
        <v>0.1</v>
      </c>
      <c r="AN1103" s="26">
        <f t="shared" si="548"/>
        <v>0.1</v>
      </c>
      <c r="AO1103" s="87">
        <f t="shared" si="549"/>
        <v>145626.51678434567</v>
      </c>
      <c r="AP1103" s="87">
        <f t="shared" si="527"/>
        <v>44301.516784345658</v>
      </c>
      <c r="AQ1103" s="66">
        <f t="shared" si="528"/>
        <v>14695380</v>
      </c>
      <c r="AR1103" s="66">
        <f t="shared" si="529"/>
        <v>14695380</v>
      </c>
      <c r="AS1103" s="66">
        <f t="shared" si="530"/>
        <v>784800</v>
      </c>
      <c r="AT1103" s="45">
        <f t="shared" si="534"/>
        <v>15625806.516784346</v>
      </c>
      <c r="AU1103" s="75"/>
    </row>
    <row r="1104" spans="2:47" x14ac:dyDescent="0.3">
      <c r="B1104" s="41">
        <f t="shared" si="535"/>
        <v>5370</v>
      </c>
      <c r="C1104" s="8">
        <f t="shared" si="550"/>
        <v>53.7</v>
      </c>
      <c r="D1104" s="73">
        <f t="shared" si="531"/>
        <v>71.823750000000004</v>
      </c>
      <c r="E1104" s="29">
        <f t="shared" si="553"/>
        <v>17786.93120506718</v>
      </c>
      <c r="F1104" s="29">
        <f t="shared" si="536"/>
        <v>16.561388459095621</v>
      </c>
      <c r="G1104" s="29">
        <f t="shared" si="551"/>
        <v>22.150857064040391</v>
      </c>
      <c r="H1104" s="17">
        <f t="shared" si="537"/>
        <v>23790.020486777026</v>
      </c>
      <c r="I1104" s="29">
        <f t="shared" si="538"/>
        <v>2.2250485660981263</v>
      </c>
      <c r="J1104" s="29">
        <f t="shared" si="532"/>
        <v>20.847057720370817</v>
      </c>
      <c r="K1104" s="39">
        <f t="shared" si="539"/>
        <v>1400</v>
      </c>
      <c r="L1104" s="49">
        <f t="shared" si="522"/>
        <v>0</v>
      </c>
      <c r="M1104" s="48">
        <f t="shared" si="523"/>
        <v>4.2266987561397071</v>
      </c>
      <c r="N1104" s="51">
        <f t="shared" si="533"/>
        <v>0</v>
      </c>
      <c r="O1104" s="54">
        <f t="shared" si="552"/>
        <v>18.880500609176615</v>
      </c>
      <c r="P1104" s="34">
        <f t="shared" si="540"/>
        <v>1.7671458676442586</v>
      </c>
      <c r="Q1104" s="30">
        <f t="shared" si="541"/>
        <v>0</v>
      </c>
      <c r="R1104" s="58">
        <f t="shared" si="542"/>
        <v>0</v>
      </c>
      <c r="S1104" s="58">
        <f t="shared" si="543"/>
        <v>0</v>
      </c>
      <c r="T1104" s="58">
        <f t="shared" si="524"/>
        <v>100</v>
      </c>
      <c r="U1104" s="88" t="str">
        <f>IF(R1104=0,"-",FORECAST($C$8,Инклинометрия!$B$2:$B$152,Инклинометрия!$A$2:$A$152))</f>
        <v>-</v>
      </c>
      <c r="V1104" s="88" t="str">
        <f>IF(R1104=0,"-",FORECAST($C$8-R1104,Инклинометрия!$B$2:$B$152,Инклинометрия!$A$2:$A$152))</f>
        <v>-</v>
      </c>
      <c r="W1104" s="88" t="str">
        <f>IF(R1104&gt;0,FORECAST($C$8,Инклинометрия!$B$2:$B$152,Инклинометрия!$A$2:$A$152),IF(AB1104=$C$8,"-",FORECAST($C$8-AB1104,Инклинометрия!$B$2:$B$152,Инклинометрия!$A$2:$A$152)))</f>
        <v>-</v>
      </c>
      <c r="X1104" s="88" t="str">
        <f>IF(S1104=0,"-",FORECAST($C$8-(S1104+AB1104),Инклинометрия!$B$2:$B$152,Инклинометрия!$A$2:$A$152))</f>
        <v>-</v>
      </c>
      <c r="Y1104" s="88">
        <f>FORECAST($C$8+T1104,Инклинометрия!$B$2:$B$152,Инклинометрия!$A$2:$A$152)</f>
        <v>1425</v>
      </c>
      <c r="Z1104" s="88">
        <f>IF(R1104=0,FORECAST($C$6-T1104,Инклинометрия!$B$2:$B$152,Инклинометрия!$A$2:$A$152),FORECAST($C$8,Инклинометрия!$B$2:$B$152,Инклинометрия!$A$2:$A$152))</f>
        <v>1330</v>
      </c>
      <c r="AA1104" s="61">
        <f t="shared" si="525"/>
        <v>1400</v>
      </c>
      <c r="AB1104" s="62">
        <f t="shared" si="544"/>
        <v>1400</v>
      </c>
      <c r="AC1104" s="62">
        <f t="shared" si="526"/>
        <v>0</v>
      </c>
      <c r="AD1104" s="65">
        <f>IF(R1104=0,FORECAST($C$8,Инклинометрия!$B$2:$B$152,Инклинометрия!$A$2:$A$152),V1104)</f>
        <v>1330</v>
      </c>
      <c r="AE1104" s="65">
        <f>FORECAST($C$8-(R1104+AA1104),Инклинометрия!$B$2:$B$152,Инклинометрия!$A$2:$A$152)</f>
        <v>0</v>
      </c>
      <c r="AF1104" s="65">
        <f>IF(AB1104=0,"-",FORECAST($C$8,Инклинометрия!$B$2:$B$152,Инклинометрия!$A$2:$A$152))</f>
        <v>1330</v>
      </c>
      <c r="AG1104" s="65">
        <f>IF(AB1104=0,"-",FORECAST($C$8-AB1104,Инклинометрия!$B$2:$B$152,Инклинометрия!$A$2:$A$152))</f>
        <v>0</v>
      </c>
      <c r="AH1104" s="65" t="str">
        <f>IF(AC1104=0,"-",FORECAST($C$8+AC1104,Инклинометрия!$B$2:$B$152,Инклинометрия!$A$2:$A$152))</f>
        <v>-</v>
      </c>
      <c r="AI1104" s="89" t="str">
        <f>IF(AC1104=0,"-",FORECAST($C$8,Инклинометрия!$B$2:$B$152,Инклинометрия!$A$2:$A$152))</f>
        <v>-</v>
      </c>
      <c r="AJ1104" s="28"/>
      <c r="AK1104" s="67">
        <f t="shared" si="545"/>
        <v>0</v>
      </c>
      <c r="AL1104" s="28">
        <f t="shared" si="546"/>
        <v>0</v>
      </c>
      <c r="AM1104" s="28">
        <f t="shared" si="547"/>
        <v>0.1</v>
      </c>
      <c r="AN1104" s="26">
        <f t="shared" si="548"/>
        <v>0.1</v>
      </c>
      <c r="AO1104" s="87">
        <f t="shared" si="549"/>
        <v>145626.51678434567</v>
      </c>
      <c r="AP1104" s="87">
        <f t="shared" si="527"/>
        <v>44301.516784345658</v>
      </c>
      <c r="AQ1104" s="66">
        <f t="shared" si="528"/>
        <v>14695380</v>
      </c>
      <c r="AR1104" s="66">
        <f t="shared" si="529"/>
        <v>14695380</v>
      </c>
      <c r="AS1104" s="66">
        <f t="shared" si="530"/>
        <v>784800</v>
      </c>
      <c r="AT1104" s="45">
        <f t="shared" si="534"/>
        <v>15625806.516784346</v>
      </c>
      <c r="AU1104" s="75"/>
    </row>
    <row r="1105" spans="2:47" x14ac:dyDescent="0.3">
      <c r="B1105" s="41">
        <f t="shared" si="535"/>
        <v>5375</v>
      </c>
      <c r="C1105" s="8">
        <f t="shared" si="550"/>
        <v>53.75</v>
      </c>
      <c r="D1105" s="73">
        <f t="shared" si="531"/>
        <v>71.890625</v>
      </c>
      <c r="E1105" s="29">
        <f t="shared" si="553"/>
        <v>17803.492593526276</v>
      </c>
      <c r="F1105" s="29">
        <f t="shared" si="536"/>
        <v>16.561388459093266</v>
      </c>
      <c r="G1105" s="29">
        <f t="shared" si="551"/>
        <v>22.15085706403724</v>
      </c>
      <c r="H1105" s="17">
        <f t="shared" si="537"/>
        <v>23812.171343841062</v>
      </c>
      <c r="I1105" s="29">
        <f t="shared" si="538"/>
        <v>2.2250485660981263</v>
      </c>
      <c r="J1105" s="29">
        <f t="shared" si="532"/>
        <v>20.847057720369335</v>
      </c>
      <c r="K1105" s="39">
        <f t="shared" si="539"/>
        <v>1400</v>
      </c>
      <c r="L1105" s="49">
        <f t="shared" si="522"/>
        <v>0</v>
      </c>
      <c r="M1105" s="48">
        <f t="shared" si="523"/>
        <v>4.2266987561397071</v>
      </c>
      <c r="N1105" s="51">
        <f t="shared" si="533"/>
        <v>0</v>
      </c>
      <c r="O1105" s="54">
        <f t="shared" si="552"/>
        <v>18.880500609176615</v>
      </c>
      <c r="P1105" s="34">
        <f t="shared" si="540"/>
        <v>1.7671458676442586</v>
      </c>
      <c r="Q1105" s="30">
        <f t="shared" si="541"/>
        <v>0</v>
      </c>
      <c r="R1105" s="58">
        <f t="shared" si="542"/>
        <v>0</v>
      </c>
      <c r="S1105" s="58">
        <f t="shared" si="543"/>
        <v>0</v>
      </c>
      <c r="T1105" s="58">
        <f t="shared" si="524"/>
        <v>100</v>
      </c>
      <c r="U1105" s="88" t="str">
        <f>IF(R1105=0,"-",FORECAST($C$8,Инклинометрия!$B$2:$B$152,Инклинометрия!$A$2:$A$152))</f>
        <v>-</v>
      </c>
      <c r="V1105" s="88" t="str">
        <f>IF(R1105=0,"-",FORECAST($C$8-R1105,Инклинометрия!$B$2:$B$152,Инклинометрия!$A$2:$A$152))</f>
        <v>-</v>
      </c>
      <c r="W1105" s="88" t="str">
        <f>IF(R1105&gt;0,FORECAST($C$8,Инклинометрия!$B$2:$B$152,Инклинометрия!$A$2:$A$152),IF(AB1105=$C$8,"-",FORECAST($C$8-AB1105,Инклинометрия!$B$2:$B$152,Инклинометрия!$A$2:$A$152)))</f>
        <v>-</v>
      </c>
      <c r="X1105" s="88" t="str">
        <f>IF(S1105=0,"-",FORECAST($C$8-(S1105+AB1105),Инклинометрия!$B$2:$B$152,Инклинометрия!$A$2:$A$152))</f>
        <v>-</v>
      </c>
      <c r="Y1105" s="88">
        <f>FORECAST($C$8+T1105,Инклинометрия!$B$2:$B$152,Инклинометрия!$A$2:$A$152)</f>
        <v>1425</v>
      </c>
      <c r="Z1105" s="88">
        <f>IF(R1105=0,FORECAST($C$6-T1105,Инклинометрия!$B$2:$B$152,Инклинометрия!$A$2:$A$152),FORECAST($C$8,Инклинометрия!$B$2:$B$152,Инклинометрия!$A$2:$A$152))</f>
        <v>1330</v>
      </c>
      <c r="AA1105" s="61">
        <f t="shared" si="525"/>
        <v>1400</v>
      </c>
      <c r="AB1105" s="62">
        <f t="shared" si="544"/>
        <v>1400</v>
      </c>
      <c r="AC1105" s="62">
        <f t="shared" si="526"/>
        <v>0</v>
      </c>
      <c r="AD1105" s="65">
        <f>IF(R1105=0,FORECAST($C$8,Инклинометрия!$B$2:$B$152,Инклинометрия!$A$2:$A$152),V1105)</f>
        <v>1330</v>
      </c>
      <c r="AE1105" s="65">
        <f>FORECAST($C$8-(R1105+AA1105),Инклинометрия!$B$2:$B$152,Инклинометрия!$A$2:$A$152)</f>
        <v>0</v>
      </c>
      <c r="AF1105" s="65">
        <f>IF(AB1105=0,"-",FORECAST($C$8,Инклинометрия!$B$2:$B$152,Инклинометрия!$A$2:$A$152))</f>
        <v>1330</v>
      </c>
      <c r="AG1105" s="65">
        <f>IF(AB1105=0,"-",FORECAST($C$8-AB1105,Инклинометрия!$B$2:$B$152,Инклинометрия!$A$2:$A$152))</f>
        <v>0</v>
      </c>
      <c r="AH1105" s="65" t="str">
        <f>IF(AC1105=0,"-",FORECAST($C$8+AC1105,Инклинометрия!$B$2:$B$152,Инклинометрия!$A$2:$A$152))</f>
        <v>-</v>
      </c>
      <c r="AI1105" s="89" t="str">
        <f>IF(AC1105=0,"-",FORECAST($C$8,Инклинометрия!$B$2:$B$152,Инклинометрия!$A$2:$A$152))</f>
        <v>-</v>
      </c>
      <c r="AJ1105" s="28"/>
      <c r="AK1105" s="67">
        <f t="shared" si="545"/>
        <v>0</v>
      </c>
      <c r="AL1105" s="28">
        <f t="shared" si="546"/>
        <v>0</v>
      </c>
      <c r="AM1105" s="28">
        <f t="shared" si="547"/>
        <v>0.1</v>
      </c>
      <c r="AN1105" s="26">
        <f t="shared" si="548"/>
        <v>0.1</v>
      </c>
      <c r="AO1105" s="87">
        <f t="shared" si="549"/>
        <v>145626.51678434567</v>
      </c>
      <c r="AP1105" s="87">
        <f t="shared" si="527"/>
        <v>44301.516784345658</v>
      </c>
      <c r="AQ1105" s="66">
        <f t="shared" si="528"/>
        <v>14695380</v>
      </c>
      <c r="AR1105" s="66">
        <f t="shared" si="529"/>
        <v>14695380</v>
      </c>
      <c r="AS1105" s="66">
        <f t="shared" si="530"/>
        <v>784800</v>
      </c>
      <c r="AT1105" s="45">
        <f t="shared" si="534"/>
        <v>15625806.516784346</v>
      </c>
      <c r="AU1105" s="75"/>
    </row>
    <row r="1106" spans="2:47" x14ac:dyDescent="0.3">
      <c r="B1106" s="41">
        <f t="shared" si="535"/>
        <v>5380</v>
      </c>
      <c r="C1106" s="8">
        <f t="shared" si="550"/>
        <v>53.800000000000004</v>
      </c>
      <c r="D1106" s="73">
        <f t="shared" si="531"/>
        <v>71.95750000000001</v>
      </c>
      <c r="E1106" s="29">
        <f t="shared" si="553"/>
        <v>17820.053981985369</v>
      </c>
      <c r="F1106" s="29">
        <f t="shared" si="536"/>
        <v>16.561388459095621</v>
      </c>
      <c r="G1106" s="29">
        <f t="shared" si="551"/>
        <v>22.150857064040391</v>
      </c>
      <c r="H1106" s="17">
        <f t="shared" si="537"/>
        <v>23834.322200905102</v>
      </c>
      <c r="I1106" s="29">
        <f t="shared" si="538"/>
        <v>2.2250485660981263</v>
      </c>
      <c r="J1106" s="29">
        <f t="shared" si="532"/>
        <v>20.847057720370817</v>
      </c>
      <c r="K1106" s="39">
        <f t="shared" si="539"/>
        <v>1400</v>
      </c>
      <c r="L1106" s="49">
        <f t="shared" si="522"/>
        <v>0</v>
      </c>
      <c r="M1106" s="48">
        <f t="shared" si="523"/>
        <v>4.2266987561397071</v>
      </c>
      <c r="N1106" s="51">
        <f t="shared" si="533"/>
        <v>0</v>
      </c>
      <c r="O1106" s="54">
        <f t="shared" si="552"/>
        <v>18.880500609176615</v>
      </c>
      <c r="P1106" s="34">
        <f t="shared" si="540"/>
        <v>1.7671458676442586</v>
      </c>
      <c r="Q1106" s="30">
        <f t="shared" si="541"/>
        <v>0</v>
      </c>
      <c r="R1106" s="58">
        <f t="shared" si="542"/>
        <v>0</v>
      </c>
      <c r="S1106" s="58">
        <f t="shared" si="543"/>
        <v>0</v>
      </c>
      <c r="T1106" s="58">
        <f t="shared" si="524"/>
        <v>100</v>
      </c>
      <c r="U1106" s="88" t="str">
        <f>IF(R1106=0,"-",FORECAST($C$8,Инклинометрия!$B$2:$B$152,Инклинометрия!$A$2:$A$152))</f>
        <v>-</v>
      </c>
      <c r="V1106" s="88" t="str">
        <f>IF(R1106=0,"-",FORECAST($C$8-R1106,Инклинометрия!$B$2:$B$152,Инклинометрия!$A$2:$A$152))</f>
        <v>-</v>
      </c>
      <c r="W1106" s="88" t="str">
        <f>IF(R1106&gt;0,FORECAST($C$8,Инклинометрия!$B$2:$B$152,Инклинометрия!$A$2:$A$152),IF(AB1106=$C$8,"-",FORECAST($C$8-AB1106,Инклинометрия!$B$2:$B$152,Инклинометрия!$A$2:$A$152)))</f>
        <v>-</v>
      </c>
      <c r="X1106" s="88" t="str">
        <f>IF(S1106=0,"-",FORECAST($C$8-(S1106+AB1106),Инклинометрия!$B$2:$B$152,Инклинометрия!$A$2:$A$152))</f>
        <v>-</v>
      </c>
      <c r="Y1106" s="88">
        <f>FORECAST($C$8+T1106,Инклинометрия!$B$2:$B$152,Инклинометрия!$A$2:$A$152)</f>
        <v>1425</v>
      </c>
      <c r="Z1106" s="88">
        <f>IF(R1106=0,FORECAST($C$6-T1106,Инклинометрия!$B$2:$B$152,Инклинометрия!$A$2:$A$152),FORECAST($C$8,Инклинометрия!$B$2:$B$152,Инклинометрия!$A$2:$A$152))</f>
        <v>1330</v>
      </c>
      <c r="AA1106" s="61">
        <f t="shared" si="525"/>
        <v>1400</v>
      </c>
      <c r="AB1106" s="62">
        <f t="shared" si="544"/>
        <v>1400</v>
      </c>
      <c r="AC1106" s="62">
        <f t="shared" si="526"/>
        <v>0</v>
      </c>
      <c r="AD1106" s="65">
        <f>IF(R1106=0,FORECAST($C$8,Инклинометрия!$B$2:$B$152,Инклинометрия!$A$2:$A$152),V1106)</f>
        <v>1330</v>
      </c>
      <c r="AE1106" s="65">
        <f>FORECAST($C$8-(R1106+AA1106),Инклинометрия!$B$2:$B$152,Инклинометрия!$A$2:$A$152)</f>
        <v>0</v>
      </c>
      <c r="AF1106" s="65">
        <f>IF(AB1106=0,"-",FORECAST($C$8,Инклинометрия!$B$2:$B$152,Инклинометрия!$A$2:$A$152))</f>
        <v>1330</v>
      </c>
      <c r="AG1106" s="65">
        <f>IF(AB1106=0,"-",FORECAST($C$8-AB1106,Инклинометрия!$B$2:$B$152,Инклинометрия!$A$2:$A$152))</f>
        <v>0</v>
      </c>
      <c r="AH1106" s="65" t="str">
        <f>IF(AC1106=0,"-",FORECAST($C$8+AC1106,Инклинометрия!$B$2:$B$152,Инклинометрия!$A$2:$A$152))</f>
        <v>-</v>
      </c>
      <c r="AI1106" s="89" t="str">
        <f>IF(AC1106=0,"-",FORECAST($C$8,Инклинометрия!$B$2:$B$152,Инклинометрия!$A$2:$A$152))</f>
        <v>-</v>
      </c>
      <c r="AJ1106" s="28"/>
      <c r="AK1106" s="67">
        <f t="shared" si="545"/>
        <v>0</v>
      </c>
      <c r="AL1106" s="28">
        <f t="shared" si="546"/>
        <v>0</v>
      </c>
      <c r="AM1106" s="28">
        <f t="shared" si="547"/>
        <v>0.1</v>
      </c>
      <c r="AN1106" s="26">
        <f t="shared" si="548"/>
        <v>0.1</v>
      </c>
      <c r="AO1106" s="87">
        <f t="shared" si="549"/>
        <v>145626.51678434567</v>
      </c>
      <c r="AP1106" s="87">
        <f t="shared" si="527"/>
        <v>44301.516784345658</v>
      </c>
      <c r="AQ1106" s="66">
        <f t="shared" si="528"/>
        <v>14695380</v>
      </c>
      <c r="AR1106" s="66">
        <f t="shared" si="529"/>
        <v>14695380</v>
      </c>
      <c r="AS1106" s="66">
        <f t="shared" si="530"/>
        <v>784800</v>
      </c>
      <c r="AT1106" s="45">
        <f t="shared" si="534"/>
        <v>15625806.516784346</v>
      </c>
      <c r="AU1106" s="75"/>
    </row>
    <row r="1107" spans="2:47" x14ac:dyDescent="0.3">
      <c r="B1107" s="41">
        <f t="shared" si="535"/>
        <v>5385</v>
      </c>
      <c r="C1107" s="8">
        <f t="shared" si="550"/>
        <v>53.85</v>
      </c>
      <c r="D1107" s="73">
        <f t="shared" si="531"/>
        <v>72.024375000000006</v>
      </c>
      <c r="E1107" s="29">
        <f t="shared" si="553"/>
        <v>17836.615370444462</v>
      </c>
      <c r="F1107" s="29">
        <f t="shared" si="536"/>
        <v>16.561388459093266</v>
      </c>
      <c r="G1107" s="29">
        <f t="shared" si="551"/>
        <v>22.15085706403724</v>
      </c>
      <c r="H1107" s="17">
        <f t="shared" si="537"/>
        <v>23856.473057969139</v>
      </c>
      <c r="I1107" s="29">
        <f t="shared" si="538"/>
        <v>2.2250485660981263</v>
      </c>
      <c r="J1107" s="29">
        <f t="shared" si="532"/>
        <v>20.847057720369335</v>
      </c>
      <c r="K1107" s="39">
        <f t="shared" si="539"/>
        <v>1400</v>
      </c>
      <c r="L1107" s="49">
        <f t="shared" si="522"/>
        <v>0</v>
      </c>
      <c r="M1107" s="48">
        <f t="shared" si="523"/>
        <v>4.2266987561397071</v>
      </c>
      <c r="N1107" s="51">
        <f t="shared" si="533"/>
        <v>0</v>
      </c>
      <c r="O1107" s="54">
        <f t="shared" si="552"/>
        <v>18.880500609176615</v>
      </c>
      <c r="P1107" s="34">
        <f t="shared" si="540"/>
        <v>1.7671458676442586</v>
      </c>
      <c r="Q1107" s="30">
        <f t="shared" si="541"/>
        <v>0</v>
      </c>
      <c r="R1107" s="58">
        <f t="shared" si="542"/>
        <v>0</v>
      </c>
      <c r="S1107" s="58">
        <f t="shared" si="543"/>
        <v>0</v>
      </c>
      <c r="T1107" s="58">
        <f t="shared" si="524"/>
        <v>100</v>
      </c>
      <c r="U1107" s="88" t="str">
        <f>IF(R1107=0,"-",FORECAST($C$8,Инклинометрия!$B$2:$B$152,Инклинометрия!$A$2:$A$152))</f>
        <v>-</v>
      </c>
      <c r="V1107" s="88" t="str">
        <f>IF(R1107=0,"-",FORECAST($C$8-R1107,Инклинометрия!$B$2:$B$152,Инклинометрия!$A$2:$A$152))</f>
        <v>-</v>
      </c>
      <c r="W1107" s="88" t="str">
        <f>IF(R1107&gt;0,FORECAST($C$8,Инклинометрия!$B$2:$B$152,Инклинометрия!$A$2:$A$152),IF(AB1107=$C$8,"-",FORECAST($C$8-AB1107,Инклинометрия!$B$2:$B$152,Инклинометрия!$A$2:$A$152)))</f>
        <v>-</v>
      </c>
      <c r="X1107" s="88" t="str">
        <f>IF(S1107=0,"-",FORECAST($C$8-(S1107+AB1107),Инклинометрия!$B$2:$B$152,Инклинометрия!$A$2:$A$152))</f>
        <v>-</v>
      </c>
      <c r="Y1107" s="88">
        <f>FORECAST($C$8+T1107,Инклинометрия!$B$2:$B$152,Инклинометрия!$A$2:$A$152)</f>
        <v>1425</v>
      </c>
      <c r="Z1107" s="88">
        <f>IF(R1107=0,FORECAST($C$6-T1107,Инклинометрия!$B$2:$B$152,Инклинометрия!$A$2:$A$152),FORECAST($C$8,Инклинометрия!$B$2:$B$152,Инклинометрия!$A$2:$A$152))</f>
        <v>1330</v>
      </c>
      <c r="AA1107" s="61">
        <f t="shared" si="525"/>
        <v>1400</v>
      </c>
      <c r="AB1107" s="62">
        <f t="shared" si="544"/>
        <v>1400</v>
      </c>
      <c r="AC1107" s="62">
        <f t="shared" si="526"/>
        <v>0</v>
      </c>
      <c r="AD1107" s="65">
        <f>IF(R1107=0,FORECAST($C$8,Инклинометрия!$B$2:$B$152,Инклинометрия!$A$2:$A$152),V1107)</f>
        <v>1330</v>
      </c>
      <c r="AE1107" s="65">
        <f>FORECAST($C$8-(R1107+AA1107),Инклинометрия!$B$2:$B$152,Инклинометрия!$A$2:$A$152)</f>
        <v>0</v>
      </c>
      <c r="AF1107" s="65">
        <f>IF(AB1107=0,"-",FORECAST($C$8,Инклинометрия!$B$2:$B$152,Инклинометрия!$A$2:$A$152))</f>
        <v>1330</v>
      </c>
      <c r="AG1107" s="65">
        <f>IF(AB1107=0,"-",FORECAST($C$8-AB1107,Инклинометрия!$B$2:$B$152,Инклинометрия!$A$2:$A$152))</f>
        <v>0</v>
      </c>
      <c r="AH1107" s="65" t="str">
        <f>IF(AC1107=0,"-",FORECAST($C$8+AC1107,Инклинометрия!$B$2:$B$152,Инклинометрия!$A$2:$A$152))</f>
        <v>-</v>
      </c>
      <c r="AI1107" s="89" t="str">
        <f>IF(AC1107=0,"-",FORECAST($C$8,Инклинометрия!$B$2:$B$152,Инклинометрия!$A$2:$A$152))</f>
        <v>-</v>
      </c>
      <c r="AJ1107" s="28"/>
      <c r="AK1107" s="67">
        <f t="shared" si="545"/>
        <v>0</v>
      </c>
      <c r="AL1107" s="28">
        <f t="shared" si="546"/>
        <v>0</v>
      </c>
      <c r="AM1107" s="28">
        <f t="shared" si="547"/>
        <v>0.1</v>
      </c>
      <c r="AN1107" s="26">
        <f t="shared" si="548"/>
        <v>0.1</v>
      </c>
      <c r="AO1107" s="87">
        <f t="shared" si="549"/>
        <v>145626.51678434567</v>
      </c>
      <c r="AP1107" s="87">
        <f t="shared" si="527"/>
        <v>44301.516784345658</v>
      </c>
      <c r="AQ1107" s="66">
        <f t="shared" si="528"/>
        <v>14695380</v>
      </c>
      <c r="AR1107" s="66">
        <f t="shared" si="529"/>
        <v>14695380</v>
      </c>
      <c r="AS1107" s="66">
        <f t="shared" si="530"/>
        <v>784800</v>
      </c>
      <c r="AT1107" s="45">
        <f t="shared" si="534"/>
        <v>15625806.516784346</v>
      </c>
      <c r="AU1107" s="75"/>
    </row>
    <row r="1108" spans="2:47" x14ac:dyDescent="0.3">
      <c r="B1108" s="41">
        <f t="shared" si="535"/>
        <v>5390</v>
      </c>
      <c r="C1108" s="8">
        <f t="shared" si="550"/>
        <v>53.9</v>
      </c>
      <c r="D1108" s="73">
        <f t="shared" si="531"/>
        <v>72.091250000000002</v>
      </c>
      <c r="E1108" s="29">
        <f t="shared" si="553"/>
        <v>17853.176758903559</v>
      </c>
      <c r="F1108" s="29">
        <f t="shared" si="536"/>
        <v>16.561388459093266</v>
      </c>
      <c r="G1108" s="29">
        <f t="shared" si="551"/>
        <v>22.15085706403724</v>
      </c>
      <c r="H1108" s="17">
        <f t="shared" si="537"/>
        <v>23878.623915033175</v>
      </c>
      <c r="I1108" s="29">
        <f t="shared" si="538"/>
        <v>2.2250485660981263</v>
      </c>
      <c r="J1108" s="29">
        <f t="shared" si="532"/>
        <v>20.847057720369335</v>
      </c>
      <c r="K1108" s="39">
        <f t="shared" si="539"/>
        <v>1400</v>
      </c>
      <c r="L1108" s="49">
        <f t="shared" si="522"/>
        <v>0</v>
      </c>
      <c r="M1108" s="48">
        <f t="shared" si="523"/>
        <v>4.2266987561397071</v>
      </c>
      <c r="N1108" s="51">
        <f t="shared" si="533"/>
        <v>0</v>
      </c>
      <c r="O1108" s="54">
        <f t="shared" si="552"/>
        <v>18.880500609176615</v>
      </c>
      <c r="P1108" s="34">
        <f t="shared" si="540"/>
        <v>1.7671458676442586</v>
      </c>
      <c r="Q1108" s="30">
        <f t="shared" si="541"/>
        <v>0</v>
      </c>
      <c r="R1108" s="58">
        <f t="shared" si="542"/>
        <v>0</v>
      </c>
      <c r="S1108" s="58">
        <f t="shared" si="543"/>
        <v>0</v>
      </c>
      <c r="T1108" s="58">
        <f t="shared" si="524"/>
        <v>100</v>
      </c>
      <c r="U1108" s="88" t="str">
        <f>IF(R1108=0,"-",FORECAST($C$8,Инклинометрия!$B$2:$B$152,Инклинометрия!$A$2:$A$152))</f>
        <v>-</v>
      </c>
      <c r="V1108" s="88" t="str">
        <f>IF(R1108=0,"-",FORECAST($C$8-R1108,Инклинометрия!$B$2:$B$152,Инклинометрия!$A$2:$A$152))</f>
        <v>-</v>
      </c>
      <c r="W1108" s="88" t="str">
        <f>IF(R1108&gt;0,FORECAST($C$8,Инклинометрия!$B$2:$B$152,Инклинометрия!$A$2:$A$152),IF(AB1108=$C$8,"-",FORECAST($C$8-AB1108,Инклинометрия!$B$2:$B$152,Инклинометрия!$A$2:$A$152)))</f>
        <v>-</v>
      </c>
      <c r="X1108" s="88" t="str">
        <f>IF(S1108=0,"-",FORECAST($C$8-(S1108+AB1108),Инклинометрия!$B$2:$B$152,Инклинометрия!$A$2:$A$152))</f>
        <v>-</v>
      </c>
      <c r="Y1108" s="88">
        <f>FORECAST($C$8+T1108,Инклинометрия!$B$2:$B$152,Инклинометрия!$A$2:$A$152)</f>
        <v>1425</v>
      </c>
      <c r="Z1108" s="88">
        <f>IF(R1108=0,FORECAST($C$6-T1108,Инклинометрия!$B$2:$B$152,Инклинометрия!$A$2:$A$152),FORECAST($C$8,Инклинометрия!$B$2:$B$152,Инклинометрия!$A$2:$A$152))</f>
        <v>1330</v>
      </c>
      <c r="AA1108" s="61">
        <f t="shared" si="525"/>
        <v>1400</v>
      </c>
      <c r="AB1108" s="62">
        <f t="shared" si="544"/>
        <v>1400</v>
      </c>
      <c r="AC1108" s="62">
        <f t="shared" si="526"/>
        <v>0</v>
      </c>
      <c r="AD1108" s="65">
        <f>IF(R1108=0,FORECAST($C$8,Инклинометрия!$B$2:$B$152,Инклинометрия!$A$2:$A$152),V1108)</f>
        <v>1330</v>
      </c>
      <c r="AE1108" s="65">
        <f>FORECAST($C$8-(R1108+AA1108),Инклинометрия!$B$2:$B$152,Инклинометрия!$A$2:$A$152)</f>
        <v>0</v>
      </c>
      <c r="AF1108" s="65">
        <f>IF(AB1108=0,"-",FORECAST($C$8,Инклинометрия!$B$2:$B$152,Инклинометрия!$A$2:$A$152))</f>
        <v>1330</v>
      </c>
      <c r="AG1108" s="65">
        <f>IF(AB1108=0,"-",FORECAST($C$8-AB1108,Инклинометрия!$B$2:$B$152,Инклинометрия!$A$2:$A$152))</f>
        <v>0</v>
      </c>
      <c r="AH1108" s="65" t="str">
        <f>IF(AC1108=0,"-",FORECAST($C$8+AC1108,Инклинометрия!$B$2:$B$152,Инклинометрия!$A$2:$A$152))</f>
        <v>-</v>
      </c>
      <c r="AI1108" s="89" t="str">
        <f>IF(AC1108=0,"-",FORECAST($C$8,Инклинометрия!$B$2:$B$152,Инклинометрия!$A$2:$A$152))</f>
        <v>-</v>
      </c>
      <c r="AJ1108" s="28"/>
      <c r="AK1108" s="67">
        <f t="shared" si="545"/>
        <v>0</v>
      </c>
      <c r="AL1108" s="28">
        <f t="shared" si="546"/>
        <v>0</v>
      </c>
      <c r="AM1108" s="28">
        <f t="shared" si="547"/>
        <v>0.1</v>
      </c>
      <c r="AN1108" s="26">
        <f t="shared" si="548"/>
        <v>0.1</v>
      </c>
      <c r="AO1108" s="87">
        <f t="shared" si="549"/>
        <v>145626.51678434567</v>
      </c>
      <c r="AP1108" s="87">
        <f t="shared" si="527"/>
        <v>44301.516784345658</v>
      </c>
      <c r="AQ1108" s="66">
        <f t="shared" si="528"/>
        <v>14695380</v>
      </c>
      <c r="AR1108" s="66">
        <f t="shared" si="529"/>
        <v>14695380</v>
      </c>
      <c r="AS1108" s="66">
        <f t="shared" si="530"/>
        <v>784800</v>
      </c>
      <c r="AT1108" s="45">
        <f t="shared" si="534"/>
        <v>15625806.516784346</v>
      </c>
      <c r="AU1108" s="75"/>
    </row>
    <row r="1109" spans="2:47" x14ac:dyDescent="0.3">
      <c r="B1109" s="41">
        <f t="shared" si="535"/>
        <v>5395</v>
      </c>
      <c r="C1109" s="8">
        <f t="shared" si="550"/>
        <v>53.95</v>
      </c>
      <c r="D1109" s="73">
        <f t="shared" si="531"/>
        <v>72.158124999999998</v>
      </c>
      <c r="E1109" s="29">
        <f t="shared" si="553"/>
        <v>17869.738147362652</v>
      </c>
      <c r="F1109" s="29">
        <f t="shared" si="536"/>
        <v>16.561388459095621</v>
      </c>
      <c r="G1109" s="29">
        <f t="shared" si="551"/>
        <v>22.150857064040391</v>
      </c>
      <c r="H1109" s="17">
        <f t="shared" si="537"/>
        <v>23900.774772097215</v>
      </c>
      <c r="I1109" s="29">
        <f t="shared" si="538"/>
        <v>2.2250485660981263</v>
      </c>
      <c r="J1109" s="29">
        <f t="shared" si="532"/>
        <v>20.847057720370817</v>
      </c>
      <c r="K1109" s="39">
        <f t="shared" si="539"/>
        <v>1400</v>
      </c>
      <c r="L1109" s="49">
        <f t="shared" si="522"/>
        <v>0</v>
      </c>
      <c r="M1109" s="48">
        <f t="shared" si="523"/>
        <v>4.2266987561397071</v>
      </c>
      <c r="N1109" s="51">
        <f t="shared" si="533"/>
        <v>0</v>
      </c>
      <c r="O1109" s="54">
        <f t="shared" si="552"/>
        <v>18.880500609176615</v>
      </c>
      <c r="P1109" s="34">
        <f t="shared" si="540"/>
        <v>1.7671458676442586</v>
      </c>
      <c r="Q1109" s="30">
        <f t="shared" si="541"/>
        <v>0</v>
      </c>
      <c r="R1109" s="58">
        <f t="shared" si="542"/>
        <v>0</v>
      </c>
      <c r="S1109" s="58">
        <f t="shared" si="543"/>
        <v>0</v>
      </c>
      <c r="T1109" s="58">
        <f t="shared" si="524"/>
        <v>100</v>
      </c>
      <c r="U1109" s="88" t="str">
        <f>IF(R1109=0,"-",FORECAST($C$8,Инклинометрия!$B$2:$B$152,Инклинометрия!$A$2:$A$152))</f>
        <v>-</v>
      </c>
      <c r="V1109" s="88" t="str">
        <f>IF(R1109=0,"-",FORECAST($C$8-R1109,Инклинометрия!$B$2:$B$152,Инклинометрия!$A$2:$A$152))</f>
        <v>-</v>
      </c>
      <c r="W1109" s="88" t="str">
        <f>IF(R1109&gt;0,FORECAST($C$8,Инклинометрия!$B$2:$B$152,Инклинометрия!$A$2:$A$152),IF(AB1109=$C$8,"-",FORECAST($C$8-AB1109,Инклинометрия!$B$2:$B$152,Инклинометрия!$A$2:$A$152)))</f>
        <v>-</v>
      </c>
      <c r="X1109" s="88" t="str">
        <f>IF(S1109=0,"-",FORECAST($C$8-(S1109+AB1109),Инклинометрия!$B$2:$B$152,Инклинометрия!$A$2:$A$152))</f>
        <v>-</v>
      </c>
      <c r="Y1109" s="88">
        <f>FORECAST($C$8+T1109,Инклинометрия!$B$2:$B$152,Инклинометрия!$A$2:$A$152)</f>
        <v>1425</v>
      </c>
      <c r="Z1109" s="88">
        <f>IF(R1109=0,FORECAST($C$6-T1109,Инклинометрия!$B$2:$B$152,Инклинометрия!$A$2:$A$152),FORECAST($C$8,Инклинометрия!$B$2:$B$152,Инклинометрия!$A$2:$A$152))</f>
        <v>1330</v>
      </c>
      <c r="AA1109" s="61">
        <f t="shared" si="525"/>
        <v>1400</v>
      </c>
      <c r="AB1109" s="62">
        <f t="shared" si="544"/>
        <v>1400</v>
      </c>
      <c r="AC1109" s="62">
        <f t="shared" si="526"/>
        <v>0</v>
      </c>
      <c r="AD1109" s="65">
        <f>IF(R1109=0,FORECAST($C$8,Инклинометрия!$B$2:$B$152,Инклинометрия!$A$2:$A$152),V1109)</f>
        <v>1330</v>
      </c>
      <c r="AE1109" s="65">
        <f>FORECAST($C$8-(R1109+AA1109),Инклинометрия!$B$2:$B$152,Инклинометрия!$A$2:$A$152)</f>
        <v>0</v>
      </c>
      <c r="AF1109" s="65">
        <f>IF(AB1109=0,"-",FORECAST($C$8,Инклинометрия!$B$2:$B$152,Инклинометрия!$A$2:$A$152))</f>
        <v>1330</v>
      </c>
      <c r="AG1109" s="65">
        <f>IF(AB1109=0,"-",FORECAST($C$8-AB1109,Инклинометрия!$B$2:$B$152,Инклинометрия!$A$2:$A$152))</f>
        <v>0</v>
      </c>
      <c r="AH1109" s="65" t="str">
        <f>IF(AC1109=0,"-",FORECAST($C$8+AC1109,Инклинометрия!$B$2:$B$152,Инклинометрия!$A$2:$A$152))</f>
        <v>-</v>
      </c>
      <c r="AI1109" s="89" t="str">
        <f>IF(AC1109=0,"-",FORECAST($C$8,Инклинометрия!$B$2:$B$152,Инклинометрия!$A$2:$A$152))</f>
        <v>-</v>
      </c>
      <c r="AJ1109" s="28"/>
      <c r="AK1109" s="67">
        <f t="shared" si="545"/>
        <v>0</v>
      </c>
      <c r="AL1109" s="28">
        <f t="shared" si="546"/>
        <v>0</v>
      </c>
      <c r="AM1109" s="28">
        <f t="shared" si="547"/>
        <v>0.1</v>
      </c>
      <c r="AN1109" s="26">
        <f t="shared" si="548"/>
        <v>0.1</v>
      </c>
      <c r="AO1109" s="87">
        <f t="shared" si="549"/>
        <v>145626.51678434567</v>
      </c>
      <c r="AP1109" s="87">
        <f t="shared" si="527"/>
        <v>44301.516784345658</v>
      </c>
      <c r="AQ1109" s="66">
        <f t="shared" si="528"/>
        <v>14695380</v>
      </c>
      <c r="AR1109" s="66">
        <f t="shared" si="529"/>
        <v>14695380</v>
      </c>
      <c r="AS1109" s="66">
        <f t="shared" si="530"/>
        <v>784800</v>
      </c>
      <c r="AT1109" s="45">
        <f t="shared" si="534"/>
        <v>15625806.516784346</v>
      </c>
      <c r="AU1109" s="75"/>
    </row>
    <row r="1110" spans="2:47" x14ac:dyDescent="0.3">
      <c r="B1110" s="41">
        <f t="shared" si="535"/>
        <v>5400</v>
      </c>
      <c r="C1110" s="8">
        <f t="shared" si="550"/>
        <v>54</v>
      </c>
      <c r="D1110" s="73">
        <f t="shared" si="531"/>
        <v>72.224999999999994</v>
      </c>
      <c r="E1110" s="29">
        <f t="shared" si="553"/>
        <v>17886.299535821745</v>
      </c>
      <c r="F1110" s="29">
        <f t="shared" si="536"/>
        <v>16.561388459093266</v>
      </c>
      <c r="G1110" s="29">
        <f t="shared" si="551"/>
        <v>22.15085706403724</v>
      </c>
      <c r="H1110" s="17">
        <f t="shared" si="537"/>
        <v>23922.925629161251</v>
      </c>
      <c r="I1110" s="29">
        <f t="shared" si="538"/>
        <v>2.2250485660981263</v>
      </c>
      <c r="J1110" s="29">
        <f t="shared" si="532"/>
        <v>20.847057720369335</v>
      </c>
      <c r="K1110" s="39">
        <f t="shared" si="539"/>
        <v>1400</v>
      </c>
      <c r="L1110" s="49">
        <f t="shared" si="522"/>
        <v>0</v>
      </c>
      <c r="M1110" s="48">
        <f t="shared" si="523"/>
        <v>4.2266987561397071</v>
      </c>
      <c r="N1110" s="51">
        <f t="shared" si="533"/>
        <v>0</v>
      </c>
      <c r="O1110" s="54">
        <f t="shared" si="552"/>
        <v>18.880500609176615</v>
      </c>
      <c r="P1110" s="34">
        <f t="shared" si="540"/>
        <v>1.7671458676442586</v>
      </c>
      <c r="Q1110" s="30">
        <f t="shared" si="541"/>
        <v>0</v>
      </c>
      <c r="R1110" s="58">
        <f t="shared" si="542"/>
        <v>0</v>
      </c>
      <c r="S1110" s="58">
        <f t="shared" si="543"/>
        <v>0</v>
      </c>
      <c r="T1110" s="58">
        <f t="shared" si="524"/>
        <v>100</v>
      </c>
      <c r="U1110" s="88" t="str">
        <f>IF(R1110=0,"-",FORECAST($C$8,Инклинометрия!$B$2:$B$152,Инклинометрия!$A$2:$A$152))</f>
        <v>-</v>
      </c>
      <c r="V1110" s="88" t="str">
        <f>IF(R1110=0,"-",FORECAST($C$8-R1110,Инклинометрия!$B$2:$B$152,Инклинометрия!$A$2:$A$152))</f>
        <v>-</v>
      </c>
      <c r="W1110" s="88" t="str">
        <f>IF(R1110&gt;0,FORECAST($C$8,Инклинометрия!$B$2:$B$152,Инклинометрия!$A$2:$A$152),IF(AB1110=$C$8,"-",FORECAST($C$8-AB1110,Инклинометрия!$B$2:$B$152,Инклинометрия!$A$2:$A$152)))</f>
        <v>-</v>
      </c>
      <c r="X1110" s="88" t="str">
        <f>IF(S1110=0,"-",FORECAST($C$8-(S1110+AB1110),Инклинометрия!$B$2:$B$152,Инклинометрия!$A$2:$A$152))</f>
        <v>-</v>
      </c>
      <c r="Y1110" s="88">
        <f>FORECAST($C$8+T1110,Инклинометрия!$B$2:$B$152,Инклинометрия!$A$2:$A$152)</f>
        <v>1425</v>
      </c>
      <c r="Z1110" s="88">
        <f>IF(R1110=0,FORECAST($C$6-T1110,Инклинометрия!$B$2:$B$152,Инклинометрия!$A$2:$A$152),FORECAST($C$8,Инклинометрия!$B$2:$B$152,Инклинометрия!$A$2:$A$152))</f>
        <v>1330</v>
      </c>
      <c r="AA1110" s="61">
        <f t="shared" si="525"/>
        <v>1400</v>
      </c>
      <c r="AB1110" s="62">
        <f t="shared" si="544"/>
        <v>1400</v>
      </c>
      <c r="AC1110" s="62">
        <f t="shared" si="526"/>
        <v>0</v>
      </c>
      <c r="AD1110" s="65">
        <f>IF(R1110=0,FORECAST($C$8,Инклинометрия!$B$2:$B$152,Инклинометрия!$A$2:$A$152),V1110)</f>
        <v>1330</v>
      </c>
      <c r="AE1110" s="65">
        <f>FORECAST($C$8-(R1110+AA1110),Инклинометрия!$B$2:$B$152,Инклинометрия!$A$2:$A$152)</f>
        <v>0</v>
      </c>
      <c r="AF1110" s="65">
        <f>IF(AB1110=0,"-",FORECAST($C$8,Инклинометрия!$B$2:$B$152,Инклинометрия!$A$2:$A$152))</f>
        <v>1330</v>
      </c>
      <c r="AG1110" s="65">
        <f>IF(AB1110=0,"-",FORECAST($C$8-AB1110,Инклинометрия!$B$2:$B$152,Инклинометрия!$A$2:$A$152))</f>
        <v>0</v>
      </c>
      <c r="AH1110" s="65" t="str">
        <f>IF(AC1110=0,"-",FORECAST($C$8+AC1110,Инклинометрия!$B$2:$B$152,Инклинометрия!$A$2:$A$152))</f>
        <v>-</v>
      </c>
      <c r="AI1110" s="89" t="str">
        <f>IF(AC1110=0,"-",FORECAST($C$8,Инклинометрия!$B$2:$B$152,Инклинометрия!$A$2:$A$152))</f>
        <v>-</v>
      </c>
      <c r="AJ1110" s="28"/>
      <c r="AK1110" s="67">
        <f t="shared" si="545"/>
        <v>0</v>
      </c>
      <c r="AL1110" s="28">
        <f t="shared" si="546"/>
        <v>0</v>
      </c>
      <c r="AM1110" s="28">
        <f t="shared" si="547"/>
        <v>0.1</v>
      </c>
      <c r="AN1110" s="26">
        <f t="shared" si="548"/>
        <v>0.1</v>
      </c>
      <c r="AO1110" s="87">
        <f t="shared" si="549"/>
        <v>145626.51678434567</v>
      </c>
      <c r="AP1110" s="87">
        <f t="shared" si="527"/>
        <v>44301.516784345658</v>
      </c>
      <c r="AQ1110" s="66">
        <f t="shared" si="528"/>
        <v>14695380</v>
      </c>
      <c r="AR1110" s="66">
        <f t="shared" si="529"/>
        <v>14695380</v>
      </c>
      <c r="AS1110" s="66">
        <f t="shared" si="530"/>
        <v>784800</v>
      </c>
      <c r="AT1110" s="45">
        <f t="shared" si="534"/>
        <v>15625806.516784346</v>
      </c>
      <c r="AU1110" s="75"/>
    </row>
    <row r="1111" spans="2:47" x14ac:dyDescent="0.3">
      <c r="B1111" s="41">
        <f t="shared" si="535"/>
        <v>5405</v>
      </c>
      <c r="C1111" s="8">
        <f t="shared" si="550"/>
        <v>54.050000000000004</v>
      </c>
      <c r="D1111" s="73">
        <f t="shared" si="531"/>
        <v>72.291875000000005</v>
      </c>
      <c r="E1111" s="29">
        <f t="shared" si="553"/>
        <v>17902.860924280845</v>
      </c>
      <c r="F1111" s="29">
        <f t="shared" si="536"/>
        <v>16.561388459095621</v>
      </c>
      <c r="G1111" s="29">
        <f t="shared" si="551"/>
        <v>22.150857064040391</v>
      </c>
      <c r="H1111" s="17">
        <f t="shared" si="537"/>
        <v>23945.076486225291</v>
      </c>
      <c r="I1111" s="29">
        <f t="shared" si="538"/>
        <v>2.2250485660981263</v>
      </c>
      <c r="J1111" s="29">
        <f t="shared" si="532"/>
        <v>20.847057720370817</v>
      </c>
      <c r="K1111" s="39">
        <f t="shared" si="539"/>
        <v>1400</v>
      </c>
      <c r="L1111" s="49">
        <f t="shared" si="522"/>
        <v>0</v>
      </c>
      <c r="M1111" s="48">
        <f t="shared" si="523"/>
        <v>4.2266987561397071</v>
      </c>
      <c r="N1111" s="51">
        <f t="shared" si="533"/>
        <v>0</v>
      </c>
      <c r="O1111" s="54">
        <f t="shared" si="552"/>
        <v>18.880500609176615</v>
      </c>
      <c r="P1111" s="34">
        <f t="shared" si="540"/>
        <v>1.7671458676442586</v>
      </c>
      <c r="Q1111" s="30">
        <f t="shared" si="541"/>
        <v>0</v>
      </c>
      <c r="R1111" s="58">
        <f t="shared" si="542"/>
        <v>0</v>
      </c>
      <c r="S1111" s="58">
        <f t="shared" si="543"/>
        <v>0</v>
      </c>
      <c r="T1111" s="58">
        <f t="shared" si="524"/>
        <v>100</v>
      </c>
      <c r="U1111" s="88" t="str">
        <f>IF(R1111=0,"-",FORECAST($C$8,Инклинометрия!$B$2:$B$152,Инклинометрия!$A$2:$A$152))</f>
        <v>-</v>
      </c>
      <c r="V1111" s="88" t="str">
        <f>IF(R1111=0,"-",FORECAST($C$8-R1111,Инклинометрия!$B$2:$B$152,Инклинометрия!$A$2:$A$152))</f>
        <v>-</v>
      </c>
      <c r="W1111" s="88" t="str">
        <f>IF(R1111&gt;0,FORECAST($C$8,Инклинометрия!$B$2:$B$152,Инклинометрия!$A$2:$A$152),IF(AB1111=$C$8,"-",FORECAST($C$8-AB1111,Инклинометрия!$B$2:$B$152,Инклинометрия!$A$2:$A$152)))</f>
        <v>-</v>
      </c>
      <c r="X1111" s="88" t="str">
        <f>IF(S1111=0,"-",FORECAST($C$8-(S1111+AB1111),Инклинометрия!$B$2:$B$152,Инклинометрия!$A$2:$A$152))</f>
        <v>-</v>
      </c>
      <c r="Y1111" s="88">
        <f>FORECAST($C$8+T1111,Инклинометрия!$B$2:$B$152,Инклинометрия!$A$2:$A$152)</f>
        <v>1425</v>
      </c>
      <c r="Z1111" s="88">
        <f>IF(R1111=0,FORECAST($C$6-T1111,Инклинометрия!$B$2:$B$152,Инклинометрия!$A$2:$A$152),FORECAST($C$8,Инклинометрия!$B$2:$B$152,Инклинометрия!$A$2:$A$152))</f>
        <v>1330</v>
      </c>
      <c r="AA1111" s="61">
        <f t="shared" si="525"/>
        <v>1400</v>
      </c>
      <c r="AB1111" s="62">
        <f t="shared" si="544"/>
        <v>1400</v>
      </c>
      <c r="AC1111" s="62">
        <f t="shared" si="526"/>
        <v>0</v>
      </c>
      <c r="AD1111" s="65">
        <f>IF(R1111=0,FORECAST($C$8,Инклинометрия!$B$2:$B$152,Инклинометрия!$A$2:$A$152),V1111)</f>
        <v>1330</v>
      </c>
      <c r="AE1111" s="65">
        <f>FORECAST($C$8-(R1111+AA1111),Инклинометрия!$B$2:$B$152,Инклинометрия!$A$2:$A$152)</f>
        <v>0</v>
      </c>
      <c r="AF1111" s="65">
        <f>IF(AB1111=0,"-",FORECAST($C$8,Инклинометрия!$B$2:$B$152,Инклинометрия!$A$2:$A$152))</f>
        <v>1330</v>
      </c>
      <c r="AG1111" s="65">
        <f>IF(AB1111=0,"-",FORECAST($C$8-AB1111,Инклинометрия!$B$2:$B$152,Инклинометрия!$A$2:$A$152))</f>
        <v>0</v>
      </c>
      <c r="AH1111" s="65" t="str">
        <f>IF(AC1111=0,"-",FORECAST($C$8+AC1111,Инклинометрия!$B$2:$B$152,Инклинометрия!$A$2:$A$152))</f>
        <v>-</v>
      </c>
      <c r="AI1111" s="89" t="str">
        <f>IF(AC1111=0,"-",FORECAST($C$8,Инклинометрия!$B$2:$B$152,Инклинометрия!$A$2:$A$152))</f>
        <v>-</v>
      </c>
      <c r="AJ1111" s="28"/>
      <c r="AK1111" s="67">
        <f t="shared" si="545"/>
        <v>0</v>
      </c>
      <c r="AL1111" s="28">
        <f t="shared" si="546"/>
        <v>0</v>
      </c>
      <c r="AM1111" s="28">
        <f t="shared" si="547"/>
        <v>0.1</v>
      </c>
      <c r="AN1111" s="26">
        <f t="shared" si="548"/>
        <v>0.1</v>
      </c>
      <c r="AO1111" s="87">
        <f t="shared" si="549"/>
        <v>145626.51678434567</v>
      </c>
      <c r="AP1111" s="87">
        <f t="shared" si="527"/>
        <v>44301.516784345658</v>
      </c>
      <c r="AQ1111" s="66">
        <f t="shared" si="528"/>
        <v>14695380</v>
      </c>
      <c r="AR1111" s="66">
        <f t="shared" si="529"/>
        <v>14695380</v>
      </c>
      <c r="AS1111" s="66">
        <f t="shared" si="530"/>
        <v>784800</v>
      </c>
      <c r="AT1111" s="45">
        <f t="shared" si="534"/>
        <v>15625806.516784346</v>
      </c>
      <c r="AU1111" s="75"/>
    </row>
    <row r="1112" spans="2:47" x14ac:dyDescent="0.3">
      <c r="B1112" s="41">
        <f t="shared" si="535"/>
        <v>5410</v>
      </c>
      <c r="C1112" s="8">
        <f t="shared" si="550"/>
        <v>54.1</v>
      </c>
      <c r="D1112" s="73">
        <f t="shared" si="531"/>
        <v>72.358750000000001</v>
      </c>
      <c r="E1112" s="29">
        <f t="shared" si="553"/>
        <v>17919.422312739935</v>
      </c>
      <c r="F1112" s="29">
        <f t="shared" si="536"/>
        <v>16.561388459093266</v>
      </c>
      <c r="G1112" s="29">
        <f t="shared" si="551"/>
        <v>22.15085706403724</v>
      </c>
      <c r="H1112" s="17">
        <f t="shared" si="537"/>
        <v>23967.227343289327</v>
      </c>
      <c r="I1112" s="29">
        <f t="shared" si="538"/>
        <v>2.2250485660981263</v>
      </c>
      <c r="J1112" s="29">
        <f t="shared" si="532"/>
        <v>20.847057720369335</v>
      </c>
      <c r="K1112" s="39">
        <f t="shared" si="539"/>
        <v>1400</v>
      </c>
      <c r="L1112" s="49">
        <f t="shared" si="522"/>
        <v>0</v>
      </c>
      <c r="M1112" s="48">
        <f t="shared" si="523"/>
        <v>4.2266987561397071</v>
      </c>
      <c r="N1112" s="51">
        <f t="shared" si="533"/>
        <v>0</v>
      </c>
      <c r="O1112" s="54">
        <f t="shared" si="552"/>
        <v>18.880500609176615</v>
      </c>
      <c r="P1112" s="34">
        <f t="shared" si="540"/>
        <v>1.7671458676442586</v>
      </c>
      <c r="Q1112" s="30">
        <f t="shared" si="541"/>
        <v>0</v>
      </c>
      <c r="R1112" s="58">
        <f t="shared" si="542"/>
        <v>0</v>
      </c>
      <c r="S1112" s="58">
        <f t="shared" si="543"/>
        <v>0</v>
      </c>
      <c r="T1112" s="58">
        <f t="shared" si="524"/>
        <v>100</v>
      </c>
      <c r="U1112" s="88" t="str">
        <f>IF(R1112=0,"-",FORECAST($C$8,Инклинометрия!$B$2:$B$152,Инклинометрия!$A$2:$A$152))</f>
        <v>-</v>
      </c>
      <c r="V1112" s="88" t="str">
        <f>IF(R1112=0,"-",FORECAST($C$8-R1112,Инклинометрия!$B$2:$B$152,Инклинометрия!$A$2:$A$152))</f>
        <v>-</v>
      </c>
      <c r="W1112" s="88" t="str">
        <f>IF(R1112&gt;0,FORECAST($C$8,Инклинометрия!$B$2:$B$152,Инклинометрия!$A$2:$A$152),IF(AB1112=$C$8,"-",FORECAST($C$8-AB1112,Инклинометрия!$B$2:$B$152,Инклинометрия!$A$2:$A$152)))</f>
        <v>-</v>
      </c>
      <c r="X1112" s="88" t="str">
        <f>IF(S1112=0,"-",FORECAST($C$8-(S1112+AB1112),Инклинометрия!$B$2:$B$152,Инклинометрия!$A$2:$A$152))</f>
        <v>-</v>
      </c>
      <c r="Y1112" s="88">
        <f>FORECAST($C$8+T1112,Инклинометрия!$B$2:$B$152,Инклинометрия!$A$2:$A$152)</f>
        <v>1425</v>
      </c>
      <c r="Z1112" s="88">
        <f>IF(R1112=0,FORECAST($C$6-T1112,Инклинометрия!$B$2:$B$152,Инклинометрия!$A$2:$A$152),FORECAST($C$8,Инклинометрия!$B$2:$B$152,Инклинометрия!$A$2:$A$152))</f>
        <v>1330</v>
      </c>
      <c r="AA1112" s="61">
        <f t="shared" si="525"/>
        <v>1400</v>
      </c>
      <c r="AB1112" s="62">
        <f t="shared" si="544"/>
        <v>1400</v>
      </c>
      <c r="AC1112" s="62">
        <f t="shared" si="526"/>
        <v>0</v>
      </c>
      <c r="AD1112" s="65">
        <f>IF(R1112=0,FORECAST($C$8,Инклинометрия!$B$2:$B$152,Инклинометрия!$A$2:$A$152),V1112)</f>
        <v>1330</v>
      </c>
      <c r="AE1112" s="65">
        <f>FORECAST($C$8-(R1112+AA1112),Инклинометрия!$B$2:$B$152,Инклинометрия!$A$2:$A$152)</f>
        <v>0</v>
      </c>
      <c r="AF1112" s="65">
        <f>IF(AB1112=0,"-",FORECAST($C$8,Инклинометрия!$B$2:$B$152,Инклинометрия!$A$2:$A$152))</f>
        <v>1330</v>
      </c>
      <c r="AG1112" s="65">
        <f>IF(AB1112=0,"-",FORECAST($C$8-AB1112,Инклинометрия!$B$2:$B$152,Инклинометрия!$A$2:$A$152))</f>
        <v>0</v>
      </c>
      <c r="AH1112" s="65" t="str">
        <f>IF(AC1112=0,"-",FORECAST($C$8+AC1112,Инклинометрия!$B$2:$B$152,Инклинометрия!$A$2:$A$152))</f>
        <v>-</v>
      </c>
      <c r="AI1112" s="89" t="str">
        <f>IF(AC1112=0,"-",FORECAST($C$8,Инклинометрия!$B$2:$B$152,Инклинометрия!$A$2:$A$152))</f>
        <v>-</v>
      </c>
      <c r="AJ1112" s="28"/>
      <c r="AK1112" s="67">
        <f t="shared" si="545"/>
        <v>0</v>
      </c>
      <c r="AL1112" s="28">
        <f t="shared" si="546"/>
        <v>0</v>
      </c>
      <c r="AM1112" s="28">
        <f t="shared" si="547"/>
        <v>0.1</v>
      </c>
      <c r="AN1112" s="26">
        <f t="shared" si="548"/>
        <v>0.1</v>
      </c>
      <c r="AO1112" s="87">
        <f t="shared" si="549"/>
        <v>145626.51678434567</v>
      </c>
      <c r="AP1112" s="87">
        <f t="shared" si="527"/>
        <v>44301.516784345658</v>
      </c>
      <c r="AQ1112" s="66">
        <f t="shared" si="528"/>
        <v>14695380</v>
      </c>
      <c r="AR1112" s="66">
        <f t="shared" si="529"/>
        <v>14695380</v>
      </c>
      <c r="AS1112" s="66">
        <f t="shared" si="530"/>
        <v>784800</v>
      </c>
      <c r="AT1112" s="45">
        <f t="shared" si="534"/>
        <v>15625806.516784346</v>
      </c>
      <c r="AU1112" s="75"/>
    </row>
    <row r="1113" spans="2:47" x14ac:dyDescent="0.3">
      <c r="B1113" s="41">
        <f t="shared" si="535"/>
        <v>5415</v>
      </c>
      <c r="C1113" s="8">
        <f t="shared" si="550"/>
        <v>54.15</v>
      </c>
      <c r="D1113" s="73">
        <f t="shared" si="531"/>
        <v>72.425624999999997</v>
      </c>
      <c r="E1113" s="29">
        <f t="shared" si="553"/>
        <v>17935.983701199028</v>
      </c>
      <c r="F1113" s="29">
        <f t="shared" si="536"/>
        <v>16.561388459093266</v>
      </c>
      <c r="G1113" s="29">
        <f t="shared" si="551"/>
        <v>22.15085706403724</v>
      </c>
      <c r="H1113" s="17">
        <f t="shared" si="537"/>
        <v>23989.378200353363</v>
      </c>
      <c r="I1113" s="29">
        <f t="shared" si="538"/>
        <v>2.2250485660981263</v>
      </c>
      <c r="J1113" s="29">
        <f t="shared" si="532"/>
        <v>20.847057720369335</v>
      </c>
      <c r="K1113" s="39">
        <f t="shared" si="539"/>
        <v>1400</v>
      </c>
      <c r="L1113" s="49">
        <f t="shared" si="522"/>
        <v>0</v>
      </c>
      <c r="M1113" s="48">
        <f t="shared" si="523"/>
        <v>4.2266987561397071</v>
      </c>
      <c r="N1113" s="51">
        <f t="shared" si="533"/>
        <v>0</v>
      </c>
      <c r="O1113" s="54">
        <f t="shared" si="552"/>
        <v>18.880500609176615</v>
      </c>
      <c r="P1113" s="34">
        <f t="shared" si="540"/>
        <v>1.7671458676442586</v>
      </c>
      <c r="Q1113" s="30">
        <f t="shared" si="541"/>
        <v>0</v>
      </c>
      <c r="R1113" s="58">
        <f t="shared" si="542"/>
        <v>0</v>
      </c>
      <c r="S1113" s="58">
        <f t="shared" si="543"/>
        <v>0</v>
      </c>
      <c r="T1113" s="58">
        <f t="shared" si="524"/>
        <v>100</v>
      </c>
      <c r="U1113" s="88" t="str">
        <f>IF(R1113=0,"-",FORECAST($C$8,Инклинометрия!$B$2:$B$152,Инклинометрия!$A$2:$A$152))</f>
        <v>-</v>
      </c>
      <c r="V1113" s="88" t="str">
        <f>IF(R1113=0,"-",FORECAST($C$8-R1113,Инклинометрия!$B$2:$B$152,Инклинометрия!$A$2:$A$152))</f>
        <v>-</v>
      </c>
      <c r="W1113" s="88" t="str">
        <f>IF(R1113&gt;0,FORECAST($C$8,Инклинометрия!$B$2:$B$152,Инклинометрия!$A$2:$A$152),IF(AB1113=$C$8,"-",FORECAST($C$8-AB1113,Инклинометрия!$B$2:$B$152,Инклинометрия!$A$2:$A$152)))</f>
        <v>-</v>
      </c>
      <c r="X1113" s="88" t="str">
        <f>IF(S1113=0,"-",FORECAST($C$8-(S1113+AB1113),Инклинометрия!$B$2:$B$152,Инклинометрия!$A$2:$A$152))</f>
        <v>-</v>
      </c>
      <c r="Y1113" s="88">
        <f>FORECAST($C$8+T1113,Инклинометрия!$B$2:$B$152,Инклинометрия!$A$2:$A$152)</f>
        <v>1425</v>
      </c>
      <c r="Z1113" s="88">
        <f>IF(R1113=0,FORECAST($C$6-T1113,Инклинометрия!$B$2:$B$152,Инклинометрия!$A$2:$A$152),FORECAST($C$8,Инклинометрия!$B$2:$B$152,Инклинометрия!$A$2:$A$152))</f>
        <v>1330</v>
      </c>
      <c r="AA1113" s="61">
        <f t="shared" si="525"/>
        <v>1400</v>
      </c>
      <c r="AB1113" s="62">
        <f t="shared" si="544"/>
        <v>1400</v>
      </c>
      <c r="AC1113" s="62">
        <f t="shared" si="526"/>
        <v>0</v>
      </c>
      <c r="AD1113" s="65">
        <f>IF(R1113=0,FORECAST($C$8,Инклинометрия!$B$2:$B$152,Инклинометрия!$A$2:$A$152),V1113)</f>
        <v>1330</v>
      </c>
      <c r="AE1113" s="65">
        <f>FORECAST($C$8-(R1113+AA1113),Инклинометрия!$B$2:$B$152,Инклинометрия!$A$2:$A$152)</f>
        <v>0</v>
      </c>
      <c r="AF1113" s="65">
        <f>IF(AB1113=0,"-",FORECAST($C$8,Инклинометрия!$B$2:$B$152,Инклинометрия!$A$2:$A$152))</f>
        <v>1330</v>
      </c>
      <c r="AG1113" s="65">
        <f>IF(AB1113=0,"-",FORECAST($C$8-AB1113,Инклинометрия!$B$2:$B$152,Инклинометрия!$A$2:$A$152))</f>
        <v>0</v>
      </c>
      <c r="AH1113" s="65" t="str">
        <f>IF(AC1113=0,"-",FORECAST($C$8+AC1113,Инклинометрия!$B$2:$B$152,Инклинометрия!$A$2:$A$152))</f>
        <v>-</v>
      </c>
      <c r="AI1113" s="89" t="str">
        <f>IF(AC1113=0,"-",FORECAST($C$8,Инклинометрия!$B$2:$B$152,Инклинометрия!$A$2:$A$152))</f>
        <v>-</v>
      </c>
      <c r="AJ1113" s="28"/>
      <c r="AK1113" s="67">
        <f t="shared" si="545"/>
        <v>0</v>
      </c>
      <c r="AL1113" s="28">
        <f t="shared" si="546"/>
        <v>0</v>
      </c>
      <c r="AM1113" s="28">
        <f t="shared" si="547"/>
        <v>0.1</v>
      </c>
      <c r="AN1113" s="26">
        <f t="shared" si="548"/>
        <v>0.1</v>
      </c>
      <c r="AO1113" s="87">
        <f t="shared" si="549"/>
        <v>145626.51678434567</v>
      </c>
      <c r="AP1113" s="87">
        <f t="shared" si="527"/>
        <v>44301.516784345658</v>
      </c>
      <c r="AQ1113" s="66">
        <f t="shared" si="528"/>
        <v>14695380</v>
      </c>
      <c r="AR1113" s="66">
        <f t="shared" si="529"/>
        <v>14695380</v>
      </c>
      <c r="AS1113" s="66">
        <f t="shared" si="530"/>
        <v>784800</v>
      </c>
      <c r="AT1113" s="45">
        <f t="shared" si="534"/>
        <v>15625806.516784346</v>
      </c>
      <c r="AU1113" s="75"/>
    </row>
    <row r="1114" spans="2:47" x14ac:dyDescent="0.3">
      <c r="B1114" s="41">
        <f t="shared" si="535"/>
        <v>5420</v>
      </c>
      <c r="C1114" s="8">
        <f t="shared" si="550"/>
        <v>54.2</v>
      </c>
      <c r="D1114" s="73">
        <f t="shared" si="531"/>
        <v>72.492500000000007</v>
      </c>
      <c r="E1114" s="29">
        <f t="shared" si="553"/>
        <v>17952.545089658121</v>
      </c>
      <c r="F1114" s="29">
        <f t="shared" si="536"/>
        <v>16.561388459095621</v>
      </c>
      <c r="G1114" s="29">
        <f t="shared" si="551"/>
        <v>22.150857064040391</v>
      </c>
      <c r="H1114" s="17">
        <f t="shared" si="537"/>
        <v>24011.529057417403</v>
      </c>
      <c r="I1114" s="29">
        <f t="shared" si="538"/>
        <v>2.2250485660981263</v>
      </c>
      <c r="J1114" s="29">
        <f t="shared" si="532"/>
        <v>20.847057720370817</v>
      </c>
      <c r="K1114" s="39">
        <f t="shared" si="539"/>
        <v>1400</v>
      </c>
      <c r="L1114" s="49">
        <f t="shared" si="522"/>
        <v>0</v>
      </c>
      <c r="M1114" s="48">
        <f t="shared" si="523"/>
        <v>4.2266987561397071</v>
      </c>
      <c r="N1114" s="51">
        <f t="shared" si="533"/>
        <v>0</v>
      </c>
      <c r="O1114" s="54">
        <f t="shared" si="552"/>
        <v>18.880500609176615</v>
      </c>
      <c r="P1114" s="34">
        <f t="shared" si="540"/>
        <v>1.7671458676442586</v>
      </c>
      <c r="Q1114" s="30">
        <f t="shared" si="541"/>
        <v>0</v>
      </c>
      <c r="R1114" s="58">
        <f t="shared" si="542"/>
        <v>0</v>
      </c>
      <c r="S1114" s="58">
        <f t="shared" si="543"/>
        <v>0</v>
      </c>
      <c r="T1114" s="58">
        <f t="shared" si="524"/>
        <v>100</v>
      </c>
      <c r="U1114" s="88" t="str">
        <f>IF(R1114=0,"-",FORECAST($C$8,Инклинометрия!$B$2:$B$152,Инклинометрия!$A$2:$A$152))</f>
        <v>-</v>
      </c>
      <c r="V1114" s="88" t="str">
        <f>IF(R1114=0,"-",FORECAST($C$8-R1114,Инклинометрия!$B$2:$B$152,Инклинометрия!$A$2:$A$152))</f>
        <v>-</v>
      </c>
      <c r="W1114" s="88" t="str">
        <f>IF(R1114&gt;0,FORECAST($C$8,Инклинометрия!$B$2:$B$152,Инклинометрия!$A$2:$A$152),IF(AB1114=$C$8,"-",FORECAST($C$8-AB1114,Инклинометрия!$B$2:$B$152,Инклинометрия!$A$2:$A$152)))</f>
        <v>-</v>
      </c>
      <c r="X1114" s="88" t="str">
        <f>IF(S1114=0,"-",FORECAST($C$8-(S1114+AB1114),Инклинометрия!$B$2:$B$152,Инклинометрия!$A$2:$A$152))</f>
        <v>-</v>
      </c>
      <c r="Y1114" s="88">
        <f>FORECAST($C$8+T1114,Инклинометрия!$B$2:$B$152,Инклинометрия!$A$2:$A$152)</f>
        <v>1425</v>
      </c>
      <c r="Z1114" s="88">
        <f>IF(R1114=0,FORECAST($C$6-T1114,Инклинометрия!$B$2:$B$152,Инклинометрия!$A$2:$A$152),FORECAST($C$8,Инклинометрия!$B$2:$B$152,Инклинометрия!$A$2:$A$152))</f>
        <v>1330</v>
      </c>
      <c r="AA1114" s="61">
        <f t="shared" si="525"/>
        <v>1400</v>
      </c>
      <c r="AB1114" s="62">
        <f t="shared" si="544"/>
        <v>1400</v>
      </c>
      <c r="AC1114" s="62">
        <f t="shared" si="526"/>
        <v>0</v>
      </c>
      <c r="AD1114" s="65">
        <f>IF(R1114=0,FORECAST($C$8,Инклинометрия!$B$2:$B$152,Инклинометрия!$A$2:$A$152),V1114)</f>
        <v>1330</v>
      </c>
      <c r="AE1114" s="65">
        <f>FORECAST($C$8-(R1114+AA1114),Инклинометрия!$B$2:$B$152,Инклинометрия!$A$2:$A$152)</f>
        <v>0</v>
      </c>
      <c r="AF1114" s="65">
        <f>IF(AB1114=0,"-",FORECAST($C$8,Инклинометрия!$B$2:$B$152,Инклинометрия!$A$2:$A$152))</f>
        <v>1330</v>
      </c>
      <c r="AG1114" s="65">
        <f>IF(AB1114=0,"-",FORECAST($C$8-AB1114,Инклинометрия!$B$2:$B$152,Инклинометрия!$A$2:$A$152))</f>
        <v>0</v>
      </c>
      <c r="AH1114" s="65" t="str">
        <f>IF(AC1114=0,"-",FORECAST($C$8+AC1114,Инклинометрия!$B$2:$B$152,Инклинометрия!$A$2:$A$152))</f>
        <v>-</v>
      </c>
      <c r="AI1114" s="89" t="str">
        <f>IF(AC1114=0,"-",FORECAST($C$8,Инклинометрия!$B$2:$B$152,Инклинометрия!$A$2:$A$152))</f>
        <v>-</v>
      </c>
      <c r="AJ1114" s="28"/>
      <c r="AK1114" s="67">
        <f t="shared" si="545"/>
        <v>0</v>
      </c>
      <c r="AL1114" s="28">
        <f t="shared" si="546"/>
        <v>0</v>
      </c>
      <c r="AM1114" s="28">
        <f t="shared" si="547"/>
        <v>0.1</v>
      </c>
      <c r="AN1114" s="26">
        <f t="shared" si="548"/>
        <v>0.1</v>
      </c>
      <c r="AO1114" s="87">
        <f t="shared" si="549"/>
        <v>145626.51678434567</v>
      </c>
      <c r="AP1114" s="87">
        <f t="shared" si="527"/>
        <v>44301.516784345658</v>
      </c>
      <c r="AQ1114" s="66">
        <f t="shared" si="528"/>
        <v>14695380</v>
      </c>
      <c r="AR1114" s="66">
        <f t="shared" si="529"/>
        <v>14695380</v>
      </c>
      <c r="AS1114" s="66">
        <f t="shared" si="530"/>
        <v>784800</v>
      </c>
      <c r="AT1114" s="45">
        <f t="shared" si="534"/>
        <v>15625806.516784346</v>
      </c>
      <c r="AU1114" s="75"/>
    </row>
    <row r="1115" spans="2:47" x14ac:dyDescent="0.3">
      <c r="B1115" s="41">
        <f t="shared" si="535"/>
        <v>5425</v>
      </c>
      <c r="C1115" s="8">
        <f t="shared" si="550"/>
        <v>54.25</v>
      </c>
      <c r="D1115" s="73">
        <f t="shared" si="531"/>
        <v>72.559375000000003</v>
      </c>
      <c r="E1115" s="29">
        <f t="shared" si="553"/>
        <v>17969.106478117217</v>
      </c>
      <c r="F1115" s="29">
        <f t="shared" si="536"/>
        <v>16.561388459093266</v>
      </c>
      <c r="G1115" s="29">
        <f t="shared" si="551"/>
        <v>22.15085706403724</v>
      </c>
      <c r="H1115" s="17">
        <f t="shared" si="537"/>
        <v>24033.679914481439</v>
      </c>
      <c r="I1115" s="29">
        <f t="shared" si="538"/>
        <v>2.2250485660981263</v>
      </c>
      <c r="J1115" s="29">
        <f t="shared" si="532"/>
        <v>20.847057720369335</v>
      </c>
      <c r="K1115" s="39">
        <f t="shared" si="539"/>
        <v>1400</v>
      </c>
      <c r="L1115" s="49">
        <f t="shared" si="522"/>
        <v>0</v>
      </c>
      <c r="M1115" s="48">
        <f t="shared" si="523"/>
        <v>4.2266987561397071</v>
      </c>
      <c r="N1115" s="51">
        <f t="shared" si="533"/>
        <v>0</v>
      </c>
      <c r="O1115" s="54">
        <f t="shared" si="552"/>
        <v>18.880500609176615</v>
      </c>
      <c r="P1115" s="34">
        <f t="shared" si="540"/>
        <v>1.7671458676442586</v>
      </c>
      <c r="Q1115" s="30">
        <f t="shared" si="541"/>
        <v>0</v>
      </c>
      <c r="R1115" s="58">
        <f t="shared" si="542"/>
        <v>0</v>
      </c>
      <c r="S1115" s="58">
        <f t="shared" si="543"/>
        <v>0</v>
      </c>
      <c r="T1115" s="58">
        <f t="shared" si="524"/>
        <v>100</v>
      </c>
      <c r="U1115" s="88" t="str">
        <f>IF(R1115=0,"-",FORECAST($C$8,Инклинометрия!$B$2:$B$152,Инклинометрия!$A$2:$A$152))</f>
        <v>-</v>
      </c>
      <c r="V1115" s="88" t="str">
        <f>IF(R1115=0,"-",FORECAST($C$8-R1115,Инклинометрия!$B$2:$B$152,Инклинометрия!$A$2:$A$152))</f>
        <v>-</v>
      </c>
      <c r="W1115" s="88" t="str">
        <f>IF(R1115&gt;0,FORECAST($C$8,Инклинометрия!$B$2:$B$152,Инклинометрия!$A$2:$A$152),IF(AB1115=$C$8,"-",FORECAST($C$8-AB1115,Инклинометрия!$B$2:$B$152,Инклинометрия!$A$2:$A$152)))</f>
        <v>-</v>
      </c>
      <c r="X1115" s="88" t="str">
        <f>IF(S1115=0,"-",FORECAST($C$8-(S1115+AB1115),Инклинометрия!$B$2:$B$152,Инклинометрия!$A$2:$A$152))</f>
        <v>-</v>
      </c>
      <c r="Y1115" s="88">
        <f>FORECAST($C$8+T1115,Инклинометрия!$B$2:$B$152,Инклинометрия!$A$2:$A$152)</f>
        <v>1425</v>
      </c>
      <c r="Z1115" s="88">
        <f>IF(R1115=0,FORECAST($C$6-T1115,Инклинометрия!$B$2:$B$152,Инклинометрия!$A$2:$A$152),FORECAST($C$8,Инклинометрия!$B$2:$B$152,Инклинометрия!$A$2:$A$152))</f>
        <v>1330</v>
      </c>
      <c r="AA1115" s="61">
        <f t="shared" si="525"/>
        <v>1400</v>
      </c>
      <c r="AB1115" s="62">
        <f t="shared" si="544"/>
        <v>1400</v>
      </c>
      <c r="AC1115" s="62">
        <f t="shared" si="526"/>
        <v>0</v>
      </c>
      <c r="AD1115" s="65">
        <f>IF(R1115=0,FORECAST($C$8,Инклинометрия!$B$2:$B$152,Инклинометрия!$A$2:$A$152),V1115)</f>
        <v>1330</v>
      </c>
      <c r="AE1115" s="65">
        <f>FORECAST($C$8-(R1115+AA1115),Инклинометрия!$B$2:$B$152,Инклинометрия!$A$2:$A$152)</f>
        <v>0</v>
      </c>
      <c r="AF1115" s="65">
        <f>IF(AB1115=0,"-",FORECAST($C$8,Инклинометрия!$B$2:$B$152,Инклинометрия!$A$2:$A$152))</f>
        <v>1330</v>
      </c>
      <c r="AG1115" s="65">
        <f>IF(AB1115=0,"-",FORECAST($C$8-AB1115,Инклинометрия!$B$2:$B$152,Инклинометрия!$A$2:$A$152))</f>
        <v>0</v>
      </c>
      <c r="AH1115" s="65" t="str">
        <f>IF(AC1115=0,"-",FORECAST($C$8+AC1115,Инклинометрия!$B$2:$B$152,Инклинометрия!$A$2:$A$152))</f>
        <v>-</v>
      </c>
      <c r="AI1115" s="89" t="str">
        <f>IF(AC1115=0,"-",FORECAST($C$8,Инклинометрия!$B$2:$B$152,Инклинометрия!$A$2:$A$152))</f>
        <v>-</v>
      </c>
      <c r="AJ1115" s="28"/>
      <c r="AK1115" s="67">
        <f t="shared" si="545"/>
        <v>0</v>
      </c>
      <c r="AL1115" s="28">
        <f t="shared" si="546"/>
        <v>0</v>
      </c>
      <c r="AM1115" s="28">
        <f t="shared" si="547"/>
        <v>0.1</v>
      </c>
      <c r="AN1115" s="26">
        <f t="shared" si="548"/>
        <v>0.1</v>
      </c>
      <c r="AO1115" s="87">
        <f t="shared" si="549"/>
        <v>145626.51678434567</v>
      </c>
      <c r="AP1115" s="87">
        <f t="shared" si="527"/>
        <v>44301.516784345658</v>
      </c>
      <c r="AQ1115" s="66">
        <f t="shared" si="528"/>
        <v>14695380</v>
      </c>
      <c r="AR1115" s="66">
        <f t="shared" si="529"/>
        <v>14695380</v>
      </c>
      <c r="AS1115" s="66">
        <f t="shared" si="530"/>
        <v>784800</v>
      </c>
      <c r="AT1115" s="45">
        <f t="shared" si="534"/>
        <v>15625806.516784346</v>
      </c>
      <c r="AU1115" s="75"/>
    </row>
    <row r="1116" spans="2:47" x14ac:dyDescent="0.3">
      <c r="B1116" s="41">
        <f t="shared" si="535"/>
        <v>5430</v>
      </c>
      <c r="C1116" s="8">
        <f t="shared" si="550"/>
        <v>54.300000000000004</v>
      </c>
      <c r="D1116" s="73">
        <f t="shared" si="531"/>
        <v>72.626250000000013</v>
      </c>
      <c r="E1116" s="29">
        <f t="shared" si="553"/>
        <v>17985.667866576314</v>
      </c>
      <c r="F1116" s="29">
        <f t="shared" si="536"/>
        <v>16.561388459095621</v>
      </c>
      <c r="G1116" s="29">
        <f t="shared" si="551"/>
        <v>22.150857064040391</v>
      </c>
      <c r="H1116" s="17">
        <f t="shared" si="537"/>
        <v>24055.830771545479</v>
      </c>
      <c r="I1116" s="29">
        <f t="shared" si="538"/>
        <v>2.2250485660981263</v>
      </c>
      <c r="J1116" s="29">
        <f t="shared" si="532"/>
        <v>20.847057720370817</v>
      </c>
      <c r="K1116" s="39">
        <f t="shared" si="539"/>
        <v>1400</v>
      </c>
      <c r="L1116" s="49">
        <f t="shared" si="522"/>
        <v>0</v>
      </c>
      <c r="M1116" s="48">
        <f t="shared" si="523"/>
        <v>4.2266987561397071</v>
      </c>
      <c r="N1116" s="51">
        <f t="shared" si="533"/>
        <v>0</v>
      </c>
      <c r="O1116" s="54">
        <f t="shared" si="552"/>
        <v>18.880500609176615</v>
      </c>
      <c r="P1116" s="34">
        <f t="shared" si="540"/>
        <v>1.7671458676442586</v>
      </c>
      <c r="Q1116" s="30">
        <f t="shared" si="541"/>
        <v>0</v>
      </c>
      <c r="R1116" s="58">
        <f t="shared" si="542"/>
        <v>0</v>
      </c>
      <c r="S1116" s="58">
        <f t="shared" si="543"/>
        <v>0</v>
      </c>
      <c r="T1116" s="58">
        <f t="shared" si="524"/>
        <v>100</v>
      </c>
      <c r="U1116" s="88" t="str">
        <f>IF(R1116=0,"-",FORECAST($C$8,Инклинометрия!$B$2:$B$152,Инклинометрия!$A$2:$A$152))</f>
        <v>-</v>
      </c>
      <c r="V1116" s="88" t="str">
        <f>IF(R1116=0,"-",FORECAST($C$8-R1116,Инклинометрия!$B$2:$B$152,Инклинометрия!$A$2:$A$152))</f>
        <v>-</v>
      </c>
      <c r="W1116" s="88" t="str">
        <f>IF(R1116&gt;0,FORECAST($C$8,Инклинометрия!$B$2:$B$152,Инклинометрия!$A$2:$A$152),IF(AB1116=$C$8,"-",FORECAST($C$8-AB1116,Инклинометрия!$B$2:$B$152,Инклинометрия!$A$2:$A$152)))</f>
        <v>-</v>
      </c>
      <c r="X1116" s="88" t="str">
        <f>IF(S1116=0,"-",FORECAST($C$8-(S1116+AB1116),Инклинометрия!$B$2:$B$152,Инклинометрия!$A$2:$A$152))</f>
        <v>-</v>
      </c>
      <c r="Y1116" s="88">
        <f>FORECAST($C$8+T1116,Инклинометрия!$B$2:$B$152,Инклинометрия!$A$2:$A$152)</f>
        <v>1425</v>
      </c>
      <c r="Z1116" s="88">
        <f>IF(R1116=0,FORECAST($C$6-T1116,Инклинометрия!$B$2:$B$152,Инклинометрия!$A$2:$A$152),FORECAST($C$8,Инклинометрия!$B$2:$B$152,Инклинометрия!$A$2:$A$152))</f>
        <v>1330</v>
      </c>
      <c r="AA1116" s="61">
        <f t="shared" si="525"/>
        <v>1400</v>
      </c>
      <c r="AB1116" s="62">
        <f t="shared" si="544"/>
        <v>1400</v>
      </c>
      <c r="AC1116" s="62">
        <f t="shared" si="526"/>
        <v>0</v>
      </c>
      <c r="AD1116" s="65">
        <f>IF(R1116=0,FORECAST($C$8,Инклинометрия!$B$2:$B$152,Инклинометрия!$A$2:$A$152),V1116)</f>
        <v>1330</v>
      </c>
      <c r="AE1116" s="65">
        <f>FORECAST($C$8-(R1116+AA1116),Инклинометрия!$B$2:$B$152,Инклинометрия!$A$2:$A$152)</f>
        <v>0</v>
      </c>
      <c r="AF1116" s="65">
        <f>IF(AB1116=0,"-",FORECAST($C$8,Инклинометрия!$B$2:$B$152,Инклинометрия!$A$2:$A$152))</f>
        <v>1330</v>
      </c>
      <c r="AG1116" s="65">
        <f>IF(AB1116=0,"-",FORECAST($C$8-AB1116,Инклинометрия!$B$2:$B$152,Инклинометрия!$A$2:$A$152))</f>
        <v>0</v>
      </c>
      <c r="AH1116" s="65" t="str">
        <f>IF(AC1116=0,"-",FORECAST($C$8+AC1116,Инклинометрия!$B$2:$B$152,Инклинометрия!$A$2:$A$152))</f>
        <v>-</v>
      </c>
      <c r="AI1116" s="89" t="str">
        <f>IF(AC1116=0,"-",FORECAST($C$8,Инклинометрия!$B$2:$B$152,Инклинометрия!$A$2:$A$152))</f>
        <v>-</v>
      </c>
      <c r="AJ1116" s="28"/>
      <c r="AK1116" s="67">
        <f t="shared" si="545"/>
        <v>0</v>
      </c>
      <c r="AL1116" s="28">
        <f t="shared" si="546"/>
        <v>0</v>
      </c>
      <c r="AM1116" s="28">
        <f t="shared" si="547"/>
        <v>0.1</v>
      </c>
      <c r="AN1116" s="26">
        <f t="shared" si="548"/>
        <v>0.1</v>
      </c>
      <c r="AO1116" s="87">
        <f t="shared" si="549"/>
        <v>145626.51678434567</v>
      </c>
      <c r="AP1116" s="87">
        <f t="shared" si="527"/>
        <v>44301.516784345658</v>
      </c>
      <c r="AQ1116" s="66">
        <f t="shared" si="528"/>
        <v>14695380</v>
      </c>
      <c r="AR1116" s="66">
        <f t="shared" si="529"/>
        <v>14695380</v>
      </c>
      <c r="AS1116" s="66">
        <f t="shared" si="530"/>
        <v>784800</v>
      </c>
      <c r="AT1116" s="45">
        <f t="shared" si="534"/>
        <v>15625806.516784346</v>
      </c>
      <c r="AU1116" s="75"/>
    </row>
    <row r="1117" spans="2:47" x14ac:dyDescent="0.3">
      <c r="B1117" s="41">
        <f t="shared" si="535"/>
        <v>5435</v>
      </c>
      <c r="C1117" s="8">
        <f t="shared" si="550"/>
        <v>54.35</v>
      </c>
      <c r="D1117" s="73">
        <f t="shared" si="531"/>
        <v>72.693124999999995</v>
      </c>
      <c r="E1117" s="29">
        <f t="shared" si="553"/>
        <v>18002.229255035403</v>
      </c>
      <c r="F1117" s="29">
        <f t="shared" si="536"/>
        <v>16.561388459093266</v>
      </c>
      <c r="G1117" s="29">
        <f t="shared" si="551"/>
        <v>22.15085706403724</v>
      </c>
      <c r="H1117" s="17">
        <f t="shared" si="537"/>
        <v>24077.981628609516</v>
      </c>
      <c r="I1117" s="29">
        <f t="shared" si="538"/>
        <v>2.2250485660981263</v>
      </c>
      <c r="J1117" s="29">
        <f t="shared" si="532"/>
        <v>20.847057720369335</v>
      </c>
      <c r="K1117" s="39">
        <f t="shared" si="539"/>
        <v>1400</v>
      </c>
      <c r="L1117" s="49">
        <f t="shared" si="522"/>
        <v>0</v>
      </c>
      <c r="M1117" s="48">
        <f t="shared" si="523"/>
        <v>4.2266987561397071</v>
      </c>
      <c r="N1117" s="51">
        <f t="shared" si="533"/>
        <v>0</v>
      </c>
      <c r="O1117" s="54">
        <f t="shared" si="552"/>
        <v>18.880500609176615</v>
      </c>
      <c r="P1117" s="34">
        <f t="shared" si="540"/>
        <v>1.7671458676442586</v>
      </c>
      <c r="Q1117" s="30">
        <f t="shared" si="541"/>
        <v>0</v>
      </c>
      <c r="R1117" s="58">
        <f t="shared" si="542"/>
        <v>0</v>
      </c>
      <c r="S1117" s="58">
        <f t="shared" si="543"/>
        <v>0</v>
      </c>
      <c r="T1117" s="58">
        <f t="shared" si="524"/>
        <v>100</v>
      </c>
      <c r="U1117" s="88" t="str">
        <f>IF(R1117=0,"-",FORECAST($C$8,Инклинометрия!$B$2:$B$152,Инклинометрия!$A$2:$A$152))</f>
        <v>-</v>
      </c>
      <c r="V1117" s="88" t="str">
        <f>IF(R1117=0,"-",FORECAST($C$8-R1117,Инклинометрия!$B$2:$B$152,Инклинометрия!$A$2:$A$152))</f>
        <v>-</v>
      </c>
      <c r="W1117" s="88" t="str">
        <f>IF(R1117&gt;0,FORECAST($C$8,Инклинометрия!$B$2:$B$152,Инклинометрия!$A$2:$A$152),IF(AB1117=$C$8,"-",FORECAST($C$8-AB1117,Инклинометрия!$B$2:$B$152,Инклинометрия!$A$2:$A$152)))</f>
        <v>-</v>
      </c>
      <c r="X1117" s="88" t="str">
        <f>IF(S1117=0,"-",FORECAST($C$8-(S1117+AB1117),Инклинометрия!$B$2:$B$152,Инклинометрия!$A$2:$A$152))</f>
        <v>-</v>
      </c>
      <c r="Y1117" s="88">
        <f>FORECAST($C$8+T1117,Инклинометрия!$B$2:$B$152,Инклинометрия!$A$2:$A$152)</f>
        <v>1425</v>
      </c>
      <c r="Z1117" s="88">
        <f>IF(R1117=0,FORECAST($C$6-T1117,Инклинометрия!$B$2:$B$152,Инклинометрия!$A$2:$A$152),FORECAST($C$8,Инклинометрия!$B$2:$B$152,Инклинометрия!$A$2:$A$152))</f>
        <v>1330</v>
      </c>
      <c r="AA1117" s="61">
        <f t="shared" si="525"/>
        <v>1400</v>
      </c>
      <c r="AB1117" s="62">
        <f t="shared" si="544"/>
        <v>1400</v>
      </c>
      <c r="AC1117" s="62">
        <f t="shared" si="526"/>
        <v>0</v>
      </c>
      <c r="AD1117" s="65">
        <f>IF(R1117=0,FORECAST($C$8,Инклинометрия!$B$2:$B$152,Инклинометрия!$A$2:$A$152),V1117)</f>
        <v>1330</v>
      </c>
      <c r="AE1117" s="65">
        <f>FORECAST($C$8-(R1117+AA1117),Инклинометрия!$B$2:$B$152,Инклинометрия!$A$2:$A$152)</f>
        <v>0</v>
      </c>
      <c r="AF1117" s="65">
        <f>IF(AB1117=0,"-",FORECAST($C$8,Инклинометрия!$B$2:$B$152,Инклинометрия!$A$2:$A$152))</f>
        <v>1330</v>
      </c>
      <c r="AG1117" s="65">
        <f>IF(AB1117=0,"-",FORECAST($C$8-AB1117,Инклинометрия!$B$2:$B$152,Инклинометрия!$A$2:$A$152))</f>
        <v>0</v>
      </c>
      <c r="AH1117" s="65" t="str">
        <f>IF(AC1117=0,"-",FORECAST($C$8+AC1117,Инклинометрия!$B$2:$B$152,Инклинометрия!$A$2:$A$152))</f>
        <v>-</v>
      </c>
      <c r="AI1117" s="89" t="str">
        <f>IF(AC1117=0,"-",FORECAST($C$8,Инклинометрия!$B$2:$B$152,Инклинометрия!$A$2:$A$152))</f>
        <v>-</v>
      </c>
      <c r="AJ1117" s="28"/>
      <c r="AK1117" s="67">
        <f t="shared" si="545"/>
        <v>0</v>
      </c>
      <c r="AL1117" s="28">
        <f t="shared" si="546"/>
        <v>0</v>
      </c>
      <c r="AM1117" s="28">
        <f t="shared" si="547"/>
        <v>0.1</v>
      </c>
      <c r="AN1117" s="26">
        <f t="shared" si="548"/>
        <v>0.1</v>
      </c>
      <c r="AO1117" s="87">
        <f t="shared" si="549"/>
        <v>145626.51678434567</v>
      </c>
      <c r="AP1117" s="87">
        <f t="shared" si="527"/>
        <v>44301.516784345658</v>
      </c>
      <c r="AQ1117" s="66">
        <f t="shared" si="528"/>
        <v>14695380</v>
      </c>
      <c r="AR1117" s="66">
        <f t="shared" si="529"/>
        <v>14695380</v>
      </c>
      <c r="AS1117" s="66">
        <f t="shared" si="530"/>
        <v>784800</v>
      </c>
      <c r="AT1117" s="45">
        <f t="shared" si="534"/>
        <v>15625806.516784346</v>
      </c>
      <c r="AU1117" s="75"/>
    </row>
    <row r="1118" spans="2:47" x14ac:dyDescent="0.3">
      <c r="B1118" s="41">
        <f t="shared" si="535"/>
        <v>5440</v>
      </c>
      <c r="C1118" s="8">
        <f t="shared" si="550"/>
        <v>54.4</v>
      </c>
      <c r="D1118" s="73">
        <f t="shared" si="531"/>
        <v>72.760000000000005</v>
      </c>
      <c r="E1118" s="29">
        <f t="shared" si="553"/>
        <v>18018.7906434945</v>
      </c>
      <c r="F1118" s="29">
        <f t="shared" si="536"/>
        <v>16.561388459093266</v>
      </c>
      <c r="G1118" s="29">
        <f t="shared" si="551"/>
        <v>22.15085706403724</v>
      </c>
      <c r="H1118" s="17">
        <f t="shared" si="537"/>
        <v>24100.132485673552</v>
      </c>
      <c r="I1118" s="29">
        <f t="shared" si="538"/>
        <v>2.2250485660981263</v>
      </c>
      <c r="J1118" s="29">
        <f t="shared" si="532"/>
        <v>20.847057720369335</v>
      </c>
      <c r="K1118" s="39">
        <f t="shared" si="539"/>
        <v>1400</v>
      </c>
      <c r="L1118" s="49">
        <f t="shared" ref="L1118:L1128" si="554">R1118*$C$21</f>
        <v>0</v>
      </c>
      <c r="M1118" s="48">
        <f t="shared" ref="M1118:M1128" si="555">AA1118*$C$21</f>
        <v>4.2266987561397071</v>
      </c>
      <c r="N1118" s="51">
        <f t="shared" si="533"/>
        <v>0</v>
      </c>
      <c r="O1118" s="54">
        <f t="shared" si="552"/>
        <v>18.880500609176615</v>
      </c>
      <c r="P1118" s="34">
        <f t="shared" si="540"/>
        <v>1.7671458676442586</v>
      </c>
      <c r="Q1118" s="30">
        <f t="shared" si="541"/>
        <v>0</v>
      </c>
      <c r="R1118" s="58">
        <f t="shared" si="542"/>
        <v>0</v>
      </c>
      <c r="S1118" s="58">
        <f t="shared" si="543"/>
        <v>0</v>
      </c>
      <c r="T1118" s="58">
        <f t="shared" ref="T1118:T1128" si="556">IF(R1118&gt;0,$C$6-$C$8,IF($C$6-$C$8-AC1118&lt;0,0,$C$6-$C$8-AC1118))</f>
        <v>100</v>
      </c>
      <c r="U1118" s="88" t="str">
        <f>IF(R1118=0,"-",FORECAST($C$8,Инклинометрия!$B$2:$B$152,Инклинометрия!$A$2:$A$152))</f>
        <v>-</v>
      </c>
      <c r="V1118" s="88" t="str">
        <f>IF(R1118=0,"-",FORECAST($C$8-R1118,Инклинометрия!$B$2:$B$152,Инклинометрия!$A$2:$A$152))</f>
        <v>-</v>
      </c>
      <c r="W1118" s="88" t="str">
        <f>IF(R1118&gt;0,FORECAST($C$8,Инклинометрия!$B$2:$B$152,Инклинометрия!$A$2:$A$152),IF(AB1118=$C$8,"-",FORECAST($C$8-AB1118,Инклинометрия!$B$2:$B$152,Инклинометрия!$A$2:$A$152)))</f>
        <v>-</v>
      </c>
      <c r="X1118" s="88" t="str">
        <f>IF(S1118=0,"-",FORECAST($C$8-(S1118+AB1118),Инклинометрия!$B$2:$B$152,Инклинометрия!$A$2:$A$152))</f>
        <v>-</v>
      </c>
      <c r="Y1118" s="88">
        <f>FORECAST($C$8+T1118,Инклинометрия!$B$2:$B$152,Инклинометрия!$A$2:$A$152)</f>
        <v>1425</v>
      </c>
      <c r="Z1118" s="88">
        <f>IF(R1118=0,FORECAST($C$6-T1118,Инклинометрия!$B$2:$B$152,Инклинометрия!$A$2:$A$152),FORECAST($C$8,Инклинометрия!$B$2:$B$152,Инклинометрия!$A$2:$A$152))</f>
        <v>1330</v>
      </c>
      <c r="AA1118" s="61">
        <f t="shared" ref="AA1118:AA1128" si="557">IF(E1118+R1118&gt;$C$8,$C$8-R1118,E1118)</f>
        <v>1400</v>
      </c>
      <c r="AB1118" s="62">
        <f t="shared" si="544"/>
        <v>1400</v>
      </c>
      <c r="AC1118" s="62">
        <f t="shared" ref="AC1118:AC1128" si="558">IF(R1118&gt;0,0,IF(AC1117+AL1118/$C$23&gt;$F$23,$F$23,AC1117+AL1118/$C$23))</f>
        <v>0</v>
      </c>
      <c r="AD1118" s="65">
        <f>IF(R1118=0,FORECAST($C$8,Инклинометрия!$B$2:$B$152,Инклинометрия!$A$2:$A$152),V1118)</f>
        <v>1330</v>
      </c>
      <c r="AE1118" s="65">
        <f>FORECAST($C$8-(R1118+AA1118),Инклинометрия!$B$2:$B$152,Инклинометрия!$A$2:$A$152)</f>
        <v>0</v>
      </c>
      <c r="AF1118" s="65">
        <f>IF(AB1118=0,"-",FORECAST($C$8,Инклинометрия!$B$2:$B$152,Инклинометрия!$A$2:$A$152))</f>
        <v>1330</v>
      </c>
      <c r="AG1118" s="65">
        <f>IF(AB1118=0,"-",FORECAST($C$8-AB1118,Инклинометрия!$B$2:$B$152,Инклинометрия!$A$2:$A$152))</f>
        <v>0</v>
      </c>
      <c r="AH1118" s="65" t="str">
        <f>IF(AC1118=0,"-",FORECAST($C$8+AC1118,Инклинометрия!$B$2:$B$152,Инклинометрия!$A$2:$A$152))</f>
        <v>-</v>
      </c>
      <c r="AI1118" s="89" t="str">
        <f>IF(AC1118=0,"-",FORECAST($C$8,Инклинометрия!$B$2:$B$152,Инклинометрия!$A$2:$A$152))</f>
        <v>-</v>
      </c>
      <c r="AJ1118" s="28"/>
      <c r="AK1118" s="67">
        <f t="shared" si="545"/>
        <v>0</v>
      </c>
      <c r="AL1118" s="28">
        <f t="shared" si="546"/>
        <v>0</v>
      </c>
      <c r="AM1118" s="28">
        <f t="shared" si="547"/>
        <v>0.1</v>
      </c>
      <c r="AN1118" s="26">
        <f t="shared" si="548"/>
        <v>0.1</v>
      </c>
      <c r="AO1118" s="87">
        <f t="shared" si="549"/>
        <v>145626.51678434567</v>
      </c>
      <c r="AP1118" s="87">
        <f t="shared" ref="AP1118:AP1128" si="559">IF(R1118+AA1118&lt;$C$8,0,32*$L$23/$C$12^2*($K$10*R1118+$K$8*AA1118)+32*$L$24/($C$14^2-$C$13^2)*($K$10*S1118+$K$8*AB1118))</f>
        <v>44301.516784345658</v>
      </c>
      <c r="AQ1118" s="66">
        <f t="shared" ref="AQ1118:AQ1128" si="560">R1118*$C$11*$C$9+AA1118*$C$11*$C$10</f>
        <v>14695380</v>
      </c>
      <c r="AR1118" s="66">
        <f t="shared" ref="AR1118:AR1128" si="561">S1118*$C$11*$C$9+AB1118*$C$11*$C$10</f>
        <v>14695380</v>
      </c>
      <c r="AS1118" s="66">
        <f t="shared" ref="AS1118:AS1128" si="562">$C$11*(T1118*$C$9+AC1118*$C$10)</f>
        <v>784800</v>
      </c>
      <c r="AT1118" s="45">
        <f t="shared" si="534"/>
        <v>15625806.516784346</v>
      </c>
      <c r="AU1118" s="75"/>
    </row>
    <row r="1119" spans="2:47" x14ac:dyDescent="0.3">
      <c r="B1119" s="41">
        <f t="shared" si="535"/>
        <v>5445</v>
      </c>
      <c r="C1119" s="8">
        <f t="shared" si="550"/>
        <v>54.45</v>
      </c>
      <c r="D1119" s="73">
        <f t="shared" ref="D1119:D1128" si="563">C1119*$C$10/$C$9</f>
        <v>72.826875000000001</v>
      </c>
      <c r="E1119" s="29">
        <f t="shared" si="553"/>
        <v>18035.352031953596</v>
      </c>
      <c r="F1119" s="29">
        <f t="shared" si="536"/>
        <v>16.561388459095621</v>
      </c>
      <c r="G1119" s="29">
        <f t="shared" si="551"/>
        <v>22.150857064040391</v>
      </c>
      <c r="H1119" s="17">
        <f t="shared" si="537"/>
        <v>24122.283342737592</v>
      </c>
      <c r="I1119" s="29">
        <f t="shared" si="538"/>
        <v>2.2250485660981263</v>
      </c>
      <c r="J1119" s="29">
        <f t="shared" ref="J1119:J1128" si="564">SQRT(2*$C$11*G1119)</f>
        <v>20.847057720370817</v>
      </c>
      <c r="K1119" s="39">
        <f t="shared" si="539"/>
        <v>1400</v>
      </c>
      <c r="L1119" s="49">
        <f t="shared" si="554"/>
        <v>0</v>
      </c>
      <c r="M1119" s="48">
        <f t="shared" si="555"/>
        <v>4.2266987561397071</v>
      </c>
      <c r="N1119" s="51">
        <f t="shared" ref="N1119:N1128" si="565">S1119*PI()*($C$14^2-$C$13^2)/4</f>
        <v>0</v>
      </c>
      <c r="O1119" s="54">
        <f t="shared" si="552"/>
        <v>18.880500609176615</v>
      </c>
      <c r="P1119" s="34">
        <f t="shared" si="540"/>
        <v>1.7671458676442586</v>
      </c>
      <c r="Q1119" s="30">
        <f t="shared" si="541"/>
        <v>0</v>
      </c>
      <c r="R1119" s="58">
        <f t="shared" si="542"/>
        <v>0</v>
      </c>
      <c r="S1119" s="58">
        <f t="shared" si="543"/>
        <v>0</v>
      </c>
      <c r="T1119" s="58">
        <f t="shared" si="556"/>
        <v>100</v>
      </c>
      <c r="U1119" s="88" t="str">
        <f>IF(R1119=0,"-",FORECAST($C$8,Инклинометрия!$B$2:$B$152,Инклинометрия!$A$2:$A$152))</f>
        <v>-</v>
      </c>
      <c r="V1119" s="88" t="str">
        <f>IF(R1119=0,"-",FORECAST($C$8-R1119,Инклинометрия!$B$2:$B$152,Инклинометрия!$A$2:$A$152))</f>
        <v>-</v>
      </c>
      <c r="W1119" s="88" t="str">
        <f>IF(R1119&gt;0,FORECAST($C$8,Инклинометрия!$B$2:$B$152,Инклинометрия!$A$2:$A$152),IF(AB1119=$C$8,"-",FORECAST($C$8-AB1119,Инклинометрия!$B$2:$B$152,Инклинометрия!$A$2:$A$152)))</f>
        <v>-</v>
      </c>
      <c r="X1119" s="88" t="str">
        <f>IF(S1119=0,"-",FORECAST($C$8-(S1119+AB1119),Инклинометрия!$B$2:$B$152,Инклинометрия!$A$2:$A$152))</f>
        <v>-</v>
      </c>
      <c r="Y1119" s="88">
        <f>FORECAST($C$8+T1119,Инклинометрия!$B$2:$B$152,Инклинометрия!$A$2:$A$152)</f>
        <v>1425</v>
      </c>
      <c r="Z1119" s="88">
        <f>IF(R1119=0,FORECAST($C$6-T1119,Инклинометрия!$B$2:$B$152,Инклинометрия!$A$2:$A$152),FORECAST($C$8,Инклинометрия!$B$2:$B$152,Инклинометрия!$A$2:$A$152))</f>
        <v>1330</v>
      </c>
      <c r="AA1119" s="61">
        <f t="shared" si="557"/>
        <v>1400</v>
      </c>
      <c r="AB1119" s="62">
        <f t="shared" si="544"/>
        <v>1400</v>
      </c>
      <c r="AC1119" s="62">
        <f t="shared" si="558"/>
        <v>0</v>
      </c>
      <c r="AD1119" s="65">
        <f>IF(R1119=0,FORECAST($C$8,Инклинометрия!$B$2:$B$152,Инклинометрия!$A$2:$A$152),V1119)</f>
        <v>1330</v>
      </c>
      <c r="AE1119" s="65">
        <f>FORECAST($C$8-(R1119+AA1119),Инклинометрия!$B$2:$B$152,Инклинометрия!$A$2:$A$152)</f>
        <v>0</v>
      </c>
      <c r="AF1119" s="65">
        <f>IF(AB1119=0,"-",FORECAST($C$8,Инклинометрия!$B$2:$B$152,Инклинометрия!$A$2:$A$152))</f>
        <v>1330</v>
      </c>
      <c r="AG1119" s="65">
        <f>IF(AB1119=0,"-",FORECAST($C$8-AB1119,Инклинометрия!$B$2:$B$152,Инклинометрия!$A$2:$A$152))</f>
        <v>0</v>
      </c>
      <c r="AH1119" s="65" t="str">
        <f>IF(AC1119=0,"-",FORECAST($C$8+AC1119,Инклинометрия!$B$2:$B$152,Инклинометрия!$A$2:$A$152))</f>
        <v>-</v>
      </c>
      <c r="AI1119" s="89" t="str">
        <f>IF(AC1119=0,"-",FORECAST($C$8,Инклинометрия!$B$2:$B$152,Инклинометрия!$A$2:$A$152))</f>
        <v>-</v>
      </c>
      <c r="AJ1119" s="28"/>
      <c r="AK1119" s="67">
        <f t="shared" si="545"/>
        <v>0</v>
      </c>
      <c r="AL1119" s="28">
        <f t="shared" si="546"/>
        <v>0</v>
      </c>
      <c r="AM1119" s="28">
        <f t="shared" si="547"/>
        <v>0.1</v>
      </c>
      <c r="AN1119" s="26">
        <f t="shared" si="548"/>
        <v>0.1</v>
      </c>
      <c r="AO1119" s="87">
        <f t="shared" si="549"/>
        <v>145626.51678434567</v>
      </c>
      <c r="AP1119" s="87">
        <f t="shared" si="559"/>
        <v>44301.516784345658</v>
      </c>
      <c r="AQ1119" s="66">
        <f t="shared" si="560"/>
        <v>14695380</v>
      </c>
      <c r="AR1119" s="66">
        <f t="shared" si="561"/>
        <v>14695380</v>
      </c>
      <c r="AS1119" s="66">
        <f t="shared" si="562"/>
        <v>784800</v>
      </c>
      <c r="AT1119" s="45">
        <f t="shared" ref="AT1119:AT1128" si="566">SUM(AQ1119,AS1119,AO1119)</f>
        <v>15625806.516784346</v>
      </c>
      <c r="AU1119" s="75"/>
    </row>
    <row r="1120" spans="2:47" x14ac:dyDescent="0.3">
      <c r="B1120" s="41">
        <f t="shared" ref="B1120:B1128" si="567">B1119+$C$26</f>
        <v>5450</v>
      </c>
      <c r="C1120" s="8">
        <f t="shared" si="550"/>
        <v>54.5</v>
      </c>
      <c r="D1120" s="73">
        <f t="shared" si="563"/>
        <v>72.893749999999997</v>
      </c>
      <c r="E1120" s="29">
        <f t="shared" si="553"/>
        <v>18051.913420412686</v>
      </c>
      <c r="F1120" s="29">
        <f t="shared" ref="F1120:F1128" si="568">IF(J1119*(B1120-B1119)&gt;F1119/2,4*(C1120-C1119)/PI()/$C$12^2,J1119*(B1120-B1119)+4*(C1120-C1119)/PI()/$C$12^2)</f>
        <v>16.561388459093266</v>
      </c>
      <c r="G1120" s="29">
        <f t="shared" si="551"/>
        <v>22.15085706403724</v>
      </c>
      <c r="H1120" s="17">
        <f t="shared" ref="H1120:H1128" si="569">H1119+G1120</f>
        <v>24144.434199801628</v>
      </c>
      <c r="I1120" s="29">
        <f t="shared" ref="I1120:I1128" si="570">SQRT(2*$C$11*($C$10-$C$9)/$C$10)</f>
        <v>2.2250485660981263</v>
      </c>
      <c r="J1120" s="29">
        <f t="shared" si="564"/>
        <v>20.847057720369335</v>
      </c>
      <c r="K1120" s="39">
        <f t="shared" ref="K1120:K1128" si="571">IF((D1119+L1119+N1119-(AL1119-AL1118))/($C$21+$C$22)&gt;1400,1400,(D1119+L1119+N1119-(AL1119-AL1118))/($C$21+$C$22))</f>
        <v>1400</v>
      </c>
      <c r="L1120" s="49">
        <f t="shared" si="554"/>
        <v>0</v>
      </c>
      <c r="M1120" s="48">
        <f t="shared" si="555"/>
        <v>4.2266987561397071</v>
      </c>
      <c r="N1120" s="51">
        <f t="shared" si="565"/>
        <v>0</v>
      </c>
      <c r="O1120" s="54">
        <f t="shared" si="552"/>
        <v>18.880500609176615</v>
      </c>
      <c r="P1120" s="34">
        <f t="shared" ref="P1120:P1128" si="572">T1120*PI()*$C$14^2/4</f>
        <v>1.7671458676442586</v>
      </c>
      <c r="Q1120" s="30">
        <f t="shared" ref="Q1120:Q1128" si="573">AC1120*$C$23</f>
        <v>0</v>
      </c>
      <c r="R1120" s="58">
        <f t="shared" ref="R1120:R1128" si="574">IF(K1120-H1119&lt;0,0,K1120-H1119)</f>
        <v>0</v>
      </c>
      <c r="S1120" s="58">
        <f t="shared" ref="S1120:S1128" si="575">K1120-AB1120</f>
        <v>0</v>
      </c>
      <c r="T1120" s="58">
        <f t="shared" si="556"/>
        <v>100</v>
      </c>
      <c r="U1120" s="88" t="str">
        <f>IF(R1120=0,"-",FORECAST($C$8,Инклинометрия!$B$2:$B$152,Инклинометрия!$A$2:$A$152))</f>
        <v>-</v>
      </c>
      <c r="V1120" s="88" t="str">
        <f>IF(R1120=0,"-",FORECAST($C$8-R1120,Инклинометрия!$B$2:$B$152,Инклинометрия!$A$2:$A$152))</f>
        <v>-</v>
      </c>
      <c r="W1120" s="88" t="str">
        <f>IF(R1120&gt;0,FORECAST($C$8,Инклинометрия!$B$2:$B$152,Инклинометрия!$A$2:$A$152),IF(AB1120=$C$8,"-",FORECAST($C$8-AB1120,Инклинометрия!$B$2:$B$152,Инклинометрия!$A$2:$A$152)))</f>
        <v>-</v>
      </c>
      <c r="X1120" s="88" t="str">
        <f>IF(S1120=0,"-",FORECAST($C$8-(S1120+AB1120),Инклинометрия!$B$2:$B$152,Инклинометрия!$A$2:$A$152))</f>
        <v>-</v>
      </c>
      <c r="Y1120" s="88">
        <f>FORECAST($C$8+T1120,Инклинометрия!$B$2:$B$152,Инклинометрия!$A$2:$A$152)</f>
        <v>1425</v>
      </c>
      <c r="Z1120" s="88">
        <f>IF(R1120=0,FORECAST($C$6-T1120,Инклинометрия!$B$2:$B$152,Инклинометрия!$A$2:$A$152),FORECAST($C$8,Инклинометрия!$B$2:$B$152,Инклинометрия!$A$2:$A$152))</f>
        <v>1330</v>
      </c>
      <c r="AA1120" s="61">
        <f t="shared" si="557"/>
        <v>1400</v>
      </c>
      <c r="AB1120" s="62">
        <f t="shared" ref="AB1120:AB1128" si="576">IF(R1120&gt;0,0,IF(AB1119+(($C$16-AK1120)*(B1120-B1119)/$C$22)&gt;$C$8,$C$8,AB1119+(($C$16-AJ1120)*(B1120-B1119)/$C$22)))</f>
        <v>1400</v>
      </c>
      <c r="AC1120" s="62">
        <f t="shared" si="558"/>
        <v>0</v>
      </c>
      <c r="AD1120" s="65">
        <f>IF(R1120=0,FORECAST($C$8,Инклинометрия!$B$2:$B$152,Инклинометрия!$A$2:$A$152),V1120)</f>
        <v>1330</v>
      </c>
      <c r="AE1120" s="65">
        <f>FORECAST($C$8-(R1120+AA1120),Инклинометрия!$B$2:$B$152,Инклинометрия!$A$2:$A$152)</f>
        <v>0</v>
      </c>
      <c r="AF1120" s="65">
        <f>IF(AB1120=0,"-",FORECAST($C$8,Инклинометрия!$B$2:$B$152,Инклинометрия!$A$2:$A$152))</f>
        <v>1330</v>
      </c>
      <c r="AG1120" s="65">
        <f>IF(AB1120=0,"-",FORECAST($C$8-AB1120,Инклинометрия!$B$2:$B$152,Инклинометрия!$A$2:$A$152))</f>
        <v>0</v>
      </c>
      <c r="AH1120" s="65" t="str">
        <f>IF(AC1120=0,"-",FORECAST($C$8+AC1120,Инклинометрия!$B$2:$B$152,Инклинометрия!$A$2:$A$152))</f>
        <v>-</v>
      </c>
      <c r="AI1120" s="89" t="str">
        <f>IF(AC1120=0,"-",FORECAST($C$8,Инклинометрия!$B$2:$B$152,Инклинометрия!$A$2:$A$152))</f>
        <v>-</v>
      </c>
      <c r="AJ1120" s="28"/>
      <c r="AK1120" s="67">
        <f t="shared" ref="AK1120:AK1128" si="577">2*PI()*$C$5*(AV1120-AV1119)/(LN(AN1119/$K$11)*$K$10/$K$9+LN($K$12/AN1119)*$K$10/$K$9)</f>
        <v>0</v>
      </c>
      <c r="AL1120" s="28">
        <f t="shared" ref="AL1120:AL1128" si="578">AK1120*(B1120-B1119)</f>
        <v>0</v>
      </c>
      <c r="AM1120" s="28">
        <f t="shared" ref="AM1120:AM1128" si="579">AM1119+AK1120/(2*PI()*$C$5*AM1119*$K$13)</f>
        <v>0.1</v>
      </c>
      <c r="AN1120" s="26">
        <f t="shared" ref="AN1120:AN1128" si="580">AN1119+AK1120*(B1120-B1119)/(2*PI()*$C$5*AN1119*$K$13)</f>
        <v>0.1</v>
      </c>
      <c r="AO1120" s="87">
        <f t="shared" ref="AO1120:AO1128" si="581">101325+AP1120</f>
        <v>145626.51678434567</v>
      </c>
      <c r="AP1120" s="87">
        <f t="shared" si="559"/>
        <v>44301.516784345658</v>
      </c>
      <c r="AQ1120" s="66">
        <f t="shared" si="560"/>
        <v>14695380</v>
      </c>
      <c r="AR1120" s="66">
        <f t="shared" si="561"/>
        <v>14695380</v>
      </c>
      <c r="AS1120" s="66">
        <f t="shared" si="562"/>
        <v>784800</v>
      </c>
      <c r="AT1120" s="45">
        <f t="shared" si="566"/>
        <v>15625806.516784346</v>
      </c>
      <c r="AU1120" s="75"/>
    </row>
    <row r="1121" spans="2:47" x14ac:dyDescent="0.3">
      <c r="B1121" s="41">
        <f t="shared" si="567"/>
        <v>5455</v>
      </c>
      <c r="C1121" s="8">
        <f t="shared" ref="C1121:C1128" si="582">$C$16*B1121</f>
        <v>54.550000000000004</v>
      </c>
      <c r="D1121" s="73">
        <f t="shared" si="563"/>
        <v>72.960625000000007</v>
      </c>
      <c r="E1121" s="29">
        <f t="shared" si="553"/>
        <v>18068.474808871786</v>
      </c>
      <c r="F1121" s="29">
        <f t="shared" si="568"/>
        <v>16.561388459095621</v>
      </c>
      <c r="G1121" s="29">
        <f t="shared" ref="G1121:G1128" si="583">F1121*$C$10/$C$9</f>
        <v>22.150857064040391</v>
      </c>
      <c r="H1121" s="17">
        <f t="shared" si="569"/>
        <v>24166.585056865668</v>
      </c>
      <c r="I1121" s="29">
        <f t="shared" si="570"/>
        <v>2.2250485660981263</v>
      </c>
      <c r="J1121" s="29">
        <f t="shared" si="564"/>
        <v>20.847057720370817</v>
      </c>
      <c r="K1121" s="39">
        <f t="shared" si="571"/>
        <v>1400</v>
      </c>
      <c r="L1121" s="49">
        <f t="shared" si="554"/>
        <v>0</v>
      </c>
      <c r="M1121" s="48">
        <f t="shared" si="555"/>
        <v>4.2266987561397071</v>
      </c>
      <c r="N1121" s="51">
        <f t="shared" si="565"/>
        <v>0</v>
      </c>
      <c r="O1121" s="54">
        <f t="shared" ref="O1121:O1128" si="584">AB1121*$C$22</f>
        <v>18.880500609176615</v>
      </c>
      <c r="P1121" s="34">
        <f t="shared" si="572"/>
        <v>1.7671458676442586</v>
      </c>
      <c r="Q1121" s="30">
        <f t="shared" si="573"/>
        <v>0</v>
      </c>
      <c r="R1121" s="58">
        <f t="shared" si="574"/>
        <v>0</v>
      </c>
      <c r="S1121" s="58">
        <f t="shared" si="575"/>
        <v>0</v>
      </c>
      <c r="T1121" s="58">
        <f t="shared" si="556"/>
        <v>100</v>
      </c>
      <c r="U1121" s="88" t="str">
        <f>IF(R1121=0,"-",FORECAST($C$8,Инклинометрия!$B$2:$B$152,Инклинометрия!$A$2:$A$152))</f>
        <v>-</v>
      </c>
      <c r="V1121" s="88" t="str">
        <f>IF(R1121=0,"-",FORECAST($C$8-R1121,Инклинометрия!$B$2:$B$152,Инклинометрия!$A$2:$A$152))</f>
        <v>-</v>
      </c>
      <c r="W1121" s="88" t="str">
        <f>IF(R1121&gt;0,FORECAST($C$8,Инклинометрия!$B$2:$B$152,Инклинометрия!$A$2:$A$152),IF(AB1121=$C$8,"-",FORECAST($C$8-AB1121,Инклинометрия!$B$2:$B$152,Инклинометрия!$A$2:$A$152)))</f>
        <v>-</v>
      </c>
      <c r="X1121" s="88" t="str">
        <f>IF(S1121=0,"-",FORECAST($C$8-(S1121+AB1121),Инклинометрия!$B$2:$B$152,Инклинометрия!$A$2:$A$152))</f>
        <v>-</v>
      </c>
      <c r="Y1121" s="88">
        <f>FORECAST($C$8+T1121,Инклинометрия!$B$2:$B$152,Инклинометрия!$A$2:$A$152)</f>
        <v>1425</v>
      </c>
      <c r="Z1121" s="88">
        <f>IF(R1121=0,FORECAST($C$6-T1121,Инклинометрия!$B$2:$B$152,Инклинометрия!$A$2:$A$152),FORECAST($C$8,Инклинометрия!$B$2:$B$152,Инклинометрия!$A$2:$A$152))</f>
        <v>1330</v>
      </c>
      <c r="AA1121" s="61">
        <f t="shared" si="557"/>
        <v>1400</v>
      </c>
      <c r="AB1121" s="62">
        <f t="shared" si="576"/>
        <v>1400</v>
      </c>
      <c r="AC1121" s="62">
        <f t="shared" si="558"/>
        <v>0</v>
      </c>
      <c r="AD1121" s="65">
        <f>IF(R1121=0,FORECAST($C$8,Инклинометрия!$B$2:$B$152,Инклинометрия!$A$2:$A$152),V1121)</f>
        <v>1330</v>
      </c>
      <c r="AE1121" s="65">
        <f>FORECAST($C$8-(R1121+AA1121),Инклинометрия!$B$2:$B$152,Инклинометрия!$A$2:$A$152)</f>
        <v>0</v>
      </c>
      <c r="AF1121" s="65">
        <f>IF(AB1121=0,"-",FORECAST($C$8,Инклинометрия!$B$2:$B$152,Инклинометрия!$A$2:$A$152))</f>
        <v>1330</v>
      </c>
      <c r="AG1121" s="65">
        <f>IF(AB1121=0,"-",FORECAST($C$8-AB1121,Инклинометрия!$B$2:$B$152,Инклинометрия!$A$2:$A$152))</f>
        <v>0</v>
      </c>
      <c r="AH1121" s="65" t="str">
        <f>IF(AC1121=0,"-",FORECAST($C$8+AC1121,Инклинометрия!$B$2:$B$152,Инклинометрия!$A$2:$A$152))</f>
        <v>-</v>
      </c>
      <c r="AI1121" s="89" t="str">
        <f>IF(AC1121=0,"-",FORECAST($C$8,Инклинометрия!$B$2:$B$152,Инклинометрия!$A$2:$A$152))</f>
        <v>-</v>
      </c>
      <c r="AJ1121" s="28"/>
      <c r="AK1121" s="67">
        <f t="shared" si="577"/>
        <v>0</v>
      </c>
      <c r="AL1121" s="28">
        <f t="shared" si="578"/>
        <v>0</v>
      </c>
      <c r="AM1121" s="28">
        <f t="shared" si="579"/>
        <v>0.1</v>
      </c>
      <c r="AN1121" s="26">
        <f t="shared" si="580"/>
        <v>0.1</v>
      </c>
      <c r="AO1121" s="87">
        <f t="shared" si="581"/>
        <v>145626.51678434567</v>
      </c>
      <c r="AP1121" s="87">
        <f t="shared" si="559"/>
        <v>44301.516784345658</v>
      </c>
      <c r="AQ1121" s="66">
        <f t="shared" si="560"/>
        <v>14695380</v>
      </c>
      <c r="AR1121" s="66">
        <f t="shared" si="561"/>
        <v>14695380</v>
      </c>
      <c r="AS1121" s="66">
        <f t="shared" si="562"/>
        <v>784800</v>
      </c>
      <c r="AT1121" s="45">
        <f t="shared" si="566"/>
        <v>15625806.516784346</v>
      </c>
      <c r="AU1121" s="75"/>
    </row>
    <row r="1122" spans="2:47" x14ac:dyDescent="0.3">
      <c r="B1122" s="41">
        <f t="shared" si="567"/>
        <v>5460</v>
      </c>
      <c r="C1122" s="8">
        <f t="shared" si="582"/>
        <v>54.6</v>
      </c>
      <c r="D1122" s="73">
        <f t="shared" si="563"/>
        <v>73.027500000000003</v>
      </c>
      <c r="E1122" s="29">
        <f t="shared" ref="E1122:E1128" si="585">C1122/PI()/($C$12/2)^2</f>
        <v>18085.036197330875</v>
      </c>
      <c r="F1122" s="29">
        <f t="shared" si="568"/>
        <v>16.561388459093266</v>
      </c>
      <c r="G1122" s="29">
        <f t="shared" si="583"/>
        <v>22.15085706403724</v>
      </c>
      <c r="H1122" s="17">
        <f t="shared" si="569"/>
        <v>24188.735913929704</v>
      </c>
      <c r="I1122" s="29">
        <f t="shared" si="570"/>
        <v>2.2250485660981263</v>
      </c>
      <c r="J1122" s="29">
        <f t="shared" si="564"/>
        <v>20.847057720369335</v>
      </c>
      <c r="K1122" s="39">
        <f t="shared" si="571"/>
        <v>1400</v>
      </c>
      <c r="L1122" s="49">
        <f t="shared" si="554"/>
        <v>0</v>
      </c>
      <c r="M1122" s="48">
        <f t="shared" si="555"/>
        <v>4.2266987561397071</v>
      </c>
      <c r="N1122" s="51">
        <f t="shared" si="565"/>
        <v>0</v>
      </c>
      <c r="O1122" s="54">
        <f t="shared" si="584"/>
        <v>18.880500609176615</v>
      </c>
      <c r="P1122" s="34">
        <f t="shared" si="572"/>
        <v>1.7671458676442586</v>
      </c>
      <c r="Q1122" s="30">
        <f t="shared" si="573"/>
        <v>0</v>
      </c>
      <c r="R1122" s="58">
        <f t="shared" si="574"/>
        <v>0</v>
      </c>
      <c r="S1122" s="58">
        <f t="shared" si="575"/>
        <v>0</v>
      </c>
      <c r="T1122" s="58">
        <f t="shared" si="556"/>
        <v>100</v>
      </c>
      <c r="U1122" s="88" t="str">
        <f>IF(R1122=0,"-",FORECAST($C$8,Инклинометрия!$B$2:$B$152,Инклинометрия!$A$2:$A$152))</f>
        <v>-</v>
      </c>
      <c r="V1122" s="88" t="str">
        <f>IF(R1122=0,"-",FORECAST($C$8-R1122,Инклинометрия!$B$2:$B$152,Инклинометрия!$A$2:$A$152))</f>
        <v>-</v>
      </c>
      <c r="W1122" s="88" t="str">
        <f>IF(R1122&gt;0,FORECAST($C$8,Инклинометрия!$B$2:$B$152,Инклинометрия!$A$2:$A$152),IF(AB1122=$C$8,"-",FORECAST($C$8-AB1122,Инклинометрия!$B$2:$B$152,Инклинометрия!$A$2:$A$152)))</f>
        <v>-</v>
      </c>
      <c r="X1122" s="88" t="str">
        <f>IF(S1122=0,"-",FORECAST($C$8-(S1122+AB1122),Инклинометрия!$B$2:$B$152,Инклинометрия!$A$2:$A$152))</f>
        <v>-</v>
      </c>
      <c r="Y1122" s="88">
        <f>FORECAST($C$8+T1122,Инклинометрия!$B$2:$B$152,Инклинометрия!$A$2:$A$152)</f>
        <v>1425</v>
      </c>
      <c r="Z1122" s="88">
        <f>IF(R1122=0,FORECAST($C$6-T1122,Инклинометрия!$B$2:$B$152,Инклинометрия!$A$2:$A$152),FORECAST($C$8,Инклинометрия!$B$2:$B$152,Инклинометрия!$A$2:$A$152))</f>
        <v>1330</v>
      </c>
      <c r="AA1122" s="61">
        <f t="shared" si="557"/>
        <v>1400</v>
      </c>
      <c r="AB1122" s="62">
        <f t="shared" si="576"/>
        <v>1400</v>
      </c>
      <c r="AC1122" s="62">
        <f t="shared" si="558"/>
        <v>0</v>
      </c>
      <c r="AD1122" s="65">
        <f>IF(R1122=0,FORECAST($C$8,Инклинометрия!$B$2:$B$152,Инклинометрия!$A$2:$A$152),V1122)</f>
        <v>1330</v>
      </c>
      <c r="AE1122" s="65">
        <f>FORECAST($C$8-(R1122+AA1122),Инклинометрия!$B$2:$B$152,Инклинометрия!$A$2:$A$152)</f>
        <v>0</v>
      </c>
      <c r="AF1122" s="65">
        <f>IF(AB1122=0,"-",FORECAST($C$8,Инклинометрия!$B$2:$B$152,Инклинометрия!$A$2:$A$152))</f>
        <v>1330</v>
      </c>
      <c r="AG1122" s="65">
        <f>IF(AB1122=0,"-",FORECAST($C$8-AB1122,Инклинометрия!$B$2:$B$152,Инклинометрия!$A$2:$A$152))</f>
        <v>0</v>
      </c>
      <c r="AH1122" s="65" t="str">
        <f>IF(AC1122=0,"-",FORECAST($C$8+AC1122,Инклинометрия!$B$2:$B$152,Инклинометрия!$A$2:$A$152))</f>
        <v>-</v>
      </c>
      <c r="AI1122" s="89" t="str">
        <f>IF(AC1122=0,"-",FORECAST($C$8,Инклинометрия!$B$2:$B$152,Инклинометрия!$A$2:$A$152))</f>
        <v>-</v>
      </c>
      <c r="AJ1122" s="28"/>
      <c r="AK1122" s="67">
        <f t="shared" si="577"/>
        <v>0</v>
      </c>
      <c r="AL1122" s="28">
        <f t="shared" si="578"/>
        <v>0</v>
      </c>
      <c r="AM1122" s="28">
        <f t="shared" si="579"/>
        <v>0.1</v>
      </c>
      <c r="AN1122" s="26">
        <f t="shared" si="580"/>
        <v>0.1</v>
      </c>
      <c r="AO1122" s="87">
        <f t="shared" si="581"/>
        <v>145626.51678434567</v>
      </c>
      <c r="AP1122" s="87">
        <f t="shared" si="559"/>
        <v>44301.516784345658</v>
      </c>
      <c r="AQ1122" s="66">
        <f t="shared" si="560"/>
        <v>14695380</v>
      </c>
      <c r="AR1122" s="66">
        <f t="shared" si="561"/>
        <v>14695380</v>
      </c>
      <c r="AS1122" s="66">
        <f t="shared" si="562"/>
        <v>784800</v>
      </c>
      <c r="AT1122" s="45">
        <f t="shared" si="566"/>
        <v>15625806.516784346</v>
      </c>
      <c r="AU1122" s="75"/>
    </row>
    <row r="1123" spans="2:47" x14ac:dyDescent="0.3">
      <c r="B1123" s="41">
        <f t="shared" si="567"/>
        <v>5465</v>
      </c>
      <c r="C1123" s="8">
        <f t="shared" si="582"/>
        <v>54.65</v>
      </c>
      <c r="D1123" s="73">
        <f t="shared" si="563"/>
        <v>73.094374999999999</v>
      </c>
      <c r="E1123" s="29">
        <f t="shared" si="585"/>
        <v>18101.597585789968</v>
      </c>
      <c r="F1123" s="29">
        <f t="shared" si="568"/>
        <v>16.561388459093266</v>
      </c>
      <c r="G1123" s="29">
        <f t="shared" si="583"/>
        <v>22.15085706403724</v>
      </c>
      <c r="H1123" s="17">
        <f t="shared" si="569"/>
        <v>24210.88677099374</v>
      </c>
      <c r="I1123" s="29">
        <f t="shared" si="570"/>
        <v>2.2250485660981263</v>
      </c>
      <c r="J1123" s="29">
        <f t="shared" si="564"/>
        <v>20.847057720369335</v>
      </c>
      <c r="K1123" s="39">
        <f t="shared" si="571"/>
        <v>1400</v>
      </c>
      <c r="L1123" s="49">
        <f t="shared" si="554"/>
        <v>0</v>
      </c>
      <c r="M1123" s="48">
        <f t="shared" si="555"/>
        <v>4.2266987561397071</v>
      </c>
      <c r="N1123" s="51">
        <f t="shared" si="565"/>
        <v>0</v>
      </c>
      <c r="O1123" s="54">
        <f t="shared" si="584"/>
        <v>18.880500609176615</v>
      </c>
      <c r="P1123" s="34">
        <f t="shared" si="572"/>
        <v>1.7671458676442586</v>
      </c>
      <c r="Q1123" s="30">
        <f t="shared" si="573"/>
        <v>0</v>
      </c>
      <c r="R1123" s="58">
        <f t="shared" si="574"/>
        <v>0</v>
      </c>
      <c r="S1123" s="58">
        <f t="shared" si="575"/>
        <v>0</v>
      </c>
      <c r="T1123" s="58">
        <f t="shared" si="556"/>
        <v>100</v>
      </c>
      <c r="U1123" s="88" t="str">
        <f>IF(R1123=0,"-",FORECAST($C$8,Инклинометрия!$B$2:$B$152,Инклинометрия!$A$2:$A$152))</f>
        <v>-</v>
      </c>
      <c r="V1123" s="88" t="str">
        <f>IF(R1123=0,"-",FORECAST($C$8-R1123,Инклинометрия!$B$2:$B$152,Инклинометрия!$A$2:$A$152))</f>
        <v>-</v>
      </c>
      <c r="W1123" s="88" t="str">
        <f>IF(R1123&gt;0,FORECAST($C$8,Инклинометрия!$B$2:$B$152,Инклинометрия!$A$2:$A$152),IF(AB1123=$C$8,"-",FORECAST($C$8-AB1123,Инклинометрия!$B$2:$B$152,Инклинометрия!$A$2:$A$152)))</f>
        <v>-</v>
      </c>
      <c r="X1123" s="88" t="str">
        <f>IF(S1123=0,"-",FORECAST($C$8-(S1123+AB1123),Инклинометрия!$B$2:$B$152,Инклинометрия!$A$2:$A$152))</f>
        <v>-</v>
      </c>
      <c r="Y1123" s="88">
        <f>FORECAST($C$8+T1123,Инклинометрия!$B$2:$B$152,Инклинометрия!$A$2:$A$152)</f>
        <v>1425</v>
      </c>
      <c r="Z1123" s="88">
        <f>IF(R1123=0,FORECAST($C$6-T1123,Инклинометрия!$B$2:$B$152,Инклинометрия!$A$2:$A$152),FORECAST($C$8,Инклинометрия!$B$2:$B$152,Инклинометрия!$A$2:$A$152))</f>
        <v>1330</v>
      </c>
      <c r="AA1123" s="61">
        <f t="shared" si="557"/>
        <v>1400</v>
      </c>
      <c r="AB1123" s="62">
        <f t="shared" si="576"/>
        <v>1400</v>
      </c>
      <c r="AC1123" s="62">
        <f t="shared" si="558"/>
        <v>0</v>
      </c>
      <c r="AD1123" s="65">
        <f>IF(R1123=0,FORECAST($C$8,Инклинометрия!$B$2:$B$152,Инклинометрия!$A$2:$A$152),V1123)</f>
        <v>1330</v>
      </c>
      <c r="AE1123" s="65">
        <f>FORECAST($C$8-(R1123+AA1123),Инклинометрия!$B$2:$B$152,Инклинометрия!$A$2:$A$152)</f>
        <v>0</v>
      </c>
      <c r="AF1123" s="65">
        <f>IF(AB1123=0,"-",FORECAST($C$8,Инклинометрия!$B$2:$B$152,Инклинометрия!$A$2:$A$152))</f>
        <v>1330</v>
      </c>
      <c r="AG1123" s="65">
        <f>IF(AB1123=0,"-",FORECAST($C$8-AB1123,Инклинометрия!$B$2:$B$152,Инклинометрия!$A$2:$A$152))</f>
        <v>0</v>
      </c>
      <c r="AH1123" s="65" t="str">
        <f>IF(AC1123=0,"-",FORECAST($C$8+AC1123,Инклинометрия!$B$2:$B$152,Инклинометрия!$A$2:$A$152))</f>
        <v>-</v>
      </c>
      <c r="AI1123" s="89" t="str">
        <f>IF(AC1123=0,"-",FORECAST($C$8,Инклинометрия!$B$2:$B$152,Инклинометрия!$A$2:$A$152))</f>
        <v>-</v>
      </c>
      <c r="AJ1123" s="28"/>
      <c r="AK1123" s="67">
        <f t="shared" si="577"/>
        <v>0</v>
      </c>
      <c r="AL1123" s="28">
        <f t="shared" si="578"/>
        <v>0</v>
      </c>
      <c r="AM1123" s="28">
        <f t="shared" si="579"/>
        <v>0.1</v>
      </c>
      <c r="AN1123" s="26">
        <f t="shared" si="580"/>
        <v>0.1</v>
      </c>
      <c r="AO1123" s="87">
        <f t="shared" si="581"/>
        <v>145626.51678434567</v>
      </c>
      <c r="AP1123" s="87">
        <f t="shared" si="559"/>
        <v>44301.516784345658</v>
      </c>
      <c r="AQ1123" s="66">
        <f t="shared" si="560"/>
        <v>14695380</v>
      </c>
      <c r="AR1123" s="66">
        <f t="shared" si="561"/>
        <v>14695380</v>
      </c>
      <c r="AS1123" s="66">
        <f t="shared" si="562"/>
        <v>784800</v>
      </c>
      <c r="AT1123" s="45">
        <f t="shared" si="566"/>
        <v>15625806.516784346</v>
      </c>
      <c r="AU1123" s="75"/>
    </row>
    <row r="1124" spans="2:47" x14ac:dyDescent="0.3">
      <c r="B1124" s="41">
        <f t="shared" si="567"/>
        <v>5470</v>
      </c>
      <c r="C1124" s="8">
        <f t="shared" si="582"/>
        <v>54.7</v>
      </c>
      <c r="D1124" s="73">
        <f t="shared" si="563"/>
        <v>73.161249999999995</v>
      </c>
      <c r="E1124" s="29">
        <f t="shared" si="585"/>
        <v>18118.158974249069</v>
      </c>
      <c r="F1124" s="29">
        <f t="shared" si="568"/>
        <v>16.561388459095621</v>
      </c>
      <c r="G1124" s="29">
        <f t="shared" si="583"/>
        <v>22.150857064040391</v>
      </c>
      <c r="H1124" s="17">
        <f t="shared" si="569"/>
        <v>24233.03762805778</v>
      </c>
      <c r="I1124" s="29">
        <f t="shared" si="570"/>
        <v>2.2250485660981263</v>
      </c>
      <c r="J1124" s="29">
        <f t="shared" si="564"/>
        <v>20.847057720370817</v>
      </c>
      <c r="K1124" s="39">
        <f t="shared" si="571"/>
        <v>1400</v>
      </c>
      <c r="L1124" s="49">
        <f t="shared" si="554"/>
        <v>0</v>
      </c>
      <c r="M1124" s="48">
        <f t="shared" si="555"/>
        <v>4.2266987561397071</v>
      </c>
      <c r="N1124" s="51">
        <f t="shared" si="565"/>
        <v>0</v>
      </c>
      <c r="O1124" s="54">
        <f t="shared" si="584"/>
        <v>18.880500609176615</v>
      </c>
      <c r="P1124" s="34">
        <f t="shared" si="572"/>
        <v>1.7671458676442586</v>
      </c>
      <c r="Q1124" s="30">
        <f t="shared" si="573"/>
        <v>0</v>
      </c>
      <c r="R1124" s="58">
        <f t="shared" si="574"/>
        <v>0</v>
      </c>
      <c r="S1124" s="58">
        <f t="shared" si="575"/>
        <v>0</v>
      </c>
      <c r="T1124" s="58">
        <f t="shared" si="556"/>
        <v>100</v>
      </c>
      <c r="U1124" s="88" t="str">
        <f>IF(R1124=0,"-",FORECAST($C$8,Инклинометрия!$B$2:$B$152,Инклинометрия!$A$2:$A$152))</f>
        <v>-</v>
      </c>
      <c r="V1124" s="88" t="str">
        <f>IF(R1124=0,"-",FORECAST($C$8-R1124,Инклинометрия!$B$2:$B$152,Инклинометрия!$A$2:$A$152))</f>
        <v>-</v>
      </c>
      <c r="W1124" s="88" t="str">
        <f>IF(R1124&gt;0,FORECAST($C$8,Инклинометрия!$B$2:$B$152,Инклинометрия!$A$2:$A$152),IF(AB1124=$C$8,"-",FORECAST($C$8-AB1124,Инклинометрия!$B$2:$B$152,Инклинометрия!$A$2:$A$152)))</f>
        <v>-</v>
      </c>
      <c r="X1124" s="88" t="str">
        <f>IF(S1124=0,"-",FORECAST($C$8-(S1124+AB1124),Инклинометрия!$B$2:$B$152,Инклинометрия!$A$2:$A$152))</f>
        <v>-</v>
      </c>
      <c r="Y1124" s="88">
        <f>FORECAST($C$8+T1124,Инклинометрия!$B$2:$B$152,Инклинометрия!$A$2:$A$152)</f>
        <v>1425</v>
      </c>
      <c r="Z1124" s="88">
        <f>IF(R1124=0,FORECAST($C$6-T1124,Инклинометрия!$B$2:$B$152,Инклинометрия!$A$2:$A$152),FORECAST($C$8,Инклинометрия!$B$2:$B$152,Инклинометрия!$A$2:$A$152))</f>
        <v>1330</v>
      </c>
      <c r="AA1124" s="61">
        <f t="shared" si="557"/>
        <v>1400</v>
      </c>
      <c r="AB1124" s="62">
        <f t="shared" si="576"/>
        <v>1400</v>
      </c>
      <c r="AC1124" s="62">
        <f t="shared" si="558"/>
        <v>0</v>
      </c>
      <c r="AD1124" s="65">
        <f>IF(R1124=0,FORECAST($C$8,Инклинометрия!$B$2:$B$152,Инклинометрия!$A$2:$A$152),V1124)</f>
        <v>1330</v>
      </c>
      <c r="AE1124" s="65">
        <f>FORECAST($C$8-(R1124+AA1124),Инклинометрия!$B$2:$B$152,Инклинометрия!$A$2:$A$152)</f>
        <v>0</v>
      </c>
      <c r="AF1124" s="65">
        <f>IF(AB1124=0,"-",FORECAST($C$8,Инклинометрия!$B$2:$B$152,Инклинометрия!$A$2:$A$152))</f>
        <v>1330</v>
      </c>
      <c r="AG1124" s="65">
        <f>IF(AB1124=0,"-",FORECAST($C$8-AB1124,Инклинометрия!$B$2:$B$152,Инклинометрия!$A$2:$A$152))</f>
        <v>0</v>
      </c>
      <c r="AH1124" s="65" t="str">
        <f>IF(AC1124=0,"-",FORECAST($C$8+AC1124,Инклинометрия!$B$2:$B$152,Инклинометрия!$A$2:$A$152))</f>
        <v>-</v>
      </c>
      <c r="AI1124" s="89" t="str">
        <f>IF(AC1124=0,"-",FORECAST($C$8,Инклинометрия!$B$2:$B$152,Инклинометрия!$A$2:$A$152))</f>
        <v>-</v>
      </c>
      <c r="AJ1124" s="28"/>
      <c r="AK1124" s="67">
        <f t="shared" si="577"/>
        <v>0</v>
      </c>
      <c r="AL1124" s="28">
        <f t="shared" si="578"/>
        <v>0</v>
      </c>
      <c r="AM1124" s="28">
        <f t="shared" si="579"/>
        <v>0.1</v>
      </c>
      <c r="AN1124" s="26">
        <f t="shared" si="580"/>
        <v>0.1</v>
      </c>
      <c r="AO1124" s="87">
        <f t="shared" si="581"/>
        <v>145626.51678434567</v>
      </c>
      <c r="AP1124" s="87">
        <f t="shared" si="559"/>
        <v>44301.516784345658</v>
      </c>
      <c r="AQ1124" s="66">
        <f t="shared" si="560"/>
        <v>14695380</v>
      </c>
      <c r="AR1124" s="66">
        <f t="shared" si="561"/>
        <v>14695380</v>
      </c>
      <c r="AS1124" s="66">
        <f t="shared" si="562"/>
        <v>784800</v>
      </c>
      <c r="AT1124" s="45">
        <f t="shared" si="566"/>
        <v>15625806.516784346</v>
      </c>
      <c r="AU1124" s="75"/>
    </row>
    <row r="1125" spans="2:47" x14ac:dyDescent="0.3">
      <c r="B1125" s="41">
        <f t="shared" si="567"/>
        <v>5475</v>
      </c>
      <c r="C1125" s="8">
        <f t="shared" si="582"/>
        <v>54.75</v>
      </c>
      <c r="D1125" s="73">
        <f t="shared" si="563"/>
        <v>73.228125000000006</v>
      </c>
      <c r="E1125" s="29">
        <f t="shared" si="585"/>
        <v>18134.720362708158</v>
      </c>
      <c r="F1125" s="29">
        <f t="shared" si="568"/>
        <v>16.561388459093266</v>
      </c>
      <c r="G1125" s="29">
        <f t="shared" si="583"/>
        <v>22.15085706403724</v>
      </c>
      <c r="H1125" s="17">
        <f t="shared" si="569"/>
        <v>24255.188485121816</v>
      </c>
      <c r="I1125" s="29">
        <f t="shared" si="570"/>
        <v>2.2250485660981263</v>
      </c>
      <c r="J1125" s="29">
        <f t="shared" si="564"/>
        <v>20.847057720369335</v>
      </c>
      <c r="K1125" s="39">
        <f t="shared" si="571"/>
        <v>1400</v>
      </c>
      <c r="L1125" s="49">
        <f t="shared" si="554"/>
        <v>0</v>
      </c>
      <c r="M1125" s="48">
        <f t="shared" si="555"/>
        <v>4.2266987561397071</v>
      </c>
      <c r="N1125" s="51">
        <f t="shared" si="565"/>
        <v>0</v>
      </c>
      <c r="O1125" s="54">
        <f t="shared" si="584"/>
        <v>18.880500609176615</v>
      </c>
      <c r="P1125" s="34">
        <f t="shared" si="572"/>
        <v>1.7671458676442586</v>
      </c>
      <c r="Q1125" s="30">
        <f t="shared" si="573"/>
        <v>0</v>
      </c>
      <c r="R1125" s="58">
        <f t="shared" si="574"/>
        <v>0</v>
      </c>
      <c r="S1125" s="58">
        <f t="shared" si="575"/>
        <v>0</v>
      </c>
      <c r="T1125" s="58">
        <f t="shared" si="556"/>
        <v>100</v>
      </c>
      <c r="U1125" s="88" t="str">
        <f>IF(R1125=0,"-",FORECAST($C$8,Инклинометрия!$B$2:$B$152,Инклинометрия!$A$2:$A$152))</f>
        <v>-</v>
      </c>
      <c r="V1125" s="88" t="str">
        <f>IF(R1125=0,"-",FORECAST($C$8-R1125,Инклинометрия!$B$2:$B$152,Инклинометрия!$A$2:$A$152))</f>
        <v>-</v>
      </c>
      <c r="W1125" s="88" t="str">
        <f>IF(R1125&gt;0,FORECAST($C$8,Инклинометрия!$B$2:$B$152,Инклинометрия!$A$2:$A$152),IF(AB1125=$C$8,"-",FORECAST($C$8-AB1125,Инклинометрия!$B$2:$B$152,Инклинометрия!$A$2:$A$152)))</f>
        <v>-</v>
      </c>
      <c r="X1125" s="88" t="str">
        <f>IF(S1125=0,"-",FORECAST($C$8-(S1125+AB1125),Инклинометрия!$B$2:$B$152,Инклинометрия!$A$2:$A$152))</f>
        <v>-</v>
      </c>
      <c r="Y1125" s="88">
        <f>FORECAST($C$8+T1125,Инклинометрия!$B$2:$B$152,Инклинометрия!$A$2:$A$152)</f>
        <v>1425</v>
      </c>
      <c r="Z1125" s="88">
        <f>IF(R1125=0,FORECAST($C$6-T1125,Инклинометрия!$B$2:$B$152,Инклинометрия!$A$2:$A$152),FORECAST($C$8,Инклинометрия!$B$2:$B$152,Инклинометрия!$A$2:$A$152))</f>
        <v>1330</v>
      </c>
      <c r="AA1125" s="61">
        <f t="shared" si="557"/>
        <v>1400</v>
      </c>
      <c r="AB1125" s="62">
        <f t="shared" si="576"/>
        <v>1400</v>
      </c>
      <c r="AC1125" s="62">
        <f t="shared" si="558"/>
        <v>0</v>
      </c>
      <c r="AD1125" s="65">
        <f>IF(R1125=0,FORECAST($C$8,Инклинометрия!$B$2:$B$152,Инклинометрия!$A$2:$A$152),V1125)</f>
        <v>1330</v>
      </c>
      <c r="AE1125" s="65">
        <f>FORECAST($C$8-(R1125+AA1125),Инклинометрия!$B$2:$B$152,Инклинометрия!$A$2:$A$152)</f>
        <v>0</v>
      </c>
      <c r="AF1125" s="65">
        <f>IF(AB1125=0,"-",FORECAST($C$8,Инклинометрия!$B$2:$B$152,Инклинометрия!$A$2:$A$152))</f>
        <v>1330</v>
      </c>
      <c r="AG1125" s="65">
        <f>IF(AB1125=0,"-",FORECAST($C$8-AB1125,Инклинометрия!$B$2:$B$152,Инклинометрия!$A$2:$A$152))</f>
        <v>0</v>
      </c>
      <c r="AH1125" s="65" t="str">
        <f>IF(AC1125=0,"-",FORECAST($C$8+AC1125,Инклинометрия!$B$2:$B$152,Инклинометрия!$A$2:$A$152))</f>
        <v>-</v>
      </c>
      <c r="AI1125" s="89" t="str">
        <f>IF(AC1125=0,"-",FORECAST($C$8,Инклинометрия!$B$2:$B$152,Инклинометрия!$A$2:$A$152))</f>
        <v>-</v>
      </c>
      <c r="AJ1125" s="28"/>
      <c r="AK1125" s="67">
        <f t="shared" si="577"/>
        <v>0</v>
      </c>
      <c r="AL1125" s="28">
        <f t="shared" si="578"/>
        <v>0</v>
      </c>
      <c r="AM1125" s="28">
        <f t="shared" si="579"/>
        <v>0.1</v>
      </c>
      <c r="AN1125" s="26">
        <f t="shared" si="580"/>
        <v>0.1</v>
      </c>
      <c r="AO1125" s="87">
        <f t="shared" si="581"/>
        <v>145626.51678434567</v>
      </c>
      <c r="AP1125" s="87">
        <f t="shared" si="559"/>
        <v>44301.516784345658</v>
      </c>
      <c r="AQ1125" s="66">
        <f t="shared" si="560"/>
        <v>14695380</v>
      </c>
      <c r="AR1125" s="66">
        <f t="shared" si="561"/>
        <v>14695380</v>
      </c>
      <c r="AS1125" s="66">
        <f t="shared" si="562"/>
        <v>784800</v>
      </c>
      <c r="AT1125" s="45">
        <f t="shared" si="566"/>
        <v>15625806.516784346</v>
      </c>
      <c r="AU1125" s="75"/>
    </row>
    <row r="1126" spans="2:47" x14ac:dyDescent="0.3">
      <c r="B1126" s="41">
        <f t="shared" si="567"/>
        <v>5480</v>
      </c>
      <c r="C1126" s="8">
        <f t="shared" si="582"/>
        <v>54.800000000000004</v>
      </c>
      <c r="D1126" s="73">
        <f t="shared" si="563"/>
        <v>73.295000000000016</v>
      </c>
      <c r="E1126" s="29">
        <f t="shared" si="585"/>
        <v>18151.281751167255</v>
      </c>
      <c r="F1126" s="29">
        <f t="shared" si="568"/>
        <v>16.561388459095621</v>
      </c>
      <c r="G1126" s="29">
        <f t="shared" si="583"/>
        <v>22.150857064040391</v>
      </c>
      <c r="H1126" s="17">
        <f t="shared" si="569"/>
        <v>24277.339342185856</v>
      </c>
      <c r="I1126" s="29">
        <f t="shared" si="570"/>
        <v>2.2250485660981263</v>
      </c>
      <c r="J1126" s="29">
        <f t="shared" si="564"/>
        <v>20.847057720370817</v>
      </c>
      <c r="K1126" s="39">
        <f t="shared" si="571"/>
        <v>1400</v>
      </c>
      <c r="L1126" s="49">
        <f t="shared" si="554"/>
        <v>0</v>
      </c>
      <c r="M1126" s="48">
        <f t="shared" si="555"/>
        <v>4.2266987561397071</v>
      </c>
      <c r="N1126" s="51">
        <f t="shared" si="565"/>
        <v>0</v>
      </c>
      <c r="O1126" s="54">
        <f t="shared" si="584"/>
        <v>18.880500609176615</v>
      </c>
      <c r="P1126" s="34">
        <f t="shared" si="572"/>
        <v>1.7671458676442586</v>
      </c>
      <c r="Q1126" s="30">
        <f t="shared" si="573"/>
        <v>0</v>
      </c>
      <c r="R1126" s="58">
        <f t="shared" si="574"/>
        <v>0</v>
      </c>
      <c r="S1126" s="58">
        <f t="shared" si="575"/>
        <v>0</v>
      </c>
      <c r="T1126" s="58">
        <f t="shared" si="556"/>
        <v>100</v>
      </c>
      <c r="U1126" s="88" t="str">
        <f>IF(R1126=0,"-",FORECAST($C$8,Инклинометрия!$B$2:$B$152,Инклинометрия!$A$2:$A$152))</f>
        <v>-</v>
      </c>
      <c r="V1126" s="88" t="str">
        <f>IF(R1126=0,"-",FORECAST($C$8-R1126,Инклинометрия!$B$2:$B$152,Инклинометрия!$A$2:$A$152))</f>
        <v>-</v>
      </c>
      <c r="W1126" s="88" t="str">
        <f>IF(R1126&gt;0,FORECAST($C$8,Инклинометрия!$B$2:$B$152,Инклинометрия!$A$2:$A$152),IF(AB1126=$C$8,"-",FORECAST($C$8-AB1126,Инклинометрия!$B$2:$B$152,Инклинометрия!$A$2:$A$152)))</f>
        <v>-</v>
      </c>
      <c r="X1126" s="88" t="str">
        <f>IF(S1126=0,"-",FORECAST($C$8-(S1126+AB1126),Инклинометрия!$B$2:$B$152,Инклинометрия!$A$2:$A$152))</f>
        <v>-</v>
      </c>
      <c r="Y1126" s="88">
        <f>FORECAST($C$8+T1126,Инклинометрия!$B$2:$B$152,Инклинометрия!$A$2:$A$152)</f>
        <v>1425</v>
      </c>
      <c r="Z1126" s="88">
        <f>IF(R1126=0,FORECAST($C$6-T1126,Инклинометрия!$B$2:$B$152,Инклинометрия!$A$2:$A$152),FORECAST($C$8,Инклинометрия!$B$2:$B$152,Инклинометрия!$A$2:$A$152))</f>
        <v>1330</v>
      </c>
      <c r="AA1126" s="61">
        <f t="shared" si="557"/>
        <v>1400</v>
      </c>
      <c r="AB1126" s="62">
        <f t="shared" si="576"/>
        <v>1400</v>
      </c>
      <c r="AC1126" s="62">
        <f t="shared" si="558"/>
        <v>0</v>
      </c>
      <c r="AD1126" s="65">
        <f>IF(R1126=0,FORECAST($C$8,Инклинометрия!$B$2:$B$152,Инклинометрия!$A$2:$A$152),V1126)</f>
        <v>1330</v>
      </c>
      <c r="AE1126" s="65">
        <f>FORECAST($C$8-(R1126+AA1126),Инклинометрия!$B$2:$B$152,Инклинометрия!$A$2:$A$152)</f>
        <v>0</v>
      </c>
      <c r="AF1126" s="65">
        <f>IF(AB1126=0,"-",FORECAST($C$8,Инклинометрия!$B$2:$B$152,Инклинометрия!$A$2:$A$152))</f>
        <v>1330</v>
      </c>
      <c r="AG1126" s="65">
        <f>IF(AB1126=0,"-",FORECAST($C$8-AB1126,Инклинометрия!$B$2:$B$152,Инклинометрия!$A$2:$A$152))</f>
        <v>0</v>
      </c>
      <c r="AH1126" s="65" t="str">
        <f>IF(AC1126=0,"-",FORECAST($C$8+AC1126,Инклинометрия!$B$2:$B$152,Инклинометрия!$A$2:$A$152))</f>
        <v>-</v>
      </c>
      <c r="AI1126" s="89" t="str">
        <f>IF(AC1126=0,"-",FORECAST($C$8,Инклинометрия!$B$2:$B$152,Инклинометрия!$A$2:$A$152))</f>
        <v>-</v>
      </c>
      <c r="AJ1126" s="28"/>
      <c r="AK1126" s="67">
        <f t="shared" si="577"/>
        <v>0</v>
      </c>
      <c r="AL1126" s="28">
        <f t="shared" si="578"/>
        <v>0</v>
      </c>
      <c r="AM1126" s="28">
        <f t="shared" si="579"/>
        <v>0.1</v>
      </c>
      <c r="AN1126" s="26">
        <f t="shared" si="580"/>
        <v>0.1</v>
      </c>
      <c r="AO1126" s="87">
        <f t="shared" si="581"/>
        <v>145626.51678434567</v>
      </c>
      <c r="AP1126" s="87">
        <f t="shared" si="559"/>
        <v>44301.516784345658</v>
      </c>
      <c r="AQ1126" s="66">
        <f t="shared" si="560"/>
        <v>14695380</v>
      </c>
      <c r="AR1126" s="66">
        <f t="shared" si="561"/>
        <v>14695380</v>
      </c>
      <c r="AS1126" s="66">
        <f t="shared" si="562"/>
        <v>784800</v>
      </c>
      <c r="AT1126" s="45">
        <f t="shared" si="566"/>
        <v>15625806.516784346</v>
      </c>
      <c r="AU1126" s="75"/>
    </row>
    <row r="1127" spans="2:47" x14ac:dyDescent="0.3">
      <c r="B1127" s="41">
        <f t="shared" si="567"/>
        <v>5485</v>
      </c>
      <c r="C1127" s="8">
        <f t="shared" si="582"/>
        <v>54.85</v>
      </c>
      <c r="D1127" s="73">
        <f t="shared" si="563"/>
        <v>73.361874999999998</v>
      </c>
      <c r="E1127" s="29">
        <f t="shared" si="585"/>
        <v>18167.843139626348</v>
      </c>
      <c r="F1127" s="29">
        <f t="shared" si="568"/>
        <v>16.561388459093266</v>
      </c>
      <c r="G1127" s="29">
        <f t="shared" si="583"/>
        <v>22.15085706403724</v>
      </c>
      <c r="H1127" s="17">
        <f t="shared" si="569"/>
        <v>24299.490199249893</v>
      </c>
      <c r="I1127" s="29">
        <f t="shared" si="570"/>
        <v>2.2250485660981263</v>
      </c>
      <c r="J1127" s="29">
        <f t="shared" si="564"/>
        <v>20.847057720369335</v>
      </c>
      <c r="K1127" s="39">
        <f t="shared" si="571"/>
        <v>1400</v>
      </c>
      <c r="L1127" s="49">
        <f t="shared" si="554"/>
        <v>0</v>
      </c>
      <c r="M1127" s="48">
        <f t="shared" si="555"/>
        <v>4.2266987561397071</v>
      </c>
      <c r="N1127" s="51">
        <f t="shared" si="565"/>
        <v>0</v>
      </c>
      <c r="O1127" s="54">
        <f t="shared" si="584"/>
        <v>18.880500609176615</v>
      </c>
      <c r="P1127" s="34">
        <f t="shared" si="572"/>
        <v>1.7671458676442586</v>
      </c>
      <c r="Q1127" s="30">
        <f t="shared" si="573"/>
        <v>0</v>
      </c>
      <c r="R1127" s="58">
        <f t="shared" si="574"/>
        <v>0</v>
      </c>
      <c r="S1127" s="58">
        <f t="shared" si="575"/>
        <v>0</v>
      </c>
      <c r="T1127" s="58">
        <f t="shared" si="556"/>
        <v>100</v>
      </c>
      <c r="U1127" s="88" t="str">
        <f>IF(R1127=0,"-",FORECAST($C$8,Инклинометрия!$B$2:$B$152,Инклинометрия!$A$2:$A$152))</f>
        <v>-</v>
      </c>
      <c r="V1127" s="88" t="str">
        <f>IF(R1127=0,"-",FORECAST($C$8-R1127,Инклинометрия!$B$2:$B$152,Инклинометрия!$A$2:$A$152))</f>
        <v>-</v>
      </c>
      <c r="W1127" s="88" t="str">
        <f>IF(R1127&gt;0,FORECAST($C$8,Инклинометрия!$B$2:$B$152,Инклинометрия!$A$2:$A$152),IF(AB1127=$C$8,"-",FORECAST($C$8-AB1127,Инклинометрия!$B$2:$B$152,Инклинометрия!$A$2:$A$152)))</f>
        <v>-</v>
      </c>
      <c r="X1127" s="88" t="str">
        <f>IF(S1127=0,"-",FORECAST($C$8-(S1127+AB1127),Инклинометрия!$B$2:$B$152,Инклинометрия!$A$2:$A$152))</f>
        <v>-</v>
      </c>
      <c r="Y1127" s="88">
        <f>FORECAST($C$8+T1127,Инклинометрия!$B$2:$B$152,Инклинометрия!$A$2:$A$152)</f>
        <v>1425</v>
      </c>
      <c r="Z1127" s="88">
        <f>IF(R1127=0,FORECAST($C$6-T1127,Инклинометрия!$B$2:$B$152,Инклинометрия!$A$2:$A$152),FORECAST($C$8,Инклинометрия!$B$2:$B$152,Инклинометрия!$A$2:$A$152))</f>
        <v>1330</v>
      </c>
      <c r="AA1127" s="61">
        <f t="shared" si="557"/>
        <v>1400</v>
      </c>
      <c r="AB1127" s="62">
        <f t="shared" si="576"/>
        <v>1400</v>
      </c>
      <c r="AC1127" s="62">
        <f t="shared" si="558"/>
        <v>0</v>
      </c>
      <c r="AD1127" s="65">
        <f>IF(R1127=0,FORECAST($C$8,Инклинометрия!$B$2:$B$152,Инклинометрия!$A$2:$A$152),V1127)</f>
        <v>1330</v>
      </c>
      <c r="AE1127" s="65">
        <f>FORECAST($C$8-(R1127+AA1127),Инклинометрия!$B$2:$B$152,Инклинометрия!$A$2:$A$152)</f>
        <v>0</v>
      </c>
      <c r="AF1127" s="65">
        <f>IF(AB1127=0,"-",FORECAST($C$8,Инклинометрия!$B$2:$B$152,Инклинометрия!$A$2:$A$152))</f>
        <v>1330</v>
      </c>
      <c r="AG1127" s="65">
        <f>IF(AB1127=0,"-",FORECAST($C$8-AB1127,Инклинометрия!$B$2:$B$152,Инклинометрия!$A$2:$A$152))</f>
        <v>0</v>
      </c>
      <c r="AH1127" s="65" t="str">
        <f>IF(AC1127=0,"-",FORECAST($C$8+AC1127,Инклинометрия!$B$2:$B$152,Инклинометрия!$A$2:$A$152))</f>
        <v>-</v>
      </c>
      <c r="AI1127" s="89" t="str">
        <f>IF(AC1127=0,"-",FORECAST($C$8,Инклинометрия!$B$2:$B$152,Инклинометрия!$A$2:$A$152))</f>
        <v>-</v>
      </c>
      <c r="AJ1127" s="28"/>
      <c r="AK1127" s="67">
        <f t="shared" si="577"/>
        <v>0</v>
      </c>
      <c r="AL1127" s="28">
        <f t="shared" si="578"/>
        <v>0</v>
      </c>
      <c r="AM1127" s="28">
        <f t="shared" si="579"/>
        <v>0.1</v>
      </c>
      <c r="AN1127" s="26">
        <f t="shared" si="580"/>
        <v>0.1</v>
      </c>
      <c r="AO1127" s="87">
        <f t="shared" si="581"/>
        <v>145626.51678434567</v>
      </c>
      <c r="AP1127" s="87">
        <f t="shared" si="559"/>
        <v>44301.516784345658</v>
      </c>
      <c r="AQ1127" s="66">
        <f t="shared" si="560"/>
        <v>14695380</v>
      </c>
      <c r="AR1127" s="66">
        <f t="shared" si="561"/>
        <v>14695380</v>
      </c>
      <c r="AS1127" s="66">
        <f t="shared" si="562"/>
        <v>784800</v>
      </c>
      <c r="AT1127" s="45">
        <f t="shared" si="566"/>
        <v>15625806.516784346</v>
      </c>
      <c r="AU1127" s="75"/>
    </row>
    <row r="1128" spans="2:47" x14ac:dyDescent="0.3">
      <c r="B1128" s="41">
        <f t="shared" si="567"/>
        <v>5490</v>
      </c>
      <c r="C1128" s="8">
        <f t="shared" si="582"/>
        <v>54.9</v>
      </c>
      <c r="D1128" s="73">
        <f t="shared" si="563"/>
        <v>73.428749999999994</v>
      </c>
      <c r="E1128" s="29">
        <f t="shared" si="585"/>
        <v>18184.404528085441</v>
      </c>
      <c r="F1128" s="29">
        <f t="shared" si="568"/>
        <v>16.561388459093266</v>
      </c>
      <c r="G1128" s="29">
        <f t="shared" si="583"/>
        <v>22.15085706403724</v>
      </c>
      <c r="H1128" s="17">
        <f t="shared" si="569"/>
        <v>24321.641056313929</v>
      </c>
      <c r="I1128" s="29">
        <f t="shared" si="570"/>
        <v>2.2250485660981263</v>
      </c>
      <c r="J1128" s="29">
        <f t="shared" si="564"/>
        <v>20.847057720369335</v>
      </c>
      <c r="K1128" s="39">
        <f t="shared" si="571"/>
        <v>1400</v>
      </c>
      <c r="L1128" s="49">
        <f t="shared" si="554"/>
        <v>0</v>
      </c>
      <c r="M1128" s="48">
        <f t="shared" si="555"/>
        <v>4.2266987561397071</v>
      </c>
      <c r="N1128" s="51">
        <f t="shared" si="565"/>
        <v>0</v>
      </c>
      <c r="O1128" s="54">
        <f t="shared" si="584"/>
        <v>18.880500609176615</v>
      </c>
      <c r="P1128" s="34">
        <f t="shared" si="572"/>
        <v>1.7671458676442586</v>
      </c>
      <c r="Q1128" s="30">
        <f t="shared" si="573"/>
        <v>0</v>
      </c>
      <c r="R1128" s="58">
        <f t="shared" si="574"/>
        <v>0</v>
      </c>
      <c r="S1128" s="58">
        <f t="shared" si="575"/>
        <v>0</v>
      </c>
      <c r="T1128" s="58">
        <f t="shared" si="556"/>
        <v>100</v>
      </c>
      <c r="U1128" s="88" t="str">
        <f>IF(R1128=0,"-",FORECAST($C$8,Инклинометрия!$B$2:$B$152,Инклинометрия!$A$2:$A$152))</f>
        <v>-</v>
      </c>
      <c r="V1128" s="88" t="str">
        <f>IF(R1128=0,"-",FORECAST($C$8-R1128,Инклинометрия!$B$2:$B$152,Инклинометрия!$A$2:$A$152))</f>
        <v>-</v>
      </c>
      <c r="W1128" s="88" t="str">
        <f>IF(R1128&gt;0,FORECAST($C$8,Инклинометрия!$B$2:$B$152,Инклинометрия!$A$2:$A$152),IF(AB1128=$C$8,"-",FORECAST($C$8-AB1128,Инклинометрия!$B$2:$B$152,Инклинометрия!$A$2:$A$152)))</f>
        <v>-</v>
      </c>
      <c r="X1128" s="88" t="str">
        <f>IF(S1128=0,"-",FORECAST($C$8-(S1128+AB1128),Инклинометрия!$B$2:$B$152,Инклинометрия!$A$2:$A$152))</f>
        <v>-</v>
      </c>
      <c r="Y1128" s="88">
        <f>FORECAST($C$8+T1128,Инклинометрия!$B$2:$B$152,Инклинометрия!$A$2:$A$152)</f>
        <v>1425</v>
      </c>
      <c r="Z1128" s="88">
        <f>IF(R1128=0,FORECAST($C$6-T1128,Инклинометрия!$B$2:$B$152,Инклинометрия!$A$2:$A$152),FORECAST($C$8,Инклинометрия!$B$2:$B$152,Инклинометрия!$A$2:$A$152))</f>
        <v>1330</v>
      </c>
      <c r="AA1128" s="61">
        <f t="shared" si="557"/>
        <v>1400</v>
      </c>
      <c r="AB1128" s="62">
        <f t="shared" si="576"/>
        <v>1400</v>
      </c>
      <c r="AC1128" s="62">
        <f t="shared" si="558"/>
        <v>0</v>
      </c>
      <c r="AD1128" s="65">
        <f>IF(R1128=0,FORECAST($C$8,Инклинометрия!$B$2:$B$152,Инклинометрия!$A$2:$A$152),V1128)</f>
        <v>1330</v>
      </c>
      <c r="AE1128" s="65">
        <f>FORECAST($C$8-(R1128+AA1128),Инклинометрия!$B$2:$B$152,Инклинометрия!$A$2:$A$152)</f>
        <v>0</v>
      </c>
      <c r="AF1128" s="65">
        <f>IF(AB1128=0,"-",FORECAST($C$8,Инклинометрия!$B$2:$B$152,Инклинометрия!$A$2:$A$152))</f>
        <v>1330</v>
      </c>
      <c r="AG1128" s="65">
        <f>IF(AB1128=0,"-",FORECAST($C$8-AB1128,Инклинометрия!$B$2:$B$152,Инклинометрия!$A$2:$A$152))</f>
        <v>0</v>
      </c>
      <c r="AH1128" s="65" t="str">
        <f>IF(AC1128=0,"-",FORECAST($C$8+AC1128,Инклинометрия!$B$2:$B$152,Инклинометрия!$A$2:$A$152))</f>
        <v>-</v>
      </c>
      <c r="AI1128" s="89" t="str">
        <f>IF(AC1128=0,"-",FORECAST($C$8,Инклинометрия!$B$2:$B$152,Инклинометрия!$A$2:$A$152))</f>
        <v>-</v>
      </c>
      <c r="AJ1128" s="28"/>
      <c r="AK1128" s="67">
        <f t="shared" si="577"/>
        <v>0</v>
      </c>
      <c r="AL1128" s="28">
        <f t="shared" si="578"/>
        <v>0</v>
      </c>
      <c r="AM1128" s="28">
        <f t="shared" si="579"/>
        <v>0.1</v>
      </c>
      <c r="AN1128" s="26">
        <f t="shared" si="580"/>
        <v>0.1</v>
      </c>
      <c r="AO1128" s="87">
        <f t="shared" si="581"/>
        <v>145626.51678434567</v>
      </c>
      <c r="AP1128" s="87">
        <f t="shared" si="559"/>
        <v>44301.516784345658</v>
      </c>
      <c r="AQ1128" s="66">
        <f t="shared" si="560"/>
        <v>14695380</v>
      </c>
      <c r="AR1128" s="66">
        <f t="shared" si="561"/>
        <v>14695380</v>
      </c>
      <c r="AS1128" s="66">
        <f t="shared" si="562"/>
        <v>784800</v>
      </c>
      <c r="AT1128" s="45">
        <f t="shared" si="566"/>
        <v>15625806.516784346</v>
      </c>
      <c r="AU1128" s="75"/>
    </row>
  </sheetData>
  <dataConsolidate/>
  <mergeCells count="30">
    <mergeCell ref="AT28:AT29"/>
    <mergeCell ref="B28:B29"/>
    <mergeCell ref="C28:C29"/>
    <mergeCell ref="E28:E29"/>
    <mergeCell ref="F28:F29"/>
    <mergeCell ref="G28:G29"/>
    <mergeCell ref="L28:M28"/>
    <mergeCell ref="N28:O28"/>
    <mergeCell ref="AO28:AO29"/>
    <mergeCell ref="AQ28:AQ29"/>
    <mergeCell ref="AR28:AR29"/>
    <mergeCell ref="AS28:AS29"/>
    <mergeCell ref="AP28:AP29"/>
    <mergeCell ref="U28:Z28"/>
    <mergeCell ref="AU28:AU29"/>
    <mergeCell ref="D28:D29"/>
    <mergeCell ref="AQ27:AS27"/>
    <mergeCell ref="K28:K29"/>
    <mergeCell ref="P28:Q28"/>
    <mergeCell ref="R28:T28"/>
    <mergeCell ref="AA28:AC28"/>
    <mergeCell ref="AJ28:AJ29"/>
    <mergeCell ref="J28:J29"/>
    <mergeCell ref="I28:I29"/>
    <mergeCell ref="H28:H29"/>
    <mergeCell ref="AM28:AM29"/>
    <mergeCell ref="AK28:AK29"/>
    <mergeCell ref="AL28:AL29"/>
    <mergeCell ref="AD28:AI28"/>
    <mergeCell ref="AN28:AN29"/>
  </mergeCells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4"/>
  <sheetViews>
    <sheetView zoomScale="70" zoomScaleNormal="70" workbookViewId="0">
      <selection activeCell="I37" sqref="I37"/>
    </sheetView>
  </sheetViews>
  <sheetFormatPr defaultColWidth="8.88671875" defaultRowHeight="14.4" x14ac:dyDescent="0.3"/>
  <cols>
    <col min="1" max="6" width="8.88671875" style="70"/>
    <col min="7" max="7" width="10" style="70" bestFit="1" customWidth="1"/>
    <col min="8" max="16384" width="8.88671875" style="70"/>
  </cols>
  <sheetData>
    <row r="2" spans="2:9" x14ac:dyDescent="0.3">
      <c r="B2" s="70" t="s">
        <v>99</v>
      </c>
      <c r="C2" s="70" t="s">
        <v>100</v>
      </c>
      <c r="D2" s="70" t="s">
        <v>101</v>
      </c>
      <c r="E2" s="70" t="s">
        <v>102</v>
      </c>
      <c r="F2" s="70" t="s">
        <v>103</v>
      </c>
      <c r="G2" s="70" t="s">
        <v>104</v>
      </c>
      <c r="H2" s="70" t="s">
        <v>105</v>
      </c>
      <c r="I2" s="70" t="s">
        <v>106</v>
      </c>
    </row>
    <row r="3" spans="2:9" x14ac:dyDescent="0.3">
      <c r="B3" s="71">
        <v>0</v>
      </c>
      <c r="C3" s="71">
        <v>0</v>
      </c>
      <c r="D3" s="71">
        <v>0</v>
      </c>
      <c r="E3" s="71">
        <f>ACOS(COS(C3-$C$3)-SIN(($C$3)*SIN(C3)*(1-COS(D3-$D$3))))</f>
        <v>0</v>
      </c>
      <c r="F3" s="71"/>
      <c r="G3" s="71">
        <v>0</v>
      </c>
      <c r="H3" s="71">
        <v>0</v>
      </c>
      <c r="I3" s="71">
        <v>0</v>
      </c>
    </row>
    <row r="4" spans="2:9" x14ac:dyDescent="0.3">
      <c r="B4" s="70">
        <v>10</v>
      </c>
      <c r="C4" s="70">
        <f>$C$3+($C$34-$C$3)*(B4-$B$3)/($B$34-$B$3)</f>
        <v>2.6179938779914941E-2</v>
      </c>
      <c r="D4" s="70">
        <f>$D$3+($D$34-$D$3)*(B4-$B$3)/($B$34-$B$3)</f>
        <v>5.2359877559829883E-2</v>
      </c>
      <c r="E4" s="72">
        <f>ACOS(COS(C4-$C$3)-SIN(($C$3)*SIN(C4)*(1-COS(D4-$D$3))))</f>
        <v>2.6179938779915757E-2</v>
      </c>
      <c r="F4" s="72">
        <f>(2/E4)*TAN(E4/2)</f>
        <v>1.0000571196811345</v>
      </c>
      <c r="G4" s="72">
        <f>$G$3+((B4-$B$3)/2)*(SIN($C$3)*SIN($D$3)+SIN(C4)*SIN(D4))*F4</f>
        <v>6.8503693746384559E-3</v>
      </c>
      <c r="H4" s="72">
        <f>$H$3+((B4-$B$3)/2)*(SIN($C$3)*COS($D$3)+SIN(C4)*COS(D4))*F4</f>
        <v>0.1307128343989036</v>
      </c>
      <c r="I4" s="72">
        <f>$I$3+((B4-$B$3)/2)*(COS($C$3)+COS(C4))*F4</f>
        <v>9.9988577238216898</v>
      </c>
    </row>
    <row r="5" spans="2:9" x14ac:dyDescent="0.3">
      <c r="B5" s="70">
        <v>20</v>
      </c>
      <c r="C5" s="70">
        <f t="shared" ref="C5:C33" si="0">$C$3+($C$34-$C$3)*(B5-$B$3)/($B$34-$B$3)</f>
        <v>5.2359877559829883E-2</v>
      </c>
      <c r="D5" s="70">
        <f t="shared" ref="D5:D33" si="1">$D$3+($D$34-$D$3)*(B5-$B$3)/($B$34-$B$3)</f>
        <v>0.10471975511965977</v>
      </c>
      <c r="E5" s="72">
        <f t="shared" ref="E5:E32" si="2">ACOS(COS(C5-$C$3)-SIN(($C$3)*SIN(C5)*(1-COS(D5-$D$3))))</f>
        <v>5.2359877559830625E-2</v>
      </c>
      <c r="F5" s="72">
        <f t="shared" ref="F5:F33" si="3">(2/E5)*TAN(E5/2)</f>
        <v>1.0002285257166674</v>
      </c>
      <c r="G5" s="72">
        <f t="shared" ref="G5:G33" si="4">$G$3+((B5-$B$3)/2)*(SIN($C$3)*SIN($D$3)+SIN(C5)*SIN(D5))*F5</f>
        <v>5.4718472518363134E-2</v>
      </c>
      <c r="H5" s="72">
        <f t="shared" ref="H5:H33" si="5">$H$3+((B5-$B$3)/2)*(SIN($C$3)*COS($D$3)+SIN(C5)*COS(D5))*F5</f>
        <v>0.5206114899180696</v>
      </c>
      <c r="I5" s="72">
        <f t="shared" ref="I5:I33" si="6">$I$3+((B5-$B$3)/2)*(COS($C$3)+COS(C5))*F5</f>
        <v>19.990862730013564</v>
      </c>
    </row>
    <row r="6" spans="2:9" x14ac:dyDescent="0.3">
      <c r="B6" s="70">
        <v>30</v>
      </c>
      <c r="C6" s="70">
        <f t="shared" si="0"/>
        <v>7.8539816339744828E-2</v>
      </c>
      <c r="D6" s="70">
        <f t="shared" si="1"/>
        <v>0.15707963267948966</v>
      </c>
      <c r="E6" s="72">
        <f t="shared" si="2"/>
        <v>7.8539816339744828E-2</v>
      </c>
      <c r="F6" s="72">
        <f t="shared" si="3"/>
        <v>1.0005143591808225</v>
      </c>
      <c r="G6" s="72">
        <f t="shared" si="4"/>
        <v>0.18420029642149435</v>
      </c>
      <c r="H6" s="72">
        <f t="shared" si="5"/>
        <v>1.1629949005348017</v>
      </c>
      <c r="I6" s="72">
        <f t="shared" si="6"/>
        <v>29.96916699745616</v>
      </c>
    </row>
    <row r="7" spans="2:9" x14ac:dyDescent="0.3">
      <c r="B7" s="70">
        <v>40</v>
      </c>
      <c r="C7" s="70">
        <f t="shared" si="0"/>
        <v>0.10471975511965977</v>
      </c>
      <c r="D7" s="70">
        <f t="shared" si="1"/>
        <v>0.20943951023931953</v>
      </c>
      <c r="E7" s="72">
        <f t="shared" si="2"/>
        <v>0.10471975511966014</v>
      </c>
      <c r="F7" s="72">
        <f t="shared" si="3"/>
        <v>1.0009148555238043</v>
      </c>
      <c r="G7" s="72">
        <f t="shared" si="4"/>
        <v>0.43505143615259045</v>
      </c>
      <c r="H7" s="72">
        <f t="shared" si="5"/>
        <v>2.0467560856953209</v>
      </c>
      <c r="I7" s="72">
        <f t="shared" si="6"/>
        <v>39.926931894831995</v>
      </c>
    </row>
    <row r="8" spans="2:9" x14ac:dyDescent="0.3">
      <c r="B8" s="70">
        <v>50</v>
      </c>
      <c r="C8" s="70">
        <f t="shared" si="0"/>
        <v>0.13089969389957473</v>
      </c>
      <c r="D8" s="70">
        <f t="shared" si="1"/>
        <v>0.26179938779914946</v>
      </c>
      <c r="E8" s="72">
        <f t="shared" si="2"/>
        <v>0.13089969389957479</v>
      </c>
      <c r="F8" s="72">
        <f t="shared" si="3"/>
        <v>1.0014303450628799</v>
      </c>
      <c r="G8" s="72">
        <f t="shared" si="4"/>
        <v>0.84577463246355045</v>
      </c>
      <c r="H8" s="72">
        <f t="shared" si="5"/>
        <v>3.1564739001068634</v>
      </c>
      <c r="I8" s="72">
        <f t="shared" si="6"/>
        <v>49.857332867481851</v>
      </c>
    </row>
    <row r="9" spans="2:9" x14ac:dyDescent="0.3">
      <c r="B9" s="70">
        <v>60</v>
      </c>
      <c r="C9" s="70">
        <f t="shared" si="0"/>
        <v>0.15707963267948966</v>
      </c>
      <c r="D9" s="70">
        <f t="shared" si="1"/>
        <v>0.31415926535897931</v>
      </c>
      <c r="E9" s="72">
        <f t="shared" si="2"/>
        <v>0.15707963267948921</v>
      </c>
      <c r="F9" s="72">
        <f t="shared" si="3"/>
        <v>1.0020612536725744</v>
      </c>
      <c r="G9" s="72">
        <f t="shared" si="4"/>
        <v>1.4532165323386421</v>
      </c>
      <c r="H9" s="72">
        <f t="shared" si="5"/>
        <v>4.472540597529548</v>
      </c>
      <c r="I9" s="72">
        <f t="shared" si="6"/>
        <v>59.753564114613681</v>
      </c>
    </row>
    <row r="10" spans="2:9" x14ac:dyDescent="0.3">
      <c r="B10" s="70">
        <v>70</v>
      </c>
      <c r="C10" s="70">
        <f t="shared" si="0"/>
        <v>0.18325957145940458</v>
      </c>
      <c r="D10" s="70">
        <f t="shared" si="1"/>
        <v>0.36651914291880916</v>
      </c>
      <c r="E10" s="72">
        <f t="shared" si="2"/>
        <v>0.1832595714594043</v>
      </c>
      <c r="F10" s="72">
        <f t="shared" si="3"/>
        <v>1.0028081036766763</v>
      </c>
      <c r="G10" s="72">
        <f t="shared" si="4"/>
        <v>2.2921766516337163</v>
      </c>
      <c r="H10" s="72">
        <f t="shared" si="5"/>
        <v>5.9713243295174481</v>
      </c>
      <c r="I10" s="72">
        <f t="shared" si="6"/>
        <v>69.608843253658506</v>
      </c>
    </row>
    <row r="11" spans="2:9" x14ac:dyDescent="0.3">
      <c r="B11" s="70">
        <v>80</v>
      </c>
      <c r="C11" s="70">
        <f t="shared" si="0"/>
        <v>0.20943951023931953</v>
      </c>
      <c r="D11" s="70">
        <f t="shared" si="1"/>
        <v>0.41887902047863906</v>
      </c>
      <c r="E11" s="72">
        <f t="shared" si="2"/>
        <v>0.20943951023931917</v>
      </c>
      <c r="F11" s="72">
        <f t="shared" si="3"/>
        <v>1.0036715149455551</v>
      </c>
      <c r="G11" s="72">
        <f t="shared" si="4"/>
        <v>3.3950314381571105</v>
      </c>
      <c r="H11" s="72">
        <f t="shared" si="5"/>
        <v>7.6253654586617881</v>
      </c>
      <c r="I11" s="72">
        <f t="shared" si="6"/>
        <v>79.416415968576544</v>
      </c>
    </row>
    <row r="12" spans="2:9" x14ac:dyDescent="0.3">
      <c r="B12" s="70">
        <v>90</v>
      </c>
      <c r="C12" s="70">
        <f t="shared" si="0"/>
        <v>0.23561944901923448</v>
      </c>
      <c r="D12" s="70">
        <f t="shared" si="1"/>
        <v>0.47123889803846897</v>
      </c>
      <c r="E12" s="72">
        <f t="shared" si="2"/>
        <v>0.23561944901923471</v>
      </c>
      <c r="F12" s="72">
        <f t="shared" si="3"/>
        <v>1.0046522062031122</v>
      </c>
      <c r="G12" s="72">
        <f t="shared" si="4"/>
        <v>4.7913762335173073</v>
      </c>
      <c r="H12" s="72">
        <f t="shared" si="5"/>
        <v>9.4036053317287678</v>
      </c>
      <c r="I12" s="72">
        <f t="shared" si="6"/>
        <v>89.169560638928218</v>
      </c>
    </row>
    <row r="13" spans="2:9" x14ac:dyDescent="0.3">
      <c r="B13" s="70">
        <v>93.5</v>
      </c>
      <c r="C13" s="70">
        <f t="shared" si="0"/>
        <v>0.24478242759220473</v>
      </c>
      <c r="D13" s="70">
        <f t="shared" si="1"/>
        <v>0.48956485518440945</v>
      </c>
      <c r="E13" s="72">
        <f t="shared" si="2"/>
        <v>0.24478242759220459</v>
      </c>
      <c r="F13" s="72">
        <f t="shared" si="3"/>
        <v>1.0050233040727101</v>
      </c>
      <c r="G13" s="72">
        <f t="shared" si="4"/>
        <v>5.3544340383733688</v>
      </c>
      <c r="H13" s="72">
        <f t="shared" si="5"/>
        <v>10.049060218032958</v>
      </c>
      <c r="I13" s="72">
        <f t="shared" si="6"/>
        <v>92.569064417156255</v>
      </c>
    </row>
    <row r="14" spans="2:9" x14ac:dyDescent="0.3">
      <c r="B14" s="70">
        <v>100</v>
      </c>
      <c r="C14" s="70">
        <f t="shared" si="0"/>
        <v>0.26179938779914946</v>
      </c>
      <c r="D14" s="70">
        <f t="shared" si="1"/>
        <v>0.52359877559829893</v>
      </c>
      <c r="E14" s="72">
        <f t="shared" si="2"/>
        <v>0.26179938779914913</v>
      </c>
      <c r="F14" s="72">
        <f t="shared" si="3"/>
        <v>1.0057509965485381</v>
      </c>
      <c r="G14" s="72">
        <f t="shared" si="4"/>
        <v>6.5076878134400333</v>
      </c>
      <c r="H14" s="72">
        <f t="shared" si="5"/>
        <v>11.271645932674948</v>
      </c>
      <c r="I14" s="72">
        <f t="shared" si="6"/>
        <v>98.861592946536931</v>
      </c>
    </row>
    <row r="15" spans="2:9" x14ac:dyDescent="0.3">
      <c r="B15" s="70">
        <v>110</v>
      </c>
      <c r="C15" s="70">
        <f t="shared" si="0"/>
        <v>0.28797932657906439</v>
      </c>
      <c r="D15" s="70">
        <f t="shared" si="1"/>
        <v>0.57595865315812877</v>
      </c>
      <c r="E15" s="72">
        <f t="shared" si="2"/>
        <v>0.28797932657906422</v>
      </c>
      <c r="F15" s="72">
        <f t="shared" si="3"/>
        <v>1.0069688071989267</v>
      </c>
      <c r="G15" s="72">
        <f t="shared" si="4"/>
        <v>8.5670100497932395</v>
      </c>
      <c r="H15" s="72">
        <f t="shared" si="5"/>
        <v>13.192038620324034</v>
      </c>
      <c r="I15" s="72">
        <f t="shared" si="6"/>
        <v>108.48587045658681</v>
      </c>
    </row>
    <row r="16" spans="2:9" x14ac:dyDescent="0.3">
      <c r="B16" s="70">
        <v>120</v>
      </c>
      <c r="C16" s="70">
        <f t="shared" si="0"/>
        <v>0.31415926535897931</v>
      </c>
      <c r="D16" s="70">
        <f t="shared" si="1"/>
        <v>0.62831853071795862</v>
      </c>
      <c r="E16" s="72">
        <f t="shared" si="2"/>
        <v>0.31415926535897931</v>
      </c>
      <c r="F16" s="72">
        <f t="shared" si="3"/>
        <v>1.0083066634597306</v>
      </c>
      <c r="G16" s="72">
        <f t="shared" si="4"/>
        <v>10.98866508412025</v>
      </c>
      <c r="H16" s="72">
        <f t="shared" si="5"/>
        <v>15.124599951895958</v>
      </c>
      <c r="I16" s="72">
        <f t="shared" si="6"/>
        <v>118.03579717001591</v>
      </c>
    </row>
    <row r="17" spans="2:9" x14ac:dyDescent="0.3">
      <c r="B17" s="70">
        <v>130</v>
      </c>
      <c r="C17" s="70">
        <f t="shared" si="0"/>
        <v>0.34033920413889424</v>
      </c>
      <c r="D17" s="70">
        <f t="shared" si="1"/>
        <v>0.68067840827778847</v>
      </c>
      <c r="E17" s="72">
        <f t="shared" si="2"/>
        <v>0.34033920413889418</v>
      </c>
      <c r="F17" s="72">
        <f t="shared" si="3"/>
        <v>1.0097656969309938</v>
      </c>
      <c r="G17" s="72">
        <f t="shared" si="4"/>
        <v>13.787992233044919</v>
      </c>
      <c r="H17" s="72">
        <f t="shared" si="5"/>
        <v>17.026752402914546</v>
      </c>
      <c r="I17" s="72">
        <f t="shared" si="6"/>
        <v>127.50482804408431</v>
      </c>
    </row>
    <row r="18" spans="2:9" x14ac:dyDescent="0.3">
      <c r="B18" s="70">
        <v>140</v>
      </c>
      <c r="C18" s="70">
        <f t="shared" si="0"/>
        <v>0.36651914291880916</v>
      </c>
      <c r="D18" s="70">
        <f t="shared" si="1"/>
        <v>0.73303828583761832</v>
      </c>
      <c r="E18" s="72">
        <f t="shared" si="2"/>
        <v>0.36651914291880927</v>
      </c>
      <c r="F18" s="72">
        <f t="shared" si="3"/>
        <v>1.0113471479583287</v>
      </c>
      <c r="G18" s="72">
        <f t="shared" si="4"/>
        <v>16.976116661556429</v>
      </c>
      <c r="H18" s="72">
        <f t="shared" si="5"/>
        <v>18.853887617524951</v>
      </c>
      <c r="I18" s="72">
        <f t="shared" si="6"/>
        <v>136.88647347801955</v>
      </c>
    </row>
    <row r="19" spans="2:9" x14ac:dyDescent="0.3">
      <c r="B19" s="70">
        <v>150</v>
      </c>
      <c r="C19" s="70">
        <f t="shared" si="0"/>
        <v>0.39269908169872414</v>
      </c>
      <c r="D19" s="70">
        <f t="shared" si="1"/>
        <v>0.78539816339744828</v>
      </c>
      <c r="E19" s="72">
        <f t="shared" si="2"/>
        <v>0.39269908169872414</v>
      </c>
      <c r="F19" s="72">
        <f t="shared" si="3"/>
        <v>1.0130523683386767</v>
      </c>
      <c r="G19" s="72">
        <f t="shared" si="4"/>
        <v>20.559749662078517</v>
      </c>
      <c r="H19" s="72">
        <f t="shared" si="5"/>
        <v>20.559749662078524</v>
      </c>
      <c r="I19" s="72">
        <f t="shared" si="6"/>
        <v>146.17430376066491</v>
      </c>
    </row>
    <row r="20" spans="2:9" x14ac:dyDescent="0.3">
      <c r="B20" s="70">
        <v>160</v>
      </c>
      <c r="C20" s="70">
        <f t="shared" si="0"/>
        <v>0.41887902047863906</v>
      </c>
      <c r="D20" s="70">
        <f t="shared" si="1"/>
        <v>0.83775804095727813</v>
      </c>
      <c r="E20" s="72">
        <f t="shared" si="2"/>
        <v>0.41887902047863923</v>
      </c>
      <c r="F20" s="72">
        <f t="shared" si="3"/>
        <v>1.0148828242920394</v>
      </c>
      <c r="G20" s="72">
        <f t="shared" si="4"/>
        <v>24.541022166640094</v>
      </c>
      <c r="H20" s="72">
        <f t="shared" si="5"/>
        <v>22.096835610045684</v>
      </c>
      <c r="I20" s="72">
        <f t="shared" si="6"/>
        <v>155.36195347708204</v>
      </c>
    </row>
    <row r="21" spans="2:9" x14ac:dyDescent="0.3">
      <c r="B21" s="70">
        <v>170</v>
      </c>
      <c r="C21" s="70">
        <f t="shared" si="0"/>
        <v>0.44505895925855404</v>
      </c>
      <c r="D21" s="70">
        <f t="shared" si="1"/>
        <v>0.89011791851710809</v>
      </c>
      <c r="E21" s="72">
        <f t="shared" si="2"/>
        <v>0.44505895925855388</v>
      </c>
      <c r="F21" s="72">
        <f t="shared" si="3"/>
        <v>1.0168400997115832</v>
      </c>
      <c r="G21" s="72">
        <f t="shared" si="4"/>
        <v>28.917352897733156</v>
      </c>
      <c r="H21" s="72">
        <f t="shared" si="5"/>
        <v>23.416810658849688</v>
      </c>
      <c r="I21" s="72">
        <f t="shared" si="6"/>
        <v>164.44312587108877</v>
      </c>
    </row>
    <row r="22" spans="2:9" x14ac:dyDescent="0.3">
      <c r="B22" s="70">
        <v>180</v>
      </c>
      <c r="C22" s="70">
        <f t="shared" si="0"/>
        <v>0.47123889803846897</v>
      </c>
      <c r="D22" s="70">
        <f t="shared" si="1"/>
        <v>0.94247779607693793</v>
      </c>
      <c r="E22" s="72">
        <f t="shared" si="2"/>
        <v>0.47123889803846875</v>
      </c>
      <c r="F22" s="72">
        <f t="shared" si="3"/>
        <v>1.0189258997058326</v>
      </c>
      <c r="G22" s="72">
        <f t="shared" si="4"/>
        <v>33.681352331982673</v>
      </c>
      <c r="H22" s="72">
        <f t="shared" si="5"/>
        <v>24.470934869917944</v>
      </c>
      <c r="I22" s="72">
        <f t="shared" si="6"/>
        <v>173.41159716074088</v>
      </c>
    </row>
    <row r="23" spans="2:9" x14ac:dyDescent="0.3">
      <c r="B23" s="70">
        <v>190</v>
      </c>
      <c r="C23" s="70">
        <f t="shared" si="0"/>
        <v>0.49741883681838395</v>
      </c>
      <c r="D23" s="70">
        <f t="shared" si="1"/>
        <v>0.99483767363676789</v>
      </c>
      <c r="E23" s="72">
        <f t="shared" si="2"/>
        <v>0.49741883681838384</v>
      </c>
      <c r="F23" s="72">
        <f t="shared" si="3"/>
        <v>1.0211420544480569</v>
      </c>
      <c r="G23" s="72">
        <f t="shared" si="4"/>
        <v>38.820763411038818</v>
      </c>
      <c r="H23" s="72">
        <f t="shared" si="5"/>
        <v>25.2104985328527</v>
      </c>
      <c r="I23" s="72">
        <f t="shared" si="6"/>
        <v>182.26122080380154</v>
      </c>
    </row>
    <row r="24" spans="2:9" x14ac:dyDescent="0.3">
      <c r="B24" s="70">
        <v>200</v>
      </c>
      <c r="C24" s="70">
        <f t="shared" si="0"/>
        <v>0.52359877559829893</v>
      </c>
      <c r="D24" s="70">
        <f t="shared" si="1"/>
        <v>1.0471975511965979</v>
      </c>
      <c r="E24" s="72">
        <f t="shared" si="2"/>
        <v>0.52359877559829893</v>
      </c>
      <c r="F24" s="72">
        <f t="shared" si="3"/>
        <v>1.0234905233494715</v>
      </c>
      <c r="G24" s="72">
        <f t="shared" si="4"/>
        <v>44.318439687663634</v>
      </c>
      <c r="H24" s="72">
        <f t="shared" si="5"/>
        <v>25.587263083736783</v>
      </c>
      <c r="I24" s="72">
        <f t="shared" si="6"/>
        <v>190.9859317102744</v>
      </c>
    </row>
    <row r="25" spans="2:9" x14ac:dyDescent="0.3">
      <c r="B25" s="70">
        <v>210</v>
      </c>
      <c r="C25" s="70">
        <f t="shared" si="0"/>
        <v>0.5497787143782138</v>
      </c>
      <c r="D25" s="70">
        <f t="shared" si="1"/>
        <v>1.0995574287564276</v>
      </c>
      <c r="E25" s="72">
        <f t="shared" si="2"/>
        <v>0.5497787143782138</v>
      </c>
      <c r="F25" s="72">
        <f t="shared" si="3"/>
        <v>1.0259733995744855</v>
      </c>
      <c r="G25" s="72">
        <f t="shared" si="4"/>
        <v>50.152361343396535</v>
      </c>
      <c r="H25" s="72">
        <f t="shared" si="5"/>
        <v>25.553904456701137</v>
      </c>
      <c r="I25" s="72">
        <f t="shared" si="6"/>
        <v>199.57975039911315</v>
      </c>
    </row>
    <row r="26" spans="2:9" x14ac:dyDescent="0.3">
      <c r="B26" s="70">
        <v>220</v>
      </c>
      <c r="C26" s="70">
        <f t="shared" si="0"/>
        <v>0.57595865315812877</v>
      </c>
      <c r="D26" s="70">
        <f t="shared" si="1"/>
        <v>1.1519173063162575</v>
      </c>
      <c r="E26" s="72">
        <f t="shared" si="2"/>
        <v>0.57595865315812866</v>
      </c>
      <c r="F26" s="72">
        <f t="shared" si="3"/>
        <v>1.0285929149179922</v>
      </c>
      <c r="G26" s="72">
        <f t="shared" si="4"/>
        <v>56.295689259055372</v>
      </c>
      <c r="H26" s="72">
        <f t="shared" si="5"/>
        <v>25.064455717347101</v>
      </c>
      <c r="I26" s="72">
        <f t="shared" si="6"/>
        <v>208.03678709625945</v>
      </c>
    </row>
    <row r="27" spans="2:9" x14ac:dyDescent="0.3">
      <c r="B27" s="70">
        <v>230</v>
      </c>
      <c r="C27" s="70">
        <f t="shared" si="0"/>
        <v>0.60213859193804375</v>
      </c>
      <c r="D27" s="70">
        <f t="shared" si="1"/>
        <v>1.2042771838760875</v>
      </c>
      <c r="E27" s="72">
        <f t="shared" si="2"/>
        <v>0.60213859193804375</v>
      </c>
      <c r="F27" s="72">
        <f t="shared" si="3"/>
        <v>1.0313514450665884</v>
      </c>
      <c r="G27" s="72">
        <f t="shared" si="4"/>
        <v>62.716857062291602</v>
      </c>
      <c r="H27" s="72">
        <f t="shared" si="5"/>
        <v>24.07474581667066</v>
      </c>
      <c r="I27" s="72">
        <f t="shared" si="6"/>
        <v>216.35124577119925</v>
      </c>
    </row>
    <row r="28" spans="2:9" x14ac:dyDescent="0.3">
      <c r="B28" s="70">
        <v>240</v>
      </c>
      <c r="C28" s="70">
        <f t="shared" si="0"/>
        <v>0.62831853071795862</v>
      </c>
      <c r="D28" s="70">
        <f t="shared" si="1"/>
        <v>1.2566370614359172</v>
      </c>
      <c r="E28" s="72">
        <f t="shared" si="2"/>
        <v>0.62831853071795851</v>
      </c>
      <c r="F28" s="72">
        <f t="shared" si="3"/>
        <v>1.0342515152676826</v>
      </c>
      <c r="G28" s="72">
        <f t="shared" si="4"/>
        <v>69.379700819120998</v>
      </c>
      <c r="H28" s="72">
        <f t="shared" si="5"/>
        <v>22.542831314878722</v>
      </c>
      <c r="I28" s="72">
        <f t="shared" si="6"/>
        <v>224.5174281092734</v>
      </c>
    </row>
    <row r="29" spans="2:9" x14ac:dyDescent="0.3">
      <c r="B29" s="70">
        <v>250</v>
      </c>
      <c r="C29" s="70">
        <f t="shared" si="0"/>
        <v>0.65449846949787349</v>
      </c>
      <c r="D29" s="70">
        <f t="shared" si="1"/>
        <v>1.308996938995747</v>
      </c>
      <c r="E29" s="72">
        <f t="shared" si="2"/>
        <v>0.65449846949787338</v>
      </c>
      <c r="F29" s="72">
        <f t="shared" si="3"/>
        <v>1.03729580643268</v>
      </c>
      <c r="G29" s="72">
        <f t="shared" si="4"/>
        <v>76.243625780439288</v>
      </c>
      <c r="H29" s="72">
        <f t="shared" si="5"/>
        <v>20.429417955889456</v>
      </c>
      <c r="I29" s="72">
        <f t="shared" si="6"/>
        <v>232.52973741701717</v>
      </c>
    </row>
    <row r="30" spans="2:9" x14ac:dyDescent="0.3">
      <c r="B30" s="70">
        <v>260</v>
      </c>
      <c r="C30" s="70">
        <f t="shared" si="0"/>
        <v>0.68067840827778847</v>
      </c>
      <c r="D30" s="70">
        <f t="shared" si="1"/>
        <v>1.3613568165555769</v>
      </c>
      <c r="E30" s="72">
        <f t="shared" si="2"/>
        <v>0.68067840827778847</v>
      </c>
      <c r="F30" s="72">
        <f t="shared" si="3"/>
        <v>1.0404871617028884</v>
      </c>
      <c r="G30" s="72">
        <f t="shared" si="4"/>
        <v>83.263809341654664</v>
      </c>
      <c r="H30" s="72">
        <f t="shared" si="5"/>
        <v>17.698269025210397</v>
      </c>
      <c r="I30" s="72">
        <f t="shared" si="6"/>
        <v>240.38268245785486</v>
      </c>
    </row>
    <row r="31" spans="2:9" x14ac:dyDescent="0.3">
      <c r="B31" s="70">
        <v>270</v>
      </c>
      <c r="C31" s="70">
        <f t="shared" si="0"/>
        <v>0.70685834705770345</v>
      </c>
      <c r="D31" s="70">
        <f t="shared" si="1"/>
        <v>1.4137166941154069</v>
      </c>
      <c r="E31" s="72">
        <f t="shared" si="2"/>
        <v>0.70685834705770334</v>
      </c>
      <c r="F31" s="72">
        <f t="shared" si="3"/>
        <v>1.0438285935094453</v>
      </c>
      <c r="G31" s="72">
        <f t="shared" si="4"/>
        <v>90.391439125347176</v>
      </c>
      <c r="H31" s="72">
        <f t="shared" si="5"/>
        <v>14.31659749599751</v>
      </c>
      <c r="I31" s="72">
        <f t="shared" si="6"/>
        <v>248.07088121551885</v>
      </c>
    </row>
    <row r="32" spans="2:9" x14ac:dyDescent="0.3">
      <c r="B32" s="70">
        <v>280</v>
      </c>
      <c r="C32" s="70">
        <f t="shared" si="0"/>
        <v>0.73303828583761832</v>
      </c>
      <c r="D32" s="70">
        <f t="shared" si="1"/>
        <v>1.4660765716752366</v>
      </c>
      <c r="E32" s="72">
        <f t="shared" si="2"/>
        <v>0.73303828583761821</v>
      </c>
      <c r="F32" s="72">
        <f t="shared" si="3"/>
        <v>1.04732329116149</v>
      </c>
      <c r="G32" s="72">
        <f t="shared" si="4"/>
        <v>97.573984854902861</v>
      </c>
      <c r="H32" s="72">
        <f t="shared" si="5"/>
        <v>10.255439059999283</v>
      </c>
      <c r="I32" s="72">
        <f t="shared" si="6"/>
        <v>255.58906458261484</v>
      </c>
    </row>
    <row r="33" spans="2:9" x14ac:dyDescent="0.3">
      <c r="B33" s="70">
        <v>290</v>
      </c>
      <c r="C33" s="70">
        <f t="shared" si="0"/>
        <v>0.7592182246175333</v>
      </c>
      <c r="D33" s="70">
        <f t="shared" si="1"/>
        <v>1.5184364492350666</v>
      </c>
      <c r="E33" s="72">
        <f>ACOS(COS(C33-$C$3)-SIN(($C$3)*SIN(C33)*(1-COS(D33-$D$3))))</f>
        <v>0.7592182246175333</v>
      </c>
      <c r="F33" s="72">
        <f t="shared" si="3"/>
        <v>1.0509746289999842</v>
      </c>
      <c r="G33" s="72">
        <f t="shared" si="4"/>
        <v>104.75550245292528</v>
      </c>
      <c r="H33" s="72">
        <f t="shared" si="5"/>
        <v>5.4900032512370043</v>
      </c>
      <c r="I33" s="72">
        <f t="shared" si="6"/>
        <v>262.9320799718044</v>
      </c>
    </row>
    <row r="34" spans="2:9" x14ac:dyDescent="0.3">
      <c r="B34" s="71">
        <v>300</v>
      </c>
      <c r="C34" s="71">
        <f>PI()/4</f>
        <v>0.78539816339744828</v>
      </c>
      <c r="D34" s="71">
        <f>PI()/2</f>
        <v>1.5707963267948966</v>
      </c>
      <c r="E34" s="71">
        <f>ACOS(COS(C34-$C$3)-SIN(($C$3)*SIN(C34)*(1-COS(D34-$D$3))))</f>
        <v>0.78539816339744817</v>
      </c>
      <c r="F34" s="71">
        <f>(2/E34)*TAN(E34/2)</f>
        <v>1.0547861751580989</v>
      </c>
      <c r="G34" s="71">
        <f>$G$3+((B34-$B$3)/2)*(SIN($C$3)*SIN($D$3)+SIN(C34)*SIN(D34))*F34</f>
        <v>111.87696857341697</v>
      </c>
      <c r="H34" s="71">
        <f>H3+((B34-$B$3)/2)*(SIN($C$3)*COS($D$3)+SIN(C34)*COS(D34))*F34</f>
        <v>6.8532947593791023E-15</v>
      </c>
      <c r="I34" s="71">
        <f>I3+((B34-$B$3)/2)*(COS($C$3)+COS(C34))*F34</f>
        <v>270.09489484713185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S1125"/>
  <sheetViews>
    <sheetView topLeftCell="A39" zoomScale="70" zoomScaleNormal="70" workbookViewId="0">
      <selection activeCell="Q39" sqref="Q39"/>
    </sheetView>
  </sheetViews>
  <sheetFormatPr defaultRowHeight="14.4" outlineLevelCol="1" x14ac:dyDescent="0.3"/>
  <cols>
    <col min="10" max="11" width="9.6640625" customWidth="1" outlineLevel="1"/>
    <col min="12" max="12" width="8.88671875" customWidth="1" outlineLevel="1"/>
    <col min="13" max="13" width="11.109375" customWidth="1" outlineLevel="1"/>
    <col min="14" max="14" width="7.5546875" customWidth="1"/>
    <col min="15" max="15" width="7.33203125" customWidth="1"/>
    <col min="16" max="16" width="7.44140625" customWidth="1"/>
    <col min="17" max="17" width="8.33203125" customWidth="1"/>
    <col min="18" max="23" width="8.88671875" hidden="1" customWidth="1" outlineLevel="1"/>
    <col min="24" max="24" width="8.88671875" collapsed="1"/>
    <col min="27" max="27" width="9.88671875" customWidth="1"/>
    <col min="35" max="35" width="7.88671875" customWidth="1"/>
    <col min="36" max="36" width="10" bestFit="1" customWidth="1"/>
    <col min="37" max="37" width="10" customWidth="1"/>
    <col min="38" max="38" width="11.88671875" bestFit="1" customWidth="1"/>
  </cols>
  <sheetData>
    <row r="2" spans="2:26" x14ac:dyDescent="0.3">
      <c r="B2" t="s">
        <v>0</v>
      </c>
    </row>
    <row r="4" spans="2:26" x14ac:dyDescent="0.3">
      <c r="B4" t="s">
        <v>1</v>
      </c>
      <c r="C4">
        <f>100*101325</f>
        <v>10132500</v>
      </c>
      <c r="D4" s="1" t="s">
        <v>2</v>
      </c>
      <c r="F4" s="1"/>
      <c r="G4" s="1"/>
      <c r="H4" s="1"/>
      <c r="I4" s="1"/>
      <c r="J4" s="1"/>
      <c r="K4" s="1"/>
      <c r="L4" s="1"/>
      <c r="N4" s="1"/>
      <c r="O4" s="1"/>
      <c r="P4" s="1"/>
    </row>
    <row r="5" spans="2:26" x14ac:dyDescent="0.3">
      <c r="B5" t="s">
        <v>57</v>
      </c>
      <c r="C5">
        <v>10</v>
      </c>
      <c r="D5" s="1" t="s">
        <v>4</v>
      </c>
      <c r="F5" s="1"/>
      <c r="G5" s="1"/>
      <c r="H5" s="1"/>
      <c r="I5" s="1"/>
      <c r="J5" s="1"/>
      <c r="K5" s="1"/>
      <c r="L5" s="1"/>
      <c r="N5" s="1"/>
      <c r="O5" s="1"/>
      <c r="P5" s="1"/>
    </row>
    <row r="6" spans="2:26" x14ac:dyDescent="0.3">
      <c r="B6" t="s">
        <v>3</v>
      </c>
      <c r="C6">
        <v>1500</v>
      </c>
      <c r="D6" s="1" t="s">
        <v>4</v>
      </c>
      <c r="F6" s="1"/>
      <c r="G6" s="1"/>
      <c r="H6" s="1"/>
      <c r="I6" s="1"/>
      <c r="J6" s="1"/>
      <c r="K6" s="1"/>
      <c r="L6" s="1"/>
      <c r="N6" s="1"/>
      <c r="O6" s="1"/>
      <c r="P6" s="1"/>
    </row>
    <row r="7" spans="2:26" x14ac:dyDescent="0.3">
      <c r="B7" t="s">
        <v>5</v>
      </c>
      <c r="C7">
        <v>10</v>
      </c>
      <c r="D7" s="1" t="s">
        <v>4</v>
      </c>
      <c r="F7" s="1"/>
      <c r="G7" s="1"/>
      <c r="H7" s="19" t="s">
        <v>58</v>
      </c>
      <c r="I7" s="19"/>
      <c r="J7" s="1"/>
      <c r="K7" s="1"/>
      <c r="L7" s="1"/>
      <c r="N7" s="1"/>
      <c r="O7" s="1"/>
      <c r="P7" s="1"/>
    </row>
    <row r="8" spans="2:26" x14ac:dyDescent="0.3">
      <c r="B8" t="s">
        <v>6</v>
      </c>
      <c r="C8">
        <v>1200</v>
      </c>
      <c r="D8" s="1" t="s">
        <v>4</v>
      </c>
      <c r="F8" s="1"/>
      <c r="G8" s="1"/>
      <c r="H8" s="19" t="s">
        <v>59</v>
      </c>
      <c r="I8" s="19"/>
      <c r="J8" s="1"/>
      <c r="K8" s="1"/>
      <c r="L8" s="1"/>
      <c r="N8" s="1"/>
      <c r="O8" s="1"/>
      <c r="P8" s="1"/>
    </row>
    <row r="9" spans="2:26" x14ac:dyDescent="0.3">
      <c r="B9" t="s">
        <v>7</v>
      </c>
      <c r="C9">
        <v>800</v>
      </c>
      <c r="D9" s="1" t="s">
        <v>8</v>
      </c>
      <c r="F9" s="1"/>
      <c r="G9" s="1"/>
      <c r="H9" s="19" t="s">
        <v>61</v>
      </c>
      <c r="I9" s="19"/>
      <c r="J9" s="1">
        <f>500*10^(-15)</f>
        <v>4.9999999999999999E-13</v>
      </c>
      <c r="K9" t="s">
        <v>41</v>
      </c>
      <c r="L9" s="1"/>
      <c r="M9" t="s">
        <v>65</v>
      </c>
      <c r="N9" s="1"/>
      <c r="O9" s="1"/>
      <c r="P9" s="1"/>
    </row>
    <row r="10" spans="2:26" x14ac:dyDescent="0.3">
      <c r="B10" t="s">
        <v>9</v>
      </c>
      <c r="C10">
        <v>1070</v>
      </c>
      <c r="D10" s="1" t="s">
        <v>8</v>
      </c>
      <c r="F10" s="1"/>
      <c r="G10" s="1"/>
      <c r="H10" s="19" t="s">
        <v>60</v>
      </c>
      <c r="I10" s="19"/>
      <c r="J10" s="1">
        <f>5*10^(-3)</f>
        <v>5.0000000000000001E-3</v>
      </c>
      <c r="K10" s="1" t="s">
        <v>64</v>
      </c>
      <c r="L10" s="1"/>
      <c r="N10" s="1"/>
      <c r="O10" s="1"/>
      <c r="P10" s="1"/>
    </row>
    <row r="11" spans="2:26" x14ac:dyDescent="0.3">
      <c r="B11" t="s">
        <v>10</v>
      </c>
      <c r="C11">
        <v>9.81</v>
      </c>
      <c r="D11" s="1" t="s">
        <v>11</v>
      </c>
      <c r="F11" s="1"/>
      <c r="G11" s="1"/>
      <c r="H11" s="19" t="s">
        <v>62</v>
      </c>
      <c r="I11" s="19"/>
      <c r="J11" s="1">
        <v>0.1</v>
      </c>
      <c r="K11" s="1" t="s">
        <v>4</v>
      </c>
      <c r="L11" s="1"/>
      <c r="N11" s="1"/>
      <c r="O11" s="1"/>
      <c r="P11" s="1"/>
    </row>
    <row r="12" spans="2:26" x14ac:dyDescent="0.3">
      <c r="B12" t="s">
        <v>12</v>
      </c>
      <c r="C12">
        <f>62/1000</f>
        <v>6.2E-2</v>
      </c>
      <c r="D12" s="1" t="s">
        <v>4</v>
      </c>
      <c r="F12" s="1"/>
      <c r="G12" s="1"/>
      <c r="H12" s="19" t="s">
        <v>63</v>
      </c>
      <c r="I12" s="19"/>
      <c r="J12" s="1">
        <v>250</v>
      </c>
      <c r="K12" s="1" t="s">
        <v>4</v>
      </c>
      <c r="L12" s="1"/>
      <c r="N12" s="1"/>
      <c r="O12" s="1"/>
      <c r="P12" s="1"/>
    </row>
    <row r="13" spans="2:26" x14ac:dyDescent="0.3">
      <c r="B13" t="s">
        <v>13</v>
      </c>
      <c r="C13">
        <f>73/1000</f>
        <v>7.2999999999999995E-2</v>
      </c>
      <c r="D13" s="1" t="s">
        <v>4</v>
      </c>
      <c r="F13" s="1"/>
      <c r="G13" s="1"/>
      <c r="H13" s="19" t="s">
        <v>66</v>
      </c>
      <c r="I13" s="19"/>
      <c r="J13" s="1">
        <v>0.2</v>
      </c>
      <c r="K13" s="1"/>
      <c r="L13" s="1"/>
      <c r="N13" s="1"/>
      <c r="O13" s="1"/>
      <c r="P13" s="1"/>
    </row>
    <row r="14" spans="2:26" x14ac:dyDescent="0.3">
      <c r="B14" t="s">
        <v>14</v>
      </c>
      <c r="C14">
        <f>150/1000</f>
        <v>0.15</v>
      </c>
      <c r="D14" s="1" t="s">
        <v>4</v>
      </c>
      <c r="F14" s="1"/>
      <c r="G14" s="1"/>
      <c r="H14" s="1"/>
      <c r="I14" s="1"/>
      <c r="J14" s="1"/>
      <c r="K14" s="1"/>
      <c r="L14" s="1"/>
      <c r="N14" s="1"/>
      <c r="O14" s="1"/>
      <c r="P14" s="1"/>
      <c r="Z14">
        <f>C4/C11/C9</f>
        <v>1291.0932721712538</v>
      </c>
    </row>
    <row r="15" spans="2:26" x14ac:dyDescent="0.3">
      <c r="B15" t="s">
        <v>15</v>
      </c>
      <c r="C15">
        <f>163/1000</f>
        <v>0.16300000000000001</v>
      </c>
      <c r="D15" s="1" t="s">
        <v>4</v>
      </c>
      <c r="F15" s="1"/>
      <c r="G15" s="1"/>
      <c r="H15" s="1"/>
      <c r="I15" s="1"/>
      <c r="J15" s="1"/>
      <c r="K15" s="1"/>
      <c r="L15" s="1"/>
      <c r="N15" s="1"/>
      <c r="O15" s="1"/>
      <c r="P15" s="1"/>
    </row>
    <row r="16" spans="2:26" x14ac:dyDescent="0.3">
      <c r="B16" t="s">
        <v>16</v>
      </c>
      <c r="C16">
        <v>0.01</v>
      </c>
      <c r="D16" s="1" t="s">
        <v>17</v>
      </c>
      <c r="F16" s="1"/>
      <c r="G16" s="1"/>
      <c r="H16" s="1"/>
      <c r="I16" s="1"/>
      <c r="J16" s="1"/>
      <c r="K16" s="1"/>
      <c r="L16" s="1"/>
      <c r="N16" s="1"/>
      <c r="O16" s="1"/>
      <c r="P16" s="1"/>
    </row>
    <row r="17" spans="2:45" x14ac:dyDescent="0.3">
      <c r="D17" s="1"/>
      <c r="F17" s="1"/>
      <c r="G17" s="1"/>
      <c r="H17" s="1"/>
      <c r="I17" s="1"/>
      <c r="J17" s="1"/>
      <c r="K17" s="1"/>
      <c r="L17" s="1"/>
      <c r="N17" s="1"/>
      <c r="O17" s="1"/>
      <c r="P17" s="1"/>
    </row>
    <row r="18" spans="2:45" x14ac:dyDescent="0.3">
      <c r="F18" t="s">
        <v>40</v>
      </c>
      <c r="G18">
        <f>PI()*C12^2/4</f>
        <v>3.0190705400997908E-3</v>
      </c>
      <c r="H18" t="s">
        <v>41</v>
      </c>
    </row>
    <row r="19" spans="2:45" x14ac:dyDescent="0.3">
      <c r="B19" t="s">
        <v>18</v>
      </c>
      <c r="F19" t="s">
        <v>42</v>
      </c>
      <c r="G19">
        <f>PI()*(C14^2-C13^2)/4</f>
        <v>1.3486071863697583E-2</v>
      </c>
      <c r="H19" t="s">
        <v>41</v>
      </c>
    </row>
    <row r="20" spans="2:45" x14ac:dyDescent="0.3">
      <c r="F20" t="s">
        <v>43</v>
      </c>
      <c r="G20">
        <f>PI()*C14^2/4</f>
        <v>1.7671458676442587E-2</v>
      </c>
      <c r="H20" t="s">
        <v>41</v>
      </c>
      <c r="O20" s="8">
        <f>$C$9*$C$11*AD28+$C$10*$C$11*AG28</f>
        <v>8125779.8524771482</v>
      </c>
    </row>
    <row r="21" spans="2:45" x14ac:dyDescent="0.3">
      <c r="E21" s="1"/>
      <c r="F21" s="1"/>
      <c r="G21" s="1"/>
      <c r="H21" s="1"/>
      <c r="I21" s="1"/>
      <c r="J21" s="1"/>
      <c r="K21" s="1"/>
      <c r="L21" s="1"/>
      <c r="N21" s="1"/>
      <c r="O21" s="1"/>
      <c r="P21" s="1"/>
    </row>
    <row r="22" spans="2:45" x14ac:dyDescent="0.3">
      <c r="B22" t="s">
        <v>19</v>
      </c>
      <c r="C22" s="2">
        <f>C6-C4/C11/C9</f>
        <v>208.90672782874617</v>
      </c>
      <c r="D22" s="2"/>
      <c r="E22" s="1" t="s">
        <v>4</v>
      </c>
      <c r="F22" s="1"/>
      <c r="G22" s="1"/>
      <c r="H22" s="1"/>
      <c r="I22" s="1"/>
      <c r="J22" s="1"/>
      <c r="K22" s="1"/>
      <c r="L22" s="1"/>
      <c r="N22" s="1"/>
      <c r="O22" s="1"/>
      <c r="P22" s="1"/>
    </row>
    <row r="23" spans="2:45" x14ac:dyDescent="0.3">
      <c r="C23" s="2"/>
      <c r="D23" s="2"/>
      <c r="E23" s="1"/>
      <c r="F23" s="1"/>
      <c r="G23" s="1"/>
      <c r="H23" s="1"/>
      <c r="I23" s="1"/>
      <c r="J23" s="1"/>
      <c r="L23" s="1"/>
      <c r="N23" s="1"/>
      <c r="O23" s="8">
        <f>$C$9*$C$11*AH28+$C$10*$C$11*AL28</f>
        <v>1049.67</v>
      </c>
      <c r="P23" s="1"/>
      <c r="R23">
        <f>AVERAGE(J29:K29)</f>
        <v>8125779.8524771482</v>
      </c>
    </row>
    <row r="24" spans="2:45" ht="42.6" customHeight="1" thickBot="1" x14ac:dyDescent="0.35">
      <c r="D24" s="4" t="s">
        <v>48</v>
      </c>
      <c r="AA24" t="s">
        <v>69</v>
      </c>
      <c r="AJ24" t="s">
        <v>67</v>
      </c>
    </row>
    <row r="25" spans="2:45" ht="14.4" customHeight="1" thickBot="1" x14ac:dyDescent="0.35">
      <c r="B25" s="167" t="s">
        <v>20</v>
      </c>
      <c r="C25" s="149" t="s">
        <v>30</v>
      </c>
      <c r="D25" s="149" t="s">
        <v>47</v>
      </c>
      <c r="E25" s="149" t="s">
        <v>26</v>
      </c>
      <c r="F25" s="149" t="s">
        <v>37</v>
      </c>
      <c r="G25" s="149" t="s">
        <v>39</v>
      </c>
      <c r="H25" s="149" t="s">
        <v>38</v>
      </c>
      <c r="I25" s="149" t="s">
        <v>68</v>
      </c>
      <c r="J25" s="149" t="s">
        <v>45</v>
      </c>
      <c r="K25" s="149" t="s">
        <v>44</v>
      </c>
      <c r="L25" s="149" t="s">
        <v>46</v>
      </c>
      <c r="M25" s="149" t="s">
        <v>28</v>
      </c>
      <c r="N25" s="149" t="s">
        <v>52</v>
      </c>
      <c r="O25" s="149" t="s">
        <v>53</v>
      </c>
      <c r="P25" s="149" t="s">
        <v>54</v>
      </c>
      <c r="Q25" s="149" t="s">
        <v>55</v>
      </c>
      <c r="R25" s="201" t="s">
        <v>31</v>
      </c>
      <c r="S25" s="202"/>
      <c r="T25" s="172" t="s">
        <v>32</v>
      </c>
      <c r="U25" s="173"/>
      <c r="V25" s="172" t="s">
        <v>33</v>
      </c>
      <c r="W25" s="173"/>
      <c r="X25" s="192" t="s">
        <v>22</v>
      </c>
      <c r="Y25" s="193"/>
      <c r="Z25" s="194"/>
      <c r="AA25" s="195" t="s">
        <v>23</v>
      </c>
      <c r="AB25" s="196"/>
      <c r="AC25" s="197"/>
      <c r="AD25" s="138" t="s">
        <v>22</v>
      </c>
      <c r="AE25" s="139"/>
      <c r="AF25" s="140"/>
      <c r="AG25" s="198" t="s">
        <v>23</v>
      </c>
      <c r="AH25" s="199"/>
      <c r="AI25" s="200"/>
      <c r="AJ25" s="190" t="s">
        <v>56</v>
      </c>
      <c r="AK25" s="188" t="s">
        <v>36</v>
      </c>
      <c r="AL25" s="190" t="s">
        <v>27</v>
      </c>
      <c r="AM25" s="3"/>
      <c r="AN25" s="3"/>
      <c r="AO25" s="3"/>
      <c r="AP25" s="3"/>
      <c r="AQ25" s="3"/>
      <c r="AR25" s="3"/>
      <c r="AS25" s="3"/>
    </row>
    <row r="26" spans="2:45" ht="15" thickBot="1" x14ac:dyDescent="0.35">
      <c r="B26" s="168" t="s">
        <v>20</v>
      </c>
      <c r="C26" s="150"/>
      <c r="D26" s="150"/>
      <c r="E26" s="150"/>
      <c r="F26" s="150"/>
      <c r="G26" s="150"/>
      <c r="H26" s="150"/>
      <c r="I26" s="150"/>
      <c r="J26" s="150"/>
      <c r="K26" s="150"/>
      <c r="L26" s="150"/>
      <c r="M26" s="150"/>
      <c r="N26" s="150"/>
      <c r="O26" s="150"/>
      <c r="P26" s="150"/>
      <c r="Q26" s="150"/>
      <c r="R26" s="20" t="s">
        <v>34</v>
      </c>
      <c r="S26" s="21" t="s">
        <v>35</v>
      </c>
      <c r="T26" s="21" t="s">
        <v>34</v>
      </c>
      <c r="U26" s="21" t="s">
        <v>35</v>
      </c>
      <c r="V26" s="21" t="s">
        <v>34</v>
      </c>
      <c r="W26" s="21" t="s">
        <v>35</v>
      </c>
      <c r="X26" s="11" t="s">
        <v>21</v>
      </c>
      <c r="Y26" s="11" t="s">
        <v>24</v>
      </c>
      <c r="Z26" s="11" t="s">
        <v>25</v>
      </c>
      <c r="AA26" s="12" t="s">
        <v>21</v>
      </c>
      <c r="AB26" s="12" t="s">
        <v>24</v>
      </c>
      <c r="AC26" s="12" t="s">
        <v>25</v>
      </c>
      <c r="AD26" s="11" t="s">
        <v>49</v>
      </c>
      <c r="AE26" s="11" t="s">
        <v>50</v>
      </c>
      <c r="AF26" s="11" t="s">
        <v>51</v>
      </c>
      <c r="AG26" s="13" t="s">
        <v>49</v>
      </c>
      <c r="AH26" s="13" t="s">
        <v>50</v>
      </c>
      <c r="AI26" s="22" t="s">
        <v>51</v>
      </c>
      <c r="AJ26" s="191"/>
      <c r="AK26" s="189"/>
      <c r="AL26" s="191"/>
      <c r="AM26" s="3"/>
      <c r="AN26" s="3"/>
      <c r="AO26" s="3"/>
      <c r="AP26" s="3"/>
      <c r="AQ26" s="3"/>
      <c r="AR26" s="3"/>
      <c r="AS26" s="3"/>
    </row>
    <row r="27" spans="2:45" x14ac:dyDescent="0.3">
      <c r="B27" s="5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101325</v>
      </c>
      <c r="J27" s="7">
        <f>$C$9*$C$11*($C$8-X27)</f>
        <v>7778100</v>
      </c>
      <c r="K27" s="7">
        <f>$C$9*$C$11*($C$8-Y27)</f>
        <v>7778100</v>
      </c>
      <c r="L27" s="7">
        <f>$C$9*$C$11*($C$6-Z27)</f>
        <v>2354400</v>
      </c>
      <c r="M27" s="16">
        <f>C4</f>
        <v>10132500</v>
      </c>
      <c r="N27" s="18">
        <f>J27/101325</f>
        <v>76.763878608438191</v>
      </c>
      <c r="O27" s="18">
        <f t="shared" ref="O27:Q27" si="0">K27/101325</f>
        <v>76.763878608438191</v>
      </c>
      <c r="P27" s="18">
        <f t="shared" si="0"/>
        <v>23.236121391561806</v>
      </c>
      <c r="Q27" s="18">
        <f t="shared" si="0"/>
        <v>100</v>
      </c>
      <c r="R27" s="9">
        <f>($C$8-C22)*PI()*$C$12^2/4</f>
        <v>2.9921805005033364</v>
      </c>
      <c r="S27" s="7">
        <v>0</v>
      </c>
      <c r="T27" s="7">
        <f>(C8-C22)*PI()*(C14^2-C13^2)/4</f>
        <v>13.365955092128717</v>
      </c>
      <c r="U27" s="7">
        <v>0</v>
      </c>
      <c r="V27" s="7">
        <f>(C6-C8)*PI()*C14^2/4</f>
        <v>5.3014376029327757</v>
      </c>
      <c r="W27" s="7">
        <v>0</v>
      </c>
      <c r="X27" s="7">
        <f>C22</f>
        <v>208.90672782874617</v>
      </c>
      <c r="Y27" s="7">
        <f>C22</f>
        <v>208.90672782874617</v>
      </c>
      <c r="Z27" s="7">
        <f>C8</f>
        <v>1200</v>
      </c>
      <c r="AA27" s="7">
        <v>0</v>
      </c>
      <c r="AB27" s="7">
        <v>0</v>
      </c>
      <c r="AC27" s="7">
        <v>0</v>
      </c>
      <c r="AD27" s="14">
        <f>$C$8-$C$22</f>
        <v>991.09327217125383</v>
      </c>
      <c r="AE27" s="14">
        <f>AD27</f>
        <v>991.09327217125383</v>
      </c>
      <c r="AF27" s="7">
        <f>C6-C8</f>
        <v>300</v>
      </c>
      <c r="AG27" s="7">
        <f t="shared" ref="AG27:AG90" si="1">IF(D27&gt;$C$8,$C$8,D27)</f>
        <v>0</v>
      </c>
      <c r="AH27" s="18">
        <v>0</v>
      </c>
      <c r="AI27" s="18">
        <v>0</v>
      </c>
      <c r="AJ27" s="27">
        <v>0</v>
      </c>
      <c r="AK27" s="23"/>
      <c r="AL27" s="24" t="s">
        <v>29</v>
      </c>
    </row>
    <row r="28" spans="2:45" x14ac:dyDescent="0.3">
      <c r="B28" s="6">
        <v>10</v>
      </c>
      <c r="C28" s="8">
        <f>$C$16*B28</f>
        <v>0.1</v>
      </c>
      <c r="D28" s="8">
        <f>C28/PI()/($C$12/2)^2</f>
        <v>33.122776918188421</v>
      </c>
      <c r="E28" s="8">
        <f>4*(C28-C27)/PI()/$C$12^2</f>
        <v>33.122776918188421</v>
      </c>
      <c r="F28" s="8">
        <f>E28*$C$10/$C$9</f>
        <v>44.301714128077009</v>
      </c>
      <c r="G28" s="8">
        <f>SQRT(2*$C$11*($C$10-$C$9)/$C$10)</f>
        <v>2.2250485660981263</v>
      </c>
      <c r="H28" s="8">
        <f>SQRT(2*$C$11*F28)</f>
        <v>29.48219176372189</v>
      </c>
      <c r="I28" s="7">
        <v>101325</v>
      </c>
      <c r="J28" s="8">
        <f>J27+D28*C11*C10</f>
        <v>8125779.8524771482</v>
      </c>
      <c r="K28" s="8">
        <f>K27</f>
        <v>7778100</v>
      </c>
      <c r="L28" s="8">
        <f>$C$9*$C$11*($C$6-Z28)</f>
        <v>2354400</v>
      </c>
      <c r="M28" s="17">
        <f>M27+$C$10*$C$11*E28/2</f>
        <v>10306339.926238574</v>
      </c>
      <c r="N28" s="18">
        <f>J28/101325</f>
        <v>80.195211966219077</v>
      </c>
      <c r="O28" s="18">
        <f t="shared" ref="O28:O57" si="2">K28/101325</f>
        <v>76.763878608438191</v>
      </c>
      <c r="P28" s="18">
        <f t="shared" ref="P28:P57" si="3">L28/101325</f>
        <v>23.236121391561806</v>
      </c>
      <c r="Q28" s="18">
        <f t="shared" ref="Q28:Q57" si="4">M28/101325</f>
        <v>101.71566667889044</v>
      </c>
      <c r="R28" s="10">
        <v>2.9921805005033399</v>
      </c>
      <c r="S28" s="8">
        <f>C28</f>
        <v>0.1</v>
      </c>
      <c r="T28" s="8">
        <v>13.365955092128701</v>
      </c>
      <c r="U28" s="8">
        <v>0</v>
      </c>
      <c r="V28" s="8">
        <v>5.3014376029327757</v>
      </c>
      <c r="W28" s="8">
        <v>0</v>
      </c>
      <c r="X28" s="8">
        <v>208.906727828746</v>
      </c>
      <c r="Y28" s="8">
        <v>208.90672782874617</v>
      </c>
      <c r="Z28" s="8">
        <v>1200</v>
      </c>
      <c r="AA28" s="29">
        <f>IF(X28-AG28&lt;0,0,X28-AG28)</f>
        <v>175.78395091055756</v>
      </c>
      <c r="AB28" s="8"/>
      <c r="AC28" s="8">
        <v>0</v>
      </c>
      <c r="AD28" s="15">
        <f>AD27</f>
        <v>991.09327217125383</v>
      </c>
      <c r="AE28" s="15">
        <f>AE27</f>
        <v>991.09327217125383</v>
      </c>
      <c r="AF28" s="8">
        <f>AF27</f>
        <v>300</v>
      </c>
      <c r="AG28" s="18">
        <f t="shared" si="1"/>
        <v>33.122776918188421</v>
      </c>
      <c r="AH28" s="29">
        <v>0</v>
      </c>
      <c r="AI28" s="29">
        <v>0</v>
      </c>
      <c r="AJ28" s="28">
        <v>0</v>
      </c>
      <c r="AK28" s="25">
        <f t="shared" ref="AK28:AK91" si="5">AJ28*(B28-B27)</f>
        <v>0</v>
      </c>
      <c r="AL28" s="26">
        <v>0.1</v>
      </c>
    </row>
    <row r="29" spans="2:45" x14ac:dyDescent="0.3">
      <c r="B29" s="6">
        <v>20</v>
      </c>
      <c r="C29" s="8">
        <f>$C$16*B29</f>
        <v>0.2</v>
      </c>
      <c r="D29" s="8">
        <f>C29/PI()/($C$12/2)^2</f>
        <v>66.245553836376843</v>
      </c>
      <c r="E29" s="8">
        <f>IF(H28*(B29-B28)&gt;E28/2,4*(C29-C28)/PI()/$C$12^2,H28*(B29-B28)+4*(C29-C28)/PI()/$C$12^2)</f>
        <v>33.122776918188421</v>
      </c>
      <c r="F29" s="8">
        <f>E29*$C$10/$C$9</f>
        <v>44.301714128077009</v>
      </c>
      <c r="G29" s="8">
        <f t="shared" ref="G29:G92" si="6">SQRT(2*$C$11*($C$10-$C$9)/$C$10)</f>
        <v>2.2250485660981263</v>
      </c>
      <c r="H29" s="8">
        <f>SQRT(2*$C$11*F29)</f>
        <v>29.48219176372189</v>
      </c>
      <c r="I29" s="7">
        <v>101325</v>
      </c>
      <c r="J29" s="8">
        <f>$C$9*$C$11*AD29+$C$10*$C$11*AG29</f>
        <v>8299619.7787157223</v>
      </c>
      <c r="K29" s="8">
        <f>$C$9*$C$11*AE29</f>
        <v>7951939.9262385741</v>
      </c>
      <c r="L29" s="8">
        <f>$C$9*$C$11*($C$6-Z29)</f>
        <v>2354400</v>
      </c>
      <c r="M29" s="17">
        <f t="shared" ref="M29:M92" si="7">M28+$C$10*$C$11*E29/2</f>
        <v>10480179.852477148</v>
      </c>
      <c r="N29" s="18">
        <f t="shared" ref="N29:N57" si="8">J29/101325</f>
        <v>81.91087864510952</v>
      </c>
      <c r="O29" s="18">
        <f t="shared" si="2"/>
        <v>78.479545287328634</v>
      </c>
      <c r="P29" s="18">
        <f t="shared" si="3"/>
        <v>23.236121391561806</v>
      </c>
      <c r="Q29" s="18">
        <f t="shared" si="4"/>
        <v>103.43133335778089</v>
      </c>
      <c r="R29" s="10">
        <f>AD29*PI()*$C$12^2/4</f>
        <v>2.9253055005033364</v>
      </c>
      <c r="S29" s="8">
        <f t="shared" ref="S29:S92" si="9">S28+$C$16*(B29-B28)</f>
        <v>0.2</v>
      </c>
      <c r="T29" s="8">
        <f>AE29*PI()*($C$14^2-$C$13^2)/4</f>
        <v>13.664683142336834</v>
      </c>
      <c r="U29" s="8">
        <v>0</v>
      </c>
      <c r="V29" s="8">
        <f>AF29*PI()*$C$14^2/4</f>
        <v>5.3014376029327757</v>
      </c>
      <c r="W29" s="8">
        <v>0</v>
      </c>
      <c r="X29" s="15">
        <f>$C$8-AD29</f>
        <v>231.05758489278469</v>
      </c>
      <c r="Y29" s="8">
        <f>$C$8-AE29</f>
        <v>186.75587076470765</v>
      </c>
      <c r="Z29" s="8">
        <f>$C$6-AF29</f>
        <v>1200</v>
      </c>
      <c r="AA29" s="29">
        <f t="shared" ref="AA29:AA92" si="10">IF(X29-AG29&lt;0,0,X29-AG29)</f>
        <v>164.81203105640785</v>
      </c>
      <c r="AB29" s="8"/>
      <c r="AC29" s="8"/>
      <c r="AD29" s="15">
        <f t="shared" ref="AD29:AD92" si="11">IF(AD28-F28/2&lt;0,0,AD28-F28/2)</f>
        <v>968.94241510721531</v>
      </c>
      <c r="AE29" s="8">
        <f t="shared" ref="AE29:AE92" si="12">IF(AE28+F28/2&gt;$C$8,$C$8,AE28+F28/2)</f>
        <v>1013.2441292352923</v>
      </c>
      <c r="AF29" s="8">
        <f>IF(AD29&gt;0,$C$6-$C$8,$C$6-$C$8-AI29)</f>
        <v>300</v>
      </c>
      <c r="AG29" s="18">
        <f t="shared" si="1"/>
        <v>66.245553836376843</v>
      </c>
      <c r="AH29" s="29">
        <f>IF(AD29&gt;0,0,ABS(($C$16-AJ29)*(B29-B28)/$G$19))</f>
        <v>0</v>
      </c>
      <c r="AI29" s="29">
        <f>IF(AD29&gt;0,0,AK29/$G$20)</f>
        <v>0</v>
      </c>
      <c r="AJ29" s="28">
        <f t="shared" ref="AJ29:AJ92" si="13">2*PI()*$C$5*(M29-$C$4)/(LN(AL28/$J$11)*$J$10/$J$9+LN($J$12/AL28)*$J$10/$J$9)</f>
        <v>2.7920808973459755E-4</v>
      </c>
      <c r="AK29" s="25">
        <f t="shared" si="5"/>
        <v>2.7920808973459755E-3</v>
      </c>
      <c r="AL29" s="26">
        <f t="shared" ref="AL29:AL92" si="14">AL28+AJ29*(B29-B28)/(2*PI()*$C$5*AL28*$J$13)</f>
        <v>0.10222186738162534</v>
      </c>
    </row>
    <row r="30" spans="2:45" x14ac:dyDescent="0.3">
      <c r="B30" s="6">
        <v>30</v>
      </c>
      <c r="C30" s="8">
        <f t="shared" ref="C30:C57" si="15">$C$16*B30</f>
        <v>0.3</v>
      </c>
      <c r="D30" s="8">
        <f>C30/PI()/($C$12/2)^2</f>
        <v>99.36833075456525</v>
      </c>
      <c r="E30" s="8">
        <f>IF(H29*(B30-B29)&gt;E29/2,4*(C30-C29)/PI()/$C$12^2,H29*(B30-B29)+4*(C30-C29)/PI()/$C$12^2)</f>
        <v>33.122776918188414</v>
      </c>
      <c r="F30" s="8">
        <f t="shared" ref="F30:F57" si="16">E30*$C$10/$C$9</f>
        <v>44.301714128077002</v>
      </c>
      <c r="G30" s="8">
        <f t="shared" si="6"/>
        <v>2.2250485660981263</v>
      </c>
      <c r="H30" s="8">
        <f t="shared" ref="H30:H57" si="17">SQRT(2*$C$11*F30)</f>
        <v>29.48219176372189</v>
      </c>
      <c r="I30" s="7">
        <v>101325</v>
      </c>
      <c r="J30" s="8">
        <f t="shared" ref="J30:J57" si="18">$C$9*$C$11*AD30+$C$10*$C$11*AG30</f>
        <v>8473459.7049542964</v>
      </c>
      <c r="K30" s="8">
        <f t="shared" ref="K30:K57" si="19">$C$9*$C$11*AE30</f>
        <v>8125779.8524771491</v>
      </c>
      <c r="L30" s="8">
        <f t="shared" ref="L30:L57" si="20">$C$9*$C$11*($C$6-Z30)</f>
        <v>2354400</v>
      </c>
      <c r="M30" s="17">
        <f t="shared" si="7"/>
        <v>10654019.778715722</v>
      </c>
      <c r="N30" s="18">
        <f t="shared" si="8"/>
        <v>83.626545323999963</v>
      </c>
      <c r="O30" s="18">
        <f t="shared" si="2"/>
        <v>80.195211966219091</v>
      </c>
      <c r="P30" s="18">
        <f t="shared" si="3"/>
        <v>23.236121391561806</v>
      </c>
      <c r="Q30" s="18">
        <f t="shared" si="4"/>
        <v>105.14700003667133</v>
      </c>
      <c r="R30" s="10">
        <f t="shared" ref="R30:R57" si="21">AD30*PI()*$C$12^2/4</f>
        <v>2.8584305005033364</v>
      </c>
      <c r="S30" s="8">
        <f t="shared" si="9"/>
        <v>0.30000000000000004</v>
      </c>
      <c r="T30" s="8">
        <f t="shared" ref="T30:T57" si="22">AE30*PI()*($C$14^2-$C$13^2)/4</f>
        <v>13.963411192544951</v>
      </c>
      <c r="U30" s="8">
        <v>0</v>
      </c>
      <c r="V30" s="8">
        <f t="shared" ref="V30:V57" si="23">AF30*PI()*$C$14^2/4</f>
        <v>5.3014376029327757</v>
      </c>
      <c r="W30" s="8">
        <v>0</v>
      </c>
      <c r="X30" s="15">
        <f t="shared" ref="X30:X93" si="24">$C$8-AD30</f>
        <v>253.20844195682321</v>
      </c>
      <c r="Y30" s="8">
        <f t="shared" ref="Y30:Y93" si="25">$C$8-AE30</f>
        <v>164.60501370066913</v>
      </c>
      <c r="Z30" s="8">
        <f t="shared" ref="Z30:Z93" si="26">$C$6-AF30</f>
        <v>1200</v>
      </c>
      <c r="AA30" s="29">
        <f t="shared" si="10"/>
        <v>153.84011120225796</v>
      </c>
      <c r="AB30" s="8"/>
      <c r="AC30" s="8"/>
      <c r="AD30" s="15">
        <f t="shared" si="11"/>
        <v>946.79155804317679</v>
      </c>
      <c r="AE30" s="8">
        <f t="shared" si="12"/>
        <v>1035.3949862993309</v>
      </c>
      <c r="AF30" s="8">
        <f t="shared" ref="AF30:AF93" si="27">IF(AD30&gt;0,$C$6-$C$8,$C$6-$C$8-AI30)</f>
        <v>300</v>
      </c>
      <c r="AG30" s="18">
        <f t="shared" si="1"/>
        <v>99.36833075456525</v>
      </c>
      <c r="AH30" s="29">
        <f t="shared" ref="AH30:AH93" si="28">IF(AD30&gt;0,0,ABS(($C$16-AJ30)*(B30-B29)/$G$19))</f>
        <v>0</v>
      </c>
      <c r="AI30" s="29">
        <f>IF(AD30&gt;0,0,AK30/$G$20)</f>
        <v>0</v>
      </c>
      <c r="AJ30" s="28">
        <f t="shared" si="13"/>
        <v>4.1881213460189627E-4</v>
      </c>
      <c r="AK30" s="25">
        <f t="shared" si="5"/>
        <v>4.188121346018963E-3</v>
      </c>
      <c r="AL30" s="26">
        <f t="shared" si="14"/>
        <v>0.10548222757441622</v>
      </c>
    </row>
    <row r="31" spans="2:45" x14ac:dyDescent="0.3">
      <c r="B31" s="6">
        <v>40</v>
      </c>
      <c r="C31" s="8">
        <f t="shared" si="15"/>
        <v>0.4</v>
      </c>
      <c r="D31" s="8">
        <f t="shared" ref="D31:D57" si="29">C31/PI()/($C$12/2)^2</f>
        <v>132.49110767275369</v>
      </c>
      <c r="E31" s="8">
        <f t="shared" ref="E31:E57" si="30">IF(H30*(B31-B30)&gt;E30/2,4*(C31-C30)/PI()/$C$12^2,H30*(B31-B30)+4*(C31-C30)/PI()/$C$12^2)</f>
        <v>33.122776918188436</v>
      </c>
      <c r="F31" s="8">
        <f t="shared" si="16"/>
        <v>44.30171412807703</v>
      </c>
      <c r="G31" s="8">
        <f t="shared" si="6"/>
        <v>2.2250485660981263</v>
      </c>
      <c r="H31" s="8">
        <f t="shared" si="17"/>
        <v>29.4821917637219</v>
      </c>
      <c r="I31" s="7">
        <v>101325</v>
      </c>
      <c r="J31" s="8">
        <f t="shared" si="18"/>
        <v>8647299.6311928704</v>
      </c>
      <c r="K31" s="8">
        <f t="shared" si="19"/>
        <v>8299619.7787157232</v>
      </c>
      <c r="L31" s="8">
        <f t="shared" si="20"/>
        <v>2354400</v>
      </c>
      <c r="M31" s="17">
        <f t="shared" si="7"/>
        <v>10827859.704954296</v>
      </c>
      <c r="N31" s="18">
        <f t="shared" si="8"/>
        <v>85.342212002890406</v>
      </c>
      <c r="O31" s="18">
        <f t="shared" si="2"/>
        <v>81.910878645109534</v>
      </c>
      <c r="P31" s="18">
        <f t="shared" si="3"/>
        <v>23.236121391561806</v>
      </c>
      <c r="Q31" s="18">
        <f t="shared" si="4"/>
        <v>106.86266671556177</v>
      </c>
      <c r="R31" s="10">
        <f t="shared" si="21"/>
        <v>2.7915555005033363</v>
      </c>
      <c r="S31" s="8">
        <f t="shared" si="9"/>
        <v>0.4</v>
      </c>
      <c r="T31" s="8">
        <f t="shared" si="22"/>
        <v>14.262139242753069</v>
      </c>
      <c r="U31" s="8">
        <v>0</v>
      </c>
      <c r="V31" s="8">
        <f t="shared" si="23"/>
        <v>5.3014376029327757</v>
      </c>
      <c r="W31" s="8">
        <v>0</v>
      </c>
      <c r="X31" s="15">
        <f t="shared" si="24"/>
        <v>275.35929902086173</v>
      </c>
      <c r="Y31" s="8">
        <f t="shared" si="25"/>
        <v>142.45415663663061</v>
      </c>
      <c r="Z31" s="8">
        <f t="shared" si="26"/>
        <v>1200</v>
      </c>
      <c r="AA31" s="29">
        <f t="shared" si="10"/>
        <v>142.86819134810804</v>
      </c>
      <c r="AB31" s="8"/>
      <c r="AC31" s="8"/>
      <c r="AD31" s="15">
        <f t="shared" si="11"/>
        <v>924.64070097913827</v>
      </c>
      <c r="AE31" s="8">
        <f t="shared" si="12"/>
        <v>1057.5458433633694</v>
      </c>
      <c r="AF31" s="8">
        <f t="shared" si="27"/>
        <v>300</v>
      </c>
      <c r="AG31" s="18">
        <f t="shared" si="1"/>
        <v>132.49110767275369</v>
      </c>
      <c r="AH31" s="29">
        <f t="shared" si="28"/>
        <v>0</v>
      </c>
      <c r="AI31" s="29">
        <f t="shared" ref="AI31:AI93" si="31">IF(AD31&gt;0,0,AK31/$G$20)</f>
        <v>0</v>
      </c>
      <c r="AJ31" s="28">
        <f t="shared" si="13"/>
        <v>5.5841617946919509E-4</v>
      </c>
      <c r="AK31" s="25">
        <f t="shared" si="5"/>
        <v>5.5841617946919509E-3</v>
      </c>
      <c r="AL31" s="26">
        <f t="shared" si="14"/>
        <v>0.10969500812089802</v>
      </c>
    </row>
    <row r="32" spans="2:45" x14ac:dyDescent="0.3">
      <c r="B32" s="6">
        <v>50</v>
      </c>
      <c r="C32" s="8">
        <f t="shared" si="15"/>
        <v>0.5</v>
      </c>
      <c r="D32" s="8">
        <f t="shared" si="29"/>
        <v>165.61388459094209</v>
      </c>
      <c r="E32" s="8">
        <f t="shared" si="30"/>
        <v>33.122776918188414</v>
      </c>
      <c r="F32" s="8">
        <f t="shared" si="16"/>
        <v>44.301714128077002</v>
      </c>
      <c r="G32" s="8">
        <f t="shared" si="6"/>
        <v>2.2250485660981263</v>
      </c>
      <c r="H32" s="8">
        <f t="shared" si="17"/>
        <v>29.48219176372189</v>
      </c>
      <c r="I32" s="7">
        <v>101325</v>
      </c>
      <c r="J32" s="8">
        <f t="shared" si="18"/>
        <v>8821139.5574314445</v>
      </c>
      <c r="K32" s="8">
        <f t="shared" si="19"/>
        <v>8473459.7049542964</v>
      </c>
      <c r="L32" s="8">
        <f t="shared" si="20"/>
        <v>2354400</v>
      </c>
      <c r="M32" s="17">
        <f t="shared" si="7"/>
        <v>11001699.63119287</v>
      </c>
      <c r="N32" s="18">
        <f t="shared" si="8"/>
        <v>87.057878681780849</v>
      </c>
      <c r="O32" s="18">
        <f t="shared" si="2"/>
        <v>83.626545323999963</v>
      </c>
      <c r="P32" s="18">
        <f t="shared" si="3"/>
        <v>23.236121391561806</v>
      </c>
      <c r="Q32" s="18">
        <f t="shared" si="4"/>
        <v>108.57833339445222</v>
      </c>
      <c r="R32" s="10">
        <f t="shared" si="21"/>
        <v>2.7246805005033363</v>
      </c>
      <c r="S32" s="8">
        <f t="shared" si="9"/>
        <v>0.5</v>
      </c>
      <c r="T32" s="8">
        <f t="shared" si="22"/>
        <v>14.560867292961184</v>
      </c>
      <c r="U32" s="8">
        <v>0</v>
      </c>
      <c r="V32" s="8">
        <f t="shared" si="23"/>
        <v>5.3014376029327757</v>
      </c>
      <c r="W32" s="8">
        <v>0</v>
      </c>
      <c r="X32" s="15">
        <f t="shared" si="24"/>
        <v>297.51015608490025</v>
      </c>
      <c r="Y32" s="8">
        <f t="shared" si="25"/>
        <v>120.3032995725921</v>
      </c>
      <c r="Z32" s="8">
        <f t="shared" si="26"/>
        <v>1200</v>
      </c>
      <c r="AA32" s="29">
        <f t="shared" si="10"/>
        <v>131.89627149395815</v>
      </c>
      <c r="AB32" s="8"/>
      <c r="AC32" s="8"/>
      <c r="AD32" s="15">
        <f t="shared" si="11"/>
        <v>902.48984391509975</v>
      </c>
      <c r="AE32" s="8">
        <f t="shared" si="12"/>
        <v>1079.6967004274079</v>
      </c>
      <c r="AF32" s="8">
        <f t="shared" si="27"/>
        <v>300</v>
      </c>
      <c r="AG32" s="18">
        <f t="shared" si="1"/>
        <v>165.61388459094209</v>
      </c>
      <c r="AH32" s="29">
        <f t="shared" si="28"/>
        <v>0</v>
      </c>
      <c r="AI32" s="29">
        <f t="shared" si="31"/>
        <v>0</v>
      </c>
      <c r="AJ32" s="28">
        <f t="shared" si="13"/>
        <v>6.9802022433649387E-4</v>
      </c>
      <c r="AK32" s="25">
        <f t="shared" si="5"/>
        <v>6.9802022433649389E-3</v>
      </c>
      <c r="AL32" s="26">
        <f t="shared" si="14"/>
        <v>0.11475874670774545</v>
      </c>
    </row>
    <row r="33" spans="2:38" x14ac:dyDescent="0.3">
      <c r="B33" s="6">
        <v>60</v>
      </c>
      <c r="C33" s="8">
        <f t="shared" si="15"/>
        <v>0.6</v>
      </c>
      <c r="D33" s="8">
        <f t="shared" si="29"/>
        <v>198.7366615091305</v>
      </c>
      <c r="E33" s="8">
        <f t="shared" si="30"/>
        <v>33.122776918188414</v>
      </c>
      <c r="F33" s="8">
        <f t="shared" si="16"/>
        <v>44.301714128077002</v>
      </c>
      <c r="G33" s="8">
        <f t="shared" si="6"/>
        <v>2.2250485660981263</v>
      </c>
      <c r="H33" s="8">
        <f t="shared" si="17"/>
        <v>29.48219176372189</v>
      </c>
      <c r="I33" s="7">
        <v>101325</v>
      </c>
      <c r="J33" s="8">
        <f t="shared" si="18"/>
        <v>8994979.4836700186</v>
      </c>
      <c r="K33" s="8">
        <f t="shared" si="19"/>
        <v>8647299.6311928723</v>
      </c>
      <c r="L33" s="8">
        <f t="shared" si="20"/>
        <v>2354400</v>
      </c>
      <c r="M33" s="17">
        <f t="shared" si="7"/>
        <v>11175539.557431445</v>
      </c>
      <c r="N33" s="18">
        <f t="shared" si="8"/>
        <v>88.773545360671292</v>
      </c>
      <c r="O33" s="18">
        <f t="shared" si="2"/>
        <v>85.34221200289042</v>
      </c>
      <c r="P33" s="18">
        <f t="shared" si="3"/>
        <v>23.236121391561806</v>
      </c>
      <c r="Q33" s="18">
        <f t="shared" si="4"/>
        <v>110.29400007334266</v>
      </c>
      <c r="R33" s="10">
        <f t="shared" si="21"/>
        <v>2.6578055005033363</v>
      </c>
      <c r="S33" s="8">
        <f t="shared" si="9"/>
        <v>0.6</v>
      </c>
      <c r="T33" s="8">
        <f t="shared" si="22"/>
        <v>14.8595953431693</v>
      </c>
      <c r="U33" s="8">
        <v>0</v>
      </c>
      <c r="V33" s="8">
        <f t="shared" si="23"/>
        <v>5.3014376029327757</v>
      </c>
      <c r="W33" s="8">
        <v>0</v>
      </c>
      <c r="X33" s="15">
        <f t="shared" si="24"/>
        <v>319.66101314893876</v>
      </c>
      <c r="Y33" s="8">
        <f t="shared" si="25"/>
        <v>98.152442508553577</v>
      </c>
      <c r="Z33" s="8">
        <f t="shared" si="26"/>
        <v>1200</v>
      </c>
      <c r="AA33" s="29">
        <f t="shared" si="10"/>
        <v>120.92435163980826</v>
      </c>
      <c r="AB33" s="8"/>
      <c r="AC33" s="8"/>
      <c r="AD33" s="15">
        <f t="shared" si="11"/>
        <v>880.33898685106124</v>
      </c>
      <c r="AE33" s="8">
        <f t="shared" si="12"/>
        <v>1101.8475574914464</v>
      </c>
      <c r="AF33" s="8">
        <f t="shared" si="27"/>
        <v>300</v>
      </c>
      <c r="AG33" s="18">
        <f t="shared" si="1"/>
        <v>198.7366615091305</v>
      </c>
      <c r="AH33" s="29">
        <f t="shared" si="28"/>
        <v>0</v>
      </c>
      <c r="AI33" s="29">
        <f t="shared" si="31"/>
        <v>0</v>
      </c>
      <c r="AJ33" s="28">
        <f t="shared" si="13"/>
        <v>8.3762426920379253E-4</v>
      </c>
      <c r="AK33" s="25">
        <f t="shared" si="5"/>
        <v>8.376242692037926E-3</v>
      </c>
      <c r="AL33" s="26">
        <f t="shared" si="14"/>
        <v>0.12056710758314888</v>
      </c>
    </row>
    <row r="34" spans="2:38" x14ac:dyDescent="0.3">
      <c r="B34" s="6">
        <v>70</v>
      </c>
      <c r="C34" s="8">
        <f t="shared" si="15"/>
        <v>0.70000000000000007</v>
      </c>
      <c r="D34" s="8">
        <f t="shared" si="29"/>
        <v>231.85943842731893</v>
      </c>
      <c r="E34" s="8">
        <f t="shared" si="30"/>
        <v>33.12277691818845</v>
      </c>
      <c r="F34" s="8">
        <f t="shared" si="16"/>
        <v>44.301714128077059</v>
      </c>
      <c r="G34" s="8">
        <f t="shared" si="6"/>
        <v>2.2250485660981263</v>
      </c>
      <c r="H34" s="8">
        <f t="shared" si="17"/>
        <v>29.482191763721907</v>
      </c>
      <c r="I34" s="7">
        <v>101325</v>
      </c>
      <c r="J34" s="8">
        <f t="shared" si="18"/>
        <v>9168819.4099085927</v>
      </c>
      <c r="K34" s="8">
        <f>$C$9*$C$11*AE34</f>
        <v>8821139.5574314464</v>
      </c>
      <c r="L34" s="8">
        <f t="shared" si="20"/>
        <v>2354400</v>
      </c>
      <c r="M34" s="17">
        <f t="shared" si="7"/>
        <v>11349379.483670019</v>
      </c>
      <c r="N34" s="18">
        <f t="shared" si="8"/>
        <v>90.489212039561735</v>
      </c>
      <c r="O34" s="18">
        <f t="shared" si="2"/>
        <v>87.057878681780863</v>
      </c>
      <c r="P34" s="18">
        <f t="shared" si="3"/>
        <v>23.236121391561806</v>
      </c>
      <c r="Q34" s="18">
        <f t="shared" si="4"/>
        <v>112.0096667522331</v>
      </c>
      <c r="R34" s="10">
        <f t="shared" si="21"/>
        <v>2.5909305005033363</v>
      </c>
      <c r="S34" s="8">
        <f t="shared" si="9"/>
        <v>0.7</v>
      </c>
      <c r="T34" s="8">
        <f t="shared" si="22"/>
        <v>15.158323393377419</v>
      </c>
      <c r="U34" s="8">
        <v>0</v>
      </c>
      <c r="V34" s="8">
        <f t="shared" si="23"/>
        <v>5.3014376029327757</v>
      </c>
      <c r="W34" s="8">
        <v>0</v>
      </c>
      <c r="X34" s="15">
        <f t="shared" si="24"/>
        <v>341.81187021297728</v>
      </c>
      <c r="Y34" s="8">
        <f t="shared" si="25"/>
        <v>76.001585444515058</v>
      </c>
      <c r="Z34" s="8">
        <f t="shared" si="26"/>
        <v>1200</v>
      </c>
      <c r="AA34" s="29">
        <f t="shared" si="10"/>
        <v>109.95243178565835</v>
      </c>
      <c r="AB34" s="8"/>
      <c r="AC34" s="8"/>
      <c r="AD34" s="15">
        <f t="shared" si="11"/>
        <v>858.18812978702272</v>
      </c>
      <c r="AE34" s="8">
        <f t="shared" si="12"/>
        <v>1123.9984145554849</v>
      </c>
      <c r="AF34" s="8">
        <f t="shared" si="27"/>
        <v>300</v>
      </c>
      <c r="AG34" s="18">
        <f t="shared" si="1"/>
        <v>231.85943842731893</v>
      </c>
      <c r="AH34" s="29">
        <f t="shared" si="28"/>
        <v>0</v>
      </c>
      <c r="AI34" s="29">
        <f t="shared" si="31"/>
        <v>0</v>
      </c>
      <c r="AJ34" s="28">
        <f t="shared" si="13"/>
        <v>9.7722831407109131E-4</v>
      </c>
      <c r="AK34" s="25">
        <f t="shared" si="5"/>
        <v>9.7722831407109131E-3</v>
      </c>
      <c r="AL34" s="26">
        <f t="shared" si="14"/>
        <v>0.12701707224728881</v>
      </c>
    </row>
    <row r="35" spans="2:38" x14ac:dyDescent="0.3">
      <c r="B35" s="6">
        <v>80</v>
      </c>
      <c r="C35" s="8">
        <f t="shared" si="15"/>
        <v>0.8</v>
      </c>
      <c r="D35" s="8">
        <f t="shared" si="29"/>
        <v>264.98221534550737</v>
      </c>
      <c r="E35" s="8">
        <f t="shared" si="30"/>
        <v>33.122776918188414</v>
      </c>
      <c r="F35" s="8">
        <f t="shared" si="16"/>
        <v>44.301714128077002</v>
      </c>
      <c r="G35" s="8">
        <f t="shared" si="6"/>
        <v>2.2250485660981263</v>
      </c>
      <c r="H35" s="8">
        <f t="shared" si="17"/>
        <v>29.48219176372189</v>
      </c>
      <c r="I35" s="7">
        <v>101325</v>
      </c>
      <c r="J35" s="8">
        <f t="shared" si="18"/>
        <v>9342659.3361471668</v>
      </c>
      <c r="K35" s="8">
        <f t="shared" si="19"/>
        <v>8994979.4836700205</v>
      </c>
      <c r="L35" s="8">
        <f t="shared" si="20"/>
        <v>2354400</v>
      </c>
      <c r="M35" s="17">
        <f t="shared" si="7"/>
        <v>11523219.409908593</v>
      </c>
      <c r="N35" s="18">
        <f t="shared" si="8"/>
        <v>92.204878718452179</v>
      </c>
      <c r="O35" s="18">
        <f t="shared" si="2"/>
        <v>88.773545360671307</v>
      </c>
      <c r="P35" s="18">
        <f t="shared" si="3"/>
        <v>23.236121391561806</v>
      </c>
      <c r="Q35" s="18">
        <f t="shared" si="4"/>
        <v>113.72533343112354</v>
      </c>
      <c r="R35" s="10">
        <f t="shared" si="21"/>
        <v>2.5240555005033363</v>
      </c>
      <c r="S35" s="8">
        <f t="shared" si="9"/>
        <v>0.79999999999999993</v>
      </c>
      <c r="T35" s="8">
        <f t="shared" si="22"/>
        <v>15.457051443585534</v>
      </c>
      <c r="U35" s="8">
        <v>0</v>
      </c>
      <c r="V35" s="8">
        <f t="shared" si="23"/>
        <v>5.3014376029327757</v>
      </c>
      <c r="W35" s="8">
        <v>0</v>
      </c>
      <c r="X35" s="15">
        <f t="shared" si="24"/>
        <v>363.9627272770158</v>
      </c>
      <c r="Y35" s="8">
        <f t="shared" si="25"/>
        <v>53.850728380476539</v>
      </c>
      <c r="Z35" s="8">
        <f t="shared" si="26"/>
        <v>1200</v>
      </c>
      <c r="AA35" s="29">
        <f t="shared" si="10"/>
        <v>98.980511931508431</v>
      </c>
      <c r="AB35" s="8"/>
      <c r="AC35" s="8"/>
      <c r="AD35" s="15">
        <f t="shared" si="11"/>
        <v>836.0372727229842</v>
      </c>
      <c r="AE35" s="8">
        <f t="shared" si="12"/>
        <v>1146.1492716195235</v>
      </c>
      <c r="AF35" s="8">
        <f t="shared" si="27"/>
        <v>300</v>
      </c>
      <c r="AG35" s="18">
        <f t="shared" si="1"/>
        <v>264.98221534550737</v>
      </c>
      <c r="AH35" s="29">
        <f t="shared" si="28"/>
        <v>0</v>
      </c>
      <c r="AI35" s="29">
        <f t="shared" si="31"/>
        <v>0</v>
      </c>
      <c r="AJ35" s="28">
        <f t="shared" si="13"/>
        <v>1.1168323589383904E-3</v>
      </c>
      <c r="AK35" s="25">
        <f t="shared" si="5"/>
        <v>1.1168323589383904E-2</v>
      </c>
      <c r="AL35" s="26">
        <f t="shared" si="14"/>
        <v>0.13401413915275046</v>
      </c>
    </row>
    <row r="36" spans="2:38" x14ac:dyDescent="0.3">
      <c r="B36" s="6">
        <v>90</v>
      </c>
      <c r="C36" s="8">
        <f t="shared" si="15"/>
        <v>0.9</v>
      </c>
      <c r="D36" s="8">
        <f t="shared" si="29"/>
        <v>298.10499226369575</v>
      </c>
      <c r="E36" s="8">
        <f t="shared" si="30"/>
        <v>33.122776918188414</v>
      </c>
      <c r="F36" s="8">
        <f t="shared" si="16"/>
        <v>44.301714128077002</v>
      </c>
      <c r="G36" s="8">
        <f t="shared" si="6"/>
        <v>2.2250485660981263</v>
      </c>
      <c r="H36" s="8">
        <f t="shared" si="17"/>
        <v>29.48219176372189</v>
      </c>
      <c r="I36" s="7">
        <v>101325</v>
      </c>
      <c r="J36" s="8">
        <f t="shared" si="18"/>
        <v>9516499.2623857409</v>
      </c>
      <c r="K36" s="8">
        <f t="shared" si="19"/>
        <v>9168819.4099085946</v>
      </c>
      <c r="L36" s="8">
        <f>$C$9*$C$11*($C$6-Z36)</f>
        <v>2354400</v>
      </c>
      <c r="M36" s="17">
        <f t="shared" si="7"/>
        <v>11697059.336147167</v>
      </c>
      <c r="N36" s="18">
        <f t="shared" si="8"/>
        <v>93.920545397342622</v>
      </c>
      <c r="O36" s="18">
        <f t="shared" si="2"/>
        <v>90.48921203956175</v>
      </c>
      <c r="P36" s="18">
        <f t="shared" si="3"/>
        <v>23.236121391561806</v>
      </c>
      <c r="Q36" s="18">
        <f t="shared" si="4"/>
        <v>115.44100011001399</v>
      </c>
      <c r="R36" s="10">
        <f t="shared" si="21"/>
        <v>2.4571805005033363</v>
      </c>
      <c r="S36" s="8">
        <f t="shared" si="9"/>
        <v>0.89999999999999991</v>
      </c>
      <c r="T36" s="8">
        <f t="shared" si="22"/>
        <v>15.755779493793652</v>
      </c>
      <c r="U36" s="8">
        <v>0</v>
      </c>
      <c r="V36" s="8">
        <f t="shared" si="23"/>
        <v>5.3014376029327757</v>
      </c>
      <c r="W36" s="8">
        <v>0</v>
      </c>
      <c r="X36" s="15">
        <f t="shared" si="24"/>
        <v>386.11358434105432</v>
      </c>
      <c r="Y36" s="8">
        <f t="shared" si="25"/>
        <v>31.699871316438021</v>
      </c>
      <c r="Z36" s="8">
        <f t="shared" si="26"/>
        <v>1200</v>
      </c>
      <c r="AA36" s="29">
        <f t="shared" si="10"/>
        <v>88.008592077358571</v>
      </c>
      <c r="AB36" s="8"/>
      <c r="AC36" s="8"/>
      <c r="AD36" s="15">
        <f t="shared" si="11"/>
        <v>813.88641565894568</v>
      </c>
      <c r="AE36" s="8">
        <f t="shared" si="12"/>
        <v>1168.300128683562</v>
      </c>
      <c r="AF36" s="8">
        <f t="shared" si="27"/>
        <v>300</v>
      </c>
      <c r="AG36" s="18">
        <f t="shared" si="1"/>
        <v>298.10499226369575</v>
      </c>
      <c r="AH36" s="29">
        <f t="shared" si="28"/>
        <v>0</v>
      </c>
      <c r="AI36" s="29">
        <f t="shared" si="31"/>
        <v>0</v>
      </c>
      <c r="AJ36" s="28">
        <f t="shared" si="13"/>
        <v>1.2564364038056889E-3</v>
      </c>
      <c r="AK36" s="25">
        <f t="shared" si="5"/>
        <v>1.2564364038056889E-2</v>
      </c>
      <c r="AL36" s="26">
        <f t="shared" si="14"/>
        <v>0.14147484686652217</v>
      </c>
    </row>
    <row r="37" spans="2:38" x14ac:dyDescent="0.3">
      <c r="B37" s="6">
        <v>100</v>
      </c>
      <c r="C37" s="8">
        <f t="shared" si="15"/>
        <v>1</v>
      </c>
      <c r="D37" s="8">
        <f t="shared" si="29"/>
        <v>331.22776918188418</v>
      </c>
      <c r="E37" s="8">
        <f t="shared" si="30"/>
        <v>33.122776918188414</v>
      </c>
      <c r="F37" s="8">
        <f t="shared" si="16"/>
        <v>44.301714128077002</v>
      </c>
      <c r="G37" s="8">
        <f t="shared" si="6"/>
        <v>2.2250485660981263</v>
      </c>
      <c r="H37" s="8">
        <f t="shared" si="17"/>
        <v>29.48219176372189</v>
      </c>
      <c r="I37" s="7">
        <v>101325</v>
      </c>
      <c r="J37" s="8">
        <f t="shared" si="18"/>
        <v>9690339.188624315</v>
      </c>
      <c r="K37" s="8">
        <f t="shared" si="19"/>
        <v>9342659.3361471687</v>
      </c>
      <c r="L37" s="8">
        <f t="shared" si="20"/>
        <v>2354400</v>
      </c>
      <c r="M37" s="17">
        <f t="shared" si="7"/>
        <v>11870899.262385741</v>
      </c>
      <c r="N37" s="18">
        <f t="shared" si="8"/>
        <v>95.636212076233065</v>
      </c>
      <c r="O37" s="18">
        <f t="shared" si="2"/>
        <v>92.204878718452193</v>
      </c>
      <c r="P37" s="18">
        <f t="shared" si="3"/>
        <v>23.236121391561806</v>
      </c>
      <c r="Q37" s="18">
        <f t="shared" si="4"/>
        <v>117.15666678890443</v>
      </c>
      <c r="R37" s="10">
        <f t="shared" si="21"/>
        <v>2.3903055005033362</v>
      </c>
      <c r="S37" s="8">
        <f t="shared" si="9"/>
        <v>0.99999999999999989</v>
      </c>
      <c r="T37" s="8">
        <f t="shared" si="22"/>
        <v>16.054507544001769</v>
      </c>
      <c r="U37" s="8">
        <v>0</v>
      </c>
      <c r="V37" s="8">
        <f t="shared" si="23"/>
        <v>5.3014376029327757</v>
      </c>
      <c r="W37" s="8">
        <v>0</v>
      </c>
      <c r="X37" s="15">
        <f t="shared" si="24"/>
        <v>408.26444140509284</v>
      </c>
      <c r="Y37" s="8">
        <f t="shared" si="25"/>
        <v>9.5490142523995019</v>
      </c>
      <c r="Z37" s="8">
        <f t="shared" si="26"/>
        <v>1200</v>
      </c>
      <c r="AA37" s="29">
        <f t="shared" si="10"/>
        <v>77.036672223208654</v>
      </c>
      <c r="AB37" s="8"/>
      <c r="AC37" s="8"/>
      <c r="AD37" s="15">
        <f t="shared" si="11"/>
        <v>791.73555859490716</v>
      </c>
      <c r="AE37" s="8">
        <f t="shared" si="12"/>
        <v>1190.4509857476005</v>
      </c>
      <c r="AF37" s="8">
        <f t="shared" si="27"/>
        <v>300</v>
      </c>
      <c r="AG37" s="18">
        <f t="shared" si="1"/>
        <v>331.22776918188418</v>
      </c>
      <c r="AH37" s="29">
        <f t="shared" si="28"/>
        <v>0</v>
      </c>
      <c r="AI37" s="29">
        <f>IF(AD37&gt;0,0,AK37/$G$20)</f>
        <v>0</v>
      </c>
      <c r="AJ37" s="28">
        <f t="shared" si="13"/>
        <v>1.3960404486729875E-3</v>
      </c>
      <c r="AK37" s="25">
        <f t="shared" si="5"/>
        <v>1.3960404486729874E-2</v>
      </c>
      <c r="AL37" s="26">
        <f t="shared" si="14"/>
        <v>0.14932736422503753</v>
      </c>
    </row>
    <row r="38" spans="2:38" x14ac:dyDescent="0.3">
      <c r="B38" s="6">
        <v>110</v>
      </c>
      <c r="C38" s="8">
        <f t="shared" si="15"/>
        <v>1.1000000000000001</v>
      </c>
      <c r="D38" s="8">
        <f t="shared" si="29"/>
        <v>364.35054610007262</v>
      </c>
      <c r="E38" s="8">
        <f t="shared" si="30"/>
        <v>33.12277691818845</v>
      </c>
      <c r="F38" s="8">
        <f t="shared" si="16"/>
        <v>44.301714128077059</v>
      </c>
      <c r="G38" s="8">
        <f t="shared" si="6"/>
        <v>2.2250485660981263</v>
      </c>
      <c r="H38" s="8">
        <f t="shared" si="17"/>
        <v>29.482191763721907</v>
      </c>
      <c r="I38" s="7">
        <v>101325</v>
      </c>
      <c r="J38" s="8">
        <f t="shared" si="18"/>
        <v>9864179.1148628891</v>
      </c>
      <c r="K38" s="8">
        <f t="shared" si="19"/>
        <v>9417600</v>
      </c>
      <c r="L38" s="8">
        <f t="shared" si="20"/>
        <v>2354400</v>
      </c>
      <c r="M38" s="17">
        <f t="shared" si="7"/>
        <v>12044739.188624315</v>
      </c>
      <c r="N38" s="18">
        <f t="shared" si="8"/>
        <v>97.351878755123508</v>
      </c>
      <c r="O38" s="18">
        <f t="shared" si="2"/>
        <v>92.944485566247224</v>
      </c>
      <c r="P38" s="18">
        <f t="shared" si="3"/>
        <v>23.236121391561806</v>
      </c>
      <c r="Q38" s="18">
        <f t="shared" si="4"/>
        <v>118.87233346779487</v>
      </c>
      <c r="R38" s="10">
        <f t="shared" si="21"/>
        <v>2.3234305005033358</v>
      </c>
      <c r="S38" s="8">
        <f t="shared" si="9"/>
        <v>1.0999999999999999</v>
      </c>
      <c r="T38" s="8">
        <f t="shared" si="22"/>
        <v>16.183286236437098</v>
      </c>
      <c r="U38" s="8">
        <v>0</v>
      </c>
      <c r="V38" s="8">
        <f t="shared" si="23"/>
        <v>5.3014376029327757</v>
      </c>
      <c r="W38" s="8">
        <v>0</v>
      </c>
      <c r="X38" s="15">
        <f t="shared" si="24"/>
        <v>430.41529846913136</v>
      </c>
      <c r="Y38" s="8">
        <f t="shared" si="25"/>
        <v>0</v>
      </c>
      <c r="Z38" s="8">
        <f t="shared" si="26"/>
        <v>1200</v>
      </c>
      <c r="AA38" s="29">
        <f t="shared" si="10"/>
        <v>66.064752369058738</v>
      </c>
      <c r="AB38" s="8"/>
      <c r="AC38" s="8"/>
      <c r="AD38" s="15">
        <f t="shared" si="11"/>
        <v>769.58470153086864</v>
      </c>
      <c r="AE38" s="8">
        <f t="shared" si="12"/>
        <v>1200</v>
      </c>
      <c r="AF38" s="8">
        <f t="shared" si="27"/>
        <v>300</v>
      </c>
      <c r="AG38" s="18">
        <f t="shared" si="1"/>
        <v>364.35054610007262</v>
      </c>
      <c r="AH38" s="29">
        <f t="shared" si="28"/>
        <v>0</v>
      </c>
      <c r="AI38" s="29">
        <f>IF(AD38&gt;0,0,AK38/$G$20)</f>
        <v>0</v>
      </c>
      <c r="AJ38" s="28">
        <f t="shared" si="13"/>
        <v>1.5356444935402866E-3</v>
      </c>
      <c r="AK38" s="25">
        <f t="shared" si="5"/>
        <v>1.5356444935402867E-2</v>
      </c>
      <c r="AL38" s="26">
        <f t="shared" si="14"/>
        <v>0.15751090825419706</v>
      </c>
    </row>
    <row r="39" spans="2:38" x14ac:dyDescent="0.3">
      <c r="B39" s="6">
        <v>120</v>
      </c>
      <c r="C39" s="8">
        <f t="shared" si="15"/>
        <v>1.2</v>
      </c>
      <c r="D39" s="8">
        <f t="shared" si="29"/>
        <v>397.473323018261</v>
      </c>
      <c r="E39" s="8">
        <f t="shared" si="30"/>
        <v>33.122776918188372</v>
      </c>
      <c r="F39" s="8">
        <f t="shared" si="16"/>
        <v>44.301714128076945</v>
      </c>
      <c r="G39" s="8">
        <f t="shared" si="6"/>
        <v>2.2250485660981263</v>
      </c>
      <c r="H39" s="8">
        <f t="shared" si="17"/>
        <v>29.482191763721872</v>
      </c>
      <c r="I39" s="7">
        <v>101325</v>
      </c>
      <c r="J39" s="8">
        <f t="shared" si="18"/>
        <v>10038019.041101463</v>
      </c>
      <c r="K39" s="8">
        <f t="shared" si="19"/>
        <v>9417600</v>
      </c>
      <c r="L39" s="8">
        <f t="shared" si="20"/>
        <v>2354400</v>
      </c>
      <c r="M39" s="17">
        <f t="shared" si="7"/>
        <v>12218579.114862889</v>
      </c>
      <c r="N39" s="18">
        <f t="shared" si="8"/>
        <v>99.067545434013951</v>
      </c>
      <c r="O39" s="18">
        <f t="shared" si="2"/>
        <v>92.944485566247224</v>
      </c>
      <c r="P39" s="18">
        <f t="shared" si="3"/>
        <v>23.236121391561806</v>
      </c>
      <c r="Q39" s="18">
        <f t="shared" si="4"/>
        <v>120.5880001466853</v>
      </c>
      <c r="R39" s="10">
        <f t="shared" si="21"/>
        <v>2.2565555005033362</v>
      </c>
      <c r="S39" s="8">
        <f t="shared" si="9"/>
        <v>1.2</v>
      </c>
      <c r="T39" s="8">
        <f t="shared" si="22"/>
        <v>16.183286236437098</v>
      </c>
      <c r="U39" s="8">
        <v>0</v>
      </c>
      <c r="V39" s="8">
        <f t="shared" si="23"/>
        <v>5.3014376029327757</v>
      </c>
      <c r="W39" s="8">
        <v>0</v>
      </c>
      <c r="X39" s="15">
        <f t="shared" si="24"/>
        <v>452.56615553316988</v>
      </c>
      <c r="Y39" s="8">
        <f t="shared" si="25"/>
        <v>0</v>
      </c>
      <c r="Z39" s="8">
        <f t="shared" si="26"/>
        <v>1200</v>
      </c>
      <c r="AA39" s="29">
        <f t="shared" si="10"/>
        <v>55.092832514908878</v>
      </c>
      <c r="AB39" s="8"/>
      <c r="AC39" s="8"/>
      <c r="AD39" s="15">
        <f t="shared" si="11"/>
        <v>747.43384446683012</v>
      </c>
      <c r="AE39" s="8">
        <f t="shared" si="12"/>
        <v>1200</v>
      </c>
      <c r="AF39" s="8">
        <f t="shared" si="27"/>
        <v>300</v>
      </c>
      <c r="AG39" s="18">
        <f t="shared" si="1"/>
        <v>397.473323018261</v>
      </c>
      <c r="AH39" s="29">
        <f t="shared" si="28"/>
        <v>0</v>
      </c>
      <c r="AI39" s="29">
        <f t="shared" si="31"/>
        <v>0</v>
      </c>
      <c r="AJ39" s="28">
        <f t="shared" si="13"/>
        <v>1.6752485384075851E-3</v>
      </c>
      <c r="AK39" s="25">
        <f t="shared" si="5"/>
        <v>1.6752485384075852E-2</v>
      </c>
      <c r="AL39" s="26">
        <f t="shared" si="14"/>
        <v>0.16597457876280564</v>
      </c>
    </row>
    <row r="40" spans="2:38" x14ac:dyDescent="0.3">
      <c r="B40" s="6">
        <v>130</v>
      </c>
      <c r="C40" s="8">
        <f t="shared" si="15"/>
        <v>1.3</v>
      </c>
      <c r="D40" s="8">
        <f t="shared" si="29"/>
        <v>430.59609993644949</v>
      </c>
      <c r="E40" s="8">
        <f t="shared" si="30"/>
        <v>33.12277691818845</v>
      </c>
      <c r="F40" s="8">
        <f t="shared" si="16"/>
        <v>44.301714128077059</v>
      </c>
      <c r="G40" s="8">
        <f t="shared" si="6"/>
        <v>2.2250485660981263</v>
      </c>
      <c r="H40" s="8">
        <f t="shared" si="17"/>
        <v>29.482191763721907</v>
      </c>
      <c r="I40" s="7">
        <v>101325</v>
      </c>
      <c r="J40" s="8">
        <f t="shared" si="18"/>
        <v>10211858.967340037</v>
      </c>
      <c r="K40" s="8">
        <f t="shared" si="19"/>
        <v>9417600</v>
      </c>
      <c r="L40" s="8">
        <f t="shared" si="20"/>
        <v>2354400</v>
      </c>
      <c r="M40" s="17">
        <f t="shared" si="7"/>
        <v>12392419.041101463</v>
      </c>
      <c r="N40" s="18">
        <f t="shared" si="8"/>
        <v>100.78321211290439</v>
      </c>
      <c r="O40" s="18">
        <f t="shared" si="2"/>
        <v>92.944485566247224</v>
      </c>
      <c r="P40" s="18">
        <f t="shared" si="3"/>
        <v>23.236121391561806</v>
      </c>
      <c r="Q40" s="18">
        <f t="shared" si="4"/>
        <v>122.30366682557575</v>
      </c>
      <c r="R40" s="10">
        <f t="shared" si="21"/>
        <v>2.1896805005033357</v>
      </c>
      <c r="S40" s="8">
        <f t="shared" si="9"/>
        <v>1.3</v>
      </c>
      <c r="T40" s="8">
        <f t="shared" si="22"/>
        <v>16.183286236437098</v>
      </c>
      <c r="U40" s="8">
        <v>0</v>
      </c>
      <c r="V40" s="8">
        <f t="shared" si="23"/>
        <v>5.3014376029327757</v>
      </c>
      <c r="W40" s="8">
        <v>0</v>
      </c>
      <c r="X40" s="15">
        <f t="shared" si="24"/>
        <v>474.7170125972084</v>
      </c>
      <c r="Y40" s="8">
        <f t="shared" si="25"/>
        <v>0</v>
      </c>
      <c r="Z40" s="8">
        <f t="shared" si="26"/>
        <v>1200</v>
      </c>
      <c r="AA40" s="29">
        <f t="shared" si="10"/>
        <v>44.120912660758904</v>
      </c>
      <c r="AB40" s="8"/>
      <c r="AC40" s="8"/>
      <c r="AD40" s="15">
        <f t="shared" si="11"/>
        <v>725.2829874027916</v>
      </c>
      <c r="AE40" s="8">
        <f t="shared" si="12"/>
        <v>1200</v>
      </c>
      <c r="AF40" s="8">
        <f t="shared" si="27"/>
        <v>300</v>
      </c>
      <c r="AG40" s="18">
        <f t="shared" si="1"/>
        <v>430.59609993644949</v>
      </c>
      <c r="AH40" s="29">
        <f t="shared" si="28"/>
        <v>0</v>
      </c>
      <c r="AI40" s="29">
        <f t="shared" si="31"/>
        <v>0</v>
      </c>
      <c r="AJ40" s="28">
        <f t="shared" si="13"/>
        <v>1.8148525832748837E-3</v>
      </c>
      <c r="AK40" s="25">
        <f t="shared" si="5"/>
        <v>1.8148525832748837E-2</v>
      </c>
      <c r="AL40" s="26">
        <f t="shared" si="14"/>
        <v>0.17467599441827414</v>
      </c>
    </row>
    <row r="41" spans="2:38" x14ac:dyDescent="0.3">
      <c r="B41" s="6">
        <v>140</v>
      </c>
      <c r="C41" s="8">
        <f t="shared" si="15"/>
        <v>1.4000000000000001</v>
      </c>
      <c r="D41" s="8">
        <f t="shared" si="29"/>
        <v>463.71887685463787</v>
      </c>
      <c r="E41" s="8">
        <f t="shared" si="30"/>
        <v>33.12277691818845</v>
      </c>
      <c r="F41" s="8">
        <f t="shared" si="16"/>
        <v>44.301714128077059</v>
      </c>
      <c r="G41" s="8">
        <f t="shared" si="6"/>
        <v>2.2250485660981263</v>
      </c>
      <c r="H41" s="8">
        <f t="shared" si="17"/>
        <v>29.482191763721907</v>
      </c>
      <c r="I41" s="7">
        <v>101325</v>
      </c>
      <c r="J41" s="8">
        <f t="shared" si="18"/>
        <v>10385698.893578611</v>
      </c>
      <c r="K41" s="8">
        <f t="shared" si="19"/>
        <v>9417600</v>
      </c>
      <c r="L41" s="8">
        <f t="shared" si="20"/>
        <v>2354400</v>
      </c>
      <c r="M41" s="17">
        <f t="shared" si="7"/>
        <v>12566258.967340037</v>
      </c>
      <c r="N41" s="18">
        <f t="shared" si="8"/>
        <v>102.49887879179484</v>
      </c>
      <c r="O41" s="18">
        <f t="shared" si="2"/>
        <v>92.944485566247224</v>
      </c>
      <c r="P41" s="18">
        <f t="shared" si="3"/>
        <v>23.236121391561806</v>
      </c>
      <c r="Q41" s="18">
        <f t="shared" si="4"/>
        <v>124.01933350446619</v>
      </c>
      <c r="R41" s="10">
        <f t="shared" si="21"/>
        <v>2.1228055005033357</v>
      </c>
      <c r="S41" s="8">
        <f t="shared" si="9"/>
        <v>1.4000000000000001</v>
      </c>
      <c r="T41" s="8">
        <f t="shared" si="22"/>
        <v>16.183286236437098</v>
      </c>
      <c r="U41" s="8">
        <v>0</v>
      </c>
      <c r="V41" s="8">
        <f t="shared" si="23"/>
        <v>5.3014376029327757</v>
      </c>
      <c r="W41" s="8">
        <v>0</v>
      </c>
      <c r="X41" s="15">
        <f t="shared" si="24"/>
        <v>496.86786966124691</v>
      </c>
      <c r="Y41" s="8">
        <f t="shared" si="25"/>
        <v>0</v>
      </c>
      <c r="Z41" s="8">
        <f t="shared" si="26"/>
        <v>1200</v>
      </c>
      <c r="AA41" s="29">
        <f t="shared" si="10"/>
        <v>33.148992806609044</v>
      </c>
      <c r="AB41" s="8"/>
      <c r="AC41" s="8"/>
      <c r="AD41" s="15">
        <f t="shared" si="11"/>
        <v>703.13213033875309</v>
      </c>
      <c r="AE41" s="8">
        <f t="shared" si="12"/>
        <v>1200</v>
      </c>
      <c r="AF41" s="8">
        <f t="shared" si="27"/>
        <v>300</v>
      </c>
      <c r="AG41" s="18">
        <f t="shared" si="1"/>
        <v>463.71887685463787</v>
      </c>
      <c r="AH41" s="29">
        <f t="shared" si="28"/>
        <v>0</v>
      </c>
      <c r="AI41" s="29">
        <f t="shared" si="31"/>
        <v>0</v>
      </c>
      <c r="AJ41" s="28">
        <f t="shared" si="13"/>
        <v>1.9544566281421822E-3</v>
      </c>
      <c r="AK41" s="25">
        <f t="shared" si="5"/>
        <v>1.9544566281421823E-2</v>
      </c>
      <c r="AL41" s="26">
        <f t="shared" si="14"/>
        <v>0.18357994926517451</v>
      </c>
    </row>
    <row r="42" spans="2:38" x14ac:dyDescent="0.3">
      <c r="B42" s="6">
        <v>150</v>
      </c>
      <c r="C42" s="8">
        <f t="shared" si="15"/>
        <v>1.5</v>
      </c>
      <c r="D42" s="8">
        <f t="shared" si="29"/>
        <v>496.84165377282625</v>
      </c>
      <c r="E42" s="8">
        <f t="shared" si="30"/>
        <v>33.122776918188372</v>
      </c>
      <c r="F42" s="8">
        <f t="shared" si="16"/>
        <v>44.301714128076945</v>
      </c>
      <c r="G42" s="8">
        <f t="shared" si="6"/>
        <v>2.2250485660981263</v>
      </c>
      <c r="H42" s="8">
        <f t="shared" si="17"/>
        <v>29.482191763721872</v>
      </c>
      <c r="I42" s="7">
        <v>101325</v>
      </c>
      <c r="J42" s="8">
        <f t="shared" si="18"/>
        <v>10559538.819817185</v>
      </c>
      <c r="K42" s="8">
        <f t="shared" si="19"/>
        <v>9417600</v>
      </c>
      <c r="L42" s="8">
        <f t="shared" si="20"/>
        <v>2354400</v>
      </c>
      <c r="M42" s="17">
        <f t="shared" si="7"/>
        <v>12740098.893578611</v>
      </c>
      <c r="N42" s="18">
        <f t="shared" si="8"/>
        <v>104.21454547068528</v>
      </c>
      <c r="O42" s="18">
        <f t="shared" si="2"/>
        <v>92.944485566247224</v>
      </c>
      <c r="P42" s="18">
        <f t="shared" si="3"/>
        <v>23.236121391561806</v>
      </c>
      <c r="Q42" s="18">
        <f t="shared" si="4"/>
        <v>125.73500018335663</v>
      </c>
      <c r="R42" s="10">
        <f t="shared" si="21"/>
        <v>2.0559305005033361</v>
      </c>
      <c r="S42" s="8">
        <f t="shared" si="9"/>
        <v>1.5000000000000002</v>
      </c>
      <c r="T42" s="8">
        <f t="shared" si="22"/>
        <v>16.183286236437098</v>
      </c>
      <c r="U42" s="8">
        <v>0</v>
      </c>
      <c r="V42" s="8">
        <f t="shared" si="23"/>
        <v>5.3014376029327757</v>
      </c>
      <c r="W42" s="8">
        <v>0</v>
      </c>
      <c r="X42" s="15">
        <f t="shared" si="24"/>
        <v>519.01872672528543</v>
      </c>
      <c r="Y42" s="8">
        <f t="shared" si="25"/>
        <v>0</v>
      </c>
      <c r="Z42" s="8">
        <f t="shared" si="26"/>
        <v>1200</v>
      </c>
      <c r="AA42" s="29">
        <f t="shared" si="10"/>
        <v>22.177072952459184</v>
      </c>
      <c r="AB42" s="8"/>
      <c r="AC42" s="8"/>
      <c r="AD42" s="15">
        <f t="shared" si="11"/>
        <v>680.98127327471457</v>
      </c>
      <c r="AE42" s="8">
        <f t="shared" si="12"/>
        <v>1200</v>
      </c>
      <c r="AF42" s="8">
        <f t="shared" si="27"/>
        <v>300</v>
      </c>
      <c r="AG42" s="18">
        <f t="shared" si="1"/>
        <v>496.84165377282625</v>
      </c>
      <c r="AH42" s="29">
        <f t="shared" si="28"/>
        <v>0</v>
      </c>
      <c r="AI42" s="29">
        <f t="shared" si="31"/>
        <v>0</v>
      </c>
      <c r="AJ42" s="28">
        <f t="shared" si="13"/>
        <v>2.0940606730094811E-3</v>
      </c>
      <c r="AK42" s="25">
        <f t="shared" si="5"/>
        <v>2.0940606730094811E-2</v>
      </c>
      <c r="AL42" s="26">
        <f t="shared" si="14"/>
        <v>0.1926571962242743</v>
      </c>
    </row>
    <row r="43" spans="2:38" x14ac:dyDescent="0.3">
      <c r="B43" s="6">
        <v>160</v>
      </c>
      <c r="C43" s="8">
        <f t="shared" si="15"/>
        <v>1.6</v>
      </c>
      <c r="D43" s="8">
        <f t="shared" si="29"/>
        <v>529.96443069101474</v>
      </c>
      <c r="E43" s="8">
        <f t="shared" si="30"/>
        <v>33.12277691818845</v>
      </c>
      <c r="F43" s="8">
        <f t="shared" si="16"/>
        <v>44.301714128077059</v>
      </c>
      <c r="G43" s="8">
        <f t="shared" si="6"/>
        <v>2.2250485660981263</v>
      </c>
      <c r="H43" s="8">
        <f t="shared" si="17"/>
        <v>29.482191763721907</v>
      </c>
      <c r="I43" s="7">
        <v>101325</v>
      </c>
      <c r="J43" s="8">
        <f t="shared" si="18"/>
        <v>10733378.746055759</v>
      </c>
      <c r="K43" s="8">
        <f t="shared" si="19"/>
        <v>9417600</v>
      </c>
      <c r="L43" s="8">
        <f t="shared" si="20"/>
        <v>2354400</v>
      </c>
      <c r="M43" s="17">
        <f t="shared" si="7"/>
        <v>12913938.819817185</v>
      </c>
      <c r="N43" s="18">
        <f t="shared" si="8"/>
        <v>105.93021214957572</v>
      </c>
      <c r="O43" s="18">
        <f t="shared" si="2"/>
        <v>92.944485566247224</v>
      </c>
      <c r="P43" s="18">
        <f t="shared" si="3"/>
        <v>23.236121391561806</v>
      </c>
      <c r="Q43" s="18">
        <f t="shared" si="4"/>
        <v>127.45066686224708</v>
      </c>
      <c r="R43" s="10">
        <f t="shared" si="21"/>
        <v>1.9890555005033357</v>
      </c>
      <c r="S43" s="8">
        <f t="shared" si="9"/>
        <v>1.6000000000000003</v>
      </c>
      <c r="T43" s="8">
        <f t="shared" si="22"/>
        <v>16.183286236437098</v>
      </c>
      <c r="U43" s="8">
        <v>0</v>
      </c>
      <c r="V43" s="8">
        <f t="shared" si="23"/>
        <v>5.3014376029327757</v>
      </c>
      <c r="W43" s="8">
        <v>0</v>
      </c>
      <c r="X43" s="15">
        <f t="shared" si="24"/>
        <v>541.16958378932395</v>
      </c>
      <c r="Y43" s="8">
        <f t="shared" si="25"/>
        <v>0</v>
      </c>
      <c r="Z43" s="8">
        <f t="shared" si="26"/>
        <v>1200</v>
      </c>
      <c r="AA43" s="29">
        <f t="shared" si="10"/>
        <v>11.205153098309211</v>
      </c>
      <c r="AB43" s="8"/>
      <c r="AC43" s="8"/>
      <c r="AD43" s="15">
        <f t="shared" si="11"/>
        <v>658.83041621067605</v>
      </c>
      <c r="AE43" s="8">
        <f t="shared" si="12"/>
        <v>1200</v>
      </c>
      <c r="AF43" s="8">
        <f t="shared" si="27"/>
        <v>300</v>
      </c>
      <c r="AG43" s="18">
        <f t="shared" si="1"/>
        <v>529.96443069101474</v>
      </c>
      <c r="AH43" s="29">
        <f t="shared" si="28"/>
        <v>0</v>
      </c>
      <c r="AI43" s="29">
        <f t="shared" si="31"/>
        <v>0</v>
      </c>
      <c r="AJ43" s="28">
        <f t="shared" si="13"/>
        <v>2.2336647178767804E-3</v>
      </c>
      <c r="AK43" s="25">
        <f t="shared" si="5"/>
        <v>2.2336647178767804E-2</v>
      </c>
      <c r="AL43" s="26">
        <f t="shared" si="14"/>
        <v>0.20188339664728402</v>
      </c>
    </row>
    <row r="44" spans="2:38" x14ac:dyDescent="0.3">
      <c r="B44" s="6">
        <v>170</v>
      </c>
      <c r="C44" s="8">
        <f t="shared" si="15"/>
        <v>1.7</v>
      </c>
      <c r="D44" s="8">
        <f t="shared" si="29"/>
        <v>563.08720760920312</v>
      </c>
      <c r="E44" s="8">
        <f t="shared" si="30"/>
        <v>33.122776918188372</v>
      </c>
      <c r="F44" s="8">
        <f t="shared" si="16"/>
        <v>44.301714128076945</v>
      </c>
      <c r="G44" s="8">
        <f t="shared" si="6"/>
        <v>2.2250485660981263</v>
      </c>
      <c r="H44" s="8">
        <f t="shared" si="17"/>
        <v>29.482191763721872</v>
      </c>
      <c r="I44" s="7">
        <v>101325</v>
      </c>
      <c r="J44" s="8">
        <f t="shared" si="18"/>
        <v>10907218.672294334</v>
      </c>
      <c r="K44" s="8">
        <f t="shared" si="19"/>
        <v>9417600</v>
      </c>
      <c r="L44" s="8">
        <f t="shared" si="20"/>
        <v>2354400</v>
      </c>
      <c r="M44" s="17">
        <f t="shared" si="7"/>
        <v>13087778.746055759</v>
      </c>
      <c r="N44" s="18">
        <f t="shared" si="8"/>
        <v>107.64587882846615</v>
      </c>
      <c r="O44" s="18">
        <f t="shared" si="2"/>
        <v>92.944485566247224</v>
      </c>
      <c r="P44" s="18">
        <f t="shared" si="3"/>
        <v>23.236121391561806</v>
      </c>
      <c r="Q44" s="18">
        <f t="shared" si="4"/>
        <v>129.16633354113753</v>
      </c>
      <c r="R44" s="10">
        <f t="shared" si="21"/>
        <v>1.9221805005033359</v>
      </c>
      <c r="S44" s="8">
        <f t="shared" si="9"/>
        <v>1.7000000000000004</v>
      </c>
      <c r="T44" s="8">
        <f t="shared" si="22"/>
        <v>16.183286236437098</v>
      </c>
      <c r="U44" s="8">
        <v>0</v>
      </c>
      <c r="V44" s="8">
        <f t="shared" si="23"/>
        <v>5.3014376029327757</v>
      </c>
      <c r="W44" s="8">
        <v>0</v>
      </c>
      <c r="X44" s="15">
        <f t="shared" si="24"/>
        <v>563.32044085336247</v>
      </c>
      <c r="Y44" s="8">
        <f t="shared" si="25"/>
        <v>0</v>
      </c>
      <c r="Z44" s="8">
        <f t="shared" si="26"/>
        <v>1200</v>
      </c>
      <c r="AA44" s="29">
        <f t="shared" si="10"/>
        <v>0.23323324415935076</v>
      </c>
      <c r="AB44" s="8"/>
      <c r="AC44" s="8"/>
      <c r="AD44" s="15">
        <f t="shared" si="11"/>
        <v>636.67955914663753</v>
      </c>
      <c r="AE44" s="8">
        <f t="shared" si="12"/>
        <v>1200</v>
      </c>
      <c r="AF44" s="8">
        <f t="shared" si="27"/>
        <v>300</v>
      </c>
      <c r="AG44" s="18">
        <f t="shared" si="1"/>
        <v>563.08720760920312</v>
      </c>
      <c r="AH44" s="29">
        <f t="shared" si="28"/>
        <v>0</v>
      </c>
      <c r="AI44" s="29">
        <f t="shared" si="31"/>
        <v>0</v>
      </c>
      <c r="AJ44" s="28">
        <f t="shared" si="13"/>
        <v>2.3732687627440788E-3</v>
      </c>
      <c r="AK44" s="25">
        <f t="shared" si="5"/>
        <v>2.3732687627440789E-2</v>
      </c>
      <c r="AL44" s="26">
        <f t="shared" si="14"/>
        <v>0.21123823862906985</v>
      </c>
    </row>
    <row r="45" spans="2:38" x14ac:dyDescent="0.3">
      <c r="B45" s="6">
        <v>180</v>
      </c>
      <c r="C45" s="8">
        <f t="shared" si="15"/>
        <v>1.8</v>
      </c>
      <c r="D45" s="8">
        <f t="shared" si="29"/>
        <v>596.2099845273915</v>
      </c>
      <c r="E45" s="8">
        <f t="shared" si="30"/>
        <v>33.12277691818845</v>
      </c>
      <c r="F45" s="8">
        <f t="shared" si="16"/>
        <v>44.301714128077059</v>
      </c>
      <c r="G45" s="8">
        <f t="shared" si="6"/>
        <v>2.2250485660981263</v>
      </c>
      <c r="H45" s="8">
        <f t="shared" si="17"/>
        <v>29.482191763721907</v>
      </c>
      <c r="I45" s="7">
        <v>101325</v>
      </c>
      <c r="J45" s="8">
        <f t="shared" si="18"/>
        <v>11081058.598532908</v>
      </c>
      <c r="K45" s="8">
        <f t="shared" si="19"/>
        <v>9417600</v>
      </c>
      <c r="L45" s="8">
        <f t="shared" si="20"/>
        <v>2354400</v>
      </c>
      <c r="M45" s="17">
        <f t="shared" si="7"/>
        <v>13261618.672294334</v>
      </c>
      <c r="N45" s="18">
        <f t="shared" si="8"/>
        <v>109.3615455073566</v>
      </c>
      <c r="O45" s="18">
        <f t="shared" si="2"/>
        <v>92.944485566247224</v>
      </c>
      <c r="P45" s="18">
        <f t="shared" si="3"/>
        <v>23.236121391561806</v>
      </c>
      <c r="Q45" s="18">
        <f t="shared" si="4"/>
        <v>130.88200022002798</v>
      </c>
      <c r="R45" s="10">
        <f t="shared" si="21"/>
        <v>1.8553055005033359</v>
      </c>
      <c r="S45" s="8">
        <f t="shared" si="9"/>
        <v>1.8000000000000005</v>
      </c>
      <c r="T45" s="8">
        <f t="shared" si="22"/>
        <v>16.183286236437098</v>
      </c>
      <c r="U45" s="8">
        <v>0</v>
      </c>
      <c r="V45" s="8">
        <f t="shared" si="23"/>
        <v>5.3014376029327757</v>
      </c>
      <c r="W45" s="8">
        <v>0</v>
      </c>
      <c r="X45" s="15">
        <f t="shared" si="24"/>
        <v>585.47129791740099</v>
      </c>
      <c r="Y45" s="8">
        <f t="shared" si="25"/>
        <v>0</v>
      </c>
      <c r="Z45" s="8">
        <f t="shared" si="26"/>
        <v>1200</v>
      </c>
      <c r="AA45" s="29">
        <f t="shared" si="10"/>
        <v>0</v>
      </c>
      <c r="AB45" s="8"/>
      <c r="AC45" s="8"/>
      <c r="AD45" s="15">
        <f t="shared" si="11"/>
        <v>614.52870208259901</v>
      </c>
      <c r="AE45" s="8">
        <f t="shared" si="12"/>
        <v>1200</v>
      </c>
      <c r="AF45" s="8">
        <f t="shared" si="27"/>
        <v>300</v>
      </c>
      <c r="AG45" s="18">
        <f t="shared" si="1"/>
        <v>596.2099845273915</v>
      </c>
      <c r="AH45" s="29">
        <f t="shared" si="28"/>
        <v>0</v>
      </c>
      <c r="AI45" s="29">
        <f t="shared" si="31"/>
        <v>0</v>
      </c>
      <c r="AJ45" s="28">
        <f t="shared" si="13"/>
        <v>2.5128728076113777E-3</v>
      </c>
      <c r="AK45" s="25">
        <f t="shared" si="5"/>
        <v>2.5128728076113778E-2</v>
      </c>
      <c r="AL45" s="26">
        <f t="shared" si="14"/>
        <v>0.2207047095504365</v>
      </c>
    </row>
    <row r="46" spans="2:38" x14ac:dyDescent="0.3">
      <c r="B46" s="6">
        <v>190</v>
      </c>
      <c r="C46" s="8">
        <f t="shared" si="15"/>
        <v>1.9000000000000001</v>
      </c>
      <c r="D46" s="8">
        <f t="shared" si="29"/>
        <v>629.33276144557999</v>
      </c>
      <c r="E46" s="8">
        <f t="shared" si="30"/>
        <v>33.12277691818845</v>
      </c>
      <c r="F46" s="8">
        <f t="shared" si="16"/>
        <v>44.301714128077059</v>
      </c>
      <c r="G46" s="8">
        <f t="shared" si="6"/>
        <v>2.2250485660981263</v>
      </c>
      <c r="H46" s="8">
        <f t="shared" si="17"/>
        <v>29.482191763721907</v>
      </c>
      <c r="I46" s="7">
        <v>101325</v>
      </c>
      <c r="J46" s="8">
        <f t="shared" si="18"/>
        <v>11254898.524771482</v>
      </c>
      <c r="K46" s="8">
        <f t="shared" si="19"/>
        <v>9417600</v>
      </c>
      <c r="L46" s="8">
        <f t="shared" si="20"/>
        <v>2354400</v>
      </c>
      <c r="M46" s="17">
        <f>M45+$C$10*$C$11*E46/2</f>
        <v>13435458.598532908</v>
      </c>
      <c r="N46" s="18">
        <f t="shared" si="8"/>
        <v>111.07721218624704</v>
      </c>
      <c r="O46" s="18">
        <f t="shared" si="2"/>
        <v>92.944485566247224</v>
      </c>
      <c r="P46" s="18">
        <f t="shared" si="3"/>
        <v>23.236121391561806</v>
      </c>
      <c r="Q46" s="18">
        <f>M46/101325</f>
        <v>132.59766689891842</v>
      </c>
      <c r="R46" s="10">
        <f t="shared" si="21"/>
        <v>1.7884305005033356</v>
      </c>
      <c r="S46" s="8">
        <f t="shared" si="9"/>
        <v>1.9000000000000006</v>
      </c>
      <c r="T46" s="8">
        <f t="shared" si="22"/>
        <v>16.183286236437098</v>
      </c>
      <c r="U46" s="8">
        <v>0</v>
      </c>
      <c r="V46" s="8">
        <f t="shared" si="23"/>
        <v>5.3014376029327757</v>
      </c>
      <c r="W46" s="8">
        <v>0</v>
      </c>
      <c r="X46" s="15">
        <f t="shared" si="24"/>
        <v>607.62215498143951</v>
      </c>
      <c r="Y46" s="8">
        <f t="shared" si="25"/>
        <v>0</v>
      </c>
      <c r="Z46" s="8">
        <f t="shared" si="26"/>
        <v>1200</v>
      </c>
      <c r="AA46" s="29">
        <f t="shared" si="10"/>
        <v>0</v>
      </c>
      <c r="AB46" s="8"/>
      <c r="AC46" s="8"/>
      <c r="AD46" s="15">
        <f t="shared" si="11"/>
        <v>592.37784501856049</v>
      </c>
      <c r="AE46" s="8">
        <f t="shared" si="12"/>
        <v>1200</v>
      </c>
      <c r="AF46" s="8">
        <f t="shared" si="27"/>
        <v>300</v>
      </c>
      <c r="AG46" s="18">
        <f t="shared" si="1"/>
        <v>629.33276144557999</v>
      </c>
      <c r="AH46" s="29">
        <f t="shared" si="28"/>
        <v>0</v>
      </c>
      <c r="AI46" s="29">
        <f t="shared" si="31"/>
        <v>0</v>
      </c>
      <c r="AJ46" s="28">
        <f t="shared" si="13"/>
        <v>2.6524768524786762E-3</v>
      </c>
      <c r="AK46" s="25">
        <f t="shared" si="5"/>
        <v>2.652476852478676E-2</v>
      </c>
      <c r="AL46" s="26">
        <f t="shared" si="14"/>
        <v>0.23026850189924319</v>
      </c>
    </row>
    <row r="47" spans="2:38" x14ac:dyDescent="0.3">
      <c r="B47" s="6">
        <v>200</v>
      </c>
      <c r="C47" s="8">
        <f t="shared" si="15"/>
        <v>2</v>
      </c>
      <c r="D47" s="8">
        <f t="shared" si="29"/>
        <v>662.45553836376837</v>
      </c>
      <c r="E47" s="8">
        <f t="shared" si="30"/>
        <v>33.122776918188372</v>
      </c>
      <c r="F47" s="8">
        <f t="shared" si="16"/>
        <v>44.301714128076945</v>
      </c>
      <c r="G47" s="8">
        <f t="shared" si="6"/>
        <v>2.2250485660981263</v>
      </c>
      <c r="H47" s="8">
        <f t="shared" si="17"/>
        <v>29.482191763721872</v>
      </c>
      <c r="I47" s="7">
        <v>101325</v>
      </c>
      <c r="J47" s="8">
        <f t="shared" si="18"/>
        <v>11428738.451010056</v>
      </c>
      <c r="K47" s="8">
        <f t="shared" si="19"/>
        <v>9417600</v>
      </c>
      <c r="L47" s="8">
        <f t="shared" si="20"/>
        <v>2354400</v>
      </c>
      <c r="M47" s="17">
        <f t="shared" si="7"/>
        <v>13609298.524771482</v>
      </c>
      <c r="N47" s="18">
        <f t="shared" si="8"/>
        <v>112.79287886513748</v>
      </c>
      <c r="O47" s="18">
        <f t="shared" si="2"/>
        <v>92.944485566247224</v>
      </c>
      <c r="P47" s="18">
        <f t="shared" si="3"/>
        <v>23.236121391561806</v>
      </c>
      <c r="Q47" s="18">
        <f t="shared" si="4"/>
        <v>134.31333357780886</v>
      </c>
      <c r="R47" s="10">
        <f t="shared" si="21"/>
        <v>1.7215555005033356</v>
      </c>
      <c r="S47" s="8">
        <f t="shared" si="9"/>
        <v>2.0000000000000004</v>
      </c>
      <c r="T47" s="8">
        <f t="shared" si="22"/>
        <v>16.183286236437098</v>
      </c>
      <c r="U47" s="8">
        <v>0</v>
      </c>
      <c r="V47" s="8">
        <f t="shared" si="23"/>
        <v>5.3014376029327757</v>
      </c>
      <c r="W47" s="8">
        <v>0</v>
      </c>
      <c r="X47" s="15">
        <f t="shared" si="24"/>
        <v>629.77301204547803</v>
      </c>
      <c r="Y47" s="8">
        <f t="shared" si="25"/>
        <v>0</v>
      </c>
      <c r="Z47" s="8">
        <f t="shared" si="26"/>
        <v>1200</v>
      </c>
      <c r="AA47" s="29">
        <f t="shared" si="10"/>
        <v>0</v>
      </c>
      <c r="AB47" s="8"/>
      <c r="AC47" s="8"/>
      <c r="AD47" s="15">
        <f t="shared" si="11"/>
        <v>570.22698795452197</v>
      </c>
      <c r="AE47" s="8">
        <f t="shared" si="12"/>
        <v>1200</v>
      </c>
      <c r="AF47" s="8">
        <f t="shared" si="27"/>
        <v>300</v>
      </c>
      <c r="AG47" s="18">
        <f t="shared" si="1"/>
        <v>662.45553836376837</v>
      </c>
      <c r="AH47" s="29">
        <f t="shared" si="28"/>
        <v>0</v>
      </c>
      <c r="AI47" s="29">
        <f t="shared" si="31"/>
        <v>0</v>
      </c>
      <c r="AJ47" s="28">
        <f t="shared" si="13"/>
        <v>2.792080897345975E-3</v>
      </c>
      <c r="AK47" s="25">
        <f t="shared" si="5"/>
        <v>2.7920808973459749E-2</v>
      </c>
      <c r="AL47" s="26">
        <f t="shared" si="14"/>
        <v>0.23991753059096388</v>
      </c>
    </row>
    <row r="48" spans="2:38" x14ac:dyDescent="0.3">
      <c r="B48" s="6">
        <v>210</v>
      </c>
      <c r="C48" s="8">
        <f t="shared" si="15"/>
        <v>2.1</v>
      </c>
      <c r="D48" s="8">
        <f t="shared" si="29"/>
        <v>695.57831528195686</v>
      </c>
      <c r="E48" s="8">
        <f t="shared" si="30"/>
        <v>33.12277691818845</v>
      </c>
      <c r="F48" s="8">
        <f t="shared" si="16"/>
        <v>44.301714128077059</v>
      </c>
      <c r="G48" s="8">
        <f t="shared" si="6"/>
        <v>2.2250485660981263</v>
      </c>
      <c r="H48" s="8">
        <f t="shared" si="17"/>
        <v>29.482191763721907</v>
      </c>
      <c r="I48" s="7">
        <v>101325</v>
      </c>
      <c r="J48" s="8">
        <f t="shared" si="18"/>
        <v>11602578.377248632</v>
      </c>
      <c r="K48" s="8">
        <f t="shared" si="19"/>
        <v>9417600</v>
      </c>
      <c r="L48" s="8">
        <f t="shared" si="20"/>
        <v>2354400</v>
      </c>
      <c r="M48" s="17">
        <f t="shared" si="7"/>
        <v>13783138.451010056</v>
      </c>
      <c r="N48" s="18">
        <f t="shared" si="8"/>
        <v>114.50854554402795</v>
      </c>
      <c r="O48" s="18">
        <f t="shared" si="2"/>
        <v>92.944485566247224</v>
      </c>
      <c r="P48" s="18">
        <f t="shared" si="3"/>
        <v>23.236121391561806</v>
      </c>
      <c r="Q48" s="18">
        <f t="shared" si="4"/>
        <v>136.02900025669931</v>
      </c>
      <c r="R48" s="10">
        <f t="shared" si="21"/>
        <v>1.6546805005033356</v>
      </c>
      <c r="S48" s="8">
        <f t="shared" si="9"/>
        <v>2.1000000000000005</v>
      </c>
      <c r="T48" s="8">
        <f t="shared" si="22"/>
        <v>16.183286236437098</v>
      </c>
      <c r="U48" s="8">
        <v>0</v>
      </c>
      <c r="V48" s="8">
        <f t="shared" si="23"/>
        <v>5.3014376029327757</v>
      </c>
      <c r="W48" s="8">
        <v>0</v>
      </c>
      <c r="X48" s="15">
        <f t="shared" si="24"/>
        <v>651.92386910951654</v>
      </c>
      <c r="Y48" s="8">
        <f t="shared" si="25"/>
        <v>0</v>
      </c>
      <c r="Z48" s="8">
        <f t="shared" si="26"/>
        <v>1200</v>
      </c>
      <c r="AA48" s="29">
        <f t="shared" si="10"/>
        <v>0</v>
      </c>
      <c r="AB48" s="8"/>
      <c r="AC48" s="8"/>
      <c r="AD48" s="15">
        <f t="shared" si="11"/>
        <v>548.07613089048346</v>
      </c>
      <c r="AE48" s="8">
        <f t="shared" si="12"/>
        <v>1200</v>
      </c>
      <c r="AF48" s="8">
        <f t="shared" si="27"/>
        <v>300</v>
      </c>
      <c r="AG48" s="18">
        <f t="shared" si="1"/>
        <v>695.57831528195686</v>
      </c>
      <c r="AH48" s="29">
        <f t="shared" si="28"/>
        <v>0</v>
      </c>
      <c r="AI48" s="29">
        <f t="shared" si="31"/>
        <v>0</v>
      </c>
      <c r="AJ48" s="28">
        <f t="shared" si="13"/>
        <v>2.9316849422132735E-3</v>
      </c>
      <c r="AK48" s="25">
        <f t="shared" si="5"/>
        <v>2.9316849422132734E-2</v>
      </c>
      <c r="AL48" s="26">
        <f t="shared" si="14"/>
        <v>0.24964154177497391</v>
      </c>
    </row>
    <row r="49" spans="2:38" x14ac:dyDescent="0.3">
      <c r="B49" s="6">
        <v>220</v>
      </c>
      <c r="C49" s="8">
        <f t="shared" si="15"/>
        <v>2.2000000000000002</v>
      </c>
      <c r="D49" s="8">
        <f t="shared" si="29"/>
        <v>728.70109220014524</v>
      </c>
      <c r="E49" s="8">
        <f t="shared" si="30"/>
        <v>33.12277691818845</v>
      </c>
      <c r="F49" s="8">
        <f t="shared" si="16"/>
        <v>44.301714128077059</v>
      </c>
      <c r="G49" s="8">
        <f t="shared" si="6"/>
        <v>2.2250485660981263</v>
      </c>
      <c r="H49" s="8">
        <f t="shared" si="17"/>
        <v>29.482191763721907</v>
      </c>
      <c r="I49" s="7">
        <v>101325</v>
      </c>
      <c r="J49" s="8">
        <f t="shared" si="18"/>
        <v>11776418.303487206</v>
      </c>
      <c r="K49" s="8">
        <f t="shared" si="19"/>
        <v>9417600</v>
      </c>
      <c r="L49" s="8">
        <f t="shared" si="20"/>
        <v>2354400</v>
      </c>
      <c r="M49" s="17">
        <f t="shared" si="7"/>
        <v>13956978.37724863</v>
      </c>
      <c r="N49" s="18">
        <f t="shared" si="8"/>
        <v>116.2242122229184</v>
      </c>
      <c r="O49" s="18">
        <f t="shared" si="2"/>
        <v>92.944485566247224</v>
      </c>
      <c r="P49" s="18">
        <f t="shared" si="3"/>
        <v>23.236121391561806</v>
      </c>
      <c r="Q49" s="18">
        <f t="shared" si="4"/>
        <v>137.74466693558975</v>
      </c>
      <c r="R49" s="10">
        <f t="shared" si="21"/>
        <v>1.5878055005033356</v>
      </c>
      <c r="S49" s="8">
        <f t="shared" si="9"/>
        <v>2.2000000000000006</v>
      </c>
      <c r="T49" s="8">
        <f t="shared" si="22"/>
        <v>16.183286236437098</v>
      </c>
      <c r="U49" s="8">
        <v>0</v>
      </c>
      <c r="V49" s="8">
        <f t="shared" si="23"/>
        <v>5.3014376029327757</v>
      </c>
      <c r="W49" s="8">
        <v>0</v>
      </c>
      <c r="X49" s="15">
        <f t="shared" si="24"/>
        <v>674.07472617355506</v>
      </c>
      <c r="Y49" s="8">
        <f t="shared" si="25"/>
        <v>0</v>
      </c>
      <c r="Z49" s="8">
        <f t="shared" si="26"/>
        <v>1200</v>
      </c>
      <c r="AA49" s="29">
        <f t="shared" si="10"/>
        <v>0</v>
      </c>
      <c r="AB49" s="8"/>
      <c r="AC49" s="8"/>
      <c r="AD49" s="15">
        <f t="shared" si="11"/>
        <v>525.92527382644494</v>
      </c>
      <c r="AE49" s="8">
        <f t="shared" si="12"/>
        <v>1200</v>
      </c>
      <c r="AF49" s="8">
        <f t="shared" si="27"/>
        <v>300</v>
      </c>
      <c r="AG49" s="18">
        <f t="shared" si="1"/>
        <v>728.70109220014524</v>
      </c>
      <c r="AH49" s="29">
        <f t="shared" si="28"/>
        <v>0</v>
      </c>
      <c r="AI49" s="29">
        <f t="shared" si="31"/>
        <v>0</v>
      </c>
      <c r="AJ49" s="28">
        <f t="shared" si="13"/>
        <v>3.0712889870805732E-3</v>
      </c>
      <c r="AK49" s="25">
        <f t="shared" si="5"/>
        <v>3.0712889870805733E-2</v>
      </c>
      <c r="AL49" s="26">
        <f t="shared" si="14"/>
        <v>0.25943179584250781</v>
      </c>
    </row>
    <row r="50" spans="2:38" x14ac:dyDescent="0.3">
      <c r="B50" s="6">
        <v>230</v>
      </c>
      <c r="C50" s="8">
        <f t="shared" si="15"/>
        <v>2.3000000000000003</v>
      </c>
      <c r="D50" s="8">
        <f t="shared" si="29"/>
        <v>761.82386911833362</v>
      </c>
      <c r="E50" s="8">
        <f t="shared" si="30"/>
        <v>33.12277691818845</v>
      </c>
      <c r="F50" s="8">
        <f t="shared" si="16"/>
        <v>44.301714128077059</v>
      </c>
      <c r="G50" s="8">
        <f t="shared" si="6"/>
        <v>2.2250485660981263</v>
      </c>
      <c r="H50" s="8">
        <f t="shared" si="17"/>
        <v>29.482191763721907</v>
      </c>
      <c r="I50" s="7">
        <v>101325</v>
      </c>
      <c r="J50" s="8">
        <f t="shared" si="18"/>
        <v>11950258.229725778</v>
      </c>
      <c r="K50" s="8">
        <f t="shared" si="19"/>
        <v>9417600</v>
      </c>
      <c r="L50" s="8">
        <f t="shared" si="20"/>
        <v>2354400</v>
      </c>
      <c r="M50" s="17">
        <f t="shared" si="7"/>
        <v>14130818.303487204</v>
      </c>
      <c r="N50" s="18">
        <f t="shared" si="8"/>
        <v>117.93987890180881</v>
      </c>
      <c r="O50" s="18">
        <f t="shared" si="2"/>
        <v>92.944485566247224</v>
      </c>
      <c r="P50" s="18">
        <f t="shared" si="3"/>
        <v>23.236121391561806</v>
      </c>
      <c r="Q50" s="18">
        <f t="shared" si="4"/>
        <v>139.46033361448019</v>
      </c>
      <c r="R50" s="10">
        <f t="shared" si="21"/>
        <v>1.5209305005033356</v>
      </c>
      <c r="S50" s="8">
        <f t="shared" si="9"/>
        <v>2.3000000000000007</v>
      </c>
      <c r="T50" s="8">
        <f t="shared" si="22"/>
        <v>16.183286236437098</v>
      </c>
      <c r="U50" s="8">
        <v>0</v>
      </c>
      <c r="V50" s="8">
        <f t="shared" si="23"/>
        <v>5.3014376029327757</v>
      </c>
      <c r="W50" s="8">
        <v>0</v>
      </c>
      <c r="X50" s="15">
        <f t="shared" si="24"/>
        <v>696.22558323759358</v>
      </c>
      <c r="Y50" s="8">
        <f t="shared" si="25"/>
        <v>0</v>
      </c>
      <c r="Z50" s="8">
        <f t="shared" si="26"/>
        <v>1200</v>
      </c>
      <c r="AA50" s="29">
        <f t="shared" si="10"/>
        <v>0</v>
      </c>
      <c r="AB50" s="8"/>
      <c r="AC50" s="8"/>
      <c r="AD50" s="15">
        <f t="shared" si="11"/>
        <v>503.77441676240642</v>
      </c>
      <c r="AE50" s="8">
        <f t="shared" si="12"/>
        <v>1200</v>
      </c>
      <c r="AF50" s="8">
        <f t="shared" si="27"/>
        <v>300</v>
      </c>
      <c r="AG50" s="18">
        <f t="shared" si="1"/>
        <v>761.82386911833362</v>
      </c>
      <c r="AH50" s="29">
        <f t="shared" si="28"/>
        <v>0</v>
      </c>
      <c r="AI50" s="29">
        <f t="shared" si="31"/>
        <v>0</v>
      </c>
      <c r="AJ50" s="28">
        <f t="shared" si="13"/>
        <v>3.2108930319478717E-3</v>
      </c>
      <c r="AK50" s="25">
        <f t="shared" si="5"/>
        <v>3.2108930319478715E-2</v>
      </c>
      <c r="AL50" s="26">
        <f t="shared" si="14"/>
        <v>0.26928081022631245</v>
      </c>
    </row>
    <row r="51" spans="2:38" x14ac:dyDescent="0.3">
      <c r="B51" s="6">
        <v>240</v>
      </c>
      <c r="C51" s="8">
        <f t="shared" si="15"/>
        <v>2.4</v>
      </c>
      <c r="D51" s="8">
        <f t="shared" si="29"/>
        <v>794.946646036522</v>
      </c>
      <c r="E51" s="8">
        <f t="shared" si="30"/>
        <v>33.1227769181883</v>
      </c>
      <c r="F51" s="8">
        <f t="shared" si="16"/>
        <v>44.301714128076853</v>
      </c>
      <c r="G51" s="8">
        <f t="shared" si="6"/>
        <v>2.2250485660981263</v>
      </c>
      <c r="H51" s="8">
        <f t="shared" si="17"/>
        <v>29.48219176372184</v>
      </c>
      <c r="I51" s="7">
        <v>101325</v>
      </c>
      <c r="J51" s="8">
        <f t="shared" si="18"/>
        <v>12124098.155964352</v>
      </c>
      <c r="K51" s="8">
        <f t="shared" si="19"/>
        <v>9417600</v>
      </c>
      <c r="L51" s="8">
        <f t="shared" si="20"/>
        <v>2354400</v>
      </c>
      <c r="M51" s="17">
        <f t="shared" si="7"/>
        <v>14304658.229725778</v>
      </c>
      <c r="N51" s="18">
        <f t="shared" si="8"/>
        <v>119.65554558069925</v>
      </c>
      <c r="O51" s="18">
        <f t="shared" si="2"/>
        <v>92.944485566247224</v>
      </c>
      <c r="P51" s="18">
        <f t="shared" si="3"/>
        <v>23.236121391561806</v>
      </c>
      <c r="Q51" s="18">
        <f t="shared" si="4"/>
        <v>141.17600029337061</v>
      </c>
      <c r="R51" s="10">
        <f t="shared" si="21"/>
        <v>1.4540555005033355</v>
      </c>
      <c r="S51" s="8">
        <f t="shared" si="9"/>
        <v>2.4000000000000008</v>
      </c>
      <c r="T51" s="8">
        <f t="shared" si="22"/>
        <v>16.183286236437098</v>
      </c>
      <c r="U51" s="8">
        <v>0</v>
      </c>
      <c r="V51" s="8">
        <f t="shared" si="23"/>
        <v>5.3014376029327757</v>
      </c>
      <c r="W51" s="8">
        <v>0</v>
      </c>
      <c r="X51" s="15">
        <f t="shared" si="24"/>
        <v>718.3764403016321</v>
      </c>
      <c r="Y51" s="8">
        <f t="shared" si="25"/>
        <v>0</v>
      </c>
      <c r="Z51" s="8">
        <f t="shared" si="26"/>
        <v>1200</v>
      </c>
      <c r="AA51" s="29">
        <f t="shared" si="10"/>
        <v>0</v>
      </c>
      <c r="AB51" s="8"/>
      <c r="AC51" s="8"/>
      <c r="AD51" s="15">
        <f t="shared" si="11"/>
        <v>481.6235596983679</v>
      </c>
      <c r="AE51" s="8">
        <f t="shared" si="12"/>
        <v>1200</v>
      </c>
      <c r="AF51" s="8">
        <f t="shared" si="27"/>
        <v>300</v>
      </c>
      <c r="AG51" s="18">
        <f t="shared" si="1"/>
        <v>794.946646036522</v>
      </c>
      <c r="AH51" s="29">
        <f t="shared" si="28"/>
        <v>0</v>
      </c>
      <c r="AI51" s="29">
        <f t="shared" si="31"/>
        <v>0</v>
      </c>
      <c r="AJ51" s="28">
        <f t="shared" si="13"/>
        <v>3.3504970768151701E-3</v>
      </c>
      <c r="AK51" s="25">
        <f t="shared" si="5"/>
        <v>3.3504970768151704E-2</v>
      </c>
      <c r="AL51" s="26">
        <f t="shared" si="14"/>
        <v>0.27918215022788778</v>
      </c>
    </row>
    <row r="52" spans="2:38" x14ac:dyDescent="0.3">
      <c r="B52" s="6">
        <v>250</v>
      </c>
      <c r="C52" s="8">
        <f t="shared" si="15"/>
        <v>2.5</v>
      </c>
      <c r="D52" s="8">
        <f t="shared" si="29"/>
        <v>828.06942295471049</v>
      </c>
      <c r="E52" s="8">
        <f t="shared" si="30"/>
        <v>33.12277691818845</v>
      </c>
      <c r="F52" s="8">
        <f t="shared" si="16"/>
        <v>44.301714128077059</v>
      </c>
      <c r="G52" s="8">
        <f t="shared" si="6"/>
        <v>2.2250485660981263</v>
      </c>
      <c r="H52" s="8">
        <f t="shared" si="17"/>
        <v>29.482191763721907</v>
      </c>
      <c r="I52" s="7">
        <v>101325</v>
      </c>
      <c r="J52" s="8">
        <f t="shared" si="18"/>
        <v>12297938.082202928</v>
      </c>
      <c r="K52" s="8">
        <f t="shared" si="19"/>
        <v>9417600</v>
      </c>
      <c r="L52" s="8">
        <f t="shared" si="20"/>
        <v>2354400</v>
      </c>
      <c r="M52" s="17">
        <f t="shared" si="7"/>
        <v>14478498.155964352</v>
      </c>
      <c r="N52" s="18">
        <f t="shared" si="8"/>
        <v>121.37121225958971</v>
      </c>
      <c r="O52" s="18">
        <f t="shared" si="2"/>
        <v>92.944485566247224</v>
      </c>
      <c r="P52" s="18">
        <f t="shared" si="3"/>
        <v>23.236121391561806</v>
      </c>
      <c r="Q52" s="18">
        <f t="shared" si="4"/>
        <v>142.89166697226105</v>
      </c>
      <c r="R52" s="10">
        <f t="shared" si="21"/>
        <v>1.387180500503336</v>
      </c>
      <c r="S52" s="8">
        <f t="shared" si="9"/>
        <v>2.5000000000000009</v>
      </c>
      <c r="T52" s="8">
        <f t="shared" si="22"/>
        <v>16.183286236437098</v>
      </c>
      <c r="U52" s="8">
        <v>0</v>
      </c>
      <c r="V52" s="8">
        <f t="shared" si="23"/>
        <v>5.3014376029327757</v>
      </c>
      <c r="W52" s="8">
        <v>0</v>
      </c>
      <c r="X52" s="15">
        <f t="shared" si="24"/>
        <v>740.52729736567051</v>
      </c>
      <c r="Y52" s="8">
        <f t="shared" si="25"/>
        <v>0</v>
      </c>
      <c r="Z52" s="8">
        <f t="shared" si="26"/>
        <v>1200</v>
      </c>
      <c r="AA52" s="29">
        <f t="shared" si="10"/>
        <v>0</v>
      </c>
      <c r="AB52" s="8"/>
      <c r="AC52" s="8"/>
      <c r="AD52" s="15">
        <f t="shared" si="11"/>
        <v>459.47270263432949</v>
      </c>
      <c r="AE52" s="8">
        <f t="shared" si="12"/>
        <v>1200</v>
      </c>
      <c r="AF52" s="8">
        <f t="shared" si="27"/>
        <v>300</v>
      </c>
      <c r="AG52" s="18">
        <f t="shared" si="1"/>
        <v>828.06942295471049</v>
      </c>
      <c r="AH52" s="29">
        <f t="shared" si="28"/>
        <v>0</v>
      </c>
      <c r="AI52" s="29">
        <f t="shared" si="31"/>
        <v>0</v>
      </c>
      <c r="AJ52" s="28">
        <f t="shared" si="13"/>
        <v>3.4901011216824694E-3</v>
      </c>
      <c r="AK52" s="25">
        <f t="shared" si="5"/>
        <v>3.4901011216824693E-2</v>
      </c>
      <c r="AL52" s="26">
        <f t="shared" si="14"/>
        <v>0.2891302583886875</v>
      </c>
    </row>
    <row r="53" spans="2:38" x14ac:dyDescent="0.3">
      <c r="B53" s="6">
        <v>260</v>
      </c>
      <c r="C53" s="8">
        <f t="shared" si="15"/>
        <v>2.6</v>
      </c>
      <c r="D53" s="8">
        <f t="shared" si="29"/>
        <v>861.19219987289898</v>
      </c>
      <c r="E53" s="8">
        <f t="shared" si="30"/>
        <v>33.12277691818845</v>
      </c>
      <c r="F53" s="8">
        <f t="shared" si="16"/>
        <v>44.301714128077059</v>
      </c>
      <c r="G53" s="8">
        <f t="shared" si="6"/>
        <v>2.2250485660981263</v>
      </c>
      <c r="H53" s="8">
        <f t="shared" si="17"/>
        <v>29.482191763721907</v>
      </c>
      <c r="I53" s="7">
        <v>101325</v>
      </c>
      <c r="J53" s="8">
        <f t="shared" si="18"/>
        <v>12471778.008441504</v>
      </c>
      <c r="K53" s="8">
        <f t="shared" si="19"/>
        <v>9417600</v>
      </c>
      <c r="L53" s="8">
        <f t="shared" si="20"/>
        <v>2354400</v>
      </c>
      <c r="M53" s="17">
        <f t="shared" si="7"/>
        <v>14652338.082202926</v>
      </c>
      <c r="N53" s="18">
        <f t="shared" si="8"/>
        <v>123.08687893848018</v>
      </c>
      <c r="O53" s="18">
        <f t="shared" si="2"/>
        <v>92.944485566247224</v>
      </c>
      <c r="P53" s="18">
        <f t="shared" si="3"/>
        <v>23.236121391561806</v>
      </c>
      <c r="Q53" s="18">
        <f t="shared" si="4"/>
        <v>144.60733365115149</v>
      </c>
      <c r="R53" s="10">
        <f t="shared" si="21"/>
        <v>1.3203055005033357</v>
      </c>
      <c r="S53" s="8">
        <f t="shared" si="9"/>
        <v>2.600000000000001</v>
      </c>
      <c r="T53" s="8">
        <f t="shared" si="22"/>
        <v>16.183286236437098</v>
      </c>
      <c r="U53" s="8">
        <v>0</v>
      </c>
      <c r="V53" s="8">
        <f t="shared" si="23"/>
        <v>5.3014376029327757</v>
      </c>
      <c r="W53" s="8">
        <v>0</v>
      </c>
      <c r="X53" s="15">
        <f t="shared" si="24"/>
        <v>762.67815442970902</v>
      </c>
      <c r="Y53" s="8">
        <f t="shared" si="25"/>
        <v>0</v>
      </c>
      <c r="Z53" s="8">
        <f t="shared" si="26"/>
        <v>1200</v>
      </c>
      <c r="AA53" s="29">
        <f t="shared" si="10"/>
        <v>0</v>
      </c>
      <c r="AB53" s="8"/>
      <c r="AC53" s="8"/>
      <c r="AD53" s="15">
        <f t="shared" si="11"/>
        <v>437.32184557029098</v>
      </c>
      <c r="AE53" s="8">
        <f t="shared" si="12"/>
        <v>1200</v>
      </c>
      <c r="AF53" s="8">
        <f t="shared" si="27"/>
        <v>300</v>
      </c>
      <c r="AG53" s="18">
        <f t="shared" si="1"/>
        <v>861.19219987289898</v>
      </c>
      <c r="AH53" s="29">
        <f t="shared" si="28"/>
        <v>0</v>
      </c>
      <c r="AI53" s="29">
        <f t="shared" si="31"/>
        <v>0</v>
      </c>
      <c r="AJ53" s="28">
        <f t="shared" si="13"/>
        <v>3.6297051665497675E-3</v>
      </c>
      <c r="AK53" s="25">
        <f t="shared" si="5"/>
        <v>3.6297051665497675E-2</v>
      </c>
      <c r="AL53" s="26">
        <f t="shared" si="14"/>
        <v>0.29912031481588414</v>
      </c>
    </row>
    <row r="54" spans="2:38" x14ac:dyDescent="0.3">
      <c r="B54" s="6">
        <v>270</v>
      </c>
      <c r="C54" s="8">
        <f t="shared" si="15"/>
        <v>2.7</v>
      </c>
      <c r="D54" s="8">
        <f t="shared" si="29"/>
        <v>894.31497679108736</v>
      </c>
      <c r="E54" s="8">
        <f t="shared" si="30"/>
        <v>33.12277691818845</v>
      </c>
      <c r="F54" s="8">
        <f t="shared" si="16"/>
        <v>44.301714128077059</v>
      </c>
      <c r="G54" s="8">
        <f t="shared" si="6"/>
        <v>2.2250485660981263</v>
      </c>
      <c r="H54" s="8">
        <f t="shared" si="17"/>
        <v>29.482191763721907</v>
      </c>
      <c r="I54" s="7">
        <v>101325</v>
      </c>
      <c r="J54" s="8">
        <f t="shared" si="18"/>
        <v>12645617.934680078</v>
      </c>
      <c r="K54" s="8">
        <f t="shared" si="19"/>
        <v>9417600</v>
      </c>
      <c r="L54" s="8">
        <f t="shared" si="20"/>
        <v>2354400</v>
      </c>
      <c r="M54" s="17">
        <f t="shared" si="7"/>
        <v>14826178.0084415</v>
      </c>
      <c r="N54" s="18">
        <f t="shared" si="8"/>
        <v>124.80254561737063</v>
      </c>
      <c r="O54" s="18">
        <f t="shared" si="2"/>
        <v>92.944485566247224</v>
      </c>
      <c r="P54" s="18">
        <f t="shared" si="3"/>
        <v>23.236121391561806</v>
      </c>
      <c r="Q54" s="18">
        <f t="shared" si="4"/>
        <v>146.32300033004194</v>
      </c>
      <c r="R54" s="10">
        <f t="shared" si="21"/>
        <v>1.2534305005033357</v>
      </c>
      <c r="S54" s="8">
        <f t="shared" si="9"/>
        <v>2.7000000000000011</v>
      </c>
      <c r="T54" s="8">
        <f t="shared" si="22"/>
        <v>16.183286236437098</v>
      </c>
      <c r="U54" s="8">
        <v>0</v>
      </c>
      <c r="V54" s="8">
        <f t="shared" si="23"/>
        <v>5.3014376029327757</v>
      </c>
      <c r="W54" s="8">
        <v>0</v>
      </c>
      <c r="X54" s="15">
        <f t="shared" si="24"/>
        <v>784.82901149374754</v>
      </c>
      <c r="Y54" s="8">
        <f t="shared" si="25"/>
        <v>0</v>
      </c>
      <c r="Z54" s="8">
        <f t="shared" si="26"/>
        <v>1200</v>
      </c>
      <c r="AA54" s="29">
        <f t="shared" si="10"/>
        <v>0</v>
      </c>
      <c r="AB54" s="8"/>
      <c r="AC54" s="8"/>
      <c r="AD54" s="15">
        <f t="shared" si="11"/>
        <v>415.17098850625246</v>
      </c>
      <c r="AE54" s="8">
        <f t="shared" si="12"/>
        <v>1200</v>
      </c>
      <c r="AF54" s="8">
        <f t="shared" si="27"/>
        <v>300</v>
      </c>
      <c r="AG54" s="18">
        <f t="shared" si="1"/>
        <v>894.31497679108736</v>
      </c>
      <c r="AH54" s="29">
        <f t="shared" si="28"/>
        <v>0</v>
      </c>
      <c r="AI54" s="29">
        <f t="shared" si="31"/>
        <v>0</v>
      </c>
      <c r="AJ54" s="28">
        <f t="shared" si="13"/>
        <v>3.7693092114170663E-3</v>
      </c>
      <c r="AK54" s="25">
        <f t="shared" si="5"/>
        <v>3.7693092114170663E-2</v>
      </c>
      <c r="AL54" s="26">
        <f t="shared" si="14"/>
        <v>0.30914812241243766</v>
      </c>
    </row>
    <row r="55" spans="2:38" x14ac:dyDescent="0.3">
      <c r="B55" s="6">
        <v>280</v>
      </c>
      <c r="C55" s="8">
        <f t="shared" si="15"/>
        <v>2.8000000000000003</v>
      </c>
      <c r="D55" s="8">
        <f t="shared" si="29"/>
        <v>927.43775370927574</v>
      </c>
      <c r="E55" s="8">
        <f t="shared" si="30"/>
        <v>33.12277691818845</v>
      </c>
      <c r="F55" s="8">
        <f t="shared" si="16"/>
        <v>44.301714128077059</v>
      </c>
      <c r="G55" s="8">
        <f t="shared" si="6"/>
        <v>2.2250485660981263</v>
      </c>
      <c r="H55" s="8">
        <f t="shared" si="17"/>
        <v>29.482191763721907</v>
      </c>
      <c r="I55" s="7">
        <v>101325</v>
      </c>
      <c r="J55" s="8">
        <f t="shared" si="18"/>
        <v>12819457.860918649</v>
      </c>
      <c r="K55" s="8">
        <f t="shared" si="19"/>
        <v>9417600</v>
      </c>
      <c r="L55" s="8">
        <f t="shared" si="20"/>
        <v>2354400</v>
      </c>
      <c r="M55" s="17">
        <f t="shared" si="7"/>
        <v>15000017.934680074</v>
      </c>
      <c r="N55" s="18">
        <f t="shared" si="8"/>
        <v>126.51821229626103</v>
      </c>
      <c r="O55" s="18">
        <f t="shared" si="2"/>
        <v>92.944485566247224</v>
      </c>
      <c r="P55" s="18">
        <f t="shared" si="3"/>
        <v>23.236121391561806</v>
      </c>
      <c r="Q55" s="18">
        <f t="shared" si="4"/>
        <v>148.03866700893238</v>
      </c>
      <c r="R55" s="10">
        <f t="shared" si="21"/>
        <v>1.1865555005033357</v>
      </c>
      <c r="S55" s="8">
        <f t="shared" si="9"/>
        <v>2.8000000000000012</v>
      </c>
      <c r="T55" s="8">
        <f t="shared" si="22"/>
        <v>16.183286236437098</v>
      </c>
      <c r="U55" s="8">
        <v>0</v>
      </c>
      <c r="V55" s="8">
        <f t="shared" si="23"/>
        <v>5.3014376029327757</v>
      </c>
      <c r="W55" s="8">
        <v>0</v>
      </c>
      <c r="X55" s="15">
        <f t="shared" si="24"/>
        <v>806.97986855778606</v>
      </c>
      <c r="Y55" s="8">
        <f t="shared" si="25"/>
        <v>0</v>
      </c>
      <c r="Z55" s="8">
        <f t="shared" si="26"/>
        <v>1200</v>
      </c>
      <c r="AA55" s="29">
        <f t="shared" si="10"/>
        <v>0</v>
      </c>
      <c r="AB55" s="8"/>
      <c r="AC55" s="8"/>
      <c r="AD55" s="15">
        <f t="shared" si="11"/>
        <v>393.02013144221394</v>
      </c>
      <c r="AE55" s="8">
        <f t="shared" si="12"/>
        <v>1200</v>
      </c>
      <c r="AF55" s="8">
        <f t="shared" si="27"/>
        <v>300</v>
      </c>
      <c r="AG55" s="18">
        <f t="shared" si="1"/>
        <v>927.43775370927574</v>
      </c>
      <c r="AH55" s="29">
        <f t="shared" si="28"/>
        <v>0</v>
      </c>
      <c r="AI55" s="29">
        <f t="shared" si="31"/>
        <v>0</v>
      </c>
      <c r="AJ55" s="28">
        <f t="shared" si="13"/>
        <v>3.9089132562843652E-3</v>
      </c>
      <c r="AK55" s="25">
        <f t="shared" si="5"/>
        <v>3.9089132562843652E-2</v>
      </c>
      <c r="AL55" s="26">
        <f t="shared" si="14"/>
        <v>0.31921001219524398</v>
      </c>
    </row>
    <row r="56" spans="2:38" x14ac:dyDescent="0.3">
      <c r="B56" s="6">
        <v>290</v>
      </c>
      <c r="C56" s="8">
        <f t="shared" si="15"/>
        <v>2.9</v>
      </c>
      <c r="D56" s="8">
        <f t="shared" si="29"/>
        <v>960.56053062746412</v>
      </c>
      <c r="E56" s="8">
        <f t="shared" si="30"/>
        <v>33.1227769181883</v>
      </c>
      <c r="F56" s="8">
        <f t="shared" si="16"/>
        <v>44.301714128076853</v>
      </c>
      <c r="G56" s="8">
        <f t="shared" si="6"/>
        <v>2.2250485660981263</v>
      </c>
      <c r="H56" s="8">
        <f t="shared" si="17"/>
        <v>29.48219176372184</v>
      </c>
      <c r="I56" s="7">
        <v>101325</v>
      </c>
      <c r="J56" s="8">
        <f t="shared" si="18"/>
        <v>12993297.787157223</v>
      </c>
      <c r="K56" s="8">
        <f t="shared" si="19"/>
        <v>9417600</v>
      </c>
      <c r="L56" s="8">
        <f t="shared" si="20"/>
        <v>2354400</v>
      </c>
      <c r="M56" s="17">
        <f t="shared" si="7"/>
        <v>15173857.860918649</v>
      </c>
      <c r="N56" s="18">
        <f t="shared" si="8"/>
        <v>128.23387897515147</v>
      </c>
      <c r="O56" s="18">
        <f t="shared" si="2"/>
        <v>92.944485566247224</v>
      </c>
      <c r="P56" s="18">
        <f t="shared" si="3"/>
        <v>23.236121391561806</v>
      </c>
      <c r="Q56" s="18">
        <f t="shared" si="4"/>
        <v>149.75433368782282</v>
      </c>
      <c r="R56" s="10">
        <f t="shared" si="21"/>
        <v>1.1196805005033357</v>
      </c>
      <c r="S56" s="8">
        <f t="shared" si="9"/>
        <v>2.9000000000000012</v>
      </c>
      <c r="T56" s="8">
        <f t="shared" si="22"/>
        <v>16.183286236437098</v>
      </c>
      <c r="U56" s="8">
        <v>0</v>
      </c>
      <c r="V56" s="8">
        <f t="shared" si="23"/>
        <v>5.3014376029327757</v>
      </c>
      <c r="W56" s="8">
        <v>0</v>
      </c>
      <c r="X56" s="15">
        <f t="shared" si="24"/>
        <v>829.13072562182458</v>
      </c>
      <c r="Y56" s="8">
        <f t="shared" si="25"/>
        <v>0</v>
      </c>
      <c r="Z56" s="8">
        <f t="shared" si="26"/>
        <v>1200</v>
      </c>
      <c r="AA56" s="29">
        <f t="shared" si="10"/>
        <v>0</v>
      </c>
      <c r="AB56" s="8"/>
      <c r="AC56" s="8"/>
      <c r="AD56" s="15">
        <f t="shared" si="11"/>
        <v>370.86927437817542</v>
      </c>
      <c r="AE56" s="8">
        <f t="shared" si="12"/>
        <v>1200</v>
      </c>
      <c r="AF56" s="8">
        <f t="shared" si="27"/>
        <v>300</v>
      </c>
      <c r="AG56" s="18">
        <f t="shared" si="1"/>
        <v>960.56053062746412</v>
      </c>
      <c r="AH56" s="29">
        <f t="shared" si="28"/>
        <v>0</v>
      </c>
      <c r="AI56" s="29">
        <f t="shared" si="31"/>
        <v>0</v>
      </c>
      <c r="AJ56" s="28">
        <f t="shared" si="13"/>
        <v>4.0485173011516641E-3</v>
      </c>
      <c r="AK56" s="25">
        <f t="shared" si="5"/>
        <v>4.0485173011516641E-2</v>
      </c>
      <c r="AL56" s="26">
        <f t="shared" si="14"/>
        <v>0.32930276486675536</v>
      </c>
    </row>
    <row r="57" spans="2:38" x14ac:dyDescent="0.3">
      <c r="B57" s="6">
        <v>300</v>
      </c>
      <c r="C57" s="8">
        <f t="shared" si="15"/>
        <v>3</v>
      </c>
      <c r="D57" s="8">
        <f t="shared" si="29"/>
        <v>993.6833075456525</v>
      </c>
      <c r="E57" s="8">
        <f t="shared" si="30"/>
        <v>33.12277691818845</v>
      </c>
      <c r="F57" s="8">
        <f t="shared" si="16"/>
        <v>44.301714128077059</v>
      </c>
      <c r="G57" s="8">
        <f t="shared" si="6"/>
        <v>2.2250485660981263</v>
      </c>
      <c r="H57" s="8">
        <f t="shared" si="17"/>
        <v>29.482191763721907</v>
      </c>
      <c r="I57" s="7">
        <v>101325</v>
      </c>
      <c r="J57" s="8">
        <f t="shared" si="18"/>
        <v>13167137.713395799</v>
      </c>
      <c r="K57" s="8">
        <f t="shared" si="19"/>
        <v>9417600</v>
      </c>
      <c r="L57" s="8">
        <f t="shared" si="20"/>
        <v>2354400</v>
      </c>
      <c r="M57" s="17">
        <f t="shared" si="7"/>
        <v>15347697.787157223</v>
      </c>
      <c r="N57" s="18">
        <f t="shared" si="8"/>
        <v>129.94954565404194</v>
      </c>
      <c r="O57" s="18">
        <f t="shared" si="2"/>
        <v>92.944485566247224</v>
      </c>
      <c r="P57" s="18">
        <f t="shared" si="3"/>
        <v>23.236121391561806</v>
      </c>
      <c r="Q57" s="18">
        <f t="shared" si="4"/>
        <v>151.47000036671326</v>
      </c>
      <c r="R57" s="10">
        <f t="shared" si="21"/>
        <v>1.0528055005033359</v>
      </c>
      <c r="S57" s="8">
        <f t="shared" si="9"/>
        <v>3.0000000000000013</v>
      </c>
      <c r="T57" s="8">
        <f t="shared" si="22"/>
        <v>16.183286236437098</v>
      </c>
      <c r="U57" s="8">
        <v>0</v>
      </c>
      <c r="V57" s="8">
        <f t="shared" si="23"/>
        <v>5.3014376029327757</v>
      </c>
      <c r="W57" s="8">
        <v>0</v>
      </c>
      <c r="X57" s="15">
        <f t="shared" si="24"/>
        <v>851.28158268586299</v>
      </c>
      <c r="Y57" s="8">
        <f t="shared" si="25"/>
        <v>0</v>
      </c>
      <c r="Z57" s="8">
        <f t="shared" si="26"/>
        <v>1200</v>
      </c>
      <c r="AA57" s="29">
        <f t="shared" si="10"/>
        <v>0</v>
      </c>
      <c r="AB57" s="8"/>
      <c r="AC57" s="8"/>
      <c r="AD57" s="15">
        <f t="shared" si="11"/>
        <v>348.71841731413701</v>
      </c>
      <c r="AE57" s="8">
        <f t="shared" si="12"/>
        <v>1200</v>
      </c>
      <c r="AF57" s="8">
        <f t="shared" si="27"/>
        <v>300</v>
      </c>
      <c r="AG57" s="18">
        <f t="shared" si="1"/>
        <v>993.6833075456525</v>
      </c>
      <c r="AH57" s="29">
        <f t="shared" si="28"/>
        <v>0</v>
      </c>
      <c r="AI57" s="29">
        <f t="shared" si="31"/>
        <v>0</v>
      </c>
      <c r="AJ57" s="28">
        <f t="shared" si="13"/>
        <v>4.1881213460189621E-3</v>
      </c>
      <c r="AK57" s="25">
        <f t="shared" si="5"/>
        <v>4.1881213460189623E-2</v>
      </c>
      <c r="AL57" s="26">
        <f t="shared" si="14"/>
        <v>0.33942354558290433</v>
      </c>
    </row>
    <row r="58" spans="2:38" x14ac:dyDescent="0.3">
      <c r="B58" s="6">
        <v>310</v>
      </c>
      <c r="C58" s="8">
        <f t="shared" ref="C58:C121" si="32">$C$16*B58</f>
        <v>3.1</v>
      </c>
      <c r="D58" s="8">
        <f t="shared" ref="D58:D121" si="33">C58/PI()/($C$12/2)^2</f>
        <v>1026.806084463841</v>
      </c>
      <c r="E58" s="8">
        <f t="shared" ref="E58:E121" si="34">IF(H57*(B58-B57)&gt;E57/2,4*(C58-C57)/PI()/$C$12^2,H57*(B58-B57)+4*(C58-C57)/PI()/$C$12^2)</f>
        <v>33.12277691818845</v>
      </c>
      <c r="F58" s="8">
        <f t="shared" ref="F58:F121" si="35">E58*$C$10/$C$9</f>
        <v>44.301714128077059</v>
      </c>
      <c r="G58" s="8">
        <f t="shared" si="6"/>
        <v>2.2250485660981263</v>
      </c>
      <c r="H58" s="8">
        <f t="shared" ref="H58:H121" si="36">SQRT(2*$C$11*F58)</f>
        <v>29.482191763721907</v>
      </c>
      <c r="I58" s="7">
        <v>101325</v>
      </c>
      <c r="J58" s="8">
        <f t="shared" ref="J58:J121" si="37">$C$9*$C$11*AD58+$C$10*$C$11*AG58</f>
        <v>13340977.639634375</v>
      </c>
      <c r="K58" s="8">
        <f t="shared" ref="K58:K121" si="38">$C$9*$C$11*AE58</f>
        <v>9417600</v>
      </c>
      <c r="L58" s="8">
        <f t="shared" ref="L58:L121" si="39">$C$9*$C$11*($C$6-Z58)</f>
        <v>2354400</v>
      </c>
      <c r="M58" s="17">
        <f t="shared" si="7"/>
        <v>15521537.713395797</v>
      </c>
      <c r="N58" s="18">
        <f t="shared" ref="N58:N121" si="40">J58/101325</f>
        <v>131.66521233293238</v>
      </c>
      <c r="O58" s="18">
        <f t="shared" ref="O58:O121" si="41">K58/101325</f>
        <v>92.944485566247224</v>
      </c>
      <c r="P58" s="18">
        <f t="shared" ref="P58:P121" si="42">L58/101325</f>
        <v>23.236121391561806</v>
      </c>
      <c r="Q58" s="18">
        <f t="shared" ref="Q58:Q121" si="43">M58/101325</f>
        <v>153.18566704560371</v>
      </c>
      <c r="R58" s="10">
        <f t="shared" ref="R58:R121" si="44">AD58*PI()*$C$12^2/4</f>
        <v>0.98593050050333586</v>
      </c>
      <c r="S58" s="8">
        <f t="shared" si="9"/>
        <v>3.1000000000000014</v>
      </c>
      <c r="T58" s="8">
        <f t="shared" ref="T58:T121" si="45">AE58*PI()*($C$14^2-$C$13^2)/4</f>
        <v>16.183286236437098</v>
      </c>
      <c r="U58" s="8">
        <v>0</v>
      </c>
      <c r="V58" s="8">
        <f t="shared" ref="V58:V121" si="46">AF58*PI()*$C$14^2/4</f>
        <v>5.3014376029327757</v>
      </c>
      <c r="W58" s="8">
        <v>0</v>
      </c>
      <c r="X58" s="15">
        <f t="shared" si="24"/>
        <v>873.4324397499015</v>
      </c>
      <c r="Y58" s="8">
        <f t="shared" si="25"/>
        <v>0</v>
      </c>
      <c r="Z58" s="8">
        <f t="shared" si="26"/>
        <v>1200</v>
      </c>
      <c r="AA58" s="29">
        <f t="shared" si="10"/>
        <v>0</v>
      </c>
      <c r="AB58" s="8"/>
      <c r="AC58" s="8"/>
      <c r="AD58" s="15">
        <f t="shared" si="11"/>
        <v>326.5675602500985</v>
      </c>
      <c r="AE58" s="8">
        <f t="shared" si="12"/>
        <v>1200</v>
      </c>
      <c r="AF58" s="8">
        <f t="shared" si="27"/>
        <v>300</v>
      </c>
      <c r="AG58" s="18">
        <f t="shared" si="1"/>
        <v>1026.806084463841</v>
      </c>
      <c r="AH58" s="29">
        <f t="shared" si="28"/>
        <v>0</v>
      </c>
      <c r="AI58" s="29">
        <f t="shared" si="31"/>
        <v>0</v>
      </c>
      <c r="AJ58" s="28">
        <f t="shared" si="13"/>
        <v>4.3277253908862619E-3</v>
      </c>
      <c r="AK58" s="25">
        <f t="shared" si="5"/>
        <v>4.3277253908862619E-2</v>
      </c>
      <c r="AL58" s="26">
        <f t="shared" si="14"/>
        <v>0.34956984947471287</v>
      </c>
    </row>
    <row r="59" spans="2:38" x14ac:dyDescent="0.3">
      <c r="B59" s="6">
        <v>320</v>
      </c>
      <c r="C59" s="8">
        <f t="shared" si="32"/>
        <v>3.2</v>
      </c>
      <c r="D59" s="8">
        <f t="shared" si="33"/>
        <v>1059.9288613820295</v>
      </c>
      <c r="E59" s="8">
        <f t="shared" si="34"/>
        <v>33.12277691818845</v>
      </c>
      <c r="F59" s="8">
        <f t="shared" si="35"/>
        <v>44.301714128077059</v>
      </c>
      <c r="G59" s="8">
        <f t="shared" si="6"/>
        <v>2.2250485660981263</v>
      </c>
      <c r="H59" s="8">
        <f t="shared" si="36"/>
        <v>29.482191763721907</v>
      </c>
      <c r="I59" s="7">
        <v>101325</v>
      </c>
      <c r="J59" s="8">
        <f t="shared" si="37"/>
        <v>13514817.565872949</v>
      </c>
      <c r="K59" s="8">
        <f t="shared" si="38"/>
        <v>9417600</v>
      </c>
      <c r="L59" s="8">
        <f t="shared" si="39"/>
        <v>2354400</v>
      </c>
      <c r="M59" s="17">
        <f t="shared" si="7"/>
        <v>15695377.639634371</v>
      </c>
      <c r="N59" s="18">
        <f t="shared" si="40"/>
        <v>133.38087901182283</v>
      </c>
      <c r="O59" s="18">
        <f t="shared" si="41"/>
        <v>92.944485566247224</v>
      </c>
      <c r="P59" s="18">
        <f t="shared" si="42"/>
        <v>23.236121391561806</v>
      </c>
      <c r="Q59" s="18">
        <f t="shared" si="43"/>
        <v>154.90133372449415</v>
      </c>
      <c r="R59" s="10">
        <f t="shared" si="44"/>
        <v>0.91905550050333584</v>
      </c>
      <c r="S59" s="8">
        <f t="shared" si="9"/>
        <v>3.2000000000000015</v>
      </c>
      <c r="T59" s="8">
        <f t="shared" si="45"/>
        <v>16.183286236437098</v>
      </c>
      <c r="U59" s="8">
        <v>0</v>
      </c>
      <c r="V59" s="8">
        <f t="shared" si="46"/>
        <v>5.3014376029327757</v>
      </c>
      <c r="W59" s="8">
        <v>0</v>
      </c>
      <c r="X59" s="15">
        <f t="shared" si="24"/>
        <v>895.58329681394002</v>
      </c>
      <c r="Y59" s="8">
        <f t="shared" si="25"/>
        <v>0</v>
      </c>
      <c r="Z59" s="8">
        <f t="shared" si="26"/>
        <v>1200</v>
      </c>
      <c r="AA59" s="29">
        <f t="shared" si="10"/>
        <v>0</v>
      </c>
      <c r="AB59" s="8"/>
      <c r="AC59" s="8"/>
      <c r="AD59" s="15">
        <f t="shared" si="11"/>
        <v>304.41670318605998</v>
      </c>
      <c r="AE59" s="8">
        <f t="shared" si="12"/>
        <v>1200</v>
      </c>
      <c r="AF59" s="8">
        <f t="shared" si="27"/>
        <v>300</v>
      </c>
      <c r="AG59" s="18">
        <f t="shared" si="1"/>
        <v>1059.9288613820295</v>
      </c>
      <c r="AH59" s="29">
        <f t="shared" si="28"/>
        <v>0</v>
      </c>
      <c r="AI59" s="29">
        <f t="shared" si="31"/>
        <v>0</v>
      </c>
      <c r="AJ59" s="28">
        <f t="shared" si="13"/>
        <v>4.4673294357535608E-3</v>
      </c>
      <c r="AK59" s="25">
        <f t="shared" si="5"/>
        <v>4.4673294357535608E-2</v>
      </c>
      <c r="AL59" s="26">
        <f t="shared" si="14"/>
        <v>0.35973945596664142</v>
      </c>
    </row>
    <row r="60" spans="2:38" x14ac:dyDescent="0.3">
      <c r="B60" s="6">
        <v>330</v>
      </c>
      <c r="C60" s="8">
        <f t="shared" si="32"/>
        <v>3.3000000000000003</v>
      </c>
      <c r="D60" s="8">
        <f t="shared" si="33"/>
        <v>1093.051638300218</v>
      </c>
      <c r="E60" s="8">
        <f t="shared" si="34"/>
        <v>33.12277691818845</v>
      </c>
      <c r="F60" s="8">
        <f t="shared" si="35"/>
        <v>44.301714128077059</v>
      </c>
      <c r="G60" s="8">
        <f t="shared" si="6"/>
        <v>2.2250485660981263</v>
      </c>
      <c r="H60" s="8">
        <f t="shared" si="36"/>
        <v>29.482191763721907</v>
      </c>
      <c r="I60" s="7">
        <v>101325</v>
      </c>
      <c r="J60" s="8">
        <f t="shared" si="37"/>
        <v>13688657.492111523</v>
      </c>
      <c r="K60" s="8">
        <f t="shared" si="38"/>
        <v>9417600</v>
      </c>
      <c r="L60" s="8">
        <f t="shared" si="39"/>
        <v>2354400</v>
      </c>
      <c r="M60" s="17">
        <f t="shared" si="7"/>
        <v>15869217.565872945</v>
      </c>
      <c r="N60" s="18">
        <f t="shared" si="40"/>
        <v>135.09654569071327</v>
      </c>
      <c r="O60" s="18">
        <f t="shared" si="41"/>
        <v>92.944485566247224</v>
      </c>
      <c r="P60" s="18">
        <f t="shared" si="42"/>
        <v>23.236121391561806</v>
      </c>
      <c r="Q60" s="18">
        <f t="shared" si="43"/>
        <v>156.61700040338459</v>
      </c>
      <c r="R60" s="10">
        <f t="shared" si="44"/>
        <v>0.85218050050333582</v>
      </c>
      <c r="S60" s="8">
        <f t="shared" si="9"/>
        <v>3.3000000000000016</v>
      </c>
      <c r="T60" s="8">
        <f t="shared" si="45"/>
        <v>16.183286236437098</v>
      </c>
      <c r="U60" s="8">
        <v>0</v>
      </c>
      <c r="V60" s="8">
        <f t="shared" si="46"/>
        <v>5.3014376029327757</v>
      </c>
      <c r="W60" s="8">
        <v>0</v>
      </c>
      <c r="X60" s="15">
        <f t="shared" si="24"/>
        <v>917.73415387797854</v>
      </c>
      <c r="Y60" s="8">
        <f t="shared" si="25"/>
        <v>0</v>
      </c>
      <c r="Z60" s="8">
        <f t="shared" si="26"/>
        <v>1200</v>
      </c>
      <c r="AA60" s="29">
        <f t="shared" si="10"/>
        <v>0</v>
      </c>
      <c r="AB60" s="8"/>
      <c r="AC60" s="8"/>
      <c r="AD60" s="15">
        <f t="shared" si="11"/>
        <v>282.26584612202146</v>
      </c>
      <c r="AE60" s="8">
        <f t="shared" si="12"/>
        <v>1200</v>
      </c>
      <c r="AF60" s="8">
        <f t="shared" si="27"/>
        <v>300</v>
      </c>
      <c r="AG60" s="18">
        <f t="shared" si="1"/>
        <v>1093.051638300218</v>
      </c>
      <c r="AH60" s="29">
        <f t="shared" si="28"/>
        <v>0</v>
      </c>
      <c r="AI60" s="29">
        <f t="shared" si="31"/>
        <v>0</v>
      </c>
      <c r="AJ60" s="28">
        <f t="shared" si="13"/>
        <v>4.6069334806208596E-3</v>
      </c>
      <c r="AK60" s="25">
        <f t="shared" si="5"/>
        <v>4.6069334806208596E-2</v>
      </c>
      <c r="AL60" s="26">
        <f t="shared" si="14"/>
        <v>0.36993039031892372</v>
      </c>
    </row>
    <row r="61" spans="2:38" x14ac:dyDescent="0.3">
      <c r="B61" s="6">
        <v>340</v>
      </c>
      <c r="C61" s="8">
        <f t="shared" si="32"/>
        <v>3.4</v>
      </c>
      <c r="D61" s="8">
        <f t="shared" si="33"/>
        <v>1126.1744152184062</v>
      </c>
      <c r="E61" s="8">
        <f t="shared" si="34"/>
        <v>33.1227769181883</v>
      </c>
      <c r="F61" s="8">
        <f t="shared" si="35"/>
        <v>44.301714128076853</v>
      </c>
      <c r="G61" s="8">
        <f t="shared" si="6"/>
        <v>2.2250485660981263</v>
      </c>
      <c r="H61" s="8">
        <f t="shared" si="36"/>
        <v>29.48219176372184</v>
      </c>
      <c r="I61" s="7">
        <v>101325</v>
      </c>
      <c r="J61" s="8">
        <f t="shared" si="37"/>
        <v>13862497.418350095</v>
      </c>
      <c r="K61" s="8">
        <f t="shared" si="38"/>
        <v>9417600</v>
      </c>
      <c r="L61" s="8">
        <f t="shared" si="39"/>
        <v>2354400</v>
      </c>
      <c r="M61" s="17">
        <f t="shared" si="7"/>
        <v>16043057.492111519</v>
      </c>
      <c r="N61" s="18">
        <f t="shared" si="40"/>
        <v>136.81221236960371</v>
      </c>
      <c r="O61" s="18">
        <f t="shared" si="41"/>
        <v>92.944485566247224</v>
      </c>
      <c r="P61" s="18">
        <f t="shared" si="42"/>
        <v>23.236121391561806</v>
      </c>
      <c r="Q61" s="18">
        <f t="shared" si="43"/>
        <v>158.33266708227504</v>
      </c>
      <c r="R61" s="10">
        <f t="shared" si="44"/>
        <v>0.78530550050333581</v>
      </c>
      <c r="S61" s="8">
        <f t="shared" si="9"/>
        <v>3.4000000000000017</v>
      </c>
      <c r="T61" s="8">
        <f t="shared" si="45"/>
        <v>16.183286236437098</v>
      </c>
      <c r="U61" s="8">
        <v>0</v>
      </c>
      <c r="V61" s="8">
        <f t="shared" si="46"/>
        <v>5.3014376029327757</v>
      </c>
      <c r="W61" s="8">
        <v>0</v>
      </c>
      <c r="X61" s="15">
        <f t="shared" si="24"/>
        <v>939.88501094201706</v>
      </c>
      <c r="Y61" s="8">
        <f t="shared" si="25"/>
        <v>0</v>
      </c>
      <c r="Z61" s="8">
        <f t="shared" si="26"/>
        <v>1200</v>
      </c>
      <c r="AA61" s="29">
        <f t="shared" si="10"/>
        <v>0</v>
      </c>
      <c r="AB61" s="8"/>
      <c r="AC61" s="8"/>
      <c r="AD61" s="15">
        <f t="shared" si="11"/>
        <v>260.11498905798294</v>
      </c>
      <c r="AE61" s="8">
        <f t="shared" si="12"/>
        <v>1200</v>
      </c>
      <c r="AF61" s="8">
        <f t="shared" si="27"/>
        <v>300</v>
      </c>
      <c r="AG61" s="18">
        <f t="shared" si="1"/>
        <v>1126.1744152184062</v>
      </c>
      <c r="AH61" s="29">
        <f t="shared" si="28"/>
        <v>0</v>
      </c>
      <c r="AI61" s="29">
        <f t="shared" si="31"/>
        <v>0</v>
      </c>
      <c r="AJ61" s="28">
        <f t="shared" si="13"/>
        <v>4.7465375254881577E-3</v>
      </c>
      <c r="AK61" s="25">
        <f t="shared" si="5"/>
        <v>4.7465375254881578E-2</v>
      </c>
      <c r="AL61" s="26">
        <f t="shared" si="14"/>
        <v>0.38014089112559357</v>
      </c>
    </row>
    <row r="62" spans="2:38" x14ac:dyDescent="0.3">
      <c r="B62" s="6">
        <v>350</v>
      </c>
      <c r="C62" s="8">
        <f t="shared" si="32"/>
        <v>3.5</v>
      </c>
      <c r="D62" s="8">
        <f t="shared" si="33"/>
        <v>1159.2971921365947</v>
      </c>
      <c r="E62" s="8">
        <f t="shared" si="34"/>
        <v>33.12277691818845</v>
      </c>
      <c r="F62" s="8">
        <f t="shared" si="35"/>
        <v>44.301714128077059</v>
      </c>
      <c r="G62" s="8">
        <f t="shared" si="6"/>
        <v>2.2250485660981263</v>
      </c>
      <c r="H62" s="8">
        <f t="shared" si="36"/>
        <v>29.482191763721907</v>
      </c>
      <c r="I62" s="7">
        <v>101325</v>
      </c>
      <c r="J62" s="8">
        <f t="shared" si="37"/>
        <v>14036337.344588671</v>
      </c>
      <c r="K62" s="8">
        <f t="shared" si="38"/>
        <v>9417600</v>
      </c>
      <c r="L62" s="8">
        <f t="shared" si="39"/>
        <v>2354400</v>
      </c>
      <c r="M62" s="17">
        <f t="shared" si="7"/>
        <v>16216897.418350093</v>
      </c>
      <c r="N62" s="18">
        <f t="shared" si="40"/>
        <v>138.52787904849416</v>
      </c>
      <c r="O62" s="18">
        <f t="shared" si="41"/>
        <v>92.944485566247224</v>
      </c>
      <c r="P62" s="18">
        <f t="shared" si="42"/>
        <v>23.236121391561806</v>
      </c>
      <c r="Q62" s="18">
        <f t="shared" si="43"/>
        <v>160.04833376116548</v>
      </c>
      <c r="R62" s="10">
        <f t="shared" si="44"/>
        <v>0.71843050050333601</v>
      </c>
      <c r="S62" s="8">
        <f t="shared" si="9"/>
        <v>3.5000000000000018</v>
      </c>
      <c r="T62" s="8">
        <f t="shared" si="45"/>
        <v>16.183286236437098</v>
      </c>
      <c r="U62" s="8">
        <v>0</v>
      </c>
      <c r="V62" s="8">
        <f t="shared" si="46"/>
        <v>5.3014376029327757</v>
      </c>
      <c r="W62" s="8">
        <v>0</v>
      </c>
      <c r="X62" s="15">
        <f t="shared" si="24"/>
        <v>962.03586800605547</v>
      </c>
      <c r="Y62" s="8">
        <f t="shared" si="25"/>
        <v>0</v>
      </c>
      <c r="Z62" s="8">
        <f t="shared" si="26"/>
        <v>1200</v>
      </c>
      <c r="AA62" s="29">
        <f t="shared" si="10"/>
        <v>0</v>
      </c>
      <c r="AB62" s="8"/>
      <c r="AC62" s="8"/>
      <c r="AD62" s="15">
        <f t="shared" si="11"/>
        <v>237.96413199394451</v>
      </c>
      <c r="AE62" s="8">
        <f t="shared" si="12"/>
        <v>1200</v>
      </c>
      <c r="AF62" s="8">
        <f t="shared" si="27"/>
        <v>300</v>
      </c>
      <c r="AG62" s="18">
        <f t="shared" si="1"/>
        <v>1159.2971921365947</v>
      </c>
      <c r="AH62" s="29">
        <f t="shared" si="28"/>
        <v>0</v>
      </c>
      <c r="AI62" s="29">
        <f t="shared" si="31"/>
        <v>0</v>
      </c>
      <c r="AJ62" s="28">
        <f t="shared" si="13"/>
        <v>4.8861415703554565E-3</v>
      </c>
      <c r="AK62" s="25">
        <f t="shared" si="5"/>
        <v>4.8861415703554567E-2</v>
      </c>
      <c r="AL62" s="26">
        <f t="shared" si="14"/>
        <v>0.39036938274177096</v>
      </c>
    </row>
    <row r="63" spans="2:38" x14ac:dyDescent="0.3">
      <c r="B63" s="6">
        <v>360</v>
      </c>
      <c r="C63" s="8">
        <f t="shared" si="32"/>
        <v>3.6</v>
      </c>
      <c r="D63" s="8">
        <f t="shared" si="33"/>
        <v>1192.419969054783</v>
      </c>
      <c r="E63" s="8">
        <f t="shared" si="34"/>
        <v>33.12277691818845</v>
      </c>
      <c r="F63" s="8">
        <f t="shared" si="35"/>
        <v>44.301714128077059</v>
      </c>
      <c r="G63" s="8">
        <f t="shared" si="6"/>
        <v>2.2250485660981263</v>
      </c>
      <c r="H63" s="8">
        <f t="shared" si="36"/>
        <v>29.482191763721907</v>
      </c>
      <c r="I63" s="7">
        <v>101325</v>
      </c>
      <c r="J63" s="8">
        <f t="shared" si="37"/>
        <v>14210177.270827245</v>
      </c>
      <c r="K63" s="8">
        <f t="shared" si="38"/>
        <v>9417600</v>
      </c>
      <c r="L63" s="8">
        <f t="shared" si="39"/>
        <v>2354400</v>
      </c>
      <c r="M63" s="17">
        <f t="shared" si="7"/>
        <v>16390737.344588667</v>
      </c>
      <c r="N63" s="18">
        <f t="shared" si="40"/>
        <v>140.2435457273846</v>
      </c>
      <c r="O63" s="18">
        <f t="shared" si="41"/>
        <v>92.944485566247224</v>
      </c>
      <c r="P63" s="18">
        <f t="shared" si="42"/>
        <v>23.236121391561806</v>
      </c>
      <c r="Q63" s="18">
        <f t="shared" si="43"/>
        <v>161.76400044005592</v>
      </c>
      <c r="R63" s="10">
        <f t="shared" si="44"/>
        <v>0.65155550050333599</v>
      </c>
      <c r="S63" s="8">
        <f t="shared" si="9"/>
        <v>3.6000000000000019</v>
      </c>
      <c r="T63" s="8">
        <f t="shared" si="45"/>
        <v>16.183286236437098</v>
      </c>
      <c r="U63" s="8">
        <v>0</v>
      </c>
      <c r="V63" s="8">
        <f t="shared" si="46"/>
        <v>5.3014376029327757</v>
      </c>
      <c r="W63" s="8">
        <v>0</v>
      </c>
      <c r="X63" s="15">
        <f t="shared" si="24"/>
        <v>984.18672507009398</v>
      </c>
      <c r="Y63" s="8">
        <f t="shared" si="25"/>
        <v>0</v>
      </c>
      <c r="Z63" s="8">
        <f t="shared" si="26"/>
        <v>1200</v>
      </c>
      <c r="AA63" s="29">
        <f t="shared" si="10"/>
        <v>0</v>
      </c>
      <c r="AB63" s="8"/>
      <c r="AC63" s="8"/>
      <c r="AD63" s="15">
        <f t="shared" si="11"/>
        <v>215.81327492990599</v>
      </c>
      <c r="AE63" s="8">
        <f t="shared" si="12"/>
        <v>1200</v>
      </c>
      <c r="AF63" s="8">
        <f t="shared" si="27"/>
        <v>300</v>
      </c>
      <c r="AG63" s="18">
        <f t="shared" si="1"/>
        <v>1192.419969054783</v>
      </c>
      <c r="AH63" s="29">
        <f t="shared" si="28"/>
        <v>0</v>
      </c>
      <c r="AI63" s="29">
        <f t="shared" si="31"/>
        <v>0</v>
      </c>
      <c r="AJ63" s="28">
        <f t="shared" si="13"/>
        <v>5.0257456152227563E-3</v>
      </c>
      <c r="AK63" s="25">
        <f t="shared" si="5"/>
        <v>5.0257456152227563E-2</v>
      </c>
      <c r="AL63" s="26">
        <f t="shared" si="14"/>
        <v>0.40061445180645011</v>
      </c>
    </row>
    <row r="64" spans="2:38" x14ac:dyDescent="0.3">
      <c r="B64" s="6">
        <v>370</v>
      </c>
      <c r="C64" s="8">
        <f t="shared" si="32"/>
        <v>3.7</v>
      </c>
      <c r="D64" s="8">
        <f t="shared" si="33"/>
        <v>1225.5427459729717</v>
      </c>
      <c r="E64" s="8">
        <f t="shared" si="34"/>
        <v>33.12277691818845</v>
      </c>
      <c r="F64" s="8">
        <f t="shared" si="35"/>
        <v>44.301714128077059</v>
      </c>
      <c r="G64" s="8">
        <f t="shared" si="6"/>
        <v>2.2250485660981263</v>
      </c>
      <c r="H64" s="8">
        <f t="shared" si="36"/>
        <v>29.482191763721907</v>
      </c>
      <c r="I64" s="7">
        <v>101325</v>
      </c>
      <c r="J64" s="8">
        <f t="shared" si="37"/>
        <v>14115902.655411327</v>
      </c>
      <c r="K64" s="8">
        <f t="shared" si="38"/>
        <v>9417600</v>
      </c>
      <c r="L64" s="8">
        <f t="shared" si="39"/>
        <v>2354400</v>
      </c>
      <c r="M64" s="17">
        <f t="shared" si="7"/>
        <v>16564577.270827241</v>
      </c>
      <c r="N64" s="18">
        <f t="shared" si="40"/>
        <v>139.31312761323787</v>
      </c>
      <c r="O64" s="18">
        <f t="shared" si="41"/>
        <v>92.944485566247224</v>
      </c>
      <c r="P64" s="18">
        <f t="shared" si="42"/>
        <v>23.236121391561806</v>
      </c>
      <c r="Q64" s="18">
        <f t="shared" si="43"/>
        <v>163.47966711894637</v>
      </c>
      <c r="R64" s="10">
        <f t="shared" si="44"/>
        <v>0.58468050050333586</v>
      </c>
      <c r="S64" s="8">
        <f t="shared" si="9"/>
        <v>3.700000000000002</v>
      </c>
      <c r="T64" s="8">
        <f t="shared" si="45"/>
        <v>16.183286236437098</v>
      </c>
      <c r="U64" s="8">
        <v>0</v>
      </c>
      <c r="V64" s="8">
        <f t="shared" si="46"/>
        <v>5.3014376029327757</v>
      </c>
      <c r="W64" s="8">
        <v>0</v>
      </c>
      <c r="X64" s="15">
        <f t="shared" si="24"/>
        <v>1006.3375821341325</v>
      </c>
      <c r="Y64" s="8">
        <f t="shared" si="25"/>
        <v>0</v>
      </c>
      <c r="Z64" s="8">
        <f t="shared" si="26"/>
        <v>1200</v>
      </c>
      <c r="AA64" s="29">
        <f t="shared" si="10"/>
        <v>0</v>
      </c>
      <c r="AB64" s="8"/>
      <c r="AC64" s="8"/>
      <c r="AD64" s="15">
        <f t="shared" si="11"/>
        <v>193.66241786586747</v>
      </c>
      <c r="AE64" s="8">
        <f t="shared" si="12"/>
        <v>1200</v>
      </c>
      <c r="AF64" s="8">
        <f t="shared" si="27"/>
        <v>300</v>
      </c>
      <c r="AG64" s="18">
        <f t="shared" si="1"/>
        <v>1200</v>
      </c>
      <c r="AH64" s="29">
        <f t="shared" si="28"/>
        <v>0</v>
      </c>
      <c r="AI64" s="29">
        <f t="shared" si="31"/>
        <v>0</v>
      </c>
      <c r="AJ64" s="28">
        <f t="shared" si="13"/>
        <v>5.1653496600900552E-3</v>
      </c>
      <c r="AK64" s="25">
        <f t="shared" si="5"/>
        <v>5.1653496600900552E-2</v>
      </c>
      <c r="AL64" s="26">
        <f t="shared" si="14"/>
        <v>0.41087482718100787</v>
      </c>
    </row>
    <row r="65" spans="2:38" x14ac:dyDescent="0.3">
      <c r="B65" s="6">
        <v>380</v>
      </c>
      <c r="C65" s="8">
        <f t="shared" si="32"/>
        <v>3.8000000000000003</v>
      </c>
      <c r="D65" s="8">
        <f t="shared" si="33"/>
        <v>1258.66552289116</v>
      </c>
      <c r="E65" s="8">
        <f t="shared" si="34"/>
        <v>33.12277691818845</v>
      </c>
      <c r="F65" s="8">
        <f t="shared" si="35"/>
        <v>44.301714128077059</v>
      </c>
      <c r="G65" s="8">
        <f t="shared" si="6"/>
        <v>2.2250485660981263</v>
      </c>
      <c r="H65" s="8">
        <f t="shared" si="36"/>
        <v>29.482191763721907</v>
      </c>
      <c r="I65" s="7">
        <v>101325</v>
      </c>
      <c r="J65" s="8">
        <f t="shared" si="37"/>
        <v>13942062.729172753</v>
      </c>
      <c r="K65" s="8">
        <f t="shared" si="38"/>
        <v>9417600</v>
      </c>
      <c r="L65" s="8">
        <f t="shared" si="39"/>
        <v>2354400</v>
      </c>
      <c r="M65" s="17">
        <f t="shared" si="7"/>
        <v>16738417.197065815</v>
      </c>
      <c r="N65" s="18">
        <f t="shared" si="40"/>
        <v>137.59746093434742</v>
      </c>
      <c r="O65" s="18">
        <f t="shared" si="41"/>
        <v>92.944485566247224</v>
      </c>
      <c r="P65" s="18">
        <f t="shared" si="42"/>
        <v>23.236121391561806</v>
      </c>
      <c r="Q65" s="18">
        <f t="shared" si="43"/>
        <v>165.19533379783681</v>
      </c>
      <c r="R65" s="10">
        <f t="shared" si="44"/>
        <v>0.51780550050333585</v>
      </c>
      <c r="S65" s="8">
        <f t="shared" si="9"/>
        <v>3.800000000000002</v>
      </c>
      <c r="T65" s="8">
        <f t="shared" si="45"/>
        <v>16.183286236437098</v>
      </c>
      <c r="U65" s="8">
        <v>0</v>
      </c>
      <c r="V65" s="8">
        <f t="shared" si="46"/>
        <v>5.3014376029327757</v>
      </c>
      <c r="W65" s="8">
        <v>0</v>
      </c>
      <c r="X65" s="15">
        <f t="shared" si="24"/>
        <v>1028.4884391981711</v>
      </c>
      <c r="Y65" s="8">
        <f t="shared" si="25"/>
        <v>0</v>
      </c>
      <c r="Z65" s="8">
        <f t="shared" si="26"/>
        <v>1200</v>
      </c>
      <c r="AA65" s="29">
        <f t="shared" si="10"/>
        <v>0</v>
      </c>
      <c r="AB65" s="8"/>
      <c r="AC65" s="8"/>
      <c r="AD65" s="15">
        <f t="shared" si="11"/>
        <v>171.51156080182895</v>
      </c>
      <c r="AE65" s="8">
        <f t="shared" si="12"/>
        <v>1200</v>
      </c>
      <c r="AF65" s="8">
        <f t="shared" si="27"/>
        <v>300</v>
      </c>
      <c r="AG65" s="18">
        <f t="shared" si="1"/>
        <v>1200</v>
      </c>
      <c r="AH65" s="29">
        <f t="shared" si="28"/>
        <v>0</v>
      </c>
      <c r="AI65" s="29">
        <f t="shared" si="31"/>
        <v>0</v>
      </c>
      <c r="AJ65" s="28">
        <f t="shared" si="13"/>
        <v>5.3049537049573532E-3</v>
      </c>
      <c r="AK65" s="25">
        <f t="shared" si="5"/>
        <v>5.3049537049573534E-2</v>
      </c>
      <c r="AL65" s="26">
        <f t="shared" si="14"/>
        <v>0.42114936274711195</v>
      </c>
    </row>
    <row r="66" spans="2:38" x14ac:dyDescent="0.3">
      <c r="B66" s="6">
        <v>390</v>
      </c>
      <c r="C66" s="8">
        <f t="shared" si="32"/>
        <v>3.9</v>
      </c>
      <c r="D66" s="8">
        <f t="shared" si="33"/>
        <v>1291.7882998093482</v>
      </c>
      <c r="E66" s="8">
        <f t="shared" si="34"/>
        <v>33.1227769181883</v>
      </c>
      <c r="F66" s="8">
        <f t="shared" si="35"/>
        <v>44.301714128076853</v>
      </c>
      <c r="G66" s="8">
        <f t="shared" si="6"/>
        <v>2.2250485660981263</v>
      </c>
      <c r="H66" s="8">
        <f t="shared" si="36"/>
        <v>29.48219176372184</v>
      </c>
      <c r="I66" s="7">
        <v>101325</v>
      </c>
      <c r="J66" s="8">
        <f t="shared" si="37"/>
        <v>13768222.802934179</v>
      </c>
      <c r="K66" s="8">
        <f t="shared" si="38"/>
        <v>9417600</v>
      </c>
      <c r="L66" s="8">
        <f t="shared" si="39"/>
        <v>2354400</v>
      </c>
      <c r="M66" s="17">
        <f t="shared" si="7"/>
        <v>16912257.123304389</v>
      </c>
      <c r="N66" s="18">
        <f t="shared" si="40"/>
        <v>135.88179425545698</v>
      </c>
      <c r="O66" s="18">
        <f t="shared" si="41"/>
        <v>92.944485566247224</v>
      </c>
      <c r="P66" s="18">
        <f t="shared" si="42"/>
        <v>23.236121391561806</v>
      </c>
      <c r="Q66" s="18">
        <f t="shared" si="43"/>
        <v>166.91100047672725</v>
      </c>
      <c r="R66" s="10">
        <f t="shared" si="44"/>
        <v>0.45093050050333583</v>
      </c>
      <c r="S66" s="8">
        <f t="shared" si="9"/>
        <v>3.9000000000000021</v>
      </c>
      <c r="T66" s="8">
        <f t="shared" si="45"/>
        <v>16.183286236437098</v>
      </c>
      <c r="U66" s="8">
        <v>0</v>
      </c>
      <c r="V66" s="8">
        <f t="shared" si="46"/>
        <v>5.3014376029327757</v>
      </c>
      <c r="W66" s="8">
        <v>0</v>
      </c>
      <c r="X66" s="15">
        <f t="shared" si="24"/>
        <v>1050.6392962622097</v>
      </c>
      <c r="Y66" s="8">
        <f t="shared" si="25"/>
        <v>0</v>
      </c>
      <c r="Z66" s="8">
        <f t="shared" si="26"/>
        <v>1200</v>
      </c>
      <c r="AA66" s="29">
        <f t="shared" si="10"/>
        <v>0</v>
      </c>
      <c r="AB66" s="8"/>
      <c r="AC66" s="8"/>
      <c r="AD66" s="15">
        <f t="shared" si="11"/>
        <v>149.36070373779043</v>
      </c>
      <c r="AE66" s="8">
        <f t="shared" si="12"/>
        <v>1200</v>
      </c>
      <c r="AF66" s="8">
        <f t="shared" si="27"/>
        <v>300</v>
      </c>
      <c r="AG66" s="18">
        <f t="shared" si="1"/>
        <v>1200</v>
      </c>
      <c r="AH66" s="29">
        <f t="shared" si="28"/>
        <v>0</v>
      </c>
      <c r="AI66" s="29">
        <f t="shared" si="31"/>
        <v>0</v>
      </c>
      <c r="AJ66" s="28">
        <f t="shared" si="13"/>
        <v>5.4445577498246521E-3</v>
      </c>
      <c r="AK66" s="25">
        <f t="shared" si="5"/>
        <v>5.4445577498246522E-2</v>
      </c>
      <c r="AL66" s="26">
        <f t="shared" si="14"/>
        <v>0.43143702260704397</v>
      </c>
    </row>
    <row r="67" spans="2:38" x14ac:dyDescent="0.3">
      <c r="B67" s="6">
        <v>400</v>
      </c>
      <c r="C67" s="8">
        <f t="shared" si="32"/>
        <v>4</v>
      </c>
      <c r="D67" s="8">
        <f t="shared" si="33"/>
        <v>1324.9110767275367</v>
      </c>
      <c r="E67" s="8">
        <f t="shared" si="34"/>
        <v>33.12277691818845</v>
      </c>
      <c r="F67" s="8">
        <f t="shared" si="35"/>
        <v>44.301714128077059</v>
      </c>
      <c r="G67" s="8">
        <f t="shared" si="6"/>
        <v>2.2250485660981263</v>
      </c>
      <c r="H67" s="8">
        <f t="shared" si="36"/>
        <v>29.482191763721907</v>
      </c>
      <c r="I67" s="7">
        <v>101325</v>
      </c>
      <c r="J67" s="8">
        <f t="shared" si="37"/>
        <v>13594382.876695605</v>
      </c>
      <c r="K67" s="8">
        <f t="shared" si="38"/>
        <v>9417600</v>
      </c>
      <c r="L67" s="8">
        <f t="shared" si="39"/>
        <v>2354400</v>
      </c>
      <c r="M67" s="17">
        <f t="shared" si="7"/>
        <v>17086097.049542964</v>
      </c>
      <c r="N67" s="18">
        <f t="shared" si="40"/>
        <v>134.16612757656654</v>
      </c>
      <c r="O67" s="18">
        <f t="shared" si="41"/>
        <v>92.944485566247224</v>
      </c>
      <c r="P67" s="18">
        <f t="shared" si="42"/>
        <v>23.236121391561806</v>
      </c>
      <c r="Q67" s="18">
        <f t="shared" si="43"/>
        <v>168.6266671556177</v>
      </c>
      <c r="R67" s="10">
        <f t="shared" si="44"/>
        <v>0.38405550050333603</v>
      </c>
      <c r="S67" s="8">
        <f t="shared" si="9"/>
        <v>4.0000000000000018</v>
      </c>
      <c r="T67" s="8">
        <f t="shared" si="45"/>
        <v>16.183286236437098</v>
      </c>
      <c r="U67" s="8">
        <v>0</v>
      </c>
      <c r="V67" s="8">
        <f t="shared" si="46"/>
        <v>5.3014376029327757</v>
      </c>
      <c r="W67" s="8">
        <v>0</v>
      </c>
      <c r="X67" s="15">
        <f t="shared" si="24"/>
        <v>1072.7901533262479</v>
      </c>
      <c r="Y67" s="8">
        <f t="shared" si="25"/>
        <v>0</v>
      </c>
      <c r="Z67" s="8">
        <f t="shared" si="26"/>
        <v>1200</v>
      </c>
      <c r="AA67" s="29">
        <f t="shared" si="10"/>
        <v>0</v>
      </c>
      <c r="AB67" s="8"/>
      <c r="AC67" s="8"/>
      <c r="AD67" s="15">
        <f t="shared" si="11"/>
        <v>127.209846673752</v>
      </c>
      <c r="AE67" s="8">
        <f t="shared" si="12"/>
        <v>1200</v>
      </c>
      <c r="AF67" s="8">
        <f t="shared" si="27"/>
        <v>300</v>
      </c>
      <c r="AG67" s="18">
        <f t="shared" si="1"/>
        <v>1200</v>
      </c>
      <c r="AH67" s="29">
        <f t="shared" si="28"/>
        <v>0</v>
      </c>
      <c r="AI67" s="29">
        <f t="shared" si="31"/>
        <v>0</v>
      </c>
      <c r="AJ67" s="28">
        <f t="shared" si="13"/>
        <v>5.5841617946919509E-3</v>
      </c>
      <c r="AK67" s="25">
        <f t="shared" si="5"/>
        <v>5.5841617946919511E-2</v>
      </c>
      <c r="AL67" s="26">
        <f t="shared" si="14"/>
        <v>0.44173686830966474</v>
      </c>
    </row>
    <row r="68" spans="2:38" x14ac:dyDescent="0.3">
      <c r="B68" s="6">
        <v>410</v>
      </c>
      <c r="C68" s="8">
        <f t="shared" si="32"/>
        <v>4.0999999999999996</v>
      </c>
      <c r="D68" s="8">
        <f t="shared" si="33"/>
        <v>1358.033853645725</v>
      </c>
      <c r="E68" s="8">
        <f t="shared" si="34"/>
        <v>33.1227769181883</v>
      </c>
      <c r="F68" s="8">
        <f t="shared" si="35"/>
        <v>44.301714128076853</v>
      </c>
      <c r="G68" s="8">
        <f t="shared" si="6"/>
        <v>2.2250485660981263</v>
      </c>
      <c r="H68" s="8">
        <f t="shared" si="36"/>
        <v>29.48219176372184</v>
      </c>
      <c r="I68" s="7">
        <v>101325</v>
      </c>
      <c r="J68" s="8">
        <f t="shared" si="37"/>
        <v>13420542.950457031</v>
      </c>
      <c r="K68" s="8">
        <f t="shared" si="38"/>
        <v>9417600</v>
      </c>
      <c r="L68" s="8">
        <f t="shared" si="39"/>
        <v>2354400</v>
      </c>
      <c r="M68" s="17">
        <f t="shared" si="7"/>
        <v>17259936.975781538</v>
      </c>
      <c r="N68" s="18">
        <f t="shared" si="40"/>
        <v>132.45046089767609</v>
      </c>
      <c r="O68" s="18">
        <f t="shared" si="41"/>
        <v>92.944485566247224</v>
      </c>
      <c r="P68" s="18">
        <f t="shared" si="42"/>
        <v>23.236121391561806</v>
      </c>
      <c r="Q68" s="18">
        <f t="shared" si="43"/>
        <v>170.34233383450814</v>
      </c>
      <c r="R68" s="10">
        <f t="shared" si="44"/>
        <v>0.31718050050333596</v>
      </c>
      <c r="S68" s="8">
        <f t="shared" si="9"/>
        <v>4.1000000000000014</v>
      </c>
      <c r="T68" s="8">
        <f t="shared" si="45"/>
        <v>16.183286236437098</v>
      </c>
      <c r="U68" s="8">
        <v>0</v>
      </c>
      <c r="V68" s="8">
        <f t="shared" si="46"/>
        <v>5.3014376029327757</v>
      </c>
      <c r="W68" s="8">
        <v>0</v>
      </c>
      <c r="X68" s="15">
        <f t="shared" si="24"/>
        <v>1094.9410103902865</v>
      </c>
      <c r="Y68" s="8">
        <f t="shared" si="25"/>
        <v>0</v>
      </c>
      <c r="Z68" s="8">
        <f t="shared" si="26"/>
        <v>1200</v>
      </c>
      <c r="AA68" s="29">
        <f t="shared" si="10"/>
        <v>0</v>
      </c>
      <c r="AB68" s="8"/>
      <c r="AC68" s="8"/>
      <c r="AD68" s="15">
        <f t="shared" si="11"/>
        <v>105.05898960971346</v>
      </c>
      <c r="AE68" s="8">
        <f t="shared" si="12"/>
        <v>1200</v>
      </c>
      <c r="AF68" s="8">
        <f t="shared" si="27"/>
        <v>300</v>
      </c>
      <c r="AG68" s="18">
        <f t="shared" si="1"/>
        <v>1200</v>
      </c>
      <c r="AH68" s="29">
        <f t="shared" si="28"/>
        <v>0</v>
      </c>
      <c r="AI68" s="29">
        <f t="shared" si="31"/>
        <v>0</v>
      </c>
      <c r="AJ68" s="28">
        <f t="shared" si="13"/>
        <v>5.723765839559249E-3</v>
      </c>
      <c r="AK68" s="25">
        <f t="shared" si="5"/>
        <v>5.7237658395592486E-2</v>
      </c>
      <c r="AL68" s="26">
        <f t="shared" si="14"/>
        <v>0.45204804779024849</v>
      </c>
    </row>
    <row r="69" spans="2:38" x14ac:dyDescent="0.3">
      <c r="B69" s="6">
        <v>420</v>
      </c>
      <c r="C69" s="8">
        <f t="shared" si="32"/>
        <v>4.2</v>
      </c>
      <c r="D69" s="8">
        <f t="shared" si="33"/>
        <v>1391.1566305639137</v>
      </c>
      <c r="E69" s="8">
        <f t="shared" si="34"/>
        <v>33.122776918188599</v>
      </c>
      <c r="F69" s="8">
        <f t="shared" si="35"/>
        <v>44.301714128077244</v>
      </c>
      <c r="G69" s="8">
        <f t="shared" si="6"/>
        <v>2.2250485660981263</v>
      </c>
      <c r="H69" s="8">
        <f t="shared" si="36"/>
        <v>29.482191763721971</v>
      </c>
      <c r="I69" s="7">
        <v>101325</v>
      </c>
      <c r="J69" s="8">
        <f t="shared" si="37"/>
        <v>13246703.024218459</v>
      </c>
      <c r="K69" s="8">
        <f t="shared" si="38"/>
        <v>9417600</v>
      </c>
      <c r="L69" s="8">
        <f t="shared" si="39"/>
        <v>2354400</v>
      </c>
      <c r="M69" s="17">
        <f t="shared" si="7"/>
        <v>17433776.902020112</v>
      </c>
      <c r="N69" s="18">
        <f t="shared" si="40"/>
        <v>130.73479421878568</v>
      </c>
      <c r="O69" s="18">
        <f t="shared" si="41"/>
        <v>92.944485566247224</v>
      </c>
      <c r="P69" s="18">
        <f t="shared" si="42"/>
        <v>23.236121391561806</v>
      </c>
      <c r="Q69" s="18">
        <f t="shared" si="43"/>
        <v>172.05800051339858</v>
      </c>
      <c r="R69" s="10">
        <f t="shared" si="44"/>
        <v>0.25030550050333622</v>
      </c>
      <c r="S69" s="8">
        <f t="shared" si="9"/>
        <v>4.2000000000000011</v>
      </c>
      <c r="T69" s="8">
        <f t="shared" si="45"/>
        <v>16.183286236437098</v>
      </c>
      <c r="U69" s="8">
        <v>0</v>
      </c>
      <c r="V69" s="8">
        <f t="shared" si="46"/>
        <v>5.3014376029327757</v>
      </c>
      <c r="W69" s="8">
        <v>0</v>
      </c>
      <c r="X69" s="15">
        <f t="shared" si="24"/>
        <v>1117.091867454325</v>
      </c>
      <c r="Y69" s="8">
        <f t="shared" si="25"/>
        <v>0</v>
      </c>
      <c r="Z69" s="8">
        <f t="shared" si="26"/>
        <v>1200</v>
      </c>
      <c r="AA69" s="29">
        <f t="shared" si="10"/>
        <v>0</v>
      </c>
      <c r="AB69" s="8"/>
      <c r="AC69" s="8"/>
      <c r="AD69" s="15">
        <f t="shared" si="11"/>
        <v>82.908132545675045</v>
      </c>
      <c r="AE69" s="8">
        <f t="shared" si="12"/>
        <v>1200</v>
      </c>
      <c r="AF69" s="8">
        <f t="shared" si="27"/>
        <v>300</v>
      </c>
      <c r="AG69" s="18">
        <f t="shared" si="1"/>
        <v>1200</v>
      </c>
      <c r="AH69" s="29">
        <f t="shared" si="28"/>
        <v>0</v>
      </c>
      <c r="AI69" s="29">
        <f t="shared" si="31"/>
        <v>0</v>
      </c>
      <c r="AJ69" s="28">
        <f t="shared" si="13"/>
        <v>5.8633698844265478E-3</v>
      </c>
      <c r="AK69" s="25">
        <f t="shared" si="5"/>
        <v>5.8633698844265475E-2</v>
      </c>
      <c r="AL69" s="26">
        <f t="shared" si="14"/>
        <v>0.46236978576527499</v>
      </c>
    </row>
    <row r="70" spans="2:38" x14ac:dyDescent="0.3">
      <c r="B70" s="6">
        <v>430</v>
      </c>
      <c r="C70" s="8">
        <f t="shared" si="32"/>
        <v>4.3</v>
      </c>
      <c r="D70" s="8">
        <f t="shared" si="33"/>
        <v>1424.279407482102</v>
      </c>
      <c r="E70" s="8">
        <f t="shared" si="34"/>
        <v>33.1227769181883</v>
      </c>
      <c r="F70" s="8">
        <f t="shared" si="35"/>
        <v>44.301714128076853</v>
      </c>
      <c r="G70" s="8">
        <f t="shared" si="6"/>
        <v>2.2250485660981263</v>
      </c>
      <c r="H70" s="8">
        <f t="shared" si="36"/>
        <v>29.48219176372184</v>
      </c>
      <c r="I70" s="7">
        <v>101325</v>
      </c>
      <c r="J70" s="8">
        <f t="shared" si="37"/>
        <v>13072863.097979883</v>
      </c>
      <c r="K70" s="8">
        <f t="shared" si="38"/>
        <v>9417600</v>
      </c>
      <c r="L70" s="8">
        <f t="shared" si="39"/>
        <v>2354400</v>
      </c>
      <c r="M70" s="17">
        <f t="shared" si="7"/>
        <v>17607616.828258686</v>
      </c>
      <c r="N70" s="18">
        <f t="shared" si="40"/>
        <v>129.01912753989521</v>
      </c>
      <c r="O70" s="18">
        <f t="shared" si="41"/>
        <v>92.944485566247224</v>
      </c>
      <c r="P70" s="18">
        <f t="shared" si="42"/>
        <v>23.236121391561806</v>
      </c>
      <c r="Q70" s="18">
        <f t="shared" si="43"/>
        <v>173.77366719228903</v>
      </c>
      <c r="R70" s="10">
        <f t="shared" si="44"/>
        <v>0.18343050050333587</v>
      </c>
      <c r="S70" s="8">
        <f t="shared" si="9"/>
        <v>4.3000000000000007</v>
      </c>
      <c r="T70" s="8">
        <f t="shared" si="45"/>
        <v>16.183286236437098</v>
      </c>
      <c r="U70" s="8">
        <v>0</v>
      </c>
      <c r="V70" s="8">
        <f t="shared" si="46"/>
        <v>5.3014376029327757</v>
      </c>
      <c r="W70" s="8">
        <v>0</v>
      </c>
      <c r="X70" s="15">
        <f t="shared" si="24"/>
        <v>1139.2427245183635</v>
      </c>
      <c r="Y70" s="8">
        <f t="shared" si="25"/>
        <v>0</v>
      </c>
      <c r="Z70" s="8">
        <f t="shared" si="26"/>
        <v>1200</v>
      </c>
      <c r="AA70" s="29">
        <f t="shared" si="10"/>
        <v>0</v>
      </c>
      <c r="AB70" s="8"/>
      <c r="AC70" s="8"/>
      <c r="AD70" s="15">
        <f t="shared" si="11"/>
        <v>60.757275481636427</v>
      </c>
      <c r="AE70" s="8">
        <f t="shared" si="12"/>
        <v>1200</v>
      </c>
      <c r="AF70" s="8">
        <f t="shared" si="27"/>
        <v>300</v>
      </c>
      <c r="AG70" s="18">
        <f t="shared" si="1"/>
        <v>1200</v>
      </c>
      <c r="AH70" s="29">
        <f t="shared" si="28"/>
        <v>0</v>
      </c>
      <c r="AI70" s="29">
        <f t="shared" si="31"/>
        <v>0</v>
      </c>
      <c r="AJ70" s="28">
        <f t="shared" si="13"/>
        <v>6.0029739292938476E-3</v>
      </c>
      <c r="AK70" s="25">
        <f t="shared" si="5"/>
        <v>6.0029739292938478E-2</v>
      </c>
      <c r="AL70" s="26">
        <f t="shared" si="14"/>
        <v>0.47270137536641632</v>
      </c>
    </row>
    <row r="71" spans="2:38" x14ac:dyDescent="0.3">
      <c r="B71" s="6">
        <v>440</v>
      </c>
      <c r="C71" s="8">
        <f t="shared" si="32"/>
        <v>4.4000000000000004</v>
      </c>
      <c r="D71" s="8">
        <f t="shared" si="33"/>
        <v>1457.4021844002905</v>
      </c>
      <c r="E71" s="8">
        <f t="shared" si="34"/>
        <v>33.122776918188599</v>
      </c>
      <c r="F71" s="8">
        <f t="shared" si="35"/>
        <v>44.301714128077244</v>
      </c>
      <c r="G71" s="8">
        <f t="shared" si="6"/>
        <v>2.2250485660981263</v>
      </c>
      <c r="H71" s="8">
        <f t="shared" si="36"/>
        <v>29.482191763721971</v>
      </c>
      <c r="I71" s="7">
        <v>101325</v>
      </c>
      <c r="J71" s="8">
        <f t="shared" si="37"/>
        <v>12899023.171741309</v>
      </c>
      <c r="K71" s="8">
        <f t="shared" si="38"/>
        <v>9417600</v>
      </c>
      <c r="L71" s="8">
        <f t="shared" si="39"/>
        <v>2354400</v>
      </c>
      <c r="M71" s="17">
        <f t="shared" si="7"/>
        <v>17781456.75449726</v>
      </c>
      <c r="N71" s="18">
        <f t="shared" si="40"/>
        <v>127.30346086100478</v>
      </c>
      <c r="O71" s="18">
        <f t="shared" si="41"/>
        <v>92.944485566247224</v>
      </c>
      <c r="P71" s="18">
        <f t="shared" si="42"/>
        <v>23.236121391561806</v>
      </c>
      <c r="Q71" s="18">
        <f t="shared" si="43"/>
        <v>175.48933387117947</v>
      </c>
      <c r="R71" s="10">
        <f t="shared" si="44"/>
        <v>0.11655550050333612</v>
      </c>
      <c r="S71" s="8">
        <f t="shared" si="9"/>
        <v>4.4000000000000004</v>
      </c>
      <c r="T71" s="8">
        <f t="shared" si="45"/>
        <v>16.183286236437098</v>
      </c>
      <c r="U71" s="8">
        <v>0</v>
      </c>
      <c r="V71" s="8">
        <f t="shared" si="46"/>
        <v>5.3014376029327757</v>
      </c>
      <c r="W71" s="8">
        <v>0</v>
      </c>
      <c r="X71" s="15">
        <f t="shared" si="24"/>
        <v>1161.393581582402</v>
      </c>
      <c r="Y71" s="8">
        <f t="shared" si="25"/>
        <v>0</v>
      </c>
      <c r="Z71" s="8">
        <f t="shared" si="26"/>
        <v>1200</v>
      </c>
      <c r="AA71" s="29">
        <f t="shared" si="10"/>
        <v>0</v>
      </c>
      <c r="AB71" s="8"/>
      <c r="AC71" s="8"/>
      <c r="AD71" s="15">
        <f t="shared" si="11"/>
        <v>38.606418417598</v>
      </c>
      <c r="AE71" s="8">
        <f t="shared" si="12"/>
        <v>1200</v>
      </c>
      <c r="AF71" s="8">
        <f t="shared" si="27"/>
        <v>300</v>
      </c>
      <c r="AG71" s="18">
        <f t="shared" si="1"/>
        <v>1200</v>
      </c>
      <c r="AH71" s="29">
        <f t="shared" si="28"/>
        <v>0</v>
      </c>
      <c r="AI71" s="29">
        <f t="shared" si="31"/>
        <v>0</v>
      </c>
      <c r="AJ71" s="28">
        <f t="shared" si="13"/>
        <v>6.1425779741611465E-3</v>
      </c>
      <c r="AK71" s="25">
        <f t="shared" si="5"/>
        <v>6.1425779741611466E-2</v>
      </c>
      <c r="AL71" s="26">
        <f t="shared" si="14"/>
        <v>0.4830421708332937</v>
      </c>
    </row>
    <row r="72" spans="2:38" x14ac:dyDescent="0.3">
      <c r="B72" s="6">
        <v>450</v>
      </c>
      <c r="C72" s="8">
        <f t="shared" si="32"/>
        <v>4.5</v>
      </c>
      <c r="D72" s="8">
        <f t="shared" si="33"/>
        <v>1490.5249613184787</v>
      </c>
      <c r="E72" s="8">
        <f t="shared" si="34"/>
        <v>33.1227769181883</v>
      </c>
      <c r="F72" s="8">
        <f t="shared" si="35"/>
        <v>44.301714128076853</v>
      </c>
      <c r="G72" s="8">
        <f t="shared" si="6"/>
        <v>2.2250485660981263</v>
      </c>
      <c r="H72" s="8">
        <f t="shared" si="36"/>
        <v>29.48219176372184</v>
      </c>
      <c r="I72" s="7">
        <v>101325</v>
      </c>
      <c r="J72" s="8">
        <f t="shared" si="37"/>
        <v>12725183.245502735</v>
      </c>
      <c r="K72" s="8">
        <f t="shared" si="38"/>
        <v>9417600</v>
      </c>
      <c r="L72" s="8">
        <f t="shared" si="39"/>
        <v>2354400</v>
      </c>
      <c r="M72" s="17">
        <f t="shared" si="7"/>
        <v>17955296.680735834</v>
      </c>
      <c r="N72" s="18">
        <f t="shared" si="40"/>
        <v>125.58779418211434</v>
      </c>
      <c r="O72" s="18">
        <f t="shared" si="41"/>
        <v>92.944485566247224</v>
      </c>
      <c r="P72" s="18">
        <f t="shared" si="42"/>
        <v>23.236121391561806</v>
      </c>
      <c r="Q72" s="18">
        <f t="shared" si="43"/>
        <v>177.20500055006991</v>
      </c>
      <c r="R72" s="10">
        <f t="shared" si="44"/>
        <v>4.9680500503335757E-2</v>
      </c>
      <c r="S72" s="8">
        <f t="shared" si="9"/>
        <v>4.5</v>
      </c>
      <c r="T72" s="8">
        <f t="shared" si="45"/>
        <v>16.183286236437098</v>
      </c>
      <c r="U72" s="8">
        <v>0</v>
      </c>
      <c r="V72" s="8">
        <f t="shared" si="46"/>
        <v>5.3014376029327757</v>
      </c>
      <c r="W72" s="8">
        <v>0</v>
      </c>
      <c r="X72" s="15">
        <f t="shared" si="24"/>
        <v>1183.5444386464405</v>
      </c>
      <c r="Y72" s="8">
        <f t="shared" si="25"/>
        <v>0</v>
      </c>
      <c r="Z72" s="8">
        <f t="shared" si="26"/>
        <v>1200</v>
      </c>
      <c r="AA72" s="29">
        <f t="shared" si="10"/>
        <v>0</v>
      </c>
      <c r="AB72" s="8"/>
      <c r="AC72" s="8"/>
      <c r="AD72" s="15">
        <f t="shared" si="11"/>
        <v>16.455561353559379</v>
      </c>
      <c r="AE72" s="8">
        <f t="shared" si="12"/>
        <v>1200</v>
      </c>
      <c r="AF72" s="8">
        <f t="shared" si="27"/>
        <v>300</v>
      </c>
      <c r="AG72" s="18">
        <f t="shared" si="1"/>
        <v>1200</v>
      </c>
      <c r="AH72" s="29">
        <f t="shared" si="28"/>
        <v>0</v>
      </c>
      <c r="AI72" s="29">
        <f t="shared" si="31"/>
        <v>0</v>
      </c>
      <c r="AJ72" s="28">
        <f t="shared" si="13"/>
        <v>6.2821820190284445E-3</v>
      </c>
      <c r="AK72" s="25">
        <f t="shared" si="5"/>
        <v>6.2821820190284441E-2</v>
      </c>
      <c r="AL72" s="26">
        <f t="shared" si="14"/>
        <v>0.49339158111362785</v>
      </c>
    </row>
    <row r="73" spans="2:38" x14ac:dyDescent="0.3">
      <c r="B73" s="6">
        <v>460</v>
      </c>
      <c r="C73" s="8">
        <f t="shared" si="32"/>
        <v>4.6000000000000005</v>
      </c>
      <c r="D73" s="8">
        <f t="shared" si="33"/>
        <v>1523.6477382366672</v>
      </c>
      <c r="E73" s="8">
        <f t="shared" si="34"/>
        <v>33.122776918188599</v>
      </c>
      <c r="F73" s="8">
        <f t="shared" si="35"/>
        <v>44.301714128077244</v>
      </c>
      <c r="G73" s="8">
        <f t="shared" si="6"/>
        <v>2.2250485660981263</v>
      </c>
      <c r="H73" s="8">
        <f t="shared" si="36"/>
        <v>29.482191763721971</v>
      </c>
      <c r="I73" s="7">
        <v>101325</v>
      </c>
      <c r="J73" s="8">
        <f t="shared" si="37"/>
        <v>12596040</v>
      </c>
      <c r="K73" s="8">
        <f t="shared" si="38"/>
        <v>9417600</v>
      </c>
      <c r="L73" s="8">
        <f t="shared" si="39"/>
        <v>2325880.4657882382</v>
      </c>
      <c r="M73" s="17">
        <f t="shared" si="7"/>
        <v>18129136.606974408</v>
      </c>
      <c r="N73" s="18">
        <f t="shared" si="40"/>
        <v>124.31324944485566</v>
      </c>
      <c r="O73" s="18">
        <f t="shared" si="41"/>
        <v>92.944485566247224</v>
      </c>
      <c r="P73" s="18">
        <f t="shared" si="42"/>
        <v>22.954655472866897</v>
      </c>
      <c r="Q73" s="18">
        <f t="shared" si="43"/>
        <v>178.92066722896035</v>
      </c>
      <c r="R73" s="10">
        <f t="shared" si="44"/>
        <v>0</v>
      </c>
      <c r="S73" s="8">
        <f t="shared" si="9"/>
        <v>4.5999999999999996</v>
      </c>
      <c r="T73" s="8">
        <f t="shared" si="45"/>
        <v>16.183286236437098</v>
      </c>
      <c r="U73" s="8">
        <v>0</v>
      </c>
      <c r="V73" s="8">
        <f t="shared" si="46"/>
        <v>5.237219742293818</v>
      </c>
      <c r="W73" s="8">
        <v>0</v>
      </c>
      <c r="X73" s="15">
        <f t="shared" si="24"/>
        <v>1200</v>
      </c>
      <c r="Y73" s="8">
        <f t="shared" si="25"/>
        <v>0</v>
      </c>
      <c r="Z73" s="8">
        <f t="shared" si="26"/>
        <v>1203.633987539725</v>
      </c>
      <c r="AA73" s="29">
        <f t="shared" si="10"/>
        <v>0</v>
      </c>
      <c r="AB73" s="8"/>
      <c r="AC73" s="8"/>
      <c r="AD73" s="8">
        <f t="shared" si="11"/>
        <v>0</v>
      </c>
      <c r="AE73" s="8">
        <f t="shared" si="12"/>
        <v>1200</v>
      </c>
      <c r="AF73" s="8">
        <f t="shared" si="27"/>
        <v>296.36601246027499</v>
      </c>
      <c r="AG73" s="18">
        <f t="shared" si="1"/>
        <v>1200</v>
      </c>
      <c r="AH73" s="29">
        <f t="shared" si="28"/>
        <v>2.6532662529674447</v>
      </c>
      <c r="AI73" s="29">
        <f t="shared" si="31"/>
        <v>3.6339875397249903</v>
      </c>
      <c r="AJ73" s="28">
        <f t="shared" si="13"/>
        <v>6.4217860638957434E-3</v>
      </c>
      <c r="AK73" s="25">
        <f t="shared" si="5"/>
        <v>6.421786063895743E-2</v>
      </c>
      <c r="AL73" s="26">
        <f t="shared" si="14"/>
        <v>0.50374906424336408</v>
      </c>
    </row>
    <row r="74" spans="2:38" x14ac:dyDescent="0.3">
      <c r="B74" s="6">
        <v>470</v>
      </c>
      <c r="C74" s="8">
        <f t="shared" si="32"/>
        <v>4.7</v>
      </c>
      <c r="D74" s="8">
        <f t="shared" si="33"/>
        <v>1556.7705151548557</v>
      </c>
      <c r="E74" s="8">
        <f t="shared" si="34"/>
        <v>33.1227769181883</v>
      </c>
      <c r="F74" s="8">
        <f t="shared" si="35"/>
        <v>44.301714128076853</v>
      </c>
      <c r="G74" s="8">
        <f t="shared" si="6"/>
        <v>2.2250485660981263</v>
      </c>
      <c r="H74" s="8">
        <f t="shared" si="36"/>
        <v>29.48219176372184</v>
      </c>
      <c r="I74" s="7">
        <v>101325</v>
      </c>
      <c r="J74" s="8">
        <f t="shared" si="37"/>
        <v>12596040</v>
      </c>
      <c r="K74" s="8">
        <f t="shared" si="38"/>
        <v>9417600</v>
      </c>
      <c r="L74" s="8">
        <f t="shared" si="39"/>
        <v>2325260.4759140695</v>
      </c>
      <c r="M74" s="17">
        <f t="shared" si="7"/>
        <v>18302976.533212982</v>
      </c>
      <c r="N74" s="18">
        <f t="shared" si="40"/>
        <v>124.31324944485566</v>
      </c>
      <c r="O74" s="18">
        <f t="shared" si="41"/>
        <v>92.944485566247224</v>
      </c>
      <c r="P74" s="18">
        <f t="shared" si="42"/>
        <v>22.948536648547442</v>
      </c>
      <c r="Q74" s="18">
        <f t="shared" si="43"/>
        <v>180.6363339078508</v>
      </c>
      <c r="R74" s="10">
        <f t="shared" si="44"/>
        <v>0</v>
      </c>
      <c r="S74" s="8">
        <f t="shared" si="9"/>
        <v>4.6999999999999993</v>
      </c>
      <c r="T74" s="8">
        <f t="shared" si="45"/>
        <v>16.183286236437098</v>
      </c>
      <c r="U74" s="8">
        <v>0</v>
      </c>
      <c r="V74" s="8">
        <f t="shared" si="46"/>
        <v>5.2358237018451446</v>
      </c>
      <c r="W74" s="8">
        <v>0</v>
      </c>
      <c r="X74" s="15">
        <f t="shared" si="24"/>
        <v>1200</v>
      </c>
      <c r="Y74" s="8">
        <f t="shared" si="25"/>
        <v>0</v>
      </c>
      <c r="Z74" s="8">
        <f t="shared" si="26"/>
        <v>1203.7129872688495</v>
      </c>
      <c r="AA74" s="29">
        <f t="shared" si="10"/>
        <v>0</v>
      </c>
      <c r="AB74" s="8"/>
      <c r="AC74" s="8"/>
      <c r="AD74" s="8">
        <f t="shared" si="11"/>
        <v>0</v>
      </c>
      <c r="AE74" s="8">
        <f t="shared" si="12"/>
        <v>1200</v>
      </c>
      <c r="AF74" s="8">
        <f t="shared" si="27"/>
        <v>296.28701273115053</v>
      </c>
      <c r="AG74" s="18">
        <f t="shared" si="1"/>
        <v>1200</v>
      </c>
      <c r="AH74" s="29">
        <f t="shared" si="28"/>
        <v>2.5497490492343911</v>
      </c>
      <c r="AI74" s="29">
        <f t="shared" si="31"/>
        <v>3.7129872688494467</v>
      </c>
      <c r="AJ74" s="28">
        <f t="shared" si="13"/>
        <v>6.5613901087630414E-3</v>
      </c>
      <c r="AK74" s="25">
        <f t="shared" si="5"/>
        <v>6.5613901087630419E-2</v>
      </c>
      <c r="AL74" s="26">
        <f t="shared" si="14"/>
        <v>0.51411412239917842</v>
      </c>
    </row>
    <row r="75" spans="2:38" x14ac:dyDescent="0.3">
      <c r="B75" s="6">
        <v>480</v>
      </c>
      <c r="C75" s="8">
        <f t="shared" si="32"/>
        <v>4.8</v>
      </c>
      <c r="D75" s="8">
        <f t="shared" si="33"/>
        <v>1589.893292073044</v>
      </c>
      <c r="E75" s="8">
        <f t="shared" si="34"/>
        <v>33.1227769181883</v>
      </c>
      <c r="F75" s="8">
        <f t="shared" si="35"/>
        <v>44.301714128076853</v>
      </c>
      <c r="G75" s="8">
        <f t="shared" si="6"/>
        <v>2.2250485660981263</v>
      </c>
      <c r="H75" s="8">
        <f t="shared" si="36"/>
        <v>29.48219176372184</v>
      </c>
      <c r="I75" s="7">
        <v>101325</v>
      </c>
      <c r="J75" s="8">
        <f t="shared" si="37"/>
        <v>12596040</v>
      </c>
      <c r="K75" s="8">
        <f t="shared" si="38"/>
        <v>9417600</v>
      </c>
      <c r="L75" s="8">
        <f t="shared" si="39"/>
        <v>2324640.4860399007</v>
      </c>
      <c r="M75" s="17">
        <f t="shared" si="7"/>
        <v>18476816.459451556</v>
      </c>
      <c r="N75" s="18">
        <f t="shared" si="40"/>
        <v>124.31324944485566</v>
      </c>
      <c r="O75" s="18">
        <f t="shared" si="41"/>
        <v>92.944485566247224</v>
      </c>
      <c r="P75" s="18">
        <f t="shared" si="42"/>
        <v>22.942417824227984</v>
      </c>
      <c r="Q75" s="18">
        <f t="shared" si="43"/>
        <v>182.35200058674124</v>
      </c>
      <c r="R75" s="10">
        <f t="shared" si="44"/>
        <v>0</v>
      </c>
      <c r="S75" s="8">
        <f t="shared" si="9"/>
        <v>4.7999999999999989</v>
      </c>
      <c r="T75" s="8">
        <f t="shared" si="45"/>
        <v>16.183286236437098</v>
      </c>
      <c r="U75" s="8">
        <v>0</v>
      </c>
      <c r="V75" s="8">
        <f t="shared" si="46"/>
        <v>5.2344276613964729</v>
      </c>
      <c r="W75" s="8">
        <v>0</v>
      </c>
      <c r="X75" s="15">
        <f t="shared" si="24"/>
        <v>1200</v>
      </c>
      <c r="Y75" s="8">
        <f t="shared" si="25"/>
        <v>0</v>
      </c>
      <c r="Z75" s="8">
        <f t="shared" si="26"/>
        <v>1203.7919869979739</v>
      </c>
      <c r="AA75" s="29">
        <f t="shared" si="10"/>
        <v>0</v>
      </c>
      <c r="AB75" s="8"/>
      <c r="AC75" s="8"/>
      <c r="AD75" s="8">
        <f t="shared" si="11"/>
        <v>0</v>
      </c>
      <c r="AE75" s="8">
        <f t="shared" si="12"/>
        <v>1200</v>
      </c>
      <c r="AF75" s="8">
        <f t="shared" si="27"/>
        <v>296.20801300202612</v>
      </c>
      <c r="AG75" s="18">
        <f t="shared" si="1"/>
        <v>1200</v>
      </c>
      <c r="AH75" s="29">
        <f t="shared" si="28"/>
        <v>2.4462318455013374</v>
      </c>
      <c r="AI75" s="29">
        <f t="shared" si="31"/>
        <v>3.7919869979739032</v>
      </c>
      <c r="AJ75" s="28">
        <f t="shared" si="13"/>
        <v>6.7009941536303403E-3</v>
      </c>
      <c r="AK75" s="25">
        <f t="shared" si="5"/>
        <v>6.7009941536303408E-2</v>
      </c>
      <c r="AL75" s="26">
        <f t="shared" si="14"/>
        <v>0.52448629753223275</v>
      </c>
    </row>
    <row r="76" spans="2:38" x14ac:dyDescent="0.3">
      <c r="B76" s="6">
        <v>490</v>
      </c>
      <c r="C76" s="8">
        <f t="shared" si="32"/>
        <v>4.9000000000000004</v>
      </c>
      <c r="D76" s="8">
        <f t="shared" si="33"/>
        <v>1623.0160689912327</v>
      </c>
      <c r="E76" s="8">
        <f t="shared" si="34"/>
        <v>33.122776918188599</v>
      </c>
      <c r="F76" s="8">
        <f t="shared" si="35"/>
        <v>44.301714128077244</v>
      </c>
      <c r="G76" s="8">
        <f t="shared" si="6"/>
        <v>2.2250485660981263</v>
      </c>
      <c r="H76" s="8">
        <f t="shared" si="36"/>
        <v>29.482191763721971</v>
      </c>
      <c r="I76" s="7">
        <v>101325</v>
      </c>
      <c r="J76" s="8">
        <f t="shared" si="37"/>
        <v>12596040</v>
      </c>
      <c r="K76" s="8">
        <f t="shared" si="38"/>
        <v>9417600</v>
      </c>
      <c r="L76" s="8">
        <f t="shared" si="39"/>
        <v>2324020.4961657319</v>
      </c>
      <c r="M76" s="17">
        <f t="shared" si="7"/>
        <v>18650656.38569013</v>
      </c>
      <c r="N76" s="18">
        <f t="shared" si="40"/>
        <v>124.31324944485566</v>
      </c>
      <c r="O76" s="18">
        <f t="shared" si="41"/>
        <v>92.944485566247224</v>
      </c>
      <c r="P76" s="18">
        <f t="shared" si="42"/>
        <v>22.93629899990853</v>
      </c>
      <c r="Q76" s="18">
        <f t="shared" si="43"/>
        <v>184.06766726563168</v>
      </c>
      <c r="R76" s="10">
        <f t="shared" si="44"/>
        <v>0</v>
      </c>
      <c r="S76" s="8">
        <f t="shared" si="9"/>
        <v>4.8999999999999986</v>
      </c>
      <c r="T76" s="8">
        <f t="shared" si="45"/>
        <v>16.183286236437098</v>
      </c>
      <c r="U76" s="8">
        <v>0</v>
      </c>
      <c r="V76" s="8">
        <f t="shared" si="46"/>
        <v>5.2330316209478003</v>
      </c>
      <c r="W76" s="8">
        <v>0</v>
      </c>
      <c r="X76" s="15">
        <f t="shared" si="24"/>
        <v>1200</v>
      </c>
      <c r="Y76" s="8">
        <f t="shared" si="25"/>
        <v>0</v>
      </c>
      <c r="Z76" s="8">
        <f t="shared" si="26"/>
        <v>1203.8709867270984</v>
      </c>
      <c r="AA76" s="29">
        <f t="shared" si="10"/>
        <v>0</v>
      </c>
      <c r="AB76" s="8"/>
      <c r="AC76" s="8"/>
      <c r="AD76" s="8">
        <f t="shared" si="11"/>
        <v>0</v>
      </c>
      <c r="AE76" s="8">
        <f t="shared" si="12"/>
        <v>1200</v>
      </c>
      <c r="AF76" s="8">
        <f t="shared" si="27"/>
        <v>296.12901327290166</v>
      </c>
      <c r="AG76" s="18">
        <f t="shared" si="1"/>
        <v>1200</v>
      </c>
      <c r="AH76" s="29">
        <f t="shared" si="28"/>
        <v>2.3427146417682834</v>
      </c>
      <c r="AI76" s="29">
        <f t="shared" si="31"/>
        <v>3.8709867270983596</v>
      </c>
      <c r="AJ76" s="28">
        <f t="shared" si="13"/>
        <v>6.8405981984976391E-3</v>
      </c>
      <c r="AK76" s="25">
        <f t="shared" si="5"/>
        <v>6.8405981984976397E-2</v>
      </c>
      <c r="AL76" s="26">
        <f t="shared" si="14"/>
        <v>0.53486516750575674</v>
      </c>
    </row>
    <row r="77" spans="2:38" x14ac:dyDescent="0.3">
      <c r="B77" s="6">
        <v>500</v>
      </c>
      <c r="C77" s="8">
        <f t="shared" si="32"/>
        <v>5</v>
      </c>
      <c r="D77" s="8">
        <f t="shared" si="33"/>
        <v>1656.138845909421</v>
      </c>
      <c r="E77" s="8">
        <f t="shared" si="34"/>
        <v>33.1227769181883</v>
      </c>
      <c r="F77" s="8">
        <f t="shared" si="35"/>
        <v>44.301714128076853</v>
      </c>
      <c r="G77" s="8">
        <f t="shared" si="6"/>
        <v>2.2250485660981263</v>
      </c>
      <c r="H77" s="8">
        <f t="shared" si="36"/>
        <v>29.48219176372184</v>
      </c>
      <c r="I77" s="7">
        <v>101325</v>
      </c>
      <c r="J77" s="8">
        <f t="shared" si="37"/>
        <v>12596040</v>
      </c>
      <c r="K77" s="8">
        <f t="shared" si="38"/>
        <v>9417600</v>
      </c>
      <c r="L77" s="8">
        <f t="shared" si="39"/>
        <v>2323400.5062915632</v>
      </c>
      <c r="M77" s="17">
        <f t="shared" si="7"/>
        <v>18824496.311928704</v>
      </c>
      <c r="N77" s="18">
        <f t="shared" si="40"/>
        <v>124.31324944485566</v>
      </c>
      <c r="O77" s="18">
        <f t="shared" si="41"/>
        <v>92.944485566247224</v>
      </c>
      <c r="P77" s="18">
        <f t="shared" si="42"/>
        <v>22.930180175589076</v>
      </c>
      <c r="Q77" s="18">
        <f t="shared" si="43"/>
        <v>185.78333394452213</v>
      </c>
      <c r="R77" s="10">
        <f t="shared" si="44"/>
        <v>0</v>
      </c>
      <c r="S77" s="8">
        <f t="shared" si="9"/>
        <v>4.9999999999999982</v>
      </c>
      <c r="T77" s="8">
        <f t="shared" si="45"/>
        <v>16.183286236437098</v>
      </c>
      <c r="U77" s="8">
        <v>0</v>
      </c>
      <c r="V77" s="8">
        <f t="shared" si="46"/>
        <v>5.2316355804991268</v>
      </c>
      <c r="W77" s="8">
        <v>0</v>
      </c>
      <c r="X77" s="15">
        <f t="shared" si="24"/>
        <v>1200</v>
      </c>
      <c r="Y77" s="8">
        <f t="shared" si="25"/>
        <v>0</v>
      </c>
      <c r="Z77" s="8">
        <f t="shared" si="26"/>
        <v>1203.9499864562229</v>
      </c>
      <c r="AA77" s="29">
        <f t="shared" si="10"/>
        <v>0</v>
      </c>
      <c r="AB77" s="8"/>
      <c r="AC77" s="8"/>
      <c r="AD77" s="8">
        <f t="shared" si="11"/>
        <v>0</v>
      </c>
      <c r="AE77" s="8">
        <f t="shared" si="12"/>
        <v>1200</v>
      </c>
      <c r="AF77" s="8">
        <f t="shared" si="27"/>
        <v>296.0500135437772</v>
      </c>
      <c r="AG77" s="18">
        <f t="shared" si="1"/>
        <v>1200</v>
      </c>
      <c r="AH77" s="29">
        <f t="shared" si="28"/>
        <v>2.2391974380352302</v>
      </c>
      <c r="AI77" s="29">
        <f t="shared" si="31"/>
        <v>3.9499864562228151</v>
      </c>
      <c r="AJ77" s="28">
        <f t="shared" si="13"/>
        <v>6.9802022433649372E-3</v>
      </c>
      <c r="AK77" s="25">
        <f t="shared" si="5"/>
        <v>6.9802022433649372E-2</v>
      </c>
      <c r="AL77" s="26">
        <f t="shared" si="14"/>
        <v>0.5452503426704931</v>
      </c>
    </row>
    <row r="78" spans="2:38" x14ac:dyDescent="0.3">
      <c r="B78" s="6">
        <v>510</v>
      </c>
      <c r="C78" s="8">
        <f t="shared" si="32"/>
        <v>5.1000000000000005</v>
      </c>
      <c r="D78" s="8">
        <f t="shared" si="33"/>
        <v>1689.2616228276095</v>
      </c>
      <c r="E78" s="8">
        <f t="shared" si="34"/>
        <v>33.122776918188599</v>
      </c>
      <c r="F78" s="8">
        <f t="shared" si="35"/>
        <v>44.301714128077244</v>
      </c>
      <c r="G78" s="8">
        <f t="shared" si="6"/>
        <v>2.2250485660981263</v>
      </c>
      <c r="H78" s="8">
        <f t="shared" si="36"/>
        <v>29.482191763721971</v>
      </c>
      <c r="I78" s="7">
        <v>101325</v>
      </c>
      <c r="J78" s="8">
        <f t="shared" si="37"/>
        <v>12596040</v>
      </c>
      <c r="K78" s="8">
        <f t="shared" si="38"/>
        <v>9417600</v>
      </c>
      <c r="L78" s="8">
        <f t="shared" si="39"/>
        <v>2322780.5164173944</v>
      </c>
      <c r="M78" s="17">
        <f t="shared" si="7"/>
        <v>18998336.238167278</v>
      </c>
      <c r="N78" s="18">
        <f t="shared" si="40"/>
        <v>124.31324944485566</v>
      </c>
      <c r="O78" s="18">
        <f t="shared" si="41"/>
        <v>92.944485566247224</v>
      </c>
      <c r="P78" s="18">
        <f t="shared" si="42"/>
        <v>22.924061351269621</v>
      </c>
      <c r="Q78" s="18">
        <f t="shared" si="43"/>
        <v>187.49900062341257</v>
      </c>
      <c r="R78" s="10">
        <f t="shared" si="44"/>
        <v>0</v>
      </c>
      <c r="S78" s="8">
        <f t="shared" si="9"/>
        <v>5.0999999999999979</v>
      </c>
      <c r="T78" s="8">
        <f t="shared" si="45"/>
        <v>16.183286236437098</v>
      </c>
      <c r="U78" s="8">
        <v>0</v>
      </c>
      <c r="V78" s="8">
        <f t="shared" si="46"/>
        <v>5.2302395400504542</v>
      </c>
      <c r="W78" s="8">
        <v>0</v>
      </c>
      <c r="X78" s="15">
        <f t="shared" si="24"/>
        <v>1200</v>
      </c>
      <c r="Y78" s="8">
        <f t="shared" si="25"/>
        <v>0</v>
      </c>
      <c r="Z78" s="8">
        <f t="shared" si="26"/>
        <v>1204.0289861853473</v>
      </c>
      <c r="AA78" s="29">
        <f t="shared" si="10"/>
        <v>0</v>
      </c>
      <c r="AB78" s="8"/>
      <c r="AC78" s="8"/>
      <c r="AD78" s="8">
        <f t="shared" si="11"/>
        <v>0</v>
      </c>
      <c r="AE78" s="8">
        <f t="shared" si="12"/>
        <v>1200</v>
      </c>
      <c r="AF78" s="8">
        <f t="shared" si="27"/>
        <v>295.97101381465274</v>
      </c>
      <c r="AG78" s="18">
        <f t="shared" si="1"/>
        <v>1200</v>
      </c>
      <c r="AH78" s="29">
        <f t="shared" si="28"/>
        <v>2.1356802343021757</v>
      </c>
      <c r="AI78" s="29">
        <f t="shared" si="31"/>
        <v>4.0289861853472724</v>
      </c>
      <c r="AJ78" s="28">
        <f t="shared" si="13"/>
        <v>7.1198062882322369E-3</v>
      </c>
      <c r="AK78" s="25">
        <f t="shared" si="5"/>
        <v>7.1198062882322374E-2</v>
      </c>
      <c r="AL78" s="26">
        <f t="shared" si="14"/>
        <v>0.55564146282164273</v>
      </c>
    </row>
    <row r="79" spans="2:38" x14ac:dyDescent="0.3">
      <c r="B79" s="6">
        <v>520</v>
      </c>
      <c r="C79" s="8">
        <f t="shared" si="32"/>
        <v>5.2</v>
      </c>
      <c r="D79" s="8">
        <f t="shared" si="33"/>
        <v>1722.384399745798</v>
      </c>
      <c r="E79" s="8">
        <f t="shared" si="34"/>
        <v>33.1227769181883</v>
      </c>
      <c r="F79" s="8">
        <f t="shared" si="35"/>
        <v>44.301714128076853</v>
      </c>
      <c r="G79" s="8">
        <f t="shared" si="6"/>
        <v>2.2250485660981263</v>
      </c>
      <c r="H79" s="8">
        <f t="shared" si="36"/>
        <v>29.48219176372184</v>
      </c>
      <c r="I79" s="7">
        <v>101325</v>
      </c>
      <c r="J79" s="8">
        <f t="shared" si="37"/>
        <v>12596040</v>
      </c>
      <c r="K79" s="8">
        <f t="shared" si="38"/>
        <v>9417600</v>
      </c>
      <c r="L79" s="8">
        <f t="shared" si="39"/>
        <v>2322160.5265432256</v>
      </c>
      <c r="M79" s="17">
        <f t="shared" si="7"/>
        <v>19172176.164405853</v>
      </c>
      <c r="N79" s="18">
        <f t="shared" si="40"/>
        <v>124.31324944485566</v>
      </c>
      <c r="O79" s="18">
        <f t="shared" si="41"/>
        <v>92.944485566247224</v>
      </c>
      <c r="P79" s="18">
        <f t="shared" si="42"/>
        <v>22.917942526950167</v>
      </c>
      <c r="Q79" s="18">
        <f t="shared" si="43"/>
        <v>189.21466730230301</v>
      </c>
      <c r="R79" s="10">
        <f t="shared" si="44"/>
        <v>0</v>
      </c>
      <c r="S79" s="8">
        <f t="shared" si="9"/>
        <v>5.1999999999999975</v>
      </c>
      <c r="T79" s="8">
        <f t="shared" si="45"/>
        <v>16.183286236437098</v>
      </c>
      <c r="U79" s="8">
        <v>0</v>
      </c>
      <c r="V79" s="8">
        <f t="shared" si="46"/>
        <v>5.2288434996017807</v>
      </c>
      <c r="W79" s="8">
        <v>0</v>
      </c>
      <c r="X79" s="15">
        <f t="shared" si="24"/>
        <v>1200</v>
      </c>
      <c r="Y79" s="8">
        <f t="shared" si="25"/>
        <v>0</v>
      </c>
      <c r="Z79" s="8">
        <f t="shared" si="26"/>
        <v>1204.1079859144718</v>
      </c>
      <c r="AA79" s="29">
        <f t="shared" si="10"/>
        <v>0</v>
      </c>
      <c r="AB79" s="8"/>
      <c r="AC79" s="8"/>
      <c r="AD79" s="8">
        <f t="shared" si="11"/>
        <v>0</v>
      </c>
      <c r="AE79" s="8">
        <f t="shared" si="12"/>
        <v>1200</v>
      </c>
      <c r="AF79" s="8">
        <f t="shared" si="27"/>
        <v>295.89201408552827</v>
      </c>
      <c r="AG79" s="18">
        <f t="shared" si="1"/>
        <v>1200</v>
      </c>
      <c r="AH79" s="29">
        <f t="shared" si="28"/>
        <v>2.0321630305691225</v>
      </c>
      <c r="AI79" s="29">
        <f t="shared" si="31"/>
        <v>4.1079859144717279</v>
      </c>
      <c r="AJ79" s="28">
        <f t="shared" si="13"/>
        <v>7.2594103330995349E-3</v>
      </c>
      <c r="AK79" s="25">
        <f t="shared" si="5"/>
        <v>7.2594103330995349E-2</v>
      </c>
      <c r="AL79" s="26">
        <f t="shared" si="14"/>
        <v>0.56603819448902049</v>
      </c>
    </row>
    <row r="80" spans="2:38" x14ac:dyDescent="0.3">
      <c r="B80" s="6">
        <v>530</v>
      </c>
      <c r="C80" s="8">
        <f t="shared" si="32"/>
        <v>5.3</v>
      </c>
      <c r="D80" s="8">
        <f t="shared" si="33"/>
        <v>1755.5071766639862</v>
      </c>
      <c r="E80" s="8">
        <f t="shared" si="34"/>
        <v>33.1227769181883</v>
      </c>
      <c r="F80" s="8">
        <f t="shared" si="35"/>
        <v>44.301714128076853</v>
      </c>
      <c r="G80" s="8">
        <f t="shared" si="6"/>
        <v>2.2250485660981263</v>
      </c>
      <c r="H80" s="8">
        <f t="shared" si="36"/>
        <v>29.48219176372184</v>
      </c>
      <c r="I80" s="7">
        <v>101325</v>
      </c>
      <c r="J80" s="8">
        <f t="shared" si="37"/>
        <v>12596040</v>
      </c>
      <c r="K80" s="8">
        <f t="shared" si="38"/>
        <v>9417600</v>
      </c>
      <c r="L80" s="8">
        <f t="shared" si="39"/>
        <v>2321540.5366690569</v>
      </c>
      <c r="M80" s="17">
        <f t="shared" si="7"/>
        <v>19346016.090644427</v>
      </c>
      <c r="N80" s="18">
        <f t="shared" si="40"/>
        <v>124.31324944485566</v>
      </c>
      <c r="O80" s="18">
        <f t="shared" si="41"/>
        <v>92.944485566247224</v>
      </c>
      <c r="P80" s="18">
        <f t="shared" si="42"/>
        <v>22.911823702630713</v>
      </c>
      <c r="Q80" s="18">
        <f t="shared" si="43"/>
        <v>190.93033398119346</v>
      </c>
      <c r="R80" s="10">
        <f t="shared" si="44"/>
        <v>0</v>
      </c>
      <c r="S80" s="8">
        <f t="shared" si="9"/>
        <v>5.2999999999999972</v>
      </c>
      <c r="T80" s="8">
        <f t="shared" si="45"/>
        <v>16.183286236437098</v>
      </c>
      <c r="U80" s="8">
        <v>0</v>
      </c>
      <c r="V80" s="8">
        <f t="shared" si="46"/>
        <v>5.2274474591531073</v>
      </c>
      <c r="W80" s="8">
        <v>0</v>
      </c>
      <c r="X80" s="15">
        <f t="shared" si="24"/>
        <v>1200</v>
      </c>
      <c r="Y80" s="8">
        <f t="shared" si="25"/>
        <v>0</v>
      </c>
      <c r="Z80" s="8">
        <f t="shared" si="26"/>
        <v>1204.1869856435962</v>
      </c>
      <c r="AA80" s="29">
        <f t="shared" si="10"/>
        <v>0</v>
      </c>
      <c r="AB80" s="8"/>
      <c r="AC80" s="8"/>
      <c r="AD80" s="8">
        <f t="shared" si="11"/>
        <v>0</v>
      </c>
      <c r="AE80" s="8">
        <f t="shared" si="12"/>
        <v>1200</v>
      </c>
      <c r="AF80" s="8">
        <f t="shared" si="27"/>
        <v>295.81301435640381</v>
      </c>
      <c r="AG80" s="18">
        <f t="shared" si="1"/>
        <v>1200</v>
      </c>
      <c r="AH80" s="29">
        <f t="shared" si="28"/>
        <v>1.9286458268360678</v>
      </c>
      <c r="AI80" s="29">
        <f t="shared" si="31"/>
        <v>4.1869856435961852</v>
      </c>
      <c r="AJ80" s="28">
        <f t="shared" si="13"/>
        <v>7.3990143779668347E-3</v>
      </c>
      <c r="AK80" s="25">
        <f t="shared" si="5"/>
        <v>7.3990143779668352E-2</v>
      </c>
      <c r="AL80" s="26">
        <f t="shared" si="14"/>
        <v>0.57644022851893673</v>
      </c>
    </row>
    <row r="81" spans="2:38" x14ac:dyDescent="0.3">
      <c r="B81" s="6">
        <v>540</v>
      </c>
      <c r="C81" s="8">
        <f t="shared" si="32"/>
        <v>5.4</v>
      </c>
      <c r="D81" s="8">
        <f t="shared" si="33"/>
        <v>1788.6299535821747</v>
      </c>
      <c r="E81" s="8">
        <f t="shared" si="34"/>
        <v>33.122776918188599</v>
      </c>
      <c r="F81" s="8">
        <f t="shared" si="35"/>
        <v>44.301714128077244</v>
      </c>
      <c r="G81" s="8">
        <f t="shared" si="6"/>
        <v>2.2250485660981263</v>
      </c>
      <c r="H81" s="8">
        <f t="shared" si="36"/>
        <v>29.482191763721971</v>
      </c>
      <c r="I81" s="7">
        <v>101325</v>
      </c>
      <c r="J81" s="8">
        <f t="shared" si="37"/>
        <v>12596040</v>
      </c>
      <c r="K81" s="8">
        <f t="shared" si="38"/>
        <v>9417600</v>
      </c>
      <c r="L81" s="8">
        <f t="shared" si="39"/>
        <v>2320920.5467948881</v>
      </c>
      <c r="M81" s="17">
        <f t="shared" si="7"/>
        <v>19519856.016883001</v>
      </c>
      <c r="N81" s="18">
        <f t="shared" si="40"/>
        <v>124.31324944485566</v>
      </c>
      <c r="O81" s="18">
        <f t="shared" si="41"/>
        <v>92.944485566247224</v>
      </c>
      <c r="P81" s="18">
        <f t="shared" si="42"/>
        <v>22.905704878311258</v>
      </c>
      <c r="Q81" s="18">
        <f t="shared" si="43"/>
        <v>192.6460006600839</v>
      </c>
      <c r="R81" s="10">
        <f t="shared" si="44"/>
        <v>0</v>
      </c>
      <c r="S81" s="8">
        <f t="shared" si="9"/>
        <v>5.3999999999999968</v>
      </c>
      <c r="T81" s="8">
        <f t="shared" si="45"/>
        <v>16.183286236437098</v>
      </c>
      <c r="U81" s="8">
        <v>0</v>
      </c>
      <c r="V81" s="8">
        <f t="shared" si="46"/>
        <v>5.2260514187044338</v>
      </c>
      <c r="W81" s="8">
        <v>0</v>
      </c>
      <c r="X81" s="15">
        <f t="shared" si="24"/>
        <v>1200</v>
      </c>
      <c r="Y81" s="8">
        <f t="shared" si="25"/>
        <v>0</v>
      </c>
      <c r="Z81" s="8">
        <f t="shared" si="26"/>
        <v>1204.2659853727207</v>
      </c>
      <c r="AA81" s="29">
        <f t="shared" si="10"/>
        <v>0</v>
      </c>
      <c r="AB81" s="8"/>
      <c r="AC81" s="8"/>
      <c r="AD81" s="8">
        <f t="shared" si="11"/>
        <v>0</v>
      </c>
      <c r="AE81" s="8">
        <f t="shared" si="12"/>
        <v>1200</v>
      </c>
      <c r="AF81" s="8">
        <f t="shared" si="27"/>
        <v>295.73401462727935</v>
      </c>
      <c r="AG81" s="18">
        <f t="shared" si="1"/>
        <v>1200</v>
      </c>
      <c r="AH81" s="29">
        <f t="shared" si="28"/>
        <v>1.8251286231030146</v>
      </c>
      <c r="AI81" s="29">
        <f t="shared" si="31"/>
        <v>4.2659853727206407</v>
      </c>
      <c r="AJ81" s="28">
        <f t="shared" si="13"/>
        <v>7.5386184228341327E-3</v>
      </c>
      <c r="AK81" s="25">
        <f t="shared" si="5"/>
        <v>7.5386184228341327E-2</v>
      </c>
      <c r="AL81" s="26">
        <f t="shared" si="14"/>
        <v>0.58684727791207481</v>
      </c>
    </row>
    <row r="82" spans="2:38" x14ac:dyDescent="0.3">
      <c r="B82" s="6">
        <v>550</v>
      </c>
      <c r="C82" s="8">
        <f t="shared" si="32"/>
        <v>5.5</v>
      </c>
      <c r="D82" s="8">
        <f t="shared" si="33"/>
        <v>1821.752730500363</v>
      </c>
      <c r="E82" s="8">
        <f t="shared" si="34"/>
        <v>33.1227769181883</v>
      </c>
      <c r="F82" s="8">
        <f t="shared" si="35"/>
        <v>44.301714128076853</v>
      </c>
      <c r="G82" s="8">
        <f t="shared" si="6"/>
        <v>2.2250485660981263</v>
      </c>
      <c r="H82" s="8">
        <f t="shared" si="36"/>
        <v>29.48219176372184</v>
      </c>
      <c r="I82" s="7">
        <v>101325</v>
      </c>
      <c r="J82" s="8">
        <f t="shared" si="37"/>
        <v>12596040</v>
      </c>
      <c r="K82" s="8">
        <f t="shared" si="38"/>
        <v>9417600</v>
      </c>
      <c r="L82" s="8">
        <f t="shared" si="39"/>
        <v>2320300.5569207193</v>
      </c>
      <c r="M82" s="17">
        <f t="shared" si="7"/>
        <v>19693695.943121575</v>
      </c>
      <c r="N82" s="18">
        <f t="shared" si="40"/>
        <v>124.31324944485566</v>
      </c>
      <c r="O82" s="18">
        <f t="shared" si="41"/>
        <v>92.944485566247224</v>
      </c>
      <c r="P82" s="18">
        <f t="shared" si="42"/>
        <v>22.899586053991801</v>
      </c>
      <c r="Q82" s="18">
        <f t="shared" si="43"/>
        <v>194.36166733897434</v>
      </c>
      <c r="R82" s="10">
        <f t="shared" si="44"/>
        <v>0</v>
      </c>
      <c r="S82" s="8">
        <f t="shared" si="9"/>
        <v>5.4999999999999964</v>
      </c>
      <c r="T82" s="8">
        <f t="shared" si="45"/>
        <v>16.183286236437098</v>
      </c>
      <c r="U82" s="8">
        <v>0</v>
      </c>
      <c r="V82" s="8">
        <f t="shared" si="46"/>
        <v>5.2246553782557612</v>
      </c>
      <c r="W82" s="8">
        <v>0</v>
      </c>
      <c r="X82" s="15">
        <f t="shared" si="24"/>
        <v>1200</v>
      </c>
      <c r="Y82" s="8">
        <f t="shared" si="25"/>
        <v>0</v>
      </c>
      <c r="Z82" s="8">
        <f t="shared" si="26"/>
        <v>1204.3449851018452</v>
      </c>
      <c r="AA82" s="29">
        <f t="shared" si="10"/>
        <v>0</v>
      </c>
      <c r="AB82" s="8"/>
      <c r="AC82" s="8"/>
      <c r="AD82" s="8">
        <f t="shared" si="11"/>
        <v>0</v>
      </c>
      <c r="AE82" s="8">
        <f t="shared" si="12"/>
        <v>1200</v>
      </c>
      <c r="AF82" s="8">
        <f t="shared" si="27"/>
        <v>295.65501489815489</v>
      </c>
      <c r="AG82" s="18">
        <f t="shared" si="1"/>
        <v>1200</v>
      </c>
      <c r="AH82" s="29">
        <f t="shared" si="28"/>
        <v>1.7216114193699608</v>
      </c>
      <c r="AI82" s="29">
        <f t="shared" si="31"/>
        <v>4.3449851018450971</v>
      </c>
      <c r="AJ82" s="28">
        <f t="shared" si="13"/>
        <v>7.6782224677014316E-3</v>
      </c>
      <c r="AK82" s="25">
        <f t="shared" si="5"/>
        <v>7.6782224677014316E-2</v>
      </c>
      <c r="AL82" s="26">
        <f t="shared" si="14"/>
        <v>0.59725907588651328</v>
      </c>
    </row>
    <row r="83" spans="2:38" x14ac:dyDescent="0.3">
      <c r="B83" s="6">
        <v>560</v>
      </c>
      <c r="C83" s="8">
        <f t="shared" si="32"/>
        <v>5.6000000000000005</v>
      </c>
      <c r="D83" s="8">
        <f t="shared" si="33"/>
        <v>1854.8755074185515</v>
      </c>
      <c r="E83" s="8">
        <f t="shared" si="34"/>
        <v>33.122776918188599</v>
      </c>
      <c r="F83" s="8">
        <f t="shared" si="35"/>
        <v>44.301714128077244</v>
      </c>
      <c r="G83" s="8">
        <f t="shared" si="6"/>
        <v>2.2250485660981263</v>
      </c>
      <c r="H83" s="8">
        <f t="shared" si="36"/>
        <v>29.482191763721971</v>
      </c>
      <c r="I83" s="7">
        <v>101325</v>
      </c>
      <c r="J83" s="8">
        <f t="shared" si="37"/>
        <v>12596040</v>
      </c>
      <c r="K83" s="8">
        <f t="shared" si="38"/>
        <v>9417600</v>
      </c>
      <c r="L83" s="8">
        <f t="shared" si="39"/>
        <v>2319680.5670465506</v>
      </c>
      <c r="M83" s="17">
        <f t="shared" si="7"/>
        <v>19867535.869360149</v>
      </c>
      <c r="N83" s="18">
        <f t="shared" si="40"/>
        <v>124.31324944485566</v>
      </c>
      <c r="O83" s="18">
        <f t="shared" si="41"/>
        <v>92.944485566247224</v>
      </c>
      <c r="P83" s="18">
        <f t="shared" si="42"/>
        <v>22.893467229672346</v>
      </c>
      <c r="Q83" s="18">
        <f t="shared" si="43"/>
        <v>196.07733401786479</v>
      </c>
      <c r="R83" s="10">
        <f t="shared" si="44"/>
        <v>0</v>
      </c>
      <c r="S83" s="8">
        <f t="shared" si="9"/>
        <v>5.5999999999999961</v>
      </c>
      <c r="T83" s="8">
        <f t="shared" si="45"/>
        <v>16.183286236437098</v>
      </c>
      <c r="U83" s="8">
        <v>0</v>
      </c>
      <c r="V83" s="8">
        <f t="shared" si="46"/>
        <v>5.2232593378070877</v>
      </c>
      <c r="W83" s="8">
        <v>0</v>
      </c>
      <c r="X83" s="15">
        <f t="shared" si="24"/>
        <v>1200</v>
      </c>
      <c r="Y83" s="8">
        <f t="shared" si="25"/>
        <v>0</v>
      </c>
      <c r="Z83" s="8">
        <f t="shared" si="26"/>
        <v>1204.4239848309696</v>
      </c>
      <c r="AA83" s="29">
        <f t="shared" si="10"/>
        <v>0</v>
      </c>
      <c r="AB83" s="8"/>
      <c r="AC83" s="8"/>
      <c r="AD83" s="8">
        <f t="shared" si="11"/>
        <v>0</v>
      </c>
      <c r="AE83" s="8">
        <f t="shared" si="12"/>
        <v>1200</v>
      </c>
      <c r="AF83" s="8">
        <f t="shared" si="27"/>
        <v>295.57601516903043</v>
      </c>
      <c r="AG83" s="18">
        <f t="shared" si="1"/>
        <v>1200</v>
      </c>
      <c r="AH83" s="29">
        <f t="shared" si="28"/>
        <v>1.6180942156369067</v>
      </c>
      <c r="AI83" s="29">
        <f t="shared" si="31"/>
        <v>4.4239848309695535</v>
      </c>
      <c r="AJ83" s="28">
        <f t="shared" si="13"/>
        <v>7.8178265125687305E-3</v>
      </c>
      <c r="AK83" s="25">
        <f t="shared" si="5"/>
        <v>7.8178265125687305E-2</v>
      </c>
      <c r="AL83" s="26">
        <f t="shared" si="14"/>
        <v>0.60767537413918826</v>
      </c>
    </row>
    <row r="84" spans="2:38" x14ac:dyDescent="0.3">
      <c r="B84" s="6">
        <v>570</v>
      </c>
      <c r="C84" s="8">
        <f t="shared" si="32"/>
        <v>5.7</v>
      </c>
      <c r="D84" s="8">
        <f t="shared" si="33"/>
        <v>1887.99828433674</v>
      </c>
      <c r="E84" s="8">
        <f t="shared" si="34"/>
        <v>33.1227769181883</v>
      </c>
      <c r="F84" s="8">
        <f t="shared" si="35"/>
        <v>44.301714128076853</v>
      </c>
      <c r="G84" s="8">
        <f t="shared" si="6"/>
        <v>2.2250485660981263</v>
      </c>
      <c r="H84" s="8">
        <f t="shared" si="36"/>
        <v>29.48219176372184</v>
      </c>
      <c r="I84" s="7">
        <v>101325</v>
      </c>
      <c r="J84" s="8">
        <f t="shared" si="37"/>
        <v>12596040</v>
      </c>
      <c r="K84" s="8">
        <f t="shared" si="38"/>
        <v>9417600</v>
      </c>
      <c r="L84" s="8">
        <f t="shared" si="39"/>
        <v>2319060.5771723813</v>
      </c>
      <c r="M84" s="17">
        <f t="shared" si="7"/>
        <v>20041375.795598723</v>
      </c>
      <c r="N84" s="18">
        <f t="shared" si="40"/>
        <v>124.31324944485566</v>
      </c>
      <c r="O84" s="18">
        <f t="shared" si="41"/>
        <v>92.944485566247224</v>
      </c>
      <c r="P84" s="18">
        <f t="shared" si="42"/>
        <v>22.887348405352888</v>
      </c>
      <c r="Q84" s="18">
        <f t="shared" si="43"/>
        <v>197.79300069675523</v>
      </c>
      <c r="R84" s="10">
        <f t="shared" si="44"/>
        <v>0</v>
      </c>
      <c r="S84" s="8">
        <f t="shared" si="9"/>
        <v>5.6999999999999957</v>
      </c>
      <c r="T84" s="8">
        <f t="shared" si="45"/>
        <v>16.183286236437098</v>
      </c>
      <c r="U84" s="8">
        <v>0</v>
      </c>
      <c r="V84" s="8">
        <f t="shared" si="46"/>
        <v>5.2218632973584151</v>
      </c>
      <c r="W84" s="8">
        <v>0</v>
      </c>
      <c r="X84" s="15">
        <f t="shared" si="24"/>
        <v>1200</v>
      </c>
      <c r="Y84" s="8">
        <f t="shared" si="25"/>
        <v>0</v>
      </c>
      <c r="Z84" s="8">
        <f t="shared" si="26"/>
        <v>1204.5029845600941</v>
      </c>
      <c r="AA84" s="29">
        <f t="shared" si="10"/>
        <v>0</v>
      </c>
      <c r="AB84" s="8"/>
      <c r="AC84" s="8"/>
      <c r="AD84" s="8">
        <f t="shared" si="11"/>
        <v>0</v>
      </c>
      <c r="AE84" s="8">
        <f t="shared" si="12"/>
        <v>1200</v>
      </c>
      <c r="AF84" s="8">
        <f t="shared" si="27"/>
        <v>295.49701543990597</v>
      </c>
      <c r="AG84" s="18">
        <f t="shared" si="1"/>
        <v>1200</v>
      </c>
      <c r="AH84" s="29">
        <f t="shared" si="28"/>
        <v>1.5145770119038529</v>
      </c>
      <c r="AI84" s="29">
        <f t="shared" si="31"/>
        <v>4.5029845600940099</v>
      </c>
      <c r="AJ84" s="28">
        <f t="shared" si="13"/>
        <v>7.9574305574360293E-3</v>
      </c>
      <c r="AK84" s="25">
        <f t="shared" si="5"/>
        <v>7.9574305574360293E-2</v>
      </c>
      <c r="AL84" s="26">
        <f t="shared" si="14"/>
        <v>0.6180959412826279</v>
      </c>
    </row>
    <row r="85" spans="2:38" x14ac:dyDescent="0.3">
      <c r="B85" s="6">
        <v>580</v>
      </c>
      <c r="C85" s="8">
        <f t="shared" si="32"/>
        <v>5.8</v>
      </c>
      <c r="D85" s="8">
        <f t="shared" si="33"/>
        <v>1921.1210612549282</v>
      </c>
      <c r="E85" s="8">
        <f t="shared" si="34"/>
        <v>33.1227769181883</v>
      </c>
      <c r="F85" s="8">
        <f t="shared" si="35"/>
        <v>44.301714128076853</v>
      </c>
      <c r="G85" s="8">
        <f t="shared" si="6"/>
        <v>2.2250485660981263</v>
      </c>
      <c r="H85" s="8">
        <f t="shared" si="36"/>
        <v>29.48219176372184</v>
      </c>
      <c r="I85" s="7">
        <v>101325</v>
      </c>
      <c r="J85" s="8">
        <f t="shared" si="37"/>
        <v>12596040</v>
      </c>
      <c r="K85" s="8">
        <f t="shared" si="38"/>
        <v>9417600</v>
      </c>
      <c r="L85" s="8">
        <f t="shared" si="39"/>
        <v>2318440.5872982144</v>
      </c>
      <c r="M85" s="17">
        <f t="shared" si="7"/>
        <v>20215215.721837297</v>
      </c>
      <c r="N85" s="18">
        <f t="shared" si="40"/>
        <v>124.31324944485566</v>
      </c>
      <c r="O85" s="18">
        <f t="shared" si="41"/>
        <v>92.944485566247224</v>
      </c>
      <c r="P85" s="18">
        <f t="shared" si="42"/>
        <v>22.881229581033452</v>
      </c>
      <c r="Q85" s="18">
        <f t="shared" si="43"/>
        <v>199.50866737564567</v>
      </c>
      <c r="R85" s="10">
        <f t="shared" si="44"/>
        <v>0</v>
      </c>
      <c r="S85" s="8">
        <f t="shared" si="9"/>
        <v>5.7999999999999954</v>
      </c>
      <c r="T85" s="8">
        <f t="shared" si="45"/>
        <v>16.183286236437098</v>
      </c>
      <c r="U85" s="8">
        <v>0</v>
      </c>
      <c r="V85" s="8">
        <f t="shared" si="46"/>
        <v>5.2204672569097434</v>
      </c>
      <c r="W85" s="8">
        <v>0</v>
      </c>
      <c r="X85" s="15">
        <f t="shared" si="24"/>
        <v>1200</v>
      </c>
      <c r="Y85" s="8">
        <f t="shared" si="25"/>
        <v>0</v>
      </c>
      <c r="Z85" s="8">
        <f t="shared" si="26"/>
        <v>1204.5819842892183</v>
      </c>
      <c r="AA85" s="29">
        <f t="shared" si="10"/>
        <v>0</v>
      </c>
      <c r="AB85" s="8"/>
      <c r="AC85" s="8"/>
      <c r="AD85" s="8">
        <f t="shared" si="11"/>
        <v>0</v>
      </c>
      <c r="AE85" s="8">
        <f t="shared" si="12"/>
        <v>1200</v>
      </c>
      <c r="AF85" s="8">
        <f t="shared" si="27"/>
        <v>295.41801571078156</v>
      </c>
      <c r="AG85" s="18">
        <f t="shared" si="1"/>
        <v>1200</v>
      </c>
      <c r="AH85" s="29">
        <f t="shared" si="28"/>
        <v>1.4110598081708001</v>
      </c>
      <c r="AI85" s="29">
        <f t="shared" si="31"/>
        <v>4.5819842892184655</v>
      </c>
      <c r="AJ85" s="28">
        <f t="shared" si="13"/>
        <v>8.0970346023033265E-3</v>
      </c>
      <c r="AK85" s="25">
        <f t="shared" si="5"/>
        <v>8.0970346023033268E-2</v>
      </c>
      <c r="AL85" s="26">
        <f t="shared" si="14"/>
        <v>0.62852056143681068</v>
      </c>
    </row>
    <row r="86" spans="2:38" x14ac:dyDescent="0.3">
      <c r="B86" s="6">
        <v>590</v>
      </c>
      <c r="C86" s="8">
        <f t="shared" si="32"/>
        <v>5.9</v>
      </c>
      <c r="D86" s="8">
        <f t="shared" si="33"/>
        <v>1954.2438381731167</v>
      </c>
      <c r="E86" s="8">
        <f t="shared" si="34"/>
        <v>33.122776918188599</v>
      </c>
      <c r="F86" s="8">
        <f t="shared" si="35"/>
        <v>44.301714128077244</v>
      </c>
      <c r="G86" s="8">
        <f t="shared" si="6"/>
        <v>2.2250485660981263</v>
      </c>
      <c r="H86" s="8">
        <f t="shared" si="36"/>
        <v>29.482191763721971</v>
      </c>
      <c r="I86" s="7">
        <v>101325</v>
      </c>
      <c r="J86" s="8">
        <f t="shared" si="37"/>
        <v>12596040</v>
      </c>
      <c r="K86" s="8">
        <f t="shared" si="38"/>
        <v>9417600</v>
      </c>
      <c r="L86" s="8">
        <f t="shared" si="39"/>
        <v>2317820.5974240457</v>
      </c>
      <c r="M86" s="17">
        <f t="shared" si="7"/>
        <v>20389055.648075871</v>
      </c>
      <c r="N86" s="18">
        <f t="shared" si="40"/>
        <v>124.31324944485566</v>
      </c>
      <c r="O86" s="18">
        <f t="shared" si="41"/>
        <v>92.944485566247224</v>
      </c>
      <c r="P86" s="18">
        <f t="shared" si="42"/>
        <v>22.875110756713998</v>
      </c>
      <c r="Q86" s="18">
        <f t="shared" si="43"/>
        <v>201.22433405453611</v>
      </c>
      <c r="R86" s="10">
        <f t="shared" si="44"/>
        <v>0</v>
      </c>
      <c r="S86" s="8">
        <f t="shared" si="9"/>
        <v>5.899999999999995</v>
      </c>
      <c r="T86" s="8">
        <f t="shared" si="45"/>
        <v>16.183286236437098</v>
      </c>
      <c r="U86" s="8">
        <v>0</v>
      </c>
      <c r="V86" s="8">
        <f t="shared" si="46"/>
        <v>5.21907121646107</v>
      </c>
      <c r="W86" s="8">
        <v>0</v>
      </c>
      <c r="X86" s="15">
        <f t="shared" si="24"/>
        <v>1200</v>
      </c>
      <c r="Y86" s="8">
        <f t="shared" si="25"/>
        <v>0</v>
      </c>
      <c r="Z86" s="8">
        <f t="shared" si="26"/>
        <v>1204.6609840183428</v>
      </c>
      <c r="AA86" s="29">
        <f t="shared" si="10"/>
        <v>0</v>
      </c>
      <c r="AB86" s="8"/>
      <c r="AC86" s="8"/>
      <c r="AD86" s="8">
        <f t="shared" si="11"/>
        <v>0</v>
      </c>
      <c r="AE86" s="8">
        <f t="shared" si="12"/>
        <v>1200</v>
      </c>
      <c r="AF86" s="8">
        <f t="shared" si="27"/>
        <v>295.3390159816571</v>
      </c>
      <c r="AG86" s="18">
        <f t="shared" si="1"/>
        <v>1200</v>
      </c>
      <c r="AH86" s="29">
        <f t="shared" si="28"/>
        <v>1.3075426044377449</v>
      </c>
      <c r="AI86" s="29">
        <f t="shared" si="31"/>
        <v>4.6609840183429228</v>
      </c>
      <c r="AJ86" s="28">
        <f t="shared" si="13"/>
        <v>8.2366386471706271E-3</v>
      </c>
      <c r="AK86" s="25">
        <f t="shared" si="5"/>
        <v>8.2366386471706271E-2</v>
      </c>
      <c r="AL86" s="26">
        <f t="shared" si="14"/>
        <v>0.63894903295858718</v>
      </c>
    </row>
    <row r="87" spans="2:38" x14ac:dyDescent="0.3">
      <c r="B87" s="6">
        <v>600</v>
      </c>
      <c r="C87" s="8">
        <f t="shared" si="32"/>
        <v>6</v>
      </c>
      <c r="D87" s="8">
        <f t="shared" si="33"/>
        <v>1987.366615091305</v>
      </c>
      <c r="E87" s="8">
        <f t="shared" si="34"/>
        <v>33.1227769181883</v>
      </c>
      <c r="F87" s="8">
        <f t="shared" si="35"/>
        <v>44.301714128076853</v>
      </c>
      <c r="G87" s="8">
        <f t="shared" si="6"/>
        <v>2.2250485660981263</v>
      </c>
      <c r="H87" s="8">
        <f t="shared" si="36"/>
        <v>29.48219176372184</v>
      </c>
      <c r="I87" s="7">
        <v>101325</v>
      </c>
      <c r="J87" s="8">
        <f t="shared" si="37"/>
        <v>12596040</v>
      </c>
      <c r="K87" s="8">
        <f t="shared" si="38"/>
        <v>9417600</v>
      </c>
      <c r="L87" s="8">
        <f t="shared" si="39"/>
        <v>2317200.6075498769</v>
      </c>
      <c r="M87" s="17">
        <f t="shared" si="7"/>
        <v>20562895.574314445</v>
      </c>
      <c r="N87" s="18">
        <f t="shared" si="40"/>
        <v>124.31324944485566</v>
      </c>
      <c r="O87" s="18">
        <f t="shared" si="41"/>
        <v>92.944485566247224</v>
      </c>
      <c r="P87" s="18">
        <f t="shared" si="42"/>
        <v>22.86899193239454</v>
      </c>
      <c r="Q87" s="18">
        <f t="shared" si="43"/>
        <v>202.94000073342656</v>
      </c>
      <c r="R87" s="10">
        <f t="shared" si="44"/>
        <v>0</v>
      </c>
      <c r="S87" s="8">
        <f t="shared" si="9"/>
        <v>5.9999999999999947</v>
      </c>
      <c r="T87" s="8">
        <f t="shared" si="45"/>
        <v>16.183286236437098</v>
      </c>
      <c r="U87" s="8">
        <v>0</v>
      </c>
      <c r="V87" s="8">
        <f t="shared" si="46"/>
        <v>5.2176751760123974</v>
      </c>
      <c r="W87" s="8">
        <v>0</v>
      </c>
      <c r="X87" s="15">
        <f t="shared" si="24"/>
        <v>1200</v>
      </c>
      <c r="Y87" s="8">
        <f t="shared" si="25"/>
        <v>0</v>
      </c>
      <c r="Z87" s="8">
        <f t="shared" si="26"/>
        <v>1204.7399837474672</v>
      </c>
      <c r="AA87" s="29">
        <f t="shared" si="10"/>
        <v>0</v>
      </c>
      <c r="AB87" s="8"/>
      <c r="AC87" s="8"/>
      <c r="AD87" s="8">
        <f t="shared" si="11"/>
        <v>0</v>
      </c>
      <c r="AE87" s="8">
        <f t="shared" si="12"/>
        <v>1200</v>
      </c>
      <c r="AF87" s="8">
        <f t="shared" si="27"/>
        <v>295.26001625253264</v>
      </c>
      <c r="AG87" s="18">
        <f t="shared" si="1"/>
        <v>1200</v>
      </c>
      <c r="AH87" s="29">
        <f t="shared" si="28"/>
        <v>1.2040254007046924</v>
      </c>
      <c r="AI87" s="29">
        <f t="shared" si="31"/>
        <v>4.7399837474673783</v>
      </c>
      <c r="AJ87" s="28">
        <f t="shared" si="13"/>
        <v>8.3762426920379243E-3</v>
      </c>
      <c r="AK87" s="25">
        <f t="shared" si="5"/>
        <v>8.3762426920379246E-2</v>
      </c>
      <c r="AL87" s="26">
        <f t="shared" si="14"/>
        <v>0.64938116729332684</v>
      </c>
    </row>
    <row r="88" spans="2:38" x14ac:dyDescent="0.3">
      <c r="B88" s="6">
        <v>610</v>
      </c>
      <c r="C88" s="8">
        <f t="shared" si="32"/>
        <v>6.1000000000000005</v>
      </c>
      <c r="D88" s="8">
        <f t="shared" si="33"/>
        <v>2020.4893920094937</v>
      </c>
      <c r="E88" s="8">
        <f t="shared" si="34"/>
        <v>33.122776918188599</v>
      </c>
      <c r="F88" s="8">
        <f t="shared" si="35"/>
        <v>44.301714128077244</v>
      </c>
      <c r="G88" s="8">
        <f t="shared" si="6"/>
        <v>2.2250485660981263</v>
      </c>
      <c r="H88" s="8">
        <f t="shared" si="36"/>
        <v>29.482191763721971</v>
      </c>
      <c r="I88" s="7">
        <v>101325</v>
      </c>
      <c r="J88" s="8">
        <f t="shared" si="37"/>
        <v>12596040</v>
      </c>
      <c r="K88" s="8">
        <f t="shared" si="38"/>
        <v>9417600</v>
      </c>
      <c r="L88" s="8">
        <f t="shared" si="39"/>
        <v>2316580.6176757081</v>
      </c>
      <c r="M88" s="17">
        <f t="shared" si="7"/>
        <v>20736735.500553019</v>
      </c>
      <c r="N88" s="18">
        <f t="shared" si="40"/>
        <v>124.31324944485566</v>
      </c>
      <c r="O88" s="18">
        <f t="shared" si="41"/>
        <v>92.944485566247224</v>
      </c>
      <c r="P88" s="18">
        <f t="shared" si="42"/>
        <v>22.862873108075085</v>
      </c>
      <c r="Q88" s="18">
        <f t="shared" si="43"/>
        <v>204.655667412317</v>
      </c>
      <c r="R88" s="10">
        <f t="shared" si="44"/>
        <v>0</v>
      </c>
      <c r="S88" s="8">
        <f t="shared" si="9"/>
        <v>6.0999999999999943</v>
      </c>
      <c r="T88" s="8">
        <f t="shared" si="45"/>
        <v>16.183286236437098</v>
      </c>
      <c r="U88" s="8">
        <v>0</v>
      </c>
      <c r="V88" s="8">
        <f t="shared" si="46"/>
        <v>5.2162791355637239</v>
      </c>
      <c r="W88" s="8">
        <v>0</v>
      </c>
      <c r="X88" s="15">
        <f t="shared" si="24"/>
        <v>1200</v>
      </c>
      <c r="Y88" s="8">
        <f t="shared" si="25"/>
        <v>0</v>
      </c>
      <c r="Z88" s="8">
        <f t="shared" si="26"/>
        <v>1204.8189834765917</v>
      </c>
      <c r="AA88" s="29">
        <f t="shared" si="10"/>
        <v>0</v>
      </c>
      <c r="AB88" s="8"/>
      <c r="AC88" s="8"/>
      <c r="AD88" s="8">
        <f t="shared" si="11"/>
        <v>0</v>
      </c>
      <c r="AE88" s="8">
        <f t="shared" si="12"/>
        <v>1200</v>
      </c>
      <c r="AF88" s="8">
        <f t="shared" si="27"/>
        <v>295.18101652340818</v>
      </c>
      <c r="AG88" s="18">
        <f t="shared" si="1"/>
        <v>1200</v>
      </c>
      <c r="AH88" s="29">
        <f t="shared" si="28"/>
        <v>1.1005081969716373</v>
      </c>
      <c r="AI88" s="29">
        <f t="shared" si="31"/>
        <v>4.8189834765918356</v>
      </c>
      <c r="AJ88" s="28">
        <f t="shared" si="13"/>
        <v>8.5158467369052249E-3</v>
      </c>
      <c r="AK88" s="25">
        <f t="shared" si="5"/>
        <v>8.5158467369052249E-2</v>
      </c>
      <c r="AL88" s="26">
        <f t="shared" si="14"/>
        <v>0.65981678793536525</v>
      </c>
    </row>
    <row r="89" spans="2:38" x14ac:dyDescent="0.3">
      <c r="B89" s="6">
        <v>620</v>
      </c>
      <c r="C89" s="8">
        <f t="shared" si="32"/>
        <v>6.2</v>
      </c>
      <c r="D89" s="8">
        <f t="shared" si="33"/>
        <v>2053.612168927682</v>
      </c>
      <c r="E89" s="8">
        <f t="shared" si="34"/>
        <v>33.1227769181883</v>
      </c>
      <c r="F89" s="8">
        <f t="shared" si="35"/>
        <v>44.301714128076853</v>
      </c>
      <c r="G89" s="8">
        <f t="shared" si="6"/>
        <v>2.2250485660981263</v>
      </c>
      <c r="H89" s="8">
        <f t="shared" si="36"/>
        <v>29.48219176372184</v>
      </c>
      <c r="I89" s="7">
        <v>101325</v>
      </c>
      <c r="J89" s="8">
        <f t="shared" si="37"/>
        <v>12596040</v>
      </c>
      <c r="K89" s="8">
        <f t="shared" si="38"/>
        <v>9417600</v>
      </c>
      <c r="L89" s="8">
        <f t="shared" si="39"/>
        <v>2315960.6278015394</v>
      </c>
      <c r="M89" s="17">
        <f t="shared" si="7"/>
        <v>20910575.426791593</v>
      </c>
      <c r="N89" s="18">
        <f t="shared" si="40"/>
        <v>124.31324944485566</v>
      </c>
      <c r="O89" s="18">
        <f t="shared" si="41"/>
        <v>92.944485566247224</v>
      </c>
      <c r="P89" s="18">
        <f t="shared" si="42"/>
        <v>22.856754283755631</v>
      </c>
      <c r="Q89" s="18">
        <f t="shared" si="43"/>
        <v>206.37133409120744</v>
      </c>
      <c r="R89" s="10">
        <f t="shared" si="44"/>
        <v>0</v>
      </c>
      <c r="S89" s="8">
        <f t="shared" si="9"/>
        <v>6.199999999999994</v>
      </c>
      <c r="T89" s="8">
        <f t="shared" si="45"/>
        <v>16.183286236437098</v>
      </c>
      <c r="U89" s="8">
        <v>0</v>
      </c>
      <c r="V89" s="8">
        <f t="shared" si="46"/>
        <v>5.2148830951150504</v>
      </c>
      <c r="W89" s="8">
        <v>0</v>
      </c>
      <c r="X89" s="15">
        <f t="shared" si="24"/>
        <v>1200</v>
      </c>
      <c r="Y89" s="8">
        <f t="shared" si="25"/>
        <v>0</v>
      </c>
      <c r="Z89" s="8">
        <f t="shared" si="26"/>
        <v>1204.8979832057162</v>
      </c>
      <c r="AA89" s="29">
        <f t="shared" si="10"/>
        <v>0</v>
      </c>
      <c r="AB89" s="8"/>
      <c r="AC89" s="8"/>
      <c r="AD89" s="8">
        <f t="shared" si="11"/>
        <v>0</v>
      </c>
      <c r="AE89" s="8">
        <f t="shared" si="12"/>
        <v>1200</v>
      </c>
      <c r="AF89" s="8">
        <f t="shared" si="27"/>
        <v>295.10201679428371</v>
      </c>
      <c r="AG89" s="18">
        <f t="shared" si="1"/>
        <v>1200</v>
      </c>
      <c r="AH89" s="29">
        <f t="shared" si="28"/>
        <v>0.9969909932385832</v>
      </c>
      <c r="AI89" s="29">
        <f t="shared" si="31"/>
        <v>4.897983205716292</v>
      </c>
      <c r="AJ89" s="28">
        <f t="shared" si="13"/>
        <v>8.6554507817725237E-3</v>
      </c>
      <c r="AK89" s="25">
        <f t="shared" si="5"/>
        <v>8.6554507817725237E-2</v>
      </c>
      <c r="AL89" s="26">
        <f t="shared" si="14"/>
        <v>0.67025572948547518</v>
      </c>
    </row>
    <row r="90" spans="2:38" x14ac:dyDescent="0.3">
      <c r="B90" s="6">
        <v>630</v>
      </c>
      <c r="C90" s="8">
        <f t="shared" si="32"/>
        <v>6.3</v>
      </c>
      <c r="D90" s="8">
        <f t="shared" si="33"/>
        <v>2086.7349458458702</v>
      </c>
      <c r="E90" s="8">
        <f t="shared" si="34"/>
        <v>33.1227769181883</v>
      </c>
      <c r="F90" s="8">
        <f t="shared" si="35"/>
        <v>44.301714128076853</v>
      </c>
      <c r="G90" s="8">
        <f t="shared" si="6"/>
        <v>2.2250485660981263</v>
      </c>
      <c r="H90" s="8">
        <f t="shared" si="36"/>
        <v>29.48219176372184</v>
      </c>
      <c r="I90" s="7">
        <v>101325</v>
      </c>
      <c r="J90" s="8">
        <f t="shared" si="37"/>
        <v>12596040</v>
      </c>
      <c r="K90" s="8">
        <f t="shared" si="38"/>
        <v>9417600</v>
      </c>
      <c r="L90" s="8">
        <f t="shared" si="39"/>
        <v>2315340.6379273706</v>
      </c>
      <c r="M90" s="17">
        <f t="shared" si="7"/>
        <v>21084415.353030168</v>
      </c>
      <c r="N90" s="18">
        <f t="shared" si="40"/>
        <v>124.31324944485566</v>
      </c>
      <c r="O90" s="18">
        <f t="shared" si="41"/>
        <v>92.944485566247224</v>
      </c>
      <c r="P90" s="18">
        <f t="shared" si="42"/>
        <v>22.850635459436177</v>
      </c>
      <c r="Q90" s="18">
        <f t="shared" si="43"/>
        <v>208.08700077009789</v>
      </c>
      <c r="R90" s="10">
        <f t="shared" si="44"/>
        <v>0</v>
      </c>
      <c r="S90" s="8">
        <f t="shared" si="9"/>
        <v>6.2999999999999936</v>
      </c>
      <c r="T90" s="8">
        <f t="shared" si="45"/>
        <v>16.183286236437098</v>
      </c>
      <c r="U90" s="8">
        <v>0</v>
      </c>
      <c r="V90" s="8">
        <f t="shared" si="46"/>
        <v>5.2134870546663779</v>
      </c>
      <c r="W90" s="8">
        <v>0</v>
      </c>
      <c r="X90" s="15">
        <f t="shared" si="24"/>
        <v>1200</v>
      </c>
      <c r="Y90" s="8">
        <f t="shared" si="25"/>
        <v>0</v>
      </c>
      <c r="Z90" s="8">
        <f t="shared" si="26"/>
        <v>1204.9769829348406</v>
      </c>
      <c r="AA90" s="29">
        <f t="shared" si="10"/>
        <v>0</v>
      </c>
      <c r="AB90" s="8"/>
      <c r="AC90" s="8"/>
      <c r="AD90" s="8">
        <f t="shared" si="11"/>
        <v>0</v>
      </c>
      <c r="AE90" s="8">
        <f t="shared" si="12"/>
        <v>1200</v>
      </c>
      <c r="AF90" s="8">
        <f t="shared" si="27"/>
        <v>295.02301706515925</v>
      </c>
      <c r="AG90" s="18">
        <f t="shared" si="1"/>
        <v>1200</v>
      </c>
      <c r="AH90" s="29">
        <f t="shared" si="28"/>
        <v>0.89347378950553058</v>
      </c>
      <c r="AI90" s="29">
        <f t="shared" si="31"/>
        <v>4.9769829348407475</v>
      </c>
      <c r="AJ90" s="28">
        <f t="shared" si="13"/>
        <v>8.7950548266398209E-3</v>
      </c>
      <c r="AK90" s="25">
        <f t="shared" si="5"/>
        <v>8.7950548266398212E-2</v>
      </c>
      <c r="AL90" s="26">
        <f t="shared" si="14"/>
        <v>0.68069783679501283</v>
      </c>
    </row>
    <row r="91" spans="2:38" x14ac:dyDescent="0.3">
      <c r="B91" s="6">
        <v>640</v>
      </c>
      <c r="C91" s="8">
        <f t="shared" si="32"/>
        <v>6.4</v>
      </c>
      <c r="D91" s="8">
        <f t="shared" si="33"/>
        <v>2119.857722764059</v>
      </c>
      <c r="E91" s="8">
        <f t="shared" si="34"/>
        <v>33.122776918188599</v>
      </c>
      <c r="F91" s="8">
        <f t="shared" si="35"/>
        <v>44.301714128077244</v>
      </c>
      <c r="G91" s="8">
        <f t="shared" si="6"/>
        <v>2.2250485660981263</v>
      </c>
      <c r="H91" s="8">
        <f t="shared" si="36"/>
        <v>29.482191763721971</v>
      </c>
      <c r="I91" s="7">
        <v>101325</v>
      </c>
      <c r="J91" s="8">
        <f t="shared" si="37"/>
        <v>12596040</v>
      </c>
      <c r="K91" s="8">
        <f t="shared" si="38"/>
        <v>9417600</v>
      </c>
      <c r="L91" s="8">
        <f t="shared" si="39"/>
        <v>2314720.6480532018</v>
      </c>
      <c r="M91" s="17">
        <f t="shared" si="7"/>
        <v>21258255.279268742</v>
      </c>
      <c r="N91" s="18">
        <f t="shared" si="40"/>
        <v>124.31324944485566</v>
      </c>
      <c r="O91" s="18">
        <f t="shared" si="41"/>
        <v>92.944485566247224</v>
      </c>
      <c r="P91" s="18">
        <f t="shared" si="42"/>
        <v>22.844516635116722</v>
      </c>
      <c r="Q91" s="18">
        <f t="shared" si="43"/>
        <v>209.80266744898833</v>
      </c>
      <c r="R91" s="10">
        <f t="shared" si="44"/>
        <v>0</v>
      </c>
      <c r="S91" s="8">
        <f t="shared" si="9"/>
        <v>6.3999999999999932</v>
      </c>
      <c r="T91" s="8">
        <f t="shared" si="45"/>
        <v>16.183286236437098</v>
      </c>
      <c r="U91" s="8">
        <v>0</v>
      </c>
      <c r="V91" s="8">
        <f t="shared" si="46"/>
        <v>5.2120910142177044</v>
      </c>
      <c r="W91" s="8">
        <v>0</v>
      </c>
      <c r="X91" s="15">
        <f t="shared" si="24"/>
        <v>1200</v>
      </c>
      <c r="Y91" s="8">
        <f t="shared" si="25"/>
        <v>0</v>
      </c>
      <c r="Z91" s="8">
        <f t="shared" si="26"/>
        <v>1205.0559826639651</v>
      </c>
      <c r="AA91" s="29">
        <f t="shared" si="10"/>
        <v>0</v>
      </c>
      <c r="AB91" s="8"/>
      <c r="AC91" s="8"/>
      <c r="AD91" s="8">
        <f t="shared" si="11"/>
        <v>0</v>
      </c>
      <c r="AE91" s="8">
        <f t="shared" si="12"/>
        <v>1200</v>
      </c>
      <c r="AF91" s="8">
        <f t="shared" si="27"/>
        <v>294.94401733603479</v>
      </c>
      <c r="AG91" s="18">
        <f t="shared" ref="AG91:AG154" si="47">IF(D91&gt;$C$8,$C$8,D91)</f>
        <v>1200</v>
      </c>
      <c r="AH91" s="29">
        <f t="shared" si="28"/>
        <v>0.78995658577247541</v>
      </c>
      <c r="AI91" s="29">
        <f t="shared" si="31"/>
        <v>5.0559826639652048</v>
      </c>
      <c r="AJ91" s="28">
        <f t="shared" si="13"/>
        <v>8.9346588715071215E-3</v>
      </c>
      <c r="AK91" s="25">
        <f t="shared" si="5"/>
        <v>8.9346588715071215E-2</v>
      </c>
      <c r="AL91" s="26">
        <f t="shared" si="14"/>
        <v>0.69114296418762744</v>
      </c>
    </row>
    <row r="92" spans="2:38" x14ac:dyDescent="0.3">
      <c r="B92" s="6">
        <v>650</v>
      </c>
      <c r="C92" s="8">
        <f t="shared" si="32"/>
        <v>6.5</v>
      </c>
      <c r="D92" s="8">
        <f t="shared" si="33"/>
        <v>2152.9804996822472</v>
      </c>
      <c r="E92" s="8">
        <f t="shared" si="34"/>
        <v>33.1227769181883</v>
      </c>
      <c r="F92" s="8">
        <f t="shared" si="35"/>
        <v>44.301714128076853</v>
      </c>
      <c r="G92" s="8">
        <f t="shared" si="6"/>
        <v>2.2250485660981263</v>
      </c>
      <c r="H92" s="8">
        <f t="shared" si="36"/>
        <v>29.48219176372184</v>
      </c>
      <c r="I92" s="7">
        <v>101325</v>
      </c>
      <c r="J92" s="8">
        <f t="shared" si="37"/>
        <v>12596040</v>
      </c>
      <c r="K92" s="8">
        <f t="shared" si="38"/>
        <v>9417600</v>
      </c>
      <c r="L92" s="8">
        <f t="shared" si="39"/>
        <v>2314100.6581790331</v>
      </c>
      <c r="M92" s="17">
        <f t="shared" si="7"/>
        <v>21432095.205507316</v>
      </c>
      <c r="N92" s="18">
        <f t="shared" si="40"/>
        <v>124.31324944485566</v>
      </c>
      <c r="O92" s="18">
        <f t="shared" si="41"/>
        <v>92.944485566247224</v>
      </c>
      <c r="P92" s="18">
        <f t="shared" si="42"/>
        <v>22.838397810797268</v>
      </c>
      <c r="Q92" s="18">
        <f t="shared" si="43"/>
        <v>211.51833412787877</v>
      </c>
      <c r="R92" s="10">
        <f t="shared" si="44"/>
        <v>0</v>
      </c>
      <c r="S92" s="8">
        <f t="shared" si="9"/>
        <v>6.4999999999999929</v>
      </c>
      <c r="T92" s="8">
        <f t="shared" si="45"/>
        <v>16.183286236437098</v>
      </c>
      <c r="U92" s="8">
        <v>0</v>
      </c>
      <c r="V92" s="8">
        <f t="shared" si="46"/>
        <v>5.2106949737690309</v>
      </c>
      <c r="W92" s="8">
        <v>0</v>
      </c>
      <c r="X92" s="15">
        <f t="shared" si="24"/>
        <v>1200</v>
      </c>
      <c r="Y92" s="8">
        <f t="shared" si="25"/>
        <v>0</v>
      </c>
      <c r="Z92" s="8">
        <f t="shared" si="26"/>
        <v>1205.1349823930896</v>
      </c>
      <c r="AA92" s="29">
        <f t="shared" si="10"/>
        <v>0</v>
      </c>
      <c r="AB92" s="8"/>
      <c r="AC92" s="8"/>
      <c r="AD92" s="8">
        <f t="shared" si="11"/>
        <v>0</v>
      </c>
      <c r="AE92" s="8">
        <f t="shared" si="12"/>
        <v>1200</v>
      </c>
      <c r="AF92" s="8">
        <f t="shared" si="27"/>
        <v>294.86501760691033</v>
      </c>
      <c r="AG92" s="18">
        <f t="shared" si="47"/>
        <v>1200</v>
      </c>
      <c r="AH92" s="29">
        <f t="shared" si="28"/>
        <v>0.68643938203942145</v>
      </c>
      <c r="AI92" s="29">
        <f t="shared" si="31"/>
        <v>5.1349823930896603</v>
      </c>
      <c r="AJ92" s="28">
        <f t="shared" si="13"/>
        <v>9.0742629163744204E-3</v>
      </c>
      <c r="AK92" s="25">
        <f t="shared" ref="AK92:AK155" si="48">AJ92*(B92-B91)</f>
        <v>9.0742629163744204E-2</v>
      </c>
      <c r="AL92" s="26">
        <f t="shared" si="14"/>
        <v>0.7015909747504927</v>
      </c>
    </row>
    <row r="93" spans="2:38" x14ac:dyDescent="0.3">
      <c r="B93" s="6">
        <v>660</v>
      </c>
      <c r="C93" s="8">
        <f t="shared" si="32"/>
        <v>6.6000000000000005</v>
      </c>
      <c r="D93" s="8">
        <f t="shared" si="33"/>
        <v>2186.1032766004359</v>
      </c>
      <c r="E93" s="8">
        <f t="shared" si="34"/>
        <v>33.122776918188599</v>
      </c>
      <c r="F93" s="8">
        <f t="shared" si="35"/>
        <v>44.301714128077244</v>
      </c>
      <c r="G93" s="8">
        <f t="shared" ref="G93:G156" si="49">SQRT(2*$C$11*($C$10-$C$9)/$C$10)</f>
        <v>2.2250485660981263</v>
      </c>
      <c r="H93" s="8">
        <f t="shared" si="36"/>
        <v>29.482191763721971</v>
      </c>
      <c r="I93" s="7">
        <v>101325</v>
      </c>
      <c r="J93" s="8">
        <f t="shared" si="37"/>
        <v>12596040</v>
      </c>
      <c r="K93" s="8">
        <f t="shared" si="38"/>
        <v>9417600</v>
      </c>
      <c r="L93" s="8">
        <f t="shared" si="39"/>
        <v>2313480.6683048643</v>
      </c>
      <c r="M93" s="17">
        <f t="shared" ref="M93:M156" si="50">M92+$C$10*$C$11*E93/2</f>
        <v>21605935.13174589</v>
      </c>
      <c r="N93" s="18">
        <f t="shared" si="40"/>
        <v>124.31324944485566</v>
      </c>
      <c r="O93" s="18">
        <f t="shared" si="41"/>
        <v>92.944485566247224</v>
      </c>
      <c r="P93" s="18">
        <f t="shared" si="42"/>
        <v>22.832278986477814</v>
      </c>
      <c r="Q93" s="18">
        <f t="shared" si="43"/>
        <v>213.23400080676922</v>
      </c>
      <c r="R93" s="10">
        <f t="shared" si="44"/>
        <v>0</v>
      </c>
      <c r="S93" s="8">
        <f t="shared" ref="S93:S156" si="51">S92+$C$16*(B93-B92)</f>
        <v>6.5999999999999925</v>
      </c>
      <c r="T93" s="8">
        <f t="shared" si="45"/>
        <v>16.183286236437098</v>
      </c>
      <c r="U93" s="8">
        <v>0</v>
      </c>
      <c r="V93" s="8">
        <f t="shared" si="46"/>
        <v>5.2092989333203583</v>
      </c>
      <c r="W93" s="8">
        <v>0</v>
      </c>
      <c r="X93" s="15">
        <f t="shared" si="24"/>
        <v>1200</v>
      </c>
      <c r="Y93" s="8">
        <f t="shared" si="25"/>
        <v>0</v>
      </c>
      <c r="Z93" s="8">
        <f t="shared" si="26"/>
        <v>1205.213982122214</v>
      </c>
      <c r="AA93" s="29">
        <f t="shared" ref="AA93:AA156" si="52">IF(X93-AG93&lt;0,0,X93-AG93)</f>
        <v>0</v>
      </c>
      <c r="AB93" s="8"/>
      <c r="AC93" s="8"/>
      <c r="AD93" s="8">
        <f t="shared" ref="AD93:AD156" si="53">IF(AD92-F92/2&lt;0,0,AD92-F92/2)</f>
        <v>0</v>
      </c>
      <c r="AE93" s="8">
        <f t="shared" ref="AE93:AE156" si="54">IF(AE92+F92/2&gt;$C$8,$C$8,AE92+F92/2)</f>
        <v>1200</v>
      </c>
      <c r="AF93" s="8">
        <f t="shared" si="27"/>
        <v>294.78601787778587</v>
      </c>
      <c r="AG93" s="18">
        <f t="shared" si="47"/>
        <v>1200</v>
      </c>
      <c r="AH93" s="29">
        <f t="shared" si="28"/>
        <v>0.58292217830636761</v>
      </c>
      <c r="AI93" s="29">
        <f t="shared" si="31"/>
        <v>5.2139821222141167</v>
      </c>
      <c r="AJ93" s="28">
        <f t="shared" ref="AJ93:AJ156" si="55">2*PI()*$C$5*(M93-$C$4)/(LN(AL92/$J$11)*$J$10/$J$9+LN($J$12/AL92)*$J$10/$J$9)</f>
        <v>9.2138669612417193E-3</v>
      </c>
      <c r="AK93" s="25">
        <f t="shared" si="48"/>
        <v>9.2138669612417193E-2</v>
      </c>
      <c r="AL93" s="26">
        <f t="shared" ref="AL93:AL156" si="56">AL92+AJ93*(B93-B92)/(2*PI()*$C$5*AL92*$J$13)</f>
        <v>0.7120417396879567</v>
      </c>
    </row>
    <row r="94" spans="2:38" x14ac:dyDescent="0.3">
      <c r="B94" s="6">
        <v>670</v>
      </c>
      <c r="C94" s="8">
        <f t="shared" si="32"/>
        <v>6.7</v>
      </c>
      <c r="D94" s="8">
        <f t="shared" si="33"/>
        <v>2219.2260535186242</v>
      </c>
      <c r="E94" s="8">
        <f t="shared" si="34"/>
        <v>33.1227769181883</v>
      </c>
      <c r="F94" s="8">
        <f t="shared" si="35"/>
        <v>44.301714128076853</v>
      </c>
      <c r="G94" s="8">
        <f t="shared" si="49"/>
        <v>2.2250485660981263</v>
      </c>
      <c r="H94" s="8">
        <f t="shared" si="36"/>
        <v>29.48219176372184</v>
      </c>
      <c r="I94" s="7">
        <v>101325</v>
      </c>
      <c r="J94" s="8">
        <f t="shared" si="37"/>
        <v>12596040</v>
      </c>
      <c r="K94" s="8">
        <f t="shared" si="38"/>
        <v>9417600</v>
      </c>
      <c r="L94" s="8">
        <f t="shared" si="39"/>
        <v>2312860.6784306956</v>
      </c>
      <c r="M94" s="17">
        <f t="shared" si="50"/>
        <v>21779775.057984464</v>
      </c>
      <c r="N94" s="18">
        <f t="shared" si="40"/>
        <v>124.31324944485566</v>
      </c>
      <c r="O94" s="18">
        <f t="shared" si="41"/>
        <v>92.944485566247224</v>
      </c>
      <c r="P94" s="18">
        <f t="shared" si="42"/>
        <v>22.826160162158356</v>
      </c>
      <c r="Q94" s="18">
        <f t="shared" si="43"/>
        <v>214.94966748565966</v>
      </c>
      <c r="R94" s="10">
        <f t="shared" si="44"/>
        <v>0</v>
      </c>
      <c r="S94" s="8">
        <f t="shared" si="51"/>
        <v>6.6999999999999922</v>
      </c>
      <c r="T94" s="8">
        <f t="shared" si="45"/>
        <v>16.183286236437098</v>
      </c>
      <c r="U94" s="8">
        <v>0</v>
      </c>
      <c r="V94" s="8">
        <f t="shared" si="46"/>
        <v>5.2079028928716848</v>
      </c>
      <c r="W94" s="8">
        <v>0</v>
      </c>
      <c r="X94" s="15">
        <f t="shared" ref="X94:X157" si="57">$C$8-AD94</f>
        <v>1200</v>
      </c>
      <c r="Y94" s="8">
        <f t="shared" ref="Y94:Y157" si="58">$C$8-AE94</f>
        <v>0</v>
      </c>
      <c r="Z94" s="8">
        <f t="shared" ref="Z94:Z157" si="59">$C$6-AF94</f>
        <v>1205.2929818513385</v>
      </c>
      <c r="AA94" s="29">
        <f t="shared" si="52"/>
        <v>0</v>
      </c>
      <c r="AB94" s="8"/>
      <c r="AC94" s="8"/>
      <c r="AD94" s="8">
        <f t="shared" si="53"/>
        <v>0</v>
      </c>
      <c r="AE94" s="8">
        <f t="shared" si="54"/>
        <v>1200</v>
      </c>
      <c r="AF94" s="8">
        <f t="shared" ref="AF94:AF157" si="60">IF(AD94&gt;0,$C$6-$C$8,$C$6-$C$8-AI94)</f>
        <v>294.7070181486614</v>
      </c>
      <c r="AG94" s="18">
        <f t="shared" si="47"/>
        <v>1200</v>
      </c>
      <c r="AH94" s="29">
        <f t="shared" ref="AH94:AH157" si="61">IF(AD94&gt;0,0,ABS(($C$16-AJ94)*(B94-B93)/$G$19))</f>
        <v>0.47940497457331493</v>
      </c>
      <c r="AI94" s="29">
        <f t="shared" ref="AI94:AI157" si="62">IF(AD94&gt;0,0,AK94/$G$20)</f>
        <v>5.2929818513385731</v>
      </c>
      <c r="AJ94" s="28">
        <f t="shared" si="55"/>
        <v>9.3534710061090164E-3</v>
      </c>
      <c r="AK94" s="25">
        <f t="shared" si="48"/>
        <v>9.3534710061090168E-2</v>
      </c>
      <c r="AL94" s="26">
        <f t="shared" si="56"/>
        <v>0.72249513773131691</v>
      </c>
    </row>
    <row r="95" spans="2:38" x14ac:dyDescent="0.3">
      <c r="B95" s="6">
        <v>680</v>
      </c>
      <c r="C95" s="8">
        <f t="shared" si="32"/>
        <v>6.8</v>
      </c>
      <c r="D95" s="8">
        <f t="shared" si="33"/>
        <v>2252.3488304368125</v>
      </c>
      <c r="E95" s="8">
        <f t="shared" si="34"/>
        <v>33.1227769181883</v>
      </c>
      <c r="F95" s="8">
        <f t="shared" si="35"/>
        <v>44.301714128076853</v>
      </c>
      <c r="G95" s="8">
        <f t="shared" si="49"/>
        <v>2.2250485660981263</v>
      </c>
      <c r="H95" s="8">
        <f t="shared" si="36"/>
        <v>29.48219176372184</v>
      </c>
      <c r="I95" s="7">
        <v>101325</v>
      </c>
      <c r="J95" s="8">
        <f t="shared" si="37"/>
        <v>12596040</v>
      </c>
      <c r="K95" s="8">
        <f t="shared" si="38"/>
        <v>9417600</v>
      </c>
      <c r="L95" s="8">
        <f t="shared" si="39"/>
        <v>2312240.6885565268</v>
      </c>
      <c r="M95" s="17">
        <f t="shared" si="50"/>
        <v>21953614.984223038</v>
      </c>
      <c r="N95" s="18">
        <f t="shared" si="40"/>
        <v>124.31324944485566</v>
      </c>
      <c r="O95" s="18">
        <f t="shared" si="41"/>
        <v>92.944485566247224</v>
      </c>
      <c r="P95" s="18">
        <f t="shared" si="42"/>
        <v>22.820041337838902</v>
      </c>
      <c r="Q95" s="18">
        <f t="shared" si="43"/>
        <v>216.6653341645501</v>
      </c>
      <c r="R95" s="10">
        <f t="shared" si="44"/>
        <v>0</v>
      </c>
      <c r="S95" s="8">
        <f t="shared" si="51"/>
        <v>6.7999999999999918</v>
      </c>
      <c r="T95" s="8">
        <f t="shared" si="45"/>
        <v>16.183286236437098</v>
      </c>
      <c r="U95" s="8">
        <v>0</v>
      </c>
      <c r="V95" s="8">
        <f t="shared" si="46"/>
        <v>5.2065068524230123</v>
      </c>
      <c r="W95" s="8">
        <v>0</v>
      </c>
      <c r="X95" s="15">
        <f t="shared" si="57"/>
        <v>1200</v>
      </c>
      <c r="Y95" s="8">
        <f t="shared" si="58"/>
        <v>0</v>
      </c>
      <c r="Z95" s="8">
        <f t="shared" si="59"/>
        <v>1205.3719815804629</v>
      </c>
      <c r="AA95" s="29">
        <f t="shared" si="52"/>
        <v>0</v>
      </c>
      <c r="AB95" s="8"/>
      <c r="AC95" s="8"/>
      <c r="AD95" s="8">
        <f t="shared" si="53"/>
        <v>0</v>
      </c>
      <c r="AE95" s="8">
        <f t="shared" si="54"/>
        <v>1200</v>
      </c>
      <c r="AF95" s="8">
        <f t="shared" si="60"/>
        <v>294.62801841953694</v>
      </c>
      <c r="AG95" s="18">
        <f t="shared" si="47"/>
        <v>1200</v>
      </c>
      <c r="AH95" s="29">
        <f t="shared" si="61"/>
        <v>0.37588777084025976</v>
      </c>
      <c r="AI95" s="29">
        <f t="shared" si="62"/>
        <v>5.3719815804630295</v>
      </c>
      <c r="AJ95" s="28">
        <f t="shared" si="55"/>
        <v>9.493075050976317E-3</v>
      </c>
      <c r="AK95" s="25">
        <f t="shared" si="48"/>
        <v>9.493075050976317E-2</v>
      </c>
      <c r="AL95" s="26">
        <f t="shared" si="56"/>
        <v>0.73295105459914156</v>
      </c>
    </row>
    <row r="96" spans="2:38" x14ac:dyDescent="0.3">
      <c r="B96" s="6">
        <v>690</v>
      </c>
      <c r="C96" s="8">
        <f t="shared" si="32"/>
        <v>6.9</v>
      </c>
      <c r="D96" s="8">
        <f t="shared" si="33"/>
        <v>2285.4716073550012</v>
      </c>
      <c r="E96" s="8">
        <f t="shared" si="34"/>
        <v>33.122776918188599</v>
      </c>
      <c r="F96" s="8">
        <f t="shared" si="35"/>
        <v>44.301714128077244</v>
      </c>
      <c r="G96" s="8">
        <f t="shared" si="49"/>
        <v>2.2250485660981263</v>
      </c>
      <c r="H96" s="8">
        <f t="shared" si="36"/>
        <v>29.482191763721971</v>
      </c>
      <c r="I96" s="7">
        <v>101325</v>
      </c>
      <c r="J96" s="8">
        <f t="shared" si="37"/>
        <v>12596040</v>
      </c>
      <c r="K96" s="8">
        <f t="shared" si="38"/>
        <v>9417600</v>
      </c>
      <c r="L96" s="8">
        <f t="shared" si="39"/>
        <v>2311620.698682358</v>
      </c>
      <c r="M96" s="17">
        <f t="shared" si="50"/>
        <v>22127454.910461612</v>
      </c>
      <c r="N96" s="18">
        <f t="shared" si="40"/>
        <v>124.31324944485566</v>
      </c>
      <c r="O96" s="18">
        <f t="shared" si="41"/>
        <v>92.944485566247224</v>
      </c>
      <c r="P96" s="18">
        <f t="shared" si="42"/>
        <v>22.813922513519447</v>
      </c>
      <c r="Q96" s="18">
        <f t="shared" si="43"/>
        <v>218.38100084344055</v>
      </c>
      <c r="R96" s="10">
        <f t="shared" si="44"/>
        <v>0</v>
      </c>
      <c r="S96" s="8">
        <f t="shared" si="51"/>
        <v>6.8999999999999915</v>
      </c>
      <c r="T96" s="8">
        <f t="shared" si="45"/>
        <v>16.183286236437098</v>
      </c>
      <c r="U96" s="8">
        <v>0</v>
      </c>
      <c r="V96" s="8">
        <f t="shared" si="46"/>
        <v>5.2051108119743406</v>
      </c>
      <c r="W96" s="8">
        <v>0</v>
      </c>
      <c r="X96" s="15">
        <f t="shared" si="57"/>
        <v>1200</v>
      </c>
      <c r="Y96" s="8">
        <f t="shared" si="58"/>
        <v>0</v>
      </c>
      <c r="Z96" s="8">
        <f t="shared" si="59"/>
        <v>1205.4509813095874</v>
      </c>
      <c r="AA96" s="29">
        <f t="shared" si="52"/>
        <v>0</v>
      </c>
      <c r="AB96" s="8"/>
      <c r="AC96" s="8"/>
      <c r="AD96" s="8">
        <f t="shared" si="53"/>
        <v>0</v>
      </c>
      <c r="AE96" s="8">
        <f t="shared" si="54"/>
        <v>1200</v>
      </c>
      <c r="AF96" s="8">
        <f t="shared" si="60"/>
        <v>294.54901869041254</v>
      </c>
      <c r="AG96" s="18">
        <f t="shared" si="47"/>
        <v>1200</v>
      </c>
      <c r="AH96" s="29">
        <f t="shared" si="61"/>
        <v>0.27237056710720714</v>
      </c>
      <c r="AI96" s="29">
        <f t="shared" si="62"/>
        <v>5.4509813095874851</v>
      </c>
      <c r="AJ96" s="28">
        <f t="shared" si="55"/>
        <v>9.6326790958436142E-3</v>
      </c>
      <c r="AK96" s="25">
        <f t="shared" si="48"/>
        <v>9.6326790958436145E-2</v>
      </c>
      <c r="AL96" s="26">
        <f t="shared" si="56"/>
        <v>0.74340938250317834</v>
      </c>
    </row>
    <row r="97" spans="2:38" x14ac:dyDescent="0.3">
      <c r="B97" s="6">
        <v>700</v>
      </c>
      <c r="C97" s="8">
        <f t="shared" si="32"/>
        <v>7</v>
      </c>
      <c r="D97" s="8">
        <f t="shared" si="33"/>
        <v>2318.5943842731895</v>
      </c>
      <c r="E97" s="8">
        <f t="shared" si="34"/>
        <v>33.1227769181883</v>
      </c>
      <c r="F97" s="8">
        <f t="shared" si="35"/>
        <v>44.301714128076853</v>
      </c>
      <c r="G97" s="8">
        <f t="shared" si="49"/>
        <v>2.2250485660981263</v>
      </c>
      <c r="H97" s="8">
        <f t="shared" si="36"/>
        <v>29.48219176372184</v>
      </c>
      <c r="I97" s="7">
        <v>101325</v>
      </c>
      <c r="J97" s="8">
        <f t="shared" si="37"/>
        <v>12596040</v>
      </c>
      <c r="K97" s="8">
        <f t="shared" si="38"/>
        <v>9417600</v>
      </c>
      <c r="L97" s="8">
        <f t="shared" si="39"/>
        <v>2311000.7088081893</v>
      </c>
      <c r="M97" s="17">
        <f t="shared" si="50"/>
        <v>22301294.836700186</v>
      </c>
      <c r="N97" s="18">
        <f t="shared" si="40"/>
        <v>124.31324944485566</v>
      </c>
      <c r="O97" s="18">
        <f t="shared" si="41"/>
        <v>92.944485566247224</v>
      </c>
      <c r="P97" s="18">
        <f t="shared" si="42"/>
        <v>22.807803689199993</v>
      </c>
      <c r="Q97" s="18">
        <f t="shared" si="43"/>
        <v>220.09666752233099</v>
      </c>
      <c r="R97" s="10">
        <f t="shared" si="44"/>
        <v>0</v>
      </c>
      <c r="S97" s="8">
        <f t="shared" si="51"/>
        <v>6.9999999999999911</v>
      </c>
      <c r="T97" s="8">
        <f t="shared" si="45"/>
        <v>16.183286236437098</v>
      </c>
      <c r="U97" s="8">
        <v>0</v>
      </c>
      <c r="V97" s="8">
        <f t="shared" si="46"/>
        <v>5.2037147715256671</v>
      </c>
      <c r="W97" s="8">
        <v>0</v>
      </c>
      <c r="X97" s="15">
        <f t="shared" si="57"/>
        <v>1200</v>
      </c>
      <c r="Y97" s="8">
        <f t="shared" si="58"/>
        <v>0</v>
      </c>
      <c r="Z97" s="8">
        <f t="shared" si="59"/>
        <v>1205.5299810387119</v>
      </c>
      <c r="AA97" s="29">
        <f t="shared" si="52"/>
        <v>0</v>
      </c>
      <c r="AB97" s="8"/>
      <c r="AC97" s="8"/>
      <c r="AD97" s="8">
        <f t="shared" si="53"/>
        <v>0</v>
      </c>
      <c r="AE97" s="8">
        <f t="shared" si="54"/>
        <v>1200</v>
      </c>
      <c r="AF97" s="8">
        <f t="shared" si="60"/>
        <v>294.47001896128808</v>
      </c>
      <c r="AG97" s="18">
        <f t="shared" si="47"/>
        <v>1200</v>
      </c>
      <c r="AH97" s="29">
        <f t="shared" si="61"/>
        <v>0.16885336337415319</v>
      </c>
      <c r="AI97" s="29">
        <f t="shared" si="62"/>
        <v>5.5299810387119415</v>
      </c>
      <c r="AJ97" s="28">
        <f t="shared" si="55"/>
        <v>9.7722831407109131E-3</v>
      </c>
      <c r="AK97" s="25">
        <f t="shared" si="48"/>
        <v>9.7722831407109134E-2</v>
      </c>
      <c r="AL97" s="26">
        <f t="shared" si="56"/>
        <v>0.75387001969543954</v>
      </c>
    </row>
    <row r="98" spans="2:38" x14ac:dyDescent="0.3">
      <c r="B98" s="6">
        <v>710</v>
      </c>
      <c r="C98" s="8">
        <f t="shared" si="32"/>
        <v>7.1000000000000005</v>
      </c>
      <c r="D98" s="8">
        <f t="shared" si="33"/>
        <v>2351.7171611913777</v>
      </c>
      <c r="E98" s="8">
        <f t="shared" si="34"/>
        <v>33.122776918188599</v>
      </c>
      <c r="F98" s="8">
        <f t="shared" si="35"/>
        <v>44.301714128077244</v>
      </c>
      <c r="G98" s="8">
        <f t="shared" si="49"/>
        <v>2.2250485660981263</v>
      </c>
      <c r="H98" s="8">
        <f t="shared" si="36"/>
        <v>29.482191763721971</v>
      </c>
      <c r="I98" s="7">
        <v>101325</v>
      </c>
      <c r="J98" s="8">
        <f t="shared" si="37"/>
        <v>12596040</v>
      </c>
      <c r="K98" s="8">
        <f t="shared" si="38"/>
        <v>9417600</v>
      </c>
      <c r="L98" s="8">
        <f t="shared" si="39"/>
        <v>2310380.7189340205</v>
      </c>
      <c r="M98" s="17">
        <f t="shared" si="50"/>
        <v>22475134.76293876</v>
      </c>
      <c r="N98" s="18">
        <f t="shared" si="40"/>
        <v>124.31324944485566</v>
      </c>
      <c r="O98" s="18">
        <f t="shared" si="41"/>
        <v>92.944485566247224</v>
      </c>
      <c r="P98" s="18">
        <f t="shared" si="42"/>
        <v>22.801684864880539</v>
      </c>
      <c r="Q98" s="18">
        <f t="shared" si="43"/>
        <v>221.81233420122143</v>
      </c>
      <c r="R98" s="10">
        <f t="shared" si="44"/>
        <v>0</v>
      </c>
      <c r="S98" s="8">
        <f t="shared" si="51"/>
        <v>7.0999999999999908</v>
      </c>
      <c r="T98" s="8">
        <f t="shared" si="45"/>
        <v>16.183286236437098</v>
      </c>
      <c r="U98" s="8">
        <v>0</v>
      </c>
      <c r="V98" s="8">
        <f t="shared" si="46"/>
        <v>5.2023187310769936</v>
      </c>
      <c r="W98" s="8">
        <v>0</v>
      </c>
      <c r="X98" s="15">
        <f t="shared" si="57"/>
        <v>1200</v>
      </c>
      <c r="Y98" s="8">
        <f t="shared" si="58"/>
        <v>0</v>
      </c>
      <c r="Z98" s="8">
        <f t="shared" si="59"/>
        <v>1205.6089807678363</v>
      </c>
      <c r="AA98" s="29">
        <f t="shared" si="52"/>
        <v>0</v>
      </c>
      <c r="AB98" s="8"/>
      <c r="AC98" s="8"/>
      <c r="AD98" s="8">
        <f t="shared" si="53"/>
        <v>0</v>
      </c>
      <c r="AE98" s="8">
        <f t="shared" si="54"/>
        <v>1200</v>
      </c>
      <c r="AF98" s="8">
        <f t="shared" si="60"/>
        <v>294.39101923216361</v>
      </c>
      <c r="AG98" s="18">
        <f t="shared" si="47"/>
        <v>1200</v>
      </c>
      <c r="AH98" s="29">
        <f t="shared" si="61"/>
        <v>6.5336159641100566E-2</v>
      </c>
      <c r="AI98" s="29">
        <f t="shared" si="62"/>
        <v>5.6089807678363979</v>
      </c>
      <c r="AJ98" s="28">
        <f t="shared" si="55"/>
        <v>9.9118871855782102E-3</v>
      </c>
      <c r="AK98" s="25">
        <f t="shared" si="48"/>
        <v>9.9118871855782109E-2</v>
      </c>
      <c r="AL98" s="26">
        <f t="shared" si="56"/>
        <v>0.76433287005252959</v>
      </c>
    </row>
    <row r="99" spans="2:38" x14ac:dyDescent="0.3">
      <c r="B99" s="6">
        <v>720</v>
      </c>
      <c r="C99" s="8">
        <f t="shared" si="32"/>
        <v>7.2</v>
      </c>
      <c r="D99" s="8">
        <f t="shared" si="33"/>
        <v>2384.839938109566</v>
      </c>
      <c r="E99" s="8">
        <f t="shared" si="34"/>
        <v>33.1227769181883</v>
      </c>
      <c r="F99" s="8">
        <f t="shared" si="35"/>
        <v>44.301714128076853</v>
      </c>
      <c r="G99" s="8">
        <f t="shared" si="49"/>
        <v>2.2250485660981263</v>
      </c>
      <c r="H99" s="8">
        <f t="shared" si="36"/>
        <v>29.48219176372184</v>
      </c>
      <c r="I99" s="7">
        <v>101325</v>
      </c>
      <c r="J99" s="8">
        <f t="shared" si="37"/>
        <v>12596040</v>
      </c>
      <c r="K99" s="8">
        <f t="shared" si="38"/>
        <v>9417600</v>
      </c>
      <c r="L99" s="8">
        <f t="shared" si="39"/>
        <v>2309760.7290598517</v>
      </c>
      <c r="M99" s="17">
        <f t="shared" si="50"/>
        <v>22648974.689177334</v>
      </c>
      <c r="N99" s="18">
        <f t="shared" si="40"/>
        <v>124.31324944485566</v>
      </c>
      <c r="O99" s="18">
        <f t="shared" si="41"/>
        <v>92.944485566247224</v>
      </c>
      <c r="P99" s="18">
        <f t="shared" si="42"/>
        <v>22.795566040561084</v>
      </c>
      <c r="Q99" s="18">
        <f t="shared" si="43"/>
        <v>223.52800088011185</v>
      </c>
      <c r="R99" s="10">
        <f t="shared" si="44"/>
        <v>0</v>
      </c>
      <c r="S99" s="8">
        <f t="shared" si="51"/>
        <v>7.1999999999999904</v>
      </c>
      <c r="T99" s="8">
        <f t="shared" si="45"/>
        <v>16.183286236437098</v>
      </c>
      <c r="U99" s="8">
        <v>0</v>
      </c>
      <c r="V99" s="8">
        <f t="shared" si="46"/>
        <v>5.200922690628321</v>
      </c>
      <c r="W99" s="8">
        <v>0</v>
      </c>
      <c r="X99" s="15">
        <f t="shared" si="57"/>
        <v>1200</v>
      </c>
      <c r="Y99" s="8">
        <f t="shared" si="58"/>
        <v>0</v>
      </c>
      <c r="Z99" s="8">
        <f t="shared" si="59"/>
        <v>1205.6879804969608</v>
      </c>
      <c r="AA99" s="29">
        <f t="shared" si="52"/>
        <v>0</v>
      </c>
      <c r="AB99" s="8"/>
      <c r="AC99" s="8"/>
      <c r="AD99" s="8">
        <f t="shared" si="53"/>
        <v>0</v>
      </c>
      <c r="AE99" s="8">
        <f t="shared" si="54"/>
        <v>1200</v>
      </c>
      <c r="AF99" s="8">
        <f t="shared" si="60"/>
        <v>294.31201950303915</v>
      </c>
      <c r="AG99" s="18">
        <f t="shared" si="47"/>
        <v>1200</v>
      </c>
      <c r="AH99" s="29">
        <f t="shared" si="61"/>
        <v>3.8181044091954636E-2</v>
      </c>
      <c r="AI99" s="29">
        <f t="shared" si="62"/>
        <v>5.6879804969608543</v>
      </c>
      <c r="AJ99" s="28">
        <f t="shared" si="55"/>
        <v>1.0051491230445511E-2</v>
      </c>
      <c r="AK99" s="25">
        <f t="shared" si="48"/>
        <v>0.10051491230445511</v>
      </c>
      <c r="AL99" s="26">
        <f t="shared" si="56"/>
        <v>0.77479784269370555</v>
      </c>
    </row>
    <row r="100" spans="2:38" x14ac:dyDescent="0.3">
      <c r="B100" s="6">
        <v>730</v>
      </c>
      <c r="C100" s="8">
        <f t="shared" si="32"/>
        <v>7.3</v>
      </c>
      <c r="D100" s="8">
        <f t="shared" si="33"/>
        <v>2417.9627150277543</v>
      </c>
      <c r="E100" s="8">
        <f t="shared" si="34"/>
        <v>33.1227769181883</v>
      </c>
      <c r="F100" s="8">
        <f t="shared" si="35"/>
        <v>44.301714128076853</v>
      </c>
      <c r="G100" s="8">
        <f t="shared" si="49"/>
        <v>2.2250485660981263</v>
      </c>
      <c r="H100" s="8">
        <f t="shared" si="36"/>
        <v>29.48219176372184</v>
      </c>
      <c r="I100" s="7">
        <v>101325</v>
      </c>
      <c r="J100" s="8">
        <f t="shared" si="37"/>
        <v>12596040</v>
      </c>
      <c r="K100" s="8">
        <f t="shared" si="38"/>
        <v>9417600</v>
      </c>
      <c r="L100" s="8">
        <f t="shared" si="39"/>
        <v>2309140.739185683</v>
      </c>
      <c r="M100" s="17">
        <f t="shared" si="50"/>
        <v>22822814.615415908</v>
      </c>
      <c r="N100" s="18">
        <f t="shared" si="40"/>
        <v>124.31324944485566</v>
      </c>
      <c r="O100" s="18">
        <f t="shared" si="41"/>
        <v>92.944485566247224</v>
      </c>
      <c r="P100" s="18">
        <f t="shared" si="42"/>
        <v>22.789447216241626</v>
      </c>
      <c r="Q100" s="18">
        <f t="shared" si="43"/>
        <v>225.24366755900229</v>
      </c>
      <c r="R100" s="10">
        <f t="shared" si="44"/>
        <v>0</v>
      </c>
      <c r="S100" s="8">
        <f t="shared" si="51"/>
        <v>7.2999999999999901</v>
      </c>
      <c r="T100" s="8">
        <f t="shared" si="45"/>
        <v>16.183286236437098</v>
      </c>
      <c r="U100" s="8">
        <v>0</v>
      </c>
      <c r="V100" s="8">
        <f t="shared" si="46"/>
        <v>5.1995266501796475</v>
      </c>
      <c r="W100" s="8">
        <v>0</v>
      </c>
      <c r="X100" s="15">
        <f t="shared" si="57"/>
        <v>1200</v>
      </c>
      <c r="Y100" s="8">
        <f t="shared" si="58"/>
        <v>0</v>
      </c>
      <c r="Z100" s="8">
        <f t="shared" si="59"/>
        <v>1205.7669802260853</v>
      </c>
      <c r="AA100" s="29">
        <f t="shared" si="52"/>
        <v>0</v>
      </c>
      <c r="AB100" s="8"/>
      <c r="AC100" s="8"/>
      <c r="AD100" s="8">
        <f t="shared" si="53"/>
        <v>0</v>
      </c>
      <c r="AE100" s="8">
        <f t="shared" si="54"/>
        <v>1200</v>
      </c>
      <c r="AF100" s="8">
        <f t="shared" si="60"/>
        <v>294.23301977391469</v>
      </c>
      <c r="AG100" s="18">
        <f t="shared" si="47"/>
        <v>1200</v>
      </c>
      <c r="AH100" s="29">
        <f t="shared" si="61"/>
        <v>0.14169824782500728</v>
      </c>
      <c r="AI100" s="29">
        <f t="shared" si="62"/>
        <v>5.7669802260853098</v>
      </c>
      <c r="AJ100" s="28">
        <f t="shared" si="55"/>
        <v>1.0191095275312808E-2</v>
      </c>
      <c r="AK100" s="25">
        <f t="shared" si="48"/>
        <v>0.10191095275312809</v>
      </c>
      <c r="AL100" s="26">
        <f t="shared" si="56"/>
        <v>0.78526485162952997</v>
      </c>
    </row>
    <row r="101" spans="2:38" x14ac:dyDescent="0.3">
      <c r="B101" s="6">
        <v>740</v>
      </c>
      <c r="C101" s="8">
        <f t="shared" si="32"/>
        <v>7.4</v>
      </c>
      <c r="D101" s="8">
        <f t="shared" si="33"/>
        <v>2451.0854919459434</v>
      </c>
      <c r="E101" s="8">
        <f t="shared" si="34"/>
        <v>33.122776918188599</v>
      </c>
      <c r="F101" s="8">
        <f t="shared" si="35"/>
        <v>44.301714128077244</v>
      </c>
      <c r="G101" s="8">
        <f t="shared" si="49"/>
        <v>2.2250485660981263</v>
      </c>
      <c r="H101" s="8">
        <f t="shared" si="36"/>
        <v>29.482191763721971</v>
      </c>
      <c r="I101" s="7">
        <v>101325</v>
      </c>
      <c r="J101" s="8">
        <f t="shared" si="37"/>
        <v>12596040</v>
      </c>
      <c r="K101" s="8">
        <f t="shared" si="38"/>
        <v>9417600</v>
      </c>
      <c r="L101" s="8">
        <f t="shared" si="39"/>
        <v>2308520.7493115142</v>
      </c>
      <c r="M101" s="17">
        <f t="shared" si="50"/>
        <v>22996654.541654482</v>
      </c>
      <c r="N101" s="18">
        <f t="shared" si="40"/>
        <v>124.31324944485566</v>
      </c>
      <c r="O101" s="18">
        <f t="shared" si="41"/>
        <v>92.944485566247224</v>
      </c>
      <c r="P101" s="18">
        <f t="shared" si="42"/>
        <v>22.783328391922172</v>
      </c>
      <c r="Q101" s="18">
        <f t="shared" si="43"/>
        <v>226.95933423789273</v>
      </c>
      <c r="R101" s="10">
        <f t="shared" si="44"/>
        <v>0</v>
      </c>
      <c r="S101" s="8">
        <f t="shared" si="51"/>
        <v>7.3999999999999897</v>
      </c>
      <c r="T101" s="8">
        <f t="shared" si="45"/>
        <v>16.183286236437098</v>
      </c>
      <c r="U101" s="8">
        <v>0</v>
      </c>
      <c r="V101" s="8">
        <f t="shared" si="46"/>
        <v>5.1981306097309741</v>
      </c>
      <c r="W101" s="8">
        <v>0</v>
      </c>
      <c r="X101" s="15">
        <f t="shared" si="57"/>
        <v>1200</v>
      </c>
      <c r="Y101" s="8">
        <f t="shared" si="58"/>
        <v>0</v>
      </c>
      <c r="Z101" s="8">
        <f t="shared" si="59"/>
        <v>1205.8459799552097</v>
      </c>
      <c r="AA101" s="29">
        <f t="shared" si="52"/>
        <v>0</v>
      </c>
      <c r="AB101" s="8"/>
      <c r="AC101" s="8"/>
      <c r="AD101" s="8">
        <f t="shared" si="53"/>
        <v>0</v>
      </c>
      <c r="AE101" s="8">
        <f t="shared" si="54"/>
        <v>1200</v>
      </c>
      <c r="AF101" s="8">
        <f t="shared" si="60"/>
        <v>294.15402004479023</v>
      </c>
      <c r="AG101" s="18">
        <f t="shared" si="47"/>
        <v>1200</v>
      </c>
      <c r="AH101" s="29">
        <f t="shared" si="61"/>
        <v>0.24521545155806376</v>
      </c>
      <c r="AI101" s="29">
        <f t="shared" si="62"/>
        <v>5.845979955209768</v>
      </c>
      <c r="AJ101" s="28">
        <f t="shared" si="55"/>
        <v>1.033069932018011E-2</v>
      </c>
      <c r="AK101" s="25">
        <f t="shared" si="48"/>
        <v>0.1033069932018011</v>
      </c>
      <c r="AL101" s="26">
        <f t="shared" si="56"/>
        <v>0.79573381543830635</v>
      </c>
    </row>
    <row r="102" spans="2:38" x14ac:dyDescent="0.3">
      <c r="B102" s="6">
        <v>750</v>
      </c>
      <c r="C102" s="8">
        <f t="shared" si="32"/>
        <v>7.5</v>
      </c>
      <c r="D102" s="8">
        <f t="shared" si="33"/>
        <v>2484.2082688641317</v>
      </c>
      <c r="E102" s="8">
        <f t="shared" si="34"/>
        <v>33.1227769181883</v>
      </c>
      <c r="F102" s="8">
        <f t="shared" si="35"/>
        <v>44.301714128076853</v>
      </c>
      <c r="G102" s="8">
        <f t="shared" si="49"/>
        <v>2.2250485660981263</v>
      </c>
      <c r="H102" s="8">
        <f t="shared" si="36"/>
        <v>29.48219176372184</v>
      </c>
      <c r="I102" s="7">
        <v>101325</v>
      </c>
      <c r="J102" s="8">
        <f t="shared" si="37"/>
        <v>12596040</v>
      </c>
      <c r="K102" s="8">
        <f t="shared" si="38"/>
        <v>9417600</v>
      </c>
      <c r="L102" s="8">
        <f t="shared" si="39"/>
        <v>2307900.7594373454</v>
      </c>
      <c r="M102" s="17">
        <f t="shared" si="50"/>
        <v>23170494.467893057</v>
      </c>
      <c r="N102" s="18">
        <f t="shared" si="40"/>
        <v>124.31324944485566</v>
      </c>
      <c r="O102" s="18">
        <f t="shared" si="41"/>
        <v>92.944485566247224</v>
      </c>
      <c r="P102" s="18">
        <f t="shared" si="42"/>
        <v>22.777209567602718</v>
      </c>
      <c r="Q102" s="18">
        <f t="shared" si="43"/>
        <v>228.67500091678318</v>
      </c>
      <c r="R102" s="10">
        <f t="shared" si="44"/>
        <v>0</v>
      </c>
      <c r="S102" s="8">
        <f t="shared" si="51"/>
        <v>7.4999999999999893</v>
      </c>
      <c r="T102" s="8">
        <f t="shared" si="45"/>
        <v>16.183286236437098</v>
      </c>
      <c r="U102" s="8">
        <v>0</v>
      </c>
      <c r="V102" s="8">
        <f t="shared" si="46"/>
        <v>5.1967345692823015</v>
      </c>
      <c r="W102" s="8">
        <v>0</v>
      </c>
      <c r="X102" s="15">
        <f t="shared" si="57"/>
        <v>1200</v>
      </c>
      <c r="Y102" s="8">
        <f t="shared" si="58"/>
        <v>0</v>
      </c>
      <c r="Z102" s="8">
        <f t="shared" si="59"/>
        <v>1205.9249796843342</v>
      </c>
      <c r="AA102" s="29">
        <f t="shared" si="52"/>
        <v>0</v>
      </c>
      <c r="AB102" s="8"/>
      <c r="AC102" s="8"/>
      <c r="AD102" s="8">
        <f t="shared" si="53"/>
        <v>0</v>
      </c>
      <c r="AE102" s="8">
        <f t="shared" si="54"/>
        <v>1200</v>
      </c>
      <c r="AF102" s="8">
        <f t="shared" si="60"/>
        <v>294.07502031566577</v>
      </c>
      <c r="AG102" s="18">
        <f t="shared" si="47"/>
        <v>1200</v>
      </c>
      <c r="AH102" s="29">
        <f t="shared" si="61"/>
        <v>0.34873265529111641</v>
      </c>
      <c r="AI102" s="29">
        <f t="shared" si="62"/>
        <v>5.9249796843342235</v>
      </c>
      <c r="AJ102" s="28">
        <f t="shared" si="55"/>
        <v>1.0470303365047407E-2</v>
      </c>
      <c r="AK102" s="25">
        <f t="shared" si="48"/>
        <v>0.10470303365047408</v>
      </c>
      <c r="AL102" s="26">
        <f t="shared" si="56"/>
        <v>0.80620465696777632</v>
      </c>
    </row>
    <row r="103" spans="2:38" x14ac:dyDescent="0.3">
      <c r="B103" s="6">
        <v>760</v>
      </c>
      <c r="C103" s="8">
        <f t="shared" si="32"/>
        <v>7.6000000000000005</v>
      </c>
      <c r="D103" s="8">
        <f t="shared" si="33"/>
        <v>2517.33104578232</v>
      </c>
      <c r="E103" s="8">
        <f t="shared" si="34"/>
        <v>33.122776918188599</v>
      </c>
      <c r="F103" s="8">
        <f t="shared" si="35"/>
        <v>44.301714128077244</v>
      </c>
      <c r="G103" s="8">
        <f t="shared" si="49"/>
        <v>2.2250485660981263</v>
      </c>
      <c r="H103" s="8">
        <f t="shared" si="36"/>
        <v>29.482191763721971</v>
      </c>
      <c r="I103" s="7">
        <v>101325</v>
      </c>
      <c r="J103" s="8">
        <f t="shared" si="37"/>
        <v>12596040</v>
      </c>
      <c r="K103" s="8">
        <f t="shared" si="38"/>
        <v>9417600</v>
      </c>
      <c r="L103" s="8">
        <f t="shared" si="39"/>
        <v>2307280.7695631767</v>
      </c>
      <c r="M103" s="17">
        <f t="shared" si="50"/>
        <v>23344334.394131631</v>
      </c>
      <c r="N103" s="18">
        <f t="shared" si="40"/>
        <v>124.31324944485566</v>
      </c>
      <c r="O103" s="18">
        <f t="shared" si="41"/>
        <v>92.944485566247224</v>
      </c>
      <c r="P103" s="18">
        <f t="shared" si="42"/>
        <v>22.771090743283263</v>
      </c>
      <c r="Q103" s="18">
        <f t="shared" si="43"/>
        <v>230.39066759567362</v>
      </c>
      <c r="R103" s="10">
        <f t="shared" si="44"/>
        <v>0</v>
      </c>
      <c r="S103" s="8">
        <f t="shared" si="51"/>
        <v>7.599999999999989</v>
      </c>
      <c r="T103" s="8">
        <f t="shared" si="45"/>
        <v>16.183286236437098</v>
      </c>
      <c r="U103" s="8">
        <v>0</v>
      </c>
      <c r="V103" s="8">
        <f t="shared" si="46"/>
        <v>5.195338528833628</v>
      </c>
      <c r="W103" s="8">
        <v>0</v>
      </c>
      <c r="X103" s="15">
        <f t="shared" si="57"/>
        <v>1200</v>
      </c>
      <c r="Y103" s="8">
        <f t="shared" si="58"/>
        <v>0</v>
      </c>
      <c r="Z103" s="8">
        <f t="shared" si="59"/>
        <v>1206.0039794134586</v>
      </c>
      <c r="AA103" s="29">
        <f t="shared" si="52"/>
        <v>0</v>
      </c>
      <c r="AB103" s="8"/>
      <c r="AC103" s="8"/>
      <c r="AD103" s="8">
        <f t="shared" si="53"/>
        <v>0</v>
      </c>
      <c r="AE103" s="8">
        <f t="shared" si="54"/>
        <v>1200</v>
      </c>
      <c r="AF103" s="8">
        <f t="shared" si="60"/>
        <v>293.99602058654131</v>
      </c>
      <c r="AG103" s="18">
        <f t="shared" si="47"/>
        <v>1200</v>
      </c>
      <c r="AH103" s="29">
        <f t="shared" si="61"/>
        <v>0.45224985902416903</v>
      </c>
      <c r="AI103" s="29">
        <f t="shared" si="62"/>
        <v>6.0039794134586781</v>
      </c>
      <c r="AJ103" s="28">
        <f t="shared" si="55"/>
        <v>1.0609907409914705E-2</v>
      </c>
      <c r="AK103" s="25">
        <f t="shared" si="48"/>
        <v>0.10609907409914704</v>
      </c>
      <c r="AL103" s="26">
        <f t="shared" si="56"/>
        <v>0.81667730305981412</v>
      </c>
    </row>
    <row r="104" spans="2:38" x14ac:dyDescent="0.3">
      <c r="B104" s="6">
        <v>770</v>
      </c>
      <c r="C104" s="8">
        <f t="shared" si="32"/>
        <v>7.7</v>
      </c>
      <c r="D104" s="8">
        <f t="shared" si="33"/>
        <v>2550.4538227005082</v>
      </c>
      <c r="E104" s="8">
        <f t="shared" si="34"/>
        <v>33.1227769181883</v>
      </c>
      <c r="F104" s="8">
        <f t="shared" si="35"/>
        <v>44.301714128076853</v>
      </c>
      <c r="G104" s="8">
        <f t="shared" si="49"/>
        <v>2.2250485660981263</v>
      </c>
      <c r="H104" s="8">
        <f t="shared" si="36"/>
        <v>29.48219176372184</v>
      </c>
      <c r="I104" s="7">
        <v>101325</v>
      </c>
      <c r="J104" s="8">
        <f t="shared" si="37"/>
        <v>12596040</v>
      </c>
      <c r="K104" s="8">
        <f t="shared" si="38"/>
        <v>9417600</v>
      </c>
      <c r="L104" s="8">
        <f t="shared" si="39"/>
        <v>2306660.7796890079</v>
      </c>
      <c r="M104" s="17">
        <f t="shared" si="50"/>
        <v>23518174.320370205</v>
      </c>
      <c r="N104" s="18">
        <f t="shared" si="40"/>
        <v>124.31324944485566</v>
      </c>
      <c r="O104" s="18">
        <f t="shared" si="41"/>
        <v>92.944485566247224</v>
      </c>
      <c r="P104" s="18">
        <f t="shared" si="42"/>
        <v>22.764971918963809</v>
      </c>
      <c r="Q104" s="18">
        <f t="shared" si="43"/>
        <v>232.10633427456406</v>
      </c>
      <c r="R104" s="10">
        <f t="shared" si="44"/>
        <v>0</v>
      </c>
      <c r="S104" s="8">
        <f t="shared" si="51"/>
        <v>7.6999999999999886</v>
      </c>
      <c r="T104" s="8">
        <f t="shared" si="45"/>
        <v>16.183286236437098</v>
      </c>
      <c r="U104" s="8">
        <v>0</v>
      </c>
      <c r="V104" s="8">
        <f t="shared" si="46"/>
        <v>5.1939424883849554</v>
      </c>
      <c r="W104" s="8">
        <v>0</v>
      </c>
      <c r="X104" s="15">
        <f t="shared" si="57"/>
        <v>1200</v>
      </c>
      <c r="Y104" s="8">
        <f t="shared" si="58"/>
        <v>0</v>
      </c>
      <c r="Z104" s="8">
        <f t="shared" si="59"/>
        <v>1206.0829791425831</v>
      </c>
      <c r="AA104" s="29">
        <f t="shared" si="52"/>
        <v>0</v>
      </c>
      <c r="AB104" s="8"/>
      <c r="AC104" s="8"/>
      <c r="AD104" s="8">
        <f t="shared" si="53"/>
        <v>0</v>
      </c>
      <c r="AE104" s="8">
        <f t="shared" si="54"/>
        <v>1200</v>
      </c>
      <c r="AF104" s="8">
        <f t="shared" si="60"/>
        <v>293.91702085741684</v>
      </c>
      <c r="AG104" s="18">
        <f t="shared" si="47"/>
        <v>1200</v>
      </c>
      <c r="AH104" s="29">
        <f t="shared" si="61"/>
        <v>0.55576706275722421</v>
      </c>
      <c r="AI104" s="29">
        <f t="shared" si="62"/>
        <v>6.0829791425831363</v>
      </c>
      <c r="AJ104" s="28">
        <f t="shared" si="55"/>
        <v>1.0749511454782005E-2</v>
      </c>
      <c r="AK104" s="25">
        <f t="shared" si="48"/>
        <v>0.10749511454782006</v>
      </c>
      <c r="AL104" s="26">
        <f t="shared" si="56"/>
        <v>0.82715168429608443</v>
      </c>
    </row>
    <row r="105" spans="2:38" x14ac:dyDescent="0.3">
      <c r="B105" s="6">
        <v>780</v>
      </c>
      <c r="C105" s="8">
        <f t="shared" si="32"/>
        <v>7.8</v>
      </c>
      <c r="D105" s="8">
        <f t="shared" si="33"/>
        <v>2583.5765996186965</v>
      </c>
      <c r="E105" s="8">
        <f t="shared" si="34"/>
        <v>33.1227769181883</v>
      </c>
      <c r="F105" s="8">
        <f t="shared" si="35"/>
        <v>44.301714128076853</v>
      </c>
      <c r="G105" s="8">
        <f t="shared" si="49"/>
        <v>2.2250485660981263</v>
      </c>
      <c r="H105" s="8">
        <f t="shared" si="36"/>
        <v>29.48219176372184</v>
      </c>
      <c r="I105" s="7">
        <v>101325</v>
      </c>
      <c r="J105" s="8">
        <f t="shared" si="37"/>
        <v>12596040</v>
      </c>
      <c r="K105" s="8">
        <f t="shared" si="38"/>
        <v>9417600</v>
      </c>
      <c r="L105" s="8">
        <f t="shared" si="39"/>
        <v>2306040.7898148391</v>
      </c>
      <c r="M105" s="17">
        <f t="shared" si="50"/>
        <v>23692014.246608779</v>
      </c>
      <c r="N105" s="18">
        <f t="shared" si="40"/>
        <v>124.31324944485566</v>
      </c>
      <c r="O105" s="18">
        <f t="shared" si="41"/>
        <v>92.944485566247224</v>
      </c>
      <c r="P105" s="18">
        <f t="shared" si="42"/>
        <v>22.758853094644355</v>
      </c>
      <c r="Q105" s="18">
        <f t="shared" si="43"/>
        <v>233.82200095345451</v>
      </c>
      <c r="R105" s="10">
        <f t="shared" si="44"/>
        <v>0</v>
      </c>
      <c r="S105" s="8">
        <f t="shared" si="51"/>
        <v>7.7999999999999883</v>
      </c>
      <c r="T105" s="8">
        <f t="shared" si="45"/>
        <v>16.183286236437098</v>
      </c>
      <c r="U105" s="8">
        <v>0</v>
      </c>
      <c r="V105" s="8">
        <f t="shared" si="46"/>
        <v>5.192546447936282</v>
      </c>
      <c r="W105" s="8">
        <v>0</v>
      </c>
      <c r="X105" s="15">
        <f t="shared" si="57"/>
        <v>1200</v>
      </c>
      <c r="Y105" s="8">
        <f t="shared" si="58"/>
        <v>0</v>
      </c>
      <c r="Z105" s="8">
        <f t="shared" si="59"/>
        <v>1206.1619788717076</v>
      </c>
      <c r="AA105" s="29">
        <f t="shared" si="52"/>
        <v>0</v>
      </c>
      <c r="AB105" s="8"/>
      <c r="AC105" s="8"/>
      <c r="AD105" s="8">
        <f t="shared" si="53"/>
        <v>0</v>
      </c>
      <c r="AE105" s="8">
        <f t="shared" si="54"/>
        <v>1200</v>
      </c>
      <c r="AF105" s="8">
        <f t="shared" si="60"/>
        <v>293.83802112829238</v>
      </c>
      <c r="AG105" s="18">
        <f t="shared" si="47"/>
        <v>1200</v>
      </c>
      <c r="AH105" s="29">
        <f t="shared" si="61"/>
        <v>0.65928426649027683</v>
      </c>
      <c r="AI105" s="29">
        <f t="shared" si="62"/>
        <v>6.161978871707591</v>
      </c>
      <c r="AJ105" s="28">
        <f t="shared" si="55"/>
        <v>1.0889115499649302E-2</v>
      </c>
      <c r="AK105" s="25">
        <f t="shared" si="48"/>
        <v>0.10889115499649302</v>
      </c>
      <c r="AL105" s="26">
        <f t="shared" si="56"/>
        <v>0.83762773476282926</v>
      </c>
    </row>
    <row r="106" spans="2:38" x14ac:dyDescent="0.3">
      <c r="B106" s="6">
        <v>790</v>
      </c>
      <c r="C106" s="8">
        <f t="shared" si="32"/>
        <v>7.9</v>
      </c>
      <c r="D106" s="8">
        <f t="shared" si="33"/>
        <v>2616.6993765368852</v>
      </c>
      <c r="E106" s="8">
        <f t="shared" si="34"/>
        <v>33.122776918188599</v>
      </c>
      <c r="F106" s="8">
        <f t="shared" si="35"/>
        <v>44.301714128077244</v>
      </c>
      <c r="G106" s="8">
        <f t="shared" si="49"/>
        <v>2.2250485660981263</v>
      </c>
      <c r="H106" s="8">
        <f t="shared" si="36"/>
        <v>29.482191763721971</v>
      </c>
      <c r="I106" s="7">
        <v>101325</v>
      </c>
      <c r="J106" s="8">
        <f t="shared" si="37"/>
        <v>12596040</v>
      </c>
      <c r="K106" s="8">
        <f t="shared" si="38"/>
        <v>9417600</v>
      </c>
      <c r="L106" s="8">
        <f t="shared" si="39"/>
        <v>2305420.7999406704</v>
      </c>
      <c r="M106" s="17">
        <f t="shared" si="50"/>
        <v>23865854.172847353</v>
      </c>
      <c r="N106" s="18">
        <f t="shared" si="40"/>
        <v>124.31324944485566</v>
      </c>
      <c r="O106" s="18">
        <f t="shared" si="41"/>
        <v>92.944485566247224</v>
      </c>
      <c r="P106" s="18">
        <f t="shared" si="42"/>
        <v>22.7527342703249</v>
      </c>
      <c r="Q106" s="18">
        <f t="shared" si="43"/>
        <v>235.53766763234495</v>
      </c>
      <c r="R106" s="10">
        <f t="shared" si="44"/>
        <v>0</v>
      </c>
      <c r="S106" s="8">
        <f t="shared" si="51"/>
        <v>7.8999999999999879</v>
      </c>
      <c r="T106" s="8">
        <f t="shared" si="45"/>
        <v>16.183286236437098</v>
      </c>
      <c r="U106" s="8">
        <v>0</v>
      </c>
      <c r="V106" s="8">
        <f t="shared" si="46"/>
        <v>5.1911504074876103</v>
      </c>
      <c r="W106" s="8">
        <v>0</v>
      </c>
      <c r="X106" s="15">
        <f t="shared" si="57"/>
        <v>1200</v>
      </c>
      <c r="Y106" s="8">
        <f t="shared" si="58"/>
        <v>0</v>
      </c>
      <c r="Z106" s="8">
        <f t="shared" si="59"/>
        <v>1206.240978600832</v>
      </c>
      <c r="AA106" s="29">
        <f t="shared" si="52"/>
        <v>0</v>
      </c>
      <c r="AB106" s="8"/>
      <c r="AC106" s="8"/>
      <c r="AD106" s="8">
        <f t="shared" si="53"/>
        <v>0</v>
      </c>
      <c r="AE106" s="8">
        <f t="shared" si="54"/>
        <v>1200</v>
      </c>
      <c r="AF106" s="8">
        <f t="shared" si="60"/>
        <v>293.75902139916798</v>
      </c>
      <c r="AG106" s="18">
        <f t="shared" si="47"/>
        <v>1200</v>
      </c>
      <c r="AH106" s="29">
        <f t="shared" si="61"/>
        <v>0.76280147022333211</v>
      </c>
      <c r="AI106" s="29">
        <f t="shared" si="62"/>
        <v>6.2409786008320491</v>
      </c>
      <c r="AJ106" s="28">
        <f t="shared" si="55"/>
        <v>1.1028719544516603E-2</v>
      </c>
      <c r="AK106" s="25">
        <f t="shared" si="48"/>
        <v>0.11028719544516603</v>
      </c>
      <c r="AL106" s="26">
        <f t="shared" si="56"/>
        <v>0.84810539183313272</v>
      </c>
    </row>
    <row r="107" spans="2:38" x14ac:dyDescent="0.3">
      <c r="B107" s="6">
        <v>800</v>
      </c>
      <c r="C107" s="8">
        <f t="shared" si="32"/>
        <v>8</v>
      </c>
      <c r="D107" s="8">
        <f t="shared" si="33"/>
        <v>2649.8221534550735</v>
      </c>
      <c r="E107" s="8">
        <f t="shared" si="34"/>
        <v>33.1227769181883</v>
      </c>
      <c r="F107" s="8">
        <f t="shared" si="35"/>
        <v>44.301714128076853</v>
      </c>
      <c r="G107" s="8">
        <f t="shared" si="49"/>
        <v>2.2250485660981263</v>
      </c>
      <c r="H107" s="8">
        <f t="shared" si="36"/>
        <v>29.48219176372184</v>
      </c>
      <c r="I107" s="7">
        <v>101325</v>
      </c>
      <c r="J107" s="8">
        <f t="shared" si="37"/>
        <v>12596040</v>
      </c>
      <c r="K107" s="8">
        <f t="shared" si="38"/>
        <v>9417600</v>
      </c>
      <c r="L107" s="8">
        <f t="shared" si="39"/>
        <v>2304800.8100665016</v>
      </c>
      <c r="M107" s="17">
        <f t="shared" si="50"/>
        <v>24039694.099085927</v>
      </c>
      <c r="N107" s="18">
        <f t="shared" si="40"/>
        <v>124.31324944485566</v>
      </c>
      <c r="O107" s="18">
        <f t="shared" si="41"/>
        <v>92.944485566247224</v>
      </c>
      <c r="P107" s="18">
        <f t="shared" si="42"/>
        <v>22.746615446005443</v>
      </c>
      <c r="Q107" s="18">
        <f t="shared" si="43"/>
        <v>237.25333431123539</v>
      </c>
      <c r="R107" s="10">
        <f t="shared" si="44"/>
        <v>0</v>
      </c>
      <c r="S107" s="8">
        <f t="shared" si="51"/>
        <v>7.9999999999999876</v>
      </c>
      <c r="T107" s="8">
        <f t="shared" si="45"/>
        <v>16.183286236437098</v>
      </c>
      <c r="U107" s="8">
        <v>0</v>
      </c>
      <c r="V107" s="8">
        <f t="shared" si="46"/>
        <v>5.1897543670389377</v>
      </c>
      <c r="W107" s="8">
        <v>0</v>
      </c>
      <c r="X107" s="15">
        <f t="shared" si="57"/>
        <v>1200</v>
      </c>
      <c r="Y107" s="8">
        <f t="shared" si="58"/>
        <v>0</v>
      </c>
      <c r="Z107" s="8">
        <f t="shared" si="59"/>
        <v>1206.3199783299565</v>
      </c>
      <c r="AA107" s="29">
        <f t="shared" si="52"/>
        <v>0</v>
      </c>
      <c r="AB107" s="8"/>
      <c r="AC107" s="8"/>
      <c r="AD107" s="8">
        <f t="shared" si="53"/>
        <v>0</v>
      </c>
      <c r="AE107" s="8">
        <f t="shared" si="54"/>
        <v>1200</v>
      </c>
      <c r="AF107" s="8">
        <f t="shared" si="60"/>
        <v>293.68002167004352</v>
      </c>
      <c r="AG107" s="18">
        <f t="shared" si="47"/>
        <v>1200</v>
      </c>
      <c r="AH107" s="29">
        <f t="shared" si="61"/>
        <v>0.86631867395638473</v>
      </c>
      <c r="AI107" s="29">
        <f t="shared" si="62"/>
        <v>6.3199783299565038</v>
      </c>
      <c r="AJ107" s="28">
        <f t="shared" si="55"/>
        <v>1.11683235893839E-2</v>
      </c>
      <c r="AK107" s="25">
        <f t="shared" si="48"/>
        <v>0.11168323589383899</v>
      </c>
      <c r="AL107" s="26">
        <f t="shared" si="56"/>
        <v>0.85858459596517056</v>
      </c>
    </row>
    <row r="108" spans="2:38" x14ac:dyDescent="0.3">
      <c r="B108" s="6">
        <v>810</v>
      </c>
      <c r="C108" s="8">
        <f t="shared" si="32"/>
        <v>8.1</v>
      </c>
      <c r="D108" s="8">
        <f t="shared" si="33"/>
        <v>2682.9449303732617</v>
      </c>
      <c r="E108" s="8">
        <f t="shared" si="34"/>
        <v>33.1227769181883</v>
      </c>
      <c r="F108" s="8">
        <f t="shared" si="35"/>
        <v>44.301714128076853</v>
      </c>
      <c r="G108" s="8">
        <f t="shared" si="49"/>
        <v>2.2250485660981263</v>
      </c>
      <c r="H108" s="8">
        <f t="shared" si="36"/>
        <v>29.48219176372184</v>
      </c>
      <c r="I108" s="7">
        <v>101325</v>
      </c>
      <c r="J108" s="8">
        <f t="shared" si="37"/>
        <v>12596040</v>
      </c>
      <c r="K108" s="8">
        <f t="shared" si="38"/>
        <v>9417600</v>
      </c>
      <c r="L108" s="8">
        <f t="shared" si="39"/>
        <v>2304180.8201923328</v>
      </c>
      <c r="M108" s="17">
        <f t="shared" si="50"/>
        <v>24213534.025324501</v>
      </c>
      <c r="N108" s="18">
        <f t="shared" si="40"/>
        <v>124.31324944485566</v>
      </c>
      <c r="O108" s="18">
        <f t="shared" si="41"/>
        <v>92.944485566247224</v>
      </c>
      <c r="P108" s="18">
        <f t="shared" si="42"/>
        <v>22.740496621685988</v>
      </c>
      <c r="Q108" s="18">
        <f t="shared" si="43"/>
        <v>238.96900099012583</v>
      </c>
      <c r="R108" s="10">
        <f t="shared" si="44"/>
        <v>0</v>
      </c>
      <c r="S108" s="8">
        <f t="shared" si="51"/>
        <v>8.0999999999999872</v>
      </c>
      <c r="T108" s="8">
        <f t="shared" si="45"/>
        <v>16.183286236437098</v>
      </c>
      <c r="U108" s="8">
        <v>0</v>
      </c>
      <c r="V108" s="8">
        <f t="shared" si="46"/>
        <v>5.1883583265902642</v>
      </c>
      <c r="W108" s="8">
        <v>0</v>
      </c>
      <c r="X108" s="15">
        <f t="shared" si="57"/>
        <v>1200</v>
      </c>
      <c r="Y108" s="8">
        <f t="shared" si="58"/>
        <v>0</v>
      </c>
      <c r="Z108" s="8">
        <f t="shared" si="59"/>
        <v>1206.3989780590809</v>
      </c>
      <c r="AA108" s="29">
        <f t="shared" si="52"/>
        <v>0</v>
      </c>
      <c r="AB108" s="8"/>
      <c r="AC108" s="8"/>
      <c r="AD108" s="8">
        <f t="shared" si="53"/>
        <v>0</v>
      </c>
      <c r="AE108" s="8">
        <f t="shared" si="54"/>
        <v>1200</v>
      </c>
      <c r="AF108" s="8">
        <f t="shared" si="60"/>
        <v>293.60102194091905</v>
      </c>
      <c r="AG108" s="18">
        <f t="shared" si="47"/>
        <v>1200</v>
      </c>
      <c r="AH108" s="29">
        <f t="shared" si="61"/>
        <v>0.96983587768943857</v>
      </c>
      <c r="AI108" s="29">
        <f t="shared" si="62"/>
        <v>6.3989780590809611</v>
      </c>
      <c r="AJ108" s="28">
        <f t="shared" si="55"/>
        <v>1.1307927634251199E-2</v>
      </c>
      <c r="AK108" s="25">
        <f t="shared" si="48"/>
        <v>0.113079276342512</v>
      </c>
      <c r="AL108" s="26">
        <f t="shared" si="56"/>
        <v>0.86906529051509662</v>
      </c>
    </row>
    <row r="109" spans="2:38" x14ac:dyDescent="0.3">
      <c r="B109" s="6">
        <v>820</v>
      </c>
      <c r="C109" s="8">
        <f t="shared" si="32"/>
        <v>8.1999999999999993</v>
      </c>
      <c r="D109" s="8">
        <f t="shared" si="33"/>
        <v>2716.06770729145</v>
      </c>
      <c r="E109" s="8">
        <f t="shared" si="34"/>
        <v>33.1227769181883</v>
      </c>
      <c r="F109" s="8">
        <f t="shared" si="35"/>
        <v>44.301714128076853</v>
      </c>
      <c r="G109" s="8">
        <f t="shared" si="49"/>
        <v>2.2250485660981263</v>
      </c>
      <c r="H109" s="8">
        <f t="shared" si="36"/>
        <v>29.48219176372184</v>
      </c>
      <c r="I109" s="7">
        <v>101325</v>
      </c>
      <c r="J109" s="8">
        <f t="shared" si="37"/>
        <v>12596040</v>
      </c>
      <c r="K109" s="8">
        <f t="shared" si="38"/>
        <v>9417600</v>
      </c>
      <c r="L109" s="8">
        <f t="shared" si="39"/>
        <v>2303560.8303181641</v>
      </c>
      <c r="M109" s="17">
        <f t="shared" si="50"/>
        <v>24387373.951563075</v>
      </c>
      <c r="N109" s="18">
        <f t="shared" si="40"/>
        <v>124.31324944485566</v>
      </c>
      <c r="O109" s="18">
        <f t="shared" si="41"/>
        <v>92.944485566247224</v>
      </c>
      <c r="P109" s="18">
        <f t="shared" si="42"/>
        <v>22.734377797366534</v>
      </c>
      <c r="Q109" s="18">
        <f t="shared" si="43"/>
        <v>240.68466766901628</v>
      </c>
      <c r="R109" s="10">
        <f t="shared" si="44"/>
        <v>0</v>
      </c>
      <c r="S109" s="8">
        <f t="shared" si="51"/>
        <v>8.1999999999999869</v>
      </c>
      <c r="T109" s="8">
        <f t="shared" si="45"/>
        <v>16.183286236437098</v>
      </c>
      <c r="U109" s="8">
        <v>0</v>
      </c>
      <c r="V109" s="8">
        <f t="shared" si="46"/>
        <v>5.1869622861415907</v>
      </c>
      <c r="W109" s="8">
        <v>0</v>
      </c>
      <c r="X109" s="15">
        <f t="shared" si="57"/>
        <v>1200</v>
      </c>
      <c r="Y109" s="8">
        <f t="shared" si="58"/>
        <v>0</v>
      </c>
      <c r="Z109" s="8">
        <f t="shared" si="59"/>
        <v>1206.4779777882054</v>
      </c>
      <c r="AA109" s="29">
        <f t="shared" si="52"/>
        <v>0</v>
      </c>
      <c r="AB109" s="8"/>
      <c r="AC109" s="8"/>
      <c r="AD109" s="8">
        <f t="shared" si="53"/>
        <v>0</v>
      </c>
      <c r="AE109" s="8">
        <f t="shared" si="54"/>
        <v>1200</v>
      </c>
      <c r="AF109" s="8">
        <f t="shared" si="60"/>
        <v>293.52202221179459</v>
      </c>
      <c r="AG109" s="18">
        <f t="shared" si="47"/>
        <v>1200</v>
      </c>
      <c r="AH109" s="29">
        <f t="shared" si="61"/>
        <v>1.0733530814224925</v>
      </c>
      <c r="AI109" s="29">
        <f t="shared" si="62"/>
        <v>6.4779777882054166</v>
      </c>
      <c r="AJ109" s="28">
        <f t="shared" si="55"/>
        <v>1.1447531679118498E-2</v>
      </c>
      <c r="AK109" s="25">
        <f t="shared" si="48"/>
        <v>0.11447531679118497</v>
      </c>
      <c r="AL109" s="26">
        <f t="shared" si="56"/>
        <v>0.87954742156334564</v>
      </c>
    </row>
    <row r="110" spans="2:38" x14ac:dyDescent="0.3">
      <c r="B110" s="6">
        <v>830</v>
      </c>
      <c r="C110" s="8">
        <f t="shared" si="32"/>
        <v>8.3000000000000007</v>
      </c>
      <c r="D110" s="8">
        <f t="shared" si="33"/>
        <v>2749.1904842096387</v>
      </c>
      <c r="E110" s="8">
        <f t="shared" si="34"/>
        <v>33.12277691818889</v>
      </c>
      <c r="F110" s="8">
        <f t="shared" si="35"/>
        <v>44.301714128077634</v>
      </c>
      <c r="G110" s="8">
        <f t="shared" si="49"/>
        <v>2.2250485660981263</v>
      </c>
      <c r="H110" s="8">
        <f t="shared" si="36"/>
        <v>29.482191763722099</v>
      </c>
      <c r="I110" s="7">
        <v>101325</v>
      </c>
      <c r="J110" s="8">
        <f t="shared" si="37"/>
        <v>12596040</v>
      </c>
      <c r="K110" s="8">
        <f t="shared" si="38"/>
        <v>9417600</v>
      </c>
      <c r="L110" s="8">
        <f t="shared" si="39"/>
        <v>2302940.8404439953</v>
      </c>
      <c r="M110" s="17">
        <f t="shared" si="50"/>
        <v>24561213.877801653</v>
      </c>
      <c r="N110" s="18">
        <f t="shared" si="40"/>
        <v>124.31324944485566</v>
      </c>
      <c r="O110" s="18">
        <f t="shared" si="41"/>
        <v>92.944485566247224</v>
      </c>
      <c r="P110" s="18">
        <f t="shared" si="42"/>
        <v>22.72825897304708</v>
      </c>
      <c r="Q110" s="18">
        <f t="shared" si="43"/>
        <v>242.40033434790678</v>
      </c>
      <c r="R110" s="10">
        <f t="shared" si="44"/>
        <v>0</v>
      </c>
      <c r="S110" s="8">
        <f t="shared" si="51"/>
        <v>8.2999999999999865</v>
      </c>
      <c r="T110" s="8">
        <f t="shared" si="45"/>
        <v>16.183286236437098</v>
      </c>
      <c r="U110" s="8">
        <v>0</v>
      </c>
      <c r="V110" s="8">
        <f t="shared" si="46"/>
        <v>5.1855662456929172</v>
      </c>
      <c r="W110" s="8">
        <v>0</v>
      </c>
      <c r="X110" s="15">
        <f t="shared" si="57"/>
        <v>1200</v>
      </c>
      <c r="Y110" s="8">
        <f t="shared" si="58"/>
        <v>0</v>
      </c>
      <c r="Z110" s="8">
        <f t="shared" si="59"/>
        <v>1206.5569775173299</v>
      </c>
      <c r="AA110" s="29">
        <f t="shared" si="52"/>
        <v>0</v>
      </c>
      <c r="AB110" s="8"/>
      <c r="AC110" s="8"/>
      <c r="AD110" s="8">
        <f t="shared" si="53"/>
        <v>0</v>
      </c>
      <c r="AE110" s="8">
        <f t="shared" si="54"/>
        <v>1200</v>
      </c>
      <c r="AF110" s="8">
        <f t="shared" si="60"/>
        <v>293.44302248267013</v>
      </c>
      <c r="AG110" s="18">
        <f t="shared" si="47"/>
        <v>1200</v>
      </c>
      <c r="AH110" s="29">
        <f t="shared" si="61"/>
        <v>1.176870285155549</v>
      </c>
      <c r="AI110" s="29">
        <f t="shared" si="62"/>
        <v>6.5569775173298757</v>
      </c>
      <c r="AJ110" s="28">
        <f t="shared" si="55"/>
        <v>1.15871357239858E-2</v>
      </c>
      <c r="AK110" s="25">
        <f t="shared" si="48"/>
        <v>0.115871357239858</v>
      </c>
      <c r="AL110" s="26">
        <f t="shared" si="56"/>
        <v>0.89003093775324682</v>
      </c>
    </row>
    <row r="111" spans="2:38" x14ac:dyDescent="0.3">
      <c r="B111" s="6">
        <v>840</v>
      </c>
      <c r="C111" s="8">
        <f t="shared" si="32"/>
        <v>8.4</v>
      </c>
      <c r="D111" s="8">
        <f t="shared" si="33"/>
        <v>2782.3132611278274</v>
      </c>
      <c r="E111" s="8">
        <f t="shared" si="34"/>
        <v>33.1227769181883</v>
      </c>
      <c r="F111" s="8">
        <f t="shared" si="35"/>
        <v>44.301714128076853</v>
      </c>
      <c r="G111" s="8">
        <f t="shared" si="49"/>
        <v>2.2250485660981263</v>
      </c>
      <c r="H111" s="8">
        <f t="shared" si="36"/>
        <v>29.48219176372184</v>
      </c>
      <c r="I111" s="7">
        <v>101325</v>
      </c>
      <c r="J111" s="8">
        <f t="shared" si="37"/>
        <v>12596040</v>
      </c>
      <c r="K111" s="8">
        <f t="shared" si="38"/>
        <v>9417600</v>
      </c>
      <c r="L111" s="8">
        <f t="shared" si="39"/>
        <v>2302320.8505698266</v>
      </c>
      <c r="M111" s="17">
        <f t="shared" si="50"/>
        <v>24735053.804040227</v>
      </c>
      <c r="N111" s="18">
        <f t="shared" si="40"/>
        <v>124.31324944485566</v>
      </c>
      <c r="O111" s="18">
        <f t="shared" si="41"/>
        <v>92.944485566247224</v>
      </c>
      <c r="P111" s="18">
        <f t="shared" si="42"/>
        <v>22.722140148727625</v>
      </c>
      <c r="Q111" s="18">
        <f t="shared" si="43"/>
        <v>244.11600102679722</v>
      </c>
      <c r="R111" s="10">
        <f t="shared" si="44"/>
        <v>0</v>
      </c>
      <c r="S111" s="8">
        <f t="shared" si="51"/>
        <v>8.3999999999999861</v>
      </c>
      <c r="T111" s="8">
        <f t="shared" si="45"/>
        <v>16.183286236437098</v>
      </c>
      <c r="U111" s="8">
        <v>0</v>
      </c>
      <c r="V111" s="8">
        <f t="shared" si="46"/>
        <v>5.1841702052442447</v>
      </c>
      <c r="W111" s="8">
        <v>0</v>
      </c>
      <c r="X111" s="15">
        <f t="shared" si="57"/>
        <v>1200</v>
      </c>
      <c r="Y111" s="8">
        <f t="shared" si="58"/>
        <v>0</v>
      </c>
      <c r="Z111" s="8">
        <f t="shared" si="59"/>
        <v>1206.6359772464543</v>
      </c>
      <c r="AA111" s="29">
        <f t="shared" si="52"/>
        <v>0</v>
      </c>
      <c r="AB111" s="8"/>
      <c r="AC111" s="8"/>
      <c r="AD111" s="8">
        <f t="shared" si="53"/>
        <v>0</v>
      </c>
      <c r="AE111" s="8">
        <f t="shared" si="54"/>
        <v>1200</v>
      </c>
      <c r="AF111" s="8">
        <f t="shared" si="60"/>
        <v>293.36402275354567</v>
      </c>
      <c r="AG111" s="18">
        <f t="shared" si="47"/>
        <v>1200</v>
      </c>
      <c r="AH111" s="29">
        <f t="shared" si="61"/>
        <v>1.2803874888886018</v>
      </c>
      <c r="AI111" s="29">
        <f t="shared" si="62"/>
        <v>6.6359772464543312</v>
      </c>
      <c r="AJ111" s="28">
        <f t="shared" si="55"/>
        <v>1.1726739768853097E-2</v>
      </c>
      <c r="AK111" s="25">
        <f t="shared" si="48"/>
        <v>0.11726739768853098</v>
      </c>
      <c r="AL111" s="26">
        <f t="shared" si="56"/>
        <v>0.90051579014094385</v>
      </c>
    </row>
    <row r="112" spans="2:38" x14ac:dyDescent="0.3">
      <c r="B112" s="6">
        <v>850</v>
      </c>
      <c r="C112" s="8">
        <f t="shared" si="32"/>
        <v>8.5</v>
      </c>
      <c r="D112" s="8">
        <f t="shared" si="33"/>
        <v>2815.4360380460157</v>
      </c>
      <c r="E112" s="8">
        <f t="shared" si="34"/>
        <v>33.1227769181883</v>
      </c>
      <c r="F112" s="8">
        <f t="shared" si="35"/>
        <v>44.301714128076853</v>
      </c>
      <c r="G112" s="8">
        <f t="shared" si="49"/>
        <v>2.2250485660981263</v>
      </c>
      <c r="H112" s="8">
        <f t="shared" si="36"/>
        <v>29.48219176372184</v>
      </c>
      <c r="I112" s="7">
        <v>101325</v>
      </c>
      <c r="J112" s="8">
        <f t="shared" si="37"/>
        <v>12596040</v>
      </c>
      <c r="K112" s="8">
        <f t="shared" si="38"/>
        <v>9417600</v>
      </c>
      <c r="L112" s="8">
        <f t="shared" si="39"/>
        <v>2301700.8606956578</v>
      </c>
      <c r="M112" s="17">
        <f t="shared" si="50"/>
        <v>24908893.730278801</v>
      </c>
      <c r="N112" s="18">
        <f t="shared" si="40"/>
        <v>124.31324944485566</v>
      </c>
      <c r="O112" s="18">
        <f t="shared" si="41"/>
        <v>92.944485566247224</v>
      </c>
      <c r="P112" s="18">
        <f t="shared" si="42"/>
        <v>22.716021324408171</v>
      </c>
      <c r="Q112" s="18">
        <f t="shared" si="43"/>
        <v>245.83166770568766</v>
      </c>
      <c r="R112" s="10">
        <f t="shared" si="44"/>
        <v>0</v>
      </c>
      <c r="S112" s="8">
        <f t="shared" si="51"/>
        <v>8.4999999999999858</v>
      </c>
      <c r="T112" s="8">
        <f t="shared" si="45"/>
        <v>16.183286236437098</v>
      </c>
      <c r="U112" s="8">
        <v>0</v>
      </c>
      <c r="V112" s="8">
        <f t="shared" si="46"/>
        <v>5.1827741647955712</v>
      </c>
      <c r="W112" s="8">
        <v>0</v>
      </c>
      <c r="X112" s="15">
        <f t="shared" si="57"/>
        <v>1200</v>
      </c>
      <c r="Y112" s="8">
        <f t="shared" si="58"/>
        <v>0</v>
      </c>
      <c r="Z112" s="8">
        <f t="shared" si="59"/>
        <v>1206.7149769755788</v>
      </c>
      <c r="AA112" s="29">
        <f t="shared" si="52"/>
        <v>0</v>
      </c>
      <c r="AB112" s="8"/>
      <c r="AC112" s="8"/>
      <c r="AD112" s="8">
        <f t="shared" si="53"/>
        <v>0</v>
      </c>
      <c r="AE112" s="8">
        <f t="shared" si="54"/>
        <v>1200</v>
      </c>
      <c r="AF112" s="8">
        <f t="shared" si="60"/>
        <v>293.28502302442121</v>
      </c>
      <c r="AG112" s="18">
        <f t="shared" si="47"/>
        <v>1200</v>
      </c>
      <c r="AH112" s="29">
        <f t="shared" si="61"/>
        <v>1.3839046926216569</v>
      </c>
      <c r="AI112" s="29">
        <f t="shared" si="62"/>
        <v>6.7149769755787885</v>
      </c>
      <c r="AJ112" s="28">
        <f t="shared" si="55"/>
        <v>1.1866343813720398E-2</v>
      </c>
      <c r="AK112" s="25">
        <f t="shared" si="48"/>
        <v>0.11866343813720398</v>
      </c>
      <c r="AL112" s="26">
        <f t="shared" si="56"/>
        <v>0.91100193205571223</v>
      </c>
    </row>
    <row r="113" spans="2:38" x14ac:dyDescent="0.3">
      <c r="B113" s="6">
        <v>860</v>
      </c>
      <c r="C113" s="8">
        <f t="shared" si="32"/>
        <v>8.6</v>
      </c>
      <c r="D113" s="8">
        <f t="shared" si="33"/>
        <v>2848.558814964204</v>
      </c>
      <c r="E113" s="8">
        <f t="shared" si="34"/>
        <v>33.1227769181883</v>
      </c>
      <c r="F113" s="8">
        <f t="shared" si="35"/>
        <v>44.301714128076853</v>
      </c>
      <c r="G113" s="8">
        <f t="shared" si="49"/>
        <v>2.2250485660981263</v>
      </c>
      <c r="H113" s="8">
        <f t="shared" si="36"/>
        <v>29.48219176372184</v>
      </c>
      <c r="I113" s="7">
        <v>101325</v>
      </c>
      <c r="J113" s="8">
        <f t="shared" si="37"/>
        <v>12596040</v>
      </c>
      <c r="K113" s="8">
        <f t="shared" si="38"/>
        <v>9417600</v>
      </c>
      <c r="L113" s="8">
        <f t="shared" si="39"/>
        <v>2301080.870821489</v>
      </c>
      <c r="M113" s="17">
        <f t="shared" si="50"/>
        <v>25082733.656517375</v>
      </c>
      <c r="N113" s="18">
        <f t="shared" si="40"/>
        <v>124.31324944485566</v>
      </c>
      <c r="O113" s="18">
        <f t="shared" si="41"/>
        <v>92.944485566247224</v>
      </c>
      <c r="P113" s="18">
        <f t="shared" si="42"/>
        <v>22.709902500088713</v>
      </c>
      <c r="Q113" s="18">
        <f t="shared" si="43"/>
        <v>247.54733438457808</v>
      </c>
      <c r="R113" s="10">
        <f t="shared" si="44"/>
        <v>0</v>
      </c>
      <c r="S113" s="8">
        <f t="shared" si="51"/>
        <v>8.5999999999999854</v>
      </c>
      <c r="T113" s="8">
        <f t="shared" si="45"/>
        <v>16.183286236437098</v>
      </c>
      <c r="U113" s="8">
        <v>0</v>
      </c>
      <c r="V113" s="8">
        <f t="shared" si="46"/>
        <v>5.1813781243468986</v>
      </c>
      <c r="W113" s="8">
        <v>0</v>
      </c>
      <c r="X113" s="15">
        <f t="shared" si="57"/>
        <v>1200</v>
      </c>
      <c r="Y113" s="8">
        <f t="shared" si="58"/>
        <v>0</v>
      </c>
      <c r="Z113" s="8">
        <f t="shared" si="59"/>
        <v>1206.7939767047033</v>
      </c>
      <c r="AA113" s="29">
        <f t="shared" si="52"/>
        <v>0</v>
      </c>
      <c r="AB113" s="8"/>
      <c r="AC113" s="8"/>
      <c r="AD113" s="8">
        <f t="shared" si="53"/>
        <v>0</v>
      </c>
      <c r="AE113" s="8">
        <f t="shared" si="54"/>
        <v>1200</v>
      </c>
      <c r="AF113" s="8">
        <f t="shared" si="60"/>
        <v>293.20602329529675</v>
      </c>
      <c r="AG113" s="18">
        <f t="shared" si="47"/>
        <v>1200</v>
      </c>
      <c r="AH113" s="29">
        <f t="shared" si="61"/>
        <v>1.4874218963547094</v>
      </c>
      <c r="AI113" s="29">
        <f t="shared" si="62"/>
        <v>6.793976704703244</v>
      </c>
      <c r="AJ113" s="28">
        <f t="shared" si="55"/>
        <v>1.2005947858587695E-2</v>
      </c>
      <c r="AK113" s="25">
        <f t="shared" si="48"/>
        <v>0.12005947858587696</v>
      </c>
      <c r="AL113" s="26">
        <f t="shared" si="56"/>
        <v>0.92148931896984299</v>
      </c>
    </row>
    <row r="114" spans="2:38" x14ac:dyDescent="0.3">
      <c r="B114" s="6">
        <v>870</v>
      </c>
      <c r="C114" s="8">
        <f t="shared" si="32"/>
        <v>8.7000000000000011</v>
      </c>
      <c r="D114" s="8">
        <f t="shared" si="33"/>
        <v>2881.6815918823927</v>
      </c>
      <c r="E114" s="8">
        <f t="shared" si="34"/>
        <v>33.12277691818889</v>
      </c>
      <c r="F114" s="8">
        <f t="shared" si="35"/>
        <v>44.301714128077634</v>
      </c>
      <c r="G114" s="8">
        <f t="shared" si="49"/>
        <v>2.2250485660981263</v>
      </c>
      <c r="H114" s="8">
        <f t="shared" si="36"/>
        <v>29.482191763722099</v>
      </c>
      <c r="I114" s="7">
        <v>101325</v>
      </c>
      <c r="J114" s="8">
        <f t="shared" si="37"/>
        <v>12596040</v>
      </c>
      <c r="K114" s="8">
        <f t="shared" si="38"/>
        <v>9417600</v>
      </c>
      <c r="L114" s="8">
        <f t="shared" si="39"/>
        <v>2300460.8809473203</v>
      </c>
      <c r="M114" s="17">
        <f t="shared" si="50"/>
        <v>25256573.582755953</v>
      </c>
      <c r="N114" s="18">
        <f t="shared" si="40"/>
        <v>124.31324944485566</v>
      </c>
      <c r="O114" s="18">
        <f t="shared" si="41"/>
        <v>92.944485566247224</v>
      </c>
      <c r="P114" s="18">
        <f t="shared" si="42"/>
        <v>22.703783675769259</v>
      </c>
      <c r="Q114" s="18">
        <f t="shared" si="43"/>
        <v>249.26300106346858</v>
      </c>
      <c r="R114" s="10">
        <f t="shared" si="44"/>
        <v>0</v>
      </c>
      <c r="S114" s="8">
        <f t="shared" si="51"/>
        <v>8.6999999999999851</v>
      </c>
      <c r="T114" s="8">
        <f t="shared" si="45"/>
        <v>16.183286236437098</v>
      </c>
      <c r="U114" s="8">
        <v>0</v>
      </c>
      <c r="V114" s="8">
        <f t="shared" si="46"/>
        <v>5.1799820838982251</v>
      </c>
      <c r="W114" s="8">
        <v>0</v>
      </c>
      <c r="X114" s="15">
        <f t="shared" si="57"/>
        <v>1200</v>
      </c>
      <c r="Y114" s="8">
        <f t="shared" si="58"/>
        <v>0</v>
      </c>
      <c r="Z114" s="8">
        <f t="shared" si="59"/>
        <v>1206.8729764338277</v>
      </c>
      <c r="AA114" s="29">
        <f t="shared" si="52"/>
        <v>0</v>
      </c>
      <c r="AB114" s="8"/>
      <c r="AC114" s="8"/>
      <c r="AD114" s="8">
        <f t="shared" si="53"/>
        <v>0</v>
      </c>
      <c r="AE114" s="8">
        <f t="shared" si="54"/>
        <v>1200</v>
      </c>
      <c r="AF114" s="8">
        <f t="shared" si="60"/>
        <v>293.12702356617228</v>
      </c>
      <c r="AG114" s="18">
        <f t="shared" si="47"/>
        <v>1200</v>
      </c>
      <c r="AH114" s="29">
        <f t="shared" si="61"/>
        <v>1.590939100087766</v>
      </c>
      <c r="AI114" s="29">
        <f t="shared" si="62"/>
        <v>6.8729764338277022</v>
      </c>
      <c r="AJ114" s="28">
        <f t="shared" si="55"/>
        <v>1.2145551903454998E-2</v>
      </c>
      <c r="AK114" s="25">
        <f t="shared" si="48"/>
        <v>0.12145551903454997</v>
      </c>
      <c r="AL114" s="26">
        <f t="shared" si="56"/>
        <v>0.93197790837734162</v>
      </c>
    </row>
    <row r="115" spans="2:38" x14ac:dyDescent="0.3">
      <c r="B115" s="6">
        <v>880</v>
      </c>
      <c r="C115" s="8">
        <f t="shared" si="32"/>
        <v>8.8000000000000007</v>
      </c>
      <c r="D115" s="8">
        <f t="shared" si="33"/>
        <v>2914.804368800581</v>
      </c>
      <c r="E115" s="8">
        <f t="shared" si="34"/>
        <v>33.1227769181883</v>
      </c>
      <c r="F115" s="8">
        <f t="shared" si="35"/>
        <v>44.301714128076853</v>
      </c>
      <c r="G115" s="8">
        <f t="shared" si="49"/>
        <v>2.2250485660981263</v>
      </c>
      <c r="H115" s="8">
        <f t="shared" si="36"/>
        <v>29.48219176372184</v>
      </c>
      <c r="I115" s="7">
        <v>101325</v>
      </c>
      <c r="J115" s="8">
        <f t="shared" si="37"/>
        <v>12596040</v>
      </c>
      <c r="K115" s="8">
        <f t="shared" si="38"/>
        <v>9417600</v>
      </c>
      <c r="L115" s="8">
        <f t="shared" si="39"/>
        <v>2299840.8910731515</v>
      </c>
      <c r="M115" s="17">
        <f t="shared" si="50"/>
        <v>25430413.508994527</v>
      </c>
      <c r="N115" s="18">
        <f t="shared" si="40"/>
        <v>124.31324944485566</v>
      </c>
      <c r="O115" s="18">
        <f t="shared" si="41"/>
        <v>92.944485566247224</v>
      </c>
      <c r="P115" s="18">
        <f t="shared" si="42"/>
        <v>22.697664851449805</v>
      </c>
      <c r="Q115" s="18">
        <f t="shared" si="43"/>
        <v>250.97866774235902</v>
      </c>
      <c r="R115" s="10">
        <f t="shared" si="44"/>
        <v>0</v>
      </c>
      <c r="S115" s="8">
        <f t="shared" si="51"/>
        <v>8.7999999999999847</v>
      </c>
      <c r="T115" s="8">
        <f t="shared" si="45"/>
        <v>16.183286236437098</v>
      </c>
      <c r="U115" s="8">
        <v>0</v>
      </c>
      <c r="V115" s="8">
        <f t="shared" si="46"/>
        <v>5.1785860434495525</v>
      </c>
      <c r="W115" s="8">
        <v>0</v>
      </c>
      <c r="X115" s="15">
        <f t="shared" si="57"/>
        <v>1200</v>
      </c>
      <c r="Y115" s="8">
        <f t="shared" si="58"/>
        <v>0</v>
      </c>
      <c r="Z115" s="8">
        <f t="shared" si="59"/>
        <v>1206.9519761629522</v>
      </c>
      <c r="AA115" s="29">
        <f t="shared" si="52"/>
        <v>0</v>
      </c>
      <c r="AB115" s="8"/>
      <c r="AC115" s="8"/>
      <c r="AD115" s="8">
        <f t="shared" si="53"/>
        <v>0</v>
      </c>
      <c r="AE115" s="8">
        <f t="shared" si="54"/>
        <v>1200</v>
      </c>
      <c r="AF115" s="8">
        <f t="shared" si="60"/>
        <v>293.04802383704782</v>
      </c>
      <c r="AG115" s="18">
        <f t="shared" si="47"/>
        <v>1200</v>
      </c>
      <c r="AH115" s="29">
        <f t="shared" si="61"/>
        <v>1.6944563038208211</v>
      </c>
      <c r="AI115" s="29">
        <f t="shared" si="62"/>
        <v>6.9519761629521595</v>
      </c>
      <c r="AJ115" s="28">
        <f t="shared" si="55"/>
        <v>1.2285155948322298E-2</v>
      </c>
      <c r="AK115" s="25">
        <f t="shared" si="48"/>
        <v>0.12285155948322299</v>
      </c>
      <c r="AL115" s="26">
        <f t="shared" si="56"/>
        <v>0.94246765968075263</v>
      </c>
    </row>
    <row r="116" spans="2:38" x14ac:dyDescent="0.3">
      <c r="B116" s="6">
        <v>890</v>
      </c>
      <c r="C116" s="8">
        <f t="shared" si="32"/>
        <v>8.9</v>
      </c>
      <c r="D116" s="8">
        <f t="shared" si="33"/>
        <v>2947.9271457187692</v>
      </c>
      <c r="E116" s="8">
        <f t="shared" si="34"/>
        <v>33.1227769181883</v>
      </c>
      <c r="F116" s="8">
        <f t="shared" si="35"/>
        <v>44.301714128076853</v>
      </c>
      <c r="G116" s="8">
        <f t="shared" si="49"/>
        <v>2.2250485660981263</v>
      </c>
      <c r="H116" s="8">
        <f t="shared" si="36"/>
        <v>29.48219176372184</v>
      </c>
      <c r="I116" s="7">
        <v>101325</v>
      </c>
      <c r="J116" s="8">
        <f t="shared" si="37"/>
        <v>12596040</v>
      </c>
      <c r="K116" s="8">
        <f t="shared" si="38"/>
        <v>9417600</v>
      </c>
      <c r="L116" s="8">
        <f t="shared" si="39"/>
        <v>2299220.9011989827</v>
      </c>
      <c r="M116" s="17">
        <f t="shared" si="50"/>
        <v>25604253.435233101</v>
      </c>
      <c r="N116" s="18">
        <f t="shared" si="40"/>
        <v>124.31324944485566</v>
      </c>
      <c r="O116" s="18">
        <f t="shared" si="41"/>
        <v>92.944485566247224</v>
      </c>
      <c r="P116" s="18">
        <f t="shared" si="42"/>
        <v>22.69154602713035</v>
      </c>
      <c r="Q116" s="18">
        <f t="shared" si="43"/>
        <v>252.69433442124947</v>
      </c>
      <c r="R116" s="10">
        <f t="shared" si="44"/>
        <v>0</v>
      </c>
      <c r="S116" s="8">
        <f t="shared" si="51"/>
        <v>8.8999999999999844</v>
      </c>
      <c r="T116" s="8">
        <f t="shared" si="45"/>
        <v>16.183286236437098</v>
      </c>
      <c r="U116" s="8">
        <v>0</v>
      </c>
      <c r="V116" s="8">
        <f t="shared" si="46"/>
        <v>5.1771900030008791</v>
      </c>
      <c r="W116" s="8">
        <v>0</v>
      </c>
      <c r="X116" s="15">
        <f t="shared" si="57"/>
        <v>1200</v>
      </c>
      <c r="Y116" s="8">
        <f t="shared" si="58"/>
        <v>0</v>
      </c>
      <c r="Z116" s="8">
        <f t="shared" si="59"/>
        <v>1207.0309758920766</v>
      </c>
      <c r="AA116" s="29">
        <f t="shared" si="52"/>
        <v>0</v>
      </c>
      <c r="AB116" s="8"/>
      <c r="AC116" s="8"/>
      <c r="AD116" s="8">
        <f t="shared" si="53"/>
        <v>0</v>
      </c>
      <c r="AE116" s="8">
        <f t="shared" si="54"/>
        <v>1200</v>
      </c>
      <c r="AF116" s="8">
        <f t="shared" si="60"/>
        <v>292.96902410792336</v>
      </c>
      <c r="AG116" s="18">
        <f t="shared" si="47"/>
        <v>1200</v>
      </c>
      <c r="AH116" s="29">
        <f t="shared" si="61"/>
        <v>1.7979735075538739</v>
      </c>
      <c r="AI116" s="29">
        <f t="shared" si="62"/>
        <v>7.030975892076615</v>
      </c>
      <c r="AJ116" s="28">
        <f t="shared" si="55"/>
        <v>1.2424759993189595E-2</v>
      </c>
      <c r="AK116" s="25">
        <f t="shared" si="48"/>
        <v>0.12424759993189595</v>
      </c>
      <c r="AL116" s="26">
        <f t="shared" si="56"/>
        <v>0.95295853408548492</v>
      </c>
    </row>
    <row r="117" spans="2:38" x14ac:dyDescent="0.3">
      <c r="B117" s="6">
        <v>900</v>
      </c>
      <c r="C117" s="8">
        <f t="shared" si="32"/>
        <v>9</v>
      </c>
      <c r="D117" s="8">
        <f t="shared" si="33"/>
        <v>2981.0499226369575</v>
      </c>
      <c r="E117" s="8">
        <f t="shared" si="34"/>
        <v>33.1227769181883</v>
      </c>
      <c r="F117" s="8">
        <f t="shared" si="35"/>
        <v>44.301714128076853</v>
      </c>
      <c r="G117" s="8">
        <f t="shared" si="49"/>
        <v>2.2250485660981263</v>
      </c>
      <c r="H117" s="8">
        <f t="shared" si="36"/>
        <v>29.48219176372184</v>
      </c>
      <c r="I117" s="7">
        <v>101325</v>
      </c>
      <c r="J117" s="8">
        <f t="shared" si="37"/>
        <v>12596040</v>
      </c>
      <c r="K117" s="8">
        <f t="shared" si="38"/>
        <v>9417600</v>
      </c>
      <c r="L117" s="8">
        <f t="shared" si="39"/>
        <v>2298600.911324814</v>
      </c>
      <c r="M117" s="17">
        <f t="shared" si="50"/>
        <v>25778093.361471675</v>
      </c>
      <c r="N117" s="18">
        <f t="shared" si="40"/>
        <v>124.31324944485566</v>
      </c>
      <c r="O117" s="18">
        <f t="shared" si="41"/>
        <v>92.944485566247224</v>
      </c>
      <c r="P117" s="18">
        <f t="shared" si="42"/>
        <v>22.685427202810896</v>
      </c>
      <c r="Q117" s="18">
        <f t="shared" si="43"/>
        <v>254.41000110013991</v>
      </c>
      <c r="R117" s="10">
        <f t="shared" si="44"/>
        <v>0</v>
      </c>
      <c r="S117" s="8">
        <f t="shared" si="51"/>
        <v>8.999999999999984</v>
      </c>
      <c r="T117" s="8">
        <f t="shared" si="45"/>
        <v>16.183286236437098</v>
      </c>
      <c r="U117" s="8">
        <v>0</v>
      </c>
      <c r="V117" s="8">
        <f t="shared" si="46"/>
        <v>5.1757939625522074</v>
      </c>
      <c r="W117" s="8">
        <v>0</v>
      </c>
      <c r="X117" s="15">
        <f t="shared" si="57"/>
        <v>1200</v>
      </c>
      <c r="Y117" s="8">
        <f t="shared" si="58"/>
        <v>0</v>
      </c>
      <c r="Z117" s="8">
        <f t="shared" si="59"/>
        <v>1207.1099756212011</v>
      </c>
      <c r="AA117" s="29">
        <f t="shared" si="52"/>
        <v>0</v>
      </c>
      <c r="AB117" s="8"/>
      <c r="AC117" s="8"/>
      <c r="AD117" s="8">
        <f t="shared" si="53"/>
        <v>0</v>
      </c>
      <c r="AE117" s="8">
        <f t="shared" si="54"/>
        <v>1200</v>
      </c>
      <c r="AF117" s="8">
        <f t="shared" si="60"/>
        <v>292.89002437879896</v>
      </c>
      <c r="AG117" s="18">
        <f t="shared" si="47"/>
        <v>1200</v>
      </c>
      <c r="AH117" s="29">
        <f t="shared" si="61"/>
        <v>1.9014907112869277</v>
      </c>
      <c r="AI117" s="29">
        <f t="shared" si="62"/>
        <v>7.1099756212010714</v>
      </c>
      <c r="AJ117" s="28">
        <f t="shared" si="55"/>
        <v>1.2564364038056894E-2</v>
      </c>
      <c r="AK117" s="25">
        <f t="shared" si="48"/>
        <v>0.12564364038056894</v>
      </c>
      <c r="AL117" s="26">
        <f t="shared" si="56"/>
        <v>0.9634504945010649</v>
      </c>
    </row>
    <row r="118" spans="2:38" x14ac:dyDescent="0.3">
      <c r="B118" s="6">
        <v>910</v>
      </c>
      <c r="C118" s="8">
        <f t="shared" si="32"/>
        <v>9.1</v>
      </c>
      <c r="D118" s="8">
        <f t="shared" si="33"/>
        <v>3014.1726995551458</v>
      </c>
      <c r="E118" s="8">
        <f t="shared" si="34"/>
        <v>33.1227769181883</v>
      </c>
      <c r="F118" s="8">
        <f t="shared" si="35"/>
        <v>44.301714128076853</v>
      </c>
      <c r="G118" s="8">
        <f t="shared" si="49"/>
        <v>2.2250485660981263</v>
      </c>
      <c r="H118" s="8">
        <f t="shared" si="36"/>
        <v>29.48219176372184</v>
      </c>
      <c r="I118" s="7">
        <v>101325</v>
      </c>
      <c r="J118" s="8">
        <f t="shared" si="37"/>
        <v>12596040</v>
      </c>
      <c r="K118" s="8">
        <f t="shared" si="38"/>
        <v>9417600</v>
      </c>
      <c r="L118" s="8">
        <f t="shared" si="39"/>
        <v>2297980.9214506452</v>
      </c>
      <c r="M118" s="17">
        <f t="shared" si="50"/>
        <v>25951933.287710249</v>
      </c>
      <c r="N118" s="18">
        <f t="shared" si="40"/>
        <v>124.31324944485566</v>
      </c>
      <c r="O118" s="18">
        <f t="shared" si="41"/>
        <v>92.944485566247224</v>
      </c>
      <c r="P118" s="18">
        <f t="shared" si="42"/>
        <v>22.679308378491442</v>
      </c>
      <c r="Q118" s="18">
        <f t="shared" si="43"/>
        <v>256.12566777903032</v>
      </c>
      <c r="R118" s="10">
        <f t="shared" si="44"/>
        <v>0</v>
      </c>
      <c r="S118" s="8">
        <f t="shared" si="51"/>
        <v>9.0999999999999837</v>
      </c>
      <c r="T118" s="8">
        <f t="shared" si="45"/>
        <v>16.183286236437098</v>
      </c>
      <c r="U118" s="8">
        <v>0</v>
      </c>
      <c r="V118" s="8">
        <f t="shared" si="46"/>
        <v>5.1743979221035339</v>
      </c>
      <c r="W118" s="8">
        <v>0</v>
      </c>
      <c r="X118" s="15">
        <f t="shared" si="57"/>
        <v>1200</v>
      </c>
      <c r="Y118" s="8">
        <f t="shared" si="58"/>
        <v>0</v>
      </c>
      <c r="Z118" s="8">
        <f t="shared" si="59"/>
        <v>1207.1889753503256</v>
      </c>
      <c r="AA118" s="29">
        <f t="shared" si="52"/>
        <v>0</v>
      </c>
      <c r="AB118" s="8"/>
      <c r="AC118" s="8"/>
      <c r="AD118" s="8">
        <f t="shared" si="53"/>
        <v>0</v>
      </c>
      <c r="AE118" s="8">
        <f t="shared" si="54"/>
        <v>1200</v>
      </c>
      <c r="AF118" s="8">
        <f t="shared" si="60"/>
        <v>292.81102464967449</v>
      </c>
      <c r="AG118" s="18">
        <f t="shared" si="47"/>
        <v>1200</v>
      </c>
      <c r="AH118" s="29">
        <f t="shared" si="61"/>
        <v>2.0050079150199829</v>
      </c>
      <c r="AI118" s="29">
        <f t="shared" si="62"/>
        <v>7.1889753503255278</v>
      </c>
      <c r="AJ118" s="28">
        <f t="shared" si="55"/>
        <v>1.2703968082924195E-2</v>
      </c>
      <c r="AK118" s="25">
        <f t="shared" si="48"/>
        <v>0.12703968082924194</v>
      </c>
      <c r="AL118" s="26">
        <f t="shared" si="56"/>
        <v>0.9739435054487946</v>
      </c>
    </row>
    <row r="119" spans="2:38" x14ac:dyDescent="0.3">
      <c r="B119" s="6">
        <v>920</v>
      </c>
      <c r="C119" s="8">
        <f t="shared" si="32"/>
        <v>9.2000000000000011</v>
      </c>
      <c r="D119" s="8">
        <f t="shared" si="33"/>
        <v>3047.2954764733345</v>
      </c>
      <c r="E119" s="8">
        <f t="shared" si="34"/>
        <v>33.12277691818889</v>
      </c>
      <c r="F119" s="8">
        <f t="shared" si="35"/>
        <v>44.301714128077634</v>
      </c>
      <c r="G119" s="8">
        <f t="shared" si="49"/>
        <v>2.2250485660981263</v>
      </c>
      <c r="H119" s="8">
        <f t="shared" si="36"/>
        <v>29.482191763722099</v>
      </c>
      <c r="I119" s="7">
        <v>101325</v>
      </c>
      <c r="J119" s="8">
        <f t="shared" si="37"/>
        <v>12596040</v>
      </c>
      <c r="K119" s="8">
        <f t="shared" si="38"/>
        <v>9417600</v>
      </c>
      <c r="L119" s="8">
        <f t="shared" si="39"/>
        <v>2297360.9315764764</v>
      </c>
      <c r="M119" s="17">
        <f t="shared" si="50"/>
        <v>26125773.213948827</v>
      </c>
      <c r="N119" s="18">
        <f t="shared" si="40"/>
        <v>124.31324944485566</v>
      </c>
      <c r="O119" s="18">
        <f t="shared" si="41"/>
        <v>92.944485566247224</v>
      </c>
      <c r="P119" s="18">
        <f t="shared" si="42"/>
        <v>22.673189554171987</v>
      </c>
      <c r="Q119" s="18">
        <f t="shared" si="43"/>
        <v>257.84133445792082</v>
      </c>
      <c r="R119" s="10">
        <f t="shared" si="44"/>
        <v>0</v>
      </c>
      <c r="S119" s="8">
        <f t="shared" si="51"/>
        <v>9.1999999999999833</v>
      </c>
      <c r="T119" s="8">
        <f t="shared" si="45"/>
        <v>16.183286236437098</v>
      </c>
      <c r="U119" s="8">
        <v>0</v>
      </c>
      <c r="V119" s="8">
        <f t="shared" si="46"/>
        <v>5.1730018816548613</v>
      </c>
      <c r="W119" s="8">
        <v>0</v>
      </c>
      <c r="X119" s="15">
        <f t="shared" si="57"/>
        <v>1200</v>
      </c>
      <c r="Y119" s="8">
        <f t="shared" si="58"/>
        <v>0</v>
      </c>
      <c r="Z119" s="8">
        <f t="shared" si="59"/>
        <v>1207.26797507945</v>
      </c>
      <c r="AA119" s="29">
        <f t="shared" si="52"/>
        <v>0</v>
      </c>
      <c r="AB119" s="8"/>
      <c r="AC119" s="8"/>
      <c r="AD119" s="8">
        <f t="shared" si="53"/>
        <v>0</v>
      </c>
      <c r="AE119" s="8">
        <f t="shared" si="54"/>
        <v>1200</v>
      </c>
      <c r="AF119" s="8">
        <f t="shared" si="60"/>
        <v>292.73202492055003</v>
      </c>
      <c r="AG119" s="18">
        <f t="shared" si="47"/>
        <v>1200</v>
      </c>
      <c r="AH119" s="29">
        <f t="shared" si="61"/>
        <v>2.1085251187530396</v>
      </c>
      <c r="AI119" s="29">
        <f t="shared" si="62"/>
        <v>7.2679750794499869</v>
      </c>
      <c r="AJ119" s="28">
        <f t="shared" si="55"/>
        <v>1.2843572127791497E-2</v>
      </c>
      <c r="AK119" s="25">
        <f t="shared" si="48"/>
        <v>0.12843572127791497</v>
      </c>
      <c r="AL119" s="26">
        <f t="shared" si="56"/>
        <v>0.98443753297533665</v>
      </c>
    </row>
    <row r="120" spans="2:38" x14ac:dyDescent="0.3">
      <c r="B120" s="6">
        <v>930</v>
      </c>
      <c r="C120" s="8">
        <f t="shared" si="32"/>
        <v>9.3000000000000007</v>
      </c>
      <c r="D120" s="8">
        <f t="shared" si="33"/>
        <v>3080.4182533915232</v>
      </c>
      <c r="E120" s="8">
        <f t="shared" si="34"/>
        <v>33.1227769181883</v>
      </c>
      <c r="F120" s="8">
        <f t="shared" si="35"/>
        <v>44.301714128076853</v>
      </c>
      <c r="G120" s="8">
        <f t="shared" si="49"/>
        <v>2.2250485660981263</v>
      </c>
      <c r="H120" s="8">
        <f t="shared" si="36"/>
        <v>29.48219176372184</v>
      </c>
      <c r="I120" s="7">
        <v>101325</v>
      </c>
      <c r="J120" s="8">
        <f t="shared" si="37"/>
        <v>12596040</v>
      </c>
      <c r="K120" s="8">
        <f t="shared" si="38"/>
        <v>9417600</v>
      </c>
      <c r="L120" s="8">
        <f t="shared" si="39"/>
        <v>2296740.9417023072</v>
      </c>
      <c r="M120" s="17">
        <f t="shared" si="50"/>
        <v>26299613.140187401</v>
      </c>
      <c r="N120" s="18">
        <f t="shared" si="40"/>
        <v>124.31324944485566</v>
      </c>
      <c r="O120" s="18">
        <f t="shared" si="41"/>
        <v>92.944485566247224</v>
      </c>
      <c r="P120" s="18">
        <f t="shared" si="42"/>
        <v>22.667070729852526</v>
      </c>
      <c r="Q120" s="18">
        <f t="shared" si="43"/>
        <v>259.55700113681127</v>
      </c>
      <c r="R120" s="10">
        <f t="shared" si="44"/>
        <v>0</v>
      </c>
      <c r="S120" s="8">
        <f t="shared" si="51"/>
        <v>9.2999999999999829</v>
      </c>
      <c r="T120" s="8">
        <f t="shared" si="45"/>
        <v>16.183286236437098</v>
      </c>
      <c r="U120" s="8">
        <v>0</v>
      </c>
      <c r="V120" s="8">
        <f t="shared" si="46"/>
        <v>5.1716058412061878</v>
      </c>
      <c r="W120" s="8">
        <v>0</v>
      </c>
      <c r="X120" s="15">
        <f t="shared" si="57"/>
        <v>1200</v>
      </c>
      <c r="Y120" s="8">
        <f t="shared" si="58"/>
        <v>0</v>
      </c>
      <c r="Z120" s="8">
        <f t="shared" si="59"/>
        <v>1207.3469748085745</v>
      </c>
      <c r="AA120" s="29">
        <f t="shared" si="52"/>
        <v>0</v>
      </c>
      <c r="AB120" s="8"/>
      <c r="AC120" s="8"/>
      <c r="AD120" s="8">
        <f t="shared" si="53"/>
        <v>0</v>
      </c>
      <c r="AE120" s="8">
        <f t="shared" si="54"/>
        <v>1200</v>
      </c>
      <c r="AF120" s="8">
        <f t="shared" si="60"/>
        <v>292.65302519142557</v>
      </c>
      <c r="AG120" s="18">
        <f t="shared" si="47"/>
        <v>1200</v>
      </c>
      <c r="AH120" s="29">
        <f t="shared" si="61"/>
        <v>2.2120423224860919</v>
      </c>
      <c r="AI120" s="29">
        <f t="shared" si="62"/>
        <v>7.3469748085744424</v>
      </c>
      <c r="AJ120" s="28">
        <f t="shared" si="55"/>
        <v>1.2983176172658794E-2</v>
      </c>
      <c r="AK120" s="25">
        <f t="shared" si="48"/>
        <v>0.12983176172658795</v>
      </c>
      <c r="AL120" s="26">
        <f t="shared" si="56"/>
        <v>0.9949325445717877</v>
      </c>
    </row>
    <row r="121" spans="2:38" x14ac:dyDescent="0.3">
      <c r="B121" s="6">
        <v>940</v>
      </c>
      <c r="C121" s="8">
        <f t="shared" si="32"/>
        <v>9.4</v>
      </c>
      <c r="D121" s="8">
        <f t="shared" si="33"/>
        <v>3113.5410303097115</v>
      </c>
      <c r="E121" s="8">
        <f t="shared" si="34"/>
        <v>33.1227769181883</v>
      </c>
      <c r="F121" s="8">
        <f t="shared" si="35"/>
        <v>44.301714128076853</v>
      </c>
      <c r="G121" s="8">
        <f t="shared" si="49"/>
        <v>2.2250485660981263</v>
      </c>
      <c r="H121" s="8">
        <f t="shared" si="36"/>
        <v>29.48219176372184</v>
      </c>
      <c r="I121" s="7">
        <v>101325</v>
      </c>
      <c r="J121" s="8">
        <f t="shared" si="37"/>
        <v>12596040</v>
      </c>
      <c r="K121" s="8">
        <f t="shared" si="38"/>
        <v>9417600</v>
      </c>
      <c r="L121" s="8">
        <f t="shared" si="39"/>
        <v>2296120.9518281384</v>
      </c>
      <c r="M121" s="17">
        <f t="shared" si="50"/>
        <v>26473453.066425975</v>
      </c>
      <c r="N121" s="18">
        <f t="shared" si="40"/>
        <v>124.31324944485566</v>
      </c>
      <c r="O121" s="18">
        <f t="shared" si="41"/>
        <v>92.944485566247224</v>
      </c>
      <c r="P121" s="18">
        <f t="shared" si="42"/>
        <v>22.660951905533071</v>
      </c>
      <c r="Q121" s="18">
        <f t="shared" si="43"/>
        <v>261.27266781570171</v>
      </c>
      <c r="R121" s="10">
        <f t="shared" si="44"/>
        <v>0</v>
      </c>
      <c r="S121" s="8">
        <f t="shared" si="51"/>
        <v>9.3999999999999826</v>
      </c>
      <c r="T121" s="8">
        <f t="shared" si="45"/>
        <v>16.183286236437098</v>
      </c>
      <c r="U121" s="8">
        <v>0</v>
      </c>
      <c r="V121" s="8">
        <f t="shared" si="46"/>
        <v>5.1702098007575144</v>
      </c>
      <c r="W121" s="8">
        <v>0</v>
      </c>
      <c r="X121" s="15">
        <f t="shared" si="57"/>
        <v>1200</v>
      </c>
      <c r="Y121" s="8">
        <f t="shared" si="58"/>
        <v>0</v>
      </c>
      <c r="Z121" s="8">
        <f t="shared" si="59"/>
        <v>1207.4259745376989</v>
      </c>
      <c r="AA121" s="29">
        <f t="shared" si="52"/>
        <v>0</v>
      </c>
      <c r="AB121" s="8"/>
      <c r="AC121" s="8"/>
      <c r="AD121" s="8">
        <f t="shared" si="53"/>
        <v>0</v>
      </c>
      <c r="AE121" s="8">
        <f t="shared" si="54"/>
        <v>1200</v>
      </c>
      <c r="AF121" s="8">
        <f t="shared" si="60"/>
        <v>292.57402546230111</v>
      </c>
      <c r="AG121" s="18">
        <f t="shared" si="47"/>
        <v>1200</v>
      </c>
      <c r="AH121" s="29">
        <f t="shared" si="61"/>
        <v>2.3155595262191446</v>
      </c>
      <c r="AI121" s="29">
        <f t="shared" si="62"/>
        <v>7.4259745376988979</v>
      </c>
      <c r="AJ121" s="28">
        <f t="shared" si="55"/>
        <v>1.3122780217526091E-2</v>
      </c>
      <c r="AK121" s="25">
        <f t="shared" si="48"/>
        <v>0.13122780217526092</v>
      </c>
      <c r="AL121" s="26">
        <f t="shared" si="56"/>
        <v>1.0054285090978385</v>
      </c>
    </row>
    <row r="122" spans="2:38" x14ac:dyDescent="0.3">
      <c r="B122" s="6">
        <v>950</v>
      </c>
      <c r="C122" s="8">
        <f t="shared" ref="C122:C185" si="63">$C$16*B122</f>
        <v>9.5</v>
      </c>
      <c r="D122" s="8">
        <f t="shared" ref="D122:D185" si="64">C122/PI()/($C$12/2)^2</f>
        <v>3146.6638072278997</v>
      </c>
      <c r="E122" s="8">
        <f t="shared" ref="E122:E185" si="65">IF(H121*(B122-B121)&gt;E121/2,4*(C122-C121)/PI()/$C$12^2,H121*(B122-B121)+4*(C122-C121)/PI()/$C$12^2)</f>
        <v>33.1227769181883</v>
      </c>
      <c r="F122" s="8">
        <f t="shared" ref="F122:F185" si="66">E122*$C$10/$C$9</f>
        <v>44.301714128076853</v>
      </c>
      <c r="G122" s="8">
        <f t="shared" si="49"/>
        <v>2.2250485660981263</v>
      </c>
      <c r="H122" s="8">
        <f t="shared" ref="H122:H185" si="67">SQRT(2*$C$11*F122)</f>
        <v>29.48219176372184</v>
      </c>
      <c r="I122" s="7">
        <v>101325</v>
      </c>
      <c r="J122" s="8">
        <f t="shared" ref="J122:J185" si="68">$C$9*$C$11*AD122+$C$10*$C$11*AG122</f>
        <v>12596040</v>
      </c>
      <c r="K122" s="8">
        <f t="shared" ref="K122:K185" si="69">$C$9*$C$11*AE122</f>
        <v>9417600</v>
      </c>
      <c r="L122" s="8">
        <f t="shared" ref="L122:L185" si="70">$C$9*$C$11*($C$6-Z122)</f>
        <v>2295500.9619539697</v>
      </c>
      <c r="M122" s="17">
        <f t="shared" si="50"/>
        <v>26647292.992664549</v>
      </c>
      <c r="N122" s="18">
        <f t="shared" ref="N122:N185" si="71">J122/101325</f>
        <v>124.31324944485566</v>
      </c>
      <c r="O122" s="18">
        <f t="shared" ref="O122:O185" si="72">K122/101325</f>
        <v>92.944485566247224</v>
      </c>
      <c r="P122" s="18">
        <f t="shared" ref="P122:P185" si="73">L122/101325</f>
        <v>22.654833081213617</v>
      </c>
      <c r="Q122" s="18">
        <f t="shared" ref="Q122:Q185" si="74">M122/101325</f>
        <v>262.98833449459215</v>
      </c>
      <c r="R122" s="10">
        <f t="shared" ref="R122:R185" si="75">AD122*PI()*$C$12^2/4</f>
        <v>0</v>
      </c>
      <c r="S122" s="8">
        <f t="shared" si="51"/>
        <v>9.4999999999999822</v>
      </c>
      <c r="T122" s="8">
        <f t="shared" ref="T122:T185" si="76">AE122*PI()*($C$14^2-$C$13^2)/4</f>
        <v>16.183286236437098</v>
      </c>
      <c r="U122" s="8">
        <v>0</v>
      </c>
      <c r="V122" s="8">
        <f t="shared" ref="V122:V185" si="77">AF122*PI()*$C$14^2/4</f>
        <v>5.1688137603088418</v>
      </c>
      <c r="W122" s="8">
        <v>0</v>
      </c>
      <c r="X122" s="15">
        <f t="shared" si="57"/>
        <v>1200</v>
      </c>
      <c r="Y122" s="8">
        <f t="shared" si="58"/>
        <v>0</v>
      </c>
      <c r="Z122" s="8">
        <f t="shared" si="59"/>
        <v>1207.5049742668234</v>
      </c>
      <c r="AA122" s="29">
        <f t="shared" si="52"/>
        <v>0</v>
      </c>
      <c r="AB122" s="8"/>
      <c r="AC122" s="8"/>
      <c r="AD122" s="8">
        <f t="shared" si="53"/>
        <v>0</v>
      </c>
      <c r="AE122" s="8">
        <f t="shared" si="54"/>
        <v>1200</v>
      </c>
      <c r="AF122" s="8">
        <f t="shared" si="60"/>
        <v>292.49502573317665</v>
      </c>
      <c r="AG122" s="18">
        <f t="shared" si="47"/>
        <v>1200</v>
      </c>
      <c r="AH122" s="29">
        <f t="shared" si="61"/>
        <v>2.4190767299522</v>
      </c>
      <c r="AI122" s="29">
        <f t="shared" si="62"/>
        <v>7.5049742668233552</v>
      </c>
      <c r="AJ122" s="28">
        <f t="shared" si="55"/>
        <v>1.3262384262393392E-2</v>
      </c>
      <c r="AK122" s="25">
        <f t="shared" si="48"/>
        <v>0.13262384262393392</v>
      </c>
      <c r="AL122" s="26">
        <f t="shared" si="56"/>
        <v>1.0159253967106536</v>
      </c>
    </row>
    <row r="123" spans="2:38" x14ac:dyDescent="0.3">
      <c r="B123" s="6">
        <v>960</v>
      </c>
      <c r="C123" s="8">
        <f t="shared" si="63"/>
        <v>9.6</v>
      </c>
      <c r="D123" s="8">
        <f t="shared" si="64"/>
        <v>3179.786584146088</v>
      </c>
      <c r="E123" s="8">
        <f t="shared" si="65"/>
        <v>33.1227769181883</v>
      </c>
      <c r="F123" s="8">
        <f t="shared" si="66"/>
        <v>44.301714128076853</v>
      </c>
      <c r="G123" s="8">
        <f t="shared" si="49"/>
        <v>2.2250485660981263</v>
      </c>
      <c r="H123" s="8">
        <f t="shared" si="67"/>
        <v>29.48219176372184</v>
      </c>
      <c r="I123" s="7">
        <v>101325</v>
      </c>
      <c r="J123" s="8">
        <f t="shared" si="68"/>
        <v>12596040</v>
      </c>
      <c r="K123" s="8">
        <f t="shared" si="69"/>
        <v>9417600</v>
      </c>
      <c r="L123" s="8">
        <f t="shared" si="70"/>
        <v>2294880.9720798009</v>
      </c>
      <c r="M123" s="17">
        <f t="shared" si="50"/>
        <v>26821132.918903124</v>
      </c>
      <c r="N123" s="18">
        <f t="shared" si="71"/>
        <v>124.31324944485566</v>
      </c>
      <c r="O123" s="18">
        <f t="shared" si="72"/>
        <v>92.944485566247224</v>
      </c>
      <c r="P123" s="18">
        <f t="shared" si="73"/>
        <v>22.648714256894163</v>
      </c>
      <c r="Q123" s="18">
        <f t="shared" si="74"/>
        <v>264.7040011734826</v>
      </c>
      <c r="R123" s="10">
        <f t="shared" si="75"/>
        <v>0</v>
      </c>
      <c r="S123" s="8">
        <f t="shared" si="51"/>
        <v>9.5999999999999819</v>
      </c>
      <c r="T123" s="8">
        <f t="shared" si="76"/>
        <v>16.183286236437098</v>
      </c>
      <c r="U123" s="8">
        <v>0</v>
      </c>
      <c r="V123" s="8">
        <f t="shared" si="77"/>
        <v>5.1674177198601683</v>
      </c>
      <c r="W123" s="8">
        <v>0</v>
      </c>
      <c r="X123" s="15">
        <f t="shared" si="57"/>
        <v>1200</v>
      </c>
      <c r="Y123" s="8">
        <f t="shared" si="58"/>
        <v>0</v>
      </c>
      <c r="Z123" s="8">
        <f t="shared" si="59"/>
        <v>1207.5839739959479</v>
      </c>
      <c r="AA123" s="29">
        <f t="shared" si="52"/>
        <v>0</v>
      </c>
      <c r="AB123" s="8"/>
      <c r="AC123" s="8"/>
      <c r="AD123" s="8">
        <f t="shared" si="53"/>
        <v>0</v>
      </c>
      <c r="AE123" s="8">
        <f t="shared" si="54"/>
        <v>1200</v>
      </c>
      <c r="AF123" s="8">
        <f t="shared" si="60"/>
        <v>292.41602600405218</v>
      </c>
      <c r="AG123" s="18">
        <f t="shared" si="47"/>
        <v>1200</v>
      </c>
      <c r="AH123" s="29">
        <f t="shared" si="61"/>
        <v>2.5225939336852528</v>
      </c>
      <c r="AI123" s="29">
        <f t="shared" si="62"/>
        <v>7.5839739959478107</v>
      </c>
      <c r="AJ123" s="28">
        <f t="shared" si="55"/>
        <v>1.3401988307260689E-2</v>
      </c>
      <c r="AK123" s="25">
        <f t="shared" si="48"/>
        <v>0.1340198830726069</v>
      </c>
      <c r="AL123" s="26">
        <f t="shared" si="56"/>
        <v>1.0264231787981302</v>
      </c>
    </row>
    <row r="124" spans="2:38" x14ac:dyDescent="0.3">
      <c r="B124" s="6">
        <v>970</v>
      </c>
      <c r="C124" s="8">
        <f t="shared" si="63"/>
        <v>9.7000000000000011</v>
      </c>
      <c r="D124" s="8">
        <f t="shared" si="64"/>
        <v>3212.9093610642772</v>
      </c>
      <c r="E124" s="8">
        <f t="shared" si="65"/>
        <v>33.12277691818889</v>
      </c>
      <c r="F124" s="8">
        <f t="shared" si="66"/>
        <v>44.301714128077634</v>
      </c>
      <c r="G124" s="8">
        <f t="shared" si="49"/>
        <v>2.2250485660981263</v>
      </c>
      <c r="H124" s="8">
        <f t="shared" si="67"/>
        <v>29.482191763722099</v>
      </c>
      <c r="I124" s="7">
        <v>101325</v>
      </c>
      <c r="J124" s="8">
        <f t="shared" si="68"/>
        <v>12596040</v>
      </c>
      <c r="K124" s="8">
        <f t="shared" si="69"/>
        <v>9417600</v>
      </c>
      <c r="L124" s="8">
        <f t="shared" si="70"/>
        <v>2294260.9822056321</v>
      </c>
      <c r="M124" s="17">
        <f t="shared" si="50"/>
        <v>26994972.845141701</v>
      </c>
      <c r="N124" s="18">
        <f t="shared" si="71"/>
        <v>124.31324944485566</v>
      </c>
      <c r="O124" s="18">
        <f t="shared" si="72"/>
        <v>92.944485566247224</v>
      </c>
      <c r="P124" s="18">
        <f t="shared" si="73"/>
        <v>22.642595432574705</v>
      </c>
      <c r="Q124" s="18">
        <f t="shared" si="74"/>
        <v>266.4196678523731</v>
      </c>
      <c r="R124" s="10">
        <f t="shared" si="75"/>
        <v>0</v>
      </c>
      <c r="S124" s="8">
        <f t="shared" si="51"/>
        <v>9.6999999999999815</v>
      </c>
      <c r="T124" s="8">
        <f t="shared" si="76"/>
        <v>16.183286236437098</v>
      </c>
      <c r="U124" s="8">
        <v>0</v>
      </c>
      <c r="V124" s="8">
        <f t="shared" si="77"/>
        <v>5.1660216794114957</v>
      </c>
      <c r="W124" s="8">
        <v>0</v>
      </c>
      <c r="X124" s="15">
        <f t="shared" si="57"/>
        <v>1200</v>
      </c>
      <c r="Y124" s="8">
        <f t="shared" si="58"/>
        <v>0</v>
      </c>
      <c r="Z124" s="8">
        <f t="shared" si="59"/>
        <v>1207.6629737250723</v>
      </c>
      <c r="AA124" s="29">
        <f t="shared" si="52"/>
        <v>0</v>
      </c>
      <c r="AB124" s="8"/>
      <c r="AC124" s="8"/>
      <c r="AD124" s="8">
        <f t="shared" si="53"/>
        <v>0</v>
      </c>
      <c r="AE124" s="8">
        <f t="shared" si="54"/>
        <v>1200</v>
      </c>
      <c r="AF124" s="8">
        <f t="shared" si="60"/>
        <v>292.33702627492772</v>
      </c>
      <c r="AG124" s="16">
        <f t="shared" si="47"/>
        <v>1200</v>
      </c>
      <c r="AH124" s="29">
        <f t="shared" si="61"/>
        <v>2.6261111374183086</v>
      </c>
      <c r="AI124" s="29">
        <f t="shared" si="62"/>
        <v>7.662973725072268</v>
      </c>
      <c r="AJ124" s="28">
        <f t="shared" si="55"/>
        <v>1.3541592352127992E-2</v>
      </c>
      <c r="AK124" s="25">
        <f t="shared" si="48"/>
        <v>0.1354159235212799</v>
      </c>
      <c r="AL124" s="26">
        <f t="shared" si="56"/>
        <v>1.0369218279162267</v>
      </c>
    </row>
    <row r="125" spans="2:38" x14ac:dyDescent="0.3">
      <c r="B125" s="6">
        <v>980</v>
      </c>
      <c r="C125" s="8">
        <f t="shared" si="63"/>
        <v>9.8000000000000007</v>
      </c>
      <c r="D125" s="8">
        <f t="shared" si="64"/>
        <v>3246.0321379824654</v>
      </c>
      <c r="E125" s="8">
        <f t="shared" si="65"/>
        <v>33.1227769181883</v>
      </c>
      <c r="F125" s="8">
        <f t="shared" si="66"/>
        <v>44.301714128076853</v>
      </c>
      <c r="G125" s="8">
        <f t="shared" si="49"/>
        <v>2.2250485660981263</v>
      </c>
      <c r="H125" s="8">
        <f t="shared" si="67"/>
        <v>29.48219176372184</v>
      </c>
      <c r="I125" s="7">
        <v>101325</v>
      </c>
      <c r="J125" s="8">
        <f t="shared" si="68"/>
        <v>12596040</v>
      </c>
      <c r="K125" s="8">
        <f t="shared" si="69"/>
        <v>9417600</v>
      </c>
      <c r="L125" s="8">
        <f t="shared" si="70"/>
        <v>2293640.9923314634</v>
      </c>
      <c r="M125" s="17">
        <f t="shared" si="50"/>
        <v>27168812.771380275</v>
      </c>
      <c r="N125" s="18">
        <f t="shared" si="71"/>
        <v>124.31324944485566</v>
      </c>
      <c r="O125" s="18">
        <f t="shared" si="72"/>
        <v>92.944485566247224</v>
      </c>
      <c r="P125" s="18">
        <f t="shared" si="73"/>
        <v>22.636476608255251</v>
      </c>
      <c r="Q125" s="18">
        <f t="shared" si="74"/>
        <v>268.13533453126354</v>
      </c>
      <c r="R125" s="10">
        <f t="shared" si="75"/>
        <v>0</v>
      </c>
      <c r="S125" s="8">
        <f t="shared" si="51"/>
        <v>9.7999999999999812</v>
      </c>
      <c r="T125" s="8">
        <f t="shared" si="76"/>
        <v>16.183286236437098</v>
      </c>
      <c r="U125" s="8">
        <v>0</v>
      </c>
      <c r="V125" s="8">
        <f t="shared" si="77"/>
        <v>5.1646256389628222</v>
      </c>
      <c r="W125" s="8">
        <v>0</v>
      </c>
      <c r="X125" s="15">
        <f t="shared" si="57"/>
        <v>1200</v>
      </c>
      <c r="Y125" s="8">
        <f t="shared" si="58"/>
        <v>0</v>
      </c>
      <c r="Z125" s="8">
        <f t="shared" si="59"/>
        <v>1207.7419734541968</v>
      </c>
      <c r="AA125" s="29">
        <f t="shared" si="52"/>
        <v>0</v>
      </c>
      <c r="AB125" s="8"/>
      <c r="AC125" s="8"/>
      <c r="AD125" s="8">
        <f t="shared" si="53"/>
        <v>0</v>
      </c>
      <c r="AE125" s="8">
        <f t="shared" si="54"/>
        <v>1200</v>
      </c>
      <c r="AF125" s="8">
        <f t="shared" si="60"/>
        <v>292.25802654580326</v>
      </c>
      <c r="AG125" s="16">
        <f t="shared" si="47"/>
        <v>1200</v>
      </c>
      <c r="AH125" s="29">
        <f t="shared" si="61"/>
        <v>2.7296283411513627</v>
      </c>
      <c r="AI125" s="29">
        <f t="shared" si="62"/>
        <v>7.7419734541967253</v>
      </c>
      <c r="AJ125" s="28">
        <f t="shared" si="55"/>
        <v>1.368119639699529E-2</v>
      </c>
      <c r="AK125" s="25">
        <f t="shared" si="48"/>
        <v>0.1368119639699529</v>
      </c>
      <c r="AL125" s="26">
        <f t="shared" si="56"/>
        <v>1.0474213177300757</v>
      </c>
    </row>
    <row r="126" spans="2:38" x14ac:dyDescent="0.3">
      <c r="B126" s="6">
        <v>990</v>
      </c>
      <c r="C126" s="8">
        <f t="shared" si="63"/>
        <v>9.9</v>
      </c>
      <c r="D126" s="8">
        <f t="shared" si="64"/>
        <v>3279.1549149006537</v>
      </c>
      <c r="E126" s="8">
        <f t="shared" si="65"/>
        <v>33.1227769181883</v>
      </c>
      <c r="F126" s="8">
        <f t="shared" si="66"/>
        <v>44.301714128076853</v>
      </c>
      <c r="G126" s="8">
        <f t="shared" si="49"/>
        <v>2.2250485660981263</v>
      </c>
      <c r="H126" s="8">
        <f t="shared" si="67"/>
        <v>29.48219176372184</v>
      </c>
      <c r="I126" s="7">
        <v>101325</v>
      </c>
      <c r="J126" s="8">
        <f t="shared" si="68"/>
        <v>12596040</v>
      </c>
      <c r="K126" s="8">
        <f t="shared" si="69"/>
        <v>9417600</v>
      </c>
      <c r="L126" s="8">
        <f t="shared" si="70"/>
        <v>2293021.0024572946</v>
      </c>
      <c r="M126" s="17">
        <f t="shared" si="50"/>
        <v>27342652.69761885</v>
      </c>
      <c r="N126" s="18">
        <f t="shared" si="71"/>
        <v>124.31324944485566</v>
      </c>
      <c r="O126" s="18">
        <f t="shared" si="72"/>
        <v>92.944485566247224</v>
      </c>
      <c r="P126" s="18">
        <f t="shared" si="73"/>
        <v>22.630357783935796</v>
      </c>
      <c r="Q126" s="18">
        <f t="shared" si="74"/>
        <v>269.85100121015398</v>
      </c>
      <c r="R126" s="10">
        <f t="shared" si="75"/>
        <v>0</v>
      </c>
      <c r="S126" s="8">
        <f t="shared" si="51"/>
        <v>9.8999999999999808</v>
      </c>
      <c r="T126" s="8">
        <f t="shared" si="76"/>
        <v>16.183286236437098</v>
      </c>
      <c r="U126" s="8">
        <v>0</v>
      </c>
      <c r="V126" s="8">
        <f t="shared" si="77"/>
        <v>5.1632295985141496</v>
      </c>
      <c r="W126" s="8">
        <v>0</v>
      </c>
      <c r="X126" s="15">
        <f t="shared" si="57"/>
        <v>1200</v>
      </c>
      <c r="Y126" s="8">
        <f t="shared" si="58"/>
        <v>0</v>
      </c>
      <c r="Z126" s="8">
        <f t="shared" si="59"/>
        <v>1207.8209731833213</v>
      </c>
      <c r="AA126" s="29">
        <f t="shared" si="52"/>
        <v>0</v>
      </c>
      <c r="AB126" s="8"/>
      <c r="AC126" s="8"/>
      <c r="AD126" s="8">
        <f t="shared" si="53"/>
        <v>0</v>
      </c>
      <c r="AE126" s="8">
        <f t="shared" si="54"/>
        <v>1200</v>
      </c>
      <c r="AF126" s="8">
        <f t="shared" si="60"/>
        <v>292.1790268166788</v>
      </c>
      <c r="AG126" s="16">
        <f t="shared" si="47"/>
        <v>1200</v>
      </c>
      <c r="AH126" s="29">
        <f t="shared" si="61"/>
        <v>2.8331455448844198</v>
      </c>
      <c r="AI126" s="29">
        <f t="shared" si="62"/>
        <v>7.8209731833211835</v>
      </c>
      <c r="AJ126" s="28">
        <f t="shared" si="55"/>
        <v>1.3820800441862593E-2</v>
      </c>
      <c r="AK126" s="25">
        <f t="shared" si="48"/>
        <v>0.13820800441862593</v>
      </c>
      <c r="AL126" s="26">
        <f t="shared" si="56"/>
        <v>1.0579216229586157</v>
      </c>
    </row>
    <row r="127" spans="2:38" x14ac:dyDescent="0.3">
      <c r="B127" s="6">
        <v>1000</v>
      </c>
      <c r="C127" s="8">
        <f t="shared" si="63"/>
        <v>10</v>
      </c>
      <c r="D127" s="8">
        <f t="shared" si="64"/>
        <v>3312.277691818842</v>
      </c>
      <c r="E127" s="8">
        <f t="shared" si="65"/>
        <v>33.1227769181883</v>
      </c>
      <c r="F127" s="8">
        <f t="shared" si="66"/>
        <v>44.301714128076853</v>
      </c>
      <c r="G127" s="8">
        <f t="shared" si="49"/>
        <v>2.2250485660981263</v>
      </c>
      <c r="H127" s="8">
        <f t="shared" si="67"/>
        <v>29.48219176372184</v>
      </c>
      <c r="I127" s="7">
        <v>101325</v>
      </c>
      <c r="J127" s="8">
        <f t="shared" si="68"/>
        <v>12596040</v>
      </c>
      <c r="K127" s="8">
        <f t="shared" si="69"/>
        <v>9417600</v>
      </c>
      <c r="L127" s="8">
        <f t="shared" si="70"/>
        <v>2292401.0125831258</v>
      </c>
      <c r="M127" s="17">
        <f t="shared" si="50"/>
        <v>27516492.623857424</v>
      </c>
      <c r="N127" s="18">
        <f t="shared" si="71"/>
        <v>124.31324944485566</v>
      </c>
      <c r="O127" s="18">
        <f t="shared" si="72"/>
        <v>92.944485566247224</v>
      </c>
      <c r="P127" s="18">
        <f t="shared" si="73"/>
        <v>22.624238959616342</v>
      </c>
      <c r="Q127" s="18">
        <f t="shared" si="74"/>
        <v>271.56666788904442</v>
      </c>
      <c r="R127" s="10">
        <f t="shared" si="75"/>
        <v>0</v>
      </c>
      <c r="S127" s="8">
        <f t="shared" si="51"/>
        <v>9.9999999999999805</v>
      </c>
      <c r="T127" s="8">
        <f t="shared" si="76"/>
        <v>16.183286236437098</v>
      </c>
      <c r="U127" s="8">
        <v>0</v>
      </c>
      <c r="V127" s="8">
        <f t="shared" si="77"/>
        <v>5.1618335580654762</v>
      </c>
      <c r="W127" s="8">
        <v>0</v>
      </c>
      <c r="X127" s="15">
        <f t="shared" si="57"/>
        <v>1200</v>
      </c>
      <c r="Y127" s="8">
        <f t="shared" si="58"/>
        <v>0</v>
      </c>
      <c r="Z127" s="8">
        <f t="shared" si="59"/>
        <v>1207.8999729124457</v>
      </c>
      <c r="AA127" s="29">
        <f t="shared" si="52"/>
        <v>0</v>
      </c>
      <c r="AB127" s="8"/>
      <c r="AC127" s="8"/>
      <c r="AD127" s="8">
        <f t="shared" si="53"/>
        <v>0</v>
      </c>
      <c r="AE127" s="8">
        <f t="shared" si="54"/>
        <v>1200</v>
      </c>
      <c r="AF127" s="8">
        <f t="shared" si="60"/>
        <v>292.10002708755434</v>
      </c>
      <c r="AG127" s="16">
        <f t="shared" si="47"/>
        <v>1200</v>
      </c>
      <c r="AH127" s="29">
        <f t="shared" si="61"/>
        <v>2.9366627486174721</v>
      </c>
      <c r="AI127" s="29">
        <f t="shared" si="62"/>
        <v>7.8999729124456399</v>
      </c>
      <c r="AJ127" s="28">
        <f t="shared" si="55"/>
        <v>1.396040448672989E-2</v>
      </c>
      <c r="AK127" s="25">
        <f t="shared" si="48"/>
        <v>0.13960404486729891</v>
      </c>
      <c r="AL127" s="26">
        <f t="shared" si="56"/>
        <v>1.0684227193225013</v>
      </c>
    </row>
    <row r="128" spans="2:38" x14ac:dyDescent="0.3">
      <c r="B128" s="6">
        <v>1010</v>
      </c>
      <c r="C128" s="8">
        <f t="shared" si="63"/>
        <v>10.1</v>
      </c>
      <c r="D128" s="8">
        <f t="shared" si="64"/>
        <v>3345.4004687370302</v>
      </c>
      <c r="E128" s="8">
        <f t="shared" si="65"/>
        <v>33.1227769181883</v>
      </c>
      <c r="F128" s="8">
        <f t="shared" si="66"/>
        <v>44.301714128076853</v>
      </c>
      <c r="G128" s="8">
        <f t="shared" si="49"/>
        <v>2.2250485660981263</v>
      </c>
      <c r="H128" s="8">
        <f t="shared" si="67"/>
        <v>29.48219176372184</v>
      </c>
      <c r="I128" s="7">
        <v>101325</v>
      </c>
      <c r="J128" s="8">
        <f t="shared" si="68"/>
        <v>12596040</v>
      </c>
      <c r="K128" s="8">
        <f t="shared" si="69"/>
        <v>9417600</v>
      </c>
      <c r="L128" s="8">
        <f t="shared" si="70"/>
        <v>2291781.0227089571</v>
      </c>
      <c r="M128" s="17">
        <f t="shared" si="50"/>
        <v>27690332.550095998</v>
      </c>
      <c r="N128" s="18">
        <f t="shared" si="71"/>
        <v>124.31324944485566</v>
      </c>
      <c r="O128" s="18">
        <f t="shared" si="72"/>
        <v>92.944485566247224</v>
      </c>
      <c r="P128" s="18">
        <f t="shared" si="73"/>
        <v>22.618120135296888</v>
      </c>
      <c r="Q128" s="18">
        <f t="shared" si="74"/>
        <v>273.28233456793487</v>
      </c>
      <c r="R128" s="10">
        <f t="shared" si="75"/>
        <v>0</v>
      </c>
      <c r="S128" s="8">
        <f t="shared" si="51"/>
        <v>10.09999999999998</v>
      </c>
      <c r="T128" s="8">
        <f t="shared" si="76"/>
        <v>16.183286236437098</v>
      </c>
      <c r="U128" s="8">
        <v>0</v>
      </c>
      <c r="V128" s="8">
        <f t="shared" si="77"/>
        <v>5.1604375176168045</v>
      </c>
      <c r="W128" s="8">
        <v>0</v>
      </c>
      <c r="X128" s="15">
        <f t="shared" si="57"/>
        <v>1200</v>
      </c>
      <c r="Y128" s="8">
        <f t="shared" si="58"/>
        <v>0</v>
      </c>
      <c r="Z128" s="8">
        <f t="shared" si="59"/>
        <v>1207.9789726415702</v>
      </c>
      <c r="AA128" s="29">
        <f t="shared" si="52"/>
        <v>0</v>
      </c>
      <c r="AB128" s="8"/>
      <c r="AC128" s="8"/>
      <c r="AD128" s="8">
        <f t="shared" si="53"/>
        <v>0</v>
      </c>
      <c r="AE128" s="8">
        <f t="shared" si="54"/>
        <v>1200</v>
      </c>
      <c r="AF128" s="8">
        <f t="shared" si="60"/>
        <v>292.02102735842993</v>
      </c>
      <c r="AG128" s="16">
        <f t="shared" si="47"/>
        <v>1200</v>
      </c>
      <c r="AH128" s="29">
        <f t="shared" si="61"/>
        <v>3.0401799523505244</v>
      </c>
      <c r="AI128" s="29">
        <f t="shared" si="62"/>
        <v>7.9789726415700937</v>
      </c>
      <c r="AJ128" s="28">
        <f t="shared" si="55"/>
        <v>1.4100008531597187E-2</v>
      </c>
      <c r="AK128" s="25">
        <f t="shared" si="48"/>
        <v>0.14100008531597186</v>
      </c>
      <c r="AL128" s="26">
        <f t="shared" si="56"/>
        <v>1.0789245834950667</v>
      </c>
    </row>
    <row r="129" spans="2:38" x14ac:dyDescent="0.3">
      <c r="B129" s="6">
        <v>1020</v>
      </c>
      <c r="C129" s="8">
        <f t="shared" si="63"/>
        <v>10.200000000000001</v>
      </c>
      <c r="D129" s="8">
        <f t="shared" si="64"/>
        <v>3378.5232456552189</v>
      </c>
      <c r="E129" s="8">
        <f t="shared" si="65"/>
        <v>33.12277691818889</v>
      </c>
      <c r="F129" s="8">
        <f t="shared" si="66"/>
        <v>44.301714128077634</v>
      </c>
      <c r="G129" s="8">
        <f t="shared" si="49"/>
        <v>2.2250485660981263</v>
      </c>
      <c r="H129" s="8">
        <f t="shared" si="67"/>
        <v>29.482191763722099</v>
      </c>
      <c r="I129" s="7">
        <v>101325</v>
      </c>
      <c r="J129" s="8">
        <f t="shared" si="68"/>
        <v>12596040</v>
      </c>
      <c r="K129" s="8">
        <f t="shared" si="69"/>
        <v>9417600</v>
      </c>
      <c r="L129" s="8">
        <f t="shared" si="70"/>
        <v>2291161.0328347883</v>
      </c>
      <c r="M129" s="17">
        <f t="shared" si="50"/>
        <v>27864172.476334576</v>
      </c>
      <c r="N129" s="18">
        <f t="shared" si="71"/>
        <v>124.31324944485566</v>
      </c>
      <c r="O129" s="18">
        <f t="shared" si="72"/>
        <v>92.944485566247224</v>
      </c>
      <c r="P129" s="18">
        <f t="shared" si="73"/>
        <v>22.612001310977433</v>
      </c>
      <c r="Q129" s="18">
        <f t="shared" si="74"/>
        <v>274.99800124682531</v>
      </c>
      <c r="R129" s="10">
        <f t="shared" si="75"/>
        <v>0</v>
      </c>
      <c r="S129" s="8">
        <f t="shared" si="51"/>
        <v>10.19999999999998</v>
      </c>
      <c r="T129" s="8">
        <f t="shared" si="76"/>
        <v>16.183286236437098</v>
      </c>
      <c r="U129" s="8">
        <v>0</v>
      </c>
      <c r="V129" s="8">
        <f t="shared" si="77"/>
        <v>5.159041477168131</v>
      </c>
      <c r="W129" s="8">
        <v>0</v>
      </c>
      <c r="X129" s="15">
        <f t="shared" si="57"/>
        <v>1200</v>
      </c>
      <c r="Y129" s="8">
        <f t="shared" si="58"/>
        <v>0</v>
      </c>
      <c r="Z129" s="8">
        <f t="shared" si="59"/>
        <v>1208.0579723706946</v>
      </c>
      <c r="AA129" s="29">
        <f t="shared" si="52"/>
        <v>0</v>
      </c>
      <c r="AB129" s="8"/>
      <c r="AC129" s="8"/>
      <c r="AD129" s="8">
        <f t="shared" si="53"/>
        <v>0</v>
      </c>
      <c r="AE129" s="8">
        <f t="shared" si="54"/>
        <v>1200</v>
      </c>
      <c r="AF129" s="8">
        <f t="shared" si="60"/>
        <v>291.94202762930547</v>
      </c>
      <c r="AG129" s="16">
        <f t="shared" si="47"/>
        <v>1200</v>
      </c>
      <c r="AH129" s="29">
        <f t="shared" si="61"/>
        <v>3.1436971560835816</v>
      </c>
      <c r="AI129" s="29">
        <f t="shared" si="62"/>
        <v>8.0579723706945519</v>
      </c>
      <c r="AJ129" s="28">
        <f t="shared" si="55"/>
        <v>1.4239612576464489E-2</v>
      </c>
      <c r="AK129" s="25">
        <f t="shared" si="48"/>
        <v>0.14239612576464489</v>
      </c>
      <c r="AL129" s="26">
        <f t="shared" si="56"/>
        <v>1.0894271930561372</v>
      </c>
    </row>
    <row r="130" spans="2:38" x14ac:dyDescent="0.3">
      <c r="B130" s="6">
        <v>1030</v>
      </c>
      <c r="C130" s="8">
        <f t="shared" si="63"/>
        <v>10.3</v>
      </c>
      <c r="D130" s="8">
        <f t="shared" si="64"/>
        <v>3411.6460225734077</v>
      </c>
      <c r="E130" s="8">
        <f t="shared" si="65"/>
        <v>33.1227769181883</v>
      </c>
      <c r="F130" s="8">
        <f t="shared" si="66"/>
        <v>44.301714128076853</v>
      </c>
      <c r="G130" s="8">
        <f t="shared" si="49"/>
        <v>2.2250485660981263</v>
      </c>
      <c r="H130" s="8">
        <f t="shared" si="67"/>
        <v>29.48219176372184</v>
      </c>
      <c r="I130" s="7">
        <v>101325</v>
      </c>
      <c r="J130" s="8">
        <f t="shared" si="68"/>
        <v>12596040</v>
      </c>
      <c r="K130" s="8">
        <f t="shared" si="69"/>
        <v>9417600</v>
      </c>
      <c r="L130" s="8">
        <f t="shared" si="70"/>
        <v>2290541.0429606196</v>
      </c>
      <c r="M130" s="17">
        <f t="shared" si="50"/>
        <v>28038012.40257315</v>
      </c>
      <c r="N130" s="18">
        <f t="shared" si="71"/>
        <v>124.31324944485566</v>
      </c>
      <c r="O130" s="18">
        <f t="shared" si="72"/>
        <v>92.944485566247224</v>
      </c>
      <c r="P130" s="18">
        <f t="shared" si="73"/>
        <v>22.605882486657979</v>
      </c>
      <c r="Q130" s="18">
        <f t="shared" si="74"/>
        <v>276.71366792571575</v>
      </c>
      <c r="R130" s="10">
        <f t="shared" si="75"/>
        <v>0</v>
      </c>
      <c r="S130" s="8">
        <f t="shared" si="51"/>
        <v>10.299999999999979</v>
      </c>
      <c r="T130" s="8">
        <f t="shared" si="76"/>
        <v>16.183286236437098</v>
      </c>
      <c r="U130" s="8">
        <v>0</v>
      </c>
      <c r="V130" s="8">
        <f t="shared" si="77"/>
        <v>5.1576454367194575</v>
      </c>
      <c r="W130" s="8">
        <v>0</v>
      </c>
      <c r="X130" s="15">
        <f t="shared" si="57"/>
        <v>1200</v>
      </c>
      <c r="Y130" s="8">
        <f t="shared" si="58"/>
        <v>0</v>
      </c>
      <c r="Z130" s="8">
        <f t="shared" si="59"/>
        <v>1208.1369720998191</v>
      </c>
      <c r="AA130" s="29">
        <f t="shared" si="52"/>
        <v>0</v>
      </c>
      <c r="AB130" s="8"/>
      <c r="AC130" s="8"/>
      <c r="AD130" s="8">
        <f t="shared" si="53"/>
        <v>0</v>
      </c>
      <c r="AE130" s="8">
        <f t="shared" si="54"/>
        <v>1200</v>
      </c>
      <c r="AF130" s="8">
        <f t="shared" si="60"/>
        <v>291.86302790018101</v>
      </c>
      <c r="AG130" s="16">
        <f t="shared" si="47"/>
        <v>1200</v>
      </c>
      <c r="AH130" s="29">
        <f t="shared" si="61"/>
        <v>3.2472143598166339</v>
      </c>
      <c r="AI130" s="29">
        <f t="shared" si="62"/>
        <v>8.1369720998190083</v>
      </c>
      <c r="AJ130" s="28">
        <f t="shared" si="55"/>
        <v>1.4379216621331787E-2</v>
      </c>
      <c r="AK130" s="25">
        <f t="shared" si="48"/>
        <v>0.14379216621331786</v>
      </c>
      <c r="AL130" s="26">
        <f t="shared" si="56"/>
        <v>1.0999305264484962</v>
      </c>
    </row>
    <row r="131" spans="2:38" x14ac:dyDescent="0.3">
      <c r="B131" s="6">
        <v>1040</v>
      </c>
      <c r="C131" s="8">
        <f t="shared" si="63"/>
        <v>10.4</v>
      </c>
      <c r="D131" s="8">
        <f t="shared" si="64"/>
        <v>3444.7687994915959</v>
      </c>
      <c r="E131" s="8">
        <f t="shared" si="65"/>
        <v>33.1227769181883</v>
      </c>
      <c r="F131" s="8">
        <f t="shared" si="66"/>
        <v>44.301714128076853</v>
      </c>
      <c r="G131" s="8">
        <f t="shared" si="49"/>
        <v>2.2250485660981263</v>
      </c>
      <c r="H131" s="8">
        <f t="shared" si="67"/>
        <v>29.48219176372184</v>
      </c>
      <c r="I131" s="7">
        <v>101325</v>
      </c>
      <c r="J131" s="8">
        <f t="shared" si="68"/>
        <v>12596040</v>
      </c>
      <c r="K131" s="8">
        <f t="shared" si="69"/>
        <v>9417600</v>
      </c>
      <c r="L131" s="8">
        <f t="shared" si="70"/>
        <v>2289921.0530864508</v>
      </c>
      <c r="M131" s="17">
        <f t="shared" si="50"/>
        <v>28211852.328811724</v>
      </c>
      <c r="N131" s="18">
        <f t="shared" si="71"/>
        <v>124.31324944485566</v>
      </c>
      <c r="O131" s="18">
        <f t="shared" si="72"/>
        <v>92.944485566247224</v>
      </c>
      <c r="P131" s="18">
        <f t="shared" si="73"/>
        <v>22.599763662338521</v>
      </c>
      <c r="Q131" s="18">
        <f t="shared" si="74"/>
        <v>278.4293346046062</v>
      </c>
      <c r="R131" s="10">
        <f t="shared" si="75"/>
        <v>0</v>
      </c>
      <c r="S131" s="8">
        <f t="shared" si="51"/>
        <v>10.399999999999979</v>
      </c>
      <c r="T131" s="8">
        <f t="shared" si="76"/>
        <v>16.183286236437098</v>
      </c>
      <c r="U131" s="8">
        <v>0</v>
      </c>
      <c r="V131" s="8">
        <f t="shared" si="77"/>
        <v>5.1562493962707849</v>
      </c>
      <c r="W131" s="8">
        <v>0</v>
      </c>
      <c r="X131" s="15">
        <f t="shared" si="57"/>
        <v>1200</v>
      </c>
      <c r="Y131" s="8">
        <f t="shared" si="58"/>
        <v>0</v>
      </c>
      <c r="Z131" s="8">
        <f t="shared" si="59"/>
        <v>1208.2159718289436</v>
      </c>
      <c r="AA131" s="29">
        <f t="shared" si="52"/>
        <v>0</v>
      </c>
      <c r="AB131" s="8"/>
      <c r="AC131" s="8"/>
      <c r="AD131" s="8">
        <f t="shared" si="53"/>
        <v>0</v>
      </c>
      <c r="AE131" s="8">
        <f t="shared" si="54"/>
        <v>1200</v>
      </c>
      <c r="AF131" s="8">
        <f t="shared" si="60"/>
        <v>291.78402817105655</v>
      </c>
      <c r="AG131" s="16">
        <f t="shared" si="47"/>
        <v>1200</v>
      </c>
      <c r="AH131" s="29">
        <f t="shared" si="61"/>
        <v>3.3507315635496879</v>
      </c>
      <c r="AI131" s="29">
        <f t="shared" si="62"/>
        <v>8.2159718289434647</v>
      </c>
      <c r="AJ131" s="28">
        <f t="shared" si="55"/>
        <v>1.4518820666199085E-2</v>
      </c>
      <c r="AK131" s="25">
        <f t="shared" si="48"/>
        <v>0.14518820666199087</v>
      </c>
      <c r="AL131" s="26">
        <f t="shared" si="56"/>
        <v>1.1104345629368342</v>
      </c>
    </row>
    <row r="132" spans="2:38" x14ac:dyDescent="0.3">
      <c r="B132" s="6">
        <v>1050</v>
      </c>
      <c r="C132" s="8">
        <f t="shared" si="63"/>
        <v>10.5</v>
      </c>
      <c r="D132" s="8">
        <f t="shared" si="64"/>
        <v>3477.8915764097842</v>
      </c>
      <c r="E132" s="8">
        <f t="shared" si="65"/>
        <v>33.1227769181883</v>
      </c>
      <c r="F132" s="8">
        <f t="shared" si="66"/>
        <v>44.301714128076853</v>
      </c>
      <c r="G132" s="8">
        <f t="shared" si="49"/>
        <v>2.2250485660981263</v>
      </c>
      <c r="H132" s="8">
        <f t="shared" si="67"/>
        <v>29.48219176372184</v>
      </c>
      <c r="I132" s="7">
        <v>101325</v>
      </c>
      <c r="J132" s="8">
        <f t="shared" si="68"/>
        <v>12596040</v>
      </c>
      <c r="K132" s="8">
        <f t="shared" si="69"/>
        <v>9417600</v>
      </c>
      <c r="L132" s="8">
        <f t="shared" si="70"/>
        <v>2289301.063212282</v>
      </c>
      <c r="M132" s="17">
        <f t="shared" si="50"/>
        <v>28385692.255050298</v>
      </c>
      <c r="N132" s="18">
        <f t="shared" si="71"/>
        <v>124.31324944485566</v>
      </c>
      <c r="O132" s="18">
        <f t="shared" si="72"/>
        <v>92.944485566247224</v>
      </c>
      <c r="P132" s="18">
        <f t="shared" si="73"/>
        <v>22.593644838019067</v>
      </c>
      <c r="Q132" s="18">
        <f t="shared" si="74"/>
        <v>280.14500128349664</v>
      </c>
      <c r="R132" s="10">
        <f t="shared" si="75"/>
        <v>0</v>
      </c>
      <c r="S132" s="8">
        <f t="shared" si="51"/>
        <v>10.499999999999979</v>
      </c>
      <c r="T132" s="8">
        <f t="shared" si="76"/>
        <v>16.183286236437098</v>
      </c>
      <c r="U132" s="8">
        <v>0</v>
      </c>
      <c r="V132" s="8">
        <f t="shared" si="77"/>
        <v>5.1548533558221115</v>
      </c>
      <c r="W132" s="8">
        <v>0</v>
      </c>
      <c r="X132" s="15">
        <f t="shared" si="57"/>
        <v>1200</v>
      </c>
      <c r="Y132" s="8">
        <f t="shared" si="58"/>
        <v>0</v>
      </c>
      <c r="Z132" s="8">
        <f t="shared" si="59"/>
        <v>1208.294971558068</v>
      </c>
      <c r="AA132" s="29">
        <f t="shared" si="52"/>
        <v>0</v>
      </c>
      <c r="AB132" s="8"/>
      <c r="AC132" s="8"/>
      <c r="AD132" s="8">
        <f t="shared" si="53"/>
        <v>0</v>
      </c>
      <c r="AE132" s="8">
        <f t="shared" si="54"/>
        <v>1200</v>
      </c>
      <c r="AF132" s="8">
        <f t="shared" si="60"/>
        <v>291.70502844193209</v>
      </c>
      <c r="AG132" s="16">
        <f t="shared" si="47"/>
        <v>1200</v>
      </c>
      <c r="AH132" s="29">
        <f t="shared" si="61"/>
        <v>3.4542487672827416</v>
      </c>
      <c r="AI132" s="29">
        <f t="shared" si="62"/>
        <v>8.2949715580679211</v>
      </c>
      <c r="AJ132" s="28">
        <f t="shared" si="55"/>
        <v>1.4658424711066384E-2</v>
      </c>
      <c r="AK132" s="25">
        <f t="shared" si="48"/>
        <v>0.14658424711066384</v>
      </c>
      <c r="AL132" s="26">
        <f t="shared" si="56"/>
        <v>1.1209392825690134</v>
      </c>
    </row>
    <row r="133" spans="2:38" x14ac:dyDescent="0.3">
      <c r="B133" s="6">
        <v>1060</v>
      </c>
      <c r="C133" s="8">
        <f t="shared" si="63"/>
        <v>10.6</v>
      </c>
      <c r="D133" s="8">
        <f t="shared" si="64"/>
        <v>3511.0143533279725</v>
      </c>
      <c r="E133" s="8">
        <f t="shared" si="65"/>
        <v>33.1227769181883</v>
      </c>
      <c r="F133" s="8">
        <f t="shared" si="66"/>
        <v>44.301714128076853</v>
      </c>
      <c r="G133" s="8">
        <f t="shared" si="49"/>
        <v>2.2250485660981263</v>
      </c>
      <c r="H133" s="8">
        <f t="shared" si="67"/>
        <v>29.48219176372184</v>
      </c>
      <c r="I133" s="7">
        <v>101325</v>
      </c>
      <c r="J133" s="8">
        <f t="shared" si="68"/>
        <v>12596040</v>
      </c>
      <c r="K133" s="8">
        <f t="shared" si="69"/>
        <v>9417600</v>
      </c>
      <c r="L133" s="8">
        <f t="shared" si="70"/>
        <v>2288681.0733381133</v>
      </c>
      <c r="M133" s="17">
        <f t="shared" si="50"/>
        <v>28559532.181288872</v>
      </c>
      <c r="N133" s="18">
        <f t="shared" si="71"/>
        <v>124.31324944485566</v>
      </c>
      <c r="O133" s="18">
        <f t="shared" si="72"/>
        <v>92.944485566247224</v>
      </c>
      <c r="P133" s="18">
        <f t="shared" si="73"/>
        <v>22.587526013699613</v>
      </c>
      <c r="Q133" s="18">
        <f t="shared" si="74"/>
        <v>281.86066796238708</v>
      </c>
      <c r="R133" s="10">
        <f t="shared" si="75"/>
        <v>0</v>
      </c>
      <c r="S133" s="8">
        <f t="shared" si="51"/>
        <v>10.599999999999978</v>
      </c>
      <c r="T133" s="8">
        <f t="shared" si="76"/>
        <v>16.183286236437098</v>
      </c>
      <c r="U133" s="8">
        <v>0</v>
      </c>
      <c r="V133" s="8">
        <f t="shared" si="77"/>
        <v>5.1534573153734389</v>
      </c>
      <c r="W133" s="8">
        <v>0</v>
      </c>
      <c r="X133" s="15">
        <f t="shared" si="57"/>
        <v>1200</v>
      </c>
      <c r="Y133" s="8">
        <f t="shared" si="58"/>
        <v>0</v>
      </c>
      <c r="Z133" s="8">
        <f t="shared" si="59"/>
        <v>1208.3739712871925</v>
      </c>
      <c r="AA133" s="29">
        <f t="shared" si="52"/>
        <v>0</v>
      </c>
      <c r="AB133" s="8"/>
      <c r="AC133" s="8"/>
      <c r="AD133" s="8">
        <f t="shared" si="53"/>
        <v>0</v>
      </c>
      <c r="AE133" s="8">
        <f t="shared" si="54"/>
        <v>1200</v>
      </c>
      <c r="AF133" s="8">
        <f t="shared" si="60"/>
        <v>291.62602871280762</v>
      </c>
      <c r="AG133" s="16">
        <f t="shared" si="47"/>
        <v>1200</v>
      </c>
      <c r="AH133" s="29">
        <f t="shared" si="61"/>
        <v>3.5577659710157938</v>
      </c>
      <c r="AI133" s="29">
        <f t="shared" si="62"/>
        <v>8.3739712871923757</v>
      </c>
      <c r="AJ133" s="28">
        <f t="shared" si="55"/>
        <v>1.4798028755933681E-2</v>
      </c>
      <c r="AK133" s="25">
        <f t="shared" si="48"/>
        <v>0.14798028755933681</v>
      </c>
      <c r="AL133" s="26">
        <f t="shared" si="56"/>
        <v>1.1314446661395008</v>
      </c>
    </row>
    <row r="134" spans="2:38" x14ac:dyDescent="0.3">
      <c r="B134" s="6">
        <v>1070</v>
      </c>
      <c r="C134" s="8">
        <f t="shared" si="63"/>
        <v>10.700000000000001</v>
      </c>
      <c r="D134" s="8">
        <f t="shared" si="64"/>
        <v>3544.1371302461612</v>
      </c>
      <c r="E134" s="8">
        <f t="shared" si="65"/>
        <v>33.12277691818889</v>
      </c>
      <c r="F134" s="8">
        <f t="shared" si="66"/>
        <v>44.301714128077634</v>
      </c>
      <c r="G134" s="8">
        <f t="shared" si="49"/>
        <v>2.2250485660981263</v>
      </c>
      <c r="H134" s="8">
        <f t="shared" si="67"/>
        <v>29.482191763722099</v>
      </c>
      <c r="I134" s="7">
        <v>101325</v>
      </c>
      <c r="J134" s="8">
        <f t="shared" si="68"/>
        <v>12596040</v>
      </c>
      <c r="K134" s="8">
        <f t="shared" si="69"/>
        <v>9417600</v>
      </c>
      <c r="L134" s="8">
        <f t="shared" si="70"/>
        <v>2288061.0834639445</v>
      </c>
      <c r="M134" s="17">
        <f t="shared" si="50"/>
        <v>28733372.10752745</v>
      </c>
      <c r="N134" s="18">
        <f t="shared" si="71"/>
        <v>124.31324944485566</v>
      </c>
      <c r="O134" s="18">
        <f t="shared" si="72"/>
        <v>92.944485566247224</v>
      </c>
      <c r="P134" s="18">
        <f t="shared" si="73"/>
        <v>22.581407189380158</v>
      </c>
      <c r="Q134" s="18">
        <f t="shared" si="74"/>
        <v>283.57633464127758</v>
      </c>
      <c r="R134" s="10">
        <f t="shared" si="75"/>
        <v>0</v>
      </c>
      <c r="S134" s="8">
        <f t="shared" si="51"/>
        <v>10.699999999999978</v>
      </c>
      <c r="T134" s="8">
        <f t="shared" si="76"/>
        <v>16.183286236437098</v>
      </c>
      <c r="U134" s="8">
        <v>0</v>
      </c>
      <c r="V134" s="8">
        <f t="shared" si="77"/>
        <v>5.1520612749247654</v>
      </c>
      <c r="W134" s="8">
        <v>0</v>
      </c>
      <c r="X134" s="15">
        <f t="shared" si="57"/>
        <v>1200</v>
      </c>
      <c r="Y134" s="8">
        <f t="shared" si="58"/>
        <v>0</v>
      </c>
      <c r="Z134" s="8">
        <f t="shared" si="59"/>
        <v>1208.452971016317</v>
      </c>
      <c r="AA134" s="29">
        <f t="shared" si="52"/>
        <v>0</v>
      </c>
      <c r="AB134" s="8"/>
      <c r="AC134" s="8"/>
      <c r="AD134" s="8">
        <f t="shared" si="53"/>
        <v>0</v>
      </c>
      <c r="AE134" s="8">
        <f t="shared" si="54"/>
        <v>1200</v>
      </c>
      <c r="AF134" s="8">
        <f t="shared" si="60"/>
        <v>291.54702898368316</v>
      </c>
      <c r="AG134" s="16">
        <f t="shared" si="47"/>
        <v>1200</v>
      </c>
      <c r="AH134" s="29">
        <f t="shared" si="61"/>
        <v>3.661283174748851</v>
      </c>
      <c r="AI134" s="29">
        <f t="shared" si="62"/>
        <v>8.4529710163168357</v>
      </c>
      <c r="AJ134" s="28">
        <f t="shared" si="55"/>
        <v>1.4937632800800984E-2</v>
      </c>
      <c r="AK134" s="25">
        <f t="shared" si="48"/>
        <v>0.14937632800800985</v>
      </c>
      <c r="AL134" s="26">
        <f t="shared" si="56"/>
        <v>1.1419506951548251</v>
      </c>
    </row>
    <row r="135" spans="2:38" x14ac:dyDescent="0.3">
      <c r="B135" s="6">
        <v>1080</v>
      </c>
      <c r="C135" s="8">
        <f t="shared" si="63"/>
        <v>10.8</v>
      </c>
      <c r="D135" s="8">
        <f t="shared" si="64"/>
        <v>3577.2599071643494</v>
      </c>
      <c r="E135" s="8">
        <f t="shared" si="65"/>
        <v>33.1227769181883</v>
      </c>
      <c r="F135" s="8">
        <f t="shared" si="66"/>
        <v>44.301714128076853</v>
      </c>
      <c r="G135" s="8">
        <f t="shared" si="49"/>
        <v>2.2250485660981263</v>
      </c>
      <c r="H135" s="8">
        <f t="shared" si="67"/>
        <v>29.48219176372184</v>
      </c>
      <c r="I135" s="7">
        <v>101325</v>
      </c>
      <c r="J135" s="8">
        <f t="shared" si="68"/>
        <v>12596040</v>
      </c>
      <c r="K135" s="8">
        <f t="shared" si="69"/>
        <v>9417600</v>
      </c>
      <c r="L135" s="8">
        <f t="shared" si="70"/>
        <v>2287441.0935897757</v>
      </c>
      <c r="M135" s="17">
        <f t="shared" si="50"/>
        <v>28907212.033766024</v>
      </c>
      <c r="N135" s="18">
        <f t="shared" si="71"/>
        <v>124.31324944485566</v>
      </c>
      <c r="O135" s="18">
        <f t="shared" si="72"/>
        <v>92.944485566247224</v>
      </c>
      <c r="P135" s="18">
        <f t="shared" si="73"/>
        <v>22.575288365060704</v>
      </c>
      <c r="Q135" s="18">
        <f t="shared" si="74"/>
        <v>285.29200132016803</v>
      </c>
      <c r="R135" s="10">
        <f t="shared" si="75"/>
        <v>0</v>
      </c>
      <c r="S135" s="8">
        <f t="shared" si="51"/>
        <v>10.799999999999978</v>
      </c>
      <c r="T135" s="8">
        <f t="shared" si="76"/>
        <v>16.183286236437098</v>
      </c>
      <c r="U135" s="8">
        <v>0</v>
      </c>
      <c r="V135" s="8">
        <f t="shared" si="77"/>
        <v>5.1506652344760928</v>
      </c>
      <c r="W135" s="8">
        <v>0</v>
      </c>
      <c r="X135" s="15">
        <f t="shared" si="57"/>
        <v>1200</v>
      </c>
      <c r="Y135" s="8">
        <f t="shared" si="58"/>
        <v>0</v>
      </c>
      <c r="Z135" s="8">
        <f t="shared" si="59"/>
        <v>1208.5319707454414</v>
      </c>
      <c r="AA135" s="29">
        <f t="shared" si="52"/>
        <v>0</v>
      </c>
      <c r="AB135" s="8"/>
      <c r="AC135" s="8"/>
      <c r="AD135" s="8">
        <f t="shared" si="53"/>
        <v>0</v>
      </c>
      <c r="AE135" s="8">
        <f t="shared" si="54"/>
        <v>1200</v>
      </c>
      <c r="AF135" s="8">
        <f t="shared" si="60"/>
        <v>291.4680292545587</v>
      </c>
      <c r="AG135" s="16">
        <f t="shared" si="47"/>
        <v>1200</v>
      </c>
      <c r="AH135" s="29">
        <f t="shared" si="61"/>
        <v>3.764800378481906</v>
      </c>
      <c r="AI135" s="29">
        <f t="shared" si="62"/>
        <v>8.5319707454412921</v>
      </c>
      <c r="AJ135" s="28">
        <f t="shared" si="55"/>
        <v>1.5077236845668284E-2</v>
      </c>
      <c r="AK135" s="25">
        <f t="shared" si="48"/>
        <v>0.15077236845668285</v>
      </c>
      <c r="AL135" s="26">
        <f t="shared" si="56"/>
        <v>1.1524573518009338</v>
      </c>
    </row>
    <row r="136" spans="2:38" x14ac:dyDescent="0.3">
      <c r="B136" s="6">
        <v>1090</v>
      </c>
      <c r="C136" s="8">
        <f t="shared" si="63"/>
        <v>10.9</v>
      </c>
      <c r="D136" s="8">
        <f t="shared" si="64"/>
        <v>3610.3826840825377</v>
      </c>
      <c r="E136" s="8">
        <f t="shared" si="65"/>
        <v>33.1227769181883</v>
      </c>
      <c r="F136" s="8">
        <f t="shared" si="66"/>
        <v>44.301714128076853</v>
      </c>
      <c r="G136" s="8">
        <f t="shared" si="49"/>
        <v>2.2250485660981263</v>
      </c>
      <c r="H136" s="8">
        <f t="shared" si="67"/>
        <v>29.48219176372184</v>
      </c>
      <c r="I136" s="7">
        <v>101325</v>
      </c>
      <c r="J136" s="8">
        <f t="shared" si="68"/>
        <v>12596040</v>
      </c>
      <c r="K136" s="8">
        <f t="shared" si="69"/>
        <v>9417600</v>
      </c>
      <c r="L136" s="8">
        <f t="shared" si="70"/>
        <v>2286821.103715607</v>
      </c>
      <c r="M136" s="17">
        <f t="shared" si="50"/>
        <v>29081051.960004598</v>
      </c>
      <c r="N136" s="18">
        <f t="shared" si="71"/>
        <v>124.31324944485566</v>
      </c>
      <c r="O136" s="18">
        <f t="shared" si="72"/>
        <v>92.944485566247224</v>
      </c>
      <c r="P136" s="18">
        <f t="shared" si="73"/>
        <v>22.56916954074125</v>
      </c>
      <c r="Q136" s="18">
        <f t="shared" si="74"/>
        <v>287.00766799905847</v>
      </c>
      <c r="R136" s="10">
        <f t="shared" si="75"/>
        <v>0</v>
      </c>
      <c r="S136" s="8">
        <f t="shared" si="51"/>
        <v>10.899999999999977</v>
      </c>
      <c r="T136" s="8">
        <f t="shared" si="76"/>
        <v>16.183286236437098</v>
      </c>
      <c r="U136" s="8">
        <v>0</v>
      </c>
      <c r="V136" s="8">
        <f t="shared" si="77"/>
        <v>5.1492691940274193</v>
      </c>
      <c r="W136" s="8">
        <v>0</v>
      </c>
      <c r="X136" s="15">
        <f t="shared" si="57"/>
        <v>1200</v>
      </c>
      <c r="Y136" s="8">
        <f t="shared" si="58"/>
        <v>0</v>
      </c>
      <c r="Z136" s="8">
        <f t="shared" si="59"/>
        <v>1208.6109704745659</v>
      </c>
      <c r="AA136" s="29">
        <f t="shared" si="52"/>
        <v>0</v>
      </c>
      <c r="AB136" s="8"/>
      <c r="AC136" s="8"/>
      <c r="AD136" s="8">
        <f t="shared" si="53"/>
        <v>0</v>
      </c>
      <c r="AE136" s="8">
        <f t="shared" si="54"/>
        <v>1200</v>
      </c>
      <c r="AF136" s="8">
        <f t="shared" si="60"/>
        <v>291.38902952543424</v>
      </c>
      <c r="AG136" s="16">
        <f t="shared" si="47"/>
        <v>1200</v>
      </c>
      <c r="AH136" s="29">
        <f t="shared" si="61"/>
        <v>3.8683175822149587</v>
      </c>
      <c r="AI136" s="29">
        <f t="shared" si="62"/>
        <v>8.6109704745657485</v>
      </c>
      <c r="AJ136" s="28">
        <f t="shared" si="55"/>
        <v>1.5216840890535582E-2</v>
      </c>
      <c r="AK136" s="25">
        <f t="shared" si="48"/>
        <v>0.15216840890535582</v>
      </c>
      <c r="AL136" s="26">
        <f t="shared" si="56"/>
        <v>1.1629646189123242</v>
      </c>
    </row>
    <row r="137" spans="2:38" x14ac:dyDescent="0.3">
      <c r="B137" s="6">
        <v>1100</v>
      </c>
      <c r="C137" s="8">
        <f t="shared" si="63"/>
        <v>11</v>
      </c>
      <c r="D137" s="8">
        <f t="shared" si="64"/>
        <v>3643.505461000726</v>
      </c>
      <c r="E137" s="8">
        <f t="shared" si="65"/>
        <v>33.1227769181883</v>
      </c>
      <c r="F137" s="8">
        <f t="shared" si="66"/>
        <v>44.301714128076853</v>
      </c>
      <c r="G137" s="8">
        <f t="shared" si="49"/>
        <v>2.2250485660981263</v>
      </c>
      <c r="H137" s="8">
        <f t="shared" si="67"/>
        <v>29.48219176372184</v>
      </c>
      <c r="I137" s="7">
        <v>101325</v>
      </c>
      <c r="J137" s="8">
        <f t="shared" si="68"/>
        <v>12596040</v>
      </c>
      <c r="K137" s="8">
        <f t="shared" si="69"/>
        <v>9417600</v>
      </c>
      <c r="L137" s="8">
        <f t="shared" si="70"/>
        <v>2286201.1138414382</v>
      </c>
      <c r="M137" s="17">
        <f t="shared" si="50"/>
        <v>29254891.886243172</v>
      </c>
      <c r="N137" s="18">
        <f t="shared" si="71"/>
        <v>124.31324944485566</v>
      </c>
      <c r="O137" s="18">
        <f t="shared" si="72"/>
        <v>92.944485566247224</v>
      </c>
      <c r="P137" s="18">
        <f t="shared" si="73"/>
        <v>22.563050716421792</v>
      </c>
      <c r="Q137" s="18">
        <f t="shared" si="74"/>
        <v>288.72333467794891</v>
      </c>
      <c r="R137" s="10">
        <f t="shared" si="75"/>
        <v>0</v>
      </c>
      <c r="S137" s="8">
        <f t="shared" si="51"/>
        <v>10.999999999999977</v>
      </c>
      <c r="T137" s="8">
        <f t="shared" si="76"/>
        <v>16.183286236437098</v>
      </c>
      <c r="U137" s="8">
        <v>0</v>
      </c>
      <c r="V137" s="8">
        <f t="shared" si="77"/>
        <v>5.1478731535787468</v>
      </c>
      <c r="W137" s="8">
        <v>0</v>
      </c>
      <c r="X137" s="15">
        <f t="shared" si="57"/>
        <v>1200</v>
      </c>
      <c r="Y137" s="8">
        <f t="shared" si="58"/>
        <v>0</v>
      </c>
      <c r="Z137" s="8">
        <f t="shared" si="59"/>
        <v>1208.6899702036903</v>
      </c>
      <c r="AA137" s="29">
        <f t="shared" si="52"/>
        <v>0</v>
      </c>
      <c r="AB137" s="8"/>
      <c r="AC137" s="8"/>
      <c r="AD137" s="8">
        <f t="shared" si="53"/>
        <v>0</v>
      </c>
      <c r="AE137" s="8">
        <f t="shared" si="54"/>
        <v>1200</v>
      </c>
      <c r="AF137" s="8">
        <f t="shared" si="60"/>
        <v>291.31002979630978</v>
      </c>
      <c r="AG137" s="16">
        <f t="shared" si="47"/>
        <v>1200</v>
      </c>
      <c r="AH137" s="29">
        <f t="shared" si="61"/>
        <v>3.9718347859480128</v>
      </c>
      <c r="AI137" s="29">
        <f t="shared" si="62"/>
        <v>8.6899702036902031</v>
      </c>
      <c r="AJ137" s="28">
        <f t="shared" si="55"/>
        <v>1.535644493540288E-2</v>
      </c>
      <c r="AK137" s="25">
        <f t="shared" si="48"/>
        <v>0.1535644493540288</v>
      </c>
      <c r="AL137" s="26">
        <f t="shared" si="56"/>
        <v>1.1734724799428415</v>
      </c>
    </row>
    <row r="138" spans="2:38" x14ac:dyDescent="0.3">
      <c r="B138" s="6">
        <v>1110</v>
      </c>
      <c r="C138" s="8">
        <f t="shared" si="63"/>
        <v>11.1</v>
      </c>
      <c r="D138" s="8">
        <f t="shared" si="64"/>
        <v>3676.6282379189142</v>
      </c>
      <c r="E138" s="8">
        <f t="shared" si="65"/>
        <v>33.1227769181883</v>
      </c>
      <c r="F138" s="8">
        <f t="shared" si="66"/>
        <v>44.301714128076853</v>
      </c>
      <c r="G138" s="8">
        <f t="shared" si="49"/>
        <v>2.2250485660981263</v>
      </c>
      <c r="H138" s="8">
        <f t="shared" si="67"/>
        <v>29.48219176372184</v>
      </c>
      <c r="I138" s="7">
        <v>101325</v>
      </c>
      <c r="J138" s="8">
        <f t="shared" si="68"/>
        <v>12596040</v>
      </c>
      <c r="K138" s="8">
        <f t="shared" si="69"/>
        <v>9417600</v>
      </c>
      <c r="L138" s="8">
        <f t="shared" si="70"/>
        <v>2285581.1239672694</v>
      </c>
      <c r="M138" s="17">
        <f t="shared" si="50"/>
        <v>29428731.812481746</v>
      </c>
      <c r="N138" s="18">
        <f t="shared" si="71"/>
        <v>124.31324944485566</v>
      </c>
      <c r="O138" s="18">
        <f t="shared" si="72"/>
        <v>92.944485566247224</v>
      </c>
      <c r="P138" s="18">
        <f t="shared" si="73"/>
        <v>22.556931892102337</v>
      </c>
      <c r="Q138" s="18">
        <f t="shared" si="74"/>
        <v>290.43900135683936</v>
      </c>
      <c r="R138" s="10">
        <f t="shared" si="75"/>
        <v>0</v>
      </c>
      <c r="S138" s="8">
        <f t="shared" si="51"/>
        <v>11.099999999999977</v>
      </c>
      <c r="T138" s="8">
        <f t="shared" si="76"/>
        <v>16.183286236437098</v>
      </c>
      <c r="U138" s="8">
        <v>0</v>
      </c>
      <c r="V138" s="8">
        <f t="shared" si="77"/>
        <v>5.1464771131300733</v>
      </c>
      <c r="W138" s="8">
        <v>0</v>
      </c>
      <c r="X138" s="15">
        <f t="shared" si="57"/>
        <v>1200</v>
      </c>
      <c r="Y138" s="8">
        <f t="shared" si="58"/>
        <v>0</v>
      </c>
      <c r="Z138" s="8">
        <f t="shared" si="59"/>
        <v>1208.7689699328148</v>
      </c>
      <c r="AA138" s="29">
        <f t="shared" si="52"/>
        <v>0</v>
      </c>
      <c r="AB138" s="8"/>
      <c r="AC138" s="8"/>
      <c r="AD138" s="8">
        <f t="shared" si="53"/>
        <v>0</v>
      </c>
      <c r="AE138" s="8">
        <f t="shared" si="54"/>
        <v>1200</v>
      </c>
      <c r="AF138" s="8">
        <f t="shared" si="60"/>
        <v>291.23103006718532</v>
      </c>
      <c r="AG138" s="16">
        <f t="shared" si="47"/>
        <v>1200</v>
      </c>
      <c r="AH138" s="29">
        <f t="shared" si="61"/>
        <v>4.075351989681069</v>
      </c>
      <c r="AI138" s="29">
        <f t="shared" si="62"/>
        <v>8.7689699328146613</v>
      </c>
      <c r="AJ138" s="28">
        <f t="shared" si="55"/>
        <v>1.5496048980270183E-2</v>
      </c>
      <c r="AK138" s="25">
        <f t="shared" si="48"/>
        <v>0.15496048980270183</v>
      </c>
      <c r="AL138" s="26">
        <f t="shared" si="56"/>
        <v>1.1839809189380375</v>
      </c>
    </row>
    <row r="139" spans="2:38" x14ac:dyDescent="0.3">
      <c r="B139" s="6">
        <v>1120</v>
      </c>
      <c r="C139" s="8">
        <f t="shared" si="63"/>
        <v>11.200000000000001</v>
      </c>
      <c r="D139" s="8">
        <f t="shared" si="64"/>
        <v>3709.751014837103</v>
      </c>
      <c r="E139" s="8">
        <f t="shared" si="65"/>
        <v>33.12277691818889</v>
      </c>
      <c r="F139" s="8">
        <f t="shared" si="66"/>
        <v>44.301714128077634</v>
      </c>
      <c r="G139" s="8">
        <f t="shared" si="49"/>
        <v>2.2250485660981263</v>
      </c>
      <c r="H139" s="8">
        <f t="shared" si="67"/>
        <v>29.482191763722099</v>
      </c>
      <c r="I139" s="7">
        <v>101325</v>
      </c>
      <c r="J139" s="8">
        <f t="shared" si="68"/>
        <v>12596040</v>
      </c>
      <c r="K139" s="8">
        <f t="shared" si="69"/>
        <v>9417600</v>
      </c>
      <c r="L139" s="8">
        <f t="shared" si="70"/>
        <v>2284961.1340931007</v>
      </c>
      <c r="M139" s="17">
        <f t="shared" si="50"/>
        <v>29602571.738720324</v>
      </c>
      <c r="N139" s="18">
        <f t="shared" si="71"/>
        <v>124.31324944485566</v>
      </c>
      <c r="O139" s="18">
        <f t="shared" si="72"/>
        <v>92.944485566247224</v>
      </c>
      <c r="P139" s="18">
        <f t="shared" si="73"/>
        <v>22.550813067782883</v>
      </c>
      <c r="Q139" s="18">
        <f t="shared" si="74"/>
        <v>292.1546680357298</v>
      </c>
      <c r="R139" s="10">
        <f t="shared" si="75"/>
        <v>0</v>
      </c>
      <c r="S139" s="8">
        <f t="shared" si="51"/>
        <v>11.199999999999976</v>
      </c>
      <c r="T139" s="8">
        <f t="shared" si="76"/>
        <v>16.183286236437098</v>
      </c>
      <c r="U139" s="8">
        <v>0</v>
      </c>
      <c r="V139" s="8">
        <f t="shared" si="77"/>
        <v>5.1450810726814007</v>
      </c>
      <c r="W139" s="8">
        <v>0</v>
      </c>
      <c r="X139" s="15">
        <f t="shared" si="57"/>
        <v>1200</v>
      </c>
      <c r="Y139" s="8">
        <f t="shared" si="58"/>
        <v>0</v>
      </c>
      <c r="Z139" s="8">
        <f t="shared" si="59"/>
        <v>1208.8479696619393</v>
      </c>
      <c r="AA139" s="29">
        <f t="shared" si="52"/>
        <v>0</v>
      </c>
      <c r="AB139" s="8"/>
      <c r="AC139" s="8"/>
      <c r="AD139" s="8">
        <f t="shared" si="53"/>
        <v>0</v>
      </c>
      <c r="AE139" s="8">
        <f t="shared" si="54"/>
        <v>1200</v>
      </c>
      <c r="AF139" s="8">
        <f t="shared" si="60"/>
        <v>291.15203033806085</v>
      </c>
      <c r="AG139" s="16">
        <f t="shared" si="47"/>
        <v>1200</v>
      </c>
      <c r="AH139" s="29">
        <f t="shared" si="61"/>
        <v>4.1788691934141227</v>
      </c>
      <c r="AI139" s="29">
        <f t="shared" si="62"/>
        <v>8.8479696619391177</v>
      </c>
      <c r="AJ139" s="28">
        <f t="shared" si="55"/>
        <v>1.5635653025137482E-2</v>
      </c>
      <c r="AK139" s="25">
        <f t="shared" si="48"/>
        <v>0.1563565302513748</v>
      </c>
      <c r="AL139" s="26">
        <f t="shared" si="56"/>
        <v>1.1944899205089936</v>
      </c>
    </row>
    <row r="140" spans="2:38" x14ac:dyDescent="0.3">
      <c r="B140" s="6">
        <v>1130</v>
      </c>
      <c r="C140" s="8">
        <f t="shared" si="63"/>
        <v>11.3</v>
      </c>
      <c r="D140" s="8">
        <f t="shared" si="64"/>
        <v>3742.8737917552917</v>
      </c>
      <c r="E140" s="8">
        <f t="shared" si="65"/>
        <v>33.1227769181883</v>
      </c>
      <c r="F140" s="8">
        <f t="shared" si="66"/>
        <v>44.301714128076853</v>
      </c>
      <c r="G140" s="8">
        <f t="shared" si="49"/>
        <v>2.2250485660981263</v>
      </c>
      <c r="H140" s="8">
        <f t="shared" si="67"/>
        <v>29.48219176372184</v>
      </c>
      <c r="I140" s="7">
        <v>101325</v>
      </c>
      <c r="J140" s="8">
        <f t="shared" si="68"/>
        <v>12596040</v>
      </c>
      <c r="K140" s="8">
        <f t="shared" si="69"/>
        <v>9417600</v>
      </c>
      <c r="L140" s="8">
        <f t="shared" si="70"/>
        <v>2284341.1442189338</v>
      </c>
      <c r="M140" s="17">
        <f t="shared" si="50"/>
        <v>29776411.664958898</v>
      </c>
      <c r="N140" s="18">
        <f t="shared" si="71"/>
        <v>124.31324944485566</v>
      </c>
      <c r="O140" s="18">
        <f t="shared" si="72"/>
        <v>92.944485566247224</v>
      </c>
      <c r="P140" s="18">
        <f t="shared" si="73"/>
        <v>22.544694243463447</v>
      </c>
      <c r="Q140" s="18">
        <f t="shared" si="74"/>
        <v>293.87033471462024</v>
      </c>
      <c r="R140" s="10">
        <f t="shared" si="75"/>
        <v>0</v>
      </c>
      <c r="S140" s="8">
        <f t="shared" si="51"/>
        <v>11.299999999999976</v>
      </c>
      <c r="T140" s="8">
        <f t="shared" si="76"/>
        <v>16.183286236437098</v>
      </c>
      <c r="U140" s="8">
        <v>0</v>
      </c>
      <c r="V140" s="8">
        <f t="shared" si="77"/>
        <v>5.1436850322327281</v>
      </c>
      <c r="W140" s="8">
        <v>0</v>
      </c>
      <c r="X140" s="15">
        <f t="shared" si="57"/>
        <v>1200</v>
      </c>
      <c r="Y140" s="8">
        <f t="shared" si="58"/>
        <v>0</v>
      </c>
      <c r="Z140" s="8">
        <f t="shared" si="59"/>
        <v>1208.9269693910635</v>
      </c>
      <c r="AA140" s="29">
        <f t="shared" si="52"/>
        <v>0</v>
      </c>
      <c r="AB140" s="8"/>
      <c r="AC140" s="8"/>
      <c r="AD140" s="8">
        <f t="shared" si="53"/>
        <v>0</v>
      </c>
      <c r="AE140" s="8">
        <f t="shared" si="54"/>
        <v>1200</v>
      </c>
      <c r="AF140" s="8">
        <f t="shared" si="60"/>
        <v>291.07303060893645</v>
      </c>
      <c r="AG140" s="16">
        <f t="shared" si="47"/>
        <v>1200</v>
      </c>
      <c r="AH140" s="29">
        <f t="shared" si="61"/>
        <v>4.2823863971471763</v>
      </c>
      <c r="AI140" s="29">
        <f t="shared" si="62"/>
        <v>8.9269693910635741</v>
      </c>
      <c r="AJ140" s="28">
        <f t="shared" si="55"/>
        <v>1.5775257070004781E-2</v>
      </c>
      <c r="AK140" s="25">
        <f t="shared" si="48"/>
        <v>0.15775257070004781</v>
      </c>
      <c r="AL140" s="26">
        <f t="shared" si="56"/>
        <v>1.2049994698075208</v>
      </c>
    </row>
    <row r="141" spans="2:38" x14ac:dyDescent="0.3">
      <c r="B141" s="6">
        <v>1140</v>
      </c>
      <c r="C141" s="8">
        <f t="shared" si="63"/>
        <v>11.4</v>
      </c>
      <c r="D141" s="8">
        <f t="shared" si="64"/>
        <v>3775.9965686734799</v>
      </c>
      <c r="E141" s="8">
        <f t="shared" si="65"/>
        <v>33.1227769181883</v>
      </c>
      <c r="F141" s="8">
        <f t="shared" si="66"/>
        <v>44.301714128076853</v>
      </c>
      <c r="G141" s="8">
        <f t="shared" si="49"/>
        <v>2.2250485660981263</v>
      </c>
      <c r="H141" s="8">
        <f t="shared" si="67"/>
        <v>29.48219176372184</v>
      </c>
      <c r="I141" s="7">
        <v>101325</v>
      </c>
      <c r="J141" s="8">
        <f t="shared" si="68"/>
        <v>12596040</v>
      </c>
      <c r="K141" s="8">
        <f t="shared" si="69"/>
        <v>9417600</v>
      </c>
      <c r="L141" s="8">
        <f t="shared" si="70"/>
        <v>2283721.154344765</v>
      </c>
      <c r="M141" s="17">
        <f t="shared" si="50"/>
        <v>29950251.591197472</v>
      </c>
      <c r="N141" s="18">
        <f t="shared" si="71"/>
        <v>124.31324944485566</v>
      </c>
      <c r="O141" s="18">
        <f t="shared" si="72"/>
        <v>92.944485566247224</v>
      </c>
      <c r="P141" s="18">
        <f t="shared" si="73"/>
        <v>22.538575419143992</v>
      </c>
      <c r="Q141" s="18">
        <f t="shared" si="74"/>
        <v>295.58600139351068</v>
      </c>
      <c r="R141" s="10">
        <f t="shared" si="75"/>
        <v>0</v>
      </c>
      <c r="S141" s="8">
        <f t="shared" si="51"/>
        <v>11.399999999999975</v>
      </c>
      <c r="T141" s="8">
        <f t="shared" si="76"/>
        <v>16.183286236437098</v>
      </c>
      <c r="U141" s="8">
        <v>0</v>
      </c>
      <c r="V141" s="8">
        <f t="shared" si="77"/>
        <v>5.1422889917840546</v>
      </c>
      <c r="W141" s="8">
        <v>0</v>
      </c>
      <c r="X141" s="15">
        <f t="shared" si="57"/>
        <v>1200</v>
      </c>
      <c r="Y141" s="8">
        <f t="shared" si="58"/>
        <v>0</v>
      </c>
      <c r="Z141" s="8">
        <f t="shared" si="59"/>
        <v>1209.005969120188</v>
      </c>
      <c r="AA141" s="29">
        <f t="shared" si="52"/>
        <v>0</v>
      </c>
      <c r="AB141" s="8"/>
      <c r="AC141" s="8"/>
      <c r="AD141" s="8">
        <f t="shared" si="53"/>
        <v>0</v>
      </c>
      <c r="AE141" s="8">
        <f t="shared" si="54"/>
        <v>1200</v>
      </c>
      <c r="AF141" s="8">
        <f t="shared" si="60"/>
        <v>290.99403087981199</v>
      </c>
      <c r="AG141" s="16">
        <f t="shared" si="47"/>
        <v>1200</v>
      </c>
      <c r="AH141" s="29">
        <f t="shared" si="61"/>
        <v>4.3859036008802335</v>
      </c>
      <c r="AI141" s="29">
        <f t="shared" si="62"/>
        <v>9.0059691201880341</v>
      </c>
      <c r="AJ141" s="28">
        <f t="shared" si="55"/>
        <v>1.5914861114872083E-2</v>
      </c>
      <c r="AK141" s="25">
        <f t="shared" si="48"/>
        <v>0.15914861114872084</v>
      </c>
      <c r="AL141" s="26">
        <f t="shared" si="56"/>
        <v>1.2155095525026505</v>
      </c>
    </row>
    <row r="142" spans="2:38" x14ac:dyDescent="0.3">
      <c r="B142" s="6">
        <v>1150</v>
      </c>
      <c r="C142" s="8">
        <f t="shared" si="63"/>
        <v>11.5</v>
      </c>
      <c r="D142" s="8">
        <f t="shared" si="64"/>
        <v>3809.1193455916682</v>
      </c>
      <c r="E142" s="8">
        <f t="shared" si="65"/>
        <v>33.1227769181883</v>
      </c>
      <c r="F142" s="8">
        <f t="shared" si="66"/>
        <v>44.301714128076853</v>
      </c>
      <c r="G142" s="8">
        <f t="shared" si="49"/>
        <v>2.2250485660981263</v>
      </c>
      <c r="H142" s="8">
        <f t="shared" si="67"/>
        <v>29.48219176372184</v>
      </c>
      <c r="I142" s="7">
        <v>101325</v>
      </c>
      <c r="J142" s="8">
        <f t="shared" si="68"/>
        <v>12596040</v>
      </c>
      <c r="K142" s="8">
        <f t="shared" si="69"/>
        <v>9417600</v>
      </c>
      <c r="L142" s="8">
        <f t="shared" si="70"/>
        <v>2283101.1644705962</v>
      </c>
      <c r="M142" s="17">
        <f t="shared" si="50"/>
        <v>30124091.517436046</v>
      </c>
      <c r="N142" s="18">
        <f t="shared" si="71"/>
        <v>124.31324944485566</v>
      </c>
      <c r="O142" s="18">
        <f t="shared" si="72"/>
        <v>92.944485566247224</v>
      </c>
      <c r="P142" s="18">
        <f t="shared" si="73"/>
        <v>22.532456594824538</v>
      </c>
      <c r="Q142" s="18">
        <f t="shared" si="74"/>
        <v>297.30166807240113</v>
      </c>
      <c r="R142" s="10">
        <f t="shared" si="75"/>
        <v>0</v>
      </c>
      <c r="S142" s="8">
        <f t="shared" si="51"/>
        <v>11.499999999999975</v>
      </c>
      <c r="T142" s="8">
        <f t="shared" si="76"/>
        <v>16.183286236437098</v>
      </c>
      <c r="U142" s="8">
        <v>0</v>
      </c>
      <c r="V142" s="8">
        <f t="shared" si="77"/>
        <v>5.140892951335382</v>
      </c>
      <c r="W142" s="8">
        <v>0</v>
      </c>
      <c r="X142" s="15">
        <f t="shared" si="57"/>
        <v>1200</v>
      </c>
      <c r="Y142" s="8">
        <f t="shared" si="58"/>
        <v>0</v>
      </c>
      <c r="Z142" s="8">
        <f t="shared" si="59"/>
        <v>1209.0849688493124</v>
      </c>
      <c r="AA142" s="29">
        <f t="shared" si="52"/>
        <v>0</v>
      </c>
      <c r="AB142" s="8"/>
      <c r="AC142" s="8"/>
      <c r="AD142" s="8">
        <f t="shared" si="53"/>
        <v>0</v>
      </c>
      <c r="AE142" s="8">
        <f t="shared" si="54"/>
        <v>1200</v>
      </c>
      <c r="AF142" s="8">
        <f t="shared" si="60"/>
        <v>290.91503115068753</v>
      </c>
      <c r="AG142" s="16">
        <f t="shared" si="47"/>
        <v>1200</v>
      </c>
      <c r="AH142" s="29">
        <f t="shared" si="61"/>
        <v>4.4894208046132844</v>
      </c>
      <c r="AI142" s="29">
        <f t="shared" si="62"/>
        <v>9.0849688493124869</v>
      </c>
      <c r="AJ142" s="28">
        <f t="shared" si="55"/>
        <v>1.6054465159739378E-2</v>
      </c>
      <c r="AK142" s="25">
        <f t="shared" si="48"/>
        <v>0.16054465159739378</v>
      </c>
      <c r="AL142" s="26">
        <f t="shared" si="56"/>
        <v>1.2260201547583394</v>
      </c>
    </row>
    <row r="143" spans="2:38" x14ac:dyDescent="0.3">
      <c r="B143" s="6">
        <v>1160</v>
      </c>
      <c r="C143" s="8">
        <f t="shared" si="63"/>
        <v>11.6</v>
      </c>
      <c r="D143" s="8">
        <f t="shared" si="64"/>
        <v>3842.2421225098565</v>
      </c>
      <c r="E143" s="8">
        <f t="shared" si="65"/>
        <v>33.1227769181883</v>
      </c>
      <c r="F143" s="8">
        <f t="shared" si="66"/>
        <v>44.301714128076853</v>
      </c>
      <c r="G143" s="8">
        <f t="shared" si="49"/>
        <v>2.2250485660981263</v>
      </c>
      <c r="H143" s="8">
        <f t="shared" si="67"/>
        <v>29.48219176372184</v>
      </c>
      <c r="I143" s="7">
        <v>101325</v>
      </c>
      <c r="J143" s="8">
        <f t="shared" si="68"/>
        <v>12596040</v>
      </c>
      <c r="K143" s="8">
        <f t="shared" si="69"/>
        <v>9417600</v>
      </c>
      <c r="L143" s="8">
        <f t="shared" si="70"/>
        <v>2282481.1745964275</v>
      </c>
      <c r="M143" s="17">
        <f t="shared" si="50"/>
        <v>30297931.44367462</v>
      </c>
      <c r="N143" s="18">
        <f t="shared" si="71"/>
        <v>124.31324944485566</v>
      </c>
      <c r="O143" s="18">
        <f t="shared" si="72"/>
        <v>92.944485566247224</v>
      </c>
      <c r="P143" s="18">
        <f t="shared" si="73"/>
        <v>22.526337770505084</v>
      </c>
      <c r="Q143" s="18">
        <f t="shared" si="74"/>
        <v>299.01733475129157</v>
      </c>
      <c r="R143" s="10">
        <f t="shared" si="75"/>
        <v>0</v>
      </c>
      <c r="S143" s="8">
        <f t="shared" si="51"/>
        <v>11.599999999999975</v>
      </c>
      <c r="T143" s="8">
        <f t="shared" si="76"/>
        <v>16.183286236437098</v>
      </c>
      <c r="U143" s="8">
        <v>0</v>
      </c>
      <c r="V143" s="8">
        <f t="shared" si="77"/>
        <v>5.1394969108867086</v>
      </c>
      <c r="W143" s="8">
        <v>0</v>
      </c>
      <c r="X143" s="15">
        <f t="shared" si="57"/>
        <v>1200</v>
      </c>
      <c r="Y143" s="8">
        <f t="shared" si="58"/>
        <v>0</v>
      </c>
      <c r="Z143" s="8">
        <f t="shared" si="59"/>
        <v>1209.1639685784369</v>
      </c>
      <c r="AA143" s="29">
        <f t="shared" si="52"/>
        <v>0</v>
      </c>
      <c r="AB143" s="8"/>
      <c r="AC143" s="8"/>
      <c r="AD143" s="8">
        <f t="shared" si="53"/>
        <v>0</v>
      </c>
      <c r="AE143" s="8">
        <f t="shared" si="54"/>
        <v>1200</v>
      </c>
      <c r="AF143" s="8">
        <f t="shared" si="60"/>
        <v>290.83603142156306</v>
      </c>
      <c r="AG143" s="16">
        <f t="shared" si="47"/>
        <v>1200</v>
      </c>
      <c r="AH143" s="29">
        <f t="shared" si="61"/>
        <v>4.592938008346338</v>
      </c>
      <c r="AI143" s="29">
        <f t="shared" si="62"/>
        <v>9.1639685784369433</v>
      </c>
      <c r="AJ143" s="28">
        <f t="shared" si="55"/>
        <v>1.6194069204606677E-2</v>
      </c>
      <c r="AK143" s="25">
        <f t="shared" si="48"/>
        <v>0.16194069204606676</v>
      </c>
      <c r="AL143" s="26">
        <f t="shared" si="56"/>
        <v>1.2365312632123167</v>
      </c>
    </row>
    <row r="144" spans="2:38" x14ac:dyDescent="0.3">
      <c r="B144" s="6">
        <v>1170</v>
      </c>
      <c r="C144" s="8">
        <f t="shared" si="63"/>
        <v>11.700000000000001</v>
      </c>
      <c r="D144" s="8">
        <f t="shared" si="64"/>
        <v>3875.3648994280452</v>
      </c>
      <c r="E144" s="8">
        <f t="shared" si="65"/>
        <v>33.12277691818889</v>
      </c>
      <c r="F144" s="8">
        <f t="shared" si="66"/>
        <v>44.301714128077634</v>
      </c>
      <c r="G144" s="8">
        <f t="shared" si="49"/>
        <v>2.2250485660981263</v>
      </c>
      <c r="H144" s="8">
        <f t="shared" si="67"/>
        <v>29.482191763722099</v>
      </c>
      <c r="I144" s="7">
        <v>101325</v>
      </c>
      <c r="J144" s="8">
        <f t="shared" si="68"/>
        <v>12596040</v>
      </c>
      <c r="K144" s="8">
        <f t="shared" si="69"/>
        <v>9417600</v>
      </c>
      <c r="L144" s="8">
        <f t="shared" si="70"/>
        <v>2281861.1847222587</v>
      </c>
      <c r="M144" s="17">
        <f t="shared" si="50"/>
        <v>30471771.369913198</v>
      </c>
      <c r="N144" s="18">
        <f t="shared" si="71"/>
        <v>124.31324944485566</v>
      </c>
      <c r="O144" s="18">
        <f t="shared" si="72"/>
        <v>92.944485566247224</v>
      </c>
      <c r="P144" s="18">
        <f t="shared" si="73"/>
        <v>22.520218946185629</v>
      </c>
      <c r="Q144" s="18">
        <f t="shared" si="74"/>
        <v>300.73300143018207</v>
      </c>
      <c r="R144" s="10">
        <f t="shared" si="75"/>
        <v>0</v>
      </c>
      <c r="S144" s="8">
        <f t="shared" si="51"/>
        <v>11.699999999999974</v>
      </c>
      <c r="T144" s="8">
        <f t="shared" si="76"/>
        <v>16.183286236437098</v>
      </c>
      <c r="U144" s="8">
        <v>0</v>
      </c>
      <c r="V144" s="8">
        <f t="shared" si="77"/>
        <v>5.138100870438036</v>
      </c>
      <c r="W144" s="8">
        <v>0</v>
      </c>
      <c r="X144" s="15">
        <f t="shared" si="57"/>
        <v>1200</v>
      </c>
      <c r="Y144" s="8">
        <f t="shared" si="58"/>
        <v>0</v>
      </c>
      <c r="Z144" s="8">
        <f t="shared" si="59"/>
        <v>1209.2429683075613</v>
      </c>
      <c r="AA144" s="29">
        <f t="shared" si="52"/>
        <v>0</v>
      </c>
      <c r="AB144" s="8"/>
      <c r="AC144" s="8"/>
      <c r="AD144" s="8">
        <f t="shared" si="53"/>
        <v>0</v>
      </c>
      <c r="AE144" s="8">
        <f t="shared" si="54"/>
        <v>1200</v>
      </c>
      <c r="AF144" s="8">
        <f t="shared" si="60"/>
        <v>290.7570316924386</v>
      </c>
      <c r="AG144" s="16">
        <f t="shared" si="47"/>
        <v>1200</v>
      </c>
      <c r="AH144" s="29">
        <f t="shared" si="61"/>
        <v>4.6964552120793952</v>
      </c>
      <c r="AI144" s="29">
        <f t="shared" si="62"/>
        <v>9.2429683075614015</v>
      </c>
      <c r="AJ144" s="28">
        <f t="shared" si="55"/>
        <v>1.633367324947398E-2</v>
      </c>
      <c r="AK144" s="25">
        <f t="shared" si="48"/>
        <v>0.16333673249473979</v>
      </c>
      <c r="AL144" s="26">
        <f t="shared" si="56"/>
        <v>1.2470428649560055</v>
      </c>
    </row>
    <row r="145" spans="2:38" x14ac:dyDescent="0.3">
      <c r="B145" s="6">
        <v>1180</v>
      </c>
      <c r="C145" s="8">
        <f t="shared" si="63"/>
        <v>11.8</v>
      </c>
      <c r="D145" s="8">
        <f t="shared" si="64"/>
        <v>3908.4876763462335</v>
      </c>
      <c r="E145" s="8">
        <f t="shared" si="65"/>
        <v>33.1227769181883</v>
      </c>
      <c r="F145" s="8">
        <f t="shared" si="66"/>
        <v>44.301714128076853</v>
      </c>
      <c r="G145" s="8">
        <f t="shared" si="49"/>
        <v>2.2250485660981263</v>
      </c>
      <c r="H145" s="8">
        <f t="shared" si="67"/>
        <v>29.48219176372184</v>
      </c>
      <c r="I145" s="7">
        <v>101325</v>
      </c>
      <c r="J145" s="8">
        <f t="shared" si="68"/>
        <v>12596040</v>
      </c>
      <c r="K145" s="8">
        <f t="shared" si="69"/>
        <v>9417600</v>
      </c>
      <c r="L145" s="8">
        <f t="shared" si="70"/>
        <v>2281241.1948480899</v>
      </c>
      <c r="M145" s="17">
        <f t="shared" si="50"/>
        <v>30645611.296151772</v>
      </c>
      <c r="N145" s="18">
        <f t="shared" si="71"/>
        <v>124.31324944485566</v>
      </c>
      <c r="O145" s="18">
        <f t="shared" si="72"/>
        <v>92.944485566247224</v>
      </c>
      <c r="P145" s="18">
        <f t="shared" si="73"/>
        <v>22.514100121866171</v>
      </c>
      <c r="Q145" s="18">
        <f t="shared" si="74"/>
        <v>302.44866810907251</v>
      </c>
      <c r="R145" s="10">
        <f t="shared" si="75"/>
        <v>0</v>
      </c>
      <c r="S145" s="8">
        <f t="shared" si="51"/>
        <v>11.799999999999974</v>
      </c>
      <c r="T145" s="8">
        <f t="shared" si="76"/>
        <v>16.183286236437098</v>
      </c>
      <c r="U145" s="8">
        <v>0</v>
      </c>
      <c r="V145" s="8">
        <f t="shared" si="77"/>
        <v>5.1367048299893625</v>
      </c>
      <c r="W145" s="8">
        <v>0</v>
      </c>
      <c r="X145" s="15">
        <f t="shared" si="57"/>
        <v>1200</v>
      </c>
      <c r="Y145" s="8">
        <f t="shared" si="58"/>
        <v>0</v>
      </c>
      <c r="Z145" s="8">
        <f t="shared" si="59"/>
        <v>1209.3219680366858</v>
      </c>
      <c r="AA145" s="29">
        <f t="shared" si="52"/>
        <v>0</v>
      </c>
      <c r="AB145" s="8"/>
      <c r="AC145" s="8"/>
      <c r="AD145" s="8">
        <f t="shared" si="53"/>
        <v>0</v>
      </c>
      <c r="AE145" s="8">
        <f t="shared" si="54"/>
        <v>1200</v>
      </c>
      <c r="AF145" s="8">
        <f t="shared" si="60"/>
        <v>290.67803196331414</v>
      </c>
      <c r="AG145" s="16">
        <f t="shared" si="47"/>
        <v>1200</v>
      </c>
      <c r="AH145" s="29">
        <f t="shared" si="61"/>
        <v>4.7999724158124497</v>
      </c>
      <c r="AI145" s="29">
        <f t="shared" si="62"/>
        <v>9.3219680366858597</v>
      </c>
      <c r="AJ145" s="28">
        <f t="shared" si="55"/>
        <v>1.6473277294341278E-2</v>
      </c>
      <c r="AK145" s="25">
        <f t="shared" si="48"/>
        <v>0.16473277294341279</v>
      </c>
      <c r="AL145" s="26">
        <f t="shared" si="56"/>
        <v>1.2575549475154546</v>
      </c>
    </row>
    <row r="146" spans="2:38" x14ac:dyDescent="0.3">
      <c r="B146" s="6">
        <v>1190</v>
      </c>
      <c r="C146" s="8">
        <f t="shared" si="63"/>
        <v>11.9</v>
      </c>
      <c r="D146" s="8">
        <f t="shared" si="64"/>
        <v>3941.6104532644217</v>
      </c>
      <c r="E146" s="8">
        <f t="shared" si="65"/>
        <v>33.1227769181883</v>
      </c>
      <c r="F146" s="8">
        <f t="shared" si="66"/>
        <v>44.301714128076853</v>
      </c>
      <c r="G146" s="8">
        <f t="shared" si="49"/>
        <v>2.2250485660981263</v>
      </c>
      <c r="H146" s="8">
        <f t="shared" si="67"/>
        <v>29.48219176372184</v>
      </c>
      <c r="I146" s="7">
        <v>101325</v>
      </c>
      <c r="J146" s="8">
        <f t="shared" si="68"/>
        <v>12596040</v>
      </c>
      <c r="K146" s="8">
        <f t="shared" si="69"/>
        <v>9417600</v>
      </c>
      <c r="L146" s="8">
        <f t="shared" si="70"/>
        <v>2280621.2049739212</v>
      </c>
      <c r="M146" s="17">
        <f t="shared" si="50"/>
        <v>30819451.222390346</v>
      </c>
      <c r="N146" s="18">
        <f t="shared" si="71"/>
        <v>124.31324944485566</v>
      </c>
      <c r="O146" s="18">
        <f t="shared" si="72"/>
        <v>92.944485566247224</v>
      </c>
      <c r="P146" s="18">
        <f t="shared" si="73"/>
        <v>22.507981297546717</v>
      </c>
      <c r="Q146" s="18">
        <f t="shared" si="74"/>
        <v>304.16433478796296</v>
      </c>
      <c r="R146" s="10">
        <f t="shared" si="75"/>
        <v>0</v>
      </c>
      <c r="S146" s="8">
        <f t="shared" si="51"/>
        <v>11.899999999999974</v>
      </c>
      <c r="T146" s="8">
        <f t="shared" si="76"/>
        <v>16.183286236437098</v>
      </c>
      <c r="U146" s="8">
        <v>0</v>
      </c>
      <c r="V146" s="8">
        <f t="shared" si="77"/>
        <v>5.1353087895406899</v>
      </c>
      <c r="W146" s="8">
        <v>0</v>
      </c>
      <c r="X146" s="15">
        <f t="shared" si="57"/>
        <v>1200</v>
      </c>
      <c r="Y146" s="8">
        <f t="shared" si="58"/>
        <v>0</v>
      </c>
      <c r="Z146" s="8">
        <f t="shared" si="59"/>
        <v>1209.4009677658103</v>
      </c>
      <c r="AA146" s="29">
        <f t="shared" si="52"/>
        <v>0</v>
      </c>
      <c r="AB146" s="8"/>
      <c r="AC146" s="8"/>
      <c r="AD146" s="8">
        <f t="shared" si="53"/>
        <v>0</v>
      </c>
      <c r="AE146" s="8">
        <f t="shared" si="54"/>
        <v>1200</v>
      </c>
      <c r="AF146" s="8">
        <f t="shared" si="60"/>
        <v>290.59903223418968</v>
      </c>
      <c r="AG146" s="16">
        <f t="shared" si="47"/>
        <v>1200</v>
      </c>
      <c r="AH146" s="29">
        <f t="shared" si="61"/>
        <v>4.9034896195454998</v>
      </c>
      <c r="AI146" s="29">
        <f t="shared" si="62"/>
        <v>9.4009677658103126</v>
      </c>
      <c r="AJ146" s="28">
        <f t="shared" si="55"/>
        <v>1.6612881339208574E-2</v>
      </c>
      <c r="AK146" s="25">
        <f t="shared" si="48"/>
        <v>0.16612881339208574</v>
      </c>
      <c r="AL146" s="26">
        <f t="shared" si="56"/>
        <v>1.2680674988332239</v>
      </c>
    </row>
    <row r="147" spans="2:38" x14ac:dyDescent="0.3">
      <c r="B147" s="6">
        <v>1200</v>
      </c>
      <c r="C147" s="8">
        <f t="shared" si="63"/>
        <v>12</v>
      </c>
      <c r="D147" s="8">
        <f t="shared" si="64"/>
        <v>3974.73323018261</v>
      </c>
      <c r="E147" s="8">
        <f t="shared" si="65"/>
        <v>33.1227769181883</v>
      </c>
      <c r="F147" s="8">
        <f t="shared" si="66"/>
        <v>44.301714128076853</v>
      </c>
      <c r="G147" s="8">
        <f t="shared" si="49"/>
        <v>2.2250485660981263</v>
      </c>
      <c r="H147" s="8">
        <f t="shared" si="67"/>
        <v>29.48219176372184</v>
      </c>
      <c r="I147" s="7">
        <v>101325</v>
      </c>
      <c r="J147" s="8">
        <f t="shared" si="68"/>
        <v>12596040</v>
      </c>
      <c r="K147" s="8">
        <f t="shared" si="69"/>
        <v>9417600</v>
      </c>
      <c r="L147" s="8">
        <f t="shared" si="70"/>
        <v>2280001.2150997524</v>
      </c>
      <c r="M147" s="17">
        <f t="shared" si="50"/>
        <v>30993291.14862892</v>
      </c>
      <c r="N147" s="18">
        <f t="shared" si="71"/>
        <v>124.31324944485566</v>
      </c>
      <c r="O147" s="18">
        <f t="shared" si="72"/>
        <v>92.944485566247224</v>
      </c>
      <c r="P147" s="18">
        <f t="shared" si="73"/>
        <v>22.501862473227263</v>
      </c>
      <c r="Q147" s="18">
        <f t="shared" si="74"/>
        <v>305.8800014668534</v>
      </c>
      <c r="R147" s="10">
        <f t="shared" si="75"/>
        <v>0</v>
      </c>
      <c r="S147" s="8">
        <f t="shared" si="51"/>
        <v>11.999999999999973</v>
      </c>
      <c r="T147" s="8">
        <f t="shared" si="76"/>
        <v>16.183286236437098</v>
      </c>
      <c r="U147" s="8">
        <v>0</v>
      </c>
      <c r="V147" s="8">
        <f t="shared" si="77"/>
        <v>5.1339127490920164</v>
      </c>
      <c r="W147" s="8">
        <v>0</v>
      </c>
      <c r="X147" s="15">
        <f t="shared" si="57"/>
        <v>1200</v>
      </c>
      <c r="Y147" s="8">
        <f t="shared" si="58"/>
        <v>0</v>
      </c>
      <c r="Z147" s="8">
        <f t="shared" si="59"/>
        <v>1209.4799674949347</v>
      </c>
      <c r="AA147" s="29">
        <f t="shared" si="52"/>
        <v>0</v>
      </c>
      <c r="AB147" s="8"/>
      <c r="AC147" s="8"/>
      <c r="AD147" s="8">
        <f t="shared" si="53"/>
        <v>0</v>
      </c>
      <c r="AE147" s="8">
        <f t="shared" si="54"/>
        <v>1200</v>
      </c>
      <c r="AF147" s="8">
        <f t="shared" si="60"/>
        <v>290.52003250506522</v>
      </c>
      <c r="AG147" s="16">
        <f t="shared" si="47"/>
        <v>1200</v>
      </c>
      <c r="AH147" s="29">
        <f t="shared" si="61"/>
        <v>5.0070068232785543</v>
      </c>
      <c r="AI147" s="29">
        <f t="shared" si="62"/>
        <v>9.479967494934769</v>
      </c>
      <c r="AJ147" s="28">
        <f t="shared" si="55"/>
        <v>1.6752485384075873E-2</v>
      </c>
      <c r="AK147" s="25">
        <f t="shared" si="48"/>
        <v>0.16752485384075871</v>
      </c>
      <c r="AL147" s="26">
        <f t="shared" si="56"/>
        <v>1.2785805072511656</v>
      </c>
    </row>
    <row r="148" spans="2:38" x14ac:dyDescent="0.3">
      <c r="B148" s="6">
        <v>1210</v>
      </c>
      <c r="C148" s="8">
        <f t="shared" si="63"/>
        <v>12.1</v>
      </c>
      <c r="D148" s="8">
        <f t="shared" si="64"/>
        <v>4007.8560071007983</v>
      </c>
      <c r="E148" s="8">
        <f t="shared" si="65"/>
        <v>33.1227769181883</v>
      </c>
      <c r="F148" s="8">
        <f t="shared" si="66"/>
        <v>44.301714128076853</v>
      </c>
      <c r="G148" s="8">
        <f t="shared" si="49"/>
        <v>2.2250485660981263</v>
      </c>
      <c r="H148" s="8">
        <f t="shared" si="67"/>
        <v>29.48219176372184</v>
      </c>
      <c r="I148" s="7">
        <v>101325</v>
      </c>
      <c r="J148" s="8">
        <f t="shared" si="68"/>
        <v>12596040</v>
      </c>
      <c r="K148" s="8">
        <f t="shared" si="69"/>
        <v>9417600</v>
      </c>
      <c r="L148" s="8">
        <f t="shared" si="70"/>
        <v>2279381.2252255837</v>
      </c>
      <c r="M148" s="17">
        <f t="shared" si="50"/>
        <v>31167131.074867494</v>
      </c>
      <c r="N148" s="18">
        <f t="shared" si="71"/>
        <v>124.31324944485566</v>
      </c>
      <c r="O148" s="18">
        <f t="shared" si="72"/>
        <v>92.944485566247224</v>
      </c>
      <c r="P148" s="18">
        <f t="shared" si="73"/>
        <v>22.495743648907808</v>
      </c>
      <c r="Q148" s="18">
        <f t="shared" si="74"/>
        <v>307.59566814574384</v>
      </c>
      <c r="R148" s="10">
        <f t="shared" si="75"/>
        <v>0</v>
      </c>
      <c r="S148" s="8">
        <f t="shared" si="51"/>
        <v>12.099999999999973</v>
      </c>
      <c r="T148" s="8">
        <f t="shared" si="76"/>
        <v>16.183286236437098</v>
      </c>
      <c r="U148" s="8">
        <v>0</v>
      </c>
      <c r="V148" s="8">
        <f t="shared" si="77"/>
        <v>5.1325167086433439</v>
      </c>
      <c r="W148" s="8">
        <v>0</v>
      </c>
      <c r="X148" s="15">
        <f t="shared" si="57"/>
        <v>1200</v>
      </c>
      <c r="Y148" s="8">
        <f t="shared" si="58"/>
        <v>0</v>
      </c>
      <c r="Z148" s="8">
        <f t="shared" si="59"/>
        <v>1209.5589672240592</v>
      </c>
      <c r="AA148" s="29">
        <f t="shared" si="52"/>
        <v>0</v>
      </c>
      <c r="AB148" s="8"/>
      <c r="AC148" s="8"/>
      <c r="AD148" s="8">
        <f t="shared" si="53"/>
        <v>0</v>
      </c>
      <c r="AE148" s="8">
        <f t="shared" si="54"/>
        <v>1200</v>
      </c>
      <c r="AF148" s="8">
        <f t="shared" si="60"/>
        <v>290.44103277594076</v>
      </c>
      <c r="AG148" s="16">
        <f t="shared" si="47"/>
        <v>1200</v>
      </c>
      <c r="AH148" s="29">
        <f t="shared" si="61"/>
        <v>5.1105240270116115</v>
      </c>
      <c r="AI148" s="29">
        <f t="shared" si="62"/>
        <v>9.5589672240592272</v>
      </c>
      <c r="AJ148" s="28">
        <f t="shared" si="55"/>
        <v>1.6892089428943175E-2</v>
      </c>
      <c r="AK148" s="25">
        <f t="shared" si="48"/>
        <v>0.16892089428943174</v>
      </c>
      <c r="AL148" s="26">
        <f t="shared" si="56"/>
        <v>1.2890939614940533</v>
      </c>
    </row>
    <row r="149" spans="2:38" x14ac:dyDescent="0.3">
      <c r="B149" s="6">
        <v>1220</v>
      </c>
      <c r="C149" s="8">
        <f t="shared" si="63"/>
        <v>12.200000000000001</v>
      </c>
      <c r="D149" s="8">
        <f t="shared" si="64"/>
        <v>4040.9787840189874</v>
      </c>
      <c r="E149" s="8">
        <f t="shared" si="65"/>
        <v>33.12277691818889</v>
      </c>
      <c r="F149" s="8">
        <f t="shared" si="66"/>
        <v>44.301714128077634</v>
      </c>
      <c r="G149" s="8">
        <f t="shared" si="49"/>
        <v>2.2250485660981263</v>
      </c>
      <c r="H149" s="8">
        <f t="shared" si="67"/>
        <v>29.482191763722099</v>
      </c>
      <c r="I149" s="7">
        <v>101325</v>
      </c>
      <c r="J149" s="8">
        <f t="shared" si="68"/>
        <v>12596040</v>
      </c>
      <c r="K149" s="8">
        <f t="shared" si="69"/>
        <v>9417600</v>
      </c>
      <c r="L149" s="8">
        <f t="shared" si="70"/>
        <v>2278761.2353514149</v>
      </c>
      <c r="M149" s="17">
        <f t="shared" si="50"/>
        <v>31340971.001106072</v>
      </c>
      <c r="N149" s="18">
        <f t="shared" si="71"/>
        <v>124.31324944485566</v>
      </c>
      <c r="O149" s="18">
        <f t="shared" si="72"/>
        <v>92.944485566247224</v>
      </c>
      <c r="P149" s="18">
        <f t="shared" si="73"/>
        <v>22.489624824588354</v>
      </c>
      <c r="Q149" s="18">
        <f t="shared" si="74"/>
        <v>309.31133482463434</v>
      </c>
      <c r="R149" s="10">
        <f t="shared" si="75"/>
        <v>0</v>
      </c>
      <c r="S149" s="8">
        <f t="shared" si="51"/>
        <v>12.199999999999973</v>
      </c>
      <c r="T149" s="8">
        <f t="shared" si="76"/>
        <v>16.183286236437098</v>
      </c>
      <c r="U149" s="8">
        <v>0</v>
      </c>
      <c r="V149" s="8">
        <f t="shared" si="77"/>
        <v>5.1311206681946704</v>
      </c>
      <c r="W149" s="8">
        <v>0</v>
      </c>
      <c r="X149" s="15">
        <f t="shared" si="57"/>
        <v>1200</v>
      </c>
      <c r="Y149" s="8">
        <f t="shared" si="58"/>
        <v>0</v>
      </c>
      <c r="Z149" s="8">
        <f t="shared" si="59"/>
        <v>1209.6379669531836</v>
      </c>
      <c r="AA149" s="29">
        <f t="shared" si="52"/>
        <v>0</v>
      </c>
      <c r="AB149" s="8"/>
      <c r="AC149" s="8"/>
      <c r="AD149" s="8">
        <f t="shared" si="53"/>
        <v>0</v>
      </c>
      <c r="AE149" s="8">
        <f t="shared" si="54"/>
        <v>1200</v>
      </c>
      <c r="AF149" s="8">
        <f t="shared" si="60"/>
        <v>290.36203304681629</v>
      </c>
      <c r="AG149" s="16">
        <f t="shared" si="47"/>
        <v>1200</v>
      </c>
      <c r="AH149" s="29">
        <f t="shared" si="61"/>
        <v>5.2140412307446651</v>
      </c>
      <c r="AI149" s="29">
        <f t="shared" si="62"/>
        <v>9.6379669531836853</v>
      </c>
      <c r="AJ149" s="28">
        <f t="shared" si="55"/>
        <v>1.7031693473810474E-2</v>
      </c>
      <c r="AK149" s="25">
        <f t="shared" si="48"/>
        <v>0.17031693473810475</v>
      </c>
      <c r="AL149" s="26">
        <f t="shared" si="56"/>
        <v>1.2996078506540074</v>
      </c>
    </row>
    <row r="150" spans="2:38" x14ac:dyDescent="0.3">
      <c r="B150" s="6">
        <v>1230</v>
      </c>
      <c r="C150" s="8">
        <f t="shared" si="63"/>
        <v>12.3</v>
      </c>
      <c r="D150" s="8">
        <f t="shared" si="64"/>
        <v>4074.1015609371761</v>
      </c>
      <c r="E150" s="8">
        <f t="shared" si="65"/>
        <v>33.1227769181883</v>
      </c>
      <c r="F150" s="8">
        <f t="shared" si="66"/>
        <v>44.301714128076853</v>
      </c>
      <c r="G150" s="8">
        <f t="shared" si="49"/>
        <v>2.2250485660981263</v>
      </c>
      <c r="H150" s="8">
        <f t="shared" si="67"/>
        <v>29.48219176372184</v>
      </c>
      <c r="I150" s="7">
        <v>101325</v>
      </c>
      <c r="J150" s="8">
        <f t="shared" si="68"/>
        <v>12596040</v>
      </c>
      <c r="K150" s="8">
        <f t="shared" si="69"/>
        <v>9417600</v>
      </c>
      <c r="L150" s="8">
        <f t="shared" si="70"/>
        <v>2278141.2454772461</v>
      </c>
      <c r="M150" s="17">
        <f t="shared" si="50"/>
        <v>31514810.927344646</v>
      </c>
      <c r="N150" s="18">
        <f t="shared" si="71"/>
        <v>124.31324944485566</v>
      </c>
      <c r="O150" s="18">
        <f t="shared" si="72"/>
        <v>92.944485566247224</v>
      </c>
      <c r="P150" s="18">
        <f t="shared" si="73"/>
        <v>22.4835060002689</v>
      </c>
      <c r="Q150" s="18">
        <f t="shared" si="74"/>
        <v>311.02700150352479</v>
      </c>
      <c r="R150" s="10">
        <f t="shared" si="75"/>
        <v>0</v>
      </c>
      <c r="S150" s="8">
        <f t="shared" si="51"/>
        <v>12.299999999999972</v>
      </c>
      <c r="T150" s="8">
        <f t="shared" si="76"/>
        <v>16.183286236437098</v>
      </c>
      <c r="U150" s="8">
        <v>0</v>
      </c>
      <c r="V150" s="8">
        <f t="shared" si="77"/>
        <v>5.1297246277459987</v>
      </c>
      <c r="W150" s="8">
        <v>0</v>
      </c>
      <c r="X150" s="15">
        <f t="shared" si="57"/>
        <v>1200</v>
      </c>
      <c r="Y150" s="8">
        <f t="shared" si="58"/>
        <v>0</v>
      </c>
      <c r="Z150" s="8">
        <f t="shared" si="59"/>
        <v>1209.7169666823081</v>
      </c>
      <c r="AA150" s="29">
        <f t="shared" si="52"/>
        <v>0</v>
      </c>
      <c r="AB150" s="8"/>
      <c r="AC150" s="8"/>
      <c r="AD150" s="8">
        <f t="shared" si="53"/>
        <v>0</v>
      </c>
      <c r="AE150" s="8">
        <f t="shared" si="54"/>
        <v>1200</v>
      </c>
      <c r="AF150" s="8">
        <f t="shared" si="60"/>
        <v>290.28303331769189</v>
      </c>
      <c r="AG150" s="16">
        <f t="shared" si="47"/>
        <v>1200</v>
      </c>
      <c r="AH150" s="29">
        <f t="shared" si="61"/>
        <v>5.3175584344777187</v>
      </c>
      <c r="AI150" s="29">
        <f t="shared" si="62"/>
        <v>9.71696668230814</v>
      </c>
      <c r="AJ150" s="28">
        <f t="shared" si="55"/>
        <v>1.7171297518677773E-2</v>
      </c>
      <c r="AK150" s="25">
        <f t="shared" si="48"/>
        <v>0.17171297518677772</v>
      </c>
      <c r="AL150" s="26">
        <f t="shared" si="56"/>
        <v>1.3101221641756742</v>
      </c>
    </row>
    <row r="151" spans="2:38" x14ac:dyDescent="0.3">
      <c r="B151" s="6">
        <v>1240</v>
      </c>
      <c r="C151" s="8">
        <f t="shared" si="63"/>
        <v>12.4</v>
      </c>
      <c r="D151" s="8">
        <f t="shared" si="64"/>
        <v>4107.224337855364</v>
      </c>
      <c r="E151" s="8">
        <f t="shared" si="65"/>
        <v>33.1227769181883</v>
      </c>
      <c r="F151" s="8">
        <f t="shared" si="66"/>
        <v>44.301714128076853</v>
      </c>
      <c r="G151" s="8">
        <f t="shared" si="49"/>
        <v>2.2250485660981263</v>
      </c>
      <c r="H151" s="8">
        <f t="shared" si="67"/>
        <v>29.48219176372184</v>
      </c>
      <c r="I151" s="7">
        <v>101325</v>
      </c>
      <c r="J151" s="8">
        <f t="shared" si="68"/>
        <v>12596040</v>
      </c>
      <c r="K151" s="8">
        <f t="shared" si="69"/>
        <v>9417600</v>
      </c>
      <c r="L151" s="8">
        <f t="shared" si="70"/>
        <v>2277521.2556030774</v>
      </c>
      <c r="M151" s="17">
        <f t="shared" si="50"/>
        <v>31688650.85358322</v>
      </c>
      <c r="N151" s="18">
        <f t="shared" si="71"/>
        <v>124.31324944485566</v>
      </c>
      <c r="O151" s="18">
        <f t="shared" si="72"/>
        <v>92.944485566247224</v>
      </c>
      <c r="P151" s="18">
        <f t="shared" si="73"/>
        <v>22.477387175949442</v>
      </c>
      <c r="Q151" s="18">
        <f t="shared" si="74"/>
        <v>312.74266818241523</v>
      </c>
      <c r="R151" s="10">
        <f t="shared" si="75"/>
        <v>0</v>
      </c>
      <c r="S151" s="8">
        <f t="shared" si="51"/>
        <v>12.399999999999972</v>
      </c>
      <c r="T151" s="8">
        <f t="shared" si="76"/>
        <v>16.183286236437098</v>
      </c>
      <c r="U151" s="8">
        <v>0</v>
      </c>
      <c r="V151" s="8">
        <f t="shared" si="77"/>
        <v>5.1283285872973252</v>
      </c>
      <c r="W151" s="8">
        <v>0</v>
      </c>
      <c r="X151" s="15">
        <f t="shared" si="57"/>
        <v>1200</v>
      </c>
      <c r="Y151" s="8">
        <f t="shared" si="58"/>
        <v>0</v>
      </c>
      <c r="Z151" s="8">
        <f t="shared" si="59"/>
        <v>1209.7959664114326</v>
      </c>
      <c r="AA151" s="29">
        <f t="shared" si="52"/>
        <v>0</v>
      </c>
      <c r="AB151" s="8"/>
      <c r="AC151" s="8"/>
      <c r="AD151" s="8">
        <f t="shared" si="53"/>
        <v>0</v>
      </c>
      <c r="AE151" s="8">
        <f t="shared" si="54"/>
        <v>1200</v>
      </c>
      <c r="AF151" s="8">
        <f t="shared" si="60"/>
        <v>290.20403358856743</v>
      </c>
      <c r="AG151" s="16">
        <f t="shared" si="47"/>
        <v>1200</v>
      </c>
      <c r="AH151" s="29">
        <f t="shared" si="61"/>
        <v>5.421075638210775</v>
      </c>
      <c r="AI151" s="29">
        <f t="shared" si="62"/>
        <v>9.7959664114325982</v>
      </c>
      <c r="AJ151" s="28">
        <f t="shared" si="55"/>
        <v>1.7310901563545075E-2</v>
      </c>
      <c r="AK151" s="25">
        <f t="shared" si="48"/>
        <v>0.17310901563545075</v>
      </c>
      <c r="AL151" s="26">
        <f t="shared" si="56"/>
        <v>1.3206368918421163</v>
      </c>
    </row>
    <row r="152" spans="2:38" x14ac:dyDescent="0.3">
      <c r="B152" s="6">
        <v>1250</v>
      </c>
      <c r="C152" s="8">
        <f t="shared" si="63"/>
        <v>12.5</v>
      </c>
      <c r="D152" s="8">
        <f t="shared" si="64"/>
        <v>4140.3471147735518</v>
      </c>
      <c r="E152" s="8">
        <f t="shared" si="65"/>
        <v>33.1227769181883</v>
      </c>
      <c r="F152" s="8">
        <f t="shared" si="66"/>
        <v>44.301714128076853</v>
      </c>
      <c r="G152" s="8">
        <f t="shared" si="49"/>
        <v>2.2250485660981263</v>
      </c>
      <c r="H152" s="8">
        <f t="shared" si="67"/>
        <v>29.48219176372184</v>
      </c>
      <c r="I152" s="7">
        <v>101325</v>
      </c>
      <c r="J152" s="8">
        <f t="shared" si="68"/>
        <v>12596040</v>
      </c>
      <c r="K152" s="8">
        <f t="shared" si="69"/>
        <v>9417600</v>
      </c>
      <c r="L152" s="8">
        <f t="shared" si="70"/>
        <v>2276901.2657289086</v>
      </c>
      <c r="M152" s="17">
        <f t="shared" si="50"/>
        <v>31862490.779821794</v>
      </c>
      <c r="N152" s="18">
        <f t="shared" si="71"/>
        <v>124.31324944485566</v>
      </c>
      <c r="O152" s="18">
        <f t="shared" si="72"/>
        <v>92.944485566247224</v>
      </c>
      <c r="P152" s="18">
        <f t="shared" si="73"/>
        <v>22.471268351629988</v>
      </c>
      <c r="Q152" s="18">
        <f t="shared" si="74"/>
        <v>314.45833486130567</v>
      </c>
      <c r="R152" s="10">
        <f t="shared" si="75"/>
        <v>0</v>
      </c>
      <c r="S152" s="8">
        <f t="shared" si="51"/>
        <v>12.499999999999972</v>
      </c>
      <c r="T152" s="8">
        <f t="shared" si="76"/>
        <v>16.183286236437098</v>
      </c>
      <c r="U152" s="8">
        <v>0</v>
      </c>
      <c r="V152" s="8">
        <f t="shared" si="77"/>
        <v>5.1269325468486526</v>
      </c>
      <c r="W152" s="8">
        <v>0</v>
      </c>
      <c r="X152" s="15">
        <f t="shared" si="57"/>
        <v>1200</v>
      </c>
      <c r="Y152" s="8">
        <f t="shared" si="58"/>
        <v>0</v>
      </c>
      <c r="Z152" s="8">
        <f t="shared" si="59"/>
        <v>1209.874966140557</v>
      </c>
      <c r="AA152" s="29">
        <f t="shared" si="52"/>
        <v>0</v>
      </c>
      <c r="AB152" s="8"/>
      <c r="AC152" s="8"/>
      <c r="AD152" s="8">
        <f t="shared" si="53"/>
        <v>0</v>
      </c>
      <c r="AE152" s="8">
        <f t="shared" si="54"/>
        <v>1200</v>
      </c>
      <c r="AF152" s="8">
        <f t="shared" si="60"/>
        <v>290.12503385944296</v>
      </c>
      <c r="AG152" s="16">
        <f t="shared" si="47"/>
        <v>1200</v>
      </c>
      <c r="AH152" s="29">
        <f t="shared" si="61"/>
        <v>5.5245928419438286</v>
      </c>
      <c r="AI152" s="29">
        <f t="shared" si="62"/>
        <v>9.8749661405570563</v>
      </c>
      <c r="AJ152" s="28">
        <f t="shared" si="55"/>
        <v>1.7450505608412374E-2</v>
      </c>
      <c r="AK152" s="25">
        <f t="shared" si="48"/>
        <v>0.17450505608412376</v>
      </c>
      <c r="AL152" s="26">
        <f t="shared" si="56"/>
        <v>1.3311520237613741</v>
      </c>
    </row>
    <row r="153" spans="2:38" x14ac:dyDescent="0.3">
      <c r="B153" s="6">
        <v>1260</v>
      </c>
      <c r="C153" s="8">
        <f t="shared" si="63"/>
        <v>12.6</v>
      </c>
      <c r="D153" s="8">
        <f t="shared" si="64"/>
        <v>4173.4698916917405</v>
      </c>
      <c r="E153" s="8">
        <f t="shared" si="65"/>
        <v>33.1227769181883</v>
      </c>
      <c r="F153" s="8">
        <f t="shared" si="66"/>
        <v>44.301714128076853</v>
      </c>
      <c r="G153" s="8">
        <f t="shared" si="49"/>
        <v>2.2250485660981263</v>
      </c>
      <c r="H153" s="8">
        <f t="shared" si="67"/>
        <v>29.48219176372184</v>
      </c>
      <c r="I153" s="7">
        <v>101325</v>
      </c>
      <c r="J153" s="8">
        <f t="shared" si="68"/>
        <v>12596040</v>
      </c>
      <c r="K153" s="8">
        <f t="shared" si="69"/>
        <v>9417600</v>
      </c>
      <c r="L153" s="8">
        <f t="shared" si="70"/>
        <v>2276281.2758547398</v>
      </c>
      <c r="M153" s="17">
        <f t="shared" si="50"/>
        <v>32036330.706060369</v>
      </c>
      <c r="N153" s="18">
        <f t="shared" si="71"/>
        <v>124.31324944485566</v>
      </c>
      <c r="O153" s="18">
        <f t="shared" si="72"/>
        <v>92.944485566247224</v>
      </c>
      <c r="P153" s="18">
        <f t="shared" si="73"/>
        <v>22.465149527310533</v>
      </c>
      <c r="Q153" s="18">
        <f t="shared" si="74"/>
        <v>316.17400154019612</v>
      </c>
      <c r="R153" s="10">
        <f t="shared" si="75"/>
        <v>0</v>
      </c>
      <c r="S153" s="8">
        <f t="shared" si="51"/>
        <v>12.599999999999971</v>
      </c>
      <c r="T153" s="8">
        <f t="shared" si="76"/>
        <v>16.183286236437098</v>
      </c>
      <c r="U153" s="8">
        <v>0</v>
      </c>
      <c r="V153" s="8">
        <f t="shared" si="77"/>
        <v>5.1255365063999792</v>
      </c>
      <c r="W153" s="8">
        <v>0</v>
      </c>
      <c r="X153" s="15">
        <f t="shared" si="57"/>
        <v>1200</v>
      </c>
      <c r="Y153" s="8">
        <f t="shared" si="58"/>
        <v>0</v>
      </c>
      <c r="Z153" s="8">
        <f t="shared" si="59"/>
        <v>1209.9539658696815</v>
      </c>
      <c r="AA153" s="29">
        <f t="shared" si="52"/>
        <v>0</v>
      </c>
      <c r="AB153" s="8"/>
      <c r="AC153" s="8"/>
      <c r="AD153" s="8">
        <f t="shared" si="53"/>
        <v>0</v>
      </c>
      <c r="AE153" s="8">
        <f t="shared" si="54"/>
        <v>1200</v>
      </c>
      <c r="AF153" s="8">
        <f t="shared" si="60"/>
        <v>290.0460341303185</v>
      </c>
      <c r="AG153" s="16">
        <f t="shared" si="47"/>
        <v>1200</v>
      </c>
      <c r="AH153" s="29">
        <f t="shared" si="61"/>
        <v>5.6281100456768831</v>
      </c>
      <c r="AI153" s="29">
        <f t="shared" si="62"/>
        <v>9.953965869681511</v>
      </c>
      <c r="AJ153" s="28">
        <f t="shared" si="55"/>
        <v>1.7590109653279673E-2</v>
      </c>
      <c r="AK153" s="25">
        <f t="shared" si="48"/>
        <v>0.17590109653279673</v>
      </c>
      <c r="AL153" s="26">
        <f t="shared" si="56"/>
        <v>1.3416675503536613</v>
      </c>
    </row>
    <row r="154" spans="2:38" x14ac:dyDescent="0.3">
      <c r="B154" s="6">
        <v>1270</v>
      </c>
      <c r="C154" s="8">
        <f t="shared" si="63"/>
        <v>12.700000000000001</v>
      </c>
      <c r="D154" s="8">
        <f t="shared" si="64"/>
        <v>4206.5926686099292</v>
      </c>
      <c r="E154" s="8">
        <f t="shared" si="65"/>
        <v>33.12277691818889</v>
      </c>
      <c r="F154" s="8">
        <f t="shared" si="66"/>
        <v>44.301714128077634</v>
      </c>
      <c r="G154" s="8">
        <f t="shared" si="49"/>
        <v>2.2250485660981263</v>
      </c>
      <c r="H154" s="8">
        <f t="shared" si="67"/>
        <v>29.482191763722099</v>
      </c>
      <c r="I154" s="7">
        <v>101325</v>
      </c>
      <c r="J154" s="8">
        <f t="shared" si="68"/>
        <v>12596040</v>
      </c>
      <c r="K154" s="8">
        <f t="shared" si="69"/>
        <v>9417600</v>
      </c>
      <c r="L154" s="8">
        <f t="shared" si="70"/>
        <v>2275661.2859805711</v>
      </c>
      <c r="M154" s="17">
        <f t="shared" si="50"/>
        <v>32210170.632298946</v>
      </c>
      <c r="N154" s="18">
        <f t="shared" si="71"/>
        <v>124.31324944485566</v>
      </c>
      <c r="O154" s="18">
        <f t="shared" si="72"/>
        <v>92.944485566247224</v>
      </c>
      <c r="P154" s="18">
        <f t="shared" si="73"/>
        <v>22.459030702991079</v>
      </c>
      <c r="Q154" s="18">
        <f t="shared" si="74"/>
        <v>317.88966821908656</v>
      </c>
      <c r="R154" s="10">
        <f t="shared" si="75"/>
        <v>0</v>
      </c>
      <c r="S154" s="8">
        <f t="shared" si="51"/>
        <v>12.699999999999971</v>
      </c>
      <c r="T154" s="8">
        <f t="shared" si="76"/>
        <v>16.183286236437098</v>
      </c>
      <c r="U154" s="8">
        <v>0</v>
      </c>
      <c r="V154" s="8">
        <f t="shared" si="77"/>
        <v>5.1241404659513066</v>
      </c>
      <c r="W154" s="8">
        <v>0</v>
      </c>
      <c r="X154" s="15">
        <f t="shared" si="57"/>
        <v>1200</v>
      </c>
      <c r="Y154" s="8">
        <f t="shared" si="58"/>
        <v>0</v>
      </c>
      <c r="Z154" s="8">
        <f t="shared" si="59"/>
        <v>1210.032965598806</v>
      </c>
      <c r="AA154" s="29">
        <f t="shared" si="52"/>
        <v>0</v>
      </c>
      <c r="AB154" s="8"/>
      <c r="AC154" s="8"/>
      <c r="AD154" s="8">
        <f t="shared" si="53"/>
        <v>0</v>
      </c>
      <c r="AE154" s="8">
        <f t="shared" si="54"/>
        <v>1200</v>
      </c>
      <c r="AF154" s="8">
        <f t="shared" si="60"/>
        <v>289.96703440119404</v>
      </c>
      <c r="AG154" s="16">
        <f t="shared" si="47"/>
        <v>1200</v>
      </c>
      <c r="AH154" s="29">
        <f t="shared" si="61"/>
        <v>5.7316272494099367</v>
      </c>
      <c r="AI154" s="29">
        <f t="shared" si="62"/>
        <v>10.032965598805967</v>
      </c>
      <c r="AJ154" s="28">
        <f t="shared" si="55"/>
        <v>1.7729713698146972E-2</v>
      </c>
      <c r="AK154" s="25">
        <f t="shared" si="48"/>
        <v>0.17729713698146971</v>
      </c>
      <c r="AL154" s="26">
        <f t="shared" si="56"/>
        <v>1.3521834623391615</v>
      </c>
    </row>
    <row r="155" spans="2:38" x14ac:dyDescent="0.3">
      <c r="B155" s="6">
        <v>1280</v>
      </c>
      <c r="C155" s="8">
        <f t="shared" si="63"/>
        <v>12.8</v>
      </c>
      <c r="D155" s="8">
        <f t="shared" si="64"/>
        <v>4239.7154455281179</v>
      </c>
      <c r="E155" s="8">
        <f t="shared" si="65"/>
        <v>33.1227769181883</v>
      </c>
      <c r="F155" s="8">
        <f t="shared" si="66"/>
        <v>44.301714128076853</v>
      </c>
      <c r="G155" s="8">
        <f t="shared" si="49"/>
        <v>2.2250485660981263</v>
      </c>
      <c r="H155" s="8">
        <f t="shared" si="67"/>
        <v>29.48219176372184</v>
      </c>
      <c r="I155" s="7">
        <v>101325</v>
      </c>
      <c r="J155" s="8">
        <f t="shared" si="68"/>
        <v>12596040</v>
      </c>
      <c r="K155" s="8">
        <f t="shared" si="69"/>
        <v>9417600</v>
      </c>
      <c r="L155" s="8">
        <f t="shared" si="70"/>
        <v>2275041.2961064018</v>
      </c>
      <c r="M155" s="17">
        <f t="shared" si="50"/>
        <v>32384010.55853752</v>
      </c>
      <c r="N155" s="18">
        <f t="shared" si="71"/>
        <v>124.31324944485566</v>
      </c>
      <c r="O155" s="18">
        <f t="shared" si="72"/>
        <v>92.944485566247224</v>
      </c>
      <c r="P155" s="18">
        <f t="shared" si="73"/>
        <v>22.452911878671621</v>
      </c>
      <c r="Q155" s="18">
        <f t="shared" si="74"/>
        <v>319.605334897977</v>
      </c>
      <c r="R155" s="10">
        <f t="shared" si="75"/>
        <v>0</v>
      </c>
      <c r="S155" s="8">
        <f t="shared" si="51"/>
        <v>12.799999999999971</v>
      </c>
      <c r="T155" s="8">
        <f t="shared" si="76"/>
        <v>16.183286236437098</v>
      </c>
      <c r="U155" s="8">
        <v>0</v>
      </c>
      <c r="V155" s="8">
        <f t="shared" si="77"/>
        <v>5.1227444255026331</v>
      </c>
      <c r="W155" s="8">
        <v>0</v>
      </c>
      <c r="X155" s="15">
        <f t="shared" si="57"/>
        <v>1200</v>
      </c>
      <c r="Y155" s="8">
        <f t="shared" si="58"/>
        <v>0</v>
      </c>
      <c r="Z155" s="8">
        <f t="shared" si="59"/>
        <v>1210.1119653279304</v>
      </c>
      <c r="AA155" s="29">
        <f t="shared" si="52"/>
        <v>0</v>
      </c>
      <c r="AB155" s="8"/>
      <c r="AC155" s="8"/>
      <c r="AD155" s="8">
        <f t="shared" si="53"/>
        <v>0</v>
      </c>
      <c r="AE155" s="8">
        <f t="shared" si="54"/>
        <v>1200</v>
      </c>
      <c r="AF155" s="8">
        <f t="shared" si="60"/>
        <v>289.88803467206958</v>
      </c>
      <c r="AG155" s="16">
        <f t="shared" ref="AG155:AG218" si="78">IF(D155&gt;$C$8,$C$8,D155)</f>
        <v>1200</v>
      </c>
      <c r="AH155" s="29">
        <f t="shared" si="61"/>
        <v>5.8351444531429904</v>
      </c>
      <c r="AI155" s="29">
        <f t="shared" si="62"/>
        <v>10.111965327930424</v>
      </c>
      <c r="AJ155" s="28">
        <f t="shared" si="55"/>
        <v>1.7869317743014271E-2</v>
      </c>
      <c r="AK155" s="25">
        <f t="shared" si="48"/>
        <v>0.17869317743014271</v>
      </c>
      <c r="AL155" s="26">
        <f t="shared" si="56"/>
        <v>1.3626997507263918</v>
      </c>
    </row>
    <row r="156" spans="2:38" x14ac:dyDescent="0.3">
      <c r="B156" s="6">
        <v>1290</v>
      </c>
      <c r="C156" s="8">
        <f t="shared" si="63"/>
        <v>12.9</v>
      </c>
      <c r="D156" s="8">
        <f t="shared" si="64"/>
        <v>4272.8382224463066</v>
      </c>
      <c r="E156" s="8">
        <f t="shared" si="65"/>
        <v>33.1227769181883</v>
      </c>
      <c r="F156" s="8">
        <f t="shared" si="66"/>
        <v>44.301714128076853</v>
      </c>
      <c r="G156" s="8">
        <f t="shared" si="49"/>
        <v>2.2250485660981263</v>
      </c>
      <c r="H156" s="8">
        <f t="shared" si="67"/>
        <v>29.48219176372184</v>
      </c>
      <c r="I156" s="7">
        <v>101325</v>
      </c>
      <c r="J156" s="8">
        <f t="shared" si="68"/>
        <v>12596040</v>
      </c>
      <c r="K156" s="8">
        <f t="shared" si="69"/>
        <v>9417600</v>
      </c>
      <c r="L156" s="8">
        <f t="shared" si="70"/>
        <v>2274421.3062322331</v>
      </c>
      <c r="M156" s="17">
        <f t="shared" si="50"/>
        <v>32557850.484776095</v>
      </c>
      <c r="N156" s="18">
        <f t="shared" si="71"/>
        <v>124.31324944485566</v>
      </c>
      <c r="O156" s="18">
        <f t="shared" si="72"/>
        <v>92.944485566247224</v>
      </c>
      <c r="P156" s="18">
        <f t="shared" si="73"/>
        <v>22.446793054352163</v>
      </c>
      <c r="Q156" s="18">
        <f t="shared" si="74"/>
        <v>321.32100157686745</v>
      </c>
      <c r="R156" s="10">
        <f t="shared" si="75"/>
        <v>0</v>
      </c>
      <c r="S156" s="8">
        <f t="shared" si="51"/>
        <v>12.89999999999997</v>
      </c>
      <c r="T156" s="8">
        <f t="shared" si="76"/>
        <v>16.183286236437098</v>
      </c>
      <c r="U156" s="8">
        <v>0</v>
      </c>
      <c r="V156" s="8">
        <f t="shared" si="77"/>
        <v>5.1213483850539605</v>
      </c>
      <c r="W156" s="8">
        <v>0</v>
      </c>
      <c r="X156" s="15">
        <f t="shared" si="57"/>
        <v>1200</v>
      </c>
      <c r="Y156" s="8">
        <f t="shared" si="58"/>
        <v>0</v>
      </c>
      <c r="Z156" s="8">
        <f t="shared" si="59"/>
        <v>1210.1909650570549</v>
      </c>
      <c r="AA156" s="29">
        <f t="shared" si="52"/>
        <v>0</v>
      </c>
      <c r="AB156" s="8"/>
      <c r="AC156" s="8"/>
      <c r="AD156" s="8">
        <f t="shared" si="53"/>
        <v>0</v>
      </c>
      <c r="AE156" s="8">
        <f t="shared" si="54"/>
        <v>1200</v>
      </c>
      <c r="AF156" s="8">
        <f t="shared" si="60"/>
        <v>289.80903494294512</v>
      </c>
      <c r="AG156" s="16">
        <f t="shared" si="78"/>
        <v>1200</v>
      </c>
      <c r="AH156" s="29">
        <f t="shared" si="61"/>
        <v>5.9386616568760449</v>
      </c>
      <c r="AI156" s="29">
        <f t="shared" si="62"/>
        <v>10.190965057054882</v>
      </c>
      <c r="AJ156" s="28">
        <f t="shared" si="55"/>
        <v>1.800892178788157E-2</v>
      </c>
      <c r="AK156" s="25">
        <f t="shared" ref="AK156:AK219" si="79">AJ156*(B156-B155)</f>
        <v>0.18008921787881571</v>
      </c>
      <c r="AL156" s="26">
        <f t="shared" si="56"/>
        <v>1.3732164068011026</v>
      </c>
    </row>
    <row r="157" spans="2:38" x14ac:dyDescent="0.3">
      <c r="B157" s="6">
        <v>1300</v>
      </c>
      <c r="C157" s="8">
        <f t="shared" si="63"/>
        <v>13</v>
      </c>
      <c r="D157" s="8">
        <f t="shared" si="64"/>
        <v>4305.9609993644945</v>
      </c>
      <c r="E157" s="8">
        <f t="shared" si="65"/>
        <v>33.1227769181883</v>
      </c>
      <c r="F157" s="8">
        <f t="shared" si="66"/>
        <v>44.301714128076853</v>
      </c>
      <c r="G157" s="8">
        <f t="shared" ref="G157:G220" si="80">SQRT(2*$C$11*($C$10-$C$9)/$C$10)</f>
        <v>2.2250485660981263</v>
      </c>
      <c r="H157" s="8">
        <f t="shared" si="67"/>
        <v>29.48219176372184</v>
      </c>
      <c r="I157" s="7">
        <v>101325</v>
      </c>
      <c r="J157" s="8">
        <f t="shared" si="68"/>
        <v>12596040</v>
      </c>
      <c r="K157" s="8">
        <f t="shared" si="69"/>
        <v>9417600</v>
      </c>
      <c r="L157" s="8">
        <f t="shared" si="70"/>
        <v>2273801.3163580643</v>
      </c>
      <c r="M157" s="17">
        <f t="shared" ref="M157:M220" si="81">M156+$C$10*$C$11*E157/2</f>
        <v>32731690.411014669</v>
      </c>
      <c r="N157" s="18">
        <f t="shared" si="71"/>
        <v>124.31324944485566</v>
      </c>
      <c r="O157" s="18">
        <f t="shared" si="72"/>
        <v>92.944485566247224</v>
      </c>
      <c r="P157" s="18">
        <f t="shared" si="73"/>
        <v>22.440674230032709</v>
      </c>
      <c r="Q157" s="18">
        <f t="shared" si="74"/>
        <v>323.03666825575789</v>
      </c>
      <c r="R157" s="10">
        <f t="shared" si="75"/>
        <v>0</v>
      </c>
      <c r="S157" s="8">
        <f t="shared" ref="S157:S220" si="82">S156+$C$16*(B157-B156)</f>
        <v>12.99999999999997</v>
      </c>
      <c r="T157" s="8">
        <f t="shared" si="76"/>
        <v>16.183286236437098</v>
      </c>
      <c r="U157" s="8">
        <v>0</v>
      </c>
      <c r="V157" s="8">
        <f t="shared" si="77"/>
        <v>5.119952344605287</v>
      </c>
      <c r="W157" s="8">
        <v>0</v>
      </c>
      <c r="X157" s="15">
        <f t="shared" si="57"/>
        <v>1200</v>
      </c>
      <c r="Y157" s="8">
        <f t="shared" si="58"/>
        <v>0</v>
      </c>
      <c r="Z157" s="8">
        <f t="shared" si="59"/>
        <v>1210.2699647861793</v>
      </c>
      <c r="AA157" s="29">
        <f t="shared" ref="AA157:AA220" si="83">IF(X157-AG157&lt;0,0,X157-AG157)</f>
        <v>0</v>
      </c>
      <c r="AB157" s="8"/>
      <c r="AC157" s="8"/>
      <c r="AD157" s="8">
        <f t="shared" ref="AD157:AD220" si="84">IF(AD156-F156/2&lt;0,0,AD156-F156/2)</f>
        <v>0</v>
      </c>
      <c r="AE157" s="8">
        <f t="shared" ref="AE157:AE220" si="85">IF(AE156+F156/2&gt;$C$8,$C$8,AE156+F156/2)</f>
        <v>1200</v>
      </c>
      <c r="AF157" s="8">
        <f t="shared" si="60"/>
        <v>289.73003521382066</v>
      </c>
      <c r="AG157" s="16">
        <f t="shared" si="78"/>
        <v>1200</v>
      </c>
      <c r="AH157" s="29">
        <f t="shared" si="61"/>
        <v>6.0421788606090985</v>
      </c>
      <c r="AI157" s="29">
        <f t="shared" si="62"/>
        <v>10.269964786179337</v>
      </c>
      <c r="AJ157" s="28">
        <f t="shared" ref="AJ157:AJ220" si="86">2*PI()*$C$5*(M157-$C$4)/(LN(AL156/$J$11)*$J$10/$J$9+LN($J$12/AL156)*$J$10/$J$9)</f>
        <v>1.8148525832748869E-2</v>
      </c>
      <c r="AK157" s="25">
        <f t="shared" si="79"/>
        <v>0.18148525832748869</v>
      </c>
      <c r="AL157" s="26">
        <f t="shared" ref="AL157:AL220" si="87">AL156+AJ157*(B157-B156)/(2*PI()*$C$5*AL156*$J$13)</f>
        <v>1.3837334221156863</v>
      </c>
    </row>
    <row r="158" spans="2:38" x14ac:dyDescent="0.3">
      <c r="B158" s="6">
        <v>1310</v>
      </c>
      <c r="C158" s="8">
        <f t="shared" si="63"/>
        <v>13.1</v>
      </c>
      <c r="D158" s="8">
        <f t="shared" si="64"/>
        <v>4339.0837762826832</v>
      </c>
      <c r="E158" s="8">
        <f t="shared" si="65"/>
        <v>33.1227769181883</v>
      </c>
      <c r="F158" s="8">
        <f t="shared" si="66"/>
        <v>44.301714128076853</v>
      </c>
      <c r="G158" s="8">
        <f t="shared" si="80"/>
        <v>2.2250485660981263</v>
      </c>
      <c r="H158" s="8">
        <f t="shared" si="67"/>
        <v>29.48219176372184</v>
      </c>
      <c r="I158" s="7">
        <v>101325</v>
      </c>
      <c r="J158" s="8">
        <f t="shared" si="68"/>
        <v>12596040</v>
      </c>
      <c r="K158" s="8">
        <f t="shared" si="69"/>
        <v>9417600</v>
      </c>
      <c r="L158" s="8">
        <f t="shared" si="70"/>
        <v>2273181.3264838955</v>
      </c>
      <c r="M158" s="17">
        <f t="shared" si="81"/>
        <v>32905530.337253243</v>
      </c>
      <c r="N158" s="18">
        <f t="shared" si="71"/>
        <v>124.31324944485566</v>
      </c>
      <c r="O158" s="18">
        <f t="shared" si="72"/>
        <v>92.944485566247224</v>
      </c>
      <c r="P158" s="18">
        <f t="shared" si="73"/>
        <v>22.434555405713255</v>
      </c>
      <c r="Q158" s="18">
        <f t="shared" si="74"/>
        <v>324.75233493464833</v>
      </c>
      <c r="R158" s="10">
        <f t="shared" si="75"/>
        <v>0</v>
      </c>
      <c r="S158" s="8">
        <f t="shared" si="82"/>
        <v>13.099999999999969</v>
      </c>
      <c r="T158" s="8">
        <f t="shared" si="76"/>
        <v>16.183286236437098</v>
      </c>
      <c r="U158" s="8">
        <v>0</v>
      </c>
      <c r="V158" s="8">
        <f t="shared" si="77"/>
        <v>5.1185563041566144</v>
      </c>
      <c r="W158" s="8">
        <v>0</v>
      </c>
      <c r="X158" s="15">
        <f t="shared" ref="X158:X221" si="88">$C$8-AD158</f>
        <v>1200</v>
      </c>
      <c r="Y158" s="8">
        <f t="shared" ref="Y158:Y221" si="89">$C$8-AE158</f>
        <v>0</v>
      </c>
      <c r="Z158" s="8">
        <f t="shared" ref="Z158:Z221" si="90">$C$6-AF158</f>
        <v>1210.3489645153038</v>
      </c>
      <c r="AA158" s="29">
        <f t="shared" si="83"/>
        <v>0</v>
      </c>
      <c r="AB158" s="8"/>
      <c r="AC158" s="8"/>
      <c r="AD158" s="8">
        <f t="shared" si="84"/>
        <v>0</v>
      </c>
      <c r="AE158" s="8">
        <f t="shared" si="85"/>
        <v>1200</v>
      </c>
      <c r="AF158" s="8">
        <f t="shared" ref="AF158:AF221" si="91">IF(AD158&gt;0,$C$6-$C$8,$C$6-$C$8-AI158)</f>
        <v>289.65103548469619</v>
      </c>
      <c r="AG158" s="16">
        <f t="shared" si="78"/>
        <v>1200</v>
      </c>
      <c r="AH158" s="29">
        <f t="shared" ref="AH158:AH221" si="92">IF(AD158&gt;0,0,ABS(($C$16-AJ158)*(B158-B157)/$G$19))</f>
        <v>6.1456960643421521</v>
      </c>
      <c r="AI158" s="29">
        <f t="shared" ref="AI158:AI221" si="93">IF(AD158&gt;0,0,AK158/$G$20)</f>
        <v>10.348964515303793</v>
      </c>
      <c r="AJ158" s="28">
        <f t="shared" si="86"/>
        <v>1.8288129877616167E-2</v>
      </c>
      <c r="AK158" s="25">
        <f t="shared" si="79"/>
        <v>0.18288129877616166</v>
      </c>
      <c r="AL158" s="26">
        <f t="shared" si="87"/>
        <v>1.3942507884790676</v>
      </c>
    </row>
    <row r="159" spans="2:38" x14ac:dyDescent="0.3">
      <c r="B159" s="6">
        <v>1320</v>
      </c>
      <c r="C159" s="8">
        <f t="shared" si="63"/>
        <v>13.200000000000001</v>
      </c>
      <c r="D159" s="8">
        <f t="shared" si="64"/>
        <v>4372.2065532008719</v>
      </c>
      <c r="E159" s="8">
        <f t="shared" si="65"/>
        <v>33.12277691818889</v>
      </c>
      <c r="F159" s="8">
        <f t="shared" si="66"/>
        <v>44.301714128077634</v>
      </c>
      <c r="G159" s="8">
        <f t="shared" si="80"/>
        <v>2.2250485660981263</v>
      </c>
      <c r="H159" s="8">
        <f t="shared" si="67"/>
        <v>29.482191763722099</v>
      </c>
      <c r="I159" s="7">
        <v>101325</v>
      </c>
      <c r="J159" s="8">
        <f t="shared" si="68"/>
        <v>12596040</v>
      </c>
      <c r="K159" s="8">
        <f t="shared" si="69"/>
        <v>9417600</v>
      </c>
      <c r="L159" s="8">
        <f t="shared" si="70"/>
        <v>2272561.3366097268</v>
      </c>
      <c r="M159" s="17">
        <f t="shared" si="81"/>
        <v>33079370.263491821</v>
      </c>
      <c r="N159" s="18">
        <f t="shared" si="71"/>
        <v>124.31324944485566</v>
      </c>
      <c r="O159" s="18">
        <f t="shared" si="72"/>
        <v>92.944485566247224</v>
      </c>
      <c r="P159" s="18">
        <f t="shared" si="73"/>
        <v>22.4284365813938</v>
      </c>
      <c r="Q159" s="18">
        <f t="shared" si="74"/>
        <v>326.46800161353883</v>
      </c>
      <c r="R159" s="10">
        <f t="shared" si="75"/>
        <v>0</v>
      </c>
      <c r="S159" s="8">
        <f t="shared" si="82"/>
        <v>13.199999999999969</v>
      </c>
      <c r="T159" s="8">
        <f t="shared" si="76"/>
        <v>16.183286236437098</v>
      </c>
      <c r="U159" s="8">
        <v>0</v>
      </c>
      <c r="V159" s="8">
        <f t="shared" si="77"/>
        <v>5.117160263707941</v>
      </c>
      <c r="W159" s="8">
        <v>0</v>
      </c>
      <c r="X159" s="15">
        <f t="shared" si="88"/>
        <v>1200</v>
      </c>
      <c r="Y159" s="8">
        <f t="shared" si="89"/>
        <v>0</v>
      </c>
      <c r="Z159" s="8">
        <f t="shared" si="90"/>
        <v>1210.4279642444283</v>
      </c>
      <c r="AA159" s="29">
        <f t="shared" si="83"/>
        <v>0</v>
      </c>
      <c r="AB159" s="8"/>
      <c r="AC159" s="8"/>
      <c r="AD159" s="8">
        <f t="shared" si="84"/>
        <v>0</v>
      </c>
      <c r="AE159" s="8">
        <f t="shared" si="85"/>
        <v>1200</v>
      </c>
      <c r="AF159" s="8">
        <f t="shared" si="91"/>
        <v>289.57203575557173</v>
      </c>
      <c r="AG159" s="16">
        <f t="shared" si="78"/>
        <v>1200</v>
      </c>
      <c r="AH159" s="29">
        <f t="shared" si="92"/>
        <v>6.2492132680752066</v>
      </c>
      <c r="AI159" s="29">
        <f t="shared" si="93"/>
        <v>10.427964244428249</v>
      </c>
      <c r="AJ159" s="28">
        <f t="shared" si="86"/>
        <v>1.8427733922483466E-2</v>
      </c>
      <c r="AK159" s="25">
        <f t="shared" si="79"/>
        <v>0.18427733922483466</v>
      </c>
      <c r="AL159" s="26">
        <f t="shared" si="87"/>
        <v>1.4047684979470492</v>
      </c>
    </row>
    <row r="160" spans="2:38" x14ac:dyDescent="0.3">
      <c r="B160" s="6">
        <v>1330</v>
      </c>
      <c r="C160" s="8">
        <f t="shared" si="63"/>
        <v>13.3</v>
      </c>
      <c r="D160" s="8">
        <f t="shared" si="64"/>
        <v>4405.3293301190597</v>
      </c>
      <c r="E160" s="8">
        <f t="shared" si="65"/>
        <v>33.1227769181883</v>
      </c>
      <c r="F160" s="8">
        <f t="shared" si="66"/>
        <v>44.301714128076853</v>
      </c>
      <c r="G160" s="8">
        <f t="shared" si="80"/>
        <v>2.2250485660981263</v>
      </c>
      <c r="H160" s="8">
        <f t="shared" si="67"/>
        <v>29.48219176372184</v>
      </c>
      <c r="I160" s="7">
        <v>101325</v>
      </c>
      <c r="J160" s="8">
        <f t="shared" si="68"/>
        <v>12596040</v>
      </c>
      <c r="K160" s="8">
        <f t="shared" si="69"/>
        <v>9417600</v>
      </c>
      <c r="L160" s="8">
        <f t="shared" si="70"/>
        <v>2271941.346735558</v>
      </c>
      <c r="M160" s="17">
        <f t="shared" si="81"/>
        <v>33253210.189730395</v>
      </c>
      <c r="N160" s="18">
        <f t="shared" si="71"/>
        <v>124.31324944485566</v>
      </c>
      <c r="O160" s="18">
        <f t="shared" si="72"/>
        <v>92.944485566247224</v>
      </c>
      <c r="P160" s="18">
        <f t="shared" si="73"/>
        <v>22.422317757074346</v>
      </c>
      <c r="Q160" s="18">
        <f t="shared" si="74"/>
        <v>328.18366829242927</v>
      </c>
      <c r="R160" s="10">
        <f t="shared" si="75"/>
        <v>0</v>
      </c>
      <c r="S160" s="8">
        <f t="shared" si="82"/>
        <v>13.299999999999969</v>
      </c>
      <c r="T160" s="8">
        <f t="shared" si="76"/>
        <v>16.183286236437098</v>
      </c>
      <c r="U160" s="8">
        <v>0</v>
      </c>
      <c r="V160" s="8">
        <f t="shared" si="77"/>
        <v>5.1157642232592684</v>
      </c>
      <c r="W160" s="8">
        <v>0</v>
      </c>
      <c r="X160" s="15">
        <f t="shared" si="88"/>
        <v>1200</v>
      </c>
      <c r="Y160" s="8">
        <f t="shared" si="89"/>
        <v>0</v>
      </c>
      <c r="Z160" s="8">
        <f t="shared" si="90"/>
        <v>1210.5069639735527</v>
      </c>
      <c r="AA160" s="29">
        <f t="shared" si="83"/>
        <v>0</v>
      </c>
      <c r="AB160" s="8"/>
      <c r="AC160" s="8"/>
      <c r="AD160" s="8">
        <f t="shared" si="84"/>
        <v>0</v>
      </c>
      <c r="AE160" s="8">
        <f t="shared" si="85"/>
        <v>1200</v>
      </c>
      <c r="AF160" s="8">
        <f t="shared" si="91"/>
        <v>289.49303602644727</v>
      </c>
      <c r="AG160" s="16">
        <f t="shared" si="78"/>
        <v>1200</v>
      </c>
      <c r="AH160" s="29">
        <f t="shared" si="92"/>
        <v>6.3527304718082629</v>
      </c>
      <c r="AI160" s="29">
        <f t="shared" si="93"/>
        <v>10.506963973552709</v>
      </c>
      <c r="AJ160" s="28">
        <f t="shared" si="86"/>
        <v>1.8567337967350769E-2</v>
      </c>
      <c r="AK160" s="25">
        <f t="shared" si="79"/>
        <v>0.18567337967350769</v>
      </c>
      <c r="AL160" s="26">
        <f t="shared" si="87"/>
        <v>1.4152865428130905</v>
      </c>
    </row>
    <row r="161" spans="2:38" x14ac:dyDescent="0.3">
      <c r="B161" s="6">
        <v>1340</v>
      </c>
      <c r="C161" s="8">
        <f t="shared" si="63"/>
        <v>13.4</v>
      </c>
      <c r="D161" s="8">
        <f t="shared" si="64"/>
        <v>4438.4521070372484</v>
      </c>
      <c r="E161" s="8">
        <f t="shared" si="65"/>
        <v>33.1227769181883</v>
      </c>
      <c r="F161" s="8">
        <f t="shared" si="66"/>
        <v>44.301714128076853</v>
      </c>
      <c r="G161" s="8">
        <f t="shared" si="80"/>
        <v>2.2250485660981263</v>
      </c>
      <c r="H161" s="8">
        <f t="shared" si="67"/>
        <v>29.48219176372184</v>
      </c>
      <c r="I161" s="7">
        <v>101325</v>
      </c>
      <c r="J161" s="8">
        <f t="shared" si="68"/>
        <v>12596040</v>
      </c>
      <c r="K161" s="8">
        <f t="shared" si="69"/>
        <v>9417600</v>
      </c>
      <c r="L161" s="8">
        <f t="shared" si="70"/>
        <v>2271321.3568613892</v>
      </c>
      <c r="M161" s="17">
        <f t="shared" si="81"/>
        <v>33427050.115968969</v>
      </c>
      <c r="N161" s="18">
        <f t="shared" si="71"/>
        <v>124.31324944485566</v>
      </c>
      <c r="O161" s="18">
        <f t="shared" si="72"/>
        <v>92.944485566247224</v>
      </c>
      <c r="P161" s="18">
        <f t="shared" si="73"/>
        <v>22.416198932754892</v>
      </c>
      <c r="Q161" s="18">
        <f t="shared" si="74"/>
        <v>329.89933497131972</v>
      </c>
      <c r="R161" s="10">
        <f t="shared" si="75"/>
        <v>0</v>
      </c>
      <c r="S161" s="8">
        <f t="shared" si="82"/>
        <v>13.399999999999968</v>
      </c>
      <c r="T161" s="8">
        <f t="shared" si="76"/>
        <v>16.183286236437098</v>
      </c>
      <c r="U161" s="8">
        <v>0</v>
      </c>
      <c r="V161" s="8">
        <f t="shared" si="77"/>
        <v>5.1143681828105949</v>
      </c>
      <c r="W161" s="8">
        <v>0</v>
      </c>
      <c r="X161" s="15">
        <f t="shared" si="88"/>
        <v>1200</v>
      </c>
      <c r="Y161" s="8">
        <f t="shared" si="89"/>
        <v>0</v>
      </c>
      <c r="Z161" s="8">
        <f t="shared" si="90"/>
        <v>1210.5859637026772</v>
      </c>
      <c r="AA161" s="29">
        <f t="shared" si="83"/>
        <v>0</v>
      </c>
      <c r="AB161" s="8"/>
      <c r="AC161" s="8"/>
      <c r="AD161" s="8">
        <f t="shared" si="84"/>
        <v>0</v>
      </c>
      <c r="AE161" s="8">
        <f t="shared" si="85"/>
        <v>1200</v>
      </c>
      <c r="AF161" s="8">
        <f t="shared" si="91"/>
        <v>289.41403629732281</v>
      </c>
      <c r="AG161" s="16">
        <f t="shared" si="78"/>
        <v>1200</v>
      </c>
      <c r="AH161" s="29">
        <f t="shared" si="92"/>
        <v>6.4562476755413174</v>
      </c>
      <c r="AI161" s="29">
        <f t="shared" si="93"/>
        <v>10.585963702677164</v>
      </c>
      <c r="AJ161" s="28">
        <f t="shared" si="86"/>
        <v>1.8706942012218068E-2</v>
      </c>
      <c r="AK161" s="25">
        <f t="shared" si="79"/>
        <v>0.18706942012218067</v>
      </c>
      <c r="AL161" s="26">
        <f t="shared" si="87"/>
        <v>1.425804915599495</v>
      </c>
    </row>
    <row r="162" spans="2:38" x14ac:dyDescent="0.3">
      <c r="B162" s="6">
        <v>1350</v>
      </c>
      <c r="C162" s="8">
        <f t="shared" si="63"/>
        <v>13.5</v>
      </c>
      <c r="D162" s="8">
        <f t="shared" si="64"/>
        <v>4471.5748839554362</v>
      </c>
      <c r="E162" s="8">
        <f t="shared" si="65"/>
        <v>33.1227769181883</v>
      </c>
      <c r="F162" s="8">
        <f t="shared" si="66"/>
        <v>44.301714128076853</v>
      </c>
      <c r="G162" s="8">
        <f t="shared" si="80"/>
        <v>2.2250485660981263</v>
      </c>
      <c r="H162" s="8">
        <f t="shared" si="67"/>
        <v>29.48219176372184</v>
      </c>
      <c r="I162" s="7">
        <v>101325</v>
      </c>
      <c r="J162" s="8">
        <f t="shared" si="68"/>
        <v>12596040</v>
      </c>
      <c r="K162" s="8">
        <f t="shared" si="69"/>
        <v>9417600</v>
      </c>
      <c r="L162" s="8">
        <f t="shared" si="70"/>
        <v>2270701.3669872205</v>
      </c>
      <c r="M162" s="17">
        <f t="shared" si="81"/>
        <v>33600890.042207539</v>
      </c>
      <c r="N162" s="18">
        <f t="shared" si="71"/>
        <v>124.31324944485566</v>
      </c>
      <c r="O162" s="18">
        <f t="shared" si="72"/>
        <v>92.944485566247224</v>
      </c>
      <c r="P162" s="18">
        <f t="shared" si="73"/>
        <v>22.410080108435434</v>
      </c>
      <c r="Q162" s="18">
        <f t="shared" si="74"/>
        <v>331.6150016502101</v>
      </c>
      <c r="R162" s="10">
        <f t="shared" si="75"/>
        <v>0</v>
      </c>
      <c r="S162" s="8">
        <f t="shared" si="82"/>
        <v>13.499999999999968</v>
      </c>
      <c r="T162" s="8">
        <f t="shared" si="76"/>
        <v>16.183286236437098</v>
      </c>
      <c r="U162" s="8">
        <v>0</v>
      </c>
      <c r="V162" s="8">
        <f t="shared" si="77"/>
        <v>5.1129721423619223</v>
      </c>
      <c r="W162" s="8">
        <v>0</v>
      </c>
      <c r="X162" s="15">
        <f t="shared" si="88"/>
        <v>1200</v>
      </c>
      <c r="Y162" s="8">
        <f t="shared" si="89"/>
        <v>0</v>
      </c>
      <c r="Z162" s="8">
        <f t="shared" si="90"/>
        <v>1210.6649634318017</v>
      </c>
      <c r="AA162" s="29">
        <f t="shared" si="83"/>
        <v>0</v>
      </c>
      <c r="AB162" s="8"/>
      <c r="AC162" s="8"/>
      <c r="AD162" s="8">
        <f t="shared" si="84"/>
        <v>0</v>
      </c>
      <c r="AE162" s="8">
        <f t="shared" si="85"/>
        <v>1200</v>
      </c>
      <c r="AF162" s="8">
        <f t="shared" si="91"/>
        <v>289.3350365681984</v>
      </c>
      <c r="AG162" s="16">
        <f t="shared" si="78"/>
        <v>1200</v>
      </c>
      <c r="AH162" s="29">
        <f t="shared" si="92"/>
        <v>6.5597648792743657</v>
      </c>
      <c r="AI162" s="29">
        <f t="shared" si="93"/>
        <v>10.664963431801617</v>
      </c>
      <c r="AJ162" s="28">
        <f t="shared" si="86"/>
        <v>1.8846546057085359E-2</v>
      </c>
      <c r="AK162" s="25">
        <f t="shared" si="79"/>
        <v>0.18846546057085359</v>
      </c>
      <c r="AL162" s="26">
        <f t="shared" si="87"/>
        <v>1.4363236090489877</v>
      </c>
    </row>
    <row r="163" spans="2:38" x14ac:dyDescent="0.3">
      <c r="B163" s="6">
        <v>1360</v>
      </c>
      <c r="C163" s="8">
        <f t="shared" si="63"/>
        <v>13.6</v>
      </c>
      <c r="D163" s="8">
        <f t="shared" si="64"/>
        <v>4504.697660873625</v>
      </c>
      <c r="E163" s="8">
        <f t="shared" si="65"/>
        <v>33.1227769181883</v>
      </c>
      <c r="F163" s="8">
        <f t="shared" si="66"/>
        <v>44.301714128076853</v>
      </c>
      <c r="G163" s="8">
        <f t="shared" si="80"/>
        <v>2.2250485660981263</v>
      </c>
      <c r="H163" s="8">
        <f t="shared" si="67"/>
        <v>29.48219176372184</v>
      </c>
      <c r="I163" s="7">
        <v>101325</v>
      </c>
      <c r="J163" s="8">
        <f t="shared" si="68"/>
        <v>12596040</v>
      </c>
      <c r="K163" s="8">
        <f t="shared" si="69"/>
        <v>9417600</v>
      </c>
      <c r="L163" s="8">
        <f t="shared" si="70"/>
        <v>2270081.3771130517</v>
      </c>
      <c r="M163" s="17">
        <f t="shared" si="81"/>
        <v>33774729.968446113</v>
      </c>
      <c r="N163" s="18">
        <f t="shared" si="71"/>
        <v>124.31324944485566</v>
      </c>
      <c r="O163" s="18">
        <f t="shared" si="72"/>
        <v>92.944485566247224</v>
      </c>
      <c r="P163" s="18">
        <f t="shared" si="73"/>
        <v>22.403961284115979</v>
      </c>
      <c r="Q163" s="18">
        <f t="shared" si="74"/>
        <v>333.33066832910055</v>
      </c>
      <c r="R163" s="10">
        <f t="shared" si="75"/>
        <v>0</v>
      </c>
      <c r="S163" s="8">
        <f t="shared" si="82"/>
        <v>13.599999999999968</v>
      </c>
      <c r="T163" s="8">
        <f t="shared" si="76"/>
        <v>16.183286236437098</v>
      </c>
      <c r="U163" s="8">
        <v>0</v>
      </c>
      <c r="V163" s="8">
        <f t="shared" si="77"/>
        <v>5.1115761019132497</v>
      </c>
      <c r="W163" s="8">
        <v>0</v>
      </c>
      <c r="X163" s="15">
        <f t="shared" si="88"/>
        <v>1200</v>
      </c>
      <c r="Y163" s="8">
        <f t="shared" si="89"/>
        <v>0</v>
      </c>
      <c r="Z163" s="8">
        <f t="shared" si="90"/>
        <v>1210.7439631609261</v>
      </c>
      <c r="AA163" s="29">
        <f t="shared" si="83"/>
        <v>0</v>
      </c>
      <c r="AB163" s="8"/>
      <c r="AC163" s="8"/>
      <c r="AD163" s="8">
        <f t="shared" si="84"/>
        <v>0</v>
      </c>
      <c r="AE163" s="8">
        <f t="shared" si="85"/>
        <v>1200</v>
      </c>
      <c r="AF163" s="8">
        <f t="shared" si="91"/>
        <v>289.25603683907394</v>
      </c>
      <c r="AG163" s="16">
        <f t="shared" si="78"/>
        <v>1200</v>
      </c>
      <c r="AH163" s="29">
        <f t="shared" si="92"/>
        <v>6.663282083007422</v>
      </c>
      <c r="AI163" s="29">
        <f t="shared" si="93"/>
        <v>10.743963160926075</v>
      </c>
      <c r="AJ163" s="28">
        <f t="shared" si="86"/>
        <v>1.8986150101952662E-2</v>
      </c>
      <c r="AK163" s="25">
        <f t="shared" si="79"/>
        <v>0.18986150101952662</v>
      </c>
      <c r="AL163" s="26">
        <f t="shared" si="87"/>
        <v>1.446842616116661</v>
      </c>
    </row>
    <row r="164" spans="2:38" x14ac:dyDescent="0.3">
      <c r="B164" s="6">
        <v>1370</v>
      </c>
      <c r="C164" s="8">
        <f t="shared" si="63"/>
        <v>13.700000000000001</v>
      </c>
      <c r="D164" s="8">
        <f t="shared" si="64"/>
        <v>4537.8204377918137</v>
      </c>
      <c r="E164" s="8">
        <f t="shared" si="65"/>
        <v>33.12277691818889</v>
      </c>
      <c r="F164" s="8">
        <f t="shared" si="66"/>
        <v>44.301714128077634</v>
      </c>
      <c r="G164" s="8">
        <f t="shared" si="80"/>
        <v>2.2250485660981263</v>
      </c>
      <c r="H164" s="8">
        <f t="shared" si="67"/>
        <v>29.482191763722099</v>
      </c>
      <c r="I164" s="7">
        <v>101325</v>
      </c>
      <c r="J164" s="8">
        <f t="shared" si="68"/>
        <v>12596040</v>
      </c>
      <c r="K164" s="8">
        <f t="shared" si="69"/>
        <v>9417600</v>
      </c>
      <c r="L164" s="8">
        <f t="shared" si="70"/>
        <v>2269461.3872388829</v>
      </c>
      <c r="M164" s="17">
        <f t="shared" si="81"/>
        <v>33948569.894684687</v>
      </c>
      <c r="N164" s="18">
        <f t="shared" si="71"/>
        <v>124.31324944485566</v>
      </c>
      <c r="O164" s="18">
        <f t="shared" si="72"/>
        <v>92.944485566247224</v>
      </c>
      <c r="P164" s="18">
        <f t="shared" si="73"/>
        <v>22.397842459796525</v>
      </c>
      <c r="Q164" s="18">
        <f t="shared" si="74"/>
        <v>335.04633500799099</v>
      </c>
      <c r="R164" s="10">
        <f t="shared" si="75"/>
        <v>0</v>
      </c>
      <c r="S164" s="8">
        <f t="shared" si="82"/>
        <v>13.699999999999967</v>
      </c>
      <c r="T164" s="8">
        <f t="shared" si="76"/>
        <v>16.183286236437098</v>
      </c>
      <c r="U164" s="8">
        <v>0</v>
      </c>
      <c r="V164" s="8">
        <f t="shared" si="77"/>
        <v>5.1101800614645763</v>
      </c>
      <c r="W164" s="8">
        <v>0</v>
      </c>
      <c r="X164" s="15">
        <f t="shared" si="88"/>
        <v>1200</v>
      </c>
      <c r="Y164" s="8">
        <f t="shared" si="89"/>
        <v>0</v>
      </c>
      <c r="Z164" s="8">
        <f t="shared" si="90"/>
        <v>1210.8229628900506</v>
      </c>
      <c r="AA164" s="29">
        <f t="shared" si="83"/>
        <v>0</v>
      </c>
      <c r="AB164" s="8"/>
      <c r="AC164" s="8"/>
      <c r="AD164" s="8">
        <f t="shared" si="84"/>
        <v>0</v>
      </c>
      <c r="AE164" s="8">
        <f t="shared" si="85"/>
        <v>1200</v>
      </c>
      <c r="AF164" s="8">
        <f t="shared" si="91"/>
        <v>289.17703710994948</v>
      </c>
      <c r="AG164" s="16">
        <f t="shared" si="78"/>
        <v>1200</v>
      </c>
      <c r="AH164" s="29">
        <f t="shared" si="92"/>
        <v>6.7667992867404756</v>
      </c>
      <c r="AI164" s="29">
        <f t="shared" si="93"/>
        <v>10.822962890050533</v>
      </c>
      <c r="AJ164" s="28">
        <f t="shared" si="86"/>
        <v>1.9125754146819961E-2</v>
      </c>
      <c r="AK164" s="25">
        <f t="shared" si="79"/>
        <v>0.19125754146819962</v>
      </c>
      <c r="AL164" s="26">
        <f t="shared" si="87"/>
        <v>1.4573619299622702</v>
      </c>
    </row>
    <row r="165" spans="2:38" x14ac:dyDescent="0.3">
      <c r="B165" s="6">
        <v>1380</v>
      </c>
      <c r="C165" s="8">
        <f t="shared" si="63"/>
        <v>13.8</v>
      </c>
      <c r="D165" s="8">
        <f t="shared" si="64"/>
        <v>4570.9432147100024</v>
      </c>
      <c r="E165" s="8">
        <f t="shared" si="65"/>
        <v>33.1227769181883</v>
      </c>
      <c r="F165" s="8">
        <f t="shared" si="66"/>
        <v>44.301714128076853</v>
      </c>
      <c r="G165" s="8">
        <f t="shared" si="80"/>
        <v>2.2250485660981263</v>
      </c>
      <c r="H165" s="8">
        <f t="shared" si="67"/>
        <v>29.48219176372184</v>
      </c>
      <c r="I165" s="7">
        <v>101325</v>
      </c>
      <c r="J165" s="8">
        <f t="shared" si="68"/>
        <v>12596040</v>
      </c>
      <c r="K165" s="8">
        <f t="shared" si="69"/>
        <v>9417600</v>
      </c>
      <c r="L165" s="8">
        <f t="shared" si="70"/>
        <v>2268841.3973647142</v>
      </c>
      <c r="M165" s="17">
        <f t="shared" si="81"/>
        <v>34122409.820923261</v>
      </c>
      <c r="N165" s="18">
        <f t="shared" si="71"/>
        <v>124.31324944485566</v>
      </c>
      <c r="O165" s="18">
        <f t="shared" si="72"/>
        <v>92.944485566247224</v>
      </c>
      <c r="P165" s="18">
        <f t="shared" si="73"/>
        <v>22.391723635477071</v>
      </c>
      <c r="Q165" s="18">
        <f t="shared" si="74"/>
        <v>336.76200168688143</v>
      </c>
      <c r="R165" s="10">
        <f t="shared" si="75"/>
        <v>0</v>
      </c>
      <c r="S165" s="8">
        <f t="shared" si="82"/>
        <v>13.799999999999967</v>
      </c>
      <c r="T165" s="8">
        <f t="shared" si="76"/>
        <v>16.183286236437098</v>
      </c>
      <c r="U165" s="8">
        <v>0</v>
      </c>
      <c r="V165" s="8">
        <f t="shared" si="77"/>
        <v>5.1087840210159037</v>
      </c>
      <c r="W165" s="8">
        <v>0</v>
      </c>
      <c r="X165" s="15">
        <f t="shared" si="88"/>
        <v>1200</v>
      </c>
      <c r="Y165" s="8">
        <f t="shared" si="89"/>
        <v>0</v>
      </c>
      <c r="Z165" s="8">
        <f t="shared" si="90"/>
        <v>1210.901962619175</v>
      </c>
      <c r="AA165" s="29">
        <f t="shared" si="83"/>
        <v>0</v>
      </c>
      <c r="AB165" s="8"/>
      <c r="AC165" s="8"/>
      <c r="AD165" s="8">
        <f t="shared" si="84"/>
        <v>0</v>
      </c>
      <c r="AE165" s="8">
        <f t="shared" si="85"/>
        <v>1200</v>
      </c>
      <c r="AF165" s="8">
        <f t="shared" si="91"/>
        <v>289.09803738082502</v>
      </c>
      <c r="AG165" s="16">
        <f t="shared" si="78"/>
        <v>1200</v>
      </c>
      <c r="AH165" s="29">
        <f t="shared" si="92"/>
        <v>6.8703164904735301</v>
      </c>
      <c r="AI165" s="29">
        <f t="shared" si="93"/>
        <v>10.901962619174988</v>
      </c>
      <c r="AJ165" s="28">
        <f t="shared" si="86"/>
        <v>1.926535819168726E-2</v>
      </c>
      <c r="AK165" s="25">
        <f t="shared" si="79"/>
        <v>0.1926535819168726</v>
      </c>
      <c r="AL165" s="26">
        <f t="shared" si="87"/>
        <v>1.467881543942863</v>
      </c>
    </row>
    <row r="166" spans="2:38" x14ac:dyDescent="0.3">
      <c r="B166" s="6">
        <v>1390</v>
      </c>
      <c r="C166" s="8">
        <f t="shared" si="63"/>
        <v>13.9</v>
      </c>
      <c r="D166" s="8">
        <f t="shared" si="64"/>
        <v>4604.0659916281902</v>
      </c>
      <c r="E166" s="8">
        <f t="shared" si="65"/>
        <v>33.1227769181883</v>
      </c>
      <c r="F166" s="8">
        <f t="shared" si="66"/>
        <v>44.301714128076853</v>
      </c>
      <c r="G166" s="8">
        <f t="shared" si="80"/>
        <v>2.2250485660981263</v>
      </c>
      <c r="H166" s="8">
        <f t="shared" si="67"/>
        <v>29.48219176372184</v>
      </c>
      <c r="I166" s="7">
        <v>101325</v>
      </c>
      <c r="J166" s="8">
        <f t="shared" si="68"/>
        <v>12596040</v>
      </c>
      <c r="K166" s="8">
        <f t="shared" si="69"/>
        <v>9417600</v>
      </c>
      <c r="L166" s="8">
        <f t="shared" si="70"/>
        <v>2268221.4074905454</v>
      </c>
      <c r="M166" s="17">
        <f t="shared" si="81"/>
        <v>34296249.747161835</v>
      </c>
      <c r="N166" s="18">
        <f t="shared" si="71"/>
        <v>124.31324944485566</v>
      </c>
      <c r="O166" s="18">
        <f t="shared" si="72"/>
        <v>92.944485566247224</v>
      </c>
      <c r="P166" s="18">
        <f t="shared" si="73"/>
        <v>22.385604811157616</v>
      </c>
      <c r="Q166" s="18">
        <f t="shared" si="74"/>
        <v>338.47766836577188</v>
      </c>
      <c r="R166" s="10">
        <f t="shared" si="75"/>
        <v>0</v>
      </c>
      <c r="S166" s="8">
        <f t="shared" si="82"/>
        <v>13.899999999999967</v>
      </c>
      <c r="T166" s="8">
        <f t="shared" si="76"/>
        <v>16.183286236437098</v>
      </c>
      <c r="U166" s="8">
        <v>0</v>
      </c>
      <c r="V166" s="8">
        <f t="shared" si="77"/>
        <v>5.1073879805672302</v>
      </c>
      <c r="W166" s="8">
        <v>0</v>
      </c>
      <c r="X166" s="15">
        <f t="shared" si="88"/>
        <v>1200</v>
      </c>
      <c r="Y166" s="8">
        <f t="shared" si="89"/>
        <v>0</v>
      </c>
      <c r="Z166" s="8">
        <f t="shared" si="90"/>
        <v>1210.9809623482995</v>
      </c>
      <c r="AA166" s="29">
        <f t="shared" si="83"/>
        <v>0</v>
      </c>
      <c r="AB166" s="8"/>
      <c r="AC166" s="8"/>
      <c r="AD166" s="8">
        <f t="shared" si="84"/>
        <v>0</v>
      </c>
      <c r="AE166" s="8">
        <f t="shared" si="85"/>
        <v>1200</v>
      </c>
      <c r="AF166" s="8">
        <f t="shared" si="91"/>
        <v>289.01903765170056</v>
      </c>
      <c r="AG166" s="16">
        <f t="shared" si="78"/>
        <v>1200</v>
      </c>
      <c r="AH166" s="29">
        <f t="shared" si="92"/>
        <v>6.9738336942065819</v>
      </c>
      <c r="AI166" s="29">
        <f t="shared" si="93"/>
        <v>10.980962348299443</v>
      </c>
      <c r="AJ166" s="28">
        <f t="shared" si="86"/>
        <v>1.9404962236554555E-2</v>
      </c>
      <c r="AK166" s="25">
        <f t="shared" si="79"/>
        <v>0.19404962236554554</v>
      </c>
      <c r="AL166" s="26">
        <f t="shared" si="87"/>
        <v>1.4784014516057236</v>
      </c>
    </row>
    <row r="167" spans="2:38" x14ac:dyDescent="0.3">
      <c r="B167" s="6">
        <v>1400</v>
      </c>
      <c r="C167" s="8">
        <f t="shared" si="63"/>
        <v>14</v>
      </c>
      <c r="D167" s="8">
        <f t="shared" si="64"/>
        <v>4637.1887685463789</v>
      </c>
      <c r="E167" s="8">
        <f t="shared" si="65"/>
        <v>33.1227769181883</v>
      </c>
      <c r="F167" s="8">
        <f t="shared" si="66"/>
        <v>44.301714128076853</v>
      </c>
      <c r="G167" s="8">
        <f t="shared" si="80"/>
        <v>2.2250485660981263</v>
      </c>
      <c r="H167" s="8">
        <f t="shared" si="67"/>
        <v>29.48219176372184</v>
      </c>
      <c r="I167" s="7">
        <v>101325</v>
      </c>
      <c r="J167" s="8">
        <f t="shared" si="68"/>
        <v>12596040</v>
      </c>
      <c r="K167" s="8">
        <f t="shared" si="69"/>
        <v>9417600</v>
      </c>
      <c r="L167" s="8">
        <f t="shared" si="70"/>
        <v>2267601.4176163767</v>
      </c>
      <c r="M167" s="17">
        <f t="shared" si="81"/>
        <v>34470089.67340041</v>
      </c>
      <c r="N167" s="18">
        <f t="shared" si="71"/>
        <v>124.31324944485566</v>
      </c>
      <c r="O167" s="18">
        <f t="shared" si="72"/>
        <v>92.944485566247224</v>
      </c>
      <c r="P167" s="18">
        <f t="shared" si="73"/>
        <v>22.379485986838162</v>
      </c>
      <c r="Q167" s="18">
        <f t="shared" si="74"/>
        <v>340.19333504466232</v>
      </c>
      <c r="R167" s="10">
        <f t="shared" si="75"/>
        <v>0</v>
      </c>
      <c r="S167" s="8">
        <f t="shared" si="82"/>
        <v>13.999999999999966</v>
      </c>
      <c r="T167" s="8">
        <f t="shared" si="76"/>
        <v>16.183286236437098</v>
      </c>
      <c r="U167" s="8">
        <v>0</v>
      </c>
      <c r="V167" s="8">
        <f t="shared" si="77"/>
        <v>5.1059919401185576</v>
      </c>
      <c r="W167" s="8">
        <v>0</v>
      </c>
      <c r="X167" s="15">
        <f t="shared" si="88"/>
        <v>1200</v>
      </c>
      <c r="Y167" s="8">
        <f t="shared" si="89"/>
        <v>0</v>
      </c>
      <c r="Z167" s="8">
        <f t="shared" si="90"/>
        <v>1211.059962077424</v>
      </c>
      <c r="AA167" s="29">
        <f t="shared" si="83"/>
        <v>0</v>
      </c>
      <c r="AB167" s="8"/>
      <c r="AC167" s="8"/>
      <c r="AD167" s="8">
        <f t="shared" si="84"/>
        <v>0</v>
      </c>
      <c r="AE167" s="8">
        <f t="shared" si="85"/>
        <v>1200</v>
      </c>
      <c r="AF167" s="8">
        <f t="shared" si="91"/>
        <v>288.9400379225761</v>
      </c>
      <c r="AG167" s="16">
        <f t="shared" si="78"/>
        <v>1200</v>
      </c>
      <c r="AH167" s="29">
        <f t="shared" si="92"/>
        <v>7.0773508979396373</v>
      </c>
      <c r="AI167" s="29">
        <f t="shared" si="93"/>
        <v>11.059962077423901</v>
      </c>
      <c r="AJ167" s="28">
        <f t="shared" si="86"/>
        <v>1.9544566281421857E-2</v>
      </c>
      <c r="AK167" s="25">
        <f t="shared" si="79"/>
        <v>0.19544566281421857</v>
      </c>
      <c r="AL167" s="26">
        <f t="shared" si="87"/>
        <v>1.4889216466816177</v>
      </c>
    </row>
    <row r="168" spans="2:38" x14ac:dyDescent="0.3">
      <c r="B168" s="6">
        <v>1410</v>
      </c>
      <c r="C168" s="8">
        <f t="shared" si="63"/>
        <v>14.1</v>
      </c>
      <c r="D168" s="8">
        <f t="shared" si="64"/>
        <v>4670.3115454645667</v>
      </c>
      <c r="E168" s="8">
        <f t="shared" si="65"/>
        <v>33.1227769181883</v>
      </c>
      <c r="F168" s="8">
        <f t="shared" si="66"/>
        <v>44.301714128076853</v>
      </c>
      <c r="G168" s="8">
        <f t="shared" si="80"/>
        <v>2.2250485660981263</v>
      </c>
      <c r="H168" s="8">
        <f t="shared" si="67"/>
        <v>29.48219176372184</v>
      </c>
      <c r="I168" s="7">
        <v>101325</v>
      </c>
      <c r="J168" s="8">
        <f t="shared" si="68"/>
        <v>12596040</v>
      </c>
      <c r="K168" s="8">
        <f t="shared" si="69"/>
        <v>9417600</v>
      </c>
      <c r="L168" s="8">
        <f t="shared" si="70"/>
        <v>2266981.4277422079</v>
      </c>
      <c r="M168" s="17">
        <f t="shared" si="81"/>
        <v>34643929.599638984</v>
      </c>
      <c r="N168" s="18">
        <f t="shared" si="71"/>
        <v>124.31324944485566</v>
      </c>
      <c r="O168" s="18">
        <f t="shared" si="72"/>
        <v>92.944485566247224</v>
      </c>
      <c r="P168" s="18">
        <f t="shared" si="73"/>
        <v>22.373367162518704</v>
      </c>
      <c r="Q168" s="18">
        <f t="shared" si="74"/>
        <v>341.90900172355276</v>
      </c>
      <c r="R168" s="10">
        <f t="shared" si="75"/>
        <v>0</v>
      </c>
      <c r="S168" s="8">
        <f t="shared" si="82"/>
        <v>14.099999999999966</v>
      </c>
      <c r="T168" s="8">
        <f t="shared" si="76"/>
        <v>16.183286236437098</v>
      </c>
      <c r="U168" s="8">
        <v>0</v>
      </c>
      <c r="V168" s="8">
        <f t="shared" si="77"/>
        <v>5.1045958996698841</v>
      </c>
      <c r="W168" s="8">
        <v>0</v>
      </c>
      <c r="X168" s="15">
        <f t="shared" si="88"/>
        <v>1200</v>
      </c>
      <c r="Y168" s="8">
        <f t="shared" si="89"/>
        <v>0</v>
      </c>
      <c r="Z168" s="8">
        <f t="shared" si="90"/>
        <v>1211.1389618065484</v>
      </c>
      <c r="AA168" s="29">
        <f t="shared" si="83"/>
        <v>0</v>
      </c>
      <c r="AB168" s="8"/>
      <c r="AC168" s="8"/>
      <c r="AD168" s="8">
        <f t="shared" si="84"/>
        <v>0</v>
      </c>
      <c r="AE168" s="8">
        <f t="shared" si="85"/>
        <v>1200</v>
      </c>
      <c r="AF168" s="8">
        <f t="shared" si="91"/>
        <v>288.86103819345163</v>
      </c>
      <c r="AG168" s="16">
        <f t="shared" si="78"/>
        <v>1200</v>
      </c>
      <c r="AH168" s="29">
        <f t="shared" si="92"/>
        <v>7.1808681016726919</v>
      </c>
      <c r="AI168" s="29">
        <f t="shared" si="93"/>
        <v>11.138961806548359</v>
      </c>
      <c r="AJ168" s="28">
        <f t="shared" si="86"/>
        <v>1.9684170326289156E-2</v>
      </c>
      <c r="AK168" s="25">
        <f t="shared" si="79"/>
        <v>0.19684170326289158</v>
      </c>
      <c r="AL168" s="26">
        <f t="shared" si="87"/>
        <v>1.4994421230783237</v>
      </c>
    </row>
    <row r="169" spans="2:38" x14ac:dyDescent="0.3">
      <c r="B169" s="6">
        <v>1420</v>
      </c>
      <c r="C169" s="8">
        <f t="shared" si="63"/>
        <v>14.200000000000001</v>
      </c>
      <c r="D169" s="8">
        <f t="shared" si="64"/>
        <v>4703.4343223827555</v>
      </c>
      <c r="E169" s="8">
        <f t="shared" si="65"/>
        <v>33.12277691818889</v>
      </c>
      <c r="F169" s="8">
        <f t="shared" si="66"/>
        <v>44.301714128077634</v>
      </c>
      <c r="G169" s="8">
        <f t="shared" si="80"/>
        <v>2.2250485660981263</v>
      </c>
      <c r="H169" s="8">
        <f t="shared" si="67"/>
        <v>29.482191763722099</v>
      </c>
      <c r="I169" s="7">
        <v>101325</v>
      </c>
      <c r="J169" s="8">
        <f t="shared" si="68"/>
        <v>12596040</v>
      </c>
      <c r="K169" s="8">
        <f t="shared" si="69"/>
        <v>9417600</v>
      </c>
      <c r="L169" s="8">
        <f t="shared" si="70"/>
        <v>2266361.4378680391</v>
      </c>
      <c r="M169" s="17">
        <f t="shared" si="81"/>
        <v>34817769.525877558</v>
      </c>
      <c r="N169" s="18">
        <f t="shared" si="71"/>
        <v>124.31324944485566</v>
      </c>
      <c r="O169" s="18">
        <f t="shared" si="72"/>
        <v>92.944485566247224</v>
      </c>
      <c r="P169" s="18">
        <f t="shared" si="73"/>
        <v>22.36724833819925</v>
      </c>
      <c r="Q169" s="18">
        <f t="shared" si="74"/>
        <v>343.62466840244321</v>
      </c>
      <c r="R169" s="10">
        <f t="shared" si="75"/>
        <v>0</v>
      </c>
      <c r="S169" s="8">
        <f t="shared" si="82"/>
        <v>14.199999999999966</v>
      </c>
      <c r="T169" s="8">
        <f t="shared" si="76"/>
        <v>16.183286236437098</v>
      </c>
      <c r="U169" s="8">
        <v>0</v>
      </c>
      <c r="V169" s="8">
        <f t="shared" si="77"/>
        <v>5.1031998592212116</v>
      </c>
      <c r="W169" s="8">
        <v>0</v>
      </c>
      <c r="X169" s="15">
        <f t="shared" si="88"/>
        <v>1200</v>
      </c>
      <c r="Y169" s="8">
        <f t="shared" si="89"/>
        <v>0</v>
      </c>
      <c r="Z169" s="8">
        <f t="shared" si="90"/>
        <v>1211.2179615356729</v>
      </c>
      <c r="AA169" s="29">
        <f t="shared" si="83"/>
        <v>0</v>
      </c>
      <c r="AB169" s="8"/>
      <c r="AC169" s="8"/>
      <c r="AD169" s="8">
        <f t="shared" si="84"/>
        <v>0</v>
      </c>
      <c r="AE169" s="8">
        <f t="shared" si="85"/>
        <v>1200</v>
      </c>
      <c r="AF169" s="8">
        <f t="shared" si="91"/>
        <v>288.78203846432717</v>
      </c>
      <c r="AG169" s="16">
        <f t="shared" si="78"/>
        <v>1200</v>
      </c>
      <c r="AH169" s="29">
        <f t="shared" si="92"/>
        <v>7.2843853054057437</v>
      </c>
      <c r="AI169" s="29">
        <f t="shared" si="93"/>
        <v>11.217961535672812</v>
      </c>
      <c r="AJ169" s="28">
        <f t="shared" si="86"/>
        <v>1.9823774371156452E-2</v>
      </c>
      <c r="AK169" s="25">
        <f t="shared" si="79"/>
        <v>0.19823774371156452</v>
      </c>
      <c r="AL169" s="26">
        <f t="shared" si="87"/>
        <v>1.509962874874434</v>
      </c>
    </row>
    <row r="170" spans="2:38" x14ac:dyDescent="0.3">
      <c r="B170" s="6">
        <v>1430</v>
      </c>
      <c r="C170" s="8">
        <f t="shared" si="63"/>
        <v>14.3</v>
      </c>
      <c r="D170" s="8">
        <f t="shared" si="64"/>
        <v>4736.5570993009442</v>
      </c>
      <c r="E170" s="8">
        <f t="shared" si="65"/>
        <v>33.1227769181883</v>
      </c>
      <c r="F170" s="8">
        <f t="shared" si="66"/>
        <v>44.301714128076853</v>
      </c>
      <c r="G170" s="8">
        <f t="shared" si="80"/>
        <v>2.2250485660981263</v>
      </c>
      <c r="H170" s="8">
        <f t="shared" si="67"/>
        <v>29.48219176372184</v>
      </c>
      <c r="I170" s="7">
        <v>101325</v>
      </c>
      <c r="J170" s="8">
        <f t="shared" si="68"/>
        <v>12596040</v>
      </c>
      <c r="K170" s="8">
        <f t="shared" si="69"/>
        <v>9417600</v>
      </c>
      <c r="L170" s="8">
        <f t="shared" si="70"/>
        <v>2265741.4479938704</v>
      </c>
      <c r="M170" s="17">
        <f t="shared" si="81"/>
        <v>34991609.452116132</v>
      </c>
      <c r="N170" s="18">
        <f t="shared" si="71"/>
        <v>124.31324944485566</v>
      </c>
      <c r="O170" s="18">
        <f t="shared" si="72"/>
        <v>92.944485566247224</v>
      </c>
      <c r="P170" s="18">
        <f t="shared" si="73"/>
        <v>22.361129513879796</v>
      </c>
      <c r="Q170" s="18">
        <f t="shared" si="74"/>
        <v>345.34033508133365</v>
      </c>
      <c r="R170" s="10">
        <f t="shared" si="75"/>
        <v>0</v>
      </c>
      <c r="S170" s="8">
        <f t="shared" si="82"/>
        <v>14.299999999999965</v>
      </c>
      <c r="T170" s="8">
        <f t="shared" si="76"/>
        <v>16.183286236437098</v>
      </c>
      <c r="U170" s="8">
        <v>0</v>
      </c>
      <c r="V170" s="8">
        <f t="shared" si="77"/>
        <v>5.1018038187725381</v>
      </c>
      <c r="W170" s="8">
        <v>0</v>
      </c>
      <c r="X170" s="15">
        <f t="shared" si="88"/>
        <v>1200</v>
      </c>
      <c r="Y170" s="8">
        <f t="shared" si="89"/>
        <v>0</v>
      </c>
      <c r="Z170" s="8">
        <f t="shared" si="90"/>
        <v>1211.2969612647973</v>
      </c>
      <c r="AA170" s="29">
        <f t="shared" si="83"/>
        <v>0</v>
      </c>
      <c r="AB170" s="8"/>
      <c r="AC170" s="8"/>
      <c r="AD170" s="8">
        <f t="shared" si="84"/>
        <v>0</v>
      </c>
      <c r="AE170" s="8">
        <f t="shared" si="85"/>
        <v>1200</v>
      </c>
      <c r="AF170" s="8">
        <f t="shared" si="91"/>
        <v>288.70303873520271</v>
      </c>
      <c r="AG170" s="16">
        <f t="shared" si="78"/>
        <v>1200</v>
      </c>
      <c r="AH170" s="29">
        <f t="shared" si="92"/>
        <v>7.3879025091387973</v>
      </c>
      <c r="AI170" s="29">
        <f t="shared" si="93"/>
        <v>11.296961264797268</v>
      </c>
      <c r="AJ170" s="28">
        <f t="shared" si="86"/>
        <v>1.9963378416023751E-2</v>
      </c>
      <c r="AK170" s="25">
        <f t="shared" si="79"/>
        <v>0.1996337841602375</v>
      </c>
      <c r="AL170" s="26">
        <f t="shared" si="87"/>
        <v>1.5204838963134162</v>
      </c>
    </row>
    <row r="171" spans="2:38" x14ac:dyDescent="0.3">
      <c r="B171" s="6">
        <v>1440</v>
      </c>
      <c r="C171" s="8">
        <f t="shared" si="63"/>
        <v>14.4</v>
      </c>
      <c r="D171" s="8">
        <f t="shared" si="64"/>
        <v>4769.679876219132</v>
      </c>
      <c r="E171" s="8">
        <f t="shared" si="65"/>
        <v>33.1227769181883</v>
      </c>
      <c r="F171" s="8">
        <f t="shared" si="66"/>
        <v>44.301714128076853</v>
      </c>
      <c r="G171" s="8">
        <f t="shared" si="80"/>
        <v>2.2250485660981263</v>
      </c>
      <c r="H171" s="8">
        <f t="shared" si="67"/>
        <v>29.48219176372184</v>
      </c>
      <c r="I171" s="7">
        <v>101325</v>
      </c>
      <c r="J171" s="8">
        <f t="shared" si="68"/>
        <v>12596040</v>
      </c>
      <c r="K171" s="8">
        <f t="shared" si="69"/>
        <v>9417600</v>
      </c>
      <c r="L171" s="8">
        <f t="shared" si="70"/>
        <v>2265121.4581197016</v>
      </c>
      <c r="M171" s="17">
        <f t="shared" si="81"/>
        <v>35165449.378354706</v>
      </c>
      <c r="N171" s="18">
        <f t="shared" si="71"/>
        <v>124.31324944485566</v>
      </c>
      <c r="O171" s="18">
        <f t="shared" si="72"/>
        <v>92.944485566247224</v>
      </c>
      <c r="P171" s="18">
        <f t="shared" si="73"/>
        <v>22.355010689560341</v>
      </c>
      <c r="Q171" s="18">
        <f t="shared" si="74"/>
        <v>347.05600176022409</v>
      </c>
      <c r="R171" s="10">
        <f t="shared" si="75"/>
        <v>0</v>
      </c>
      <c r="S171" s="8">
        <f t="shared" si="82"/>
        <v>14.399999999999965</v>
      </c>
      <c r="T171" s="8">
        <f t="shared" si="76"/>
        <v>16.183286236437098</v>
      </c>
      <c r="U171" s="8">
        <v>0</v>
      </c>
      <c r="V171" s="8">
        <f t="shared" si="77"/>
        <v>5.1004077783238646</v>
      </c>
      <c r="W171" s="8">
        <v>0</v>
      </c>
      <c r="X171" s="15">
        <f t="shared" si="88"/>
        <v>1200</v>
      </c>
      <c r="Y171" s="8">
        <f t="shared" si="89"/>
        <v>0</v>
      </c>
      <c r="Z171" s="8">
        <f t="shared" si="90"/>
        <v>1211.3759609939218</v>
      </c>
      <c r="AA171" s="29">
        <f t="shared" si="83"/>
        <v>0</v>
      </c>
      <c r="AB171" s="8"/>
      <c r="AC171" s="8"/>
      <c r="AD171" s="8">
        <f t="shared" si="84"/>
        <v>0</v>
      </c>
      <c r="AE171" s="8">
        <f t="shared" si="85"/>
        <v>1200</v>
      </c>
      <c r="AF171" s="8">
        <f t="shared" si="91"/>
        <v>288.62403900607825</v>
      </c>
      <c r="AG171" s="16">
        <f t="shared" si="78"/>
        <v>1200</v>
      </c>
      <c r="AH171" s="29">
        <f t="shared" si="92"/>
        <v>7.4914197128718536</v>
      </c>
      <c r="AI171" s="29">
        <f t="shared" si="93"/>
        <v>11.375960993921726</v>
      </c>
      <c r="AJ171" s="28">
        <f t="shared" si="86"/>
        <v>2.0102982460891053E-2</v>
      </c>
      <c r="AK171" s="25">
        <f t="shared" si="79"/>
        <v>0.20102982460891053</v>
      </c>
      <c r="AL171" s="26">
        <f t="shared" si="87"/>
        <v>1.5310051817979189</v>
      </c>
    </row>
    <row r="172" spans="2:38" x14ac:dyDescent="0.3">
      <c r="B172" s="6">
        <v>1450</v>
      </c>
      <c r="C172" s="8">
        <f t="shared" si="63"/>
        <v>14.5</v>
      </c>
      <c r="D172" s="8">
        <f t="shared" si="64"/>
        <v>4802.8026531373207</v>
      </c>
      <c r="E172" s="8">
        <f t="shared" si="65"/>
        <v>33.1227769181883</v>
      </c>
      <c r="F172" s="8">
        <f t="shared" si="66"/>
        <v>44.301714128076853</v>
      </c>
      <c r="G172" s="8">
        <f t="shared" si="80"/>
        <v>2.2250485660981263</v>
      </c>
      <c r="H172" s="8">
        <f t="shared" si="67"/>
        <v>29.48219176372184</v>
      </c>
      <c r="I172" s="7">
        <v>101325</v>
      </c>
      <c r="J172" s="8">
        <f t="shared" si="68"/>
        <v>12596040</v>
      </c>
      <c r="K172" s="8">
        <f t="shared" si="69"/>
        <v>9417600</v>
      </c>
      <c r="L172" s="8">
        <f t="shared" si="70"/>
        <v>2264501.4682455347</v>
      </c>
      <c r="M172" s="17">
        <f t="shared" si="81"/>
        <v>35339289.30459328</v>
      </c>
      <c r="N172" s="18">
        <f t="shared" si="71"/>
        <v>124.31324944485566</v>
      </c>
      <c r="O172" s="18">
        <f t="shared" si="72"/>
        <v>92.944485566247224</v>
      </c>
      <c r="P172" s="18">
        <f t="shared" si="73"/>
        <v>22.348891865240905</v>
      </c>
      <c r="Q172" s="18">
        <f t="shared" si="74"/>
        <v>348.77166843911453</v>
      </c>
      <c r="R172" s="10">
        <f t="shared" si="75"/>
        <v>0</v>
      </c>
      <c r="S172" s="8">
        <f t="shared" si="82"/>
        <v>14.499999999999964</v>
      </c>
      <c r="T172" s="8">
        <f t="shared" si="76"/>
        <v>16.183286236437098</v>
      </c>
      <c r="U172" s="8">
        <v>0</v>
      </c>
      <c r="V172" s="8">
        <f t="shared" si="77"/>
        <v>5.0990117378751929</v>
      </c>
      <c r="W172" s="8">
        <v>0</v>
      </c>
      <c r="X172" s="15">
        <f t="shared" si="88"/>
        <v>1200</v>
      </c>
      <c r="Y172" s="8">
        <f t="shared" si="89"/>
        <v>0</v>
      </c>
      <c r="Z172" s="8">
        <f t="shared" si="90"/>
        <v>1211.454960723046</v>
      </c>
      <c r="AA172" s="29">
        <f t="shared" si="83"/>
        <v>0</v>
      </c>
      <c r="AB172" s="8"/>
      <c r="AC172" s="8"/>
      <c r="AD172" s="8">
        <f t="shared" si="84"/>
        <v>0</v>
      </c>
      <c r="AE172" s="8">
        <f t="shared" si="85"/>
        <v>1200</v>
      </c>
      <c r="AF172" s="8">
        <f t="shared" si="91"/>
        <v>288.54503927695384</v>
      </c>
      <c r="AG172" s="16">
        <f t="shared" si="78"/>
        <v>1200</v>
      </c>
      <c r="AH172" s="29">
        <f t="shared" si="92"/>
        <v>7.5949369166049054</v>
      </c>
      <c r="AI172" s="29">
        <f t="shared" si="93"/>
        <v>11.454960723046181</v>
      </c>
      <c r="AJ172" s="28">
        <f t="shared" si="86"/>
        <v>2.0242586505758348E-2</v>
      </c>
      <c r="AK172" s="25">
        <f t="shared" si="79"/>
        <v>0.20242586505758348</v>
      </c>
      <c r="AL172" s="26">
        <f t="shared" si="87"/>
        <v>1.5415267258843124</v>
      </c>
    </row>
    <row r="173" spans="2:38" x14ac:dyDescent="0.3">
      <c r="B173" s="6">
        <v>1460</v>
      </c>
      <c r="C173" s="8">
        <f t="shared" si="63"/>
        <v>14.6</v>
      </c>
      <c r="D173" s="8">
        <f t="shared" si="64"/>
        <v>4835.9254300555085</v>
      </c>
      <c r="E173" s="8">
        <f t="shared" si="65"/>
        <v>33.1227769181883</v>
      </c>
      <c r="F173" s="8">
        <f t="shared" si="66"/>
        <v>44.301714128076853</v>
      </c>
      <c r="G173" s="8">
        <f t="shared" si="80"/>
        <v>2.2250485660981263</v>
      </c>
      <c r="H173" s="8">
        <f t="shared" si="67"/>
        <v>29.48219176372184</v>
      </c>
      <c r="I173" s="7">
        <v>101325</v>
      </c>
      <c r="J173" s="8">
        <f t="shared" si="68"/>
        <v>12596040</v>
      </c>
      <c r="K173" s="8">
        <f t="shared" si="69"/>
        <v>9417600</v>
      </c>
      <c r="L173" s="8">
        <f t="shared" si="70"/>
        <v>2263881.4783713659</v>
      </c>
      <c r="M173" s="17">
        <f t="shared" si="81"/>
        <v>35513129.230831854</v>
      </c>
      <c r="N173" s="18">
        <f t="shared" si="71"/>
        <v>124.31324944485566</v>
      </c>
      <c r="O173" s="18">
        <f t="shared" si="72"/>
        <v>92.944485566247224</v>
      </c>
      <c r="P173" s="18">
        <f t="shared" si="73"/>
        <v>22.34277304092145</v>
      </c>
      <c r="Q173" s="18">
        <f t="shared" si="74"/>
        <v>350.48733511800498</v>
      </c>
      <c r="R173" s="10">
        <f t="shared" si="75"/>
        <v>0</v>
      </c>
      <c r="S173" s="8">
        <f t="shared" si="82"/>
        <v>14.599999999999964</v>
      </c>
      <c r="T173" s="8">
        <f t="shared" si="76"/>
        <v>16.183286236437098</v>
      </c>
      <c r="U173" s="8">
        <v>0</v>
      </c>
      <c r="V173" s="8">
        <f t="shared" si="77"/>
        <v>5.0976156974265194</v>
      </c>
      <c r="W173" s="8">
        <v>0</v>
      </c>
      <c r="X173" s="15">
        <f t="shared" si="88"/>
        <v>1200</v>
      </c>
      <c r="Y173" s="8">
        <f t="shared" si="89"/>
        <v>0</v>
      </c>
      <c r="Z173" s="8">
        <f t="shared" si="90"/>
        <v>1211.5339604521705</v>
      </c>
      <c r="AA173" s="29">
        <f t="shared" si="83"/>
        <v>0</v>
      </c>
      <c r="AB173" s="8"/>
      <c r="AC173" s="8"/>
      <c r="AD173" s="8">
        <f t="shared" si="84"/>
        <v>0</v>
      </c>
      <c r="AE173" s="8">
        <f t="shared" si="85"/>
        <v>1200</v>
      </c>
      <c r="AF173" s="8">
        <f t="shared" si="91"/>
        <v>288.46603954782938</v>
      </c>
      <c r="AG173" s="16">
        <f t="shared" si="78"/>
        <v>1200</v>
      </c>
      <c r="AH173" s="29">
        <f t="shared" si="92"/>
        <v>7.6984541203379591</v>
      </c>
      <c r="AI173" s="29">
        <f t="shared" si="93"/>
        <v>11.533960452170637</v>
      </c>
      <c r="AJ173" s="28">
        <f t="shared" si="86"/>
        <v>2.0382190550625647E-2</v>
      </c>
      <c r="AK173" s="25">
        <f t="shared" si="79"/>
        <v>0.20382190550625648</v>
      </c>
      <c r="AL173" s="26">
        <f t="shared" si="87"/>
        <v>1.5520485232774521</v>
      </c>
    </row>
    <row r="174" spans="2:38" x14ac:dyDescent="0.3">
      <c r="B174" s="6">
        <v>1470</v>
      </c>
      <c r="C174" s="8">
        <f t="shared" si="63"/>
        <v>14.700000000000001</v>
      </c>
      <c r="D174" s="8">
        <f t="shared" si="64"/>
        <v>4869.0482069736981</v>
      </c>
      <c r="E174" s="8">
        <f t="shared" si="65"/>
        <v>33.12277691818889</v>
      </c>
      <c r="F174" s="8">
        <f t="shared" si="66"/>
        <v>44.301714128077634</v>
      </c>
      <c r="G174" s="8">
        <f t="shared" si="80"/>
        <v>2.2250485660981263</v>
      </c>
      <c r="H174" s="8">
        <f t="shared" si="67"/>
        <v>29.482191763722099</v>
      </c>
      <c r="I174" s="7">
        <v>101325</v>
      </c>
      <c r="J174" s="8">
        <f t="shared" si="68"/>
        <v>12596040</v>
      </c>
      <c r="K174" s="8">
        <f t="shared" si="69"/>
        <v>9417600</v>
      </c>
      <c r="L174" s="8">
        <f t="shared" si="70"/>
        <v>2263261.4884971972</v>
      </c>
      <c r="M174" s="17">
        <f t="shared" si="81"/>
        <v>35686969.157070428</v>
      </c>
      <c r="N174" s="18">
        <f t="shared" si="71"/>
        <v>124.31324944485566</v>
      </c>
      <c r="O174" s="18">
        <f t="shared" si="72"/>
        <v>92.944485566247224</v>
      </c>
      <c r="P174" s="18">
        <f t="shared" si="73"/>
        <v>22.336654216601996</v>
      </c>
      <c r="Q174" s="18">
        <f t="shared" si="74"/>
        <v>352.20300179689542</v>
      </c>
      <c r="R174" s="10">
        <f t="shared" si="75"/>
        <v>0</v>
      </c>
      <c r="S174" s="8">
        <f t="shared" si="82"/>
        <v>14.699999999999964</v>
      </c>
      <c r="T174" s="8">
        <f t="shared" si="76"/>
        <v>16.183286236437098</v>
      </c>
      <c r="U174" s="8">
        <v>0</v>
      </c>
      <c r="V174" s="8">
        <f t="shared" si="77"/>
        <v>5.0962196569778468</v>
      </c>
      <c r="W174" s="8">
        <v>0</v>
      </c>
      <c r="X174" s="15">
        <f t="shared" si="88"/>
        <v>1200</v>
      </c>
      <c r="Y174" s="8">
        <f t="shared" si="89"/>
        <v>0</v>
      </c>
      <c r="Z174" s="8">
        <f t="shared" si="90"/>
        <v>1211.612960181295</v>
      </c>
      <c r="AA174" s="29">
        <f t="shared" si="83"/>
        <v>0</v>
      </c>
      <c r="AB174" s="8"/>
      <c r="AC174" s="8"/>
      <c r="AD174" s="8">
        <f t="shared" si="84"/>
        <v>0</v>
      </c>
      <c r="AE174" s="8">
        <f t="shared" si="85"/>
        <v>1200</v>
      </c>
      <c r="AF174" s="8">
        <f t="shared" si="91"/>
        <v>288.38703981870492</v>
      </c>
      <c r="AG174" s="16">
        <f t="shared" si="78"/>
        <v>1200</v>
      </c>
      <c r="AH174" s="29">
        <f t="shared" si="92"/>
        <v>7.8019713240710127</v>
      </c>
      <c r="AI174" s="29">
        <f t="shared" si="93"/>
        <v>11.612960181295094</v>
      </c>
      <c r="AJ174" s="28">
        <f t="shared" si="86"/>
        <v>2.0521794595492946E-2</v>
      </c>
      <c r="AK174" s="25">
        <f t="shared" si="79"/>
        <v>0.20521794595492945</v>
      </c>
      <c r="AL174" s="26">
        <f t="shared" si="87"/>
        <v>1.5625705688256548</v>
      </c>
    </row>
    <row r="175" spans="2:38" x14ac:dyDescent="0.3">
      <c r="B175" s="6">
        <v>1480</v>
      </c>
      <c r="C175" s="8">
        <f t="shared" si="63"/>
        <v>14.8</v>
      </c>
      <c r="D175" s="8">
        <f t="shared" si="64"/>
        <v>4902.1709838918869</v>
      </c>
      <c r="E175" s="8">
        <f t="shared" si="65"/>
        <v>33.1227769181883</v>
      </c>
      <c r="F175" s="8">
        <f t="shared" si="66"/>
        <v>44.301714128076853</v>
      </c>
      <c r="G175" s="8">
        <f t="shared" si="80"/>
        <v>2.2250485660981263</v>
      </c>
      <c r="H175" s="8">
        <f t="shared" si="67"/>
        <v>29.48219176372184</v>
      </c>
      <c r="I175" s="7">
        <v>101325</v>
      </c>
      <c r="J175" s="8">
        <f t="shared" si="68"/>
        <v>12596040</v>
      </c>
      <c r="K175" s="8">
        <f t="shared" si="69"/>
        <v>9417600</v>
      </c>
      <c r="L175" s="8">
        <f t="shared" si="70"/>
        <v>2262641.4986230284</v>
      </c>
      <c r="M175" s="17">
        <f t="shared" si="81"/>
        <v>35860809.083309002</v>
      </c>
      <c r="N175" s="18">
        <f t="shared" si="71"/>
        <v>124.31324944485566</v>
      </c>
      <c r="O175" s="18">
        <f t="shared" si="72"/>
        <v>92.944485566247224</v>
      </c>
      <c r="P175" s="18">
        <f t="shared" si="73"/>
        <v>22.330535392282542</v>
      </c>
      <c r="Q175" s="18">
        <f t="shared" si="74"/>
        <v>353.91866847578586</v>
      </c>
      <c r="R175" s="10">
        <f t="shared" si="75"/>
        <v>0</v>
      </c>
      <c r="S175" s="8">
        <f t="shared" si="82"/>
        <v>14.799999999999963</v>
      </c>
      <c r="T175" s="8">
        <f t="shared" si="76"/>
        <v>16.183286236437098</v>
      </c>
      <c r="U175" s="8">
        <v>0</v>
      </c>
      <c r="V175" s="8">
        <f t="shared" si="77"/>
        <v>5.0948236165291734</v>
      </c>
      <c r="W175" s="8">
        <v>0</v>
      </c>
      <c r="X175" s="15">
        <f t="shared" si="88"/>
        <v>1200</v>
      </c>
      <c r="Y175" s="8">
        <f t="shared" si="89"/>
        <v>0</v>
      </c>
      <c r="Z175" s="8">
        <f t="shared" si="90"/>
        <v>1211.6919599104194</v>
      </c>
      <c r="AA175" s="29">
        <f t="shared" si="83"/>
        <v>0</v>
      </c>
      <c r="AB175" s="8"/>
      <c r="AC175" s="8"/>
      <c r="AD175" s="8">
        <f t="shared" si="84"/>
        <v>0</v>
      </c>
      <c r="AE175" s="8">
        <f t="shared" si="85"/>
        <v>1200</v>
      </c>
      <c r="AF175" s="8">
        <f t="shared" si="91"/>
        <v>288.30804008958046</v>
      </c>
      <c r="AG175" s="16">
        <f t="shared" si="78"/>
        <v>1200</v>
      </c>
      <c r="AH175" s="29">
        <f t="shared" si="92"/>
        <v>7.9054885278040672</v>
      </c>
      <c r="AI175" s="29">
        <f t="shared" si="93"/>
        <v>11.69195991041955</v>
      </c>
      <c r="AJ175" s="28">
        <f t="shared" si="86"/>
        <v>2.0661398640360245E-2</v>
      </c>
      <c r="AK175" s="25">
        <f t="shared" si="79"/>
        <v>0.20661398640360246</v>
      </c>
      <c r="AL175" s="26">
        <f t="shared" si="87"/>
        <v>1.5730928575158765</v>
      </c>
    </row>
    <row r="176" spans="2:38" x14ac:dyDescent="0.3">
      <c r="B176" s="6">
        <v>1490</v>
      </c>
      <c r="C176" s="8">
        <f t="shared" si="63"/>
        <v>14.9</v>
      </c>
      <c r="D176" s="8">
        <f t="shared" si="64"/>
        <v>4935.2937608100747</v>
      </c>
      <c r="E176" s="8">
        <f t="shared" si="65"/>
        <v>33.1227769181883</v>
      </c>
      <c r="F176" s="8">
        <f t="shared" si="66"/>
        <v>44.301714128076853</v>
      </c>
      <c r="G176" s="8">
        <f t="shared" si="80"/>
        <v>2.2250485660981263</v>
      </c>
      <c r="H176" s="8">
        <f t="shared" si="67"/>
        <v>29.48219176372184</v>
      </c>
      <c r="I176" s="7">
        <v>101325</v>
      </c>
      <c r="J176" s="8">
        <f t="shared" si="68"/>
        <v>12596040</v>
      </c>
      <c r="K176" s="8">
        <f t="shared" si="69"/>
        <v>9417600</v>
      </c>
      <c r="L176" s="8">
        <f t="shared" si="70"/>
        <v>2262021.5087488596</v>
      </c>
      <c r="M176" s="17">
        <f t="shared" si="81"/>
        <v>36034649.009547576</v>
      </c>
      <c r="N176" s="18">
        <f t="shared" si="71"/>
        <v>124.31324944485566</v>
      </c>
      <c r="O176" s="18">
        <f t="shared" si="72"/>
        <v>92.944485566247224</v>
      </c>
      <c r="P176" s="18">
        <f t="shared" si="73"/>
        <v>22.324416567963084</v>
      </c>
      <c r="Q176" s="18">
        <f t="shared" si="74"/>
        <v>355.63433515467631</v>
      </c>
      <c r="R176" s="10">
        <f t="shared" si="75"/>
        <v>0</v>
      </c>
      <c r="S176" s="8">
        <f t="shared" si="82"/>
        <v>14.899999999999963</v>
      </c>
      <c r="T176" s="8">
        <f t="shared" si="76"/>
        <v>16.183286236437098</v>
      </c>
      <c r="U176" s="8">
        <v>0</v>
      </c>
      <c r="V176" s="8">
        <f t="shared" si="77"/>
        <v>5.0934275760805008</v>
      </c>
      <c r="W176" s="8">
        <v>0</v>
      </c>
      <c r="X176" s="15">
        <f t="shared" si="88"/>
        <v>1200</v>
      </c>
      <c r="Y176" s="8">
        <f t="shared" si="89"/>
        <v>0</v>
      </c>
      <c r="Z176" s="8">
        <f t="shared" si="90"/>
        <v>1211.7709596395439</v>
      </c>
      <c r="AA176" s="29">
        <f t="shared" si="83"/>
        <v>0</v>
      </c>
      <c r="AB176" s="8"/>
      <c r="AC176" s="8"/>
      <c r="AD176" s="8">
        <f t="shared" si="84"/>
        <v>0</v>
      </c>
      <c r="AE176" s="8">
        <f t="shared" si="85"/>
        <v>1200</v>
      </c>
      <c r="AF176" s="8">
        <f t="shared" si="91"/>
        <v>288.229040360456</v>
      </c>
      <c r="AG176" s="16">
        <f t="shared" si="78"/>
        <v>1200</v>
      </c>
      <c r="AH176" s="29">
        <f t="shared" si="92"/>
        <v>8.0090057315371208</v>
      </c>
      <c r="AI176" s="29">
        <f t="shared" si="93"/>
        <v>11.770959639544007</v>
      </c>
      <c r="AJ176" s="28">
        <f t="shared" si="86"/>
        <v>2.0801002685227544E-2</v>
      </c>
      <c r="AK176" s="25">
        <f t="shared" si="79"/>
        <v>0.20801002685227543</v>
      </c>
      <c r="AL176" s="26">
        <f t="shared" si="87"/>
        <v>1.5836153844690839</v>
      </c>
    </row>
    <row r="177" spans="2:38" x14ac:dyDescent="0.3">
      <c r="B177" s="6">
        <v>1500</v>
      </c>
      <c r="C177" s="8">
        <f t="shared" si="63"/>
        <v>15</v>
      </c>
      <c r="D177" s="8">
        <f t="shared" si="64"/>
        <v>4968.4165377282634</v>
      </c>
      <c r="E177" s="8">
        <f t="shared" si="65"/>
        <v>33.1227769181883</v>
      </c>
      <c r="F177" s="8">
        <f t="shared" si="66"/>
        <v>44.301714128076853</v>
      </c>
      <c r="G177" s="8">
        <f t="shared" si="80"/>
        <v>2.2250485660981263</v>
      </c>
      <c r="H177" s="8">
        <f t="shared" si="67"/>
        <v>29.48219176372184</v>
      </c>
      <c r="I177" s="7">
        <v>101325</v>
      </c>
      <c r="J177" s="8">
        <f t="shared" si="68"/>
        <v>12596040</v>
      </c>
      <c r="K177" s="8">
        <f t="shared" si="69"/>
        <v>9417600</v>
      </c>
      <c r="L177" s="8">
        <f t="shared" si="70"/>
        <v>2261401.5188746909</v>
      </c>
      <c r="M177" s="17">
        <f t="shared" si="81"/>
        <v>36208488.93578615</v>
      </c>
      <c r="N177" s="18">
        <f t="shared" si="71"/>
        <v>124.31324944485566</v>
      </c>
      <c r="O177" s="18">
        <f t="shared" si="72"/>
        <v>92.944485566247224</v>
      </c>
      <c r="P177" s="18">
        <f t="shared" si="73"/>
        <v>22.31829774364363</v>
      </c>
      <c r="Q177" s="18">
        <f t="shared" si="74"/>
        <v>357.35000183356675</v>
      </c>
      <c r="R177" s="10">
        <f t="shared" si="75"/>
        <v>0</v>
      </c>
      <c r="S177" s="8">
        <f t="shared" si="82"/>
        <v>14.999999999999963</v>
      </c>
      <c r="T177" s="8">
        <f t="shared" si="76"/>
        <v>16.183286236437098</v>
      </c>
      <c r="U177" s="8">
        <v>0</v>
      </c>
      <c r="V177" s="8">
        <f t="shared" si="77"/>
        <v>5.0920315356318273</v>
      </c>
      <c r="W177" s="8">
        <v>0</v>
      </c>
      <c r="X177" s="15">
        <f t="shared" si="88"/>
        <v>1200</v>
      </c>
      <c r="Y177" s="8">
        <f t="shared" si="89"/>
        <v>0</v>
      </c>
      <c r="Z177" s="8">
        <f t="shared" si="90"/>
        <v>1211.8499593686684</v>
      </c>
      <c r="AA177" s="29">
        <f t="shared" si="83"/>
        <v>0</v>
      </c>
      <c r="AB177" s="8"/>
      <c r="AC177" s="8"/>
      <c r="AD177" s="8">
        <f t="shared" si="84"/>
        <v>0</v>
      </c>
      <c r="AE177" s="8">
        <f t="shared" si="85"/>
        <v>1200</v>
      </c>
      <c r="AF177" s="8">
        <f t="shared" si="91"/>
        <v>288.15004063133154</v>
      </c>
      <c r="AG177" s="16">
        <f t="shared" si="78"/>
        <v>1200</v>
      </c>
      <c r="AH177" s="29">
        <f t="shared" si="92"/>
        <v>8.1125229352701744</v>
      </c>
      <c r="AI177" s="29">
        <f t="shared" si="93"/>
        <v>11.849959368668463</v>
      </c>
      <c r="AJ177" s="28">
        <f t="shared" si="86"/>
        <v>2.0940606730094843E-2</v>
      </c>
      <c r="AK177" s="25">
        <f t="shared" si="79"/>
        <v>0.20940606730094843</v>
      </c>
      <c r="AL177" s="26">
        <f t="shared" si="87"/>
        <v>1.5941381449358096</v>
      </c>
    </row>
    <row r="178" spans="2:38" x14ac:dyDescent="0.3">
      <c r="B178" s="6">
        <v>1510</v>
      </c>
      <c r="C178" s="8">
        <f t="shared" si="63"/>
        <v>15.1</v>
      </c>
      <c r="D178" s="8">
        <f t="shared" si="64"/>
        <v>5001.5393146464512</v>
      </c>
      <c r="E178" s="8">
        <f t="shared" si="65"/>
        <v>33.1227769181883</v>
      </c>
      <c r="F178" s="8">
        <f t="shared" si="66"/>
        <v>44.301714128076853</v>
      </c>
      <c r="G178" s="8">
        <f t="shared" si="80"/>
        <v>2.2250485660981263</v>
      </c>
      <c r="H178" s="8">
        <f t="shared" si="67"/>
        <v>29.48219176372184</v>
      </c>
      <c r="I178" s="7">
        <v>101325</v>
      </c>
      <c r="J178" s="8">
        <f t="shared" si="68"/>
        <v>12596040</v>
      </c>
      <c r="K178" s="8">
        <f t="shared" si="69"/>
        <v>9417600</v>
      </c>
      <c r="L178" s="8">
        <f t="shared" si="70"/>
        <v>2260781.5290005221</v>
      </c>
      <c r="M178" s="17">
        <f t="shared" si="81"/>
        <v>36382328.862024724</v>
      </c>
      <c r="N178" s="18">
        <f t="shared" si="71"/>
        <v>124.31324944485566</v>
      </c>
      <c r="O178" s="18">
        <f t="shared" si="72"/>
        <v>92.944485566247224</v>
      </c>
      <c r="P178" s="18">
        <f t="shared" si="73"/>
        <v>22.312178919324175</v>
      </c>
      <c r="Q178" s="18">
        <f t="shared" si="74"/>
        <v>359.06566851245719</v>
      </c>
      <c r="R178" s="10">
        <f t="shared" si="75"/>
        <v>0</v>
      </c>
      <c r="S178" s="8">
        <f t="shared" si="82"/>
        <v>15.099999999999962</v>
      </c>
      <c r="T178" s="8">
        <f t="shared" si="76"/>
        <v>16.183286236437098</v>
      </c>
      <c r="U178" s="8">
        <v>0</v>
      </c>
      <c r="V178" s="8">
        <f t="shared" si="77"/>
        <v>5.0906354951831547</v>
      </c>
      <c r="W178" s="8">
        <v>0</v>
      </c>
      <c r="X178" s="15">
        <f t="shared" si="88"/>
        <v>1200</v>
      </c>
      <c r="Y178" s="8">
        <f t="shared" si="89"/>
        <v>0</v>
      </c>
      <c r="Z178" s="8">
        <f t="shared" si="90"/>
        <v>1211.9289590977928</v>
      </c>
      <c r="AA178" s="29">
        <f t="shared" si="83"/>
        <v>0</v>
      </c>
      <c r="AB178" s="8"/>
      <c r="AC178" s="8"/>
      <c r="AD178" s="8">
        <f t="shared" si="84"/>
        <v>0</v>
      </c>
      <c r="AE178" s="8">
        <f t="shared" si="85"/>
        <v>1200</v>
      </c>
      <c r="AF178" s="8">
        <f t="shared" si="91"/>
        <v>288.07104090220707</v>
      </c>
      <c r="AG178" s="16">
        <f t="shared" si="78"/>
        <v>1200</v>
      </c>
      <c r="AH178" s="29">
        <f t="shared" si="92"/>
        <v>8.2160401390032298</v>
      </c>
      <c r="AI178" s="29">
        <f t="shared" si="93"/>
        <v>11.928959097792921</v>
      </c>
      <c r="AJ178" s="28">
        <f t="shared" si="86"/>
        <v>2.1080210774962145E-2</v>
      </c>
      <c r="AK178" s="25">
        <f t="shared" si="79"/>
        <v>0.21080210774962144</v>
      </c>
      <c r="AL178" s="26">
        <f t="shared" si="87"/>
        <v>1.6046611342918837</v>
      </c>
    </row>
    <row r="179" spans="2:38" x14ac:dyDescent="0.3">
      <c r="B179" s="6">
        <v>1520</v>
      </c>
      <c r="C179" s="8">
        <f t="shared" si="63"/>
        <v>15.200000000000001</v>
      </c>
      <c r="D179" s="8">
        <f t="shared" si="64"/>
        <v>5034.6620915646399</v>
      </c>
      <c r="E179" s="8">
        <f t="shared" si="65"/>
        <v>33.12277691818889</v>
      </c>
      <c r="F179" s="8">
        <f t="shared" si="66"/>
        <v>44.301714128077634</v>
      </c>
      <c r="G179" s="8">
        <f t="shared" si="80"/>
        <v>2.2250485660981263</v>
      </c>
      <c r="H179" s="8">
        <f t="shared" si="67"/>
        <v>29.482191763722099</v>
      </c>
      <c r="I179" s="7">
        <v>101325</v>
      </c>
      <c r="J179" s="8">
        <f t="shared" si="68"/>
        <v>12596040</v>
      </c>
      <c r="K179" s="8">
        <f t="shared" si="69"/>
        <v>9417600</v>
      </c>
      <c r="L179" s="8">
        <f t="shared" si="70"/>
        <v>2260161.5391263533</v>
      </c>
      <c r="M179" s="17">
        <f t="shared" si="81"/>
        <v>36556168.788263299</v>
      </c>
      <c r="N179" s="18">
        <f t="shared" si="71"/>
        <v>124.31324944485566</v>
      </c>
      <c r="O179" s="18">
        <f t="shared" si="72"/>
        <v>92.944485566247224</v>
      </c>
      <c r="P179" s="18">
        <f t="shared" si="73"/>
        <v>22.306060095004721</v>
      </c>
      <c r="Q179" s="18">
        <f t="shared" si="74"/>
        <v>360.78133519134764</v>
      </c>
      <c r="R179" s="10">
        <f t="shared" si="75"/>
        <v>0</v>
      </c>
      <c r="S179" s="8">
        <f t="shared" si="82"/>
        <v>15.199999999999962</v>
      </c>
      <c r="T179" s="8">
        <f t="shared" si="76"/>
        <v>16.183286236437098</v>
      </c>
      <c r="U179" s="8">
        <v>0</v>
      </c>
      <c r="V179" s="8">
        <f t="shared" si="77"/>
        <v>5.0892394547344812</v>
      </c>
      <c r="W179" s="8">
        <v>0</v>
      </c>
      <c r="X179" s="15">
        <f t="shared" si="88"/>
        <v>1200</v>
      </c>
      <c r="Y179" s="8">
        <f t="shared" si="89"/>
        <v>0</v>
      </c>
      <c r="Z179" s="8">
        <f t="shared" si="90"/>
        <v>1212.0079588269173</v>
      </c>
      <c r="AA179" s="29">
        <f t="shared" si="83"/>
        <v>0</v>
      </c>
      <c r="AB179" s="8"/>
      <c r="AC179" s="8"/>
      <c r="AD179" s="8">
        <f t="shared" si="84"/>
        <v>0</v>
      </c>
      <c r="AE179" s="8">
        <f t="shared" si="85"/>
        <v>1200</v>
      </c>
      <c r="AF179" s="8">
        <f t="shared" si="91"/>
        <v>287.99204117308261</v>
      </c>
      <c r="AG179" s="16">
        <f t="shared" si="78"/>
        <v>1200</v>
      </c>
      <c r="AH179" s="29">
        <f t="shared" si="92"/>
        <v>8.3195573427362817</v>
      </c>
      <c r="AI179" s="29">
        <f t="shared" si="93"/>
        <v>12.007958826917376</v>
      </c>
      <c r="AJ179" s="28">
        <f t="shared" si="86"/>
        <v>2.121981481982944E-2</v>
      </c>
      <c r="AK179" s="25">
        <f t="shared" si="79"/>
        <v>0.21219814819829441</v>
      </c>
      <c r="AL179" s="26">
        <f t="shared" si="87"/>
        <v>1.6151843480343318</v>
      </c>
    </row>
    <row r="180" spans="2:38" x14ac:dyDescent="0.3">
      <c r="B180" s="6">
        <v>1530</v>
      </c>
      <c r="C180" s="8">
        <f t="shared" si="63"/>
        <v>15.3</v>
      </c>
      <c r="D180" s="8">
        <f t="shared" si="64"/>
        <v>5067.7848684828286</v>
      </c>
      <c r="E180" s="8">
        <f t="shared" si="65"/>
        <v>33.1227769181883</v>
      </c>
      <c r="F180" s="8">
        <f t="shared" si="66"/>
        <v>44.301714128076853</v>
      </c>
      <c r="G180" s="8">
        <f t="shared" si="80"/>
        <v>2.2250485660981263</v>
      </c>
      <c r="H180" s="8">
        <f t="shared" si="67"/>
        <v>29.48219176372184</v>
      </c>
      <c r="I180" s="7">
        <v>101325</v>
      </c>
      <c r="J180" s="8">
        <f t="shared" si="68"/>
        <v>12596040</v>
      </c>
      <c r="K180" s="8">
        <f t="shared" si="69"/>
        <v>9417600</v>
      </c>
      <c r="L180" s="8">
        <f t="shared" si="70"/>
        <v>2259541.5492521846</v>
      </c>
      <c r="M180" s="17">
        <f t="shared" si="81"/>
        <v>36730008.714501873</v>
      </c>
      <c r="N180" s="18">
        <f t="shared" si="71"/>
        <v>124.31324944485566</v>
      </c>
      <c r="O180" s="18">
        <f t="shared" si="72"/>
        <v>92.944485566247224</v>
      </c>
      <c r="P180" s="18">
        <f t="shared" si="73"/>
        <v>22.299941270685267</v>
      </c>
      <c r="Q180" s="18">
        <f t="shared" si="74"/>
        <v>362.49700187023808</v>
      </c>
      <c r="R180" s="10">
        <f t="shared" si="75"/>
        <v>0</v>
      </c>
      <c r="S180" s="8">
        <f t="shared" si="82"/>
        <v>15.299999999999962</v>
      </c>
      <c r="T180" s="8">
        <f t="shared" si="76"/>
        <v>16.183286236437098</v>
      </c>
      <c r="U180" s="8">
        <v>0</v>
      </c>
      <c r="V180" s="8">
        <f t="shared" si="77"/>
        <v>5.0878434142858078</v>
      </c>
      <c r="W180" s="8">
        <v>0</v>
      </c>
      <c r="X180" s="15">
        <f t="shared" si="88"/>
        <v>1200</v>
      </c>
      <c r="Y180" s="8">
        <f t="shared" si="89"/>
        <v>0</v>
      </c>
      <c r="Z180" s="8">
        <f t="shared" si="90"/>
        <v>1212.0869585560417</v>
      </c>
      <c r="AA180" s="29">
        <f t="shared" si="83"/>
        <v>0</v>
      </c>
      <c r="AB180" s="8"/>
      <c r="AC180" s="8"/>
      <c r="AD180" s="8">
        <f t="shared" si="84"/>
        <v>0</v>
      </c>
      <c r="AE180" s="8">
        <f t="shared" si="85"/>
        <v>1200</v>
      </c>
      <c r="AF180" s="8">
        <f t="shared" si="91"/>
        <v>287.91304144395815</v>
      </c>
      <c r="AG180" s="16">
        <f t="shared" si="78"/>
        <v>1200</v>
      </c>
      <c r="AH180" s="29">
        <f t="shared" si="92"/>
        <v>8.4230745464693371</v>
      </c>
      <c r="AI180" s="29">
        <f t="shared" si="93"/>
        <v>12.086958556041832</v>
      </c>
      <c r="AJ180" s="28">
        <f t="shared" si="86"/>
        <v>2.1359418864696739E-2</v>
      </c>
      <c r="AK180" s="25">
        <f t="shared" si="79"/>
        <v>0.21359418864696739</v>
      </c>
      <c r="AL180" s="26">
        <f t="shared" si="87"/>
        <v>1.6257077817774332</v>
      </c>
    </row>
    <row r="181" spans="2:38" x14ac:dyDescent="0.3">
      <c r="B181" s="6">
        <v>1540</v>
      </c>
      <c r="C181" s="8">
        <f t="shared" si="63"/>
        <v>15.4</v>
      </c>
      <c r="D181" s="8">
        <f t="shared" si="64"/>
        <v>5100.9076454010165</v>
      </c>
      <c r="E181" s="8">
        <f t="shared" si="65"/>
        <v>33.1227769181883</v>
      </c>
      <c r="F181" s="8">
        <f t="shared" si="66"/>
        <v>44.301714128076853</v>
      </c>
      <c r="G181" s="8">
        <f t="shared" si="80"/>
        <v>2.2250485660981263</v>
      </c>
      <c r="H181" s="8">
        <f t="shared" si="67"/>
        <v>29.48219176372184</v>
      </c>
      <c r="I181" s="7">
        <v>101325</v>
      </c>
      <c r="J181" s="8">
        <f t="shared" si="68"/>
        <v>12596040</v>
      </c>
      <c r="K181" s="8">
        <f t="shared" si="69"/>
        <v>9417600</v>
      </c>
      <c r="L181" s="8">
        <f t="shared" si="70"/>
        <v>2258921.5593780158</v>
      </c>
      <c r="M181" s="17">
        <f t="shared" si="81"/>
        <v>36903848.640740447</v>
      </c>
      <c r="N181" s="18">
        <f t="shared" si="71"/>
        <v>124.31324944485566</v>
      </c>
      <c r="O181" s="18">
        <f t="shared" si="72"/>
        <v>92.944485566247224</v>
      </c>
      <c r="P181" s="18">
        <f t="shared" si="73"/>
        <v>22.293822446365812</v>
      </c>
      <c r="Q181" s="18">
        <f t="shared" si="74"/>
        <v>364.21266854912852</v>
      </c>
      <c r="R181" s="10">
        <f t="shared" si="75"/>
        <v>0</v>
      </c>
      <c r="S181" s="8">
        <f t="shared" si="82"/>
        <v>15.399999999999961</v>
      </c>
      <c r="T181" s="8">
        <f t="shared" si="76"/>
        <v>16.183286236437098</v>
      </c>
      <c r="U181" s="8">
        <v>0</v>
      </c>
      <c r="V181" s="8">
        <f t="shared" si="77"/>
        <v>5.0864473738371352</v>
      </c>
      <c r="W181" s="8">
        <v>0</v>
      </c>
      <c r="X181" s="15">
        <f t="shared" si="88"/>
        <v>1200</v>
      </c>
      <c r="Y181" s="8">
        <f t="shared" si="89"/>
        <v>0</v>
      </c>
      <c r="Z181" s="8">
        <f t="shared" si="90"/>
        <v>1212.1659582851662</v>
      </c>
      <c r="AA181" s="29">
        <f t="shared" si="83"/>
        <v>0</v>
      </c>
      <c r="AB181" s="8"/>
      <c r="AC181" s="8"/>
      <c r="AD181" s="8">
        <f t="shared" si="84"/>
        <v>0</v>
      </c>
      <c r="AE181" s="8">
        <f t="shared" si="85"/>
        <v>1200</v>
      </c>
      <c r="AF181" s="8">
        <f t="shared" si="91"/>
        <v>287.83404171483369</v>
      </c>
      <c r="AG181" s="16">
        <f t="shared" si="78"/>
        <v>1200</v>
      </c>
      <c r="AH181" s="29">
        <f t="shared" si="92"/>
        <v>8.5265917502023907</v>
      </c>
      <c r="AI181" s="29">
        <f t="shared" si="93"/>
        <v>12.165958285166289</v>
      </c>
      <c r="AJ181" s="28">
        <f t="shared" si="86"/>
        <v>2.1499022909564038E-2</v>
      </c>
      <c r="AK181" s="25">
        <f t="shared" si="79"/>
        <v>0.21499022909564039</v>
      </c>
      <c r="AL181" s="26">
        <f t="shared" si="87"/>
        <v>1.636231431248933</v>
      </c>
    </row>
    <row r="182" spans="2:38" x14ac:dyDescent="0.3">
      <c r="B182" s="6">
        <v>1550</v>
      </c>
      <c r="C182" s="8">
        <f t="shared" si="63"/>
        <v>15.5</v>
      </c>
      <c r="D182" s="8">
        <f t="shared" si="64"/>
        <v>5134.0304223192052</v>
      </c>
      <c r="E182" s="8">
        <f t="shared" si="65"/>
        <v>33.1227769181883</v>
      </c>
      <c r="F182" s="8">
        <f t="shared" si="66"/>
        <v>44.301714128076853</v>
      </c>
      <c r="G182" s="8">
        <f t="shared" si="80"/>
        <v>2.2250485660981263</v>
      </c>
      <c r="H182" s="8">
        <f t="shared" si="67"/>
        <v>29.48219176372184</v>
      </c>
      <c r="I182" s="7">
        <v>101325</v>
      </c>
      <c r="J182" s="8">
        <f t="shared" si="68"/>
        <v>12596040</v>
      </c>
      <c r="K182" s="8">
        <f t="shared" si="69"/>
        <v>9417600</v>
      </c>
      <c r="L182" s="8">
        <f t="shared" si="70"/>
        <v>2258301.569503847</v>
      </c>
      <c r="M182" s="17">
        <f t="shared" si="81"/>
        <v>37077688.566979021</v>
      </c>
      <c r="N182" s="18">
        <f t="shared" si="71"/>
        <v>124.31324944485566</v>
      </c>
      <c r="O182" s="18">
        <f t="shared" si="72"/>
        <v>92.944485566247224</v>
      </c>
      <c r="P182" s="18">
        <f t="shared" si="73"/>
        <v>22.287703622046354</v>
      </c>
      <c r="Q182" s="18">
        <f t="shared" si="74"/>
        <v>365.92833522801897</v>
      </c>
      <c r="R182" s="10">
        <f t="shared" si="75"/>
        <v>0</v>
      </c>
      <c r="S182" s="8">
        <f t="shared" si="82"/>
        <v>15.499999999999961</v>
      </c>
      <c r="T182" s="8">
        <f t="shared" si="76"/>
        <v>16.183286236437098</v>
      </c>
      <c r="U182" s="8">
        <v>0</v>
      </c>
      <c r="V182" s="8">
        <f t="shared" si="77"/>
        <v>5.0850513333884617</v>
      </c>
      <c r="W182" s="8">
        <v>0</v>
      </c>
      <c r="X182" s="15">
        <f t="shared" si="88"/>
        <v>1200</v>
      </c>
      <c r="Y182" s="8">
        <f t="shared" si="89"/>
        <v>0</v>
      </c>
      <c r="Z182" s="8">
        <f t="shared" si="90"/>
        <v>1212.2449580142907</v>
      </c>
      <c r="AA182" s="29">
        <f t="shared" si="83"/>
        <v>0</v>
      </c>
      <c r="AB182" s="8"/>
      <c r="AC182" s="8"/>
      <c r="AD182" s="8">
        <f t="shared" si="84"/>
        <v>0</v>
      </c>
      <c r="AE182" s="8">
        <f t="shared" si="85"/>
        <v>1200</v>
      </c>
      <c r="AF182" s="8">
        <f t="shared" si="91"/>
        <v>287.75504198570923</v>
      </c>
      <c r="AG182" s="16">
        <f t="shared" si="78"/>
        <v>1200</v>
      </c>
      <c r="AH182" s="29">
        <f t="shared" si="92"/>
        <v>8.6301089539354443</v>
      </c>
      <c r="AI182" s="29">
        <f t="shared" si="93"/>
        <v>12.244958014290745</v>
      </c>
      <c r="AJ182" s="28">
        <f t="shared" si="86"/>
        <v>2.1638626954431337E-2</v>
      </c>
      <c r="AK182" s="25">
        <f t="shared" si="79"/>
        <v>0.21638626954431336</v>
      </c>
      <c r="AL182" s="26">
        <f t="shared" si="87"/>
        <v>1.6467552922863982</v>
      </c>
    </row>
    <row r="183" spans="2:38" x14ac:dyDescent="0.3">
      <c r="B183" s="6">
        <v>1560</v>
      </c>
      <c r="C183" s="8">
        <f t="shared" si="63"/>
        <v>15.6</v>
      </c>
      <c r="D183" s="8">
        <f t="shared" si="64"/>
        <v>5167.153199237393</v>
      </c>
      <c r="E183" s="8">
        <f t="shared" si="65"/>
        <v>33.1227769181883</v>
      </c>
      <c r="F183" s="8">
        <f t="shared" si="66"/>
        <v>44.301714128076853</v>
      </c>
      <c r="G183" s="8">
        <f t="shared" si="80"/>
        <v>2.2250485660981263</v>
      </c>
      <c r="H183" s="8">
        <f t="shared" si="67"/>
        <v>29.48219176372184</v>
      </c>
      <c r="I183" s="7">
        <v>101325</v>
      </c>
      <c r="J183" s="8">
        <f t="shared" si="68"/>
        <v>12596040</v>
      </c>
      <c r="K183" s="8">
        <f t="shared" si="69"/>
        <v>9417600</v>
      </c>
      <c r="L183" s="8">
        <f t="shared" si="70"/>
        <v>2257681.5796296783</v>
      </c>
      <c r="M183" s="17">
        <f t="shared" si="81"/>
        <v>37251528.493217595</v>
      </c>
      <c r="N183" s="18">
        <f t="shared" si="71"/>
        <v>124.31324944485566</v>
      </c>
      <c r="O183" s="18">
        <f t="shared" si="72"/>
        <v>92.944485566247224</v>
      </c>
      <c r="P183" s="18">
        <f t="shared" si="73"/>
        <v>22.2815847977269</v>
      </c>
      <c r="Q183" s="18">
        <f t="shared" si="74"/>
        <v>367.64400190690941</v>
      </c>
      <c r="R183" s="10">
        <f t="shared" si="75"/>
        <v>0</v>
      </c>
      <c r="S183" s="8">
        <f t="shared" si="82"/>
        <v>15.599999999999961</v>
      </c>
      <c r="T183" s="8">
        <f t="shared" si="76"/>
        <v>16.183286236437098</v>
      </c>
      <c r="U183" s="8">
        <v>0</v>
      </c>
      <c r="V183" s="8">
        <f t="shared" si="77"/>
        <v>5.08365529293979</v>
      </c>
      <c r="W183" s="8">
        <v>0</v>
      </c>
      <c r="X183" s="15">
        <f t="shared" si="88"/>
        <v>1200</v>
      </c>
      <c r="Y183" s="8">
        <f t="shared" si="89"/>
        <v>0</v>
      </c>
      <c r="Z183" s="8">
        <f t="shared" si="90"/>
        <v>1212.3239577434151</v>
      </c>
      <c r="AA183" s="29">
        <f t="shared" si="83"/>
        <v>0</v>
      </c>
      <c r="AB183" s="8"/>
      <c r="AC183" s="8"/>
      <c r="AD183" s="8">
        <f t="shared" si="84"/>
        <v>0</v>
      </c>
      <c r="AE183" s="8">
        <f t="shared" si="85"/>
        <v>1200</v>
      </c>
      <c r="AF183" s="8">
        <f t="shared" si="91"/>
        <v>287.67604225658482</v>
      </c>
      <c r="AG183" s="16">
        <f t="shared" si="78"/>
        <v>1200</v>
      </c>
      <c r="AH183" s="29">
        <f t="shared" si="92"/>
        <v>8.7336261576684979</v>
      </c>
      <c r="AI183" s="29">
        <f t="shared" si="93"/>
        <v>12.323957743415201</v>
      </c>
      <c r="AJ183" s="28">
        <f t="shared" si="86"/>
        <v>2.1778230999298636E-2</v>
      </c>
      <c r="AK183" s="25">
        <f t="shared" si="79"/>
        <v>0.21778230999298637</v>
      </c>
      <c r="AL183" s="26">
        <f t="shared" si="87"/>
        <v>1.6572793608337142</v>
      </c>
    </row>
    <row r="184" spans="2:38" x14ac:dyDescent="0.3">
      <c r="B184" s="6">
        <v>1570</v>
      </c>
      <c r="C184" s="8">
        <f t="shared" si="63"/>
        <v>15.700000000000001</v>
      </c>
      <c r="D184" s="8">
        <f t="shared" si="64"/>
        <v>5200.2759761555817</v>
      </c>
      <c r="E184" s="8">
        <f t="shared" si="65"/>
        <v>33.12277691818889</v>
      </c>
      <c r="F184" s="8">
        <f t="shared" si="66"/>
        <v>44.301714128077634</v>
      </c>
      <c r="G184" s="8">
        <f t="shared" si="80"/>
        <v>2.2250485660981263</v>
      </c>
      <c r="H184" s="8">
        <f t="shared" si="67"/>
        <v>29.482191763722099</v>
      </c>
      <c r="I184" s="7">
        <v>101325</v>
      </c>
      <c r="J184" s="8">
        <f t="shared" si="68"/>
        <v>12596040</v>
      </c>
      <c r="K184" s="8">
        <f t="shared" si="69"/>
        <v>9417600</v>
      </c>
      <c r="L184" s="8">
        <f t="shared" si="70"/>
        <v>2257061.5897555095</v>
      </c>
      <c r="M184" s="17">
        <f t="shared" si="81"/>
        <v>37425368.419456169</v>
      </c>
      <c r="N184" s="18">
        <f t="shared" si="71"/>
        <v>124.31324944485566</v>
      </c>
      <c r="O184" s="18">
        <f t="shared" si="72"/>
        <v>92.944485566247224</v>
      </c>
      <c r="P184" s="18">
        <f t="shared" si="73"/>
        <v>22.275465973407446</v>
      </c>
      <c r="Q184" s="18">
        <f t="shared" si="74"/>
        <v>369.35966858579985</v>
      </c>
      <c r="R184" s="10">
        <f t="shared" si="75"/>
        <v>0</v>
      </c>
      <c r="S184" s="8">
        <f t="shared" si="82"/>
        <v>15.69999999999996</v>
      </c>
      <c r="T184" s="8">
        <f t="shared" si="76"/>
        <v>16.183286236437098</v>
      </c>
      <c r="U184" s="8">
        <v>0</v>
      </c>
      <c r="V184" s="8">
        <f t="shared" si="77"/>
        <v>5.0822592524911165</v>
      </c>
      <c r="W184" s="8">
        <v>0</v>
      </c>
      <c r="X184" s="15">
        <f t="shared" si="88"/>
        <v>1200</v>
      </c>
      <c r="Y184" s="8">
        <f t="shared" si="89"/>
        <v>0</v>
      </c>
      <c r="Z184" s="8">
        <f t="shared" si="90"/>
        <v>1212.4029574725396</v>
      </c>
      <c r="AA184" s="29">
        <f t="shared" si="83"/>
        <v>0</v>
      </c>
      <c r="AB184" s="8"/>
      <c r="AC184" s="8"/>
      <c r="AD184" s="8">
        <f t="shared" si="84"/>
        <v>0</v>
      </c>
      <c r="AE184" s="8">
        <f t="shared" si="85"/>
        <v>1200</v>
      </c>
      <c r="AF184" s="8">
        <f t="shared" si="91"/>
        <v>287.59704252746036</v>
      </c>
      <c r="AG184" s="16">
        <f t="shared" si="78"/>
        <v>1200</v>
      </c>
      <c r="AH184" s="29">
        <f t="shared" si="92"/>
        <v>8.8371433614015515</v>
      </c>
      <c r="AI184" s="29">
        <f t="shared" si="93"/>
        <v>12.402957472539658</v>
      </c>
      <c r="AJ184" s="28">
        <f t="shared" si="86"/>
        <v>2.1917835044165935E-2</v>
      </c>
      <c r="AK184" s="25">
        <f t="shared" si="79"/>
        <v>0.21917835044165934</v>
      </c>
      <c r="AL184" s="26">
        <f t="shared" si="87"/>
        <v>1.6678036329377153</v>
      </c>
    </row>
    <row r="185" spans="2:38" x14ac:dyDescent="0.3">
      <c r="B185" s="6">
        <v>1580</v>
      </c>
      <c r="C185" s="8">
        <f t="shared" si="63"/>
        <v>15.8</v>
      </c>
      <c r="D185" s="8">
        <f t="shared" si="64"/>
        <v>5233.3987530737704</v>
      </c>
      <c r="E185" s="8">
        <f t="shared" si="65"/>
        <v>33.1227769181883</v>
      </c>
      <c r="F185" s="8">
        <f t="shared" si="66"/>
        <v>44.301714128076853</v>
      </c>
      <c r="G185" s="8">
        <f t="shared" si="80"/>
        <v>2.2250485660981263</v>
      </c>
      <c r="H185" s="8">
        <f t="shared" si="67"/>
        <v>29.48219176372184</v>
      </c>
      <c r="I185" s="7">
        <v>101325</v>
      </c>
      <c r="J185" s="8">
        <f t="shared" si="68"/>
        <v>12596040</v>
      </c>
      <c r="K185" s="8">
        <f t="shared" si="69"/>
        <v>9417600</v>
      </c>
      <c r="L185" s="8">
        <f t="shared" si="70"/>
        <v>2256441.5998813407</v>
      </c>
      <c r="M185" s="17">
        <f t="shared" si="81"/>
        <v>37599208.345694743</v>
      </c>
      <c r="N185" s="18">
        <f t="shared" si="71"/>
        <v>124.31324944485566</v>
      </c>
      <c r="O185" s="18">
        <f t="shared" si="72"/>
        <v>92.944485566247224</v>
      </c>
      <c r="P185" s="18">
        <f t="shared" si="73"/>
        <v>22.269347149087992</v>
      </c>
      <c r="Q185" s="18">
        <f t="shared" si="74"/>
        <v>371.0753352646903</v>
      </c>
      <c r="R185" s="10">
        <f t="shared" si="75"/>
        <v>0</v>
      </c>
      <c r="S185" s="8">
        <f t="shared" si="82"/>
        <v>15.79999999999996</v>
      </c>
      <c r="T185" s="8">
        <f t="shared" si="76"/>
        <v>16.183286236437098</v>
      </c>
      <c r="U185" s="8">
        <v>0</v>
      </c>
      <c r="V185" s="8">
        <f t="shared" si="77"/>
        <v>5.080863212042444</v>
      </c>
      <c r="W185" s="8">
        <v>0</v>
      </c>
      <c r="X185" s="15">
        <f t="shared" si="88"/>
        <v>1200</v>
      </c>
      <c r="Y185" s="8">
        <f t="shared" si="89"/>
        <v>0</v>
      </c>
      <c r="Z185" s="8">
        <f t="shared" si="90"/>
        <v>1212.481957201664</v>
      </c>
      <c r="AA185" s="29">
        <f t="shared" si="83"/>
        <v>0</v>
      </c>
      <c r="AB185" s="8"/>
      <c r="AC185" s="8"/>
      <c r="AD185" s="8">
        <f t="shared" si="84"/>
        <v>0</v>
      </c>
      <c r="AE185" s="8">
        <f t="shared" si="85"/>
        <v>1200</v>
      </c>
      <c r="AF185" s="8">
        <f t="shared" si="91"/>
        <v>287.5180427983359</v>
      </c>
      <c r="AG185" s="16">
        <f t="shared" si="78"/>
        <v>1200</v>
      </c>
      <c r="AH185" s="29">
        <f t="shared" si="92"/>
        <v>8.9406605651346052</v>
      </c>
      <c r="AI185" s="29">
        <f t="shared" si="93"/>
        <v>12.481957201664114</v>
      </c>
      <c r="AJ185" s="28">
        <f t="shared" si="86"/>
        <v>2.2057439089033234E-2</v>
      </c>
      <c r="AK185" s="25">
        <f t="shared" si="79"/>
        <v>0.22057439089033234</v>
      </c>
      <c r="AL185" s="26">
        <f t="shared" si="87"/>
        <v>1.6783281047449401</v>
      </c>
    </row>
    <row r="186" spans="2:38" x14ac:dyDescent="0.3">
      <c r="B186" s="6">
        <v>1590</v>
      </c>
      <c r="C186" s="8">
        <f t="shared" ref="C186:C249" si="94">$C$16*B186</f>
        <v>15.9</v>
      </c>
      <c r="D186" s="8">
        <f t="shared" ref="D186:D249" si="95">C186/PI()/($C$12/2)^2</f>
        <v>5266.5215299919582</v>
      </c>
      <c r="E186" s="8">
        <f t="shared" ref="E186:E249" si="96">IF(H185*(B186-B185)&gt;E185/2,4*(C186-C185)/PI()/$C$12^2,H185*(B186-B185)+4*(C186-C185)/PI()/$C$12^2)</f>
        <v>33.1227769181883</v>
      </c>
      <c r="F186" s="8">
        <f t="shared" ref="F186:F249" si="97">E186*$C$10/$C$9</f>
        <v>44.301714128076853</v>
      </c>
      <c r="G186" s="8">
        <f t="shared" si="80"/>
        <v>2.2250485660981263</v>
      </c>
      <c r="H186" s="8">
        <f t="shared" ref="H186:H249" si="98">SQRT(2*$C$11*F186)</f>
        <v>29.48219176372184</v>
      </c>
      <c r="I186" s="7">
        <v>101325</v>
      </c>
      <c r="J186" s="8">
        <f t="shared" ref="J186:J249" si="99">$C$9*$C$11*AD186+$C$10*$C$11*AG186</f>
        <v>12596040</v>
      </c>
      <c r="K186" s="8">
        <f t="shared" ref="K186:K249" si="100">$C$9*$C$11*AE186</f>
        <v>9417600</v>
      </c>
      <c r="L186" s="8">
        <f t="shared" ref="L186:L249" si="101">$C$9*$C$11*($C$6-Z186)</f>
        <v>2255821.610007172</v>
      </c>
      <c r="M186" s="17">
        <f t="shared" si="81"/>
        <v>37773048.271933317</v>
      </c>
      <c r="N186" s="18">
        <f t="shared" ref="N186:N249" si="102">J186/101325</f>
        <v>124.31324944485566</v>
      </c>
      <c r="O186" s="18">
        <f t="shared" ref="O186:O249" si="103">K186/101325</f>
        <v>92.944485566247224</v>
      </c>
      <c r="P186" s="18">
        <f t="shared" ref="P186:P249" si="104">L186/101325</f>
        <v>22.263228324768537</v>
      </c>
      <c r="Q186" s="18">
        <f t="shared" ref="Q186:Q249" si="105">M186/101325</f>
        <v>372.79100194358074</v>
      </c>
      <c r="R186" s="10">
        <f t="shared" ref="R186:R249" si="106">AD186*PI()*$C$12^2/4</f>
        <v>0</v>
      </c>
      <c r="S186" s="8">
        <f t="shared" si="82"/>
        <v>15.899999999999959</v>
      </c>
      <c r="T186" s="8">
        <f t="shared" ref="T186:T249" si="107">AE186*PI()*($C$14^2-$C$13^2)/4</f>
        <v>16.183286236437098</v>
      </c>
      <c r="U186" s="8">
        <v>0</v>
      </c>
      <c r="V186" s="8">
        <f t="shared" ref="V186:V249" si="108">AF186*PI()*$C$14^2/4</f>
        <v>5.0794671715937705</v>
      </c>
      <c r="W186" s="8">
        <v>0</v>
      </c>
      <c r="X186" s="15">
        <f t="shared" si="88"/>
        <v>1200</v>
      </c>
      <c r="Y186" s="8">
        <f t="shared" si="89"/>
        <v>0</v>
      </c>
      <c r="Z186" s="8">
        <f t="shared" si="90"/>
        <v>1212.5609569307885</v>
      </c>
      <c r="AA186" s="29">
        <f t="shared" si="83"/>
        <v>0</v>
      </c>
      <c r="AB186" s="8"/>
      <c r="AC186" s="8"/>
      <c r="AD186" s="8">
        <f t="shared" si="84"/>
        <v>0</v>
      </c>
      <c r="AE186" s="8">
        <f t="shared" si="85"/>
        <v>1200</v>
      </c>
      <c r="AF186" s="8">
        <f t="shared" si="91"/>
        <v>287.43904306921144</v>
      </c>
      <c r="AG186" s="16">
        <f t="shared" si="78"/>
        <v>1200</v>
      </c>
      <c r="AH186" s="29">
        <f t="shared" si="92"/>
        <v>9.0441777688676606</v>
      </c>
      <c r="AI186" s="29">
        <f t="shared" si="93"/>
        <v>12.560956930788571</v>
      </c>
      <c r="AJ186" s="28">
        <f t="shared" si="86"/>
        <v>2.2197043133900533E-2</v>
      </c>
      <c r="AK186" s="25">
        <f t="shared" si="79"/>
        <v>0.22197043133900532</v>
      </c>
      <c r="AL186" s="26">
        <f t="shared" si="87"/>
        <v>1.6888527724985114</v>
      </c>
    </row>
    <row r="187" spans="2:38" x14ac:dyDescent="0.3">
      <c r="B187" s="6">
        <v>1600</v>
      </c>
      <c r="C187" s="8">
        <f t="shared" si="94"/>
        <v>16</v>
      </c>
      <c r="D187" s="8">
        <f t="shared" si="95"/>
        <v>5299.644306910147</v>
      </c>
      <c r="E187" s="8">
        <f t="shared" si="96"/>
        <v>33.1227769181883</v>
      </c>
      <c r="F187" s="8">
        <f t="shared" si="97"/>
        <v>44.301714128076853</v>
      </c>
      <c r="G187" s="8">
        <f t="shared" si="80"/>
        <v>2.2250485660981263</v>
      </c>
      <c r="H187" s="8">
        <f t="shared" si="98"/>
        <v>29.48219176372184</v>
      </c>
      <c r="I187" s="7">
        <v>101325</v>
      </c>
      <c r="J187" s="8">
        <f t="shared" si="99"/>
        <v>12596040</v>
      </c>
      <c r="K187" s="8">
        <f t="shared" si="100"/>
        <v>9417600</v>
      </c>
      <c r="L187" s="8">
        <f t="shared" si="101"/>
        <v>2255201.6201330032</v>
      </c>
      <c r="M187" s="17">
        <f t="shared" si="81"/>
        <v>37946888.198171891</v>
      </c>
      <c r="N187" s="18">
        <f t="shared" si="102"/>
        <v>124.31324944485566</v>
      </c>
      <c r="O187" s="18">
        <f t="shared" si="103"/>
        <v>92.944485566247224</v>
      </c>
      <c r="P187" s="18">
        <f t="shared" si="104"/>
        <v>22.257109500449083</v>
      </c>
      <c r="Q187" s="18">
        <f t="shared" si="105"/>
        <v>374.50666862247118</v>
      </c>
      <c r="R187" s="10">
        <f t="shared" si="106"/>
        <v>0</v>
      </c>
      <c r="S187" s="8">
        <f t="shared" si="82"/>
        <v>15.999999999999959</v>
      </c>
      <c r="T187" s="8">
        <f t="shared" si="107"/>
        <v>16.183286236437098</v>
      </c>
      <c r="U187" s="8">
        <v>0</v>
      </c>
      <c r="V187" s="8">
        <f t="shared" si="108"/>
        <v>5.0780711311450979</v>
      </c>
      <c r="W187" s="8">
        <v>0</v>
      </c>
      <c r="X187" s="15">
        <f t="shared" si="88"/>
        <v>1200</v>
      </c>
      <c r="Y187" s="8">
        <f t="shared" si="89"/>
        <v>0</v>
      </c>
      <c r="Z187" s="8">
        <f t="shared" si="90"/>
        <v>1212.639956659913</v>
      </c>
      <c r="AA187" s="29">
        <f t="shared" si="83"/>
        <v>0</v>
      </c>
      <c r="AB187" s="8"/>
      <c r="AC187" s="8"/>
      <c r="AD187" s="8">
        <f t="shared" si="84"/>
        <v>0</v>
      </c>
      <c r="AE187" s="8">
        <f t="shared" si="85"/>
        <v>1200</v>
      </c>
      <c r="AF187" s="8">
        <f t="shared" si="91"/>
        <v>287.36004334008697</v>
      </c>
      <c r="AG187" s="16">
        <f t="shared" si="78"/>
        <v>1200</v>
      </c>
      <c r="AH187" s="29">
        <f t="shared" si="92"/>
        <v>9.1476949726007142</v>
      </c>
      <c r="AI187" s="29">
        <f t="shared" si="93"/>
        <v>12.639956659913027</v>
      </c>
      <c r="AJ187" s="28">
        <f t="shared" si="86"/>
        <v>2.2336647178767832E-2</v>
      </c>
      <c r="AK187" s="25">
        <f t="shared" si="79"/>
        <v>0.22336647178767832</v>
      </c>
      <c r="AL187" s="26">
        <f t="shared" si="87"/>
        <v>1.6993776325351304</v>
      </c>
    </row>
    <row r="188" spans="2:38" x14ac:dyDescent="0.3">
      <c r="B188" s="6">
        <v>1610</v>
      </c>
      <c r="C188" s="8">
        <f t="shared" si="94"/>
        <v>16.100000000000001</v>
      </c>
      <c r="D188" s="8">
        <f t="shared" si="95"/>
        <v>5332.7670838283357</v>
      </c>
      <c r="E188" s="8">
        <f t="shared" si="96"/>
        <v>33.12277691818889</v>
      </c>
      <c r="F188" s="8">
        <f t="shared" si="97"/>
        <v>44.301714128077634</v>
      </c>
      <c r="G188" s="8">
        <f t="shared" si="80"/>
        <v>2.2250485660981263</v>
      </c>
      <c r="H188" s="8">
        <f t="shared" si="98"/>
        <v>29.482191763722099</v>
      </c>
      <c r="I188" s="7">
        <v>101325</v>
      </c>
      <c r="J188" s="8">
        <f t="shared" si="99"/>
        <v>12596040</v>
      </c>
      <c r="K188" s="8">
        <f t="shared" si="100"/>
        <v>9417600</v>
      </c>
      <c r="L188" s="8">
        <f t="shared" si="101"/>
        <v>2254581.6302588345</v>
      </c>
      <c r="M188" s="17">
        <f t="shared" si="81"/>
        <v>38120728.124410465</v>
      </c>
      <c r="N188" s="18">
        <f t="shared" si="102"/>
        <v>124.31324944485566</v>
      </c>
      <c r="O188" s="18">
        <f t="shared" si="103"/>
        <v>92.944485566247224</v>
      </c>
      <c r="P188" s="18">
        <f t="shared" si="104"/>
        <v>22.250990676129629</v>
      </c>
      <c r="Q188" s="18">
        <f t="shared" si="105"/>
        <v>376.22233530136162</v>
      </c>
      <c r="R188" s="10">
        <f t="shared" si="106"/>
        <v>0</v>
      </c>
      <c r="S188" s="8">
        <f t="shared" si="82"/>
        <v>16.099999999999959</v>
      </c>
      <c r="T188" s="8">
        <f t="shared" si="107"/>
        <v>16.183286236437098</v>
      </c>
      <c r="U188" s="8">
        <v>0</v>
      </c>
      <c r="V188" s="8">
        <f t="shared" si="108"/>
        <v>5.0766750906964244</v>
      </c>
      <c r="W188" s="8">
        <v>0</v>
      </c>
      <c r="X188" s="15">
        <f t="shared" si="88"/>
        <v>1200</v>
      </c>
      <c r="Y188" s="8">
        <f t="shared" si="89"/>
        <v>0</v>
      </c>
      <c r="Z188" s="8">
        <f t="shared" si="90"/>
        <v>1212.7189563890374</v>
      </c>
      <c r="AA188" s="29">
        <f t="shared" si="83"/>
        <v>0</v>
      </c>
      <c r="AB188" s="8"/>
      <c r="AC188" s="8"/>
      <c r="AD188" s="8">
        <f t="shared" si="84"/>
        <v>0</v>
      </c>
      <c r="AE188" s="8">
        <f t="shared" si="85"/>
        <v>1200</v>
      </c>
      <c r="AF188" s="8">
        <f t="shared" si="91"/>
        <v>287.28104361096251</v>
      </c>
      <c r="AG188" s="16">
        <f t="shared" si="78"/>
        <v>1200</v>
      </c>
      <c r="AH188" s="29">
        <f t="shared" si="92"/>
        <v>9.2512121763337642</v>
      </c>
      <c r="AI188" s="29">
        <f t="shared" si="93"/>
        <v>12.718956389037482</v>
      </c>
      <c r="AJ188" s="28">
        <f t="shared" si="86"/>
        <v>2.2476251223635127E-2</v>
      </c>
      <c r="AK188" s="25">
        <f t="shared" si="79"/>
        <v>0.22476251223635127</v>
      </c>
      <c r="AL188" s="26">
        <f t="shared" si="87"/>
        <v>1.7099026812821836</v>
      </c>
    </row>
    <row r="189" spans="2:38" x14ac:dyDescent="0.3">
      <c r="B189" s="6">
        <v>1620</v>
      </c>
      <c r="C189" s="8">
        <f t="shared" si="94"/>
        <v>16.2</v>
      </c>
      <c r="D189" s="8">
        <f t="shared" si="95"/>
        <v>5365.8898607465235</v>
      </c>
      <c r="E189" s="8">
        <f t="shared" si="96"/>
        <v>33.122776918187711</v>
      </c>
      <c r="F189" s="8">
        <f t="shared" si="97"/>
        <v>44.301714128076064</v>
      </c>
      <c r="G189" s="8">
        <f t="shared" si="80"/>
        <v>2.2250485660981263</v>
      </c>
      <c r="H189" s="8">
        <f t="shared" si="98"/>
        <v>29.482191763721577</v>
      </c>
      <c r="I189" s="7">
        <v>101325</v>
      </c>
      <c r="J189" s="8">
        <f t="shared" si="99"/>
        <v>12596040</v>
      </c>
      <c r="K189" s="8">
        <f t="shared" si="100"/>
        <v>9417600</v>
      </c>
      <c r="L189" s="8">
        <f t="shared" si="101"/>
        <v>2253961.6403846657</v>
      </c>
      <c r="M189" s="17">
        <f t="shared" si="81"/>
        <v>38294568.050649039</v>
      </c>
      <c r="N189" s="18">
        <f t="shared" si="102"/>
        <v>124.31324944485566</v>
      </c>
      <c r="O189" s="18">
        <f t="shared" si="103"/>
        <v>92.944485566247224</v>
      </c>
      <c r="P189" s="18">
        <f t="shared" si="104"/>
        <v>22.244871851810171</v>
      </c>
      <c r="Q189" s="18">
        <f t="shared" si="105"/>
        <v>377.93800198025207</v>
      </c>
      <c r="R189" s="10">
        <f t="shared" si="106"/>
        <v>0</v>
      </c>
      <c r="S189" s="8">
        <f t="shared" si="82"/>
        <v>16.19999999999996</v>
      </c>
      <c r="T189" s="8">
        <f t="shared" si="107"/>
        <v>16.183286236437098</v>
      </c>
      <c r="U189" s="8">
        <v>0</v>
      </c>
      <c r="V189" s="8">
        <f t="shared" si="108"/>
        <v>5.0752790502477518</v>
      </c>
      <c r="W189" s="8">
        <v>0</v>
      </c>
      <c r="X189" s="15">
        <f t="shared" si="88"/>
        <v>1200</v>
      </c>
      <c r="Y189" s="8">
        <f t="shared" si="89"/>
        <v>0</v>
      </c>
      <c r="Z189" s="8">
        <f t="shared" si="90"/>
        <v>1212.7979561181619</v>
      </c>
      <c r="AA189" s="29">
        <f t="shared" si="83"/>
        <v>0</v>
      </c>
      <c r="AB189" s="8"/>
      <c r="AC189" s="8"/>
      <c r="AD189" s="8">
        <f t="shared" si="84"/>
        <v>0</v>
      </c>
      <c r="AE189" s="8">
        <f t="shared" si="85"/>
        <v>1200</v>
      </c>
      <c r="AF189" s="8">
        <f t="shared" si="91"/>
        <v>287.20204388183805</v>
      </c>
      <c r="AG189" s="16">
        <f t="shared" si="78"/>
        <v>1200</v>
      </c>
      <c r="AH189" s="29">
        <f t="shared" si="92"/>
        <v>9.3547293800668214</v>
      </c>
      <c r="AI189" s="29">
        <f t="shared" si="93"/>
        <v>12.79795611816194</v>
      </c>
      <c r="AJ189" s="28">
        <f t="shared" si="86"/>
        <v>2.2615855268502429E-2</v>
      </c>
      <c r="AK189" s="25">
        <f t="shared" si="79"/>
        <v>0.2261585526850243</v>
      </c>
      <c r="AL189" s="26">
        <f t="shared" si="87"/>
        <v>1.7204279152549555</v>
      </c>
    </row>
    <row r="190" spans="2:38" x14ac:dyDescent="0.3">
      <c r="B190" s="6">
        <v>1630</v>
      </c>
      <c r="C190" s="8">
        <f t="shared" si="94"/>
        <v>16.3</v>
      </c>
      <c r="D190" s="8">
        <f t="shared" si="95"/>
        <v>5399.0126376647122</v>
      </c>
      <c r="E190" s="8">
        <f t="shared" si="96"/>
        <v>33.12277691818889</v>
      </c>
      <c r="F190" s="8">
        <f t="shared" si="97"/>
        <v>44.301714128077634</v>
      </c>
      <c r="G190" s="8">
        <f t="shared" si="80"/>
        <v>2.2250485660981263</v>
      </c>
      <c r="H190" s="8">
        <f t="shared" si="98"/>
        <v>29.482191763722099</v>
      </c>
      <c r="I190" s="7">
        <v>101325</v>
      </c>
      <c r="J190" s="8">
        <f t="shared" si="99"/>
        <v>12596040</v>
      </c>
      <c r="K190" s="8">
        <f t="shared" si="100"/>
        <v>9417600</v>
      </c>
      <c r="L190" s="8">
        <f t="shared" si="101"/>
        <v>2253341.6505104969</v>
      </c>
      <c r="M190" s="17">
        <f t="shared" si="81"/>
        <v>38468407.976887614</v>
      </c>
      <c r="N190" s="18">
        <f t="shared" si="102"/>
        <v>124.31324944485566</v>
      </c>
      <c r="O190" s="18">
        <f t="shared" si="103"/>
        <v>92.944485566247224</v>
      </c>
      <c r="P190" s="18">
        <f t="shared" si="104"/>
        <v>22.238753027490716</v>
      </c>
      <c r="Q190" s="18">
        <f t="shared" si="105"/>
        <v>379.65366865914251</v>
      </c>
      <c r="R190" s="10">
        <f t="shared" si="106"/>
        <v>0</v>
      </c>
      <c r="S190" s="8">
        <f t="shared" si="82"/>
        <v>16.299999999999962</v>
      </c>
      <c r="T190" s="8">
        <f t="shared" si="107"/>
        <v>16.183286236437098</v>
      </c>
      <c r="U190" s="8">
        <v>0</v>
      </c>
      <c r="V190" s="8">
        <f t="shared" si="108"/>
        <v>5.0738830097990784</v>
      </c>
      <c r="W190" s="8">
        <v>0</v>
      </c>
      <c r="X190" s="15">
        <f t="shared" si="88"/>
        <v>1200</v>
      </c>
      <c r="Y190" s="8">
        <f t="shared" si="89"/>
        <v>0</v>
      </c>
      <c r="Z190" s="8">
        <f t="shared" si="90"/>
        <v>1212.8769558472864</v>
      </c>
      <c r="AA190" s="29">
        <f t="shared" si="83"/>
        <v>0</v>
      </c>
      <c r="AB190" s="8"/>
      <c r="AC190" s="8"/>
      <c r="AD190" s="8">
        <f t="shared" si="84"/>
        <v>0</v>
      </c>
      <c r="AE190" s="8">
        <f t="shared" si="85"/>
        <v>1200</v>
      </c>
      <c r="AF190" s="8">
        <f t="shared" si="91"/>
        <v>287.12304415271359</v>
      </c>
      <c r="AG190" s="16">
        <f t="shared" si="78"/>
        <v>1200</v>
      </c>
      <c r="AH190" s="29">
        <f t="shared" si="92"/>
        <v>9.458246583799875</v>
      </c>
      <c r="AI190" s="29">
        <f t="shared" si="93"/>
        <v>12.876955847286395</v>
      </c>
      <c r="AJ190" s="28">
        <f t="shared" si="86"/>
        <v>2.2755459313369728E-2</v>
      </c>
      <c r="AK190" s="25">
        <f t="shared" si="79"/>
        <v>0.22755459313369727</v>
      </c>
      <c r="AL190" s="26">
        <f t="shared" si="87"/>
        <v>1.7309533310539447</v>
      </c>
    </row>
    <row r="191" spans="2:38" x14ac:dyDescent="0.3">
      <c r="B191" s="6">
        <v>1640</v>
      </c>
      <c r="C191" s="8">
        <f t="shared" si="94"/>
        <v>16.399999999999999</v>
      </c>
      <c r="D191" s="8">
        <f t="shared" si="95"/>
        <v>5432.1354145829</v>
      </c>
      <c r="E191" s="8">
        <f t="shared" si="96"/>
        <v>33.122776918187711</v>
      </c>
      <c r="F191" s="8">
        <f t="shared" si="97"/>
        <v>44.301714128076064</v>
      </c>
      <c r="G191" s="8">
        <f t="shared" si="80"/>
        <v>2.2250485660981263</v>
      </c>
      <c r="H191" s="8">
        <f t="shared" si="98"/>
        <v>29.482191763721577</v>
      </c>
      <c r="I191" s="7">
        <v>101325</v>
      </c>
      <c r="J191" s="8">
        <f t="shared" si="99"/>
        <v>12596040</v>
      </c>
      <c r="K191" s="8">
        <f t="shared" si="100"/>
        <v>9417600</v>
      </c>
      <c r="L191" s="8">
        <f t="shared" si="101"/>
        <v>2252721.6606363277</v>
      </c>
      <c r="M191" s="17">
        <f t="shared" si="81"/>
        <v>38642247.903126188</v>
      </c>
      <c r="N191" s="18">
        <f t="shared" si="102"/>
        <v>124.31324944485566</v>
      </c>
      <c r="O191" s="18">
        <f t="shared" si="103"/>
        <v>92.944485566247224</v>
      </c>
      <c r="P191" s="18">
        <f t="shared" si="104"/>
        <v>22.232634203171258</v>
      </c>
      <c r="Q191" s="18">
        <f t="shared" si="105"/>
        <v>381.36933533803295</v>
      </c>
      <c r="R191" s="10">
        <f t="shared" si="106"/>
        <v>0</v>
      </c>
      <c r="S191" s="8">
        <f t="shared" si="82"/>
        <v>16.399999999999963</v>
      </c>
      <c r="T191" s="8">
        <f t="shared" si="107"/>
        <v>16.183286236437098</v>
      </c>
      <c r="U191" s="8">
        <v>0</v>
      </c>
      <c r="V191" s="8">
        <f t="shared" si="108"/>
        <v>5.0724869693504049</v>
      </c>
      <c r="W191" s="8">
        <v>0</v>
      </c>
      <c r="X191" s="15">
        <f t="shared" si="88"/>
        <v>1200</v>
      </c>
      <c r="Y191" s="8">
        <f t="shared" si="89"/>
        <v>0</v>
      </c>
      <c r="Z191" s="8">
        <f t="shared" si="90"/>
        <v>1212.9559555764108</v>
      </c>
      <c r="AA191" s="29">
        <f t="shared" si="83"/>
        <v>0</v>
      </c>
      <c r="AB191" s="8"/>
      <c r="AC191" s="8"/>
      <c r="AD191" s="8">
        <f t="shared" si="84"/>
        <v>0</v>
      </c>
      <c r="AE191" s="8">
        <f t="shared" si="85"/>
        <v>1200</v>
      </c>
      <c r="AF191" s="8">
        <f t="shared" si="91"/>
        <v>287.04404442358913</v>
      </c>
      <c r="AG191" s="16">
        <f t="shared" si="78"/>
        <v>1200</v>
      </c>
      <c r="AH191" s="29">
        <f t="shared" si="92"/>
        <v>9.5617637875329287</v>
      </c>
      <c r="AI191" s="29">
        <f t="shared" si="93"/>
        <v>12.955955576410853</v>
      </c>
      <c r="AJ191" s="28">
        <f t="shared" si="86"/>
        <v>2.2895063358237027E-2</v>
      </c>
      <c r="AK191" s="25">
        <f t="shared" si="79"/>
        <v>0.22895063358237028</v>
      </c>
      <c r="AL191" s="26">
        <f t="shared" si="87"/>
        <v>1.7414789253622756</v>
      </c>
    </row>
    <row r="192" spans="2:38" x14ac:dyDescent="0.3">
      <c r="B192" s="6">
        <v>1650</v>
      </c>
      <c r="C192" s="8">
        <f t="shared" si="94"/>
        <v>16.5</v>
      </c>
      <c r="D192" s="8">
        <f t="shared" si="95"/>
        <v>5465.2581915010887</v>
      </c>
      <c r="E192" s="8">
        <f t="shared" si="96"/>
        <v>33.12277691818889</v>
      </c>
      <c r="F192" s="8">
        <f t="shared" si="97"/>
        <v>44.301714128077634</v>
      </c>
      <c r="G192" s="8">
        <f t="shared" si="80"/>
        <v>2.2250485660981263</v>
      </c>
      <c r="H192" s="8">
        <f t="shared" si="98"/>
        <v>29.482191763722099</v>
      </c>
      <c r="I192" s="7">
        <v>101325</v>
      </c>
      <c r="J192" s="8">
        <f t="shared" si="99"/>
        <v>12596040</v>
      </c>
      <c r="K192" s="8">
        <f t="shared" si="100"/>
        <v>9417600</v>
      </c>
      <c r="L192" s="8">
        <f t="shared" si="101"/>
        <v>2252101.6707621589</v>
      </c>
      <c r="M192" s="17">
        <f t="shared" si="81"/>
        <v>38816087.829364762</v>
      </c>
      <c r="N192" s="18">
        <f t="shared" si="102"/>
        <v>124.31324944485566</v>
      </c>
      <c r="O192" s="18">
        <f t="shared" si="103"/>
        <v>92.944485566247224</v>
      </c>
      <c r="P192" s="18">
        <f t="shared" si="104"/>
        <v>22.226515378851804</v>
      </c>
      <c r="Q192" s="18">
        <f t="shared" si="105"/>
        <v>383.0850020169234</v>
      </c>
      <c r="R192" s="10">
        <f t="shared" si="106"/>
        <v>0</v>
      </c>
      <c r="S192" s="8">
        <f t="shared" si="82"/>
        <v>16.499999999999964</v>
      </c>
      <c r="T192" s="8">
        <f t="shared" si="107"/>
        <v>16.183286236437098</v>
      </c>
      <c r="U192" s="8">
        <v>0</v>
      </c>
      <c r="V192" s="8">
        <f t="shared" si="108"/>
        <v>5.0710909289017314</v>
      </c>
      <c r="W192" s="8">
        <v>0</v>
      </c>
      <c r="X192" s="15">
        <f t="shared" si="88"/>
        <v>1200</v>
      </c>
      <c r="Y192" s="8">
        <f t="shared" si="89"/>
        <v>0</v>
      </c>
      <c r="Z192" s="8">
        <f t="shared" si="90"/>
        <v>1213.0349553055353</v>
      </c>
      <c r="AA192" s="29">
        <f t="shared" si="83"/>
        <v>0</v>
      </c>
      <c r="AB192" s="8"/>
      <c r="AC192" s="8"/>
      <c r="AD192" s="8">
        <f t="shared" si="84"/>
        <v>0</v>
      </c>
      <c r="AE192" s="8">
        <f t="shared" si="85"/>
        <v>1200</v>
      </c>
      <c r="AF192" s="8">
        <f t="shared" si="91"/>
        <v>286.96504469446467</v>
      </c>
      <c r="AG192" s="16">
        <f t="shared" si="78"/>
        <v>1200</v>
      </c>
      <c r="AH192" s="29">
        <f t="shared" si="92"/>
        <v>9.6652809912659805</v>
      </c>
      <c r="AI192" s="29">
        <f t="shared" si="93"/>
        <v>13.034955305535307</v>
      </c>
      <c r="AJ192" s="28">
        <f t="shared" si="86"/>
        <v>2.3034667403104322E-2</v>
      </c>
      <c r="AK192" s="25">
        <f t="shared" si="79"/>
        <v>0.23034667403104322</v>
      </c>
      <c r="AL192" s="26">
        <f t="shared" si="87"/>
        <v>1.7520046949432055</v>
      </c>
    </row>
    <row r="193" spans="2:38" x14ac:dyDescent="0.3">
      <c r="B193" s="6">
        <v>1660</v>
      </c>
      <c r="C193" s="8">
        <f t="shared" si="94"/>
        <v>16.600000000000001</v>
      </c>
      <c r="D193" s="8">
        <f t="shared" si="95"/>
        <v>5498.3809684192775</v>
      </c>
      <c r="E193" s="8">
        <f t="shared" si="96"/>
        <v>33.12277691818889</v>
      </c>
      <c r="F193" s="8">
        <f t="shared" si="97"/>
        <v>44.301714128077634</v>
      </c>
      <c r="G193" s="8">
        <f t="shared" si="80"/>
        <v>2.2250485660981263</v>
      </c>
      <c r="H193" s="8">
        <f t="shared" si="98"/>
        <v>29.482191763722099</v>
      </c>
      <c r="I193" s="7">
        <v>101325</v>
      </c>
      <c r="J193" s="8">
        <f t="shared" si="99"/>
        <v>12596040</v>
      </c>
      <c r="K193" s="8">
        <f t="shared" si="100"/>
        <v>9417600</v>
      </c>
      <c r="L193" s="8">
        <f t="shared" si="101"/>
        <v>2251481.6808879902</v>
      </c>
      <c r="M193" s="17">
        <f t="shared" si="81"/>
        <v>38989927.755603336</v>
      </c>
      <c r="N193" s="18">
        <f t="shared" si="102"/>
        <v>124.31324944485566</v>
      </c>
      <c r="O193" s="18">
        <f t="shared" si="103"/>
        <v>92.944485566247224</v>
      </c>
      <c r="P193" s="18">
        <f t="shared" si="104"/>
        <v>22.220396554532346</v>
      </c>
      <c r="Q193" s="18">
        <f t="shared" si="105"/>
        <v>384.80066869581384</v>
      </c>
      <c r="R193" s="10">
        <f t="shared" si="106"/>
        <v>0</v>
      </c>
      <c r="S193" s="8">
        <f t="shared" si="82"/>
        <v>16.599999999999966</v>
      </c>
      <c r="T193" s="8">
        <f t="shared" si="107"/>
        <v>16.183286236437098</v>
      </c>
      <c r="U193" s="8">
        <v>0</v>
      </c>
      <c r="V193" s="8">
        <f t="shared" si="108"/>
        <v>5.0696948884530597</v>
      </c>
      <c r="W193" s="8">
        <v>0</v>
      </c>
      <c r="X193" s="15">
        <f t="shared" si="88"/>
        <v>1200</v>
      </c>
      <c r="Y193" s="8">
        <f t="shared" si="89"/>
        <v>0</v>
      </c>
      <c r="Z193" s="8">
        <f t="shared" si="90"/>
        <v>1213.1139550346597</v>
      </c>
      <c r="AA193" s="29">
        <f t="shared" si="83"/>
        <v>0</v>
      </c>
      <c r="AB193" s="8"/>
      <c r="AC193" s="8"/>
      <c r="AD193" s="8">
        <f t="shared" si="84"/>
        <v>0</v>
      </c>
      <c r="AE193" s="8">
        <f t="shared" si="85"/>
        <v>1200</v>
      </c>
      <c r="AF193" s="8">
        <f t="shared" si="91"/>
        <v>286.88604496534026</v>
      </c>
      <c r="AG193" s="16">
        <f t="shared" si="78"/>
        <v>1200</v>
      </c>
      <c r="AH193" s="29">
        <f t="shared" si="92"/>
        <v>9.7687981949990377</v>
      </c>
      <c r="AI193" s="29">
        <f t="shared" si="93"/>
        <v>13.113955034659766</v>
      </c>
      <c r="AJ193" s="28">
        <f t="shared" si="86"/>
        <v>2.3174271447971625E-2</v>
      </c>
      <c r="AK193" s="25">
        <f t="shared" si="79"/>
        <v>0.23174271447971626</v>
      </c>
      <c r="AL193" s="26">
        <f t="shared" si="87"/>
        <v>1.7625306366377214</v>
      </c>
    </row>
    <row r="194" spans="2:38" x14ac:dyDescent="0.3">
      <c r="B194" s="6">
        <v>1670</v>
      </c>
      <c r="C194" s="8">
        <f t="shared" si="94"/>
        <v>16.7</v>
      </c>
      <c r="D194" s="8">
        <f t="shared" si="95"/>
        <v>5531.5037453374662</v>
      </c>
      <c r="E194" s="8">
        <f t="shared" si="96"/>
        <v>33.122776918187711</v>
      </c>
      <c r="F194" s="8">
        <f t="shared" si="97"/>
        <v>44.301714128076064</v>
      </c>
      <c r="G194" s="8">
        <f t="shared" si="80"/>
        <v>2.2250485660981263</v>
      </c>
      <c r="H194" s="8">
        <f t="shared" si="98"/>
        <v>29.482191763721577</v>
      </c>
      <c r="I194" s="7">
        <v>101325</v>
      </c>
      <c r="J194" s="8">
        <f t="shared" si="99"/>
        <v>12596040</v>
      </c>
      <c r="K194" s="8">
        <f t="shared" si="100"/>
        <v>9417600</v>
      </c>
      <c r="L194" s="8">
        <f t="shared" si="101"/>
        <v>2250861.6910138214</v>
      </c>
      <c r="M194" s="17">
        <f t="shared" si="81"/>
        <v>39163767.68184191</v>
      </c>
      <c r="N194" s="18">
        <f t="shared" si="102"/>
        <v>124.31324944485566</v>
      </c>
      <c r="O194" s="18">
        <f t="shared" si="103"/>
        <v>92.944485566247224</v>
      </c>
      <c r="P194" s="18">
        <f t="shared" si="104"/>
        <v>22.214277730212892</v>
      </c>
      <c r="Q194" s="18">
        <f t="shared" si="105"/>
        <v>386.51633537470428</v>
      </c>
      <c r="R194" s="10">
        <f t="shared" si="106"/>
        <v>0</v>
      </c>
      <c r="S194" s="8">
        <f t="shared" si="82"/>
        <v>16.699999999999967</v>
      </c>
      <c r="T194" s="8">
        <f t="shared" si="107"/>
        <v>16.183286236437098</v>
      </c>
      <c r="U194" s="8">
        <v>0</v>
      </c>
      <c r="V194" s="8">
        <f t="shared" si="108"/>
        <v>5.0682988480043871</v>
      </c>
      <c r="W194" s="8">
        <v>0</v>
      </c>
      <c r="X194" s="15">
        <f t="shared" si="88"/>
        <v>1200</v>
      </c>
      <c r="Y194" s="8">
        <f t="shared" si="89"/>
        <v>0</v>
      </c>
      <c r="Z194" s="8">
        <f t="shared" si="90"/>
        <v>1213.1929547637842</v>
      </c>
      <c r="AA194" s="29">
        <f t="shared" si="83"/>
        <v>0</v>
      </c>
      <c r="AB194" s="8"/>
      <c r="AC194" s="8"/>
      <c r="AD194" s="8">
        <f t="shared" si="84"/>
        <v>0</v>
      </c>
      <c r="AE194" s="8">
        <f t="shared" si="85"/>
        <v>1200</v>
      </c>
      <c r="AF194" s="8">
        <f t="shared" si="91"/>
        <v>286.8070452362158</v>
      </c>
      <c r="AG194" s="16">
        <f t="shared" si="78"/>
        <v>1200</v>
      </c>
      <c r="AH194" s="29">
        <f t="shared" si="92"/>
        <v>9.8723153987320948</v>
      </c>
      <c r="AI194" s="29">
        <f t="shared" si="93"/>
        <v>13.192954763784222</v>
      </c>
      <c r="AJ194" s="28">
        <f t="shared" si="86"/>
        <v>2.3313875492838927E-2</v>
      </c>
      <c r="AK194" s="25">
        <f t="shared" si="79"/>
        <v>0.23313875492838926</v>
      </c>
      <c r="AL194" s="26">
        <f t="shared" si="87"/>
        <v>1.773056747362221</v>
      </c>
    </row>
    <row r="195" spans="2:38" x14ac:dyDescent="0.3">
      <c r="B195" s="6">
        <v>1680</v>
      </c>
      <c r="C195" s="8">
        <f t="shared" si="94"/>
        <v>16.8</v>
      </c>
      <c r="D195" s="8">
        <f t="shared" si="95"/>
        <v>5564.6265222556549</v>
      </c>
      <c r="E195" s="8">
        <f t="shared" si="96"/>
        <v>33.12277691818889</v>
      </c>
      <c r="F195" s="8">
        <f t="shared" si="97"/>
        <v>44.301714128077634</v>
      </c>
      <c r="G195" s="8">
        <f t="shared" si="80"/>
        <v>2.2250485660981263</v>
      </c>
      <c r="H195" s="8">
        <f t="shared" si="98"/>
        <v>29.482191763722099</v>
      </c>
      <c r="I195" s="7">
        <v>101325</v>
      </c>
      <c r="J195" s="8">
        <f t="shared" si="99"/>
        <v>12596040</v>
      </c>
      <c r="K195" s="8">
        <f t="shared" si="100"/>
        <v>9417600</v>
      </c>
      <c r="L195" s="8">
        <f t="shared" si="101"/>
        <v>2250241.7011396526</v>
      </c>
      <c r="M195" s="17">
        <f t="shared" si="81"/>
        <v>39337607.608080484</v>
      </c>
      <c r="N195" s="18">
        <f t="shared" si="102"/>
        <v>124.31324944485566</v>
      </c>
      <c r="O195" s="18">
        <f t="shared" si="103"/>
        <v>92.944485566247224</v>
      </c>
      <c r="P195" s="18">
        <f t="shared" si="104"/>
        <v>22.208158905893438</v>
      </c>
      <c r="Q195" s="18">
        <f t="shared" si="105"/>
        <v>388.23200205359473</v>
      </c>
      <c r="R195" s="10">
        <f t="shared" si="106"/>
        <v>0</v>
      </c>
      <c r="S195" s="8">
        <f t="shared" si="82"/>
        <v>16.799999999999969</v>
      </c>
      <c r="T195" s="8">
        <f t="shared" si="107"/>
        <v>16.183286236437098</v>
      </c>
      <c r="U195" s="8">
        <v>0</v>
      </c>
      <c r="V195" s="8">
        <f t="shared" si="108"/>
        <v>5.0669028075557137</v>
      </c>
      <c r="W195" s="8">
        <v>0</v>
      </c>
      <c r="X195" s="15">
        <f t="shared" si="88"/>
        <v>1200</v>
      </c>
      <c r="Y195" s="8">
        <f t="shared" si="89"/>
        <v>0</v>
      </c>
      <c r="Z195" s="8">
        <f t="shared" si="90"/>
        <v>1213.2719544929087</v>
      </c>
      <c r="AA195" s="29">
        <f t="shared" si="83"/>
        <v>0</v>
      </c>
      <c r="AB195" s="8"/>
      <c r="AC195" s="8"/>
      <c r="AD195" s="8">
        <f t="shared" si="84"/>
        <v>0</v>
      </c>
      <c r="AE195" s="8">
        <f t="shared" si="85"/>
        <v>1200</v>
      </c>
      <c r="AF195" s="8">
        <f t="shared" si="91"/>
        <v>286.72804550709134</v>
      </c>
      <c r="AG195" s="16">
        <f t="shared" si="78"/>
        <v>1200</v>
      </c>
      <c r="AH195" s="29">
        <f t="shared" si="92"/>
        <v>9.9758326024651431</v>
      </c>
      <c r="AI195" s="29">
        <f t="shared" si="93"/>
        <v>13.271954492908675</v>
      </c>
      <c r="AJ195" s="28">
        <f t="shared" si="86"/>
        <v>2.3453479537706219E-2</v>
      </c>
      <c r="AK195" s="25">
        <f t="shared" si="79"/>
        <v>0.23453479537706218</v>
      </c>
      <c r="AL195" s="26">
        <f t="shared" si="87"/>
        <v>1.7835830241062782</v>
      </c>
    </row>
    <row r="196" spans="2:38" x14ac:dyDescent="0.3">
      <c r="B196" s="6">
        <v>1690</v>
      </c>
      <c r="C196" s="8">
        <f t="shared" si="94"/>
        <v>16.899999999999999</v>
      </c>
      <c r="D196" s="8">
        <f t="shared" si="95"/>
        <v>5597.7492991738427</v>
      </c>
      <c r="E196" s="8">
        <f t="shared" si="96"/>
        <v>33.122776918187711</v>
      </c>
      <c r="F196" s="8">
        <f t="shared" si="97"/>
        <v>44.301714128076064</v>
      </c>
      <c r="G196" s="8">
        <f t="shared" si="80"/>
        <v>2.2250485660981263</v>
      </c>
      <c r="H196" s="8">
        <f t="shared" si="98"/>
        <v>29.482191763721577</v>
      </c>
      <c r="I196" s="7">
        <v>101325</v>
      </c>
      <c r="J196" s="8">
        <f t="shared" si="99"/>
        <v>12596040</v>
      </c>
      <c r="K196" s="8">
        <f t="shared" si="100"/>
        <v>9417600</v>
      </c>
      <c r="L196" s="8">
        <f t="shared" si="101"/>
        <v>2249621.7112654839</v>
      </c>
      <c r="M196" s="17">
        <f t="shared" si="81"/>
        <v>39511447.534319058</v>
      </c>
      <c r="N196" s="18">
        <f t="shared" si="102"/>
        <v>124.31324944485566</v>
      </c>
      <c r="O196" s="18">
        <f t="shared" si="103"/>
        <v>92.944485566247224</v>
      </c>
      <c r="P196" s="18">
        <f t="shared" si="104"/>
        <v>22.202040081573983</v>
      </c>
      <c r="Q196" s="18">
        <f t="shared" si="105"/>
        <v>389.94766873248517</v>
      </c>
      <c r="R196" s="10">
        <f t="shared" si="106"/>
        <v>0</v>
      </c>
      <c r="S196" s="8">
        <f t="shared" si="82"/>
        <v>16.89999999999997</v>
      </c>
      <c r="T196" s="8">
        <f t="shared" si="107"/>
        <v>16.183286236437098</v>
      </c>
      <c r="U196" s="8">
        <v>0</v>
      </c>
      <c r="V196" s="8">
        <f t="shared" si="108"/>
        <v>5.0655067671070411</v>
      </c>
      <c r="W196" s="8">
        <v>0</v>
      </c>
      <c r="X196" s="15">
        <f t="shared" si="88"/>
        <v>1200</v>
      </c>
      <c r="Y196" s="8">
        <f t="shared" si="89"/>
        <v>0</v>
      </c>
      <c r="Z196" s="8">
        <f t="shared" si="90"/>
        <v>1213.3509542220331</v>
      </c>
      <c r="AA196" s="29">
        <f t="shared" si="83"/>
        <v>0</v>
      </c>
      <c r="AB196" s="8"/>
      <c r="AC196" s="8"/>
      <c r="AD196" s="8">
        <f t="shared" si="84"/>
        <v>0</v>
      </c>
      <c r="AE196" s="8">
        <f t="shared" si="85"/>
        <v>1200</v>
      </c>
      <c r="AF196" s="8">
        <f t="shared" si="91"/>
        <v>286.64904577796688</v>
      </c>
      <c r="AG196" s="16">
        <f t="shared" si="78"/>
        <v>1200</v>
      </c>
      <c r="AH196" s="29">
        <f t="shared" si="92"/>
        <v>10.079349806198197</v>
      </c>
      <c r="AI196" s="29">
        <f t="shared" si="93"/>
        <v>13.350954222033131</v>
      </c>
      <c r="AJ196" s="28">
        <f t="shared" si="86"/>
        <v>2.3593083582573518E-2</v>
      </c>
      <c r="AK196" s="25">
        <f t="shared" si="79"/>
        <v>0.23593083582573518</v>
      </c>
      <c r="AL196" s="26">
        <f t="shared" si="87"/>
        <v>1.7941094639304864</v>
      </c>
    </row>
    <row r="197" spans="2:38" x14ac:dyDescent="0.3">
      <c r="B197" s="6">
        <v>1700</v>
      </c>
      <c r="C197" s="8">
        <f t="shared" si="94"/>
        <v>17</v>
      </c>
      <c r="D197" s="8">
        <f t="shared" si="95"/>
        <v>5630.8720760920314</v>
      </c>
      <c r="E197" s="8">
        <f t="shared" si="96"/>
        <v>33.12277691818889</v>
      </c>
      <c r="F197" s="8">
        <f t="shared" si="97"/>
        <v>44.301714128077634</v>
      </c>
      <c r="G197" s="8">
        <f t="shared" si="80"/>
        <v>2.2250485660981263</v>
      </c>
      <c r="H197" s="8">
        <f t="shared" si="98"/>
        <v>29.482191763722099</v>
      </c>
      <c r="I197" s="7">
        <v>101325</v>
      </c>
      <c r="J197" s="8">
        <f t="shared" si="99"/>
        <v>12596040</v>
      </c>
      <c r="K197" s="8">
        <f t="shared" si="100"/>
        <v>9417600</v>
      </c>
      <c r="L197" s="8">
        <f t="shared" si="101"/>
        <v>2249001.7213913151</v>
      </c>
      <c r="M197" s="17">
        <f t="shared" si="81"/>
        <v>39685287.460557632</v>
      </c>
      <c r="N197" s="18">
        <f t="shared" si="102"/>
        <v>124.31324944485566</v>
      </c>
      <c r="O197" s="18">
        <f t="shared" si="103"/>
        <v>92.944485566247224</v>
      </c>
      <c r="P197" s="18">
        <f t="shared" si="104"/>
        <v>22.195921257254529</v>
      </c>
      <c r="Q197" s="18">
        <f t="shared" si="105"/>
        <v>391.66333541137561</v>
      </c>
      <c r="R197" s="10">
        <f t="shared" si="106"/>
        <v>0</v>
      </c>
      <c r="S197" s="8">
        <f t="shared" si="82"/>
        <v>16.999999999999972</v>
      </c>
      <c r="T197" s="8">
        <f t="shared" si="107"/>
        <v>16.183286236437098</v>
      </c>
      <c r="U197" s="8">
        <v>0</v>
      </c>
      <c r="V197" s="8">
        <f t="shared" si="108"/>
        <v>5.0641107266583676</v>
      </c>
      <c r="W197" s="8">
        <v>0</v>
      </c>
      <c r="X197" s="15">
        <f t="shared" si="88"/>
        <v>1200</v>
      </c>
      <c r="Y197" s="8">
        <f t="shared" si="89"/>
        <v>0</v>
      </c>
      <c r="Z197" s="8">
        <f t="shared" si="90"/>
        <v>1213.4299539511576</v>
      </c>
      <c r="AA197" s="29">
        <f t="shared" si="83"/>
        <v>0</v>
      </c>
      <c r="AB197" s="8"/>
      <c r="AC197" s="8"/>
      <c r="AD197" s="8">
        <f t="shared" si="84"/>
        <v>0</v>
      </c>
      <c r="AE197" s="8">
        <f t="shared" si="85"/>
        <v>1200</v>
      </c>
      <c r="AF197" s="8">
        <f t="shared" si="91"/>
        <v>286.57004604884241</v>
      </c>
      <c r="AG197" s="16">
        <f t="shared" si="78"/>
        <v>1200</v>
      </c>
      <c r="AH197" s="29">
        <f t="shared" si="92"/>
        <v>10.182867009931256</v>
      </c>
      <c r="AI197" s="29">
        <f t="shared" si="93"/>
        <v>13.429953951157593</v>
      </c>
      <c r="AJ197" s="28">
        <f t="shared" si="86"/>
        <v>2.3732687627440824E-2</v>
      </c>
      <c r="AK197" s="25">
        <f t="shared" si="79"/>
        <v>0.23732687627440824</v>
      </c>
      <c r="AL197" s="26">
        <f t="shared" si="87"/>
        <v>1.8046360639643777</v>
      </c>
    </row>
    <row r="198" spans="2:38" x14ac:dyDescent="0.3">
      <c r="B198" s="6">
        <v>1710</v>
      </c>
      <c r="C198" s="8">
        <f t="shared" si="94"/>
        <v>17.100000000000001</v>
      </c>
      <c r="D198" s="8">
        <f t="shared" si="95"/>
        <v>5663.9948530102201</v>
      </c>
      <c r="E198" s="8">
        <f t="shared" si="96"/>
        <v>33.12277691818889</v>
      </c>
      <c r="F198" s="8">
        <f t="shared" si="97"/>
        <v>44.301714128077634</v>
      </c>
      <c r="G198" s="8">
        <f t="shared" si="80"/>
        <v>2.2250485660981263</v>
      </c>
      <c r="H198" s="8">
        <f t="shared" si="98"/>
        <v>29.482191763722099</v>
      </c>
      <c r="I198" s="7">
        <v>101325</v>
      </c>
      <c r="J198" s="8">
        <f t="shared" si="99"/>
        <v>12596040</v>
      </c>
      <c r="K198" s="8">
        <f t="shared" si="100"/>
        <v>9417600</v>
      </c>
      <c r="L198" s="8">
        <f t="shared" si="101"/>
        <v>2248381.7315171463</v>
      </c>
      <c r="M198" s="17">
        <f t="shared" si="81"/>
        <v>39859127.386796206</v>
      </c>
      <c r="N198" s="18">
        <f t="shared" si="102"/>
        <v>124.31324944485566</v>
      </c>
      <c r="O198" s="18">
        <f t="shared" si="103"/>
        <v>92.944485566247224</v>
      </c>
      <c r="P198" s="18">
        <f t="shared" si="104"/>
        <v>22.189802432935075</v>
      </c>
      <c r="Q198" s="18">
        <f t="shared" si="105"/>
        <v>393.37900209026606</v>
      </c>
      <c r="R198" s="10">
        <f t="shared" si="106"/>
        <v>0</v>
      </c>
      <c r="S198" s="8">
        <f t="shared" si="82"/>
        <v>17.099999999999973</v>
      </c>
      <c r="T198" s="8">
        <f t="shared" si="107"/>
        <v>16.183286236437098</v>
      </c>
      <c r="U198" s="8">
        <v>0</v>
      </c>
      <c r="V198" s="8">
        <f t="shared" si="108"/>
        <v>5.062714686209695</v>
      </c>
      <c r="W198" s="8">
        <v>0</v>
      </c>
      <c r="X198" s="15">
        <f t="shared" si="88"/>
        <v>1200</v>
      </c>
      <c r="Y198" s="8">
        <f t="shared" si="89"/>
        <v>0</v>
      </c>
      <c r="Z198" s="8">
        <f t="shared" si="90"/>
        <v>1213.508953680282</v>
      </c>
      <c r="AA198" s="29">
        <f t="shared" si="83"/>
        <v>0</v>
      </c>
      <c r="AB198" s="8"/>
      <c r="AC198" s="8"/>
      <c r="AD198" s="8">
        <f t="shared" si="84"/>
        <v>0</v>
      </c>
      <c r="AE198" s="8">
        <f t="shared" si="85"/>
        <v>1200</v>
      </c>
      <c r="AF198" s="8">
        <f t="shared" si="91"/>
        <v>286.49104631971795</v>
      </c>
      <c r="AG198" s="16">
        <f t="shared" si="78"/>
        <v>1200</v>
      </c>
      <c r="AH198" s="29">
        <f t="shared" si="92"/>
        <v>10.286384213664304</v>
      </c>
      <c r="AI198" s="29">
        <f t="shared" si="93"/>
        <v>13.508953680282044</v>
      </c>
      <c r="AJ198" s="28">
        <f t="shared" si="86"/>
        <v>2.3872291672308116E-2</v>
      </c>
      <c r="AK198" s="25">
        <f t="shared" si="79"/>
        <v>0.23872291672308116</v>
      </c>
      <c r="AL198" s="26">
        <f t="shared" si="87"/>
        <v>1.8151628214044151</v>
      </c>
    </row>
    <row r="199" spans="2:38" x14ac:dyDescent="0.3">
      <c r="B199" s="6">
        <v>1720</v>
      </c>
      <c r="C199" s="8">
        <f t="shared" si="94"/>
        <v>17.2</v>
      </c>
      <c r="D199" s="8">
        <f t="shared" si="95"/>
        <v>5697.117629928408</v>
      </c>
      <c r="E199" s="8">
        <f t="shared" si="96"/>
        <v>33.122776918187711</v>
      </c>
      <c r="F199" s="8">
        <f t="shared" si="97"/>
        <v>44.301714128076064</v>
      </c>
      <c r="G199" s="8">
        <f t="shared" si="80"/>
        <v>2.2250485660981263</v>
      </c>
      <c r="H199" s="8">
        <f t="shared" si="98"/>
        <v>29.482191763721577</v>
      </c>
      <c r="I199" s="7">
        <v>101325</v>
      </c>
      <c r="J199" s="8">
        <f t="shared" si="99"/>
        <v>12596040</v>
      </c>
      <c r="K199" s="8">
        <f t="shared" si="100"/>
        <v>9417600</v>
      </c>
      <c r="L199" s="8">
        <f t="shared" si="101"/>
        <v>2247761.7416429776</v>
      </c>
      <c r="M199" s="17">
        <f t="shared" si="81"/>
        <v>40032967.31303478</v>
      </c>
      <c r="N199" s="18">
        <f t="shared" si="102"/>
        <v>124.31324944485566</v>
      </c>
      <c r="O199" s="18">
        <f t="shared" si="103"/>
        <v>92.944485566247224</v>
      </c>
      <c r="P199" s="18">
        <f t="shared" si="104"/>
        <v>22.18368360861562</v>
      </c>
      <c r="Q199" s="18">
        <f t="shared" si="105"/>
        <v>395.0946687691565</v>
      </c>
      <c r="R199" s="10">
        <f t="shared" si="106"/>
        <v>0</v>
      </c>
      <c r="S199" s="8">
        <f t="shared" si="82"/>
        <v>17.199999999999974</v>
      </c>
      <c r="T199" s="8">
        <f t="shared" si="107"/>
        <v>16.183286236437098</v>
      </c>
      <c r="U199" s="8">
        <v>0</v>
      </c>
      <c r="V199" s="8">
        <f t="shared" si="108"/>
        <v>5.0613186457610215</v>
      </c>
      <c r="W199" s="8">
        <v>0</v>
      </c>
      <c r="X199" s="15">
        <f t="shared" si="88"/>
        <v>1200</v>
      </c>
      <c r="Y199" s="8">
        <f t="shared" si="89"/>
        <v>0</v>
      </c>
      <c r="Z199" s="8">
        <f t="shared" si="90"/>
        <v>1213.5879534094065</v>
      </c>
      <c r="AA199" s="29">
        <f t="shared" si="83"/>
        <v>0</v>
      </c>
      <c r="AB199" s="8"/>
      <c r="AC199" s="8"/>
      <c r="AD199" s="8">
        <f t="shared" si="84"/>
        <v>0</v>
      </c>
      <c r="AE199" s="8">
        <f t="shared" si="85"/>
        <v>1200</v>
      </c>
      <c r="AF199" s="8">
        <f t="shared" si="91"/>
        <v>286.41204659059349</v>
      </c>
      <c r="AG199" s="16">
        <f t="shared" si="78"/>
        <v>1200</v>
      </c>
      <c r="AH199" s="29">
        <f t="shared" si="92"/>
        <v>10.389901417397359</v>
      </c>
      <c r="AI199" s="29">
        <f t="shared" si="93"/>
        <v>13.5879534094065</v>
      </c>
      <c r="AJ199" s="28">
        <f t="shared" si="86"/>
        <v>2.4011895717175415E-2</v>
      </c>
      <c r="AK199" s="25">
        <f t="shared" si="79"/>
        <v>0.24011895717175413</v>
      </c>
      <c r="AL199" s="26">
        <f t="shared" si="87"/>
        <v>1.8256897335120539</v>
      </c>
    </row>
    <row r="200" spans="2:38" x14ac:dyDescent="0.3">
      <c r="B200" s="6">
        <v>1730</v>
      </c>
      <c r="C200" s="8">
        <f t="shared" si="94"/>
        <v>17.3</v>
      </c>
      <c r="D200" s="8">
        <f t="shared" si="95"/>
        <v>5730.2404068465967</v>
      </c>
      <c r="E200" s="8">
        <f t="shared" si="96"/>
        <v>33.12277691818889</v>
      </c>
      <c r="F200" s="8">
        <f t="shared" si="97"/>
        <v>44.301714128077634</v>
      </c>
      <c r="G200" s="8">
        <f t="shared" si="80"/>
        <v>2.2250485660981263</v>
      </c>
      <c r="H200" s="8">
        <f t="shared" si="98"/>
        <v>29.482191763722099</v>
      </c>
      <c r="I200" s="7">
        <v>101325</v>
      </c>
      <c r="J200" s="8">
        <f t="shared" si="99"/>
        <v>12596040</v>
      </c>
      <c r="K200" s="8">
        <f t="shared" si="100"/>
        <v>9417600</v>
      </c>
      <c r="L200" s="8">
        <f t="shared" si="101"/>
        <v>2247141.7517688088</v>
      </c>
      <c r="M200" s="17">
        <f t="shared" si="81"/>
        <v>40206807.239273354</v>
      </c>
      <c r="N200" s="18">
        <f t="shared" si="102"/>
        <v>124.31324944485566</v>
      </c>
      <c r="O200" s="18">
        <f t="shared" si="103"/>
        <v>92.944485566247224</v>
      </c>
      <c r="P200" s="18">
        <f t="shared" si="104"/>
        <v>22.177564784296163</v>
      </c>
      <c r="Q200" s="18">
        <f t="shared" si="105"/>
        <v>396.81033544804694</v>
      </c>
      <c r="R200" s="10">
        <f t="shared" si="106"/>
        <v>0</v>
      </c>
      <c r="S200" s="8">
        <f t="shared" si="82"/>
        <v>17.299999999999976</v>
      </c>
      <c r="T200" s="8">
        <f t="shared" si="107"/>
        <v>16.183286236437098</v>
      </c>
      <c r="U200" s="8">
        <v>0</v>
      </c>
      <c r="V200" s="8">
        <f t="shared" si="108"/>
        <v>5.0599226053123481</v>
      </c>
      <c r="W200" s="8">
        <v>0</v>
      </c>
      <c r="X200" s="15">
        <f t="shared" si="88"/>
        <v>1200</v>
      </c>
      <c r="Y200" s="8">
        <f t="shared" si="89"/>
        <v>0</v>
      </c>
      <c r="Z200" s="8">
        <f t="shared" si="90"/>
        <v>1213.666953138531</v>
      </c>
      <c r="AA200" s="29">
        <f t="shared" si="83"/>
        <v>0</v>
      </c>
      <c r="AB200" s="8"/>
      <c r="AC200" s="8"/>
      <c r="AD200" s="8">
        <f t="shared" si="84"/>
        <v>0</v>
      </c>
      <c r="AE200" s="8">
        <f t="shared" si="85"/>
        <v>1200</v>
      </c>
      <c r="AF200" s="8">
        <f t="shared" si="91"/>
        <v>286.33304686146903</v>
      </c>
      <c r="AG200" s="16">
        <f t="shared" si="78"/>
        <v>1200</v>
      </c>
      <c r="AH200" s="29">
        <f t="shared" si="92"/>
        <v>10.493418621130413</v>
      </c>
      <c r="AI200" s="29">
        <f t="shared" si="93"/>
        <v>13.666953138530959</v>
      </c>
      <c r="AJ200" s="28">
        <f t="shared" si="86"/>
        <v>2.4151499762042717E-2</v>
      </c>
      <c r="AK200" s="25">
        <f t="shared" si="79"/>
        <v>0.24151499762042716</v>
      </c>
      <c r="AL200" s="26">
        <f t="shared" si="87"/>
        <v>1.8362167976118708</v>
      </c>
    </row>
    <row r="201" spans="2:38" x14ac:dyDescent="0.3">
      <c r="B201" s="6">
        <v>1740</v>
      </c>
      <c r="C201" s="8">
        <f t="shared" si="94"/>
        <v>17.400000000000002</v>
      </c>
      <c r="D201" s="8">
        <f t="shared" si="95"/>
        <v>5763.3631837647854</v>
      </c>
      <c r="E201" s="8">
        <f t="shared" si="96"/>
        <v>33.12277691818889</v>
      </c>
      <c r="F201" s="8">
        <f t="shared" si="97"/>
        <v>44.301714128077634</v>
      </c>
      <c r="G201" s="8">
        <f t="shared" si="80"/>
        <v>2.2250485660981263</v>
      </c>
      <c r="H201" s="8">
        <f t="shared" si="98"/>
        <v>29.482191763722099</v>
      </c>
      <c r="I201" s="7">
        <v>101325</v>
      </c>
      <c r="J201" s="8">
        <f t="shared" si="99"/>
        <v>12596040</v>
      </c>
      <c r="K201" s="8">
        <f t="shared" si="100"/>
        <v>9417600</v>
      </c>
      <c r="L201" s="8">
        <f t="shared" si="101"/>
        <v>2246521.76189464</v>
      </c>
      <c r="M201" s="17">
        <f t="shared" si="81"/>
        <v>40380647.165511928</v>
      </c>
      <c r="N201" s="18">
        <f t="shared" si="102"/>
        <v>124.31324944485566</v>
      </c>
      <c r="O201" s="18">
        <f t="shared" si="103"/>
        <v>92.944485566247224</v>
      </c>
      <c r="P201" s="18">
        <f t="shared" si="104"/>
        <v>22.171445959976708</v>
      </c>
      <c r="Q201" s="18">
        <f t="shared" si="105"/>
        <v>398.52600212693739</v>
      </c>
      <c r="R201" s="10">
        <f t="shared" si="106"/>
        <v>0</v>
      </c>
      <c r="S201" s="8">
        <f t="shared" si="82"/>
        <v>17.399999999999977</v>
      </c>
      <c r="T201" s="8">
        <f t="shared" si="107"/>
        <v>16.183286236437098</v>
      </c>
      <c r="U201" s="8">
        <v>0</v>
      </c>
      <c r="V201" s="8">
        <f t="shared" si="108"/>
        <v>5.0585265648636755</v>
      </c>
      <c r="W201" s="8">
        <v>0</v>
      </c>
      <c r="X201" s="15">
        <f t="shared" si="88"/>
        <v>1200</v>
      </c>
      <c r="Y201" s="8">
        <f t="shared" si="89"/>
        <v>0</v>
      </c>
      <c r="Z201" s="8">
        <f t="shared" si="90"/>
        <v>1213.7459528676554</v>
      </c>
      <c r="AA201" s="29">
        <f t="shared" si="83"/>
        <v>0</v>
      </c>
      <c r="AB201" s="8"/>
      <c r="AC201" s="8"/>
      <c r="AD201" s="8">
        <f t="shared" si="84"/>
        <v>0</v>
      </c>
      <c r="AE201" s="8">
        <f t="shared" si="85"/>
        <v>1200</v>
      </c>
      <c r="AF201" s="8">
        <f t="shared" si="91"/>
        <v>286.25404713234457</v>
      </c>
      <c r="AG201" s="16">
        <f t="shared" si="78"/>
        <v>1200</v>
      </c>
      <c r="AH201" s="29">
        <f t="shared" si="92"/>
        <v>10.596935824863467</v>
      </c>
      <c r="AI201" s="29">
        <f t="shared" si="93"/>
        <v>13.745952867655415</v>
      </c>
      <c r="AJ201" s="28">
        <f t="shared" si="86"/>
        <v>2.4291103806910012E-2</v>
      </c>
      <c r="AK201" s="25">
        <f t="shared" si="79"/>
        <v>0.24291103806910014</v>
      </c>
      <c r="AL201" s="26">
        <f t="shared" si="87"/>
        <v>1.8467440110897568</v>
      </c>
    </row>
    <row r="202" spans="2:38" x14ac:dyDescent="0.3">
      <c r="B202" s="6">
        <v>1750</v>
      </c>
      <c r="C202" s="8">
        <f t="shared" si="94"/>
        <v>17.5</v>
      </c>
      <c r="D202" s="8">
        <f t="shared" si="95"/>
        <v>5796.4859606829732</v>
      </c>
      <c r="E202" s="8">
        <f t="shared" si="96"/>
        <v>33.122776918187711</v>
      </c>
      <c r="F202" s="8">
        <f t="shared" si="97"/>
        <v>44.301714128076064</v>
      </c>
      <c r="G202" s="8">
        <f t="shared" si="80"/>
        <v>2.2250485660981263</v>
      </c>
      <c r="H202" s="8">
        <f t="shared" si="98"/>
        <v>29.482191763721577</v>
      </c>
      <c r="I202" s="7">
        <v>101325</v>
      </c>
      <c r="J202" s="8">
        <f t="shared" si="99"/>
        <v>12596040</v>
      </c>
      <c r="K202" s="8">
        <f t="shared" si="100"/>
        <v>9417600</v>
      </c>
      <c r="L202" s="8">
        <f t="shared" si="101"/>
        <v>2245901.7720204713</v>
      </c>
      <c r="M202" s="17">
        <f t="shared" si="81"/>
        <v>40554487.091750503</v>
      </c>
      <c r="N202" s="18">
        <f t="shared" si="102"/>
        <v>124.31324944485566</v>
      </c>
      <c r="O202" s="18">
        <f t="shared" si="103"/>
        <v>92.944485566247224</v>
      </c>
      <c r="P202" s="18">
        <f t="shared" si="104"/>
        <v>22.165327135657254</v>
      </c>
      <c r="Q202" s="18">
        <f t="shared" si="105"/>
        <v>400.24166880582783</v>
      </c>
      <c r="R202" s="10">
        <f t="shared" si="106"/>
        <v>0</v>
      </c>
      <c r="S202" s="8">
        <f t="shared" si="82"/>
        <v>17.499999999999979</v>
      </c>
      <c r="T202" s="8">
        <f t="shared" si="107"/>
        <v>16.183286236437098</v>
      </c>
      <c r="U202" s="8">
        <v>0</v>
      </c>
      <c r="V202" s="8">
        <f t="shared" si="108"/>
        <v>5.057130524415002</v>
      </c>
      <c r="W202" s="8">
        <v>0</v>
      </c>
      <c r="X202" s="15">
        <f t="shared" si="88"/>
        <v>1200</v>
      </c>
      <c r="Y202" s="8">
        <f t="shared" si="89"/>
        <v>0</v>
      </c>
      <c r="Z202" s="8">
        <f t="shared" si="90"/>
        <v>1213.8249525967799</v>
      </c>
      <c r="AA202" s="29">
        <f t="shared" si="83"/>
        <v>0</v>
      </c>
      <c r="AB202" s="8"/>
      <c r="AC202" s="8"/>
      <c r="AD202" s="8">
        <f t="shared" si="84"/>
        <v>0</v>
      </c>
      <c r="AE202" s="8">
        <f t="shared" si="85"/>
        <v>1200</v>
      </c>
      <c r="AF202" s="8">
        <f t="shared" si="91"/>
        <v>286.17504740322011</v>
      </c>
      <c r="AG202" s="16">
        <f t="shared" si="78"/>
        <v>1200</v>
      </c>
      <c r="AH202" s="29">
        <f t="shared" si="92"/>
        <v>10.70045302859652</v>
      </c>
      <c r="AI202" s="29">
        <f t="shared" si="93"/>
        <v>13.82495259677987</v>
      </c>
      <c r="AJ202" s="28">
        <f t="shared" si="86"/>
        <v>2.4430707851777311E-2</v>
      </c>
      <c r="AK202" s="25">
        <f t="shared" si="79"/>
        <v>0.24430707851777311</v>
      </c>
      <c r="AL202" s="26">
        <f t="shared" si="87"/>
        <v>1.8572713713911715</v>
      </c>
    </row>
    <row r="203" spans="2:38" x14ac:dyDescent="0.3">
      <c r="B203" s="6">
        <v>1760</v>
      </c>
      <c r="C203" s="8">
        <f t="shared" si="94"/>
        <v>17.600000000000001</v>
      </c>
      <c r="D203" s="8">
        <f t="shared" si="95"/>
        <v>5829.6087376011619</v>
      </c>
      <c r="E203" s="8">
        <f t="shared" si="96"/>
        <v>33.12277691818889</v>
      </c>
      <c r="F203" s="8">
        <f t="shared" si="97"/>
        <v>44.301714128077634</v>
      </c>
      <c r="G203" s="8">
        <f t="shared" si="80"/>
        <v>2.2250485660981263</v>
      </c>
      <c r="H203" s="8">
        <f t="shared" si="98"/>
        <v>29.482191763722099</v>
      </c>
      <c r="I203" s="7">
        <v>101325</v>
      </c>
      <c r="J203" s="8">
        <f t="shared" si="99"/>
        <v>12596040</v>
      </c>
      <c r="K203" s="8">
        <f t="shared" si="100"/>
        <v>9417600</v>
      </c>
      <c r="L203" s="8">
        <f t="shared" si="101"/>
        <v>2245281.7821463025</v>
      </c>
      <c r="M203" s="17">
        <f t="shared" si="81"/>
        <v>40728327.017989077</v>
      </c>
      <c r="N203" s="18">
        <f t="shared" si="102"/>
        <v>124.31324944485566</v>
      </c>
      <c r="O203" s="18">
        <f t="shared" si="103"/>
        <v>92.944485566247224</v>
      </c>
      <c r="P203" s="18">
        <f t="shared" si="104"/>
        <v>22.1592083113378</v>
      </c>
      <c r="Q203" s="18">
        <f t="shared" si="105"/>
        <v>401.95733548471827</v>
      </c>
      <c r="R203" s="10">
        <f t="shared" si="106"/>
        <v>0</v>
      </c>
      <c r="S203" s="8">
        <f t="shared" si="82"/>
        <v>17.59999999999998</v>
      </c>
      <c r="T203" s="8">
        <f t="shared" si="107"/>
        <v>16.183286236437098</v>
      </c>
      <c r="U203" s="8">
        <v>0</v>
      </c>
      <c r="V203" s="8">
        <f t="shared" si="108"/>
        <v>5.0557344839663303</v>
      </c>
      <c r="W203" s="8">
        <v>0</v>
      </c>
      <c r="X203" s="15">
        <f t="shared" si="88"/>
        <v>1200</v>
      </c>
      <c r="Y203" s="8">
        <f t="shared" si="89"/>
        <v>0</v>
      </c>
      <c r="Z203" s="8">
        <f t="shared" si="90"/>
        <v>1213.9039523259044</v>
      </c>
      <c r="AA203" s="29">
        <f t="shared" si="83"/>
        <v>0</v>
      </c>
      <c r="AB203" s="8"/>
      <c r="AC203" s="8"/>
      <c r="AD203" s="8">
        <f t="shared" si="84"/>
        <v>0</v>
      </c>
      <c r="AE203" s="8">
        <f t="shared" si="85"/>
        <v>1200</v>
      </c>
      <c r="AF203" s="8">
        <f t="shared" si="91"/>
        <v>286.0960476740957</v>
      </c>
      <c r="AG203" s="16">
        <f t="shared" si="78"/>
        <v>1200</v>
      </c>
      <c r="AH203" s="29">
        <f t="shared" si="92"/>
        <v>10.803970232329574</v>
      </c>
      <c r="AI203" s="29">
        <f t="shared" si="93"/>
        <v>13.903952325904326</v>
      </c>
      <c r="AJ203" s="28">
        <f t="shared" si="86"/>
        <v>2.457031189664461E-2</v>
      </c>
      <c r="AK203" s="25">
        <f t="shared" si="79"/>
        <v>0.24570311896644609</v>
      </c>
      <c r="AL203" s="26">
        <f t="shared" si="87"/>
        <v>1.867798876019457</v>
      </c>
    </row>
    <row r="204" spans="2:38" x14ac:dyDescent="0.3">
      <c r="B204" s="6">
        <v>1770</v>
      </c>
      <c r="C204" s="8">
        <f t="shared" si="94"/>
        <v>17.7</v>
      </c>
      <c r="D204" s="8">
        <f t="shared" si="95"/>
        <v>5862.7315145193497</v>
      </c>
      <c r="E204" s="8">
        <f t="shared" si="96"/>
        <v>33.122776918187711</v>
      </c>
      <c r="F204" s="8">
        <f t="shared" si="97"/>
        <v>44.301714128076064</v>
      </c>
      <c r="G204" s="8">
        <f t="shared" si="80"/>
        <v>2.2250485660981263</v>
      </c>
      <c r="H204" s="8">
        <f t="shared" si="98"/>
        <v>29.482191763721577</v>
      </c>
      <c r="I204" s="7">
        <v>101325</v>
      </c>
      <c r="J204" s="8">
        <f t="shared" si="99"/>
        <v>12596040</v>
      </c>
      <c r="K204" s="8">
        <f t="shared" si="100"/>
        <v>9417600</v>
      </c>
      <c r="L204" s="8">
        <f t="shared" si="101"/>
        <v>2244661.7922721338</v>
      </c>
      <c r="M204" s="17">
        <f t="shared" si="81"/>
        <v>40902166.944227651</v>
      </c>
      <c r="N204" s="18">
        <f t="shared" si="102"/>
        <v>124.31324944485566</v>
      </c>
      <c r="O204" s="18">
        <f t="shared" si="103"/>
        <v>92.944485566247224</v>
      </c>
      <c r="P204" s="18">
        <f t="shared" si="104"/>
        <v>22.153089487018345</v>
      </c>
      <c r="Q204" s="18">
        <f t="shared" si="105"/>
        <v>403.67300216360871</v>
      </c>
      <c r="R204" s="10">
        <f t="shared" si="106"/>
        <v>0</v>
      </c>
      <c r="S204" s="8">
        <f t="shared" si="82"/>
        <v>17.699999999999982</v>
      </c>
      <c r="T204" s="8">
        <f t="shared" si="107"/>
        <v>16.183286236437098</v>
      </c>
      <c r="U204" s="8">
        <v>0</v>
      </c>
      <c r="V204" s="8">
        <f t="shared" si="108"/>
        <v>5.0543384435176568</v>
      </c>
      <c r="W204" s="8">
        <v>0</v>
      </c>
      <c r="X204" s="15">
        <f t="shared" si="88"/>
        <v>1200</v>
      </c>
      <c r="Y204" s="8">
        <f t="shared" si="89"/>
        <v>0</v>
      </c>
      <c r="Z204" s="8">
        <f t="shared" si="90"/>
        <v>1213.9829520550288</v>
      </c>
      <c r="AA204" s="29">
        <f t="shared" si="83"/>
        <v>0</v>
      </c>
      <c r="AB204" s="8"/>
      <c r="AC204" s="8"/>
      <c r="AD204" s="8">
        <f t="shared" si="84"/>
        <v>0</v>
      </c>
      <c r="AE204" s="8">
        <f t="shared" si="85"/>
        <v>1200</v>
      </c>
      <c r="AF204" s="8">
        <f t="shared" si="91"/>
        <v>286.01704794497124</v>
      </c>
      <c r="AG204" s="16">
        <f t="shared" si="78"/>
        <v>1200</v>
      </c>
      <c r="AH204" s="29">
        <f t="shared" si="92"/>
        <v>10.907487436062629</v>
      </c>
      <c r="AI204" s="29">
        <f t="shared" si="93"/>
        <v>13.982952055028784</v>
      </c>
      <c r="AJ204" s="28">
        <f t="shared" si="86"/>
        <v>2.4709915941511913E-2</v>
      </c>
      <c r="AK204" s="25">
        <f t="shared" si="79"/>
        <v>0.24709915941511912</v>
      </c>
      <c r="AL204" s="26">
        <f t="shared" si="87"/>
        <v>1.8783265225342092</v>
      </c>
    </row>
    <row r="205" spans="2:38" x14ac:dyDescent="0.3">
      <c r="B205" s="6">
        <v>1780</v>
      </c>
      <c r="C205" s="8">
        <f t="shared" si="94"/>
        <v>17.8</v>
      </c>
      <c r="D205" s="8">
        <f t="shared" si="95"/>
        <v>5895.8542914375384</v>
      </c>
      <c r="E205" s="8">
        <f t="shared" si="96"/>
        <v>33.12277691818889</v>
      </c>
      <c r="F205" s="8">
        <f t="shared" si="97"/>
        <v>44.301714128077634</v>
      </c>
      <c r="G205" s="8">
        <f t="shared" si="80"/>
        <v>2.2250485660981263</v>
      </c>
      <c r="H205" s="8">
        <f t="shared" si="98"/>
        <v>29.482191763722099</v>
      </c>
      <c r="I205" s="7">
        <v>101325</v>
      </c>
      <c r="J205" s="8">
        <f t="shared" si="99"/>
        <v>12596040</v>
      </c>
      <c r="K205" s="8">
        <f t="shared" si="100"/>
        <v>9417600</v>
      </c>
      <c r="L205" s="8">
        <f t="shared" si="101"/>
        <v>2244041.802397965</v>
      </c>
      <c r="M205" s="17">
        <f t="shared" si="81"/>
        <v>41076006.870466225</v>
      </c>
      <c r="N205" s="18">
        <f t="shared" si="102"/>
        <v>124.31324944485566</v>
      </c>
      <c r="O205" s="18">
        <f t="shared" si="103"/>
        <v>92.944485566247224</v>
      </c>
      <c r="P205" s="18">
        <f t="shared" si="104"/>
        <v>22.146970662698891</v>
      </c>
      <c r="Q205" s="18">
        <f t="shared" si="105"/>
        <v>405.38866884249916</v>
      </c>
      <c r="R205" s="10">
        <f t="shared" si="106"/>
        <v>0</v>
      </c>
      <c r="S205" s="8">
        <f t="shared" si="82"/>
        <v>17.799999999999983</v>
      </c>
      <c r="T205" s="8">
        <f t="shared" si="107"/>
        <v>16.183286236437098</v>
      </c>
      <c r="U205" s="8">
        <v>0</v>
      </c>
      <c r="V205" s="8">
        <f t="shared" si="108"/>
        <v>5.0529424030689842</v>
      </c>
      <c r="W205" s="8">
        <v>0</v>
      </c>
      <c r="X205" s="15">
        <f t="shared" si="88"/>
        <v>1200</v>
      </c>
      <c r="Y205" s="8">
        <f t="shared" si="89"/>
        <v>0</v>
      </c>
      <c r="Z205" s="8">
        <f t="shared" si="90"/>
        <v>1214.0619517841533</v>
      </c>
      <c r="AA205" s="29">
        <f t="shared" si="83"/>
        <v>0</v>
      </c>
      <c r="AB205" s="8"/>
      <c r="AC205" s="8"/>
      <c r="AD205" s="8">
        <f t="shared" si="84"/>
        <v>0</v>
      </c>
      <c r="AE205" s="8">
        <f t="shared" si="85"/>
        <v>1200</v>
      </c>
      <c r="AF205" s="8">
        <f t="shared" si="91"/>
        <v>285.93804821584678</v>
      </c>
      <c r="AG205" s="16">
        <f t="shared" si="78"/>
        <v>1200</v>
      </c>
      <c r="AH205" s="29">
        <f t="shared" si="92"/>
        <v>11.011004639795683</v>
      </c>
      <c r="AI205" s="29">
        <f t="shared" si="93"/>
        <v>14.061951784153241</v>
      </c>
      <c r="AJ205" s="28">
        <f t="shared" si="86"/>
        <v>2.4849519986379208E-2</v>
      </c>
      <c r="AK205" s="25">
        <f t="shared" si="79"/>
        <v>0.24849519986379209</v>
      </c>
      <c r="AL205" s="26">
        <f t="shared" si="87"/>
        <v>1.8888543085497023</v>
      </c>
    </row>
    <row r="206" spans="2:38" x14ac:dyDescent="0.3">
      <c r="B206" s="6">
        <v>1790</v>
      </c>
      <c r="C206" s="8">
        <f t="shared" si="94"/>
        <v>17.900000000000002</v>
      </c>
      <c r="D206" s="8">
        <f t="shared" si="95"/>
        <v>5928.9770683557272</v>
      </c>
      <c r="E206" s="8">
        <f t="shared" si="96"/>
        <v>33.12277691818889</v>
      </c>
      <c r="F206" s="8">
        <f t="shared" si="97"/>
        <v>44.301714128077634</v>
      </c>
      <c r="G206" s="8">
        <f t="shared" si="80"/>
        <v>2.2250485660981263</v>
      </c>
      <c r="H206" s="8">
        <f t="shared" si="98"/>
        <v>29.482191763722099</v>
      </c>
      <c r="I206" s="7">
        <v>101325</v>
      </c>
      <c r="J206" s="8">
        <f t="shared" si="99"/>
        <v>12596040</v>
      </c>
      <c r="K206" s="8">
        <f t="shared" si="100"/>
        <v>9417600</v>
      </c>
      <c r="L206" s="8">
        <f t="shared" si="101"/>
        <v>2243421.8125237962</v>
      </c>
      <c r="M206" s="17">
        <f t="shared" si="81"/>
        <v>41249846.796704799</v>
      </c>
      <c r="N206" s="18">
        <f t="shared" si="102"/>
        <v>124.31324944485566</v>
      </c>
      <c r="O206" s="18">
        <f t="shared" si="103"/>
        <v>92.944485566247224</v>
      </c>
      <c r="P206" s="18">
        <f t="shared" si="104"/>
        <v>22.140851838379433</v>
      </c>
      <c r="Q206" s="18">
        <f t="shared" si="105"/>
        <v>407.1043355213896</v>
      </c>
      <c r="R206" s="10">
        <f t="shared" si="106"/>
        <v>0</v>
      </c>
      <c r="S206" s="8">
        <f t="shared" si="82"/>
        <v>17.899999999999984</v>
      </c>
      <c r="T206" s="8">
        <f t="shared" si="107"/>
        <v>16.183286236437098</v>
      </c>
      <c r="U206" s="8">
        <v>0</v>
      </c>
      <c r="V206" s="8">
        <f t="shared" si="108"/>
        <v>5.0515463626203108</v>
      </c>
      <c r="W206" s="8">
        <v>0</v>
      </c>
      <c r="X206" s="15">
        <f t="shared" si="88"/>
        <v>1200</v>
      </c>
      <c r="Y206" s="8">
        <f t="shared" si="89"/>
        <v>0</v>
      </c>
      <c r="Z206" s="8">
        <f t="shared" si="90"/>
        <v>1214.1409515132777</v>
      </c>
      <c r="AA206" s="29">
        <f t="shared" si="83"/>
        <v>0</v>
      </c>
      <c r="AB206" s="8"/>
      <c r="AC206" s="8"/>
      <c r="AD206" s="8">
        <f t="shared" si="84"/>
        <v>0</v>
      </c>
      <c r="AE206" s="8">
        <f t="shared" si="85"/>
        <v>1200</v>
      </c>
      <c r="AF206" s="8">
        <f t="shared" si="91"/>
        <v>285.85904848672232</v>
      </c>
      <c r="AG206" s="16">
        <f t="shared" si="78"/>
        <v>1200</v>
      </c>
      <c r="AH206" s="29">
        <f t="shared" si="92"/>
        <v>11.114521843528735</v>
      </c>
      <c r="AI206" s="29">
        <f t="shared" si="93"/>
        <v>14.140951513277695</v>
      </c>
      <c r="AJ206" s="28">
        <f t="shared" si="86"/>
        <v>2.4989124031246507E-2</v>
      </c>
      <c r="AK206" s="25">
        <f t="shared" si="79"/>
        <v>0.24989124031246507</v>
      </c>
      <c r="AL206" s="26">
        <f t="shared" si="87"/>
        <v>1.8993822317333677</v>
      </c>
    </row>
    <row r="207" spans="2:38" x14ac:dyDescent="0.3">
      <c r="B207" s="6">
        <v>1800</v>
      </c>
      <c r="C207" s="8">
        <f t="shared" si="94"/>
        <v>18</v>
      </c>
      <c r="D207" s="8">
        <f t="shared" si="95"/>
        <v>5962.099845273915</v>
      </c>
      <c r="E207" s="8">
        <f t="shared" si="96"/>
        <v>33.122776918187711</v>
      </c>
      <c r="F207" s="8">
        <f t="shared" si="97"/>
        <v>44.301714128076064</v>
      </c>
      <c r="G207" s="8">
        <f t="shared" si="80"/>
        <v>2.2250485660981263</v>
      </c>
      <c r="H207" s="8">
        <f t="shared" si="98"/>
        <v>29.482191763721577</v>
      </c>
      <c r="I207" s="7">
        <v>101325</v>
      </c>
      <c r="J207" s="8">
        <f t="shared" si="99"/>
        <v>12596040</v>
      </c>
      <c r="K207" s="8">
        <f t="shared" si="100"/>
        <v>9417600</v>
      </c>
      <c r="L207" s="8">
        <f t="shared" si="101"/>
        <v>2242801.8226496275</v>
      </c>
      <c r="M207" s="17">
        <f t="shared" si="81"/>
        <v>41423686.722943373</v>
      </c>
      <c r="N207" s="18">
        <f t="shared" si="102"/>
        <v>124.31324944485566</v>
      </c>
      <c r="O207" s="18">
        <f t="shared" si="103"/>
        <v>92.944485566247224</v>
      </c>
      <c r="P207" s="18">
        <f t="shared" si="104"/>
        <v>22.134733014059979</v>
      </c>
      <c r="Q207" s="18">
        <f t="shared" si="105"/>
        <v>408.82000220028004</v>
      </c>
      <c r="R207" s="10">
        <f t="shared" si="106"/>
        <v>0</v>
      </c>
      <c r="S207" s="8">
        <f t="shared" si="82"/>
        <v>17.999999999999986</v>
      </c>
      <c r="T207" s="8">
        <f t="shared" si="107"/>
        <v>16.183286236437098</v>
      </c>
      <c r="U207" s="8">
        <v>0</v>
      </c>
      <c r="V207" s="8">
        <f t="shared" si="108"/>
        <v>5.0501503221716382</v>
      </c>
      <c r="W207" s="8">
        <v>0</v>
      </c>
      <c r="X207" s="15">
        <f t="shared" si="88"/>
        <v>1200</v>
      </c>
      <c r="Y207" s="8">
        <f t="shared" si="89"/>
        <v>0</v>
      </c>
      <c r="Z207" s="8">
        <f t="shared" si="90"/>
        <v>1214.2199512424022</v>
      </c>
      <c r="AA207" s="29">
        <f t="shared" si="83"/>
        <v>0</v>
      </c>
      <c r="AB207" s="8"/>
      <c r="AC207" s="8"/>
      <c r="AD207" s="8">
        <f t="shared" si="84"/>
        <v>0</v>
      </c>
      <c r="AE207" s="8">
        <f t="shared" si="85"/>
        <v>1200</v>
      </c>
      <c r="AF207" s="8">
        <f t="shared" si="91"/>
        <v>285.78004875759785</v>
      </c>
      <c r="AG207" s="16">
        <f t="shared" si="78"/>
        <v>1200</v>
      </c>
      <c r="AH207" s="29">
        <f t="shared" si="92"/>
        <v>11.21803904726179</v>
      </c>
      <c r="AI207" s="29">
        <f t="shared" si="93"/>
        <v>14.219951242402152</v>
      </c>
      <c r="AJ207" s="28">
        <f t="shared" si="86"/>
        <v>2.5128728076113806E-2</v>
      </c>
      <c r="AK207" s="25">
        <f t="shared" si="79"/>
        <v>0.25128728076113804</v>
      </c>
      <c r="AL207" s="26">
        <f t="shared" si="87"/>
        <v>1.9099102898043223</v>
      </c>
    </row>
    <row r="208" spans="2:38" x14ac:dyDescent="0.3">
      <c r="B208" s="6">
        <v>1810</v>
      </c>
      <c r="C208" s="8">
        <f t="shared" si="94"/>
        <v>18.100000000000001</v>
      </c>
      <c r="D208" s="8">
        <f t="shared" si="95"/>
        <v>5995.2226221921037</v>
      </c>
      <c r="E208" s="8">
        <f t="shared" si="96"/>
        <v>33.12277691818889</v>
      </c>
      <c r="F208" s="8">
        <f t="shared" si="97"/>
        <v>44.301714128077634</v>
      </c>
      <c r="G208" s="8">
        <f t="shared" si="80"/>
        <v>2.2250485660981263</v>
      </c>
      <c r="H208" s="8">
        <f t="shared" si="98"/>
        <v>29.482191763722099</v>
      </c>
      <c r="I208" s="7">
        <v>101325</v>
      </c>
      <c r="J208" s="8">
        <f t="shared" si="99"/>
        <v>12596040</v>
      </c>
      <c r="K208" s="8">
        <f t="shared" si="100"/>
        <v>9417600</v>
      </c>
      <c r="L208" s="8">
        <f t="shared" si="101"/>
        <v>2242181.8327754587</v>
      </c>
      <c r="M208" s="17">
        <f t="shared" si="81"/>
        <v>41597526.649181947</v>
      </c>
      <c r="N208" s="18">
        <f t="shared" si="102"/>
        <v>124.31324944485566</v>
      </c>
      <c r="O208" s="18">
        <f t="shared" si="103"/>
        <v>92.944485566247224</v>
      </c>
      <c r="P208" s="18">
        <f t="shared" si="104"/>
        <v>22.128614189740524</v>
      </c>
      <c r="Q208" s="18">
        <f t="shared" si="105"/>
        <v>410.53566887917049</v>
      </c>
      <c r="R208" s="10">
        <f t="shared" si="106"/>
        <v>0</v>
      </c>
      <c r="S208" s="8">
        <f t="shared" si="82"/>
        <v>18.099999999999987</v>
      </c>
      <c r="T208" s="8">
        <f t="shared" si="107"/>
        <v>16.183286236437098</v>
      </c>
      <c r="U208" s="8">
        <v>0</v>
      </c>
      <c r="V208" s="8">
        <f t="shared" si="108"/>
        <v>5.0487542817229647</v>
      </c>
      <c r="W208" s="8">
        <v>0</v>
      </c>
      <c r="X208" s="15">
        <f t="shared" si="88"/>
        <v>1200</v>
      </c>
      <c r="Y208" s="8">
        <f t="shared" si="89"/>
        <v>0</v>
      </c>
      <c r="Z208" s="8">
        <f t="shared" si="90"/>
        <v>1214.2989509715267</v>
      </c>
      <c r="AA208" s="29">
        <f t="shared" si="83"/>
        <v>0</v>
      </c>
      <c r="AB208" s="8"/>
      <c r="AC208" s="8"/>
      <c r="AD208" s="8">
        <f t="shared" si="84"/>
        <v>0</v>
      </c>
      <c r="AE208" s="8">
        <f t="shared" si="85"/>
        <v>1200</v>
      </c>
      <c r="AF208" s="8">
        <f t="shared" si="91"/>
        <v>285.70104902847339</v>
      </c>
      <c r="AG208" s="16">
        <f t="shared" si="78"/>
        <v>1200</v>
      </c>
      <c r="AH208" s="29">
        <f t="shared" si="92"/>
        <v>11.321556250994844</v>
      </c>
      <c r="AI208" s="29">
        <f t="shared" si="93"/>
        <v>14.29895097152661</v>
      </c>
      <c r="AJ208" s="28">
        <f t="shared" si="86"/>
        <v>2.5268332120981105E-2</v>
      </c>
      <c r="AK208" s="25">
        <f t="shared" si="79"/>
        <v>0.25268332120981107</v>
      </c>
      <c r="AL208" s="26">
        <f t="shared" si="87"/>
        <v>1.9204384805319452</v>
      </c>
    </row>
    <row r="209" spans="2:38" x14ac:dyDescent="0.3">
      <c r="B209" s="6">
        <v>1820</v>
      </c>
      <c r="C209" s="8">
        <f t="shared" si="94"/>
        <v>18.2</v>
      </c>
      <c r="D209" s="8">
        <f t="shared" si="95"/>
        <v>6028.3453991102915</v>
      </c>
      <c r="E209" s="8">
        <f t="shared" si="96"/>
        <v>33.122776918187711</v>
      </c>
      <c r="F209" s="8">
        <f t="shared" si="97"/>
        <v>44.301714128076064</v>
      </c>
      <c r="G209" s="8">
        <f t="shared" si="80"/>
        <v>2.2250485660981263</v>
      </c>
      <c r="H209" s="8">
        <f t="shared" si="98"/>
        <v>29.482191763721577</v>
      </c>
      <c r="I209" s="7">
        <v>101325</v>
      </c>
      <c r="J209" s="8">
        <f t="shared" si="99"/>
        <v>12596040</v>
      </c>
      <c r="K209" s="8">
        <f t="shared" si="100"/>
        <v>9417600</v>
      </c>
      <c r="L209" s="8">
        <f t="shared" si="101"/>
        <v>2241561.8429012899</v>
      </c>
      <c r="M209" s="17">
        <f t="shared" si="81"/>
        <v>41771366.575420521</v>
      </c>
      <c r="N209" s="18">
        <f t="shared" si="102"/>
        <v>124.31324944485566</v>
      </c>
      <c r="O209" s="18">
        <f t="shared" si="103"/>
        <v>92.944485566247224</v>
      </c>
      <c r="P209" s="18">
        <f t="shared" si="104"/>
        <v>22.12249536542107</v>
      </c>
      <c r="Q209" s="18">
        <f t="shared" si="105"/>
        <v>412.25133555806093</v>
      </c>
      <c r="R209" s="10">
        <f t="shared" si="106"/>
        <v>0</v>
      </c>
      <c r="S209" s="8">
        <f t="shared" si="82"/>
        <v>18.199999999999989</v>
      </c>
      <c r="T209" s="8">
        <f t="shared" si="107"/>
        <v>16.183286236437098</v>
      </c>
      <c r="U209" s="8">
        <v>0</v>
      </c>
      <c r="V209" s="8">
        <f t="shared" si="108"/>
        <v>5.0473582412742912</v>
      </c>
      <c r="W209" s="8">
        <v>0</v>
      </c>
      <c r="X209" s="15">
        <f t="shared" si="88"/>
        <v>1200</v>
      </c>
      <c r="Y209" s="8">
        <f t="shared" si="89"/>
        <v>0</v>
      </c>
      <c r="Z209" s="8">
        <f t="shared" si="90"/>
        <v>1214.3779507006511</v>
      </c>
      <c r="AA209" s="29">
        <f t="shared" si="83"/>
        <v>0</v>
      </c>
      <c r="AB209" s="8"/>
      <c r="AC209" s="8"/>
      <c r="AD209" s="8">
        <f t="shared" si="84"/>
        <v>0</v>
      </c>
      <c r="AE209" s="8">
        <f t="shared" si="85"/>
        <v>1200</v>
      </c>
      <c r="AF209" s="8">
        <f t="shared" si="91"/>
        <v>285.62204929934893</v>
      </c>
      <c r="AG209" s="16">
        <f t="shared" si="78"/>
        <v>1200</v>
      </c>
      <c r="AH209" s="29">
        <f t="shared" si="92"/>
        <v>11.425073454727897</v>
      </c>
      <c r="AI209" s="29">
        <f t="shared" si="93"/>
        <v>14.377950700651066</v>
      </c>
      <c r="AJ209" s="28">
        <f t="shared" si="86"/>
        <v>2.5407936165848403E-2</v>
      </c>
      <c r="AK209" s="25">
        <f t="shared" si="79"/>
        <v>0.25407936165848405</v>
      </c>
      <c r="AL209" s="26">
        <f t="shared" si="87"/>
        <v>1.9309668017345021</v>
      </c>
    </row>
    <row r="210" spans="2:38" x14ac:dyDescent="0.3">
      <c r="B210" s="6">
        <v>1830</v>
      </c>
      <c r="C210" s="8">
        <f t="shared" si="94"/>
        <v>18.3</v>
      </c>
      <c r="D210" s="8">
        <f t="shared" si="95"/>
        <v>6061.4681760284802</v>
      </c>
      <c r="E210" s="8">
        <f t="shared" si="96"/>
        <v>33.12277691818889</v>
      </c>
      <c r="F210" s="8">
        <f t="shared" si="97"/>
        <v>44.301714128077634</v>
      </c>
      <c r="G210" s="8">
        <f t="shared" si="80"/>
        <v>2.2250485660981263</v>
      </c>
      <c r="H210" s="8">
        <f t="shared" si="98"/>
        <v>29.482191763722099</v>
      </c>
      <c r="I210" s="7">
        <v>101325</v>
      </c>
      <c r="J210" s="8">
        <f t="shared" si="99"/>
        <v>12596040</v>
      </c>
      <c r="K210" s="8">
        <f t="shared" si="100"/>
        <v>9417600</v>
      </c>
      <c r="L210" s="8">
        <f t="shared" si="101"/>
        <v>2240941.8530271212</v>
      </c>
      <c r="M210" s="17">
        <f t="shared" si="81"/>
        <v>41945206.501659095</v>
      </c>
      <c r="N210" s="18">
        <f t="shared" si="102"/>
        <v>124.31324944485566</v>
      </c>
      <c r="O210" s="18">
        <f t="shared" si="103"/>
        <v>92.944485566247224</v>
      </c>
      <c r="P210" s="18">
        <f t="shared" si="104"/>
        <v>22.116376541101616</v>
      </c>
      <c r="Q210" s="18">
        <f t="shared" si="105"/>
        <v>413.96700223695137</v>
      </c>
      <c r="R210" s="10">
        <f t="shared" si="106"/>
        <v>0</v>
      </c>
      <c r="S210" s="8">
        <f t="shared" si="82"/>
        <v>18.29999999999999</v>
      </c>
      <c r="T210" s="8">
        <f t="shared" si="107"/>
        <v>16.183286236437098</v>
      </c>
      <c r="U210" s="8">
        <v>0</v>
      </c>
      <c r="V210" s="8">
        <f t="shared" si="108"/>
        <v>5.0459622008256186</v>
      </c>
      <c r="W210" s="8">
        <v>0</v>
      </c>
      <c r="X210" s="15">
        <f t="shared" si="88"/>
        <v>1200</v>
      </c>
      <c r="Y210" s="8">
        <f t="shared" si="89"/>
        <v>0</v>
      </c>
      <c r="Z210" s="8">
        <f t="shared" si="90"/>
        <v>1214.4569504297756</v>
      </c>
      <c r="AA210" s="29">
        <f t="shared" si="83"/>
        <v>0</v>
      </c>
      <c r="AB210" s="8"/>
      <c r="AC210" s="8"/>
      <c r="AD210" s="8">
        <f t="shared" si="84"/>
        <v>0</v>
      </c>
      <c r="AE210" s="8">
        <f t="shared" si="85"/>
        <v>1200</v>
      </c>
      <c r="AF210" s="8">
        <f t="shared" si="91"/>
        <v>285.54304957022447</v>
      </c>
      <c r="AG210" s="16">
        <f t="shared" si="78"/>
        <v>1200</v>
      </c>
      <c r="AH210" s="29">
        <f t="shared" si="92"/>
        <v>11.528590658460951</v>
      </c>
      <c r="AI210" s="29">
        <f t="shared" si="93"/>
        <v>14.456950429775521</v>
      </c>
      <c r="AJ210" s="28">
        <f t="shared" si="86"/>
        <v>2.5547540210715702E-2</v>
      </c>
      <c r="AK210" s="25">
        <f t="shared" si="79"/>
        <v>0.25547540210715702</v>
      </c>
      <c r="AL210" s="26">
        <f t="shared" si="87"/>
        <v>1.9414952512778139</v>
      </c>
    </row>
    <row r="211" spans="2:38" x14ac:dyDescent="0.3">
      <c r="B211" s="6">
        <v>1840</v>
      </c>
      <c r="C211" s="8">
        <f t="shared" si="94"/>
        <v>18.400000000000002</v>
      </c>
      <c r="D211" s="8">
        <f t="shared" si="95"/>
        <v>6094.5909529466689</v>
      </c>
      <c r="E211" s="8">
        <f t="shared" si="96"/>
        <v>33.12277691818889</v>
      </c>
      <c r="F211" s="8">
        <f t="shared" si="97"/>
        <v>44.301714128077634</v>
      </c>
      <c r="G211" s="8">
        <f t="shared" si="80"/>
        <v>2.2250485660981263</v>
      </c>
      <c r="H211" s="8">
        <f t="shared" si="98"/>
        <v>29.482191763722099</v>
      </c>
      <c r="I211" s="7">
        <v>101325</v>
      </c>
      <c r="J211" s="8">
        <f t="shared" si="99"/>
        <v>12596040</v>
      </c>
      <c r="K211" s="8">
        <f t="shared" si="100"/>
        <v>9417600</v>
      </c>
      <c r="L211" s="8">
        <f t="shared" si="101"/>
        <v>2240321.8631529524</v>
      </c>
      <c r="M211" s="17">
        <f t="shared" si="81"/>
        <v>42119046.427897669</v>
      </c>
      <c r="N211" s="18">
        <f t="shared" si="102"/>
        <v>124.31324944485566</v>
      </c>
      <c r="O211" s="18">
        <f t="shared" si="103"/>
        <v>92.944485566247224</v>
      </c>
      <c r="P211" s="18">
        <f t="shared" si="104"/>
        <v>22.110257716782161</v>
      </c>
      <c r="Q211" s="18">
        <f t="shared" si="105"/>
        <v>415.68266891584182</v>
      </c>
      <c r="R211" s="10">
        <f t="shared" si="106"/>
        <v>0</v>
      </c>
      <c r="S211" s="8">
        <f t="shared" si="82"/>
        <v>18.399999999999991</v>
      </c>
      <c r="T211" s="8">
        <f t="shared" si="107"/>
        <v>16.183286236437098</v>
      </c>
      <c r="U211" s="8">
        <v>0</v>
      </c>
      <c r="V211" s="8">
        <f t="shared" si="108"/>
        <v>5.0445661603769452</v>
      </c>
      <c r="W211" s="8">
        <v>0</v>
      </c>
      <c r="X211" s="15">
        <f t="shared" si="88"/>
        <v>1200</v>
      </c>
      <c r="Y211" s="8">
        <f t="shared" si="89"/>
        <v>0</v>
      </c>
      <c r="Z211" s="8">
        <f t="shared" si="90"/>
        <v>1214.5359501589001</v>
      </c>
      <c r="AA211" s="29">
        <f t="shared" si="83"/>
        <v>0</v>
      </c>
      <c r="AB211" s="8"/>
      <c r="AC211" s="8"/>
      <c r="AD211" s="8">
        <f t="shared" si="84"/>
        <v>0</v>
      </c>
      <c r="AE211" s="8">
        <f t="shared" si="85"/>
        <v>1200</v>
      </c>
      <c r="AF211" s="8">
        <f t="shared" si="91"/>
        <v>285.46404984110001</v>
      </c>
      <c r="AG211" s="16">
        <f t="shared" si="78"/>
        <v>1200</v>
      </c>
      <c r="AH211" s="29">
        <f t="shared" si="92"/>
        <v>11.632107862194005</v>
      </c>
      <c r="AI211" s="29">
        <f t="shared" si="93"/>
        <v>14.535950158899977</v>
      </c>
      <c r="AJ211" s="28">
        <f t="shared" si="86"/>
        <v>2.5687144255583001E-2</v>
      </c>
      <c r="AK211" s="25">
        <f t="shared" si="79"/>
        <v>0.25687144255583</v>
      </c>
      <c r="AL211" s="26">
        <f t="shared" si="87"/>
        <v>1.9520238270739687</v>
      </c>
    </row>
    <row r="212" spans="2:38" x14ac:dyDescent="0.3">
      <c r="B212" s="6">
        <v>1850</v>
      </c>
      <c r="C212" s="8">
        <f t="shared" si="94"/>
        <v>18.5</v>
      </c>
      <c r="D212" s="8">
        <f t="shared" si="95"/>
        <v>6127.7137298648568</v>
      </c>
      <c r="E212" s="8">
        <f t="shared" si="96"/>
        <v>33.122776918187711</v>
      </c>
      <c r="F212" s="8">
        <f t="shared" si="97"/>
        <v>44.301714128076064</v>
      </c>
      <c r="G212" s="8">
        <f t="shared" si="80"/>
        <v>2.2250485660981263</v>
      </c>
      <c r="H212" s="8">
        <f t="shared" si="98"/>
        <v>29.482191763721577</v>
      </c>
      <c r="I212" s="7">
        <v>101325</v>
      </c>
      <c r="J212" s="8">
        <f t="shared" si="99"/>
        <v>12596040</v>
      </c>
      <c r="K212" s="8">
        <f t="shared" si="100"/>
        <v>9417600</v>
      </c>
      <c r="L212" s="8">
        <f t="shared" si="101"/>
        <v>2239701.8732787836</v>
      </c>
      <c r="M212" s="17">
        <f t="shared" si="81"/>
        <v>42292886.354136243</v>
      </c>
      <c r="N212" s="18">
        <f t="shared" si="102"/>
        <v>124.31324944485566</v>
      </c>
      <c r="O212" s="18">
        <f t="shared" si="103"/>
        <v>92.944485566247224</v>
      </c>
      <c r="P212" s="18">
        <f t="shared" si="104"/>
        <v>22.104138892462707</v>
      </c>
      <c r="Q212" s="18">
        <f t="shared" si="105"/>
        <v>417.39833559473226</v>
      </c>
      <c r="R212" s="10">
        <f t="shared" si="106"/>
        <v>0</v>
      </c>
      <c r="S212" s="8">
        <f t="shared" si="82"/>
        <v>18.499999999999993</v>
      </c>
      <c r="T212" s="8">
        <f t="shared" si="107"/>
        <v>16.183286236437098</v>
      </c>
      <c r="U212" s="8">
        <v>0</v>
      </c>
      <c r="V212" s="8">
        <f t="shared" si="108"/>
        <v>5.0431701199282717</v>
      </c>
      <c r="W212" s="8">
        <v>0</v>
      </c>
      <c r="X212" s="15">
        <f t="shared" si="88"/>
        <v>1200</v>
      </c>
      <c r="Y212" s="8">
        <f t="shared" si="89"/>
        <v>0</v>
      </c>
      <c r="Z212" s="8">
        <f t="shared" si="90"/>
        <v>1214.6149498880245</v>
      </c>
      <c r="AA212" s="29">
        <f t="shared" si="83"/>
        <v>0</v>
      </c>
      <c r="AB212" s="8"/>
      <c r="AC212" s="8"/>
      <c r="AD212" s="8">
        <f t="shared" si="84"/>
        <v>0</v>
      </c>
      <c r="AE212" s="8">
        <f t="shared" si="85"/>
        <v>1200</v>
      </c>
      <c r="AF212" s="8">
        <f t="shared" si="91"/>
        <v>285.38505011197554</v>
      </c>
      <c r="AG212" s="16">
        <f t="shared" si="78"/>
        <v>1200</v>
      </c>
      <c r="AH212" s="29">
        <f t="shared" si="92"/>
        <v>11.735625065927058</v>
      </c>
      <c r="AI212" s="29">
        <f t="shared" si="93"/>
        <v>14.614949888024432</v>
      </c>
      <c r="AJ212" s="28">
        <f t="shared" si="86"/>
        <v>2.58267483004503E-2</v>
      </c>
      <c r="AK212" s="25">
        <f t="shared" si="79"/>
        <v>0.25826748300450297</v>
      </c>
      <c r="AL212" s="26">
        <f t="shared" si="87"/>
        <v>1.9625525270800754</v>
      </c>
    </row>
    <row r="213" spans="2:38" x14ac:dyDescent="0.3">
      <c r="B213" s="6">
        <v>1860</v>
      </c>
      <c r="C213" s="8">
        <f t="shared" si="94"/>
        <v>18.600000000000001</v>
      </c>
      <c r="D213" s="8">
        <f t="shared" si="95"/>
        <v>6160.8365067830464</v>
      </c>
      <c r="E213" s="8">
        <f t="shared" si="96"/>
        <v>33.12277691818889</v>
      </c>
      <c r="F213" s="8">
        <f t="shared" si="97"/>
        <v>44.301714128077634</v>
      </c>
      <c r="G213" s="8">
        <f t="shared" si="80"/>
        <v>2.2250485660981263</v>
      </c>
      <c r="H213" s="8">
        <f t="shared" si="98"/>
        <v>29.482191763722099</v>
      </c>
      <c r="I213" s="7">
        <v>101325</v>
      </c>
      <c r="J213" s="8">
        <f t="shared" si="99"/>
        <v>12596040</v>
      </c>
      <c r="K213" s="8">
        <f t="shared" si="100"/>
        <v>9417600</v>
      </c>
      <c r="L213" s="8">
        <f t="shared" si="101"/>
        <v>2239081.8834046149</v>
      </c>
      <c r="M213" s="17">
        <f t="shared" si="81"/>
        <v>42466726.280374818</v>
      </c>
      <c r="N213" s="18">
        <f t="shared" si="102"/>
        <v>124.31324944485566</v>
      </c>
      <c r="O213" s="18">
        <f t="shared" si="103"/>
        <v>92.944485566247224</v>
      </c>
      <c r="P213" s="18">
        <f t="shared" si="104"/>
        <v>22.098020068143249</v>
      </c>
      <c r="Q213" s="18">
        <f t="shared" si="105"/>
        <v>419.1140022736227</v>
      </c>
      <c r="R213" s="10">
        <f t="shared" si="106"/>
        <v>0</v>
      </c>
      <c r="S213" s="8">
        <f t="shared" si="82"/>
        <v>18.599999999999994</v>
      </c>
      <c r="T213" s="8">
        <f t="shared" si="107"/>
        <v>16.183286236437098</v>
      </c>
      <c r="U213" s="8">
        <v>0</v>
      </c>
      <c r="V213" s="8">
        <f t="shared" si="108"/>
        <v>5.0417740794795991</v>
      </c>
      <c r="W213" s="8">
        <v>0</v>
      </c>
      <c r="X213" s="15">
        <f t="shared" si="88"/>
        <v>1200</v>
      </c>
      <c r="Y213" s="8">
        <f t="shared" si="89"/>
        <v>0</v>
      </c>
      <c r="Z213" s="8">
        <f t="shared" si="90"/>
        <v>1214.693949617149</v>
      </c>
      <c r="AA213" s="29">
        <f t="shared" si="83"/>
        <v>0</v>
      </c>
      <c r="AB213" s="8"/>
      <c r="AC213" s="8"/>
      <c r="AD213" s="8">
        <f t="shared" si="84"/>
        <v>0</v>
      </c>
      <c r="AE213" s="8">
        <f t="shared" si="85"/>
        <v>1200</v>
      </c>
      <c r="AF213" s="8">
        <f t="shared" si="91"/>
        <v>285.30605038285108</v>
      </c>
      <c r="AG213" s="16">
        <f t="shared" si="78"/>
        <v>1200</v>
      </c>
      <c r="AH213" s="29">
        <f t="shared" si="92"/>
        <v>11.839142269660112</v>
      </c>
      <c r="AI213" s="29">
        <f t="shared" si="93"/>
        <v>14.693949617148892</v>
      </c>
      <c r="AJ213" s="28">
        <f t="shared" si="86"/>
        <v>2.5966352345317599E-2</v>
      </c>
      <c r="AK213" s="25">
        <f t="shared" si="79"/>
        <v>0.259663523453176</v>
      </c>
      <c r="AL213" s="26">
        <f t="shared" si="87"/>
        <v>1.9730813492970578</v>
      </c>
    </row>
    <row r="214" spans="2:38" x14ac:dyDescent="0.3">
      <c r="B214" s="6">
        <v>1870</v>
      </c>
      <c r="C214" s="8">
        <f t="shared" si="94"/>
        <v>18.7</v>
      </c>
      <c r="D214" s="8">
        <f t="shared" si="95"/>
        <v>6193.9592837012342</v>
      </c>
      <c r="E214" s="8">
        <f t="shared" si="96"/>
        <v>33.122776918187711</v>
      </c>
      <c r="F214" s="8">
        <f t="shared" si="97"/>
        <v>44.301714128076064</v>
      </c>
      <c r="G214" s="8">
        <f t="shared" si="80"/>
        <v>2.2250485660981263</v>
      </c>
      <c r="H214" s="8">
        <f t="shared" si="98"/>
        <v>29.482191763721577</v>
      </c>
      <c r="I214" s="7">
        <v>101325</v>
      </c>
      <c r="J214" s="8">
        <f t="shared" si="99"/>
        <v>12596040</v>
      </c>
      <c r="K214" s="8">
        <f t="shared" si="100"/>
        <v>9417600</v>
      </c>
      <c r="L214" s="8">
        <f t="shared" si="101"/>
        <v>2238461.8935304461</v>
      </c>
      <c r="M214" s="17">
        <f t="shared" si="81"/>
        <v>42640566.206613392</v>
      </c>
      <c r="N214" s="18">
        <f t="shared" si="102"/>
        <v>124.31324944485566</v>
      </c>
      <c r="O214" s="18">
        <f t="shared" si="103"/>
        <v>92.944485566247224</v>
      </c>
      <c r="P214" s="18">
        <f t="shared" si="104"/>
        <v>22.091901243823795</v>
      </c>
      <c r="Q214" s="18">
        <f t="shared" si="105"/>
        <v>420.82966895251315</v>
      </c>
      <c r="R214" s="10">
        <f t="shared" si="106"/>
        <v>0</v>
      </c>
      <c r="S214" s="8">
        <f t="shared" si="82"/>
        <v>18.699999999999996</v>
      </c>
      <c r="T214" s="8">
        <f t="shared" si="107"/>
        <v>16.183286236437098</v>
      </c>
      <c r="U214" s="8">
        <v>0</v>
      </c>
      <c r="V214" s="8">
        <f t="shared" si="108"/>
        <v>5.0403780390309274</v>
      </c>
      <c r="W214" s="8">
        <v>0</v>
      </c>
      <c r="X214" s="15">
        <f t="shared" si="88"/>
        <v>1200</v>
      </c>
      <c r="Y214" s="8">
        <f t="shared" si="89"/>
        <v>0</v>
      </c>
      <c r="Z214" s="8">
        <f t="shared" si="90"/>
        <v>1214.7729493462734</v>
      </c>
      <c r="AA214" s="29">
        <f t="shared" si="83"/>
        <v>0</v>
      </c>
      <c r="AB214" s="8"/>
      <c r="AC214" s="8"/>
      <c r="AD214" s="8">
        <f t="shared" si="84"/>
        <v>0</v>
      </c>
      <c r="AE214" s="8">
        <f t="shared" si="85"/>
        <v>1200</v>
      </c>
      <c r="AF214" s="8">
        <f t="shared" si="91"/>
        <v>285.22705065372668</v>
      </c>
      <c r="AG214" s="16">
        <f t="shared" si="78"/>
        <v>1200</v>
      </c>
      <c r="AH214" s="29">
        <f t="shared" si="92"/>
        <v>11.942659473393164</v>
      </c>
      <c r="AI214" s="29">
        <f t="shared" si="93"/>
        <v>14.772949346273347</v>
      </c>
      <c r="AJ214" s="28">
        <f t="shared" si="86"/>
        <v>2.6105956390184898E-2</v>
      </c>
      <c r="AK214" s="25">
        <f t="shared" si="79"/>
        <v>0.26105956390184898</v>
      </c>
      <c r="AL214" s="26">
        <f t="shared" si="87"/>
        <v>1.9836102917684861</v>
      </c>
    </row>
    <row r="215" spans="2:38" x14ac:dyDescent="0.3">
      <c r="B215" s="6">
        <v>1880</v>
      </c>
      <c r="C215" s="8">
        <f t="shared" si="94"/>
        <v>18.8</v>
      </c>
      <c r="D215" s="8">
        <f t="shared" si="95"/>
        <v>6227.0820606194229</v>
      </c>
      <c r="E215" s="8">
        <f t="shared" si="96"/>
        <v>33.12277691818889</v>
      </c>
      <c r="F215" s="8">
        <f t="shared" si="97"/>
        <v>44.301714128077634</v>
      </c>
      <c r="G215" s="8">
        <f t="shared" si="80"/>
        <v>2.2250485660981263</v>
      </c>
      <c r="H215" s="8">
        <f t="shared" si="98"/>
        <v>29.482191763722099</v>
      </c>
      <c r="I215" s="7">
        <v>101325</v>
      </c>
      <c r="J215" s="8">
        <f t="shared" si="99"/>
        <v>12596040</v>
      </c>
      <c r="K215" s="8">
        <f t="shared" si="100"/>
        <v>9417600</v>
      </c>
      <c r="L215" s="8">
        <f t="shared" si="101"/>
        <v>2237841.9036562773</v>
      </c>
      <c r="M215" s="17">
        <f t="shared" si="81"/>
        <v>42814406.132851966</v>
      </c>
      <c r="N215" s="18">
        <f t="shared" si="102"/>
        <v>124.31324944485566</v>
      </c>
      <c r="O215" s="18">
        <f t="shared" si="103"/>
        <v>92.944485566247224</v>
      </c>
      <c r="P215" s="18">
        <f t="shared" si="104"/>
        <v>22.085782419504341</v>
      </c>
      <c r="Q215" s="18">
        <f t="shared" si="105"/>
        <v>422.54533563140353</v>
      </c>
      <c r="R215" s="10">
        <f t="shared" si="106"/>
        <v>0</v>
      </c>
      <c r="S215" s="8">
        <f t="shared" si="82"/>
        <v>18.799999999999997</v>
      </c>
      <c r="T215" s="8">
        <f t="shared" si="107"/>
        <v>16.183286236437098</v>
      </c>
      <c r="U215" s="8">
        <v>0</v>
      </c>
      <c r="V215" s="8">
        <f t="shared" si="108"/>
        <v>5.0389819985822539</v>
      </c>
      <c r="W215" s="8">
        <v>0</v>
      </c>
      <c r="X215" s="15">
        <f t="shared" si="88"/>
        <v>1200</v>
      </c>
      <c r="Y215" s="8">
        <f t="shared" si="89"/>
        <v>0</v>
      </c>
      <c r="Z215" s="8">
        <f t="shared" si="90"/>
        <v>1214.8519490753979</v>
      </c>
      <c r="AA215" s="29">
        <f t="shared" si="83"/>
        <v>0</v>
      </c>
      <c r="AB215" s="8"/>
      <c r="AC215" s="8"/>
      <c r="AD215" s="8">
        <f t="shared" si="84"/>
        <v>0</v>
      </c>
      <c r="AE215" s="8">
        <f t="shared" si="85"/>
        <v>1200</v>
      </c>
      <c r="AF215" s="8">
        <f t="shared" si="91"/>
        <v>285.14805092460222</v>
      </c>
      <c r="AG215" s="16">
        <f t="shared" si="78"/>
        <v>1200</v>
      </c>
      <c r="AH215" s="29">
        <f t="shared" si="92"/>
        <v>12.046176677126219</v>
      </c>
      <c r="AI215" s="29">
        <f t="shared" si="93"/>
        <v>14.851949075397803</v>
      </c>
      <c r="AJ215" s="28">
        <f t="shared" si="86"/>
        <v>2.6245560435052197E-2</v>
      </c>
      <c r="AK215" s="25">
        <f t="shared" si="79"/>
        <v>0.26245560435052195</v>
      </c>
      <c r="AL215" s="26">
        <f t="shared" si="87"/>
        <v>1.9941393525794471</v>
      </c>
    </row>
    <row r="216" spans="2:38" x14ac:dyDescent="0.3">
      <c r="B216" s="6">
        <v>1890</v>
      </c>
      <c r="C216" s="8">
        <f t="shared" si="94"/>
        <v>18.900000000000002</v>
      </c>
      <c r="D216" s="8">
        <f t="shared" si="95"/>
        <v>6260.2048375376125</v>
      </c>
      <c r="E216" s="8">
        <f t="shared" si="96"/>
        <v>33.12277691818889</v>
      </c>
      <c r="F216" s="8">
        <f t="shared" si="97"/>
        <v>44.301714128077634</v>
      </c>
      <c r="G216" s="8">
        <f t="shared" si="80"/>
        <v>2.2250485660981263</v>
      </c>
      <c r="H216" s="8">
        <f t="shared" si="98"/>
        <v>29.482191763722099</v>
      </c>
      <c r="I216" s="7">
        <v>101325</v>
      </c>
      <c r="J216" s="8">
        <f t="shared" si="99"/>
        <v>12596040</v>
      </c>
      <c r="K216" s="8">
        <f t="shared" si="100"/>
        <v>9417600</v>
      </c>
      <c r="L216" s="8">
        <f t="shared" si="101"/>
        <v>2237221.9137821086</v>
      </c>
      <c r="M216" s="17">
        <f t="shared" si="81"/>
        <v>42988246.05909054</v>
      </c>
      <c r="N216" s="18">
        <f t="shared" si="102"/>
        <v>124.31324944485566</v>
      </c>
      <c r="O216" s="18">
        <f t="shared" si="103"/>
        <v>92.944485566247224</v>
      </c>
      <c r="P216" s="18">
        <f t="shared" si="104"/>
        <v>22.079663595184886</v>
      </c>
      <c r="Q216" s="18">
        <f t="shared" si="105"/>
        <v>424.26100231029397</v>
      </c>
      <c r="R216" s="10">
        <f t="shared" si="106"/>
        <v>0</v>
      </c>
      <c r="S216" s="8">
        <f t="shared" si="82"/>
        <v>18.899999999999999</v>
      </c>
      <c r="T216" s="8">
        <f t="shared" si="107"/>
        <v>16.183286236437098</v>
      </c>
      <c r="U216" s="8">
        <v>0</v>
      </c>
      <c r="V216" s="8">
        <f t="shared" si="108"/>
        <v>5.0375859581335813</v>
      </c>
      <c r="W216" s="8">
        <v>0</v>
      </c>
      <c r="X216" s="15">
        <f t="shared" si="88"/>
        <v>1200</v>
      </c>
      <c r="Y216" s="8">
        <f t="shared" si="89"/>
        <v>0</v>
      </c>
      <c r="Z216" s="8">
        <f t="shared" si="90"/>
        <v>1214.9309488045224</v>
      </c>
      <c r="AA216" s="29">
        <f t="shared" si="83"/>
        <v>0</v>
      </c>
      <c r="AB216" s="8"/>
      <c r="AC216" s="8"/>
      <c r="AD216" s="8">
        <f t="shared" si="84"/>
        <v>0</v>
      </c>
      <c r="AE216" s="8">
        <f t="shared" si="85"/>
        <v>1200</v>
      </c>
      <c r="AF216" s="8">
        <f t="shared" si="91"/>
        <v>285.06905119547775</v>
      </c>
      <c r="AG216" s="16">
        <f t="shared" si="78"/>
        <v>1200</v>
      </c>
      <c r="AH216" s="29">
        <f t="shared" si="92"/>
        <v>12.149693880859274</v>
      </c>
      <c r="AI216" s="29">
        <f t="shared" si="93"/>
        <v>14.930948804522261</v>
      </c>
      <c r="AJ216" s="28">
        <f t="shared" si="86"/>
        <v>2.6385164479919496E-2</v>
      </c>
      <c r="AK216" s="25">
        <f t="shared" si="79"/>
        <v>0.26385164479919498</v>
      </c>
      <c r="AL216" s="26">
        <f t="shared" si="87"/>
        <v>2.0046685298554485</v>
      </c>
    </row>
    <row r="217" spans="2:38" x14ac:dyDescent="0.3">
      <c r="B217" s="6">
        <v>1900</v>
      </c>
      <c r="C217" s="8">
        <f t="shared" si="94"/>
        <v>19</v>
      </c>
      <c r="D217" s="8">
        <f t="shared" si="95"/>
        <v>6293.3276144557994</v>
      </c>
      <c r="E217" s="8">
        <f t="shared" si="96"/>
        <v>33.122776918187711</v>
      </c>
      <c r="F217" s="8">
        <f t="shared" si="97"/>
        <v>44.301714128076064</v>
      </c>
      <c r="G217" s="8">
        <f t="shared" si="80"/>
        <v>2.2250485660981263</v>
      </c>
      <c r="H217" s="8">
        <f t="shared" si="98"/>
        <v>29.482191763721577</v>
      </c>
      <c r="I217" s="7">
        <v>101325</v>
      </c>
      <c r="J217" s="8">
        <f t="shared" si="99"/>
        <v>12596040</v>
      </c>
      <c r="K217" s="8">
        <f t="shared" si="100"/>
        <v>9417600</v>
      </c>
      <c r="L217" s="8">
        <f t="shared" si="101"/>
        <v>2236601.9239079398</v>
      </c>
      <c r="M217" s="17">
        <f t="shared" si="81"/>
        <v>43162085.985329114</v>
      </c>
      <c r="N217" s="18">
        <f t="shared" si="102"/>
        <v>124.31324944485566</v>
      </c>
      <c r="O217" s="18">
        <f t="shared" si="103"/>
        <v>92.944485566247224</v>
      </c>
      <c r="P217" s="18">
        <f t="shared" si="104"/>
        <v>22.073544770865432</v>
      </c>
      <c r="Q217" s="18">
        <f t="shared" si="105"/>
        <v>425.97666898918442</v>
      </c>
      <c r="R217" s="10">
        <f t="shared" si="106"/>
        <v>0</v>
      </c>
      <c r="S217" s="8">
        <f t="shared" si="82"/>
        <v>19</v>
      </c>
      <c r="T217" s="8">
        <f t="shared" si="107"/>
        <v>16.183286236437098</v>
      </c>
      <c r="U217" s="8">
        <v>0</v>
      </c>
      <c r="V217" s="8">
        <f t="shared" si="108"/>
        <v>5.0361899176849079</v>
      </c>
      <c r="W217" s="8">
        <v>0</v>
      </c>
      <c r="X217" s="15">
        <f t="shared" si="88"/>
        <v>1200</v>
      </c>
      <c r="Y217" s="8">
        <f t="shared" si="89"/>
        <v>0</v>
      </c>
      <c r="Z217" s="8">
        <f t="shared" si="90"/>
        <v>1215.0099485336468</v>
      </c>
      <c r="AA217" s="29">
        <f t="shared" si="83"/>
        <v>0</v>
      </c>
      <c r="AB217" s="8"/>
      <c r="AC217" s="8"/>
      <c r="AD217" s="8">
        <f t="shared" si="84"/>
        <v>0</v>
      </c>
      <c r="AE217" s="8">
        <f t="shared" si="85"/>
        <v>1200</v>
      </c>
      <c r="AF217" s="8">
        <f t="shared" si="91"/>
        <v>284.99005146635329</v>
      </c>
      <c r="AG217" s="16">
        <f t="shared" si="78"/>
        <v>1200</v>
      </c>
      <c r="AH217" s="29">
        <f t="shared" si="92"/>
        <v>12.253211084592328</v>
      </c>
      <c r="AI217" s="29">
        <f t="shared" si="93"/>
        <v>15.009948533646718</v>
      </c>
      <c r="AJ217" s="28">
        <f t="shared" si="86"/>
        <v>2.6524768524786795E-2</v>
      </c>
      <c r="AK217" s="25">
        <f t="shared" si="79"/>
        <v>0.26524768524786796</v>
      </c>
      <c r="AL217" s="26">
        <f t="shared" si="87"/>
        <v>2.0151978217613591</v>
      </c>
    </row>
    <row r="218" spans="2:38" x14ac:dyDescent="0.3">
      <c r="B218" s="6">
        <v>1910</v>
      </c>
      <c r="C218" s="8">
        <f t="shared" si="94"/>
        <v>19.100000000000001</v>
      </c>
      <c r="D218" s="8">
        <f t="shared" si="95"/>
        <v>6326.4503913739891</v>
      </c>
      <c r="E218" s="8">
        <f t="shared" si="96"/>
        <v>33.12277691818889</v>
      </c>
      <c r="F218" s="8">
        <f t="shared" si="97"/>
        <v>44.301714128077634</v>
      </c>
      <c r="G218" s="8">
        <f t="shared" si="80"/>
        <v>2.2250485660981263</v>
      </c>
      <c r="H218" s="8">
        <f t="shared" si="98"/>
        <v>29.482191763722099</v>
      </c>
      <c r="I218" s="7">
        <v>101325</v>
      </c>
      <c r="J218" s="8">
        <f t="shared" si="99"/>
        <v>12596040</v>
      </c>
      <c r="K218" s="8">
        <f t="shared" si="100"/>
        <v>9417600</v>
      </c>
      <c r="L218" s="8">
        <f t="shared" si="101"/>
        <v>2235981.934033771</v>
      </c>
      <c r="M218" s="17">
        <f t="shared" si="81"/>
        <v>43335925.911567688</v>
      </c>
      <c r="N218" s="18">
        <f t="shared" si="102"/>
        <v>124.31324944485566</v>
      </c>
      <c r="O218" s="18">
        <f t="shared" si="103"/>
        <v>92.944485566247224</v>
      </c>
      <c r="P218" s="18">
        <f t="shared" si="104"/>
        <v>22.067425946545978</v>
      </c>
      <c r="Q218" s="18">
        <f t="shared" si="105"/>
        <v>427.69233566807486</v>
      </c>
      <c r="R218" s="10">
        <f t="shared" si="106"/>
        <v>0</v>
      </c>
      <c r="S218" s="8">
        <f t="shared" si="82"/>
        <v>19.100000000000001</v>
      </c>
      <c r="T218" s="8">
        <f t="shared" si="107"/>
        <v>16.183286236437098</v>
      </c>
      <c r="U218" s="8">
        <v>0</v>
      </c>
      <c r="V218" s="8">
        <f t="shared" si="108"/>
        <v>5.0347938772362353</v>
      </c>
      <c r="W218" s="8">
        <v>0</v>
      </c>
      <c r="X218" s="15">
        <f t="shared" si="88"/>
        <v>1200</v>
      </c>
      <c r="Y218" s="8">
        <f t="shared" si="89"/>
        <v>0</v>
      </c>
      <c r="Z218" s="8">
        <f t="shared" si="90"/>
        <v>1215.0889482627713</v>
      </c>
      <c r="AA218" s="29">
        <f t="shared" si="83"/>
        <v>0</v>
      </c>
      <c r="AB218" s="8"/>
      <c r="AC218" s="8"/>
      <c r="AD218" s="8">
        <f t="shared" si="84"/>
        <v>0</v>
      </c>
      <c r="AE218" s="8">
        <f t="shared" si="85"/>
        <v>1200</v>
      </c>
      <c r="AF218" s="8">
        <f t="shared" si="91"/>
        <v>284.91105173722883</v>
      </c>
      <c r="AG218" s="16">
        <f t="shared" si="78"/>
        <v>1200</v>
      </c>
      <c r="AH218" s="29">
        <f t="shared" si="92"/>
        <v>12.35672828832538</v>
      </c>
      <c r="AI218" s="29">
        <f t="shared" si="93"/>
        <v>15.088948262771169</v>
      </c>
      <c r="AJ218" s="28">
        <f t="shared" si="86"/>
        <v>2.666437256965409E-2</v>
      </c>
      <c r="AK218" s="25">
        <f t="shared" si="79"/>
        <v>0.26664372569654088</v>
      </c>
      <c r="AL218" s="26">
        <f t="shared" si="87"/>
        <v>2.0257272265003818</v>
      </c>
    </row>
    <row r="219" spans="2:38" x14ac:dyDescent="0.3">
      <c r="B219" s="6">
        <v>1920</v>
      </c>
      <c r="C219" s="8">
        <f t="shared" si="94"/>
        <v>19.2</v>
      </c>
      <c r="D219" s="8">
        <f t="shared" si="95"/>
        <v>6359.573168292176</v>
      </c>
      <c r="E219" s="8">
        <f t="shared" si="96"/>
        <v>33.122776918187711</v>
      </c>
      <c r="F219" s="8">
        <f t="shared" si="97"/>
        <v>44.301714128076064</v>
      </c>
      <c r="G219" s="8">
        <f t="shared" si="80"/>
        <v>2.2250485660981263</v>
      </c>
      <c r="H219" s="8">
        <f t="shared" si="98"/>
        <v>29.482191763721577</v>
      </c>
      <c r="I219" s="7">
        <v>101325</v>
      </c>
      <c r="J219" s="8">
        <f t="shared" si="99"/>
        <v>12596040</v>
      </c>
      <c r="K219" s="8">
        <f t="shared" si="100"/>
        <v>9417600</v>
      </c>
      <c r="L219" s="8">
        <f t="shared" si="101"/>
        <v>2235361.9441596023</v>
      </c>
      <c r="M219" s="17">
        <f t="shared" si="81"/>
        <v>43509765.837806262</v>
      </c>
      <c r="N219" s="18">
        <f t="shared" si="102"/>
        <v>124.31324944485566</v>
      </c>
      <c r="O219" s="18">
        <f t="shared" si="103"/>
        <v>92.944485566247224</v>
      </c>
      <c r="P219" s="18">
        <f t="shared" si="104"/>
        <v>22.06130712222652</v>
      </c>
      <c r="Q219" s="18">
        <f t="shared" si="105"/>
        <v>429.4080023469653</v>
      </c>
      <c r="R219" s="10">
        <f t="shared" si="106"/>
        <v>0</v>
      </c>
      <c r="S219" s="8">
        <f t="shared" si="82"/>
        <v>19.200000000000003</v>
      </c>
      <c r="T219" s="8">
        <f t="shared" si="107"/>
        <v>16.183286236437098</v>
      </c>
      <c r="U219" s="8">
        <v>0</v>
      </c>
      <c r="V219" s="8">
        <f t="shared" si="108"/>
        <v>5.0333978367875618</v>
      </c>
      <c r="W219" s="8">
        <v>0</v>
      </c>
      <c r="X219" s="15">
        <f t="shared" si="88"/>
        <v>1200</v>
      </c>
      <c r="Y219" s="8">
        <f t="shared" si="89"/>
        <v>0</v>
      </c>
      <c r="Z219" s="8">
        <f t="shared" si="90"/>
        <v>1215.1679479918957</v>
      </c>
      <c r="AA219" s="29">
        <f t="shared" si="83"/>
        <v>0</v>
      </c>
      <c r="AB219" s="8"/>
      <c r="AC219" s="8"/>
      <c r="AD219" s="8">
        <f t="shared" si="84"/>
        <v>0</v>
      </c>
      <c r="AE219" s="8">
        <f t="shared" si="85"/>
        <v>1200</v>
      </c>
      <c r="AF219" s="8">
        <f t="shared" si="91"/>
        <v>284.83205200810437</v>
      </c>
      <c r="AG219" s="16">
        <f t="shared" ref="AG219:AG282" si="109">IF(D219&gt;$C$8,$C$8,D219)</f>
        <v>1200</v>
      </c>
      <c r="AH219" s="29">
        <f t="shared" si="92"/>
        <v>12.460245492058435</v>
      </c>
      <c r="AI219" s="29">
        <f t="shared" si="93"/>
        <v>15.167947991895629</v>
      </c>
      <c r="AJ219" s="28">
        <f t="shared" si="86"/>
        <v>2.6803976614521392E-2</v>
      </c>
      <c r="AK219" s="25">
        <f t="shared" si="79"/>
        <v>0.26803976614521391</v>
      </c>
      <c r="AL219" s="26">
        <f t="shared" si="87"/>
        <v>2.0362567423130575</v>
      </c>
    </row>
    <row r="220" spans="2:38" x14ac:dyDescent="0.3">
      <c r="B220" s="6">
        <v>1930</v>
      </c>
      <c r="C220" s="8">
        <f t="shared" si="94"/>
        <v>19.3</v>
      </c>
      <c r="D220" s="8">
        <f t="shared" si="95"/>
        <v>6392.6959452103656</v>
      </c>
      <c r="E220" s="8">
        <f t="shared" si="96"/>
        <v>33.12277691818889</v>
      </c>
      <c r="F220" s="8">
        <f t="shared" si="97"/>
        <v>44.301714128077634</v>
      </c>
      <c r="G220" s="8">
        <f t="shared" si="80"/>
        <v>2.2250485660981263</v>
      </c>
      <c r="H220" s="8">
        <f t="shared" si="98"/>
        <v>29.482191763722099</v>
      </c>
      <c r="I220" s="7">
        <v>101325</v>
      </c>
      <c r="J220" s="8">
        <f t="shared" si="99"/>
        <v>12596040</v>
      </c>
      <c r="K220" s="8">
        <f t="shared" si="100"/>
        <v>9417600</v>
      </c>
      <c r="L220" s="8">
        <f t="shared" si="101"/>
        <v>2234741.9542854335</v>
      </c>
      <c r="M220" s="17">
        <f t="shared" si="81"/>
        <v>43683605.764044836</v>
      </c>
      <c r="N220" s="18">
        <f t="shared" si="102"/>
        <v>124.31324944485566</v>
      </c>
      <c r="O220" s="18">
        <f t="shared" si="103"/>
        <v>92.944485566247224</v>
      </c>
      <c r="P220" s="18">
        <f t="shared" si="104"/>
        <v>22.055188297907065</v>
      </c>
      <c r="Q220" s="18">
        <f t="shared" si="105"/>
        <v>431.12366902585575</v>
      </c>
      <c r="R220" s="10">
        <f t="shared" si="106"/>
        <v>0</v>
      </c>
      <c r="S220" s="8">
        <f t="shared" si="82"/>
        <v>19.300000000000004</v>
      </c>
      <c r="T220" s="8">
        <f t="shared" si="107"/>
        <v>16.183286236437098</v>
      </c>
      <c r="U220" s="8">
        <v>0</v>
      </c>
      <c r="V220" s="8">
        <f t="shared" si="108"/>
        <v>5.0320017963388883</v>
      </c>
      <c r="W220" s="8">
        <v>0</v>
      </c>
      <c r="X220" s="15">
        <f t="shared" si="88"/>
        <v>1200</v>
      </c>
      <c r="Y220" s="8">
        <f t="shared" si="89"/>
        <v>0</v>
      </c>
      <c r="Z220" s="8">
        <f t="shared" si="90"/>
        <v>1215.2469477210202</v>
      </c>
      <c r="AA220" s="29">
        <f t="shared" si="83"/>
        <v>0</v>
      </c>
      <c r="AB220" s="8"/>
      <c r="AC220" s="8"/>
      <c r="AD220" s="8">
        <f t="shared" si="84"/>
        <v>0</v>
      </c>
      <c r="AE220" s="8">
        <f t="shared" si="85"/>
        <v>1200</v>
      </c>
      <c r="AF220" s="8">
        <f t="shared" si="91"/>
        <v>284.75305227897991</v>
      </c>
      <c r="AG220" s="16">
        <f t="shared" si="109"/>
        <v>1200</v>
      </c>
      <c r="AH220" s="29">
        <f t="shared" si="92"/>
        <v>12.563762695791491</v>
      </c>
      <c r="AI220" s="29">
        <f t="shared" si="93"/>
        <v>15.246947721020083</v>
      </c>
      <c r="AJ220" s="28">
        <f t="shared" si="86"/>
        <v>2.6943580659388691E-2</v>
      </c>
      <c r="AK220" s="25">
        <f t="shared" ref="AK220:AK283" si="110">AJ220*(B220-B219)</f>
        <v>0.26943580659388688</v>
      </c>
      <c r="AL220" s="26">
        <f t="shared" si="87"/>
        <v>2.0467863674763014</v>
      </c>
    </row>
    <row r="221" spans="2:38" x14ac:dyDescent="0.3">
      <c r="B221" s="6">
        <v>1940</v>
      </c>
      <c r="C221" s="8">
        <f t="shared" si="94"/>
        <v>19.400000000000002</v>
      </c>
      <c r="D221" s="8">
        <f t="shared" si="95"/>
        <v>6425.8187221285543</v>
      </c>
      <c r="E221" s="8">
        <f t="shared" si="96"/>
        <v>33.12277691818889</v>
      </c>
      <c r="F221" s="8">
        <f t="shared" si="97"/>
        <v>44.301714128077634</v>
      </c>
      <c r="G221" s="8">
        <f t="shared" ref="G221:G284" si="111">SQRT(2*$C$11*($C$10-$C$9)/$C$10)</f>
        <v>2.2250485660981263</v>
      </c>
      <c r="H221" s="8">
        <f t="shared" si="98"/>
        <v>29.482191763722099</v>
      </c>
      <c r="I221" s="7">
        <v>101325</v>
      </c>
      <c r="J221" s="8">
        <f t="shared" si="99"/>
        <v>12596040</v>
      </c>
      <c r="K221" s="8">
        <f t="shared" si="100"/>
        <v>9417600</v>
      </c>
      <c r="L221" s="8">
        <f t="shared" si="101"/>
        <v>2234121.9644112648</v>
      </c>
      <c r="M221" s="17">
        <f t="shared" ref="M221:M284" si="112">M220+$C$10*$C$11*E221/2</f>
        <v>43857445.69028341</v>
      </c>
      <c r="N221" s="18">
        <f t="shared" si="102"/>
        <v>124.31324944485566</v>
      </c>
      <c r="O221" s="18">
        <f t="shared" si="103"/>
        <v>92.944485566247224</v>
      </c>
      <c r="P221" s="18">
        <f t="shared" si="104"/>
        <v>22.049069473587611</v>
      </c>
      <c r="Q221" s="18">
        <f t="shared" si="105"/>
        <v>432.83933570474619</v>
      </c>
      <c r="R221" s="10">
        <f t="shared" si="106"/>
        <v>0</v>
      </c>
      <c r="S221" s="8">
        <f t="shared" ref="S221:S284" si="113">S220+$C$16*(B221-B220)</f>
        <v>19.400000000000006</v>
      </c>
      <c r="T221" s="8">
        <f t="shared" si="107"/>
        <v>16.183286236437098</v>
      </c>
      <c r="U221" s="8">
        <v>0</v>
      </c>
      <c r="V221" s="8">
        <f t="shared" si="108"/>
        <v>5.0306057558902149</v>
      </c>
      <c r="W221" s="8">
        <v>0</v>
      </c>
      <c r="X221" s="15">
        <f t="shared" si="88"/>
        <v>1200</v>
      </c>
      <c r="Y221" s="8">
        <f t="shared" si="89"/>
        <v>0</v>
      </c>
      <c r="Z221" s="8">
        <f t="shared" si="90"/>
        <v>1215.3259474501447</v>
      </c>
      <c r="AA221" s="29">
        <f t="shared" ref="AA221:AA284" si="114">IF(X221-AG221&lt;0,0,X221-AG221)</f>
        <v>0</v>
      </c>
      <c r="AB221" s="8"/>
      <c r="AC221" s="8"/>
      <c r="AD221" s="8">
        <f t="shared" ref="AD221:AD284" si="115">IF(AD220-F220/2&lt;0,0,AD220-F220/2)</f>
        <v>0</v>
      </c>
      <c r="AE221" s="8">
        <f t="shared" ref="AE221:AE284" si="116">IF(AE220+F220/2&gt;$C$8,$C$8,AE220+F220/2)</f>
        <v>1200</v>
      </c>
      <c r="AF221" s="8">
        <f t="shared" si="91"/>
        <v>284.67405254985545</v>
      </c>
      <c r="AG221" s="16">
        <f t="shared" si="109"/>
        <v>1200</v>
      </c>
      <c r="AH221" s="29">
        <f t="shared" si="92"/>
        <v>12.667279899524543</v>
      </c>
      <c r="AI221" s="29">
        <f t="shared" si="93"/>
        <v>15.32594745014454</v>
      </c>
      <c r="AJ221" s="28">
        <f t="shared" ref="AJ221:AJ284" si="117">2*PI()*$C$5*(M221-$C$4)/(LN(AL220/$J$11)*$J$10/$J$9+LN($J$12/AL220)*$J$10/$J$9)</f>
        <v>2.7083184704255987E-2</v>
      </c>
      <c r="AK221" s="25">
        <f t="shared" si="110"/>
        <v>0.27083184704255986</v>
      </c>
      <c r="AL221" s="26">
        <f t="shared" ref="AL221:AL284" si="118">AL220+AJ221*(B221-B220)/(2*PI()*$C$5*AL220*$J$13)</f>
        <v>2.0573161003024683</v>
      </c>
    </row>
    <row r="222" spans="2:38" x14ac:dyDescent="0.3">
      <c r="B222" s="6">
        <v>1950</v>
      </c>
      <c r="C222" s="8">
        <f t="shared" si="94"/>
        <v>19.5</v>
      </c>
      <c r="D222" s="8">
        <f t="shared" si="95"/>
        <v>6458.9414990467412</v>
      </c>
      <c r="E222" s="8">
        <f t="shared" si="96"/>
        <v>33.122776918187711</v>
      </c>
      <c r="F222" s="8">
        <f t="shared" si="97"/>
        <v>44.301714128076064</v>
      </c>
      <c r="G222" s="8">
        <f t="shared" si="111"/>
        <v>2.2250485660981263</v>
      </c>
      <c r="H222" s="8">
        <f t="shared" si="98"/>
        <v>29.482191763721577</v>
      </c>
      <c r="I222" s="7">
        <v>101325</v>
      </c>
      <c r="J222" s="8">
        <f t="shared" si="99"/>
        <v>12596040</v>
      </c>
      <c r="K222" s="8">
        <f t="shared" si="100"/>
        <v>9417600</v>
      </c>
      <c r="L222" s="8">
        <f t="shared" si="101"/>
        <v>2233501.974537096</v>
      </c>
      <c r="M222" s="17">
        <f t="shared" si="112"/>
        <v>44031285.616521984</v>
      </c>
      <c r="N222" s="18">
        <f t="shared" si="102"/>
        <v>124.31324944485566</v>
      </c>
      <c r="O222" s="18">
        <f t="shared" si="103"/>
        <v>92.944485566247224</v>
      </c>
      <c r="P222" s="18">
        <f t="shared" si="104"/>
        <v>22.042950649268157</v>
      </c>
      <c r="Q222" s="18">
        <f t="shared" si="105"/>
        <v>434.55500238363663</v>
      </c>
      <c r="R222" s="10">
        <f t="shared" si="106"/>
        <v>0</v>
      </c>
      <c r="S222" s="8">
        <f t="shared" si="113"/>
        <v>19.500000000000007</v>
      </c>
      <c r="T222" s="8">
        <f t="shared" si="107"/>
        <v>16.183286236437098</v>
      </c>
      <c r="U222" s="8">
        <v>0</v>
      </c>
      <c r="V222" s="8">
        <f t="shared" si="108"/>
        <v>5.0292097154415423</v>
      </c>
      <c r="W222" s="8">
        <v>0</v>
      </c>
      <c r="X222" s="15">
        <f t="shared" ref="X222:X285" si="119">$C$8-AD222</f>
        <v>1200</v>
      </c>
      <c r="Y222" s="8">
        <f t="shared" ref="Y222:Y285" si="120">$C$8-AE222</f>
        <v>0</v>
      </c>
      <c r="Z222" s="8">
        <f t="shared" ref="Z222:Z285" si="121">$C$6-AF222</f>
        <v>1215.4049471792691</v>
      </c>
      <c r="AA222" s="29">
        <f t="shared" si="114"/>
        <v>0</v>
      </c>
      <c r="AB222" s="8"/>
      <c r="AC222" s="8"/>
      <c r="AD222" s="8">
        <f t="shared" si="115"/>
        <v>0</v>
      </c>
      <c r="AE222" s="8">
        <f t="shared" si="116"/>
        <v>1200</v>
      </c>
      <c r="AF222" s="8">
        <f t="shared" ref="AF222:AF285" si="122">IF(AD222&gt;0,$C$6-$C$8,$C$6-$C$8-AI222)</f>
        <v>284.59505282073098</v>
      </c>
      <c r="AG222" s="16">
        <f t="shared" si="109"/>
        <v>1200</v>
      </c>
      <c r="AH222" s="29">
        <f t="shared" ref="AH222:AH285" si="123">IF(AD222&gt;0,0,ABS(($C$16-AJ222)*(B222-B221)/$G$19))</f>
        <v>12.770797103257596</v>
      </c>
      <c r="AI222" s="29">
        <f t="shared" ref="AI222:AI285" si="124">IF(AD222&gt;0,0,AK222/$G$20)</f>
        <v>15.404947179268998</v>
      </c>
      <c r="AJ222" s="28">
        <f t="shared" si="117"/>
        <v>2.7222788749123289E-2</v>
      </c>
      <c r="AK222" s="25">
        <f t="shared" si="110"/>
        <v>0.27222788749123289</v>
      </c>
      <c r="AL222" s="26">
        <f t="shared" si="118"/>
        <v>2.0678459391384458</v>
      </c>
    </row>
    <row r="223" spans="2:38" x14ac:dyDescent="0.3">
      <c r="B223" s="6">
        <v>1960</v>
      </c>
      <c r="C223" s="8">
        <f t="shared" si="94"/>
        <v>19.600000000000001</v>
      </c>
      <c r="D223" s="8">
        <f t="shared" si="95"/>
        <v>6492.0642759649309</v>
      </c>
      <c r="E223" s="8">
        <f t="shared" si="96"/>
        <v>33.12277691818889</v>
      </c>
      <c r="F223" s="8">
        <f t="shared" si="97"/>
        <v>44.301714128077634</v>
      </c>
      <c r="G223" s="8">
        <f t="shared" si="111"/>
        <v>2.2250485660981263</v>
      </c>
      <c r="H223" s="8">
        <f t="shared" si="98"/>
        <v>29.482191763722099</v>
      </c>
      <c r="I223" s="7">
        <v>101325</v>
      </c>
      <c r="J223" s="8">
        <f t="shared" si="99"/>
        <v>12596040</v>
      </c>
      <c r="K223" s="8">
        <f t="shared" si="100"/>
        <v>9417600</v>
      </c>
      <c r="L223" s="8">
        <f t="shared" si="101"/>
        <v>2232881.9846629272</v>
      </c>
      <c r="M223" s="17">
        <f t="shared" si="112"/>
        <v>44205125.542760558</v>
      </c>
      <c r="N223" s="18">
        <f t="shared" si="102"/>
        <v>124.31324944485566</v>
      </c>
      <c r="O223" s="18">
        <f t="shared" si="103"/>
        <v>92.944485566247224</v>
      </c>
      <c r="P223" s="18">
        <f t="shared" si="104"/>
        <v>22.036831824948703</v>
      </c>
      <c r="Q223" s="18">
        <f t="shared" si="105"/>
        <v>436.27066906252708</v>
      </c>
      <c r="R223" s="10">
        <f t="shared" si="106"/>
        <v>0</v>
      </c>
      <c r="S223" s="8">
        <f t="shared" si="113"/>
        <v>19.600000000000009</v>
      </c>
      <c r="T223" s="8">
        <f t="shared" si="107"/>
        <v>16.183286236437098</v>
      </c>
      <c r="U223" s="8">
        <v>0</v>
      </c>
      <c r="V223" s="8">
        <f t="shared" si="108"/>
        <v>5.0278136749928688</v>
      </c>
      <c r="W223" s="8">
        <v>0</v>
      </c>
      <c r="X223" s="15">
        <f t="shared" si="119"/>
        <v>1200</v>
      </c>
      <c r="Y223" s="8">
        <f t="shared" si="120"/>
        <v>0</v>
      </c>
      <c r="Z223" s="8">
        <f t="shared" si="121"/>
        <v>1215.4839469083936</v>
      </c>
      <c r="AA223" s="29">
        <f t="shared" si="114"/>
        <v>0</v>
      </c>
      <c r="AB223" s="8"/>
      <c r="AC223" s="8"/>
      <c r="AD223" s="8">
        <f t="shared" si="115"/>
        <v>0</v>
      </c>
      <c r="AE223" s="8">
        <f t="shared" si="116"/>
        <v>1200</v>
      </c>
      <c r="AF223" s="8">
        <f t="shared" si="122"/>
        <v>284.51605309160652</v>
      </c>
      <c r="AG223" s="16">
        <f t="shared" si="109"/>
        <v>1200</v>
      </c>
      <c r="AH223" s="29">
        <f t="shared" si="123"/>
        <v>12.874314306990652</v>
      </c>
      <c r="AI223" s="29">
        <f t="shared" si="124"/>
        <v>15.483946908393454</v>
      </c>
      <c r="AJ223" s="28">
        <f t="shared" si="117"/>
        <v>2.7362392793990588E-2</v>
      </c>
      <c r="AK223" s="25">
        <f t="shared" si="110"/>
        <v>0.27362392793990586</v>
      </c>
      <c r="AL223" s="26">
        <f t="shared" si="118"/>
        <v>2.0783758823647775</v>
      </c>
    </row>
    <row r="224" spans="2:38" x14ac:dyDescent="0.3">
      <c r="B224" s="6">
        <v>1970</v>
      </c>
      <c r="C224" s="8">
        <f t="shared" si="94"/>
        <v>19.7</v>
      </c>
      <c r="D224" s="8">
        <f t="shared" si="95"/>
        <v>6525.1870528831178</v>
      </c>
      <c r="E224" s="8">
        <f t="shared" si="96"/>
        <v>33.122776918187711</v>
      </c>
      <c r="F224" s="8">
        <f t="shared" si="97"/>
        <v>44.301714128076064</v>
      </c>
      <c r="G224" s="8">
        <f t="shared" si="111"/>
        <v>2.2250485660981263</v>
      </c>
      <c r="H224" s="8">
        <f t="shared" si="98"/>
        <v>29.482191763721577</v>
      </c>
      <c r="I224" s="7">
        <v>101325</v>
      </c>
      <c r="J224" s="8">
        <f t="shared" si="99"/>
        <v>12596040</v>
      </c>
      <c r="K224" s="8">
        <f t="shared" si="100"/>
        <v>9417600</v>
      </c>
      <c r="L224" s="8">
        <f t="shared" si="101"/>
        <v>2232261.9947887585</v>
      </c>
      <c r="M224" s="17">
        <f t="shared" si="112"/>
        <v>44378965.468999133</v>
      </c>
      <c r="N224" s="18">
        <f t="shared" si="102"/>
        <v>124.31324944485566</v>
      </c>
      <c r="O224" s="18">
        <f t="shared" si="103"/>
        <v>92.944485566247224</v>
      </c>
      <c r="P224" s="18">
        <f t="shared" si="104"/>
        <v>22.030713000629248</v>
      </c>
      <c r="Q224" s="18">
        <f t="shared" si="105"/>
        <v>437.98633574141752</v>
      </c>
      <c r="R224" s="10">
        <f t="shared" si="106"/>
        <v>0</v>
      </c>
      <c r="S224" s="8">
        <f t="shared" si="113"/>
        <v>19.70000000000001</v>
      </c>
      <c r="T224" s="8">
        <f t="shared" si="107"/>
        <v>16.183286236437098</v>
      </c>
      <c r="U224" s="8">
        <v>0</v>
      </c>
      <c r="V224" s="8">
        <f t="shared" si="108"/>
        <v>5.0264176345441962</v>
      </c>
      <c r="W224" s="8">
        <v>0</v>
      </c>
      <c r="X224" s="15">
        <f t="shared" si="119"/>
        <v>1200</v>
      </c>
      <c r="Y224" s="8">
        <f t="shared" si="120"/>
        <v>0</v>
      </c>
      <c r="Z224" s="8">
        <f t="shared" si="121"/>
        <v>1215.5629466375181</v>
      </c>
      <c r="AA224" s="29">
        <f t="shared" si="114"/>
        <v>0</v>
      </c>
      <c r="AB224" s="8"/>
      <c r="AC224" s="8"/>
      <c r="AD224" s="8">
        <f t="shared" si="115"/>
        <v>0</v>
      </c>
      <c r="AE224" s="8">
        <f t="shared" si="116"/>
        <v>1200</v>
      </c>
      <c r="AF224" s="8">
        <f t="shared" si="122"/>
        <v>284.43705336248206</v>
      </c>
      <c r="AG224" s="16">
        <f t="shared" si="109"/>
        <v>1200</v>
      </c>
      <c r="AH224" s="29">
        <f t="shared" si="123"/>
        <v>12.977831510723705</v>
      </c>
      <c r="AI224" s="29">
        <f t="shared" si="124"/>
        <v>15.562946637517912</v>
      </c>
      <c r="AJ224" s="28">
        <f t="shared" si="117"/>
        <v>2.7501996838857887E-2</v>
      </c>
      <c r="AK224" s="25">
        <f t="shared" si="110"/>
        <v>0.27501996838857889</v>
      </c>
      <c r="AL224" s="26">
        <f t="shared" si="118"/>
        <v>2.0889059283948095</v>
      </c>
    </row>
    <row r="225" spans="2:38" x14ac:dyDescent="0.3">
      <c r="B225" s="6">
        <v>1980</v>
      </c>
      <c r="C225" s="8">
        <f t="shared" si="94"/>
        <v>19.8</v>
      </c>
      <c r="D225" s="8">
        <f t="shared" si="95"/>
        <v>6558.3098298013074</v>
      </c>
      <c r="E225" s="8">
        <f t="shared" si="96"/>
        <v>33.12277691818889</v>
      </c>
      <c r="F225" s="8">
        <f t="shared" si="97"/>
        <v>44.301714128077634</v>
      </c>
      <c r="G225" s="8">
        <f t="shared" si="111"/>
        <v>2.2250485660981263</v>
      </c>
      <c r="H225" s="8">
        <f t="shared" si="98"/>
        <v>29.482191763722099</v>
      </c>
      <c r="I225" s="7">
        <v>101325</v>
      </c>
      <c r="J225" s="8">
        <f t="shared" si="99"/>
        <v>12596040</v>
      </c>
      <c r="K225" s="8">
        <f t="shared" si="100"/>
        <v>9417600</v>
      </c>
      <c r="L225" s="8">
        <f t="shared" si="101"/>
        <v>2231642.0049145916</v>
      </c>
      <c r="M225" s="17">
        <f t="shared" si="112"/>
        <v>44552805.395237707</v>
      </c>
      <c r="N225" s="18">
        <f t="shared" si="102"/>
        <v>124.31324944485566</v>
      </c>
      <c r="O225" s="18">
        <f t="shared" si="103"/>
        <v>92.944485566247224</v>
      </c>
      <c r="P225" s="18">
        <f t="shared" si="104"/>
        <v>22.024594176309812</v>
      </c>
      <c r="Q225" s="18">
        <f t="shared" si="105"/>
        <v>439.70200242030796</v>
      </c>
      <c r="R225" s="10">
        <f t="shared" si="106"/>
        <v>0</v>
      </c>
      <c r="S225" s="8">
        <f t="shared" si="113"/>
        <v>19.800000000000011</v>
      </c>
      <c r="T225" s="8">
        <f t="shared" si="107"/>
        <v>16.183286236437098</v>
      </c>
      <c r="U225" s="8">
        <v>0</v>
      </c>
      <c r="V225" s="8">
        <f t="shared" si="108"/>
        <v>5.0250215940955245</v>
      </c>
      <c r="W225" s="8">
        <v>0</v>
      </c>
      <c r="X225" s="15">
        <f t="shared" si="119"/>
        <v>1200</v>
      </c>
      <c r="Y225" s="8">
        <f t="shared" si="120"/>
        <v>0</v>
      </c>
      <c r="Z225" s="8">
        <f t="shared" si="121"/>
        <v>1215.6419463666423</v>
      </c>
      <c r="AA225" s="29">
        <f t="shared" si="114"/>
        <v>0</v>
      </c>
      <c r="AB225" s="8"/>
      <c r="AC225" s="8"/>
      <c r="AD225" s="8">
        <f t="shared" si="115"/>
        <v>0</v>
      </c>
      <c r="AE225" s="8">
        <f t="shared" si="116"/>
        <v>1200</v>
      </c>
      <c r="AF225" s="8">
        <f t="shared" si="122"/>
        <v>284.35805363335766</v>
      </c>
      <c r="AG225" s="16">
        <f t="shared" si="109"/>
        <v>1200</v>
      </c>
      <c r="AH225" s="29">
        <f t="shared" si="123"/>
        <v>13.081348714456762</v>
      </c>
      <c r="AI225" s="29">
        <f t="shared" si="124"/>
        <v>15.641946366642371</v>
      </c>
      <c r="AJ225" s="28">
        <f t="shared" si="117"/>
        <v>2.7641600883725193E-2</v>
      </c>
      <c r="AK225" s="25">
        <f t="shared" si="110"/>
        <v>0.27641600883725193</v>
      </c>
      <c r="AL225" s="26">
        <f t="shared" si="118"/>
        <v>2.0994360756738657</v>
      </c>
    </row>
    <row r="226" spans="2:38" x14ac:dyDescent="0.3">
      <c r="B226" s="6">
        <v>1990</v>
      </c>
      <c r="C226" s="8">
        <f t="shared" si="94"/>
        <v>19.900000000000002</v>
      </c>
      <c r="D226" s="8">
        <f t="shared" si="95"/>
        <v>6591.4326067194961</v>
      </c>
      <c r="E226" s="8">
        <f t="shared" si="96"/>
        <v>33.12277691818889</v>
      </c>
      <c r="F226" s="8">
        <f t="shared" si="97"/>
        <v>44.301714128077634</v>
      </c>
      <c r="G226" s="8">
        <f t="shared" si="111"/>
        <v>2.2250485660981263</v>
      </c>
      <c r="H226" s="8">
        <f t="shared" si="98"/>
        <v>29.482191763722099</v>
      </c>
      <c r="I226" s="7">
        <v>101325</v>
      </c>
      <c r="J226" s="8">
        <f t="shared" si="99"/>
        <v>12596040</v>
      </c>
      <c r="K226" s="8">
        <f t="shared" si="100"/>
        <v>9417600</v>
      </c>
      <c r="L226" s="8">
        <f t="shared" si="101"/>
        <v>2231022.0150404223</v>
      </c>
      <c r="M226" s="17">
        <f t="shared" si="112"/>
        <v>44726645.321476281</v>
      </c>
      <c r="N226" s="18">
        <f t="shared" si="102"/>
        <v>124.31324944485566</v>
      </c>
      <c r="O226" s="18">
        <f t="shared" si="103"/>
        <v>92.944485566247224</v>
      </c>
      <c r="P226" s="18">
        <f t="shared" si="104"/>
        <v>22.01847535199035</v>
      </c>
      <c r="Q226" s="18">
        <f t="shared" si="105"/>
        <v>441.41766909919841</v>
      </c>
      <c r="R226" s="10">
        <f t="shared" si="106"/>
        <v>0</v>
      </c>
      <c r="S226" s="8">
        <f t="shared" si="113"/>
        <v>19.900000000000013</v>
      </c>
      <c r="T226" s="8">
        <f t="shared" si="107"/>
        <v>16.183286236437098</v>
      </c>
      <c r="U226" s="8">
        <v>0</v>
      </c>
      <c r="V226" s="8">
        <f t="shared" si="108"/>
        <v>5.023625553646851</v>
      </c>
      <c r="W226" s="8">
        <v>0</v>
      </c>
      <c r="X226" s="15">
        <f t="shared" si="119"/>
        <v>1200</v>
      </c>
      <c r="Y226" s="8">
        <f t="shared" si="120"/>
        <v>0</v>
      </c>
      <c r="Z226" s="8">
        <f t="shared" si="121"/>
        <v>1215.7209460957667</v>
      </c>
      <c r="AA226" s="29">
        <f t="shared" si="114"/>
        <v>0</v>
      </c>
      <c r="AB226" s="8"/>
      <c r="AC226" s="8"/>
      <c r="AD226" s="8">
        <f t="shared" si="115"/>
        <v>0</v>
      </c>
      <c r="AE226" s="8">
        <f t="shared" si="116"/>
        <v>1200</v>
      </c>
      <c r="AF226" s="8">
        <f t="shared" si="122"/>
        <v>284.27905390423319</v>
      </c>
      <c r="AG226" s="16">
        <f t="shared" si="109"/>
        <v>1200</v>
      </c>
      <c r="AH226" s="29">
        <f t="shared" si="123"/>
        <v>13.184865918189811</v>
      </c>
      <c r="AI226" s="29">
        <f t="shared" si="124"/>
        <v>15.72094609576682</v>
      </c>
      <c r="AJ226" s="28">
        <f t="shared" si="117"/>
        <v>2.7781204928592481E-2</v>
      </c>
      <c r="AK226" s="25">
        <f t="shared" si="110"/>
        <v>0.27781204928592479</v>
      </c>
      <c r="AL226" s="26">
        <f t="shared" si="118"/>
        <v>2.1099663226784457</v>
      </c>
    </row>
    <row r="227" spans="2:38" x14ac:dyDescent="0.3">
      <c r="B227" s="6">
        <v>2000</v>
      </c>
      <c r="C227" s="8">
        <f t="shared" si="94"/>
        <v>20</v>
      </c>
      <c r="D227" s="8">
        <f t="shared" si="95"/>
        <v>6624.5553836376839</v>
      </c>
      <c r="E227" s="8">
        <f t="shared" si="96"/>
        <v>33.122776918187711</v>
      </c>
      <c r="F227" s="8">
        <f t="shared" si="97"/>
        <v>44.301714128076064</v>
      </c>
      <c r="G227" s="8">
        <f t="shared" si="111"/>
        <v>2.2250485660981263</v>
      </c>
      <c r="H227" s="8">
        <f t="shared" si="98"/>
        <v>29.482191763721577</v>
      </c>
      <c r="I227" s="7">
        <v>101325</v>
      </c>
      <c r="J227" s="8">
        <f t="shared" si="99"/>
        <v>12596040</v>
      </c>
      <c r="K227" s="8">
        <f t="shared" si="100"/>
        <v>9417600</v>
      </c>
      <c r="L227" s="8">
        <f t="shared" si="101"/>
        <v>2230402.0251662536</v>
      </c>
      <c r="M227" s="17">
        <f t="shared" si="112"/>
        <v>44900485.247714855</v>
      </c>
      <c r="N227" s="18">
        <f t="shared" si="102"/>
        <v>124.31324944485566</v>
      </c>
      <c r="O227" s="18">
        <f t="shared" si="103"/>
        <v>92.944485566247224</v>
      </c>
      <c r="P227" s="18">
        <f t="shared" si="104"/>
        <v>22.012356527670896</v>
      </c>
      <c r="Q227" s="18">
        <f t="shared" si="105"/>
        <v>443.13333577808885</v>
      </c>
      <c r="R227" s="10">
        <f t="shared" si="106"/>
        <v>0</v>
      </c>
      <c r="S227" s="8">
        <f t="shared" si="113"/>
        <v>20.000000000000014</v>
      </c>
      <c r="T227" s="8">
        <f t="shared" si="107"/>
        <v>16.183286236437098</v>
      </c>
      <c r="U227" s="8">
        <v>0</v>
      </c>
      <c r="V227" s="8">
        <f t="shared" si="108"/>
        <v>5.0222295131981785</v>
      </c>
      <c r="W227" s="8">
        <v>0</v>
      </c>
      <c r="X227" s="15">
        <f t="shared" si="119"/>
        <v>1200</v>
      </c>
      <c r="Y227" s="8">
        <f t="shared" si="120"/>
        <v>0</v>
      </c>
      <c r="Z227" s="8">
        <f t="shared" si="121"/>
        <v>1215.7999458248912</v>
      </c>
      <c r="AA227" s="29">
        <f t="shared" si="114"/>
        <v>0</v>
      </c>
      <c r="AB227" s="8"/>
      <c r="AC227" s="8"/>
      <c r="AD227" s="8">
        <f t="shared" si="115"/>
        <v>0</v>
      </c>
      <c r="AE227" s="8">
        <f t="shared" si="116"/>
        <v>1200</v>
      </c>
      <c r="AF227" s="8">
        <f t="shared" si="122"/>
        <v>284.20005417510873</v>
      </c>
      <c r="AG227" s="16">
        <f t="shared" si="109"/>
        <v>1200</v>
      </c>
      <c r="AH227" s="29">
        <f t="shared" si="123"/>
        <v>13.288383121922866</v>
      </c>
      <c r="AI227" s="29">
        <f t="shared" si="124"/>
        <v>15.79994582489128</v>
      </c>
      <c r="AJ227" s="28">
        <f t="shared" si="117"/>
        <v>2.792080897345978E-2</v>
      </c>
      <c r="AK227" s="25">
        <f t="shared" si="110"/>
        <v>0.27920808973459782</v>
      </c>
      <c r="AL227" s="26">
        <f t="shared" si="118"/>
        <v>2.1204966679154484</v>
      </c>
    </row>
    <row r="228" spans="2:38" x14ac:dyDescent="0.3">
      <c r="B228" s="6">
        <v>2010</v>
      </c>
      <c r="C228" s="8">
        <f t="shared" si="94"/>
        <v>20.100000000000001</v>
      </c>
      <c r="D228" s="8">
        <f t="shared" si="95"/>
        <v>6657.6781605558726</v>
      </c>
      <c r="E228" s="8">
        <f t="shared" si="96"/>
        <v>33.12277691818889</v>
      </c>
      <c r="F228" s="8">
        <f t="shared" si="97"/>
        <v>44.301714128077634</v>
      </c>
      <c r="G228" s="8">
        <f t="shared" si="111"/>
        <v>2.2250485660981263</v>
      </c>
      <c r="H228" s="8">
        <f t="shared" si="98"/>
        <v>29.482191763722099</v>
      </c>
      <c r="I228" s="7">
        <v>101325</v>
      </c>
      <c r="J228" s="8">
        <f t="shared" si="99"/>
        <v>12596040</v>
      </c>
      <c r="K228" s="8">
        <f t="shared" si="100"/>
        <v>9417600</v>
      </c>
      <c r="L228" s="8">
        <f t="shared" si="101"/>
        <v>2229782.0352920848</v>
      </c>
      <c r="M228" s="17">
        <f t="shared" si="112"/>
        <v>45074325.173953429</v>
      </c>
      <c r="N228" s="18">
        <f t="shared" si="102"/>
        <v>124.31324944485566</v>
      </c>
      <c r="O228" s="18">
        <f t="shared" si="103"/>
        <v>92.944485566247224</v>
      </c>
      <c r="P228" s="18">
        <f t="shared" si="104"/>
        <v>22.006237703351442</v>
      </c>
      <c r="Q228" s="18">
        <f t="shared" si="105"/>
        <v>444.84900245697929</v>
      </c>
      <c r="R228" s="10">
        <f t="shared" si="106"/>
        <v>0</v>
      </c>
      <c r="S228" s="8">
        <f t="shared" si="113"/>
        <v>20.100000000000016</v>
      </c>
      <c r="T228" s="8">
        <f t="shared" si="107"/>
        <v>16.183286236437098</v>
      </c>
      <c r="U228" s="8">
        <v>0</v>
      </c>
      <c r="V228" s="8">
        <f t="shared" si="108"/>
        <v>5.020833472749505</v>
      </c>
      <c r="W228" s="8">
        <v>0</v>
      </c>
      <c r="X228" s="15">
        <f t="shared" si="119"/>
        <v>1200</v>
      </c>
      <c r="Y228" s="8">
        <f t="shared" si="120"/>
        <v>0</v>
      </c>
      <c r="Z228" s="8">
        <f t="shared" si="121"/>
        <v>1215.8789455540157</v>
      </c>
      <c r="AA228" s="29">
        <f t="shared" si="114"/>
        <v>0</v>
      </c>
      <c r="AB228" s="8"/>
      <c r="AC228" s="8"/>
      <c r="AD228" s="8">
        <f t="shared" si="115"/>
        <v>0</v>
      </c>
      <c r="AE228" s="8">
        <f t="shared" si="116"/>
        <v>1200</v>
      </c>
      <c r="AF228" s="8">
        <f t="shared" si="122"/>
        <v>284.12105444598427</v>
      </c>
      <c r="AG228" s="16">
        <f t="shared" si="109"/>
        <v>1200</v>
      </c>
      <c r="AH228" s="29">
        <f t="shared" si="123"/>
        <v>13.391900325655921</v>
      </c>
      <c r="AI228" s="29">
        <f t="shared" si="124"/>
        <v>15.878945554015734</v>
      </c>
      <c r="AJ228" s="28">
        <f t="shared" si="117"/>
        <v>2.8060413018327079E-2</v>
      </c>
      <c r="AK228" s="25">
        <f t="shared" si="110"/>
        <v>0.28060413018327079</v>
      </c>
      <c r="AL228" s="26">
        <f t="shared" si="118"/>
        <v>2.1310271099214178</v>
      </c>
    </row>
    <row r="229" spans="2:38" x14ac:dyDescent="0.3">
      <c r="B229" s="6">
        <v>2020</v>
      </c>
      <c r="C229" s="8">
        <f t="shared" si="94"/>
        <v>20.2</v>
      </c>
      <c r="D229" s="8">
        <f t="shared" si="95"/>
        <v>6690.8009374740604</v>
      </c>
      <c r="E229" s="8">
        <f t="shared" si="96"/>
        <v>33.122776918187711</v>
      </c>
      <c r="F229" s="8">
        <f t="shared" si="97"/>
        <v>44.301714128076064</v>
      </c>
      <c r="G229" s="8">
        <f t="shared" si="111"/>
        <v>2.2250485660981263</v>
      </c>
      <c r="H229" s="8">
        <f t="shared" si="98"/>
        <v>29.482191763721577</v>
      </c>
      <c r="I229" s="7">
        <v>101325</v>
      </c>
      <c r="J229" s="8">
        <f t="shared" si="99"/>
        <v>12596040</v>
      </c>
      <c r="K229" s="8">
        <f t="shared" si="100"/>
        <v>9417600</v>
      </c>
      <c r="L229" s="8">
        <f t="shared" si="101"/>
        <v>2229162.045417916</v>
      </c>
      <c r="M229" s="17">
        <f t="shared" si="112"/>
        <v>45248165.100192003</v>
      </c>
      <c r="N229" s="18">
        <f t="shared" si="102"/>
        <v>124.31324944485566</v>
      </c>
      <c r="O229" s="18">
        <f t="shared" si="103"/>
        <v>92.944485566247224</v>
      </c>
      <c r="P229" s="18">
        <f t="shared" si="104"/>
        <v>22.000118879031987</v>
      </c>
      <c r="Q229" s="18">
        <f t="shared" si="105"/>
        <v>446.56466913586974</v>
      </c>
      <c r="R229" s="10">
        <f t="shared" si="106"/>
        <v>0</v>
      </c>
      <c r="S229" s="8">
        <f t="shared" si="113"/>
        <v>20.200000000000017</v>
      </c>
      <c r="T229" s="8">
        <f t="shared" si="107"/>
        <v>16.183286236437098</v>
      </c>
      <c r="U229" s="8">
        <v>0</v>
      </c>
      <c r="V229" s="8">
        <f t="shared" si="108"/>
        <v>5.0194374323008315</v>
      </c>
      <c r="W229" s="8">
        <v>0</v>
      </c>
      <c r="X229" s="15">
        <f t="shared" si="119"/>
        <v>1200</v>
      </c>
      <c r="Y229" s="8">
        <f t="shared" si="120"/>
        <v>0</v>
      </c>
      <c r="Z229" s="8">
        <f t="shared" si="121"/>
        <v>1215.9579452831401</v>
      </c>
      <c r="AA229" s="29">
        <f t="shared" si="114"/>
        <v>0</v>
      </c>
      <c r="AB229" s="8"/>
      <c r="AC229" s="8"/>
      <c r="AD229" s="8">
        <f t="shared" si="115"/>
        <v>0</v>
      </c>
      <c r="AE229" s="8">
        <f t="shared" si="116"/>
        <v>1200</v>
      </c>
      <c r="AF229" s="8">
        <f t="shared" si="122"/>
        <v>284.04205471685981</v>
      </c>
      <c r="AG229" s="16">
        <f t="shared" si="109"/>
        <v>1200</v>
      </c>
      <c r="AH229" s="29">
        <f t="shared" si="123"/>
        <v>13.495417529388975</v>
      </c>
      <c r="AI229" s="29">
        <f t="shared" si="124"/>
        <v>15.957945283140191</v>
      </c>
      <c r="AJ229" s="28">
        <f t="shared" si="117"/>
        <v>2.8200017063194378E-2</v>
      </c>
      <c r="AK229" s="25">
        <f t="shared" si="110"/>
        <v>0.28200017063194377</v>
      </c>
      <c r="AL229" s="26">
        <f t="shared" si="118"/>
        <v>2.1415576472618101</v>
      </c>
    </row>
    <row r="230" spans="2:38" x14ac:dyDescent="0.3">
      <c r="B230" s="6">
        <v>2030</v>
      </c>
      <c r="C230" s="8">
        <f t="shared" si="94"/>
        <v>20.3</v>
      </c>
      <c r="D230" s="8">
        <f t="shared" si="95"/>
        <v>6723.9237143922492</v>
      </c>
      <c r="E230" s="8">
        <f t="shared" si="96"/>
        <v>33.12277691818889</v>
      </c>
      <c r="F230" s="8">
        <f t="shared" si="97"/>
        <v>44.301714128077634</v>
      </c>
      <c r="G230" s="8">
        <f t="shared" si="111"/>
        <v>2.2250485660981263</v>
      </c>
      <c r="H230" s="8">
        <f t="shared" si="98"/>
        <v>29.482191763722099</v>
      </c>
      <c r="I230" s="7">
        <v>101325</v>
      </c>
      <c r="J230" s="8">
        <f t="shared" si="99"/>
        <v>12596040</v>
      </c>
      <c r="K230" s="8">
        <f t="shared" si="100"/>
        <v>9417600</v>
      </c>
      <c r="L230" s="8">
        <f t="shared" si="101"/>
        <v>2228542.0555437473</v>
      </c>
      <c r="M230" s="17">
        <f t="shared" si="112"/>
        <v>45422005.026430577</v>
      </c>
      <c r="N230" s="18">
        <f t="shared" si="102"/>
        <v>124.31324944485566</v>
      </c>
      <c r="O230" s="18">
        <f t="shared" si="103"/>
        <v>92.944485566247224</v>
      </c>
      <c r="P230" s="18">
        <f t="shared" si="104"/>
        <v>21.994000054712533</v>
      </c>
      <c r="Q230" s="18">
        <f t="shared" si="105"/>
        <v>448.28033581476018</v>
      </c>
      <c r="R230" s="10">
        <f t="shared" si="106"/>
        <v>0</v>
      </c>
      <c r="S230" s="8">
        <f t="shared" si="113"/>
        <v>20.300000000000018</v>
      </c>
      <c r="T230" s="8">
        <f t="shared" si="107"/>
        <v>16.183286236437098</v>
      </c>
      <c r="U230" s="8">
        <v>0</v>
      </c>
      <c r="V230" s="8">
        <f t="shared" si="108"/>
        <v>5.0180413918521589</v>
      </c>
      <c r="W230" s="8">
        <v>0</v>
      </c>
      <c r="X230" s="15">
        <f t="shared" si="119"/>
        <v>1200</v>
      </c>
      <c r="Y230" s="8">
        <f t="shared" si="120"/>
        <v>0</v>
      </c>
      <c r="Z230" s="8">
        <f t="shared" si="121"/>
        <v>1216.0369450122646</v>
      </c>
      <c r="AA230" s="29">
        <f t="shared" si="114"/>
        <v>0</v>
      </c>
      <c r="AB230" s="8"/>
      <c r="AC230" s="8"/>
      <c r="AD230" s="8">
        <f t="shared" si="115"/>
        <v>0</v>
      </c>
      <c r="AE230" s="8">
        <f t="shared" si="116"/>
        <v>1200</v>
      </c>
      <c r="AF230" s="8">
        <f t="shared" si="122"/>
        <v>283.96305498773535</v>
      </c>
      <c r="AG230" s="16">
        <f t="shared" si="109"/>
        <v>1200</v>
      </c>
      <c r="AH230" s="29">
        <f t="shared" si="123"/>
        <v>13.598934733122027</v>
      </c>
      <c r="AI230" s="29">
        <f t="shared" si="124"/>
        <v>16.036945012264649</v>
      </c>
      <c r="AJ230" s="28">
        <f t="shared" si="117"/>
        <v>2.833962110806168E-2</v>
      </c>
      <c r="AK230" s="25">
        <f t="shared" si="110"/>
        <v>0.2833962110806168</v>
      </c>
      <c r="AL230" s="26">
        <f t="shared" si="118"/>
        <v>2.1520882785302851</v>
      </c>
    </row>
    <row r="231" spans="2:38" x14ac:dyDescent="0.3">
      <c r="B231" s="6">
        <v>2040</v>
      </c>
      <c r="C231" s="8">
        <f t="shared" si="94"/>
        <v>20.400000000000002</v>
      </c>
      <c r="D231" s="8">
        <f t="shared" si="95"/>
        <v>6757.0464913104379</v>
      </c>
      <c r="E231" s="8">
        <f t="shared" si="96"/>
        <v>33.12277691818889</v>
      </c>
      <c r="F231" s="8">
        <f t="shared" si="97"/>
        <v>44.301714128077634</v>
      </c>
      <c r="G231" s="8">
        <f t="shared" si="111"/>
        <v>2.2250485660981263</v>
      </c>
      <c r="H231" s="8">
        <f t="shared" si="98"/>
        <v>29.482191763722099</v>
      </c>
      <c r="I231" s="7">
        <v>101325</v>
      </c>
      <c r="J231" s="8">
        <f t="shared" si="99"/>
        <v>12596040</v>
      </c>
      <c r="K231" s="8">
        <f t="shared" si="100"/>
        <v>9417600</v>
      </c>
      <c r="L231" s="8">
        <f t="shared" si="101"/>
        <v>2227922.0656695785</v>
      </c>
      <c r="M231" s="17">
        <f t="shared" si="112"/>
        <v>45595844.952669151</v>
      </c>
      <c r="N231" s="18">
        <f t="shared" si="102"/>
        <v>124.31324944485566</v>
      </c>
      <c r="O231" s="18">
        <f t="shared" si="103"/>
        <v>92.944485566247224</v>
      </c>
      <c r="P231" s="18">
        <f t="shared" si="104"/>
        <v>21.987881230393075</v>
      </c>
      <c r="Q231" s="18">
        <f t="shared" si="105"/>
        <v>449.99600249365062</v>
      </c>
      <c r="R231" s="10">
        <f t="shared" si="106"/>
        <v>0</v>
      </c>
      <c r="S231" s="8">
        <f t="shared" si="113"/>
        <v>20.40000000000002</v>
      </c>
      <c r="T231" s="8">
        <f t="shared" si="107"/>
        <v>16.183286236437098</v>
      </c>
      <c r="U231" s="8">
        <v>0</v>
      </c>
      <c r="V231" s="8">
        <f t="shared" si="108"/>
        <v>5.0166453514034854</v>
      </c>
      <c r="W231" s="8">
        <v>0</v>
      </c>
      <c r="X231" s="15">
        <f t="shared" si="119"/>
        <v>1200</v>
      </c>
      <c r="Y231" s="8">
        <f t="shared" si="120"/>
        <v>0</v>
      </c>
      <c r="Z231" s="8">
        <f t="shared" si="121"/>
        <v>1216.1159447413891</v>
      </c>
      <c r="AA231" s="29">
        <f t="shared" si="114"/>
        <v>0</v>
      </c>
      <c r="AB231" s="8"/>
      <c r="AC231" s="8"/>
      <c r="AD231" s="8">
        <f t="shared" si="115"/>
        <v>0</v>
      </c>
      <c r="AE231" s="8">
        <f t="shared" si="116"/>
        <v>1200</v>
      </c>
      <c r="AF231" s="8">
        <f t="shared" si="122"/>
        <v>283.88405525861089</v>
      </c>
      <c r="AG231" s="16">
        <f t="shared" si="109"/>
        <v>1200</v>
      </c>
      <c r="AH231" s="29">
        <f t="shared" si="123"/>
        <v>13.702451936855088</v>
      </c>
      <c r="AI231" s="29">
        <f t="shared" si="124"/>
        <v>16.115944741389107</v>
      </c>
      <c r="AJ231" s="28">
        <f t="shared" si="117"/>
        <v>2.8479225152928982E-2</v>
      </c>
      <c r="AK231" s="25">
        <f t="shared" si="110"/>
        <v>0.28479225152928983</v>
      </c>
      <c r="AL231" s="26">
        <f t="shared" si="118"/>
        <v>2.1626190023480159</v>
      </c>
    </row>
    <row r="232" spans="2:38" x14ac:dyDescent="0.3">
      <c r="B232" s="6">
        <v>2050</v>
      </c>
      <c r="C232" s="8">
        <f t="shared" si="94"/>
        <v>20.5</v>
      </c>
      <c r="D232" s="8">
        <f t="shared" si="95"/>
        <v>6790.1692682286257</v>
      </c>
      <c r="E232" s="8">
        <f t="shared" si="96"/>
        <v>33.122776918187711</v>
      </c>
      <c r="F232" s="8">
        <f t="shared" si="97"/>
        <v>44.301714128076064</v>
      </c>
      <c r="G232" s="8">
        <f t="shared" si="111"/>
        <v>2.2250485660981263</v>
      </c>
      <c r="H232" s="8">
        <f t="shared" si="98"/>
        <v>29.482191763721577</v>
      </c>
      <c r="I232" s="7">
        <v>101325</v>
      </c>
      <c r="J232" s="8">
        <f t="shared" si="99"/>
        <v>12596040</v>
      </c>
      <c r="K232" s="8">
        <f t="shared" si="100"/>
        <v>9417600</v>
      </c>
      <c r="L232" s="8">
        <f t="shared" si="101"/>
        <v>2227302.0757954097</v>
      </c>
      <c r="M232" s="17">
        <f t="shared" si="112"/>
        <v>45769684.878907725</v>
      </c>
      <c r="N232" s="18">
        <f t="shared" si="102"/>
        <v>124.31324944485566</v>
      </c>
      <c r="O232" s="18">
        <f t="shared" si="103"/>
        <v>92.944485566247224</v>
      </c>
      <c r="P232" s="18">
        <f t="shared" si="104"/>
        <v>21.981762406073621</v>
      </c>
      <c r="Q232" s="18">
        <f t="shared" si="105"/>
        <v>451.71166917254106</v>
      </c>
      <c r="R232" s="10">
        <f t="shared" si="106"/>
        <v>0</v>
      </c>
      <c r="S232" s="8">
        <f t="shared" si="113"/>
        <v>20.500000000000021</v>
      </c>
      <c r="T232" s="8">
        <f t="shared" si="107"/>
        <v>16.183286236437098</v>
      </c>
      <c r="U232" s="8">
        <v>0</v>
      </c>
      <c r="V232" s="8">
        <f t="shared" si="108"/>
        <v>5.0152493109548129</v>
      </c>
      <c r="W232" s="8">
        <v>0</v>
      </c>
      <c r="X232" s="15">
        <f t="shared" si="119"/>
        <v>1200</v>
      </c>
      <c r="Y232" s="8">
        <f t="shared" si="120"/>
        <v>0</v>
      </c>
      <c r="Z232" s="8">
        <f t="shared" si="121"/>
        <v>1216.1949444705135</v>
      </c>
      <c r="AA232" s="29">
        <f t="shared" si="114"/>
        <v>0</v>
      </c>
      <c r="AB232" s="8"/>
      <c r="AC232" s="8"/>
      <c r="AD232" s="8">
        <f t="shared" si="115"/>
        <v>0</v>
      </c>
      <c r="AE232" s="8">
        <f t="shared" si="116"/>
        <v>1200</v>
      </c>
      <c r="AF232" s="8">
        <f t="shared" si="122"/>
        <v>283.80505552948642</v>
      </c>
      <c r="AG232" s="16">
        <f t="shared" si="109"/>
        <v>1200</v>
      </c>
      <c r="AH232" s="29">
        <f t="shared" si="123"/>
        <v>13.805969140588131</v>
      </c>
      <c r="AI232" s="29">
        <f t="shared" si="124"/>
        <v>16.194944470513558</v>
      </c>
      <c r="AJ232" s="28">
        <f t="shared" si="117"/>
        <v>2.8618829197796271E-2</v>
      </c>
      <c r="AK232" s="25">
        <f t="shared" si="110"/>
        <v>0.28618829197796269</v>
      </c>
      <c r="AL232" s="26">
        <f t="shared" si="118"/>
        <v>2.1731498173630199</v>
      </c>
    </row>
    <row r="233" spans="2:38" x14ac:dyDescent="0.3">
      <c r="B233" s="6">
        <v>2060</v>
      </c>
      <c r="C233" s="8">
        <f t="shared" si="94"/>
        <v>20.6</v>
      </c>
      <c r="D233" s="8">
        <f t="shared" si="95"/>
        <v>6823.2920451468153</v>
      </c>
      <c r="E233" s="8">
        <f t="shared" si="96"/>
        <v>33.12277691818889</v>
      </c>
      <c r="F233" s="8">
        <f t="shared" si="97"/>
        <v>44.301714128077634</v>
      </c>
      <c r="G233" s="8">
        <f t="shared" si="111"/>
        <v>2.2250485660981263</v>
      </c>
      <c r="H233" s="8">
        <f t="shared" si="98"/>
        <v>29.482191763722099</v>
      </c>
      <c r="I233" s="7">
        <v>101325</v>
      </c>
      <c r="J233" s="8">
        <f t="shared" si="99"/>
        <v>12596040</v>
      </c>
      <c r="K233" s="8">
        <f t="shared" si="100"/>
        <v>9417600</v>
      </c>
      <c r="L233" s="8">
        <f t="shared" si="101"/>
        <v>2226682.085921241</v>
      </c>
      <c r="M233" s="17">
        <f t="shared" si="112"/>
        <v>45943524.805146299</v>
      </c>
      <c r="N233" s="18">
        <f t="shared" si="102"/>
        <v>124.31324944485566</v>
      </c>
      <c r="O233" s="18">
        <f t="shared" si="103"/>
        <v>92.944485566247224</v>
      </c>
      <c r="P233" s="18">
        <f t="shared" si="104"/>
        <v>21.975643581754166</v>
      </c>
      <c r="Q233" s="18">
        <f t="shared" si="105"/>
        <v>453.42733585143151</v>
      </c>
      <c r="R233" s="10">
        <f t="shared" si="106"/>
        <v>0</v>
      </c>
      <c r="S233" s="8">
        <f t="shared" si="113"/>
        <v>20.600000000000023</v>
      </c>
      <c r="T233" s="8">
        <f t="shared" si="107"/>
        <v>16.183286236437098</v>
      </c>
      <c r="U233" s="8">
        <v>0</v>
      </c>
      <c r="V233" s="8">
        <f t="shared" si="108"/>
        <v>5.0138532705061394</v>
      </c>
      <c r="W233" s="8">
        <v>0</v>
      </c>
      <c r="X233" s="15">
        <f t="shared" si="119"/>
        <v>1200</v>
      </c>
      <c r="Y233" s="8">
        <f t="shared" si="120"/>
        <v>0</v>
      </c>
      <c r="Z233" s="8">
        <f t="shared" si="121"/>
        <v>1216.273944199638</v>
      </c>
      <c r="AA233" s="29">
        <f t="shared" si="114"/>
        <v>0</v>
      </c>
      <c r="AB233" s="8"/>
      <c r="AC233" s="8"/>
      <c r="AD233" s="8">
        <f t="shared" si="115"/>
        <v>0</v>
      </c>
      <c r="AE233" s="8">
        <f t="shared" si="116"/>
        <v>1200</v>
      </c>
      <c r="AF233" s="8">
        <f t="shared" si="122"/>
        <v>283.72605580036196</v>
      </c>
      <c r="AG233" s="16">
        <f t="shared" si="109"/>
        <v>1200</v>
      </c>
      <c r="AH233" s="29">
        <f t="shared" si="123"/>
        <v>13.90948634432119</v>
      </c>
      <c r="AI233" s="29">
        <f t="shared" si="124"/>
        <v>16.273944199638017</v>
      </c>
      <c r="AJ233" s="28">
        <f t="shared" si="117"/>
        <v>2.8758433242663573E-2</v>
      </c>
      <c r="AK233" s="25">
        <f t="shared" si="110"/>
        <v>0.28758433242663572</v>
      </c>
      <c r="AL233" s="26">
        <f t="shared" si="118"/>
        <v>2.1836807222495089</v>
      </c>
    </row>
    <row r="234" spans="2:38" x14ac:dyDescent="0.3">
      <c r="B234" s="6">
        <v>2070</v>
      </c>
      <c r="C234" s="8">
        <f t="shared" si="94"/>
        <v>20.7</v>
      </c>
      <c r="D234" s="8">
        <f t="shared" si="95"/>
        <v>6856.4148220650031</v>
      </c>
      <c r="E234" s="8">
        <f t="shared" si="96"/>
        <v>33.122776918187711</v>
      </c>
      <c r="F234" s="8">
        <f t="shared" si="97"/>
        <v>44.301714128076064</v>
      </c>
      <c r="G234" s="8">
        <f t="shared" si="111"/>
        <v>2.2250485660981263</v>
      </c>
      <c r="H234" s="8">
        <f t="shared" si="98"/>
        <v>29.482191763721577</v>
      </c>
      <c r="I234" s="7">
        <v>101325</v>
      </c>
      <c r="J234" s="8">
        <f t="shared" si="99"/>
        <v>12596040</v>
      </c>
      <c r="K234" s="8">
        <f t="shared" si="100"/>
        <v>9417600</v>
      </c>
      <c r="L234" s="8">
        <f t="shared" si="101"/>
        <v>2226062.0960470722</v>
      </c>
      <c r="M234" s="17">
        <f t="shared" si="112"/>
        <v>46117364.731384873</v>
      </c>
      <c r="N234" s="18">
        <f t="shared" si="102"/>
        <v>124.31324944485566</v>
      </c>
      <c r="O234" s="18">
        <f t="shared" si="103"/>
        <v>92.944485566247224</v>
      </c>
      <c r="P234" s="18">
        <f t="shared" si="104"/>
        <v>21.969524757434712</v>
      </c>
      <c r="Q234" s="18">
        <f t="shared" si="105"/>
        <v>455.14300253032195</v>
      </c>
      <c r="R234" s="10">
        <f t="shared" si="106"/>
        <v>0</v>
      </c>
      <c r="S234" s="8">
        <f t="shared" si="113"/>
        <v>20.700000000000024</v>
      </c>
      <c r="T234" s="8">
        <f t="shared" si="107"/>
        <v>16.183286236437098</v>
      </c>
      <c r="U234" s="8">
        <v>0</v>
      </c>
      <c r="V234" s="8">
        <f t="shared" si="108"/>
        <v>5.0124572300574677</v>
      </c>
      <c r="W234" s="8">
        <v>0</v>
      </c>
      <c r="X234" s="15">
        <f t="shared" si="119"/>
        <v>1200</v>
      </c>
      <c r="Y234" s="8">
        <f t="shared" si="120"/>
        <v>0</v>
      </c>
      <c r="Z234" s="8">
        <f t="shared" si="121"/>
        <v>1216.3529439287624</v>
      </c>
      <c r="AA234" s="29">
        <f t="shared" si="114"/>
        <v>0</v>
      </c>
      <c r="AB234" s="8"/>
      <c r="AC234" s="8"/>
      <c r="AD234" s="8">
        <f t="shared" si="115"/>
        <v>0</v>
      </c>
      <c r="AE234" s="8">
        <f t="shared" si="116"/>
        <v>1200</v>
      </c>
      <c r="AF234" s="8">
        <f t="shared" si="122"/>
        <v>283.64705607123756</v>
      </c>
      <c r="AG234" s="16">
        <f t="shared" si="109"/>
        <v>1200</v>
      </c>
      <c r="AH234" s="29">
        <f t="shared" si="123"/>
        <v>14.013003548054243</v>
      </c>
      <c r="AI234" s="29">
        <f t="shared" si="124"/>
        <v>16.352943928762471</v>
      </c>
      <c r="AJ234" s="28">
        <f t="shared" si="117"/>
        <v>2.8898037287530872E-2</v>
      </c>
      <c r="AK234" s="25">
        <f t="shared" si="110"/>
        <v>0.2889803728753087</v>
      </c>
      <c r="AL234" s="26">
        <f t="shared" si="118"/>
        <v>2.194211715707258</v>
      </c>
    </row>
    <row r="235" spans="2:38" x14ac:dyDescent="0.3">
      <c r="B235" s="6">
        <v>2080</v>
      </c>
      <c r="C235" s="8">
        <f t="shared" si="94"/>
        <v>20.8</v>
      </c>
      <c r="D235" s="8">
        <f t="shared" si="95"/>
        <v>6889.5375989831919</v>
      </c>
      <c r="E235" s="8">
        <f t="shared" si="96"/>
        <v>33.12277691818889</v>
      </c>
      <c r="F235" s="8">
        <f t="shared" si="97"/>
        <v>44.301714128077634</v>
      </c>
      <c r="G235" s="8">
        <f t="shared" si="111"/>
        <v>2.2250485660981263</v>
      </c>
      <c r="H235" s="8">
        <f t="shared" si="98"/>
        <v>29.482191763722099</v>
      </c>
      <c r="I235" s="7">
        <v>101325</v>
      </c>
      <c r="J235" s="8">
        <f t="shared" si="99"/>
        <v>12596040</v>
      </c>
      <c r="K235" s="8">
        <f t="shared" si="100"/>
        <v>9417600</v>
      </c>
      <c r="L235" s="8">
        <f t="shared" si="101"/>
        <v>2225442.1061729034</v>
      </c>
      <c r="M235" s="17">
        <f t="shared" si="112"/>
        <v>46291204.657623447</v>
      </c>
      <c r="N235" s="18">
        <f t="shared" si="102"/>
        <v>124.31324944485566</v>
      </c>
      <c r="O235" s="18">
        <f t="shared" si="103"/>
        <v>92.944485566247224</v>
      </c>
      <c r="P235" s="18">
        <f t="shared" si="104"/>
        <v>21.963405933115258</v>
      </c>
      <c r="Q235" s="18">
        <f t="shared" si="105"/>
        <v>456.85866920921239</v>
      </c>
      <c r="R235" s="10">
        <f t="shared" si="106"/>
        <v>0</v>
      </c>
      <c r="S235" s="8">
        <f t="shared" si="113"/>
        <v>20.800000000000026</v>
      </c>
      <c r="T235" s="8">
        <f t="shared" si="107"/>
        <v>16.183286236437098</v>
      </c>
      <c r="U235" s="8">
        <v>0</v>
      </c>
      <c r="V235" s="8">
        <f t="shared" si="108"/>
        <v>5.0110611896087951</v>
      </c>
      <c r="W235" s="8">
        <v>0</v>
      </c>
      <c r="X235" s="15">
        <f t="shared" si="119"/>
        <v>1200</v>
      </c>
      <c r="Y235" s="8">
        <f t="shared" si="120"/>
        <v>0</v>
      </c>
      <c r="Z235" s="8">
        <f t="shared" si="121"/>
        <v>1216.4319436578869</v>
      </c>
      <c r="AA235" s="29">
        <f t="shared" si="114"/>
        <v>0</v>
      </c>
      <c r="AB235" s="8"/>
      <c r="AC235" s="8"/>
      <c r="AD235" s="8">
        <f t="shared" si="115"/>
        <v>0</v>
      </c>
      <c r="AE235" s="8">
        <f t="shared" si="116"/>
        <v>1200</v>
      </c>
      <c r="AF235" s="8">
        <f t="shared" si="122"/>
        <v>283.5680563421131</v>
      </c>
      <c r="AG235" s="16">
        <f t="shared" si="109"/>
        <v>1200</v>
      </c>
      <c r="AH235" s="29">
        <f t="shared" si="123"/>
        <v>14.116520751787299</v>
      </c>
      <c r="AI235" s="29">
        <f t="shared" si="124"/>
        <v>16.431943657886929</v>
      </c>
      <c r="AJ235" s="28">
        <f t="shared" si="117"/>
        <v>2.9037641332398171E-2</v>
      </c>
      <c r="AK235" s="25">
        <f t="shared" si="110"/>
        <v>0.29037641332398173</v>
      </c>
      <c r="AL235" s="26">
        <f t="shared" si="118"/>
        <v>2.2047427964609927</v>
      </c>
    </row>
    <row r="236" spans="2:38" x14ac:dyDescent="0.3">
      <c r="B236" s="6">
        <v>2090</v>
      </c>
      <c r="C236" s="8">
        <f t="shared" si="94"/>
        <v>20.900000000000002</v>
      </c>
      <c r="D236" s="8">
        <f t="shared" si="95"/>
        <v>6922.6603759013806</v>
      </c>
      <c r="E236" s="8">
        <f t="shared" si="96"/>
        <v>33.12277691818889</v>
      </c>
      <c r="F236" s="8">
        <f t="shared" si="97"/>
        <v>44.301714128077634</v>
      </c>
      <c r="G236" s="8">
        <f t="shared" si="111"/>
        <v>2.2250485660981263</v>
      </c>
      <c r="H236" s="8">
        <f t="shared" si="98"/>
        <v>29.482191763722099</v>
      </c>
      <c r="I236" s="7">
        <v>101325</v>
      </c>
      <c r="J236" s="8">
        <f t="shared" si="99"/>
        <v>12596040</v>
      </c>
      <c r="K236" s="8">
        <f t="shared" si="100"/>
        <v>9417600</v>
      </c>
      <c r="L236" s="8">
        <f t="shared" si="101"/>
        <v>2224822.1162987347</v>
      </c>
      <c r="M236" s="17">
        <f t="shared" si="112"/>
        <v>46465044.583862022</v>
      </c>
      <c r="N236" s="18">
        <f t="shared" si="102"/>
        <v>124.31324944485566</v>
      </c>
      <c r="O236" s="18">
        <f t="shared" si="103"/>
        <v>92.944485566247224</v>
      </c>
      <c r="P236" s="18">
        <f t="shared" si="104"/>
        <v>21.957287108795803</v>
      </c>
      <c r="Q236" s="18">
        <f t="shared" si="105"/>
        <v>458.57433588810284</v>
      </c>
      <c r="R236" s="10">
        <f t="shared" si="106"/>
        <v>0</v>
      </c>
      <c r="S236" s="8">
        <f t="shared" si="113"/>
        <v>20.900000000000027</v>
      </c>
      <c r="T236" s="8">
        <f t="shared" si="107"/>
        <v>16.183286236437098</v>
      </c>
      <c r="U236" s="8">
        <v>0</v>
      </c>
      <c r="V236" s="8">
        <f t="shared" si="108"/>
        <v>5.0096651491601216</v>
      </c>
      <c r="W236" s="8">
        <v>0</v>
      </c>
      <c r="X236" s="15">
        <f t="shared" si="119"/>
        <v>1200</v>
      </c>
      <c r="Y236" s="8">
        <f t="shared" si="120"/>
        <v>0</v>
      </c>
      <c r="Z236" s="8">
        <f t="shared" si="121"/>
        <v>1216.5109433870114</v>
      </c>
      <c r="AA236" s="29">
        <f t="shared" si="114"/>
        <v>0</v>
      </c>
      <c r="AB236" s="8"/>
      <c r="AC236" s="8"/>
      <c r="AD236" s="8">
        <f t="shared" si="115"/>
        <v>0</v>
      </c>
      <c r="AE236" s="8">
        <f t="shared" si="116"/>
        <v>1200</v>
      </c>
      <c r="AF236" s="8">
        <f t="shared" si="122"/>
        <v>283.48905661298863</v>
      </c>
      <c r="AG236" s="16">
        <f t="shared" si="109"/>
        <v>1200</v>
      </c>
      <c r="AH236" s="29">
        <f t="shared" si="123"/>
        <v>14.220037955520352</v>
      </c>
      <c r="AI236" s="29">
        <f t="shared" si="124"/>
        <v>16.510943387011384</v>
      </c>
      <c r="AJ236" s="28">
        <f t="shared" si="117"/>
        <v>2.917724537726547E-2</v>
      </c>
      <c r="AK236" s="25">
        <f t="shared" si="110"/>
        <v>0.29177245377265471</v>
      </c>
      <c r="AL236" s="26">
        <f t="shared" si="118"/>
        <v>2.2152739632597931</v>
      </c>
    </row>
    <row r="237" spans="2:38" x14ac:dyDescent="0.3">
      <c r="B237" s="6">
        <v>2100</v>
      </c>
      <c r="C237" s="8">
        <f t="shared" si="94"/>
        <v>21</v>
      </c>
      <c r="D237" s="8">
        <f t="shared" si="95"/>
        <v>6955.7831528195684</v>
      </c>
      <c r="E237" s="8">
        <f t="shared" si="96"/>
        <v>33.122776918187711</v>
      </c>
      <c r="F237" s="8">
        <f t="shared" si="97"/>
        <v>44.301714128076064</v>
      </c>
      <c r="G237" s="8">
        <f t="shared" si="111"/>
        <v>2.2250485660981263</v>
      </c>
      <c r="H237" s="8">
        <f t="shared" si="98"/>
        <v>29.482191763721577</v>
      </c>
      <c r="I237" s="7">
        <v>101325</v>
      </c>
      <c r="J237" s="8">
        <f t="shared" si="99"/>
        <v>12596040</v>
      </c>
      <c r="K237" s="8">
        <f t="shared" si="100"/>
        <v>9417600</v>
      </c>
      <c r="L237" s="8">
        <f t="shared" si="101"/>
        <v>2224202.1264245659</v>
      </c>
      <c r="M237" s="17">
        <f t="shared" si="112"/>
        <v>46638884.510100596</v>
      </c>
      <c r="N237" s="18">
        <f t="shared" si="102"/>
        <v>124.31324944485566</v>
      </c>
      <c r="O237" s="18">
        <f t="shared" si="103"/>
        <v>92.944485566247224</v>
      </c>
      <c r="P237" s="18">
        <f t="shared" si="104"/>
        <v>21.951168284476349</v>
      </c>
      <c r="Q237" s="18">
        <f t="shared" si="105"/>
        <v>460.29000256699328</v>
      </c>
      <c r="R237" s="10">
        <f t="shared" si="106"/>
        <v>0</v>
      </c>
      <c r="S237" s="8">
        <f t="shared" si="113"/>
        <v>21.000000000000028</v>
      </c>
      <c r="T237" s="8">
        <f t="shared" si="107"/>
        <v>16.183286236437098</v>
      </c>
      <c r="U237" s="8">
        <v>0</v>
      </c>
      <c r="V237" s="8">
        <f t="shared" si="108"/>
        <v>5.0082691087114481</v>
      </c>
      <c r="W237" s="8">
        <v>0</v>
      </c>
      <c r="X237" s="15">
        <f t="shared" si="119"/>
        <v>1200</v>
      </c>
      <c r="Y237" s="8">
        <f t="shared" si="120"/>
        <v>0</v>
      </c>
      <c r="Z237" s="8">
        <f t="shared" si="121"/>
        <v>1216.5899431161358</v>
      </c>
      <c r="AA237" s="29">
        <f t="shared" si="114"/>
        <v>0</v>
      </c>
      <c r="AB237" s="8"/>
      <c r="AC237" s="8"/>
      <c r="AD237" s="8">
        <f t="shared" si="115"/>
        <v>0</v>
      </c>
      <c r="AE237" s="8">
        <f t="shared" si="116"/>
        <v>1200</v>
      </c>
      <c r="AF237" s="8">
        <f t="shared" si="122"/>
        <v>283.41005688386417</v>
      </c>
      <c r="AG237" s="16">
        <f t="shared" si="109"/>
        <v>1200</v>
      </c>
      <c r="AH237" s="29">
        <f t="shared" si="123"/>
        <v>14.323555159253409</v>
      </c>
      <c r="AI237" s="29">
        <f t="shared" si="124"/>
        <v>16.589943116135846</v>
      </c>
      <c r="AJ237" s="28">
        <f t="shared" si="117"/>
        <v>2.9316849422132776E-2</v>
      </c>
      <c r="AK237" s="25">
        <f t="shared" si="110"/>
        <v>0.29316849422132774</v>
      </c>
      <c r="AL237" s="26">
        <f t="shared" si="118"/>
        <v>2.2258052148765168</v>
      </c>
    </row>
    <row r="238" spans="2:38" x14ac:dyDescent="0.3">
      <c r="B238" s="6">
        <v>2110</v>
      </c>
      <c r="C238" s="8">
        <f t="shared" si="94"/>
        <v>21.1</v>
      </c>
      <c r="D238" s="8">
        <f t="shared" si="95"/>
        <v>6988.9059297377571</v>
      </c>
      <c r="E238" s="8">
        <f t="shared" si="96"/>
        <v>33.12277691818889</v>
      </c>
      <c r="F238" s="8">
        <f t="shared" si="97"/>
        <v>44.301714128077634</v>
      </c>
      <c r="G238" s="8">
        <f t="shared" si="111"/>
        <v>2.2250485660981263</v>
      </c>
      <c r="H238" s="8">
        <f t="shared" si="98"/>
        <v>29.482191763722099</v>
      </c>
      <c r="I238" s="7">
        <v>101325</v>
      </c>
      <c r="J238" s="8">
        <f t="shared" si="99"/>
        <v>12596040</v>
      </c>
      <c r="K238" s="8">
        <f t="shared" si="100"/>
        <v>9417600</v>
      </c>
      <c r="L238" s="8">
        <f t="shared" si="101"/>
        <v>2223582.1365503971</v>
      </c>
      <c r="M238" s="17">
        <f t="shared" si="112"/>
        <v>46812724.43633917</v>
      </c>
      <c r="N238" s="18">
        <f t="shared" si="102"/>
        <v>124.31324944485566</v>
      </c>
      <c r="O238" s="18">
        <f t="shared" si="103"/>
        <v>92.944485566247224</v>
      </c>
      <c r="P238" s="18">
        <f t="shared" si="104"/>
        <v>21.945049460156891</v>
      </c>
      <c r="Q238" s="18">
        <f t="shared" si="105"/>
        <v>462.00566924588372</v>
      </c>
      <c r="R238" s="10">
        <f t="shared" si="106"/>
        <v>0</v>
      </c>
      <c r="S238" s="8">
        <f t="shared" si="113"/>
        <v>21.10000000000003</v>
      </c>
      <c r="T238" s="8">
        <f t="shared" si="107"/>
        <v>16.183286236437098</v>
      </c>
      <c r="U238" s="8">
        <v>0</v>
      </c>
      <c r="V238" s="8">
        <f t="shared" si="108"/>
        <v>5.0068730682627747</v>
      </c>
      <c r="W238" s="8">
        <v>0</v>
      </c>
      <c r="X238" s="15">
        <f t="shared" si="119"/>
        <v>1200</v>
      </c>
      <c r="Y238" s="8">
        <f t="shared" si="120"/>
        <v>0</v>
      </c>
      <c r="Z238" s="8">
        <f t="shared" si="121"/>
        <v>1216.6689428452603</v>
      </c>
      <c r="AA238" s="29">
        <f t="shared" si="114"/>
        <v>0</v>
      </c>
      <c r="AB238" s="8"/>
      <c r="AC238" s="8"/>
      <c r="AD238" s="8">
        <f t="shared" si="115"/>
        <v>0</v>
      </c>
      <c r="AE238" s="8">
        <f t="shared" si="116"/>
        <v>1200</v>
      </c>
      <c r="AF238" s="8">
        <f t="shared" si="122"/>
        <v>283.33105715473971</v>
      </c>
      <c r="AG238" s="16">
        <f t="shared" si="109"/>
        <v>1200</v>
      </c>
      <c r="AH238" s="29">
        <f t="shared" si="123"/>
        <v>14.427072362986458</v>
      </c>
      <c r="AI238" s="29">
        <f t="shared" si="124"/>
        <v>16.6689428452603</v>
      </c>
      <c r="AJ238" s="28">
        <f t="shared" si="117"/>
        <v>2.9456453467000071E-2</v>
      </c>
      <c r="AK238" s="25">
        <f t="shared" si="110"/>
        <v>0.29456453467000071</v>
      </c>
      <c r="AL238" s="26">
        <f t="shared" si="118"/>
        <v>2.2363365501072359</v>
      </c>
    </row>
    <row r="239" spans="2:38" x14ac:dyDescent="0.3">
      <c r="B239" s="6">
        <v>2120</v>
      </c>
      <c r="C239" s="8">
        <f t="shared" si="94"/>
        <v>21.2</v>
      </c>
      <c r="D239" s="8">
        <f t="shared" si="95"/>
        <v>7022.0287066559449</v>
      </c>
      <c r="E239" s="8">
        <f t="shared" si="96"/>
        <v>33.122776918187711</v>
      </c>
      <c r="F239" s="8">
        <f t="shared" si="97"/>
        <v>44.301714128076064</v>
      </c>
      <c r="G239" s="8">
        <f t="shared" si="111"/>
        <v>2.2250485660981263</v>
      </c>
      <c r="H239" s="8">
        <f t="shared" si="98"/>
        <v>29.482191763721577</v>
      </c>
      <c r="I239" s="7">
        <v>101325</v>
      </c>
      <c r="J239" s="8">
        <f t="shared" si="99"/>
        <v>12596040</v>
      </c>
      <c r="K239" s="8">
        <f t="shared" si="100"/>
        <v>9417600</v>
      </c>
      <c r="L239" s="8">
        <f t="shared" si="101"/>
        <v>2222962.1466762284</v>
      </c>
      <c r="M239" s="17">
        <f t="shared" si="112"/>
        <v>46986564.362577744</v>
      </c>
      <c r="N239" s="18">
        <f t="shared" si="102"/>
        <v>124.31324944485566</v>
      </c>
      <c r="O239" s="18">
        <f t="shared" si="103"/>
        <v>92.944485566247224</v>
      </c>
      <c r="P239" s="18">
        <f t="shared" si="104"/>
        <v>21.938930635837437</v>
      </c>
      <c r="Q239" s="18">
        <f t="shared" si="105"/>
        <v>463.72133592477417</v>
      </c>
      <c r="R239" s="10">
        <f t="shared" si="106"/>
        <v>0</v>
      </c>
      <c r="S239" s="8">
        <f t="shared" si="113"/>
        <v>21.200000000000031</v>
      </c>
      <c r="T239" s="8">
        <f t="shared" si="107"/>
        <v>16.183286236437098</v>
      </c>
      <c r="U239" s="8">
        <v>0</v>
      </c>
      <c r="V239" s="8">
        <f t="shared" si="108"/>
        <v>5.0054770278141021</v>
      </c>
      <c r="W239" s="8">
        <v>0</v>
      </c>
      <c r="X239" s="15">
        <f t="shared" si="119"/>
        <v>1200</v>
      </c>
      <c r="Y239" s="8">
        <f t="shared" si="120"/>
        <v>0</v>
      </c>
      <c r="Z239" s="8">
        <f t="shared" si="121"/>
        <v>1216.7479425743848</v>
      </c>
      <c r="AA239" s="29">
        <f t="shared" si="114"/>
        <v>0</v>
      </c>
      <c r="AB239" s="8"/>
      <c r="AC239" s="8"/>
      <c r="AD239" s="8">
        <f t="shared" si="115"/>
        <v>0</v>
      </c>
      <c r="AE239" s="8">
        <f t="shared" si="116"/>
        <v>1200</v>
      </c>
      <c r="AF239" s="8">
        <f t="shared" si="122"/>
        <v>283.25205742561525</v>
      </c>
      <c r="AG239" s="16">
        <f t="shared" si="109"/>
        <v>1200</v>
      </c>
      <c r="AH239" s="29">
        <f t="shared" si="123"/>
        <v>14.530589566719508</v>
      </c>
      <c r="AI239" s="29">
        <f t="shared" si="124"/>
        <v>16.747942574384751</v>
      </c>
      <c r="AJ239" s="28">
        <f t="shared" si="117"/>
        <v>2.9596057511867363E-2</v>
      </c>
      <c r="AK239" s="25">
        <f t="shared" si="110"/>
        <v>0.29596057511867363</v>
      </c>
      <c r="AL239" s="26">
        <f t="shared" si="118"/>
        <v>2.2468679677706906</v>
      </c>
    </row>
    <row r="240" spans="2:38" x14ac:dyDescent="0.3">
      <c r="B240" s="6">
        <v>2130</v>
      </c>
      <c r="C240" s="8">
        <f t="shared" si="94"/>
        <v>21.3</v>
      </c>
      <c r="D240" s="8">
        <f t="shared" si="95"/>
        <v>7055.1514835741336</v>
      </c>
      <c r="E240" s="8">
        <f t="shared" si="96"/>
        <v>33.12277691818889</v>
      </c>
      <c r="F240" s="8">
        <f t="shared" si="97"/>
        <v>44.301714128077634</v>
      </c>
      <c r="G240" s="8">
        <f t="shared" si="111"/>
        <v>2.2250485660981263</v>
      </c>
      <c r="H240" s="8">
        <f t="shared" si="98"/>
        <v>29.482191763722099</v>
      </c>
      <c r="I240" s="7">
        <v>101325</v>
      </c>
      <c r="J240" s="8">
        <f t="shared" si="99"/>
        <v>12596040</v>
      </c>
      <c r="K240" s="8">
        <f t="shared" si="100"/>
        <v>9417600</v>
      </c>
      <c r="L240" s="8">
        <f t="shared" si="101"/>
        <v>2222342.1568020596</v>
      </c>
      <c r="M240" s="17">
        <f t="shared" si="112"/>
        <v>47160404.288816318</v>
      </c>
      <c r="N240" s="18">
        <f t="shared" si="102"/>
        <v>124.31324944485566</v>
      </c>
      <c r="O240" s="18">
        <f t="shared" si="103"/>
        <v>92.944485566247224</v>
      </c>
      <c r="P240" s="18">
        <f t="shared" si="104"/>
        <v>21.932811811517983</v>
      </c>
      <c r="Q240" s="18">
        <f t="shared" si="105"/>
        <v>465.43700260366461</v>
      </c>
      <c r="R240" s="10">
        <f t="shared" si="106"/>
        <v>0</v>
      </c>
      <c r="S240" s="8">
        <f t="shared" si="113"/>
        <v>21.300000000000033</v>
      </c>
      <c r="T240" s="8">
        <f t="shared" si="107"/>
        <v>16.183286236437098</v>
      </c>
      <c r="U240" s="8">
        <v>0</v>
      </c>
      <c r="V240" s="8">
        <f t="shared" si="108"/>
        <v>5.0040809873654286</v>
      </c>
      <c r="W240" s="8">
        <v>0</v>
      </c>
      <c r="X240" s="15">
        <f t="shared" si="119"/>
        <v>1200</v>
      </c>
      <c r="Y240" s="8">
        <f t="shared" si="120"/>
        <v>0</v>
      </c>
      <c r="Z240" s="8">
        <f t="shared" si="121"/>
        <v>1216.8269423035092</v>
      </c>
      <c r="AA240" s="29">
        <f t="shared" si="114"/>
        <v>0</v>
      </c>
      <c r="AB240" s="8"/>
      <c r="AC240" s="8"/>
      <c r="AD240" s="8">
        <f t="shared" si="115"/>
        <v>0</v>
      </c>
      <c r="AE240" s="8">
        <f t="shared" si="116"/>
        <v>1200</v>
      </c>
      <c r="AF240" s="8">
        <f t="shared" si="122"/>
        <v>283.17305769649079</v>
      </c>
      <c r="AG240" s="16">
        <f t="shared" si="109"/>
        <v>1200</v>
      </c>
      <c r="AH240" s="29">
        <f t="shared" si="123"/>
        <v>14.634106770452561</v>
      </c>
      <c r="AI240" s="29">
        <f t="shared" si="124"/>
        <v>16.82694230350921</v>
      </c>
      <c r="AJ240" s="28">
        <f t="shared" si="117"/>
        <v>2.9735661556734662E-2</v>
      </c>
      <c r="AK240" s="25">
        <f t="shared" si="110"/>
        <v>0.2973566155673466</v>
      </c>
      <c r="AL240" s="26">
        <f t="shared" si="118"/>
        <v>2.257399466707759</v>
      </c>
    </row>
    <row r="241" spans="2:38" x14ac:dyDescent="0.3">
      <c r="B241" s="6">
        <v>2140</v>
      </c>
      <c r="C241" s="8">
        <f t="shared" si="94"/>
        <v>21.400000000000002</v>
      </c>
      <c r="D241" s="8">
        <f t="shared" si="95"/>
        <v>7088.2742604923224</v>
      </c>
      <c r="E241" s="8">
        <f t="shared" si="96"/>
        <v>33.12277691818889</v>
      </c>
      <c r="F241" s="8">
        <f t="shared" si="97"/>
        <v>44.301714128077634</v>
      </c>
      <c r="G241" s="8">
        <f t="shared" si="111"/>
        <v>2.2250485660981263</v>
      </c>
      <c r="H241" s="8">
        <f t="shared" si="98"/>
        <v>29.482191763722099</v>
      </c>
      <c r="I241" s="7">
        <v>101325</v>
      </c>
      <c r="J241" s="8">
        <f t="shared" si="99"/>
        <v>12596040</v>
      </c>
      <c r="K241" s="8">
        <f t="shared" si="100"/>
        <v>9417600</v>
      </c>
      <c r="L241" s="8">
        <f t="shared" si="101"/>
        <v>2221722.1669278909</v>
      </c>
      <c r="M241" s="17">
        <f t="shared" si="112"/>
        <v>47334244.215054892</v>
      </c>
      <c r="N241" s="18">
        <f t="shared" si="102"/>
        <v>124.31324944485566</v>
      </c>
      <c r="O241" s="18">
        <f t="shared" si="103"/>
        <v>92.944485566247224</v>
      </c>
      <c r="P241" s="18">
        <f t="shared" si="104"/>
        <v>21.926692987198528</v>
      </c>
      <c r="Q241" s="18">
        <f t="shared" si="105"/>
        <v>467.15266928255505</v>
      </c>
      <c r="R241" s="10">
        <f t="shared" si="106"/>
        <v>0</v>
      </c>
      <c r="S241" s="8">
        <f t="shared" si="113"/>
        <v>21.400000000000034</v>
      </c>
      <c r="T241" s="8">
        <f t="shared" si="107"/>
        <v>16.183286236437098</v>
      </c>
      <c r="U241" s="8">
        <v>0</v>
      </c>
      <c r="V241" s="8">
        <f t="shared" si="108"/>
        <v>5.002684946916756</v>
      </c>
      <c r="W241" s="8">
        <v>0</v>
      </c>
      <c r="X241" s="15">
        <f t="shared" si="119"/>
        <v>1200</v>
      </c>
      <c r="Y241" s="8">
        <f t="shared" si="120"/>
        <v>0</v>
      </c>
      <c r="Z241" s="8">
        <f t="shared" si="121"/>
        <v>1216.9059420326337</v>
      </c>
      <c r="AA241" s="29">
        <f t="shared" si="114"/>
        <v>0</v>
      </c>
      <c r="AB241" s="8"/>
      <c r="AC241" s="8"/>
      <c r="AD241" s="8">
        <f t="shared" si="115"/>
        <v>0</v>
      </c>
      <c r="AE241" s="8">
        <f t="shared" si="116"/>
        <v>1200</v>
      </c>
      <c r="AF241" s="8">
        <f t="shared" si="122"/>
        <v>283.09405796736633</v>
      </c>
      <c r="AG241" s="16">
        <f t="shared" si="109"/>
        <v>1200</v>
      </c>
      <c r="AH241" s="29">
        <f t="shared" si="123"/>
        <v>14.737623974185622</v>
      </c>
      <c r="AI241" s="29">
        <f t="shared" si="124"/>
        <v>16.905942032633668</v>
      </c>
      <c r="AJ241" s="28">
        <f t="shared" si="117"/>
        <v>2.9875265601601964E-2</v>
      </c>
      <c r="AK241" s="25">
        <f t="shared" si="110"/>
        <v>0.29875265601601964</v>
      </c>
      <c r="AL241" s="26">
        <f t="shared" si="118"/>
        <v>2.2679310457809407</v>
      </c>
    </row>
    <row r="242" spans="2:38" x14ac:dyDescent="0.3">
      <c r="B242" s="6">
        <v>2150</v>
      </c>
      <c r="C242" s="8">
        <f t="shared" si="94"/>
        <v>21.5</v>
      </c>
      <c r="D242" s="8">
        <f t="shared" si="95"/>
        <v>7121.3970374105102</v>
      </c>
      <c r="E242" s="8">
        <f t="shared" si="96"/>
        <v>33.122776918187711</v>
      </c>
      <c r="F242" s="8">
        <f t="shared" si="97"/>
        <v>44.301714128076064</v>
      </c>
      <c r="G242" s="8">
        <f t="shared" si="111"/>
        <v>2.2250485660981263</v>
      </c>
      <c r="H242" s="8">
        <f t="shared" si="98"/>
        <v>29.482191763721577</v>
      </c>
      <c r="I242" s="7">
        <v>101325</v>
      </c>
      <c r="J242" s="8">
        <f t="shared" si="99"/>
        <v>12596040</v>
      </c>
      <c r="K242" s="8">
        <f t="shared" si="100"/>
        <v>9417600</v>
      </c>
      <c r="L242" s="8">
        <f t="shared" si="101"/>
        <v>2221102.1770537221</v>
      </c>
      <c r="M242" s="17">
        <f t="shared" si="112"/>
        <v>47508084.141293466</v>
      </c>
      <c r="N242" s="18">
        <f t="shared" si="102"/>
        <v>124.31324944485566</v>
      </c>
      <c r="O242" s="18">
        <f t="shared" si="103"/>
        <v>92.944485566247224</v>
      </c>
      <c r="P242" s="18">
        <f t="shared" si="104"/>
        <v>21.920574162879074</v>
      </c>
      <c r="Q242" s="18">
        <f t="shared" si="105"/>
        <v>468.8683359614455</v>
      </c>
      <c r="R242" s="10">
        <f t="shared" si="106"/>
        <v>0</v>
      </c>
      <c r="S242" s="8">
        <f t="shared" si="113"/>
        <v>21.500000000000036</v>
      </c>
      <c r="T242" s="8">
        <f t="shared" si="107"/>
        <v>16.183286236437098</v>
      </c>
      <c r="U242" s="8">
        <v>0</v>
      </c>
      <c r="V242" s="8">
        <f t="shared" si="108"/>
        <v>5.0012889064680826</v>
      </c>
      <c r="W242" s="8">
        <v>0</v>
      </c>
      <c r="X242" s="15">
        <f t="shared" si="119"/>
        <v>1200</v>
      </c>
      <c r="Y242" s="8">
        <f t="shared" si="120"/>
        <v>0</v>
      </c>
      <c r="Z242" s="8">
        <f t="shared" si="121"/>
        <v>1216.9849417617581</v>
      </c>
      <c r="AA242" s="29">
        <f t="shared" si="114"/>
        <v>0</v>
      </c>
      <c r="AB242" s="8"/>
      <c r="AC242" s="8"/>
      <c r="AD242" s="8">
        <f t="shared" si="115"/>
        <v>0</v>
      </c>
      <c r="AE242" s="8">
        <f t="shared" si="116"/>
        <v>1200</v>
      </c>
      <c r="AF242" s="8">
        <f t="shared" si="122"/>
        <v>283.01505823824186</v>
      </c>
      <c r="AG242" s="16">
        <f t="shared" si="109"/>
        <v>1200</v>
      </c>
      <c r="AH242" s="29">
        <f t="shared" si="123"/>
        <v>14.841141177918674</v>
      </c>
      <c r="AI242" s="29">
        <f t="shared" si="124"/>
        <v>16.984941761758122</v>
      </c>
      <c r="AJ242" s="28">
        <f t="shared" si="117"/>
        <v>3.0014869646469263E-2</v>
      </c>
      <c r="AK242" s="25">
        <f t="shared" si="110"/>
        <v>0.30014869646469261</v>
      </c>
      <c r="AL242" s="26">
        <f t="shared" si="118"/>
        <v>2.2784627038738559</v>
      </c>
    </row>
    <row r="243" spans="2:38" x14ac:dyDescent="0.3">
      <c r="B243" s="6">
        <v>2160</v>
      </c>
      <c r="C243" s="8">
        <f t="shared" si="94"/>
        <v>21.6</v>
      </c>
      <c r="D243" s="8">
        <f t="shared" si="95"/>
        <v>7154.5198143286989</v>
      </c>
      <c r="E243" s="8">
        <f t="shared" si="96"/>
        <v>33.12277691818889</v>
      </c>
      <c r="F243" s="8">
        <f t="shared" si="97"/>
        <v>44.301714128077634</v>
      </c>
      <c r="G243" s="8">
        <f t="shared" si="111"/>
        <v>2.2250485660981263</v>
      </c>
      <c r="H243" s="8">
        <f t="shared" si="98"/>
        <v>29.482191763722099</v>
      </c>
      <c r="I243" s="7">
        <v>101325</v>
      </c>
      <c r="J243" s="8">
        <f t="shared" si="99"/>
        <v>12596040</v>
      </c>
      <c r="K243" s="8">
        <f t="shared" si="100"/>
        <v>9417600</v>
      </c>
      <c r="L243" s="8">
        <f t="shared" si="101"/>
        <v>2220482.1871795533</v>
      </c>
      <c r="M243" s="17">
        <f t="shared" si="112"/>
        <v>47681924.06753204</v>
      </c>
      <c r="N243" s="18">
        <f t="shared" si="102"/>
        <v>124.31324944485566</v>
      </c>
      <c r="O243" s="18">
        <f t="shared" si="103"/>
        <v>92.944485566247224</v>
      </c>
      <c r="P243" s="18">
        <f t="shared" si="104"/>
        <v>21.91445533855962</v>
      </c>
      <c r="Q243" s="18">
        <f t="shared" si="105"/>
        <v>470.58400264033594</v>
      </c>
      <c r="R243" s="10">
        <f t="shared" si="106"/>
        <v>0</v>
      </c>
      <c r="S243" s="8">
        <f t="shared" si="113"/>
        <v>21.600000000000037</v>
      </c>
      <c r="T243" s="8">
        <f t="shared" si="107"/>
        <v>16.183286236437098</v>
      </c>
      <c r="U243" s="8">
        <v>0</v>
      </c>
      <c r="V243" s="8">
        <f t="shared" si="108"/>
        <v>4.99989286601941</v>
      </c>
      <c r="W243" s="8">
        <v>0</v>
      </c>
      <c r="X243" s="15">
        <f t="shared" si="119"/>
        <v>1200</v>
      </c>
      <c r="Y243" s="8">
        <f t="shared" si="120"/>
        <v>0</v>
      </c>
      <c r="Z243" s="8">
        <f t="shared" si="121"/>
        <v>1217.0639414908826</v>
      </c>
      <c r="AA243" s="29">
        <f t="shared" si="114"/>
        <v>0</v>
      </c>
      <c r="AB243" s="8"/>
      <c r="AC243" s="8"/>
      <c r="AD243" s="8">
        <f t="shared" si="115"/>
        <v>0</v>
      </c>
      <c r="AE243" s="8">
        <f t="shared" si="116"/>
        <v>1200</v>
      </c>
      <c r="AF243" s="8">
        <f t="shared" si="122"/>
        <v>282.9360585091174</v>
      </c>
      <c r="AG243" s="16">
        <f t="shared" si="109"/>
        <v>1200</v>
      </c>
      <c r="AH243" s="29">
        <f t="shared" si="123"/>
        <v>14.944658381651729</v>
      </c>
      <c r="AI243" s="29">
        <f t="shared" si="124"/>
        <v>17.063941490882581</v>
      </c>
      <c r="AJ243" s="28">
        <f t="shared" si="117"/>
        <v>3.0154473691336562E-2</v>
      </c>
      <c r="AK243" s="25">
        <f t="shared" si="110"/>
        <v>0.30154473691336564</v>
      </c>
      <c r="AL243" s="26">
        <f t="shared" si="118"/>
        <v>2.2889944398907569</v>
      </c>
    </row>
    <row r="244" spans="2:38" x14ac:dyDescent="0.3">
      <c r="B244" s="6">
        <v>2170</v>
      </c>
      <c r="C244" s="8">
        <f t="shared" si="94"/>
        <v>21.7</v>
      </c>
      <c r="D244" s="8">
        <f t="shared" si="95"/>
        <v>7187.6425912468867</v>
      </c>
      <c r="E244" s="8">
        <f t="shared" si="96"/>
        <v>33.122776918187711</v>
      </c>
      <c r="F244" s="8">
        <f t="shared" si="97"/>
        <v>44.301714128076064</v>
      </c>
      <c r="G244" s="8">
        <f t="shared" si="111"/>
        <v>2.2250485660981263</v>
      </c>
      <c r="H244" s="8">
        <f t="shared" si="98"/>
        <v>29.482191763721577</v>
      </c>
      <c r="I244" s="7">
        <v>101325</v>
      </c>
      <c r="J244" s="8">
        <f t="shared" si="99"/>
        <v>12596040</v>
      </c>
      <c r="K244" s="8">
        <f t="shared" si="100"/>
        <v>9417600</v>
      </c>
      <c r="L244" s="8">
        <f t="shared" si="101"/>
        <v>2219862.1973053846</v>
      </c>
      <c r="M244" s="17">
        <f t="shared" si="112"/>
        <v>47855763.993770614</v>
      </c>
      <c r="N244" s="18">
        <f t="shared" si="102"/>
        <v>124.31324944485566</v>
      </c>
      <c r="O244" s="18">
        <f t="shared" si="103"/>
        <v>92.944485566247224</v>
      </c>
      <c r="P244" s="18">
        <f t="shared" si="104"/>
        <v>21.908336514240162</v>
      </c>
      <c r="Q244" s="18">
        <f t="shared" si="105"/>
        <v>472.29966931922638</v>
      </c>
      <c r="R244" s="10">
        <f t="shared" si="106"/>
        <v>0</v>
      </c>
      <c r="S244" s="8">
        <f t="shared" si="113"/>
        <v>21.700000000000038</v>
      </c>
      <c r="T244" s="8">
        <f t="shared" si="107"/>
        <v>16.183286236437098</v>
      </c>
      <c r="U244" s="8">
        <v>0</v>
      </c>
      <c r="V244" s="8">
        <f t="shared" si="108"/>
        <v>4.9984968255707365</v>
      </c>
      <c r="W244" s="8">
        <v>0</v>
      </c>
      <c r="X244" s="15">
        <f t="shared" si="119"/>
        <v>1200</v>
      </c>
      <c r="Y244" s="8">
        <f t="shared" si="120"/>
        <v>0</v>
      </c>
      <c r="Z244" s="8">
        <f t="shared" si="121"/>
        <v>1217.1429412200071</v>
      </c>
      <c r="AA244" s="29">
        <f t="shared" si="114"/>
        <v>0</v>
      </c>
      <c r="AB244" s="8"/>
      <c r="AC244" s="8"/>
      <c r="AD244" s="8">
        <f t="shared" si="115"/>
        <v>0</v>
      </c>
      <c r="AE244" s="8">
        <f t="shared" si="116"/>
        <v>1200</v>
      </c>
      <c r="AF244" s="8">
        <f t="shared" si="122"/>
        <v>282.85705877999294</v>
      </c>
      <c r="AG244" s="16">
        <f t="shared" si="109"/>
        <v>1200</v>
      </c>
      <c r="AH244" s="29">
        <f t="shared" si="123"/>
        <v>15.048175585384785</v>
      </c>
      <c r="AI244" s="29">
        <f t="shared" si="124"/>
        <v>17.142941220007035</v>
      </c>
      <c r="AJ244" s="28">
        <f t="shared" si="117"/>
        <v>3.0294077736203861E-2</v>
      </c>
      <c r="AK244" s="25">
        <f t="shared" si="110"/>
        <v>0.30294077736203862</v>
      </c>
      <c r="AL244" s="26">
        <f t="shared" si="118"/>
        <v>2.299526252756054</v>
      </c>
    </row>
    <row r="245" spans="2:38" x14ac:dyDescent="0.3">
      <c r="B245" s="6">
        <v>2180</v>
      </c>
      <c r="C245" s="8">
        <f t="shared" si="94"/>
        <v>21.8</v>
      </c>
      <c r="D245" s="8">
        <f t="shared" si="95"/>
        <v>7220.7653681650754</v>
      </c>
      <c r="E245" s="8">
        <f t="shared" si="96"/>
        <v>33.12277691818889</v>
      </c>
      <c r="F245" s="8">
        <f t="shared" si="97"/>
        <v>44.301714128077634</v>
      </c>
      <c r="G245" s="8">
        <f t="shared" si="111"/>
        <v>2.2250485660981263</v>
      </c>
      <c r="H245" s="8">
        <f t="shared" si="98"/>
        <v>29.482191763722099</v>
      </c>
      <c r="I245" s="7">
        <v>101325</v>
      </c>
      <c r="J245" s="8">
        <f t="shared" si="99"/>
        <v>12596040</v>
      </c>
      <c r="K245" s="8">
        <f t="shared" si="100"/>
        <v>9417600</v>
      </c>
      <c r="L245" s="8">
        <f t="shared" si="101"/>
        <v>2219242.2074312158</v>
      </c>
      <c r="M245" s="17">
        <f t="shared" si="112"/>
        <v>48029603.920009188</v>
      </c>
      <c r="N245" s="18">
        <f t="shared" si="102"/>
        <v>124.31324944485566</v>
      </c>
      <c r="O245" s="18">
        <f t="shared" si="103"/>
        <v>92.944485566247224</v>
      </c>
      <c r="P245" s="18">
        <f t="shared" si="104"/>
        <v>21.902217689920707</v>
      </c>
      <c r="Q245" s="18">
        <f t="shared" si="105"/>
        <v>474.01533599811683</v>
      </c>
      <c r="R245" s="10">
        <f t="shared" si="106"/>
        <v>0</v>
      </c>
      <c r="S245" s="8">
        <f t="shared" si="113"/>
        <v>21.80000000000004</v>
      </c>
      <c r="T245" s="8">
        <f t="shared" si="107"/>
        <v>16.183286236437098</v>
      </c>
      <c r="U245" s="8">
        <v>0</v>
      </c>
      <c r="V245" s="8">
        <f t="shared" si="108"/>
        <v>4.9971007851220639</v>
      </c>
      <c r="W245" s="8">
        <v>0</v>
      </c>
      <c r="X245" s="15">
        <f t="shared" si="119"/>
        <v>1200</v>
      </c>
      <c r="Y245" s="8">
        <f t="shared" si="120"/>
        <v>0</v>
      </c>
      <c r="Z245" s="8">
        <f t="shared" si="121"/>
        <v>1217.2219409491315</v>
      </c>
      <c r="AA245" s="29">
        <f t="shared" si="114"/>
        <v>0</v>
      </c>
      <c r="AB245" s="8"/>
      <c r="AC245" s="8"/>
      <c r="AD245" s="8">
        <f t="shared" si="115"/>
        <v>0</v>
      </c>
      <c r="AE245" s="8">
        <f t="shared" si="116"/>
        <v>1200</v>
      </c>
      <c r="AF245" s="8">
        <f t="shared" si="122"/>
        <v>282.77805905086848</v>
      </c>
      <c r="AG245" s="16">
        <f t="shared" si="109"/>
        <v>1200</v>
      </c>
      <c r="AH245" s="29">
        <f t="shared" si="123"/>
        <v>15.151692789117837</v>
      </c>
      <c r="AI245" s="29">
        <f t="shared" si="124"/>
        <v>17.221940949131497</v>
      </c>
      <c r="AJ245" s="28">
        <f t="shared" si="117"/>
        <v>3.0433681781071163E-2</v>
      </c>
      <c r="AK245" s="25">
        <f t="shared" si="110"/>
        <v>0.30433681781071165</v>
      </c>
      <c r="AL245" s="26">
        <f t="shared" si="118"/>
        <v>2.3100581414138546</v>
      </c>
    </row>
    <row r="246" spans="2:38" x14ac:dyDescent="0.3">
      <c r="B246" s="6">
        <v>2190</v>
      </c>
      <c r="C246" s="8">
        <f t="shared" si="94"/>
        <v>21.900000000000002</v>
      </c>
      <c r="D246" s="8">
        <f t="shared" si="95"/>
        <v>7253.8881450832641</v>
      </c>
      <c r="E246" s="8">
        <f t="shared" si="96"/>
        <v>33.12277691818889</v>
      </c>
      <c r="F246" s="8">
        <f t="shared" si="97"/>
        <v>44.301714128077634</v>
      </c>
      <c r="G246" s="8">
        <f t="shared" si="111"/>
        <v>2.2250485660981263</v>
      </c>
      <c r="H246" s="8">
        <f t="shared" si="98"/>
        <v>29.482191763722099</v>
      </c>
      <c r="I246" s="7">
        <v>101325</v>
      </c>
      <c r="J246" s="8">
        <f t="shared" si="99"/>
        <v>12596040</v>
      </c>
      <c r="K246" s="8">
        <f t="shared" si="100"/>
        <v>9417600</v>
      </c>
      <c r="L246" s="8">
        <f t="shared" si="101"/>
        <v>2218622.217557047</v>
      </c>
      <c r="M246" s="17">
        <f t="shared" si="112"/>
        <v>48203443.846247762</v>
      </c>
      <c r="N246" s="18">
        <f t="shared" si="102"/>
        <v>124.31324944485566</v>
      </c>
      <c r="O246" s="18">
        <f t="shared" si="103"/>
        <v>92.944485566247224</v>
      </c>
      <c r="P246" s="18">
        <f t="shared" si="104"/>
        <v>21.896098865601253</v>
      </c>
      <c r="Q246" s="18">
        <f t="shared" si="105"/>
        <v>475.73100267700727</v>
      </c>
      <c r="R246" s="10">
        <f t="shared" si="106"/>
        <v>0</v>
      </c>
      <c r="S246" s="8">
        <f t="shared" si="113"/>
        <v>21.900000000000041</v>
      </c>
      <c r="T246" s="8">
        <f t="shared" si="107"/>
        <v>16.183286236437098</v>
      </c>
      <c r="U246" s="8">
        <v>0</v>
      </c>
      <c r="V246" s="8">
        <f t="shared" si="108"/>
        <v>4.9957047446733913</v>
      </c>
      <c r="W246" s="8">
        <v>0</v>
      </c>
      <c r="X246" s="15">
        <f t="shared" si="119"/>
        <v>1200</v>
      </c>
      <c r="Y246" s="8">
        <f t="shared" si="120"/>
        <v>0</v>
      </c>
      <c r="Z246" s="8">
        <f t="shared" si="121"/>
        <v>1217.300940678256</v>
      </c>
      <c r="AA246" s="29">
        <f t="shared" si="114"/>
        <v>0</v>
      </c>
      <c r="AB246" s="8"/>
      <c r="AC246" s="8"/>
      <c r="AD246" s="8">
        <f t="shared" si="115"/>
        <v>0</v>
      </c>
      <c r="AE246" s="8">
        <f t="shared" si="116"/>
        <v>1200</v>
      </c>
      <c r="AF246" s="8">
        <f t="shared" si="122"/>
        <v>282.69905932174407</v>
      </c>
      <c r="AG246" s="16">
        <f t="shared" si="109"/>
        <v>1200</v>
      </c>
      <c r="AH246" s="29">
        <f t="shared" si="123"/>
        <v>15.255209992850885</v>
      </c>
      <c r="AI246" s="29">
        <f t="shared" si="124"/>
        <v>17.300940678255948</v>
      </c>
      <c r="AJ246" s="28">
        <f t="shared" si="117"/>
        <v>3.0573285825938455E-2</v>
      </c>
      <c r="AK246" s="25">
        <f t="shared" si="110"/>
        <v>0.30573285825938457</v>
      </c>
      <c r="AL246" s="26">
        <f t="shared" si="118"/>
        <v>2.3205901048275144</v>
      </c>
    </row>
    <row r="247" spans="2:38" x14ac:dyDescent="0.3">
      <c r="B247" s="6">
        <v>2200</v>
      </c>
      <c r="C247" s="8">
        <f t="shared" si="94"/>
        <v>22</v>
      </c>
      <c r="D247" s="8">
        <f t="shared" si="95"/>
        <v>7287.0109220014519</v>
      </c>
      <c r="E247" s="8">
        <f t="shared" si="96"/>
        <v>33.122776918187711</v>
      </c>
      <c r="F247" s="8">
        <f t="shared" si="97"/>
        <v>44.301714128076064</v>
      </c>
      <c r="G247" s="8">
        <f t="shared" si="111"/>
        <v>2.2250485660981263</v>
      </c>
      <c r="H247" s="8">
        <f t="shared" si="98"/>
        <v>29.482191763721577</v>
      </c>
      <c r="I247" s="7">
        <v>101325</v>
      </c>
      <c r="J247" s="8">
        <f t="shared" si="99"/>
        <v>12596040</v>
      </c>
      <c r="K247" s="8">
        <f t="shared" si="100"/>
        <v>9417600</v>
      </c>
      <c r="L247" s="8">
        <f t="shared" si="101"/>
        <v>2218002.2276828783</v>
      </c>
      <c r="M247" s="17">
        <f t="shared" si="112"/>
        <v>48377283.772486337</v>
      </c>
      <c r="N247" s="18">
        <f t="shared" si="102"/>
        <v>124.31324944485566</v>
      </c>
      <c r="O247" s="18">
        <f t="shared" si="103"/>
        <v>92.944485566247224</v>
      </c>
      <c r="P247" s="18">
        <f t="shared" si="104"/>
        <v>21.889980041281799</v>
      </c>
      <c r="Q247" s="18">
        <f t="shared" si="105"/>
        <v>477.44666935589771</v>
      </c>
      <c r="R247" s="10">
        <f t="shared" si="106"/>
        <v>0</v>
      </c>
      <c r="S247" s="8">
        <f t="shared" si="113"/>
        <v>22.000000000000043</v>
      </c>
      <c r="T247" s="8">
        <f t="shared" si="107"/>
        <v>16.183286236437098</v>
      </c>
      <c r="U247" s="8">
        <v>0</v>
      </c>
      <c r="V247" s="8">
        <f t="shared" si="108"/>
        <v>4.9943087042247187</v>
      </c>
      <c r="W247" s="8">
        <v>0</v>
      </c>
      <c r="X247" s="15">
        <f t="shared" si="119"/>
        <v>1200</v>
      </c>
      <c r="Y247" s="8">
        <f t="shared" si="120"/>
        <v>0</v>
      </c>
      <c r="Z247" s="8">
        <f t="shared" si="121"/>
        <v>1217.3799404073804</v>
      </c>
      <c r="AA247" s="29">
        <f t="shared" si="114"/>
        <v>0</v>
      </c>
      <c r="AB247" s="8"/>
      <c r="AC247" s="8"/>
      <c r="AD247" s="8">
        <f t="shared" si="115"/>
        <v>0</v>
      </c>
      <c r="AE247" s="8">
        <f t="shared" si="116"/>
        <v>1200</v>
      </c>
      <c r="AF247" s="8">
        <f t="shared" si="122"/>
        <v>282.62005959261961</v>
      </c>
      <c r="AG247" s="16">
        <f t="shared" si="109"/>
        <v>1200</v>
      </c>
      <c r="AH247" s="29">
        <f t="shared" si="123"/>
        <v>15.358727196583938</v>
      </c>
      <c r="AI247" s="29">
        <f t="shared" si="124"/>
        <v>17.379940407380403</v>
      </c>
      <c r="AJ247" s="28">
        <f t="shared" si="117"/>
        <v>3.0712889870805754E-2</v>
      </c>
      <c r="AK247" s="25">
        <f t="shared" si="110"/>
        <v>0.30712889870805754</v>
      </c>
      <c r="AL247" s="26">
        <f t="shared" si="118"/>
        <v>2.3311221419792005</v>
      </c>
    </row>
    <row r="248" spans="2:38" x14ac:dyDescent="0.3">
      <c r="B248" s="6">
        <v>2210</v>
      </c>
      <c r="C248" s="8">
        <f t="shared" si="94"/>
        <v>22.1</v>
      </c>
      <c r="D248" s="8">
        <f t="shared" si="95"/>
        <v>7320.1336989196407</v>
      </c>
      <c r="E248" s="8">
        <f t="shared" si="96"/>
        <v>33.12277691818889</v>
      </c>
      <c r="F248" s="8">
        <f t="shared" si="97"/>
        <v>44.301714128077634</v>
      </c>
      <c r="G248" s="8">
        <f t="shared" si="111"/>
        <v>2.2250485660981263</v>
      </c>
      <c r="H248" s="8">
        <f t="shared" si="98"/>
        <v>29.482191763722099</v>
      </c>
      <c r="I248" s="7">
        <v>101325</v>
      </c>
      <c r="J248" s="8">
        <f t="shared" si="99"/>
        <v>12596040</v>
      </c>
      <c r="K248" s="8">
        <f t="shared" si="100"/>
        <v>9417600</v>
      </c>
      <c r="L248" s="8">
        <f t="shared" si="101"/>
        <v>2217382.2378087095</v>
      </c>
      <c r="M248" s="17">
        <f t="shared" si="112"/>
        <v>48551123.698724911</v>
      </c>
      <c r="N248" s="18">
        <f t="shared" si="102"/>
        <v>124.31324944485566</v>
      </c>
      <c r="O248" s="18">
        <f t="shared" si="103"/>
        <v>92.944485566247224</v>
      </c>
      <c r="P248" s="18">
        <f t="shared" si="104"/>
        <v>21.883861216962345</v>
      </c>
      <c r="Q248" s="18">
        <f t="shared" si="105"/>
        <v>479.16233603478815</v>
      </c>
      <c r="R248" s="10">
        <f t="shared" si="106"/>
        <v>0</v>
      </c>
      <c r="S248" s="8">
        <f t="shared" si="113"/>
        <v>22.100000000000044</v>
      </c>
      <c r="T248" s="8">
        <f t="shared" si="107"/>
        <v>16.183286236437098</v>
      </c>
      <c r="U248" s="8">
        <v>0</v>
      </c>
      <c r="V248" s="8">
        <f t="shared" si="108"/>
        <v>4.9929126637760453</v>
      </c>
      <c r="W248" s="8">
        <v>0</v>
      </c>
      <c r="X248" s="15">
        <f t="shared" si="119"/>
        <v>1200</v>
      </c>
      <c r="Y248" s="8">
        <f t="shared" si="120"/>
        <v>0</v>
      </c>
      <c r="Z248" s="8">
        <f t="shared" si="121"/>
        <v>1217.4589401365049</v>
      </c>
      <c r="AA248" s="29">
        <f t="shared" si="114"/>
        <v>0</v>
      </c>
      <c r="AB248" s="8"/>
      <c r="AC248" s="8"/>
      <c r="AD248" s="8">
        <f t="shared" si="115"/>
        <v>0</v>
      </c>
      <c r="AE248" s="8">
        <f t="shared" si="116"/>
        <v>1200</v>
      </c>
      <c r="AF248" s="8">
        <f t="shared" si="122"/>
        <v>282.54105986349515</v>
      </c>
      <c r="AG248" s="16">
        <f t="shared" si="109"/>
        <v>1200</v>
      </c>
      <c r="AH248" s="29">
        <f t="shared" si="123"/>
        <v>15.462244400316999</v>
      </c>
      <c r="AI248" s="29">
        <f t="shared" si="124"/>
        <v>17.458940136504861</v>
      </c>
      <c r="AJ248" s="28">
        <f t="shared" si="117"/>
        <v>3.0852493915673056E-2</v>
      </c>
      <c r="AK248" s="25">
        <f t="shared" si="110"/>
        <v>0.30852493915673057</v>
      </c>
      <c r="AL248" s="26">
        <f t="shared" si="118"/>
        <v>2.3416542518694676</v>
      </c>
    </row>
    <row r="249" spans="2:38" x14ac:dyDescent="0.3">
      <c r="B249" s="6">
        <v>2220</v>
      </c>
      <c r="C249" s="8">
        <f t="shared" si="94"/>
        <v>22.2</v>
      </c>
      <c r="D249" s="8">
        <f t="shared" si="95"/>
        <v>7353.2564758378285</v>
      </c>
      <c r="E249" s="8">
        <f t="shared" si="96"/>
        <v>33.122776918187711</v>
      </c>
      <c r="F249" s="8">
        <f t="shared" si="97"/>
        <v>44.301714128076064</v>
      </c>
      <c r="G249" s="8">
        <f t="shared" si="111"/>
        <v>2.2250485660981263</v>
      </c>
      <c r="H249" s="8">
        <f t="shared" si="98"/>
        <v>29.482191763721577</v>
      </c>
      <c r="I249" s="7">
        <v>101325</v>
      </c>
      <c r="J249" s="8">
        <f t="shared" si="99"/>
        <v>12596040</v>
      </c>
      <c r="K249" s="8">
        <f t="shared" si="100"/>
        <v>9417600</v>
      </c>
      <c r="L249" s="8">
        <f t="shared" si="101"/>
        <v>2216762.2479345407</v>
      </c>
      <c r="M249" s="17">
        <f t="shared" si="112"/>
        <v>48724963.624963485</v>
      </c>
      <c r="N249" s="18">
        <f t="shared" si="102"/>
        <v>124.31324944485566</v>
      </c>
      <c r="O249" s="18">
        <f t="shared" si="103"/>
        <v>92.944485566247224</v>
      </c>
      <c r="P249" s="18">
        <f t="shared" si="104"/>
        <v>21.87774239264289</v>
      </c>
      <c r="Q249" s="18">
        <f t="shared" si="105"/>
        <v>480.8780027136786</v>
      </c>
      <c r="R249" s="10">
        <f t="shared" si="106"/>
        <v>0</v>
      </c>
      <c r="S249" s="8">
        <f t="shared" si="113"/>
        <v>22.200000000000045</v>
      </c>
      <c r="T249" s="8">
        <f t="shared" si="107"/>
        <v>16.183286236437098</v>
      </c>
      <c r="U249" s="8">
        <v>0</v>
      </c>
      <c r="V249" s="8">
        <f t="shared" si="108"/>
        <v>4.9915166233273718</v>
      </c>
      <c r="W249" s="8">
        <v>0</v>
      </c>
      <c r="X249" s="15">
        <f t="shared" si="119"/>
        <v>1200</v>
      </c>
      <c r="Y249" s="8">
        <f t="shared" si="120"/>
        <v>0</v>
      </c>
      <c r="Z249" s="8">
        <f t="shared" si="121"/>
        <v>1217.5379398656294</v>
      </c>
      <c r="AA249" s="29">
        <f t="shared" si="114"/>
        <v>0</v>
      </c>
      <c r="AB249" s="8"/>
      <c r="AC249" s="8"/>
      <c r="AD249" s="8">
        <f t="shared" si="115"/>
        <v>0</v>
      </c>
      <c r="AE249" s="8">
        <f t="shared" si="116"/>
        <v>1200</v>
      </c>
      <c r="AF249" s="8">
        <f t="shared" si="122"/>
        <v>282.46206013437069</v>
      </c>
      <c r="AG249" s="16">
        <f t="shared" si="109"/>
        <v>1200</v>
      </c>
      <c r="AH249" s="29">
        <f t="shared" si="123"/>
        <v>15.565761604050053</v>
      </c>
      <c r="AI249" s="29">
        <f t="shared" si="124"/>
        <v>17.537939865629319</v>
      </c>
      <c r="AJ249" s="28">
        <f t="shared" si="117"/>
        <v>3.0992097960540355E-2</v>
      </c>
      <c r="AK249" s="25">
        <f t="shared" si="110"/>
        <v>0.30992097960540355</v>
      </c>
      <c r="AL249" s="26">
        <f t="shared" si="118"/>
        <v>2.3521864335168443</v>
      </c>
    </row>
    <row r="250" spans="2:38" x14ac:dyDescent="0.3">
      <c r="B250" s="6">
        <v>2230</v>
      </c>
      <c r="C250" s="8">
        <f t="shared" ref="C250:C313" si="125">$C$16*B250</f>
        <v>22.3</v>
      </c>
      <c r="D250" s="8">
        <f t="shared" ref="D250:D313" si="126">C250/PI()/($C$12/2)^2</f>
        <v>7386.3792527560172</v>
      </c>
      <c r="E250" s="8">
        <f t="shared" ref="E250:E313" si="127">IF(H249*(B250-B249)&gt;E249/2,4*(C250-C249)/PI()/$C$12^2,H249*(B250-B249)+4*(C250-C249)/PI()/$C$12^2)</f>
        <v>33.12277691818889</v>
      </c>
      <c r="F250" s="8">
        <f t="shared" ref="F250:F313" si="128">E250*$C$10/$C$9</f>
        <v>44.301714128077634</v>
      </c>
      <c r="G250" s="8">
        <f t="shared" si="111"/>
        <v>2.2250485660981263</v>
      </c>
      <c r="H250" s="8">
        <f t="shared" ref="H250:H313" si="129">SQRT(2*$C$11*F250)</f>
        <v>29.482191763722099</v>
      </c>
      <c r="I250" s="7">
        <v>101325</v>
      </c>
      <c r="J250" s="8">
        <f t="shared" ref="J250:J313" si="130">$C$9*$C$11*AD250+$C$10*$C$11*AG250</f>
        <v>12596040</v>
      </c>
      <c r="K250" s="8">
        <f t="shared" ref="K250:K313" si="131">$C$9*$C$11*AE250</f>
        <v>9417600</v>
      </c>
      <c r="L250" s="8">
        <f t="shared" ref="L250:L313" si="132">$C$9*$C$11*($C$6-Z250)</f>
        <v>2216142.258060372</v>
      </c>
      <c r="M250" s="17">
        <f t="shared" si="112"/>
        <v>48898803.551202059</v>
      </c>
      <c r="N250" s="18">
        <f t="shared" ref="N250:N313" si="133">J250/101325</f>
        <v>124.31324944485566</v>
      </c>
      <c r="O250" s="18">
        <f t="shared" ref="O250:O313" si="134">K250/101325</f>
        <v>92.944485566247224</v>
      </c>
      <c r="P250" s="18">
        <f t="shared" ref="P250:P313" si="135">L250/101325</f>
        <v>21.871623568323436</v>
      </c>
      <c r="Q250" s="18">
        <f t="shared" ref="Q250:Q313" si="136">M250/101325</f>
        <v>482.59366939256904</v>
      </c>
      <c r="R250" s="10">
        <f t="shared" ref="R250:R313" si="137">AD250*PI()*$C$12^2/4</f>
        <v>0</v>
      </c>
      <c r="S250" s="8">
        <f t="shared" si="113"/>
        <v>22.300000000000047</v>
      </c>
      <c r="T250" s="8">
        <f t="shared" ref="T250:T313" si="138">AE250*PI()*($C$14^2-$C$13^2)/4</f>
        <v>16.183286236437098</v>
      </c>
      <c r="U250" s="8">
        <v>0</v>
      </c>
      <c r="V250" s="8">
        <f t="shared" ref="V250:V313" si="139">AF250*PI()*$C$14^2/4</f>
        <v>4.9901205828786992</v>
      </c>
      <c r="W250" s="8">
        <v>0</v>
      </c>
      <c r="X250" s="15">
        <f t="shared" si="119"/>
        <v>1200</v>
      </c>
      <c r="Y250" s="8">
        <f t="shared" si="120"/>
        <v>0</v>
      </c>
      <c r="Z250" s="8">
        <f t="shared" si="121"/>
        <v>1217.6169395947538</v>
      </c>
      <c r="AA250" s="29">
        <f t="shared" si="114"/>
        <v>0</v>
      </c>
      <c r="AB250" s="8"/>
      <c r="AC250" s="8"/>
      <c r="AD250" s="8">
        <f t="shared" si="115"/>
        <v>0</v>
      </c>
      <c r="AE250" s="8">
        <f t="shared" si="116"/>
        <v>1200</v>
      </c>
      <c r="AF250" s="8">
        <f t="shared" si="122"/>
        <v>282.38306040524623</v>
      </c>
      <c r="AG250" s="16">
        <f t="shared" si="109"/>
        <v>1200</v>
      </c>
      <c r="AH250" s="29">
        <f t="shared" si="123"/>
        <v>15.669278807783105</v>
      </c>
      <c r="AI250" s="29">
        <f t="shared" si="124"/>
        <v>17.616939594753774</v>
      </c>
      <c r="AJ250" s="28">
        <f t="shared" si="117"/>
        <v>3.1131702005407654E-2</v>
      </c>
      <c r="AK250" s="25">
        <f t="shared" si="110"/>
        <v>0.31131702005407652</v>
      </c>
      <c r="AL250" s="26">
        <f t="shared" si="118"/>
        <v>2.362718685957431</v>
      </c>
    </row>
    <row r="251" spans="2:38" x14ac:dyDescent="0.3">
      <c r="B251" s="6">
        <v>2240</v>
      </c>
      <c r="C251" s="8">
        <f t="shared" si="125"/>
        <v>22.400000000000002</v>
      </c>
      <c r="D251" s="8">
        <f t="shared" si="126"/>
        <v>7419.5020296742059</v>
      </c>
      <c r="E251" s="8">
        <f t="shared" si="127"/>
        <v>33.12277691818889</v>
      </c>
      <c r="F251" s="8">
        <f t="shared" si="128"/>
        <v>44.301714128077634</v>
      </c>
      <c r="G251" s="8">
        <f t="shared" si="111"/>
        <v>2.2250485660981263</v>
      </c>
      <c r="H251" s="8">
        <f t="shared" si="129"/>
        <v>29.482191763722099</v>
      </c>
      <c r="I251" s="7">
        <v>101325</v>
      </c>
      <c r="J251" s="8">
        <f t="shared" si="130"/>
        <v>12596040</v>
      </c>
      <c r="K251" s="8">
        <f t="shared" si="131"/>
        <v>9417600</v>
      </c>
      <c r="L251" s="8">
        <f t="shared" si="132"/>
        <v>2215522.2681862032</v>
      </c>
      <c r="M251" s="17">
        <f t="shared" si="112"/>
        <v>49072643.477440633</v>
      </c>
      <c r="N251" s="18">
        <f t="shared" si="133"/>
        <v>124.31324944485566</v>
      </c>
      <c r="O251" s="18">
        <f t="shared" si="134"/>
        <v>92.944485566247224</v>
      </c>
      <c r="P251" s="18">
        <f t="shared" si="135"/>
        <v>21.865504744003978</v>
      </c>
      <c r="Q251" s="18">
        <f t="shared" si="136"/>
        <v>484.30933607145948</v>
      </c>
      <c r="R251" s="10">
        <f t="shared" si="137"/>
        <v>0</v>
      </c>
      <c r="S251" s="8">
        <f t="shared" si="113"/>
        <v>22.400000000000048</v>
      </c>
      <c r="T251" s="8">
        <f t="shared" si="138"/>
        <v>16.183286236437098</v>
      </c>
      <c r="U251" s="8">
        <v>0</v>
      </c>
      <c r="V251" s="8">
        <f t="shared" si="139"/>
        <v>4.9887245424300257</v>
      </c>
      <c r="W251" s="8">
        <v>0</v>
      </c>
      <c r="X251" s="15">
        <f t="shared" si="119"/>
        <v>1200</v>
      </c>
      <c r="Y251" s="8">
        <f t="shared" si="120"/>
        <v>0</v>
      </c>
      <c r="Z251" s="8">
        <f t="shared" si="121"/>
        <v>1217.6959393238783</v>
      </c>
      <c r="AA251" s="29">
        <f t="shared" si="114"/>
        <v>0</v>
      </c>
      <c r="AB251" s="8"/>
      <c r="AC251" s="8"/>
      <c r="AD251" s="8">
        <f t="shared" si="115"/>
        <v>0</v>
      </c>
      <c r="AE251" s="8">
        <f t="shared" si="116"/>
        <v>1200</v>
      </c>
      <c r="AF251" s="8">
        <f t="shared" si="122"/>
        <v>282.30406067612176</v>
      </c>
      <c r="AG251" s="16">
        <f t="shared" si="109"/>
        <v>1200</v>
      </c>
      <c r="AH251" s="29">
        <f t="shared" si="123"/>
        <v>15.77279601151616</v>
      </c>
      <c r="AI251" s="29">
        <f t="shared" si="124"/>
        <v>17.695939323878232</v>
      </c>
      <c r="AJ251" s="28">
        <f t="shared" si="117"/>
        <v>3.1271306050274957E-2</v>
      </c>
      <c r="AK251" s="25">
        <f t="shared" si="110"/>
        <v>0.31271306050274955</v>
      </c>
      <c r="AL251" s="26">
        <f t="shared" si="118"/>
        <v>2.3732510082445084</v>
      </c>
    </row>
    <row r="252" spans="2:38" x14ac:dyDescent="0.3">
      <c r="B252" s="6">
        <v>2250</v>
      </c>
      <c r="C252" s="8">
        <f t="shared" si="125"/>
        <v>22.5</v>
      </c>
      <c r="D252" s="8">
        <f t="shared" si="126"/>
        <v>7452.6248065923937</v>
      </c>
      <c r="E252" s="8">
        <f t="shared" si="127"/>
        <v>33.122776918187711</v>
      </c>
      <c r="F252" s="8">
        <f t="shared" si="128"/>
        <v>44.301714128076064</v>
      </c>
      <c r="G252" s="8">
        <f t="shared" si="111"/>
        <v>2.2250485660981263</v>
      </c>
      <c r="H252" s="8">
        <f t="shared" si="129"/>
        <v>29.482191763721577</v>
      </c>
      <c r="I252" s="7">
        <v>101325</v>
      </c>
      <c r="J252" s="8">
        <f t="shared" si="130"/>
        <v>12596040</v>
      </c>
      <c r="K252" s="8">
        <f t="shared" si="131"/>
        <v>9417600</v>
      </c>
      <c r="L252" s="8">
        <f t="shared" si="132"/>
        <v>2214902.2783120344</v>
      </c>
      <c r="M252" s="17">
        <f t="shared" si="112"/>
        <v>49246483.403679207</v>
      </c>
      <c r="N252" s="18">
        <f t="shared" si="133"/>
        <v>124.31324944485566</v>
      </c>
      <c r="O252" s="18">
        <f t="shared" si="134"/>
        <v>92.944485566247224</v>
      </c>
      <c r="P252" s="18">
        <f t="shared" si="135"/>
        <v>21.859385919684524</v>
      </c>
      <c r="Q252" s="18">
        <f t="shared" si="136"/>
        <v>486.02500275034993</v>
      </c>
      <c r="R252" s="10">
        <f t="shared" si="137"/>
        <v>0</v>
      </c>
      <c r="S252" s="8">
        <f t="shared" si="113"/>
        <v>22.50000000000005</v>
      </c>
      <c r="T252" s="8">
        <f t="shared" si="138"/>
        <v>16.183286236437098</v>
      </c>
      <c r="U252" s="8">
        <v>0</v>
      </c>
      <c r="V252" s="8">
        <f t="shared" si="139"/>
        <v>4.9873285019813531</v>
      </c>
      <c r="W252" s="8">
        <v>0</v>
      </c>
      <c r="X252" s="15">
        <f t="shared" si="119"/>
        <v>1200</v>
      </c>
      <c r="Y252" s="8">
        <f t="shared" si="120"/>
        <v>0</v>
      </c>
      <c r="Z252" s="8">
        <f t="shared" si="121"/>
        <v>1217.7749390530028</v>
      </c>
      <c r="AA252" s="29">
        <f t="shared" si="114"/>
        <v>0</v>
      </c>
      <c r="AB252" s="8"/>
      <c r="AC252" s="8"/>
      <c r="AD252" s="8">
        <f t="shared" si="115"/>
        <v>0</v>
      </c>
      <c r="AE252" s="8">
        <f t="shared" si="116"/>
        <v>1200</v>
      </c>
      <c r="AF252" s="8">
        <f t="shared" si="122"/>
        <v>282.2250609469973</v>
      </c>
      <c r="AG252" s="16">
        <f t="shared" si="109"/>
        <v>1200</v>
      </c>
      <c r="AH252" s="29">
        <f t="shared" si="123"/>
        <v>15.87631321524921</v>
      </c>
      <c r="AI252" s="29">
        <f t="shared" si="124"/>
        <v>17.774939053002683</v>
      </c>
      <c r="AJ252" s="28">
        <f t="shared" si="117"/>
        <v>3.1410910095142248E-2</v>
      </c>
      <c r="AK252" s="25">
        <f t="shared" si="110"/>
        <v>0.31410910095142247</v>
      </c>
      <c r="AL252" s="26">
        <f t="shared" si="118"/>
        <v>2.383783399448157</v>
      </c>
    </row>
    <row r="253" spans="2:38" x14ac:dyDescent="0.3">
      <c r="B253" s="6">
        <v>2260</v>
      </c>
      <c r="C253" s="8">
        <f t="shared" si="125"/>
        <v>22.6</v>
      </c>
      <c r="D253" s="8">
        <f t="shared" si="126"/>
        <v>7485.7475835105834</v>
      </c>
      <c r="E253" s="8">
        <f t="shared" si="127"/>
        <v>33.12277691818889</v>
      </c>
      <c r="F253" s="8">
        <f t="shared" si="128"/>
        <v>44.301714128077634</v>
      </c>
      <c r="G253" s="8">
        <f t="shared" si="111"/>
        <v>2.2250485660981263</v>
      </c>
      <c r="H253" s="8">
        <f t="shared" si="129"/>
        <v>29.482191763722099</v>
      </c>
      <c r="I253" s="7">
        <v>101325</v>
      </c>
      <c r="J253" s="8">
        <f t="shared" si="130"/>
        <v>12596040</v>
      </c>
      <c r="K253" s="8">
        <f t="shared" si="131"/>
        <v>9417600</v>
      </c>
      <c r="L253" s="8">
        <f t="shared" si="132"/>
        <v>2214282.2884378657</v>
      </c>
      <c r="M253" s="17">
        <f t="shared" si="112"/>
        <v>49420323.329917781</v>
      </c>
      <c r="N253" s="18">
        <f t="shared" si="133"/>
        <v>124.31324944485566</v>
      </c>
      <c r="O253" s="18">
        <f t="shared" si="134"/>
        <v>92.944485566247224</v>
      </c>
      <c r="P253" s="18">
        <f t="shared" si="135"/>
        <v>21.853267095365069</v>
      </c>
      <c r="Q253" s="18">
        <f t="shared" si="136"/>
        <v>487.74066942924037</v>
      </c>
      <c r="R253" s="10">
        <f t="shared" si="137"/>
        <v>0</v>
      </c>
      <c r="S253" s="8">
        <f t="shared" si="113"/>
        <v>22.600000000000051</v>
      </c>
      <c r="T253" s="8">
        <f t="shared" si="138"/>
        <v>16.183286236437098</v>
      </c>
      <c r="U253" s="8">
        <v>0</v>
      </c>
      <c r="V253" s="8">
        <f t="shared" si="139"/>
        <v>4.9859324615326797</v>
      </c>
      <c r="W253" s="8">
        <v>0</v>
      </c>
      <c r="X253" s="15">
        <f t="shared" si="119"/>
        <v>1200</v>
      </c>
      <c r="Y253" s="8">
        <f t="shared" si="120"/>
        <v>0</v>
      </c>
      <c r="Z253" s="8">
        <f t="shared" si="121"/>
        <v>1217.8539387821272</v>
      </c>
      <c r="AA253" s="29">
        <f t="shared" si="114"/>
        <v>0</v>
      </c>
      <c r="AB253" s="8"/>
      <c r="AC253" s="8"/>
      <c r="AD253" s="8">
        <f t="shared" si="115"/>
        <v>0</v>
      </c>
      <c r="AE253" s="8">
        <f t="shared" si="116"/>
        <v>1200</v>
      </c>
      <c r="AF253" s="8">
        <f t="shared" si="122"/>
        <v>282.14606121787284</v>
      </c>
      <c r="AG253" s="16">
        <f t="shared" si="109"/>
        <v>1200</v>
      </c>
      <c r="AH253" s="29">
        <f t="shared" si="123"/>
        <v>15.979830418982264</v>
      </c>
      <c r="AI253" s="29">
        <f t="shared" si="124"/>
        <v>17.853938782127141</v>
      </c>
      <c r="AJ253" s="28">
        <f t="shared" si="117"/>
        <v>3.1550514140009547E-2</v>
      </c>
      <c r="AK253" s="25">
        <f t="shared" si="110"/>
        <v>0.31550514140009545</v>
      </c>
      <c r="AL253" s="26">
        <f t="shared" si="118"/>
        <v>2.3943158586548865</v>
      </c>
    </row>
    <row r="254" spans="2:38" x14ac:dyDescent="0.3">
      <c r="B254" s="6">
        <v>2270</v>
      </c>
      <c r="C254" s="8">
        <f t="shared" si="125"/>
        <v>22.7</v>
      </c>
      <c r="D254" s="8">
        <f t="shared" si="126"/>
        <v>7518.8703604287712</v>
      </c>
      <c r="E254" s="8">
        <f t="shared" si="127"/>
        <v>33.122776918187711</v>
      </c>
      <c r="F254" s="8">
        <f t="shared" si="128"/>
        <v>44.301714128076064</v>
      </c>
      <c r="G254" s="8">
        <f t="shared" si="111"/>
        <v>2.2250485660981263</v>
      </c>
      <c r="H254" s="8">
        <f t="shared" si="129"/>
        <v>29.482191763721577</v>
      </c>
      <c r="I254" s="7">
        <v>101325</v>
      </c>
      <c r="J254" s="8">
        <f t="shared" si="130"/>
        <v>12596040</v>
      </c>
      <c r="K254" s="8">
        <f t="shared" si="131"/>
        <v>9417600</v>
      </c>
      <c r="L254" s="8">
        <f t="shared" si="132"/>
        <v>2213662.2985636969</v>
      </c>
      <c r="M254" s="17">
        <f t="shared" si="112"/>
        <v>49594163.256156355</v>
      </c>
      <c r="N254" s="18">
        <f t="shared" si="133"/>
        <v>124.31324944485566</v>
      </c>
      <c r="O254" s="18">
        <f t="shared" si="134"/>
        <v>92.944485566247224</v>
      </c>
      <c r="P254" s="18">
        <f t="shared" si="135"/>
        <v>21.847148271045615</v>
      </c>
      <c r="Q254" s="18">
        <f t="shared" si="136"/>
        <v>489.45633610813081</v>
      </c>
      <c r="R254" s="10">
        <f t="shared" si="137"/>
        <v>0</v>
      </c>
      <c r="S254" s="8">
        <f t="shared" si="113"/>
        <v>22.700000000000053</v>
      </c>
      <c r="T254" s="8">
        <f t="shared" si="138"/>
        <v>16.183286236437098</v>
      </c>
      <c r="U254" s="8">
        <v>0</v>
      </c>
      <c r="V254" s="8">
        <f t="shared" si="139"/>
        <v>4.9845364210840071</v>
      </c>
      <c r="W254" s="8">
        <v>0</v>
      </c>
      <c r="X254" s="15">
        <f t="shared" si="119"/>
        <v>1200</v>
      </c>
      <c r="Y254" s="8">
        <f t="shared" si="120"/>
        <v>0</v>
      </c>
      <c r="Z254" s="8">
        <f t="shared" si="121"/>
        <v>1217.9329385112517</v>
      </c>
      <c r="AA254" s="29">
        <f t="shared" si="114"/>
        <v>0</v>
      </c>
      <c r="AB254" s="8"/>
      <c r="AC254" s="8"/>
      <c r="AD254" s="8">
        <f t="shared" si="115"/>
        <v>0</v>
      </c>
      <c r="AE254" s="8">
        <f t="shared" si="116"/>
        <v>1200</v>
      </c>
      <c r="AF254" s="8">
        <f t="shared" si="122"/>
        <v>282.06706148874838</v>
      </c>
      <c r="AG254" s="16">
        <f t="shared" si="109"/>
        <v>1200</v>
      </c>
      <c r="AH254" s="29">
        <f t="shared" si="123"/>
        <v>16.083347622715316</v>
      </c>
      <c r="AI254" s="29">
        <f t="shared" si="124"/>
        <v>17.932938511251599</v>
      </c>
      <c r="AJ254" s="28">
        <f t="shared" si="117"/>
        <v>3.1690118184876846E-2</v>
      </c>
      <c r="AK254" s="25">
        <f t="shared" si="110"/>
        <v>0.31690118184876848</v>
      </c>
      <c r="AL254" s="26">
        <f t="shared" si="118"/>
        <v>2.4048483849672735</v>
      </c>
    </row>
    <row r="255" spans="2:38" x14ac:dyDescent="0.3">
      <c r="B255" s="6">
        <v>2280</v>
      </c>
      <c r="C255" s="8">
        <f t="shared" si="125"/>
        <v>22.8</v>
      </c>
      <c r="D255" s="8">
        <f t="shared" si="126"/>
        <v>7551.9931373469599</v>
      </c>
      <c r="E255" s="8">
        <f t="shared" si="127"/>
        <v>33.12277691818889</v>
      </c>
      <c r="F255" s="8">
        <f t="shared" si="128"/>
        <v>44.301714128077634</v>
      </c>
      <c r="G255" s="8">
        <f t="shared" si="111"/>
        <v>2.2250485660981263</v>
      </c>
      <c r="H255" s="8">
        <f t="shared" si="129"/>
        <v>29.482191763722099</v>
      </c>
      <c r="I255" s="7">
        <v>101325</v>
      </c>
      <c r="J255" s="8">
        <f t="shared" si="130"/>
        <v>12596040</v>
      </c>
      <c r="K255" s="8">
        <f t="shared" si="131"/>
        <v>9417600</v>
      </c>
      <c r="L255" s="8">
        <f t="shared" si="132"/>
        <v>2213042.30868953</v>
      </c>
      <c r="M255" s="17">
        <f t="shared" si="112"/>
        <v>49768003.182394929</v>
      </c>
      <c r="N255" s="18">
        <f t="shared" si="133"/>
        <v>124.31324944485566</v>
      </c>
      <c r="O255" s="18">
        <f t="shared" si="134"/>
        <v>92.944485566247224</v>
      </c>
      <c r="P255" s="18">
        <f t="shared" si="135"/>
        <v>21.841029446726179</v>
      </c>
      <c r="Q255" s="18">
        <f t="shared" si="136"/>
        <v>491.17200278702126</v>
      </c>
      <c r="R255" s="10">
        <f t="shared" si="137"/>
        <v>0</v>
      </c>
      <c r="S255" s="8">
        <f t="shared" si="113"/>
        <v>22.800000000000054</v>
      </c>
      <c r="T255" s="8">
        <f t="shared" si="138"/>
        <v>16.183286236437098</v>
      </c>
      <c r="U255" s="8">
        <v>0</v>
      </c>
      <c r="V255" s="8">
        <f t="shared" si="139"/>
        <v>4.9831403806353345</v>
      </c>
      <c r="W255" s="8">
        <v>0</v>
      </c>
      <c r="X255" s="15">
        <f t="shared" si="119"/>
        <v>1200</v>
      </c>
      <c r="Y255" s="8">
        <f t="shared" si="120"/>
        <v>0</v>
      </c>
      <c r="Z255" s="8">
        <f t="shared" si="121"/>
        <v>1218.0119382403759</v>
      </c>
      <c r="AA255" s="29">
        <f t="shared" si="114"/>
        <v>0</v>
      </c>
      <c r="AB255" s="8"/>
      <c r="AC255" s="8"/>
      <c r="AD255" s="8">
        <f t="shared" si="115"/>
        <v>0</v>
      </c>
      <c r="AE255" s="8">
        <f t="shared" si="116"/>
        <v>1200</v>
      </c>
      <c r="AF255" s="8">
        <f t="shared" si="122"/>
        <v>281.98806175962397</v>
      </c>
      <c r="AG255" s="16">
        <f t="shared" si="109"/>
        <v>1200</v>
      </c>
      <c r="AH255" s="29">
        <f t="shared" si="123"/>
        <v>16.186864826448371</v>
      </c>
      <c r="AI255" s="29">
        <f t="shared" si="124"/>
        <v>18.011938240376054</v>
      </c>
      <c r="AJ255" s="28">
        <f t="shared" si="117"/>
        <v>3.1829722229744145E-2</v>
      </c>
      <c r="AK255" s="25">
        <f t="shared" si="110"/>
        <v>0.31829722229744145</v>
      </c>
      <c r="AL255" s="26">
        <f t="shared" si="118"/>
        <v>2.4153809775036108</v>
      </c>
    </row>
    <row r="256" spans="2:38" x14ac:dyDescent="0.3">
      <c r="B256" s="6">
        <v>2290</v>
      </c>
      <c r="C256" s="8">
        <f t="shared" si="125"/>
        <v>22.900000000000002</v>
      </c>
      <c r="D256" s="8">
        <f t="shared" si="126"/>
        <v>7585.1159142651486</v>
      </c>
      <c r="E256" s="8">
        <f t="shared" si="127"/>
        <v>33.12277691818889</v>
      </c>
      <c r="F256" s="8">
        <f t="shared" si="128"/>
        <v>44.301714128077634</v>
      </c>
      <c r="G256" s="8">
        <f t="shared" si="111"/>
        <v>2.2250485660981263</v>
      </c>
      <c r="H256" s="8">
        <f t="shared" si="129"/>
        <v>29.482191763722099</v>
      </c>
      <c r="I256" s="7">
        <v>101325</v>
      </c>
      <c r="J256" s="8">
        <f t="shared" si="130"/>
        <v>12596040</v>
      </c>
      <c r="K256" s="8">
        <f t="shared" si="131"/>
        <v>9417600</v>
      </c>
      <c r="L256" s="8">
        <f t="shared" si="132"/>
        <v>2212422.3188153612</v>
      </c>
      <c r="M256" s="17">
        <f t="shared" si="112"/>
        <v>49941843.108633503</v>
      </c>
      <c r="N256" s="18">
        <f t="shared" si="133"/>
        <v>124.31324944485566</v>
      </c>
      <c r="O256" s="18">
        <f t="shared" si="134"/>
        <v>92.944485566247224</v>
      </c>
      <c r="P256" s="18">
        <f t="shared" si="135"/>
        <v>21.834910622406724</v>
      </c>
      <c r="Q256" s="18">
        <f t="shared" si="136"/>
        <v>492.8876694659117</v>
      </c>
      <c r="R256" s="10">
        <f t="shared" si="137"/>
        <v>0</v>
      </c>
      <c r="S256" s="8">
        <f t="shared" si="113"/>
        <v>22.900000000000055</v>
      </c>
      <c r="T256" s="8">
        <f t="shared" si="138"/>
        <v>16.183286236437098</v>
      </c>
      <c r="U256" s="8">
        <v>0</v>
      </c>
      <c r="V256" s="8">
        <f t="shared" si="139"/>
        <v>4.9817443401866619</v>
      </c>
      <c r="W256" s="8">
        <v>0</v>
      </c>
      <c r="X256" s="15">
        <f t="shared" si="119"/>
        <v>1200</v>
      </c>
      <c r="Y256" s="8">
        <f t="shared" si="120"/>
        <v>0</v>
      </c>
      <c r="Z256" s="8">
        <f t="shared" si="121"/>
        <v>1218.0909379695004</v>
      </c>
      <c r="AA256" s="29">
        <f t="shared" si="114"/>
        <v>0</v>
      </c>
      <c r="AB256" s="8"/>
      <c r="AC256" s="8"/>
      <c r="AD256" s="8">
        <f t="shared" si="115"/>
        <v>0</v>
      </c>
      <c r="AE256" s="8">
        <f t="shared" si="116"/>
        <v>1200</v>
      </c>
      <c r="AF256" s="8">
        <f t="shared" si="122"/>
        <v>281.90906203049951</v>
      </c>
      <c r="AG256" s="16">
        <f t="shared" si="109"/>
        <v>1200</v>
      </c>
      <c r="AH256" s="29">
        <f t="shared" si="123"/>
        <v>16.290382030181426</v>
      </c>
      <c r="AI256" s="29">
        <f t="shared" si="124"/>
        <v>18.090937969500509</v>
      </c>
      <c r="AJ256" s="28">
        <f t="shared" si="117"/>
        <v>3.1969326274611444E-2</v>
      </c>
      <c r="AK256" s="25">
        <f t="shared" si="110"/>
        <v>0.31969326274611443</v>
      </c>
      <c r="AL256" s="26">
        <f t="shared" si="118"/>
        <v>2.4259136353975648</v>
      </c>
    </row>
    <row r="257" spans="2:38" x14ac:dyDescent="0.3">
      <c r="B257" s="6">
        <v>2300</v>
      </c>
      <c r="C257" s="8">
        <f t="shared" si="125"/>
        <v>23</v>
      </c>
      <c r="D257" s="8">
        <f t="shared" si="126"/>
        <v>7618.2386911833364</v>
      </c>
      <c r="E257" s="8">
        <f t="shared" si="127"/>
        <v>33.122776918187711</v>
      </c>
      <c r="F257" s="8">
        <f t="shared" si="128"/>
        <v>44.301714128076064</v>
      </c>
      <c r="G257" s="8">
        <f t="shared" si="111"/>
        <v>2.2250485660981263</v>
      </c>
      <c r="H257" s="8">
        <f t="shared" si="129"/>
        <v>29.482191763721577</v>
      </c>
      <c r="I257" s="7">
        <v>101325</v>
      </c>
      <c r="J257" s="8">
        <f t="shared" si="130"/>
        <v>12596040</v>
      </c>
      <c r="K257" s="8">
        <f t="shared" si="131"/>
        <v>9417600</v>
      </c>
      <c r="L257" s="8">
        <f t="shared" si="132"/>
        <v>2211802.3289411925</v>
      </c>
      <c r="M257" s="17">
        <f t="shared" si="112"/>
        <v>50115683.034872077</v>
      </c>
      <c r="N257" s="18">
        <f t="shared" si="133"/>
        <v>124.31324944485566</v>
      </c>
      <c r="O257" s="18">
        <f t="shared" si="134"/>
        <v>92.944485566247224</v>
      </c>
      <c r="P257" s="18">
        <f t="shared" si="135"/>
        <v>21.82879179808727</v>
      </c>
      <c r="Q257" s="18">
        <f t="shared" si="136"/>
        <v>494.60333614480214</v>
      </c>
      <c r="R257" s="10">
        <f t="shared" si="137"/>
        <v>0</v>
      </c>
      <c r="S257" s="8">
        <f t="shared" si="113"/>
        <v>23.000000000000057</v>
      </c>
      <c r="T257" s="8">
        <f t="shared" si="138"/>
        <v>16.183286236437098</v>
      </c>
      <c r="U257" s="8">
        <v>0</v>
      </c>
      <c r="V257" s="8">
        <f t="shared" si="139"/>
        <v>4.9803482997379884</v>
      </c>
      <c r="W257" s="8">
        <v>0</v>
      </c>
      <c r="X257" s="15">
        <f t="shared" si="119"/>
        <v>1200</v>
      </c>
      <c r="Y257" s="8">
        <f t="shared" si="120"/>
        <v>0</v>
      </c>
      <c r="Z257" s="8">
        <f t="shared" si="121"/>
        <v>1218.1699376986248</v>
      </c>
      <c r="AA257" s="29">
        <f t="shared" si="114"/>
        <v>0</v>
      </c>
      <c r="AB257" s="8"/>
      <c r="AC257" s="8"/>
      <c r="AD257" s="8">
        <f t="shared" si="115"/>
        <v>0</v>
      </c>
      <c r="AE257" s="8">
        <f t="shared" si="116"/>
        <v>1200</v>
      </c>
      <c r="AF257" s="8">
        <f t="shared" si="122"/>
        <v>281.83006230137505</v>
      </c>
      <c r="AG257" s="16">
        <f t="shared" si="109"/>
        <v>1200</v>
      </c>
      <c r="AH257" s="29">
        <f t="shared" si="123"/>
        <v>16.393899233914478</v>
      </c>
      <c r="AI257" s="29">
        <f t="shared" si="124"/>
        <v>18.16993769862497</v>
      </c>
      <c r="AJ257" s="28">
        <f t="shared" si="117"/>
        <v>3.2108930319478743E-2</v>
      </c>
      <c r="AK257" s="25">
        <f t="shared" si="110"/>
        <v>0.32108930319478746</v>
      </c>
      <c r="AL257" s="26">
        <f t="shared" si="118"/>
        <v>2.4364463577978426</v>
      </c>
    </row>
    <row r="258" spans="2:38" x14ac:dyDescent="0.3">
      <c r="B258" s="6">
        <v>2310</v>
      </c>
      <c r="C258" s="8">
        <f t="shared" si="125"/>
        <v>23.1</v>
      </c>
      <c r="D258" s="8">
        <f t="shared" si="126"/>
        <v>7651.3614681015251</v>
      </c>
      <c r="E258" s="8">
        <f t="shared" si="127"/>
        <v>33.12277691818889</v>
      </c>
      <c r="F258" s="8">
        <f t="shared" si="128"/>
        <v>44.301714128077634</v>
      </c>
      <c r="G258" s="8">
        <f t="shared" si="111"/>
        <v>2.2250485660981263</v>
      </c>
      <c r="H258" s="8">
        <f t="shared" si="129"/>
        <v>29.482191763722099</v>
      </c>
      <c r="I258" s="7">
        <v>101325</v>
      </c>
      <c r="J258" s="8">
        <f t="shared" si="130"/>
        <v>12596040</v>
      </c>
      <c r="K258" s="8">
        <f t="shared" si="131"/>
        <v>9417600</v>
      </c>
      <c r="L258" s="8">
        <f t="shared" si="132"/>
        <v>2211182.3390670237</v>
      </c>
      <c r="M258" s="17">
        <f t="shared" si="112"/>
        <v>50289522.961110651</v>
      </c>
      <c r="N258" s="18">
        <f t="shared" si="133"/>
        <v>124.31324944485566</v>
      </c>
      <c r="O258" s="18">
        <f t="shared" si="134"/>
        <v>92.944485566247224</v>
      </c>
      <c r="P258" s="18">
        <f t="shared" si="135"/>
        <v>21.822672973767812</v>
      </c>
      <c r="Q258" s="18">
        <f t="shared" si="136"/>
        <v>496.31900282369259</v>
      </c>
      <c r="R258" s="10">
        <f t="shared" si="137"/>
        <v>0</v>
      </c>
      <c r="S258" s="8">
        <f t="shared" si="113"/>
        <v>23.100000000000058</v>
      </c>
      <c r="T258" s="8">
        <f t="shared" si="138"/>
        <v>16.183286236437098</v>
      </c>
      <c r="U258" s="8">
        <v>0</v>
      </c>
      <c r="V258" s="8">
        <f t="shared" si="139"/>
        <v>4.978952259289315</v>
      </c>
      <c r="W258" s="8">
        <v>0</v>
      </c>
      <c r="X258" s="15">
        <f t="shared" si="119"/>
        <v>1200</v>
      </c>
      <c r="Y258" s="8">
        <f t="shared" si="120"/>
        <v>0</v>
      </c>
      <c r="Z258" s="8">
        <f t="shared" si="121"/>
        <v>1218.2489374277493</v>
      </c>
      <c r="AA258" s="29">
        <f t="shared" si="114"/>
        <v>0</v>
      </c>
      <c r="AB258" s="8"/>
      <c r="AC258" s="8"/>
      <c r="AD258" s="8">
        <f t="shared" si="115"/>
        <v>0</v>
      </c>
      <c r="AE258" s="8">
        <f t="shared" si="116"/>
        <v>1200</v>
      </c>
      <c r="AF258" s="8">
        <f t="shared" si="122"/>
        <v>281.75106257225059</v>
      </c>
      <c r="AG258" s="16">
        <f t="shared" si="109"/>
        <v>1200</v>
      </c>
      <c r="AH258" s="29">
        <f t="shared" si="123"/>
        <v>16.497416437647537</v>
      </c>
      <c r="AI258" s="29">
        <f t="shared" si="124"/>
        <v>18.248937427749429</v>
      </c>
      <c r="AJ258" s="28">
        <f t="shared" si="117"/>
        <v>3.2248534364346049E-2</v>
      </c>
      <c r="AK258" s="25">
        <f t="shared" si="110"/>
        <v>0.32248534364346049</v>
      </c>
      <c r="AL258" s="26">
        <f t="shared" si="118"/>
        <v>2.4469791438678663</v>
      </c>
    </row>
    <row r="259" spans="2:38" x14ac:dyDescent="0.3">
      <c r="B259" s="6">
        <v>2320</v>
      </c>
      <c r="C259" s="8">
        <f t="shared" si="125"/>
        <v>23.2</v>
      </c>
      <c r="D259" s="8">
        <f t="shared" si="126"/>
        <v>7684.4842450197129</v>
      </c>
      <c r="E259" s="8">
        <f t="shared" si="127"/>
        <v>33.122776918187711</v>
      </c>
      <c r="F259" s="8">
        <f t="shared" si="128"/>
        <v>44.301714128076064</v>
      </c>
      <c r="G259" s="8">
        <f t="shared" si="111"/>
        <v>2.2250485660981263</v>
      </c>
      <c r="H259" s="8">
        <f t="shared" si="129"/>
        <v>29.482191763721577</v>
      </c>
      <c r="I259" s="7">
        <v>101325</v>
      </c>
      <c r="J259" s="8">
        <f t="shared" si="130"/>
        <v>12596040</v>
      </c>
      <c r="K259" s="8">
        <f t="shared" si="131"/>
        <v>9417600</v>
      </c>
      <c r="L259" s="8">
        <f t="shared" si="132"/>
        <v>2210562.3491928549</v>
      </c>
      <c r="M259" s="17">
        <f t="shared" si="112"/>
        <v>50463362.887349226</v>
      </c>
      <c r="N259" s="18">
        <f t="shared" si="133"/>
        <v>124.31324944485566</v>
      </c>
      <c r="O259" s="18">
        <f t="shared" si="134"/>
        <v>92.944485566247224</v>
      </c>
      <c r="P259" s="18">
        <f t="shared" si="135"/>
        <v>21.816554149448358</v>
      </c>
      <c r="Q259" s="18">
        <f t="shared" si="136"/>
        <v>498.03466950258303</v>
      </c>
      <c r="R259" s="10">
        <f t="shared" si="137"/>
        <v>0</v>
      </c>
      <c r="S259" s="8">
        <f t="shared" si="113"/>
        <v>23.20000000000006</v>
      </c>
      <c r="T259" s="8">
        <f t="shared" si="138"/>
        <v>16.183286236437098</v>
      </c>
      <c r="U259" s="8">
        <v>0</v>
      </c>
      <c r="V259" s="8">
        <f t="shared" si="139"/>
        <v>4.9775562188406424</v>
      </c>
      <c r="W259" s="8">
        <v>0</v>
      </c>
      <c r="X259" s="15">
        <f t="shared" si="119"/>
        <v>1200</v>
      </c>
      <c r="Y259" s="8">
        <f t="shared" si="120"/>
        <v>0</v>
      </c>
      <c r="Z259" s="8">
        <f t="shared" si="121"/>
        <v>1218.3279371568738</v>
      </c>
      <c r="AA259" s="29">
        <f t="shared" si="114"/>
        <v>0</v>
      </c>
      <c r="AB259" s="8"/>
      <c r="AC259" s="8"/>
      <c r="AD259" s="8">
        <f t="shared" si="115"/>
        <v>0</v>
      </c>
      <c r="AE259" s="8">
        <f t="shared" si="116"/>
        <v>1200</v>
      </c>
      <c r="AF259" s="8">
        <f t="shared" si="122"/>
        <v>281.67206284312613</v>
      </c>
      <c r="AG259" s="16">
        <f t="shared" si="109"/>
        <v>1200</v>
      </c>
      <c r="AH259" s="29">
        <f t="shared" si="123"/>
        <v>16.600933641380585</v>
      </c>
      <c r="AI259" s="29">
        <f t="shared" si="124"/>
        <v>18.32793715687388</v>
      </c>
      <c r="AJ259" s="28">
        <f t="shared" si="117"/>
        <v>3.2388138409213341E-2</v>
      </c>
      <c r="AK259" s="25">
        <f t="shared" si="110"/>
        <v>0.32388138409213341</v>
      </c>
      <c r="AL259" s="26">
        <f t="shared" si="118"/>
        <v>2.4575119927854563</v>
      </c>
    </row>
    <row r="260" spans="2:38" x14ac:dyDescent="0.3">
      <c r="B260" s="6">
        <v>2330</v>
      </c>
      <c r="C260" s="8">
        <f t="shared" si="125"/>
        <v>23.3</v>
      </c>
      <c r="D260" s="8">
        <f t="shared" si="126"/>
        <v>7717.6070219379017</v>
      </c>
      <c r="E260" s="8">
        <f t="shared" si="127"/>
        <v>33.12277691818889</v>
      </c>
      <c r="F260" s="8">
        <f t="shared" si="128"/>
        <v>44.301714128077634</v>
      </c>
      <c r="G260" s="8">
        <f t="shared" si="111"/>
        <v>2.2250485660981263</v>
      </c>
      <c r="H260" s="8">
        <f t="shared" si="129"/>
        <v>29.482191763722099</v>
      </c>
      <c r="I260" s="7">
        <v>101325</v>
      </c>
      <c r="J260" s="8">
        <f t="shared" si="130"/>
        <v>12596040</v>
      </c>
      <c r="K260" s="8">
        <f t="shared" si="131"/>
        <v>9417600</v>
      </c>
      <c r="L260" s="8">
        <f t="shared" si="132"/>
        <v>2209942.3593186862</v>
      </c>
      <c r="M260" s="17">
        <f t="shared" si="112"/>
        <v>50637202.8135878</v>
      </c>
      <c r="N260" s="18">
        <f t="shared" si="133"/>
        <v>124.31324944485566</v>
      </c>
      <c r="O260" s="18">
        <f t="shared" si="134"/>
        <v>92.944485566247224</v>
      </c>
      <c r="P260" s="18">
        <f t="shared" si="135"/>
        <v>21.810435325128903</v>
      </c>
      <c r="Q260" s="18">
        <f t="shared" si="136"/>
        <v>499.75033618147347</v>
      </c>
      <c r="R260" s="10">
        <f t="shared" si="137"/>
        <v>0</v>
      </c>
      <c r="S260" s="8">
        <f t="shared" si="113"/>
        <v>23.300000000000061</v>
      </c>
      <c r="T260" s="8">
        <f t="shared" si="138"/>
        <v>16.183286236437098</v>
      </c>
      <c r="U260" s="8">
        <v>0</v>
      </c>
      <c r="V260" s="8">
        <f t="shared" si="139"/>
        <v>4.9761601783919689</v>
      </c>
      <c r="W260" s="8">
        <v>0</v>
      </c>
      <c r="X260" s="15">
        <f t="shared" si="119"/>
        <v>1200</v>
      </c>
      <c r="Y260" s="8">
        <f t="shared" si="120"/>
        <v>0</v>
      </c>
      <c r="Z260" s="8">
        <f t="shared" si="121"/>
        <v>1218.4069368859982</v>
      </c>
      <c r="AA260" s="29">
        <f t="shared" si="114"/>
        <v>0</v>
      </c>
      <c r="AB260" s="8"/>
      <c r="AC260" s="8"/>
      <c r="AD260" s="8">
        <f t="shared" si="115"/>
        <v>0</v>
      </c>
      <c r="AE260" s="8">
        <f t="shared" si="116"/>
        <v>1200</v>
      </c>
      <c r="AF260" s="8">
        <f t="shared" si="122"/>
        <v>281.59306311400167</v>
      </c>
      <c r="AG260" s="16">
        <f t="shared" si="109"/>
        <v>1200</v>
      </c>
      <c r="AH260" s="29">
        <f t="shared" si="123"/>
        <v>16.704450845113641</v>
      </c>
      <c r="AI260" s="29">
        <f t="shared" si="124"/>
        <v>18.406936885998334</v>
      </c>
      <c r="AJ260" s="28">
        <f t="shared" si="117"/>
        <v>3.252774245408064E-2</v>
      </c>
      <c r="AK260" s="25">
        <f t="shared" si="110"/>
        <v>0.32527742454080638</v>
      </c>
      <c r="AL260" s="26">
        <f t="shared" si="118"/>
        <v>2.4680449037425238</v>
      </c>
    </row>
    <row r="261" spans="2:38" x14ac:dyDescent="0.3">
      <c r="B261" s="6">
        <v>2340</v>
      </c>
      <c r="C261" s="8">
        <f t="shared" si="125"/>
        <v>23.400000000000002</v>
      </c>
      <c r="D261" s="8">
        <f t="shared" si="126"/>
        <v>7750.7297988560904</v>
      </c>
      <c r="E261" s="8">
        <f t="shared" si="127"/>
        <v>33.12277691818889</v>
      </c>
      <c r="F261" s="8">
        <f t="shared" si="128"/>
        <v>44.301714128077634</v>
      </c>
      <c r="G261" s="8">
        <f t="shared" si="111"/>
        <v>2.2250485660981263</v>
      </c>
      <c r="H261" s="8">
        <f t="shared" si="129"/>
        <v>29.482191763722099</v>
      </c>
      <c r="I261" s="7">
        <v>101325</v>
      </c>
      <c r="J261" s="8">
        <f t="shared" si="130"/>
        <v>12596040</v>
      </c>
      <c r="K261" s="8">
        <f t="shared" si="131"/>
        <v>9417600</v>
      </c>
      <c r="L261" s="8">
        <f t="shared" si="132"/>
        <v>2209322.3694445174</v>
      </c>
      <c r="M261" s="17">
        <f t="shared" si="112"/>
        <v>50811042.739826374</v>
      </c>
      <c r="N261" s="18">
        <f t="shared" si="133"/>
        <v>124.31324944485566</v>
      </c>
      <c r="O261" s="18">
        <f t="shared" si="134"/>
        <v>92.944485566247224</v>
      </c>
      <c r="P261" s="18">
        <f t="shared" si="135"/>
        <v>21.804316500809449</v>
      </c>
      <c r="Q261" s="18">
        <f t="shared" si="136"/>
        <v>501.46600286036391</v>
      </c>
      <c r="R261" s="10">
        <f t="shared" si="137"/>
        <v>0</v>
      </c>
      <c r="S261" s="8">
        <f t="shared" si="113"/>
        <v>23.400000000000063</v>
      </c>
      <c r="T261" s="8">
        <f t="shared" si="138"/>
        <v>16.183286236437098</v>
      </c>
      <c r="U261" s="8">
        <v>0</v>
      </c>
      <c r="V261" s="8">
        <f t="shared" si="139"/>
        <v>4.9747641379432963</v>
      </c>
      <c r="W261" s="8">
        <v>0</v>
      </c>
      <c r="X261" s="15">
        <f t="shared" si="119"/>
        <v>1200</v>
      </c>
      <c r="Y261" s="8">
        <f t="shared" si="120"/>
        <v>0</v>
      </c>
      <c r="Z261" s="8">
        <f t="shared" si="121"/>
        <v>1218.4859366151227</v>
      </c>
      <c r="AA261" s="29">
        <f t="shared" si="114"/>
        <v>0</v>
      </c>
      <c r="AB261" s="8"/>
      <c r="AC261" s="8"/>
      <c r="AD261" s="8">
        <f t="shared" si="115"/>
        <v>0</v>
      </c>
      <c r="AE261" s="8">
        <f t="shared" si="116"/>
        <v>1200</v>
      </c>
      <c r="AF261" s="8">
        <f t="shared" si="122"/>
        <v>281.5140633848772</v>
      </c>
      <c r="AG261" s="16">
        <f t="shared" si="109"/>
        <v>1200</v>
      </c>
      <c r="AH261" s="29">
        <f t="shared" si="123"/>
        <v>16.807968048846696</v>
      </c>
      <c r="AI261" s="29">
        <f t="shared" si="124"/>
        <v>18.485936615122792</v>
      </c>
      <c r="AJ261" s="28">
        <f t="shared" si="117"/>
        <v>3.2667346498947938E-2</v>
      </c>
      <c r="AK261" s="25">
        <f t="shared" si="110"/>
        <v>0.32667346498947936</v>
      </c>
      <c r="AL261" s="26">
        <f t="shared" si="118"/>
        <v>2.4785778759447705</v>
      </c>
    </row>
    <row r="262" spans="2:38" x14ac:dyDescent="0.3">
      <c r="B262" s="6">
        <v>2350</v>
      </c>
      <c r="C262" s="8">
        <f t="shared" si="125"/>
        <v>23.5</v>
      </c>
      <c r="D262" s="8">
        <f t="shared" si="126"/>
        <v>7783.8525757742782</v>
      </c>
      <c r="E262" s="8">
        <f t="shared" si="127"/>
        <v>33.122776918187711</v>
      </c>
      <c r="F262" s="8">
        <f t="shared" si="128"/>
        <v>44.301714128076064</v>
      </c>
      <c r="G262" s="8">
        <f t="shared" si="111"/>
        <v>2.2250485660981263</v>
      </c>
      <c r="H262" s="8">
        <f t="shared" si="129"/>
        <v>29.482191763721577</v>
      </c>
      <c r="I262" s="7">
        <v>101325</v>
      </c>
      <c r="J262" s="8">
        <f t="shared" si="130"/>
        <v>12596040</v>
      </c>
      <c r="K262" s="8">
        <f t="shared" si="131"/>
        <v>9417600</v>
      </c>
      <c r="L262" s="8">
        <f t="shared" si="132"/>
        <v>2208702.3795703482</v>
      </c>
      <c r="M262" s="17">
        <f t="shared" si="112"/>
        <v>50984882.666064948</v>
      </c>
      <c r="N262" s="18">
        <f t="shared" si="133"/>
        <v>124.31324944485566</v>
      </c>
      <c r="O262" s="18">
        <f t="shared" si="134"/>
        <v>92.944485566247224</v>
      </c>
      <c r="P262" s="18">
        <f t="shared" si="135"/>
        <v>21.798197676489991</v>
      </c>
      <c r="Q262" s="18">
        <f t="shared" si="136"/>
        <v>503.18166953925436</v>
      </c>
      <c r="R262" s="10">
        <f t="shared" si="137"/>
        <v>0</v>
      </c>
      <c r="S262" s="8">
        <f t="shared" si="113"/>
        <v>23.500000000000064</v>
      </c>
      <c r="T262" s="8">
        <f t="shared" si="138"/>
        <v>16.183286236437098</v>
      </c>
      <c r="U262" s="8">
        <v>0</v>
      </c>
      <c r="V262" s="8">
        <f t="shared" si="139"/>
        <v>4.9733680974946228</v>
      </c>
      <c r="W262" s="8">
        <v>0</v>
      </c>
      <c r="X262" s="15">
        <f t="shared" si="119"/>
        <v>1200</v>
      </c>
      <c r="Y262" s="8">
        <f t="shared" si="120"/>
        <v>0</v>
      </c>
      <c r="Z262" s="8">
        <f t="shared" si="121"/>
        <v>1218.5649363442471</v>
      </c>
      <c r="AA262" s="29">
        <f t="shared" si="114"/>
        <v>0</v>
      </c>
      <c r="AB262" s="8"/>
      <c r="AC262" s="8"/>
      <c r="AD262" s="8">
        <f t="shared" si="115"/>
        <v>0</v>
      </c>
      <c r="AE262" s="8">
        <f t="shared" si="116"/>
        <v>1200</v>
      </c>
      <c r="AF262" s="8">
        <f t="shared" si="122"/>
        <v>281.43506365575274</v>
      </c>
      <c r="AG262" s="16">
        <f t="shared" si="109"/>
        <v>1200</v>
      </c>
      <c r="AH262" s="29">
        <f t="shared" si="123"/>
        <v>16.911485252579748</v>
      </c>
      <c r="AI262" s="29">
        <f t="shared" si="124"/>
        <v>18.564936344247251</v>
      </c>
      <c r="AJ262" s="28">
        <f t="shared" si="117"/>
        <v>3.2806950543815237E-2</v>
      </c>
      <c r="AK262" s="25">
        <f t="shared" si="110"/>
        <v>0.32806950543815239</v>
      </c>
      <c r="AL262" s="26">
        <f t="shared" si="118"/>
        <v>2.4891109086113943</v>
      </c>
    </row>
    <row r="263" spans="2:38" x14ac:dyDescent="0.3">
      <c r="B263" s="6">
        <v>2360</v>
      </c>
      <c r="C263" s="8">
        <f t="shared" si="125"/>
        <v>23.6</v>
      </c>
      <c r="D263" s="8">
        <f t="shared" si="126"/>
        <v>7816.9753526924669</v>
      </c>
      <c r="E263" s="8">
        <f t="shared" si="127"/>
        <v>33.12277691818889</v>
      </c>
      <c r="F263" s="8">
        <f t="shared" si="128"/>
        <v>44.301714128077634</v>
      </c>
      <c r="G263" s="8">
        <f t="shared" si="111"/>
        <v>2.2250485660981263</v>
      </c>
      <c r="H263" s="8">
        <f t="shared" si="129"/>
        <v>29.482191763722099</v>
      </c>
      <c r="I263" s="7">
        <v>101325</v>
      </c>
      <c r="J263" s="8">
        <f t="shared" si="130"/>
        <v>12596040</v>
      </c>
      <c r="K263" s="8">
        <f t="shared" si="131"/>
        <v>9417600</v>
      </c>
      <c r="L263" s="8">
        <f t="shared" si="132"/>
        <v>2208082.3896961794</v>
      </c>
      <c r="M263" s="17">
        <f t="shared" si="112"/>
        <v>51158722.592303522</v>
      </c>
      <c r="N263" s="18">
        <f t="shared" si="133"/>
        <v>124.31324944485566</v>
      </c>
      <c r="O263" s="18">
        <f t="shared" si="134"/>
        <v>92.944485566247224</v>
      </c>
      <c r="P263" s="18">
        <f t="shared" si="135"/>
        <v>21.792078852170533</v>
      </c>
      <c r="Q263" s="18">
        <f t="shared" si="136"/>
        <v>504.8973362181448</v>
      </c>
      <c r="R263" s="10">
        <f t="shared" si="137"/>
        <v>0</v>
      </c>
      <c r="S263" s="8">
        <f t="shared" si="113"/>
        <v>23.600000000000065</v>
      </c>
      <c r="T263" s="8">
        <f t="shared" si="138"/>
        <v>16.183286236437098</v>
      </c>
      <c r="U263" s="8">
        <v>0</v>
      </c>
      <c r="V263" s="8">
        <f t="shared" si="139"/>
        <v>4.9719720570459502</v>
      </c>
      <c r="W263" s="8">
        <v>0</v>
      </c>
      <c r="X263" s="15">
        <f t="shared" si="119"/>
        <v>1200</v>
      </c>
      <c r="Y263" s="8">
        <f t="shared" si="120"/>
        <v>0</v>
      </c>
      <c r="Z263" s="8">
        <f t="shared" si="121"/>
        <v>1218.6439360733716</v>
      </c>
      <c r="AA263" s="29">
        <f t="shared" si="114"/>
        <v>0</v>
      </c>
      <c r="AB263" s="8"/>
      <c r="AC263" s="8"/>
      <c r="AD263" s="8">
        <f t="shared" si="115"/>
        <v>0</v>
      </c>
      <c r="AE263" s="8">
        <f t="shared" si="116"/>
        <v>1200</v>
      </c>
      <c r="AF263" s="8">
        <f t="shared" si="122"/>
        <v>281.35606392662828</v>
      </c>
      <c r="AG263" s="16">
        <f t="shared" si="109"/>
        <v>1200</v>
      </c>
      <c r="AH263" s="29">
        <f t="shared" si="123"/>
        <v>17.0150024563128</v>
      </c>
      <c r="AI263" s="29">
        <f t="shared" si="124"/>
        <v>18.643936073371705</v>
      </c>
      <c r="AJ263" s="28">
        <f t="shared" si="117"/>
        <v>3.2946554588682536E-2</v>
      </c>
      <c r="AK263" s="25">
        <f t="shared" si="110"/>
        <v>0.32946554588682536</v>
      </c>
      <c r="AL263" s="26">
        <f t="shared" si="118"/>
        <v>2.499644000974806</v>
      </c>
    </row>
    <row r="264" spans="2:38" x14ac:dyDescent="0.3">
      <c r="B264" s="6">
        <v>2370</v>
      </c>
      <c r="C264" s="8">
        <f t="shared" si="125"/>
        <v>23.7</v>
      </c>
      <c r="D264" s="8">
        <f t="shared" si="126"/>
        <v>7850.0981296106547</v>
      </c>
      <c r="E264" s="8">
        <f t="shared" si="127"/>
        <v>33.122776918187711</v>
      </c>
      <c r="F264" s="8">
        <f t="shared" si="128"/>
        <v>44.301714128076064</v>
      </c>
      <c r="G264" s="8">
        <f t="shared" si="111"/>
        <v>2.2250485660981263</v>
      </c>
      <c r="H264" s="8">
        <f t="shared" si="129"/>
        <v>29.482191763721577</v>
      </c>
      <c r="I264" s="7">
        <v>101325</v>
      </c>
      <c r="J264" s="8">
        <f t="shared" si="130"/>
        <v>12596040</v>
      </c>
      <c r="K264" s="8">
        <f t="shared" si="131"/>
        <v>9417600</v>
      </c>
      <c r="L264" s="8">
        <f t="shared" si="132"/>
        <v>2207462.3998220107</v>
      </c>
      <c r="M264" s="17">
        <f t="shared" si="112"/>
        <v>51332562.518542096</v>
      </c>
      <c r="N264" s="18">
        <f t="shared" si="133"/>
        <v>124.31324944485566</v>
      </c>
      <c r="O264" s="18">
        <f t="shared" si="134"/>
        <v>92.944485566247224</v>
      </c>
      <c r="P264" s="18">
        <f t="shared" si="135"/>
        <v>21.785960027851079</v>
      </c>
      <c r="Q264" s="18">
        <f t="shared" si="136"/>
        <v>506.61300289703524</v>
      </c>
      <c r="R264" s="10">
        <f t="shared" si="137"/>
        <v>0</v>
      </c>
      <c r="S264" s="8">
        <f t="shared" si="113"/>
        <v>23.700000000000067</v>
      </c>
      <c r="T264" s="8">
        <f t="shared" si="138"/>
        <v>16.183286236437098</v>
      </c>
      <c r="U264" s="8">
        <v>0</v>
      </c>
      <c r="V264" s="8">
        <f t="shared" si="139"/>
        <v>4.9705760165972768</v>
      </c>
      <c r="W264" s="8">
        <v>0</v>
      </c>
      <c r="X264" s="15">
        <f t="shared" si="119"/>
        <v>1200</v>
      </c>
      <c r="Y264" s="8">
        <f t="shared" si="120"/>
        <v>0</v>
      </c>
      <c r="Z264" s="8">
        <f t="shared" si="121"/>
        <v>1218.7229358024961</v>
      </c>
      <c r="AA264" s="29">
        <f t="shared" si="114"/>
        <v>0</v>
      </c>
      <c r="AB264" s="8"/>
      <c r="AC264" s="8"/>
      <c r="AD264" s="8">
        <f t="shared" si="115"/>
        <v>0</v>
      </c>
      <c r="AE264" s="8">
        <f t="shared" si="116"/>
        <v>1200</v>
      </c>
      <c r="AF264" s="8">
        <f t="shared" si="122"/>
        <v>281.27706419750382</v>
      </c>
      <c r="AG264" s="16">
        <f t="shared" si="109"/>
        <v>1200</v>
      </c>
      <c r="AH264" s="29">
        <f t="shared" si="123"/>
        <v>17.118519660045855</v>
      </c>
      <c r="AI264" s="29">
        <f t="shared" si="124"/>
        <v>18.72293580249616</v>
      </c>
      <c r="AJ264" s="28">
        <f t="shared" si="117"/>
        <v>3.3086158633549835E-2</v>
      </c>
      <c r="AK264" s="25">
        <f t="shared" si="110"/>
        <v>0.33086158633549834</v>
      </c>
      <c r="AL264" s="26">
        <f t="shared" si="118"/>
        <v>2.5101771522803489</v>
      </c>
    </row>
    <row r="265" spans="2:38" x14ac:dyDescent="0.3">
      <c r="B265" s="6">
        <v>2380</v>
      </c>
      <c r="C265" s="8">
        <f t="shared" si="125"/>
        <v>23.8</v>
      </c>
      <c r="D265" s="8">
        <f t="shared" si="126"/>
        <v>7883.2209065288434</v>
      </c>
      <c r="E265" s="8">
        <f t="shared" si="127"/>
        <v>33.12277691818889</v>
      </c>
      <c r="F265" s="8">
        <f t="shared" si="128"/>
        <v>44.301714128077634</v>
      </c>
      <c r="G265" s="8">
        <f t="shared" si="111"/>
        <v>2.2250485660981263</v>
      </c>
      <c r="H265" s="8">
        <f t="shared" si="129"/>
        <v>29.482191763722099</v>
      </c>
      <c r="I265" s="7">
        <v>101325</v>
      </c>
      <c r="J265" s="8">
        <f t="shared" si="130"/>
        <v>12596040</v>
      </c>
      <c r="K265" s="8">
        <f t="shared" si="131"/>
        <v>9417600</v>
      </c>
      <c r="L265" s="8">
        <f t="shared" si="132"/>
        <v>2206842.4099478419</v>
      </c>
      <c r="M265" s="17">
        <f t="shared" si="112"/>
        <v>51506402.44478067</v>
      </c>
      <c r="N265" s="18">
        <f t="shared" si="133"/>
        <v>124.31324944485566</v>
      </c>
      <c r="O265" s="18">
        <f t="shared" si="134"/>
        <v>92.944485566247224</v>
      </c>
      <c r="P265" s="18">
        <f t="shared" si="135"/>
        <v>21.779841203531625</v>
      </c>
      <c r="Q265" s="18">
        <f t="shared" si="136"/>
        <v>508.32866957592569</v>
      </c>
      <c r="R265" s="10">
        <f t="shared" si="137"/>
        <v>0</v>
      </c>
      <c r="S265" s="8">
        <f t="shared" si="113"/>
        <v>23.800000000000068</v>
      </c>
      <c r="T265" s="8">
        <f t="shared" si="138"/>
        <v>16.183286236437098</v>
      </c>
      <c r="U265" s="8">
        <v>0</v>
      </c>
      <c r="V265" s="8">
        <f t="shared" si="139"/>
        <v>4.9691799761486042</v>
      </c>
      <c r="W265" s="8">
        <v>0</v>
      </c>
      <c r="X265" s="15">
        <f t="shared" si="119"/>
        <v>1200</v>
      </c>
      <c r="Y265" s="8">
        <f t="shared" si="120"/>
        <v>0</v>
      </c>
      <c r="Z265" s="8">
        <f t="shared" si="121"/>
        <v>1218.8019355316205</v>
      </c>
      <c r="AA265" s="29">
        <f t="shared" si="114"/>
        <v>0</v>
      </c>
      <c r="AB265" s="8"/>
      <c r="AC265" s="8"/>
      <c r="AD265" s="8">
        <f t="shared" si="115"/>
        <v>0</v>
      </c>
      <c r="AE265" s="8">
        <f t="shared" si="116"/>
        <v>1200</v>
      </c>
      <c r="AF265" s="8">
        <f t="shared" si="122"/>
        <v>281.19806446837936</v>
      </c>
      <c r="AG265" s="16">
        <f t="shared" si="109"/>
        <v>1200</v>
      </c>
      <c r="AH265" s="29">
        <f t="shared" si="123"/>
        <v>17.222036863778911</v>
      </c>
      <c r="AI265" s="29">
        <f t="shared" si="124"/>
        <v>18.801935531620622</v>
      </c>
      <c r="AJ265" s="28">
        <f t="shared" si="117"/>
        <v>3.3225762678417134E-2</v>
      </c>
      <c r="AK265" s="25">
        <f t="shared" si="110"/>
        <v>0.33225762678417137</v>
      </c>
      <c r="AL265" s="26">
        <f t="shared" si="118"/>
        <v>2.5207103617860294</v>
      </c>
    </row>
    <row r="266" spans="2:38" x14ac:dyDescent="0.3">
      <c r="B266" s="6">
        <v>2390</v>
      </c>
      <c r="C266" s="8">
        <f t="shared" si="125"/>
        <v>23.900000000000002</v>
      </c>
      <c r="D266" s="8">
        <f t="shared" si="126"/>
        <v>7916.3436834470322</v>
      </c>
      <c r="E266" s="8">
        <f t="shared" si="127"/>
        <v>33.12277691818889</v>
      </c>
      <c r="F266" s="8">
        <f t="shared" si="128"/>
        <v>44.301714128077634</v>
      </c>
      <c r="G266" s="8">
        <f t="shared" si="111"/>
        <v>2.2250485660981263</v>
      </c>
      <c r="H266" s="8">
        <f t="shared" si="129"/>
        <v>29.482191763722099</v>
      </c>
      <c r="I266" s="7">
        <v>101325</v>
      </c>
      <c r="J266" s="8">
        <f t="shared" si="130"/>
        <v>12596040</v>
      </c>
      <c r="K266" s="8">
        <f t="shared" si="131"/>
        <v>9417600</v>
      </c>
      <c r="L266" s="8">
        <f t="shared" si="132"/>
        <v>2206222.4200736731</v>
      </c>
      <c r="M266" s="17">
        <f t="shared" si="112"/>
        <v>51680242.371019244</v>
      </c>
      <c r="N266" s="18">
        <f t="shared" si="133"/>
        <v>124.31324944485566</v>
      </c>
      <c r="O266" s="18">
        <f t="shared" si="134"/>
        <v>92.944485566247224</v>
      </c>
      <c r="P266" s="18">
        <f t="shared" si="135"/>
        <v>21.77372237921217</v>
      </c>
      <c r="Q266" s="18">
        <f t="shared" si="136"/>
        <v>510.04433625481613</v>
      </c>
      <c r="R266" s="10">
        <f t="shared" si="137"/>
        <v>0</v>
      </c>
      <c r="S266" s="8">
        <f t="shared" si="113"/>
        <v>23.90000000000007</v>
      </c>
      <c r="T266" s="8">
        <f t="shared" si="138"/>
        <v>16.183286236437098</v>
      </c>
      <c r="U266" s="8">
        <v>0</v>
      </c>
      <c r="V266" s="8">
        <f t="shared" si="139"/>
        <v>4.9677839356999307</v>
      </c>
      <c r="W266" s="8">
        <v>0</v>
      </c>
      <c r="X266" s="15">
        <f t="shared" si="119"/>
        <v>1200</v>
      </c>
      <c r="Y266" s="8">
        <f t="shared" si="120"/>
        <v>0</v>
      </c>
      <c r="Z266" s="8">
        <f t="shared" si="121"/>
        <v>1218.880935260745</v>
      </c>
      <c r="AA266" s="29">
        <f t="shared" si="114"/>
        <v>0</v>
      </c>
      <c r="AB266" s="8"/>
      <c r="AC266" s="8"/>
      <c r="AD266" s="8">
        <f t="shared" si="115"/>
        <v>0</v>
      </c>
      <c r="AE266" s="8">
        <f t="shared" si="116"/>
        <v>1200</v>
      </c>
      <c r="AF266" s="8">
        <f t="shared" si="122"/>
        <v>281.1190647392549</v>
      </c>
      <c r="AG266" s="16">
        <f t="shared" si="109"/>
        <v>1200</v>
      </c>
      <c r="AH266" s="29">
        <f t="shared" si="123"/>
        <v>17.325554067511963</v>
      </c>
      <c r="AI266" s="29">
        <f t="shared" si="124"/>
        <v>18.880935260745076</v>
      </c>
      <c r="AJ266" s="28">
        <f t="shared" si="117"/>
        <v>3.3365366723284433E-2</v>
      </c>
      <c r="AK266" s="25">
        <f t="shared" si="110"/>
        <v>0.33365366723284434</v>
      </c>
      <c r="AL266" s="26">
        <f t="shared" si="118"/>
        <v>2.531243628762252</v>
      </c>
    </row>
    <row r="267" spans="2:38" x14ac:dyDescent="0.3">
      <c r="B267" s="6">
        <v>2400</v>
      </c>
      <c r="C267" s="8">
        <f t="shared" si="125"/>
        <v>24</v>
      </c>
      <c r="D267" s="8">
        <f t="shared" si="126"/>
        <v>7949.46646036522</v>
      </c>
      <c r="E267" s="8">
        <f t="shared" si="127"/>
        <v>33.122776918187711</v>
      </c>
      <c r="F267" s="8">
        <f t="shared" si="128"/>
        <v>44.301714128076064</v>
      </c>
      <c r="G267" s="8">
        <f t="shared" si="111"/>
        <v>2.2250485660981263</v>
      </c>
      <c r="H267" s="8">
        <f t="shared" si="129"/>
        <v>29.482191763721577</v>
      </c>
      <c r="I267" s="7">
        <v>101325</v>
      </c>
      <c r="J267" s="8">
        <f t="shared" si="130"/>
        <v>12596040</v>
      </c>
      <c r="K267" s="8">
        <f t="shared" si="131"/>
        <v>9417600</v>
      </c>
      <c r="L267" s="8">
        <f t="shared" si="132"/>
        <v>2205602.4301995044</v>
      </c>
      <c r="M267" s="17">
        <f t="shared" si="112"/>
        <v>51854082.297257818</v>
      </c>
      <c r="N267" s="18">
        <f t="shared" si="133"/>
        <v>124.31324944485566</v>
      </c>
      <c r="O267" s="18">
        <f t="shared" si="134"/>
        <v>92.944485566247224</v>
      </c>
      <c r="P267" s="18">
        <f t="shared" si="135"/>
        <v>21.767603554892716</v>
      </c>
      <c r="Q267" s="18">
        <f t="shared" si="136"/>
        <v>511.76000293370657</v>
      </c>
      <c r="R267" s="10">
        <f t="shared" si="137"/>
        <v>0</v>
      </c>
      <c r="S267" s="8">
        <f t="shared" si="113"/>
        <v>24.000000000000071</v>
      </c>
      <c r="T267" s="8">
        <f t="shared" si="138"/>
        <v>16.183286236437098</v>
      </c>
      <c r="U267" s="8">
        <v>0</v>
      </c>
      <c r="V267" s="8">
        <f t="shared" si="139"/>
        <v>4.9663878952512581</v>
      </c>
      <c r="W267" s="8">
        <v>0</v>
      </c>
      <c r="X267" s="15">
        <f t="shared" si="119"/>
        <v>1200</v>
      </c>
      <c r="Y267" s="8">
        <f t="shared" si="120"/>
        <v>0</v>
      </c>
      <c r="Z267" s="8">
        <f t="shared" si="121"/>
        <v>1218.9599349898695</v>
      </c>
      <c r="AA267" s="29">
        <f t="shared" si="114"/>
        <v>0</v>
      </c>
      <c r="AB267" s="8"/>
      <c r="AC267" s="8"/>
      <c r="AD267" s="8">
        <f t="shared" si="115"/>
        <v>0</v>
      </c>
      <c r="AE267" s="8">
        <f t="shared" si="116"/>
        <v>1200</v>
      </c>
      <c r="AF267" s="8">
        <f t="shared" si="122"/>
        <v>281.04006501013049</v>
      </c>
      <c r="AG267" s="16">
        <f t="shared" si="109"/>
        <v>1200</v>
      </c>
      <c r="AH267" s="29">
        <f t="shared" si="123"/>
        <v>17.429071271245018</v>
      </c>
      <c r="AI267" s="29">
        <f t="shared" si="124"/>
        <v>18.959934989869531</v>
      </c>
      <c r="AJ267" s="28">
        <f t="shared" si="117"/>
        <v>3.3504970768151732E-2</v>
      </c>
      <c r="AK267" s="25">
        <f t="shared" si="110"/>
        <v>0.33504970768151732</v>
      </c>
      <c r="AL267" s="26">
        <f t="shared" si="118"/>
        <v>2.5417769524915612</v>
      </c>
    </row>
    <row r="268" spans="2:38" x14ac:dyDescent="0.3">
      <c r="B268" s="6">
        <v>2410</v>
      </c>
      <c r="C268" s="8">
        <f t="shared" si="125"/>
        <v>24.1</v>
      </c>
      <c r="D268" s="8">
        <f t="shared" si="126"/>
        <v>7982.5892372834087</v>
      </c>
      <c r="E268" s="8">
        <f t="shared" si="127"/>
        <v>33.12277691818889</v>
      </c>
      <c r="F268" s="8">
        <f t="shared" si="128"/>
        <v>44.301714128077634</v>
      </c>
      <c r="G268" s="8">
        <f t="shared" si="111"/>
        <v>2.2250485660981263</v>
      </c>
      <c r="H268" s="8">
        <f t="shared" si="129"/>
        <v>29.482191763722099</v>
      </c>
      <c r="I268" s="7">
        <v>101325</v>
      </c>
      <c r="J268" s="8">
        <f t="shared" si="130"/>
        <v>12596040</v>
      </c>
      <c r="K268" s="8">
        <f t="shared" si="131"/>
        <v>9417600</v>
      </c>
      <c r="L268" s="8">
        <f t="shared" si="132"/>
        <v>2204982.4403253356</v>
      </c>
      <c r="M268" s="17">
        <f t="shared" si="112"/>
        <v>52027922.223496392</v>
      </c>
      <c r="N268" s="18">
        <f t="shared" si="133"/>
        <v>124.31324944485566</v>
      </c>
      <c r="O268" s="18">
        <f t="shared" si="134"/>
        <v>92.944485566247224</v>
      </c>
      <c r="P268" s="18">
        <f t="shared" si="135"/>
        <v>21.761484730573262</v>
      </c>
      <c r="Q268" s="18">
        <f t="shared" si="136"/>
        <v>513.47566961259702</v>
      </c>
      <c r="R268" s="10">
        <f t="shared" si="137"/>
        <v>0</v>
      </c>
      <c r="S268" s="8">
        <f t="shared" si="113"/>
        <v>24.100000000000072</v>
      </c>
      <c r="T268" s="8">
        <f t="shared" si="138"/>
        <v>16.183286236437098</v>
      </c>
      <c r="U268" s="8">
        <v>0</v>
      </c>
      <c r="V268" s="8">
        <f t="shared" si="139"/>
        <v>4.9649918548025855</v>
      </c>
      <c r="W268" s="8">
        <v>0</v>
      </c>
      <c r="X268" s="15">
        <f t="shared" si="119"/>
        <v>1200</v>
      </c>
      <c r="Y268" s="8">
        <f t="shared" si="120"/>
        <v>0</v>
      </c>
      <c r="Z268" s="8">
        <f t="shared" si="121"/>
        <v>1219.0389347189939</v>
      </c>
      <c r="AA268" s="29">
        <f t="shared" si="114"/>
        <v>0</v>
      </c>
      <c r="AB268" s="8"/>
      <c r="AC268" s="8"/>
      <c r="AD268" s="8">
        <f t="shared" si="115"/>
        <v>0</v>
      </c>
      <c r="AE268" s="8">
        <f t="shared" si="116"/>
        <v>1200</v>
      </c>
      <c r="AF268" s="8">
        <f t="shared" si="122"/>
        <v>280.96106528100603</v>
      </c>
      <c r="AG268" s="16">
        <f t="shared" si="109"/>
        <v>1200</v>
      </c>
      <c r="AH268" s="29">
        <f t="shared" si="123"/>
        <v>17.532588474978073</v>
      </c>
      <c r="AI268" s="29">
        <f t="shared" si="124"/>
        <v>19.038934718993985</v>
      </c>
      <c r="AJ268" s="28">
        <f t="shared" si="117"/>
        <v>3.3644574813019031E-2</v>
      </c>
      <c r="AK268" s="25">
        <f t="shared" si="110"/>
        <v>0.33644574813019029</v>
      </c>
      <c r="AL268" s="26">
        <f t="shared" si="118"/>
        <v>2.5523103322683904</v>
      </c>
    </row>
    <row r="269" spans="2:38" x14ac:dyDescent="0.3">
      <c r="B269" s="6">
        <v>2420</v>
      </c>
      <c r="C269" s="8">
        <f t="shared" si="125"/>
        <v>24.2</v>
      </c>
      <c r="D269" s="8">
        <f t="shared" si="126"/>
        <v>8015.7120142015965</v>
      </c>
      <c r="E269" s="8">
        <f t="shared" si="127"/>
        <v>33.122776918187711</v>
      </c>
      <c r="F269" s="8">
        <f t="shared" si="128"/>
        <v>44.301714128076064</v>
      </c>
      <c r="G269" s="8">
        <f t="shared" si="111"/>
        <v>2.2250485660981263</v>
      </c>
      <c r="H269" s="8">
        <f t="shared" si="129"/>
        <v>29.482191763721577</v>
      </c>
      <c r="I269" s="7">
        <v>101325</v>
      </c>
      <c r="J269" s="8">
        <f t="shared" si="130"/>
        <v>12596040</v>
      </c>
      <c r="K269" s="8">
        <f t="shared" si="131"/>
        <v>9417600</v>
      </c>
      <c r="L269" s="8">
        <f t="shared" si="132"/>
        <v>2204362.4504511668</v>
      </c>
      <c r="M269" s="17">
        <f t="shared" si="112"/>
        <v>52201762.149734966</v>
      </c>
      <c r="N269" s="18">
        <f t="shared" si="133"/>
        <v>124.31324944485566</v>
      </c>
      <c r="O269" s="18">
        <f t="shared" si="134"/>
        <v>92.944485566247224</v>
      </c>
      <c r="P269" s="18">
        <f t="shared" si="135"/>
        <v>21.755365906253804</v>
      </c>
      <c r="Q269" s="18">
        <f t="shared" si="136"/>
        <v>515.19133629148746</v>
      </c>
      <c r="R269" s="10">
        <f t="shared" si="137"/>
        <v>0</v>
      </c>
      <c r="S269" s="8">
        <f t="shared" si="113"/>
        <v>24.200000000000074</v>
      </c>
      <c r="T269" s="8">
        <f t="shared" si="138"/>
        <v>16.183286236437098</v>
      </c>
      <c r="U269" s="8">
        <v>0</v>
      </c>
      <c r="V269" s="8">
        <f t="shared" si="139"/>
        <v>4.9635958143539121</v>
      </c>
      <c r="W269" s="8">
        <v>0</v>
      </c>
      <c r="X269" s="15">
        <f t="shared" si="119"/>
        <v>1200</v>
      </c>
      <c r="Y269" s="8">
        <f t="shared" si="120"/>
        <v>0</v>
      </c>
      <c r="Z269" s="8">
        <f t="shared" si="121"/>
        <v>1219.1179344481184</v>
      </c>
      <c r="AA269" s="29">
        <f t="shared" si="114"/>
        <v>0</v>
      </c>
      <c r="AB269" s="8"/>
      <c r="AC269" s="8"/>
      <c r="AD269" s="8">
        <f t="shared" si="115"/>
        <v>0</v>
      </c>
      <c r="AE269" s="8">
        <f t="shared" si="116"/>
        <v>1200</v>
      </c>
      <c r="AF269" s="8">
        <f t="shared" si="122"/>
        <v>280.88206555188157</v>
      </c>
      <c r="AG269" s="16">
        <f t="shared" si="109"/>
        <v>1200</v>
      </c>
      <c r="AH269" s="29">
        <f t="shared" si="123"/>
        <v>17.636105678711125</v>
      </c>
      <c r="AI269" s="29">
        <f t="shared" si="124"/>
        <v>19.117934448118444</v>
      </c>
      <c r="AJ269" s="28">
        <f t="shared" si="117"/>
        <v>3.3784178857886329E-2</v>
      </c>
      <c r="AK269" s="25">
        <f t="shared" si="110"/>
        <v>0.33784178857886327</v>
      </c>
      <c r="AL269" s="26">
        <f t="shared" si="118"/>
        <v>2.5628437673988169</v>
      </c>
    </row>
    <row r="270" spans="2:38" x14ac:dyDescent="0.3">
      <c r="B270" s="6">
        <v>2430</v>
      </c>
      <c r="C270" s="8">
        <f t="shared" si="125"/>
        <v>24.3</v>
      </c>
      <c r="D270" s="8">
        <f t="shared" si="126"/>
        <v>8048.8347911197852</v>
      </c>
      <c r="E270" s="8">
        <f t="shared" si="127"/>
        <v>33.12277691818889</v>
      </c>
      <c r="F270" s="8">
        <f t="shared" si="128"/>
        <v>44.301714128077634</v>
      </c>
      <c r="G270" s="8">
        <f t="shared" si="111"/>
        <v>2.2250485660981263</v>
      </c>
      <c r="H270" s="8">
        <f t="shared" si="129"/>
        <v>29.482191763722099</v>
      </c>
      <c r="I270" s="7">
        <v>101325</v>
      </c>
      <c r="J270" s="8">
        <f t="shared" si="130"/>
        <v>12596040</v>
      </c>
      <c r="K270" s="8">
        <f t="shared" si="131"/>
        <v>9417600</v>
      </c>
      <c r="L270" s="8">
        <f t="shared" si="132"/>
        <v>2203742.4605769981</v>
      </c>
      <c r="M270" s="17">
        <f t="shared" si="112"/>
        <v>52375602.075973541</v>
      </c>
      <c r="N270" s="18">
        <f t="shared" si="133"/>
        <v>124.31324944485566</v>
      </c>
      <c r="O270" s="18">
        <f t="shared" si="134"/>
        <v>92.944485566247224</v>
      </c>
      <c r="P270" s="18">
        <f t="shared" si="135"/>
        <v>21.74924708193435</v>
      </c>
      <c r="Q270" s="18">
        <f t="shared" si="136"/>
        <v>516.9070029703779</v>
      </c>
      <c r="R270" s="10">
        <f t="shared" si="137"/>
        <v>0</v>
      </c>
      <c r="S270" s="8">
        <f t="shared" si="113"/>
        <v>24.300000000000075</v>
      </c>
      <c r="T270" s="8">
        <f t="shared" si="138"/>
        <v>16.183286236437098</v>
      </c>
      <c r="U270" s="8">
        <v>0</v>
      </c>
      <c r="V270" s="8">
        <f t="shared" si="139"/>
        <v>4.9621997739052395</v>
      </c>
      <c r="W270" s="8">
        <v>0</v>
      </c>
      <c r="X270" s="15">
        <f t="shared" si="119"/>
        <v>1200</v>
      </c>
      <c r="Y270" s="8">
        <f t="shared" si="120"/>
        <v>0</v>
      </c>
      <c r="Z270" s="8">
        <f t="shared" si="121"/>
        <v>1219.1969341772428</v>
      </c>
      <c r="AA270" s="29">
        <f t="shared" si="114"/>
        <v>0</v>
      </c>
      <c r="AB270" s="8"/>
      <c r="AC270" s="8"/>
      <c r="AD270" s="8">
        <f t="shared" si="115"/>
        <v>0</v>
      </c>
      <c r="AE270" s="8">
        <f t="shared" si="116"/>
        <v>1200</v>
      </c>
      <c r="AF270" s="8">
        <f t="shared" si="122"/>
        <v>280.80306582275711</v>
      </c>
      <c r="AG270" s="16">
        <f t="shared" si="109"/>
        <v>1200</v>
      </c>
      <c r="AH270" s="29">
        <f t="shared" si="123"/>
        <v>17.739622882444181</v>
      </c>
      <c r="AI270" s="29">
        <f t="shared" si="124"/>
        <v>19.196934177242902</v>
      </c>
      <c r="AJ270" s="28">
        <f t="shared" si="117"/>
        <v>3.3923782902753628E-2</v>
      </c>
      <c r="AK270" s="25">
        <f t="shared" si="110"/>
        <v>0.3392378290275363</v>
      </c>
      <c r="AL270" s="26">
        <f t="shared" si="118"/>
        <v>2.5733772572003226</v>
      </c>
    </row>
    <row r="271" spans="2:38" x14ac:dyDescent="0.3">
      <c r="B271" s="6">
        <v>2440</v>
      </c>
      <c r="C271" s="8">
        <f t="shared" si="125"/>
        <v>24.400000000000002</v>
      </c>
      <c r="D271" s="8">
        <f t="shared" si="126"/>
        <v>8081.9575680379749</v>
      </c>
      <c r="E271" s="8">
        <f t="shared" si="127"/>
        <v>33.12277691818889</v>
      </c>
      <c r="F271" s="8">
        <f t="shared" si="128"/>
        <v>44.301714128077634</v>
      </c>
      <c r="G271" s="8">
        <f t="shared" si="111"/>
        <v>2.2250485660981263</v>
      </c>
      <c r="H271" s="8">
        <f t="shared" si="129"/>
        <v>29.482191763722099</v>
      </c>
      <c r="I271" s="7">
        <v>101325</v>
      </c>
      <c r="J271" s="8">
        <f t="shared" si="130"/>
        <v>12596040</v>
      </c>
      <c r="K271" s="8">
        <f t="shared" si="131"/>
        <v>9417600</v>
      </c>
      <c r="L271" s="8">
        <f t="shared" si="132"/>
        <v>2203122.4707028293</v>
      </c>
      <c r="M271" s="17">
        <f t="shared" si="112"/>
        <v>52549442.002212115</v>
      </c>
      <c r="N271" s="18">
        <f t="shared" si="133"/>
        <v>124.31324944485566</v>
      </c>
      <c r="O271" s="18">
        <f t="shared" si="134"/>
        <v>92.944485566247224</v>
      </c>
      <c r="P271" s="18">
        <f t="shared" si="135"/>
        <v>21.743128257614895</v>
      </c>
      <c r="Q271" s="18">
        <f t="shared" si="136"/>
        <v>518.62266964926835</v>
      </c>
      <c r="R271" s="10">
        <f t="shared" si="137"/>
        <v>0</v>
      </c>
      <c r="S271" s="8">
        <f t="shared" si="113"/>
        <v>24.400000000000077</v>
      </c>
      <c r="T271" s="8">
        <f t="shared" si="138"/>
        <v>16.183286236437098</v>
      </c>
      <c r="U271" s="8">
        <v>0</v>
      </c>
      <c r="V271" s="8">
        <f t="shared" si="139"/>
        <v>4.960803733456566</v>
      </c>
      <c r="W271" s="8">
        <v>0</v>
      </c>
      <c r="X271" s="15">
        <f t="shared" si="119"/>
        <v>1200</v>
      </c>
      <c r="Y271" s="8">
        <f t="shared" si="120"/>
        <v>0</v>
      </c>
      <c r="Z271" s="8">
        <f t="shared" si="121"/>
        <v>1219.2759339063673</v>
      </c>
      <c r="AA271" s="29">
        <f t="shared" si="114"/>
        <v>0</v>
      </c>
      <c r="AB271" s="8"/>
      <c r="AC271" s="8"/>
      <c r="AD271" s="8">
        <f t="shared" si="115"/>
        <v>0</v>
      </c>
      <c r="AE271" s="8">
        <f t="shared" si="116"/>
        <v>1200</v>
      </c>
      <c r="AF271" s="8">
        <f t="shared" si="122"/>
        <v>280.72406609363264</v>
      </c>
      <c r="AG271" s="16">
        <f t="shared" si="109"/>
        <v>1200</v>
      </c>
      <c r="AH271" s="29">
        <f t="shared" si="123"/>
        <v>17.843140086177232</v>
      </c>
      <c r="AI271" s="29">
        <f t="shared" si="124"/>
        <v>19.275933906367356</v>
      </c>
      <c r="AJ271" s="28">
        <f t="shared" si="117"/>
        <v>3.4063386947620927E-2</v>
      </c>
      <c r="AK271" s="25">
        <f t="shared" si="110"/>
        <v>0.34063386947620927</v>
      </c>
      <c r="AL271" s="26">
        <f t="shared" si="118"/>
        <v>2.5839108010015606</v>
      </c>
    </row>
    <row r="272" spans="2:38" x14ac:dyDescent="0.3">
      <c r="B272" s="6">
        <v>2450</v>
      </c>
      <c r="C272" s="8">
        <f t="shared" si="125"/>
        <v>24.5</v>
      </c>
      <c r="D272" s="8">
        <f t="shared" si="126"/>
        <v>8115.0803449561627</v>
      </c>
      <c r="E272" s="8">
        <f t="shared" si="127"/>
        <v>33.122776918187711</v>
      </c>
      <c r="F272" s="8">
        <f t="shared" si="128"/>
        <v>44.301714128076064</v>
      </c>
      <c r="G272" s="8">
        <f t="shared" si="111"/>
        <v>2.2250485660981263</v>
      </c>
      <c r="H272" s="8">
        <f t="shared" si="129"/>
        <v>29.482191763721577</v>
      </c>
      <c r="I272" s="7">
        <v>101325</v>
      </c>
      <c r="J272" s="8">
        <f t="shared" si="130"/>
        <v>12596040</v>
      </c>
      <c r="K272" s="8">
        <f t="shared" si="131"/>
        <v>9417600</v>
      </c>
      <c r="L272" s="8">
        <f t="shared" si="132"/>
        <v>2202502.4808286605</v>
      </c>
      <c r="M272" s="17">
        <f t="shared" si="112"/>
        <v>52723281.928450689</v>
      </c>
      <c r="N272" s="18">
        <f t="shared" si="133"/>
        <v>124.31324944485566</v>
      </c>
      <c r="O272" s="18">
        <f t="shared" si="134"/>
        <v>92.944485566247224</v>
      </c>
      <c r="P272" s="18">
        <f t="shared" si="135"/>
        <v>21.737009433295441</v>
      </c>
      <c r="Q272" s="18">
        <f t="shared" si="136"/>
        <v>520.33833632815879</v>
      </c>
      <c r="R272" s="10">
        <f t="shared" si="137"/>
        <v>0</v>
      </c>
      <c r="S272" s="8">
        <f t="shared" si="113"/>
        <v>24.500000000000078</v>
      </c>
      <c r="T272" s="8">
        <f t="shared" si="138"/>
        <v>16.183286236437098</v>
      </c>
      <c r="U272" s="8">
        <v>0</v>
      </c>
      <c r="V272" s="8">
        <f t="shared" si="139"/>
        <v>4.9594076930078934</v>
      </c>
      <c r="W272" s="8">
        <v>0</v>
      </c>
      <c r="X272" s="15">
        <f t="shared" si="119"/>
        <v>1200</v>
      </c>
      <c r="Y272" s="8">
        <f t="shared" si="120"/>
        <v>0</v>
      </c>
      <c r="Z272" s="8">
        <f t="shared" si="121"/>
        <v>1219.3549336354918</v>
      </c>
      <c r="AA272" s="29">
        <f t="shared" si="114"/>
        <v>0</v>
      </c>
      <c r="AB272" s="8"/>
      <c r="AC272" s="8"/>
      <c r="AD272" s="8">
        <f t="shared" si="115"/>
        <v>0</v>
      </c>
      <c r="AE272" s="8">
        <f t="shared" si="116"/>
        <v>1200</v>
      </c>
      <c r="AF272" s="8">
        <f t="shared" si="122"/>
        <v>280.64506636450818</v>
      </c>
      <c r="AG272" s="16">
        <f t="shared" si="109"/>
        <v>1200</v>
      </c>
      <c r="AH272" s="29">
        <f t="shared" si="123"/>
        <v>17.946657289910288</v>
      </c>
      <c r="AI272" s="29">
        <f t="shared" si="124"/>
        <v>19.354933635491811</v>
      </c>
      <c r="AJ272" s="28">
        <f t="shared" si="117"/>
        <v>3.4202990992488226E-2</v>
      </c>
      <c r="AK272" s="25">
        <f t="shared" si="110"/>
        <v>0.34202990992488225</v>
      </c>
      <c r="AL272" s="26">
        <f t="shared" si="118"/>
        <v>2.5944443981421275</v>
      </c>
    </row>
    <row r="273" spans="2:38" x14ac:dyDescent="0.3">
      <c r="B273" s="6">
        <v>2460</v>
      </c>
      <c r="C273" s="8">
        <f t="shared" si="125"/>
        <v>24.6</v>
      </c>
      <c r="D273" s="8">
        <f t="shared" si="126"/>
        <v>8148.2031218743523</v>
      </c>
      <c r="E273" s="8">
        <f t="shared" si="127"/>
        <v>33.12277691818889</v>
      </c>
      <c r="F273" s="8">
        <f t="shared" si="128"/>
        <v>44.301714128077634</v>
      </c>
      <c r="G273" s="8">
        <f t="shared" si="111"/>
        <v>2.2250485660981263</v>
      </c>
      <c r="H273" s="8">
        <f t="shared" si="129"/>
        <v>29.482191763722099</v>
      </c>
      <c r="I273" s="7">
        <v>101325</v>
      </c>
      <c r="J273" s="8">
        <f t="shared" si="130"/>
        <v>12596040</v>
      </c>
      <c r="K273" s="8">
        <f t="shared" si="131"/>
        <v>9417600</v>
      </c>
      <c r="L273" s="8">
        <f t="shared" si="132"/>
        <v>2201882.4909544918</v>
      </c>
      <c r="M273" s="17">
        <f t="shared" si="112"/>
        <v>52897121.854689263</v>
      </c>
      <c r="N273" s="18">
        <f t="shared" si="133"/>
        <v>124.31324944485566</v>
      </c>
      <c r="O273" s="18">
        <f t="shared" si="134"/>
        <v>92.944485566247224</v>
      </c>
      <c r="P273" s="18">
        <f t="shared" si="135"/>
        <v>21.730890608975987</v>
      </c>
      <c r="Q273" s="18">
        <f t="shared" si="136"/>
        <v>522.05400300704923</v>
      </c>
      <c r="R273" s="10">
        <f t="shared" si="137"/>
        <v>0</v>
      </c>
      <c r="S273" s="8">
        <f t="shared" si="113"/>
        <v>24.60000000000008</v>
      </c>
      <c r="T273" s="8">
        <f t="shared" si="138"/>
        <v>16.183286236437098</v>
      </c>
      <c r="U273" s="8">
        <v>0</v>
      </c>
      <c r="V273" s="8">
        <f t="shared" si="139"/>
        <v>4.9580116525592199</v>
      </c>
      <c r="W273" s="8">
        <v>0</v>
      </c>
      <c r="X273" s="15">
        <f t="shared" si="119"/>
        <v>1200</v>
      </c>
      <c r="Y273" s="8">
        <f t="shared" si="120"/>
        <v>0</v>
      </c>
      <c r="Z273" s="8">
        <f t="shared" si="121"/>
        <v>1219.4339333646162</v>
      </c>
      <c r="AA273" s="29">
        <f t="shared" si="114"/>
        <v>0</v>
      </c>
      <c r="AB273" s="8"/>
      <c r="AC273" s="8"/>
      <c r="AD273" s="8">
        <f t="shared" si="115"/>
        <v>0</v>
      </c>
      <c r="AE273" s="8">
        <f t="shared" si="116"/>
        <v>1200</v>
      </c>
      <c r="AF273" s="8">
        <f t="shared" si="122"/>
        <v>280.56606663538372</v>
      </c>
      <c r="AG273" s="16">
        <f t="shared" si="109"/>
        <v>1200</v>
      </c>
      <c r="AH273" s="29">
        <f t="shared" si="123"/>
        <v>18.050174493643343</v>
      </c>
      <c r="AI273" s="29">
        <f t="shared" si="124"/>
        <v>19.433933364616269</v>
      </c>
      <c r="AJ273" s="28">
        <f t="shared" si="117"/>
        <v>3.4342595037355525E-2</v>
      </c>
      <c r="AK273" s="25">
        <f t="shared" si="110"/>
        <v>0.34342595037355528</v>
      </c>
      <c r="AL273" s="26">
        <f t="shared" si="118"/>
        <v>2.6049780479723421</v>
      </c>
    </row>
    <row r="274" spans="2:38" x14ac:dyDescent="0.3">
      <c r="B274" s="6">
        <v>2470</v>
      </c>
      <c r="C274" s="8">
        <f t="shared" si="125"/>
        <v>24.7</v>
      </c>
      <c r="D274" s="8">
        <f t="shared" si="126"/>
        <v>8181.3258987925392</v>
      </c>
      <c r="E274" s="8">
        <f t="shared" si="127"/>
        <v>33.122776918187711</v>
      </c>
      <c r="F274" s="8">
        <f t="shared" si="128"/>
        <v>44.301714128076064</v>
      </c>
      <c r="G274" s="8">
        <f t="shared" si="111"/>
        <v>2.2250485660981263</v>
      </c>
      <c r="H274" s="8">
        <f t="shared" si="129"/>
        <v>29.482191763721577</v>
      </c>
      <c r="I274" s="7">
        <v>101325</v>
      </c>
      <c r="J274" s="8">
        <f t="shared" si="130"/>
        <v>12596040</v>
      </c>
      <c r="K274" s="8">
        <f t="shared" si="131"/>
        <v>9417600</v>
      </c>
      <c r="L274" s="8">
        <f t="shared" si="132"/>
        <v>2201262.501080323</v>
      </c>
      <c r="M274" s="17">
        <f t="shared" si="112"/>
        <v>53070961.780927837</v>
      </c>
      <c r="N274" s="18">
        <f t="shared" si="133"/>
        <v>124.31324944485566</v>
      </c>
      <c r="O274" s="18">
        <f t="shared" si="134"/>
        <v>92.944485566247224</v>
      </c>
      <c r="P274" s="18">
        <f t="shared" si="135"/>
        <v>21.724771784656532</v>
      </c>
      <c r="Q274" s="18">
        <f t="shared" si="136"/>
        <v>523.76966968593968</v>
      </c>
      <c r="R274" s="10">
        <f t="shared" si="137"/>
        <v>0</v>
      </c>
      <c r="S274" s="8">
        <f t="shared" si="113"/>
        <v>24.700000000000081</v>
      </c>
      <c r="T274" s="8">
        <f t="shared" si="138"/>
        <v>16.183286236437098</v>
      </c>
      <c r="U274" s="8">
        <v>0</v>
      </c>
      <c r="V274" s="8">
        <f t="shared" si="139"/>
        <v>4.9566156121105474</v>
      </c>
      <c r="W274" s="8">
        <v>0</v>
      </c>
      <c r="X274" s="15">
        <f t="shared" si="119"/>
        <v>1200</v>
      </c>
      <c r="Y274" s="8">
        <f t="shared" si="120"/>
        <v>0</v>
      </c>
      <c r="Z274" s="8">
        <f t="shared" si="121"/>
        <v>1219.5129330937407</v>
      </c>
      <c r="AA274" s="29">
        <f t="shared" si="114"/>
        <v>0</v>
      </c>
      <c r="AB274" s="8"/>
      <c r="AC274" s="8"/>
      <c r="AD274" s="8">
        <f t="shared" si="115"/>
        <v>0</v>
      </c>
      <c r="AE274" s="8">
        <f t="shared" si="116"/>
        <v>1200</v>
      </c>
      <c r="AF274" s="8">
        <f t="shared" si="122"/>
        <v>280.48706690625926</v>
      </c>
      <c r="AG274" s="16">
        <f t="shared" si="109"/>
        <v>1200</v>
      </c>
      <c r="AH274" s="29">
        <f t="shared" si="123"/>
        <v>18.153691697376395</v>
      </c>
      <c r="AI274" s="29">
        <f t="shared" si="124"/>
        <v>19.512933093740727</v>
      </c>
      <c r="AJ274" s="28">
        <f t="shared" si="117"/>
        <v>3.4482199082222824E-2</v>
      </c>
      <c r="AK274" s="25">
        <f t="shared" si="110"/>
        <v>0.34482199082222825</v>
      </c>
      <c r="AL274" s="26">
        <f t="shared" si="118"/>
        <v>2.6155117498530283</v>
      </c>
    </row>
    <row r="275" spans="2:38" x14ac:dyDescent="0.3">
      <c r="B275" s="6">
        <v>2480</v>
      </c>
      <c r="C275" s="8">
        <f t="shared" si="125"/>
        <v>24.8</v>
      </c>
      <c r="D275" s="8">
        <f t="shared" si="126"/>
        <v>8214.4486757107279</v>
      </c>
      <c r="E275" s="8">
        <f t="shared" si="127"/>
        <v>33.12277691818889</v>
      </c>
      <c r="F275" s="8">
        <f t="shared" si="128"/>
        <v>44.301714128077634</v>
      </c>
      <c r="G275" s="8">
        <f t="shared" si="111"/>
        <v>2.2250485660981263</v>
      </c>
      <c r="H275" s="8">
        <f t="shared" si="129"/>
        <v>29.482191763722099</v>
      </c>
      <c r="I275" s="7">
        <v>101325</v>
      </c>
      <c r="J275" s="8">
        <f t="shared" si="130"/>
        <v>12596040</v>
      </c>
      <c r="K275" s="8">
        <f t="shared" si="131"/>
        <v>9417600</v>
      </c>
      <c r="L275" s="8">
        <f t="shared" si="132"/>
        <v>2200642.5112061542</v>
      </c>
      <c r="M275" s="17">
        <f t="shared" si="112"/>
        <v>53244801.707166411</v>
      </c>
      <c r="N275" s="18">
        <f t="shared" si="133"/>
        <v>124.31324944485566</v>
      </c>
      <c r="O275" s="18">
        <f t="shared" si="134"/>
        <v>92.944485566247224</v>
      </c>
      <c r="P275" s="18">
        <f t="shared" si="135"/>
        <v>21.718652960337078</v>
      </c>
      <c r="Q275" s="18">
        <f t="shared" si="136"/>
        <v>525.48533636483012</v>
      </c>
      <c r="R275" s="10">
        <f t="shared" si="137"/>
        <v>0</v>
      </c>
      <c r="S275" s="8">
        <f t="shared" si="113"/>
        <v>24.800000000000082</v>
      </c>
      <c r="T275" s="8">
        <f t="shared" si="138"/>
        <v>16.183286236437098</v>
      </c>
      <c r="U275" s="8">
        <v>0</v>
      </c>
      <c r="V275" s="8">
        <f t="shared" si="139"/>
        <v>4.9552195716618739</v>
      </c>
      <c r="W275" s="8">
        <v>0</v>
      </c>
      <c r="X275" s="15">
        <f t="shared" si="119"/>
        <v>1200</v>
      </c>
      <c r="Y275" s="8">
        <f t="shared" si="120"/>
        <v>0</v>
      </c>
      <c r="Z275" s="8">
        <f t="shared" si="121"/>
        <v>1219.5919328228651</v>
      </c>
      <c r="AA275" s="29">
        <f t="shared" si="114"/>
        <v>0</v>
      </c>
      <c r="AB275" s="8"/>
      <c r="AC275" s="8"/>
      <c r="AD275" s="8">
        <f t="shared" si="115"/>
        <v>0</v>
      </c>
      <c r="AE275" s="8">
        <f t="shared" si="116"/>
        <v>1200</v>
      </c>
      <c r="AF275" s="8">
        <f t="shared" si="122"/>
        <v>280.4080671771348</v>
      </c>
      <c r="AG275" s="16">
        <f t="shared" si="109"/>
        <v>1200</v>
      </c>
      <c r="AH275" s="29">
        <f t="shared" si="123"/>
        <v>18.257208901109447</v>
      </c>
      <c r="AI275" s="29">
        <f t="shared" si="124"/>
        <v>19.591932822865182</v>
      </c>
      <c r="AJ275" s="28">
        <f t="shared" si="117"/>
        <v>3.4621803127090123E-2</v>
      </c>
      <c r="AK275" s="25">
        <f t="shared" si="110"/>
        <v>0.34621803127090123</v>
      </c>
      <c r="AL275" s="26">
        <f t="shared" si="118"/>
        <v>2.6260455031553036</v>
      </c>
    </row>
    <row r="276" spans="2:38" x14ac:dyDescent="0.3">
      <c r="B276" s="6">
        <v>2490</v>
      </c>
      <c r="C276" s="8">
        <f t="shared" si="125"/>
        <v>24.900000000000002</v>
      </c>
      <c r="D276" s="8">
        <f t="shared" si="126"/>
        <v>8247.5714526289175</v>
      </c>
      <c r="E276" s="8">
        <f t="shared" si="127"/>
        <v>33.12277691818889</v>
      </c>
      <c r="F276" s="8">
        <f t="shared" si="128"/>
        <v>44.301714128077634</v>
      </c>
      <c r="G276" s="8">
        <f t="shared" si="111"/>
        <v>2.2250485660981263</v>
      </c>
      <c r="H276" s="8">
        <f t="shared" si="129"/>
        <v>29.482191763722099</v>
      </c>
      <c r="I276" s="7">
        <v>101325</v>
      </c>
      <c r="J276" s="8">
        <f t="shared" si="130"/>
        <v>12596040</v>
      </c>
      <c r="K276" s="8">
        <f t="shared" si="131"/>
        <v>9417600</v>
      </c>
      <c r="L276" s="8">
        <f t="shared" si="132"/>
        <v>2200022.5213319855</v>
      </c>
      <c r="M276" s="17">
        <f t="shared" si="112"/>
        <v>53418641.633404985</v>
      </c>
      <c r="N276" s="18">
        <f t="shared" si="133"/>
        <v>124.31324944485566</v>
      </c>
      <c r="O276" s="18">
        <f t="shared" si="134"/>
        <v>92.944485566247224</v>
      </c>
      <c r="P276" s="18">
        <f t="shared" si="135"/>
        <v>21.71253413601762</v>
      </c>
      <c r="Q276" s="18">
        <f t="shared" si="136"/>
        <v>527.20100304372056</v>
      </c>
      <c r="R276" s="10">
        <f t="shared" si="137"/>
        <v>0</v>
      </c>
      <c r="S276" s="8">
        <f t="shared" si="113"/>
        <v>24.900000000000084</v>
      </c>
      <c r="T276" s="8">
        <f t="shared" si="138"/>
        <v>16.183286236437098</v>
      </c>
      <c r="U276" s="8">
        <v>0</v>
      </c>
      <c r="V276" s="8">
        <f t="shared" si="139"/>
        <v>4.9538235312132022</v>
      </c>
      <c r="W276" s="8">
        <v>0</v>
      </c>
      <c r="X276" s="15">
        <f t="shared" si="119"/>
        <v>1200</v>
      </c>
      <c r="Y276" s="8">
        <f t="shared" si="120"/>
        <v>0</v>
      </c>
      <c r="Z276" s="8">
        <f t="shared" si="121"/>
        <v>1219.6709325519896</v>
      </c>
      <c r="AA276" s="29">
        <f t="shared" si="114"/>
        <v>0</v>
      </c>
      <c r="AB276" s="8"/>
      <c r="AC276" s="8"/>
      <c r="AD276" s="8">
        <f t="shared" si="115"/>
        <v>0</v>
      </c>
      <c r="AE276" s="8">
        <f t="shared" si="116"/>
        <v>1200</v>
      </c>
      <c r="AF276" s="8">
        <f t="shared" si="122"/>
        <v>280.32906744801039</v>
      </c>
      <c r="AG276" s="16">
        <f t="shared" si="109"/>
        <v>1200</v>
      </c>
      <c r="AH276" s="29">
        <f t="shared" si="123"/>
        <v>18.360726104842502</v>
      </c>
      <c r="AI276" s="29">
        <f t="shared" si="124"/>
        <v>19.670932551989637</v>
      </c>
      <c r="AJ276" s="28">
        <f t="shared" si="117"/>
        <v>3.4761407171957422E-2</v>
      </c>
      <c r="AK276" s="25">
        <f t="shared" si="110"/>
        <v>0.3476140717195742</v>
      </c>
      <c r="AL276" s="26">
        <f t="shared" si="118"/>
        <v>2.6365793072603725</v>
      </c>
    </row>
    <row r="277" spans="2:38" x14ac:dyDescent="0.3">
      <c r="B277" s="6">
        <v>2500</v>
      </c>
      <c r="C277" s="8">
        <f t="shared" si="125"/>
        <v>25</v>
      </c>
      <c r="D277" s="8">
        <f t="shared" si="126"/>
        <v>8280.6942295471035</v>
      </c>
      <c r="E277" s="8">
        <f t="shared" si="127"/>
        <v>33.122776918187711</v>
      </c>
      <c r="F277" s="8">
        <f t="shared" si="128"/>
        <v>44.301714128076064</v>
      </c>
      <c r="G277" s="8">
        <f t="shared" si="111"/>
        <v>2.2250485660981263</v>
      </c>
      <c r="H277" s="8">
        <f t="shared" si="129"/>
        <v>29.482191763721577</v>
      </c>
      <c r="I277" s="7">
        <v>101325</v>
      </c>
      <c r="J277" s="8">
        <f t="shared" si="130"/>
        <v>12596040</v>
      </c>
      <c r="K277" s="8">
        <f t="shared" si="131"/>
        <v>9417600</v>
      </c>
      <c r="L277" s="8">
        <f t="shared" si="132"/>
        <v>2199402.5314578167</v>
      </c>
      <c r="M277" s="17">
        <f t="shared" si="112"/>
        <v>53592481.559643559</v>
      </c>
      <c r="N277" s="18">
        <f t="shared" si="133"/>
        <v>124.31324944485566</v>
      </c>
      <c r="O277" s="18">
        <f t="shared" si="134"/>
        <v>92.944485566247224</v>
      </c>
      <c r="P277" s="18">
        <f t="shared" si="135"/>
        <v>21.706415311698166</v>
      </c>
      <c r="Q277" s="18">
        <f t="shared" si="136"/>
        <v>528.916669722611</v>
      </c>
      <c r="R277" s="10">
        <f t="shared" si="137"/>
        <v>0</v>
      </c>
      <c r="S277" s="8">
        <f t="shared" si="113"/>
        <v>25.000000000000085</v>
      </c>
      <c r="T277" s="8">
        <f t="shared" si="138"/>
        <v>16.183286236437098</v>
      </c>
      <c r="U277" s="8">
        <v>0</v>
      </c>
      <c r="V277" s="8">
        <f t="shared" si="139"/>
        <v>4.9524274907645287</v>
      </c>
      <c r="W277" s="8">
        <v>0</v>
      </c>
      <c r="X277" s="15">
        <f t="shared" si="119"/>
        <v>1200</v>
      </c>
      <c r="Y277" s="8">
        <f t="shared" si="120"/>
        <v>0</v>
      </c>
      <c r="Z277" s="8">
        <f t="shared" si="121"/>
        <v>1219.7499322811141</v>
      </c>
      <c r="AA277" s="29">
        <f t="shared" si="114"/>
        <v>0</v>
      </c>
      <c r="AB277" s="8"/>
      <c r="AC277" s="8"/>
      <c r="AD277" s="8">
        <f t="shared" si="115"/>
        <v>0</v>
      </c>
      <c r="AE277" s="8">
        <f t="shared" si="116"/>
        <v>1200</v>
      </c>
      <c r="AF277" s="8">
        <f t="shared" si="122"/>
        <v>280.25006771888593</v>
      </c>
      <c r="AG277" s="16">
        <f t="shared" si="109"/>
        <v>1200</v>
      </c>
      <c r="AH277" s="29">
        <f t="shared" si="123"/>
        <v>18.464243308575558</v>
      </c>
      <c r="AI277" s="29">
        <f t="shared" si="124"/>
        <v>19.749932281114095</v>
      </c>
      <c r="AJ277" s="28">
        <f t="shared" si="117"/>
        <v>3.4901011216824721E-2</v>
      </c>
      <c r="AK277" s="25">
        <f t="shared" si="110"/>
        <v>0.34901011216824718</v>
      </c>
      <c r="AL277" s="26">
        <f t="shared" si="118"/>
        <v>2.647113161559326</v>
      </c>
    </row>
    <row r="278" spans="2:38" x14ac:dyDescent="0.3">
      <c r="B278" s="6">
        <v>2510</v>
      </c>
      <c r="C278" s="8">
        <f t="shared" si="125"/>
        <v>25.1</v>
      </c>
      <c r="D278" s="8">
        <f t="shared" si="126"/>
        <v>8313.8170064652932</v>
      </c>
      <c r="E278" s="8">
        <f t="shared" si="127"/>
        <v>33.12277691818889</v>
      </c>
      <c r="F278" s="8">
        <f t="shared" si="128"/>
        <v>44.301714128077634</v>
      </c>
      <c r="G278" s="8">
        <f t="shared" si="111"/>
        <v>2.2250485660981263</v>
      </c>
      <c r="H278" s="8">
        <f t="shared" si="129"/>
        <v>29.482191763722099</v>
      </c>
      <c r="I278" s="7">
        <v>101325</v>
      </c>
      <c r="J278" s="8">
        <f t="shared" si="130"/>
        <v>12596040</v>
      </c>
      <c r="K278" s="8">
        <f t="shared" si="131"/>
        <v>9417600</v>
      </c>
      <c r="L278" s="8">
        <f t="shared" si="132"/>
        <v>2198782.541583648</v>
      </c>
      <c r="M278" s="17">
        <f t="shared" si="112"/>
        <v>53766321.485882133</v>
      </c>
      <c r="N278" s="18">
        <f t="shared" si="133"/>
        <v>124.31324944485566</v>
      </c>
      <c r="O278" s="18">
        <f t="shared" si="134"/>
        <v>92.944485566247224</v>
      </c>
      <c r="P278" s="18">
        <f t="shared" si="135"/>
        <v>21.700296487378711</v>
      </c>
      <c r="Q278" s="18">
        <f t="shared" si="136"/>
        <v>530.63233640150145</v>
      </c>
      <c r="R278" s="10">
        <f t="shared" si="137"/>
        <v>0</v>
      </c>
      <c r="S278" s="8">
        <f t="shared" si="113"/>
        <v>25.100000000000087</v>
      </c>
      <c r="T278" s="8">
        <f t="shared" si="138"/>
        <v>16.183286236437098</v>
      </c>
      <c r="U278" s="8">
        <v>0</v>
      </c>
      <c r="V278" s="8">
        <f t="shared" si="139"/>
        <v>4.9510314503158552</v>
      </c>
      <c r="W278" s="8">
        <v>0</v>
      </c>
      <c r="X278" s="15">
        <f t="shared" si="119"/>
        <v>1200</v>
      </c>
      <c r="Y278" s="8">
        <f t="shared" si="120"/>
        <v>0</v>
      </c>
      <c r="Z278" s="8">
        <f t="shared" si="121"/>
        <v>1219.8289320102385</v>
      </c>
      <c r="AA278" s="29">
        <f t="shared" si="114"/>
        <v>0</v>
      </c>
      <c r="AB278" s="8"/>
      <c r="AC278" s="8"/>
      <c r="AD278" s="8">
        <f t="shared" si="115"/>
        <v>0</v>
      </c>
      <c r="AE278" s="8">
        <f t="shared" si="116"/>
        <v>1200</v>
      </c>
      <c r="AF278" s="8">
        <f t="shared" si="122"/>
        <v>280.17106798976147</v>
      </c>
      <c r="AG278" s="16">
        <f t="shared" si="109"/>
        <v>1200</v>
      </c>
      <c r="AH278" s="29">
        <f t="shared" si="123"/>
        <v>18.567760512308606</v>
      </c>
      <c r="AI278" s="29">
        <f t="shared" si="124"/>
        <v>19.828932010238546</v>
      </c>
      <c r="AJ278" s="28">
        <f t="shared" si="117"/>
        <v>3.5040615261692012E-2</v>
      </c>
      <c r="AK278" s="25">
        <f t="shared" si="110"/>
        <v>0.3504061526169201</v>
      </c>
      <c r="AL278" s="26">
        <f t="shared" si="118"/>
        <v>2.6576470654529443</v>
      </c>
    </row>
    <row r="279" spans="2:38" x14ac:dyDescent="0.3">
      <c r="B279" s="6">
        <v>2520</v>
      </c>
      <c r="C279" s="8">
        <f t="shared" si="125"/>
        <v>25.2</v>
      </c>
      <c r="D279" s="8">
        <f t="shared" si="126"/>
        <v>8346.939783383481</v>
      </c>
      <c r="E279" s="8">
        <f t="shared" si="127"/>
        <v>33.122776918187711</v>
      </c>
      <c r="F279" s="8">
        <f t="shared" si="128"/>
        <v>44.301714128076064</v>
      </c>
      <c r="G279" s="8">
        <f t="shared" si="111"/>
        <v>2.2250485660981263</v>
      </c>
      <c r="H279" s="8">
        <f t="shared" si="129"/>
        <v>29.482191763721577</v>
      </c>
      <c r="I279" s="7">
        <v>101325</v>
      </c>
      <c r="J279" s="8">
        <f t="shared" si="130"/>
        <v>12596040</v>
      </c>
      <c r="K279" s="8">
        <f t="shared" si="131"/>
        <v>9417600</v>
      </c>
      <c r="L279" s="8">
        <f t="shared" si="132"/>
        <v>2198162.5517094792</v>
      </c>
      <c r="M279" s="17">
        <f t="shared" si="112"/>
        <v>53940161.412120707</v>
      </c>
      <c r="N279" s="18">
        <f t="shared" si="133"/>
        <v>124.31324944485566</v>
      </c>
      <c r="O279" s="18">
        <f t="shared" si="134"/>
        <v>92.944485566247224</v>
      </c>
      <c r="P279" s="18">
        <f t="shared" si="135"/>
        <v>21.694177663059257</v>
      </c>
      <c r="Q279" s="18">
        <f t="shared" si="136"/>
        <v>532.34800308039189</v>
      </c>
      <c r="R279" s="10">
        <f t="shared" si="137"/>
        <v>0</v>
      </c>
      <c r="S279" s="8">
        <f t="shared" si="113"/>
        <v>25.200000000000088</v>
      </c>
      <c r="T279" s="8">
        <f t="shared" si="138"/>
        <v>16.183286236437098</v>
      </c>
      <c r="U279" s="8">
        <v>0</v>
      </c>
      <c r="V279" s="8">
        <f t="shared" si="139"/>
        <v>4.9496354098671826</v>
      </c>
      <c r="W279" s="8">
        <v>0</v>
      </c>
      <c r="X279" s="15">
        <f t="shared" si="119"/>
        <v>1200</v>
      </c>
      <c r="Y279" s="8">
        <f t="shared" si="120"/>
        <v>0</v>
      </c>
      <c r="Z279" s="8">
        <f t="shared" si="121"/>
        <v>1219.907931739363</v>
      </c>
      <c r="AA279" s="29">
        <f t="shared" si="114"/>
        <v>0</v>
      </c>
      <c r="AB279" s="8"/>
      <c r="AC279" s="8"/>
      <c r="AD279" s="8">
        <f t="shared" si="115"/>
        <v>0</v>
      </c>
      <c r="AE279" s="8">
        <f t="shared" si="116"/>
        <v>1200</v>
      </c>
      <c r="AF279" s="8">
        <f t="shared" si="122"/>
        <v>280.09206826063701</v>
      </c>
      <c r="AG279" s="16">
        <f t="shared" si="109"/>
        <v>1200</v>
      </c>
      <c r="AH279" s="29">
        <f t="shared" si="123"/>
        <v>18.671277716041661</v>
      </c>
      <c r="AI279" s="29">
        <f t="shared" si="124"/>
        <v>19.907931739363004</v>
      </c>
      <c r="AJ279" s="28">
        <f t="shared" si="117"/>
        <v>3.5180219306559311E-2</v>
      </c>
      <c r="AK279" s="25">
        <f t="shared" si="110"/>
        <v>0.35180219306559313</v>
      </c>
      <c r="AL279" s="26">
        <f t="shared" si="118"/>
        <v>2.6681810183515049</v>
      </c>
    </row>
    <row r="280" spans="2:38" x14ac:dyDescent="0.3">
      <c r="B280" s="6">
        <v>2530</v>
      </c>
      <c r="C280" s="8">
        <f t="shared" si="125"/>
        <v>25.3</v>
      </c>
      <c r="D280" s="8">
        <f t="shared" si="126"/>
        <v>8380.0625603016706</v>
      </c>
      <c r="E280" s="8">
        <f t="shared" si="127"/>
        <v>33.12277691818889</v>
      </c>
      <c r="F280" s="8">
        <f t="shared" si="128"/>
        <v>44.301714128077634</v>
      </c>
      <c r="G280" s="8">
        <f t="shared" si="111"/>
        <v>2.2250485660981263</v>
      </c>
      <c r="H280" s="8">
        <f t="shared" si="129"/>
        <v>29.482191763722099</v>
      </c>
      <c r="I280" s="7">
        <v>101325</v>
      </c>
      <c r="J280" s="8">
        <f t="shared" si="130"/>
        <v>12596040</v>
      </c>
      <c r="K280" s="8">
        <f t="shared" si="131"/>
        <v>9417600</v>
      </c>
      <c r="L280" s="8">
        <f t="shared" si="132"/>
        <v>2197542.5618353104</v>
      </c>
      <c r="M280" s="17">
        <f t="shared" si="112"/>
        <v>54114001.338359281</v>
      </c>
      <c r="N280" s="18">
        <f t="shared" si="133"/>
        <v>124.31324944485566</v>
      </c>
      <c r="O280" s="18">
        <f t="shared" si="134"/>
        <v>92.944485566247224</v>
      </c>
      <c r="P280" s="18">
        <f t="shared" si="135"/>
        <v>21.688058838739803</v>
      </c>
      <c r="Q280" s="18">
        <f t="shared" si="136"/>
        <v>534.06366975928233</v>
      </c>
      <c r="R280" s="10">
        <f t="shared" si="137"/>
        <v>0</v>
      </c>
      <c r="S280" s="8">
        <f t="shared" si="113"/>
        <v>25.30000000000009</v>
      </c>
      <c r="T280" s="8">
        <f t="shared" si="138"/>
        <v>16.183286236437098</v>
      </c>
      <c r="U280" s="8">
        <v>0</v>
      </c>
      <c r="V280" s="8">
        <f t="shared" si="139"/>
        <v>4.9482393694185092</v>
      </c>
      <c r="W280" s="8">
        <v>0</v>
      </c>
      <c r="X280" s="15">
        <f t="shared" si="119"/>
        <v>1200</v>
      </c>
      <c r="Y280" s="8">
        <f t="shared" si="120"/>
        <v>0</v>
      </c>
      <c r="Z280" s="8">
        <f t="shared" si="121"/>
        <v>1219.9869314684875</v>
      </c>
      <c r="AA280" s="29">
        <f t="shared" si="114"/>
        <v>0</v>
      </c>
      <c r="AB280" s="8"/>
      <c r="AC280" s="8"/>
      <c r="AD280" s="8">
        <f t="shared" si="115"/>
        <v>0</v>
      </c>
      <c r="AE280" s="8">
        <f t="shared" si="116"/>
        <v>1200</v>
      </c>
      <c r="AF280" s="8">
        <f t="shared" si="122"/>
        <v>280.01306853151254</v>
      </c>
      <c r="AG280" s="16">
        <f t="shared" si="109"/>
        <v>1200</v>
      </c>
      <c r="AH280" s="29">
        <f t="shared" si="123"/>
        <v>18.77479491977472</v>
      </c>
      <c r="AI280" s="29">
        <f t="shared" si="124"/>
        <v>19.986931468487462</v>
      </c>
      <c r="AJ280" s="28">
        <f t="shared" si="117"/>
        <v>3.5319823351426617E-2</v>
      </c>
      <c r="AK280" s="25">
        <f t="shared" si="110"/>
        <v>0.35319823351426616</v>
      </c>
      <c r="AL280" s="26">
        <f t="shared" si="118"/>
        <v>2.6787150196745957</v>
      </c>
    </row>
    <row r="281" spans="2:38" x14ac:dyDescent="0.3">
      <c r="B281" s="6">
        <v>2540</v>
      </c>
      <c r="C281" s="8">
        <f t="shared" si="125"/>
        <v>25.400000000000002</v>
      </c>
      <c r="D281" s="8">
        <f t="shared" si="126"/>
        <v>8413.1853372198584</v>
      </c>
      <c r="E281" s="8">
        <f t="shared" si="127"/>
        <v>33.12277691818889</v>
      </c>
      <c r="F281" s="8">
        <f t="shared" si="128"/>
        <v>44.301714128077634</v>
      </c>
      <c r="G281" s="8">
        <f t="shared" si="111"/>
        <v>2.2250485660981263</v>
      </c>
      <c r="H281" s="8">
        <f t="shared" si="129"/>
        <v>29.482191763722099</v>
      </c>
      <c r="I281" s="7">
        <v>101325</v>
      </c>
      <c r="J281" s="8">
        <f t="shared" si="130"/>
        <v>12596040</v>
      </c>
      <c r="K281" s="8">
        <f t="shared" si="131"/>
        <v>9417600</v>
      </c>
      <c r="L281" s="8">
        <f t="shared" si="132"/>
        <v>2196922.5719611417</v>
      </c>
      <c r="M281" s="17">
        <f t="shared" si="112"/>
        <v>54287841.264597856</v>
      </c>
      <c r="N281" s="18">
        <f t="shared" si="133"/>
        <v>124.31324944485566</v>
      </c>
      <c r="O281" s="18">
        <f t="shared" si="134"/>
        <v>92.944485566247224</v>
      </c>
      <c r="P281" s="18">
        <f t="shared" si="135"/>
        <v>21.681940014420348</v>
      </c>
      <c r="Q281" s="18">
        <f t="shared" si="136"/>
        <v>535.77933643817278</v>
      </c>
      <c r="R281" s="10">
        <f t="shared" si="137"/>
        <v>0</v>
      </c>
      <c r="S281" s="8">
        <f t="shared" si="113"/>
        <v>25.400000000000091</v>
      </c>
      <c r="T281" s="8">
        <f t="shared" si="138"/>
        <v>16.183286236437098</v>
      </c>
      <c r="U281" s="8">
        <v>0</v>
      </c>
      <c r="V281" s="8">
        <f t="shared" si="139"/>
        <v>4.9468433289698366</v>
      </c>
      <c r="W281" s="8">
        <v>0</v>
      </c>
      <c r="X281" s="15">
        <f t="shared" si="119"/>
        <v>1200</v>
      </c>
      <c r="Y281" s="8">
        <f t="shared" si="120"/>
        <v>0</v>
      </c>
      <c r="Z281" s="8">
        <f t="shared" si="121"/>
        <v>1220.0659311976119</v>
      </c>
      <c r="AA281" s="29">
        <f t="shared" si="114"/>
        <v>0</v>
      </c>
      <c r="AB281" s="8"/>
      <c r="AC281" s="8"/>
      <c r="AD281" s="8">
        <f t="shared" si="115"/>
        <v>0</v>
      </c>
      <c r="AE281" s="8">
        <f t="shared" si="116"/>
        <v>1200</v>
      </c>
      <c r="AF281" s="8">
        <f t="shared" si="122"/>
        <v>279.93406880238808</v>
      </c>
      <c r="AG281" s="16">
        <f t="shared" si="109"/>
        <v>1200</v>
      </c>
      <c r="AH281" s="29">
        <f t="shared" si="123"/>
        <v>18.878312123507772</v>
      </c>
      <c r="AI281" s="29">
        <f t="shared" si="124"/>
        <v>20.065931197611921</v>
      </c>
      <c r="AJ281" s="28">
        <f t="shared" si="117"/>
        <v>3.5459427396293916E-2</v>
      </c>
      <c r="AK281" s="25">
        <f t="shared" si="110"/>
        <v>0.35459427396293919</v>
      </c>
      <c r="AL281" s="26">
        <f t="shared" si="118"/>
        <v>2.6892490688509314</v>
      </c>
    </row>
    <row r="282" spans="2:38" x14ac:dyDescent="0.3">
      <c r="B282" s="6">
        <v>2550</v>
      </c>
      <c r="C282" s="8">
        <f t="shared" si="125"/>
        <v>25.5</v>
      </c>
      <c r="D282" s="8">
        <f t="shared" si="126"/>
        <v>8446.3081141380462</v>
      </c>
      <c r="E282" s="8">
        <f t="shared" si="127"/>
        <v>33.122776918187711</v>
      </c>
      <c r="F282" s="8">
        <f t="shared" si="128"/>
        <v>44.301714128076064</v>
      </c>
      <c r="G282" s="8">
        <f t="shared" si="111"/>
        <v>2.2250485660981263</v>
      </c>
      <c r="H282" s="8">
        <f t="shared" si="129"/>
        <v>29.482191763721577</v>
      </c>
      <c r="I282" s="7">
        <v>101325</v>
      </c>
      <c r="J282" s="8">
        <f t="shared" si="130"/>
        <v>12596040</v>
      </c>
      <c r="K282" s="8">
        <f t="shared" si="131"/>
        <v>9417600</v>
      </c>
      <c r="L282" s="8">
        <f t="shared" si="132"/>
        <v>2196302.5820869729</v>
      </c>
      <c r="M282" s="17">
        <f t="shared" si="112"/>
        <v>54461681.19083643</v>
      </c>
      <c r="N282" s="18">
        <f t="shared" si="133"/>
        <v>124.31324944485566</v>
      </c>
      <c r="O282" s="18">
        <f t="shared" si="134"/>
        <v>92.944485566247224</v>
      </c>
      <c r="P282" s="18">
        <f t="shared" si="135"/>
        <v>21.675821190100891</v>
      </c>
      <c r="Q282" s="18">
        <f t="shared" si="136"/>
        <v>537.49500311706322</v>
      </c>
      <c r="R282" s="10">
        <f t="shared" si="137"/>
        <v>0</v>
      </c>
      <c r="S282" s="8">
        <f t="shared" si="113"/>
        <v>25.500000000000092</v>
      </c>
      <c r="T282" s="8">
        <f t="shared" si="138"/>
        <v>16.183286236437098</v>
      </c>
      <c r="U282" s="8">
        <v>0</v>
      </c>
      <c r="V282" s="8">
        <f t="shared" si="139"/>
        <v>4.9454472885211631</v>
      </c>
      <c r="W282" s="8">
        <v>0</v>
      </c>
      <c r="X282" s="15">
        <f t="shared" si="119"/>
        <v>1200</v>
      </c>
      <c r="Y282" s="8">
        <f t="shared" si="120"/>
        <v>0</v>
      </c>
      <c r="Z282" s="8">
        <f t="shared" si="121"/>
        <v>1220.1449309267364</v>
      </c>
      <c r="AA282" s="29">
        <f t="shared" si="114"/>
        <v>0</v>
      </c>
      <c r="AB282" s="8"/>
      <c r="AC282" s="8"/>
      <c r="AD282" s="8">
        <f t="shared" si="115"/>
        <v>0</v>
      </c>
      <c r="AE282" s="8">
        <f t="shared" si="116"/>
        <v>1200</v>
      </c>
      <c r="AF282" s="8">
        <f t="shared" si="122"/>
        <v>279.85506907326362</v>
      </c>
      <c r="AG282" s="16">
        <f t="shared" si="109"/>
        <v>1200</v>
      </c>
      <c r="AH282" s="29">
        <f t="shared" si="123"/>
        <v>18.981829327240831</v>
      </c>
      <c r="AI282" s="29">
        <f t="shared" si="124"/>
        <v>20.144930926736382</v>
      </c>
      <c r="AJ282" s="28">
        <f t="shared" si="117"/>
        <v>3.5599031441161222E-2</v>
      </c>
      <c r="AK282" s="25">
        <f t="shared" si="110"/>
        <v>0.35599031441161222</v>
      </c>
      <c r="AL282" s="26">
        <f t="shared" si="118"/>
        <v>2.6997831653181756</v>
      </c>
    </row>
    <row r="283" spans="2:38" x14ac:dyDescent="0.3">
      <c r="B283" s="6">
        <v>2560</v>
      </c>
      <c r="C283" s="8">
        <f t="shared" si="125"/>
        <v>25.6</v>
      </c>
      <c r="D283" s="8">
        <f t="shared" si="126"/>
        <v>8479.4308910562359</v>
      </c>
      <c r="E283" s="8">
        <f t="shared" si="127"/>
        <v>33.12277691818889</v>
      </c>
      <c r="F283" s="8">
        <f t="shared" si="128"/>
        <v>44.301714128077634</v>
      </c>
      <c r="G283" s="8">
        <f t="shared" si="111"/>
        <v>2.2250485660981263</v>
      </c>
      <c r="H283" s="8">
        <f t="shared" si="129"/>
        <v>29.482191763722099</v>
      </c>
      <c r="I283" s="7">
        <v>101325</v>
      </c>
      <c r="J283" s="8">
        <f t="shared" si="130"/>
        <v>12596040</v>
      </c>
      <c r="K283" s="8">
        <f t="shared" si="131"/>
        <v>9417600</v>
      </c>
      <c r="L283" s="8">
        <f t="shared" si="132"/>
        <v>2195682.5922128041</v>
      </c>
      <c r="M283" s="17">
        <f t="shared" si="112"/>
        <v>54635521.117075004</v>
      </c>
      <c r="N283" s="18">
        <f t="shared" si="133"/>
        <v>124.31324944485566</v>
      </c>
      <c r="O283" s="18">
        <f t="shared" si="134"/>
        <v>92.944485566247224</v>
      </c>
      <c r="P283" s="18">
        <f t="shared" si="135"/>
        <v>21.669702365781436</v>
      </c>
      <c r="Q283" s="18">
        <f t="shared" si="136"/>
        <v>539.21066979595366</v>
      </c>
      <c r="R283" s="10">
        <f t="shared" si="137"/>
        <v>0</v>
      </c>
      <c r="S283" s="8">
        <f t="shared" si="113"/>
        <v>25.600000000000094</v>
      </c>
      <c r="T283" s="8">
        <f t="shared" si="138"/>
        <v>16.183286236437098</v>
      </c>
      <c r="U283" s="8">
        <v>0</v>
      </c>
      <c r="V283" s="8">
        <f t="shared" si="139"/>
        <v>4.9440512480724905</v>
      </c>
      <c r="W283" s="8">
        <v>0</v>
      </c>
      <c r="X283" s="15">
        <f t="shared" si="119"/>
        <v>1200</v>
      </c>
      <c r="Y283" s="8">
        <f t="shared" si="120"/>
        <v>0</v>
      </c>
      <c r="Z283" s="8">
        <f t="shared" si="121"/>
        <v>1220.2239306558608</v>
      </c>
      <c r="AA283" s="29">
        <f t="shared" si="114"/>
        <v>0</v>
      </c>
      <c r="AB283" s="8"/>
      <c r="AC283" s="8"/>
      <c r="AD283" s="8">
        <f t="shared" si="115"/>
        <v>0</v>
      </c>
      <c r="AE283" s="8">
        <f t="shared" si="116"/>
        <v>1200</v>
      </c>
      <c r="AF283" s="8">
        <f t="shared" si="122"/>
        <v>279.77606934413916</v>
      </c>
      <c r="AG283" s="16">
        <f t="shared" ref="AG283:AG346" si="140">IF(D283&gt;$C$8,$C$8,D283)</f>
        <v>1200</v>
      </c>
      <c r="AH283" s="29">
        <f t="shared" si="123"/>
        <v>19.085346530973879</v>
      </c>
      <c r="AI283" s="29">
        <f t="shared" si="124"/>
        <v>20.223930655860833</v>
      </c>
      <c r="AJ283" s="28">
        <f t="shared" si="117"/>
        <v>3.5738635486028514E-2</v>
      </c>
      <c r="AK283" s="25">
        <f t="shared" si="110"/>
        <v>0.35738635486028514</v>
      </c>
      <c r="AL283" s="26">
        <f t="shared" si="118"/>
        <v>2.7103173085227663</v>
      </c>
    </row>
    <row r="284" spans="2:38" x14ac:dyDescent="0.3">
      <c r="B284" s="6">
        <v>2570</v>
      </c>
      <c r="C284" s="8">
        <f t="shared" si="125"/>
        <v>25.7</v>
      </c>
      <c r="D284" s="8">
        <f t="shared" si="126"/>
        <v>8512.5536679744237</v>
      </c>
      <c r="E284" s="8">
        <f t="shared" si="127"/>
        <v>33.122776918187711</v>
      </c>
      <c r="F284" s="8">
        <f t="shared" si="128"/>
        <v>44.301714128076064</v>
      </c>
      <c r="G284" s="8">
        <f t="shared" si="111"/>
        <v>2.2250485660981263</v>
      </c>
      <c r="H284" s="8">
        <f t="shared" si="129"/>
        <v>29.482191763721577</v>
      </c>
      <c r="I284" s="7">
        <v>101325</v>
      </c>
      <c r="J284" s="8">
        <f t="shared" si="130"/>
        <v>12596040</v>
      </c>
      <c r="K284" s="8">
        <f t="shared" si="131"/>
        <v>9417600</v>
      </c>
      <c r="L284" s="8">
        <f t="shared" si="132"/>
        <v>2195062.6023386354</v>
      </c>
      <c r="M284" s="17">
        <f t="shared" si="112"/>
        <v>54809361.043313578</v>
      </c>
      <c r="N284" s="18">
        <f t="shared" si="133"/>
        <v>124.31324944485566</v>
      </c>
      <c r="O284" s="18">
        <f t="shared" si="134"/>
        <v>92.944485566247224</v>
      </c>
      <c r="P284" s="18">
        <f t="shared" si="135"/>
        <v>21.663583541461982</v>
      </c>
      <c r="Q284" s="18">
        <f t="shared" si="136"/>
        <v>540.92633647484411</v>
      </c>
      <c r="R284" s="10">
        <f t="shared" si="137"/>
        <v>0</v>
      </c>
      <c r="S284" s="8">
        <f t="shared" si="113"/>
        <v>25.700000000000095</v>
      </c>
      <c r="T284" s="8">
        <f t="shared" si="138"/>
        <v>16.183286236437098</v>
      </c>
      <c r="U284" s="8">
        <v>0</v>
      </c>
      <c r="V284" s="8">
        <f t="shared" si="139"/>
        <v>4.942655207623817</v>
      </c>
      <c r="W284" s="8">
        <v>0</v>
      </c>
      <c r="X284" s="15">
        <f t="shared" si="119"/>
        <v>1200</v>
      </c>
      <c r="Y284" s="8">
        <f t="shared" si="120"/>
        <v>0</v>
      </c>
      <c r="Z284" s="8">
        <f t="shared" si="121"/>
        <v>1220.3029303849853</v>
      </c>
      <c r="AA284" s="29">
        <f t="shared" si="114"/>
        <v>0</v>
      </c>
      <c r="AB284" s="8"/>
      <c r="AC284" s="8"/>
      <c r="AD284" s="8">
        <f t="shared" si="115"/>
        <v>0</v>
      </c>
      <c r="AE284" s="8">
        <f t="shared" si="116"/>
        <v>1200</v>
      </c>
      <c r="AF284" s="8">
        <f t="shared" si="122"/>
        <v>279.6970696150147</v>
      </c>
      <c r="AG284" s="16">
        <f t="shared" si="140"/>
        <v>1200</v>
      </c>
      <c r="AH284" s="29">
        <f t="shared" si="123"/>
        <v>19.188863734706931</v>
      </c>
      <c r="AI284" s="29">
        <f t="shared" si="124"/>
        <v>20.302930384985288</v>
      </c>
      <c r="AJ284" s="28">
        <f t="shared" si="117"/>
        <v>3.5878239530895813E-2</v>
      </c>
      <c r="AK284" s="25">
        <f t="shared" ref="AK284:AK347" si="141">AJ284*(B284-B283)</f>
        <v>0.35878239530895811</v>
      </c>
      <c r="AL284" s="26">
        <f t="shared" si="118"/>
        <v>2.7208514979197438</v>
      </c>
    </row>
    <row r="285" spans="2:38" x14ac:dyDescent="0.3">
      <c r="B285" s="6">
        <v>2580</v>
      </c>
      <c r="C285" s="8">
        <f t="shared" si="125"/>
        <v>25.8</v>
      </c>
      <c r="D285" s="8">
        <f t="shared" si="126"/>
        <v>8545.6764448926133</v>
      </c>
      <c r="E285" s="8">
        <f t="shared" si="127"/>
        <v>33.12277691818889</v>
      </c>
      <c r="F285" s="8">
        <f t="shared" si="128"/>
        <v>44.301714128077634</v>
      </c>
      <c r="G285" s="8">
        <f t="shared" ref="G285:G348" si="142">SQRT(2*$C$11*($C$10-$C$9)/$C$10)</f>
        <v>2.2250485660981263</v>
      </c>
      <c r="H285" s="8">
        <f t="shared" si="129"/>
        <v>29.482191763722099</v>
      </c>
      <c r="I285" s="7">
        <v>101325</v>
      </c>
      <c r="J285" s="8">
        <f t="shared" si="130"/>
        <v>12596040</v>
      </c>
      <c r="K285" s="8">
        <f t="shared" si="131"/>
        <v>9417600</v>
      </c>
      <c r="L285" s="8">
        <f t="shared" si="132"/>
        <v>2194442.6124644666</v>
      </c>
      <c r="M285" s="17">
        <f t="shared" ref="M285:M348" si="143">M284+$C$10*$C$11*E285/2</f>
        <v>54983200.969552152</v>
      </c>
      <c r="N285" s="18">
        <f t="shared" si="133"/>
        <v>124.31324944485566</v>
      </c>
      <c r="O285" s="18">
        <f t="shared" si="134"/>
        <v>92.944485566247224</v>
      </c>
      <c r="P285" s="18">
        <f t="shared" si="135"/>
        <v>21.657464717142528</v>
      </c>
      <c r="Q285" s="18">
        <f t="shared" si="136"/>
        <v>542.64200315373455</v>
      </c>
      <c r="R285" s="10">
        <f t="shared" si="137"/>
        <v>0</v>
      </c>
      <c r="S285" s="8">
        <f t="shared" ref="S285:S348" si="144">S284+$C$16*(B285-B284)</f>
        <v>25.800000000000097</v>
      </c>
      <c r="T285" s="8">
        <f t="shared" si="138"/>
        <v>16.183286236437098</v>
      </c>
      <c r="U285" s="8">
        <v>0</v>
      </c>
      <c r="V285" s="8">
        <f t="shared" si="139"/>
        <v>4.9412591671751445</v>
      </c>
      <c r="W285" s="8">
        <v>0</v>
      </c>
      <c r="X285" s="15">
        <f t="shared" si="119"/>
        <v>1200</v>
      </c>
      <c r="Y285" s="8">
        <f t="shared" si="120"/>
        <v>0</v>
      </c>
      <c r="Z285" s="8">
        <f t="shared" si="121"/>
        <v>1220.3819301141098</v>
      </c>
      <c r="AA285" s="29">
        <f t="shared" ref="AA285:AA348" si="145">IF(X285-AG285&lt;0,0,X285-AG285)</f>
        <v>0</v>
      </c>
      <c r="AB285" s="8"/>
      <c r="AC285" s="8"/>
      <c r="AD285" s="8">
        <f t="shared" ref="AD285:AD348" si="146">IF(AD284-F284/2&lt;0,0,AD284-F284/2)</f>
        <v>0</v>
      </c>
      <c r="AE285" s="8">
        <f t="shared" ref="AE285:AE348" si="147">IF(AE284+F284/2&gt;$C$8,$C$8,AE284+F284/2)</f>
        <v>1200</v>
      </c>
      <c r="AF285" s="8">
        <f t="shared" si="122"/>
        <v>279.61806988589024</v>
      </c>
      <c r="AG285" s="16">
        <f t="shared" si="140"/>
        <v>1200</v>
      </c>
      <c r="AH285" s="29">
        <f t="shared" si="123"/>
        <v>19.29238093843998</v>
      </c>
      <c r="AI285" s="29">
        <f t="shared" si="124"/>
        <v>20.381930114109743</v>
      </c>
      <c r="AJ285" s="28">
        <f t="shared" ref="AJ285:AJ348" si="148">2*PI()*$C$5*(M285-$C$4)/(LN(AL284/$J$11)*$J$10/$J$9+LN($J$12/AL284)*$J$10/$J$9)</f>
        <v>3.6017843575763105E-2</v>
      </c>
      <c r="AK285" s="25">
        <f t="shared" si="141"/>
        <v>0.36017843575763103</v>
      </c>
      <c r="AL285" s="26">
        <f t="shared" ref="AL285:AL348" si="149">AL284+AJ285*(B285-B284)/(2*PI()*$C$5*AL284*$J$13)</f>
        <v>2.731385732972587</v>
      </c>
    </row>
    <row r="286" spans="2:38" x14ac:dyDescent="0.3">
      <c r="B286" s="6">
        <v>2590</v>
      </c>
      <c r="C286" s="8">
        <f t="shared" si="125"/>
        <v>25.900000000000002</v>
      </c>
      <c r="D286" s="8">
        <f t="shared" si="126"/>
        <v>8578.7992218108011</v>
      </c>
      <c r="E286" s="8">
        <f t="shared" si="127"/>
        <v>33.12277691818889</v>
      </c>
      <c r="F286" s="8">
        <f t="shared" si="128"/>
        <v>44.301714128077634</v>
      </c>
      <c r="G286" s="8">
        <f t="shared" si="142"/>
        <v>2.2250485660981263</v>
      </c>
      <c r="H286" s="8">
        <f t="shared" si="129"/>
        <v>29.482191763722099</v>
      </c>
      <c r="I286" s="7">
        <v>101325</v>
      </c>
      <c r="J286" s="8">
        <f t="shared" si="130"/>
        <v>12596040</v>
      </c>
      <c r="K286" s="8">
        <f t="shared" si="131"/>
        <v>9417600</v>
      </c>
      <c r="L286" s="8">
        <f t="shared" si="132"/>
        <v>2193822.6225902978</v>
      </c>
      <c r="M286" s="17">
        <f t="shared" si="143"/>
        <v>55157040.895790726</v>
      </c>
      <c r="N286" s="18">
        <f t="shared" si="133"/>
        <v>124.31324944485566</v>
      </c>
      <c r="O286" s="18">
        <f t="shared" si="134"/>
        <v>92.944485566247224</v>
      </c>
      <c r="P286" s="18">
        <f t="shared" si="135"/>
        <v>21.651345892823073</v>
      </c>
      <c r="Q286" s="18">
        <f t="shared" si="136"/>
        <v>544.35766983262499</v>
      </c>
      <c r="R286" s="10">
        <f t="shared" si="137"/>
        <v>0</v>
      </c>
      <c r="S286" s="8">
        <f t="shared" si="144"/>
        <v>25.900000000000098</v>
      </c>
      <c r="T286" s="8">
        <f t="shared" si="138"/>
        <v>16.183286236437098</v>
      </c>
      <c r="U286" s="8">
        <v>0</v>
      </c>
      <c r="V286" s="8">
        <f t="shared" si="139"/>
        <v>4.939863126726471</v>
      </c>
      <c r="W286" s="8">
        <v>0</v>
      </c>
      <c r="X286" s="15">
        <f t="shared" ref="X286:X349" si="150">$C$8-AD286</f>
        <v>1200</v>
      </c>
      <c r="Y286" s="8">
        <f t="shared" ref="Y286:Y349" si="151">$C$8-AE286</f>
        <v>0</v>
      </c>
      <c r="Z286" s="8">
        <f t="shared" ref="Z286:Z349" si="152">$C$6-AF286</f>
        <v>1220.4609298432342</v>
      </c>
      <c r="AA286" s="29">
        <f t="shared" si="145"/>
        <v>0</v>
      </c>
      <c r="AB286" s="8"/>
      <c r="AC286" s="8"/>
      <c r="AD286" s="8">
        <f t="shared" si="146"/>
        <v>0</v>
      </c>
      <c r="AE286" s="8">
        <f t="shared" si="147"/>
        <v>1200</v>
      </c>
      <c r="AF286" s="8">
        <f t="shared" ref="AF286:AF349" si="153">IF(AD286&gt;0,$C$6-$C$8,$C$6-$C$8-AI286)</f>
        <v>279.53907015676577</v>
      </c>
      <c r="AG286" s="16">
        <f t="shared" si="140"/>
        <v>1200</v>
      </c>
      <c r="AH286" s="29">
        <f t="shared" ref="AH286:AH349" si="154">IF(AD286&gt;0,0,ABS(($C$16-AJ286)*(B286-B285)/$G$19))</f>
        <v>19.395898142173039</v>
      </c>
      <c r="AI286" s="29">
        <f t="shared" ref="AI286:AI349" si="155">IF(AD286&gt;0,0,AK286/$G$20)</f>
        <v>20.460929843234197</v>
      </c>
      <c r="AJ286" s="28">
        <f t="shared" si="148"/>
        <v>3.6157447620630404E-2</v>
      </c>
      <c r="AK286" s="25">
        <f t="shared" si="141"/>
        <v>0.36157447620630401</v>
      </c>
      <c r="AL286" s="26">
        <f t="shared" si="149"/>
        <v>2.7419200131530483</v>
      </c>
    </row>
    <row r="287" spans="2:38" x14ac:dyDescent="0.3">
      <c r="B287" s="6">
        <v>2600</v>
      </c>
      <c r="C287" s="8">
        <f t="shared" si="125"/>
        <v>26</v>
      </c>
      <c r="D287" s="8">
        <f t="shared" si="126"/>
        <v>8611.9219987289889</v>
      </c>
      <c r="E287" s="8">
        <f t="shared" si="127"/>
        <v>33.122776918187711</v>
      </c>
      <c r="F287" s="8">
        <f t="shared" si="128"/>
        <v>44.301714128076064</v>
      </c>
      <c r="G287" s="8">
        <f t="shared" si="142"/>
        <v>2.2250485660981263</v>
      </c>
      <c r="H287" s="8">
        <f t="shared" si="129"/>
        <v>29.482191763721577</v>
      </c>
      <c r="I287" s="7">
        <v>101325</v>
      </c>
      <c r="J287" s="8">
        <f t="shared" si="130"/>
        <v>12596040</v>
      </c>
      <c r="K287" s="8">
        <f t="shared" si="131"/>
        <v>9417600</v>
      </c>
      <c r="L287" s="8">
        <f t="shared" si="132"/>
        <v>2193202.6327161291</v>
      </c>
      <c r="M287" s="17">
        <f t="shared" si="143"/>
        <v>55330880.8220293</v>
      </c>
      <c r="N287" s="18">
        <f t="shared" si="133"/>
        <v>124.31324944485566</v>
      </c>
      <c r="O287" s="18">
        <f t="shared" si="134"/>
        <v>92.944485566247224</v>
      </c>
      <c r="P287" s="18">
        <f t="shared" si="135"/>
        <v>21.645227068503619</v>
      </c>
      <c r="Q287" s="18">
        <f t="shared" si="136"/>
        <v>546.07333651151544</v>
      </c>
      <c r="R287" s="10">
        <f t="shared" si="137"/>
        <v>0</v>
      </c>
      <c r="S287" s="8">
        <f t="shared" si="144"/>
        <v>26.000000000000099</v>
      </c>
      <c r="T287" s="8">
        <f t="shared" si="138"/>
        <v>16.183286236437098</v>
      </c>
      <c r="U287" s="8">
        <v>0</v>
      </c>
      <c r="V287" s="8">
        <f t="shared" si="139"/>
        <v>4.9384670862777984</v>
      </c>
      <c r="W287" s="8">
        <v>0</v>
      </c>
      <c r="X287" s="15">
        <f t="shared" si="150"/>
        <v>1200</v>
      </c>
      <c r="Y287" s="8">
        <f t="shared" si="151"/>
        <v>0</v>
      </c>
      <c r="Z287" s="8">
        <f t="shared" si="152"/>
        <v>1220.5399295723587</v>
      </c>
      <c r="AA287" s="29">
        <f t="shared" si="145"/>
        <v>0</v>
      </c>
      <c r="AB287" s="8"/>
      <c r="AC287" s="8"/>
      <c r="AD287" s="8">
        <f t="shared" si="146"/>
        <v>0</v>
      </c>
      <c r="AE287" s="8">
        <f t="shared" si="147"/>
        <v>1200</v>
      </c>
      <c r="AF287" s="8">
        <f t="shared" si="153"/>
        <v>279.46007042764131</v>
      </c>
      <c r="AG287" s="16">
        <f t="shared" si="140"/>
        <v>1200</v>
      </c>
      <c r="AH287" s="29">
        <f t="shared" si="154"/>
        <v>19.499415345906105</v>
      </c>
      <c r="AI287" s="29">
        <f t="shared" si="155"/>
        <v>20.539929572358663</v>
      </c>
      <c r="AJ287" s="28">
        <f t="shared" si="148"/>
        <v>3.6297051665497716E-2</v>
      </c>
      <c r="AK287" s="25">
        <f t="shared" si="141"/>
        <v>0.36297051665497715</v>
      </c>
      <c r="AL287" s="26">
        <f t="shared" si="149"/>
        <v>2.7524543379409967</v>
      </c>
    </row>
    <row r="288" spans="2:38" x14ac:dyDescent="0.3">
      <c r="B288" s="6">
        <v>2610</v>
      </c>
      <c r="C288" s="8">
        <f t="shared" si="125"/>
        <v>26.1</v>
      </c>
      <c r="D288" s="8">
        <f t="shared" si="126"/>
        <v>8645.0447756471767</v>
      </c>
      <c r="E288" s="8">
        <f t="shared" si="127"/>
        <v>33.12277691818889</v>
      </c>
      <c r="F288" s="8">
        <f t="shared" si="128"/>
        <v>44.301714128077634</v>
      </c>
      <c r="G288" s="8">
        <f t="shared" si="142"/>
        <v>2.2250485660981263</v>
      </c>
      <c r="H288" s="8">
        <f t="shared" si="129"/>
        <v>29.482191763722099</v>
      </c>
      <c r="I288" s="7">
        <v>101325</v>
      </c>
      <c r="J288" s="8">
        <f t="shared" si="130"/>
        <v>12596040</v>
      </c>
      <c r="K288" s="8">
        <f t="shared" si="131"/>
        <v>9417600</v>
      </c>
      <c r="L288" s="8">
        <f t="shared" si="132"/>
        <v>2192582.6428419603</v>
      </c>
      <c r="M288" s="17">
        <f t="shared" si="143"/>
        <v>55504720.748267874</v>
      </c>
      <c r="N288" s="18">
        <f t="shared" si="133"/>
        <v>124.31324944485566</v>
      </c>
      <c r="O288" s="18">
        <f t="shared" si="134"/>
        <v>92.944485566247224</v>
      </c>
      <c r="P288" s="18">
        <f t="shared" si="135"/>
        <v>21.639108244184161</v>
      </c>
      <c r="Q288" s="18">
        <f t="shared" si="136"/>
        <v>547.78900319040588</v>
      </c>
      <c r="R288" s="10">
        <f t="shared" si="137"/>
        <v>0</v>
      </c>
      <c r="S288" s="8">
        <f t="shared" si="144"/>
        <v>26.100000000000101</v>
      </c>
      <c r="T288" s="8">
        <f t="shared" si="138"/>
        <v>16.183286236437098</v>
      </c>
      <c r="U288" s="8">
        <v>0</v>
      </c>
      <c r="V288" s="8">
        <f t="shared" si="139"/>
        <v>4.9370710458291258</v>
      </c>
      <c r="W288" s="8">
        <v>0</v>
      </c>
      <c r="X288" s="15">
        <f t="shared" si="150"/>
        <v>1200</v>
      </c>
      <c r="Y288" s="8">
        <f t="shared" si="151"/>
        <v>0</v>
      </c>
      <c r="Z288" s="8">
        <f t="shared" si="152"/>
        <v>1220.6189293014831</v>
      </c>
      <c r="AA288" s="29">
        <f t="shared" si="145"/>
        <v>0</v>
      </c>
      <c r="AB288" s="8"/>
      <c r="AC288" s="8"/>
      <c r="AD288" s="8">
        <f t="shared" si="146"/>
        <v>0</v>
      </c>
      <c r="AE288" s="8">
        <f t="shared" si="147"/>
        <v>1200</v>
      </c>
      <c r="AF288" s="8">
        <f t="shared" si="153"/>
        <v>279.38107069851691</v>
      </c>
      <c r="AG288" s="16">
        <f t="shared" si="140"/>
        <v>1200</v>
      </c>
      <c r="AH288" s="29">
        <f t="shared" si="154"/>
        <v>19.602932549639153</v>
      </c>
      <c r="AI288" s="29">
        <f t="shared" si="155"/>
        <v>20.618929301483114</v>
      </c>
      <c r="AJ288" s="28">
        <f t="shared" si="148"/>
        <v>3.6436655710365008E-2</v>
      </c>
      <c r="AK288" s="25">
        <f t="shared" si="141"/>
        <v>0.36436655710365007</v>
      </c>
      <c r="AL288" s="26">
        <f t="shared" si="149"/>
        <v>2.7629887068242609</v>
      </c>
    </row>
    <row r="289" spans="2:38" x14ac:dyDescent="0.3">
      <c r="B289" s="6">
        <v>2620</v>
      </c>
      <c r="C289" s="8">
        <f t="shared" si="125"/>
        <v>26.2</v>
      </c>
      <c r="D289" s="8">
        <f t="shared" si="126"/>
        <v>8678.1675525653663</v>
      </c>
      <c r="E289" s="8">
        <f t="shared" si="127"/>
        <v>33.122776918187711</v>
      </c>
      <c r="F289" s="8">
        <f t="shared" si="128"/>
        <v>44.301714128076064</v>
      </c>
      <c r="G289" s="8">
        <f t="shared" si="142"/>
        <v>2.2250485660981263</v>
      </c>
      <c r="H289" s="8">
        <f t="shared" si="129"/>
        <v>29.482191763721577</v>
      </c>
      <c r="I289" s="7">
        <v>101325</v>
      </c>
      <c r="J289" s="8">
        <f t="shared" si="130"/>
        <v>12596040</v>
      </c>
      <c r="K289" s="8">
        <f t="shared" si="131"/>
        <v>9417600</v>
      </c>
      <c r="L289" s="8">
        <f t="shared" si="132"/>
        <v>2191962.6529677915</v>
      </c>
      <c r="M289" s="17">
        <f t="shared" si="143"/>
        <v>55678560.674506448</v>
      </c>
      <c r="N289" s="18">
        <f t="shared" si="133"/>
        <v>124.31324944485566</v>
      </c>
      <c r="O289" s="18">
        <f t="shared" si="134"/>
        <v>92.944485566247224</v>
      </c>
      <c r="P289" s="18">
        <f t="shared" si="135"/>
        <v>21.632989419864707</v>
      </c>
      <c r="Q289" s="18">
        <f t="shared" si="136"/>
        <v>549.50466986929632</v>
      </c>
      <c r="R289" s="10">
        <f t="shared" si="137"/>
        <v>0</v>
      </c>
      <c r="S289" s="8">
        <f t="shared" si="144"/>
        <v>26.200000000000102</v>
      </c>
      <c r="T289" s="8">
        <f t="shared" si="138"/>
        <v>16.183286236437098</v>
      </c>
      <c r="U289" s="8">
        <v>0</v>
      </c>
      <c r="V289" s="8">
        <f t="shared" si="139"/>
        <v>4.9356750053804532</v>
      </c>
      <c r="W289" s="8">
        <v>0</v>
      </c>
      <c r="X289" s="15">
        <f t="shared" si="150"/>
        <v>1200</v>
      </c>
      <c r="Y289" s="8">
        <f t="shared" si="151"/>
        <v>0</v>
      </c>
      <c r="Z289" s="8">
        <f t="shared" si="152"/>
        <v>1220.6979290306076</v>
      </c>
      <c r="AA289" s="29">
        <f t="shared" si="145"/>
        <v>0</v>
      </c>
      <c r="AB289" s="8"/>
      <c r="AC289" s="8"/>
      <c r="AD289" s="8">
        <f t="shared" si="146"/>
        <v>0</v>
      </c>
      <c r="AE289" s="8">
        <f t="shared" si="147"/>
        <v>1200</v>
      </c>
      <c r="AF289" s="8">
        <f t="shared" si="153"/>
        <v>279.30207096939245</v>
      </c>
      <c r="AG289" s="16">
        <f t="shared" si="140"/>
        <v>1200</v>
      </c>
      <c r="AH289" s="29">
        <f t="shared" si="154"/>
        <v>19.706449753372205</v>
      </c>
      <c r="AI289" s="29">
        <f t="shared" si="155"/>
        <v>20.697929030607572</v>
      </c>
      <c r="AJ289" s="28">
        <f t="shared" si="148"/>
        <v>3.6576259755232307E-2</v>
      </c>
      <c r="AK289" s="25">
        <f t="shared" si="141"/>
        <v>0.3657625975523231</v>
      </c>
      <c r="AL289" s="26">
        <f t="shared" si="149"/>
        <v>2.7735231192984786</v>
      </c>
    </row>
    <row r="290" spans="2:38" x14ac:dyDescent="0.3">
      <c r="B290" s="6">
        <v>2630</v>
      </c>
      <c r="C290" s="8">
        <f t="shared" si="125"/>
        <v>26.3</v>
      </c>
      <c r="D290" s="8">
        <f t="shared" si="126"/>
        <v>8711.2903294835542</v>
      </c>
      <c r="E290" s="8">
        <f t="shared" si="127"/>
        <v>33.12277691818889</v>
      </c>
      <c r="F290" s="8">
        <f t="shared" si="128"/>
        <v>44.301714128077634</v>
      </c>
      <c r="G290" s="8">
        <f t="shared" si="142"/>
        <v>2.2250485660981263</v>
      </c>
      <c r="H290" s="8">
        <f t="shared" si="129"/>
        <v>29.482191763722099</v>
      </c>
      <c r="I290" s="7">
        <v>101325</v>
      </c>
      <c r="J290" s="8">
        <f t="shared" si="130"/>
        <v>12596040</v>
      </c>
      <c r="K290" s="8">
        <f t="shared" si="131"/>
        <v>9417600</v>
      </c>
      <c r="L290" s="8">
        <f t="shared" si="132"/>
        <v>2191342.6630936228</v>
      </c>
      <c r="M290" s="17">
        <f t="shared" si="143"/>
        <v>55852400.600745022</v>
      </c>
      <c r="N290" s="18">
        <f t="shared" si="133"/>
        <v>124.31324944485566</v>
      </c>
      <c r="O290" s="18">
        <f t="shared" si="134"/>
        <v>92.944485566247224</v>
      </c>
      <c r="P290" s="18">
        <f t="shared" si="135"/>
        <v>21.626870595545252</v>
      </c>
      <c r="Q290" s="18">
        <f t="shared" si="136"/>
        <v>551.22033654818676</v>
      </c>
      <c r="R290" s="10">
        <f t="shared" si="137"/>
        <v>0</v>
      </c>
      <c r="S290" s="8">
        <f t="shared" si="144"/>
        <v>26.300000000000104</v>
      </c>
      <c r="T290" s="8">
        <f t="shared" si="138"/>
        <v>16.183286236437098</v>
      </c>
      <c r="U290" s="8">
        <v>0</v>
      </c>
      <c r="V290" s="8">
        <f t="shared" si="139"/>
        <v>4.9342789649317798</v>
      </c>
      <c r="W290" s="8">
        <v>0</v>
      </c>
      <c r="X290" s="15">
        <f t="shared" si="150"/>
        <v>1200</v>
      </c>
      <c r="Y290" s="8">
        <f t="shared" si="151"/>
        <v>0</v>
      </c>
      <c r="Z290" s="8">
        <f t="shared" si="152"/>
        <v>1220.7769287597321</v>
      </c>
      <c r="AA290" s="29">
        <f t="shared" si="145"/>
        <v>0</v>
      </c>
      <c r="AB290" s="8"/>
      <c r="AC290" s="8"/>
      <c r="AD290" s="8">
        <f t="shared" si="146"/>
        <v>0</v>
      </c>
      <c r="AE290" s="8">
        <f t="shared" si="147"/>
        <v>1200</v>
      </c>
      <c r="AF290" s="8">
        <f t="shared" si="153"/>
        <v>279.22307124026798</v>
      </c>
      <c r="AG290" s="16">
        <f t="shared" si="140"/>
        <v>1200</v>
      </c>
      <c r="AH290" s="29">
        <f t="shared" si="154"/>
        <v>19.809966957105257</v>
      </c>
      <c r="AI290" s="29">
        <f t="shared" si="155"/>
        <v>20.77692875973203</v>
      </c>
      <c r="AJ290" s="28">
        <f t="shared" si="148"/>
        <v>3.6715863800099606E-2</v>
      </c>
      <c r="AK290" s="25">
        <f t="shared" si="141"/>
        <v>0.36715863800099607</v>
      </c>
      <c r="AL290" s="26">
        <f t="shared" si="149"/>
        <v>2.784057574866948</v>
      </c>
    </row>
    <row r="291" spans="2:38" x14ac:dyDescent="0.3">
      <c r="B291" s="6">
        <v>2640</v>
      </c>
      <c r="C291" s="8">
        <f t="shared" si="125"/>
        <v>26.400000000000002</v>
      </c>
      <c r="D291" s="8">
        <f t="shared" si="126"/>
        <v>8744.4131064017438</v>
      </c>
      <c r="E291" s="8">
        <f t="shared" si="127"/>
        <v>33.12277691818889</v>
      </c>
      <c r="F291" s="8">
        <f t="shared" si="128"/>
        <v>44.301714128077634</v>
      </c>
      <c r="G291" s="8">
        <f t="shared" si="142"/>
        <v>2.2250485660981263</v>
      </c>
      <c r="H291" s="8">
        <f t="shared" si="129"/>
        <v>29.482191763722099</v>
      </c>
      <c r="I291" s="7">
        <v>101325</v>
      </c>
      <c r="J291" s="8">
        <f t="shared" si="130"/>
        <v>12596040</v>
      </c>
      <c r="K291" s="8">
        <f t="shared" si="131"/>
        <v>9417600</v>
      </c>
      <c r="L291" s="8">
        <f t="shared" si="132"/>
        <v>2190722.673219454</v>
      </c>
      <c r="M291" s="17">
        <f t="shared" si="143"/>
        <v>56026240.526983596</v>
      </c>
      <c r="N291" s="18">
        <f t="shared" si="133"/>
        <v>124.31324944485566</v>
      </c>
      <c r="O291" s="18">
        <f t="shared" si="134"/>
        <v>92.944485566247224</v>
      </c>
      <c r="P291" s="18">
        <f t="shared" si="135"/>
        <v>21.620751771225798</v>
      </c>
      <c r="Q291" s="18">
        <f t="shared" si="136"/>
        <v>552.93600322707721</v>
      </c>
      <c r="R291" s="10">
        <f t="shared" si="137"/>
        <v>0</v>
      </c>
      <c r="S291" s="8">
        <f t="shared" si="144"/>
        <v>26.400000000000105</v>
      </c>
      <c r="T291" s="8">
        <f t="shared" si="138"/>
        <v>16.183286236437098</v>
      </c>
      <c r="U291" s="8">
        <v>0</v>
      </c>
      <c r="V291" s="8">
        <f t="shared" si="139"/>
        <v>4.9328829244831072</v>
      </c>
      <c r="W291" s="8">
        <v>0</v>
      </c>
      <c r="X291" s="15">
        <f t="shared" si="150"/>
        <v>1200</v>
      </c>
      <c r="Y291" s="8">
        <f t="shared" si="151"/>
        <v>0</v>
      </c>
      <c r="Z291" s="8">
        <f t="shared" si="152"/>
        <v>1220.8559284888565</v>
      </c>
      <c r="AA291" s="29">
        <f t="shared" si="145"/>
        <v>0</v>
      </c>
      <c r="AB291" s="8"/>
      <c r="AC291" s="8"/>
      <c r="AD291" s="8">
        <f t="shared" si="146"/>
        <v>0</v>
      </c>
      <c r="AE291" s="8">
        <f t="shared" si="147"/>
        <v>1200</v>
      </c>
      <c r="AF291" s="8">
        <f t="shared" si="153"/>
        <v>279.14407151114352</v>
      </c>
      <c r="AG291" s="16">
        <f t="shared" si="140"/>
        <v>1200</v>
      </c>
      <c r="AH291" s="29">
        <f t="shared" si="154"/>
        <v>19.913484160838308</v>
      </c>
      <c r="AI291" s="29">
        <f t="shared" si="155"/>
        <v>20.855928488856481</v>
      </c>
      <c r="AJ291" s="28">
        <f t="shared" si="148"/>
        <v>3.6855467844966898E-2</v>
      </c>
      <c r="AK291" s="25">
        <f t="shared" si="141"/>
        <v>0.36855467844966899</v>
      </c>
      <c r="AL291" s="26">
        <f t="shared" si="149"/>
        <v>2.7945920730404841</v>
      </c>
    </row>
    <row r="292" spans="2:38" x14ac:dyDescent="0.3">
      <c r="B292" s="6">
        <v>2650</v>
      </c>
      <c r="C292" s="8">
        <f t="shared" si="125"/>
        <v>26.5</v>
      </c>
      <c r="D292" s="8">
        <f t="shared" si="126"/>
        <v>8777.5358833199298</v>
      </c>
      <c r="E292" s="8">
        <f t="shared" si="127"/>
        <v>33.122776918187711</v>
      </c>
      <c r="F292" s="8">
        <f t="shared" si="128"/>
        <v>44.301714128076064</v>
      </c>
      <c r="G292" s="8">
        <f t="shared" si="142"/>
        <v>2.2250485660981263</v>
      </c>
      <c r="H292" s="8">
        <f t="shared" si="129"/>
        <v>29.482191763721577</v>
      </c>
      <c r="I292" s="7">
        <v>101325</v>
      </c>
      <c r="J292" s="8">
        <f t="shared" si="130"/>
        <v>12596040</v>
      </c>
      <c r="K292" s="8">
        <f t="shared" si="131"/>
        <v>9417600</v>
      </c>
      <c r="L292" s="8">
        <f t="shared" si="132"/>
        <v>2190102.6833452852</v>
      </c>
      <c r="M292" s="17">
        <f t="shared" si="143"/>
        <v>56200080.45322217</v>
      </c>
      <c r="N292" s="18">
        <f t="shared" si="133"/>
        <v>124.31324944485566</v>
      </c>
      <c r="O292" s="18">
        <f t="shared" si="134"/>
        <v>92.944485566247224</v>
      </c>
      <c r="P292" s="18">
        <f t="shared" si="135"/>
        <v>21.614632946906344</v>
      </c>
      <c r="Q292" s="18">
        <f t="shared" si="136"/>
        <v>554.65166990596765</v>
      </c>
      <c r="R292" s="10">
        <f t="shared" si="137"/>
        <v>0</v>
      </c>
      <c r="S292" s="8">
        <f t="shared" si="144"/>
        <v>26.500000000000107</v>
      </c>
      <c r="T292" s="8">
        <f t="shared" si="138"/>
        <v>16.183286236437098</v>
      </c>
      <c r="U292" s="8">
        <v>0</v>
      </c>
      <c r="V292" s="8">
        <f t="shared" si="139"/>
        <v>4.9314868840344337</v>
      </c>
      <c r="W292" s="8">
        <v>0</v>
      </c>
      <c r="X292" s="15">
        <f t="shared" si="150"/>
        <v>1200</v>
      </c>
      <c r="Y292" s="8">
        <f t="shared" si="151"/>
        <v>0</v>
      </c>
      <c r="Z292" s="8">
        <f t="shared" si="152"/>
        <v>1220.934928217981</v>
      </c>
      <c r="AA292" s="29">
        <f t="shared" si="145"/>
        <v>0</v>
      </c>
      <c r="AB292" s="8"/>
      <c r="AC292" s="8"/>
      <c r="AD292" s="8">
        <f t="shared" si="146"/>
        <v>0</v>
      </c>
      <c r="AE292" s="8">
        <f t="shared" si="147"/>
        <v>1200</v>
      </c>
      <c r="AF292" s="8">
        <f t="shared" si="153"/>
        <v>279.06507178201906</v>
      </c>
      <c r="AG292" s="16">
        <f t="shared" si="140"/>
        <v>1200</v>
      </c>
      <c r="AH292" s="29">
        <f t="shared" si="154"/>
        <v>20.01700136457136</v>
      </c>
      <c r="AI292" s="29">
        <f t="shared" si="155"/>
        <v>20.934928217980936</v>
      </c>
      <c r="AJ292" s="28">
        <f t="shared" si="148"/>
        <v>3.6995071889834197E-2</v>
      </c>
      <c r="AK292" s="25">
        <f t="shared" si="141"/>
        <v>0.36995071889834197</v>
      </c>
      <c r="AL292" s="26">
        <f t="shared" si="149"/>
        <v>2.8051266133372743</v>
      </c>
    </row>
    <row r="293" spans="2:38" x14ac:dyDescent="0.3">
      <c r="B293" s="6">
        <v>2660</v>
      </c>
      <c r="C293" s="8">
        <f t="shared" si="125"/>
        <v>26.6</v>
      </c>
      <c r="D293" s="8">
        <f t="shared" si="126"/>
        <v>8810.6586602381194</v>
      </c>
      <c r="E293" s="8">
        <f t="shared" si="127"/>
        <v>33.12277691818889</v>
      </c>
      <c r="F293" s="8">
        <f t="shared" si="128"/>
        <v>44.301714128077634</v>
      </c>
      <c r="G293" s="8">
        <f t="shared" si="142"/>
        <v>2.2250485660981263</v>
      </c>
      <c r="H293" s="8">
        <f t="shared" si="129"/>
        <v>29.482191763722099</v>
      </c>
      <c r="I293" s="7">
        <v>101325</v>
      </c>
      <c r="J293" s="8">
        <f t="shared" si="130"/>
        <v>12596040</v>
      </c>
      <c r="K293" s="8">
        <f t="shared" si="131"/>
        <v>9417600</v>
      </c>
      <c r="L293" s="8">
        <f t="shared" si="132"/>
        <v>2189482.6934711165</v>
      </c>
      <c r="M293" s="17">
        <f t="shared" si="143"/>
        <v>56373920.379460745</v>
      </c>
      <c r="N293" s="18">
        <f t="shared" si="133"/>
        <v>124.31324944485566</v>
      </c>
      <c r="O293" s="18">
        <f t="shared" si="134"/>
        <v>92.944485566247224</v>
      </c>
      <c r="P293" s="18">
        <f t="shared" si="135"/>
        <v>21.60851412258689</v>
      </c>
      <c r="Q293" s="18">
        <f t="shared" si="136"/>
        <v>556.36733658485809</v>
      </c>
      <c r="R293" s="10">
        <f t="shared" si="137"/>
        <v>0</v>
      </c>
      <c r="S293" s="8">
        <f t="shared" si="144"/>
        <v>26.600000000000108</v>
      </c>
      <c r="T293" s="8">
        <f t="shared" si="138"/>
        <v>16.183286236437098</v>
      </c>
      <c r="U293" s="8">
        <v>0</v>
      </c>
      <c r="V293" s="8">
        <f t="shared" si="139"/>
        <v>4.9300908435857611</v>
      </c>
      <c r="W293" s="8">
        <v>0</v>
      </c>
      <c r="X293" s="15">
        <f t="shared" si="150"/>
        <v>1200</v>
      </c>
      <c r="Y293" s="8">
        <f t="shared" si="151"/>
        <v>0</v>
      </c>
      <c r="Z293" s="8">
        <f t="shared" si="152"/>
        <v>1221.0139279471055</v>
      </c>
      <c r="AA293" s="29">
        <f t="shared" si="145"/>
        <v>0</v>
      </c>
      <c r="AB293" s="8"/>
      <c r="AC293" s="8"/>
      <c r="AD293" s="8">
        <f t="shared" si="146"/>
        <v>0</v>
      </c>
      <c r="AE293" s="8">
        <f t="shared" si="147"/>
        <v>1200</v>
      </c>
      <c r="AF293" s="8">
        <f t="shared" si="153"/>
        <v>278.9860720528946</v>
      </c>
      <c r="AG293" s="16">
        <f t="shared" si="140"/>
        <v>1200</v>
      </c>
      <c r="AH293" s="29">
        <f t="shared" si="154"/>
        <v>20.120518568304412</v>
      </c>
      <c r="AI293" s="29">
        <f t="shared" si="155"/>
        <v>21.013927947105394</v>
      </c>
      <c r="AJ293" s="28">
        <f t="shared" si="148"/>
        <v>3.7134675934701496E-2</v>
      </c>
      <c r="AK293" s="25">
        <f t="shared" si="141"/>
        <v>0.37134675934701494</v>
      </c>
      <c r="AL293" s="26">
        <f t="shared" si="149"/>
        <v>2.8156611952827433</v>
      </c>
    </row>
    <row r="294" spans="2:38" x14ac:dyDescent="0.3">
      <c r="B294" s="6">
        <v>2670</v>
      </c>
      <c r="C294" s="8">
        <f t="shared" si="125"/>
        <v>26.7</v>
      </c>
      <c r="D294" s="8">
        <f t="shared" si="126"/>
        <v>8843.7814371563072</v>
      </c>
      <c r="E294" s="8">
        <f t="shared" si="127"/>
        <v>33.122776918187711</v>
      </c>
      <c r="F294" s="8">
        <f t="shared" si="128"/>
        <v>44.301714128076064</v>
      </c>
      <c r="G294" s="8">
        <f t="shared" si="142"/>
        <v>2.2250485660981263</v>
      </c>
      <c r="H294" s="8">
        <f t="shared" si="129"/>
        <v>29.482191763721577</v>
      </c>
      <c r="I294" s="7">
        <v>101325</v>
      </c>
      <c r="J294" s="8">
        <f t="shared" si="130"/>
        <v>12596040</v>
      </c>
      <c r="K294" s="8">
        <f t="shared" si="131"/>
        <v>9417600</v>
      </c>
      <c r="L294" s="8">
        <f t="shared" si="132"/>
        <v>2188862.7035969477</v>
      </c>
      <c r="M294" s="17">
        <f t="shared" si="143"/>
        <v>56547760.305699319</v>
      </c>
      <c r="N294" s="18">
        <f t="shared" si="133"/>
        <v>124.31324944485566</v>
      </c>
      <c r="O294" s="18">
        <f t="shared" si="134"/>
        <v>92.944485566247224</v>
      </c>
      <c r="P294" s="18">
        <f t="shared" si="135"/>
        <v>21.602395298267435</v>
      </c>
      <c r="Q294" s="18">
        <f t="shared" si="136"/>
        <v>558.08300326374854</v>
      </c>
      <c r="R294" s="10">
        <f t="shared" si="137"/>
        <v>0</v>
      </c>
      <c r="S294" s="8">
        <f t="shared" si="144"/>
        <v>26.700000000000109</v>
      </c>
      <c r="T294" s="8">
        <f t="shared" si="138"/>
        <v>16.183286236437098</v>
      </c>
      <c r="U294" s="8">
        <v>0</v>
      </c>
      <c r="V294" s="8">
        <f t="shared" si="139"/>
        <v>4.9286948031370876</v>
      </c>
      <c r="W294" s="8">
        <v>0</v>
      </c>
      <c r="X294" s="15">
        <f t="shared" si="150"/>
        <v>1200</v>
      </c>
      <c r="Y294" s="8">
        <f t="shared" si="151"/>
        <v>0</v>
      </c>
      <c r="Z294" s="8">
        <f t="shared" si="152"/>
        <v>1221.0929276762299</v>
      </c>
      <c r="AA294" s="29">
        <f t="shared" si="145"/>
        <v>0</v>
      </c>
      <c r="AB294" s="8"/>
      <c r="AC294" s="8"/>
      <c r="AD294" s="8">
        <f t="shared" si="146"/>
        <v>0</v>
      </c>
      <c r="AE294" s="8">
        <f t="shared" si="147"/>
        <v>1200</v>
      </c>
      <c r="AF294" s="8">
        <f t="shared" si="153"/>
        <v>278.90707232377014</v>
      </c>
      <c r="AG294" s="16">
        <f t="shared" si="140"/>
        <v>1200</v>
      </c>
      <c r="AH294" s="29">
        <f t="shared" si="154"/>
        <v>20.224035772037471</v>
      </c>
      <c r="AI294" s="29">
        <f t="shared" si="155"/>
        <v>21.092927676229849</v>
      </c>
      <c r="AJ294" s="28">
        <f t="shared" si="148"/>
        <v>3.7274279979568795E-2</v>
      </c>
      <c r="AK294" s="25">
        <f t="shared" si="141"/>
        <v>0.37274279979568792</v>
      </c>
      <c r="AL294" s="26">
        <f t="shared" si="149"/>
        <v>2.8261958184094151</v>
      </c>
    </row>
    <row r="295" spans="2:38" x14ac:dyDescent="0.3">
      <c r="B295" s="6">
        <v>2680</v>
      </c>
      <c r="C295" s="8">
        <f t="shared" si="125"/>
        <v>26.8</v>
      </c>
      <c r="D295" s="8">
        <f t="shared" si="126"/>
        <v>8876.9042140744968</v>
      </c>
      <c r="E295" s="8">
        <f t="shared" si="127"/>
        <v>33.12277691818889</v>
      </c>
      <c r="F295" s="8">
        <f t="shared" si="128"/>
        <v>44.301714128077634</v>
      </c>
      <c r="G295" s="8">
        <f t="shared" si="142"/>
        <v>2.2250485660981263</v>
      </c>
      <c r="H295" s="8">
        <f t="shared" si="129"/>
        <v>29.482191763722099</v>
      </c>
      <c r="I295" s="7">
        <v>101325</v>
      </c>
      <c r="J295" s="8">
        <f t="shared" si="130"/>
        <v>12596040</v>
      </c>
      <c r="K295" s="8">
        <f t="shared" si="131"/>
        <v>9417600</v>
      </c>
      <c r="L295" s="8">
        <f t="shared" si="132"/>
        <v>2188242.7137227789</v>
      </c>
      <c r="M295" s="17">
        <f t="shared" si="143"/>
        <v>56721600.231937893</v>
      </c>
      <c r="N295" s="18">
        <f t="shared" si="133"/>
        <v>124.31324944485566</v>
      </c>
      <c r="O295" s="18">
        <f t="shared" si="134"/>
        <v>92.944485566247224</v>
      </c>
      <c r="P295" s="18">
        <f t="shared" si="135"/>
        <v>21.596276473947977</v>
      </c>
      <c r="Q295" s="18">
        <f t="shared" si="136"/>
        <v>559.79866994263898</v>
      </c>
      <c r="R295" s="10">
        <f t="shared" si="137"/>
        <v>0</v>
      </c>
      <c r="S295" s="8">
        <f t="shared" si="144"/>
        <v>26.800000000000111</v>
      </c>
      <c r="T295" s="8">
        <f t="shared" si="138"/>
        <v>16.183286236437098</v>
      </c>
      <c r="U295" s="8">
        <v>0</v>
      </c>
      <c r="V295" s="8">
        <f t="shared" si="139"/>
        <v>4.927298762688415</v>
      </c>
      <c r="W295" s="8">
        <v>0</v>
      </c>
      <c r="X295" s="15">
        <f t="shared" si="150"/>
        <v>1200</v>
      </c>
      <c r="Y295" s="8">
        <f t="shared" si="151"/>
        <v>0</v>
      </c>
      <c r="Z295" s="8">
        <f t="shared" si="152"/>
        <v>1221.1719274053544</v>
      </c>
      <c r="AA295" s="29">
        <f t="shared" si="145"/>
        <v>0</v>
      </c>
      <c r="AB295" s="8"/>
      <c r="AC295" s="8"/>
      <c r="AD295" s="8">
        <f t="shared" si="146"/>
        <v>0</v>
      </c>
      <c r="AE295" s="8">
        <f t="shared" si="147"/>
        <v>1200</v>
      </c>
      <c r="AF295" s="8">
        <f t="shared" si="153"/>
        <v>278.82807259464568</v>
      </c>
      <c r="AG295" s="16">
        <f t="shared" si="140"/>
        <v>1200</v>
      </c>
      <c r="AH295" s="29">
        <f t="shared" si="154"/>
        <v>20.327552975770526</v>
      </c>
      <c r="AI295" s="29">
        <f t="shared" si="155"/>
        <v>21.17192740535431</v>
      </c>
      <c r="AJ295" s="28">
        <f t="shared" si="148"/>
        <v>3.74138840244361E-2</v>
      </c>
      <c r="AK295" s="25">
        <f t="shared" si="141"/>
        <v>0.374138840244361</v>
      </c>
      <c r="AL295" s="26">
        <f t="shared" si="149"/>
        <v>2.8367304822567827</v>
      </c>
    </row>
    <row r="296" spans="2:38" x14ac:dyDescent="0.3">
      <c r="B296" s="6">
        <v>2690</v>
      </c>
      <c r="C296" s="8">
        <f t="shared" si="125"/>
        <v>26.900000000000002</v>
      </c>
      <c r="D296" s="8">
        <f t="shared" si="126"/>
        <v>8910.0269909926847</v>
      </c>
      <c r="E296" s="8">
        <f t="shared" si="127"/>
        <v>33.12277691818889</v>
      </c>
      <c r="F296" s="8">
        <f t="shared" si="128"/>
        <v>44.301714128077634</v>
      </c>
      <c r="G296" s="8">
        <f t="shared" si="142"/>
        <v>2.2250485660981263</v>
      </c>
      <c r="H296" s="8">
        <f t="shared" si="129"/>
        <v>29.482191763722099</v>
      </c>
      <c r="I296" s="7">
        <v>101325</v>
      </c>
      <c r="J296" s="8">
        <f t="shared" si="130"/>
        <v>12596040</v>
      </c>
      <c r="K296" s="8">
        <f t="shared" si="131"/>
        <v>9417600</v>
      </c>
      <c r="L296" s="8">
        <f t="shared" si="132"/>
        <v>2187622.7238486102</v>
      </c>
      <c r="M296" s="17">
        <f t="shared" si="143"/>
        <v>56895440.158176467</v>
      </c>
      <c r="N296" s="18">
        <f t="shared" si="133"/>
        <v>124.31324944485566</v>
      </c>
      <c r="O296" s="18">
        <f t="shared" si="134"/>
        <v>92.944485566247224</v>
      </c>
      <c r="P296" s="18">
        <f t="shared" si="135"/>
        <v>21.590157649628523</v>
      </c>
      <c r="Q296" s="18">
        <f t="shared" si="136"/>
        <v>561.51433662152942</v>
      </c>
      <c r="R296" s="10">
        <f t="shared" si="137"/>
        <v>0</v>
      </c>
      <c r="S296" s="8">
        <f t="shared" si="144"/>
        <v>26.900000000000112</v>
      </c>
      <c r="T296" s="8">
        <f t="shared" si="138"/>
        <v>16.183286236437098</v>
      </c>
      <c r="U296" s="8">
        <v>0</v>
      </c>
      <c r="V296" s="8">
        <f t="shared" si="139"/>
        <v>4.9259027222397416</v>
      </c>
      <c r="W296" s="8">
        <v>0</v>
      </c>
      <c r="X296" s="15">
        <f t="shared" si="150"/>
        <v>1200</v>
      </c>
      <c r="Y296" s="8">
        <f t="shared" si="151"/>
        <v>0</v>
      </c>
      <c r="Z296" s="8">
        <f t="shared" si="152"/>
        <v>1221.2509271344788</v>
      </c>
      <c r="AA296" s="29">
        <f t="shared" si="145"/>
        <v>0</v>
      </c>
      <c r="AB296" s="8"/>
      <c r="AC296" s="8"/>
      <c r="AD296" s="8">
        <f t="shared" si="146"/>
        <v>0</v>
      </c>
      <c r="AE296" s="8">
        <f t="shared" si="147"/>
        <v>1200</v>
      </c>
      <c r="AF296" s="8">
        <f t="shared" si="153"/>
        <v>278.74907286552121</v>
      </c>
      <c r="AG296" s="16">
        <f t="shared" si="140"/>
        <v>1200</v>
      </c>
      <c r="AH296" s="29">
        <f t="shared" si="154"/>
        <v>20.431070179503585</v>
      </c>
      <c r="AI296" s="29">
        <f t="shared" si="155"/>
        <v>21.250927134478765</v>
      </c>
      <c r="AJ296" s="28">
        <f t="shared" si="148"/>
        <v>3.7553488069303399E-2</v>
      </c>
      <c r="AK296" s="25">
        <f t="shared" si="141"/>
        <v>0.37553488069303398</v>
      </c>
      <c r="AL296" s="26">
        <f t="shared" si="149"/>
        <v>2.8472651863711778</v>
      </c>
    </row>
    <row r="297" spans="2:38" x14ac:dyDescent="0.3">
      <c r="B297" s="6">
        <v>2700</v>
      </c>
      <c r="C297" s="8">
        <f t="shared" si="125"/>
        <v>27</v>
      </c>
      <c r="D297" s="8">
        <f t="shared" si="126"/>
        <v>8943.1497679108725</v>
      </c>
      <c r="E297" s="8">
        <f t="shared" si="127"/>
        <v>33.122776918187711</v>
      </c>
      <c r="F297" s="8">
        <f t="shared" si="128"/>
        <v>44.301714128076064</v>
      </c>
      <c r="G297" s="8">
        <f t="shared" si="142"/>
        <v>2.2250485660981263</v>
      </c>
      <c r="H297" s="8">
        <f t="shared" si="129"/>
        <v>29.482191763721577</v>
      </c>
      <c r="I297" s="7">
        <v>101325</v>
      </c>
      <c r="J297" s="8">
        <f t="shared" si="130"/>
        <v>12596040</v>
      </c>
      <c r="K297" s="8">
        <f t="shared" si="131"/>
        <v>9417600</v>
      </c>
      <c r="L297" s="8">
        <f t="shared" si="132"/>
        <v>2187002.7339744414</v>
      </c>
      <c r="M297" s="17">
        <f t="shared" si="143"/>
        <v>57069280.084415041</v>
      </c>
      <c r="N297" s="18">
        <f t="shared" si="133"/>
        <v>124.31324944485566</v>
      </c>
      <c r="O297" s="18">
        <f t="shared" si="134"/>
        <v>92.944485566247224</v>
      </c>
      <c r="P297" s="18">
        <f t="shared" si="135"/>
        <v>21.584038825309069</v>
      </c>
      <c r="Q297" s="18">
        <f t="shared" si="136"/>
        <v>563.23000330041987</v>
      </c>
      <c r="R297" s="10">
        <f t="shared" si="137"/>
        <v>0</v>
      </c>
      <c r="S297" s="8">
        <f t="shared" si="144"/>
        <v>27.000000000000114</v>
      </c>
      <c r="T297" s="8">
        <f t="shared" si="138"/>
        <v>16.183286236437098</v>
      </c>
      <c r="U297" s="8">
        <v>0</v>
      </c>
      <c r="V297" s="8">
        <f t="shared" si="139"/>
        <v>4.924506681791069</v>
      </c>
      <c r="W297" s="8">
        <v>0</v>
      </c>
      <c r="X297" s="15">
        <f t="shared" si="150"/>
        <v>1200</v>
      </c>
      <c r="Y297" s="8">
        <f t="shared" si="151"/>
        <v>0</v>
      </c>
      <c r="Z297" s="8">
        <f t="shared" si="152"/>
        <v>1221.3299268636033</v>
      </c>
      <c r="AA297" s="29">
        <f t="shared" si="145"/>
        <v>0</v>
      </c>
      <c r="AB297" s="8"/>
      <c r="AC297" s="8"/>
      <c r="AD297" s="8">
        <f t="shared" si="146"/>
        <v>0</v>
      </c>
      <c r="AE297" s="8">
        <f t="shared" si="147"/>
        <v>1200</v>
      </c>
      <c r="AF297" s="8">
        <f t="shared" si="153"/>
        <v>278.67007313639675</v>
      </c>
      <c r="AG297" s="16">
        <f t="shared" si="140"/>
        <v>1200</v>
      </c>
      <c r="AH297" s="29">
        <f t="shared" si="154"/>
        <v>20.534587383236641</v>
      </c>
      <c r="AI297" s="29">
        <f t="shared" si="155"/>
        <v>21.329926863603227</v>
      </c>
      <c r="AJ297" s="28">
        <f t="shared" si="148"/>
        <v>3.7693092114170705E-2</v>
      </c>
      <c r="AK297" s="25">
        <f t="shared" si="141"/>
        <v>0.37693092114170706</v>
      </c>
      <c r="AL297" s="26">
        <f t="shared" si="149"/>
        <v>2.8577999303056445</v>
      </c>
    </row>
    <row r="298" spans="2:38" x14ac:dyDescent="0.3">
      <c r="B298" s="6">
        <v>2710</v>
      </c>
      <c r="C298" s="8">
        <f t="shared" si="125"/>
        <v>27.1</v>
      </c>
      <c r="D298" s="8">
        <f t="shared" si="126"/>
        <v>8976.2725448290603</v>
      </c>
      <c r="E298" s="8">
        <f t="shared" si="127"/>
        <v>33.12277691818889</v>
      </c>
      <c r="F298" s="8">
        <f t="shared" si="128"/>
        <v>44.301714128077634</v>
      </c>
      <c r="G298" s="8">
        <f t="shared" si="142"/>
        <v>2.2250485660981263</v>
      </c>
      <c r="H298" s="8">
        <f t="shared" si="129"/>
        <v>29.482191763722099</v>
      </c>
      <c r="I298" s="7">
        <v>101325</v>
      </c>
      <c r="J298" s="8">
        <f t="shared" si="130"/>
        <v>12596040</v>
      </c>
      <c r="K298" s="8">
        <f t="shared" si="131"/>
        <v>9417600</v>
      </c>
      <c r="L298" s="8">
        <f t="shared" si="132"/>
        <v>2186382.7441002727</v>
      </c>
      <c r="M298" s="17">
        <f t="shared" si="143"/>
        <v>57243120.010653615</v>
      </c>
      <c r="N298" s="18">
        <f t="shared" si="133"/>
        <v>124.31324944485566</v>
      </c>
      <c r="O298" s="18">
        <f t="shared" si="134"/>
        <v>92.944485566247224</v>
      </c>
      <c r="P298" s="18">
        <f t="shared" si="135"/>
        <v>21.577920000989614</v>
      </c>
      <c r="Q298" s="18">
        <f t="shared" si="136"/>
        <v>564.94566997931031</v>
      </c>
      <c r="R298" s="10">
        <f t="shared" si="137"/>
        <v>0</v>
      </c>
      <c r="S298" s="8">
        <f t="shared" si="144"/>
        <v>27.100000000000115</v>
      </c>
      <c r="T298" s="8">
        <f t="shared" si="138"/>
        <v>16.183286236437098</v>
      </c>
      <c r="U298" s="8">
        <v>0</v>
      </c>
      <c r="V298" s="8">
        <f t="shared" si="139"/>
        <v>4.9231106413423964</v>
      </c>
      <c r="W298" s="8">
        <v>0</v>
      </c>
      <c r="X298" s="15">
        <f t="shared" si="150"/>
        <v>1200</v>
      </c>
      <c r="Y298" s="8">
        <f t="shared" si="151"/>
        <v>0</v>
      </c>
      <c r="Z298" s="8">
        <f t="shared" si="152"/>
        <v>1221.4089265927278</v>
      </c>
      <c r="AA298" s="29">
        <f t="shared" si="145"/>
        <v>0</v>
      </c>
      <c r="AB298" s="8"/>
      <c r="AC298" s="8"/>
      <c r="AD298" s="8">
        <f t="shared" si="146"/>
        <v>0</v>
      </c>
      <c r="AE298" s="8">
        <f t="shared" si="147"/>
        <v>1200</v>
      </c>
      <c r="AF298" s="8">
        <f t="shared" si="153"/>
        <v>278.59107340727235</v>
      </c>
      <c r="AG298" s="16">
        <f t="shared" si="140"/>
        <v>1200</v>
      </c>
      <c r="AH298" s="29">
        <f t="shared" si="154"/>
        <v>20.638104586969686</v>
      </c>
      <c r="AI298" s="29">
        <f t="shared" si="155"/>
        <v>21.408926592727678</v>
      </c>
      <c r="AJ298" s="28">
        <f t="shared" si="148"/>
        <v>3.783269615903799E-2</v>
      </c>
      <c r="AK298" s="25">
        <f t="shared" si="141"/>
        <v>0.37832696159037993</v>
      </c>
      <c r="AL298" s="26">
        <f t="shared" si="149"/>
        <v>2.8683347136198156</v>
      </c>
    </row>
    <row r="299" spans="2:38" x14ac:dyDescent="0.3">
      <c r="B299" s="6">
        <v>2720</v>
      </c>
      <c r="C299" s="8">
        <f t="shared" si="125"/>
        <v>27.2</v>
      </c>
      <c r="D299" s="8">
        <f t="shared" si="126"/>
        <v>9009.3953217472499</v>
      </c>
      <c r="E299" s="8">
        <f t="shared" si="127"/>
        <v>33.122776918187711</v>
      </c>
      <c r="F299" s="8">
        <f t="shared" si="128"/>
        <v>44.301714128076064</v>
      </c>
      <c r="G299" s="8">
        <f t="shared" si="142"/>
        <v>2.2250485660981263</v>
      </c>
      <c r="H299" s="8">
        <f t="shared" si="129"/>
        <v>29.482191763721577</v>
      </c>
      <c r="I299" s="7">
        <v>101325</v>
      </c>
      <c r="J299" s="8">
        <f t="shared" si="130"/>
        <v>12596040</v>
      </c>
      <c r="K299" s="8">
        <f t="shared" si="131"/>
        <v>9417600</v>
      </c>
      <c r="L299" s="8">
        <f t="shared" si="132"/>
        <v>2185762.7542261039</v>
      </c>
      <c r="M299" s="17">
        <f t="shared" si="143"/>
        <v>57416959.936892189</v>
      </c>
      <c r="N299" s="18">
        <f t="shared" si="133"/>
        <v>124.31324944485566</v>
      </c>
      <c r="O299" s="18">
        <f t="shared" si="134"/>
        <v>92.944485566247224</v>
      </c>
      <c r="P299" s="18">
        <f t="shared" si="135"/>
        <v>21.57180117667016</v>
      </c>
      <c r="Q299" s="18">
        <f t="shared" si="136"/>
        <v>566.66133665820075</v>
      </c>
      <c r="R299" s="10">
        <f t="shared" si="137"/>
        <v>0</v>
      </c>
      <c r="S299" s="8">
        <f t="shared" si="144"/>
        <v>27.200000000000117</v>
      </c>
      <c r="T299" s="8">
        <f t="shared" si="138"/>
        <v>16.183286236437098</v>
      </c>
      <c r="U299" s="8">
        <v>0</v>
      </c>
      <c r="V299" s="8">
        <f t="shared" si="139"/>
        <v>4.9217146008937229</v>
      </c>
      <c r="W299" s="8">
        <v>0</v>
      </c>
      <c r="X299" s="15">
        <f t="shared" si="150"/>
        <v>1200</v>
      </c>
      <c r="Y299" s="8">
        <f t="shared" si="151"/>
        <v>0</v>
      </c>
      <c r="Z299" s="8">
        <f t="shared" si="152"/>
        <v>1221.4879263218522</v>
      </c>
      <c r="AA299" s="29">
        <f t="shared" si="145"/>
        <v>0</v>
      </c>
      <c r="AB299" s="8"/>
      <c r="AC299" s="8"/>
      <c r="AD299" s="8">
        <f t="shared" si="146"/>
        <v>0</v>
      </c>
      <c r="AE299" s="8">
        <f t="shared" si="147"/>
        <v>1200</v>
      </c>
      <c r="AF299" s="8">
        <f t="shared" si="153"/>
        <v>278.51207367814789</v>
      </c>
      <c r="AG299" s="16">
        <f t="shared" si="140"/>
        <v>1200</v>
      </c>
      <c r="AH299" s="29">
        <f t="shared" si="154"/>
        <v>20.741621790702737</v>
      </c>
      <c r="AI299" s="29">
        <f t="shared" si="155"/>
        <v>21.487926321852132</v>
      </c>
      <c r="AJ299" s="28">
        <f t="shared" si="148"/>
        <v>3.7972300203905289E-2</v>
      </c>
      <c r="AK299" s="25">
        <f t="shared" si="141"/>
        <v>0.3797230020390529</v>
      </c>
      <c r="AL299" s="26">
        <f t="shared" si="149"/>
        <v>2.878869535879792</v>
      </c>
    </row>
    <row r="300" spans="2:38" x14ac:dyDescent="0.3">
      <c r="B300" s="6">
        <v>2730</v>
      </c>
      <c r="C300" s="8">
        <f t="shared" si="125"/>
        <v>27.3</v>
      </c>
      <c r="D300" s="8">
        <f t="shared" si="126"/>
        <v>9042.5180986654377</v>
      </c>
      <c r="E300" s="8">
        <f t="shared" si="127"/>
        <v>33.12277691818889</v>
      </c>
      <c r="F300" s="8">
        <f t="shared" si="128"/>
        <v>44.301714128077634</v>
      </c>
      <c r="G300" s="8">
        <f t="shared" si="142"/>
        <v>2.2250485660981263</v>
      </c>
      <c r="H300" s="8">
        <f t="shared" si="129"/>
        <v>29.482191763722099</v>
      </c>
      <c r="I300" s="7">
        <v>101325</v>
      </c>
      <c r="J300" s="8">
        <f t="shared" si="130"/>
        <v>12596040</v>
      </c>
      <c r="K300" s="8">
        <f t="shared" si="131"/>
        <v>9417600</v>
      </c>
      <c r="L300" s="8">
        <f t="shared" si="132"/>
        <v>2185142.7643519351</v>
      </c>
      <c r="M300" s="17">
        <f t="shared" si="143"/>
        <v>57590799.863130763</v>
      </c>
      <c r="N300" s="18">
        <f t="shared" si="133"/>
        <v>124.31324944485566</v>
      </c>
      <c r="O300" s="18">
        <f t="shared" si="134"/>
        <v>92.944485566247224</v>
      </c>
      <c r="P300" s="18">
        <f t="shared" si="135"/>
        <v>21.565682352350706</v>
      </c>
      <c r="Q300" s="18">
        <f t="shared" si="136"/>
        <v>568.3770033370912</v>
      </c>
      <c r="R300" s="10">
        <f t="shared" si="137"/>
        <v>0</v>
      </c>
      <c r="S300" s="8">
        <f t="shared" si="144"/>
        <v>27.300000000000118</v>
      </c>
      <c r="T300" s="8">
        <f t="shared" si="138"/>
        <v>16.183286236437098</v>
      </c>
      <c r="U300" s="8">
        <v>0</v>
      </c>
      <c r="V300" s="8">
        <f t="shared" si="139"/>
        <v>4.9203185604450503</v>
      </c>
      <c r="W300" s="8">
        <v>0</v>
      </c>
      <c r="X300" s="15">
        <f t="shared" si="150"/>
        <v>1200</v>
      </c>
      <c r="Y300" s="8">
        <f t="shared" si="151"/>
        <v>0</v>
      </c>
      <c r="Z300" s="8">
        <f t="shared" si="152"/>
        <v>1221.5669260509767</v>
      </c>
      <c r="AA300" s="29">
        <f t="shared" si="145"/>
        <v>0</v>
      </c>
      <c r="AB300" s="8"/>
      <c r="AC300" s="8"/>
      <c r="AD300" s="8">
        <f t="shared" si="146"/>
        <v>0</v>
      </c>
      <c r="AE300" s="8">
        <f t="shared" si="147"/>
        <v>1200</v>
      </c>
      <c r="AF300" s="8">
        <f t="shared" si="153"/>
        <v>278.43307394902342</v>
      </c>
      <c r="AG300" s="16">
        <f t="shared" si="140"/>
        <v>1200</v>
      </c>
      <c r="AH300" s="29">
        <f t="shared" si="154"/>
        <v>20.845138994435793</v>
      </c>
      <c r="AI300" s="29">
        <f t="shared" si="155"/>
        <v>21.566926050976587</v>
      </c>
      <c r="AJ300" s="28">
        <f t="shared" si="148"/>
        <v>3.8111904248772588E-2</v>
      </c>
      <c r="AK300" s="25">
        <f t="shared" si="141"/>
        <v>0.38111904248772588</v>
      </c>
      <c r="AL300" s="26">
        <f t="shared" si="149"/>
        <v>2.8894043966580236</v>
      </c>
    </row>
    <row r="301" spans="2:38" x14ac:dyDescent="0.3">
      <c r="B301" s="6">
        <v>2740</v>
      </c>
      <c r="C301" s="8">
        <f t="shared" si="125"/>
        <v>27.400000000000002</v>
      </c>
      <c r="D301" s="8">
        <f t="shared" si="126"/>
        <v>9075.6408755836273</v>
      </c>
      <c r="E301" s="8">
        <f t="shared" si="127"/>
        <v>33.12277691818889</v>
      </c>
      <c r="F301" s="8">
        <f t="shared" si="128"/>
        <v>44.301714128077634</v>
      </c>
      <c r="G301" s="8">
        <f t="shared" si="142"/>
        <v>2.2250485660981263</v>
      </c>
      <c r="H301" s="8">
        <f t="shared" si="129"/>
        <v>29.482191763722099</v>
      </c>
      <c r="I301" s="7">
        <v>101325</v>
      </c>
      <c r="J301" s="8">
        <f t="shared" si="130"/>
        <v>12596040</v>
      </c>
      <c r="K301" s="8">
        <f t="shared" si="131"/>
        <v>9417600</v>
      </c>
      <c r="L301" s="8">
        <f t="shared" si="132"/>
        <v>2184522.7744777664</v>
      </c>
      <c r="M301" s="17">
        <f t="shared" si="143"/>
        <v>57764639.789369337</v>
      </c>
      <c r="N301" s="18">
        <f t="shared" si="133"/>
        <v>124.31324944485566</v>
      </c>
      <c r="O301" s="18">
        <f t="shared" si="134"/>
        <v>92.944485566247224</v>
      </c>
      <c r="P301" s="18">
        <f t="shared" si="135"/>
        <v>21.559563528031248</v>
      </c>
      <c r="Q301" s="18">
        <f t="shared" si="136"/>
        <v>570.09267001598164</v>
      </c>
      <c r="R301" s="10">
        <f t="shared" si="137"/>
        <v>0</v>
      </c>
      <c r="S301" s="8">
        <f t="shared" si="144"/>
        <v>27.400000000000119</v>
      </c>
      <c r="T301" s="8">
        <f t="shared" si="138"/>
        <v>16.183286236437098</v>
      </c>
      <c r="U301" s="8">
        <v>0</v>
      </c>
      <c r="V301" s="8">
        <f t="shared" si="139"/>
        <v>4.9189225199963769</v>
      </c>
      <c r="W301" s="8">
        <v>0</v>
      </c>
      <c r="X301" s="15">
        <f t="shared" si="150"/>
        <v>1200</v>
      </c>
      <c r="Y301" s="8">
        <f t="shared" si="151"/>
        <v>0</v>
      </c>
      <c r="Z301" s="8">
        <f t="shared" si="152"/>
        <v>1221.6459257801012</v>
      </c>
      <c r="AA301" s="29">
        <f t="shared" si="145"/>
        <v>0</v>
      </c>
      <c r="AB301" s="8"/>
      <c r="AC301" s="8"/>
      <c r="AD301" s="8">
        <f t="shared" si="146"/>
        <v>0</v>
      </c>
      <c r="AE301" s="8">
        <f t="shared" si="147"/>
        <v>1200</v>
      </c>
      <c r="AF301" s="8">
        <f t="shared" si="153"/>
        <v>278.35407421989896</v>
      </c>
      <c r="AG301" s="16">
        <f t="shared" si="140"/>
        <v>1200</v>
      </c>
      <c r="AH301" s="29">
        <f t="shared" si="154"/>
        <v>20.948656198168845</v>
      </c>
      <c r="AI301" s="29">
        <f t="shared" si="155"/>
        <v>21.645925780101042</v>
      </c>
      <c r="AJ301" s="28">
        <f t="shared" si="148"/>
        <v>3.8251508293639887E-2</v>
      </c>
      <c r="AK301" s="25">
        <f t="shared" si="141"/>
        <v>0.38251508293639885</v>
      </c>
      <c r="AL301" s="26">
        <f t="shared" si="149"/>
        <v>2.8999392955331946</v>
      </c>
    </row>
    <row r="302" spans="2:38" x14ac:dyDescent="0.3">
      <c r="B302" s="6">
        <v>2750</v>
      </c>
      <c r="C302" s="8">
        <f t="shared" si="125"/>
        <v>27.5</v>
      </c>
      <c r="D302" s="8">
        <f t="shared" si="126"/>
        <v>9108.7636525018152</v>
      </c>
      <c r="E302" s="8">
        <f t="shared" si="127"/>
        <v>33.122776918187711</v>
      </c>
      <c r="F302" s="8">
        <f t="shared" si="128"/>
        <v>44.301714128076064</v>
      </c>
      <c r="G302" s="8">
        <f t="shared" si="142"/>
        <v>2.2250485660981263</v>
      </c>
      <c r="H302" s="8">
        <f t="shared" si="129"/>
        <v>29.482191763721577</v>
      </c>
      <c r="I302" s="7">
        <v>101325</v>
      </c>
      <c r="J302" s="8">
        <f t="shared" si="130"/>
        <v>12596040</v>
      </c>
      <c r="K302" s="8">
        <f t="shared" si="131"/>
        <v>9417600</v>
      </c>
      <c r="L302" s="8">
        <f t="shared" si="132"/>
        <v>2183902.7846035976</v>
      </c>
      <c r="M302" s="17">
        <f t="shared" si="143"/>
        <v>57938479.715607911</v>
      </c>
      <c r="N302" s="18">
        <f t="shared" si="133"/>
        <v>124.31324944485566</v>
      </c>
      <c r="O302" s="18">
        <f t="shared" si="134"/>
        <v>92.944485566247224</v>
      </c>
      <c r="P302" s="18">
        <f t="shared" si="135"/>
        <v>21.553444703711794</v>
      </c>
      <c r="Q302" s="18">
        <f t="shared" si="136"/>
        <v>571.80833669487208</v>
      </c>
      <c r="R302" s="10">
        <f t="shared" si="137"/>
        <v>0</v>
      </c>
      <c r="S302" s="8">
        <f t="shared" si="144"/>
        <v>27.500000000000121</v>
      </c>
      <c r="T302" s="8">
        <f t="shared" si="138"/>
        <v>16.183286236437098</v>
      </c>
      <c r="U302" s="8">
        <v>0</v>
      </c>
      <c r="V302" s="8">
        <f t="shared" si="139"/>
        <v>4.9175264795477043</v>
      </c>
      <c r="W302" s="8">
        <v>0</v>
      </c>
      <c r="X302" s="15">
        <f t="shared" si="150"/>
        <v>1200</v>
      </c>
      <c r="Y302" s="8">
        <f t="shared" si="151"/>
        <v>0</v>
      </c>
      <c r="Z302" s="8">
        <f t="shared" si="152"/>
        <v>1221.7249255092256</v>
      </c>
      <c r="AA302" s="29">
        <f t="shared" si="145"/>
        <v>0</v>
      </c>
      <c r="AB302" s="8"/>
      <c r="AC302" s="8"/>
      <c r="AD302" s="8">
        <f t="shared" si="146"/>
        <v>0</v>
      </c>
      <c r="AE302" s="8">
        <f t="shared" si="147"/>
        <v>1200</v>
      </c>
      <c r="AF302" s="8">
        <f t="shared" si="153"/>
        <v>278.2750744907745</v>
      </c>
      <c r="AG302" s="16">
        <f t="shared" si="140"/>
        <v>1200</v>
      </c>
      <c r="AH302" s="29">
        <f t="shared" si="154"/>
        <v>21.052173401901904</v>
      </c>
      <c r="AI302" s="29">
        <f t="shared" si="155"/>
        <v>21.724925509225503</v>
      </c>
      <c r="AJ302" s="28">
        <f t="shared" si="148"/>
        <v>3.8391112338507193E-2</v>
      </c>
      <c r="AK302" s="25">
        <f t="shared" si="141"/>
        <v>0.38391112338507194</v>
      </c>
      <c r="AL302" s="26">
        <f t="shared" si="149"/>
        <v>2.91047423209011</v>
      </c>
    </row>
    <row r="303" spans="2:38" x14ac:dyDescent="0.3">
      <c r="B303" s="6">
        <v>2760</v>
      </c>
      <c r="C303" s="8">
        <f t="shared" si="125"/>
        <v>27.6</v>
      </c>
      <c r="D303" s="8">
        <f t="shared" si="126"/>
        <v>9141.8864294200048</v>
      </c>
      <c r="E303" s="8">
        <f t="shared" si="127"/>
        <v>33.12277691818889</v>
      </c>
      <c r="F303" s="8">
        <f t="shared" si="128"/>
        <v>44.301714128077634</v>
      </c>
      <c r="G303" s="8">
        <f t="shared" si="142"/>
        <v>2.2250485660981263</v>
      </c>
      <c r="H303" s="8">
        <f t="shared" si="129"/>
        <v>29.482191763722099</v>
      </c>
      <c r="I303" s="7">
        <v>101325</v>
      </c>
      <c r="J303" s="8">
        <f t="shared" si="130"/>
        <v>12596040</v>
      </c>
      <c r="K303" s="8">
        <f t="shared" si="131"/>
        <v>9417600</v>
      </c>
      <c r="L303" s="8">
        <f t="shared" si="132"/>
        <v>2183282.7947294288</v>
      </c>
      <c r="M303" s="17">
        <f t="shared" si="143"/>
        <v>58112319.641846485</v>
      </c>
      <c r="N303" s="18">
        <f t="shared" si="133"/>
        <v>124.31324944485566</v>
      </c>
      <c r="O303" s="18">
        <f t="shared" si="134"/>
        <v>92.944485566247224</v>
      </c>
      <c r="P303" s="18">
        <f t="shared" si="135"/>
        <v>21.547325879392339</v>
      </c>
      <c r="Q303" s="18">
        <f t="shared" si="136"/>
        <v>573.52400337376253</v>
      </c>
      <c r="R303" s="10">
        <f t="shared" si="137"/>
        <v>0</v>
      </c>
      <c r="S303" s="8">
        <f t="shared" si="144"/>
        <v>27.600000000000122</v>
      </c>
      <c r="T303" s="8">
        <f t="shared" si="138"/>
        <v>16.183286236437098</v>
      </c>
      <c r="U303" s="8">
        <v>0</v>
      </c>
      <c r="V303" s="8">
        <f t="shared" si="139"/>
        <v>4.9161304390990308</v>
      </c>
      <c r="W303" s="8">
        <v>0</v>
      </c>
      <c r="X303" s="15">
        <f t="shared" si="150"/>
        <v>1200</v>
      </c>
      <c r="Y303" s="8">
        <f t="shared" si="151"/>
        <v>0</v>
      </c>
      <c r="Z303" s="8">
        <f t="shared" si="152"/>
        <v>1221.8039252383501</v>
      </c>
      <c r="AA303" s="29">
        <f t="shared" si="145"/>
        <v>0</v>
      </c>
      <c r="AB303" s="8"/>
      <c r="AC303" s="8"/>
      <c r="AD303" s="8">
        <f t="shared" si="146"/>
        <v>0</v>
      </c>
      <c r="AE303" s="8">
        <f t="shared" si="147"/>
        <v>1200</v>
      </c>
      <c r="AF303" s="8">
        <f t="shared" si="153"/>
        <v>278.19607476165004</v>
      </c>
      <c r="AG303" s="16">
        <f t="shared" si="140"/>
        <v>1200</v>
      </c>
      <c r="AH303" s="29">
        <f t="shared" si="154"/>
        <v>21.155690605634959</v>
      </c>
      <c r="AI303" s="29">
        <f t="shared" si="155"/>
        <v>21.803925238349962</v>
      </c>
      <c r="AJ303" s="28">
        <f t="shared" si="148"/>
        <v>3.8530716383374491E-2</v>
      </c>
      <c r="AK303" s="25">
        <f t="shared" si="141"/>
        <v>0.38530716383374491</v>
      </c>
      <c r="AL303" s="26">
        <f t="shared" si="149"/>
        <v>2.9210092059195847</v>
      </c>
    </row>
    <row r="304" spans="2:38" x14ac:dyDescent="0.3">
      <c r="B304" s="6">
        <v>2770</v>
      </c>
      <c r="C304" s="8">
        <f t="shared" si="125"/>
        <v>27.7</v>
      </c>
      <c r="D304" s="8">
        <f t="shared" si="126"/>
        <v>9175.0092063381926</v>
      </c>
      <c r="E304" s="8">
        <f t="shared" si="127"/>
        <v>33.122776918187711</v>
      </c>
      <c r="F304" s="8">
        <f t="shared" si="128"/>
        <v>44.301714128076064</v>
      </c>
      <c r="G304" s="8">
        <f t="shared" si="142"/>
        <v>2.2250485660981263</v>
      </c>
      <c r="H304" s="8">
        <f t="shared" si="129"/>
        <v>29.482191763721577</v>
      </c>
      <c r="I304" s="7">
        <v>101325</v>
      </c>
      <c r="J304" s="8">
        <f t="shared" si="130"/>
        <v>12596040</v>
      </c>
      <c r="K304" s="8">
        <f t="shared" si="131"/>
        <v>9417600</v>
      </c>
      <c r="L304" s="8">
        <f t="shared" si="132"/>
        <v>2182662.8048552601</v>
      </c>
      <c r="M304" s="17">
        <f t="shared" si="143"/>
        <v>58286159.56808506</v>
      </c>
      <c r="N304" s="18">
        <f t="shared" si="133"/>
        <v>124.31324944485566</v>
      </c>
      <c r="O304" s="18">
        <f t="shared" si="134"/>
        <v>92.944485566247224</v>
      </c>
      <c r="P304" s="18">
        <f t="shared" si="135"/>
        <v>21.541207055072885</v>
      </c>
      <c r="Q304" s="18">
        <f t="shared" si="136"/>
        <v>575.23967005265297</v>
      </c>
      <c r="R304" s="10">
        <f t="shared" si="137"/>
        <v>0</v>
      </c>
      <c r="S304" s="8">
        <f t="shared" si="144"/>
        <v>27.700000000000124</v>
      </c>
      <c r="T304" s="8">
        <f t="shared" si="138"/>
        <v>16.183286236437098</v>
      </c>
      <c r="U304" s="8">
        <v>0</v>
      </c>
      <c r="V304" s="8">
        <f t="shared" si="139"/>
        <v>4.9147343986503582</v>
      </c>
      <c r="W304" s="8">
        <v>0</v>
      </c>
      <c r="X304" s="15">
        <f t="shared" si="150"/>
        <v>1200</v>
      </c>
      <c r="Y304" s="8">
        <f t="shared" si="151"/>
        <v>0</v>
      </c>
      <c r="Z304" s="8">
        <f t="shared" si="152"/>
        <v>1221.8829249674745</v>
      </c>
      <c r="AA304" s="29">
        <f t="shared" si="145"/>
        <v>0</v>
      </c>
      <c r="AB304" s="8"/>
      <c r="AC304" s="8"/>
      <c r="AD304" s="8">
        <f t="shared" si="146"/>
        <v>0</v>
      </c>
      <c r="AE304" s="8">
        <f t="shared" si="147"/>
        <v>1200</v>
      </c>
      <c r="AF304" s="8">
        <f t="shared" si="153"/>
        <v>278.11707503252558</v>
      </c>
      <c r="AG304" s="16">
        <f t="shared" si="140"/>
        <v>1200</v>
      </c>
      <c r="AH304" s="29">
        <f t="shared" si="154"/>
        <v>21.259207809368014</v>
      </c>
      <c r="AI304" s="29">
        <f t="shared" si="155"/>
        <v>21.882924967474416</v>
      </c>
      <c r="AJ304" s="28">
        <f t="shared" si="148"/>
        <v>3.867032042824179E-2</v>
      </c>
      <c r="AK304" s="25">
        <f t="shared" si="141"/>
        <v>0.38670320428241789</v>
      </c>
      <c r="AL304" s="26">
        <f t="shared" si="149"/>
        <v>2.931544216618335</v>
      </c>
    </row>
    <row r="305" spans="2:38" x14ac:dyDescent="0.3">
      <c r="B305" s="6">
        <v>2780</v>
      </c>
      <c r="C305" s="8">
        <f t="shared" si="125"/>
        <v>27.8</v>
      </c>
      <c r="D305" s="8">
        <f t="shared" si="126"/>
        <v>9208.1319832563804</v>
      </c>
      <c r="E305" s="8">
        <f t="shared" si="127"/>
        <v>33.12277691818889</v>
      </c>
      <c r="F305" s="8">
        <f t="shared" si="128"/>
        <v>44.301714128077634</v>
      </c>
      <c r="G305" s="8">
        <f t="shared" si="142"/>
        <v>2.2250485660981263</v>
      </c>
      <c r="H305" s="8">
        <f t="shared" si="129"/>
        <v>29.482191763722099</v>
      </c>
      <c r="I305" s="7">
        <v>101325</v>
      </c>
      <c r="J305" s="8">
        <f t="shared" si="130"/>
        <v>12596040</v>
      </c>
      <c r="K305" s="8">
        <f t="shared" si="131"/>
        <v>9417600</v>
      </c>
      <c r="L305" s="8">
        <f t="shared" si="132"/>
        <v>2182042.8149810908</v>
      </c>
      <c r="M305" s="17">
        <f t="shared" si="143"/>
        <v>58459999.494323634</v>
      </c>
      <c r="N305" s="18">
        <f t="shared" si="133"/>
        <v>124.31324944485566</v>
      </c>
      <c r="O305" s="18">
        <f t="shared" si="134"/>
        <v>92.944485566247224</v>
      </c>
      <c r="P305" s="18">
        <f t="shared" si="135"/>
        <v>21.535088230753427</v>
      </c>
      <c r="Q305" s="18">
        <f t="shared" si="136"/>
        <v>576.95533673154341</v>
      </c>
      <c r="R305" s="10">
        <f t="shared" si="137"/>
        <v>0</v>
      </c>
      <c r="S305" s="8">
        <f t="shared" si="144"/>
        <v>27.800000000000125</v>
      </c>
      <c r="T305" s="8">
        <f t="shared" si="138"/>
        <v>16.183286236437098</v>
      </c>
      <c r="U305" s="8">
        <v>0</v>
      </c>
      <c r="V305" s="8">
        <f t="shared" si="139"/>
        <v>4.9133383582016847</v>
      </c>
      <c r="W305" s="8">
        <v>0</v>
      </c>
      <c r="X305" s="15">
        <f t="shared" si="150"/>
        <v>1200</v>
      </c>
      <c r="Y305" s="8">
        <f t="shared" si="151"/>
        <v>0</v>
      </c>
      <c r="Z305" s="8">
        <f t="shared" si="152"/>
        <v>1221.961924696599</v>
      </c>
      <c r="AA305" s="29">
        <f t="shared" si="145"/>
        <v>0</v>
      </c>
      <c r="AB305" s="8"/>
      <c r="AC305" s="8"/>
      <c r="AD305" s="8">
        <f t="shared" si="146"/>
        <v>0</v>
      </c>
      <c r="AE305" s="8">
        <f t="shared" si="147"/>
        <v>1200</v>
      </c>
      <c r="AF305" s="8">
        <f t="shared" si="153"/>
        <v>278.03807530340111</v>
      </c>
      <c r="AG305" s="16">
        <f t="shared" si="140"/>
        <v>1200</v>
      </c>
      <c r="AH305" s="29">
        <f t="shared" si="154"/>
        <v>21.362725013101063</v>
      </c>
      <c r="AI305" s="29">
        <f t="shared" si="155"/>
        <v>21.961924696598867</v>
      </c>
      <c r="AJ305" s="28">
        <f t="shared" si="148"/>
        <v>3.8809924473109082E-2</v>
      </c>
      <c r="AK305" s="25">
        <f t="shared" si="141"/>
        <v>0.38809924473109081</v>
      </c>
      <c r="AL305" s="26">
        <f t="shared" si="149"/>
        <v>2.9420792637888731</v>
      </c>
    </row>
    <row r="306" spans="2:38" x14ac:dyDescent="0.3">
      <c r="B306" s="6">
        <v>2790</v>
      </c>
      <c r="C306" s="8">
        <f t="shared" si="125"/>
        <v>27.900000000000002</v>
      </c>
      <c r="D306" s="8">
        <f t="shared" si="126"/>
        <v>9241.25476017457</v>
      </c>
      <c r="E306" s="8">
        <f t="shared" si="127"/>
        <v>33.12277691818889</v>
      </c>
      <c r="F306" s="8">
        <f t="shared" si="128"/>
        <v>44.301714128077634</v>
      </c>
      <c r="G306" s="8">
        <f t="shared" si="142"/>
        <v>2.2250485660981263</v>
      </c>
      <c r="H306" s="8">
        <f t="shared" si="129"/>
        <v>29.482191763722099</v>
      </c>
      <c r="I306" s="7">
        <v>101325</v>
      </c>
      <c r="J306" s="8">
        <f t="shared" si="130"/>
        <v>12596040</v>
      </c>
      <c r="K306" s="8">
        <f t="shared" si="131"/>
        <v>9417600</v>
      </c>
      <c r="L306" s="8">
        <f t="shared" si="132"/>
        <v>2181422.8251069221</v>
      </c>
      <c r="M306" s="17">
        <f t="shared" si="143"/>
        <v>58633839.420562208</v>
      </c>
      <c r="N306" s="18">
        <f t="shared" si="133"/>
        <v>124.31324944485566</v>
      </c>
      <c r="O306" s="18">
        <f t="shared" si="134"/>
        <v>92.944485566247224</v>
      </c>
      <c r="P306" s="18">
        <f t="shared" si="135"/>
        <v>21.528969406433969</v>
      </c>
      <c r="Q306" s="18">
        <f t="shared" si="136"/>
        <v>578.67100341043385</v>
      </c>
      <c r="R306" s="10">
        <f t="shared" si="137"/>
        <v>0</v>
      </c>
      <c r="S306" s="8">
        <f t="shared" si="144"/>
        <v>27.900000000000126</v>
      </c>
      <c r="T306" s="8">
        <f t="shared" si="138"/>
        <v>16.183286236437098</v>
      </c>
      <c r="U306" s="8">
        <v>0</v>
      </c>
      <c r="V306" s="8">
        <f t="shared" si="139"/>
        <v>4.9119423177530122</v>
      </c>
      <c r="W306" s="8">
        <v>0</v>
      </c>
      <c r="X306" s="15">
        <f t="shared" si="150"/>
        <v>1200</v>
      </c>
      <c r="Y306" s="8">
        <f t="shared" si="151"/>
        <v>0</v>
      </c>
      <c r="Z306" s="8">
        <f t="shared" si="152"/>
        <v>1222.0409244257235</v>
      </c>
      <c r="AA306" s="29">
        <f t="shared" si="145"/>
        <v>0</v>
      </c>
      <c r="AB306" s="8"/>
      <c r="AC306" s="8"/>
      <c r="AD306" s="8">
        <f t="shared" si="146"/>
        <v>0</v>
      </c>
      <c r="AE306" s="8">
        <f t="shared" si="147"/>
        <v>1200</v>
      </c>
      <c r="AF306" s="8">
        <f t="shared" si="153"/>
        <v>277.95907557427665</v>
      </c>
      <c r="AG306" s="16">
        <f t="shared" si="140"/>
        <v>1200</v>
      </c>
      <c r="AH306" s="29">
        <f t="shared" si="154"/>
        <v>21.466242216834118</v>
      </c>
      <c r="AI306" s="29">
        <f t="shared" si="155"/>
        <v>22.040924425723329</v>
      </c>
      <c r="AJ306" s="28">
        <f t="shared" si="148"/>
        <v>3.8949528517976381E-2</v>
      </c>
      <c r="AK306" s="25">
        <f t="shared" si="141"/>
        <v>0.38949528517976384</v>
      </c>
      <c r="AL306" s="26">
        <f t="shared" si="149"/>
        <v>2.9526143470394031</v>
      </c>
    </row>
    <row r="307" spans="2:38" x14ac:dyDescent="0.3">
      <c r="B307" s="6">
        <v>2800</v>
      </c>
      <c r="C307" s="8">
        <f t="shared" si="125"/>
        <v>28</v>
      </c>
      <c r="D307" s="8">
        <f t="shared" si="126"/>
        <v>9274.3775370927578</v>
      </c>
      <c r="E307" s="8">
        <f t="shared" si="127"/>
        <v>33.122776918187711</v>
      </c>
      <c r="F307" s="8">
        <f t="shared" si="128"/>
        <v>44.301714128076064</v>
      </c>
      <c r="G307" s="8">
        <f t="shared" si="142"/>
        <v>2.2250485660981263</v>
      </c>
      <c r="H307" s="8">
        <f t="shared" si="129"/>
        <v>29.482191763721577</v>
      </c>
      <c r="I307" s="7">
        <v>101325</v>
      </c>
      <c r="J307" s="8">
        <f t="shared" si="130"/>
        <v>12596040</v>
      </c>
      <c r="K307" s="8">
        <f t="shared" si="131"/>
        <v>9417600</v>
      </c>
      <c r="L307" s="8">
        <f t="shared" si="132"/>
        <v>2180802.8352327533</v>
      </c>
      <c r="M307" s="17">
        <f t="shared" si="143"/>
        <v>58807679.346800782</v>
      </c>
      <c r="N307" s="18">
        <f t="shared" si="133"/>
        <v>124.31324944485566</v>
      </c>
      <c r="O307" s="18">
        <f t="shared" si="134"/>
        <v>92.944485566247224</v>
      </c>
      <c r="P307" s="18">
        <f t="shared" si="135"/>
        <v>21.522850582114515</v>
      </c>
      <c r="Q307" s="18">
        <f t="shared" si="136"/>
        <v>580.3866700893243</v>
      </c>
      <c r="R307" s="10">
        <f t="shared" si="137"/>
        <v>0</v>
      </c>
      <c r="S307" s="8">
        <f t="shared" si="144"/>
        <v>28.000000000000128</v>
      </c>
      <c r="T307" s="8">
        <f t="shared" si="138"/>
        <v>16.183286236437098</v>
      </c>
      <c r="U307" s="8">
        <v>0</v>
      </c>
      <c r="V307" s="8">
        <f t="shared" si="139"/>
        <v>4.9105462773043387</v>
      </c>
      <c r="W307" s="8">
        <v>0</v>
      </c>
      <c r="X307" s="15">
        <f t="shared" si="150"/>
        <v>1200</v>
      </c>
      <c r="Y307" s="8">
        <f t="shared" si="151"/>
        <v>0</v>
      </c>
      <c r="Z307" s="8">
        <f t="shared" si="152"/>
        <v>1222.1199241548479</v>
      </c>
      <c r="AA307" s="29">
        <f t="shared" si="145"/>
        <v>0</v>
      </c>
      <c r="AB307" s="8"/>
      <c r="AC307" s="8"/>
      <c r="AD307" s="8">
        <f t="shared" si="146"/>
        <v>0</v>
      </c>
      <c r="AE307" s="8">
        <f t="shared" si="147"/>
        <v>1200</v>
      </c>
      <c r="AF307" s="8">
        <f t="shared" si="153"/>
        <v>277.88007584515219</v>
      </c>
      <c r="AG307" s="16">
        <f t="shared" si="140"/>
        <v>1200</v>
      </c>
      <c r="AH307" s="29">
        <f t="shared" si="154"/>
        <v>21.56975942056717</v>
      </c>
      <c r="AI307" s="29">
        <f t="shared" si="155"/>
        <v>22.119924154847784</v>
      </c>
      <c r="AJ307" s="28">
        <f t="shared" si="148"/>
        <v>3.908913256284368E-2</v>
      </c>
      <c r="AK307" s="25">
        <f t="shared" si="141"/>
        <v>0.39089132562843681</v>
      </c>
      <c r="AL307" s="26">
        <f t="shared" si="149"/>
        <v>2.9631494659837192</v>
      </c>
    </row>
    <row r="308" spans="2:38" x14ac:dyDescent="0.3">
      <c r="B308" s="6">
        <v>2810</v>
      </c>
      <c r="C308" s="8">
        <f t="shared" si="125"/>
        <v>28.1</v>
      </c>
      <c r="D308" s="8">
        <f t="shared" si="126"/>
        <v>9307.5003140109475</v>
      </c>
      <c r="E308" s="8">
        <f t="shared" si="127"/>
        <v>33.12277691818889</v>
      </c>
      <c r="F308" s="8">
        <f t="shared" si="128"/>
        <v>44.301714128077634</v>
      </c>
      <c r="G308" s="8">
        <f t="shared" si="142"/>
        <v>2.2250485660981263</v>
      </c>
      <c r="H308" s="8">
        <f t="shared" si="129"/>
        <v>29.482191763722099</v>
      </c>
      <c r="I308" s="7">
        <v>101325</v>
      </c>
      <c r="J308" s="8">
        <f t="shared" si="130"/>
        <v>12596040</v>
      </c>
      <c r="K308" s="8">
        <f t="shared" si="131"/>
        <v>9417600</v>
      </c>
      <c r="L308" s="8">
        <f t="shared" si="132"/>
        <v>2180182.8453585864</v>
      </c>
      <c r="M308" s="17">
        <f t="shared" si="143"/>
        <v>58981519.273039356</v>
      </c>
      <c r="N308" s="18">
        <f t="shared" si="133"/>
        <v>124.31324944485566</v>
      </c>
      <c r="O308" s="18">
        <f t="shared" si="134"/>
        <v>92.944485566247224</v>
      </c>
      <c r="P308" s="18">
        <f t="shared" si="135"/>
        <v>21.516731757795078</v>
      </c>
      <c r="Q308" s="18">
        <f t="shared" si="136"/>
        <v>582.10233676821474</v>
      </c>
      <c r="R308" s="10">
        <f t="shared" si="137"/>
        <v>0</v>
      </c>
      <c r="S308" s="8">
        <f t="shared" si="144"/>
        <v>28.100000000000129</v>
      </c>
      <c r="T308" s="8">
        <f t="shared" si="138"/>
        <v>16.183286236437098</v>
      </c>
      <c r="U308" s="8">
        <v>0</v>
      </c>
      <c r="V308" s="8">
        <f t="shared" si="139"/>
        <v>4.9091502368556661</v>
      </c>
      <c r="W308" s="8">
        <v>0</v>
      </c>
      <c r="X308" s="15">
        <f t="shared" si="150"/>
        <v>1200</v>
      </c>
      <c r="Y308" s="8">
        <f t="shared" si="151"/>
        <v>0</v>
      </c>
      <c r="Z308" s="8">
        <f t="shared" si="152"/>
        <v>1222.1989238839722</v>
      </c>
      <c r="AA308" s="29">
        <f t="shared" si="145"/>
        <v>0</v>
      </c>
      <c r="AB308" s="8"/>
      <c r="AC308" s="8"/>
      <c r="AD308" s="8">
        <f t="shared" si="146"/>
        <v>0</v>
      </c>
      <c r="AE308" s="8">
        <f t="shared" si="147"/>
        <v>1200</v>
      </c>
      <c r="AF308" s="8">
        <f t="shared" si="153"/>
        <v>277.80107611602779</v>
      </c>
      <c r="AG308" s="16">
        <f t="shared" si="140"/>
        <v>1200</v>
      </c>
      <c r="AH308" s="29">
        <f t="shared" si="154"/>
        <v>21.673276624300222</v>
      </c>
      <c r="AI308" s="29">
        <f t="shared" si="155"/>
        <v>22.198923883972238</v>
      </c>
      <c r="AJ308" s="28">
        <f t="shared" si="148"/>
        <v>3.9228736607710979E-2</v>
      </c>
      <c r="AK308" s="25">
        <f t="shared" si="141"/>
        <v>0.39228736607710979</v>
      </c>
      <c r="AL308" s="26">
        <f t="shared" si="149"/>
        <v>2.9736846202411074</v>
      </c>
    </row>
    <row r="309" spans="2:38" x14ac:dyDescent="0.3">
      <c r="B309" s="6">
        <v>2820</v>
      </c>
      <c r="C309" s="8">
        <f t="shared" si="125"/>
        <v>28.2</v>
      </c>
      <c r="D309" s="8">
        <f t="shared" si="126"/>
        <v>9340.6230909291335</v>
      </c>
      <c r="E309" s="8">
        <f t="shared" si="127"/>
        <v>33.122776918187711</v>
      </c>
      <c r="F309" s="8">
        <f t="shared" si="128"/>
        <v>44.301714128076064</v>
      </c>
      <c r="G309" s="8">
        <f t="shared" si="142"/>
        <v>2.2250485660981263</v>
      </c>
      <c r="H309" s="8">
        <f t="shared" si="129"/>
        <v>29.482191763721577</v>
      </c>
      <c r="I309" s="7">
        <v>101325</v>
      </c>
      <c r="J309" s="8">
        <f t="shared" si="130"/>
        <v>12596040</v>
      </c>
      <c r="K309" s="8">
        <f t="shared" si="131"/>
        <v>9417600</v>
      </c>
      <c r="L309" s="8">
        <f t="shared" si="132"/>
        <v>2179562.8554844176</v>
      </c>
      <c r="M309" s="17">
        <f t="shared" si="143"/>
        <v>59155359.19927793</v>
      </c>
      <c r="N309" s="18">
        <f t="shared" si="133"/>
        <v>124.31324944485566</v>
      </c>
      <c r="O309" s="18">
        <f t="shared" si="134"/>
        <v>92.944485566247224</v>
      </c>
      <c r="P309" s="18">
        <f t="shared" si="135"/>
        <v>21.510612933475624</v>
      </c>
      <c r="Q309" s="18">
        <f t="shared" si="136"/>
        <v>583.81800344710518</v>
      </c>
      <c r="R309" s="10">
        <f t="shared" si="137"/>
        <v>0</v>
      </c>
      <c r="S309" s="8">
        <f t="shared" si="144"/>
        <v>28.200000000000131</v>
      </c>
      <c r="T309" s="8">
        <f t="shared" si="138"/>
        <v>16.183286236437098</v>
      </c>
      <c r="U309" s="8">
        <v>0</v>
      </c>
      <c r="V309" s="8">
        <f t="shared" si="139"/>
        <v>4.9077541964069935</v>
      </c>
      <c r="W309" s="8">
        <v>0</v>
      </c>
      <c r="X309" s="15">
        <f t="shared" si="150"/>
        <v>1200</v>
      </c>
      <c r="Y309" s="8">
        <f t="shared" si="151"/>
        <v>0</v>
      </c>
      <c r="Z309" s="8">
        <f t="shared" si="152"/>
        <v>1222.2779236130966</v>
      </c>
      <c r="AA309" s="29">
        <f t="shared" si="145"/>
        <v>0</v>
      </c>
      <c r="AB309" s="8"/>
      <c r="AC309" s="8"/>
      <c r="AD309" s="8">
        <f t="shared" si="146"/>
        <v>0</v>
      </c>
      <c r="AE309" s="8">
        <f t="shared" si="147"/>
        <v>1200</v>
      </c>
      <c r="AF309" s="8">
        <f t="shared" si="153"/>
        <v>277.72207638690332</v>
      </c>
      <c r="AG309" s="16">
        <f t="shared" si="140"/>
        <v>1200</v>
      </c>
      <c r="AH309" s="29">
        <f t="shared" si="154"/>
        <v>21.776793828033277</v>
      </c>
      <c r="AI309" s="29">
        <f t="shared" si="155"/>
        <v>22.277923613096693</v>
      </c>
      <c r="AJ309" s="28">
        <f t="shared" si="148"/>
        <v>3.9368340652578278E-2</v>
      </c>
      <c r="AK309" s="25">
        <f t="shared" si="141"/>
        <v>0.39368340652578276</v>
      </c>
      <c r="AL309" s="26">
        <f t="shared" si="149"/>
        <v>2.9842198094362469</v>
      </c>
    </row>
    <row r="310" spans="2:38" x14ac:dyDescent="0.3">
      <c r="B310" s="6">
        <v>2830</v>
      </c>
      <c r="C310" s="8">
        <f t="shared" si="125"/>
        <v>28.3</v>
      </c>
      <c r="D310" s="8">
        <f t="shared" si="126"/>
        <v>9373.7458678473231</v>
      </c>
      <c r="E310" s="8">
        <f t="shared" si="127"/>
        <v>33.12277691818889</v>
      </c>
      <c r="F310" s="8">
        <f t="shared" si="128"/>
        <v>44.301714128077634</v>
      </c>
      <c r="G310" s="8">
        <f t="shared" si="142"/>
        <v>2.2250485660981263</v>
      </c>
      <c r="H310" s="8">
        <f t="shared" si="129"/>
        <v>29.482191763722099</v>
      </c>
      <c r="I310" s="7">
        <v>101325</v>
      </c>
      <c r="J310" s="8">
        <f t="shared" si="130"/>
        <v>12596040</v>
      </c>
      <c r="K310" s="8">
        <f t="shared" si="131"/>
        <v>9417600</v>
      </c>
      <c r="L310" s="8">
        <f t="shared" si="132"/>
        <v>2178942.8656102489</v>
      </c>
      <c r="M310" s="17">
        <f t="shared" si="143"/>
        <v>59329199.125516504</v>
      </c>
      <c r="N310" s="18">
        <f t="shared" si="133"/>
        <v>124.31324944485566</v>
      </c>
      <c r="O310" s="18">
        <f t="shared" si="134"/>
        <v>92.944485566247224</v>
      </c>
      <c r="P310" s="18">
        <f t="shared" si="135"/>
        <v>21.50449410915617</v>
      </c>
      <c r="Q310" s="18">
        <f t="shared" si="136"/>
        <v>585.53367012599563</v>
      </c>
      <c r="R310" s="10">
        <f t="shared" si="137"/>
        <v>0</v>
      </c>
      <c r="S310" s="8">
        <f t="shared" si="144"/>
        <v>28.300000000000132</v>
      </c>
      <c r="T310" s="8">
        <f t="shared" si="138"/>
        <v>16.183286236437098</v>
      </c>
      <c r="U310" s="8">
        <v>0</v>
      </c>
      <c r="V310" s="8">
        <f t="shared" si="139"/>
        <v>4.90635815595832</v>
      </c>
      <c r="W310" s="8">
        <v>0</v>
      </c>
      <c r="X310" s="15">
        <f t="shared" si="150"/>
        <v>1200</v>
      </c>
      <c r="Y310" s="8">
        <f t="shared" si="151"/>
        <v>0</v>
      </c>
      <c r="Z310" s="8">
        <f t="shared" si="152"/>
        <v>1222.3569233422211</v>
      </c>
      <c r="AA310" s="29">
        <f t="shared" si="145"/>
        <v>0</v>
      </c>
      <c r="AB310" s="8"/>
      <c r="AC310" s="8"/>
      <c r="AD310" s="8">
        <f t="shared" si="146"/>
        <v>0</v>
      </c>
      <c r="AE310" s="8">
        <f t="shared" si="147"/>
        <v>1200</v>
      </c>
      <c r="AF310" s="8">
        <f t="shared" si="153"/>
        <v>277.64307665777886</v>
      </c>
      <c r="AG310" s="16">
        <f t="shared" si="140"/>
        <v>1200</v>
      </c>
      <c r="AH310" s="29">
        <f t="shared" si="154"/>
        <v>21.880311031766336</v>
      </c>
      <c r="AI310" s="29">
        <f t="shared" si="155"/>
        <v>22.356923342221155</v>
      </c>
      <c r="AJ310" s="28">
        <f t="shared" si="148"/>
        <v>3.9507944697445584E-2</v>
      </c>
      <c r="AK310" s="25">
        <f t="shared" si="141"/>
        <v>0.39507944697445585</v>
      </c>
      <c r="AL310" s="26">
        <f t="shared" si="149"/>
        <v>2.9947550331991164</v>
      </c>
    </row>
    <row r="311" spans="2:38" x14ac:dyDescent="0.3">
      <c r="B311" s="6">
        <v>2840</v>
      </c>
      <c r="C311" s="8">
        <f t="shared" si="125"/>
        <v>28.400000000000002</v>
      </c>
      <c r="D311" s="8">
        <f t="shared" si="126"/>
        <v>9406.8686447655109</v>
      </c>
      <c r="E311" s="8">
        <f t="shared" si="127"/>
        <v>33.12277691818889</v>
      </c>
      <c r="F311" s="8">
        <f t="shared" si="128"/>
        <v>44.301714128077634</v>
      </c>
      <c r="G311" s="8">
        <f t="shared" si="142"/>
        <v>2.2250485660981263</v>
      </c>
      <c r="H311" s="8">
        <f t="shared" si="129"/>
        <v>29.482191763722099</v>
      </c>
      <c r="I311" s="7">
        <v>101325</v>
      </c>
      <c r="J311" s="8">
        <f t="shared" si="130"/>
        <v>12596040</v>
      </c>
      <c r="K311" s="8">
        <f t="shared" si="131"/>
        <v>9417600</v>
      </c>
      <c r="L311" s="8">
        <f t="shared" si="132"/>
        <v>2178322.8757360801</v>
      </c>
      <c r="M311" s="17">
        <f t="shared" si="143"/>
        <v>59503039.051755078</v>
      </c>
      <c r="N311" s="18">
        <f t="shared" si="133"/>
        <v>124.31324944485566</v>
      </c>
      <c r="O311" s="18">
        <f t="shared" si="134"/>
        <v>92.944485566247224</v>
      </c>
      <c r="P311" s="18">
        <f t="shared" si="135"/>
        <v>21.498375284836715</v>
      </c>
      <c r="Q311" s="18">
        <f t="shared" si="136"/>
        <v>587.24933680488607</v>
      </c>
      <c r="R311" s="10">
        <f t="shared" si="137"/>
        <v>0</v>
      </c>
      <c r="S311" s="8">
        <f t="shared" si="144"/>
        <v>28.400000000000134</v>
      </c>
      <c r="T311" s="8">
        <f t="shared" si="138"/>
        <v>16.183286236437098</v>
      </c>
      <c r="U311" s="8">
        <v>0</v>
      </c>
      <c r="V311" s="8">
        <f t="shared" si="139"/>
        <v>4.9049621155096474</v>
      </c>
      <c r="W311" s="8">
        <v>0</v>
      </c>
      <c r="X311" s="15">
        <f t="shared" si="150"/>
        <v>1200</v>
      </c>
      <c r="Y311" s="8">
        <f t="shared" si="151"/>
        <v>0</v>
      </c>
      <c r="Z311" s="8">
        <f t="shared" si="152"/>
        <v>1222.4359230713455</v>
      </c>
      <c r="AA311" s="29">
        <f t="shared" si="145"/>
        <v>0</v>
      </c>
      <c r="AB311" s="8"/>
      <c r="AC311" s="8"/>
      <c r="AD311" s="8">
        <f t="shared" si="146"/>
        <v>0</v>
      </c>
      <c r="AE311" s="8">
        <f t="shared" si="147"/>
        <v>1200</v>
      </c>
      <c r="AF311" s="8">
        <f t="shared" si="153"/>
        <v>277.5640769286544</v>
      </c>
      <c r="AG311" s="16">
        <f t="shared" si="140"/>
        <v>1200</v>
      </c>
      <c r="AH311" s="29">
        <f t="shared" si="154"/>
        <v>21.983828235499384</v>
      </c>
      <c r="AI311" s="29">
        <f t="shared" si="155"/>
        <v>22.435923071345609</v>
      </c>
      <c r="AJ311" s="28">
        <f t="shared" si="148"/>
        <v>3.9647548742312876E-2</v>
      </c>
      <c r="AK311" s="25">
        <f t="shared" si="141"/>
        <v>0.39647548742312877</v>
      </c>
      <c r="AL311" s="26">
        <f t="shared" si="149"/>
        <v>3.0052902911648993</v>
      </c>
    </row>
    <row r="312" spans="2:38" x14ac:dyDescent="0.3">
      <c r="B312" s="6">
        <v>2850</v>
      </c>
      <c r="C312" s="8">
        <f t="shared" si="125"/>
        <v>28.5</v>
      </c>
      <c r="D312" s="8">
        <f t="shared" si="126"/>
        <v>9439.9914216837005</v>
      </c>
      <c r="E312" s="8">
        <f t="shared" si="127"/>
        <v>33.122776918187711</v>
      </c>
      <c r="F312" s="8">
        <f t="shared" si="128"/>
        <v>44.301714128076064</v>
      </c>
      <c r="G312" s="8">
        <f t="shared" si="142"/>
        <v>2.2250485660981263</v>
      </c>
      <c r="H312" s="8">
        <f t="shared" si="129"/>
        <v>29.482191763721577</v>
      </c>
      <c r="I312" s="7">
        <v>101325</v>
      </c>
      <c r="J312" s="8">
        <f t="shared" si="130"/>
        <v>12596040</v>
      </c>
      <c r="K312" s="8">
        <f t="shared" si="131"/>
        <v>9417600</v>
      </c>
      <c r="L312" s="8">
        <f t="shared" si="132"/>
        <v>2177702.8858619113</v>
      </c>
      <c r="M312" s="17">
        <f t="shared" si="143"/>
        <v>59676878.977993652</v>
      </c>
      <c r="N312" s="18">
        <f t="shared" si="133"/>
        <v>124.31324944485566</v>
      </c>
      <c r="O312" s="18">
        <f t="shared" si="134"/>
        <v>92.944485566247224</v>
      </c>
      <c r="P312" s="18">
        <f t="shared" si="135"/>
        <v>21.492256460517261</v>
      </c>
      <c r="Q312" s="18">
        <f t="shared" si="136"/>
        <v>588.96500348377651</v>
      </c>
      <c r="R312" s="10">
        <f t="shared" si="137"/>
        <v>0</v>
      </c>
      <c r="S312" s="8">
        <f t="shared" si="144"/>
        <v>28.500000000000135</v>
      </c>
      <c r="T312" s="8">
        <f t="shared" si="138"/>
        <v>16.183286236437098</v>
      </c>
      <c r="U312" s="8">
        <v>0</v>
      </c>
      <c r="V312" s="8">
        <f t="shared" si="139"/>
        <v>4.903566075060974</v>
      </c>
      <c r="W312" s="8">
        <v>0</v>
      </c>
      <c r="X312" s="15">
        <f t="shared" si="150"/>
        <v>1200</v>
      </c>
      <c r="Y312" s="8">
        <f t="shared" si="151"/>
        <v>0</v>
      </c>
      <c r="Z312" s="8">
        <f t="shared" si="152"/>
        <v>1222.51492280047</v>
      </c>
      <c r="AA312" s="29">
        <f t="shared" si="145"/>
        <v>0</v>
      </c>
      <c r="AB312" s="8"/>
      <c r="AC312" s="8"/>
      <c r="AD312" s="8">
        <f t="shared" si="146"/>
        <v>0</v>
      </c>
      <c r="AE312" s="8">
        <f t="shared" si="147"/>
        <v>1200</v>
      </c>
      <c r="AF312" s="8">
        <f t="shared" si="153"/>
        <v>277.48507719952994</v>
      </c>
      <c r="AG312" s="16">
        <f t="shared" si="140"/>
        <v>1200</v>
      </c>
      <c r="AH312" s="29">
        <f t="shared" si="154"/>
        <v>22.08734543923244</v>
      </c>
      <c r="AI312" s="29">
        <f t="shared" si="155"/>
        <v>22.514922800470064</v>
      </c>
      <c r="AJ312" s="28">
        <f t="shared" si="148"/>
        <v>3.9787152787180174E-2</v>
      </c>
      <c r="AK312" s="25">
        <f t="shared" si="141"/>
        <v>0.39787152787180174</v>
      </c>
      <c r="AL312" s="26">
        <f t="shared" si="149"/>
        <v>3.015825582973894</v>
      </c>
    </row>
    <row r="313" spans="2:38" x14ac:dyDescent="0.3">
      <c r="B313" s="6">
        <v>2860</v>
      </c>
      <c r="C313" s="8">
        <f t="shared" si="125"/>
        <v>28.6</v>
      </c>
      <c r="D313" s="8">
        <f t="shared" si="126"/>
        <v>9473.1141986018883</v>
      </c>
      <c r="E313" s="8">
        <f t="shared" si="127"/>
        <v>33.12277691818889</v>
      </c>
      <c r="F313" s="8">
        <f t="shared" si="128"/>
        <v>44.301714128077634</v>
      </c>
      <c r="G313" s="8">
        <f t="shared" si="142"/>
        <v>2.2250485660981263</v>
      </c>
      <c r="H313" s="8">
        <f t="shared" si="129"/>
        <v>29.482191763722099</v>
      </c>
      <c r="I313" s="7">
        <v>101325</v>
      </c>
      <c r="J313" s="8">
        <f t="shared" si="130"/>
        <v>12596040</v>
      </c>
      <c r="K313" s="8">
        <f t="shared" si="131"/>
        <v>9417600</v>
      </c>
      <c r="L313" s="8">
        <f t="shared" si="132"/>
        <v>2177082.8959877426</v>
      </c>
      <c r="M313" s="17">
        <f t="shared" si="143"/>
        <v>59850718.904232226</v>
      </c>
      <c r="N313" s="18">
        <f t="shared" si="133"/>
        <v>124.31324944485566</v>
      </c>
      <c r="O313" s="18">
        <f t="shared" si="134"/>
        <v>92.944485566247224</v>
      </c>
      <c r="P313" s="18">
        <f t="shared" si="135"/>
        <v>21.486137636197803</v>
      </c>
      <c r="Q313" s="18">
        <f t="shared" si="136"/>
        <v>590.68067016266696</v>
      </c>
      <c r="R313" s="10">
        <f t="shared" si="137"/>
        <v>0</v>
      </c>
      <c r="S313" s="8">
        <f t="shared" si="144"/>
        <v>28.600000000000136</v>
      </c>
      <c r="T313" s="8">
        <f t="shared" si="138"/>
        <v>16.183286236437098</v>
      </c>
      <c r="U313" s="8">
        <v>0</v>
      </c>
      <c r="V313" s="8">
        <f t="shared" si="139"/>
        <v>4.9021700346123014</v>
      </c>
      <c r="W313" s="8">
        <v>0</v>
      </c>
      <c r="X313" s="15">
        <f t="shared" si="150"/>
        <v>1200</v>
      </c>
      <c r="Y313" s="8">
        <f t="shared" si="151"/>
        <v>0</v>
      </c>
      <c r="Z313" s="8">
        <f t="shared" si="152"/>
        <v>1222.5939225295945</v>
      </c>
      <c r="AA313" s="29">
        <f t="shared" si="145"/>
        <v>0</v>
      </c>
      <c r="AB313" s="8"/>
      <c r="AC313" s="8"/>
      <c r="AD313" s="8">
        <f t="shared" si="146"/>
        <v>0</v>
      </c>
      <c r="AE313" s="8">
        <f t="shared" si="147"/>
        <v>1200</v>
      </c>
      <c r="AF313" s="8">
        <f t="shared" si="153"/>
        <v>277.40607747040548</v>
      </c>
      <c r="AG313" s="16">
        <f t="shared" si="140"/>
        <v>1200</v>
      </c>
      <c r="AH313" s="29">
        <f t="shared" si="154"/>
        <v>22.190862642965495</v>
      </c>
      <c r="AI313" s="29">
        <f t="shared" si="155"/>
        <v>22.593922529594519</v>
      </c>
      <c r="AJ313" s="28">
        <f t="shared" si="148"/>
        <v>3.9926756832047473E-2</v>
      </c>
      <c r="AK313" s="25">
        <f t="shared" si="141"/>
        <v>0.39926756832047472</v>
      </c>
      <c r="AL313" s="26">
        <f t="shared" si="149"/>
        <v>3.0263609082714238</v>
      </c>
    </row>
    <row r="314" spans="2:38" x14ac:dyDescent="0.3">
      <c r="B314" s="6">
        <v>2870</v>
      </c>
      <c r="C314" s="8">
        <f t="shared" ref="C314:C377" si="156">$C$16*B314</f>
        <v>28.7</v>
      </c>
      <c r="D314" s="8">
        <f t="shared" ref="D314:D377" si="157">C314/PI()/($C$12/2)^2</f>
        <v>9506.2369755200762</v>
      </c>
      <c r="E314" s="8">
        <f t="shared" ref="E314:E377" si="158">IF(H313*(B314-B313)&gt;E313/2,4*(C314-C313)/PI()/$C$12^2,H313*(B314-B313)+4*(C314-C313)/PI()/$C$12^2)</f>
        <v>33.122776918187711</v>
      </c>
      <c r="F314" s="8">
        <f t="shared" ref="F314:F377" si="159">E314*$C$10/$C$9</f>
        <v>44.301714128076064</v>
      </c>
      <c r="G314" s="8">
        <f t="shared" si="142"/>
        <v>2.2250485660981263</v>
      </c>
      <c r="H314" s="8">
        <f t="shared" ref="H314:H377" si="160">SQRT(2*$C$11*F314)</f>
        <v>29.482191763721577</v>
      </c>
      <c r="I314" s="7">
        <v>101325</v>
      </c>
      <c r="J314" s="8">
        <f t="shared" ref="J314:J377" si="161">$C$9*$C$11*AD314+$C$10*$C$11*AG314</f>
        <v>12596040</v>
      </c>
      <c r="K314" s="8">
        <f t="shared" ref="K314:K377" si="162">$C$9*$C$11*AE314</f>
        <v>9417600</v>
      </c>
      <c r="L314" s="8">
        <f t="shared" ref="L314:L377" si="163">$C$9*$C$11*($C$6-Z314)</f>
        <v>2176462.9061135738</v>
      </c>
      <c r="M314" s="17">
        <f t="shared" si="143"/>
        <v>60024558.8304708</v>
      </c>
      <c r="N314" s="18">
        <f t="shared" ref="N314:N377" si="164">J314/101325</f>
        <v>124.31324944485566</v>
      </c>
      <c r="O314" s="18">
        <f t="shared" ref="O314:O377" si="165">K314/101325</f>
        <v>92.944485566247224</v>
      </c>
      <c r="P314" s="18">
        <f t="shared" ref="P314:P377" si="166">L314/101325</f>
        <v>21.480018811878349</v>
      </c>
      <c r="Q314" s="18">
        <f t="shared" ref="Q314:Q377" si="167">M314/101325</f>
        <v>592.3963368415574</v>
      </c>
      <c r="R314" s="10">
        <f t="shared" ref="R314:R377" si="168">AD314*PI()*$C$12^2/4</f>
        <v>0</v>
      </c>
      <c r="S314" s="8">
        <f t="shared" si="144"/>
        <v>28.700000000000138</v>
      </c>
      <c r="T314" s="8">
        <f t="shared" ref="T314:T377" si="169">AE314*PI()*($C$14^2-$C$13^2)/4</f>
        <v>16.183286236437098</v>
      </c>
      <c r="U314" s="8">
        <v>0</v>
      </c>
      <c r="V314" s="8">
        <f t="shared" ref="V314:V377" si="170">AF314*PI()*$C$14^2/4</f>
        <v>4.9007739941636279</v>
      </c>
      <c r="W314" s="8">
        <v>0</v>
      </c>
      <c r="X314" s="15">
        <f t="shared" si="150"/>
        <v>1200</v>
      </c>
      <c r="Y314" s="8">
        <f t="shared" si="151"/>
        <v>0</v>
      </c>
      <c r="Z314" s="8">
        <f t="shared" si="152"/>
        <v>1222.6729222587189</v>
      </c>
      <c r="AA314" s="29">
        <f t="shared" si="145"/>
        <v>0</v>
      </c>
      <c r="AB314" s="8"/>
      <c r="AC314" s="8"/>
      <c r="AD314" s="8">
        <f t="shared" si="146"/>
        <v>0</v>
      </c>
      <c r="AE314" s="8">
        <f t="shared" si="147"/>
        <v>1200</v>
      </c>
      <c r="AF314" s="8">
        <f t="shared" si="153"/>
        <v>277.32707774128102</v>
      </c>
      <c r="AG314" s="16">
        <f t="shared" si="140"/>
        <v>1200</v>
      </c>
      <c r="AH314" s="29">
        <f t="shared" si="154"/>
        <v>22.294379846698547</v>
      </c>
      <c r="AI314" s="29">
        <f t="shared" si="155"/>
        <v>22.67292225871898</v>
      </c>
      <c r="AJ314" s="28">
        <f t="shared" si="148"/>
        <v>4.0066360876914772E-2</v>
      </c>
      <c r="AK314" s="25">
        <f t="shared" si="141"/>
        <v>0.40066360876914775</v>
      </c>
      <c r="AL314" s="26">
        <f t="shared" si="149"/>
        <v>3.0368962667077493</v>
      </c>
    </row>
    <row r="315" spans="2:38" x14ac:dyDescent="0.3">
      <c r="B315" s="6">
        <v>2880</v>
      </c>
      <c r="C315" s="8">
        <f t="shared" si="156"/>
        <v>28.8</v>
      </c>
      <c r="D315" s="8">
        <f t="shared" si="157"/>
        <v>9539.359752438264</v>
      </c>
      <c r="E315" s="8">
        <f t="shared" si="158"/>
        <v>33.12277691818889</v>
      </c>
      <c r="F315" s="8">
        <f t="shared" si="159"/>
        <v>44.301714128077634</v>
      </c>
      <c r="G315" s="8">
        <f t="shared" si="142"/>
        <v>2.2250485660981263</v>
      </c>
      <c r="H315" s="8">
        <f t="shared" si="160"/>
        <v>29.482191763722099</v>
      </c>
      <c r="I315" s="7">
        <v>101325</v>
      </c>
      <c r="J315" s="8">
        <f t="shared" si="161"/>
        <v>12596040</v>
      </c>
      <c r="K315" s="8">
        <f t="shared" si="162"/>
        <v>9417600</v>
      </c>
      <c r="L315" s="8">
        <f t="shared" si="163"/>
        <v>2175842.9162394051</v>
      </c>
      <c r="M315" s="17">
        <f t="shared" si="143"/>
        <v>60198398.756709374</v>
      </c>
      <c r="N315" s="18">
        <f t="shared" si="164"/>
        <v>124.31324944485566</v>
      </c>
      <c r="O315" s="18">
        <f t="shared" si="165"/>
        <v>92.944485566247224</v>
      </c>
      <c r="P315" s="18">
        <f t="shared" si="166"/>
        <v>21.473899987558895</v>
      </c>
      <c r="Q315" s="18">
        <f t="shared" si="167"/>
        <v>594.11200352044784</v>
      </c>
      <c r="R315" s="10">
        <f t="shared" si="168"/>
        <v>0</v>
      </c>
      <c r="S315" s="8">
        <f t="shared" si="144"/>
        <v>28.800000000000139</v>
      </c>
      <c r="T315" s="8">
        <f t="shared" si="169"/>
        <v>16.183286236437098</v>
      </c>
      <c r="U315" s="8">
        <v>0</v>
      </c>
      <c r="V315" s="8">
        <f t="shared" si="170"/>
        <v>4.8993779537149553</v>
      </c>
      <c r="W315" s="8">
        <v>0</v>
      </c>
      <c r="X315" s="15">
        <f t="shared" si="150"/>
        <v>1200</v>
      </c>
      <c r="Y315" s="8">
        <f t="shared" si="151"/>
        <v>0</v>
      </c>
      <c r="Z315" s="8">
        <f t="shared" si="152"/>
        <v>1222.7519219878434</v>
      </c>
      <c r="AA315" s="29">
        <f t="shared" si="145"/>
        <v>0</v>
      </c>
      <c r="AB315" s="8"/>
      <c r="AC315" s="8"/>
      <c r="AD315" s="8">
        <f t="shared" si="146"/>
        <v>0</v>
      </c>
      <c r="AE315" s="8">
        <f t="shared" si="147"/>
        <v>1200</v>
      </c>
      <c r="AF315" s="8">
        <f t="shared" si="153"/>
        <v>277.24807801215655</v>
      </c>
      <c r="AG315" s="16">
        <f t="shared" si="140"/>
        <v>1200</v>
      </c>
      <c r="AH315" s="29">
        <f t="shared" si="154"/>
        <v>22.397897050431602</v>
      </c>
      <c r="AI315" s="29">
        <f t="shared" si="155"/>
        <v>22.751921987843435</v>
      </c>
      <c r="AJ315" s="28">
        <f t="shared" si="148"/>
        <v>4.0205964921782071E-2</v>
      </c>
      <c r="AK315" s="25">
        <f t="shared" si="141"/>
        <v>0.40205964921782072</v>
      </c>
      <c r="AL315" s="26">
        <f t="shared" si="149"/>
        <v>3.0474316579379837</v>
      </c>
    </row>
    <row r="316" spans="2:38" x14ac:dyDescent="0.3">
      <c r="B316" s="6">
        <v>2890</v>
      </c>
      <c r="C316" s="8">
        <f t="shared" si="156"/>
        <v>28.900000000000002</v>
      </c>
      <c r="D316" s="8">
        <f t="shared" si="157"/>
        <v>9572.4825293564536</v>
      </c>
      <c r="E316" s="8">
        <f t="shared" si="158"/>
        <v>33.12277691818889</v>
      </c>
      <c r="F316" s="8">
        <f t="shared" si="159"/>
        <v>44.301714128077634</v>
      </c>
      <c r="G316" s="8">
        <f t="shared" si="142"/>
        <v>2.2250485660981263</v>
      </c>
      <c r="H316" s="8">
        <f t="shared" si="160"/>
        <v>29.482191763722099</v>
      </c>
      <c r="I316" s="7">
        <v>101325</v>
      </c>
      <c r="J316" s="8">
        <f t="shared" si="161"/>
        <v>12596040</v>
      </c>
      <c r="K316" s="8">
        <f t="shared" si="162"/>
        <v>9417600</v>
      </c>
      <c r="L316" s="8">
        <f t="shared" si="163"/>
        <v>2175222.9263652363</v>
      </c>
      <c r="M316" s="17">
        <f t="shared" si="143"/>
        <v>60372238.682947949</v>
      </c>
      <c r="N316" s="18">
        <f t="shared" si="164"/>
        <v>124.31324944485566</v>
      </c>
      <c r="O316" s="18">
        <f t="shared" si="165"/>
        <v>92.944485566247224</v>
      </c>
      <c r="P316" s="18">
        <f t="shared" si="166"/>
        <v>21.46778116323944</v>
      </c>
      <c r="Q316" s="18">
        <f t="shared" si="167"/>
        <v>595.82767019933829</v>
      </c>
      <c r="R316" s="10">
        <f t="shared" si="168"/>
        <v>0</v>
      </c>
      <c r="S316" s="8">
        <f t="shared" si="144"/>
        <v>28.900000000000141</v>
      </c>
      <c r="T316" s="8">
        <f t="shared" si="169"/>
        <v>16.183286236437098</v>
      </c>
      <c r="U316" s="8">
        <v>0</v>
      </c>
      <c r="V316" s="8">
        <f t="shared" si="170"/>
        <v>4.8979819132662819</v>
      </c>
      <c r="W316" s="8">
        <v>0</v>
      </c>
      <c r="X316" s="15">
        <f t="shared" si="150"/>
        <v>1200</v>
      </c>
      <c r="Y316" s="8">
        <f t="shared" si="151"/>
        <v>0</v>
      </c>
      <c r="Z316" s="8">
        <f t="shared" si="152"/>
        <v>1222.8309217169679</v>
      </c>
      <c r="AA316" s="29">
        <f t="shared" si="145"/>
        <v>0</v>
      </c>
      <c r="AB316" s="8"/>
      <c r="AC316" s="8"/>
      <c r="AD316" s="8">
        <f t="shared" si="146"/>
        <v>0</v>
      </c>
      <c r="AE316" s="8">
        <f t="shared" si="147"/>
        <v>1200</v>
      </c>
      <c r="AF316" s="8">
        <f t="shared" si="153"/>
        <v>277.16907828303209</v>
      </c>
      <c r="AG316" s="16">
        <f t="shared" si="140"/>
        <v>1200</v>
      </c>
      <c r="AH316" s="29">
        <f t="shared" si="154"/>
        <v>22.501414254164654</v>
      </c>
      <c r="AI316" s="29">
        <f t="shared" si="155"/>
        <v>22.83092171696789</v>
      </c>
      <c r="AJ316" s="28">
        <f t="shared" si="148"/>
        <v>4.034556896664937E-2</v>
      </c>
      <c r="AK316" s="25">
        <f t="shared" si="141"/>
        <v>0.4034556896664937</v>
      </c>
      <c r="AL316" s="26">
        <f t="shared" si="149"/>
        <v>3.0579670816220084</v>
      </c>
    </row>
    <row r="317" spans="2:38" x14ac:dyDescent="0.3">
      <c r="B317" s="6">
        <v>2900</v>
      </c>
      <c r="C317" s="8">
        <f t="shared" si="156"/>
        <v>29</v>
      </c>
      <c r="D317" s="8">
        <f t="shared" si="157"/>
        <v>9605.6053062746414</v>
      </c>
      <c r="E317" s="8">
        <f t="shared" si="158"/>
        <v>33.122776918187711</v>
      </c>
      <c r="F317" s="8">
        <f t="shared" si="159"/>
        <v>44.301714128076064</v>
      </c>
      <c r="G317" s="8">
        <f t="shared" si="142"/>
        <v>2.2250485660981263</v>
      </c>
      <c r="H317" s="8">
        <f t="shared" si="160"/>
        <v>29.482191763721577</v>
      </c>
      <c r="I317" s="7">
        <v>101325</v>
      </c>
      <c r="J317" s="8">
        <f t="shared" si="161"/>
        <v>12596040</v>
      </c>
      <c r="K317" s="8">
        <f t="shared" si="162"/>
        <v>9417600</v>
      </c>
      <c r="L317" s="8">
        <f t="shared" si="163"/>
        <v>2174602.9364910675</v>
      </c>
      <c r="M317" s="17">
        <f t="shared" si="143"/>
        <v>60546078.609186523</v>
      </c>
      <c r="N317" s="18">
        <f t="shared" si="164"/>
        <v>124.31324944485566</v>
      </c>
      <c r="O317" s="18">
        <f t="shared" si="165"/>
        <v>92.944485566247224</v>
      </c>
      <c r="P317" s="18">
        <f t="shared" si="166"/>
        <v>21.461662338919986</v>
      </c>
      <c r="Q317" s="18">
        <f t="shared" si="167"/>
        <v>597.54333687822873</v>
      </c>
      <c r="R317" s="10">
        <f t="shared" si="168"/>
        <v>0</v>
      </c>
      <c r="S317" s="8">
        <f t="shared" si="144"/>
        <v>29.000000000000142</v>
      </c>
      <c r="T317" s="8">
        <f t="shared" si="169"/>
        <v>16.183286236437098</v>
      </c>
      <c r="U317" s="8">
        <v>0</v>
      </c>
      <c r="V317" s="8">
        <f t="shared" si="170"/>
        <v>4.8965858728176093</v>
      </c>
      <c r="W317" s="8">
        <v>0</v>
      </c>
      <c r="X317" s="15">
        <f t="shared" si="150"/>
        <v>1200</v>
      </c>
      <c r="Y317" s="8">
        <f t="shared" si="151"/>
        <v>0</v>
      </c>
      <c r="Z317" s="8">
        <f t="shared" si="152"/>
        <v>1222.9099214460923</v>
      </c>
      <c r="AA317" s="29">
        <f t="shared" si="145"/>
        <v>0</v>
      </c>
      <c r="AB317" s="8"/>
      <c r="AC317" s="8"/>
      <c r="AD317" s="8">
        <f t="shared" si="146"/>
        <v>0</v>
      </c>
      <c r="AE317" s="8">
        <f t="shared" si="147"/>
        <v>1200</v>
      </c>
      <c r="AF317" s="8">
        <f t="shared" si="153"/>
        <v>277.09007855390763</v>
      </c>
      <c r="AG317" s="16">
        <f t="shared" si="140"/>
        <v>1200</v>
      </c>
      <c r="AH317" s="29">
        <f t="shared" si="154"/>
        <v>22.604931457897713</v>
      </c>
      <c r="AI317" s="29">
        <f t="shared" si="155"/>
        <v>22.909921446092348</v>
      </c>
      <c r="AJ317" s="28">
        <f t="shared" si="148"/>
        <v>4.0485173011516676E-2</v>
      </c>
      <c r="AK317" s="25">
        <f t="shared" si="141"/>
        <v>0.40485173011516673</v>
      </c>
      <c r="AL317" s="26">
        <f t="shared" si="149"/>
        <v>3.0685025374243904</v>
      </c>
    </row>
    <row r="318" spans="2:38" x14ac:dyDescent="0.3">
      <c r="B318" s="6">
        <v>2910</v>
      </c>
      <c r="C318" s="8">
        <f t="shared" si="156"/>
        <v>29.1</v>
      </c>
      <c r="D318" s="8">
        <f t="shared" si="157"/>
        <v>9638.728083192831</v>
      </c>
      <c r="E318" s="8">
        <f t="shared" si="158"/>
        <v>33.12277691818889</v>
      </c>
      <c r="F318" s="8">
        <f t="shared" si="159"/>
        <v>44.301714128077634</v>
      </c>
      <c r="G318" s="8">
        <f t="shared" si="142"/>
        <v>2.2250485660981263</v>
      </c>
      <c r="H318" s="8">
        <f t="shared" si="160"/>
        <v>29.482191763722099</v>
      </c>
      <c r="I318" s="7">
        <v>101325</v>
      </c>
      <c r="J318" s="8">
        <f t="shared" si="161"/>
        <v>12596040</v>
      </c>
      <c r="K318" s="8">
        <f t="shared" si="162"/>
        <v>9417600</v>
      </c>
      <c r="L318" s="8">
        <f t="shared" si="163"/>
        <v>2173982.9466168988</v>
      </c>
      <c r="M318" s="17">
        <f t="shared" si="143"/>
        <v>60719918.535425097</v>
      </c>
      <c r="N318" s="18">
        <f t="shared" si="164"/>
        <v>124.31324944485566</v>
      </c>
      <c r="O318" s="18">
        <f t="shared" si="165"/>
        <v>92.944485566247224</v>
      </c>
      <c r="P318" s="18">
        <f t="shared" si="166"/>
        <v>21.455543514600532</v>
      </c>
      <c r="Q318" s="18">
        <f t="shared" si="167"/>
        <v>599.25900355711917</v>
      </c>
      <c r="R318" s="10">
        <f t="shared" si="168"/>
        <v>0</v>
      </c>
      <c r="S318" s="8">
        <f t="shared" si="144"/>
        <v>29.100000000000144</v>
      </c>
      <c r="T318" s="8">
        <f t="shared" si="169"/>
        <v>16.183286236437098</v>
      </c>
      <c r="U318" s="8">
        <v>0</v>
      </c>
      <c r="V318" s="8">
        <f t="shared" si="170"/>
        <v>4.8951898323689367</v>
      </c>
      <c r="W318" s="8">
        <v>0</v>
      </c>
      <c r="X318" s="15">
        <f t="shared" si="150"/>
        <v>1200</v>
      </c>
      <c r="Y318" s="8">
        <f t="shared" si="151"/>
        <v>0</v>
      </c>
      <c r="Z318" s="8">
        <f t="shared" si="152"/>
        <v>1222.9889211752168</v>
      </c>
      <c r="AA318" s="29">
        <f t="shared" si="145"/>
        <v>0</v>
      </c>
      <c r="AB318" s="8"/>
      <c r="AC318" s="8"/>
      <c r="AD318" s="8">
        <f t="shared" si="146"/>
        <v>0</v>
      </c>
      <c r="AE318" s="8">
        <f t="shared" si="147"/>
        <v>1200</v>
      </c>
      <c r="AF318" s="8">
        <f t="shared" si="153"/>
        <v>277.01107882478323</v>
      </c>
      <c r="AG318" s="16">
        <f t="shared" si="140"/>
        <v>1200</v>
      </c>
      <c r="AH318" s="29">
        <f t="shared" si="154"/>
        <v>22.708448661630765</v>
      </c>
      <c r="AI318" s="29">
        <f t="shared" si="155"/>
        <v>22.988921175216802</v>
      </c>
      <c r="AJ318" s="28">
        <f t="shared" si="148"/>
        <v>4.0624777056383968E-2</v>
      </c>
      <c r="AK318" s="25">
        <f t="shared" si="141"/>
        <v>0.40624777056383965</v>
      </c>
      <c r="AL318" s="26">
        <f t="shared" si="149"/>
        <v>3.0790380250143023</v>
      </c>
    </row>
    <row r="319" spans="2:38" x14ac:dyDescent="0.3">
      <c r="B319" s="6">
        <v>2920</v>
      </c>
      <c r="C319" s="8">
        <f t="shared" si="156"/>
        <v>29.2</v>
      </c>
      <c r="D319" s="8">
        <f t="shared" si="157"/>
        <v>9671.850860111017</v>
      </c>
      <c r="E319" s="8">
        <f t="shared" si="158"/>
        <v>33.122776918187711</v>
      </c>
      <c r="F319" s="8">
        <f t="shared" si="159"/>
        <v>44.301714128076064</v>
      </c>
      <c r="G319" s="8">
        <f t="shared" si="142"/>
        <v>2.2250485660981263</v>
      </c>
      <c r="H319" s="8">
        <f t="shared" si="160"/>
        <v>29.482191763721577</v>
      </c>
      <c r="I319" s="7">
        <v>101325</v>
      </c>
      <c r="J319" s="8">
        <f t="shared" si="161"/>
        <v>12596040</v>
      </c>
      <c r="K319" s="8">
        <f t="shared" si="162"/>
        <v>9417600</v>
      </c>
      <c r="L319" s="8">
        <f t="shared" si="163"/>
        <v>2173362.95674273</v>
      </c>
      <c r="M319" s="17">
        <f t="shared" si="143"/>
        <v>60893758.461663671</v>
      </c>
      <c r="N319" s="18">
        <f t="shared" si="164"/>
        <v>124.31324944485566</v>
      </c>
      <c r="O319" s="18">
        <f t="shared" si="165"/>
        <v>92.944485566247224</v>
      </c>
      <c r="P319" s="18">
        <f t="shared" si="166"/>
        <v>21.449424690281077</v>
      </c>
      <c r="Q319" s="18">
        <f t="shared" si="167"/>
        <v>600.97467023600962</v>
      </c>
      <c r="R319" s="10">
        <f t="shared" si="168"/>
        <v>0</v>
      </c>
      <c r="S319" s="8">
        <f t="shared" si="144"/>
        <v>29.200000000000145</v>
      </c>
      <c r="T319" s="8">
        <f t="shared" si="169"/>
        <v>16.183286236437098</v>
      </c>
      <c r="U319" s="8">
        <v>0</v>
      </c>
      <c r="V319" s="8">
        <f t="shared" si="170"/>
        <v>4.8937937919202632</v>
      </c>
      <c r="W319" s="8">
        <v>0</v>
      </c>
      <c r="X319" s="15">
        <f t="shared" si="150"/>
        <v>1200</v>
      </c>
      <c r="Y319" s="8">
        <f t="shared" si="151"/>
        <v>0</v>
      </c>
      <c r="Z319" s="8">
        <f t="shared" si="152"/>
        <v>1223.0679209043412</v>
      </c>
      <c r="AA319" s="29">
        <f t="shared" si="145"/>
        <v>0</v>
      </c>
      <c r="AB319" s="8"/>
      <c r="AC319" s="8"/>
      <c r="AD319" s="8">
        <f t="shared" si="146"/>
        <v>0</v>
      </c>
      <c r="AE319" s="8">
        <f t="shared" si="147"/>
        <v>1200</v>
      </c>
      <c r="AF319" s="8">
        <f t="shared" si="153"/>
        <v>276.93207909565876</v>
      </c>
      <c r="AG319" s="16">
        <f t="shared" si="140"/>
        <v>1200</v>
      </c>
      <c r="AH319" s="29">
        <f t="shared" si="154"/>
        <v>22.811965865363817</v>
      </c>
      <c r="AI319" s="29">
        <f t="shared" si="155"/>
        <v>23.067920904341261</v>
      </c>
      <c r="AJ319" s="28">
        <f t="shared" si="148"/>
        <v>4.0764381101251267E-2</v>
      </c>
      <c r="AK319" s="25">
        <f t="shared" si="141"/>
        <v>0.40764381101251268</v>
      </c>
      <c r="AL319" s="26">
        <f t="shared" si="149"/>
        <v>3.0895735440654448</v>
      </c>
    </row>
    <row r="320" spans="2:38" x14ac:dyDescent="0.3">
      <c r="B320" s="6">
        <v>2930</v>
      </c>
      <c r="C320" s="8">
        <f t="shared" si="156"/>
        <v>29.3</v>
      </c>
      <c r="D320" s="8">
        <f t="shared" si="157"/>
        <v>9704.9736370292067</v>
      </c>
      <c r="E320" s="8">
        <f t="shared" si="158"/>
        <v>33.12277691818889</v>
      </c>
      <c r="F320" s="8">
        <f t="shared" si="159"/>
        <v>44.301714128077634</v>
      </c>
      <c r="G320" s="8">
        <f t="shared" si="142"/>
        <v>2.2250485660981263</v>
      </c>
      <c r="H320" s="8">
        <f t="shared" si="160"/>
        <v>29.482191763722099</v>
      </c>
      <c r="I320" s="7">
        <v>101325</v>
      </c>
      <c r="J320" s="8">
        <f t="shared" si="161"/>
        <v>12596040</v>
      </c>
      <c r="K320" s="8">
        <f t="shared" si="162"/>
        <v>9417600</v>
      </c>
      <c r="L320" s="8">
        <f t="shared" si="163"/>
        <v>2172742.9668685612</v>
      </c>
      <c r="M320" s="17">
        <f t="shared" si="143"/>
        <v>61067598.387902245</v>
      </c>
      <c r="N320" s="18">
        <f t="shared" si="164"/>
        <v>124.31324944485566</v>
      </c>
      <c r="O320" s="18">
        <f t="shared" si="165"/>
        <v>92.944485566247224</v>
      </c>
      <c r="P320" s="18">
        <f t="shared" si="166"/>
        <v>21.443305865961619</v>
      </c>
      <c r="Q320" s="18">
        <f t="shared" si="167"/>
        <v>602.69033691490006</v>
      </c>
      <c r="R320" s="10">
        <f t="shared" si="168"/>
        <v>0</v>
      </c>
      <c r="S320" s="8">
        <f t="shared" si="144"/>
        <v>29.300000000000146</v>
      </c>
      <c r="T320" s="8">
        <f t="shared" si="169"/>
        <v>16.183286236437098</v>
      </c>
      <c r="U320" s="8">
        <v>0</v>
      </c>
      <c r="V320" s="8">
        <f t="shared" si="170"/>
        <v>4.8923977514715906</v>
      </c>
      <c r="W320" s="8">
        <v>0</v>
      </c>
      <c r="X320" s="15">
        <f t="shared" si="150"/>
        <v>1200</v>
      </c>
      <c r="Y320" s="8">
        <f t="shared" si="151"/>
        <v>0</v>
      </c>
      <c r="Z320" s="8">
        <f t="shared" si="152"/>
        <v>1223.1469206334657</v>
      </c>
      <c r="AA320" s="29">
        <f t="shared" si="145"/>
        <v>0</v>
      </c>
      <c r="AB320" s="8"/>
      <c r="AC320" s="8"/>
      <c r="AD320" s="8">
        <f t="shared" si="146"/>
        <v>0</v>
      </c>
      <c r="AE320" s="8">
        <f t="shared" si="147"/>
        <v>1200</v>
      </c>
      <c r="AF320" s="8">
        <f t="shared" si="153"/>
        <v>276.8530793665343</v>
      </c>
      <c r="AG320" s="16">
        <f t="shared" si="140"/>
        <v>1200</v>
      </c>
      <c r="AH320" s="29">
        <f t="shared" si="154"/>
        <v>22.915483069096869</v>
      </c>
      <c r="AI320" s="29">
        <f t="shared" si="155"/>
        <v>23.146920633465715</v>
      </c>
      <c r="AJ320" s="28">
        <f t="shared" si="148"/>
        <v>4.0903985146118566E-2</v>
      </c>
      <c r="AK320" s="25">
        <f t="shared" si="141"/>
        <v>0.40903985146118566</v>
      </c>
      <c r="AL320" s="26">
        <f t="shared" si="149"/>
        <v>3.1001090942559673</v>
      </c>
    </row>
    <row r="321" spans="2:38" x14ac:dyDescent="0.3">
      <c r="B321" s="6">
        <v>2940</v>
      </c>
      <c r="C321" s="8">
        <f t="shared" si="156"/>
        <v>29.400000000000002</v>
      </c>
      <c r="D321" s="8">
        <f t="shared" si="157"/>
        <v>9738.0964139473963</v>
      </c>
      <c r="E321" s="8">
        <f t="shared" si="158"/>
        <v>33.12277691818889</v>
      </c>
      <c r="F321" s="8">
        <f t="shared" si="159"/>
        <v>44.301714128077634</v>
      </c>
      <c r="G321" s="8">
        <f t="shared" si="142"/>
        <v>2.2250485660981263</v>
      </c>
      <c r="H321" s="8">
        <f t="shared" si="160"/>
        <v>29.482191763722099</v>
      </c>
      <c r="I321" s="7">
        <v>101325</v>
      </c>
      <c r="J321" s="8">
        <f t="shared" si="161"/>
        <v>12596040</v>
      </c>
      <c r="K321" s="8">
        <f t="shared" si="162"/>
        <v>9417600</v>
      </c>
      <c r="L321" s="8">
        <f t="shared" si="163"/>
        <v>2172122.9769943925</v>
      </c>
      <c r="M321" s="17">
        <f t="shared" si="143"/>
        <v>61241438.314140819</v>
      </c>
      <c r="N321" s="18">
        <f t="shared" si="164"/>
        <v>124.31324944485566</v>
      </c>
      <c r="O321" s="18">
        <f t="shared" si="165"/>
        <v>92.944485566247224</v>
      </c>
      <c r="P321" s="18">
        <f t="shared" si="166"/>
        <v>21.437187041642165</v>
      </c>
      <c r="Q321" s="18">
        <f t="shared" si="167"/>
        <v>604.4060035937905</v>
      </c>
      <c r="R321" s="10">
        <f t="shared" si="168"/>
        <v>0</v>
      </c>
      <c r="S321" s="8">
        <f t="shared" si="144"/>
        <v>29.400000000000148</v>
      </c>
      <c r="T321" s="8">
        <f t="shared" si="169"/>
        <v>16.183286236437098</v>
      </c>
      <c r="U321" s="8">
        <v>0</v>
      </c>
      <c r="V321" s="8">
        <f t="shared" si="170"/>
        <v>4.8910017110229171</v>
      </c>
      <c r="W321" s="8">
        <v>0</v>
      </c>
      <c r="X321" s="15">
        <f t="shared" si="150"/>
        <v>1200</v>
      </c>
      <c r="Y321" s="8">
        <f t="shared" si="151"/>
        <v>0</v>
      </c>
      <c r="Z321" s="8">
        <f t="shared" si="152"/>
        <v>1223.2259203625902</v>
      </c>
      <c r="AA321" s="29">
        <f t="shared" si="145"/>
        <v>0</v>
      </c>
      <c r="AB321" s="8"/>
      <c r="AC321" s="8"/>
      <c r="AD321" s="8">
        <f t="shared" si="146"/>
        <v>0</v>
      </c>
      <c r="AE321" s="8">
        <f t="shared" si="147"/>
        <v>1200</v>
      </c>
      <c r="AF321" s="8">
        <f t="shared" si="153"/>
        <v>276.77407963740984</v>
      </c>
      <c r="AG321" s="16">
        <f t="shared" si="140"/>
        <v>1200</v>
      </c>
      <c r="AH321" s="29">
        <f t="shared" si="154"/>
        <v>23.019000272829928</v>
      </c>
      <c r="AI321" s="29">
        <f t="shared" si="155"/>
        <v>23.22592036259017</v>
      </c>
      <c r="AJ321" s="28">
        <f t="shared" si="148"/>
        <v>4.1043589190985864E-2</v>
      </c>
      <c r="AK321" s="25">
        <f t="shared" si="141"/>
        <v>0.41043589190985863</v>
      </c>
      <c r="AL321" s="26">
        <f t="shared" si="149"/>
        <v>3.1106446752683934</v>
      </c>
    </row>
    <row r="322" spans="2:38" x14ac:dyDescent="0.3">
      <c r="B322" s="6">
        <v>2950</v>
      </c>
      <c r="C322" s="8">
        <f t="shared" si="156"/>
        <v>29.5</v>
      </c>
      <c r="D322" s="8">
        <f t="shared" si="157"/>
        <v>9771.2191908655841</v>
      </c>
      <c r="E322" s="8">
        <f t="shared" si="158"/>
        <v>33.122776918187711</v>
      </c>
      <c r="F322" s="8">
        <f t="shared" si="159"/>
        <v>44.301714128076064</v>
      </c>
      <c r="G322" s="8">
        <f t="shared" si="142"/>
        <v>2.2250485660981263</v>
      </c>
      <c r="H322" s="8">
        <f t="shared" si="160"/>
        <v>29.482191763721577</v>
      </c>
      <c r="I322" s="7">
        <v>101325</v>
      </c>
      <c r="J322" s="8">
        <f t="shared" si="161"/>
        <v>12596040</v>
      </c>
      <c r="K322" s="8">
        <f t="shared" si="162"/>
        <v>9417600</v>
      </c>
      <c r="L322" s="8">
        <f t="shared" si="163"/>
        <v>2171502.9871202237</v>
      </c>
      <c r="M322" s="17">
        <f t="shared" si="143"/>
        <v>61415278.240379393</v>
      </c>
      <c r="N322" s="18">
        <f t="shared" si="164"/>
        <v>124.31324944485566</v>
      </c>
      <c r="O322" s="18">
        <f t="shared" si="165"/>
        <v>92.944485566247224</v>
      </c>
      <c r="P322" s="18">
        <f t="shared" si="166"/>
        <v>21.431068217322711</v>
      </c>
      <c r="Q322" s="18">
        <f t="shared" si="167"/>
        <v>606.12167027268094</v>
      </c>
      <c r="R322" s="10">
        <f t="shared" si="168"/>
        <v>0</v>
      </c>
      <c r="S322" s="8">
        <f t="shared" si="144"/>
        <v>29.500000000000149</v>
      </c>
      <c r="T322" s="8">
        <f t="shared" si="169"/>
        <v>16.183286236437098</v>
      </c>
      <c r="U322" s="8">
        <v>0</v>
      </c>
      <c r="V322" s="8">
        <f t="shared" si="170"/>
        <v>4.8896056705742446</v>
      </c>
      <c r="W322" s="8">
        <v>0</v>
      </c>
      <c r="X322" s="15">
        <f t="shared" si="150"/>
        <v>1200</v>
      </c>
      <c r="Y322" s="8">
        <f t="shared" si="151"/>
        <v>0</v>
      </c>
      <c r="Z322" s="8">
        <f t="shared" si="152"/>
        <v>1223.3049200917146</v>
      </c>
      <c r="AA322" s="29">
        <f t="shared" si="145"/>
        <v>0</v>
      </c>
      <c r="AB322" s="8"/>
      <c r="AC322" s="8"/>
      <c r="AD322" s="8">
        <f t="shared" si="146"/>
        <v>0</v>
      </c>
      <c r="AE322" s="8">
        <f t="shared" si="147"/>
        <v>1200</v>
      </c>
      <c r="AF322" s="8">
        <f t="shared" si="153"/>
        <v>276.69507990828538</v>
      </c>
      <c r="AG322" s="16">
        <f t="shared" si="140"/>
        <v>1200</v>
      </c>
      <c r="AH322" s="29">
        <f t="shared" si="154"/>
        <v>23.122517476562983</v>
      </c>
      <c r="AI322" s="29">
        <f t="shared" si="155"/>
        <v>23.304920091714632</v>
      </c>
      <c r="AJ322" s="28">
        <f t="shared" si="148"/>
        <v>4.118319323585317E-2</v>
      </c>
      <c r="AK322" s="25">
        <f t="shared" si="141"/>
        <v>0.41183193235853172</v>
      </c>
      <c r="AL322" s="26">
        <f t="shared" si="149"/>
        <v>3.1211802867895471</v>
      </c>
    </row>
    <row r="323" spans="2:38" x14ac:dyDescent="0.3">
      <c r="B323" s="6">
        <v>2960</v>
      </c>
      <c r="C323" s="8">
        <f t="shared" si="156"/>
        <v>29.6</v>
      </c>
      <c r="D323" s="8">
        <f t="shared" si="157"/>
        <v>9804.3419677837737</v>
      </c>
      <c r="E323" s="8">
        <f t="shared" si="158"/>
        <v>33.12277691818889</v>
      </c>
      <c r="F323" s="8">
        <f t="shared" si="159"/>
        <v>44.301714128077634</v>
      </c>
      <c r="G323" s="8">
        <f t="shared" si="142"/>
        <v>2.2250485660981263</v>
      </c>
      <c r="H323" s="8">
        <f t="shared" si="160"/>
        <v>29.482191763722099</v>
      </c>
      <c r="I323" s="7">
        <v>101325</v>
      </c>
      <c r="J323" s="8">
        <f t="shared" si="161"/>
        <v>12596040</v>
      </c>
      <c r="K323" s="8">
        <f t="shared" si="162"/>
        <v>9417600</v>
      </c>
      <c r="L323" s="8">
        <f t="shared" si="163"/>
        <v>2170882.9972460549</v>
      </c>
      <c r="M323" s="17">
        <f t="shared" si="143"/>
        <v>61589118.166617967</v>
      </c>
      <c r="N323" s="18">
        <f t="shared" si="164"/>
        <v>124.31324944485566</v>
      </c>
      <c r="O323" s="18">
        <f t="shared" si="165"/>
        <v>92.944485566247224</v>
      </c>
      <c r="P323" s="18">
        <f t="shared" si="166"/>
        <v>21.424949393003256</v>
      </c>
      <c r="Q323" s="18">
        <f t="shared" si="167"/>
        <v>607.83733695157139</v>
      </c>
      <c r="R323" s="10">
        <f t="shared" si="168"/>
        <v>0</v>
      </c>
      <c r="S323" s="8">
        <f t="shared" si="144"/>
        <v>29.600000000000151</v>
      </c>
      <c r="T323" s="8">
        <f t="shared" si="169"/>
        <v>16.183286236437098</v>
      </c>
      <c r="U323" s="8">
        <v>0</v>
      </c>
      <c r="V323" s="8">
        <f t="shared" si="170"/>
        <v>4.8882096301255711</v>
      </c>
      <c r="W323" s="8">
        <v>0</v>
      </c>
      <c r="X323" s="15">
        <f t="shared" si="150"/>
        <v>1200</v>
      </c>
      <c r="Y323" s="8">
        <f t="shared" si="151"/>
        <v>0</v>
      </c>
      <c r="Z323" s="8">
        <f t="shared" si="152"/>
        <v>1223.3839198208391</v>
      </c>
      <c r="AA323" s="29">
        <f t="shared" si="145"/>
        <v>0</v>
      </c>
      <c r="AB323" s="8"/>
      <c r="AC323" s="8"/>
      <c r="AD323" s="8">
        <f t="shared" si="146"/>
        <v>0</v>
      </c>
      <c r="AE323" s="8">
        <f t="shared" si="147"/>
        <v>1200</v>
      </c>
      <c r="AF323" s="8">
        <f t="shared" si="153"/>
        <v>276.61608017916092</v>
      </c>
      <c r="AG323" s="16">
        <f t="shared" si="140"/>
        <v>1200</v>
      </c>
      <c r="AH323" s="29">
        <f t="shared" si="154"/>
        <v>23.226034680296031</v>
      </c>
      <c r="AI323" s="29">
        <f t="shared" si="155"/>
        <v>23.383919820839086</v>
      </c>
      <c r="AJ323" s="28">
        <f t="shared" si="148"/>
        <v>4.1322797280720462E-2</v>
      </c>
      <c r="AK323" s="25">
        <f t="shared" si="141"/>
        <v>0.41322797280720464</v>
      </c>
      <c r="AL323" s="26">
        <f t="shared" si="149"/>
        <v>3.1317159285104803</v>
      </c>
    </row>
    <row r="324" spans="2:38" x14ac:dyDescent="0.3">
      <c r="B324" s="6">
        <v>2970</v>
      </c>
      <c r="C324" s="8">
        <f t="shared" si="156"/>
        <v>29.7</v>
      </c>
      <c r="D324" s="8">
        <f t="shared" si="157"/>
        <v>9837.4647447019597</v>
      </c>
      <c r="E324" s="8">
        <f t="shared" si="158"/>
        <v>33.122776918187711</v>
      </c>
      <c r="F324" s="8">
        <f t="shared" si="159"/>
        <v>44.301714128076064</v>
      </c>
      <c r="G324" s="8">
        <f t="shared" si="142"/>
        <v>2.2250485660981263</v>
      </c>
      <c r="H324" s="8">
        <f t="shared" si="160"/>
        <v>29.482191763721577</v>
      </c>
      <c r="I324" s="7">
        <v>101325</v>
      </c>
      <c r="J324" s="8">
        <f t="shared" si="161"/>
        <v>12596040</v>
      </c>
      <c r="K324" s="8">
        <f t="shared" si="162"/>
        <v>9417600</v>
      </c>
      <c r="L324" s="8">
        <f t="shared" si="163"/>
        <v>2170263.0073718862</v>
      </c>
      <c r="M324" s="17">
        <f t="shared" si="143"/>
        <v>61762958.092856541</v>
      </c>
      <c r="N324" s="18">
        <f t="shared" si="164"/>
        <v>124.31324944485566</v>
      </c>
      <c r="O324" s="18">
        <f t="shared" si="165"/>
        <v>92.944485566247224</v>
      </c>
      <c r="P324" s="18">
        <f t="shared" si="166"/>
        <v>21.418830568683802</v>
      </c>
      <c r="Q324" s="18">
        <f t="shared" si="167"/>
        <v>609.55300363046183</v>
      </c>
      <c r="R324" s="10">
        <f t="shared" si="168"/>
        <v>0</v>
      </c>
      <c r="S324" s="8">
        <f t="shared" si="144"/>
        <v>29.700000000000152</v>
      </c>
      <c r="T324" s="8">
        <f t="shared" si="169"/>
        <v>16.183286236437098</v>
      </c>
      <c r="U324" s="8">
        <v>0</v>
      </c>
      <c r="V324" s="8">
        <f t="shared" si="170"/>
        <v>4.8868135896768985</v>
      </c>
      <c r="W324" s="8">
        <v>0</v>
      </c>
      <c r="X324" s="15">
        <f t="shared" si="150"/>
        <v>1200</v>
      </c>
      <c r="Y324" s="8">
        <f t="shared" si="151"/>
        <v>0</v>
      </c>
      <c r="Z324" s="8">
        <f t="shared" si="152"/>
        <v>1223.4629195499635</v>
      </c>
      <c r="AA324" s="29">
        <f t="shared" si="145"/>
        <v>0</v>
      </c>
      <c r="AB324" s="8"/>
      <c r="AC324" s="8"/>
      <c r="AD324" s="8">
        <f t="shared" si="146"/>
        <v>0</v>
      </c>
      <c r="AE324" s="8">
        <f t="shared" si="147"/>
        <v>1200</v>
      </c>
      <c r="AF324" s="8">
        <f t="shared" si="153"/>
        <v>276.53708045003646</v>
      </c>
      <c r="AG324" s="16">
        <f t="shared" si="140"/>
        <v>1200</v>
      </c>
      <c r="AH324" s="29">
        <f t="shared" si="154"/>
        <v>23.329551884029087</v>
      </c>
      <c r="AI324" s="29">
        <f t="shared" si="155"/>
        <v>23.462919549963541</v>
      </c>
      <c r="AJ324" s="28">
        <f t="shared" si="148"/>
        <v>4.1462401325587761E-2</v>
      </c>
      <c r="AK324" s="25">
        <f t="shared" si="141"/>
        <v>0.41462401325587761</v>
      </c>
      <c r="AL324" s="26">
        <f t="shared" si="149"/>
        <v>3.1422516001264014</v>
      </c>
    </row>
    <row r="325" spans="2:38" x14ac:dyDescent="0.3">
      <c r="B325" s="6">
        <v>2980</v>
      </c>
      <c r="C325" s="8">
        <f t="shared" si="156"/>
        <v>29.8</v>
      </c>
      <c r="D325" s="8">
        <f t="shared" si="157"/>
        <v>9870.5875216201493</v>
      </c>
      <c r="E325" s="8">
        <f t="shared" si="158"/>
        <v>33.12277691818889</v>
      </c>
      <c r="F325" s="8">
        <f t="shared" si="159"/>
        <v>44.301714128077634</v>
      </c>
      <c r="G325" s="8">
        <f t="shared" si="142"/>
        <v>2.2250485660981263</v>
      </c>
      <c r="H325" s="8">
        <f t="shared" si="160"/>
        <v>29.482191763722099</v>
      </c>
      <c r="I325" s="7">
        <v>101325</v>
      </c>
      <c r="J325" s="8">
        <f t="shared" si="161"/>
        <v>12596040</v>
      </c>
      <c r="K325" s="8">
        <f t="shared" si="162"/>
        <v>9417600</v>
      </c>
      <c r="L325" s="8">
        <f t="shared" si="163"/>
        <v>2169643.0174977174</v>
      </c>
      <c r="M325" s="17">
        <f t="shared" si="143"/>
        <v>61936798.019095115</v>
      </c>
      <c r="N325" s="18">
        <f t="shared" si="164"/>
        <v>124.31324944485566</v>
      </c>
      <c r="O325" s="18">
        <f t="shared" si="165"/>
        <v>92.944485566247224</v>
      </c>
      <c r="P325" s="18">
        <f t="shared" si="166"/>
        <v>21.412711744364348</v>
      </c>
      <c r="Q325" s="18">
        <f t="shared" si="167"/>
        <v>611.26867030935227</v>
      </c>
      <c r="R325" s="10">
        <f t="shared" si="168"/>
        <v>0</v>
      </c>
      <c r="S325" s="8">
        <f t="shared" si="144"/>
        <v>29.800000000000153</v>
      </c>
      <c r="T325" s="8">
        <f t="shared" si="169"/>
        <v>16.183286236437098</v>
      </c>
      <c r="U325" s="8">
        <v>0</v>
      </c>
      <c r="V325" s="8">
        <f t="shared" si="170"/>
        <v>4.885417549228225</v>
      </c>
      <c r="W325" s="8">
        <v>0</v>
      </c>
      <c r="X325" s="15">
        <f t="shared" si="150"/>
        <v>1200</v>
      </c>
      <c r="Y325" s="8">
        <f t="shared" si="151"/>
        <v>0</v>
      </c>
      <c r="Z325" s="8">
        <f t="shared" si="152"/>
        <v>1223.541919279088</v>
      </c>
      <c r="AA325" s="29">
        <f t="shared" si="145"/>
        <v>0</v>
      </c>
      <c r="AB325" s="8"/>
      <c r="AC325" s="8"/>
      <c r="AD325" s="8">
        <f t="shared" si="146"/>
        <v>0</v>
      </c>
      <c r="AE325" s="8">
        <f t="shared" si="147"/>
        <v>1200</v>
      </c>
      <c r="AF325" s="8">
        <f t="shared" si="153"/>
        <v>276.45808072091199</v>
      </c>
      <c r="AG325" s="16">
        <f t="shared" si="140"/>
        <v>1200</v>
      </c>
      <c r="AH325" s="29">
        <f t="shared" si="154"/>
        <v>23.433069087762139</v>
      </c>
      <c r="AI325" s="29">
        <f t="shared" si="155"/>
        <v>23.541919279087995</v>
      </c>
      <c r="AJ325" s="28">
        <f t="shared" si="148"/>
        <v>4.160200537045506E-2</v>
      </c>
      <c r="AK325" s="25">
        <f t="shared" si="141"/>
        <v>0.41602005370455059</v>
      </c>
      <c r="AL325" s="26">
        <f t="shared" si="149"/>
        <v>3.1527873013366055</v>
      </c>
    </row>
    <row r="326" spans="2:38" x14ac:dyDescent="0.3">
      <c r="B326" s="6">
        <v>2990</v>
      </c>
      <c r="C326" s="8">
        <f t="shared" si="156"/>
        <v>29.900000000000002</v>
      </c>
      <c r="D326" s="8">
        <f t="shared" si="157"/>
        <v>9903.7102985383372</v>
      </c>
      <c r="E326" s="8">
        <f t="shared" si="158"/>
        <v>33.12277691818889</v>
      </c>
      <c r="F326" s="8">
        <f t="shared" si="159"/>
        <v>44.301714128077634</v>
      </c>
      <c r="G326" s="8">
        <f t="shared" si="142"/>
        <v>2.2250485660981263</v>
      </c>
      <c r="H326" s="8">
        <f t="shared" si="160"/>
        <v>29.482191763722099</v>
      </c>
      <c r="I326" s="7">
        <v>101325</v>
      </c>
      <c r="J326" s="8">
        <f t="shared" si="161"/>
        <v>12596040</v>
      </c>
      <c r="K326" s="8">
        <f t="shared" si="162"/>
        <v>9417600</v>
      </c>
      <c r="L326" s="8">
        <f t="shared" si="163"/>
        <v>2169023.0276235486</v>
      </c>
      <c r="M326" s="17">
        <f t="shared" si="143"/>
        <v>62110637.945333689</v>
      </c>
      <c r="N326" s="18">
        <f t="shared" si="164"/>
        <v>124.31324944485566</v>
      </c>
      <c r="O326" s="18">
        <f t="shared" si="165"/>
        <v>92.944485566247224</v>
      </c>
      <c r="P326" s="18">
        <f t="shared" si="166"/>
        <v>21.40659292004489</v>
      </c>
      <c r="Q326" s="18">
        <f t="shared" si="167"/>
        <v>612.98433698824272</v>
      </c>
      <c r="R326" s="10">
        <f t="shared" si="168"/>
        <v>0</v>
      </c>
      <c r="S326" s="8">
        <f t="shared" si="144"/>
        <v>29.900000000000155</v>
      </c>
      <c r="T326" s="8">
        <f t="shared" si="169"/>
        <v>16.183286236437098</v>
      </c>
      <c r="U326" s="8">
        <v>0</v>
      </c>
      <c r="V326" s="8">
        <f t="shared" si="170"/>
        <v>4.8840215087795524</v>
      </c>
      <c r="W326" s="8">
        <v>0</v>
      </c>
      <c r="X326" s="15">
        <f t="shared" si="150"/>
        <v>1200</v>
      </c>
      <c r="Y326" s="8">
        <f t="shared" si="151"/>
        <v>0</v>
      </c>
      <c r="Z326" s="8">
        <f t="shared" si="152"/>
        <v>1223.6209190082125</v>
      </c>
      <c r="AA326" s="29">
        <f t="shared" si="145"/>
        <v>0</v>
      </c>
      <c r="AB326" s="8"/>
      <c r="AC326" s="8"/>
      <c r="AD326" s="8">
        <f t="shared" si="146"/>
        <v>0</v>
      </c>
      <c r="AE326" s="8">
        <f t="shared" si="147"/>
        <v>1200</v>
      </c>
      <c r="AF326" s="8">
        <f t="shared" si="153"/>
        <v>276.37908099178753</v>
      </c>
      <c r="AG326" s="16">
        <f t="shared" si="140"/>
        <v>1200</v>
      </c>
      <c r="AH326" s="29">
        <f t="shared" si="154"/>
        <v>23.536586291495194</v>
      </c>
      <c r="AI326" s="29">
        <f t="shared" si="155"/>
        <v>23.620919008212454</v>
      </c>
      <c r="AJ326" s="28">
        <f t="shared" si="148"/>
        <v>4.1741609415322359E-2</v>
      </c>
      <c r="AK326" s="25">
        <f t="shared" si="141"/>
        <v>0.41741609415322356</v>
      </c>
      <c r="AL326" s="26">
        <f t="shared" si="149"/>
        <v>3.1633230318444063</v>
      </c>
    </row>
    <row r="327" spans="2:38" x14ac:dyDescent="0.3">
      <c r="B327" s="6">
        <v>3000</v>
      </c>
      <c r="C327" s="8">
        <f t="shared" si="156"/>
        <v>30</v>
      </c>
      <c r="D327" s="8">
        <f t="shared" si="157"/>
        <v>9936.8330754565268</v>
      </c>
      <c r="E327" s="8">
        <f t="shared" si="158"/>
        <v>33.122776918187711</v>
      </c>
      <c r="F327" s="8">
        <f t="shared" si="159"/>
        <v>44.301714128076064</v>
      </c>
      <c r="G327" s="8">
        <f t="shared" si="142"/>
        <v>2.2250485660981263</v>
      </c>
      <c r="H327" s="8">
        <f t="shared" si="160"/>
        <v>29.482191763721577</v>
      </c>
      <c r="I327" s="7">
        <v>101325</v>
      </c>
      <c r="J327" s="8">
        <f t="shared" si="161"/>
        <v>12596040</v>
      </c>
      <c r="K327" s="8">
        <f t="shared" si="162"/>
        <v>9417600</v>
      </c>
      <c r="L327" s="8">
        <f t="shared" si="163"/>
        <v>2168403.0377493799</v>
      </c>
      <c r="M327" s="17">
        <f t="shared" si="143"/>
        <v>62284477.871572264</v>
      </c>
      <c r="N327" s="18">
        <f t="shared" si="164"/>
        <v>124.31324944485566</v>
      </c>
      <c r="O327" s="18">
        <f t="shared" si="165"/>
        <v>92.944485566247224</v>
      </c>
      <c r="P327" s="18">
        <f t="shared" si="166"/>
        <v>21.400474095725436</v>
      </c>
      <c r="Q327" s="18">
        <f t="shared" si="167"/>
        <v>614.70000366713316</v>
      </c>
      <c r="R327" s="10">
        <f t="shared" si="168"/>
        <v>0</v>
      </c>
      <c r="S327" s="8">
        <f t="shared" si="144"/>
        <v>30.000000000000156</v>
      </c>
      <c r="T327" s="8">
        <f t="shared" si="169"/>
        <v>16.183286236437098</v>
      </c>
      <c r="U327" s="8">
        <v>0</v>
      </c>
      <c r="V327" s="8">
        <f t="shared" si="170"/>
        <v>4.882625468330879</v>
      </c>
      <c r="W327" s="8">
        <v>0</v>
      </c>
      <c r="X327" s="15">
        <f t="shared" si="150"/>
        <v>1200</v>
      </c>
      <c r="Y327" s="8">
        <f t="shared" si="151"/>
        <v>0</v>
      </c>
      <c r="Z327" s="8">
        <f t="shared" si="152"/>
        <v>1223.6999187373369</v>
      </c>
      <c r="AA327" s="29">
        <f t="shared" si="145"/>
        <v>0</v>
      </c>
      <c r="AB327" s="8"/>
      <c r="AC327" s="8"/>
      <c r="AD327" s="8">
        <f t="shared" si="146"/>
        <v>0</v>
      </c>
      <c r="AE327" s="8">
        <f t="shared" si="147"/>
        <v>1200</v>
      </c>
      <c r="AF327" s="8">
        <f t="shared" si="153"/>
        <v>276.30008126266307</v>
      </c>
      <c r="AG327" s="16">
        <f t="shared" si="140"/>
        <v>1200</v>
      </c>
      <c r="AH327" s="29">
        <f t="shared" si="154"/>
        <v>23.640103495228249</v>
      </c>
      <c r="AI327" s="29">
        <f t="shared" si="155"/>
        <v>23.699918737336912</v>
      </c>
      <c r="AJ327" s="28">
        <f t="shared" si="148"/>
        <v>4.1881213460189658E-2</v>
      </c>
      <c r="AK327" s="25">
        <f t="shared" si="141"/>
        <v>0.41881213460189659</v>
      </c>
      <c r="AL327" s="26">
        <f t="shared" si="149"/>
        <v>3.1738587913570693</v>
      </c>
    </row>
    <row r="328" spans="2:38" x14ac:dyDescent="0.3">
      <c r="B328" s="6">
        <v>3010</v>
      </c>
      <c r="C328" s="8">
        <f t="shared" si="156"/>
        <v>30.1</v>
      </c>
      <c r="D328" s="8">
        <f t="shared" si="157"/>
        <v>9969.9558523747146</v>
      </c>
      <c r="E328" s="8">
        <f t="shared" si="158"/>
        <v>33.12277691818889</v>
      </c>
      <c r="F328" s="8">
        <f t="shared" si="159"/>
        <v>44.301714128077634</v>
      </c>
      <c r="G328" s="8">
        <f t="shared" si="142"/>
        <v>2.2250485660981263</v>
      </c>
      <c r="H328" s="8">
        <f t="shared" si="160"/>
        <v>29.482191763722099</v>
      </c>
      <c r="I328" s="7">
        <v>101325</v>
      </c>
      <c r="J328" s="8">
        <f t="shared" si="161"/>
        <v>12596040</v>
      </c>
      <c r="K328" s="8">
        <f t="shared" si="162"/>
        <v>9417600</v>
      </c>
      <c r="L328" s="8">
        <f t="shared" si="163"/>
        <v>2167783.0478752111</v>
      </c>
      <c r="M328" s="17">
        <f t="shared" si="143"/>
        <v>62458317.797810838</v>
      </c>
      <c r="N328" s="18">
        <f t="shared" si="164"/>
        <v>124.31324944485566</v>
      </c>
      <c r="O328" s="18">
        <f t="shared" si="165"/>
        <v>92.944485566247224</v>
      </c>
      <c r="P328" s="18">
        <f t="shared" si="166"/>
        <v>21.394355271405981</v>
      </c>
      <c r="Q328" s="18">
        <f t="shared" si="167"/>
        <v>616.4156703460236</v>
      </c>
      <c r="R328" s="10">
        <f t="shared" si="168"/>
        <v>0</v>
      </c>
      <c r="S328" s="8">
        <f t="shared" si="144"/>
        <v>30.100000000000158</v>
      </c>
      <c r="T328" s="8">
        <f t="shared" si="169"/>
        <v>16.183286236437098</v>
      </c>
      <c r="U328" s="8">
        <v>0</v>
      </c>
      <c r="V328" s="8">
        <f t="shared" si="170"/>
        <v>4.8812294278822055</v>
      </c>
      <c r="W328" s="8">
        <v>0</v>
      </c>
      <c r="X328" s="15">
        <f t="shared" si="150"/>
        <v>1200</v>
      </c>
      <c r="Y328" s="8">
        <f t="shared" si="151"/>
        <v>0</v>
      </c>
      <c r="Z328" s="8">
        <f t="shared" si="152"/>
        <v>1223.7789184664614</v>
      </c>
      <c r="AA328" s="29">
        <f t="shared" si="145"/>
        <v>0</v>
      </c>
      <c r="AB328" s="8"/>
      <c r="AC328" s="8"/>
      <c r="AD328" s="8">
        <f t="shared" si="146"/>
        <v>0</v>
      </c>
      <c r="AE328" s="8">
        <f t="shared" si="147"/>
        <v>1200</v>
      </c>
      <c r="AF328" s="8">
        <f t="shared" si="153"/>
        <v>276.22108153353861</v>
      </c>
      <c r="AG328" s="16">
        <f t="shared" si="140"/>
        <v>1200</v>
      </c>
      <c r="AH328" s="29">
        <f t="shared" si="154"/>
        <v>23.743620698961301</v>
      </c>
      <c r="AI328" s="29">
        <f t="shared" si="155"/>
        <v>23.778918466461366</v>
      </c>
      <c r="AJ328" s="28">
        <f t="shared" si="148"/>
        <v>4.2020817505056957E-2</v>
      </c>
      <c r="AK328" s="25">
        <f t="shared" si="141"/>
        <v>0.42020817505056957</v>
      </c>
      <c r="AL328" s="26">
        <f t="shared" si="149"/>
        <v>3.1843945795857458</v>
      </c>
    </row>
    <row r="329" spans="2:38" x14ac:dyDescent="0.3">
      <c r="B329" s="6">
        <v>3020</v>
      </c>
      <c r="C329" s="8">
        <f t="shared" si="156"/>
        <v>30.2</v>
      </c>
      <c r="D329" s="8">
        <f t="shared" si="157"/>
        <v>10003.078629292902</v>
      </c>
      <c r="E329" s="8">
        <f t="shared" si="158"/>
        <v>33.122776918187711</v>
      </c>
      <c r="F329" s="8">
        <f t="shared" si="159"/>
        <v>44.301714128076064</v>
      </c>
      <c r="G329" s="8">
        <f t="shared" si="142"/>
        <v>2.2250485660981263</v>
      </c>
      <c r="H329" s="8">
        <f t="shared" si="160"/>
        <v>29.482191763721577</v>
      </c>
      <c r="I329" s="7">
        <v>101325</v>
      </c>
      <c r="J329" s="8">
        <f t="shared" si="161"/>
        <v>12596040</v>
      </c>
      <c r="K329" s="8">
        <f t="shared" si="162"/>
        <v>9417600</v>
      </c>
      <c r="L329" s="8">
        <f t="shared" si="163"/>
        <v>2167163.0580010423</v>
      </c>
      <c r="M329" s="17">
        <f t="shared" si="143"/>
        <v>62632157.724049412</v>
      </c>
      <c r="N329" s="18">
        <f t="shared" si="164"/>
        <v>124.31324944485566</v>
      </c>
      <c r="O329" s="18">
        <f t="shared" si="165"/>
        <v>92.944485566247224</v>
      </c>
      <c r="P329" s="18">
        <f t="shared" si="166"/>
        <v>21.388236447086527</v>
      </c>
      <c r="Q329" s="18">
        <f t="shared" si="167"/>
        <v>618.13133702491405</v>
      </c>
      <c r="R329" s="10">
        <f t="shared" si="168"/>
        <v>0</v>
      </c>
      <c r="S329" s="8">
        <f t="shared" si="144"/>
        <v>30.200000000000159</v>
      </c>
      <c r="T329" s="8">
        <f t="shared" si="169"/>
        <v>16.183286236437098</v>
      </c>
      <c r="U329" s="8">
        <v>0</v>
      </c>
      <c r="V329" s="8">
        <f t="shared" si="170"/>
        <v>4.8798333874335338</v>
      </c>
      <c r="W329" s="8">
        <v>0</v>
      </c>
      <c r="X329" s="15">
        <f t="shared" si="150"/>
        <v>1200</v>
      </c>
      <c r="Y329" s="8">
        <f t="shared" si="151"/>
        <v>0</v>
      </c>
      <c r="Z329" s="8">
        <f t="shared" si="152"/>
        <v>1223.8579181955859</v>
      </c>
      <c r="AA329" s="29">
        <f t="shared" si="145"/>
        <v>0</v>
      </c>
      <c r="AB329" s="8"/>
      <c r="AC329" s="8"/>
      <c r="AD329" s="8">
        <f t="shared" si="146"/>
        <v>0</v>
      </c>
      <c r="AE329" s="8">
        <f t="shared" si="147"/>
        <v>1200</v>
      </c>
      <c r="AF329" s="8">
        <f t="shared" si="153"/>
        <v>276.1420818044142</v>
      </c>
      <c r="AG329" s="16">
        <f t="shared" si="140"/>
        <v>1200</v>
      </c>
      <c r="AH329" s="29">
        <f t="shared" si="154"/>
        <v>23.847137902694357</v>
      </c>
      <c r="AI329" s="29">
        <f t="shared" si="155"/>
        <v>23.857918195585821</v>
      </c>
      <c r="AJ329" s="28">
        <f t="shared" si="148"/>
        <v>4.2160421549924255E-2</v>
      </c>
      <c r="AK329" s="25">
        <f t="shared" si="141"/>
        <v>0.42160421549924254</v>
      </c>
      <c r="AL329" s="26">
        <f t="shared" si="149"/>
        <v>3.1949303962454096</v>
      </c>
    </row>
    <row r="330" spans="2:38" x14ac:dyDescent="0.3">
      <c r="B330" s="6">
        <v>3030</v>
      </c>
      <c r="C330" s="8">
        <f t="shared" si="156"/>
        <v>30.3</v>
      </c>
      <c r="D330" s="8">
        <f t="shared" si="157"/>
        <v>10036.20140621109</v>
      </c>
      <c r="E330" s="8">
        <f t="shared" si="158"/>
        <v>33.12277691818889</v>
      </c>
      <c r="F330" s="8">
        <f t="shared" si="159"/>
        <v>44.301714128077634</v>
      </c>
      <c r="G330" s="8">
        <f t="shared" si="142"/>
        <v>2.2250485660981263</v>
      </c>
      <c r="H330" s="8">
        <f t="shared" si="160"/>
        <v>29.482191763722099</v>
      </c>
      <c r="I330" s="7">
        <v>101325</v>
      </c>
      <c r="J330" s="8">
        <f t="shared" si="161"/>
        <v>12596040</v>
      </c>
      <c r="K330" s="8">
        <f t="shared" si="162"/>
        <v>9417600</v>
      </c>
      <c r="L330" s="8">
        <f t="shared" si="163"/>
        <v>2166543.0681268736</v>
      </c>
      <c r="M330" s="17">
        <f t="shared" si="143"/>
        <v>62805997.650287986</v>
      </c>
      <c r="N330" s="18">
        <f t="shared" si="164"/>
        <v>124.31324944485566</v>
      </c>
      <c r="O330" s="18">
        <f t="shared" si="165"/>
        <v>92.944485566247224</v>
      </c>
      <c r="P330" s="18">
        <f t="shared" si="166"/>
        <v>21.382117622767073</v>
      </c>
      <c r="Q330" s="18">
        <f t="shared" si="167"/>
        <v>619.84700370380449</v>
      </c>
      <c r="R330" s="10">
        <f t="shared" si="168"/>
        <v>0</v>
      </c>
      <c r="S330" s="8">
        <f t="shared" si="144"/>
        <v>30.300000000000161</v>
      </c>
      <c r="T330" s="8">
        <f t="shared" si="169"/>
        <v>16.183286236437098</v>
      </c>
      <c r="U330" s="8">
        <v>0</v>
      </c>
      <c r="V330" s="8">
        <f t="shared" si="170"/>
        <v>4.8784373469848603</v>
      </c>
      <c r="W330" s="8">
        <v>0</v>
      </c>
      <c r="X330" s="15">
        <f t="shared" si="150"/>
        <v>1200</v>
      </c>
      <c r="Y330" s="8">
        <f t="shared" si="151"/>
        <v>0</v>
      </c>
      <c r="Z330" s="8">
        <f t="shared" si="152"/>
        <v>1223.9369179247103</v>
      </c>
      <c r="AA330" s="29">
        <f t="shared" si="145"/>
        <v>0</v>
      </c>
      <c r="AB330" s="8"/>
      <c r="AC330" s="8"/>
      <c r="AD330" s="8">
        <f t="shared" si="146"/>
        <v>0</v>
      </c>
      <c r="AE330" s="8">
        <f t="shared" si="147"/>
        <v>1200</v>
      </c>
      <c r="AF330" s="8">
        <f t="shared" si="153"/>
        <v>276.06308207528974</v>
      </c>
      <c r="AG330" s="16">
        <f t="shared" si="140"/>
        <v>1200</v>
      </c>
      <c r="AH330" s="29">
        <f t="shared" si="154"/>
        <v>23.950655106427405</v>
      </c>
      <c r="AI330" s="29">
        <f t="shared" si="155"/>
        <v>23.936917924710276</v>
      </c>
      <c r="AJ330" s="28">
        <f t="shared" si="148"/>
        <v>4.2300025594791547E-2</v>
      </c>
      <c r="AK330" s="25">
        <f t="shared" si="141"/>
        <v>0.42300025594791546</v>
      </c>
      <c r="AL330" s="26">
        <f t="shared" si="149"/>
        <v>3.2054662410547929</v>
      </c>
    </row>
    <row r="331" spans="2:38" x14ac:dyDescent="0.3">
      <c r="B331" s="6">
        <v>3040</v>
      </c>
      <c r="C331" s="8">
        <f t="shared" si="156"/>
        <v>30.400000000000002</v>
      </c>
      <c r="D331" s="8">
        <f t="shared" si="157"/>
        <v>10069.32418312928</v>
      </c>
      <c r="E331" s="8">
        <f t="shared" si="158"/>
        <v>33.12277691818889</v>
      </c>
      <c r="F331" s="8">
        <f t="shared" si="159"/>
        <v>44.301714128077634</v>
      </c>
      <c r="G331" s="8">
        <f t="shared" si="142"/>
        <v>2.2250485660981263</v>
      </c>
      <c r="H331" s="8">
        <f t="shared" si="160"/>
        <v>29.482191763722099</v>
      </c>
      <c r="I331" s="7">
        <v>101325</v>
      </c>
      <c r="J331" s="8">
        <f t="shared" si="161"/>
        <v>12596040</v>
      </c>
      <c r="K331" s="8">
        <f t="shared" si="162"/>
        <v>9417600</v>
      </c>
      <c r="L331" s="8">
        <f t="shared" si="163"/>
        <v>2165923.0782527048</v>
      </c>
      <c r="M331" s="17">
        <f t="shared" si="143"/>
        <v>62979837.57652656</v>
      </c>
      <c r="N331" s="18">
        <f t="shared" si="164"/>
        <v>124.31324944485566</v>
      </c>
      <c r="O331" s="18">
        <f t="shared" si="165"/>
        <v>92.944485566247224</v>
      </c>
      <c r="P331" s="18">
        <f t="shared" si="166"/>
        <v>21.375998798447618</v>
      </c>
      <c r="Q331" s="18">
        <f t="shared" si="167"/>
        <v>621.56267038269493</v>
      </c>
      <c r="R331" s="10">
        <f t="shared" si="168"/>
        <v>0</v>
      </c>
      <c r="S331" s="8">
        <f t="shared" si="144"/>
        <v>30.400000000000162</v>
      </c>
      <c r="T331" s="8">
        <f t="shared" si="169"/>
        <v>16.183286236437098</v>
      </c>
      <c r="U331" s="8">
        <v>0</v>
      </c>
      <c r="V331" s="8">
        <f t="shared" si="170"/>
        <v>4.8770413065361877</v>
      </c>
      <c r="W331" s="8">
        <v>0</v>
      </c>
      <c r="X331" s="15">
        <f t="shared" si="150"/>
        <v>1200</v>
      </c>
      <c r="Y331" s="8">
        <f t="shared" si="151"/>
        <v>0</v>
      </c>
      <c r="Z331" s="8">
        <f t="shared" si="152"/>
        <v>1224.0159176538348</v>
      </c>
      <c r="AA331" s="29">
        <f t="shared" si="145"/>
        <v>0</v>
      </c>
      <c r="AB331" s="8"/>
      <c r="AC331" s="8"/>
      <c r="AD331" s="8">
        <f t="shared" si="146"/>
        <v>0</v>
      </c>
      <c r="AE331" s="8">
        <f t="shared" si="147"/>
        <v>1200</v>
      </c>
      <c r="AF331" s="8">
        <f t="shared" si="153"/>
        <v>275.98408234616528</v>
      </c>
      <c r="AG331" s="16">
        <f t="shared" si="140"/>
        <v>1200</v>
      </c>
      <c r="AH331" s="29">
        <f t="shared" si="154"/>
        <v>24.054172310160464</v>
      </c>
      <c r="AI331" s="29">
        <f t="shared" si="155"/>
        <v>24.015917653834737</v>
      </c>
      <c r="AJ331" s="28">
        <f t="shared" si="148"/>
        <v>4.2439629639658853E-2</v>
      </c>
      <c r="AK331" s="25">
        <f t="shared" si="141"/>
        <v>0.42439629639658855</v>
      </c>
      <c r="AL331" s="26">
        <f t="shared" si="149"/>
        <v>3.2160021137363257</v>
      </c>
    </row>
    <row r="332" spans="2:38" x14ac:dyDescent="0.3">
      <c r="B332" s="6">
        <v>3050</v>
      </c>
      <c r="C332" s="8">
        <f t="shared" si="156"/>
        <v>30.5</v>
      </c>
      <c r="D332" s="8">
        <f t="shared" si="157"/>
        <v>10102.446960047468</v>
      </c>
      <c r="E332" s="8">
        <f t="shared" si="158"/>
        <v>33.122776918187711</v>
      </c>
      <c r="F332" s="8">
        <f t="shared" si="159"/>
        <v>44.301714128076064</v>
      </c>
      <c r="G332" s="8">
        <f t="shared" si="142"/>
        <v>2.2250485660981263</v>
      </c>
      <c r="H332" s="8">
        <f t="shared" si="160"/>
        <v>29.482191763721577</v>
      </c>
      <c r="I332" s="7">
        <v>101325</v>
      </c>
      <c r="J332" s="8">
        <f t="shared" si="161"/>
        <v>12596040</v>
      </c>
      <c r="K332" s="8">
        <f t="shared" si="162"/>
        <v>9417600</v>
      </c>
      <c r="L332" s="8">
        <f t="shared" si="163"/>
        <v>2165303.088378536</v>
      </c>
      <c r="M332" s="17">
        <f t="shared" si="143"/>
        <v>63153677.502765134</v>
      </c>
      <c r="N332" s="18">
        <f t="shared" si="164"/>
        <v>124.31324944485566</v>
      </c>
      <c r="O332" s="18">
        <f t="shared" si="165"/>
        <v>92.944485566247224</v>
      </c>
      <c r="P332" s="18">
        <f t="shared" si="166"/>
        <v>21.369879974128164</v>
      </c>
      <c r="Q332" s="18">
        <f t="shared" si="167"/>
        <v>623.27833706158538</v>
      </c>
      <c r="R332" s="10">
        <f t="shared" si="168"/>
        <v>0</v>
      </c>
      <c r="S332" s="8">
        <f t="shared" si="144"/>
        <v>30.500000000000163</v>
      </c>
      <c r="T332" s="8">
        <f t="shared" si="169"/>
        <v>16.183286236437098</v>
      </c>
      <c r="U332" s="8">
        <v>0</v>
      </c>
      <c r="V332" s="8">
        <f t="shared" si="170"/>
        <v>4.8756452660875143</v>
      </c>
      <c r="W332" s="8">
        <v>0</v>
      </c>
      <c r="X332" s="15">
        <f t="shared" si="150"/>
        <v>1200</v>
      </c>
      <c r="Y332" s="8">
        <f t="shared" si="151"/>
        <v>0</v>
      </c>
      <c r="Z332" s="8">
        <f t="shared" si="152"/>
        <v>1224.0949173829592</v>
      </c>
      <c r="AA332" s="29">
        <f t="shared" si="145"/>
        <v>0</v>
      </c>
      <c r="AB332" s="8"/>
      <c r="AC332" s="8"/>
      <c r="AD332" s="8">
        <f t="shared" si="146"/>
        <v>0</v>
      </c>
      <c r="AE332" s="8">
        <f t="shared" si="147"/>
        <v>1200</v>
      </c>
      <c r="AF332" s="8">
        <f t="shared" si="153"/>
        <v>275.90508261704082</v>
      </c>
      <c r="AG332" s="16">
        <f t="shared" si="140"/>
        <v>1200</v>
      </c>
      <c r="AH332" s="29">
        <f t="shared" si="154"/>
        <v>24.157689513893516</v>
      </c>
      <c r="AI332" s="29">
        <f t="shared" si="155"/>
        <v>24.094917382959192</v>
      </c>
      <c r="AJ332" s="28">
        <f t="shared" si="148"/>
        <v>4.2579233684526152E-2</v>
      </c>
      <c r="AK332" s="25">
        <f t="shared" si="141"/>
        <v>0.42579233684526152</v>
      </c>
      <c r="AL332" s="26">
        <f t="shared" si="149"/>
        <v>3.2265380140160742</v>
      </c>
    </row>
    <row r="333" spans="2:38" x14ac:dyDescent="0.3">
      <c r="B333" s="6">
        <v>3060</v>
      </c>
      <c r="C333" s="8">
        <f t="shared" si="156"/>
        <v>30.6</v>
      </c>
      <c r="D333" s="8">
        <f t="shared" si="157"/>
        <v>10135.569736965657</v>
      </c>
      <c r="E333" s="8">
        <f t="shared" si="158"/>
        <v>33.12277691818889</v>
      </c>
      <c r="F333" s="8">
        <f t="shared" si="159"/>
        <v>44.301714128077634</v>
      </c>
      <c r="G333" s="8">
        <f t="shared" si="142"/>
        <v>2.2250485660981263</v>
      </c>
      <c r="H333" s="8">
        <f t="shared" si="160"/>
        <v>29.482191763722099</v>
      </c>
      <c r="I333" s="7">
        <v>101325</v>
      </c>
      <c r="J333" s="8">
        <f t="shared" si="161"/>
        <v>12596040</v>
      </c>
      <c r="K333" s="8">
        <f t="shared" si="162"/>
        <v>9417600</v>
      </c>
      <c r="L333" s="8">
        <f t="shared" si="163"/>
        <v>2164683.0985043673</v>
      </c>
      <c r="M333" s="17">
        <f t="shared" si="143"/>
        <v>63327517.429003708</v>
      </c>
      <c r="N333" s="18">
        <f t="shared" si="164"/>
        <v>124.31324944485566</v>
      </c>
      <c r="O333" s="18">
        <f t="shared" si="165"/>
        <v>92.944485566247224</v>
      </c>
      <c r="P333" s="18">
        <f t="shared" si="166"/>
        <v>21.363761149808706</v>
      </c>
      <c r="Q333" s="18">
        <f t="shared" si="167"/>
        <v>624.99400374047582</v>
      </c>
      <c r="R333" s="10">
        <f t="shared" si="168"/>
        <v>0</v>
      </c>
      <c r="S333" s="8">
        <f t="shared" si="144"/>
        <v>30.600000000000165</v>
      </c>
      <c r="T333" s="8">
        <f t="shared" si="169"/>
        <v>16.183286236437098</v>
      </c>
      <c r="U333" s="8">
        <v>0</v>
      </c>
      <c r="V333" s="8">
        <f t="shared" si="170"/>
        <v>4.8742492256388417</v>
      </c>
      <c r="W333" s="8">
        <v>0</v>
      </c>
      <c r="X333" s="15">
        <f t="shared" si="150"/>
        <v>1200</v>
      </c>
      <c r="Y333" s="8">
        <f t="shared" si="151"/>
        <v>0</v>
      </c>
      <c r="Z333" s="8">
        <f t="shared" si="152"/>
        <v>1224.1739171120837</v>
      </c>
      <c r="AA333" s="29">
        <f t="shared" si="145"/>
        <v>0</v>
      </c>
      <c r="AB333" s="8"/>
      <c r="AC333" s="8"/>
      <c r="AD333" s="8">
        <f t="shared" si="146"/>
        <v>0</v>
      </c>
      <c r="AE333" s="8">
        <f t="shared" si="147"/>
        <v>1200</v>
      </c>
      <c r="AF333" s="8">
        <f t="shared" si="153"/>
        <v>275.82608288791636</v>
      </c>
      <c r="AG333" s="16">
        <f t="shared" si="140"/>
        <v>1200</v>
      </c>
      <c r="AH333" s="29">
        <f t="shared" si="154"/>
        <v>24.261206717626571</v>
      </c>
      <c r="AI333" s="29">
        <f t="shared" si="155"/>
        <v>24.173917112083647</v>
      </c>
      <c r="AJ333" s="28">
        <f t="shared" si="148"/>
        <v>4.2718837729393451E-2</v>
      </c>
      <c r="AK333" s="25">
        <f t="shared" si="141"/>
        <v>0.4271883772939345</v>
      </c>
      <c r="AL333" s="26">
        <f t="shared" si="149"/>
        <v>3.2370739416236818</v>
      </c>
    </row>
    <row r="334" spans="2:38" x14ac:dyDescent="0.3">
      <c r="B334" s="6">
        <v>3070</v>
      </c>
      <c r="C334" s="8">
        <f t="shared" si="156"/>
        <v>30.7</v>
      </c>
      <c r="D334" s="8">
        <f t="shared" si="157"/>
        <v>10168.692513883843</v>
      </c>
      <c r="E334" s="8">
        <f t="shared" si="158"/>
        <v>33.122776918187711</v>
      </c>
      <c r="F334" s="8">
        <f t="shared" si="159"/>
        <v>44.301714128076064</v>
      </c>
      <c r="G334" s="8">
        <f t="shared" si="142"/>
        <v>2.2250485660981263</v>
      </c>
      <c r="H334" s="8">
        <f t="shared" si="160"/>
        <v>29.482191763721577</v>
      </c>
      <c r="I334" s="7">
        <v>101325</v>
      </c>
      <c r="J334" s="8">
        <f t="shared" si="161"/>
        <v>12596040</v>
      </c>
      <c r="K334" s="8">
        <f t="shared" si="162"/>
        <v>9417600</v>
      </c>
      <c r="L334" s="8">
        <f t="shared" si="163"/>
        <v>2164063.1086301985</v>
      </c>
      <c r="M334" s="17">
        <f t="shared" si="143"/>
        <v>63501357.355242282</v>
      </c>
      <c r="N334" s="18">
        <f t="shared" si="164"/>
        <v>124.31324944485566</v>
      </c>
      <c r="O334" s="18">
        <f t="shared" si="165"/>
        <v>92.944485566247224</v>
      </c>
      <c r="P334" s="18">
        <f t="shared" si="166"/>
        <v>21.357642325489252</v>
      </c>
      <c r="Q334" s="18">
        <f t="shared" si="167"/>
        <v>626.70967041936626</v>
      </c>
      <c r="R334" s="10">
        <f t="shared" si="168"/>
        <v>0</v>
      </c>
      <c r="S334" s="8">
        <f t="shared" si="144"/>
        <v>30.700000000000166</v>
      </c>
      <c r="T334" s="8">
        <f t="shared" si="169"/>
        <v>16.183286236437098</v>
      </c>
      <c r="U334" s="8">
        <v>0</v>
      </c>
      <c r="V334" s="8">
        <f t="shared" si="170"/>
        <v>4.8728531851901682</v>
      </c>
      <c r="W334" s="8">
        <v>0</v>
      </c>
      <c r="X334" s="15">
        <f t="shared" si="150"/>
        <v>1200</v>
      </c>
      <c r="Y334" s="8">
        <f t="shared" si="151"/>
        <v>0</v>
      </c>
      <c r="Z334" s="8">
        <f t="shared" si="152"/>
        <v>1224.2529168412082</v>
      </c>
      <c r="AA334" s="29">
        <f t="shared" si="145"/>
        <v>0</v>
      </c>
      <c r="AB334" s="8"/>
      <c r="AC334" s="8"/>
      <c r="AD334" s="8">
        <f t="shared" si="146"/>
        <v>0</v>
      </c>
      <c r="AE334" s="8">
        <f t="shared" si="147"/>
        <v>1200</v>
      </c>
      <c r="AF334" s="8">
        <f t="shared" si="153"/>
        <v>275.7470831587919</v>
      </c>
      <c r="AG334" s="16">
        <f t="shared" si="140"/>
        <v>1200</v>
      </c>
      <c r="AH334" s="29">
        <f t="shared" si="154"/>
        <v>24.364723921359627</v>
      </c>
      <c r="AI334" s="29">
        <f t="shared" si="155"/>
        <v>24.252916841208101</v>
      </c>
      <c r="AJ334" s="28">
        <f t="shared" si="148"/>
        <v>4.285844177426075E-2</v>
      </c>
      <c r="AK334" s="25">
        <f t="shared" si="141"/>
        <v>0.42858441774260747</v>
      </c>
      <c r="AL334" s="26">
        <f t="shared" si="149"/>
        <v>3.2476098962923112</v>
      </c>
    </row>
    <row r="335" spans="2:38" x14ac:dyDescent="0.3">
      <c r="B335" s="6">
        <v>3080</v>
      </c>
      <c r="C335" s="8">
        <f t="shared" si="156"/>
        <v>30.8</v>
      </c>
      <c r="D335" s="8">
        <f t="shared" si="157"/>
        <v>10201.815290802033</v>
      </c>
      <c r="E335" s="8">
        <f t="shared" si="158"/>
        <v>33.12277691818889</v>
      </c>
      <c r="F335" s="8">
        <f t="shared" si="159"/>
        <v>44.301714128077634</v>
      </c>
      <c r="G335" s="8">
        <f t="shared" si="142"/>
        <v>2.2250485660981263</v>
      </c>
      <c r="H335" s="8">
        <f t="shared" si="160"/>
        <v>29.482191763722099</v>
      </c>
      <c r="I335" s="7">
        <v>101325</v>
      </c>
      <c r="J335" s="8">
        <f t="shared" si="161"/>
        <v>12596040</v>
      </c>
      <c r="K335" s="8">
        <f t="shared" si="162"/>
        <v>9417600</v>
      </c>
      <c r="L335" s="8">
        <f t="shared" si="163"/>
        <v>2163443.1187560298</v>
      </c>
      <c r="M335" s="17">
        <f t="shared" si="143"/>
        <v>63675197.281480856</v>
      </c>
      <c r="N335" s="18">
        <f t="shared" si="164"/>
        <v>124.31324944485566</v>
      </c>
      <c r="O335" s="18">
        <f t="shared" si="165"/>
        <v>92.944485566247224</v>
      </c>
      <c r="P335" s="18">
        <f t="shared" si="166"/>
        <v>21.351523501169797</v>
      </c>
      <c r="Q335" s="18">
        <f t="shared" si="167"/>
        <v>628.4253370982567</v>
      </c>
      <c r="R335" s="10">
        <f t="shared" si="168"/>
        <v>0</v>
      </c>
      <c r="S335" s="8">
        <f t="shared" si="144"/>
        <v>30.800000000000168</v>
      </c>
      <c r="T335" s="8">
        <f t="shared" si="169"/>
        <v>16.183286236437098</v>
      </c>
      <c r="U335" s="8">
        <v>0</v>
      </c>
      <c r="V335" s="8">
        <f t="shared" si="170"/>
        <v>4.8714571447414956</v>
      </c>
      <c r="W335" s="8">
        <v>0</v>
      </c>
      <c r="X335" s="15">
        <f t="shared" si="150"/>
        <v>1200</v>
      </c>
      <c r="Y335" s="8">
        <f t="shared" si="151"/>
        <v>0</v>
      </c>
      <c r="Z335" s="8">
        <f t="shared" si="152"/>
        <v>1224.3319165703326</v>
      </c>
      <c r="AA335" s="29">
        <f t="shared" si="145"/>
        <v>0</v>
      </c>
      <c r="AB335" s="8"/>
      <c r="AC335" s="8"/>
      <c r="AD335" s="8">
        <f t="shared" si="146"/>
        <v>0</v>
      </c>
      <c r="AE335" s="8">
        <f t="shared" si="147"/>
        <v>1200</v>
      </c>
      <c r="AF335" s="8">
        <f t="shared" si="153"/>
        <v>275.66808342966743</v>
      </c>
      <c r="AG335" s="16">
        <f t="shared" si="140"/>
        <v>1200</v>
      </c>
      <c r="AH335" s="29">
        <f t="shared" si="154"/>
        <v>24.468241125092678</v>
      </c>
      <c r="AI335" s="29">
        <f t="shared" si="155"/>
        <v>24.331916570332563</v>
      </c>
      <c r="AJ335" s="28">
        <f t="shared" si="148"/>
        <v>4.2998045819128049E-2</v>
      </c>
      <c r="AK335" s="25">
        <f t="shared" si="141"/>
        <v>0.4299804581912805</v>
      </c>
      <c r="AL335" s="26">
        <f t="shared" si="149"/>
        <v>3.258145877758587</v>
      </c>
    </row>
    <row r="336" spans="2:38" x14ac:dyDescent="0.3">
      <c r="B336" s="6">
        <v>3090</v>
      </c>
      <c r="C336" s="8">
        <f t="shared" si="156"/>
        <v>30.900000000000002</v>
      </c>
      <c r="D336" s="8">
        <f t="shared" si="157"/>
        <v>10234.938067720221</v>
      </c>
      <c r="E336" s="8">
        <f t="shared" si="158"/>
        <v>33.12277691818889</v>
      </c>
      <c r="F336" s="8">
        <f t="shared" si="159"/>
        <v>44.301714128077634</v>
      </c>
      <c r="G336" s="8">
        <f t="shared" si="142"/>
        <v>2.2250485660981263</v>
      </c>
      <c r="H336" s="8">
        <f t="shared" si="160"/>
        <v>29.482191763722099</v>
      </c>
      <c r="I336" s="7">
        <v>101325</v>
      </c>
      <c r="J336" s="8">
        <f t="shared" si="161"/>
        <v>12596040</v>
      </c>
      <c r="K336" s="8">
        <f t="shared" si="162"/>
        <v>9417600</v>
      </c>
      <c r="L336" s="8">
        <f t="shared" si="163"/>
        <v>2162823.128881861</v>
      </c>
      <c r="M336" s="17">
        <f t="shared" si="143"/>
        <v>63849037.20771943</v>
      </c>
      <c r="N336" s="18">
        <f t="shared" si="164"/>
        <v>124.31324944485566</v>
      </c>
      <c r="O336" s="18">
        <f t="shared" si="165"/>
        <v>92.944485566247224</v>
      </c>
      <c r="P336" s="18">
        <f t="shared" si="166"/>
        <v>21.345404676850343</v>
      </c>
      <c r="Q336" s="18">
        <f t="shared" si="167"/>
        <v>630.14100377714715</v>
      </c>
      <c r="R336" s="10">
        <f t="shared" si="168"/>
        <v>0</v>
      </c>
      <c r="S336" s="8">
        <f t="shared" si="144"/>
        <v>30.900000000000169</v>
      </c>
      <c r="T336" s="8">
        <f t="shared" si="169"/>
        <v>16.183286236437098</v>
      </c>
      <c r="U336" s="8">
        <v>0</v>
      </c>
      <c r="V336" s="8">
        <f t="shared" si="170"/>
        <v>4.8700611042928221</v>
      </c>
      <c r="W336" s="8">
        <v>0</v>
      </c>
      <c r="X336" s="15">
        <f t="shared" si="150"/>
        <v>1200</v>
      </c>
      <c r="Y336" s="8">
        <f t="shared" si="151"/>
        <v>0</v>
      </c>
      <c r="Z336" s="8">
        <f t="shared" si="152"/>
        <v>1224.4109162994571</v>
      </c>
      <c r="AA336" s="29">
        <f t="shared" si="145"/>
        <v>0</v>
      </c>
      <c r="AB336" s="8"/>
      <c r="AC336" s="8"/>
      <c r="AD336" s="8">
        <f t="shared" si="146"/>
        <v>0</v>
      </c>
      <c r="AE336" s="8">
        <f t="shared" si="147"/>
        <v>1200</v>
      </c>
      <c r="AF336" s="8">
        <f t="shared" si="153"/>
        <v>275.58908370054297</v>
      </c>
      <c r="AG336" s="16">
        <f t="shared" si="140"/>
        <v>1200</v>
      </c>
      <c r="AH336" s="29">
        <f t="shared" si="154"/>
        <v>24.571758328825734</v>
      </c>
      <c r="AI336" s="29">
        <f t="shared" si="155"/>
        <v>24.410916299457018</v>
      </c>
      <c r="AJ336" s="28">
        <f t="shared" si="148"/>
        <v>4.3137649863995348E-2</v>
      </c>
      <c r="AK336" s="25">
        <f t="shared" si="141"/>
        <v>0.43137649863995348</v>
      </c>
      <c r="AL336" s="26">
        <f t="shared" si="149"/>
        <v>3.2686818857625402</v>
      </c>
    </row>
    <row r="337" spans="2:38" x14ac:dyDescent="0.3">
      <c r="B337" s="6">
        <v>3100</v>
      </c>
      <c r="C337" s="8">
        <f t="shared" si="156"/>
        <v>31</v>
      </c>
      <c r="D337" s="8">
        <f t="shared" si="157"/>
        <v>10268.06084463841</v>
      </c>
      <c r="E337" s="8">
        <f t="shared" si="158"/>
        <v>33.122776918187711</v>
      </c>
      <c r="F337" s="8">
        <f t="shared" si="159"/>
        <v>44.301714128076064</v>
      </c>
      <c r="G337" s="8">
        <f t="shared" si="142"/>
        <v>2.2250485660981263</v>
      </c>
      <c r="H337" s="8">
        <f t="shared" si="160"/>
        <v>29.482191763721577</v>
      </c>
      <c r="I337" s="7">
        <v>101325</v>
      </c>
      <c r="J337" s="8">
        <f t="shared" si="161"/>
        <v>12596040</v>
      </c>
      <c r="K337" s="8">
        <f t="shared" si="162"/>
        <v>9417600</v>
      </c>
      <c r="L337" s="8">
        <f t="shared" si="163"/>
        <v>2162203.1390076922</v>
      </c>
      <c r="M337" s="17">
        <f t="shared" si="143"/>
        <v>64022877.133958004</v>
      </c>
      <c r="N337" s="18">
        <f t="shared" si="164"/>
        <v>124.31324944485566</v>
      </c>
      <c r="O337" s="18">
        <f t="shared" si="165"/>
        <v>92.944485566247224</v>
      </c>
      <c r="P337" s="18">
        <f t="shared" si="166"/>
        <v>21.339285852530889</v>
      </c>
      <c r="Q337" s="18">
        <f t="shared" si="167"/>
        <v>631.85667045603759</v>
      </c>
      <c r="R337" s="10">
        <f t="shared" si="168"/>
        <v>0</v>
      </c>
      <c r="S337" s="8">
        <f t="shared" si="144"/>
        <v>31.000000000000171</v>
      </c>
      <c r="T337" s="8">
        <f t="shared" si="169"/>
        <v>16.183286236437098</v>
      </c>
      <c r="U337" s="8">
        <v>0</v>
      </c>
      <c r="V337" s="8">
        <f t="shared" si="170"/>
        <v>4.8686650638441487</v>
      </c>
      <c r="W337" s="8">
        <v>0</v>
      </c>
      <c r="X337" s="15">
        <f t="shared" si="150"/>
        <v>1200</v>
      </c>
      <c r="Y337" s="8">
        <f t="shared" si="151"/>
        <v>0</v>
      </c>
      <c r="Z337" s="8">
        <f t="shared" si="152"/>
        <v>1224.4899160285815</v>
      </c>
      <c r="AA337" s="29">
        <f t="shared" si="145"/>
        <v>0</v>
      </c>
      <c r="AB337" s="8"/>
      <c r="AC337" s="8"/>
      <c r="AD337" s="8">
        <f t="shared" si="146"/>
        <v>0</v>
      </c>
      <c r="AE337" s="8">
        <f t="shared" si="147"/>
        <v>1200</v>
      </c>
      <c r="AF337" s="8">
        <f t="shared" si="153"/>
        <v>275.51008397141851</v>
      </c>
      <c r="AG337" s="16">
        <f t="shared" si="140"/>
        <v>1200</v>
      </c>
      <c r="AH337" s="29">
        <f t="shared" si="154"/>
        <v>24.675275532558782</v>
      </c>
      <c r="AI337" s="29">
        <f t="shared" si="155"/>
        <v>24.489916028581469</v>
      </c>
      <c r="AJ337" s="28">
        <f t="shared" si="148"/>
        <v>4.327725390886264E-2</v>
      </c>
      <c r="AK337" s="25">
        <f t="shared" si="141"/>
        <v>0.4327725390886264</v>
      </c>
      <c r="AL337" s="26">
        <f t="shared" si="149"/>
        <v>3.2792179200475524</v>
      </c>
    </row>
    <row r="338" spans="2:38" x14ac:dyDescent="0.3">
      <c r="B338" s="6">
        <v>3110</v>
      </c>
      <c r="C338" s="8">
        <f t="shared" si="156"/>
        <v>31.1</v>
      </c>
      <c r="D338" s="8">
        <f t="shared" si="157"/>
        <v>10301.183621556598</v>
      </c>
      <c r="E338" s="8">
        <f t="shared" si="158"/>
        <v>33.12277691818889</v>
      </c>
      <c r="F338" s="8">
        <f t="shared" si="159"/>
        <v>44.301714128077634</v>
      </c>
      <c r="G338" s="8">
        <f t="shared" si="142"/>
        <v>2.2250485660981263</v>
      </c>
      <c r="H338" s="8">
        <f t="shared" si="160"/>
        <v>29.482191763722099</v>
      </c>
      <c r="I338" s="7">
        <v>101325</v>
      </c>
      <c r="J338" s="8">
        <f t="shared" si="161"/>
        <v>12596040</v>
      </c>
      <c r="K338" s="8">
        <f t="shared" si="162"/>
        <v>9417600</v>
      </c>
      <c r="L338" s="8">
        <f t="shared" si="163"/>
        <v>2161583.1491335235</v>
      </c>
      <c r="M338" s="17">
        <f t="shared" si="143"/>
        <v>64196717.060196579</v>
      </c>
      <c r="N338" s="18">
        <f t="shared" si="164"/>
        <v>124.31324944485566</v>
      </c>
      <c r="O338" s="18">
        <f t="shared" si="165"/>
        <v>92.944485566247224</v>
      </c>
      <c r="P338" s="18">
        <f t="shared" si="166"/>
        <v>21.333167028211435</v>
      </c>
      <c r="Q338" s="18">
        <f t="shared" si="167"/>
        <v>633.57233713492803</v>
      </c>
      <c r="R338" s="10">
        <f t="shared" si="168"/>
        <v>0</v>
      </c>
      <c r="S338" s="8">
        <f t="shared" si="144"/>
        <v>31.100000000000172</v>
      </c>
      <c r="T338" s="8">
        <f t="shared" si="169"/>
        <v>16.183286236437098</v>
      </c>
      <c r="U338" s="8">
        <v>0</v>
      </c>
      <c r="V338" s="8">
        <f t="shared" si="170"/>
        <v>4.8672690233954761</v>
      </c>
      <c r="W338" s="8">
        <v>0</v>
      </c>
      <c r="X338" s="15">
        <f t="shared" si="150"/>
        <v>1200</v>
      </c>
      <c r="Y338" s="8">
        <f t="shared" si="151"/>
        <v>0</v>
      </c>
      <c r="Z338" s="8">
        <f t="shared" si="152"/>
        <v>1224.568915757706</v>
      </c>
      <c r="AA338" s="29">
        <f t="shared" si="145"/>
        <v>0</v>
      </c>
      <c r="AB338" s="8"/>
      <c r="AC338" s="8"/>
      <c r="AD338" s="8">
        <f t="shared" si="146"/>
        <v>0</v>
      </c>
      <c r="AE338" s="8">
        <f t="shared" si="147"/>
        <v>1200</v>
      </c>
      <c r="AF338" s="8">
        <f t="shared" si="153"/>
        <v>275.43108424229405</v>
      </c>
      <c r="AG338" s="16">
        <f t="shared" si="140"/>
        <v>1200</v>
      </c>
      <c r="AH338" s="29">
        <f t="shared" si="154"/>
        <v>24.778792736291837</v>
      </c>
      <c r="AI338" s="29">
        <f t="shared" si="155"/>
        <v>24.568915757705927</v>
      </c>
      <c r="AJ338" s="28">
        <f t="shared" si="148"/>
        <v>4.3416857953729938E-2</v>
      </c>
      <c r="AK338" s="25">
        <f t="shared" si="141"/>
        <v>0.43416857953729937</v>
      </c>
      <c r="AL338" s="26">
        <f t="shared" si="149"/>
        <v>3.2897539803603033</v>
      </c>
    </row>
    <row r="339" spans="2:38" x14ac:dyDescent="0.3">
      <c r="B339" s="6">
        <v>3120</v>
      </c>
      <c r="C339" s="8">
        <f t="shared" si="156"/>
        <v>31.2</v>
      </c>
      <c r="D339" s="8">
        <f t="shared" si="157"/>
        <v>10334.306398474786</v>
      </c>
      <c r="E339" s="8">
        <f t="shared" si="158"/>
        <v>33.122776918187711</v>
      </c>
      <c r="F339" s="8">
        <f t="shared" si="159"/>
        <v>44.301714128076064</v>
      </c>
      <c r="G339" s="8">
        <f t="shared" si="142"/>
        <v>2.2250485660981263</v>
      </c>
      <c r="H339" s="8">
        <f t="shared" si="160"/>
        <v>29.482191763721577</v>
      </c>
      <c r="I339" s="7">
        <v>101325</v>
      </c>
      <c r="J339" s="8">
        <f t="shared" si="161"/>
        <v>12596040</v>
      </c>
      <c r="K339" s="8">
        <f t="shared" si="162"/>
        <v>9417600</v>
      </c>
      <c r="L339" s="8">
        <f t="shared" si="163"/>
        <v>2160963.1592593547</v>
      </c>
      <c r="M339" s="17">
        <f t="shared" si="143"/>
        <v>64370556.986435153</v>
      </c>
      <c r="N339" s="18">
        <f t="shared" si="164"/>
        <v>124.31324944485566</v>
      </c>
      <c r="O339" s="18">
        <f t="shared" si="165"/>
        <v>92.944485566247224</v>
      </c>
      <c r="P339" s="18">
        <f t="shared" si="166"/>
        <v>21.327048203891977</v>
      </c>
      <c r="Q339" s="18">
        <f t="shared" si="167"/>
        <v>635.28800381381848</v>
      </c>
      <c r="R339" s="10">
        <f t="shared" si="168"/>
        <v>0</v>
      </c>
      <c r="S339" s="8">
        <f t="shared" si="144"/>
        <v>31.200000000000173</v>
      </c>
      <c r="T339" s="8">
        <f t="shared" si="169"/>
        <v>16.183286236437098</v>
      </c>
      <c r="U339" s="8">
        <v>0</v>
      </c>
      <c r="V339" s="8">
        <f t="shared" si="170"/>
        <v>4.8658729829468026</v>
      </c>
      <c r="W339" s="8">
        <v>0</v>
      </c>
      <c r="X339" s="15">
        <f t="shared" si="150"/>
        <v>1200</v>
      </c>
      <c r="Y339" s="8">
        <f t="shared" si="151"/>
        <v>0</v>
      </c>
      <c r="Z339" s="8">
        <f t="shared" si="152"/>
        <v>1224.6479154868305</v>
      </c>
      <c r="AA339" s="29">
        <f t="shared" si="145"/>
        <v>0</v>
      </c>
      <c r="AB339" s="8"/>
      <c r="AC339" s="8"/>
      <c r="AD339" s="8">
        <f t="shared" si="146"/>
        <v>0</v>
      </c>
      <c r="AE339" s="8">
        <f t="shared" si="147"/>
        <v>1200</v>
      </c>
      <c r="AF339" s="8">
        <f t="shared" si="153"/>
        <v>275.35208451316959</v>
      </c>
      <c r="AG339" s="16">
        <f t="shared" si="140"/>
        <v>1200</v>
      </c>
      <c r="AH339" s="29">
        <f t="shared" si="154"/>
        <v>24.882309940024896</v>
      </c>
      <c r="AI339" s="29">
        <f t="shared" si="155"/>
        <v>24.647915486830389</v>
      </c>
      <c r="AJ339" s="28">
        <f t="shared" si="148"/>
        <v>4.3556461998597244E-2</v>
      </c>
      <c r="AK339" s="25">
        <f t="shared" si="141"/>
        <v>0.43556461998597246</v>
      </c>
      <c r="AL339" s="26">
        <f t="shared" si="149"/>
        <v>3.3002900664507164</v>
      </c>
    </row>
    <row r="340" spans="2:38" x14ac:dyDescent="0.3">
      <c r="B340" s="6">
        <v>3130</v>
      </c>
      <c r="C340" s="8">
        <f t="shared" si="156"/>
        <v>31.3</v>
      </c>
      <c r="D340" s="8">
        <f t="shared" si="157"/>
        <v>10367.429175392974</v>
      </c>
      <c r="E340" s="8">
        <f t="shared" si="158"/>
        <v>33.12277691818889</v>
      </c>
      <c r="F340" s="8">
        <f t="shared" si="159"/>
        <v>44.301714128077634</v>
      </c>
      <c r="G340" s="8">
        <f t="shared" si="142"/>
        <v>2.2250485660981263</v>
      </c>
      <c r="H340" s="8">
        <f t="shared" si="160"/>
        <v>29.482191763722099</v>
      </c>
      <c r="I340" s="7">
        <v>101325</v>
      </c>
      <c r="J340" s="8">
        <f t="shared" si="161"/>
        <v>12596040</v>
      </c>
      <c r="K340" s="8">
        <f t="shared" si="162"/>
        <v>9417600</v>
      </c>
      <c r="L340" s="8">
        <f t="shared" si="163"/>
        <v>2160343.1693851873</v>
      </c>
      <c r="M340" s="17">
        <f t="shared" si="143"/>
        <v>64544396.912673727</v>
      </c>
      <c r="N340" s="18">
        <f t="shared" si="164"/>
        <v>124.31324944485566</v>
      </c>
      <c r="O340" s="18">
        <f t="shared" si="165"/>
        <v>92.944485566247224</v>
      </c>
      <c r="P340" s="18">
        <f t="shared" si="166"/>
        <v>21.320929379572537</v>
      </c>
      <c r="Q340" s="18">
        <f t="shared" si="167"/>
        <v>637.00367049270892</v>
      </c>
      <c r="R340" s="10">
        <f t="shared" si="168"/>
        <v>0</v>
      </c>
      <c r="S340" s="8">
        <f t="shared" si="144"/>
        <v>31.300000000000175</v>
      </c>
      <c r="T340" s="8">
        <f t="shared" si="169"/>
        <v>16.183286236437098</v>
      </c>
      <c r="U340" s="8">
        <v>0</v>
      </c>
      <c r="V340" s="8">
        <f t="shared" si="170"/>
        <v>4.8644769424981309</v>
      </c>
      <c r="W340" s="8">
        <v>0</v>
      </c>
      <c r="X340" s="15">
        <f t="shared" si="150"/>
        <v>1200</v>
      </c>
      <c r="Y340" s="8">
        <f t="shared" si="151"/>
        <v>0</v>
      </c>
      <c r="Z340" s="8">
        <f t="shared" si="152"/>
        <v>1224.7269152159547</v>
      </c>
      <c r="AA340" s="29">
        <f t="shared" si="145"/>
        <v>0</v>
      </c>
      <c r="AB340" s="8"/>
      <c r="AC340" s="8"/>
      <c r="AD340" s="8">
        <f t="shared" si="146"/>
        <v>0</v>
      </c>
      <c r="AE340" s="8">
        <f t="shared" si="147"/>
        <v>1200</v>
      </c>
      <c r="AF340" s="8">
        <f t="shared" si="153"/>
        <v>275.27308478404518</v>
      </c>
      <c r="AG340" s="16">
        <f t="shared" si="140"/>
        <v>1200</v>
      </c>
      <c r="AH340" s="29">
        <f t="shared" si="154"/>
        <v>24.985827143757948</v>
      </c>
      <c r="AI340" s="29">
        <f t="shared" si="155"/>
        <v>24.726915215954843</v>
      </c>
      <c r="AJ340" s="28">
        <f t="shared" si="148"/>
        <v>4.3696066043464543E-2</v>
      </c>
      <c r="AK340" s="25">
        <f t="shared" si="141"/>
        <v>0.43696066043464543</v>
      </c>
      <c r="AL340" s="26">
        <f t="shared" si="149"/>
        <v>3.3108261780719088</v>
      </c>
    </row>
    <row r="341" spans="2:38" x14ac:dyDescent="0.3">
      <c r="B341" s="6">
        <v>3140</v>
      </c>
      <c r="C341" s="8">
        <f t="shared" si="156"/>
        <v>31.400000000000002</v>
      </c>
      <c r="D341" s="8">
        <f t="shared" si="157"/>
        <v>10400.551952311163</v>
      </c>
      <c r="E341" s="8">
        <f t="shared" si="158"/>
        <v>33.12277691818889</v>
      </c>
      <c r="F341" s="8">
        <f t="shared" si="159"/>
        <v>44.301714128077634</v>
      </c>
      <c r="G341" s="8">
        <f t="shared" si="142"/>
        <v>2.2250485660981263</v>
      </c>
      <c r="H341" s="8">
        <f t="shared" si="160"/>
        <v>29.482191763722099</v>
      </c>
      <c r="I341" s="7">
        <v>101325</v>
      </c>
      <c r="J341" s="8">
        <f t="shared" si="161"/>
        <v>12596040</v>
      </c>
      <c r="K341" s="8">
        <f t="shared" si="162"/>
        <v>9417600</v>
      </c>
      <c r="L341" s="8">
        <f t="shared" si="163"/>
        <v>2159723.1795110186</v>
      </c>
      <c r="M341" s="17">
        <f t="shared" si="143"/>
        <v>64718236.838912301</v>
      </c>
      <c r="N341" s="18">
        <f t="shared" si="164"/>
        <v>124.31324944485566</v>
      </c>
      <c r="O341" s="18">
        <f t="shared" si="165"/>
        <v>92.944485566247224</v>
      </c>
      <c r="P341" s="18">
        <f t="shared" si="166"/>
        <v>21.314810555253082</v>
      </c>
      <c r="Q341" s="18">
        <f t="shared" si="167"/>
        <v>638.71933717159936</v>
      </c>
      <c r="R341" s="10">
        <f t="shared" si="168"/>
        <v>0</v>
      </c>
      <c r="S341" s="8">
        <f t="shared" si="144"/>
        <v>31.400000000000176</v>
      </c>
      <c r="T341" s="8">
        <f t="shared" si="169"/>
        <v>16.183286236437098</v>
      </c>
      <c r="U341" s="8">
        <v>0</v>
      </c>
      <c r="V341" s="8">
        <f t="shared" si="170"/>
        <v>4.8630809020494574</v>
      </c>
      <c r="W341" s="8">
        <v>0</v>
      </c>
      <c r="X341" s="15">
        <f t="shared" si="150"/>
        <v>1200</v>
      </c>
      <c r="Y341" s="8">
        <f t="shared" si="151"/>
        <v>0</v>
      </c>
      <c r="Z341" s="8">
        <f t="shared" si="152"/>
        <v>1224.8059149450792</v>
      </c>
      <c r="AA341" s="29">
        <f t="shared" si="145"/>
        <v>0</v>
      </c>
      <c r="AB341" s="8"/>
      <c r="AC341" s="8"/>
      <c r="AD341" s="8">
        <f t="shared" si="146"/>
        <v>0</v>
      </c>
      <c r="AE341" s="8">
        <f t="shared" si="147"/>
        <v>1200</v>
      </c>
      <c r="AF341" s="8">
        <f t="shared" si="153"/>
        <v>275.19408505492072</v>
      </c>
      <c r="AG341" s="16">
        <f t="shared" si="140"/>
        <v>1200</v>
      </c>
      <c r="AH341" s="29">
        <f t="shared" si="154"/>
        <v>25.089344347491</v>
      </c>
      <c r="AI341" s="29">
        <f t="shared" si="155"/>
        <v>24.805914945079298</v>
      </c>
      <c r="AJ341" s="28">
        <f t="shared" si="148"/>
        <v>4.3835670088331842E-2</v>
      </c>
      <c r="AK341" s="25">
        <f t="shared" si="141"/>
        <v>0.43835670088331841</v>
      </c>
      <c r="AL341" s="26">
        <f t="shared" si="149"/>
        <v>3.321362314980139</v>
      </c>
    </row>
    <row r="342" spans="2:38" x14ac:dyDescent="0.3">
      <c r="B342" s="6">
        <v>3150</v>
      </c>
      <c r="C342" s="8">
        <f t="shared" si="156"/>
        <v>31.5</v>
      </c>
      <c r="D342" s="8">
        <f t="shared" si="157"/>
        <v>10433.674729229353</v>
      </c>
      <c r="E342" s="8">
        <f t="shared" si="158"/>
        <v>33.122776918187711</v>
      </c>
      <c r="F342" s="8">
        <f t="shared" si="159"/>
        <v>44.301714128076064</v>
      </c>
      <c r="G342" s="8">
        <f t="shared" si="142"/>
        <v>2.2250485660981263</v>
      </c>
      <c r="H342" s="8">
        <f t="shared" si="160"/>
        <v>29.482191763721577</v>
      </c>
      <c r="I342" s="7">
        <v>101325</v>
      </c>
      <c r="J342" s="8">
        <f t="shared" si="161"/>
        <v>12596040</v>
      </c>
      <c r="K342" s="8">
        <f t="shared" si="162"/>
        <v>9417600</v>
      </c>
      <c r="L342" s="8">
        <f t="shared" si="163"/>
        <v>2159103.1896368498</v>
      </c>
      <c r="M342" s="17">
        <f t="shared" si="143"/>
        <v>64892076.765150875</v>
      </c>
      <c r="N342" s="18">
        <f t="shared" si="164"/>
        <v>124.31324944485566</v>
      </c>
      <c r="O342" s="18">
        <f t="shared" si="165"/>
        <v>92.944485566247224</v>
      </c>
      <c r="P342" s="18">
        <f t="shared" si="166"/>
        <v>21.308691730933628</v>
      </c>
      <c r="Q342" s="18">
        <f t="shared" si="167"/>
        <v>640.43500385048981</v>
      </c>
      <c r="R342" s="10">
        <f t="shared" si="168"/>
        <v>0</v>
      </c>
      <c r="S342" s="8">
        <f t="shared" si="144"/>
        <v>31.500000000000178</v>
      </c>
      <c r="T342" s="8">
        <f t="shared" si="169"/>
        <v>16.183286236437098</v>
      </c>
      <c r="U342" s="8">
        <v>0</v>
      </c>
      <c r="V342" s="8">
        <f t="shared" si="170"/>
        <v>4.8616848616007848</v>
      </c>
      <c r="W342" s="8">
        <v>0</v>
      </c>
      <c r="X342" s="15">
        <f t="shared" si="150"/>
        <v>1200</v>
      </c>
      <c r="Y342" s="8">
        <f t="shared" si="151"/>
        <v>0</v>
      </c>
      <c r="Z342" s="8">
        <f t="shared" si="152"/>
        <v>1224.8849146742036</v>
      </c>
      <c r="AA342" s="29">
        <f t="shared" si="145"/>
        <v>0</v>
      </c>
      <c r="AB342" s="8"/>
      <c r="AC342" s="8"/>
      <c r="AD342" s="8">
        <f t="shared" si="146"/>
        <v>0</v>
      </c>
      <c r="AE342" s="8">
        <f t="shared" si="147"/>
        <v>1200</v>
      </c>
      <c r="AF342" s="8">
        <f t="shared" si="153"/>
        <v>275.11508532579626</v>
      </c>
      <c r="AG342" s="16">
        <f t="shared" si="140"/>
        <v>1200</v>
      </c>
      <c r="AH342" s="29">
        <f t="shared" si="154"/>
        <v>25.192861551224059</v>
      </c>
      <c r="AI342" s="29">
        <f t="shared" si="155"/>
        <v>24.884914674203753</v>
      </c>
      <c r="AJ342" s="28">
        <f t="shared" si="148"/>
        <v>4.3975274133199141E-2</v>
      </c>
      <c r="AK342" s="25">
        <f t="shared" si="141"/>
        <v>0.43975274133199138</v>
      </c>
      <c r="AL342" s="26">
        <f t="shared" si="149"/>
        <v>3.3318984769347582</v>
      </c>
    </row>
    <row r="343" spans="2:38" x14ac:dyDescent="0.3">
      <c r="B343" s="6">
        <v>3160</v>
      </c>
      <c r="C343" s="8">
        <f t="shared" si="156"/>
        <v>31.6</v>
      </c>
      <c r="D343" s="8">
        <f t="shared" si="157"/>
        <v>10466.797506147541</v>
      </c>
      <c r="E343" s="8">
        <f t="shared" si="158"/>
        <v>33.12277691818889</v>
      </c>
      <c r="F343" s="8">
        <f t="shared" si="159"/>
        <v>44.301714128077634</v>
      </c>
      <c r="G343" s="8">
        <f t="shared" si="142"/>
        <v>2.2250485660981263</v>
      </c>
      <c r="H343" s="8">
        <f t="shared" si="160"/>
        <v>29.482191763722099</v>
      </c>
      <c r="I343" s="7">
        <v>101325</v>
      </c>
      <c r="J343" s="8">
        <f t="shared" si="161"/>
        <v>12596040</v>
      </c>
      <c r="K343" s="8">
        <f t="shared" si="162"/>
        <v>9417600</v>
      </c>
      <c r="L343" s="8">
        <f t="shared" si="163"/>
        <v>2158483.199762681</v>
      </c>
      <c r="M343" s="17">
        <f t="shared" si="143"/>
        <v>65065916.691389449</v>
      </c>
      <c r="N343" s="18">
        <f t="shared" si="164"/>
        <v>124.31324944485566</v>
      </c>
      <c r="O343" s="18">
        <f t="shared" si="165"/>
        <v>92.944485566247224</v>
      </c>
      <c r="P343" s="18">
        <f t="shared" si="166"/>
        <v>21.302572906614174</v>
      </c>
      <c r="Q343" s="18">
        <f t="shared" si="167"/>
        <v>642.15067052938025</v>
      </c>
      <c r="R343" s="10">
        <f t="shared" si="168"/>
        <v>0</v>
      </c>
      <c r="S343" s="8">
        <f t="shared" si="144"/>
        <v>31.600000000000179</v>
      </c>
      <c r="T343" s="8">
        <f t="shared" si="169"/>
        <v>16.183286236437098</v>
      </c>
      <c r="U343" s="8">
        <v>0</v>
      </c>
      <c r="V343" s="8">
        <f t="shared" si="170"/>
        <v>4.8602888211521114</v>
      </c>
      <c r="W343" s="8">
        <v>0</v>
      </c>
      <c r="X343" s="15">
        <f t="shared" si="150"/>
        <v>1200</v>
      </c>
      <c r="Y343" s="8">
        <f t="shared" si="151"/>
        <v>0</v>
      </c>
      <c r="Z343" s="8">
        <f t="shared" si="152"/>
        <v>1224.9639144033281</v>
      </c>
      <c r="AA343" s="29">
        <f t="shared" si="145"/>
        <v>0</v>
      </c>
      <c r="AB343" s="8"/>
      <c r="AC343" s="8"/>
      <c r="AD343" s="8">
        <f t="shared" si="146"/>
        <v>0</v>
      </c>
      <c r="AE343" s="8">
        <f t="shared" si="147"/>
        <v>1200</v>
      </c>
      <c r="AF343" s="8">
        <f t="shared" si="153"/>
        <v>275.0360855966718</v>
      </c>
      <c r="AG343" s="16">
        <f t="shared" si="140"/>
        <v>1200</v>
      </c>
      <c r="AH343" s="29">
        <f t="shared" si="154"/>
        <v>25.296378754957107</v>
      </c>
      <c r="AI343" s="29">
        <f t="shared" si="155"/>
        <v>24.963914403328207</v>
      </c>
      <c r="AJ343" s="28">
        <f t="shared" si="148"/>
        <v>4.4114878178066433E-2</v>
      </c>
      <c r="AK343" s="25">
        <f t="shared" si="141"/>
        <v>0.4411487817806643</v>
      </c>
      <c r="AL343" s="26">
        <f t="shared" si="149"/>
        <v>3.3424346636981603</v>
      </c>
    </row>
    <row r="344" spans="2:38" x14ac:dyDescent="0.3">
      <c r="B344" s="6">
        <v>3170</v>
      </c>
      <c r="C344" s="8">
        <f t="shared" si="156"/>
        <v>31.7</v>
      </c>
      <c r="D344" s="8">
        <f t="shared" si="157"/>
        <v>10499.920283065729</v>
      </c>
      <c r="E344" s="8">
        <f t="shared" si="158"/>
        <v>33.122776918187711</v>
      </c>
      <c r="F344" s="8">
        <f t="shared" si="159"/>
        <v>44.301714128076064</v>
      </c>
      <c r="G344" s="8">
        <f t="shared" si="142"/>
        <v>2.2250485660981263</v>
      </c>
      <c r="H344" s="8">
        <f t="shared" si="160"/>
        <v>29.482191763721577</v>
      </c>
      <c r="I344" s="7">
        <v>101325</v>
      </c>
      <c r="J344" s="8">
        <f t="shared" si="161"/>
        <v>12596040</v>
      </c>
      <c r="K344" s="8">
        <f t="shared" si="162"/>
        <v>9417600</v>
      </c>
      <c r="L344" s="8">
        <f t="shared" si="163"/>
        <v>2157863.2098885123</v>
      </c>
      <c r="M344" s="17">
        <f t="shared" si="143"/>
        <v>65239756.617628023</v>
      </c>
      <c r="N344" s="18">
        <f t="shared" si="164"/>
        <v>124.31324944485566</v>
      </c>
      <c r="O344" s="18">
        <f t="shared" si="165"/>
        <v>92.944485566247224</v>
      </c>
      <c r="P344" s="18">
        <f t="shared" si="166"/>
        <v>21.296454082294719</v>
      </c>
      <c r="Q344" s="18">
        <f t="shared" si="167"/>
        <v>643.86633720827069</v>
      </c>
      <c r="R344" s="10">
        <f t="shared" si="168"/>
        <v>0</v>
      </c>
      <c r="S344" s="8">
        <f t="shared" si="144"/>
        <v>31.70000000000018</v>
      </c>
      <c r="T344" s="8">
        <f t="shared" si="169"/>
        <v>16.183286236437098</v>
      </c>
      <c r="U344" s="8">
        <v>0</v>
      </c>
      <c r="V344" s="8">
        <f t="shared" si="170"/>
        <v>4.8588927807034388</v>
      </c>
      <c r="W344" s="8">
        <v>0</v>
      </c>
      <c r="X344" s="15">
        <f t="shared" si="150"/>
        <v>1200</v>
      </c>
      <c r="Y344" s="8">
        <f t="shared" si="151"/>
        <v>0</v>
      </c>
      <c r="Z344" s="8">
        <f t="shared" si="152"/>
        <v>1225.0429141324526</v>
      </c>
      <c r="AA344" s="29">
        <f t="shared" si="145"/>
        <v>0</v>
      </c>
      <c r="AB344" s="8"/>
      <c r="AC344" s="8"/>
      <c r="AD344" s="8">
        <f t="shared" si="146"/>
        <v>0</v>
      </c>
      <c r="AE344" s="8">
        <f t="shared" si="147"/>
        <v>1200</v>
      </c>
      <c r="AF344" s="8">
        <f t="shared" si="153"/>
        <v>274.95708586754733</v>
      </c>
      <c r="AG344" s="16">
        <f t="shared" si="140"/>
        <v>1200</v>
      </c>
      <c r="AH344" s="29">
        <f t="shared" si="154"/>
        <v>25.399895958690159</v>
      </c>
      <c r="AI344" s="29">
        <f t="shared" si="155"/>
        <v>25.042914132452665</v>
      </c>
      <c r="AJ344" s="28">
        <f t="shared" si="148"/>
        <v>4.4254482222933732E-2</v>
      </c>
      <c r="AK344" s="25">
        <f t="shared" si="141"/>
        <v>0.44254482222933733</v>
      </c>
      <c r="AL344" s="26">
        <f t="shared" si="149"/>
        <v>3.3529708750357359</v>
      </c>
    </row>
    <row r="345" spans="2:38" x14ac:dyDescent="0.3">
      <c r="B345" s="6">
        <v>3180</v>
      </c>
      <c r="C345" s="8">
        <f t="shared" si="156"/>
        <v>31.8</v>
      </c>
      <c r="D345" s="8">
        <f t="shared" si="157"/>
        <v>10533.043059983916</v>
      </c>
      <c r="E345" s="8">
        <f t="shared" si="158"/>
        <v>33.12277691818889</v>
      </c>
      <c r="F345" s="8">
        <f t="shared" si="159"/>
        <v>44.301714128077634</v>
      </c>
      <c r="G345" s="8">
        <f t="shared" si="142"/>
        <v>2.2250485660981263</v>
      </c>
      <c r="H345" s="8">
        <f t="shared" si="160"/>
        <v>29.482191763722099</v>
      </c>
      <c r="I345" s="7">
        <v>101325</v>
      </c>
      <c r="J345" s="8">
        <f t="shared" si="161"/>
        <v>12596040</v>
      </c>
      <c r="K345" s="8">
        <f t="shared" si="162"/>
        <v>9417600</v>
      </c>
      <c r="L345" s="8">
        <f t="shared" si="163"/>
        <v>2157243.2200143435</v>
      </c>
      <c r="M345" s="17">
        <f t="shared" si="143"/>
        <v>65413596.543866597</v>
      </c>
      <c r="N345" s="18">
        <f t="shared" si="164"/>
        <v>124.31324944485566</v>
      </c>
      <c r="O345" s="18">
        <f t="shared" si="165"/>
        <v>92.944485566247224</v>
      </c>
      <c r="P345" s="18">
        <f t="shared" si="166"/>
        <v>21.290335257975261</v>
      </c>
      <c r="Q345" s="18">
        <f t="shared" si="167"/>
        <v>645.58200388716114</v>
      </c>
      <c r="R345" s="10">
        <f t="shared" si="168"/>
        <v>0</v>
      </c>
      <c r="S345" s="8">
        <f t="shared" si="144"/>
        <v>31.800000000000182</v>
      </c>
      <c r="T345" s="8">
        <f t="shared" si="169"/>
        <v>16.183286236437098</v>
      </c>
      <c r="U345" s="8">
        <v>0</v>
      </c>
      <c r="V345" s="8">
        <f t="shared" si="170"/>
        <v>4.8574967402547653</v>
      </c>
      <c r="W345" s="8">
        <v>0</v>
      </c>
      <c r="X345" s="15">
        <f t="shared" si="150"/>
        <v>1200</v>
      </c>
      <c r="Y345" s="8">
        <f t="shared" si="151"/>
        <v>0</v>
      </c>
      <c r="Z345" s="8">
        <f t="shared" si="152"/>
        <v>1225.121913861577</v>
      </c>
      <c r="AA345" s="29">
        <f t="shared" si="145"/>
        <v>0</v>
      </c>
      <c r="AB345" s="8"/>
      <c r="AC345" s="8"/>
      <c r="AD345" s="8">
        <f t="shared" si="146"/>
        <v>0</v>
      </c>
      <c r="AE345" s="8">
        <f t="shared" si="147"/>
        <v>1200</v>
      </c>
      <c r="AF345" s="8">
        <f t="shared" si="153"/>
        <v>274.87808613842287</v>
      </c>
      <c r="AG345" s="16">
        <f t="shared" si="140"/>
        <v>1200</v>
      </c>
      <c r="AH345" s="29">
        <f t="shared" si="154"/>
        <v>25.503413162423211</v>
      </c>
      <c r="AI345" s="29">
        <f t="shared" si="155"/>
        <v>25.12191386157712</v>
      </c>
      <c r="AJ345" s="28">
        <f t="shared" si="148"/>
        <v>4.4394086267801031E-2</v>
      </c>
      <c r="AK345" s="25">
        <f t="shared" si="141"/>
        <v>0.44394086267801031</v>
      </c>
      <c r="AL345" s="26">
        <f t="shared" si="149"/>
        <v>3.3635071107158225</v>
      </c>
    </row>
    <row r="346" spans="2:38" x14ac:dyDescent="0.3">
      <c r="B346" s="6">
        <v>3190</v>
      </c>
      <c r="C346" s="8">
        <f t="shared" si="156"/>
        <v>31.900000000000002</v>
      </c>
      <c r="D346" s="8">
        <f t="shared" si="157"/>
        <v>10566.165836902106</v>
      </c>
      <c r="E346" s="8">
        <f t="shared" si="158"/>
        <v>33.12277691818889</v>
      </c>
      <c r="F346" s="8">
        <f t="shared" si="159"/>
        <v>44.301714128077634</v>
      </c>
      <c r="G346" s="8">
        <f t="shared" si="142"/>
        <v>2.2250485660981263</v>
      </c>
      <c r="H346" s="8">
        <f t="shared" si="160"/>
        <v>29.482191763722099</v>
      </c>
      <c r="I346" s="7">
        <v>101325</v>
      </c>
      <c r="J346" s="8">
        <f t="shared" si="161"/>
        <v>12596040</v>
      </c>
      <c r="K346" s="8">
        <f t="shared" si="162"/>
        <v>9417600</v>
      </c>
      <c r="L346" s="8">
        <f t="shared" si="163"/>
        <v>2156623.2301401747</v>
      </c>
      <c r="M346" s="17">
        <f t="shared" si="143"/>
        <v>65587436.470105171</v>
      </c>
      <c r="N346" s="18">
        <f t="shared" si="164"/>
        <v>124.31324944485566</v>
      </c>
      <c r="O346" s="18">
        <f t="shared" si="165"/>
        <v>92.944485566247224</v>
      </c>
      <c r="P346" s="18">
        <f t="shared" si="166"/>
        <v>21.284216433655807</v>
      </c>
      <c r="Q346" s="18">
        <f t="shared" si="167"/>
        <v>647.29767056605158</v>
      </c>
      <c r="R346" s="10">
        <f t="shared" si="168"/>
        <v>0</v>
      </c>
      <c r="S346" s="8">
        <f t="shared" si="144"/>
        <v>31.900000000000183</v>
      </c>
      <c r="T346" s="8">
        <f t="shared" si="169"/>
        <v>16.183286236437098</v>
      </c>
      <c r="U346" s="8">
        <v>0</v>
      </c>
      <c r="V346" s="8">
        <f t="shared" si="170"/>
        <v>4.8561006998060927</v>
      </c>
      <c r="W346" s="8">
        <v>0</v>
      </c>
      <c r="X346" s="15">
        <f t="shared" si="150"/>
        <v>1200</v>
      </c>
      <c r="Y346" s="8">
        <f t="shared" si="151"/>
        <v>0</v>
      </c>
      <c r="Z346" s="8">
        <f t="shared" si="152"/>
        <v>1225.2009135907015</v>
      </c>
      <c r="AA346" s="29">
        <f t="shared" si="145"/>
        <v>0</v>
      </c>
      <c r="AB346" s="8"/>
      <c r="AC346" s="8"/>
      <c r="AD346" s="8">
        <f t="shared" si="146"/>
        <v>0</v>
      </c>
      <c r="AE346" s="8">
        <f t="shared" si="147"/>
        <v>1200</v>
      </c>
      <c r="AF346" s="8">
        <f t="shared" si="153"/>
        <v>274.79908640929841</v>
      </c>
      <c r="AG346" s="16">
        <f t="shared" si="140"/>
        <v>1200</v>
      </c>
      <c r="AH346" s="29">
        <f t="shared" si="154"/>
        <v>25.606930366156273</v>
      </c>
      <c r="AI346" s="29">
        <f t="shared" si="155"/>
        <v>25.200913590701582</v>
      </c>
      <c r="AJ346" s="28">
        <f t="shared" si="148"/>
        <v>4.4533690312668336E-2</v>
      </c>
      <c r="AK346" s="25">
        <f t="shared" si="141"/>
        <v>0.44533690312668339</v>
      </c>
      <c r="AL346" s="26">
        <f t="shared" si="149"/>
        <v>3.3740433705096606</v>
      </c>
    </row>
    <row r="347" spans="2:38" x14ac:dyDescent="0.3">
      <c r="B347" s="6">
        <v>3200</v>
      </c>
      <c r="C347" s="8">
        <f t="shared" si="156"/>
        <v>32</v>
      </c>
      <c r="D347" s="8">
        <f t="shared" si="157"/>
        <v>10599.288613820294</v>
      </c>
      <c r="E347" s="8">
        <f t="shared" si="158"/>
        <v>33.122776918187711</v>
      </c>
      <c r="F347" s="8">
        <f t="shared" si="159"/>
        <v>44.301714128076064</v>
      </c>
      <c r="G347" s="8">
        <f t="shared" si="142"/>
        <v>2.2250485660981263</v>
      </c>
      <c r="H347" s="8">
        <f t="shared" si="160"/>
        <v>29.482191763721577</v>
      </c>
      <c r="I347" s="7">
        <v>101325</v>
      </c>
      <c r="J347" s="8">
        <f t="shared" si="161"/>
        <v>12596040</v>
      </c>
      <c r="K347" s="8">
        <f t="shared" si="162"/>
        <v>9417600</v>
      </c>
      <c r="L347" s="8">
        <f t="shared" si="163"/>
        <v>2156003.240266006</v>
      </c>
      <c r="M347" s="17">
        <f t="shared" si="143"/>
        <v>65761276.396343745</v>
      </c>
      <c r="N347" s="18">
        <f t="shared" si="164"/>
        <v>124.31324944485566</v>
      </c>
      <c r="O347" s="18">
        <f t="shared" si="165"/>
        <v>92.944485566247224</v>
      </c>
      <c r="P347" s="18">
        <f t="shared" si="166"/>
        <v>21.278097609336353</v>
      </c>
      <c r="Q347" s="18">
        <f t="shared" si="167"/>
        <v>649.01333724494202</v>
      </c>
      <c r="R347" s="10">
        <f t="shared" si="168"/>
        <v>0</v>
      </c>
      <c r="S347" s="8">
        <f t="shared" si="144"/>
        <v>32.000000000000185</v>
      </c>
      <c r="T347" s="8">
        <f t="shared" si="169"/>
        <v>16.183286236437098</v>
      </c>
      <c r="U347" s="8">
        <v>0</v>
      </c>
      <c r="V347" s="8">
        <f t="shared" si="170"/>
        <v>4.8547046593574192</v>
      </c>
      <c r="W347" s="8">
        <v>0</v>
      </c>
      <c r="X347" s="15">
        <f t="shared" si="150"/>
        <v>1200</v>
      </c>
      <c r="Y347" s="8">
        <f t="shared" si="151"/>
        <v>0</v>
      </c>
      <c r="Z347" s="8">
        <f t="shared" si="152"/>
        <v>1225.2799133198259</v>
      </c>
      <c r="AA347" s="29">
        <f t="shared" si="145"/>
        <v>0</v>
      </c>
      <c r="AB347" s="8"/>
      <c r="AC347" s="8"/>
      <c r="AD347" s="8">
        <f t="shared" si="146"/>
        <v>0</v>
      </c>
      <c r="AE347" s="8">
        <f t="shared" si="147"/>
        <v>1200</v>
      </c>
      <c r="AF347" s="8">
        <f t="shared" si="153"/>
        <v>274.72008668017395</v>
      </c>
      <c r="AG347" s="16">
        <f t="shared" ref="AG347:AG410" si="171">IF(D347&gt;$C$8,$C$8,D347)</f>
        <v>1200</v>
      </c>
      <c r="AH347" s="29">
        <f t="shared" si="154"/>
        <v>25.710447569889325</v>
      </c>
      <c r="AI347" s="29">
        <f t="shared" si="155"/>
        <v>25.27991331982604</v>
      </c>
      <c r="AJ347" s="28">
        <f t="shared" si="148"/>
        <v>4.4673294357535635E-2</v>
      </c>
      <c r="AK347" s="25">
        <f t="shared" si="141"/>
        <v>0.44673294357535637</v>
      </c>
      <c r="AL347" s="26">
        <f t="shared" si="149"/>
        <v>3.3845796541913478</v>
      </c>
    </row>
    <row r="348" spans="2:38" x14ac:dyDescent="0.3">
      <c r="B348" s="6">
        <v>3210</v>
      </c>
      <c r="C348" s="8">
        <f t="shared" si="156"/>
        <v>32.1</v>
      </c>
      <c r="D348" s="8">
        <f t="shared" si="157"/>
        <v>10632.411390738484</v>
      </c>
      <c r="E348" s="8">
        <f t="shared" si="158"/>
        <v>33.12277691818889</v>
      </c>
      <c r="F348" s="8">
        <f t="shared" si="159"/>
        <v>44.301714128077634</v>
      </c>
      <c r="G348" s="8">
        <f t="shared" si="142"/>
        <v>2.2250485660981263</v>
      </c>
      <c r="H348" s="8">
        <f t="shared" si="160"/>
        <v>29.482191763722099</v>
      </c>
      <c r="I348" s="7">
        <v>101325</v>
      </c>
      <c r="J348" s="8">
        <f t="shared" si="161"/>
        <v>12596040</v>
      </c>
      <c r="K348" s="8">
        <f t="shared" si="162"/>
        <v>9417600</v>
      </c>
      <c r="L348" s="8">
        <f t="shared" si="163"/>
        <v>2155383.2503918372</v>
      </c>
      <c r="M348" s="17">
        <f t="shared" si="143"/>
        <v>65935116.322582319</v>
      </c>
      <c r="N348" s="18">
        <f t="shared" si="164"/>
        <v>124.31324944485566</v>
      </c>
      <c r="O348" s="18">
        <f t="shared" si="165"/>
        <v>92.944485566247224</v>
      </c>
      <c r="P348" s="18">
        <f t="shared" si="166"/>
        <v>21.271978785016898</v>
      </c>
      <c r="Q348" s="18">
        <f t="shared" si="167"/>
        <v>650.72900392383247</v>
      </c>
      <c r="R348" s="10">
        <f t="shared" si="168"/>
        <v>0</v>
      </c>
      <c r="S348" s="8">
        <f t="shared" si="144"/>
        <v>32.100000000000186</v>
      </c>
      <c r="T348" s="8">
        <f t="shared" si="169"/>
        <v>16.183286236437098</v>
      </c>
      <c r="U348" s="8">
        <v>0</v>
      </c>
      <c r="V348" s="8">
        <f t="shared" si="170"/>
        <v>4.8533086189087458</v>
      </c>
      <c r="W348" s="8">
        <v>0</v>
      </c>
      <c r="X348" s="15">
        <f t="shared" si="150"/>
        <v>1200</v>
      </c>
      <c r="Y348" s="8">
        <f t="shared" si="151"/>
        <v>0</v>
      </c>
      <c r="Z348" s="8">
        <f t="shared" si="152"/>
        <v>1225.3589130489504</v>
      </c>
      <c r="AA348" s="29">
        <f t="shared" si="145"/>
        <v>0</v>
      </c>
      <c r="AB348" s="8"/>
      <c r="AC348" s="8"/>
      <c r="AD348" s="8">
        <f t="shared" si="146"/>
        <v>0</v>
      </c>
      <c r="AE348" s="8">
        <f t="shared" si="147"/>
        <v>1200</v>
      </c>
      <c r="AF348" s="8">
        <f t="shared" si="153"/>
        <v>274.64108695104949</v>
      </c>
      <c r="AG348" s="16">
        <f t="shared" si="171"/>
        <v>1200</v>
      </c>
      <c r="AH348" s="29">
        <f t="shared" si="154"/>
        <v>25.813964773622381</v>
      </c>
      <c r="AI348" s="29">
        <f t="shared" si="155"/>
        <v>25.358913048950495</v>
      </c>
      <c r="AJ348" s="28">
        <f t="shared" si="148"/>
        <v>4.4812898402402934E-2</v>
      </c>
      <c r="AK348" s="25">
        <f t="shared" ref="AK348:AK411" si="172">AJ348*(B348-B347)</f>
        <v>0.44812898402402934</v>
      </c>
      <c r="AL348" s="26">
        <f t="shared" si="149"/>
        <v>3.3951159615377935</v>
      </c>
    </row>
    <row r="349" spans="2:38" x14ac:dyDescent="0.3">
      <c r="B349" s="6">
        <v>3220</v>
      </c>
      <c r="C349" s="8">
        <f t="shared" si="156"/>
        <v>32.200000000000003</v>
      </c>
      <c r="D349" s="8">
        <f t="shared" si="157"/>
        <v>10665.534167656671</v>
      </c>
      <c r="E349" s="8">
        <f t="shared" si="158"/>
        <v>33.12277691818889</v>
      </c>
      <c r="F349" s="8">
        <f t="shared" si="159"/>
        <v>44.301714128077634</v>
      </c>
      <c r="G349" s="8">
        <f t="shared" ref="G349:G412" si="173">SQRT(2*$C$11*($C$10-$C$9)/$C$10)</f>
        <v>2.2250485660981263</v>
      </c>
      <c r="H349" s="8">
        <f t="shared" si="160"/>
        <v>29.482191763722099</v>
      </c>
      <c r="I349" s="7">
        <v>101325</v>
      </c>
      <c r="J349" s="8">
        <f t="shared" si="161"/>
        <v>12596040</v>
      </c>
      <c r="K349" s="8">
        <f t="shared" si="162"/>
        <v>9417600</v>
      </c>
      <c r="L349" s="8">
        <f t="shared" si="163"/>
        <v>2154763.2605176684</v>
      </c>
      <c r="M349" s="17">
        <f t="shared" ref="M349:M412" si="174">M348+$C$10*$C$11*E349/2</f>
        <v>66108956.248820893</v>
      </c>
      <c r="N349" s="18">
        <f t="shared" si="164"/>
        <v>124.31324944485566</v>
      </c>
      <c r="O349" s="18">
        <f t="shared" si="165"/>
        <v>92.944485566247224</v>
      </c>
      <c r="P349" s="18">
        <f t="shared" si="166"/>
        <v>21.265859960697444</v>
      </c>
      <c r="Q349" s="18">
        <f t="shared" si="167"/>
        <v>652.44467060272291</v>
      </c>
      <c r="R349" s="10">
        <f t="shared" si="168"/>
        <v>0</v>
      </c>
      <c r="S349" s="8">
        <f t="shared" ref="S349:S412" si="175">S348+$C$16*(B349-B348)</f>
        <v>32.200000000000188</v>
      </c>
      <c r="T349" s="8">
        <f t="shared" si="169"/>
        <v>16.183286236437098</v>
      </c>
      <c r="U349" s="8">
        <v>0</v>
      </c>
      <c r="V349" s="8">
        <f t="shared" si="170"/>
        <v>4.8519125784600723</v>
      </c>
      <c r="W349" s="8">
        <v>0</v>
      </c>
      <c r="X349" s="15">
        <f t="shared" si="150"/>
        <v>1200</v>
      </c>
      <c r="Y349" s="8">
        <f t="shared" si="151"/>
        <v>0</v>
      </c>
      <c r="Z349" s="8">
        <f t="shared" si="152"/>
        <v>1225.4379127780749</v>
      </c>
      <c r="AA349" s="29">
        <f t="shared" ref="AA349:AA412" si="176">IF(X349-AG349&lt;0,0,X349-AG349)</f>
        <v>0</v>
      </c>
      <c r="AB349" s="8"/>
      <c r="AC349" s="8"/>
      <c r="AD349" s="8">
        <f t="shared" ref="AD349:AD412" si="177">IF(AD348-F348/2&lt;0,0,AD348-F348/2)</f>
        <v>0</v>
      </c>
      <c r="AE349" s="8">
        <f t="shared" ref="AE349:AE412" si="178">IF(AE348+F348/2&gt;$C$8,$C$8,AE348+F348/2)</f>
        <v>1200</v>
      </c>
      <c r="AF349" s="8">
        <f t="shared" si="153"/>
        <v>274.56208722192503</v>
      </c>
      <c r="AG349" s="16">
        <f t="shared" si="171"/>
        <v>1200</v>
      </c>
      <c r="AH349" s="29">
        <f t="shared" si="154"/>
        <v>25.91748197735544</v>
      </c>
      <c r="AI349" s="29">
        <f t="shared" si="155"/>
        <v>25.437912778074953</v>
      </c>
      <c r="AJ349" s="28">
        <f t="shared" ref="AJ349:AJ412" si="179">2*PI()*$C$5*(M349-$C$4)/(LN(AL348/$J$11)*$J$10/$J$9+LN($J$12/AL348)*$J$10/$J$9)</f>
        <v>4.495250244727024E-2</v>
      </c>
      <c r="AK349" s="25">
        <f t="shared" si="172"/>
        <v>0.44952502447270237</v>
      </c>
      <c r="AL349" s="26">
        <f t="shared" ref="AL349:AL412" si="180">AL348+AJ349*(B349-B348)/(2*PI()*$C$5*AL348*$J$13)</f>
        <v>3.4056522923286763</v>
      </c>
    </row>
    <row r="350" spans="2:38" x14ac:dyDescent="0.3">
      <c r="B350" s="6">
        <v>3230</v>
      </c>
      <c r="C350" s="8">
        <f t="shared" si="156"/>
        <v>32.299999999999997</v>
      </c>
      <c r="D350" s="8">
        <f t="shared" si="157"/>
        <v>10698.656944574859</v>
      </c>
      <c r="E350" s="8">
        <f t="shared" si="158"/>
        <v>33.122776918186531</v>
      </c>
      <c r="F350" s="8">
        <f t="shared" si="159"/>
        <v>44.30171412807448</v>
      </c>
      <c r="G350" s="8">
        <f t="shared" si="173"/>
        <v>2.2250485660981263</v>
      </c>
      <c r="H350" s="8">
        <f t="shared" si="160"/>
        <v>29.482191763721051</v>
      </c>
      <c r="I350" s="7">
        <v>101325</v>
      </c>
      <c r="J350" s="8">
        <f t="shared" si="161"/>
        <v>12596040</v>
      </c>
      <c r="K350" s="8">
        <f t="shared" si="162"/>
        <v>9417600</v>
      </c>
      <c r="L350" s="8">
        <f t="shared" si="163"/>
        <v>2154143.2706434997</v>
      </c>
      <c r="M350" s="17">
        <f t="shared" si="174"/>
        <v>66282796.17505946</v>
      </c>
      <c r="N350" s="18">
        <f t="shared" si="164"/>
        <v>124.31324944485566</v>
      </c>
      <c r="O350" s="18">
        <f t="shared" si="165"/>
        <v>92.944485566247224</v>
      </c>
      <c r="P350" s="18">
        <f t="shared" si="166"/>
        <v>21.25974113637799</v>
      </c>
      <c r="Q350" s="18">
        <f t="shared" si="167"/>
        <v>654.16033728161324</v>
      </c>
      <c r="R350" s="10">
        <f t="shared" si="168"/>
        <v>0</v>
      </c>
      <c r="S350" s="8">
        <f t="shared" si="175"/>
        <v>32.300000000000189</v>
      </c>
      <c r="T350" s="8">
        <f t="shared" si="169"/>
        <v>16.183286236437098</v>
      </c>
      <c r="U350" s="8">
        <v>0</v>
      </c>
      <c r="V350" s="8">
        <f t="shared" si="170"/>
        <v>4.8505165380114006</v>
      </c>
      <c r="W350" s="8">
        <v>0</v>
      </c>
      <c r="X350" s="15">
        <f t="shared" ref="X350:X413" si="181">$C$8-AD350</f>
        <v>1200</v>
      </c>
      <c r="Y350" s="8">
        <f t="shared" ref="Y350:Y413" si="182">$C$8-AE350</f>
        <v>0</v>
      </c>
      <c r="Z350" s="8">
        <f t="shared" ref="Z350:Z413" si="183">$C$6-AF350</f>
        <v>1225.5169125071993</v>
      </c>
      <c r="AA350" s="29">
        <f t="shared" si="176"/>
        <v>0</v>
      </c>
      <c r="AB350" s="8"/>
      <c r="AC350" s="8"/>
      <c r="AD350" s="8">
        <f t="shared" si="177"/>
        <v>0</v>
      </c>
      <c r="AE350" s="8">
        <f t="shared" si="178"/>
        <v>1200</v>
      </c>
      <c r="AF350" s="8">
        <f t="shared" ref="AF350:AF413" si="184">IF(AD350&gt;0,$C$6-$C$8,$C$6-$C$8-AI350)</f>
        <v>274.48308749280062</v>
      </c>
      <c r="AG350" s="16">
        <f t="shared" si="171"/>
        <v>1200</v>
      </c>
      <c r="AH350" s="29">
        <f t="shared" ref="AH350:AH413" si="185">IF(AD350&gt;0,0,ABS(($C$16-AJ350)*(B350-B349)/$G$19))</f>
        <v>26.020999181088477</v>
      </c>
      <c r="AI350" s="29">
        <f t="shared" ref="AI350:AI413" si="186">IF(AD350&gt;0,0,AK350/$G$20)</f>
        <v>25.5169125071994</v>
      </c>
      <c r="AJ350" s="28">
        <f t="shared" si="179"/>
        <v>4.5092106492137518E-2</v>
      </c>
      <c r="AK350" s="25">
        <f t="shared" si="172"/>
        <v>0.45092106492137518</v>
      </c>
      <c r="AL350" s="26">
        <f t="shared" si="180"/>
        <v>3.4161886463464004</v>
      </c>
    </row>
    <row r="351" spans="2:38" x14ac:dyDescent="0.3">
      <c r="B351" s="6">
        <v>3240</v>
      </c>
      <c r="C351" s="8">
        <f t="shared" si="156"/>
        <v>32.4</v>
      </c>
      <c r="D351" s="8">
        <f t="shared" si="157"/>
        <v>10731.779721493047</v>
      </c>
      <c r="E351" s="8">
        <f t="shared" si="158"/>
        <v>33.12277691818889</v>
      </c>
      <c r="F351" s="8">
        <f t="shared" si="159"/>
        <v>44.301714128077634</v>
      </c>
      <c r="G351" s="8">
        <f t="shared" si="173"/>
        <v>2.2250485660981263</v>
      </c>
      <c r="H351" s="8">
        <f t="shared" si="160"/>
        <v>29.482191763722099</v>
      </c>
      <c r="I351" s="7">
        <v>101325</v>
      </c>
      <c r="J351" s="8">
        <f t="shared" si="161"/>
        <v>12596040</v>
      </c>
      <c r="K351" s="8">
        <f t="shared" si="162"/>
        <v>9417600</v>
      </c>
      <c r="L351" s="8">
        <f t="shared" si="163"/>
        <v>2153523.2807693309</v>
      </c>
      <c r="M351" s="17">
        <f t="shared" si="174"/>
        <v>66456636.101298034</v>
      </c>
      <c r="N351" s="18">
        <f t="shared" si="164"/>
        <v>124.31324944485566</v>
      </c>
      <c r="O351" s="18">
        <f t="shared" si="165"/>
        <v>92.944485566247224</v>
      </c>
      <c r="P351" s="18">
        <f t="shared" si="166"/>
        <v>21.253622312058532</v>
      </c>
      <c r="Q351" s="18">
        <f t="shared" si="167"/>
        <v>655.87600396050368</v>
      </c>
      <c r="R351" s="10">
        <f t="shared" si="168"/>
        <v>0</v>
      </c>
      <c r="S351" s="8">
        <f t="shared" si="175"/>
        <v>32.40000000000019</v>
      </c>
      <c r="T351" s="8">
        <f t="shared" si="169"/>
        <v>16.183286236437098</v>
      </c>
      <c r="U351" s="8">
        <v>0</v>
      </c>
      <c r="V351" s="8">
        <f t="shared" si="170"/>
        <v>4.849120497562728</v>
      </c>
      <c r="W351" s="8">
        <v>0</v>
      </c>
      <c r="X351" s="15">
        <f t="shared" si="181"/>
        <v>1200</v>
      </c>
      <c r="Y351" s="8">
        <f t="shared" si="182"/>
        <v>0</v>
      </c>
      <c r="Z351" s="8">
        <f t="shared" si="183"/>
        <v>1225.5959122363238</v>
      </c>
      <c r="AA351" s="29">
        <f t="shared" si="176"/>
        <v>0</v>
      </c>
      <c r="AB351" s="8"/>
      <c r="AC351" s="8"/>
      <c r="AD351" s="8">
        <f t="shared" si="177"/>
        <v>0</v>
      </c>
      <c r="AE351" s="8">
        <f t="shared" si="178"/>
        <v>1200</v>
      </c>
      <c r="AF351" s="8">
        <f t="shared" si="184"/>
        <v>274.40408776367616</v>
      </c>
      <c r="AG351" s="16">
        <f t="shared" si="171"/>
        <v>1200</v>
      </c>
      <c r="AH351" s="29">
        <f t="shared" si="185"/>
        <v>26.124516384821529</v>
      </c>
      <c r="AI351" s="29">
        <f t="shared" si="186"/>
        <v>25.595912236323855</v>
      </c>
      <c r="AJ351" s="28">
        <f t="shared" si="179"/>
        <v>4.5231710537004817E-2</v>
      </c>
      <c r="AK351" s="25">
        <f t="shared" si="172"/>
        <v>0.45231710537004816</v>
      </c>
      <c r="AL351" s="26">
        <f t="shared" si="180"/>
        <v>3.4267250233760547</v>
      </c>
    </row>
    <row r="352" spans="2:38" x14ac:dyDescent="0.3">
      <c r="B352" s="6">
        <v>3250</v>
      </c>
      <c r="C352" s="8">
        <f t="shared" si="156"/>
        <v>32.5</v>
      </c>
      <c r="D352" s="8">
        <f t="shared" si="157"/>
        <v>10764.902498411237</v>
      </c>
      <c r="E352" s="8">
        <f t="shared" si="158"/>
        <v>33.12277691818889</v>
      </c>
      <c r="F352" s="8">
        <f t="shared" si="159"/>
        <v>44.301714128077634</v>
      </c>
      <c r="G352" s="8">
        <f t="shared" si="173"/>
        <v>2.2250485660981263</v>
      </c>
      <c r="H352" s="8">
        <f t="shared" si="160"/>
        <v>29.482191763722099</v>
      </c>
      <c r="I352" s="7">
        <v>101325</v>
      </c>
      <c r="J352" s="8">
        <f t="shared" si="161"/>
        <v>12596040</v>
      </c>
      <c r="K352" s="8">
        <f t="shared" si="162"/>
        <v>9417600</v>
      </c>
      <c r="L352" s="8">
        <f t="shared" si="163"/>
        <v>2152903.2908951622</v>
      </c>
      <c r="M352" s="17">
        <f t="shared" si="174"/>
        <v>66630476.027536608</v>
      </c>
      <c r="N352" s="18">
        <f t="shared" si="164"/>
        <v>124.31324944485566</v>
      </c>
      <c r="O352" s="18">
        <f t="shared" si="165"/>
        <v>92.944485566247224</v>
      </c>
      <c r="P352" s="18">
        <f t="shared" si="166"/>
        <v>21.247503487739078</v>
      </c>
      <c r="Q352" s="18">
        <f t="shared" si="167"/>
        <v>657.59167063939412</v>
      </c>
      <c r="R352" s="10">
        <f t="shared" si="168"/>
        <v>0</v>
      </c>
      <c r="S352" s="8">
        <f t="shared" si="175"/>
        <v>32.500000000000192</v>
      </c>
      <c r="T352" s="8">
        <f t="shared" si="169"/>
        <v>16.183286236437098</v>
      </c>
      <c r="U352" s="8">
        <v>0</v>
      </c>
      <c r="V352" s="8">
        <f t="shared" si="170"/>
        <v>4.8477244571140545</v>
      </c>
      <c r="W352" s="8">
        <v>0</v>
      </c>
      <c r="X352" s="15">
        <f t="shared" si="181"/>
        <v>1200</v>
      </c>
      <c r="Y352" s="8">
        <f t="shared" si="182"/>
        <v>0</v>
      </c>
      <c r="Z352" s="8">
        <f t="shared" si="183"/>
        <v>1225.6749119654482</v>
      </c>
      <c r="AA352" s="29">
        <f t="shared" si="176"/>
        <v>0</v>
      </c>
      <c r="AB352" s="8"/>
      <c r="AC352" s="8"/>
      <c r="AD352" s="8">
        <f t="shared" si="177"/>
        <v>0</v>
      </c>
      <c r="AE352" s="8">
        <f t="shared" si="178"/>
        <v>1200</v>
      </c>
      <c r="AF352" s="8">
        <f t="shared" si="184"/>
        <v>274.3250880345517</v>
      </c>
      <c r="AG352" s="16">
        <f t="shared" si="171"/>
        <v>1200</v>
      </c>
      <c r="AH352" s="29">
        <f t="shared" si="185"/>
        <v>26.228033588554588</v>
      </c>
      <c r="AI352" s="29">
        <f t="shared" si="186"/>
        <v>25.67491196544831</v>
      </c>
      <c r="AJ352" s="28">
        <f t="shared" si="179"/>
        <v>4.5371314581872116E-2</v>
      </c>
      <c r="AK352" s="25">
        <f t="shared" si="172"/>
        <v>0.45371314581872113</v>
      </c>
      <c r="AL352" s="26">
        <f t="shared" si="180"/>
        <v>3.4372614232053706</v>
      </c>
    </row>
    <row r="353" spans="2:38" x14ac:dyDescent="0.3">
      <c r="B353" s="6">
        <v>3260</v>
      </c>
      <c r="C353" s="8">
        <f t="shared" si="156"/>
        <v>32.6</v>
      </c>
      <c r="D353" s="8">
        <f t="shared" si="157"/>
        <v>10798.025275329424</v>
      </c>
      <c r="E353" s="8">
        <f t="shared" si="158"/>
        <v>33.12277691818889</v>
      </c>
      <c r="F353" s="8">
        <f t="shared" si="159"/>
        <v>44.301714128077634</v>
      </c>
      <c r="G353" s="8">
        <f t="shared" si="173"/>
        <v>2.2250485660981263</v>
      </c>
      <c r="H353" s="8">
        <f t="shared" si="160"/>
        <v>29.482191763722099</v>
      </c>
      <c r="I353" s="7">
        <v>101325</v>
      </c>
      <c r="J353" s="8">
        <f t="shared" si="161"/>
        <v>12596040</v>
      </c>
      <c r="K353" s="8">
        <f t="shared" si="162"/>
        <v>9417600</v>
      </c>
      <c r="L353" s="8">
        <f t="shared" si="163"/>
        <v>2152283.3010209934</v>
      </c>
      <c r="M353" s="17">
        <f t="shared" si="174"/>
        <v>66804315.953775182</v>
      </c>
      <c r="N353" s="18">
        <f t="shared" si="164"/>
        <v>124.31324944485566</v>
      </c>
      <c r="O353" s="18">
        <f t="shared" si="165"/>
        <v>92.944485566247224</v>
      </c>
      <c r="P353" s="18">
        <f t="shared" si="166"/>
        <v>21.241384663419623</v>
      </c>
      <c r="Q353" s="18">
        <f t="shared" si="167"/>
        <v>659.30733731828457</v>
      </c>
      <c r="R353" s="10">
        <f t="shared" si="168"/>
        <v>0</v>
      </c>
      <c r="S353" s="8">
        <f t="shared" si="175"/>
        <v>32.600000000000193</v>
      </c>
      <c r="T353" s="8">
        <f t="shared" si="169"/>
        <v>16.183286236437098</v>
      </c>
      <c r="U353" s="8">
        <v>0</v>
      </c>
      <c r="V353" s="8">
        <f t="shared" si="170"/>
        <v>4.8463284166653819</v>
      </c>
      <c r="W353" s="8">
        <v>0</v>
      </c>
      <c r="X353" s="15">
        <f t="shared" si="181"/>
        <v>1200</v>
      </c>
      <c r="Y353" s="8">
        <f t="shared" si="182"/>
        <v>0</v>
      </c>
      <c r="Z353" s="8">
        <f t="shared" si="183"/>
        <v>1225.7539116945727</v>
      </c>
      <c r="AA353" s="29">
        <f t="shared" si="176"/>
        <v>0</v>
      </c>
      <c r="AB353" s="8"/>
      <c r="AC353" s="8"/>
      <c r="AD353" s="8">
        <f t="shared" si="177"/>
        <v>0</v>
      </c>
      <c r="AE353" s="8">
        <f t="shared" si="178"/>
        <v>1200</v>
      </c>
      <c r="AF353" s="8">
        <f t="shared" si="184"/>
        <v>274.24608830542724</v>
      </c>
      <c r="AG353" s="16">
        <f t="shared" si="171"/>
        <v>1200</v>
      </c>
      <c r="AH353" s="29">
        <f t="shared" si="185"/>
        <v>26.331550792287644</v>
      </c>
      <c r="AI353" s="29">
        <f t="shared" si="186"/>
        <v>25.753911694572771</v>
      </c>
      <c r="AJ353" s="28">
        <f t="shared" si="179"/>
        <v>4.5510918626739422E-2</v>
      </c>
      <c r="AK353" s="25">
        <f t="shared" si="172"/>
        <v>0.45510918626739422</v>
      </c>
      <c r="AL353" s="26">
        <f t="shared" si="180"/>
        <v>3.4477978456246814</v>
      </c>
    </row>
    <row r="354" spans="2:38" x14ac:dyDescent="0.3">
      <c r="B354" s="6">
        <v>3270</v>
      </c>
      <c r="C354" s="8">
        <f t="shared" si="156"/>
        <v>32.700000000000003</v>
      </c>
      <c r="D354" s="8">
        <f t="shared" si="157"/>
        <v>10831.148052247614</v>
      </c>
      <c r="E354" s="8">
        <f t="shared" si="158"/>
        <v>33.12277691818889</v>
      </c>
      <c r="F354" s="8">
        <f t="shared" si="159"/>
        <v>44.301714128077634</v>
      </c>
      <c r="G354" s="8">
        <f t="shared" si="173"/>
        <v>2.2250485660981263</v>
      </c>
      <c r="H354" s="8">
        <f t="shared" si="160"/>
        <v>29.482191763722099</v>
      </c>
      <c r="I354" s="7">
        <v>101325</v>
      </c>
      <c r="J354" s="8">
        <f t="shared" si="161"/>
        <v>12596040</v>
      </c>
      <c r="K354" s="8">
        <f t="shared" si="162"/>
        <v>9417600</v>
      </c>
      <c r="L354" s="8">
        <f t="shared" si="163"/>
        <v>2151663.3111468246</v>
      </c>
      <c r="M354" s="17">
        <f t="shared" si="174"/>
        <v>66978155.880013756</v>
      </c>
      <c r="N354" s="18">
        <f t="shared" si="164"/>
        <v>124.31324944485566</v>
      </c>
      <c r="O354" s="18">
        <f t="shared" si="165"/>
        <v>92.944485566247224</v>
      </c>
      <c r="P354" s="18">
        <f t="shared" si="166"/>
        <v>21.235265839100169</v>
      </c>
      <c r="Q354" s="18">
        <f t="shared" si="167"/>
        <v>661.02300399717501</v>
      </c>
      <c r="R354" s="10">
        <f t="shared" si="168"/>
        <v>0</v>
      </c>
      <c r="S354" s="8">
        <f t="shared" si="175"/>
        <v>32.700000000000195</v>
      </c>
      <c r="T354" s="8">
        <f t="shared" si="169"/>
        <v>16.183286236437098</v>
      </c>
      <c r="U354" s="8">
        <v>0</v>
      </c>
      <c r="V354" s="8">
        <f t="shared" si="170"/>
        <v>4.8449323762167085</v>
      </c>
      <c r="W354" s="8">
        <v>0</v>
      </c>
      <c r="X354" s="15">
        <f t="shared" si="181"/>
        <v>1200</v>
      </c>
      <c r="Y354" s="8">
        <f t="shared" si="182"/>
        <v>0</v>
      </c>
      <c r="Z354" s="8">
        <f t="shared" si="183"/>
        <v>1225.8329114236972</v>
      </c>
      <c r="AA354" s="29">
        <f t="shared" si="176"/>
        <v>0</v>
      </c>
      <c r="AB354" s="8"/>
      <c r="AC354" s="8"/>
      <c r="AD354" s="8">
        <f t="shared" si="177"/>
        <v>0</v>
      </c>
      <c r="AE354" s="8">
        <f t="shared" si="178"/>
        <v>1200</v>
      </c>
      <c r="AF354" s="8">
        <f t="shared" si="184"/>
        <v>274.16708857630277</v>
      </c>
      <c r="AG354" s="16">
        <f t="shared" si="171"/>
        <v>1200</v>
      </c>
      <c r="AH354" s="29">
        <f t="shared" si="185"/>
        <v>26.435067996020699</v>
      </c>
      <c r="AI354" s="29">
        <f t="shared" si="186"/>
        <v>25.832911423697226</v>
      </c>
      <c r="AJ354" s="28">
        <f t="shared" si="179"/>
        <v>4.5650522671606721E-2</v>
      </c>
      <c r="AK354" s="25">
        <f t="shared" si="172"/>
        <v>0.45650522671606719</v>
      </c>
      <c r="AL354" s="26">
        <f t="shared" si="180"/>
        <v>3.4583342904268832</v>
      </c>
    </row>
    <row r="355" spans="2:38" x14ac:dyDescent="0.3">
      <c r="B355" s="6">
        <v>3280</v>
      </c>
      <c r="C355" s="8">
        <f t="shared" si="156"/>
        <v>32.799999999999997</v>
      </c>
      <c r="D355" s="8">
        <f t="shared" si="157"/>
        <v>10864.2708291658</v>
      </c>
      <c r="E355" s="8">
        <f t="shared" si="158"/>
        <v>33.122776918186531</v>
      </c>
      <c r="F355" s="8">
        <f t="shared" si="159"/>
        <v>44.30171412807448</v>
      </c>
      <c r="G355" s="8">
        <f t="shared" si="173"/>
        <v>2.2250485660981263</v>
      </c>
      <c r="H355" s="8">
        <f t="shared" si="160"/>
        <v>29.482191763721051</v>
      </c>
      <c r="I355" s="7">
        <v>101325</v>
      </c>
      <c r="J355" s="8">
        <f t="shared" si="161"/>
        <v>12596040</v>
      </c>
      <c r="K355" s="8">
        <f t="shared" si="162"/>
        <v>9417600</v>
      </c>
      <c r="L355" s="8">
        <f t="shared" si="163"/>
        <v>2151043.3212726559</v>
      </c>
      <c r="M355" s="17">
        <f t="shared" si="174"/>
        <v>67151995.806252316</v>
      </c>
      <c r="N355" s="18">
        <f t="shared" si="164"/>
        <v>124.31324944485566</v>
      </c>
      <c r="O355" s="18">
        <f t="shared" si="165"/>
        <v>92.944485566247224</v>
      </c>
      <c r="P355" s="18">
        <f t="shared" si="166"/>
        <v>21.229147014780715</v>
      </c>
      <c r="Q355" s="18">
        <f t="shared" si="167"/>
        <v>662.73867067606534</v>
      </c>
      <c r="R355" s="10">
        <f t="shared" si="168"/>
        <v>0</v>
      </c>
      <c r="S355" s="8">
        <f t="shared" si="175"/>
        <v>32.800000000000196</v>
      </c>
      <c r="T355" s="8">
        <f t="shared" si="169"/>
        <v>16.183286236437098</v>
      </c>
      <c r="U355" s="8">
        <v>0</v>
      </c>
      <c r="V355" s="8">
        <f t="shared" si="170"/>
        <v>4.8435363357680359</v>
      </c>
      <c r="W355" s="8">
        <v>0</v>
      </c>
      <c r="X355" s="15">
        <f t="shared" si="181"/>
        <v>1200</v>
      </c>
      <c r="Y355" s="8">
        <f t="shared" si="182"/>
        <v>0</v>
      </c>
      <c r="Z355" s="8">
        <f t="shared" si="183"/>
        <v>1225.9119111528216</v>
      </c>
      <c r="AA355" s="29">
        <f t="shared" si="176"/>
        <v>0</v>
      </c>
      <c r="AB355" s="8"/>
      <c r="AC355" s="8"/>
      <c r="AD355" s="8">
        <f t="shared" si="177"/>
        <v>0</v>
      </c>
      <c r="AE355" s="8">
        <f t="shared" si="178"/>
        <v>1200</v>
      </c>
      <c r="AF355" s="8">
        <f t="shared" si="184"/>
        <v>274.08808884717831</v>
      </c>
      <c r="AG355" s="16">
        <f t="shared" si="171"/>
        <v>1200</v>
      </c>
      <c r="AH355" s="29">
        <f t="shared" si="185"/>
        <v>26.53858519975374</v>
      </c>
      <c r="AI355" s="29">
        <f t="shared" si="186"/>
        <v>25.911911152821677</v>
      </c>
      <c r="AJ355" s="28">
        <f t="shared" si="179"/>
        <v>4.5790126716474006E-2</v>
      </c>
      <c r="AK355" s="25">
        <f t="shared" si="172"/>
        <v>0.45790126716474006</v>
      </c>
      <c r="AL355" s="26">
        <f t="shared" si="180"/>
        <v>3.4688707574073954</v>
      </c>
    </row>
    <row r="356" spans="2:38" x14ac:dyDescent="0.3">
      <c r="B356" s="6">
        <v>3290</v>
      </c>
      <c r="C356" s="8">
        <f t="shared" si="156"/>
        <v>32.9</v>
      </c>
      <c r="D356" s="8">
        <f t="shared" si="157"/>
        <v>10897.39360608399</v>
      </c>
      <c r="E356" s="8">
        <f t="shared" si="158"/>
        <v>33.12277691818889</v>
      </c>
      <c r="F356" s="8">
        <f t="shared" si="159"/>
        <v>44.301714128077634</v>
      </c>
      <c r="G356" s="8">
        <f t="shared" si="173"/>
        <v>2.2250485660981263</v>
      </c>
      <c r="H356" s="8">
        <f t="shared" si="160"/>
        <v>29.482191763722099</v>
      </c>
      <c r="I356" s="7">
        <v>101325</v>
      </c>
      <c r="J356" s="8">
        <f t="shared" si="161"/>
        <v>12596040</v>
      </c>
      <c r="K356" s="8">
        <f t="shared" si="162"/>
        <v>9417600</v>
      </c>
      <c r="L356" s="8">
        <f t="shared" si="163"/>
        <v>2150423.3313984871</v>
      </c>
      <c r="M356" s="17">
        <f t="shared" si="174"/>
        <v>67325835.732490897</v>
      </c>
      <c r="N356" s="18">
        <f t="shared" si="164"/>
        <v>124.31324944485566</v>
      </c>
      <c r="O356" s="18">
        <f t="shared" si="165"/>
        <v>92.944485566247224</v>
      </c>
      <c r="P356" s="18">
        <f t="shared" si="166"/>
        <v>21.22302819046126</v>
      </c>
      <c r="Q356" s="18">
        <f t="shared" si="167"/>
        <v>664.45433735495578</v>
      </c>
      <c r="R356" s="10">
        <f t="shared" si="168"/>
        <v>0</v>
      </c>
      <c r="S356" s="8">
        <f t="shared" si="175"/>
        <v>32.900000000000198</v>
      </c>
      <c r="T356" s="8">
        <f t="shared" si="169"/>
        <v>16.183286236437098</v>
      </c>
      <c r="U356" s="8">
        <v>0</v>
      </c>
      <c r="V356" s="8">
        <f t="shared" si="170"/>
        <v>4.8421402953193624</v>
      </c>
      <c r="W356" s="8">
        <v>0</v>
      </c>
      <c r="X356" s="15">
        <f t="shared" si="181"/>
        <v>1200</v>
      </c>
      <c r="Y356" s="8">
        <f t="shared" si="182"/>
        <v>0</v>
      </c>
      <c r="Z356" s="8">
        <f t="shared" si="183"/>
        <v>1225.9909108819461</v>
      </c>
      <c r="AA356" s="29">
        <f t="shared" si="176"/>
        <v>0</v>
      </c>
      <c r="AB356" s="8"/>
      <c r="AC356" s="8"/>
      <c r="AD356" s="8">
        <f t="shared" si="177"/>
        <v>0</v>
      </c>
      <c r="AE356" s="8">
        <f t="shared" si="178"/>
        <v>1200</v>
      </c>
      <c r="AF356" s="8">
        <f t="shared" si="184"/>
        <v>274.00908911805385</v>
      </c>
      <c r="AG356" s="16">
        <f t="shared" si="171"/>
        <v>1200</v>
      </c>
      <c r="AH356" s="29">
        <f t="shared" si="185"/>
        <v>26.642102403486803</v>
      </c>
      <c r="AI356" s="29">
        <f t="shared" si="186"/>
        <v>25.990910881946139</v>
      </c>
      <c r="AJ356" s="28">
        <f t="shared" si="179"/>
        <v>4.5929730761341311E-2</v>
      </c>
      <c r="AK356" s="25">
        <f t="shared" si="172"/>
        <v>0.45929730761341314</v>
      </c>
      <c r="AL356" s="26">
        <f t="shared" si="180"/>
        <v>3.4794072463641226</v>
      </c>
    </row>
    <row r="357" spans="2:38" x14ac:dyDescent="0.3">
      <c r="B357" s="6">
        <v>3300</v>
      </c>
      <c r="C357" s="8">
        <f t="shared" si="156"/>
        <v>33</v>
      </c>
      <c r="D357" s="8">
        <f t="shared" si="157"/>
        <v>10930.516383002177</v>
      </c>
      <c r="E357" s="8">
        <f t="shared" si="158"/>
        <v>33.12277691818889</v>
      </c>
      <c r="F357" s="8">
        <f t="shared" si="159"/>
        <v>44.301714128077634</v>
      </c>
      <c r="G357" s="8">
        <f t="shared" si="173"/>
        <v>2.2250485660981263</v>
      </c>
      <c r="H357" s="8">
        <f t="shared" si="160"/>
        <v>29.482191763722099</v>
      </c>
      <c r="I357" s="7">
        <v>101325</v>
      </c>
      <c r="J357" s="8">
        <f t="shared" si="161"/>
        <v>12596040</v>
      </c>
      <c r="K357" s="8">
        <f t="shared" si="162"/>
        <v>9417600</v>
      </c>
      <c r="L357" s="8">
        <f t="shared" si="163"/>
        <v>2149803.3415243183</v>
      </c>
      <c r="M357" s="17">
        <f t="shared" si="174"/>
        <v>67499675.658729479</v>
      </c>
      <c r="N357" s="18">
        <f t="shared" si="164"/>
        <v>124.31324944485566</v>
      </c>
      <c r="O357" s="18">
        <f t="shared" si="165"/>
        <v>92.944485566247224</v>
      </c>
      <c r="P357" s="18">
        <f t="shared" si="166"/>
        <v>21.216909366141806</v>
      </c>
      <c r="Q357" s="18">
        <f t="shared" si="167"/>
        <v>666.17000403384634</v>
      </c>
      <c r="R357" s="10">
        <f t="shared" si="168"/>
        <v>0</v>
      </c>
      <c r="S357" s="8">
        <f t="shared" si="175"/>
        <v>33.000000000000199</v>
      </c>
      <c r="T357" s="8">
        <f t="shared" si="169"/>
        <v>16.183286236437098</v>
      </c>
      <c r="U357" s="8">
        <v>0</v>
      </c>
      <c r="V357" s="8">
        <f t="shared" si="170"/>
        <v>4.8407442548706889</v>
      </c>
      <c r="W357" s="8">
        <v>0</v>
      </c>
      <c r="X357" s="15">
        <f t="shared" si="181"/>
        <v>1200</v>
      </c>
      <c r="Y357" s="8">
        <f t="shared" si="182"/>
        <v>0</v>
      </c>
      <c r="Z357" s="8">
        <f t="shared" si="183"/>
        <v>1226.0699106110706</v>
      </c>
      <c r="AA357" s="29">
        <f t="shared" si="176"/>
        <v>0</v>
      </c>
      <c r="AB357" s="8"/>
      <c r="AC357" s="8"/>
      <c r="AD357" s="8">
        <f t="shared" si="177"/>
        <v>0</v>
      </c>
      <c r="AE357" s="8">
        <f t="shared" si="178"/>
        <v>1200</v>
      </c>
      <c r="AF357" s="8">
        <f t="shared" si="184"/>
        <v>273.93008938892939</v>
      </c>
      <c r="AG357" s="16">
        <f t="shared" si="171"/>
        <v>1200</v>
      </c>
      <c r="AH357" s="29">
        <f t="shared" si="185"/>
        <v>26.745619607219854</v>
      </c>
      <c r="AI357" s="29">
        <f t="shared" si="186"/>
        <v>26.069910611070593</v>
      </c>
      <c r="AJ357" s="28">
        <f t="shared" si="179"/>
        <v>4.606933480620861E-2</v>
      </c>
      <c r="AK357" s="25">
        <f t="shared" si="172"/>
        <v>0.46069334806208612</v>
      </c>
      <c r="AL357" s="26">
        <f t="shared" si="180"/>
        <v>3.489943757097417</v>
      </c>
    </row>
    <row r="358" spans="2:38" x14ac:dyDescent="0.3">
      <c r="B358" s="6">
        <v>3310</v>
      </c>
      <c r="C358" s="8">
        <f t="shared" si="156"/>
        <v>33.1</v>
      </c>
      <c r="D358" s="8">
        <f t="shared" si="157"/>
        <v>10963.639159920367</v>
      </c>
      <c r="E358" s="8">
        <f t="shared" si="158"/>
        <v>33.12277691818889</v>
      </c>
      <c r="F358" s="8">
        <f t="shared" si="159"/>
        <v>44.301714128077634</v>
      </c>
      <c r="G358" s="8">
        <f t="shared" si="173"/>
        <v>2.2250485660981263</v>
      </c>
      <c r="H358" s="8">
        <f t="shared" si="160"/>
        <v>29.482191763722099</v>
      </c>
      <c r="I358" s="7">
        <v>101325</v>
      </c>
      <c r="J358" s="8">
        <f t="shared" si="161"/>
        <v>12596040</v>
      </c>
      <c r="K358" s="8">
        <f t="shared" si="162"/>
        <v>9417600</v>
      </c>
      <c r="L358" s="8">
        <f t="shared" si="163"/>
        <v>2149183.3516501496</v>
      </c>
      <c r="M358" s="17">
        <f t="shared" si="174"/>
        <v>67673515.58496806</v>
      </c>
      <c r="N358" s="18">
        <f t="shared" si="164"/>
        <v>124.31324944485566</v>
      </c>
      <c r="O358" s="18">
        <f t="shared" si="165"/>
        <v>92.944485566247224</v>
      </c>
      <c r="P358" s="18">
        <f t="shared" si="166"/>
        <v>21.210790541822348</v>
      </c>
      <c r="Q358" s="18">
        <f t="shared" si="167"/>
        <v>667.88567071273678</v>
      </c>
      <c r="R358" s="10">
        <f t="shared" si="168"/>
        <v>0</v>
      </c>
      <c r="S358" s="8">
        <f t="shared" si="175"/>
        <v>33.1000000000002</v>
      </c>
      <c r="T358" s="8">
        <f t="shared" si="169"/>
        <v>16.183286236437098</v>
      </c>
      <c r="U358" s="8">
        <v>0</v>
      </c>
      <c r="V358" s="8">
        <f t="shared" si="170"/>
        <v>4.8393482144220163</v>
      </c>
      <c r="W358" s="8">
        <v>0</v>
      </c>
      <c r="X358" s="15">
        <f t="shared" si="181"/>
        <v>1200</v>
      </c>
      <c r="Y358" s="8">
        <f t="shared" si="182"/>
        <v>0</v>
      </c>
      <c r="Z358" s="8">
        <f t="shared" si="183"/>
        <v>1226.148910340195</v>
      </c>
      <c r="AA358" s="29">
        <f t="shared" si="176"/>
        <v>0</v>
      </c>
      <c r="AB358" s="8"/>
      <c r="AC358" s="8"/>
      <c r="AD358" s="8">
        <f t="shared" si="177"/>
        <v>0</v>
      </c>
      <c r="AE358" s="8">
        <f t="shared" si="178"/>
        <v>1200</v>
      </c>
      <c r="AF358" s="8">
        <f t="shared" si="184"/>
        <v>273.85108965980493</v>
      </c>
      <c r="AG358" s="16">
        <f t="shared" si="171"/>
        <v>1200</v>
      </c>
      <c r="AH358" s="29">
        <f t="shared" si="185"/>
        <v>26.849136810952913</v>
      </c>
      <c r="AI358" s="29">
        <f t="shared" si="186"/>
        <v>26.148910340195052</v>
      </c>
      <c r="AJ358" s="28">
        <f t="shared" si="179"/>
        <v>4.6208938851075916E-2</v>
      </c>
      <c r="AK358" s="25">
        <f t="shared" si="172"/>
        <v>0.46208938851075915</v>
      </c>
      <c r="AL358" s="26">
        <f t="shared" si="180"/>
        <v>3.5004802894100417</v>
      </c>
    </row>
    <row r="359" spans="2:38" x14ac:dyDescent="0.3">
      <c r="B359" s="6">
        <v>3320</v>
      </c>
      <c r="C359" s="8">
        <f t="shared" si="156"/>
        <v>33.200000000000003</v>
      </c>
      <c r="D359" s="8">
        <f t="shared" si="157"/>
        <v>10996.761936838555</v>
      </c>
      <c r="E359" s="8">
        <f t="shared" si="158"/>
        <v>33.12277691818889</v>
      </c>
      <c r="F359" s="8">
        <f t="shared" si="159"/>
        <v>44.301714128077634</v>
      </c>
      <c r="G359" s="8">
        <f t="shared" si="173"/>
        <v>2.2250485660981263</v>
      </c>
      <c r="H359" s="8">
        <f t="shared" si="160"/>
        <v>29.482191763722099</v>
      </c>
      <c r="I359" s="7">
        <v>101325</v>
      </c>
      <c r="J359" s="8">
        <f t="shared" si="161"/>
        <v>12596040</v>
      </c>
      <c r="K359" s="8">
        <f t="shared" si="162"/>
        <v>9417600</v>
      </c>
      <c r="L359" s="8">
        <f t="shared" si="163"/>
        <v>2148563.3617759808</v>
      </c>
      <c r="M359" s="17">
        <f t="shared" si="174"/>
        <v>67847355.511206642</v>
      </c>
      <c r="N359" s="18">
        <f t="shared" si="164"/>
        <v>124.31324944485566</v>
      </c>
      <c r="O359" s="18">
        <f t="shared" si="165"/>
        <v>92.944485566247224</v>
      </c>
      <c r="P359" s="18">
        <f t="shared" si="166"/>
        <v>21.204671717502894</v>
      </c>
      <c r="Q359" s="18">
        <f t="shared" si="167"/>
        <v>669.60133739162734</v>
      </c>
      <c r="R359" s="10">
        <f t="shared" si="168"/>
        <v>0</v>
      </c>
      <c r="S359" s="8">
        <f t="shared" si="175"/>
        <v>33.200000000000202</v>
      </c>
      <c r="T359" s="8">
        <f t="shared" si="169"/>
        <v>16.183286236437098</v>
      </c>
      <c r="U359" s="8">
        <v>0</v>
      </c>
      <c r="V359" s="8">
        <f t="shared" si="170"/>
        <v>4.8379521739733429</v>
      </c>
      <c r="W359" s="8">
        <v>0</v>
      </c>
      <c r="X359" s="15">
        <f t="shared" si="181"/>
        <v>1200</v>
      </c>
      <c r="Y359" s="8">
        <f t="shared" si="182"/>
        <v>0</v>
      </c>
      <c r="Z359" s="8">
        <f t="shared" si="183"/>
        <v>1226.2279100693195</v>
      </c>
      <c r="AA359" s="29">
        <f t="shared" si="176"/>
        <v>0</v>
      </c>
      <c r="AB359" s="8"/>
      <c r="AC359" s="8"/>
      <c r="AD359" s="8">
        <f t="shared" si="177"/>
        <v>0</v>
      </c>
      <c r="AE359" s="8">
        <f t="shared" si="178"/>
        <v>1200</v>
      </c>
      <c r="AF359" s="8">
        <f t="shared" si="184"/>
        <v>273.77208993068047</v>
      </c>
      <c r="AG359" s="16">
        <f t="shared" si="171"/>
        <v>1200</v>
      </c>
      <c r="AH359" s="29">
        <f t="shared" si="185"/>
        <v>26.952654014685972</v>
      </c>
      <c r="AI359" s="29">
        <f t="shared" si="186"/>
        <v>26.227910069319513</v>
      </c>
      <c r="AJ359" s="28">
        <f t="shared" si="179"/>
        <v>4.6348542895943222E-2</v>
      </c>
      <c r="AK359" s="25">
        <f t="shared" si="172"/>
        <v>0.46348542895943223</v>
      </c>
      <c r="AL359" s="26">
        <f t="shared" si="180"/>
        <v>3.5110168431071336</v>
      </c>
    </row>
    <row r="360" spans="2:38" x14ac:dyDescent="0.3">
      <c r="B360" s="6">
        <v>3330</v>
      </c>
      <c r="C360" s="8">
        <f t="shared" si="156"/>
        <v>33.299999999999997</v>
      </c>
      <c r="D360" s="8">
        <f t="shared" si="157"/>
        <v>11029.884713756743</v>
      </c>
      <c r="E360" s="8">
        <f t="shared" si="158"/>
        <v>33.122776918186531</v>
      </c>
      <c r="F360" s="8">
        <f t="shared" si="159"/>
        <v>44.30171412807448</v>
      </c>
      <c r="G360" s="8">
        <f t="shared" si="173"/>
        <v>2.2250485660981263</v>
      </c>
      <c r="H360" s="8">
        <f t="shared" si="160"/>
        <v>29.482191763721051</v>
      </c>
      <c r="I360" s="7">
        <v>101325</v>
      </c>
      <c r="J360" s="8">
        <f t="shared" si="161"/>
        <v>12596040</v>
      </c>
      <c r="K360" s="8">
        <f t="shared" si="162"/>
        <v>9417600</v>
      </c>
      <c r="L360" s="8">
        <f t="shared" si="163"/>
        <v>2147943.371901812</v>
      </c>
      <c r="M360" s="17">
        <f t="shared" si="174"/>
        <v>68021195.437445208</v>
      </c>
      <c r="N360" s="18">
        <f t="shared" si="164"/>
        <v>124.31324944485566</v>
      </c>
      <c r="O360" s="18">
        <f t="shared" si="165"/>
        <v>92.944485566247224</v>
      </c>
      <c r="P360" s="18">
        <f t="shared" si="166"/>
        <v>21.198552893183439</v>
      </c>
      <c r="Q360" s="18">
        <f t="shared" si="167"/>
        <v>671.31700407051767</v>
      </c>
      <c r="R360" s="10">
        <f t="shared" si="168"/>
        <v>0</v>
      </c>
      <c r="S360" s="8">
        <f t="shared" si="175"/>
        <v>33.300000000000203</v>
      </c>
      <c r="T360" s="8">
        <f t="shared" si="169"/>
        <v>16.183286236437098</v>
      </c>
      <c r="U360" s="8">
        <v>0</v>
      </c>
      <c r="V360" s="8">
        <f t="shared" si="170"/>
        <v>4.8365561335246712</v>
      </c>
      <c r="W360" s="8">
        <v>0</v>
      </c>
      <c r="X360" s="15">
        <f t="shared" si="181"/>
        <v>1200</v>
      </c>
      <c r="Y360" s="8">
        <f t="shared" si="182"/>
        <v>0</v>
      </c>
      <c r="Z360" s="8">
        <f t="shared" si="183"/>
        <v>1226.3069097984439</v>
      </c>
      <c r="AA360" s="29">
        <f t="shared" si="176"/>
        <v>0</v>
      </c>
      <c r="AB360" s="8"/>
      <c r="AC360" s="8"/>
      <c r="AD360" s="8">
        <f t="shared" si="177"/>
        <v>0</v>
      </c>
      <c r="AE360" s="8">
        <f t="shared" si="178"/>
        <v>1200</v>
      </c>
      <c r="AF360" s="8">
        <f t="shared" si="184"/>
        <v>273.69309020155606</v>
      </c>
      <c r="AG360" s="16">
        <f t="shared" si="171"/>
        <v>1200</v>
      </c>
      <c r="AH360" s="29">
        <f t="shared" si="185"/>
        <v>27.056171218419021</v>
      </c>
      <c r="AI360" s="29">
        <f t="shared" si="186"/>
        <v>26.306909798443968</v>
      </c>
      <c r="AJ360" s="28">
        <f t="shared" si="179"/>
        <v>4.6488146940810514E-2</v>
      </c>
      <c r="AK360" s="25">
        <f t="shared" si="172"/>
        <v>0.46488146940810515</v>
      </c>
      <c r="AL360" s="26">
        <f t="shared" si="180"/>
        <v>3.5215534179961687</v>
      </c>
    </row>
    <row r="361" spans="2:38" x14ac:dyDescent="0.3">
      <c r="B361" s="6">
        <v>3340</v>
      </c>
      <c r="C361" s="8">
        <f t="shared" si="156"/>
        <v>33.4</v>
      </c>
      <c r="D361" s="8">
        <f t="shared" si="157"/>
        <v>11063.007490674932</v>
      </c>
      <c r="E361" s="8">
        <f t="shared" si="158"/>
        <v>33.12277691818889</v>
      </c>
      <c r="F361" s="8">
        <f t="shared" si="159"/>
        <v>44.301714128077634</v>
      </c>
      <c r="G361" s="8">
        <f t="shared" si="173"/>
        <v>2.2250485660981263</v>
      </c>
      <c r="H361" s="8">
        <f t="shared" si="160"/>
        <v>29.482191763722099</v>
      </c>
      <c r="I361" s="7">
        <v>101325</v>
      </c>
      <c r="J361" s="8">
        <f t="shared" si="161"/>
        <v>12596040</v>
      </c>
      <c r="K361" s="8">
        <f t="shared" si="162"/>
        <v>9417600</v>
      </c>
      <c r="L361" s="8">
        <f t="shared" si="163"/>
        <v>2147323.3820276433</v>
      </c>
      <c r="M361" s="17">
        <f t="shared" si="174"/>
        <v>68195035.36368379</v>
      </c>
      <c r="N361" s="18">
        <f t="shared" si="164"/>
        <v>124.31324944485566</v>
      </c>
      <c r="O361" s="18">
        <f t="shared" si="165"/>
        <v>92.944485566247224</v>
      </c>
      <c r="P361" s="18">
        <f t="shared" si="166"/>
        <v>21.192434068863985</v>
      </c>
      <c r="Q361" s="18">
        <f t="shared" si="167"/>
        <v>673.03267074940823</v>
      </c>
      <c r="R361" s="10">
        <f t="shared" si="168"/>
        <v>0</v>
      </c>
      <c r="S361" s="8">
        <f t="shared" si="175"/>
        <v>33.400000000000205</v>
      </c>
      <c r="T361" s="8">
        <f t="shared" si="169"/>
        <v>16.183286236437098</v>
      </c>
      <c r="U361" s="8">
        <v>0</v>
      </c>
      <c r="V361" s="8">
        <f t="shared" si="170"/>
        <v>4.8351600930759986</v>
      </c>
      <c r="W361" s="8">
        <v>0</v>
      </c>
      <c r="X361" s="15">
        <f t="shared" si="181"/>
        <v>1200</v>
      </c>
      <c r="Y361" s="8">
        <f t="shared" si="182"/>
        <v>0</v>
      </c>
      <c r="Z361" s="8">
        <f t="shared" si="183"/>
        <v>1226.3859095275684</v>
      </c>
      <c r="AA361" s="29">
        <f t="shared" si="176"/>
        <v>0</v>
      </c>
      <c r="AB361" s="8"/>
      <c r="AC361" s="8"/>
      <c r="AD361" s="8">
        <f t="shared" si="177"/>
        <v>0</v>
      </c>
      <c r="AE361" s="8">
        <f t="shared" si="178"/>
        <v>1200</v>
      </c>
      <c r="AF361" s="8">
        <f t="shared" si="184"/>
        <v>273.6140904724316</v>
      </c>
      <c r="AG361" s="16">
        <f t="shared" si="171"/>
        <v>1200</v>
      </c>
      <c r="AH361" s="29">
        <f t="shared" si="185"/>
        <v>27.159688422152083</v>
      </c>
      <c r="AI361" s="29">
        <f t="shared" si="186"/>
        <v>26.385909527568426</v>
      </c>
      <c r="AJ361" s="28">
        <f t="shared" si="179"/>
        <v>4.662775098567782E-2</v>
      </c>
      <c r="AK361" s="25">
        <f t="shared" si="172"/>
        <v>0.46627750985677818</v>
      </c>
      <c r="AL361" s="26">
        <f t="shared" si="180"/>
        <v>3.5320900138869269</v>
      </c>
    </row>
    <row r="362" spans="2:38" x14ac:dyDescent="0.3">
      <c r="B362" s="6">
        <v>3350</v>
      </c>
      <c r="C362" s="8">
        <f t="shared" si="156"/>
        <v>33.5</v>
      </c>
      <c r="D362" s="8">
        <f t="shared" si="157"/>
        <v>11096.13026759312</v>
      </c>
      <c r="E362" s="8">
        <f t="shared" si="158"/>
        <v>33.12277691818889</v>
      </c>
      <c r="F362" s="8">
        <f t="shared" si="159"/>
        <v>44.301714128077634</v>
      </c>
      <c r="G362" s="8">
        <f t="shared" si="173"/>
        <v>2.2250485660981263</v>
      </c>
      <c r="H362" s="8">
        <f t="shared" si="160"/>
        <v>29.482191763722099</v>
      </c>
      <c r="I362" s="7">
        <v>101325</v>
      </c>
      <c r="J362" s="8">
        <f t="shared" si="161"/>
        <v>12596040</v>
      </c>
      <c r="K362" s="8">
        <f t="shared" si="162"/>
        <v>9417600</v>
      </c>
      <c r="L362" s="8">
        <f t="shared" si="163"/>
        <v>2146703.3921534745</v>
      </c>
      <c r="M362" s="17">
        <f t="shared" si="174"/>
        <v>68368875.289922372</v>
      </c>
      <c r="N362" s="18">
        <f t="shared" si="164"/>
        <v>124.31324944485566</v>
      </c>
      <c r="O362" s="18">
        <f t="shared" si="165"/>
        <v>92.944485566247224</v>
      </c>
      <c r="P362" s="18">
        <f t="shared" si="166"/>
        <v>21.186315244544531</v>
      </c>
      <c r="Q362" s="18">
        <f t="shared" si="167"/>
        <v>674.74833742829878</v>
      </c>
      <c r="R362" s="10">
        <f t="shared" si="168"/>
        <v>0</v>
      </c>
      <c r="S362" s="8">
        <f t="shared" si="175"/>
        <v>33.500000000000206</v>
      </c>
      <c r="T362" s="8">
        <f t="shared" si="169"/>
        <v>16.183286236437098</v>
      </c>
      <c r="U362" s="8">
        <v>0</v>
      </c>
      <c r="V362" s="8">
        <f t="shared" si="170"/>
        <v>4.8337640526273251</v>
      </c>
      <c r="W362" s="8">
        <v>0</v>
      </c>
      <c r="X362" s="15">
        <f t="shared" si="181"/>
        <v>1200</v>
      </c>
      <c r="Y362" s="8">
        <f t="shared" si="182"/>
        <v>0</v>
      </c>
      <c r="Z362" s="8">
        <f t="shared" si="183"/>
        <v>1226.4649092566929</v>
      </c>
      <c r="AA362" s="29">
        <f t="shared" si="176"/>
        <v>0</v>
      </c>
      <c r="AB362" s="8"/>
      <c r="AC362" s="8"/>
      <c r="AD362" s="8">
        <f t="shared" si="177"/>
        <v>0</v>
      </c>
      <c r="AE362" s="8">
        <f t="shared" si="178"/>
        <v>1200</v>
      </c>
      <c r="AF362" s="8">
        <f t="shared" si="184"/>
        <v>273.53509074330714</v>
      </c>
      <c r="AG362" s="16">
        <f t="shared" si="171"/>
        <v>1200</v>
      </c>
      <c r="AH362" s="29">
        <f t="shared" si="185"/>
        <v>27.263205625885139</v>
      </c>
      <c r="AI362" s="29">
        <f t="shared" si="186"/>
        <v>26.464909256692888</v>
      </c>
      <c r="AJ362" s="28">
        <f t="shared" si="179"/>
        <v>4.6767355030545125E-2</v>
      </c>
      <c r="AK362" s="25">
        <f t="shared" si="172"/>
        <v>0.46767355030545127</v>
      </c>
      <c r="AL362" s="26">
        <f t="shared" si="180"/>
        <v>3.5426266305914567</v>
      </c>
    </row>
    <row r="363" spans="2:38" x14ac:dyDescent="0.3">
      <c r="B363" s="6">
        <v>3360</v>
      </c>
      <c r="C363" s="8">
        <f t="shared" si="156"/>
        <v>33.6</v>
      </c>
      <c r="D363" s="8">
        <f t="shared" si="157"/>
        <v>11129.25304451131</v>
      </c>
      <c r="E363" s="8">
        <f t="shared" si="158"/>
        <v>33.12277691818889</v>
      </c>
      <c r="F363" s="8">
        <f t="shared" si="159"/>
        <v>44.301714128077634</v>
      </c>
      <c r="G363" s="8">
        <f t="shared" si="173"/>
        <v>2.2250485660981263</v>
      </c>
      <c r="H363" s="8">
        <f t="shared" si="160"/>
        <v>29.482191763722099</v>
      </c>
      <c r="I363" s="7">
        <v>101325</v>
      </c>
      <c r="J363" s="8">
        <f t="shared" si="161"/>
        <v>12596040</v>
      </c>
      <c r="K363" s="8">
        <f t="shared" si="162"/>
        <v>9417600</v>
      </c>
      <c r="L363" s="8">
        <f t="shared" si="163"/>
        <v>2146083.4022793057</v>
      </c>
      <c r="M363" s="17">
        <f t="shared" si="174"/>
        <v>68542715.216160953</v>
      </c>
      <c r="N363" s="18">
        <f t="shared" si="164"/>
        <v>124.31324944485566</v>
      </c>
      <c r="O363" s="18">
        <f t="shared" si="165"/>
        <v>92.944485566247224</v>
      </c>
      <c r="P363" s="18">
        <f t="shared" si="166"/>
        <v>21.180196420225077</v>
      </c>
      <c r="Q363" s="18">
        <f t="shared" si="167"/>
        <v>676.46400410718923</v>
      </c>
      <c r="R363" s="10">
        <f t="shared" si="168"/>
        <v>0</v>
      </c>
      <c r="S363" s="8">
        <f t="shared" si="175"/>
        <v>33.600000000000207</v>
      </c>
      <c r="T363" s="8">
        <f t="shared" si="169"/>
        <v>16.183286236437098</v>
      </c>
      <c r="U363" s="8">
        <v>0</v>
      </c>
      <c r="V363" s="8">
        <f t="shared" si="170"/>
        <v>4.8323680121786525</v>
      </c>
      <c r="W363" s="8">
        <v>0</v>
      </c>
      <c r="X363" s="15">
        <f t="shared" si="181"/>
        <v>1200</v>
      </c>
      <c r="Y363" s="8">
        <f t="shared" si="182"/>
        <v>0</v>
      </c>
      <c r="Z363" s="8">
        <f t="shared" si="183"/>
        <v>1226.5439089858173</v>
      </c>
      <c r="AA363" s="29">
        <f t="shared" si="176"/>
        <v>0</v>
      </c>
      <c r="AB363" s="8"/>
      <c r="AC363" s="8"/>
      <c r="AD363" s="8">
        <f t="shared" si="177"/>
        <v>0</v>
      </c>
      <c r="AE363" s="8">
        <f t="shared" si="178"/>
        <v>1200</v>
      </c>
      <c r="AF363" s="8">
        <f t="shared" si="184"/>
        <v>273.45609101418268</v>
      </c>
      <c r="AG363" s="16">
        <f t="shared" si="171"/>
        <v>1200</v>
      </c>
      <c r="AH363" s="29">
        <f t="shared" si="185"/>
        <v>27.366722829618194</v>
      </c>
      <c r="AI363" s="29">
        <f t="shared" si="186"/>
        <v>26.543908985817342</v>
      </c>
      <c r="AJ363" s="28">
        <f t="shared" si="179"/>
        <v>4.6906959075412424E-2</v>
      </c>
      <c r="AK363" s="25">
        <f t="shared" si="172"/>
        <v>0.46906959075412424</v>
      </c>
      <c r="AL363" s="26">
        <f t="shared" si="180"/>
        <v>3.5531632679240435</v>
      </c>
    </row>
    <row r="364" spans="2:38" x14ac:dyDescent="0.3">
      <c r="B364" s="6">
        <v>3370</v>
      </c>
      <c r="C364" s="8">
        <f t="shared" si="156"/>
        <v>33.700000000000003</v>
      </c>
      <c r="D364" s="8">
        <f t="shared" si="157"/>
        <v>11162.375821429498</v>
      </c>
      <c r="E364" s="8">
        <f t="shared" si="158"/>
        <v>33.12277691818889</v>
      </c>
      <c r="F364" s="8">
        <f t="shared" si="159"/>
        <v>44.301714128077634</v>
      </c>
      <c r="G364" s="8">
        <f t="shared" si="173"/>
        <v>2.2250485660981263</v>
      </c>
      <c r="H364" s="8">
        <f t="shared" si="160"/>
        <v>29.482191763722099</v>
      </c>
      <c r="I364" s="7">
        <v>101325</v>
      </c>
      <c r="J364" s="8">
        <f t="shared" si="161"/>
        <v>12596040</v>
      </c>
      <c r="K364" s="8">
        <f t="shared" si="162"/>
        <v>9417600</v>
      </c>
      <c r="L364" s="8">
        <f t="shared" si="163"/>
        <v>2145463.412405137</v>
      </c>
      <c r="M364" s="17">
        <f t="shared" si="174"/>
        <v>68716555.142399535</v>
      </c>
      <c r="N364" s="18">
        <f t="shared" si="164"/>
        <v>124.31324944485566</v>
      </c>
      <c r="O364" s="18">
        <f t="shared" si="165"/>
        <v>92.944485566247224</v>
      </c>
      <c r="P364" s="18">
        <f t="shared" si="166"/>
        <v>21.174077595905619</v>
      </c>
      <c r="Q364" s="18">
        <f t="shared" si="167"/>
        <v>678.17967078607978</v>
      </c>
      <c r="R364" s="10">
        <f t="shared" si="168"/>
        <v>0</v>
      </c>
      <c r="S364" s="8">
        <f t="shared" si="175"/>
        <v>33.700000000000209</v>
      </c>
      <c r="T364" s="8">
        <f t="shared" si="169"/>
        <v>16.183286236437098</v>
      </c>
      <c r="U364" s="8">
        <v>0</v>
      </c>
      <c r="V364" s="8">
        <f t="shared" si="170"/>
        <v>4.8309719717299791</v>
      </c>
      <c r="W364" s="8">
        <v>0</v>
      </c>
      <c r="X364" s="15">
        <f t="shared" si="181"/>
        <v>1200</v>
      </c>
      <c r="Y364" s="8">
        <f t="shared" si="182"/>
        <v>0</v>
      </c>
      <c r="Z364" s="8">
        <f t="shared" si="183"/>
        <v>1226.6229087149418</v>
      </c>
      <c r="AA364" s="29">
        <f t="shared" si="176"/>
        <v>0</v>
      </c>
      <c r="AB364" s="8"/>
      <c r="AC364" s="8"/>
      <c r="AD364" s="8">
        <f t="shared" si="177"/>
        <v>0</v>
      </c>
      <c r="AE364" s="8">
        <f t="shared" si="178"/>
        <v>1200</v>
      </c>
      <c r="AF364" s="8">
        <f t="shared" si="184"/>
        <v>273.37709128505821</v>
      </c>
      <c r="AG364" s="16">
        <f t="shared" si="171"/>
        <v>1200</v>
      </c>
      <c r="AH364" s="29">
        <f t="shared" si="185"/>
        <v>27.470240033351253</v>
      </c>
      <c r="AI364" s="29">
        <f t="shared" si="186"/>
        <v>26.622908714941801</v>
      </c>
      <c r="AJ364" s="28">
        <f t="shared" si="179"/>
        <v>4.704656312027973E-2</v>
      </c>
      <c r="AK364" s="25">
        <f t="shared" si="172"/>
        <v>0.47046563120279727</v>
      </c>
      <c r="AL364" s="26">
        <f t="shared" si="180"/>
        <v>3.5636999257011741</v>
      </c>
    </row>
    <row r="365" spans="2:38" x14ac:dyDescent="0.3">
      <c r="B365" s="6">
        <v>3380</v>
      </c>
      <c r="C365" s="8">
        <f t="shared" si="156"/>
        <v>33.799999999999997</v>
      </c>
      <c r="D365" s="8">
        <f t="shared" si="157"/>
        <v>11195.498598347685</v>
      </c>
      <c r="E365" s="8">
        <f t="shared" si="158"/>
        <v>33.122776918186531</v>
      </c>
      <c r="F365" s="8">
        <f t="shared" si="159"/>
        <v>44.30171412807448</v>
      </c>
      <c r="G365" s="8">
        <f t="shared" si="173"/>
        <v>2.2250485660981263</v>
      </c>
      <c r="H365" s="8">
        <f t="shared" si="160"/>
        <v>29.482191763721051</v>
      </c>
      <c r="I365" s="7">
        <v>101325</v>
      </c>
      <c r="J365" s="8">
        <f t="shared" si="161"/>
        <v>12596040</v>
      </c>
      <c r="K365" s="8">
        <f t="shared" si="162"/>
        <v>9417600</v>
      </c>
      <c r="L365" s="8">
        <f t="shared" si="163"/>
        <v>2144843.4225309682</v>
      </c>
      <c r="M365" s="17">
        <f t="shared" si="174"/>
        <v>68890395.068638101</v>
      </c>
      <c r="N365" s="18">
        <f t="shared" si="164"/>
        <v>124.31324944485566</v>
      </c>
      <c r="O365" s="18">
        <f t="shared" si="165"/>
        <v>92.944485566247224</v>
      </c>
      <c r="P365" s="18">
        <f t="shared" si="166"/>
        <v>21.167958771586164</v>
      </c>
      <c r="Q365" s="18">
        <f t="shared" si="167"/>
        <v>679.89533746497011</v>
      </c>
      <c r="R365" s="10">
        <f t="shared" si="168"/>
        <v>0</v>
      </c>
      <c r="S365" s="8">
        <f t="shared" si="175"/>
        <v>33.80000000000021</v>
      </c>
      <c r="T365" s="8">
        <f t="shared" si="169"/>
        <v>16.183286236437098</v>
      </c>
      <c r="U365" s="8">
        <v>0</v>
      </c>
      <c r="V365" s="8">
        <f t="shared" si="170"/>
        <v>4.8295759312813056</v>
      </c>
      <c r="W365" s="8">
        <v>0</v>
      </c>
      <c r="X365" s="15">
        <f t="shared" si="181"/>
        <v>1200</v>
      </c>
      <c r="Y365" s="8">
        <f t="shared" si="182"/>
        <v>0</v>
      </c>
      <c r="Z365" s="8">
        <f t="shared" si="183"/>
        <v>1226.7019084440662</v>
      </c>
      <c r="AA365" s="29">
        <f t="shared" si="176"/>
        <v>0</v>
      </c>
      <c r="AB365" s="8"/>
      <c r="AC365" s="8"/>
      <c r="AD365" s="8">
        <f t="shared" si="177"/>
        <v>0</v>
      </c>
      <c r="AE365" s="8">
        <f t="shared" si="178"/>
        <v>1200</v>
      </c>
      <c r="AF365" s="8">
        <f t="shared" si="184"/>
        <v>273.29809155593375</v>
      </c>
      <c r="AG365" s="16">
        <f t="shared" si="171"/>
        <v>1200</v>
      </c>
      <c r="AH365" s="29">
        <f t="shared" si="185"/>
        <v>27.573757237084308</v>
      </c>
      <c r="AI365" s="29">
        <f t="shared" si="186"/>
        <v>26.701908444066262</v>
      </c>
      <c r="AJ365" s="28">
        <f t="shared" si="179"/>
        <v>4.7186167165147029E-2</v>
      </c>
      <c r="AK365" s="25">
        <f t="shared" si="172"/>
        <v>0.4718616716514703</v>
      </c>
      <c r="AL365" s="26">
        <f t="shared" si="180"/>
        <v>3.5742366037415061</v>
      </c>
    </row>
    <row r="366" spans="2:38" x14ac:dyDescent="0.3">
      <c r="B366" s="6">
        <v>3390</v>
      </c>
      <c r="C366" s="8">
        <f t="shared" si="156"/>
        <v>33.9</v>
      </c>
      <c r="D366" s="8">
        <f t="shared" si="157"/>
        <v>11228.621375265873</v>
      </c>
      <c r="E366" s="8">
        <f t="shared" si="158"/>
        <v>33.12277691818889</v>
      </c>
      <c r="F366" s="8">
        <f t="shared" si="159"/>
        <v>44.301714128077634</v>
      </c>
      <c r="G366" s="8">
        <f t="shared" si="173"/>
        <v>2.2250485660981263</v>
      </c>
      <c r="H366" s="8">
        <f t="shared" si="160"/>
        <v>29.482191763722099</v>
      </c>
      <c r="I366" s="7">
        <v>101325</v>
      </c>
      <c r="J366" s="8">
        <f t="shared" si="161"/>
        <v>12596040</v>
      </c>
      <c r="K366" s="8">
        <f t="shared" si="162"/>
        <v>9417600</v>
      </c>
      <c r="L366" s="8">
        <f t="shared" si="163"/>
        <v>2144223.4326567994</v>
      </c>
      <c r="M366" s="17">
        <f t="shared" si="174"/>
        <v>69064234.994876683</v>
      </c>
      <c r="N366" s="18">
        <f t="shared" si="164"/>
        <v>124.31324944485566</v>
      </c>
      <c r="O366" s="18">
        <f t="shared" si="165"/>
        <v>92.944485566247224</v>
      </c>
      <c r="P366" s="18">
        <f t="shared" si="166"/>
        <v>21.16183994726671</v>
      </c>
      <c r="Q366" s="18">
        <f t="shared" si="167"/>
        <v>681.61100414386067</v>
      </c>
      <c r="R366" s="10">
        <f t="shared" si="168"/>
        <v>0</v>
      </c>
      <c r="S366" s="8">
        <f t="shared" si="175"/>
        <v>33.900000000000212</v>
      </c>
      <c r="T366" s="8">
        <f t="shared" si="169"/>
        <v>16.183286236437098</v>
      </c>
      <c r="U366" s="8">
        <v>0</v>
      </c>
      <c r="V366" s="8">
        <f t="shared" si="170"/>
        <v>4.8281798908326321</v>
      </c>
      <c r="W366" s="8">
        <v>0</v>
      </c>
      <c r="X366" s="15">
        <f t="shared" si="181"/>
        <v>1200</v>
      </c>
      <c r="Y366" s="8">
        <f t="shared" si="182"/>
        <v>0</v>
      </c>
      <c r="Z366" s="8">
        <f t="shared" si="183"/>
        <v>1226.7809081731907</v>
      </c>
      <c r="AA366" s="29">
        <f t="shared" si="176"/>
        <v>0</v>
      </c>
      <c r="AB366" s="8"/>
      <c r="AC366" s="8"/>
      <c r="AD366" s="8">
        <f t="shared" si="177"/>
        <v>0</v>
      </c>
      <c r="AE366" s="8">
        <f t="shared" si="178"/>
        <v>1200</v>
      </c>
      <c r="AF366" s="8">
        <f t="shared" si="184"/>
        <v>273.21909182680929</v>
      </c>
      <c r="AG366" s="16">
        <f t="shared" si="171"/>
        <v>1200</v>
      </c>
      <c r="AH366" s="29">
        <f t="shared" si="185"/>
        <v>27.677274440817367</v>
      </c>
      <c r="AI366" s="29">
        <f t="shared" si="186"/>
        <v>26.780908173190721</v>
      </c>
      <c r="AJ366" s="28">
        <f t="shared" si="179"/>
        <v>4.7325771210014335E-2</v>
      </c>
      <c r="AK366" s="25">
        <f t="shared" si="172"/>
        <v>0.47325771210014334</v>
      </c>
      <c r="AL366" s="26">
        <f t="shared" si="180"/>
        <v>3.5847733018658348</v>
      </c>
    </row>
    <row r="367" spans="2:38" x14ac:dyDescent="0.3">
      <c r="B367" s="6">
        <v>3400</v>
      </c>
      <c r="C367" s="8">
        <f t="shared" si="156"/>
        <v>34</v>
      </c>
      <c r="D367" s="8">
        <f t="shared" si="157"/>
        <v>11261.744152184063</v>
      </c>
      <c r="E367" s="8">
        <f t="shared" si="158"/>
        <v>33.12277691818889</v>
      </c>
      <c r="F367" s="8">
        <f t="shared" si="159"/>
        <v>44.301714128077634</v>
      </c>
      <c r="G367" s="8">
        <f t="shared" si="173"/>
        <v>2.2250485660981263</v>
      </c>
      <c r="H367" s="8">
        <f t="shared" si="160"/>
        <v>29.482191763722099</v>
      </c>
      <c r="I367" s="7">
        <v>101325</v>
      </c>
      <c r="J367" s="8">
        <f t="shared" si="161"/>
        <v>12596040</v>
      </c>
      <c r="K367" s="8">
        <f t="shared" si="162"/>
        <v>9417600</v>
      </c>
      <c r="L367" s="8">
        <f t="shared" si="163"/>
        <v>2143603.4427826307</v>
      </c>
      <c r="M367" s="17">
        <f t="shared" si="174"/>
        <v>69238074.921115264</v>
      </c>
      <c r="N367" s="18">
        <f t="shared" si="164"/>
        <v>124.31324944485566</v>
      </c>
      <c r="O367" s="18">
        <f t="shared" si="165"/>
        <v>92.944485566247224</v>
      </c>
      <c r="P367" s="18">
        <f t="shared" si="166"/>
        <v>21.155721122947256</v>
      </c>
      <c r="Q367" s="18">
        <f t="shared" si="167"/>
        <v>683.32667082275123</v>
      </c>
      <c r="R367" s="10">
        <f t="shared" si="168"/>
        <v>0</v>
      </c>
      <c r="S367" s="8">
        <f t="shared" si="175"/>
        <v>34.000000000000213</v>
      </c>
      <c r="T367" s="8">
        <f t="shared" si="169"/>
        <v>16.183286236437098</v>
      </c>
      <c r="U367" s="8">
        <v>0</v>
      </c>
      <c r="V367" s="8">
        <f t="shared" si="170"/>
        <v>4.8267838503839595</v>
      </c>
      <c r="W367" s="8">
        <v>0</v>
      </c>
      <c r="X367" s="15">
        <f t="shared" si="181"/>
        <v>1200</v>
      </c>
      <c r="Y367" s="8">
        <f t="shared" si="182"/>
        <v>0</v>
      </c>
      <c r="Z367" s="8">
        <f t="shared" si="183"/>
        <v>1226.8599079023152</v>
      </c>
      <c r="AA367" s="29">
        <f t="shared" si="176"/>
        <v>0</v>
      </c>
      <c r="AB367" s="8"/>
      <c r="AC367" s="8"/>
      <c r="AD367" s="8">
        <f t="shared" si="177"/>
        <v>0</v>
      </c>
      <c r="AE367" s="8">
        <f t="shared" si="178"/>
        <v>1200</v>
      </c>
      <c r="AF367" s="8">
        <f t="shared" si="184"/>
        <v>273.14009209768483</v>
      </c>
      <c r="AG367" s="16">
        <f t="shared" si="171"/>
        <v>1200</v>
      </c>
      <c r="AH367" s="29">
        <f t="shared" si="185"/>
        <v>27.780791644550426</v>
      </c>
      <c r="AI367" s="29">
        <f t="shared" si="186"/>
        <v>26.859907902315182</v>
      </c>
      <c r="AJ367" s="28">
        <f t="shared" si="179"/>
        <v>4.7465375254881641E-2</v>
      </c>
      <c r="AK367" s="25">
        <f t="shared" si="172"/>
        <v>0.47465375254881642</v>
      </c>
      <c r="AL367" s="26">
        <f t="shared" si="180"/>
        <v>3.5953100198970618</v>
      </c>
    </row>
    <row r="368" spans="2:38" x14ac:dyDescent="0.3">
      <c r="B368" s="6">
        <v>3410</v>
      </c>
      <c r="C368" s="8">
        <f t="shared" si="156"/>
        <v>34.1</v>
      </c>
      <c r="D368" s="8">
        <f t="shared" si="157"/>
        <v>11294.866929102251</v>
      </c>
      <c r="E368" s="8">
        <f t="shared" si="158"/>
        <v>33.12277691818889</v>
      </c>
      <c r="F368" s="8">
        <f t="shared" si="159"/>
        <v>44.301714128077634</v>
      </c>
      <c r="G368" s="8">
        <f t="shared" si="173"/>
        <v>2.2250485660981263</v>
      </c>
      <c r="H368" s="8">
        <f t="shared" si="160"/>
        <v>29.482191763722099</v>
      </c>
      <c r="I368" s="7">
        <v>101325</v>
      </c>
      <c r="J368" s="8">
        <f t="shared" si="161"/>
        <v>12596040</v>
      </c>
      <c r="K368" s="8">
        <f t="shared" si="162"/>
        <v>9417600</v>
      </c>
      <c r="L368" s="8">
        <f t="shared" si="163"/>
        <v>2142983.4529084619</v>
      </c>
      <c r="M368" s="17">
        <f t="shared" si="174"/>
        <v>69411914.847353846</v>
      </c>
      <c r="N368" s="18">
        <f t="shared" si="164"/>
        <v>124.31324944485566</v>
      </c>
      <c r="O368" s="18">
        <f t="shared" si="165"/>
        <v>92.944485566247224</v>
      </c>
      <c r="P368" s="18">
        <f t="shared" si="166"/>
        <v>21.149602298627801</v>
      </c>
      <c r="Q368" s="18">
        <f t="shared" si="167"/>
        <v>685.04233750164167</v>
      </c>
      <c r="R368" s="10">
        <f t="shared" si="168"/>
        <v>0</v>
      </c>
      <c r="S368" s="8">
        <f t="shared" si="175"/>
        <v>34.100000000000215</v>
      </c>
      <c r="T368" s="8">
        <f t="shared" si="169"/>
        <v>16.183286236437098</v>
      </c>
      <c r="U368" s="8">
        <v>0</v>
      </c>
      <c r="V368" s="8">
        <f t="shared" si="170"/>
        <v>4.825387809935286</v>
      </c>
      <c r="W368" s="8">
        <v>0</v>
      </c>
      <c r="X368" s="15">
        <f t="shared" si="181"/>
        <v>1200</v>
      </c>
      <c r="Y368" s="8">
        <f t="shared" si="182"/>
        <v>0</v>
      </c>
      <c r="Z368" s="8">
        <f t="shared" si="183"/>
        <v>1226.9389076314396</v>
      </c>
      <c r="AA368" s="29">
        <f t="shared" si="176"/>
        <v>0</v>
      </c>
      <c r="AB368" s="8"/>
      <c r="AC368" s="8"/>
      <c r="AD368" s="8">
        <f t="shared" si="177"/>
        <v>0</v>
      </c>
      <c r="AE368" s="8">
        <f t="shared" si="178"/>
        <v>1200</v>
      </c>
      <c r="AF368" s="8">
        <f t="shared" si="184"/>
        <v>273.06109236856037</v>
      </c>
      <c r="AG368" s="16">
        <f t="shared" si="171"/>
        <v>1200</v>
      </c>
      <c r="AH368" s="29">
        <f t="shared" si="185"/>
        <v>27.884308848283482</v>
      </c>
      <c r="AI368" s="29">
        <f t="shared" si="186"/>
        <v>26.938907631439641</v>
      </c>
      <c r="AJ368" s="28">
        <f t="shared" si="179"/>
        <v>4.7604979299748947E-2</v>
      </c>
      <c r="AK368" s="25">
        <f t="shared" si="172"/>
        <v>0.47604979299748945</v>
      </c>
      <c r="AL368" s="26">
        <f t="shared" si="180"/>
        <v>3.6058467576601649</v>
      </c>
    </row>
    <row r="369" spans="2:38" x14ac:dyDescent="0.3">
      <c r="B369" s="6">
        <v>3420</v>
      </c>
      <c r="C369" s="8">
        <f t="shared" si="156"/>
        <v>34.200000000000003</v>
      </c>
      <c r="D369" s="8">
        <f t="shared" si="157"/>
        <v>11327.98970602044</v>
      </c>
      <c r="E369" s="8">
        <f t="shared" si="158"/>
        <v>33.12277691818889</v>
      </c>
      <c r="F369" s="8">
        <f t="shared" si="159"/>
        <v>44.301714128077634</v>
      </c>
      <c r="G369" s="8">
        <f t="shared" si="173"/>
        <v>2.2250485660981263</v>
      </c>
      <c r="H369" s="8">
        <f t="shared" si="160"/>
        <v>29.482191763722099</v>
      </c>
      <c r="I369" s="7">
        <v>101325</v>
      </c>
      <c r="J369" s="8">
        <f t="shared" si="161"/>
        <v>12596040</v>
      </c>
      <c r="K369" s="8">
        <f t="shared" si="162"/>
        <v>9417600</v>
      </c>
      <c r="L369" s="8">
        <f t="shared" si="163"/>
        <v>2142363.4630342931</v>
      </c>
      <c r="M369" s="17">
        <f t="shared" si="174"/>
        <v>69585754.773592427</v>
      </c>
      <c r="N369" s="18">
        <f t="shared" si="164"/>
        <v>124.31324944485566</v>
      </c>
      <c r="O369" s="18">
        <f t="shared" si="165"/>
        <v>92.944485566247224</v>
      </c>
      <c r="P369" s="18">
        <f t="shared" si="166"/>
        <v>21.143483474308347</v>
      </c>
      <c r="Q369" s="18">
        <f t="shared" si="167"/>
        <v>686.75800418053223</v>
      </c>
      <c r="R369" s="10">
        <f t="shared" si="168"/>
        <v>0</v>
      </c>
      <c r="S369" s="8">
        <f t="shared" si="175"/>
        <v>34.200000000000216</v>
      </c>
      <c r="T369" s="8">
        <f t="shared" si="169"/>
        <v>16.183286236437098</v>
      </c>
      <c r="U369" s="8">
        <v>0</v>
      </c>
      <c r="V369" s="8">
        <f t="shared" si="170"/>
        <v>4.8239917694866135</v>
      </c>
      <c r="W369" s="8">
        <v>0</v>
      </c>
      <c r="X369" s="15">
        <f t="shared" si="181"/>
        <v>1200</v>
      </c>
      <c r="Y369" s="8">
        <f t="shared" si="182"/>
        <v>0</v>
      </c>
      <c r="Z369" s="8">
        <f t="shared" si="183"/>
        <v>1227.0179073605641</v>
      </c>
      <c r="AA369" s="29">
        <f t="shared" si="176"/>
        <v>0</v>
      </c>
      <c r="AB369" s="8"/>
      <c r="AC369" s="8"/>
      <c r="AD369" s="8">
        <f t="shared" si="177"/>
        <v>0</v>
      </c>
      <c r="AE369" s="8">
        <f t="shared" si="178"/>
        <v>1200</v>
      </c>
      <c r="AF369" s="8">
        <f t="shared" si="184"/>
        <v>272.9820926394359</v>
      </c>
      <c r="AG369" s="16">
        <f t="shared" si="171"/>
        <v>1200</v>
      </c>
      <c r="AH369" s="29">
        <f t="shared" si="185"/>
        <v>27.987826052016541</v>
      </c>
      <c r="AI369" s="29">
        <f t="shared" si="186"/>
        <v>27.017907360564095</v>
      </c>
      <c r="AJ369" s="28">
        <f t="shared" si="179"/>
        <v>4.7744583344616245E-2</v>
      </c>
      <c r="AK369" s="25">
        <f t="shared" si="172"/>
        <v>0.47744583344616243</v>
      </c>
      <c r="AL369" s="26">
        <f t="shared" si="180"/>
        <v>3.616383514982167</v>
      </c>
    </row>
    <row r="370" spans="2:38" x14ac:dyDescent="0.3">
      <c r="B370" s="6">
        <v>3430</v>
      </c>
      <c r="C370" s="8">
        <f t="shared" si="156"/>
        <v>34.300000000000004</v>
      </c>
      <c r="D370" s="8">
        <f t="shared" si="157"/>
        <v>11361.112482938628</v>
      </c>
      <c r="E370" s="8">
        <f t="shared" si="158"/>
        <v>33.12277691818889</v>
      </c>
      <c r="F370" s="8">
        <f t="shared" si="159"/>
        <v>44.301714128077634</v>
      </c>
      <c r="G370" s="8">
        <f t="shared" si="173"/>
        <v>2.2250485660981263</v>
      </c>
      <c r="H370" s="8">
        <f t="shared" si="160"/>
        <v>29.482191763722099</v>
      </c>
      <c r="I370" s="7">
        <v>101325</v>
      </c>
      <c r="J370" s="8">
        <f t="shared" si="161"/>
        <v>12596040</v>
      </c>
      <c r="K370" s="8">
        <f t="shared" si="162"/>
        <v>9417600</v>
      </c>
      <c r="L370" s="8">
        <f t="shared" si="163"/>
        <v>2141743.4731601244</v>
      </c>
      <c r="M370" s="17">
        <f t="shared" si="174"/>
        <v>69759594.699831009</v>
      </c>
      <c r="N370" s="18">
        <f t="shared" si="164"/>
        <v>124.31324944485566</v>
      </c>
      <c r="O370" s="18">
        <f t="shared" si="165"/>
        <v>92.944485566247224</v>
      </c>
      <c r="P370" s="18">
        <f t="shared" si="166"/>
        <v>21.137364649988893</v>
      </c>
      <c r="Q370" s="18">
        <f t="shared" si="167"/>
        <v>688.47367085942278</v>
      </c>
      <c r="R370" s="10">
        <f t="shared" si="168"/>
        <v>0</v>
      </c>
      <c r="S370" s="8">
        <f t="shared" si="175"/>
        <v>34.300000000000217</v>
      </c>
      <c r="T370" s="8">
        <f t="shared" si="169"/>
        <v>16.183286236437098</v>
      </c>
      <c r="U370" s="8">
        <v>0</v>
      </c>
      <c r="V370" s="8">
        <f t="shared" si="170"/>
        <v>4.82259572903794</v>
      </c>
      <c r="W370" s="8">
        <v>0</v>
      </c>
      <c r="X370" s="15">
        <f t="shared" si="181"/>
        <v>1200</v>
      </c>
      <c r="Y370" s="8">
        <f t="shared" si="182"/>
        <v>0</v>
      </c>
      <c r="Z370" s="8">
        <f t="shared" si="183"/>
        <v>1227.0969070896886</v>
      </c>
      <c r="AA370" s="29">
        <f t="shared" si="176"/>
        <v>0</v>
      </c>
      <c r="AB370" s="8"/>
      <c r="AC370" s="8"/>
      <c r="AD370" s="8">
        <f t="shared" si="177"/>
        <v>0</v>
      </c>
      <c r="AE370" s="8">
        <f t="shared" si="178"/>
        <v>1200</v>
      </c>
      <c r="AF370" s="8">
        <f t="shared" si="184"/>
        <v>272.90309291031144</v>
      </c>
      <c r="AG370" s="16">
        <f t="shared" si="171"/>
        <v>1200</v>
      </c>
      <c r="AH370" s="29">
        <f t="shared" si="185"/>
        <v>28.091343255749596</v>
      </c>
      <c r="AI370" s="29">
        <f t="shared" si="186"/>
        <v>27.096907089688557</v>
      </c>
      <c r="AJ370" s="28">
        <f t="shared" si="179"/>
        <v>4.7884187389483551E-2</v>
      </c>
      <c r="AK370" s="25">
        <f t="shared" si="172"/>
        <v>0.47884187389483551</v>
      </c>
      <c r="AL370" s="26">
        <f t="shared" si="180"/>
        <v>3.6269202916921071</v>
      </c>
    </row>
    <row r="371" spans="2:38" x14ac:dyDescent="0.3">
      <c r="B371" s="6">
        <v>3440</v>
      </c>
      <c r="C371" s="8">
        <f t="shared" si="156"/>
        <v>34.4</v>
      </c>
      <c r="D371" s="8">
        <f t="shared" si="157"/>
        <v>11394.235259856816</v>
      </c>
      <c r="E371" s="8">
        <f t="shared" si="158"/>
        <v>33.122776918186531</v>
      </c>
      <c r="F371" s="8">
        <f t="shared" si="159"/>
        <v>44.30171412807448</v>
      </c>
      <c r="G371" s="8">
        <f t="shared" si="173"/>
        <v>2.2250485660981263</v>
      </c>
      <c r="H371" s="8">
        <f t="shared" si="160"/>
        <v>29.482191763721051</v>
      </c>
      <c r="I371" s="7">
        <v>101325</v>
      </c>
      <c r="J371" s="8">
        <f t="shared" si="161"/>
        <v>12596040</v>
      </c>
      <c r="K371" s="8">
        <f t="shared" si="162"/>
        <v>9417600</v>
      </c>
      <c r="L371" s="8">
        <f t="shared" si="163"/>
        <v>2141123.4832859556</v>
      </c>
      <c r="M371" s="17">
        <f t="shared" si="174"/>
        <v>69933434.626069576</v>
      </c>
      <c r="N371" s="18">
        <f t="shared" si="164"/>
        <v>124.31324944485566</v>
      </c>
      <c r="O371" s="18">
        <f t="shared" si="165"/>
        <v>92.944485566247224</v>
      </c>
      <c r="P371" s="18">
        <f t="shared" si="166"/>
        <v>21.131245825669435</v>
      </c>
      <c r="Q371" s="18">
        <f t="shared" si="167"/>
        <v>690.18933753831311</v>
      </c>
      <c r="R371" s="10">
        <f t="shared" si="168"/>
        <v>0</v>
      </c>
      <c r="S371" s="8">
        <f t="shared" si="175"/>
        <v>34.400000000000219</v>
      </c>
      <c r="T371" s="8">
        <f t="shared" si="169"/>
        <v>16.183286236437098</v>
      </c>
      <c r="U371" s="8">
        <v>0</v>
      </c>
      <c r="V371" s="8">
        <f t="shared" si="170"/>
        <v>4.8211996885892674</v>
      </c>
      <c r="W371" s="8">
        <v>0</v>
      </c>
      <c r="X371" s="15">
        <f t="shared" si="181"/>
        <v>1200</v>
      </c>
      <c r="Y371" s="8">
        <f t="shared" si="182"/>
        <v>0</v>
      </c>
      <c r="Z371" s="8">
        <f t="shared" si="183"/>
        <v>1227.175906818813</v>
      </c>
      <c r="AA371" s="29">
        <f t="shared" si="176"/>
        <v>0</v>
      </c>
      <c r="AB371" s="8"/>
      <c r="AC371" s="8"/>
      <c r="AD371" s="8">
        <f t="shared" si="177"/>
        <v>0</v>
      </c>
      <c r="AE371" s="8">
        <f t="shared" si="178"/>
        <v>1200</v>
      </c>
      <c r="AF371" s="8">
        <f t="shared" si="184"/>
        <v>272.82409318118698</v>
      </c>
      <c r="AG371" s="16">
        <f t="shared" si="171"/>
        <v>1200</v>
      </c>
      <c r="AH371" s="29">
        <f t="shared" si="185"/>
        <v>28.194860459482644</v>
      </c>
      <c r="AI371" s="29">
        <f t="shared" si="186"/>
        <v>27.175906818813012</v>
      </c>
      <c r="AJ371" s="28">
        <f t="shared" si="179"/>
        <v>4.8023791434350843E-2</v>
      </c>
      <c r="AK371" s="25">
        <f t="shared" si="172"/>
        <v>0.48023791434350843</v>
      </c>
      <c r="AL371" s="26">
        <f t="shared" si="180"/>
        <v>3.6374570876210095</v>
      </c>
    </row>
    <row r="372" spans="2:38" x14ac:dyDescent="0.3">
      <c r="B372" s="6">
        <v>3450</v>
      </c>
      <c r="C372" s="8">
        <f t="shared" si="156"/>
        <v>34.5</v>
      </c>
      <c r="D372" s="8">
        <f t="shared" si="157"/>
        <v>11427.358036775004</v>
      </c>
      <c r="E372" s="8">
        <f t="shared" si="158"/>
        <v>33.12277691818889</v>
      </c>
      <c r="F372" s="8">
        <f t="shared" si="159"/>
        <v>44.301714128077634</v>
      </c>
      <c r="G372" s="8">
        <f t="shared" si="173"/>
        <v>2.2250485660981263</v>
      </c>
      <c r="H372" s="8">
        <f t="shared" si="160"/>
        <v>29.482191763722099</v>
      </c>
      <c r="I372" s="7">
        <v>101325</v>
      </c>
      <c r="J372" s="8">
        <f t="shared" si="161"/>
        <v>12596040</v>
      </c>
      <c r="K372" s="8">
        <f t="shared" si="162"/>
        <v>9417600</v>
      </c>
      <c r="L372" s="8">
        <f t="shared" si="163"/>
        <v>2140503.4934117869</v>
      </c>
      <c r="M372" s="17">
        <f t="shared" si="174"/>
        <v>70107274.552308157</v>
      </c>
      <c r="N372" s="18">
        <f t="shared" si="164"/>
        <v>124.31324944485566</v>
      </c>
      <c r="O372" s="18">
        <f t="shared" si="165"/>
        <v>92.944485566247224</v>
      </c>
      <c r="P372" s="18">
        <f t="shared" si="166"/>
        <v>21.125127001349981</v>
      </c>
      <c r="Q372" s="18">
        <f t="shared" si="167"/>
        <v>691.90500421720367</v>
      </c>
      <c r="R372" s="10">
        <f t="shared" si="168"/>
        <v>0</v>
      </c>
      <c r="S372" s="8">
        <f t="shared" si="175"/>
        <v>34.50000000000022</v>
      </c>
      <c r="T372" s="8">
        <f t="shared" si="169"/>
        <v>16.183286236437098</v>
      </c>
      <c r="U372" s="8">
        <v>0</v>
      </c>
      <c r="V372" s="8">
        <f t="shared" si="170"/>
        <v>4.8198036481405939</v>
      </c>
      <c r="W372" s="8">
        <v>0</v>
      </c>
      <c r="X372" s="15">
        <f t="shared" si="181"/>
        <v>1200</v>
      </c>
      <c r="Y372" s="8">
        <f t="shared" si="182"/>
        <v>0</v>
      </c>
      <c r="Z372" s="8">
        <f t="shared" si="183"/>
        <v>1227.2549065479375</v>
      </c>
      <c r="AA372" s="29">
        <f t="shared" si="176"/>
        <v>0</v>
      </c>
      <c r="AB372" s="8"/>
      <c r="AC372" s="8"/>
      <c r="AD372" s="8">
        <f t="shared" si="177"/>
        <v>0</v>
      </c>
      <c r="AE372" s="8">
        <f t="shared" si="178"/>
        <v>1200</v>
      </c>
      <c r="AF372" s="8">
        <f t="shared" si="184"/>
        <v>272.74509345206252</v>
      </c>
      <c r="AG372" s="16">
        <f t="shared" si="171"/>
        <v>1200</v>
      </c>
      <c r="AH372" s="29">
        <f t="shared" si="185"/>
        <v>28.298377663215707</v>
      </c>
      <c r="AI372" s="29">
        <f t="shared" si="186"/>
        <v>27.254906547937473</v>
      </c>
      <c r="AJ372" s="28">
        <f t="shared" si="179"/>
        <v>4.8163395479218149E-2</v>
      </c>
      <c r="AK372" s="25">
        <f t="shared" si="172"/>
        <v>0.48163395479218152</v>
      </c>
      <c r="AL372" s="26">
        <f t="shared" si="180"/>
        <v>3.6479939026018577</v>
      </c>
    </row>
    <row r="373" spans="2:38" x14ac:dyDescent="0.3">
      <c r="B373" s="6">
        <v>3460</v>
      </c>
      <c r="C373" s="8">
        <f t="shared" si="156"/>
        <v>34.6</v>
      </c>
      <c r="D373" s="8">
        <f t="shared" si="157"/>
        <v>11460.480813693193</v>
      </c>
      <c r="E373" s="8">
        <f t="shared" si="158"/>
        <v>33.12277691818889</v>
      </c>
      <c r="F373" s="8">
        <f t="shared" si="159"/>
        <v>44.301714128077634</v>
      </c>
      <c r="G373" s="8">
        <f t="shared" si="173"/>
        <v>2.2250485660981263</v>
      </c>
      <c r="H373" s="8">
        <f t="shared" si="160"/>
        <v>29.482191763722099</v>
      </c>
      <c r="I373" s="7">
        <v>101325</v>
      </c>
      <c r="J373" s="8">
        <f t="shared" si="161"/>
        <v>12596040</v>
      </c>
      <c r="K373" s="8">
        <f t="shared" si="162"/>
        <v>9417600</v>
      </c>
      <c r="L373" s="8">
        <f t="shared" si="163"/>
        <v>2139883.5035376181</v>
      </c>
      <c r="M373" s="17">
        <f t="shared" si="174"/>
        <v>70281114.478546739</v>
      </c>
      <c r="N373" s="18">
        <f t="shared" si="164"/>
        <v>124.31324944485566</v>
      </c>
      <c r="O373" s="18">
        <f t="shared" si="165"/>
        <v>92.944485566247224</v>
      </c>
      <c r="P373" s="18">
        <f t="shared" si="166"/>
        <v>21.119008177030526</v>
      </c>
      <c r="Q373" s="18">
        <f t="shared" si="167"/>
        <v>693.62067089609411</v>
      </c>
      <c r="R373" s="10">
        <f t="shared" si="168"/>
        <v>0</v>
      </c>
      <c r="S373" s="8">
        <f t="shared" si="175"/>
        <v>34.600000000000222</v>
      </c>
      <c r="T373" s="8">
        <f t="shared" si="169"/>
        <v>16.183286236437098</v>
      </c>
      <c r="U373" s="8">
        <v>0</v>
      </c>
      <c r="V373" s="8">
        <f t="shared" si="170"/>
        <v>4.8184076076919213</v>
      </c>
      <c r="W373" s="8">
        <v>0</v>
      </c>
      <c r="X373" s="15">
        <f t="shared" si="181"/>
        <v>1200</v>
      </c>
      <c r="Y373" s="8">
        <f t="shared" si="182"/>
        <v>0</v>
      </c>
      <c r="Z373" s="8">
        <f t="shared" si="183"/>
        <v>1227.3339062770619</v>
      </c>
      <c r="AA373" s="29">
        <f t="shared" si="176"/>
        <v>0</v>
      </c>
      <c r="AB373" s="8"/>
      <c r="AC373" s="8"/>
      <c r="AD373" s="8">
        <f t="shared" si="177"/>
        <v>0</v>
      </c>
      <c r="AE373" s="8">
        <f t="shared" si="178"/>
        <v>1200</v>
      </c>
      <c r="AF373" s="8">
        <f t="shared" si="184"/>
        <v>272.66609372293806</v>
      </c>
      <c r="AG373" s="16">
        <f t="shared" si="171"/>
        <v>1200</v>
      </c>
      <c r="AH373" s="29">
        <f t="shared" si="185"/>
        <v>28.401894866948762</v>
      </c>
      <c r="AI373" s="29">
        <f t="shared" si="186"/>
        <v>27.333906277061931</v>
      </c>
      <c r="AJ373" s="28">
        <f t="shared" si="179"/>
        <v>4.8302999524085455E-2</v>
      </c>
      <c r="AK373" s="25">
        <f t="shared" si="172"/>
        <v>0.48302999524085455</v>
      </c>
      <c r="AL373" s="26">
        <f t="shared" si="180"/>
        <v>3.6585307364695634</v>
      </c>
    </row>
    <row r="374" spans="2:38" x14ac:dyDescent="0.3">
      <c r="B374" s="6">
        <v>3470</v>
      </c>
      <c r="C374" s="8">
        <f t="shared" si="156"/>
        <v>34.700000000000003</v>
      </c>
      <c r="D374" s="8">
        <f t="shared" si="157"/>
        <v>11493.603590611381</v>
      </c>
      <c r="E374" s="8">
        <f t="shared" si="158"/>
        <v>33.12277691818889</v>
      </c>
      <c r="F374" s="8">
        <f t="shared" si="159"/>
        <v>44.301714128077634</v>
      </c>
      <c r="G374" s="8">
        <f t="shared" si="173"/>
        <v>2.2250485660981263</v>
      </c>
      <c r="H374" s="8">
        <f t="shared" si="160"/>
        <v>29.482191763722099</v>
      </c>
      <c r="I374" s="7">
        <v>101325</v>
      </c>
      <c r="J374" s="8">
        <f t="shared" si="161"/>
        <v>12596040</v>
      </c>
      <c r="K374" s="8">
        <f t="shared" si="162"/>
        <v>9417600</v>
      </c>
      <c r="L374" s="8">
        <f t="shared" si="163"/>
        <v>2139263.5136634493</v>
      </c>
      <c r="M374" s="17">
        <f t="shared" si="174"/>
        <v>70454954.40478532</v>
      </c>
      <c r="N374" s="18">
        <f t="shared" si="164"/>
        <v>124.31324944485566</v>
      </c>
      <c r="O374" s="18">
        <f t="shared" si="165"/>
        <v>92.944485566247224</v>
      </c>
      <c r="P374" s="18">
        <f t="shared" si="166"/>
        <v>21.112889352711072</v>
      </c>
      <c r="Q374" s="18">
        <f t="shared" si="167"/>
        <v>695.33633757498467</v>
      </c>
      <c r="R374" s="10">
        <f t="shared" si="168"/>
        <v>0</v>
      </c>
      <c r="S374" s="8">
        <f t="shared" si="175"/>
        <v>34.700000000000223</v>
      </c>
      <c r="T374" s="8">
        <f t="shared" si="169"/>
        <v>16.183286236437098</v>
      </c>
      <c r="U374" s="8">
        <v>0</v>
      </c>
      <c r="V374" s="8">
        <f t="shared" si="170"/>
        <v>4.8170115672432479</v>
      </c>
      <c r="W374" s="8">
        <v>0</v>
      </c>
      <c r="X374" s="15">
        <f t="shared" si="181"/>
        <v>1200</v>
      </c>
      <c r="Y374" s="8">
        <f t="shared" si="182"/>
        <v>0</v>
      </c>
      <c r="Z374" s="8">
        <f t="shared" si="183"/>
        <v>1227.4129060061864</v>
      </c>
      <c r="AA374" s="29">
        <f t="shared" si="176"/>
        <v>0</v>
      </c>
      <c r="AB374" s="8"/>
      <c r="AC374" s="8"/>
      <c r="AD374" s="8">
        <f t="shared" si="177"/>
        <v>0</v>
      </c>
      <c r="AE374" s="8">
        <f t="shared" si="178"/>
        <v>1200</v>
      </c>
      <c r="AF374" s="8">
        <f t="shared" si="184"/>
        <v>272.5870939938136</v>
      </c>
      <c r="AG374" s="16">
        <f t="shared" si="171"/>
        <v>1200</v>
      </c>
      <c r="AH374" s="29">
        <f t="shared" si="185"/>
        <v>28.505412070681825</v>
      </c>
      <c r="AI374" s="29">
        <f t="shared" si="186"/>
        <v>27.41290600618639</v>
      </c>
      <c r="AJ374" s="28">
        <f t="shared" si="179"/>
        <v>4.8442603568952761E-2</v>
      </c>
      <c r="AK374" s="25">
        <f t="shared" si="172"/>
        <v>0.48442603568952758</v>
      </c>
      <c r="AL374" s="26">
        <f t="shared" si="180"/>
        <v>3.6690675890609397</v>
      </c>
    </row>
    <row r="375" spans="2:38" x14ac:dyDescent="0.3">
      <c r="B375" s="6">
        <v>3480</v>
      </c>
      <c r="C375" s="8">
        <f t="shared" si="156"/>
        <v>34.800000000000004</v>
      </c>
      <c r="D375" s="8">
        <f t="shared" si="157"/>
        <v>11526.726367529571</v>
      </c>
      <c r="E375" s="8">
        <f t="shared" si="158"/>
        <v>33.12277691818889</v>
      </c>
      <c r="F375" s="8">
        <f t="shared" si="159"/>
        <v>44.301714128077634</v>
      </c>
      <c r="G375" s="8">
        <f t="shared" si="173"/>
        <v>2.2250485660981263</v>
      </c>
      <c r="H375" s="8">
        <f t="shared" si="160"/>
        <v>29.482191763722099</v>
      </c>
      <c r="I375" s="7">
        <v>101325</v>
      </c>
      <c r="J375" s="8">
        <f t="shared" si="161"/>
        <v>12596040</v>
      </c>
      <c r="K375" s="8">
        <f t="shared" si="162"/>
        <v>9417600</v>
      </c>
      <c r="L375" s="8">
        <f t="shared" si="163"/>
        <v>2138643.5237892801</v>
      </c>
      <c r="M375" s="17">
        <f t="shared" si="174"/>
        <v>70628794.331023902</v>
      </c>
      <c r="N375" s="18">
        <f t="shared" si="164"/>
        <v>124.31324944485566</v>
      </c>
      <c r="O375" s="18">
        <f t="shared" si="165"/>
        <v>92.944485566247224</v>
      </c>
      <c r="P375" s="18">
        <f t="shared" si="166"/>
        <v>21.10677052839161</v>
      </c>
      <c r="Q375" s="18">
        <f t="shared" si="167"/>
        <v>697.05200425387523</v>
      </c>
      <c r="R375" s="10">
        <f t="shared" si="168"/>
        <v>0</v>
      </c>
      <c r="S375" s="8">
        <f t="shared" si="175"/>
        <v>34.800000000000225</v>
      </c>
      <c r="T375" s="8">
        <f t="shared" si="169"/>
        <v>16.183286236437098</v>
      </c>
      <c r="U375" s="8">
        <v>0</v>
      </c>
      <c r="V375" s="8">
        <f t="shared" si="170"/>
        <v>4.8156155267945753</v>
      </c>
      <c r="W375" s="8">
        <v>0</v>
      </c>
      <c r="X375" s="15">
        <f t="shared" si="181"/>
        <v>1200</v>
      </c>
      <c r="Y375" s="8">
        <f t="shared" si="182"/>
        <v>0</v>
      </c>
      <c r="Z375" s="8">
        <f t="shared" si="183"/>
        <v>1227.4919057353109</v>
      </c>
      <c r="AA375" s="29">
        <f t="shared" si="176"/>
        <v>0</v>
      </c>
      <c r="AB375" s="8"/>
      <c r="AC375" s="8"/>
      <c r="AD375" s="8">
        <f t="shared" si="177"/>
        <v>0</v>
      </c>
      <c r="AE375" s="8">
        <f t="shared" si="178"/>
        <v>1200</v>
      </c>
      <c r="AF375" s="8">
        <f t="shared" si="184"/>
        <v>272.50809426468913</v>
      </c>
      <c r="AG375" s="16">
        <f t="shared" si="171"/>
        <v>1200</v>
      </c>
      <c r="AH375" s="29">
        <f t="shared" si="185"/>
        <v>28.608929274414876</v>
      </c>
      <c r="AI375" s="29">
        <f t="shared" si="186"/>
        <v>27.491905735310848</v>
      </c>
      <c r="AJ375" s="28">
        <f t="shared" si="179"/>
        <v>4.858220761382006E-2</v>
      </c>
      <c r="AK375" s="25">
        <f t="shared" si="172"/>
        <v>0.48582207613820061</v>
      </c>
      <c r="AL375" s="26">
        <f t="shared" si="180"/>
        <v>3.6796044602146747</v>
      </c>
    </row>
    <row r="376" spans="2:38" x14ac:dyDescent="0.3">
      <c r="B376" s="6">
        <v>3490</v>
      </c>
      <c r="C376" s="8">
        <f t="shared" si="156"/>
        <v>34.9</v>
      </c>
      <c r="D376" s="8">
        <f t="shared" si="157"/>
        <v>11559.849144447757</v>
      </c>
      <c r="E376" s="8">
        <f t="shared" si="158"/>
        <v>33.122776918186531</v>
      </c>
      <c r="F376" s="8">
        <f t="shared" si="159"/>
        <v>44.30171412807448</v>
      </c>
      <c r="G376" s="8">
        <f t="shared" si="173"/>
        <v>2.2250485660981263</v>
      </c>
      <c r="H376" s="8">
        <f t="shared" si="160"/>
        <v>29.482191763721051</v>
      </c>
      <c r="I376" s="7">
        <v>101325</v>
      </c>
      <c r="J376" s="8">
        <f t="shared" si="161"/>
        <v>12596040</v>
      </c>
      <c r="K376" s="8">
        <f t="shared" si="162"/>
        <v>9417600</v>
      </c>
      <c r="L376" s="8">
        <f t="shared" si="163"/>
        <v>2138023.5339151113</v>
      </c>
      <c r="M376" s="17">
        <f t="shared" si="174"/>
        <v>70802634.257262468</v>
      </c>
      <c r="N376" s="18">
        <f t="shared" si="164"/>
        <v>124.31324944485566</v>
      </c>
      <c r="O376" s="18">
        <f t="shared" si="165"/>
        <v>92.944485566247224</v>
      </c>
      <c r="P376" s="18">
        <f t="shared" si="166"/>
        <v>21.100651704072156</v>
      </c>
      <c r="Q376" s="18">
        <f t="shared" si="167"/>
        <v>698.76767093276555</v>
      </c>
      <c r="R376" s="10">
        <f t="shared" si="168"/>
        <v>0</v>
      </c>
      <c r="S376" s="8">
        <f t="shared" si="175"/>
        <v>34.900000000000226</v>
      </c>
      <c r="T376" s="8">
        <f t="shared" si="169"/>
        <v>16.183286236437098</v>
      </c>
      <c r="U376" s="8">
        <v>0</v>
      </c>
      <c r="V376" s="8">
        <f t="shared" si="170"/>
        <v>4.8142194863459018</v>
      </c>
      <c r="W376" s="8">
        <v>0</v>
      </c>
      <c r="X376" s="15">
        <f t="shared" si="181"/>
        <v>1200</v>
      </c>
      <c r="Y376" s="8">
        <f t="shared" si="182"/>
        <v>0</v>
      </c>
      <c r="Z376" s="8">
        <f t="shared" si="183"/>
        <v>1227.5709054644353</v>
      </c>
      <c r="AA376" s="29">
        <f t="shared" si="176"/>
        <v>0</v>
      </c>
      <c r="AB376" s="8"/>
      <c r="AC376" s="8"/>
      <c r="AD376" s="8">
        <f t="shared" si="177"/>
        <v>0</v>
      </c>
      <c r="AE376" s="8">
        <f t="shared" si="178"/>
        <v>1200</v>
      </c>
      <c r="AF376" s="8">
        <f t="shared" si="184"/>
        <v>272.42909453556467</v>
      </c>
      <c r="AG376" s="16">
        <f t="shared" si="171"/>
        <v>1200</v>
      </c>
      <c r="AH376" s="29">
        <f t="shared" si="185"/>
        <v>28.712446478147939</v>
      </c>
      <c r="AI376" s="29">
        <f t="shared" si="186"/>
        <v>27.570905464435306</v>
      </c>
      <c r="AJ376" s="28">
        <f t="shared" si="179"/>
        <v>4.8721811658687365E-2</v>
      </c>
      <c r="AK376" s="25">
        <f t="shared" si="172"/>
        <v>0.48721811658687364</v>
      </c>
      <c r="AL376" s="26">
        <f t="shared" si="180"/>
        <v>3.690141349771304</v>
      </c>
    </row>
    <row r="377" spans="2:38" x14ac:dyDescent="0.3">
      <c r="B377" s="6">
        <v>3500</v>
      </c>
      <c r="C377" s="8">
        <f t="shared" si="156"/>
        <v>35</v>
      </c>
      <c r="D377" s="8">
        <f t="shared" si="157"/>
        <v>11592.971921365946</v>
      </c>
      <c r="E377" s="8">
        <f t="shared" si="158"/>
        <v>33.12277691818889</v>
      </c>
      <c r="F377" s="8">
        <f t="shared" si="159"/>
        <v>44.301714128077634</v>
      </c>
      <c r="G377" s="8">
        <f t="shared" si="173"/>
        <v>2.2250485660981263</v>
      </c>
      <c r="H377" s="8">
        <f t="shared" si="160"/>
        <v>29.482191763722099</v>
      </c>
      <c r="I377" s="7">
        <v>101325</v>
      </c>
      <c r="J377" s="8">
        <f t="shared" si="161"/>
        <v>12596040</v>
      </c>
      <c r="K377" s="8">
        <f t="shared" si="162"/>
        <v>9417600</v>
      </c>
      <c r="L377" s="8">
        <f t="shared" si="163"/>
        <v>2137403.5440409426</v>
      </c>
      <c r="M377" s="17">
        <f t="shared" si="174"/>
        <v>70976474.18350105</v>
      </c>
      <c r="N377" s="18">
        <f t="shared" si="164"/>
        <v>124.31324944485566</v>
      </c>
      <c r="O377" s="18">
        <f t="shared" si="165"/>
        <v>92.944485566247224</v>
      </c>
      <c r="P377" s="18">
        <f t="shared" si="166"/>
        <v>21.094532879752702</v>
      </c>
      <c r="Q377" s="18">
        <f t="shared" si="167"/>
        <v>700.48333761165611</v>
      </c>
      <c r="R377" s="10">
        <f t="shared" si="168"/>
        <v>0</v>
      </c>
      <c r="S377" s="8">
        <f t="shared" si="175"/>
        <v>35.000000000000227</v>
      </c>
      <c r="T377" s="8">
        <f t="shared" si="169"/>
        <v>16.183286236437098</v>
      </c>
      <c r="U377" s="8">
        <v>0</v>
      </c>
      <c r="V377" s="8">
        <f t="shared" si="170"/>
        <v>4.8128234458972292</v>
      </c>
      <c r="W377" s="8">
        <v>0</v>
      </c>
      <c r="X377" s="15">
        <f t="shared" si="181"/>
        <v>1200</v>
      </c>
      <c r="Y377" s="8">
        <f t="shared" si="182"/>
        <v>0</v>
      </c>
      <c r="Z377" s="8">
        <f t="shared" si="183"/>
        <v>1227.6499051935598</v>
      </c>
      <c r="AA377" s="29">
        <f t="shared" si="176"/>
        <v>0</v>
      </c>
      <c r="AB377" s="8"/>
      <c r="AC377" s="8"/>
      <c r="AD377" s="8">
        <f t="shared" si="177"/>
        <v>0</v>
      </c>
      <c r="AE377" s="8">
        <f t="shared" si="178"/>
        <v>1200</v>
      </c>
      <c r="AF377" s="8">
        <f t="shared" si="184"/>
        <v>272.35009480644021</v>
      </c>
      <c r="AG377" s="16">
        <f t="shared" si="171"/>
        <v>1200</v>
      </c>
      <c r="AH377" s="29">
        <f t="shared" si="185"/>
        <v>28.815963681880987</v>
      </c>
      <c r="AI377" s="29">
        <f t="shared" si="186"/>
        <v>27.649905193559761</v>
      </c>
      <c r="AJ377" s="28">
        <f t="shared" si="179"/>
        <v>4.8861415703554657E-2</v>
      </c>
      <c r="AK377" s="25">
        <f t="shared" si="172"/>
        <v>0.48861415703554656</v>
      </c>
      <c r="AL377" s="26">
        <f t="shared" si="180"/>
        <v>3.7006782575731836</v>
      </c>
    </row>
    <row r="378" spans="2:38" x14ac:dyDescent="0.3">
      <c r="B378" s="6">
        <v>3510</v>
      </c>
      <c r="C378" s="8">
        <f t="shared" ref="C378:C441" si="187">$C$16*B378</f>
        <v>35.1</v>
      </c>
      <c r="D378" s="8">
        <f t="shared" ref="D378:D441" si="188">C378/PI()/($C$12/2)^2</f>
        <v>11626.094698284134</v>
      </c>
      <c r="E378" s="8">
        <f t="shared" ref="E378:E441" si="189">IF(H377*(B378-B377)&gt;E377/2,4*(C378-C377)/PI()/$C$12^2,H377*(B378-B377)+4*(C378-C377)/PI()/$C$12^2)</f>
        <v>33.12277691818889</v>
      </c>
      <c r="F378" s="8">
        <f t="shared" ref="F378:F441" si="190">E378*$C$10/$C$9</f>
        <v>44.301714128077634</v>
      </c>
      <c r="G378" s="8">
        <f t="shared" si="173"/>
        <v>2.2250485660981263</v>
      </c>
      <c r="H378" s="8">
        <f t="shared" ref="H378:H441" si="191">SQRT(2*$C$11*F378)</f>
        <v>29.482191763722099</v>
      </c>
      <c r="I378" s="7">
        <v>101325</v>
      </c>
      <c r="J378" s="8">
        <f t="shared" ref="J378:J441" si="192">$C$9*$C$11*AD378+$C$10*$C$11*AG378</f>
        <v>12596040</v>
      </c>
      <c r="K378" s="8">
        <f t="shared" ref="K378:K441" si="193">$C$9*$C$11*AE378</f>
        <v>9417600</v>
      </c>
      <c r="L378" s="8">
        <f t="shared" ref="L378:L441" si="194">$C$9*$C$11*($C$6-Z378)</f>
        <v>2136783.5541667738</v>
      </c>
      <c r="M378" s="17">
        <f t="shared" si="174"/>
        <v>71150314.109739631</v>
      </c>
      <c r="N378" s="18">
        <f t="shared" ref="N378:N441" si="195">J378/101325</f>
        <v>124.31324944485566</v>
      </c>
      <c r="O378" s="18">
        <f t="shared" ref="O378:O441" si="196">K378/101325</f>
        <v>92.944485566247224</v>
      </c>
      <c r="P378" s="18">
        <f t="shared" ref="P378:P441" si="197">L378/101325</f>
        <v>21.088414055433248</v>
      </c>
      <c r="Q378" s="18">
        <f t="shared" ref="Q378:Q441" si="198">M378/101325</f>
        <v>702.19900429054655</v>
      </c>
      <c r="R378" s="10">
        <f t="shared" ref="R378:R441" si="199">AD378*PI()*$C$12^2/4</f>
        <v>0</v>
      </c>
      <c r="S378" s="8">
        <f t="shared" si="175"/>
        <v>35.100000000000229</v>
      </c>
      <c r="T378" s="8">
        <f t="shared" ref="T378:T441" si="200">AE378*PI()*($C$14^2-$C$13^2)/4</f>
        <v>16.183286236437098</v>
      </c>
      <c r="U378" s="8">
        <v>0</v>
      </c>
      <c r="V378" s="8">
        <f t="shared" ref="V378:V441" si="201">AF378*PI()*$C$14^2/4</f>
        <v>4.8114274054485557</v>
      </c>
      <c r="W378" s="8">
        <v>0</v>
      </c>
      <c r="X378" s="15">
        <f t="shared" si="181"/>
        <v>1200</v>
      </c>
      <c r="Y378" s="8">
        <f t="shared" si="182"/>
        <v>0</v>
      </c>
      <c r="Z378" s="8">
        <f t="shared" si="183"/>
        <v>1227.7289049226843</v>
      </c>
      <c r="AA378" s="29">
        <f t="shared" si="176"/>
        <v>0</v>
      </c>
      <c r="AB378" s="8"/>
      <c r="AC378" s="8"/>
      <c r="AD378" s="8">
        <f t="shared" si="177"/>
        <v>0</v>
      </c>
      <c r="AE378" s="8">
        <f t="shared" si="178"/>
        <v>1200</v>
      </c>
      <c r="AF378" s="8">
        <f t="shared" si="184"/>
        <v>272.27109507731575</v>
      </c>
      <c r="AG378" s="16">
        <f t="shared" si="171"/>
        <v>1200</v>
      </c>
      <c r="AH378" s="29">
        <f t="shared" si="185"/>
        <v>28.919480885614043</v>
      </c>
      <c r="AI378" s="29">
        <f t="shared" si="186"/>
        <v>27.728904922684222</v>
      </c>
      <c r="AJ378" s="28">
        <f t="shared" si="179"/>
        <v>4.9001019748421963E-2</v>
      </c>
      <c r="AK378" s="25">
        <f t="shared" si="172"/>
        <v>0.49001019748421965</v>
      </c>
      <c r="AL378" s="26">
        <f t="shared" si="180"/>
        <v>3.7112151834644651</v>
      </c>
    </row>
    <row r="379" spans="2:38" x14ac:dyDescent="0.3">
      <c r="B379" s="6">
        <v>3520</v>
      </c>
      <c r="C379" s="8">
        <f t="shared" si="187"/>
        <v>35.200000000000003</v>
      </c>
      <c r="D379" s="8">
        <f t="shared" si="188"/>
        <v>11659.217475202324</v>
      </c>
      <c r="E379" s="8">
        <f t="shared" si="189"/>
        <v>33.12277691818889</v>
      </c>
      <c r="F379" s="8">
        <f t="shared" si="190"/>
        <v>44.301714128077634</v>
      </c>
      <c r="G379" s="8">
        <f t="shared" si="173"/>
        <v>2.2250485660981263</v>
      </c>
      <c r="H379" s="8">
        <f t="shared" si="191"/>
        <v>29.482191763722099</v>
      </c>
      <c r="I379" s="7">
        <v>101325</v>
      </c>
      <c r="J379" s="8">
        <f t="shared" si="192"/>
        <v>12596040</v>
      </c>
      <c r="K379" s="8">
        <f t="shared" si="193"/>
        <v>9417600</v>
      </c>
      <c r="L379" s="8">
        <f t="shared" si="194"/>
        <v>2136163.564292605</v>
      </c>
      <c r="M379" s="17">
        <f t="shared" si="174"/>
        <v>71324154.035978213</v>
      </c>
      <c r="N379" s="18">
        <f t="shared" si="195"/>
        <v>124.31324944485566</v>
      </c>
      <c r="O379" s="18">
        <f t="shared" si="196"/>
        <v>92.944485566247224</v>
      </c>
      <c r="P379" s="18">
        <f t="shared" si="197"/>
        <v>21.082295231113793</v>
      </c>
      <c r="Q379" s="18">
        <f t="shared" si="198"/>
        <v>703.91467096943711</v>
      </c>
      <c r="R379" s="10">
        <f t="shared" si="199"/>
        <v>0</v>
      </c>
      <c r="S379" s="8">
        <f t="shared" si="175"/>
        <v>35.20000000000023</v>
      </c>
      <c r="T379" s="8">
        <f t="shared" si="200"/>
        <v>16.183286236437098</v>
      </c>
      <c r="U379" s="8">
        <v>0</v>
      </c>
      <c r="V379" s="8">
        <f t="shared" si="201"/>
        <v>4.8100313649998832</v>
      </c>
      <c r="W379" s="8">
        <v>0</v>
      </c>
      <c r="X379" s="15">
        <f t="shared" si="181"/>
        <v>1200</v>
      </c>
      <c r="Y379" s="8">
        <f t="shared" si="182"/>
        <v>0</v>
      </c>
      <c r="Z379" s="8">
        <f t="shared" si="183"/>
        <v>1227.8079046518087</v>
      </c>
      <c r="AA379" s="29">
        <f t="shared" si="176"/>
        <v>0</v>
      </c>
      <c r="AB379" s="8"/>
      <c r="AC379" s="8"/>
      <c r="AD379" s="8">
        <f t="shared" si="177"/>
        <v>0</v>
      </c>
      <c r="AE379" s="8">
        <f t="shared" si="178"/>
        <v>1200</v>
      </c>
      <c r="AF379" s="8">
        <f t="shared" si="184"/>
        <v>272.19209534819134</v>
      </c>
      <c r="AG379" s="16">
        <f t="shared" si="171"/>
        <v>1200</v>
      </c>
      <c r="AH379" s="29">
        <f t="shared" si="185"/>
        <v>29.022998089347102</v>
      </c>
      <c r="AI379" s="29">
        <f t="shared" si="186"/>
        <v>27.807904651808681</v>
      </c>
      <c r="AJ379" s="28">
        <f t="shared" si="179"/>
        <v>4.9140623793289269E-2</v>
      </c>
      <c r="AK379" s="25">
        <f t="shared" si="172"/>
        <v>0.49140623793289268</v>
      </c>
      <c r="AL379" s="26">
        <f t="shared" si="180"/>
        <v>3.7217521272910692</v>
      </c>
    </row>
    <row r="380" spans="2:38" x14ac:dyDescent="0.3">
      <c r="B380" s="6">
        <v>3530</v>
      </c>
      <c r="C380" s="8">
        <f t="shared" si="187"/>
        <v>35.300000000000004</v>
      </c>
      <c r="D380" s="8">
        <f t="shared" si="188"/>
        <v>11692.340252120513</v>
      </c>
      <c r="E380" s="8">
        <f t="shared" si="189"/>
        <v>33.12277691818889</v>
      </c>
      <c r="F380" s="8">
        <f t="shared" si="190"/>
        <v>44.301714128077634</v>
      </c>
      <c r="G380" s="8">
        <f t="shared" si="173"/>
        <v>2.2250485660981263</v>
      </c>
      <c r="H380" s="8">
        <f t="shared" si="191"/>
        <v>29.482191763722099</v>
      </c>
      <c r="I380" s="7">
        <v>101325</v>
      </c>
      <c r="J380" s="8">
        <f t="shared" si="192"/>
        <v>12596040</v>
      </c>
      <c r="K380" s="8">
        <f t="shared" si="193"/>
        <v>9417600</v>
      </c>
      <c r="L380" s="8">
        <f t="shared" si="194"/>
        <v>2135543.5744184363</v>
      </c>
      <c r="M380" s="17">
        <f t="shared" si="174"/>
        <v>71497993.962216794</v>
      </c>
      <c r="N380" s="18">
        <f t="shared" si="195"/>
        <v>124.31324944485566</v>
      </c>
      <c r="O380" s="18">
        <f t="shared" si="196"/>
        <v>92.944485566247224</v>
      </c>
      <c r="P380" s="18">
        <f t="shared" si="197"/>
        <v>21.076176406794339</v>
      </c>
      <c r="Q380" s="18">
        <f t="shared" si="198"/>
        <v>705.63033764832755</v>
      </c>
      <c r="R380" s="10">
        <f t="shared" si="199"/>
        <v>0</v>
      </c>
      <c r="S380" s="8">
        <f t="shared" si="175"/>
        <v>35.300000000000232</v>
      </c>
      <c r="T380" s="8">
        <f t="shared" si="200"/>
        <v>16.183286236437098</v>
      </c>
      <c r="U380" s="8">
        <v>0</v>
      </c>
      <c r="V380" s="8">
        <f t="shared" si="201"/>
        <v>4.8086353245512106</v>
      </c>
      <c r="W380" s="8">
        <v>0</v>
      </c>
      <c r="X380" s="15">
        <f t="shared" si="181"/>
        <v>1200</v>
      </c>
      <c r="Y380" s="8">
        <f t="shared" si="182"/>
        <v>0</v>
      </c>
      <c r="Z380" s="8">
        <f t="shared" si="183"/>
        <v>1227.8869043809332</v>
      </c>
      <c r="AA380" s="29">
        <f t="shared" si="176"/>
        <v>0</v>
      </c>
      <c r="AB380" s="8"/>
      <c r="AC380" s="8"/>
      <c r="AD380" s="8">
        <f t="shared" si="177"/>
        <v>0</v>
      </c>
      <c r="AE380" s="8">
        <f t="shared" si="178"/>
        <v>1200</v>
      </c>
      <c r="AF380" s="8">
        <f t="shared" si="184"/>
        <v>272.11309561906688</v>
      </c>
      <c r="AG380" s="16">
        <f t="shared" si="171"/>
        <v>1200</v>
      </c>
      <c r="AH380" s="29">
        <f t="shared" si="185"/>
        <v>29.126515293080161</v>
      </c>
      <c r="AI380" s="29">
        <f t="shared" si="186"/>
        <v>27.886904380933142</v>
      </c>
      <c r="AJ380" s="28">
        <f t="shared" si="179"/>
        <v>4.9280227838156575E-2</v>
      </c>
      <c r="AK380" s="25">
        <f t="shared" si="172"/>
        <v>0.49280227838156576</v>
      </c>
      <c r="AL380" s="26">
        <f t="shared" si="180"/>
        <v>3.7322890889006621</v>
      </c>
    </row>
    <row r="381" spans="2:38" x14ac:dyDescent="0.3">
      <c r="B381" s="6">
        <v>3540</v>
      </c>
      <c r="C381" s="8">
        <f t="shared" si="187"/>
        <v>35.4</v>
      </c>
      <c r="D381" s="8">
        <f t="shared" si="188"/>
        <v>11725.463029038699</v>
      </c>
      <c r="E381" s="8">
        <f t="shared" si="189"/>
        <v>33.122776918186531</v>
      </c>
      <c r="F381" s="8">
        <f t="shared" si="190"/>
        <v>44.30171412807448</v>
      </c>
      <c r="G381" s="8">
        <f t="shared" si="173"/>
        <v>2.2250485660981263</v>
      </c>
      <c r="H381" s="8">
        <f t="shared" si="191"/>
        <v>29.482191763721051</v>
      </c>
      <c r="I381" s="7">
        <v>101325</v>
      </c>
      <c r="J381" s="8">
        <f t="shared" si="192"/>
        <v>12596040</v>
      </c>
      <c r="K381" s="8">
        <f t="shared" si="193"/>
        <v>9417600</v>
      </c>
      <c r="L381" s="8">
        <f t="shared" si="194"/>
        <v>2134923.5845442675</v>
      </c>
      <c r="M381" s="17">
        <f t="shared" si="174"/>
        <v>71671833.888455361</v>
      </c>
      <c r="N381" s="18">
        <f t="shared" si="195"/>
        <v>124.31324944485566</v>
      </c>
      <c r="O381" s="18">
        <f t="shared" si="196"/>
        <v>92.944485566247224</v>
      </c>
      <c r="P381" s="18">
        <f t="shared" si="197"/>
        <v>21.070057582474885</v>
      </c>
      <c r="Q381" s="18">
        <f t="shared" si="198"/>
        <v>707.346004327218</v>
      </c>
      <c r="R381" s="10">
        <f t="shared" si="199"/>
        <v>0</v>
      </c>
      <c r="S381" s="8">
        <f t="shared" si="175"/>
        <v>35.400000000000233</v>
      </c>
      <c r="T381" s="8">
        <f t="shared" si="200"/>
        <v>16.183286236437098</v>
      </c>
      <c r="U381" s="8">
        <v>0</v>
      </c>
      <c r="V381" s="8">
        <f t="shared" si="201"/>
        <v>4.8072392841025371</v>
      </c>
      <c r="W381" s="8">
        <v>0</v>
      </c>
      <c r="X381" s="15">
        <f t="shared" si="181"/>
        <v>1200</v>
      </c>
      <c r="Y381" s="8">
        <f t="shared" si="182"/>
        <v>0</v>
      </c>
      <c r="Z381" s="8">
        <f t="shared" si="183"/>
        <v>1227.9659041100576</v>
      </c>
      <c r="AA381" s="29">
        <f t="shared" si="176"/>
        <v>0</v>
      </c>
      <c r="AB381" s="8"/>
      <c r="AC381" s="8"/>
      <c r="AD381" s="8">
        <f t="shared" si="177"/>
        <v>0</v>
      </c>
      <c r="AE381" s="8">
        <f t="shared" si="178"/>
        <v>1200</v>
      </c>
      <c r="AF381" s="8">
        <f t="shared" si="184"/>
        <v>272.03409588994242</v>
      </c>
      <c r="AG381" s="16">
        <f t="shared" si="171"/>
        <v>1200</v>
      </c>
      <c r="AH381" s="29">
        <f t="shared" si="185"/>
        <v>29.230032496813212</v>
      </c>
      <c r="AI381" s="29">
        <f t="shared" si="186"/>
        <v>27.965904110057593</v>
      </c>
      <c r="AJ381" s="28">
        <f t="shared" si="179"/>
        <v>4.9419831883023867E-2</v>
      </c>
      <c r="AK381" s="25">
        <f t="shared" si="172"/>
        <v>0.49419831883023868</v>
      </c>
      <c r="AL381" s="26">
        <f t="shared" si="180"/>
        <v>3.7428260681426297</v>
      </c>
    </row>
    <row r="382" spans="2:38" x14ac:dyDescent="0.3">
      <c r="B382" s="6">
        <v>3550</v>
      </c>
      <c r="C382" s="8">
        <f t="shared" si="187"/>
        <v>35.5</v>
      </c>
      <c r="D382" s="8">
        <f t="shared" si="188"/>
        <v>11758.585805956889</v>
      </c>
      <c r="E382" s="8">
        <f t="shared" si="189"/>
        <v>33.12277691818889</v>
      </c>
      <c r="F382" s="8">
        <f t="shared" si="190"/>
        <v>44.301714128077634</v>
      </c>
      <c r="G382" s="8">
        <f t="shared" si="173"/>
        <v>2.2250485660981263</v>
      </c>
      <c r="H382" s="8">
        <f t="shared" si="191"/>
        <v>29.482191763722099</v>
      </c>
      <c r="I382" s="7">
        <v>101325</v>
      </c>
      <c r="J382" s="8">
        <f t="shared" si="192"/>
        <v>12596040</v>
      </c>
      <c r="K382" s="8">
        <f t="shared" si="193"/>
        <v>9417600</v>
      </c>
      <c r="L382" s="8">
        <f t="shared" si="194"/>
        <v>2134303.5946700987</v>
      </c>
      <c r="M382" s="17">
        <f t="shared" si="174"/>
        <v>71845673.814693943</v>
      </c>
      <c r="N382" s="18">
        <f t="shared" si="195"/>
        <v>124.31324944485566</v>
      </c>
      <c r="O382" s="18">
        <f t="shared" si="196"/>
        <v>92.944485566247224</v>
      </c>
      <c r="P382" s="18">
        <f t="shared" si="197"/>
        <v>21.063938758155427</v>
      </c>
      <c r="Q382" s="18">
        <f t="shared" si="198"/>
        <v>709.06167100610844</v>
      </c>
      <c r="R382" s="10">
        <f t="shared" si="199"/>
        <v>0</v>
      </c>
      <c r="S382" s="8">
        <f t="shared" si="175"/>
        <v>35.500000000000234</v>
      </c>
      <c r="T382" s="8">
        <f t="shared" si="200"/>
        <v>16.183286236437098</v>
      </c>
      <c r="U382" s="8">
        <v>0</v>
      </c>
      <c r="V382" s="8">
        <f t="shared" si="201"/>
        <v>4.8058432436538645</v>
      </c>
      <c r="W382" s="8">
        <v>0</v>
      </c>
      <c r="X382" s="15">
        <f t="shared" si="181"/>
        <v>1200</v>
      </c>
      <c r="Y382" s="8">
        <f t="shared" si="182"/>
        <v>0</v>
      </c>
      <c r="Z382" s="8">
        <f t="shared" si="183"/>
        <v>1228.0449038391821</v>
      </c>
      <c r="AA382" s="29">
        <f t="shared" si="176"/>
        <v>0</v>
      </c>
      <c r="AB382" s="8"/>
      <c r="AC382" s="8"/>
      <c r="AD382" s="8">
        <f t="shared" si="177"/>
        <v>0</v>
      </c>
      <c r="AE382" s="8">
        <f t="shared" si="178"/>
        <v>1200</v>
      </c>
      <c r="AF382" s="8">
        <f t="shared" si="184"/>
        <v>271.95509616081796</v>
      </c>
      <c r="AG382" s="16">
        <f t="shared" si="171"/>
        <v>1200</v>
      </c>
      <c r="AH382" s="29">
        <f t="shared" si="185"/>
        <v>29.333549700546271</v>
      </c>
      <c r="AI382" s="29">
        <f t="shared" si="186"/>
        <v>28.044903839182052</v>
      </c>
      <c r="AJ382" s="28">
        <f t="shared" si="179"/>
        <v>4.9559435927891173E-2</v>
      </c>
      <c r="AK382" s="25">
        <f t="shared" si="172"/>
        <v>0.49559435927891171</v>
      </c>
      <c r="AL382" s="26">
        <f t="shared" si="180"/>
        <v>3.7533630648680534</v>
      </c>
    </row>
    <row r="383" spans="2:38" x14ac:dyDescent="0.3">
      <c r="B383" s="6">
        <v>3560</v>
      </c>
      <c r="C383" s="8">
        <f t="shared" si="187"/>
        <v>35.6</v>
      </c>
      <c r="D383" s="8">
        <f t="shared" si="188"/>
        <v>11791.708582875077</v>
      </c>
      <c r="E383" s="8">
        <f t="shared" si="189"/>
        <v>33.12277691818889</v>
      </c>
      <c r="F383" s="8">
        <f t="shared" si="190"/>
        <v>44.301714128077634</v>
      </c>
      <c r="G383" s="8">
        <f t="shared" si="173"/>
        <v>2.2250485660981263</v>
      </c>
      <c r="H383" s="8">
        <f t="shared" si="191"/>
        <v>29.482191763722099</v>
      </c>
      <c r="I383" s="7">
        <v>101325</v>
      </c>
      <c r="J383" s="8">
        <f t="shared" si="192"/>
        <v>12596040</v>
      </c>
      <c r="K383" s="8">
        <f t="shared" si="193"/>
        <v>9417600</v>
      </c>
      <c r="L383" s="8">
        <f t="shared" si="194"/>
        <v>2133683.60479593</v>
      </c>
      <c r="M383" s="17">
        <f t="shared" si="174"/>
        <v>72019513.740932524</v>
      </c>
      <c r="N383" s="18">
        <f t="shared" si="195"/>
        <v>124.31324944485566</v>
      </c>
      <c r="O383" s="18">
        <f t="shared" si="196"/>
        <v>92.944485566247224</v>
      </c>
      <c r="P383" s="18">
        <f t="shared" si="197"/>
        <v>21.057819933835972</v>
      </c>
      <c r="Q383" s="18">
        <f t="shared" si="198"/>
        <v>710.777337684999</v>
      </c>
      <c r="R383" s="10">
        <f t="shared" si="199"/>
        <v>0</v>
      </c>
      <c r="S383" s="8">
        <f t="shared" si="175"/>
        <v>35.600000000000236</v>
      </c>
      <c r="T383" s="8">
        <f t="shared" si="200"/>
        <v>16.183286236437098</v>
      </c>
      <c r="U383" s="8">
        <v>0</v>
      </c>
      <c r="V383" s="8">
        <f t="shared" si="201"/>
        <v>4.804447203205191</v>
      </c>
      <c r="W383" s="8">
        <v>0</v>
      </c>
      <c r="X383" s="15">
        <f t="shared" si="181"/>
        <v>1200</v>
      </c>
      <c r="Y383" s="8">
        <f t="shared" si="182"/>
        <v>0</v>
      </c>
      <c r="Z383" s="8">
        <f t="shared" si="183"/>
        <v>1228.1239035683066</v>
      </c>
      <c r="AA383" s="29">
        <f t="shared" si="176"/>
        <v>0</v>
      </c>
      <c r="AB383" s="8"/>
      <c r="AC383" s="8"/>
      <c r="AD383" s="8">
        <f t="shared" si="177"/>
        <v>0</v>
      </c>
      <c r="AE383" s="8">
        <f t="shared" si="178"/>
        <v>1200</v>
      </c>
      <c r="AF383" s="8">
        <f t="shared" si="184"/>
        <v>271.8760964316935</v>
      </c>
      <c r="AG383" s="16">
        <f t="shared" si="171"/>
        <v>1200</v>
      </c>
      <c r="AH383" s="29">
        <f t="shared" si="185"/>
        <v>29.43706690427933</v>
      </c>
      <c r="AI383" s="29">
        <f t="shared" si="186"/>
        <v>28.123903568306513</v>
      </c>
      <c r="AJ383" s="28">
        <f t="shared" si="179"/>
        <v>4.9699039972758478E-2</v>
      </c>
      <c r="AK383" s="25">
        <f t="shared" si="172"/>
        <v>0.4969903997275848</v>
      </c>
      <c r="AL383" s="26">
        <f t="shared" si="180"/>
        <v>3.7639000789296868</v>
      </c>
    </row>
    <row r="384" spans="2:38" x14ac:dyDescent="0.3">
      <c r="B384" s="6">
        <v>3570</v>
      </c>
      <c r="C384" s="8">
        <f t="shared" si="187"/>
        <v>35.700000000000003</v>
      </c>
      <c r="D384" s="8">
        <f t="shared" si="188"/>
        <v>11824.831359793267</v>
      </c>
      <c r="E384" s="8">
        <f t="shared" si="189"/>
        <v>33.12277691818889</v>
      </c>
      <c r="F384" s="8">
        <f t="shared" si="190"/>
        <v>44.301714128077634</v>
      </c>
      <c r="G384" s="8">
        <f t="shared" si="173"/>
        <v>2.2250485660981263</v>
      </c>
      <c r="H384" s="8">
        <f t="shared" si="191"/>
        <v>29.482191763722099</v>
      </c>
      <c r="I384" s="7">
        <v>101325</v>
      </c>
      <c r="J384" s="8">
        <f t="shared" si="192"/>
        <v>12596040</v>
      </c>
      <c r="K384" s="8">
        <f t="shared" si="193"/>
        <v>9417600</v>
      </c>
      <c r="L384" s="8">
        <f t="shared" si="194"/>
        <v>2133063.6149217612</v>
      </c>
      <c r="M384" s="17">
        <f t="shared" si="174"/>
        <v>72193353.667171106</v>
      </c>
      <c r="N384" s="18">
        <f t="shared" si="195"/>
        <v>124.31324944485566</v>
      </c>
      <c r="O384" s="18">
        <f t="shared" si="196"/>
        <v>92.944485566247224</v>
      </c>
      <c r="P384" s="18">
        <f t="shared" si="197"/>
        <v>21.051701109516518</v>
      </c>
      <c r="Q384" s="18">
        <f t="shared" si="198"/>
        <v>712.49300436388955</v>
      </c>
      <c r="R384" s="10">
        <f t="shared" si="199"/>
        <v>0</v>
      </c>
      <c r="S384" s="8">
        <f t="shared" si="175"/>
        <v>35.700000000000237</v>
      </c>
      <c r="T384" s="8">
        <f t="shared" si="200"/>
        <v>16.183286236437098</v>
      </c>
      <c r="U384" s="8">
        <v>0</v>
      </c>
      <c r="V384" s="8">
        <f t="shared" si="201"/>
        <v>4.8030511627565184</v>
      </c>
      <c r="W384" s="8">
        <v>0</v>
      </c>
      <c r="X384" s="15">
        <f t="shared" si="181"/>
        <v>1200</v>
      </c>
      <c r="Y384" s="8">
        <f t="shared" si="182"/>
        <v>0</v>
      </c>
      <c r="Z384" s="8">
        <f t="shared" si="183"/>
        <v>1228.202903297431</v>
      </c>
      <c r="AA384" s="29">
        <f t="shared" si="176"/>
        <v>0</v>
      </c>
      <c r="AB384" s="8"/>
      <c r="AC384" s="8"/>
      <c r="AD384" s="8">
        <f t="shared" si="177"/>
        <v>0</v>
      </c>
      <c r="AE384" s="8">
        <f t="shared" si="178"/>
        <v>1200</v>
      </c>
      <c r="AF384" s="8">
        <f t="shared" si="184"/>
        <v>271.79709670256904</v>
      </c>
      <c r="AG384" s="16">
        <f t="shared" si="171"/>
        <v>1200</v>
      </c>
      <c r="AH384" s="29">
        <f t="shared" si="185"/>
        <v>29.540584108012386</v>
      </c>
      <c r="AI384" s="29">
        <f t="shared" si="186"/>
        <v>28.202903297430975</v>
      </c>
      <c r="AJ384" s="28">
        <f t="shared" si="179"/>
        <v>4.9838644017625784E-2</v>
      </c>
      <c r="AK384" s="25">
        <f t="shared" si="172"/>
        <v>0.49838644017625783</v>
      </c>
      <c r="AL384" s="26">
        <f t="shared" si="180"/>
        <v>3.7744371101819327</v>
      </c>
    </row>
    <row r="385" spans="2:38" x14ac:dyDescent="0.3">
      <c r="B385" s="6">
        <v>3580</v>
      </c>
      <c r="C385" s="8">
        <f t="shared" si="187"/>
        <v>35.800000000000004</v>
      </c>
      <c r="D385" s="8">
        <f t="shared" si="188"/>
        <v>11857.954136711454</v>
      </c>
      <c r="E385" s="8">
        <f t="shared" si="189"/>
        <v>33.12277691818889</v>
      </c>
      <c r="F385" s="8">
        <f t="shared" si="190"/>
        <v>44.301714128077634</v>
      </c>
      <c r="G385" s="8">
        <f t="shared" si="173"/>
        <v>2.2250485660981263</v>
      </c>
      <c r="H385" s="8">
        <f t="shared" si="191"/>
        <v>29.482191763722099</v>
      </c>
      <c r="I385" s="7">
        <v>101325</v>
      </c>
      <c r="J385" s="8">
        <f t="shared" si="192"/>
        <v>12596040</v>
      </c>
      <c r="K385" s="8">
        <f t="shared" si="193"/>
        <v>9417600</v>
      </c>
      <c r="L385" s="8">
        <f t="shared" si="194"/>
        <v>2132443.6250475924</v>
      </c>
      <c r="M385" s="17">
        <f t="shared" si="174"/>
        <v>72367193.593409687</v>
      </c>
      <c r="N385" s="18">
        <f t="shared" si="195"/>
        <v>124.31324944485566</v>
      </c>
      <c r="O385" s="18">
        <f t="shared" si="196"/>
        <v>92.944485566247224</v>
      </c>
      <c r="P385" s="18">
        <f t="shared" si="197"/>
        <v>21.045582285197064</v>
      </c>
      <c r="Q385" s="18">
        <f t="shared" si="198"/>
        <v>714.20867104278</v>
      </c>
      <c r="R385" s="10">
        <f t="shared" si="199"/>
        <v>0</v>
      </c>
      <c r="S385" s="8">
        <f t="shared" si="175"/>
        <v>35.800000000000239</v>
      </c>
      <c r="T385" s="8">
        <f t="shared" si="200"/>
        <v>16.183286236437098</v>
      </c>
      <c r="U385" s="8">
        <v>0</v>
      </c>
      <c r="V385" s="8">
        <f t="shared" si="201"/>
        <v>4.801655122307845</v>
      </c>
      <c r="W385" s="8">
        <v>0</v>
      </c>
      <c r="X385" s="15">
        <f t="shared" si="181"/>
        <v>1200</v>
      </c>
      <c r="Y385" s="8">
        <f t="shared" si="182"/>
        <v>0</v>
      </c>
      <c r="Z385" s="8">
        <f t="shared" si="183"/>
        <v>1228.2819030265555</v>
      </c>
      <c r="AA385" s="29">
        <f t="shared" si="176"/>
        <v>0</v>
      </c>
      <c r="AB385" s="8"/>
      <c r="AC385" s="8"/>
      <c r="AD385" s="8">
        <f t="shared" si="177"/>
        <v>0</v>
      </c>
      <c r="AE385" s="8">
        <f t="shared" si="178"/>
        <v>1200</v>
      </c>
      <c r="AF385" s="8">
        <f t="shared" si="184"/>
        <v>271.71809697344457</v>
      </c>
      <c r="AG385" s="16">
        <f t="shared" si="171"/>
        <v>1200</v>
      </c>
      <c r="AH385" s="29">
        <f t="shared" si="185"/>
        <v>29.644101311745448</v>
      </c>
      <c r="AI385" s="29">
        <f t="shared" si="186"/>
        <v>28.281903026555437</v>
      </c>
      <c r="AJ385" s="28">
        <f t="shared" si="179"/>
        <v>4.997824806249309E-2</v>
      </c>
      <c r="AK385" s="25">
        <f t="shared" si="172"/>
        <v>0.49978248062493091</v>
      </c>
      <c r="AL385" s="26">
        <f t="shared" si="180"/>
        <v>3.7849741584808183</v>
      </c>
    </row>
    <row r="386" spans="2:38" x14ac:dyDescent="0.3">
      <c r="B386" s="6">
        <v>3590</v>
      </c>
      <c r="C386" s="8">
        <f t="shared" si="187"/>
        <v>35.9</v>
      </c>
      <c r="D386" s="8">
        <f t="shared" si="188"/>
        <v>11891.076913629642</v>
      </c>
      <c r="E386" s="8">
        <f t="shared" si="189"/>
        <v>33.122776918186531</v>
      </c>
      <c r="F386" s="8">
        <f t="shared" si="190"/>
        <v>44.30171412807448</v>
      </c>
      <c r="G386" s="8">
        <f t="shared" si="173"/>
        <v>2.2250485660981263</v>
      </c>
      <c r="H386" s="8">
        <f t="shared" si="191"/>
        <v>29.482191763721051</v>
      </c>
      <c r="I386" s="7">
        <v>101325</v>
      </c>
      <c r="J386" s="8">
        <f t="shared" si="192"/>
        <v>12596040</v>
      </c>
      <c r="K386" s="8">
        <f t="shared" si="193"/>
        <v>9417600</v>
      </c>
      <c r="L386" s="8">
        <f t="shared" si="194"/>
        <v>2131823.6351734237</v>
      </c>
      <c r="M386" s="17">
        <f t="shared" si="174"/>
        <v>72541033.519648254</v>
      </c>
      <c r="N386" s="18">
        <f t="shared" si="195"/>
        <v>124.31324944485566</v>
      </c>
      <c r="O386" s="18">
        <f t="shared" si="196"/>
        <v>92.944485566247224</v>
      </c>
      <c r="P386" s="18">
        <f t="shared" si="197"/>
        <v>21.039463460877609</v>
      </c>
      <c r="Q386" s="18">
        <f t="shared" si="198"/>
        <v>715.92433772167044</v>
      </c>
      <c r="R386" s="10">
        <f t="shared" si="199"/>
        <v>0</v>
      </c>
      <c r="S386" s="8">
        <f t="shared" si="175"/>
        <v>35.90000000000024</v>
      </c>
      <c r="T386" s="8">
        <f t="shared" si="200"/>
        <v>16.183286236437098</v>
      </c>
      <c r="U386" s="8">
        <v>0</v>
      </c>
      <c r="V386" s="8">
        <f t="shared" si="201"/>
        <v>4.8002590818591724</v>
      </c>
      <c r="W386" s="8">
        <v>0</v>
      </c>
      <c r="X386" s="15">
        <f t="shared" si="181"/>
        <v>1200</v>
      </c>
      <c r="Y386" s="8">
        <f t="shared" si="182"/>
        <v>0</v>
      </c>
      <c r="Z386" s="8">
        <f t="shared" si="183"/>
        <v>1228.3609027556799</v>
      </c>
      <c r="AA386" s="29">
        <f t="shared" si="176"/>
        <v>0</v>
      </c>
      <c r="AB386" s="8"/>
      <c r="AC386" s="8"/>
      <c r="AD386" s="8">
        <f t="shared" si="177"/>
        <v>0</v>
      </c>
      <c r="AE386" s="8">
        <f t="shared" si="178"/>
        <v>1200</v>
      </c>
      <c r="AF386" s="8">
        <f t="shared" si="184"/>
        <v>271.63909724432011</v>
      </c>
      <c r="AG386" s="16">
        <f t="shared" si="171"/>
        <v>1200</v>
      </c>
      <c r="AH386" s="29">
        <f t="shared" si="185"/>
        <v>29.747618515478496</v>
      </c>
      <c r="AI386" s="29">
        <f t="shared" si="186"/>
        <v>28.360902755679888</v>
      </c>
      <c r="AJ386" s="28">
        <f t="shared" si="179"/>
        <v>5.0117852107360382E-2</v>
      </c>
      <c r="AK386" s="25">
        <f t="shared" si="172"/>
        <v>0.50117852107360383</v>
      </c>
      <c r="AL386" s="26">
        <f t="shared" si="180"/>
        <v>3.7955112236839748</v>
      </c>
    </row>
    <row r="387" spans="2:38" x14ac:dyDescent="0.3">
      <c r="B387" s="6">
        <v>3600</v>
      </c>
      <c r="C387" s="8">
        <f t="shared" si="187"/>
        <v>36</v>
      </c>
      <c r="D387" s="8">
        <f t="shared" si="188"/>
        <v>11924.19969054783</v>
      </c>
      <c r="E387" s="8">
        <f t="shared" si="189"/>
        <v>33.12277691818889</v>
      </c>
      <c r="F387" s="8">
        <f t="shared" si="190"/>
        <v>44.301714128077634</v>
      </c>
      <c r="G387" s="8">
        <f t="shared" si="173"/>
        <v>2.2250485660981263</v>
      </c>
      <c r="H387" s="8">
        <f t="shared" si="191"/>
        <v>29.482191763722099</v>
      </c>
      <c r="I387" s="7">
        <v>101325</v>
      </c>
      <c r="J387" s="8">
        <f t="shared" si="192"/>
        <v>12596040</v>
      </c>
      <c r="K387" s="8">
        <f t="shared" si="193"/>
        <v>9417600</v>
      </c>
      <c r="L387" s="8">
        <f t="shared" si="194"/>
        <v>2131203.6452992549</v>
      </c>
      <c r="M387" s="17">
        <f t="shared" si="174"/>
        <v>72714873.445886835</v>
      </c>
      <c r="N387" s="18">
        <f t="shared" si="195"/>
        <v>124.31324944485566</v>
      </c>
      <c r="O387" s="18">
        <f t="shared" si="196"/>
        <v>92.944485566247224</v>
      </c>
      <c r="P387" s="18">
        <f t="shared" si="197"/>
        <v>21.033344636558155</v>
      </c>
      <c r="Q387" s="18">
        <f t="shared" si="198"/>
        <v>717.64000440056088</v>
      </c>
      <c r="R387" s="10">
        <f t="shared" si="199"/>
        <v>0</v>
      </c>
      <c r="S387" s="8">
        <f t="shared" si="175"/>
        <v>36.000000000000242</v>
      </c>
      <c r="T387" s="8">
        <f t="shared" si="200"/>
        <v>16.183286236437098</v>
      </c>
      <c r="U387" s="8">
        <v>0</v>
      </c>
      <c r="V387" s="8">
        <f t="shared" si="201"/>
        <v>4.7988630414104989</v>
      </c>
      <c r="W387" s="8">
        <v>0</v>
      </c>
      <c r="X387" s="15">
        <f t="shared" si="181"/>
        <v>1200</v>
      </c>
      <c r="Y387" s="8">
        <f t="shared" si="182"/>
        <v>0</v>
      </c>
      <c r="Z387" s="8">
        <f t="shared" si="183"/>
        <v>1228.4399024848044</v>
      </c>
      <c r="AA387" s="29">
        <f t="shared" si="176"/>
        <v>0</v>
      </c>
      <c r="AB387" s="8"/>
      <c r="AC387" s="8"/>
      <c r="AD387" s="8">
        <f t="shared" si="177"/>
        <v>0</v>
      </c>
      <c r="AE387" s="8">
        <f t="shared" si="178"/>
        <v>1200</v>
      </c>
      <c r="AF387" s="8">
        <f t="shared" si="184"/>
        <v>271.56009751519565</v>
      </c>
      <c r="AG387" s="16">
        <f t="shared" si="171"/>
        <v>1200</v>
      </c>
      <c r="AH387" s="29">
        <f t="shared" si="185"/>
        <v>29.851135719211548</v>
      </c>
      <c r="AI387" s="29">
        <f t="shared" si="186"/>
        <v>28.439902484804339</v>
      </c>
      <c r="AJ387" s="28">
        <f t="shared" si="179"/>
        <v>5.0257456152227681E-2</v>
      </c>
      <c r="AK387" s="25">
        <f t="shared" si="172"/>
        <v>0.50257456152227675</v>
      </c>
      <c r="AL387" s="26">
        <f t="shared" si="180"/>
        <v>3.8060483056506138</v>
      </c>
    </row>
    <row r="388" spans="2:38" x14ac:dyDescent="0.3">
      <c r="B388" s="6">
        <v>3610</v>
      </c>
      <c r="C388" s="8">
        <f t="shared" si="187"/>
        <v>36.1</v>
      </c>
      <c r="D388" s="8">
        <f t="shared" si="188"/>
        <v>11957.32246746602</v>
      </c>
      <c r="E388" s="8">
        <f t="shared" si="189"/>
        <v>33.12277691818889</v>
      </c>
      <c r="F388" s="8">
        <f t="shared" si="190"/>
        <v>44.301714128077634</v>
      </c>
      <c r="G388" s="8">
        <f t="shared" si="173"/>
        <v>2.2250485660981263</v>
      </c>
      <c r="H388" s="8">
        <f t="shared" si="191"/>
        <v>29.482191763722099</v>
      </c>
      <c r="I388" s="7">
        <v>101325</v>
      </c>
      <c r="J388" s="8">
        <f t="shared" si="192"/>
        <v>12596040</v>
      </c>
      <c r="K388" s="8">
        <f t="shared" si="193"/>
        <v>9417600</v>
      </c>
      <c r="L388" s="8">
        <f t="shared" si="194"/>
        <v>2130583.6554250862</v>
      </c>
      <c r="M388" s="17">
        <f t="shared" si="174"/>
        <v>72888713.372125417</v>
      </c>
      <c r="N388" s="18">
        <f t="shared" si="195"/>
        <v>124.31324944485566</v>
      </c>
      <c r="O388" s="18">
        <f t="shared" si="196"/>
        <v>92.944485566247224</v>
      </c>
      <c r="P388" s="18">
        <f t="shared" si="197"/>
        <v>21.027225812238697</v>
      </c>
      <c r="Q388" s="18">
        <f t="shared" si="198"/>
        <v>719.35567107945144</v>
      </c>
      <c r="R388" s="10">
        <f t="shared" si="199"/>
        <v>0</v>
      </c>
      <c r="S388" s="8">
        <f t="shared" si="175"/>
        <v>36.100000000000243</v>
      </c>
      <c r="T388" s="8">
        <f t="shared" si="200"/>
        <v>16.183286236437098</v>
      </c>
      <c r="U388" s="8">
        <v>0</v>
      </c>
      <c r="V388" s="8">
        <f t="shared" si="201"/>
        <v>4.7974670009618263</v>
      </c>
      <c r="W388" s="8">
        <v>0</v>
      </c>
      <c r="X388" s="15">
        <f t="shared" si="181"/>
        <v>1200</v>
      </c>
      <c r="Y388" s="8">
        <f t="shared" si="182"/>
        <v>0</v>
      </c>
      <c r="Z388" s="8">
        <f t="shared" si="183"/>
        <v>1228.5189022139289</v>
      </c>
      <c r="AA388" s="29">
        <f t="shared" si="176"/>
        <v>0</v>
      </c>
      <c r="AB388" s="8"/>
      <c r="AC388" s="8"/>
      <c r="AD388" s="8">
        <f t="shared" si="177"/>
        <v>0</v>
      </c>
      <c r="AE388" s="8">
        <f t="shared" si="178"/>
        <v>1200</v>
      </c>
      <c r="AF388" s="8">
        <f t="shared" si="184"/>
        <v>271.48109778607119</v>
      </c>
      <c r="AG388" s="16">
        <f t="shared" si="171"/>
        <v>1200</v>
      </c>
      <c r="AH388" s="29">
        <f t="shared" si="185"/>
        <v>29.954652922944611</v>
      </c>
      <c r="AI388" s="29">
        <f t="shared" si="186"/>
        <v>28.518902213928804</v>
      </c>
      <c r="AJ388" s="28">
        <f t="shared" si="179"/>
        <v>5.0397060197094987E-2</v>
      </c>
      <c r="AK388" s="25">
        <f t="shared" si="172"/>
        <v>0.50397060197094989</v>
      </c>
      <c r="AL388" s="26">
        <f t="shared" si="180"/>
        <v>3.8165854042415055</v>
      </c>
    </row>
    <row r="389" spans="2:38" x14ac:dyDescent="0.3">
      <c r="B389" s="6">
        <v>3620</v>
      </c>
      <c r="C389" s="8">
        <f t="shared" si="187"/>
        <v>36.200000000000003</v>
      </c>
      <c r="D389" s="8">
        <f t="shared" si="188"/>
        <v>11990.445244384207</v>
      </c>
      <c r="E389" s="8">
        <f t="shared" si="189"/>
        <v>33.12277691818889</v>
      </c>
      <c r="F389" s="8">
        <f t="shared" si="190"/>
        <v>44.301714128077634</v>
      </c>
      <c r="G389" s="8">
        <f t="shared" si="173"/>
        <v>2.2250485660981263</v>
      </c>
      <c r="H389" s="8">
        <f t="shared" si="191"/>
        <v>29.482191763722099</v>
      </c>
      <c r="I389" s="7">
        <v>101325</v>
      </c>
      <c r="J389" s="8">
        <f t="shared" si="192"/>
        <v>12596040</v>
      </c>
      <c r="K389" s="8">
        <f t="shared" si="193"/>
        <v>9417600</v>
      </c>
      <c r="L389" s="8">
        <f t="shared" si="194"/>
        <v>2129963.6655509174</v>
      </c>
      <c r="M389" s="17">
        <f t="shared" si="174"/>
        <v>73062553.298363999</v>
      </c>
      <c r="N389" s="18">
        <f t="shared" si="195"/>
        <v>124.31324944485566</v>
      </c>
      <c r="O389" s="18">
        <f t="shared" si="196"/>
        <v>92.944485566247224</v>
      </c>
      <c r="P389" s="18">
        <f t="shared" si="197"/>
        <v>21.021106987919243</v>
      </c>
      <c r="Q389" s="18">
        <f t="shared" si="198"/>
        <v>721.071337758342</v>
      </c>
      <c r="R389" s="10">
        <f t="shared" si="199"/>
        <v>0</v>
      </c>
      <c r="S389" s="8">
        <f t="shared" si="175"/>
        <v>36.200000000000244</v>
      </c>
      <c r="T389" s="8">
        <f t="shared" si="200"/>
        <v>16.183286236437098</v>
      </c>
      <c r="U389" s="8">
        <v>0</v>
      </c>
      <c r="V389" s="8">
        <f t="shared" si="201"/>
        <v>4.7960709605131528</v>
      </c>
      <c r="W389" s="8">
        <v>0</v>
      </c>
      <c r="X389" s="15">
        <f t="shared" si="181"/>
        <v>1200</v>
      </c>
      <c r="Y389" s="8">
        <f t="shared" si="182"/>
        <v>0</v>
      </c>
      <c r="Z389" s="8">
        <f t="shared" si="183"/>
        <v>1228.5979019430533</v>
      </c>
      <c r="AA389" s="29">
        <f t="shared" si="176"/>
        <v>0</v>
      </c>
      <c r="AB389" s="8"/>
      <c r="AC389" s="8"/>
      <c r="AD389" s="8">
        <f t="shared" si="177"/>
        <v>0</v>
      </c>
      <c r="AE389" s="8">
        <f t="shared" si="178"/>
        <v>1200</v>
      </c>
      <c r="AF389" s="8">
        <f t="shared" si="184"/>
        <v>271.40209805694673</v>
      </c>
      <c r="AG389" s="16">
        <f t="shared" si="171"/>
        <v>1200</v>
      </c>
      <c r="AH389" s="29">
        <f t="shared" si="185"/>
        <v>30.058170126677666</v>
      </c>
      <c r="AI389" s="29">
        <f t="shared" si="186"/>
        <v>28.597901943053266</v>
      </c>
      <c r="AJ389" s="28">
        <f t="shared" si="179"/>
        <v>5.0536664241962292E-2</v>
      </c>
      <c r="AK389" s="25">
        <f t="shared" si="172"/>
        <v>0.50536664241962292</v>
      </c>
      <c r="AL389" s="26">
        <f t="shared" si="180"/>
        <v>3.8271225193189582</v>
      </c>
    </row>
    <row r="390" spans="2:38" x14ac:dyDescent="0.3">
      <c r="B390" s="6">
        <v>3630</v>
      </c>
      <c r="C390" s="8">
        <f t="shared" si="187"/>
        <v>36.300000000000004</v>
      </c>
      <c r="D390" s="8">
        <f t="shared" si="188"/>
        <v>12023.568021302397</v>
      </c>
      <c r="E390" s="8">
        <f t="shared" si="189"/>
        <v>33.12277691818889</v>
      </c>
      <c r="F390" s="8">
        <f t="shared" si="190"/>
        <v>44.301714128077634</v>
      </c>
      <c r="G390" s="8">
        <f t="shared" si="173"/>
        <v>2.2250485660981263</v>
      </c>
      <c r="H390" s="8">
        <f t="shared" si="191"/>
        <v>29.482191763722099</v>
      </c>
      <c r="I390" s="7">
        <v>101325</v>
      </c>
      <c r="J390" s="8">
        <f t="shared" si="192"/>
        <v>12596040</v>
      </c>
      <c r="K390" s="8">
        <f t="shared" si="193"/>
        <v>9417600</v>
      </c>
      <c r="L390" s="8">
        <f t="shared" si="194"/>
        <v>2129343.6756767486</v>
      </c>
      <c r="M390" s="17">
        <f t="shared" si="174"/>
        <v>73236393.22460258</v>
      </c>
      <c r="N390" s="18">
        <f t="shared" si="195"/>
        <v>124.31324944485566</v>
      </c>
      <c r="O390" s="18">
        <f t="shared" si="196"/>
        <v>92.944485566247224</v>
      </c>
      <c r="P390" s="18">
        <f t="shared" si="197"/>
        <v>21.014988163599789</v>
      </c>
      <c r="Q390" s="18">
        <f t="shared" si="198"/>
        <v>722.78700443723244</v>
      </c>
      <c r="R390" s="10">
        <f t="shared" si="199"/>
        <v>0</v>
      </c>
      <c r="S390" s="8">
        <f t="shared" si="175"/>
        <v>36.300000000000246</v>
      </c>
      <c r="T390" s="8">
        <f t="shared" si="200"/>
        <v>16.183286236437098</v>
      </c>
      <c r="U390" s="8">
        <v>0</v>
      </c>
      <c r="V390" s="8">
        <f t="shared" si="201"/>
        <v>4.7946749200644794</v>
      </c>
      <c r="W390" s="8">
        <v>0</v>
      </c>
      <c r="X390" s="15">
        <f t="shared" si="181"/>
        <v>1200</v>
      </c>
      <c r="Y390" s="8">
        <f t="shared" si="182"/>
        <v>0</v>
      </c>
      <c r="Z390" s="8">
        <f t="shared" si="183"/>
        <v>1228.6769016721778</v>
      </c>
      <c r="AA390" s="29">
        <f t="shared" si="176"/>
        <v>0</v>
      </c>
      <c r="AB390" s="8"/>
      <c r="AC390" s="8"/>
      <c r="AD390" s="8">
        <f t="shared" si="177"/>
        <v>0</v>
      </c>
      <c r="AE390" s="8">
        <f t="shared" si="178"/>
        <v>1200</v>
      </c>
      <c r="AF390" s="8">
        <f t="shared" si="184"/>
        <v>271.32309832782227</v>
      </c>
      <c r="AG390" s="16">
        <f t="shared" si="171"/>
        <v>1200</v>
      </c>
      <c r="AH390" s="29">
        <f t="shared" si="185"/>
        <v>30.161687330410729</v>
      </c>
      <c r="AI390" s="29">
        <f t="shared" si="186"/>
        <v>28.676901672177724</v>
      </c>
      <c r="AJ390" s="28">
        <f t="shared" si="179"/>
        <v>5.0676268286829598E-2</v>
      </c>
      <c r="AK390" s="25">
        <f t="shared" si="172"/>
        <v>0.50676268286829595</v>
      </c>
      <c r="AL390" s="26">
        <f t="shared" si="180"/>
        <v>3.8376596507467955</v>
      </c>
    </row>
    <row r="391" spans="2:38" x14ac:dyDescent="0.3">
      <c r="B391" s="6">
        <v>3640</v>
      </c>
      <c r="C391" s="8">
        <f t="shared" si="187"/>
        <v>36.4</v>
      </c>
      <c r="D391" s="8">
        <f t="shared" si="188"/>
        <v>12056.690798220583</v>
      </c>
      <c r="E391" s="8">
        <f t="shared" si="189"/>
        <v>33.122776918186531</v>
      </c>
      <c r="F391" s="8">
        <f t="shared" si="190"/>
        <v>44.30171412807448</v>
      </c>
      <c r="G391" s="8">
        <f t="shared" si="173"/>
        <v>2.2250485660981263</v>
      </c>
      <c r="H391" s="8">
        <f t="shared" si="191"/>
        <v>29.482191763721051</v>
      </c>
      <c r="I391" s="7">
        <v>101325</v>
      </c>
      <c r="J391" s="8">
        <f t="shared" si="192"/>
        <v>12596040</v>
      </c>
      <c r="K391" s="8">
        <f t="shared" si="193"/>
        <v>9417600</v>
      </c>
      <c r="L391" s="8">
        <f t="shared" si="194"/>
        <v>2128723.6858025799</v>
      </c>
      <c r="M391" s="17">
        <f t="shared" si="174"/>
        <v>73410233.150841147</v>
      </c>
      <c r="N391" s="18">
        <f t="shared" si="195"/>
        <v>124.31324944485566</v>
      </c>
      <c r="O391" s="18">
        <f t="shared" si="196"/>
        <v>92.944485566247224</v>
      </c>
      <c r="P391" s="18">
        <f t="shared" si="197"/>
        <v>21.008869339280334</v>
      </c>
      <c r="Q391" s="18">
        <f t="shared" si="198"/>
        <v>724.50267111612288</v>
      </c>
      <c r="R391" s="10">
        <f t="shared" si="199"/>
        <v>0</v>
      </c>
      <c r="S391" s="8">
        <f t="shared" si="175"/>
        <v>36.400000000000247</v>
      </c>
      <c r="T391" s="8">
        <f t="shared" si="200"/>
        <v>16.183286236437098</v>
      </c>
      <c r="U391" s="8">
        <v>0</v>
      </c>
      <c r="V391" s="8">
        <f t="shared" si="201"/>
        <v>4.7932788796158068</v>
      </c>
      <c r="W391" s="8">
        <v>0</v>
      </c>
      <c r="X391" s="15">
        <f t="shared" si="181"/>
        <v>1200</v>
      </c>
      <c r="Y391" s="8">
        <f t="shared" si="182"/>
        <v>0</v>
      </c>
      <c r="Z391" s="8">
        <f t="shared" si="183"/>
        <v>1228.7559014013023</v>
      </c>
      <c r="AA391" s="29">
        <f t="shared" si="176"/>
        <v>0</v>
      </c>
      <c r="AB391" s="8"/>
      <c r="AC391" s="8"/>
      <c r="AD391" s="8">
        <f t="shared" si="177"/>
        <v>0</v>
      </c>
      <c r="AE391" s="8">
        <f t="shared" si="178"/>
        <v>1200</v>
      </c>
      <c r="AF391" s="8">
        <f t="shared" si="184"/>
        <v>271.2440985986978</v>
      </c>
      <c r="AG391" s="16">
        <f t="shared" si="171"/>
        <v>1200</v>
      </c>
      <c r="AH391" s="29">
        <f t="shared" si="185"/>
        <v>30.265204534143777</v>
      </c>
      <c r="AI391" s="29">
        <f t="shared" si="186"/>
        <v>28.755901401302175</v>
      </c>
      <c r="AJ391" s="28">
        <f t="shared" si="179"/>
        <v>5.081587233169689E-2</v>
      </c>
      <c r="AK391" s="25">
        <f t="shared" si="172"/>
        <v>0.50815872331696887</v>
      </c>
      <c r="AL391" s="26">
        <f t="shared" si="180"/>
        <v>3.8481967983903371</v>
      </c>
    </row>
    <row r="392" spans="2:38" x14ac:dyDescent="0.3">
      <c r="B392" s="6">
        <v>3650</v>
      </c>
      <c r="C392" s="8">
        <f t="shared" si="187"/>
        <v>36.5</v>
      </c>
      <c r="D392" s="8">
        <f t="shared" si="188"/>
        <v>12089.813575138773</v>
      </c>
      <c r="E392" s="8">
        <f t="shared" si="189"/>
        <v>33.12277691818889</v>
      </c>
      <c r="F392" s="8">
        <f t="shared" si="190"/>
        <v>44.301714128077634</v>
      </c>
      <c r="G392" s="8">
        <f t="shared" si="173"/>
        <v>2.2250485660981263</v>
      </c>
      <c r="H392" s="8">
        <f t="shared" si="191"/>
        <v>29.482191763722099</v>
      </c>
      <c r="I392" s="7">
        <v>101325</v>
      </c>
      <c r="J392" s="8">
        <f t="shared" si="192"/>
        <v>12596040</v>
      </c>
      <c r="K392" s="8">
        <f t="shared" si="193"/>
        <v>9417600</v>
      </c>
      <c r="L392" s="8">
        <f t="shared" si="194"/>
        <v>2128103.6959284111</v>
      </c>
      <c r="M392" s="17">
        <f t="shared" si="174"/>
        <v>73584073.077079728</v>
      </c>
      <c r="N392" s="18">
        <f t="shared" si="195"/>
        <v>124.31324944485566</v>
      </c>
      <c r="O392" s="18">
        <f t="shared" si="196"/>
        <v>92.944485566247224</v>
      </c>
      <c r="P392" s="18">
        <f t="shared" si="197"/>
        <v>21.00275051496088</v>
      </c>
      <c r="Q392" s="18">
        <f t="shared" si="198"/>
        <v>726.21833779501333</v>
      </c>
      <c r="R392" s="10">
        <f t="shared" si="199"/>
        <v>0</v>
      </c>
      <c r="S392" s="8">
        <f t="shared" si="175"/>
        <v>36.500000000000249</v>
      </c>
      <c r="T392" s="8">
        <f t="shared" si="200"/>
        <v>16.183286236437098</v>
      </c>
      <c r="U392" s="8">
        <v>0</v>
      </c>
      <c r="V392" s="8">
        <f t="shared" si="201"/>
        <v>4.7918828391671333</v>
      </c>
      <c r="W392" s="8">
        <v>0</v>
      </c>
      <c r="X392" s="15">
        <f t="shared" si="181"/>
        <v>1200</v>
      </c>
      <c r="Y392" s="8">
        <f t="shared" si="182"/>
        <v>0</v>
      </c>
      <c r="Z392" s="8">
        <f t="shared" si="183"/>
        <v>1228.8349011304267</v>
      </c>
      <c r="AA392" s="29">
        <f t="shared" si="176"/>
        <v>0</v>
      </c>
      <c r="AB392" s="8"/>
      <c r="AC392" s="8"/>
      <c r="AD392" s="8">
        <f t="shared" si="177"/>
        <v>0</v>
      </c>
      <c r="AE392" s="8">
        <f t="shared" si="178"/>
        <v>1200</v>
      </c>
      <c r="AF392" s="8">
        <f t="shared" si="184"/>
        <v>271.16509886957334</v>
      </c>
      <c r="AG392" s="16">
        <f t="shared" si="171"/>
        <v>1200</v>
      </c>
      <c r="AH392" s="29">
        <f t="shared" si="185"/>
        <v>30.368721737876832</v>
      </c>
      <c r="AI392" s="29">
        <f t="shared" si="186"/>
        <v>28.834901130426633</v>
      </c>
      <c r="AJ392" s="28">
        <f t="shared" si="179"/>
        <v>5.0955476376564196E-2</v>
      </c>
      <c r="AK392" s="25">
        <f t="shared" si="172"/>
        <v>0.5095547637656419</v>
      </c>
      <c r="AL392" s="26">
        <f t="shared" si="180"/>
        <v>3.8587339621163772</v>
      </c>
    </row>
    <row r="393" spans="2:38" x14ac:dyDescent="0.3">
      <c r="B393" s="6">
        <v>3660</v>
      </c>
      <c r="C393" s="8">
        <f t="shared" si="187"/>
        <v>36.6</v>
      </c>
      <c r="D393" s="8">
        <f t="shared" si="188"/>
        <v>12122.93635205696</v>
      </c>
      <c r="E393" s="8">
        <f t="shared" si="189"/>
        <v>33.12277691818889</v>
      </c>
      <c r="F393" s="8">
        <f t="shared" si="190"/>
        <v>44.301714128077634</v>
      </c>
      <c r="G393" s="8">
        <f t="shared" si="173"/>
        <v>2.2250485660981263</v>
      </c>
      <c r="H393" s="8">
        <f t="shared" si="191"/>
        <v>29.482191763722099</v>
      </c>
      <c r="I393" s="7">
        <v>101325</v>
      </c>
      <c r="J393" s="8">
        <f t="shared" si="192"/>
        <v>12596040</v>
      </c>
      <c r="K393" s="8">
        <f t="shared" si="193"/>
        <v>9417600</v>
      </c>
      <c r="L393" s="8">
        <f t="shared" si="194"/>
        <v>2127483.7060542423</v>
      </c>
      <c r="M393" s="17">
        <f t="shared" si="174"/>
        <v>73757913.00331831</v>
      </c>
      <c r="N393" s="18">
        <f t="shared" si="195"/>
        <v>124.31324944485566</v>
      </c>
      <c r="O393" s="18">
        <f t="shared" si="196"/>
        <v>92.944485566247224</v>
      </c>
      <c r="P393" s="18">
        <f t="shared" si="197"/>
        <v>20.996631690641426</v>
      </c>
      <c r="Q393" s="18">
        <f t="shared" si="198"/>
        <v>727.93400447390388</v>
      </c>
      <c r="R393" s="10">
        <f t="shared" si="199"/>
        <v>0</v>
      </c>
      <c r="S393" s="8">
        <f t="shared" si="175"/>
        <v>36.60000000000025</v>
      </c>
      <c r="T393" s="8">
        <f t="shared" si="200"/>
        <v>16.183286236437098</v>
      </c>
      <c r="U393" s="8">
        <v>0</v>
      </c>
      <c r="V393" s="8">
        <f t="shared" si="201"/>
        <v>4.7904867987184616</v>
      </c>
      <c r="W393" s="8">
        <v>0</v>
      </c>
      <c r="X393" s="15">
        <f t="shared" si="181"/>
        <v>1200</v>
      </c>
      <c r="Y393" s="8">
        <f t="shared" si="182"/>
        <v>0</v>
      </c>
      <c r="Z393" s="8">
        <f t="shared" si="183"/>
        <v>1228.9139008595512</v>
      </c>
      <c r="AA393" s="29">
        <f t="shared" si="176"/>
        <v>0</v>
      </c>
      <c r="AB393" s="8"/>
      <c r="AC393" s="8"/>
      <c r="AD393" s="8">
        <f t="shared" si="177"/>
        <v>0</v>
      </c>
      <c r="AE393" s="8">
        <f t="shared" si="178"/>
        <v>1200</v>
      </c>
      <c r="AF393" s="8">
        <f t="shared" si="184"/>
        <v>271.08609914044894</v>
      </c>
      <c r="AG393" s="16">
        <f t="shared" si="171"/>
        <v>1200</v>
      </c>
      <c r="AH393" s="29">
        <f t="shared" si="185"/>
        <v>30.472238941609891</v>
      </c>
      <c r="AI393" s="29">
        <f t="shared" si="186"/>
        <v>28.913900859551092</v>
      </c>
      <c r="AJ393" s="28">
        <f t="shared" si="179"/>
        <v>5.1095080421431495E-2</v>
      </c>
      <c r="AK393" s="25">
        <f t="shared" si="172"/>
        <v>0.51095080421431494</v>
      </c>
      <c r="AL393" s="26">
        <f t="shared" si="180"/>
        <v>3.8692711417931651</v>
      </c>
    </row>
    <row r="394" spans="2:38" x14ac:dyDescent="0.3">
      <c r="B394" s="6">
        <v>3670</v>
      </c>
      <c r="C394" s="8">
        <f t="shared" si="187"/>
        <v>36.700000000000003</v>
      </c>
      <c r="D394" s="8">
        <f t="shared" si="188"/>
        <v>12156.05912897515</v>
      </c>
      <c r="E394" s="8">
        <f t="shared" si="189"/>
        <v>33.12277691818889</v>
      </c>
      <c r="F394" s="8">
        <f t="shared" si="190"/>
        <v>44.301714128077634</v>
      </c>
      <c r="G394" s="8">
        <f t="shared" si="173"/>
        <v>2.2250485660981263</v>
      </c>
      <c r="H394" s="8">
        <f t="shared" si="191"/>
        <v>29.482191763722099</v>
      </c>
      <c r="I394" s="7">
        <v>101325</v>
      </c>
      <c r="J394" s="8">
        <f t="shared" si="192"/>
        <v>12596040</v>
      </c>
      <c r="K394" s="8">
        <f t="shared" si="193"/>
        <v>9417600</v>
      </c>
      <c r="L394" s="8">
        <f t="shared" si="194"/>
        <v>2126863.7161800736</v>
      </c>
      <c r="M394" s="17">
        <f t="shared" si="174"/>
        <v>73931752.929556891</v>
      </c>
      <c r="N394" s="18">
        <f t="shared" si="195"/>
        <v>124.31324944485566</v>
      </c>
      <c r="O394" s="18">
        <f t="shared" si="196"/>
        <v>92.944485566247224</v>
      </c>
      <c r="P394" s="18">
        <f t="shared" si="197"/>
        <v>20.990512866321968</v>
      </c>
      <c r="Q394" s="18">
        <f t="shared" si="198"/>
        <v>729.64967115279444</v>
      </c>
      <c r="R394" s="10">
        <f t="shared" si="199"/>
        <v>0</v>
      </c>
      <c r="S394" s="8">
        <f t="shared" si="175"/>
        <v>36.700000000000252</v>
      </c>
      <c r="T394" s="8">
        <f t="shared" si="200"/>
        <v>16.183286236437098</v>
      </c>
      <c r="U394" s="8">
        <v>0</v>
      </c>
      <c r="V394" s="8">
        <f t="shared" si="201"/>
        <v>4.7890907582697881</v>
      </c>
      <c r="W394" s="8">
        <v>0</v>
      </c>
      <c r="X394" s="15">
        <f t="shared" si="181"/>
        <v>1200</v>
      </c>
      <c r="Y394" s="8">
        <f t="shared" si="182"/>
        <v>0</v>
      </c>
      <c r="Z394" s="8">
        <f t="shared" si="183"/>
        <v>1228.9929005886756</v>
      </c>
      <c r="AA394" s="29">
        <f t="shared" si="176"/>
        <v>0</v>
      </c>
      <c r="AB394" s="8"/>
      <c r="AC394" s="8"/>
      <c r="AD394" s="8">
        <f t="shared" si="177"/>
        <v>0</v>
      </c>
      <c r="AE394" s="8">
        <f t="shared" si="178"/>
        <v>1200</v>
      </c>
      <c r="AF394" s="8">
        <f t="shared" si="184"/>
        <v>271.00709941132448</v>
      </c>
      <c r="AG394" s="16">
        <f t="shared" si="171"/>
        <v>1200</v>
      </c>
      <c r="AH394" s="29">
        <f t="shared" si="185"/>
        <v>30.575756145342947</v>
      </c>
      <c r="AI394" s="29">
        <f t="shared" si="186"/>
        <v>28.992900588675553</v>
      </c>
      <c r="AJ394" s="28">
        <f t="shared" si="179"/>
        <v>5.1234684466298801E-2</v>
      </c>
      <c r="AK394" s="25">
        <f t="shared" si="172"/>
        <v>0.51234684466298797</v>
      </c>
      <c r="AL394" s="26">
        <f t="shared" si="180"/>
        <v>3.8798083372903847</v>
      </c>
    </row>
    <row r="395" spans="2:38" x14ac:dyDescent="0.3">
      <c r="B395" s="6">
        <v>3680</v>
      </c>
      <c r="C395" s="8">
        <f t="shared" si="187"/>
        <v>36.800000000000004</v>
      </c>
      <c r="D395" s="8">
        <f t="shared" si="188"/>
        <v>12189.181905893338</v>
      </c>
      <c r="E395" s="8">
        <f t="shared" si="189"/>
        <v>33.12277691818889</v>
      </c>
      <c r="F395" s="8">
        <f t="shared" si="190"/>
        <v>44.301714128077634</v>
      </c>
      <c r="G395" s="8">
        <f t="shared" si="173"/>
        <v>2.2250485660981263</v>
      </c>
      <c r="H395" s="8">
        <f t="shared" si="191"/>
        <v>29.482191763722099</v>
      </c>
      <c r="I395" s="7">
        <v>101325</v>
      </c>
      <c r="J395" s="8">
        <f t="shared" si="192"/>
        <v>12596040</v>
      </c>
      <c r="K395" s="8">
        <f t="shared" si="193"/>
        <v>9417600</v>
      </c>
      <c r="L395" s="8">
        <f t="shared" si="194"/>
        <v>2126243.7263059048</v>
      </c>
      <c r="M395" s="17">
        <f t="shared" si="174"/>
        <v>74105592.855795473</v>
      </c>
      <c r="N395" s="18">
        <f t="shared" si="195"/>
        <v>124.31324944485566</v>
      </c>
      <c r="O395" s="18">
        <f t="shared" si="196"/>
        <v>92.944485566247224</v>
      </c>
      <c r="P395" s="18">
        <f t="shared" si="197"/>
        <v>20.984394042002513</v>
      </c>
      <c r="Q395" s="18">
        <f t="shared" si="198"/>
        <v>731.36533783168488</v>
      </c>
      <c r="R395" s="10">
        <f t="shared" si="199"/>
        <v>0</v>
      </c>
      <c r="S395" s="8">
        <f t="shared" si="175"/>
        <v>36.800000000000253</v>
      </c>
      <c r="T395" s="8">
        <f t="shared" si="200"/>
        <v>16.183286236437098</v>
      </c>
      <c r="U395" s="8">
        <v>0</v>
      </c>
      <c r="V395" s="8">
        <f t="shared" si="201"/>
        <v>4.7876947178211156</v>
      </c>
      <c r="W395" s="8">
        <v>0</v>
      </c>
      <c r="X395" s="15">
        <f t="shared" si="181"/>
        <v>1200</v>
      </c>
      <c r="Y395" s="8">
        <f t="shared" si="182"/>
        <v>0</v>
      </c>
      <c r="Z395" s="8">
        <f t="shared" si="183"/>
        <v>1229.0719003178001</v>
      </c>
      <c r="AA395" s="29">
        <f t="shared" si="176"/>
        <v>0</v>
      </c>
      <c r="AB395" s="8"/>
      <c r="AC395" s="8"/>
      <c r="AD395" s="8">
        <f t="shared" si="177"/>
        <v>0</v>
      </c>
      <c r="AE395" s="8">
        <f t="shared" si="178"/>
        <v>1200</v>
      </c>
      <c r="AF395" s="8">
        <f t="shared" si="184"/>
        <v>270.92809968220001</v>
      </c>
      <c r="AG395" s="16">
        <f t="shared" si="171"/>
        <v>1200</v>
      </c>
      <c r="AH395" s="29">
        <f t="shared" si="185"/>
        <v>30.679273349076006</v>
      </c>
      <c r="AI395" s="29">
        <f t="shared" si="186"/>
        <v>29.071900317800015</v>
      </c>
      <c r="AJ395" s="28">
        <f t="shared" si="179"/>
        <v>5.1374288511166107E-2</v>
      </c>
      <c r="AK395" s="25">
        <f t="shared" si="172"/>
        <v>0.51374288511166111</v>
      </c>
      <c r="AL395" s="26">
        <f t="shared" si="180"/>
        <v>3.8903455484791358</v>
      </c>
    </row>
    <row r="396" spans="2:38" x14ac:dyDescent="0.3">
      <c r="B396" s="6">
        <v>3690</v>
      </c>
      <c r="C396" s="8">
        <f t="shared" si="187"/>
        <v>36.9</v>
      </c>
      <c r="D396" s="8">
        <f t="shared" si="188"/>
        <v>12222.304682811526</v>
      </c>
      <c r="E396" s="8">
        <f t="shared" si="189"/>
        <v>33.122776918186531</v>
      </c>
      <c r="F396" s="8">
        <f t="shared" si="190"/>
        <v>44.30171412807448</v>
      </c>
      <c r="G396" s="8">
        <f t="shared" si="173"/>
        <v>2.2250485660981263</v>
      </c>
      <c r="H396" s="8">
        <f t="shared" si="191"/>
        <v>29.482191763721051</v>
      </c>
      <c r="I396" s="7">
        <v>101325</v>
      </c>
      <c r="J396" s="8">
        <f t="shared" si="192"/>
        <v>12596040</v>
      </c>
      <c r="K396" s="8">
        <f t="shared" si="193"/>
        <v>9417600</v>
      </c>
      <c r="L396" s="8">
        <f t="shared" si="194"/>
        <v>2125623.736431736</v>
      </c>
      <c r="M396" s="17">
        <f t="shared" si="174"/>
        <v>74279432.782034039</v>
      </c>
      <c r="N396" s="18">
        <f t="shared" si="195"/>
        <v>124.31324944485566</v>
      </c>
      <c r="O396" s="18">
        <f t="shared" si="196"/>
        <v>92.944485566247224</v>
      </c>
      <c r="P396" s="18">
        <f t="shared" si="197"/>
        <v>20.978275217683059</v>
      </c>
      <c r="Q396" s="18">
        <f t="shared" si="198"/>
        <v>733.08100451057533</v>
      </c>
      <c r="R396" s="10">
        <f t="shared" si="199"/>
        <v>0</v>
      </c>
      <c r="S396" s="8">
        <f t="shared" si="175"/>
        <v>36.900000000000254</v>
      </c>
      <c r="T396" s="8">
        <f t="shared" si="200"/>
        <v>16.183286236437098</v>
      </c>
      <c r="U396" s="8">
        <v>0</v>
      </c>
      <c r="V396" s="8">
        <f t="shared" si="201"/>
        <v>4.7862986773724421</v>
      </c>
      <c r="W396" s="8">
        <v>0</v>
      </c>
      <c r="X396" s="15">
        <f t="shared" si="181"/>
        <v>1200</v>
      </c>
      <c r="Y396" s="8">
        <f t="shared" si="182"/>
        <v>0</v>
      </c>
      <c r="Z396" s="8">
        <f t="shared" si="183"/>
        <v>1229.1509000469246</v>
      </c>
      <c r="AA396" s="29">
        <f t="shared" si="176"/>
        <v>0</v>
      </c>
      <c r="AB396" s="8"/>
      <c r="AC396" s="8"/>
      <c r="AD396" s="8">
        <f t="shared" si="177"/>
        <v>0</v>
      </c>
      <c r="AE396" s="8">
        <f t="shared" si="178"/>
        <v>1200</v>
      </c>
      <c r="AF396" s="8">
        <f t="shared" si="184"/>
        <v>270.84909995307555</v>
      </c>
      <c r="AG396" s="16">
        <f t="shared" si="171"/>
        <v>1200</v>
      </c>
      <c r="AH396" s="29">
        <f t="shared" si="185"/>
        <v>30.782790552809061</v>
      </c>
      <c r="AI396" s="29">
        <f t="shared" si="186"/>
        <v>29.15090004692447</v>
      </c>
      <c r="AJ396" s="28">
        <f t="shared" si="179"/>
        <v>5.1513892556033405E-2</v>
      </c>
      <c r="AK396" s="25">
        <f t="shared" si="172"/>
        <v>0.51513892556033403</v>
      </c>
      <c r="AL396" s="26">
        <f t="shared" si="180"/>
        <v>3.9008827752319144</v>
      </c>
    </row>
    <row r="397" spans="2:38" x14ac:dyDescent="0.3">
      <c r="B397" s="6">
        <v>3700</v>
      </c>
      <c r="C397" s="8">
        <f t="shared" si="187"/>
        <v>37</v>
      </c>
      <c r="D397" s="8">
        <f t="shared" si="188"/>
        <v>12255.427459729714</v>
      </c>
      <c r="E397" s="8">
        <f t="shared" si="189"/>
        <v>33.12277691818889</v>
      </c>
      <c r="F397" s="8">
        <f t="shared" si="190"/>
        <v>44.301714128077634</v>
      </c>
      <c r="G397" s="8">
        <f t="shared" si="173"/>
        <v>2.2250485660981263</v>
      </c>
      <c r="H397" s="8">
        <f t="shared" si="191"/>
        <v>29.482191763722099</v>
      </c>
      <c r="I397" s="7">
        <v>101325</v>
      </c>
      <c r="J397" s="8">
        <f t="shared" si="192"/>
        <v>12596040</v>
      </c>
      <c r="K397" s="8">
        <f t="shared" si="193"/>
        <v>9417600</v>
      </c>
      <c r="L397" s="8">
        <f t="shared" si="194"/>
        <v>2125003.7465575673</v>
      </c>
      <c r="M397" s="17">
        <f t="shared" si="174"/>
        <v>74453272.708272621</v>
      </c>
      <c r="N397" s="18">
        <f t="shared" si="195"/>
        <v>124.31324944485566</v>
      </c>
      <c r="O397" s="18">
        <f t="shared" si="196"/>
        <v>92.944485566247224</v>
      </c>
      <c r="P397" s="18">
        <f t="shared" si="197"/>
        <v>20.972156393363605</v>
      </c>
      <c r="Q397" s="18">
        <f t="shared" si="198"/>
        <v>734.79667118946577</v>
      </c>
      <c r="R397" s="10">
        <f t="shared" si="199"/>
        <v>0</v>
      </c>
      <c r="S397" s="8">
        <f t="shared" si="175"/>
        <v>37.000000000000256</v>
      </c>
      <c r="T397" s="8">
        <f t="shared" si="200"/>
        <v>16.183286236437098</v>
      </c>
      <c r="U397" s="8">
        <v>0</v>
      </c>
      <c r="V397" s="8">
        <f t="shared" si="201"/>
        <v>4.7849026369237695</v>
      </c>
      <c r="W397" s="8">
        <v>0</v>
      </c>
      <c r="X397" s="15">
        <f t="shared" si="181"/>
        <v>1200</v>
      </c>
      <c r="Y397" s="8">
        <f t="shared" si="182"/>
        <v>0</v>
      </c>
      <c r="Z397" s="8">
        <f t="shared" si="183"/>
        <v>1229.229899776049</v>
      </c>
      <c r="AA397" s="29">
        <f t="shared" si="176"/>
        <v>0</v>
      </c>
      <c r="AB397" s="8"/>
      <c r="AC397" s="8"/>
      <c r="AD397" s="8">
        <f t="shared" si="177"/>
        <v>0</v>
      </c>
      <c r="AE397" s="8">
        <f t="shared" si="178"/>
        <v>1200</v>
      </c>
      <c r="AF397" s="8">
        <f t="shared" si="184"/>
        <v>270.77010022395109</v>
      </c>
      <c r="AG397" s="16">
        <f t="shared" si="171"/>
        <v>1200</v>
      </c>
      <c r="AH397" s="29">
        <f t="shared" si="185"/>
        <v>30.88630775654212</v>
      </c>
      <c r="AI397" s="29">
        <f t="shared" si="186"/>
        <v>29.229899776048928</v>
      </c>
      <c r="AJ397" s="28">
        <f t="shared" si="179"/>
        <v>5.1653496600900711E-2</v>
      </c>
      <c r="AK397" s="25">
        <f t="shared" si="172"/>
        <v>0.51653496600900706</v>
      </c>
      <c r="AL397" s="26">
        <f t="shared" si="180"/>
        <v>3.9114200174225942</v>
      </c>
    </row>
    <row r="398" spans="2:38" x14ac:dyDescent="0.3">
      <c r="B398" s="6">
        <v>3710</v>
      </c>
      <c r="C398" s="8">
        <f t="shared" si="187"/>
        <v>37.1</v>
      </c>
      <c r="D398" s="8">
        <f t="shared" si="188"/>
        <v>12288.550236647903</v>
      </c>
      <c r="E398" s="8">
        <f t="shared" si="189"/>
        <v>33.12277691818889</v>
      </c>
      <c r="F398" s="8">
        <f t="shared" si="190"/>
        <v>44.301714128077634</v>
      </c>
      <c r="G398" s="8">
        <f t="shared" si="173"/>
        <v>2.2250485660981263</v>
      </c>
      <c r="H398" s="8">
        <f t="shared" si="191"/>
        <v>29.482191763722099</v>
      </c>
      <c r="I398" s="7">
        <v>101325</v>
      </c>
      <c r="J398" s="8">
        <f t="shared" si="192"/>
        <v>12596040</v>
      </c>
      <c r="K398" s="8">
        <f t="shared" si="193"/>
        <v>9417600</v>
      </c>
      <c r="L398" s="8">
        <f t="shared" si="194"/>
        <v>2124383.7566833985</v>
      </c>
      <c r="M398" s="17">
        <f t="shared" si="174"/>
        <v>74627112.634511203</v>
      </c>
      <c r="N398" s="18">
        <f t="shared" si="195"/>
        <v>124.31324944485566</v>
      </c>
      <c r="O398" s="18">
        <f t="shared" si="196"/>
        <v>92.944485566247224</v>
      </c>
      <c r="P398" s="18">
        <f t="shared" si="197"/>
        <v>20.966037569044151</v>
      </c>
      <c r="Q398" s="18">
        <f t="shared" si="198"/>
        <v>736.51233786835633</v>
      </c>
      <c r="R398" s="10">
        <f t="shared" si="199"/>
        <v>0</v>
      </c>
      <c r="S398" s="8">
        <f t="shared" si="175"/>
        <v>37.100000000000257</v>
      </c>
      <c r="T398" s="8">
        <f t="shared" si="200"/>
        <v>16.183286236437098</v>
      </c>
      <c r="U398" s="8">
        <v>0</v>
      </c>
      <c r="V398" s="8">
        <f t="shared" si="201"/>
        <v>4.783506596475096</v>
      </c>
      <c r="W398" s="8">
        <v>0</v>
      </c>
      <c r="X398" s="15">
        <f t="shared" si="181"/>
        <v>1200</v>
      </c>
      <c r="Y398" s="8">
        <f t="shared" si="182"/>
        <v>0</v>
      </c>
      <c r="Z398" s="8">
        <f t="shared" si="183"/>
        <v>1229.3088995051735</v>
      </c>
      <c r="AA398" s="29">
        <f t="shared" si="176"/>
        <v>0</v>
      </c>
      <c r="AB398" s="8"/>
      <c r="AC398" s="8"/>
      <c r="AD398" s="8">
        <f t="shared" si="177"/>
        <v>0</v>
      </c>
      <c r="AE398" s="8">
        <f t="shared" si="178"/>
        <v>1200</v>
      </c>
      <c r="AF398" s="8">
        <f t="shared" si="184"/>
        <v>270.69110049482663</v>
      </c>
      <c r="AG398" s="16">
        <f t="shared" si="171"/>
        <v>1200</v>
      </c>
      <c r="AH398" s="29">
        <f t="shared" si="185"/>
        <v>30.989824960275179</v>
      </c>
      <c r="AI398" s="29">
        <f t="shared" si="186"/>
        <v>29.308899505173393</v>
      </c>
      <c r="AJ398" s="28">
        <f t="shared" si="179"/>
        <v>5.1793100645768017E-2</v>
      </c>
      <c r="AK398" s="25">
        <f t="shared" si="172"/>
        <v>0.5179310064576802</v>
      </c>
      <c r="AL398" s="26">
        <f t="shared" si="180"/>
        <v>3.9219572749264069</v>
      </c>
    </row>
    <row r="399" spans="2:38" x14ac:dyDescent="0.3">
      <c r="B399" s="6">
        <v>3720</v>
      </c>
      <c r="C399" s="8">
        <f t="shared" si="187"/>
        <v>37.200000000000003</v>
      </c>
      <c r="D399" s="8">
        <f t="shared" si="188"/>
        <v>12321.673013566093</v>
      </c>
      <c r="E399" s="8">
        <f t="shared" si="189"/>
        <v>33.12277691818889</v>
      </c>
      <c r="F399" s="8">
        <f t="shared" si="190"/>
        <v>44.301714128077634</v>
      </c>
      <c r="G399" s="8">
        <f t="shared" si="173"/>
        <v>2.2250485660981263</v>
      </c>
      <c r="H399" s="8">
        <f t="shared" si="191"/>
        <v>29.482191763722099</v>
      </c>
      <c r="I399" s="7">
        <v>101325</v>
      </c>
      <c r="J399" s="8">
        <f t="shared" si="192"/>
        <v>12596040</v>
      </c>
      <c r="K399" s="8">
        <f t="shared" si="193"/>
        <v>9417600</v>
      </c>
      <c r="L399" s="8">
        <f t="shared" si="194"/>
        <v>2123763.7668092297</v>
      </c>
      <c r="M399" s="17">
        <f t="shared" si="174"/>
        <v>74800952.560749784</v>
      </c>
      <c r="N399" s="18">
        <f t="shared" si="195"/>
        <v>124.31324944485566</v>
      </c>
      <c r="O399" s="18">
        <f t="shared" si="196"/>
        <v>92.944485566247224</v>
      </c>
      <c r="P399" s="18">
        <f t="shared" si="197"/>
        <v>20.959918744724696</v>
      </c>
      <c r="Q399" s="18">
        <f t="shared" si="198"/>
        <v>738.22800454724677</v>
      </c>
      <c r="R399" s="10">
        <f t="shared" si="199"/>
        <v>0</v>
      </c>
      <c r="S399" s="8">
        <f t="shared" si="175"/>
        <v>37.200000000000259</v>
      </c>
      <c r="T399" s="8">
        <f t="shared" si="200"/>
        <v>16.183286236437098</v>
      </c>
      <c r="U399" s="8">
        <v>0</v>
      </c>
      <c r="V399" s="8">
        <f t="shared" si="201"/>
        <v>4.7821105560264234</v>
      </c>
      <c r="W399" s="8">
        <v>0</v>
      </c>
      <c r="X399" s="15">
        <f t="shared" si="181"/>
        <v>1200</v>
      </c>
      <c r="Y399" s="8">
        <f t="shared" si="182"/>
        <v>0</v>
      </c>
      <c r="Z399" s="8">
        <f t="shared" si="183"/>
        <v>1229.3878992342979</v>
      </c>
      <c r="AA399" s="29">
        <f t="shared" si="176"/>
        <v>0</v>
      </c>
      <c r="AB399" s="8"/>
      <c r="AC399" s="8"/>
      <c r="AD399" s="8">
        <f t="shared" si="177"/>
        <v>0</v>
      </c>
      <c r="AE399" s="8">
        <f t="shared" si="178"/>
        <v>1200</v>
      </c>
      <c r="AF399" s="8">
        <f t="shared" si="184"/>
        <v>270.61210076570217</v>
      </c>
      <c r="AG399" s="16">
        <f t="shared" si="171"/>
        <v>1200</v>
      </c>
      <c r="AH399" s="29">
        <f t="shared" si="185"/>
        <v>31.093342164008234</v>
      </c>
      <c r="AI399" s="29">
        <f t="shared" si="186"/>
        <v>29.387899234297844</v>
      </c>
      <c r="AJ399" s="28">
        <f t="shared" si="179"/>
        <v>5.1932704690635316E-2</v>
      </c>
      <c r="AK399" s="25">
        <f t="shared" si="172"/>
        <v>0.51932704690635312</v>
      </c>
      <c r="AL399" s="26">
        <f t="shared" si="180"/>
        <v>3.932494547619926</v>
      </c>
    </row>
    <row r="400" spans="2:38" x14ac:dyDescent="0.3">
      <c r="B400" s="6">
        <v>3730</v>
      </c>
      <c r="C400" s="8">
        <f t="shared" si="187"/>
        <v>37.300000000000004</v>
      </c>
      <c r="D400" s="8">
        <f t="shared" si="188"/>
        <v>12354.795790484282</v>
      </c>
      <c r="E400" s="8">
        <f t="shared" si="189"/>
        <v>33.12277691818889</v>
      </c>
      <c r="F400" s="8">
        <f t="shared" si="190"/>
        <v>44.301714128077634</v>
      </c>
      <c r="G400" s="8">
        <f t="shared" si="173"/>
        <v>2.2250485660981263</v>
      </c>
      <c r="H400" s="8">
        <f t="shared" si="191"/>
        <v>29.482191763722099</v>
      </c>
      <c r="I400" s="7">
        <v>101325</v>
      </c>
      <c r="J400" s="8">
        <f t="shared" si="192"/>
        <v>12596040</v>
      </c>
      <c r="K400" s="8">
        <f t="shared" si="193"/>
        <v>9417600</v>
      </c>
      <c r="L400" s="8">
        <f t="shared" si="194"/>
        <v>2123143.776935061</v>
      </c>
      <c r="M400" s="17">
        <f t="shared" si="174"/>
        <v>74974792.486988366</v>
      </c>
      <c r="N400" s="18">
        <f t="shared" si="195"/>
        <v>124.31324944485566</v>
      </c>
      <c r="O400" s="18">
        <f t="shared" si="196"/>
        <v>92.944485566247224</v>
      </c>
      <c r="P400" s="18">
        <f t="shared" si="197"/>
        <v>20.953799920405242</v>
      </c>
      <c r="Q400" s="18">
        <f t="shared" si="198"/>
        <v>739.94367122613733</v>
      </c>
      <c r="R400" s="10">
        <f t="shared" si="199"/>
        <v>0</v>
      </c>
      <c r="S400" s="8">
        <f t="shared" si="175"/>
        <v>37.30000000000026</v>
      </c>
      <c r="T400" s="8">
        <f t="shared" si="200"/>
        <v>16.183286236437098</v>
      </c>
      <c r="U400" s="8">
        <v>0</v>
      </c>
      <c r="V400" s="8">
        <f t="shared" si="201"/>
        <v>4.78071451557775</v>
      </c>
      <c r="W400" s="8">
        <v>0</v>
      </c>
      <c r="X400" s="15">
        <f t="shared" si="181"/>
        <v>1200</v>
      </c>
      <c r="Y400" s="8">
        <f t="shared" si="182"/>
        <v>0</v>
      </c>
      <c r="Z400" s="8">
        <f t="shared" si="183"/>
        <v>1229.4668989634224</v>
      </c>
      <c r="AA400" s="29">
        <f t="shared" si="176"/>
        <v>0</v>
      </c>
      <c r="AB400" s="8"/>
      <c r="AC400" s="8"/>
      <c r="AD400" s="8">
        <f t="shared" si="177"/>
        <v>0</v>
      </c>
      <c r="AE400" s="8">
        <f t="shared" si="178"/>
        <v>1200</v>
      </c>
      <c r="AF400" s="8">
        <f t="shared" si="184"/>
        <v>270.5331010365777</v>
      </c>
      <c r="AG400" s="16">
        <f t="shared" si="171"/>
        <v>1200</v>
      </c>
      <c r="AH400" s="29">
        <f t="shared" si="185"/>
        <v>31.19685936774129</v>
      </c>
      <c r="AI400" s="29">
        <f t="shared" si="186"/>
        <v>29.46689896342231</v>
      </c>
      <c r="AJ400" s="28">
        <f t="shared" si="179"/>
        <v>5.2072308735502622E-2</v>
      </c>
      <c r="AK400" s="25">
        <f t="shared" si="172"/>
        <v>0.52072308735502626</v>
      </c>
      <c r="AL400" s="26">
        <f t="shared" si="180"/>
        <v>3.9430318353810474</v>
      </c>
    </row>
    <row r="401" spans="2:38" x14ac:dyDescent="0.3">
      <c r="B401" s="6">
        <v>3740</v>
      </c>
      <c r="C401" s="8">
        <f t="shared" si="187"/>
        <v>37.4</v>
      </c>
      <c r="D401" s="8">
        <f t="shared" si="188"/>
        <v>12387.918567402468</v>
      </c>
      <c r="E401" s="8">
        <f t="shared" si="189"/>
        <v>33.122776918186531</v>
      </c>
      <c r="F401" s="8">
        <f t="shared" si="190"/>
        <v>44.30171412807448</v>
      </c>
      <c r="G401" s="8">
        <f t="shared" si="173"/>
        <v>2.2250485660981263</v>
      </c>
      <c r="H401" s="8">
        <f t="shared" si="191"/>
        <v>29.482191763721051</v>
      </c>
      <c r="I401" s="7">
        <v>101325</v>
      </c>
      <c r="J401" s="8">
        <f t="shared" si="192"/>
        <v>12596040</v>
      </c>
      <c r="K401" s="8">
        <f t="shared" si="193"/>
        <v>9417600</v>
      </c>
      <c r="L401" s="8">
        <f t="shared" si="194"/>
        <v>2122523.7870608922</v>
      </c>
      <c r="M401" s="17">
        <f t="shared" si="174"/>
        <v>75148632.413226932</v>
      </c>
      <c r="N401" s="18">
        <f t="shared" si="195"/>
        <v>124.31324944485566</v>
      </c>
      <c r="O401" s="18">
        <f t="shared" si="196"/>
        <v>92.944485566247224</v>
      </c>
      <c r="P401" s="18">
        <f t="shared" si="197"/>
        <v>20.947681096085784</v>
      </c>
      <c r="Q401" s="18">
        <f t="shared" si="198"/>
        <v>741.65933790502766</v>
      </c>
      <c r="R401" s="10">
        <f t="shared" si="199"/>
        <v>0</v>
      </c>
      <c r="S401" s="8">
        <f t="shared" si="175"/>
        <v>37.400000000000261</v>
      </c>
      <c r="T401" s="8">
        <f t="shared" si="200"/>
        <v>16.183286236437098</v>
      </c>
      <c r="U401" s="8">
        <v>0</v>
      </c>
      <c r="V401" s="8">
        <f t="shared" si="201"/>
        <v>4.7793184751290765</v>
      </c>
      <c r="W401" s="8">
        <v>0</v>
      </c>
      <c r="X401" s="15">
        <f t="shared" si="181"/>
        <v>1200</v>
      </c>
      <c r="Y401" s="8">
        <f t="shared" si="182"/>
        <v>0</v>
      </c>
      <c r="Z401" s="8">
        <f t="shared" si="183"/>
        <v>1229.5458986925469</v>
      </c>
      <c r="AA401" s="29">
        <f t="shared" si="176"/>
        <v>0</v>
      </c>
      <c r="AB401" s="8"/>
      <c r="AC401" s="8"/>
      <c r="AD401" s="8">
        <f t="shared" si="177"/>
        <v>0</v>
      </c>
      <c r="AE401" s="8">
        <f t="shared" si="178"/>
        <v>1200</v>
      </c>
      <c r="AF401" s="8">
        <f t="shared" si="184"/>
        <v>270.45410130745324</v>
      </c>
      <c r="AG401" s="16">
        <f t="shared" si="171"/>
        <v>1200</v>
      </c>
      <c r="AH401" s="29">
        <f t="shared" si="185"/>
        <v>31.300376571474338</v>
      </c>
      <c r="AI401" s="29">
        <f t="shared" si="186"/>
        <v>29.545898692546764</v>
      </c>
      <c r="AJ401" s="28">
        <f t="shared" si="179"/>
        <v>5.2211912780369914E-2</v>
      </c>
      <c r="AK401" s="25">
        <f t="shared" si="172"/>
        <v>0.52211912780369918</v>
      </c>
      <c r="AL401" s="26">
        <f t="shared" si="180"/>
        <v>3.9535691380889721</v>
      </c>
    </row>
    <row r="402" spans="2:38" x14ac:dyDescent="0.3">
      <c r="B402" s="6">
        <v>3750</v>
      </c>
      <c r="C402" s="8">
        <f t="shared" si="187"/>
        <v>37.5</v>
      </c>
      <c r="D402" s="8">
        <f t="shared" si="188"/>
        <v>12421.041344320656</v>
      </c>
      <c r="E402" s="8">
        <f t="shared" si="189"/>
        <v>33.12277691818889</v>
      </c>
      <c r="F402" s="8">
        <f t="shared" si="190"/>
        <v>44.301714128077634</v>
      </c>
      <c r="G402" s="8">
        <f t="shared" si="173"/>
        <v>2.2250485660981263</v>
      </c>
      <c r="H402" s="8">
        <f t="shared" si="191"/>
        <v>29.482191763722099</v>
      </c>
      <c r="I402" s="7">
        <v>101325</v>
      </c>
      <c r="J402" s="8">
        <f t="shared" si="192"/>
        <v>12596040</v>
      </c>
      <c r="K402" s="8">
        <f t="shared" si="193"/>
        <v>9417600</v>
      </c>
      <c r="L402" s="8">
        <f t="shared" si="194"/>
        <v>2121903.7971867234</v>
      </c>
      <c r="M402" s="17">
        <f t="shared" si="174"/>
        <v>75322472.339465514</v>
      </c>
      <c r="N402" s="18">
        <f t="shared" si="195"/>
        <v>124.31324944485566</v>
      </c>
      <c r="O402" s="18">
        <f t="shared" si="196"/>
        <v>92.944485566247224</v>
      </c>
      <c r="P402" s="18">
        <f t="shared" si="197"/>
        <v>20.94156227176633</v>
      </c>
      <c r="Q402" s="18">
        <f t="shared" si="198"/>
        <v>743.37500458391821</v>
      </c>
      <c r="R402" s="10">
        <f t="shared" si="199"/>
        <v>0</v>
      </c>
      <c r="S402" s="8">
        <f t="shared" si="175"/>
        <v>37.500000000000263</v>
      </c>
      <c r="T402" s="8">
        <f t="shared" si="200"/>
        <v>16.183286236437098</v>
      </c>
      <c r="U402" s="8">
        <v>0</v>
      </c>
      <c r="V402" s="8">
        <f t="shared" si="201"/>
        <v>4.777922434680403</v>
      </c>
      <c r="W402" s="8">
        <v>0</v>
      </c>
      <c r="X402" s="15">
        <f t="shared" si="181"/>
        <v>1200</v>
      </c>
      <c r="Y402" s="8">
        <f t="shared" si="182"/>
        <v>0</v>
      </c>
      <c r="Z402" s="8">
        <f t="shared" si="183"/>
        <v>1229.6248984216713</v>
      </c>
      <c r="AA402" s="29">
        <f t="shared" si="176"/>
        <v>0</v>
      </c>
      <c r="AB402" s="8"/>
      <c r="AC402" s="8"/>
      <c r="AD402" s="8">
        <f t="shared" si="177"/>
        <v>0</v>
      </c>
      <c r="AE402" s="8">
        <f t="shared" si="178"/>
        <v>1200</v>
      </c>
      <c r="AF402" s="8">
        <f t="shared" si="184"/>
        <v>270.37510157832878</v>
      </c>
      <c r="AG402" s="16">
        <f t="shared" si="171"/>
        <v>1200</v>
      </c>
      <c r="AH402" s="29">
        <f t="shared" si="185"/>
        <v>31.403893775207401</v>
      </c>
      <c r="AI402" s="29">
        <f t="shared" si="186"/>
        <v>29.624898421671222</v>
      </c>
      <c r="AJ402" s="28">
        <f t="shared" si="179"/>
        <v>5.235151682523722E-2</v>
      </c>
      <c r="AK402" s="25">
        <f t="shared" si="172"/>
        <v>0.52351516825237221</v>
      </c>
      <c r="AL402" s="26">
        <f t="shared" si="180"/>
        <v>3.9641064556241883</v>
      </c>
    </row>
    <row r="403" spans="2:38" x14ac:dyDescent="0.3">
      <c r="B403" s="6">
        <v>3760</v>
      </c>
      <c r="C403" s="8">
        <f t="shared" si="187"/>
        <v>37.6</v>
      </c>
      <c r="D403" s="8">
        <f t="shared" si="188"/>
        <v>12454.164121238846</v>
      </c>
      <c r="E403" s="8">
        <f t="shared" si="189"/>
        <v>33.12277691818889</v>
      </c>
      <c r="F403" s="8">
        <f t="shared" si="190"/>
        <v>44.301714128077634</v>
      </c>
      <c r="G403" s="8">
        <f t="shared" si="173"/>
        <v>2.2250485660981263</v>
      </c>
      <c r="H403" s="8">
        <f t="shared" si="191"/>
        <v>29.482191763722099</v>
      </c>
      <c r="I403" s="7">
        <v>101325</v>
      </c>
      <c r="J403" s="8">
        <f t="shared" si="192"/>
        <v>12596040</v>
      </c>
      <c r="K403" s="8">
        <f t="shared" si="193"/>
        <v>9417600</v>
      </c>
      <c r="L403" s="8">
        <f t="shared" si="194"/>
        <v>2121283.8073125547</v>
      </c>
      <c r="M403" s="17">
        <f t="shared" si="174"/>
        <v>75496312.265704095</v>
      </c>
      <c r="N403" s="18">
        <f t="shared" si="195"/>
        <v>124.31324944485566</v>
      </c>
      <c r="O403" s="18">
        <f t="shared" si="196"/>
        <v>92.944485566247224</v>
      </c>
      <c r="P403" s="18">
        <f t="shared" si="197"/>
        <v>20.935443447446875</v>
      </c>
      <c r="Q403" s="18">
        <f t="shared" si="198"/>
        <v>745.09067126280877</v>
      </c>
      <c r="R403" s="10">
        <f t="shared" si="199"/>
        <v>0</v>
      </c>
      <c r="S403" s="8">
        <f t="shared" si="175"/>
        <v>37.600000000000264</v>
      </c>
      <c r="T403" s="8">
        <f t="shared" si="200"/>
        <v>16.183286236437098</v>
      </c>
      <c r="U403" s="8">
        <v>0</v>
      </c>
      <c r="V403" s="8">
        <f t="shared" si="201"/>
        <v>4.7765263942317304</v>
      </c>
      <c r="W403" s="8">
        <v>0</v>
      </c>
      <c r="X403" s="15">
        <f t="shared" si="181"/>
        <v>1200</v>
      </c>
      <c r="Y403" s="8">
        <f t="shared" si="182"/>
        <v>0</v>
      </c>
      <c r="Z403" s="8">
        <f t="shared" si="183"/>
        <v>1229.7038981507958</v>
      </c>
      <c r="AA403" s="29">
        <f t="shared" si="176"/>
        <v>0</v>
      </c>
      <c r="AB403" s="8"/>
      <c r="AC403" s="8"/>
      <c r="AD403" s="8">
        <f t="shared" si="177"/>
        <v>0</v>
      </c>
      <c r="AE403" s="8">
        <f t="shared" si="178"/>
        <v>1200</v>
      </c>
      <c r="AF403" s="8">
        <f t="shared" si="184"/>
        <v>270.29610184920432</v>
      </c>
      <c r="AG403" s="16">
        <f t="shared" si="171"/>
        <v>1200</v>
      </c>
      <c r="AH403" s="29">
        <f t="shared" si="185"/>
        <v>31.50741097894046</v>
      </c>
      <c r="AI403" s="29">
        <f t="shared" si="186"/>
        <v>29.703898150795681</v>
      </c>
      <c r="AJ403" s="28">
        <f t="shared" si="179"/>
        <v>5.2491120870104525E-2</v>
      </c>
      <c r="AK403" s="25">
        <f t="shared" si="172"/>
        <v>0.52491120870104524</v>
      </c>
      <c r="AL403" s="26">
        <f t="shared" si="180"/>
        <v>3.9746437878684553</v>
      </c>
    </row>
    <row r="404" spans="2:38" x14ac:dyDescent="0.3">
      <c r="B404" s="6">
        <v>3770</v>
      </c>
      <c r="C404" s="8">
        <f t="shared" si="187"/>
        <v>37.700000000000003</v>
      </c>
      <c r="D404" s="8">
        <f t="shared" si="188"/>
        <v>12487.286898157034</v>
      </c>
      <c r="E404" s="8">
        <f t="shared" si="189"/>
        <v>33.12277691818889</v>
      </c>
      <c r="F404" s="8">
        <f t="shared" si="190"/>
        <v>44.301714128077634</v>
      </c>
      <c r="G404" s="8">
        <f t="shared" si="173"/>
        <v>2.2250485660981263</v>
      </c>
      <c r="H404" s="8">
        <f t="shared" si="191"/>
        <v>29.482191763722099</v>
      </c>
      <c r="I404" s="7">
        <v>101325</v>
      </c>
      <c r="J404" s="8">
        <f t="shared" si="192"/>
        <v>12596040</v>
      </c>
      <c r="K404" s="8">
        <f t="shared" si="193"/>
        <v>9417600</v>
      </c>
      <c r="L404" s="8">
        <f t="shared" si="194"/>
        <v>2120663.8174383859</v>
      </c>
      <c r="M404" s="17">
        <f t="shared" si="174"/>
        <v>75670152.191942677</v>
      </c>
      <c r="N404" s="18">
        <f t="shared" si="195"/>
        <v>124.31324944485566</v>
      </c>
      <c r="O404" s="18">
        <f t="shared" si="196"/>
        <v>92.944485566247224</v>
      </c>
      <c r="P404" s="18">
        <f t="shared" si="197"/>
        <v>20.929324623127421</v>
      </c>
      <c r="Q404" s="18">
        <f t="shared" si="198"/>
        <v>746.80633794169921</v>
      </c>
      <c r="R404" s="10">
        <f t="shared" si="199"/>
        <v>0</v>
      </c>
      <c r="S404" s="8">
        <f t="shared" si="175"/>
        <v>37.700000000000266</v>
      </c>
      <c r="T404" s="8">
        <f t="shared" si="200"/>
        <v>16.183286236437098</v>
      </c>
      <c r="U404" s="8">
        <v>0</v>
      </c>
      <c r="V404" s="8">
        <f t="shared" si="201"/>
        <v>4.7751303537830569</v>
      </c>
      <c r="W404" s="8">
        <v>0</v>
      </c>
      <c r="X404" s="15">
        <f t="shared" si="181"/>
        <v>1200</v>
      </c>
      <c r="Y404" s="8">
        <f t="shared" si="182"/>
        <v>0</v>
      </c>
      <c r="Z404" s="8">
        <f t="shared" si="183"/>
        <v>1229.7828978799203</v>
      </c>
      <c r="AA404" s="29">
        <f t="shared" si="176"/>
        <v>0</v>
      </c>
      <c r="AB404" s="8"/>
      <c r="AC404" s="8"/>
      <c r="AD404" s="8">
        <f t="shared" si="177"/>
        <v>0</v>
      </c>
      <c r="AE404" s="8">
        <f t="shared" si="178"/>
        <v>1200</v>
      </c>
      <c r="AF404" s="8">
        <f t="shared" si="184"/>
        <v>270.21710212007986</v>
      </c>
      <c r="AG404" s="16">
        <f t="shared" si="171"/>
        <v>1200</v>
      </c>
      <c r="AH404" s="29">
        <f t="shared" si="185"/>
        <v>31.610928182673518</v>
      </c>
      <c r="AI404" s="29">
        <f t="shared" si="186"/>
        <v>29.782897879920139</v>
      </c>
      <c r="AJ404" s="28">
        <f t="shared" si="179"/>
        <v>5.2630724914971831E-2</v>
      </c>
      <c r="AK404" s="25">
        <f t="shared" si="172"/>
        <v>0.52630724914971827</v>
      </c>
      <c r="AL404" s="26">
        <f t="shared" si="180"/>
        <v>3.9851811347047863</v>
      </c>
    </row>
    <row r="405" spans="2:38" x14ac:dyDescent="0.3">
      <c r="B405" s="6">
        <v>3780</v>
      </c>
      <c r="C405" s="8">
        <f t="shared" si="187"/>
        <v>37.800000000000004</v>
      </c>
      <c r="D405" s="8">
        <f t="shared" si="188"/>
        <v>12520.409675075225</v>
      </c>
      <c r="E405" s="8">
        <f t="shared" si="189"/>
        <v>33.12277691818889</v>
      </c>
      <c r="F405" s="8">
        <f t="shared" si="190"/>
        <v>44.301714128077634</v>
      </c>
      <c r="G405" s="8">
        <f t="shared" si="173"/>
        <v>2.2250485660981263</v>
      </c>
      <c r="H405" s="8">
        <f t="shared" si="191"/>
        <v>29.482191763722099</v>
      </c>
      <c r="I405" s="7">
        <v>101325</v>
      </c>
      <c r="J405" s="8">
        <f t="shared" si="192"/>
        <v>12596040</v>
      </c>
      <c r="K405" s="8">
        <f t="shared" si="193"/>
        <v>9417600</v>
      </c>
      <c r="L405" s="8">
        <f t="shared" si="194"/>
        <v>2120043.8275642172</v>
      </c>
      <c r="M405" s="17">
        <f t="shared" si="174"/>
        <v>75843992.118181258</v>
      </c>
      <c r="N405" s="18">
        <f t="shared" si="195"/>
        <v>124.31324944485566</v>
      </c>
      <c r="O405" s="18">
        <f t="shared" si="196"/>
        <v>92.944485566247224</v>
      </c>
      <c r="P405" s="18">
        <f t="shared" si="197"/>
        <v>20.923205798807967</v>
      </c>
      <c r="Q405" s="18">
        <f t="shared" si="198"/>
        <v>748.52200462058977</v>
      </c>
      <c r="R405" s="10">
        <f t="shared" si="199"/>
        <v>0</v>
      </c>
      <c r="S405" s="8">
        <f t="shared" si="175"/>
        <v>37.800000000000267</v>
      </c>
      <c r="T405" s="8">
        <f t="shared" si="200"/>
        <v>16.183286236437098</v>
      </c>
      <c r="U405" s="8">
        <v>0</v>
      </c>
      <c r="V405" s="8">
        <f t="shared" si="201"/>
        <v>4.7737343133343844</v>
      </c>
      <c r="W405" s="8">
        <v>0</v>
      </c>
      <c r="X405" s="15">
        <f t="shared" si="181"/>
        <v>1200</v>
      </c>
      <c r="Y405" s="8">
        <f t="shared" si="182"/>
        <v>0</v>
      </c>
      <c r="Z405" s="8">
        <f t="shared" si="183"/>
        <v>1229.8618976090447</v>
      </c>
      <c r="AA405" s="29">
        <f t="shared" si="176"/>
        <v>0</v>
      </c>
      <c r="AB405" s="8"/>
      <c r="AC405" s="8"/>
      <c r="AD405" s="8">
        <f t="shared" si="177"/>
        <v>0</v>
      </c>
      <c r="AE405" s="8">
        <f t="shared" si="178"/>
        <v>1200</v>
      </c>
      <c r="AF405" s="8">
        <f t="shared" si="184"/>
        <v>270.1381023909554</v>
      </c>
      <c r="AG405" s="16">
        <f t="shared" si="171"/>
        <v>1200</v>
      </c>
      <c r="AH405" s="29">
        <f t="shared" si="185"/>
        <v>31.71444538640657</v>
      </c>
      <c r="AI405" s="29">
        <f t="shared" si="186"/>
        <v>29.861897609044597</v>
      </c>
      <c r="AJ405" s="28">
        <f t="shared" si="179"/>
        <v>5.277032895983913E-2</v>
      </c>
      <c r="AK405" s="25">
        <f t="shared" si="172"/>
        <v>0.5277032895983913</v>
      </c>
      <c r="AL405" s="26">
        <f t="shared" si="180"/>
        <v>3.9957184960174308</v>
      </c>
    </row>
    <row r="406" spans="2:38" x14ac:dyDescent="0.3">
      <c r="B406" s="6">
        <v>3790</v>
      </c>
      <c r="C406" s="8">
        <f t="shared" si="187"/>
        <v>37.9</v>
      </c>
      <c r="D406" s="8">
        <f t="shared" si="188"/>
        <v>12553.532451993409</v>
      </c>
      <c r="E406" s="8">
        <f t="shared" si="189"/>
        <v>33.122776918186531</v>
      </c>
      <c r="F406" s="8">
        <f t="shared" si="190"/>
        <v>44.30171412807448</v>
      </c>
      <c r="G406" s="8">
        <f t="shared" si="173"/>
        <v>2.2250485660981263</v>
      </c>
      <c r="H406" s="8">
        <f t="shared" si="191"/>
        <v>29.482191763721051</v>
      </c>
      <c r="I406" s="7">
        <v>101325</v>
      </c>
      <c r="J406" s="8">
        <f t="shared" si="192"/>
        <v>12596040</v>
      </c>
      <c r="K406" s="8">
        <f t="shared" si="193"/>
        <v>9417600</v>
      </c>
      <c r="L406" s="8">
        <f t="shared" si="194"/>
        <v>2119423.8376900484</v>
      </c>
      <c r="M406" s="17">
        <f t="shared" si="174"/>
        <v>76017832.044419825</v>
      </c>
      <c r="N406" s="18">
        <f t="shared" si="195"/>
        <v>124.31324944485566</v>
      </c>
      <c r="O406" s="18">
        <f t="shared" si="196"/>
        <v>92.944485566247224</v>
      </c>
      <c r="P406" s="18">
        <f t="shared" si="197"/>
        <v>20.917086974488512</v>
      </c>
      <c r="Q406" s="18">
        <f t="shared" si="198"/>
        <v>750.2376712994801</v>
      </c>
      <c r="R406" s="10">
        <f t="shared" si="199"/>
        <v>0</v>
      </c>
      <c r="S406" s="8">
        <f t="shared" si="175"/>
        <v>37.900000000000269</v>
      </c>
      <c r="T406" s="8">
        <f t="shared" si="200"/>
        <v>16.183286236437098</v>
      </c>
      <c r="U406" s="8">
        <v>0</v>
      </c>
      <c r="V406" s="8">
        <f t="shared" si="201"/>
        <v>4.7723382728857109</v>
      </c>
      <c r="W406" s="8">
        <v>0</v>
      </c>
      <c r="X406" s="15">
        <f t="shared" si="181"/>
        <v>1200</v>
      </c>
      <c r="Y406" s="8">
        <f t="shared" si="182"/>
        <v>0</v>
      </c>
      <c r="Z406" s="8">
        <f t="shared" si="183"/>
        <v>1229.9408973381692</v>
      </c>
      <c r="AA406" s="29">
        <f t="shared" si="176"/>
        <v>0</v>
      </c>
      <c r="AB406" s="8"/>
      <c r="AC406" s="8"/>
      <c r="AD406" s="8">
        <f t="shared" si="177"/>
        <v>0</v>
      </c>
      <c r="AE406" s="8">
        <f t="shared" si="178"/>
        <v>1200</v>
      </c>
      <c r="AF406" s="8">
        <f t="shared" si="184"/>
        <v>270.05910266183093</v>
      </c>
      <c r="AG406" s="16">
        <f t="shared" si="171"/>
        <v>1200</v>
      </c>
      <c r="AH406" s="29">
        <f t="shared" si="185"/>
        <v>31.817962590139619</v>
      </c>
      <c r="AI406" s="29">
        <f t="shared" si="186"/>
        <v>29.940897338169052</v>
      </c>
      <c r="AJ406" s="28">
        <f t="shared" si="179"/>
        <v>5.2909933004706422E-2</v>
      </c>
      <c r="AK406" s="25">
        <f t="shared" si="172"/>
        <v>0.52909933004706422</v>
      </c>
      <c r="AL406" s="26">
        <f t="shared" si="180"/>
        <v>4.0062558716918595</v>
      </c>
    </row>
    <row r="407" spans="2:38" x14ac:dyDescent="0.3">
      <c r="B407" s="6">
        <v>3800</v>
      </c>
      <c r="C407" s="8">
        <f t="shared" si="187"/>
        <v>38</v>
      </c>
      <c r="D407" s="8">
        <f t="shared" si="188"/>
        <v>12586.655228911599</v>
      </c>
      <c r="E407" s="8">
        <f t="shared" si="189"/>
        <v>33.12277691818889</v>
      </c>
      <c r="F407" s="8">
        <f t="shared" si="190"/>
        <v>44.301714128077634</v>
      </c>
      <c r="G407" s="8">
        <f t="shared" si="173"/>
        <v>2.2250485660981263</v>
      </c>
      <c r="H407" s="8">
        <f t="shared" si="191"/>
        <v>29.482191763722099</v>
      </c>
      <c r="I407" s="7">
        <v>101325</v>
      </c>
      <c r="J407" s="8">
        <f t="shared" si="192"/>
        <v>12596040</v>
      </c>
      <c r="K407" s="8">
        <f t="shared" si="193"/>
        <v>9417600</v>
      </c>
      <c r="L407" s="8">
        <f t="shared" si="194"/>
        <v>2118803.8478158796</v>
      </c>
      <c r="M407" s="17">
        <f t="shared" si="174"/>
        <v>76191671.970658407</v>
      </c>
      <c r="N407" s="18">
        <f t="shared" si="195"/>
        <v>124.31324944485566</v>
      </c>
      <c r="O407" s="18">
        <f t="shared" si="196"/>
        <v>92.944485566247224</v>
      </c>
      <c r="P407" s="18">
        <f t="shared" si="197"/>
        <v>20.910968150169055</v>
      </c>
      <c r="Q407" s="18">
        <f t="shared" si="198"/>
        <v>751.95333797837066</v>
      </c>
      <c r="R407" s="10">
        <f t="shared" si="199"/>
        <v>0</v>
      </c>
      <c r="S407" s="8">
        <f t="shared" si="175"/>
        <v>38.00000000000027</v>
      </c>
      <c r="T407" s="8">
        <f t="shared" si="200"/>
        <v>16.183286236437098</v>
      </c>
      <c r="U407" s="8">
        <v>0</v>
      </c>
      <c r="V407" s="8">
        <f t="shared" si="201"/>
        <v>4.7709422324370383</v>
      </c>
      <c r="W407" s="8">
        <v>0</v>
      </c>
      <c r="X407" s="15">
        <f t="shared" si="181"/>
        <v>1200</v>
      </c>
      <c r="Y407" s="8">
        <f t="shared" si="182"/>
        <v>0</v>
      </c>
      <c r="Z407" s="8">
        <f t="shared" si="183"/>
        <v>1230.0198970672936</v>
      </c>
      <c r="AA407" s="29">
        <f t="shared" si="176"/>
        <v>0</v>
      </c>
      <c r="AB407" s="8"/>
      <c r="AC407" s="8"/>
      <c r="AD407" s="8">
        <f t="shared" si="177"/>
        <v>0</v>
      </c>
      <c r="AE407" s="8">
        <f t="shared" si="178"/>
        <v>1200</v>
      </c>
      <c r="AF407" s="8">
        <f t="shared" si="184"/>
        <v>269.98010293270647</v>
      </c>
      <c r="AG407" s="16">
        <f t="shared" si="171"/>
        <v>1200</v>
      </c>
      <c r="AH407" s="29">
        <f t="shared" si="185"/>
        <v>31.921479793872681</v>
      </c>
      <c r="AI407" s="29">
        <f t="shared" si="186"/>
        <v>30.01989706729351</v>
      </c>
      <c r="AJ407" s="28">
        <f t="shared" si="179"/>
        <v>5.3049537049573728E-2</v>
      </c>
      <c r="AK407" s="25">
        <f t="shared" si="172"/>
        <v>0.53049537049573725</v>
      </c>
      <c r="AL407" s="26">
        <f t="shared" si="180"/>
        <v>4.0167932616147484</v>
      </c>
    </row>
    <row r="408" spans="2:38" x14ac:dyDescent="0.3">
      <c r="B408" s="6">
        <v>3810</v>
      </c>
      <c r="C408" s="8">
        <f t="shared" si="187"/>
        <v>38.1</v>
      </c>
      <c r="D408" s="8">
        <f t="shared" si="188"/>
        <v>12619.778005829787</v>
      </c>
      <c r="E408" s="8">
        <f t="shared" si="189"/>
        <v>33.12277691818889</v>
      </c>
      <c r="F408" s="8">
        <f t="shared" si="190"/>
        <v>44.301714128077634</v>
      </c>
      <c r="G408" s="8">
        <f t="shared" si="173"/>
        <v>2.2250485660981263</v>
      </c>
      <c r="H408" s="8">
        <f t="shared" si="191"/>
        <v>29.482191763722099</v>
      </c>
      <c r="I408" s="7">
        <v>101325</v>
      </c>
      <c r="J408" s="8">
        <f t="shared" si="192"/>
        <v>12596040</v>
      </c>
      <c r="K408" s="8">
        <f t="shared" si="193"/>
        <v>9417600</v>
      </c>
      <c r="L408" s="8">
        <f t="shared" si="194"/>
        <v>2118183.8579417109</v>
      </c>
      <c r="M408" s="17">
        <f t="shared" si="174"/>
        <v>76365511.896896988</v>
      </c>
      <c r="N408" s="18">
        <f t="shared" si="195"/>
        <v>124.31324944485566</v>
      </c>
      <c r="O408" s="18">
        <f t="shared" si="196"/>
        <v>92.944485566247224</v>
      </c>
      <c r="P408" s="18">
        <f t="shared" si="197"/>
        <v>20.9048493258496</v>
      </c>
      <c r="Q408" s="18">
        <f t="shared" si="198"/>
        <v>753.66900465726121</v>
      </c>
      <c r="R408" s="10">
        <f t="shared" si="199"/>
        <v>0</v>
      </c>
      <c r="S408" s="8">
        <f t="shared" si="175"/>
        <v>38.100000000000271</v>
      </c>
      <c r="T408" s="8">
        <f t="shared" si="200"/>
        <v>16.183286236437098</v>
      </c>
      <c r="U408" s="8">
        <v>0</v>
      </c>
      <c r="V408" s="8">
        <f t="shared" si="201"/>
        <v>4.7695461919883648</v>
      </c>
      <c r="W408" s="8">
        <v>0</v>
      </c>
      <c r="X408" s="15">
        <f t="shared" si="181"/>
        <v>1200</v>
      </c>
      <c r="Y408" s="8">
        <f t="shared" si="182"/>
        <v>0</v>
      </c>
      <c r="Z408" s="8">
        <f t="shared" si="183"/>
        <v>1230.0988967964181</v>
      </c>
      <c r="AA408" s="29">
        <f t="shared" si="176"/>
        <v>0</v>
      </c>
      <c r="AB408" s="8"/>
      <c r="AC408" s="8"/>
      <c r="AD408" s="8">
        <f t="shared" si="177"/>
        <v>0</v>
      </c>
      <c r="AE408" s="8">
        <f t="shared" si="178"/>
        <v>1200</v>
      </c>
      <c r="AF408" s="8">
        <f t="shared" si="184"/>
        <v>269.90110320358201</v>
      </c>
      <c r="AG408" s="16">
        <f t="shared" si="171"/>
        <v>1200</v>
      </c>
      <c r="AH408" s="29">
        <f t="shared" si="185"/>
        <v>32.02499699760574</v>
      </c>
      <c r="AI408" s="29">
        <f t="shared" si="186"/>
        <v>30.098896796417975</v>
      </c>
      <c r="AJ408" s="28">
        <f t="shared" si="179"/>
        <v>5.3189141094441034E-2</v>
      </c>
      <c r="AK408" s="25">
        <f t="shared" si="172"/>
        <v>0.53189141094441039</v>
      </c>
      <c r="AL408" s="26">
        <f t="shared" si="180"/>
        <v>4.0273306656739623</v>
      </c>
    </row>
    <row r="409" spans="2:38" x14ac:dyDescent="0.3">
      <c r="B409" s="6">
        <v>3820</v>
      </c>
      <c r="C409" s="8">
        <f t="shared" si="187"/>
        <v>38.200000000000003</v>
      </c>
      <c r="D409" s="8">
        <f t="shared" si="188"/>
        <v>12652.900782747978</v>
      </c>
      <c r="E409" s="8">
        <f t="shared" si="189"/>
        <v>33.12277691818889</v>
      </c>
      <c r="F409" s="8">
        <f t="shared" si="190"/>
        <v>44.301714128077634</v>
      </c>
      <c r="G409" s="8">
        <f t="shared" si="173"/>
        <v>2.2250485660981263</v>
      </c>
      <c r="H409" s="8">
        <f t="shared" si="191"/>
        <v>29.482191763722099</v>
      </c>
      <c r="I409" s="7">
        <v>101325</v>
      </c>
      <c r="J409" s="8">
        <f t="shared" si="192"/>
        <v>12596040</v>
      </c>
      <c r="K409" s="8">
        <f t="shared" si="193"/>
        <v>9417600</v>
      </c>
      <c r="L409" s="8">
        <f t="shared" si="194"/>
        <v>2117563.8680675421</v>
      </c>
      <c r="M409" s="17">
        <f t="shared" si="174"/>
        <v>76539351.82313557</v>
      </c>
      <c r="N409" s="18">
        <f t="shared" si="195"/>
        <v>124.31324944485566</v>
      </c>
      <c r="O409" s="18">
        <f t="shared" si="196"/>
        <v>92.944485566247224</v>
      </c>
      <c r="P409" s="18">
        <f t="shared" si="197"/>
        <v>20.898730501530146</v>
      </c>
      <c r="Q409" s="18">
        <f t="shared" si="198"/>
        <v>755.38467133615165</v>
      </c>
      <c r="R409" s="10">
        <f t="shared" si="199"/>
        <v>0</v>
      </c>
      <c r="S409" s="8">
        <f t="shared" si="175"/>
        <v>38.200000000000273</v>
      </c>
      <c r="T409" s="8">
        <f t="shared" si="200"/>
        <v>16.183286236437098</v>
      </c>
      <c r="U409" s="8">
        <v>0</v>
      </c>
      <c r="V409" s="8">
        <f t="shared" si="201"/>
        <v>4.7681501515396922</v>
      </c>
      <c r="W409" s="8">
        <v>0</v>
      </c>
      <c r="X409" s="15">
        <f t="shared" si="181"/>
        <v>1200</v>
      </c>
      <c r="Y409" s="8">
        <f t="shared" si="182"/>
        <v>0</v>
      </c>
      <c r="Z409" s="8">
        <f t="shared" si="183"/>
        <v>1230.1778965255426</v>
      </c>
      <c r="AA409" s="29">
        <f t="shared" si="176"/>
        <v>0</v>
      </c>
      <c r="AB409" s="8"/>
      <c r="AC409" s="8"/>
      <c r="AD409" s="8">
        <f t="shared" si="177"/>
        <v>0</v>
      </c>
      <c r="AE409" s="8">
        <f t="shared" si="178"/>
        <v>1200</v>
      </c>
      <c r="AF409" s="8">
        <f t="shared" si="184"/>
        <v>269.82210347445755</v>
      </c>
      <c r="AG409" s="16">
        <f t="shared" si="171"/>
        <v>1200</v>
      </c>
      <c r="AH409" s="29">
        <f t="shared" si="185"/>
        <v>32.128514201338795</v>
      </c>
      <c r="AI409" s="29">
        <f t="shared" si="186"/>
        <v>30.177896525542433</v>
      </c>
      <c r="AJ409" s="28">
        <f t="shared" si="179"/>
        <v>5.3328745139308339E-2</v>
      </c>
      <c r="AK409" s="25">
        <f t="shared" si="172"/>
        <v>0.53328745139308342</v>
      </c>
      <c r="AL409" s="26">
        <f t="shared" si="180"/>
        <v>4.0378680837585392</v>
      </c>
    </row>
    <row r="410" spans="2:38" x14ac:dyDescent="0.3">
      <c r="B410" s="6">
        <v>3830</v>
      </c>
      <c r="C410" s="8">
        <f t="shared" si="187"/>
        <v>38.300000000000004</v>
      </c>
      <c r="D410" s="8">
        <f t="shared" si="188"/>
        <v>12686.023559666166</v>
      </c>
      <c r="E410" s="8">
        <f t="shared" si="189"/>
        <v>33.12277691818889</v>
      </c>
      <c r="F410" s="8">
        <f t="shared" si="190"/>
        <v>44.301714128077634</v>
      </c>
      <c r="G410" s="8">
        <f t="shared" si="173"/>
        <v>2.2250485660981263</v>
      </c>
      <c r="H410" s="8">
        <f t="shared" si="191"/>
        <v>29.482191763722099</v>
      </c>
      <c r="I410" s="7">
        <v>101325</v>
      </c>
      <c r="J410" s="8">
        <f t="shared" si="192"/>
        <v>12596040</v>
      </c>
      <c r="K410" s="8">
        <f t="shared" si="193"/>
        <v>9417600</v>
      </c>
      <c r="L410" s="8">
        <f t="shared" si="194"/>
        <v>2116943.8781933733</v>
      </c>
      <c r="M410" s="17">
        <f t="shared" si="174"/>
        <v>76713191.749374151</v>
      </c>
      <c r="N410" s="18">
        <f t="shared" si="195"/>
        <v>124.31324944485566</v>
      </c>
      <c r="O410" s="18">
        <f t="shared" si="196"/>
        <v>92.944485566247224</v>
      </c>
      <c r="P410" s="18">
        <f t="shared" si="197"/>
        <v>20.892611677210692</v>
      </c>
      <c r="Q410" s="18">
        <f t="shared" si="198"/>
        <v>757.10033801504221</v>
      </c>
      <c r="R410" s="10">
        <f t="shared" si="199"/>
        <v>0</v>
      </c>
      <c r="S410" s="8">
        <f t="shared" si="175"/>
        <v>38.300000000000274</v>
      </c>
      <c r="T410" s="8">
        <f t="shared" si="200"/>
        <v>16.183286236437098</v>
      </c>
      <c r="U410" s="8">
        <v>0</v>
      </c>
      <c r="V410" s="8">
        <f t="shared" si="201"/>
        <v>4.7667541110910188</v>
      </c>
      <c r="W410" s="8">
        <v>0</v>
      </c>
      <c r="X410" s="15">
        <f t="shared" si="181"/>
        <v>1200</v>
      </c>
      <c r="Y410" s="8">
        <f t="shared" si="182"/>
        <v>0</v>
      </c>
      <c r="Z410" s="8">
        <f t="shared" si="183"/>
        <v>1230.256896254667</v>
      </c>
      <c r="AA410" s="29">
        <f t="shared" si="176"/>
        <v>0</v>
      </c>
      <c r="AB410" s="8"/>
      <c r="AC410" s="8"/>
      <c r="AD410" s="8">
        <f t="shared" si="177"/>
        <v>0</v>
      </c>
      <c r="AE410" s="8">
        <f t="shared" si="178"/>
        <v>1200</v>
      </c>
      <c r="AF410" s="8">
        <f t="shared" si="184"/>
        <v>269.74310374533309</v>
      </c>
      <c r="AG410" s="16">
        <f t="shared" si="171"/>
        <v>1200</v>
      </c>
      <c r="AH410" s="29">
        <f t="shared" si="185"/>
        <v>32.232031405071858</v>
      </c>
      <c r="AI410" s="29">
        <f t="shared" si="186"/>
        <v>30.256896254666891</v>
      </c>
      <c r="AJ410" s="28">
        <f t="shared" si="179"/>
        <v>5.3468349184175645E-2</v>
      </c>
      <c r="AK410" s="25">
        <f t="shared" si="172"/>
        <v>0.53468349184175645</v>
      </c>
      <c r="AL410" s="26">
        <f t="shared" si="180"/>
        <v>4.0484055157586756</v>
      </c>
    </row>
    <row r="411" spans="2:38" x14ac:dyDescent="0.3">
      <c r="B411" s="6">
        <v>3840</v>
      </c>
      <c r="C411" s="8">
        <f t="shared" si="187"/>
        <v>38.4</v>
      </c>
      <c r="D411" s="8">
        <f t="shared" si="188"/>
        <v>12719.146336584352</v>
      </c>
      <c r="E411" s="8">
        <f t="shared" si="189"/>
        <v>33.122776918186531</v>
      </c>
      <c r="F411" s="8">
        <f t="shared" si="190"/>
        <v>44.30171412807448</v>
      </c>
      <c r="G411" s="8">
        <f t="shared" si="173"/>
        <v>2.2250485660981263</v>
      </c>
      <c r="H411" s="8">
        <f t="shared" si="191"/>
        <v>29.482191763721051</v>
      </c>
      <c r="I411" s="7">
        <v>101325</v>
      </c>
      <c r="J411" s="8">
        <f t="shared" si="192"/>
        <v>12596040</v>
      </c>
      <c r="K411" s="8">
        <f t="shared" si="193"/>
        <v>9417600</v>
      </c>
      <c r="L411" s="8">
        <f t="shared" si="194"/>
        <v>2116323.8883192046</v>
      </c>
      <c r="M411" s="17">
        <f t="shared" si="174"/>
        <v>76887031.675612718</v>
      </c>
      <c r="N411" s="18">
        <f t="shared" si="195"/>
        <v>124.31324944485566</v>
      </c>
      <c r="O411" s="18">
        <f t="shared" si="196"/>
        <v>92.944485566247224</v>
      </c>
      <c r="P411" s="18">
        <f t="shared" si="197"/>
        <v>20.886492852891237</v>
      </c>
      <c r="Q411" s="18">
        <f t="shared" si="198"/>
        <v>758.81600469393254</v>
      </c>
      <c r="R411" s="10">
        <f t="shared" si="199"/>
        <v>0</v>
      </c>
      <c r="S411" s="8">
        <f t="shared" si="175"/>
        <v>38.400000000000276</v>
      </c>
      <c r="T411" s="8">
        <f t="shared" si="200"/>
        <v>16.183286236437098</v>
      </c>
      <c r="U411" s="8">
        <v>0</v>
      </c>
      <c r="V411" s="8">
        <f t="shared" si="201"/>
        <v>4.7653580706423462</v>
      </c>
      <c r="W411" s="8">
        <v>0</v>
      </c>
      <c r="X411" s="15">
        <f t="shared" si="181"/>
        <v>1200</v>
      </c>
      <c r="Y411" s="8">
        <f t="shared" si="182"/>
        <v>0</v>
      </c>
      <c r="Z411" s="8">
        <f t="shared" si="183"/>
        <v>1230.3358959837915</v>
      </c>
      <c r="AA411" s="29">
        <f t="shared" si="176"/>
        <v>0</v>
      </c>
      <c r="AB411" s="8"/>
      <c r="AC411" s="8"/>
      <c r="AD411" s="8">
        <f t="shared" si="177"/>
        <v>0</v>
      </c>
      <c r="AE411" s="8">
        <f t="shared" si="178"/>
        <v>1200</v>
      </c>
      <c r="AF411" s="8">
        <f t="shared" si="184"/>
        <v>269.66410401620863</v>
      </c>
      <c r="AG411" s="16">
        <f t="shared" ref="AG411:AG474" si="202">IF(D411&gt;$C$8,$C$8,D411)</f>
        <v>1200</v>
      </c>
      <c r="AH411" s="29">
        <f t="shared" si="185"/>
        <v>32.335548608804906</v>
      </c>
      <c r="AI411" s="29">
        <f t="shared" si="186"/>
        <v>30.33589598379135</v>
      </c>
      <c r="AJ411" s="28">
        <f t="shared" si="179"/>
        <v>5.3607953229042944E-2</v>
      </c>
      <c r="AK411" s="25">
        <f t="shared" si="172"/>
        <v>0.53607953229042948</v>
      </c>
      <c r="AL411" s="26">
        <f t="shared" si="180"/>
        <v>4.0589429615657098</v>
      </c>
    </row>
    <row r="412" spans="2:38" x14ac:dyDescent="0.3">
      <c r="B412" s="6">
        <v>3850</v>
      </c>
      <c r="C412" s="8">
        <f t="shared" si="187"/>
        <v>38.5</v>
      </c>
      <c r="D412" s="8">
        <f t="shared" si="188"/>
        <v>12752.26911350254</v>
      </c>
      <c r="E412" s="8">
        <f t="shared" si="189"/>
        <v>33.12277691818889</v>
      </c>
      <c r="F412" s="8">
        <f t="shared" si="190"/>
        <v>44.301714128077634</v>
      </c>
      <c r="G412" s="8">
        <f t="shared" si="173"/>
        <v>2.2250485660981263</v>
      </c>
      <c r="H412" s="8">
        <f t="shared" si="191"/>
        <v>29.482191763722099</v>
      </c>
      <c r="I412" s="7">
        <v>101325</v>
      </c>
      <c r="J412" s="8">
        <f t="shared" si="192"/>
        <v>12596040</v>
      </c>
      <c r="K412" s="8">
        <f t="shared" si="193"/>
        <v>9417600</v>
      </c>
      <c r="L412" s="8">
        <f t="shared" si="194"/>
        <v>2115703.8984450372</v>
      </c>
      <c r="M412" s="17">
        <f t="shared" si="174"/>
        <v>77060871.601851299</v>
      </c>
      <c r="N412" s="18">
        <f t="shared" si="195"/>
        <v>124.31324944485566</v>
      </c>
      <c r="O412" s="18">
        <f t="shared" si="196"/>
        <v>92.944485566247224</v>
      </c>
      <c r="P412" s="18">
        <f t="shared" si="197"/>
        <v>20.880374028571797</v>
      </c>
      <c r="Q412" s="18">
        <f t="shared" si="198"/>
        <v>760.5316713728231</v>
      </c>
      <c r="R412" s="10">
        <f t="shared" si="199"/>
        <v>0</v>
      </c>
      <c r="S412" s="8">
        <f t="shared" si="175"/>
        <v>38.500000000000277</v>
      </c>
      <c r="T412" s="8">
        <f t="shared" si="200"/>
        <v>16.183286236437098</v>
      </c>
      <c r="U412" s="8">
        <v>0</v>
      </c>
      <c r="V412" s="8">
        <f t="shared" si="201"/>
        <v>4.7639620301936736</v>
      </c>
      <c r="W412" s="8">
        <v>0</v>
      </c>
      <c r="X412" s="15">
        <f t="shared" si="181"/>
        <v>1200</v>
      </c>
      <c r="Y412" s="8">
        <f t="shared" si="182"/>
        <v>0</v>
      </c>
      <c r="Z412" s="8">
        <f t="shared" si="183"/>
        <v>1230.4148957129157</v>
      </c>
      <c r="AA412" s="29">
        <f t="shared" si="176"/>
        <v>0</v>
      </c>
      <c r="AB412" s="8"/>
      <c r="AC412" s="8"/>
      <c r="AD412" s="8">
        <f t="shared" si="177"/>
        <v>0</v>
      </c>
      <c r="AE412" s="8">
        <f t="shared" si="178"/>
        <v>1200</v>
      </c>
      <c r="AF412" s="8">
        <f t="shared" si="184"/>
        <v>269.58510428708422</v>
      </c>
      <c r="AG412" s="16">
        <f t="shared" si="202"/>
        <v>1200</v>
      </c>
      <c r="AH412" s="29">
        <f t="shared" si="185"/>
        <v>32.439065812537969</v>
      </c>
      <c r="AI412" s="29">
        <f t="shared" si="186"/>
        <v>30.414895712915804</v>
      </c>
      <c r="AJ412" s="28">
        <f t="shared" si="179"/>
        <v>5.3747557273910243E-2</v>
      </c>
      <c r="AK412" s="25">
        <f t="shared" ref="AK412:AK475" si="203">AJ412*(B412-B411)</f>
        <v>0.5374755727391024</v>
      </c>
      <c r="AL412" s="26">
        <f t="shared" si="180"/>
        <v>4.0694804210721101</v>
      </c>
    </row>
    <row r="413" spans="2:38" x14ac:dyDescent="0.3">
      <c r="B413" s="6">
        <v>3860</v>
      </c>
      <c r="C413" s="8">
        <f t="shared" si="187"/>
        <v>38.6</v>
      </c>
      <c r="D413" s="8">
        <f t="shared" si="188"/>
        <v>12785.391890420731</v>
      </c>
      <c r="E413" s="8">
        <f t="shared" si="189"/>
        <v>33.12277691818889</v>
      </c>
      <c r="F413" s="8">
        <f t="shared" si="190"/>
        <v>44.301714128077634</v>
      </c>
      <c r="G413" s="8">
        <f t="shared" ref="G413:G476" si="204">SQRT(2*$C$11*($C$10-$C$9)/$C$10)</f>
        <v>2.2250485660981263</v>
      </c>
      <c r="H413" s="8">
        <f t="shared" si="191"/>
        <v>29.482191763722099</v>
      </c>
      <c r="I413" s="7">
        <v>101325</v>
      </c>
      <c r="J413" s="8">
        <f t="shared" si="192"/>
        <v>12596040</v>
      </c>
      <c r="K413" s="8">
        <f t="shared" si="193"/>
        <v>9417600</v>
      </c>
      <c r="L413" s="8">
        <f t="shared" si="194"/>
        <v>2115083.9085708684</v>
      </c>
      <c r="M413" s="17">
        <f t="shared" ref="M413:M476" si="205">M412+$C$10*$C$11*E413/2</f>
        <v>77234711.528089881</v>
      </c>
      <c r="N413" s="18">
        <f t="shared" si="195"/>
        <v>124.31324944485566</v>
      </c>
      <c r="O413" s="18">
        <f t="shared" si="196"/>
        <v>92.944485566247224</v>
      </c>
      <c r="P413" s="18">
        <f t="shared" si="197"/>
        <v>20.874255204252339</v>
      </c>
      <c r="Q413" s="18">
        <f t="shared" si="198"/>
        <v>762.24733805171365</v>
      </c>
      <c r="R413" s="10">
        <f t="shared" si="199"/>
        <v>0</v>
      </c>
      <c r="S413" s="8">
        <f t="shared" ref="S413:S476" si="206">S412+$C$16*(B413-B412)</f>
        <v>38.600000000000279</v>
      </c>
      <c r="T413" s="8">
        <f t="shared" si="200"/>
        <v>16.183286236437098</v>
      </c>
      <c r="U413" s="8">
        <v>0</v>
      </c>
      <c r="V413" s="8">
        <f t="shared" si="201"/>
        <v>4.7625659897450001</v>
      </c>
      <c r="W413" s="8">
        <v>0</v>
      </c>
      <c r="X413" s="15">
        <f t="shared" si="181"/>
        <v>1200</v>
      </c>
      <c r="Y413" s="8">
        <f t="shared" si="182"/>
        <v>0</v>
      </c>
      <c r="Z413" s="8">
        <f t="shared" si="183"/>
        <v>1230.4938954420402</v>
      </c>
      <c r="AA413" s="29">
        <f t="shared" ref="AA413:AA476" si="207">IF(X413-AG413&lt;0,0,X413-AG413)</f>
        <v>0</v>
      </c>
      <c r="AB413" s="8"/>
      <c r="AC413" s="8"/>
      <c r="AD413" s="8">
        <f t="shared" ref="AD413:AD476" si="208">IF(AD412-F412/2&lt;0,0,AD412-F412/2)</f>
        <v>0</v>
      </c>
      <c r="AE413" s="8">
        <f t="shared" ref="AE413:AE476" si="209">IF(AE412+F412/2&gt;$C$8,$C$8,AE412+F412/2)</f>
        <v>1200</v>
      </c>
      <c r="AF413" s="8">
        <f t="shared" si="184"/>
        <v>269.50610455795976</v>
      </c>
      <c r="AG413" s="16">
        <f t="shared" si="202"/>
        <v>1200</v>
      </c>
      <c r="AH413" s="29">
        <f t="shared" si="185"/>
        <v>32.542583016271024</v>
      </c>
      <c r="AI413" s="29">
        <f t="shared" si="186"/>
        <v>30.493895442040266</v>
      </c>
      <c r="AJ413" s="28">
        <f t="shared" ref="AJ413:AJ476" si="210">2*PI()*$C$5*(M413-$C$4)/(LN(AL412/$J$11)*$J$10/$J$9+LN($J$12/AL412)*$J$10/$J$9)</f>
        <v>5.3887161318777549E-2</v>
      </c>
      <c r="AK413" s="25">
        <f t="shared" si="203"/>
        <v>0.53887161318777554</v>
      </c>
      <c r="AL413" s="26">
        <f t="shared" ref="AL413:AL476" si="211">AL412+AJ413*(B413-B412)/(2*PI()*$C$5*AL412*$J$13)</f>
        <v>4.0800178941714575</v>
      </c>
    </row>
    <row r="414" spans="2:38" x14ac:dyDescent="0.3">
      <c r="B414" s="6">
        <v>3870</v>
      </c>
      <c r="C414" s="8">
        <f t="shared" si="187"/>
        <v>38.700000000000003</v>
      </c>
      <c r="D414" s="8">
        <f t="shared" si="188"/>
        <v>12818.514667338919</v>
      </c>
      <c r="E414" s="8">
        <f t="shared" si="189"/>
        <v>33.12277691818889</v>
      </c>
      <c r="F414" s="8">
        <f t="shared" si="190"/>
        <v>44.301714128077634</v>
      </c>
      <c r="G414" s="8">
        <f t="shared" si="204"/>
        <v>2.2250485660981263</v>
      </c>
      <c r="H414" s="8">
        <f t="shared" si="191"/>
        <v>29.482191763722099</v>
      </c>
      <c r="I414" s="7">
        <v>101325</v>
      </c>
      <c r="J414" s="8">
        <f t="shared" si="192"/>
        <v>12596040</v>
      </c>
      <c r="K414" s="8">
        <f t="shared" si="193"/>
        <v>9417600</v>
      </c>
      <c r="L414" s="8">
        <f t="shared" si="194"/>
        <v>2114463.9186966997</v>
      </c>
      <c r="M414" s="17">
        <f t="shared" si="205"/>
        <v>77408551.454328462</v>
      </c>
      <c r="N414" s="18">
        <f t="shared" si="195"/>
        <v>124.31324944485566</v>
      </c>
      <c r="O414" s="18">
        <f t="shared" si="196"/>
        <v>92.944485566247224</v>
      </c>
      <c r="P414" s="18">
        <f t="shared" si="197"/>
        <v>20.868136379932885</v>
      </c>
      <c r="Q414" s="18">
        <f t="shared" si="198"/>
        <v>763.9630047306041</v>
      </c>
      <c r="R414" s="10">
        <f t="shared" si="199"/>
        <v>0</v>
      </c>
      <c r="S414" s="8">
        <f t="shared" si="206"/>
        <v>38.70000000000028</v>
      </c>
      <c r="T414" s="8">
        <f t="shared" si="200"/>
        <v>16.183286236437098</v>
      </c>
      <c r="U414" s="8">
        <v>0</v>
      </c>
      <c r="V414" s="8">
        <f t="shared" si="201"/>
        <v>4.7611699492963275</v>
      </c>
      <c r="W414" s="8">
        <v>0</v>
      </c>
      <c r="X414" s="15">
        <f t="shared" ref="X414:X477" si="212">$C$8-AD414</f>
        <v>1200</v>
      </c>
      <c r="Y414" s="8">
        <f t="shared" ref="Y414:Y477" si="213">$C$8-AE414</f>
        <v>0</v>
      </c>
      <c r="Z414" s="8">
        <f t="shared" ref="Z414:Z477" si="214">$C$6-AF414</f>
        <v>1230.5728951711646</v>
      </c>
      <c r="AA414" s="29">
        <f t="shared" si="207"/>
        <v>0</v>
      </c>
      <c r="AB414" s="8"/>
      <c r="AC414" s="8"/>
      <c r="AD414" s="8">
        <f t="shared" si="208"/>
        <v>0</v>
      </c>
      <c r="AE414" s="8">
        <f t="shared" si="209"/>
        <v>1200</v>
      </c>
      <c r="AF414" s="8">
        <f t="shared" ref="AF414:AF477" si="215">IF(AD414&gt;0,$C$6-$C$8,$C$6-$C$8-AI414)</f>
        <v>269.4271048288353</v>
      </c>
      <c r="AG414" s="16">
        <f t="shared" si="202"/>
        <v>1200</v>
      </c>
      <c r="AH414" s="29">
        <f t="shared" ref="AH414:AH477" si="216">IF(AD414&gt;0,0,ABS(($C$16-AJ414)*(B414-B413)/$G$19))</f>
        <v>32.646100220004087</v>
      </c>
      <c r="AI414" s="29">
        <f t="shared" ref="AI414:AI477" si="217">IF(AD414&gt;0,0,AK414/$G$20)</f>
        <v>30.572895171164728</v>
      </c>
      <c r="AJ414" s="28">
        <f t="shared" si="210"/>
        <v>5.4026765363644862E-2</v>
      </c>
      <c r="AK414" s="25">
        <f t="shared" si="203"/>
        <v>0.54026765363644857</v>
      </c>
      <c r="AL414" s="26">
        <f t="shared" si="211"/>
        <v>4.0905553807584329</v>
      </c>
    </row>
    <row r="415" spans="2:38" x14ac:dyDescent="0.3">
      <c r="B415" s="6">
        <v>3880</v>
      </c>
      <c r="C415" s="8">
        <f t="shared" si="187"/>
        <v>38.800000000000004</v>
      </c>
      <c r="D415" s="8">
        <f t="shared" si="188"/>
        <v>12851.637444257109</v>
      </c>
      <c r="E415" s="8">
        <f t="shared" si="189"/>
        <v>33.12277691818889</v>
      </c>
      <c r="F415" s="8">
        <f t="shared" si="190"/>
        <v>44.301714128077634</v>
      </c>
      <c r="G415" s="8">
        <f t="shared" si="204"/>
        <v>2.2250485660981263</v>
      </c>
      <c r="H415" s="8">
        <f t="shared" si="191"/>
        <v>29.482191763722099</v>
      </c>
      <c r="I415" s="7">
        <v>101325</v>
      </c>
      <c r="J415" s="8">
        <f t="shared" si="192"/>
        <v>12596040</v>
      </c>
      <c r="K415" s="8">
        <f t="shared" si="193"/>
        <v>9417600</v>
      </c>
      <c r="L415" s="8">
        <f t="shared" si="194"/>
        <v>2113843.9288225309</v>
      </c>
      <c r="M415" s="17">
        <f t="shared" si="205"/>
        <v>77582391.380567044</v>
      </c>
      <c r="N415" s="18">
        <f t="shared" si="195"/>
        <v>124.31324944485566</v>
      </c>
      <c r="O415" s="18">
        <f t="shared" si="196"/>
        <v>92.944485566247224</v>
      </c>
      <c r="P415" s="18">
        <f t="shared" si="197"/>
        <v>20.862017555613431</v>
      </c>
      <c r="Q415" s="18">
        <f t="shared" si="198"/>
        <v>765.67867140949465</v>
      </c>
      <c r="R415" s="10">
        <f t="shared" si="199"/>
        <v>0</v>
      </c>
      <c r="S415" s="8">
        <f t="shared" si="206"/>
        <v>38.800000000000281</v>
      </c>
      <c r="T415" s="8">
        <f t="shared" si="200"/>
        <v>16.183286236437098</v>
      </c>
      <c r="U415" s="8">
        <v>0</v>
      </c>
      <c r="V415" s="8">
        <f t="shared" si="201"/>
        <v>4.7597739088476541</v>
      </c>
      <c r="W415" s="8">
        <v>0</v>
      </c>
      <c r="X415" s="15">
        <f t="shared" si="212"/>
        <v>1200</v>
      </c>
      <c r="Y415" s="8">
        <f t="shared" si="213"/>
        <v>0</v>
      </c>
      <c r="Z415" s="8">
        <f t="shared" si="214"/>
        <v>1230.6518949002891</v>
      </c>
      <c r="AA415" s="29">
        <f t="shared" si="207"/>
        <v>0</v>
      </c>
      <c r="AB415" s="8"/>
      <c r="AC415" s="8"/>
      <c r="AD415" s="8">
        <f t="shared" si="208"/>
        <v>0</v>
      </c>
      <c r="AE415" s="8">
        <f t="shared" si="209"/>
        <v>1200</v>
      </c>
      <c r="AF415" s="8">
        <f t="shared" si="215"/>
        <v>269.34810509971084</v>
      </c>
      <c r="AG415" s="16">
        <f t="shared" si="202"/>
        <v>1200</v>
      </c>
      <c r="AH415" s="29">
        <f t="shared" si="216"/>
        <v>32.749617423737142</v>
      </c>
      <c r="AI415" s="29">
        <f t="shared" si="217"/>
        <v>30.651894900289186</v>
      </c>
      <c r="AJ415" s="28">
        <f t="shared" si="210"/>
        <v>5.4166369408512161E-2</v>
      </c>
      <c r="AK415" s="25">
        <f t="shared" si="203"/>
        <v>0.54166369408512161</v>
      </c>
      <c r="AL415" s="26">
        <f t="shared" si="211"/>
        <v>4.1010928807288014</v>
      </c>
    </row>
    <row r="416" spans="2:38" x14ac:dyDescent="0.3">
      <c r="B416" s="6">
        <v>3890</v>
      </c>
      <c r="C416" s="8">
        <f t="shared" si="187"/>
        <v>38.9</v>
      </c>
      <c r="D416" s="8">
        <f t="shared" si="188"/>
        <v>12884.760221175293</v>
      </c>
      <c r="E416" s="8">
        <f t="shared" si="189"/>
        <v>33.122776918186531</v>
      </c>
      <c r="F416" s="8">
        <f t="shared" si="190"/>
        <v>44.30171412807448</v>
      </c>
      <c r="G416" s="8">
        <f t="shared" si="204"/>
        <v>2.2250485660981263</v>
      </c>
      <c r="H416" s="8">
        <f t="shared" si="191"/>
        <v>29.482191763721051</v>
      </c>
      <c r="I416" s="7">
        <v>101325</v>
      </c>
      <c r="J416" s="8">
        <f t="shared" si="192"/>
        <v>12596040</v>
      </c>
      <c r="K416" s="8">
        <f t="shared" si="193"/>
        <v>9417600</v>
      </c>
      <c r="L416" s="8">
        <f t="shared" si="194"/>
        <v>2113223.9389483621</v>
      </c>
      <c r="M416" s="17">
        <f t="shared" si="205"/>
        <v>77756231.306805611</v>
      </c>
      <c r="N416" s="18">
        <f t="shared" si="195"/>
        <v>124.31324944485566</v>
      </c>
      <c r="O416" s="18">
        <f t="shared" si="196"/>
        <v>92.944485566247224</v>
      </c>
      <c r="P416" s="18">
        <f t="shared" si="197"/>
        <v>20.855898731293976</v>
      </c>
      <c r="Q416" s="18">
        <f t="shared" si="198"/>
        <v>767.39433808838498</v>
      </c>
      <c r="R416" s="10">
        <f t="shared" si="199"/>
        <v>0</v>
      </c>
      <c r="S416" s="8">
        <f t="shared" si="206"/>
        <v>38.900000000000283</v>
      </c>
      <c r="T416" s="8">
        <f t="shared" si="200"/>
        <v>16.183286236437098</v>
      </c>
      <c r="U416" s="8">
        <v>0</v>
      </c>
      <c r="V416" s="8">
        <f t="shared" si="201"/>
        <v>4.7583778683989815</v>
      </c>
      <c r="W416" s="8">
        <v>0</v>
      </c>
      <c r="X416" s="15">
        <f t="shared" si="212"/>
        <v>1200</v>
      </c>
      <c r="Y416" s="8">
        <f t="shared" si="213"/>
        <v>0</v>
      </c>
      <c r="Z416" s="8">
        <f t="shared" si="214"/>
        <v>1230.7308946294136</v>
      </c>
      <c r="AA416" s="29">
        <f t="shared" si="207"/>
        <v>0</v>
      </c>
      <c r="AB416" s="8"/>
      <c r="AC416" s="8"/>
      <c r="AD416" s="8">
        <f t="shared" si="208"/>
        <v>0</v>
      </c>
      <c r="AE416" s="8">
        <f t="shared" si="209"/>
        <v>1200</v>
      </c>
      <c r="AF416" s="8">
        <f t="shared" si="215"/>
        <v>269.26910537058637</v>
      </c>
      <c r="AG416" s="16">
        <f t="shared" si="202"/>
        <v>1200</v>
      </c>
      <c r="AH416" s="29">
        <f t="shared" si="216"/>
        <v>32.85313462747019</v>
      </c>
      <c r="AI416" s="29">
        <f t="shared" si="217"/>
        <v>30.730894629413637</v>
      </c>
      <c r="AJ416" s="28">
        <f t="shared" si="210"/>
        <v>5.4305973453379452E-2</v>
      </c>
      <c r="AK416" s="25">
        <f t="shared" si="203"/>
        <v>0.54305973453379452</v>
      </c>
      <c r="AL416" s="26">
        <f t="shared" si="211"/>
        <v>4.1116303939793992</v>
      </c>
    </row>
    <row r="417" spans="2:38" x14ac:dyDescent="0.3">
      <c r="B417" s="6">
        <v>3900</v>
      </c>
      <c r="C417" s="8">
        <f t="shared" si="187"/>
        <v>39</v>
      </c>
      <c r="D417" s="8">
        <f t="shared" si="188"/>
        <v>12917.882998093482</v>
      </c>
      <c r="E417" s="8">
        <f t="shared" si="189"/>
        <v>33.12277691818889</v>
      </c>
      <c r="F417" s="8">
        <f t="shared" si="190"/>
        <v>44.301714128077634</v>
      </c>
      <c r="G417" s="8">
        <f t="shared" si="204"/>
        <v>2.2250485660981263</v>
      </c>
      <c r="H417" s="8">
        <f t="shared" si="191"/>
        <v>29.482191763722099</v>
      </c>
      <c r="I417" s="7">
        <v>101325</v>
      </c>
      <c r="J417" s="8">
        <f t="shared" si="192"/>
        <v>12596040</v>
      </c>
      <c r="K417" s="8">
        <f t="shared" si="193"/>
        <v>9417600</v>
      </c>
      <c r="L417" s="8">
        <f t="shared" si="194"/>
        <v>2112603.9490741934</v>
      </c>
      <c r="M417" s="17">
        <f t="shared" si="205"/>
        <v>77930071.233044192</v>
      </c>
      <c r="N417" s="18">
        <f t="shared" si="195"/>
        <v>124.31324944485566</v>
      </c>
      <c r="O417" s="18">
        <f t="shared" si="196"/>
        <v>92.944485566247224</v>
      </c>
      <c r="P417" s="18">
        <f t="shared" si="197"/>
        <v>20.849779906974522</v>
      </c>
      <c r="Q417" s="18">
        <f t="shared" si="198"/>
        <v>769.11000476727554</v>
      </c>
      <c r="R417" s="10">
        <f t="shared" si="199"/>
        <v>0</v>
      </c>
      <c r="S417" s="8">
        <f t="shared" si="206"/>
        <v>39.000000000000284</v>
      </c>
      <c r="T417" s="8">
        <f t="shared" si="200"/>
        <v>16.183286236437098</v>
      </c>
      <c r="U417" s="8">
        <v>0</v>
      </c>
      <c r="V417" s="8">
        <f t="shared" si="201"/>
        <v>4.756981827950308</v>
      </c>
      <c r="W417" s="8">
        <v>0</v>
      </c>
      <c r="X417" s="15">
        <f t="shared" si="212"/>
        <v>1200</v>
      </c>
      <c r="Y417" s="8">
        <f t="shared" si="213"/>
        <v>0</v>
      </c>
      <c r="Z417" s="8">
        <f t="shared" si="214"/>
        <v>1230.809894358538</v>
      </c>
      <c r="AA417" s="29">
        <f t="shared" si="207"/>
        <v>0</v>
      </c>
      <c r="AB417" s="8"/>
      <c r="AC417" s="8"/>
      <c r="AD417" s="8">
        <f t="shared" si="208"/>
        <v>0</v>
      </c>
      <c r="AE417" s="8">
        <f t="shared" si="209"/>
        <v>1200</v>
      </c>
      <c r="AF417" s="8">
        <f t="shared" si="215"/>
        <v>269.19010564146191</v>
      </c>
      <c r="AG417" s="16">
        <f t="shared" si="202"/>
        <v>1200</v>
      </c>
      <c r="AH417" s="29">
        <f t="shared" si="216"/>
        <v>32.956651831203253</v>
      </c>
      <c r="AI417" s="29">
        <f t="shared" si="217"/>
        <v>30.809894358538095</v>
      </c>
      <c r="AJ417" s="28">
        <f t="shared" si="210"/>
        <v>5.4445577498246758E-2</v>
      </c>
      <c r="AK417" s="25">
        <f t="shared" si="203"/>
        <v>0.54445577498246756</v>
      </c>
      <c r="AL417" s="26">
        <f t="shared" si="211"/>
        <v>4.1221679204081214</v>
      </c>
    </row>
    <row r="418" spans="2:38" x14ac:dyDescent="0.3">
      <c r="B418" s="6">
        <v>3910</v>
      </c>
      <c r="C418" s="8">
        <f t="shared" si="187"/>
        <v>39.1</v>
      </c>
      <c r="D418" s="8">
        <f t="shared" si="188"/>
        <v>12951.005775011674</v>
      </c>
      <c r="E418" s="8">
        <f t="shared" si="189"/>
        <v>33.12277691818889</v>
      </c>
      <c r="F418" s="8">
        <f t="shared" si="190"/>
        <v>44.301714128077634</v>
      </c>
      <c r="G418" s="8">
        <f t="shared" si="204"/>
        <v>2.2250485660981263</v>
      </c>
      <c r="H418" s="8">
        <f t="shared" si="191"/>
        <v>29.482191763722099</v>
      </c>
      <c r="I418" s="7">
        <v>101325</v>
      </c>
      <c r="J418" s="8">
        <f t="shared" si="192"/>
        <v>12596040</v>
      </c>
      <c r="K418" s="8">
        <f t="shared" si="193"/>
        <v>9417600</v>
      </c>
      <c r="L418" s="8">
        <f t="shared" si="194"/>
        <v>2111983.9592000246</v>
      </c>
      <c r="M418" s="17">
        <f t="shared" si="205"/>
        <v>78103911.159282774</v>
      </c>
      <c r="N418" s="18">
        <f t="shared" si="195"/>
        <v>124.31324944485566</v>
      </c>
      <c r="O418" s="18">
        <f t="shared" si="196"/>
        <v>92.944485566247224</v>
      </c>
      <c r="P418" s="18">
        <f t="shared" si="197"/>
        <v>20.843661082655068</v>
      </c>
      <c r="Q418" s="18">
        <f t="shared" si="198"/>
        <v>770.82567144616598</v>
      </c>
      <c r="R418" s="10">
        <f t="shared" si="199"/>
        <v>0</v>
      </c>
      <c r="S418" s="8">
        <f t="shared" si="206"/>
        <v>39.100000000000286</v>
      </c>
      <c r="T418" s="8">
        <f t="shared" si="200"/>
        <v>16.183286236437098</v>
      </c>
      <c r="U418" s="8">
        <v>0</v>
      </c>
      <c r="V418" s="8">
        <f t="shared" si="201"/>
        <v>4.7555857875016354</v>
      </c>
      <c r="W418" s="8">
        <v>0</v>
      </c>
      <c r="X418" s="15">
        <f t="shared" si="212"/>
        <v>1200</v>
      </c>
      <c r="Y418" s="8">
        <f t="shared" si="213"/>
        <v>0</v>
      </c>
      <c r="Z418" s="8">
        <f t="shared" si="214"/>
        <v>1230.8888940876625</v>
      </c>
      <c r="AA418" s="29">
        <f t="shared" si="207"/>
        <v>0</v>
      </c>
      <c r="AB418" s="8"/>
      <c r="AC418" s="8"/>
      <c r="AD418" s="8">
        <f t="shared" si="208"/>
        <v>0</v>
      </c>
      <c r="AE418" s="8">
        <f t="shared" si="209"/>
        <v>1200</v>
      </c>
      <c r="AF418" s="8">
        <f t="shared" si="215"/>
        <v>269.11110591233745</v>
      </c>
      <c r="AG418" s="16">
        <f t="shared" si="202"/>
        <v>1200</v>
      </c>
      <c r="AH418" s="29">
        <f t="shared" si="216"/>
        <v>33.060169034936301</v>
      </c>
      <c r="AI418" s="29">
        <f t="shared" si="217"/>
        <v>30.888894087662557</v>
      </c>
      <c r="AJ418" s="28">
        <f t="shared" si="210"/>
        <v>5.4585181543114057E-2</v>
      </c>
      <c r="AK418" s="25">
        <f t="shared" si="203"/>
        <v>0.54585181543114059</v>
      </c>
      <c r="AL418" s="26">
        <f t="shared" si="211"/>
        <v>4.1327054599139057</v>
      </c>
    </row>
    <row r="419" spans="2:38" x14ac:dyDescent="0.3">
      <c r="B419" s="6">
        <v>3920</v>
      </c>
      <c r="C419" s="8">
        <f t="shared" si="187"/>
        <v>39.200000000000003</v>
      </c>
      <c r="D419" s="8">
        <f t="shared" si="188"/>
        <v>12984.128551929862</v>
      </c>
      <c r="E419" s="8">
        <f t="shared" si="189"/>
        <v>33.12277691818889</v>
      </c>
      <c r="F419" s="8">
        <f t="shared" si="190"/>
        <v>44.301714128077634</v>
      </c>
      <c r="G419" s="8">
        <f t="shared" si="204"/>
        <v>2.2250485660981263</v>
      </c>
      <c r="H419" s="8">
        <f t="shared" si="191"/>
        <v>29.482191763722099</v>
      </c>
      <c r="I419" s="7">
        <v>101325</v>
      </c>
      <c r="J419" s="8">
        <f t="shared" si="192"/>
        <v>12596040</v>
      </c>
      <c r="K419" s="8">
        <f t="shared" si="193"/>
        <v>9417600</v>
      </c>
      <c r="L419" s="8">
        <f t="shared" si="194"/>
        <v>2111363.9693258558</v>
      </c>
      <c r="M419" s="17">
        <f t="shared" si="205"/>
        <v>78277751.085521355</v>
      </c>
      <c r="N419" s="18">
        <f t="shared" si="195"/>
        <v>124.31324944485566</v>
      </c>
      <c r="O419" s="18">
        <f t="shared" si="196"/>
        <v>92.944485566247224</v>
      </c>
      <c r="P419" s="18">
        <f t="shared" si="197"/>
        <v>20.83754225833561</v>
      </c>
      <c r="Q419" s="18">
        <f t="shared" si="198"/>
        <v>772.54133812505654</v>
      </c>
      <c r="R419" s="10">
        <f t="shared" si="199"/>
        <v>0</v>
      </c>
      <c r="S419" s="8">
        <f t="shared" si="206"/>
        <v>39.200000000000287</v>
      </c>
      <c r="T419" s="8">
        <f t="shared" si="200"/>
        <v>16.183286236437098</v>
      </c>
      <c r="U419" s="8">
        <v>0</v>
      </c>
      <c r="V419" s="8">
        <f t="shared" si="201"/>
        <v>4.7541897470529619</v>
      </c>
      <c r="W419" s="8">
        <v>0</v>
      </c>
      <c r="X419" s="15">
        <f t="shared" si="212"/>
        <v>1200</v>
      </c>
      <c r="Y419" s="8">
        <f t="shared" si="213"/>
        <v>0</v>
      </c>
      <c r="Z419" s="8">
        <f t="shared" si="214"/>
        <v>1230.967893816787</v>
      </c>
      <c r="AA419" s="29">
        <f t="shared" si="207"/>
        <v>0</v>
      </c>
      <c r="AB419" s="8"/>
      <c r="AC419" s="8"/>
      <c r="AD419" s="8">
        <f t="shared" si="208"/>
        <v>0</v>
      </c>
      <c r="AE419" s="8">
        <f t="shared" si="209"/>
        <v>1200</v>
      </c>
      <c r="AF419" s="8">
        <f t="shared" si="215"/>
        <v>269.03210618321299</v>
      </c>
      <c r="AG419" s="16">
        <f t="shared" si="202"/>
        <v>1200</v>
      </c>
      <c r="AH419" s="29">
        <f t="shared" si="216"/>
        <v>33.163686238669364</v>
      </c>
      <c r="AI419" s="29">
        <f t="shared" si="217"/>
        <v>30.967893816787015</v>
      </c>
      <c r="AJ419" s="28">
        <f t="shared" si="210"/>
        <v>5.4724785587981363E-2</v>
      </c>
      <c r="AK419" s="25">
        <f t="shared" si="203"/>
        <v>0.54724785587981362</v>
      </c>
      <c r="AL419" s="26">
        <f t="shared" si="211"/>
        <v>4.1432430123967201</v>
      </c>
    </row>
    <row r="420" spans="2:38" x14ac:dyDescent="0.3">
      <c r="B420" s="6">
        <v>3930</v>
      </c>
      <c r="C420" s="8">
        <f t="shared" si="187"/>
        <v>39.300000000000004</v>
      </c>
      <c r="D420" s="8">
        <f t="shared" si="188"/>
        <v>13017.251328848051</v>
      </c>
      <c r="E420" s="8">
        <f t="shared" si="189"/>
        <v>33.12277691818889</v>
      </c>
      <c r="F420" s="8">
        <f t="shared" si="190"/>
        <v>44.301714128077634</v>
      </c>
      <c r="G420" s="8">
        <f t="shared" si="204"/>
        <v>2.2250485660981263</v>
      </c>
      <c r="H420" s="8">
        <f t="shared" si="191"/>
        <v>29.482191763722099</v>
      </c>
      <c r="I420" s="7">
        <v>101325</v>
      </c>
      <c r="J420" s="8">
        <f t="shared" si="192"/>
        <v>12596040</v>
      </c>
      <c r="K420" s="8">
        <f t="shared" si="193"/>
        <v>9417600</v>
      </c>
      <c r="L420" s="8">
        <f t="shared" si="194"/>
        <v>2110743.9794516871</v>
      </c>
      <c r="M420" s="17">
        <f t="shared" si="205"/>
        <v>78451591.011759937</v>
      </c>
      <c r="N420" s="18">
        <f t="shared" si="195"/>
        <v>124.31324944485566</v>
      </c>
      <c r="O420" s="18">
        <f t="shared" si="196"/>
        <v>92.944485566247224</v>
      </c>
      <c r="P420" s="18">
        <f t="shared" si="197"/>
        <v>20.831423434016155</v>
      </c>
      <c r="Q420" s="18">
        <f t="shared" si="198"/>
        <v>774.2570048039471</v>
      </c>
      <c r="R420" s="10">
        <f t="shared" si="199"/>
        <v>0</v>
      </c>
      <c r="S420" s="8">
        <f t="shared" si="206"/>
        <v>39.300000000000288</v>
      </c>
      <c r="T420" s="8">
        <f t="shared" si="200"/>
        <v>16.183286236437098</v>
      </c>
      <c r="U420" s="8">
        <v>0</v>
      </c>
      <c r="V420" s="8">
        <f t="shared" si="201"/>
        <v>4.7527937066042893</v>
      </c>
      <c r="W420" s="8">
        <v>0</v>
      </c>
      <c r="X420" s="15">
        <f t="shared" si="212"/>
        <v>1200</v>
      </c>
      <c r="Y420" s="8">
        <f t="shared" si="213"/>
        <v>0</v>
      </c>
      <c r="Z420" s="8">
        <f t="shared" si="214"/>
        <v>1231.0468935459114</v>
      </c>
      <c r="AA420" s="29">
        <f t="shared" si="207"/>
        <v>0</v>
      </c>
      <c r="AB420" s="8"/>
      <c r="AC420" s="8"/>
      <c r="AD420" s="8">
        <f t="shared" si="208"/>
        <v>0</v>
      </c>
      <c r="AE420" s="8">
        <f t="shared" si="209"/>
        <v>1200</v>
      </c>
      <c r="AF420" s="8">
        <f t="shared" si="215"/>
        <v>268.95310645408853</v>
      </c>
      <c r="AG420" s="16">
        <f t="shared" si="202"/>
        <v>1200</v>
      </c>
      <c r="AH420" s="29">
        <f t="shared" si="216"/>
        <v>33.267203442402419</v>
      </c>
      <c r="AI420" s="29">
        <f t="shared" si="217"/>
        <v>31.046893545911473</v>
      </c>
      <c r="AJ420" s="28">
        <f t="shared" si="210"/>
        <v>5.4864389632848669E-2</v>
      </c>
      <c r="AK420" s="25">
        <f t="shared" si="203"/>
        <v>0.54864389632848665</v>
      </c>
      <c r="AL420" s="26">
        <f t="shared" si="211"/>
        <v>4.1537805777575514</v>
      </c>
    </row>
    <row r="421" spans="2:38" x14ac:dyDescent="0.3">
      <c r="B421" s="6">
        <v>3940</v>
      </c>
      <c r="C421" s="8">
        <f t="shared" si="187"/>
        <v>39.4</v>
      </c>
      <c r="D421" s="8">
        <f t="shared" si="188"/>
        <v>13050.374105766236</v>
      </c>
      <c r="E421" s="8">
        <f t="shared" si="189"/>
        <v>33.122776918186531</v>
      </c>
      <c r="F421" s="8">
        <f t="shared" si="190"/>
        <v>44.30171412807448</v>
      </c>
      <c r="G421" s="8">
        <f t="shared" si="204"/>
        <v>2.2250485660981263</v>
      </c>
      <c r="H421" s="8">
        <f t="shared" si="191"/>
        <v>29.482191763721051</v>
      </c>
      <c r="I421" s="7">
        <v>101325</v>
      </c>
      <c r="J421" s="8">
        <f t="shared" si="192"/>
        <v>12596040</v>
      </c>
      <c r="K421" s="8">
        <f t="shared" si="193"/>
        <v>9417600</v>
      </c>
      <c r="L421" s="8">
        <f t="shared" si="194"/>
        <v>2110123.9895775183</v>
      </c>
      <c r="M421" s="17">
        <f t="shared" si="205"/>
        <v>78625430.937998503</v>
      </c>
      <c r="N421" s="18">
        <f t="shared" si="195"/>
        <v>124.31324944485566</v>
      </c>
      <c r="O421" s="18">
        <f t="shared" si="196"/>
        <v>92.944485566247224</v>
      </c>
      <c r="P421" s="18">
        <f t="shared" si="197"/>
        <v>20.825304609696701</v>
      </c>
      <c r="Q421" s="18">
        <f t="shared" si="198"/>
        <v>775.97267148283743</v>
      </c>
      <c r="R421" s="10">
        <f t="shared" si="199"/>
        <v>0</v>
      </c>
      <c r="S421" s="8">
        <f t="shared" si="206"/>
        <v>39.40000000000029</v>
      </c>
      <c r="T421" s="8">
        <f t="shared" si="200"/>
        <v>16.183286236437098</v>
      </c>
      <c r="U421" s="8">
        <v>0</v>
      </c>
      <c r="V421" s="8">
        <f t="shared" si="201"/>
        <v>4.7513976661556159</v>
      </c>
      <c r="W421" s="8">
        <v>0</v>
      </c>
      <c r="X421" s="15">
        <f t="shared" si="212"/>
        <v>1200</v>
      </c>
      <c r="Y421" s="8">
        <f t="shared" si="213"/>
        <v>0</v>
      </c>
      <c r="Z421" s="8">
        <f t="shared" si="214"/>
        <v>1231.1258932750359</v>
      </c>
      <c r="AA421" s="29">
        <f t="shared" si="207"/>
        <v>0</v>
      </c>
      <c r="AB421" s="8"/>
      <c r="AC421" s="8"/>
      <c r="AD421" s="8">
        <f t="shared" si="208"/>
        <v>0</v>
      </c>
      <c r="AE421" s="8">
        <f t="shared" si="209"/>
        <v>1200</v>
      </c>
      <c r="AF421" s="8">
        <f t="shared" si="215"/>
        <v>268.87410672496407</v>
      </c>
      <c r="AG421" s="16">
        <f t="shared" si="202"/>
        <v>1200</v>
      </c>
      <c r="AH421" s="29">
        <f t="shared" si="216"/>
        <v>33.370720646135467</v>
      </c>
      <c r="AI421" s="29">
        <f t="shared" si="217"/>
        <v>31.125893275035924</v>
      </c>
      <c r="AJ421" s="28">
        <f t="shared" si="210"/>
        <v>5.5003993677715954E-2</v>
      </c>
      <c r="AK421" s="25">
        <f t="shared" si="203"/>
        <v>0.55003993677715957</v>
      </c>
      <c r="AL421" s="26">
        <f t="shared" si="211"/>
        <v>4.1643181558983899</v>
      </c>
    </row>
    <row r="422" spans="2:38" x14ac:dyDescent="0.3">
      <c r="B422" s="6">
        <v>3950</v>
      </c>
      <c r="C422" s="8">
        <f t="shared" si="187"/>
        <v>39.5</v>
      </c>
      <c r="D422" s="8">
        <f t="shared" si="188"/>
        <v>13083.496882684427</v>
      </c>
      <c r="E422" s="8">
        <f t="shared" si="189"/>
        <v>33.12277691818889</v>
      </c>
      <c r="F422" s="8">
        <f t="shared" si="190"/>
        <v>44.301714128077634</v>
      </c>
      <c r="G422" s="8">
        <f t="shared" si="204"/>
        <v>2.2250485660981263</v>
      </c>
      <c r="H422" s="8">
        <f t="shared" si="191"/>
        <v>29.482191763722099</v>
      </c>
      <c r="I422" s="7">
        <v>101325</v>
      </c>
      <c r="J422" s="8">
        <f t="shared" si="192"/>
        <v>12596040</v>
      </c>
      <c r="K422" s="8">
        <f t="shared" si="193"/>
        <v>9417600</v>
      </c>
      <c r="L422" s="8">
        <f t="shared" si="194"/>
        <v>2109503.9997033495</v>
      </c>
      <c r="M422" s="17">
        <f t="shared" si="205"/>
        <v>78799270.864237085</v>
      </c>
      <c r="N422" s="18">
        <f t="shared" si="195"/>
        <v>124.31324944485566</v>
      </c>
      <c r="O422" s="18">
        <f t="shared" si="196"/>
        <v>92.944485566247224</v>
      </c>
      <c r="P422" s="18">
        <f t="shared" si="197"/>
        <v>20.819185785377247</v>
      </c>
      <c r="Q422" s="18">
        <f t="shared" si="198"/>
        <v>777.68833816172798</v>
      </c>
      <c r="R422" s="10">
        <f t="shared" si="199"/>
        <v>0</v>
      </c>
      <c r="S422" s="8">
        <f t="shared" si="206"/>
        <v>39.500000000000291</v>
      </c>
      <c r="T422" s="8">
        <f t="shared" si="200"/>
        <v>16.183286236437098</v>
      </c>
      <c r="U422" s="8">
        <v>0</v>
      </c>
      <c r="V422" s="8">
        <f t="shared" si="201"/>
        <v>4.7500016257069433</v>
      </c>
      <c r="W422" s="8">
        <v>0</v>
      </c>
      <c r="X422" s="15">
        <f t="shared" si="212"/>
        <v>1200</v>
      </c>
      <c r="Y422" s="8">
        <f t="shared" si="213"/>
        <v>0</v>
      </c>
      <c r="Z422" s="8">
        <f t="shared" si="214"/>
        <v>1231.2048930041603</v>
      </c>
      <c r="AA422" s="29">
        <f t="shared" si="207"/>
        <v>0</v>
      </c>
      <c r="AB422" s="8"/>
      <c r="AC422" s="8"/>
      <c r="AD422" s="8">
        <f t="shared" si="208"/>
        <v>0</v>
      </c>
      <c r="AE422" s="8">
        <f t="shared" si="209"/>
        <v>1200</v>
      </c>
      <c r="AF422" s="8">
        <f t="shared" si="215"/>
        <v>268.7951069958396</v>
      </c>
      <c r="AG422" s="16">
        <f t="shared" si="202"/>
        <v>1200</v>
      </c>
      <c r="AH422" s="29">
        <f t="shared" si="216"/>
        <v>33.47423784986853</v>
      </c>
      <c r="AI422" s="29">
        <f t="shared" si="217"/>
        <v>31.20489300416039</v>
      </c>
      <c r="AJ422" s="28">
        <f t="shared" si="210"/>
        <v>5.5143597722583267E-2</v>
      </c>
      <c r="AK422" s="25">
        <f t="shared" si="203"/>
        <v>0.55143597722583271</v>
      </c>
      <c r="AL422" s="26">
        <f t="shared" si="211"/>
        <v>4.1748557467222192</v>
      </c>
    </row>
    <row r="423" spans="2:38" x14ac:dyDescent="0.3">
      <c r="B423" s="6">
        <v>3960</v>
      </c>
      <c r="C423" s="8">
        <f t="shared" si="187"/>
        <v>39.6</v>
      </c>
      <c r="D423" s="8">
        <f t="shared" si="188"/>
        <v>13116.619659602615</v>
      </c>
      <c r="E423" s="8">
        <f t="shared" si="189"/>
        <v>33.12277691818889</v>
      </c>
      <c r="F423" s="8">
        <f t="shared" si="190"/>
        <v>44.301714128077634</v>
      </c>
      <c r="G423" s="8">
        <f t="shared" si="204"/>
        <v>2.2250485660981263</v>
      </c>
      <c r="H423" s="8">
        <f t="shared" si="191"/>
        <v>29.482191763722099</v>
      </c>
      <c r="I423" s="7">
        <v>101325</v>
      </c>
      <c r="J423" s="8">
        <f t="shared" si="192"/>
        <v>12596040</v>
      </c>
      <c r="K423" s="8">
        <f t="shared" si="193"/>
        <v>9417600</v>
      </c>
      <c r="L423" s="8">
        <f t="shared" si="194"/>
        <v>2108884.0098291808</v>
      </c>
      <c r="M423" s="17">
        <f t="shared" si="205"/>
        <v>78973110.790475667</v>
      </c>
      <c r="N423" s="18">
        <f t="shared" si="195"/>
        <v>124.31324944485566</v>
      </c>
      <c r="O423" s="18">
        <f t="shared" si="196"/>
        <v>92.944485566247224</v>
      </c>
      <c r="P423" s="18">
        <f t="shared" si="197"/>
        <v>20.813066961057793</v>
      </c>
      <c r="Q423" s="18">
        <f t="shared" si="198"/>
        <v>779.40400484061843</v>
      </c>
      <c r="R423" s="10">
        <f t="shared" si="199"/>
        <v>0</v>
      </c>
      <c r="S423" s="8">
        <f t="shared" si="206"/>
        <v>39.600000000000293</v>
      </c>
      <c r="T423" s="8">
        <f t="shared" si="200"/>
        <v>16.183286236437098</v>
      </c>
      <c r="U423" s="8">
        <v>0</v>
      </c>
      <c r="V423" s="8">
        <f t="shared" si="201"/>
        <v>4.7486055852582698</v>
      </c>
      <c r="W423" s="8">
        <v>0</v>
      </c>
      <c r="X423" s="15">
        <f t="shared" si="212"/>
        <v>1200</v>
      </c>
      <c r="Y423" s="8">
        <f t="shared" si="213"/>
        <v>0</v>
      </c>
      <c r="Z423" s="8">
        <f t="shared" si="214"/>
        <v>1231.2838927332848</v>
      </c>
      <c r="AA423" s="29">
        <f t="shared" si="207"/>
        <v>0</v>
      </c>
      <c r="AB423" s="8"/>
      <c r="AC423" s="8"/>
      <c r="AD423" s="8">
        <f t="shared" si="208"/>
        <v>0</v>
      </c>
      <c r="AE423" s="8">
        <f t="shared" si="209"/>
        <v>1200</v>
      </c>
      <c r="AF423" s="8">
        <f t="shared" si="215"/>
        <v>268.71610726671514</v>
      </c>
      <c r="AG423" s="16">
        <f t="shared" si="202"/>
        <v>1200</v>
      </c>
      <c r="AH423" s="29">
        <f t="shared" si="216"/>
        <v>33.577755053601585</v>
      </c>
      <c r="AI423" s="29">
        <f t="shared" si="217"/>
        <v>31.283892733284844</v>
      </c>
      <c r="AJ423" s="28">
        <f t="shared" si="210"/>
        <v>5.5283201767450565E-2</v>
      </c>
      <c r="AK423" s="25">
        <f t="shared" si="203"/>
        <v>0.55283201767450563</v>
      </c>
      <c r="AL423" s="26">
        <f t="shared" si="211"/>
        <v>4.1853933501330012</v>
      </c>
    </row>
    <row r="424" spans="2:38" x14ac:dyDescent="0.3">
      <c r="B424" s="6">
        <v>3970</v>
      </c>
      <c r="C424" s="8">
        <f t="shared" si="187"/>
        <v>39.700000000000003</v>
      </c>
      <c r="D424" s="8">
        <f t="shared" si="188"/>
        <v>13149.742436520804</v>
      </c>
      <c r="E424" s="8">
        <f t="shared" si="189"/>
        <v>33.12277691818889</v>
      </c>
      <c r="F424" s="8">
        <f t="shared" si="190"/>
        <v>44.301714128077634</v>
      </c>
      <c r="G424" s="8">
        <f t="shared" si="204"/>
        <v>2.2250485660981263</v>
      </c>
      <c r="H424" s="8">
        <f t="shared" si="191"/>
        <v>29.482191763722099</v>
      </c>
      <c r="I424" s="7">
        <v>101325</v>
      </c>
      <c r="J424" s="8">
        <f t="shared" si="192"/>
        <v>12596040</v>
      </c>
      <c r="K424" s="8">
        <f t="shared" si="193"/>
        <v>9417600</v>
      </c>
      <c r="L424" s="8">
        <f t="shared" si="194"/>
        <v>2108264.019955012</v>
      </c>
      <c r="M424" s="17">
        <f t="shared" si="205"/>
        <v>79146950.716714248</v>
      </c>
      <c r="N424" s="18">
        <f t="shared" si="195"/>
        <v>124.31324944485566</v>
      </c>
      <c r="O424" s="18">
        <f t="shared" si="196"/>
        <v>92.944485566247224</v>
      </c>
      <c r="P424" s="18">
        <f t="shared" si="197"/>
        <v>20.806948136738338</v>
      </c>
      <c r="Q424" s="18">
        <f t="shared" si="198"/>
        <v>781.11967151950898</v>
      </c>
      <c r="R424" s="10">
        <f t="shared" si="199"/>
        <v>0</v>
      </c>
      <c r="S424" s="8">
        <f t="shared" si="206"/>
        <v>39.700000000000294</v>
      </c>
      <c r="T424" s="8">
        <f t="shared" si="200"/>
        <v>16.183286236437098</v>
      </c>
      <c r="U424" s="8">
        <v>0</v>
      </c>
      <c r="V424" s="8">
        <f t="shared" si="201"/>
        <v>4.7472095448095972</v>
      </c>
      <c r="W424" s="8">
        <v>0</v>
      </c>
      <c r="X424" s="15">
        <f t="shared" si="212"/>
        <v>1200</v>
      </c>
      <c r="Y424" s="8">
        <f t="shared" si="213"/>
        <v>0</v>
      </c>
      <c r="Z424" s="8">
        <f t="shared" si="214"/>
        <v>1231.3628924624093</v>
      </c>
      <c r="AA424" s="29">
        <f t="shared" si="207"/>
        <v>0</v>
      </c>
      <c r="AB424" s="8"/>
      <c r="AC424" s="8"/>
      <c r="AD424" s="8">
        <f t="shared" si="208"/>
        <v>0</v>
      </c>
      <c r="AE424" s="8">
        <f t="shared" si="209"/>
        <v>1200</v>
      </c>
      <c r="AF424" s="8">
        <f t="shared" si="215"/>
        <v>268.63710753759068</v>
      </c>
      <c r="AG424" s="16">
        <f t="shared" si="202"/>
        <v>1200</v>
      </c>
      <c r="AH424" s="29">
        <f t="shared" si="216"/>
        <v>33.681272257334648</v>
      </c>
      <c r="AI424" s="29">
        <f t="shared" si="217"/>
        <v>31.362892462409306</v>
      </c>
      <c r="AJ424" s="28">
        <f t="shared" si="210"/>
        <v>5.5422805812317878E-2</v>
      </c>
      <c r="AK424" s="25">
        <f t="shared" si="203"/>
        <v>0.55422805812317877</v>
      </c>
      <c r="AL424" s="26">
        <f t="shared" si="211"/>
        <v>4.1959309660356645</v>
      </c>
    </row>
    <row r="425" spans="2:38" x14ac:dyDescent="0.3">
      <c r="B425" s="6">
        <v>3980</v>
      </c>
      <c r="C425" s="8">
        <f t="shared" si="187"/>
        <v>39.800000000000004</v>
      </c>
      <c r="D425" s="8">
        <f t="shared" si="188"/>
        <v>13182.865213438992</v>
      </c>
      <c r="E425" s="8">
        <f t="shared" si="189"/>
        <v>33.12277691818889</v>
      </c>
      <c r="F425" s="8">
        <f t="shared" si="190"/>
        <v>44.301714128077634</v>
      </c>
      <c r="G425" s="8">
        <f t="shared" si="204"/>
        <v>2.2250485660981263</v>
      </c>
      <c r="H425" s="8">
        <f t="shared" si="191"/>
        <v>29.482191763722099</v>
      </c>
      <c r="I425" s="7">
        <v>101325</v>
      </c>
      <c r="J425" s="8">
        <f t="shared" si="192"/>
        <v>12596040</v>
      </c>
      <c r="K425" s="8">
        <f t="shared" si="193"/>
        <v>9417600</v>
      </c>
      <c r="L425" s="8">
        <f t="shared" si="194"/>
        <v>2107644.0300808433</v>
      </c>
      <c r="M425" s="17">
        <f t="shared" si="205"/>
        <v>79320790.64295283</v>
      </c>
      <c r="N425" s="18">
        <f t="shared" si="195"/>
        <v>124.31324944485566</v>
      </c>
      <c r="O425" s="18">
        <f t="shared" si="196"/>
        <v>92.944485566247224</v>
      </c>
      <c r="P425" s="18">
        <f t="shared" si="197"/>
        <v>20.800829312418884</v>
      </c>
      <c r="Q425" s="18">
        <f t="shared" si="198"/>
        <v>782.83533819839954</v>
      </c>
      <c r="R425" s="10">
        <f t="shared" si="199"/>
        <v>0</v>
      </c>
      <c r="S425" s="8">
        <f t="shared" si="206"/>
        <v>39.800000000000296</v>
      </c>
      <c r="T425" s="8">
        <f t="shared" si="200"/>
        <v>16.183286236437098</v>
      </c>
      <c r="U425" s="8">
        <v>0</v>
      </c>
      <c r="V425" s="8">
        <f t="shared" si="201"/>
        <v>4.7458135043609238</v>
      </c>
      <c r="W425" s="8">
        <v>0</v>
      </c>
      <c r="X425" s="15">
        <f t="shared" si="212"/>
        <v>1200</v>
      </c>
      <c r="Y425" s="8">
        <f t="shared" si="213"/>
        <v>0</v>
      </c>
      <c r="Z425" s="8">
        <f t="shared" si="214"/>
        <v>1231.4418921915337</v>
      </c>
      <c r="AA425" s="29">
        <f t="shared" si="207"/>
        <v>0</v>
      </c>
      <c r="AB425" s="8"/>
      <c r="AC425" s="8"/>
      <c r="AD425" s="8">
        <f t="shared" si="208"/>
        <v>0</v>
      </c>
      <c r="AE425" s="8">
        <f t="shared" si="209"/>
        <v>1200</v>
      </c>
      <c r="AF425" s="8">
        <f t="shared" si="215"/>
        <v>268.55810780846622</v>
      </c>
      <c r="AG425" s="16">
        <f t="shared" si="202"/>
        <v>1200</v>
      </c>
      <c r="AH425" s="29">
        <f t="shared" si="216"/>
        <v>33.784789461067703</v>
      </c>
      <c r="AI425" s="29">
        <f t="shared" si="217"/>
        <v>31.441892191533768</v>
      </c>
      <c r="AJ425" s="28">
        <f t="shared" si="210"/>
        <v>5.5562409857185177E-2</v>
      </c>
      <c r="AK425" s="25">
        <f t="shared" si="203"/>
        <v>0.5556240985718518</v>
      </c>
      <c r="AL425" s="26">
        <f t="shared" si="211"/>
        <v>4.2064685943360933</v>
      </c>
    </row>
    <row r="426" spans="2:38" x14ac:dyDescent="0.3">
      <c r="B426" s="6">
        <v>3990</v>
      </c>
      <c r="C426" s="8">
        <f t="shared" si="187"/>
        <v>39.9</v>
      </c>
      <c r="D426" s="8">
        <f t="shared" si="188"/>
        <v>13215.98799035718</v>
      </c>
      <c r="E426" s="8">
        <f t="shared" si="189"/>
        <v>33.122776918186531</v>
      </c>
      <c r="F426" s="8">
        <f t="shared" si="190"/>
        <v>44.30171412807448</v>
      </c>
      <c r="G426" s="8">
        <f t="shared" si="204"/>
        <v>2.2250485660981263</v>
      </c>
      <c r="H426" s="8">
        <f t="shared" si="191"/>
        <v>29.482191763721051</v>
      </c>
      <c r="I426" s="7">
        <v>101325</v>
      </c>
      <c r="J426" s="8">
        <f t="shared" si="192"/>
        <v>12596040</v>
      </c>
      <c r="K426" s="8">
        <f t="shared" si="193"/>
        <v>9417600</v>
      </c>
      <c r="L426" s="8">
        <f t="shared" si="194"/>
        <v>2107024.0402066745</v>
      </c>
      <c r="M426" s="17">
        <f t="shared" si="205"/>
        <v>79494630.569191396</v>
      </c>
      <c r="N426" s="18">
        <f t="shared" si="195"/>
        <v>124.31324944485566</v>
      </c>
      <c r="O426" s="18">
        <f t="shared" si="196"/>
        <v>92.944485566247224</v>
      </c>
      <c r="P426" s="18">
        <f t="shared" si="197"/>
        <v>20.794710488099426</v>
      </c>
      <c r="Q426" s="18">
        <f t="shared" si="198"/>
        <v>784.55100487728987</v>
      </c>
      <c r="R426" s="10">
        <f t="shared" si="199"/>
        <v>0</v>
      </c>
      <c r="S426" s="8">
        <f t="shared" si="206"/>
        <v>39.900000000000297</v>
      </c>
      <c r="T426" s="8">
        <f t="shared" si="200"/>
        <v>16.183286236437098</v>
      </c>
      <c r="U426" s="8">
        <v>0</v>
      </c>
      <c r="V426" s="8">
        <f t="shared" si="201"/>
        <v>4.7444174639122503</v>
      </c>
      <c r="W426" s="8">
        <v>0</v>
      </c>
      <c r="X426" s="15">
        <f t="shared" si="212"/>
        <v>1200</v>
      </c>
      <c r="Y426" s="8">
        <f t="shared" si="213"/>
        <v>0</v>
      </c>
      <c r="Z426" s="8">
        <f t="shared" si="214"/>
        <v>1231.5208919206582</v>
      </c>
      <c r="AA426" s="29">
        <f t="shared" si="207"/>
        <v>0</v>
      </c>
      <c r="AB426" s="8"/>
      <c r="AC426" s="8"/>
      <c r="AD426" s="8">
        <f t="shared" si="208"/>
        <v>0</v>
      </c>
      <c r="AE426" s="8">
        <f t="shared" si="209"/>
        <v>1200</v>
      </c>
      <c r="AF426" s="8">
        <f t="shared" si="215"/>
        <v>268.47910807934176</v>
      </c>
      <c r="AG426" s="16">
        <f t="shared" si="202"/>
        <v>1200</v>
      </c>
      <c r="AH426" s="29">
        <f t="shared" si="216"/>
        <v>33.888306664800758</v>
      </c>
      <c r="AI426" s="29">
        <f t="shared" si="217"/>
        <v>31.520891920658219</v>
      </c>
      <c r="AJ426" s="28">
        <f t="shared" si="210"/>
        <v>5.5702013902052476E-2</v>
      </c>
      <c r="AK426" s="25">
        <f t="shared" si="203"/>
        <v>0.55702013902052472</v>
      </c>
      <c r="AL426" s="26">
        <f t="shared" si="211"/>
        <v>4.217006234941115</v>
      </c>
    </row>
    <row r="427" spans="2:38" x14ac:dyDescent="0.3">
      <c r="B427" s="6">
        <v>4000</v>
      </c>
      <c r="C427" s="8">
        <f t="shared" si="187"/>
        <v>40</v>
      </c>
      <c r="D427" s="8">
        <f t="shared" si="188"/>
        <v>13249.110767275368</v>
      </c>
      <c r="E427" s="8">
        <f t="shared" si="189"/>
        <v>33.12277691818889</v>
      </c>
      <c r="F427" s="8">
        <f t="shared" si="190"/>
        <v>44.301714128077634</v>
      </c>
      <c r="G427" s="8">
        <f t="shared" si="204"/>
        <v>2.2250485660981263</v>
      </c>
      <c r="H427" s="8">
        <f t="shared" si="191"/>
        <v>29.482191763722099</v>
      </c>
      <c r="I427" s="7">
        <v>101325</v>
      </c>
      <c r="J427" s="8">
        <f t="shared" si="192"/>
        <v>12596040</v>
      </c>
      <c r="K427" s="8">
        <f t="shared" si="193"/>
        <v>9417600</v>
      </c>
      <c r="L427" s="8">
        <f t="shared" si="194"/>
        <v>2106404.0503325057</v>
      </c>
      <c r="M427" s="17">
        <f t="shared" si="205"/>
        <v>79668470.495429978</v>
      </c>
      <c r="N427" s="18">
        <f t="shared" si="195"/>
        <v>124.31324944485566</v>
      </c>
      <c r="O427" s="18">
        <f t="shared" si="196"/>
        <v>92.944485566247224</v>
      </c>
      <c r="P427" s="18">
        <f t="shared" si="197"/>
        <v>20.788591663779972</v>
      </c>
      <c r="Q427" s="18">
        <f t="shared" si="198"/>
        <v>786.26667155618043</v>
      </c>
      <c r="R427" s="10">
        <f t="shared" si="199"/>
        <v>0</v>
      </c>
      <c r="S427" s="8">
        <f t="shared" si="206"/>
        <v>40.000000000000298</v>
      </c>
      <c r="T427" s="8">
        <f t="shared" si="200"/>
        <v>16.183286236437098</v>
      </c>
      <c r="U427" s="8">
        <v>0</v>
      </c>
      <c r="V427" s="8">
        <f t="shared" si="201"/>
        <v>4.7430214234635777</v>
      </c>
      <c r="W427" s="8">
        <v>0</v>
      </c>
      <c r="X427" s="15">
        <f t="shared" si="212"/>
        <v>1200</v>
      </c>
      <c r="Y427" s="8">
        <f t="shared" si="213"/>
        <v>0</v>
      </c>
      <c r="Z427" s="8">
        <f t="shared" si="214"/>
        <v>1231.5998916497826</v>
      </c>
      <c r="AA427" s="29">
        <f t="shared" si="207"/>
        <v>0</v>
      </c>
      <c r="AB427" s="8"/>
      <c r="AC427" s="8"/>
      <c r="AD427" s="8">
        <f t="shared" si="208"/>
        <v>0</v>
      </c>
      <c r="AE427" s="8">
        <f t="shared" si="209"/>
        <v>1200</v>
      </c>
      <c r="AF427" s="8">
        <f t="shared" si="215"/>
        <v>268.40010835021729</v>
      </c>
      <c r="AG427" s="16">
        <f t="shared" si="202"/>
        <v>1200</v>
      </c>
      <c r="AH427" s="29">
        <f t="shared" si="216"/>
        <v>33.991823868533814</v>
      </c>
      <c r="AI427" s="29">
        <f t="shared" si="217"/>
        <v>31.599891649782684</v>
      </c>
      <c r="AJ427" s="28">
        <f t="shared" si="210"/>
        <v>5.5841617946919782E-2</v>
      </c>
      <c r="AK427" s="25">
        <f t="shared" si="203"/>
        <v>0.55841617946919786</v>
      </c>
      <c r="AL427" s="26">
        <f t="shared" si="211"/>
        <v>4.2275438877584879</v>
      </c>
    </row>
    <row r="428" spans="2:38" x14ac:dyDescent="0.3">
      <c r="B428" s="6">
        <v>4010</v>
      </c>
      <c r="C428" s="8">
        <f t="shared" si="187"/>
        <v>40.1</v>
      </c>
      <c r="D428" s="8">
        <f t="shared" si="188"/>
        <v>13282.233544193557</v>
      </c>
      <c r="E428" s="8">
        <f t="shared" si="189"/>
        <v>33.12277691818889</v>
      </c>
      <c r="F428" s="8">
        <f t="shared" si="190"/>
        <v>44.301714128077634</v>
      </c>
      <c r="G428" s="8">
        <f t="shared" si="204"/>
        <v>2.2250485660981263</v>
      </c>
      <c r="H428" s="8">
        <f t="shared" si="191"/>
        <v>29.482191763722099</v>
      </c>
      <c r="I428" s="7">
        <v>101325</v>
      </c>
      <c r="J428" s="8">
        <f t="shared" si="192"/>
        <v>12596040</v>
      </c>
      <c r="K428" s="8">
        <f t="shared" si="193"/>
        <v>9417600</v>
      </c>
      <c r="L428" s="8">
        <f t="shared" si="194"/>
        <v>2105784.060458337</v>
      </c>
      <c r="M428" s="17">
        <f t="shared" si="205"/>
        <v>79842310.421668559</v>
      </c>
      <c r="N428" s="18">
        <f t="shared" si="195"/>
        <v>124.31324944485566</v>
      </c>
      <c r="O428" s="18">
        <f t="shared" si="196"/>
        <v>92.944485566247224</v>
      </c>
      <c r="P428" s="18">
        <f t="shared" si="197"/>
        <v>20.782472839460517</v>
      </c>
      <c r="Q428" s="18">
        <f t="shared" si="198"/>
        <v>787.98233823507087</v>
      </c>
      <c r="R428" s="10">
        <f t="shared" si="199"/>
        <v>0</v>
      </c>
      <c r="S428" s="8">
        <f t="shared" si="206"/>
        <v>40.1000000000003</v>
      </c>
      <c r="T428" s="8">
        <f t="shared" si="200"/>
        <v>16.183286236437098</v>
      </c>
      <c r="U428" s="8">
        <v>0</v>
      </c>
      <c r="V428" s="8">
        <f t="shared" si="201"/>
        <v>4.7416253830149051</v>
      </c>
      <c r="W428" s="8">
        <v>0</v>
      </c>
      <c r="X428" s="15">
        <f t="shared" si="212"/>
        <v>1200</v>
      </c>
      <c r="Y428" s="8">
        <f t="shared" si="213"/>
        <v>0</v>
      </c>
      <c r="Z428" s="8">
        <f t="shared" si="214"/>
        <v>1231.6788913789071</v>
      </c>
      <c r="AA428" s="29">
        <f t="shared" si="207"/>
        <v>0</v>
      </c>
      <c r="AB428" s="8"/>
      <c r="AC428" s="8"/>
      <c r="AD428" s="8">
        <f t="shared" si="208"/>
        <v>0</v>
      </c>
      <c r="AE428" s="8">
        <f t="shared" si="209"/>
        <v>1200</v>
      </c>
      <c r="AF428" s="8">
        <f t="shared" si="215"/>
        <v>268.32110862109289</v>
      </c>
      <c r="AG428" s="16">
        <f t="shared" si="202"/>
        <v>1200</v>
      </c>
      <c r="AH428" s="29">
        <f t="shared" si="216"/>
        <v>34.095341072266869</v>
      </c>
      <c r="AI428" s="29">
        <f t="shared" si="217"/>
        <v>31.678891378907135</v>
      </c>
      <c r="AJ428" s="28">
        <f t="shared" si="210"/>
        <v>5.5981221991787081E-2</v>
      </c>
      <c r="AK428" s="25">
        <f t="shared" si="203"/>
        <v>0.55981221991787078</v>
      </c>
      <c r="AL428" s="26">
        <f t="shared" si="211"/>
        <v>4.2380815526968902</v>
      </c>
    </row>
    <row r="429" spans="2:38" x14ac:dyDescent="0.3">
      <c r="B429" s="6">
        <v>4020</v>
      </c>
      <c r="C429" s="8">
        <f t="shared" si="187"/>
        <v>40.200000000000003</v>
      </c>
      <c r="D429" s="8">
        <f t="shared" si="188"/>
        <v>13315.356321111745</v>
      </c>
      <c r="E429" s="8">
        <f t="shared" si="189"/>
        <v>33.12277691818889</v>
      </c>
      <c r="F429" s="8">
        <f t="shared" si="190"/>
        <v>44.301714128077634</v>
      </c>
      <c r="G429" s="8">
        <f t="shared" si="204"/>
        <v>2.2250485660981263</v>
      </c>
      <c r="H429" s="8">
        <f t="shared" si="191"/>
        <v>29.482191763722099</v>
      </c>
      <c r="I429" s="7">
        <v>101325</v>
      </c>
      <c r="J429" s="8">
        <f t="shared" si="192"/>
        <v>12596040</v>
      </c>
      <c r="K429" s="8">
        <f t="shared" si="193"/>
        <v>9417600</v>
      </c>
      <c r="L429" s="8">
        <f t="shared" si="194"/>
        <v>2105164.0705841682</v>
      </c>
      <c r="M429" s="17">
        <f t="shared" si="205"/>
        <v>80016150.347907141</v>
      </c>
      <c r="N429" s="18">
        <f t="shared" si="195"/>
        <v>124.31324944485566</v>
      </c>
      <c r="O429" s="18">
        <f t="shared" si="196"/>
        <v>92.944485566247224</v>
      </c>
      <c r="P429" s="18">
        <f t="shared" si="197"/>
        <v>20.776354015141063</v>
      </c>
      <c r="Q429" s="18">
        <f t="shared" si="198"/>
        <v>789.69800491396143</v>
      </c>
      <c r="R429" s="10">
        <f t="shared" si="199"/>
        <v>0</v>
      </c>
      <c r="S429" s="8">
        <f t="shared" si="206"/>
        <v>40.200000000000301</v>
      </c>
      <c r="T429" s="8">
        <f t="shared" si="200"/>
        <v>16.183286236437098</v>
      </c>
      <c r="U429" s="8">
        <v>0</v>
      </c>
      <c r="V429" s="8">
        <f t="shared" si="201"/>
        <v>4.7402293425662325</v>
      </c>
      <c r="W429" s="8">
        <v>0</v>
      </c>
      <c r="X429" s="15">
        <f t="shared" si="212"/>
        <v>1200</v>
      </c>
      <c r="Y429" s="8">
        <f t="shared" si="213"/>
        <v>0</v>
      </c>
      <c r="Z429" s="8">
        <f t="shared" si="214"/>
        <v>1231.7578911080316</v>
      </c>
      <c r="AA429" s="29">
        <f t="shared" si="207"/>
        <v>0</v>
      </c>
      <c r="AB429" s="8"/>
      <c r="AC429" s="8"/>
      <c r="AD429" s="8">
        <f t="shared" si="208"/>
        <v>0</v>
      </c>
      <c r="AE429" s="8">
        <f t="shared" si="209"/>
        <v>1200</v>
      </c>
      <c r="AF429" s="8">
        <f t="shared" si="215"/>
        <v>268.24210889196843</v>
      </c>
      <c r="AG429" s="16">
        <f t="shared" si="202"/>
        <v>1200</v>
      </c>
      <c r="AH429" s="29">
        <f t="shared" si="216"/>
        <v>34.198858275999932</v>
      </c>
      <c r="AI429" s="29">
        <f t="shared" si="217"/>
        <v>31.7578911080316</v>
      </c>
      <c r="AJ429" s="28">
        <f t="shared" si="210"/>
        <v>5.6120826036654393E-2</v>
      </c>
      <c r="AK429" s="25">
        <f t="shared" si="203"/>
        <v>0.56120826036654392</v>
      </c>
      <c r="AL429" s="26">
        <f t="shared" si="211"/>
        <v>4.2486192296659073</v>
      </c>
    </row>
    <row r="430" spans="2:38" x14ac:dyDescent="0.3">
      <c r="B430" s="6">
        <v>4030</v>
      </c>
      <c r="C430" s="8">
        <f t="shared" si="187"/>
        <v>40.300000000000004</v>
      </c>
      <c r="D430" s="8">
        <f t="shared" si="188"/>
        <v>13348.479098029935</v>
      </c>
      <c r="E430" s="8">
        <f t="shared" si="189"/>
        <v>33.12277691818889</v>
      </c>
      <c r="F430" s="8">
        <f t="shared" si="190"/>
        <v>44.301714128077634</v>
      </c>
      <c r="G430" s="8">
        <f t="shared" si="204"/>
        <v>2.2250485660981263</v>
      </c>
      <c r="H430" s="8">
        <f t="shared" si="191"/>
        <v>29.482191763722099</v>
      </c>
      <c r="I430" s="7">
        <v>101325</v>
      </c>
      <c r="J430" s="8">
        <f t="shared" si="192"/>
        <v>12596040</v>
      </c>
      <c r="K430" s="8">
        <f t="shared" si="193"/>
        <v>9417600</v>
      </c>
      <c r="L430" s="8">
        <f t="shared" si="194"/>
        <v>2104544.0807099994</v>
      </c>
      <c r="M430" s="17">
        <f t="shared" si="205"/>
        <v>80189990.274145722</v>
      </c>
      <c r="N430" s="18">
        <f t="shared" si="195"/>
        <v>124.31324944485566</v>
      </c>
      <c r="O430" s="18">
        <f t="shared" si="196"/>
        <v>92.944485566247224</v>
      </c>
      <c r="P430" s="18">
        <f t="shared" si="197"/>
        <v>20.770235190821609</v>
      </c>
      <c r="Q430" s="18">
        <f t="shared" si="198"/>
        <v>791.41367159285198</v>
      </c>
      <c r="R430" s="10">
        <f t="shared" si="199"/>
        <v>0</v>
      </c>
      <c r="S430" s="8">
        <f t="shared" si="206"/>
        <v>40.300000000000303</v>
      </c>
      <c r="T430" s="8">
        <f t="shared" si="200"/>
        <v>16.183286236437098</v>
      </c>
      <c r="U430" s="8">
        <v>0</v>
      </c>
      <c r="V430" s="8">
        <f t="shared" si="201"/>
        <v>4.738833302117559</v>
      </c>
      <c r="W430" s="8">
        <v>0</v>
      </c>
      <c r="X430" s="15">
        <f t="shared" si="212"/>
        <v>1200</v>
      </c>
      <c r="Y430" s="8">
        <f t="shared" si="213"/>
        <v>0</v>
      </c>
      <c r="Z430" s="8">
        <f t="shared" si="214"/>
        <v>1231.836890837156</v>
      </c>
      <c r="AA430" s="29">
        <f t="shared" si="207"/>
        <v>0</v>
      </c>
      <c r="AB430" s="8"/>
      <c r="AC430" s="8"/>
      <c r="AD430" s="8">
        <f t="shared" si="208"/>
        <v>0</v>
      </c>
      <c r="AE430" s="8">
        <f t="shared" si="209"/>
        <v>1200</v>
      </c>
      <c r="AF430" s="8">
        <f t="shared" si="215"/>
        <v>268.16310916284397</v>
      </c>
      <c r="AG430" s="16">
        <f t="shared" si="202"/>
        <v>1200</v>
      </c>
      <c r="AH430" s="29">
        <f t="shared" si="216"/>
        <v>34.302375479732987</v>
      </c>
      <c r="AI430" s="29">
        <f t="shared" si="217"/>
        <v>31.836890837156059</v>
      </c>
      <c r="AJ430" s="28">
        <f t="shared" si="210"/>
        <v>5.6260430081521692E-2</v>
      </c>
      <c r="AK430" s="25">
        <f t="shared" si="203"/>
        <v>0.56260430081521695</v>
      </c>
      <c r="AL430" s="26">
        <f t="shared" si="211"/>
        <v>4.2591569185760223</v>
      </c>
    </row>
    <row r="431" spans="2:38" x14ac:dyDescent="0.3">
      <c r="B431" s="6">
        <v>4040</v>
      </c>
      <c r="C431" s="8">
        <f t="shared" si="187"/>
        <v>40.4</v>
      </c>
      <c r="D431" s="8">
        <f t="shared" si="188"/>
        <v>13381.601874948121</v>
      </c>
      <c r="E431" s="8">
        <f t="shared" si="189"/>
        <v>33.122776918186531</v>
      </c>
      <c r="F431" s="8">
        <f t="shared" si="190"/>
        <v>44.30171412807448</v>
      </c>
      <c r="G431" s="8">
        <f t="shared" si="204"/>
        <v>2.2250485660981263</v>
      </c>
      <c r="H431" s="8">
        <f t="shared" si="191"/>
        <v>29.482191763721051</v>
      </c>
      <c r="I431" s="7">
        <v>101325</v>
      </c>
      <c r="J431" s="8">
        <f t="shared" si="192"/>
        <v>12596040</v>
      </c>
      <c r="K431" s="8">
        <f t="shared" si="193"/>
        <v>9417600</v>
      </c>
      <c r="L431" s="8">
        <f t="shared" si="194"/>
        <v>2103924.0908358307</v>
      </c>
      <c r="M431" s="17">
        <f t="shared" si="205"/>
        <v>80363830.200384289</v>
      </c>
      <c r="N431" s="18">
        <f t="shared" si="195"/>
        <v>124.31324944485566</v>
      </c>
      <c r="O431" s="18">
        <f t="shared" si="196"/>
        <v>92.944485566247224</v>
      </c>
      <c r="P431" s="18">
        <f t="shared" si="197"/>
        <v>20.764116366502154</v>
      </c>
      <c r="Q431" s="18">
        <f t="shared" si="198"/>
        <v>793.12933827174231</v>
      </c>
      <c r="R431" s="10">
        <f t="shared" si="199"/>
        <v>0</v>
      </c>
      <c r="S431" s="8">
        <f t="shared" si="206"/>
        <v>40.400000000000304</v>
      </c>
      <c r="T431" s="8">
        <f t="shared" si="200"/>
        <v>16.183286236437098</v>
      </c>
      <c r="U431" s="8">
        <v>0</v>
      </c>
      <c r="V431" s="8">
        <f t="shared" si="201"/>
        <v>4.7374372616688865</v>
      </c>
      <c r="W431" s="8">
        <v>0</v>
      </c>
      <c r="X431" s="15">
        <f t="shared" si="212"/>
        <v>1200</v>
      </c>
      <c r="Y431" s="8">
        <f t="shared" si="213"/>
        <v>0</v>
      </c>
      <c r="Z431" s="8">
        <f t="shared" si="214"/>
        <v>1231.9158905662805</v>
      </c>
      <c r="AA431" s="29">
        <f t="shared" si="207"/>
        <v>0</v>
      </c>
      <c r="AB431" s="8"/>
      <c r="AC431" s="8"/>
      <c r="AD431" s="8">
        <f t="shared" si="208"/>
        <v>0</v>
      </c>
      <c r="AE431" s="8">
        <f t="shared" si="209"/>
        <v>1200</v>
      </c>
      <c r="AF431" s="8">
        <f t="shared" si="215"/>
        <v>268.0841094337195</v>
      </c>
      <c r="AG431" s="16">
        <f t="shared" si="202"/>
        <v>1200</v>
      </c>
      <c r="AH431" s="29">
        <f t="shared" si="216"/>
        <v>34.405892683466043</v>
      </c>
      <c r="AI431" s="29">
        <f t="shared" si="217"/>
        <v>31.915890566280513</v>
      </c>
      <c r="AJ431" s="28">
        <f t="shared" si="210"/>
        <v>5.6400034126388991E-2</v>
      </c>
      <c r="AK431" s="25">
        <f t="shared" si="203"/>
        <v>0.56400034126388987</v>
      </c>
      <c r="AL431" s="26">
        <f t="shared" si="211"/>
        <v>4.2696946193386038</v>
      </c>
    </row>
    <row r="432" spans="2:38" x14ac:dyDescent="0.3">
      <c r="B432" s="6">
        <v>4050</v>
      </c>
      <c r="C432" s="8">
        <f t="shared" si="187"/>
        <v>40.5</v>
      </c>
      <c r="D432" s="8">
        <f t="shared" si="188"/>
        <v>13414.724651866311</v>
      </c>
      <c r="E432" s="8">
        <f t="shared" si="189"/>
        <v>33.12277691818889</v>
      </c>
      <c r="F432" s="8">
        <f t="shared" si="190"/>
        <v>44.301714128077634</v>
      </c>
      <c r="G432" s="8">
        <f t="shared" si="204"/>
        <v>2.2250485660981263</v>
      </c>
      <c r="H432" s="8">
        <f t="shared" si="191"/>
        <v>29.482191763722099</v>
      </c>
      <c r="I432" s="7">
        <v>101325</v>
      </c>
      <c r="J432" s="8">
        <f t="shared" si="192"/>
        <v>12596040</v>
      </c>
      <c r="K432" s="8">
        <f t="shared" si="193"/>
        <v>9417600</v>
      </c>
      <c r="L432" s="8">
        <f t="shared" si="194"/>
        <v>2103304.1009616619</v>
      </c>
      <c r="M432" s="17">
        <f t="shared" si="205"/>
        <v>80537670.126622871</v>
      </c>
      <c r="N432" s="18">
        <f t="shared" si="195"/>
        <v>124.31324944485566</v>
      </c>
      <c r="O432" s="18">
        <f t="shared" si="196"/>
        <v>92.944485566247224</v>
      </c>
      <c r="P432" s="18">
        <f t="shared" si="197"/>
        <v>20.757997542182697</v>
      </c>
      <c r="Q432" s="18">
        <f t="shared" si="198"/>
        <v>794.84500495063287</v>
      </c>
      <c r="R432" s="10">
        <f t="shared" si="199"/>
        <v>0</v>
      </c>
      <c r="S432" s="8">
        <f t="shared" si="206"/>
        <v>40.500000000000306</v>
      </c>
      <c r="T432" s="8">
        <f t="shared" si="200"/>
        <v>16.183286236437098</v>
      </c>
      <c r="U432" s="8">
        <v>0</v>
      </c>
      <c r="V432" s="8">
        <f t="shared" si="201"/>
        <v>4.736041221220213</v>
      </c>
      <c r="W432" s="8">
        <v>0</v>
      </c>
      <c r="X432" s="15">
        <f t="shared" si="212"/>
        <v>1200</v>
      </c>
      <c r="Y432" s="8">
        <f t="shared" si="213"/>
        <v>0</v>
      </c>
      <c r="Z432" s="8">
        <f t="shared" si="214"/>
        <v>1231.994890295405</v>
      </c>
      <c r="AA432" s="29">
        <f t="shared" si="207"/>
        <v>0</v>
      </c>
      <c r="AB432" s="8"/>
      <c r="AC432" s="8"/>
      <c r="AD432" s="8">
        <f t="shared" si="208"/>
        <v>0</v>
      </c>
      <c r="AE432" s="8">
        <f t="shared" si="209"/>
        <v>1200</v>
      </c>
      <c r="AF432" s="8">
        <f t="shared" si="215"/>
        <v>268.00510970459504</v>
      </c>
      <c r="AG432" s="16">
        <f t="shared" si="202"/>
        <v>1200</v>
      </c>
      <c r="AH432" s="29">
        <f t="shared" si="216"/>
        <v>34.509409887199091</v>
      </c>
      <c r="AI432" s="29">
        <f t="shared" si="217"/>
        <v>31.994890295404971</v>
      </c>
      <c r="AJ432" s="28">
        <f t="shared" si="210"/>
        <v>5.653963817125629E-2</v>
      </c>
      <c r="AK432" s="25">
        <f t="shared" si="203"/>
        <v>0.5653963817125629</v>
      </c>
      <c r="AL432" s="26">
        <f t="shared" si="211"/>
        <v>4.2802323318658955</v>
      </c>
    </row>
    <row r="433" spans="2:38" x14ac:dyDescent="0.3">
      <c r="B433" s="6">
        <v>4060</v>
      </c>
      <c r="C433" s="8">
        <f t="shared" si="187"/>
        <v>40.6</v>
      </c>
      <c r="D433" s="8">
        <f t="shared" si="188"/>
        <v>13447.847428784498</v>
      </c>
      <c r="E433" s="8">
        <f t="shared" si="189"/>
        <v>33.12277691818889</v>
      </c>
      <c r="F433" s="8">
        <f t="shared" si="190"/>
        <v>44.301714128077634</v>
      </c>
      <c r="G433" s="8">
        <f t="shared" si="204"/>
        <v>2.2250485660981263</v>
      </c>
      <c r="H433" s="8">
        <f t="shared" si="191"/>
        <v>29.482191763722099</v>
      </c>
      <c r="I433" s="7">
        <v>101325</v>
      </c>
      <c r="J433" s="8">
        <f t="shared" si="192"/>
        <v>12596040</v>
      </c>
      <c r="K433" s="8">
        <f t="shared" si="193"/>
        <v>9417600</v>
      </c>
      <c r="L433" s="8">
        <f t="shared" si="194"/>
        <v>2102684.1110874931</v>
      </c>
      <c r="M433" s="17">
        <f t="shared" si="205"/>
        <v>80711510.052861452</v>
      </c>
      <c r="N433" s="18">
        <f t="shared" si="195"/>
        <v>124.31324944485566</v>
      </c>
      <c r="O433" s="18">
        <f t="shared" si="196"/>
        <v>92.944485566247224</v>
      </c>
      <c r="P433" s="18">
        <f t="shared" si="197"/>
        <v>20.751878717863242</v>
      </c>
      <c r="Q433" s="18">
        <f t="shared" si="198"/>
        <v>796.56067162952331</v>
      </c>
      <c r="R433" s="10">
        <f t="shared" si="199"/>
        <v>0</v>
      </c>
      <c r="S433" s="8">
        <f t="shared" si="206"/>
        <v>40.600000000000307</v>
      </c>
      <c r="T433" s="8">
        <f t="shared" si="200"/>
        <v>16.183286236437098</v>
      </c>
      <c r="U433" s="8">
        <v>0</v>
      </c>
      <c r="V433" s="8">
        <f t="shared" si="201"/>
        <v>4.7346451807715404</v>
      </c>
      <c r="W433" s="8">
        <v>0</v>
      </c>
      <c r="X433" s="15">
        <f t="shared" si="212"/>
        <v>1200</v>
      </c>
      <c r="Y433" s="8">
        <f t="shared" si="213"/>
        <v>0</v>
      </c>
      <c r="Z433" s="8">
        <f t="shared" si="214"/>
        <v>1232.0738900245294</v>
      </c>
      <c r="AA433" s="29">
        <f t="shared" si="207"/>
        <v>0</v>
      </c>
      <c r="AB433" s="8"/>
      <c r="AC433" s="8"/>
      <c r="AD433" s="8">
        <f t="shared" si="208"/>
        <v>0</v>
      </c>
      <c r="AE433" s="8">
        <f t="shared" si="209"/>
        <v>1200</v>
      </c>
      <c r="AF433" s="8">
        <f t="shared" si="215"/>
        <v>267.92610997547058</v>
      </c>
      <c r="AG433" s="16">
        <f t="shared" si="202"/>
        <v>1200</v>
      </c>
      <c r="AH433" s="29">
        <f t="shared" si="216"/>
        <v>34.612927090932146</v>
      </c>
      <c r="AI433" s="29">
        <f t="shared" si="217"/>
        <v>32.073890024529433</v>
      </c>
      <c r="AJ433" s="28">
        <f t="shared" si="210"/>
        <v>5.6679242216123589E-2</v>
      </c>
      <c r="AK433" s="25">
        <f t="shared" si="203"/>
        <v>0.56679242216123593</v>
      </c>
      <c r="AL433" s="26">
        <f t="shared" si="211"/>
        <v>4.2907700560710049</v>
      </c>
    </row>
    <row r="434" spans="2:38" x14ac:dyDescent="0.3">
      <c r="B434" s="6">
        <v>4070</v>
      </c>
      <c r="C434" s="8">
        <f t="shared" si="187"/>
        <v>40.700000000000003</v>
      </c>
      <c r="D434" s="8">
        <f t="shared" si="188"/>
        <v>13480.970205702688</v>
      </c>
      <c r="E434" s="8">
        <f t="shared" si="189"/>
        <v>33.12277691818889</v>
      </c>
      <c r="F434" s="8">
        <f t="shared" si="190"/>
        <v>44.301714128077634</v>
      </c>
      <c r="G434" s="8">
        <f t="shared" si="204"/>
        <v>2.2250485660981263</v>
      </c>
      <c r="H434" s="8">
        <f t="shared" si="191"/>
        <v>29.482191763722099</v>
      </c>
      <c r="I434" s="7">
        <v>101325</v>
      </c>
      <c r="J434" s="8">
        <f t="shared" si="192"/>
        <v>12596040</v>
      </c>
      <c r="K434" s="8">
        <f t="shared" si="193"/>
        <v>9417600</v>
      </c>
      <c r="L434" s="8">
        <f t="shared" si="194"/>
        <v>2102064.1212133244</v>
      </c>
      <c r="M434" s="17">
        <f t="shared" si="205"/>
        <v>80885349.979100034</v>
      </c>
      <c r="N434" s="18">
        <f t="shared" si="195"/>
        <v>124.31324944485566</v>
      </c>
      <c r="O434" s="18">
        <f t="shared" si="196"/>
        <v>92.944485566247224</v>
      </c>
      <c r="P434" s="18">
        <f t="shared" si="197"/>
        <v>20.745759893543788</v>
      </c>
      <c r="Q434" s="18">
        <f t="shared" si="198"/>
        <v>798.27633830841387</v>
      </c>
      <c r="R434" s="10">
        <f t="shared" si="199"/>
        <v>0</v>
      </c>
      <c r="S434" s="8">
        <f t="shared" si="206"/>
        <v>40.700000000000308</v>
      </c>
      <c r="T434" s="8">
        <f t="shared" si="200"/>
        <v>16.183286236437098</v>
      </c>
      <c r="U434" s="8">
        <v>0</v>
      </c>
      <c r="V434" s="8">
        <f t="shared" si="201"/>
        <v>4.7332491403228669</v>
      </c>
      <c r="W434" s="8">
        <v>0</v>
      </c>
      <c r="X434" s="15">
        <f t="shared" si="212"/>
        <v>1200</v>
      </c>
      <c r="Y434" s="8">
        <f t="shared" si="213"/>
        <v>0</v>
      </c>
      <c r="Z434" s="8">
        <f t="shared" si="214"/>
        <v>1232.1528897536539</v>
      </c>
      <c r="AA434" s="29">
        <f t="shared" si="207"/>
        <v>0</v>
      </c>
      <c r="AB434" s="8"/>
      <c r="AC434" s="8"/>
      <c r="AD434" s="8">
        <f t="shared" si="208"/>
        <v>0</v>
      </c>
      <c r="AE434" s="8">
        <f t="shared" si="209"/>
        <v>1200</v>
      </c>
      <c r="AF434" s="8">
        <f t="shared" si="215"/>
        <v>267.84711024634612</v>
      </c>
      <c r="AG434" s="16">
        <f t="shared" si="202"/>
        <v>1200</v>
      </c>
      <c r="AH434" s="29">
        <f t="shared" si="216"/>
        <v>34.716444294665209</v>
      </c>
      <c r="AI434" s="29">
        <f t="shared" si="217"/>
        <v>32.152889753653888</v>
      </c>
      <c r="AJ434" s="28">
        <f t="shared" si="210"/>
        <v>5.6818846260990902E-2</v>
      </c>
      <c r="AK434" s="25">
        <f t="shared" si="203"/>
        <v>0.56818846260990896</v>
      </c>
      <c r="AL434" s="26">
        <f t="shared" si="211"/>
        <v>4.3013077918678935</v>
      </c>
    </row>
    <row r="435" spans="2:38" x14ac:dyDescent="0.3">
      <c r="B435" s="6">
        <v>4080</v>
      </c>
      <c r="C435" s="8">
        <f t="shared" si="187"/>
        <v>40.800000000000004</v>
      </c>
      <c r="D435" s="8">
        <f t="shared" si="188"/>
        <v>13514.092982620876</v>
      </c>
      <c r="E435" s="8">
        <f t="shared" si="189"/>
        <v>33.12277691818889</v>
      </c>
      <c r="F435" s="8">
        <f t="shared" si="190"/>
        <v>44.301714128077634</v>
      </c>
      <c r="G435" s="8">
        <f t="shared" si="204"/>
        <v>2.2250485660981263</v>
      </c>
      <c r="H435" s="8">
        <f t="shared" si="191"/>
        <v>29.482191763722099</v>
      </c>
      <c r="I435" s="7">
        <v>101325</v>
      </c>
      <c r="J435" s="8">
        <f t="shared" si="192"/>
        <v>12596040</v>
      </c>
      <c r="K435" s="8">
        <f t="shared" si="193"/>
        <v>9417600</v>
      </c>
      <c r="L435" s="8">
        <f t="shared" si="194"/>
        <v>2101444.1313391556</v>
      </c>
      <c r="M435" s="17">
        <f t="shared" si="205"/>
        <v>81059189.905338615</v>
      </c>
      <c r="N435" s="18">
        <f t="shared" si="195"/>
        <v>124.31324944485566</v>
      </c>
      <c r="O435" s="18">
        <f t="shared" si="196"/>
        <v>92.944485566247224</v>
      </c>
      <c r="P435" s="18">
        <f t="shared" si="197"/>
        <v>20.739641069224334</v>
      </c>
      <c r="Q435" s="18">
        <f t="shared" si="198"/>
        <v>799.99200498730431</v>
      </c>
      <c r="R435" s="10">
        <f t="shared" si="199"/>
        <v>0</v>
      </c>
      <c r="S435" s="8">
        <f t="shared" si="206"/>
        <v>40.80000000000031</v>
      </c>
      <c r="T435" s="8">
        <f t="shared" si="200"/>
        <v>16.183286236437098</v>
      </c>
      <c r="U435" s="8">
        <v>0</v>
      </c>
      <c r="V435" s="8">
        <f t="shared" si="201"/>
        <v>4.7318530998741943</v>
      </c>
      <c r="W435" s="8">
        <v>0</v>
      </c>
      <c r="X435" s="15">
        <f t="shared" si="212"/>
        <v>1200</v>
      </c>
      <c r="Y435" s="8">
        <f t="shared" si="213"/>
        <v>0</v>
      </c>
      <c r="Z435" s="8">
        <f t="shared" si="214"/>
        <v>1232.2318894827783</v>
      </c>
      <c r="AA435" s="29">
        <f t="shared" si="207"/>
        <v>0</v>
      </c>
      <c r="AB435" s="8"/>
      <c r="AC435" s="8"/>
      <c r="AD435" s="8">
        <f t="shared" si="208"/>
        <v>0</v>
      </c>
      <c r="AE435" s="8">
        <f t="shared" si="209"/>
        <v>1200</v>
      </c>
      <c r="AF435" s="8">
        <f t="shared" si="215"/>
        <v>267.76811051722166</v>
      </c>
      <c r="AG435" s="16">
        <f t="shared" si="202"/>
        <v>1200</v>
      </c>
      <c r="AH435" s="29">
        <f t="shared" si="216"/>
        <v>34.819961498398271</v>
      </c>
      <c r="AI435" s="29">
        <f t="shared" si="217"/>
        <v>32.23188948277835</v>
      </c>
      <c r="AJ435" s="28">
        <f t="shared" si="210"/>
        <v>5.6958450305858201E-2</v>
      </c>
      <c r="AK435" s="25">
        <f t="shared" si="203"/>
        <v>0.56958450305858199</v>
      </c>
      <c r="AL435" s="26">
        <f t="shared" si="211"/>
        <v>4.3118455391713653</v>
      </c>
    </row>
    <row r="436" spans="2:38" x14ac:dyDescent="0.3">
      <c r="B436" s="6">
        <v>4090</v>
      </c>
      <c r="C436" s="8">
        <f t="shared" si="187"/>
        <v>40.9</v>
      </c>
      <c r="D436" s="8">
        <f t="shared" si="188"/>
        <v>13547.215759539064</v>
      </c>
      <c r="E436" s="8">
        <f t="shared" si="189"/>
        <v>33.122776918186531</v>
      </c>
      <c r="F436" s="8">
        <f t="shared" si="190"/>
        <v>44.30171412807448</v>
      </c>
      <c r="G436" s="8">
        <f t="shared" si="204"/>
        <v>2.2250485660981263</v>
      </c>
      <c r="H436" s="8">
        <f t="shared" si="191"/>
        <v>29.482191763721051</v>
      </c>
      <c r="I436" s="7">
        <v>101325</v>
      </c>
      <c r="J436" s="8">
        <f t="shared" si="192"/>
        <v>12596040</v>
      </c>
      <c r="K436" s="8">
        <f t="shared" si="193"/>
        <v>9417600</v>
      </c>
      <c r="L436" s="8">
        <f t="shared" si="194"/>
        <v>2100824.1414649868</v>
      </c>
      <c r="M436" s="17">
        <f t="shared" si="205"/>
        <v>81233029.831577182</v>
      </c>
      <c r="N436" s="18">
        <f t="shared" si="195"/>
        <v>124.31324944485566</v>
      </c>
      <c r="O436" s="18">
        <f t="shared" si="196"/>
        <v>92.944485566247224</v>
      </c>
      <c r="P436" s="18">
        <f t="shared" si="197"/>
        <v>20.733522244904879</v>
      </c>
      <c r="Q436" s="18">
        <f t="shared" si="198"/>
        <v>801.70767166619476</v>
      </c>
      <c r="R436" s="10">
        <f t="shared" si="199"/>
        <v>0</v>
      </c>
      <c r="S436" s="8">
        <f t="shared" si="206"/>
        <v>40.900000000000311</v>
      </c>
      <c r="T436" s="8">
        <f t="shared" si="200"/>
        <v>16.183286236437098</v>
      </c>
      <c r="U436" s="8">
        <v>0</v>
      </c>
      <c r="V436" s="8">
        <f t="shared" si="201"/>
        <v>4.7304570594255209</v>
      </c>
      <c r="W436" s="8">
        <v>0</v>
      </c>
      <c r="X436" s="15">
        <f t="shared" si="212"/>
        <v>1200</v>
      </c>
      <c r="Y436" s="8">
        <f t="shared" si="213"/>
        <v>0</v>
      </c>
      <c r="Z436" s="8">
        <f t="shared" si="214"/>
        <v>1232.3108892119028</v>
      </c>
      <c r="AA436" s="29">
        <f t="shared" si="207"/>
        <v>0</v>
      </c>
      <c r="AB436" s="8"/>
      <c r="AC436" s="8"/>
      <c r="AD436" s="8">
        <f t="shared" si="208"/>
        <v>0</v>
      </c>
      <c r="AE436" s="8">
        <f t="shared" si="209"/>
        <v>1200</v>
      </c>
      <c r="AF436" s="8">
        <f t="shared" si="215"/>
        <v>267.6891107880972</v>
      </c>
      <c r="AG436" s="16">
        <f t="shared" si="202"/>
        <v>1200</v>
      </c>
      <c r="AH436" s="29">
        <f t="shared" si="216"/>
        <v>34.92347870213132</v>
      </c>
      <c r="AI436" s="29">
        <f t="shared" si="217"/>
        <v>32.310889211902804</v>
      </c>
      <c r="AJ436" s="28">
        <f t="shared" si="210"/>
        <v>5.70980543507255E-2</v>
      </c>
      <c r="AK436" s="25">
        <f t="shared" si="203"/>
        <v>0.57098054350725502</v>
      </c>
      <c r="AL436" s="26">
        <f t="shared" si="211"/>
        <v>4.3223832978970567</v>
      </c>
    </row>
    <row r="437" spans="2:38" x14ac:dyDescent="0.3">
      <c r="B437" s="6">
        <v>4100</v>
      </c>
      <c r="C437" s="8">
        <f t="shared" si="187"/>
        <v>41</v>
      </c>
      <c r="D437" s="8">
        <f t="shared" si="188"/>
        <v>13580.338536457251</v>
      </c>
      <c r="E437" s="8">
        <f t="shared" si="189"/>
        <v>33.12277691818889</v>
      </c>
      <c r="F437" s="8">
        <f t="shared" si="190"/>
        <v>44.301714128077634</v>
      </c>
      <c r="G437" s="8">
        <f t="shared" si="204"/>
        <v>2.2250485660981263</v>
      </c>
      <c r="H437" s="8">
        <f t="shared" si="191"/>
        <v>29.482191763722099</v>
      </c>
      <c r="I437" s="7">
        <v>101325</v>
      </c>
      <c r="J437" s="8">
        <f t="shared" si="192"/>
        <v>12596040</v>
      </c>
      <c r="K437" s="8">
        <f t="shared" si="193"/>
        <v>9417600</v>
      </c>
      <c r="L437" s="8">
        <f t="shared" si="194"/>
        <v>2100204.1515908181</v>
      </c>
      <c r="M437" s="17">
        <f t="shared" si="205"/>
        <v>81406869.757815763</v>
      </c>
      <c r="N437" s="18">
        <f t="shared" si="195"/>
        <v>124.31324944485566</v>
      </c>
      <c r="O437" s="18">
        <f t="shared" si="196"/>
        <v>92.944485566247224</v>
      </c>
      <c r="P437" s="18">
        <f t="shared" si="197"/>
        <v>20.727403420585425</v>
      </c>
      <c r="Q437" s="18">
        <f t="shared" si="198"/>
        <v>803.4233383450852</v>
      </c>
      <c r="R437" s="10">
        <f t="shared" si="199"/>
        <v>0</v>
      </c>
      <c r="S437" s="8">
        <f t="shared" si="206"/>
        <v>41.000000000000313</v>
      </c>
      <c r="T437" s="8">
        <f t="shared" si="200"/>
        <v>16.183286236437098</v>
      </c>
      <c r="U437" s="8">
        <v>0</v>
      </c>
      <c r="V437" s="8">
        <f t="shared" si="201"/>
        <v>4.7290610189768474</v>
      </c>
      <c r="W437" s="8">
        <v>0</v>
      </c>
      <c r="X437" s="15">
        <f t="shared" si="212"/>
        <v>1200</v>
      </c>
      <c r="Y437" s="8">
        <f t="shared" si="213"/>
        <v>0</v>
      </c>
      <c r="Z437" s="8">
        <f t="shared" si="214"/>
        <v>1232.3898889410273</v>
      </c>
      <c r="AA437" s="29">
        <f t="shared" si="207"/>
        <v>0</v>
      </c>
      <c r="AB437" s="8"/>
      <c r="AC437" s="8"/>
      <c r="AD437" s="8">
        <f t="shared" si="208"/>
        <v>0</v>
      </c>
      <c r="AE437" s="8">
        <f t="shared" si="209"/>
        <v>1200</v>
      </c>
      <c r="AF437" s="8">
        <f t="shared" si="215"/>
        <v>267.61011105897273</v>
      </c>
      <c r="AG437" s="16">
        <f t="shared" si="202"/>
        <v>1200</v>
      </c>
      <c r="AH437" s="29">
        <f t="shared" si="216"/>
        <v>35.026995905864375</v>
      </c>
      <c r="AI437" s="29">
        <f t="shared" si="217"/>
        <v>32.389888941027259</v>
      </c>
      <c r="AJ437" s="28">
        <f t="shared" si="210"/>
        <v>5.7237658395592798E-2</v>
      </c>
      <c r="AK437" s="25">
        <f t="shared" si="203"/>
        <v>0.57237658395592794</v>
      </c>
      <c r="AL437" s="26">
        <f t="shared" si="211"/>
        <v>4.3329210679614283</v>
      </c>
    </row>
    <row r="438" spans="2:38" x14ac:dyDescent="0.3">
      <c r="B438" s="6">
        <v>4110</v>
      </c>
      <c r="C438" s="8">
        <f t="shared" si="187"/>
        <v>41.1</v>
      </c>
      <c r="D438" s="8">
        <f t="shared" si="188"/>
        <v>13613.461313375441</v>
      </c>
      <c r="E438" s="8">
        <f t="shared" si="189"/>
        <v>33.12277691818889</v>
      </c>
      <c r="F438" s="8">
        <f t="shared" si="190"/>
        <v>44.301714128077634</v>
      </c>
      <c r="G438" s="8">
        <f t="shared" si="204"/>
        <v>2.2250485660981263</v>
      </c>
      <c r="H438" s="8">
        <f t="shared" si="191"/>
        <v>29.482191763722099</v>
      </c>
      <c r="I438" s="7">
        <v>101325</v>
      </c>
      <c r="J438" s="8">
        <f t="shared" si="192"/>
        <v>12596040</v>
      </c>
      <c r="K438" s="8">
        <f t="shared" si="193"/>
        <v>9417600</v>
      </c>
      <c r="L438" s="8">
        <f t="shared" si="194"/>
        <v>2099584.1617166493</v>
      </c>
      <c r="M438" s="17">
        <f t="shared" si="205"/>
        <v>81580709.684054345</v>
      </c>
      <c r="N438" s="18">
        <f t="shared" si="195"/>
        <v>124.31324944485566</v>
      </c>
      <c r="O438" s="18">
        <f t="shared" si="196"/>
        <v>92.944485566247224</v>
      </c>
      <c r="P438" s="18">
        <f t="shared" si="197"/>
        <v>20.721284596265971</v>
      </c>
      <c r="Q438" s="18">
        <f t="shared" si="198"/>
        <v>805.13900502397576</v>
      </c>
      <c r="R438" s="10">
        <f t="shared" si="199"/>
        <v>0</v>
      </c>
      <c r="S438" s="8">
        <f t="shared" si="206"/>
        <v>41.100000000000314</v>
      </c>
      <c r="T438" s="8">
        <f t="shared" si="200"/>
        <v>16.183286236437098</v>
      </c>
      <c r="U438" s="8">
        <v>0</v>
      </c>
      <c r="V438" s="8">
        <f t="shared" si="201"/>
        <v>4.7276649785281739</v>
      </c>
      <c r="W438" s="8">
        <v>0</v>
      </c>
      <c r="X438" s="15">
        <f t="shared" si="212"/>
        <v>1200</v>
      </c>
      <c r="Y438" s="8">
        <f t="shared" si="213"/>
        <v>0</v>
      </c>
      <c r="Z438" s="8">
        <f t="shared" si="214"/>
        <v>1232.4688886701517</v>
      </c>
      <c r="AA438" s="29">
        <f t="shared" si="207"/>
        <v>0</v>
      </c>
      <c r="AB438" s="8"/>
      <c r="AC438" s="8"/>
      <c r="AD438" s="8">
        <f t="shared" si="208"/>
        <v>0</v>
      </c>
      <c r="AE438" s="8">
        <f t="shared" si="209"/>
        <v>1200</v>
      </c>
      <c r="AF438" s="8">
        <f t="shared" si="215"/>
        <v>267.53111132984827</v>
      </c>
      <c r="AG438" s="16">
        <f t="shared" si="202"/>
        <v>1200</v>
      </c>
      <c r="AH438" s="29">
        <f t="shared" si="216"/>
        <v>35.130513109597437</v>
      </c>
      <c r="AI438" s="29">
        <f t="shared" si="217"/>
        <v>32.468888670151721</v>
      </c>
      <c r="AJ438" s="28">
        <f t="shared" si="210"/>
        <v>5.7377262440460111E-2</v>
      </c>
      <c r="AK438" s="25">
        <f t="shared" si="203"/>
        <v>0.57377262440460108</v>
      </c>
      <c r="AL438" s="26">
        <f t="shared" si="211"/>
        <v>4.3434588492817516</v>
      </c>
    </row>
    <row r="439" spans="2:38" x14ac:dyDescent="0.3">
      <c r="B439" s="6">
        <v>4120</v>
      </c>
      <c r="C439" s="8">
        <f t="shared" si="187"/>
        <v>41.2</v>
      </c>
      <c r="D439" s="8">
        <f t="shared" si="188"/>
        <v>13646.584090293631</v>
      </c>
      <c r="E439" s="8">
        <f t="shared" si="189"/>
        <v>33.12277691818889</v>
      </c>
      <c r="F439" s="8">
        <f t="shared" si="190"/>
        <v>44.301714128077634</v>
      </c>
      <c r="G439" s="8">
        <f t="shared" si="204"/>
        <v>2.2250485660981263</v>
      </c>
      <c r="H439" s="8">
        <f t="shared" si="191"/>
        <v>29.482191763722099</v>
      </c>
      <c r="I439" s="7">
        <v>101325</v>
      </c>
      <c r="J439" s="8">
        <f t="shared" si="192"/>
        <v>12596040</v>
      </c>
      <c r="K439" s="8">
        <f t="shared" si="193"/>
        <v>9417600</v>
      </c>
      <c r="L439" s="8">
        <f t="shared" si="194"/>
        <v>2098964.1718424805</v>
      </c>
      <c r="M439" s="17">
        <f t="shared" si="205"/>
        <v>81754549.610292926</v>
      </c>
      <c r="N439" s="18">
        <f t="shared" si="195"/>
        <v>124.31324944485566</v>
      </c>
      <c r="O439" s="18">
        <f t="shared" si="196"/>
        <v>92.944485566247224</v>
      </c>
      <c r="P439" s="18">
        <f t="shared" si="197"/>
        <v>20.715165771946513</v>
      </c>
      <c r="Q439" s="18">
        <f t="shared" si="198"/>
        <v>806.85467170286631</v>
      </c>
      <c r="R439" s="10">
        <f t="shared" si="199"/>
        <v>0</v>
      </c>
      <c r="S439" s="8">
        <f t="shared" si="206"/>
        <v>41.200000000000315</v>
      </c>
      <c r="T439" s="8">
        <f t="shared" si="200"/>
        <v>16.183286236437098</v>
      </c>
      <c r="U439" s="8">
        <v>0</v>
      </c>
      <c r="V439" s="8">
        <f t="shared" si="201"/>
        <v>4.7262689380795013</v>
      </c>
      <c r="W439" s="8">
        <v>0</v>
      </c>
      <c r="X439" s="15">
        <f t="shared" si="212"/>
        <v>1200</v>
      </c>
      <c r="Y439" s="8">
        <f t="shared" si="213"/>
        <v>0</v>
      </c>
      <c r="Z439" s="8">
        <f t="shared" si="214"/>
        <v>1232.5478883992762</v>
      </c>
      <c r="AA439" s="29">
        <f t="shared" si="207"/>
        <v>0</v>
      </c>
      <c r="AB439" s="8"/>
      <c r="AC439" s="8"/>
      <c r="AD439" s="8">
        <f t="shared" si="208"/>
        <v>0</v>
      </c>
      <c r="AE439" s="8">
        <f t="shared" si="209"/>
        <v>1200</v>
      </c>
      <c r="AF439" s="8">
        <f t="shared" si="215"/>
        <v>267.45211160072381</v>
      </c>
      <c r="AG439" s="16">
        <f t="shared" si="202"/>
        <v>1200</v>
      </c>
      <c r="AH439" s="29">
        <f t="shared" si="216"/>
        <v>35.234030313330493</v>
      </c>
      <c r="AI439" s="29">
        <f t="shared" si="217"/>
        <v>32.547888399276182</v>
      </c>
      <c r="AJ439" s="28">
        <f t="shared" si="210"/>
        <v>5.751686648532741E-2</v>
      </c>
      <c r="AK439" s="25">
        <f t="shared" si="203"/>
        <v>0.57516866485327411</v>
      </c>
      <c r="AL439" s="26">
        <f t="shared" si="211"/>
        <v>4.353996641776102</v>
      </c>
    </row>
    <row r="440" spans="2:38" x14ac:dyDescent="0.3">
      <c r="B440" s="6">
        <v>4130</v>
      </c>
      <c r="C440" s="8">
        <f t="shared" si="187"/>
        <v>41.300000000000004</v>
      </c>
      <c r="D440" s="8">
        <f t="shared" si="188"/>
        <v>13679.706867211818</v>
      </c>
      <c r="E440" s="8">
        <f t="shared" si="189"/>
        <v>33.12277691818889</v>
      </c>
      <c r="F440" s="8">
        <f t="shared" si="190"/>
        <v>44.301714128077634</v>
      </c>
      <c r="G440" s="8">
        <f t="shared" si="204"/>
        <v>2.2250485660981263</v>
      </c>
      <c r="H440" s="8">
        <f t="shared" si="191"/>
        <v>29.482191763722099</v>
      </c>
      <c r="I440" s="7">
        <v>101325</v>
      </c>
      <c r="J440" s="8">
        <f t="shared" si="192"/>
        <v>12596040</v>
      </c>
      <c r="K440" s="8">
        <f t="shared" si="193"/>
        <v>9417600</v>
      </c>
      <c r="L440" s="8">
        <f t="shared" si="194"/>
        <v>2098344.1819683118</v>
      </c>
      <c r="M440" s="17">
        <f t="shared" si="205"/>
        <v>81928389.536531508</v>
      </c>
      <c r="N440" s="18">
        <f t="shared" si="195"/>
        <v>124.31324944485566</v>
      </c>
      <c r="O440" s="18">
        <f t="shared" si="196"/>
        <v>92.944485566247224</v>
      </c>
      <c r="P440" s="18">
        <f t="shared" si="197"/>
        <v>20.709046947627058</v>
      </c>
      <c r="Q440" s="18">
        <f t="shared" si="198"/>
        <v>808.57033838175676</v>
      </c>
      <c r="R440" s="10">
        <f t="shared" si="199"/>
        <v>0</v>
      </c>
      <c r="S440" s="8">
        <f t="shared" si="206"/>
        <v>41.300000000000317</v>
      </c>
      <c r="T440" s="8">
        <f t="shared" si="200"/>
        <v>16.183286236437098</v>
      </c>
      <c r="U440" s="8">
        <v>0</v>
      </c>
      <c r="V440" s="8">
        <f t="shared" si="201"/>
        <v>4.7248728976308279</v>
      </c>
      <c r="W440" s="8">
        <v>0</v>
      </c>
      <c r="X440" s="15">
        <f t="shared" si="212"/>
        <v>1200</v>
      </c>
      <c r="Y440" s="8">
        <f t="shared" si="213"/>
        <v>0</v>
      </c>
      <c r="Z440" s="8">
        <f t="shared" si="214"/>
        <v>1232.6268881284007</v>
      </c>
      <c r="AA440" s="29">
        <f t="shared" si="207"/>
        <v>0</v>
      </c>
      <c r="AB440" s="8"/>
      <c r="AC440" s="8"/>
      <c r="AD440" s="8">
        <f t="shared" si="208"/>
        <v>0</v>
      </c>
      <c r="AE440" s="8">
        <f t="shared" si="209"/>
        <v>1200</v>
      </c>
      <c r="AF440" s="8">
        <f t="shared" si="215"/>
        <v>267.37311187159935</v>
      </c>
      <c r="AG440" s="16">
        <f t="shared" si="202"/>
        <v>1200</v>
      </c>
      <c r="AH440" s="29">
        <f t="shared" si="216"/>
        <v>35.337547517063548</v>
      </c>
      <c r="AI440" s="29">
        <f t="shared" si="217"/>
        <v>32.626888128400644</v>
      </c>
      <c r="AJ440" s="28">
        <f t="shared" si="210"/>
        <v>5.7656470530194709E-2</v>
      </c>
      <c r="AK440" s="25">
        <f t="shared" si="203"/>
        <v>0.57656470530194714</v>
      </c>
      <c r="AL440" s="26">
        <f t="shared" si="211"/>
        <v>4.3645344453633479</v>
      </c>
    </row>
    <row r="441" spans="2:38" x14ac:dyDescent="0.3">
      <c r="B441" s="6">
        <v>4140</v>
      </c>
      <c r="C441" s="8">
        <f t="shared" si="187"/>
        <v>41.4</v>
      </c>
      <c r="D441" s="8">
        <f t="shared" si="188"/>
        <v>13712.829644130006</v>
      </c>
      <c r="E441" s="8">
        <f t="shared" si="189"/>
        <v>33.122776918186531</v>
      </c>
      <c r="F441" s="8">
        <f t="shared" si="190"/>
        <v>44.30171412807448</v>
      </c>
      <c r="G441" s="8">
        <f t="shared" si="204"/>
        <v>2.2250485660981263</v>
      </c>
      <c r="H441" s="8">
        <f t="shared" si="191"/>
        <v>29.482191763721051</v>
      </c>
      <c r="I441" s="7">
        <v>101325</v>
      </c>
      <c r="J441" s="8">
        <f t="shared" si="192"/>
        <v>12596040</v>
      </c>
      <c r="K441" s="8">
        <f t="shared" si="193"/>
        <v>9417600</v>
      </c>
      <c r="L441" s="8">
        <f t="shared" si="194"/>
        <v>2097724.192094143</v>
      </c>
      <c r="M441" s="17">
        <f t="shared" si="205"/>
        <v>82102229.462770075</v>
      </c>
      <c r="N441" s="18">
        <f t="shared" si="195"/>
        <v>124.31324944485566</v>
      </c>
      <c r="O441" s="18">
        <f t="shared" si="196"/>
        <v>92.944485566247224</v>
      </c>
      <c r="P441" s="18">
        <f t="shared" si="197"/>
        <v>20.702928123307604</v>
      </c>
      <c r="Q441" s="18">
        <f t="shared" si="198"/>
        <v>810.2860050606472</v>
      </c>
      <c r="R441" s="10">
        <f t="shared" si="199"/>
        <v>0</v>
      </c>
      <c r="S441" s="8">
        <f t="shared" si="206"/>
        <v>41.400000000000318</v>
      </c>
      <c r="T441" s="8">
        <f t="shared" si="200"/>
        <v>16.183286236437098</v>
      </c>
      <c r="U441" s="8">
        <v>0</v>
      </c>
      <c r="V441" s="8">
        <f t="shared" si="201"/>
        <v>4.7234768571821553</v>
      </c>
      <c r="W441" s="8">
        <v>0</v>
      </c>
      <c r="X441" s="15">
        <f t="shared" si="212"/>
        <v>1200</v>
      </c>
      <c r="Y441" s="8">
        <f t="shared" si="213"/>
        <v>0</v>
      </c>
      <c r="Z441" s="8">
        <f t="shared" si="214"/>
        <v>1232.7058878575251</v>
      </c>
      <c r="AA441" s="29">
        <f t="shared" si="207"/>
        <v>0</v>
      </c>
      <c r="AB441" s="8"/>
      <c r="AC441" s="8"/>
      <c r="AD441" s="8">
        <f t="shared" si="208"/>
        <v>0</v>
      </c>
      <c r="AE441" s="8">
        <f t="shared" si="209"/>
        <v>1200</v>
      </c>
      <c r="AF441" s="8">
        <f t="shared" si="215"/>
        <v>267.29411214247489</v>
      </c>
      <c r="AG441" s="16">
        <f t="shared" si="202"/>
        <v>1200</v>
      </c>
      <c r="AH441" s="29">
        <f t="shared" si="216"/>
        <v>35.441064720796604</v>
      </c>
      <c r="AI441" s="29">
        <f t="shared" si="217"/>
        <v>32.705887857525092</v>
      </c>
      <c r="AJ441" s="28">
        <f t="shared" si="210"/>
        <v>5.7796074575062008E-2</v>
      </c>
      <c r="AK441" s="25">
        <f t="shared" si="203"/>
        <v>0.57796074575062006</v>
      </c>
      <c r="AL441" s="26">
        <f t="shared" si="211"/>
        <v>4.3750722599631402</v>
      </c>
    </row>
    <row r="442" spans="2:38" x14ac:dyDescent="0.3">
      <c r="B442" s="6">
        <v>4150</v>
      </c>
      <c r="C442" s="8">
        <f t="shared" ref="C442:C505" si="218">$C$16*B442</f>
        <v>41.5</v>
      </c>
      <c r="D442" s="8">
        <f t="shared" ref="D442:D505" si="219">C442/PI()/($C$12/2)^2</f>
        <v>13745.952421048194</v>
      </c>
      <c r="E442" s="8">
        <f t="shared" ref="E442:E505" si="220">IF(H441*(B442-B441)&gt;E441/2,4*(C442-C441)/PI()/$C$12^2,H441*(B442-B441)+4*(C442-C441)/PI()/$C$12^2)</f>
        <v>33.12277691818889</v>
      </c>
      <c r="F442" s="8">
        <f t="shared" ref="F442:F505" si="221">E442*$C$10/$C$9</f>
        <v>44.301714128077634</v>
      </c>
      <c r="G442" s="8">
        <f t="shared" si="204"/>
        <v>2.2250485660981263</v>
      </c>
      <c r="H442" s="8">
        <f t="shared" ref="H442:H505" si="222">SQRT(2*$C$11*F442)</f>
        <v>29.482191763722099</v>
      </c>
      <c r="I442" s="7">
        <v>101325</v>
      </c>
      <c r="J442" s="8">
        <f t="shared" ref="J442:J505" si="223">$C$9*$C$11*AD442+$C$10*$C$11*AG442</f>
        <v>12596040</v>
      </c>
      <c r="K442" s="8">
        <f t="shared" ref="K442:K505" si="224">$C$9*$C$11*AE442</f>
        <v>9417600</v>
      </c>
      <c r="L442" s="8">
        <f t="shared" ref="L442:L505" si="225">$C$9*$C$11*($C$6-Z442)</f>
        <v>2097104.2022199742</v>
      </c>
      <c r="M442" s="17">
        <f t="shared" si="205"/>
        <v>82276069.389008656</v>
      </c>
      <c r="N442" s="18">
        <f t="shared" ref="N442:N505" si="226">J442/101325</f>
        <v>124.31324944485566</v>
      </c>
      <c r="O442" s="18">
        <f t="shared" ref="O442:O505" si="227">K442/101325</f>
        <v>92.944485566247224</v>
      </c>
      <c r="P442" s="18">
        <f t="shared" ref="P442:P505" si="228">L442/101325</f>
        <v>20.69680929898815</v>
      </c>
      <c r="Q442" s="18">
        <f t="shared" ref="Q442:Q505" si="229">M442/101325</f>
        <v>812.00167173953764</v>
      </c>
      <c r="R442" s="10">
        <f t="shared" ref="R442:R505" si="230">AD442*PI()*$C$12^2/4</f>
        <v>0</v>
      </c>
      <c r="S442" s="8">
        <f t="shared" si="206"/>
        <v>41.50000000000032</v>
      </c>
      <c r="T442" s="8">
        <f t="shared" ref="T442:T505" si="231">AE442*PI()*($C$14^2-$C$13^2)/4</f>
        <v>16.183286236437098</v>
      </c>
      <c r="U442" s="8">
        <v>0</v>
      </c>
      <c r="V442" s="8">
        <f t="shared" ref="V442:V505" si="232">AF442*PI()*$C$14^2/4</f>
        <v>4.7220808167334818</v>
      </c>
      <c r="W442" s="8">
        <v>0</v>
      </c>
      <c r="X442" s="15">
        <f t="shared" si="212"/>
        <v>1200</v>
      </c>
      <c r="Y442" s="8">
        <f t="shared" si="213"/>
        <v>0</v>
      </c>
      <c r="Z442" s="8">
        <f t="shared" si="214"/>
        <v>1232.7848875866496</v>
      </c>
      <c r="AA442" s="29">
        <f t="shared" si="207"/>
        <v>0</v>
      </c>
      <c r="AB442" s="8"/>
      <c r="AC442" s="8"/>
      <c r="AD442" s="8">
        <f t="shared" si="208"/>
        <v>0</v>
      </c>
      <c r="AE442" s="8">
        <f t="shared" si="209"/>
        <v>1200</v>
      </c>
      <c r="AF442" s="8">
        <f t="shared" si="215"/>
        <v>267.21511241335043</v>
      </c>
      <c r="AG442" s="16">
        <f t="shared" si="202"/>
        <v>1200</v>
      </c>
      <c r="AH442" s="29">
        <f t="shared" si="216"/>
        <v>35.544581924529659</v>
      </c>
      <c r="AI442" s="29">
        <f t="shared" si="217"/>
        <v>32.784887586649553</v>
      </c>
      <c r="AJ442" s="28">
        <f t="shared" si="210"/>
        <v>5.7935678619929314E-2</v>
      </c>
      <c r="AK442" s="25">
        <f t="shared" si="203"/>
        <v>0.57935678619929309</v>
      </c>
      <c r="AL442" s="26">
        <f t="shared" si="211"/>
        <v>4.3856100854959044</v>
      </c>
    </row>
    <row r="443" spans="2:38" x14ac:dyDescent="0.3">
      <c r="B443" s="6">
        <v>4160</v>
      </c>
      <c r="C443" s="8">
        <f t="shared" si="218"/>
        <v>41.6</v>
      </c>
      <c r="D443" s="8">
        <f t="shared" si="219"/>
        <v>13779.075197966384</v>
      </c>
      <c r="E443" s="8">
        <f t="shared" si="220"/>
        <v>33.12277691818889</v>
      </c>
      <c r="F443" s="8">
        <f t="shared" si="221"/>
        <v>44.301714128077634</v>
      </c>
      <c r="G443" s="8">
        <f t="shared" si="204"/>
        <v>2.2250485660981263</v>
      </c>
      <c r="H443" s="8">
        <f t="shared" si="222"/>
        <v>29.482191763722099</v>
      </c>
      <c r="I443" s="7">
        <v>101325</v>
      </c>
      <c r="J443" s="8">
        <f t="shared" si="223"/>
        <v>12596040</v>
      </c>
      <c r="K443" s="8">
        <f t="shared" si="224"/>
        <v>9417600</v>
      </c>
      <c r="L443" s="8">
        <f t="shared" si="225"/>
        <v>2096484.2123458053</v>
      </c>
      <c r="M443" s="17">
        <f t="shared" si="205"/>
        <v>82449909.315247238</v>
      </c>
      <c r="N443" s="18">
        <f t="shared" si="226"/>
        <v>124.31324944485566</v>
      </c>
      <c r="O443" s="18">
        <f t="shared" si="227"/>
        <v>92.944485566247224</v>
      </c>
      <c r="P443" s="18">
        <f t="shared" si="228"/>
        <v>20.690690474668692</v>
      </c>
      <c r="Q443" s="18">
        <f t="shared" si="229"/>
        <v>813.7173384184282</v>
      </c>
      <c r="R443" s="10">
        <f t="shared" si="230"/>
        <v>0</v>
      </c>
      <c r="S443" s="8">
        <f t="shared" si="206"/>
        <v>41.600000000000321</v>
      </c>
      <c r="T443" s="8">
        <f t="shared" si="231"/>
        <v>16.183286236437098</v>
      </c>
      <c r="U443" s="8">
        <v>0</v>
      </c>
      <c r="V443" s="8">
        <f t="shared" si="232"/>
        <v>4.7206847762848092</v>
      </c>
      <c r="W443" s="8">
        <v>0</v>
      </c>
      <c r="X443" s="15">
        <f t="shared" si="212"/>
        <v>1200</v>
      </c>
      <c r="Y443" s="8">
        <f t="shared" si="213"/>
        <v>0</v>
      </c>
      <c r="Z443" s="8">
        <f t="shared" si="214"/>
        <v>1232.863887315774</v>
      </c>
      <c r="AA443" s="29">
        <f t="shared" si="207"/>
        <v>0</v>
      </c>
      <c r="AB443" s="8"/>
      <c r="AC443" s="8"/>
      <c r="AD443" s="8">
        <f t="shared" si="208"/>
        <v>0</v>
      </c>
      <c r="AE443" s="8">
        <f t="shared" si="209"/>
        <v>1200</v>
      </c>
      <c r="AF443" s="8">
        <f t="shared" si="215"/>
        <v>267.13611268422596</v>
      </c>
      <c r="AG443" s="16">
        <f t="shared" si="202"/>
        <v>1200</v>
      </c>
      <c r="AH443" s="29">
        <f t="shared" si="216"/>
        <v>35.648099128262714</v>
      </c>
      <c r="AI443" s="29">
        <f t="shared" si="217"/>
        <v>32.863887315774015</v>
      </c>
      <c r="AJ443" s="28">
        <f t="shared" si="210"/>
        <v>5.8075282664796619E-2</v>
      </c>
      <c r="AK443" s="25">
        <f t="shared" si="203"/>
        <v>0.58075282664796624</v>
      </c>
      <c r="AL443" s="26">
        <f t="shared" si="211"/>
        <v>4.3961479218828297</v>
      </c>
    </row>
    <row r="444" spans="2:38" x14ac:dyDescent="0.3">
      <c r="B444" s="6">
        <v>4170</v>
      </c>
      <c r="C444" s="8">
        <f t="shared" si="218"/>
        <v>41.7</v>
      </c>
      <c r="D444" s="8">
        <f t="shared" si="219"/>
        <v>13812.197974884572</v>
      </c>
      <c r="E444" s="8">
        <f t="shared" si="220"/>
        <v>33.12277691818889</v>
      </c>
      <c r="F444" s="8">
        <f t="shared" si="221"/>
        <v>44.301714128077634</v>
      </c>
      <c r="G444" s="8">
        <f t="shared" si="204"/>
        <v>2.2250485660981263</v>
      </c>
      <c r="H444" s="8">
        <f t="shared" si="222"/>
        <v>29.482191763722099</v>
      </c>
      <c r="I444" s="7">
        <v>101325</v>
      </c>
      <c r="J444" s="8">
        <f t="shared" si="223"/>
        <v>12596040</v>
      </c>
      <c r="K444" s="8">
        <f t="shared" si="224"/>
        <v>9417600</v>
      </c>
      <c r="L444" s="8">
        <f t="shared" si="225"/>
        <v>2095864.2224716365</v>
      </c>
      <c r="M444" s="17">
        <f t="shared" si="205"/>
        <v>82623749.241485819</v>
      </c>
      <c r="N444" s="18">
        <f t="shared" si="226"/>
        <v>124.31324944485566</v>
      </c>
      <c r="O444" s="18">
        <f t="shared" si="227"/>
        <v>92.944485566247224</v>
      </c>
      <c r="P444" s="18">
        <f t="shared" si="228"/>
        <v>20.684571650349238</v>
      </c>
      <c r="Q444" s="18">
        <f t="shared" si="229"/>
        <v>815.43300509731876</v>
      </c>
      <c r="R444" s="10">
        <f t="shared" si="230"/>
        <v>0</v>
      </c>
      <c r="S444" s="8">
        <f t="shared" si="206"/>
        <v>41.700000000000323</v>
      </c>
      <c r="T444" s="8">
        <f t="shared" si="231"/>
        <v>16.183286236437098</v>
      </c>
      <c r="U444" s="8">
        <v>0</v>
      </c>
      <c r="V444" s="8">
        <f t="shared" si="232"/>
        <v>4.7192887358361357</v>
      </c>
      <c r="W444" s="8">
        <v>0</v>
      </c>
      <c r="X444" s="15">
        <f t="shared" si="212"/>
        <v>1200</v>
      </c>
      <c r="Y444" s="8">
        <f t="shared" si="213"/>
        <v>0</v>
      </c>
      <c r="Z444" s="8">
        <f t="shared" si="214"/>
        <v>1232.9428870448985</v>
      </c>
      <c r="AA444" s="29">
        <f t="shared" si="207"/>
        <v>0</v>
      </c>
      <c r="AB444" s="8"/>
      <c r="AC444" s="8"/>
      <c r="AD444" s="8">
        <f t="shared" si="208"/>
        <v>0</v>
      </c>
      <c r="AE444" s="8">
        <f t="shared" si="209"/>
        <v>1200</v>
      </c>
      <c r="AF444" s="8">
        <f t="shared" si="215"/>
        <v>267.0571129551015</v>
      </c>
      <c r="AG444" s="16">
        <f t="shared" si="202"/>
        <v>1200</v>
      </c>
      <c r="AH444" s="29">
        <f t="shared" si="216"/>
        <v>35.751616331995777</v>
      </c>
      <c r="AI444" s="29">
        <f t="shared" si="217"/>
        <v>32.942887044898477</v>
      </c>
      <c r="AJ444" s="28">
        <f t="shared" si="210"/>
        <v>5.8214886709663925E-2</v>
      </c>
      <c r="AK444" s="25">
        <f t="shared" si="203"/>
        <v>0.58214886709663927</v>
      </c>
      <c r="AL444" s="26">
        <f t="shared" si="211"/>
        <v>4.406685769045863</v>
      </c>
    </row>
    <row r="445" spans="2:38" x14ac:dyDescent="0.3">
      <c r="B445" s="6">
        <v>4180</v>
      </c>
      <c r="C445" s="8">
        <f t="shared" si="218"/>
        <v>41.800000000000004</v>
      </c>
      <c r="D445" s="8">
        <f t="shared" si="219"/>
        <v>13845.320751802761</v>
      </c>
      <c r="E445" s="8">
        <f t="shared" si="220"/>
        <v>33.12277691818889</v>
      </c>
      <c r="F445" s="8">
        <f t="shared" si="221"/>
        <v>44.301714128077634</v>
      </c>
      <c r="G445" s="8">
        <f t="shared" si="204"/>
        <v>2.2250485660981263</v>
      </c>
      <c r="H445" s="8">
        <f t="shared" si="222"/>
        <v>29.482191763722099</v>
      </c>
      <c r="I445" s="7">
        <v>101325</v>
      </c>
      <c r="J445" s="8">
        <f t="shared" si="223"/>
        <v>12596040</v>
      </c>
      <c r="K445" s="8">
        <f t="shared" si="224"/>
        <v>9417600</v>
      </c>
      <c r="L445" s="8">
        <f t="shared" si="225"/>
        <v>2095244.2325974677</v>
      </c>
      <c r="M445" s="17">
        <f t="shared" si="205"/>
        <v>82797589.167724401</v>
      </c>
      <c r="N445" s="18">
        <f t="shared" si="226"/>
        <v>124.31324944485566</v>
      </c>
      <c r="O445" s="18">
        <f t="shared" si="227"/>
        <v>92.944485566247224</v>
      </c>
      <c r="P445" s="18">
        <f t="shared" si="228"/>
        <v>20.678452826029783</v>
      </c>
      <c r="Q445" s="18">
        <f t="shared" si="229"/>
        <v>817.1486717762092</v>
      </c>
      <c r="R445" s="10">
        <f t="shared" si="230"/>
        <v>0</v>
      </c>
      <c r="S445" s="8">
        <f t="shared" si="206"/>
        <v>41.800000000000324</v>
      </c>
      <c r="T445" s="8">
        <f t="shared" si="231"/>
        <v>16.183286236437098</v>
      </c>
      <c r="U445" s="8">
        <v>0</v>
      </c>
      <c r="V445" s="8">
        <f t="shared" si="232"/>
        <v>4.7178926953874631</v>
      </c>
      <c r="W445" s="8">
        <v>0</v>
      </c>
      <c r="X445" s="15">
        <f t="shared" si="212"/>
        <v>1200</v>
      </c>
      <c r="Y445" s="8">
        <f t="shared" si="213"/>
        <v>0</v>
      </c>
      <c r="Z445" s="8">
        <f t="shared" si="214"/>
        <v>1233.021886774023</v>
      </c>
      <c r="AA445" s="29">
        <f t="shared" si="207"/>
        <v>0</v>
      </c>
      <c r="AB445" s="8"/>
      <c r="AC445" s="8"/>
      <c r="AD445" s="8">
        <f t="shared" si="208"/>
        <v>0</v>
      </c>
      <c r="AE445" s="8">
        <f t="shared" si="209"/>
        <v>1200</v>
      </c>
      <c r="AF445" s="8">
        <f t="shared" si="215"/>
        <v>266.97811322597704</v>
      </c>
      <c r="AG445" s="16">
        <f t="shared" si="202"/>
        <v>1200</v>
      </c>
      <c r="AH445" s="29">
        <f t="shared" si="216"/>
        <v>35.855133535728832</v>
      </c>
      <c r="AI445" s="29">
        <f t="shared" si="217"/>
        <v>33.021886774022931</v>
      </c>
      <c r="AJ445" s="28">
        <f t="shared" si="210"/>
        <v>5.8354490754531224E-2</v>
      </c>
      <c r="AK445" s="25">
        <f t="shared" si="203"/>
        <v>0.5835449075453123</v>
      </c>
      <c r="AL445" s="26">
        <f t="shared" si="211"/>
        <v>4.4172236269076963</v>
      </c>
    </row>
    <row r="446" spans="2:38" x14ac:dyDescent="0.3">
      <c r="B446" s="6">
        <v>4190</v>
      </c>
      <c r="C446" s="8">
        <f t="shared" si="218"/>
        <v>41.9</v>
      </c>
      <c r="D446" s="8">
        <f t="shared" si="219"/>
        <v>13878.443528720947</v>
      </c>
      <c r="E446" s="8">
        <f t="shared" si="220"/>
        <v>33.122776918186531</v>
      </c>
      <c r="F446" s="8">
        <f t="shared" si="221"/>
        <v>44.30171412807448</v>
      </c>
      <c r="G446" s="8">
        <f t="shared" si="204"/>
        <v>2.2250485660981263</v>
      </c>
      <c r="H446" s="8">
        <f t="shared" si="222"/>
        <v>29.482191763721051</v>
      </c>
      <c r="I446" s="7">
        <v>101325</v>
      </c>
      <c r="J446" s="8">
        <f t="shared" si="223"/>
        <v>12596040</v>
      </c>
      <c r="K446" s="8">
        <f t="shared" si="224"/>
        <v>9417600</v>
      </c>
      <c r="L446" s="8">
        <f t="shared" si="225"/>
        <v>2094624.242723299</v>
      </c>
      <c r="M446" s="17">
        <f t="shared" si="205"/>
        <v>82971429.093962967</v>
      </c>
      <c r="N446" s="18">
        <f t="shared" si="226"/>
        <v>124.31324944485566</v>
      </c>
      <c r="O446" s="18">
        <f t="shared" si="227"/>
        <v>92.944485566247224</v>
      </c>
      <c r="P446" s="18">
        <f t="shared" si="228"/>
        <v>20.672334001710329</v>
      </c>
      <c r="Q446" s="18">
        <f t="shared" si="229"/>
        <v>818.86433845509964</v>
      </c>
      <c r="R446" s="10">
        <f t="shared" si="230"/>
        <v>0</v>
      </c>
      <c r="S446" s="8">
        <f t="shared" si="206"/>
        <v>41.900000000000325</v>
      </c>
      <c r="T446" s="8">
        <f t="shared" si="231"/>
        <v>16.183286236437098</v>
      </c>
      <c r="U446" s="8">
        <v>0</v>
      </c>
      <c r="V446" s="8">
        <f t="shared" si="232"/>
        <v>4.7164966549387906</v>
      </c>
      <c r="W446" s="8">
        <v>0</v>
      </c>
      <c r="X446" s="15">
        <f t="shared" si="212"/>
        <v>1200</v>
      </c>
      <c r="Y446" s="8">
        <f t="shared" si="213"/>
        <v>0</v>
      </c>
      <c r="Z446" s="8">
        <f t="shared" si="214"/>
        <v>1233.1008865031474</v>
      </c>
      <c r="AA446" s="29">
        <f t="shared" si="207"/>
        <v>0</v>
      </c>
      <c r="AB446" s="8"/>
      <c r="AC446" s="8"/>
      <c r="AD446" s="8">
        <f t="shared" si="208"/>
        <v>0</v>
      </c>
      <c r="AE446" s="8">
        <f t="shared" si="209"/>
        <v>1200</v>
      </c>
      <c r="AF446" s="8">
        <f t="shared" si="215"/>
        <v>266.89911349685264</v>
      </c>
      <c r="AG446" s="16">
        <f t="shared" si="202"/>
        <v>1200</v>
      </c>
      <c r="AH446" s="29">
        <f t="shared" si="216"/>
        <v>35.958650739461888</v>
      </c>
      <c r="AI446" s="29">
        <f t="shared" si="217"/>
        <v>33.100886503147386</v>
      </c>
      <c r="AJ446" s="28">
        <f t="shared" si="210"/>
        <v>5.8494094799398523E-2</v>
      </c>
      <c r="AK446" s="25">
        <f t="shared" si="203"/>
        <v>0.58494094799398522</v>
      </c>
      <c r="AL446" s="26">
        <f t="shared" si="211"/>
        <v>4.4277614953917599</v>
      </c>
    </row>
    <row r="447" spans="2:38" x14ac:dyDescent="0.3">
      <c r="B447" s="6">
        <v>4200</v>
      </c>
      <c r="C447" s="8">
        <f t="shared" si="218"/>
        <v>42</v>
      </c>
      <c r="D447" s="8">
        <f t="shared" si="219"/>
        <v>13911.566305639137</v>
      </c>
      <c r="E447" s="8">
        <f t="shared" si="220"/>
        <v>33.12277691818889</v>
      </c>
      <c r="F447" s="8">
        <f t="shared" si="221"/>
        <v>44.301714128077634</v>
      </c>
      <c r="G447" s="8">
        <f t="shared" si="204"/>
        <v>2.2250485660981263</v>
      </c>
      <c r="H447" s="8">
        <f t="shared" si="222"/>
        <v>29.482191763722099</v>
      </c>
      <c r="I447" s="7">
        <v>101325</v>
      </c>
      <c r="J447" s="8">
        <f t="shared" si="223"/>
        <v>12596040</v>
      </c>
      <c r="K447" s="8">
        <f t="shared" si="224"/>
        <v>9417600</v>
      </c>
      <c r="L447" s="8">
        <f t="shared" si="225"/>
        <v>2094004.2528491302</v>
      </c>
      <c r="M447" s="17">
        <f t="shared" si="205"/>
        <v>83145269.020201549</v>
      </c>
      <c r="N447" s="18">
        <f t="shared" si="226"/>
        <v>124.31324944485566</v>
      </c>
      <c r="O447" s="18">
        <f t="shared" si="227"/>
        <v>92.944485566247224</v>
      </c>
      <c r="P447" s="18">
        <f t="shared" si="228"/>
        <v>20.666215177390871</v>
      </c>
      <c r="Q447" s="18">
        <f t="shared" si="229"/>
        <v>820.58000513399008</v>
      </c>
      <c r="R447" s="10">
        <f t="shared" si="230"/>
        <v>0</v>
      </c>
      <c r="S447" s="8">
        <f t="shared" si="206"/>
        <v>42.000000000000327</v>
      </c>
      <c r="T447" s="8">
        <f t="shared" si="231"/>
        <v>16.183286236437098</v>
      </c>
      <c r="U447" s="8">
        <v>0</v>
      </c>
      <c r="V447" s="8">
        <f t="shared" si="232"/>
        <v>4.715100614490118</v>
      </c>
      <c r="W447" s="8">
        <v>0</v>
      </c>
      <c r="X447" s="15">
        <f t="shared" si="212"/>
        <v>1200</v>
      </c>
      <c r="Y447" s="8">
        <f t="shared" si="213"/>
        <v>0</v>
      </c>
      <c r="Z447" s="8">
        <f t="shared" si="214"/>
        <v>1233.1798862322719</v>
      </c>
      <c r="AA447" s="29">
        <f t="shared" si="207"/>
        <v>0</v>
      </c>
      <c r="AB447" s="8"/>
      <c r="AC447" s="8"/>
      <c r="AD447" s="8">
        <f t="shared" si="208"/>
        <v>0</v>
      </c>
      <c r="AE447" s="8">
        <f t="shared" si="209"/>
        <v>1200</v>
      </c>
      <c r="AF447" s="8">
        <f t="shared" si="215"/>
        <v>266.82011376772817</v>
      </c>
      <c r="AG447" s="16">
        <f t="shared" si="202"/>
        <v>1200</v>
      </c>
      <c r="AH447" s="29">
        <f t="shared" si="216"/>
        <v>36.062167943194943</v>
      </c>
      <c r="AI447" s="29">
        <f t="shared" si="217"/>
        <v>33.179886232271848</v>
      </c>
      <c r="AJ447" s="28">
        <f t="shared" si="210"/>
        <v>5.8633698844265822E-2</v>
      </c>
      <c r="AK447" s="25">
        <f t="shared" si="203"/>
        <v>0.58633698844265825</v>
      </c>
      <c r="AL447" s="26">
        <f t="shared" si="211"/>
        <v>4.4382993744222121</v>
      </c>
    </row>
    <row r="448" spans="2:38" x14ac:dyDescent="0.3">
      <c r="B448" s="6">
        <v>4210</v>
      </c>
      <c r="C448" s="8">
        <f t="shared" si="218"/>
        <v>42.1</v>
      </c>
      <c r="D448" s="8">
        <f t="shared" si="219"/>
        <v>13944.689082557325</v>
      </c>
      <c r="E448" s="8">
        <f t="shared" si="220"/>
        <v>33.12277691818889</v>
      </c>
      <c r="F448" s="8">
        <f t="shared" si="221"/>
        <v>44.301714128077634</v>
      </c>
      <c r="G448" s="8">
        <f t="shared" si="204"/>
        <v>2.2250485660981263</v>
      </c>
      <c r="H448" s="8">
        <f t="shared" si="222"/>
        <v>29.482191763722099</v>
      </c>
      <c r="I448" s="7">
        <v>101325</v>
      </c>
      <c r="J448" s="8">
        <f t="shared" si="223"/>
        <v>12596040</v>
      </c>
      <c r="K448" s="8">
        <f t="shared" si="224"/>
        <v>9417600</v>
      </c>
      <c r="L448" s="8">
        <f t="shared" si="225"/>
        <v>2093384.2629749614</v>
      </c>
      <c r="M448" s="17">
        <f t="shared" si="205"/>
        <v>83319108.94644013</v>
      </c>
      <c r="N448" s="18">
        <f t="shared" si="226"/>
        <v>124.31324944485566</v>
      </c>
      <c r="O448" s="18">
        <f t="shared" si="227"/>
        <v>92.944485566247224</v>
      </c>
      <c r="P448" s="18">
        <f t="shared" si="228"/>
        <v>20.660096353071417</v>
      </c>
      <c r="Q448" s="18">
        <f t="shared" si="229"/>
        <v>822.29567181288064</v>
      </c>
      <c r="R448" s="10">
        <f t="shared" si="230"/>
        <v>0</v>
      </c>
      <c r="S448" s="8">
        <f t="shared" si="206"/>
        <v>42.100000000000328</v>
      </c>
      <c r="T448" s="8">
        <f t="shared" si="231"/>
        <v>16.183286236437098</v>
      </c>
      <c r="U448" s="8">
        <v>0</v>
      </c>
      <c r="V448" s="8">
        <f t="shared" si="232"/>
        <v>4.7137045740414445</v>
      </c>
      <c r="W448" s="8">
        <v>0</v>
      </c>
      <c r="X448" s="15">
        <f t="shared" si="212"/>
        <v>1200</v>
      </c>
      <c r="Y448" s="8">
        <f t="shared" si="213"/>
        <v>0</v>
      </c>
      <c r="Z448" s="8">
        <f t="shared" si="214"/>
        <v>1233.2588859613963</v>
      </c>
      <c r="AA448" s="29">
        <f t="shared" si="207"/>
        <v>0</v>
      </c>
      <c r="AB448" s="8"/>
      <c r="AC448" s="8"/>
      <c r="AD448" s="8">
        <f t="shared" si="208"/>
        <v>0</v>
      </c>
      <c r="AE448" s="8">
        <f t="shared" si="209"/>
        <v>1200</v>
      </c>
      <c r="AF448" s="8">
        <f t="shared" si="215"/>
        <v>266.74111403860371</v>
      </c>
      <c r="AG448" s="16">
        <f t="shared" si="202"/>
        <v>1200</v>
      </c>
      <c r="AH448" s="29">
        <f t="shared" si="216"/>
        <v>36.165685146927999</v>
      </c>
      <c r="AI448" s="29">
        <f t="shared" si="217"/>
        <v>33.258885961396309</v>
      </c>
      <c r="AJ448" s="28">
        <f t="shared" si="210"/>
        <v>5.8773302889133135E-2</v>
      </c>
      <c r="AK448" s="25">
        <f t="shared" si="203"/>
        <v>0.58773302889133139</v>
      </c>
      <c r="AL448" s="26">
        <f t="shared" si="211"/>
        <v>4.4488372639239318</v>
      </c>
    </row>
    <row r="449" spans="2:38" x14ac:dyDescent="0.3">
      <c r="B449" s="6">
        <v>4220</v>
      </c>
      <c r="C449" s="8">
        <f t="shared" si="218"/>
        <v>42.2</v>
      </c>
      <c r="D449" s="8">
        <f t="shared" si="219"/>
        <v>13977.811859475514</v>
      </c>
      <c r="E449" s="8">
        <f t="shared" si="220"/>
        <v>33.12277691818889</v>
      </c>
      <c r="F449" s="8">
        <f t="shared" si="221"/>
        <v>44.301714128077634</v>
      </c>
      <c r="G449" s="8">
        <f t="shared" si="204"/>
        <v>2.2250485660981263</v>
      </c>
      <c r="H449" s="8">
        <f t="shared" si="222"/>
        <v>29.482191763722099</v>
      </c>
      <c r="I449" s="7">
        <v>101325</v>
      </c>
      <c r="J449" s="8">
        <f t="shared" si="223"/>
        <v>12596040</v>
      </c>
      <c r="K449" s="8">
        <f t="shared" si="224"/>
        <v>9417600</v>
      </c>
      <c r="L449" s="8">
        <f t="shared" si="225"/>
        <v>2092764.2731007927</v>
      </c>
      <c r="M449" s="17">
        <f t="shared" si="205"/>
        <v>83492948.872678712</v>
      </c>
      <c r="N449" s="18">
        <f t="shared" si="226"/>
        <v>124.31324944485566</v>
      </c>
      <c r="O449" s="18">
        <f t="shared" si="227"/>
        <v>92.944485566247224</v>
      </c>
      <c r="P449" s="18">
        <f t="shared" si="228"/>
        <v>20.653977528751962</v>
      </c>
      <c r="Q449" s="18">
        <f t="shared" si="229"/>
        <v>824.0113384917712</v>
      </c>
      <c r="R449" s="10">
        <f t="shared" si="230"/>
        <v>0</v>
      </c>
      <c r="S449" s="8">
        <f t="shared" si="206"/>
        <v>42.20000000000033</v>
      </c>
      <c r="T449" s="8">
        <f t="shared" si="231"/>
        <v>16.183286236437098</v>
      </c>
      <c r="U449" s="8">
        <v>0</v>
      </c>
      <c r="V449" s="8">
        <f t="shared" si="232"/>
        <v>4.712308533592771</v>
      </c>
      <c r="W449" s="8">
        <v>0</v>
      </c>
      <c r="X449" s="15">
        <f t="shared" si="212"/>
        <v>1200</v>
      </c>
      <c r="Y449" s="8">
        <f t="shared" si="213"/>
        <v>0</v>
      </c>
      <c r="Z449" s="8">
        <f t="shared" si="214"/>
        <v>1233.3378856905208</v>
      </c>
      <c r="AA449" s="29">
        <f t="shared" si="207"/>
        <v>0</v>
      </c>
      <c r="AB449" s="8"/>
      <c r="AC449" s="8"/>
      <c r="AD449" s="8">
        <f t="shared" si="208"/>
        <v>0</v>
      </c>
      <c r="AE449" s="8">
        <f t="shared" si="209"/>
        <v>1200</v>
      </c>
      <c r="AF449" s="8">
        <f t="shared" si="215"/>
        <v>266.66211430947925</v>
      </c>
      <c r="AG449" s="16">
        <f t="shared" si="202"/>
        <v>1200</v>
      </c>
      <c r="AH449" s="29">
        <f t="shared" si="216"/>
        <v>36.269202350661061</v>
      </c>
      <c r="AI449" s="29">
        <f t="shared" si="217"/>
        <v>33.337885690520764</v>
      </c>
      <c r="AJ449" s="28">
        <f t="shared" si="210"/>
        <v>5.8912906934000434E-2</v>
      </c>
      <c r="AK449" s="25">
        <f t="shared" si="203"/>
        <v>0.58912906934000431</v>
      </c>
      <c r="AL449" s="26">
        <f t="shared" si="211"/>
        <v>4.4593751638225099</v>
      </c>
    </row>
    <row r="450" spans="2:38" x14ac:dyDescent="0.3">
      <c r="B450" s="6">
        <v>4230</v>
      </c>
      <c r="C450" s="8">
        <f t="shared" si="218"/>
        <v>42.300000000000004</v>
      </c>
      <c r="D450" s="8">
        <f t="shared" si="219"/>
        <v>14010.934636393702</v>
      </c>
      <c r="E450" s="8">
        <f t="shared" si="220"/>
        <v>33.12277691818889</v>
      </c>
      <c r="F450" s="8">
        <f t="shared" si="221"/>
        <v>44.301714128077634</v>
      </c>
      <c r="G450" s="8">
        <f t="shared" si="204"/>
        <v>2.2250485660981263</v>
      </c>
      <c r="H450" s="8">
        <f t="shared" si="222"/>
        <v>29.482191763722099</v>
      </c>
      <c r="I450" s="7">
        <v>101325</v>
      </c>
      <c r="J450" s="8">
        <f t="shared" si="223"/>
        <v>12596040</v>
      </c>
      <c r="K450" s="8">
        <f t="shared" si="224"/>
        <v>9417600</v>
      </c>
      <c r="L450" s="8">
        <f t="shared" si="225"/>
        <v>2092144.2832266239</v>
      </c>
      <c r="M450" s="17">
        <f t="shared" si="205"/>
        <v>83666788.798917294</v>
      </c>
      <c r="N450" s="18">
        <f t="shared" si="226"/>
        <v>124.31324944485566</v>
      </c>
      <c r="O450" s="18">
        <f t="shared" si="227"/>
        <v>92.944485566247224</v>
      </c>
      <c r="P450" s="18">
        <f t="shared" si="228"/>
        <v>20.647858704432508</v>
      </c>
      <c r="Q450" s="18">
        <f t="shared" si="229"/>
        <v>825.72700517066164</v>
      </c>
      <c r="R450" s="10">
        <f t="shared" si="230"/>
        <v>0</v>
      </c>
      <c r="S450" s="8">
        <f t="shared" si="206"/>
        <v>42.300000000000331</v>
      </c>
      <c r="T450" s="8">
        <f t="shared" si="231"/>
        <v>16.183286236437098</v>
      </c>
      <c r="U450" s="8">
        <v>0</v>
      </c>
      <c r="V450" s="8">
        <f t="shared" si="232"/>
        <v>4.7109124931440984</v>
      </c>
      <c r="W450" s="8">
        <v>0</v>
      </c>
      <c r="X450" s="15">
        <f t="shared" si="212"/>
        <v>1200</v>
      </c>
      <c r="Y450" s="8">
        <f t="shared" si="213"/>
        <v>0</v>
      </c>
      <c r="Z450" s="8">
        <f t="shared" si="214"/>
        <v>1233.4168854196453</v>
      </c>
      <c r="AA450" s="29">
        <f t="shared" si="207"/>
        <v>0</v>
      </c>
      <c r="AB450" s="8"/>
      <c r="AC450" s="8"/>
      <c r="AD450" s="8">
        <f t="shared" si="208"/>
        <v>0</v>
      </c>
      <c r="AE450" s="8">
        <f t="shared" si="209"/>
        <v>1200</v>
      </c>
      <c r="AF450" s="8">
        <f t="shared" si="215"/>
        <v>266.58311458035479</v>
      </c>
      <c r="AG450" s="16">
        <f t="shared" si="202"/>
        <v>1200</v>
      </c>
      <c r="AH450" s="29">
        <f t="shared" si="216"/>
        <v>36.372719554394124</v>
      </c>
      <c r="AI450" s="29">
        <f t="shared" si="217"/>
        <v>33.416885419645226</v>
      </c>
      <c r="AJ450" s="28">
        <f t="shared" si="210"/>
        <v>5.9052510978867746E-2</v>
      </c>
      <c r="AK450" s="25">
        <f t="shared" si="203"/>
        <v>0.59052510978867745</v>
      </c>
      <c r="AL450" s="26">
        <f t="shared" si="211"/>
        <v>4.4699130740442401</v>
      </c>
    </row>
    <row r="451" spans="2:38" x14ac:dyDescent="0.3">
      <c r="B451" s="6">
        <v>4240</v>
      </c>
      <c r="C451" s="8">
        <f t="shared" si="218"/>
        <v>42.4</v>
      </c>
      <c r="D451" s="8">
        <f t="shared" si="219"/>
        <v>14044.05741331189</v>
      </c>
      <c r="E451" s="8">
        <f t="shared" si="220"/>
        <v>33.122776918186531</v>
      </c>
      <c r="F451" s="8">
        <f t="shared" si="221"/>
        <v>44.30171412807448</v>
      </c>
      <c r="G451" s="8">
        <f t="shared" si="204"/>
        <v>2.2250485660981263</v>
      </c>
      <c r="H451" s="8">
        <f t="shared" si="222"/>
        <v>29.482191763721051</v>
      </c>
      <c r="I451" s="7">
        <v>101325</v>
      </c>
      <c r="J451" s="8">
        <f t="shared" si="223"/>
        <v>12596040</v>
      </c>
      <c r="K451" s="8">
        <f t="shared" si="224"/>
        <v>9417600</v>
      </c>
      <c r="L451" s="8">
        <f t="shared" si="225"/>
        <v>2091524.2933524551</v>
      </c>
      <c r="M451" s="17">
        <f t="shared" si="205"/>
        <v>83840628.72515586</v>
      </c>
      <c r="N451" s="18">
        <f t="shared" si="226"/>
        <v>124.31324944485566</v>
      </c>
      <c r="O451" s="18">
        <f t="shared" si="227"/>
        <v>92.944485566247224</v>
      </c>
      <c r="P451" s="18">
        <f t="shared" si="228"/>
        <v>20.641739880113054</v>
      </c>
      <c r="Q451" s="18">
        <f t="shared" si="229"/>
        <v>827.44267184955208</v>
      </c>
      <c r="R451" s="10">
        <f t="shared" si="230"/>
        <v>0</v>
      </c>
      <c r="S451" s="8">
        <f t="shared" si="206"/>
        <v>42.400000000000333</v>
      </c>
      <c r="T451" s="8">
        <f t="shared" si="231"/>
        <v>16.183286236437098</v>
      </c>
      <c r="U451" s="8">
        <v>0</v>
      </c>
      <c r="V451" s="8">
        <f t="shared" si="232"/>
        <v>4.709516452695425</v>
      </c>
      <c r="W451" s="8">
        <v>0</v>
      </c>
      <c r="X451" s="15">
        <f t="shared" si="212"/>
        <v>1200</v>
      </c>
      <c r="Y451" s="8">
        <f t="shared" si="213"/>
        <v>0</v>
      </c>
      <c r="Z451" s="8">
        <f t="shared" si="214"/>
        <v>1233.4958851487697</v>
      </c>
      <c r="AA451" s="29">
        <f t="shared" si="207"/>
        <v>0</v>
      </c>
      <c r="AB451" s="8"/>
      <c r="AC451" s="8"/>
      <c r="AD451" s="8">
        <f t="shared" si="208"/>
        <v>0</v>
      </c>
      <c r="AE451" s="8">
        <f t="shared" si="209"/>
        <v>1200</v>
      </c>
      <c r="AF451" s="8">
        <f t="shared" si="215"/>
        <v>266.50411485123033</v>
      </c>
      <c r="AG451" s="16">
        <f t="shared" si="202"/>
        <v>1200</v>
      </c>
      <c r="AH451" s="29">
        <f t="shared" si="216"/>
        <v>36.476236758127165</v>
      </c>
      <c r="AI451" s="29">
        <f t="shared" si="217"/>
        <v>33.495885148769673</v>
      </c>
      <c r="AJ451" s="28">
        <f t="shared" si="210"/>
        <v>5.9192115023735031E-2</v>
      </c>
      <c r="AK451" s="25">
        <f t="shared" si="203"/>
        <v>0.59192115023735026</v>
      </c>
      <c r="AL451" s="26">
        <f t="shared" si="211"/>
        <v>4.4804509945161115</v>
      </c>
    </row>
    <row r="452" spans="2:38" x14ac:dyDescent="0.3">
      <c r="B452" s="6">
        <v>4250</v>
      </c>
      <c r="C452" s="8">
        <f t="shared" si="218"/>
        <v>42.5</v>
      </c>
      <c r="D452" s="8">
        <f t="shared" si="219"/>
        <v>14077.180190230078</v>
      </c>
      <c r="E452" s="8">
        <f t="shared" si="220"/>
        <v>33.12277691818889</v>
      </c>
      <c r="F452" s="8">
        <f t="shared" si="221"/>
        <v>44.301714128077634</v>
      </c>
      <c r="G452" s="8">
        <f t="shared" si="204"/>
        <v>2.2250485660981263</v>
      </c>
      <c r="H452" s="8">
        <f t="shared" si="222"/>
        <v>29.482191763722099</v>
      </c>
      <c r="I452" s="7">
        <v>101325</v>
      </c>
      <c r="J452" s="8">
        <f t="shared" si="223"/>
        <v>12596040</v>
      </c>
      <c r="K452" s="8">
        <f t="shared" si="224"/>
        <v>9417600</v>
      </c>
      <c r="L452" s="8">
        <f t="shared" si="225"/>
        <v>2090904.3034782864</v>
      </c>
      <c r="M452" s="17">
        <f t="shared" si="205"/>
        <v>84014468.651394442</v>
      </c>
      <c r="N452" s="18">
        <f t="shared" si="226"/>
        <v>124.31324944485566</v>
      </c>
      <c r="O452" s="18">
        <f t="shared" si="227"/>
        <v>92.944485566247224</v>
      </c>
      <c r="P452" s="18">
        <f t="shared" si="228"/>
        <v>20.6356210557936</v>
      </c>
      <c r="Q452" s="18">
        <f t="shared" si="229"/>
        <v>829.15833852844253</v>
      </c>
      <c r="R452" s="10">
        <f t="shared" si="230"/>
        <v>0</v>
      </c>
      <c r="S452" s="8">
        <f t="shared" si="206"/>
        <v>42.500000000000334</v>
      </c>
      <c r="T452" s="8">
        <f t="shared" si="231"/>
        <v>16.183286236437098</v>
      </c>
      <c r="U452" s="8">
        <v>0</v>
      </c>
      <c r="V452" s="8">
        <f t="shared" si="232"/>
        <v>4.7081204122467524</v>
      </c>
      <c r="W452" s="8">
        <v>0</v>
      </c>
      <c r="X452" s="15">
        <f t="shared" si="212"/>
        <v>1200</v>
      </c>
      <c r="Y452" s="8">
        <f t="shared" si="213"/>
        <v>0</v>
      </c>
      <c r="Z452" s="8">
        <f t="shared" si="214"/>
        <v>1233.5748848778942</v>
      </c>
      <c r="AA452" s="29">
        <f t="shared" si="207"/>
        <v>0</v>
      </c>
      <c r="AB452" s="8"/>
      <c r="AC452" s="8"/>
      <c r="AD452" s="8">
        <f t="shared" si="208"/>
        <v>0</v>
      </c>
      <c r="AE452" s="8">
        <f t="shared" si="209"/>
        <v>1200</v>
      </c>
      <c r="AF452" s="8">
        <f t="shared" si="215"/>
        <v>266.42511512210586</v>
      </c>
      <c r="AG452" s="16">
        <f t="shared" si="202"/>
        <v>1200</v>
      </c>
      <c r="AH452" s="29">
        <f t="shared" si="216"/>
        <v>36.57975396186022</v>
      </c>
      <c r="AI452" s="29">
        <f t="shared" si="217"/>
        <v>33.574884877894135</v>
      </c>
      <c r="AJ452" s="28">
        <f t="shared" si="210"/>
        <v>5.933171906860233E-2</v>
      </c>
      <c r="AK452" s="25">
        <f t="shared" si="203"/>
        <v>0.59331719068602329</v>
      </c>
      <c r="AL452" s="26">
        <f t="shared" si="211"/>
        <v>4.4909889251657997</v>
      </c>
    </row>
    <row r="453" spans="2:38" x14ac:dyDescent="0.3">
      <c r="B453" s="6">
        <v>4260</v>
      </c>
      <c r="C453" s="8">
        <f t="shared" si="218"/>
        <v>42.6</v>
      </c>
      <c r="D453" s="8">
        <f t="shared" si="219"/>
        <v>14110.302967148267</v>
      </c>
      <c r="E453" s="8">
        <f t="shared" si="220"/>
        <v>33.12277691818889</v>
      </c>
      <c r="F453" s="8">
        <f t="shared" si="221"/>
        <v>44.301714128077634</v>
      </c>
      <c r="G453" s="8">
        <f t="shared" si="204"/>
        <v>2.2250485660981263</v>
      </c>
      <c r="H453" s="8">
        <f t="shared" si="222"/>
        <v>29.482191763722099</v>
      </c>
      <c r="I453" s="7">
        <v>101325</v>
      </c>
      <c r="J453" s="8">
        <f t="shared" si="223"/>
        <v>12596040</v>
      </c>
      <c r="K453" s="8">
        <f t="shared" si="224"/>
        <v>9417600</v>
      </c>
      <c r="L453" s="8">
        <f t="shared" si="225"/>
        <v>2090284.3136041176</v>
      </c>
      <c r="M453" s="17">
        <f t="shared" si="205"/>
        <v>84188308.577633023</v>
      </c>
      <c r="N453" s="18">
        <f t="shared" si="226"/>
        <v>124.31324944485566</v>
      </c>
      <c r="O453" s="18">
        <f t="shared" si="227"/>
        <v>92.944485566247224</v>
      </c>
      <c r="P453" s="18">
        <f t="shared" si="228"/>
        <v>20.629502231474145</v>
      </c>
      <c r="Q453" s="18">
        <f t="shared" si="229"/>
        <v>830.87400520733308</v>
      </c>
      <c r="R453" s="10">
        <f t="shared" si="230"/>
        <v>0</v>
      </c>
      <c r="S453" s="8">
        <f t="shared" si="206"/>
        <v>42.600000000000335</v>
      </c>
      <c r="T453" s="8">
        <f t="shared" si="231"/>
        <v>16.183286236437098</v>
      </c>
      <c r="U453" s="8">
        <v>0</v>
      </c>
      <c r="V453" s="8">
        <f t="shared" si="232"/>
        <v>4.7067243717980789</v>
      </c>
      <c r="W453" s="8">
        <v>0</v>
      </c>
      <c r="X453" s="15">
        <f t="shared" si="212"/>
        <v>1200</v>
      </c>
      <c r="Y453" s="8">
        <f t="shared" si="213"/>
        <v>0</v>
      </c>
      <c r="Z453" s="8">
        <f t="shared" si="214"/>
        <v>1233.6538846070187</v>
      </c>
      <c r="AA453" s="29">
        <f t="shared" si="207"/>
        <v>0</v>
      </c>
      <c r="AB453" s="8"/>
      <c r="AC453" s="8"/>
      <c r="AD453" s="8">
        <f t="shared" si="208"/>
        <v>0</v>
      </c>
      <c r="AE453" s="8">
        <f t="shared" si="209"/>
        <v>1200</v>
      </c>
      <c r="AF453" s="8">
        <f t="shared" si="215"/>
        <v>266.3461153929814</v>
      </c>
      <c r="AG453" s="16">
        <f t="shared" si="202"/>
        <v>1200</v>
      </c>
      <c r="AH453" s="29">
        <f t="shared" si="216"/>
        <v>36.683271165593283</v>
      </c>
      <c r="AI453" s="29">
        <f t="shared" si="217"/>
        <v>33.653884607018597</v>
      </c>
      <c r="AJ453" s="28">
        <f t="shared" si="210"/>
        <v>5.9471323113469643E-2</v>
      </c>
      <c r="AK453" s="25">
        <f t="shared" si="203"/>
        <v>0.59471323113469643</v>
      </c>
      <c r="AL453" s="26">
        <f t="shared" si="211"/>
        <v>4.5015268659216598</v>
      </c>
    </row>
    <row r="454" spans="2:38" x14ac:dyDescent="0.3">
      <c r="B454" s="6">
        <v>4270</v>
      </c>
      <c r="C454" s="8">
        <f t="shared" si="218"/>
        <v>42.7</v>
      </c>
      <c r="D454" s="8">
        <f t="shared" si="219"/>
        <v>14143.425744066455</v>
      </c>
      <c r="E454" s="8">
        <f t="shared" si="220"/>
        <v>33.12277691818889</v>
      </c>
      <c r="F454" s="8">
        <f t="shared" si="221"/>
        <v>44.301714128077634</v>
      </c>
      <c r="G454" s="8">
        <f t="shared" si="204"/>
        <v>2.2250485660981263</v>
      </c>
      <c r="H454" s="8">
        <f t="shared" si="222"/>
        <v>29.482191763722099</v>
      </c>
      <c r="I454" s="7">
        <v>101325</v>
      </c>
      <c r="J454" s="8">
        <f t="shared" si="223"/>
        <v>12596040</v>
      </c>
      <c r="K454" s="8">
        <f t="shared" si="224"/>
        <v>9417600</v>
      </c>
      <c r="L454" s="8">
        <f t="shared" si="225"/>
        <v>2089664.3237299488</v>
      </c>
      <c r="M454" s="17">
        <f t="shared" si="205"/>
        <v>84362148.503871605</v>
      </c>
      <c r="N454" s="18">
        <f t="shared" si="226"/>
        <v>124.31324944485566</v>
      </c>
      <c r="O454" s="18">
        <f t="shared" si="227"/>
        <v>92.944485566247224</v>
      </c>
      <c r="P454" s="18">
        <f t="shared" si="228"/>
        <v>20.623383407154687</v>
      </c>
      <c r="Q454" s="18">
        <f t="shared" si="229"/>
        <v>832.58967188622364</v>
      </c>
      <c r="R454" s="10">
        <f t="shared" si="230"/>
        <v>0</v>
      </c>
      <c r="S454" s="8">
        <f t="shared" si="206"/>
        <v>42.700000000000337</v>
      </c>
      <c r="T454" s="8">
        <f t="shared" si="231"/>
        <v>16.183286236437098</v>
      </c>
      <c r="U454" s="8">
        <v>0</v>
      </c>
      <c r="V454" s="8">
        <f t="shared" si="232"/>
        <v>4.7053283313494063</v>
      </c>
      <c r="W454" s="8">
        <v>0</v>
      </c>
      <c r="X454" s="15">
        <f t="shared" si="212"/>
        <v>1200</v>
      </c>
      <c r="Y454" s="8">
        <f t="shared" si="213"/>
        <v>0</v>
      </c>
      <c r="Z454" s="8">
        <f t="shared" si="214"/>
        <v>1233.7328843361431</v>
      </c>
      <c r="AA454" s="29">
        <f t="shared" si="207"/>
        <v>0</v>
      </c>
      <c r="AB454" s="8"/>
      <c r="AC454" s="8"/>
      <c r="AD454" s="8">
        <f t="shared" si="208"/>
        <v>0</v>
      </c>
      <c r="AE454" s="8">
        <f t="shared" si="209"/>
        <v>1200</v>
      </c>
      <c r="AF454" s="8">
        <f t="shared" si="215"/>
        <v>266.26711566385694</v>
      </c>
      <c r="AG454" s="16">
        <f t="shared" si="202"/>
        <v>1200</v>
      </c>
      <c r="AH454" s="29">
        <f t="shared" si="216"/>
        <v>36.786788369326338</v>
      </c>
      <c r="AI454" s="29">
        <f t="shared" si="217"/>
        <v>33.732884336143059</v>
      </c>
      <c r="AJ454" s="28">
        <f t="shared" si="210"/>
        <v>5.9610927158336942E-2</v>
      </c>
      <c r="AK454" s="25">
        <f t="shared" si="203"/>
        <v>0.59610927158336946</v>
      </c>
      <c r="AL454" s="26">
        <f t="shared" si="211"/>
        <v>4.5120648167127166</v>
      </c>
    </row>
    <row r="455" spans="2:38" x14ac:dyDescent="0.3">
      <c r="B455" s="6">
        <v>4280</v>
      </c>
      <c r="C455" s="8">
        <f t="shared" si="218"/>
        <v>42.800000000000004</v>
      </c>
      <c r="D455" s="8">
        <f t="shared" si="219"/>
        <v>14176.548520984645</v>
      </c>
      <c r="E455" s="8">
        <f t="shared" si="220"/>
        <v>33.12277691818889</v>
      </c>
      <c r="F455" s="8">
        <f t="shared" si="221"/>
        <v>44.301714128077634</v>
      </c>
      <c r="G455" s="8">
        <f t="shared" si="204"/>
        <v>2.2250485660981263</v>
      </c>
      <c r="H455" s="8">
        <f t="shared" si="222"/>
        <v>29.482191763722099</v>
      </c>
      <c r="I455" s="7">
        <v>101325</v>
      </c>
      <c r="J455" s="8">
        <f t="shared" si="223"/>
        <v>12596040</v>
      </c>
      <c r="K455" s="8">
        <f t="shared" si="224"/>
        <v>9417600</v>
      </c>
      <c r="L455" s="8">
        <f t="shared" si="225"/>
        <v>2089044.3338557801</v>
      </c>
      <c r="M455" s="17">
        <f t="shared" si="205"/>
        <v>84535988.430110186</v>
      </c>
      <c r="N455" s="18">
        <f t="shared" si="226"/>
        <v>124.31324944485566</v>
      </c>
      <c r="O455" s="18">
        <f t="shared" si="227"/>
        <v>92.944485566247224</v>
      </c>
      <c r="P455" s="18">
        <f t="shared" si="228"/>
        <v>20.617264582835233</v>
      </c>
      <c r="Q455" s="18">
        <f t="shared" si="229"/>
        <v>834.30533856511408</v>
      </c>
      <c r="R455" s="10">
        <f t="shared" si="230"/>
        <v>0</v>
      </c>
      <c r="S455" s="8">
        <f t="shared" si="206"/>
        <v>42.800000000000338</v>
      </c>
      <c r="T455" s="8">
        <f t="shared" si="231"/>
        <v>16.183286236437098</v>
      </c>
      <c r="U455" s="8">
        <v>0</v>
      </c>
      <c r="V455" s="8">
        <f t="shared" si="232"/>
        <v>4.7039322909007328</v>
      </c>
      <c r="W455" s="8">
        <v>0</v>
      </c>
      <c r="X455" s="15">
        <f t="shared" si="212"/>
        <v>1200</v>
      </c>
      <c r="Y455" s="8">
        <f t="shared" si="213"/>
        <v>0</v>
      </c>
      <c r="Z455" s="8">
        <f t="shared" si="214"/>
        <v>1233.8118840652676</v>
      </c>
      <c r="AA455" s="29">
        <f t="shared" si="207"/>
        <v>0</v>
      </c>
      <c r="AB455" s="8"/>
      <c r="AC455" s="8"/>
      <c r="AD455" s="8">
        <f t="shared" si="208"/>
        <v>0</v>
      </c>
      <c r="AE455" s="8">
        <f t="shared" si="209"/>
        <v>1200</v>
      </c>
      <c r="AF455" s="8">
        <f t="shared" si="215"/>
        <v>266.18811593473248</v>
      </c>
      <c r="AG455" s="16">
        <f t="shared" si="202"/>
        <v>1200</v>
      </c>
      <c r="AH455" s="29">
        <f t="shared" si="216"/>
        <v>36.890305573059401</v>
      </c>
      <c r="AI455" s="29">
        <f t="shared" si="217"/>
        <v>33.81188406526752</v>
      </c>
      <c r="AJ455" s="28">
        <f t="shared" si="210"/>
        <v>5.9750531203204255E-2</v>
      </c>
      <c r="AK455" s="25">
        <f t="shared" si="203"/>
        <v>0.5975053120320426</v>
      </c>
      <c r="AL455" s="26">
        <f t="shared" si="211"/>
        <v>4.5226027774686584</v>
      </c>
    </row>
    <row r="456" spans="2:38" x14ac:dyDescent="0.3">
      <c r="B456" s="6">
        <v>4290</v>
      </c>
      <c r="C456" s="8">
        <f t="shared" si="218"/>
        <v>42.9</v>
      </c>
      <c r="D456" s="8">
        <f t="shared" si="219"/>
        <v>14209.671297902831</v>
      </c>
      <c r="E456" s="8">
        <f t="shared" si="220"/>
        <v>33.122776918186531</v>
      </c>
      <c r="F456" s="8">
        <f t="shared" si="221"/>
        <v>44.30171412807448</v>
      </c>
      <c r="G456" s="8">
        <f t="shared" si="204"/>
        <v>2.2250485660981263</v>
      </c>
      <c r="H456" s="8">
        <f t="shared" si="222"/>
        <v>29.482191763721051</v>
      </c>
      <c r="I456" s="7">
        <v>101325</v>
      </c>
      <c r="J456" s="8">
        <f t="shared" si="223"/>
        <v>12596040</v>
      </c>
      <c r="K456" s="8">
        <f t="shared" si="224"/>
        <v>9417600</v>
      </c>
      <c r="L456" s="8">
        <f t="shared" si="225"/>
        <v>2088424.3439816113</v>
      </c>
      <c r="M456" s="17">
        <f t="shared" si="205"/>
        <v>84709828.356348753</v>
      </c>
      <c r="N456" s="18">
        <f t="shared" si="226"/>
        <v>124.31324944485566</v>
      </c>
      <c r="O456" s="18">
        <f t="shared" si="227"/>
        <v>92.944485566247224</v>
      </c>
      <c r="P456" s="18">
        <f t="shared" si="228"/>
        <v>20.611145758515779</v>
      </c>
      <c r="Q456" s="18">
        <f t="shared" si="229"/>
        <v>836.02100524400441</v>
      </c>
      <c r="R456" s="10">
        <f t="shared" si="230"/>
        <v>0</v>
      </c>
      <c r="S456" s="8">
        <f t="shared" si="206"/>
        <v>42.90000000000034</v>
      </c>
      <c r="T456" s="8">
        <f t="shared" si="231"/>
        <v>16.183286236437098</v>
      </c>
      <c r="U456" s="8">
        <v>0</v>
      </c>
      <c r="V456" s="8">
        <f t="shared" si="232"/>
        <v>4.7025362504520603</v>
      </c>
      <c r="W456" s="8">
        <v>0</v>
      </c>
      <c r="X456" s="15">
        <f t="shared" si="212"/>
        <v>1200</v>
      </c>
      <c r="Y456" s="8">
        <f t="shared" si="213"/>
        <v>0</v>
      </c>
      <c r="Z456" s="8">
        <f t="shared" si="214"/>
        <v>1233.890883794392</v>
      </c>
      <c r="AA456" s="29">
        <f t="shared" si="207"/>
        <v>0</v>
      </c>
      <c r="AB456" s="8"/>
      <c r="AC456" s="8"/>
      <c r="AD456" s="8">
        <f t="shared" si="208"/>
        <v>0</v>
      </c>
      <c r="AE456" s="8">
        <f t="shared" si="209"/>
        <v>1200</v>
      </c>
      <c r="AF456" s="8">
        <f t="shared" si="215"/>
        <v>266.10911620560802</v>
      </c>
      <c r="AG456" s="16">
        <f t="shared" si="202"/>
        <v>1200</v>
      </c>
      <c r="AH456" s="29">
        <f t="shared" si="216"/>
        <v>36.993822776792442</v>
      </c>
      <c r="AI456" s="29">
        <f t="shared" si="217"/>
        <v>33.890883794391968</v>
      </c>
      <c r="AJ456" s="28">
        <f t="shared" si="210"/>
        <v>5.989013524807154E-2</v>
      </c>
      <c r="AK456" s="25">
        <f t="shared" si="203"/>
        <v>0.59890135248071541</v>
      </c>
      <c r="AL456" s="26">
        <f t="shared" si="211"/>
        <v>4.5331407481198278</v>
      </c>
    </row>
    <row r="457" spans="2:38" x14ac:dyDescent="0.3">
      <c r="B457" s="6">
        <v>4300</v>
      </c>
      <c r="C457" s="8">
        <f t="shared" si="218"/>
        <v>43</v>
      </c>
      <c r="D457" s="8">
        <f t="shared" si="219"/>
        <v>14242.79407482102</v>
      </c>
      <c r="E457" s="8">
        <f t="shared" si="220"/>
        <v>33.12277691818889</v>
      </c>
      <c r="F457" s="8">
        <f t="shared" si="221"/>
        <v>44.301714128077634</v>
      </c>
      <c r="G457" s="8">
        <f t="shared" si="204"/>
        <v>2.2250485660981263</v>
      </c>
      <c r="H457" s="8">
        <f t="shared" si="222"/>
        <v>29.482191763722099</v>
      </c>
      <c r="I457" s="7">
        <v>101325</v>
      </c>
      <c r="J457" s="8">
        <f t="shared" si="223"/>
        <v>12596040</v>
      </c>
      <c r="K457" s="8">
        <f t="shared" si="224"/>
        <v>9417600</v>
      </c>
      <c r="L457" s="8">
        <f t="shared" si="225"/>
        <v>2087804.3541074425</v>
      </c>
      <c r="M457" s="17">
        <f t="shared" si="205"/>
        <v>84883668.282587335</v>
      </c>
      <c r="N457" s="18">
        <f t="shared" si="226"/>
        <v>124.31324944485566</v>
      </c>
      <c r="O457" s="18">
        <f t="shared" si="227"/>
        <v>92.944485566247224</v>
      </c>
      <c r="P457" s="18">
        <f t="shared" si="228"/>
        <v>20.605026934196324</v>
      </c>
      <c r="Q457" s="18">
        <f t="shared" si="229"/>
        <v>837.73667192289497</v>
      </c>
      <c r="R457" s="10">
        <f t="shared" si="230"/>
        <v>0</v>
      </c>
      <c r="S457" s="8">
        <f t="shared" si="206"/>
        <v>43.000000000000341</v>
      </c>
      <c r="T457" s="8">
        <f t="shared" si="231"/>
        <v>16.183286236437098</v>
      </c>
      <c r="U457" s="8">
        <v>0</v>
      </c>
      <c r="V457" s="8">
        <f t="shared" si="232"/>
        <v>4.7011402100033868</v>
      </c>
      <c r="W457" s="8">
        <v>0</v>
      </c>
      <c r="X457" s="15">
        <f t="shared" si="212"/>
        <v>1200</v>
      </c>
      <c r="Y457" s="8">
        <f t="shared" si="213"/>
        <v>0</v>
      </c>
      <c r="Z457" s="8">
        <f t="shared" si="214"/>
        <v>1233.9698835235165</v>
      </c>
      <c r="AA457" s="29">
        <f t="shared" si="207"/>
        <v>0</v>
      </c>
      <c r="AB457" s="8"/>
      <c r="AC457" s="8"/>
      <c r="AD457" s="8">
        <f t="shared" si="208"/>
        <v>0</v>
      </c>
      <c r="AE457" s="8">
        <f t="shared" si="209"/>
        <v>1200</v>
      </c>
      <c r="AF457" s="8">
        <f t="shared" si="215"/>
        <v>266.03011647648356</v>
      </c>
      <c r="AG457" s="16">
        <f t="shared" si="202"/>
        <v>1200</v>
      </c>
      <c r="AH457" s="29">
        <f t="shared" si="216"/>
        <v>37.097339980525504</v>
      </c>
      <c r="AI457" s="29">
        <f t="shared" si="217"/>
        <v>33.96988352351643</v>
      </c>
      <c r="AJ457" s="28">
        <f t="shared" si="210"/>
        <v>6.0029739292938845E-2</v>
      </c>
      <c r="AK457" s="25">
        <f t="shared" si="203"/>
        <v>0.60029739292938844</v>
      </c>
      <c r="AL457" s="26">
        <f t="shared" si="211"/>
        <v>4.5436787285972171</v>
      </c>
    </row>
    <row r="458" spans="2:38" x14ac:dyDescent="0.3">
      <c r="B458" s="6">
        <v>4310</v>
      </c>
      <c r="C458" s="8">
        <f t="shared" si="218"/>
        <v>43.1</v>
      </c>
      <c r="D458" s="8">
        <f t="shared" si="219"/>
        <v>14275.91685173921</v>
      </c>
      <c r="E458" s="8">
        <f t="shared" si="220"/>
        <v>33.12277691818889</v>
      </c>
      <c r="F458" s="8">
        <f t="shared" si="221"/>
        <v>44.301714128077634</v>
      </c>
      <c r="G458" s="8">
        <f t="shared" si="204"/>
        <v>2.2250485660981263</v>
      </c>
      <c r="H458" s="8">
        <f t="shared" si="222"/>
        <v>29.482191763722099</v>
      </c>
      <c r="I458" s="7">
        <v>101325</v>
      </c>
      <c r="J458" s="8">
        <f t="shared" si="223"/>
        <v>12596040</v>
      </c>
      <c r="K458" s="8">
        <f t="shared" si="224"/>
        <v>9417600</v>
      </c>
      <c r="L458" s="8">
        <f t="shared" si="225"/>
        <v>2087184.3642332738</v>
      </c>
      <c r="M458" s="17">
        <f t="shared" si="205"/>
        <v>85057508.208825916</v>
      </c>
      <c r="N458" s="18">
        <f t="shared" si="226"/>
        <v>124.31324944485566</v>
      </c>
      <c r="O458" s="18">
        <f t="shared" si="227"/>
        <v>92.944485566247224</v>
      </c>
      <c r="P458" s="18">
        <f t="shared" si="228"/>
        <v>20.59890810987687</v>
      </c>
      <c r="Q458" s="18">
        <f t="shared" si="229"/>
        <v>839.45233860178553</v>
      </c>
      <c r="R458" s="10">
        <f t="shared" si="230"/>
        <v>0</v>
      </c>
      <c r="S458" s="8">
        <f t="shared" si="206"/>
        <v>43.100000000000342</v>
      </c>
      <c r="T458" s="8">
        <f t="shared" si="231"/>
        <v>16.183286236437098</v>
      </c>
      <c r="U458" s="8">
        <v>0</v>
      </c>
      <c r="V458" s="8">
        <f t="shared" si="232"/>
        <v>4.6997441695547142</v>
      </c>
      <c r="W458" s="8">
        <v>0</v>
      </c>
      <c r="X458" s="15">
        <f t="shared" si="212"/>
        <v>1200</v>
      </c>
      <c r="Y458" s="8">
        <f t="shared" si="213"/>
        <v>0</v>
      </c>
      <c r="Z458" s="8">
        <f t="shared" si="214"/>
        <v>1234.048883252641</v>
      </c>
      <c r="AA458" s="29">
        <f t="shared" si="207"/>
        <v>0</v>
      </c>
      <c r="AB458" s="8"/>
      <c r="AC458" s="8"/>
      <c r="AD458" s="8">
        <f t="shared" si="208"/>
        <v>0</v>
      </c>
      <c r="AE458" s="8">
        <f t="shared" si="209"/>
        <v>1200</v>
      </c>
      <c r="AF458" s="8">
        <f t="shared" si="215"/>
        <v>265.95111674735909</v>
      </c>
      <c r="AG458" s="16">
        <f t="shared" si="202"/>
        <v>1200</v>
      </c>
      <c r="AH458" s="29">
        <f t="shared" si="216"/>
        <v>37.200857184258567</v>
      </c>
      <c r="AI458" s="29">
        <f t="shared" si="217"/>
        <v>34.048883252640884</v>
      </c>
      <c r="AJ458" s="28">
        <f t="shared" si="210"/>
        <v>6.0169343337806151E-2</v>
      </c>
      <c r="AK458" s="25">
        <f t="shared" si="203"/>
        <v>0.60169343337806147</v>
      </c>
      <c r="AL458" s="26">
        <f t="shared" si="211"/>
        <v>4.5542167188324569</v>
      </c>
    </row>
    <row r="459" spans="2:38" x14ac:dyDescent="0.3">
      <c r="B459" s="6">
        <v>4320</v>
      </c>
      <c r="C459" s="8">
        <f t="shared" si="218"/>
        <v>43.2</v>
      </c>
      <c r="D459" s="8">
        <f t="shared" si="219"/>
        <v>14309.039628657398</v>
      </c>
      <c r="E459" s="8">
        <f t="shared" si="220"/>
        <v>33.12277691818889</v>
      </c>
      <c r="F459" s="8">
        <f t="shared" si="221"/>
        <v>44.301714128077634</v>
      </c>
      <c r="G459" s="8">
        <f t="shared" si="204"/>
        <v>2.2250485660981263</v>
      </c>
      <c r="H459" s="8">
        <f t="shared" si="222"/>
        <v>29.482191763722099</v>
      </c>
      <c r="I459" s="7">
        <v>101325</v>
      </c>
      <c r="J459" s="8">
        <f t="shared" si="223"/>
        <v>12596040</v>
      </c>
      <c r="K459" s="8">
        <f t="shared" si="224"/>
        <v>9417600</v>
      </c>
      <c r="L459" s="8">
        <f t="shared" si="225"/>
        <v>2086564.374359105</v>
      </c>
      <c r="M459" s="17">
        <f t="shared" si="205"/>
        <v>85231348.135064498</v>
      </c>
      <c r="N459" s="18">
        <f t="shared" si="226"/>
        <v>124.31324944485566</v>
      </c>
      <c r="O459" s="18">
        <f t="shared" si="227"/>
        <v>92.944485566247224</v>
      </c>
      <c r="P459" s="18">
        <f t="shared" si="228"/>
        <v>20.592789285557416</v>
      </c>
      <c r="Q459" s="18">
        <f t="shared" si="229"/>
        <v>841.16800528067597</v>
      </c>
      <c r="R459" s="10">
        <f t="shared" si="230"/>
        <v>0</v>
      </c>
      <c r="S459" s="8">
        <f t="shared" si="206"/>
        <v>43.200000000000344</v>
      </c>
      <c r="T459" s="8">
        <f t="shared" si="231"/>
        <v>16.183286236437098</v>
      </c>
      <c r="U459" s="8">
        <v>0</v>
      </c>
      <c r="V459" s="8">
        <f t="shared" si="232"/>
        <v>4.6983481291060407</v>
      </c>
      <c r="W459" s="8">
        <v>0</v>
      </c>
      <c r="X459" s="15">
        <f t="shared" si="212"/>
        <v>1200</v>
      </c>
      <c r="Y459" s="8">
        <f t="shared" si="213"/>
        <v>0</v>
      </c>
      <c r="Z459" s="8">
        <f t="shared" si="214"/>
        <v>1234.1278829817654</v>
      </c>
      <c r="AA459" s="29">
        <f t="shared" si="207"/>
        <v>0</v>
      </c>
      <c r="AB459" s="8"/>
      <c r="AC459" s="8"/>
      <c r="AD459" s="8">
        <f t="shared" si="208"/>
        <v>0</v>
      </c>
      <c r="AE459" s="8">
        <f t="shared" si="209"/>
        <v>1200</v>
      </c>
      <c r="AF459" s="8">
        <f t="shared" si="215"/>
        <v>265.87211701823463</v>
      </c>
      <c r="AG459" s="16">
        <f t="shared" si="202"/>
        <v>1200</v>
      </c>
      <c r="AH459" s="29">
        <f t="shared" si="216"/>
        <v>37.304374387991622</v>
      </c>
      <c r="AI459" s="29">
        <f t="shared" si="217"/>
        <v>34.127882981765353</v>
      </c>
      <c r="AJ459" s="28">
        <f t="shared" si="210"/>
        <v>6.0308947382673457E-2</v>
      </c>
      <c r="AK459" s="25">
        <f t="shared" si="203"/>
        <v>0.60308947382673461</v>
      </c>
      <c r="AL459" s="26">
        <f t="shared" si="211"/>
        <v>4.5647547187578121</v>
      </c>
    </row>
    <row r="460" spans="2:38" x14ac:dyDescent="0.3">
      <c r="B460" s="6">
        <v>4330</v>
      </c>
      <c r="C460" s="8">
        <f t="shared" si="218"/>
        <v>43.300000000000004</v>
      </c>
      <c r="D460" s="8">
        <f t="shared" si="219"/>
        <v>14342.162405575587</v>
      </c>
      <c r="E460" s="8">
        <f t="shared" si="220"/>
        <v>33.12277691818889</v>
      </c>
      <c r="F460" s="8">
        <f t="shared" si="221"/>
        <v>44.301714128077634</v>
      </c>
      <c r="G460" s="8">
        <f t="shared" si="204"/>
        <v>2.2250485660981263</v>
      </c>
      <c r="H460" s="8">
        <f t="shared" si="222"/>
        <v>29.482191763722099</v>
      </c>
      <c r="I460" s="7">
        <v>101325</v>
      </c>
      <c r="J460" s="8">
        <f t="shared" si="223"/>
        <v>12596040</v>
      </c>
      <c r="K460" s="8">
        <f t="shared" si="224"/>
        <v>9417600</v>
      </c>
      <c r="L460" s="8">
        <f t="shared" si="225"/>
        <v>2085944.3844849363</v>
      </c>
      <c r="M460" s="17">
        <f t="shared" si="205"/>
        <v>85405188.061303079</v>
      </c>
      <c r="N460" s="18">
        <f t="shared" si="226"/>
        <v>124.31324944485566</v>
      </c>
      <c r="O460" s="18">
        <f t="shared" si="227"/>
        <v>92.944485566247224</v>
      </c>
      <c r="P460" s="18">
        <f t="shared" si="228"/>
        <v>20.586670461237958</v>
      </c>
      <c r="Q460" s="18">
        <f t="shared" si="229"/>
        <v>842.88367195956653</v>
      </c>
      <c r="R460" s="10">
        <f t="shared" si="230"/>
        <v>0</v>
      </c>
      <c r="S460" s="8">
        <f t="shared" si="206"/>
        <v>43.300000000000345</v>
      </c>
      <c r="T460" s="8">
        <f t="shared" si="231"/>
        <v>16.183286236437098</v>
      </c>
      <c r="U460" s="8">
        <v>0</v>
      </c>
      <c r="V460" s="8">
        <f t="shared" si="232"/>
        <v>4.6969520886573681</v>
      </c>
      <c r="W460" s="8">
        <v>0</v>
      </c>
      <c r="X460" s="15">
        <f t="shared" si="212"/>
        <v>1200</v>
      </c>
      <c r="Y460" s="8">
        <f t="shared" si="213"/>
        <v>0</v>
      </c>
      <c r="Z460" s="8">
        <f t="shared" si="214"/>
        <v>1234.2068827108899</v>
      </c>
      <c r="AA460" s="29">
        <f t="shared" si="207"/>
        <v>0</v>
      </c>
      <c r="AB460" s="8"/>
      <c r="AC460" s="8"/>
      <c r="AD460" s="8">
        <f t="shared" si="208"/>
        <v>0</v>
      </c>
      <c r="AE460" s="8">
        <f t="shared" si="209"/>
        <v>1200</v>
      </c>
      <c r="AF460" s="8">
        <f t="shared" si="215"/>
        <v>265.79311728911017</v>
      </c>
      <c r="AG460" s="16">
        <f t="shared" si="202"/>
        <v>1200</v>
      </c>
      <c r="AH460" s="29">
        <f t="shared" si="216"/>
        <v>37.407891591724692</v>
      </c>
      <c r="AI460" s="29">
        <f t="shared" si="217"/>
        <v>34.206882710889815</v>
      </c>
      <c r="AJ460" s="28">
        <f t="shared" si="210"/>
        <v>6.0448551427540777E-2</v>
      </c>
      <c r="AK460" s="25">
        <f t="shared" si="203"/>
        <v>0.60448551427540775</v>
      </c>
      <c r="AL460" s="26">
        <f t="shared" si="211"/>
        <v>4.575292728306172</v>
      </c>
    </row>
    <row r="461" spans="2:38" x14ac:dyDescent="0.3">
      <c r="B461" s="6">
        <v>4340</v>
      </c>
      <c r="C461" s="8">
        <f t="shared" si="218"/>
        <v>43.4</v>
      </c>
      <c r="D461" s="8">
        <f t="shared" si="219"/>
        <v>14375.285182493773</v>
      </c>
      <c r="E461" s="8">
        <f t="shared" si="220"/>
        <v>33.122776918186531</v>
      </c>
      <c r="F461" s="8">
        <f t="shared" si="221"/>
        <v>44.30171412807448</v>
      </c>
      <c r="G461" s="8">
        <f t="shared" si="204"/>
        <v>2.2250485660981263</v>
      </c>
      <c r="H461" s="8">
        <f t="shared" si="222"/>
        <v>29.482191763721051</v>
      </c>
      <c r="I461" s="7">
        <v>101325</v>
      </c>
      <c r="J461" s="8">
        <f t="shared" si="223"/>
        <v>12596040</v>
      </c>
      <c r="K461" s="8">
        <f t="shared" si="224"/>
        <v>9417600</v>
      </c>
      <c r="L461" s="8">
        <f t="shared" si="225"/>
        <v>2085324.3946107691</v>
      </c>
      <c r="M461" s="17">
        <f t="shared" si="205"/>
        <v>85579027.987541646</v>
      </c>
      <c r="N461" s="18">
        <f t="shared" si="226"/>
        <v>124.31324944485566</v>
      </c>
      <c r="O461" s="18">
        <f t="shared" si="227"/>
        <v>92.944485566247224</v>
      </c>
      <c r="P461" s="18">
        <f t="shared" si="228"/>
        <v>20.580551636918521</v>
      </c>
      <c r="Q461" s="18">
        <f t="shared" si="229"/>
        <v>844.59933863845686</v>
      </c>
      <c r="R461" s="10">
        <f t="shared" si="230"/>
        <v>0</v>
      </c>
      <c r="S461" s="8">
        <f t="shared" si="206"/>
        <v>43.400000000000347</v>
      </c>
      <c r="T461" s="8">
        <f t="shared" si="231"/>
        <v>16.183286236437098</v>
      </c>
      <c r="U461" s="8">
        <v>0</v>
      </c>
      <c r="V461" s="8">
        <f t="shared" si="232"/>
        <v>4.6955560482086955</v>
      </c>
      <c r="W461" s="8">
        <v>0</v>
      </c>
      <c r="X461" s="15">
        <f t="shared" si="212"/>
        <v>1200</v>
      </c>
      <c r="Y461" s="8">
        <f t="shared" si="213"/>
        <v>0</v>
      </c>
      <c r="Z461" s="8">
        <f t="shared" si="214"/>
        <v>1234.2858824400141</v>
      </c>
      <c r="AA461" s="29">
        <f t="shared" si="207"/>
        <v>0</v>
      </c>
      <c r="AB461" s="8"/>
      <c r="AC461" s="8"/>
      <c r="AD461" s="8">
        <f t="shared" si="208"/>
        <v>0</v>
      </c>
      <c r="AE461" s="8">
        <f t="shared" si="209"/>
        <v>1200</v>
      </c>
      <c r="AF461" s="8">
        <f t="shared" si="215"/>
        <v>265.71411755998577</v>
      </c>
      <c r="AG461" s="16">
        <f t="shared" si="202"/>
        <v>1200</v>
      </c>
      <c r="AH461" s="29">
        <f t="shared" si="216"/>
        <v>37.511408795457726</v>
      </c>
      <c r="AI461" s="29">
        <f t="shared" si="217"/>
        <v>34.285882440014262</v>
      </c>
      <c r="AJ461" s="28">
        <f t="shared" si="210"/>
        <v>6.0588155472408055E-2</v>
      </c>
      <c r="AK461" s="25">
        <f t="shared" si="203"/>
        <v>0.60588155472408056</v>
      </c>
      <c r="AL461" s="26">
        <f t="shared" si="211"/>
        <v>4.5858307474110438</v>
      </c>
    </row>
    <row r="462" spans="2:38" x14ac:dyDescent="0.3">
      <c r="B462" s="6">
        <v>4350</v>
      </c>
      <c r="C462" s="8">
        <f t="shared" si="218"/>
        <v>43.5</v>
      </c>
      <c r="D462" s="8">
        <f t="shared" si="219"/>
        <v>14408.407959411963</v>
      </c>
      <c r="E462" s="8">
        <f t="shared" si="220"/>
        <v>33.12277691818889</v>
      </c>
      <c r="F462" s="8">
        <f t="shared" si="221"/>
        <v>44.301714128077634</v>
      </c>
      <c r="G462" s="8">
        <f t="shared" si="204"/>
        <v>2.2250485660981263</v>
      </c>
      <c r="H462" s="8">
        <f t="shared" si="222"/>
        <v>29.482191763722099</v>
      </c>
      <c r="I462" s="7">
        <v>101325</v>
      </c>
      <c r="J462" s="8">
        <f t="shared" si="223"/>
        <v>12596040</v>
      </c>
      <c r="K462" s="8">
        <f t="shared" si="224"/>
        <v>9417600</v>
      </c>
      <c r="L462" s="8">
        <f t="shared" si="225"/>
        <v>2084704.4047366004</v>
      </c>
      <c r="M462" s="17">
        <f t="shared" si="205"/>
        <v>85752867.913780227</v>
      </c>
      <c r="N462" s="18">
        <f t="shared" si="226"/>
        <v>124.31324944485566</v>
      </c>
      <c r="O462" s="18">
        <f t="shared" si="227"/>
        <v>92.944485566247224</v>
      </c>
      <c r="P462" s="18">
        <f t="shared" si="228"/>
        <v>20.574432812599067</v>
      </c>
      <c r="Q462" s="18">
        <f t="shared" si="229"/>
        <v>846.31500531734741</v>
      </c>
      <c r="R462" s="10">
        <f t="shared" si="230"/>
        <v>0</v>
      </c>
      <c r="S462" s="8">
        <f t="shared" si="206"/>
        <v>43.500000000000348</v>
      </c>
      <c r="T462" s="8">
        <f t="shared" si="231"/>
        <v>16.183286236437098</v>
      </c>
      <c r="U462" s="8">
        <v>0</v>
      </c>
      <c r="V462" s="8">
        <f t="shared" si="232"/>
        <v>4.694160007760023</v>
      </c>
      <c r="W462" s="8">
        <v>0</v>
      </c>
      <c r="X462" s="15">
        <f t="shared" si="212"/>
        <v>1200</v>
      </c>
      <c r="Y462" s="8">
        <f t="shared" si="213"/>
        <v>0</v>
      </c>
      <c r="Z462" s="8">
        <f t="shared" si="214"/>
        <v>1234.3648821691386</v>
      </c>
      <c r="AA462" s="29">
        <f t="shared" si="207"/>
        <v>0</v>
      </c>
      <c r="AB462" s="8"/>
      <c r="AC462" s="8"/>
      <c r="AD462" s="8">
        <f t="shared" si="208"/>
        <v>0</v>
      </c>
      <c r="AE462" s="8">
        <f t="shared" si="209"/>
        <v>1200</v>
      </c>
      <c r="AF462" s="8">
        <f t="shared" si="215"/>
        <v>265.6351178308613</v>
      </c>
      <c r="AG462" s="16">
        <f t="shared" si="202"/>
        <v>1200</v>
      </c>
      <c r="AH462" s="29">
        <f t="shared" si="216"/>
        <v>37.614925999190788</v>
      </c>
      <c r="AI462" s="29">
        <f t="shared" si="217"/>
        <v>34.364882169138724</v>
      </c>
      <c r="AJ462" s="28">
        <f t="shared" si="210"/>
        <v>6.0727759517275368E-2</v>
      </c>
      <c r="AK462" s="25">
        <f t="shared" si="203"/>
        <v>0.6072775951727537</v>
      </c>
      <c r="AL462" s="26">
        <f t="shared" si="211"/>
        <v>4.5963687760065461</v>
      </c>
    </row>
    <row r="463" spans="2:38" x14ac:dyDescent="0.3">
      <c r="B463" s="6">
        <v>4360</v>
      </c>
      <c r="C463" s="8">
        <f t="shared" si="218"/>
        <v>43.6</v>
      </c>
      <c r="D463" s="8">
        <f t="shared" si="219"/>
        <v>14441.530736330151</v>
      </c>
      <c r="E463" s="8">
        <f t="shared" si="220"/>
        <v>33.12277691818889</v>
      </c>
      <c r="F463" s="8">
        <f t="shared" si="221"/>
        <v>44.301714128077634</v>
      </c>
      <c r="G463" s="8">
        <f t="shared" si="204"/>
        <v>2.2250485660981263</v>
      </c>
      <c r="H463" s="8">
        <f t="shared" si="222"/>
        <v>29.482191763722099</v>
      </c>
      <c r="I463" s="7">
        <v>101325</v>
      </c>
      <c r="J463" s="8">
        <f t="shared" si="223"/>
        <v>12596040</v>
      </c>
      <c r="K463" s="8">
        <f t="shared" si="224"/>
        <v>9417600</v>
      </c>
      <c r="L463" s="8">
        <f t="shared" si="225"/>
        <v>2084084.4148624316</v>
      </c>
      <c r="M463" s="17">
        <f t="shared" si="205"/>
        <v>85926707.840018809</v>
      </c>
      <c r="N463" s="18">
        <f t="shared" si="226"/>
        <v>124.31324944485566</v>
      </c>
      <c r="O463" s="18">
        <f t="shared" si="227"/>
        <v>92.944485566247224</v>
      </c>
      <c r="P463" s="18">
        <f t="shared" si="228"/>
        <v>20.568313988279613</v>
      </c>
      <c r="Q463" s="18">
        <f t="shared" si="229"/>
        <v>848.03067199623797</v>
      </c>
      <c r="R463" s="10">
        <f t="shared" si="230"/>
        <v>0</v>
      </c>
      <c r="S463" s="8">
        <f t="shared" si="206"/>
        <v>43.60000000000035</v>
      </c>
      <c r="T463" s="8">
        <f t="shared" si="231"/>
        <v>16.183286236437098</v>
      </c>
      <c r="U463" s="8">
        <v>0</v>
      </c>
      <c r="V463" s="8">
        <f t="shared" si="232"/>
        <v>4.6927639673113495</v>
      </c>
      <c r="W463" s="8">
        <v>0</v>
      </c>
      <c r="X463" s="15">
        <f t="shared" si="212"/>
        <v>1200</v>
      </c>
      <c r="Y463" s="8">
        <f t="shared" si="213"/>
        <v>0</v>
      </c>
      <c r="Z463" s="8">
        <f t="shared" si="214"/>
        <v>1234.443881898263</v>
      </c>
      <c r="AA463" s="29">
        <f t="shared" si="207"/>
        <v>0</v>
      </c>
      <c r="AB463" s="8"/>
      <c r="AC463" s="8"/>
      <c r="AD463" s="8">
        <f t="shared" si="208"/>
        <v>0</v>
      </c>
      <c r="AE463" s="8">
        <f t="shared" si="209"/>
        <v>1200</v>
      </c>
      <c r="AF463" s="8">
        <f t="shared" si="215"/>
        <v>265.55611810173684</v>
      </c>
      <c r="AG463" s="16">
        <f t="shared" si="202"/>
        <v>1200</v>
      </c>
      <c r="AH463" s="29">
        <f t="shared" si="216"/>
        <v>37.718443202923851</v>
      </c>
      <c r="AI463" s="29">
        <f t="shared" si="217"/>
        <v>34.443881898263179</v>
      </c>
      <c r="AJ463" s="28">
        <f t="shared" si="210"/>
        <v>6.0867363562142666E-2</v>
      </c>
      <c r="AK463" s="25">
        <f t="shared" si="203"/>
        <v>0.60867363562142662</v>
      </c>
      <c r="AL463" s="26">
        <f t="shared" si="211"/>
        <v>4.6069068140274023</v>
      </c>
    </row>
    <row r="464" spans="2:38" x14ac:dyDescent="0.3">
      <c r="B464" s="6">
        <v>4370</v>
      </c>
      <c r="C464" s="8">
        <f t="shared" si="218"/>
        <v>43.7</v>
      </c>
      <c r="D464" s="8">
        <f t="shared" si="219"/>
        <v>14474.65351324834</v>
      </c>
      <c r="E464" s="8">
        <f t="shared" si="220"/>
        <v>33.12277691818889</v>
      </c>
      <c r="F464" s="8">
        <f t="shared" si="221"/>
        <v>44.301714128077634</v>
      </c>
      <c r="G464" s="8">
        <f t="shared" si="204"/>
        <v>2.2250485660981263</v>
      </c>
      <c r="H464" s="8">
        <f t="shared" si="222"/>
        <v>29.482191763722099</v>
      </c>
      <c r="I464" s="7">
        <v>101325</v>
      </c>
      <c r="J464" s="8">
        <f t="shared" si="223"/>
        <v>12596040</v>
      </c>
      <c r="K464" s="8">
        <f t="shared" si="224"/>
        <v>9417600</v>
      </c>
      <c r="L464" s="8">
        <f t="shared" si="225"/>
        <v>2083464.4249882628</v>
      </c>
      <c r="M464" s="17">
        <f t="shared" si="205"/>
        <v>86100547.76625739</v>
      </c>
      <c r="N464" s="18">
        <f t="shared" si="226"/>
        <v>124.31324944485566</v>
      </c>
      <c r="O464" s="18">
        <f t="shared" si="227"/>
        <v>92.944485566247224</v>
      </c>
      <c r="P464" s="18">
        <f t="shared" si="228"/>
        <v>20.562195163960155</v>
      </c>
      <c r="Q464" s="18">
        <f t="shared" si="229"/>
        <v>849.74633867512841</v>
      </c>
      <c r="R464" s="10">
        <f t="shared" si="230"/>
        <v>0</v>
      </c>
      <c r="S464" s="8">
        <f t="shared" si="206"/>
        <v>43.700000000000351</v>
      </c>
      <c r="T464" s="8">
        <f t="shared" si="231"/>
        <v>16.183286236437098</v>
      </c>
      <c r="U464" s="8">
        <v>0</v>
      </c>
      <c r="V464" s="8">
        <f t="shared" si="232"/>
        <v>4.6913679268626769</v>
      </c>
      <c r="W464" s="8">
        <v>0</v>
      </c>
      <c r="X464" s="15">
        <f t="shared" si="212"/>
        <v>1200</v>
      </c>
      <c r="Y464" s="8">
        <f t="shared" si="213"/>
        <v>0</v>
      </c>
      <c r="Z464" s="8">
        <f t="shared" si="214"/>
        <v>1234.5228816273875</v>
      </c>
      <c r="AA464" s="29">
        <f t="shared" si="207"/>
        <v>0</v>
      </c>
      <c r="AB464" s="8"/>
      <c r="AC464" s="8"/>
      <c r="AD464" s="8">
        <f t="shared" si="208"/>
        <v>0</v>
      </c>
      <c r="AE464" s="8">
        <f t="shared" si="209"/>
        <v>1200</v>
      </c>
      <c r="AF464" s="8">
        <f t="shared" si="215"/>
        <v>265.47711837261238</v>
      </c>
      <c r="AG464" s="16">
        <f t="shared" si="202"/>
        <v>1200</v>
      </c>
      <c r="AH464" s="29">
        <f t="shared" si="216"/>
        <v>37.821960406656906</v>
      </c>
      <c r="AI464" s="29">
        <f t="shared" si="217"/>
        <v>34.52288162738764</v>
      </c>
      <c r="AJ464" s="28">
        <f t="shared" si="210"/>
        <v>6.1006967607009965E-2</v>
      </c>
      <c r="AK464" s="25">
        <f t="shared" si="203"/>
        <v>0.61006967607009965</v>
      </c>
      <c r="AL464" s="26">
        <f t="shared" si="211"/>
        <v>4.6174448614089325</v>
      </c>
    </row>
    <row r="465" spans="2:38" x14ac:dyDescent="0.3">
      <c r="B465" s="6">
        <v>4380</v>
      </c>
      <c r="C465" s="8">
        <f t="shared" si="218"/>
        <v>43.800000000000004</v>
      </c>
      <c r="D465" s="8">
        <f t="shared" si="219"/>
        <v>14507.776290166528</v>
      </c>
      <c r="E465" s="8">
        <f t="shared" si="220"/>
        <v>33.12277691818889</v>
      </c>
      <c r="F465" s="8">
        <f t="shared" si="221"/>
        <v>44.301714128077634</v>
      </c>
      <c r="G465" s="8">
        <f t="shared" si="204"/>
        <v>2.2250485660981263</v>
      </c>
      <c r="H465" s="8">
        <f t="shared" si="222"/>
        <v>29.482191763722099</v>
      </c>
      <c r="I465" s="7">
        <v>101325</v>
      </c>
      <c r="J465" s="8">
        <f t="shared" si="223"/>
        <v>12596040</v>
      </c>
      <c r="K465" s="8">
        <f t="shared" si="224"/>
        <v>9417600</v>
      </c>
      <c r="L465" s="8">
        <f t="shared" si="225"/>
        <v>2082844.4351140941</v>
      </c>
      <c r="M465" s="17">
        <f t="shared" si="205"/>
        <v>86274387.692495972</v>
      </c>
      <c r="N465" s="18">
        <f t="shared" si="226"/>
        <v>124.31324944485566</v>
      </c>
      <c r="O465" s="18">
        <f t="shared" si="227"/>
        <v>92.944485566247224</v>
      </c>
      <c r="P465" s="18">
        <f t="shared" si="228"/>
        <v>20.5560763396407</v>
      </c>
      <c r="Q465" s="18">
        <f t="shared" si="229"/>
        <v>851.46200535401897</v>
      </c>
      <c r="R465" s="10">
        <f t="shared" si="230"/>
        <v>0</v>
      </c>
      <c r="S465" s="8">
        <f t="shared" si="206"/>
        <v>43.800000000000352</v>
      </c>
      <c r="T465" s="8">
        <f t="shared" si="231"/>
        <v>16.183286236437098</v>
      </c>
      <c r="U465" s="8">
        <v>0</v>
      </c>
      <c r="V465" s="8">
        <f t="shared" si="232"/>
        <v>4.6899718864140034</v>
      </c>
      <c r="W465" s="8">
        <v>0</v>
      </c>
      <c r="X465" s="15">
        <f t="shared" si="212"/>
        <v>1200</v>
      </c>
      <c r="Y465" s="8">
        <f t="shared" si="213"/>
        <v>0</v>
      </c>
      <c r="Z465" s="8">
        <f t="shared" si="214"/>
        <v>1234.601881356512</v>
      </c>
      <c r="AA465" s="29">
        <f t="shared" si="207"/>
        <v>0</v>
      </c>
      <c r="AB465" s="8"/>
      <c r="AC465" s="8"/>
      <c r="AD465" s="8">
        <f t="shared" si="208"/>
        <v>0</v>
      </c>
      <c r="AE465" s="8">
        <f t="shared" si="209"/>
        <v>1200</v>
      </c>
      <c r="AF465" s="8">
        <f t="shared" si="215"/>
        <v>265.39811864348792</v>
      </c>
      <c r="AG465" s="16">
        <f t="shared" si="202"/>
        <v>1200</v>
      </c>
      <c r="AH465" s="29">
        <f t="shared" si="216"/>
        <v>37.925477610389969</v>
      </c>
      <c r="AI465" s="29">
        <f t="shared" si="217"/>
        <v>34.601881356512102</v>
      </c>
      <c r="AJ465" s="28">
        <f t="shared" si="210"/>
        <v>6.1146571651877278E-2</v>
      </c>
      <c r="AK465" s="25">
        <f t="shared" si="203"/>
        <v>0.61146571651877279</v>
      </c>
      <c r="AL465" s="26">
        <f t="shared" si="211"/>
        <v>4.6279829180870466</v>
      </c>
    </row>
    <row r="466" spans="2:38" x14ac:dyDescent="0.3">
      <c r="B466" s="6">
        <v>4390</v>
      </c>
      <c r="C466" s="8">
        <f t="shared" si="218"/>
        <v>43.9</v>
      </c>
      <c r="D466" s="8">
        <f t="shared" si="219"/>
        <v>14540.899067084716</v>
      </c>
      <c r="E466" s="8">
        <f t="shared" si="220"/>
        <v>33.122776918186531</v>
      </c>
      <c r="F466" s="8">
        <f t="shared" si="221"/>
        <v>44.30171412807448</v>
      </c>
      <c r="G466" s="8">
        <f t="shared" si="204"/>
        <v>2.2250485660981263</v>
      </c>
      <c r="H466" s="8">
        <f t="shared" si="222"/>
        <v>29.482191763721051</v>
      </c>
      <c r="I466" s="7">
        <v>101325</v>
      </c>
      <c r="J466" s="8">
        <f t="shared" si="223"/>
        <v>12596040</v>
      </c>
      <c r="K466" s="8">
        <f t="shared" si="224"/>
        <v>9417600</v>
      </c>
      <c r="L466" s="8">
        <f t="shared" si="225"/>
        <v>2082224.4452399253</v>
      </c>
      <c r="M466" s="17">
        <f t="shared" si="205"/>
        <v>86448227.618734539</v>
      </c>
      <c r="N466" s="18">
        <f t="shared" si="226"/>
        <v>124.31324944485566</v>
      </c>
      <c r="O466" s="18">
        <f t="shared" si="227"/>
        <v>92.944485566247224</v>
      </c>
      <c r="P466" s="18">
        <f t="shared" si="228"/>
        <v>20.549957515321246</v>
      </c>
      <c r="Q466" s="18">
        <f t="shared" si="229"/>
        <v>853.1776720329093</v>
      </c>
      <c r="R466" s="10">
        <f t="shared" si="230"/>
        <v>0</v>
      </c>
      <c r="S466" s="8">
        <f t="shared" si="206"/>
        <v>43.900000000000354</v>
      </c>
      <c r="T466" s="8">
        <f t="shared" si="231"/>
        <v>16.183286236437098</v>
      </c>
      <c r="U466" s="8">
        <v>0</v>
      </c>
      <c r="V466" s="8">
        <f t="shared" si="232"/>
        <v>4.6885758459653308</v>
      </c>
      <c r="W466" s="8">
        <v>0</v>
      </c>
      <c r="X466" s="15">
        <f t="shared" si="212"/>
        <v>1200</v>
      </c>
      <c r="Y466" s="8">
        <f t="shared" si="213"/>
        <v>0</v>
      </c>
      <c r="Z466" s="8">
        <f t="shared" si="214"/>
        <v>1234.6808810856364</v>
      </c>
      <c r="AA466" s="29">
        <f t="shared" si="207"/>
        <v>0</v>
      </c>
      <c r="AB466" s="8"/>
      <c r="AC466" s="8"/>
      <c r="AD466" s="8">
        <f t="shared" si="208"/>
        <v>0</v>
      </c>
      <c r="AE466" s="8">
        <f t="shared" si="209"/>
        <v>1200</v>
      </c>
      <c r="AF466" s="8">
        <f t="shared" si="215"/>
        <v>265.31911891436346</v>
      </c>
      <c r="AG466" s="16">
        <f t="shared" si="202"/>
        <v>1200</v>
      </c>
      <c r="AH466" s="29">
        <f t="shared" si="216"/>
        <v>38.02899481412301</v>
      </c>
      <c r="AI466" s="29">
        <f t="shared" si="217"/>
        <v>34.68088108563655</v>
      </c>
      <c r="AJ466" s="28">
        <f t="shared" si="210"/>
        <v>6.1286175696744563E-2</v>
      </c>
      <c r="AK466" s="25">
        <f t="shared" si="203"/>
        <v>0.6128617569674456</v>
      </c>
      <c r="AL466" s="26">
        <f t="shared" si="211"/>
        <v>4.63852098399824</v>
      </c>
    </row>
    <row r="467" spans="2:38" x14ac:dyDescent="0.3">
      <c r="B467" s="6">
        <v>4400</v>
      </c>
      <c r="C467" s="8">
        <f t="shared" si="218"/>
        <v>44</v>
      </c>
      <c r="D467" s="8">
        <f t="shared" si="219"/>
        <v>14574.021844002904</v>
      </c>
      <c r="E467" s="8">
        <f t="shared" si="220"/>
        <v>33.12277691818889</v>
      </c>
      <c r="F467" s="8">
        <f t="shared" si="221"/>
        <v>44.301714128077634</v>
      </c>
      <c r="G467" s="8">
        <f t="shared" si="204"/>
        <v>2.2250485660981263</v>
      </c>
      <c r="H467" s="8">
        <f t="shared" si="222"/>
        <v>29.482191763722099</v>
      </c>
      <c r="I467" s="7">
        <v>101325</v>
      </c>
      <c r="J467" s="8">
        <f t="shared" si="223"/>
        <v>12596040</v>
      </c>
      <c r="K467" s="8">
        <f t="shared" si="224"/>
        <v>9417600</v>
      </c>
      <c r="L467" s="8">
        <f t="shared" si="225"/>
        <v>2081604.4553657565</v>
      </c>
      <c r="M467" s="17">
        <f t="shared" si="205"/>
        <v>86622067.54497312</v>
      </c>
      <c r="N467" s="18">
        <f t="shared" si="226"/>
        <v>124.31324944485566</v>
      </c>
      <c r="O467" s="18">
        <f t="shared" si="227"/>
        <v>92.944485566247224</v>
      </c>
      <c r="P467" s="18">
        <f t="shared" si="228"/>
        <v>20.543838691001792</v>
      </c>
      <c r="Q467" s="18">
        <f t="shared" si="229"/>
        <v>854.89333871179986</v>
      </c>
      <c r="R467" s="10">
        <f t="shared" si="230"/>
        <v>0</v>
      </c>
      <c r="S467" s="8">
        <f t="shared" si="206"/>
        <v>44.000000000000355</v>
      </c>
      <c r="T467" s="8">
        <f t="shared" si="231"/>
        <v>16.183286236437098</v>
      </c>
      <c r="U467" s="8">
        <v>0</v>
      </c>
      <c r="V467" s="8">
        <f t="shared" si="232"/>
        <v>4.6871798055166574</v>
      </c>
      <c r="W467" s="8">
        <v>0</v>
      </c>
      <c r="X467" s="15">
        <f t="shared" si="212"/>
        <v>1200</v>
      </c>
      <c r="Y467" s="8">
        <f t="shared" si="213"/>
        <v>0</v>
      </c>
      <c r="Z467" s="8">
        <f t="shared" si="214"/>
        <v>1234.7598808147609</v>
      </c>
      <c r="AA467" s="29">
        <f t="shared" si="207"/>
        <v>0</v>
      </c>
      <c r="AB467" s="8"/>
      <c r="AC467" s="8"/>
      <c r="AD467" s="8">
        <f t="shared" si="208"/>
        <v>0</v>
      </c>
      <c r="AE467" s="8">
        <f t="shared" si="209"/>
        <v>1200</v>
      </c>
      <c r="AF467" s="8">
        <f t="shared" si="215"/>
        <v>265.240119185239</v>
      </c>
      <c r="AG467" s="16">
        <f t="shared" si="202"/>
        <v>1200</v>
      </c>
      <c r="AH467" s="29">
        <f t="shared" si="216"/>
        <v>38.132512017856079</v>
      </c>
      <c r="AI467" s="29">
        <f t="shared" si="217"/>
        <v>34.759880814761011</v>
      </c>
      <c r="AJ467" s="28">
        <f t="shared" si="210"/>
        <v>6.1425779741611876E-2</v>
      </c>
      <c r="AK467" s="25">
        <f t="shared" si="203"/>
        <v>0.61425779741611874</v>
      </c>
      <c r="AL467" s="26">
        <f t="shared" si="211"/>
        <v>4.6490590590795824</v>
      </c>
    </row>
    <row r="468" spans="2:38" x14ac:dyDescent="0.3">
      <c r="B468" s="6">
        <v>4410</v>
      </c>
      <c r="C468" s="8">
        <f t="shared" si="218"/>
        <v>44.1</v>
      </c>
      <c r="D468" s="8">
        <f t="shared" si="219"/>
        <v>14607.144620921094</v>
      </c>
      <c r="E468" s="8">
        <f t="shared" si="220"/>
        <v>33.12277691818889</v>
      </c>
      <c r="F468" s="8">
        <f t="shared" si="221"/>
        <v>44.301714128077634</v>
      </c>
      <c r="G468" s="8">
        <f t="shared" si="204"/>
        <v>2.2250485660981263</v>
      </c>
      <c r="H468" s="8">
        <f t="shared" si="222"/>
        <v>29.482191763722099</v>
      </c>
      <c r="I468" s="7">
        <v>101325</v>
      </c>
      <c r="J468" s="8">
        <f t="shared" si="223"/>
        <v>12596040</v>
      </c>
      <c r="K468" s="8">
        <f t="shared" si="224"/>
        <v>9417600</v>
      </c>
      <c r="L468" s="8">
        <f t="shared" si="225"/>
        <v>2080984.4654915878</v>
      </c>
      <c r="M468" s="17">
        <f t="shared" si="205"/>
        <v>86795907.471211702</v>
      </c>
      <c r="N468" s="18">
        <f t="shared" si="226"/>
        <v>124.31324944485566</v>
      </c>
      <c r="O468" s="18">
        <f t="shared" si="227"/>
        <v>92.944485566247224</v>
      </c>
      <c r="P468" s="18">
        <f t="shared" si="228"/>
        <v>20.537719866682338</v>
      </c>
      <c r="Q468" s="18">
        <f t="shared" si="229"/>
        <v>856.60900539069041</v>
      </c>
      <c r="R468" s="10">
        <f t="shared" si="230"/>
        <v>0</v>
      </c>
      <c r="S468" s="8">
        <f t="shared" si="206"/>
        <v>44.100000000000357</v>
      </c>
      <c r="T468" s="8">
        <f t="shared" si="231"/>
        <v>16.183286236437098</v>
      </c>
      <c r="U468" s="8">
        <v>0</v>
      </c>
      <c r="V468" s="8">
        <f t="shared" si="232"/>
        <v>4.6857837650679848</v>
      </c>
      <c r="W468" s="8">
        <v>0</v>
      </c>
      <c r="X468" s="15">
        <f t="shared" si="212"/>
        <v>1200</v>
      </c>
      <c r="Y468" s="8">
        <f t="shared" si="213"/>
        <v>0</v>
      </c>
      <c r="Z468" s="8">
        <f t="shared" si="214"/>
        <v>1234.8388805438854</v>
      </c>
      <c r="AA468" s="29">
        <f t="shared" si="207"/>
        <v>0</v>
      </c>
      <c r="AB468" s="8"/>
      <c r="AC468" s="8"/>
      <c r="AD468" s="8">
        <f t="shared" si="208"/>
        <v>0</v>
      </c>
      <c r="AE468" s="8">
        <f t="shared" si="209"/>
        <v>1200</v>
      </c>
      <c r="AF468" s="8">
        <f t="shared" si="215"/>
        <v>265.16111945611453</v>
      </c>
      <c r="AG468" s="16">
        <f t="shared" si="202"/>
        <v>1200</v>
      </c>
      <c r="AH468" s="29">
        <f t="shared" si="216"/>
        <v>38.236029221589128</v>
      </c>
      <c r="AI468" s="29">
        <f t="shared" si="217"/>
        <v>34.838880543885473</v>
      </c>
      <c r="AJ468" s="28">
        <f t="shared" si="210"/>
        <v>6.1565383786479175E-2</v>
      </c>
      <c r="AK468" s="25">
        <f t="shared" si="203"/>
        <v>0.61565383786479178</v>
      </c>
      <c r="AL468" s="26">
        <f t="shared" si="211"/>
        <v>4.6595971432687167</v>
      </c>
    </row>
    <row r="469" spans="2:38" x14ac:dyDescent="0.3">
      <c r="B469" s="6">
        <v>4420</v>
      </c>
      <c r="C469" s="8">
        <f t="shared" si="218"/>
        <v>44.2</v>
      </c>
      <c r="D469" s="8">
        <f t="shared" si="219"/>
        <v>14640.267397839281</v>
      </c>
      <c r="E469" s="8">
        <f t="shared" si="220"/>
        <v>33.12277691818889</v>
      </c>
      <c r="F469" s="8">
        <f t="shared" si="221"/>
        <v>44.301714128077634</v>
      </c>
      <c r="G469" s="8">
        <f t="shared" si="204"/>
        <v>2.2250485660981263</v>
      </c>
      <c r="H469" s="8">
        <f t="shared" si="222"/>
        <v>29.482191763722099</v>
      </c>
      <c r="I469" s="7">
        <v>101325</v>
      </c>
      <c r="J469" s="8">
        <f t="shared" si="223"/>
        <v>12596040</v>
      </c>
      <c r="K469" s="8">
        <f t="shared" si="224"/>
        <v>9417600</v>
      </c>
      <c r="L469" s="8">
        <f t="shared" si="225"/>
        <v>2080364.475617419</v>
      </c>
      <c r="M469" s="17">
        <f t="shared" si="205"/>
        <v>86969747.397450283</v>
      </c>
      <c r="N469" s="18">
        <f t="shared" si="226"/>
        <v>124.31324944485566</v>
      </c>
      <c r="O469" s="18">
        <f t="shared" si="227"/>
        <v>92.944485566247224</v>
      </c>
      <c r="P469" s="18">
        <f t="shared" si="228"/>
        <v>20.531601042362883</v>
      </c>
      <c r="Q469" s="18">
        <f t="shared" si="229"/>
        <v>858.32467206958086</v>
      </c>
      <c r="R469" s="10">
        <f t="shared" si="230"/>
        <v>0</v>
      </c>
      <c r="S469" s="8">
        <f t="shared" si="206"/>
        <v>44.200000000000358</v>
      </c>
      <c r="T469" s="8">
        <f t="shared" si="231"/>
        <v>16.183286236437098</v>
      </c>
      <c r="U469" s="8">
        <v>0</v>
      </c>
      <c r="V469" s="8">
        <f t="shared" si="232"/>
        <v>4.6843877246193113</v>
      </c>
      <c r="W469" s="8">
        <v>0</v>
      </c>
      <c r="X469" s="15">
        <f t="shared" si="212"/>
        <v>1200</v>
      </c>
      <c r="Y469" s="8">
        <f t="shared" si="213"/>
        <v>0</v>
      </c>
      <c r="Z469" s="8">
        <f t="shared" si="214"/>
        <v>1234.9178802730098</v>
      </c>
      <c r="AA469" s="29">
        <f t="shared" si="207"/>
        <v>0</v>
      </c>
      <c r="AB469" s="8"/>
      <c r="AC469" s="8"/>
      <c r="AD469" s="8">
        <f t="shared" si="208"/>
        <v>0</v>
      </c>
      <c r="AE469" s="8">
        <f t="shared" si="209"/>
        <v>1200</v>
      </c>
      <c r="AF469" s="8">
        <f t="shared" si="215"/>
        <v>265.08211972699007</v>
      </c>
      <c r="AG469" s="16">
        <f t="shared" si="202"/>
        <v>1200</v>
      </c>
      <c r="AH469" s="29">
        <f t="shared" si="216"/>
        <v>38.339546425322183</v>
      </c>
      <c r="AI469" s="29">
        <f t="shared" si="217"/>
        <v>34.917880273009928</v>
      </c>
      <c r="AJ469" s="28">
        <f t="shared" si="210"/>
        <v>6.1704987831346474E-2</v>
      </c>
      <c r="AK469" s="25">
        <f t="shared" si="203"/>
        <v>0.61704987831346469</v>
      </c>
      <c r="AL469" s="26">
        <f t="shared" si="211"/>
        <v>4.6701352365038487</v>
      </c>
    </row>
    <row r="470" spans="2:38" x14ac:dyDescent="0.3">
      <c r="B470" s="6">
        <v>4430</v>
      </c>
      <c r="C470" s="8">
        <f t="shared" si="218"/>
        <v>44.300000000000004</v>
      </c>
      <c r="D470" s="8">
        <f t="shared" si="219"/>
        <v>14673.390174757471</v>
      </c>
      <c r="E470" s="8">
        <f t="shared" si="220"/>
        <v>33.12277691818889</v>
      </c>
      <c r="F470" s="8">
        <f t="shared" si="221"/>
        <v>44.301714128077634</v>
      </c>
      <c r="G470" s="8">
        <f t="shared" si="204"/>
        <v>2.2250485660981263</v>
      </c>
      <c r="H470" s="8">
        <f t="shared" si="222"/>
        <v>29.482191763722099</v>
      </c>
      <c r="I470" s="7">
        <v>101325</v>
      </c>
      <c r="J470" s="8">
        <f t="shared" si="223"/>
        <v>12596040</v>
      </c>
      <c r="K470" s="8">
        <f t="shared" si="224"/>
        <v>9417600</v>
      </c>
      <c r="L470" s="8">
        <f t="shared" si="225"/>
        <v>2079744.4857432502</v>
      </c>
      <c r="M470" s="17">
        <f t="shared" si="205"/>
        <v>87143587.323688865</v>
      </c>
      <c r="N470" s="18">
        <f t="shared" si="226"/>
        <v>124.31324944485566</v>
      </c>
      <c r="O470" s="18">
        <f t="shared" si="227"/>
        <v>92.944485566247224</v>
      </c>
      <c r="P470" s="18">
        <f t="shared" si="228"/>
        <v>20.525482218043425</v>
      </c>
      <c r="Q470" s="18">
        <f t="shared" si="229"/>
        <v>860.04033874847141</v>
      </c>
      <c r="R470" s="10">
        <f t="shared" si="230"/>
        <v>0</v>
      </c>
      <c r="S470" s="8">
        <f t="shared" si="206"/>
        <v>44.30000000000036</v>
      </c>
      <c r="T470" s="8">
        <f t="shared" si="231"/>
        <v>16.183286236437098</v>
      </c>
      <c r="U470" s="8">
        <v>0</v>
      </c>
      <c r="V470" s="8">
        <f t="shared" si="232"/>
        <v>4.6829916841706378</v>
      </c>
      <c r="W470" s="8">
        <v>0</v>
      </c>
      <c r="X470" s="15">
        <f t="shared" si="212"/>
        <v>1200</v>
      </c>
      <c r="Y470" s="8">
        <f t="shared" si="213"/>
        <v>0</v>
      </c>
      <c r="Z470" s="8">
        <f t="shared" si="214"/>
        <v>1234.9968800021343</v>
      </c>
      <c r="AA470" s="29">
        <f t="shared" si="207"/>
        <v>0</v>
      </c>
      <c r="AB470" s="8"/>
      <c r="AC470" s="8"/>
      <c r="AD470" s="8">
        <f t="shared" si="208"/>
        <v>0</v>
      </c>
      <c r="AE470" s="8">
        <f t="shared" si="209"/>
        <v>1200</v>
      </c>
      <c r="AF470" s="8">
        <f t="shared" si="215"/>
        <v>265.00311999786561</v>
      </c>
      <c r="AG470" s="16">
        <f t="shared" si="202"/>
        <v>1200</v>
      </c>
      <c r="AH470" s="29">
        <f t="shared" si="216"/>
        <v>38.443063629055246</v>
      </c>
      <c r="AI470" s="29">
        <f t="shared" si="217"/>
        <v>34.99688000213439</v>
      </c>
      <c r="AJ470" s="28">
        <f t="shared" si="210"/>
        <v>6.1844591876213786E-2</v>
      </c>
      <c r="AK470" s="25">
        <f t="shared" si="203"/>
        <v>0.61844591876213784</v>
      </c>
      <c r="AL470" s="26">
        <f t="shared" si="211"/>
        <v>4.680673338723742</v>
      </c>
    </row>
    <row r="471" spans="2:38" x14ac:dyDescent="0.3">
      <c r="B471" s="6">
        <v>4440</v>
      </c>
      <c r="C471" s="8">
        <f t="shared" si="218"/>
        <v>44.4</v>
      </c>
      <c r="D471" s="8">
        <f t="shared" si="219"/>
        <v>14706.512951675657</v>
      </c>
      <c r="E471" s="8">
        <f t="shared" si="220"/>
        <v>33.122776918186531</v>
      </c>
      <c r="F471" s="8">
        <f t="shared" si="221"/>
        <v>44.30171412807448</v>
      </c>
      <c r="G471" s="8">
        <f t="shared" si="204"/>
        <v>2.2250485660981263</v>
      </c>
      <c r="H471" s="8">
        <f t="shared" si="222"/>
        <v>29.482191763721051</v>
      </c>
      <c r="I471" s="7">
        <v>101325</v>
      </c>
      <c r="J471" s="8">
        <f t="shared" si="223"/>
        <v>12596040</v>
      </c>
      <c r="K471" s="8">
        <f t="shared" si="224"/>
        <v>9417600</v>
      </c>
      <c r="L471" s="8">
        <f t="shared" si="225"/>
        <v>2079124.4958690815</v>
      </c>
      <c r="M471" s="17">
        <f t="shared" si="205"/>
        <v>87317427.249927431</v>
      </c>
      <c r="N471" s="18">
        <f t="shared" si="226"/>
        <v>124.31324944485566</v>
      </c>
      <c r="O471" s="18">
        <f t="shared" si="227"/>
        <v>92.944485566247224</v>
      </c>
      <c r="P471" s="18">
        <f t="shared" si="228"/>
        <v>20.519363393723971</v>
      </c>
      <c r="Q471" s="18">
        <f t="shared" si="229"/>
        <v>861.75600542736174</v>
      </c>
      <c r="R471" s="10">
        <f t="shared" si="230"/>
        <v>0</v>
      </c>
      <c r="S471" s="8">
        <f t="shared" si="206"/>
        <v>44.400000000000361</v>
      </c>
      <c r="T471" s="8">
        <f t="shared" si="231"/>
        <v>16.183286236437098</v>
      </c>
      <c r="U471" s="8">
        <v>0</v>
      </c>
      <c r="V471" s="8">
        <f t="shared" si="232"/>
        <v>4.6815956437219652</v>
      </c>
      <c r="W471" s="8">
        <v>0</v>
      </c>
      <c r="X471" s="15">
        <f t="shared" si="212"/>
        <v>1200</v>
      </c>
      <c r="Y471" s="8">
        <f t="shared" si="213"/>
        <v>0</v>
      </c>
      <c r="Z471" s="8">
        <f t="shared" si="214"/>
        <v>1235.0758797312587</v>
      </c>
      <c r="AA471" s="29">
        <f t="shared" si="207"/>
        <v>0</v>
      </c>
      <c r="AB471" s="8"/>
      <c r="AC471" s="8"/>
      <c r="AD471" s="8">
        <f t="shared" si="208"/>
        <v>0</v>
      </c>
      <c r="AE471" s="8">
        <f t="shared" si="209"/>
        <v>1200</v>
      </c>
      <c r="AF471" s="8">
        <f t="shared" si="215"/>
        <v>264.92412026874115</v>
      </c>
      <c r="AG471" s="16">
        <f t="shared" si="202"/>
        <v>1200</v>
      </c>
      <c r="AH471" s="29">
        <f t="shared" si="216"/>
        <v>38.546580832788287</v>
      </c>
      <c r="AI471" s="29">
        <f t="shared" si="217"/>
        <v>35.075879731258844</v>
      </c>
      <c r="AJ471" s="28">
        <f t="shared" si="210"/>
        <v>6.1984195921081071E-2</v>
      </c>
      <c r="AK471" s="25">
        <f t="shared" si="203"/>
        <v>0.61984195921081076</v>
      </c>
      <c r="AL471" s="26">
        <f t="shared" si="211"/>
        <v>4.6912114498677111</v>
      </c>
    </row>
    <row r="472" spans="2:38" x14ac:dyDescent="0.3">
      <c r="B472" s="6">
        <v>4450</v>
      </c>
      <c r="C472" s="8">
        <f t="shared" si="218"/>
        <v>44.5</v>
      </c>
      <c r="D472" s="8">
        <f t="shared" si="219"/>
        <v>14739.635728593847</v>
      </c>
      <c r="E472" s="8">
        <f t="shared" si="220"/>
        <v>33.12277691818889</v>
      </c>
      <c r="F472" s="8">
        <f t="shared" si="221"/>
        <v>44.301714128077634</v>
      </c>
      <c r="G472" s="8">
        <f t="shared" si="204"/>
        <v>2.2250485660981263</v>
      </c>
      <c r="H472" s="8">
        <f t="shared" si="222"/>
        <v>29.482191763722099</v>
      </c>
      <c r="I472" s="7">
        <v>101325</v>
      </c>
      <c r="J472" s="8">
        <f t="shared" si="223"/>
        <v>12596040</v>
      </c>
      <c r="K472" s="8">
        <f t="shared" si="224"/>
        <v>9417600</v>
      </c>
      <c r="L472" s="8">
        <f t="shared" si="225"/>
        <v>2078504.5059949127</v>
      </c>
      <c r="M472" s="17">
        <f t="shared" si="205"/>
        <v>87491267.176166013</v>
      </c>
      <c r="N472" s="18">
        <f t="shared" si="226"/>
        <v>124.31324944485566</v>
      </c>
      <c r="O472" s="18">
        <f t="shared" si="227"/>
        <v>92.944485566247224</v>
      </c>
      <c r="P472" s="18">
        <f t="shared" si="228"/>
        <v>20.513244569404517</v>
      </c>
      <c r="Q472" s="18">
        <f t="shared" si="229"/>
        <v>863.4716721062523</v>
      </c>
      <c r="R472" s="10">
        <f t="shared" si="230"/>
        <v>0</v>
      </c>
      <c r="S472" s="8">
        <f t="shared" si="206"/>
        <v>44.500000000000362</v>
      </c>
      <c r="T472" s="8">
        <f t="shared" si="231"/>
        <v>16.183286236437098</v>
      </c>
      <c r="U472" s="8">
        <v>0</v>
      </c>
      <c r="V472" s="8">
        <f t="shared" si="232"/>
        <v>4.6801996032732918</v>
      </c>
      <c r="W472" s="8">
        <v>0</v>
      </c>
      <c r="X472" s="15">
        <f t="shared" si="212"/>
        <v>1200</v>
      </c>
      <c r="Y472" s="8">
        <f t="shared" si="213"/>
        <v>0</v>
      </c>
      <c r="Z472" s="8">
        <f t="shared" si="214"/>
        <v>1235.1548794603832</v>
      </c>
      <c r="AA472" s="29">
        <f t="shared" si="207"/>
        <v>0</v>
      </c>
      <c r="AB472" s="8"/>
      <c r="AC472" s="8"/>
      <c r="AD472" s="8">
        <f t="shared" si="208"/>
        <v>0</v>
      </c>
      <c r="AE472" s="8">
        <f t="shared" si="209"/>
        <v>1200</v>
      </c>
      <c r="AF472" s="8">
        <f t="shared" si="215"/>
        <v>264.84512053961669</v>
      </c>
      <c r="AG472" s="16">
        <f t="shared" si="202"/>
        <v>1200</v>
      </c>
      <c r="AH472" s="29">
        <f t="shared" si="216"/>
        <v>38.650098036521356</v>
      </c>
      <c r="AI472" s="29">
        <f t="shared" si="217"/>
        <v>35.154879460383306</v>
      </c>
      <c r="AJ472" s="28">
        <f t="shared" si="210"/>
        <v>6.2123799965948384E-2</v>
      </c>
      <c r="AK472" s="25">
        <f t="shared" si="203"/>
        <v>0.6212379996594839</v>
      </c>
      <c r="AL472" s="26">
        <f t="shared" si="211"/>
        <v>4.7017495698756164</v>
      </c>
    </row>
    <row r="473" spans="2:38" x14ac:dyDescent="0.3">
      <c r="B473" s="6">
        <v>4460</v>
      </c>
      <c r="C473" s="8">
        <f t="shared" si="218"/>
        <v>44.6</v>
      </c>
      <c r="D473" s="8">
        <f t="shared" si="219"/>
        <v>14772.758505512034</v>
      </c>
      <c r="E473" s="8">
        <f t="shared" si="220"/>
        <v>33.12277691818889</v>
      </c>
      <c r="F473" s="8">
        <f t="shared" si="221"/>
        <v>44.301714128077634</v>
      </c>
      <c r="G473" s="8">
        <f t="shared" si="204"/>
        <v>2.2250485660981263</v>
      </c>
      <c r="H473" s="8">
        <f t="shared" si="222"/>
        <v>29.482191763722099</v>
      </c>
      <c r="I473" s="7">
        <v>101325</v>
      </c>
      <c r="J473" s="8">
        <f t="shared" si="223"/>
        <v>12596040</v>
      </c>
      <c r="K473" s="8">
        <f t="shared" si="224"/>
        <v>9417600</v>
      </c>
      <c r="L473" s="8">
        <f t="shared" si="225"/>
        <v>2077884.5161207439</v>
      </c>
      <c r="M473" s="17">
        <f t="shared" si="205"/>
        <v>87665107.102404594</v>
      </c>
      <c r="N473" s="18">
        <f t="shared" si="226"/>
        <v>124.31324944485566</v>
      </c>
      <c r="O473" s="18">
        <f t="shared" si="227"/>
        <v>92.944485566247224</v>
      </c>
      <c r="P473" s="18">
        <f t="shared" si="228"/>
        <v>20.507125745085062</v>
      </c>
      <c r="Q473" s="18">
        <f t="shared" si="229"/>
        <v>865.18733878514286</v>
      </c>
      <c r="R473" s="10">
        <f t="shared" si="230"/>
        <v>0</v>
      </c>
      <c r="S473" s="8">
        <f t="shared" si="206"/>
        <v>44.600000000000364</v>
      </c>
      <c r="T473" s="8">
        <f t="shared" si="231"/>
        <v>16.183286236437098</v>
      </c>
      <c r="U473" s="8">
        <v>0</v>
      </c>
      <c r="V473" s="8">
        <f t="shared" si="232"/>
        <v>4.6788035628246183</v>
      </c>
      <c r="W473" s="8">
        <v>0</v>
      </c>
      <c r="X473" s="15">
        <f t="shared" si="212"/>
        <v>1200</v>
      </c>
      <c r="Y473" s="8">
        <f t="shared" si="213"/>
        <v>0</v>
      </c>
      <c r="Z473" s="8">
        <f t="shared" si="214"/>
        <v>1235.2338791895077</v>
      </c>
      <c r="AA473" s="29">
        <f t="shared" si="207"/>
        <v>0</v>
      </c>
      <c r="AB473" s="8"/>
      <c r="AC473" s="8"/>
      <c r="AD473" s="8">
        <f t="shared" si="208"/>
        <v>0</v>
      </c>
      <c r="AE473" s="8">
        <f t="shared" si="209"/>
        <v>1200</v>
      </c>
      <c r="AF473" s="8">
        <f t="shared" si="215"/>
        <v>264.76612081049223</v>
      </c>
      <c r="AG473" s="16">
        <f t="shared" si="202"/>
        <v>1200</v>
      </c>
      <c r="AH473" s="29">
        <f t="shared" si="216"/>
        <v>38.753615240254412</v>
      </c>
      <c r="AI473" s="29">
        <f t="shared" si="217"/>
        <v>35.233879189507761</v>
      </c>
      <c r="AJ473" s="28">
        <f t="shared" si="210"/>
        <v>6.2263404010815683E-2</v>
      </c>
      <c r="AK473" s="25">
        <f t="shared" si="203"/>
        <v>0.62263404010815682</v>
      </c>
      <c r="AL473" s="26">
        <f t="shared" si="211"/>
        <v>4.7122876986878568</v>
      </c>
    </row>
    <row r="474" spans="2:38" x14ac:dyDescent="0.3">
      <c r="B474" s="6">
        <v>4470</v>
      </c>
      <c r="C474" s="8">
        <f t="shared" si="218"/>
        <v>44.7</v>
      </c>
      <c r="D474" s="8">
        <f t="shared" si="219"/>
        <v>14805.881282430224</v>
      </c>
      <c r="E474" s="8">
        <f t="shared" si="220"/>
        <v>33.12277691818889</v>
      </c>
      <c r="F474" s="8">
        <f t="shared" si="221"/>
        <v>44.301714128077634</v>
      </c>
      <c r="G474" s="8">
        <f t="shared" si="204"/>
        <v>2.2250485660981263</v>
      </c>
      <c r="H474" s="8">
        <f t="shared" si="222"/>
        <v>29.482191763722099</v>
      </c>
      <c r="I474" s="7">
        <v>101325</v>
      </c>
      <c r="J474" s="8">
        <f t="shared" si="223"/>
        <v>12596040</v>
      </c>
      <c r="K474" s="8">
        <f t="shared" si="224"/>
        <v>9417600</v>
      </c>
      <c r="L474" s="8">
        <f t="shared" si="225"/>
        <v>2077264.5262465752</v>
      </c>
      <c r="M474" s="17">
        <f t="shared" si="205"/>
        <v>87838947.028643176</v>
      </c>
      <c r="N474" s="18">
        <f t="shared" si="226"/>
        <v>124.31324944485566</v>
      </c>
      <c r="O474" s="18">
        <f t="shared" si="227"/>
        <v>92.944485566247224</v>
      </c>
      <c r="P474" s="18">
        <f t="shared" si="228"/>
        <v>20.501006920765608</v>
      </c>
      <c r="Q474" s="18">
        <f t="shared" si="229"/>
        <v>866.9030054640333</v>
      </c>
      <c r="R474" s="10">
        <f t="shared" si="230"/>
        <v>0</v>
      </c>
      <c r="S474" s="8">
        <f t="shared" si="206"/>
        <v>44.700000000000365</v>
      </c>
      <c r="T474" s="8">
        <f t="shared" si="231"/>
        <v>16.183286236437098</v>
      </c>
      <c r="U474" s="8">
        <v>0</v>
      </c>
      <c r="V474" s="8">
        <f t="shared" si="232"/>
        <v>4.6774075223759457</v>
      </c>
      <c r="W474" s="8">
        <v>0</v>
      </c>
      <c r="X474" s="15">
        <f t="shared" si="212"/>
        <v>1200</v>
      </c>
      <c r="Y474" s="8">
        <f t="shared" si="213"/>
        <v>0</v>
      </c>
      <c r="Z474" s="8">
        <f t="shared" si="214"/>
        <v>1235.3128789186321</v>
      </c>
      <c r="AA474" s="29">
        <f t="shared" si="207"/>
        <v>0</v>
      </c>
      <c r="AB474" s="8"/>
      <c r="AC474" s="8"/>
      <c r="AD474" s="8">
        <f t="shared" si="208"/>
        <v>0</v>
      </c>
      <c r="AE474" s="8">
        <f t="shared" si="209"/>
        <v>1200</v>
      </c>
      <c r="AF474" s="8">
        <f t="shared" si="215"/>
        <v>264.68712108136776</v>
      </c>
      <c r="AG474" s="16">
        <f t="shared" si="202"/>
        <v>1200</v>
      </c>
      <c r="AH474" s="29">
        <f t="shared" si="216"/>
        <v>38.857132443987474</v>
      </c>
      <c r="AI474" s="29">
        <f t="shared" si="217"/>
        <v>35.312878918632222</v>
      </c>
      <c r="AJ474" s="28">
        <f t="shared" si="210"/>
        <v>6.2403008055682996E-2</v>
      </c>
      <c r="AK474" s="25">
        <f t="shared" si="203"/>
        <v>0.62403008055682996</v>
      </c>
      <c r="AL474" s="26">
        <f t="shared" si="211"/>
        <v>4.7228258362453648</v>
      </c>
    </row>
    <row r="475" spans="2:38" x14ac:dyDescent="0.3">
      <c r="B475" s="6">
        <v>4480</v>
      </c>
      <c r="C475" s="8">
        <f t="shared" si="218"/>
        <v>44.800000000000004</v>
      </c>
      <c r="D475" s="8">
        <f t="shared" si="219"/>
        <v>14839.004059348412</v>
      </c>
      <c r="E475" s="8">
        <f t="shared" si="220"/>
        <v>33.12277691818889</v>
      </c>
      <c r="F475" s="8">
        <f t="shared" si="221"/>
        <v>44.301714128077634</v>
      </c>
      <c r="G475" s="8">
        <f t="shared" si="204"/>
        <v>2.2250485660981263</v>
      </c>
      <c r="H475" s="8">
        <f t="shared" si="222"/>
        <v>29.482191763722099</v>
      </c>
      <c r="I475" s="7">
        <v>101325</v>
      </c>
      <c r="J475" s="8">
        <f t="shared" si="223"/>
        <v>12596040</v>
      </c>
      <c r="K475" s="8">
        <f t="shared" si="224"/>
        <v>9417600</v>
      </c>
      <c r="L475" s="8">
        <f t="shared" si="225"/>
        <v>2076644.5363724064</v>
      </c>
      <c r="M475" s="17">
        <f t="shared" si="205"/>
        <v>88012786.954881757</v>
      </c>
      <c r="N475" s="18">
        <f t="shared" si="226"/>
        <v>124.31324944485566</v>
      </c>
      <c r="O475" s="18">
        <f t="shared" si="227"/>
        <v>92.944485566247224</v>
      </c>
      <c r="P475" s="18">
        <f t="shared" si="228"/>
        <v>20.494888096446154</v>
      </c>
      <c r="Q475" s="18">
        <f t="shared" si="229"/>
        <v>868.61867214292386</v>
      </c>
      <c r="R475" s="10">
        <f t="shared" si="230"/>
        <v>0</v>
      </c>
      <c r="S475" s="8">
        <f t="shared" si="206"/>
        <v>44.800000000000367</v>
      </c>
      <c r="T475" s="8">
        <f t="shared" si="231"/>
        <v>16.183286236437098</v>
      </c>
      <c r="U475" s="8">
        <v>0</v>
      </c>
      <c r="V475" s="8">
        <f t="shared" si="232"/>
        <v>4.6760114819272722</v>
      </c>
      <c r="W475" s="8">
        <v>0</v>
      </c>
      <c r="X475" s="15">
        <f t="shared" si="212"/>
        <v>1200</v>
      </c>
      <c r="Y475" s="8">
        <f t="shared" si="213"/>
        <v>0</v>
      </c>
      <c r="Z475" s="8">
        <f t="shared" si="214"/>
        <v>1235.3918786477566</v>
      </c>
      <c r="AA475" s="29">
        <f t="shared" si="207"/>
        <v>0</v>
      </c>
      <c r="AB475" s="8"/>
      <c r="AC475" s="8"/>
      <c r="AD475" s="8">
        <f t="shared" si="208"/>
        <v>0</v>
      </c>
      <c r="AE475" s="8">
        <f t="shared" si="209"/>
        <v>1200</v>
      </c>
      <c r="AF475" s="8">
        <f t="shared" si="215"/>
        <v>264.6081213522433</v>
      </c>
      <c r="AG475" s="16">
        <f t="shared" ref="AG475:AG538" si="233">IF(D475&gt;$C$8,$C$8,D475)</f>
        <v>1200</v>
      </c>
      <c r="AH475" s="29">
        <f t="shared" si="216"/>
        <v>38.96064964772053</v>
      </c>
      <c r="AI475" s="29">
        <f t="shared" si="217"/>
        <v>35.391878647756684</v>
      </c>
      <c r="AJ475" s="28">
        <f t="shared" si="210"/>
        <v>6.2542612100550302E-2</v>
      </c>
      <c r="AK475" s="25">
        <f t="shared" si="203"/>
        <v>0.62542612100550299</v>
      </c>
      <c r="AL475" s="26">
        <f t="shared" si="211"/>
        <v>4.7333639824896006</v>
      </c>
    </row>
    <row r="476" spans="2:38" x14ac:dyDescent="0.3">
      <c r="B476" s="6">
        <v>4490</v>
      </c>
      <c r="C476" s="8">
        <f t="shared" si="218"/>
        <v>44.9</v>
      </c>
      <c r="D476" s="8">
        <f t="shared" si="219"/>
        <v>14872.1268362666</v>
      </c>
      <c r="E476" s="8">
        <f t="shared" si="220"/>
        <v>33.122776918186531</v>
      </c>
      <c r="F476" s="8">
        <f t="shared" si="221"/>
        <v>44.30171412807448</v>
      </c>
      <c r="G476" s="8">
        <f t="shared" si="204"/>
        <v>2.2250485660981263</v>
      </c>
      <c r="H476" s="8">
        <f t="shared" si="222"/>
        <v>29.482191763721051</v>
      </c>
      <c r="I476" s="7">
        <v>101325</v>
      </c>
      <c r="J476" s="8">
        <f t="shared" si="223"/>
        <v>12596040</v>
      </c>
      <c r="K476" s="8">
        <f t="shared" si="224"/>
        <v>9417600</v>
      </c>
      <c r="L476" s="8">
        <f t="shared" si="225"/>
        <v>2076024.5464982376</v>
      </c>
      <c r="M476" s="17">
        <f t="shared" si="205"/>
        <v>88186626.881120324</v>
      </c>
      <c r="N476" s="18">
        <f t="shared" si="226"/>
        <v>124.31324944485566</v>
      </c>
      <c r="O476" s="18">
        <f t="shared" si="227"/>
        <v>92.944485566247224</v>
      </c>
      <c r="P476" s="18">
        <f t="shared" si="228"/>
        <v>20.488769272126699</v>
      </c>
      <c r="Q476" s="18">
        <f t="shared" si="229"/>
        <v>870.33433882181419</v>
      </c>
      <c r="R476" s="10">
        <f t="shared" si="230"/>
        <v>0</v>
      </c>
      <c r="S476" s="8">
        <f t="shared" si="206"/>
        <v>44.900000000000368</v>
      </c>
      <c r="T476" s="8">
        <f t="shared" si="231"/>
        <v>16.183286236437098</v>
      </c>
      <c r="U476" s="8">
        <v>0</v>
      </c>
      <c r="V476" s="8">
        <f t="shared" si="232"/>
        <v>4.6746154414785996</v>
      </c>
      <c r="W476" s="8">
        <v>0</v>
      </c>
      <c r="X476" s="15">
        <f t="shared" si="212"/>
        <v>1200</v>
      </c>
      <c r="Y476" s="8">
        <f t="shared" si="213"/>
        <v>0</v>
      </c>
      <c r="Z476" s="8">
        <f t="shared" si="214"/>
        <v>1235.470878376881</v>
      </c>
      <c r="AA476" s="29">
        <f t="shared" si="207"/>
        <v>0</v>
      </c>
      <c r="AB476" s="8"/>
      <c r="AC476" s="8"/>
      <c r="AD476" s="8">
        <f t="shared" si="208"/>
        <v>0</v>
      </c>
      <c r="AE476" s="8">
        <f t="shared" si="209"/>
        <v>1200</v>
      </c>
      <c r="AF476" s="8">
        <f t="shared" si="215"/>
        <v>264.52912162311884</v>
      </c>
      <c r="AG476" s="16">
        <f t="shared" si="233"/>
        <v>1200</v>
      </c>
      <c r="AH476" s="29">
        <f t="shared" si="216"/>
        <v>39.064166851453571</v>
      </c>
      <c r="AI476" s="29">
        <f t="shared" si="217"/>
        <v>35.470878376881132</v>
      </c>
      <c r="AJ476" s="28">
        <f t="shared" si="210"/>
        <v>6.268221614541758E-2</v>
      </c>
      <c r="AK476" s="25">
        <f t="shared" ref="AK476:AK539" si="234">AJ476*(B476-B475)</f>
        <v>0.6268221614541758</v>
      </c>
      <c r="AL476" s="26">
        <f t="shared" si="211"/>
        <v>4.7439021373625438</v>
      </c>
    </row>
    <row r="477" spans="2:38" x14ac:dyDescent="0.3">
      <c r="B477" s="6">
        <v>4500</v>
      </c>
      <c r="C477" s="8">
        <f t="shared" si="218"/>
        <v>45</v>
      </c>
      <c r="D477" s="8">
        <f t="shared" si="219"/>
        <v>14905.249613184787</v>
      </c>
      <c r="E477" s="8">
        <f t="shared" si="220"/>
        <v>33.12277691818889</v>
      </c>
      <c r="F477" s="8">
        <f t="shared" si="221"/>
        <v>44.301714128077634</v>
      </c>
      <c r="G477" s="8">
        <f t="shared" ref="G477:G540" si="235">SQRT(2*$C$11*($C$10-$C$9)/$C$10)</f>
        <v>2.2250485660981263</v>
      </c>
      <c r="H477" s="8">
        <f t="shared" si="222"/>
        <v>29.482191763722099</v>
      </c>
      <c r="I477" s="7">
        <v>101325</v>
      </c>
      <c r="J477" s="8">
        <f t="shared" si="223"/>
        <v>12596040</v>
      </c>
      <c r="K477" s="8">
        <f t="shared" si="224"/>
        <v>9417600</v>
      </c>
      <c r="L477" s="8">
        <f t="shared" si="225"/>
        <v>2075404.5566240689</v>
      </c>
      <c r="M477" s="17">
        <f t="shared" ref="M477:M540" si="236">M476+$C$10*$C$11*E477/2</f>
        <v>88360466.807358906</v>
      </c>
      <c r="N477" s="18">
        <f t="shared" si="226"/>
        <v>124.31324944485566</v>
      </c>
      <c r="O477" s="18">
        <f t="shared" si="227"/>
        <v>92.944485566247224</v>
      </c>
      <c r="P477" s="18">
        <f t="shared" si="228"/>
        <v>20.482650447807242</v>
      </c>
      <c r="Q477" s="18">
        <f t="shared" si="229"/>
        <v>872.05000550070474</v>
      </c>
      <c r="R477" s="10">
        <f t="shared" si="230"/>
        <v>0</v>
      </c>
      <c r="S477" s="8">
        <f t="shared" ref="S477:S540" si="237">S476+$C$16*(B477-B476)</f>
        <v>45.000000000000369</v>
      </c>
      <c r="T477" s="8">
        <f t="shared" si="231"/>
        <v>16.183286236437098</v>
      </c>
      <c r="U477" s="8">
        <v>0</v>
      </c>
      <c r="V477" s="8">
        <f t="shared" si="232"/>
        <v>4.6732194010299262</v>
      </c>
      <c r="W477" s="8">
        <v>0</v>
      </c>
      <c r="X477" s="15">
        <f t="shared" si="212"/>
        <v>1200</v>
      </c>
      <c r="Y477" s="8">
        <f t="shared" si="213"/>
        <v>0</v>
      </c>
      <c r="Z477" s="8">
        <f t="shared" si="214"/>
        <v>1235.5498781060055</v>
      </c>
      <c r="AA477" s="29">
        <f t="shared" ref="AA477:AA540" si="238">IF(X477-AG477&lt;0,0,X477-AG477)</f>
        <v>0</v>
      </c>
      <c r="AB477" s="8"/>
      <c r="AC477" s="8"/>
      <c r="AD477" s="8">
        <f t="shared" ref="AD477:AD540" si="239">IF(AD476-F476/2&lt;0,0,AD476-F476/2)</f>
        <v>0</v>
      </c>
      <c r="AE477" s="8">
        <f t="shared" ref="AE477:AE540" si="240">IF(AE476+F476/2&gt;$C$8,$C$8,AE476+F476/2)</f>
        <v>1200</v>
      </c>
      <c r="AF477" s="8">
        <f t="shared" si="215"/>
        <v>264.45012189399438</v>
      </c>
      <c r="AG477" s="16">
        <f t="shared" si="233"/>
        <v>1200</v>
      </c>
      <c r="AH477" s="29">
        <f t="shared" si="216"/>
        <v>39.167684055186641</v>
      </c>
      <c r="AI477" s="29">
        <f t="shared" si="217"/>
        <v>35.5498781060056</v>
      </c>
      <c r="AJ477" s="28">
        <f t="shared" ref="AJ477:AJ540" si="241">2*PI()*$C$5*(M477-$C$4)/(LN(AL476/$J$11)*$J$10/$J$9+LN($J$12/AL476)*$J$10/$J$9)</f>
        <v>6.2821820190284899E-2</v>
      </c>
      <c r="AK477" s="25">
        <f t="shared" si="234"/>
        <v>0.62821820190284905</v>
      </c>
      <c r="AL477" s="26">
        <f t="shared" ref="AL477:AL540" si="242">AL476+AJ477*(B477-B476)/(2*PI()*$C$5*AL476*$J$13)</f>
        <v>4.7544403008066922</v>
      </c>
    </row>
    <row r="478" spans="2:38" x14ac:dyDescent="0.3">
      <c r="B478" s="6">
        <v>4510</v>
      </c>
      <c r="C478" s="8">
        <f t="shared" si="218"/>
        <v>45.1</v>
      </c>
      <c r="D478" s="8">
        <f t="shared" si="219"/>
        <v>14938.372390102977</v>
      </c>
      <c r="E478" s="8">
        <f t="shared" si="220"/>
        <v>33.12277691818889</v>
      </c>
      <c r="F478" s="8">
        <f t="shared" si="221"/>
        <v>44.301714128077634</v>
      </c>
      <c r="G478" s="8">
        <f t="shared" si="235"/>
        <v>2.2250485660981263</v>
      </c>
      <c r="H478" s="8">
        <f t="shared" si="222"/>
        <v>29.482191763722099</v>
      </c>
      <c r="I478" s="7">
        <v>101325</v>
      </c>
      <c r="J478" s="8">
        <f t="shared" si="223"/>
        <v>12596040</v>
      </c>
      <c r="K478" s="8">
        <f t="shared" si="224"/>
        <v>9417600</v>
      </c>
      <c r="L478" s="8">
        <f t="shared" si="225"/>
        <v>2074784.5667499001</v>
      </c>
      <c r="M478" s="17">
        <f t="shared" si="236"/>
        <v>88534306.733597487</v>
      </c>
      <c r="N478" s="18">
        <f t="shared" si="226"/>
        <v>124.31324944485566</v>
      </c>
      <c r="O478" s="18">
        <f t="shared" si="227"/>
        <v>92.944485566247224</v>
      </c>
      <c r="P478" s="18">
        <f t="shared" si="228"/>
        <v>20.476531623487787</v>
      </c>
      <c r="Q478" s="18">
        <f t="shared" si="229"/>
        <v>873.76567217959519</v>
      </c>
      <c r="R478" s="10">
        <f t="shared" si="230"/>
        <v>0</v>
      </c>
      <c r="S478" s="8">
        <f t="shared" si="237"/>
        <v>45.100000000000371</v>
      </c>
      <c r="T478" s="8">
        <f t="shared" si="231"/>
        <v>16.183286236437098</v>
      </c>
      <c r="U478" s="8">
        <v>0</v>
      </c>
      <c r="V478" s="8">
        <f t="shared" si="232"/>
        <v>4.6718233605812545</v>
      </c>
      <c r="W478" s="8">
        <v>0</v>
      </c>
      <c r="X478" s="15">
        <f t="shared" ref="X478:X541" si="243">$C$8-AD478</f>
        <v>1200</v>
      </c>
      <c r="Y478" s="8">
        <f t="shared" ref="Y478:Y541" si="244">$C$8-AE478</f>
        <v>0</v>
      </c>
      <c r="Z478" s="8">
        <f t="shared" ref="Z478:Z541" si="245">$C$6-AF478</f>
        <v>1235.62887783513</v>
      </c>
      <c r="AA478" s="29">
        <f t="shared" si="238"/>
        <v>0</v>
      </c>
      <c r="AB478" s="8"/>
      <c r="AC478" s="8"/>
      <c r="AD478" s="8">
        <f t="shared" si="239"/>
        <v>0</v>
      </c>
      <c r="AE478" s="8">
        <f t="shared" si="240"/>
        <v>1200</v>
      </c>
      <c r="AF478" s="8">
        <f t="shared" ref="AF478:AF541" si="246">IF(AD478&gt;0,$C$6-$C$8,$C$6-$C$8-AI478)</f>
        <v>264.37112216486997</v>
      </c>
      <c r="AG478" s="16">
        <f t="shared" si="233"/>
        <v>1200</v>
      </c>
      <c r="AH478" s="29">
        <f t="shared" ref="AH478:AH541" si="247">IF(AD478&gt;0,0,ABS(($C$16-AJ478)*(B478-B477)/$G$19))</f>
        <v>39.271201258919689</v>
      </c>
      <c r="AI478" s="29">
        <f t="shared" ref="AI478:AI541" si="248">IF(AD478&gt;0,0,AK478/$G$20)</f>
        <v>35.628877835130048</v>
      </c>
      <c r="AJ478" s="28">
        <f t="shared" si="241"/>
        <v>6.2961424235152191E-2</v>
      </c>
      <c r="AK478" s="25">
        <f t="shared" si="234"/>
        <v>0.62961424235152186</v>
      </c>
      <c r="AL478" s="26">
        <f t="shared" si="242"/>
        <v>4.7649784727650513</v>
      </c>
    </row>
    <row r="479" spans="2:38" x14ac:dyDescent="0.3">
      <c r="B479" s="6">
        <v>4520</v>
      </c>
      <c r="C479" s="8">
        <f t="shared" si="218"/>
        <v>45.2</v>
      </c>
      <c r="D479" s="8">
        <f t="shared" si="219"/>
        <v>14971.495167021167</v>
      </c>
      <c r="E479" s="8">
        <f t="shared" si="220"/>
        <v>33.12277691818889</v>
      </c>
      <c r="F479" s="8">
        <f t="shared" si="221"/>
        <v>44.301714128077634</v>
      </c>
      <c r="G479" s="8">
        <f t="shared" si="235"/>
        <v>2.2250485660981263</v>
      </c>
      <c r="H479" s="8">
        <f t="shared" si="222"/>
        <v>29.482191763722099</v>
      </c>
      <c r="I479" s="7">
        <v>101325</v>
      </c>
      <c r="J479" s="8">
        <f t="shared" si="223"/>
        <v>12596040</v>
      </c>
      <c r="K479" s="8">
        <f t="shared" si="224"/>
        <v>9417600</v>
      </c>
      <c r="L479" s="8">
        <f t="shared" si="225"/>
        <v>2074164.5768757311</v>
      </c>
      <c r="M479" s="17">
        <f t="shared" si="236"/>
        <v>88708146.659836069</v>
      </c>
      <c r="N479" s="18">
        <f t="shared" si="226"/>
        <v>124.31324944485566</v>
      </c>
      <c r="O479" s="18">
        <f t="shared" si="227"/>
        <v>92.944485566247224</v>
      </c>
      <c r="P479" s="18">
        <f t="shared" si="228"/>
        <v>20.470412799168329</v>
      </c>
      <c r="Q479" s="18">
        <f t="shared" si="229"/>
        <v>875.48133885848574</v>
      </c>
      <c r="R479" s="10">
        <f t="shared" si="230"/>
        <v>0</v>
      </c>
      <c r="S479" s="8">
        <f t="shared" si="237"/>
        <v>45.200000000000372</v>
      </c>
      <c r="T479" s="8">
        <f t="shared" si="231"/>
        <v>16.183286236437098</v>
      </c>
      <c r="U479" s="8">
        <v>0</v>
      </c>
      <c r="V479" s="8">
        <f t="shared" si="232"/>
        <v>4.6704273201325801</v>
      </c>
      <c r="W479" s="8">
        <v>0</v>
      </c>
      <c r="X479" s="15">
        <f t="shared" si="243"/>
        <v>1200</v>
      </c>
      <c r="Y479" s="8">
        <f t="shared" si="244"/>
        <v>0</v>
      </c>
      <c r="Z479" s="8">
        <f t="shared" si="245"/>
        <v>1235.7078775642544</v>
      </c>
      <c r="AA479" s="29">
        <f t="shared" si="238"/>
        <v>0</v>
      </c>
      <c r="AB479" s="8"/>
      <c r="AC479" s="8"/>
      <c r="AD479" s="8">
        <f t="shared" si="239"/>
        <v>0</v>
      </c>
      <c r="AE479" s="8">
        <f t="shared" si="240"/>
        <v>1200</v>
      </c>
      <c r="AF479" s="8">
        <f t="shared" si="246"/>
        <v>264.29212243574545</v>
      </c>
      <c r="AG479" s="16">
        <f t="shared" si="233"/>
        <v>1200</v>
      </c>
      <c r="AH479" s="29">
        <f t="shared" si="247"/>
        <v>39.374718462652758</v>
      </c>
      <c r="AI479" s="29">
        <f t="shared" si="248"/>
        <v>35.707877564254517</v>
      </c>
      <c r="AJ479" s="28">
        <f t="shared" si="241"/>
        <v>6.3101028280019511E-2</v>
      </c>
      <c r="AK479" s="25">
        <f t="shared" si="234"/>
        <v>0.63101028280019511</v>
      </c>
      <c r="AL479" s="26">
        <f t="shared" si="242"/>
        <v>4.7755166531811311</v>
      </c>
    </row>
    <row r="480" spans="2:38" x14ac:dyDescent="0.3">
      <c r="B480" s="6">
        <v>4530</v>
      </c>
      <c r="C480" s="8">
        <f t="shared" si="218"/>
        <v>45.300000000000004</v>
      </c>
      <c r="D480" s="8">
        <f t="shared" si="219"/>
        <v>15004.617943939355</v>
      </c>
      <c r="E480" s="8">
        <f t="shared" si="220"/>
        <v>33.12277691818889</v>
      </c>
      <c r="F480" s="8">
        <f t="shared" si="221"/>
        <v>44.301714128077634</v>
      </c>
      <c r="G480" s="8">
        <f t="shared" si="235"/>
        <v>2.2250485660981263</v>
      </c>
      <c r="H480" s="8">
        <f t="shared" si="222"/>
        <v>29.482191763722099</v>
      </c>
      <c r="I480" s="7">
        <v>101325</v>
      </c>
      <c r="J480" s="8">
        <f t="shared" si="223"/>
        <v>12596040</v>
      </c>
      <c r="K480" s="8">
        <f t="shared" si="224"/>
        <v>9417600</v>
      </c>
      <c r="L480" s="8">
        <f t="shared" si="225"/>
        <v>2073544.5870015624</v>
      </c>
      <c r="M480" s="17">
        <f t="shared" si="236"/>
        <v>88881986.58607465</v>
      </c>
      <c r="N480" s="18">
        <f t="shared" si="226"/>
        <v>124.31324944485566</v>
      </c>
      <c r="O480" s="18">
        <f t="shared" si="227"/>
        <v>92.944485566247224</v>
      </c>
      <c r="P480" s="18">
        <f t="shared" si="228"/>
        <v>20.464293974848875</v>
      </c>
      <c r="Q480" s="18">
        <f t="shared" si="229"/>
        <v>877.1970055373763</v>
      </c>
      <c r="R480" s="10">
        <f t="shared" si="230"/>
        <v>0</v>
      </c>
      <c r="S480" s="8">
        <f t="shared" si="237"/>
        <v>45.300000000000374</v>
      </c>
      <c r="T480" s="8">
        <f t="shared" si="231"/>
        <v>16.183286236437098</v>
      </c>
      <c r="U480" s="8">
        <v>0</v>
      </c>
      <c r="V480" s="8">
        <f t="shared" si="232"/>
        <v>4.6690312796839084</v>
      </c>
      <c r="W480" s="8">
        <v>0</v>
      </c>
      <c r="X480" s="15">
        <f t="shared" si="243"/>
        <v>1200</v>
      </c>
      <c r="Y480" s="8">
        <f t="shared" si="244"/>
        <v>0</v>
      </c>
      <c r="Z480" s="8">
        <f t="shared" si="245"/>
        <v>1235.7868772933789</v>
      </c>
      <c r="AA480" s="29">
        <f t="shared" si="238"/>
        <v>0</v>
      </c>
      <c r="AB480" s="8"/>
      <c r="AC480" s="8"/>
      <c r="AD480" s="8">
        <f t="shared" si="239"/>
        <v>0</v>
      </c>
      <c r="AE480" s="8">
        <f t="shared" si="240"/>
        <v>1200</v>
      </c>
      <c r="AF480" s="8">
        <f t="shared" si="246"/>
        <v>264.21312270662105</v>
      </c>
      <c r="AG480" s="16">
        <f t="shared" si="233"/>
        <v>1200</v>
      </c>
      <c r="AH480" s="29">
        <f t="shared" si="247"/>
        <v>39.478235666385807</v>
      </c>
      <c r="AI480" s="29">
        <f t="shared" si="248"/>
        <v>35.786877293378971</v>
      </c>
      <c r="AJ480" s="28">
        <f t="shared" si="241"/>
        <v>6.3240632324886803E-2</v>
      </c>
      <c r="AK480" s="25">
        <f t="shared" si="234"/>
        <v>0.63240632324886803</v>
      </c>
      <c r="AL480" s="26">
        <f t="shared" si="242"/>
        <v>4.7860548419989399</v>
      </c>
    </row>
    <row r="481" spans="2:38" x14ac:dyDescent="0.3">
      <c r="B481" s="6">
        <v>4540</v>
      </c>
      <c r="C481" s="8">
        <f t="shared" si="218"/>
        <v>45.4</v>
      </c>
      <c r="D481" s="8">
        <f t="shared" si="219"/>
        <v>15037.740720857542</v>
      </c>
      <c r="E481" s="8">
        <f t="shared" si="220"/>
        <v>33.122776918186531</v>
      </c>
      <c r="F481" s="8">
        <f t="shared" si="221"/>
        <v>44.30171412807448</v>
      </c>
      <c r="G481" s="8">
        <f t="shared" si="235"/>
        <v>2.2250485660981263</v>
      </c>
      <c r="H481" s="8">
        <f t="shared" si="222"/>
        <v>29.482191763721051</v>
      </c>
      <c r="I481" s="7">
        <v>101325</v>
      </c>
      <c r="J481" s="8">
        <f t="shared" si="223"/>
        <v>12596040</v>
      </c>
      <c r="K481" s="8">
        <f t="shared" si="224"/>
        <v>9417600</v>
      </c>
      <c r="L481" s="8">
        <f t="shared" si="225"/>
        <v>2072924.5971273936</v>
      </c>
      <c r="M481" s="17">
        <f t="shared" si="236"/>
        <v>89055826.512313217</v>
      </c>
      <c r="N481" s="18">
        <f t="shared" si="226"/>
        <v>124.31324944485566</v>
      </c>
      <c r="O481" s="18">
        <f t="shared" si="227"/>
        <v>92.944485566247224</v>
      </c>
      <c r="P481" s="18">
        <f t="shared" si="228"/>
        <v>20.458175150529421</v>
      </c>
      <c r="Q481" s="18">
        <f t="shared" si="229"/>
        <v>878.91267221626663</v>
      </c>
      <c r="R481" s="10">
        <f t="shared" si="230"/>
        <v>0</v>
      </c>
      <c r="S481" s="8">
        <f t="shared" si="237"/>
        <v>45.400000000000375</v>
      </c>
      <c r="T481" s="8">
        <f t="shared" si="231"/>
        <v>16.183286236437098</v>
      </c>
      <c r="U481" s="8">
        <v>0</v>
      </c>
      <c r="V481" s="8">
        <f t="shared" si="232"/>
        <v>4.6676352392352349</v>
      </c>
      <c r="W481" s="8">
        <v>0</v>
      </c>
      <c r="X481" s="15">
        <f t="shared" si="243"/>
        <v>1200</v>
      </c>
      <c r="Y481" s="8">
        <f t="shared" si="244"/>
        <v>0</v>
      </c>
      <c r="Z481" s="8">
        <f t="shared" si="245"/>
        <v>1235.8658770225034</v>
      </c>
      <c r="AA481" s="29">
        <f t="shared" si="238"/>
        <v>0</v>
      </c>
      <c r="AB481" s="8"/>
      <c r="AC481" s="8"/>
      <c r="AD481" s="8">
        <f t="shared" si="239"/>
        <v>0</v>
      </c>
      <c r="AE481" s="8">
        <f t="shared" si="240"/>
        <v>1200</v>
      </c>
      <c r="AF481" s="8">
        <f t="shared" si="246"/>
        <v>264.13412297749659</v>
      </c>
      <c r="AG481" s="16">
        <f t="shared" si="233"/>
        <v>1200</v>
      </c>
      <c r="AH481" s="29">
        <f t="shared" si="247"/>
        <v>39.581752870118869</v>
      </c>
      <c r="AI481" s="29">
        <f t="shared" si="248"/>
        <v>35.865877022503433</v>
      </c>
      <c r="AJ481" s="28">
        <f t="shared" si="241"/>
        <v>6.3380236369754109E-2</v>
      </c>
      <c r="AK481" s="25">
        <f t="shared" si="234"/>
        <v>0.63380236369754106</v>
      </c>
      <c r="AL481" s="26">
        <f t="shared" si="242"/>
        <v>4.7965930391629801</v>
      </c>
    </row>
    <row r="482" spans="2:38" x14ac:dyDescent="0.3">
      <c r="B482" s="6">
        <v>4550</v>
      </c>
      <c r="C482" s="8">
        <f t="shared" si="218"/>
        <v>45.5</v>
      </c>
      <c r="D482" s="8">
        <f t="shared" si="219"/>
        <v>15070.86349777573</v>
      </c>
      <c r="E482" s="8">
        <f t="shared" si="220"/>
        <v>33.12277691818889</v>
      </c>
      <c r="F482" s="8">
        <f t="shared" si="221"/>
        <v>44.301714128077634</v>
      </c>
      <c r="G482" s="8">
        <f t="shared" si="235"/>
        <v>2.2250485660981263</v>
      </c>
      <c r="H482" s="8">
        <f t="shared" si="222"/>
        <v>29.482191763722099</v>
      </c>
      <c r="I482" s="7">
        <v>101325</v>
      </c>
      <c r="J482" s="8">
        <f t="shared" si="223"/>
        <v>12596040</v>
      </c>
      <c r="K482" s="8">
        <f t="shared" si="224"/>
        <v>9417600</v>
      </c>
      <c r="L482" s="8">
        <f t="shared" si="225"/>
        <v>2072304.6072532248</v>
      </c>
      <c r="M482" s="17">
        <f t="shared" si="236"/>
        <v>89229666.438551798</v>
      </c>
      <c r="N482" s="18">
        <f t="shared" si="226"/>
        <v>124.31324944485566</v>
      </c>
      <c r="O482" s="18">
        <f t="shared" si="227"/>
        <v>92.944485566247224</v>
      </c>
      <c r="P482" s="18">
        <f t="shared" si="228"/>
        <v>20.452056326209966</v>
      </c>
      <c r="Q482" s="18">
        <f t="shared" si="229"/>
        <v>880.62833889515719</v>
      </c>
      <c r="R482" s="10">
        <f t="shared" si="230"/>
        <v>0</v>
      </c>
      <c r="S482" s="8">
        <f t="shared" si="237"/>
        <v>45.500000000000377</v>
      </c>
      <c r="T482" s="8">
        <f t="shared" si="231"/>
        <v>16.183286236437098</v>
      </c>
      <c r="U482" s="8">
        <v>0</v>
      </c>
      <c r="V482" s="8">
        <f t="shared" si="232"/>
        <v>4.6662391987865615</v>
      </c>
      <c r="W482" s="8">
        <v>0</v>
      </c>
      <c r="X482" s="15">
        <f t="shared" si="243"/>
        <v>1200</v>
      </c>
      <c r="Y482" s="8">
        <f t="shared" si="244"/>
        <v>0</v>
      </c>
      <c r="Z482" s="8">
        <f t="shared" si="245"/>
        <v>1235.9448767516278</v>
      </c>
      <c r="AA482" s="29">
        <f t="shared" si="238"/>
        <v>0</v>
      </c>
      <c r="AB482" s="8"/>
      <c r="AC482" s="8"/>
      <c r="AD482" s="8">
        <f t="shared" si="239"/>
        <v>0</v>
      </c>
      <c r="AE482" s="8">
        <f t="shared" si="240"/>
        <v>1200</v>
      </c>
      <c r="AF482" s="8">
        <f t="shared" si="246"/>
        <v>264.05512324837213</v>
      </c>
      <c r="AG482" s="16">
        <f t="shared" si="233"/>
        <v>1200</v>
      </c>
      <c r="AH482" s="29">
        <f t="shared" si="247"/>
        <v>39.685270073851925</v>
      </c>
      <c r="AI482" s="29">
        <f t="shared" si="248"/>
        <v>35.944876751627895</v>
      </c>
      <c r="AJ482" s="28">
        <f t="shared" si="241"/>
        <v>6.3519840414621415E-2</v>
      </c>
      <c r="AK482" s="25">
        <f t="shared" si="234"/>
        <v>0.6351984041462142</v>
      </c>
      <c r="AL482" s="26">
        <f t="shared" si="242"/>
        <v>4.8071312446182413</v>
      </c>
    </row>
    <row r="483" spans="2:38" x14ac:dyDescent="0.3">
      <c r="B483" s="6">
        <v>4560</v>
      </c>
      <c r="C483" s="8">
        <f t="shared" si="218"/>
        <v>45.6</v>
      </c>
      <c r="D483" s="8">
        <f t="shared" si="219"/>
        <v>15103.98627469392</v>
      </c>
      <c r="E483" s="8">
        <f t="shared" si="220"/>
        <v>33.12277691818889</v>
      </c>
      <c r="F483" s="8">
        <f t="shared" si="221"/>
        <v>44.301714128077634</v>
      </c>
      <c r="G483" s="8">
        <f t="shared" si="235"/>
        <v>2.2250485660981263</v>
      </c>
      <c r="H483" s="8">
        <f t="shared" si="222"/>
        <v>29.482191763722099</v>
      </c>
      <c r="I483" s="7">
        <v>101325</v>
      </c>
      <c r="J483" s="8">
        <f t="shared" si="223"/>
        <v>12596040</v>
      </c>
      <c r="K483" s="8">
        <f t="shared" si="224"/>
        <v>9417600</v>
      </c>
      <c r="L483" s="8">
        <f t="shared" si="225"/>
        <v>2071684.6173790561</v>
      </c>
      <c r="M483" s="17">
        <f t="shared" si="236"/>
        <v>89403506.36479038</v>
      </c>
      <c r="N483" s="18">
        <f t="shared" si="226"/>
        <v>124.31324944485566</v>
      </c>
      <c r="O483" s="18">
        <f t="shared" si="227"/>
        <v>92.944485566247224</v>
      </c>
      <c r="P483" s="18">
        <f t="shared" si="228"/>
        <v>20.445937501890512</v>
      </c>
      <c r="Q483" s="18">
        <f t="shared" si="229"/>
        <v>882.34400557404763</v>
      </c>
      <c r="R483" s="10">
        <f t="shared" si="230"/>
        <v>0</v>
      </c>
      <c r="S483" s="8">
        <f t="shared" si="237"/>
        <v>45.600000000000378</v>
      </c>
      <c r="T483" s="8">
        <f t="shared" si="231"/>
        <v>16.183286236437098</v>
      </c>
      <c r="U483" s="8">
        <v>0</v>
      </c>
      <c r="V483" s="8">
        <f t="shared" si="232"/>
        <v>4.6648431583378889</v>
      </c>
      <c r="W483" s="8">
        <v>0</v>
      </c>
      <c r="X483" s="15">
        <f t="shared" si="243"/>
        <v>1200</v>
      </c>
      <c r="Y483" s="8">
        <f t="shared" si="244"/>
        <v>0</v>
      </c>
      <c r="Z483" s="8">
        <f t="shared" si="245"/>
        <v>1236.0238764807523</v>
      </c>
      <c r="AA483" s="29">
        <f t="shared" si="238"/>
        <v>0</v>
      </c>
      <c r="AB483" s="8"/>
      <c r="AC483" s="8"/>
      <c r="AD483" s="8">
        <f t="shared" si="239"/>
        <v>0</v>
      </c>
      <c r="AE483" s="8">
        <f t="shared" si="240"/>
        <v>1200</v>
      </c>
      <c r="AF483" s="8">
        <f t="shared" si="246"/>
        <v>263.97612351924766</v>
      </c>
      <c r="AG483" s="16">
        <f t="shared" si="233"/>
        <v>1200</v>
      </c>
      <c r="AH483" s="29">
        <f t="shared" si="247"/>
        <v>39.788787277584973</v>
      </c>
      <c r="AI483" s="29">
        <f t="shared" si="248"/>
        <v>36.023876480752342</v>
      </c>
      <c r="AJ483" s="28">
        <f t="shared" si="241"/>
        <v>6.3659444459488707E-2</v>
      </c>
      <c r="AK483" s="25">
        <f t="shared" si="234"/>
        <v>0.63659444459488701</v>
      </c>
      <c r="AL483" s="26">
        <f t="shared" si="242"/>
        <v>4.8176694583101956</v>
      </c>
    </row>
    <row r="484" spans="2:38" x14ac:dyDescent="0.3">
      <c r="B484" s="6">
        <v>4570</v>
      </c>
      <c r="C484" s="8">
        <f t="shared" si="218"/>
        <v>45.7</v>
      </c>
      <c r="D484" s="8">
        <f t="shared" si="219"/>
        <v>15137.109051612108</v>
      </c>
      <c r="E484" s="8">
        <f t="shared" si="220"/>
        <v>33.12277691818889</v>
      </c>
      <c r="F484" s="8">
        <f t="shared" si="221"/>
        <v>44.301714128077634</v>
      </c>
      <c r="G484" s="8">
        <f t="shared" si="235"/>
        <v>2.2250485660981263</v>
      </c>
      <c r="H484" s="8">
        <f t="shared" si="222"/>
        <v>29.482191763722099</v>
      </c>
      <c r="I484" s="7">
        <v>101325</v>
      </c>
      <c r="J484" s="8">
        <f t="shared" si="223"/>
        <v>12596040</v>
      </c>
      <c r="K484" s="8">
        <f t="shared" si="224"/>
        <v>9417600</v>
      </c>
      <c r="L484" s="8">
        <f t="shared" si="225"/>
        <v>2071064.6275048873</v>
      </c>
      <c r="M484" s="17">
        <f t="shared" si="236"/>
        <v>89577346.291028962</v>
      </c>
      <c r="N484" s="18">
        <f t="shared" si="226"/>
        <v>124.31324944485566</v>
      </c>
      <c r="O484" s="18">
        <f t="shared" si="227"/>
        <v>92.944485566247224</v>
      </c>
      <c r="P484" s="18">
        <f t="shared" si="228"/>
        <v>20.439818677571058</v>
      </c>
      <c r="Q484" s="18">
        <f t="shared" si="229"/>
        <v>884.05967225293819</v>
      </c>
      <c r="R484" s="10">
        <f t="shared" si="230"/>
        <v>0</v>
      </c>
      <c r="S484" s="8">
        <f t="shared" si="237"/>
        <v>45.700000000000379</v>
      </c>
      <c r="T484" s="8">
        <f t="shared" si="231"/>
        <v>16.183286236437098</v>
      </c>
      <c r="U484" s="8">
        <v>0</v>
      </c>
      <c r="V484" s="8">
        <f t="shared" si="232"/>
        <v>4.6634471178892154</v>
      </c>
      <c r="W484" s="8">
        <v>0</v>
      </c>
      <c r="X484" s="15">
        <f t="shared" si="243"/>
        <v>1200</v>
      </c>
      <c r="Y484" s="8">
        <f t="shared" si="244"/>
        <v>0</v>
      </c>
      <c r="Z484" s="8">
        <f t="shared" si="245"/>
        <v>1236.1028762098767</v>
      </c>
      <c r="AA484" s="29">
        <f t="shared" si="238"/>
        <v>0</v>
      </c>
      <c r="AB484" s="8"/>
      <c r="AC484" s="8"/>
      <c r="AD484" s="8">
        <f t="shared" si="239"/>
        <v>0</v>
      </c>
      <c r="AE484" s="8">
        <f t="shared" si="240"/>
        <v>1200</v>
      </c>
      <c r="AF484" s="8">
        <f t="shared" si="246"/>
        <v>263.8971237901232</v>
      </c>
      <c r="AG484" s="16">
        <f t="shared" si="233"/>
        <v>1200</v>
      </c>
      <c r="AH484" s="29">
        <f t="shared" si="247"/>
        <v>39.892304481318043</v>
      </c>
      <c r="AI484" s="29">
        <f t="shared" si="248"/>
        <v>36.102876209876811</v>
      </c>
      <c r="AJ484" s="28">
        <f t="shared" si="241"/>
        <v>6.3799048504356026E-2</v>
      </c>
      <c r="AK484" s="25">
        <f t="shared" si="234"/>
        <v>0.63799048504356026</v>
      </c>
      <c r="AL484" s="26">
        <f t="shared" si="242"/>
        <v>4.828207680184792</v>
      </c>
    </row>
    <row r="485" spans="2:38" x14ac:dyDescent="0.3">
      <c r="B485" s="6">
        <v>4580</v>
      </c>
      <c r="C485" s="8">
        <f t="shared" si="218"/>
        <v>45.800000000000004</v>
      </c>
      <c r="D485" s="8">
        <f t="shared" si="219"/>
        <v>15170.231828530297</v>
      </c>
      <c r="E485" s="8">
        <f t="shared" si="220"/>
        <v>33.12277691818889</v>
      </c>
      <c r="F485" s="8">
        <f t="shared" si="221"/>
        <v>44.301714128077634</v>
      </c>
      <c r="G485" s="8">
        <f t="shared" si="235"/>
        <v>2.2250485660981263</v>
      </c>
      <c r="H485" s="8">
        <f t="shared" si="222"/>
        <v>29.482191763722099</v>
      </c>
      <c r="I485" s="7">
        <v>101325</v>
      </c>
      <c r="J485" s="8">
        <f t="shared" si="223"/>
        <v>12596040</v>
      </c>
      <c r="K485" s="8">
        <f t="shared" si="224"/>
        <v>9417600</v>
      </c>
      <c r="L485" s="8">
        <f t="shared" si="225"/>
        <v>2070444.6376307185</v>
      </c>
      <c r="M485" s="17">
        <f t="shared" si="236"/>
        <v>89751186.217267543</v>
      </c>
      <c r="N485" s="18">
        <f t="shared" si="226"/>
        <v>124.31324944485566</v>
      </c>
      <c r="O485" s="18">
        <f t="shared" si="227"/>
        <v>92.944485566247224</v>
      </c>
      <c r="P485" s="18">
        <f t="shared" si="228"/>
        <v>20.4336998532516</v>
      </c>
      <c r="Q485" s="18">
        <f t="shared" si="229"/>
        <v>885.77533893182874</v>
      </c>
      <c r="R485" s="10">
        <f t="shared" si="230"/>
        <v>0</v>
      </c>
      <c r="S485" s="8">
        <f t="shared" si="237"/>
        <v>45.800000000000381</v>
      </c>
      <c r="T485" s="8">
        <f t="shared" si="231"/>
        <v>16.183286236437098</v>
      </c>
      <c r="U485" s="8">
        <v>0</v>
      </c>
      <c r="V485" s="8">
        <f t="shared" si="232"/>
        <v>4.6620510774405428</v>
      </c>
      <c r="W485" s="8">
        <v>0</v>
      </c>
      <c r="X485" s="15">
        <f t="shared" si="243"/>
        <v>1200</v>
      </c>
      <c r="Y485" s="8">
        <f t="shared" si="244"/>
        <v>0</v>
      </c>
      <c r="Z485" s="8">
        <f t="shared" si="245"/>
        <v>1236.1818759390012</v>
      </c>
      <c r="AA485" s="29">
        <f t="shared" si="238"/>
        <v>0</v>
      </c>
      <c r="AB485" s="8"/>
      <c r="AC485" s="8"/>
      <c r="AD485" s="8">
        <f t="shared" si="239"/>
        <v>0</v>
      </c>
      <c r="AE485" s="8">
        <f t="shared" si="240"/>
        <v>1200</v>
      </c>
      <c r="AF485" s="8">
        <f t="shared" si="246"/>
        <v>263.81812406099874</v>
      </c>
      <c r="AG485" s="16">
        <f t="shared" si="233"/>
        <v>1200</v>
      </c>
      <c r="AH485" s="29">
        <f t="shared" si="247"/>
        <v>39.995821685051091</v>
      </c>
      <c r="AI485" s="29">
        <f t="shared" si="248"/>
        <v>36.181875939001266</v>
      </c>
      <c r="AJ485" s="28">
        <f t="shared" si="241"/>
        <v>6.3938652549223318E-2</v>
      </c>
      <c r="AK485" s="25">
        <f t="shared" si="234"/>
        <v>0.63938652549223318</v>
      </c>
      <c r="AL485" s="26">
        <f t="shared" si="242"/>
        <v>4.8387459101884511</v>
      </c>
    </row>
    <row r="486" spans="2:38" x14ac:dyDescent="0.3">
      <c r="B486" s="6">
        <v>4590</v>
      </c>
      <c r="C486" s="8">
        <f t="shared" si="218"/>
        <v>45.9</v>
      </c>
      <c r="D486" s="8">
        <f t="shared" si="219"/>
        <v>15203.354605448483</v>
      </c>
      <c r="E486" s="8">
        <f t="shared" si="220"/>
        <v>33.122776918186531</v>
      </c>
      <c r="F486" s="8">
        <f t="shared" si="221"/>
        <v>44.30171412807448</v>
      </c>
      <c r="G486" s="8">
        <f t="shared" si="235"/>
        <v>2.2250485660981263</v>
      </c>
      <c r="H486" s="8">
        <f t="shared" si="222"/>
        <v>29.482191763721051</v>
      </c>
      <c r="I486" s="7">
        <v>101325</v>
      </c>
      <c r="J486" s="8">
        <f t="shared" si="223"/>
        <v>12596040</v>
      </c>
      <c r="K486" s="8">
        <f t="shared" si="224"/>
        <v>9417600</v>
      </c>
      <c r="L486" s="8">
        <f t="shared" si="225"/>
        <v>2069824.6477565498</v>
      </c>
      <c r="M486" s="17">
        <f t="shared" si="236"/>
        <v>89925026.14350611</v>
      </c>
      <c r="N486" s="18">
        <f t="shared" si="226"/>
        <v>124.31324944485566</v>
      </c>
      <c r="O486" s="18">
        <f t="shared" si="227"/>
        <v>92.944485566247224</v>
      </c>
      <c r="P486" s="18">
        <f t="shared" si="228"/>
        <v>20.427581028932146</v>
      </c>
      <c r="Q486" s="18">
        <f t="shared" si="229"/>
        <v>887.49100561071907</v>
      </c>
      <c r="R486" s="10">
        <f t="shared" si="230"/>
        <v>0</v>
      </c>
      <c r="S486" s="8">
        <f t="shared" si="237"/>
        <v>45.900000000000382</v>
      </c>
      <c r="T486" s="8">
        <f t="shared" si="231"/>
        <v>16.183286236437098</v>
      </c>
      <c r="U486" s="8">
        <v>0</v>
      </c>
      <c r="V486" s="8">
        <f t="shared" si="232"/>
        <v>4.6606550369918693</v>
      </c>
      <c r="W486" s="8">
        <v>0</v>
      </c>
      <c r="X486" s="15">
        <f t="shared" si="243"/>
        <v>1200</v>
      </c>
      <c r="Y486" s="8">
        <f t="shared" si="244"/>
        <v>0</v>
      </c>
      <c r="Z486" s="8">
        <f t="shared" si="245"/>
        <v>1236.2608756681257</v>
      </c>
      <c r="AA486" s="29">
        <f t="shared" si="238"/>
        <v>0</v>
      </c>
      <c r="AB486" s="8"/>
      <c r="AC486" s="8"/>
      <c r="AD486" s="8">
        <f t="shared" si="239"/>
        <v>0</v>
      </c>
      <c r="AE486" s="8">
        <f t="shared" si="240"/>
        <v>1200</v>
      </c>
      <c r="AF486" s="8">
        <f t="shared" si="246"/>
        <v>263.73912433187428</v>
      </c>
      <c r="AG486" s="16">
        <f t="shared" si="233"/>
        <v>1200</v>
      </c>
      <c r="AH486" s="29">
        <f t="shared" si="247"/>
        <v>40.099338888784153</v>
      </c>
      <c r="AI486" s="29">
        <f t="shared" si="248"/>
        <v>36.26087566812572</v>
      </c>
      <c r="AJ486" s="28">
        <f t="shared" si="241"/>
        <v>6.4078256594090624E-2</v>
      </c>
      <c r="AK486" s="25">
        <f t="shared" si="234"/>
        <v>0.64078256594090621</v>
      </c>
      <c r="AL486" s="26">
        <f t="shared" si="242"/>
        <v>4.8492841482680609</v>
      </c>
    </row>
    <row r="487" spans="2:38" x14ac:dyDescent="0.3">
      <c r="B487" s="6">
        <v>4600</v>
      </c>
      <c r="C487" s="8">
        <f t="shared" si="218"/>
        <v>46</v>
      </c>
      <c r="D487" s="8">
        <f t="shared" si="219"/>
        <v>15236.477382366673</v>
      </c>
      <c r="E487" s="8">
        <f t="shared" si="220"/>
        <v>33.12277691818889</v>
      </c>
      <c r="F487" s="8">
        <f t="shared" si="221"/>
        <v>44.301714128077634</v>
      </c>
      <c r="G487" s="8">
        <f t="shared" si="235"/>
        <v>2.2250485660981263</v>
      </c>
      <c r="H487" s="8">
        <f t="shared" si="222"/>
        <v>29.482191763722099</v>
      </c>
      <c r="I487" s="7">
        <v>101325</v>
      </c>
      <c r="J487" s="8">
        <f t="shared" si="223"/>
        <v>12596040</v>
      </c>
      <c r="K487" s="8">
        <f t="shared" si="224"/>
        <v>9417600</v>
      </c>
      <c r="L487" s="8">
        <f t="shared" si="225"/>
        <v>2069204.657882381</v>
      </c>
      <c r="M487" s="17">
        <f t="shared" si="236"/>
        <v>90098866.069744691</v>
      </c>
      <c r="N487" s="18">
        <f t="shared" si="226"/>
        <v>124.31324944485566</v>
      </c>
      <c r="O487" s="18">
        <f t="shared" si="227"/>
        <v>92.944485566247224</v>
      </c>
      <c r="P487" s="18">
        <f t="shared" si="228"/>
        <v>20.421462204612691</v>
      </c>
      <c r="Q487" s="18">
        <f t="shared" si="229"/>
        <v>889.20667228960963</v>
      </c>
      <c r="R487" s="10">
        <f t="shared" si="230"/>
        <v>0</v>
      </c>
      <c r="S487" s="8">
        <f t="shared" si="237"/>
        <v>46.000000000000384</v>
      </c>
      <c r="T487" s="8">
        <f t="shared" si="231"/>
        <v>16.183286236437098</v>
      </c>
      <c r="U487" s="8">
        <v>0</v>
      </c>
      <c r="V487" s="8">
        <f t="shared" si="232"/>
        <v>4.6592589965431968</v>
      </c>
      <c r="W487" s="8">
        <v>0</v>
      </c>
      <c r="X487" s="15">
        <f t="shared" si="243"/>
        <v>1200</v>
      </c>
      <c r="Y487" s="8">
        <f t="shared" si="244"/>
        <v>0</v>
      </c>
      <c r="Z487" s="8">
        <f t="shared" si="245"/>
        <v>1236.3398753972501</v>
      </c>
      <c r="AA487" s="29">
        <f t="shared" si="238"/>
        <v>0</v>
      </c>
      <c r="AB487" s="8"/>
      <c r="AC487" s="8"/>
      <c r="AD487" s="8">
        <f t="shared" si="239"/>
        <v>0</v>
      </c>
      <c r="AE487" s="8">
        <f t="shared" si="240"/>
        <v>1200</v>
      </c>
      <c r="AF487" s="8">
        <f t="shared" si="246"/>
        <v>263.66012460274982</v>
      </c>
      <c r="AG487" s="16">
        <f t="shared" si="233"/>
        <v>1200</v>
      </c>
      <c r="AH487" s="29">
        <f t="shared" si="247"/>
        <v>40.202856092517202</v>
      </c>
      <c r="AI487" s="29">
        <f t="shared" si="248"/>
        <v>36.339875397250175</v>
      </c>
      <c r="AJ487" s="28">
        <f t="shared" si="241"/>
        <v>6.4217860638957916E-2</v>
      </c>
      <c r="AK487" s="25">
        <f t="shared" si="234"/>
        <v>0.64217860638957913</v>
      </c>
      <c r="AL487" s="26">
        <f t="shared" si="242"/>
        <v>4.85982239437097</v>
      </c>
    </row>
    <row r="488" spans="2:38" x14ac:dyDescent="0.3">
      <c r="B488" s="6">
        <v>4610</v>
      </c>
      <c r="C488" s="8">
        <f t="shared" si="218"/>
        <v>46.1</v>
      </c>
      <c r="D488" s="8">
        <f t="shared" si="219"/>
        <v>15269.600159284861</v>
      </c>
      <c r="E488" s="8">
        <f t="shared" si="220"/>
        <v>33.12277691818889</v>
      </c>
      <c r="F488" s="8">
        <f t="shared" si="221"/>
        <v>44.301714128077634</v>
      </c>
      <c r="G488" s="8">
        <f t="shared" si="235"/>
        <v>2.2250485660981263</v>
      </c>
      <c r="H488" s="8">
        <f t="shared" si="222"/>
        <v>29.482191763722099</v>
      </c>
      <c r="I488" s="7">
        <v>101325</v>
      </c>
      <c r="J488" s="8">
        <f t="shared" si="223"/>
        <v>12596040</v>
      </c>
      <c r="K488" s="8">
        <f t="shared" si="224"/>
        <v>9417600</v>
      </c>
      <c r="L488" s="8">
        <f t="shared" si="225"/>
        <v>2068584.6680082122</v>
      </c>
      <c r="M488" s="17">
        <f t="shared" si="236"/>
        <v>90272705.995983273</v>
      </c>
      <c r="N488" s="18">
        <f t="shared" si="226"/>
        <v>124.31324944485566</v>
      </c>
      <c r="O488" s="18">
        <f t="shared" si="227"/>
        <v>92.944485566247224</v>
      </c>
      <c r="P488" s="18">
        <f t="shared" si="228"/>
        <v>20.415343380293237</v>
      </c>
      <c r="Q488" s="18">
        <f t="shared" si="229"/>
        <v>890.92233896850007</v>
      </c>
      <c r="R488" s="10">
        <f t="shared" si="230"/>
        <v>0</v>
      </c>
      <c r="S488" s="8">
        <f t="shared" si="237"/>
        <v>46.100000000000385</v>
      </c>
      <c r="T488" s="8">
        <f t="shared" si="231"/>
        <v>16.183286236437098</v>
      </c>
      <c r="U488" s="8">
        <v>0</v>
      </c>
      <c r="V488" s="8">
        <f t="shared" si="232"/>
        <v>4.6578629560945233</v>
      </c>
      <c r="W488" s="8">
        <v>0</v>
      </c>
      <c r="X488" s="15">
        <f t="shared" si="243"/>
        <v>1200</v>
      </c>
      <c r="Y488" s="8">
        <f t="shared" si="244"/>
        <v>0</v>
      </c>
      <c r="Z488" s="8">
        <f t="shared" si="245"/>
        <v>1236.4188751263746</v>
      </c>
      <c r="AA488" s="29">
        <f t="shared" si="238"/>
        <v>0</v>
      </c>
      <c r="AB488" s="8"/>
      <c r="AC488" s="8"/>
      <c r="AD488" s="8">
        <f t="shared" si="239"/>
        <v>0</v>
      </c>
      <c r="AE488" s="8">
        <f t="shared" si="240"/>
        <v>1200</v>
      </c>
      <c r="AF488" s="8">
        <f t="shared" si="246"/>
        <v>263.58112487362536</v>
      </c>
      <c r="AG488" s="16">
        <f t="shared" si="233"/>
        <v>1200</v>
      </c>
      <c r="AH488" s="29">
        <f t="shared" si="247"/>
        <v>40.306373296250257</v>
      </c>
      <c r="AI488" s="29">
        <f t="shared" si="248"/>
        <v>36.418875126374637</v>
      </c>
      <c r="AJ488" s="28">
        <f t="shared" si="241"/>
        <v>6.4357464683825222E-2</v>
      </c>
      <c r="AK488" s="25">
        <f t="shared" si="234"/>
        <v>0.64357464683825216</v>
      </c>
      <c r="AL488" s="26">
        <f t="shared" si="242"/>
        <v>4.8703606484449837</v>
      </c>
    </row>
    <row r="489" spans="2:38" x14ac:dyDescent="0.3">
      <c r="B489" s="6">
        <v>4620</v>
      </c>
      <c r="C489" s="8">
        <f t="shared" si="218"/>
        <v>46.2</v>
      </c>
      <c r="D489" s="8">
        <f t="shared" si="219"/>
        <v>15302.72293620305</v>
      </c>
      <c r="E489" s="8">
        <f t="shared" si="220"/>
        <v>33.12277691818889</v>
      </c>
      <c r="F489" s="8">
        <f t="shared" si="221"/>
        <v>44.301714128077634</v>
      </c>
      <c r="G489" s="8">
        <f t="shared" si="235"/>
        <v>2.2250485660981263</v>
      </c>
      <c r="H489" s="8">
        <f t="shared" si="222"/>
        <v>29.482191763722099</v>
      </c>
      <c r="I489" s="7">
        <v>101325</v>
      </c>
      <c r="J489" s="8">
        <f t="shared" si="223"/>
        <v>12596040</v>
      </c>
      <c r="K489" s="8">
        <f t="shared" si="224"/>
        <v>9417600</v>
      </c>
      <c r="L489" s="8">
        <f t="shared" si="225"/>
        <v>2067964.6781340435</v>
      </c>
      <c r="M489" s="17">
        <f t="shared" si="236"/>
        <v>90446545.922221854</v>
      </c>
      <c r="N489" s="18">
        <f t="shared" si="226"/>
        <v>124.31324944485566</v>
      </c>
      <c r="O489" s="18">
        <f t="shared" si="227"/>
        <v>92.944485566247224</v>
      </c>
      <c r="P489" s="18">
        <f t="shared" si="228"/>
        <v>20.409224555973783</v>
      </c>
      <c r="Q489" s="18">
        <f t="shared" si="229"/>
        <v>892.63800564739063</v>
      </c>
      <c r="R489" s="10">
        <f t="shared" si="230"/>
        <v>0</v>
      </c>
      <c r="S489" s="8">
        <f t="shared" si="237"/>
        <v>46.200000000000387</v>
      </c>
      <c r="T489" s="8">
        <f t="shared" si="231"/>
        <v>16.183286236437098</v>
      </c>
      <c r="U489" s="8">
        <v>0</v>
      </c>
      <c r="V489" s="8">
        <f t="shared" si="232"/>
        <v>4.6564669156458507</v>
      </c>
      <c r="W489" s="8">
        <v>0</v>
      </c>
      <c r="X489" s="15">
        <f t="shared" si="243"/>
        <v>1200</v>
      </c>
      <c r="Y489" s="8">
        <f t="shared" si="244"/>
        <v>0</v>
      </c>
      <c r="Z489" s="8">
        <f t="shared" si="245"/>
        <v>1236.497874855499</v>
      </c>
      <c r="AA489" s="29">
        <f t="shared" si="238"/>
        <v>0</v>
      </c>
      <c r="AB489" s="8"/>
      <c r="AC489" s="8"/>
      <c r="AD489" s="8">
        <f t="shared" si="239"/>
        <v>0</v>
      </c>
      <c r="AE489" s="8">
        <f t="shared" si="240"/>
        <v>1200</v>
      </c>
      <c r="AF489" s="8">
        <f t="shared" si="246"/>
        <v>263.50212514450089</v>
      </c>
      <c r="AG489" s="16">
        <f t="shared" si="233"/>
        <v>1200</v>
      </c>
      <c r="AH489" s="29">
        <f t="shared" si="247"/>
        <v>40.409890499983312</v>
      </c>
      <c r="AI489" s="29">
        <f t="shared" si="248"/>
        <v>36.497874855499099</v>
      </c>
      <c r="AJ489" s="28">
        <f t="shared" si="241"/>
        <v>6.4497068728692528E-2</v>
      </c>
      <c r="AK489" s="25">
        <f t="shared" si="234"/>
        <v>0.6449706872869253</v>
      </c>
      <c r="AL489" s="26">
        <f t="shared" si="242"/>
        <v>4.8808989104383604</v>
      </c>
    </row>
    <row r="490" spans="2:38" x14ac:dyDescent="0.3">
      <c r="B490" s="6">
        <v>4630</v>
      </c>
      <c r="C490" s="8">
        <f t="shared" si="218"/>
        <v>46.300000000000004</v>
      </c>
      <c r="D490" s="8">
        <f t="shared" si="219"/>
        <v>15335.845713121238</v>
      </c>
      <c r="E490" s="8">
        <f t="shared" si="220"/>
        <v>33.12277691818889</v>
      </c>
      <c r="F490" s="8">
        <f t="shared" si="221"/>
        <v>44.301714128077634</v>
      </c>
      <c r="G490" s="8">
        <f t="shared" si="235"/>
        <v>2.2250485660981263</v>
      </c>
      <c r="H490" s="8">
        <f t="shared" si="222"/>
        <v>29.482191763722099</v>
      </c>
      <c r="I490" s="7">
        <v>101325</v>
      </c>
      <c r="J490" s="8">
        <f t="shared" si="223"/>
        <v>12596040</v>
      </c>
      <c r="K490" s="8">
        <f t="shared" si="224"/>
        <v>9417600</v>
      </c>
      <c r="L490" s="8">
        <f t="shared" si="225"/>
        <v>2067344.6882598747</v>
      </c>
      <c r="M490" s="17">
        <f t="shared" si="236"/>
        <v>90620385.848460436</v>
      </c>
      <c r="N490" s="18">
        <f t="shared" si="226"/>
        <v>124.31324944485566</v>
      </c>
      <c r="O490" s="18">
        <f t="shared" si="227"/>
        <v>92.944485566247224</v>
      </c>
      <c r="P490" s="18">
        <f t="shared" si="228"/>
        <v>20.403105731654328</v>
      </c>
      <c r="Q490" s="18">
        <f t="shared" si="229"/>
        <v>894.35367232628118</v>
      </c>
      <c r="R490" s="10">
        <f t="shared" si="230"/>
        <v>0</v>
      </c>
      <c r="S490" s="8">
        <f t="shared" si="237"/>
        <v>46.300000000000388</v>
      </c>
      <c r="T490" s="8">
        <f t="shared" si="231"/>
        <v>16.183286236437098</v>
      </c>
      <c r="U490" s="8">
        <v>0</v>
      </c>
      <c r="V490" s="8">
        <f t="shared" si="232"/>
        <v>4.6550708751971772</v>
      </c>
      <c r="W490" s="8">
        <v>0</v>
      </c>
      <c r="X490" s="15">
        <f t="shared" si="243"/>
        <v>1200</v>
      </c>
      <c r="Y490" s="8">
        <f t="shared" si="244"/>
        <v>0</v>
      </c>
      <c r="Z490" s="8">
        <f t="shared" si="245"/>
        <v>1236.5768745846235</v>
      </c>
      <c r="AA490" s="29">
        <f t="shared" si="238"/>
        <v>0</v>
      </c>
      <c r="AB490" s="8"/>
      <c r="AC490" s="8"/>
      <c r="AD490" s="8">
        <f t="shared" si="239"/>
        <v>0</v>
      </c>
      <c r="AE490" s="8">
        <f t="shared" si="240"/>
        <v>1200</v>
      </c>
      <c r="AF490" s="8">
        <f t="shared" si="246"/>
        <v>263.42312541537643</v>
      </c>
      <c r="AG490" s="16">
        <f t="shared" si="233"/>
        <v>1200</v>
      </c>
      <c r="AH490" s="29">
        <f t="shared" si="247"/>
        <v>40.513407703716382</v>
      </c>
      <c r="AI490" s="29">
        <f t="shared" si="248"/>
        <v>36.57687458462356</v>
      </c>
      <c r="AJ490" s="28">
        <f t="shared" si="241"/>
        <v>6.4636672773559833E-2</v>
      </c>
      <c r="AK490" s="25">
        <f t="shared" si="234"/>
        <v>0.64636672773559833</v>
      </c>
      <c r="AL490" s="26">
        <f t="shared" si="242"/>
        <v>4.8914371802998042</v>
      </c>
    </row>
    <row r="491" spans="2:38" x14ac:dyDescent="0.3">
      <c r="B491" s="6">
        <v>4640</v>
      </c>
      <c r="C491" s="8">
        <f t="shared" si="218"/>
        <v>46.4</v>
      </c>
      <c r="D491" s="8">
        <f t="shared" si="219"/>
        <v>15368.968490039426</v>
      </c>
      <c r="E491" s="8">
        <f t="shared" si="220"/>
        <v>33.122776918186531</v>
      </c>
      <c r="F491" s="8">
        <f t="shared" si="221"/>
        <v>44.30171412807448</v>
      </c>
      <c r="G491" s="8">
        <f t="shared" si="235"/>
        <v>2.2250485660981263</v>
      </c>
      <c r="H491" s="8">
        <f t="shared" si="222"/>
        <v>29.482191763721051</v>
      </c>
      <c r="I491" s="7">
        <v>101325</v>
      </c>
      <c r="J491" s="8">
        <f t="shared" si="223"/>
        <v>12596040</v>
      </c>
      <c r="K491" s="8">
        <f t="shared" si="224"/>
        <v>9417600</v>
      </c>
      <c r="L491" s="8">
        <f t="shared" si="225"/>
        <v>2066724.6983857059</v>
      </c>
      <c r="M491" s="17">
        <f t="shared" si="236"/>
        <v>90794225.774699003</v>
      </c>
      <c r="N491" s="18">
        <f t="shared" si="226"/>
        <v>124.31324944485566</v>
      </c>
      <c r="O491" s="18">
        <f t="shared" si="227"/>
        <v>92.944485566247224</v>
      </c>
      <c r="P491" s="18">
        <f t="shared" si="228"/>
        <v>20.396986907334874</v>
      </c>
      <c r="Q491" s="18">
        <f t="shared" si="229"/>
        <v>896.06933900517151</v>
      </c>
      <c r="R491" s="10">
        <f t="shared" si="230"/>
        <v>0</v>
      </c>
      <c r="S491" s="8">
        <f t="shared" si="237"/>
        <v>46.400000000000389</v>
      </c>
      <c r="T491" s="8">
        <f t="shared" si="231"/>
        <v>16.183286236437098</v>
      </c>
      <c r="U491" s="8">
        <v>0</v>
      </c>
      <c r="V491" s="8">
        <f t="shared" si="232"/>
        <v>4.6536748347485046</v>
      </c>
      <c r="W491" s="8">
        <v>0</v>
      </c>
      <c r="X491" s="15">
        <f t="shared" si="243"/>
        <v>1200</v>
      </c>
      <c r="Y491" s="8">
        <f t="shared" si="244"/>
        <v>0</v>
      </c>
      <c r="Z491" s="8">
        <f t="shared" si="245"/>
        <v>1236.655874313748</v>
      </c>
      <c r="AA491" s="29">
        <f t="shared" si="238"/>
        <v>0</v>
      </c>
      <c r="AB491" s="8"/>
      <c r="AC491" s="8"/>
      <c r="AD491" s="8">
        <f t="shared" si="239"/>
        <v>0</v>
      </c>
      <c r="AE491" s="8">
        <f t="shared" si="240"/>
        <v>1200</v>
      </c>
      <c r="AF491" s="8">
        <f t="shared" si="246"/>
        <v>263.34412568625197</v>
      </c>
      <c r="AG491" s="16">
        <f t="shared" si="233"/>
        <v>1200</v>
      </c>
      <c r="AH491" s="29">
        <f t="shared" si="247"/>
        <v>40.61692490744943</v>
      </c>
      <c r="AI491" s="29">
        <f t="shared" si="248"/>
        <v>36.655874313748008</v>
      </c>
      <c r="AJ491" s="28">
        <f t="shared" si="241"/>
        <v>6.4776276818427125E-2</v>
      </c>
      <c r="AK491" s="25">
        <f t="shared" si="234"/>
        <v>0.64776276818427125</v>
      </c>
      <c r="AL491" s="26">
        <f t="shared" si="242"/>
        <v>4.9019754579784616</v>
      </c>
    </row>
    <row r="492" spans="2:38" x14ac:dyDescent="0.3">
      <c r="B492" s="6">
        <v>4650</v>
      </c>
      <c r="C492" s="8">
        <f t="shared" si="218"/>
        <v>46.5</v>
      </c>
      <c r="D492" s="8">
        <f t="shared" si="219"/>
        <v>15402.091266957614</v>
      </c>
      <c r="E492" s="8">
        <f t="shared" si="220"/>
        <v>33.12277691818889</v>
      </c>
      <c r="F492" s="8">
        <f t="shared" si="221"/>
        <v>44.301714128077634</v>
      </c>
      <c r="G492" s="8">
        <f t="shared" si="235"/>
        <v>2.2250485660981263</v>
      </c>
      <c r="H492" s="8">
        <f t="shared" si="222"/>
        <v>29.482191763722099</v>
      </c>
      <c r="I492" s="7">
        <v>101325</v>
      </c>
      <c r="J492" s="8">
        <f t="shared" si="223"/>
        <v>12596040</v>
      </c>
      <c r="K492" s="8">
        <f t="shared" si="224"/>
        <v>9417600</v>
      </c>
      <c r="L492" s="8">
        <f t="shared" si="225"/>
        <v>2066104.7085115372</v>
      </c>
      <c r="M492" s="17">
        <f t="shared" si="236"/>
        <v>90968065.700937584</v>
      </c>
      <c r="N492" s="18">
        <f t="shared" si="226"/>
        <v>124.31324944485566</v>
      </c>
      <c r="O492" s="18">
        <f t="shared" si="227"/>
        <v>92.944485566247224</v>
      </c>
      <c r="P492" s="18">
        <f t="shared" si="228"/>
        <v>20.390868083015416</v>
      </c>
      <c r="Q492" s="18">
        <f t="shared" si="229"/>
        <v>897.78500568406207</v>
      </c>
      <c r="R492" s="10">
        <f t="shared" si="230"/>
        <v>0</v>
      </c>
      <c r="S492" s="8">
        <f t="shared" si="237"/>
        <v>46.500000000000391</v>
      </c>
      <c r="T492" s="8">
        <f t="shared" si="231"/>
        <v>16.183286236437098</v>
      </c>
      <c r="U492" s="8">
        <v>0</v>
      </c>
      <c r="V492" s="8">
        <f t="shared" si="232"/>
        <v>4.6522787942998312</v>
      </c>
      <c r="W492" s="8">
        <v>0</v>
      </c>
      <c r="X492" s="15">
        <f t="shared" si="243"/>
        <v>1200</v>
      </c>
      <c r="Y492" s="8">
        <f t="shared" si="244"/>
        <v>0</v>
      </c>
      <c r="Z492" s="8">
        <f t="shared" si="245"/>
        <v>1236.7348740428724</v>
      </c>
      <c r="AA492" s="29">
        <f t="shared" si="238"/>
        <v>0</v>
      </c>
      <c r="AB492" s="8"/>
      <c r="AC492" s="8"/>
      <c r="AD492" s="8">
        <f t="shared" si="239"/>
        <v>0</v>
      </c>
      <c r="AE492" s="8">
        <f t="shared" si="240"/>
        <v>1200</v>
      </c>
      <c r="AF492" s="8">
        <f t="shared" si="246"/>
        <v>263.26512595712751</v>
      </c>
      <c r="AG492" s="16">
        <f t="shared" si="233"/>
        <v>1200</v>
      </c>
      <c r="AH492" s="29">
        <f t="shared" si="247"/>
        <v>40.720442111182486</v>
      </c>
      <c r="AI492" s="29">
        <f t="shared" si="248"/>
        <v>36.73487404287247</v>
      </c>
      <c r="AJ492" s="28">
        <f t="shared" si="241"/>
        <v>6.4915880863294431E-2</v>
      </c>
      <c r="AK492" s="25">
        <f t="shared" si="234"/>
        <v>0.64915880863294428</v>
      </c>
      <c r="AL492" s="26">
        <f t="shared" si="242"/>
        <v>4.9125137434239159</v>
      </c>
    </row>
    <row r="493" spans="2:38" x14ac:dyDescent="0.3">
      <c r="B493" s="6">
        <v>4660</v>
      </c>
      <c r="C493" s="8">
        <f t="shared" si="218"/>
        <v>46.6</v>
      </c>
      <c r="D493" s="8">
        <f t="shared" si="219"/>
        <v>15435.214043875803</v>
      </c>
      <c r="E493" s="8">
        <f t="shared" si="220"/>
        <v>33.12277691818889</v>
      </c>
      <c r="F493" s="8">
        <f t="shared" si="221"/>
        <v>44.301714128077634</v>
      </c>
      <c r="G493" s="8">
        <f t="shared" si="235"/>
        <v>2.2250485660981263</v>
      </c>
      <c r="H493" s="8">
        <f t="shared" si="222"/>
        <v>29.482191763722099</v>
      </c>
      <c r="I493" s="7">
        <v>101325</v>
      </c>
      <c r="J493" s="8">
        <f t="shared" si="223"/>
        <v>12596040</v>
      </c>
      <c r="K493" s="8">
        <f t="shared" si="224"/>
        <v>9417600</v>
      </c>
      <c r="L493" s="8">
        <f t="shared" si="225"/>
        <v>2065484.7186373684</v>
      </c>
      <c r="M493" s="17">
        <f t="shared" si="236"/>
        <v>91141905.627176166</v>
      </c>
      <c r="N493" s="18">
        <f t="shared" si="226"/>
        <v>124.31324944485566</v>
      </c>
      <c r="O493" s="18">
        <f t="shared" si="227"/>
        <v>92.944485566247224</v>
      </c>
      <c r="P493" s="18">
        <f t="shared" si="228"/>
        <v>20.384749258695962</v>
      </c>
      <c r="Q493" s="18">
        <f t="shared" si="229"/>
        <v>899.50067236295251</v>
      </c>
      <c r="R493" s="10">
        <f t="shared" si="230"/>
        <v>0</v>
      </c>
      <c r="S493" s="8">
        <f t="shared" si="237"/>
        <v>46.600000000000392</v>
      </c>
      <c r="T493" s="8">
        <f t="shared" si="231"/>
        <v>16.183286236437098</v>
      </c>
      <c r="U493" s="8">
        <v>0</v>
      </c>
      <c r="V493" s="8">
        <f t="shared" si="232"/>
        <v>4.6508827538511586</v>
      </c>
      <c r="W493" s="8">
        <v>0</v>
      </c>
      <c r="X493" s="15">
        <f t="shared" si="243"/>
        <v>1200</v>
      </c>
      <c r="Y493" s="8">
        <f t="shared" si="244"/>
        <v>0</v>
      </c>
      <c r="Z493" s="8">
        <f t="shared" si="245"/>
        <v>1236.8138737719969</v>
      </c>
      <c r="AA493" s="29">
        <f t="shared" si="238"/>
        <v>0</v>
      </c>
      <c r="AB493" s="8"/>
      <c r="AC493" s="8"/>
      <c r="AD493" s="8">
        <f t="shared" si="239"/>
        <v>0</v>
      </c>
      <c r="AE493" s="8">
        <f t="shared" si="240"/>
        <v>1200</v>
      </c>
      <c r="AF493" s="8">
        <f t="shared" si="246"/>
        <v>263.18612622800305</v>
      </c>
      <c r="AG493" s="16">
        <f t="shared" si="233"/>
        <v>1200</v>
      </c>
      <c r="AH493" s="29">
        <f t="shared" si="247"/>
        <v>40.823959314915541</v>
      </c>
      <c r="AI493" s="29">
        <f t="shared" si="248"/>
        <v>36.813873771996931</v>
      </c>
      <c r="AJ493" s="28">
        <f t="shared" si="241"/>
        <v>6.5055484908161737E-2</v>
      </c>
      <c r="AK493" s="25">
        <f t="shared" si="234"/>
        <v>0.65055484908161731</v>
      </c>
      <c r="AL493" s="26">
        <f t="shared" si="242"/>
        <v>4.9230520365861841</v>
      </c>
    </row>
    <row r="494" spans="2:38" x14ac:dyDescent="0.3">
      <c r="B494" s="6">
        <v>4670</v>
      </c>
      <c r="C494" s="8">
        <f t="shared" si="218"/>
        <v>46.7</v>
      </c>
      <c r="D494" s="8">
        <f t="shared" si="219"/>
        <v>15468.336820793991</v>
      </c>
      <c r="E494" s="8">
        <f t="shared" si="220"/>
        <v>33.12277691818889</v>
      </c>
      <c r="F494" s="8">
        <f t="shared" si="221"/>
        <v>44.301714128077634</v>
      </c>
      <c r="G494" s="8">
        <f t="shared" si="235"/>
        <v>2.2250485660981263</v>
      </c>
      <c r="H494" s="8">
        <f t="shared" si="222"/>
        <v>29.482191763722099</v>
      </c>
      <c r="I494" s="7">
        <v>101325</v>
      </c>
      <c r="J494" s="8">
        <f t="shared" si="223"/>
        <v>12596040</v>
      </c>
      <c r="K494" s="8">
        <f t="shared" si="224"/>
        <v>9417600</v>
      </c>
      <c r="L494" s="8">
        <f t="shared" si="225"/>
        <v>2064864.7287631996</v>
      </c>
      <c r="M494" s="17">
        <f t="shared" si="236"/>
        <v>91315745.553414747</v>
      </c>
      <c r="N494" s="18">
        <f t="shared" si="226"/>
        <v>124.31324944485566</v>
      </c>
      <c r="O494" s="18">
        <f t="shared" si="227"/>
        <v>92.944485566247224</v>
      </c>
      <c r="P494" s="18">
        <f t="shared" si="228"/>
        <v>20.378630434376507</v>
      </c>
      <c r="Q494" s="18">
        <f t="shared" si="229"/>
        <v>901.21633904184307</v>
      </c>
      <c r="R494" s="10">
        <f t="shared" si="230"/>
        <v>0</v>
      </c>
      <c r="S494" s="8">
        <f t="shared" si="237"/>
        <v>46.700000000000394</v>
      </c>
      <c r="T494" s="8">
        <f t="shared" si="231"/>
        <v>16.183286236437098</v>
      </c>
      <c r="U494" s="8">
        <v>0</v>
      </c>
      <c r="V494" s="8">
        <f t="shared" si="232"/>
        <v>4.6494867134024851</v>
      </c>
      <c r="W494" s="8">
        <v>0</v>
      </c>
      <c r="X494" s="15">
        <f t="shared" si="243"/>
        <v>1200</v>
      </c>
      <c r="Y494" s="8">
        <f t="shared" si="244"/>
        <v>0</v>
      </c>
      <c r="Z494" s="8">
        <f t="shared" si="245"/>
        <v>1236.8928735011214</v>
      </c>
      <c r="AA494" s="29">
        <f t="shared" si="238"/>
        <v>0</v>
      </c>
      <c r="AB494" s="8"/>
      <c r="AC494" s="8"/>
      <c r="AD494" s="8">
        <f t="shared" si="239"/>
        <v>0</v>
      </c>
      <c r="AE494" s="8">
        <f t="shared" si="240"/>
        <v>1200</v>
      </c>
      <c r="AF494" s="8">
        <f t="shared" si="246"/>
        <v>263.10712649887859</v>
      </c>
      <c r="AG494" s="16">
        <f t="shared" si="233"/>
        <v>1200</v>
      </c>
      <c r="AH494" s="29">
        <f t="shared" si="247"/>
        <v>40.927476518648596</v>
      </c>
      <c r="AI494" s="29">
        <f t="shared" si="248"/>
        <v>36.892873501121393</v>
      </c>
      <c r="AJ494" s="28">
        <f t="shared" si="241"/>
        <v>6.5195088953029043E-2</v>
      </c>
      <c r="AK494" s="25">
        <f t="shared" si="234"/>
        <v>0.65195088953029046</v>
      </c>
      <c r="AL494" s="26">
        <f t="shared" si="242"/>
        <v>4.9335903374157093</v>
      </c>
    </row>
    <row r="495" spans="2:38" x14ac:dyDescent="0.3">
      <c r="B495" s="6">
        <v>4680</v>
      </c>
      <c r="C495" s="8">
        <f t="shared" si="218"/>
        <v>46.800000000000004</v>
      </c>
      <c r="D495" s="8">
        <f t="shared" si="219"/>
        <v>15501.459597712181</v>
      </c>
      <c r="E495" s="8">
        <f t="shared" si="220"/>
        <v>33.12277691818889</v>
      </c>
      <c r="F495" s="8">
        <f t="shared" si="221"/>
        <v>44.301714128077634</v>
      </c>
      <c r="G495" s="8">
        <f t="shared" si="235"/>
        <v>2.2250485660981263</v>
      </c>
      <c r="H495" s="8">
        <f t="shared" si="222"/>
        <v>29.482191763722099</v>
      </c>
      <c r="I495" s="7">
        <v>101325</v>
      </c>
      <c r="J495" s="8">
        <f t="shared" si="223"/>
        <v>12596040</v>
      </c>
      <c r="K495" s="8">
        <f t="shared" si="224"/>
        <v>9417600</v>
      </c>
      <c r="L495" s="8">
        <f t="shared" si="225"/>
        <v>2064244.7388890309</v>
      </c>
      <c r="M495" s="17">
        <f t="shared" si="236"/>
        <v>91489585.479653329</v>
      </c>
      <c r="N495" s="18">
        <f t="shared" si="226"/>
        <v>124.31324944485566</v>
      </c>
      <c r="O495" s="18">
        <f t="shared" si="227"/>
        <v>92.944485566247224</v>
      </c>
      <c r="P495" s="18">
        <f t="shared" si="228"/>
        <v>20.372511610057053</v>
      </c>
      <c r="Q495" s="18">
        <f t="shared" si="229"/>
        <v>902.93200572073351</v>
      </c>
      <c r="R495" s="10">
        <f t="shared" si="230"/>
        <v>0</v>
      </c>
      <c r="S495" s="8">
        <f t="shared" si="237"/>
        <v>46.800000000000395</v>
      </c>
      <c r="T495" s="8">
        <f t="shared" si="231"/>
        <v>16.183286236437098</v>
      </c>
      <c r="U495" s="8">
        <v>0</v>
      </c>
      <c r="V495" s="8">
        <f t="shared" si="232"/>
        <v>4.6480906729538125</v>
      </c>
      <c r="W495" s="8">
        <v>0</v>
      </c>
      <c r="X495" s="15">
        <f t="shared" si="243"/>
        <v>1200</v>
      </c>
      <c r="Y495" s="8">
        <f t="shared" si="244"/>
        <v>0</v>
      </c>
      <c r="Z495" s="8">
        <f t="shared" si="245"/>
        <v>1236.9718732302458</v>
      </c>
      <c r="AA495" s="29">
        <f t="shared" si="238"/>
        <v>0</v>
      </c>
      <c r="AB495" s="8"/>
      <c r="AC495" s="8"/>
      <c r="AD495" s="8">
        <f t="shared" si="239"/>
        <v>0</v>
      </c>
      <c r="AE495" s="8">
        <f t="shared" si="240"/>
        <v>1200</v>
      </c>
      <c r="AF495" s="8">
        <f t="shared" si="246"/>
        <v>263.02812676975418</v>
      </c>
      <c r="AG495" s="16">
        <f t="shared" si="233"/>
        <v>1200</v>
      </c>
      <c r="AH495" s="29">
        <f t="shared" si="247"/>
        <v>41.030993722381645</v>
      </c>
      <c r="AI495" s="29">
        <f t="shared" si="248"/>
        <v>36.971873230245848</v>
      </c>
      <c r="AJ495" s="28">
        <f t="shared" si="241"/>
        <v>6.5334692997896335E-2</v>
      </c>
      <c r="AK495" s="25">
        <f t="shared" si="234"/>
        <v>0.65334692997896338</v>
      </c>
      <c r="AL495" s="26">
        <f t="shared" si="242"/>
        <v>4.9441286458633593</v>
      </c>
    </row>
    <row r="496" spans="2:38" x14ac:dyDescent="0.3">
      <c r="B496" s="6">
        <v>4690</v>
      </c>
      <c r="C496" s="8">
        <f t="shared" si="218"/>
        <v>46.9</v>
      </c>
      <c r="D496" s="8">
        <f t="shared" si="219"/>
        <v>15534.582374630367</v>
      </c>
      <c r="E496" s="8">
        <f t="shared" si="220"/>
        <v>33.122776918186531</v>
      </c>
      <c r="F496" s="8">
        <f t="shared" si="221"/>
        <v>44.30171412807448</v>
      </c>
      <c r="G496" s="8">
        <f t="shared" si="235"/>
        <v>2.2250485660981263</v>
      </c>
      <c r="H496" s="8">
        <f t="shared" si="222"/>
        <v>29.482191763721051</v>
      </c>
      <c r="I496" s="7">
        <v>101325</v>
      </c>
      <c r="J496" s="8">
        <f t="shared" si="223"/>
        <v>12596040</v>
      </c>
      <c r="K496" s="8">
        <f t="shared" si="224"/>
        <v>9417600</v>
      </c>
      <c r="L496" s="8">
        <f t="shared" si="225"/>
        <v>2063624.7490148621</v>
      </c>
      <c r="M496" s="17">
        <f t="shared" si="236"/>
        <v>91663425.405891895</v>
      </c>
      <c r="N496" s="18">
        <f t="shared" si="226"/>
        <v>124.31324944485566</v>
      </c>
      <c r="O496" s="18">
        <f t="shared" si="227"/>
        <v>92.944485566247224</v>
      </c>
      <c r="P496" s="18">
        <f t="shared" si="228"/>
        <v>20.366392785737599</v>
      </c>
      <c r="Q496" s="18">
        <f t="shared" si="229"/>
        <v>904.64767239962396</v>
      </c>
      <c r="R496" s="10">
        <f t="shared" si="230"/>
        <v>0</v>
      </c>
      <c r="S496" s="8">
        <f t="shared" si="237"/>
        <v>46.900000000000396</v>
      </c>
      <c r="T496" s="8">
        <f t="shared" si="231"/>
        <v>16.183286236437098</v>
      </c>
      <c r="U496" s="8">
        <v>0</v>
      </c>
      <c r="V496" s="8">
        <f t="shared" si="232"/>
        <v>4.6466946325051399</v>
      </c>
      <c r="W496" s="8">
        <v>0</v>
      </c>
      <c r="X496" s="15">
        <f t="shared" si="243"/>
        <v>1200</v>
      </c>
      <c r="Y496" s="8">
        <f t="shared" si="244"/>
        <v>0</v>
      </c>
      <c r="Z496" s="8">
        <f t="shared" si="245"/>
        <v>1237.0508729593703</v>
      </c>
      <c r="AA496" s="29">
        <f t="shared" si="238"/>
        <v>0</v>
      </c>
      <c r="AB496" s="8"/>
      <c r="AC496" s="8"/>
      <c r="AD496" s="8">
        <f t="shared" si="239"/>
        <v>0</v>
      </c>
      <c r="AE496" s="8">
        <f t="shared" si="240"/>
        <v>1200</v>
      </c>
      <c r="AF496" s="8">
        <f t="shared" si="246"/>
        <v>262.94912704062972</v>
      </c>
      <c r="AG496" s="16">
        <f t="shared" si="233"/>
        <v>1200</v>
      </c>
      <c r="AH496" s="29">
        <f t="shared" si="247"/>
        <v>41.134510926114714</v>
      </c>
      <c r="AI496" s="29">
        <f t="shared" si="248"/>
        <v>37.050872959370302</v>
      </c>
      <c r="AJ496" s="28">
        <f t="shared" si="241"/>
        <v>6.5474297042763641E-2</v>
      </c>
      <c r="AK496" s="25">
        <f t="shared" si="234"/>
        <v>0.65474297042763641</v>
      </c>
      <c r="AL496" s="26">
        <f t="shared" si="242"/>
        <v>4.9546669618804211</v>
      </c>
    </row>
    <row r="497" spans="2:38" x14ac:dyDescent="0.3">
      <c r="B497" s="6">
        <v>4700</v>
      </c>
      <c r="C497" s="8">
        <f t="shared" si="218"/>
        <v>47</v>
      </c>
      <c r="D497" s="8">
        <f t="shared" si="219"/>
        <v>15567.705151548556</v>
      </c>
      <c r="E497" s="8">
        <f t="shared" si="220"/>
        <v>33.12277691818889</v>
      </c>
      <c r="F497" s="8">
        <f t="shared" si="221"/>
        <v>44.301714128077634</v>
      </c>
      <c r="G497" s="8">
        <f t="shared" si="235"/>
        <v>2.2250485660981263</v>
      </c>
      <c r="H497" s="8">
        <f t="shared" si="222"/>
        <v>29.482191763722099</v>
      </c>
      <c r="I497" s="7">
        <v>101325</v>
      </c>
      <c r="J497" s="8">
        <f t="shared" si="223"/>
        <v>12596040</v>
      </c>
      <c r="K497" s="8">
        <f t="shared" si="224"/>
        <v>9417600</v>
      </c>
      <c r="L497" s="8">
        <f t="shared" si="225"/>
        <v>2063004.7591406933</v>
      </c>
      <c r="M497" s="17">
        <f t="shared" si="236"/>
        <v>91837265.332130477</v>
      </c>
      <c r="N497" s="18">
        <f t="shared" si="226"/>
        <v>124.31324944485566</v>
      </c>
      <c r="O497" s="18">
        <f t="shared" si="227"/>
        <v>92.944485566247224</v>
      </c>
      <c r="P497" s="18">
        <f t="shared" si="228"/>
        <v>20.360273961418144</v>
      </c>
      <c r="Q497" s="18">
        <f t="shared" si="229"/>
        <v>906.3633390785144</v>
      </c>
      <c r="R497" s="10">
        <f t="shared" si="230"/>
        <v>0</v>
      </c>
      <c r="S497" s="8">
        <f t="shared" si="237"/>
        <v>47.000000000000398</v>
      </c>
      <c r="T497" s="8">
        <f t="shared" si="231"/>
        <v>16.183286236437098</v>
      </c>
      <c r="U497" s="8">
        <v>0</v>
      </c>
      <c r="V497" s="8">
        <f t="shared" si="232"/>
        <v>4.6452985920564664</v>
      </c>
      <c r="W497" s="8">
        <v>0</v>
      </c>
      <c r="X497" s="15">
        <f t="shared" si="243"/>
        <v>1200</v>
      </c>
      <c r="Y497" s="8">
        <f t="shared" si="244"/>
        <v>0</v>
      </c>
      <c r="Z497" s="8">
        <f t="shared" si="245"/>
        <v>1237.1298726884947</v>
      </c>
      <c r="AA497" s="29">
        <f t="shared" si="238"/>
        <v>0</v>
      </c>
      <c r="AB497" s="8"/>
      <c r="AC497" s="8"/>
      <c r="AD497" s="8">
        <f t="shared" si="239"/>
        <v>0</v>
      </c>
      <c r="AE497" s="8">
        <f t="shared" si="240"/>
        <v>1200</v>
      </c>
      <c r="AF497" s="8">
        <f t="shared" si="246"/>
        <v>262.87012731150526</v>
      </c>
      <c r="AG497" s="16">
        <f t="shared" si="233"/>
        <v>1200</v>
      </c>
      <c r="AH497" s="29">
        <f t="shared" si="247"/>
        <v>41.23802812984777</v>
      </c>
      <c r="AI497" s="29">
        <f t="shared" si="248"/>
        <v>37.129872688494764</v>
      </c>
      <c r="AJ497" s="28">
        <f t="shared" si="241"/>
        <v>6.5613901087630946E-2</v>
      </c>
      <c r="AK497" s="25">
        <f t="shared" si="234"/>
        <v>0.65613901087630944</v>
      </c>
      <c r="AL497" s="26">
        <f t="shared" si="242"/>
        <v>4.9652052854185946</v>
      </c>
    </row>
    <row r="498" spans="2:38" x14ac:dyDescent="0.3">
      <c r="B498" s="6">
        <v>4710</v>
      </c>
      <c r="C498" s="8">
        <f t="shared" si="218"/>
        <v>47.1</v>
      </c>
      <c r="D498" s="8">
        <f t="shared" si="219"/>
        <v>15600.827928466746</v>
      </c>
      <c r="E498" s="8">
        <f t="shared" si="220"/>
        <v>33.12277691818889</v>
      </c>
      <c r="F498" s="8">
        <f t="shared" si="221"/>
        <v>44.301714128077634</v>
      </c>
      <c r="G498" s="8">
        <f t="shared" si="235"/>
        <v>2.2250485660981263</v>
      </c>
      <c r="H498" s="8">
        <f t="shared" si="222"/>
        <v>29.482191763722099</v>
      </c>
      <c r="I498" s="7">
        <v>101325</v>
      </c>
      <c r="J498" s="8">
        <f t="shared" si="223"/>
        <v>12596040</v>
      </c>
      <c r="K498" s="8">
        <f t="shared" si="224"/>
        <v>9417600</v>
      </c>
      <c r="L498" s="8">
        <f t="shared" si="225"/>
        <v>2062384.7692665246</v>
      </c>
      <c r="M498" s="17">
        <f t="shared" si="236"/>
        <v>92011105.258369058</v>
      </c>
      <c r="N498" s="18">
        <f t="shared" si="226"/>
        <v>124.31324944485566</v>
      </c>
      <c r="O498" s="18">
        <f t="shared" si="227"/>
        <v>92.944485566247224</v>
      </c>
      <c r="P498" s="18">
        <f t="shared" si="228"/>
        <v>20.354155137098687</v>
      </c>
      <c r="Q498" s="18">
        <f t="shared" si="229"/>
        <v>908.07900575740496</v>
      </c>
      <c r="R498" s="10">
        <f t="shared" si="230"/>
        <v>0</v>
      </c>
      <c r="S498" s="8">
        <f t="shared" si="237"/>
        <v>47.100000000000399</v>
      </c>
      <c r="T498" s="8">
        <f t="shared" si="231"/>
        <v>16.183286236437098</v>
      </c>
      <c r="U498" s="8">
        <v>0</v>
      </c>
      <c r="V498" s="8">
        <f t="shared" si="232"/>
        <v>4.6439025516077939</v>
      </c>
      <c r="W498" s="8">
        <v>0</v>
      </c>
      <c r="X498" s="15">
        <f t="shared" si="243"/>
        <v>1200</v>
      </c>
      <c r="Y498" s="8">
        <f t="shared" si="244"/>
        <v>0</v>
      </c>
      <c r="Z498" s="8">
        <f t="shared" si="245"/>
        <v>1237.2088724176192</v>
      </c>
      <c r="AA498" s="29">
        <f t="shared" si="238"/>
        <v>0</v>
      </c>
      <c r="AB498" s="8"/>
      <c r="AC498" s="8"/>
      <c r="AD498" s="8">
        <f t="shared" si="239"/>
        <v>0</v>
      </c>
      <c r="AE498" s="8">
        <f t="shared" si="240"/>
        <v>1200</v>
      </c>
      <c r="AF498" s="8">
        <f t="shared" si="246"/>
        <v>262.7911275823808</v>
      </c>
      <c r="AG498" s="16">
        <f t="shared" si="233"/>
        <v>1200</v>
      </c>
      <c r="AH498" s="29">
        <f t="shared" si="247"/>
        <v>41.341545333580825</v>
      </c>
      <c r="AI498" s="29">
        <f t="shared" si="248"/>
        <v>37.208872417619226</v>
      </c>
      <c r="AJ498" s="28">
        <f t="shared" si="241"/>
        <v>6.5753505132498252E-2</v>
      </c>
      <c r="AK498" s="25">
        <f t="shared" si="234"/>
        <v>0.65753505132498247</v>
      </c>
      <c r="AL498" s="26">
        <f t="shared" si="242"/>
        <v>4.9757436164299911</v>
      </c>
    </row>
    <row r="499" spans="2:38" x14ac:dyDescent="0.3">
      <c r="B499" s="6">
        <v>4720</v>
      </c>
      <c r="C499" s="8">
        <f t="shared" si="218"/>
        <v>47.2</v>
      </c>
      <c r="D499" s="8">
        <f t="shared" si="219"/>
        <v>15633.950705384934</v>
      </c>
      <c r="E499" s="8">
        <f t="shared" si="220"/>
        <v>33.12277691818889</v>
      </c>
      <c r="F499" s="8">
        <f t="shared" si="221"/>
        <v>44.301714128077634</v>
      </c>
      <c r="G499" s="8">
        <f t="shared" si="235"/>
        <v>2.2250485660981263</v>
      </c>
      <c r="H499" s="8">
        <f t="shared" si="222"/>
        <v>29.482191763722099</v>
      </c>
      <c r="I499" s="7">
        <v>101325</v>
      </c>
      <c r="J499" s="8">
        <f t="shared" si="223"/>
        <v>12596040</v>
      </c>
      <c r="K499" s="8">
        <f t="shared" si="224"/>
        <v>9417600</v>
      </c>
      <c r="L499" s="8">
        <f t="shared" si="225"/>
        <v>2061764.7793923558</v>
      </c>
      <c r="M499" s="17">
        <f t="shared" si="236"/>
        <v>92184945.18460764</v>
      </c>
      <c r="N499" s="18">
        <f t="shared" si="226"/>
        <v>124.31324944485566</v>
      </c>
      <c r="O499" s="18">
        <f t="shared" si="227"/>
        <v>92.944485566247224</v>
      </c>
      <c r="P499" s="18">
        <f t="shared" si="228"/>
        <v>20.348036312779232</v>
      </c>
      <c r="Q499" s="18">
        <f t="shared" si="229"/>
        <v>909.79467243629551</v>
      </c>
      <c r="R499" s="10">
        <f t="shared" si="230"/>
        <v>0</v>
      </c>
      <c r="S499" s="8">
        <f t="shared" si="237"/>
        <v>47.200000000000401</v>
      </c>
      <c r="T499" s="8">
        <f t="shared" si="231"/>
        <v>16.183286236437098</v>
      </c>
      <c r="U499" s="8">
        <v>0</v>
      </c>
      <c r="V499" s="8">
        <f t="shared" si="232"/>
        <v>4.6425065111591204</v>
      </c>
      <c r="W499" s="8">
        <v>0</v>
      </c>
      <c r="X499" s="15">
        <f t="shared" si="243"/>
        <v>1200</v>
      </c>
      <c r="Y499" s="8">
        <f t="shared" si="244"/>
        <v>0</v>
      </c>
      <c r="Z499" s="8">
        <f t="shared" si="245"/>
        <v>1237.2878721467437</v>
      </c>
      <c r="AA499" s="29">
        <f t="shared" si="238"/>
        <v>0</v>
      </c>
      <c r="AB499" s="8"/>
      <c r="AC499" s="8"/>
      <c r="AD499" s="8">
        <f t="shared" si="239"/>
        <v>0</v>
      </c>
      <c r="AE499" s="8">
        <f t="shared" si="240"/>
        <v>1200</v>
      </c>
      <c r="AF499" s="8">
        <f t="shared" si="246"/>
        <v>262.71212785325633</v>
      </c>
      <c r="AG499" s="16">
        <f t="shared" si="233"/>
        <v>1200</v>
      </c>
      <c r="AH499" s="29">
        <f t="shared" si="247"/>
        <v>41.445062537313881</v>
      </c>
      <c r="AI499" s="29">
        <f t="shared" si="248"/>
        <v>37.287872146743688</v>
      </c>
      <c r="AJ499" s="28">
        <f t="shared" si="241"/>
        <v>6.5893109177365558E-2</v>
      </c>
      <c r="AK499" s="25">
        <f t="shared" si="234"/>
        <v>0.65893109177365561</v>
      </c>
      <c r="AL499" s="26">
        <f t="shared" si="242"/>
        <v>4.9862819548671267</v>
      </c>
    </row>
    <row r="500" spans="2:38" x14ac:dyDescent="0.3">
      <c r="B500" s="6">
        <v>4730</v>
      </c>
      <c r="C500" s="8">
        <f t="shared" si="218"/>
        <v>47.300000000000004</v>
      </c>
      <c r="D500" s="8">
        <f t="shared" si="219"/>
        <v>15667.073482303123</v>
      </c>
      <c r="E500" s="8">
        <f t="shared" si="220"/>
        <v>33.12277691818889</v>
      </c>
      <c r="F500" s="8">
        <f t="shared" si="221"/>
        <v>44.301714128077634</v>
      </c>
      <c r="G500" s="8">
        <f t="shared" si="235"/>
        <v>2.2250485660981263</v>
      </c>
      <c r="H500" s="8">
        <f t="shared" si="222"/>
        <v>29.482191763722099</v>
      </c>
      <c r="I500" s="7">
        <v>101325</v>
      </c>
      <c r="J500" s="8">
        <f t="shared" si="223"/>
        <v>12596040</v>
      </c>
      <c r="K500" s="8">
        <f t="shared" si="224"/>
        <v>9417600</v>
      </c>
      <c r="L500" s="8">
        <f t="shared" si="225"/>
        <v>2061144.7895181868</v>
      </c>
      <c r="M500" s="17">
        <f t="shared" si="236"/>
        <v>92358785.110846221</v>
      </c>
      <c r="N500" s="18">
        <f t="shared" si="226"/>
        <v>124.31324944485566</v>
      </c>
      <c r="O500" s="18">
        <f t="shared" si="227"/>
        <v>92.944485566247224</v>
      </c>
      <c r="P500" s="18">
        <f t="shared" si="228"/>
        <v>20.341917488459774</v>
      </c>
      <c r="Q500" s="18">
        <f t="shared" si="229"/>
        <v>911.51033911518596</v>
      </c>
      <c r="R500" s="10">
        <f t="shared" si="230"/>
        <v>0</v>
      </c>
      <c r="S500" s="8">
        <f t="shared" si="237"/>
        <v>47.300000000000402</v>
      </c>
      <c r="T500" s="8">
        <f t="shared" si="231"/>
        <v>16.183286236437098</v>
      </c>
      <c r="U500" s="8">
        <v>0</v>
      </c>
      <c r="V500" s="8">
        <f t="shared" si="232"/>
        <v>4.6411104707104478</v>
      </c>
      <c r="W500" s="8">
        <v>0</v>
      </c>
      <c r="X500" s="15">
        <f t="shared" si="243"/>
        <v>1200</v>
      </c>
      <c r="Y500" s="8">
        <f t="shared" si="244"/>
        <v>0</v>
      </c>
      <c r="Z500" s="8">
        <f t="shared" si="245"/>
        <v>1237.3668718758681</v>
      </c>
      <c r="AA500" s="29">
        <f t="shared" si="238"/>
        <v>0</v>
      </c>
      <c r="AB500" s="8"/>
      <c r="AC500" s="8"/>
      <c r="AD500" s="8">
        <f t="shared" si="239"/>
        <v>0</v>
      </c>
      <c r="AE500" s="8">
        <f t="shared" si="240"/>
        <v>1200</v>
      </c>
      <c r="AF500" s="8">
        <f t="shared" si="246"/>
        <v>262.63312812413187</v>
      </c>
      <c r="AG500" s="16">
        <f t="shared" si="233"/>
        <v>1200</v>
      </c>
      <c r="AH500" s="29">
        <f t="shared" si="247"/>
        <v>41.548579741046936</v>
      </c>
      <c r="AI500" s="29">
        <f t="shared" si="248"/>
        <v>37.366871875868142</v>
      </c>
      <c r="AJ500" s="28">
        <f t="shared" si="241"/>
        <v>6.603271322223285E-2</v>
      </c>
      <c r="AK500" s="25">
        <f t="shared" si="234"/>
        <v>0.66032713222232853</v>
      </c>
      <c r="AL500" s="26">
        <f t="shared" si="242"/>
        <v>4.9968203006829199</v>
      </c>
    </row>
    <row r="501" spans="2:38" x14ac:dyDescent="0.3">
      <c r="B501" s="6">
        <v>4740</v>
      </c>
      <c r="C501" s="8">
        <f t="shared" si="218"/>
        <v>47.4</v>
      </c>
      <c r="D501" s="8">
        <f t="shared" si="219"/>
        <v>15700.196259221309</v>
      </c>
      <c r="E501" s="8">
        <f t="shared" si="220"/>
        <v>33.122776918186531</v>
      </c>
      <c r="F501" s="8">
        <f t="shared" si="221"/>
        <v>44.30171412807448</v>
      </c>
      <c r="G501" s="8">
        <f t="shared" si="235"/>
        <v>2.2250485660981263</v>
      </c>
      <c r="H501" s="8">
        <f t="shared" si="222"/>
        <v>29.482191763721051</v>
      </c>
      <c r="I501" s="7">
        <v>101325</v>
      </c>
      <c r="J501" s="8">
        <f t="shared" si="223"/>
        <v>12596040</v>
      </c>
      <c r="K501" s="8">
        <f t="shared" si="224"/>
        <v>9417600</v>
      </c>
      <c r="L501" s="8">
        <f t="shared" si="225"/>
        <v>2060524.7996440181</v>
      </c>
      <c r="M501" s="17">
        <f t="shared" si="236"/>
        <v>92532625.037084788</v>
      </c>
      <c r="N501" s="18">
        <f t="shared" si="226"/>
        <v>124.31324944485566</v>
      </c>
      <c r="O501" s="18">
        <f t="shared" si="227"/>
        <v>92.944485566247224</v>
      </c>
      <c r="P501" s="18">
        <f t="shared" si="228"/>
        <v>20.33579866414032</v>
      </c>
      <c r="Q501" s="18">
        <f t="shared" si="229"/>
        <v>913.2260057940764</v>
      </c>
      <c r="R501" s="10">
        <f t="shared" si="230"/>
        <v>0</v>
      </c>
      <c r="S501" s="8">
        <f t="shared" si="237"/>
        <v>47.400000000000404</v>
      </c>
      <c r="T501" s="8">
        <f t="shared" si="231"/>
        <v>16.183286236437098</v>
      </c>
      <c r="U501" s="8">
        <v>0</v>
      </c>
      <c r="V501" s="8">
        <f t="shared" si="232"/>
        <v>4.6397144302617743</v>
      </c>
      <c r="W501" s="8">
        <v>0</v>
      </c>
      <c r="X501" s="15">
        <f t="shared" si="243"/>
        <v>1200</v>
      </c>
      <c r="Y501" s="8">
        <f t="shared" si="244"/>
        <v>0</v>
      </c>
      <c r="Z501" s="8">
        <f t="shared" si="245"/>
        <v>1237.4458716049926</v>
      </c>
      <c r="AA501" s="29">
        <f t="shared" si="238"/>
        <v>0</v>
      </c>
      <c r="AB501" s="8"/>
      <c r="AC501" s="8"/>
      <c r="AD501" s="8">
        <f t="shared" si="239"/>
        <v>0</v>
      </c>
      <c r="AE501" s="8">
        <f t="shared" si="240"/>
        <v>1200</v>
      </c>
      <c r="AF501" s="8">
        <f t="shared" si="246"/>
        <v>262.55412839500741</v>
      </c>
      <c r="AG501" s="16">
        <f t="shared" si="233"/>
        <v>1200</v>
      </c>
      <c r="AH501" s="29">
        <f t="shared" si="247"/>
        <v>41.652096944779998</v>
      </c>
      <c r="AI501" s="29">
        <f t="shared" si="248"/>
        <v>37.445871604992597</v>
      </c>
      <c r="AJ501" s="28">
        <f t="shared" si="241"/>
        <v>6.6172317267100156E-2</v>
      </c>
      <c r="AK501" s="25">
        <f t="shared" si="234"/>
        <v>0.66172317267100156</v>
      </c>
      <c r="AL501" s="26">
        <f t="shared" si="242"/>
        <v>5.0073586538306856</v>
      </c>
    </row>
    <row r="502" spans="2:38" x14ac:dyDescent="0.3">
      <c r="B502" s="6">
        <v>4750</v>
      </c>
      <c r="C502" s="8">
        <f t="shared" si="218"/>
        <v>47.5</v>
      </c>
      <c r="D502" s="8">
        <f t="shared" si="219"/>
        <v>15733.319036139499</v>
      </c>
      <c r="E502" s="8">
        <f t="shared" si="220"/>
        <v>33.12277691818889</v>
      </c>
      <c r="F502" s="8">
        <f t="shared" si="221"/>
        <v>44.301714128077634</v>
      </c>
      <c r="G502" s="8">
        <f t="shared" si="235"/>
        <v>2.2250485660981263</v>
      </c>
      <c r="H502" s="8">
        <f t="shared" si="222"/>
        <v>29.482191763722099</v>
      </c>
      <c r="I502" s="7">
        <v>101325</v>
      </c>
      <c r="J502" s="8">
        <f t="shared" si="223"/>
        <v>12596040</v>
      </c>
      <c r="K502" s="8">
        <f t="shared" si="224"/>
        <v>9417600</v>
      </c>
      <c r="L502" s="8">
        <f t="shared" si="225"/>
        <v>2059904.8097698493</v>
      </c>
      <c r="M502" s="17">
        <f t="shared" si="236"/>
        <v>92706464.96332337</v>
      </c>
      <c r="N502" s="18">
        <f t="shared" si="226"/>
        <v>124.31324944485566</v>
      </c>
      <c r="O502" s="18">
        <f t="shared" si="227"/>
        <v>92.944485566247224</v>
      </c>
      <c r="P502" s="18">
        <f t="shared" si="228"/>
        <v>20.329679839820866</v>
      </c>
      <c r="Q502" s="18">
        <f t="shared" si="229"/>
        <v>914.94167247296684</v>
      </c>
      <c r="R502" s="10">
        <f t="shared" si="230"/>
        <v>0</v>
      </c>
      <c r="S502" s="8">
        <f t="shared" si="237"/>
        <v>47.500000000000405</v>
      </c>
      <c r="T502" s="8">
        <f t="shared" si="231"/>
        <v>16.183286236437098</v>
      </c>
      <c r="U502" s="8">
        <v>0</v>
      </c>
      <c r="V502" s="8">
        <f t="shared" si="232"/>
        <v>4.6383183898131017</v>
      </c>
      <c r="W502" s="8">
        <v>0</v>
      </c>
      <c r="X502" s="15">
        <f t="shared" si="243"/>
        <v>1200</v>
      </c>
      <c r="Y502" s="8">
        <f t="shared" si="244"/>
        <v>0</v>
      </c>
      <c r="Z502" s="8">
        <f t="shared" si="245"/>
        <v>1237.5248713341171</v>
      </c>
      <c r="AA502" s="29">
        <f t="shared" si="238"/>
        <v>0</v>
      </c>
      <c r="AB502" s="8"/>
      <c r="AC502" s="8"/>
      <c r="AD502" s="8">
        <f t="shared" si="239"/>
        <v>0</v>
      </c>
      <c r="AE502" s="8">
        <f t="shared" si="240"/>
        <v>1200</v>
      </c>
      <c r="AF502" s="8">
        <f t="shared" si="246"/>
        <v>262.47512866588295</v>
      </c>
      <c r="AG502" s="16">
        <f t="shared" si="233"/>
        <v>1200</v>
      </c>
      <c r="AH502" s="29">
        <f t="shared" si="247"/>
        <v>41.755614148513047</v>
      </c>
      <c r="AI502" s="29">
        <f t="shared" si="248"/>
        <v>37.524871334117051</v>
      </c>
      <c r="AJ502" s="28">
        <f t="shared" si="241"/>
        <v>6.6311921311967448E-2</v>
      </c>
      <c r="AK502" s="25">
        <f t="shared" si="234"/>
        <v>0.66311921311967448</v>
      </c>
      <c r="AL502" s="26">
        <f t="shared" si="242"/>
        <v>5.0178970142641317</v>
      </c>
    </row>
    <row r="503" spans="2:38" x14ac:dyDescent="0.3">
      <c r="B503" s="6">
        <v>4760</v>
      </c>
      <c r="C503" s="8">
        <f t="shared" si="218"/>
        <v>47.6</v>
      </c>
      <c r="D503" s="8">
        <f t="shared" si="219"/>
        <v>15766.441813057687</v>
      </c>
      <c r="E503" s="8">
        <f t="shared" si="220"/>
        <v>33.12277691818889</v>
      </c>
      <c r="F503" s="8">
        <f t="shared" si="221"/>
        <v>44.301714128077634</v>
      </c>
      <c r="G503" s="8">
        <f t="shared" si="235"/>
        <v>2.2250485660981263</v>
      </c>
      <c r="H503" s="8">
        <f t="shared" si="222"/>
        <v>29.482191763722099</v>
      </c>
      <c r="I503" s="7">
        <v>101325</v>
      </c>
      <c r="J503" s="8">
        <f t="shared" si="223"/>
        <v>12596040</v>
      </c>
      <c r="K503" s="8">
        <f t="shared" si="224"/>
        <v>9417600</v>
      </c>
      <c r="L503" s="8">
        <f t="shared" si="225"/>
        <v>2059284.8198956805</v>
      </c>
      <c r="M503" s="17">
        <f t="shared" si="236"/>
        <v>92880304.889561951</v>
      </c>
      <c r="N503" s="18">
        <f t="shared" si="226"/>
        <v>124.31324944485566</v>
      </c>
      <c r="O503" s="18">
        <f t="shared" si="227"/>
        <v>92.944485566247224</v>
      </c>
      <c r="P503" s="18">
        <f t="shared" si="228"/>
        <v>20.323561015501411</v>
      </c>
      <c r="Q503" s="18">
        <f t="shared" si="229"/>
        <v>916.6573391518574</v>
      </c>
      <c r="R503" s="10">
        <f t="shared" si="230"/>
        <v>0</v>
      </c>
      <c r="S503" s="8">
        <f t="shared" si="237"/>
        <v>47.600000000000406</v>
      </c>
      <c r="T503" s="8">
        <f t="shared" si="231"/>
        <v>16.183286236437098</v>
      </c>
      <c r="U503" s="8">
        <v>0</v>
      </c>
      <c r="V503" s="8">
        <f t="shared" si="232"/>
        <v>4.6369223493644283</v>
      </c>
      <c r="W503" s="8">
        <v>0</v>
      </c>
      <c r="X503" s="15">
        <f t="shared" si="243"/>
        <v>1200</v>
      </c>
      <c r="Y503" s="8">
        <f t="shared" si="244"/>
        <v>0</v>
      </c>
      <c r="Z503" s="8">
        <f t="shared" si="245"/>
        <v>1237.6038710632415</v>
      </c>
      <c r="AA503" s="29">
        <f t="shared" si="238"/>
        <v>0</v>
      </c>
      <c r="AB503" s="8"/>
      <c r="AC503" s="8"/>
      <c r="AD503" s="8">
        <f t="shared" si="239"/>
        <v>0</v>
      </c>
      <c r="AE503" s="8">
        <f t="shared" si="240"/>
        <v>1200</v>
      </c>
      <c r="AF503" s="8">
        <f t="shared" si="246"/>
        <v>262.39612893675849</v>
      </c>
      <c r="AG503" s="16">
        <f t="shared" si="233"/>
        <v>1200</v>
      </c>
      <c r="AH503" s="29">
        <f t="shared" si="247"/>
        <v>41.859131352246109</v>
      </c>
      <c r="AI503" s="29">
        <f t="shared" si="248"/>
        <v>37.603871063241513</v>
      </c>
      <c r="AJ503" s="28">
        <f t="shared" si="241"/>
        <v>6.6451525356834767E-2</v>
      </c>
      <c r="AK503" s="25">
        <f t="shared" si="234"/>
        <v>0.66451525356834762</v>
      </c>
      <c r="AL503" s="26">
        <f t="shared" si="242"/>
        <v>5.0284353819373546</v>
      </c>
    </row>
    <row r="504" spans="2:38" x14ac:dyDescent="0.3">
      <c r="B504" s="6">
        <v>4770</v>
      </c>
      <c r="C504" s="8">
        <f t="shared" si="218"/>
        <v>47.7</v>
      </c>
      <c r="D504" s="8">
        <f t="shared" si="219"/>
        <v>15799.564589975877</v>
      </c>
      <c r="E504" s="8">
        <f t="shared" si="220"/>
        <v>33.12277691818889</v>
      </c>
      <c r="F504" s="8">
        <f t="shared" si="221"/>
        <v>44.301714128077634</v>
      </c>
      <c r="G504" s="8">
        <f t="shared" si="235"/>
        <v>2.2250485660981263</v>
      </c>
      <c r="H504" s="8">
        <f t="shared" si="222"/>
        <v>29.482191763722099</v>
      </c>
      <c r="I504" s="7">
        <v>101325</v>
      </c>
      <c r="J504" s="8">
        <f t="shared" si="223"/>
        <v>12596040</v>
      </c>
      <c r="K504" s="8">
        <f t="shared" si="224"/>
        <v>9417600</v>
      </c>
      <c r="L504" s="8">
        <f t="shared" si="225"/>
        <v>2058664.8300215118</v>
      </c>
      <c r="M504" s="17">
        <f t="shared" si="236"/>
        <v>93054144.815800533</v>
      </c>
      <c r="N504" s="18">
        <f t="shared" si="226"/>
        <v>124.31324944485566</v>
      </c>
      <c r="O504" s="18">
        <f t="shared" si="227"/>
        <v>92.944485566247224</v>
      </c>
      <c r="P504" s="18">
        <f t="shared" si="228"/>
        <v>20.317442191181957</v>
      </c>
      <c r="Q504" s="18">
        <f t="shared" si="229"/>
        <v>918.37300583074796</v>
      </c>
      <c r="R504" s="10">
        <f t="shared" si="230"/>
        <v>0</v>
      </c>
      <c r="S504" s="8">
        <f t="shared" si="237"/>
        <v>47.700000000000408</v>
      </c>
      <c r="T504" s="8">
        <f t="shared" si="231"/>
        <v>16.183286236437098</v>
      </c>
      <c r="U504" s="8">
        <v>0</v>
      </c>
      <c r="V504" s="8">
        <f t="shared" si="232"/>
        <v>4.6355263089157557</v>
      </c>
      <c r="W504" s="8">
        <v>0</v>
      </c>
      <c r="X504" s="15">
        <f t="shared" si="243"/>
        <v>1200</v>
      </c>
      <c r="Y504" s="8">
        <f t="shared" si="244"/>
        <v>0</v>
      </c>
      <c r="Z504" s="8">
        <f t="shared" si="245"/>
        <v>1237.682870792366</v>
      </c>
      <c r="AA504" s="29">
        <f t="shared" si="238"/>
        <v>0</v>
      </c>
      <c r="AB504" s="8"/>
      <c r="AC504" s="8"/>
      <c r="AD504" s="8">
        <f t="shared" si="239"/>
        <v>0</v>
      </c>
      <c r="AE504" s="8">
        <f t="shared" si="240"/>
        <v>1200</v>
      </c>
      <c r="AF504" s="8">
        <f t="shared" si="246"/>
        <v>262.31712920763403</v>
      </c>
      <c r="AG504" s="16">
        <f t="shared" si="233"/>
        <v>1200</v>
      </c>
      <c r="AH504" s="29">
        <f t="shared" si="247"/>
        <v>41.962648555979158</v>
      </c>
      <c r="AI504" s="29">
        <f t="shared" si="248"/>
        <v>37.682870792365975</v>
      </c>
      <c r="AJ504" s="28">
        <f t="shared" si="241"/>
        <v>6.6591129401702059E-2</v>
      </c>
      <c r="AK504" s="25">
        <f t="shared" si="234"/>
        <v>0.66591129401702065</v>
      </c>
      <c r="AL504" s="26">
        <f t="shared" si="242"/>
        <v>5.0389737568048361</v>
      </c>
    </row>
    <row r="505" spans="2:38" x14ac:dyDescent="0.3">
      <c r="B505" s="6">
        <v>4780</v>
      </c>
      <c r="C505" s="8">
        <f t="shared" si="218"/>
        <v>47.800000000000004</v>
      </c>
      <c r="D505" s="8">
        <f t="shared" si="219"/>
        <v>15832.687366894064</v>
      </c>
      <c r="E505" s="8">
        <f t="shared" si="220"/>
        <v>33.12277691818889</v>
      </c>
      <c r="F505" s="8">
        <f t="shared" si="221"/>
        <v>44.301714128077634</v>
      </c>
      <c r="G505" s="8">
        <f t="shared" si="235"/>
        <v>2.2250485660981263</v>
      </c>
      <c r="H505" s="8">
        <f t="shared" si="222"/>
        <v>29.482191763722099</v>
      </c>
      <c r="I505" s="7">
        <v>101325</v>
      </c>
      <c r="J505" s="8">
        <f t="shared" si="223"/>
        <v>12596040</v>
      </c>
      <c r="K505" s="8">
        <f t="shared" si="224"/>
        <v>9417600</v>
      </c>
      <c r="L505" s="8">
        <f t="shared" si="225"/>
        <v>2058044.840147343</v>
      </c>
      <c r="M505" s="17">
        <f t="shared" si="236"/>
        <v>93227984.742039114</v>
      </c>
      <c r="N505" s="18">
        <f t="shared" si="226"/>
        <v>124.31324944485566</v>
      </c>
      <c r="O505" s="18">
        <f t="shared" si="227"/>
        <v>92.944485566247224</v>
      </c>
      <c r="P505" s="18">
        <f t="shared" si="228"/>
        <v>20.311323366862503</v>
      </c>
      <c r="Q505" s="18">
        <f t="shared" si="229"/>
        <v>920.0886725096384</v>
      </c>
      <c r="R505" s="10">
        <f t="shared" si="230"/>
        <v>0</v>
      </c>
      <c r="S505" s="8">
        <f t="shared" si="237"/>
        <v>47.800000000000409</v>
      </c>
      <c r="T505" s="8">
        <f t="shared" si="231"/>
        <v>16.183286236437098</v>
      </c>
      <c r="U505" s="8">
        <v>0</v>
      </c>
      <c r="V505" s="8">
        <f t="shared" si="232"/>
        <v>4.6341302684670822</v>
      </c>
      <c r="W505" s="8">
        <v>0</v>
      </c>
      <c r="X505" s="15">
        <f t="shared" si="243"/>
        <v>1200</v>
      </c>
      <c r="Y505" s="8">
        <f t="shared" si="244"/>
        <v>0</v>
      </c>
      <c r="Z505" s="8">
        <f t="shared" si="245"/>
        <v>1237.7618705214904</v>
      </c>
      <c r="AA505" s="29">
        <f t="shared" si="238"/>
        <v>0</v>
      </c>
      <c r="AB505" s="8"/>
      <c r="AC505" s="8"/>
      <c r="AD505" s="8">
        <f t="shared" si="239"/>
        <v>0</v>
      </c>
      <c r="AE505" s="8">
        <f t="shared" si="240"/>
        <v>1200</v>
      </c>
      <c r="AF505" s="8">
        <f t="shared" si="246"/>
        <v>262.23812947850956</v>
      </c>
      <c r="AG505" s="16">
        <f t="shared" si="233"/>
        <v>1200</v>
      </c>
      <c r="AH505" s="29">
        <f t="shared" si="247"/>
        <v>42.066165759712234</v>
      </c>
      <c r="AI505" s="29">
        <f t="shared" si="248"/>
        <v>37.761870521490437</v>
      </c>
      <c r="AJ505" s="28">
        <f t="shared" si="241"/>
        <v>6.6730733446569379E-2</v>
      </c>
      <c r="AK505" s="25">
        <f t="shared" si="234"/>
        <v>0.66730733446569379</v>
      </c>
      <c r="AL505" s="26">
        <f t="shared" si="242"/>
        <v>5.0495121388214388</v>
      </c>
    </row>
    <row r="506" spans="2:38" x14ac:dyDescent="0.3">
      <c r="B506" s="6">
        <v>4790</v>
      </c>
      <c r="C506" s="8">
        <f t="shared" ref="C506:C569" si="249">$C$16*B506</f>
        <v>47.9</v>
      </c>
      <c r="D506" s="8">
        <f t="shared" ref="D506:D569" si="250">C506/PI()/($C$12/2)^2</f>
        <v>15865.810143812252</v>
      </c>
      <c r="E506" s="8">
        <f t="shared" ref="E506:E569" si="251">IF(H505*(B506-B505)&gt;E505/2,4*(C506-C505)/PI()/$C$12^2,H505*(B506-B505)+4*(C506-C505)/PI()/$C$12^2)</f>
        <v>33.122776918186531</v>
      </c>
      <c r="F506" s="8">
        <f t="shared" ref="F506:F569" si="252">E506*$C$10/$C$9</f>
        <v>44.30171412807448</v>
      </c>
      <c r="G506" s="8">
        <f t="shared" si="235"/>
        <v>2.2250485660981263</v>
      </c>
      <c r="H506" s="8">
        <f t="shared" ref="H506:H569" si="253">SQRT(2*$C$11*F506)</f>
        <v>29.482191763721051</v>
      </c>
      <c r="I506" s="7">
        <v>101325</v>
      </c>
      <c r="J506" s="8">
        <f t="shared" ref="J506:J569" si="254">$C$9*$C$11*AD506+$C$10*$C$11*AG506</f>
        <v>12596040</v>
      </c>
      <c r="K506" s="8">
        <f t="shared" ref="K506:K569" si="255">$C$9*$C$11*AE506</f>
        <v>9417600</v>
      </c>
      <c r="L506" s="8">
        <f t="shared" ref="L506:L569" si="256">$C$9*$C$11*($C$6-Z506)</f>
        <v>2057424.8502731742</v>
      </c>
      <c r="M506" s="17">
        <f t="shared" si="236"/>
        <v>93401824.668277681</v>
      </c>
      <c r="N506" s="18">
        <f t="shared" ref="N506:N569" si="257">J506/101325</f>
        <v>124.31324944485566</v>
      </c>
      <c r="O506" s="18">
        <f t="shared" ref="O506:O569" si="258">K506/101325</f>
        <v>92.944485566247224</v>
      </c>
      <c r="P506" s="18">
        <f t="shared" ref="P506:P569" si="259">L506/101325</f>
        <v>20.305204542543049</v>
      </c>
      <c r="Q506" s="18">
        <f t="shared" ref="Q506:Q569" si="260">M506/101325</f>
        <v>921.80433918852884</v>
      </c>
      <c r="R506" s="10">
        <f t="shared" ref="R506:R569" si="261">AD506*PI()*$C$12^2/4</f>
        <v>0</v>
      </c>
      <c r="S506" s="8">
        <f t="shared" si="237"/>
        <v>47.900000000000411</v>
      </c>
      <c r="T506" s="8">
        <f t="shared" ref="T506:T569" si="262">AE506*PI()*($C$14^2-$C$13^2)/4</f>
        <v>16.183286236437098</v>
      </c>
      <c r="U506" s="8">
        <v>0</v>
      </c>
      <c r="V506" s="8">
        <f t="shared" ref="V506:V569" si="263">AF506*PI()*$C$14^2/4</f>
        <v>4.6327342280184087</v>
      </c>
      <c r="W506" s="8">
        <v>0</v>
      </c>
      <c r="X506" s="15">
        <f t="shared" si="243"/>
        <v>1200</v>
      </c>
      <c r="Y506" s="8">
        <f t="shared" si="244"/>
        <v>0</v>
      </c>
      <c r="Z506" s="8">
        <f t="shared" si="245"/>
        <v>1237.8408702506149</v>
      </c>
      <c r="AA506" s="29">
        <f t="shared" si="238"/>
        <v>0</v>
      </c>
      <c r="AB506" s="8"/>
      <c r="AC506" s="8"/>
      <c r="AD506" s="8">
        <f t="shared" si="239"/>
        <v>0</v>
      </c>
      <c r="AE506" s="8">
        <f t="shared" si="240"/>
        <v>1200</v>
      </c>
      <c r="AF506" s="8">
        <f t="shared" si="246"/>
        <v>262.1591297493851</v>
      </c>
      <c r="AG506" s="16">
        <f t="shared" si="233"/>
        <v>1200</v>
      </c>
      <c r="AH506" s="29">
        <f t="shared" si="247"/>
        <v>42.169682963445268</v>
      </c>
      <c r="AI506" s="29">
        <f t="shared" si="248"/>
        <v>37.840870250614884</v>
      </c>
      <c r="AJ506" s="28">
        <f t="shared" si="241"/>
        <v>6.6870337491436657E-2</v>
      </c>
      <c r="AK506" s="25">
        <f t="shared" si="234"/>
        <v>0.6687033749143666</v>
      </c>
      <c r="AL506" s="26">
        <f t="shared" si="242"/>
        <v>5.0600505279424022</v>
      </c>
    </row>
    <row r="507" spans="2:38" x14ac:dyDescent="0.3">
      <c r="B507" s="6">
        <v>4800</v>
      </c>
      <c r="C507" s="8">
        <f t="shared" si="249"/>
        <v>48</v>
      </c>
      <c r="D507" s="8">
        <f t="shared" si="250"/>
        <v>15898.93292073044</v>
      </c>
      <c r="E507" s="8">
        <f t="shared" si="251"/>
        <v>33.12277691818889</v>
      </c>
      <c r="F507" s="8">
        <f t="shared" si="252"/>
        <v>44.301714128077634</v>
      </c>
      <c r="G507" s="8">
        <f t="shared" si="235"/>
        <v>2.2250485660981263</v>
      </c>
      <c r="H507" s="8">
        <f t="shared" si="253"/>
        <v>29.482191763722099</v>
      </c>
      <c r="I507" s="7">
        <v>101325</v>
      </c>
      <c r="J507" s="8">
        <f t="shared" si="254"/>
        <v>12596040</v>
      </c>
      <c r="K507" s="8">
        <f t="shared" si="255"/>
        <v>9417600</v>
      </c>
      <c r="L507" s="8">
        <f t="shared" si="256"/>
        <v>2056804.8603990055</v>
      </c>
      <c r="M507" s="17">
        <f t="shared" si="236"/>
        <v>93575664.594516262</v>
      </c>
      <c r="N507" s="18">
        <f t="shared" si="257"/>
        <v>124.31324944485566</v>
      </c>
      <c r="O507" s="18">
        <f t="shared" si="258"/>
        <v>92.944485566247224</v>
      </c>
      <c r="P507" s="18">
        <f t="shared" si="259"/>
        <v>20.299085718223591</v>
      </c>
      <c r="Q507" s="18">
        <f t="shared" si="260"/>
        <v>923.52000586741929</v>
      </c>
      <c r="R507" s="10">
        <f t="shared" si="261"/>
        <v>0</v>
      </c>
      <c r="S507" s="8">
        <f t="shared" si="237"/>
        <v>48.000000000000412</v>
      </c>
      <c r="T507" s="8">
        <f t="shared" si="262"/>
        <v>16.183286236437098</v>
      </c>
      <c r="U507" s="8">
        <v>0</v>
      </c>
      <c r="V507" s="8">
        <f t="shared" si="263"/>
        <v>4.6313381875697361</v>
      </c>
      <c r="W507" s="8">
        <v>0</v>
      </c>
      <c r="X507" s="15">
        <f t="shared" si="243"/>
        <v>1200</v>
      </c>
      <c r="Y507" s="8">
        <f t="shared" si="244"/>
        <v>0</v>
      </c>
      <c r="Z507" s="8">
        <f t="shared" si="245"/>
        <v>1237.9198699797394</v>
      </c>
      <c r="AA507" s="29">
        <f t="shared" si="238"/>
        <v>0</v>
      </c>
      <c r="AB507" s="8"/>
      <c r="AC507" s="8"/>
      <c r="AD507" s="8">
        <f t="shared" si="239"/>
        <v>0</v>
      </c>
      <c r="AE507" s="8">
        <f t="shared" si="240"/>
        <v>1200</v>
      </c>
      <c r="AF507" s="8">
        <f t="shared" si="246"/>
        <v>262.08013002026064</v>
      </c>
      <c r="AG507" s="16">
        <f t="shared" si="233"/>
        <v>1200</v>
      </c>
      <c r="AH507" s="29">
        <f t="shared" si="247"/>
        <v>42.273200167178331</v>
      </c>
      <c r="AI507" s="29">
        <f t="shared" si="248"/>
        <v>37.919869979739346</v>
      </c>
      <c r="AJ507" s="28">
        <f t="shared" si="241"/>
        <v>6.7009941536303963E-2</v>
      </c>
      <c r="AK507" s="25">
        <f t="shared" si="234"/>
        <v>0.67009941536303963</v>
      </c>
      <c r="AL507" s="26">
        <f t="shared" si="242"/>
        <v>5.0705889241233377</v>
      </c>
    </row>
    <row r="508" spans="2:38" x14ac:dyDescent="0.3">
      <c r="B508" s="6">
        <v>4810</v>
      </c>
      <c r="C508" s="8">
        <f t="shared" si="249"/>
        <v>48.1</v>
      </c>
      <c r="D508" s="8">
        <f t="shared" si="250"/>
        <v>15932.05569764863</v>
      </c>
      <c r="E508" s="8">
        <f t="shared" si="251"/>
        <v>33.12277691818889</v>
      </c>
      <c r="F508" s="8">
        <f t="shared" si="252"/>
        <v>44.301714128077634</v>
      </c>
      <c r="G508" s="8">
        <f t="shared" si="235"/>
        <v>2.2250485660981263</v>
      </c>
      <c r="H508" s="8">
        <f t="shared" si="253"/>
        <v>29.482191763722099</v>
      </c>
      <c r="I508" s="7">
        <v>101325</v>
      </c>
      <c r="J508" s="8">
        <f t="shared" si="254"/>
        <v>12596040</v>
      </c>
      <c r="K508" s="8">
        <f t="shared" si="255"/>
        <v>9417600</v>
      </c>
      <c r="L508" s="8">
        <f t="shared" si="256"/>
        <v>2056184.8705248367</v>
      </c>
      <c r="M508" s="17">
        <f t="shared" si="236"/>
        <v>93749504.520754844</v>
      </c>
      <c r="N508" s="18">
        <f t="shared" si="257"/>
        <v>124.31324944485566</v>
      </c>
      <c r="O508" s="18">
        <f t="shared" si="258"/>
        <v>92.944485566247224</v>
      </c>
      <c r="P508" s="18">
        <f t="shared" si="259"/>
        <v>20.292966893904136</v>
      </c>
      <c r="Q508" s="18">
        <f t="shared" si="260"/>
        <v>925.23567254630984</v>
      </c>
      <c r="R508" s="10">
        <f t="shared" si="261"/>
        <v>0</v>
      </c>
      <c r="S508" s="8">
        <f t="shared" si="237"/>
        <v>48.100000000000414</v>
      </c>
      <c r="T508" s="8">
        <f t="shared" si="262"/>
        <v>16.183286236437098</v>
      </c>
      <c r="U508" s="8">
        <v>0</v>
      </c>
      <c r="V508" s="8">
        <f t="shared" si="263"/>
        <v>4.6299421471210627</v>
      </c>
      <c r="W508" s="8">
        <v>0</v>
      </c>
      <c r="X508" s="15">
        <f t="shared" si="243"/>
        <v>1200</v>
      </c>
      <c r="Y508" s="8">
        <f t="shared" si="244"/>
        <v>0</v>
      </c>
      <c r="Z508" s="8">
        <f t="shared" si="245"/>
        <v>1237.9988697088638</v>
      </c>
      <c r="AA508" s="29">
        <f t="shared" si="238"/>
        <v>0</v>
      </c>
      <c r="AB508" s="8"/>
      <c r="AC508" s="8"/>
      <c r="AD508" s="8">
        <f t="shared" si="239"/>
        <v>0</v>
      </c>
      <c r="AE508" s="8">
        <f t="shared" si="240"/>
        <v>1200</v>
      </c>
      <c r="AF508" s="8">
        <f t="shared" si="246"/>
        <v>262.00113029113618</v>
      </c>
      <c r="AG508" s="16">
        <f t="shared" si="233"/>
        <v>1200</v>
      </c>
      <c r="AH508" s="29">
        <f t="shared" si="247"/>
        <v>42.376717370911386</v>
      </c>
      <c r="AI508" s="29">
        <f t="shared" si="248"/>
        <v>37.998869708863801</v>
      </c>
      <c r="AJ508" s="28">
        <f t="shared" si="241"/>
        <v>6.7149545581171269E-2</v>
      </c>
      <c r="AK508" s="25">
        <f t="shared" si="234"/>
        <v>0.67149545581171266</v>
      </c>
      <c r="AL508" s="26">
        <f t="shared" si="242"/>
        <v>5.0811273273202264</v>
      </c>
    </row>
    <row r="509" spans="2:38" x14ac:dyDescent="0.3">
      <c r="B509" s="6">
        <v>4820</v>
      </c>
      <c r="C509" s="8">
        <f t="shared" si="249"/>
        <v>48.2</v>
      </c>
      <c r="D509" s="8">
        <f t="shared" si="250"/>
        <v>15965.178474566817</v>
      </c>
      <c r="E509" s="8">
        <f t="shared" si="251"/>
        <v>33.12277691818889</v>
      </c>
      <c r="F509" s="8">
        <f t="shared" si="252"/>
        <v>44.301714128077634</v>
      </c>
      <c r="G509" s="8">
        <f t="shared" si="235"/>
        <v>2.2250485660981263</v>
      </c>
      <c r="H509" s="8">
        <f t="shared" si="253"/>
        <v>29.482191763722099</v>
      </c>
      <c r="I509" s="7">
        <v>101325</v>
      </c>
      <c r="J509" s="8">
        <f t="shared" si="254"/>
        <v>12596040</v>
      </c>
      <c r="K509" s="8">
        <f t="shared" si="255"/>
        <v>9417600</v>
      </c>
      <c r="L509" s="8">
        <f t="shared" si="256"/>
        <v>2055564.8806506679</v>
      </c>
      <c r="M509" s="17">
        <f t="shared" si="236"/>
        <v>93923344.446993425</v>
      </c>
      <c r="N509" s="18">
        <f t="shared" si="257"/>
        <v>124.31324944485566</v>
      </c>
      <c r="O509" s="18">
        <f t="shared" si="258"/>
        <v>92.944485566247224</v>
      </c>
      <c r="P509" s="18">
        <f t="shared" si="259"/>
        <v>20.286848069584682</v>
      </c>
      <c r="Q509" s="18">
        <f t="shared" si="260"/>
        <v>926.9513392252004</v>
      </c>
      <c r="R509" s="10">
        <f t="shared" si="261"/>
        <v>0</v>
      </c>
      <c r="S509" s="8">
        <f t="shared" si="237"/>
        <v>48.200000000000415</v>
      </c>
      <c r="T509" s="8">
        <f t="shared" si="262"/>
        <v>16.183286236437098</v>
      </c>
      <c r="U509" s="8">
        <v>0</v>
      </c>
      <c r="V509" s="8">
        <f t="shared" si="263"/>
        <v>4.6285461066723892</v>
      </c>
      <c r="W509" s="8">
        <v>0</v>
      </c>
      <c r="X509" s="15">
        <f t="shared" si="243"/>
        <v>1200</v>
      </c>
      <c r="Y509" s="8">
        <f t="shared" si="244"/>
        <v>0</v>
      </c>
      <c r="Z509" s="8">
        <f t="shared" si="245"/>
        <v>1238.0778694379883</v>
      </c>
      <c r="AA509" s="29">
        <f t="shared" si="238"/>
        <v>0</v>
      </c>
      <c r="AB509" s="8"/>
      <c r="AC509" s="8"/>
      <c r="AD509" s="8">
        <f t="shared" si="239"/>
        <v>0</v>
      </c>
      <c r="AE509" s="8">
        <f t="shared" si="240"/>
        <v>1200</v>
      </c>
      <c r="AF509" s="8">
        <f t="shared" si="246"/>
        <v>261.92213056201172</v>
      </c>
      <c r="AG509" s="16">
        <f t="shared" si="233"/>
        <v>1200</v>
      </c>
      <c r="AH509" s="29">
        <f t="shared" si="247"/>
        <v>42.480234574644449</v>
      </c>
      <c r="AI509" s="29">
        <f t="shared" si="248"/>
        <v>38.077869437988269</v>
      </c>
      <c r="AJ509" s="28">
        <f t="shared" si="241"/>
        <v>6.7289149626038575E-2</v>
      </c>
      <c r="AK509" s="25">
        <f t="shared" si="234"/>
        <v>0.6728914962603858</v>
      </c>
      <c r="AL509" s="26">
        <f t="shared" si="242"/>
        <v>5.0916657374894143</v>
      </c>
    </row>
    <row r="510" spans="2:38" x14ac:dyDescent="0.3">
      <c r="B510" s="6">
        <v>4830</v>
      </c>
      <c r="C510" s="8">
        <f t="shared" si="249"/>
        <v>48.300000000000004</v>
      </c>
      <c r="D510" s="8">
        <f t="shared" si="250"/>
        <v>15998.301251485007</v>
      </c>
      <c r="E510" s="8">
        <f t="shared" si="251"/>
        <v>33.12277691818889</v>
      </c>
      <c r="F510" s="8">
        <f t="shared" si="252"/>
        <v>44.301714128077634</v>
      </c>
      <c r="G510" s="8">
        <f t="shared" si="235"/>
        <v>2.2250485660981263</v>
      </c>
      <c r="H510" s="8">
        <f t="shared" si="253"/>
        <v>29.482191763722099</v>
      </c>
      <c r="I510" s="7">
        <v>101325</v>
      </c>
      <c r="J510" s="8">
        <f t="shared" si="254"/>
        <v>12596040</v>
      </c>
      <c r="K510" s="8">
        <f t="shared" si="255"/>
        <v>9417600</v>
      </c>
      <c r="L510" s="8">
        <f t="shared" si="256"/>
        <v>2054944.8907764992</v>
      </c>
      <c r="M510" s="17">
        <f t="shared" si="236"/>
        <v>94097184.373232007</v>
      </c>
      <c r="N510" s="18">
        <f t="shared" si="257"/>
        <v>124.31324944485566</v>
      </c>
      <c r="O510" s="18">
        <f t="shared" si="258"/>
        <v>92.944485566247224</v>
      </c>
      <c r="P510" s="18">
        <f t="shared" si="259"/>
        <v>20.280729245265228</v>
      </c>
      <c r="Q510" s="18">
        <f t="shared" si="260"/>
        <v>928.66700590409084</v>
      </c>
      <c r="R510" s="10">
        <f t="shared" si="261"/>
        <v>0</v>
      </c>
      <c r="S510" s="8">
        <f t="shared" si="237"/>
        <v>48.300000000000416</v>
      </c>
      <c r="T510" s="8">
        <f t="shared" si="262"/>
        <v>16.183286236437098</v>
      </c>
      <c r="U510" s="8">
        <v>0</v>
      </c>
      <c r="V510" s="8">
        <f t="shared" si="263"/>
        <v>4.6271500662237166</v>
      </c>
      <c r="W510" s="8">
        <v>0</v>
      </c>
      <c r="X510" s="15">
        <f t="shared" si="243"/>
        <v>1200</v>
      </c>
      <c r="Y510" s="8">
        <f t="shared" si="244"/>
        <v>0</v>
      </c>
      <c r="Z510" s="8">
        <f t="shared" si="245"/>
        <v>1238.1568691671127</v>
      </c>
      <c r="AA510" s="29">
        <f t="shared" si="238"/>
        <v>0</v>
      </c>
      <c r="AB510" s="8"/>
      <c r="AC510" s="8"/>
      <c r="AD510" s="8">
        <f t="shared" si="239"/>
        <v>0</v>
      </c>
      <c r="AE510" s="8">
        <f t="shared" si="240"/>
        <v>1200</v>
      </c>
      <c r="AF510" s="8">
        <f t="shared" si="246"/>
        <v>261.84313083288725</v>
      </c>
      <c r="AG510" s="16">
        <f t="shared" si="233"/>
        <v>1200</v>
      </c>
      <c r="AH510" s="29">
        <f t="shared" si="247"/>
        <v>42.583751778377504</v>
      </c>
      <c r="AI510" s="29">
        <f t="shared" si="248"/>
        <v>38.156869167112724</v>
      </c>
      <c r="AJ510" s="28">
        <f t="shared" si="241"/>
        <v>6.742875367090588E-2</v>
      </c>
      <c r="AK510" s="25">
        <f t="shared" si="234"/>
        <v>0.67428753670905883</v>
      </c>
      <c r="AL510" s="26">
        <f t="shared" si="242"/>
        <v>5.1022041545876098</v>
      </c>
    </row>
    <row r="511" spans="2:38" x14ac:dyDescent="0.3">
      <c r="B511" s="6">
        <v>4840</v>
      </c>
      <c r="C511" s="8">
        <f t="shared" si="249"/>
        <v>48.4</v>
      </c>
      <c r="D511" s="8">
        <f t="shared" si="250"/>
        <v>16031.424028403193</v>
      </c>
      <c r="E511" s="8">
        <f t="shared" si="251"/>
        <v>33.122776918186531</v>
      </c>
      <c r="F511" s="8">
        <f t="shared" si="252"/>
        <v>44.30171412807448</v>
      </c>
      <c r="G511" s="8">
        <f t="shared" si="235"/>
        <v>2.2250485660981263</v>
      </c>
      <c r="H511" s="8">
        <f t="shared" si="253"/>
        <v>29.482191763721051</v>
      </c>
      <c r="I511" s="7">
        <v>101325</v>
      </c>
      <c r="J511" s="8">
        <f t="shared" si="254"/>
        <v>12596040</v>
      </c>
      <c r="K511" s="8">
        <f t="shared" si="255"/>
        <v>9417600</v>
      </c>
      <c r="L511" s="8">
        <f t="shared" si="256"/>
        <v>2054324.9009023304</v>
      </c>
      <c r="M511" s="17">
        <f t="shared" si="236"/>
        <v>94271024.299470574</v>
      </c>
      <c r="N511" s="18">
        <f t="shared" si="257"/>
        <v>124.31324944485566</v>
      </c>
      <c r="O511" s="18">
        <f t="shared" si="258"/>
        <v>92.944485566247224</v>
      </c>
      <c r="P511" s="18">
        <f t="shared" si="259"/>
        <v>20.274610420945773</v>
      </c>
      <c r="Q511" s="18">
        <f t="shared" si="260"/>
        <v>930.38267258298129</v>
      </c>
      <c r="R511" s="10">
        <f t="shared" si="261"/>
        <v>0</v>
      </c>
      <c r="S511" s="8">
        <f t="shared" si="237"/>
        <v>48.400000000000418</v>
      </c>
      <c r="T511" s="8">
        <f t="shared" si="262"/>
        <v>16.183286236437098</v>
      </c>
      <c r="U511" s="8">
        <v>0</v>
      </c>
      <c r="V511" s="8">
        <f t="shared" si="263"/>
        <v>4.6257540257750431</v>
      </c>
      <c r="W511" s="8">
        <v>0</v>
      </c>
      <c r="X511" s="15">
        <f t="shared" si="243"/>
        <v>1200</v>
      </c>
      <c r="Y511" s="8">
        <f t="shared" si="244"/>
        <v>0</v>
      </c>
      <c r="Z511" s="8">
        <f t="shared" si="245"/>
        <v>1238.2358688962372</v>
      </c>
      <c r="AA511" s="29">
        <f t="shared" si="238"/>
        <v>0</v>
      </c>
      <c r="AB511" s="8"/>
      <c r="AC511" s="8"/>
      <c r="AD511" s="8">
        <f t="shared" si="239"/>
        <v>0</v>
      </c>
      <c r="AE511" s="8">
        <f t="shared" si="240"/>
        <v>1200</v>
      </c>
      <c r="AF511" s="8">
        <f t="shared" si="246"/>
        <v>261.76413110376279</v>
      </c>
      <c r="AG511" s="16">
        <f t="shared" si="233"/>
        <v>1200</v>
      </c>
      <c r="AH511" s="29">
        <f t="shared" si="247"/>
        <v>42.687268982110552</v>
      </c>
      <c r="AI511" s="29">
        <f t="shared" si="248"/>
        <v>38.235868896237179</v>
      </c>
      <c r="AJ511" s="28">
        <f t="shared" si="241"/>
        <v>6.7568357715773172E-2</v>
      </c>
      <c r="AK511" s="25">
        <f t="shared" si="234"/>
        <v>0.67568357715773175</v>
      </c>
      <c r="AL511" s="26">
        <f t="shared" si="242"/>
        <v>5.1127425785718765</v>
      </c>
    </row>
    <row r="512" spans="2:38" x14ac:dyDescent="0.3">
      <c r="B512" s="6">
        <v>4850</v>
      </c>
      <c r="C512" s="8">
        <f t="shared" si="249"/>
        <v>48.5</v>
      </c>
      <c r="D512" s="8">
        <f t="shared" si="250"/>
        <v>16064.546805321383</v>
      </c>
      <c r="E512" s="8">
        <f t="shared" si="251"/>
        <v>33.12277691818889</v>
      </c>
      <c r="F512" s="8">
        <f t="shared" si="252"/>
        <v>44.301714128077634</v>
      </c>
      <c r="G512" s="8">
        <f t="shared" si="235"/>
        <v>2.2250485660981263</v>
      </c>
      <c r="H512" s="8">
        <f t="shared" si="253"/>
        <v>29.482191763722099</v>
      </c>
      <c r="I512" s="7">
        <v>101325</v>
      </c>
      <c r="J512" s="8">
        <f t="shared" si="254"/>
        <v>12596040</v>
      </c>
      <c r="K512" s="8">
        <f t="shared" si="255"/>
        <v>9417600</v>
      </c>
      <c r="L512" s="8">
        <f t="shared" si="256"/>
        <v>2053704.9110281616</v>
      </c>
      <c r="M512" s="17">
        <f t="shared" si="236"/>
        <v>94444864.225709155</v>
      </c>
      <c r="N512" s="18">
        <f t="shared" si="257"/>
        <v>124.31324944485566</v>
      </c>
      <c r="O512" s="18">
        <f t="shared" si="258"/>
        <v>92.944485566247224</v>
      </c>
      <c r="P512" s="18">
        <f t="shared" si="259"/>
        <v>20.268491596626319</v>
      </c>
      <c r="Q512" s="18">
        <f t="shared" si="260"/>
        <v>932.09833926187173</v>
      </c>
      <c r="R512" s="10">
        <f t="shared" si="261"/>
        <v>0</v>
      </c>
      <c r="S512" s="8">
        <f t="shared" si="237"/>
        <v>48.500000000000419</v>
      </c>
      <c r="T512" s="8">
        <f t="shared" si="262"/>
        <v>16.183286236437098</v>
      </c>
      <c r="U512" s="8">
        <v>0</v>
      </c>
      <c r="V512" s="8">
        <f t="shared" si="263"/>
        <v>4.6243579853263705</v>
      </c>
      <c r="W512" s="8">
        <v>0</v>
      </c>
      <c r="X512" s="15">
        <f t="shared" si="243"/>
        <v>1200</v>
      </c>
      <c r="Y512" s="8">
        <f t="shared" si="244"/>
        <v>0</v>
      </c>
      <c r="Z512" s="8">
        <f t="shared" si="245"/>
        <v>1238.3148686253617</v>
      </c>
      <c r="AA512" s="29">
        <f t="shared" si="238"/>
        <v>0</v>
      </c>
      <c r="AB512" s="8"/>
      <c r="AC512" s="8"/>
      <c r="AD512" s="8">
        <f t="shared" si="239"/>
        <v>0</v>
      </c>
      <c r="AE512" s="8">
        <f t="shared" si="240"/>
        <v>1200</v>
      </c>
      <c r="AF512" s="8">
        <f t="shared" si="246"/>
        <v>261.68513137463833</v>
      </c>
      <c r="AG512" s="16">
        <f t="shared" si="233"/>
        <v>1200</v>
      </c>
      <c r="AH512" s="29">
        <f t="shared" si="247"/>
        <v>42.790786185843615</v>
      </c>
      <c r="AI512" s="29">
        <f t="shared" si="248"/>
        <v>38.31486862536164</v>
      </c>
      <c r="AJ512" s="28">
        <f t="shared" si="241"/>
        <v>6.7707961760640478E-2</v>
      </c>
      <c r="AK512" s="25">
        <f t="shared" si="234"/>
        <v>0.67707961760640478</v>
      </c>
      <c r="AL512" s="26">
        <f t="shared" si="242"/>
        <v>5.1232810093996353</v>
      </c>
    </row>
    <row r="513" spans="2:38" x14ac:dyDescent="0.3">
      <c r="B513" s="6">
        <v>4860</v>
      </c>
      <c r="C513" s="8">
        <f t="shared" si="249"/>
        <v>48.6</v>
      </c>
      <c r="D513" s="8">
        <f t="shared" si="250"/>
        <v>16097.66958223957</v>
      </c>
      <c r="E513" s="8">
        <f t="shared" si="251"/>
        <v>33.12277691818889</v>
      </c>
      <c r="F513" s="8">
        <f t="shared" si="252"/>
        <v>44.301714128077634</v>
      </c>
      <c r="G513" s="8">
        <f t="shared" si="235"/>
        <v>2.2250485660981263</v>
      </c>
      <c r="H513" s="8">
        <f t="shared" si="253"/>
        <v>29.482191763722099</v>
      </c>
      <c r="I513" s="7">
        <v>101325</v>
      </c>
      <c r="J513" s="8">
        <f t="shared" si="254"/>
        <v>12596040</v>
      </c>
      <c r="K513" s="8">
        <f t="shared" si="255"/>
        <v>9417600</v>
      </c>
      <c r="L513" s="8">
        <f t="shared" si="256"/>
        <v>2053084.9211539929</v>
      </c>
      <c r="M513" s="17">
        <f t="shared" si="236"/>
        <v>94618704.151947737</v>
      </c>
      <c r="N513" s="18">
        <f t="shared" si="257"/>
        <v>124.31324944485566</v>
      </c>
      <c r="O513" s="18">
        <f t="shared" si="258"/>
        <v>92.944485566247224</v>
      </c>
      <c r="P513" s="18">
        <f t="shared" si="259"/>
        <v>20.262372772306861</v>
      </c>
      <c r="Q513" s="18">
        <f t="shared" si="260"/>
        <v>933.81400594076229</v>
      </c>
      <c r="R513" s="10">
        <f t="shared" si="261"/>
        <v>0</v>
      </c>
      <c r="S513" s="8">
        <f t="shared" si="237"/>
        <v>48.600000000000421</v>
      </c>
      <c r="T513" s="8">
        <f t="shared" si="262"/>
        <v>16.183286236437098</v>
      </c>
      <c r="U513" s="8">
        <v>0</v>
      </c>
      <c r="V513" s="8">
        <f t="shared" si="263"/>
        <v>4.6229619448776988</v>
      </c>
      <c r="W513" s="8">
        <v>0</v>
      </c>
      <c r="X513" s="15">
        <f t="shared" si="243"/>
        <v>1200</v>
      </c>
      <c r="Y513" s="8">
        <f t="shared" si="244"/>
        <v>0</v>
      </c>
      <c r="Z513" s="8">
        <f t="shared" si="245"/>
        <v>1238.3938683544861</v>
      </c>
      <c r="AA513" s="29">
        <f t="shared" si="238"/>
        <v>0</v>
      </c>
      <c r="AB513" s="8"/>
      <c r="AC513" s="8"/>
      <c r="AD513" s="8">
        <f t="shared" si="239"/>
        <v>0</v>
      </c>
      <c r="AE513" s="8">
        <f t="shared" si="240"/>
        <v>1200</v>
      </c>
      <c r="AF513" s="8">
        <f t="shared" si="246"/>
        <v>261.60613164551393</v>
      </c>
      <c r="AG513" s="16">
        <f t="shared" si="233"/>
        <v>1200</v>
      </c>
      <c r="AH513" s="29">
        <f t="shared" si="247"/>
        <v>42.894303389576677</v>
      </c>
      <c r="AI513" s="29">
        <f t="shared" si="248"/>
        <v>38.393868354486095</v>
      </c>
      <c r="AJ513" s="28">
        <f t="shared" si="241"/>
        <v>6.7847565805507784E-2</v>
      </c>
      <c r="AK513" s="25">
        <f t="shared" si="234"/>
        <v>0.67847565805507781</v>
      </c>
      <c r="AL513" s="26">
        <f t="shared" si="242"/>
        <v>5.133819447028654</v>
      </c>
    </row>
    <row r="514" spans="2:38" x14ac:dyDescent="0.3">
      <c r="B514" s="6">
        <v>4870</v>
      </c>
      <c r="C514" s="8">
        <f t="shared" si="249"/>
        <v>48.7</v>
      </c>
      <c r="D514" s="8">
        <f t="shared" si="250"/>
        <v>16130.79235915776</v>
      </c>
      <c r="E514" s="8">
        <f t="shared" si="251"/>
        <v>33.12277691818889</v>
      </c>
      <c r="F514" s="8">
        <f t="shared" si="252"/>
        <v>44.301714128077634</v>
      </c>
      <c r="G514" s="8">
        <f t="shared" si="235"/>
        <v>2.2250485660981263</v>
      </c>
      <c r="H514" s="8">
        <f t="shared" si="253"/>
        <v>29.482191763722099</v>
      </c>
      <c r="I514" s="7">
        <v>101325</v>
      </c>
      <c r="J514" s="8">
        <f t="shared" si="254"/>
        <v>12596040</v>
      </c>
      <c r="K514" s="8">
        <f t="shared" si="255"/>
        <v>9417600</v>
      </c>
      <c r="L514" s="8">
        <f t="shared" si="256"/>
        <v>2052464.9312798241</v>
      </c>
      <c r="M514" s="17">
        <f t="shared" si="236"/>
        <v>94792544.078186318</v>
      </c>
      <c r="N514" s="18">
        <f t="shared" si="257"/>
        <v>124.31324944485566</v>
      </c>
      <c r="O514" s="18">
        <f t="shared" si="258"/>
        <v>92.944485566247224</v>
      </c>
      <c r="P514" s="18">
        <f t="shared" si="259"/>
        <v>20.256253947987407</v>
      </c>
      <c r="Q514" s="18">
        <f t="shared" si="260"/>
        <v>935.52967261965273</v>
      </c>
      <c r="R514" s="10">
        <f t="shared" si="261"/>
        <v>0</v>
      </c>
      <c r="S514" s="8">
        <f t="shared" si="237"/>
        <v>48.700000000000422</v>
      </c>
      <c r="T514" s="8">
        <f t="shared" si="262"/>
        <v>16.183286236437098</v>
      </c>
      <c r="U514" s="8">
        <v>0</v>
      </c>
      <c r="V514" s="8">
        <f t="shared" si="263"/>
        <v>4.6215659044290245</v>
      </c>
      <c r="W514" s="8">
        <v>0</v>
      </c>
      <c r="X514" s="15">
        <f t="shared" si="243"/>
        <v>1200</v>
      </c>
      <c r="Y514" s="8">
        <f t="shared" si="244"/>
        <v>0</v>
      </c>
      <c r="Z514" s="8">
        <f t="shared" si="245"/>
        <v>1238.4728680836106</v>
      </c>
      <c r="AA514" s="29">
        <f t="shared" si="238"/>
        <v>0</v>
      </c>
      <c r="AB514" s="8"/>
      <c r="AC514" s="8"/>
      <c r="AD514" s="8">
        <f t="shared" si="239"/>
        <v>0</v>
      </c>
      <c r="AE514" s="8">
        <f t="shared" si="240"/>
        <v>1200</v>
      </c>
      <c r="AF514" s="8">
        <f t="shared" si="246"/>
        <v>261.52713191638941</v>
      </c>
      <c r="AG514" s="16">
        <f t="shared" si="233"/>
        <v>1200</v>
      </c>
      <c r="AH514" s="29">
        <f t="shared" si="247"/>
        <v>42.997820593309733</v>
      </c>
      <c r="AI514" s="29">
        <f t="shared" si="248"/>
        <v>38.472868083610564</v>
      </c>
      <c r="AJ514" s="28">
        <f t="shared" si="241"/>
        <v>6.798716985037509E-2</v>
      </c>
      <c r="AK514" s="25">
        <f t="shared" si="234"/>
        <v>0.67987169850375095</v>
      </c>
      <c r="AL514" s="26">
        <f t="shared" si="242"/>
        <v>5.1443578914170498</v>
      </c>
    </row>
    <row r="515" spans="2:38" x14ac:dyDescent="0.3">
      <c r="B515" s="6">
        <v>4880</v>
      </c>
      <c r="C515" s="8">
        <f t="shared" si="249"/>
        <v>48.800000000000004</v>
      </c>
      <c r="D515" s="8">
        <f t="shared" si="250"/>
        <v>16163.91513607595</v>
      </c>
      <c r="E515" s="8">
        <f t="shared" si="251"/>
        <v>33.12277691818889</v>
      </c>
      <c r="F515" s="8">
        <f t="shared" si="252"/>
        <v>44.301714128077634</v>
      </c>
      <c r="G515" s="8">
        <f t="shared" si="235"/>
        <v>2.2250485660981263</v>
      </c>
      <c r="H515" s="8">
        <f t="shared" si="253"/>
        <v>29.482191763722099</v>
      </c>
      <c r="I515" s="7">
        <v>101325</v>
      </c>
      <c r="J515" s="8">
        <f t="shared" si="254"/>
        <v>12596040</v>
      </c>
      <c r="K515" s="8">
        <f t="shared" si="255"/>
        <v>9417600</v>
      </c>
      <c r="L515" s="8">
        <f t="shared" si="256"/>
        <v>2051844.9414056554</v>
      </c>
      <c r="M515" s="17">
        <f t="shared" si="236"/>
        <v>94966384.0044249</v>
      </c>
      <c r="N515" s="18">
        <f t="shared" si="257"/>
        <v>124.31324944485566</v>
      </c>
      <c r="O515" s="18">
        <f t="shared" si="258"/>
        <v>92.944485566247224</v>
      </c>
      <c r="P515" s="18">
        <f t="shared" si="259"/>
        <v>20.250135123667953</v>
      </c>
      <c r="Q515" s="18">
        <f t="shared" si="260"/>
        <v>937.24533929854329</v>
      </c>
      <c r="R515" s="10">
        <f t="shared" si="261"/>
        <v>0</v>
      </c>
      <c r="S515" s="8">
        <f t="shared" si="237"/>
        <v>48.800000000000423</v>
      </c>
      <c r="T515" s="8">
        <f t="shared" si="262"/>
        <v>16.183286236437098</v>
      </c>
      <c r="U515" s="8">
        <v>0</v>
      </c>
      <c r="V515" s="8">
        <f t="shared" si="263"/>
        <v>4.6201698639803519</v>
      </c>
      <c r="W515" s="8">
        <v>0</v>
      </c>
      <c r="X515" s="15">
        <f t="shared" si="243"/>
        <v>1200</v>
      </c>
      <c r="Y515" s="8">
        <f t="shared" si="244"/>
        <v>0</v>
      </c>
      <c r="Z515" s="8">
        <f t="shared" si="245"/>
        <v>1238.5518678127351</v>
      </c>
      <c r="AA515" s="29">
        <f t="shared" si="238"/>
        <v>0</v>
      </c>
      <c r="AB515" s="8"/>
      <c r="AC515" s="8"/>
      <c r="AD515" s="8">
        <f t="shared" si="239"/>
        <v>0</v>
      </c>
      <c r="AE515" s="8">
        <f t="shared" si="240"/>
        <v>1200</v>
      </c>
      <c r="AF515" s="8">
        <f t="shared" si="246"/>
        <v>261.448132187265</v>
      </c>
      <c r="AG515" s="16">
        <f t="shared" si="233"/>
        <v>1200</v>
      </c>
      <c r="AH515" s="29">
        <f t="shared" si="247"/>
        <v>43.101337797042788</v>
      </c>
      <c r="AI515" s="29">
        <f t="shared" si="248"/>
        <v>38.551867812735019</v>
      </c>
      <c r="AJ515" s="28">
        <f t="shared" si="241"/>
        <v>6.8126773895242396E-2</v>
      </c>
      <c r="AK515" s="25">
        <f t="shared" si="234"/>
        <v>0.68126773895242398</v>
      </c>
      <c r="AL515" s="26">
        <f t="shared" si="242"/>
        <v>5.1548963425232817</v>
      </c>
    </row>
    <row r="516" spans="2:38" x14ac:dyDescent="0.3">
      <c r="B516" s="6">
        <v>4890</v>
      </c>
      <c r="C516" s="8">
        <f t="shared" si="249"/>
        <v>48.9</v>
      </c>
      <c r="D516" s="8">
        <f t="shared" si="250"/>
        <v>16197.037912994136</v>
      </c>
      <c r="E516" s="8">
        <f t="shared" si="251"/>
        <v>33.122776918186531</v>
      </c>
      <c r="F516" s="8">
        <f t="shared" si="252"/>
        <v>44.30171412807448</v>
      </c>
      <c r="G516" s="8">
        <f t="shared" si="235"/>
        <v>2.2250485660981263</v>
      </c>
      <c r="H516" s="8">
        <f t="shared" si="253"/>
        <v>29.482191763721051</v>
      </c>
      <c r="I516" s="7">
        <v>101325</v>
      </c>
      <c r="J516" s="8">
        <f t="shared" si="254"/>
        <v>12596040</v>
      </c>
      <c r="K516" s="8">
        <f t="shared" si="255"/>
        <v>9417600</v>
      </c>
      <c r="L516" s="8">
        <f t="shared" si="256"/>
        <v>2051224.9515314866</v>
      </c>
      <c r="M516" s="17">
        <f t="shared" si="236"/>
        <v>95140223.930663466</v>
      </c>
      <c r="N516" s="18">
        <f t="shared" si="257"/>
        <v>124.31324944485566</v>
      </c>
      <c r="O516" s="18">
        <f t="shared" si="258"/>
        <v>92.944485566247224</v>
      </c>
      <c r="P516" s="18">
        <f t="shared" si="259"/>
        <v>20.244016299348498</v>
      </c>
      <c r="Q516" s="18">
        <f t="shared" si="260"/>
        <v>938.96100597743362</v>
      </c>
      <c r="R516" s="10">
        <f t="shared" si="261"/>
        <v>0</v>
      </c>
      <c r="S516" s="8">
        <f t="shared" si="237"/>
        <v>48.900000000000425</v>
      </c>
      <c r="T516" s="8">
        <f t="shared" si="262"/>
        <v>16.183286236437098</v>
      </c>
      <c r="U516" s="8">
        <v>0</v>
      </c>
      <c r="V516" s="8">
        <f t="shared" si="263"/>
        <v>4.6187738235316793</v>
      </c>
      <c r="W516" s="8">
        <v>0</v>
      </c>
      <c r="X516" s="15">
        <f t="shared" si="243"/>
        <v>1200</v>
      </c>
      <c r="Y516" s="8">
        <f t="shared" si="244"/>
        <v>0</v>
      </c>
      <c r="Z516" s="8">
        <f t="shared" si="245"/>
        <v>1238.6308675418595</v>
      </c>
      <c r="AA516" s="29">
        <f t="shared" si="238"/>
        <v>0</v>
      </c>
      <c r="AB516" s="8"/>
      <c r="AC516" s="8"/>
      <c r="AD516" s="8">
        <f t="shared" si="239"/>
        <v>0</v>
      </c>
      <c r="AE516" s="8">
        <f t="shared" si="240"/>
        <v>1200</v>
      </c>
      <c r="AF516" s="8">
        <f t="shared" si="246"/>
        <v>261.36913245814054</v>
      </c>
      <c r="AG516" s="16">
        <f t="shared" si="233"/>
        <v>1200</v>
      </c>
      <c r="AH516" s="29">
        <f t="shared" si="247"/>
        <v>43.204855000775837</v>
      </c>
      <c r="AI516" s="29">
        <f t="shared" si="248"/>
        <v>38.630867541859473</v>
      </c>
      <c r="AJ516" s="28">
        <f t="shared" si="241"/>
        <v>6.8266377940109688E-2</v>
      </c>
      <c r="AK516" s="25">
        <f t="shared" si="234"/>
        <v>0.6826637794010969</v>
      </c>
      <c r="AL516" s="26">
        <f t="shared" si="242"/>
        <v>5.1654348003061488</v>
      </c>
    </row>
    <row r="517" spans="2:38" x14ac:dyDescent="0.3">
      <c r="B517" s="6">
        <v>4900</v>
      </c>
      <c r="C517" s="8">
        <f t="shared" si="249"/>
        <v>49</v>
      </c>
      <c r="D517" s="8">
        <f t="shared" si="250"/>
        <v>16230.160689912325</v>
      </c>
      <c r="E517" s="8">
        <f t="shared" si="251"/>
        <v>33.12277691818889</v>
      </c>
      <c r="F517" s="8">
        <f t="shared" si="252"/>
        <v>44.301714128077634</v>
      </c>
      <c r="G517" s="8">
        <f t="shared" si="235"/>
        <v>2.2250485660981263</v>
      </c>
      <c r="H517" s="8">
        <f t="shared" si="253"/>
        <v>29.482191763722099</v>
      </c>
      <c r="I517" s="7">
        <v>101325</v>
      </c>
      <c r="J517" s="8">
        <f t="shared" si="254"/>
        <v>12596040</v>
      </c>
      <c r="K517" s="8">
        <f t="shared" si="255"/>
        <v>9417600</v>
      </c>
      <c r="L517" s="8">
        <f t="shared" si="256"/>
        <v>2050604.9616573178</v>
      </c>
      <c r="M517" s="17">
        <f t="shared" si="236"/>
        <v>95314063.856902048</v>
      </c>
      <c r="N517" s="18">
        <f t="shared" si="257"/>
        <v>124.31324944485566</v>
      </c>
      <c r="O517" s="18">
        <f t="shared" si="258"/>
        <v>92.944485566247224</v>
      </c>
      <c r="P517" s="18">
        <f t="shared" si="259"/>
        <v>20.237897475029044</v>
      </c>
      <c r="Q517" s="18">
        <f t="shared" si="260"/>
        <v>940.67667265632417</v>
      </c>
      <c r="R517" s="10">
        <f t="shared" si="261"/>
        <v>0</v>
      </c>
      <c r="S517" s="8">
        <f t="shared" si="237"/>
        <v>49.000000000000426</v>
      </c>
      <c r="T517" s="8">
        <f t="shared" si="262"/>
        <v>16.183286236437098</v>
      </c>
      <c r="U517" s="8">
        <v>0</v>
      </c>
      <c r="V517" s="8">
        <f t="shared" si="263"/>
        <v>4.6173777830830058</v>
      </c>
      <c r="W517" s="8">
        <v>0</v>
      </c>
      <c r="X517" s="15">
        <f t="shared" si="243"/>
        <v>1200</v>
      </c>
      <c r="Y517" s="8">
        <f t="shared" si="244"/>
        <v>0</v>
      </c>
      <c r="Z517" s="8">
        <f t="shared" si="245"/>
        <v>1238.709867270984</v>
      </c>
      <c r="AA517" s="29">
        <f t="shared" si="238"/>
        <v>0</v>
      </c>
      <c r="AB517" s="8"/>
      <c r="AC517" s="8"/>
      <c r="AD517" s="8">
        <f t="shared" si="239"/>
        <v>0</v>
      </c>
      <c r="AE517" s="8">
        <f t="shared" si="240"/>
        <v>1200</v>
      </c>
      <c r="AF517" s="8">
        <f t="shared" si="246"/>
        <v>261.29013272901608</v>
      </c>
      <c r="AG517" s="16">
        <f t="shared" si="233"/>
        <v>1200</v>
      </c>
      <c r="AH517" s="29">
        <f t="shared" si="247"/>
        <v>43.308372204508899</v>
      </c>
      <c r="AI517" s="29">
        <f t="shared" si="248"/>
        <v>38.709867270983935</v>
      </c>
      <c r="AJ517" s="28">
        <f t="shared" si="241"/>
        <v>6.8405981984976993E-2</v>
      </c>
      <c r="AK517" s="25">
        <f t="shared" si="234"/>
        <v>0.68405981984976993</v>
      </c>
      <c r="AL517" s="26">
        <f t="shared" si="242"/>
        <v>5.1759732647247869</v>
      </c>
    </row>
    <row r="518" spans="2:38" x14ac:dyDescent="0.3">
      <c r="B518" s="6">
        <v>4910</v>
      </c>
      <c r="C518" s="8">
        <f t="shared" si="249"/>
        <v>49.1</v>
      </c>
      <c r="D518" s="8">
        <f t="shared" si="250"/>
        <v>16263.283466830513</v>
      </c>
      <c r="E518" s="8">
        <f t="shared" si="251"/>
        <v>33.12277691818889</v>
      </c>
      <c r="F518" s="8">
        <f t="shared" si="252"/>
        <v>44.301714128077634</v>
      </c>
      <c r="G518" s="8">
        <f t="shared" si="235"/>
        <v>2.2250485660981263</v>
      </c>
      <c r="H518" s="8">
        <f t="shared" si="253"/>
        <v>29.482191763722099</v>
      </c>
      <c r="I518" s="7">
        <v>101325</v>
      </c>
      <c r="J518" s="8">
        <f t="shared" si="254"/>
        <v>12596040</v>
      </c>
      <c r="K518" s="8">
        <f t="shared" si="255"/>
        <v>9417600</v>
      </c>
      <c r="L518" s="8">
        <f t="shared" si="256"/>
        <v>2049984.9717831491</v>
      </c>
      <c r="M518" s="17">
        <f t="shared" si="236"/>
        <v>95487903.78314063</v>
      </c>
      <c r="N518" s="18">
        <f t="shared" si="257"/>
        <v>124.31324944485566</v>
      </c>
      <c r="O518" s="18">
        <f t="shared" si="258"/>
        <v>92.944485566247224</v>
      </c>
      <c r="P518" s="18">
        <f t="shared" si="259"/>
        <v>20.23177865070959</v>
      </c>
      <c r="Q518" s="18">
        <f t="shared" si="260"/>
        <v>942.39233933521473</v>
      </c>
      <c r="R518" s="10">
        <f t="shared" si="261"/>
        <v>0</v>
      </c>
      <c r="S518" s="8">
        <f t="shared" si="237"/>
        <v>49.100000000000428</v>
      </c>
      <c r="T518" s="8">
        <f t="shared" si="262"/>
        <v>16.183286236437098</v>
      </c>
      <c r="U518" s="8">
        <v>0</v>
      </c>
      <c r="V518" s="8">
        <f t="shared" si="263"/>
        <v>4.6159817426343324</v>
      </c>
      <c r="W518" s="8">
        <v>0</v>
      </c>
      <c r="X518" s="15">
        <f t="shared" si="243"/>
        <v>1200</v>
      </c>
      <c r="Y518" s="8">
        <f t="shared" si="244"/>
        <v>0</v>
      </c>
      <c r="Z518" s="8">
        <f t="shared" si="245"/>
        <v>1238.7888670001084</v>
      </c>
      <c r="AA518" s="29">
        <f t="shared" si="238"/>
        <v>0</v>
      </c>
      <c r="AB518" s="8"/>
      <c r="AC518" s="8"/>
      <c r="AD518" s="8">
        <f t="shared" si="239"/>
        <v>0</v>
      </c>
      <c r="AE518" s="8">
        <f t="shared" si="240"/>
        <v>1200</v>
      </c>
      <c r="AF518" s="8">
        <f t="shared" si="246"/>
        <v>261.21113299989162</v>
      </c>
      <c r="AG518" s="16">
        <f t="shared" si="233"/>
        <v>1200</v>
      </c>
      <c r="AH518" s="29">
        <f t="shared" si="247"/>
        <v>43.411889408241962</v>
      </c>
      <c r="AI518" s="29">
        <f t="shared" si="248"/>
        <v>38.78886700010839</v>
      </c>
      <c r="AJ518" s="28">
        <f t="shared" si="241"/>
        <v>6.8545586029844299E-2</v>
      </c>
      <c r="AK518" s="25">
        <f t="shared" si="234"/>
        <v>0.68545586029844296</v>
      </c>
      <c r="AL518" s="26">
        <f t="shared" si="242"/>
        <v>5.1865117357386632</v>
      </c>
    </row>
    <row r="519" spans="2:38" x14ac:dyDescent="0.3">
      <c r="B519" s="6">
        <v>4920</v>
      </c>
      <c r="C519" s="8">
        <f t="shared" si="249"/>
        <v>49.2</v>
      </c>
      <c r="D519" s="8">
        <f t="shared" si="250"/>
        <v>16296.406243748705</v>
      </c>
      <c r="E519" s="8">
        <f t="shared" si="251"/>
        <v>33.12277691818889</v>
      </c>
      <c r="F519" s="8">
        <f t="shared" si="252"/>
        <v>44.301714128077634</v>
      </c>
      <c r="G519" s="8">
        <f t="shared" si="235"/>
        <v>2.2250485660981263</v>
      </c>
      <c r="H519" s="8">
        <f t="shared" si="253"/>
        <v>29.482191763722099</v>
      </c>
      <c r="I519" s="7">
        <v>101325</v>
      </c>
      <c r="J519" s="8">
        <f t="shared" si="254"/>
        <v>12596040</v>
      </c>
      <c r="K519" s="8">
        <f t="shared" si="255"/>
        <v>9417600</v>
      </c>
      <c r="L519" s="8">
        <f t="shared" si="256"/>
        <v>2049364.9819089803</v>
      </c>
      <c r="M519" s="17">
        <f t="shared" si="236"/>
        <v>95661743.709379211</v>
      </c>
      <c r="N519" s="18">
        <f t="shared" si="257"/>
        <v>124.31324944485566</v>
      </c>
      <c r="O519" s="18">
        <f t="shared" si="258"/>
        <v>92.944485566247224</v>
      </c>
      <c r="P519" s="18">
        <f t="shared" si="259"/>
        <v>20.225659826390135</v>
      </c>
      <c r="Q519" s="18">
        <f t="shared" si="260"/>
        <v>944.10800601410517</v>
      </c>
      <c r="R519" s="10">
        <f t="shared" si="261"/>
        <v>0</v>
      </c>
      <c r="S519" s="8">
        <f t="shared" si="237"/>
        <v>49.200000000000429</v>
      </c>
      <c r="T519" s="8">
        <f t="shared" si="262"/>
        <v>16.183286236437098</v>
      </c>
      <c r="U519" s="8">
        <v>0</v>
      </c>
      <c r="V519" s="8">
        <f t="shared" si="263"/>
        <v>4.6145857021856598</v>
      </c>
      <c r="W519" s="8">
        <v>0</v>
      </c>
      <c r="X519" s="15">
        <f t="shared" si="243"/>
        <v>1200</v>
      </c>
      <c r="Y519" s="8">
        <f t="shared" si="244"/>
        <v>0</v>
      </c>
      <c r="Z519" s="8">
        <f t="shared" si="245"/>
        <v>1238.8678667292329</v>
      </c>
      <c r="AA519" s="29">
        <f t="shared" si="238"/>
        <v>0</v>
      </c>
      <c r="AB519" s="8"/>
      <c r="AC519" s="8"/>
      <c r="AD519" s="8">
        <f t="shared" si="239"/>
        <v>0</v>
      </c>
      <c r="AE519" s="8">
        <f t="shared" si="240"/>
        <v>1200</v>
      </c>
      <c r="AF519" s="8">
        <f t="shared" si="246"/>
        <v>261.13213327076716</v>
      </c>
      <c r="AG519" s="16">
        <f t="shared" si="233"/>
        <v>1200</v>
      </c>
      <c r="AH519" s="29">
        <f t="shared" si="247"/>
        <v>43.51540661197501</v>
      </c>
      <c r="AI519" s="29">
        <f t="shared" si="248"/>
        <v>38.867866729232844</v>
      </c>
      <c r="AJ519" s="28">
        <f t="shared" si="241"/>
        <v>6.8685190074711591E-2</v>
      </c>
      <c r="AK519" s="25">
        <f t="shared" si="234"/>
        <v>0.68685190074711588</v>
      </c>
      <c r="AL519" s="26">
        <f t="shared" si="242"/>
        <v>5.197050213307576</v>
      </c>
    </row>
    <row r="520" spans="2:38" x14ac:dyDescent="0.3">
      <c r="B520" s="6">
        <v>4930</v>
      </c>
      <c r="C520" s="8">
        <f t="shared" si="249"/>
        <v>49.300000000000004</v>
      </c>
      <c r="D520" s="8">
        <f t="shared" si="250"/>
        <v>16329.529020666892</v>
      </c>
      <c r="E520" s="8">
        <f t="shared" si="251"/>
        <v>33.12277691818889</v>
      </c>
      <c r="F520" s="8">
        <f t="shared" si="252"/>
        <v>44.301714128077634</v>
      </c>
      <c r="G520" s="8">
        <f t="shared" si="235"/>
        <v>2.2250485660981263</v>
      </c>
      <c r="H520" s="8">
        <f t="shared" si="253"/>
        <v>29.482191763722099</v>
      </c>
      <c r="I520" s="7">
        <v>101325</v>
      </c>
      <c r="J520" s="8">
        <f t="shared" si="254"/>
        <v>12596040</v>
      </c>
      <c r="K520" s="8">
        <f t="shared" si="255"/>
        <v>9417600</v>
      </c>
      <c r="L520" s="8">
        <f t="shared" si="256"/>
        <v>2048744.9920348115</v>
      </c>
      <c r="M520" s="17">
        <f t="shared" si="236"/>
        <v>95835583.635617793</v>
      </c>
      <c r="N520" s="18">
        <f t="shared" si="257"/>
        <v>124.31324944485566</v>
      </c>
      <c r="O520" s="18">
        <f t="shared" si="258"/>
        <v>92.944485566247224</v>
      </c>
      <c r="P520" s="18">
        <f t="shared" si="259"/>
        <v>20.219541002070677</v>
      </c>
      <c r="Q520" s="18">
        <f t="shared" si="260"/>
        <v>945.82367269299573</v>
      </c>
      <c r="R520" s="10">
        <f t="shared" si="261"/>
        <v>0</v>
      </c>
      <c r="S520" s="8">
        <f t="shared" si="237"/>
        <v>49.300000000000431</v>
      </c>
      <c r="T520" s="8">
        <f t="shared" si="262"/>
        <v>16.183286236437098</v>
      </c>
      <c r="U520" s="8">
        <v>0</v>
      </c>
      <c r="V520" s="8">
        <f t="shared" si="263"/>
        <v>4.6131896617369863</v>
      </c>
      <c r="W520" s="8">
        <v>0</v>
      </c>
      <c r="X520" s="15">
        <f t="shared" si="243"/>
        <v>1200</v>
      </c>
      <c r="Y520" s="8">
        <f t="shared" si="244"/>
        <v>0</v>
      </c>
      <c r="Z520" s="8">
        <f t="shared" si="245"/>
        <v>1238.9468664583574</v>
      </c>
      <c r="AA520" s="29">
        <f t="shared" si="238"/>
        <v>0</v>
      </c>
      <c r="AB520" s="8"/>
      <c r="AC520" s="8"/>
      <c r="AD520" s="8">
        <f t="shared" si="239"/>
        <v>0</v>
      </c>
      <c r="AE520" s="8">
        <f t="shared" si="240"/>
        <v>1200</v>
      </c>
      <c r="AF520" s="8">
        <f t="shared" si="246"/>
        <v>261.05313354164269</v>
      </c>
      <c r="AG520" s="16">
        <f t="shared" si="233"/>
        <v>1200</v>
      </c>
      <c r="AH520" s="29">
        <f t="shared" si="247"/>
        <v>43.618923815708072</v>
      </c>
      <c r="AI520" s="29">
        <f t="shared" si="248"/>
        <v>38.946866458357313</v>
      </c>
      <c r="AJ520" s="28">
        <f t="shared" si="241"/>
        <v>6.8824794119578911E-2</v>
      </c>
      <c r="AK520" s="25">
        <f t="shared" si="234"/>
        <v>0.68824794119578914</v>
      </c>
      <c r="AL520" s="26">
        <f t="shared" si="242"/>
        <v>5.2075886973916479</v>
      </c>
    </row>
    <row r="521" spans="2:38" x14ac:dyDescent="0.3">
      <c r="B521" s="6">
        <v>4940</v>
      </c>
      <c r="C521" s="8">
        <f t="shared" si="249"/>
        <v>49.4</v>
      </c>
      <c r="D521" s="8">
        <f t="shared" si="250"/>
        <v>16362.651797585078</v>
      </c>
      <c r="E521" s="8">
        <f t="shared" si="251"/>
        <v>33.122776918186531</v>
      </c>
      <c r="F521" s="8">
        <f t="shared" si="252"/>
        <v>44.30171412807448</v>
      </c>
      <c r="G521" s="8">
        <f t="shared" si="235"/>
        <v>2.2250485660981263</v>
      </c>
      <c r="H521" s="8">
        <f t="shared" si="253"/>
        <v>29.482191763721051</v>
      </c>
      <c r="I521" s="7">
        <v>101325</v>
      </c>
      <c r="J521" s="8">
        <f t="shared" si="254"/>
        <v>12596040</v>
      </c>
      <c r="K521" s="8">
        <f t="shared" si="255"/>
        <v>9417600</v>
      </c>
      <c r="L521" s="8">
        <f t="shared" si="256"/>
        <v>2048125.0021606425</v>
      </c>
      <c r="M521" s="17">
        <f t="shared" si="236"/>
        <v>96009423.561856359</v>
      </c>
      <c r="N521" s="18">
        <f t="shared" si="257"/>
        <v>124.31324944485566</v>
      </c>
      <c r="O521" s="18">
        <f t="shared" si="258"/>
        <v>92.944485566247224</v>
      </c>
      <c r="P521" s="18">
        <f t="shared" si="259"/>
        <v>20.213422177751223</v>
      </c>
      <c r="Q521" s="18">
        <f t="shared" si="260"/>
        <v>947.53933937188606</v>
      </c>
      <c r="R521" s="10">
        <f t="shared" si="261"/>
        <v>0</v>
      </c>
      <c r="S521" s="8">
        <f t="shared" si="237"/>
        <v>49.400000000000432</v>
      </c>
      <c r="T521" s="8">
        <f t="shared" si="262"/>
        <v>16.183286236437098</v>
      </c>
      <c r="U521" s="8">
        <v>0</v>
      </c>
      <c r="V521" s="8">
        <f t="shared" si="263"/>
        <v>4.6117936212883137</v>
      </c>
      <c r="W521" s="8">
        <v>0</v>
      </c>
      <c r="X521" s="15">
        <f t="shared" si="243"/>
        <v>1200</v>
      </c>
      <c r="Y521" s="8">
        <f t="shared" si="244"/>
        <v>0</v>
      </c>
      <c r="Z521" s="8">
        <f t="shared" si="245"/>
        <v>1239.0258661874818</v>
      </c>
      <c r="AA521" s="29">
        <f t="shared" si="238"/>
        <v>0</v>
      </c>
      <c r="AB521" s="8"/>
      <c r="AC521" s="8"/>
      <c r="AD521" s="8">
        <f t="shared" si="239"/>
        <v>0</v>
      </c>
      <c r="AE521" s="8">
        <f t="shared" si="240"/>
        <v>1200</v>
      </c>
      <c r="AF521" s="8">
        <f t="shared" si="246"/>
        <v>260.97413381251823</v>
      </c>
      <c r="AG521" s="16">
        <f t="shared" si="233"/>
        <v>1200</v>
      </c>
      <c r="AH521" s="29">
        <f t="shared" si="247"/>
        <v>43.722441019441113</v>
      </c>
      <c r="AI521" s="29">
        <f t="shared" si="248"/>
        <v>39.025866187481761</v>
      </c>
      <c r="AJ521" s="28">
        <f t="shared" si="241"/>
        <v>6.8964398164446189E-2</v>
      </c>
      <c r="AK521" s="25">
        <f t="shared" si="234"/>
        <v>0.68964398164446195</v>
      </c>
      <c r="AL521" s="26">
        <f t="shared" si="242"/>
        <v>5.2181271879513256</v>
      </c>
    </row>
    <row r="522" spans="2:38" x14ac:dyDescent="0.3">
      <c r="B522" s="6">
        <v>4950</v>
      </c>
      <c r="C522" s="8">
        <f t="shared" si="249"/>
        <v>49.5</v>
      </c>
      <c r="D522" s="8">
        <f t="shared" si="250"/>
        <v>16395.774574503266</v>
      </c>
      <c r="E522" s="8">
        <f t="shared" si="251"/>
        <v>33.12277691818889</v>
      </c>
      <c r="F522" s="8">
        <f t="shared" si="252"/>
        <v>44.301714128077634</v>
      </c>
      <c r="G522" s="8">
        <f t="shared" si="235"/>
        <v>2.2250485660981263</v>
      </c>
      <c r="H522" s="8">
        <f t="shared" si="253"/>
        <v>29.482191763722099</v>
      </c>
      <c r="I522" s="7">
        <v>101325</v>
      </c>
      <c r="J522" s="8">
        <f t="shared" si="254"/>
        <v>12596040</v>
      </c>
      <c r="K522" s="8">
        <f t="shared" si="255"/>
        <v>9417600</v>
      </c>
      <c r="L522" s="8">
        <f t="shared" si="256"/>
        <v>2047505.0122864738</v>
      </c>
      <c r="M522" s="17">
        <f t="shared" si="236"/>
        <v>96183263.488094941</v>
      </c>
      <c r="N522" s="18">
        <f t="shared" si="257"/>
        <v>124.31324944485566</v>
      </c>
      <c r="O522" s="18">
        <f t="shared" si="258"/>
        <v>92.944485566247224</v>
      </c>
      <c r="P522" s="18">
        <f t="shared" si="259"/>
        <v>20.207303353431765</v>
      </c>
      <c r="Q522" s="18">
        <f t="shared" si="260"/>
        <v>949.25500605077661</v>
      </c>
      <c r="R522" s="10">
        <f t="shared" si="261"/>
        <v>0</v>
      </c>
      <c r="S522" s="8">
        <f t="shared" si="237"/>
        <v>49.500000000000433</v>
      </c>
      <c r="T522" s="8">
        <f t="shared" si="262"/>
        <v>16.183286236437098</v>
      </c>
      <c r="U522" s="8">
        <v>0</v>
      </c>
      <c r="V522" s="8">
        <f t="shared" si="263"/>
        <v>4.6103975808396402</v>
      </c>
      <c r="W522" s="8">
        <v>0</v>
      </c>
      <c r="X522" s="15">
        <f t="shared" si="243"/>
        <v>1200</v>
      </c>
      <c r="Y522" s="8">
        <f t="shared" si="244"/>
        <v>0</v>
      </c>
      <c r="Z522" s="8">
        <f t="shared" si="245"/>
        <v>1239.1048659166063</v>
      </c>
      <c r="AA522" s="29">
        <f t="shared" si="238"/>
        <v>0</v>
      </c>
      <c r="AB522" s="8"/>
      <c r="AC522" s="8"/>
      <c r="AD522" s="8">
        <f t="shared" si="239"/>
        <v>0</v>
      </c>
      <c r="AE522" s="8">
        <f t="shared" si="240"/>
        <v>1200</v>
      </c>
      <c r="AF522" s="8">
        <f t="shared" si="246"/>
        <v>260.89513408339377</v>
      </c>
      <c r="AG522" s="16">
        <f t="shared" si="233"/>
        <v>1200</v>
      </c>
      <c r="AH522" s="29">
        <f t="shared" si="247"/>
        <v>43.82595822317419</v>
      </c>
      <c r="AI522" s="29">
        <f t="shared" si="248"/>
        <v>39.104865916606229</v>
      </c>
      <c r="AJ522" s="28">
        <f t="shared" si="241"/>
        <v>6.9104002209313509E-2</v>
      </c>
      <c r="AK522" s="25">
        <f t="shared" si="234"/>
        <v>0.69104002209313509</v>
      </c>
      <c r="AL522" s="26">
        <f t="shared" si="242"/>
        <v>5.2286656849473747</v>
      </c>
    </row>
    <row r="523" spans="2:38" x14ac:dyDescent="0.3">
      <c r="B523" s="6">
        <v>4960</v>
      </c>
      <c r="C523" s="8">
        <f t="shared" si="249"/>
        <v>49.6</v>
      </c>
      <c r="D523" s="8">
        <f t="shared" si="250"/>
        <v>16428.897351421456</v>
      </c>
      <c r="E523" s="8">
        <f t="shared" si="251"/>
        <v>33.12277691818889</v>
      </c>
      <c r="F523" s="8">
        <f t="shared" si="252"/>
        <v>44.301714128077634</v>
      </c>
      <c r="G523" s="8">
        <f t="shared" si="235"/>
        <v>2.2250485660981263</v>
      </c>
      <c r="H523" s="8">
        <f t="shared" si="253"/>
        <v>29.482191763722099</v>
      </c>
      <c r="I523" s="7">
        <v>101325</v>
      </c>
      <c r="J523" s="8">
        <f t="shared" si="254"/>
        <v>12596040</v>
      </c>
      <c r="K523" s="8">
        <f t="shared" si="255"/>
        <v>9417600</v>
      </c>
      <c r="L523" s="8">
        <f t="shared" si="256"/>
        <v>2046885.022412305</v>
      </c>
      <c r="M523" s="17">
        <f t="shared" si="236"/>
        <v>96357103.414333522</v>
      </c>
      <c r="N523" s="18">
        <f t="shared" si="257"/>
        <v>124.31324944485566</v>
      </c>
      <c r="O523" s="18">
        <f t="shared" si="258"/>
        <v>92.944485566247224</v>
      </c>
      <c r="P523" s="18">
        <f t="shared" si="259"/>
        <v>20.201184529112311</v>
      </c>
      <c r="Q523" s="18">
        <f t="shared" si="260"/>
        <v>950.97067272966717</v>
      </c>
      <c r="R523" s="10">
        <f t="shared" si="261"/>
        <v>0</v>
      </c>
      <c r="S523" s="8">
        <f t="shared" si="237"/>
        <v>49.600000000000435</v>
      </c>
      <c r="T523" s="8">
        <f t="shared" si="262"/>
        <v>16.183286236437098</v>
      </c>
      <c r="U523" s="8">
        <v>0</v>
      </c>
      <c r="V523" s="8">
        <f t="shared" si="263"/>
        <v>4.6090015403909677</v>
      </c>
      <c r="W523" s="8">
        <v>0</v>
      </c>
      <c r="X523" s="15">
        <f t="shared" si="243"/>
        <v>1200</v>
      </c>
      <c r="Y523" s="8">
        <f t="shared" si="244"/>
        <v>0</v>
      </c>
      <c r="Z523" s="8">
        <f t="shared" si="245"/>
        <v>1239.1838656457307</v>
      </c>
      <c r="AA523" s="29">
        <f t="shared" si="238"/>
        <v>0</v>
      </c>
      <c r="AB523" s="8"/>
      <c r="AC523" s="8"/>
      <c r="AD523" s="8">
        <f t="shared" si="239"/>
        <v>0</v>
      </c>
      <c r="AE523" s="8">
        <f t="shared" si="240"/>
        <v>1200</v>
      </c>
      <c r="AF523" s="8">
        <f t="shared" si="246"/>
        <v>260.81613435426931</v>
      </c>
      <c r="AG523" s="16">
        <f t="shared" si="233"/>
        <v>1200</v>
      </c>
      <c r="AH523" s="29">
        <f t="shared" si="247"/>
        <v>43.929475426907239</v>
      </c>
      <c r="AI523" s="29">
        <f t="shared" si="248"/>
        <v>39.183865645730677</v>
      </c>
      <c r="AJ523" s="28">
        <f t="shared" si="241"/>
        <v>6.9243606254180801E-2</v>
      </c>
      <c r="AK523" s="25">
        <f t="shared" si="234"/>
        <v>0.69243606254180801</v>
      </c>
      <c r="AL523" s="26">
        <f t="shared" si="242"/>
        <v>5.2392041883408771</v>
      </c>
    </row>
    <row r="524" spans="2:38" x14ac:dyDescent="0.3">
      <c r="B524" s="6">
        <v>4970</v>
      </c>
      <c r="C524" s="8">
        <f t="shared" si="249"/>
        <v>49.7</v>
      </c>
      <c r="D524" s="8">
        <f t="shared" si="250"/>
        <v>16462.020128339645</v>
      </c>
      <c r="E524" s="8">
        <f t="shared" si="251"/>
        <v>33.12277691818889</v>
      </c>
      <c r="F524" s="8">
        <f t="shared" si="252"/>
        <v>44.301714128077634</v>
      </c>
      <c r="G524" s="8">
        <f t="shared" si="235"/>
        <v>2.2250485660981263</v>
      </c>
      <c r="H524" s="8">
        <f t="shared" si="253"/>
        <v>29.482191763722099</v>
      </c>
      <c r="I524" s="7">
        <v>101325</v>
      </c>
      <c r="J524" s="8">
        <f t="shared" si="254"/>
        <v>12596040</v>
      </c>
      <c r="K524" s="8">
        <f t="shared" si="255"/>
        <v>9417600</v>
      </c>
      <c r="L524" s="8">
        <f t="shared" si="256"/>
        <v>2046265.0325381362</v>
      </c>
      <c r="M524" s="17">
        <f t="shared" si="236"/>
        <v>96530943.340572104</v>
      </c>
      <c r="N524" s="18">
        <f t="shared" si="257"/>
        <v>124.31324944485566</v>
      </c>
      <c r="O524" s="18">
        <f t="shared" si="258"/>
        <v>92.944485566247224</v>
      </c>
      <c r="P524" s="18">
        <f t="shared" si="259"/>
        <v>20.195065704792857</v>
      </c>
      <c r="Q524" s="18">
        <f t="shared" si="260"/>
        <v>952.68633940855761</v>
      </c>
      <c r="R524" s="10">
        <f t="shared" si="261"/>
        <v>0</v>
      </c>
      <c r="S524" s="8">
        <f t="shared" si="237"/>
        <v>49.700000000000436</v>
      </c>
      <c r="T524" s="8">
        <f t="shared" si="262"/>
        <v>16.183286236437098</v>
      </c>
      <c r="U524" s="8">
        <v>0</v>
      </c>
      <c r="V524" s="8">
        <f t="shared" si="263"/>
        <v>4.6076054999422942</v>
      </c>
      <c r="W524" s="8">
        <v>0</v>
      </c>
      <c r="X524" s="15">
        <f t="shared" si="243"/>
        <v>1200</v>
      </c>
      <c r="Y524" s="8">
        <f t="shared" si="244"/>
        <v>0</v>
      </c>
      <c r="Z524" s="8">
        <f t="shared" si="245"/>
        <v>1239.2628653748552</v>
      </c>
      <c r="AA524" s="29">
        <f t="shared" si="238"/>
        <v>0</v>
      </c>
      <c r="AB524" s="8"/>
      <c r="AC524" s="8"/>
      <c r="AD524" s="8">
        <f t="shared" si="239"/>
        <v>0</v>
      </c>
      <c r="AE524" s="8">
        <f t="shared" si="240"/>
        <v>1200</v>
      </c>
      <c r="AF524" s="8">
        <f t="shared" si="246"/>
        <v>260.73713462514485</v>
      </c>
      <c r="AG524" s="16">
        <f t="shared" si="233"/>
        <v>1200</v>
      </c>
      <c r="AH524" s="29">
        <f t="shared" si="247"/>
        <v>44.032992630640294</v>
      </c>
      <c r="AI524" s="29">
        <f t="shared" si="248"/>
        <v>39.262865374855139</v>
      </c>
      <c r="AJ524" s="28">
        <f t="shared" si="241"/>
        <v>6.9383210299048106E-2</v>
      </c>
      <c r="AK524" s="25">
        <f t="shared" si="234"/>
        <v>0.69383210299048104</v>
      </c>
      <c r="AL524" s="26">
        <f t="shared" si="242"/>
        <v>5.249742698093228</v>
      </c>
    </row>
    <row r="525" spans="2:38" x14ac:dyDescent="0.3">
      <c r="B525" s="6">
        <v>4980</v>
      </c>
      <c r="C525" s="8">
        <f t="shared" si="249"/>
        <v>49.800000000000004</v>
      </c>
      <c r="D525" s="8">
        <f t="shared" si="250"/>
        <v>16495.142905257835</v>
      </c>
      <c r="E525" s="8">
        <f t="shared" si="251"/>
        <v>33.12277691818889</v>
      </c>
      <c r="F525" s="8">
        <f t="shared" si="252"/>
        <v>44.301714128077634</v>
      </c>
      <c r="G525" s="8">
        <f t="shared" si="235"/>
        <v>2.2250485660981263</v>
      </c>
      <c r="H525" s="8">
        <f t="shared" si="253"/>
        <v>29.482191763722099</v>
      </c>
      <c r="I525" s="7">
        <v>101325</v>
      </c>
      <c r="J525" s="8">
        <f t="shared" si="254"/>
        <v>12596040</v>
      </c>
      <c r="K525" s="8">
        <f t="shared" si="255"/>
        <v>9417600</v>
      </c>
      <c r="L525" s="8">
        <f t="shared" si="256"/>
        <v>2045645.0426639675</v>
      </c>
      <c r="M525" s="17">
        <f t="shared" si="236"/>
        <v>96704783.266810685</v>
      </c>
      <c r="N525" s="18">
        <f t="shared" si="257"/>
        <v>124.31324944485566</v>
      </c>
      <c r="O525" s="18">
        <f t="shared" si="258"/>
        <v>92.944485566247224</v>
      </c>
      <c r="P525" s="18">
        <f t="shared" si="259"/>
        <v>20.188946880473402</v>
      </c>
      <c r="Q525" s="18">
        <f t="shared" si="260"/>
        <v>954.40200608744817</v>
      </c>
      <c r="R525" s="10">
        <f t="shared" si="261"/>
        <v>0</v>
      </c>
      <c r="S525" s="8">
        <f t="shared" si="237"/>
        <v>49.800000000000438</v>
      </c>
      <c r="T525" s="8">
        <f t="shared" si="262"/>
        <v>16.183286236437098</v>
      </c>
      <c r="U525" s="8">
        <v>0</v>
      </c>
      <c r="V525" s="8">
        <f t="shared" si="263"/>
        <v>4.6062094594936216</v>
      </c>
      <c r="W525" s="8">
        <v>0</v>
      </c>
      <c r="X525" s="15">
        <f t="shared" si="243"/>
        <v>1200</v>
      </c>
      <c r="Y525" s="8">
        <f t="shared" si="244"/>
        <v>0</v>
      </c>
      <c r="Z525" s="8">
        <f t="shared" si="245"/>
        <v>1239.3418651039797</v>
      </c>
      <c r="AA525" s="29">
        <f t="shared" si="238"/>
        <v>0</v>
      </c>
      <c r="AB525" s="8"/>
      <c r="AC525" s="8"/>
      <c r="AD525" s="8">
        <f t="shared" si="239"/>
        <v>0</v>
      </c>
      <c r="AE525" s="8">
        <f t="shared" si="240"/>
        <v>1200</v>
      </c>
      <c r="AF525" s="8">
        <f t="shared" si="246"/>
        <v>260.65813489602039</v>
      </c>
      <c r="AG525" s="16">
        <f t="shared" si="233"/>
        <v>1200</v>
      </c>
      <c r="AH525" s="29">
        <f t="shared" si="247"/>
        <v>44.136509834373349</v>
      </c>
      <c r="AI525" s="29">
        <f t="shared" si="248"/>
        <v>39.341865103979593</v>
      </c>
      <c r="AJ525" s="28">
        <f t="shared" si="241"/>
        <v>6.9522814343915412E-2</v>
      </c>
      <c r="AK525" s="25">
        <f t="shared" si="234"/>
        <v>0.69522814343915407</v>
      </c>
      <c r="AL525" s="26">
        <f t="shared" si="242"/>
        <v>5.2602812141661328</v>
      </c>
    </row>
    <row r="526" spans="2:38" x14ac:dyDescent="0.3">
      <c r="B526" s="6">
        <v>4990</v>
      </c>
      <c r="C526" s="8">
        <f t="shared" si="249"/>
        <v>49.9</v>
      </c>
      <c r="D526" s="8">
        <f t="shared" si="250"/>
        <v>16528.265682176021</v>
      </c>
      <c r="E526" s="8">
        <f t="shared" si="251"/>
        <v>33.122776918186531</v>
      </c>
      <c r="F526" s="8">
        <f t="shared" si="252"/>
        <v>44.30171412807448</v>
      </c>
      <c r="G526" s="8">
        <f t="shared" si="235"/>
        <v>2.2250485660981263</v>
      </c>
      <c r="H526" s="8">
        <f t="shared" si="253"/>
        <v>29.482191763721051</v>
      </c>
      <c r="I526" s="7">
        <v>101325</v>
      </c>
      <c r="J526" s="8">
        <f t="shared" si="254"/>
        <v>12596040</v>
      </c>
      <c r="K526" s="8">
        <f t="shared" si="255"/>
        <v>9417600</v>
      </c>
      <c r="L526" s="8">
        <f t="shared" si="256"/>
        <v>2045025.0527897987</v>
      </c>
      <c r="M526" s="17">
        <f t="shared" si="236"/>
        <v>96878623.193049252</v>
      </c>
      <c r="N526" s="18">
        <f t="shared" si="257"/>
        <v>124.31324944485566</v>
      </c>
      <c r="O526" s="18">
        <f t="shared" si="258"/>
        <v>92.944485566247224</v>
      </c>
      <c r="P526" s="18">
        <f t="shared" si="259"/>
        <v>20.182828056153948</v>
      </c>
      <c r="Q526" s="18">
        <f t="shared" si="260"/>
        <v>956.1176727663385</v>
      </c>
      <c r="R526" s="10">
        <f t="shared" si="261"/>
        <v>0</v>
      </c>
      <c r="S526" s="8">
        <f t="shared" si="237"/>
        <v>49.900000000000439</v>
      </c>
      <c r="T526" s="8">
        <f t="shared" si="262"/>
        <v>16.183286236437098</v>
      </c>
      <c r="U526" s="8">
        <v>0</v>
      </c>
      <c r="V526" s="8">
        <f t="shared" si="263"/>
        <v>4.6048134190449481</v>
      </c>
      <c r="W526" s="8">
        <v>0</v>
      </c>
      <c r="X526" s="15">
        <f t="shared" si="243"/>
        <v>1200</v>
      </c>
      <c r="Y526" s="8">
        <f t="shared" si="244"/>
        <v>0</v>
      </c>
      <c r="Z526" s="8">
        <f t="shared" si="245"/>
        <v>1239.4208648331041</v>
      </c>
      <c r="AA526" s="29">
        <f t="shared" si="238"/>
        <v>0</v>
      </c>
      <c r="AB526" s="8"/>
      <c r="AC526" s="8"/>
      <c r="AD526" s="8">
        <f t="shared" si="239"/>
        <v>0</v>
      </c>
      <c r="AE526" s="8">
        <f t="shared" si="240"/>
        <v>1200</v>
      </c>
      <c r="AF526" s="8">
        <f t="shared" si="246"/>
        <v>260.57913516689592</v>
      </c>
      <c r="AG526" s="16">
        <f t="shared" si="233"/>
        <v>1200</v>
      </c>
      <c r="AH526" s="29">
        <f t="shared" si="247"/>
        <v>44.240027038106398</v>
      </c>
      <c r="AI526" s="29">
        <f t="shared" si="248"/>
        <v>39.420864833104055</v>
      </c>
      <c r="AJ526" s="28">
        <f t="shared" si="241"/>
        <v>6.9662418388782704E-2</v>
      </c>
      <c r="AK526" s="25">
        <f t="shared" si="234"/>
        <v>0.6966241838878271</v>
      </c>
      <c r="AL526" s="26">
        <f t="shared" si="242"/>
        <v>5.2708197365216032</v>
      </c>
    </row>
    <row r="527" spans="2:38" x14ac:dyDescent="0.3">
      <c r="B527" s="6">
        <v>5000</v>
      </c>
      <c r="C527" s="8">
        <f t="shared" si="249"/>
        <v>50</v>
      </c>
      <c r="D527" s="8">
        <f t="shared" si="250"/>
        <v>16561.388459094207</v>
      </c>
      <c r="E527" s="8">
        <f t="shared" si="251"/>
        <v>33.12277691818889</v>
      </c>
      <c r="F527" s="8">
        <f t="shared" si="252"/>
        <v>44.301714128077634</v>
      </c>
      <c r="G527" s="8">
        <f t="shared" si="235"/>
        <v>2.2250485660981263</v>
      </c>
      <c r="H527" s="8">
        <f t="shared" si="253"/>
        <v>29.482191763722099</v>
      </c>
      <c r="I527" s="7">
        <v>101325</v>
      </c>
      <c r="J527" s="8">
        <f t="shared" si="254"/>
        <v>12596040</v>
      </c>
      <c r="K527" s="8">
        <f t="shared" si="255"/>
        <v>9417600</v>
      </c>
      <c r="L527" s="8">
        <f t="shared" si="256"/>
        <v>2044405.0629156299</v>
      </c>
      <c r="M527" s="17">
        <f t="shared" si="236"/>
        <v>97052463.119287834</v>
      </c>
      <c r="N527" s="18">
        <f t="shared" si="257"/>
        <v>124.31324944485566</v>
      </c>
      <c r="O527" s="18">
        <f t="shared" si="258"/>
        <v>92.944485566247224</v>
      </c>
      <c r="P527" s="18">
        <f t="shared" si="259"/>
        <v>20.176709231834494</v>
      </c>
      <c r="Q527" s="18">
        <f t="shared" si="260"/>
        <v>957.83333944522906</v>
      </c>
      <c r="R527" s="10">
        <f t="shared" si="261"/>
        <v>0</v>
      </c>
      <c r="S527" s="8">
        <f t="shared" si="237"/>
        <v>50.000000000000441</v>
      </c>
      <c r="T527" s="8">
        <f t="shared" si="262"/>
        <v>16.183286236437098</v>
      </c>
      <c r="U527" s="8">
        <v>0</v>
      </c>
      <c r="V527" s="8">
        <f t="shared" si="263"/>
        <v>4.6034173785962755</v>
      </c>
      <c r="W527" s="8">
        <v>0</v>
      </c>
      <c r="X527" s="15">
        <f t="shared" si="243"/>
        <v>1200</v>
      </c>
      <c r="Y527" s="8">
        <f t="shared" si="244"/>
        <v>0</v>
      </c>
      <c r="Z527" s="8">
        <f t="shared" si="245"/>
        <v>1239.4998645622286</v>
      </c>
      <c r="AA527" s="29">
        <f t="shared" si="238"/>
        <v>0</v>
      </c>
      <c r="AB527" s="8"/>
      <c r="AC527" s="8"/>
      <c r="AD527" s="8">
        <f t="shared" si="239"/>
        <v>0</v>
      </c>
      <c r="AE527" s="8">
        <f t="shared" si="240"/>
        <v>1200</v>
      </c>
      <c r="AF527" s="8">
        <f t="shared" si="246"/>
        <v>260.50013543777146</v>
      </c>
      <c r="AG527" s="16">
        <f t="shared" si="233"/>
        <v>1200</v>
      </c>
      <c r="AH527" s="29">
        <f t="shared" si="247"/>
        <v>44.343544241839453</v>
      </c>
      <c r="AI527" s="29">
        <f t="shared" si="248"/>
        <v>39.499864562228517</v>
      </c>
      <c r="AJ527" s="28">
        <f t="shared" si="241"/>
        <v>6.980202243365001E-2</v>
      </c>
      <c r="AK527" s="25">
        <f t="shared" si="234"/>
        <v>0.69802022433650013</v>
      </c>
      <c r="AL527" s="26">
        <f t="shared" si="242"/>
        <v>5.2813582651219555</v>
      </c>
    </row>
    <row r="528" spans="2:38" x14ac:dyDescent="0.3">
      <c r="B528" s="6">
        <v>5010</v>
      </c>
      <c r="C528" s="8">
        <f t="shared" si="249"/>
        <v>50.1</v>
      </c>
      <c r="D528" s="8">
        <f t="shared" si="250"/>
        <v>16594.5112360124</v>
      </c>
      <c r="E528" s="8">
        <f t="shared" si="251"/>
        <v>33.12277691818889</v>
      </c>
      <c r="F528" s="8">
        <f t="shared" si="252"/>
        <v>44.301714128077634</v>
      </c>
      <c r="G528" s="8">
        <f t="shared" si="235"/>
        <v>2.2250485660981263</v>
      </c>
      <c r="H528" s="8">
        <f t="shared" si="253"/>
        <v>29.482191763722099</v>
      </c>
      <c r="I528" s="7">
        <v>101325</v>
      </c>
      <c r="J528" s="8">
        <f t="shared" si="254"/>
        <v>12596040</v>
      </c>
      <c r="K528" s="8">
        <f t="shared" si="255"/>
        <v>9417600</v>
      </c>
      <c r="L528" s="8">
        <f t="shared" si="256"/>
        <v>2043785.0730414612</v>
      </c>
      <c r="M528" s="17">
        <f t="shared" si="236"/>
        <v>97226303.045526415</v>
      </c>
      <c r="N528" s="18">
        <f t="shared" si="257"/>
        <v>124.31324944485566</v>
      </c>
      <c r="O528" s="18">
        <f t="shared" si="258"/>
        <v>92.944485566247224</v>
      </c>
      <c r="P528" s="18">
        <f t="shared" si="259"/>
        <v>20.170590407515036</v>
      </c>
      <c r="Q528" s="18">
        <f t="shared" si="260"/>
        <v>959.54900612411961</v>
      </c>
      <c r="R528" s="10">
        <f t="shared" si="261"/>
        <v>0</v>
      </c>
      <c r="S528" s="8">
        <f t="shared" si="237"/>
        <v>50.100000000000442</v>
      </c>
      <c r="T528" s="8">
        <f t="shared" si="262"/>
        <v>16.183286236437098</v>
      </c>
      <c r="U528" s="8">
        <v>0</v>
      </c>
      <c r="V528" s="8">
        <f t="shared" si="263"/>
        <v>4.6020213381476029</v>
      </c>
      <c r="W528" s="8">
        <v>0</v>
      </c>
      <c r="X528" s="15">
        <f t="shared" si="243"/>
        <v>1200</v>
      </c>
      <c r="Y528" s="8">
        <f t="shared" si="244"/>
        <v>0</v>
      </c>
      <c r="Z528" s="8">
        <f t="shared" si="245"/>
        <v>1239.5788642913531</v>
      </c>
      <c r="AA528" s="29">
        <f t="shared" si="238"/>
        <v>0</v>
      </c>
      <c r="AB528" s="8"/>
      <c r="AC528" s="8"/>
      <c r="AD528" s="8">
        <f t="shared" si="239"/>
        <v>0</v>
      </c>
      <c r="AE528" s="8">
        <f t="shared" si="240"/>
        <v>1200</v>
      </c>
      <c r="AF528" s="8">
        <f t="shared" si="246"/>
        <v>260.42113570864706</v>
      </c>
      <c r="AG528" s="16">
        <f t="shared" si="233"/>
        <v>1200</v>
      </c>
      <c r="AH528" s="29">
        <f t="shared" si="247"/>
        <v>44.447061445572523</v>
      </c>
      <c r="AI528" s="29">
        <f t="shared" si="248"/>
        <v>39.578864291352971</v>
      </c>
      <c r="AJ528" s="28">
        <f t="shared" si="241"/>
        <v>6.9941626478517316E-2</v>
      </c>
      <c r="AK528" s="25">
        <f t="shared" si="234"/>
        <v>0.69941626478517316</v>
      </c>
      <c r="AL528" s="26">
        <f t="shared" si="242"/>
        <v>5.2918967999298054</v>
      </c>
    </row>
    <row r="529" spans="2:38" x14ac:dyDescent="0.3">
      <c r="B529" s="6">
        <v>5020</v>
      </c>
      <c r="C529" s="8">
        <f t="shared" si="249"/>
        <v>50.2</v>
      </c>
      <c r="D529" s="8">
        <f t="shared" si="250"/>
        <v>16627.634012930586</v>
      </c>
      <c r="E529" s="8">
        <f t="shared" si="251"/>
        <v>33.12277691818889</v>
      </c>
      <c r="F529" s="8">
        <f t="shared" si="252"/>
        <v>44.301714128077634</v>
      </c>
      <c r="G529" s="8">
        <f t="shared" si="235"/>
        <v>2.2250485660981263</v>
      </c>
      <c r="H529" s="8">
        <f t="shared" si="253"/>
        <v>29.482191763722099</v>
      </c>
      <c r="I529" s="7">
        <v>101325</v>
      </c>
      <c r="J529" s="8">
        <f t="shared" si="254"/>
        <v>12596040</v>
      </c>
      <c r="K529" s="8">
        <f t="shared" si="255"/>
        <v>9417600</v>
      </c>
      <c r="L529" s="8">
        <f t="shared" si="256"/>
        <v>2043165.0831672924</v>
      </c>
      <c r="M529" s="17">
        <f t="shared" si="236"/>
        <v>97400142.971764997</v>
      </c>
      <c r="N529" s="18">
        <f t="shared" si="257"/>
        <v>124.31324944485566</v>
      </c>
      <c r="O529" s="18">
        <f t="shared" si="258"/>
        <v>92.944485566247224</v>
      </c>
      <c r="P529" s="18">
        <f t="shared" si="259"/>
        <v>20.164471583195581</v>
      </c>
      <c r="Q529" s="18">
        <f t="shared" si="260"/>
        <v>961.26467280301006</v>
      </c>
      <c r="R529" s="10">
        <f t="shared" si="261"/>
        <v>0</v>
      </c>
      <c r="S529" s="8">
        <f t="shared" si="237"/>
        <v>50.200000000000443</v>
      </c>
      <c r="T529" s="8">
        <f t="shared" si="262"/>
        <v>16.183286236437098</v>
      </c>
      <c r="U529" s="8">
        <v>0</v>
      </c>
      <c r="V529" s="8">
        <f t="shared" si="263"/>
        <v>4.6006252976989295</v>
      </c>
      <c r="W529" s="8">
        <v>0</v>
      </c>
      <c r="X529" s="15">
        <f t="shared" si="243"/>
        <v>1200</v>
      </c>
      <c r="Y529" s="8">
        <f t="shared" si="244"/>
        <v>0</v>
      </c>
      <c r="Z529" s="8">
        <f t="shared" si="245"/>
        <v>1239.6578640204775</v>
      </c>
      <c r="AA529" s="29">
        <f t="shared" si="238"/>
        <v>0</v>
      </c>
      <c r="AB529" s="8"/>
      <c r="AC529" s="8"/>
      <c r="AD529" s="8">
        <f t="shared" si="239"/>
        <v>0</v>
      </c>
      <c r="AE529" s="8">
        <f t="shared" si="240"/>
        <v>1200</v>
      </c>
      <c r="AF529" s="8">
        <f t="shared" si="246"/>
        <v>260.3421359795226</v>
      </c>
      <c r="AG529" s="16">
        <f t="shared" si="233"/>
        <v>1200</v>
      </c>
      <c r="AH529" s="29">
        <f t="shared" si="247"/>
        <v>44.550578649305578</v>
      </c>
      <c r="AI529" s="29">
        <f t="shared" si="248"/>
        <v>39.657864020477433</v>
      </c>
      <c r="AJ529" s="28">
        <f t="shared" si="241"/>
        <v>7.0081230523384622E-2</v>
      </c>
      <c r="AK529" s="25">
        <f t="shared" si="234"/>
        <v>0.70081230523384619</v>
      </c>
      <c r="AL529" s="26">
        <f t="shared" si="242"/>
        <v>5.302435340908068</v>
      </c>
    </row>
    <row r="530" spans="2:38" x14ac:dyDescent="0.3">
      <c r="B530" s="6">
        <v>5030</v>
      </c>
      <c r="C530" s="8">
        <f t="shared" si="249"/>
        <v>50.300000000000004</v>
      </c>
      <c r="D530" s="8">
        <f t="shared" si="250"/>
        <v>16660.756789848776</v>
      </c>
      <c r="E530" s="8">
        <f t="shared" si="251"/>
        <v>33.12277691818889</v>
      </c>
      <c r="F530" s="8">
        <f t="shared" si="252"/>
        <v>44.301714128077634</v>
      </c>
      <c r="G530" s="8">
        <f t="shared" si="235"/>
        <v>2.2250485660981263</v>
      </c>
      <c r="H530" s="8">
        <f t="shared" si="253"/>
        <v>29.482191763722099</v>
      </c>
      <c r="I530" s="7">
        <v>101325</v>
      </c>
      <c r="J530" s="8">
        <f t="shared" si="254"/>
        <v>12596040</v>
      </c>
      <c r="K530" s="8">
        <f t="shared" si="255"/>
        <v>9417600</v>
      </c>
      <c r="L530" s="8">
        <f t="shared" si="256"/>
        <v>2042545.0932931236</v>
      </c>
      <c r="M530" s="17">
        <f t="shared" si="236"/>
        <v>97573982.898003578</v>
      </c>
      <c r="N530" s="18">
        <f t="shared" si="257"/>
        <v>124.31324944485566</v>
      </c>
      <c r="O530" s="18">
        <f t="shared" si="258"/>
        <v>92.944485566247224</v>
      </c>
      <c r="P530" s="18">
        <f t="shared" si="259"/>
        <v>20.158352758876127</v>
      </c>
      <c r="Q530" s="18">
        <f t="shared" si="260"/>
        <v>962.98033948190061</v>
      </c>
      <c r="R530" s="10">
        <f t="shared" si="261"/>
        <v>0</v>
      </c>
      <c r="S530" s="8">
        <f t="shared" si="237"/>
        <v>50.300000000000445</v>
      </c>
      <c r="T530" s="8">
        <f t="shared" si="262"/>
        <v>16.183286236437098</v>
      </c>
      <c r="U530" s="8">
        <v>0</v>
      </c>
      <c r="V530" s="8">
        <f t="shared" si="263"/>
        <v>4.5992292572502569</v>
      </c>
      <c r="W530" s="8">
        <v>0</v>
      </c>
      <c r="X530" s="15">
        <f t="shared" si="243"/>
        <v>1200</v>
      </c>
      <c r="Y530" s="8">
        <f t="shared" si="244"/>
        <v>0</v>
      </c>
      <c r="Z530" s="8">
        <f t="shared" si="245"/>
        <v>1239.736863749602</v>
      </c>
      <c r="AA530" s="29">
        <f t="shared" si="238"/>
        <v>0</v>
      </c>
      <c r="AB530" s="8"/>
      <c r="AC530" s="8"/>
      <c r="AD530" s="8">
        <f t="shared" si="239"/>
        <v>0</v>
      </c>
      <c r="AE530" s="8">
        <f t="shared" si="240"/>
        <v>1200</v>
      </c>
      <c r="AF530" s="8">
        <f t="shared" si="246"/>
        <v>260.26313625039813</v>
      </c>
      <c r="AG530" s="16">
        <f t="shared" si="233"/>
        <v>1200</v>
      </c>
      <c r="AH530" s="29">
        <f t="shared" si="247"/>
        <v>44.654095853038633</v>
      </c>
      <c r="AI530" s="29">
        <f t="shared" si="248"/>
        <v>39.736863749601888</v>
      </c>
      <c r="AJ530" s="28">
        <f t="shared" si="241"/>
        <v>7.0220834568251927E-2</v>
      </c>
      <c r="AK530" s="25">
        <f t="shared" si="234"/>
        <v>0.70220834568251922</v>
      </c>
      <c r="AL530" s="26">
        <f t="shared" si="242"/>
        <v>5.3129738880199522</v>
      </c>
    </row>
    <row r="531" spans="2:38" x14ac:dyDescent="0.3">
      <c r="B531" s="6">
        <v>5040</v>
      </c>
      <c r="C531" s="8">
        <f t="shared" si="249"/>
        <v>50.4</v>
      </c>
      <c r="D531" s="8">
        <f t="shared" si="250"/>
        <v>16693.879566766962</v>
      </c>
      <c r="E531" s="8">
        <f t="shared" si="251"/>
        <v>33.122776918186531</v>
      </c>
      <c r="F531" s="8">
        <f t="shared" si="252"/>
        <v>44.30171412807448</v>
      </c>
      <c r="G531" s="8">
        <f t="shared" si="235"/>
        <v>2.2250485660981263</v>
      </c>
      <c r="H531" s="8">
        <f t="shared" si="253"/>
        <v>29.482191763721051</v>
      </c>
      <c r="I531" s="7">
        <v>101325</v>
      </c>
      <c r="J531" s="8">
        <f t="shared" si="254"/>
        <v>12596040</v>
      </c>
      <c r="K531" s="8">
        <f t="shared" si="255"/>
        <v>9417600</v>
      </c>
      <c r="L531" s="8">
        <f t="shared" si="256"/>
        <v>2041925.1034189549</v>
      </c>
      <c r="M531" s="17">
        <f t="shared" si="236"/>
        <v>97747822.824242145</v>
      </c>
      <c r="N531" s="18">
        <f t="shared" si="257"/>
        <v>124.31324944485566</v>
      </c>
      <c r="O531" s="18">
        <f t="shared" si="258"/>
        <v>92.944485566247224</v>
      </c>
      <c r="P531" s="18">
        <f t="shared" si="259"/>
        <v>20.152233934556673</v>
      </c>
      <c r="Q531" s="18">
        <f t="shared" si="260"/>
        <v>964.69600616079094</v>
      </c>
      <c r="R531" s="10">
        <f t="shared" si="261"/>
        <v>0</v>
      </c>
      <c r="S531" s="8">
        <f t="shared" si="237"/>
        <v>50.400000000000446</v>
      </c>
      <c r="T531" s="8">
        <f t="shared" si="262"/>
        <v>16.183286236437098</v>
      </c>
      <c r="U531" s="8">
        <v>0</v>
      </c>
      <c r="V531" s="8">
        <f t="shared" si="263"/>
        <v>4.5978332168015834</v>
      </c>
      <c r="W531" s="8">
        <v>0</v>
      </c>
      <c r="X531" s="15">
        <f t="shared" si="243"/>
        <v>1200</v>
      </c>
      <c r="Y531" s="8">
        <f t="shared" si="244"/>
        <v>0</v>
      </c>
      <c r="Z531" s="8">
        <f t="shared" si="245"/>
        <v>1239.8158634787264</v>
      </c>
      <c r="AA531" s="29">
        <f t="shared" si="238"/>
        <v>0</v>
      </c>
      <c r="AB531" s="8"/>
      <c r="AC531" s="8"/>
      <c r="AD531" s="8">
        <f t="shared" si="239"/>
        <v>0</v>
      </c>
      <c r="AE531" s="8">
        <f t="shared" si="240"/>
        <v>1200</v>
      </c>
      <c r="AF531" s="8">
        <f t="shared" si="246"/>
        <v>260.18413652127367</v>
      </c>
      <c r="AG531" s="16">
        <f t="shared" si="233"/>
        <v>1200</v>
      </c>
      <c r="AH531" s="29">
        <f t="shared" si="247"/>
        <v>44.757613056771682</v>
      </c>
      <c r="AI531" s="29">
        <f t="shared" si="248"/>
        <v>39.815863478726349</v>
      </c>
      <c r="AJ531" s="28">
        <f t="shared" si="241"/>
        <v>7.0360438613119219E-2</v>
      </c>
      <c r="AK531" s="25">
        <f t="shared" si="234"/>
        <v>0.70360438613119225</v>
      </c>
      <c r="AL531" s="26">
        <f t="shared" si="242"/>
        <v>5.3235124412289583</v>
      </c>
    </row>
    <row r="532" spans="2:38" x14ac:dyDescent="0.3">
      <c r="B532" s="6">
        <v>5050</v>
      </c>
      <c r="C532" s="8">
        <f t="shared" si="249"/>
        <v>50.5</v>
      </c>
      <c r="D532" s="8">
        <f t="shared" si="250"/>
        <v>16727.002343685152</v>
      </c>
      <c r="E532" s="8">
        <f t="shared" si="251"/>
        <v>33.12277691818889</v>
      </c>
      <c r="F532" s="8">
        <f t="shared" si="252"/>
        <v>44.301714128077634</v>
      </c>
      <c r="G532" s="8">
        <f t="shared" si="235"/>
        <v>2.2250485660981263</v>
      </c>
      <c r="H532" s="8">
        <f t="shared" si="253"/>
        <v>29.482191763722099</v>
      </c>
      <c r="I532" s="7">
        <v>101325</v>
      </c>
      <c r="J532" s="8">
        <f t="shared" si="254"/>
        <v>12596040</v>
      </c>
      <c r="K532" s="8">
        <f t="shared" si="255"/>
        <v>9417600</v>
      </c>
      <c r="L532" s="8">
        <f t="shared" si="256"/>
        <v>2041305.1135447861</v>
      </c>
      <c r="M532" s="17">
        <f t="shared" si="236"/>
        <v>97921662.750480726</v>
      </c>
      <c r="N532" s="18">
        <f t="shared" si="257"/>
        <v>124.31324944485566</v>
      </c>
      <c r="O532" s="18">
        <f t="shared" si="258"/>
        <v>92.944485566247224</v>
      </c>
      <c r="P532" s="18">
        <f t="shared" si="259"/>
        <v>20.146115110237218</v>
      </c>
      <c r="Q532" s="18">
        <f t="shared" si="260"/>
        <v>966.4116728396815</v>
      </c>
      <c r="R532" s="10">
        <f t="shared" si="261"/>
        <v>0</v>
      </c>
      <c r="S532" s="8">
        <f t="shared" si="237"/>
        <v>50.500000000000448</v>
      </c>
      <c r="T532" s="8">
        <f t="shared" si="262"/>
        <v>16.183286236437098</v>
      </c>
      <c r="U532" s="8">
        <v>0</v>
      </c>
      <c r="V532" s="8">
        <f t="shared" si="263"/>
        <v>4.5964371763529108</v>
      </c>
      <c r="W532" s="8">
        <v>0</v>
      </c>
      <c r="X532" s="15">
        <f t="shared" si="243"/>
        <v>1200</v>
      </c>
      <c r="Y532" s="8">
        <f t="shared" si="244"/>
        <v>0</v>
      </c>
      <c r="Z532" s="8">
        <f t="shared" si="245"/>
        <v>1239.8948632078509</v>
      </c>
      <c r="AA532" s="29">
        <f t="shared" si="238"/>
        <v>0</v>
      </c>
      <c r="AB532" s="8"/>
      <c r="AC532" s="8"/>
      <c r="AD532" s="8">
        <f t="shared" si="239"/>
        <v>0</v>
      </c>
      <c r="AE532" s="8">
        <f t="shared" si="240"/>
        <v>1200</v>
      </c>
      <c r="AF532" s="8">
        <f t="shared" si="246"/>
        <v>260.10513679214921</v>
      </c>
      <c r="AG532" s="16">
        <f t="shared" si="233"/>
        <v>1200</v>
      </c>
      <c r="AH532" s="29">
        <f t="shared" si="247"/>
        <v>44.861130260504737</v>
      </c>
      <c r="AI532" s="29">
        <f t="shared" si="248"/>
        <v>39.894863207850804</v>
      </c>
      <c r="AJ532" s="28">
        <f t="shared" si="241"/>
        <v>7.0500042657986525E-2</v>
      </c>
      <c r="AK532" s="25">
        <f t="shared" si="234"/>
        <v>0.70500042657986528</v>
      </c>
      <c r="AL532" s="26">
        <f t="shared" si="242"/>
        <v>5.334051000498877</v>
      </c>
    </row>
    <row r="533" spans="2:38" x14ac:dyDescent="0.3">
      <c r="B533" s="6">
        <v>5060</v>
      </c>
      <c r="C533" s="8">
        <f t="shared" si="249"/>
        <v>50.6</v>
      </c>
      <c r="D533" s="8">
        <f t="shared" si="250"/>
        <v>16760.125120603341</v>
      </c>
      <c r="E533" s="8">
        <f t="shared" si="251"/>
        <v>33.12277691818889</v>
      </c>
      <c r="F533" s="8">
        <f t="shared" si="252"/>
        <v>44.301714128077634</v>
      </c>
      <c r="G533" s="8">
        <f t="shared" si="235"/>
        <v>2.2250485660981263</v>
      </c>
      <c r="H533" s="8">
        <f t="shared" si="253"/>
        <v>29.482191763722099</v>
      </c>
      <c r="I533" s="7">
        <v>101325</v>
      </c>
      <c r="J533" s="8">
        <f t="shared" si="254"/>
        <v>12596040</v>
      </c>
      <c r="K533" s="8">
        <f t="shared" si="255"/>
        <v>9417600</v>
      </c>
      <c r="L533" s="8">
        <f t="shared" si="256"/>
        <v>2040685.1236706174</v>
      </c>
      <c r="M533" s="17">
        <f t="shared" si="236"/>
        <v>98095502.676719308</v>
      </c>
      <c r="N533" s="18">
        <f t="shared" si="257"/>
        <v>124.31324944485566</v>
      </c>
      <c r="O533" s="18">
        <f t="shared" si="258"/>
        <v>92.944485566247224</v>
      </c>
      <c r="P533" s="18">
        <f t="shared" si="259"/>
        <v>20.139996285917764</v>
      </c>
      <c r="Q533" s="18">
        <f t="shared" si="260"/>
        <v>968.12733951857194</v>
      </c>
      <c r="R533" s="10">
        <f t="shared" si="261"/>
        <v>0</v>
      </c>
      <c r="S533" s="8">
        <f t="shared" si="237"/>
        <v>50.600000000000449</v>
      </c>
      <c r="T533" s="8">
        <f t="shared" si="262"/>
        <v>16.183286236437098</v>
      </c>
      <c r="U533" s="8">
        <v>0</v>
      </c>
      <c r="V533" s="8">
        <f t="shared" si="263"/>
        <v>4.5950411359042374</v>
      </c>
      <c r="W533" s="8">
        <v>0</v>
      </c>
      <c r="X533" s="15">
        <f t="shared" si="243"/>
        <v>1200</v>
      </c>
      <c r="Y533" s="8">
        <f t="shared" si="244"/>
        <v>0</v>
      </c>
      <c r="Z533" s="8">
        <f t="shared" si="245"/>
        <v>1239.9738629369754</v>
      </c>
      <c r="AA533" s="29">
        <f t="shared" si="238"/>
        <v>0</v>
      </c>
      <c r="AB533" s="8"/>
      <c r="AC533" s="8"/>
      <c r="AD533" s="8">
        <f t="shared" si="239"/>
        <v>0</v>
      </c>
      <c r="AE533" s="8">
        <f t="shared" si="240"/>
        <v>1200</v>
      </c>
      <c r="AF533" s="8">
        <f t="shared" si="246"/>
        <v>260.02613706302475</v>
      </c>
      <c r="AG533" s="16">
        <f t="shared" si="233"/>
        <v>1200</v>
      </c>
      <c r="AH533" s="29">
        <f t="shared" si="247"/>
        <v>44.964647464237807</v>
      </c>
      <c r="AI533" s="29">
        <f t="shared" si="248"/>
        <v>39.973862936975266</v>
      </c>
      <c r="AJ533" s="28">
        <f t="shared" si="241"/>
        <v>7.0639646702853831E-2</v>
      </c>
      <c r="AK533" s="25">
        <f t="shared" si="234"/>
        <v>0.70639646702853831</v>
      </c>
      <c r="AL533" s="26">
        <f t="shared" si="242"/>
        <v>5.3445895657937843</v>
      </c>
    </row>
    <row r="534" spans="2:38" x14ac:dyDescent="0.3">
      <c r="B534" s="6">
        <v>5070</v>
      </c>
      <c r="C534" s="8">
        <f t="shared" si="249"/>
        <v>50.7</v>
      </c>
      <c r="D534" s="8">
        <f t="shared" si="250"/>
        <v>16793.247897521527</v>
      </c>
      <c r="E534" s="8">
        <f t="shared" si="251"/>
        <v>33.12277691818889</v>
      </c>
      <c r="F534" s="8">
        <f t="shared" si="252"/>
        <v>44.301714128077634</v>
      </c>
      <c r="G534" s="8">
        <f t="shared" si="235"/>
        <v>2.2250485660981263</v>
      </c>
      <c r="H534" s="8">
        <f t="shared" si="253"/>
        <v>29.482191763722099</v>
      </c>
      <c r="I534" s="7">
        <v>101325</v>
      </c>
      <c r="J534" s="8">
        <f t="shared" si="254"/>
        <v>12596040</v>
      </c>
      <c r="K534" s="8">
        <f t="shared" si="255"/>
        <v>9417600</v>
      </c>
      <c r="L534" s="8">
        <f t="shared" si="256"/>
        <v>2040065.1337964486</v>
      </c>
      <c r="M534" s="17">
        <f t="shared" si="236"/>
        <v>98269342.602957889</v>
      </c>
      <c r="N534" s="18">
        <f t="shared" si="257"/>
        <v>124.31324944485566</v>
      </c>
      <c r="O534" s="18">
        <f t="shared" si="258"/>
        <v>92.944485566247224</v>
      </c>
      <c r="P534" s="18">
        <f t="shared" si="259"/>
        <v>20.13387746159831</v>
      </c>
      <c r="Q534" s="18">
        <f t="shared" si="260"/>
        <v>969.8430061974625</v>
      </c>
      <c r="R534" s="10">
        <f t="shared" si="261"/>
        <v>0</v>
      </c>
      <c r="S534" s="8">
        <f t="shared" si="237"/>
        <v>50.70000000000045</v>
      </c>
      <c r="T534" s="8">
        <f t="shared" si="262"/>
        <v>16.183286236437098</v>
      </c>
      <c r="U534" s="8">
        <v>0</v>
      </c>
      <c r="V534" s="8">
        <f t="shared" si="263"/>
        <v>4.5936450954555648</v>
      </c>
      <c r="W534" s="8">
        <v>0</v>
      </c>
      <c r="X534" s="15">
        <f t="shared" si="243"/>
        <v>1200</v>
      </c>
      <c r="Y534" s="8">
        <f t="shared" si="244"/>
        <v>0</v>
      </c>
      <c r="Z534" s="8">
        <f t="shared" si="245"/>
        <v>1240.0528626660998</v>
      </c>
      <c r="AA534" s="29">
        <f t="shared" si="238"/>
        <v>0</v>
      </c>
      <c r="AB534" s="8"/>
      <c r="AC534" s="8"/>
      <c r="AD534" s="8">
        <f t="shared" si="239"/>
        <v>0</v>
      </c>
      <c r="AE534" s="8">
        <f t="shared" si="240"/>
        <v>1200</v>
      </c>
      <c r="AF534" s="8">
        <f t="shared" si="246"/>
        <v>259.94713733390029</v>
      </c>
      <c r="AG534" s="16">
        <f t="shared" si="233"/>
        <v>1200</v>
      </c>
      <c r="AH534" s="29">
        <f t="shared" si="247"/>
        <v>45.068164667970862</v>
      </c>
      <c r="AI534" s="29">
        <f t="shared" si="248"/>
        <v>40.052862666099728</v>
      </c>
      <c r="AJ534" s="28">
        <f t="shared" si="241"/>
        <v>7.0779250747721137E-2</v>
      </c>
      <c r="AK534" s="25">
        <f t="shared" si="234"/>
        <v>0.70779250747721134</v>
      </c>
      <c r="AL534" s="26">
        <f t="shared" si="242"/>
        <v>5.3551281370780393</v>
      </c>
    </row>
    <row r="535" spans="2:38" x14ac:dyDescent="0.3">
      <c r="B535" s="6">
        <v>5080</v>
      </c>
      <c r="C535" s="8">
        <f t="shared" si="249"/>
        <v>50.800000000000004</v>
      </c>
      <c r="D535" s="8">
        <f t="shared" si="250"/>
        <v>16826.370674439717</v>
      </c>
      <c r="E535" s="8">
        <f t="shared" si="251"/>
        <v>33.12277691818889</v>
      </c>
      <c r="F535" s="8">
        <f t="shared" si="252"/>
        <v>44.301714128077634</v>
      </c>
      <c r="G535" s="8">
        <f t="shared" si="235"/>
        <v>2.2250485660981263</v>
      </c>
      <c r="H535" s="8">
        <f t="shared" si="253"/>
        <v>29.482191763722099</v>
      </c>
      <c r="I535" s="7">
        <v>101325</v>
      </c>
      <c r="J535" s="8">
        <f t="shared" si="254"/>
        <v>12596040</v>
      </c>
      <c r="K535" s="8">
        <f t="shared" si="255"/>
        <v>9417600</v>
      </c>
      <c r="L535" s="8">
        <f t="shared" si="256"/>
        <v>2039445.1439222798</v>
      </c>
      <c r="M535" s="17">
        <f t="shared" si="236"/>
        <v>98443182.529196471</v>
      </c>
      <c r="N535" s="18">
        <f t="shared" si="257"/>
        <v>124.31324944485566</v>
      </c>
      <c r="O535" s="18">
        <f t="shared" si="258"/>
        <v>92.944485566247224</v>
      </c>
      <c r="P535" s="18">
        <f t="shared" si="259"/>
        <v>20.127758637278852</v>
      </c>
      <c r="Q535" s="18">
        <f t="shared" si="260"/>
        <v>971.55867287635306</v>
      </c>
      <c r="R535" s="10">
        <f t="shared" si="261"/>
        <v>0</v>
      </c>
      <c r="S535" s="8">
        <f t="shared" si="237"/>
        <v>50.800000000000452</v>
      </c>
      <c r="T535" s="8">
        <f t="shared" si="262"/>
        <v>16.183286236437098</v>
      </c>
      <c r="U535" s="8">
        <v>0</v>
      </c>
      <c r="V535" s="8">
        <f t="shared" si="263"/>
        <v>4.5922490550068913</v>
      </c>
      <c r="W535" s="8">
        <v>0</v>
      </c>
      <c r="X535" s="15">
        <f t="shared" si="243"/>
        <v>1200</v>
      </c>
      <c r="Y535" s="8">
        <f t="shared" si="244"/>
        <v>0</v>
      </c>
      <c r="Z535" s="8">
        <f t="shared" si="245"/>
        <v>1240.1318623952243</v>
      </c>
      <c r="AA535" s="29">
        <f t="shared" si="238"/>
        <v>0</v>
      </c>
      <c r="AB535" s="8"/>
      <c r="AC535" s="8"/>
      <c r="AD535" s="8">
        <f t="shared" si="239"/>
        <v>0</v>
      </c>
      <c r="AE535" s="8">
        <f t="shared" si="240"/>
        <v>1200</v>
      </c>
      <c r="AF535" s="8">
        <f t="shared" si="246"/>
        <v>259.86813760477582</v>
      </c>
      <c r="AG535" s="16">
        <f t="shared" si="233"/>
        <v>1200</v>
      </c>
      <c r="AH535" s="29">
        <f t="shared" si="247"/>
        <v>45.171681871703917</v>
      </c>
      <c r="AI535" s="29">
        <f t="shared" si="248"/>
        <v>40.131862395224182</v>
      </c>
      <c r="AJ535" s="28">
        <f t="shared" si="241"/>
        <v>7.0918854792588443E-2</v>
      </c>
      <c r="AK535" s="25">
        <f t="shared" si="234"/>
        <v>0.70918854792588437</v>
      </c>
      <c r="AL535" s="26">
        <f t="shared" si="242"/>
        <v>5.3656667143162817</v>
      </c>
    </row>
    <row r="536" spans="2:38" x14ac:dyDescent="0.3">
      <c r="B536" s="6">
        <v>5090</v>
      </c>
      <c r="C536" s="8">
        <f t="shared" si="249"/>
        <v>50.9</v>
      </c>
      <c r="D536" s="8">
        <f t="shared" si="250"/>
        <v>16859.493451357906</v>
      </c>
      <c r="E536" s="8">
        <f t="shared" si="251"/>
        <v>33.122776918186531</v>
      </c>
      <c r="F536" s="8">
        <f t="shared" si="252"/>
        <v>44.30171412807448</v>
      </c>
      <c r="G536" s="8">
        <f t="shared" si="235"/>
        <v>2.2250485660981263</v>
      </c>
      <c r="H536" s="8">
        <f t="shared" si="253"/>
        <v>29.482191763721051</v>
      </c>
      <c r="I536" s="7">
        <v>101325</v>
      </c>
      <c r="J536" s="8">
        <f t="shared" si="254"/>
        <v>12596040</v>
      </c>
      <c r="K536" s="8">
        <f t="shared" si="255"/>
        <v>9417600</v>
      </c>
      <c r="L536" s="8">
        <f t="shared" si="256"/>
        <v>2038825.1540481111</v>
      </c>
      <c r="M536" s="17">
        <f t="shared" si="236"/>
        <v>98617022.455435038</v>
      </c>
      <c r="N536" s="18">
        <f t="shared" si="257"/>
        <v>124.31324944485566</v>
      </c>
      <c r="O536" s="18">
        <f t="shared" si="258"/>
        <v>92.944485566247224</v>
      </c>
      <c r="P536" s="18">
        <f t="shared" si="259"/>
        <v>20.121639812959398</v>
      </c>
      <c r="Q536" s="18">
        <f t="shared" si="260"/>
        <v>973.27433955524339</v>
      </c>
      <c r="R536" s="10">
        <f t="shared" si="261"/>
        <v>0</v>
      </c>
      <c r="S536" s="8">
        <f t="shared" si="237"/>
        <v>50.900000000000453</v>
      </c>
      <c r="T536" s="8">
        <f t="shared" si="262"/>
        <v>16.183286236437098</v>
      </c>
      <c r="U536" s="8">
        <v>0</v>
      </c>
      <c r="V536" s="8">
        <f t="shared" si="263"/>
        <v>4.5908530145582187</v>
      </c>
      <c r="W536" s="8">
        <v>0</v>
      </c>
      <c r="X536" s="15">
        <f t="shared" si="243"/>
        <v>1200</v>
      </c>
      <c r="Y536" s="8">
        <f t="shared" si="244"/>
        <v>0</v>
      </c>
      <c r="Z536" s="8">
        <f t="shared" si="245"/>
        <v>1240.2108621243488</v>
      </c>
      <c r="AA536" s="29">
        <f t="shared" si="238"/>
        <v>0</v>
      </c>
      <c r="AB536" s="8"/>
      <c r="AC536" s="8"/>
      <c r="AD536" s="8">
        <f t="shared" si="239"/>
        <v>0</v>
      </c>
      <c r="AE536" s="8">
        <f t="shared" si="240"/>
        <v>1200</v>
      </c>
      <c r="AF536" s="8">
        <f t="shared" si="246"/>
        <v>259.78913787565136</v>
      </c>
      <c r="AG536" s="16">
        <f t="shared" si="233"/>
        <v>1200</v>
      </c>
      <c r="AH536" s="29">
        <f t="shared" si="247"/>
        <v>45.275199075436959</v>
      </c>
      <c r="AI536" s="29">
        <f t="shared" si="248"/>
        <v>40.21086212434863</v>
      </c>
      <c r="AJ536" s="28">
        <f t="shared" si="241"/>
        <v>7.1058458837455721E-2</v>
      </c>
      <c r="AK536" s="25">
        <f t="shared" si="234"/>
        <v>0.71058458837455718</v>
      </c>
      <c r="AL536" s="26">
        <f t="shared" si="242"/>
        <v>5.3762052974734305</v>
      </c>
    </row>
    <row r="537" spans="2:38" x14ac:dyDescent="0.3">
      <c r="B537" s="6">
        <v>5100</v>
      </c>
      <c r="C537" s="8">
        <f t="shared" si="249"/>
        <v>51</v>
      </c>
      <c r="D537" s="8">
        <f t="shared" si="250"/>
        <v>16892.616228276092</v>
      </c>
      <c r="E537" s="8">
        <f t="shared" si="251"/>
        <v>33.12277691818889</v>
      </c>
      <c r="F537" s="8">
        <f t="shared" si="252"/>
        <v>44.301714128077634</v>
      </c>
      <c r="G537" s="8">
        <f t="shared" si="235"/>
        <v>2.2250485660981263</v>
      </c>
      <c r="H537" s="8">
        <f t="shared" si="253"/>
        <v>29.482191763722099</v>
      </c>
      <c r="I537" s="7">
        <v>101325</v>
      </c>
      <c r="J537" s="8">
        <f t="shared" si="254"/>
        <v>12596040</v>
      </c>
      <c r="K537" s="8">
        <f t="shared" si="255"/>
        <v>9417600</v>
      </c>
      <c r="L537" s="8">
        <f t="shared" si="256"/>
        <v>2038205.1641739423</v>
      </c>
      <c r="M537" s="17">
        <f t="shared" si="236"/>
        <v>98790862.381673619</v>
      </c>
      <c r="N537" s="18">
        <f t="shared" si="257"/>
        <v>124.31324944485566</v>
      </c>
      <c r="O537" s="18">
        <f t="shared" si="258"/>
        <v>92.944485566247224</v>
      </c>
      <c r="P537" s="18">
        <f t="shared" si="259"/>
        <v>20.115520988639943</v>
      </c>
      <c r="Q537" s="18">
        <f t="shared" si="260"/>
        <v>974.99000623413394</v>
      </c>
      <c r="R537" s="10">
        <f t="shared" si="261"/>
        <v>0</v>
      </c>
      <c r="S537" s="8">
        <f t="shared" si="237"/>
        <v>51.000000000000455</v>
      </c>
      <c r="T537" s="8">
        <f t="shared" si="262"/>
        <v>16.183286236437098</v>
      </c>
      <c r="U537" s="8">
        <v>0</v>
      </c>
      <c r="V537" s="8">
        <f t="shared" si="263"/>
        <v>4.5894569741095452</v>
      </c>
      <c r="W537" s="8">
        <v>0</v>
      </c>
      <c r="X537" s="15">
        <f t="shared" si="243"/>
        <v>1200</v>
      </c>
      <c r="Y537" s="8">
        <f t="shared" si="244"/>
        <v>0</v>
      </c>
      <c r="Z537" s="8">
        <f t="shared" si="245"/>
        <v>1240.2898618534732</v>
      </c>
      <c r="AA537" s="29">
        <f t="shared" si="238"/>
        <v>0</v>
      </c>
      <c r="AB537" s="8"/>
      <c r="AC537" s="8"/>
      <c r="AD537" s="8">
        <f t="shared" si="239"/>
        <v>0</v>
      </c>
      <c r="AE537" s="8">
        <f t="shared" si="240"/>
        <v>1200</v>
      </c>
      <c r="AF537" s="8">
        <f t="shared" si="246"/>
        <v>259.7101381465269</v>
      </c>
      <c r="AG537" s="16">
        <f t="shared" si="233"/>
        <v>1200</v>
      </c>
      <c r="AH537" s="29">
        <f t="shared" si="247"/>
        <v>45.378716279170028</v>
      </c>
      <c r="AI537" s="29">
        <f t="shared" si="248"/>
        <v>40.289861853473099</v>
      </c>
      <c r="AJ537" s="28">
        <f t="shared" si="241"/>
        <v>7.119806288232304E-2</v>
      </c>
      <c r="AK537" s="25">
        <f t="shared" si="234"/>
        <v>0.71198062882323043</v>
      </c>
      <c r="AL537" s="26">
        <f t="shared" si="242"/>
        <v>5.3867438865146768</v>
      </c>
    </row>
    <row r="538" spans="2:38" x14ac:dyDescent="0.3">
      <c r="B538" s="6">
        <v>5110</v>
      </c>
      <c r="C538" s="8">
        <f t="shared" si="249"/>
        <v>51.1</v>
      </c>
      <c r="D538" s="8">
        <f t="shared" si="250"/>
        <v>16925.739005194282</v>
      </c>
      <c r="E538" s="8">
        <f t="shared" si="251"/>
        <v>33.12277691818889</v>
      </c>
      <c r="F538" s="8">
        <f t="shared" si="252"/>
        <v>44.301714128077634</v>
      </c>
      <c r="G538" s="8">
        <f t="shared" si="235"/>
        <v>2.2250485660981263</v>
      </c>
      <c r="H538" s="8">
        <f t="shared" si="253"/>
        <v>29.482191763722099</v>
      </c>
      <c r="I538" s="7">
        <v>101325</v>
      </c>
      <c r="J538" s="8">
        <f t="shared" si="254"/>
        <v>12596040</v>
      </c>
      <c r="K538" s="8">
        <f t="shared" si="255"/>
        <v>9417600</v>
      </c>
      <c r="L538" s="8">
        <f t="shared" si="256"/>
        <v>2037585.1742997735</v>
      </c>
      <c r="M538" s="17">
        <f t="shared" si="236"/>
        <v>98964702.307912201</v>
      </c>
      <c r="N538" s="18">
        <f t="shared" si="257"/>
        <v>124.31324944485566</v>
      </c>
      <c r="O538" s="18">
        <f t="shared" si="258"/>
        <v>92.944485566247224</v>
      </c>
      <c r="P538" s="18">
        <f t="shared" si="259"/>
        <v>20.109402164320489</v>
      </c>
      <c r="Q538" s="18">
        <f t="shared" si="260"/>
        <v>976.70567291302439</v>
      </c>
      <c r="R538" s="10">
        <f t="shared" si="261"/>
        <v>0</v>
      </c>
      <c r="S538" s="8">
        <f t="shared" si="237"/>
        <v>51.100000000000456</v>
      </c>
      <c r="T538" s="8">
        <f t="shared" si="262"/>
        <v>16.183286236437098</v>
      </c>
      <c r="U538" s="8">
        <v>0</v>
      </c>
      <c r="V538" s="8">
        <f t="shared" si="263"/>
        <v>4.5880609336608726</v>
      </c>
      <c r="W538" s="8">
        <v>0</v>
      </c>
      <c r="X538" s="15">
        <f t="shared" si="243"/>
        <v>1200</v>
      </c>
      <c r="Y538" s="8">
        <f t="shared" si="244"/>
        <v>0</v>
      </c>
      <c r="Z538" s="8">
        <f t="shared" si="245"/>
        <v>1240.3688615825977</v>
      </c>
      <c r="AA538" s="29">
        <f t="shared" si="238"/>
        <v>0</v>
      </c>
      <c r="AB538" s="8"/>
      <c r="AC538" s="8"/>
      <c r="AD538" s="8">
        <f t="shared" si="239"/>
        <v>0</v>
      </c>
      <c r="AE538" s="8">
        <f t="shared" si="240"/>
        <v>1200</v>
      </c>
      <c r="AF538" s="8">
        <f t="shared" si="246"/>
        <v>259.63113841740244</v>
      </c>
      <c r="AG538" s="16">
        <f t="shared" si="233"/>
        <v>1200</v>
      </c>
      <c r="AH538" s="29">
        <f t="shared" si="247"/>
        <v>45.482233482903077</v>
      </c>
      <c r="AI538" s="29">
        <f t="shared" si="248"/>
        <v>40.368861582597553</v>
      </c>
      <c r="AJ538" s="28">
        <f t="shared" si="241"/>
        <v>7.1337666927190332E-2</v>
      </c>
      <c r="AK538" s="25">
        <f t="shared" si="234"/>
        <v>0.71337666927190335</v>
      </c>
      <c r="AL538" s="26">
        <f t="shared" si="242"/>
        <v>5.3972824814054876</v>
      </c>
    </row>
    <row r="539" spans="2:38" x14ac:dyDescent="0.3">
      <c r="B539" s="6">
        <v>5120</v>
      </c>
      <c r="C539" s="8">
        <f t="shared" si="249"/>
        <v>51.2</v>
      </c>
      <c r="D539" s="8">
        <f t="shared" si="250"/>
        <v>16958.861782112472</v>
      </c>
      <c r="E539" s="8">
        <f t="shared" si="251"/>
        <v>33.12277691818889</v>
      </c>
      <c r="F539" s="8">
        <f t="shared" si="252"/>
        <v>44.301714128077634</v>
      </c>
      <c r="G539" s="8">
        <f t="shared" si="235"/>
        <v>2.2250485660981263</v>
      </c>
      <c r="H539" s="8">
        <f t="shared" si="253"/>
        <v>29.482191763722099</v>
      </c>
      <c r="I539" s="7">
        <v>101325</v>
      </c>
      <c r="J539" s="8">
        <f t="shared" si="254"/>
        <v>12596040</v>
      </c>
      <c r="K539" s="8">
        <f t="shared" si="255"/>
        <v>9417600</v>
      </c>
      <c r="L539" s="8">
        <f t="shared" si="256"/>
        <v>2036965.1844256048</v>
      </c>
      <c r="M539" s="17">
        <f t="shared" si="236"/>
        <v>99138542.234150782</v>
      </c>
      <c r="N539" s="18">
        <f t="shared" si="257"/>
        <v>124.31324944485566</v>
      </c>
      <c r="O539" s="18">
        <f t="shared" si="258"/>
        <v>92.944485566247224</v>
      </c>
      <c r="P539" s="18">
        <f t="shared" si="259"/>
        <v>20.103283340001035</v>
      </c>
      <c r="Q539" s="18">
        <f t="shared" si="260"/>
        <v>978.42133959191494</v>
      </c>
      <c r="R539" s="10">
        <f t="shared" si="261"/>
        <v>0</v>
      </c>
      <c r="S539" s="8">
        <f t="shared" si="237"/>
        <v>51.200000000000458</v>
      </c>
      <c r="T539" s="8">
        <f t="shared" si="262"/>
        <v>16.183286236437098</v>
      </c>
      <c r="U539" s="8">
        <v>0</v>
      </c>
      <c r="V539" s="8">
        <f t="shared" si="263"/>
        <v>4.5866648932121992</v>
      </c>
      <c r="W539" s="8">
        <v>0</v>
      </c>
      <c r="X539" s="15">
        <f t="shared" si="243"/>
        <v>1200</v>
      </c>
      <c r="Y539" s="8">
        <f t="shared" si="244"/>
        <v>0</v>
      </c>
      <c r="Z539" s="8">
        <f t="shared" si="245"/>
        <v>1240.4478613117221</v>
      </c>
      <c r="AA539" s="29">
        <f t="shared" si="238"/>
        <v>0</v>
      </c>
      <c r="AB539" s="8"/>
      <c r="AC539" s="8"/>
      <c r="AD539" s="8">
        <f t="shared" si="239"/>
        <v>0</v>
      </c>
      <c r="AE539" s="8">
        <f t="shared" si="240"/>
        <v>1200</v>
      </c>
      <c r="AF539" s="8">
        <f t="shared" si="246"/>
        <v>259.55213868827798</v>
      </c>
      <c r="AG539" s="16">
        <f t="shared" ref="AG539:AG602" si="264">IF(D539&gt;$C$8,$C$8,D539)</f>
        <v>1200</v>
      </c>
      <c r="AH539" s="29">
        <f t="shared" si="247"/>
        <v>45.585750686636146</v>
      </c>
      <c r="AI539" s="29">
        <f t="shared" si="248"/>
        <v>40.447861311722015</v>
      </c>
      <c r="AJ539" s="28">
        <f t="shared" si="241"/>
        <v>7.1477270972057652E-2</v>
      </c>
      <c r="AK539" s="25">
        <f t="shared" si="234"/>
        <v>0.71477270972057649</v>
      </c>
      <c r="AL539" s="26">
        <f t="shared" si="242"/>
        <v>5.4078210821115968</v>
      </c>
    </row>
    <row r="540" spans="2:38" x14ac:dyDescent="0.3">
      <c r="B540" s="6">
        <v>5130</v>
      </c>
      <c r="C540" s="8">
        <f t="shared" si="249"/>
        <v>51.300000000000004</v>
      </c>
      <c r="D540" s="8">
        <f t="shared" si="250"/>
        <v>16991.984559030661</v>
      </c>
      <c r="E540" s="8">
        <f t="shared" si="251"/>
        <v>33.12277691818889</v>
      </c>
      <c r="F540" s="8">
        <f t="shared" si="252"/>
        <v>44.301714128077634</v>
      </c>
      <c r="G540" s="8">
        <f t="shared" si="235"/>
        <v>2.2250485660981263</v>
      </c>
      <c r="H540" s="8">
        <f t="shared" si="253"/>
        <v>29.482191763722099</v>
      </c>
      <c r="I540" s="7">
        <v>101325</v>
      </c>
      <c r="J540" s="8">
        <f t="shared" si="254"/>
        <v>12596040</v>
      </c>
      <c r="K540" s="8">
        <f t="shared" si="255"/>
        <v>9417600</v>
      </c>
      <c r="L540" s="8">
        <f t="shared" si="256"/>
        <v>2036345.194551436</v>
      </c>
      <c r="M540" s="17">
        <f t="shared" si="236"/>
        <v>99312382.160389364</v>
      </c>
      <c r="N540" s="18">
        <f t="shared" si="257"/>
        <v>124.31324944485566</v>
      </c>
      <c r="O540" s="18">
        <f t="shared" si="258"/>
        <v>92.944485566247224</v>
      </c>
      <c r="P540" s="18">
        <f t="shared" si="259"/>
        <v>20.09716451568158</v>
      </c>
      <c r="Q540" s="18">
        <f t="shared" si="260"/>
        <v>980.1370062708055</v>
      </c>
      <c r="R540" s="10">
        <f t="shared" si="261"/>
        <v>0</v>
      </c>
      <c r="S540" s="8">
        <f t="shared" si="237"/>
        <v>51.300000000000459</v>
      </c>
      <c r="T540" s="8">
        <f t="shared" si="262"/>
        <v>16.183286236437098</v>
      </c>
      <c r="U540" s="8">
        <v>0</v>
      </c>
      <c r="V540" s="8">
        <f t="shared" si="263"/>
        <v>4.5852688527635266</v>
      </c>
      <c r="W540" s="8">
        <v>0</v>
      </c>
      <c r="X540" s="15">
        <f t="shared" si="243"/>
        <v>1200</v>
      </c>
      <c r="Y540" s="8">
        <f t="shared" si="244"/>
        <v>0</v>
      </c>
      <c r="Z540" s="8">
        <f t="shared" si="245"/>
        <v>1240.5268610408466</v>
      </c>
      <c r="AA540" s="29">
        <f t="shared" si="238"/>
        <v>0</v>
      </c>
      <c r="AB540" s="8"/>
      <c r="AC540" s="8"/>
      <c r="AD540" s="8">
        <f t="shared" si="239"/>
        <v>0</v>
      </c>
      <c r="AE540" s="8">
        <f t="shared" si="240"/>
        <v>1200</v>
      </c>
      <c r="AF540" s="8">
        <f t="shared" si="246"/>
        <v>259.47313895915352</v>
      </c>
      <c r="AG540" s="16">
        <f t="shared" si="264"/>
        <v>1200</v>
      </c>
      <c r="AH540" s="29">
        <f t="shared" si="247"/>
        <v>45.689267890369194</v>
      </c>
      <c r="AI540" s="29">
        <f t="shared" si="248"/>
        <v>40.52686104084647</v>
      </c>
      <c r="AJ540" s="28">
        <f t="shared" si="241"/>
        <v>7.1616875016924944E-2</v>
      </c>
      <c r="AK540" s="25">
        <f t="shared" ref="AK540:AK603" si="265">AJ540*(B540-B539)</f>
        <v>0.71616875016924941</v>
      </c>
      <c r="AL540" s="26">
        <f t="shared" si="242"/>
        <v>5.418359688599006</v>
      </c>
    </row>
    <row r="541" spans="2:38" x14ac:dyDescent="0.3">
      <c r="B541" s="6">
        <v>5140</v>
      </c>
      <c r="C541" s="8">
        <f t="shared" si="249"/>
        <v>51.4</v>
      </c>
      <c r="D541" s="8">
        <f t="shared" si="250"/>
        <v>17025.107335948847</v>
      </c>
      <c r="E541" s="8">
        <f t="shared" si="251"/>
        <v>33.122776918186531</v>
      </c>
      <c r="F541" s="8">
        <f t="shared" si="252"/>
        <v>44.30171412807448</v>
      </c>
      <c r="G541" s="8">
        <f t="shared" ref="G541:G604" si="266">SQRT(2*$C$11*($C$10-$C$9)/$C$10)</f>
        <v>2.2250485660981263</v>
      </c>
      <c r="H541" s="8">
        <f t="shared" si="253"/>
        <v>29.482191763721051</v>
      </c>
      <c r="I541" s="7">
        <v>101325</v>
      </c>
      <c r="J541" s="8">
        <f t="shared" si="254"/>
        <v>12596040</v>
      </c>
      <c r="K541" s="8">
        <f t="shared" si="255"/>
        <v>9417600</v>
      </c>
      <c r="L541" s="8">
        <f t="shared" si="256"/>
        <v>2035725.2046772672</v>
      </c>
      <c r="M541" s="17">
        <f t="shared" ref="M541:M604" si="267">M540+$C$10*$C$11*E541/2</f>
        <v>99486222.08662793</v>
      </c>
      <c r="N541" s="18">
        <f t="shared" si="257"/>
        <v>124.31324944485566</v>
      </c>
      <c r="O541" s="18">
        <f t="shared" si="258"/>
        <v>92.944485566247224</v>
      </c>
      <c r="P541" s="18">
        <f t="shared" si="259"/>
        <v>20.091045691362122</v>
      </c>
      <c r="Q541" s="18">
        <f t="shared" si="260"/>
        <v>981.85267294969583</v>
      </c>
      <c r="R541" s="10">
        <f t="shared" si="261"/>
        <v>0</v>
      </c>
      <c r="S541" s="8">
        <f t="shared" ref="S541:S604" si="268">S540+$C$16*(B541-B540)</f>
        <v>51.40000000000046</v>
      </c>
      <c r="T541" s="8">
        <f t="shared" si="262"/>
        <v>16.183286236437098</v>
      </c>
      <c r="U541" s="8">
        <v>0</v>
      </c>
      <c r="V541" s="8">
        <f t="shared" si="263"/>
        <v>4.5838728123148531</v>
      </c>
      <c r="W541" s="8">
        <v>0</v>
      </c>
      <c r="X541" s="15">
        <f t="shared" si="243"/>
        <v>1200</v>
      </c>
      <c r="Y541" s="8">
        <f t="shared" si="244"/>
        <v>0</v>
      </c>
      <c r="Z541" s="8">
        <f t="shared" si="245"/>
        <v>1240.6058607699711</v>
      </c>
      <c r="AA541" s="29">
        <f t="shared" ref="AA541:AA604" si="269">IF(X541-AG541&lt;0,0,X541-AG541)</f>
        <v>0</v>
      </c>
      <c r="AB541" s="8"/>
      <c r="AC541" s="8"/>
      <c r="AD541" s="8">
        <f t="shared" ref="AD541:AD604" si="270">IF(AD540-F540/2&lt;0,0,AD540-F540/2)</f>
        <v>0</v>
      </c>
      <c r="AE541" s="8">
        <f t="shared" ref="AE541:AE604" si="271">IF(AE540+F540/2&gt;$C$8,$C$8,AE540+F540/2)</f>
        <v>1200</v>
      </c>
      <c r="AF541" s="8">
        <f t="shared" si="246"/>
        <v>259.39413923002905</v>
      </c>
      <c r="AG541" s="16">
        <f t="shared" si="264"/>
        <v>1200</v>
      </c>
      <c r="AH541" s="29">
        <f t="shared" si="247"/>
        <v>45.792785094102257</v>
      </c>
      <c r="AI541" s="29">
        <f t="shared" si="248"/>
        <v>40.605860769970938</v>
      </c>
      <c r="AJ541" s="28">
        <f t="shared" ref="AJ541:AJ604" si="272">2*PI()*$C$5*(M541-$C$4)/(LN(AL540/$J$11)*$J$10/$J$9+LN($J$12/AL540)*$J$10/$J$9)</f>
        <v>7.175647906179225E-2</v>
      </c>
      <c r="AK541" s="25">
        <f t="shared" si="265"/>
        <v>0.71756479061792255</v>
      </c>
      <c r="AL541" s="26">
        <f t="shared" ref="AL541:AL604" si="273">AL540+AJ541*(B541-B540)/(2*PI()*$C$5*AL540*$J$13)</f>
        <v>5.4288983008339819</v>
      </c>
    </row>
    <row r="542" spans="2:38" x14ac:dyDescent="0.3">
      <c r="B542" s="6">
        <v>5150</v>
      </c>
      <c r="C542" s="8">
        <f t="shared" si="249"/>
        <v>51.5</v>
      </c>
      <c r="D542" s="8">
        <f t="shared" si="250"/>
        <v>17058.230112867033</v>
      </c>
      <c r="E542" s="8">
        <f t="shared" si="251"/>
        <v>33.12277691818889</v>
      </c>
      <c r="F542" s="8">
        <f t="shared" si="252"/>
        <v>44.301714128077634</v>
      </c>
      <c r="G542" s="8">
        <f t="shared" si="266"/>
        <v>2.2250485660981263</v>
      </c>
      <c r="H542" s="8">
        <f t="shared" si="253"/>
        <v>29.482191763722099</v>
      </c>
      <c r="I542" s="7">
        <v>101325</v>
      </c>
      <c r="J542" s="8">
        <f t="shared" si="254"/>
        <v>12596040</v>
      </c>
      <c r="K542" s="8">
        <f t="shared" si="255"/>
        <v>9417600</v>
      </c>
      <c r="L542" s="8">
        <f t="shared" si="256"/>
        <v>2035105.2148030982</v>
      </c>
      <c r="M542" s="17">
        <f t="shared" si="267"/>
        <v>99660062.012866512</v>
      </c>
      <c r="N542" s="18">
        <f t="shared" si="257"/>
        <v>124.31324944485566</v>
      </c>
      <c r="O542" s="18">
        <f t="shared" si="258"/>
        <v>92.944485566247224</v>
      </c>
      <c r="P542" s="18">
        <f t="shared" si="259"/>
        <v>20.084926867042668</v>
      </c>
      <c r="Q542" s="18">
        <f t="shared" si="260"/>
        <v>983.56833962858639</v>
      </c>
      <c r="R542" s="10">
        <f t="shared" si="261"/>
        <v>0</v>
      </c>
      <c r="S542" s="8">
        <f t="shared" si="268"/>
        <v>51.500000000000462</v>
      </c>
      <c r="T542" s="8">
        <f t="shared" si="262"/>
        <v>16.183286236437098</v>
      </c>
      <c r="U542" s="8">
        <v>0</v>
      </c>
      <c r="V542" s="8">
        <f t="shared" si="263"/>
        <v>4.5824767718661796</v>
      </c>
      <c r="W542" s="8">
        <v>0</v>
      </c>
      <c r="X542" s="15">
        <f t="shared" ref="X542:X605" si="274">$C$8-AD542</f>
        <v>1200</v>
      </c>
      <c r="Y542" s="8">
        <f t="shared" ref="Y542:Y605" si="275">$C$8-AE542</f>
        <v>0</v>
      </c>
      <c r="Z542" s="8">
        <f t="shared" ref="Z542:Z605" si="276">$C$6-AF542</f>
        <v>1240.6848604990955</v>
      </c>
      <c r="AA542" s="29">
        <f t="shared" si="269"/>
        <v>0</v>
      </c>
      <c r="AB542" s="8"/>
      <c r="AC542" s="8"/>
      <c r="AD542" s="8">
        <f t="shared" si="270"/>
        <v>0</v>
      </c>
      <c r="AE542" s="8">
        <f t="shared" si="271"/>
        <v>1200</v>
      </c>
      <c r="AF542" s="8">
        <f t="shared" ref="AF542:AF605" si="277">IF(AD542&gt;0,$C$6-$C$8,$C$6-$C$8-AI542)</f>
        <v>259.31513950090459</v>
      </c>
      <c r="AG542" s="16">
        <f t="shared" si="264"/>
        <v>1200</v>
      </c>
      <c r="AH542" s="29">
        <f t="shared" ref="AH542:AH605" si="278">IF(AD542&gt;0,0,ABS(($C$16-AJ542)*(B542-B541)/$G$19))</f>
        <v>45.896302297835305</v>
      </c>
      <c r="AI542" s="29">
        <f t="shared" ref="AI542:AI605" si="279">IF(AD542&gt;0,0,AK542/$G$20)</f>
        <v>40.684860499095379</v>
      </c>
      <c r="AJ542" s="28">
        <f t="shared" si="272"/>
        <v>7.1896083106659542E-2</v>
      </c>
      <c r="AK542" s="25">
        <f t="shared" si="265"/>
        <v>0.71896083106659536</v>
      </c>
      <c r="AL542" s="26">
        <f t="shared" si="273"/>
        <v>5.4394369187830538</v>
      </c>
    </row>
    <row r="543" spans="2:38" x14ac:dyDescent="0.3">
      <c r="B543" s="6">
        <v>5160</v>
      </c>
      <c r="C543" s="8">
        <f t="shared" si="249"/>
        <v>51.6</v>
      </c>
      <c r="D543" s="8">
        <f t="shared" si="250"/>
        <v>17091.352889785227</v>
      </c>
      <c r="E543" s="8">
        <f t="shared" si="251"/>
        <v>33.12277691818889</v>
      </c>
      <c r="F543" s="8">
        <f t="shared" si="252"/>
        <v>44.301714128077634</v>
      </c>
      <c r="G543" s="8">
        <f t="shared" si="266"/>
        <v>2.2250485660981263</v>
      </c>
      <c r="H543" s="8">
        <f t="shared" si="253"/>
        <v>29.482191763722099</v>
      </c>
      <c r="I543" s="7">
        <v>101325</v>
      </c>
      <c r="J543" s="8">
        <f t="shared" si="254"/>
        <v>12596040</v>
      </c>
      <c r="K543" s="8">
        <f t="shared" si="255"/>
        <v>9417600</v>
      </c>
      <c r="L543" s="8">
        <f t="shared" si="256"/>
        <v>2034485.2249289295</v>
      </c>
      <c r="M543" s="17">
        <f t="shared" si="267"/>
        <v>99833901.939105093</v>
      </c>
      <c r="N543" s="18">
        <f t="shared" si="257"/>
        <v>124.31324944485566</v>
      </c>
      <c r="O543" s="18">
        <f t="shared" si="258"/>
        <v>92.944485566247224</v>
      </c>
      <c r="P543" s="18">
        <f t="shared" si="259"/>
        <v>20.078808042723214</v>
      </c>
      <c r="Q543" s="18">
        <f t="shared" si="260"/>
        <v>985.28400630747683</v>
      </c>
      <c r="R543" s="10">
        <f t="shared" si="261"/>
        <v>0</v>
      </c>
      <c r="S543" s="8">
        <f t="shared" si="268"/>
        <v>51.600000000000463</v>
      </c>
      <c r="T543" s="8">
        <f t="shared" si="262"/>
        <v>16.183286236437098</v>
      </c>
      <c r="U543" s="8">
        <v>0</v>
      </c>
      <c r="V543" s="8">
        <f t="shared" si="263"/>
        <v>4.581080731417507</v>
      </c>
      <c r="W543" s="8">
        <v>0</v>
      </c>
      <c r="X543" s="15">
        <f t="shared" si="274"/>
        <v>1200</v>
      </c>
      <c r="Y543" s="8">
        <f t="shared" si="275"/>
        <v>0</v>
      </c>
      <c r="Z543" s="8">
        <f t="shared" si="276"/>
        <v>1240.76386022822</v>
      </c>
      <c r="AA543" s="29">
        <f t="shared" si="269"/>
        <v>0</v>
      </c>
      <c r="AB543" s="8"/>
      <c r="AC543" s="8"/>
      <c r="AD543" s="8">
        <f t="shared" si="270"/>
        <v>0</v>
      </c>
      <c r="AE543" s="8">
        <f t="shared" si="271"/>
        <v>1200</v>
      </c>
      <c r="AF543" s="8">
        <f t="shared" si="277"/>
        <v>259.23613977178013</v>
      </c>
      <c r="AG543" s="16">
        <f t="shared" si="264"/>
        <v>1200</v>
      </c>
      <c r="AH543" s="29">
        <f t="shared" si="278"/>
        <v>45.999819501568361</v>
      </c>
      <c r="AI543" s="29">
        <f t="shared" si="279"/>
        <v>40.763860228219848</v>
      </c>
      <c r="AJ543" s="28">
        <f t="shared" si="272"/>
        <v>7.2035687151526848E-2</v>
      </c>
      <c r="AK543" s="25">
        <f t="shared" si="265"/>
        <v>0.7203568715152685</v>
      </c>
      <c r="AL543" s="26">
        <f t="shared" si="273"/>
        <v>5.4499755424130081</v>
      </c>
    </row>
    <row r="544" spans="2:38" x14ac:dyDescent="0.3">
      <c r="B544" s="6">
        <v>5170</v>
      </c>
      <c r="C544" s="8">
        <f t="shared" si="249"/>
        <v>51.7</v>
      </c>
      <c r="D544" s="8">
        <f t="shared" si="250"/>
        <v>17124.475666703413</v>
      </c>
      <c r="E544" s="8">
        <f t="shared" si="251"/>
        <v>33.12277691818889</v>
      </c>
      <c r="F544" s="8">
        <f t="shared" si="252"/>
        <v>44.301714128077634</v>
      </c>
      <c r="G544" s="8">
        <f t="shared" si="266"/>
        <v>2.2250485660981263</v>
      </c>
      <c r="H544" s="8">
        <f t="shared" si="253"/>
        <v>29.482191763722099</v>
      </c>
      <c r="I544" s="7">
        <v>101325</v>
      </c>
      <c r="J544" s="8">
        <f t="shared" si="254"/>
        <v>12596040</v>
      </c>
      <c r="K544" s="8">
        <f t="shared" si="255"/>
        <v>9417600</v>
      </c>
      <c r="L544" s="8">
        <f t="shared" si="256"/>
        <v>2033865.2350547607</v>
      </c>
      <c r="M544" s="17">
        <f t="shared" si="267"/>
        <v>100007741.86534368</v>
      </c>
      <c r="N544" s="18">
        <f t="shared" si="257"/>
        <v>124.31324944485566</v>
      </c>
      <c r="O544" s="18">
        <f t="shared" si="258"/>
        <v>92.944485566247224</v>
      </c>
      <c r="P544" s="18">
        <f t="shared" si="259"/>
        <v>20.072689218403756</v>
      </c>
      <c r="Q544" s="18">
        <f t="shared" si="260"/>
        <v>986.99967298636739</v>
      </c>
      <c r="R544" s="10">
        <f t="shared" si="261"/>
        <v>0</v>
      </c>
      <c r="S544" s="8">
        <f t="shared" si="268"/>
        <v>51.700000000000465</v>
      </c>
      <c r="T544" s="8">
        <f t="shared" si="262"/>
        <v>16.183286236437098</v>
      </c>
      <c r="U544" s="8">
        <v>0</v>
      </c>
      <c r="V544" s="8">
        <f t="shared" si="263"/>
        <v>4.5796846909688336</v>
      </c>
      <c r="W544" s="8">
        <v>0</v>
      </c>
      <c r="X544" s="15">
        <f t="shared" si="274"/>
        <v>1200</v>
      </c>
      <c r="Y544" s="8">
        <f t="shared" si="275"/>
        <v>0</v>
      </c>
      <c r="Z544" s="8">
        <f t="shared" si="276"/>
        <v>1240.8428599573444</v>
      </c>
      <c r="AA544" s="29">
        <f t="shared" si="269"/>
        <v>0</v>
      </c>
      <c r="AB544" s="8"/>
      <c r="AC544" s="8"/>
      <c r="AD544" s="8">
        <f t="shared" si="270"/>
        <v>0</v>
      </c>
      <c r="AE544" s="8">
        <f t="shared" si="271"/>
        <v>1200</v>
      </c>
      <c r="AF544" s="8">
        <f t="shared" si="277"/>
        <v>259.15714004265567</v>
      </c>
      <c r="AG544" s="16">
        <f t="shared" si="264"/>
        <v>1200</v>
      </c>
      <c r="AH544" s="29">
        <f t="shared" si="278"/>
        <v>46.103336705301423</v>
      </c>
      <c r="AI544" s="29">
        <f t="shared" si="279"/>
        <v>40.842859957344302</v>
      </c>
      <c r="AJ544" s="28">
        <f t="shared" si="272"/>
        <v>7.2175291196394153E-2</v>
      </c>
      <c r="AK544" s="25">
        <f t="shared" si="265"/>
        <v>0.72175291196394153</v>
      </c>
      <c r="AL544" s="26">
        <f t="shared" si="273"/>
        <v>5.4605141716908898</v>
      </c>
    </row>
    <row r="545" spans="2:38" x14ac:dyDescent="0.3">
      <c r="B545" s="6">
        <v>5180</v>
      </c>
      <c r="C545" s="8">
        <f t="shared" si="249"/>
        <v>51.800000000000004</v>
      </c>
      <c r="D545" s="8">
        <f t="shared" si="250"/>
        <v>17157.598443621602</v>
      </c>
      <c r="E545" s="8">
        <f t="shared" si="251"/>
        <v>33.12277691818889</v>
      </c>
      <c r="F545" s="8">
        <f t="shared" si="252"/>
        <v>44.301714128077634</v>
      </c>
      <c r="G545" s="8">
        <f t="shared" si="266"/>
        <v>2.2250485660981263</v>
      </c>
      <c r="H545" s="8">
        <f t="shared" si="253"/>
        <v>29.482191763722099</v>
      </c>
      <c r="I545" s="7">
        <v>101325</v>
      </c>
      <c r="J545" s="8">
        <f t="shared" si="254"/>
        <v>12596040</v>
      </c>
      <c r="K545" s="8">
        <f t="shared" si="255"/>
        <v>9417600</v>
      </c>
      <c r="L545" s="8">
        <f t="shared" si="256"/>
        <v>2033245.2451805919</v>
      </c>
      <c r="M545" s="17">
        <f t="shared" si="267"/>
        <v>100181581.79158226</v>
      </c>
      <c r="N545" s="18">
        <f t="shared" si="257"/>
        <v>124.31324944485566</v>
      </c>
      <c r="O545" s="18">
        <f t="shared" si="258"/>
        <v>92.944485566247224</v>
      </c>
      <c r="P545" s="18">
        <f t="shared" si="259"/>
        <v>20.066570394084302</v>
      </c>
      <c r="Q545" s="18">
        <f t="shared" si="260"/>
        <v>988.71533966525794</v>
      </c>
      <c r="R545" s="10">
        <f t="shared" si="261"/>
        <v>0</v>
      </c>
      <c r="S545" s="8">
        <f t="shared" si="268"/>
        <v>51.800000000000466</v>
      </c>
      <c r="T545" s="8">
        <f t="shared" si="262"/>
        <v>16.183286236437098</v>
      </c>
      <c r="U545" s="8">
        <v>0</v>
      </c>
      <c r="V545" s="8">
        <f t="shared" si="263"/>
        <v>4.5782886505201601</v>
      </c>
      <c r="W545" s="8">
        <v>0</v>
      </c>
      <c r="X545" s="15">
        <f t="shared" si="274"/>
        <v>1200</v>
      </c>
      <c r="Y545" s="8">
        <f t="shared" si="275"/>
        <v>0</v>
      </c>
      <c r="Z545" s="8">
        <f t="shared" si="276"/>
        <v>1240.9218596864689</v>
      </c>
      <c r="AA545" s="29">
        <f t="shared" si="269"/>
        <v>0</v>
      </c>
      <c r="AB545" s="8"/>
      <c r="AC545" s="8"/>
      <c r="AD545" s="8">
        <f t="shared" si="270"/>
        <v>0</v>
      </c>
      <c r="AE545" s="8">
        <f t="shared" si="271"/>
        <v>1200</v>
      </c>
      <c r="AF545" s="8">
        <f t="shared" si="277"/>
        <v>259.07814031353121</v>
      </c>
      <c r="AG545" s="16">
        <f t="shared" si="264"/>
        <v>1200</v>
      </c>
      <c r="AH545" s="29">
        <f t="shared" si="278"/>
        <v>46.206853909034479</v>
      </c>
      <c r="AI545" s="29">
        <f t="shared" si="279"/>
        <v>40.921859686468764</v>
      </c>
      <c r="AJ545" s="28">
        <f t="shared" si="272"/>
        <v>7.2314895241261459E-2</v>
      </c>
      <c r="AK545" s="25">
        <f t="shared" si="265"/>
        <v>0.72314895241261457</v>
      </c>
      <c r="AL545" s="26">
        <f t="shared" si="273"/>
        <v>5.471052806583999</v>
      </c>
    </row>
    <row r="546" spans="2:38" x14ac:dyDescent="0.3">
      <c r="B546" s="6">
        <v>5190</v>
      </c>
      <c r="C546" s="8">
        <f t="shared" si="249"/>
        <v>51.9</v>
      </c>
      <c r="D546" s="8">
        <f t="shared" si="250"/>
        <v>17190.721220539788</v>
      </c>
      <c r="E546" s="8">
        <f t="shared" si="251"/>
        <v>33.122776918186531</v>
      </c>
      <c r="F546" s="8">
        <f t="shared" si="252"/>
        <v>44.30171412807448</v>
      </c>
      <c r="G546" s="8">
        <f t="shared" si="266"/>
        <v>2.2250485660981263</v>
      </c>
      <c r="H546" s="8">
        <f t="shared" si="253"/>
        <v>29.482191763721051</v>
      </c>
      <c r="I546" s="7">
        <v>101325</v>
      </c>
      <c r="J546" s="8">
        <f t="shared" si="254"/>
        <v>12596040</v>
      </c>
      <c r="K546" s="8">
        <f t="shared" si="255"/>
        <v>9417600</v>
      </c>
      <c r="L546" s="8">
        <f t="shared" si="256"/>
        <v>2032625.2553064232</v>
      </c>
      <c r="M546" s="17">
        <f t="shared" si="267"/>
        <v>100355421.71782082</v>
      </c>
      <c r="N546" s="18">
        <f t="shared" si="257"/>
        <v>124.31324944485566</v>
      </c>
      <c r="O546" s="18">
        <f t="shared" si="258"/>
        <v>92.944485566247224</v>
      </c>
      <c r="P546" s="18">
        <f t="shared" si="259"/>
        <v>20.060451569764847</v>
      </c>
      <c r="Q546" s="18">
        <f t="shared" si="260"/>
        <v>990.43100634414827</v>
      </c>
      <c r="R546" s="10">
        <f t="shared" si="261"/>
        <v>0</v>
      </c>
      <c r="S546" s="8">
        <f t="shared" si="268"/>
        <v>51.900000000000468</v>
      </c>
      <c r="T546" s="8">
        <f t="shared" si="262"/>
        <v>16.183286236437098</v>
      </c>
      <c r="U546" s="8">
        <v>0</v>
      </c>
      <c r="V546" s="8">
        <f t="shared" si="263"/>
        <v>4.5768926100714875</v>
      </c>
      <c r="W546" s="8">
        <v>0</v>
      </c>
      <c r="X546" s="15">
        <f t="shared" si="274"/>
        <v>1200</v>
      </c>
      <c r="Y546" s="8">
        <f t="shared" si="275"/>
        <v>0</v>
      </c>
      <c r="Z546" s="8">
        <f t="shared" si="276"/>
        <v>1241.0008594155934</v>
      </c>
      <c r="AA546" s="29">
        <f t="shared" si="269"/>
        <v>0</v>
      </c>
      <c r="AB546" s="8"/>
      <c r="AC546" s="8"/>
      <c r="AD546" s="8">
        <f t="shared" si="270"/>
        <v>0</v>
      </c>
      <c r="AE546" s="8">
        <f t="shared" si="271"/>
        <v>1200</v>
      </c>
      <c r="AF546" s="8">
        <f t="shared" si="277"/>
        <v>258.99914058440675</v>
      </c>
      <c r="AG546" s="16">
        <f t="shared" si="264"/>
        <v>1200</v>
      </c>
      <c r="AH546" s="29">
        <f t="shared" si="278"/>
        <v>46.310371112767541</v>
      </c>
      <c r="AI546" s="29">
        <f t="shared" si="279"/>
        <v>41.000859415593226</v>
      </c>
      <c r="AJ546" s="28">
        <f t="shared" si="272"/>
        <v>7.2454499286128765E-2</v>
      </c>
      <c r="AK546" s="25">
        <f t="shared" si="265"/>
        <v>0.72454499286128771</v>
      </c>
      <c r="AL546" s="26">
        <f t="shared" si="273"/>
        <v>5.481591447059885</v>
      </c>
    </row>
    <row r="547" spans="2:38" x14ac:dyDescent="0.3">
      <c r="B547" s="6">
        <v>5200</v>
      </c>
      <c r="C547" s="8">
        <f t="shared" si="249"/>
        <v>52</v>
      </c>
      <c r="D547" s="8">
        <f t="shared" si="250"/>
        <v>17223.843997457978</v>
      </c>
      <c r="E547" s="8">
        <f t="shared" si="251"/>
        <v>33.12277691818889</v>
      </c>
      <c r="F547" s="8">
        <f t="shared" si="252"/>
        <v>44.301714128077634</v>
      </c>
      <c r="G547" s="8">
        <f t="shared" si="266"/>
        <v>2.2250485660981263</v>
      </c>
      <c r="H547" s="8">
        <f t="shared" si="253"/>
        <v>29.482191763722099</v>
      </c>
      <c r="I547" s="7">
        <v>101325</v>
      </c>
      <c r="J547" s="8">
        <f t="shared" si="254"/>
        <v>12596040</v>
      </c>
      <c r="K547" s="8">
        <f t="shared" si="255"/>
        <v>9417600</v>
      </c>
      <c r="L547" s="8">
        <f t="shared" si="256"/>
        <v>2032005.2654322563</v>
      </c>
      <c r="M547" s="17">
        <f t="shared" si="267"/>
        <v>100529261.6440594</v>
      </c>
      <c r="N547" s="18">
        <f t="shared" si="257"/>
        <v>124.31324944485566</v>
      </c>
      <c r="O547" s="18">
        <f t="shared" si="258"/>
        <v>92.944485566247224</v>
      </c>
      <c r="P547" s="18">
        <f t="shared" si="259"/>
        <v>20.054332745445411</v>
      </c>
      <c r="Q547" s="18">
        <f t="shared" si="260"/>
        <v>992.14667302303883</v>
      </c>
      <c r="R547" s="10">
        <f t="shared" si="261"/>
        <v>0</v>
      </c>
      <c r="S547" s="8">
        <f t="shared" si="268"/>
        <v>52.000000000000469</v>
      </c>
      <c r="T547" s="8">
        <f t="shared" si="262"/>
        <v>16.183286236437098</v>
      </c>
      <c r="U547" s="8">
        <v>0</v>
      </c>
      <c r="V547" s="8">
        <f t="shared" si="263"/>
        <v>4.5754965696228158</v>
      </c>
      <c r="W547" s="8">
        <v>0</v>
      </c>
      <c r="X547" s="15">
        <f t="shared" si="274"/>
        <v>1200</v>
      </c>
      <c r="Y547" s="8">
        <f t="shared" si="275"/>
        <v>0</v>
      </c>
      <c r="Z547" s="8">
        <f t="shared" si="276"/>
        <v>1241.0798591447176</v>
      </c>
      <c r="AA547" s="29">
        <f t="shared" si="269"/>
        <v>0</v>
      </c>
      <c r="AB547" s="8"/>
      <c r="AC547" s="8"/>
      <c r="AD547" s="8">
        <f t="shared" si="270"/>
        <v>0</v>
      </c>
      <c r="AE547" s="8">
        <f t="shared" si="271"/>
        <v>1200</v>
      </c>
      <c r="AF547" s="8">
        <f t="shared" si="277"/>
        <v>258.92014085528234</v>
      </c>
      <c r="AG547" s="16">
        <f t="shared" si="264"/>
        <v>1200</v>
      </c>
      <c r="AH547" s="29">
        <f t="shared" si="278"/>
        <v>46.413888316500596</v>
      </c>
      <c r="AI547" s="29">
        <f t="shared" si="279"/>
        <v>41.079859144717673</v>
      </c>
      <c r="AJ547" s="28">
        <f t="shared" si="272"/>
        <v>7.2594103330996057E-2</v>
      </c>
      <c r="AK547" s="25">
        <f t="shared" si="265"/>
        <v>0.72594103330996052</v>
      </c>
      <c r="AL547" s="26">
        <f t="shared" si="273"/>
        <v>5.4921300930863497</v>
      </c>
    </row>
    <row r="548" spans="2:38" x14ac:dyDescent="0.3">
      <c r="B548" s="6">
        <v>5210</v>
      </c>
      <c r="C548" s="8">
        <f t="shared" si="249"/>
        <v>52.1</v>
      </c>
      <c r="D548" s="8">
        <f t="shared" si="250"/>
        <v>17256.966774376167</v>
      </c>
      <c r="E548" s="8">
        <f t="shared" si="251"/>
        <v>33.12277691818889</v>
      </c>
      <c r="F548" s="8">
        <f t="shared" si="252"/>
        <v>44.301714128077634</v>
      </c>
      <c r="G548" s="8">
        <f t="shared" si="266"/>
        <v>2.2250485660981263</v>
      </c>
      <c r="H548" s="8">
        <f t="shared" si="253"/>
        <v>29.482191763722099</v>
      </c>
      <c r="I548" s="7">
        <v>101325</v>
      </c>
      <c r="J548" s="8">
        <f t="shared" si="254"/>
        <v>12596040</v>
      </c>
      <c r="K548" s="8">
        <f t="shared" si="255"/>
        <v>9417600</v>
      </c>
      <c r="L548" s="8">
        <f t="shared" si="256"/>
        <v>2031385.2755580875</v>
      </c>
      <c r="M548" s="17">
        <f t="shared" si="267"/>
        <v>100703101.57029799</v>
      </c>
      <c r="N548" s="18">
        <f t="shared" si="257"/>
        <v>124.31324944485566</v>
      </c>
      <c r="O548" s="18">
        <f t="shared" si="258"/>
        <v>92.944485566247224</v>
      </c>
      <c r="P548" s="18">
        <f t="shared" si="259"/>
        <v>20.048213921125956</v>
      </c>
      <c r="Q548" s="18">
        <f t="shared" si="260"/>
        <v>993.86233970192927</v>
      </c>
      <c r="R548" s="10">
        <f t="shared" si="261"/>
        <v>0</v>
      </c>
      <c r="S548" s="8">
        <f t="shared" si="268"/>
        <v>52.10000000000047</v>
      </c>
      <c r="T548" s="8">
        <f t="shared" si="262"/>
        <v>16.183286236437098</v>
      </c>
      <c r="U548" s="8">
        <v>0</v>
      </c>
      <c r="V548" s="8">
        <f t="shared" si="263"/>
        <v>4.5741005291741423</v>
      </c>
      <c r="W548" s="8">
        <v>0</v>
      </c>
      <c r="X548" s="15">
        <f t="shared" si="274"/>
        <v>1200</v>
      </c>
      <c r="Y548" s="8">
        <f t="shared" si="275"/>
        <v>0</v>
      </c>
      <c r="Z548" s="8">
        <f t="shared" si="276"/>
        <v>1241.1588588738421</v>
      </c>
      <c r="AA548" s="29">
        <f t="shared" si="269"/>
        <v>0</v>
      </c>
      <c r="AB548" s="8"/>
      <c r="AC548" s="8"/>
      <c r="AD548" s="8">
        <f t="shared" si="270"/>
        <v>0</v>
      </c>
      <c r="AE548" s="8">
        <f t="shared" si="271"/>
        <v>1200</v>
      </c>
      <c r="AF548" s="8">
        <f t="shared" si="277"/>
        <v>258.84114112615788</v>
      </c>
      <c r="AG548" s="16">
        <f t="shared" si="264"/>
        <v>1200</v>
      </c>
      <c r="AH548" s="29">
        <f t="shared" si="278"/>
        <v>46.517405520233652</v>
      </c>
      <c r="AI548" s="29">
        <f t="shared" si="279"/>
        <v>41.158858873842142</v>
      </c>
      <c r="AJ548" s="28">
        <f t="shared" si="272"/>
        <v>7.2733707375863363E-2</v>
      </c>
      <c r="AK548" s="25">
        <f t="shared" si="265"/>
        <v>0.72733707375863366</v>
      </c>
      <c r="AL548" s="26">
        <f t="shared" si="273"/>
        <v>5.50266874463144</v>
      </c>
    </row>
    <row r="549" spans="2:38" x14ac:dyDescent="0.3">
      <c r="B549" s="6">
        <v>5220</v>
      </c>
      <c r="C549" s="8">
        <f t="shared" si="249"/>
        <v>52.2</v>
      </c>
      <c r="D549" s="8">
        <f t="shared" si="250"/>
        <v>17290.089551294353</v>
      </c>
      <c r="E549" s="8">
        <f t="shared" si="251"/>
        <v>33.12277691818889</v>
      </c>
      <c r="F549" s="8">
        <f t="shared" si="252"/>
        <v>44.301714128077634</v>
      </c>
      <c r="G549" s="8">
        <f t="shared" si="266"/>
        <v>2.2250485660981263</v>
      </c>
      <c r="H549" s="8">
        <f t="shared" si="253"/>
        <v>29.482191763722099</v>
      </c>
      <c r="I549" s="7">
        <v>101325</v>
      </c>
      <c r="J549" s="8">
        <f t="shared" si="254"/>
        <v>12596040</v>
      </c>
      <c r="K549" s="8">
        <f t="shared" si="255"/>
        <v>9417600</v>
      </c>
      <c r="L549" s="8">
        <f t="shared" si="256"/>
        <v>2030765.2856839187</v>
      </c>
      <c r="M549" s="17">
        <f t="shared" si="267"/>
        <v>100876941.49653657</v>
      </c>
      <c r="N549" s="18">
        <f t="shared" si="257"/>
        <v>124.31324944485566</v>
      </c>
      <c r="O549" s="18">
        <f t="shared" si="258"/>
        <v>92.944485566247224</v>
      </c>
      <c r="P549" s="18">
        <f t="shared" si="259"/>
        <v>20.042095096806502</v>
      </c>
      <c r="Q549" s="18">
        <f t="shared" si="260"/>
        <v>995.57800638081983</v>
      </c>
      <c r="R549" s="10">
        <f t="shared" si="261"/>
        <v>0</v>
      </c>
      <c r="S549" s="8">
        <f t="shared" si="268"/>
        <v>52.200000000000472</v>
      </c>
      <c r="T549" s="8">
        <f t="shared" si="262"/>
        <v>16.183286236437098</v>
      </c>
      <c r="U549" s="8">
        <v>0</v>
      </c>
      <c r="V549" s="8">
        <f t="shared" si="263"/>
        <v>4.5727044887254698</v>
      </c>
      <c r="W549" s="8">
        <v>0</v>
      </c>
      <c r="X549" s="15">
        <f t="shared" si="274"/>
        <v>1200</v>
      </c>
      <c r="Y549" s="8">
        <f t="shared" si="275"/>
        <v>0</v>
      </c>
      <c r="Z549" s="8">
        <f t="shared" si="276"/>
        <v>1241.2378586029665</v>
      </c>
      <c r="AA549" s="29">
        <f t="shared" si="269"/>
        <v>0</v>
      </c>
      <c r="AB549" s="8"/>
      <c r="AC549" s="8"/>
      <c r="AD549" s="8">
        <f t="shared" si="270"/>
        <v>0</v>
      </c>
      <c r="AE549" s="8">
        <f t="shared" si="271"/>
        <v>1200</v>
      </c>
      <c r="AF549" s="8">
        <f t="shared" si="277"/>
        <v>258.76214139703342</v>
      </c>
      <c r="AG549" s="16">
        <f t="shared" si="264"/>
        <v>1200</v>
      </c>
      <c r="AH549" s="29">
        <f t="shared" si="278"/>
        <v>46.620922723966707</v>
      </c>
      <c r="AI549" s="29">
        <f t="shared" si="279"/>
        <v>41.237858602966597</v>
      </c>
      <c r="AJ549" s="28">
        <f t="shared" si="272"/>
        <v>7.2873311420730669E-2</v>
      </c>
      <c r="AK549" s="25">
        <f t="shared" si="265"/>
        <v>0.72873311420730669</v>
      </c>
      <c r="AL549" s="26">
        <f t="shared" si="273"/>
        <v>5.5132074016634478</v>
      </c>
    </row>
    <row r="550" spans="2:38" x14ac:dyDescent="0.3">
      <c r="B550" s="6">
        <v>5230</v>
      </c>
      <c r="C550" s="8">
        <f t="shared" si="249"/>
        <v>52.300000000000004</v>
      </c>
      <c r="D550" s="8">
        <f t="shared" si="250"/>
        <v>17323.212328212543</v>
      </c>
      <c r="E550" s="8">
        <f t="shared" si="251"/>
        <v>33.12277691818889</v>
      </c>
      <c r="F550" s="8">
        <f t="shared" si="252"/>
        <v>44.301714128077634</v>
      </c>
      <c r="G550" s="8">
        <f t="shared" si="266"/>
        <v>2.2250485660981263</v>
      </c>
      <c r="H550" s="8">
        <f t="shared" si="253"/>
        <v>29.482191763722099</v>
      </c>
      <c r="I550" s="7">
        <v>101325</v>
      </c>
      <c r="J550" s="8">
        <f t="shared" si="254"/>
        <v>12596040</v>
      </c>
      <c r="K550" s="8">
        <f t="shared" si="255"/>
        <v>9417600</v>
      </c>
      <c r="L550" s="8">
        <f t="shared" si="256"/>
        <v>2030145.29580975</v>
      </c>
      <c r="M550" s="17">
        <f t="shared" si="267"/>
        <v>101050781.42277515</v>
      </c>
      <c r="N550" s="18">
        <f t="shared" si="257"/>
        <v>124.31324944485566</v>
      </c>
      <c r="O550" s="18">
        <f t="shared" si="258"/>
        <v>92.944485566247224</v>
      </c>
      <c r="P550" s="18">
        <f t="shared" si="259"/>
        <v>20.035976272487048</v>
      </c>
      <c r="Q550" s="18">
        <f t="shared" si="260"/>
        <v>997.29367305971039</v>
      </c>
      <c r="R550" s="10">
        <f t="shared" si="261"/>
        <v>0</v>
      </c>
      <c r="S550" s="8">
        <f t="shared" si="268"/>
        <v>52.300000000000473</v>
      </c>
      <c r="T550" s="8">
        <f t="shared" si="262"/>
        <v>16.183286236437098</v>
      </c>
      <c r="U550" s="8">
        <v>0</v>
      </c>
      <c r="V550" s="8">
        <f t="shared" si="263"/>
        <v>4.5713084482767963</v>
      </c>
      <c r="W550" s="8">
        <v>0</v>
      </c>
      <c r="X550" s="15">
        <f t="shared" si="274"/>
        <v>1200</v>
      </c>
      <c r="Y550" s="8">
        <f t="shared" si="275"/>
        <v>0</v>
      </c>
      <c r="Z550" s="8">
        <f t="shared" si="276"/>
        <v>1241.316858332091</v>
      </c>
      <c r="AA550" s="29">
        <f t="shared" si="269"/>
        <v>0</v>
      </c>
      <c r="AB550" s="8"/>
      <c r="AC550" s="8"/>
      <c r="AD550" s="8">
        <f t="shared" si="270"/>
        <v>0</v>
      </c>
      <c r="AE550" s="8">
        <f t="shared" si="271"/>
        <v>1200</v>
      </c>
      <c r="AF550" s="8">
        <f t="shared" si="277"/>
        <v>258.68314166790896</v>
      </c>
      <c r="AG550" s="16">
        <f t="shared" si="264"/>
        <v>1200</v>
      </c>
      <c r="AH550" s="29">
        <f t="shared" si="278"/>
        <v>46.72443992769977</v>
      </c>
      <c r="AI550" s="29">
        <f t="shared" si="279"/>
        <v>41.316858332091059</v>
      </c>
      <c r="AJ550" s="28">
        <f t="shared" si="272"/>
        <v>7.3012915465597975E-2</v>
      </c>
      <c r="AK550" s="25">
        <f t="shared" si="265"/>
        <v>0.73012915465597972</v>
      </c>
      <c r="AL550" s="26">
        <f t="shared" si="273"/>
        <v>5.5237460641509086</v>
      </c>
    </row>
    <row r="551" spans="2:38" x14ac:dyDescent="0.3">
      <c r="B551" s="6">
        <v>5240</v>
      </c>
      <c r="C551" s="8">
        <f t="shared" si="249"/>
        <v>52.4</v>
      </c>
      <c r="D551" s="8">
        <f t="shared" si="250"/>
        <v>17356.335105130733</v>
      </c>
      <c r="E551" s="8">
        <f t="shared" si="251"/>
        <v>33.122776918186531</v>
      </c>
      <c r="F551" s="8">
        <f t="shared" si="252"/>
        <v>44.30171412807448</v>
      </c>
      <c r="G551" s="8">
        <f t="shared" si="266"/>
        <v>2.2250485660981263</v>
      </c>
      <c r="H551" s="8">
        <f t="shared" si="253"/>
        <v>29.482191763721051</v>
      </c>
      <c r="I551" s="7">
        <v>101325</v>
      </c>
      <c r="J551" s="8">
        <f t="shared" si="254"/>
        <v>12596040</v>
      </c>
      <c r="K551" s="8">
        <f t="shared" si="255"/>
        <v>9417600</v>
      </c>
      <c r="L551" s="8">
        <f t="shared" si="256"/>
        <v>2029525.3059355812</v>
      </c>
      <c r="M551" s="17">
        <f t="shared" si="267"/>
        <v>101224621.34901372</v>
      </c>
      <c r="N551" s="18">
        <f t="shared" si="257"/>
        <v>124.31324944485566</v>
      </c>
      <c r="O551" s="18">
        <f t="shared" si="258"/>
        <v>92.944485566247224</v>
      </c>
      <c r="P551" s="18">
        <f t="shared" si="259"/>
        <v>20.02985744816759</v>
      </c>
      <c r="Q551" s="18">
        <f t="shared" si="260"/>
        <v>999.00933973860072</v>
      </c>
      <c r="R551" s="10">
        <f t="shared" si="261"/>
        <v>0</v>
      </c>
      <c r="S551" s="8">
        <f t="shared" si="268"/>
        <v>52.400000000000475</v>
      </c>
      <c r="T551" s="8">
        <f t="shared" si="262"/>
        <v>16.183286236437098</v>
      </c>
      <c r="U551" s="8">
        <v>0</v>
      </c>
      <c r="V551" s="8">
        <f t="shared" si="263"/>
        <v>4.5699124078281228</v>
      </c>
      <c r="W551" s="8">
        <v>0</v>
      </c>
      <c r="X551" s="15">
        <f t="shared" si="274"/>
        <v>1200</v>
      </c>
      <c r="Y551" s="8">
        <f t="shared" si="275"/>
        <v>0</v>
      </c>
      <c r="Z551" s="8">
        <f t="shared" si="276"/>
        <v>1241.3958580612154</v>
      </c>
      <c r="AA551" s="29">
        <f t="shared" si="269"/>
        <v>0</v>
      </c>
      <c r="AB551" s="8"/>
      <c r="AC551" s="8"/>
      <c r="AD551" s="8">
        <f t="shared" si="270"/>
        <v>0</v>
      </c>
      <c r="AE551" s="8">
        <f t="shared" si="271"/>
        <v>1200</v>
      </c>
      <c r="AF551" s="8">
        <f t="shared" si="277"/>
        <v>258.60414193878449</v>
      </c>
      <c r="AG551" s="16">
        <f t="shared" si="264"/>
        <v>1200</v>
      </c>
      <c r="AH551" s="29">
        <f t="shared" si="278"/>
        <v>46.827957131432825</v>
      </c>
      <c r="AI551" s="29">
        <f t="shared" si="279"/>
        <v>41.395858061215513</v>
      </c>
      <c r="AJ551" s="28">
        <f t="shared" si="272"/>
        <v>7.3152519510465266E-2</v>
      </c>
      <c r="AK551" s="25">
        <f t="shared" si="265"/>
        <v>0.73152519510465264</v>
      </c>
      <c r="AL551" s="26">
        <f t="shared" si="273"/>
        <v>5.5342847320625976</v>
      </c>
    </row>
    <row r="552" spans="2:38" x14ac:dyDescent="0.3">
      <c r="B552" s="6">
        <v>5250</v>
      </c>
      <c r="C552" s="8">
        <f t="shared" si="249"/>
        <v>52.5</v>
      </c>
      <c r="D552" s="8">
        <f t="shared" si="250"/>
        <v>17389.457882048919</v>
      </c>
      <c r="E552" s="8">
        <f t="shared" si="251"/>
        <v>33.12277691818889</v>
      </c>
      <c r="F552" s="8">
        <f t="shared" si="252"/>
        <v>44.301714128077634</v>
      </c>
      <c r="G552" s="8">
        <f t="shared" si="266"/>
        <v>2.2250485660981263</v>
      </c>
      <c r="H552" s="8">
        <f t="shared" si="253"/>
        <v>29.482191763722099</v>
      </c>
      <c r="I552" s="7">
        <v>101325</v>
      </c>
      <c r="J552" s="8">
        <f t="shared" si="254"/>
        <v>12596040</v>
      </c>
      <c r="K552" s="8">
        <f t="shared" si="255"/>
        <v>9417600</v>
      </c>
      <c r="L552" s="8">
        <f t="shared" si="256"/>
        <v>2028905.3160614124</v>
      </c>
      <c r="M552" s="17">
        <f t="shared" si="267"/>
        <v>101398461.2752523</v>
      </c>
      <c r="N552" s="18">
        <f t="shared" si="257"/>
        <v>124.31324944485566</v>
      </c>
      <c r="O552" s="18">
        <f t="shared" si="258"/>
        <v>92.944485566247224</v>
      </c>
      <c r="P552" s="18">
        <f t="shared" si="259"/>
        <v>20.023738623848136</v>
      </c>
      <c r="Q552" s="18">
        <f t="shared" si="260"/>
        <v>1000.7250064174913</v>
      </c>
      <c r="R552" s="10">
        <f t="shared" si="261"/>
        <v>0</v>
      </c>
      <c r="S552" s="8">
        <f t="shared" si="268"/>
        <v>52.500000000000476</v>
      </c>
      <c r="T552" s="8">
        <f t="shared" si="262"/>
        <v>16.183286236437098</v>
      </c>
      <c r="U552" s="8">
        <v>0</v>
      </c>
      <c r="V552" s="8">
        <f t="shared" si="263"/>
        <v>4.5685163673794502</v>
      </c>
      <c r="W552" s="8">
        <v>0</v>
      </c>
      <c r="X552" s="15">
        <f t="shared" si="274"/>
        <v>1200</v>
      </c>
      <c r="Y552" s="8">
        <f t="shared" si="275"/>
        <v>0</v>
      </c>
      <c r="Z552" s="8">
        <f t="shared" si="276"/>
        <v>1241.4748577903399</v>
      </c>
      <c r="AA552" s="29">
        <f t="shared" si="269"/>
        <v>0</v>
      </c>
      <c r="AB552" s="8"/>
      <c r="AC552" s="8"/>
      <c r="AD552" s="8">
        <f t="shared" si="270"/>
        <v>0</v>
      </c>
      <c r="AE552" s="8">
        <f t="shared" si="271"/>
        <v>1200</v>
      </c>
      <c r="AF552" s="8">
        <f t="shared" si="277"/>
        <v>258.52514220966003</v>
      </c>
      <c r="AG552" s="16">
        <f t="shared" si="264"/>
        <v>1200</v>
      </c>
      <c r="AH552" s="29">
        <f t="shared" si="278"/>
        <v>46.931474335165881</v>
      </c>
      <c r="AI552" s="29">
        <f t="shared" si="279"/>
        <v>41.474857790339968</v>
      </c>
      <c r="AJ552" s="28">
        <f t="shared" si="272"/>
        <v>7.3292123555332572E-2</v>
      </c>
      <c r="AK552" s="25">
        <f t="shared" si="265"/>
        <v>0.73292123555332567</v>
      </c>
      <c r="AL552" s="26">
        <f t="shared" si="273"/>
        <v>5.5448234053675272</v>
      </c>
    </row>
    <row r="553" spans="2:38" x14ac:dyDescent="0.3">
      <c r="B553" s="6">
        <v>5260</v>
      </c>
      <c r="C553" s="8">
        <f t="shared" si="249"/>
        <v>52.6</v>
      </c>
      <c r="D553" s="8">
        <f t="shared" si="250"/>
        <v>17422.580658967108</v>
      </c>
      <c r="E553" s="8">
        <f t="shared" si="251"/>
        <v>33.12277691818889</v>
      </c>
      <c r="F553" s="8">
        <f t="shared" si="252"/>
        <v>44.301714128077634</v>
      </c>
      <c r="G553" s="8">
        <f t="shared" si="266"/>
        <v>2.2250485660981263</v>
      </c>
      <c r="H553" s="8">
        <f t="shared" si="253"/>
        <v>29.482191763722099</v>
      </c>
      <c r="I553" s="7">
        <v>101325</v>
      </c>
      <c r="J553" s="8">
        <f t="shared" si="254"/>
        <v>12596040</v>
      </c>
      <c r="K553" s="8">
        <f t="shared" si="255"/>
        <v>9417600</v>
      </c>
      <c r="L553" s="8">
        <f t="shared" si="256"/>
        <v>2028285.3261872437</v>
      </c>
      <c r="M553" s="17">
        <f t="shared" si="267"/>
        <v>101572301.20149088</v>
      </c>
      <c r="N553" s="18">
        <f t="shared" si="257"/>
        <v>124.31324944485566</v>
      </c>
      <c r="O553" s="18">
        <f t="shared" si="258"/>
        <v>92.944485566247224</v>
      </c>
      <c r="P553" s="18">
        <f t="shared" si="259"/>
        <v>20.017619799528681</v>
      </c>
      <c r="Q553" s="18">
        <f t="shared" si="260"/>
        <v>1002.4406730963817</v>
      </c>
      <c r="R553" s="10">
        <f t="shared" si="261"/>
        <v>0</v>
      </c>
      <c r="S553" s="8">
        <f t="shared" si="268"/>
        <v>52.600000000000477</v>
      </c>
      <c r="T553" s="8">
        <f t="shared" si="262"/>
        <v>16.183286236437098</v>
      </c>
      <c r="U553" s="8">
        <v>0</v>
      </c>
      <c r="V553" s="8">
        <f t="shared" si="263"/>
        <v>4.5671203269307767</v>
      </c>
      <c r="W553" s="8">
        <v>0</v>
      </c>
      <c r="X553" s="15">
        <f t="shared" si="274"/>
        <v>1200</v>
      </c>
      <c r="Y553" s="8">
        <f t="shared" si="275"/>
        <v>0</v>
      </c>
      <c r="Z553" s="8">
        <f t="shared" si="276"/>
        <v>1241.5538575194644</v>
      </c>
      <c r="AA553" s="29">
        <f t="shared" si="269"/>
        <v>0</v>
      </c>
      <c r="AB553" s="8"/>
      <c r="AC553" s="8"/>
      <c r="AD553" s="8">
        <f t="shared" si="270"/>
        <v>0</v>
      </c>
      <c r="AE553" s="8">
        <f t="shared" si="271"/>
        <v>1200</v>
      </c>
      <c r="AF553" s="8">
        <f t="shared" si="277"/>
        <v>258.44614248053557</v>
      </c>
      <c r="AG553" s="16">
        <f t="shared" si="264"/>
        <v>1200</v>
      </c>
      <c r="AH553" s="29">
        <f t="shared" si="278"/>
        <v>47.034991538898936</v>
      </c>
      <c r="AI553" s="29">
        <f t="shared" si="279"/>
        <v>41.553857519464437</v>
      </c>
      <c r="AJ553" s="28">
        <f t="shared" si="272"/>
        <v>7.3431727600199878E-2</v>
      </c>
      <c r="AK553" s="25">
        <f t="shared" si="265"/>
        <v>0.73431727600199881</v>
      </c>
      <c r="AL553" s="26">
        <f t="shared" si="273"/>
        <v>5.5553620840349449</v>
      </c>
    </row>
    <row r="554" spans="2:38" x14ac:dyDescent="0.3">
      <c r="B554" s="6">
        <v>5270</v>
      </c>
      <c r="C554" s="8">
        <f t="shared" si="249"/>
        <v>52.7</v>
      </c>
      <c r="D554" s="8">
        <f t="shared" si="250"/>
        <v>17455.703435885294</v>
      </c>
      <c r="E554" s="8">
        <f t="shared" si="251"/>
        <v>33.12277691818889</v>
      </c>
      <c r="F554" s="8">
        <f t="shared" si="252"/>
        <v>44.301714128077634</v>
      </c>
      <c r="G554" s="8">
        <f t="shared" si="266"/>
        <v>2.2250485660981263</v>
      </c>
      <c r="H554" s="8">
        <f t="shared" si="253"/>
        <v>29.482191763722099</v>
      </c>
      <c r="I554" s="7">
        <v>101325</v>
      </c>
      <c r="J554" s="8">
        <f t="shared" si="254"/>
        <v>12596040</v>
      </c>
      <c r="K554" s="8">
        <f t="shared" si="255"/>
        <v>9417600</v>
      </c>
      <c r="L554" s="8">
        <f t="shared" si="256"/>
        <v>2027665.3363130749</v>
      </c>
      <c r="M554" s="17">
        <f t="shared" si="267"/>
        <v>101746141.12772946</v>
      </c>
      <c r="N554" s="18">
        <f t="shared" si="257"/>
        <v>124.31324944485566</v>
      </c>
      <c r="O554" s="18">
        <f t="shared" si="258"/>
        <v>92.944485566247224</v>
      </c>
      <c r="P554" s="18">
        <f t="shared" si="259"/>
        <v>20.011500975209227</v>
      </c>
      <c r="Q554" s="18">
        <f t="shared" si="260"/>
        <v>1004.1563397752723</v>
      </c>
      <c r="R554" s="10">
        <f t="shared" si="261"/>
        <v>0</v>
      </c>
      <c r="S554" s="8">
        <f t="shared" si="268"/>
        <v>52.700000000000479</v>
      </c>
      <c r="T554" s="8">
        <f t="shared" si="262"/>
        <v>16.183286236437098</v>
      </c>
      <c r="U554" s="8">
        <v>0</v>
      </c>
      <c r="V554" s="8">
        <f t="shared" si="263"/>
        <v>4.5657242864821033</v>
      </c>
      <c r="W554" s="8">
        <v>0</v>
      </c>
      <c r="X554" s="15">
        <f t="shared" si="274"/>
        <v>1200</v>
      </c>
      <c r="Y554" s="8">
        <f t="shared" si="275"/>
        <v>0</v>
      </c>
      <c r="Z554" s="8">
        <f t="shared" si="276"/>
        <v>1241.6328572485888</v>
      </c>
      <c r="AA554" s="29">
        <f t="shared" si="269"/>
        <v>0</v>
      </c>
      <c r="AB554" s="8"/>
      <c r="AC554" s="8"/>
      <c r="AD554" s="8">
        <f t="shared" si="270"/>
        <v>0</v>
      </c>
      <c r="AE554" s="8">
        <f t="shared" si="271"/>
        <v>1200</v>
      </c>
      <c r="AF554" s="8">
        <f t="shared" si="277"/>
        <v>258.36714275141111</v>
      </c>
      <c r="AG554" s="16">
        <f t="shared" si="264"/>
        <v>1200</v>
      </c>
      <c r="AH554" s="29">
        <f t="shared" si="278"/>
        <v>47.138508742631991</v>
      </c>
      <c r="AI554" s="29">
        <f t="shared" si="279"/>
        <v>41.632857248588891</v>
      </c>
      <c r="AJ554" s="28">
        <f t="shared" si="272"/>
        <v>7.3571331645067184E-2</v>
      </c>
      <c r="AK554" s="25">
        <f t="shared" si="265"/>
        <v>0.73571331645067184</v>
      </c>
      <c r="AL554" s="26">
        <f t="shared" si="273"/>
        <v>5.5659007680343331</v>
      </c>
    </row>
    <row r="555" spans="2:38" x14ac:dyDescent="0.3">
      <c r="B555" s="6">
        <v>5280</v>
      </c>
      <c r="C555" s="8">
        <f t="shared" si="249"/>
        <v>52.800000000000004</v>
      </c>
      <c r="D555" s="8">
        <f t="shared" si="250"/>
        <v>17488.826212803488</v>
      </c>
      <c r="E555" s="8">
        <f t="shared" si="251"/>
        <v>33.12277691818889</v>
      </c>
      <c r="F555" s="8">
        <f t="shared" si="252"/>
        <v>44.301714128077634</v>
      </c>
      <c r="G555" s="8">
        <f t="shared" si="266"/>
        <v>2.2250485660981263</v>
      </c>
      <c r="H555" s="8">
        <f t="shared" si="253"/>
        <v>29.482191763722099</v>
      </c>
      <c r="I555" s="7">
        <v>101325</v>
      </c>
      <c r="J555" s="8">
        <f t="shared" si="254"/>
        <v>12596040</v>
      </c>
      <c r="K555" s="8">
        <f t="shared" si="255"/>
        <v>9417600</v>
      </c>
      <c r="L555" s="8">
        <f t="shared" si="256"/>
        <v>2027045.3464389062</v>
      </c>
      <c r="M555" s="17">
        <f t="shared" si="267"/>
        <v>101919981.05396804</v>
      </c>
      <c r="N555" s="18">
        <f t="shared" si="257"/>
        <v>124.31324944485566</v>
      </c>
      <c r="O555" s="18">
        <f t="shared" si="258"/>
        <v>92.944485566247224</v>
      </c>
      <c r="P555" s="18">
        <f t="shared" si="259"/>
        <v>20.005382150889773</v>
      </c>
      <c r="Q555" s="18">
        <f t="shared" si="260"/>
        <v>1005.8720064541627</v>
      </c>
      <c r="R555" s="10">
        <f t="shared" si="261"/>
        <v>0</v>
      </c>
      <c r="S555" s="8">
        <f t="shared" si="268"/>
        <v>52.80000000000048</v>
      </c>
      <c r="T555" s="8">
        <f t="shared" si="262"/>
        <v>16.183286236437098</v>
      </c>
      <c r="U555" s="8">
        <v>0</v>
      </c>
      <c r="V555" s="8">
        <f t="shared" si="263"/>
        <v>4.5643282460334307</v>
      </c>
      <c r="W555" s="8">
        <v>0</v>
      </c>
      <c r="X555" s="15">
        <f t="shared" si="274"/>
        <v>1200</v>
      </c>
      <c r="Y555" s="8">
        <f t="shared" si="275"/>
        <v>0</v>
      </c>
      <c r="Z555" s="8">
        <f t="shared" si="276"/>
        <v>1241.7118569777133</v>
      </c>
      <c r="AA555" s="29">
        <f t="shared" si="269"/>
        <v>0</v>
      </c>
      <c r="AB555" s="8"/>
      <c r="AC555" s="8"/>
      <c r="AD555" s="8">
        <f t="shared" si="270"/>
        <v>0</v>
      </c>
      <c r="AE555" s="8">
        <f t="shared" si="271"/>
        <v>1200</v>
      </c>
      <c r="AF555" s="8">
        <f t="shared" si="277"/>
        <v>258.28814302228665</v>
      </c>
      <c r="AG555" s="16">
        <f t="shared" si="264"/>
        <v>1200</v>
      </c>
      <c r="AH555" s="29">
        <f t="shared" si="278"/>
        <v>47.242025946365047</v>
      </c>
      <c r="AI555" s="29">
        <f t="shared" si="279"/>
        <v>41.711856977713346</v>
      </c>
      <c r="AJ555" s="28">
        <f t="shared" si="272"/>
        <v>7.3710935689934476E-2</v>
      </c>
      <c r="AK555" s="25">
        <f t="shared" si="265"/>
        <v>0.73710935689934476</v>
      </c>
      <c r="AL555" s="26">
        <f t="shared" si="273"/>
        <v>5.5764394573354048</v>
      </c>
    </row>
    <row r="556" spans="2:38" x14ac:dyDescent="0.3">
      <c r="B556" s="6">
        <v>5290</v>
      </c>
      <c r="C556" s="8">
        <f t="shared" si="249"/>
        <v>52.9</v>
      </c>
      <c r="D556" s="8">
        <f t="shared" si="250"/>
        <v>17521.948989721674</v>
      </c>
      <c r="E556" s="8">
        <f t="shared" si="251"/>
        <v>33.122776918186531</v>
      </c>
      <c r="F556" s="8">
        <f t="shared" si="252"/>
        <v>44.30171412807448</v>
      </c>
      <c r="G556" s="8">
        <f t="shared" si="266"/>
        <v>2.2250485660981263</v>
      </c>
      <c r="H556" s="8">
        <f t="shared" si="253"/>
        <v>29.482191763721051</v>
      </c>
      <c r="I556" s="7">
        <v>101325</v>
      </c>
      <c r="J556" s="8">
        <f t="shared" si="254"/>
        <v>12596040</v>
      </c>
      <c r="K556" s="8">
        <f t="shared" si="255"/>
        <v>9417600</v>
      </c>
      <c r="L556" s="8">
        <f t="shared" si="256"/>
        <v>2026425.3565647374</v>
      </c>
      <c r="M556" s="17">
        <f t="shared" si="267"/>
        <v>102093820.98020661</v>
      </c>
      <c r="N556" s="18">
        <f t="shared" si="257"/>
        <v>124.31324944485566</v>
      </c>
      <c r="O556" s="18">
        <f t="shared" si="258"/>
        <v>92.944485566247224</v>
      </c>
      <c r="P556" s="18">
        <f t="shared" si="259"/>
        <v>19.999263326570318</v>
      </c>
      <c r="Q556" s="18">
        <f t="shared" si="260"/>
        <v>1007.5876731330532</v>
      </c>
      <c r="R556" s="10">
        <f t="shared" si="261"/>
        <v>0</v>
      </c>
      <c r="S556" s="8">
        <f t="shared" si="268"/>
        <v>52.900000000000482</v>
      </c>
      <c r="T556" s="8">
        <f t="shared" si="262"/>
        <v>16.183286236437098</v>
      </c>
      <c r="U556" s="8">
        <v>0</v>
      </c>
      <c r="V556" s="8">
        <f t="shared" si="263"/>
        <v>4.5629322055847572</v>
      </c>
      <c r="W556" s="8">
        <v>0</v>
      </c>
      <c r="X556" s="15">
        <f t="shared" si="274"/>
        <v>1200</v>
      </c>
      <c r="Y556" s="8">
        <f t="shared" si="275"/>
        <v>0</v>
      </c>
      <c r="Z556" s="8">
        <f t="shared" si="276"/>
        <v>1241.7908567068378</v>
      </c>
      <c r="AA556" s="29">
        <f t="shared" si="269"/>
        <v>0</v>
      </c>
      <c r="AB556" s="8"/>
      <c r="AC556" s="8"/>
      <c r="AD556" s="8">
        <f t="shared" si="270"/>
        <v>0</v>
      </c>
      <c r="AE556" s="8">
        <f t="shared" si="271"/>
        <v>1200</v>
      </c>
      <c r="AF556" s="8">
        <f t="shared" si="277"/>
        <v>258.20914329316219</v>
      </c>
      <c r="AG556" s="16">
        <f t="shared" si="264"/>
        <v>1200</v>
      </c>
      <c r="AH556" s="29">
        <f t="shared" si="278"/>
        <v>47.345543150098109</v>
      </c>
      <c r="AI556" s="29">
        <f t="shared" si="279"/>
        <v>41.790856706837801</v>
      </c>
      <c r="AJ556" s="28">
        <f t="shared" si="272"/>
        <v>7.3850539734801782E-2</v>
      </c>
      <c r="AK556" s="25">
        <f t="shared" si="265"/>
        <v>0.73850539734801779</v>
      </c>
      <c r="AL556" s="26">
        <f t="shared" si="273"/>
        <v>5.5869781519081014</v>
      </c>
    </row>
    <row r="557" spans="2:38" x14ac:dyDescent="0.3">
      <c r="B557" s="6">
        <v>5300</v>
      </c>
      <c r="C557" s="8">
        <f t="shared" si="249"/>
        <v>53</v>
      </c>
      <c r="D557" s="8">
        <f t="shared" si="250"/>
        <v>17555.07176663986</v>
      </c>
      <c r="E557" s="8">
        <f t="shared" si="251"/>
        <v>33.12277691818889</v>
      </c>
      <c r="F557" s="8">
        <f t="shared" si="252"/>
        <v>44.301714128077634</v>
      </c>
      <c r="G557" s="8">
        <f t="shared" si="266"/>
        <v>2.2250485660981263</v>
      </c>
      <c r="H557" s="8">
        <f t="shared" si="253"/>
        <v>29.482191763722099</v>
      </c>
      <c r="I557" s="7">
        <v>101325</v>
      </c>
      <c r="J557" s="8">
        <f t="shared" si="254"/>
        <v>12596040</v>
      </c>
      <c r="K557" s="8">
        <f t="shared" si="255"/>
        <v>9417600</v>
      </c>
      <c r="L557" s="8">
        <f t="shared" si="256"/>
        <v>2025805.3666905684</v>
      </c>
      <c r="M557" s="17">
        <f t="shared" si="267"/>
        <v>102267660.90644519</v>
      </c>
      <c r="N557" s="18">
        <f t="shared" si="257"/>
        <v>124.31324944485566</v>
      </c>
      <c r="O557" s="18">
        <f t="shared" si="258"/>
        <v>92.944485566247224</v>
      </c>
      <c r="P557" s="18">
        <f t="shared" si="259"/>
        <v>19.99314450225086</v>
      </c>
      <c r="Q557" s="18">
        <f t="shared" si="260"/>
        <v>1009.3033398119436</v>
      </c>
      <c r="R557" s="10">
        <f t="shared" si="261"/>
        <v>0</v>
      </c>
      <c r="S557" s="8">
        <f t="shared" si="268"/>
        <v>53.000000000000483</v>
      </c>
      <c r="T557" s="8">
        <f t="shared" si="262"/>
        <v>16.183286236437098</v>
      </c>
      <c r="U557" s="8">
        <v>0</v>
      </c>
      <c r="V557" s="8">
        <f t="shared" si="263"/>
        <v>4.5615361651360846</v>
      </c>
      <c r="W557" s="8">
        <v>0</v>
      </c>
      <c r="X557" s="15">
        <f t="shared" si="274"/>
        <v>1200</v>
      </c>
      <c r="Y557" s="8">
        <f t="shared" si="275"/>
        <v>0</v>
      </c>
      <c r="Z557" s="8">
        <f t="shared" si="276"/>
        <v>1241.8698564359622</v>
      </c>
      <c r="AA557" s="29">
        <f t="shared" si="269"/>
        <v>0</v>
      </c>
      <c r="AB557" s="8"/>
      <c r="AC557" s="8"/>
      <c r="AD557" s="8">
        <f t="shared" si="270"/>
        <v>0</v>
      </c>
      <c r="AE557" s="8">
        <f t="shared" si="271"/>
        <v>1200</v>
      </c>
      <c r="AF557" s="8">
        <f t="shared" si="277"/>
        <v>258.13014356403772</v>
      </c>
      <c r="AG557" s="16">
        <f t="shared" si="264"/>
        <v>1200</v>
      </c>
      <c r="AH557" s="29">
        <f t="shared" si="278"/>
        <v>47.44906035383115</v>
      </c>
      <c r="AI557" s="29">
        <f t="shared" si="279"/>
        <v>41.869856435962255</v>
      </c>
      <c r="AJ557" s="28">
        <f t="shared" si="272"/>
        <v>7.3990143779669074E-2</v>
      </c>
      <c r="AK557" s="25">
        <f t="shared" si="265"/>
        <v>0.73990143779669071</v>
      </c>
      <c r="AL557" s="26">
        <f t="shared" si="273"/>
        <v>5.5975168517225908</v>
      </c>
    </row>
    <row r="558" spans="2:38" x14ac:dyDescent="0.3">
      <c r="B558" s="6">
        <v>5310</v>
      </c>
      <c r="C558" s="8">
        <f t="shared" si="249"/>
        <v>53.1</v>
      </c>
      <c r="D558" s="8">
        <f t="shared" si="250"/>
        <v>17588.194543558053</v>
      </c>
      <c r="E558" s="8">
        <f t="shared" si="251"/>
        <v>33.12277691818889</v>
      </c>
      <c r="F558" s="8">
        <f t="shared" si="252"/>
        <v>44.301714128077634</v>
      </c>
      <c r="G558" s="8">
        <f t="shared" si="266"/>
        <v>2.2250485660981263</v>
      </c>
      <c r="H558" s="8">
        <f t="shared" si="253"/>
        <v>29.482191763722099</v>
      </c>
      <c r="I558" s="7">
        <v>101325</v>
      </c>
      <c r="J558" s="8">
        <f t="shared" si="254"/>
        <v>12596040</v>
      </c>
      <c r="K558" s="8">
        <f t="shared" si="255"/>
        <v>9417600</v>
      </c>
      <c r="L558" s="8">
        <f t="shared" si="256"/>
        <v>2025185.3768163996</v>
      </c>
      <c r="M558" s="17">
        <f t="shared" si="267"/>
        <v>102441500.83268377</v>
      </c>
      <c r="N558" s="18">
        <f t="shared" si="257"/>
        <v>124.31324944485566</v>
      </c>
      <c r="O558" s="18">
        <f t="shared" si="258"/>
        <v>92.944485566247224</v>
      </c>
      <c r="P558" s="18">
        <f t="shared" si="259"/>
        <v>19.987025677931406</v>
      </c>
      <c r="Q558" s="18">
        <f t="shared" si="260"/>
        <v>1011.0190064908342</v>
      </c>
      <c r="R558" s="10">
        <f t="shared" si="261"/>
        <v>0</v>
      </c>
      <c r="S558" s="8">
        <f t="shared" si="268"/>
        <v>53.100000000000485</v>
      </c>
      <c r="T558" s="8">
        <f t="shared" si="262"/>
        <v>16.183286236437098</v>
      </c>
      <c r="U558" s="8">
        <v>0</v>
      </c>
      <c r="V558" s="8">
        <f t="shared" si="263"/>
        <v>4.5601401246874111</v>
      </c>
      <c r="W558" s="8">
        <v>0</v>
      </c>
      <c r="X558" s="15">
        <f t="shared" si="274"/>
        <v>1200</v>
      </c>
      <c r="Y558" s="8">
        <f t="shared" si="275"/>
        <v>0</v>
      </c>
      <c r="Z558" s="8">
        <f t="shared" si="276"/>
        <v>1241.9488561650867</v>
      </c>
      <c r="AA558" s="29">
        <f t="shared" si="269"/>
        <v>0</v>
      </c>
      <c r="AB558" s="8"/>
      <c r="AC558" s="8"/>
      <c r="AD558" s="8">
        <f t="shared" si="270"/>
        <v>0</v>
      </c>
      <c r="AE558" s="8">
        <f t="shared" si="271"/>
        <v>1200</v>
      </c>
      <c r="AF558" s="8">
        <f t="shared" si="277"/>
        <v>258.05114383491326</v>
      </c>
      <c r="AG558" s="16">
        <f t="shared" si="264"/>
        <v>1200</v>
      </c>
      <c r="AH558" s="29">
        <f t="shared" si="278"/>
        <v>47.55257755756422</v>
      </c>
      <c r="AI558" s="29">
        <f t="shared" si="279"/>
        <v>41.948856165086731</v>
      </c>
      <c r="AJ558" s="28">
        <f t="shared" si="272"/>
        <v>7.4129747824536393E-2</v>
      </c>
      <c r="AK558" s="25">
        <f t="shared" si="265"/>
        <v>0.74129747824536396</v>
      </c>
      <c r="AL558" s="26">
        <f t="shared" si="273"/>
        <v>5.6080555567492674</v>
      </c>
    </row>
    <row r="559" spans="2:38" x14ac:dyDescent="0.3">
      <c r="B559" s="6">
        <v>5320</v>
      </c>
      <c r="C559" s="8">
        <f t="shared" si="249"/>
        <v>53.2</v>
      </c>
      <c r="D559" s="8">
        <f t="shared" si="250"/>
        <v>17621.317320476239</v>
      </c>
      <c r="E559" s="8">
        <f t="shared" si="251"/>
        <v>33.12277691818889</v>
      </c>
      <c r="F559" s="8">
        <f t="shared" si="252"/>
        <v>44.301714128077634</v>
      </c>
      <c r="G559" s="8">
        <f t="shared" si="266"/>
        <v>2.2250485660981263</v>
      </c>
      <c r="H559" s="8">
        <f t="shared" si="253"/>
        <v>29.482191763722099</v>
      </c>
      <c r="I559" s="7">
        <v>101325</v>
      </c>
      <c r="J559" s="8">
        <f t="shared" si="254"/>
        <v>12596040</v>
      </c>
      <c r="K559" s="8">
        <f t="shared" si="255"/>
        <v>9417600</v>
      </c>
      <c r="L559" s="8">
        <f t="shared" si="256"/>
        <v>2024565.3869422309</v>
      </c>
      <c r="M559" s="17">
        <f t="shared" si="267"/>
        <v>102615340.75892235</v>
      </c>
      <c r="N559" s="18">
        <f t="shared" si="257"/>
        <v>124.31324944485566</v>
      </c>
      <c r="O559" s="18">
        <f t="shared" si="258"/>
        <v>92.944485566247224</v>
      </c>
      <c r="P559" s="18">
        <f t="shared" si="259"/>
        <v>19.980906853611952</v>
      </c>
      <c r="Q559" s="18">
        <f t="shared" si="260"/>
        <v>1012.7346731697247</v>
      </c>
      <c r="R559" s="10">
        <f t="shared" si="261"/>
        <v>0</v>
      </c>
      <c r="S559" s="8">
        <f t="shared" si="268"/>
        <v>53.200000000000486</v>
      </c>
      <c r="T559" s="8">
        <f t="shared" si="262"/>
        <v>16.183286236437098</v>
      </c>
      <c r="U559" s="8">
        <v>0</v>
      </c>
      <c r="V559" s="8">
        <f t="shared" si="263"/>
        <v>4.5587440842387386</v>
      </c>
      <c r="W559" s="8">
        <v>0</v>
      </c>
      <c r="X559" s="15">
        <f t="shared" si="274"/>
        <v>1200</v>
      </c>
      <c r="Y559" s="8">
        <f t="shared" si="275"/>
        <v>0</v>
      </c>
      <c r="Z559" s="8">
        <f t="shared" si="276"/>
        <v>1242.0278558942111</v>
      </c>
      <c r="AA559" s="29">
        <f t="shared" si="269"/>
        <v>0</v>
      </c>
      <c r="AB559" s="8"/>
      <c r="AC559" s="8"/>
      <c r="AD559" s="8">
        <f t="shared" si="270"/>
        <v>0</v>
      </c>
      <c r="AE559" s="8">
        <f t="shared" si="271"/>
        <v>1200</v>
      </c>
      <c r="AF559" s="8">
        <f t="shared" si="277"/>
        <v>257.9721441057888</v>
      </c>
      <c r="AG559" s="16">
        <f t="shared" si="264"/>
        <v>1200</v>
      </c>
      <c r="AH559" s="29">
        <f t="shared" si="278"/>
        <v>47.656094761297268</v>
      </c>
      <c r="AI559" s="29">
        <f t="shared" si="279"/>
        <v>42.027855894211179</v>
      </c>
      <c r="AJ559" s="28">
        <f t="shared" si="272"/>
        <v>7.4269351869403685E-2</v>
      </c>
      <c r="AK559" s="25">
        <f t="shared" si="265"/>
        <v>0.74269351869403688</v>
      </c>
      <c r="AL559" s="26">
        <f t="shared" si="273"/>
        <v>5.6185942669587456</v>
      </c>
    </row>
    <row r="560" spans="2:38" x14ac:dyDescent="0.3">
      <c r="B560" s="6">
        <v>5330</v>
      </c>
      <c r="C560" s="8">
        <f t="shared" si="249"/>
        <v>53.300000000000004</v>
      </c>
      <c r="D560" s="8">
        <f t="shared" si="250"/>
        <v>17654.440097394428</v>
      </c>
      <c r="E560" s="8">
        <f t="shared" si="251"/>
        <v>33.12277691818889</v>
      </c>
      <c r="F560" s="8">
        <f t="shared" si="252"/>
        <v>44.301714128077634</v>
      </c>
      <c r="G560" s="8">
        <f t="shared" si="266"/>
        <v>2.2250485660981263</v>
      </c>
      <c r="H560" s="8">
        <f t="shared" si="253"/>
        <v>29.482191763722099</v>
      </c>
      <c r="I560" s="7">
        <v>101325</v>
      </c>
      <c r="J560" s="8">
        <f t="shared" si="254"/>
        <v>12596040</v>
      </c>
      <c r="K560" s="8">
        <f t="shared" si="255"/>
        <v>9417600</v>
      </c>
      <c r="L560" s="8">
        <f t="shared" si="256"/>
        <v>2023945.3970680621</v>
      </c>
      <c r="M560" s="17">
        <f t="shared" si="267"/>
        <v>102789180.68516093</v>
      </c>
      <c r="N560" s="18">
        <f t="shared" si="257"/>
        <v>124.31324944485566</v>
      </c>
      <c r="O560" s="18">
        <f t="shared" si="258"/>
        <v>92.944485566247224</v>
      </c>
      <c r="P560" s="18">
        <f t="shared" si="259"/>
        <v>19.974788029292494</v>
      </c>
      <c r="Q560" s="18">
        <f t="shared" si="260"/>
        <v>1014.4503398486152</v>
      </c>
      <c r="R560" s="10">
        <f t="shared" si="261"/>
        <v>0</v>
      </c>
      <c r="S560" s="8">
        <f t="shared" si="268"/>
        <v>53.300000000000487</v>
      </c>
      <c r="T560" s="8">
        <f t="shared" si="262"/>
        <v>16.183286236437098</v>
      </c>
      <c r="U560" s="8">
        <v>0</v>
      </c>
      <c r="V560" s="8">
        <f t="shared" si="263"/>
        <v>4.5573480437900651</v>
      </c>
      <c r="W560" s="8">
        <v>0</v>
      </c>
      <c r="X560" s="15">
        <f t="shared" si="274"/>
        <v>1200</v>
      </c>
      <c r="Y560" s="8">
        <f t="shared" si="275"/>
        <v>0</v>
      </c>
      <c r="Z560" s="8">
        <f t="shared" si="276"/>
        <v>1242.1068556233356</v>
      </c>
      <c r="AA560" s="29">
        <f t="shared" si="269"/>
        <v>0</v>
      </c>
      <c r="AB560" s="8"/>
      <c r="AC560" s="8"/>
      <c r="AD560" s="8">
        <f t="shared" si="270"/>
        <v>0</v>
      </c>
      <c r="AE560" s="8">
        <f t="shared" si="271"/>
        <v>1200</v>
      </c>
      <c r="AF560" s="8">
        <f t="shared" si="277"/>
        <v>257.89314437666434</v>
      </c>
      <c r="AG560" s="16">
        <f t="shared" si="264"/>
        <v>1200</v>
      </c>
      <c r="AH560" s="29">
        <f t="shared" si="278"/>
        <v>47.759611965030338</v>
      </c>
      <c r="AI560" s="29">
        <f t="shared" si="279"/>
        <v>42.106855623335647</v>
      </c>
      <c r="AJ560" s="28">
        <f t="shared" si="272"/>
        <v>7.4408955914271005E-2</v>
      </c>
      <c r="AK560" s="25">
        <f t="shared" si="265"/>
        <v>0.74408955914271002</v>
      </c>
      <c r="AL560" s="26">
        <f t="shared" si="273"/>
        <v>5.6291329823218623</v>
      </c>
    </row>
    <row r="561" spans="2:38" x14ac:dyDescent="0.3">
      <c r="B561" s="6">
        <v>5340</v>
      </c>
      <c r="C561" s="8">
        <f t="shared" si="249"/>
        <v>53.4</v>
      </c>
      <c r="D561" s="8">
        <f t="shared" si="250"/>
        <v>17687.562874312614</v>
      </c>
      <c r="E561" s="8">
        <f t="shared" si="251"/>
        <v>33.122776918186531</v>
      </c>
      <c r="F561" s="8">
        <f t="shared" si="252"/>
        <v>44.30171412807448</v>
      </c>
      <c r="G561" s="8">
        <f t="shared" si="266"/>
        <v>2.2250485660981263</v>
      </c>
      <c r="H561" s="8">
        <f t="shared" si="253"/>
        <v>29.482191763721051</v>
      </c>
      <c r="I561" s="7">
        <v>101325</v>
      </c>
      <c r="J561" s="8">
        <f t="shared" si="254"/>
        <v>12596040</v>
      </c>
      <c r="K561" s="8">
        <f t="shared" si="255"/>
        <v>9417600</v>
      </c>
      <c r="L561" s="8">
        <f t="shared" si="256"/>
        <v>2023325.4071938933</v>
      </c>
      <c r="M561" s="17">
        <f t="shared" si="267"/>
        <v>102963020.6113995</v>
      </c>
      <c r="N561" s="18">
        <f t="shared" si="257"/>
        <v>124.31324944485566</v>
      </c>
      <c r="O561" s="18">
        <f t="shared" si="258"/>
        <v>92.944485566247224</v>
      </c>
      <c r="P561" s="18">
        <f t="shared" si="259"/>
        <v>19.96866920497304</v>
      </c>
      <c r="Q561" s="18">
        <f t="shared" si="260"/>
        <v>1016.1660065275056</v>
      </c>
      <c r="R561" s="10">
        <f t="shared" si="261"/>
        <v>0</v>
      </c>
      <c r="S561" s="8">
        <f t="shared" si="268"/>
        <v>53.400000000000489</v>
      </c>
      <c r="T561" s="8">
        <f t="shared" si="262"/>
        <v>16.183286236437098</v>
      </c>
      <c r="U561" s="8">
        <v>0</v>
      </c>
      <c r="V561" s="8">
        <f t="shared" si="263"/>
        <v>4.5559520033413934</v>
      </c>
      <c r="W561" s="8">
        <v>0</v>
      </c>
      <c r="X561" s="15">
        <f t="shared" si="274"/>
        <v>1200</v>
      </c>
      <c r="Y561" s="8">
        <f t="shared" si="275"/>
        <v>0</v>
      </c>
      <c r="Z561" s="8">
        <f t="shared" si="276"/>
        <v>1242.1858553524601</v>
      </c>
      <c r="AA561" s="29">
        <f t="shared" si="269"/>
        <v>0</v>
      </c>
      <c r="AB561" s="8"/>
      <c r="AC561" s="8"/>
      <c r="AD561" s="8">
        <f t="shared" si="270"/>
        <v>0</v>
      </c>
      <c r="AE561" s="8">
        <f t="shared" si="271"/>
        <v>1200</v>
      </c>
      <c r="AF561" s="8">
        <f t="shared" si="277"/>
        <v>257.81414464753993</v>
      </c>
      <c r="AG561" s="16">
        <f t="shared" si="264"/>
        <v>1200</v>
      </c>
      <c r="AH561" s="29">
        <f t="shared" si="278"/>
        <v>47.863129168763393</v>
      </c>
      <c r="AI561" s="29">
        <f t="shared" si="279"/>
        <v>42.185855352460095</v>
      </c>
      <c r="AJ561" s="28">
        <f t="shared" si="272"/>
        <v>7.4548559959138297E-2</v>
      </c>
      <c r="AK561" s="25">
        <f t="shared" si="265"/>
        <v>0.74548559959138294</v>
      </c>
      <c r="AL561" s="26">
        <f t="shared" si="273"/>
        <v>5.6396717028096717</v>
      </c>
    </row>
    <row r="562" spans="2:38" x14ac:dyDescent="0.3">
      <c r="B562" s="6">
        <v>5350</v>
      </c>
      <c r="C562" s="8">
        <f t="shared" si="249"/>
        <v>53.5</v>
      </c>
      <c r="D562" s="8">
        <f t="shared" si="250"/>
        <v>17720.685651230804</v>
      </c>
      <c r="E562" s="8">
        <f t="shared" si="251"/>
        <v>33.12277691818889</v>
      </c>
      <c r="F562" s="8">
        <f t="shared" si="252"/>
        <v>44.301714128077634</v>
      </c>
      <c r="G562" s="8">
        <f t="shared" si="266"/>
        <v>2.2250485660981263</v>
      </c>
      <c r="H562" s="8">
        <f t="shared" si="253"/>
        <v>29.482191763722099</v>
      </c>
      <c r="I562" s="7">
        <v>101325</v>
      </c>
      <c r="J562" s="8">
        <f t="shared" si="254"/>
        <v>12596040</v>
      </c>
      <c r="K562" s="8">
        <f t="shared" si="255"/>
        <v>9417600</v>
      </c>
      <c r="L562" s="8">
        <f t="shared" si="256"/>
        <v>2022705.4173197246</v>
      </c>
      <c r="M562" s="17">
        <f t="shared" si="267"/>
        <v>103136860.53763808</v>
      </c>
      <c r="N562" s="18">
        <f t="shared" si="257"/>
        <v>124.31324944485566</v>
      </c>
      <c r="O562" s="18">
        <f t="shared" si="258"/>
        <v>92.944485566247224</v>
      </c>
      <c r="P562" s="18">
        <f t="shared" si="259"/>
        <v>19.962550380653585</v>
      </c>
      <c r="Q562" s="18">
        <f t="shared" si="260"/>
        <v>1017.881673206396</v>
      </c>
      <c r="R562" s="10">
        <f t="shared" si="261"/>
        <v>0</v>
      </c>
      <c r="S562" s="8">
        <f t="shared" si="268"/>
        <v>53.50000000000049</v>
      </c>
      <c r="T562" s="8">
        <f t="shared" si="262"/>
        <v>16.183286236437098</v>
      </c>
      <c r="U562" s="8">
        <v>0</v>
      </c>
      <c r="V562" s="8">
        <f t="shared" si="263"/>
        <v>4.5545559628927199</v>
      </c>
      <c r="W562" s="8">
        <v>0</v>
      </c>
      <c r="X562" s="15">
        <f t="shared" si="274"/>
        <v>1200</v>
      </c>
      <c r="Y562" s="8">
        <f t="shared" si="275"/>
        <v>0</v>
      </c>
      <c r="Z562" s="8">
        <f t="shared" si="276"/>
        <v>1242.2648550815845</v>
      </c>
      <c r="AA562" s="29">
        <f t="shared" si="269"/>
        <v>0</v>
      </c>
      <c r="AB562" s="8"/>
      <c r="AC562" s="8"/>
      <c r="AD562" s="8">
        <f t="shared" si="270"/>
        <v>0</v>
      </c>
      <c r="AE562" s="8">
        <f t="shared" si="271"/>
        <v>1200</v>
      </c>
      <c r="AF562" s="8">
        <f t="shared" si="277"/>
        <v>257.73514491841547</v>
      </c>
      <c r="AG562" s="16">
        <f t="shared" si="264"/>
        <v>1200</v>
      </c>
      <c r="AH562" s="29">
        <f t="shared" si="278"/>
        <v>47.966646372496434</v>
      </c>
      <c r="AI562" s="29">
        <f t="shared" si="279"/>
        <v>42.26485508158455</v>
      </c>
      <c r="AJ562" s="28">
        <f t="shared" si="272"/>
        <v>7.4688164004005589E-2</v>
      </c>
      <c r="AK562" s="25">
        <f t="shared" si="265"/>
        <v>0.74688164004005586</v>
      </c>
      <c r="AL562" s="26">
        <f t="shared" si="273"/>
        <v>5.6502104283934438</v>
      </c>
    </row>
    <row r="563" spans="2:38" x14ac:dyDescent="0.3">
      <c r="B563" s="6">
        <v>5360</v>
      </c>
      <c r="C563" s="8">
        <f t="shared" si="249"/>
        <v>53.6</v>
      </c>
      <c r="D563" s="8">
        <f t="shared" si="250"/>
        <v>17753.808428148994</v>
      </c>
      <c r="E563" s="8">
        <f t="shared" si="251"/>
        <v>33.12277691818889</v>
      </c>
      <c r="F563" s="8">
        <f t="shared" si="252"/>
        <v>44.301714128077634</v>
      </c>
      <c r="G563" s="8">
        <f t="shared" si="266"/>
        <v>2.2250485660981263</v>
      </c>
      <c r="H563" s="8">
        <f t="shared" si="253"/>
        <v>29.482191763722099</v>
      </c>
      <c r="I563" s="7">
        <v>101325</v>
      </c>
      <c r="J563" s="8">
        <f t="shared" si="254"/>
        <v>12596040</v>
      </c>
      <c r="K563" s="8">
        <f t="shared" si="255"/>
        <v>9417600</v>
      </c>
      <c r="L563" s="8">
        <f t="shared" si="256"/>
        <v>2022085.4274455558</v>
      </c>
      <c r="M563" s="17">
        <f t="shared" si="267"/>
        <v>103310700.46387666</v>
      </c>
      <c r="N563" s="18">
        <f t="shared" si="257"/>
        <v>124.31324944485566</v>
      </c>
      <c r="O563" s="18">
        <f t="shared" si="258"/>
        <v>92.944485566247224</v>
      </c>
      <c r="P563" s="18">
        <f t="shared" si="259"/>
        <v>19.956431556334131</v>
      </c>
      <c r="Q563" s="18">
        <f t="shared" si="260"/>
        <v>1019.5973398852866</v>
      </c>
      <c r="R563" s="10">
        <f t="shared" si="261"/>
        <v>0</v>
      </c>
      <c r="S563" s="8">
        <f t="shared" si="268"/>
        <v>53.600000000000492</v>
      </c>
      <c r="T563" s="8">
        <f t="shared" si="262"/>
        <v>16.183286236437098</v>
      </c>
      <c r="U563" s="8">
        <v>0</v>
      </c>
      <c r="V563" s="8">
        <f t="shared" si="263"/>
        <v>4.5531599224440464</v>
      </c>
      <c r="W563" s="8">
        <v>0</v>
      </c>
      <c r="X563" s="15">
        <f t="shared" si="274"/>
        <v>1200</v>
      </c>
      <c r="Y563" s="8">
        <f t="shared" si="275"/>
        <v>0</v>
      </c>
      <c r="Z563" s="8">
        <f t="shared" si="276"/>
        <v>1242.343854810709</v>
      </c>
      <c r="AA563" s="29">
        <f t="shared" si="269"/>
        <v>0</v>
      </c>
      <c r="AB563" s="8"/>
      <c r="AC563" s="8"/>
      <c r="AD563" s="8">
        <f t="shared" si="270"/>
        <v>0</v>
      </c>
      <c r="AE563" s="8">
        <f t="shared" si="271"/>
        <v>1200</v>
      </c>
      <c r="AF563" s="8">
        <f t="shared" si="277"/>
        <v>257.65614518929101</v>
      </c>
      <c r="AG563" s="16">
        <f t="shared" si="264"/>
        <v>1200</v>
      </c>
      <c r="AH563" s="29">
        <f t="shared" si="278"/>
        <v>48.070163576229511</v>
      </c>
      <c r="AI563" s="29">
        <f t="shared" si="279"/>
        <v>42.343854810709018</v>
      </c>
      <c r="AJ563" s="28">
        <f t="shared" si="272"/>
        <v>7.4827768048872909E-2</v>
      </c>
      <c r="AK563" s="25">
        <f t="shared" si="265"/>
        <v>0.74827768048872911</v>
      </c>
      <c r="AL563" s="26">
        <f t="shared" si="273"/>
        <v>5.6607491590446646</v>
      </c>
    </row>
    <row r="564" spans="2:38" x14ac:dyDescent="0.3">
      <c r="B564" s="6">
        <v>5370</v>
      </c>
      <c r="C564" s="8">
        <f t="shared" si="249"/>
        <v>53.7</v>
      </c>
      <c r="D564" s="8">
        <f t="shared" si="250"/>
        <v>17786.93120506718</v>
      </c>
      <c r="E564" s="8">
        <f t="shared" si="251"/>
        <v>33.12277691818889</v>
      </c>
      <c r="F564" s="8">
        <f t="shared" si="252"/>
        <v>44.301714128077634</v>
      </c>
      <c r="G564" s="8">
        <f t="shared" si="266"/>
        <v>2.2250485660981263</v>
      </c>
      <c r="H564" s="8">
        <f t="shared" si="253"/>
        <v>29.482191763722099</v>
      </c>
      <c r="I564" s="7">
        <v>101325</v>
      </c>
      <c r="J564" s="8">
        <f t="shared" si="254"/>
        <v>12596040</v>
      </c>
      <c r="K564" s="8">
        <f t="shared" si="255"/>
        <v>9417600</v>
      </c>
      <c r="L564" s="8">
        <f t="shared" si="256"/>
        <v>2021465.437571387</v>
      </c>
      <c r="M564" s="17">
        <f t="shared" si="267"/>
        <v>103484540.39011525</v>
      </c>
      <c r="N564" s="18">
        <f t="shared" si="257"/>
        <v>124.31324944485566</v>
      </c>
      <c r="O564" s="18">
        <f t="shared" si="258"/>
        <v>92.944485566247224</v>
      </c>
      <c r="P564" s="18">
        <f t="shared" si="259"/>
        <v>19.950312732014677</v>
      </c>
      <c r="Q564" s="18">
        <f t="shared" si="260"/>
        <v>1021.3130065641772</v>
      </c>
      <c r="R564" s="10">
        <f t="shared" si="261"/>
        <v>0</v>
      </c>
      <c r="S564" s="8">
        <f t="shared" si="268"/>
        <v>53.700000000000493</v>
      </c>
      <c r="T564" s="8">
        <f t="shared" si="262"/>
        <v>16.183286236437098</v>
      </c>
      <c r="U564" s="8">
        <v>0</v>
      </c>
      <c r="V564" s="8">
        <f t="shared" si="263"/>
        <v>4.5517638819953739</v>
      </c>
      <c r="W564" s="8">
        <v>0</v>
      </c>
      <c r="X564" s="15">
        <f t="shared" si="274"/>
        <v>1200</v>
      </c>
      <c r="Y564" s="8">
        <f t="shared" si="275"/>
        <v>0</v>
      </c>
      <c r="Z564" s="8">
        <f t="shared" si="276"/>
        <v>1242.4228545398335</v>
      </c>
      <c r="AA564" s="29">
        <f t="shared" si="269"/>
        <v>0</v>
      </c>
      <c r="AB564" s="8"/>
      <c r="AC564" s="8"/>
      <c r="AD564" s="8">
        <f t="shared" si="270"/>
        <v>0</v>
      </c>
      <c r="AE564" s="8">
        <f t="shared" si="271"/>
        <v>1200</v>
      </c>
      <c r="AF564" s="8">
        <f t="shared" si="277"/>
        <v>257.57714546016655</v>
      </c>
      <c r="AG564" s="16">
        <f t="shared" si="264"/>
        <v>1200</v>
      </c>
      <c r="AH564" s="29">
        <f t="shared" si="278"/>
        <v>48.173680779962559</v>
      </c>
      <c r="AI564" s="29">
        <f t="shared" si="279"/>
        <v>42.422854539833473</v>
      </c>
      <c r="AJ564" s="28">
        <f t="shared" si="272"/>
        <v>7.4967372093740201E-2</v>
      </c>
      <c r="AK564" s="25">
        <f t="shared" si="265"/>
        <v>0.74967372093740203</v>
      </c>
      <c r="AL564" s="26">
        <f t="shared" si="273"/>
        <v>5.6712878947350323</v>
      </c>
    </row>
    <row r="565" spans="2:38" x14ac:dyDescent="0.3">
      <c r="B565" s="6">
        <v>5380</v>
      </c>
      <c r="C565" s="8">
        <f t="shared" si="249"/>
        <v>53.800000000000004</v>
      </c>
      <c r="D565" s="8">
        <f t="shared" si="250"/>
        <v>17820.053981985369</v>
      </c>
      <c r="E565" s="8">
        <f t="shared" si="251"/>
        <v>33.12277691818889</v>
      </c>
      <c r="F565" s="8">
        <f t="shared" si="252"/>
        <v>44.301714128077634</v>
      </c>
      <c r="G565" s="8">
        <f t="shared" si="266"/>
        <v>2.2250485660981263</v>
      </c>
      <c r="H565" s="8">
        <f t="shared" si="253"/>
        <v>29.482191763722099</v>
      </c>
      <c r="I565" s="7">
        <v>101325</v>
      </c>
      <c r="J565" s="8">
        <f t="shared" si="254"/>
        <v>12596040</v>
      </c>
      <c r="K565" s="8">
        <f t="shared" si="255"/>
        <v>9417600</v>
      </c>
      <c r="L565" s="8">
        <f t="shared" si="256"/>
        <v>2020845.4476972183</v>
      </c>
      <c r="M565" s="17">
        <f t="shared" si="267"/>
        <v>103658380.31635383</v>
      </c>
      <c r="N565" s="18">
        <f t="shared" si="257"/>
        <v>124.31324944485566</v>
      </c>
      <c r="O565" s="18">
        <f t="shared" si="258"/>
        <v>92.944485566247224</v>
      </c>
      <c r="P565" s="18">
        <f t="shared" si="259"/>
        <v>19.944193907695222</v>
      </c>
      <c r="Q565" s="18">
        <f t="shared" si="260"/>
        <v>1023.0286732430676</v>
      </c>
      <c r="R565" s="10">
        <f t="shared" si="261"/>
        <v>0</v>
      </c>
      <c r="S565" s="8">
        <f t="shared" si="268"/>
        <v>53.800000000000495</v>
      </c>
      <c r="T565" s="8">
        <f t="shared" si="262"/>
        <v>16.183286236437098</v>
      </c>
      <c r="U565" s="8">
        <v>0</v>
      </c>
      <c r="V565" s="8">
        <f t="shared" si="263"/>
        <v>4.5503678415467004</v>
      </c>
      <c r="W565" s="8">
        <v>0</v>
      </c>
      <c r="X565" s="15">
        <f t="shared" si="274"/>
        <v>1200</v>
      </c>
      <c r="Y565" s="8">
        <f t="shared" si="275"/>
        <v>0</v>
      </c>
      <c r="Z565" s="8">
        <f t="shared" si="276"/>
        <v>1242.5018542689579</v>
      </c>
      <c r="AA565" s="29">
        <f t="shared" si="269"/>
        <v>0</v>
      </c>
      <c r="AB565" s="8"/>
      <c r="AC565" s="8"/>
      <c r="AD565" s="8">
        <f t="shared" si="270"/>
        <v>0</v>
      </c>
      <c r="AE565" s="8">
        <f t="shared" si="271"/>
        <v>1200</v>
      </c>
      <c r="AF565" s="8">
        <f t="shared" si="277"/>
        <v>257.49814573104209</v>
      </c>
      <c r="AG565" s="16">
        <f t="shared" si="264"/>
        <v>1200</v>
      </c>
      <c r="AH565" s="29">
        <f t="shared" si="278"/>
        <v>48.277197983695622</v>
      </c>
      <c r="AI565" s="29">
        <f t="shared" si="279"/>
        <v>42.501854268957942</v>
      </c>
      <c r="AJ565" s="28">
        <f t="shared" si="272"/>
        <v>7.510697613860752E-2</v>
      </c>
      <c r="AK565" s="25">
        <f t="shared" si="265"/>
        <v>0.75106976138607517</v>
      </c>
      <c r="AL565" s="26">
        <f t="shared" si="273"/>
        <v>5.6818266354364537</v>
      </c>
    </row>
    <row r="566" spans="2:38" x14ac:dyDescent="0.3">
      <c r="B566" s="6">
        <v>5390</v>
      </c>
      <c r="C566" s="8">
        <f t="shared" si="249"/>
        <v>53.9</v>
      </c>
      <c r="D566" s="8">
        <f t="shared" si="250"/>
        <v>17853.176758903559</v>
      </c>
      <c r="E566" s="8">
        <f t="shared" si="251"/>
        <v>33.122776918186531</v>
      </c>
      <c r="F566" s="8">
        <f t="shared" si="252"/>
        <v>44.30171412807448</v>
      </c>
      <c r="G566" s="8">
        <f t="shared" si="266"/>
        <v>2.2250485660981263</v>
      </c>
      <c r="H566" s="8">
        <f t="shared" si="253"/>
        <v>29.482191763721051</v>
      </c>
      <c r="I566" s="7">
        <v>101325</v>
      </c>
      <c r="J566" s="8">
        <f t="shared" si="254"/>
        <v>12596040</v>
      </c>
      <c r="K566" s="8">
        <f t="shared" si="255"/>
        <v>9417600</v>
      </c>
      <c r="L566" s="8">
        <f t="shared" si="256"/>
        <v>2020225.4578230495</v>
      </c>
      <c r="M566" s="17">
        <f t="shared" si="267"/>
        <v>103832220.24259239</v>
      </c>
      <c r="N566" s="18">
        <f t="shared" si="257"/>
        <v>124.31324944485566</v>
      </c>
      <c r="O566" s="18">
        <f t="shared" si="258"/>
        <v>92.944485566247224</v>
      </c>
      <c r="P566" s="18">
        <f t="shared" si="259"/>
        <v>19.938075083375765</v>
      </c>
      <c r="Q566" s="18">
        <f t="shared" si="260"/>
        <v>1024.744339921958</v>
      </c>
      <c r="R566" s="10">
        <f t="shared" si="261"/>
        <v>0</v>
      </c>
      <c r="S566" s="8">
        <f t="shared" si="268"/>
        <v>53.900000000000496</v>
      </c>
      <c r="T566" s="8">
        <f t="shared" si="262"/>
        <v>16.183286236437098</v>
      </c>
      <c r="U566" s="8">
        <v>0</v>
      </c>
      <c r="V566" s="8">
        <f t="shared" si="263"/>
        <v>4.5489718010980278</v>
      </c>
      <c r="W566" s="8">
        <v>0</v>
      </c>
      <c r="X566" s="15">
        <f t="shared" si="274"/>
        <v>1200</v>
      </c>
      <c r="Y566" s="8">
        <f t="shared" si="275"/>
        <v>0</v>
      </c>
      <c r="Z566" s="8">
        <f t="shared" si="276"/>
        <v>1242.5808539980824</v>
      </c>
      <c r="AA566" s="29">
        <f t="shared" si="269"/>
        <v>0</v>
      </c>
      <c r="AB566" s="8"/>
      <c r="AC566" s="8"/>
      <c r="AD566" s="8">
        <f t="shared" si="270"/>
        <v>0</v>
      </c>
      <c r="AE566" s="8">
        <f t="shared" si="271"/>
        <v>1200</v>
      </c>
      <c r="AF566" s="8">
        <f t="shared" si="277"/>
        <v>257.41914600191762</v>
      </c>
      <c r="AG566" s="16">
        <f t="shared" si="264"/>
        <v>1200</v>
      </c>
      <c r="AH566" s="29">
        <f t="shared" si="278"/>
        <v>48.380715187428663</v>
      </c>
      <c r="AI566" s="29">
        <f t="shared" si="279"/>
        <v>42.580853998082382</v>
      </c>
      <c r="AJ566" s="28">
        <f t="shared" si="272"/>
        <v>7.5246580183474798E-2</v>
      </c>
      <c r="AK566" s="25">
        <f t="shared" si="265"/>
        <v>0.75246580183474798</v>
      </c>
      <c r="AL566" s="26">
        <f t="shared" si="273"/>
        <v>5.6923653811210455</v>
      </c>
    </row>
    <row r="567" spans="2:38" x14ac:dyDescent="0.3">
      <c r="B567" s="6">
        <v>5400</v>
      </c>
      <c r="C567" s="8">
        <f t="shared" si="249"/>
        <v>54</v>
      </c>
      <c r="D567" s="8">
        <f t="shared" si="250"/>
        <v>17886.299535821745</v>
      </c>
      <c r="E567" s="8">
        <f t="shared" si="251"/>
        <v>33.12277691818889</v>
      </c>
      <c r="F567" s="8">
        <f t="shared" si="252"/>
        <v>44.301714128077634</v>
      </c>
      <c r="G567" s="8">
        <f t="shared" si="266"/>
        <v>2.2250485660981263</v>
      </c>
      <c r="H567" s="8">
        <f t="shared" si="253"/>
        <v>29.482191763722099</v>
      </c>
      <c r="I567" s="7">
        <v>101325</v>
      </c>
      <c r="J567" s="8">
        <f t="shared" si="254"/>
        <v>12596040</v>
      </c>
      <c r="K567" s="8">
        <f t="shared" si="255"/>
        <v>9417600</v>
      </c>
      <c r="L567" s="8">
        <f t="shared" si="256"/>
        <v>2019605.4679488807</v>
      </c>
      <c r="M567" s="17">
        <f t="shared" si="267"/>
        <v>104006060.16883098</v>
      </c>
      <c r="N567" s="18">
        <f t="shared" si="257"/>
        <v>124.31324944485566</v>
      </c>
      <c r="O567" s="18">
        <f t="shared" si="258"/>
        <v>92.944485566247224</v>
      </c>
      <c r="P567" s="18">
        <f t="shared" si="259"/>
        <v>19.93195625905631</v>
      </c>
      <c r="Q567" s="18">
        <f t="shared" si="260"/>
        <v>1026.4600066008486</v>
      </c>
      <c r="R567" s="10">
        <f t="shared" si="261"/>
        <v>0</v>
      </c>
      <c r="S567" s="8">
        <f t="shared" si="268"/>
        <v>54.000000000000497</v>
      </c>
      <c r="T567" s="8">
        <f t="shared" si="262"/>
        <v>16.183286236437098</v>
      </c>
      <c r="U567" s="8">
        <v>0</v>
      </c>
      <c r="V567" s="8">
        <f t="shared" si="263"/>
        <v>4.5475757606493543</v>
      </c>
      <c r="W567" s="8">
        <v>0</v>
      </c>
      <c r="X567" s="15">
        <f t="shared" si="274"/>
        <v>1200</v>
      </c>
      <c r="Y567" s="8">
        <f t="shared" si="275"/>
        <v>0</v>
      </c>
      <c r="Z567" s="8">
        <f t="shared" si="276"/>
        <v>1242.6598537272068</v>
      </c>
      <c r="AA567" s="29">
        <f t="shared" si="269"/>
        <v>0</v>
      </c>
      <c r="AB567" s="8"/>
      <c r="AC567" s="8"/>
      <c r="AD567" s="8">
        <f t="shared" si="270"/>
        <v>0</v>
      </c>
      <c r="AE567" s="8">
        <f t="shared" si="271"/>
        <v>1200</v>
      </c>
      <c r="AF567" s="8">
        <f t="shared" si="277"/>
        <v>257.34014627279316</v>
      </c>
      <c r="AG567" s="16">
        <f t="shared" si="264"/>
        <v>1200</v>
      </c>
      <c r="AH567" s="29">
        <f t="shared" si="278"/>
        <v>48.484232391161719</v>
      </c>
      <c r="AI567" s="29">
        <f t="shared" si="279"/>
        <v>42.659853727206844</v>
      </c>
      <c r="AJ567" s="28">
        <f t="shared" si="272"/>
        <v>7.5386184228342104E-2</v>
      </c>
      <c r="AK567" s="25">
        <f t="shared" si="265"/>
        <v>0.75386184228342101</v>
      </c>
      <c r="AL567" s="26">
        <f t="shared" si="273"/>
        <v>5.7029041317611302</v>
      </c>
    </row>
    <row r="568" spans="2:38" x14ac:dyDescent="0.3">
      <c r="B568" s="6">
        <v>5410</v>
      </c>
      <c r="C568" s="8">
        <f t="shared" si="249"/>
        <v>54.1</v>
      </c>
      <c r="D568" s="8">
        <f t="shared" si="250"/>
        <v>17919.422312739935</v>
      </c>
      <c r="E568" s="8">
        <f t="shared" si="251"/>
        <v>33.12277691818889</v>
      </c>
      <c r="F568" s="8">
        <f t="shared" si="252"/>
        <v>44.301714128077634</v>
      </c>
      <c r="G568" s="8">
        <f t="shared" si="266"/>
        <v>2.2250485660981263</v>
      </c>
      <c r="H568" s="8">
        <f t="shared" si="253"/>
        <v>29.482191763722099</v>
      </c>
      <c r="I568" s="7">
        <v>101325</v>
      </c>
      <c r="J568" s="8">
        <f t="shared" si="254"/>
        <v>12596040</v>
      </c>
      <c r="K568" s="8">
        <f t="shared" si="255"/>
        <v>9417600</v>
      </c>
      <c r="L568" s="8">
        <f t="shared" si="256"/>
        <v>2018985.478074712</v>
      </c>
      <c r="M568" s="17">
        <f t="shared" si="267"/>
        <v>104179900.09506956</v>
      </c>
      <c r="N568" s="18">
        <f t="shared" si="257"/>
        <v>124.31324944485566</v>
      </c>
      <c r="O568" s="18">
        <f t="shared" si="258"/>
        <v>92.944485566247224</v>
      </c>
      <c r="P568" s="18">
        <f t="shared" si="259"/>
        <v>19.925837434736856</v>
      </c>
      <c r="Q568" s="18">
        <f t="shared" si="260"/>
        <v>1028.1756732797389</v>
      </c>
      <c r="R568" s="10">
        <f t="shared" si="261"/>
        <v>0</v>
      </c>
      <c r="S568" s="8">
        <f t="shared" si="268"/>
        <v>54.100000000000499</v>
      </c>
      <c r="T568" s="8">
        <f t="shared" si="262"/>
        <v>16.183286236437098</v>
      </c>
      <c r="U568" s="8">
        <v>0</v>
      </c>
      <c r="V568" s="8">
        <f t="shared" si="263"/>
        <v>4.5461797202006817</v>
      </c>
      <c r="W568" s="8">
        <v>0</v>
      </c>
      <c r="X568" s="15">
        <f t="shared" si="274"/>
        <v>1200</v>
      </c>
      <c r="Y568" s="8">
        <f t="shared" si="275"/>
        <v>0</v>
      </c>
      <c r="Z568" s="8">
        <f t="shared" si="276"/>
        <v>1242.7388534563313</v>
      </c>
      <c r="AA568" s="29">
        <f t="shared" si="269"/>
        <v>0</v>
      </c>
      <c r="AB568" s="8"/>
      <c r="AC568" s="8"/>
      <c r="AD568" s="8">
        <f t="shared" si="270"/>
        <v>0</v>
      </c>
      <c r="AE568" s="8">
        <f t="shared" si="271"/>
        <v>1200</v>
      </c>
      <c r="AF568" s="8">
        <f t="shared" si="277"/>
        <v>257.2611465436687</v>
      </c>
      <c r="AG568" s="16">
        <f t="shared" si="264"/>
        <v>1200</v>
      </c>
      <c r="AH568" s="29">
        <f t="shared" si="278"/>
        <v>48.587749594894781</v>
      </c>
      <c r="AI568" s="29">
        <f t="shared" si="279"/>
        <v>42.738853456331306</v>
      </c>
      <c r="AJ568" s="28">
        <f t="shared" si="272"/>
        <v>7.552578827320941E-2</v>
      </c>
      <c r="AK568" s="25">
        <f t="shared" si="265"/>
        <v>0.75525788273209415</v>
      </c>
      <c r="AL568" s="26">
        <f t="shared" si="273"/>
        <v>5.7134428873292347</v>
      </c>
    </row>
    <row r="569" spans="2:38" x14ac:dyDescent="0.3">
      <c r="B569" s="6">
        <v>5420</v>
      </c>
      <c r="C569" s="8">
        <f t="shared" si="249"/>
        <v>54.2</v>
      </c>
      <c r="D569" s="8">
        <f t="shared" si="250"/>
        <v>17952.545089658121</v>
      </c>
      <c r="E569" s="8">
        <f t="shared" si="251"/>
        <v>33.12277691818889</v>
      </c>
      <c r="F569" s="8">
        <f t="shared" si="252"/>
        <v>44.301714128077634</v>
      </c>
      <c r="G569" s="8">
        <f t="shared" si="266"/>
        <v>2.2250485660981263</v>
      </c>
      <c r="H569" s="8">
        <f t="shared" si="253"/>
        <v>29.482191763722099</v>
      </c>
      <c r="I569" s="7">
        <v>101325</v>
      </c>
      <c r="J569" s="8">
        <f t="shared" si="254"/>
        <v>12596040</v>
      </c>
      <c r="K569" s="8">
        <f t="shared" si="255"/>
        <v>9417600</v>
      </c>
      <c r="L569" s="8">
        <f t="shared" si="256"/>
        <v>2018365.4882005432</v>
      </c>
      <c r="M569" s="17">
        <f t="shared" si="267"/>
        <v>104353740.02130814</v>
      </c>
      <c r="N569" s="18">
        <f t="shared" si="257"/>
        <v>124.31324944485566</v>
      </c>
      <c r="O569" s="18">
        <f t="shared" si="258"/>
        <v>92.944485566247224</v>
      </c>
      <c r="P569" s="18">
        <f t="shared" si="259"/>
        <v>19.919718610417402</v>
      </c>
      <c r="Q569" s="18">
        <f t="shared" si="260"/>
        <v>1029.8913399586295</v>
      </c>
      <c r="R569" s="10">
        <f t="shared" si="261"/>
        <v>0</v>
      </c>
      <c r="S569" s="8">
        <f t="shared" si="268"/>
        <v>54.2000000000005</v>
      </c>
      <c r="T569" s="8">
        <f t="shared" si="262"/>
        <v>16.183286236437098</v>
      </c>
      <c r="U569" s="8">
        <v>0</v>
      </c>
      <c r="V569" s="8">
        <f t="shared" si="263"/>
        <v>4.5447836797520083</v>
      </c>
      <c r="W569" s="8">
        <v>0</v>
      </c>
      <c r="X569" s="15">
        <f t="shared" si="274"/>
        <v>1200</v>
      </c>
      <c r="Y569" s="8">
        <f t="shared" si="275"/>
        <v>0</v>
      </c>
      <c r="Z569" s="8">
        <f t="shared" si="276"/>
        <v>1242.8178531854558</v>
      </c>
      <c r="AA569" s="29">
        <f t="shared" si="269"/>
        <v>0</v>
      </c>
      <c r="AB569" s="8"/>
      <c r="AC569" s="8"/>
      <c r="AD569" s="8">
        <f t="shared" si="270"/>
        <v>0</v>
      </c>
      <c r="AE569" s="8">
        <f t="shared" si="271"/>
        <v>1200</v>
      </c>
      <c r="AF569" s="8">
        <f t="shared" si="277"/>
        <v>257.18214681454424</v>
      </c>
      <c r="AG569" s="16">
        <f t="shared" si="264"/>
        <v>1200</v>
      </c>
      <c r="AH569" s="29">
        <f t="shared" si="278"/>
        <v>48.691266798627844</v>
      </c>
      <c r="AI569" s="29">
        <f t="shared" si="279"/>
        <v>42.817853185455768</v>
      </c>
      <c r="AJ569" s="28">
        <f t="shared" si="272"/>
        <v>7.5665392318076716E-2</v>
      </c>
      <c r="AK569" s="25">
        <f t="shared" si="265"/>
        <v>0.75665392318076719</v>
      </c>
      <c r="AL569" s="26">
        <f t="shared" si="273"/>
        <v>5.72398164779809</v>
      </c>
    </row>
    <row r="570" spans="2:38" x14ac:dyDescent="0.3">
      <c r="B570" s="6">
        <v>5430</v>
      </c>
      <c r="C570" s="8">
        <f t="shared" ref="C570:C633" si="280">$C$16*B570</f>
        <v>54.300000000000004</v>
      </c>
      <c r="D570" s="8">
        <f t="shared" ref="D570:D633" si="281">C570/PI()/($C$12/2)^2</f>
        <v>17985.667866576314</v>
      </c>
      <c r="E570" s="8">
        <f t="shared" ref="E570:E633" si="282">IF(H569*(B570-B569)&gt;E569/2,4*(C570-C569)/PI()/$C$12^2,H569*(B570-B569)+4*(C570-C569)/PI()/$C$12^2)</f>
        <v>33.12277691818889</v>
      </c>
      <c r="F570" s="8">
        <f t="shared" ref="F570:F633" si="283">E570*$C$10/$C$9</f>
        <v>44.301714128077634</v>
      </c>
      <c r="G570" s="8">
        <f t="shared" si="266"/>
        <v>2.2250485660981263</v>
      </c>
      <c r="H570" s="8">
        <f t="shared" ref="H570:H633" si="284">SQRT(2*$C$11*F570)</f>
        <v>29.482191763722099</v>
      </c>
      <c r="I570" s="7">
        <v>101325</v>
      </c>
      <c r="J570" s="8">
        <f t="shared" ref="J570:J633" si="285">$C$9*$C$11*AD570+$C$10*$C$11*AG570</f>
        <v>12596040</v>
      </c>
      <c r="K570" s="8">
        <f t="shared" ref="K570:K633" si="286">$C$9*$C$11*AE570</f>
        <v>9417600</v>
      </c>
      <c r="L570" s="8">
        <f t="shared" ref="L570:L633" si="287">$C$9*$C$11*($C$6-Z570)</f>
        <v>2017745.4983263745</v>
      </c>
      <c r="M570" s="17">
        <f t="shared" si="267"/>
        <v>104527579.94754672</v>
      </c>
      <c r="N570" s="18">
        <f t="shared" ref="N570:N633" si="288">J570/101325</f>
        <v>124.31324944485566</v>
      </c>
      <c r="O570" s="18">
        <f t="shared" ref="O570:O633" si="289">K570/101325</f>
        <v>92.944485566247224</v>
      </c>
      <c r="P570" s="18">
        <f t="shared" ref="P570:P633" si="290">L570/101325</f>
        <v>19.913599786097947</v>
      </c>
      <c r="Q570" s="18">
        <f t="shared" ref="Q570:Q633" si="291">M570/101325</f>
        <v>1031.60700663752</v>
      </c>
      <c r="R570" s="10">
        <f t="shared" ref="R570:R633" si="292">AD570*PI()*$C$12^2/4</f>
        <v>0</v>
      </c>
      <c r="S570" s="8">
        <f t="shared" si="268"/>
        <v>54.300000000000502</v>
      </c>
      <c r="T570" s="8">
        <f t="shared" ref="T570:T633" si="293">AE570*PI()*($C$14^2-$C$13^2)/4</f>
        <v>16.183286236437098</v>
      </c>
      <c r="U570" s="8">
        <v>0</v>
      </c>
      <c r="V570" s="8">
        <f t="shared" ref="V570:V633" si="294">AF570*PI()*$C$14^2/4</f>
        <v>4.5433876393033357</v>
      </c>
      <c r="W570" s="8">
        <v>0</v>
      </c>
      <c r="X570" s="15">
        <f t="shared" si="274"/>
        <v>1200</v>
      </c>
      <c r="Y570" s="8">
        <f t="shared" si="275"/>
        <v>0</v>
      </c>
      <c r="Z570" s="8">
        <f t="shared" si="276"/>
        <v>1242.8968529145802</v>
      </c>
      <c r="AA570" s="29">
        <f t="shared" si="269"/>
        <v>0</v>
      </c>
      <c r="AB570" s="8"/>
      <c r="AC570" s="8"/>
      <c r="AD570" s="8">
        <f t="shared" si="270"/>
        <v>0</v>
      </c>
      <c r="AE570" s="8">
        <f t="shared" si="271"/>
        <v>1200</v>
      </c>
      <c r="AF570" s="8">
        <f t="shared" si="277"/>
        <v>257.10314708541978</v>
      </c>
      <c r="AG570" s="16">
        <f t="shared" si="264"/>
        <v>1200</v>
      </c>
      <c r="AH570" s="29">
        <f t="shared" si="278"/>
        <v>48.794784002360899</v>
      </c>
      <c r="AI570" s="29">
        <f t="shared" si="279"/>
        <v>42.896852914580229</v>
      </c>
      <c r="AJ570" s="28">
        <f t="shared" si="272"/>
        <v>7.5804996362944022E-2</v>
      </c>
      <c r="AK570" s="25">
        <f t="shared" si="265"/>
        <v>0.75804996362944022</v>
      </c>
      <c r="AL570" s="26">
        <f t="shared" si="273"/>
        <v>5.7345204131406264</v>
      </c>
    </row>
    <row r="571" spans="2:38" x14ac:dyDescent="0.3">
      <c r="B571" s="6">
        <v>5440</v>
      </c>
      <c r="C571" s="8">
        <f t="shared" si="280"/>
        <v>54.4</v>
      </c>
      <c r="D571" s="8">
        <f t="shared" si="281"/>
        <v>18018.7906434945</v>
      </c>
      <c r="E571" s="8">
        <f t="shared" si="282"/>
        <v>33.122776918186531</v>
      </c>
      <c r="F571" s="8">
        <f t="shared" si="283"/>
        <v>44.30171412807448</v>
      </c>
      <c r="G571" s="8">
        <f t="shared" si="266"/>
        <v>2.2250485660981263</v>
      </c>
      <c r="H571" s="8">
        <f t="shared" si="284"/>
        <v>29.482191763721051</v>
      </c>
      <c r="I571" s="7">
        <v>101325</v>
      </c>
      <c r="J571" s="8">
        <f t="shared" si="285"/>
        <v>12596040</v>
      </c>
      <c r="K571" s="8">
        <f t="shared" si="286"/>
        <v>9417600</v>
      </c>
      <c r="L571" s="8">
        <f t="shared" si="287"/>
        <v>2017125.5084522057</v>
      </c>
      <c r="M571" s="17">
        <f t="shared" si="267"/>
        <v>104701419.87378529</v>
      </c>
      <c r="N571" s="18">
        <f t="shared" si="288"/>
        <v>124.31324944485566</v>
      </c>
      <c r="O571" s="18">
        <f t="shared" si="289"/>
        <v>92.944485566247224</v>
      </c>
      <c r="P571" s="18">
        <f t="shared" si="290"/>
        <v>19.907480961778493</v>
      </c>
      <c r="Q571" s="18">
        <f t="shared" si="291"/>
        <v>1033.3226733164104</v>
      </c>
      <c r="R571" s="10">
        <f t="shared" si="292"/>
        <v>0</v>
      </c>
      <c r="S571" s="8">
        <f t="shared" si="268"/>
        <v>54.400000000000503</v>
      </c>
      <c r="T571" s="8">
        <f t="shared" si="293"/>
        <v>16.183286236437098</v>
      </c>
      <c r="U571" s="8">
        <v>0</v>
      </c>
      <c r="V571" s="8">
        <f t="shared" si="294"/>
        <v>4.5419915988546622</v>
      </c>
      <c r="W571" s="8">
        <v>0</v>
      </c>
      <c r="X571" s="15">
        <f t="shared" si="274"/>
        <v>1200</v>
      </c>
      <c r="Y571" s="8">
        <f t="shared" si="275"/>
        <v>0</v>
      </c>
      <c r="Z571" s="8">
        <f t="shared" si="276"/>
        <v>1242.9758526437047</v>
      </c>
      <c r="AA571" s="29">
        <f t="shared" si="269"/>
        <v>0</v>
      </c>
      <c r="AB571" s="8"/>
      <c r="AC571" s="8"/>
      <c r="AD571" s="8">
        <f t="shared" si="270"/>
        <v>0</v>
      </c>
      <c r="AE571" s="8">
        <f t="shared" si="271"/>
        <v>1200</v>
      </c>
      <c r="AF571" s="8">
        <f t="shared" si="277"/>
        <v>257.02414735629532</v>
      </c>
      <c r="AG571" s="16">
        <f t="shared" si="264"/>
        <v>1200</v>
      </c>
      <c r="AH571" s="29">
        <f t="shared" si="278"/>
        <v>48.898301206093947</v>
      </c>
      <c r="AI571" s="29">
        <f t="shared" si="279"/>
        <v>42.975852643704677</v>
      </c>
      <c r="AJ571" s="28">
        <f t="shared" si="272"/>
        <v>7.5944600407811313E-2</v>
      </c>
      <c r="AK571" s="25">
        <f t="shared" si="265"/>
        <v>0.75944600407811313</v>
      </c>
      <c r="AL571" s="26">
        <f t="shared" si="273"/>
        <v>5.7450591833299738</v>
      </c>
    </row>
    <row r="572" spans="2:38" x14ac:dyDescent="0.3">
      <c r="B572" s="6">
        <v>5450</v>
      </c>
      <c r="C572" s="8">
        <f t="shared" si="280"/>
        <v>54.5</v>
      </c>
      <c r="D572" s="8">
        <f t="shared" si="281"/>
        <v>18051.913420412686</v>
      </c>
      <c r="E572" s="8">
        <f t="shared" si="282"/>
        <v>33.12277691818889</v>
      </c>
      <c r="F572" s="8">
        <f t="shared" si="283"/>
        <v>44.301714128077634</v>
      </c>
      <c r="G572" s="8">
        <f t="shared" si="266"/>
        <v>2.2250485660981263</v>
      </c>
      <c r="H572" s="8">
        <f t="shared" si="284"/>
        <v>29.482191763722099</v>
      </c>
      <c r="I572" s="7">
        <v>101325</v>
      </c>
      <c r="J572" s="8">
        <f t="shared" si="285"/>
        <v>12596040</v>
      </c>
      <c r="K572" s="8">
        <f t="shared" si="286"/>
        <v>9417600</v>
      </c>
      <c r="L572" s="8">
        <f t="shared" si="287"/>
        <v>2016505.5185780369</v>
      </c>
      <c r="M572" s="17">
        <f t="shared" si="267"/>
        <v>104875259.80002387</v>
      </c>
      <c r="N572" s="18">
        <f t="shared" si="288"/>
        <v>124.31324944485566</v>
      </c>
      <c r="O572" s="18">
        <f t="shared" si="289"/>
        <v>92.944485566247224</v>
      </c>
      <c r="P572" s="18">
        <f t="shared" si="290"/>
        <v>19.901362137459039</v>
      </c>
      <c r="Q572" s="18">
        <f t="shared" si="291"/>
        <v>1035.0383399953009</v>
      </c>
      <c r="R572" s="10">
        <f t="shared" si="292"/>
        <v>0</v>
      </c>
      <c r="S572" s="8">
        <f t="shared" si="268"/>
        <v>54.500000000000504</v>
      </c>
      <c r="T572" s="8">
        <f t="shared" si="293"/>
        <v>16.183286236437098</v>
      </c>
      <c r="U572" s="8">
        <v>0</v>
      </c>
      <c r="V572" s="8">
        <f t="shared" si="294"/>
        <v>4.5405955584059896</v>
      </c>
      <c r="W572" s="8">
        <v>0</v>
      </c>
      <c r="X572" s="15">
        <f t="shared" si="274"/>
        <v>1200</v>
      </c>
      <c r="Y572" s="8">
        <f t="shared" si="275"/>
        <v>0</v>
      </c>
      <c r="Z572" s="8">
        <f t="shared" si="276"/>
        <v>1243.0548523728291</v>
      </c>
      <c r="AA572" s="29">
        <f t="shared" si="269"/>
        <v>0</v>
      </c>
      <c r="AB572" s="8"/>
      <c r="AC572" s="8"/>
      <c r="AD572" s="8">
        <f t="shared" si="270"/>
        <v>0</v>
      </c>
      <c r="AE572" s="8">
        <f t="shared" si="271"/>
        <v>1200</v>
      </c>
      <c r="AF572" s="8">
        <f t="shared" si="277"/>
        <v>256.94514762717085</v>
      </c>
      <c r="AG572" s="16">
        <f t="shared" si="264"/>
        <v>1200</v>
      </c>
      <c r="AH572" s="29">
        <f t="shared" si="278"/>
        <v>49.001818409827003</v>
      </c>
      <c r="AI572" s="29">
        <f t="shared" si="279"/>
        <v>43.054852372829139</v>
      </c>
      <c r="AJ572" s="28">
        <f t="shared" si="272"/>
        <v>7.6084204452678619E-2</v>
      </c>
      <c r="AK572" s="25">
        <f t="shared" si="265"/>
        <v>0.76084204452678617</v>
      </c>
      <c r="AL572" s="26">
        <f t="shared" si="273"/>
        <v>5.7555979583394592</v>
      </c>
    </row>
    <row r="573" spans="2:38" x14ac:dyDescent="0.3">
      <c r="B573" s="6">
        <v>5460</v>
      </c>
      <c r="C573" s="8">
        <f t="shared" si="280"/>
        <v>54.6</v>
      </c>
      <c r="D573" s="8">
        <f t="shared" si="281"/>
        <v>18085.036197330875</v>
      </c>
      <c r="E573" s="8">
        <f t="shared" si="282"/>
        <v>33.12277691818889</v>
      </c>
      <c r="F573" s="8">
        <f t="shared" si="283"/>
        <v>44.301714128077634</v>
      </c>
      <c r="G573" s="8">
        <f t="shared" si="266"/>
        <v>2.2250485660981263</v>
      </c>
      <c r="H573" s="8">
        <f t="shared" si="284"/>
        <v>29.482191763722099</v>
      </c>
      <c r="I573" s="7">
        <v>101325</v>
      </c>
      <c r="J573" s="8">
        <f t="shared" si="285"/>
        <v>12596040</v>
      </c>
      <c r="K573" s="8">
        <f t="shared" si="286"/>
        <v>9417600</v>
      </c>
      <c r="L573" s="8">
        <f t="shared" si="287"/>
        <v>2015885.5287038682</v>
      </c>
      <c r="M573" s="17">
        <f t="shared" si="267"/>
        <v>105049099.72626245</v>
      </c>
      <c r="N573" s="18">
        <f t="shared" si="288"/>
        <v>124.31324944485566</v>
      </c>
      <c r="O573" s="18">
        <f t="shared" si="289"/>
        <v>92.944485566247224</v>
      </c>
      <c r="P573" s="18">
        <f t="shared" si="290"/>
        <v>19.895243313139581</v>
      </c>
      <c r="Q573" s="18">
        <f t="shared" si="291"/>
        <v>1036.7540066741915</v>
      </c>
      <c r="R573" s="10">
        <f t="shared" si="292"/>
        <v>0</v>
      </c>
      <c r="S573" s="8">
        <f t="shared" si="268"/>
        <v>54.600000000000506</v>
      </c>
      <c r="T573" s="8">
        <f t="shared" si="293"/>
        <v>16.183286236437098</v>
      </c>
      <c r="U573" s="8">
        <v>0</v>
      </c>
      <c r="V573" s="8">
        <f t="shared" si="294"/>
        <v>4.5391995179573161</v>
      </c>
      <c r="W573" s="8">
        <v>0</v>
      </c>
      <c r="X573" s="15">
        <f t="shared" si="274"/>
        <v>1200</v>
      </c>
      <c r="Y573" s="8">
        <f t="shared" si="275"/>
        <v>0</v>
      </c>
      <c r="Z573" s="8">
        <f t="shared" si="276"/>
        <v>1243.1338521019536</v>
      </c>
      <c r="AA573" s="29">
        <f t="shared" si="269"/>
        <v>0</v>
      </c>
      <c r="AB573" s="8"/>
      <c r="AC573" s="8"/>
      <c r="AD573" s="8">
        <f t="shared" si="270"/>
        <v>0</v>
      </c>
      <c r="AE573" s="8">
        <f t="shared" si="271"/>
        <v>1200</v>
      </c>
      <c r="AF573" s="8">
        <f t="shared" si="277"/>
        <v>256.86614789804639</v>
      </c>
      <c r="AG573" s="16">
        <f t="shared" si="264"/>
        <v>1200</v>
      </c>
      <c r="AH573" s="29">
        <f t="shared" si="278"/>
        <v>49.105335613560072</v>
      </c>
      <c r="AI573" s="29">
        <f t="shared" si="279"/>
        <v>43.1338521019536</v>
      </c>
      <c r="AJ573" s="28">
        <f t="shared" si="272"/>
        <v>7.6223808497545925E-2</v>
      </c>
      <c r="AK573" s="25">
        <f t="shared" si="265"/>
        <v>0.76223808497545931</v>
      </c>
      <c r="AL573" s="26">
        <f t="shared" si="273"/>
        <v>5.7661367381426043</v>
      </c>
    </row>
    <row r="574" spans="2:38" x14ac:dyDescent="0.3">
      <c r="B574" s="6">
        <v>5470</v>
      </c>
      <c r="C574" s="8">
        <f t="shared" si="280"/>
        <v>54.7</v>
      </c>
      <c r="D574" s="8">
        <f t="shared" si="281"/>
        <v>18118.158974249069</v>
      </c>
      <c r="E574" s="8">
        <f t="shared" si="282"/>
        <v>33.12277691818889</v>
      </c>
      <c r="F574" s="8">
        <f t="shared" si="283"/>
        <v>44.301714128077634</v>
      </c>
      <c r="G574" s="8">
        <f t="shared" si="266"/>
        <v>2.2250485660981263</v>
      </c>
      <c r="H574" s="8">
        <f t="shared" si="284"/>
        <v>29.482191763722099</v>
      </c>
      <c r="I574" s="7">
        <v>101325</v>
      </c>
      <c r="J574" s="8">
        <f t="shared" si="285"/>
        <v>12596040</v>
      </c>
      <c r="K574" s="8">
        <f t="shared" si="286"/>
        <v>9417600</v>
      </c>
      <c r="L574" s="8">
        <f t="shared" si="287"/>
        <v>2015265.5388296994</v>
      </c>
      <c r="M574" s="17">
        <f t="shared" si="267"/>
        <v>105222939.65250103</v>
      </c>
      <c r="N574" s="18">
        <f t="shared" si="288"/>
        <v>124.31324944485566</v>
      </c>
      <c r="O574" s="18">
        <f t="shared" si="289"/>
        <v>92.944485566247224</v>
      </c>
      <c r="P574" s="18">
        <f t="shared" si="290"/>
        <v>19.889124488820126</v>
      </c>
      <c r="Q574" s="18">
        <f t="shared" si="291"/>
        <v>1038.469673353082</v>
      </c>
      <c r="R574" s="10">
        <f t="shared" si="292"/>
        <v>0</v>
      </c>
      <c r="S574" s="8">
        <f t="shared" si="268"/>
        <v>54.700000000000507</v>
      </c>
      <c r="T574" s="8">
        <f t="shared" si="293"/>
        <v>16.183286236437098</v>
      </c>
      <c r="U574" s="8">
        <v>0</v>
      </c>
      <c r="V574" s="8">
        <f t="shared" si="294"/>
        <v>4.5378034775086435</v>
      </c>
      <c r="W574" s="8">
        <v>0</v>
      </c>
      <c r="X574" s="15">
        <f t="shared" si="274"/>
        <v>1200</v>
      </c>
      <c r="Y574" s="8">
        <f t="shared" si="275"/>
        <v>0</v>
      </c>
      <c r="Z574" s="8">
        <f t="shared" si="276"/>
        <v>1243.2128518310781</v>
      </c>
      <c r="AA574" s="29">
        <f t="shared" si="269"/>
        <v>0</v>
      </c>
      <c r="AB574" s="8"/>
      <c r="AC574" s="8"/>
      <c r="AD574" s="8">
        <f t="shared" si="270"/>
        <v>0</v>
      </c>
      <c r="AE574" s="8">
        <f t="shared" si="271"/>
        <v>1200</v>
      </c>
      <c r="AF574" s="8">
        <f t="shared" si="277"/>
        <v>256.78714816892193</v>
      </c>
      <c r="AG574" s="16">
        <f t="shared" si="264"/>
        <v>1200</v>
      </c>
      <c r="AH574" s="29">
        <f t="shared" si="278"/>
        <v>49.208852817293121</v>
      </c>
      <c r="AI574" s="29">
        <f t="shared" si="279"/>
        <v>43.212851831078048</v>
      </c>
      <c r="AJ574" s="28">
        <f t="shared" si="272"/>
        <v>7.6363412542413217E-2</v>
      </c>
      <c r="AK574" s="25">
        <f t="shared" si="265"/>
        <v>0.76363412542413212</v>
      </c>
      <c r="AL574" s="26">
        <f t="shared" si="273"/>
        <v>5.7766755227131252</v>
      </c>
    </row>
    <row r="575" spans="2:38" x14ac:dyDescent="0.3">
      <c r="B575" s="6">
        <v>5480</v>
      </c>
      <c r="C575" s="8">
        <f t="shared" si="280"/>
        <v>54.800000000000004</v>
      </c>
      <c r="D575" s="8">
        <f t="shared" si="281"/>
        <v>18151.281751167255</v>
      </c>
      <c r="E575" s="8">
        <f t="shared" si="282"/>
        <v>33.12277691818889</v>
      </c>
      <c r="F575" s="8">
        <f t="shared" si="283"/>
        <v>44.301714128077634</v>
      </c>
      <c r="G575" s="8">
        <f t="shared" si="266"/>
        <v>2.2250485660981263</v>
      </c>
      <c r="H575" s="8">
        <f t="shared" si="284"/>
        <v>29.482191763722099</v>
      </c>
      <c r="I575" s="7">
        <v>101325</v>
      </c>
      <c r="J575" s="8">
        <f t="shared" si="285"/>
        <v>12596040</v>
      </c>
      <c r="K575" s="8">
        <f t="shared" si="286"/>
        <v>9417600</v>
      </c>
      <c r="L575" s="8">
        <f t="shared" si="287"/>
        <v>2014645.5489555306</v>
      </c>
      <c r="M575" s="17">
        <f t="shared" si="267"/>
        <v>105396779.57873961</v>
      </c>
      <c r="N575" s="18">
        <f t="shared" si="288"/>
        <v>124.31324944485566</v>
      </c>
      <c r="O575" s="18">
        <f t="shared" si="289"/>
        <v>92.944485566247224</v>
      </c>
      <c r="P575" s="18">
        <f t="shared" si="290"/>
        <v>19.883005664500672</v>
      </c>
      <c r="Q575" s="18">
        <f t="shared" si="291"/>
        <v>1040.1853400319726</v>
      </c>
      <c r="R575" s="10">
        <f t="shared" si="292"/>
        <v>0</v>
      </c>
      <c r="S575" s="8">
        <f t="shared" si="268"/>
        <v>54.800000000000509</v>
      </c>
      <c r="T575" s="8">
        <f t="shared" si="293"/>
        <v>16.183286236437098</v>
      </c>
      <c r="U575" s="8">
        <v>0</v>
      </c>
      <c r="V575" s="8">
        <f t="shared" si="294"/>
        <v>4.5364074370599701</v>
      </c>
      <c r="W575" s="8">
        <v>0</v>
      </c>
      <c r="X575" s="15">
        <f t="shared" si="274"/>
        <v>1200</v>
      </c>
      <c r="Y575" s="8">
        <f t="shared" si="275"/>
        <v>0</v>
      </c>
      <c r="Z575" s="8">
        <f t="shared" si="276"/>
        <v>1243.2918515602025</v>
      </c>
      <c r="AA575" s="29">
        <f t="shared" si="269"/>
        <v>0</v>
      </c>
      <c r="AB575" s="8"/>
      <c r="AC575" s="8"/>
      <c r="AD575" s="8">
        <f t="shared" si="270"/>
        <v>0</v>
      </c>
      <c r="AE575" s="8">
        <f t="shared" si="271"/>
        <v>1200</v>
      </c>
      <c r="AF575" s="8">
        <f t="shared" si="277"/>
        <v>256.70814843979747</v>
      </c>
      <c r="AG575" s="16">
        <f t="shared" si="264"/>
        <v>1200</v>
      </c>
      <c r="AH575" s="29">
        <f t="shared" si="278"/>
        <v>49.312370021026183</v>
      </c>
      <c r="AI575" s="29">
        <f t="shared" si="279"/>
        <v>43.291851560202517</v>
      </c>
      <c r="AJ575" s="28">
        <f t="shared" si="272"/>
        <v>7.6503016587280537E-2</v>
      </c>
      <c r="AK575" s="25">
        <f t="shared" si="265"/>
        <v>0.76503016587280537</v>
      </c>
      <c r="AL575" s="26">
        <f t="shared" si="273"/>
        <v>5.78721431202493</v>
      </c>
    </row>
    <row r="576" spans="2:38" x14ac:dyDescent="0.3">
      <c r="B576" s="6">
        <v>5490</v>
      </c>
      <c r="C576" s="8">
        <f t="shared" si="280"/>
        <v>54.9</v>
      </c>
      <c r="D576" s="8">
        <f t="shared" si="281"/>
        <v>18184.404528085441</v>
      </c>
      <c r="E576" s="8">
        <f t="shared" si="282"/>
        <v>33.122776918186531</v>
      </c>
      <c r="F576" s="8">
        <f t="shared" si="283"/>
        <v>44.30171412807448</v>
      </c>
      <c r="G576" s="8">
        <f t="shared" si="266"/>
        <v>2.2250485660981263</v>
      </c>
      <c r="H576" s="8">
        <f t="shared" si="284"/>
        <v>29.482191763721051</v>
      </c>
      <c r="I576" s="7">
        <v>101325</v>
      </c>
      <c r="J576" s="8">
        <f t="shared" si="285"/>
        <v>12596040</v>
      </c>
      <c r="K576" s="8">
        <f t="shared" si="286"/>
        <v>9417600</v>
      </c>
      <c r="L576" s="8">
        <f t="shared" si="287"/>
        <v>2014025.5590813619</v>
      </c>
      <c r="M576" s="17">
        <f t="shared" si="267"/>
        <v>105570619.50497818</v>
      </c>
      <c r="N576" s="18">
        <f t="shared" si="288"/>
        <v>124.31324944485566</v>
      </c>
      <c r="O576" s="18">
        <f t="shared" si="289"/>
        <v>92.944485566247224</v>
      </c>
      <c r="P576" s="18">
        <f t="shared" si="290"/>
        <v>19.876886840181218</v>
      </c>
      <c r="Q576" s="18">
        <f t="shared" si="291"/>
        <v>1041.9010067108629</v>
      </c>
      <c r="R576" s="10">
        <f t="shared" si="292"/>
        <v>0</v>
      </c>
      <c r="S576" s="8">
        <f t="shared" si="268"/>
        <v>54.90000000000051</v>
      </c>
      <c r="T576" s="8">
        <f t="shared" si="293"/>
        <v>16.183286236437098</v>
      </c>
      <c r="U576" s="8">
        <v>0</v>
      </c>
      <c r="V576" s="8">
        <f t="shared" si="294"/>
        <v>4.5350113966112975</v>
      </c>
      <c r="W576" s="8">
        <v>0</v>
      </c>
      <c r="X576" s="15">
        <f t="shared" si="274"/>
        <v>1200</v>
      </c>
      <c r="Y576" s="8">
        <f t="shared" si="275"/>
        <v>0</v>
      </c>
      <c r="Z576" s="8">
        <f t="shared" si="276"/>
        <v>1243.370851289327</v>
      </c>
      <c r="AA576" s="29">
        <f t="shared" si="269"/>
        <v>0</v>
      </c>
      <c r="AB576" s="8"/>
      <c r="AC576" s="8"/>
      <c r="AD576" s="8">
        <f t="shared" si="270"/>
        <v>0</v>
      </c>
      <c r="AE576" s="8">
        <f t="shared" si="271"/>
        <v>1200</v>
      </c>
      <c r="AF576" s="8">
        <f t="shared" si="277"/>
        <v>256.62914871067301</v>
      </c>
      <c r="AG576" s="16">
        <f t="shared" si="264"/>
        <v>1200</v>
      </c>
      <c r="AH576" s="29">
        <f t="shared" si="278"/>
        <v>49.415887224759231</v>
      </c>
      <c r="AI576" s="29">
        <f t="shared" si="279"/>
        <v>43.370851289326971</v>
      </c>
      <c r="AJ576" s="28">
        <f t="shared" si="272"/>
        <v>7.6642620632147829E-2</v>
      </c>
      <c r="AK576" s="25">
        <f t="shared" si="265"/>
        <v>0.76642620632147829</v>
      </c>
      <c r="AL576" s="26">
        <f t="shared" si="273"/>
        <v>5.7977531060521166</v>
      </c>
    </row>
    <row r="577" spans="2:38" x14ac:dyDescent="0.3">
      <c r="B577" s="6">
        <v>5500</v>
      </c>
      <c r="C577" s="8">
        <f t="shared" si="280"/>
        <v>55</v>
      </c>
      <c r="D577" s="8">
        <f t="shared" si="281"/>
        <v>18217.52730500363</v>
      </c>
      <c r="E577" s="8">
        <f t="shared" si="282"/>
        <v>33.12277691818889</v>
      </c>
      <c r="F577" s="8">
        <f t="shared" si="283"/>
        <v>44.301714128077634</v>
      </c>
      <c r="G577" s="8">
        <f t="shared" si="266"/>
        <v>2.2250485660981263</v>
      </c>
      <c r="H577" s="8">
        <f t="shared" si="284"/>
        <v>29.482191763722099</v>
      </c>
      <c r="I577" s="7">
        <v>101325</v>
      </c>
      <c r="J577" s="8">
        <f t="shared" si="285"/>
        <v>12596040</v>
      </c>
      <c r="K577" s="8">
        <f t="shared" si="286"/>
        <v>9417600</v>
      </c>
      <c r="L577" s="8">
        <f t="shared" si="287"/>
        <v>2013405.5692071931</v>
      </c>
      <c r="M577" s="17">
        <f t="shared" si="267"/>
        <v>105744459.43121676</v>
      </c>
      <c r="N577" s="18">
        <f t="shared" si="288"/>
        <v>124.31324944485566</v>
      </c>
      <c r="O577" s="18">
        <f t="shared" si="289"/>
        <v>92.944485566247224</v>
      </c>
      <c r="P577" s="18">
        <f t="shared" si="290"/>
        <v>19.870768015861763</v>
      </c>
      <c r="Q577" s="18">
        <f t="shared" si="291"/>
        <v>1043.6166733897535</v>
      </c>
      <c r="R577" s="10">
        <f t="shared" si="292"/>
        <v>0</v>
      </c>
      <c r="S577" s="8">
        <f t="shared" si="268"/>
        <v>55.000000000000512</v>
      </c>
      <c r="T577" s="8">
        <f t="shared" si="293"/>
        <v>16.183286236437098</v>
      </c>
      <c r="U577" s="8">
        <v>0</v>
      </c>
      <c r="V577" s="8">
        <f t="shared" si="294"/>
        <v>4.533615356162624</v>
      </c>
      <c r="W577" s="8">
        <v>0</v>
      </c>
      <c r="X577" s="15">
        <f t="shared" si="274"/>
        <v>1200</v>
      </c>
      <c r="Y577" s="8">
        <f t="shared" si="275"/>
        <v>0</v>
      </c>
      <c r="Z577" s="8">
        <f t="shared" si="276"/>
        <v>1243.4498510184515</v>
      </c>
      <c r="AA577" s="29">
        <f t="shared" si="269"/>
        <v>0</v>
      </c>
      <c r="AB577" s="8"/>
      <c r="AC577" s="8"/>
      <c r="AD577" s="8">
        <f t="shared" si="270"/>
        <v>0</v>
      </c>
      <c r="AE577" s="8">
        <f t="shared" si="271"/>
        <v>1200</v>
      </c>
      <c r="AF577" s="8">
        <f t="shared" si="277"/>
        <v>256.55014898154855</v>
      </c>
      <c r="AG577" s="16">
        <f t="shared" si="264"/>
        <v>1200</v>
      </c>
      <c r="AH577" s="29">
        <f t="shared" si="278"/>
        <v>49.519404428492287</v>
      </c>
      <c r="AI577" s="29">
        <f t="shared" si="279"/>
        <v>43.449851018451433</v>
      </c>
      <c r="AJ577" s="28">
        <f t="shared" si="272"/>
        <v>7.6782224677015135E-2</v>
      </c>
      <c r="AK577" s="25">
        <f t="shared" si="265"/>
        <v>0.76782224677015132</v>
      </c>
      <c r="AL577" s="26">
        <f t="shared" si="273"/>
        <v>5.8082919047689705</v>
      </c>
    </row>
    <row r="578" spans="2:38" x14ac:dyDescent="0.3">
      <c r="B578" s="6">
        <v>5510</v>
      </c>
      <c r="C578" s="8">
        <f t="shared" si="280"/>
        <v>55.1</v>
      </c>
      <c r="D578" s="8">
        <f t="shared" si="281"/>
        <v>18250.65008192182</v>
      </c>
      <c r="E578" s="8">
        <f t="shared" si="282"/>
        <v>33.12277691818889</v>
      </c>
      <c r="F578" s="8">
        <f t="shared" si="283"/>
        <v>44.301714128077634</v>
      </c>
      <c r="G578" s="8">
        <f t="shared" si="266"/>
        <v>2.2250485660981263</v>
      </c>
      <c r="H578" s="8">
        <f t="shared" si="284"/>
        <v>29.482191763722099</v>
      </c>
      <c r="I578" s="7">
        <v>101325</v>
      </c>
      <c r="J578" s="8">
        <f t="shared" si="285"/>
        <v>12596040</v>
      </c>
      <c r="K578" s="8">
        <f t="shared" si="286"/>
        <v>9417600</v>
      </c>
      <c r="L578" s="8">
        <f t="shared" si="287"/>
        <v>2012785.5793330241</v>
      </c>
      <c r="M578" s="17">
        <f t="shared" si="267"/>
        <v>105918299.35745534</v>
      </c>
      <c r="N578" s="18">
        <f t="shared" si="288"/>
        <v>124.31324944485566</v>
      </c>
      <c r="O578" s="18">
        <f t="shared" si="289"/>
        <v>92.944485566247224</v>
      </c>
      <c r="P578" s="18">
        <f t="shared" si="290"/>
        <v>19.864649191542306</v>
      </c>
      <c r="Q578" s="18">
        <f t="shared" si="291"/>
        <v>1045.3323400686438</v>
      </c>
      <c r="R578" s="10">
        <f t="shared" si="292"/>
        <v>0</v>
      </c>
      <c r="S578" s="8">
        <f t="shared" si="268"/>
        <v>55.100000000000513</v>
      </c>
      <c r="T578" s="8">
        <f t="shared" si="293"/>
        <v>16.183286236437098</v>
      </c>
      <c r="U578" s="8">
        <v>0</v>
      </c>
      <c r="V578" s="8">
        <f t="shared" si="294"/>
        <v>4.5322193157139505</v>
      </c>
      <c r="W578" s="8">
        <v>0</v>
      </c>
      <c r="X578" s="15">
        <f t="shared" si="274"/>
        <v>1200</v>
      </c>
      <c r="Y578" s="8">
        <f t="shared" si="275"/>
        <v>0</v>
      </c>
      <c r="Z578" s="8">
        <f t="shared" si="276"/>
        <v>1243.5288507475759</v>
      </c>
      <c r="AA578" s="29">
        <f t="shared" si="269"/>
        <v>0</v>
      </c>
      <c r="AB578" s="8"/>
      <c r="AC578" s="8"/>
      <c r="AD578" s="8">
        <f t="shared" si="270"/>
        <v>0</v>
      </c>
      <c r="AE578" s="8">
        <f t="shared" si="271"/>
        <v>1200</v>
      </c>
      <c r="AF578" s="8">
        <f t="shared" si="277"/>
        <v>256.47114925242408</v>
      </c>
      <c r="AG578" s="16">
        <f t="shared" si="264"/>
        <v>1200</v>
      </c>
      <c r="AH578" s="29">
        <f t="shared" si="278"/>
        <v>49.622921632225356</v>
      </c>
      <c r="AI578" s="29">
        <f t="shared" si="279"/>
        <v>43.528850747575895</v>
      </c>
      <c r="AJ578" s="28">
        <f t="shared" si="272"/>
        <v>7.692182872188244E-2</v>
      </c>
      <c r="AK578" s="25">
        <f t="shared" si="265"/>
        <v>0.76921828721882446</v>
      </c>
      <c r="AL578" s="26">
        <f t="shared" si="273"/>
        <v>5.8188307081499646</v>
      </c>
    </row>
    <row r="579" spans="2:38" x14ac:dyDescent="0.3">
      <c r="B579" s="6">
        <v>5520</v>
      </c>
      <c r="C579" s="8">
        <f t="shared" si="280"/>
        <v>55.2</v>
      </c>
      <c r="D579" s="8">
        <f t="shared" si="281"/>
        <v>18283.77285884001</v>
      </c>
      <c r="E579" s="8">
        <f t="shared" si="282"/>
        <v>33.12277691818889</v>
      </c>
      <c r="F579" s="8">
        <f t="shared" si="283"/>
        <v>44.301714128077634</v>
      </c>
      <c r="G579" s="8">
        <f t="shared" si="266"/>
        <v>2.2250485660981263</v>
      </c>
      <c r="H579" s="8">
        <f t="shared" si="284"/>
        <v>29.482191763722099</v>
      </c>
      <c r="I579" s="7">
        <v>101325</v>
      </c>
      <c r="J579" s="8">
        <f t="shared" si="285"/>
        <v>12596040</v>
      </c>
      <c r="K579" s="8">
        <f t="shared" si="286"/>
        <v>9417600</v>
      </c>
      <c r="L579" s="8">
        <f t="shared" si="287"/>
        <v>2012165.5894588553</v>
      </c>
      <c r="M579" s="17">
        <f t="shared" si="267"/>
        <v>106092139.28369392</v>
      </c>
      <c r="N579" s="18">
        <f t="shared" si="288"/>
        <v>124.31324944485566</v>
      </c>
      <c r="O579" s="18">
        <f t="shared" si="289"/>
        <v>92.944485566247224</v>
      </c>
      <c r="P579" s="18">
        <f t="shared" si="290"/>
        <v>19.858530367222851</v>
      </c>
      <c r="Q579" s="18">
        <f t="shared" si="291"/>
        <v>1047.0480067475344</v>
      </c>
      <c r="R579" s="10">
        <f t="shared" si="292"/>
        <v>0</v>
      </c>
      <c r="S579" s="8">
        <f t="shared" si="268"/>
        <v>55.200000000000514</v>
      </c>
      <c r="T579" s="8">
        <f t="shared" si="293"/>
        <v>16.183286236437098</v>
      </c>
      <c r="U579" s="8">
        <v>0</v>
      </c>
      <c r="V579" s="8">
        <f t="shared" si="294"/>
        <v>4.5308232752652788</v>
      </c>
      <c r="W579" s="8">
        <v>0</v>
      </c>
      <c r="X579" s="15">
        <f t="shared" si="274"/>
        <v>1200</v>
      </c>
      <c r="Y579" s="8">
        <f t="shared" si="275"/>
        <v>0</v>
      </c>
      <c r="Z579" s="8">
        <f t="shared" si="276"/>
        <v>1243.6078504767004</v>
      </c>
      <c r="AA579" s="29">
        <f t="shared" si="269"/>
        <v>0</v>
      </c>
      <c r="AB579" s="8"/>
      <c r="AC579" s="8"/>
      <c r="AD579" s="8">
        <f t="shared" si="270"/>
        <v>0</v>
      </c>
      <c r="AE579" s="8">
        <f t="shared" si="271"/>
        <v>1200</v>
      </c>
      <c r="AF579" s="8">
        <f t="shared" si="277"/>
        <v>256.39214952329968</v>
      </c>
      <c r="AG579" s="16">
        <f t="shared" si="264"/>
        <v>1200</v>
      </c>
      <c r="AH579" s="29">
        <f t="shared" si="278"/>
        <v>49.726438835958405</v>
      </c>
      <c r="AI579" s="29">
        <f t="shared" si="279"/>
        <v>43.607850476700342</v>
      </c>
      <c r="AJ579" s="28">
        <f t="shared" si="272"/>
        <v>7.7061432766749732E-2</v>
      </c>
      <c r="AK579" s="25">
        <f t="shared" si="265"/>
        <v>0.77061432766749727</v>
      </c>
      <c r="AL579" s="26">
        <f t="shared" si="273"/>
        <v>5.8293695161697565</v>
      </c>
    </row>
    <row r="580" spans="2:38" x14ac:dyDescent="0.3">
      <c r="B580" s="6">
        <v>5530</v>
      </c>
      <c r="C580" s="8">
        <f t="shared" si="280"/>
        <v>55.300000000000004</v>
      </c>
      <c r="D580" s="8">
        <f t="shared" si="281"/>
        <v>18316.895635758196</v>
      </c>
      <c r="E580" s="8">
        <f t="shared" si="282"/>
        <v>33.12277691818889</v>
      </c>
      <c r="F580" s="8">
        <f t="shared" si="283"/>
        <v>44.301714128077634</v>
      </c>
      <c r="G580" s="8">
        <f t="shared" si="266"/>
        <v>2.2250485660981263</v>
      </c>
      <c r="H580" s="8">
        <f t="shared" si="284"/>
        <v>29.482191763722099</v>
      </c>
      <c r="I580" s="7">
        <v>101325</v>
      </c>
      <c r="J580" s="8">
        <f t="shared" si="285"/>
        <v>12596040</v>
      </c>
      <c r="K580" s="8">
        <f t="shared" si="286"/>
        <v>9417600</v>
      </c>
      <c r="L580" s="8">
        <f t="shared" si="287"/>
        <v>2011545.5995846866</v>
      </c>
      <c r="M580" s="17">
        <f t="shared" si="267"/>
        <v>106265979.20993251</v>
      </c>
      <c r="N580" s="18">
        <f t="shared" si="288"/>
        <v>124.31324944485566</v>
      </c>
      <c r="O580" s="18">
        <f t="shared" si="289"/>
        <v>92.944485566247224</v>
      </c>
      <c r="P580" s="18">
        <f t="shared" si="290"/>
        <v>19.852411542903397</v>
      </c>
      <c r="Q580" s="18">
        <f t="shared" si="291"/>
        <v>1048.7636734264249</v>
      </c>
      <c r="R580" s="10">
        <f t="shared" si="292"/>
        <v>0</v>
      </c>
      <c r="S580" s="8">
        <f t="shared" si="268"/>
        <v>55.300000000000516</v>
      </c>
      <c r="T580" s="8">
        <f t="shared" si="293"/>
        <v>16.183286236437098</v>
      </c>
      <c r="U580" s="8">
        <v>0</v>
      </c>
      <c r="V580" s="8">
        <f t="shared" si="294"/>
        <v>4.5294272348166045</v>
      </c>
      <c r="W580" s="8">
        <v>0</v>
      </c>
      <c r="X580" s="15">
        <f t="shared" si="274"/>
        <v>1200</v>
      </c>
      <c r="Y580" s="8">
        <f t="shared" si="275"/>
        <v>0</v>
      </c>
      <c r="Z580" s="8">
        <f t="shared" si="276"/>
        <v>1243.6868502058248</v>
      </c>
      <c r="AA580" s="29">
        <f t="shared" si="269"/>
        <v>0</v>
      </c>
      <c r="AB580" s="8"/>
      <c r="AC580" s="8"/>
      <c r="AD580" s="8">
        <f t="shared" si="270"/>
        <v>0</v>
      </c>
      <c r="AE580" s="8">
        <f t="shared" si="271"/>
        <v>1200</v>
      </c>
      <c r="AF580" s="8">
        <f t="shared" si="277"/>
        <v>256.31314979417516</v>
      </c>
      <c r="AG580" s="16">
        <f t="shared" si="264"/>
        <v>1200</v>
      </c>
      <c r="AH580" s="29">
        <f t="shared" si="278"/>
        <v>49.829956039691467</v>
      </c>
      <c r="AI580" s="29">
        <f t="shared" si="279"/>
        <v>43.686850205824811</v>
      </c>
      <c r="AJ580" s="28">
        <f t="shared" si="272"/>
        <v>7.7201036811617052E-2</v>
      </c>
      <c r="AK580" s="25">
        <f t="shared" si="265"/>
        <v>0.77201036811617052</v>
      </c>
      <c r="AL580" s="26">
        <f t="shared" si="273"/>
        <v>5.8399083288031868</v>
      </c>
    </row>
    <row r="581" spans="2:38" x14ac:dyDescent="0.3">
      <c r="B581" s="6">
        <v>5540</v>
      </c>
      <c r="C581" s="8">
        <f t="shared" si="280"/>
        <v>55.4</v>
      </c>
      <c r="D581" s="8">
        <f t="shared" si="281"/>
        <v>18350.018412676385</v>
      </c>
      <c r="E581" s="8">
        <f t="shared" si="282"/>
        <v>33.122776918186531</v>
      </c>
      <c r="F581" s="8">
        <f t="shared" si="283"/>
        <v>44.30171412807448</v>
      </c>
      <c r="G581" s="8">
        <f t="shared" si="266"/>
        <v>2.2250485660981263</v>
      </c>
      <c r="H581" s="8">
        <f t="shared" si="284"/>
        <v>29.482191763721051</v>
      </c>
      <c r="I581" s="7">
        <v>101325</v>
      </c>
      <c r="J581" s="8">
        <f t="shared" si="285"/>
        <v>12596040</v>
      </c>
      <c r="K581" s="8">
        <f t="shared" si="286"/>
        <v>9417600</v>
      </c>
      <c r="L581" s="8">
        <f t="shared" si="287"/>
        <v>2010925.6097105178</v>
      </c>
      <c r="M581" s="17">
        <f t="shared" si="267"/>
        <v>106439819.13617107</v>
      </c>
      <c r="N581" s="18">
        <f t="shared" si="288"/>
        <v>124.31324944485566</v>
      </c>
      <c r="O581" s="18">
        <f t="shared" si="289"/>
        <v>92.944485566247224</v>
      </c>
      <c r="P581" s="18">
        <f t="shared" si="290"/>
        <v>19.846292718583939</v>
      </c>
      <c r="Q581" s="18">
        <f t="shared" si="291"/>
        <v>1050.4793401053153</v>
      </c>
      <c r="R581" s="10">
        <f t="shared" si="292"/>
        <v>0</v>
      </c>
      <c r="S581" s="8">
        <f t="shared" si="268"/>
        <v>55.400000000000517</v>
      </c>
      <c r="T581" s="8">
        <f t="shared" si="293"/>
        <v>16.183286236437098</v>
      </c>
      <c r="U581" s="8">
        <v>0</v>
      </c>
      <c r="V581" s="8">
        <f t="shared" si="294"/>
        <v>4.5280311943679328</v>
      </c>
      <c r="W581" s="8">
        <v>0</v>
      </c>
      <c r="X581" s="15">
        <f t="shared" si="274"/>
        <v>1200</v>
      </c>
      <c r="Y581" s="8">
        <f t="shared" si="275"/>
        <v>0</v>
      </c>
      <c r="Z581" s="8">
        <f t="shared" si="276"/>
        <v>1243.7658499349493</v>
      </c>
      <c r="AA581" s="29">
        <f t="shared" si="269"/>
        <v>0</v>
      </c>
      <c r="AB581" s="8"/>
      <c r="AC581" s="8"/>
      <c r="AD581" s="8">
        <f t="shared" si="270"/>
        <v>0</v>
      </c>
      <c r="AE581" s="8">
        <f t="shared" si="271"/>
        <v>1200</v>
      </c>
      <c r="AF581" s="8">
        <f t="shared" si="277"/>
        <v>256.23415006505076</v>
      </c>
      <c r="AG581" s="16">
        <f t="shared" si="264"/>
        <v>1200</v>
      </c>
      <c r="AH581" s="29">
        <f t="shared" si="278"/>
        <v>49.933473243424508</v>
      </c>
      <c r="AI581" s="29">
        <f t="shared" si="279"/>
        <v>43.765849934949259</v>
      </c>
      <c r="AJ581" s="28">
        <f t="shared" si="272"/>
        <v>7.734064085648433E-2</v>
      </c>
      <c r="AK581" s="25">
        <f t="shared" si="265"/>
        <v>0.77340640856484333</v>
      </c>
      <c r="AL581" s="26">
        <f t="shared" si="273"/>
        <v>5.8504471460252772</v>
      </c>
    </row>
    <row r="582" spans="2:38" x14ac:dyDescent="0.3">
      <c r="B582" s="6">
        <v>5550</v>
      </c>
      <c r="C582" s="8">
        <f t="shared" si="280"/>
        <v>55.5</v>
      </c>
      <c r="D582" s="8">
        <f t="shared" si="281"/>
        <v>18383.141189594571</v>
      </c>
      <c r="E582" s="8">
        <f t="shared" si="282"/>
        <v>33.12277691818889</v>
      </c>
      <c r="F582" s="8">
        <f t="shared" si="283"/>
        <v>44.301714128077634</v>
      </c>
      <c r="G582" s="8">
        <f t="shared" si="266"/>
        <v>2.2250485660981263</v>
      </c>
      <c r="H582" s="8">
        <f t="shared" si="284"/>
        <v>29.482191763722099</v>
      </c>
      <c r="I582" s="7">
        <v>101325</v>
      </c>
      <c r="J582" s="8">
        <f t="shared" si="285"/>
        <v>12596040</v>
      </c>
      <c r="K582" s="8">
        <f t="shared" si="286"/>
        <v>9417600</v>
      </c>
      <c r="L582" s="8">
        <f t="shared" si="287"/>
        <v>2010305.619836349</v>
      </c>
      <c r="M582" s="17">
        <f t="shared" si="267"/>
        <v>106613659.06240965</v>
      </c>
      <c r="N582" s="18">
        <f t="shared" si="288"/>
        <v>124.31324944485566</v>
      </c>
      <c r="O582" s="18">
        <f t="shared" si="289"/>
        <v>92.944485566247224</v>
      </c>
      <c r="P582" s="18">
        <f t="shared" si="290"/>
        <v>19.840173894264485</v>
      </c>
      <c r="Q582" s="18">
        <f t="shared" si="291"/>
        <v>1052.1950067842058</v>
      </c>
      <c r="R582" s="10">
        <f t="shared" si="292"/>
        <v>0</v>
      </c>
      <c r="S582" s="8">
        <f t="shared" si="268"/>
        <v>55.500000000000519</v>
      </c>
      <c r="T582" s="8">
        <f t="shared" si="293"/>
        <v>16.183286236437098</v>
      </c>
      <c r="U582" s="8">
        <v>0</v>
      </c>
      <c r="V582" s="8">
        <f t="shared" si="294"/>
        <v>4.5266351539192602</v>
      </c>
      <c r="W582" s="8">
        <v>0</v>
      </c>
      <c r="X582" s="15">
        <f t="shared" si="274"/>
        <v>1200</v>
      </c>
      <c r="Y582" s="8">
        <f t="shared" si="275"/>
        <v>0</v>
      </c>
      <c r="Z582" s="8">
        <f t="shared" si="276"/>
        <v>1243.8448496640738</v>
      </c>
      <c r="AA582" s="29">
        <f t="shared" si="269"/>
        <v>0</v>
      </c>
      <c r="AB582" s="8"/>
      <c r="AC582" s="8"/>
      <c r="AD582" s="8">
        <f t="shared" si="270"/>
        <v>0</v>
      </c>
      <c r="AE582" s="8">
        <f t="shared" si="271"/>
        <v>1200</v>
      </c>
      <c r="AF582" s="8">
        <f t="shared" si="277"/>
        <v>256.15515033592629</v>
      </c>
      <c r="AG582" s="16">
        <f t="shared" si="264"/>
        <v>1200</v>
      </c>
      <c r="AH582" s="29">
        <f t="shared" si="278"/>
        <v>50.036990447157578</v>
      </c>
      <c r="AI582" s="29">
        <f t="shared" si="279"/>
        <v>43.844849664073728</v>
      </c>
      <c r="AJ582" s="28">
        <f t="shared" si="272"/>
        <v>7.748024490135165E-2</v>
      </c>
      <c r="AK582" s="25">
        <f t="shared" si="265"/>
        <v>0.77480244901351647</v>
      </c>
      <c r="AL582" s="26">
        <f t="shared" si="273"/>
        <v>5.8609859678112315</v>
      </c>
    </row>
    <row r="583" spans="2:38" x14ac:dyDescent="0.3">
      <c r="B583" s="6">
        <v>5560</v>
      </c>
      <c r="C583" s="8">
        <f t="shared" si="280"/>
        <v>55.6</v>
      </c>
      <c r="D583" s="8">
        <f t="shared" si="281"/>
        <v>18416.263966512761</v>
      </c>
      <c r="E583" s="8">
        <f t="shared" si="282"/>
        <v>33.12277691818889</v>
      </c>
      <c r="F583" s="8">
        <f t="shared" si="283"/>
        <v>44.301714128077634</v>
      </c>
      <c r="G583" s="8">
        <f t="shared" si="266"/>
        <v>2.2250485660981263</v>
      </c>
      <c r="H583" s="8">
        <f t="shared" si="284"/>
        <v>29.482191763722099</v>
      </c>
      <c r="I583" s="7">
        <v>101325</v>
      </c>
      <c r="J583" s="8">
        <f t="shared" si="285"/>
        <v>12596040</v>
      </c>
      <c r="K583" s="8">
        <f t="shared" si="286"/>
        <v>9417600</v>
      </c>
      <c r="L583" s="8">
        <f t="shared" si="287"/>
        <v>2009685.6299621803</v>
      </c>
      <c r="M583" s="17">
        <f t="shared" si="267"/>
        <v>106787498.98864824</v>
      </c>
      <c r="N583" s="18">
        <f t="shared" si="288"/>
        <v>124.31324944485566</v>
      </c>
      <c r="O583" s="18">
        <f t="shared" si="289"/>
        <v>92.944485566247224</v>
      </c>
      <c r="P583" s="18">
        <f t="shared" si="290"/>
        <v>19.83405506994503</v>
      </c>
      <c r="Q583" s="18">
        <f t="shared" si="291"/>
        <v>1053.9106734630964</v>
      </c>
      <c r="R583" s="10">
        <f t="shared" si="292"/>
        <v>0</v>
      </c>
      <c r="S583" s="8">
        <f t="shared" si="268"/>
        <v>55.60000000000052</v>
      </c>
      <c r="T583" s="8">
        <f t="shared" si="293"/>
        <v>16.183286236437098</v>
      </c>
      <c r="U583" s="8">
        <v>0</v>
      </c>
      <c r="V583" s="8">
        <f t="shared" si="294"/>
        <v>4.5252391134705867</v>
      </c>
      <c r="W583" s="8">
        <v>0</v>
      </c>
      <c r="X583" s="15">
        <f t="shared" si="274"/>
        <v>1200</v>
      </c>
      <c r="Y583" s="8">
        <f t="shared" si="275"/>
        <v>0</v>
      </c>
      <c r="Z583" s="8">
        <f t="shared" si="276"/>
        <v>1243.9238493931982</v>
      </c>
      <c r="AA583" s="29">
        <f t="shared" si="269"/>
        <v>0</v>
      </c>
      <c r="AB583" s="8"/>
      <c r="AC583" s="8"/>
      <c r="AD583" s="8">
        <f t="shared" si="270"/>
        <v>0</v>
      </c>
      <c r="AE583" s="8">
        <f t="shared" si="271"/>
        <v>1200</v>
      </c>
      <c r="AF583" s="8">
        <f t="shared" si="277"/>
        <v>256.07615060680183</v>
      </c>
      <c r="AG583" s="16">
        <f t="shared" si="264"/>
        <v>1200</v>
      </c>
      <c r="AH583" s="29">
        <f t="shared" si="278"/>
        <v>50.140507650890633</v>
      </c>
      <c r="AI583" s="29">
        <f t="shared" si="279"/>
        <v>43.923849393198175</v>
      </c>
      <c r="AJ583" s="28">
        <f t="shared" si="272"/>
        <v>7.7619848946218942E-2</v>
      </c>
      <c r="AK583" s="25">
        <f t="shared" si="265"/>
        <v>0.77619848946218939</v>
      </c>
      <c r="AL583" s="26">
        <f t="shared" si="273"/>
        <v>5.8715247941364295</v>
      </c>
    </row>
    <row r="584" spans="2:38" x14ac:dyDescent="0.3">
      <c r="B584" s="6">
        <v>5570</v>
      </c>
      <c r="C584" s="8">
        <f t="shared" si="280"/>
        <v>55.7</v>
      </c>
      <c r="D584" s="8">
        <f t="shared" si="281"/>
        <v>18449.38674343095</v>
      </c>
      <c r="E584" s="8">
        <f t="shared" si="282"/>
        <v>33.12277691818889</v>
      </c>
      <c r="F584" s="8">
        <f t="shared" si="283"/>
        <v>44.301714128077634</v>
      </c>
      <c r="G584" s="8">
        <f t="shared" si="266"/>
        <v>2.2250485660981263</v>
      </c>
      <c r="H584" s="8">
        <f t="shared" si="284"/>
        <v>29.482191763722099</v>
      </c>
      <c r="I584" s="7">
        <v>101325</v>
      </c>
      <c r="J584" s="8">
        <f t="shared" si="285"/>
        <v>12596040</v>
      </c>
      <c r="K584" s="8">
        <f t="shared" si="286"/>
        <v>9417600</v>
      </c>
      <c r="L584" s="8">
        <f t="shared" si="287"/>
        <v>2009065.6400880115</v>
      </c>
      <c r="M584" s="17">
        <f t="shared" si="267"/>
        <v>106961338.91488682</v>
      </c>
      <c r="N584" s="18">
        <f t="shared" si="288"/>
        <v>124.31324944485566</v>
      </c>
      <c r="O584" s="18">
        <f t="shared" si="289"/>
        <v>92.944485566247224</v>
      </c>
      <c r="P584" s="18">
        <f t="shared" si="290"/>
        <v>19.827936245625576</v>
      </c>
      <c r="Q584" s="18">
        <f t="shared" si="291"/>
        <v>1055.6263401419869</v>
      </c>
      <c r="R584" s="10">
        <f t="shared" si="292"/>
        <v>0</v>
      </c>
      <c r="S584" s="8">
        <f t="shared" si="268"/>
        <v>55.700000000000522</v>
      </c>
      <c r="T584" s="8">
        <f t="shared" si="293"/>
        <v>16.183286236437098</v>
      </c>
      <c r="U584" s="8">
        <v>0</v>
      </c>
      <c r="V584" s="8">
        <f t="shared" si="294"/>
        <v>4.5238430730219132</v>
      </c>
      <c r="W584" s="8">
        <v>0</v>
      </c>
      <c r="X584" s="15">
        <f t="shared" si="274"/>
        <v>1200</v>
      </c>
      <c r="Y584" s="8">
        <f t="shared" si="275"/>
        <v>0</v>
      </c>
      <c r="Z584" s="8">
        <f t="shared" si="276"/>
        <v>1244.0028491223227</v>
      </c>
      <c r="AA584" s="29">
        <f t="shared" si="269"/>
        <v>0</v>
      </c>
      <c r="AB584" s="8"/>
      <c r="AC584" s="8"/>
      <c r="AD584" s="8">
        <f t="shared" si="270"/>
        <v>0</v>
      </c>
      <c r="AE584" s="8">
        <f t="shared" si="271"/>
        <v>1200</v>
      </c>
      <c r="AF584" s="8">
        <f t="shared" si="277"/>
        <v>255.99715087767734</v>
      </c>
      <c r="AG584" s="16">
        <f t="shared" si="264"/>
        <v>1200</v>
      </c>
      <c r="AH584" s="29">
        <f t="shared" si="278"/>
        <v>50.244024854623696</v>
      </c>
      <c r="AI584" s="29">
        <f t="shared" si="279"/>
        <v>44.002849122322651</v>
      </c>
      <c r="AJ584" s="28">
        <f t="shared" si="272"/>
        <v>7.7759452991086261E-2</v>
      </c>
      <c r="AK584" s="25">
        <f t="shared" si="265"/>
        <v>0.77759452991086264</v>
      </c>
      <c r="AL584" s="26">
        <f t="shared" si="273"/>
        <v>5.8820636249764293</v>
      </c>
    </row>
    <row r="585" spans="2:38" x14ac:dyDescent="0.3">
      <c r="B585" s="6">
        <v>5580</v>
      </c>
      <c r="C585" s="8">
        <f t="shared" si="280"/>
        <v>55.800000000000004</v>
      </c>
      <c r="D585" s="8">
        <f t="shared" si="281"/>
        <v>18482.50952034914</v>
      </c>
      <c r="E585" s="8">
        <f t="shared" si="282"/>
        <v>33.12277691818889</v>
      </c>
      <c r="F585" s="8">
        <f t="shared" si="283"/>
        <v>44.301714128077634</v>
      </c>
      <c r="G585" s="8">
        <f t="shared" si="266"/>
        <v>2.2250485660981263</v>
      </c>
      <c r="H585" s="8">
        <f t="shared" si="284"/>
        <v>29.482191763722099</v>
      </c>
      <c r="I585" s="7">
        <v>101325</v>
      </c>
      <c r="J585" s="8">
        <f t="shared" si="285"/>
        <v>12596040</v>
      </c>
      <c r="K585" s="8">
        <f t="shared" si="286"/>
        <v>9417600</v>
      </c>
      <c r="L585" s="8">
        <f t="shared" si="287"/>
        <v>2008445.6502138427</v>
      </c>
      <c r="M585" s="17">
        <f t="shared" si="267"/>
        <v>107135178.8411254</v>
      </c>
      <c r="N585" s="18">
        <f t="shared" si="288"/>
        <v>124.31324944485566</v>
      </c>
      <c r="O585" s="18">
        <f t="shared" si="289"/>
        <v>92.944485566247224</v>
      </c>
      <c r="P585" s="18">
        <f t="shared" si="290"/>
        <v>19.821817421306122</v>
      </c>
      <c r="Q585" s="18">
        <f t="shared" si="291"/>
        <v>1057.3420068208773</v>
      </c>
      <c r="R585" s="10">
        <f t="shared" si="292"/>
        <v>0</v>
      </c>
      <c r="S585" s="8">
        <f t="shared" si="268"/>
        <v>55.800000000000523</v>
      </c>
      <c r="T585" s="8">
        <f t="shared" si="293"/>
        <v>16.183286236437098</v>
      </c>
      <c r="U585" s="8">
        <v>0</v>
      </c>
      <c r="V585" s="8">
        <f t="shared" si="294"/>
        <v>4.5224470325732407</v>
      </c>
      <c r="W585" s="8">
        <v>0</v>
      </c>
      <c r="X585" s="15">
        <f t="shared" si="274"/>
        <v>1200</v>
      </c>
      <c r="Y585" s="8">
        <f t="shared" si="275"/>
        <v>0</v>
      </c>
      <c r="Z585" s="8">
        <f t="shared" si="276"/>
        <v>1244.0818488514471</v>
      </c>
      <c r="AA585" s="29">
        <f t="shared" si="269"/>
        <v>0</v>
      </c>
      <c r="AB585" s="8"/>
      <c r="AC585" s="8"/>
      <c r="AD585" s="8">
        <f t="shared" si="270"/>
        <v>0</v>
      </c>
      <c r="AE585" s="8">
        <f t="shared" si="271"/>
        <v>1200</v>
      </c>
      <c r="AF585" s="8">
        <f t="shared" si="277"/>
        <v>255.91815114855291</v>
      </c>
      <c r="AG585" s="16">
        <f t="shared" si="264"/>
        <v>1200</v>
      </c>
      <c r="AH585" s="29">
        <f t="shared" si="278"/>
        <v>50.347542058356744</v>
      </c>
      <c r="AI585" s="29">
        <f t="shared" si="279"/>
        <v>44.081848851447099</v>
      </c>
      <c r="AJ585" s="28">
        <f t="shared" si="272"/>
        <v>7.7899057035953553E-2</v>
      </c>
      <c r="AK585" s="25">
        <f t="shared" si="265"/>
        <v>0.77899057035953556</v>
      </c>
      <c r="AL585" s="26">
        <f t="shared" si="273"/>
        <v>5.8926024603069624</v>
      </c>
    </row>
    <row r="586" spans="2:38" x14ac:dyDescent="0.3">
      <c r="B586" s="6">
        <v>5590</v>
      </c>
      <c r="C586" s="8">
        <f t="shared" si="280"/>
        <v>55.9</v>
      </c>
      <c r="D586" s="8">
        <f t="shared" si="281"/>
        <v>18515.632297267326</v>
      </c>
      <c r="E586" s="8">
        <f t="shared" si="282"/>
        <v>33.122776918186531</v>
      </c>
      <c r="F586" s="8">
        <f t="shared" si="283"/>
        <v>44.30171412807448</v>
      </c>
      <c r="G586" s="8">
        <f t="shared" si="266"/>
        <v>2.2250485660981263</v>
      </c>
      <c r="H586" s="8">
        <f t="shared" si="284"/>
        <v>29.482191763721051</v>
      </c>
      <c r="I586" s="7">
        <v>101325</v>
      </c>
      <c r="J586" s="8">
        <f t="shared" si="285"/>
        <v>12596040</v>
      </c>
      <c r="K586" s="8">
        <f t="shared" si="286"/>
        <v>9417600</v>
      </c>
      <c r="L586" s="8">
        <f t="shared" si="287"/>
        <v>2007825.660339674</v>
      </c>
      <c r="M586" s="17">
        <f t="shared" si="267"/>
        <v>107309018.76736397</v>
      </c>
      <c r="N586" s="18">
        <f t="shared" si="288"/>
        <v>124.31324944485566</v>
      </c>
      <c r="O586" s="18">
        <f t="shared" si="289"/>
        <v>92.944485566247224</v>
      </c>
      <c r="P586" s="18">
        <f t="shared" si="290"/>
        <v>19.815698596986667</v>
      </c>
      <c r="Q586" s="18">
        <f t="shared" si="291"/>
        <v>1059.0576734997678</v>
      </c>
      <c r="R586" s="10">
        <f t="shared" si="292"/>
        <v>0</v>
      </c>
      <c r="S586" s="8">
        <f t="shared" si="268"/>
        <v>55.900000000000524</v>
      </c>
      <c r="T586" s="8">
        <f t="shared" si="293"/>
        <v>16.183286236437098</v>
      </c>
      <c r="U586" s="8">
        <v>0</v>
      </c>
      <c r="V586" s="8">
        <f t="shared" si="294"/>
        <v>4.5210509921245672</v>
      </c>
      <c r="W586" s="8">
        <v>0</v>
      </c>
      <c r="X586" s="15">
        <f t="shared" si="274"/>
        <v>1200</v>
      </c>
      <c r="Y586" s="8">
        <f t="shared" si="275"/>
        <v>0</v>
      </c>
      <c r="Z586" s="8">
        <f t="shared" si="276"/>
        <v>1244.1608485805716</v>
      </c>
      <c r="AA586" s="29">
        <f t="shared" si="269"/>
        <v>0</v>
      </c>
      <c r="AB586" s="8"/>
      <c r="AC586" s="8"/>
      <c r="AD586" s="8">
        <f t="shared" si="270"/>
        <v>0</v>
      </c>
      <c r="AE586" s="8">
        <f t="shared" si="271"/>
        <v>1200</v>
      </c>
      <c r="AF586" s="8">
        <f t="shared" si="277"/>
        <v>255.83915141942845</v>
      </c>
      <c r="AG586" s="16">
        <f t="shared" si="264"/>
        <v>1200</v>
      </c>
      <c r="AH586" s="29">
        <f t="shared" si="278"/>
        <v>50.451059262089792</v>
      </c>
      <c r="AI586" s="29">
        <f t="shared" si="279"/>
        <v>44.160848580571553</v>
      </c>
      <c r="AJ586" s="28">
        <f t="shared" si="272"/>
        <v>7.8038661080820845E-2</v>
      </c>
      <c r="AK586" s="25">
        <f t="shared" si="265"/>
        <v>0.78038661080820848</v>
      </c>
      <c r="AL586" s="26">
        <f t="shared" si="273"/>
        <v>5.9031413001039361</v>
      </c>
    </row>
    <row r="587" spans="2:38" x14ac:dyDescent="0.3">
      <c r="B587" s="6">
        <v>5600</v>
      </c>
      <c r="C587" s="8">
        <f t="shared" si="280"/>
        <v>56</v>
      </c>
      <c r="D587" s="8">
        <f t="shared" si="281"/>
        <v>18548.755074185516</v>
      </c>
      <c r="E587" s="8">
        <f t="shared" si="282"/>
        <v>33.12277691818889</v>
      </c>
      <c r="F587" s="8">
        <f t="shared" si="283"/>
        <v>44.301714128077634</v>
      </c>
      <c r="G587" s="8">
        <f t="shared" si="266"/>
        <v>2.2250485660981263</v>
      </c>
      <c r="H587" s="8">
        <f t="shared" si="284"/>
        <v>29.482191763722099</v>
      </c>
      <c r="I587" s="7">
        <v>101325</v>
      </c>
      <c r="J587" s="8">
        <f t="shared" si="285"/>
        <v>12596040</v>
      </c>
      <c r="K587" s="8">
        <f t="shared" si="286"/>
        <v>9417600</v>
      </c>
      <c r="L587" s="8">
        <f t="shared" si="287"/>
        <v>2007205.6704655052</v>
      </c>
      <c r="M587" s="17">
        <f t="shared" si="267"/>
        <v>107482858.69360255</v>
      </c>
      <c r="N587" s="18">
        <f t="shared" si="288"/>
        <v>124.31324944485566</v>
      </c>
      <c r="O587" s="18">
        <f t="shared" si="289"/>
        <v>92.944485566247224</v>
      </c>
      <c r="P587" s="18">
        <f t="shared" si="290"/>
        <v>19.809579772667213</v>
      </c>
      <c r="Q587" s="18">
        <f t="shared" si="291"/>
        <v>1060.7733401786581</v>
      </c>
      <c r="R587" s="10">
        <f t="shared" si="292"/>
        <v>0</v>
      </c>
      <c r="S587" s="8">
        <f t="shared" si="268"/>
        <v>56.000000000000526</v>
      </c>
      <c r="T587" s="8">
        <f t="shared" si="293"/>
        <v>16.183286236437098</v>
      </c>
      <c r="U587" s="8">
        <v>0</v>
      </c>
      <c r="V587" s="8">
        <f t="shared" si="294"/>
        <v>4.5196549516758937</v>
      </c>
      <c r="W587" s="8">
        <v>0</v>
      </c>
      <c r="X587" s="15">
        <f t="shared" si="274"/>
        <v>1200</v>
      </c>
      <c r="Y587" s="8">
        <f t="shared" si="275"/>
        <v>0</v>
      </c>
      <c r="Z587" s="8">
        <f t="shared" si="276"/>
        <v>1244.2398483096961</v>
      </c>
      <c r="AA587" s="29">
        <f t="shared" si="269"/>
        <v>0</v>
      </c>
      <c r="AB587" s="8"/>
      <c r="AC587" s="8"/>
      <c r="AD587" s="8">
        <f t="shared" si="270"/>
        <v>0</v>
      </c>
      <c r="AE587" s="8">
        <f t="shared" si="271"/>
        <v>1200</v>
      </c>
      <c r="AF587" s="8">
        <f t="shared" si="277"/>
        <v>255.76015169030399</v>
      </c>
      <c r="AG587" s="16">
        <f t="shared" si="264"/>
        <v>1200</v>
      </c>
      <c r="AH587" s="29">
        <f t="shared" si="278"/>
        <v>50.554576465822848</v>
      </c>
      <c r="AI587" s="29">
        <f t="shared" si="279"/>
        <v>44.239848309696015</v>
      </c>
      <c r="AJ587" s="28">
        <f t="shared" si="272"/>
        <v>7.8178265125688151E-2</v>
      </c>
      <c r="AK587" s="25">
        <f t="shared" si="265"/>
        <v>0.78178265125688151</v>
      </c>
      <c r="AL587" s="26">
        <f t="shared" si="273"/>
        <v>5.9136801443434281</v>
      </c>
    </row>
    <row r="588" spans="2:38" x14ac:dyDescent="0.3">
      <c r="B588" s="6">
        <v>5610</v>
      </c>
      <c r="C588" s="8">
        <f t="shared" si="280"/>
        <v>56.1</v>
      </c>
      <c r="D588" s="8">
        <f t="shared" si="281"/>
        <v>18581.877851103702</v>
      </c>
      <c r="E588" s="8">
        <f t="shared" si="282"/>
        <v>33.12277691818889</v>
      </c>
      <c r="F588" s="8">
        <f t="shared" si="283"/>
        <v>44.301714128077634</v>
      </c>
      <c r="G588" s="8">
        <f t="shared" si="266"/>
        <v>2.2250485660981263</v>
      </c>
      <c r="H588" s="8">
        <f t="shared" si="284"/>
        <v>29.482191763722099</v>
      </c>
      <c r="I588" s="7">
        <v>101325</v>
      </c>
      <c r="J588" s="8">
        <f t="shared" si="285"/>
        <v>12596040</v>
      </c>
      <c r="K588" s="8">
        <f t="shared" si="286"/>
        <v>9417600</v>
      </c>
      <c r="L588" s="8">
        <f t="shared" si="287"/>
        <v>2006585.6805913365</v>
      </c>
      <c r="M588" s="17">
        <f t="shared" si="267"/>
        <v>107656698.61984113</v>
      </c>
      <c r="N588" s="18">
        <f t="shared" si="288"/>
        <v>124.31324944485566</v>
      </c>
      <c r="O588" s="18">
        <f t="shared" si="289"/>
        <v>92.944485566247224</v>
      </c>
      <c r="P588" s="18">
        <f t="shared" si="290"/>
        <v>19.803460948347755</v>
      </c>
      <c r="Q588" s="18">
        <f t="shared" si="291"/>
        <v>1062.4890068575487</v>
      </c>
      <c r="R588" s="10">
        <f t="shared" si="292"/>
        <v>0</v>
      </c>
      <c r="S588" s="8">
        <f t="shared" si="268"/>
        <v>56.100000000000527</v>
      </c>
      <c r="T588" s="8">
        <f t="shared" si="293"/>
        <v>16.183286236437098</v>
      </c>
      <c r="U588" s="8">
        <v>0</v>
      </c>
      <c r="V588" s="8">
        <f t="shared" si="294"/>
        <v>4.5182589112272211</v>
      </c>
      <c r="W588" s="8">
        <v>0</v>
      </c>
      <c r="X588" s="15">
        <f t="shared" si="274"/>
        <v>1200</v>
      </c>
      <c r="Y588" s="8">
        <f t="shared" si="275"/>
        <v>0</v>
      </c>
      <c r="Z588" s="8">
        <f t="shared" si="276"/>
        <v>1244.3188480388205</v>
      </c>
      <c r="AA588" s="29">
        <f t="shared" si="269"/>
        <v>0</v>
      </c>
      <c r="AB588" s="8"/>
      <c r="AC588" s="8"/>
      <c r="AD588" s="8">
        <f t="shared" si="270"/>
        <v>0</v>
      </c>
      <c r="AE588" s="8">
        <f t="shared" si="271"/>
        <v>1200</v>
      </c>
      <c r="AF588" s="8">
        <f t="shared" si="277"/>
        <v>255.68115196117952</v>
      </c>
      <c r="AG588" s="16">
        <f t="shared" si="264"/>
        <v>1200</v>
      </c>
      <c r="AH588" s="29">
        <f t="shared" si="278"/>
        <v>50.658093669555917</v>
      </c>
      <c r="AI588" s="29">
        <f t="shared" si="279"/>
        <v>44.31884803882047</v>
      </c>
      <c r="AJ588" s="28">
        <f t="shared" si="272"/>
        <v>7.8317869170555457E-2</v>
      </c>
      <c r="AK588" s="25">
        <f t="shared" si="265"/>
        <v>0.78317869170555454</v>
      </c>
      <c r="AL588" s="26">
        <f t="shared" si="273"/>
        <v>5.9242189930016877</v>
      </c>
    </row>
    <row r="589" spans="2:38" x14ac:dyDescent="0.3">
      <c r="B589" s="6">
        <v>5620</v>
      </c>
      <c r="C589" s="8">
        <f t="shared" si="280"/>
        <v>56.2</v>
      </c>
      <c r="D589" s="8">
        <f t="shared" si="281"/>
        <v>18615.000628021895</v>
      </c>
      <c r="E589" s="8">
        <f t="shared" si="282"/>
        <v>33.12277691818889</v>
      </c>
      <c r="F589" s="8">
        <f t="shared" si="283"/>
        <v>44.301714128077634</v>
      </c>
      <c r="G589" s="8">
        <f t="shared" si="266"/>
        <v>2.2250485660981263</v>
      </c>
      <c r="H589" s="8">
        <f t="shared" si="284"/>
        <v>29.482191763722099</v>
      </c>
      <c r="I589" s="7">
        <v>101325</v>
      </c>
      <c r="J589" s="8">
        <f t="shared" si="285"/>
        <v>12596040</v>
      </c>
      <c r="K589" s="8">
        <f t="shared" si="286"/>
        <v>9417600</v>
      </c>
      <c r="L589" s="8">
        <f t="shared" si="287"/>
        <v>2005965.6907171677</v>
      </c>
      <c r="M589" s="17">
        <f t="shared" si="267"/>
        <v>107830538.54607971</v>
      </c>
      <c r="N589" s="18">
        <f t="shared" si="288"/>
        <v>124.31324944485566</v>
      </c>
      <c r="O589" s="18">
        <f t="shared" si="289"/>
        <v>92.944485566247224</v>
      </c>
      <c r="P589" s="18">
        <f t="shared" si="290"/>
        <v>19.797342124028301</v>
      </c>
      <c r="Q589" s="18">
        <f t="shared" si="291"/>
        <v>1064.2046735364393</v>
      </c>
      <c r="R589" s="10">
        <f t="shared" si="292"/>
        <v>0</v>
      </c>
      <c r="S589" s="8">
        <f t="shared" si="268"/>
        <v>56.200000000000529</v>
      </c>
      <c r="T589" s="8">
        <f t="shared" si="293"/>
        <v>16.183286236437098</v>
      </c>
      <c r="U589" s="8">
        <v>0</v>
      </c>
      <c r="V589" s="8">
        <f t="shared" si="294"/>
        <v>4.5168628707785476</v>
      </c>
      <c r="W589" s="8">
        <v>0</v>
      </c>
      <c r="X589" s="15">
        <f t="shared" si="274"/>
        <v>1200</v>
      </c>
      <c r="Y589" s="8">
        <f t="shared" si="275"/>
        <v>0</v>
      </c>
      <c r="Z589" s="8">
        <f t="shared" si="276"/>
        <v>1244.397847767945</v>
      </c>
      <c r="AA589" s="29">
        <f t="shared" si="269"/>
        <v>0</v>
      </c>
      <c r="AB589" s="8"/>
      <c r="AC589" s="8"/>
      <c r="AD589" s="8">
        <f t="shared" si="270"/>
        <v>0</v>
      </c>
      <c r="AE589" s="8">
        <f t="shared" si="271"/>
        <v>1200</v>
      </c>
      <c r="AF589" s="8">
        <f t="shared" si="277"/>
        <v>255.60215223205506</v>
      </c>
      <c r="AG589" s="16">
        <f t="shared" si="264"/>
        <v>1200</v>
      </c>
      <c r="AH589" s="29">
        <f t="shared" si="278"/>
        <v>50.761610873288973</v>
      </c>
      <c r="AI589" s="29">
        <f t="shared" si="279"/>
        <v>44.397847767944931</v>
      </c>
      <c r="AJ589" s="28">
        <f t="shared" si="272"/>
        <v>7.8457473215422763E-2</v>
      </c>
      <c r="AK589" s="25">
        <f t="shared" si="265"/>
        <v>0.78457473215422757</v>
      </c>
      <c r="AL589" s="26">
        <f t="shared" si="273"/>
        <v>5.9347578460551329</v>
      </c>
    </row>
    <row r="590" spans="2:38" x14ac:dyDescent="0.3">
      <c r="B590" s="6">
        <v>5630</v>
      </c>
      <c r="C590" s="8">
        <f t="shared" si="280"/>
        <v>56.300000000000004</v>
      </c>
      <c r="D590" s="8">
        <f t="shared" si="281"/>
        <v>18648.123404940081</v>
      </c>
      <c r="E590" s="8">
        <f t="shared" si="282"/>
        <v>33.12277691818889</v>
      </c>
      <c r="F590" s="8">
        <f t="shared" si="283"/>
        <v>44.301714128077634</v>
      </c>
      <c r="G590" s="8">
        <f t="shared" si="266"/>
        <v>2.2250485660981263</v>
      </c>
      <c r="H590" s="8">
        <f t="shared" si="284"/>
        <v>29.482191763722099</v>
      </c>
      <c r="I590" s="7">
        <v>101325</v>
      </c>
      <c r="J590" s="8">
        <f t="shared" si="285"/>
        <v>12596040</v>
      </c>
      <c r="K590" s="8">
        <f t="shared" si="286"/>
        <v>9417600</v>
      </c>
      <c r="L590" s="8">
        <f t="shared" si="287"/>
        <v>2005345.7008429989</v>
      </c>
      <c r="M590" s="17">
        <f t="shared" si="267"/>
        <v>108004378.47231829</v>
      </c>
      <c r="N590" s="18">
        <f t="shared" si="288"/>
        <v>124.31324944485566</v>
      </c>
      <c r="O590" s="18">
        <f t="shared" si="289"/>
        <v>92.944485566247224</v>
      </c>
      <c r="P590" s="18">
        <f t="shared" si="290"/>
        <v>19.791223299708847</v>
      </c>
      <c r="Q590" s="18">
        <f t="shared" si="291"/>
        <v>1065.9203402153298</v>
      </c>
      <c r="R590" s="10">
        <f t="shared" si="292"/>
        <v>0</v>
      </c>
      <c r="S590" s="8">
        <f t="shared" si="268"/>
        <v>56.30000000000053</v>
      </c>
      <c r="T590" s="8">
        <f t="shared" si="293"/>
        <v>16.183286236437098</v>
      </c>
      <c r="U590" s="8">
        <v>0</v>
      </c>
      <c r="V590" s="8">
        <f t="shared" si="294"/>
        <v>4.5154668303298751</v>
      </c>
      <c r="W590" s="8">
        <v>0</v>
      </c>
      <c r="X590" s="15">
        <f t="shared" si="274"/>
        <v>1200</v>
      </c>
      <c r="Y590" s="8">
        <f t="shared" si="275"/>
        <v>0</v>
      </c>
      <c r="Z590" s="8">
        <f t="shared" si="276"/>
        <v>1244.4768474970695</v>
      </c>
      <c r="AA590" s="29">
        <f t="shared" si="269"/>
        <v>0</v>
      </c>
      <c r="AB590" s="8"/>
      <c r="AC590" s="8"/>
      <c r="AD590" s="8">
        <f t="shared" si="270"/>
        <v>0</v>
      </c>
      <c r="AE590" s="8">
        <f t="shared" si="271"/>
        <v>1200</v>
      </c>
      <c r="AF590" s="8">
        <f t="shared" si="277"/>
        <v>255.5231525029306</v>
      </c>
      <c r="AG590" s="16">
        <f t="shared" si="264"/>
        <v>1200</v>
      </c>
      <c r="AH590" s="29">
        <f t="shared" si="278"/>
        <v>50.865128077022028</v>
      </c>
      <c r="AI590" s="29">
        <f t="shared" si="279"/>
        <v>44.476847497069393</v>
      </c>
      <c r="AJ590" s="28">
        <f t="shared" si="272"/>
        <v>7.8597077260290069E-2</v>
      </c>
      <c r="AK590" s="25">
        <f t="shared" si="265"/>
        <v>0.78597077260290071</v>
      </c>
      <c r="AL590" s="26">
        <f t="shared" si="273"/>
        <v>5.9452967034803486</v>
      </c>
    </row>
    <row r="591" spans="2:38" x14ac:dyDescent="0.3">
      <c r="B591" s="6">
        <v>5640</v>
      </c>
      <c r="C591" s="8">
        <f t="shared" si="280"/>
        <v>56.4</v>
      </c>
      <c r="D591" s="8">
        <f t="shared" si="281"/>
        <v>18681.246181858267</v>
      </c>
      <c r="E591" s="8">
        <f t="shared" si="282"/>
        <v>33.122776918186531</v>
      </c>
      <c r="F591" s="8">
        <f t="shared" si="283"/>
        <v>44.30171412807448</v>
      </c>
      <c r="G591" s="8">
        <f t="shared" si="266"/>
        <v>2.2250485660981263</v>
      </c>
      <c r="H591" s="8">
        <f t="shared" si="284"/>
        <v>29.482191763721051</v>
      </c>
      <c r="I591" s="7">
        <v>101325</v>
      </c>
      <c r="J591" s="8">
        <f t="shared" si="285"/>
        <v>12596040</v>
      </c>
      <c r="K591" s="8">
        <f t="shared" si="286"/>
        <v>9417600</v>
      </c>
      <c r="L591" s="8">
        <f t="shared" si="287"/>
        <v>2004725.7109688302</v>
      </c>
      <c r="M591" s="17">
        <f t="shared" si="267"/>
        <v>108178218.39855686</v>
      </c>
      <c r="N591" s="18">
        <f t="shared" si="288"/>
        <v>124.31324944485566</v>
      </c>
      <c r="O591" s="18">
        <f t="shared" si="289"/>
        <v>92.944485566247224</v>
      </c>
      <c r="P591" s="18">
        <f t="shared" si="290"/>
        <v>19.785104475389392</v>
      </c>
      <c r="Q591" s="18">
        <f t="shared" si="291"/>
        <v>1067.6360068942201</v>
      </c>
      <c r="R591" s="10">
        <f t="shared" si="292"/>
        <v>0</v>
      </c>
      <c r="S591" s="8">
        <f t="shared" si="268"/>
        <v>56.400000000000531</v>
      </c>
      <c r="T591" s="8">
        <f t="shared" si="293"/>
        <v>16.183286236437098</v>
      </c>
      <c r="U591" s="8">
        <v>0</v>
      </c>
      <c r="V591" s="8">
        <f t="shared" si="294"/>
        <v>4.5140707898812016</v>
      </c>
      <c r="W591" s="8">
        <v>0</v>
      </c>
      <c r="X591" s="15">
        <f t="shared" si="274"/>
        <v>1200</v>
      </c>
      <c r="Y591" s="8">
        <f t="shared" si="275"/>
        <v>0</v>
      </c>
      <c r="Z591" s="8">
        <f t="shared" si="276"/>
        <v>1244.5558472261939</v>
      </c>
      <c r="AA591" s="29">
        <f t="shared" si="269"/>
        <v>0</v>
      </c>
      <c r="AB591" s="8"/>
      <c r="AC591" s="8"/>
      <c r="AD591" s="8">
        <f t="shared" si="270"/>
        <v>0</v>
      </c>
      <c r="AE591" s="8">
        <f t="shared" si="271"/>
        <v>1200</v>
      </c>
      <c r="AF591" s="8">
        <f t="shared" si="277"/>
        <v>255.44415277380614</v>
      </c>
      <c r="AG591" s="16">
        <f t="shared" si="264"/>
        <v>1200</v>
      </c>
      <c r="AH591" s="29">
        <f t="shared" si="278"/>
        <v>50.968645280755076</v>
      </c>
      <c r="AI591" s="29">
        <f t="shared" si="279"/>
        <v>44.555847226193848</v>
      </c>
      <c r="AJ591" s="28">
        <f t="shared" si="272"/>
        <v>7.8736681305157361E-2</v>
      </c>
      <c r="AK591" s="25">
        <f t="shared" si="265"/>
        <v>0.78736681305157363</v>
      </c>
      <c r="AL591" s="26">
        <f t="shared" si="273"/>
        <v>5.9558355652540858</v>
      </c>
    </row>
    <row r="592" spans="2:38" x14ac:dyDescent="0.3">
      <c r="B592" s="6">
        <v>5650</v>
      </c>
      <c r="C592" s="8">
        <f t="shared" si="280"/>
        <v>56.5</v>
      </c>
      <c r="D592" s="8">
        <f t="shared" si="281"/>
        <v>18714.368958776457</v>
      </c>
      <c r="E592" s="8">
        <f t="shared" si="282"/>
        <v>33.12277691818889</v>
      </c>
      <c r="F592" s="8">
        <f t="shared" si="283"/>
        <v>44.301714128077634</v>
      </c>
      <c r="G592" s="8">
        <f t="shared" si="266"/>
        <v>2.2250485660981263</v>
      </c>
      <c r="H592" s="8">
        <f t="shared" si="284"/>
        <v>29.482191763722099</v>
      </c>
      <c r="I592" s="7">
        <v>101325</v>
      </c>
      <c r="J592" s="8">
        <f t="shared" si="285"/>
        <v>12596040</v>
      </c>
      <c r="K592" s="8">
        <f t="shared" si="286"/>
        <v>9417600</v>
      </c>
      <c r="L592" s="8">
        <f t="shared" si="287"/>
        <v>2004105.7210946614</v>
      </c>
      <c r="M592" s="17">
        <f t="shared" si="267"/>
        <v>108352058.32479544</v>
      </c>
      <c r="N592" s="18">
        <f t="shared" si="288"/>
        <v>124.31324944485566</v>
      </c>
      <c r="O592" s="18">
        <f t="shared" si="289"/>
        <v>92.944485566247224</v>
      </c>
      <c r="P592" s="18">
        <f t="shared" si="290"/>
        <v>19.778985651069938</v>
      </c>
      <c r="Q592" s="18">
        <f t="shared" si="291"/>
        <v>1069.3516735731107</v>
      </c>
      <c r="R592" s="10">
        <f t="shared" si="292"/>
        <v>0</v>
      </c>
      <c r="S592" s="8">
        <f t="shared" si="268"/>
        <v>56.500000000000533</v>
      </c>
      <c r="T592" s="8">
        <f t="shared" si="293"/>
        <v>16.183286236437098</v>
      </c>
      <c r="U592" s="8">
        <v>0</v>
      </c>
      <c r="V592" s="8">
        <f t="shared" si="294"/>
        <v>4.512674749432529</v>
      </c>
      <c r="W592" s="8">
        <v>0</v>
      </c>
      <c r="X592" s="15">
        <f t="shared" si="274"/>
        <v>1200</v>
      </c>
      <c r="Y592" s="8">
        <f t="shared" si="275"/>
        <v>0</v>
      </c>
      <c r="Z592" s="8">
        <f t="shared" si="276"/>
        <v>1244.6348469553184</v>
      </c>
      <c r="AA592" s="29">
        <f t="shared" si="269"/>
        <v>0</v>
      </c>
      <c r="AB592" s="8"/>
      <c r="AC592" s="8"/>
      <c r="AD592" s="8">
        <f t="shared" si="270"/>
        <v>0</v>
      </c>
      <c r="AE592" s="8">
        <f t="shared" si="271"/>
        <v>1200</v>
      </c>
      <c r="AF592" s="8">
        <f t="shared" si="277"/>
        <v>255.36515304468168</v>
      </c>
      <c r="AG592" s="16">
        <f t="shared" si="264"/>
        <v>1200</v>
      </c>
      <c r="AH592" s="29">
        <f t="shared" si="278"/>
        <v>51.072162484488139</v>
      </c>
      <c r="AI592" s="29">
        <f t="shared" si="279"/>
        <v>44.634846955318309</v>
      </c>
      <c r="AJ592" s="28">
        <f t="shared" si="272"/>
        <v>7.8876285350024666E-2</v>
      </c>
      <c r="AK592" s="25">
        <f t="shared" si="265"/>
        <v>0.78876285350024666</v>
      </c>
      <c r="AL592" s="26">
        <f t="shared" si="273"/>
        <v>5.9663744313532607</v>
      </c>
    </row>
    <row r="593" spans="2:38" x14ac:dyDescent="0.3">
      <c r="B593" s="6">
        <v>5660</v>
      </c>
      <c r="C593" s="8">
        <f t="shared" si="280"/>
        <v>56.6</v>
      </c>
      <c r="D593" s="8">
        <f t="shared" si="281"/>
        <v>18747.491735694646</v>
      </c>
      <c r="E593" s="8">
        <f t="shared" si="282"/>
        <v>33.12277691818889</v>
      </c>
      <c r="F593" s="8">
        <f t="shared" si="283"/>
        <v>44.301714128077634</v>
      </c>
      <c r="G593" s="8">
        <f t="shared" si="266"/>
        <v>2.2250485660981263</v>
      </c>
      <c r="H593" s="8">
        <f t="shared" si="284"/>
        <v>29.482191763722099</v>
      </c>
      <c r="I593" s="7">
        <v>101325</v>
      </c>
      <c r="J593" s="8">
        <f t="shared" si="285"/>
        <v>12596040</v>
      </c>
      <c r="K593" s="8">
        <f t="shared" si="286"/>
        <v>9417600</v>
      </c>
      <c r="L593" s="8">
        <f t="shared" si="287"/>
        <v>2003485.7312204926</v>
      </c>
      <c r="M593" s="17">
        <f t="shared" si="267"/>
        <v>108525898.25103402</v>
      </c>
      <c r="N593" s="18">
        <f t="shared" si="288"/>
        <v>124.31324944485566</v>
      </c>
      <c r="O593" s="18">
        <f t="shared" si="289"/>
        <v>92.944485566247224</v>
      </c>
      <c r="P593" s="18">
        <f t="shared" si="290"/>
        <v>19.772866826750484</v>
      </c>
      <c r="Q593" s="18">
        <f t="shared" si="291"/>
        <v>1071.0673402520013</v>
      </c>
      <c r="R593" s="10">
        <f t="shared" si="292"/>
        <v>0</v>
      </c>
      <c r="S593" s="8">
        <f t="shared" si="268"/>
        <v>56.600000000000534</v>
      </c>
      <c r="T593" s="8">
        <f t="shared" si="293"/>
        <v>16.183286236437098</v>
      </c>
      <c r="U593" s="8">
        <v>0</v>
      </c>
      <c r="V593" s="8">
        <f t="shared" si="294"/>
        <v>4.5112787089838564</v>
      </c>
      <c r="W593" s="8">
        <v>0</v>
      </c>
      <c r="X593" s="15">
        <f t="shared" si="274"/>
        <v>1200</v>
      </c>
      <c r="Y593" s="8">
        <f t="shared" si="275"/>
        <v>0</v>
      </c>
      <c r="Z593" s="8">
        <f t="shared" si="276"/>
        <v>1244.7138466844428</v>
      </c>
      <c r="AA593" s="29">
        <f t="shared" si="269"/>
        <v>0</v>
      </c>
      <c r="AB593" s="8"/>
      <c r="AC593" s="8"/>
      <c r="AD593" s="8">
        <f t="shared" si="270"/>
        <v>0</v>
      </c>
      <c r="AE593" s="8">
        <f t="shared" si="271"/>
        <v>1200</v>
      </c>
      <c r="AF593" s="8">
        <f t="shared" si="277"/>
        <v>255.28615331555724</v>
      </c>
      <c r="AG593" s="16">
        <f t="shared" si="264"/>
        <v>1200</v>
      </c>
      <c r="AH593" s="29">
        <f t="shared" si="278"/>
        <v>51.175679688221202</v>
      </c>
      <c r="AI593" s="29">
        <f t="shared" si="279"/>
        <v>44.713846684442764</v>
      </c>
      <c r="AJ593" s="28">
        <f t="shared" si="272"/>
        <v>7.9015889394891972E-2</v>
      </c>
      <c r="AK593" s="25">
        <f t="shared" si="265"/>
        <v>0.79015889394891969</v>
      </c>
      <c r="AL593" s="26">
        <f t="shared" si="273"/>
        <v>5.9769133017549523</v>
      </c>
    </row>
    <row r="594" spans="2:38" x14ac:dyDescent="0.3">
      <c r="B594" s="6">
        <v>5670</v>
      </c>
      <c r="C594" s="8">
        <f t="shared" si="280"/>
        <v>56.7</v>
      </c>
      <c r="D594" s="8">
        <f t="shared" si="281"/>
        <v>18780.614512612836</v>
      </c>
      <c r="E594" s="8">
        <f t="shared" si="282"/>
        <v>33.12277691818889</v>
      </c>
      <c r="F594" s="8">
        <f t="shared" si="283"/>
        <v>44.301714128077634</v>
      </c>
      <c r="G594" s="8">
        <f t="shared" si="266"/>
        <v>2.2250485660981263</v>
      </c>
      <c r="H594" s="8">
        <f t="shared" si="284"/>
        <v>29.482191763722099</v>
      </c>
      <c r="I594" s="7">
        <v>101325</v>
      </c>
      <c r="J594" s="8">
        <f t="shared" si="285"/>
        <v>12596040</v>
      </c>
      <c r="K594" s="8">
        <f t="shared" si="286"/>
        <v>9417600</v>
      </c>
      <c r="L594" s="8">
        <f t="shared" si="287"/>
        <v>2002865.7413463239</v>
      </c>
      <c r="M594" s="17">
        <f t="shared" si="267"/>
        <v>108699738.1772726</v>
      </c>
      <c r="N594" s="18">
        <f t="shared" si="288"/>
        <v>124.31324944485566</v>
      </c>
      <c r="O594" s="18">
        <f t="shared" si="289"/>
        <v>92.944485566247224</v>
      </c>
      <c r="P594" s="18">
        <f t="shared" si="290"/>
        <v>19.766748002431026</v>
      </c>
      <c r="Q594" s="18">
        <f t="shared" si="291"/>
        <v>1072.7830069308918</v>
      </c>
      <c r="R594" s="10">
        <f t="shared" si="292"/>
        <v>0</v>
      </c>
      <c r="S594" s="8">
        <f t="shared" si="268"/>
        <v>56.700000000000536</v>
      </c>
      <c r="T594" s="8">
        <f t="shared" si="293"/>
        <v>16.183286236437098</v>
      </c>
      <c r="U594" s="8">
        <v>0</v>
      </c>
      <c r="V594" s="8">
        <f t="shared" si="294"/>
        <v>4.5098826685351829</v>
      </c>
      <c r="W594" s="8">
        <v>0</v>
      </c>
      <c r="X594" s="15">
        <f t="shared" si="274"/>
        <v>1200</v>
      </c>
      <c r="Y594" s="8">
        <f t="shared" si="275"/>
        <v>0</v>
      </c>
      <c r="Z594" s="8">
        <f t="shared" si="276"/>
        <v>1244.7928464135673</v>
      </c>
      <c r="AA594" s="29">
        <f t="shared" si="269"/>
        <v>0</v>
      </c>
      <c r="AB594" s="8"/>
      <c r="AC594" s="8"/>
      <c r="AD594" s="8">
        <f t="shared" si="270"/>
        <v>0</v>
      </c>
      <c r="AE594" s="8">
        <f t="shared" si="271"/>
        <v>1200</v>
      </c>
      <c r="AF594" s="8">
        <f t="shared" si="277"/>
        <v>255.20715358643278</v>
      </c>
      <c r="AG594" s="16">
        <f t="shared" si="264"/>
        <v>1200</v>
      </c>
      <c r="AH594" s="29">
        <f t="shared" si="278"/>
        <v>51.279196891954257</v>
      </c>
      <c r="AI594" s="29">
        <f t="shared" si="279"/>
        <v>44.792846413567226</v>
      </c>
      <c r="AJ594" s="28">
        <f t="shared" si="272"/>
        <v>7.9155493439759278E-2</v>
      </c>
      <c r="AK594" s="25">
        <f t="shared" si="265"/>
        <v>0.79155493439759272</v>
      </c>
      <c r="AL594" s="26">
        <f t="shared" si="273"/>
        <v>5.9874521764364008</v>
      </c>
    </row>
    <row r="595" spans="2:38" x14ac:dyDescent="0.3">
      <c r="B595" s="6">
        <v>5680</v>
      </c>
      <c r="C595" s="8">
        <f t="shared" si="280"/>
        <v>56.800000000000004</v>
      </c>
      <c r="D595" s="8">
        <f t="shared" si="281"/>
        <v>18813.737289531022</v>
      </c>
      <c r="E595" s="8">
        <f t="shared" si="282"/>
        <v>33.12277691818889</v>
      </c>
      <c r="F595" s="8">
        <f t="shared" si="283"/>
        <v>44.301714128077634</v>
      </c>
      <c r="G595" s="8">
        <f t="shared" si="266"/>
        <v>2.2250485660981263</v>
      </c>
      <c r="H595" s="8">
        <f t="shared" si="284"/>
        <v>29.482191763722099</v>
      </c>
      <c r="I595" s="7">
        <v>101325</v>
      </c>
      <c r="J595" s="8">
        <f t="shared" si="285"/>
        <v>12596040</v>
      </c>
      <c r="K595" s="8">
        <f t="shared" si="286"/>
        <v>9417600</v>
      </c>
      <c r="L595" s="8">
        <f t="shared" si="287"/>
        <v>2002245.7514721551</v>
      </c>
      <c r="M595" s="17">
        <f t="shared" si="267"/>
        <v>108873578.10351118</v>
      </c>
      <c r="N595" s="18">
        <f t="shared" si="288"/>
        <v>124.31324944485566</v>
      </c>
      <c r="O595" s="18">
        <f t="shared" si="289"/>
        <v>92.944485566247224</v>
      </c>
      <c r="P595" s="18">
        <f t="shared" si="290"/>
        <v>19.760629178111571</v>
      </c>
      <c r="Q595" s="18">
        <f t="shared" si="291"/>
        <v>1074.4986736097821</v>
      </c>
      <c r="R595" s="10">
        <f t="shared" si="292"/>
        <v>0</v>
      </c>
      <c r="S595" s="8">
        <f t="shared" si="268"/>
        <v>56.800000000000537</v>
      </c>
      <c r="T595" s="8">
        <f t="shared" si="293"/>
        <v>16.183286236437098</v>
      </c>
      <c r="U595" s="8">
        <v>0</v>
      </c>
      <c r="V595" s="8">
        <f t="shared" si="294"/>
        <v>4.5084866280865104</v>
      </c>
      <c r="W595" s="8">
        <v>0</v>
      </c>
      <c r="X595" s="15">
        <f t="shared" si="274"/>
        <v>1200</v>
      </c>
      <c r="Y595" s="8">
        <f t="shared" si="275"/>
        <v>0</v>
      </c>
      <c r="Z595" s="8">
        <f t="shared" si="276"/>
        <v>1244.8718461426918</v>
      </c>
      <c r="AA595" s="29">
        <f t="shared" si="269"/>
        <v>0</v>
      </c>
      <c r="AB595" s="8"/>
      <c r="AC595" s="8"/>
      <c r="AD595" s="8">
        <f t="shared" si="270"/>
        <v>0</v>
      </c>
      <c r="AE595" s="8">
        <f t="shared" si="271"/>
        <v>1200</v>
      </c>
      <c r="AF595" s="8">
        <f t="shared" si="277"/>
        <v>255.12815385730832</v>
      </c>
      <c r="AG595" s="16">
        <f t="shared" si="264"/>
        <v>1200</v>
      </c>
      <c r="AH595" s="29">
        <f t="shared" si="278"/>
        <v>51.382714095687312</v>
      </c>
      <c r="AI595" s="29">
        <f t="shared" si="279"/>
        <v>44.871846142691687</v>
      </c>
      <c r="AJ595" s="28">
        <f t="shared" si="272"/>
        <v>7.9295097484626584E-2</v>
      </c>
      <c r="AK595" s="25">
        <f t="shared" si="265"/>
        <v>0.79295097484626587</v>
      </c>
      <c r="AL595" s="26">
        <f t="shared" si="273"/>
        <v>5.9979910553750075</v>
      </c>
    </row>
    <row r="596" spans="2:38" x14ac:dyDescent="0.3">
      <c r="B596" s="6">
        <v>5690</v>
      </c>
      <c r="C596" s="8">
        <f t="shared" si="280"/>
        <v>56.9</v>
      </c>
      <c r="D596" s="8">
        <f t="shared" si="281"/>
        <v>18846.860066449211</v>
      </c>
      <c r="E596" s="8">
        <f t="shared" si="282"/>
        <v>33.122776918186531</v>
      </c>
      <c r="F596" s="8">
        <f t="shared" si="283"/>
        <v>44.30171412807448</v>
      </c>
      <c r="G596" s="8">
        <f t="shared" si="266"/>
        <v>2.2250485660981263</v>
      </c>
      <c r="H596" s="8">
        <f t="shared" si="284"/>
        <v>29.482191763721051</v>
      </c>
      <c r="I596" s="7">
        <v>101325</v>
      </c>
      <c r="J596" s="8">
        <f t="shared" si="285"/>
        <v>12596040</v>
      </c>
      <c r="K596" s="8">
        <f t="shared" si="286"/>
        <v>9417600</v>
      </c>
      <c r="L596" s="8">
        <f t="shared" si="287"/>
        <v>2001625.7615979863</v>
      </c>
      <c r="M596" s="17">
        <f t="shared" si="267"/>
        <v>109047418.02974975</v>
      </c>
      <c r="N596" s="18">
        <f t="shared" si="288"/>
        <v>124.31324944485566</v>
      </c>
      <c r="O596" s="18">
        <f t="shared" si="289"/>
        <v>92.944485566247224</v>
      </c>
      <c r="P596" s="18">
        <f t="shared" si="290"/>
        <v>19.754510353792117</v>
      </c>
      <c r="Q596" s="18">
        <f t="shared" si="291"/>
        <v>1076.2143402886727</v>
      </c>
      <c r="R596" s="10">
        <f t="shared" si="292"/>
        <v>0</v>
      </c>
      <c r="S596" s="8">
        <f t="shared" si="268"/>
        <v>56.900000000000539</v>
      </c>
      <c r="T596" s="8">
        <f t="shared" si="293"/>
        <v>16.183286236437098</v>
      </c>
      <c r="U596" s="8">
        <v>0</v>
      </c>
      <c r="V596" s="8">
        <f t="shared" si="294"/>
        <v>4.5070905876378369</v>
      </c>
      <c r="W596" s="8">
        <v>0</v>
      </c>
      <c r="X596" s="15">
        <f t="shared" si="274"/>
        <v>1200</v>
      </c>
      <c r="Y596" s="8">
        <f t="shared" si="275"/>
        <v>0</v>
      </c>
      <c r="Z596" s="8">
        <f t="shared" si="276"/>
        <v>1244.9508458718162</v>
      </c>
      <c r="AA596" s="29">
        <f t="shared" si="269"/>
        <v>0</v>
      </c>
      <c r="AB596" s="8"/>
      <c r="AC596" s="8"/>
      <c r="AD596" s="8">
        <f t="shared" si="270"/>
        <v>0</v>
      </c>
      <c r="AE596" s="8">
        <f t="shared" si="271"/>
        <v>1200</v>
      </c>
      <c r="AF596" s="8">
        <f t="shared" si="277"/>
        <v>255.04915412818386</v>
      </c>
      <c r="AG596" s="16">
        <f t="shared" si="264"/>
        <v>1200</v>
      </c>
      <c r="AH596" s="29">
        <f t="shared" si="278"/>
        <v>51.486231299420368</v>
      </c>
      <c r="AI596" s="29">
        <f t="shared" si="279"/>
        <v>44.950845871816142</v>
      </c>
      <c r="AJ596" s="28">
        <f t="shared" si="272"/>
        <v>7.9434701529493876E-2</v>
      </c>
      <c r="AK596" s="25">
        <f t="shared" si="265"/>
        <v>0.79434701529493879</v>
      </c>
      <c r="AL596" s="26">
        <f t="shared" si="273"/>
        <v>6.0085299385483317</v>
      </c>
    </row>
    <row r="597" spans="2:38" x14ac:dyDescent="0.3">
      <c r="B597" s="6">
        <v>5700</v>
      </c>
      <c r="C597" s="8">
        <f t="shared" si="280"/>
        <v>57</v>
      </c>
      <c r="D597" s="8">
        <f t="shared" si="281"/>
        <v>18879.982843367401</v>
      </c>
      <c r="E597" s="8">
        <f t="shared" si="282"/>
        <v>33.12277691818889</v>
      </c>
      <c r="F597" s="8">
        <f t="shared" si="283"/>
        <v>44.301714128077634</v>
      </c>
      <c r="G597" s="8">
        <f t="shared" si="266"/>
        <v>2.2250485660981263</v>
      </c>
      <c r="H597" s="8">
        <f t="shared" si="284"/>
        <v>29.482191763722099</v>
      </c>
      <c r="I597" s="7">
        <v>101325</v>
      </c>
      <c r="J597" s="8">
        <f t="shared" si="285"/>
        <v>12596040</v>
      </c>
      <c r="K597" s="8">
        <f t="shared" si="286"/>
        <v>9417600</v>
      </c>
      <c r="L597" s="8">
        <f t="shared" si="287"/>
        <v>2001005.7717238176</v>
      </c>
      <c r="M597" s="17">
        <f t="shared" si="267"/>
        <v>109221257.95598833</v>
      </c>
      <c r="N597" s="18">
        <f t="shared" si="288"/>
        <v>124.31324944485566</v>
      </c>
      <c r="O597" s="18">
        <f t="shared" si="289"/>
        <v>92.944485566247224</v>
      </c>
      <c r="P597" s="18">
        <f t="shared" si="290"/>
        <v>19.748391529472663</v>
      </c>
      <c r="Q597" s="18">
        <f t="shared" si="291"/>
        <v>1077.930006967563</v>
      </c>
      <c r="R597" s="10">
        <f t="shared" si="292"/>
        <v>0</v>
      </c>
      <c r="S597" s="8">
        <f t="shared" si="268"/>
        <v>57.00000000000054</v>
      </c>
      <c r="T597" s="8">
        <f t="shared" si="293"/>
        <v>16.183286236437098</v>
      </c>
      <c r="U597" s="8">
        <v>0</v>
      </c>
      <c r="V597" s="8">
        <f t="shared" si="294"/>
        <v>4.5056945471891643</v>
      </c>
      <c r="W597" s="8">
        <v>0</v>
      </c>
      <c r="X597" s="15">
        <f t="shared" si="274"/>
        <v>1200</v>
      </c>
      <c r="Y597" s="8">
        <f t="shared" si="275"/>
        <v>0</v>
      </c>
      <c r="Z597" s="8">
        <f t="shared" si="276"/>
        <v>1245.0298456009407</v>
      </c>
      <c r="AA597" s="29">
        <f t="shared" si="269"/>
        <v>0</v>
      </c>
      <c r="AB597" s="8"/>
      <c r="AC597" s="8"/>
      <c r="AD597" s="8">
        <f t="shared" si="270"/>
        <v>0</v>
      </c>
      <c r="AE597" s="8">
        <f t="shared" si="271"/>
        <v>1200</v>
      </c>
      <c r="AF597" s="8">
        <f t="shared" si="277"/>
        <v>254.9701543990594</v>
      </c>
      <c r="AG597" s="16">
        <f t="shared" si="264"/>
        <v>1200</v>
      </c>
      <c r="AH597" s="29">
        <f t="shared" si="278"/>
        <v>51.589748503153423</v>
      </c>
      <c r="AI597" s="29">
        <f t="shared" si="279"/>
        <v>45.029845600940597</v>
      </c>
      <c r="AJ597" s="28">
        <f t="shared" si="272"/>
        <v>7.9574305574361182E-2</v>
      </c>
      <c r="AK597" s="25">
        <f t="shared" si="265"/>
        <v>0.79574305574361182</v>
      </c>
      <c r="AL597" s="26">
        <f t="shared" si="273"/>
        <v>6.0190688259340908</v>
      </c>
    </row>
    <row r="598" spans="2:38" x14ac:dyDescent="0.3">
      <c r="B598" s="6">
        <v>5710</v>
      </c>
      <c r="C598" s="8">
        <f t="shared" si="280"/>
        <v>57.1</v>
      </c>
      <c r="D598" s="8">
        <f t="shared" si="281"/>
        <v>18913.105620285587</v>
      </c>
      <c r="E598" s="8">
        <f t="shared" si="282"/>
        <v>33.12277691818889</v>
      </c>
      <c r="F598" s="8">
        <f t="shared" si="283"/>
        <v>44.301714128077634</v>
      </c>
      <c r="G598" s="8">
        <f t="shared" si="266"/>
        <v>2.2250485660981263</v>
      </c>
      <c r="H598" s="8">
        <f t="shared" si="284"/>
        <v>29.482191763722099</v>
      </c>
      <c r="I598" s="7">
        <v>101325</v>
      </c>
      <c r="J598" s="8">
        <f t="shared" si="285"/>
        <v>12596040</v>
      </c>
      <c r="K598" s="8">
        <f t="shared" si="286"/>
        <v>9417600</v>
      </c>
      <c r="L598" s="8">
        <f t="shared" si="287"/>
        <v>2000385.7818496504</v>
      </c>
      <c r="M598" s="17">
        <f t="shared" si="267"/>
        <v>109395097.88222691</v>
      </c>
      <c r="N598" s="18">
        <f t="shared" si="288"/>
        <v>124.31324944485566</v>
      </c>
      <c r="O598" s="18">
        <f t="shared" si="289"/>
        <v>92.944485566247224</v>
      </c>
      <c r="P598" s="18">
        <f t="shared" si="290"/>
        <v>19.742272705153223</v>
      </c>
      <c r="Q598" s="18">
        <f t="shared" si="291"/>
        <v>1079.6456736464536</v>
      </c>
      <c r="R598" s="10">
        <f t="shared" si="292"/>
        <v>0</v>
      </c>
      <c r="S598" s="8">
        <f t="shared" si="268"/>
        <v>57.100000000000541</v>
      </c>
      <c r="T598" s="8">
        <f t="shared" si="293"/>
        <v>16.183286236437098</v>
      </c>
      <c r="U598" s="8">
        <v>0</v>
      </c>
      <c r="V598" s="8">
        <f t="shared" si="294"/>
        <v>4.5042985067404908</v>
      </c>
      <c r="W598" s="8">
        <v>0</v>
      </c>
      <c r="X598" s="15">
        <f t="shared" si="274"/>
        <v>1200</v>
      </c>
      <c r="Y598" s="8">
        <f t="shared" si="275"/>
        <v>0</v>
      </c>
      <c r="Z598" s="8">
        <f t="shared" si="276"/>
        <v>1245.1088453300649</v>
      </c>
      <c r="AA598" s="29">
        <f t="shared" si="269"/>
        <v>0</v>
      </c>
      <c r="AB598" s="8"/>
      <c r="AC598" s="8"/>
      <c r="AD598" s="8">
        <f t="shared" si="270"/>
        <v>0</v>
      </c>
      <c r="AE598" s="8">
        <f t="shared" si="271"/>
        <v>1200</v>
      </c>
      <c r="AF598" s="8">
        <f t="shared" si="277"/>
        <v>254.89115466993496</v>
      </c>
      <c r="AG598" s="16">
        <f t="shared" si="264"/>
        <v>1200</v>
      </c>
      <c r="AH598" s="29">
        <f t="shared" si="278"/>
        <v>51.693265706886471</v>
      </c>
      <c r="AI598" s="29">
        <f t="shared" si="279"/>
        <v>45.108845330065051</v>
      </c>
      <c r="AJ598" s="28">
        <f t="shared" si="272"/>
        <v>7.9713909619228474E-2</v>
      </c>
      <c r="AK598" s="25">
        <f t="shared" si="265"/>
        <v>0.79713909619228474</v>
      </c>
      <c r="AL598" s="26">
        <f t="shared" si="273"/>
        <v>6.0296077175101574</v>
      </c>
    </row>
    <row r="599" spans="2:38" x14ac:dyDescent="0.3">
      <c r="B599" s="6">
        <v>5720</v>
      </c>
      <c r="C599" s="8">
        <f t="shared" si="280"/>
        <v>57.2</v>
      </c>
      <c r="D599" s="8">
        <f t="shared" si="281"/>
        <v>18946.228397203777</v>
      </c>
      <c r="E599" s="8">
        <f t="shared" si="282"/>
        <v>33.12277691818889</v>
      </c>
      <c r="F599" s="8">
        <f t="shared" si="283"/>
        <v>44.301714128077634</v>
      </c>
      <c r="G599" s="8">
        <f t="shared" si="266"/>
        <v>2.2250485660981263</v>
      </c>
      <c r="H599" s="8">
        <f t="shared" si="284"/>
        <v>29.482191763722099</v>
      </c>
      <c r="I599" s="7">
        <v>101325</v>
      </c>
      <c r="J599" s="8">
        <f t="shared" si="285"/>
        <v>12596040</v>
      </c>
      <c r="K599" s="8">
        <f t="shared" si="286"/>
        <v>9417600</v>
      </c>
      <c r="L599" s="8">
        <f t="shared" si="287"/>
        <v>1999765.7919754798</v>
      </c>
      <c r="M599" s="17">
        <f t="shared" si="267"/>
        <v>109568937.8084655</v>
      </c>
      <c r="N599" s="18">
        <f t="shared" si="288"/>
        <v>124.31324944485566</v>
      </c>
      <c r="O599" s="18">
        <f t="shared" si="289"/>
        <v>92.944485566247224</v>
      </c>
      <c r="P599" s="18">
        <f t="shared" si="290"/>
        <v>19.736153880833751</v>
      </c>
      <c r="Q599" s="18">
        <f t="shared" si="291"/>
        <v>1081.3613403253441</v>
      </c>
      <c r="R599" s="10">
        <f t="shared" si="292"/>
        <v>0</v>
      </c>
      <c r="S599" s="8">
        <f t="shared" si="268"/>
        <v>57.200000000000543</v>
      </c>
      <c r="T599" s="8">
        <f t="shared" si="293"/>
        <v>16.183286236437098</v>
      </c>
      <c r="U599" s="8">
        <v>0</v>
      </c>
      <c r="V599" s="8">
        <f t="shared" si="294"/>
        <v>4.5029024662918173</v>
      </c>
      <c r="W599" s="8">
        <v>0</v>
      </c>
      <c r="X599" s="15">
        <f t="shared" si="274"/>
        <v>1200</v>
      </c>
      <c r="Y599" s="8">
        <f t="shared" si="275"/>
        <v>0</v>
      </c>
      <c r="Z599" s="8">
        <f t="shared" si="276"/>
        <v>1245.1878450591896</v>
      </c>
      <c r="AA599" s="29">
        <f t="shared" si="269"/>
        <v>0</v>
      </c>
      <c r="AB599" s="8"/>
      <c r="AC599" s="8"/>
      <c r="AD599" s="8">
        <f t="shared" si="270"/>
        <v>0</v>
      </c>
      <c r="AE599" s="8">
        <f t="shared" si="271"/>
        <v>1200</v>
      </c>
      <c r="AF599" s="8">
        <f t="shared" si="277"/>
        <v>254.81215494081047</v>
      </c>
      <c r="AG599" s="16">
        <f t="shared" si="264"/>
        <v>1200</v>
      </c>
      <c r="AH599" s="29">
        <f t="shared" si="278"/>
        <v>51.796782910619541</v>
      </c>
      <c r="AI599" s="29">
        <f t="shared" si="279"/>
        <v>45.18784505918952</v>
      </c>
      <c r="AJ599" s="28">
        <f t="shared" si="272"/>
        <v>7.9853513664095793E-2</v>
      </c>
      <c r="AK599" s="25">
        <f t="shared" si="265"/>
        <v>0.79853513664095788</v>
      </c>
      <c r="AL599" s="26">
        <f t="shared" si="273"/>
        <v>6.04014661325456</v>
      </c>
    </row>
    <row r="600" spans="2:38" x14ac:dyDescent="0.3">
      <c r="B600" s="6">
        <v>5730</v>
      </c>
      <c r="C600" s="8">
        <f t="shared" si="280"/>
        <v>57.300000000000004</v>
      </c>
      <c r="D600" s="8">
        <f t="shared" si="281"/>
        <v>18979.351174121966</v>
      </c>
      <c r="E600" s="8">
        <f t="shared" si="282"/>
        <v>33.12277691818889</v>
      </c>
      <c r="F600" s="8">
        <f t="shared" si="283"/>
        <v>44.301714128077634</v>
      </c>
      <c r="G600" s="8">
        <f t="shared" si="266"/>
        <v>2.2250485660981263</v>
      </c>
      <c r="H600" s="8">
        <f t="shared" si="284"/>
        <v>29.482191763722099</v>
      </c>
      <c r="I600" s="7">
        <v>101325</v>
      </c>
      <c r="J600" s="8">
        <f t="shared" si="285"/>
        <v>12596040</v>
      </c>
      <c r="K600" s="8">
        <f t="shared" si="286"/>
        <v>9417600</v>
      </c>
      <c r="L600" s="8">
        <f t="shared" si="287"/>
        <v>1999145.8021013129</v>
      </c>
      <c r="M600" s="17">
        <f t="shared" si="267"/>
        <v>109742777.73470408</v>
      </c>
      <c r="N600" s="18">
        <f t="shared" si="288"/>
        <v>124.31324944485566</v>
      </c>
      <c r="O600" s="18">
        <f t="shared" si="289"/>
        <v>92.944485566247224</v>
      </c>
      <c r="P600" s="18">
        <f t="shared" si="290"/>
        <v>19.730035056514314</v>
      </c>
      <c r="Q600" s="18">
        <f t="shared" si="291"/>
        <v>1083.0770070042347</v>
      </c>
      <c r="R600" s="10">
        <f t="shared" si="292"/>
        <v>0</v>
      </c>
      <c r="S600" s="8">
        <f t="shared" si="268"/>
        <v>57.300000000000544</v>
      </c>
      <c r="T600" s="8">
        <f t="shared" si="293"/>
        <v>16.183286236437098</v>
      </c>
      <c r="U600" s="8">
        <v>0</v>
      </c>
      <c r="V600" s="8">
        <f t="shared" si="294"/>
        <v>4.5015064258431448</v>
      </c>
      <c r="W600" s="8">
        <v>0</v>
      </c>
      <c r="X600" s="15">
        <f t="shared" si="274"/>
        <v>1200</v>
      </c>
      <c r="Y600" s="8">
        <f t="shared" si="275"/>
        <v>0</v>
      </c>
      <c r="Z600" s="8">
        <f t="shared" si="276"/>
        <v>1245.2668447883138</v>
      </c>
      <c r="AA600" s="29">
        <f t="shared" si="269"/>
        <v>0</v>
      </c>
      <c r="AB600" s="8"/>
      <c r="AC600" s="8"/>
      <c r="AD600" s="8">
        <f t="shared" si="270"/>
        <v>0</v>
      </c>
      <c r="AE600" s="8">
        <f t="shared" si="271"/>
        <v>1200</v>
      </c>
      <c r="AF600" s="8">
        <f t="shared" si="277"/>
        <v>254.73315521168604</v>
      </c>
      <c r="AG600" s="16">
        <f t="shared" si="264"/>
        <v>1200</v>
      </c>
      <c r="AH600" s="29">
        <f t="shared" si="278"/>
        <v>51.900300114352589</v>
      </c>
      <c r="AI600" s="29">
        <f t="shared" si="279"/>
        <v>45.266844788313975</v>
      </c>
      <c r="AJ600" s="28">
        <f t="shared" si="272"/>
        <v>7.9993117708963085E-2</v>
      </c>
      <c r="AK600" s="25">
        <f t="shared" si="265"/>
        <v>0.79993117708963091</v>
      </c>
      <c r="AL600" s="26">
        <f t="shared" si="273"/>
        <v>6.0506855131454795</v>
      </c>
    </row>
    <row r="601" spans="2:38" x14ac:dyDescent="0.3">
      <c r="B601" s="6">
        <v>5740</v>
      </c>
      <c r="C601" s="8">
        <f t="shared" si="280"/>
        <v>57.4</v>
      </c>
      <c r="D601" s="8">
        <f t="shared" si="281"/>
        <v>19012.473951040152</v>
      </c>
      <c r="E601" s="8">
        <f t="shared" si="282"/>
        <v>33.122776918186531</v>
      </c>
      <c r="F601" s="8">
        <f t="shared" si="283"/>
        <v>44.30171412807448</v>
      </c>
      <c r="G601" s="8">
        <f t="shared" si="266"/>
        <v>2.2250485660981263</v>
      </c>
      <c r="H601" s="8">
        <f t="shared" si="284"/>
        <v>29.482191763721051</v>
      </c>
      <c r="I601" s="7">
        <v>101325</v>
      </c>
      <c r="J601" s="8">
        <f t="shared" si="285"/>
        <v>12596040</v>
      </c>
      <c r="K601" s="8">
        <f t="shared" si="286"/>
        <v>9417600</v>
      </c>
      <c r="L601" s="8">
        <f t="shared" si="287"/>
        <v>1998525.8122271441</v>
      </c>
      <c r="M601" s="17">
        <f t="shared" si="267"/>
        <v>109916617.66094264</v>
      </c>
      <c r="N601" s="18">
        <f t="shared" si="288"/>
        <v>124.31324944485566</v>
      </c>
      <c r="O601" s="18">
        <f t="shared" si="289"/>
        <v>92.944485566247224</v>
      </c>
      <c r="P601" s="18">
        <f t="shared" si="290"/>
        <v>19.72391623219486</v>
      </c>
      <c r="Q601" s="18">
        <f t="shared" si="291"/>
        <v>1084.792673683125</v>
      </c>
      <c r="R601" s="10">
        <f t="shared" si="292"/>
        <v>0</v>
      </c>
      <c r="S601" s="8">
        <f t="shared" si="268"/>
        <v>57.400000000000546</v>
      </c>
      <c r="T601" s="8">
        <f t="shared" si="293"/>
        <v>16.183286236437098</v>
      </c>
      <c r="U601" s="8">
        <v>0</v>
      </c>
      <c r="V601" s="8">
        <f t="shared" si="294"/>
        <v>4.5001103853944722</v>
      </c>
      <c r="W601" s="8">
        <v>0</v>
      </c>
      <c r="X601" s="15">
        <f t="shared" si="274"/>
        <v>1200</v>
      </c>
      <c r="Y601" s="8">
        <f t="shared" si="275"/>
        <v>0</v>
      </c>
      <c r="Z601" s="8">
        <f t="shared" si="276"/>
        <v>1245.3458445174383</v>
      </c>
      <c r="AA601" s="29">
        <f t="shared" si="269"/>
        <v>0</v>
      </c>
      <c r="AB601" s="8"/>
      <c r="AC601" s="8"/>
      <c r="AD601" s="8">
        <f t="shared" si="270"/>
        <v>0</v>
      </c>
      <c r="AE601" s="8">
        <f t="shared" si="271"/>
        <v>1200</v>
      </c>
      <c r="AF601" s="8">
        <f t="shared" si="277"/>
        <v>254.65415548256158</v>
      </c>
      <c r="AG601" s="16">
        <f t="shared" si="264"/>
        <v>1200</v>
      </c>
      <c r="AH601" s="29">
        <f t="shared" si="278"/>
        <v>52.003817318085652</v>
      </c>
      <c r="AI601" s="29">
        <f t="shared" si="279"/>
        <v>45.345844517438437</v>
      </c>
      <c r="AJ601" s="28">
        <f t="shared" si="272"/>
        <v>8.0132721753830391E-2</v>
      </c>
      <c r="AK601" s="25">
        <f t="shared" si="265"/>
        <v>0.80132721753830394</v>
      </c>
      <c r="AL601" s="26">
        <f t="shared" si="273"/>
        <v>6.0612244171612488</v>
      </c>
    </row>
    <row r="602" spans="2:38" x14ac:dyDescent="0.3">
      <c r="B602" s="6">
        <v>5750</v>
      </c>
      <c r="C602" s="8">
        <f t="shared" si="280"/>
        <v>57.5</v>
      </c>
      <c r="D602" s="8">
        <f t="shared" si="281"/>
        <v>19045.596727958342</v>
      </c>
      <c r="E602" s="8">
        <f t="shared" si="282"/>
        <v>33.12277691818889</v>
      </c>
      <c r="F602" s="8">
        <f t="shared" si="283"/>
        <v>44.301714128077634</v>
      </c>
      <c r="G602" s="8">
        <f t="shared" si="266"/>
        <v>2.2250485660981263</v>
      </c>
      <c r="H602" s="8">
        <f t="shared" si="284"/>
        <v>29.482191763722099</v>
      </c>
      <c r="I602" s="7">
        <v>101325</v>
      </c>
      <c r="J602" s="8">
        <f t="shared" si="285"/>
        <v>12596040</v>
      </c>
      <c r="K602" s="8">
        <f t="shared" si="286"/>
        <v>9417600</v>
      </c>
      <c r="L602" s="8">
        <f t="shared" si="287"/>
        <v>1997905.8223529754</v>
      </c>
      <c r="M602" s="17">
        <f t="shared" si="267"/>
        <v>110090457.58718123</v>
      </c>
      <c r="N602" s="18">
        <f t="shared" si="288"/>
        <v>124.31324944485566</v>
      </c>
      <c r="O602" s="18">
        <f t="shared" si="289"/>
        <v>92.944485566247224</v>
      </c>
      <c r="P602" s="18">
        <f t="shared" si="290"/>
        <v>19.717797407875405</v>
      </c>
      <c r="Q602" s="18">
        <f t="shared" si="291"/>
        <v>1086.5083403620156</v>
      </c>
      <c r="R602" s="10">
        <f t="shared" si="292"/>
        <v>0</v>
      </c>
      <c r="S602" s="8">
        <f t="shared" si="268"/>
        <v>57.500000000000547</v>
      </c>
      <c r="T602" s="8">
        <f t="shared" si="293"/>
        <v>16.183286236437098</v>
      </c>
      <c r="U602" s="8">
        <v>0</v>
      </c>
      <c r="V602" s="8">
        <f t="shared" si="294"/>
        <v>4.4987143449457987</v>
      </c>
      <c r="W602" s="8">
        <v>0</v>
      </c>
      <c r="X602" s="15">
        <f t="shared" si="274"/>
        <v>1200</v>
      </c>
      <c r="Y602" s="8">
        <f t="shared" si="275"/>
        <v>0</v>
      </c>
      <c r="Z602" s="8">
        <f t="shared" si="276"/>
        <v>1245.4248442465628</v>
      </c>
      <c r="AA602" s="29">
        <f t="shared" si="269"/>
        <v>0</v>
      </c>
      <c r="AB602" s="8"/>
      <c r="AC602" s="8"/>
      <c r="AD602" s="8">
        <f t="shared" si="270"/>
        <v>0</v>
      </c>
      <c r="AE602" s="8">
        <f t="shared" si="271"/>
        <v>1200</v>
      </c>
      <c r="AF602" s="8">
        <f t="shared" si="277"/>
        <v>254.57515575343712</v>
      </c>
      <c r="AG602" s="16">
        <f t="shared" si="264"/>
        <v>1200</v>
      </c>
      <c r="AH602" s="29">
        <f t="shared" si="278"/>
        <v>52.1073345218187</v>
      </c>
      <c r="AI602" s="29">
        <f t="shared" si="279"/>
        <v>45.424844246562884</v>
      </c>
      <c r="AJ602" s="28">
        <f t="shared" si="272"/>
        <v>8.0272325798697683E-2</v>
      </c>
      <c r="AK602" s="25">
        <f t="shared" si="265"/>
        <v>0.80272325798697686</v>
      </c>
      <c r="AL602" s="26">
        <f t="shared" si="273"/>
        <v>6.0717633252803527</v>
      </c>
    </row>
    <row r="603" spans="2:38" x14ac:dyDescent="0.3">
      <c r="B603" s="6">
        <v>5760</v>
      </c>
      <c r="C603" s="8">
        <f t="shared" si="280"/>
        <v>57.6</v>
      </c>
      <c r="D603" s="8">
        <f t="shared" si="281"/>
        <v>19078.719504876528</v>
      </c>
      <c r="E603" s="8">
        <f t="shared" si="282"/>
        <v>33.12277691818889</v>
      </c>
      <c r="F603" s="8">
        <f t="shared" si="283"/>
        <v>44.301714128077634</v>
      </c>
      <c r="G603" s="8">
        <f t="shared" si="266"/>
        <v>2.2250485660981263</v>
      </c>
      <c r="H603" s="8">
        <f t="shared" si="284"/>
        <v>29.482191763722099</v>
      </c>
      <c r="I603" s="7">
        <v>101325</v>
      </c>
      <c r="J603" s="8">
        <f t="shared" si="285"/>
        <v>12596040</v>
      </c>
      <c r="K603" s="8">
        <f t="shared" si="286"/>
        <v>9417600</v>
      </c>
      <c r="L603" s="8">
        <f t="shared" si="287"/>
        <v>1997285.8324788066</v>
      </c>
      <c r="M603" s="17">
        <f t="shared" si="267"/>
        <v>110264297.51341981</v>
      </c>
      <c r="N603" s="18">
        <f t="shared" si="288"/>
        <v>124.31324944485566</v>
      </c>
      <c r="O603" s="18">
        <f t="shared" si="289"/>
        <v>92.944485566247224</v>
      </c>
      <c r="P603" s="18">
        <f t="shared" si="290"/>
        <v>19.711678583555951</v>
      </c>
      <c r="Q603" s="18">
        <f t="shared" si="291"/>
        <v>1088.2240070409061</v>
      </c>
      <c r="R603" s="10">
        <f t="shared" si="292"/>
        <v>0</v>
      </c>
      <c r="S603" s="8">
        <f t="shared" si="268"/>
        <v>57.600000000000549</v>
      </c>
      <c r="T603" s="8">
        <f t="shared" si="293"/>
        <v>16.183286236437098</v>
      </c>
      <c r="U603" s="8">
        <v>0</v>
      </c>
      <c r="V603" s="8">
        <f t="shared" si="294"/>
        <v>4.4973183044971261</v>
      </c>
      <c r="W603" s="8">
        <v>0</v>
      </c>
      <c r="X603" s="15">
        <f t="shared" si="274"/>
        <v>1200</v>
      </c>
      <c r="Y603" s="8">
        <f t="shared" si="275"/>
        <v>0</v>
      </c>
      <c r="Z603" s="8">
        <f t="shared" si="276"/>
        <v>1245.5038439756872</v>
      </c>
      <c r="AA603" s="29">
        <f t="shared" si="269"/>
        <v>0</v>
      </c>
      <c r="AB603" s="8"/>
      <c r="AC603" s="8"/>
      <c r="AD603" s="8">
        <f t="shared" si="270"/>
        <v>0</v>
      </c>
      <c r="AE603" s="8">
        <f t="shared" si="271"/>
        <v>1200</v>
      </c>
      <c r="AF603" s="8">
        <f t="shared" si="277"/>
        <v>254.49615602431265</v>
      </c>
      <c r="AG603" s="16">
        <f t="shared" ref="AG603:AG666" si="295">IF(D603&gt;$C$8,$C$8,D603)</f>
        <v>1200</v>
      </c>
      <c r="AH603" s="29">
        <f t="shared" si="278"/>
        <v>52.210851725551755</v>
      </c>
      <c r="AI603" s="29">
        <f t="shared" si="279"/>
        <v>45.503843975687346</v>
      </c>
      <c r="AJ603" s="28">
        <f t="shared" si="272"/>
        <v>8.0411929843564989E-2</v>
      </c>
      <c r="AK603" s="25">
        <f t="shared" si="265"/>
        <v>0.80411929843564989</v>
      </c>
      <c r="AL603" s="26">
        <f t="shared" si="273"/>
        <v>6.0823022374814233</v>
      </c>
    </row>
    <row r="604" spans="2:38" x14ac:dyDescent="0.3">
      <c r="B604" s="6">
        <v>5770</v>
      </c>
      <c r="C604" s="8">
        <f t="shared" si="280"/>
        <v>57.7</v>
      </c>
      <c r="D604" s="8">
        <f t="shared" si="281"/>
        <v>19111.842281794721</v>
      </c>
      <c r="E604" s="8">
        <f t="shared" si="282"/>
        <v>33.12277691818889</v>
      </c>
      <c r="F604" s="8">
        <f t="shared" si="283"/>
        <v>44.301714128077634</v>
      </c>
      <c r="G604" s="8">
        <f t="shared" si="266"/>
        <v>2.2250485660981263</v>
      </c>
      <c r="H604" s="8">
        <f t="shared" si="284"/>
        <v>29.482191763722099</v>
      </c>
      <c r="I604" s="7">
        <v>101325</v>
      </c>
      <c r="J604" s="8">
        <f t="shared" si="285"/>
        <v>12596040</v>
      </c>
      <c r="K604" s="8">
        <f t="shared" si="286"/>
        <v>9417600</v>
      </c>
      <c r="L604" s="8">
        <f t="shared" si="287"/>
        <v>1996665.8426046378</v>
      </c>
      <c r="M604" s="17">
        <f t="shared" si="267"/>
        <v>110438137.43965839</v>
      </c>
      <c r="N604" s="18">
        <f t="shared" si="288"/>
        <v>124.31324944485566</v>
      </c>
      <c r="O604" s="18">
        <f t="shared" si="289"/>
        <v>92.944485566247224</v>
      </c>
      <c r="P604" s="18">
        <f t="shared" si="290"/>
        <v>19.705559759236493</v>
      </c>
      <c r="Q604" s="18">
        <f t="shared" si="291"/>
        <v>1089.9396737197965</v>
      </c>
      <c r="R604" s="10">
        <f t="shared" si="292"/>
        <v>0</v>
      </c>
      <c r="S604" s="8">
        <f t="shared" si="268"/>
        <v>57.70000000000055</v>
      </c>
      <c r="T604" s="8">
        <f t="shared" si="293"/>
        <v>16.183286236437098</v>
      </c>
      <c r="U604" s="8">
        <v>0</v>
      </c>
      <c r="V604" s="8">
        <f t="shared" si="294"/>
        <v>4.4959222640484526</v>
      </c>
      <c r="W604" s="8">
        <v>0</v>
      </c>
      <c r="X604" s="15">
        <f t="shared" si="274"/>
        <v>1200</v>
      </c>
      <c r="Y604" s="8">
        <f t="shared" si="275"/>
        <v>0</v>
      </c>
      <c r="Z604" s="8">
        <f t="shared" si="276"/>
        <v>1245.5828437048117</v>
      </c>
      <c r="AA604" s="29">
        <f t="shared" si="269"/>
        <v>0</v>
      </c>
      <c r="AB604" s="8"/>
      <c r="AC604" s="8"/>
      <c r="AD604" s="8">
        <f t="shared" si="270"/>
        <v>0</v>
      </c>
      <c r="AE604" s="8">
        <f t="shared" si="271"/>
        <v>1200</v>
      </c>
      <c r="AF604" s="8">
        <f t="shared" si="277"/>
        <v>254.41715629518819</v>
      </c>
      <c r="AG604" s="16">
        <f t="shared" si="295"/>
        <v>1200</v>
      </c>
      <c r="AH604" s="29">
        <f t="shared" si="278"/>
        <v>52.314368929284811</v>
      </c>
      <c r="AI604" s="29">
        <f t="shared" si="279"/>
        <v>45.582843704811808</v>
      </c>
      <c r="AJ604" s="28">
        <f t="shared" si="272"/>
        <v>8.0551533888432295E-2</v>
      </c>
      <c r="AK604" s="25">
        <f t="shared" ref="AK604:AK667" si="296">AJ604*(B604-B603)</f>
        <v>0.80551533888432292</v>
      </c>
      <c r="AL604" s="26">
        <f t="shared" si="273"/>
        <v>6.0928411537432421</v>
      </c>
    </row>
    <row r="605" spans="2:38" x14ac:dyDescent="0.3">
      <c r="B605" s="6">
        <v>5780</v>
      </c>
      <c r="C605" s="8">
        <f t="shared" si="280"/>
        <v>57.800000000000004</v>
      </c>
      <c r="D605" s="8">
        <f t="shared" si="281"/>
        <v>19144.965058712907</v>
      </c>
      <c r="E605" s="8">
        <f t="shared" si="282"/>
        <v>33.12277691818889</v>
      </c>
      <c r="F605" s="8">
        <f t="shared" si="283"/>
        <v>44.301714128077634</v>
      </c>
      <c r="G605" s="8">
        <f t="shared" ref="G605:G668" si="297">SQRT(2*$C$11*($C$10-$C$9)/$C$10)</f>
        <v>2.2250485660981263</v>
      </c>
      <c r="H605" s="8">
        <f t="shared" si="284"/>
        <v>29.482191763722099</v>
      </c>
      <c r="I605" s="7">
        <v>101325</v>
      </c>
      <c r="J605" s="8">
        <f t="shared" si="285"/>
        <v>12596040</v>
      </c>
      <c r="K605" s="8">
        <f t="shared" si="286"/>
        <v>9417600</v>
      </c>
      <c r="L605" s="8">
        <f t="shared" si="287"/>
        <v>1996045.8527304691</v>
      </c>
      <c r="M605" s="17">
        <f t="shared" ref="M605:M668" si="298">M604+$C$10*$C$11*E605/2</f>
        <v>110611977.36589697</v>
      </c>
      <c r="N605" s="18">
        <f t="shared" si="288"/>
        <v>124.31324944485566</v>
      </c>
      <c r="O605" s="18">
        <f t="shared" si="289"/>
        <v>92.944485566247224</v>
      </c>
      <c r="P605" s="18">
        <f t="shared" si="290"/>
        <v>19.699440934917039</v>
      </c>
      <c r="Q605" s="18">
        <f t="shared" si="291"/>
        <v>1091.655340398687</v>
      </c>
      <c r="R605" s="10">
        <f t="shared" si="292"/>
        <v>0</v>
      </c>
      <c r="S605" s="8">
        <f t="shared" ref="S605:S668" si="299">S604+$C$16*(B605-B604)</f>
        <v>57.800000000000551</v>
      </c>
      <c r="T605" s="8">
        <f t="shared" si="293"/>
        <v>16.183286236437098</v>
      </c>
      <c r="U605" s="8">
        <v>0</v>
      </c>
      <c r="V605" s="8">
        <f t="shared" si="294"/>
        <v>4.49452622359978</v>
      </c>
      <c r="W605" s="8">
        <v>0</v>
      </c>
      <c r="X605" s="15">
        <f t="shared" si="274"/>
        <v>1200</v>
      </c>
      <c r="Y605" s="8">
        <f t="shared" si="275"/>
        <v>0</v>
      </c>
      <c r="Z605" s="8">
        <f t="shared" si="276"/>
        <v>1245.6618434339362</v>
      </c>
      <c r="AA605" s="29">
        <f t="shared" ref="AA605:AA668" si="300">IF(X605-AG605&lt;0,0,X605-AG605)</f>
        <v>0</v>
      </c>
      <c r="AB605" s="8"/>
      <c r="AC605" s="8"/>
      <c r="AD605" s="8">
        <f t="shared" ref="AD605:AD668" si="301">IF(AD604-F604/2&lt;0,0,AD604-F604/2)</f>
        <v>0</v>
      </c>
      <c r="AE605" s="8">
        <f t="shared" ref="AE605:AE668" si="302">IF(AE604+F604/2&gt;$C$8,$C$8,AE604+F604/2)</f>
        <v>1200</v>
      </c>
      <c r="AF605" s="8">
        <f t="shared" si="277"/>
        <v>254.33815656606373</v>
      </c>
      <c r="AG605" s="16">
        <f t="shared" si="295"/>
        <v>1200</v>
      </c>
      <c r="AH605" s="29">
        <f t="shared" si="278"/>
        <v>52.41788613301788</v>
      </c>
      <c r="AI605" s="29">
        <f t="shared" si="279"/>
        <v>45.661843433936269</v>
      </c>
      <c r="AJ605" s="28">
        <f t="shared" ref="AJ605:AJ668" si="303">2*PI()*$C$5*(M605-$C$4)/(LN(AL604/$J$11)*$J$10/$J$9+LN($J$12/AL604)*$J$10/$J$9)</f>
        <v>8.06911379332996E-2</v>
      </c>
      <c r="AK605" s="25">
        <f t="shared" si="296"/>
        <v>0.80691137933299606</v>
      </c>
      <c r="AL605" s="26">
        <f t="shared" ref="AL605:AL668" si="304">AL604+AJ605*(B605-B604)/(2*PI()*$C$5*AL604*$J$13)</f>
        <v>6.1033800740447379</v>
      </c>
    </row>
    <row r="606" spans="2:38" x14ac:dyDescent="0.3">
      <c r="B606" s="6">
        <v>5790</v>
      </c>
      <c r="C606" s="8">
        <f t="shared" si="280"/>
        <v>57.9</v>
      </c>
      <c r="D606" s="8">
        <f t="shared" si="281"/>
        <v>19178.087835631093</v>
      </c>
      <c r="E606" s="8">
        <f t="shared" si="282"/>
        <v>33.122776918186531</v>
      </c>
      <c r="F606" s="8">
        <f t="shared" si="283"/>
        <v>44.30171412807448</v>
      </c>
      <c r="G606" s="8">
        <f t="shared" si="297"/>
        <v>2.2250485660981263</v>
      </c>
      <c r="H606" s="8">
        <f t="shared" si="284"/>
        <v>29.482191763721051</v>
      </c>
      <c r="I606" s="7">
        <v>101325</v>
      </c>
      <c r="J606" s="8">
        <f t="shared" si="285"/>
        <v>12596040</v>
      </c>
      <c r="K606" s="8">
        <f t="shared" si="286"/>
        <v>9417600</v>
      </c>
      <c r="L606" s="8">
        <f t="shared" si="287"/>
        <v>1995425.8628563003</v>
      </c>
      <c r="M606" s="17">
        <f t="shared" si="298"/>
        <v>110785817.29213554</v>
      </c>
      <c r="N606" s="18">
        <f t="shared" si="288"/>
        <v>124.31324944485566</v>
      </c>
      <c r="O606" s="18">
        <f t="shared" si="289"/>
        <v>92.944485566247224</v>
      </c>
      <c r="P606" s="18">
        <f t="shared" si="290"/>
        <v>19.693322110597585</v>
      </c>
      <c r="Q606" s="18">
        <f t="shared" si="291"/>
        <v>1093.3710070775774</v>
      </c>
      <c r="R606" s="10">
        <f t="shared" si="292"/>
        <v>0</v>
      </c>
      <c r="S606" s="8">
        <f t="shared" si="299"/>
        <v>57.900000000000553</v>
      </c>
      <c r="T606" s="8">
        <f t="shared" si="293"/>
        <v>16.183286236437098</v>
      </c>
      <c r="U606" s="8">
        <v>0</v>
      </c>
      <c r="V606" s="8">
        <f t="shared" si="294"/>
        <v>4.4931301831511066</v>
      </c>
      <c r="W606" s="8">
        <v>0</v>
      </c>
      <c r="X606" s="15">
        <f t="shared" ref="X606:X669" si="305">$C$8-AD606</f>
        <v>1200</v>
      </c>
      <c r="Y606" s="8">
        <f t="shared" ref="Y606:Y669" si="306">$C$8-AE606</f>
        <v>0</v>
      </c>
      <c r="Z606" s="8">
        <f t="shared" ref="Z606:Z669" si="307">$C$6-AF606</f>
        <v>1245.7408431630606</v>
      </c>
      <c r="AA606" s="29">
        <f t="shared" si="300"/>
        <v>0</v>
      </c>
      <c r="AB606" s="8"/>
      <c r="AC606" s="8"/>
      <c r="AD606" s="8">
        <f t="shared" si="301"/>
        <v>0</v>
      </c>
      <c r="AE606" s="8">
        <f t="shared" si="302"/>
        <v>1200</v>
      </c>
      <c r="AF606" s="8">
        <f t="shared" ref="AF606:AF669" si="308">IF(AD606&gt;0,$C$6-$C$8,$C$6-$C$8-AI606)</f>
        <v>254.25915683693927</v>
      </c>
      <c r="AG606" s="16">
        <f t="shared" si="295"/>
        <v>1200</v>
      </c>
      <c r="AH606" s="29">
        <f t="shared" ref="AH606:AH669" si="309">IF(AD606&gt;0,0,ABS(($C$16-AJ606)*(B606-B605)/$G$19))</f>
        <v>52.521403336750929</v>
      </c>
      <c r="AI606" s="29">
        <f t="shared" ref="AI606:AI669" si="310">IF(AD606&gt;0,0,AK606/$G$20)</f>
        <v>45.740843163060717</v>
      </c>
      <c r="AJ606" s="28">
        <f t="shared" si="303"/>
        <v>8.0830741978166892E-2</v>
      </c>
      <c r="AK606" s="25">
        <f t="shared" si="296"/>
        <v>0.80830741978166887</v>
      </c>
      <c r="AL606" s="26">
        <f t="shared" si="304"/>
        <v>6.1139189983649835</v>
      </c>
    </row>
    <row r="607" spans="2:38" x14ac:dyDescent="0.3">
      <c r="B607" s="6">
        <v>5800</v>
      </c>
      <c r="C607" s="8">
        <f t="shared" si="280"/>
        <v>58</v>
      </c>
      <c r="D607" s="8">
        <f t="shared" si="281"/>
        <v>19211.210612549283</v>
      </c>
      <c r="E607" s="8">
        <f t="shared" si="282"/>
        <v>33.12277691818889</v>
      </c>
      <c r="F607" s="8">
        <f t="shared" si="283"/>
        <v>44.301714128077634</v>
      </c>
      <c r="G607" s="8">
        <f t="shared" si="297"/>
        <v>2.2250485660981263</v>
      </c>
      <c r="H607" s="8">
        <f t="shared" si="284"/>
        <v>29.482191763722099</v>
      </c>
      <c r="I607" s="7">
        <v>101325</v>
      </c>
      <c r="J607" s="8">
        <f t="shared" si="285"/>
        <v>12596040</v>
      </c>
      <c r="K607" s="8">
        <f t="shared" si="286"/>
        <v>9417600</v>
      </c>
      <c r="L607" s="8">
        <f t="shared" si="287"/>
        <v>1994805.8729821316</v>
      </c>
      <c r="M607" s="17">
        <f t="shared" si="298"/>
        <v>110959657.21837412</v>
      </c>
      <c r="N607" s="18">
        <f t="shared" si="288"/>
        <v>124.31324944485566</v>
      </c>
      <c r="O607" s="18">
        <f t="shared" si="289"/>
        <v>92.944485566247224</v>
      </c>
      <c r="P607" s="18">
        <f t="shared" si="290"/>
        <v>19.68720328627813</v>
      </c>
      <c r="Q607" s="18">
        <f t="shared" si="291"/>
        <v>1095.0866737564679</v>
      </c>
      <c r="R607" s="10">
        <f t="shared" si="292"/>
        <v>0</v>
      </c>
      <c r="S607" s="8">
        <f t="shared" si="299"/>
        <v>58.000000000000554</v>
      </c>
      <c r="T607" s="8">
        <f t="shared" si="293"/>
        <v>16.183286236437098</v>
      </c>
      <c r="U607" s="8">
        <v>0</v>
      </c>
      <c r="V607" s="8">
        <f t="shared" si="294"/>
        <v>4.491734142702434</v>
      </c>
      <c r="W607" s="8">
        <v>0</v>
      </c>
      <c r="X607" s="15">
        <f t="shared" si="305"/>
        <v>1200</v>
      </c>
      <c r="Y607" s="8">
        <f t="shared" si="306"/>
        <v>0</v>
      </c>
      <c r="Z607" s="8">
        <f t="shared" si="307"/>
        <v>1245.8198428921851</v>
      </c>
      <c r="AA607" s="29">
        <f t="shared" si="300"/>
        <v>0</v>
      </c>
      <c r="AB607" s="8"/>
      <c r="AC607" s="8"/>
      <c r="AD607" s="8">
        <f t="shared" si="301"/>
        <v>0</v>
      </c>
      <c r="AE607" s="8">
        <f t="shared" si="302"/>
        <v>1200</v>
      </c>
      <c r="AF607" s="8">
        <f t="shared" si="308"/>
        <v>254.18015710781481</v>
      </c>
      <c r="AG607" s="16">
        <f t="shared" si="295"/>
        <v>1200</v>
      </c>
      <c r="AH607" s="29">
        <f t="shared" si="309"/>
        <v>52.624920540483984</v>
      </c>
      <c r="AI607" s="29">
        <f t="shared" si="310"/>
        <v>45.819842892185179</v>
      </c>
      <c r="AJ607" s="28">
        <f t="shared" si="303"/>
        <v>8.0970346023034198E-2</v>
      </c>
      <c r="AK607" s="25">
        <f t="shared" si="296"/>
        <v>0.80970346023034201</v>
      </c>
      <c r="AL607" s="26">
        <f t="shared" si="304"/>
        <v>6.1244579266831973</v>
      </c>
    </row>
    <row r="608" spans="2:38" x14ac:dyDescent="0.3">
      <c r="B608" s="6">
        <v>5810</v>
      </c>
      <c r="C608" s="8">
        <f t="shared" si="280"/>
        <v>58.1</v>
      </c>
      <c r="D608" s="8">
        <f t="shared" si="281"/>
        <v>19244.333389467472</v>
      </c>
      <c r="E608" s="8">
        <f t="shared" si="282"/>
        <v>33.12277691818889</v>
      </c>
      <c r="F608" s="8">
        <f t="shared" si="283"/>
        <v>44.301714128077634</v>
      </c>
      <c r="G608" s="8">
        <f t="shared" si="297"/>
        <v>2.2250485660981263</v>
      </c>
      <c r="H608" s="8">
        <f t="shared" si="284"/>
        <v>29.482191763722099</v>
      </c>
      <c r="I608" s="7">
        <v>101325</v>
      </c>
      <c r="J608" s="8">
        <f t="shared" si="285"/>
        <v>12596040</v>
      </c>
      <c r="K608" s="8">
        <f t="shared" si="286"/>
        <v>9417600</v>
      </c>
      <c r="L608" s="8">
        <f t="shared" si="287"/>
        <v>1994185.8831079628</v>
      </c>
      <c r="M608" s="17">
        <f t="shared" si="298"/>
        <v>111133497.1446127</v>
      </c>
      <c r="N608" s="18">
        <f t="shared" si="288"/>
        <v>124.31324944485566</v>
      </c>
      <c r="O608" s="18">
        <f t="shared" si="289"/>
        <v>92.944485566247224</v>
      </c>
      <c r="P608" s="18">
        <f t="shared" si="290"/>
        <v>19.681084461958676</v>
      </c>
      <c r="Q608" s="18">
        <f t="shared" si="291"/>
        <v>1096.8023404353585</v>
      </c>
      <c r="R608" s="10">
        <f t="shared" si="292"/>
        <v>0</v>
      </c>
      <c r="S608" s="8">
        <f t="shared" si="299"/>
        <v>58.100000000000556</v>
      </c>
      <c r="T608" s="8">
        <f t="shared" si="293"/>
        <v>16.183286236437098</v>
      </c>
      <c r="U608" s="8">
        <v>0</v>
      </c>
      <c r="V608" s="8">
        <f t="shared" si="294"/>
        <v>4.4903381022537605</v>
      </c>
      <c r="W608" s="8">
        <v>0</v>
      </c>
      <c r="X608" s="15">
        <f t="shared" si="305"/>
        <v>1200</v>
      </c>
      <c r="Y608" s="8">
        <f t="shared" si="306"/>
        <v>0</v>
      </c>
      <c r="Z608" s="8">
        <f t="shared" si="307"/>
        <v>1245.8988426213095</v>
      </c>
      <c r="AA608" s="29">
        <f t="shared" si="300"/>
        <v>0</v>
      </c>
      <c r="AB608" s="8"/>
      <c r="AC608" s="8"/>
      <c r="AD608" s="8">
        <f t="shared" si="301"/>
        <v>0</v>
      </c>
      <c r="AE608" s="8">
        <f t="shared" si="302"/>
        <v>1200</v>
      </c>
      <c r="AF608" s="8">
        <f t="shared" si="308"/>
        <v>254.10115737869035</v>
      </c>
      <c r="AG608" s="16">
        <f t="shared" si="295"/>
        <v>1200</v>
      </c>
      <c r="AH608" s="29">
        <f t="shared" si="309"/>
        <v>52.72843774421704</v>
      </c>
      <c r="AI608" s="29">
        <f t="shared" si="310"/>
        <v>45.89884262130964</v>
      </c>
      <c r="AJ608" s="28">
        <f t="shared" si="303"/>
        <v>8.1109950067901504E-2</v>
      </c>
      <c r="AK608" s="25">
        <f t="shared" si="296"/>
        <v>0.81109950067901504</v>
      </c>
      <c r="AL608" s="26">
        <f t="shared" si="304"/>
        <v>6.1349968589787407</v>
      </c>
    </row>
    <row r="609" spans="2:38" x14ac:dyDescent="0.3">
      <c r="B609" s="6">
        <v>5820</v>
      </c>
      <c r="C609" s="8">
        <f t="shared" si="280"/>
        <v>58.2</v>
      </c>
      <c r="D609" s="8">
        <f t="shared" si="281"/>
        <v>19277.456166385662</v>
      </c>
      <c r="E609" s="8">
        <f t="shared" si="282"/>
        <v>33.12277691818889</v>
      </c>
      <c r="F609" s="8">
        <f t="shared" si="283"/>
        <v>44.301714128077634</v>
      </c>
      <c r="G609" s="8">
        <f t="shared" si="297"/>
        <v>2.2250485660981263</v>
      </c>
      <c r="H609" s="8">
        <f t="shared" si="284"/>
        <v>29.482191763722099</v>
      </c>
      <c r="I609" s="7">
        <v>101325</v>
      </c>
      <c r="J609" s="8">
        <f t="shared" si="285"/>
        <v>12596040</v>
      </c>
      <c r="K609" s="8">
        <f t="shared" si="286"/>
        <v>9417600</v>
      </c>
      <c r="L609" s="8">
        <f t="shared" si="287"/>
        <v>1993565.893233794</v>
      </c>
      <c r="M609" s="17">
        <f t="shared" si="298"/>
        <v>111307337.07085128</v>
      </c>
      <c r="N609" s="18">
        <f t="shared" si="288"/>
        <v>124.31324944485566</v>
      </c>
      <c r="O609" s="18">
        <f t="shared" si="289"/>
        <v>92.944485566247224</v>
      </c>
      <c r="P609" s="18">
        <f t="shared" si="290"/>
        <v>19.674965637639222</v>
      </c>
      <c r="Q609" s="18">
        <f t="shared" si="291"/>
        <v>1098.518007114249</v>
      </c>
      <c r="R609" s="10">
        <f t="shared" si="292"/>
        <v>0</v>
      </c>
      <c r="S609" s="8">
        <f t="shared" si="299"/>
        <v>58.200000000000557</v>
      </c>
      <c r="T609" s="8">
        <f t="shared" si="293"/>
        <v>16.183286236437098</v>
      </c>
      <c r="U609" s="8">
        <v>0</v>
      </c>
      <c r="V609" s="8">
        <f t="shared" si="294"/>
        <v>4.4889420618050879</v>
      </c>
      <c r="W609" s="8">
        <v>0</v>
      </c>
      <c r="X609" s="15">
        <f t="shared" si="305"/>
        <v>1200</v>
      </c>
      <c r="Y609" s="8">
        <f t="shared" si="306"/>
        <v>0</v>
      </c>
      <c r="Z609" s="8">
        <f t="shared" si="307"/>
        <v>1245.977842350434</v>
      </c>
      <c r="AA609" s="29">
        <f t="shared" si="300"/>
        <v>0</v>
      </c>
      <c r="AB609" s="8"/>
      <c r="AC609" s="8"/>
      <c r="AD609" s="8">
        <f t="shared" si="301"/>
        <v>0</v>
      </c>
      <c r="AE609" s="8">
        <f t="shared" si="302"/>
        <v>1200</v>
      </c>
      <c r="AF609" s="8">
        <f t="shared" si="308"/>
        <v>254.02215764956591</v>
      </c>
      <c r="AG609" s="16">
        <f t="shared" si="295"/>
        <v>1200</v>
      </c>
      <c r="AH609" s="29">
        <f t="shared" si="309"/>
        <v>52.831954947950095</v>
      </c>
      <c r="AI609" s="29">
        <f t="shared" si="310"/>
        <v>45.977842350434095</v>
      </c>
      <c r="AJ609" s="28">
        <f t="shared" si="303"/>
        <v>8.124955411276881E-2</v>
      </c>
      <c r="AK609" s="25">
        <f t="shared" si="296"/>
        <v>0.81249554112768807</v>
      </c>
      <c r="AL609" s="26">
        <f t="shared" si="304"/>
        <v>6.1455357952311154</v>
      </c>
    </row>
    <row r="610" spans="2:38" x14ac:dyDescent="0.3">
      <c r="B610" s="6">
        <v>5830</v>
      </c>
      <c r="C610" s="8">
        <f t="shared" si="280"/>
        <v>58.300000000000004</v>
      </c>
      <c r="D610" s="8">
        <f t="shared" si="281"/>
        <v>19310.578943303848</v>
      </c>
      <c r="E610" s="8">
        <f t="shared" si="282"/>
        <v>33.12277691818889</v>
      </c>
      <c r="F610" s="8">
        <f t="shared" si="283"/>
        <v>44.301714128077634</v>
      </c>
      <c r="G610" s="8">
        <f t="shared" si="297"/>
        <v>2.2250485660981263</v>
      </c>
      <c r="H610" s="8">
        <f t="shared" si="284"/>
        <v>29.482191763722099</v>
      </c>
      <c r="I610" s="7">
        <v>101325</v>
      </c>
      <c r="J610" s="8">
        <f t="shared" si="285"/>
        <v>12596040</v>
      </c>
      <c r="K610" s="8">
        <f t="shared" si="286"/>
        <v>9417600</v>
      </c>
      <c r="L610" s="8">
        <f t="shared" si="287"/>
        <v>1992945.9033596253</v>
      </c>
      <c r="M610" s="17">
        <f t="shared" si="298"/>
        <v>111481176.99708986</v>
      </c>
      <c r="N610" s="18">
        <f t="shared" si="288"/>
        <v>124.31324944485566</v>
      </c>
      <c r="O610" s="18">
        <f t="shared" si="289"/>
        <v>92.944485566247224</v>
      </c>
      <c r="P610" s="18">
        <f t="shared" si="290"/>
        <v>19.668846813319767</v>
      </c>
      <c r="Q610" s="18">
        <f t="shared" si="291"/>
        <v>1100.2336737931396</v>
      </c>
      <c r="R610" s="10">
        <f t="shared" si="292"/>
        <v>0</v>
      </c>
      <c r="S610" s="8">
        <f t="shared" si="299"/>
        <v>58.300000000000558</v>
      </c>
      <c r="T610" s="8">
        <f t="shared" si="293"/>
        <v>16.183286236437098</v>
      </c>
      <c r="U610" s="8">
        <v>0</v>
      </c>
      <c r="V610" s="8">
        <f t="shared" si="294"/>
        <v>4.4875460213564144</v>
      </c>
      <c r="W610" s="8">
        <v>0</v>
      </c>
      <c r="X610" s="15">
        <f t="shared" si="305"/>
        <v>1200</v>
      </c>
      <c r="Y610" s="8">
        <f t="shared" si="306"/>
        <v>0</v>
      </c>
      <c r="Z610" s="8">
        <f t="shared" si="307"/>
        <v>1246.0568420795585</v>
      </c>
      <c r="AA610" s="29">
        <f t="shared" si="300"/>
        <v>0</v>
      </c>
      <c r="AB610" s="8"/>
      <c r="AC610" s="8"/>
      <c r="AD610" s="8">
        <f t="shared" si="301"/>
        <v>0</v>
      </c>
      <c r="AE610" s="8">
        <f t="shared" si="302"/>
        <v>1200</v>
      </c>
      <c r="AF610" s="8">
        <f t="shared" si="308"/>
        <v>253.94315792044142</v>
      </c>
      <c r="AG610" s="16">
        <f t="shared" si="295"/>
        <v>1200</v>
      </c>
      <c r="AH610" s="29">
        <f t="shared" si="309"/>
        <v>52.935472151683165</v>
      </c>
      <c r="AI610" s="29">
        <f t="shared" si="310"/>
        <v>46.056842079558564</v>
      </c>
      <c r="AJ610" s="28">
        <f t="shared" si="303"/>
        <v>8.1389158157636116E-2</v>
      </c>
      <c r="AK610" s="25">
        <f t="shared" si="296"/>
        <v>0.81389158157636121</v>
      </c>
      <c r="AL610" s="26">
        <f t="shared" si="304"/>
        <v>6.1560747354199661</v>
      </c>
    </row>
    <row r="611" spans="2:38" x14ac:dyDescent="0.3">
      <c r="B611" s="6">
        <v>5840</v>
      </c>
      <c r="C611" s="8">
        <f t="shared" si="280"/>
        <v>58.4</v>
      </c>
      <c r="D611" s="8">
        <f t="shared" si="281"/>
        <v>19343.701720222034</v>
      </c>
      <c r="E611" s="8">
        <f t="shared" si="282"/>
        <v>33.122776918186531</v>
      </c>
      <c r="F611" s="8">
        <f t="shared" si="283"/>
        <v>44.30171412807448</v>
      </c>
      <c r="G611" s="8">
        <f t="shared" si="297"/>
        <v>2.2250485660981263</v>
      </c>
      <c r="H611" s="8">
        <f t="shared" si="284"/>
        <v>29.482191763721051</v>
      </c>
      <c r="I611" s="7">
        <v>101325</v>
      </c>
      <c r="J611" s="8">
        <f t="shared" si="285"/>
        <v>12596040</v>
      </c>
      <c r="K611" s="8">
        <f t="shared" si="286"/>
        <v>9417600</v>
      </c>
      <c r="L611" s="8">
        <f t="shared" si="287"/>
        <v>1992325.9134854565</v>
      </c>
      <c r="M611" s="17">
        <f t="shared" si="298"/>
        <v>111655016.92332843</v>
      </c>
      <c r="N611" s="18">
        <f t="shared" si="288"/>
        <v>124.31324944485566</v>
      </c>
      <c r="O611" s="18">
        <f t="shared" si="289"/>
        <v>92.944485566247224</v>
      </c>
      <c r="P611" s="18">
        <f t="shared" si="290"/>
        <v>19.662727989000309</v>
      </c>
      <c r="Q611" s="18">
        <f t="shared" si="291"/>
        <v>1101.9493404720299</v>
      </c>
      <c r="R611" s="10">
        <f t="shared" si="292"/>
        <v>0</v>
      </c>
      <c r="S611" s="8">
        <f t="shared" si="299"/>
        <v>58.40000000000056</v>
      </c>
      <c r="T611" s="8">
        <f t="shared" si="293"/>
        <v>16.183286236437098</v>
      </c>
      <c r="U611" s="8">
        <v>0</v>
      </c>
      <c r="V611" s="8">
        <f t="shared" si="294"/>
        <v>4.486149980907741</v>
      </c>
      <c r="W611" s="8">
        <v>0</v>
      </c>
      <c r="X611" s="15">
        <f t="shared" si="305"/>
        <v>1200</v>
      </c>
      <c r="Y611" s="8">
        <f t="shared" si="306"/>
        <v>0</v>
      </c>
      <c r="Z611" s="8">
        <f t="shared" si="307"/>
        <v>1246.1358418086829</v>
      </c>
      <c r="AA611" s="29">
        <f t="shared" si="300"/>
        <v>0</v>
      </c>
      <c r="AB611" s="8"/>
      <c r="AC611" s="8"/>
      <c r="AD611" s="8">
        <f t="shared" si="301"/>
        <v>0</v>
      </c>
      <c r="AE611" s="8">
        <f t="shared" si="302"/>
        <v>1200</v>
      </c>
      <c r="AF611" s="8">
        <f t="shared" si="308"/>
        <v>253.86415819131699</v>
      </c>
      <c r="AG611" s="16">
        <f t="shared" si="295"/>
        <v>1200</v>
      </c>
      <c r="AH611" s="29">
        <f t="shared" si="309"/>
        <v>53.038989355416213</v>
      </c>
      <c r="AI611" s="29">
        <f t="shared" si="310"/>
        <v>46.135841808683011</v>
      </c>
      <c r="AJ611" s="28">
        <f t="shared" si="303"/>
        <v>8.1528762202503408E-2</v>
      </c>
      <c r="AK611" s="25">
        <f t="shared" si="296"/>
        <v>0.81528762202503402</v>
      </c>
      <c r="AL611" s="26">
        <f t="shared" si="304"/>
        <v>6.1666136795250743</v>
      </c>
    </row>
    <row r="612" spans="2:38" x14ac:dyDescent="0.3">
      <c r="B612" s="6">
        <v>5850</v>
      </c>
      <c r="C612" s="8">
        <f t="shared" si="280"/>
        <v>58.5</v>
      </c>
      <c r="D612" s="8">
        <f t="shared" si="281"/>
        <v>19376.824497140227</v>
      </c>
      <c r="E612" s="8">
        <f t="shared" si="282"/>
        <v>33.12277691818889</v>
      </c>
      <c r="F612" s="8">
        <f t="shared" si="283"/>
        <v>44.301714128077634</v>
      </c>
      <c r="G612" s="8">
        <f t="shared" si="297"/>
        <v>2.2250485660981263</v>
      </c>
      <c r="H612" s="8">
        <f t="shared" si="284"/>
        <v>29.482191763722099</v>
      </c>
      <c r="I612" s="7">
        <v>101325</v>
      </c>
      <c r="J612" s="8">
        <f t="shared" si="285"/>
        <v>12596040</v>
      </c>
      <c r="K612" s="8">
        <f t="shared" si="286"/>
        <v>9417600</v>
      </c>
      <c r="L612" s="8">
        <f t="shared" si="287"/>
        <v>1991705.9236112877</v>
      </c>
      <c r="M612" s="17">
        <f t="shared" si="298"/>
        <v>111828856.84956701</v>
      </c>
      <c r="N612" s="18">
        <f t="shared" si="288"/>
        <v>124.31324944485566</v>
      </c>
      <c r="O612" s="18">
        <f t="shared" si="289"/>
        <v>92.944485566247224</v>
      </c>
      <c r="P612" s="18">
        <f t="shared" si="290"/>
        <v>19.656609164680855</v>
      </c>
      <c r="Q612" s="18">
        <f t="shared" si="291"/>
        <v>1103.6650071509205</v>
      </c>
      <c r="R612" s="10">
        <f t="shared" si="292"/>
        <v>0</v>
      </c>
      <c r="S612" s="8">
        <f t="shared" si="299"/>
        <v>58.500000000000561</v>
      </c>
      <c r="T612" s="8">
        <f t="shared" si="293"/>
        <v>16.183286236437098</v>
      </c>
      <c r="U612" s="8">
        <v>0</v>
      </c>
      <c r="V612" s="8">
        <f t="shared" si="294"/>
        <v>4.4847539404590684</v>
      </c>
      <c r="W612" s="8">
        <v>0</v>
      </c>
      <c r="X612" s="15">
        <f t="shared" si="305"/>
        <v>1200</v>
      </c>
      <c r="Y612" s="8">
        <f t="shared" si="306"/>
        <v>0</v>
      </c>
      <c r="Z612" s="8">
        <f t="shared" si="307"/>
        <v>1246.2148415378074</v>
      </c>
      <c r="AA612" s="29">
        <f t="shared" si="300"/>
        <v>0</v>
      </c>
      <c r="AB612" s="8"/>
      <c r="AC612" s="8"/>
      <c r="AD612" s="8">
        <f t="shared" si="301"/>
        <v>0</v>
      </c>
      <c r="AE612" s="8">
        <f t="shared" si="302"/>
        <v>1200</v>
      </c>
      <c r="AF612" s="8">
        <f t="shared" si="308"/>
        <v>253.78515846219253</v>
      </c>
      <c r="AG612" s="16">
        <f t="shared" si="295"/>
        <v>1200</v>
      </c>
      <c r="AH612" s="29">
        <f t="shared" si="309"/>
        <v>53.142506559149268</v>
      </c>
      <c r="AI612" s="29">
        <f t="shared" si="310"/>
        <v>46.214841537807473</v>
      </c>
      <c r="AJ612" s="28">
        <f t="shared" si="303"/>
        <v>8.1668366247370713E-2</v>
      </c>
      <c r="AK612" s="25">
        <f t="shared" si="296"/>
        <v>0.81668366247370716</v>
      </c>
      <c r="AL612" s="26">
        <f t="shared" si="304"/>
        <v>6.177152627526362</v>
      </c>
    </row>
    <row r="613" spans="2:38" x14ac:dyDescent="0.3">
      <c r="B613" s="6">
        <v>5860</v>
      </c>
      <c r="C613" s="8">
        <f t="shared" si="280"/>
        <v>58.6</v>
      </c>
      <c r="D613" s="8">
        <f t="shared" si="281"/>
        <v>19409.947274058413</v>
      </c>
      <c r="E613" s="8">
        <f t="shared" si="282"/>
        <v>33.12277691818889</v>
      </c>
      <c r="F613" s="8">
        <f t="shared" si="283"/>
        <v>44.301714128077634</v>
      </c>
      <c r="G613" s="8">
        <f t="shared" si="297"/>
        <v>2.2250485660981263</v>
      </c>
      <c r="H613" s="8">
        <f t="shared" si="284"/>
        <v>29.482191763722099</v>
      </c>
      <c r="I613" s="7">
        <v>101325</v>
      </c>
      <c r="J613" s="8">
        <f t="shared" si="285"/>
        <v>12596040</v>
      </c>
      <c r="K613" s="8">
        <f t="shared" si="286"/>
        <v>9417600</v>
      </c>
      <c r="L613" s="8">
        <f t="shared" si="287"/>
        <v>1991085.9337371187</v>
      </c>
      <c r="M613" s="17">
        <f t="shared" si="298"/>
        <v>112002696.77580559</v>
      </c>
      <c r="N613" s="18">
        <f t="shared" si="288"/>
        <v>124.31324944485566</v>
      </c>
      <c r="O613" s="18">
        <f t="shared" si="289"/>
        <v>92.944485566247224</v>
      </c>
      <c r="P613" s="18">
        <f t="shared" si="290"/>
        <v>19.650490340361397</v>
      </c>
      <c r="Q613" s="18">
        <f t="shared" si="291"/>
        <v>1105.380673829811</v>
      </c>
      <c r="R613" s="10">
        <f t="shared" si="292"/>
        <v>0</v>
      </c>
      <c r="S613" s="8">
        <f t="shared" si="299"/>
        <v>58.600000000000563</v>
      </c>
      <c r="T613" s="8">
        <f t="shared" si="293"/>
        <v>16.183286236437098</v>
      </c>
      <c r="U613" s="8">
        <v>0</v>
      </c>
      <c r="V613" s="8">
        <f t="shared" si="294"/>
        <v>4.4833579000103949</v>
      </c>
      <c r="W613" s="8">
        <v>0</v>
      </c>
      <c r="X613" s="15">
        <f t="shared" si="305"/>
        <v>1200</v>
      </c>
      <c r="Y613" s="8">
        <f t="shared" si="306"/>
        <v>0</v>
      </c>
      <c r="Z613" s="8">
        <f t="shared" si="307"/>
        <v>1246.2938412669318</v>
      </c>
      <c r="AA613" s="29">
        <f t="shared" si="300"/>
        <v>0</v>
      </c>
      <c r="AB613" s="8"/>
      <c r="AC613" s="8"/>
      <c r="AD613" s="8">
        <f t="shared" si="301"/>
        <v>0</v>
      </c>
      <c r="AE613" s="8">
        <f t="shared" si="302"/>
        <v>1200</v>
      </c>
      <c r="AF613" s="8">
        <f t="shared" si="308"/>
        <v>253.70615873306807</v>
      </c>
      <c r="AG613" s="16">
        <f t="shared" si="295"/>
        <v>1200</v>
      </c>
      <c r="AH613" s="29">
        <f t="shared" si="309"/>
        <v>53.246023762882324</v>
      </c>
      <c r="AI613" s="29">
        <f t="shared" si="310"/>
        <v>46.293841266931935</v>
      </c>
      <c r="AJ613" s="28">
        <f t="shared" si="303"/>
        <v>8.1807970292238019E-2</v>
      </c>
      <c r="AK613" s="25">
        <f t="shared" si="296"/>
        <v>0.81807970292238019</v>
      </c>
      <c r="AL613" s="26">
        <f t="shared" si="304"/>
        <v>6.1876915794038858</v>
      </c>
    </row>
    <row r="614" spans="2:38" x14ac:dyDescent="0.3">
      <c r="B614" s="6">
        <v>5870</v>
      </c>
      <c r="C614" s="8">
        <f t="shared" si="280"/>
        <v>58.7</v>
      </c>
      <c r="D614" s="8">
        <f t="shared" si="281"/>
        <v>19443.070050976603</v>
      </c>
      <c r="E614" s="8">
        <f t="shared" si="282"/>
        <v>33.12277691818889</v>
      </c>
      <c r="F614" s="8">
        <f t="shared" si="283"/>
        <v>44.301714128077634</v>
      </c>
      <c r="G614" s="8">
        <f t="shared" si="297"/>
        <v>2.2250485660981263</v>
      </c>
      <c r="H614" s="8">
        <f t="shared" si="284"/>
        <v>29.482191763722099</v>
      </c>
      <c r="I614" s="7">
        <v>101325</v>
      </c>
      <c r="J614" s="8">
        <f t="shared" si="285"/>
        <v>12596040</v>
      </c>
      <c r="K614" s="8">
        <f t="shared" si="286"/>
        <v>9417600</v>
      </c>
      <c r="L614" s="8">
        <f t="shared" si="287"/>
        <v>1990465.94386295</v>
      </c>
      <c r="M614" s="17">
        <f t="shared" si="298"/>
        <v>112176536.70204417</v>
      </c>
      <c r="N614" s="18">
        <f t="shared" si="288"/>
        <v>124.31324944485566</v>
      </c>
      <c r="O614" s="18">
        <f t="shared" si="289"/>
        <v>92.944485566247224</v>
      </c>
      <c r="P614" s="18">
        <f t="shared" si="290"/>
        <v>19.644371516041943</v>
      </c>
      <c r="Q614" s="18">
        <f t="shared" si="291"/>
        <v>1107.0963405087014</v>
      </c>
      <c r="R614" s="10">
        <f t="shared" si="292"/>
        <v>0</v>
      </c>
      <c r="S614" s="8">
        <f t="shared" si="299"/>
        <v>58.700000000000564</v>
      </c>
      <c r="T614" s="8">
        <f t="shared" si="293"/>
        <v>16.183286236437098</v>
      </c>
      <c r="U614" s="8">
        <v>0</v>
      </c>
      <c r="V614" s="8">
        <f t="shared" si="294"/>
        <v>4.4819618595617223</v>
      </c>
      <c r="W614" s="8">
        <v>0</v>
      </c>
      <c r="X614" s="15">
        <f t="shared" si="305"/>
        <v>1200</v>
      </c>
      <c r="Y614" s="8">
        <f t="shared" si="306"/>
        <v>0</v>
      </c>
      <c r="Z614" s="8">
        <f t="shared" si="307"/>
        <v>1246.3728409960563</v>
      </c>
      <c r="AA614" s="29">
        <f t="shared" si="300"/>
        <v>0</v>
      </c>
      <c r="AB614" s="8"/>
      <c r="AC614" s="8"/>
      <c r="AD614" s="8">
        <f t="shared" si="301"/>
        <v>0</v>
      </c>
      <c r="AE614" s="8">
        <f t="shared" si="302"/>
        <v>1200</v>
      </c>
      <c r="AF614" s="8">
        <f t="shared" si="308"/>
        <v>253.6271590039436</v>
      </c>
      <c r="AG614" s="16">
        <f t="shared" si="295"/>
        <v>1200</v>
      </c>
      <c r="AH614" s="29">
        <f t="shared" si="309"/>
        <v>53.349540966615379</v>
      </c>
      <c r="AI614" s="29">
        <f t="shared" si="310"/>
        <v>46.372840996056389</v>
      </c>
      <c r="AJ614" s="28">
        <f t="shared" si="303"/>
        <v>8.1947574337105325E-2</v>
      </c>
      <c r="AK614" s="25">
        <f t="shared" si="296"/>
        <v>0.81947574337105322</v>
      </c>
      <c r="AL614" s="26">
        <f t="shared" si="304"/>
        <v>6.1982305351378413</v>
      </c>
    </row>
    <row r="615" spans="2:38" x14ac:dyDescent="0.3">
      <c r="B615" s="6">
        <v>5880</v>
      </c>
      <c r="C615" s="8">
        <f t="shared" si="280"/>
        <v>58.800000000000004</v>
      </c>
      <c r="D615" s="8">
        <f t="shared" si="281"/>
        <v>19476.192827894793</v>
      </c>
      <c r="E615" s="8">
        <f t="shared" si="282"/>
        <v>33.12277691818889</v>
      </c>
      <c r="F615" s="8">
        <f t="shared" si="283"/>
        <v>44.301714128077634</v>
      </c>
      <c r="G615" s="8">
        <f t="shared" si="297"/>
        <v>2.2250485660981263</v>
      </c>
      <c r="H615" s="8">
        <f t="shared" si="284"/>
        <v>29.482191763722099</v>
      </c>
      <c r="I615" s="7">
        <v>101325</v>
      </c>
      <c r="J615" s="8">
        <f t="shared" si="285"/>
        <v>12596040</v>
      </c>
      <c r="K615" s="8">
        <f t="shared" si="286"/>
        <v>9417600</v>
      </c>
      <c r="L615" s="8">
        <f t="shared" si="287"/>
        <v>1989845.9539887812</v>
      </c>
      <c r="M615" s="17">
        <f t="shared" si="298"/>
        <v>112350376.62828276</v>
      </c>
      <c r="N615" s="18">
        <f t="shared" si="288"/>
        <v>124.31324944485566</v>
      </c>
      <c r="O615" s="18">
        <f t="shared" si="289"/>
        <v>92.944485566247224</v>
      </c>
      <c r="P615" s="18">
        <f t="shared" si="290"/>
        <v>19.638252691722489</v>
      </c>
      <c r="Q615" s="18">
        <f t="shared" si="291"/>
        <v>1108.8120071875919</v>
      </c>
      <c r="R615" s="10">
        <f t="shared" si="292"/>
        <v>0</v>
      </c>
      <c r="S615" s="8">
        <f t="shared" si="299"/>
        <v>58.800000000000566</v>
      </c>
      <c r="T615" s="8">
        <f t="shared" si="293"/>
        <v>16.183286236437098</v>
      </c>
      <c r="U615" s="8">
        <v>0</v>
      </c>
      <c r="V615" s="8">
        <f t="shared" si="294"/>
        <v>4.4805658191130497</v>
      </c>
      <c r="W615" s="8">
        <v>0</v>
      </c>
      <c r="X615" s="15">
        <f t="shared" si="305"/>
        <v>1200</v>
      </c>
      <c r="Y615" s="8">
        <f t="shared" si="306"/>
        <v>0</v>
      </c>
      <c r="Z615" s="8">
        <f t="shared" si="307"/>
        <v>1246.4518407251808</v>
      </c>
      <c r="AA615" s="29">
        <f t="shared" si="300"/>
        <v>0</v>
      </c>
      <c r="AB615" s="8"/>
      <c r="AC615" s="8"/>
      <c r="AD615" s="8">
        <f t="shared" si="301"/>
        <v>0</v>
      </c>
      <c r="AE615" s="8">
        <f t="shared" si="302"/>
        <v>1200</v>
      </c>
      <c r="AF615" s="8">
        <f t="shared" si="308"/>
        <v>253.54815927481917</v>
      </c>
      <c r="AG615" s="16">
        <f t="shared" si="295"/>
        <v>1200</v>
      </c>
      <c r="AH615" s="29">
        <f t="shared" si="309"/>
        <v>53.453058170348442</v>
      </c>
      <c r="AI615" s="29">
        <f t="shared" si="310"/>
        <v>46.451840725180844</v>
      </c>
      <c r="AJ615" s="28">
        <f t="shared" si="303"/>
        <v>8.2087178381972617E-2</v>
      </c>
      <c r="AK615" s="25">
        <f t="shared" si="296"/>
        <v>0.82087178381972614</v>
      </c>
      <c r="AL615" s="26">
        <f t="shared" si="304"/>
        <v>6.2087694947085561</v>
      </c>
    </row>
    <row r="616" spans="2:38" x14ac:dyDescent="0.3">
      <c r="B616" s="6">
        <v>5890</v>
      </c>
      <c r="C616" s="8">
        <f t="shared" si="280"/>
        <v>58.9</v>
      </c>
      <c r="D616" s="8">
        <f t="shared" si="281"/>
        <v>19509.315604812979</v>
      </c>
      <c r="E616" s="8">
        <f t="shared" si="282"/>
        <v>33.122776918186531</v>
      </c>
      <c r="F616" s="8">
        <f t="shared" si="283"/>
        <v>44.30171412807448</v>
      </c>
      <c r="G616" s="8">
        <f t="shared" si="297"/>
        <v>2.2250485660981263</v>
      </c>
      <c r="H616" s="8">
        <f t="shared" si="284"/>
        <v>29.482191763721051</v>
      </c>
      <c r="I616" s="7">
        <v>101325</v>
      </c>
      <c r="J616" s="8">
        <f t="shared" si="285"/>
        <v>12596040</v>
      </c>
      <c r="K616" s="8">
        <f t="shared" si="286"/>
        <v>9417600</v>
      </c>
      <c r="L616" s="8">
        <f t="shared" si="287"/>
        <v>1989225.9641146124</v>
      </c>
      <c r="M616" s="17">
        <f t="shared" si="298"/>
        <v>112524216.55452132</v>
      </c>
      <c r="N616" s="18">
        <f t="shared" si="288"/>
        <v>124.31324944485566</v>
      </c>
      <c r="O616" s="18">
        <f t="shared" si="289"/>
        <v>92.944485566247224</v>
      </c>
      <c r="P616" s="18">
        <f t="shared" si="290"/>
        <v>19.632133867403034</v>
      </c>
      <c r="Q616" s="18">
        <f t="shared" si="291"/>
        <v>1110.5276738664822</v>
      </c>
      <c r="R616" s="10">
        <f t="shared" si="292"/>
        <v>0</v>
      </c>
      <c r="S616" s="8">
        <f t="shared" si="299"/>
        <v>58.900000000000567</v>
      </c>
      <c r="T616" s="8">
        <f t="shared" si="293"/>
        <v>16.183286236437098</v>
      </c>
      <c r="U616" s="8">
        <v>0</v>
      </c>
      <c r="V616" s="8">
        <f t="shared" si="294"/>
        <v>4.4791697786643772</v>
      </c>
      <c r="W616" s="8">
        <v>0</v>
      </c>
      <c r="X616" s="15">
        <f t="shared" si="305"/>
        <v>1200</v>
      </c>
      <c r="Y616" s="8">
        <f t="shared" si="306"/>
        <v>0</v>
      </c>
      <c r="Z616" s="8">
        <f t="shared" si="307"/>
        <v>1246.5308404543052</v>
      </c>
      <c r="AA616" s="29">
        <f t="shared" si="300"/>
        <v>0</v>
      </c>
      <c r="AB616" s="8"/>
      <c r="AC616" s="8"/>
      <c r="AD616" s="8">
        <f t="shared" si="301"/>
        <v>0</v>
      </c>
      <c r="AE616" s="8">
        <f t="shared" si="302"/>
        <v>1200</v>
      </c>
      <c r="AF616" s="8">
        <f t="shared" si="308"/>
        <v>253.46915954569471</v>
      </c>
      <c r="AG616" s="16">
        <f t="shared" si="295"/>
        <v>1200</v>
      </c>
      <c r="AH616" s="29">
        <f t="shared" si="309"/>
        <v>53.556575374081497</v>
      </c>
      <c r="AI616" s="29">
        <f t="shared" si="310"/>
        <v>46.530840454305306</v>
      </c>
      <c r="AJ616" s="28">
        <f t="shared" si="303"/>
        <v>8.2226782426839923E-2</v>
      </c>
      <c r="AK616" s="25">
        <f t="shared" si="296"/>
        <v>0.82226782426839917</v>
      </c>
      <c r="AL616" s="26">
        <f t="shared" si="304"/>
        <v>6.2193084580964921</v>
      </c>
    </row>
    <row r="617" spans="2:38" x14ac:dyDescent="0.3">
      <c r="B617" s="6">
        <v>5900</v>
      </c>
      <c r="C617" s="8">
        <f t="shared" si="280"/>
        <v>59</v>
      </c>
      <c r="D617" s="8">
        <f t="shared" si="281"/>
        <v>19542.438381731168</v>
      </c>
      <c r="E617" s="8">
        <f t="shared" si="282"/>
        <v>33.12277691818889</v>
      </c>
      <c r="F617" s="8">
        <f t="shared" si="283"/>
        <v>44.301714128077634</v>
      </c>
      <c r="G617" s="8">
        <f t="shared" si="297"/>
        <v>2.2250485660981263</v>
      </c>
      <c r="H617" s="8">
        <f t="shared" si="284"/>
        <v>29.482191763722099</v>
      </c>
      <c r="I617" s="7">
        <v>101325</v>
      </c>
      <c r="J617" s="8">
        <f t="shared" si="285"/>
        <v>12596040</v>
      </c>
      <c r="K617" s="8">
        <f t="shared" si="286"/>
        <v>9417600</v>
      </c>
      <c r="L617" s="8">
        <f t="shared" si="287"/>
        <v>1988605.9742404437</v>
      </c>
      <c r="M617" s="17">
        <f t="shared" si="298"/>
        <v>112698056.4807599</v>
      </c>
      <c r="N617" s="18">
        <f t="shared" si="288"/>
        <v>124.31324944485566</v>
      </c>
      <c r="O617" s="18">
        <f t="shared" si="289"/>
        <v>92.944485566247224</v>
      </c>
      <c r="P617" s="18">
        <f t="shared" si="290"/>
        <v>19.62601504308358</v>
      </c>
      <c r="Q617" s="18">
        <f t="shared" si="291"/>
        <v>1112.2433405453728</v>
      </c>
      <c r="R617" s="10">
        <f t="shared" si="292"/>
        <v>0</v>
      </c>
      <c r="S617" s="8">
        <f t="shared" si="299"/>
        <v>59.000000000000568</v>
      </c>
      <c r="T617" s="8">
        <f t="shared" si="293"/>
        <v>16.183286236437098</v>
      </c>
      <c r="U617" s="8">
        <v>0</v>
      </c>
      <c r="V617" s="8">
        <f t="shared" si="294"/>
        <v>4.4777737382157037</v>
      </c>
      <c r="W617" s="8">
        <v>0</v>
      </c>
      <c r="X617" s="15">
        <f t="shared" si="305"/>
        <v>1200</v>
      </c>
      <c r="Y617" s="8">
        <f t="shared" si="306"/>
        <v>0</v>
      </c>
      <c r="Z617" s="8">
        <f t="shared" si="307"/>
        <v>1246.6098401834297</v>
      </c>
      <c r="AA617" s="29">
        <f t="shared" si="300"/>
        <v>0</v>
      </c>
      <c r="AB617" s="8"/>
      <c r="AC617" s="8"/>
      <c r="AD617" s="8">
        <f t="shared" si="301"/>
        <v>0</v>
      </c>
      <c r="AE617" s="8">
        <f t="shared" si="302"/>
        <v>1200</v>
      </c>
      <c r="AF617" s="8">
        <f t="shared" si="308"/>
        <v>253.39015981657025</v>
      </c>
      <c r="AG617" s="16">
        <f t="shared" si="295"/>
        <v>1200</v>
      </c>
      <c r="AH617" s="29">
        <f t="shared" si="309"/>
        <v>53.660092577814545</v>
      </c>
      <c r="AI617" s="29">
        <f t="shared" si="310"/>
        <v>46.60984018342976</v>
      </c>
      <c r="AJ617" s="28">
        <f t="shared" si="303"/>
        <v>8.2366386471707215E-2</v>
      </c>
      <c r="AK617" s="25">
        <f t="shared" si="296"/>
        <v>0.8236638647170722</v>
      </c>
      <c r="AL617" s="26">
        <f t="shared" si="304"/>
        <v>6.2298474252822444</v>
      </c>
    </row>
    <row r="618" spans="2:38" x14ac:dyDescent="0.3">
      <c r="B618" s="6">
        <v>5910</v>
      </c>
      <c r="C618" s="8">
        <f t="shared" si="280"/>
        <v>59.1</v>
      </c>
      <c r="D618" s="8">
        <f t="shared" si="281"/>
        <v>19575.561158649354</v>
      </c>
      <c r="E618" s="8">
        <f t="shared" si="282"/>
        <v>33.12277691818889</v>
      </c>
      <c r="F618" s="8">
        <f t="shared" si="283"/>
        <v>44.301714128077634</v>
      </c>
      <c r="G618" s="8">
        <f t="shared" si="297"/>
        <v>2.2250485660981263</v>
      </c>
      <c r="H618" s="8">
        <f t="shared" si="284"/>
        <v>29.482191763722099</v>
      </c>
      <c r="I618" s="7">
        <v>101325</v>
      </c>
      <c r="J618" s="8">
        <f t="shared" si="285"/>
        <v>12596040</v>
      </c>
      <c r="K618" s="8">
        <f t="shared" si="286"/>
        <v>9417600</v>
      </c>
      <c r="L618" s="8">
        <f t="shared" si="287"/>
        <v>1987985.9843662749</v>
      </c>
      <c r="M618" s="17">
        <f t="shared" si="298"/>
        <v>112871896.40699849</v>
      </c>
      <c r="N618" s="18">
        <f t="shared" si="288"/>
        <v>124.31324944485566</v>
      </c>
      <c r="O618" s="18">
        <f t="shared" si="289"/>
        <v>92.944485566247224</v>
      </c>
      <c r="P618" s="18">
        <f t="shared" si="290"/>
        <v>19.619896218764126</v>
      </c>
      <c r="Q618" s="18">
        <f t="shared" si="291"/>
        <v>1113.9590072242634</v>
      </c>
      <c r="R618" s="10">
        <f t="shared" si="292"/>
        <v>0</v>
      </c>
      <c r="S618" s="8">
        <f t="shared" si="299"/>
        <v>59.10000000000057</v>
      </c>
      <c r="T618" s="8">
        <f t="shared" si="293"/>
        <v>16.183286236437098</v>
      </c>
      <c r="U618" s="8">
        <v>0</v>
      </c>
      <c r="V618" s="8">
        <f t="shared" si="294"/>
        <v>4.4763776977670311</v>
      </c>
      <c r="W618" s="8">
        <v>0</v>
      </c>
      <c r="X618" s="15">
        <f t="shared" si="305"/>
        <v>1200</v>
      </c>
      <c r="Y618" s="8">
        <f t="shared" si="306"/>
        <v>0</v>
      </c>
      <c r="Z618" s="8">
        <f t="shared" si="307"/>
        <v>1246.6888399125542</v>
      </c>
      <c r="AA618" s="29">
        <f t="shared" si="300"/>
        <v>0</v>
      </c>
      <c r="AB618" s="8"/>
      <c r="AC618" s="8"/>
      <c r="AD618" s="8">
        <f t="shared" si="301"/>
        <v>0</v>
      </c>
      <c r="AE618" s="8">
        <f t="shared" si="302"/>
        <v>1200</v>
      </c>
      <c r="AF618" s="8">
        <f t="shared" si="308"/>
        <v>253.31116008744578</v>
      </c>
      <c r="AG618" s="16">
        <f t="shared" si="295"/>
        <v>1200</v>
      </c>
      <c r="AH618" s="29">
        <f t="shared" si="309"/>
        <v>53.763609781547608</v>
      </c>
      <c r="AI618" s="29">
        <f t="shared" si="310"/>
        <v>46.688839912554229</v>
      </c>
      <c r="AJ618" s="28">
        <f t="shared" si="303"/>
        <v>8.2505990516574534E-2</v>
      </c>
      <c r="AK618" s="25">
        <f t="shared" si="296"/>
        <v>0.82505990516574534</v>
      </c>
      <c r="AL618" s="26">
        <f t="shared" si="304"/>
        <v>6.2403863962465378</v>
      </c>
    </row>
    <row r="619" spans="2:38" x14ac:dyDescent="0.3">
      <c r="B619" s="6">
        <v>5920</v>
      </c>
      <c r="C619" s="8">
        <f t="shared" si="280"/>
        <v>59.2</v>
      </c>
      <c r="D619" s="8">
        <f t="shared" si="281"/>
        <v>19608.683935567547</v>
      </c>
      <c r="E619" s="8">
        <f t="shared" si="282"/>
        <v>33.12277691818889</v>
      </c>
      <c r="F619" s="8">
        <f t="shared" si="283"/>
        <v>44.301714128077634</v>
      </c>
      <c r="G619" s="8">
        <f t="shared" si="297"/>
        <v>2.2250485660981263</v>
      </c>
      <c r="H619" s="8">
        <f t="shared" si="284"/>
        <v>29.482191763722099</v>
      </c>
      <c r="I619" s="7">
        <v>101325</v>
      </c>
      <c r="J619" s="8">
        <f t="shared" si="285"/>
        <v>12596040</v>
      </c>
      <c r="K619" s="8">
        <f t="shared" si="286"/>
        <v>9417600</v>
      </c>
      <c r="L619" s="8">
        <f t="shared" si="287"/>
        <v>1987365.9944921061</v>
      </c>
      <c r="M619" s="17">
        <f t="shared" si="298"/>
        <v>113045736.33323707</v>
      </c>
      <c r="N619" s="18">
        <f t="shared" si="288"/>
        <v>124.31324944485566</v>
      </c>
      <c r="O619" s="18">
        <f t="shared" si="289"/>
        <v>92.944485566247224</v>
      </c>
      <c r="P619" s="18">
        <f t="shared" si="290"/>
        <v>19.613777394444668</v>
      </c>
      <c r="Q619" s="18">
        <f t="shared" si="291"/>
        <v>1115.6746739031539</v>
      </c>
      <c r="R619" s="10">
        <f t="shared" si="292"/>
        <v>0</v>
      </c>
      <c r="S619" s="8">
        <f t="shared" si="299"/>
        <v>59.200000000000571</v>
      </c>
      <c r="T619" s="8">
        <f t="shared" si="293"/>
        <v>16.183286236437098</v>
      </c>
      <c r="U619" s="8">
        <v>0</v>
      </c>
      <c r="V619" s="8">
        <f t="shared" si="294"/>
        <v>4.4749816573183576</v>
      </c>
      <c r="W619" s="8">
        <v>0</v>
      </c>
      <c r="X619" s="15">
        <f t="shared" si="305"/>
        <v>1200</v>
      </c>
      <c r="Y619" s="8">
        <f t="shared" si="306"/>
        <v>0</v>
      </c>
      <c r="Z619" s="8">
        <f t="shared" si="307"/>
        <v>1246.7678396416786</v>
      </c>
      <c r="AA619" s="29">
        <f t="shared" si="300"/>
        <v>0</v>
      </c>
      <c r="AB619" s="8"/>
      <c r="AC619" s="8"/>
      <c r="AD619" s="8">
        <f t="shared" si="301"/>
        <v>0</v>
      </c>
      <c r="AE619" s="8">
        <f t="shared" si="302"/>
        <v>1200</v>
      </c>
      <c r="AF619" s="8">
        <f t="shared" si="308"/>
        <v>253.23216035832132</v>
      </c>
      <c r="AG619" s="16">
        <f t="shared" si="295"/>
        <v>1200</v>
      </c>
      <c r="AH619" s="29">
        <f t="shared" si="309"/>
        <v>53.867126985280656</v>
      </c>
      <c r="AI619" s="29">
        <f t="shared" si="310"/>
        <v>46.767839641678677</v>
      </c>
      <c r="AJ619" s="28">
        <f t="shared" si="303"/>
        <v>8.2645594561441826E-2</v>
      </c>
      <c r="AK619" s="25">
        <f t="shared" si="296"/>
        <v>0.82645594561441826</v>
      </c>
      <c r="AL619" s="26">
        <f t="shared" si="304"/>
        <v>6.2509253709702293</v>
      </c>
    </row>
    <row r="620" spans="2:38" x14ac:dyDescent="0.3">
      <c r="B620" s="6">
        <v>5930</v>
      </c>
      <c r="C620" s="8">
        <f t="shared" si="280"/>
        <v>59.300000000000004</v>
      </c>
      <c r="D620" s="8">
        <f t="shared" si="281"/>
        <v>19641.806712485733</v>
      </c>
      <c r="E620" s="8">
        <f t="shared" si="282"/>
        <v>33.12277691818889</v>
      </c>
      <c r="F620" s="8">
        <f t="shared" si="283"/>
        <v>44.301714128077634</v>
      </c>
      <c r="G620" s="8">
        <f t="shared" si="297"/>
        <v>2.2250485660981263</v>
      </c>
      <c r="H620" s="8">
        <f t="shared" si="284"/>
        <v>29.482191763722099</v>
      </c>
      <c r="I620" s="7">
        <v>101325</v>
      </c>
      <c r="J620" s="8">
        <f t="shared" si="285"/>
        <v>12596040</v>
      </c>
      <c r="K620" s="8">
        <f t="shared" si="286"/>
        <v>9417600</v>
      </c>
      <c r="L620" s="8">
        <f t="shared" si="287"/>
        <v>1986746.0046179374</v>
      </c>
      <c r="M620" s="17">
        <f t="shared" si="298"/>
        <v>113219576.25947565</v>
      </c>
      <c r="N620" s="18">
        <f t="shared" si="288"/>
        <v>124.31324944485566</v>
      </c>
      <c r="O620" s="18">
        <f t="shared" si="289"/>
        <v>92.944485566247224</v>
      </c>
      <c r="P620" s="18">
        <f t="shared" si="290"/>
        <v>19.607658570125214</v>
      </c>
      <c r="Q620" s="18">
        <f t="shared" si="291"/>
        <v>1117.3903405820445</v>
      </c>
      <c r="R620" s="10">
        <f t="shared" si="292"/>
        <v>0</v>
      </c>
      <c r="S620" s="8">
        <f t="shared" si="299"/>
        <v>59.300000000000573</v>
      </c>
      <c r="T620" s="8">
        <f t="shared" si="293"/>
        <v>16.183286236437098</v>
      </c>
      <c r="U620" s="8">
        <v>0</v>
      </c>
      <c r="V620" s="8">
        <f t="shared" si="294"/>
        <v>4.473585616869685</v>
      </c>
      <c r="W620" s="8">
        <v>0</v>
      </c>
      <c r="X620" s="15">
        <f t="shared" si="305"/>
        <v>1200</v>
      </c>
      <c r="Y620" s="8">
        <f t="shared" si="306"/>
        <v>0</v>
      </c>
      <c r="Z620" s="8">
        <f t="shared" si="307"/>
        <v>1246.8468393708031</v>
      </c>
      <c r="AA620" s="29">
        <f t="shared" si="300"/>
        <v>0</v>
      </c>
      <c r="AB620" s="8"/>
      <c r="AC620" s="8"/>
      <c r="AD620" s="8">
        <f t="shared" si="301"/>
        <v>0</v>
      </c>
      <c r="AE620" s="8">
        <f t="shared" si="302"/>
        <v>1200</v>
      </c>
      <c r="AF620" s="8">
        <f t="shared" si="308"/>
        <v>253.15316062919686</v>
      </c>
      <c r="AG620" s="16">
        <f t="shared" si="295"/>
        <v>1200</v>
      </c>
      <c r="AH620" s="29">
        <f t="shared" si="309"/>
        <v>53.970644189013733</v>
      </c>
      <c r="AI620" s="29">
        <f t="shared" si="310"/>
        <v>46.846839370803153</v>
      </c>
      <c r="AJ620" s="28">
        <f t="shared" si="303"/>
        <v>8.2785198606309146E-2</v>
      </c>
      <c r="AK620" s="25">
        <f t="shared" si="296"/>
        <v>0.82785198606309152</v>
      </c>
      <c r="AL620" s="26">
        <f t="shared" si="304"/>
        <v>6.2614643494343039</v>
      </c>
    </row>
    <row r="621" spans="2:38" x14ac:dyDescent="0.3">
      <c r="B621" s="6">
        <v>5940</v>
      </c>
      <c r="C621" s="8">
        <f t="shared" si="280"/>
        <v>59.4</v>
      </c>
      <c r="D621" s="8">
        <f t="shared" si="281"/>
        <v>19674.929489403919</v>
      </c>
      <c r="E621" s="8">
        <f t="shared" si="282"/>
        <v>33.122776918186531</v>
      </c>
      <c r="F621" s="8">
        <f t="shared" si="283"/>
        <v>44.30171412807448</v>
      </c>
      <c r="G621" s="8">
        <f t="shared" si="297"/>
        <v>2.2250485660981263</v>
      </c>
      <c r="H621" s="8">
        <f t="shared" si="284"/>
        <v>29.482191763721051</v>
      </c>
      <c r="I621" s="7">
        <v>101325</v>
      </c>
      <c r="J621" s="8">
        <f t="shared" si="285"/>
        <v>12596040</v>
      </c>
      <c r="K621" s="8">
        <f t="shared" si="286"/>
        <v>9417600</v>
      </c>
      <c r="L621" s="8">
        <f t="shared" si="287"/>
        <v>1986126.0147437686</v>
      </c>
      <c r="M621" s="17">
        <f t="shared" si="298"/>
        <v>113393416.18571422</v>
      </c>
      <c r="N621" s="18">
        <f t="shared" si="288"/>
        <v>124.31324944485566</v>
      </c>
      <c r="O621" s="18">
        <f t="shared" si="289"/>
        <v>92.944485566247224</v>
      </c>
      <c r="P621" s="18">
        <f t="shared" si="290"/>
        <v>19.601539745805759</v>
      </c>
      <c r="Q621" s="18">
        <f t="shared" si="291"/>
        <v>1119.1060072609348</v>
      </c>
      <c r="R621" s="10">
        <f t="shared" si="292"/>
        <v>0</v>
      </c>
      <c r="S621" s="8">
        <f t="shared" si="299"/>
        <v>59.400000000000574</v>
      </c>
      <c r="T621" s="8">
        <f t="shared" si="293"/>
        <v>16.183286236437098</v>
      </c>
      <c r="U621" s="8">
        <v>0</v>
      </c>
      <c r="V621" s="8">
        <f t="shared" si="294"/>
        <v>4.4721895764210116</v>
      </c>
      <c r="W621" s="8">
        <v>0</v>
      </c>
      <c r="X621" s="15">
        <f t="shared" si="305"/>
        <v>1200</v>
      </c>
      <c r="Y621" s="8">
        <f t="shared" si="306"/>
        <v>0</v>
      </c>
      <c r="Z621" s="8">
        <f t="shared" si="307"/>
        <v>1246.9258390999275</v>
      </c>
      <c r="AA621" s="29">
        <f t="shared" si="300"/>
        <v>0</v>
      </c>
      <c r="AB621" s="8"/>
      <c r="AC621" s="8"/>
      <c r="AD621" s="8">
        <f t="shared" si="301"/>
        <v>0</v>
      </c>
      <c r="AE621" s="8">
        <f t="shared" si="302"/>
        <v>1200</v>
      </c>
      <c r="AF621" s="8">
        <f t="shared" si="308"/>
        <v>253.0741609000724</v>
      </c>
      <c r="AG621" s="16">
        <f t="shared" si="295"/>
        <v>1200</v>
      </c>
      <c r="AH621" s="29">
        <f t="shared" si="309"/>
        <v>54.074161392746767</v>
      </c>
      <c r="AI621" s="29">
        <f t="shared" si="310"/>
        <v>46.925839099927593</v>
      </c>
      <c r="AJ621" s="28">
        <f t="shared" si="303"/>
        <v>8.2924802651176424E-2</v>
      </c>
      <c r="AK621" s="25">
        <f t="shared" si="296"/>
        <v>0.82924802651176421</v>
      </c>
      <c r="AL621" s="26">
        <f t="shared" si="304"/>
        <v>6.2720033316198744</v>
      </c>
    </row>
    <row r="622" spans="2:38" x14ac:dyDescent="0.3">
      <c r="B622" s="6">
        <v>5950</v>
      </c>
      <c r="C622" s="8">
        <f t="shared" si="280"/>
        <v>59.5</v>
      </c>
      <c r="D622" s="8">
        <f t="shared" si="281"/>
        <v>19708.052266322109</v>
      </c>
      <c r="E622" s="8">
        <f t="shared" si="282"/>
        <v>33.12277691818889</v>
      </c>
      <c r="F622" s="8">
        <f t="shared" si="283"/>
        <v>44.301714128077634</v>
      </c>
      <c r="G622" s="8">
        <f t="shared" si="297"/>
        <v>2.2250485660981263</v>
      </c>
      <c r="H622" s="8">
        <f t="shared" si="284"/>
        <v>29.482191763722099</v>
      </c>
      <c r="I622" s="7">
        <v>101325</v>
      </c>
      <c r="J622" s="8">
        <f t="shared" si="285"/>
        <v>12596040</v>
      </c>
      <c r="K622" s="8">
        <f t="shared" si="286"/>
        <v>9417600</v>
      </c>
      <c r="L622" s="8">
        <f t="shared" si="287"/>
        <v>1985506.0248695998</v>
      </c>
      <c r="M622" s="17">
        <f t="shared" si="298"/>
        <v>113567256.1119528</v>
      </c>
      <c r="N622" s="18">
        <f t="shared" si="288"/>
        <v>124.31324944485566</v>
      </c>
      <c r="O622" s="18">
        <f t="shared" si="289"/>
        <v>92.944485566247224</v>
      </c>
      <c r="P622" s="18">
        <f t="shared" si="290"/>
        <v>19.595420921486305</v>
      </c>
      <c r="Q622" s="18">
        <f t="shared" si="291"/>
        <v>1120.8216739398254</v>
      </c>
      <c r="R622" s="10">
        <f t="shared" si="292"/>
        <v>0</v>
      </c>
      <c r="S622" s="8">
        <f t="shared" si="299"/>
        <v>59.500000000000576</v>
      </c>
      <c r="T622" s="8">
        <f t="shared" si="293"/>
        <v>16.183286236437098</v>
      </c>
      <c r="U622" s="8">
        <v>0</v>
      </c>
      <c r="V622" s="8">
        <f t="shared" si="294"/>
        <v>4.4707935359723381</v>
      </c>
      <c r="W622" s="8">
        <v>0</v>
      </c>
      <c r="X622" s="15">
        <f t="shared" si="305"/>
        <v>1200</v>
      </c>
      <c r="Y622" s="8">
        <f t="shared" si="306"/>
        <v>0</v>
      </c>
      <c r="Z622" s="8">
        <f t="shared" si="307"/>
        <v>1247.004838829052</v>
      </c>
      <c r="AA622" s="29">
        <f t="shared" si="300"/>
        <v>0</v>
      </c>
      <c r="AB622" s="8"/>
      <c r="AC622" s="8"/>
      <c r="AD622" s="8">
        <f t="shared" si="301"/>
        <v>0</v>
      </c>
      <c r="AE622" s="8">
        <f t="shared" si="302"/>
        <v>1200</v>
      </c>
      <c r="AF622" s="8">
        <f t="shared" si="308"/>
        <v>252.99516117094794</v>
      </c>
      <c r="AG622" s="16">
        <f t="shared" si="295"/>
        <v>1200</v>
      </c>
      <c r="AH622" s="29">
        <f t="shared" si="309"/>
        <v>54.177678596479829</v>
      </c>
      <c r="AI622" s="29">
        <f t="shared" si="310"/>
        <v>47.004838829052055</v>
      </c>
      <c r="AJ622" s="28">
        <f t="shared" si="303"/>
        <v>8.306440669604373E-2</v>
      </c>
      <c r="AK622" s="25">
        <f t="shared" si="296"/>
        <v>0.83064406696043736</v>
      </c>
      <c r="AL622" s="26">
        <f t="shared" si="304"/>
        <v>6.2825423175081809</v>
      </c>
    </row>
    <row r="623" spans="2:38" x14ac:dyDescent="0.3">
      <c r="B623" s="6">
        <v>5960</v>
      </c>
      <c r="C623" s="8">
        <f t="shared" si="280"/>
        <v>59.6</v>
      </c>
      <c r="D623" s="8">
        <f t="shared" si="281"/>
        <v>19741.175043240299</v>
      </c>
      <c r="E623" s="8">
        <f t="shared" si="282"/>
        <v>33.12277691818889</v>
      </c>
      <c r="F623" s="8">
        <f t="shared" si="283"/>
        <v>44.301714128077634</v>
      </c>
      <c r="G623" s="8">
        <f t="shared" si="297"/>
        <v>2.2250485660981263</v>
      </c>
      <c r="H623" s="8">
        <f t="shared" si="284"/>
        <v>29.482191763722099</v>
      </c>
      <c r="I623" s="7">
        <v>101325</v>
      </c>
      <c r="J623" s="8">
        <f t="shared" si="285"/>
        <v>12596040</v>
      </c>
      <c r="K623" s="8">
        <f t="shared" si="286"/>
        <v>9417600</v>
      </c>
      <c r="L623" s="8">
        <f t="shared" si="287"/>
        <v>1984886.0349954311</v>
      </c>
      <c r="M623" s="17">
        <f t="shared" si="298"/>
        <v>113741096.03819138</v>
      </c>
      <c r="N623" s="18">
        <f t="shared" si="288"/>
        <v>124.31324944485566</v>
      </c>
      <c r="O623" s="18">
        <f t="shared" si="289"/>
        <v>92.944485566247224</v>
      </c>
      <c r="P623" s="18">
        <f t="shared" si="290"/>
        <v>19.589302097166851</v>
      </c>
      <c r="Q623" s="18">
        <f t="shared" si="291"/>
        <v>1122.5373406187157</v>
      </c>
      <c r="R623" s="10">
        <f t="shared" si="292"/>
        <v>0</v>
      </c>
      <c r="S623" s="8">
        <f t="shared" si="299"/>
        <v>59.600000000000577</v>
      </c>
      <c r="T623" s="8">
        <f t="shared" si="293"/>
        <v>16.183286236437098</v>
      </c>
      <c r="U623" s="8">
        <v>0</v>
      </c>
      <c r="V623" s="8">
        <f t="shared" si="294"/>
        <v>4.4693974955236646</v>
      </c>
      <c r="W623" s="8">
        <v>0</v>
      </c>
      <c r="X623" s="15">
        <f t="shared" si="305"/>
        <v>1200</v>
      </c>
      <c r="Y623" s="8">
        <f t="shared" si="306"/>
        <v>0</v>
      </c>
      <c r="Z623" s="8">
        <f t="shared" si="307"/>
        <v>1247.0838385581765</v>
      </c>
      <c r="AA623" s="29">
        <f t="shared" si="300"/>
        <v>0</v>
      </c>
      <c r="AB623" s="8"/>
      <c r="AC623" s="8"/>
      <c r="AD623" s="8">
        <f t="shared" si="301"/>
        <v>0</v>
      </c>
      <c r="AE623" s="8">
        <f t="shared" si="302"/>
        <v>1200</v>
      </c>
      <c r="AF623" s="8">
        <f t="shared" si="308"/>
        <v>252.91616144182348</v>
      </c>
      <c r="AG623" s="16">
        <f t="shared" si="295"/>
        <v>1200</v>
      </c>
      <c r="AH623" s="29">
        <f t="shared" si="309"/>
        <v>54.281195800212885</v>
      </c>
      <c r="AI623" s="29">
        <f t="shared" si="310"/>
        <v>47.083838558176517</v>
      </c>
      <c r="AJ623" s="28">
        <f t="shared" si="303"/>
        <v>8.3204010740911036E-2</v>
      </c>
      <c r="AK623" s="25">
        <f t="shared" si="296"/>
        <v>0.83204010740911039</v>
      </c>
      <c r="AL623" s="26">
        <f t="shared" si="304"/>
        <v>6.2930813070805893</v>
      </c>
    </row>
    <row r="624" spans="2:38" x14ac:dyDescent="0.3">
      <c r="B624" s="6">
        <v>5970</v>
      </c>
      <c r="C624" s="8">
        <f t="shared" si="280"/>
        <v>59.7</v>
      </c>
      <c r="D624" s="8">
        <f t="shared" si="281"/>
        <v>19774.297820158488</v>
      </c>
      <c r="E624" s="8">
        <f t="shared" si="282"/>
        <v>33.12277691818889</v>
      </c>
      <c r="F624" s="8">
        <f t="shared" si="283"/>
        <v>44.301714128077634</v>
      </c>
      <c r="G624" s="8">
        <f t="shared" si="297"/>
        <v>2.2250485660981263</v>
      </c>
      <c r="H624" s="8">
        <f t="shared" si="284"/>
        <v>29.482191763722099</v>
      </c>
      <c r="I624" s="7">
        <v>101325</v>
      </c>
      <c r="J624" s="8">
        <f t="shared" si="285"/>
        <v>12596040</v>
      </c>
      <c r="K624" s="8">
        <f t="shared" si="286"/>
        <v>9417600</v>
      </c>
      <c r="L624" s="8">
        <f t="shared" si="287"/>
        <v>1984266.0451212623</v>
      </c>
      <c r="M624" s="17">
        <f t="shared" si="298"/>
        <v>113914935.96442996</v>
      </c>
      <c r="N624" s="18">
        <f t="shared" si="288"/>
        <v>124.31324944485566</v>
      </c>
      <c r="O624" s="18">
        <f t="shared" si="289"/>
        <v>92.944485566247224</v>
      </c>
      <c r="P624" s="18">
        <f t="shared" si="290"/>
        <v>19.583183272847396</v>
      </c>
      <c r="Q624" s="18">
        <f t="shared" si="291"/>
        <v>1124.2530072976062</v>
      </c>
      <c r="R624" s="10">
        <f t="shared" si="292"/>
        <v>0</v>
      </c>
      <c r="S624" s="8">
        <f t="shared" si="299"/>
        <v>59.700000000000578</v>
      </c>
      <c r="T624" s="8">
        <f t="shared" si="293"/>
        <v>16.183286236437098</v>
      </c>
      <c r="U624" s="8">
        <v>0</v>
      </c>
      <c r="V624" s="8">
        <f t="shared" si="294"/>
        <v>4.468001455074992</v>
      </c>
      <c r="W624" s="8">
        <v>0</v>
      </c>
      <c r="X624" s="15">
        <f t="shared" si="305"/>
        <v>1200</v>
      </c>
      <c r="Y624" s="8">
        <f t="shared" si="306"/>
        <v>0</v>
      </c>
      <c r="Z624" s="8">
        <f t="shared" si="307"/>
        <v>1247.1628382873009</v>
      </c>
      <c r="AA624" s="29">
        <f t="shared" si="300"/>
        <v>0</v>
      </c>
      <c r="AB624" s="8"/>
      <c r="AC624" s="8"/>
      <c r="AD624" s="8">
        <f t="shared" si="301"/>
        <v>0</v>
      </c>
      <c r="AE624" s="8">
        <f t="shared" si="302"/>
        <v>1200</v>
      </c>
      <c r="AF624" s="8">
        <f t="shared" si="308"/>
        <v>252.83716171269901</v>
      </c>
      <c r="AG624" s="16">
        <f t="shared" si="295"/>
        <v>1200</v>
      </c>
      <c r="AH624" s="29">
        <f t="shared" si="309"/>
        <v>54.384713003945947</v>
      </c>
      <c r="AI624" s="29">
        <f t="shared" si="310"/>
        <v>47.162838287300971</v>
      </c>
      <c r="AJ624" s="28">
        <f t="shared" si="303"/>
        <v>8.3343614785778342E-2</v>
      </c>
      <c r="AK624" s="25">
        <f t="shared" si="296"/>
        <v>0.83343614785778342</v>
      </c>
      <c r="AL624" s="26">
        <f t="shared" si="304"/>
        <v>6.3036203003185909</v>
      </c>
    </row>
    <row r="625" spans="2:38" x14ac:dyDescent="0.3">
      <c r="B625" s="6">
        <v>5980</v>
      </c>
      <c r="C625" s="8">
        <f t="shared" si="280"/>
        <v>59.800000000000004</v>
      </c>
      <c r="D625" s="8">
        <f t="shared" si="281"/>
        <v>19807.420597076674</v>
      </c>
      <c r="E625" s="8">
        <f t="shared" si="282"/>
        <v>33.12277691818889</v>
      </c>
      <c r="F625" s="8">
        <f t="shared" si="283"/>
        <v>44.301714128077634</v>
      </c>
      <c r="G625" s="8">
        <f t="shared" si="297"/>
        <v>2.2250485660981263</v>
      </c>
      <c r="H625" s="8">
        <f t="shared" si="284"/>
        <v>29.482191763722099</v>
      </c>
      <c r="I625" s="7">
        <v>101325</v>
      </c>
      <c r="J625" s="8">
        <f t="shared" si="285"/>
        <v>12596040</v>
      </c>
      <c r="K625" s="8">
        <f t="shared" si="286"/>
        <v>9417600</v>
      </c>
      <c r="L625" s="8">
        <f t="shared" si="287"/>
        <v>1983646.0552470936</v>
      </c>
      <c r="M625" s="17">
        <f t="shared" si="298"/>
        <v>114088775.89066854</v>
      </c>
      <c r="N625" s="18">
        <f t="shared" si="288"/>
        <v>124.31324944485566</v>
      </c>
      <c r="O625" s="18">
        <f t="shared" si="289"/>
        <v>92.944485566247224</v>
      </c>
      <c r="P625" s="18">
        <f t="shared" si="290"/>
        <v>19.577064448527942</v>
      </c>
      <c r="Q625" s="18">
        <f t="shared" si="291"/>
        <v>1125.9686739764968</v>
      </c>
      <c r="R625" s="10">
        <f t="shared" si="292"/>
        <v>0</v>
      </c>
      <c r="S625" s="8">
        <f t="shared" si="299"/>
        <v>59.80000000000058</v>
      </c>
      <c r="T625" s="8">
        <f t="shared" si="293"/>
        <v>16.183286236437098</v>
      </c>
      <c r="U625" s="8">
        <v>0</v>
      </c>
      <c r="V625" s="8">
        <f t="shared" si="294"/>
        <v>4.4666054146263185</v>
      </c>
      <c r="W625" s="8">
        <v>0</v>
      </c>
      <c r="X625" s="15">
        <f t="shared" si="305"/>
        <v>1200</v>
      </c>
      <c r="Y625" s="8">
        <f t="shared" si="306"/>
        <v>0</v>
      </c>
      <c r="Z625" s="8">
        <f t="shared" si="307"/>
        <v>1247.2418380164254</v>
      </c>
      <c r="AA625" s="29">
        <f t="shared" si="300"/>
        <v>0</v>
      </c>
      <c r="AB625" s="8"/>
      <c r="AC625" s="8"/>
      <c r="AD625" s="8">
        <f t="shared" si="301"/>
        <v>0</v>
      </c>
      <c r="AE625" s="8">
        <f t="shared" si="302"/>
        <v>1200</v>
      </c>
      <c r="AF625" s="8">
        <f t="shared" si="308"/>
        <v>252.75816198357455</v>
      </c>
      <c r="AG625" s="16">
        <f t="shared" si="295"/>
        <v>1200</v>
      </c>
      <c r="AH625" s="29">
        <f t="shared" si="309"/>
        <v>54.48823020767901</v>
      </c>
      <c r="AI625" s="29">
        <f t="shared" si="310"/>
        <v>47.241838016425433</v>
      </c>
      <c r="AJ625" s="28">
        <f t="shared" si="303"/>
        <v>8.3483218830645647E-2</v>
      </c>
      <c r="AK625" s="25">
        <f t="shared" si="296"/>
        <v>0.83483218830645645</v>
      </c>
      <c r="AL625" s="26">
        <f t="shared" si="304"/>
        <v>6.3141592972038003</v>
      </c>
    </row>
    <row r="626" spans="2:38" x14ac:dyDescent="0.3">
      <c r="B626" s="6">
        <v>5990</v>
      </c>
      <c r="C626" s="8">
        <f t="shared" si="280"/>
        <v>59.9</v>
      </c>
      <c r="D626" s="8">
        <f t="shared" si="281"/>
        <v>19840.54337399486</v>
      </c>
      <c r="E626" s="8">
        <f t="shared" si="282"/>
        <v>33.122776918186531</v>
      </c>
      <c r="F626" s="8">
        <f t="shared" si="283"/>
        <v>44.30171412807448</v>
      </c>
      <c r="G626" s="8">
        <f t="shared" si="297"/>
        <v>2.2250485660981263</v>
      </c>
      <c r="H626" s="8">
        <f t="shared" si="284"/>
        <v>29.482191763721051</v>
      </c>
      <c r="I626" s="7">
        <v>101325</v>
      </c>
      <c r="J626" s="8">
        <f t="shared" si="285"/>
        <v>12596040</v>
      </c>
      <c r="K626" s="8">
        <f t="shared" si="286"/>
        <v>9417600</v>
      </c>
      <c r="L626" s="8">
        <f t="shared" si="287"/>
        <v>1983026.0653729248</v>
      </c>
      <c r="M626" s="17">
        <f t="shared" si="298"/>
        <v>114262615.81690711</v>
      </c>
      <c r="N626" s="18">
        <f t="shared" si="288"/>
        <v>124.31324944485566</v>
      </c>
      <c r="O626" s="18">
        <f t="shared" si="289"/>
        <v>92.944485566247224</v>
      </c>
      <c r="P626" s="18">
        <f t="shared" si="290"/>
        <v>19.570945624208484</v>
      </c>
      <c r="Q626" s="18">
        <f t="shared" si="291"/>
        <v>1127.6843406553871</v>
      </c>
      <c r="R626" s="10">
        <f t="shared" si="292"/>
        <v>0</v>
      </c>
      <c r="S626" s="8">
        <f t="shared" si="299"/>
        <v>59.900000000000581</v>
      </c>
      <c r="T626" s="8">
        <f t="shared" si="293"/>
        <v>16.183286236437098</v>
      </c>
      <c r="U626" s="8">
        <v>0</v>
      </c>
      <c r="V626" s="8">
        <f t="shared" si="294"/>
        <v>4.4652093741776469</v>
      </c>
      <c r="W626" s="8">
        <v>0</v>
      </c>
      <c r="X626" s="15">
        <f t="shared" si="305"/>
        <v>1200</v>
      </c>
      <c r="Y626" s="8">
        <f t="shared" si="306"/>
        <v>0</v>
      </c>
      <c r="Z626" s="8">
        <f t="shared" si="307"/>
        <v>1247.3208377455499</v>
      </c>
      <c r="AA626" s="29">
        <f t="shared" si="300"/>
        <v>0</v>
      </c>
      <c r="AB626" s="8"/>
      <c r="AC626" s="8"/>
      <c r="AD626" s="8">
        <f t="shared" si="301"/>
        <v>0</v>
      </c>
      <c r="AE626" s="8">
        <f t="shared" si="302"/>
        <v>1200</v>
      </c>
      <c r="AF626" s="8">
        <f t="shared" si="308"/>
        <v>252.67916225445012</v>
      </c>
      <c r="AG626" s="16">
        <f t="shared" si="295"/>
        <v>1200</v>
      </c>
      <c r="AH626" s="29">
        <f t="shared" si="309"/>
        <v>54.591747411412051</v>
      </c>
      <c r="AI626" s="29">
        <f t="shared" si="310"/>
        <v>47.320837745549881</v>
      </c>
      <c r="AJ626" s="28">
        <f t="shared" si="303"/>
        <v>8.3622822875512939E-2</v>
      </c>
      <c r="AK626" s="25">
        <f t="shared" si="296"/>
        <v>0.83622822875512937</v>
      </c>
      <c r="AL626" s="26">
        <f t="shared" si="304"/>
        <v>6.324698297717954</v>
      </c>
    </row>
    <row r="627" spans="2:38" x14ac:dyDescent="0.3">
      <c r="B627" s="6">
        <v>6000</v>
      </c>
      <c r="C627" s="8">
        <f t="shared" si="280"/>
        <v>60</v>
      </c>
      <c r="D627" s="8">
        <f t="shared" si="281"/>
        <v>19873.666150913054</v>
      </c>
      <c r="E627" s="8">
        <f t="shared" si="282"/>
        <v>33.12277691818889</v>
      </c>
      <c r="F627" s="8">
        <f t="shared" si="283"/>
        <v>44.301714128077634</v>
      </c>
      <c r="G627" s="8">
        <f t="shared" si="297"/>
        <v>2.2250485660981263</v>
      </c>
      <c r="H627" s="8">
        <f t="shared" si="284"/>
        <v>29.482191763722099</v>
      </c>
      <c r="I627" s="7">
        <v>101325</v>
      </c>
      <c r="J627" s="8">
        <f t="shared" si="285"/>
        <v>12596040</v>
      </c>
      <c r="K627" s="8">
        <f t="shared" si="286"/>
        <v>9417600</v>
      </c>
      <c r="L627" s="8">
        <f t="shared" si="287"/>
        <v>1982406.075498756</v>
      </c>
      <c r="M627" s="17">
        <f t="shared" si="298"/>
        <v>114436455.74314569</v>
      </c>
      <c r="N627" s="18">
        <f t="shared" si="288"/>
        <v>124.31324944485566</v>
      </c>
      <c r="O627" s="18">
        <f t="shared" si="289"/>
        <v>92.944485566247224</v>
      </c>
      <c r="P627" s="18">
        <f t="shared" si="290"/>
        <v>19.56482679988903</v>
      </c>
      <c r="Q627" s="18">
        <f t="shared" si="291"/>
        <v>1129.4000073342777</v>
      </c>
      <c r="R627" s="10">
        <f t="shared" si="292"/>
        <v>0</v>
      </c>
      <c r="S627" s="8">
        <f t="shared" si="299"/>
        <v>60.000000000000583</v>
      </c>
      <c r="T627" s="8">
        <f t="shared" si="293"/>
        <v>16.183286236437098</v>
      </c>
      <c r="U627" s="8">
        <v>0</v>
      </c>
      <c r="V627" s="8">
        <f t="shared" si="294"/>
        <v>4.4638133337289725</v>
      </c>
      <c r="W627" s="8">
        <v>0</v>
      </c>
      <c r="X627" s="15">
        <f t="shared" si="305"/>
        <v>1200</v>
      </c>
      <c r="Y627" s="8">
        <f t="shared" si="306"/>
        <v>0</v>
      </c>
      <c r="Z627" s="8">
        <f t="shared" si="307"/>
        <v>1247.3998374746743</v>
      </c>
      <c r="AA627" s="29">
        <f t="shared" si="300"/>
        <v>0</v>
      </c>
      <c r="AB627" s="8"/>
      <c r="AC627" s="8"/>
      <c r="AD627" s="8">
        <f t="shared" si="301"/>
        <v>0</v>
      </c>
      <c r="AE627" s="8">
        <f t="shared" si="302"/>
        <v>1200</v>
      </c>
      <c r="AF627" s="8">
        <f t="shared" si="308"/>
        <v>252.60016252532563</v>
      </c>
      <c r="AG627" s="16">
        <f t="shared" si="295"/>
        <v>1200</v>
      </c>
      <c r="AH627" s="29">
        <f t="shared" si="309"/>
        <v>54.695264615145121</v>
      </c>
      <c r="AI627" s="29">
        <f t="shared" si="310"/>
        <v>47.399837474674356</v>
      </c>
      <c r="AJ627" s="28">
        <f t="shared" si="303"/>
        <v>8.3762426920380259E-2</v>
      </c>
      <c r="AK627" s="25">
        <f t="shared" si="296"/>
        <v>0.83762426920380262</v>
      </c>
      <c r="AL627" s="26">
        <f t="shared" si="304"/>
        <v>6.3352373018429118</v>
      </c>
    </row>
    <row r="628" spans="2:38" x14ac:dyDescent="0.3">
      <c r="B628" s="6">
        <v>6010</v>
      </c>
      <c r="C628" s="8">
        <f t="shared" si="280"/>
        <v>60.1</v>
      </c>
      <c r="D628" s="8">
        <f t="shared" si="281"/>
        <v>19906.78892783124</v>
      </c>
      <c r="E628" s="8">
        <f t="shared" si="282"/>
        <v>33.12277691818889</v>
      </c>
      <c r="F628" s="8">
        <f t="shared" si="283"/>
        <v>44.301714128077634</v>
      </c>
      <c r="G628" s="8">
        <f t="shared" si="297"/>
        <v>2.2250485660981263</v>
      </c>
      <c r="H628" s="8">
        <f t="shared" si="284"/>
        <v>29.482191763722099</v>
      </c>
      <c r="I628" s="7">
        <v>101325</v>
      </c>
      <c r="J628" s="8">
        <f t="shared" si="285"/>
        <v>12596040</v>
      </c>
      <c r="K628" s="8">
        <f t="shared" si="286"/>
        <v>9417600</v>
      </c>
      <c r="L628" s="8">
        <f t="shared" si="287"/>
        <v>1981786.0856245873</v>
      </c>
      <c r="M628" s="17">
        <f t="shared" si="298"/>
        <v>114610295.66938427</v>
      </c>
      <c r="N628" s="18">
        <f t="shared" si="288"/>
        <v>124.31324944485566</v>
      </c>
      <c r="O628" s="18">
        <f t="shared" si="289"/>
        <v>92.944485566247224</v>
      </c>
      <c r="P628" s="18">
        <f t="shared" si="290"/>
        <v>19.558707975569575</v>
      </c>
      <c r="Q628" s="18">
        <f t="shared" si="291"/>
        <v>1131.1156740131682</v>
      </c>
      <c r="R628" s="10">
        <f t="shared" si="292"/>
        <v>0</v>
      </c>
      <c r="S628" s="8">
        <f t="shared" si="299"/>
        <v>60.100000000000584</v>
      </c>
      <c r="T628" s="8">
        <f t="shared" si="293"/>
        <v>16.183286236437098</v>
      </c>
      <c r="U628" s="8">
        <v>0</v>
      </c>
      <c r="V628" s="8">
        <f t="shared" si="294"/>
        <v>4.4624172932803008</v>
      </c>
      <c r="W628" s="8">
        <v>0</v>
      </c>
      <c r="X628" s="15">
        <f t="shared" si="305"/>
        <v>1200</v>
      </c>
      <c r="Y628" s="8">
        <f t="shared" si="306"/>
        <v>0</v>
      </c>
      <c r="Z628" s="8">
        <f t="shared" si="307"/>
        <v>1247.4788372037988</v>
      </c>
      <c r="AA628" s="29">
        <f t="shared" si="300"/>
        <v>0</v>
      </c>
      <c r="AB628" s="8"/>
      <c r="AC628" s="8"/>
      <c r="AD628" s="8">
        <f t="shared" si="301"/>
        <v>0</v>
      </c>
      <c r="AE628" s="8">
        <f t="shared" si="302"/>
        <v>1200</v>
      </c>
      <c r="AF628" s="8">
        <f t="shared" si="308"/>
        <v>252.5211627962012</v>
      </c>
      <c r="AG628" s="16">
        <f t="shared" si="295"/>
        <v>1200</v>
      </c>
      <c r="AH628" s="29">
        <f t="shared" si="309"/>
        <v>54.798781818878169</v>
      </c>
      <c r="AI628" s="29">
        <f t="shared" si="310"/>
        <v>47.478837203798811</v>
      </c>
      <c r="AJ628" s="28">
        <f t="shared" si="303"/>
        <v>8.3902030965247551E-2</v>
      </c>
      <c r="AK628" s="25">
        <f t="shared" si="296"/>
        <v>0.83902030965247554</v>
      </c>
      <c r="AL628" s="26">
        <f t="shared" si="304"/>
        <v>6.3457763095606525</v>
      </c>
    </row>
    <row r="629" spans="2:38" x14ac:dyDescent="0.3">
      <c r="B629" s="6">
        <v>6020</v>
      </c>
      <c r="C629" s="8">
        <f t="shared" si="280"/>
        <v>60.2</v>
      </c>
      <c r="D629" s="8">
        <f t="shared" si="281"/>
        <v>19939.911704749429</v>
      </c>
      <c r="E629" s="8">
        <f t="shared" si="282"/>
        <v>33.12277691818889</v>
      </c>
      <c r="F629" s="8">
        <f t="shared" si="283"/>
        <v>44.301714128077634</v>
      </c>
      <c r="G629" s="8">
        <f t="shared" si="297"/>
        <v>2.2250485660981263</v>
      </c>
      <c r="H629" s="8">
        <f t="shared" si="284"/>
        <v>29.482191763722099</v>
      </c>
      <c r="I629" s="7">
        <v>101325</v>
      </c>
      <c r="J629" s="8">
        <f t="shared" si="285"/>
        <v>12596040</v>
      </c>
      <c r="K629" s="8">
        <f t="shared" si="286"/>
        <v>9417600</v>
      </c>
      <c r="L629" s="8">
        <f t="shared" si="287"/>
        <v>1981166.0957504185</v>
      </c>
      <c r="M629" s="17">
        <f t="shared" si="298"/>
        <v>114784135.59562285</v>
      </c>
      <c r="N629" s="18">
        <f t="shared" si="288"/>
        <v>124.31324944485566</v>
      </c>
      <c r="O629" s="18">
        <f t="shared" si="289"/>
        <v>92.944485566247224</v>
      </c>
      <c r="P629" s="18">
        <f t="shared" si="290"/>
        <v>19.552589151250121</v>
      </c>
      <c r="Q629" s="18">
        <f t="shared" si="291"/>
        <v>1132.8313406920588</v>
      </c>
      <c r="R629" s="10">
        <f t="shared" si="292"/>
        <v>0</v>
      </c>
      <c r="S629" s="8">
        <f t="shared" si="299"/>
        <v>60.200000000000585</v>
      </c>
      <c r="T629" s="8">
        <f t="shared" si="293"/>
        <v>16.183286236437098</v>
      </c>
      <c r="U629" s="8">
        <v>0</v>
      </c>
      <c r="V629" s="8">
        <f t="shared" si="294"/>
        <v>4.4610212528316273</v>
      </c>
      <c r="W629" s="8">
        <v>0</v>
      </c>
      <c r="X629" s="15">
        <f t="shared" si="305"/>
        <v>1200</v>
      </c>
      <c r="Y629" s="8">
        <f t="shared" si="306"/>
        <v>0</v>
      </c>
      <c r="Z629" s="8">
        <f t="shared" si="307"/>
        <v>1247.5578369329232</v>
      </c>
      <c r="AA629" s="29">
        <f t="shared" si="300"/>
        <v>0</v>
      </c>
      <c r="AB629" s="8"/>
      <c r="AC629" s="8"/>
      <c r="AD629" s="8">
        <f t="shared" si="301"/>
        <v>0</v>
      </c>
      <c r="AE629" s="8">
        <f t="shared" si="302"/>
        <v>1200</v>
      </c>
      <c r="AF629" s="8">
        <f t="shared" si="308"/>
        <v>252.44216306707673</v>
      </c>
      <c r="AG629" s="16">
        <f t="shared" si="295"/>
        <v>1200</v>
      </c>
      <c r="AH629" s="29">
        <f t="shared" si="309"/>
        <v>54.902299022611231</v>
      </c>
      <c r="AI629" s="29">
        <f t="shared" si="310"/>
        <v>47.557836932923266</v>
      </c>
      <c r="AJ629" s="28">
        <f t="shared" si="303"/>
        <v>8.4041635010114857E-2</v>
      </c>
      <c r="AK629" s="25">
        <f t="shared" si="296"/>
        <v>0.84041635010114857</v>
      </c>
      <c r="AL629" s="26">
        <f t="shared" si="304"/>
        <v>6.3563153208532759</v>
      </c>
    </row>
    <row r="630" spans="2:38" x14ac:dyDescent="0.3">
      <c r="B630" s="6">
        <v>6030</v>
      </c>
      <c r="C630" s="8">
        <f t="shared" si="280"/>
        <v>60.300000000000004</v>
      </c>
      <c r="D630" s="8">
        <f t="shared" si="281"/>
        <v>19973.034481667615</v>
      </c>
      <c r="E630" s="8">
        <f t="shared" si="282"/>
        <v>33.12277691818889</v>
      </c>
      <c r="F630" s="8">
        <f t="shared" si="283"/>
        <v>44.301714128077634</v>
      </c>
      <c r="G630" s="8">
        <f t="shared" si="297"/>
        <v>2.2250485660981263</v>
      </c>
      <c r="H630" s="8">
        <f t="shared" si="284"/>
        <v>29.482191763722099</v>
      </c>
      <c r="I630" s="7">
        <v>101325</v>
      </c>
      <c r="J630" s="8">
        <f t="shared" si="285"/>
        <v>12596040</v>
      </c>
      <c r="K630" s="8">
        <f t="shared" si="286"/>
        <v>9417600</v>
      </c>
      <c r="L630" s="8">
        <f t="shared" si="287"/>
        <v>1980546.1058762497</v>
      </c>
      <c r="M630" s="17">
        <f t="shared" si="298"/>
        <v>114957975.52186143</v>
      </c>
      <c r="N630" s="18">
        <f t="shared" si="288"/>
        <v>124.31324944485566</v>
      </c>
      <c r="O630" s="18">
        <f t="shared" si="289"/>
        <v>92.944485566247224</v>
      </c>
      <c r="P630" s="18">
        <f t="shared" si="290"/>
        <v>19.546470326930667</v>
      </c>
      <c r="Q630" s="18">
        <f t="shared" si="291"/>
        <v>1134.5470073709494</v>
      </c>
      <c r="R630" s="10">
        <f t="shared" si="292"/>
        <v>0</v>
      </c>
      <c r="S630" s="8">
        <f t="shared" si="299"/>
        <v>60.300000000000587</v>
      </c>
      <c r="T630" s="8">
        <f t="shared" si="293"/>
        <v>16.183286236437098</v>
      </c>
      <c r="U630" s="8">
        <v>0</v>
      </c>
      <c r="V630" s="8">
        <f t="shared" si="294"/>
        <v>4.4596252123829547</v>
      </c>
      <c r="W630" s="8">
        <v>0</v>
      </c>
      <c r="X630" s="15">
        <f t="shared" si="305"/>
        <v>1200</v>
      </c>
      <c r="Y630" s="8">
        <f t="shared" si="306"/>
        <v>0</v>
      </c>
      <c r="Z630" s="8">
        <f t="shared" si="307"/>
        <v>1247.6368366620477</v>
      </c>
      <c r="AA630" s="29">
        <f t="shared" si="300"/>
        <v>0</v>
      </c>
      <c r="AB630" s="8"/>
      <c r="AC630" s="8"/>
      <c r="AD630" s="8">
        <f t="shared" si="301"/>
        <v>0</v>
      </c>
      <c r="AE630" s="8">
        <f t="shared" si="302"/>
        <v>1200</v>
      </c>
      <c r="AF630" s="8">
        <f t="shared" si="308"/>
        <v>252.36316333795227</v>
      </c>
      <c r="AG630" s="16">
        <f t="shared" si="295"/>
        <v>1200</v>
      </c>
      <c r="AH630" s="29">
        <f t="shared" si="309"/>
        <v>55.005816226344294</v>
      </c>
      <c r="AI630" s="29">
        <f t="shared" si="310"/>
        <v>47.636836662047727</v>
      </c>
      <c r="AJ630" s="28">
        <f t="shared" si="303"/>
        <v>8.4181239054982163E-2</v>
      </c>
      <c r="AK630" s="25">
        <f t="shared" si="296"/>
        <v>0.8418123905498216</v>
      </c>
      <c r="AL630" s="26">
        <f t="shared" si="304"/>
        <v>6.3668543357030005</v>
      </c>
    </row>
    <row r="631" spans="2:38" x14ac:dyDescent="0.3">
      <c r="B631" s="6">
        <v>6040</v>
      </c>
      <c r="C631" s="8">
        <f t="shared" si="280"/>
        <v>60.4</v>
      </c>
      <c r="D631" s="8">
        <f t="shared" si="281"/>
        <v>20006.157258585805</v>
      </c>
      <c r="E631" s="8">
        <f t="shared" si="282"/>
        <v>33.122776918186531</v>
      </c>
      <c r="F631" s="8">
        <f t="shared" si="283"/>
        <v>44.30171412807448</v>
      </c>
      <c r="G631" s="8">
        <f t="shared" si="297"/>
        <v>2.2250485660981263</v>
      </c>
      <c r="H631" s="8">
        <f t="shared" si="284"/>
        <v>29.482191763721051</v>
      </c>
      <c r="I631" s="7">
        <v>101325</v>
      </c>
      <c r="J631" s="8">
        <f t="shared" si="285"/>
        <v>12596040</v>
      </c>
      <c r="K631" s="8">
        <f t="shared" si="286"/>
        <v>9417600</v>
      </c>
      <c r="L631" s="8">
        <f t="shared" si="287"/>
        <v>1979926.116002081</v>
      </c>
      <c r="M631" s="17">
        <f t="shared" si="298"/>
        <v>115131815.4481</v>
      </c>
      <c r="N631" s="18">
        <f t="shared" si="288"/>
        <v>124.31324944485566</v>
      </c>
      <c r="O631" s="18">
        <f t="shared" si="289"/>
        <v>92.944485566247224</v>
      </c>
      <c r="P631" s="18">
        <f t="shared" si="290"/>
        <v>19.540351502611212</v>
      </c>
      <c r="Q631" s="18">
        <f t="shared" si="291"/>
        <v>1136.2626740498397</v>
      </c>
      <c r="R631" s="10">
        <f t="shared" si="292"/>
        <v>0</v>
      </c>
      <c r="S631" s="8">
        <f t="shared" si="299"/>
        <v>60.400000000000588</v>
      </c>
      <c r="T631" s="8">
        <f t="shared" si="293"/>
        <v>16.183286236437098</v>
      </c>
      <c r="U631" s="8">
        <v>0</v>
      </c>
      <c r="V631" s="8">
        <f t="shared" si="294"/>
        <v>4.4582291719342813</v>
      </c>
      <c r="W631" s="8">
        <v>0</v>
      </c>
      <c r="X631" s="15">
        <f t="shared" si="305"/>
        <v>1200</v>
      </c>
      <c r="Y631" s="8">
        <f t="shared" si="306"/>
        <v>0</v>
      </c>
      <c r="Z631" s="8">
        <f t="shared" si="307"/>
        <v>1247.7158363911722</v>
      </c>
      <c r="AA631" s="29">
        <f t="shared" si="300"/>
        <v>0</v>
      </c>
      <c r="AB631" s="8"/>
      <c r="AC631" s="8"/>
      <c r="AD631" s="8">
        <f t="shared" si="301"/>
        <v>0</v>
      </c>
      <c r="AE631" s="8">
        <f t="shared" si="302"/>
        <v>1200</v>
      </c>
      <c r="AF631" s="8">
        <f t="shared" si="308"/>
        <v>252.28416360882784</v>
      </c>
      <c r="AG631" s="16">
        <f t="shared" si="295"/>
        <v>1200</v>
      </c>
      <c r="AH631" s="29">
        <f t="shared" si="309"/>
        <v>55.109333430077335</v>
      </c>
      <c r="AI631" s="29">
        <f t="shared" si="310"/>
        <v>47.715836391172175</v>
      </c>
      <c r="AJ631" s="28">
        <f t="shared" si="303"/>
        <v>8.4320843099849455E-2</v>
      </c>
      <c r="AK631" s="25">
        <f t="shared" si="296"/>
        <v>0.84320843099849452</v>
      </c>
      <c r="AL631" s="26">
        <f t="shared" si="304"/>
        <v>6.3773933540921623</v>
      </c>
    </row>
    <row r="632" spans="2:38" x14ac:dyDescent="0.3">
      <c r="B632" s="6">
        <v>6050</v>
      </c>
      <c r="C632" s="8">
        <f t="shared" si="280"/>
        <v>60.5</v>
      </c>
      <c r="D632" s="8">
        <f t="shared" si="281"/>
        <v>20039.280035503994</v>
      </c>
      <c r="E632" s="8">
        <f t="shared" si="282"/>
        <v>33.12277691818889</v>
      </c>
      <c r="F632" s="8">
        <f t="shared" si="283"/>
        <v>44.301714128077634</v>
      </c>
      <c r="G632" s="8">
        <f t="shared" si="297"/>
        <v>2.2250485660981263</v>
      </c>
      <c r="H632" s="8">
        <f t="shared" si="284"/>
        <v>29.482191763722099</v>
      </c>
      <c r="I632" s="7">
        <v>101325</v>
      </c>
      <c r="J632" s="8">
        <f t="shared" si="285"/>
        <v>12596040</v>
      </c>
      <c r="K632" s="8">
        <f t="shared" si="286"/>
        <v>9417600</v>
      </c>
      <c r="L632" s="8">
        <f t="shared" si="287"/>
        <v>1979306.1261279122</v>
      </c>
      <c r="M632" s="17">
        <f t="shared" si="298"/>
        <v>115305655.37433858</v>
      </c>
      <c r="N632" s="18">
        <f t="shared" si="288"/>
        <v>124.31324944485566</v>
      </c>
      <c r="O632" s="18">
        <f t="shared" si="289"/>
        <v>92.944485566247224</v>
      </c>
      <c r="P632" s="18">
        <f t="shared" si="290"/>
        <v>19.534232678291755</v>
      </c>
      <c r="Q632" s="18">
        <f t="shared" si="291"/>
        <v>1137.9783407287302</v>
      </c>
      <c r="R632" s="10">
        <f t="shared" si="292"/>
        <v>0</v>
      </c>
      <c r="S632" s="8">
        <f t="shared" si="299"/>
        <v>60.50000000000059</v>
      </c>
      <c r="T632" s="8">
        <f t="shared" si="293"/>
        <v>16.183286236437098</v>
      </c>
      <c r="U632" s="8">
        <v>0</v>
      </c>
      <c r="V632" s="8">
        <f t="shared" si="294"/>
        <v>4.4568331314856087</v>
      </c>
      <c r="W632" s="8">
        <v>0</v>
      </c>
      <c r="X632" s="15">
        <f t="shared" si="305"/>
        <v>1200</v>
      </c>
      <c r="Y632" s="8">
        <f t="shared" si="306"/>
        <v>0</v>
      </c>
      <c r="Z632" s="8">
        <f t="shared" si="307"/>
        <v>1247.7948361202966</v>
      </c>
      <c r="AA632" s="29">
        <f t="shared" si="300"/>
        <v>0</v>
      </c>
      <c r="AB632" s="8"/>
      <c r="AC632" s="8"/>
      <c r="AD632" s="8">
        <f t="shared" si="301"/>
        <v>0</v>
      </c>
      <c r="AE632" s="8">
        <f t="shared" si="302"/>
        <v>1200</v>
      </c>
      <c r="AF632" s="8">
        <f t="shared" si="308"/>
        <v>252.20516387970335</v>
      </c>
      <c r="AG632" s="16">
        <f t="shared" si="295"/>
        <v>1200</v>
      </c>
      <c r="AH632" s="29">
        <f t="shared" si="309"/>
        <v>55.212850633810412</v>
      </c>
      <c r="AI632" s="29">
        <f t="shared" si="310"/>
        <v>47.794836120296651</v>
      </c>
      <c r="AJ632" s="28">
        <f t="shared" si="303"/>
        <v>8.4460447144716774E-2</v>
      </c>
      <c r="AK632" s="25">
        <f t="shared" si="296"/>
        <v>0.84460447144716777</v>
      </c>
      <c r="AL632" s="26">
        <f t="shared" si="304"/>
        <v>6.3879323760032127</v>
      </c>
    </row>
    <row r="633" spans="2:38" x14ac:dyDescent="0.3">
      <c r="B633" s="6">
        <v>6060</v>
      </c>
      <c r="C633" s="8">
        <f t="shared" si="280"/>
        <v>60.6</v>
      </c>
      <c r="D633" s="8">
        <f t="shared" si="281"/>
        <v>20072.40281242218</v>
      </c>
      <c r="E633" s="8">
        <f t="shared" si="282"/>
        <v>33.12277691818889</v>
      </c>
      <c r="F633" s="8">
        <f t="shared" si="283"/>
        <v>44.301714128077634</v>
      </c>
      <c r="G633" s="8">
        <f t="shared" si="297"/>
        <v>2.2250485660981263</v>
      </c>
      <c r="H633" s="8">
        <f t="shared" si="284"/>
        <v>29.482191763722099</v>
      </c>
      <c r="I633" s="7">
        <v>101325</v>
      </c>
      <c r="J633" s="8">
        <f t="shared" si="285"/>
        <v>12596040</v>
      </c>
      <c r="K633" s="8">
        <f t="shared" si="286"/>
        <v>9417600</v>
      </c>
      <c r="L633" s="8">
        <f t="shared" si="287"/>
        <v>1978686.1362537434</v>
      </c>
      <c r="M633" s="17">
        <f t="shared" si="298"/>
        <v>115479495.30057716</v>
      </c>
      <c r="N633" s="18">
        <f t="shared" si="288"/>
        <v>124.31324944485566</v>
      </c>
      <c r="O633" s="18">
        <f t="shared" si="289"/>
        <v>92.944485566247224</v>
      </c>
      <c r="P633" s="18">
        <f t="shared" si="290"/>
        <v>19.5281138539723</v>
      </c>
      <c r="Q633" s="18">
        <f t="shared" si="291"/>
        <v>1139.6940074076206</v>
      </c>
      <c r="R633" s="10">
        <f t="shared" si="292"/>
        <v>0</v>
      </c>
      <c r="S633" s="8">
        <f t="shared" si="299"/>
        <v>60.600000000000591</v>
      </c>
      <c r="T633" s="8">
        <f t="shared" si="293"/>
        <v>16.183286236437098</v>
      </c>
      <c r="U633" s="8">
        <v>0</v>
      </c>
      <c r="V633" s="8">
        <f t="shared" si="294"/>
        <v>4.4554370910369352</v>
      </c>
      <c r="W633" s="8">
        <v>0</v>
      </c>
      <c r="X633" s="15">
        <f t="shared" si="305"/>
        <v>1200</v>
      </c>
      <c r="Y633" s="8">
        <f t="shared" si="306"/>
        <v>0</v>
      </c>
      <c r="Z633" s="8">
        <f t="shared" si="307"/>
        <v>1247.8738358494211</v>
      </c>
      <c r="AA633" s="29">
        <f t="shared" si="300"/>
        <v>0</v>
      </c>
      <c r="AB633" s="8"/>
      <c r="AC633" s="8"/>
      <c r="AD633" s="8">
        <f t="shared" si="301"/>
        <v>0</v>
      </c>
      <c r="AE633" s="8">
        <f t="shared" si="302"/>
        <v>1200</v>
      </c>
      <c r="AF633" s="8">
        <f t="shared" si="308"/>
        <v>252.12616415057892</v>
      </c>
      <c r="AG633" s="16">
        <f t="shared" si="295"/>
        <v>1200</v>
      </c>
      <c r="AH633" s="29">
        <f t="shared" si="309"/>
        <v>55.31636783754346</v>
      </c>
      <c r="AI633" s="29">
        <f t="shared" si="310"/>
        <v>47.873835849421098</v>
      </c>
      <c r="AJ633" s="28">
        <f t="shared" si="303"/>
        <v>8.4600051189584066E-2</v>
      </c>
      <c r="AK633" s="25">
        <f t="shared" si="296"/>
        <v>0.84600051189584069</v>
      </c>
      <c r="AL633" s="26">
        <f t="shared" si="304"/>
        <v>6.3984714014187212</v>
      </c>
    </row>
    <row r="634" spans="2:38" x14ac:dyDescent="0.3">
      <c r="B634" s="6">
        <v>6070</v>
      </c>
      <c r="C634" s="8">
        <f t="shared" ref="C634:C697" si="311">$C$16*B634</f>
        <v>60.7</v>
      </c>
      <c r="D634" s="8">
        <f t="shared" ref="D634:D697" si="312">C634/PI()/($C$12/2)^2</f>
        <v>20105.525589340374</v>
      </c>
      <c r="E634" s="8">
        <f t="shared" ref="E634:E697" si="313">IF(H633*(B634-B633)&gt;E633/2,4*(C634-C633)/PI()/$C$12^2,H633*(B634-B633)+4*(C634-C633)/PI()/$C$12^2)</f>
        <v>33.12277691818889</v>
      </c>
      <c r="F634" s="8">
        <f t="shared" ref="F634:F697" si="314">E634*$C$10/$C$9</f>
        <v>44.301714128077634</v>
      </c>
      <c r="G634" s="8">
        <f t="shared" si="297"/>
        <v>2.2250485660981263</v>
      </c>
      <c r="H634" s="8">
        <f t="shared" ref="H634:H697" si="315">SQRT(2*$C$11*F634)</f>
        <v>29.482191763722099</v>
      </c>
      <c r="I634" s="7">
        <v>101325</v>
      </c>
      <c r="J634" s="8">
        <f t="shared" ref="J634:J697" si="316">$C$9*$C$11*AD634+$C$10*$C$11*AG634</f>
        <v>12596040</v>
      </c>
      <c r="K634" s="8">
        <f t="shared" ref="K634:K697" si="317">$C$9*$C$11*AE634</f>
        <v>9417600</v>
      </c>
      <c r="L634" s="8">
        <f t="shared" ref="L634:L697" si="318">$C$9*$C$11*($C$6-Z634)</f>
        <v>1978066.1463795747</v>
      </c>
      <c r="M634" s="17">
        <f t="shared" si="298"/>
        <v>115653335.22681575</v>
      </c>
      <c r="N634" s="18">
        <f t="shared" ref="N634:N697" si="319">J634/101325</f>
        <v>124.31324944485566</v>
      </c>
      <c r="O634" s="18">
        <f t="shared" ref="O634:O697" si="320">K634/101325</f>
        <v>92.944485566247224</v>
      </c>
      <c r="P634" s="18">
        <f t="shared" ref="P634:P697" si="321">L634/101325</f>
        <v>19.521995029652846</v>
      </c>
      <c r="Q634" s="18">
        <f t="shared" ref="Q634:Q697" si="322">M634/101325</f>
        <v>1141.4096740865111</v>
      </c>
      <c r="R634" s="10">
        <f t="shared" ref="R634:R697" si="323">AD634*PI()*$C$12^2/4</f>
        <v>0</v>
      </c>
      <c r="S634" s="8">
        <f t="shared" si="299"/>
        <v>60.700000000000593</v>
      </c>
      <c r="T634" s="8">
        <f t="shared" ref="T634:T697" si="324">AE634*PI()*($C$14^2-$C$13^2)/4</f>
        <v>16.183286236437098</v>
      </c>
      <c r="U634" s="8">
        <v>0</v>
      </c>
      <c r="V634" s="8">
        <f t="shared" ref="V634:V697" si="325">AF634*PI()*$C$14^2/4</f>
        <v>4.4540410505882617</v>
      </c>
      <c r="W634" s="8">
        <v>0</v>
      </c>
      <c r="X634" s="15">
        <f t="shared" si="305"/>
        <v>1200</v>
      </c>
      <c r="Y634" s="8">
        <f t="shared" si="306"/>
        <v>0</v>
      </c>
      <c r="Z634" s="8">
        <f t="shared" si="307"/>
        <v>1247.9528355785455</v>
      </c>
      <c r="AA634" s="29">
        <f t="shared" si="300"/>
        <v>0</v>
      </c>
      <c r="AB634" s="8"/>
      <c r="AC634" s="8"/>
      <c r="AD634" s="8">
        <f t="shared" si="301"/>
        <v>0</v>
      </c>
      <c r="AE634" s="8">
        <f t="shared" si="302"/>
        <v>1200</v>
      </c>
      <c r="AF634" s="8">
        <f t="shared" si="308"/>
        <v>252.04716442145445</v>
      </c>
      <c r="AG634" s="16">
        <f t="shared" si="295"/>
        <v>1200</v>
      </c>
      <c r="AH634" s="29">
        <f t="shared" si="309"/>
        <v>55.419885041276508</v>
      </c>
      <c r="AI634" s="29">
        <f t="shared" si="310"/>
        <v>47.952835578545553</v>
      </c>
      <c r="AJ634" s="28">
        <f t="shared" si="303"/>
        <v>8.4739655234451358E-2</v>
      </c>
      <c r="AK634" s="25">
        <f t="shared" si="296"/>
        <v>0.84739655234451361</v>
      </c>
      <c r="AL634" s="26">
        <f t="shared" si="304"/>
        <v>6.4090104303213709</v>
      </c>
    </row>
    <row r="635" spans="2:38" x14ac:dyDescent="0.3">
      <c r="B635" s="6">
        <v>6080</v>
      </c>
      <c r="C635" s="8">
        <f t="shared" si="311"/>
        <v>60.800000000000004</v>
      </c>
      <c r="D635" s="8">
        <f t="shared" si="312"/>
        <v>20138.64836625856</v>
      </c>
      <c r="E635" s="8">
        <f t="shared" si="313"/>
        <v>33.12277691818889</v>
      </c>
      <c r="F635" s="8">
        <f t="shared" si="314"/>
        <v>44.301714128077634</v>
      </c>
      <c r="G635" s="8">
        <f t="shared" si="297"/>
        <v>2.2250485660981263</v>
      </c>
      <c r="H635" s="8">
        <f t="shared" si="315"/>
        <v>29.482191763722099</v>
      </c>
      <c r="I635" s="7">
        <v>101325</v>
      </c>
      <c r="J635" s="8">
        <f t="shared" si="316"/>
        <v>12596040</v>
      </c>
      <c r="K635" s="8">
        <f t="shared" si="317"/>
        <v>9417600</v>
      </c>
      <c r="L635" s="8">
        <f t="shared" si="318"/>
        <v>1977446.1565054057</v>
      </c>
      <c r="M635" s="17">
        <f t="shared" si="298"/>
        <v>115827175.15305433</v>
      </c>
      <c r="N635" s="18">
        <f t="shared" si="319"/>
        <v>124.31324944485566</v>
      </c>
      <c r="O635" s="18">
        <f t="shared" si="320"/>
        <v>92.944485566247224</v>
      </c>
      <c r="P635" s="18">
        <f t="shared" si="321"/>
        <v>19.515876205333388</v>
      </c>
      <c r="Q635" s="18">
        <f t="shared" si="322"/>
        <v>1143.1253407654017</v>
      </c>
      <c r="R635" s="10">
        <f t="shared" si="323"/>
        <v>0</v>
      </c>
      <c r="S635" s="8">
        <f t="shared" si="299"/>
        <v>60.800000000000594</v>
      </c>
      <c r="T635" s="8">
        <f t="shared" si="324"/>
        <v>16.183286236437098</v>
      </c>
      <c r="U635" s="8">
        <v>0</v>
      </c>
      <c r="V635" s="8">
        <f t="shared" si="325"/>
        <v>4.4526450101395891</v>
      </c>
      <c r="W635" s="8">
        <v>0</v>
      </c>
      <c r="X635" s="15">
        <f t="shared" si="305"/>
        <v>1200</v>
      </c>
      <c r="Y635" s="8">
        <f t="shared" si="306"/>
        <v>0</v>
      </c>
      <c r="Z635" s="8">
        <f t="shared" si="307"/>
        <v>1248.03183530767</v>
      </c>
      <c r="AA635" s="29">
        <f t="shared" si="300"/>
        <v>0</v>
      </c>
      <c r="AB635" s="8"/>
      <c r="AC635" s="8"/>
      <c r="AD635" s="8">
        <f t="shared" si="301"/>
        <v>0</v>
      </c>
      <c r="AE635" s="8">
        <f t="shared" si="302"/>
        <v>1200</v>
      </c>
      <c r="AF635" s="8">
        <f t="shared" si="308"/>
        <v>251.96816469232999</v>
      </c>
      <c r="AG635" s="16">
        <f t="shared" si="295"/>
        <v>1200</v>
      </c>
      <c r="AH635" s="29">
        <f t="shared" si="309"/>
        <v>55.523402245009578</v>
      </c>
      <c r="AI635" s="29">
        <f t="shared" si="310"/>
        <v>48.031835307670022</v>
      </c>
      <c r="AJ635" s="28">
        <f t="shared" si="303"/>
        <v>8.4879259279318678E-2</v>
      </c>
      <c r="AK635" s="25">
        <f t="shared" si="296"/>
        <v>0.84879259279318675</v>
      </c>
      <c r="AL635" s="26">
        <f t="shared" si="304"/>
        <v>6.4195494626939587</v>
      </c>
    </row>
    <row r="636" spans="2:38" x14ac:dyDescent="0.3">
      <c r="B636" s="6">
        <v>6090</v>
      </c>
      <c r="C636" s="8">
        <f t="shared" si="311"/>
        <v>60.9</v>
      </c>
      <c r="D636" s="8">
        <f t="shared" si="312"/>
        <v>20171.771143176746</v>
      </c>
      <c r="E636" s="8">
        <f t="shared" si="313"/>
        <v>33.122776918186531</v>
      </c>
      <c r="F636" s="8">
        <f t="shared" si="314"/>
        <v>44.30171412807448</v>
      </c>
      <c r="G636" s="8">
        <f t="shared" si="297"/>
        <v>2.2250485660981263</v>
      </c>
      <c r="H636" s="8">
        <f t="shared" si="315"/>
        <v>29.482191763721051</v>
      </c>
      <c r="I636" s="7">
        <v>101325</v>
      </c>
      <c r="J636" s="8">
        <f t="shared" si="316"/>
        <v>12596040</v>
      </c>
      <c r="K636" s="8">
        <f t="shared" si="317"/>
        <v>9417600</v>
      </c>
      <c r="L636" s="8">
        <f t="shared" si="318"/>
        <v>1976826.1666312369</v>
      </c>
      <c r="M636" s="17">
        <f t="shared" si="298"/>
        <v>116001015.07929289</v>
      </c>
      <c r="N636" s="18">
        <f t="shared" si="319"/>
        <v>124.31324944485566</v>
      </c>
      <c r="O636" s="18">
        <f t="shared" si="320"/>
        <v>92.944485566247224</v>
      </c>
      <c r="P636" s="18">
        <f t="shared" si="321"/>
        <v>19.509757381013934</v>
      </c>
      <c r="Q636" s="18">
        <f t="shared" si="322"/>
        <v>1144.841007444292</v>
      </c>
      <c r="R636" s="10">
        <f t="shared" si="323"/>
        <v>0</v>
      </c>
      <c r="S636" s="8">
        <f t="shared" si="299"/>
        <v>60.900000000000595</v>
      </c>
      <c r="T636" s="8">
        <f t="shared" si="324"/>
        <v>16.183286236437098</v>
      </c>
      <c r="U636" s="8">
        <v>0</v>
      </c>
      <c r="V636" s="8">
        <f t="shared" si="325"/>
        <v>4.4512489696909157</v>
      </c>
      <c r="W636" s="8">
        <v>0</v>
      </c>
      <c r="X636" s="15">
        <f t="shared" si="305"/>
        <v>1200</v>
      </c>
      <c r="Y636" s="8">
        <f t="shared" si="306"/>
        <v>0</v>
      </c>
      <c r="Z636" s="8">
        <f t="shared" si="307"/>
        <v>1248.1108350367945</v>
      </c>
      <c r="AA636" s="29">
        <f t="shared" si="300"/>
        <v>0</v>
      </c>
      <c r="AB636" s="8"/>
      <c r="AC636" s="8"/>
      <c r="AD636" s="8">
        <f t="shared" si="301"/>
        <v>0</v>
      </c>
      <c r="AE636" s="8">
        <f t="shared" si="302"/>
        <v>1200</v>
      </c>
      <c r="AF636" s="8">
        <f t="shared" si="308"/>
        <v>251.88916496320553</v>
      </c>
      <c r="AG636" s="16">
        <f t="shared" si="295"/>
        <v>1200</v>
      </c>
      <c r="AH636" s="29">
        <f t="shared" si="309"/>
        <v>55.626919448742612</v>
      </c>
      <c r="AI636" s="29">
        <f t="shared" si="310"/>
        <v>48.110835036794462</v>
      </c>
      <c r="AJ636" s="28">
        <f t="shared" si="303"/>
        <v>8.5018863324185956E-2</v>
      </c>
      <c r="AK636" s="25">
        <f t="shared" si="296"/>
        <v>0.85018863324185956</v>
      </c>
      <c r="AL636" s="26">
        <f t="shared" si="304"/>
        <v>6.4300884985193951</v>
      </c>
    </row>
    <row r="637" spans="2:38" x14ac:dyDescent="0.3">
      <c r="B637" s="6">
        <v>6100</v>
      </c>
      <c r="C637" s="8">
        <f t="shared" si="311"/>
        <v>61</v>
      </c>
      <c r="D637" s="8">
        <f t="shared" si="312"/>
        <v>20204.893920094935</v>
      </c>
      <c r="E637" s="8">
        <f t="shared" si="313"/>
        <v>33.12277691818889</v>
      </c>
      <c r="F637" s="8">
        <f t="shared" si="314"/>
        <v>44.301714128077634</v>
      </c>
      <c r="G637" s="8">
        <f t="shared" si="297"/>
        <v>2.2250485660981263</v>
      </c>
      <c r="H637" s="8">
        <f t="shared" si="315"/>
        <v>29.482191763722099</v>
      </c>
      <c r="I637" s="7">
        <v>101325</v>
      </c>
      <c r="J637" s="8">
        <f t="shared" si="316"/>
        <v>12596040</v>
      </c>
      <c r="K637" s="8">
        <f t="shared" si="317"/>
        <v>9417600</v>
      </c>
      <c r="L637" s="8">
        <f t="shared" si="318"/>
        <v>1976206.1767570681</v>
      </c>
      <c r="M637" s="17">
        <f t="shared" si="298"/>
        <v>116174855.00553147</v>
      </c>
      <c r="N637" s="18">
        <f t="shared" si="319"/>
        <v>124.31324944485566</v>
      </c>
      <c r="O637" s="18">
        <f t="shared" si="320"/>
        <v>92.944485566247224</v>
      </c>
      <c r="P637" s="18">
        <f t="shared" si="321"/>
        <v>19.503638556694479</v>
      </c>
      <c r="Q637" s="18">
        <f t="shared" si="322"/>
        <v>1146.5566741231826</v>
      </c>
      <c r="R637" s="10">
        <f t="shared" si="323"/>
        <v>0</v>
      </c>
      <c r="S637" s="8">
        <f t="shared" si="299"/>
        <v>61.000000000000597</v>
      </c>
      <c r="T637" s="8">
        <f t="shared" si="324"/>
        <v>16.183286236437098</v>
      </c>
      <c r="U637" s="8">
        <v>0</v>
      </c>
      <c r="V637" s="8">
        <f t="shared" si="325"/>
        <v>4.4498529292422431</v>
      </c>
      <c r="W637" s="8">
        <v>0</v>
      </c>
      <c r="X637" s="15">
        <f t="shared" si="305"/>
        <v>1200</v>
      </c>
      <c r="Y637" s="8">
        <f t="shared" si="306"/>
        <v>0</v>
      </c>
      <c r="Z637" s="8">
        <f t="shared" si="307"/>
        <v>1248.1898347659189</v>
      </c>
      <c r="AA637" s="29">
        <f t="shared" si="300"/>
        <v>0</v>
      </c>
      <c r="AB637" s="8"/>
      <c r="AC637" s="8"/>
      <c r="AD637" s="8">
        <f t="shared" si="301"/>
        <v>0</v>
      </c>
      <c r="AE637" s="8">
        <f t="shared" si="302"/>
        <v>1200</v>
      </c>
      <c r="AF637" s="8">
        <f t="shared" si="308"/>
        <v>251.81016523408107</v>
      </c>
      <c r="AG637" s="16">
        <f t="shared" si="295"/>
        <v>1200</v>
      </c>
      <c r="AH637" s="29">
        <f t="shared" si="309"/>
        <v>55.730436652475682</v>
      </c>
      <c r="AI637" s="29">
        <f t="shared" si="310"/>
        <v>48.189834765918938</v>
      </c>
      <c r="AJ637" s="28">
        <f t="shared" si="303"/>
        <v>8.5158467369053276E-2</v>
      </c>
      <c r="AK637" s="25">
        <f t="shared" si="296"/>
        <v>0.85158467369053281</v>
      </c>
      <c r="AL637" s="26">
        <f t="shared" si="304"/>
        <v>6.4406275377807019</v>
      </c>
    </row>
    <row r="638" spans="2:38" x14ac:dyDescent="0.3">
      <c r="B638" s="6">
        <v>6110</v>
      </c>
      <c r="C638" s="8">
        <f t="shared" si="311"/>
        <v>61.1</v>
      </c>
      <c r="D638" s="8">
        <f t="shared" si="312"/>
        <v>20238.016697013125</v>
      </c>
      <c r="E638" s="8">
        <f t="shared" si="313"/>
        <v>33.12277691818889</v>
      </c>
      <c r="F638" s="8">
        <f t="shared" si="314"/>
        <v>44.301714128077634</v>
      </c>
      <c r="G638" s="8">
        <f t="shared" si="297"/>
        <v>2.2250485660981263</v>
      </c>
      <c r="H638" s="8">
        <f t="shared" si="315"/>
        <v>29.482191763722099</v>
      </c>
      <c r="I638" s="7">
        <v>101325</v>
      </c>
      <c r="J638" s="8">
        <f t="shared" si="316"/>
        <v>12596040</v>
      </c>
      <c r="K638" s="8">
        <f t="shared" si="317"/>
        <v>9417600</v>
      </c>
      <c r="L638" s="8">
        <f t="shared" si="318"/>
        <v>1975586.1868828994</v>
      </c>
      <c r="M638" s="17">
        <f t="shared" si="298"/>
        <v>116348694.93177006</v>
      </c>
      <c r="N638" s="18">
        <f t="shared" si="319"/>
        <v>124.31324944485566</v>
      </c>
      <c r="O638" s="18">
        <f t="shared" si="320"/>
        <v>92.944485566247224</v>
      </c>
      <c r="P638" s="18">
        <f t="shared" si="321"/>
        <v>19.497519732375025</v>
      </c>
      <c r="Q638" s="18">
        <f t="shared" si="322"/>
        <v>1148.2723408020731</v>
      </c>
      <c r="R638" s="10">
        <f t="shared" si="323"/>
        <v>0</v>
      </c>
      <c r="S638" s="8">
        <f t="shared" si="299"/>
        <v>61.100000000000598</v>
      </c>
      <c r="T638" s="8">
        <f t="shared" si="324"/>
        <v>16.183286236437098</v>
      </c>
      <c r="U638" s="8">
        <v>0</v>
      </c>
      <c r="V638" s="8">
        <f t="shared" si="325"/>
        <v>4.4484568887935696</v>
      </c>
      <c r="W638" s="8">
        <v>0</v>
      </c>
      <c r="X638" s="15">
        <f t="shared" si="305"/>
        <v>1200</v>
      </c>
      <c r="Y638" s="8">
        <f t="shared" si="306"/>
        <v>0</v>
      </c>
      <c r="Z638" s="8">
        <f t="shared" si="307"/>
        <v>1248.2688344950434</v>
      </c>
      <c r="AA638" s="29">
        <f t="shared" si="300"/>
        <v>0</v>
      </c>
      <c r="AB638" s="8"/>
      <c r="AC638" s="8"/>
      <c r="AD638" s="8">
        <f t="shared" si="301"/>
        <v>0</v>
      </c>
      <c r="AE638" s="8">
        <f t="shared" si="302"/>
        <v>1200</v>
      </c>
      <c r="AF638" s="8">
        <f t="shared" si="308"/>
        <v>251.73116550495661</v>
      </c>
      <c r="AG638" s="16">
        <f t="shared" si="295"/>
        <v>1200</v>
      </c>
      <c r="AH638" s="29">
        <f t="shared" si="309"/>
        <v>55.833953856208737</v>
      </c>
      <c r="AI638" s="29">
        <f t="shared" si="310"/>
        <v>48.268834495043386</v>
      </c>
      <c r="AJ638" s="28">
        <f t="shared" si="303"/>
        <v>8.5298071413920568E-2</v>
      </c>
      <c r="AK638" s="25">
        <f t="shared" si="296"/>
        <v>0.85298071413920562</v>
      </c>
      <c r="AL638" s="26">
        <f t="shared" si="304"/>
        <v>6.4511665804610123</v>
      </c>
    </row>
    <row r="639" spans="2:38" x14ac:dyDescent="0.3">
      <c r="B639" s="6">
        <v>6120</v>
      </c>
      <c r="C639" s="8">
        <f t="shared" si="311"/>
        <v>61.2</v>
      </c>
      <c r="D639" s="8">
        <f t="shared" si="312"/>
        <v>20271.139473931315</v>
      </c>
      <c r="E639" s="8">
        <f t="shared" si="313"/>
        <v>33.12277691818889</v>
      </c>
      <c r="F639" s="8">
        <f t="shared" si="314"/>
        <v>44.301714128077634</v>
      </c>
      <c r="G639" s="8">
        <f t="shared" si="297"/>
        <v>2.2250485660981263</v>
      </c>
      <c r="H639" s="8">
        <f t="shared" si="315"/>
        <v>29.482191763722099</v>
      </c>
      <c r="I639" s="7">
        <v>101325</v>
      </c>
      <c r="J639" s="8">
        <f t="shared" si="316"/>
        <v>12596040</v>
      </c>
      <c r="K639" s="8">
        <f t="shared" si="317"/>
        <v>9417600</v>
      </c>
      <c r="L639" s="8">
        <f t="shared" si="318"/>
        <v>1974966.1970087306</v>
      </c>
      <c r="M639" s="17">
        <f t="shared" si="298"/>
        <v>116522534.85800864</v>
      </c>
      <c r="N639" s="18">
        <f t="shared" si="319"/>
        <v>124.31324944485566</v>
      </c>
      <c r="O639" s="18">
        <f t="shared" si="320"/>
        <v>92.944485566247224</v>
      </c>
      <c r="P639" s="18">
        <f t="shared" si="321"/>
        <v>19.491400908055571</v>
      </c>
      <c r="Q639" s="18">
        <f t="shared" si="322"/>
        <v>1149.9880074809637</v>
      </c>
      <c r="R639" s="10">
        <f t="shared" si="323"/>
        <v>0</v>
      </c>
      <c r="S639" s="8">
        <f t="shared" si="299"/>
        <v>61.2000000000006</v>
      </c>
      <c r="T639" s="8">
        <f t="shared" si="324"/>
        <v>16.183286236437098</v>
      </c>
      <c r="U639" s="8">
        <v>0</v>
      </c>
      <c r="V639" s="8">
        <f t="shared" si="325"/>
        <v>4.447060848344897</v>
      </c>
      <c r="W639" s="8">
        <v>0</v>
      </c>
      <c r="X639" s="15">
        <f t="shared" si="305"/>
        <v>1200</v>
      </c>
      <c r="Y639" s="8">
        <f t="shared" si="306"/>
        <v>0</v>
      </c>
      <c r="Z639" s="8">
        <f t="shared" si="307"/>
        <v>1248.3478342241679</v>
      </c>
      <c r="AA639" s="29">
        <f t="shared" si="300"/>
        <v>0</v>
      </c>
      <c r="AB639" s="8"/>
      <c r="AC639" s="8"/>
      <c r="AD639" s="8">
        <f t="shared" si="301"/>
        <v>0</v>
      </c>
      <c r="AE639" s="8">
        <f t="shared" si="302"/>
        <v>1200</v>
      </c>
      <c r="AF639" s="8">
        <f t="shared" si="308"/>
        <v>251.65216577583215</v>
      </c>
      <c r="AG639" s="16">
        <f t="shared" si="295"/>
        <v>1200</v>
      </c>
      <c r="AH639" s="29">
        <f t="shared" si="309"/>
        <v>55.937471059941799</v>
      </c>
      <c r="AI639" s="29">
        <f t="shared" si="310"/>
        <v>48.347834224167855</v>
      </c>
      <c r="AJ639" s="28">
        <f t="shared" si="303"/>
        <v>8.5437675458787887E-2</v>
      </c>
      <c r="AK639" s="25">
        <f t="shared" si="296"/>
        <v>0.85437675458787887</v>
      </c>
      <c r="AL639" s="26">
        <f t="shared" si="304"/>
        <v>6.4617056265435702</v>
      </c>
    </row>
    <row r="640" spans="2:38" x14ac:dyDescent="0.3">
      <c r="B640" s="6">
        <v>6130</v>
      </c>
      <c r="C640" s="8">
        <f t="shared" si="311"/>
        <v>61.300000000000004</v>
      </c>
      <c r="D640" s="8">
        <f t="shared" si="312"/>
        <v>20304.262250849501</v>
      </c>
      <c r="E640" s="8">
        <f t="shared" si="313"/>
        <v>33.12277691818889</v>
      </c>
      <c r="F640" s="8">
        <f t="shared" si="314"/>
        <v>44.301714128077634</v>
      </c>
      <c r="G640" s="8">
        <f t="shared" si="297"/>
        <v>2.2250485660981263</v>
      </c>
      <c r="H640" s="8">
        <f t="shared" si="315"/>
        <v>29.482191763722099</v>
      </c>
      <c r="I640" s="7">
        <v>101325</v>
      </c>
      <c r="J640" s="8">
        <f t="shared" si="316"/>
        <v>12596040</v>
      </c>
      <c r="K640" s="8">
        <f t="shared" si="317"/>
        <v>9417600</v>
      </c>
      <c r="L640" s="8">
        <f t="shared" si="318"/>
        <v>1974346.2071345618</v>
      </c>
      <c r="M640" s="17">
        <f t="shared" si="298"/>
        <v>116696374.78424722</v>
      </c>
      <c r="N640" s="18">
        <f t="shared" si="319"/>
        <v>124.31324944485566</v>
      </c>
      <c r="O640" s="18">
        <f t="shared" si="320"/>
        <v>92.944485566247224</v>
      </c>
      <c r="P640" s="18">
        <f t="shared" si="321"/>
        <v>19.485282083736116</v>
      </c>
      <c r="Q640" s="18">
        <f t="shared" si="322"/>
        <v>1151.703674159854</v>
      </c>
      <c r="R640" s="10">
        <f t="shared" si="323"/>
        <v>0</v>
      </c>
      <c r="S640" s="8">
        <f t="shared" si="299"/>
        <v>61.300000000000601</v>
      </c>
      <c r="T640" s="8">
        <f t="shared" si="324"/>
        <v>16.183286236437098</v>
      </c>
      <c r="U640" s="8">
        <v>0</v>
      </c>
      <c r="V640" s="8">
        <f t="shared" si="325"/>
        <v>4.4456648078962235</v>
      </c>
      <c r="W640" s="8">
        <v>0</v>
      </c>
      <c r="X640" s="15">
        <f t="shared" si="305"/>
        <v>1200</v>
      </c>
      <c r="Y640" s="8">
        <f t="shared" si="306"/>
        <v>0</v>
      </c>
      <c r="Z640" s="8">
        <f t="shared" si="307"/>
        <v>1248.4268339532923</v>
      </c>
      <c r="AA640" s="29">
        <f t="shared" si="300"/>
        <v>0</v>
      </c>
      <c r="AB640" s="8"/>
      <c r="AC640" s="8"/>
      <c r="AD640" s="8">
        <f t="shared" si="301"/>
        <v>0</v>
      </c>
      <c r="AE640" s="8">
        <f t="shared" si="302"/>
        <v>1200</v>
      </c>
      <c r="AF640" s="8">
        <f t="shared" si="308"/>
        <v>251.57316604670768</v>
      </c>
      <c r="AG640" s="16">
        <f t="shared" si="295"/>
        <v>1200</v>
      </c>
      <c r="AH640" s="29">
        <f t="shared" si="309"/>
        <v>56.040988263674869</v>
      </c>
      <c r="AI640" s="29">
        <f t="shared" si="310"/>
        <v>48.426833953292324</v>
      </c>
      <c r="AJ640" s="28">
        <f t="shared" si="303"/>
        <v>8.5577279503655207E-2</v>
      </c>
      <c r="AK640" s="25">
        <f t="shared" si="296"/>
        <v>0.85577279503655213</v>
      </c>
      <c r="AL640" s="26">
        <f t="shared" si="304"/>
        <v>6.4722446760117283</v>
      </c>
    </row>
    <row r="641" spans="2:38" x14ac:dyDescent="0.3">
      <c r="B641" s="6">
        <v>6140</v>
      </c>
      <c r="C641" s="8">
        <f t="shared" si="311"/>
        <v>61.4</v>
      </c>
      <c r="D641" s="8">
        <f t="shared" si="312"/>
        <v>20337.385027767687</v>
      </c>
      <c r="E641" s="8">
        <f t="shared" si="313"/>
        <v>33.122776918186531</v>
      </c>
      <c r="F641" s="8">
        <f t="shared" si="314"/>
        <v>44.30171412807448</v>
      </c>
      <c r="G641" s="8">
        <f t="shared" si="297"/>
        <v>2.2250485660981263</v>
      </c>
      <c r="H641" s="8">
        <f t="shared" si="315"/>
        <v>29.482191763721051</v>
      </c>
      <c r="I641" s="7">
        <v>101325</v>
      </c>
      <c r="J641" s="8">
        <f t="shared" si="316"/>
        <v>12596040</v>
      </c>
      <c r="K641" s="8">
        <f t="shared" si="317"/>
        <v>9417600</v>
      </c>
      <c r="L641" s="8">
        <f t="shared" si="318"/>
        <v>1973726.2172603931</v>
      </c>
      <c r="M641" s="17">
        <f t="shared" si="298"/>
        <v>116870214.71048579</v>
      </c>
      <c r="N641" s="18">
        <f t="shared" si="319"/>
        <v>124.31324944485566</v>
      </c>
      <c r="O641" s="18">
        <f t="shared" si="320"/>
        <v>92.944485566247224</v>
      </c>
      <c r="P641" s="18">
        <f t="shared" si="321"/>
        <v>19.479163259416659</v>
      </c>
      <c r="Q641" s="18">
        <f t="shared" si="322"/>
        <v>1153.4193408387446</v>
      </c>
      <c r="R641" s="10">
        <f t="shared" si="323"/>
        <v>0</v>
      </c>
      <c r="S641" s="8">
        <f t="shared" si="299"/>
        <v>61.400000000000603</v>
      </c>
      <c r="T641" s="8">
        <f t="shared" si="324"/>
        <v>16.183286236437098</v>
      </c>
      <c r="U641" s="8">
        <v>0</v>
      </c>
      <c r="V641" s="8">
        <f t="shared" si="325"/>
        <v>4.4442687674475518</v>
      </c>
      <c r="W641" s="8">
        <v>0</v>
      </c>
      <c r="X641" s="15">
        <f t="shared" si="305"/>
        <v>1200</v>
      </c>
      <c r="Y641" s="8">
        <f t="shared" si="306"/>
        <v>0</v>
      </c>
      <c r="Z641" s="8">
        <f t="shared" si="307"/>
        <v>1248.5058336824168</v>
      </c>
      <c r="AA641" s="29">
        <f t="shared" si="300"/>
        <v>0</v>
      </c>
      <c r="AB641" s="8"/>
      <c r="AC641" s="8"/>
      <c r="AD641" s="8">
        <f t="shared" si="301"/>
        <v>0</v>
      </c>
      <c r="AE641" s="8">
        <f t="shared" si="302"/>
        <v>1200</v>
      </c>
      <c r="AF641" s="8">
        <f t="shared" si="308"/>
        <v>251.49416631758325</v>
      </c>
      <c r="AG641" s="16">
        <f t="shared" si="295"/>
        <v>1200</v>
      </c>
      <c r="AH641" s="29">
        <f t="shared" si="309"/>
        <v>56.144505467407896</v>
      </c>
      <c r="AI641" s="29">
        <f t="shared" si="310"/>
        <v>48.505833682416757</v>
      </c>
      <c r="AJ641" s="28">
        <f t="shared" si="303"/>
        <v>8.5716883548522471E-2</v>
      </c>
      <c r="AK641" s="25">
        <f t="shared" si="296"/>
        <v>0.85716883548522471</v>
      </c>
      <c r="AL641" s="26">
        <f t="shared" si="304"/>
        <v>6.4827837288489478</v>
      </c>
    </row>
    <row r="642" spans="2:38" x14ac:dyDescent="0.3">
      <c r="B642" s="6">
        <v>6150</v>
      </c>
      <c r="C642" s="8">
        <f t="shared" si="311"/>
        <v>61.5</v>
      </c>
      <c r="D642" s="8">
        <f t="shared" si="312"/>
        <v>20370.50780468588</v>
      </c>
      <c r="E642" s="8">
        <f t="shared" si="313"/>
        <v>33.12277691818889</v>
      </c>
      <c r="F642" s="8">
        <f t="shared" si="314"/>
        <v>44.301714128077634</v>
      </c>
      <c r="G642" s="8">
        <f t="shared" si="297"/>
        <v>2.2250485660981263</v>
      </c>
      <c r="H642" s="8">
        <f t="shared" si="315"/>
        <v>29.482191763722099</v>
      </c>
      <c r="I642" s="7">
        <v>101325</v>
      </c>
      <c r="J642" s="8">
        <f t="shared" si="316"/>
        <v>12596040</v>
      </c>
      <c r="K642" s="8">
        <f t="shared" si="317"/>
        <v>9417600</v>
      </c>
      <c r="L642" s="8">
        <f t="shared" si="318"/>
        <v>1973106.2273862243</v>
      </c>
      <c r="M642" s="17">
        <f t="shared" si="298"/>
        <v>117044054.63672437</v>
      </c>
      <c r="N642" s="18">
        <f t="shared" si="319"/>
        <v>124.31324944485566</v>
      </c>
      <c r="O642" s="18">
        <f t="shared" si="320"/>
        <v>92.944485566247224</v>
      </c>
      <c r="P642" s="18">
        <f t="shared" si="321"/>
        <v>19.473044435097204</v>
      </c>
      <c r="Q642" s="18">
        <f t="shared" si="322"/>
        <v>1155.1350075176349</v>
      </c>
      <c r="R642" s="10">
        <f t="shared" si="323"/>
        <v>0</v>
      </c>
      <c r="S642" s="8">
        <f t="shared" si="299"/>
        <v>61.500000000000604</v>
      </c>
      <c r="T642" s="8">
        <f t="shared" si="324"/>
        <v>16.183286236437098</v>
      </c>
      <c r="U642" s="8">
        <v>0</v>
      </c>
      <c r="V642" s="8">
        <f t="shared" si="325"/>
        <v>4.4428727269988775</v>
      </c>
      <c r="W642" s="8">
        <v>0</v>
      </c>
      <c r="X642" s="15">
        <f t="shared" si="305"/>
        <v>1200</v>
      </c>
      <c r="Y642" s="8">
        <f t="shared" si="306"/>
        <v>0</v>
      </c>
      <c r="Z642" s="8">
        <f t="shared" si="307"/>
        <v>1248.5848334115412</v>
      </c>
      <c r="AA642" s="29">
        <f t="shared" si="300"/>
        <v>0</v>
      </c>
      <c r="AB642" s="8"/>
      <c r="AC642" s="8"/>
      <c r="AD642" s="8">
        <f t="shared" si="301"/>
        <v>0</v>
      </c>
      <c r="AE642" s="8">
        <f t="shared" si="302"/>
        <v>1200</v>
      </c>
      <c r="AF642" s="8">
        <f t="shared" si="308"/>
        <v>251.41516658845876</v>
      </c>
      <c r="AG642" s="16">
        <f t="shared" si="295"/>
        <v>1200</v>
      </c>
      <c r="AH642" s="29">
        <f t="shared" si="309"/>
        <v>56.248022671140973</v>
      </c>
      <c r="AI642" s="29">
        <f t="shared" si="310"/>
        <v>48.584833411541233</v>
      </c>
      <c r="AJ642" s="28">
        <f t="shared" si="303"/>
        <v>8.5856487593389791E-2</v>
      </c>
      <c r="AK642" s="25">
        <f t="shared" si="296"/>
        <v>0.85856487593389796</v>
      </c>
      <c r="AL642" s="26">
        <f t="shared" si="304"/>
        <v>6.4933227850387976</v>
      </c>
    </row>
    <row r="643" spans="2:38" x14ac:dyDescent="0.3">
      <c r="B643" s="6">
        <v>6160</v>
      </c>
      <c r="C643" s="8">
        <f t="shared" si="311"/>
        <v>61.6</v>
      </c>
      <c r="D643" s="8">
        <f t="shared" si="312"/>
        <v>20403.630581604066</v>
      </c>
      <c r="E643" s="8">
        <f t="shared" si="313"/>
        <v>33.12277691818889</v>
      </c>
      <c r="F643" s="8">
        <f t="shared" si="314"/>
        <v>44.301714128077634</v>
      </c>
      <c r="G643" s="8">
        <f t="shared" si="297"/>
        <v>2.2250485660981263</v>
      </c>
      <c r="H643" s="8">
        <f t="shared" si="315"/>
        <v>29.482191763722099</v>
      </c>
      <c r="I643" s="7">
        <v>101325</v>
      </c>
      <c r="J643" s="8">
        <f t="shared" si="316"/>
        <v>12596040</v>
      </c>
      <c r="K643" s="8">
        <f t="shared" si="317"/>
        <v>9417600</v>
      </c>
      <c r="L643" s="8">
        <f t="shared" si="318"/>
        <v>1972486.2375120556</v>
      </c>
      <c r="M643" s="17">
        <f t="shared" si="298"/>
        <v>117217894.56296295</v>
      </c>
      <c r="N643" s="18">
        <f t="shared" si="319"/>
        <v>124.31324944485566</v>
      </c>
      <c r="O643" s="18">
        <f t="shared" si="320"/>
        <v>92.944485566247224</v>
      </c>
      <c r="P643" s="18">
        <f t="shared" si="321"/>
        <v>19.46692561077775</v>
      </c>
      <c r="Q643" s="18">
        <f t="shared" si="322"/>
        <v>1156.8506741965255</v>
      </c>
      <c r="R643" s="10">
        <f t="shared" si="323"/>
        <v>0</v>
      </c>
      <c r="S643" s="8">
        <f t="shared" si="299"/>
        <v>61.600000000000605</v>
      </c>
      <c r="T643" s="8">
        <f t="shared" si="324"/>
        <v>16.183286236437098</v>
      </c>
      <c r="U643" s="8">
        <v>0</v>
      </c>
      <c r="V643" s="8">
        <f t="shared" si="325"/>
        <v>4.4414766865502049</v>
      </c>
      <c r="W643" s="8">
        <v>0</v>
      </c>
      <c r="X643" s="15">
        <f t="shared" si="305"/>
        <v>1200</v>
      </c>
      <c r="Y643" s="8">
        <f t="shared" si="306"/>
        <v>0</v>
      </c>
      <c r="Z643" s="8">
        <f t="shared" si="307"/>
        <v>1248.6638331406657</v>
      </c>
      <c r="AA643" s="29">
        <f t="shared" si="300"/>
        <v>0</v>
      </c>
      <c r="AB643" s="8"/>
      <c r="AC643" s="8"/>
      <c r="AD643" s="8">
        <f t="shared" si="301"/>
        <v>0</v>
      </c>
      <c r="AE643" s="8">
        <f t="shared" si="302"/>
        <v>1200</v>
      </c>
      <c r="AF643" s="8">
        <f t="shared" si="308"/>
        <v>251.33616685933433</v>
      </c>
      <c r="AG643" s="16">
        <f t="shared" si="295"/>
        <v>1200</v>
      </c>
      <c r="AH643" s="29">
        <f t="shared" si="309"/>
        <v>56.351539874874021</v>
      </c>
      <c r="AI643" s="29">
        <f t="shared" si="310"/>
        <v>48.663833140665673</v>
      </c>
      <c r="AJ643" s="28">
        <f t="shared" si="303"/>
        <v>8.5996091638257083E-2</v>
      </c>
      <c r="AK643" s="25">
        <f t="shared" si="296"/>
        <v>0.85996091638257077</v>
      </c>
      <c r="AL643" s="26">
        <f t="shared" si="304"/>
        <v>6.5038618445649528</v>
      </c>
    </row>
    <row r="644" spans="2:38" x14ac:dyDescent="0.3">
      <c r="B644" s="6">
        <v>6170</v>
      </c>
      <c r="C644" s="8">
        <f t="shared" si="311"/>
        <v>61.7</v>
      </c>
      <c r="D644" s="8">
        <f t="shared" si="312"/>
        <v>20436.753358522255</v>
      </c>
      <c r="E644" s="8">
        <f t="shared" si="313"/>
        <v>33.12277691818889</v>
      </c>
      <c r="F644" s="8">
        <f t="shared" si="314"/>
        <v>44.301714128077634</v>
      </c>
      <c r="G644" s="8">
        <f t="shared" si="297"/>
        <v>2.2250485660981263</v>
      </c>
      <c r="H644" s="8">
        <f t="shared" si="315"/>
        <v>29.482191763722099</v>
      </c>
      <c r="I644" s="7">
        <v>101325</v>
      </c>
      <c r="J644" s="8">
        <f t="shared" si="316"/>
        <v>12596040</v>
      </c>
      <c r="K644" s="8">
        <f t="shared" si="317"/>
        <v>9417600</v>
      </c>
      <c r="L644" s="8">
        <f t="shared" si="318"/>
        <v>1971866.2476378868</v>
      </c>
      <c r="M644" s="17">
        <f t="shared" si="298"/>
        <v>117391734.48920153</v>
      </c>
      <c r="N644" s="18">
        <f t="shared" si="319"/>
        <v>124.31324944485566</v>
      </c>
      <c r="O644" s="18">
        <f t="shared" si="320"/>
        <v>92.944485566247224</v>
      </c>
      <c r="P644" s="18">
        <f t="shared" si="321"/>
        <v>19.460806786458296</v>
      </c>
      <c r="Q644" s="18">
        <f t="shared" si="322"/>
        <v>1158.566340875416</v>
      </c>
      <c r="R644" s="10">
        <f t="shared" si="323"/>
        <v>0</v>
      </c>
      <c r="S644" s="8">
        <f t="shared" si="299"/>
        <v>61.700000000000607</v>
      </c>
      <c r="T644" s="8">
        <f t="shared" si="324"/>
        <v>16.183286236437098</v>
      </c>
      <c r="U644" s="8">
        <v>0</v>
      </c>
      <c r="V644" s="8">
        <f t="shared" si="325"/>
        <v>4.4400806461015314</v>
      </c>
      <c r="W644" s="8">
        <v>0</v>
      </c>
      <c r="X644" s="15">
        <f t="shared" si="305"/>
        <v>1200</v>
      </c>
      <c r="Y644" s="8">
        <f t="shared" si="306"/>
        <v>0</v>
      </c>
      <c r="Z644" s="8">
        <f t="shared" si="307"/>
        <v>1248.7428328697902</v>
      </c>
      <c r="AA644" s="29">
        <f t="shared" si="300"/>
        <v>0</v>
      </c>
      <c r="AB644" s="8"/>
      <c r="AC644" s="8"/>
      <c r="AD644" s="8">
        <f t="shared" si="301"/>
        <v>0</v>
      </c>
      <c r="AE644" s="8">
        <f t="shared" si="302"/>
        <v>1200</v>
      </c>
      <c r="AF644" s="8">
        <f t="shared" si="308"/>
        <v>251.25716713020984</v>
      </c>
      <c r="AG644" s="16">
        <f t="shared" si="295"/>
        <v>1200</v>
      </c>
      <c r="AH644" s="29">
        <f t="shared" si="309"/>
        <v>56.455057078607084</v>
      </c>
      <c r="AI644" s="29">
        <f t="shared" si="310"/>
        <v>48.742832869790149</v>
      </c>
      <c r="AJ644" s="28">
        <f t="shared" si="303"/>
        <v>8.6135695683124402E-2</v>
      </c>
      <c r="AK644" s="25">
        <f t="shared" si="296"/>
        <v>0.86135695683124402</v>
      </c>
      <c r="AL644" s="26">
        <f t="shared" si="304"/>
        <v>6.5144009074111944</v>
      </c>
    </row>
    <row r="645" spans="2:38" x14ac:dyDescent="0.3">
      <c r="B645" s="6">
        <v>6180</v>
      </c>
      <c r="C645" s="8">
        <f t="shared" si="311"/>
        <v>61.800000000000004</v>
      </c>
      <c r="D645" s="8">
        <f t="shared" si="312"/>
        <v>20469.876135440441</v>
      </c>
      <c r="E645" s="8">
        <f t="shared" si="313"/>
        <v>33.12277691818889</v>
      </c>
      <c r="F645" s="8">
        <f t="shared" si="314"/>
        <v>44.301714128077634</v>
      </c>
      <c r="G645" s="8">
        <f t="shared" si="297"/>
        <v>2.2250485660981263</v>
      </c>
      <c r="H645" s="8">
        <f t="shared" si="315"/>
        <v>29.482191763722099</v>
      </c>
      <c r="I645" s="7">
        <v>101325</v>
      </c>
      <c r="J645" s="8">
        <f t="shared" si="316"/>
        <v>12596040</v>
      </c>
      <c r="K645" s="8">
        <f t="shared" si="317"/>
        <v>9417600</v>
      </c>
      <c r="L645" s="8">
        <f t="shared" si="318"/>
        <v>1971246.257763718</v>
      </c>
      <c r="M645" s="17">
        <f t="shared" si="298"/>
        <v>117565574.41544011</v>
      </c>
      <c r="N645" s="18">
        <f t="shared" si="319"/>
        <v>124.31324944485566</v>
      </c>
      <c r="O645" s="18">
        <f t="shared" si="320"/>
        <v>92.944485566247224</v>
      </c>
      <c r="P645" s="18">
        <f t="shared" si="321"/>
        <v>19.454687962138841</v>
      </c>
      <c r="Q645" s="18">
        <f t="shared" si="322"/>
        <v>1160.2820075543066</v>
      </c>
      <c r="R645" s="10">
        <f t="shared" si="323"/>
        <v>0</v>
      </c>
      <c r="S645" s="8">
        <f t="shared" si="299"/>
        <v>61.800000000000608</v>
      </c>
      <c r="T645" s="8">
        <f t="shared" si="324"/>
        <v>16.183286236437098</v>
      </c>
      <c r="U645" s="8">
        <v>0</v>
      </c>
      <c r="V645" s="8">
        <f t="shared" si="325"/>
        <v>4.4386846056528588</v>
      </c>
      <c r="W645" s="8">
        <v>0</v>
      </c>
      <c r="X645" s="15">
        <f t="shared" si="305"/>
        <v>1200</v>
      </c>
      <c r="Y645" s="8">
        <f t="shared" si="306"/>
        <v>0</v>
      </c>
      <c r="Z645" s="8">
        <f t="shared" si="307"/>
        <v>1248.8218325989146</v>
      </c>
      <c r="AA645" s="29">
        <f t="shared" si="300"/>
        <v>0</v>
      </c>
      <c r="AB645" s="8"/>
      <c r="AC645" s="8"/>
      <c r="AD645" s="8">
        <f t="shared" si="301"/>
        <v>0</v>
      </c>
      <c r="AE645" s="8">
        <f t="shared" si="302"/>
        <v>1200</v>
      </c>
      <c r="AF645" s="8">
        <f t="shared" si="308"/>
        <v>251.1781674010854</v>
      </c>
      <c r="AG645" s="16">
        <f t="shared" si="295"/>
        <v>1200</v>
      </c>
      <c r="AH645" s="29">
        <f t="shared" si="309"/>
        <v>56.558574282340132</v>
      </c>
      <c r="AI645" s="29">
        <f t="shared" si="310"/>
        <v>48.821832598914597</v>
      </c>
      <c r="AJ645" s="28">
        <f t="shared" si="303"/>
        <v>8.6275299727991694E-2</v>
      </c>
      <c r="AK645" s="25">
        <f t="shared" si="296"/>
        <v>0.86275299727991694</v>
      </c>
      <c r="AL645" s="26">
        <f t="shared" si="304"/>
        <v>6.5249399735614091</v>
      </c>
    </row>
    <row r="646" spans="2:38" x14ac:dyDescent="0.3">
      <c r="B646" s="6">
        <v>6190</v>
      </c>
      <c r="C646" s="8">
        <f t="shared" si="311"/>
        <v>61.9</v>
      </c>
      <c r="D646" s="8">
        <f t="shared" si="312"/>
        <v>20502.998912358631</v>
      </c>
      <c r="E646" s="8">
        <f t="shared" si="313"/>
        <v>33.122776918186531</v>
      </c>
      <c r="F646" s="8">
        <f t="shared" si="314"/>
        <v>44.30171412807448</v>
      </c>
      <c r="G646" s="8">
        <f t="shared" si="297"/>
        <v>2.2250485660981263</v>
      </c>
      <c r="H646" s="8">
        <f t="shared" si="315"/>
        <v>29.482191763721051</v>
      </c>
      <c r="I646" s="7">
        <v>101325</v>
      </c>
      <c r="J646" s="8">
        <f t="shared" si="316"/>
        <v>12596040</v>
      </c>
      <c r="K646" s="8">
        <f t="shared" si="317"/>
        <v>9417600</v>
      </c>
      <c r="L646" s="8">
        <f t="shared" si="318"/>
        <v>1970626.2678895493</v>
      </c>
      <c r="M646" s="17">
        <f t="shared" si="298"/>
        <v>117739414.34167868</v>
      </c>
      <c r="N646" s="18">
        <f t="shared" si="319"/>
        <v>124.31324944485566</v>
      </c>
      <c r="O646" s="18">
        <f t="shared" si="320"/>
        <v>92.944485566247224</v>
      </c>
      <c r="P646" s="18">
        <f t="shared" si="321"/>
        <v>19.448569137819387</v>
      </c>
      <c r="Q646" s="18">
        <f t="shared" si="322"/>
        <v>1161.9976742331969</v>
      </c>
      <c r="R646" s="10">
        <f t="shared" si="323"/>
        <v>0</v>
      </c>
      <c r="S646" s="8">
        <f t="shared" si="299"/>
        <v>61.90000000000061</v>
      </c>
      <c r="T646" s="8">
        <f t="shared" si="324"/>
        <v>16.183286236437098</v>
      </c>
      <c r="U646" s="8">
        <v>0</v>
      </c>
      <c r="V646" s="8">
        <f t="shared" si="325"/>
        <v>4.4372885652041854</v>
      </c>
      <c r="W646" s="8">
        <v>0</v>
      </c>
      <c r="X646" s="15">
        <f t="shared" si="305"/>
        <v>1200</v>
      </c>
      <c r="Y646" s="8">
        <f t="shared" si="306"/>
        <v>0</v>
      </c>
      <c r="Z646" s="8">
        <f t="shared" si="307"/>
        <v>1248.9008323280391</v>
      </c>
      <c r="AA646" s="29">
        <f t="shared" si="300"/>
        <v>0</v>
      </c>
      <c r="AB646" s="8"/>
      <c r="AC646" s="8"/>
      <c r="AD646" s="8">
        <f t="shared" si="301"/>
        <v>0</v>
      </c>
      <c r="AE646" s="8">
        <f t="shared" si="302"/>
        <v>1200</v>
      </c>
      <c r="AF646" s="8">
        <f t="shared" si="308"/>
        <v>251.09916767196094</v>
      </c>
      <c r="AG646" s="16">
        <f t="shared" si="295"/>
        <v>1200</v>
      </c>
      <c r="AH646" s="29">
        <f t="shared" si="309"/>
        <v>56.66209148607318</v>
      </c>
      <c r="AI646" s="29">
        <f t="shared" si="310"/>
        <v>48.900832328039051</v>
      </c>
      <c r="AJ646" s="28">
        <f t="shared" si="303"/>
        <v>8.6414903772858986E-2</v>
      </c>
      <c r="AK646" s="25">
        <f t="shared" si="296"/>
        <v>0.86414903772858986</v>
      </c>
      <c r="AL646" s="26">
        <f t="shared" si="304"/>
        <v>6.5354790429995866</v>
      </c>
    </row>
    <row r="647" spans="2:38" x14ac:dyDescent="0.3">
      <c r="B647" s="6">
        <v>6200</v>
      </c>
      <c r="C647" s="8">
        <f t="shared" si="311"/>
        <v>62</v>
      </c>
      <c r="D647" s="8">
        <f t="shared" si="312"/>
        <v>20536.121689276821</v>
      </c>
      <c r="E647" s="8">
        <f t="shared" si="313"/>
        <v>33.12277691818889</v>
      </c>
      <c r="F647" s="8">
        <f t="shared" si="314"/>
        <v>44.301714128077634</v>
      </c>
      <c r="G647" s="8">
        <f t="shared" si="297"/>
        <v>2.2250485660981263</v>
      </c>
      <c r="H647" s="8">
        <f t="shared" si="315"/>
        <v>29.482191763722099</v>
      </c>
      <c r="I647" s="7">
        <v>101325</v>
      </c>
      <c r="J647" s="8">
        <f t="shared" si="316"/>
        <v>12596040</v>
      </c>
      <c r="K647" s="8">
        <f t="shared" si="317"/>
        <v>9417600</v>
      </c>
      <c r="L647" s="8">
        <f t="shared" si="318"/>
        <v>1970006.2780153805</v>
      </c>
      <c r="M647" s="17">
        <f t="shared" si="298"/>
        <v>117913254.26791726</v>
      </c>
      <c r="N647" s="18">
        <f t="shared" si="319"/>
        <v>124.31324944485566</v>
      </c>
      <c r="O647" s="18">
        <f t="shared" si="320"/>
        <v>92.944485566247224</v>
      </c>
      <c r="P647" s="18">
        <f t="shared" si="321"/>
        <v>19.442450313499929</v>
      </c>
      <c r="Q647" s="18">
        <f t="shared" si="322"/>
        <v>1163.7133409120875</v>
      </c>
      <c r="R647" s="10">
        <f t="shared" si="323"/>
        <v>0</v>
      </c>
      <c r="S647" s="8">
        <f t="shared" si="299"/>
        <v>62.000000000000611</v>
      </c>
      <c r="T647" s="8">
        <f t="shared" si="324"/>
        <v>16.183286236437098</v>
      </c>
      <c r="U647" s="8">
        <v>0</v>
      </c>
      <c r="V647" s="8">
        <f t="shared" si="325"/>
        <v>4.4358925247555128</v>
      </c>
      <c r="W647" s="8">
        <v>0</v>
      </c>
      <c r="X647" s="15">
        <f t="shared" si="305"/>
        <v>1200</v>
      </c>
      <c r="Y647" s="8">
        <f t="shared" si="306"/>
        <v>0</v>
      </c>
      <c r="Z647" s="8">
        <f t="shared" si="307"/>
        <v>1248.9798320571635</v>
      </c>
      <c r="AA647" s="29">
        <f t="shared" si="300"/>
        <v>0</v>
      </c>
      <c r="AB647" s="8"/>
      <c r="AC647" s="8"/>
      <c r="AD647" s="8">
        <f t="shared" si="301"/>
        <v>0</v>
      </c>
      <c r="AE647" s="8">
        <f t="shared" si="302"/>
        <v>1200</v>
      </c>
      <c r="AF647" s="8">
        <f t="shared" si="308"/>
        <v>251.02016794283648</v>
      </c>
      <c r="AG647" s="16">
        <f t="shared" si="295"/>
        <v>1200</v>
      </c>
      <c r="AH647" s="29">
        <f t="shared" si="309"/>
        <v>56.76560868980625</v>
      </c>
      <c r="AI647" s="29">
        <f t="shared" si="310"/>
        <v>48.979832057163513</v>
      </c>
      <c r="AJ647" s="28">
        <f t="shared" si="303"/>
        <v>8.6554507817726292E-2</v>
      </c>
      <c r="AK647" s="25">
        <f t="shared" si="296"/>
        <v>0.86554507817726289</v>
      </c>
      <c r="AL647" s="26">
        <f t="shared" si="304"/>
        <v>6.5460181157098214</v>
      </c>
    </row>
    <row r="648" spans="2:38" x14ac:dyDescent="0.3">
      <c r="B648" s="6">
        <v>6210</v>
      </c>
      <c r="C648" s="8">
        <f t="shared" si="311"/>
        <v>62.1</v>
      </c>
      <c r="D648" s="8">
        <f t="shared" si="312"/>
        <v>20569.244466195007</v>
      </c>
      <c r="E648" s="8">
        <f t="shared" si="313"/>
        <v>33.12277691818889</v>
      </c>
      <c r="F648" s="8">
        <f t="shared" si="314"/>
        <v>44.301714128077634</v>
      </c>
      <c r="G648" s="8">
        <f t="shared" si="297"/>
        <v>2.2250485660981263</v>
      </c>
      <c r="H648" s="8">
        <f t="shared" si="315"/>
        <v>29.482191763722099</v>
      </c>
      <c r="I648" s="7">
        <v>101325</v>
      </c>
      <c r="J648" s="8">
        <f t="shared" si="316"/>
        <v>12596040</v>
      </c>
      <c r="K648" s="8">
        <f t="shared" si="317"/>
        <v>9417600</v>
      </c>
      <c r="L648" s="8">
        <f t="shared" si="318"/>
        <v>1969386.2881412117</v>
      </c>
      <c r="M648" s="17">
        <f t="shared" si="298"/>
        <v>118087094.19415584</v>
      </c>
      <c r="N648" s="18">
        <f t="shared" si="319"/>
        <v>124.31324944485566</v>
      </c>
      <c r="O648" s="18">
        <f t="shared" si="320"/>
        <v>92.944485566247224</v>
      </c>
      <c r="P648" s="18">
        <f t="shared" si="321"/>
        <v>19.436331489180475</v>
      </c>
      <c r="Q648" s="18">
        <f t="shared" si="322"/>
        <v>1165.429007590978</v>
      </c>
      <c r="R648" s="10">
        <f t="shared" si="323"/>
        <v>0</v>
      </c>
      <c r="S648" s="8">
        <f t="shared" si="299"/>
        <v>62.100000000000612</v>
      </c>
      <c r="T648" s="8">
        <f t="shared" si="324"/>
        <v>16.183286236437098</v>
      </c>
      <c r="U648" s="8">
        <v>0</v>
      </c>
      <c r="V648" s="8">
        <f t="shared" si="325"/>
        <v>4.4344964843068402</v>
      </c>
      <c r="W648" s="8">
        <v>0</v>
      </c>
      <c r="X648" s="15">
        <f t="shared" si="305"/>
        <v>1200</v>
      </c>
      <c r="Y648" s="8">
        <f t="shared" si="306"/>
        <v>0</v>
      </c>
      <c r="Z648" s="8">
        <f t="shared" si="307"/>
        <v>1249.058831786288</v>
      </c>
      <c r="AA648" s="29">
        <f t="shared" si="300"/>
        <v>0</v>
      </c>
      <c r="AB648" s="8"/>
      <c r="AC648" s="8"/>
      <c r="AD648" s="8">
        <f t="shared" si="301"/>
        <v>0</v>
      </c>
      <c r="AE648" s="8">
        <f t="shared" si="302"/>
        <v>1200</v>
      </c>
      <c r="AF648" s="8">
        <f t="shared" si="308"/>
        <v>250.94116821371205</v>
      </c>
      <c r="AG648" s="16">
        <f t="shared" si="295"/>
        <v>1200</v>
      </c>
      <c r="AH648" s="29">
        <f t="shared" si="309"/>
        <v>56.869125893539305</v>
      </c>
      <c r="AI648" s="29">
        <f t="shared" si="310"/>
        <v>49.058831786287968</v>
      </c>
      <c r="AJ648" s="28">
        <f t="shared" si="303"/>
        <v>8.6694111862593598E-2</v>
      </c>
      <c r="AK648" s="25">
        <f t="shared" si="296"/>
        <v>0.86694111862593592</v>
      </c>
      <c r="AL648" s="26">
        <f t="shared" si="304"/>
        <v>6.5565571916763083</v>
      </c>
    </row>
    <row r="649" spans="2:38" x14ac:dyDescent="0.3">
      <c r="B649" s="6">
        <v>6220</v>
      </c>
      <c r="C649" s="8">
        <f t="shared" si="311"/>
        <v>62.2</v>
      </c>
      <c r="D649" s="8">
        <f t="shared" si="312"/>
        <v>20602.367243113196</v>
      </c>
      <c r="E649" s="8">
        <f t="shared" si="313"/>
        <v>33.12277691818889</v>
      </c>
      <c r="F649" s="8">
        <f t="shared" si="314"/>
        <v>44.301714128077634</v>
      </c>
      <c r="G649" s="8">
        <f t="shared" si="297"/>
        <v>2.2250485660981263</v>
      </c>
      <c r="H649" s="8">
        <f t="shared" si="315"/>
        <v>29.482191763722099</v>
      </c>
      <c r="I649" s="7">
        <v>101325</v>
      </c>
      <c r="J649" s="8">
        <f t="shared" si="316"/>
        <v>12596040</v>
      </c>
      <c r="K649" s="8">
        <f t="shared" si="317"/>
        <v>9417600</v>
      </c>
      <c r="L649" s="8">
        <f t="shared" si="318"/>
        <v>1968766.298267043</v>
      </c>
      <c r="M649" s="17">
        <f t="shared" si="298"/>
        <v>118260934.12039442</v>
      </c>
      <c r="N649" s="18">
        <f t="shared" si="319"/>
        <v>124.31324944485566</v>
      </c>
      <c r="O649" s="18">
        <f t="shared" si="320"/>
        <v>92.944485566247224</v>
      </c>
      <c r="P649" s="18">
        <f t="shared" si="321"/>
        <v>19.43021266486102</v>
      </c>
      <c r="Q649" s="18">
        <f t="shared" si="322"/>
        <v>1167.1446742698686</v>
      </c>
      <c r="R649" s="10">
        <f t="shared" si="323"/>
        <v>0</v>
      </c>
      <c r="S649" s="8">
        <f t="shared" si="299"/>
        <v>62.200000000000614</v>
      </c>
      <c r="T649" s="8">
        <f t="shared" si="324"/>
        <v>16.183286236437098</v>
      </c>
      <c r="U649" s="8">
        <v>0</v>
      </c>
      <c r="V649" s="8">
        <f t="shared" si="325"/>
        <v>4.4331004438581667</v>
      </c>
      <c r="W649" s="8">
        <v>0</v>
      </c>
      <c r="X649" s="15">
        <f t="shared" si="305"/>
        <v>1200</v>
      </c>
      <c r="Y649" s="8">
        <f t="shared" si="306"/>
        <v>0</v>
      </c>
      <c r="Z649" s="8">
        <f t="shared" si="307"/>
        <v>1249.1378315154125</v>
      </c>
      <c r="AA649" s="29">
        <f t="shared" si="300"/>
        <v>0</v>
      </c>
      <c r="AB649" s="8"/>
      <c r="AC649" s="8"/>
      <c r="AD649" s="8">
        <f t="shared" si="301"/>
        <v>0</v>
      </c>
      <c r="AE649" s="8">
        <f t="shared" si="302"/>
        <v>1200</v>
      </c>
      <c r="AF649" s="8">
        <f t="shared" si="308"/>
        <v>250.86216848458756</v>
      </c>
      <c r="AG649" s="16">
        <f t="shared" si="295"/>
        <v>1200</v>
      </c>
      <c r="AH649" s="29">
        <f t="shared" si="309"/>
        <v>56.972643097272361</v>
      </c>
      <c r="AI649" s="29">
        <f t="shared" si="310"/>
        <v>49.137831515412437</v>
      </c>
      <c r="AJ649" s="28">
        <f t="shared" si="303"/>
        <v>8.6833715907460904E-2</v>
      </c>
      <c r="AK649" s="25">
        <f t="shared" si="296"/>
        <v>0.86833715907460907</v>
      </c>
      <c r="AL649" s="26">
        <f t="shared" si="304"/>
        <v>6.5670962708833462</v>
      </c>
    </row>
    <row r="650" spans="2:38" x14ac:dyDescent="0.3">
      <c r="B650" s="6">
        <v>6230</v>
      </c>
      <c r="C650" s="8">
        <f t="shared" si="311"/>
        <v>62.300000000000004</v>
      </c>
      <c r="D650" s="8">
        <f t="shared" si="312"/>
        <v>20635.490020031386</v>
      </c>
      <c r="E650" s="8">
        <f t="shared" si="313"/>
        <v>33.12277691818889</v>
      </c>
      <c r="F650" s="8">
        <f t="shared" si="314"/>
        <v>44.301714128077634</v>
      </c>
      <c r="G650" s="8">
        <f t="shared" si="297"/>
        <v>2.2250485660981263</v>
      </c>
      <c r="H650" s="8">
        <f t="shared" si="315"/>
        <v>29.482191763722099</v>
      </c>
      <c r="I650" s="7">
        <v>101325</v>
      </c>
      <c r="J650" s="8">
        <f t="shared" si="316"/>
        <v>12596040</v>
      </c>
      <c r="K650" s="8">
        <f t="shared" si="317"/>
        <v>9417600</v>
      </c>
      <c r="L650" s="8">
        <f t="shared" si="318"/>
        <v>1968146.3083928742</v>
      </c>
      <c r="M650" s="17">
        <f t="shared" si="298"/>
        <v>118434774.04663301</v>
      </c>
      <c r="N650" s="18">
        <f t="shared" si="319"/>
        <v>124.31324944485566</v>
      </c>
      <c r="O650" s="18">
        <f t="shared" si="320"/>
        <v>92.944485566247224</v>
      </c>
      <c r="P650" s="18">
        <f t="shared" si="321"/>
        <v>19.424093840541566</v>
      </c>
      <c r="Q650" s="18">
        <f t="shared" si="322"/>
        <v>1168.8603409487589</v>
      </c>
      <c r="R650" s="10">
        <f t="shared" si="323"/>
        <v>0</v>
      </c>
      <c r="S650" s="8">
        <f t="shared" si="299"/>
        <v>62.300000000000615</v>
      </c>
      <c r="T650" s="8">
        <f t="shared" si="324"/>
        <v>16.183286236437098</v>
      </c>
      <c r="U650" s="8">
        <v>0</v>
      </c>
      <c r="V650" s="8">
        <f t="shared" si="325"/>
        <v>4.4317044034094941</v>
      </c>
      <c r="W650" s="8">
        <v>0</v>
      </c>
      <c r="X650" s="15">
        <f t="shared" si="305"/>
        <v>1200</v>
      </c>
      <c r="Y650" s="8">
        <f t="shared" si="306"/>
        <v>0</v>
      </c>
      <c r="Z650" s="8">
        <f t="shared" si="307"/>
        <v>1249.2168312445369</v>
      </c>
      <c r="AA650" s="29">
        <f t="shared" si="300"/>
        <v>0</v>
      </c>
      <c r="AB650" s="8"/>
      <c r="AC650" s="8"/>
      <c r="AD650" s="8">
        <f t="shared" si="301"/>
        <v>0</v>
      </c>
      <c r="AE650" s="8">
        <f t="shared" si="302"/>
        <v>1200</v>
      </c>
      <c r="AF650" s="8">
        <f t="shared" si="308"/>
        <v>250.78316875546312</v>
      </c>
      <c r="AG650" s="16">
        <f t="shared" si="295"/>
        <v>1200</v>
      </c>
      <c r="AH650" s="29">
        <f t="shared" si="309"/>
        <v>57.076160301005416</v>
      </c>
      <c r="AI650" s="29">
        <f t="shared" si="310"/>
        <v>49.216831244536891</v>
      </c>
      <c r="AJ650" s="28">
        <f t="shared" si="303"/>
        <v>8.697331995232821E-2</v>
      </c>
      <c r="AK650" s="25">
        <f t="shared" si="296"/>
        <v>0.8697331995232821</v>
      </c>
      <c r="AL650" s="26">
        <f t="shared" si="304"/>
        <v>6.5776353533153324</v>
      </c>
    </row>
    <row r="651" spans="2:38" x14ac:dyDescent="0.3">
      <c r="B651" s="6">
        <v>6240</v>
      </c>
      <c r="C651" s="8">
        <f t="shared" si="311"/>
        <v>62.4</v>
      </c>
      <c r="D651" s="8">
        <f t="shared" si="312"/>
        <v>20668.612796949572</v>
      </c>
      <c r="E651" s="8">
        <f t="shared" si="313"/>
        <v>33.122776918186531</v>
      </c>
      <c r="F651" s="8">
        <f t="shared" si="314"/>
        <v>44.30171412807448</v>
      </c>
      <c r="G651" s="8">
        <f t="shared" si="297"/>
        <v>2.2250485660981263</v>
      </c>
      <c r="H651" s="8">
        <f t="shared" si="315"/>
        <v>29.482191763721051</v>
      </c>
      <c r="I651" s="7">
        <v>101325</v>
      </c>
      <c r="J651" s="8">
        <f t="shared" si="316"/>
        <v>12596040</v>
      </c>
      <c r="K651" s="8">
        <f t="shared" si="317"/>
        <v>9417600</v>
      </c>
      <c r="L651" s="8">
        <f t="shared" si="318"/>
        <v>1967526.3185187054</v>
      </c>
      <c r="M651" s="17">
        <f t="shared" si="298"/>
        <v>118608613.97287157</v>
      </c>
      <c r="N651" s="18">
        <f t="shared" si="319"/>
        <v>124.31324944485566</v>
      </c>
      <c r="O651" s="18">
        <f t="shared" si="320"/>
        <v>92.944485566247224</v>
      </c>
      <c r="P651" s="18">
        <f t="shared" si="321"/>
        <v>19.417975016222112</v>
      </c>
      <c r="Q651" s="18">
        <f t="shared" si="322"/>
        <v>1170.5760076276495</v>
      </c>
      <c r="R651" s="10">
        <f t="shared" si="323"/>
        <v>0</v>
      </c>
      <c r="S651" s="8">
        <f t="shared" si="299"/>
        <v>62.400000000000617</v>
      </c>
      <c r="T651" s="8">
        <f t="shared" si="324"/>
        <v>16.183286236437098</v>
      </c>
      <c r="U651" s="8">
        <v>0</v>
      </c>
      <c r="V651" s="8">
        <f t="shared" si="325"/>
        <v>4.4303083629608206</v>
      </c>
      <c r="W651" s="8">
        <v>0</v>
      </c>
      <c r="X651" s="15">
        <f t="shared" si="305"/>
        <v>1200</v>
      </c>
      <c r="Y651" s="8">
        <f t="shared" si="306"/>
        <v>0</v>
      </c>
      <c r="Z651" s="8">
        <f t="shared" si="307"/>
        <v>1249.2958309736614</v>
      </c>
      <c r="AA651" s="29">
        <f t="shared" si="300"/>
        <v>0</v>
      </c>
      <c r="AB651" s="8"/>
      <c r="AC651" s="8"/>
      <c r="AD651" s="8">
        <f t="shared" si="301"/>
        <v>0</v>
      </c>
      <c r="AE651" s="8">
        <f t="shared" si="302"/>
        <v>1200</v>
      </c>
      <c r="AF651" s="8">
        <f t="shared" si="308"/>
        <v>250.70416902633866</v>
      </c>
      <c r="AG651" s="16">
        <f t="shared" si="295"/>
        <v>1200</v>
      </c>
      <c r="AH651" s="29">
        <f t="shared" si="309"/>
        <v>57.179677504738464</v>
      </c>
      <c r="AI651" s="29">
        <f t="shared" si="310"/>
        <v>49.295830973661346</v>
      </c>
      <c r="AJ651" s="28">
        <f t="shared" si="303"/>
        <v>8.7112923997195502E-2</v>
      </c>
      <c r="AK651" s="25">
        <f t="shared" si="296"/>
        <v>0.87112923997195502</v>
      </c>
      <c r="AL651" s="26">
        <f t="shared" si="304"/>
        <v>6.5881744389567656</v>
      </c>
    </row>
    <row r="652" spans="2:38" x14ac:dyDescent="0.3">
      <c r="B652" s="6">
        <v>6250</v>
      </c>
      <c r="C652" s="8">
        <f t="shared" si="311"/>
        <v>62.5</v>
      </c>
      <c r="D652" s="8">
        <f t="shared" si="312"/>
        <v>20701.735573867762</v>
      </c>
      <c r="E652" s="8">
        <f t="shared" si="313"/>
        <v>33.12277691818889</v>
      </c>
      <c r="F652" s="8">
        <f t="shared" si="314"/>
        <v>44.301714128077634</v>
      </c>
      <c r="G652" s="8">
        <f t="shared" si="297"/>
        <v>2.2250485660981263</v>
      </c>
      <c r="H652" s="8">
        <f t="shared" si="315"/>
        <v>29.482191763722099</v>
      </c>
      <c r="I652" s="7">
        <v>101325</v>
      </c>
      <c r="J652" s="8">
        <f t="shared" si="316"/>
        <v>12596040</v>
      </c>
      <c r="K652" s="8">
        <f t="shared" si="317"/>
        <v>9417600</v>
      </c>
      <c r="L652" s="8">
        <f t="shared" si="318"/>
        <v>1966906.3286445367</v>
      </c>
      <c r="M652" s="17">
        <f t="shared" si="298"/>
        <v>118782453.89911015</v>
      </c>
      <c r="N652" s="18">
        <f t="shared" si="319"/>
        <v>124.31324944485566</v>
      </c>
      <c r="O652" s="18">
        <f t="shared" si="320"/>
        <v>92.944485566247224</v>
      </c>
      <c r="P652" s="18">
        <f t="shared" si="321"/>
        <v>19.411856191902658</v>
      </c>
      <c r="Q652" s="18">
        <f t="shared" si="322"/>
        <v>1172.2916743065398</v>
      </c>
      <c r="R652" s="10">
        <f t="shared" si="323"/>
        <v>0</v>
      </c>
      <c r="S652" s="8">
        <f t="shared" si="299"/>
        <v>62.500000000000618</v>
      </c>
      <c r="T652" s="8">
        <f t="shared" si="324"/>
        <v>16.183286236437098</v>
      </c>
      <c r="U652" s="8">
        <v>0</v>
      </c>
      <c r="V652" s="8">
        <f t="shared" si="325"/>
        <v>4.4289123225121481</v>
      </c>
      <c r="W652" s="8">
        <v>0</v>
      </c>
      <c r="X652" s="15">
        <f t="shared" si="305"/>
        <v>1200</v>
      </c>
      <c r="Y652" s="8">
        <f t="shared" si="306"/>
        <v>0</v>
      </c>
      <c r="Z652" s="8">
        <f t="shared" si="307"/>
        <v>1249.3748307027859</v>
      </c>
      <c r="AA652" s="29">
        <f t="shared" si="300"/>
        <v>0</v>
      </c>
      <c r="AB652" s="8"/>
      <c r="AC652" s="8"/>
      <c r="AD652" s="8">
        <f t="shared" si="301"/>
        <v>0</v>
      </c>
      <c r="AE652" s="8">
        <f t="shared" si="302"/>
        <v>1200</v>
      </c>
      <c r="AF652" s="8">
        <f t="shared" si="308"/>
        <v>250.6251692972142</v>
      </c>
      <c r="AG652" s="16">
        <f t="shared" si="295"/>
        <v>1200</v>
      </c>
      <c r="AH652" s="29">
        <f t="shared" si="309"/>
        <v>57.283194708471534</v>
      </c>
      <c r="AI652" s="29">
        <f t="shared" si="310"/>
        <v>49.374830702785808</v>
      </c>
      <c r="AJ652" s="28">
        <f t="shared" si="303"/>
        <v>8.7252528042062807E-2</v>
      </c>
      <c r="AK652" s="25">
        <f t="shared" si="296"/>
        <v>0.87252528042062805</v>
      </c>
      <c r="AL652" s="26">
        <f t="shared" si="304"/>
        <v>6.5987135277922437</v>
      </c>
    </row>
    <row r="653" spans="2:38" x14ac:dyDescent="0.3">
      <c r="B653" s="6">
        <v>6260</v>
      </c>
      <c r="C653" s="8">
        <f t="shared" si="311"/>
        <v>62.6</v>
      </c>
      <c r="D653" s="8">
        <f t="shared" si="312"/>
        <v>20734.858350785948</v>
      </c>
      <c r="E653" s="8">
        <f t="shared" si="313"/>
        <v>33.12277691818889</v>
      </c>
      <c r="F653" s="8">
        <f t="shared" si="314"/>
        <v>44.301714128077634</v>
      </c>
      <c r="G653" s="8">
        <f t="shared" si="297"/>
        <v>2.2250485660981263</v>
      </c>
      <c r="H653" s="8">
        <f t="shared" si="315"/>
        <v>29.482191763722099</v>
      </c>
      <c r="I653" s="7">
        <v>101325</v>
      </c>
      <c r="J653" s="8">
        <f t="shared" si="316"/>
        <v>12596040</v>
      </c>
      <c r="K653" s="8">
        <f t="shared" si="317"/>
        <v>9417600</v>
      </c>
      <c r="L653" s="8">
        <f t="shared" si="318"/>
        <v>1966286.3387703679</v>
      </c>
      <c r="M653" s="17">
        <f t="shared" si="298"/>
        <v>118956293.82534873</v>
      </c>
      <c r="N653" s="18">
        <f t="shared" si="319"/>
        <v>124.31324944485566</v>
      </c>
      <c r="O653" s="18">
        <f t="shared" si="320"/>
        <v>92.944485566247224</v>
      </c>
      <c r="P653" s="18">
        <f t="shared" si="321"/>
        <v>19.405737367583203</v>
      </c>
      <c r="Q653" s="18">
        <f t="shared" si="322"/>
        <v>1174.0073409854303</v>
      </c>
      <c r="R653" s="10">
        <f t="shared" si="323"/>
        <v>0</v>
      </c>
      <c r="S653" s="8">
        <f t="shared" si="299"/>
        <v>62.60000000000062</v>
      </c>
      <c r="T653" s="8">
        <f t="shared" si="324"/>
        <v>16.183286236437098</v>
      </c>
      <c r="U653" s="8">
        <v>0</v>
      </c>
      <c r="V653" s="8">
        <f t="shared" si="325"/>
        <v>4.4275162820634746</v>
      </c>
      <c r="W653" s="8">
        <v>0</v>
      </c>
      <c r="X653" s="15">
        <f t="shared" si="305"/>
        <v>1200</v>
      </c>
      <c r="Y653" s="8">
        <f t="shared" si="306"/>
        <v>0</v>
      </c>
      <c r="Z653" s="8">
        <f t="shared" si="307"/>
        <v>1249.4538304319103</v>
      </c>
      <c r="AA653" s="29">
        <f t="shared" si="300"/>
        <v>0</v>
      </c>
      <c r="AB653" s="8"/>
      <c r="AC653" s="8"/>
      <c r="AD653" s="8">
        <f t="shared" si="301"/>
        <v>0</v>
      </c>
      <c r="AE653" s="8">
        <f t="shared" si="302"/>
        <v>1200</v>
      </c>
      <c r="AF653" s="8">
        <f t="shared" si="308"/>
        <v>250.54616956808974</v>
      </c>
      <c r="AG653" s="16">
        <f t="shared" si="295"/>
        <v>1200</v>
      </c>
      <c r="AH653" s="29">
        <f t="shared" si="309"/>
        <v>57.386711912204575</v>
      </c>
      <c r="AI653" s="29">
        <f t="shared" si="310"/>
        <v>49.453830431910255</v>
      </c>
      <c r="AJ653" s="28">
        <f t="shared" si="303"/>
        <v>8.7392132086930099E-2</v>
      </c>
      <c r="AK653" s="25">
        <f t="shared" si="296"/>
        <v>0.87392132086930097</v>
      </c>
      <c r="AL653" s="26">
        <f t="shared" si="304"/>
        <v>6.6092526198064627</v>
      </c>
    </row>
    <row r="654" spans="2:38" x14ac:dyDescent="0.3">
      <c r="B654" s="6">
        <v>6270</v>
      </c>
      <c r="C654" s="8">
        <f t="shared" si="311"/>
        <v>62.7</v>
      </c>
      <c r="D654" s="8">
        <f t="shared" si="312"/>
        <v>20767.981127704141</v>
      </c>
      <c r="E654" s="8">
        <f t="shared" si="313"/>
        <v>33.12277691818889</v>
      </c>
      <c r="F654" s="8">
        <f t="shared" si="314"/>
        <v>44.301714128077634</v>
      </c>
      <c r="G654" s="8">
        <f t="shared" si="297"/>
        <v>2.2250485660981263</v>
      </c>
      <c r="H654" s="8">
        <f t="shared" si="315"/>
        <v>29.482191763722099</v>
      </c>
      <c r="I654" s="7">
        <v>101325</v>
      </c>
      <c r="J654" s="8">
        <f t="shared" si="316"/>
        <v>12596040</v>
      </c>
      <c r="K654" s="8">
        <f t="shared" si="317"/>
        <v>9417600</v>
      </c>
      <c r="L654" s="8">
        <f t="shared" si="318"/>
        <v>1965666.3488961991</v>
      </c>
      <c r="M654" s="17">
        <f t="shared" si="298"/>
        <v>119130133.75158732</v>
      </c>
      <c r="N654" s="18">
        <f t="shared" si="319"/>
        <v>124.31324944485566</v>
      </c>
      <c r="O654" s="18">
        <f t="shared" si="320"/>
        <v>92.944485566247224</v>
      </c>
      <c r="P654" s="18">
        <f t="shared" si="321"/>
        <v>19.399618543263745</v>
      </c>
      <c r="Q654" s="18">
        <f t="shared" si="322"/>
        <v>1175.7230076643209</v>
      </c>
      <c r="R654" s="10">
        <f t="shared" si="323"/>
        <v>0</v>
      </c>
      <c r="S654" s="8">
        <f t="shared" si="299"/>
        <v>62.700000000000621</v>
      </c>
      <c r="T654" s="8">
        <f t="shared" si="324"/>
        <v>16.183286236437098</v>
      </c>
      <c r="U654" s="8">
        <v>0</v>
      </c>
      <c r="V654" s="8">
        <f t="shared" si="325"/>
        <v>4.426120241614802</v>
      </c>
      <c r="W654" s="8">
        <v>0</v>
      </c>
      <c r="X654" s="15">
        <f t="shared" si="305"/>
        <v>1200</v>
      </c>
      <c r="Y654" s="8">
        <f t="shared" si="306"/>
        <v>0</v>
      </c>
      <c r="Z654" s="8">
        <f t="shared" si="307"/>
        <v>1249.5328301610348</v>
      </c>
      <c r="AA654" s="29">
        <f t="shared" si="300"/>
        <v>0</v>
      </c>
      <c r="AB654" s="8"/>
      <c r="AC654" s="8"/>
      <c r="AD654" s="8">
        <f t="shared" si="301"/>
        <v>0</v>
      </c>
      <c r="AE654" s="8">
        <f t="shared" si="302"/>
        <v>1200</v>
      </c>
      <c r="AF654" s="8">
        <f t="shared" si="308"/>
        <v>250.46716983896528</v>
      </c>
      <c r="AG654" s="16">
        <f t="shared" si="295"/>
        <v>1200</v>
      </c>
      <c r="AH654" s="29">
        <f t="shared" si="309"/>
        <v>57.490229115937645</v>
      </c>
      <c r="AI654" s="29">
        <f t="shared" si="310"/>
        <v>49.532830161034731</v>
      </c>
      <c r="AJ654" s="28">
        <f t="shared" si="303"/>
        <v>8.7531736131797419E-2</v>
      </c>
      <c r="AK654" s="25">
        <f t="shared" si="296"/>
        <v>0.87531736131797422</v>
      </c>
      <c r="AL654" s="26">
        <f t="shared" si="304"/>
        <v>6.619791714984216</v>
      </c>
    </row>
    <row r="655" spans="2:38" x14ac:dyDescent="0.3">
      <c r="B655" s="6">
        <v>6280</v>
      </c>
      <c r="C655" s="8">
        <f t="shared" si="311"/>
        <v>62.800000000000004</v>
      </c>
      <c r="D655" s="8">
        <f t="shared" si="312"/>
        <v>20801.103904622327</v>
      </c>
      <c r="E655" s="8">
        <f t="shared" si="313"/>
        <v>33.12277691818889</v>
      </c>
      <c r="F655" s="8">
        <f t="shared" si="314"/>
        <v>44.301714128077634</v>
      </c>
      <c r="G655" s="8">
        <f t="shared" si="297"/>
        <v>2.2250485660981263</v>
      </c>
      <c r="H655" s="8">
        <f t="shared" si="315"/>
        <v>29.482191763722099</v>
      </c>
      <c r="I655" s="7">
        <v>101325</v>
      </c>
      <c r="J655" s="8">
        <f t="shared" si="316"/>
        <v>12596040</v>
      </c>
      <c r="K655" s="8">
        <f t="shared" si="317"/>
        <v>9417600</v>
      </c>
      <c r="L655" s="8">
        <f t="shared" si="318"/>
        <v>1965046.3590220304</v>
      </c>
      <c r="M655" s="17">
        <f t="shared" si="298"/>
        <v>119303973.6778259</v>
      </c>
      <c r="N655" s="18">
        <f t="shared" si="319"/>
        <v>124.31324944485566</v>
      </c>
      <c r="O655" s="18">
        <f t="shared" si="320"/>
        <v>92.944485566247224</v>
      </c>
      <c r="P655" s="18">
        <f t="shared" si="321"/>
        <v>19.393499718944291</v>
      </c>
      <c r="Q655" s="18">
        <f t="shared" si="322"/>
        <v>1177.4386743432115</v>
      </c>
      <c r="R655" s="10">
        <f t="shared" si="323"/>
        <v>0</v>
      </c>
      <c r="S655" s="8">
        <f t="shared" si="299"/>
        <v>62.800000000000622</v>
      </c>
      <c r="T655" s="8">
        <f t="shared" si="324"/>
        <v>16.183286236437098</v>
      </c>
      <c r="U655" s="8">
        <v>0</v>
      </c>
      <c r="V655" s="8">
        <f t="shared" si="325"/>
        <v>4.4247242011661285</v>
      </c>
      <c r="W655" s="8">
        <v>0</v>
      </c>
      <c r="X655" s="15">
        <f t="shared" si="305"/>
        <v>1200</v>
      </c>
      <c r="Y655" s="8">
        <f t="shared" si="306"/>
        <v>0</v>
      </c>
      <c r="Z655" s="8">
        <f t="shared" si="307"/>
        <v>1249.6118298901592</v>
      </c>
      <c r="AA655" s="29">
        <f t="shared" si="300"/>
        <v>0</v>
      </c>
      <c r="AB655" s="8"/>
      <c r="AC655" s="8"/>
      <c r="AD655" s="8">
        <f t="shared" si="301"/>
        <v>0</v>
      </c>
      <c r="AE655" s="8">
        <f t="shared" si="302"/>
        <v>1200</v>
      </c>
      <c r="AF655" s="8">
        <f t="shared" si="308"/>
        <v>250.38817010984081</v>
      </c>
      <c r="AG655" s="16">
        <f t="shared" si="295"/>
        <v>1200</v>
      </c>
      <c r="AH655" s="29">
        <f t="shared" si="309"/>
        <v>57.593746319670693</v>
      </c>
      <c r="AI655" s="29">
        <f t="shared" si="310"/>
        <v>49.611829890159179</v>
      </c>
      <c r="AJ655" s="28">
        <f t="shared" si="303"/>
        <v>8.7671340176664711E-2</v>
      </c>
      <c r="AK655" s="25">
        <f t="shared" si="296"/>
        <v>0.87671340176664714</v>
      </c>
      <c r="AL655" s="26">
        <f t="shared" si="304"/>
        <v>6.630330813310394</v>
      </c>
    </row>
    <row r="656" spans="2:38" x14ac:dyDescent="0.3">
      <c r="B656" s="6">
        <v>6290</v>
      </c>
      <c r="C656" s="8">
        <f t="shared" si="311"/>
        <v>62.9</v>
      </c>
      <c r="D656" s="8">
        <f t="shared" si="312"/>
        <v>20834.226681540513</v>
      </c>
      <c r="E656" s="8">
        <f t="shared" si="313"/>
        <v>33.122776918186531</v>
      </c>
      <c r="F656" s="8">
        <f t="shared" si="314"/>
        <v>44.30171412807448</v>
      </c>
      <c r="G656" s="8">
        <f t="shared" si="297"/>
        <v>2.2250485660981263</v>
      </c>
      <c r="H656" s="8">
        <f t="shared" si="315"/>
        <v>29.482191763721051</v>
      </c>
      <c r="I656" s="7">
        <v>101325</v>
      </c>
      <c r="J656" s="8">
        <f t="shared" si="316"/>
        <v>12596040</v>
      </c>
      <c r="K656" s="8">
        <f t="shared" si="317"/>
        <v>9417600</v>
      </c>
      <c r="L656" s="8">
        <f t="shared" si="318"/>
        <v>1964426.3691478614</v>
      </c>
      <c r="M656" s="17">
        <f t="shared" si="298"/>
        <v>119477813.60406446</v>
      </c>
      <c r="N656" s="18">
        <f t="shared" si="319"/>
        <v>124.31324944485566</v>
      </c>
      <c r="O656" s="18">
        <f t="shared" si="320"/>
        <v>92.944485566247224</v>
      </c>
      <c r="P656" s="18">
        <f t="shared" si="321"/>
        <v>19.387380894624833</v>
      </c>
      <c r="Q656" s="18">
        <f t="shared" si="322"/>
        <v>1179.1543410221018</v>
      </c>
      <c r="R656" s="10">
        <f t="shared" si="323"/>
        <v>0</v>
      </c>
      <c r="S656" s="8">
        <f t="shared" si="299"/>
        <v>62.900000000000624</v>
      </c>
      <c r="T656" s="8">
        <f t="shared" si="324"/>
        <v>16.183286236437098</v>
      </c>
      <c r="U656" s="8">
        <v>0</v>
      </c>
      <c r="V656" s="8">
        <f t="shared" si="325"/>
        <v>4.4233281607174559</v>
      </c>
      <c r="W656" s="8">
        <v>0</v>
      </c>
      <c r="X656" s="15">
        <f t="shared" si="305"/>
        <v>1200</v>
      </c>
      <c r="Y656" s="8">
        <f t="shared" si="306"/>
        <v>0</v>
      </c>
      <c r="Z656" s="8">
        <f t="shared" si="307"/>
        <v>1249.6908296192837</v>
      </c>
      <c r="AA656" s="29">
        <f t="shared" si="300"/>
        <v>0</v>
      </c>
      <c r="AB656" s="8"/>
      <c r="AC656" s="8"/>
      <c r="AD656" s="8">
        <f t="shared" si="301"/>
        <v>0</v>
      </c>
      <c r="AE656" s="8">
        <f t="shared" si="302"/>
        <v>1200</v>
      </c>
      <c r="AF656" s="8">
        <f t="shared" si="308"/>
        <v>250.30917038071635</v>
      </c>
      <c r="AG656" s="16">
        <f t="shared" si="295"/>
        <v>1200</v>
      </c>
      <c r="AH656" s="29">
        <f t="shared" si="309"/>
        <v>57.697263523403748</v>
      </c>
      <c r="AI656" s="29">
        <f t="shared" si="310"/>
        <v>49.69082961928364</v>
      </c>
      <c r="AJ656" s="28">
        <f t="shared" si="303"/>
        <v>8.7810944221532017E-2</v>
      </c>
      <c r="AK656" s="25">
        <f t="shared" si="296"/>
        <v>0.87810944221532017</v>
      </c>
      <c r="AL656" s="26">
        <f t="shared" si="304"/>
        <v>6.6408699147699828</v>
      </c>
    </row>
    <row r="657" spans="2:38" x14ac:dyDescent="0.3">
      <c r="B657" s="6">
        <v>6300</v>
      </c>
      <c r="C657" s="8">
        <f t="shared" si="311"/>
        <v>63</v>
      </c>
      <c r="D657" s="8">
        <f t="shared" si="312"/>
        <v>20867.349458458706</v>
      </c>
      <c r="E657" s="8">
        <f t="shared" si="313"/>
        <v>33.12277691818889</v>
      </c>
      <c r="F657" s="8">
        <f t="shared" si="314"/>
        <v>44.301714128077634</v>
      </c>
      <c r="G657" s="8">
        <f t="shared" si="297"/>
        <v>2.2250485660981263</v>
      </c>
      <c r="H657" s="8">
        <f t="shared" si="315"/>
        <v>29.482191763722099</v>
      </c>
      <c r="I657" s="7">
        <v>101325</v>
      </c>
      <c r="J657" s="8">
        <f t="shared" si="316"/>
        <v>12596040</v>
      </c>
      <c r="K657" s="8">
        <f t="shared" si="317"/>
        <v>9417600</v>
      </c>
      <c r="L657" s="8">
        <f t="shared" si="318"/>
        <v>1963806.3792736926</v>
      </c>
      <c r="M657" s="17">
        <f t="shared" si="298"/>
        <v>119651653.53030305</v>
      </c>
      <c r="N657" s="18">
        <f t="shared" si="319"/>
        <v>124.31324944485566</v>
      </c>
      <c r="O657" s="18">
        <f t="shared" si="320"/>
        <v>92.944485566247224</v>
      </c>
      <c r="P657" s="18">
        <f t="shared" si="321"/>
        <v>19.381262070305379</v>
      </c>
      <c r="Q657" s="18">
        <f t="shared" si="322"/>
        <v>1180.8700077009923</v>
      </c>
      <c r="R657" s="10">
        <f t="shared" si="323"/>
        <v>0</v>
      </c>
      <c r="S657" s="8">
        <f t="shared" si="299"/>
        <v>63.000000000000625</v>
      </c>
      <c r="T657" s="8">
        <f t="shared" si="324"/>
        <v>16.183286236437098</v>
      </c>
      <c r="U657" s="8">
        <v>0</v>
      </c>
      <c r="V657" s="8">
        <f t="shared" si="325"/>
        <v>4.4219321202687825</v>
      </c>
      <c r="W657" s="8">
        <v>0</v>
      </c>
      <c r="X657" s="15">
        <f t="shared" si="305"/>
        <v>1200</v>
      </c>
      <c r="Y657" s="8">
        <f t="shared" si="306"/>
        <v>0</v>
      </c>
      <c r="Z657" s="8">
        <f t="shared" si="307"/>
        <v>1249.7698293484082</v>
      </c>
      <c r="AA657" s="29">
        <f t="shared" si="300"/>
        <v>0</v>
      </c>
      <c r="AB657" s="8"/>
      <c r="AC657" s="8"/>
      <c r="AD657" s="8">
        <f t="shared" si="301"/>
        <v>0</v>
      </c>
      <c r="AE657" s="8">
        <f t="shared" si="302"/>
        <v>1200</v>
      </c>
      <c r="AF657" s="8">
        <f t="shared" si="308"/>
        <v>250.23017065159189</v>
      </c>
      <c r="AG657" s="16">
        <f t="shared" si="295"/>
        <v>1200</v>
      </c>
      <c r="AH657" s="29">
        <f t="shared" si="309"/>
        <v>57.800780727136818</v>
      </c>
      <c r="AI657" s="29">
        <f t="shared" si="310"/>
        <v>49.769829348408102</v>
      </c>
      <c r="AJ657" s="28">
        <f t="shared" si="303"/>
        <v>8.7950548266399323E-2</v>
      </c>
      <c r="AK657" s="25">
        <f t="shared" si="296"/>
        <v>0.8795054826639932</v>
      </c>
      <c r="AL657" s="26">
        <f t="shared" si="304"/>
        <v>6.6514090193480646</v>
      </c>
    </row>
    <row r="658" spans="2:38" x14ac:dyDescent="0.3">
      <c r="B658" s="6">
        <v>6310</v>
      </c>
      <c r="C658" s="8">
        <f t="shared" si="311"/>
        <v>63.1</v>
      </c>
      <c r="D658" s="8">
        <f t="shared" si="312"/>
        <v>20900.472235376892</v>
      </c>
      <c r="E658" s="8">
        <f t="shared" si="313"/>
        <v>33.12277691818889</v>
      </c>
      <c r="F658" s="8">
        <f t="shared" si="314"/>
        <v>44.301714128077634</v>
      </c>
      <c r="G658" s="8">
        <f t="shared" si="297"/>
        <v>2.2250485660981263</v>
      </c>
      <c r="H658" s="8">
        <f t="shared" si="315"/>
        <v>29.482191763722099</v>
      </c>
      <c r="I658" s="7">
        <v>101325</v>
      </c>
      <c r="J658" s="8">
        <f t="shared" si="316"/>
        <v>12596040</v>
      </c>
      <c r="K658" s="8">
        <f t="shared" si="317"/>
        <v>9417600</v>
      </c>
      <c r="L658" s="8">
        <f t="shared" si="318"/>
        <v>1963186.3893995238</v>
      </c>
      <c r="M658" s="17">
        <f t="shared" si="298"/>
        <v>119825493.45654163</v>
      </c>
      <c r="N658" s="18">
        <f t="shared" si="319"/>
        <v>124.31324944485566</v>
      </c>
      <c r="O658" s="18">
        <f t="shared" si="320"/>
        <v>92.944485566247224</v>
      </c>
      <c r="P658" s="18">
        <f t="shared" si="321"/>
        <v>19.375143245985925</v>
      </c>
      <c r="Q658" s="18">
        <f t="shared" si="322"/>
        <v>1182.5856743798829</v>
      </c>
      <c r="R658" s="10">
        <f t="shared" si="323"/>
        <v>0</v>
      </c>
      <c r="S658" s="8">
        <f t="shared" si="299"/>
        <v>63.100000000000627</v>
      </c>
      <c r="T658" s="8">
        <f t="shared" si="324"/>
        <v>16.183286236437098</v>
      </c>
      <c r="U658" s="8">
        <v>0</v>
      </c>
      <c r="V658" s="8">
        <f t="shared" si="325"/>
        <v>4.4205360798201099</v>
      </c>
      <c r="W658" s="8">
        <v>0</v>
      </c>
      <c r="X658" s="15">
        <f t="shared" si="305"/>
        <v>1200</v>
      </c>
      <c r="Y658" s="8">
        <f t="shared" si="306"/>
        <v>0</v>
      </c>
      <c r="Z658" s="8">
        <f t="shared" si="307"/>
        <v>1249.8488290775326</v>
      </c>
      <c r="AA658" s="29">
        <f t="shared" si="300"/>
        <v>0</v>
      </c>
      <c r="AB658" s="8"/>
      <c r="AC658" s="8"/>
      <c r="AD658" s="8">
        <f t="shared" si="301"/>
        <v>0</v>
      </c>
      <c r="AE658" s="8">
        <f t="shared" si="302"/>
        <v>1200</v>
      </c>
      <c r="AF658" s="8">
        <f t="shared" si="308"/>
        <v>250.15117092246746</v>
      </c>
      <c r="AG658" s="16">
        <f t="shared" si="295"/>
        <v>1200</v>
      </c>
      <c r="AH658" s="29">
        <f t="shared" si="309"/>
        <v>57.904297930869859</v>
      </c>
      <c r="AI658" s="29">
        <f t="shared" si="310"/>
        <v>49.84882907753255</v>
      </c>
      <c r="AJ658" s="28">
        <f t="shared" si="303"/>
        <v>8.8090152311266615E-2</v>
      </c>
      <c r="AK658" s="25">
        <f t="shared" si="296"/>
        <v>0.88090152311266612</v>
      </c>
      <c r="AL658" s="26">
        <f t="shared" si="304"/>
        <v>6.6619481270298158</v>
      </c>
    </row>
    <row r="659" spans="2:38" x14ac:dyDescent="0.3">
      <c r="B659" s="6">
        <v>6320</v>
      </c>
      <c r="C659" s="8">
        <f t="shared" si="311"/>
        <v>63.2</v>
      </c>
      <c r="D659" s="8">
        <f t="shared" si="312"/>
        <v>20933.595012295082</v>
      </c>
      <c r="E659" s="8">
        <f t="shared" si="313"/>
        <v>33.12277691818889</v>
      </c>
      <c r="F659" s="8">
        <f t="shared" si="314"/>
        <v>44.301714128077634</v>
      </c>
      <c r="G659" s="8">
        <f t="shared" si="297"/>
        <v>2.2250485660981263</v>
      </c>
      <c r="H659" s="8">
        <f t="shared" si="315"/>
        <v>29.482191763722099</v>
      </c>
      <c r="I659" s="7">
        <v>101325</v>
      </c>
      <c r="J659" s="8">
        <f t="shared" si="316"/>
        <v>12596040</v>
      </c>
      <c r="K659" s="8">
        <f t="shared" si="317"/>
        <v>9417600</v>
      </c>
      <c r="L659" s="8">
        <f t="shared" si="318"/>
        <v>1962566.3995253551</v>
      </c>
      <c r="M659" s="17">
        <f t="shared" si="298"/>
        <v>119999333.38278021</v>
      </c>
      <c r="N659" s="18">
        <f t="shared" si="319"/>
        <v>124.31324944485566</v>
      </c>
      <c r="O659" s="18">
        <f t="shared" si="320"/>
        <v>92.944485566247224</v>
      </c>
      <c r="P659" s="18">
        <f t="shared" si="321"/>
        <v>19.36902442166647</v>
      </c>
      <c r="Q659" s="18">
        <f t="shared" si="322"/>
        <v>1184.3013410587732</v>
      </c>
      <c r="R659" s="10">
        <f t="shared" si="323"/>
        <v>0</v>
      </c>
      <c r="S659" s="8">
        <f t="shared" si="299"/>
        <v>63.200000000000628</v>
      </c>
      <c r="T659" s="8">
        <f t="shared" si="324"/>
        <v>16.183286236437098</v>
      </c>
      <c r="U659" s="8">
        <v>0</v>
      </c>
      <c r="V659" s="8">
        <f t="shared" si="325"/>
        <v>4.4191400393714355</v>
      </c>
      <c r="W659" s="8">
        <v>0</v>
      </c>
      <c r="X659" s="15">
        <f t="shared" si="305"/>
        <v>1200</v>
      </c>
      <c r="Y659" s="8">
        <f t="shared" si="306"/>
        <v>0</v>
      </c>
      <c r="Z659" s="8">
        <f t="shared" si="307"/>
        <v>1249.9278288066571</v>
      </c>
      <c r="AA659" s="29">
        <f t="shared" si="300"/>
        <v>0</v>
      </c>
      <c r="AB659" s="8"/>
      <c r="AC659" s="8"/>
      <c r="AD659" s="8">
        <f t="shared" si="301"/>
        <v>0</v>
      </c>
      <c r="AE659" s="8">
        <f t="shared" si="302"/>
        <v>1200</v>
      </c>
      <c r="AF659" s="8">
        <f t="shared" si="308"/>
        <v>250.07217119334297</v>
      </c>
      <c r="AG659" s="16">
        <f t="shared" si="295"/>
        <v>1200</v>
      </c>
      <c r="AH659" s="29">
        <f t="shared" si="309"/>
        <v>58.007815134602929</v>
      </c>
      <c r="AI659" s="29">
        <f t="shared" si="310"/>
        <v>49.927828806657025</v>
      </c>
      <c r="AJ659" s="28">
        <f t="shared" si="303"/>
        <v>8.8229756356133934E-2</v>
      </c>
      <c r="AK659" s="25">
        <f t="shared" si="296"/>
        <v>0.88229756356133937</v>
      </c>
      <c r="AL659" s="26">
        <f t="shared" si="304"/>
        <v>6.6724872378005067</v>
      </c>
    </row>
    <row r="660" spans="2:38" x14ac:dyDescent="0.3">
      <c r="B660" s="6">
        <v>6330</v>
      </c>
      <c r="C660" s="8">
        <f t="shared" si="311"/>
        <v>63.300000000000004</v>
      </c>
      <c r="D660" s="8">
        <f t="shared" si="312"/>
        <v>20966.717789213268</v>
      </c>
      <c r="E660" s="8">
        <f t="shared" si="313"/>
        <v>33.12277691818889</v>
      </c>
      <c r="F660" s="8">
        <f t="shared" si="314"/>
        <v>44.301714128077634</v>
      </c>
      <c r="G660" s="8">
        <f t="shared" si="297"/>
        <v>2.2250485660981263</v>
      </c>
      <c r="H660" s="8">
        <f t="shared" si="315"/>
        <v>29.482191763722099</v>
      </c>
      <c r="I660" s="7">
        <v>101325</v>
      </c>
      <c r="J660" s="8">
        <f t="shared" si="316"/>
        <v>12596040</v>
      </c>
      <c r="K660" s="8">
        <f t="shared" si="317"/>
        <v>9417600</v>
      </c>
      <c r="L660" s="8">
        <f t="shared" si="318"/>
        <v>1961946.4096511863</v>
      </c>
      <c r="M660" s="17">
        <f t="shared" si="298"/>
        <v>120173173.30901879</v>
      </c>
      <c r="N660" s="18">
        <f t="shared" si="319"/>
        <v>124.31324944485566</v>
      </c>
      <c r="O660" s="18">
        <f t="shared" si="320"/>
        <v>92.944485566247224</v>
      </c>
      <c r="P660" s="18">
        <f t="shared" si="321"/>
        <v>19.362905597347016</v>
      </c>
      <c r="Q660" s="18">
        <f t="shared" si="322"/>
        <v>1186.0170077376638</v>
      </c>
      <c r="R660" s="10">
        <f t="shared" si="323"/>
        <v>0</v>
      </c>
      <c r="S660" s="8">
        <f t="shared" si="299"/>
        <v>63.30000000000063</v>
      </c>
      <c r="T660" s="8">
        <f t="shared" si="324"/>
        <v>16.183286236437098</v>
      </c>
      <c r="U660" s="8">
        <v>0</v>
      </c>
      <c r="V660" s="8">
        <f t="shared" si="325"/>
        <v>4.4177439989227638</v>
      </c>
      <c r="W660" s="8">
        <v>0</v>
      </c>
      <c r="X660" s="15">
        <f t="shared" si="305"/>
        <v>1200</v>
      </c>
      <c r="Y660" s="8">
        <f t="shared" si="306"/>
        <v>0</v>
      </c>
      <c r="Z660" s="8">
        <f t="shared" si="307"/>
        <v>1250.0068285357816</v>
      </c>
      <c r="AA660" s="29">
        <f t="shared" si="300"/>
        <v>0</v>
      </c>
      <c r="AB660" s="8"/>
      <c r="AC660" s="8"/>
      <c r="AD660" s="8">
        <f t="shared" si="301"/>
        <v>0</v>
      </c>
      <c r="AE660" s="8">
        <f t="shared" si="302"/>
        <v>1200</v>
      </c>
      <c r="AF660" s="8">
        <f t="shared" si="308"/>
        <v>249.99317146421853</v>
      </c>
      <c r="AG660" s="16">
        <f t="shared" si="295"/>
        <v>1200</v>
      </c>
      <c r="AH660" s="29">
        <f t="shared" si="309"/>
        <v>58.111332338335977</v>
      </c>
      <c r="AI660" s="29">
        <f t="shared" si="310"/>
        <v>50.006828535781473</v>
      </c>
      <c r="AJ660" s="28">
        <f t="shared" si="303"/>
        <v>8.8369360401001226E-2</v>
      </c>
      <c r="AK660" s="25">
        <f t="shared" si="296"/>
        <v>0.88369360401001229</v>
      </c>
      <c r="AL660" s="26">
        <f t="shared" si="304"/>
        <v>6.6830263516454993</v>
      </c>
    </row>
    <row r="661" spans="2:38" x14ac:dyDescent="0.3">
      <c r="B661" s="6">
        <v>6340</v>
      </c>
      <c r="C661" s="8">
        <f t="shared" si="311"/>
        <v>63.4</v>
      </c>
      <c r="D661" s="8">
        <f t="shared" si="312"/>
        <v>20999.840566131457</v>
      </c>
      <c r="E661" s="8">
        <f t="shared" si="313"/>
        <v>33.122776918186531</v>
      </c>
      <c r="F661" s="8">
        <f t="shared" si="314"/>
        <v>44.30171412807448</v>
      </c>
      <c r="G661" s="8">
        <f t="shared" si="297"/>
        <v>2.2250485660981263</v>
      </c>
      <c r="H661" s="8">
        <f t="shared" si="315"/>
        <v>29.482191763721051</v>
      </c>
      <c r="I661" s="7">
        <v>101325</v>
      </c>
      <c r="J661" s="8">
        <f t="shared" si="316"/>
        <v>12596040</v>
      </c>
      <c r="K661" s="8">
        <f t="shared" si="317"/>
        <v>9417600</v>
      </c>
      <c r="L661" s="8">
        <f t="shared" si="318"/>
        <v>1961326.4197770176</v>
      </c>
      <c r="M661" s="17">
        <f t="shared" si="298"/>
        <v>120347013.23525736</v>
      </c>
      <c r="N661" s="18">
        <f t="shared" si="319"/>
        <v>124.31324944485566</v>
      </c>
      <c r="O661" s="18">
        <f t="shared" si="320"/>
        <v>92.944485566247224</v>
      </c>
      <c r="P661" s="18">
        <f t="shared" si="321"/>
        <v>19.356786773027562</v>
      </c>
      <c r="Q661" s="18">
        <f t="shared" si="322"/>
        <v>1187.7326744165541</v>
      </c>
      <c r="R661" s="10">
        <f t="shared" si="323"/>
        <v>0</v>
      </c>
      <c r="S661" s="8">
        <f t="shared" si="299"/>
        <v>63.400000000000631</v>
      </c>
      <c r="T661" s="8">
        <f t="shared" si="324"/>
        <v>16.183286236437098</v>
      </c>
      <c r="U661" s="8">
        <v>0</v>
      </c>
      <c r="V661" s="8">
        <f t="shared" si="325"/>
        <v>4.4163479584740903</v>
      </c>
      <c r="W661" s="8">
        <v>0</v>
      </c>
      <c r="X661" s="15">
        <f t="shared" si="305"/>
        <v>1200</v>
      </c>
      <c r="Y661" s="8">
        <f t="shared" si="306"/>
        <v>0</v>
      </c>
      <c r="Z661" s="8">
        <f t="shared" si="307"/>
        <v>1250.085828264906</v>
      </c>
      <c r="AA661" s="29">
        <f t="shared" si="300"/>
        <v>0</v>
      </c>
      <c r="AB661" s="8"/>
      <c r="AC661" s="8"/>
      <c r="AD661" s="8">
        <f t="shared" si="301"/>
        <v>0</v>
      </c>
      <c r="AE661" s="8">
        <f t="shared" si="302"/>
        <v>1200</v>
      </c>
      <c r="AF661" s="8">
        <f t="shared" si="308"/>
        <v>249.91417173509407</v>
      </c>
      <c r="AG661" s="16">
        <f t="shared" si="295"/>
        <v>1200</v>
      </c>
      <c r="AH661" s="29">
        <f t="shared" si="309"/>
        <v>58.21484954206904</v>
      </c>
      <c r="AI661" s="29">
        <f t="shared" si="310"/>
        <v>50.085828264905935</v>
      </c>
      <c r="AJ661" s="28">
        <f t="shared" si="303"/>
        <v>8.8508964445868532E-2</v>
      </c>
      <c r="AK661" s="25">
        <f t="shared" si="296"/>
        <v>0.88508964445868532</v>
      </c>
      <c r="AL661" s="26">
        <f t="shared" si="304"/>
        <v>6.6935654685502506</v>
      </c>
    </row>
    <row r="662" spans="2:38" x14ac:dyDescent="0.3">
      <c r="B662" s="6">
        <v>6350</v>
      </c>
      <c r="C662" s="8">
        <f t="shared" si="311"/>
        <v>63.5</v>
      </c>
      <c r="D662" s="8">
        <f t="shared" si="312"/>
        <v>21032.963343049647</v>
      </c>
      <c r="E662" s="8">
        <f t="shared" si="313"/>
        <v>33.12277691818889</v>
      </c>
      <c r="F662" s="8">
        <f t="shared" si="314"/>
        <v>44.301714128077634</v>
      </c>
      <c r="G662" s="8">
        <f t="shared" si="297"/>
        <v>2.2250485660981263</v>
      </c>
      <c r="H662" s="8">
        <f t="shared" si="315"/>
        <v>29.482191763722099</v>
      </c>
      <c r="I662" s="7">
        <v>101325</v>
      </c>
      <c r="J662" s="8">
        <f t="shared" si="316"/>
        <v>12596040</v>
      </c>
      <c r="K662" s="8">
        <f t="shared" si="317"/>
        <v>9417600</v>
      </c>
      <c r="L662" s="8">
        <f t="shared" si="318"/>
        <v>1960706.4299028488</v>
      </c>
      <c r="M662" s="17">
        <f t="shared" si="298"/>
        <v>120520853.16149594</v>
      </c>
      <c r="N662" s="18">
        <f t="shared" si="319"/>
        <v>124.31324944485566</v>
      </c>
      <c r="O662" s="18">
        <f t="shared" si="320"/>
        <v>92.944485566247224</v>
      </c>
      <c r="P662" s="18">
        <f t="shared" si="321"/>
        <v>19.350667948708107</v>
      </c>
      <c r="Q662" s="18">
        <f t="shared" si="322"/>
        <v>1189.4483410954447</v>
      </c>
      <c r="R662" s="10">
        <f t="shared" si="323"/>
        <v>0</v>
      </c>
      <c r="S662" s="8">
        <f t="shared" si="299"/>
        <v>63.500000000000632</v>
      </c>
      <c r="T662" s="8">
        <f t="shared" si="324"/>
        <v>16.183286236437098</v>
      </c>
      <c r="U662" s="8">
        <v>0</v>
      </c>
      <c r="V662" s="8">
        <f t="shared" si="325"/>
        <v>4.4149519180254178</v>
      </c>
      <c r="W662" s="8">
        <v>0</v>
      </c>
      <c r="X662" s="15">
        <f t="shared" si="305"/>
        <v>1200</v>
      </c>
      <c r="Y662" s="8">
        <f t="shared" si="306"/>
        <v>0</v>
      </c>
      <c r="Z662" s="8">
        <f t="shared" si="307"/>
        <v>1250.1648279940305</v>
      </c>
      <c r="AA662" s="29">
        <f t="shared" si="300"/>
        <v>0</v>
      </c>
      <c r="AB662" s="8"/>
      <c r="AC662" s="8"/>
      <c r="AD662" s="8">
        <f t="shared" si="301"/>
        <v>0</v>
      </c>
      <c r="AE662" s="8">
        <f t="shared" si="302"/>
        <v>1200</v>
      </c>
      <c r="AF662" s="8">
        <f t="shared" si="308"/>
        <v>249.83517200596961</v>
      </c>
      <c r="AG662" s="16">
        <f t="shared" si="295"/>
        <v>1200</v>
      </c>
      <c r="AH662" s="29">
        <f t="shared" si="309"/>
        <v>58.318366745802088</v>
      </c>
      <c r="AI662" s="29">
        <f t="shared" si="310"/>
        <v>50.164827994030389</v>
      </c>
      <c r="AJ662" s="28">
        <f t="shared" si="303"/>
        <v>8.8648568490735824E-2</v>
      </c>
      <c r="AK662" s="25">
        <f t="shared" si="296"/>
        <v>0.88648568490735824</v>
      </c>
      <c r="AL662" s="26">
        <f t="shared" si="304"/>
        <v>6.7041045885003072</v>
      </c>
    </row>
    <row r="663" spans="2:38" x14ac:dyDescent="0.3">
      <c r="B663" s="6">
        <v>6360</v>
      </c>
      <c r="C663" s="8">
        <f t="shared" si="311"/>
        <v>63.6</v>
      </c>
      <c r="D663" s="8">
        <f t="shared" si="312"/>
        <v>21066.086119967833</v>
      </c>
      <c r="E663" s="8">
        <f t="shared" si="313"/>
        <v>33.12277691818889</v>
      </c>
      <c r="F663" s="8">
        <f t="shared" si="314"/>
        <v>44.301714128077634</v>
      </c>
      <c r="G663" s="8">
        <f t="shared" si="297"/>
        <v>2.2250485660981263</v>
      </c>
      <c r="H663" s="8">
        <f t="shared" si="315"/>
        <v>29.482191763722099</v>
      </c>
      <c r="I663" s="7">
        <v>101325</v>
      </c>
      <c r="J663" s="8">
        <f t="shared" si="316"/>
        <v>12596040</v>
      </c>
      <c r="K663" s="8">
        <f t="shared" si="317"/>
        <v>9417600</v>
      </c>
      <c r="L663" s="8">
        <f t="shared" si="318"/>
        <v>1960086.44002868</v>
      </c>
      <c r="M663" s="17">
        <f t="shared" si="298"/>
        <v>120694693.08773452</v>
      </c>
      <c r="N663" s="18">
        <f t="shared" si="319"/>
        <v>124.31324944485566</v>
      </c>
      <c r="O663" s="18">
        <f t="shared" si="320"/>
        <v>92.944485566247224</v>
      </c>
      <c r="P663" s="18">
        <f t="shared" si="321"/>
        <v>19.344549124388649</v>
      </c>
      <c r="Q663" s="18">
        <f t="shared" si="322"/>
        <v>1191.1640077743352</v>
      </c>
      <c r="R663" s="10">
        <f t="shared" si="323"/>
        <v>0</v>
      </c>
      <c r="S663" s="8">
        <f t="shared" si="299"/>
        <v>63.600000000000634</v>
      </c>
      <c r="T663" s="8">
        <f t="shared" si="324"/>
        <v>16.183286236437098</v>
      </c>
      <c r="U663" s="8">
        <v>0</v>
      </c>
      <c r="V663" s="8">
        <f t="shared" si="325"/>
        <v>4.4135558775767443</v>
      </c>
      <c r="W663" s="8">
        <v>0</v>
      </c>
      <c r="X663" s="15">
        <f t="shared" si="305"/>
        <v>1200</v>
      </c>
      <c r="Y663" s="8">
        <f t="shared" si="306"/>
        <v>0</v>
      </c>
      <c r="Z663" s="8">
        <f t="shared" si="307"/>
        <v>1250.2438277231549</v>
      </c>
      <c r="AA663" s="29">
        <f t="shared" si="300"/>
        <v>0</v>
      </c>
      <c r="AB663" s="8"/>
      <c r="AC663" s="8"/>
      <c r="AD663" s="8">
        <f t="shared" si="301"/>
        <v>0</v>
      </c>
      <c r="AE663" s="8">
        <f t="shared" si="302"/>
        <v>1200</v>
      </c>
      <c r="AF663" s="8">
        <f t="shared" si="308"/>
        <v>249.75617227684515</v>
      </c>
      <c r="AG663" s="16">
        <f t="shared" si="295"/>
        <v>1200</v>
      </c>
      <c r="AH663" s="29">
        <f t="shared" si="309"/>
        <v>58.421883949535157</v>
      </c>
      <c r="AI663" s="29">
        <f t="shared" si="310"/>
        <v>50.243827723154851</v>
      </c>
      <c r="AJ663" s="28">
        <f t="shared" si="303"/>
        <v>8.8788172535603144E-2</v>
      </c>
      <c r="AK663" s="25">
        <f t="shared" si="296"/>
        <v>0.88788172535603138</v>
      </c>
      <c r="AL663" s="26">
        <f t="shared" si="304"/>
        <v>6.7146437114813065</v>
      </c>
    </row>
    <row r="664" spans="2:38" x14ac:dyDescent="0.3">
      <c r="B664" s="6">
        <v>6370</v>
      </c>
      <c r="C664" s="8">
        <f t="shared" si="311"/>
        <v>63.7</v>
      </c>
      <c r="D664" s="8">
        <f t="shared" si="312"/>
        <v>21099.208896886023</v>
      </c>
      <c r="E664" s="8">
        <f t="shared" si="313"/>
        <v>33.12277691818889</v>
      </c>
      <c r="F664" s="8">
        <f t="shared" si="314"/>
        <v>44.301714128077634</v>
      </c>
      <c r="G664" s="8">
        <f t="shared" si="297"/>
        <v>2.2250485660981263</v>
      </c>
      <c r="H664" s="8">
        <f t="shared" si="315"/>
        <v>29.482191763722099</v>
      </c>
      <c r="I664" s="7">
        <v>101325</v>
      </c>
      <c r="J664" s="8">
        <f t="shared" si="316"/>
        <v>12596040</v>
      </c>
      <c r="K664" s="8">
        <f t="shared" si="317"/>
        <v>9417600</v>
      </c>
      <c r="L664" s="8">
        <f t="shared" si="318"/>
        <v>1959466.4501545113</v>
      </c>
      <c r="M664" s="17">
        <f t="shared" si="298"/>
        <v>120868533.0139731</v>
      </c>
      <c r="N664" s="18">
        <f t="shared" si="319"/>
        <v>124.31324944485566</v>
      </c>
      <c r="O664" s="18">
        <f t="shared" si="320"/>
        <v>92.944485566247224</v>
      </c>
      <c r="P664" s="18">
        <f t="shared" si="321"/>
        <v>19.338430300069195</v>
      </c>
      <c r="Q664" s="18">
        <f t="shared" si="322"/>
        <v>1192.8796744532258</v>
      </c>
      <c r="R664" s="10">
        <f t="shared" si="323"/>
        <v>0</v>
      </c>
      <c r="S664" s="8">
        <f t="shared" si="299"/>
        <v>63.700000000000635</v>
      </c>
      <c r="T664" s="8">
        <f t="shared" si="324"/>
        <v>16.183286236437098</v>
      </c>
      <c r="U664" s="8">
        <v>0</v>
      </c>
      <c r="V664" s="8">
        <f t="shared" si="325"/>
        <v>4.4121598371280717</v>
      </c>
      <c r="W664" s="8">
        <v>0</v>
      </c>
      <c r="X664" s="15">
        <f t="shared" si="305"/>
        <v>1200</v>
      </c>
      <c r="Y664" s="8">
        <f t="shared" si="306"/>
        <v>0</v>
      </c>
      <c r="Z664" s="8">
        <f t="shared" si="307"/>
        <v>1250.3228274522794</v>
      </c>
      <c r="AA664" s="29">
        <f t="shared" si="300"/>
        <v>0</v>
      </c>
      <c r="AB664" s="8"/>
      <c r="AC664" s="8"/>
      <c r="AD664" s="8">
        <f t="shared" si="301"/>
        <v>0</v>
      </c>
      <c r="AE664" s="8">
        <f t="shared" si="302"/>
        <v>1200</v>
      </c>
      <c r="AF664" s="8">
        <f t="shared" si="308"/>
        <v>249.67717254772069</v>
      </c>
      <c r="AG664" s="16">
        <f t="shared" si="295"/>
        <v>1200</v>
      </c>
      <c r="AH664" s="29">
        <f t="shared" si="309"/>
        <v>58.525401153268206</v>
      </c>
      <c r="AI664" s="29">
        <f t="shared" si="310"/>
        <v>50.322827452279313</v>
      </c>
      <c r="AJ664" s="28">
        <f t="shared" si="303"/>
        <v>8.8927776580470436E-2</v>
      </c>
      <c r="AK664" s="25">
        <f t="shared" si="296"/>
        <v>0.88927776580470441</v>
      </c>
      <c r="AL664" s="26">
        <f t="shared" si="304"/>
        <v>6.725182837478977</v>
      </c>
    </row>
    <row r="665" spans="2:38" x14ac:dyDescent="0.3">
      <c r="B665" s="6">
        <v>6380</v>
      </c>
      <c r="C665" s="8">
        <f t="shared" si="311"/>
        <v>63.800000000000004</v>
      </c>
      <c r="D665" s="8">
        <f t="shared" si="312"/>
        <v>21132.331673804212</v>
      </c>
      <c r="E665" s="8">
        <f t="shared" si="313"/>
        <v>33.12277691818889</v>
      </c>
      <c r="F665" s="8">
        <f t="shared" si="314"/>
        <v>44.301714128077634</v>
      </c>
      <c r="G665" s="8">
        <f t="shared" si="297"/>
        <v>2.2250485660981263</v>
      </c>
      <c r="H665" s="8">
        <f t="shared" si="315"/>
        <v>29.482191763722099</v>
      </c>
      <c r="I665" s="7">
        <v>101325</v>
      </c>
      <c r="J665" s="8">
        <f t="shared" si="316"/>
        <v>12596040</v>
      </c>
      <c r="K665" s="8">
        <f t="shared" si="317"/>
        <v>9417600</v>
      </c>
      <c r="L665" s="8">
        <f t="shared" si="318"/>
        <v>1958846.4602803425</v>
      </c>
      <c r="M665" s="17">
        <f t="shared" si="298"/>
        <v>121042372.94021168</v>
      </c>
      <c r="N665" s="18">
        <f t="shared" si="319"/>
        <v>124.31324944485566</v>
      </c>
      <c r="O665" s="18">
        <f t="shared" si="320"/>
        <v>92.944485566247224</v>
      </c>
      <c r="P665" s="18">
        <f t="shared" si="321"/>
        <v>19.332311475749741</v>
      </c>
      <c r="Q665" s="18">
        <f t="shared" si="322"/>
        <v>1194.5953411321163</v>
      </c>
      <c r="R665" s="10">
        <f t="shared" si="323"/>
        <v>0</v>
      </c>
      <c r="S665" s="8">
        <f t="shared" si="299"/>
        <v>63.800000000000637</v>
      </c>
      <c r="T665" s="8">
        <f t="shared" si="324"/>
        <v>16.183286236437098</v>
      </c>
      <c r="U665" s="8">
        <v>0</v>
      </c>
      <c r="V665" s="8">
        <f t="shared" si="325"/>
        <v>4.4107637966793982</v>
      </c>
      <c r="W665" s="8">
        <v>0</v>
      </c>
      <c r="X665" s="15">
        <f t="shared" si="305"/>
        <v>1200</v>
      </c>
      <c r="Y665" s="8">
        <f t="shared" si="306"/>
        <v>0</v>
      </c>
      <c r="Z665" s="8">
        <f t="shared" si="307"/>
        <v>1250.4018271814039</v>
      </c>
      <c r="AA665" s="29">
        <f t="shared" si="300"/>
        <v>0</v>
      </c>
      <c r="AB665" s="8"/>
      <c r="AC665" s="8"/>
      <c r="AD665" s="8">
        <f t="shared" si="301"/>
        <v>0</v>
      </c>
      <c r="AE665" s="8">
        <f t="shared" si="302"/>
        <v>1200</v>
      </c>
      <c r="AF665" s="8">
        <f t="shared" si="308"/>
        <v>249.59817281859623</v>
      </c>
      <c r="AG665" s="16">
        <f t="shared" si="295"/>
        <v>1200</v>
      </c>
      <c r="AH665" s="29">
        <f t="shared" si="309"/>
        <v>58.628918357001268</v>
      </c>
      <c r="AI665" s="29">
        <f t="shared" si="310"/>
        <v>50.401827181403767</v>
      </c>
      <c r="AJ665" s="28">
        <f t="shared" si="303"/>
        <v>8.9067380625337741E-2</v>
      </c>
      <c r="AK665" s="25">
        <f t="shared" si="296"/>
        <v>0.89067380625337744</v>
      </c>
      <c r="AL665" s="26">
        <f t="shared" si="304"/>
        <v>6.7357219664791366</v>
      </c>
    </row>
    <row r="666" spans="2:38" x14ac:dyDescent="0.3">
      <c r="B666" s="6">
        <v>6390</v>
      </c>
      <c r="C666" s="8">
        <f t="shared" si="311"/>
        <v>63.9</v>
      </c>
      <c r="D666" s="8">
        <f t="shared" si="312"/>
        <v>21165.454450722398</v>
      </c>
      <c r="E666" s="8">
        <f t="shared" si="313"/>
        <v>33.122776918186531</v>
      </c>
      <c r="F666" s="8">
        <f t="shared" si="314"/>
        <v>44.30171412807448</v>
      </c>
      <c r="G666" s="8">
        <f t="shared" si="297"/>
        <v>2.2250485660981263</v>
      </c>
      <c r="H666" s="8">
        <f t="shared" si="315"/>
        <v>29.482191763721051</v>
      </c>
      <c r="I666" s="7">
        <v>101325</v>
      </c>
      <c r="J666" s="8">
        <f t="shared" si="316"/>
        <v>12596040</v>
      </c>
      <c r="K666" s="8">
        <f t="shared" si="317"/>
        <v>9417600</v>
      </c>
      <c r="L666" s="8">
        <f t="shared" si="318"/>
        <v>1958226.4704061737</v>
      </c>
      <c r="M666" s="17">
        <f t="shared" si="298"/>
        <v>121216212.86645025</v>
      </c>
      <c r="N666" s="18">
        <f t="shared" si="319"/>
        <v>124.31324944485566</v>
      </c>
      <c r="O666" s="18">
        <f t="shared" si="320"/>
        <v>92.944485566247224</v>
      </c>
      <c r="P666" s="18">
        <f t="shared" si="321"/>
        <v>19.326192651430286</v>
      </c>
      <c r="Q666" s="18">
        <f t="shared" si="322"/>
        <v>1196.3110078110067</v>
      </c>
      <c r="R666" s="10">
        <f t="shared" si="323"/>
        <v>0</v>
      </c>
      <c r="S666" s="8">
        <f t="shared" si="299"/>
        <v>63.900000000000638</v>
      </c>
      <c r="T666" s="8">
        <f t="shared" si="324"/>
        <v>16.183286236437098</v>
      </c>
      <c r="U666" s="8">
        <v>0</v>
      </c>
      <c r="V666" s="8">
        <f t="shared" si="325"/>
        <v>4.4093677562307256</v>
      </c>
      <c r="W666" s="8">
        <v>0</v>
      </c>
      <c r="X666" s="15">
        <f t="shared" si="305"/>
        <v>1200</v>
      </c>
      <c r="Y666" s="8">
        <f t="shared" si="306"/>
        <v>0</v>
      </c>
      <c r="Z666" s="8">
        <f t="shared" si="307"/>
        <v>1250.4808269105283</v>
      </c>
      <c r="AA666" s="29">
        <f t="shared" si="300"/>
        <v>0</v>
      </c>
      <c r="AB666" s="8"/>
      <c r="AC666" s="8"/>
      <c r="AD666" s="8">
        <f t="shared" si="301"/>
        <v>0</v>
      </c>
      <c r="AE666" s="8">
        <f t="shared" si="302"/>
        <v>1200</v>
      </c>
      <c r="AF666" s="8">
        <f t="shared" si="308"/>
        <v>249.51917308947179</v>
      </c>
      <c r="AG666" s="16">
        <f t="shared" si="295"/>
        <v>1200</v>
      </c>
      <c r="AH666" s="29">
        <f t="shared" si="309"/>
        <v>58.732435560734316</v>
      </c>
      <c r="AI666" s="29">
        <f t="shared" si="310"/>
        <v>50.480826910528222</v>
      </c>
      <c r="AJ666" s="28">
        <f t="shared" si="303"/>
        <v>8.9206984670205033E-2</v>
      </c>
      <c r="AK666" s="25">
        <f t="shared" si="296"/>
        <v>0.89206984670205036</v>
      </c>
      <c r="AL666" s="26">
        <f t="shared" si="304"/>
        <v>6.7462610984676914</v>
      </c>
    </row>
    <row r="667" spans="2:38" x14ac:dyDescent="0.3">
      <c r="B667" s="6">
        <v>6400</v>
      </c>
      <c r="C667" s="8">
        <f t="shared" si="311"/>
        <v>64</v>
      </c>
      <c r="D667" s="8">
        <f t="shared" si="312"/>
        <v>21198.577227640588</v>
      </c>
      <c r="E667" s="8">
        <f t="shared" si="313"/>
        <v>33.12277691818889</v>
      </c>
      <c r="F667" s="8">
        <f t="shared" si="314"/>
        <v>44.301714128077634</v>
      </c>
      <c r="G667" s="8">
        <f t="shared" si="297"/>
        <v>2.2250485660981263</v>
      </c>
      <c r="H667" s="8">
        <f t="shared" si="315"/>
        <v>29.482191763722099</v>
      </c>
      <c r="I667" s="7">
        <v>101325</v>
      </c>
      <c r="J667" s="8">
        <f t="shared" si="316"/>
        <v>12596040</v>
      </c>
      <c r="K667" s="8">
        <f t="shared" si="317"/>
        <v>9417600</v>
      </c>
      <c r="L667" s="8">
        <f t="shared" si="318"/>
        <v>1957606.480532005</v>
      </c>
      <c r="M667" s="17">
        <f t="shared" si="298"/>
        <v>121390052.79268883</v>
      </c>
      <c r="N667" s="18">
        <f t="shared" si="319"/>
        <v>124.31324944485566</v>
      </c>
      <c r="O667" s="18">
        <f t="shared" si="320"/>
        <v>92.944485566247224</v>
      </c>
      <c r="P667" s="18">
        <f t="shared" si="321"/>
        <v>19.320073827110832</v>
      </c>
      <c r="Q667" s="18">
        <f t="shared" si="322"/>
        <v>1198.0266744898972</v>
      </c>
      <c r="R667" s="10">
        <f t="shared" si="323"/>
        <v>0</v>
      </c>
      <c r="S667" s="8">
        <f t="shared" si="299"/>
        <v>64.000000000000639</v>
      </c>
      <c r="T667" s="8">
        <f t="shared" si="324"/>
        <v>16.183286236437098</v>
      </c>
      <c r="U667" s="8">
        <v>0</v>
      </c>
      <c r="V667" s="8">
        <f t="shared" si="325"/>
        <v>4.4079717157820522</v>
      </c>
      <c r="W667" s="8">
        <v>0</v>
      </c>
      <c r="X667" s="15">
        <f t="shared" si="305"/>
        <v>1200</v>
      </c>
      <c r="Y667" s="8">
        <f t="shared" si="306"/>
        <v>0</v>
      </c>
      <c r="Z667" s="8">
        <f t="shared" si="307"/>
        <v>1250.5598266396528</v>
      </c>
      <c r="AA667" s="29">
        <f t="shared" si="300"/>
        <v>0</v>
      </c>
      <c r="AB667" s="8"/>
      <c r="AC667" s="8"/>
      <c r="AD667" s="8">
        <f t="shared" si="301"/>
        <v>0</v>
      </c>
      <c r="AE667" s="8">
        <f t="shared" si="302"/>
        <v>1200</v>
      </c>
      <c r="AF667" s="8">
        <f t="shared" si="308"/>
        <v>249.44017336034733</v>
      </c>
      <c r="AG667" s="16">
        <f t="shared" ref="AG667:AG730" si="326">IF(D667&gt;$C$8,$C$8,D667)</f>
        <v>1200</v>
      </c>
      <c r="AH667" s="29">
        <f t="shared" si="309"/>
        <v>58.835952764467372</v>
      </c>
      <c r="AI667" s="29">
        <f t="shared" si="310"/>
        <v>50.559826639652677</v>
      </c>
      <c r="AJ667" s="28">
        <f t="shared" si="303"/>
        <v>8.9346588715072339E-2</v>
      </c>
      <c r="AK667" s="25">
        <f t="shared" si="296"/>
        <v>0.89346588715072339</v>
      </c>
      <c r="AL667" s="26">
        <f t="shared" si="304"/>
        <v>6.7568002334306358</v>
      </c>
    </row>
    <row r="668" spans="2:38" x14ac:dyDescent="0.3">
      <c r="B668" s="6">
        <v>6410</v>
      </c>
      <c r="C668" s="8">
        <f t="shared" si="311"/>
        <v>64.099999999999994</v>
      </c>
      <c r="D668" s="8">
        <f t="shared" si="312"/>
        <v>21231.700004558774</v>
      </c>
      <c r="E668" s="8">
        <f t="shared" si="313"/>
        <v>33.122776918186531</v>
      </c>
      <c r="F668" s="8">
        <f t="shared" si="314"/>
        <v>44.30171412807448</v>
      </c>
      <c r="G668" s="8">
        <f t="shared" si="297"/>
        <v>2.2250485660981263</v>
      </c>
      <c r="H668" s="8">
        <f t="shared" si="315"/>
        <v>29.482191763721051</v>
      </c>
      <c r="I668" s="7">
        <v>101325</v>
      </c>
      <c r="J668" s="8">
        <f t="shared" si="316"/>
        <v>12596040</v>
      </c>
      <c r="K668" s="8">
        <f t="shared" si="317"/>
        <v>9417600</v>
      </c>
      <c r="L668" s="8">
        <f t="shared" si="318"/>
        <v>1956986.4906578362</v>
      </c>
      <c r="M668" s="17">
        <f t="shared" si="298"/>
        <v>121563892.7189274</v>
      </c>
      <c r="N668" s="18">
        <f t="shared" si="319"/>
        <v>124.31324944485566</v>
      </c>
      <c r="O668" s="18">
        <f t="shared" si="320"/>
        <v>92.944485566247224</v>
      </c>
      <c r="P668" s="18">
        <f t="shared" si="321"/>
        <v>19.313955002791378</v>
      </c>
      <c r="Q668" s="18">
        <f t="shared" si="322"/>
        <v>1199.7423411687876</v>
      </c>
      <c r="R668" s="10">
        <f t="shared" si="323"/>
        <v>0</v>
      </c>
      <c r="S668" s="8">
        <f t="shared" si="299"/>
        <v>64.100000000000634</v>
      </c>
      <c r="T668" s="8">
        <f t="shared" si="324"/>
        <v>16.183286236437098</v>
      </c>
      <c r="U668" s="8">
        <v>0</v>
      </c>
      <c r="V668" s="8">
        <f t="shared" si="325"/>
        <v>4.4065756753333796</v>
      </c>
      <c r="W668" s="8">
        <v>0</v>
      </c>
      <c r="X668" s="15">
        <f t="shared" si="305"/>
        <v>1200</v>
      </c>
      <c r="Y668" s="8">
        <f t="shared" si="306"/>
        <v>0</v>
      </c>
      <c r="Z668" s="8">
        <f t="shared" si="307"/>
        <v>1250.6388263687772</v>
      </c>
      <c r="AA668" s="29">
        <f t="shared" si="300"/>
        <v>0</v>
      </c>
      <c r="AB668" s="8"/>
      <c r="AC668" s="8"/>
      <c r="AD668" s="8">
        <f t="shared" si="301"/>
        <v>0</v>
      </c>
      <c r="AE668" s="8">
        <f t="shared" si="302"/>
        <v>1200</v>
      </c>
      <c r="AF668" s="8">
        <f t="shared" si="308"/>
        <v>249.36117363122287</v>
      </c>
      <c r="AG668" s="16">
        <f t="shared" si="326"/>
        <v>1200</v>
      </c>
      <c r="AH668" s="29">
        <f t="shared" si="309"/>
        <v>58.93946996820042</v>
      </c>
      <c r="AI668" s="29">
        <f t="shared" si="310"/>
        <v>50.638826368777131</v>
      </c>
      <c r="AJ668" s="28">
        <f t="shared" si="303"/>
        <v>8.9486192759939631E-2</v>
      </c>
      <c r="AK668" s="25">
        <f t="shared" ref="AK668:AK731" si="327">AJ668*(B668-B667)</f>
        <v>0.89486192759939631</v>
      </c>
      <c r="AL668" s="26">
        <f t="shared" si="304"/>
        <v>6.7673393713540513</v>
      </c>
    </row>
    <row r="669" spans="2:38" x14ac:dyDescent="0.3">
      <c r="B669" s="6">
        <v>6420</v>
      </c>
      <c r="C669" s="8">
        <f t="shared" si="311"/>
        <v>64.2</v>
      </c>
      <c r="D669" s="8">
        <f t="shared" si="312"/>
        <v>21264.822781476967</v>
      </c>
      <c r="E669" s="8">
        <f t="shared" si="313"/>
        <v>33.122776918191242</v>
      </c>
      <c r="F669" s="8">
        <f t="shared" si="314"/>
        <v>44.301714128080782</v>
      </c>
      <c r="G669" s="8">
        <f t="shared" ref="G669:G732" si="328">SQRT(2*$C$11*($C$10-$C$9)/$C$10)</f>
        <v>2.2250485660981263</v>
      </c>
      <c r="H669" s="8">
        <f t="shared" si="315"/>
        <v>29.482191763723147</v>
      </c>
      <c r="I669" s="7">
        <v>101325</v>
      </c>
      <c r="J669" s="8">
        <f t="shared" si="316"/>
        <v>12596040</v>
      </c>
      <c r="K669" s="8">
        <f t="shared" si="317"/>
        <v>9417600</v>
      </c>
      <c r="L669" s="8">
        <f t="shared" si="318"/>
        <v>1956366.5007836674</v>
      </c>
      <c r="M669" s="17">
        <f t="shared" ref="M669:M732" si="329">M668+$C$10*$C$11*E669/2</f>
        <v>121737732.64516599</v>
      </c>
      <c r="N669" s="18">
        <f t="shared" si="319"/>
        <v>124.31324944485566</v>
      </c>
      <c r="O669" s="18">
        <f t="shared" si="320"/>
        <v>92.944485566247224</v>
      </c>
      <c r="P669" s="18">
        <f t="shared" si="321"/>
        <v>19.30783617847192</v>
      </c>
      <c r="Q669" s="18">
        <f t="shared" si="322"/>
        <v>1201.4580078476781</v>
      </c>
      <c r="R669" s="10">
        <f t="shared" si="323"/>
        <v>0</v>
      </c>
      <c r="S669" s="8">
        <f t="shared" ref="S669:S732" si="330">S668+$C$16*(B669-B668)</f>
        <v>64.200000000000628</v>
      </c>
      <c r="T669" s="8">
        <f t="shared" si="324"/>
        <v>16.183286236437098</v>
      </c>
      <c r="U669" s="8">
        <v>0</v>
      </c>
      <c r="V669" s="8">
        <f t="shared" si="325"/>
        <v>4.4051796348847061</v>
      </c>
      <c r="W669" s="8">
        <v>0</v>
      </c>
      <c r="X669" s="15">
        <f t="shared" si="305"/>
        <v>1200</v>
      </c>
      <c r="Y669" s="8">
        <f t="shared" si="306"/>
        <v>0</v>
      </c>
      <c r="Z669" s="8">
        <f t="shared" si="307"/>
        <v>1250.7178260979017</v>
      </c>
      <c r="AA669" s="29">
        <f t="shared" ref="AA669:AA732" si="331">IF(X669-AG669&lt;0,0,X669-AG669)</f>
        <v>0</v>
      </c>
      <c r="AB669" s="8"/>
      <c r="AC669" s="8"/>
      <c r="AD669" s="8">
        <f t="shared" ref="AD669:AD732" si="332">IF(AD668-F668/2&lt;0,0,AD668-F668/2)</f>
        <v>0</v>
      </c>
      <c r="AE669" s="8">
        <f t="shared" ref="AE669:AE732" si="333">IF(AE668+F668/2&gt;$C$8,$C$8,AE668+F668/2)</f>
        <v>1200</v>
      </c>
      <c r="AF669" s="8">
        <f t="shared" si="308"/>
        <v>249.28217390209841</v>
      </c>
      <c r="AG669" s="16">
        <f t="shared" si="326"/>
        <v>1200</v>
      </c>
      <c r="AH669" s="29">
        <f t="shared" si="309"/>
        <v>59.04298717193349</v>
      </c>
      <c r="AI669" s="29">
        <f t="shared" si="310"/>
        <v>50.7178260979016</v>
      </c>
      <c r="AJ669" s="28">
        <f t="shared" ref="AJ669:AJ732" si="334">2*PI()*$C$5*(M669-$C$4)/(LN(AL668/$J$11)*$J$10/$J$9+LN($J$12/AL668)*$J$10/$J$9)</f>
        <v>8.9625796804806951E-2</v>
      </c>
      <c r="AK669" s="25">
        <f t="shared" si="327"/>
        <v>0.89625796804806956</v>
      </c>
      <c r="AL669" s="26">
        <f t="shared" ref="AL669:AL732" si="335">AL668+AJ669*(B669-B668)/(2*PI()*$C$5*AL668*$J$13)</f>
        <v>6.777878512224107</v>
      </c>
    </row>
    <row r="670" spans="2:38" x14ac:dyDescent="0.3">
      <c r="B670" s="6">
        <v>6430</v>
      </c>
      <c r="C670" s="8">
        <f t="shared" si="311"/>
        <v>64.3</v>
      </c>
      <c r="D670" s="8">
        <f t="shared" si="312"/>
        <v>21297.945558395153</v>
      </c>
      <c r="E670" s="8">
        <f t="shared" si="313"/>
        <v>33.122776918186531</v>
      </c>
      <c r="F670" s="8">
        <f t="shared" si="314"/>
        <v>44.30171412807448</v>
      </c>
      <c r="G670" s="8">
        <f t="shared" si="328"/>
        <v>2.2250485660981263</v>
      </c>
      <c r="H670" s="8">
        <f t="shared" si="315"/>
        <v>29.482191763721051</v>
      </c>
      <c r="I670" s="7">
        <v>101325</v>
      </c>
      <c r="J670" s="8">
        <f t="shared" si="316"/>
        <v>12596040</v>
      </c>
      <c r="K670" s="8">
        <f t="shared" si="317"/>
        <v>9417600</v>
      </c>
      <c r="L670" s="8">
        <f t="shared" si="318"/>
        <v>1955746.5109094987</v>
      </c>
      <c r="M670" s="17">
        <f t="shared" si="329"/>
        <v>121911572.57140456</v>
      </c>
      <c r="N670" s="18">
        <f t="shared" si="319"/>
        <v>124.31324944485566</v>
      </c>
      <c r="O670" s="18">
        <f t="shared" si="320"/>
        <v>92.944485566247224</v>
      </c>
      <c r="P670" s="18">
        <f t="shared" si="321"/>
        <v>19.301717354152466</v>
      </c>
      <c r="Q670" s="18">
        <f t="shared" si="322"/>
        <v>1203.1736745265687</v>
      </c>
      <c r="R670" s="10">
        <f t="shared" si="323"/>
        <v>0</v>
      </c>
      <c r="S670" s="8">
        <f t="shared" si="330"/>
        <v>64.300000000000622</v>
      </c>
      <c r="T670" s="8">
        <f t="shared" si="324"/>
        <v>16.183286236437098</v>
      </c>
      <c r="U670" s="8">
        <v>0</v>
      </c>
      <c r="V670" s="8">
        <f t="shared" si="325"/>
        <v>4.4037835944360326</v>
      </c>
      <c r="W670" s="8">
        <v>0</v>
      </c>
      <c r="X670" s="15">
        <f t="shared" ref="X670:X733" si="336">$C$8-AD670</f>
        <v>1200</v>
      </c>
      <c r="Y670" s="8">
        <f t="shared" ref="Y670:Y733" si="337">$C$8-AE670</f>
        <v>0</v>
      </c>
      <c r="Z670" s="8">
        <f t="shared" ref="Z670:Z733" si="338">$C$6-AF670</f>
        <v>1250.7968258270262</v>
      </c>
      <c r="AA670" s="29">
        <f t="shared" si="331"/>
        <v>0</v>
      </c>
      <c r="AB670" s="8"/>
      <c r="AC670" s="8"/>
      <c r="AD670" s="8">
        <f t="shared" si="332"/>
        <v>0</v>
      </c>
      <c r="AE670" s="8">
        <f t="shared" si="333"/>
        <v>1200</v>
      </c>
      <c r="AF670" s="8">
        <f t="shared" ref="AF670:AF733" si="339">IF(AD670&gt;0,$C$6-$C$8,$C$6-$C$8-AI670)</f>
        <v>249.20317417297395</v>
      </c>
      <c r="AG670" s="16">
        <f t="shared" si="326"/>
        <v>1200</v>
      </c>
      <c r="AH670" s="29">
        <f t="shared" ref="AH670:AH733" si="340">IF(AD670&gt;0,0,ABS(($C$16-AJ670)*(B670-B669)/$G$19))</f>
        <v>59.146504375666538</v>
      </c>
      <c r="AI670" s="29">
        <f t="shared" ref="AI670:AI733" si="341">IF(AD670&gt;0,0,AK670/$G$20)</f>
        <v>50.796825827026048</v>
      </c>
      <c r="AJ670" s="28">
        <f t="shared" si="334"/>
        <v>8.9765400849674243E-2</v>
      </c>
      <c r="AK670" s="25">
        <f t="shared" si="327"/>
        <v>0.89765400849674237</v>
      </c>
      <c r="AL670" s="26">
        <f t="shared" si="335"/>
        <v>6.7884176560270575</v>
      </c>
    </row>
    <row r="671" spans="2:38" x14ac:dyDescent="0.3">
      <c r="B671" s="6">
        <v>6440</v>
      </c>
      <c r="C671" s="8">
        <f t="shared" si="311"/>
        <v>64.400000000000006</v>
      </c>
      <c r="D671" s="8">
        <f t="shared" si="312"/>
        <v>21331.068335313343</v>
      </c>
      <c r="E671" s="8">
        <f t="shared" si="313"/>
        <v>33.122776918191242</v>
      </c>
      <c r="F671" s="8">
        <f t="shared" si="314"/>
        <v>44.301714128080782</v>
      </c>
      <c r="G671" s="8">
        <f t="shared" si="328"/>
        <v>2.2250485660981263</v>
      </c>
      <c r="H671" s="8">
        <f t="shared" si="315"/>
        <v>29.482191763723147</v>
      </c>
      <c r="I671" s="7">
        <v>101325</v>
      </c>
      <c r="J671" s="8">
        <f t="shared" si="316"/>
        <v>12596040</v>
      </c>
      <c r="K671" s="8">
        <f t="shared" si="317"/>
        <v>9417600</v>
      </c>
      <c r="L671" s="8">
        <f t="shared" si="318"/>
        <v>1955126.5210353299</v>
      </c>
      <c r="M671" s="17">
        <f t="shared" si="329"/>
        <v>122085412.49764316</v>
      </c>
      <c r="N671" s="18">
        <f t="shared" si="319"/>
        <v>124.31324944485566</v>
      </c>
      <c r="O671" s="18">
        <f t="shared" si="320"/>
        <v>92.944485566247224</v>
      </c>
      <c r="P671" s="18">
        <f t="shared" si="321"/>
        <v>19.295598529833011</v>
      </c>
      <c r="Q671" s="18">
        <f t="shared" si="322"/>
        <v>1204.8893412054592</v>
      </c>
      <c r="R671" s="10">
        <f t="shared" si="323"/>
        <v>0</v>
      </c>
      <c r="S671" s="8">
        <f t="shared" si="330"/>
        <v>64.400000000000617</v>
      </c>
      <c r="T671" s="8">
        <f t="shared" si="324"/>
        <v>16.183286236437098</v>
      </c>
      <c r="U671" s="8">
        <v>0</v>
      </c>
      <c r="V671" s="8">
        <f t="shared" si="325"/>
        <v>4.40238755398736</v>
      </c>
      <c r="W671" s="8">
        <v>0</v>
      </c>
      <c r="X671" s="15">
        <f t="shared" si="336"/>
        <v>1200</v>
      </c>
      <c r="Y671" s="8">
        <f t="shared" si="337"/>
        <v>0</v>
      </c>
      <c r="Z671" s="8">
        <f t="shared" si="338"/>
        <v>1250.8758255561506</v>
      </c>
      <c r="AA671" s="29">
        <f t="shared" si="331"/>
        <v>0</v>
      </c>
      <c r="AB671" s="8"/>
      <c r="AC671" s="8"/>
      <c r="AD671" s="8">
        <f t="shared" si="332"/>
        <v>0</v>
      </c>
      <c r="AE671" s="8">
        <f t="shared" si="333"/>
        <v>1200</v>
      </c>
      <c r="AF671" s="8">
        <f t="shared" si="339"/>
        <v>249.12417444384948</v>
      </c>
      <c r="AG671" s="16">
        <f t="shared" si="326"/>
        <v>1200</v>
      </c>
      <c r="AH671" s="29">
        <f t="shared" si="340"/>
        <v>59.250021579399608</v>
      </c>
      <c r="AI671" s="29">
        <f t="shared" si="341"/>
        <v>50.875825556150524</v>
      </c>
      <c r="AJ671" s="28">
        <f t="shared" si="334"/>
        <v>8.9905004894541563E-2</v>
      </c>
      <c r="AK671" s="25">
        <f t="shared" si="327"/>
        <v>0.89905004894541563</v>
      </c>
      <c r="AL671" s="26">
        <f t="shared" si="335"/>
        <v>6.7989568027492417</v>
      </c>
    </row>
    <row r="672" spans="2:38" x14ac:dyDescent="0.3">
      <c r="B672" s="6">
        <v>6450</v>
      </c>
      <c r="C672" s="8">
        <f t="shared" si="311"/>
        <v>64.5</v>
      </c>
      <c r="D672" s="8">
        <f t="shared" si="312"/>
        <v>21364.191112231529</v>
      </c>
      <c r="E672" s="8">
        <f t="shared" si="313"/>
        <v>33.122776918186531</v>
      </c>
      <c r="F672" s="8">
        <f t="shared" si="314"/>
        <v>44.30171412807448</v>
      </c>
      <c r="G672" s="8">
        <f t="shared" si="328"/>
        <v>2.2250485660981263</v>
      </c>
      <c r="H672" s="8">
        <f t="shared" si="315"/>
        <v>29.482191763721051</v>
      </c>
      <c r="I672" s="7">
        <v>101325</v>
      </c>
      <c r="J672" s="8">
        <f t="shared" si="316"/>
        <v>12596040</v>
      </c>
      <c r="K672" s="8">
        <f t="shared" si="317"/>
        <v>9417600</v>
      </c>
      <c r="L672" s="8">
        <f t="shared" si="318"/>
        <v>1954506.5311611611</v>
      </c>
      <c r="M672" s="17">
        <f t="shared" si="329"/>
        <v>122259252.42388172</v>
      </c>
      <c r="N672" s="18">
        <f t="shared" si="319"/>
        <v>124.31324944485566</v>
      </c>
      <c r="O672" s="18">
        <f t="shared" si="320"/>
        <v>92.944485566247224</v>
      </c>
      <c r="P672" s="18">
        <f t="shared" si="321"/>
        <v>19.289479705513557</v>
      </c>
      <c r="Q672" s="18">
        <f t="shared" si="322"/>
        <v>1206.6050078843496</v>
      </c>
      <c r="R672" s="10">
        <f t="shared" si="323"/>
        <v>0</v>
      </c>
      <c r="S672" s="8">
        <f t="shared" si="330"/>
        <v>64.500000000000611</v>
      </c>
      <c r="T672" s="8">
        <f t="shared" si="324"/>
        <v>16.183286236437098</v>
      </c>
      <c r="U672" s="8">
        <v>0</v>
      </c>
      <c r="V672" s="8">
        <f t="shared" si="325"/>
        <v>4.4009915135386866</v>
      </c>
      <c r="W672" s="8">
        <v>0</v>
      </c>
      <c r="X672" s="15">
        <f t="shared" si="336"/>
        <v>1200</v>
      </c>
      <c r="Y672" s="8">
        <f t="shared" si="337"/>
        <v>0</v>
      </c>
      <c r="Z672" s="8">
        <f t="shared" si="338"/>
        <v>1250.9548252852751</v>
      </c>
      <c r="AA672" s="29">
        <f t="shared" si="331"/>
        <v>0</v>
      </c>
      <c r="AB672" s="8"/>
      <c r="AC672" s="8"/>
      <c r="AD672" s="8">
        <f t="shared" si="332"/>
        <v>0</v>
      </c>
      <c r="AE672" s="8">
        <f t="shared" si="333"/>
        <v>1200</v>
      </c>
      <c r="AF672" s="8">
        <f t="shared" si="339"/>
        <v>249.04517471472502</v>
      </c>
      <c r="AG672" s="16">
        <f t="shared" si="326"/>
        <v>1200</v>
      </c>
      <c r="AH672" s="29">
        <f t="shared" si="340"/>
        <v>59.35353878313267</v>
      </c>
      <c r="AI672" s="29">
        <f t="shared" si="341"/>
        <v>50.954825285274978</v>
      </c>
      <c r="AJ672" s="28">
        <f t="shared" si="334"/>
        <v>9.0044608939408868E-2</v>
      </c>
      <c r="AK672" s="25">
        <f t="shared" si="327"/>
        <v>0.90044608939408866</v>
      </c>
      <c r="AL672" s="26">
        <f t="shared" si="335"/>
        <v>6.8094959523770848</v>
      </c>
    </row>
    <row r="673" spans="2:38" x14ac:dyDescent="0.3">
      <c r="B673" s="6">
        <v>6460</v>
      </c>
      <c r="C673" s="8">
        <f t="shared" si="311"/>
        <v>64.599999999999994</v>
      </c>
      <c r="D673" s="8">
        <f t="shared" si="312"/>
        <v>21397.313889149718</v>
      </c>
      <c r="E673" s="8">
        <f t="shared" si="313"/>
        <v>33.122776918186531</v>
      </c>
      <c r="F673" s="8">
        <f t="shared" si="314"/>
        <v>44.30171412807448</v>
      </c>
      <c r="G673" s="8">
        <f t="shared" si="328"/>
        <v>2.2250485660981263</v>
      </c>
      <c r="H673" s="8">
        <f t="shared" si="315"/>
        <v>29.482191763721051</v>
      </c>
      <c r="I673" s="7">
        <v>101325</v>
      </c>
      <c r="J673" s="8">
        <f t="shared" si="316"/>
        <v>12596040</v>
      </c>
      <c r="K673" s="8">
        <f t="shared" si="317"/>
        <v>9417600</v>
      </c>
      <c r="L673" s="8">
        <f t="shared" si="318"/>
        <v>1953886.5412869924</v>
      </c>
      <c r="M673" s="17">
        <f t="shared" si="329"/>
        <v>122433092.35012029</v>
      </c>
      <c r="N673" s="18">
        <f t="shared" si="319"/>
        <v>124.31324944485566</v>
      </c>
      <c r="O673" s="18">
        <f t="shared" si="320"/>
        <v>92.944485566247224</v>
      </c>
      <c r="P673" s="18">
        <f t="shared" si="321"/>
        <v>19.283360881194103</v>
      </c>
      <c r="Q673" s="18">
        <f t="shared" si="322"/>
        <v>1208.3206745632399</v>
      </c>
      <c r="R673" s="10">
        <f t="shared" si="323"/>
        <v>0</v>
      </c>
      <c r="S673" s="8">
        <f t="shared" si="330"/>
        <v>64.600000000000605</v>
      </c>
      <c r="T673" s="8">
        <f t="shared" si="324"/>
        <v>16.183286236437098</v>
      </c>
      <c r="U673" s="8">
        <v>0</v>
      </c>
      <c r="V673" s="8">
        <f t="shared" si="325"/>
        <v>4.399595473090014</v>
      </c>
      <c r="W673" s="8">
        <v>0</v>
      </c>
      <c r="X673" s="15">
        <f t="shared" si="336"/>
        <v>1200</v>
      </c>
      <c r="Y673" s="8">
        <f t="shared" si="337"/>
        <v>0</v>
      </c>
      <c r="Z673" s="8">
        <f t="shared" si="338"/>
        <v>1251.0338250143996</v>
      </c>
      <c r="AA673" s="29">
        <f t="shared" si="331"/>
        <v>0</v>
      </c>
      <c r="AB673" s="8"/>
      <c r="AC673" s="8"/>
      <c r="AD673" s="8">
        <f t="shared" si="332"/>
        <v>0</v>
      </c>
      <c r="AE673" s="8">
        <f t="shared" si="333"/>
        <v>1200</v>
      </c>
      <c r="AF673" s="8">
        <f t="shared" si="339"/>
        <v>248.96617498560056</v>
      </c>
      <c r="AG673" s="16">
        <f t="shared" si="326"/>
        <v>1200</v>
      </c>
      <c r="AH673" s="29">
        <f t="shared" si="340"/>
        <v>59.457055986865704</v>
      </c>
      <c r="AI673" s="29">
        <f t="shared" si="341"/>
        <v>51.033825014399426</v>
      </c>
      <c r="AJ673" s="28">
        <f t="shared" si="334"/>
        <v>9.0184212984276146E-2</v>
      </c>
      <c r="AK673" s="25">
        <f t="shared" si="327"/>
        <v>0.90184212984276146</v>
      </c>
      <c r="AL673" s="26">
        <f t="shared" si="335"/>
        <v>6.8200351048970962</v>
      </c>
    </row>
    <row r="674" spans="2:38" x14ac:dyDescent="0.3">
      <c r="B674" s="6">
        <v>6470</v>
      </c>
      <c r="C674" s="8">
        <f t="shared" si="311"/>
        <v>64.7</v>
      </c>
      <c r="D674" s="8">
        <f t="shared" si="312"/>
        <v>21430.436666067908</v>
      </c>
      <c r="E674" s="8">
        <f t="shared" si="313"/>
        <v>33.122776918191242</v>
      </c>
      <c r="F674" s="8">
        <f t="shared" si="314"/>
        <v>44.301714128080782</v>
      </c>
      <c r="G674" s="8">
        <f t="shared" si="328"/>
        <v>2.2250485660981263</v>
      </c>
      <c r="H674" s="8">
        <f t="shared" si="315"/>
        <v>29.482191763723147</v>
      </c>
      <c r="I674" s="7">
        <v>101325</v>
      </c>
      <c r="J674" s="8">
        <f t="shared" si="316"/>
        <v>12596040</v>
      </c>
      <c r="K674" s="8">
        <f t="shared" si="317"/>
        <v>9417600</v>
      </c>
      <c r="L674" s="8">
        <f t="shared" si="318"/>
        <v>1953266.5514128236</v>
      </c>
      <c r="M674" s="17">
        <f t="shared" si="329"/>
        <v>122606932.27635889</v>
      </c>
      <c r="N674" s="18">
        <f t="shared" si="319"/>
        <v>124.31324944485566</v>
      </c>
      <c r="O674" s="18">
        <f t="shared" si="320"/>
        <v>92.944485566247224</v>
      </c>
      <c r="P674" s="18">
        <f t="shared" si="321"/>
        <v>19.277242056874648</v>
      </c>
      <c r="Q674" s="18">
        <f t="shared" si="322"/>
        <v>1210.0363412421307</v>
      </c>
      <c r="R674" s="10">
        <f t="shared" si="323"/>
        <v>0</v>
      </c>
      <c r="S674" s="8">
        <f t="shared" si="330"/>
        <v>64.7000000000006</v>
      </c>
      <c r="T674" s="8">
        <f t="shared" si="324"/>
        <v>16.183286236437098</v>
      </c>
      <c r="U674" s="8">
        <v>0</v>
      </c>
      <c r="V674" s="8">
        <f t="shared" si="325"/>
        <v>4.3981994326413405</v>
      </c>
      <c r="W674" s="8">
        <v>0</v>
      </c>
      <c r="X674" s="15">
        <f t="shared" si="336"/>
        <v>1200</v>
      </c>
      <c r="Y674" s="8">
        <f t="shared" si="337"/>
        <v>0</v>
      </c>
      <c r="Z674" s="8">
        <f t="shared" si="338"/>
        <v>1251.112824743524</v>
      </c>
      <c r="AA674" s="29">
        <f t="shared" si="331"/>
        <v>0</v>
      </c>
      <c r="AB674" s="8"/>
      <c r="AC674" s="8"/>
      <c r="AD674" s="8">
        <f t="shared" si="332"/>
        <v>0</v>
      </c>
      <c r="AE674" s="8">
        <f t="shared" si="333"/>
        <v>1200</v>
      </c>
      <c r="AF674" s="8">
        <f t="shared" si="339"/>
        <v>248.8871752564761</v>
      </c>
      <c r="AG674" s="16">
        <f t="shared" si="326"/>
        <v>1200</v>
      </c>
      <c r="AH674" s="29">
        <f t="shared" si="340"/>
        <v>59.560573190598781</v>
      </c>
      <c r="AI674" s="29">
        <f t="shared" si="341"/>
        <v>51.112824743523895</v>
      </c>
      <c r="AJ674" s="28">
        <f t="shared" si="334"/>
        <v>9.0323817029143466E-2</v>
      </c>
      <c r="AK674" s="25">
        <f t="shared" si="327"/>
        <v>0.90323817029143472</v>
      </c>
      <c r="AL674" s="26">
        <f t="shared" si="335"/>
        <v>6.830574260295867</v>
      </c>
    </row>
    <row r="675" spans="2:38" x14ac:dyDescent="0.3">
      <c r="B675" s="6">
        <v>6480</v>
      </c>
      <c r="C675" s="8">
        <f t="shared" si="311"/>
        <v>64.8</v>
      </c>
      <c r="D675" s="8">
        <f t="shared" si="312"/>
        <v>21463.559442986094</v>
      </c>
      <c r="E675" s="8">
        <f t="shared" si="313"/>
        <v>33.122776918186531</v>
      </c>
      <c r="F675" s="8">
        <f t="shared" si="314"/>
        <v>44.30171412807448</v>
      </c>
      <c r="G675" s="8">
        <f t="shared" si="328"/>
        <v>2.2250485660981263</v>
      </c>
      <c r="H675" s="8">
        <f t="shared" si="315"/>
        <v>29.482191763721051</v>
      </c>
      <c r="I675" s="7">
        <v>101325</v>
      </c>
      <c r="J675" s="8">
        <f t="shared" si="316"/>
        <v>12596040</v>
      </c>
      <c r="K675" s="8">
        <f t="shared" si="317"/>
        <v>9417600</v>
      </c>
      <c r="L675" s="8">
        <f t="shared" si="318"/>
        <v>1952646.5615386565</v>
      </c>
      <c r="M675" s="17">
        <f t="shared" si="329"/>
        <v>122780772.20259745</v>
      </c>
      <c r="N675" s="18">
        <f t="shared" si="319"/>
        <v>124.31324944485566</v>
      </c>
      <c r="O675" s="18">
        <f t="shared" si="320"/>
        <v>92.944485566247224</v>
      </c>
      <c r="P675" s="18">
        <f t="shared" si="321"/>
        <v>19.271123232555208</v>
      </c>
      <c r="Q675" s="18">
        <f t="shared" si="322"/>
        <v>1211.752007921021</v>
      </c>
      <c r="R675" s="10">
        <f t="shared" si="323"/>
        <v>0</v>
      </c>
      <c r="S675" s="8">
        <f t="shared" si="330"/>
        <v>64.800000000000594</v>
      </c>
      <c r="T675" s="8">
        <f t="shared" si="324"/>
        <v>16.183286236437098</v>
      </c>
      <c r="U675" s="8">
        <v>0</v>
      </c>
      <c r="V675" s="8">
        <f t="shared" si="325"/>
        <v>4.3968033921926688</v>
      </c>
      <c r="W675" s="8">
        <v>0</v>
      </c>
      <c r="X675" s="15">
        <f t="shared" si="336"/>
        <v>1200</v>
      </c>
      <c r="Y675" s="8">
        <f t="shared" si="337"/>
        <v>0</v>
      </c>
      <c r="Z675" s="8">
        <f t="shared" si="338"/>
        <v>1251.1918244726482</v>
      </c>
      <c r="AA675" s="29">
        <f t="shared" si="331"/>
        <v>0</v>
      </c>
      <c r="AB675" s="8"/>
      <c r="AC675" s="8"/>
      <c r="AD675" s="8">
        <f t="shared" si="332"/>
        <v>0</v>
      </c>
      <c r="AE675" s="8">
        <f t="shared" si="333"/>
        <v>1200</v>
      </c>
      <c r="AF675" s="8">
        <f t="shared" si="339"/>
        <v>248.80817552735166</v>
      </c>
      <c r="AG675" s="16">
        <f t="shared" si="326"/>
        <v>1200</v>
      </c>
      <c r="AH675" s="29">
        <f t="shared" si="340"/>
        <v>59.664090394331829</v>
      </c>
      <c r="AI675" s="29">
        <f t="shared" si="341"/>
        <v>51.191824472648342</v>
      </c>
      <c r="AJ675" s="28">
        <f t="shared" si="334"/>
        <v>9.0463421074010758E-2</v>
      </c>
      <c r="AK675" s="25">
        <f t="shared" si="327"/>
        <v>0.90463421074010752</v>
      </c>
      <c r="AL675" s="26">
        <f t="shared" si="335"/>
        <v>6.8411134185600719</v>
      </c>
    </row>
    <row r="676" spans="2:38" x14ac:dyDescent="0.3">
      <c r="B676" s="6">
        <v>6490</v>
      </c>
      <c r="C676" s="8">
        <f t="shared" si="311"/>
        <v>64.900000000000006</v>
      </c>
      <c r="D676" s="8">
        <f t="shared" si="312"/>
        <v>21496.682219904287</v>
      </c>
      <c r="E676" s="8">
        <f t="shared" si="313"/>
        <v>33.122776918191242</v>
      </c>
      <c r="F676" s="8">
        <f t="shared" si="314"/>
        <v>44.301714128080782</v>
      </c>
      <c r="G676" s="8">
        <f t="shared" si="328"/>
        <v>2.2250485660981263</v>
      </c>
      <c r="H676" s="8">
        <f t="shared" si="315"/>
        <v>29.482191763723147</v>
      </c>
      <c r="I676" s="7">
        <v>101325</v>
      </c>
      <c r="J676" s="8">
        <f t="shared" si="316"/>
        <v>12596040</v>
      </c>
      <c r="K676" s="8">
        <f t="shared" si="317"/>
        <v>9417600</v>
      </c>
      <c r="L676" s="8">
        <f t="shared" si="318"/>
        <v>1952026.5716644861</v>
      </c>
      <c r="M676" s="17">
        <f t="shared" si="329"/>
        <v>122954612.12883605</v>
      </c>
      <c r="N676" s="18">
        <f t="shared" si="319"/>
        <v>124.31324944485566</v>
      </c>
      <c r="O676" s="18">
        <f t="shared" si="320"/>
        <v>92.944485566247224</v>
      </c>
      <c r="P676" s="18">
        <f t="shared" si="321"/>
        <v>19.265004408235736</v>
      </c>
      <c r="Q676" s="18">
        <f t="shared" si="322"/>
        <v>1213.4676745999118</v>
      </c>
      <c r="R676" s="10">
        <f t="shared" si="323"/>
        <v>0</v>
      </c>
      <c r="S676" s="8">
        <f t="shared" si="330"/>
        <v>64.900000000000588</v>
      </c>
      <c r="T676" s="8">
        <f t="shared" si="324"/>
        <v>16.183286236437098</v>
      </c>
      <c r="U676" s="8">
        <v>0</v>
      </c>
      <c r="V676" s="8">
        <f t="shared" si="325"/>
        <v>4.3954073517439944</v>
      </c>
      <c r="W676" s="8">
        <v>0</v>
      </c>
      <c r="X676" s="15">
        <f t="shared" si="336"/>
        <v>1200</v>
      </c>
      <c r="Y676" s="8">
        <f t="shared" si="337"/>
        <v>0</v>
      </c>
      <c r="Z676" s="8">
        <f t="shared" si="338"/>
        <v>1251.2708242017729</v>
      </c>
      <c r="AA676" s="29">
        <f t="shared" si="331"/>
        <v>0</v>
      </c>
      <c r="AB676" s="8"/>
      <c r="AC676" s="8"/>
      <c r="AD676" s="8">
        <f t="shared" si="332"/>
        <v>0</v>
      </c>
      <c r="AE676" s="8">
        <f t="shared" si="333"/>
        <v>1200</v>
      </c>
      <c r="AF676" s="8">
        <f t="shared" si="339"/>
        <v>248.72917579822717</v>
      </c>
      <c r="AG676" s="16">
        <f t="shared" si="326"/>
        <v>1200</v>
      </c>
      <c r="AH676" s="29">
        <f t="shared" si="340"/>
        <v>59.767607598064892</v>
      </c>
      <c r="AI676" s="29">
        <f t="shared" si="341"/>
        <v>51.270824201772811</v>
      </c>
      <c r="AJ676" s="28">
        <f t="shared" si="334"/>
        <v>9.0603025118878078E-2</v>
      </c>
      <c r="AK676" s="25">
        <f t="shared" si="327"/>
        <v>0.90603025118878078</v>
      </c>
      <c r="AL676" s="26">
        <f t="shared" si="335"/>
        <v>6.8516525796764682</v>
      </c>
    </row>
    <row r="677" spans="2:38" x14ac:dyDescent="0.3">
      <c r="B677" s="6">
        <v>6500</v>
      </c>
      <c r="C677" s="8">
        <f t="shared" si="311"/>
        <v>65</v>
      </c>
      <c r="D677" s="8">
        <f t="shared" si="312"/>
        <v>21529.804996822473</v>
      </c>
      <c r="E677" s="8">
        <f t="shared" si="313"/>
        <v>33.122776918186531</v>
      </c>
      <c r="F677" s="8">
        <f t="shared" si="314"/>
        <v>44.30171412807448</v>
      </c>
      <c r="G677" s="8">
        <f t="shared" si="328"/>
        <v>2.2250485660981263</v>
      </c>
      <c r="H677" s="8">
        <f t="shared" si="315"/>
        <v>29.482191763721051</v>
      </c>
      <c r="I677" s="7">
        <v>101325</v>
      </c>
      <c r="J677" s="8">
        <f t="shared" si="316"/>
        <v>12596040</v>
      </c>
      <c r="K677" s="8">
        <f t="shared" si="317"/>
        <v>9417600</v>
      </c>
      <c r="L677" s="8">
        <f t="shared" si="318"/>
        <v>1951406.5817903189</v>
      </c>
      <c r="M677" s="17">
        <f t="shared" si="329"/>
        <v>123128452.05507462</v>
      </c>
      <c r="N677" s="18">
        <f t="shared" si="319"/>
        <v>124.31324944485566</v>
      </c>
      <c r="O677" s="18">
        <f t="shared" si="320"/>
        <v>92.944485566247224</v>
      </c>
      <c r="P677" s="18">
        <f t="shared" si="321"/>
        <v>19.2588855839163</v>
      </c>
      <c r="Q677" s="18">
        <f t="shared" si="322"/>
        <v>1215.1833412788021</v>
      </c>
      <c r="R677" s="10">
        <f t="shared" si="323"/>
        <v>0</v>
      </c>
      <c r="S677" s="8">
        <f t="shared" si="330"/>
        <v>65.000000000000583</v>
      </c>
      <c r="T677" s="8">
        <f t="shared" si="324"/>
        <v>16.183286236437098</v>
      </c>
      <c r="U677" s="8">
        <v>0</v>
      </c>
      <c r="V677" s="8">
        <f t="shared" si="325"/>
        <v>4.3940113112953227</v>
      </c>
      <c r="W677" s="8">
        <v>0</v>
      </c>
      <c r="X677" s="15">
        <f t="shared" si="336"/>
        <v>1200</v>
      </c>
      <c r="Y677" s="8">
        <f t="shared" si="337"/>
        <v>0</v>
      </c>
      <c r="Z677" s="8">
        <f t="shared" si="338"/>
        <v>1251.3498239308972</v>
      </c>
      <c r="AA677" s="29">
        <f t="shared" si="331"/>
        <v>0</v>
      </c>
      <c r="AB677" s="8"/>
      <c r="AC677" s="8"/>
      <c r="AD677" s="8">
        <f t="shared" si="332"/>
        <v>0</v>
      </c>
      <c r="AE677" s="8">
        <f t="shared" si="333"/>
        <v>1200</v>
      </c>
      <c r="AF677" s="8">
        <f t="shared" si="339"/>
        <v>248.65017606910274</v>
      </c>
      <c r="AG677" s="16">
        <f t="shared" si="326"/>
        <v>1200</v>
      </c>
      <c r="AH677" s="29">
        <f t="shared" si="340"/>
        <v>59.871124801797933</v>
      </c>
      <c r="AI677" s="29">
        <f t="shared" si="341"/>
        <v>51.349823930897259</v>
      </c>
      <c r="AJ677" s="28">
        <f t="shared" si="334"/>
        <v>9.0742629163745356E-2</v>
      </c>
      <c r="AK677" s="25">
        <f t="shared" si="327"/>
        <v>0.90742629163745359</v>
      </c>
      <c r="AL677" s="26">
        <f t="shared" si="335"/>
        <v>6.862191743631894</v>
      </c>
    </row>
    <row r="678" spans="2:38" x14ac:dyDescent="0.3">
      <c r="B678" s="6">
        <v>6510</v>
      </c>
      <c r="C678" s="8">
        <f t="shared" si="311"/>
        <v>65.099999999999994</v>
      </c>
      <c r="D678" s="8">
        <f t="shared" si="312"/>
        <v>21562.927773740659</v>
      </c>
      <c r="E678" s="8">
        <f t="shared" si="313"/>
        <v>33.122776918186531</v>
      </c>
      <c r="F678" s="8">
        <f t="shared" si="314"/>
        <v>44.30171412807448</v>
      </c>
      <c r="G678" s="8">
        <f t="shared" si="328"/>
        <v>2.2250485660981263</v>
      </c>
      <c r="H678" s="8">
        <f t="shared" si="315"/>
        <v>29.482191763721051</v>
      </c>
      <c r="I678" s="7">
        <v>101325</v>
      </c>
      <c r="J678" s="8">
        <f t="shared" si="316"/>
        <v>12596040</v>
      </c>
      <c r="K678" s="8">
        <f t="shared" si="317"/>
        <v>9417600</v>
      </c>
      <c r="L678" s="8">
        <f t="shared" si="318"/>
        <v>1950786.5919161502</v>
      </c>
      <c r="M678" s="17">
        <f t="shared" si="329"/>
        <v>123302291.98131318</v>
      </c>
      <c r="N678" s="18">
        <f t="shared" si="319"/>
        <v>124.31324944485566</v>
      </c>
      <c r="O678" s="18">
        <f t="shared" si="320"/>
        <v>92.944485566247224</v>
      </c>
      <c r="P678" s="18">
        <f t="shared" si="321"/>
        <v>19.252766759596845</v>
      </c>
      <c r="Q678" s="18">
        <f t="shared" si="322"/>
        <v>1216.8990079576924</v>
      </c>
      <c r="R678" s="10">
        <f t="shared" si="323"/>
        <v>0</v>
      </c>
      <c r="S678" s="8">
        <f t="shared" si="330"/>
        <v>65.100000000000577</v>
      </c>
      <c r="T678" s="8">
        <f t="shared" si="324"/>
        <v>16.183286236437098</v>
      </c>
      <c r="U678" s="8">
        <v>0</v>
      </c>
      <c r="V678" s="8">
        <f t="shared" si="325"/>
        <v>4.3926152708466493</v>
      </c>
      <c r="W678" s="8">
        <v>0</v>
      </c>
      <c r="X678" s="15">
        <f t="shared" si="336"/>
        <v>1200</v>
      </c>
      <c r="Y678" s="8">
        <f t="shared" si="337"/>
        <v>0</v>
      </c>
      <c r="Z678" s="8">
        <f t="shared" si="338"/>
        <v>1251.4288236600216</v>
      </c>
      <c r="AA678" s="29">
        <f t="shared" si="331"/>
        <v>0</v>
      </c>
      <c r="AB678" s="8"/>
      <c r="AC678" s="8"/>
      <c r="AD678" s="8">
        <f t="shared" si="332"/>
        <v>0</v>
      </c>
      <c r="AE678" s="8">
        <f t="shared" si="333"/>
        <v>1200</v>
      </c>
      <c r="AF678" s="8">
        <f t="shared" si="339"/>
        <v>248.57117633997828</v>
      </c>
      <c r="AG678" s="16">
        <f t="shared" si="326"/>
        <v>1200</v>
      </c>
      <c r="AH678" s="29">
        <f t="shared" si="340"/>
        <v>59.974642005530988</v>
      </c>
      <c r="AI678" s="29">
        <f t="shared" si="341"/>
        <v>51.42882366002172</v>
      </c>
      <c r="AJ678" s="28">
        <f t="shared" si="334"/>
        <v>9.0882233208612662E-2</v>
      </c>
      <c r="AK678" s="25">
        <f t="shared" si="327"/>
        <v>0.90882233208612662</v>
      </c>
      <c r="AL678" s="26">
        <f t="shared" si="335"/>
        <v>6.8727309104132681</v>
      </c>
    </row>
    <row r="679" spans="2:38" x14ac:dyDescent="0.3">
      <c r="B679" s="6">
        <v>6520</v>
      </c>
      <c r="C679" s="8">
        <f t="shared" si="311"/>
        <v>65.2</v>
      </c>
      <c r="D679" s="8">
        <f t="shared" si="312"/>
        <v>21596.050550658849</v>
      </c>
      <c r="E679" s="8">
        <f t="shared" si="313"/>
        <v>33.122776918191242</v>
      </c>
      <c r="F679" s="8">
        <f t="shared" si="314"/>
        <v>44.301714128080782</v>
      </c>
      <c r="G679" s="8">
        <f t="shared" si="328"/>
        <v>2.2250485660981263</v>
      </c>
      <c r="H679" s="8">
        <f t="shared" si="315"/>
        <v>29.482191763723147</v>
      </c>
      <c r="I679" s="7">
        <v>101325</v>
      </c>
      <c r="J679" s="8">
        <f t="shared" si="316"/>
        <v>12596040</v>
      </c>
      <c r="K679" s="8">
        <f t="shared" si="317"/>
        <v>9417600</v>
      </c>
      <c r="L679" s="8">
        <f t="shared" si="318"/>
        <v>1950166.6020419814</v>
      </c>
      <c r="M679" s="17">
        <f t="shared" si="329"/>
        <v>123476131.90755178</v>
      </c>
      <c r="N679" s="18">
        <f t="shared" si="319"/>
        <v>124.31324944485566</v>
      </c>
      <c r="O679" s="18">
        <f t="shared" si="320"/>
        <v>92.944485566247224</v>
      </c>
      <c r="P679" s="18">
        <f t="shared" si="321"/>
        <v>19.246647935277387</v>
      </c>
      <c r="Q679" s="18">
        <f t="shared" si="322"/>
        <v>1218.614674636583</v>
      </c>
      <c r="R679" s="10">
        <f t="shared" si="323"/>
        <v>0</v>
      </c>
      <c r="S679" s="8">
        <f t="shared" si="330"/>
        <v>65.200000000000571</v>
      </c>
      <c r="T679" s="8">
        <f t="shared" si="324"/>
        <v>16.183286236437098</v>
      </c>
      <c r="U679" s="8">
        <v>0</v>
      </c>
      <c r="V679" s="8">
        <f t="shared" si="325"/>
        <v>4.3912192303979758</v>
      </c>
      <c r="W679" s="8">
        <v>0</v>
      </c>
      <c r="X679" s="15">
        <f t="shared" si="336"/>
        <v>1200</v>
      </c>
      <c r="Y679" s="8">
        <f t="shared" si="337"/>
        <v>0</v>
      </c>
      <c r="Z679" s="8">
        <f t="shared" si="338"/>
        <v>1251.5078233891461</v>
      </c>
      <c r="AA679" s="29">
        <f t="shared" si="331"/>
        <v>0</v>
      </c>
      <c r="AB679" s="8"/>
      <c r="AC679" s="8"/>
      <c r="AD679" s="8">
        <f t="shared" si="332"/>
        <v>0</v>
      </c>
      <c r="AE679" s="8">
        <f t="shared" si="333"/>
        <v>1200</v>
      </c>
      <c r="AF679" s="8">
        <f t="shared" si="339"/>
        <v>248.49217661085382</v>
      </c>
      <c r="AG679" s="16">
        <f t="shared" si="326"/>
        <v>1200</v>
      </c>
      <c r="AH679" s="29">
        <f t="shared" si="340"/>
        <v>60.078159209264058</v>
      </c>
      <c r="AI679" s="29">
        <f t="shared" si="341"/>
        <v>51.507823389146175</v>
      </c>
      <c r="AJ679" s="28">
        <f t="shared" si="334"/>
        <v>9.1021837253479967E-2</v>
      </c>
      <c r="AK679" s="25">
        <f t="shared" si="327"/>
        <v>0.91021837253479965</v>
      </c>
      <c r="AL679" s="26">
        <f t="shared" si="335"/>
        <v>6.8832700800075903</v>
      </c>
    </row>
    <row r="680" spans="2:38" x14ac:dyDescent="0.3">
      <c r="B680" s="6">
        <v>6530</v>
      </c>
      <c r="C680" s="8">
        <f t="shared" si="311"/>
        <v>65.3</v>
      </c>
      <c r="D680" s="8">
        <f t="shared" si="312"/>
        <v>21629.173327577038</v>
      </c>
      <c r="E680" s="8">
        <f t="shared" si="313"/>
        <v>33.122776918186531</v>
      </c>
      <c r="F680" s="8">
        <f t="shared" si="314"/>
        <v>44.30171412807448</v>
      </c>
      <c r="G680" s="8">
        <f t="shared" si="328"/>
        <v>2.2250485660981263</v>
      </c>
      <c r="H680" s="8">
        <f t="shared" si="315"/>
        <v>29.482191763721051</v>
      </c>
      <c r="I680" s="7">
        <v>101325</v>
      </c>
      <c r="J680" s="8">
        <f t="shared" si="316"/>
        <v>12596040</v>
      </c>
      <c r="K680" s="8">
        <f t="shared" si="317"/>
        <v>9417600</v>
      </c>
      <c r="L680" s="8">
        <f t="shared" si="318"/>
        <v>1949546.6121678127</v>
      </c>
      <c r="M680" s="17">
        <f t="shared" si="329"/>
        <v>123649971.83379035</v>
      </c>
      <c r="N680" s="18">
        <f t="shared" si="319"/>
        <v>124.31324944485566</v>
      </c>
      <c r="O680" s="18">
        <f t="shared" si="320"/>
        <v>92.944485566247224</v>
      </c>
      <c r="P680" s="18">
        <f t="shared" si="321"/>
        <v>19.240529110957933</v>
      </c>
      <c r="Q680" s="18">
        <f t="shared" si="322"/>
        <v>1220.3303413154733</v>
      </c>
      <c r="R680" s="10">
        <f t="shared" si="323"/>
        <v>0</v>
      </c>
      <c r="S680" s="8">
        <f t="shared" si="330"/>
        <v>65.300000000000566</v>
      </c>
      <c r="T680" s="8">
        <f t="shared" si="324"/>
        <v>16.183286236437098</v>
      </c>
      <c r="U680" s="8">
        <v>0</v>
      </c>
      <c r="V680" s="8">
        <f t="shared" si="325"/>
        <v>4.3898231899493032</v>
      </c>
      <c r="W680" s="8">
        <v>0</v>
      </c>
      <c r="X680" s="15">
        <f t="shared" si="336"/>
        <v>1200</v>
      </c>
      <c r="Y680" s="8">
        <f t="shared" si="337"/>
        <v>0</v>
      </c>
      <c r="Z680" s="8">
        <f t="shared" si="338"/>
        <v>1251.5868231182706</v>
      </c>
      <c r="AA680" s="29">
        <f t="shared" si="331"/>
        <v>0</v>
      </c>
      <c r="AB680" s="8"/>
      <c r="AC680" s="8"/>
      <c r="AD680" s="8">
        <f t="shared" si="332"/>
        <v>0</v>
      </c>
      <c r="AE680" s="8">
        <f t="shared" si="333"/>
        <v>1200</v>
      </c>
      <c r="AF680" s="8">
        <f t="shared" si="339"/>
        <v>248.41317688172936</v>
      </c>
      <c r="AG680" s="16">
        <f t="shared" si="326"/>
        <v>1200</v>
      </c>
      <c r="AH680" s="29">
        <f t="shared" si="340"/>
        <v>60.181676412997113</v>
      </c>
      <c r="AI680" s="29">
        <f t="shared" si="341"/>
        <v>51.586823118270637</v>
      </c>
      <c r="AJ680" s="28">
        <f t="shared" si="334"/>
        <v>9.1161441298347273E-2</v>
      </c>
      <c r="AK680" s="25">
        <f t="shared" si="327"/>
        <v>0.91161441298347268</v>
      </c>
      <c r="AL680" s="26">
        <f t="shared" si="335"/>
        <v>6.8938092524019394</v>
      </c>
    </row>
    <row r="681" spans="2:38" x14ac:dyDescent="0.3">
      <c r="B681" s="6">
        <v>6540</v>
      </c>
      <c r="C681" s="8">
        <f t="shared" si="311"/>
        <v>65.400000000000006</v>
      </c>
      <c r="D681" s="8">
        <f t="shared" si="312"/>
        <v>21662.296104495228</v>
      </c>
      <c r="E681" s="8">
        <f t="shared" si="313"/>
        <v>33.122776918191242</v>
      </c>
      <c r="F681" s="8">
        <f t="shared" si="314"/>
        <v>44.301714128080782</v>
      </c>
      <c r="G681" s="8">
        <f t="shared" si="328"/>
        <v>2.2250485660981263</v>
      </c>
      <c r="H681" s="8">
        <f t="shared" si="315"/>
        <v>29.482191763723147</v>
      </c>
      <c r="I681" s="7">
        <v>101325</v>
      </c>
      <c r="J681" s="8">
        <f t="shared" si="316"/>
        <v>12596040</v>
      </c>
      <c r="K681" s="8">
        <f t="shared" si="317"/>
        <v>9417600</v>
      </c>
      <c r="L681" s="8">
        <f t="shared" si="318"/>
        <v>1948926.6222936439</v>
      </c>
      <c r="M681" s="17">
        <f t="shared" si="329"/>
        <v>123823811.76002894</v>
      </c>
      <c r="N681" s="18">
        <f t="shared" si="319"/>
        <v>124.31324944485566</v>
      </c>
      <c r="O681" s="18">
        <f t="shared" si="320"/>
        <v>92.944485566247224</v>
      </c>
      <c r="P681" s="18">
        <f t="shared" si="321"/>
        <v>19.234410286638479</v>
      </c>
      <c r="Q681" s="18">
        <f t="shared" si="322"/>
        <v>1222.0460079943641</v>
      </c>
      <c r="R681" s="10">
        <f t="shared" si="323"/>
        <v>0</v>
      </c>
      <c r="S681" s="8">
        <f t="shared" si="330"/>
        <v>65.40000000000056</v>
      </c>
      <c r="T681" s="8">
        <f t="shared" si="324"/>
        <v>16.183286236437098</v>
      </c>
      <c r="U681" s="8">
        <v>0</v>
      </c>
      <c r="V681" s="8">
        <f t="shared" si="325"/>
        <v>4.3884271495006297</v>
      </c>
      <c r="W681" s="8">
        <v>0</v>
      </c>
      <c r="X681" s="15">
        <f t="shared" si="336"/>
        <v>1200</v>
      </c>
      <c r="Y681" s="8">
        <f t="shared" si="337"/>
        <v>0</v>
      </c>
      <c r="Z681" s="8">
        <f t="shared" si="338"/>
        <v>1251.665822847395</v>
      </c>
      <c r="AA681" s="29">
        <f t="shared" si="331"/>
        <v>0</v>
      </c>
      <c r="AB681" s="8"/>
      <c r="AC681" s="8"/>
      <c r="AD681" s="8">
        <f t="shared" si="332"/>
        <v>0</v>
      </c>
      <c r="AE681" s="8">
        <f t="shared" si="333"/>
        <v>1200</v>
      </c>
      <c r="AF681" s="8">
        <f t="shared" si="339"/>
        <v>248.33417715260489</v>
      </c>
      <c r="AG681" s="16">
        <f t="shared" si="326"/>
        <v>1200</v>
      </c>
      <c r="AH681" s="29">
        <f t="shared" si="340"/>
        <v>60.285193616730183</v>
      </c>
      <c r="AI681" s="29">
        <f t="shared" si="341"/>
        <v>51.665822847395113</v>
      </c>
      <c r="AJ681" s="28">
        <f t="shared" si="334"/>
        <v>9.1301045343214607E-2</v>
      </c>
      <c r="AK681" s="25">
        <f t="shared" si="327"/>
        <v>0.91301045343214604</v>
      </c>
      <c r="AL681" s="26">
        <f t="shared" si="335"/>
        <v>6.9043484275834741</v>
      </c>
    </row>
    <row r="682" spans="2:38" x14ac:dyDescent="0.3">
      <c r="B682" s="6">
        <v>6550</v>
      </c>
      <c r="C682" s="8">
        <f t="shared" si="311"/>
        <v>65.5</v>
      </c>
      <c r="D682" s="8">
        <f t="shared" si="312"/>
        <v>21695.418881413414</v>
      </c>
      <c r="E682" s="8">
        <f t="shared" si="313"/>
        <v>33.122776918186531</v>
      </c>
      <c r="F682" s="8">
        <f t="shared" si="314"/>
        <v>44.30171412807448</v>
      </c>
      <c r="G682" s="8">
        <f t="shared" si="328"/>
        <v>2.2250485660981263</v>
      </c>
      <c r="H682" s="8">
        <f t="shared" si="315"/>
        <v>29.482191763721051</v>
      </c>
      <c r="I682" s="7">
        <v>101325</v>
      </c>
      <c r="J682" s="8">
        <f t="shared" si="316"/>
        <v>12596040</v>
      </c>
      <c r="K682" s="8">
        <f t="shared" si="317"/>
        <v>9417600</v>
      </c>
      <c r="L682" s="8">
        <f t="shared" si="318"/>
        <v>1948306.6324194751</v>
      </c>
      <c r="M682" s="17">
        <f t="shared" si="329"/>
        <v>123997651.68626751</v>
      </c>
      <c r="N682" s="18">
        <f t="shared" si="319"/>
        <v>124.31324944485566</v>
      </c>
      <c r="O682" s="18">
        <f t="shared" si="320"/>
        <v>92.944485566247224</v>
      </c>
      <c r="P682" s="18">
        <f t="shared" si="321"/>
        <v>19.228291462319024</v>
      </c>
      <c r="Q682" s="18">
        <f t="shared" si="322"/>
        <v>1223.7616746732544</v>
      </c>
      <c r="R682" s="10">
        <f t="shared" si="323"/>
        <v>0</v>
      </c>
      <c r="S682" s="8">
        <f t="shared" si="330"/>
        <v>65.500000000000554</v>
      </c>
      <c r="T682" s="8">
        <f t="shared" si="324"/>
        <v>16.183286236437098</v>
      </c>
      <c r="U682" s="8">
        <v>0</v>
      </c>
      <c r="V682" s="8">
        <f t="shared" si="325"/>
        <v>4.3870311090519563</v>
      </c>
      <c r="W682" s="8">
        <v>0</v>
      </c>
      <c r="X682" s="15">
        <f t="shared" si="336"/>
        <v>1200</v>
      </c>
      <c r="Y682" s="8">
        <f t="shared" si="337"/>
        <v>0</v>
      </c>
      <c r="Z682" s="8">
        <f t="shared" si="338"/>
        <v>1251.7448225765195</v>
      </c>
      <c r="AA682" s="29">
        <f t="shared" si="331"/>
        <v>0</v>
      </c>
      <c r="AB682" s="8"/>
      <c r="AC682" s="8"/>
      <c r="AD682" s="8">
        <f t="shared" si="332"/>
        <v>0</v>
      </c>
      <c r="AE682" s="8">
        <f t="shared" si="333"/>
        <v>1200</v>
      </c>
      <c r="AF682" s="8">
        <f t="shared" si="339"/>
        <v>248.25517742348043</v>
      </c>
      <c r="AG682" s="16">
        <f t="shared" si="326"/>
        <v>1200</v>
      </c>
      <c r="AH682" s="29">
        <f t="shared" si="340"/>
        <v>60.388710820463224</v>
      </c>
      <c r="AI682" s="29">
        <f t="shared" si="341"/>
        <v>51.74482257651956</v>
      </c>
      <c r="AJ682" s="28">
        <f t="shared" si="334"/>
        <v>9.1440649388081885E-2</v>
      </c>
      <c r="AK682" s="25">
        <f t="shared" si="327"/>
        <v>0.91440649388081885</v>
      </c>
      <c r="AL682" s="26">
        <f t="shared" si="335"/>
        <v>6.9148876055394304</v>
      </c>
    </row>
    <row r="683" spans="2:38" x14ac:dyDescent="0.3">
      <c r="B683" s="6">
        <v>6560</v>
      </c>
      <c r="C683" s="8">
        <f t="shared" si="311"/>
        <v>65.599999999999994</v>
      </c>
      <c r="D683" s="8">
        <f t="shared" si="312"/>
        <v>21728.5416583316</v>
      </c>
      <c r="E683" s="8">
        <f t="shared" si="313"/>
        <v>33.122776918186531</v>
      </c>
      <c r="F683" s="8">
        <f t="shared" si="314"/>
        <v>44.30171412807448</v>
      </c>
      <c r="G683" s="8">
        <f t="shared" si="328"/>
        <v>2.2250485660981263</v>
      </c>
      <c r="H683" s="8">
        <f t="shared" si="315"/>
        <v>29.482191763721051</v>
      </c>
      <c r="I683" s="7">
        <v>101325</v>
      </c>
      <c r="J683" s="8">
        <f t="shared" si="316"/>
        <v>12596040</v>
      </c>
      <c r="K683" s="8">
        <f t="shared" si="317"/>
        <v>9417600</v>
      </c>
      <c r="L683" s="8">
        <f t="shared" si="318"/>
        <v>1947686.6425453064</v>
      </c>
      <c r="M683" s="17">
        <f t="shared" si="329"/>
        <v>124171491.61250608</v>
      </c>
      <c r="N683" s="18">
        <f t="shared" si="319"/>
        <v>124.31324944485566</v>
      </c>
      <c r="O683" s="18">
        <f t="shared" si="320"/>
        <v>92.944485566247224</v>
      </c>
      <c r="P683" s="18">
        <f t="shared" si="321"/>
        <v>19.22217263799957</v>
      </c>
      <c r="Q683" s="18">
        <f t="shared" si="322"/>
        <v>1225.4773413521448</v>
      </c>
      <c r="R683" s="10">
        <f t="shared" si="323"/>
        <v>0</v>
      </c>
      <c r="S683" s="8">
        <f t="shared" si="330"/>
        <v>65.600000000000549</v>
      </c>
      <c r="T683" s="8">
        <f t="shared" si="324"/>
        <v>16.183286236437098</v>
      </c>
      <c r="U683" s="8">
        <v>0</v>
      </c>
      <c r="V683" s="8">
        <f t="shared" si="325"/>
        <v>4.3856350686032846</v>
      </c>
      <c r="W683" s="8">
        <v>0</v>
      </c>
      <c r="X683" s="15">
        <f t="shared" si="336"/>
        <v>1200</v>
      </c>
      <c r="Y683" s="8">
        <f t="shared" si="337"/>
        <v>0</v>
      </c>
      <c r="Z683" s="8">
        <f t="shared" si="338"/>
        <v>1251.8238223056439</v>
      </c>
      <c r="AA683" s="29">
        <f t="shared" si="331"/>
        <v>0</v>
      </c>
      <c r="AB683" s="8"/>
      <c r="AC683" s="8"/>
      <c r="AD683" s="8">
        <f t="shared" si="332"/>
        <v>0</v>
      </c>
      <c r="AE683" s="8">
        <f t="shared" si="333"/>
        <v>1200</v>
      </c>
      <c r="AF683" s="8">
        <f t="shared" si="339"/>
        <v>248.176177694356</v>
      </c>
      <c r="AG683" s="16">
        <f t="shared" si="326"/>
        <v>1200</v>
      </c>
      <c r="AH683" s="29">
        <f t="shared" si="340"/>
        <v>60.492228024196265</v>
      </c>
      <c r="AI683" s="29">
        <f t="shared" si="341"/>
        <v>51.823822305644008</v>
      </c>
      <c r="AJ683" s="28">
        <f t="shared" si="334"/>
        <v>9.1580253432949163E-2</v>
      </c>
      <c r="AK683" s="25">
        <f t="shared" si="327"/>
        <v>0.91580253432949166</v>
      </c>
      <c r="AL683" s="26">
        <f t="shared" si="335"/>
        <v>6.9254267862571233</v>
      </c>
    </row>
    <row r="684" spans="2:38" x14ac:dyDescent="0.3">
      <c r="B684" s="6">
        <v>6570</v>
      </c>
      <c r="C684" s="8">
        <f t="shared" si="311"/>
        <v>65.7</v>
      </c>
      <c r="D684" s="8">
        <f t="shared" si="312"/>
        <v>21761.664435249793</v>
      </c>
      <c r="E684" s="8">
        <f t="shared" si="313"/>
        <v>33.122776918191242</v>
      </c>
      <c r="F684" s="8">
        <f t="shared" si="314"/>
        <v>44.301714128080782</v>
      </c>
      <c r="G684" s="8">
        <f t="shared" si="328"/>
        <v>2.2250485660981263</v>
      </c>
      <c r="H684" s="8">
        <f t="shared" si="315"/>
        <v>29.482191763723147</v>
      </c>
      <c r="I684" s="7">
        <v>101325</v>
      </c>
      <c r="J684" s="8">
        <f t="shared" si="316"/>
        <v>12596040</v>
      </c>
      <c r="K684" s="8">
        <f t="shared" si="317"/>
        <v>9417600</v>
      </c>
      <c r="L684" s="8">
        <f t="shared" si="318"/>
        <v>1947066.6526711376</v>
      </c>
      <c r="M684" s="17">
        <f t="shared" si="329"/>
        <v>124345331.53874467</v>
      </c>
      <c r="N684" s="18">
        <f t="shared" si="319"/>
        <v>124.31324944485566</v>
      </c>
      <c r="O684" s="18">
        <f t="shared" si="320"/>
        <v>92.944485566247224</v>
      </c>
      <c r="P684" s="18">
        <f t="shared" si="321"/>
        <v>19.216053813680116</v>
      </c>
      <c r="Q684" s="18">
        <f t="shared" si="322"/>
        <v>1227.1930080310356</v>
      </c>
      <c r="R684" s="10">
        <f t="shared" si="323"/>
        <v>0</v>
      </c>
      <c r="S684" s="8">
        <f t="shared" si="330"/>
        <v>65.700000000000543</v>
      </c>
      <c r="T684" s="8">
        <f t="shared" si="324"/>
        <v>16.183286236437098</v>
      </c>
      <c r="U684" s="8">
        <v>0</v>
      </c>
      <c r="V684" s="8">
        <f t="shared" si="325"/>
        <v>4.3842390281546111</v>
      </c>
      <c r="W684" s="8">
        <v>0</v>
      </c>
      <c r="X684" s="15">
        <f t="shared" si="336"/>
        <v>1200</v>
      </c>
      <c r="Y684" s="8">
        <f t="shared" si="337"/>
        <v>0</v>
      </c>
      <c r="Z684" s="8">
        <f t="shared" si="338"/>
        <v>1251.9028220347684</v>
      </c>
      <c r="AA684" s="29">
        <f t="shared" si="331"/>
        <v>0</v>
      </c>
      <c r="AB684" s="8"/>
      <c r="AC684" s="8"/>
      <c r="AD684" s="8">
        <f t="shared" si="332"/>
        <v>0</v>
      </c>
      <c r="AE684" s="8">
        <f t="shared" si="333"/>
        <v>1200</v>
      </c>
      <c r="AF684" s="8">
        <f t="shared" si="339"/>
        <v>248.09717796523154</v>
      </c>
      <c r="AG684" s="16">
        <f t="shared" si="326"/>
        <v>1200</v>
      </c>
      <c r="AH684" s="29">
        <f t="shared" si="340"/>
        <v>60.595745227929342</v>
      </c>
      <c r="AI684" s="29">
        <f t="shared" si="341"/>
        <v>51.902822034768469</v>
      </c>
      <c r="AJ684" s="28">
        <f t="shared" si="334"/>
        <v>9.1719857477816483E-2</v>
      </c>
      <c r="AK684" s="25">
        <f t="shared" si="327"/>
        <v>0.9171985747781648</v>
      </c>
      <c r="AL684" s="26">
        <f t="shared" si="335"/>
        <v>6.9359659697239433</v>
      </c>
    </row>
    <row r="685" spans="2:38" x14ac:dyDescent="0.3">
      <c r="B685" s="6">
        <v>6580</v>
      </c>
      <c r="C685" s="8">
        <f t="shared" si="311"/>
        <v>65.8</v>
      </c>
      <c r="D685" s="8">
        <f t="shared" si="312"/>
        <v>21794.787212167979</v>
      </c>
      <c r="E685" s="8">
        <f t="shared" si="313"/>
        <v>33.122776918186531</v>
      </c>
      <c r="F685" s="8">
        <f t="shared" si="314"/>
        <v>44.30171412807448</v>
      </c>
      <c r="G685" s="8">
        <f t="shared" si="328"/>
        <v>2.2250485660981263</v>
      </c>
      <c r="H685" s="8">
        <f t="shared" si="315"/>
        <v>29.482191763721051</v>
      </c>
      <c r="I685" s="7">
        <v>101325</v>
      </c>
      <c r="J685" s="8">
        <f t="shared" si="316"/>
        <v>12596040</v>
      </c>
      <c r="K685" s="8">
        <f t="shared" si="317"/>
        <v>9417600</v>
      </c>
      <c r="L685" s="8">
        <f t="shared" si="318"/>
        <v>1946446.6627969688</v>
      </c>
      <c r="M685" s="17">
        <f t="shared" si="329"/>
        <v>124519171.46498324</v>
      </c>
      <c r="N685" s="18">
        <f t="shared" si="319"/>
        <v>124.31324944485566</v>
      </c>
      <c r="O685" s="18">
        <f t="shared" si="320"/>
        <v>92.944485566247224</v>
      </c>
      <c r="P685" s="18">
        <f t="shared" si="321"/>
        <v>19.209934989360658</v>
      </c>
      <c r="Q685" s="18">
        <f t="shared" si="322"/>
        <v>1228.9086747099259</v>
      </c>
      <c r="R685" s="10">
        <f t="shared" si="323"/>
        <v>0</v>
      </c>
      <c r="S685" s="8">
        <f t="shared" si="330"/>
        <v>65.800000000000537</v>
      </c>
      <c r="T685" s="8">
        <f t="shared" si="324"/>
        <v>16.183286236437098</v>
      </c>
      <c r="U685" s="8">
        <v>0</v>
      </c>
      <c r="V685" s="8">
        <f t="shared" si="325"/>
        <v>4.3828429877059385</v>
      </c>
      <c r="W685" s="8">
        <v>0</v>
      </c>
      <c r="X685" s="15">
        <f t="shared" si="336"/>
        <v>1200</v>
      </c>
      <c r="Y685" s="8">
        <f t="shared" si="337"/>
        <v>0</v>
      </c>
      <c r="Z685" s="8">
        <f t="shared" si="338"/>
        <v>1251.9818217638929</v>
      </c>
      <c r="AA685" s="29">
        <f t="shared" si="331"/>
        <v>0</v>
      </c>
      <c r="AB685" s="8"/>
      <c r="AC685" s="8"/>
      <c r="AD685" s="8">
        <f t="shared" si="332"/>
        <v>0</v>
      </c>
      <c r="AE685" s="8">
        <f t="shared" si="333"/>
        <v>1200</v>
      </c>
      <c r="AF685" s="8">
        <f t="shared" si="339"/>
        <v>248.01817823610708</v>
      </c>
      <c r="AG685" s="16">
        <f t="shared" si="326"/>
        <v>1200</v>
      </c>
      <c r="AH685" s="29">
        <f t="shared" si="340"/>
        <v>60.699262431662383</v>
      </c>
      <c r="AI685" s="29">
        <f t="shared" si="341"/>
        <v>51.981821763892924</v>
      </c>
      <c r="AJ685" s="28">
        <f t="shared" si="334"/>
        <v>9.1859461522683775E-2</v>
      </c>
      <c r="AK685" s="25">
        <f t="shared" si="327"/>
        <v>0.91859461522683772</v>
      </c>
      <c r="AL685" s="26">
        <f t="shared" si="335"/>
        <v>6.9465051559273592</v>
      </c>
    </row>
    <row r="686" spans="2:38" x14ac:dyDescent="0.3">
      <c r="B686" s="6">
        <v>6590</v>
      </c>
      <c r="C686" s="8">
        <f t="shared" si="311"/>
        <v>65.900000000000006</v>
      </c>
      <c r="D686" s="8">
        <f t="shared" si="312"/>
        <v>21827.909989086169</v>
      </c>
      <c r="E686" s="8">
        <f t="shared" si="313"/>
        <v>33.122776918191242</v>
      </c>
      <c r="F686" s="8">
        <f t="shared" si="314"/>
        <v>44.301714128080782</v>
      </c>
      <c r="G686" s="8">
        <f t="shared" si="328"/>
        <v>2.2250485660981263</v>
      </c>
      <c r="H686" s="8">
        <f t="shared" si="315"/>
        <v>29.482191763723147</v>
      </c>
      <c r="I686" s="7">
        <v>101325</v>
      </c>
      <c r="J686" s="8">
        <f t="shared" si="316"/>
        <v>12596040</v>
      </c>
      <c r="K686" s="8">
        <f t="shared" si="317"/>
        <v>9417600</v>
      </c>
      <c r="L686" s="8">
        <f t="shared" si="318"/>
        <v>1945826.6729228001</v>
      </c>
      <c r="M686" s="17">
        <f t="shared" si="329"/>
        <v>124693011.39122184</v>
      </c>
      <c r="N686" s="18">
        <f t="shared" si="319"/>
        <v>124.31324944485566</v>
      </c>
      <c r="O686" s="18">
        <f t="shared" si="320"/>
        <v>92.944485566247224</v>
      </c>
      <c r="P686" s="18">
        <f t="shared" si="321"/>
        <v>19.203816165041204</v>
      </c>
      <c r="Q686" s="18">
        <f t="shared" si="322"/>
        <v>1230.6243413888164</v>
      </c>
      <c r="R686" s="10">
        <f t="shared" si="323"/>
        <v>0</v>
      </c>
      <c r="S686" s="8">
        <f t="shared" si="330"/>
        <v>65.900000000000531</v>
      </c>
      <c r="T686" s="8">
        <f t="shared" si="324"/>
        <v>16.183286236437098</v>
      </c>
      <c r="U686" s="8">
        <v>0</v>
      </c>
      <c r="V686" s="8">
        <f t="shared" si="325"/>
        <v>4.381446947257265</v>
      </c>
      <c r="W686" s="8">
        <v>0</v>
      </c>
      <c r="X686" s="15">
        <f t="shared" si="336"/>
        <v>1200</v>
      </c>
      <c r="Y686" s="8">
        <f t="shared" si="337"/>
        <v>0</v>
      </c>
      <c r="Z686" s="8">
        <f t="shared" si="338"/>
        <v>1252.0608214930173</v>
      </c>
      <c r="AA686" s="29">
        <f t="shared" si="331"/>
        <v>0</v>
      </c>
      <c r="AB686" s="8"/>
      <c r="AC686" s="8"/>
      <c r="AD686" s="8">
        <f t="shared" si="332"/>
        <v>0</v>
      </c>
      <c r="AE686" s="8">
        <f t="shared" si="333"/>
        <v>1200</v>
      </c>
      <c r="AF686" s="8">
        <f t="shared" si="339"/>
        <v>247.93917850698261</v>
      </c>
      <c r="AG686" s="16">
        <f t="shared" si="326"/>
        <v>1200</v>
      </c>
      <c r="AH686" s="29">
        <f t="shared" si="340"/>
        <v>60.802779635395453</v>
      </c>
      <c r="AI686" s="29">
        <f t="shared" si="341"/>
        <v>52.060821493017393</v>
      </c>
      <c r="AJ686" s="28">
        <f t="shared" si="334"/>
        <v>9.1999065567551094E-2</v>
      </c>
      <c r="AK686" s="25">
        <f t="shared" si="327"/>
        <v>0.91999065567551097</v>
      </c>
      <c r="AL686" s="26">
        <f t="shared" si="335"/>
        <v>6.9570443448549142</v>
      </c>
    </row>
    <row r="687" spans="2:38" x14ac:dyDescent="0.3">
      <c r="B687" s="6">
        <v>6600</v>
      </c>
      <c r="C687" s="8">
        <f t="shared" si="311"/>
        <v>66</v>
      </c>
      <c r="D687" s="8">
        <f t="shared" si="312"/>
        <v>21861.032766004355</v>
      </c>
      <c r="E687" s="8">
        <f t="shared" si="313"/>
        <v>33.122776918186531</v>
      </c>
      <c r="F687" s="8">
        <f t="shared" si="314"/>
        <v>44.30171412807448</v>
      </c>
      <c r="G687" s="8">
        <f t="shared" si="328"/>
        <v>2.2250485660981263</v>
      </c>
      <c r="H687" s="8">
        <f t="shared" si="315"/>
        <v>29.482191763721051</v>
      </c>
      <c r="I687" s="7">
        <v>101325</v>
      </c>
      <c r="J687" s="8">
        <f t="shared" si="316"/>
        <v>12596040</v>
      </c>
      <c r="K687" s="8">
        <f t="shared" si="317"/>
        <v>9417600</v>
      </c>
      <c r="L687" s="8">
        <f t="shared" si="318"/>
        <v>1945206.6830486313</v>
      </c>
      <c r="M687" s="17">
        <f t="shared" si="329"/>
        <v>124866851.3174604</v>
      </c>
      <c r="N687" s="18">
        <f t="shared" si="319"/>
        <v>124.31324944485566</v>
      </c>
      <c r="O687" s="18">
        <f t="shared" si="320"/>
        <v>92.944485566247224</v>
      </c>
      <c r="P687" s="18">
        <f t="shared" si="321"/>
        <v>19.197697340721749</v>
      </c>
      <c r="Q687" s="18">
        <f t="shared" si="322"/>
        <v>1232.340008067707</v>
      </c>
      <c r="R687" s="10">
        <f t="shared" si="323"/>
        <v>0</v>
      </c>
      <c r="S687" s="8">
        <f t="shared" si="330"/>
        <v>66.000000000000526</v>
      </c>
      <c r="T687" s="8">
        <f t="shared" si="324"/>
        <v>16.183286236437098</v>
      </c>
      <c r="U687" s="8">
        <v>0</v>
      </c>
      <c r="V687" s="8">
        <f t="shared" si="325"/>
        <v>4.3800509068085924</v>
      </c>
      <c r="W687" s="8">
        <v>0</v>
      </c>
      <c r="X687" s="15">
        <f t="shared" si="336"/>
        <v>1200</v>
      </c>
      <c r="Y687" s="8">
        <f t="shared" si="337"/>
        <v>0</v>
      </c>
      <c r="Z687" s="8">
        <f t="shared" si="338"/>
        <v>1252.1398212221418</v>
      </c>
      <c r="AA687" s="29">
        <f t="shared" si="331"/>
        <v>0</v>
      </c>
      <c r="AB687" s="8"/>
      <c r="AC687" s="8"/>
      <c r="AD687" s="8">
        <f t="shared" si="332"/>
        <v>0</v>
      </c>
      <c r="AE687" s="8">
        <f t="shared" si="333"/>
        <v>1200</v>
      </c>
      <c r="AF687" s="8">
        <f t="shared" si="339"/>
        <v>247.86017877785815</v>
      </c>
      <c r="AG687" s="16">
        <f t="shared" si="326"/>
        <v>1200</v>
      </c>
      <c r="AH687" s="29">
        <f t="shared" si="340"/>
        <v>60.906296839128501</v>
      </c>
      <c r="AI687" s="29">
        <f t="shared" si="341"/>
        <v>52.139821222141848</v>
      </c>
      <c r="AJ687" s="28">
        <f t="shared" si="334"/>
        <v>9.2138669612418386E-2</v>
      </c>
      <c r="AK687" s="25">
        <f t="shared" si="327"/>
        <v>0.92138669612418389</v>
      </c>
      <c r="AL687" s="26">
        <f t="shared" si="335"/>
        <v>6.9675835364942289</v>
      </c>
    </row>
    <row r="688" spans="2:38" x14ac:dyDescent="0.3">
      <c r="B688" s="6">
        <v>6610</v>
      </c>
      <c r="C688" s="8">
        <f t="shared" si="311"/>
        <v>66.099999999999994</v>
      </c>
      <c r="D688" s="8">
        <f t="shared" si="312"/>
        <v>21894.155542922545</v>
      </c>
      <c r="E688" s="8">
        <f t="shared" si="313"/>
        <v>33.122776918186531</v>
      </c>
      <c r="F688" s="8">
        <f t="shared" si="314"/>
        <v>44.30171412807448</v>
      </c>
      <c r="G688" s="8">
        <f t="shared" si="328"/>
        <v>2.2250485660981263</v>
      </c>
      <c r="H688" s="8">
        <f t="shared" si="315"/>
        <v>29.482191763721051</v>
      </c>
      <c r="I688" s="7">
        <v>101325</v>
      </c>
      <c r="J688" s="8">
        <f t="shared" si="316"/>
        <v>12596040</v>
      </c>
      <c r="K688" s="8">
        <f t="shared" si="317"/>
        <v>9417600</v>
      </c>
      <c r="L688" s="8">
        <f t="shared" si="318"/>
        <v>1944586.6931744625</v>
      </c>
      <c r="M688" s="17">
        <f t="shared" si="329"/>
        <v>125040691.24369897</v>
      </c>
      <c r="N688" s="18">
        <f t="shared" si="319"/>
        <v>124.31324944485566</v>
      </c>
      <c r="O688" s="18">
        <f t="shared" si="320"/>
        <v>92.944485566247224</v>
      </c>
      <c r="P688" s="18">
        <f t="shared" si="321"/>
        <v>19.191578516402295</v>
      </c>
      <c r="Q688" s="18">
        <f t="shared" si="322"/>
        <v>1234.0556747465973</v>
      </c>
      <c r="R688" s="10">
        <f t="shared" si="323"/>
        <v>0</v>
      </c>
      <c r="S688" s="8">
        <f t="shared" si="330"/>
        <v>66.10000000000052</v>
      </c>
      <c r="T688" s="8">
        <f t="shared" si="324"/>
        <v>16.183286236437098</v>
      </c>
      <c r="U688" s="8">
        <v>0</v>
      </c>
      <c r="V688" s="8">
        <f t="shared" si="325"/>
        <v>4.378654866359919</v>
      </c>
      <c r="W688" s="8">
        <v>0</v>
      </c>
      <c r="X688" s="15">
        <f t="shared" si="336"/>
        <v>1200</v>
      </c>
      <c r="Y688" s="8">
        <f t="shared" si="337"/>
        <v>0</v>
      </c>
      <c r="Z688" s="8">
        <f t="shared" si="338"/>
        <v>1252.2188209512663</v>
      </c>
      <c r="AA688" s="29">
        <f t="shared" si="331"/>
        <v>0</v>
      </c>
      <c r="AB688" s="8"/>
      <c r="AC688" s="8"/>
      <c r="AD688" s="8">
        <f t="shared" si="332"/>
        <v>0</v>
      </c>
      <c r="AE688" s="8">
        <f t="shared" si="333"/>
        <v>1200</v>
      </c>
      <c r="AF688" s="8">
        <f t="shared" si="339"/>
        <v>247.78117904873369</v>
      </c>
      <c r="AG688" s="16">
        <f t="shared" si="326"/>
        <v>1200</v>
      </c>
      <c r="AH688" s="29">
        <f t="shared" si="340"/>
        <v>61.009814042861549</v>
      </c>
      <c r="AI688" s="29">
        <f t="shared" si="341"/>
        <v>52.218820951266302</v>
      </c>
      <c r="AJ688" s="28">
        <f t="shared" si="334"/>
        <v>9.2278273657285678E-2</v>
      </c>
      <c r="AK688" s="25">
        <f t="shared" si="327"/>
        <v>0.92278273657285681</v>
      </c>
      <c r="AL688" s="26">
        <f t="shared" si="335"/>
        <v>6.9781227308329976</v>
      </c>
    </row>
    <row r="689" spans="2:38" x14ac:dyDescent="0.3">
      <c r="B689" s="6">
        <v>6620</v>
      </c>
      <c r="C689" s="8">
        <f t="shared" si="311"/>
        <v>66.2</v>
      </c>
      <c r="D689" s="8">
        <f t="shared" si="312"/>
        <v>21927.278319840734</v>
      </c>
      <c r="E689" s="8">
        <f t="shared" si="313"/>
        <v>33.122776918191242</v>
      </c>
      <c r="F689" s="8">
        <f t="shared" si="314"/>
        <v>44.301714128080782</v>
      </c>
      <c r="G689" s="8">
        <f t="shared" si="328"/>
        <v>2.2250485660981263</v>
      </c>
      <c r="H689" s="8">
        <f t="shared" si="315"/>
        <v>29.482191763723147</v>
      </c>
      <c r="I689" s="7">
        <v>101325</v>
      </c>
      <c r="J689" s="8">
        <f t="shared" si="316"/>
        <v>12596040</v>
      </c>
      <c r="K689" s="8">
        <f t="shared" si="317"/>
        <v>9417600</v>
      </c>
      <c r="L689" s="8">
        <f t="shared" si="318"/>
        <v>1943966.7033002938</v>
      </c>
      <c r="M689" s="17">
        <f t="shared" si="329"/>
        <v>125214531.16993757</v>
      </c>
      <c r="N689" s="18">
        <f t="shared" si="319"/>
        <v>124.31324944485566</v>
      </c>
      <c r="O689" s="18">
        <f t="shared" si="320"/>
        <v>92.944485566247224</v>
      </c>
      <c r="P689" s="18">
        <f t="shared" si="321"/>
        <v>19.185459692082841</v>
      </c>
      <c r="Q689" s="18">
        <f t="shared" si="322"/>
        <v>1235.7713414254879</v>
      </c>
      <c r="R689" s="10">
        <f t="shared" si="323"/>
        <v>0</v>
      </c>
      <c r="S689" s="8">
        <f t="shared" si="330"/>
        <v>66.200000000000514</v>
      </c>
      <c r="T689" s="8">
        <f t="shared" si="324"/>
        <v>16.183286236437098</v>
      </c>
      <c r="U689" s="8">
        <v>0</v>
      </c>
      <c r="V689" s="8">
        <f t="shared" si="325"/>
        <v>4.3772588259112464</v>
      </c>
      <c r="W689" s="8">
        <v>0</v>
      </c>
      <c r="X689" s="15">
        <f t="shared" si="336"/>
        <v>1200</v>
      </c>
      <c r="Y689" s="8">
        <f t="shared" si="337"/>
        <v>0</v>
      </c>
      <c r="Z689" s="8">
        <f t="shared" si="338"/>
        <v>1252.2978206803907</v>
      </c>
      <c r="AA689" s="29">
        <f t="shared" si="331"/>
        <v>0</v>
      </c>
      <c r="AB689" s="8"/>
      <c r="AC689" s="8"/>
      <c r="AD689" s="8">
        <f t="shared" si="332"/>
        <v>0</v>
      </c>
      <c r="AE689" s="8">
        <f t="shared" si="333"/>
        <v>1200</v>
      </c>
      <c r="AF689" s="8">
        <f t="shared" si="339"/>
        <v>247.70217931960923</v>
      </c>
      <c r="AG689" s="16">
        <f t="shared" si="326"/>
        <v>1200</v>
      </c>
      <c r="AH689" s="29">
        <f t="shared" si="340"/>
        <v>61.113331246594626</v>
      </c>
      <c r="AI689" s="29">
        <f t="shared" si="341"/>
        <v>52.297820680390764</v>
      </c>
      <c r="AJ689" s="28">
        <f t="shared" si="334"/>
        <v>9.2417877702152998E-2</v>
      </c>
      <c r="AK689" s="25">
        <f t="shared" si="327"/>
        <v>0.92417877702152995</v>
      </c>
      <c r="AL689" s="26">
        <f t="shared" si="335"/>
        <v>6.9886619278589892</v>
      </c>
    </row>
    <row r="690" spans="2:38" x14ac:dyDescent="0.3">
      <c r="B690" s="6">
        <v>6630</v>
      </c>
      <c r="C690" s="8">
        <f t="shared" si="311"/>
        <v>66.3</v>
      </c>
      <c r="D690" s="8">
        <f t="shared" si="312"/>
        <v>21960.40109675892</v>
      </c>
      <c r="E690" s="8">
        <f t="shared" si="313"/>
        <v>33.122776918186531</v>
      </c>
      <c r="F690" s="8">
        <f t="shared" si="314"/>
        <v>44.30171412807448</v>
      </c>
      <c r="G690" s="8">
        <f t="shared" si="328"/>
        <v>2.2250485660981263</v>
      </c>
      <c r="H690" s="8">
        <f t="shared" si="315"/>
        <v>29.482191763721051</v>
      </c>
      <c r="I690" s="7">
        <v>101325</v>
      </c>
      <c r="J690" s="8">
        <f t="shared" si="316"/>
        <v>12596040</v>
      </c>
      <c r="K690" s="8">
        <f t="shared" si="317"/>
        <v>9417600</v>
      </c>
      <c r="L690" s="8">
        <f t="shared" si="318"/>
        <v>1943346.713426125</v>
      </c>
      <c r="M690" s="17">
        <f t="shared" si="329"/>
        <v>125388371.09617613</v>
      </c>
      <c r="N690" s="18">
        <f t="shared" si="319"/>
        <v>124.31324944485566</v>
      </c>
      <c r="O690" s="18">
        <f t="shared" si="320"/>
        <v>92.944485566247224</v>
      </c>
      <c r="P690" s="18">
        <f t="shared" si="321"/>
        <v>19.179340867763386</v>
      </c>
      <c r="Q690" s="18">
        <f t="shared" si="322"/>
        <v>1237.4870081043782</v>
      </c>
      <c r="R690" s="10">
        <f t="shared" si="323"/>
        <v>0</v>
      </c>
      <c r="S690" s="8">
        <f t="shared" si="330"/>
        <v>66.300000000000509</v>
      </c>
      <c r="T690" s="8">
        <f t="shared" si="324"/>
        <v>16.183286236437098</v>
      </c>
      <c r="U690" s="8">
        <v>0</v>
      </c>
      <c r="V690" s="8">
        <f t="shared" si="325"/>
        <v>4.3758627854625729</v>
      </c>
      <c r="W690" s="8">
        <v>0</v>
      </c>
      <c r="X690" s="15">
        <f t="shared" si="336"/>
        <v>1200</v>
      </c>
      <c r="Y690" s="8">
        <f t="shared" si="337"/>
        <v>0</v>
      </c>
      <c r="Z690" s="8">
        <f t="shared" si="338"/>
        <v>1252.3768204095152</v>
      </c>
      <c r="AA690" s="29">
        <f t="shared" si="331"/>
        <v>0</v>
      </c>
      <c r="AB690" s="8"/>
      <c r="AC690" s="8"/>
      <c r="AD690" s="8">
        <f t="shared" si="332"/>
        <v>0</v>
      </c>
      <c r="AE690" s="8">
        <f t="shared" si="333"/>
        <v>1200</v>
      </c>
      <c r="AF690" s="8">
        <f t="shared" si="339"/>
        <v>247.62317959048477</v>
      </c>
      <c r="AG690" s="16">
        <f t="shared" si="326"/>
        <v>1200</v>
      </c>
      <c r="AH690" s="29">
        <f t="shared" si="340"/>
        <v>61.216848450327667</v>
      </c>
      <c r="AI690" s="29">
        <f t="shared" si="341"/>
        <v>52.376820409515219</v>
      </c>
      <c r="AJ690" s="28">
        <f t="shared" si="334"/>
        <v>9.255748174702029E-2</v>
      </c>
      <c r="AK690" s="25">
        <f t="shared" si="327"/>
        <v>0.92557481747020287</v>
      </c>
      <c r="AL690" s="26">
        <f t="shared" si="335"/>
        <v>6.9992011275600463</v>
      </c>
    </row>
    <row r="691" spans="2:38" x14ac:dyDescent="0.3">
      <c r="B691" s="6">
        <v>6640</v>
      </c>
      <c r="C691" s="8">
        <f t="shared" si="311"/>
        <v>66.400000000000006</v>
      </c>
      <c r="D691" s="8">
        <f t="shared" si="312"/>
        <v>21993.52387367711</v>
      </c>
      <c r="E691" s="8">
        <f t="shared" si="313"/>
        <v>33.122776918191242</v>
      </c>
      <c r="F691" s="8">
        <f t="shared" si="314"/>
        <v>44.301714128080782</v>
      </c>
      <c r="G691" s="8">
        <f t="shared" si="328"/>
        <v>2.2250485660981263</v>
      </c>
      <c r="H691" s="8">
        <f t="shared" si="315"/>
        <v>29.482191763723147</v>
      </c>
      <c r="I691" s="7">
        <v>101325</v>
      </c>
      <c r="J691" s="8">
        <f t="shared" si="316"/>
        <v>12596040</v>
      </c>
      <c r="K691" s="8">
        <f t="shared" si="317"/>
        <v>9417600</v>
      </c>
      <c r="L691" s="8">
        <f t="shared" si="318"/>
        <v>1942726.7235519562</v>
      </c>
      <c r="M691" s="17">
        <f t="shared" si="329"/>
        <v>125562211.02241473</v>
      </c>
      <c r="N691" s="18">
        <f t="shared" si="319"/>
        <v>124.31324944485566</v>
      </c>
      <c r="O691" s="18">
        <f t="shared" si="320"/>
        <v>92.944485566247224</v>
      </c>
      <c r="P691" s="18">
        <f t="shared" si="321"/>
        <v>19.173222043443932</v>
      </c>
      <c r="Q691" s="18">
        <f t="shared" si="322"/>
        <v>1239.202674783269</v>
      </c>
      <c r="R691" s="10">
        <f t="shared" si="323"/>
        <v>0</v>
      </c>
      <c r="S691" s="8">
        <f t="shared" si="330"/>
        <v>66.400000000000503</v>
      </c>
      <c r="T691" s="8">
        <f t="shared" si="324"/>
        <v>16.183286236437098</v>
      </c>
      <c r="U691" s="8">
        <v>0</v>
      </c>
      <c r="V691" s="8">
        <f t="shared" si="325"/>
        <v>4.3744667450138994</v>
      </c>
      <c r="W691" s="8">
        <v>0</v>
      </c>
      <c r="X691" s="15">
        <f t="shared" si="336"/>
        <v>1200</v>
      </c>
      <c r="Y691" s="8">
        <f t="shared" si="337"/>
        <v>0</v>
      </c>
      <c r="Z691" s="8">
        <f t="shared" si="338"/>
        <v>1252.4558201386396</v>
      </c>
      <c r="AA691" s="29">
        <f t="shared" si="331"/>
        <v>0</v>
      </c>
      <c r="AB691" s="8"/>
      <c r="AC691" s="8"/>
      <c r="AD691" s="8">
        <f t="shared" si="332"/>
        <v>0</v>
      </c>
      <c r="AE691" s="8">
        <f t="shared" si="333"/>
        <v>1200</v>
      </c>
      <c r="AF691" s="8">
        <f t="shared" si="339"/>
        <v>247.54417986136031</v>
      </c>
      <c r="AG691" s="16">
        <f t="shared" si="326"/>
        <v>1200</v>
      </c>
      <c r="AH691" s="29">
        <f t="shared" si="340"/>
        <v>61.320365654060737</v>
      </c>
      <c r="AI691" s="29">
        <f t="shared" si="341"/>
        <v>52.455820138639687</v>
      </c>
      <c r="AJ691" s="28">
        <f t="shared" si="334"/>
        <v>9.269708579188761E-2</v>
      </c>
      <c r="AK691" s="25">
        <f t="shared" si="327"/>
        <v>0.92697085791887612</v>
      </c>
      <c r="AL691" s="26">
        <f t="shared" si="335"/>
        <v>7.0097403299240852</v>
      </c>
    </row>
    <row r="692" spans="2:38" x14ac:dyDescent="0.3">
      <c r="B692" s="6">
        <v>6650</v>
      </c>
      <c r="C692" s="8">
        <f t="shared" si="311"/>
        <v>66.5</v>
      </c>
      <c r="D692" s="8">
        <f t="shared" si="312"/>
        <v>22026.646650595299</v>
      </c>
      <c r="E692" s="8">
        <f t="shared" si="313"/>
        <v>33.122776918186531</v>
      </c>
      <c r="F692" s="8">
        <f t="shared" si="314"/>
        <v>44.30171412807448</v>
      </c>
      <c r="G692" s="8">
        <f t="shared" si="328"/>
        <v>2.2250485660981263</v>
      </c>
      <c r="H692" s="8">
        <f t="shared" si="315"/>
        <v>29.482191763721051</v>
      </c>
      <c r="I692" s="7">
        <v>101325</v>
      </c>
      <c r="J692" s="8">
        <f t="shared" si="316"/>
        <v>12596040</v>
      </c>
      <c r="K692" s="8">
        <f t="shared" si="317"/>
        <v>9417600</v>
      </c>
      <c r="L692" s="8">
        <f t="shared" si="318"/>
        <v>1942106.7336777872</v>
      </c>
      <c r="M692" s="17">
        <f t="shared" si="329"/>
        <v>125736050.9486533</v>
      </c>
      <c r="N692" s="18">
        <f t="shared" si="319"/>
        <v>124.31324944485566</v>
      </c>
      <c r="O692" s="18">
        <f t="shared" si="320"/>
        <v>92.944485566247224</v>
      </c>
      <c r="P692" s="18">
        <f t="shared" si="321"/>
        <v>19.167103219124474</v>
      </c>
      <c r="Q692" s="18">
        <f t="shared" si="322"/>
        <v>1240.9183414621593</v>
      </c>
      <c r="R692" s="10">
        <f t="shared" si="323"/>
        <v>0</v>
      </c>
      <c r="S692" s="8">
        <f t="shared" si="330"/>
        <v>66.500000000000497</v>
      </c>
      <c r="T692" s="8">
        <f t="shared" si="324"/>
        <v>16.183286236437098</v>
      </c>
      <c r="U692" s="8">
        <v>0</v>
      </c>
      <c r="V692" s="8">
        <f t="shared" si="325"/>
        <v>4.3730707045652268</v>
      </c>
      <c r="W692" s="8">
        <v>0</v>
      </c>
      <c r="X692" s="15">
        <f t="shared" si="336"/>
        <v>1200</v>
      </c>
      <c r="Y692" s="8">
        <f t="shared" si="337"/>
        <v>0</v>
      </c>
      <c r="Z692" s="8">
        <f t="shared" si="338"/>
        <v>1252.5348198677641</v>
      </c>
      <c r="AA692" s="29">
        <f t="shared" si="331"/>
        <v>0</v>
      </c>
      <c r="AB692" s="8"/>
      <c r="AC692" s="8"/>
      <c r="AD692" s="8">
        <f t="shared" si="332"/>
        <v>0</v>
      </c>
      <c r="AE692" s="8">
        <f t="shared" si="333"/>
        <v>1200</v>
      </c>
      <c r="AF692" s="8">
        <f t="shared" si="339"/>
        <v>247.46518013223584</v>
      </c>
      <c r="AG692" s="16">
        <f t="shared" si="326"/>
        <v>1200</v>
      </c>
      <c r="AH692" s="29">
        <f t="shared" si="340"/>
        <v>61.423882857793785</v>
      </c>
      <c r="AI692" s="29">
        <f t="shared" si="341"/>
        <v>52.534819867764142</v>
      </c>
      <c r="AJ692" s="28">
        <f t="shared" si="334"/>
        <v>9.2836689836754901E-2</v>
      </c>
      <c r="AK692" s="25">
        <f t="shared" si="327"/>
        <v>0.92836689836754904</v>
      </c>
      <c r="AL692" s="26">
        <f t="shared" si="335"/>
        <v>7.0202795349390934</v>
      </c>
    </row>
    <row r="693" spans="2:38" x14ac:dyDescent="0.3">
      <c r="B693" s="6">
        <v>6660</v>
      </c>
      <c r="C693" s="8">
        <f t="shared" si="311"/>
        <v>66.599999999999994</v>
      </c>
      <c r="D693" s="8">
        <f t="shared" si="312"/>
        <v>22059.769427513485</v>
      </c>
      <c r="E693" s="8">
        <f t="shared" si="313"/>
        <v>33.122776918186531</v>
      </c>
      <c r="F693" s="8">
        <f t="shared" si="314"/>
        <v>44.30171412807448</v>
      </c>
      <c r="G693" s="8">
        <f t="shared" si="328"/>
        <v>2.2250485660981263</v>
      </c>
      <c r="H693" s="8">
        <f t="shared" si="315"/>
        <v>29.482191763721051</v>
      </c>
      <c r="I693" s="7">
        <v>101325</v>
      </c>
      <c r="J693" s="8">
        <f t="shared" si="316"/>
        <v>12596040</v>
      </c>
      <c r="K693" s="8">
        <f t="shared" si="317"/>
        <v>9417600</v>
      </c>
      <c r="L693" s="8">
        <f t="shared" si="318"/>
        <v>1941486.7438036185</v>
      </c>
      <c r="M693" s="17">
        <f t="shared" si="329"/>
        <v>125909890.87489186</v>
      </c>
      <c r="N693" s="18">
        <f t="shared" si="319"/>
        <v>124.31324944485566</v>
      </c>
      <c r="O693" s="18">
        <f t="shared" si="320"/>
        <v>92.944485566247224</v>
      </c>
      <c r="P693" s="18">
        <f t="shared" si="321"/>
        <v>19.16098439480502</v>
      </c>
      <c r="Q693" s="18">
        <f t="shared" si="322"/>
        <v>1242.6340081410497</v>
      </c>
      <c r="R693" s="10">
        <f t="shared" si="323"/>
        <v>0</v>
      </c>
      <c r="S693" s="8">
        <f t="shared" si="330"/>
        <v>66.600000000000492</v>
      </c>
      <c r="T693" s="8">
        <f t="shared" si="324"/>
        <v>16.183286236437098</v>
      </c>
      <c r="U693" s="8">
        <v>0</v>
      </c>
      <c r="V693" s="8">
        <f t="shared" si="325"/>
        <v>4.3716746641165534</v>
      </c>
      <c r="W693" s="8">
        <v>0</v>
      </c>
      <c r="X693" s="15">
        <f t="shared" si="336"/>
        <v>1200</v>
      </c>
      <c r="Y693" s="8">
        <f t="shared" si="337"/>
        <v>0</v>
      </c>
      <c r="Z693" s="8">
        <f t="shared" si="338"/>
        <v>1252.6138195968886</v>
      </c>
      <c r="AA693" s="29">
        <f t="shared" si="331"/>
        <v>0</v>
      </c>
      <c r="AB693" s="8"/>
      <c r="AC693" s="8"/>
      <c r="AD693" s="8">
        <f t="shared" si="332"/>
        <v>0</v>
      </c>
      <c r="AE693" s="8">
        <f t="shared" si="333"/>
        <v>1200</v>
      </c>
      <c r="AF693" s="8">
        <f t="shared" si="339"/>
        <v>247.38618040311138</v>
      </c>
      <c r="AG693" s="16">
        <f t="shared" si="326"/>
        <v>1200</v>
      </c>
      <c r="AH693" s="29">
        <f t="shared" si="340"/>
        <v>61.527400061526848</v>
      </c>
      <c r="AI693" s="29">
        <f t="shared" si="341"/>
        <v>52.613819596888604</v>
      </c>
      <c r="AJ693" s="28">
        <f t="shared" si="334"/>
        <v>9.2976293881622207E-2</v>
      </c>
      <c r="AK693" s="25">
        <f t="shared" si="327"/>
        <v>0.92976293881622207</v>
      </c>
      <c r="AL693" s="26">
        <f t="shared" si="335"/>
        <v>7.0308187425931328</v>
      </c>
    </row>
    <row r="694" spans="2:38" x14ac:dyDescent="0.3">
      <c r="B694" s="6">
        <v>6670</v>
      </c>
      <c r="C694" s="8">
        <f t="shared" si="311"/>
        <v>66.7</v>
      </c>
      <c r="D694" s="8">
        <f t="shared" si="312"/>
        <v>22092.892204431675</v>
      </c>
      <c r="E694" s="8">
        <f t="shared" si="313"/>
        <v>33.122776918191242</v>
      </c>
      <c r="F694" s="8">
        <f t="shared" si="314"/>
        <v>44.301714128080782</v>
      </c>
      <c r="G694" s="8">
        <f t="shared" si="328"/>
        <v>2.2250485660981263</v>
      </c>
      <c r="H694" s="8">
        <f t="shared" si="315"/>
        <v>29.482191763723147</v>
      </c>
      <c r="I694" s="7">
        <v>101325</v>
      </c>
      <c r="J694" s="8">
        <f t="shared" si="316"/>
        <v>12596040</v>
      </c>
      <c r="K694" s="8">
        <f t="shared" si="317"/>
        <v>9417600</v>
      </c>
      <c r="L694" s="8">
        <f t="shared" si="318"/>
        <v>1940866.7539294497</v>
      </c>
      <c r="M694" s="17">
        <f t="shared" si="329"/>
        <v>126083730.80113046</v>
      </c>
      <c r="N694" s="18">
        <f t="shared" si="319"/>
        <v>124.31324944485566</v>
      </c>
      <c r="O694" s="18">
        <f t="shared" si="320"/>
        <v>92.944485566247224</v>
      </c>
      <c r="P694" s="18">
        <f t="shared" si="321"/>
        <v>19.154865570485562</v>
      </c>
      <c r="Q694" s="18">
        <f t="shared" si="322"/>
        <v>1244.3496748199404</v>
      </c>
      <c r="R694" s="10">
        <f t="shared" si="323"/>
        <v>0</v>
      </c>
      <c r="S694" s="8">
        <f t="shared" si="330"/>
        <v>66.700000000000486</v>
      </c>
      <c r="T694" s="8">
        <f t="shared" si="324"/>
        <v>16.183286236437098</v>
      </c>
      <c r="U694" s="8">
        <v>0</v>
      </c>
      <c r="V694" s="8">
        <f t="shared" si="325"/>
        <v>4.3702786236678808</v>
      </c>
      <c r="W694" s="8">
        <v>0</v>
      </c>
      <c r="X694" s="15">
        <f t="shared" si="336"/>
        <v>1200</v>
      </c>
      <c r="Y694" s="8">
        <f t="shared" si="337"/>
        <v>0</v>
      </c>
      <c r="Z694" s="8">
        <f t="shared" si="338"/>
        <v>1252.692819326013</v>
      </c>
      <c r="AA694" s="29">
        <f t="shared" si="331"/>
        <v>0</v>
      </c>
      <c r="AB694" s="8"/>
      <c r="AC694" s="8"/>
      <c r="AD694" s="8">
        <f t="shared" si="332"/>
        <v>0</v>
      </c>
      <c r="AE694" s="8">
        <f t="shared" si="333"/>
        <v>1200</v>
      </c>
      <c r="AF694" s="8">
        <f t="shared" si="339"/>
        <v>247.30718067398695</v>
      </c>
      <c r="AG694" s="16">
        <f t="shared" si="326"/>
        <v>1200</v>
      </c>
      <c r="AH694" s="29">
        <f t="shared" si="340"/>
        <v>61.63091726525991</v>
      </c>
      <c r="AI694" s="29">
        <f t="shared" si="341"/>
        <v>52.692819326013058</v>
      </c>
      <c r="AJ694" s="28">
        <f t="shared" si="334"/>
        <v>9.3115897926489513E-2</v>
      </c>
      <c r="AK694" s="25">
        <f t="shared" si="327"/>
        <v>0.9311589792648951</v>
      </c>
      <c r="AL694" s="26">
        <f t="shared" si="335"/>
        <v>7.0413579528743346</v>
      </c>
    </row>
    <row r="695" spans="2:38" x14ac:dyDescent="0.3">
      <c r="B695" s="6">
        <v>6680</v>
      </c>
      <c r="C695" s="8">
        <f t="shared" si="311"/>
        <v>66.8</v>
      </c>
      <c r="D695" s="8">
        <f t="shared" si="312"/>
        <v>22126.014981349865</v>
      </c>
      <c r="E695" s="8">
        <f t="shared" si="313"/>
        <v>33.122776918186531</v>
      </c>
      <c r="F695" s="8">
        <f t="shared" si="314"/>
        <v>44.30171412807448</v>
      </c>
      <c r="G695" s="8">
        <f t="shared" si="328"/>
        <v>2.2250485660981263</v>
      </c>
      <c r="H695" s="8">
        <f t="shared" si="315"/>
        <v>29.482191763721051</v>
      </c>
      <c r="I695" s="7">
        <v>101325</v>
      </c>
      <c r="J695" s="8">
        <f t="shared" si="316"/>
        <v>12596040</v>
      </c>
      <c r="K695" s="8">
        <f t="shared" si="317"/>
        <v>9417600</v>
      </c>
      <c r="L695" s="8">
        <f t="shared" si="318"/>
        <v>1940246.7640552809</v>
      </c>
      <c r="M695" s="17">
        <f t="shared" si="329"/>
        <v>126257570.72736903</v>
      </c>
      <c r="N695" s="18">
        <f t="shared" si="319"/>
        <v>124.31324944485566</v>
      </c>
      <c r="O695" s="18">
        <f t="shared" si="320"/>
        <v>92.944485566247224</v>
      </c>
      <c r="P695" s="18">
        <f t="shared" si="321"/>
        <v>19.148746746166108</v>
      </c>
      <c r="Q695" s="18">
        <f t="shared" si="322"/>
        <v>1246.0653414988308</v>
      </c>
      <c r="R695" s="10">
        <f t="shared" si="323"/>
        <v>0</v>
      </c>
      <c r="S695" s="8">
        <f t="shared" si="330"/>
        <v>66.80000000000048</v>
      </c>
      <c r="T695" s="8">
        <f t="shared" si="324"/>
        <v>16.183286236437098</v>
      </c>
      <c r="U695" s="8">
        <v>0</v>
      </c>
      <c r="V695" s="8">
        <f t="shared" si="325"/>
        <v>4.3688825832192073</v>
      </c>
      <c r="W695" s="8">
        <v>0</v>
      </c>
      <c r="X695" s="15">
        <f t="shared" si="336"/>
        <v>1200</v>
      </c>
      <c r="Y695" s="8">
        <f t="shared" si="337"/>
        <v>0</v>
      </c>
      <c r="Z695" s="8">
        <f t="shared" si="338"/>
        <v>1252.7718190551375</v>
      </c>
      <c r="AA695" s="29">
        <f t="shared" si="331"/>
        <v>0</v>
      </c>
      <c r="AB695" s="8"/>
      <c r="AC695" s="8"/>
      <c r="AD695" s="8">
        <f t="shared" si="332"/>
        <v>0</v>
      </c>
      <c r="AE695" s="8">
        <f t="shared" si="333"/>
        <v>1200</v>
      </c>
      <c r="AF695" s="8">
        <f t="shared" si="339"/>
        <v>247.22818094486249</v>
      </c>
      <c r="AG695" s="16">
        <f t="shared" si="326"/>
        <v>1200</v>
      </c>
      <c r="AH695" s="29">
        <f t="shared" si="340"/>
        <v>61.734434468992951</v>
      </c>
      <c r="AI695" s="29">
        <f t="shared" si="341"/>
        <v>52.771819055137513</v>
      </c>
      <c r="AJ695" s="28">
        <f t="shared" si="334"/>
        <v>9.3255501971356805E-2</v>
      </c>
      <c r="AK695" s="25">
        <f t="shared" si="327"/>
        <v>0.93255501971356802</v>
      </c>
      <c r="AL695" s="26">
        <f t="shared" si="335"/>
        <v>7.0518971657709031</v>
      </c>
    </row>
    <row r="696" spans="2:38" x14ac:dyDescent="0.3">
      <c r="B696" s="6">
        <v>6690</v>
      </c>
      <c r="C696" s="8">
        <f t="shared" si="311"/>
        <v>66.900000000000006</v>
      </c>
      <c r="D696" s="8">
        <f t="shared" si="312"/>
        <v>22159.137758268054</v>
      </c>
      <c r="E696" s="8">
        <f t="shared" si="313"/>
        <v>33.122776918191242</v>
      </c>
      <c r="F696" s="8">
        <f t="shared" si="314"/>
        <v>44.301714128080782</v>
      </c>
      <c r="G696" s="8">
        <f t="shared" si="328"/>
        <v>2.2250485660981263</v>
      </c>
      <c r="H696" s="8">
        <f t="shared" si="315"/>
        <v>29.482191763723147</v>
      </c>
      <c r="I696" s="7">
        <v>101325</v>
      </c>
      <c r="J696" s="8">
        <f t="shared" si="316"/>
        <v>12596040</v>
      </c>
      <c r="K696" s="8">
        <f t="shared" si="317"/>
        <v>9417600</v>
      </c>
      <c r="L696" s="8">
        <f t="shared" si="318"/>
        <v>1939626.7741811122</v>
      </c>
      <c r="M696" s="17">
        <f t="shared" si="329"/>
        <v>126431410.65360762</v>
      </c>
      <c r="N696" s="18">
        <f t="shared" si="319"/>
        <v>124.31324944485566</v>
      </c>
      <c r="O696" s="18">
        <f t="shared" si="320"/>
        <v>92.944485566247224</v>
      </c>
      <c r="P696" s="18">
        <f t="shared" si="321"/>
        <v>19.142627921846653</v>
      </c>
      <c r="Q696" s="18">
        <f t="shared" si="322"/>
        <v>1247.7810081777213</v>
      </c>
      <c r="R696" s="10">
        <f t="shared" si="323"/>
        <v>0</v>
      </c>
      <c r="S696" s="8">
        <f t="shared" si="330"/>
        <v>66.900000000000475</v>
      </c>
      <c r="T696" s="8">
        <f t="shared" si="324"/>
        <v>16.183286236437098</v>
      </c>
      <c r="U696" s="8">
        <v>0</v>
      </c>
      <c r="V696" s="8">
        <f t="shared" si="325"/>
        <v>4.3674865427705347</v>
      </c>
      <c r="W696" s="8">
        <v>0</v>
      </c>
      <c r="X696" s="15">
        <f t="shared" si="336"/>
        <v>1200</v>
      </c>
      <c r="Y696" s="8">
        <f t="shared" si="337"/>
        <v>0</v>
      </c>
      <c r="Z696" s="8">
        <f t="shared" si="338"/>
        <v>1252.8508187842619</v>
      </c>
      <c r="AA696" s="29">
        <f t="shared" si="331"/>
        <v>0</v>
      </c>
      <c r="AB696" s="8"/>
      <c r="AC696" s="8"/>
      <c r="AD696" s="8">
        <f t="shared" si="332"/>
        <v>0</v>
      </c>
      <c r="AE696" s="8">
        <f t="shared" si="333"/>
        <v>1200</v>
      </c>
      <c r="AF696" s="8">
        <f t="shared" si="339"/>
        <v>247.14918121573803</v>
      </c>
      <c r="AG696" s="16">
        <f t="shared" si="326"/>
        <v>1200</v>
      </c>
      <c r="AH696" s="29">
        <f t="shared" si="340"/>
        <v>61.837951672726014</v>
      </c>
      <c r="AI696" s="29">
        <f t="shared" si="341"/>
        <v>52.850818784261975</v>
      </c>
      <c r="AJ696" s="28">
        <f t="shared" si="334"/>
        <v>9.3395106016224111E-2</v>
      </c>
      <c r="AK696" s="25">
        <f t="shared" si="327"/>
        <v>0.93395106016224116</v>
      </c>
      <c r="AL696" s="26">
        <f t="shared" si="335"/>
        <v>7.0624363812711115</v>
      </c>
    </row>
    <row r="697" spans="2:38" x14ac:dyDescent="0.3">
      <c r="B697" s="6">
        <v>6700</v>
      </c>
      <c r="C697" s="8">
        <f t="shared" si="311"/>
        <v>67</v>
      </c>
      <c r="D697" s="8">
        <f t="shared" si="312"/>
        <v>22192.26053518624</v>
      </c>
      <c r="E697" s="8">
        <f t="shared" si="313"/>
        <v>33.122776918186531</v>
      </c>
      <c r="F697" s="8">
        <f t="shared" si="314"/>
        <v>44.30171412807448</v>
      </c>
      <c r="G697" s="8">
        <f t="shared" si="328"/>
        <v>2.2250485660981263</v>
      </c>
      <c r="H697" s="8">
        <f t="shared" si="315"/>
        <v>29.482191763721051</v>
      </c>
      <c r="I697" s="7">
        <v>101325</v>
      </c>
      <c r="J697" s="8">
        <f t="shared" si="316"/>
        <v>12596040</v>
      </c>
      <c r="K697" s="8">
        <f t="shared" si="317"/>
        <v>9417600</v>
      </c>
      <c r="L697" s="8">
        <f t="shared" si="318"/>
        <v>1939006.7843069434</v>
      </c>
      <c r="M697" s="17">
        <f t="shared" si="329"/>
        <v>126605250.57984619</v>
      </c>
      <c r="N697" s="18">
        <f t="shared" si="319"/>
        <v>124.31324944485566</v>
      </c>
      <c r="O697" s="18">
        <f t="shared" si="320"/>
        <v>92.944485566247224</v>
      </c>
      <c r="P697" s="18">
        <f t="shared" si="321"/>
        <v>19.136509097527199</v>
      </c>
      <c r="Q697" s="18">
        <f t="shared" si="322"/>
        <v>1249.4966748566119</v>
      </c>
      <c r="R697" s="10">
        <f t="shared" si="323"/>
        <v>0</v>
      </c>
      <c r="S697" s="8">
        <f t="shared" si="330"/>
        <v>67.000000000000469</v>
      </c>
      <c r="T697" s="8">
        <f t="shared" si="324"/>
        <v>16.183286236437098</v>
      </c>
      <c r="U697" s="8">
        <v>0</v>
      </c>
      <c r="V697" s="8">
        <f t="shared" si="325"/>
        <v>4.3660905023218612</v>
      </c>
      <c r="W697" s="8">
        <v>0</v>
      </c>
      <c r="X697" s="15">
        <f t="shared" si="336"/>
        <v>1200</v>
      </c>
      <c r="Y697" s="8">
        <f t="shared" si="337"/>
        <v>0</v>
      </c>
      <c r="Z697" s="8">
        <f t="shared" si="338"/>
        <v>1252.9298185133864</v>
      </c>
      <c r="AA697" s="29">
        <f t="shared" si="331"/>
        <v>0</v>
      </c>
      <c r="AB697" s="8"/>
      <c r="AC697" s="8"/>
      <c r="AD697" s="8">
        <f t="shared" si="332"/>
        <v>0</v>
      </c>
      <c r="AE697" s="8">
        <f t="shared" si="333"/>
        <v>1200</v>
      </c>
      <c r="AF697" s="8">
        <f t="shared" si="339"/>
        <v>247.07018148661356</v>
      </c>
      <c r="AG697" s="16">
        <f t="shared" si="326"/>
        <v>1200</v>
      </c>
      <c r="AH697" s="29">
        <f t="shared" si="340"/>
        <v>61.941468876459069</v>
      </c>
      <c r="AI697" s="29">
        <f t="shared" si="341"/>
        <v>52.929818513386437</v>
      </c>
      <c r="AJ697" s="28">
        <f t="shared" si="334"/>
        <v>9.3534710061091417E-2</v>
      </c>
      <c r="AK697" s="25">
        <f t="shared" si="327"/>
        <v>0.93534710061091419</v>
      </c>
      <c r="AL697" s="26">
        <f t="shared" si="335"/>
        <v>7.0729755993633034</v>
      </c>
    </row>
    <row r="698" spans="2:38" x14ac:dyDescent="0.3">
      <c r="B698" s="6">
        <v>6710</v>
      </c>
      <c r="C698" s="8">
        <f t="shared" ref="C698:C761" si="342">$C$16*B698</f>
        <v>67.099999999999994</v>
      </c>
      <c r="D698" s="8">
        <f t="shared" ref="D698:D761" si="343">C698/PI()/($C$12/2)^2</f>
        <v>22225.383312104426</v>
      </c>
      <c r="E698" s="8">
        <f t="shared" ref="E698:E761" si="344">IF(H697*(B698-B697)&gt;E697/2,4*(C698-C697)/PI()/$C$12^2,H697*(B698-B697)+4*(C698-C697)/PI()/$C$12^2)</f>
        <v>33.122776918186531</v>
      </c>
      <c r="F698" s="8">
        <f t="shared" ref="F698:F761" si="345">E698*$C$10/$C$9</f>
        <v>44.30171412807448</v>
      </c>
      <c r="G698" s="8">
        <f t="shared" si="328"/>
        <v>2.2250485660981263</v>
      </c>
      <c r="H698" s="8">
        <f t="shared" ref="H698:H761" si="346">SQRT(2*$C$11*F698)</f>
        <v>29.482191763721051</v>
      </c>
      <c r="I698" s="7">
        <v>101325</v>
      </c>
      <c r="J698" s="8">
        <f t="shared" ref="J698:J761" si="347">$C$9*$C$11*AD698+$C$10*$C$11*AG698</f>
        <v>12596040</v>
      </c>
      <c r="K698" s="8">
        <f t="shared" ref="K698:K761" si="348">$C$9*$C$11*AE698</f>
        <v>9417600</v>
      </c>
      <c r="L698" s="8">
        <f t="shared" ref="L698:L761" si="349">$C$9*$C$11*($C$6-Z698)</f>
        <v>1938386.7944327747</v>
      </c>
      <c r="M698" s="17">
        <f t="shared" si="329"/>
        <v>126779090.50608476</v>
      </c>
      <c r="N698" s="18">
        <f t="shared" ref="N698:N761" si="350">J698/101325</f>
        <v>124.31324944485566</v>
      </c>
      <c r="O698" s="18">
        <f t="shared" ref="O698:O761" si="351">K698/101325</f>
        <v>92.944485566247224</v>
      </c>
      <c r="P698" s="18">
        <f t="shared" ref="P698:P761" si="352">L698/101325</f>
        <v>19.130390273207745</v>
      </c>
      <c r="Q698" s="18">
        <f t="shared" ref="Q698:Q761" si="353">M698/101325</f>
        <v>1251.2123415355022</v>
      </c>
      <c r="R698" s="10">
        <f t="shared" ref="R698:R761" si="354">AD698*PI()*$C$12^2/4</f>
        <v>0</v>
      </c>
      <c r="S698" s="8">
        <f t="shared" si="330"/>
        <v>67.100000000000463</v>
      </c>
      <c r="T698" s="8">
        <f t="shared" ref="T698:T761" si="355">AE698*PI()*($C$14^2-$C$13^2)/4</f>
        <v>16.183286236437098</v>
      </c>
      <c r="U698" s="8">
        <v>0</v>
      </c>
      <c r="V698" s="8">
        <f t="shared" ref="V698:V761" si="356">AF698*PI()*$C$14^2/4</f>
        <v>4.3646944618731895</v>
      </c>
      <c r="W698" s="8">
        <v>0</v>
      </c>
      <c r="X698" s="15">
        <f t="shared" si="336"/>
        <v>1200</v>
      </c>
      <c r="Y698" s="8">
        <f t="shared" si="337"/>
        <v>0</v>
      </c>
      <c r="Z698" s="8">
        <f t="shared" si="338"/>
        <v>1253.0088182425109</v>
      </c>
      <c r="AA698" s="29">
        <f t="shared" si="331"/>
        <v>0</v>
      </c>
      <c r="AB698" s="8"/>
      <c r="AC698" s="8"/>
      <c r="AD698" s="8">
        <f t="shared" si="332"/>
        <v>0</v>
      </c>
      <c r="AE698" s="8">
        <f t="shared" si="333"/>
        <v>1200</v>
      </c>
      <c r="AF698" s="8">
        <f t="shared" si="339"/>
        <v>246.99118175748913</v>
      </c>
      <c r="AG698" s="16">
        <f t="shared" si="326"/>
        <v>1200</v>
      </c>
      <c r="AH698" s="29">
        <f t="shared" si="340"/>
        <v>62.04498608019211</v>
      </c>
      <c r="AI698" s="29">
        <f t="shared" si="341"/>
        <v>53.008818242510884</v>
      </c>
      <c r="AJ698" s="28">
        <f t="shared" si="334"/>
        <v>9.3674314105958695E-2</v>
      </c>
      <c r="AK698" s="25">
        <f t="shared" si="327"/>
        <v>0.936743141059587</v>
      </c>
      <c r="AL698" s="26">
        <f t="shared" si="335"/>
        <v>7.0835148200358926</v>
      </c>
    </row>
    <row r="699" spans="2:38" x14ac:dyDescent="0.3">
      <c r="B699" s="6">
        <v>6720</v>
      </c>
      <c r="C699" s="8">
        <f t="shared" si="342"/>
        <v>67.2</v>
      </c>
      <c r="D699" s="8">
        <f t="shared" si="343"/>
        <v>22258.50608902262</v>
      </c>
      <c r="E699" s="8">
        <f t="shared" si="344"/>
        <v>33.122776918191242</v>
      </c>
      <c r="F699" s="8">
        <f t="shared" si="345"/>
        <v>44.301714128080782</v>
      </c>
      <c r="G699" s="8">
        <f t="shared" si="328"/>
        <v>2.2250485660981263</v>
      </c>
      <c r="H699" s="8">
        <f t="shared" si="346"/>
        <v>29.482191763723147</v>
      </c>
      <c r="I699" s="7">
        <v>101325</v>
      </c>
      <c r="J699" s="8">
        <f t="shared" si="347"/>
        <v>12596040</v>
      </c>
      <c r="K699" s="8">
        <f t="shared" si="348"/>
        <v>9417600</v>
      </c>
      <c r="L699" s="8">
        <f t="shared" si="349"/>
        <v>1937766.8045586059</v>
      </c>
      <c r="M699" s="17">
        <f t="shared" si="329"/>
        <v>126952930.43232335</v>
      </c>
      <c r="N699" s="18">
        <f t="shared" si="350"/>
        <v>124.31324944485566</v>
      </c>
      <c r="O699" s="18">
        <f t="shared" si="351"/>
        <v>92.944485566247224</v>
      </c>
      <c r="P699" s="18">
        <f t="shared" si="352"/>
        <v>19.12427144888829</v>
      </c>
      <c r="Q699" s="18">
        <f t="shared" si="353"/>
        <v>1252.9280082143928</v>
      </c>
      <c r="R699" s="10">
        <f t="shared" si="354"/>
        <v>0</v>
      </c>
      <c r="S699" s="8">
        <f t="shared" si="330"/>
        <v>67.200000000000458</v>
      </c>
      <c r="T699" s="8">
        <f t="shared" si="355"/>
        <v>16.183286236437098</v>
      </c>
      <c r="U699" s="8">
        <v>0</v>
      </c>
      <c r="V699" s="8">
        <f t="shared" si="356"/>
        <v>4.3632984214245152</v>
      </c>
      <c r="W699" s="8">
        <v>0</v>
      </c>
      <c r="X699" s="15">
        <f t="shared" si="336"/>
        <v>1200</v>
      </c>
      <c r="Y699" s="8">
        <f t="shared" si="337"/>
        <v>0</v>
      </c>
      <c r="Z699" s="8">
        <f t="shared" si="338"/>
        <v>1253.0878179716353</v>
      </c>
      <c r="AA699" s="29">
        <f t="shared" si="331"/>
        <v>0</v>
      </c>
      <c r="AB699" s="8"/>
      <c r="AC699" s="8"/>
      <c r="AD699" s="8">
        <f t="shared" si="332"/>
        <v>0</v>
      </c>
      <c r="AE699" s="8">
        <f t="shared" si="333"/>
        <v>1200</v>
      </c>
      <c r="AF699" s="8">
        <f t="shared" si="339"/>
        <v>246.91218202836464</v>
      </c>
      <c r="AG699" s="16">
        <f t="shared" si="326"/>
        <v>1200</v>
      </c>
      <c r="AH699" s="29">
        <f t="shared" si="340"/>
        <v>62.148503283925194</v>
      </c>
      <c r="AI699" s="29">
        <f t="shared" si="341"/>
        <v>53.087817971635353</v>
      </c>
      <c r="AJ699" s="28">
        <f t="shared" si="334"/>
        <v>9.3813918150826028E-2</v>
      </c>
      <c r="AK699" s="25">
        <f t="shared" si="327"/>
        <v>0.93813918150826026</v>
      </c>
      <c r="AL699" s="26">
        <f t="shared" si="335"/>
        <v>7.094054043277362</v>
      </c>
    </row>
    <row r="700" spans="2:38" x14ac:dyDescent="0.3">
      <c r="B700" s="6">
        <v>6730</v>
      </c>
      <c r="C700" s="8">
        <f t="shared" si="342"/>
        <v>67.3</v>
      </c>
      <c r="D700" s="8">
        <f t="shared" si="343"/>
        <v>22291.628865940806</v>
      </c>
      <c r="E700" s="8">
        <f t="shared" si="344"/>
        <v>33.122776918186531</v>
      </c>
      <c r="F700" s="8">
        <f t="shared" si="345"/>
        <v>44.30171412807448</v>
      </c>
      <c r="G700" s="8">
        <f t="shared" si="328"/>
        <v>2.2250485660981263</v>
      </c>
      <c r="H700" s="8">
        <f t="shared" si="346"/>
        <v>29.482191763721051</v>
      </c>
      <c r="I700" s="7">
        <v>101325</v>
      </c>
      <c r="J700" s="8">
        <f t="shared" si="347"/>
        <v>12596040</v>
      </c>
      <c r="K700" s="8">
        <f t="shared" si="348"/>
        <v>9417600</v>
      </c>
      <c r="L700" s="8">
        <f t="shared" si="349"/>
        <v>1937146.8146844371</v>
      </c>
      <c r="M700" s="17">
        <f t="shared" si="329"/>
        <v>127126770.35856192</v>
      </c>
      <c r="N700" s="18">
        <f t="shared" si="350"/>
        <v>124.31324944485566</v>
      </c>
      <c r="O700" s="18">
        <f t="shared" si="351"/>
        <v>92.944485566247224</v>
      </c>
      <c r="P700" s="18">
        <f t="shared" si="352"/>
        <v>19.118152624568832</v>
      </c>
      <c r="Q700" s="18">
        <f t="shared" si="353"/>
        <v>1254.6436748932831</v>
      </c>
      <c r="R700" s="10">
        <f t="shared" si="354"/>
        <v>0</v>
      </c>
      <c r="S700" s="8">
        <f t="shared" si="330"/>
        <v>67.300000000000452</v>
      </c>
      <c r="T700" s="8">
        <f t="shared" si="355"/>
        <v>16.183286236437098</v>
      </c>
      <c r="U700" s="8">
        <v>0</v>
      </c>
      <c r="V700" s="8">
        <f t="shared" si="356"/>
        <v>4.3619023809758426</v>
      </c>
      <c r="W700" s="8">
        <v>0</v>
      </c>
      <c r="X700" s="15">
        <f t="shared" si="336"/>
        <v>1200</v>
      </c>
      <c r="Y700" s="8">
        <f t="shared" si="337"/>
        <v>0</v>
      </c>
      <c r="Z700" s="8">
        <f t="shared" si="338"/>
        <v>1253.1668177007598</v>
      </c>
      <c r="AA700" s="29">
        <f t="shared" si="331"/>
        <v>0</v>
      </c>
      <c r="AB700" s="8"/>
      <c r="AC700" s="8"/>
      <c r="AD700" s="8">
        <f t="shared" si="332"/>
        <v>0</v>
      </c>
      <c r="AE700" s="8">
        <f t="shared" si="333"/>
        <v>1200</v>
      </c>
      <c r="AF700" s="8">
        <f t="shared" si="339"/>
        <v>246.83318229924021</v>
      </c>
      <c r="AG700" s="16">
        <f t="shared" si="326"/>
        <v>1200</v>
      </c>
      <c r="AH700" s="29">
        <f t="shared" si="340"/>
        <v>62.252020487658228</v>
      </c>
      <c r="AI700" s="29">
        <f t="shared" si="341"/>
        <v>53.1668177007598</v>
      </c>
      <c r="AJ700" s="28">
        <f t="shared" si="334"/>
        <v>9.3953522195693306E-2</v>
      </c>
      <c r="AK700" s="25">
        <f t="shared" si="327"/>
        <v>0.93953522195693306</v>
      </c>
      <c r="AL700" s="26">
        <f t="shared" si="335"/>
        <v>7.1045932690762612</v>
      </c>
    </row>
    <row r="701" spans="2:38" x14ac:dyDescent="0.3">
      <c r="B701" s="6">
        <v>6740</v>
      </c>
      <c r="C701" s="8">
        <f t="shared" si="342"/>
        <v>67.400000000000006</v>
      </c>
      <c r="D701" s="8">
        <f t="shared" si="343"/>
        <v>22324.751642858995</v>
      </c>
      <c r="E701" s="8">
        <f t="shared" si="344"/>
        <v>33.122776918191242</v>
      </c>
      <c r="F701" s="8">
        <f t="shared" si="345"/>
        <v>44.301714128080782</v>
      </c>
      <c r="G701" s="8">
        <f t="shared" si="328"/>
        <v>2.2250485660981263</v>
      </c>
      <c r="H701" s="8">
        <f t="shared" si="346"/>
        <v>29.482191763723147</v>
      </c>
      <c r="I701" s="7">
        <v>101325</v>
      </c>
      <c r="J701" s="8">
        <f t="shared" si="347"/>
        <v>12596040</v>
      </c>
      <c r="K701" s="8">
        <f t="shared" si="348"/>
        <v>9417600</v>
      </c>
      <c r="L701" s="8">
        <f t="shared" si="349"/>
        <v>1936526.8248102684</v>
      </c>
      <c r="M701" s="17">
        <f t="shared" si="329"/>
        <v>127300610.28480051</v>
      </c>
      <c r="N701" s="18">
        <f t="shared" si="350"/>
        <v>124.31324944485566</v>
      </c>
      <c r="O701" s="18">
        <f t="shared" si="351"/>
        <v>92.944485566247224</v>
      </c>
      <c r="P701" s="18">
        <f t="shared" si="352"/>
        <v>19.112033800249378</v>
      </c>
      <c r="Q701" s="18">
        <f t="shared" si="353"/>
        <v>1256.3593415721739</v>
      </c>
      <c r="R701" s="10">
        <f t="shared" si="354"/>
        <v>0</v>
      </c>
      <c r="S701" s="8">
        <f t="shared" si="330"/>
        <v>67.400000000000446</v>
      </c>
      <c r="T701" s="8">
        <f t="shared" si="355"/>
        <v>16.183286236437098</v>
      </c>
      <c r="U701" s="8">
        <v>0</v>
      </c>
      <c r="V701" s="8">
        <f t="shared" si="356"/>
        <v>4.36050634052717</v>
      </c>
      <c r="W701" s="8">
        <v>0</v>
      </c>
      <c r="X701" s="15">
        <f t="shared" si="336"/>
        <v>1200</v>
      </c>
      <c r="Y701" s="8">
        <f t="shared" si="337"/>
        <v>0</v>
      </c>
      <c r="Z701" s="8">
        <f t="shared" si="338"/>
        <v>1253.2458174298843</v>
      </c>
      <c r="AA701" s="29">
        <f t="shared" si="331"/>
        <v>0</v>
      </c>
      <c r="AB701" s="8"/>
      <c r="AC701" s="8"/>
      <c r="AD701" s="8">
        <f t="shared" si="332"/>
        <v>0</v>
      </c>
      <c r="AE701" s="8">
        <f t="shared" si="333"/>
        <v>1200</v>
      </c>
      <c r="AF701" s="8">
        <f t="shared" si="339"/>
        <v>246.75418257011574</v>
      </c>
      <c r="AG701" s="16">
        <f t="shared" si="326"/>
        <v>1200</v>
      </c>
      <c r="AH701" s="29">
        <f t="shared" si="340"/>
        <v>62.355537691391298</v>
      </c>
      <c r="AI701" s="29">
        <f t="shared" si="341"/>
        <v>53.245817429884269</v>
      </c>
      <c r="AJ701" s="28">
        <f t="shared" si="334"/>
        <v>9.4093126240560626E-2</v>
      </c>
      <c r="AK701" s="25">
        <f t="shared" si="327"/>
        <v>0.94093126240560632</v>
      </c>
      <c r="AL701" s="26">
        <f t="shared" si="335"/>
        <v>7.1151324974212091</v>
      </c>
    </row>
    <row r="702" spans="2:38" x14ac:dyDescent="0.3">
      <c r="B702" s="6">
        <v>6750</v>
      </c>
      <c r="C702" s="8">
        <f t="shared" si="342"/>
        <v>67.5</v>
      </c>
      <c r="D702" s="8">
        <f t="shared" si="343"/>
        <v>22357.874419777181</v>
      </c>
      <c r="E702" s="8">
        <f t="shared" si="344"/>
        <v>33.122776918186531</v>
      </c>
      <c r="F702" s="8">
        <f t="shared" si="345"/>
        <v>44.30171412807448</v>
      </c>
      <c r="G702" s="8">
        <f t="shared" si="328"/>
        <v>2.2250485660981263</v>
      </c>
      <c r="H702" s="8">
        <f t="shared" si="346"/>
        <v>29.482191763721051</v>
      </c>
      <c r="I702" s="7">
        <v>101325</v>
      </c>
      <c r="J702" s="8">
        <f t="shared" si="347"/>
        <v>12596040</v>
      </c>
      <c r="K702" s="8">
        <f t="shared" si="348"/>
        <v>9417600</v>
      </c>
      <c r="L702" s="8">
        <f t="shared" si="349"/>
        <v>1935906.8349360996</v>
      </c>
      <c r="M702" s="17">
        <f t="shared" si="329"/>
        <v>127474450.21103908</v>
      </c>
      <c r="N702" s="18">
        <f t="shared" si="350"/>
        <v>124.31324944485566</v>
      </c>
      <c r="O702" s="18">
        <f t="shared" si="351"/>
        <v>92.944485566247224</v>
      </c>
      <c r="P702" s="18">
        <f t="shared" si="352"/>
        <v>19.105914975929924</v>
      </c>
      <c r="Q702" s="18">
        <f t="shared" si="353"/>
        <v>1258.0750082510642</v>
      </c>
      <c r="R702" s="10">
        <f t="shared" si="354"/>
        <v>0</v>
      </c>
      <c r="S702" s="8">
        <f t="shared" si="330"/>
        <v>67.500000000000441</v>
      </c>
      <c r="T702" s="8">
        <f t="shared" si="355"/>
        <v>16.183286236437098</v>
      </c>
      <c r="U702" s="8">
        <v>0</v>
      </c>
      <c r="V702" s="8">
        <f t="shared" si="356"/>
        <v>4.3591103000784965</v>
      </c>
      <c r="W702" s="8">
        <v>0</v>
      </c>
      <c r="X702" s="15">
        <f t="shared" si="336"/>
        <v>1200</v>
      </c>
      <c r="Y702" s="8">
        <f t="shared" si="337"/>
        <v>0</v>
      </c>
      <c r="Z702" s="8">
        <f t="shared" si="338"/>
        <v>1253.3248171590087</v>
      </c>
      <c r="AA702" s="29">
        <f t="shared" si="331"/>
        <v>0</v>
      </c>
      <c r="AB702" s="8"/>
      <c r="AC702" s="8"/>
      <c r="AD702" s="8">
        <f t="shared" si="332"/>
        <v>0</v>
      </c>
      <c r="AE702" s="8">
        <f t="shared" si="333"/>
        <v>1200</v>
      </c>
      <c r="AF702" s="8">
        <f t="shared" si="339"/>
        <v>246.67518284099128</v>
      </c>
      <c r="AG702" s="16">
        <f t="shared" si="326"/>
        <v>1200</v>
      </c>
      <c r="AH702" s="29">
        <f t="shared" si="340"/>
        <v>62.459054895124346</v>
      </c>
      <c r="AI702" s="29">
        <f t="shared" si="341"/>
        <v>53.324817159008717</v>
      </c>
      <c r="AJ702" s="28">
        <f t="shared" si="334"/>
        <v>9.4232730285427918E-2</v>
      </c>
      <c r="AK702" s="25">
        <f t="shared" si="327"/>
        <v>0.94232730285427913</v>
      </c>
      <c r="AL702" s="26">
        <f t="shared" si="335"/>
        <v>7.1256717283008921</v>
      </c>
    </row>
    <row r="703" spans="2:38" x14ac:dyDescent="0.3">
      <c r="B703" s="6">
        <v>6760</v>
      </c>
      <c r="C703" s="8">
        <f t="shared" si="342"/>
        <v>67.599999999999994</v>
      </c>
      <c r="D703" s="8">
        <f t="shared" si="343"/>
        <v>22390.997196695371</v>
      </c>
      <c r="E703" s="8">
        <f t="shared" si="344"/>
        <v>33.122776918186531</v>
      </c>
      <c r="F703" s="8">
        <f t="shared" si="345"/>
        <v>44.30171412807448</v>
      </c>
      <c r="G703" s="8">
        <f t="shared" si="328"/>
        <v>2.2250485660981263</v>
      </c>
      <c r="H703" s="8">
        <f t="shared" si="346"/>
        <v>29.482191763721051</v>
      </c>
      <c r="I703" s="7">
        <v>101325</v>
      </c>
      <c r="J703" s="8">
        <f t="shared" si="347"/>
        <v>12596040</v>
      </c>
      <c r="K703" s="8">
        <f t="shared" si="348"/>
        <v>9417600</v>
      </c>
      <c r="L703" s="8">
        <f t="shared" si="349"/>
        <v>1935286.8450619308</v>
      </c>
      <c r="M703" s="17">
        <f t="shared" si="329"/>
        <v>127648290.13727765</v>
      </c>
      <c r="N703" s="18">
        <f t="shared" si="350"/>
        <v>124.31324944485566</v>
      </c>
      <c r="O703" s="18">
        <f t="shared" si="351"/>
        <v>92.944485566247224</v>
      </c>
      <c r="P703" s="18">
        <f t="shared" si="352"/>
        <v>19.09979615161047</v>
      </c>
      <c r="Q703" s="18">
        <f t="shared" si="353"/>
        <v>1259.7906749299545</v>
      </c>
      <c r="R703" s="10">
        <f t="shared" si="354"/>
        <v>0</v>
      </c>
      <c r="S703" s="8">
        <f t="shared" si="330"/>
        <v>67.600000000000435</v>
      </c>
      <c r="T703" s="8">
        <f t="shared" si="355"/>
        <v>16.183286236437098</v>
      </c>
      <c r="U703" s="8">
        <v>0</v>
      </c>
      <c r="V703" s="8">
        <f t="shared" si="356"/>
        <v>4.3577142596298231</v>
      </c>
      <c r="W703" s="8">
        <v>0</v>
      </c>
      <c r="X703" s="15">
        <f t="shared" si="336"/>
        <v>1200</v>
      </c>
      <c r="Y703" s="8">
        <f t="shared" si="337"/>
        <v>0</v>
      </c>
      <c r="Z703" s="8">
        <f t="shared" si="338"/>
        <v>1253.4038168881332</v>
      </c>
      <c r="AA703" s="29">
        <f t="shared" si="331"/>
        <v>0</v>
      </c>
      <c r="AB703" s="8"/>
      <c r="AC703" s="8"/>
      <c r="AD703" s="8">
        <f t="shared" si="332"/>
        <v>0</v>
      </c>
      <c r="AE703" s="8">
        <f t="shared" si="333"/>
        <v>1200</v>
      </c>
      <c r="AF703" s="8">
        <f t="shared" si="339"/>
        <v>246.59618311186682</v>
      </c>
      <c r="AG703" s="16">
        <f t="shared" si="326"/>
        <v>1200</v>
      </c>
      <c r="AH703" s="29">
        <f t="shared" si="340"/>
        <v>62.562572098857395</v>
      </c>
      <c r="AI703" s="29">
        <f t="shared" si="341"/>
        <v>53.403816888133179</v>
      </c>
      <c r="AJ703" s="28">
        <f t="shared" si="334"/>
        <v>9.437233433029521E-2</v>
      </c>
      <c r="AK703" s="25">
        <f t="shared" si="327"/>
        <v>0.94372334330295216</v>
      </c>
      <c r="AL703" s="26">
        <f t="shared" si="335"/>
        <v>7.1362109617040623</v>
      </c>
    </row>
    <row r="704" spans="2:38" x14ac:dyDescent="0.3">
      <c r="B704" s="6">
        <v>6770</v>
      </c>
      <c r="C704" s="8">
        <f t="shared" si="342"/>
        <v>67.7</v>
      </c>
      <c r="D704" s="8">
        <f t="shared" si="343"/>
        <v>22424.11997361356</v>
      </c>
      <c r="E704" s="8">
        <f t="shared" si="344"/>
        <v>33.122776918191242</v>
      </c>
      <c r="F704" s="8">
        <f t="shared" si="345"/>
        <v>44.301714128080782</v>
      </c>
      <c r="G704" s="8">
        <f t="shared" si="328"/>
        <v>2.2250485660981263</v>
      </c>
      <c r="H704" s="8">
        <f t="shared" si="346"/>
        <v>29.482191763723147</v>
      </c>
      <c r="I704" s="7">
        <v>101325</v>
      </c>
      <c r="J704" s="8">
        <f t="shared" si="347"/>
        <v>12596040</v>
      </c>
      <c r="K704" s="8">
        <f t="shared" si="348"/>
        <v>9417600</v>
      </c>
      <c r="L704" s="8">
        <f t="shared" si="349"/>
        <v>1934666.8551877621</v>
      </c>
      <c r="M704" s="17">
        <f t="shared" si="329"/>
        <v>127822130.06351624</v>
      </c>
      <c r="N704" s="18">
        <f t="shared" si="350"/>
        <v>124.31324944485566</v>
      </c>
      <c r="O704" s="18">
        <f t="shared" si="351"/>
        <v>92.944485566247224</v>
      </c>
      <c r="P704" s="18">
        <f t="shared" si="352"/>
        <v>19.093677327291015</v>
      </c>
      <c r="Q704" s="18">
        <f t="shared" si="353"/>
        <v>1261.5063416088453</v>
      </c>
      <c r="R704" s="10">
        <f t="shared" si="354"/>
        <v>0</v>
      </c>
      <c r="S704" s="8">
        <f t="shared" si="330"/>
        <v>67.700000000000429</v>
      </c>
      <c r="T704" s="8">
        <f t="shared" si="355"/>
        <v>16.183286236437098</v>
      </c>
      <c r="U704" s="8">
        <v>0</v>
      </c>
      <c r="V704" s="8">
        <f t="shared" si="356"/>
        <v>4.3563182191811505</v>
      </c>
      <c r="W704" s="8">
        <v>0</v>
      </c>
      <c r="X704" s="15">
        <f t="shared" si="336"/>
        <v>1200</v>
      </c>
      <c r="Y704" s="8">
        <f t="shared" si="337"/>
        <v>0</v>
      </c>
      <c r="Z704" s="8">
        <f t="shared" si="338"/>
        <v>1253.4828166172576</v>
      </c>
      <c r="AA704" s="29">
        <f t="shared" si="331"/>
        <v>0</v>
      </c>
      <c r="AB704" s="8"/>
      <c r="AC704" s="8"/>
      <c r="AD704" s="8">
        <f t="shared" si="332"/>
        <v>0</v>
      </c>
      <c r="AE704" s="8">
        <f t="shared" si="333"/>
        <v>1200</v>
      </c>
      <c r="AF704" s="8">
        <f t="shared" si="339"/>
        <v>246.51718338274236</v>
      </c>
      <c r="AG704" s="16">
        <f t="shared" si="326"/>
        <v>1200</v>
      </c>
      <c r="AH704" s="29">
        <f t="shared" si="340"/>
        <v>62.666089302590464</v>
      </c>
      <c r="AI704" s="29">
        <f t="shared" si="341"/>
        <v>53.48281661725764</v>
      </c>
      <c r="AJ704" s="28">
        <f t="shared" si="334"/>
        <v>9.451193837516253E-2</v>
      </c>
      <c r="AK704" s="25">
        <f t="shared" si="327"/>
        <v>0.9451193837516253</v>
      </c>
      <c r="AL704" s="26">
        <f t="shared" si="335"/>
        <v>7.1467501976195402</v>
      </c>
    </row>
    <row r="705" spans="2:38" x14ac:dyDescent="0.3">
      <c r="B705" s="6">
        <v>6780</v>
      </c>
      <c r="C705" s="8">
        <f t="shared" si="342"/>
        <v>67.8</v>
      </c>
      <c r="D705" s="8">
        <f t="shared" si="343"/>
        <v>22457.242750531746</v>
      </c>
      <c r="E705" s="8">
        <f t="shared" si="344"/>
        <v>33.122776918186531</v>
      </c>
      <c r="F705" s="8">
        <f t="shared" si="345"/>
        <v>44.30171412807448</v>
      </c>
      <c r="G705" s="8">
        <f t="shared" si="328"/>
        <v>2.2250485660981263</v>
      </c>
      <c r="H705" s="8">
        <f t="shared" si="346"/>
        <v>29.482191763721051</v>
      </c>
      <c r="I705" s="7">
        <v>101325</v>
      </c>
      <c r="J705" s="8">
        <f t="shared" si="347"/>
        <v>12596040</v>
      </c>
      <c r="K705" s="8">
        <f t="shared" si="348"/>
        <v>9417600</v>
      </c>
      <c r="L705" s="8">
        <f t="shared" si="349"/>
        <v>1934046.8653135933</v>
      </c>
      <c r="M705" s="17">
        <f t="shared" si="329"/>
        <v>127995969.98975481</v>
      </c>
      <c r="N705" s="18">
        <f t="shared" si="350"/>
        <v>124.31324944485566</v>
      </c>
      <c r="O705" s="18">
        <f t="shared" si="351"/>
        <v>92.944485566247224</v>
      </c>
      <c r="P705" s="18">
        <f t="shared" si="352"/>
        <v>19.087558502971561</v>
      </c>
      <c r="Q705" s="18">
        <f t="shared" si="353"/>
        <v>1263.2220082877357</v>
      </c>
      <c r="R705" s="10">
        <f t="shared" si="354"/>
        <v>0</v>
      </c>
      <c r="S705" s="8">
        <f t="shared" si="330"/>
        <v>67.800000000000423</v>
      </c>
      <c r="T705" s="8">
        <f t="shared" si="355"/>
        <v>16.183286236437098</v>
      </c>
      <c r="U705" s="8">
        <v>0</v>
      </c>
      <c r="V705" s="8">
        <f t="shared" si="356"/>
        <v>4.354922178732477</v>
      </c>
      <c r="W705" s="8">
        <v>0</v>
      </c>
      <c r="X705" s="15">
        <f t="shared" si="336"/>
        <v>1200</v>
      </c>
      <c r="Y705" s="8">
        <f t="shared" si="337"/>
        <v>0</v>
      </c>
      <c r="Z705" s="8">
        <f t="shared" si="338"/>
        <v>1253.5618163463821</v>
      </c>
      <c r="AA705" s="29">
        <f t="shared" si="331"/>
        <v>0</v>
      </c>
      <c r="AB705" s="8"/>
      <c r="AC705" s="8"/>
      <c r="AD705" s="8">
        <f t="shared" si="332"/>
        <v>0</v>
      </c>
      <c r="AE705" s="8">
        <f t="shared" si="333"/>
        <v>1200</v>
      </c>
      <c r="AF705" s="8">
        <f t="shared" si="339"/>
        <v>246.4381836536179</v>
      </c>
      <c r="AG705" s="16">
        <f t="shared" si="326"/>
        <v>1200</v>
      </c>
      <c r="AH705" s="29">
        <f t="shared" si="340"/>
        <v>62.769606506323512</v>
      </c>
      <c r="AI705" s="29">
        <f t="shared" si="341"/>
        <v>53.561816346382095</v>
      </c>
      <c r="AJ705" s="28">
        <f t="shared" si="334"/>
        <v>9.4651542420029822E-2</v>
      </c>
      <c r="AK705" s="25">
        <f t="shared" si="327"/>
        <v>0.94651542420029822</v>
      </c>
      <c r="AL705" s="26">
        <f t="shared" si="335"/>
        <v>7.1572894360362111</v>
      </c>
    </row>
    <row r="706" spans="2:38" x14ac:dyDescent="0.3">
      <c r="B706" s="6">
        <v>6790</v>
      </c>
      <c r="C706" s="8">
        <f t="shared" si="342"/>
        <v>67.900000000000006</v>
      </c>
      <c r="D706" s="8">
        <f t="shared" si="343"/>
        <v>22490.365527449936</v>
      </c>
      <c r="E706" s="8">
        <f t="shared" si="344"/>
        <v>33.122776918191242</v>
      </c>
      <c r="F706" s="8">
        <f t="shared" si="345"/>
        <v>44.301714128080782</v>
      </c>
      <c r="G706" s="8">
        <f t="shared" si="328"/>
        <v>2.2250485660981263</v>
      </c>
      <c r="H706" s="8">
        <f t="shared" si="346"/>
        <v>29.482191763723147</v>
      </c>
      <c r="I706" s="7">
        <v>101325</v>
      </c>
      <c r="J706" s="8">
        <f t="shared" si="347"/>
        <v>12596040</v>
      </c>
      <c r="K706" s="8">
        <f t="shared" si="348"/>
        <v>9417600</v>
      </c>
      <c r="L706" s="8">
        <f t="shared" si="349"/>
        <v>1933426.8754394245</v>
      </c>
      <c r="M706" s="17">
        <f t="shared" si="329"/>
        <v>128169809.91599341</v>
      </c>
      <c r="N706" s="18">
        <f t="shared" si="350"/>
        <v>124.31324944485566</v>
      </c>
      <c r="O706" s="18">
        <f t="shared" si="351"/>
        <v>92.944485566247224</v>
      </c>
      <c r="P706" s="18">
        <f t="shared" si="352"/>
        <v>19.081439678652107</v>
      </c>
      <c r="Q706" s="18">
        <f t="shared" si="353"/>
        <v>1264.9376749666262</v>
      </c>
      <c r="R706" s="10">
        <f t="shared" si="354"/>
        <v>0</v>
      </c>
      <c r="S706" s="8">
        <f t="shared" si="330"/>
        <v>67.900000000000418</v>
      </c>
      <c r="T706" s="8">
        <f t="shared" si="355"/>
        <v>16.183286236437098</v>
      </c>
      <c r="U706" s="8">
        <v>0</v>
      </c>
      <c r="V706" s="8">
        <f t="shared" si="356"/>
        <v>4.3535261382838044</v>
      </c>
      <c r="W706" s="8">
        <v>0</v>
      </c>
      <c r="X706" s="15">
        <f t="shared" si="336"/>
        <v>1200</v>
      </c>
      <c r="Y706" s="8">
        <f t="shared" si="337"/>
        <v>0</v>
      </c>
      <c r="Z706" s="8">
        <f t="shared" si="338"/>
        <v>1253.6408160755066</v>
      </c>
      <c r="AA706" s="29">
        <f t="shared" si="331"/>
        <v>0</v>
      </c>
      <c r="AB706" s="8"/>
      <c r="AC706" s="8"/>
      <c r="AD706" s="8">
        <f t="shared" si="332"/>
        <v>0</v>
      </c>
      <c r="AE706" s="8">
        <f t="shared" si="333"/>
        <v>1200</v>
      </c>
      <c r="AF706" s="8">
        <f t="shared" si="339"/>
        <v>246.35918392449344</v>
      </c>
      <c r="AG706" s="16">
        <f t="shared" si="326"/>
        <v>1200</v>
      </c>
      <c r="AH706" s="29">
        <f t="shared" si="340"/>
        <v>62.873123710056582</v>
      </c>
      <c r="AI706" s="29">
        <f t="shared" si="341"/>
        <v>53.640816075506564</v>
      </c>
      <c r="AJ706" s="28">
        <f t="shared" si="334"/>
        <v>9.4791146464897141E-2</v>
      </c>
      <c r="AK706" s="25">
        <f t="shared" si="327"/>
        <v>0.94791146464897147</v>
      </c>
      <c r="AL706" s="26">
        <f t="shared" si="335"/>
        <v>7.1678286769430253</v>
      </c>
    </row>
    <row r="707" spans="2:38" x14ac:dyDescent="0.3">
      <c r="B707" s="6">
        <v>6800</v>
      </c>
      <c r="C707" s="8">
        <f t="shared" si="342"/>
        <v>68</v>
      </c>
      <c r="D707" s="8">
        <f t="shared" si="343"/>
        <v>22523.488304368126</v>
      </c>
      <c r="E707" s="8">
        <f t="shared" si="344"/>
        <v>33.122776918186531</v>
      </c>
      <c r="F707" s="8">
        <f t="shared" si="345"/>
        <v>44.30171412807448</v>
      </c>
      <c r="G707" s="8">
        <f t="shared" si="328"/>
        <v>2.2250485660981263</v>
      </c>
      <c r="H707" s="8">
        <f t="shared" si="346"/>
        <v>29.482191763721051</v>
      </c>
      <c r="I707" s="7">
        <v>101325</v>
      </c>
      <c r="J707" s="8">
        <f t="shared" si="347"/>
        <v>12596040</v>
      </c>
      <c r="K707" s="8">
        <f t="shared" si="348"/>
        <v>9417600</v>
      </c>
      <c r="L707" s="8">
        <f t="shared" si="349"/>
        <v>1932806.8855652558</v>
      </c>
      <c r="M707" s="17">
        <f t="shared" si="329"/>
        <v>128343649.84223197</v>
      </c>
      <c r="N707" s="18">
        <f t="shared" si="350"/>
        <v>124.31324944485566</v>
      </c>
      <c r="O707" s="18">
        <f t="shared" si="351"/>
        <v>92.944485566247224</v>
      </c>
      <c r="P707" s="18">
        <f t="shared" si="352"/>
        <v>19.075320854332649</v>
      </c>
      <c r="Q707" s="18">
        <f t="shared" si="353"/>
        <v>1266.6533416455165</v>
      </c>
      <c r="R707" s="10">
        <f t="shared" si="354"/>
        <v>0</v>
      </c>
      <c r="S707" s="8">
        <f t="shared" si="330"/>
        <v>68.000000000000412</v>
      </c>
      <c r="T707" s="8">
        <f t="shared" si="355"/>
        <v>16.183286236437098</v>
      </c>
      <c r="U707" s="8">
        <v>0</v>
      </c>
      <c r="V707" s="8">
        <f t="shared" si="356"/>
        <v>4.3521300978351309</v>
      </c>
      <c r="W707" s="8">
        <v>0</v>
      </c>
      <c r="X707" s="15">
        <f t="shared" si="336"/>
        <v>1200</v>
      </c>
      <c r="Y707" s="8">
        <f t="shared" si="337"/>
        <v>0</v>
      </c>
      <c r="Z707" s="8">
        <f t="shared" si="338"/>
        <v>1253.719815804631</v>
      </c>
      <c r="AA707" s="29">
        <f t="shared" si="331"/>
        <v>0</v>
      </c>
      <c r="AB707" s="8"/>
      <c r="AC707" s="8"/>
      <c r="AD707" s="8">
        <f t="shared" si="332"/>
        <v>0</v>
      </c>
      <c r="AE707" s="8">
        <f t="shared" si="333"/>
        <v>1200</v>
      </c>
      <c r="AF707" s="8">
        <f t="shared" si="339"/>
        <v>246.28018419536897</v>
      </c>
      <c r="AG707" s="16">
        <f t="shared" si="326"/>
        <v>1200</v>
      </c>
      <c r="AH707" s="29">
        <f t="shared" si="340"/>
        <v>62.976640913789637</v>
      </c>
      <c r="AI707" s="29">
        <f t="shared" si="341"/>
        <v>53.719815804631011</v>
      </c>
      <c r="AJ707" s="28">
        <f t="shared" si="334"/>
        <v>9.4930750509764433E-2</v>
      </c>
      <c r="AK707" s="25">
        <f t="shared" si="327"/>
        <v>0.94930750509764428</v>
      </c>
      <c r="AL707" s="26">
        <f t="shared" si="335"/>
        <v>7.1783679203289985</v>
      </c>
    </row>
    <row r="708" spans="2:38" x14ac:dyDescent="0.3">
      <c r="B708" s="6">
        <v>6810</v>
      </c>
      <c r="C708" s="8">
        <f t="shared" si="342"/>
        <v>68.099999999999994</v>
      </c>
      <c r="D708" s="8">
        <f t="shared" si="343"/>
        <v>22556.611081286312</v>
      </c>
      <c r="E708" s="8">
        <f t="shared" si="344"/>
        <v>33.122776918186531</v>
      </c>
      <c r="F708" s="8">
        <f t="shared" si="345"/>
        <v>44.30171412807448</v>
      </c>
      <c r="G708" s="8">
        <f t="shared" si="328"/>
        <v>2.2250485660981263</v>
      </c>
      <c r="H708" s="8">
        <f t="shared" si="346"/>
        <v>29.482191763721051</v>
      </c>
      <c r="I708" s="7">
        <v>101325</v>
      </c>
      <c r="J708" s="8">
        <f t="shared" si="347"/>
        <v>12596040</v>
      </c>
      <c r="K708" s="8">
        <f t="shared" si="348"/>
        <v>9417600</v>
      </c>
      <c r="L708" s="8">
        <f t="shared" si="349"/>
        <v>1932186.895691087</v>
      </c>
      <c r="M708" s="17">
        <f t="shared" si="329"/>
        <v>128517489.76847054</v>
      </c>
      <c r="N708" s="18">
        <f t="shared" si="350"/>
        <v>124.31324944485566</v>
      </c>
      <c r="O708" s="18">
        <f t="shared" si="351"/>
        <v>92.944485566247224</v>
      </c>
      <c r="P708" s="18">
        <f t="shared" si="352"/>
        <v>19.069202030013194</v>
      </c>
      <c r="Q708" s="18">
        <f t="shared" si="353"/>
        <v>1268.3690083244071</v>
      </c>
      <c r="R708" s="10">
        <f t="shared" si="354"/>
        <v>0</v>
      </c>
      <c r="S708" s="8">
        <f t="shared" si="330"/>
        <v>68.100000000000406</v>
      </c>
      <c r="T708" s="8">
        <f t="shared" si="355"/>
        <v>16.183286236437098</v>
      </c>
      <c r="U708" s="8">
        <v>0</v>
      </c>
      <c r="V708" s="8">
        <f t="shared" si="356"/>
        <v>4.3507340573864584</v>
      </c>
      <c r="W708" s="8">
        <v>0</v>
      </c>
      <c r="X708" s="15">
        <f t="shared" si="336"/>
        <v>1200</v>
      </c>
      <c r="Y708" s="8">
        <f t="shared" si="337"/>
        <v>0</v>
      </c>
      <c r="Z708" s="8">
        <f t="shared" si="338"/>
        <v>1253.7988155337555</v>
      </c>
      <c r="AA708" s="29">
        <f t="shared" si="331"/>
        <v>0</v>
      </c>
      <c r="AB708" s="8"/>
      <c r="AC708" s="8"/>
      <c r="AD708" s="8">
        <f t="shared" si="332"/>
        <v>0</v>
      </c>
      <c r="AE708" s="8">
        <f t="shared" si="333"/>
        <v>1200</v>
      </c>
      <c r="AF708" s="8">
        <f t="shared" si="339"/>
        <v>246.20118446624454</v>
      </c>
      <c r="AG708" s="16">
        <f t="shared" si="326"/>
        <v>1200</v>
      </c>
      <c r="AH708" s="29">
        <f t="shared" si="340"/>
        <v>63.080158117522686</v>
      </c>
      <c r="AI708" s="29">
        <f t="shared" si="341"/>
        <v>53.798815533755466</v>
      </c>
      <c r="AJ708" s="28">
        <f t="shared" si="334"/>
        <v>9.5070354554631725E-2</v>
      </c>
      <c r="AK708" s="25">
        <f t="shared" si="327"/>
        <v>0.95070354554631731</v>
      </c>
      <c r="AL708" s="26">
        <f t="shared" si="335"/>
        <v>7.1889071661832116</v>
      </c>
    </row>
    <row r="709" spans="2:38" x14ac:dyDescent="0.3">
      <c r="B709" s="6">
        <v>6820</v>
      </c>
      <c r="C709" s="8">
        <f t="shared" si="342"/>
        <v>68.2</v>
      </c>
      <c r="D709" s="8">
        <f t="shared" si="343"/>
        <v>22589.733858204501</v>
      </c>
      <c r="E709" s="8">
        <f t="shared" si="344"/>
        <v>33.122776918191242</v>
      </c>
      <c r="F709" s="8">
        <f t="shared" si="345"/>
        <v>44.301714128080782</v>
      </c>
      <c r="G709" s="8">
        <f t="shared" si="328"/>
        <v>2.2250485660981263</v>
      </c>
      <c r="H709" s="8">
        <f t="shared" si="346"/>
        <v>29.482191763723147</v>
      </c>
      <c r="I709" s="7">
        <v>101325</v>
      </c>
      <c r="J709" s="8">
        <f t="shared" si="347"/>
        <v>12596040</v>
      </c>
      <c r="K709" s="8">
        <f t="shared" si="348"/>
        <v>9417600</v>
      </c>
      <c r="L709" s="8">
        <f t="shared" si="349"/>
        <v>1931566.9058169182</v>
      </c>
      <c r="M709" s="17">
        <f t="shared" si="329"/>
        <v>128691329.69470914</v>
      </c>
      <c r="N709" s="18">
        <f t="shared" si="350"/>
        <v>124.31324944485566</v>
      </c>
      <c r="O709" s="18">
        <f t="shared" si="351"/>
        <v>92.944485566247224</v>
      </c>
      <c r="P709" s="18">
        <f t="shared" si="352"/>
        <v>19.06308320569374</v>
      </c>
      <c r="Q709" s="18">
        <f t="shared" si="353"/>
        <v>1270.0846750032977</v>
      </c>
      <c r="R709" s="10">
        <f t="shared" si="354"/>
        <v>0</v>
      </c>
      <c r="S709" s="8">
        <f t="shared" si="330"/>
        <v>68.200000000000401</v>
      </c>
      <c r="T709" s="8">
        <f t="shared" si="355"/>
        <v>16.183286236437098</v>
      </c>
      <c r="U709" s="8">
        <v>0</v>
      </c>
      <c r="V709" s="8">
        <f t="shared" si="356"/>
        <v>4.3493380169377849</v>
      </c>
      <c r="W709" s="8">
        <v>0</v>
      </c>
      <c r="X709" s="15">
        <f t="shared" si="336"/>
        <v>1200</v>
      </c>
      <c r="Y709" s="8">
        <f t="shared" si="337"/>
        <v>0</v>
      </c>
      <c r="Z709" s="8">
        <f t="shared" si="338"/>
        <v>1253.8778152628799</v>
      </c>
      <c r="AA709" s="29">
        <f t="shared" si="331"/>
        <v>0</v>
      </c>
      <c r="AB709" s="8"/>
      <c r="AC709" s="8"/>
      <c r="AD709" s="8">
        <f t="shared" si="332"/>
        <v>0</v>
      </c>
      <c r="AE709" s="8">
        <f t="shared" si="333"/>
        <v>1200</v>
      </c>
      <c r="AF709" s="8">
        <f t="shared" si="339"/>
        <v>246.12218473712005</v>
      </c>
      <c r="AG709" s="16">
        <f t="shared" si="326"/>
        <v>1200</v>
      </c>
      <c r="AH709" s="29">
        <f t="shared" si="340"/>
        <v>63.183675321255748</v>
      </c>
      <c r="AI709" s="29">
        <f t="shared" si="341"/>
        <v>53.877815262879935</v>
      </c>
      <c r="AJ709" s="28">
        <f t="shared" si="334"/>
        <v>9.5209958599499045E-2</v>
      </c>
      <c r="AK709" s="25">
        <f t="shared" si="327"/>
        <v>0.95209958599499045</v>
      </c>
      <c r="AL709" s="26">
        <f t="shared" si="335"/>
        <v>7.1994464144948083</v>
      </c>
    </row>
    <row r="710" spans="2:38" x14ac:dyDescent="0.3">
      <c r="B710" s="6">
        <v>6830</v>
      </c>
      <c r="C710" s="8">
        <f t="shared" si="342"/>
        <v>68.3</v>
      </c>
      <c r="D710" s="8">
        <f t="shared" si="343"/>
        <v>22622.856635122687</v>
      </c>
      <c r="E710" s="8">
        <f t="shared" si="344"/>
        <v>33.122776918186531</v>
      </c>
      <c r="F710" s="8">
        <f t="shared" si="345"/>
        <v>44.30171412807448</v>
      </c>
      <c r="G710" s="8">
        <f t="shared" si="328"/>
        <v>2.2250485660981263</v>
      </c>
      <c r="H710" s="8">
        <f t="shared" si="346"/>
        <v>29.482191763721051</v>
      </c>
      <c r="I710" s="7">
        <v>101325</v>
      </c>
      <c r="J710" s="8">
        <f t="shared" si="347"/>
        <v>12596040</v>
      </c>
      <c r="K710" s="8">
        <f t="shared" si="348"/>
        <v>9417600</v>
      </c>
      <c r="L710" s="8">
        <f t="shared" si="349"/>
        <v>1930946.9159427495</v>
      </c>
      <c r="M710" s="17">
        <f t="shared" si="329"/>
        <v>128865169.6209477</v>
      </c>
      <c r="N710" s="18">
        <f t="shared" si="350"/>
        <v>124.31324944485566</v>
      </c>
      <c r="O710" s="18">
        <f t="shared" si="351"/>
        <v>92.944485566247224</v>
      </c>
      <c r="P710" s="18">
        <f t="shared" si="352"/>
        <v>19.056964381374286</v>
      </c>
      <c r="Q710" s="18">
        <f t="shared" si="353"/>
        <v>1271.800341682188</v>
      </c>
      <c r="R710" s="10">
        <f t="shared" si="354"/>
        <v>0</v>
      </c>
      <c r="S710" s="8">
        <f t="shared" si="330"/>
        <v>68.300000000000395</v>
      </c>
      <c r="T710" s="8">
        <f t="shared" si="355"/>
        <v>16.183286236437098</v>
      </c>
      <c r="U710" s="8">
        <v>0</v>
      </c>
      <c r="V710" s="8">
        <f t="shared" si="356"/>
        <v>4.3479419764891123</v>
      </c>
      <c r="W710" s="8">
        <v>0</v>
      </c>
      <c r="X710" s="15">
        <f t="shared" si="336"/>
        <v>1200</v>
      </c>
      <c r="Y710" s="8">
        <f t="shared" si="337"/>
        <v>0</v>
      </c>
      <c r="Z710" s="8">
        <f t="shared" si="338"/>
        <v>1253.9568149920044</v>
      </c>
      <c r="AA710" s="29">
        <f t="shared" si="331"/>
        <v>0</v>
      </c>
      <c r="AB710" s="8"/>
      <c r="AC710" s="8"/>
      <c r="AD710" s="8">
        <f t="shared" si="332"/>
        <v>0</v>
      </c>
      <c r="AE710" s="8">
        <f t="shared" si="333"/>
        <v>1200</v>
      </c>
      <c r="AF710" s="8">
        <f t="shared" si="339"/>
        <v>246.04318500799562</v>
      </c>
      <c r="AG710" s="16">
        <f t="shared" si="326"/>
        <v>1200</v>
      </c>
      <c r="AH710" s="29">
        <f t="shared" si="340"/>
        <v>63.287192524988797</v>
      </c>
      <c r="AI710" s="29">
        <f t="shared" si="341"/>
        <v>53.956814992004389</v>
      </c>
      <c r="AJ710" s="28">
        <f t="shared" si="334"/>
        <v>9.5349562644366337E-2</v>
      </c>
      <c r="AK710" s="25">
        <f t="shared" si="327"/>
        <v>0.95349562644366337</v>
      </c>
      <c r="AL710" s="26">
        <f t="shared" si="335"/>
        <v>7.2099856652529972</v>
      </c>
    </row>
    <row r="711" spans="2:38" x14ac:dyDescent="0.3">
      <c r="B711" s="6">
        <v>6840</v>
      </c>
      <c r="C711" s="8">
        <f t="shared" si="342"/>
        <v>68.400000000000006</v>
      </c>
      <c r="D711" s="8">
        <f t="shared" si="343"/>
        <v>22655.979412040881</v>
      </c>
      <c r="E711" s="8">
        <f t="shared" si="344"/>
        <v>33.122776918191242</v>
      </c>
      <c r="F711" s="8">
        <f t="shared" si="345"/>
        <v>44.301714128080782</v>
      </c>
      <c r="G711" s="8">
        <f t="shared" si="328"/>
        <v>2.2250485660981263</v>
      </c>
      <c r="H711" s="8">
        <f t="shared" si="346"/>
        <v>29.482191763723147</v>
      </c>
      <c r="I711" s="7">
        <v>101325</v>
      </c>
      <c r="J711" s="8">
        <f t="shared" si="347"/>
        <v>12596040</v>
      </c>
      <c r="K711" s="8">
        <f t="shared" si="348"/>
        <v>9417600</v>
      </c>
      <c r="L711" s="8">
        <f t="shared" si="349"/>
        <v>1930326.9260685807</v>
      </c>
      <c r="M711" s="17">
        <f t="shared" si="329"/>
        <v>129039009.5471863</v>
      </c>
      <c r="N711" s="18">
        <f t="shared" si="350"/>
        <v>124.31324944485566</v>
      </c>
      <c r="O711" s="18">
        <f t="shared" si="351"/>
        <v>92.944485566247224</v>
      </c>
      <c r="P711" s="18">
        <f t="shared" si="352"/>
        <v>19.050845557054831</v>
      </c>
      <c r="Q711" s="18">
        <f t="shared" si="353"/>
        <v>1273.5160083610788</v>
      </c>
      <c r="R711" s="10">
        <f t="shared" si="354"/>
        <v>0</v>
      </c>
      <c r="S711" s="8">
        <f t="shared" si="330"/>
        <v>68.400000000000389</v>
      </c>
      <c r="T711" s="8">
        <f t="shared" si="355"/>
        <v>16.183286236437098</v>
      </c>
      <c r="U711" s="8">
        <v>0</v>
      </c>
      <c r="V711" s="8">
        <f t="shared" si="356"/>
        <v>4.3465459360404388</v>
      </c>
      <c r="W711" s="8">
        <v>0</v>
      </c>
      <c r="X711" s="15">
        <f t="shared" si="336"/>
        <v>1200</v>
      </c>
      <c r="Y711" s="8">
        <f t="shared" si="337"/>
        <v>0</v>
      </c>
      <c r="Z711" s="8">
        <f t="shared" si="338"/>
        <v>1254.0358147211289</v>
      </c>
      <c r="AA711" s="29">
        <f t="shared" si="331"/>
        <v>0</v>
      </c>
      <c r="AB711" s="8"/>
      <c r="AC711" s="8"/>
      <c r="AD711" s="8">
        <f t="shared" si="332"/>
        <v>0</v>
      </c>
      <c r="AE711" s="8">
        <f t="shared" si="333"/>
        <v>1200</v>
      </c>
      <c r="AF711" s="8">
        <f t="shared" si="339"/>
        <v>245.96418527887113</v>
      </c>
      <c r="AG711" s="16">
        <f t="shared" si="326"/>
        <v>1200</v>
      </c>
      <c r="AH711" s="29">
        <f t="shared" si="340"/>
        <v>63.390709728721873</v>
      </c>
      <c r="AI711" s="29">
        <f t="shared" si="341"/>
        <v>54.035814721128858</v>
      </c>
      <c r="AJ711" s="28">
        <f t="shared" si="334"/>
        <v>9.5489166689233657E-2</v>
      </c>
      <c r="AK711" s="25">
        <f t="shared" si="327"/>
        <v>0.95489166689233662</v>
      </c>
      <c r="AL711" s="26">
        <f t="shared" si="335"/>
        <v>7.2205249184470492</v>
      </c>
    </row>
    <row r="712" spans="2:38" x14ac:dyDescent="0.3">
      <c r="B712" s="6">
        <v>6850</v>
      </c>
      <c r="C712" s="8">
        <f t="shared" si="342"/>
        <v>68.5</v>
      </c>
      <c r="D712" s="8">
        <f t="shared" si="343"/>
        <v>22689.102188959067</v>
      </c>
      <c r="E712" s="8">
        <f t="shared" si="344"/>
        <v>33.122776918186531</v>
      </c>
      <c r="F712" s="8">
        <f t="shared" si="345"/>
        <v>44.30171412807448</v>
      </c>
      <c r="G712" s="8">
        <f t="shared" si="328"/>
        <v>2.2250485660981263</v>
      </c>
      <c r="H712" s="8">
        <f t="shared" si="346"/>
        <v>29.482191763721051</v>
      </c>
      <c r="I712" s="7">
        <v>101325</v>
      </c>
      <c r="J712" s="8">
        <f t="shared" si="347"/>
        <v>12596040</v>
      </c>
      <c r="K712" s="8">
        <f t="shared" si="348"/>
        <v>9417600</v>
      </c>
      <c r="L712" s="8">
        <f t="shared" si="349"/>
        <v>1929706.9361944119</v>
      </c>
      <c r="M712" s="17">
        <f t="shared" si="329"/>
        <v>129212849.47342487</v>
      </c>
      <c r="N712" s="18">
        <f t="shared" si="350"/>
        <v>124.31324944485566</v>
      </c>
      <c r="O712" s="18">
        <f t="shared" si="351"/>
        <v>92.944485566247224</v>
      </c>
      <c r="P712" s="18">
        <f t="shared" si="352"/>
        <v>19.044726732735377</v>
      </c>
      <c r="Q712" s="18">
        <f t="shared" si="353"/>
        <v>1275.2316750399691</v>
      </c>
      <c r="R712" s="10">
        <f t="shared" si="354"/>
        <v>0</v>
      </c>
      <c r="S712" s="8">
        <f t="shared" si="330"/>
        <v>68.500000000000384</v>
      </c>
      <c r="T712" s="8">
        <f t="shared" si="355"/>
        <v>16.183286236437098</v>
      </c>
      <c r="U712" s="8">
        <v>0</v>
      </c>
      <c r="V712" s="8">
        <f t="shared" si="356"/>
        <v>4.3451498955917662</v>
      </c>
      <c r="W712" s="8">
        <v>0</v>
      </c>
      <c r="X712" s="15">
        <f t="shared" si="336"/>
        <v>1200</v>
      </c>
      <c r="Y712" s="8">
        <f t="shared" si="337"/>
        <v>0</v>
      </c>
      <c r="Z712" s="8">
        <f t="shared" si="338"/>
        <v>1254.1148144502533</v>
      </c>
      <c r="AA712" s="29">
        <f t="shared" si="331"/>
        <v>0</v>
      </c>
      <c r="AB712" s="8"/>
      <c r="AC712" s="8"/>
      <c r="AD712" s="8">
        <f t="shared" si="332"/>
        <v>0</v>
      </c>
      <c r="AE712" s="8">
        <f t="shared" si="333"/>
        <v>1200</v>
      </c>
      <c r="AF712" s="8">
        <f t="shared" si="339"/>
        <v>245.88518554974669</v>
      </c>
      <c r="AG712" s="16">
        <f t="shared" si="326"/>
        <v>1200</v>
      </c>
      <c r="AH712" s="29">
        <f t="shared" si="340"/>
        <v>63.494226932454922</v>
      </c>
      <c r="AI712" s="29">
        <f t="shared" si="341"/>
        <v>54.114814450253306</v>
      </c>
      <c r="AJ712" s="28">
        <f t="shared" si="334"/>
        <v>9.5628770734100949E-2</v>
      </c>
      <c r="AK712" s="25">
        <f t="shared" si="327"/>
        <v>0.95628770734100943</v>
      </c>
      <c r="AL712" s="26">
        <f t="shared" si="335"/>
        <v>7.2310641740662982</v>
      </c>
    </row>
    <row r="713" spans="2:38" x14ac:dyDescent="0.3">
      <c r="B713" s="6">
        <v>6860</v>
      </c>
      <c r="C713" s="8">
        <f t="shared" si="342"/>
        <v>68.600000000000009</v>
      </c>
      <c r="D713" s="8">
        <f t="shared" si="343"/>
        <v>22722.224965877256</v>
      </c>
      <c r="E713" s="8">
        <f t="shared" si="344"/>
        <v>33.122776918191242</v>
      </c>
      <c r="F713" s="8">
        <f t="shared" si="345"/>
        <v>44.301714128080782</v>
      </c>
      <c r="G713" s="8">
        <f t="shared" si="328"/>
        <v>2.2250485660981263</v>
      </c>
      <c r="H713" s="8">
        <f t="shared" si="346"/>
        <v>29.482191763723147</v>
      </c>
      <c r="I713" s="7">
        <v>101325</v>
      </c>
      <c r="J713" s="8">
        <f t="shared" si="347"/>
        <v>12596040</v>
      </c>
      <c r="K713" s="8">
        <f t="shared" si="348"/>
        <v>9417600</v>
      </c>
      <c r="L713" s="8">
        <f t="shared" si="349"/>
        <v>1929086.9463202429</v>
      </c>
      <c r="M713" s="17">
        <f t="shared" si="329"/>
        <v>129386689.39966346</v>
      </c>
      <c r="N713" s="18">
        <f t="shared" si="350"/>
        <v>124.31324944485566</v>
      </c>
      <c r="O713" s="18">
        <f t="shared" si="351"/>
        <v>92.944485566247224</v>
      </c>
      <c r="P713" s="18">
        <f t="shared" si="352"/>
        <v>19.038607908415919</v>
      </c>
      <c r="Q713" s="18">
        <f t="shared" si="353"/>
        <v>1276.9473417188597</v>
      </c>
      <c r="R713" s="10">
        <f t="shared" si="354"/>
        <v>0</v>
      </c>
      <c r="S713" s="8">
        <f t="shared" si="330"/>
        <v>68.600000000000378</v>
      </c>
      <c r="T713" s="8">
        <f t="shared" si="355"/>
        <v>16.183286236437098</v>
      </c>
      <c r="U713" s="8">
        <v>0</v>
      </c>
      <c r="V713" s="8">
        <f t="shared" si="356"/>
        <v>4.3437538551430936</v>
      </c>
      <c r="W713" s="8">
        <v>0</v>
      </c>
      <c r="X713" s="15">
        <f t="shared" si="336"/>
        <v>1200</v>
      </c>
      <c r="Y713" s="8">
        <f t="shared" si="337"/>
        <v>0</v>
      </c>
      <c r="Z713" s="8">
        <f t="shared" si="338"/>
        <v>1254.1938141793778</v>
      </c>
      <c r="AA713" s="29">
        <f t="shared" si="331"/>
        <v>0</v>
      </c>
      <c r="AB713" s="8"/>
      <c r="AC713" s="8"/>
      <c r="AD713" s="8">
        <f t="shared" si="332"/>
        <v>0</v>
      </c>
      <c r="AE713" s="8">
        <f t="shared" si="333"/>
        <v>1200</v>
      </c>
      <c r="AF713" s="8">
        <f t="shared" si="339"/>
        <v>245.80618582062223</v>
      </c>
      <c r="AG713" s="16">
        <f t="shared" si="326"/>
        <v>1200</v>
      </c>
      <c r="AH713" s="29">
        <f t="shared" si="340"/>
        <v>63.597744136187977</v>
      </c>
      <c r="AI713" s="29">
        <f t="shared" si="341"/>
        <v>54.193814179377767</v>
      </c>
      <c r="AJ713" s="28">
        <f t="shared" si="334"/>
        <v>9.5768374778968254E-2</v>
      </c>
      <c r="AK713" s="25">
        <f t="shared" si="327"/>
        <v>0.95768374778968257</v>
      </c>
      <c r="AL713" s="26">
        <f t="shared" si="335"/>
        <v>7.2416034321001392</v>
      </c>
    </row>
    <row r="714" spans="2:38" x14ac:dyDescent="0.3">
      <c r="B714" s="6">
        <v>6870</v>
      </c>
      <c r="C714" s="8">
        <f t="shared" si="342"/>
        <v>68.7</v>
      </c>
      <c r="D714" s="8">
        <f t="shared" si="343"/>
        <v>22755.347742795446</v>
      </c>
      <c r="E714" s="8">
        <f t="shared" si="344"/>
        <v>33.122776918186531</v>
      </c>
      <c r="F714" s="8">
        <f t="shared" si="345"/>
        <v>44.30171412807448</v>
      </c>
      <c r="G714" s="8">
        <f t="shared" si="328"/>
        <v>2.2250485660981263</v>
      </c>
      <c r="H714" s="8">
        <f t="shared" si="346"/>
        <v>29.482191763721051</v>
      </c>
      <c r="I714" s="7">
        <v>101325</v>
      </c>
      <c r="J714" s="8">
        <f t="shared" si="347"/>
        <v>12596040</v>
      </c>
      <c r="K714" s="8">
        <f t="shared" si="348"/>
        <v>9417600</v>
      </c>
      <c r="L714" s="8">
        <f t="shared" si="349"/>
        <v>1928466.9564460742</v>
      </c>
      <c r="M714" s="17">
        <f t="shared" si="329"/>
        <v>129560529.32590203</v>
      </c>
      <c r="N714" s="18">
        <f t="shared" si="350"/>
        <v>124.31324944485566</v>
      </c>
      <c r="O714" s="18">
        <f t="shared" si="351"/>
        <v>92.944485566247224</v>
      </c>
      <c r="P714" s="18">
        <f t="shared" si="352"/>
        <v>19.032489084096465</v>
      </c>
      <c r="Q714" s="18">
        <f t="shared" si="353"/>
        <v>1278.6630083977502</v>
      </c>
      <c r="R714" s="10">
        <f t="shared" si="354"/>
        <v>0</v>
      </c>
      <c r="S714" s="8">
        <f t="shared" si="330"/>
        <v>68.700000000000372</v>
      </c>
      <c r="T714" s="8">
        <f t="shared" si="355"/>
        <v>16.183286236437098</v>
      </c>
      <c r="U714" s="8">
        <v>0</v>
      </c>
      <c r="V714" s="8">
        <f t="shared" si="356"/>
        <v>4.3423578146944202</v>
      </c>
      <c r="W714" s="8">
        <v>0</v>
      </c>
      <c r="X714" s="15">
        <f t="shared" si="336"/>
        <v>1200</v>
      </c>
      <c r="Y714" s="8">
        <f t="shared" si="337"/>
        <v>0</v>
      </c>
      <c r="Z714" s="8">
        <f t="shared" si="338"/>
        <v>1254.2728139085023</v>
      </c>
      <c r="AA714" s="29">
        <f t="shared" si="331"/>
        <v>0</v>
      </c>
      <c r="AB714" s="8"/>
      <c r="AC714" s="8"/>
      <c r="AD714" s="8">
        <f t="shared" si="332"/>
        <v>0</v>
      </c>
      <c r="AE714" s="8">
        <f t="shared" si="333"/>
        <v>1200</v>
      </c>
      <c r="AF714" s="8">
        <f t="shared" si="339"/>
        <v>245.72718609149777</v>
      </c>
      <c r="AG714" s="16">
        <f t="shared" si="326"/>
        <v>1200</v>
      </c>
      <c r="AH714" s="29">
        <f t="shared" si="340"/>
        <v>63.701261339921032</v>
      </c>
      <c r="AI714" s="29">
        <f t="shared" si="341"/>
        <v>54.272813908502229</v>
      </c>
      <c r="AJ714" s="28">
        <f t="shared" si="334"/>
        <v>9.590797882383556E-2</v>
      </c>
      <c r="AK714" s="25">
        <f t="shared" si="327"/>
        <v>0.9590797882383556</v>
      </c>
      <c r="AL714" s="26">
        <f t="shared" si="335"/>
        <v>7.2521426925380306</v>
      </c>
    </row>
    <row r="715" spans="2:38" x14ac:dyDescent="0.3">
      <c r="B715" s="6">
        <v>6880</v>
      </c>
      <c r="C715" s="8">
        <f t="shared" si="342"/>
        <v>68.8</v>
      </c>
      <c r="D715" s="8">
        <f t="shared" si="343"/>
        <v>22788.470519713632</v>
      </c>
      <c r="E715" s="8">
        <f t="shared" si="344"/>
        <v>33.122776918186531</v>
      </c>
      <c r="F715" s="8">
        <f t="shared" si="345"/>
        <v>44.30171412807448</v>
      </c>
      <c r="G715" s="8">
        <f t="shared" si="328"/>
        <v>2.2250485660981263</v>
      </c>
      <c r="H715" s="8">
        <f t="shared" si="346"/>
        <v>29.482191763721051</v>
      </c>
      <c r="I715" s="7">
        <v>101325</v>
      </c>
      <c r="J715" s="8">
        <f t="shared" si="347"/>
        <v>12596040</v>
      </c>
      <c r="K715" s="8">
        <f t="shared" si="348"/>
        <v>9417600</v>
      </c>
      <c r="L715" s="8">
        <f t="shared" si="349"/>
        <v>1927846.9665719054</v>
      </c>
      <c r="M715" s="17">
        <f t="shared" si="329"/>
        <v>129734369.2521406</v>
      </c>
      <c r="N715" s="18">
        <f t="shared" si="350"/>
        <v>124.31324944485566</v>
      </c>
      <c r="O715" s="18">
        <f t="shared" si="351"/>
        <v>92.944485566247224</v>
      </c>
      <c r="P715" s="18">
        <f t="shared" si="352"/>
        <v>19.026370259777011</v>
      </c>
      <c r="Q715" s="18">
        <f t="shared" si="353"/>
        <v>1280.3786750766405</v>
      </c>
      <c r="R715" s="10">
        <f t="shared" si="354"/>
        <v>0</v>
      </c>
      <c r="S715" s="8">
        <f t="shared" si="330"/>
        <v>68.800000000000367</v>
      </c>
      <c r="T715" s="8">
        <f t="shared" si="355"/>
        <v>16.183286236437098</v>
      </c>
      <c r="U715" s="8">
        <v>0</v>
      </c>
      <c r="V715" s="8">
        <f t="shared" si="356"/>
        <v>4.3409617742457476</v>
      </c>
      <c r="W715" s="8">
        <v>0</v>
      </c>
      <c r="X715" s="15">
        <f t="shared" si="336"/>
        <v>1200</v>
      </c>
      <c r="Y715" s="8">
        <f t="shared" si="337"/>
        <v>0</v>
      </c>
      <c r="Z715" s="8">
        <f t="shared" si="338"/>
        <v>1254.3518136376267</v>
      </c>
      <c r="AA715" s="29">
        <f t="shared" si="331"/>
        <v>0</v>
      </c>
      <c r="AB715" s="8"/>
      <c r="AC715" s="8"/>
      <c r="AD715" s="8">
        <f t="shared" si="332"/>
        <v>0</v>
      </c>
      <c r="AE715" s="8">
        <f t="shared" si="333"/>
        <v>1200</v>
      </c>
      <c r="AF715" s="8">
        <f t="shared" si="339"/>
        <v>245.64818636237334</v>
      </c>
      <c r="AG715" s="16">
        <f t="shared" si="326"/>
        <v>1200</v>
      </c>
      <c r="AH715" s="29">
        <f t="shared" si="340"/>
        <v>63.804778543654074</v>
      </c>
      <c r="AI715" s="29">
        <f t="shared" si="341"/>
        <v>54.351813637626677</v>
      </c>
      <c r="AJ715" s="28">
        <f t="shared" si="334"/>
        <v>9.6047582868702838E-2</v>
      </c>
      <c r="AK715" s="25">
        <f t="shared" si="327"/>
        <v>0.96047582868702841</v>
      </c>
      <c r="AL715" s="26">
        <f t="shared" si="335"/>
        <v>7.2626819553694908</v>
      </c>
    </row>
    <row r="716" spans="2:38" x14ac:dyDescent="0.3">
      <c r="B716" s="6">
        <v>6890</v>
      </c>
      <c r="C716" s="8">
        <f t="shared" si="342"/>
        <v>68.900000000000006</v>
      </c>
      <c r="D716" s="8">
        <f t="shared" si="343"/>
        <v>22821.593296631821</v>
      </c>
      <c r="E716" s="8">
        <f t="shared" si="344"/>
        <v>33.122776918191242</v>
      </c>
      <c r="F716" s="8">
        <f t="shared" si="345"/>
        <v>44.301714128080782</v>
      </c>
      <c r="G716" s="8">
        <f t="shared" si="328"/>
        <v>2.2250485660981263</v>
      </c>
      <c r="H716" s="8">
        <f t="shared" si="346"/>
        <v>29.482191763723147</v>
      </c>
      <c r="I716" s="7">
        <v>101325</v>
      </c>
      <c r="J716" s="8">
        <f t="shared" si="347"/>
        <v>12596040</v>
      </c>
      <c r="K716" s="8">
        <f t="shared" si="348"/>
        <v>9417600</v>
      </c>
      <c r="L716" s="8">
        <f t="shared" si="349"/>
        <v>1927226.9766977367</v>
      </c>
      <c r="M716" s="17">
        <f t="shared" si="329"/>
        <v>129908209.17837919</v>
      </c>
      <c r="N716" s="18">
        <f t="shared" si="350"/>
        <v>124.31324944485566</v>
      </c>
      <c r="O716" s="18">
        <f t="shared" si="351"/>
        <v>92.944485566247224</v>
      </c>
      <c r="P716" s="18">
        <f t="shared" si="352"/>
        <v>19.020251435457553</v>
      </c>
      <c r="Q716" s="18">
        <f t="shared" si="353"/>
        <v>1282.0943417555311</v>
      </c>
      <c r="R716" s="10">
        <f t="shared" si="354"/>
        <v>0</v>
      </c>
      <c r="S716" s="8">
        <f t="shared" si="330"/>
        <v>68.900000000000361</v>
      </c>
      <c r="T716" s="8">
        <f t="shared" si="355"/>
        <v>16.183286236437098</v>
      </c>
      <c r="U716" s="8">
        <v>0</v>
      </c>
      <c r="V716" s="8">
        <f t="shared" si="356"/>
        <v>4.3395657337970741</v>
      </c>
      <c r="W716" s="8">
        <v>0</v>
      </c>
      <c r="X716" s="15">
        <f t="shared" si="336"/>
        <v>1200</v>
      </c>
      <c r="Y716" s="8">
        <f t="shared" si="337"/>
        <v>0</v>
      </c>
      <c r="Z716" s="8">
        <f t="shared" si="338"/>
        <v>1254.4308133667512</v>
      </c>
      <c r="AA716" s="29">
        <f t="shared" si="331"/>
        <v>0</v>
      </c>
      <c r="AB716" s="8"/>
      <c r="AC716" s="8"/>
      <c r="AD716" s="8">
        <f t="shared" si="332"/>
        <v>0</v>
      </c>
      <c r="AE716" s="8">
        <f t="shared" si="333"/>
        <v>1200</v>
      </c>
      <c r="AF716" s="8">
        <f t="shared" si="339"/>
        <v>245.56918663324885</v>
      </c>
      <c r="AG716" s="16">
        <f t="shared" si="326"/>
        <v>1200</v>
      </c>
      <c r="AH716" s="29">
        <f t="shared" si="340"/>
        <v>63.908295747387157</v>
      </c>
      <c r="AI716" s="29">
        <f t="shared" si="341"/>
        <v>54.430813366751153</v>
      </c>
      <c r="AJ716" s="28">
        <f t="shared" si="334"/>
        <v>9.6187186913570172E-2</v>
      </c>
      <c r="AK716" s="25">
        <f t="shared" si="327"/>
        <v>0.96187186913570177</v>
      </c>
      <c r="AL716" s="26">
        <f t="shared" si="335"/>
        <v>7.2732212205840998</v>
      </c>
    </row>
    <row r="717" spans="2:38" x14ac:dyDescent="0.3">
      <c r="B717" s="6">
        <v>6900</v>
      </c>
      <c r="C717" s="8">
        <f t="shared" si="342"/>
        <v>69</v>
      </c>
      <c r="D717" s="8">
        <f t="shared" si="343"/>
        <v>22854.716073550007</v>
      </c>
      <c r="E717" s="8">
        <f t="shared" si="344"/>
        <v>33.122776918186531</v>
      </c>
      <c r="F717" s="8">
        <f t="shared" si="345"/>
        <v>44.30171412807448</v>
      </c>
      <c r="G717" s="8">
        <f t="shared" si="328"/>
        <v>2.2250485660981263</v>
      </c>
      <c r="H717" s="8">
        <f t="shared" si="346"/>
        <v>29.482191763721051</v>
      </c>
      <c r="I717" s="7">
        <v>101325</v>
      </c>
      <c r="J717" s="8">
        <f t="shared" si="347"/>
        <v>12596040</v>
      </c>
      <c r="K717" s="8">
        <f t="shared" si="348"/>
        <v>9417600</v>
      </c>
      <c r="L717" s="8">
        <f t="shared" si="349"/>
        <v>1926606.9868235679</v>
      </c>
      <c r="M717" s="17">
        <f t="shared" si="329"/>
        <v>130082049.10461776</v>
      </c>
      <c r="N717" s="18">
        <f t="shared" si="350"/>
        <v>124.31324944485566</v>
      </c>
      <c r="O717" s="18">
        <f t="shared" si="351"/>
        <v>92.944485566247224</v>
      </c>
      <c r="P717" s="18">
        <f t="shared" si="352"/>
        <v>19.014132611138098</v>
      </c>
      <c r="Q717" s="18">
        <f t="shared" si="353"/>
        <v>1283.8100084344214</v>
      </c>
      <c r="R717" s="10">
        <f t="shared" si="354"/>
        <v>0</v>
      </c>
      <c r="S717" s="8">
        <f t="shared" si="330"/>
        <v>69.000000000000355</v>
      </c>
      <c r="T717" s="8">
        <f t="shared" si="355"/>
        <v>16.183286236437098</v>
      </c>
      <c r="U717" s="8">
        <v>0</v>
      </c>
      <c r="V717" s="8">
        <f t="shared" si="356"/>
        <v>4.3381696933484015</v>
      </c>
      <c r="W717" s="8">
        <v>0</v>
      </c>
      <c r="X717" s="15">
        <f t="shared" si="336"/>
        <v>1200</v>
      </c>
      <c r="Y717" s="8">
        <f t="shared" si="337"/>
        <v>0</v>
      </c>
      <c r="Z717" s="8">
        <f t="shared" si="338"/>
        <v>1254.5098130958756</v>
      </c>
      <c r="AA717" s="29">
        <f t="shared" si="331"/>
        <v>0</v>
      </c>
      <c r="AB717" s="8"/>
      <c r="AC717" s="8"/>
      <c r="AD717" s="8">
        <f t="shared" si="332"/>
        <v>0</v>
      </c>
      <c r="AE717" s="8">
        <f t="shared" si="333"/>
        <v>1200</v>
      </c>
      <c r="AF717" s="8">
        <f t="shared" si="339"/>
        <v>245.49018690412441</v>
      </c>
      <c r="AG717" s="16">
        <f t="shared" si="326"/>
        <v>1200</v>
      </c>
      <c r="AH717" s="29">
        <f t="shared" si="340"/>
        <v>64.011812951120191</v>
      </c>
      <c r="AI717" s="29">
        <f t="shared" si="341"/>
        <v>54.509813095875593</v>
      </c>
      <c r="AJ717" s="28">
        <f t="shared" si="334"/>
        <v>9.632679095843745E-2</v>
      </c>
      <c r="AK717" s="25">
        <f t="shared" si="327"/>
        <v>0.96326790958437447</v>
      </c>
      <c r="AL717" s="26">
        <f t="shared" si="335"/>
        <v>7.2837604881714979</v>
      </c>
    </row>
    <row r="718" spans="2:38" x14ac:dyDescent="0.3">
      <c r="B718" s="6">
        <v>6910</v>
      </c>
      <c r="C718" s="8">
        <f t="shared" si="342"/>
        <v>69.100000000000009</v>
      </c>
      <c r="D718" s="8">
        <f t="shared" si="343"/>
        <v>22887.838850468201</v>
      </c>
      <c r="E718" s="8">
        <f t="shared" si="344"/>
        <v>33.122776918191242</v>
      </c>
      <c r="F718" s="8">
        <f t="shared" si="345"/>
        <v>44.301714128080782</v>
      </c>
      <c r="G718" s="8">
        <f t="shared" si="328"/>
        <v>2.2250485660981263</v>
      </c>
      <c r="H718" s="8">
        <f t="shared" si="346"/>
        <v>29.482191763723147</v>
      </c>
      <c r="I718" s="7">
        <v>101325</v>
      </c>
      <c r="J718" s="8">
        <f t="shared" si="347"/>
        <v>12596040</v>
      </c>
      <c r="K718" s="8">
        <f t="shared" si="348"/>
        <v>9417600</v>
      </c>
      <c r="L718" s="8">
        <f t="shared" si="349"/>
        <v>1925986.9969493991</v>
      </c>
      <c r="M718" s="17">
        <f t="shared" si="329"/>
        <v>130255889.03085636</v>
      </c>
      <c r="N718" s="18">
        <f t="shared" si="350"/>
        <v>124.31324944485566</v>
      </c>
      <c r="O718" s="18">
        <f t="shared" si="351"/>
        <v>92.944485566247224</v>
      </c>
      <c r="P718" s="18">
        <f t="shared" si="352"/>
        <v>19.008013786818644</v>
      </c>
      <c r="Q718" s="18">
        <f t="shared" si="353"/>
        <v>1285.5256751133122</v>
      </c>
      <c r="R718" s="10">
        <f t="shared" si="354"/>
        <v>0</v>
      </c>
      <c r="S718" s="8">
        <f t="shared" si="330"/>
        <v>69.10000000000035</v>
      </c>
      <c r="T718" s="8">
        <f t="shared" si="355"/>
        <v>16.183286236437098</v>
      </c>
      <c r="U718" s="8">
        <v>0</v>
      </c>
      <c r="V718" s="8">
        <f t="shared" si="356"/>
        <v>4.3367736528997272</v>
      </c>
      <c r="W718" s="8">
        <v>0</v>
      </c>
      <c r="X718" s="15">
        <f t="shared" si="336"/>
        <v>1200</v>
      </c>
      <c r="Y718" s="8">
        <f t="shared" si="337"/>
        <v>0</v>
      </c>
      <c r="Z718" s="8">
        <f t="shared" si="338"/>
        <v>1254.5888128250001</v>
      </c>
      <c r="AA718" s="29">
        <f t="shared" si="331"/>
        <v>0</v>
      </c>
      <c r="AB718" s="8"/>
      <c r="AC718" s="8"/>
      <c r="AD718" s="8">
        <f t="shared" si="332"/>
        <v>0</v>
      </c>
      <c r="AE718" s="8">
        <f t="shared" si="333"/>
        <v>1200</v>
      </c>
      <c r="AF718" s="8">
        <f t="shared" si="339"/>
        <v>245.41118717499992</v>
      </c>
      <c r="AG718" s="16">
        <f t="shared" si="326"/>
        <v>1200</v>
      </c>
      <c r="AH718" s="29">
        <f t="shared" si="340"/>
        <v>64.115330154853268</v>
      </c>
      <c r="AI718" s="29">
        <f t="shared" si="341"/>
        <v>54.588812825000069</v>
      </c>
      <c r="AJ718" s="28">
        <f t="shared" si="334"/>
        <v>9.6466395003304783E-2</v>
      </c>
      <c r="AK718" s="25">
        <f t="shared" si="327"/>
        <v>0.96466395003304783</v>
      </c>
      <c r="AL718" s="26">
        <f t="shared" si="335"/>
        <v>7.294299758121384</v>
      </c>
    </row>
    <row r="719" spans="2:38" x14ac:dyDescent="0.3">
      <c r="B719" s="6">
        <v>6920</v>
      </c>
      <c r="C719" s="8">
        <f t="shared" si="342"/>
        <v>69.2</v>
      </c>
      <c r="D719" s="8">
        <f t="shared" si="343"/>
        <v>22920.961627386387</v>
      </c>
      <c r="E719" s="8">
        <f t="shared" si="344"/>
        <v>33.122776918186531</v>
      </c>
      <c r="F719" s="8">
        <f t="shared" si="345"/>
        <v>44.30171412807448</v>
      </c>
      <c r="G719" s="8">
        <f t="shared" si="328"/>
        <v>2.2250485660981263</v>
      </c>
      <c r="H719" s="8">
        <f t="shared" si="346"/>
        <v>29.482191763721051</v>
      </c>
      <c r="I719" s="7">
        <v>101325</v>
      </c>
      <c r="J719" s="8">
        <f t="shared" si="347"/>
        <v>12596040</v>
      </c>
      <c r="K719" s="8">
        <f t="shared" si="348"/>
        <v>9417600</v>
      </c>
      <c r="L719" s="8">
        <f t="shared" si="349"/>
        <v>1925367.0070752304</v>
      </c>
      <c r="M719" s="17">
        <f t="shared" si="329"/>
        <v>130429728.95709492</v>
      </c>
      <c r="N719" s="18">
        <f t="shared" si="350"/>
        <v>124.31324944485566</v>
      </c>
      <c r="O719" s="18">
        <f t="shared" si="351"/>
        <v>92.944485566247224</v>
      </c>
      <c r="P719" s="18">
        <f t="shared" si="352"/>
        <v>19.00189496249919</v>
      </c>
      <c r="Q719" s="18">
        <f t="shared" si="353"/>
        <v>1287.2413417922025</v>
      </c>
      <c r="R719" s="10">
        <f t="shared" si="354"/>
        <v>0</v>
      </c>
      <c r="S719" s="8">
        <f t="shared" si="330"/>
        <v>69.200000000000344</v>
      </c>
      <c r="T719" s="8">
        <f t="shared" si="355"/>
        <v>16.183286236437098</v>
      </c>
      <c r="U719" s="8">
        <v>0</v>
      </c>
      <c r="V719" s="8">
        <f t="shared" si="356"/>
        <v>4.3353776124510555</v>
      </c>
      <c r="W719" s="8">
        <v>0</v>
      </c>
      <c r="X719" s="15">
        <f t="shared" si="336"/>
        <v>1200</v>
      </c>
      <c r="Y719" s="8">
        <f t="shared" si="337"/>
        <v>0</v>
      </c>
      <c r="Z719" s="8">
        <f t="shared" si="338"/>
        <v>1254.6678125541246</v>
      </c>
      <c r="AA719" s="29">
        <f t="shared" si="331"/>
        <v>0</v>
      </c>
      <c r="AB719" s="8"/>
      <c r="AC719" s="8"/>
      <c r="AD719" s="8">
        <f t="shared" si="332"/>
        <v>0</v>
      </c>
      <c r="AE719" s="8">
        <f t="shared" si="333"/>
        <v>1200</v>
      </c>
      <c r="AF719" s="8">
        <f t="shared" si="339"/>
        <v>245.33218744587549</v>
      </c>
      <c r="AG719" s="16">
        <f t="shared" si="326"/>
        <v>1200</v>
      </c>
      <c r="AH719" s="29">
        <f t="shared" si="340"/>
        <v>64.218847358586316</v>
      </c>
      <c r="AI719" s="29">
        <f t="shared" si="341"/>
        <v>54.667812554124517</v>
      </c>
      <c r="AJ719" s="28">
        <f t="shared" si="334"/>
        <v>9.6605999048172062E-2</v>
      </c>
      <c r="AK719" s="25">
        <f t="shared" si="327"/>
        <v>0.96605999048172064</v>
      </c>
      <c r="AL719" s="26">
        <f t="shared" si="335"/>
        <v>7.3048390304235191</v>
      </c>
    </row>
    <row r="720" spans="2:38" x14ac:dyDescent="0.3">
      <c r="B720" s="6">
        <v>6930</v>
      </c>
      <c r="C720" s="8">
        <f t="shared" si="342"/>
        <v>69.3</v>
      </c>
      <c r="D720" s="8">
        <f t="shared" si="343"/>
        <v>22954.084404304573</v>
      </c>
      <c r="E720" s="8">
        <f t="shared" si="344"/>
        <v>33.122776918186531</v>
      </c>
      <c r="F720" s="8">
        <f t="shared" si="345"/>
        <v>44.30171412807448</v>
      </c>
      <c r="G720" s="8">
        <f t="shared" si="328"/>
        <v>2.2250485660981263</v>
      </c>
      <c r="H720" s="8">
        <f t="shared" si="346"/>
        <v>29.482191763721051</v>
      </c>
      <c r="I720" s="7">
        <v>101325</v>
      </c>
      <c r="J720" s="8">
        <f t="shared" si="347"/>
        <v>12596040</v>
      </c>
      <c r="K720" s="8">
        <f t="shared" si="348"/>
        <v>9417600</v>
      </c>
      <c r="L720" s="8">
        <f t="shared" si="349"/>
        <v>1924747.0172010616</v>
      </c>
      <c r="M720" s="17">
        <f t="shared" si="329"/>
        <v>130603568.88333349</v>
      </c>
      <c r="N720" s="18">
        <f t="shared" si="350"/>
        <v>124.31324944485566</v>
      </c>
      <c r="O720" s="18">
        <f t="shared" si="351"/>
        <v>92.944485566247224</v>
      </c>
      <c r="P720" s="18">
        <f t="shared" si="352"/>
        <v>18.995776138179735</v>
      </c>
      <c r="Q720" s="18">
        <f t="shared" si="353"/>
        <v>1288.9570084710929</v>
      </c>
      <c r="R720" s="10">
        <f t="shared" si="354"/>
        <v>0</v>
      </c>
      <c r="S720" s="8">
        <f t="shared" si="330"/>
        <v>69.300000000000338</v>
      </c>
      <c r="T720" s="8">
        <f t="shared" si="355"/>
        <v>16.183286236437098</v>
      </c>
      <c r="U720" s="8">
        <v>0</v>
      </c>
      <c r="V720" s="8">
        <f t="shared" si="356"/>
        <v>4.333981572002382</v>
      </c>
      <c r="W720" s="8">
        <v>0</v>
      </c>
      <c r="X720" s="15">
        <f t="shared" si="336"/>
        <v>1200</v>
      </c>
      <c r="Y720" s="8">
        <f t="shared" si="337"/>
        <v>0</v>
      </c>
      <c r="Z720" s="8">
        <f t="shared" si="338"/>
        <v>1254.746812283249</v>
      </c>
      <c r="AA720" s="29">
        <f t="shared" si="331"/>
        <v>0</v>
      </c>
      <c r="AB720" s="8"/>
      <c r="AC720" s="8"/>
      <c r="AD720" s="8">
        <f t="shared" si="332"/>
        <v>0</v>
      </c>
      <c r="AE720" s="8">
        <f t="shared" si="333"/>
        <v>1200</v>
      </c>
      <c r="AF720" s="8">
        <f t="shared" si="339"/>
        <v>245.25318771675103</v>
      </c>
      <c r="AG720" s="16">
        <f t="shared" si="326"/>
        <v>1200</v>
      </c>
      <c r="AH720" s="29">
        <f t="shared" si="340"/>
        <v>64.322364562319379</v>
      </c>
      <c r="AI720" s="29">
        <f t="shared" si="341"/>
        <v>54.746812283248978</v>
      </c>
      <c r="AJ720" s="28">
        <f t="shared" si="334"/>
        <v>9.6745603093039381E-2</v>
      </c>
      <c r="AK720" s="25">
        <f t="shared" si="327"/>
        <v>0.96745603093039378</v>
      </c>
      <c r="AL720" s="26">
        <f t="shared" si="335"/>
        <v>7.3153783050677212</v>
      </c>
    </row>
    <row r="721" spans="2:38" x14ac:dyDescent="0.3">
      <c r="B721" s="6">
        <v>6940</v>
      </c>
      <c r="C721" s="8">
        <f t="shared" si="342"/>
        <v>69.400000000000006</v>
      </c>
      <c r="D721" s="8">
        <f t="shared" si="343"/>
        <v>22987.207181222762</v>
      </c>
      <c r="E721" s="8">
        <f t="shared" si="344"/>
        <v>33.122776918191242</v>
      </c>
      <c r="F721" s="8">
        <f t="shared" si="345"/>
        <v>44.301714128080782</v>
      </c>
      <c r="G721" s="8">
        <f t="shared" si="328"/>
        <v>2.2250485660981263</v>
      </c>
      <c r="H721" s="8">
        <f t="shared" si="346"/>
        <v>29.482191763723147</v>
      </c>
      <c r="I721" s="7">
        <v>101325</v>
      </c>
      <c r="J721" s="8">
        <f t="shared" si="347"/>
        <v>12596040</v>
      </c>
      <c r="K721" s="8">
        <f t="shared" si="348"/>
        <v>9417600</v>
      </c>
      <c r="L721" s="8">
        <f t="shared" si="349"/>
        <v>1924127.0273268928</v>
      </c>
      <c r="M721" s="17">
        <f t="shared" si="329"/>
        <v>130777408.80957209</v>
      </c>
      <c r="N721" s="18">
        <f t="shared" si="350"/>
        <v>124.31324944485566</v>
      </c>
      <c r="O721" s="18">
        <f t="shared" si="351"/>
        <v>92.944485566247224</v>
      </c>
      <c r="P721" s="18">
        <f t="shared" si="352"/>
        <v>18.989657313860281</v>
      </c>
      <c r="Q721" s="18">
        <f t="shared" si="353"/>
        <v>1290.6726751499837</v>
      </c>
      <c r="R721" s="10">
        <f t="shared" si="354"/>
        <v>0</v>
      </c>
      <c r="S721" s="8">
        <f t="shared" si="330"/>
        <v>69.400000000000333</v>
      </c>
      <c r="T721" s="8">
        <f t="shared" si="355"/>
        <v>16.183286236437098</v>
      </c>
      <c r="U721" s="8">
        <v>0</v>
      </c>
      <c r="V721" s="8">
        <f t="shared" si="356"/>
        <v>4.3325855315537094</v>
      </c>
      <c r="W721" s="8">
        <v>0</v>
      </c>
      <c r="X721" s="15">
        <f t="shared" si="336"/>
        <v>1200</v>
      </c>
      <c r="Y721" s="8">
        <f t="shared" si="337"/>
        <v>0</v>
      </c>
      <c r="Z721" s="8">
        <f t="shared" si="338"/>
        <v>1254.8258120123735</v>
      </c>
      <c r="AA721" s="29">
        <f t="shared" si="331"/>
        <v>0</v>
      </c>
      <c r="AB721" s="8"/>
      <c r="AC721" s="8"/>
      <c r="AD721" s="8">
        <f t="shared" si="332"/>
        <v>0</v>
      </c>
      <c r="AE721" s="8">
        <f t="shared" si="333"/>
        <v>1200</v>
      </c>
      <c r="AF721" s="8">
        <f t="shared" si="339"/>
        <v>245.17418798762657</v>
      </c>
      <c r="AG721" s="16">
        <f t="shared" si="326"/>
        <v>1200</v>
      </c>
      <c r="AH721" s="29">
        <f t="shared" si="340"/>
        <v>64.425881766052427</v>
      </c>
      <c r="AI721" s="29">
        <f t="shared" si="341"/>
        <v>54.825812012373433</v>
      </c>
      <c r="AJ721" s="28">
        <f t="shared" si="334"/>
        <v>9.6885207137906673E-2</v>
      </c>
      <c r="AK721" s="25">
        <f t="shared" si="327"/>
        <v>0.9688520713790667</v>
      </c>
      <c r="AL721" s="26">
        <f t="shared" si="335"/>
        <v>7.3259175820438678</v>
      </c>
    </row>
    <row r="722" spans="2:38" x14ac:dyDescent="0.3">
      <c r="B722" s="6">
        <v>6950</v>
      </c>
      <c r="C722" s="8">
        <f t="shared" si="342"/>
        <v>69.5</v>
      </c>
      <c r="D722" s="8">
        <f t="shared" si="343"/>
        <v>23020.329958140952</v>
      </c>
      <c r="E722" s="8">
        <f t="shared" si="344"/>
        <v>33.122776918186531</v>
      </c>
      <c r="F722" s="8">
        <f t="shared" si="345"/>
        <v>44.30171412807448</v>
      </c>
      <c r="G722" s="8">
        <f t="shared" si="328"/>
        <v>2.2250485660981263</v>
      </c>
      <c r="H722" s="8">
        <f t="shared" si="346"/>
        <v>29.482191763721051</v>
      </c>
      <c r="I722" s="7">
        <v>101325</v>
      </c>
      <c r="J722" s="8">
        <f t="shared" si="347"/>
        <v>12596040</v>
      </c>
      <c r="K722" s="8">
        <f t="shared" si="348"/>
        <v>9417600</v>
      </c>
      <c r="L722" s="8">
        <f t="shared" si="349"/>
        <v>1923507.0374527241</v>
      </c>
      <c r="M722" s="17">
        <f t="shared" si="329"/>
        <v>130951248.73581065</v>
      </c>
      <c r="N722" s="18">
        <f t="shared" si="350"/>
        <v>124.31324944485566</v>
      </c>
      <c r="O722" s="18">
        <f t="shared" si="351"/>
        <v>92.944485566247224</v>
      </c>
      <c r="P722" s="18">
        <f t="shared" si="352"/>
        <v>18.983538489540823</v>
      </c>
      <c r="Q722" s="18">
        <f t="shared" si="353"/>
        <v>1292.388341828874</v>
      </c>
      <c r="R722" s="10">
        <f t="shared" si="354"/>
        <v>0</v>
      </c>
      <c r="S722" s="8">
        <f t="shared" si="330"/>
        <v>69.500000000000327</v>
      </c>
      <c r="T722" s="8">
        <f t="shared" si="355"/>
        <v>16.183286236437098</v>
      </c>
      <c r="U722" s="8">
        <v>0</v>
      </c>
      <c r="V722" s="8">
        <f t="shared" si="356"/>
        <v>4.3311894911050359</v>
      </c>
      <c r="W722" s="8">
        <v>0</v>
      </c>
      <c r="X722" s="15">
        <f t="shared" si="336"/>
        <v>1200</v>
      </c>
      <c r="Y722" s="8">
        <f t="shared" si="337"/>
        <v>0</v>
      </c>
      <c r="Z722" s="8">
        <f t="shared" si="338"/>
        <v>1254.904811741498</v>
      </c>
      <c r="AA722" s="29">
        <f t="shared" si="331"/>
        <v>0</v>
      </c>
      <c r="AB722" s="8"/>
      <c r="AC722" s="8"/>
      <c r="AD722" s="8">
        <f t="shared" si="332"/>
        <v>0</v>
      </c>
      <c r="AE722" s="8">
        <f t="shared" si="333"/>
        <v>1200</v>
      </c>
      <c r="AF722" s="8">
        <f t="shared" si="339"/>
        <v>245.09518825850211</v>
      </c>
      <c r="AG722" s="16">
        <f t="shared" si="326"/>
        <v>1200</v>
      </c>
      <c r="AH722" s="29">
        <f t="shared" si="340"/>
        <v>64.529398969785476</v>
      </c>
      <c r="AI722" s="29">
        <f t="shared" si="341"/>
        <v>54.904811741497888</v>
      </c>
      <c r="AJ722" s="28">
        <f t="shared" si="334"/>
        <v>9.7024811182773965E-2</v>
      </c>
      <c r="AK722" s="25">
        <f t="shared" si="327"/>
        <v>0.97024811182773962</v>
      </c>
      <c r="AL722" s="26">
        <f t="shared" si="335"/>
        <v>7.3364568613418939</v>
      </c>
    </row>
    <row r="723" spans="2:38" x14ac:dyDescent="0.3">
      <c r="B723" s="6">
        <v>6960</v>
      </c>
      <c r="C723" s="8">
        <f t="shared" si="342"/>
        <v>69.600000000000009</v>
      </c>
      <c r="D723" s="8">
        <f t="shared" si="343"/>
        <v>23053.452735059142</v>
      </c>
      <c r="E723" s="8">
        <f t="shared" si="344"/>
        <v>33.122776918191242</v>
      </c>
      <c r="F723" s="8">
        <f t="shared" si="345"/>
        <v>44.301714128080782</v>
      </c>
      <c r="G723" s="8">
        <f t="shared" si="328"/>
        <v>2.2250485660981263</v>
      </c>
      <c r="H723" s="8">
        <f t="shared" si="346"/>
        <v>29.482191763723147</v>
      </c>
      <c r="I723" s="7">
        <v>101325</v>
      </c>
      <c r="J723" s="8">
        <f t="shared" si="347"/>
        <v>12596040</v>
      </c>
      <c r="K723" s="8">
        <f t="shared" si="348"/>
        <v>9417600</v>
      </c>
      <c r="L723" s="8">
        <f t="shared" si="349"/>
        <v>1922887.0475785553</v>
      </c>
      <c r="M723" s="17">
        <f t="shared" si="329"/>
        <v>131125088.66204925</v>
      </c>
      <c r="N723" s="18">
        <f t="shared" si="350"/>
        <v>124.31324944485566</v>
      </c>
      <c r="O723" s="18">
        <f t="shared" si="351"/>
        <v>92.944485566247224</v>
      </c>
      <c r="P723" s="18">
        <f t="shared" si="352"/>
        <v>18.977419665221369</v>
      </c>
      <c r="Q723" s="18">
        <f t="shared" si="353"/>
        <v>1294.1040085077645</v>
      </c>
      <c r="R723" s="10">
        <f t="shared" si="354"/>
        <v>0</v>
      </c>
      <c r="S723" s="8">
        <f t="shared" si="330"/>
        <v>69.600000000000321</v>
      </c>
      <c r="T723" s="8">
        <f t="shared" si="355"/>
        <v>16.183286236437098</v>
      </c>
      <c r="U723" s="8">
        <v>0</v>
      </c>
      <c r="V723" s="8">
        <f t="shared" si="356"/>
        <v>4.3297934506563633</v>
      </c>
      <c r="W723" s="8">
        <v>0</v>
      </c>
      <c r="X723" s="15">
        <f t="shared" si="336"/>
        <v>1200</v>
      </c>
      <c r="Y723" s="8">
        <f t="shared" si="337"/>
        <v>0</v>
      </c>
      <c r="Z723" s="8">
        <f t="shared" si="338"/>
        <v>1254.9838114706224</v>
      </c>
      <c r="AA723" s="29">
        <f t="shared" si="331"/>
        <v>0</v>
      </c>
      <c r="AB723" s="8"/>
      <c r="AC723" s="8"/>
      <c r="AD723" s="8">
        <f t="shared" si="332"/>
        <v>0</v>
      </c>
      <c r="AE723" s="8">
        <f t="shared" si="333"/>
        <v>1200</v>
      </c>
      <c r="AF723" s="8">
        <f t="shared" si="339"/>
        <v>245.01618852937764</v>
      </c>
      <c r="AG723" s="16">
        <f t="shared" si="326"/>
        <v>1200</v>
      </c>
      <c r="AH723" s="29">
        <f t="shared" si="340"/>
        <v>64.632916173518552</v>
      </c>
      <c r="AI723" s="29">
        <f t="shared" si="341"/>
        <v>54.983811470622356</v>
      </c>
      <c r="AJ723" s="28">
        <f t="shared" si="334"/>
        <v>9.7164415227641285E-2</v>
      </c>
      <c r="AK723" s="25">
        <f t="shared" si="327"/>
        <v>0.97164415227641288</v>
      </c>
      <c r="AL723" s="26">
        <f t="shared" si="335"/>
        <v>7.3469961429517934</v>
      </c>
    </row>
    <row r="724" spans="2:38" x14ac:dyDescent="0.3">
      <c r="B724" s="6">
        <v>6970</v>
      </c>
      <c r="C724" s="8">
        <f t="shared" si="342"/>
        <v>69.7</v>
      </c>
      <c r="D724" s="8">
        <f t="shared" si="343"/>
        <v>23086.575511977328</v>
      </c>
      <c r="E724" s="8">
        <f t="shared" si="344"/>
        <v>33.122776918186531</v>
      </c>
      <c r="F724" s="8">
        <f t="shared" si="345"/>
        <v>44.30171412807448</v>
      </c>
      <c r="G724" s="8">
        <f t="shared" si="328"/>
        <v>2.2250485660981263</v>
      </c>
      <c r="H724" s="8">
        <f t="shared" si="346"/>
        <v>29.482191763721051</v>
      </c>
      <c r="I724" s="7">
        <v>101325</v>
      </c>
      <c r="J724" s="8">
        <f t="shared" si="347"/>
        <v>12596040</v>
      </c>
      <c r="K724" s="8">
        <f t="shared" si="348"/>
        <v>9417600</v>
      </c>
      <c r="L724" s="8">
        <f t="shared" si="349"/>
        <v>1922267.0577043865</v>
      </c>
      <c r="M724" s="17">
        <f t="shared" si="329"/>
        <v>131298928.58828782</v>
      </c>
      <c r="N724" s="18">
        <f t="shared" si="350"/>
        <v>124.31324944485566</v>
      </c>
      <c r="O724" s="18">
        <f t="shared" si="351"/>
        <v>92.944485566247224</v>
      </c>
      <c r="P724" s="18">
        <f t="shared" si="352"/>
        <v>18.971300840901915</v>
      </c>
      <c r="Q724" s="18">
        <f t="shared" si="353"/>
        <v>1295.8196751866549</v>
      </c>
      <c r="R724" s="10">
        <f t="shared" si="354"/>
        <v>0</v>
      </c>
      <c r="S724" s="8">
        <f t="shared" si="330"/>
        <v>69.700000000000315</v>
      </c>
      <c r="T724" s="8">
        <f t="shared" si="355"/>
        <v>16.183286236437098</v>
      </c>
      <c r="U724" s="8">
        <v>0</v>
      </c>
      <c r="V724" s="8">
        <f t="shared" si="356"/>
        <v>4.3283974102076899</v>
      </c>
      <c r="W724" s="8">
        <v>0</v>
      </c>
      <c r="X724" s="15">
        <f t="shared" si="336"/>
        <v>1200</v>
      </c>
      <c r="Y724" s="8">
        <f t="shared" si="337"/>
        <v>0</v>
      </c>
      <c r="Z724" s="8">
        <f t="shared" si="338"/>
        <v>1255.0628111997469</v>
      </c>
      <c r="AA724" s="29">
        <f t="shared" si="331"/>
        <v>0</v>
      </c>
      <c r="AB724" s="8"/>
      <c r="AC724" s="8"/>
      <c r="AD724" s="8">
        <f t="shared" si="332"/>
        <v>0</v>
      </c>
      <c r="AE724" s="8">
        <f t="shared" si="333"/>
        <v>1200</v>
      </c>
      <c r="AF724" s="8">
        <f t="shared" si="339"/>
        <v>244.93718880025318</v>
      </c>
      <c r="AG724" s="16">
        <f t="shared" si="326"/>
        <v>1200</v>
      </c>
      <c r="AH724" s="29">
        <f t="shared" si="340"/>
        <v>64.736433377251601</v>
      </c>
      <c r="AI724" s="29">
        <f t="shared" si="341"/>
        <v>55.062811199746811</v>
      </c>
      <c r="AJ724" s="28">
        <f t="shared" si="334"/>
        <v>9.7304019272508577E-2</v>
      </c>
      <c r="AK724" s="25">
        <f t="shared" si="327"/>
        <v>0.9730401927250858</v>
      </c>
      <c r="AL724" s="26">
        <f t="shared" si="335"/>
        <v>7.3575354268636168</v>
      </c>
    </row>
    <row r="725" spans="2:38" x14ac:dyDescent="0.3">
      <c r="B725" s="6">
        <v>6980</v>
      </c>
      <c r="C725" s="8">
        <f t="shared" si="342"/>
        <v>69.8</v>
      </c>
      <c r="D725" s="8">
        <f t="shared" si="343"/>
        <v>23119.698288895514</v>
      </c>
      <c r="E725" s="8">
        <f t="shared" si="344"/>
        <v>33.122776918186531</v>
      </c>
      <c r="F725" s="8">
        <f t="shared" si="345"/>
        <v>44.30171412807448</v>
      </c>
      <c r="G725" s="8">
        <f t="shared" si="328"/>
        <v>2.2250485660981263</v>
      </c>
      <c r="H725" s="8">
        <f t="shared" si="346"/>
        <v>29.482191763721051</v>
      </c>
      <c r="I725" s="7">
        <v>101325</v>
      </c>
      <c r="J725" s="8">
        <f t="shared" si="347"/>
        <v>12596040</v>
      </c>
      <c r="K725" s="8">
        <f t="shared" si="348"/>
        <v>9417600</v>
      </c>
      <c r="L725" s="8">
        <f t="shared" si="349"/>
        <v>1921647.0678302178</v>
      </c>
      <c r="M725" s="17">
        <f t="shared" si="329"/>
        <v>131472768.51452638</v>
      </c>
      <c r="N725" s="18">
        <f t="shared" si="350"/>
        <v>124.31324944485566</v>
      </c>
      <c r="O725" s="18">
        <f t="shared" si="351"/>
        <v>92.944485566247224</v>
      </c>
      <c r="P725" s="18">
        <f t="shared" si="352"/>
        <v>18.96518201658246</v>
      </c>
      <c r="Q725" s="18">
        <f t="shared" si="353"/>
        <v>1297.5353418655454</v>
      </c>
      <c r="R725" s="10">
        <f t="shared" si="354"/>
        <v>0</v>
      </c>
      <c r="S725" s="8">
        <f t="shared" si="330"/>
        <v>69.80000000000031</v>
      </c>
      <c r="T725" s="8">
        <f t="shared" si="355"/>
        <v>16.183286236437098</v>
      </c>
      <c r="U725" s="8">
        <v>0</v>
      </c>
      <c r="V725" s="8">
        <f t="shared" si="356"/>
        <v>4.3270013697590173</v>
      </c>
      <c r="W725" s="8">
        <v>0</v>
      </c>
      <c r="X725" s="15">
        <f t="shared" si="336"/>
        <v>1200</v>
      </c>
      <c r="Y725" s="8">
        <f t="shared" si="337"/>
        <v>0</v>
      </c>
      <c r="Z725" s="8">
        <f t="shared" si="338"/>
        <v>1255.1418109288713</v>
      </c>
      <c r="AA725" s="29">
        <f t="shared" si="331"/>
        <v>0</v>
      </c>
      <c r="AB725" s="8"/>
      <c r="AC725" s="8"/>
      <c r="AD725" s="8">
        <f t="shared" si="332"/>
        <v>0</v>
      </c>
      <c r="AE725" s="8">
        <f t="shared" si="333"/>
        <v>1200</v>
      </c>
      <c r="AF725" s="8">
        <f t="shared" si="339"/>
        <v>244.85818907112875</v>
      </c>
      <c r="AG725" s="16">
        <f t="shared" si="326"/>
        <v>1200</v>
      </c>
      <c r="AH725" s="29">
        <f t="shared" si="340"/>
        <v>64.839950580984649</v>
      </c>
      <c r="AI725" s="29">
        <f t="shared" si="341"/>
        <v>55.141810928871259</v>
      </c>
      <c r="AJ725" s="28">
        <f t="shared" si="334"/>
        <v>9.7443623317375869E-2</v>
      </c>
      <c r="AK725" s="25">
        <f t="shared" si="327"/>
        <v>0.97443623317375871</v>
      </c>
      <c r="AL725" s="26">
        <f t="shared" si="335"/>
        <v>7.3680747130674726</v>
      </c>
    </row>
    <row r="726" spans="2:38" x14ac:dyDescent="0.3">
      <c r="B726" s="6">
        <v>6990</v>
      </c>
      <c r="C726" s="8">
        <f t="shared" si="342"/>
        <v>69.900000000000006</v>
      </c>
      <c r="D726" s="8">
        <f t="shared" si="343"/>
        <v>23152.821065813707</v>
      </c>
      <c r="E726" s="8">
        <f t="shared" si="344"/>
        <v>33.122776918191242</v>
      </c>
      <c r="F726" s="8">
        <f t="shared" si="345"/>
        <v>44.301714128080782</v>
      </c>
      <c r="G726" s="8">
        <f t="shared" si="328"/>
        <v>2.2250485660981263</v>
      </c>
      <c r="H726" s="8">
        <f t="shared" si="346"/>
        <v>29.482191763723147</v>
      </c>
      <c r="I726" s="7">
        <v>101325</v>
      </c>
      <c r="J726" s="8">
        <f t="shared" si="347"/>
        <v>12596040</v>
      </c>
      <c r="K726" s="8">
        <f t="shared" si="348"/>
        <v>9417600</v>
      </c>
      <c r="L726" s="8">
        <f t="shared" si="349"/>
        <v>1921027.077956049</v>
      </c>
      <c r="M726" s="17">
        <f t="shared" si="329"/>
        <v>131646608.44076498</v>
      </c>
      <c r="N726" s="18">
        <f t="shared" si="350"/>
        <v>124.31324944485566</v>
      </c>
      <c r="O726" s="18">
        <f t="shared" si="351"/>
        <v>92.944485566247224</v>
      </c>
      <c r="P726" s="18">
        <f t="shared" si="352"/>
        <v>18.959063192263006</v>
      </c>
      <c r="Q726" s="18">
        <f t="shared" si="353"/>
        <v>1299.251008544436</v>
      </c>
      <c r="R726" s="10">
        <f t="shared" si="354"/>
        <v>0</v>
      </c>
      <c r="S726" s="8">
        <f t="shared" si="330"/>
        <v>69.900000000000304</v>
      </c>
      <c r="T726" s="8">
        <f t="shared" si="355"/>
        <v>16.183286236437098</v>
      </c>
      <c r="U726" s="8">
        <v>0</v>
      </c>
      <c r="V726" s="8">
        <f t="shared" si="356"/>
        <v>4.3256053293103438</v>
      </c>
      <c r="W726" s="8">
        <v>0</v>
      </c>
      <c r="X726" s="15">
        <f t="shared" si="336"/>
        <v>1200</v>
      </c>
      <c r="Y726" s="8">
        <f t="shared" si="337"/>
        <v>0</v>
      </c>
      <c r="Z726" s="8">
        <f t="shared" si="338"/>
        <v>1255.2208106579958</v>
      </c>
      <c r="AA726" s="29">
        <f t="shared" si="331"/>
        <v>0</v>
      </c>
      <c r="AB726" s="8"/>
      <c r="AC726" s="8"/>
      <c r="AD726" s="8">
        <f t="shared" si="332"/>
        <v>0</v>
      </c>
      <c r="AE726" s="8">
        <f t="shared" si="333"/>
        <v>1200</v>
      </c>
      <c r="AF726" s="8">
        <f t="shared" si="339"/>
        <v>244.77918934200426</v>
      </c>
      <c r="AG726" s="16">
        <f t="shared" si="326"/>
        <v>1200</v>
      </c>
      <c r="AH726" s="29">
        <f t="shared" si="340"/>
        <v>64.943467784717711</v>
      </c>
      <c r="AI726" s="29">
        <f t="shared" si="341"/>
        <v>55.220810657995727</v>
      </c>
      <c r="AJ726" s="28">
        <f t="shared" si="334"/>
        <v>9.7583227362243188E-2</v>
      </c>
      <c r="AK726" s="25">
        <f t="shared" si="327"/>
        <v>0.97583227362243186</v>
      </c>
      <c r="AL726" s="26">
        <f t="shared" si="335"/>
        <v>7.3786140015535251</v>
      </c>
    </row>
    <row r="727" spans="2:38" x14ac:dyDescent="0.3">
      <c r="B727" s="6">
        <v>7000</v>
      </c>
      <c r="C727" s="8">
        <f t="shared" si="342"/>
        <v>70</v>
      </c>
      <c r="D727" s="8">
        <f t="shared" si="343"/>
        <v>23185.943842731893</v>
      </c>
      <c r="E727" s="8">
        <f t="shared" si="344"/>
        <v>33.122776918186531</v>
      </c>
      <c r="F727" s="8">
        <f t="shared" si="345"/>
        <v>44.30171412807448</v>
      </c>
      <c r="G727" s="8">
        <f t="shared" si="328"/>
        <v>2.2250485660981263</v>
      </c>
      <c r="H727" s="8">
        <f t="shared" si="346"/>
        <v>29.482191763721051</v>
      </c>
      <c r="I727" s="7">
        <v>101325</v>
      </c>
      <c r="J727" s="8">
        <f t="shared" si="347"/>
        <v>12596040</v>
      </c>
      <c r="K727" s="8">
        <f t="shared" si="348"/>
        <v>9417600</v>
      </c>
      <c r="L727" s="8">
        <f t="shared" si="349"/>
        <v>1920407.0880818802</v>
      </c>
      <c r="M727" s="17">
        <f t="shared" si="329"/>
        <v>131820448.36700355</v>
      </c>
      <c r="N727" s="18">
        <f t="shared" si="350"/>
        <v>124.31324944485566</v>
      </c>
      <c r="O727" s="18">
        <f t="shared" si="351"/>
        <v>92.944485566247224</v>
      </c>
      <c r="P727" s="18">
        <f t="shared" si="352"/>
        <v>18.952944367943552</v>
      </c>
      <c r="Q727" s="18">
        <f t="shared" si="353"/>
        <v>1300.9666752233263</v>
      </c>
      <c r="R727" s="10">
        <f t="shared" si="354"/>
        <v>0</v>
      </c>
      <c r="S727" s="8">
        <f t="shared" si="330"/>
        <v>70.000000000000298</v>
      </c>
      <c r="T727" s="8">
        <f t="shared" si="355"/>
        <v>16.183286236437098</v>
      </c>
      <c r="U727" s="8">
        <v>0</v>
      </c>
      <c r="V727" s="8">
        <f t="shared" si="356"/>
        <v>4.3242092888616703</v>
      </c>
      <c r="W727" s="8">
        <v>0</v>
      </c>
      <c r="X727" s="15">
        <f t="shared" si="336"/>
        <v>1200</v>
      </c>
      <c r="Y727" s="8">
        <f t="shared" si="337"/>
        <v>0</v>
      </c>
      <c r="Z727" s="8">
        <f t="shared" si="338"/>
        <v>1255.2998103871203</v>
      </c>
      <c r="AA727" s="29">
        <f t="shared" si="331"/>
        <v>0</v>
      </c>
      <c r="AB727" s="8"/>
      <c r="AC727" s="8"/>
      <c r="AD727" s="8">
        <f t="shared" si="332"/>
        <v>0</v>
      </c>
      <c r="AE727" s="8">
        <f t="shared" si="333"/>
        <v>1200</v>
      </c>
      <c r="AF727" s="8">
        <f t="shared" si="339"/>
        <v>244.70018961287983</v>
      </c>
      <c r="AG727" s="16">
        <f t="shared" si="326"/>
        <v>1200</v>
      </c>
      <c r="AH727" s="29">
        <f t="shared" si="340"/>
        <v>65.04698498845076</v>
      </c>
      <c r="AI727" s="29">
        <f t="shared" si="341"/>
        <v>55.299810387120182</v>
      </c>
      <c r="AJ727" s="28">
        <f t="shared" si="334"/>
        <v>9.772283140711048E-2</v>
      </c>
      <c r="AK727" s="25">
        <f t="shared" si="327"/>
        <v>0.97722831407110478</v>
      </c>
      <c r="AL727" s="26">
        <f t="shared" si="335"/>
        <v>7.3891532923119945</v>
      </c>
    </row>
    <row r="728" spans="2:38" x14ac:dyDescent="0.3">
      <c r="B728" s="6">
        <v>7010</v>
      </c>
      <c r="C728" s="8">
        <f t="shared" si="342"/>
        <v>70.100000000000009</v>
      </c>
      <c r="D728" s="8">
        <f t="shared" si="343"/>
        <v>23219.066619650082</v>
      </c>
      <c r="E728" s="8">
        <f t="shared" si="344"/>
        <v>33.122776918191242</v>
      </c>
      <c r="F728" s="8">
        <f t="shared" si="345"/>
        <v>44.301714128080782</v>
      </c>
      <c r="G728" s="8">
        <f t="shared" si="328"/>
        <v>2.2250485660981263</v>
      </c>
      <c r="H728" s="8">
        <f t="shared" si="346"/>
        <v>29.482191763723147</v>
      </c>
      <c r="I728" s="7">
        <v>101325</v>
      </c>
      <c r="J728" s="8">
        <f t="shared" si="347"/>
        <v>12596040</v>
      </c>
      <c r="K728" s="8">
        <f t="shared" si="348"/>
        <v>9417600</v>
      </c>
      <c r="L728" s="8">
        <f t="shared" si="349"/>
        <v>1919787.0982077115</v>
      </c>
      <c r="M728" s="17">
        <f t="shared" si="329"/>
        <v>131994288.29324214</v>
      </c>
      <c r="N728" s="18">
        <f t="shared" si="350"/>
        <v>124.31324944485566</v>
      </c>
      <c r="O728" s="18">
        <f t="shared" si="351"/>
        <v>92.944485566247224</v>
      </c>
      <c r="P728" s="18">
        <f t="shared" si="352"/>
        <v>18.946825543624094</v>
      </c>
      <c r="Q728" s="18">
        <f t="shared" si="353"/>
        <v>1302.6823419022171</v>
      </c>
      <c r="R728" s="10">
        <f t="shared" si="354"/>
        <v>0</v>
      </c>
      <c r="S728" s="8">
        <f t="shared" si="330"/>
        <v>70.100000000000293</v>
      </c>
      <c r="T728" s="8">
        <f t="shared" si="355"/>
        <v>16.183286236437098</v>
      </c>
      <c r="U728" s="8">
        <v>0</v>
      </c>
      <c r="V728" s="8">
        <f t="shared" si="356"/>
        <v>4.3228132484129977</v>
      </c>
      <c r="W728" s="8">
        <v>0</v>
      </c>
      <c r="X728" s="15">
        <f t="shared" si="336"/>
        <v>1200</v>
      </c>
      <c r="Y728" s="8">
        <f t="shared" si="337"/>
        <v>0</v>
      </c>
      <c r="Z728" s="8">
        <f t="shared" si="338"/>
        <v>1255.3788101162447</v>
      </c>
      <c r="AA728" s="29">
        <f t="shared" si="331"/>
        <v>0</v>
      </c>
      <c r="AB728" s="8"/>
      <c r="AC728" s="8"/>
      <c r="AD728" s="8">
        <f t="shared" si="332"/>
        <v>0</v>
      </c>
      <c r="AE728" s="8">
        <f t="shared" si="333"/>
        <v>1200</v>
      </c>
      <c r="AF728" s="8">
        <f t="shared" si="339"/>
        <v>244.62118988375533</v>
      </c>
      <c r="AG728" s="16">
        <f t="shared" si="326"/>
        <v>1200</v>
      </c>
      <c r="AH728" s="29">
        <f t="shared" si="340"/>
        <v>65.150502192183836</v>
      </c>
      <c r="AI728" s="29">
        <f t="shared" si="341"/>
        <v>55.378810116244651</v>
      </c>
      <c r="AJ728" s="28">
        <f t="shared" si="334"/>
        <v>9.78624354519778E-2</v>
      </c>
      <c r="AK728" s="25">
        <f t="shared" si="327"/>
        <v>0.97862435451977803</v>
      </c>
      <c r="AL728" s="26">
        <f t="shared" si="335"/>
        <v>7.3996925853331579</v>
      </c>
    </row>
    <row r="729" spans="2:38" x14ac:dyDescent="0.3">
      <c r="B729" s="6">
        <v>7020</v>
      </c>
      <c r="C729" s="8">
        <f t="shared" si="342"/>
        <v>70.2</v>
      </c>
      <c r="D729" s="8">
        <f t="shared" si="343"/>
        <v>23252.189396568268</v>
      </c>
      <c r="E729" s="8">
        <f t="shared" si="344"/>
        <v>33.122776918186531</v>
      </c>
      <c r="F729" s="8">
        <f t="shared" si="345"/>
        <v>44.30171412807448</v>
      </c>
      <c r="G729" s="8">
        <f t="shared" si="328"/>
        <v>2.2250485660981263</v>
      </c>
      <c r="H729" s="8">
        <f t="shared" si="346"/>
        <v>29.482191763721051</v>
      </c>
      <c r="I729" s="7">
        <v>101325</v>
      </c>
      <c r="J729" s="8">
        <f t="shared" si="347"/>
        <v>12596040</v>
      </c>
      <c r="K729" s="8">
        <f t="shared" si="348"/>
        <v>9417600</v>
      </c>
      <c r="L729" s="8">
        <f t="shared" si="349"/>
        <v>1919167.1083335427</v>
      </c>
      <c r="M729" s="17">
        <f t="shared" si="329"/>
        <v>132168128.21948071</v>
      </c>
      <c r="N729" s="18">
        <f t="shared" si="350"/>
        <v>124.31324944485566</v>
      </c>
      <c r="O729" s="18">
        <f t="shared" si="351"/>
        <v>92.944485566247224</v>
      </c>
      <c r="P729" s="18">
        <f t="shared" si="352"/>
        <v>18.940706719304639</v>
      </c>
      <c r="Q729" s="18">
        <f t="shared" si="353"/>
        <v>1304.3980085811074</v>
      </c>
      <c r="R729" s="10">
        <f t="shared" si="354"/>
        <v>0</v>
      </c>
      <c r="S729" s="8">
        <f t="shared" si="330"/>
        <v>70.200000000000287</v>
      </c>
      <c r="T729" s="8">
        <f t="shared" si="355"/>
        <v>16.183286236437098</v>
      </c>
      <c r="U729" s="8">
        <v>0</v>
      </c>
      <c r="V729" s="8">
        <f t="shared" si="356"/>
        <v>4.3214172079643243</v>
      </c>
      <c r="W729" s="8">
        <v>0</v>
      </c>
      <c r="X729" s="15">
        <f t="shared" si="336"/>
        <v>1200</v>
      </c>
      <c r="Y729" s="8">
        <f t="shared" si="337"/>
        <v>0</v>
      </c>
      <c r="Z729" s="8">
        <f t="shared" si="338"/>
        <v>1255.4578098453692</v>
      </c>
      <c r="AA729" s="29">
        <f t="shared" si="331"/>
        <v>0</v>
      </c>
      <c r="AB729" s="8"/>
      <c r="AC729" s="8"/>
      <c r="AD729" s="8">
        <f t="shared" si="332"/>
        <v>0</v>
      </c>
      <c r="AE729" s="8">
        <f t="shared" si="333"/>
        <v>1200</v>
      </c>
      <c r="AF729" s="8">
        <f t="shared" si="339"/>
        <v>244.5421901546309</v>
      </c>
      <c r="AG729" s="16">
        <f t="shared" si="326"/>
        <v>1200</v>
      </c>
      <c r="AH729" s="29">
        <f t="shared" si="340"/>
        <v>65.254019395916885</v>
      </c>
      <c r="AI729" s="29">
        <f t="shared" si="341"/>
        <v>55.457809845369106</v>
      </c>
      <c r="AJ729" s="28">
        <f t="shared" si="334"/>
        <v>9.8002039496845092E-2</v>
      </c>
      <c r="AK729" s="25">
        <f t="shared" si="327"/>
        <v>0.98002039496845095</v>
      </c>
      <c r="AL729" s="26">
        <f t="shared" si="335"/>
        <v>7.4102318806073466</v>
      </c>
    </row>
    <row r="730" spans="2:38" x14ac:dyDescent="0.3">
      <c r="B730" s="6">
        <v>7030</v>
      </c>
      <c r="C730" s="8">
        <f t="shared" si="342"/>
        <v>70.3</v>
      </c>
      <c r="D730" s="8">
        <f t="shared" si="343"/>
        <v>23285.312173486458</v>
      </c>
      <c r="E730" s="8">
        <f t="shared" si="344"/>
        <v>33.122776918186531</v>
      </c>
      <c r="F730" s="8">
        <f t="shared" si="345"/>
        <v>44.30171412807448</v>
      </c>
      <c r="G730" s="8">
        <f t="shared" si="328"/>
        <v>2.2250485660981263</v>
      </c>
      <c r="H730" s="8">
        <f t="shared" si="346"/>
        <v>29.482191763721051</v>
      </c>
      <c r="I730" s="7">
        <v>101325</v>
      </c>
      <c r="J730" s="8">
        <f t="shared" si="347"/>
        <v>12596040</v>
      </c>
      <c r="K730" s="8">
        <f t="shared" si="348"/>
        <v>9417600</v>
      </c>
      <c r="L730" s="8">
        <f t="shared" si="349"/>
        <v>1918547.1184593739</v>
      </c>
      <c r="M730" s="17">
        <f t="shared" si="329"/>
        <v>132341968.14571927</v>
      </c>
      <c r="N730" s="18">
        <f t="shared" si="350"/>
        <v>124.31324944485566</v>
      </c>
      <c r="O730" s="18">
        <f t="shared" si="351"/>
        <v>92.944485566247224</v>
      </c>
      <c r="P730" s="18">
        <f t="shared" si="352"/>
        <v>18.934587894985185</v>
      </c>
      <c r="Q730" s="18">
        <f t="shared" si="353"/>
        <v>1306.1136752599978</v>
      </c>
      <c r="R730" s="10">
        <f t="shared" si="354"/>
        <v>0</v>
      </c>
      <c r="S730" s="8">
        <f t="shared" si="330"/>
        <v>70.300000000000281</v>
      </c>
      <c r="T730" s="8">
        <f t="shared" si="355"/>
        <v>16.183286236437098</v>
      </c>
      <c r="U730" s="8">
        <v>0</v>
      </c>
      <c r="V730" s="8">
        <f t="shared" si="356"/>
        <v>4.3200211675156517</v>
      </c>
      <c r="W730" s="8">
        <v>0</v>
      </c>
      <c r="X730" s="15">
        <f t="shared" si="336"/>
        <v>1200</v>
      </c>
      <c r="Y730" s="8">
        <f t="shared" si="337"/>
        <v>0</v>
      </c>
      <c r="Z730" s="8">
        <f t="shared" si="338"/>
        <v>1255.5368095744936</v>
      </c>
      <c r="AA730" s="29">
        <f t="shared" si="331"/>
        <v>0</v>
      </c>
      <c r="AB730" s="8"/>
      <c r="AC730" s="8"/>
      <c r="AD730" s="8">
        <f t="shared" si="332"/>
        <v>0</v>
      </c>
      <c r="AE730" s="8">
        <f t="shared" si="333"/>
        <v>1200</v>
      </c>
      <c r="AF730" s="8">
        <f t="shared" si="339"/>
        <v>244.46319042550644</v>
      </c>
      <c r="AG730" s="16">
        <f t="shared" si="326"/>
        <v>1200</v>
      </c>
      <c r="AH730" s="29">
        <f t="shared" si="340"/>
        <v>65.357536599649933</v>
      </c>
      <c r="AI730" s="29">
        <f t="shared" si="341"/>
        <v>55.536809574493553</v>
      </c>
      <c r="AJ730" s="28">
        <f t="shared" si="334"/>
        <v>9.8141643541712384E-2</v>
      </c>
      <c r="AK730" s="25">
        <f t="shared" si="327"/>
        <v>0.98141643541712387</v>
      </c>
      <c r="AL730" s="26">
        <f t="shared" si="335"/>
        <v>7.420771178124947</v>
      </c>
    </row>
    <row r="731" spans="2:38" x14ac:dyDescent="0.3">
      <c r="B731" s="6">
        <v>7040</v>
      </c>
      <c r="C731" s="8">
        <f t="shared" si="342"/>
        <v>70.400000000000006</v>
      </c>
      <c r="D731" s="8">
        <f t="shared" si="343"/>
        <v>23318.434950404648</v>
      </c>
      <c r="E731" s="8">
        <f t="shared" si="344"/>
        <v>33.122776918191242</v>
      </c>
      <c r="F731" s="8">
        <f t="shared" si="345"/>
        <v>44.301714128080782</v>
      </c>
      <c r="G731" s="8">
        <f t="shared" si="328"/>
        <v>2.2250485660981263</v>
      </c>
      <c r="H731" s="8">
        <f t="shared" si="346"/>
        <v>29.482191763723147</v>
      </c>
      <c r="I731" s="7">
        <v>101325</v>
      </c>
      <c r="J731" s="8">
        <f t="shared" si="347"/>
        <v>12596040</v>
      </c>
      <c r="K731" s="8">
        <f t="shared" si="348"/>
        <v>9417600</v>
      </c>
      <c r="L731" s="8">
        <f t="shared" si="349"/>
        <v>1917927.1285852052</v>
      </c>
      <c r="M731" s="17">
        <f t="shared" si="329"/>
        <v>132515808.07195787</v>
      </c>
      <c r="N731" s="18">
        <f t="shared" si="350"/>
        <v>124.31324944485566</v>
      </c>
      <c r="O731" s="18">
        <f t="shared" si="351"/>
        <v>92.944485566247224</v>
      </c>
      <c r="P731" s="18">
        <f t="shared" si="352"/>
        <v>18.928469070665731</v>
      </c>
      <c r="Q731" s="18">
        <f t="shared" si="353"/>
        <v>1307.8293419388885</v>
      </c>
      <c r="R731" s="10">
        <f t="shared" si="354"/>
        <v>0</v>
      </c>
      <c r="S731" s="8">
        <f t="shared" si="330"/>
        <v>70.400000000000276</v>
      </c>
      <c r="T731" s="8">
        <f t="shared" si="355"/>
        <v>16.183286236437098</v>
      </c>
      <c r="U731" s="8">
        <v>0</v>
      </c>
      <c r="V731" s="8">
        <f t="shared" si="356"/>
        <v>4.3186251270669782</v>
      </c>
      <c r="W731" s="8">
        <v>0</v>
      </c>
      <c r="X731" s="15">
        <f t="shared" si="336"/>
        <v>1200</v>
      </c>
      <c r="Y731" s="8">
        <f t="shared" si="337"/>
        <v>0</v>
      </c>
      <c r="Z731" s="8">
        <f t="shared" si="338"/>
        <v>1255.6158093036181</v>
      </c>
      <c r="AA731" s="29">
        <f t="shared" si="331"/>
        <v>0</v>
      </c>
      <c r="AB731" s="8"/>
      <c r="AC731" s="8"/>
      <c r="AD731" s="8">
        <f t="shared" si="332"/>
        <v>0</v>
      </c>
      <c r="AE731" s="8">
        <f t="shared" si="333"/>
        <v>1200</v>
      </c>
      <c r="AF731" s="8">
        <f t="shared" si="339"/>
        <v>244.38419069638198</v>
      </c>
      <c r="AG731" s="16">
        <f t="shared" ref="AG731:AG794" si="357">IF(D731&gt;$C$8,$C$8,D731)</f>
        <v>1200</v>
      </c>
      <c r="AH731" s="29">
        <f t="shared" si="340"/>
        <v>65.461053803382995</v>
      </c>
      <c r="AI731" s="29">
        <f t="shared" si="341"/>
        <v>55.615809303618022</v>
      </c>
      <c r="AJ731" s="28">
        <f t="shared" si="334"/>
        <v>9.8281247586579704E-2</v>
      </c>
      <c r="AK731" s="25">
        <f t="shared" si="327"/>
        <v>0.98281247586579701</v>
      </c>
      <c r="AL731" s="26">
        <f t="shared" si="335"/>
        <v>7.4313104778764014</v>
      </c>
    </row>
    <row r="732" spans="2:38" x14ac:dyDescent="0.3">
      <c r="B732" s="6">
        <v>7050</v>
      </c>
      <c r="C732" s="8">
        <f t="shared" si="342"/>
        <v>70.5</v>
      </c>
      <c r="D732" s="8">
        <f t="shared" si="343"/>
        <v>23351.557727322834</v>
      </c>
      <c r="E732" s="8">
        <f t="shared" si="344"/>
        <v>33.122776918186531</v>
      </c>
      <c r="F732" s="8">
        <f t="shared" si="345"/>
        <v>44.30171412807448</v>
      </c>
      <c r="G732" s="8">
        <f t="shared" si="328"/>
        <v>2.2250485660981263</v>
      </c>
      <c r="H732" s="8">
        <f t="shared" si="346"/>
        <v>29.482191763721051</v>
      </c>
      <c r="I732" s="7">
        <v>101325</v>
      </c>
      <c r="J732" s="8">
        <f t="shared" si="347"/>
        <v>12596040</v>
      </c>
      <c r="K732" s="8">
        <f t="shared" si="348"/>
        <v>9417600</v>
      </c>
      <c r="L732" s="8">
        <f t="shared" si="349"/>
        <v>1917307.138711038</v>
      </c>
      <c r="M732" s="17">
        <f t="shared" si="329"/>
        <v>132689647.99819644</v>
      </c>
      <c r="N732" s="18">
        <f t="shared" si="350"/>
        <v>124.31324944485566</v>
      </c>
      <c r="O732" s="18">
        <f t="shared" si="351"/>
        <v>92.944485566247224</v>
      </c>
      <c r="P732" s="18">
        <f t="shared" si="352"/>
        <v>18.922350246346291</v>
      </c>
      <c r="Q732" s="18">
        <f t="shared" si="353"/>
        <v>1309.5450086177789</v>
      </c>
      <c r="R732" s="10">
        <f t="shared" si="354"/>
        <v>0</v>
      </c>
      <c r="S732" s="8">
        <f t="shared" si="330"/>
        <v>70.50000000000027</v>
      </c>
      <c r="T732" s="8">
        <f t="shared" si="355"/>
        <v>16.183286236437098</v>
      </c>
      <c r="U732" s="8">
        <v>0</v>
      </c>
      <c r="V732" s="8">
        <f t="shared" si="356"/>
        <v>4.3172290866183065</v>
      </c>
      <c r="W732" s="8">
        <v>0</v>
      </c>
      <c r="X732" s="15">
        <f t="shared" si="336"/>
        <v>1200</v>
      </c>
      <c r="Y732" s="8">
        <f t="shared" si="337"/>
        <v>0</v>
      </c>
      <c r="Z732" s="8">
        <f t="shared" si="338"/>
        <v>1255.6948090327423</v>
      </c>
      <c r="AA732" s="29">
        <f t="shared" si="331"/>
        <v>0</v>
      </c>
      <c r="AB732" s="8"/>
      <c r="AC732" s="8"/>
      <c r="AD732" s="8">
        <f t="shared" si="332"/>
        <v>0</v>
      </c>
      <c r="AE732" s="8">
        <f t="shared" si="333"/>
        <v>1200</v>
      </c>
      <c r="AF732" s="8">
        <f t="shared" si="339"/>
        <v>244.30519096725754</v>
      </c>
      <c r="AG732" s="16">
        <f t="shared" si="357"/>
        <v>1200</v>
      </c>
      <c r="AH732" s="29">
        <f t="shared" si="340"/>
        <v>65.564571007116029</v>
      </c>
      <c r="AI732" s="29">
        <f t="shared" si="341"/>
        <v>55.694809032742469</v>
      </c>
      <c r="AJ732" s="28">
        <f t="shared" si="334"/>
        <v>9.8420851631446982E-2</v>
      </c>
      <c r="AK732" s="25">
        <f t="shared" ref="AK732:AK795" si="358">AJ732*(B732-B731)</f>
        <v>0.98420851631446982</v>
      </c>
      <c r="AL732" s="26">
        <f t="shared" si="335"/>
        <v>7.4418497798522054</v>
      </c>
    </row>
    <row r="733" spans="2:38" x14ac:dyDescent="0.3">
      <c r="B733" s="6">
        <v>7060</v>
      </c>
      <c r="C733" s="8">
        <f t="shared" si="342"/>
        <v>70.600000000000009</v>
      </c>
      <c r="D733" s="8">
        <f t="shared" si="343"/>
        <v>23384.680504241027</v>
      </c>
      <c r="E733" s="8">
        <f t="shared" si="344"/>
        <v>33.122776918191242</v>
      </c>
      <c r="F733" s="8">
        <f t="shared" si="345"/>
        <v>44.301714128080782</v>
      </c>
      <c r="G733" s="8">
        <f t="shared" ref="G733:G796" si="359">SQRT(2*$C$11*($C$10-$C$9)/$C$10)</f>
        <v>2.2250485660981263</v>
      </c>
      <c r="H733" s="8">
        <f t="shared" si="346"/>
        <v>29.482191763723147</v>
      </c>
      <c r="I733" s="7">
        <v>101325</v>
      </c>
      <c r="J733" s="8">
        <f t="shared" si="347"/>
        <v>12596040</v>
      </c>
      <c r="K733" s="8">
        <f t="shared" si="348"/>
        <v>9417600</v>
      </c>
      <c r="L733" s="8">
        <f t="shared" si="349"/>
        <v>1916687.1488368677</v>
      </c>
      <c r="M733" s="17">
        <f t="shared" ref="M733:M796" si="360">M732+$C$10*$C$11*E733/2</f>
        <v>132863487.92443503</v>
      </c>
      <c r="N733" s="18">
        <f t="shared" si="350"/>
        <v>124.31324944485566</v>
      </c>
      <c r="O733" s="18">
        <f t="shared" si="351"/>
        <v>92.944485566247224</v>
      </c>
      <c r="P733" s="18">
        <f t="shared" si="352"/>
        <v>18.916231422026822</v>
      </c>
      <c r="Q733" s="18">
        <f t="shared" si="353"/>
        <v>1311.2606752966694</v>
      </c>
      <c r="R733" s="10">
        <f t="shared" si="354"/>
        <v>0</v>
      </c>
      <c r="S733" s="8">
        <f t="shared" ref="S733:S796" si="361">S732+$C$16*(B733-B732)</f>
        <v>70.600000000000264</v>
      </c>
      <c r="T733" s="8">
        <f t="shared" si="355"/>
        <v>16.183286236437098</v>
      </c>
      <c r="U733" s="8">
        <v>0</v>
      </c>
      <c r="V733" s="8">
        <f t="shared" si="356"/>
        <v>4.3158330461696321</v>
      </c>
      <c r="W733" s="8">
        <v>0</v>
      </c>
      <c r="X733" s="15">
        <f t="shared" si="336"/>
        <v>1200</v>
      </c>
      <c r="Y733" s="8">
        <f t="shared" si="337"/>
        <v>0</v>
      </c>
      <c r="Z733" s="8">
        <f t="shared" si="338"/>
        <v>1255.773808761867</v>
      </c>
      <c r="AA733" s="29">
        <f t="shared" ref="AA733:AA796" si="362">IF(X733-AG733&lt;0,0,X733-AG733)</f>
        <v>0</v>
      </c>
      <c r="AB733" s="8"/>
      <c r="AC733" s="8"/>
      <c r="AD733" s="8">
        <f t="shared" ref="AD733:AD796" si="363">IF(AD732-F732/2&lt;0,0,AD732-F732/2)</f>
        <v>0</v>
      </c>
      <c r="AE733" s="8">
        <f t="shared" ref="AE733:AE796" si="364">IF(AE732+F732/2&gt;$C$8,$C$8,AE732+F732/2)</f>
        <v>1200</v>
      </c>
      <c r="AF733" s="8">
        <f t="shared" si="339"/>
        <v>244.22619123813305</v>
      </c>
      <c r="AG733" s="16">
        <f t="shared" si="357"/>
        <v>1200</v>
      </c>
      <c r="AH733" s="29">
        <f t="shared" si="340"/>
        <v>65.66808821084912</v>
      </c>
      <c r="AI733" s="29">
        <f t="shared" si="341"/>
        <v>55.773808761866945</v>
      </c>
      <c r="AJ733" s="28">
        <f t="shared" ref="AJ733:AJ796" si="365">2*PI()*$C$5*(M733-$C$4)/(LN(AL732/$J$11)*$J$10/$J$9+LN($J$12/AL732)*$J$10/$J$9)</f>
        <v>9.8560455676314315E-2</v>
      </c>
      <c r="AK733" s="25">
        <f t="shared" si="358"/>
        <v>0.98560455676314318</v>
      </c>
      <c r="AL733" s="26">
        <f t="shared" ref="AL733:AL796" si="366">AL732+AJ733*(B733-B732)/(2*PI()*$C$5*AL732*$J$13)</f>
        <v>7.4523890840429079</v>
      </c>
    </row>
    <row r="734" spans="2:38" x14ac:dyDescent="0.3">
      <c r="B734" s="6">
        <v>7070</v>
      </c>
      <c r="C734" s="8">
        <f t="shared" si="342"/>
        <v>70.7</v>
      </c>
      <c r="D734" s="8">
        <f t="shared" si="343"/>
        <v>23417.803281159213</v>
      </c>
      <c r="E734" s="8">
        <f t="shared" si="344"/>
        <v>33.122776918186531</v>
      </c>
      <c r="F734" s="8">
        <f t="shared" si="345"/>
        <v>44.30171412807448</v>
      </c>
      <c r="G734" s="8">
        <f t="shared" si="359"/>
        <v>2.2250485660981263</v>
      </c>
      <c r="H734" s="8">
        <f t="shared" si="346"/>
        <v>29.482191763721051</v>
      </c>
      <c r="I734" s="7">
        <v>101325</v>
      </c>
      <c r="J734" s="8">
        <f t="shared" si="347"/>
        <v>12596040</v>
      </c>
      <c r="K734" s="8">
        <f t="shared" si="348"/>
        <v>9417600</v>
      </c>
      <c r="L734" s="8">
        <f t="shared" si="349"/>
        <v>1916067.1589627005</v>
      </c>
      <c r="M734" s="17">
        <f t="shared" si="360"/>
        <v>133037327.8506736</v>
      </c>
      <c r="N734" s="18">
        <f t="shared" si="350"/>
        <v>124.31324944485566</v>
      </c>
      <c r="O734" s="18">
        <f t="shared" si="351"/>
        <v>92.944485566247224</v>
      </c>
      <c r="P734" s="18">
        <f t="shared" si="352"/>
        <v>18.910112597707382</v>
      </c>
      <c r="Q734" s="18">
        <f t="shared" si="353"/>
        <v>1312.9763419755598</v>
      </c>
      <c r="R734" s="10">
        <f t="shared" si="354"/>
        <v>0</v>
      </c>
      <c r="S734" s="8">
        <f t="shared" si="361"/>
        <v>70.700000000000259</v>
      </c>
      <c r="T734" s="8">
        <f t="shared" si="355"/>
        <v>16.183286236437098</v>
      </c>
      <c r="U734" s="8">
        <v>0</v>
      </c>
      <c r="V734" s="8">
        <f t="shared" si="356"/>
        <v>4.3144370057209604</v>
      </c>
      <c r="W734" s="8">
        <v>0</v>
      </c>
      <c r="X734" s="15">
        <f t="shared" ref="X734:X797" si="367">$C$8-AD734</f>
        <v>1200</v>
      </c>
      <c r="Y734" s="8">
        <f t="shared" ref="Y734:Y797" si="368">$C$8-AE734</f>
        <v>0</v>
      </c>
      <c r="Z734" s="8">
        <f t="shared" ref="Z734:Z797" si="369">$C$6-AF734</f>
        <v>1255.8528084909913</v>
      </c>
      <c r="AA734" s="29">
        <f t="shared" si="362"/>
        <v>0</v>
      </c>
      <c r="AB734" s="8"/>
      <c r="AC734" s="8"/>
      <c r="AD734" s="8">
        <f t="shared" si="363"/>
        <v>0</v>
      </c>
      <c r="AE734" s="8">
        <f t="shared" si="364"/>
        <v>1200</v>
      </c>
      <c r="AF734" s="8">
        <f t="shared" ref="AF734:AF797" si="370">IF(AD734&gt;0,$C$6-$C$8,$C$6-$C$8-AI734)</f>
        <v>244.14719150900862</v>
      </c>
      <c r="AG734" s="16">
        <f t="shared" si="357"/>
        <v>1200</v>
      </c>
      <c r="AH734" s="29">
        <f t="shared" ref="AH734:AH797" si="371">IF(AD734&gt;0,0,ABS(($C$16-AJ734)*(B734-B733)/$G$19))</f>
        <v>65.771605414582154</v>
      </c>
      <c r="AI734" s="29">
        <f t="shared" ref="AI734:AI797" si="372">IF(AD734&gt;0,0,AK734/$G$20)</f>
        <v>55.852808490991386</v>
      </c>
      <c r="AJ734" s="28">
        <f t="shared" si="365"/>
        <v>9.8700059721181593E-2</v>
      </c>
      <c r="AK734" s="25">
        <f t="shared" si="358"/>
        <v>0.98700059721181588</v>
      </c>
      <c r="AL734" s="26">
        <f t="shared" si="366"/>
        <v>7.4629283904391119</v>
      </c>
    </row>
    <row r="735" spans="2:38" x14ac:dyDescent="0.3">
      <c r="B735" s="6">
        <v>7080</v>
      </c>
      <c r="C735" s="8">
        <f t="shared" si="342"/>
        <v>70.8</v>
      </c>
      <c r="D735" s="8">
        <f t="shared" si="343"/>
        <v>23450.926058077399</v>
      </c>
      <c r="E735" s="8">
        <f t="shared" si="344"/>
        <v>33.122776918186531</v>
      </c>
      <c r="F735" s="8">
        <f t="shared" si="345"/>
        <v>44.30171412807448</v>
      </c>
      <c r="G735" s="8">
        <f t="shared" si="359"/>
        <v>2.2250485660981263</v>
      </c>
      <c r="H735" s="8">
        <f t="shared" si="346"/>
        <v>29.482191763721051</v>
      </c>
      <c r="I735" s="7">
        <v>101325</v>
      </c>
      <c r="J735" s="8">
        <f t="shared" si="347"/>
        <v>12596040</v>
      </c>
      <c r="K735" s="8">
        <f t="shared" si="348"/>
        <v>9417600</v>
      </c>
      <c r="L735" s="8">
        <f t="shared" si="349"/>
        <v>1915447.1690885318</v>
      </c>
      <c r="M735" s="17">
        <f t="shared" si="360"/>
        <v>133211167.77691217</v>
      </c>
      <c r="N735" s="18">
        <f t="shared" si="350"/>
        <v>124.31324944485566</v>
      </c>
      <c r="O735" s="18">
        <f t="shared" si="351"/>
        <v>92.944485566247224</v>
      </c>
      <c r="P735" s="18">
        <f t="shared" si="352"/>
        <v>18.903993773387928</v>
      </c>
      <c r="Q735" s="18">
        <f t="shared" si="353"/>
        <v>1314.6920086544503</v>
      </c>
      <c r="R735" s="10">
        <f t="shared" si="354"/>
        <v>0</v>
      </c>
      <c r="S735" s="8">
        <f t="shared" si="361"/>
        <v>70.800000000000253</v>
      </c>
      <c r="T735" s="8">
        <f t="shared" si="355"/>
        <v>16.183286236437098</v>
      </c>
      <c r="U735" s="8">
        <v>0</v>
      </c>
      <c r="V735" s="8">
        <f t="shared" si="356"/>
        <v>4.313040965272287</v>
      </c>
      <c r="W735" s="8">
        <v>0</v>
      </c>
      <c r="X735" s="15">
        <f t="shared" si="367"/>
        <v>1200</v>
      </c>
      <c r="Y735" s="8">
        <f t="shared" si="368"/>
        <v>0</v>
      </c>
      <c r="Z735" s="8">
        <f t="shared" si="369"/>
        <v>1255.9318082201157</v>
      </c>
      <c r="AA735" s="29">
        <f t="shared" si="362"/>
        <v>0</v>
      </c>
      <c r="AB735" s="8"/>
      <c r="AC735" s="8"/>
      <c r="AD735" s="8">
        <f t="shared" si="363"/>
        <v>0</v>
      </c>
      <c r="AE735" s="8">
        <f t="shared" si="364"/>
        <v>1200</v>
      </c>
      <c r="AF735" s="8">
        <f t="shared" si="370"/>
        <v>244.06819177988416</v>
      </c>
      <c r="AG735" s="16">
        <f t="shared" si="357"/>
        <v>1200</v>
      </c>
      <c r="AH735" s="29">
        <f t="shared" si="371"/>
        <v>65.875122618315217</v>
      </c>
      <c r="AI735" s="29">
        <f t="shared" si="372"/>
        <v>55.931808220115848</v>
      </c>
      <c r="AJ735" s="28">
        <f t="shared" si="365"/>
        <v>9.8839663766048899E-2</v>
      </c>
      <c r="AK735" s="25">
        <f t="shared" si="358"/>
        <v>0.98839663766048902</v>
      </c>
      <c r="AL735" s="26">
        <f t="shared" si="366"/>
        <v>7.4734676990314739</v>
      </c>
    </row>
    <row r="736" spans="2:38" x14ac:dyDescent="0.3">
      <c r="B736" s="6">
        <v>7090</v>
      </c>
      <c r="C736" s="8">
        <f t="shared" si="342"/>
        <v>70.900000000000006</v>
      </c>
      <c r="D736" s="8">
        <f t="shared" si="343"/>
        <v>23484.048834995589</v>
      </c>
      <c r="E736" s="8">
        <f t="shared" si="344"/>
        <v>33.122776918191242</v>
      </c>
      <c r="F736" s="8">
        <f t="shared" si="345"/>
        <v>44.301714128080782</v>
      </c>
      <c r="G736" s="8">
        <f t="shared" si="359"/>
        <v>2.2250485660981263</v>
      </c>
      <c r="H736" s="8">
        <f t="shared" si="346"/>
        <v>29.482191763723147</v>
      </c>
      <c r="I736" s="7">
        <v>101325</v>
      </c>
      <c r="J736" s="8">
        <f t="shared" si="347"/>
        <v>12596040</v>
      </c>
      <c r="K736" s="8">
        <f t="shared" si="348"/>
        <v>9417600</v>
      </c>
      <c r="L736" s="8">
        <f t="shared" si="349"/>
        <v>1914827.179214363</v>
      </c>
      <c r="M736" s="17">
        <f t="shared" si="360"/>
        <v>133385007.70315076</v>
      </c>
      <c r="N736" s="18">
        <f t="shared" si="350"/>
        <v>124.31324944485566</v>
      </c>
      <c r="O736" s="18">
        <f t="shared" si="351"/>
        <v>92.944485566247224</v>
      </c>
      <c r="P736" s="18">
        <f t="shared" si="352"/>
        <v>18.897874949068473</v>
      </c>
      <c r="Q736" s="18">
        <f t="shared" si="353"/>
        <v>1316.4076753333409</v>
      </c>
      <c r="R736" s="10">
        <f t="shared" si="354"/>
        <v>0</v>
      </c>
      <c r="S736" s="8">
        <f t="shared" si="361"/>
        <v>70.900000000000247</v>
      </c>
      <c r="T736" s="8">
        <f t="shared" si="355"/>
        <v>16.183286236437098</v>
      </c>
      <c r="U736" s="8">
        <v>0</v>
      </c>
      <c r="V736" s="8">
        <f t="shared" si="356"/>
        <v>4.3116449248236144</v>
      </c>
      <c r="W736" s="8">
        <v>0</v>
      </c>
      <c r="X736" s="15">
        <f t="shared" si="367"/>
        <v>1200</v>
      </c>
      <c r="Y736" s="8">
        <f t="shared" si="368"/>
        <v>0</v>
      </c>
      <c r="Z736" s="8">
        <f t="shared" si="369"/>
        <v>1256.0108079492402</v>
      </c>
      <c r="AA736" s="29">
        <f t="shared" si="362"/>
        <v>0</v>
      </c>
      <c r="AB736" s="8"/>
      <c r="AC736" s="8"/>
      <c r="AD736" s="8">
        <f t="shared" si="363"/>
        <v>0</v>
      </c>
      <c r="AE736" s="8">
        <f t="shared" si="364"/>
        <v>1200</v>
      </c>
      <c r="AF736" s="8">
        <f t="shared" si="370"/>
        <v>243.9891920507597</v>
      </c>
      <c r="AG736" s="16">
        <f t="shared" si="357"/>
        <v>1200</v>
      </c>
      <c r="AH736" s="29">
        <f t="shared" si="371"/>
        <v>65.978639822048265</v>
      </c>
      <c r="AI736" s="29">
        <f t="shared" si="372"/>
        <v>56.010807949240309</v>
      </c>
      <c r="AJ736" s="28">
        <f t="shared" si="365"/>
        <v>9.8979267810916205E-2</v>
      </c>
      <c r="AK736" s="25">
        <f t="shared" si="358"/>
        <v>0.98979267810916205</v>
      </c>
      <c r="AL736" s="26">
        <f t="shared" si="366"/>
        <v>7.4840070098107025</v>
      </c>
    </row>
    <row r="737" spans="2:38" x14ac:dyDescent="0.3">
      <c r="B737" s="6">
        <v>7100</v>
      </c>
      <c r="C737" s="8">
        <f t="shared" si="342"/>
        <v>71</v>
      </c>
      <c r="D737" s="8">
        <f t="shared" si="343"/>
        <v>23517.171611913778</v>
      </c>
      <c r="E737" s="8">
        <f t="shared" si="344"/>
        <v>33.122776918186531</v>
      </c>
      <c r="F737" s="8">
        <f t="shared" si="345"/>
        <v>44.30171412807448</v>
      </c>
      <c r="G737" s="8">
        <f t="shared" si="359"/>
        <v>2.2250485660981263</v>
      </c>
      <c r="H737" s="8">
        <f t="shared" si="346"/>
        <v>29.482191763721051</v>
      </c>
      <c r="I737" s="7">
        <v>101325</v>
      </c>
      <c r="J737" s="8">
        <f t="shared" si="347"/>
        <v>12596040</v>
      </c>
      <c r="K737" s="8">
        <f t="shared" si="348"/>
        <v>9417600</v>
      </c>
      <c r="L737" s="8">
        <f t="shared" si="349"/>
        <v>1914207.1893401942</v>
      </c>
      <c r="M737" s="17">
        <f t="shared" si="360"/>
        <v>133558847.62938933</v>
      </c>
      <c r="N737" s="18">
        <f t="shared" si="350"/>
        <v>124.31324944485566</v>
      </c>
      <c r="O737" s="18">
        <f t="shared" si="351"/>
        <v>92.944485566247224</v>
      </c>
      <c r="P737" s="18">
        <f t="shared" si="352"/>
        <v>18.891756124749019</v>
      </c>
      <c r="Q737" s="18">
        <f t="shared" si="353"/>
        <v>1318.1233420122312</v>
      </c>
      <c r="R737" s="10">
        <f t="shared" si="354"/>
        <v>0</v>
      </c>
      <c r="S737" s="8">
        <f t="shared" si="361"/>
        <v>71.000000000000242</v>
      </c>
      <c r="T737" s="8">
        <f t="shared" si="355"/>
        <v>16.183286236437098</v>
      </c>
      <c r="U737" s="8">
        <v>0</v>
      </c>
      <c r="V737" s="8">
        <f t="shared" si="356"/>
        <v>4.3102488843749409</v>
      </c>
      <c r="W737" s="8">
        <v>0</v>
      </c>
      <c r="X737" s="15">
        <f t="shared" si="367"/>
        <v>1200</v>
      </c>
      <c r="Y737" s="8">
        <f t="shared" si="368"/>
        <v>0</v>
      </c>
      <c r="Z737" s="8">
        <f t="shared" si="369"/>
        <v>1256.0898076783647</v>
      </c>
      <c r="AA737" s="29">
        <f t="shared" si="362"/>
        <v>0</v>
      </c>
      <c r="AB737" s="8"/>
      <c r="AC737" s="8"/>
      <c r="AD737" s="8">
        <f t="shared" si="363"/>
        <v>0</v>
      </c>
      <c r="AE737" s="8">
        <f t="shared" si="364"/>
        <v>1200</v>
      </c>
      <c r="AF737" s="8">
        <f t="shared" si="370"/>
        <v>243.91019232163524</v>
      </c>
      <c r="AG737" s="16">
        <f t="shared" si="357"/>
        <v>1200</v>
      </c>
      <c r="AH737" s="29">
        <f t="shared" si="371"/>
        <v>66.082157025781314</v>
      </c>
      <c r="AI737" s="29">
        <f t="shared" si="372"/>
        <v>56.089807678364757</v>
      </c>
      <c r="AJ737" s="28">
        <f t="shared" si="365"/>
        <v>9.9118871855783497E-2</v>
      </c>
      <c r="AK737" s="25">
        <f t="shared" si="358"/>
        <v>0.99118871855783497</v>
      </c>
      <c r="AL737" s="26">
        <f t="shared" si="366"/>
        <v>7.4945463227675591</v>
      </c>
    </row>
    <row r="738" spans="2:38" x14ac:dyDescent="0.3">
      <c r="B738" s="6">
        <v>7110</v>
      </c>
      <c r="C738" s="8">
        <f t="shared" si="342"/>
        <v>71.100000000000009</v>
      </c>
      <c r="D738" s="8">
        <f t="shared" si="343"/>
        <v>23550.294388831968</v>
      </c>
      <c r="E738" s="8">
        <f t="shared" si="344"/>
        <v>33.122776918191242</v>
      </c>
      <c r="F738" s="8">
        <f t="shared" si="345"/>
        <v>44.301714128080782</v>
      </c>
      <c r="G738" s="8">
        <f t="shared" si="359"/>
        <v>2.2250485660981263</v>
      </c>
      <c r="H738" s="8">
        <f t="shared" si="346"/>
        <v>29.482191763723147</v>
      </c>
      <c r="I738" s="7">
        <v>101325</v>
      </c>
      <c r="J738" s="8">
        <f t="shared" si="347"/>
        <v>12596040</v>
      </c>
      <c r="K738" s="8">
        <f t="shared" si="348"/>
        <v>9417600</v>
      </c>
      <c r="L738" s="8">
        <f t="shared" si="349"/>
        <v>1913587.1994660255</v>
      </c>
      <c r="M738" s="17">
        <f t="shared" si="360"/>
        <v>133732687.55562793</v>
      </c>
      <c r="N738" s="18">
        <f t="shared" si="350"/>
        <v>124.31324944485566</v>
      </c>
      <c r="O738" s="18">
        <f t="shared" si="351"/>
        <v>92.944485566247224</v>
      </c>
      <c r="P738" s="18">
        <f t="shared" si="352"/>
        <v>18.885637300429561</v>
      </c>
      <c r="Q738" s="18">
        <f t="shared" si="353"/>
        <v>1319.839008691122</v>
      </c>
      <c r="R738" s="10">
        <f t="shared" si="354"/>
        <v>0</v>
      </c>
      <c r="S738" s="8">
        <f t="shared" si="361"/>
        <v>71.100000000000236</v>
      </c>
      <c r="T738" s="8">
        <f t="shared" si="355"/>
        <v>16.183286236437098</v>
      </c>
      <c r="U738" s="8">
        <v>0</v>
      </c>
      <c r="V738" s="8">
        <f t="shared" si="356"/>
        <v>4.3088528439262674</v>
      </c>
      <c r="W738" s="8">
        <v>0</v>
      </c>
      <c r="X738" s="15">
        <f t="shared" si="367"/>
        <v>1200</v>
      </c>
      <c r="Y738" s="8">
        <f t="shared" si="368"/>
        <v>0</v>
      </c>
      <c r="Z738" s="8">
        <f t="shared" si="369"/>
        <v>1256.1688074074891</v>
      </c>
      <c r="AA738" s="29">
        <f t="shared" si="362"/>
        <v>0</v>
      </c>
      <c r="AB738" s="8"/>
      <c r="AC738" s="8"/>
      <c r="AD738" s="8">
        <f t="shared" si="363"/>
        <v>0</v>
      </c>
      <c r="AE738" s="8">
        <f t="shared" si="364"/>
        <v>1200</v>
      </c>
      <c r="AF738" s="8">
        <f t="shared" si="370"/>
        <v>243.83119259251077</v>
      </c>
      <c r="AG738" s="16">
        <f t="shared" si="357"/>
        <v>1200</v>
      </c>
      <c r="AH738" s="29">
        <f t="shared" si="371"/>
        <v>66.18567422951439</v>
      </c>
      <c r="AI738" s="29">
        <f t="shared" si="372"/>
        <v>56.168807407489233</v>
      </c>
      <c r="AJ738" s="28">
        <f t="shared" si="365"/>
        <v>9.9258475900650817E-2</v>
      </c>
      <c r="AK738" s="25">
        <f t="shared" si="358"/>
        <v>0.99258475900650822</v>
      </c>
      <c r="AL738" s="26">
        <f t="shared" si="366"/>
        <v>7.5050856378928561</v>
      </c>
    </row>
    <row r="739" spans="2:38" x14ac:dyDescent="0.3">
      <c r="B739" s="6">
        <v>7120</v>
      </c>
      <c r="C739" s="8">
        <f t="shared" si="342"/>
        <v>71.2</v>
      </c>
      <c r="D739" s="8">
        <f t="shared" si="343"/>
        <v>23583.417165750154</v>
      </c>
      <c r="E739" s="8">
        <f t="shared" si="344"/>
        <v>33.122776918186531</v>
      </c>
      <c r="F739" s="8">
        <f t="shared" si="345"/>
        <v>44.30171412807448</v>
      </c>
      <c r="G739" s="8">
        <f t="shared" si="359"/>
        <v>2.2250485660981263</v>
      </c>
      <c r="H739" s="8">
        <f t="shared" si="346"/>
        <v>29.482191763721051</v>
      </c>
      <c r="I739" s="7">
        <v>101325</v>
      </c>
      <c r="J739" s="8">
        <f t="shared" si="347"/>
        <v>12596040</v>
      </c>
      <c r="K739" s="8">
        <f t="shared" si="348"/>
        <v>9417600</v>
      </c>
      <c r="L739" s="8">
        <f t="shared" si="349"/>
        <v>1912967.2095918567</v>
      </c>
      <c r="M739" s="17">
        <f t="shared" si="360"/>
        <v>133906527.48186649</v>
      </c>
      <c r="N739" s="18">
        <f t="shared" si="350"/>
        <v>124.31324944485566</v>
      </c>
      <c r="O739" s="18">
        <f t="shared" si="351"/>
        <v>92.944485566247224</v>
      </c>
      <c r="P739" s="18">
        <f t="shared" si="352"/>
        <v>18.879518476110107</v>
      </c>
      <c r="Q739" s="18">
        <f t="shared" si="353"/>
        <v>1321.5546753700123</v>
      </c>
      <c r="R739" s="10">
        <f t="shared" si="354"/>
        <v>0</v>
      </c>
      <c r="S739" s="8">
        <f t="shared" si="361"/>
        <v>71.20000000000023</v>
      </c>
      <c r="T739" s="8">
        <f t="shared" si="355"/>
        <v>16.183286236437098</v>
      </c>
      <c r="U739" s="8">
        <v>0</v>
      </c>
      <c r="V739" s="8">
        <f t="shared" si="356"/>
        <v>4.307456803477594</v>
      </c>
      <c r="W739" s="8">
        <v>0</v>
      </c>
      <c r="X739" s="15">
        <f t="shared" si="367"/>
        <v>1200</v>
      </c>
      <c r="Y739" s="8">
        <f t="shared" si="368"/>
        <v>0</v>
      </c>
      <c r="Z739" s="8">
        <f t="shared" si="369"/>
        <v>1256.2478071366136</v>
      </c>
      <c r="AA739" s="29">
        <f t="shared" si="362"/>
        <v>0</v>
      </c>
      <c r="AB739" s="8"/>
      <c r="AC739" s="8"/>
      <c r="AD739" s="8">
        <f t="shared" si="363"/>
        <v>0</v>
      </c>
      <c r="AE739" s="8">
        <f t="shared" si="364"/>
        <v>1200</v>
      </c>
      <c r="AF739" s="8">
        <f t="shared" si="370"/>
        <v>243.75219286338631</v>
      </c>
      <c r="AG739" s="16">
        <f t="shared" si="357"/>
        <v>1200</v>
      </c>
      <c r="AH739" s="29">
        <f t="shared" si="371"/>
        <v>66.289191433247439</v>
      </c>
      <c r="AI739" s="29">
        <f t="shared" si="372"/>
        <v>56.24780713661368</v>
      </c>
      <c r="AJ739" s="28">
        <f t="shared" si="365"/>
        <v>9.9398079945518109E-2</v>
      </c>
      <c r="AK739" s="25">
        <f t="shared" si="358"/>
        <v>0.99398079945518103</v>
      </c>
      <c r="AL739" s="26">
        <f t="shared" si="366"/>
        <v>7.5156249551774579</v>
      </c>
    </row>
    <row r="740" spans="2:38" x14ac:dyDescent="0.3">
      <c r="B740" s="6">
        <v>7130</v>
      </c>
      <c r="C740" s="8">
        <f t="shared" si="342"/>
        <v>71.3</v>
      </c>
      <c r="D740" s="8">
        <f t="shared" si="343"/>
        <v>23616.53994266834</v>
      </c>
      <c r="E740" s="8">
        <f t="shared" si="344"/>
        <v>33.122776918186531</v>
      </c>
      <c r="F740" s="8">
        <f t="shared" si="345"/>
        <v>44.30171412807448</v>
      </c>
      <c r="G740" s="8">
        <f t="shared" si="359"/>
        <v>2.2250485660981263</v>
      </c>
      <c r="H740" s="8">
        <f t="shared" si="346"/>
        <v>29.482191763721051</v>
      </c>
      <c r="I740" s="7">
        <v>101325</v>
      </c>
      <c r="J740" s="8">
        <f t="shared" si="347"/>
        <v>12596040</v>
      </c>
      <c r="K740" s="8">
        <f t="shared" si="348"/>
        <v>9417600</v>
      </c>
      <c r="L740" s="8">
        <f t="shared" si="349"/>
        <v>1912347.2197176879</v>
      </c>
      <c r="M740" s="17">
        <f t="shared" si="360"/>
        <v>134080367.40810506</v>
      </c>
      <c r="N740" s="18">
        <f t="shared" si="350"/>
        <v>124.31324944485566</v>
      </c>
      <c r="O740" s="18">
        <f t="shared" si="351"/>
        <v>92.944485566247224</v>
      </c>
      <c r="P740" s="18">
        <f t="shared" si="352"/>
        <v>18.873399651790653</v>
      </c>
      <c r="Q740" s="18">
        <f t="shared" si="353"/>
        <v>1323.2703420489026</v>
      </c>
      <c r="R740" s="10">
        <f t="shared" si="354"/>
        <v>0</v>
      </c>
      <c r="S740" s="8">
        <f t="shared" si="361"/>
        <v>71.300000000000225</v>
      </c>
      <c r="T740" s="8">
        <f t="shared" si="355"/>
        <v>16.183286236437098</v>
      </c>
      <c r="U740" s="8">
        <v>0</v>
      </c>
      <c r="V740" s="8">
        <f t="shared" si="356"/>
        <v>4.3060607630289214</v>
      </c>
      <c r="W740" s="8">
        <v>0</v>
      </c>
      <c r="X740" s="15">
        <f t="shared" si="367"/>
        <v>1200</v>
      </c>
      <c r="Y740" s="8">
        <f t="shared" si="368"/>
        <v>0</v>
      </c>
      <c r="Z740" s="8">
        <f t="shared" si="369"/>
        <v>1256.326806865738</v>
      </c>
      <c r="AA740" s="29">
        <f t="shared" si="362"/>
        <v>0</v>
      </c>
      <c r="AB740" s="8"/>
      <c r="AC740" s="8"/>
      <c r="AD740" s="8">
        <f t="shared" si="363"/>
        <v>0</v>
      </c>
      <c r="AE740" s="8">
        <f t="shared" si="364"/>
        <v>1200</v>
      </c>
      <c r="AF740" s="8">
        <f t="shared" si="370"/>
        <v>243.67319313426185</v>
      </c>
      <c r="AG740" s="16">
        <f t="shared" si="357"/>
        <v>1200</v>
      </c>
      <c r="AH740" s="29">
        <f t="shared" si="371"/>
        <v>66.392708636980501</v>
      </c>
      <c r="AI740" s="29">
        <f t="shared" si="372"/>
        <v>56.326806865738142</v>
      </c>
      <c r="AJ740" s="28">
        <f t="shared" si="365"/>
        <v>9.9537683990385414E-2</v>
      </c>
      <c r="AK740" s="25">
        <f t="shared" si="358"/>
        <v>0.99537683990385417</v>
      </c>
      <c r="AL740" s="26">
        <f t="shared" si="366"/>
        <v>7.526164274612281</v>
      </c>
    </row>
    <row r="741" spans="2:38" x14ac:dyDescent="0.3">
      <c r="B741" s="6">
        <v>7140</v>
      </c>
      <c r="C741" s="8">
        <f t="shared" si="342"/>
        <v>71.400000000000006</v>
      </c>
      <c r="D741" s="8">
        <f t="shared" si="343"/>
        <v>23649.662719586533</v>
      </c>
      <c r="E741" s="8">
        <f t="shared" si="344"/>
        <v>33.122776918191242</v>
      </c>
      <c r="F741" s="8">
        <f t="shared" si="345"/>
        <v>44.301714128080782</v>
      </c>
      <c r="G741" s="8">
        <f t="shared" si="359"/>
        <v>2.2250485660981263</v>
      </c>
      <c r="H741" s="8">
        <f t="shared" si="346"/>
        <v>29.482191763723147</v>
      </c>
      <c r="I741" s="7">
        <v>101325</v>
      </c>
      <c r="J741" s="8">
        <f t="shared" si="347"/>
        <v>12596040</v>
      </c>
      <c r="K741" s="8">
        <f t="shared" si="348"/>
        <v>9417600</v>
      </c>
      <c r="L741" s="8">
        <f t="shared" si="349"/>
        <v>1911727.2298435192</v>
      </c>
      <c r="M741" s="17">
        <f t="shared" si="360"/>
        <v>134254207.33434364</v>
      </c>
      <c r="N741" s="18">
        <f t="shared" si="350"/>
        <v>124.31324944485566</v>
      </c>
      <c r="O741" s="18">
        <f t="shared" si="351"/>
        <v>92.944485566247224</v>
      </c>
      <c r="P741" s="18">
        <f t="shared" si="352"/>
        <v>18.867280827471198</v>
      </c>
      <c r="Q741" s="18">
        <f t="shared" si="353"/>
        <v>1324.9860087277932</v>
      </c>
      <c r="R741" s="10">
        <f t="shared" si="354"/>
        <v>0</v>
      </c>
      <c r="S741" s="8">
        <f t="shared" si="361"/>
        <v>71.400000000000219</v>
      </c>
      <c r="T741" s="8">
        <f t="shared" si="355"/>
        <v>16.183286236437098</v>
      </c>
      <c r="U741" s="8">
        <v>0</v>
      </c>
      <c r="V741" s="8">
        <f t="shared" si="356"/>
        <v>4.3046647225802479</v>
      </c>
      <c r="W741" s="8">
        <v>0</v>
      </c>
      <c r="X741" s="15">
        <f t="shared" si="367"/>
        <v>1200</v>
      </c>
      <c r="Y741" s="8">
        <f t="shared" si="368"/>
        <v>0</v>
      </c>
      <c r="Z741" s="8">
        <f t="shared" si="369"/>
        <v>1256.4058065948625</v>
      </c>
      <c r="AA741" s="29">
        <f t="shared" si="362"/>
        <v>0</v>
      </c>
      <c r="AB741" s="8"/>
      <c r="AC741" s="8"/>
      <c r="AD741" s="8">
        <f t="shared" si="363"/>
        <v>0</v>
      </c>
      <c r="AE741" s="8">
        <f t="shared" si="364"/>
        <v>1200</v>
      </c>
      <c r="AF741" s="8">
        <f t="shared" si="370"/>
        <v>243.59419340513739</v>
      </c>
      <c r="AG741" s="16">
        <f t="shared" si="357"/>
        <v>1200</v>
      </c>
      <c r="AH741" s="29">
        <f t="shared" si="371"/>
        <v>66.496225840713549</v>
      </c>
      <c r="AI741" s="29">
        <f t="shared" si="372"/>
        <v>56.405806594862597</v>
      </c>
      <c r="AJ741" s="28">
        <f t="shared" si="365"/>
        <v>9.9677288035252706E-2</v>
      </c>
      <c r="AK741" s="25">
        <f t="shared" si="358"/>
        <v>0.99677288035252709</v>
      </c>
      <c r="AL741" s="26">
        <f t="shared" si="366"/>
        <v>7.5367035961882918</v>
      </c>
    </row>
    <row r="742" spans="2:38" x14ac:dyDescent="0.3">
      <c r="B742" s="6">
        <v>7150</v>
      </c>
      <c r="C742" s="8">
        <f t="shared" si="342"/>
        <v>71.5</v>
      </c>
      <c r="D742" s="8">
        <f t="shared" si="343"/>
        <v>23682.785496504719</v>
      </c>
      <c r="E742" s="8">
        <f t="shared" si="344"/>
        <v>33.122776918186531</v>
      </c>
      <c r="F742" s="8">
        <f t="shared" si="345"/>
        <v>44.30171412807448</v>
      </c>
      <c r="G742" s="8">
        <f t="shared" si="359"/>
        <v>2.2250485660981263</v>
      </c>
      <c r="H742" s="8">
        <f t="shared" si="346"/>
        <v>29.482191763721051</v>
      </c>
      <c r="I742" s="7">
        <v>101325</v>
      </c>
      <c r="J742" s="8">
        <f t="shared" si="347"/>
        <v>12596040</v>
      </c>
      <c r="K742" s="8">
        <f t="shared" si="348"/>
        <v>9417600</v>
      </c>
      <c r="L742" s="8">
        <f t="shared" si="349"/>
        <v>1911107.2399693504</v>
      </c>
      <c r="M742" s="17">
        <f t="shared" si="360"/>
        <v>134428047.26058221</v>
      </c>
      <c r="N742" s="18">
        <f t="shared" si="350"/>
        <v>124.31324944485566</v>
      </c>
      <c r="O742" s="18">
        <f t="shared" si="351"/>
        <v>92.944485566247224</v>
      </c>
      <c r="P742" s="18">
        <f t="shared" si="352"/>
        <v>18.861162003151744</v>
      </c>
      <c r="Q742" s="18">
        <f t="shared" si="353"/>
        <v>1326.7016754066835</v>
      </c>
      <c r="R742" s="10">
        <f t="shared" si="354"/>
        <v>0</v>
      </c>
      <c r="S742" s="8">
        <f t="shared" si="361"/>
        <v>71.500000000000213</v>
      </c>
      <c r="T742" s="8">
        <f t="shared" si="355"/>
        <v>16.183286236437098</v>
      </c>
      <c r="U742" s="8">
        <v>0</v>
      </c>
      <c r="V742" s="8">
        <f t="shared" si="356"/>
        <v>4.3032686821315762</v>
      </c>
      <c r="W742" s="8">
        <v>0</v>
      </c>
      <c r="X742" s="15">
        <f t="shared" si="367"/>
        <v>1200</v>
      </c>
      <c r="Y742" s="8">
        <f t="shared" si="368"/>
        <v>0</v>
      </c>
      <c r="Z742" s="8">
        <f t="shared" si="369"/>
        <v>1256.484806323987</v>
      </c>
      <c r="AA742" s="29">
        <f t="shared" si="362"/>
        <v>0</v>
      </c>
      <c r="AB742" s="8"/>
      <c r="AC742" s="8"/>
      <c r="AD742" s="8">
        <f t="shared" si="363"/>
        <v>0</v>
      </c>
      <c r="AE742" s="8">
        <f t="shared" si="364"/>
        <v>1200</v>
      </c>
      <c r="AF742" s="8">
        <f t="shared" si="370"/>
        <v>243.51519367601296</v>
      </c>
      <c r="AG742" s="16">
        <f t="shared" si="357"/>
        <v>1200</v>
      </c>
      <c r="AH742" s="29">
        <f t="shared" si="371"/>
        <v>66.599743044446598</v>
      </c>
      <c r="AI742" s="29">
        <f t="shared" si="372"/>
        <v>56.484806323987051</v>
      </c>
      <c r="AJ742" s="28">
        <f t="shared" si="365"/>
        <v>9.9816892080120012E-2</v>
      </c>
      <c r="AK742" s="25">
        <f t="shared" si="358"/>
        <v>0.99816892080120012</v>
      </c>
      <c r="AL742" s="26">
        <f t="shared" si="366"/>
        <v>7.5472429198965081</v>
      </c>
    </row>
    <row r="743" spans="2:38" x14ac:dyDescent="0.3">
      <c r="B743" s="6">
        <v>7160</v>
      </c>
      <c r="C743" s="8">
        <f t="shared" si="342"/>
        <v>71.600000000000009</v>
      </c>
      <c r="D743" s="8">
        <f t="shared" si="343"/>
        <v>23715.908273422909</v>
      </c>
      <c r="E743" s="8">
        <f t="shared" si="344"/>
        <v>33.122776918191242</v>
      </c>
      <c r="F743" s="8">
        <f t="shared" si="345"/>
        <v>44.301714128080782</v>
      </c>
      <c r="G743" s="8">
        <f t="shared" si="359"/>
        <v>2.2250485660981263</v>
      </c>
      <c r="H743" s="8">
        <f t="shared" si="346"/>
        <v>29.482191763723147</v>
      </c>
      <c r="I743" s="7">
        <v>101325</v>
      </c>
      <c r="J743" s="8">
        <f t="shared" si="347"/>
        <v>12596040</v>
      </c>
      <c r="K743" s="8">
        <f t="shared" si="348"/>
        <v>9417600</v>
      </c>
      <c r="L743" s="8">
        <f t="shared" si="349"/>
        <v>1910487.2500951816</v>
      </c>
      <c r="M743" s="17">
        <f t="shared" si="360"/>
        <v>134601887.18682081</v>
      </c>
      <c r="N743" s="18">
        <f t="shared" si="350"/>
        <v>124.31324944485566</v>
      </c>
      <c r="O743" s="18">
        <f t="shared" si="351"/>
        <v>92.944485566247224</v>
      </c>
      <c r="P743" s="18">
        <f t="shared" si="352"/>
        <v>18.85504317883229</v>
      </c>
      <c r="Q743" s="18">
        <f t="shared" si="353"/>
        <v>1328.4173420855741</v>
      </c>
      <c r="R743" s="10">
        <f t="shared" si="354"/>
        <v>0</v>
      </c>
      <c r="S743" s="8">
        <f t="shared" si="361"/>
        <v>71.600000000000207</v>
      </c>
      <c r="T743" s="8">
        <f t="shared" si="355"/>
        <v>16.183286236437098</v>
      </c>
      <c r="U743" s="8">
        <v>0</v>
      </c>
      <c r="V743" s="8">
        <f t="shared" si="356"/>
        <v>4.3018726416829027</v>
      </c>
      <c r="W743" s="8">
        <v>0</v>
      </c>
      <c r="X743" s="15">
        <f t="shared" si="367"/>
        <v>1200</v>
      </c>
      <c r="Y743" s="8">
        <f t="shared" si="368"/>
        <v>0</v>
      </c>
      <c r="Z743" s="8">
        <f t="shared" si="369"/>
        <v>1256.5638060531114</v>
      </c>
      <c r="AA743" s="29">
        <f t="shared" si="362"/>
        <v>0</v>
      </c>
      <c r="AB743" s="8"/>
      <c r="AC743" s="8"/>
      <c r="AD743" s="8">
        <f t="shared" si="363"/>
        <v>0</v>
      </c>
      <c r="AE743" s="8">
        <f t="shared" si="364"/>
        <v>1200</v>
      </c>
      <c r="AF743" s="8">
        <f t="shared" si="370"/>
        <v>243.43619394688849</v>
      </c>
      <c r="AG743" s="16">
        <f t="shared" si="357"/>
        <v>1200</v>
      </c>
      <c r="AH743" s="29">
        <f t="shared" si="371"/>
        <v>66.703260248179674</v>
      </c>
      <c r="AI743" s="29">
        <f t="shared" si="372"/>
        <v>56.563806053111513</v>
      </c>
      <c r="AJ743" s="28">
        <f t="shared" si="365"/>
        <v>9.9956496124987318E-2</v>
      </c>
      <c r="AK743" s="25">
        <f t="shared" si="358"/>
        <v>0.99956496124987315</v>
      </c>
      <c r="AL743" s="26">
        <f t="shared" si="366"/>
        <v>7.5577822457279975</v>
      </c>
    </row>
    <row r="744" spans="2:38" x14ac:dyDescent="0.3">
      <c r="B744" s="6">
        <v>7170</v>
      </c>
      <c r="C744" s="8">
        <f t="shared" si="342"/>
        <v>71.7</v>
      </c>
      <c r="D744" s="8">
        <f t="shared" si="343"/>
        <v>23749.031050341095</v>
      </c>
      <c r="E744" s="8">
        <f t="shared" si="344"/>
        <v>33.122776918186531</v>
      </c>
      <c r="F744" s="8">
        <f t="shared" si="345"/>
        <v>44.30171412807448</v>
      </c>
      <c r="G744" s="8">
        <f t="shared" si="359"/>
        <v>2.2250485660981263</v>
      </c>
      <c r="H744" s="8">
        <f t="shared" si="346"/>
        <v>29.482191763721051</v>
      </c>
      <c r="I744" s="7">
        <v>101325</v>
      </c>
      <c r="J744" s="8">
        <f t="shared" si="347"/>
        <v>12596040</v>
      </c>
      <c r="K744" s="8">
        <f t="shared" si="348"/>
        <v>9417600</v>
      </c>
      <c r="L744" s="8">
        <f t="shared" si="349"/>
        <v>1909867.2602210129</v>
      </c>
      <c r="M744" s="17">
        <f t="shared" si="360"/>
        <v>134775727.11305937</v>
      </c>
      <c r="N744" s="18">
        <f t="shared" si="350"/>
        <v>124.31324944485566</v>
      </c>
      <c r="O744" s="18">
        <f t="shared" si="351"/>
        <v>92.944485566247224</v>
      </c>
      <c r="P744" s="18">
        <f t="shared" si="352"/>
        <v>18.848924354512835</v>
      </c>
      <c r="Q744" s="18">
        <f t="shared" si="353"/>
        <v>1330.1330087644646</v>
      </c>
      <c r="R744" s="10">
        <f t="shared" si="354"/>
        <v>0</v>
      </c>
      <c r="S744" s="8">
        <f t="shared" si="361"/>
        <v>71.700000000000202</v>
      </c>
      <c r="T744" s="8">
        <f t="shared" si="355"/>
        <v>16.183286236437098</v>
      </c>
      <c r="U744" s="8">
        <v>0</v>
      </c>
      <c r="V744" s="8">
        <f t="shared" si="356"/>
        <v>4.3004766012342301</v>
      </c>
      <c r="W744" s="8">
        <v>0</v>
      </c>
      <c r="X744" s="15">
        <f t="shared" si="367"/>
        <v>1200</v>
      </c>
      <c r="Y744" s="8">
        <f t="shared" si="368"/>
        <v>0</v>
      </c>
      <c r="Z744" s="8">
        <f t="shared" si="369"/>
        <v>1256.6428057822359</v>
      </c>
      <c r="AA744" s="29">
        <f t="shared" si="362"/>
        <v>0</v>
      </c>
      <c r="AB744" s="8"/>
      <c r="AC744" s="8"/>
      <c r="AD744" s="8">
        <f t="shared" si="363"/>
        <v>0</v>
      </c>
      <c r="AE744" s="8">
        <f t="shared" si="364"/>
        <v>1200</v>
      </c>
      <c r="AF744" s="8">
        <f t="shared" si="370"/>
        <v>243.35719421776403</v>
      </c>
      <c r="AG744" s="16">
        <f t="shared" si="357"/>
        <v>1200</v>
      </c>
      <c r="AH744" s="29">
        <f t="shared" si="371"/>
        <v>66.806777451912708</v>
      </c>
      <c r="AI744" s="29">
        <f t="shared" si="372"/>
        <v>56.642805782235968</v>
      </c>
      <c r="AJ744" s="28">
        <f t="shared" si="365"/>
        <v>0.10009610016985461</v>
      </c>
      <c r="AK744" s="25">
        <f t="shared" si="358"/>
        <v>1.0009610016985462</v>
      </c>
      <c r="AL744" s="26">
        <f t="shared" si="366"/>
        <v>7.5683215736738765</v>
      </c>
    </row>
    <row r="745" spans="2:38" x14ac:dyDescent="0.3">
      <c r="B745" s="6">
        <v>7180</v>
      </c>
      <c r="C745" s="8">
        <f t="shared" si="342"/>
        <v>71.8</v>
      </c>
      <c r="D745" s="8">
        <f t="shared" si="343"/>
        <v>23782.153827259284</v>
      </c>
      <c r="E745" s="8">
        <f t="shared" si="344"/>
        <v>33.122776918186531</v>
      </c>
      <c r="F745" s="8">
        <f t="shared" si="345"/>
        <v>44.30171412807448</v>
      </c>
      <c r="G745" s="8">
        <f t="shared" si="359"/>
        <v>2.2250485660981263</v>
      </c>
      <c r="H745" s="8">
        <f t="shared" si="346"/>
        <v>29.482191763721051</v>
      </c>
      <c r="I745" s="7">
        <v>101325</v>
      </c>
      <c r="J745" s="8">
        <f t="shared" si="347"/>
        <v>12596040</v>
      </c>
      <c r="K745" s="8">
        <f t="shared" si="348"/>
        <v>9417600</v>
      </c>
      <c r="L745" s="8">
        <f t="shared" si="349"/>
        <v>1909247.2703468441</v>
      </c>
      <c r="M745" s="17">
        <f t="shared" si="360"/>
        <v>134949567.03929794</v>
      </c>
      <c r="N745" s="18">
        <f t="shared" si="350"/>
        <v>124.31324944485566</v>
      </c>
      <c r="O745" s="18">
        <f t="shared" si="351"/>
        <v>92.944485566247224</v>
      </c>
      <c r="P745" s="18">
        <f t="shared" si="352"/>
        <v>18.842805530193377</v>
      </c>
      <c r="Q745" s="18">
        <f t="shared" si="353"/>
        <v>1331.848675443355</v>
      </c>
      <c r="R745" s="10">
        <f t="shared" si="354"/>
        <v>0</v>
      </c>
      <c r="S745" s="8">
        <f t="shared" si="361"/>
        <v>71.800000000000196</v>
      </c>
      <c r="T745" s="8">
        <f t="shared" si="355"/>
        <v>16.183286236437098</v>
      </c>
      <c r="U745" s="8">
        <v>0</v>
      </c>
      <c r="V745" s="8">
        <f t="shared" si="356"/>
        <v>4.2990805607855567</v>
      </c>
      <c r="W745" s="8">
        <v>0</v>
      </c>
      <c r="X745" s="15">
        <f t="shared" si="367"/>
        <v>1200</v>
      </c>
      <c r="Y745" s="8">
        <f t="shared" si="368"/>
        <v>0</v>
      </c>
      <c r="Z745" s="8">
        <f t="shared" si="369"/>
        <v>1256.7218055113603</v>
      </c>
      <c r="AA745" s="29">
        <f t="shared" si="362"/>
        <v>0</v>
      </c>
      <c r="AB745" s="8"/>
      <c r="AC745" s="8"/>
      <c r="AD745" s="8">
        <f t="shared" si="363"/>
        <v>0</v>
      </c>
      <c r="AE745" s="8">
        <f t="shared" si="364"/>
        <v>1200</v>
      </c>
      <c r="AF745" s="8">
        <f t="shared" si="370"/>
        <v>243.27819448863957</v>
      </c>
      <c r="AG745" s="16">
        <f t="shared" si="357"/>
        <v>1200</v>
      </c>
      <c r="AH745" s="29">
        <f t="shared" si="371"/>
        <v>66.910294655645771</v>
      </c>
      <c r="AI745" s="29">
        <f t="shared" si="372"/>
        <v>56.721805511360429</v>
      </c>
      <c r="AJ745" s="28">
        <f t="shared" si="365"/>
        <v>0.10023570421472192</v>
      </c>
      <c r="AK745" s="25">
        <f t="shared" si="358"/>
        <v>1.0023570421472192</v>
      </c>
      <c r="AL745" s="26">
        <f t="shared" si="366"/>
        <v>7.5788609037253121</v>
      </c>
    </row>
    <row r="746" spans="2:38" x14ac:dyDescent="0.3">
      <c r="B746" s="6">
        <v>7190</v>
      </c>
      <c r="C746" s="8">
        <f t="shared" si="342"/>
        <v>71.900000000000006</v>
      </c>
      <c r="D746" s="8">
        <f t="shared" si="343"/>
        <v>23815.276604177474</v>
      </c>
      <c r="E746" s="8">
        <f t="shared" si="344"/>
        <v>33.122776918191242</v>
      </c>
      <c r="F746" s="8">
        <f t="shared" si="345"/>
        <v>44.301714128080782</v>
      </c>
      <c r="G746" s="8">
        <f t="shared" si="359"/>
        <v>2.2250485660981263</v>
      </c>
      <c r="H746" s="8">
        <f t="shared" si="346"/>
        <v>29.482191763723147</v>
      </c>
      <c r="I746" s="7">
        <v>101325</v>
      </c>
      <c r="J746" s="8">
        <f t="shared" si="347"/>
        <v>12596040</v>
      </c>
      <c r="K746" s="8">
        <f t="shared" si="348"/>
        <v>9417600</v>
      </c>
      <c r="L746" s="8">
        <f t="shared" si="349"/>
        <v>1908627.2804726753</v>
      </c>
      <c r="M746" s="17">
        <f t="shared" si="360"/>
        <v>135123406.96553653</v>
      </c>
      <c r="N746" s="18">
        <f t="shared" si="350"/>
        <v>124.31324944485566</v>
      </c>
      <c r="O746" s="18">
        <f t="shared" si="351"/>
        <v>92.944485566247224</v>
      </c>
      <c r="P746" s="18">
        <f t="shared" si="352"/>
        <v>18.836686705873923</v>
      </c>
      <c r="Q746" s="18">
        <f t="shared" si="353"/>
        <v>1333.5643421222455</v>
      </c>
      <c r="R746" s="10">
        <f t="shared" si="354"/>
        <v>0</v>
      </c>
      <c r="S746" s="8">
        <f t="shared" si="361"/>
        <v>71.90000000000019</v>
      </c>
      <c r="T746" s="8">
        <f t="shared" si="355"/>
        <v>16.183286236437098</v>
      </c>
      <c r="U746" s="8">
        <v>0</v>
      </c>
      <c r="V746" s="8">
        <f t="shared" si="356"/>
        <v>4.2976845203368841</v>
      </c>
      <c r="W746" s="8">
        <v>0</v>
      </c>
      <c r="X746" s="15">
        <f t="shared" si="367"/>
        <v>1200</v>
      </c>
      <c r="Y746" s="8">
        <f t="shared" si="368"/>
        <v>0</v>
      </c>
      <c r="Z746" s="8">
        <f t="shared" si="369"/>
        <v>1256.8008052404848</v>
      </c>
      <c r="AA746" s="29">
        <f t="shared" si="362"/>
        <v>0</v>
      </c>
      <c r="AB746" s="8"/>
      <c r="AC746" s="8"/>
      <c r="AD746" s="8">
        <f t="shared" si="363"/>
        <v>0</v>
      </c>
      <c r="AE746" s="8">
        <f t="shared" si="364"/>
        <v>1200</v>
      </c>
      <c r="AF746" s="8">
        <f t="shared" si="370"/>
        <v>243.19919475951511</v>
      </c>
      <c r="AG746" s="16">
        <f t="shared" si="357"/>
        <v>1200</v>
      </c>
      <c r="AH746" s="29">
        <f t="shared" si="371"/>
        <v>67.013811859378833</v>
      </c>
      <c r="AI746" s="29">
        <f t="shared" si="372"/>
        <v>56.800805240484891</v>
      </c>
      <c r="AJ746" s="28">
        <f t="shared" si="365"/>
        <v>0.10037530825958922</v>
      </c>
      <c r="AK746" s="25">
        <f t="shared" si="358"/>
        <v>1.0037530825958922</v>
      </c>
      <c r="AL746" s="26">
        <f t="shared" si="366"/>
        <v>7.5894002358735202</v>
      </c>
    </row>
    <row r="747" spans="2:38" x14ac:dyDescent="0.3">
      <c r="B747" s="6">
        <v>7200</v>
      </c>
      <c r="C747" s="8">
        <f t="shared" si="342"/>
        <v>72</v>
      </c>
      <c r="D747" s="8">
        <f t="shared" si="343"/>
        <v>23848.39938109566</v>
      </c>
      <c r="E747" s="8">
        <f t="shared" si="344"/>
        <v>33.122776918186531</v>
      </c>
      <c r="F747" s="8">
        <f t="shared" si="345"/>
        <v>44.30171412807448</v>
      </c>
      <c r="G747" s="8">
        <f t="shared" si="359"/>
        <v>2.2250485660981263</v>
      </c>
      <c r="H747" s="8">
        <f t="shared" si="346"/>
        <v>29.482191763721051</v>
      </c>
      <c r="I747" s="7">
        <v>101325</v>
      </c>
      <c r="J747" s="8">
        <f t="shared" si="347"/>
        <v>12596040</v>
      </c>
      <c r="K747" s="8">
        <f t="shared" si="348"/>
        <v>9417600</v>
      </c>
      <c r="L747" s="8">
        <f t="shared" si="349"/>
        <v>1908007.2905985066</v>
      </c>
      <c r="M747" s="17">
        <f t="shared" si="360"/>
        <v>135297246.8917751</v>
      </c>
      <c r="N747" s="18">
        <f t="shared" si="350"/>
        <v>124.31324944485566</v>
      </c>
      <c r="O747" s="18">
        <f t="shared" si="351"/>
        <v>92.944485566247224</v>
      </c>
      <c r="P747" s="18">
        <f t="shared" si="352"/>
        <v>18.830567881554469</v>
      </c>
      <c r="Q747" s="18">
        <f t="shared" si="353"/>
        <v>1335.2800088011359</v>
      </c>
      <c r="R747" s="10">
        <f t="shared" si="354"/>
        <v>0</v>
      </c>
      <c r="S747" s="8">
        <f t="shared" si="361"/>
        <v>72.000000000000185</v>
      </c>
      <c r="T747" s="8">
        <f t="shared" si="355"/>
        <v>16.183286236437098</v>
      </c>
      <c r="U747" s="8">
        <v>0</v>
      </c>
      <c r="V747" s="8">
        <f t="shared" si="356"/>
        <v>4.2962884798882106</v>
      </c>
      <c r="W747" s="8">
        <v>0</v>
      </c>
      <c r="X747" s="15">
        <f t="shared" si="367"/>
        <v>1200</v>
      </c>
      <c r="Y747" s="8">
        <f t="shared" si="368"/>
        <v>0</v>
      </c>
      <c r="Z747" s="8">
        <f t="shared" si="369"/>
        <v>1256.8798049696093</v>
      </c>
      <c r="AA747" s="29">
        <f t="shared" si="362"/>
        <v>0</v>
      </c>
      <c r="AB747" s="8"/>
      <c r="AC747" s="8"/>
      <c r="AD747" s="8">
        <f t="shared" si="363"/>
        <v>0</v>
      </c>
      <c r="AE747" s="8">
        <f t="shared" si="364"/>
        <v>1200</v>
      </c>
      <c r="AF747" s="8">
        <f t="shared" si="370"/>
        <v>243.12019503039068</v>
      </c>
      <c r="AG747" s="16">
        <f t="shared" si="357"/>
        <v>1200</v>
      </c>
      <c r="AH747" s="29">
        <f t="shared" si="371"/>
        <v>67.117329063111882</v>
      </c>
      <c r="AI747" s="29">
        <f t="shared" si="372"/>
        <v>56.879804969609332</v>
      </c>
      <c r="AJ747" s="28">
        <f t="shared" si="365"/>
        <v>0.10051491230445651</v>
      </c>
      <c r="AK747" s="25">
        <f t="shared" si="358"/>
        <v>1.0051491230445651</v>
      </c>
      <c r="AL747" s="26">
        <f t="shared" si="366"/>
        <v>7.5999395701097656</v>
      </c>
    </row>
    <row r="748" spans="2:38" x14ac:dyDescent="0.3">
      <c r="B748" s="6">
        <v>7210</v>
      </c>
      <c r="C748" s="8">
        <f t="shared" si="342"/>
        <v>72.100000000000009</v>
      </c>
      <c r="D748" s="8">
        <f t="shared" si="343"/>
        <v>23881.52215801385</v>
      </c>
      <c r="E748" s="8">
        <f t="shared" si="344"/>
        <v>33.122776918191242</v>
      </c>
      <c r="F748" s="8">
        <f t="shared" si="345"/>
        <v>44.301714128080782</v>
      </c>
      <c r="G748" s="8">
        <f t="shared" si="359"/>
        <v>2.2250485660981263</v>
      </c>
      <c r="H748" s="8">
        <f t="shared" si="346"/>
        <v>29.482191763723147</v>
      </c>
      <c r="I748" s="7">
        <v>101325</v>
      </c>
      <c r="J748" s="8">
        <f t="shared" si="347"/>
        <v>12596040</v>
      </c>
      <c r="K748" s="8">
        <f t="shared" si="348"/>
        <v>9417600</v>
      </c>
      <c r="L748" s="8">
        <f t="shared" si="349"/>
        <v>1907387.3007243378</v>
      </c>
      <c r="M748" s="17">
        <f t="shared" si="360"/>
        <v>135471086.8180137</v>
      </c>
      <c r="N748" s="18">
        <f t="shared" si="350"/>
        <v>124.31324944485566</v>
      </c>
      <c r="O748" s="18">
        <f t="shared" si="351"/>
        <v>92.944485566247224</v>
      </c>
      <c r="P748" s="18">
        <f t="shared" si="352"/>
        <v>18.824449057235014</v>
      </c>
      <c r="Q748" s="18">
        <f t="shared" si="353"/>
        <v>1336.9956754800266</v>
      </c>
      <c r="R748" s="10">
        <f t="shared" si="354"/>
        <v>0</v>
      </c>
      <c r="S748" s="8">
        <f t="shared" si="361"/>
        <v>72.100000000000179</v>
      </c>
      <c r="T748" s="8">
        <f t="shared" si="355"/>
        <v>16.183286236437098</v>
      </c>
      <c r="U748" s="8">
        <v>0</v>
      </c>
      <c r="V748" s="8">
        <f t="shared" si="356"/>
        <v>4.294892439439538</v>
      </c>
      <c r="W748" s="8">
        <v>0</v>
      </c>
      <c r="X748" s="15">
        <f t="shared" si="367"/>
        <v>1200</v>
      </c>
      <c r="Y748" s="8">
        <f t="shared" si="368"/>
        <v>0</v>
      </c>
      <c r="Z748" s="8">
        <f t="shared" si="369"/>
        <v>1256.9588046987337</v>
      </c>
      <c r="AA748" s="29">
        <f t="shared" si="362"/>
        <v>0</v>
      </c>
      <c r="AB748" s="8"/>
      <c r="AC748" s="8"/>
      <c r="AD748" s="8">
        <f t="shared" si="363"/>
        <v>0</v>
      </c>
      <c r="AE748" s="8">
        <f t="shared" si="364"/>
        <v>1200</v>
      </c>
      <c r="AF748" s="8">
        <f t="shared" si="370"/>
        <v>243.04119530126619</v>
      </c>
      <c r="AG748" s="16">
        <f t="shared" si="357"/>
        <v>1200</v>
      </c>
      <c r="AH748" s="29">
        <f t="shared" si="371"/>
        <v>67.220846266844958</v>
      </c>
      <c r="AI748" s="29">
        <f t="shared" si="372"/>
        <v>56.958804698733807</v>
      </c>
      <c r="AJ748" s="28">
        <f t="shared" si="365"/>
        <v>0.10065451634932383</v>
      </c>
      <c r="AK748" s="25">
        <f t="shared" si="358"/>
        <v>1.0065451634932383</v>
      </c>
      <c r="AL748" s="26">
        <f t="shared" si="366"/>
        <v>7.610478906425362</v>
      </c>
    </row>
    <row r="749" spans="2:38" x14ac:dyDescent="0.3">
      <c r="B749" s="6">
        <v>7220</v>
      </c>
      <c r="C749" s="8">
        <f t="shared" si="342"/>
        <v>72.2</v>
      </c>
      <c r="D749" s="8">
        <f t="shared" si="343"/>
        <v>23914.644934932039</v>
      </c>
      <c r="E749" s="8">
        <f t="shared" si="344"/>
        <v>33.122776918186531</v>
      </c>
      <c r="F749" s="8">
        <f t="shared" si="345"/>
        <v>44.30171412807448</v>
      </c>
      <c r="G749" s="8">
        <f t="shared" si="359"/>
        <v>2.2250485660981263</v>
      </c>
      <c r="H749" s="8">
        <f t="shared" si="346"/>
        <v>29.482191763721051</v>
      </c>
      <c r="I749" s="7">
        <v>101325</v>
      </c>
      <c r="J749" s="8">
        <f t="shared" si="347"/>
        <v>12596040</v>
      </c>
      <c r="K749" s="8">
        <f t="shared" si="348"/>
        <v>9417600</v>
      </c>
      <c r="L749" s="8">
        <f t="shared" si="349"/>
        <v>1906767.3108501688</v>
      </c>
      <c r="M749" s="17">
        <f t="shared" si="360"/>
        <v>135644926.74425226</v>
      </c>
      <c r="N749" s="18">
        <f t="shared" si="350"/>
        <v>124.31324944485566</v>
      </c>
      <c r="O749" s="18">
        <f t="shared" si="351"/>
        <v>92.944485566247224</v>
      </c>
      <c r="P749" s="18">
        <f t="shared" si="352"/>
        <v>18.818330232915557</v>
      </c>
      <c r="Q749" s="18">
        <f t="shared" si="353"/>
        <v>1338.711342158917</v>
      </c>
      <c r="R749" s="10">
        <f t="shared" si="354"/>
        <v>0</v>
      </c>
      <c r="S749" s="8">
        <f t="shared" si="361"/>
        <v>72.200000000000173</v>
      </c>
      <c r="T749" s="8">
        <f t="shared" si="355"/>
        <v>16.183286236437098</v>
      </c>
      <c r="U749" s="8">
        <v>0</v>
      </c>
      <c r="V749" s="8">
        <f t="shared" si="356"/>
        <v>4.2934963989908645</v>
      </c>
      <c r="W749" s="8">
        <v>0</v>
      </c>
      <c r="X749" s="15">
        <f t="shared" si="367"/>
        <v>1200</v>
      </c>
      <c r="Y749" s="8">
        <f t="shared" si="368"/>
        <v>0</v>
      </c>
      <c r="Z749" s="8">
        <f t="shared" si="369"/>
        <v>1257.0378044278582</v>
      </c>
      <c r="AA749" s="29">
        <f t="shared" si="362"/>
        <v>0</v>
      </c>
      <c r="AB749" s="8"/>
      <c r="AC749" s="8"/>
      <c r="AD749" s="8">
        <f t="shared" si="363"/>
        <v>0</v>
      </c>
      <c r="AE749" s="8">
        <f t="shared" si="364"/>
        <v>1200</v>
      </c>
      <c r="AF749" s="8">
        <f t="shared" si="370"/>
        <v>242.96219557214175</v>
      </c>
      <c r="AG749" s="16">
        <f t="shared" si="357"/>
        <v>1200</v>
      </c>
      <c r="AH749" s="29">
        <f t="shared" si="371"/>
        <v>67.324363470577993</v>
      </c>
      <c r="AI749" s="29">
        <f t="shared" si="372"/>
        <v>57.037804427858262</v>
      </c>
      <c r="AJ749" s="28">
        <f t="shared" si="365"/>
        <v>0.10079412039419113</v>
      </c>
      <c r="AK749" s="25">
        <f t="shared" si="358"/>
        <v>1.0079412039419113</v>
      </c>
      <c r="AL749" s="26">
        <f t="shared" si="366"/>
        <v>7.6210182448116699</v>
      </c>
    </row>
    <row r="750" spans="2:38" x14ac:dyDescent="0.3">
      <c r="B750" s="6">
        <v>7230</v>
      </c>
      <c r="C750" s="8">
        <f t="shared" si="342"/>
        <v>72.3</v>
      </c>
      <c r="D750" s="8">
        <f t="shared" si="343"/>
        <v>23947.767711850225</v>
      </c>
      <c r="E750" s="8">
        <f t="shared" si="344"/>
        <v>33.122776918186531</v>
      </c>
      <c r="F750" s="8">
        <f t="shared" si="345"/>
        <v>44.30171412807448</v>
      </c>
      <c r="G750" s="8">
        <f t="shared" si="359"/>
        <v>2.2250485660981263</v>
      </c>
      <c r="H750" s="8">
        <f t="shared" si="346"/>
        <v>29.482191763721051</v>
      </c>
      <c r="I750" s="7">
        <v>101325</v>
      </c>
      <c r="J750" s="8">
        <f t="shared" si="347"/>
        <v>12596040</v>
      </c>
      <c r="K750" s="8">
        <f t="shared" si="348"/>
        <v>9417600</v>
      </c>
      <c r="L750" s="8">
        <f t="shared" si="349"/>
        <v>1906147.320976</v>
      </c>
      <c r="M750" s="17">
        <f t="shared" si="360"/>
        <v>135818766.67049083</v>
      </c>
      <c r="N750" s="18">
        <f t="shared" si="350"/>
        <v>124.31324944485566</v>
      </c>
      <c r="O750" s="18">
        <f t="shared" si="351"/>
        <v>92.944485566247224</v>
      </c>
      <c r="P750" s="18">
        <f t="shared" si="352"/>
        <v>18.812211408596102</v>
      </c>
      <c r="Q750" s="18">
        <f t="shared" si="353"/>
        <v>1340.4270088378073</v>
      </c>
      <c r="R750" s="10">
        <f t="shared" si="354"/>
        <v>0</v>
      </c>
      <c r="S750" s="8">
        <f t="shared" si="361"/>
        <v>72.300000000000168</v>
      </c>
      <c r="T750" s="8">
        <f t="shared" si="355"/>
        <v>16.183286236437098</v>
      </c>
      <c r="U750" s="8">
        <v>0</v>
      </c>
      <c r="V750" s="8">
        <f t="shared" si="356"/>
        <v>4.2921003585421911</v>
      </c>
      <c r="W750" s="8">
        <v>0</v>
      </c>
      <c r="X750" s="15">
        <f t="shared" si="367"/>
        <v>1200</v>
      </c>
      <c r="Y750" s="8">
        <f t="shared" si="368"/>
        <v>0</v>
      </c>
      <c r="Z750" s="8">
        <f t="shared" si="369"/>
        <v>1257.1168041569827</v>
      </c>
      <c r="AA750" s="29">
        <f t="shared" si="362"/>
        <v>0</v>
      </c>
      <c r="AB750" s="8"/>
      <c r="AC750" s="8"/>
      <c r="AD750" s="8">
        <f t="shared" si="363"/>
        <v>0</v>
      </c>
      <c r="AE750" s="8">
        <f t="shared" si="364"/>
        <v>1200</v>
      </c>
      <c r="AF750" s="8">
        <f t="shared" si="370"/>
        <v>242.88319584301729</v>
      </c>
      <c r="AG750" s="16">
        <f t="shared" si="357"/>
        <v>1200</v>
      </c>
      <c r="AH750" s="29">
        <f t="shared" si="371"/>
        <v>67.427880674311055</v>
      </c>
      <c r="AI750" s="29">
        <f t="shared" si="372"/>
        <v>57.11680415698271</v>
      </c>
      <c r="AJ750" s="28">
        <f t="shared" si="365"/>
        <v>0.10093372443905842</v>
      </c>
      <c r="AK750" s="25">
        <f t="shared" si="358"/>
        <v>1.0093372443905841</v>
      </c>
      <c r="AL750" s="26">
        <f t="shared" si="366"/>
        <v>7.631557585260099</v>
      </c>
    </row>
    <row r="751" spans="2:38" x14ac:dyDescent="0.3">
      <c r="B751" s="6">
        <v>7240</v>
      </c>
      <c r="C751" s="8">
        <f t="shared" si="342"/>
        <v>72.400000000000006</v>
      </c>
      <c r="D751" s="8">
        <f t="shared" si="343"/>
        <v>23980.890488768415</v>
      </c>
      <c r="E751" s="8">
        <f t="shared" si="344"/>
        <v>33.122776918191242</v>
      </c>
      <c r="F751" s="8">
        <f t="shared" si="345"/>
        <v>44.301714128080782</v>
      </c>
      <c r="G751" s="8">
        <f t="shared" si="359"/>
        <v>2.2250485660981263</v>
      </c>
      <c r="H751" s="8">
        <f t="shared" si="346"/>
        <v>29.482191763723147</v>
      </c>
      <c r="I751" s="7">
        <v>101325</v>
      </c>
      <c r="J751" s="8">
        <f t="shared" si="347"/>
        <v>12596040</v>
      </c>
      <c r="K751" s="8">
        <f t="shared" si="348"/>
        <v>9417600</v>
      </c>
      <c r="L751" s="8">
        <f t="shared" si="349"/>
        <v>1905527.3311018313</v>
      </c>
      <c r="M751" s="17">
        <f t="shared" si="360"/>
        <v>135992606.59672943</v>
      </c>
      <c r="N751" s="18">
        <f t="shared" si="350"/>
        <v>124.31324944485566</v>
      </c>
      <c r="O751" s="18">
        <f t="shared" si="351"/>
        <v>92.944485566247224</v>
      </c>
      <c r="P751" s="18">
        <f t="shared" si="352"/>
        <v>18.806092584276648</v>
      </c>
      <c r="Q751" s="18">
        <f t="shared" si="353"/>
        <v>1342.1426755166981</v>
      </c>
      <c r="R751" s="10">
        <f t="shared" si="354"/>
        <v>0</v>
      </c>
      <c r="S751" s="8">
        <f t="shared" si="361"/>
        <v>72.400000000000162</v>
      </c>
      <c r="T751" s="8">
        <f t="shared" si="355"/>
        <v>16.183286236437098</v>
      </c>
      <c r="U751" s="8">
        <v>0</v>
      </c>
      <c r="V751" s="8">
        <f t="shared" si="356"/>
        <v>4.2907043180935185</v>
      </c>
      <c r="W751" s="8">
        <v>0</v>
      </c>
      <c r="X751" s="15">
        <f t="shared" si="367"/>
        <v>1200</v>
      </c>
      <c r="Y751" s="8">
        <f t="shared" si="368"/>
        <v>0</v>
      </c>
      <c r="Z751" s="8">
        <f t="shared" si="369"/>
        <v>1257.1958038861071</v>
      </c>
      <c r="AA751" s="29">
        <f t="shared" si="362"/>
        <v>0</v>
      </c>
      <c r="AB751" s="8"/>
      <c r="AC751" s="8"/>
      <c r="AD751" s="8">
        <f t="shared" si="363"/>
        <v>0</v>
      </c>
      <c r="AE751" s="8">
        <f t="shared" si="364"/>
        <v>1200</v>
      </c>
      <c r="AF751" s="8">
        <f t="shared" si="370"/>
        <v>242.80419611389283</v>
      </c>
      <c r="AG751" s="16">
        <f t="shared" si="357"/>
        <v>1200</v>
      </c>
      <c r="AH751" s="29">
        <f t="shared" si="371"/>
        <v>67.531397878044118</v>
      </c>
      <c r="AI751" s="29">
        <f t="shared" si="372"/>
        <v>57.195803886107186</v>
      </c>
      <c r="AJ751" s="28">
        <f t="shared" si="365"/>
        <v>0.10107332848392574</v>
      </c>
      <c r="AK751" s="25">
        <f t="shared" si="358"/>
        <v>1.0107332848392574</v>
      </c>
      <c r="AL751" s="26">
        <f t="shared" si="366"/>
        <v>7.6420969277621049</v>
      </c>
    </row>
    <row r="752" spans="2:38" x14ac:dyDescent="0.3">
      <c r="B752" s="6">
        <v>7250</v>
      </c>
      <c r="C752" s="8">
        <f t="shared" si="342"/>
        <v>72.5</v>
      </c>
      <c r="D752" s="8">
        <f t="shared" si="343"/>
        <v>24014.013265686604</v>
      </c>
      <c r="E752" s="8">
        <f t="shared" si="344"/>
        <v>33.122776918186531</v>
      </c>
      <c r="F752" s="8">
        <f t="shared" si="345"/>
        <v>44.30171412807448</v>
      </c>
      <c r="G752" s="8">
        <f t="shared" si="359"/>
        <v>2.2250485660981263</v>
      </c>
      <c r="H752" s="8">
        <f t="shared" si="346"/>
        <v>29.482191763721051</v>
      </c>
      <c r="I752" s="7">
        <v>101325</v>
      </c>
      <c r="J752" s="8">
        <f t="shared" si="347"/>
        <v>12596040</v>
      </c>
      <c r="K752" s="8">
        <f t="shared" si="348"/>
        <v>9417600</v>
      </c>
      <c r="L752" s="8">
        <f t="shared" si="349"/>
        <v>1904907.3412276625</v>
      </c>
      <c r="M752" s="17">
        <f t="shared" si="360"/>
        <v>136166446.52296799</v>
      </c>
      <c r="N752" s="18">
        <f t="shared" si="350"/>
        <v>124.31324944485566</v>
      </c>
      <c r="O752" s="18">
        <f t="shared" si="351"/>
        <v>92.944485566247224</v>
      </c>
      <c r="P752" s="18">
        <f t="shared" si="352"/>
        <v>18.799973759957194</v>
      </c>
      <c r="Q752" s="18">
        <f t="shared" si="353"/>
        <v>1343.8583421955884</v>
      </c>
      <c r="R752" s="10">
        <f t="shared" si="354"/>
        <v>0</v>
      </c>
      <c r="S752" s="8">
        <f t="shared" si="361"/>
        <v>72.500000000000156</v>
      </c>
      <c r="T752" s="8">
        <f t="shared" si="355"/>
        <v>16.183286236437098</v>
      </c>
      <c r="U752" s="8">
        <v>0</v>
      </c>
      <c r="V752" s="8">
        <f t="shared" si="356"/>
        <v>4.289308277644845</v>
      </c>
      <c r="W752" s="8">
        <v>0</v>
      </c>
      <c r="X752" s="15">
        <f t="shared" si="367"/>
        <v>1200</v>
      </c>
      <c r="Y752" s="8">
        <f t="shared" si="368"/>
        <v>0</v>
      </c>
      <c r="Z752" s="8">
        <f t="shared" si="369"/>
        <v>1257.2748036152316</v>
      </c>
      <c r="AA752" s="29">
        <f t="shared" si="362"/>
        <v>0</v>
      </c>
      <c r="AB752" s="8"/>
      <c r="AC752" s="8"/>
      <c r="AD752" s="8">
        <f t="shared" si="363"/>
        <v>0</v>
      </c>
      <c r="AE752" s="8">
        <f t="shared" si="364"/>
        <v>1200</v>
      </c>
      <c r="AF752" s="8">
        <f t="shared" si="370"/>
        <v>242.72519638476837</v>
      </c>
      <c r="AG752" s="16">
        <f t="shared" si="357"/>
        <v>1200</v>
      </c>
      <c r="AH752" s="29">
        <f t="shared" si="371"/>
        <v>67.634915081777166</v>
      </c>
      <c r="AI752" s="29">
        <f t="shared" si="372"/>
        <v>57.274803615231626</v>
      </c>
      <c r="AJ752" s="28">
        <f t="shared" si="365"/>
        <v>0.10121293252879303</v>
      </c>
      <c r="AK752" s="25">
        <f t="shared" si="358"/>
        <v>1.0121293252879302</v>
      </c>
      <c r="AL752" s="26">
        <f t="shared" si="366"/>
        <v>7.6526362723091923</v>
      </c>
    </row>
    <row r="753" spans="2:38" x14ac:dyDescent="0.3">
      <c r="B753" s="6">
        <v>7260</v>
      </c>
      <c r="C753" s="8">
        <f t="shared" si="342"/>
        <v>72.600000000000009</v>
      </c>
      <c r="D753" s="8">
        <f t="shared" si="343"/>
        <v>24047.136042604794</v>
      </c>
      <c r="E753" s="8">
        <f t="shared" si="344"/>
        <v>33.122776918191242</v>
      </c>
      <c r="F753" s="8">
        <f t="shared" si="345"/>
        <v>44.301714128080782</v>
      </c>
      <c r="G753" s="8">
        <f t="shared" si="359"/>
        <v>2.2250485660981263</v>
      </c>
      <c r="H753" s="8">
        <f t="shared" si="346"/>
        <v>29.482191763723147</v>
      </c>
      <c r="I753" s="7">
        <v>101325</v>
      </c>
      <c r="J753" s="8">
        <f t="shared" si="347"/>
        <v>12596040</v>
      </c>
      <c r="K753" s="8">
        <f t="shared" si="348"/>
        <v>9417600</v>
      </c>
      <c r="L753" s="8">
        <f t="shared" si="349"/>
        <v>1904287.3513534938</v>
      </c>
      <c r="M753" s="17">
        <f t="shared" si="360"/>
        <v>136340286.44920659</v>
      </c>
      <c r="N753" s="18">
        <f t="shared" si="350"/>
        <v>124.31324944485566</v>
      </c>
      <c r="O753" s="18">
        <f t="shared" si="351"/>
        <v>92.944485566247224</v>
      </c>
      <c r="P753" s="18">
        <f t="shared" si="352"/>
        <v>18.793854935637736</v>
      </c>
      <c r="Q753" s="18">
        <f t="shared" si="353"/>
        <v>1345.574008874479</v>
      </c>
      <c r="R753" s="10">
        <f t="shared" si="354"/>
        <v>0</v>
      </c>
      <c r="S753" s="8">
        <f t="shared" si="361"/>
        <v>72.600000000000151</v>
      </c>
      <c r="T753" s="8">
        <f t="shared" si="355"/>
        <v>16.183286236437098</v>
      </c>
      <c r="U753" s="8">
        <v>0</v>
      </c>
      <c r="V753" s="8">
        <f t="shared" si="356"/>
        <v>4.2879122371961724</v>
      </c>
      <c r="W753" s="8">
        <v>0</v>
      </c>
      <c r="X753" s="15">
        <f t="shared" si="367"/>
        <v>1200</v>
      </c>
      <c r="Y753" s="8">
        <f t="shared" si="368"/>
        <v>0</v>
      </c>
      <c r="Z753" s="8">
        <f t="shared" si="369"/>
        <v>1257.353803344356</v>
      </c>
      <c r="AA753" s="29">
        <f t="shared" si="362"/>
        <v>0</v>
      </c>
      <c r="AB753" s="8"/>
      <c r="AC753" s="8"/>
      <c r="AD753" s="8">
        <f t="shared" si="363"/>
        <v>0</v>
      </c>
      <c r="AE753" s="8">
        <f t="shared" si="364"/>
        <v>1200</v>
      </c>
      <c r="AF753" s="8">
        <f t="shared" si="370"/>
        <v>242.64619665564391</v>
      </c>
      <c r="AG753" s="16">
        <f t="shared" si="357"/>
        <v>1200</v>
      </c>
      <c r="AH753" s="29">
        <f t="shared" si="371"/>
        <v>67.738432285510243</v>
      </c>
      <c r="AI753" s="29">
        <f t="shared" si="372"/>
        <v>57.353803344356102</v>
      </c>
      <c r="AJ753" s="28">
        <f t="shared" si="365"/>
        <v>0.10135253657366035</v>
      </c>
      <c r="AK753" s="25">
        <f t="shared" si="358"/>
        <v>1.0135253657366035</v>
      </c>
      <c r="AL753" s="26">
        <f t="shared" si="366"/>
        <v>7.663175618892911</v>
      </c>
    </row>
    <row r="754" spans="2:38" x14ac:dyDescent="0.3">
      <c r="B754" s="6">
        <v>7270</v>
      </c>
      <c r="C754" s="8">
        <f t="shared" si="342"/>
        <v>72.7</v>
      </c>
      <c r="D754" s="8">
        <f t="shared" si="343"/>
        <v>24080.25881952298</v>
      </c>
      <c r="E754" s="8">
        <f t="shared" si="344"/>
        <v>33.122776918186531</v>
      </c>
      <c r="F754" s="8">
        <f t="shared" si="345"/>
        <v>44.30171412807448</v>
      </c>
      <c r="G754" s="8">
        <f t="shared" si="359"/>
        <v>2.2250485660981263</v>
      </c>
      <c r="H754" s="8">
        <f t="shared" si="346"/>
        <v>29.482191763721051</v>
      </c>
      <c r="I754" s="7">
        <v>101325</v>
      </c>
      <c r="J754" s="8">
        <f t="shared" si="347"/>
        <v>12596040</v>
      </c>
      <c r="K754" s="8">
        <f t="shared" si="348"/>
        <v>9417600</v>
      </c>
      <c r="L754" s="8">
        <f t="shared" si="349"/>
        <v>1903667.361479325</v>
      </c>
      <c r="M754" s="17">
        <f t="shared" si="360"/>
        <v>136514126.37544516</v>
      </c>
      <c r="N754" s="18">
        <f t="shared" si="350"/>
        <v>124.31324944485566</v>
      </c>
      <c r="O754" s="18">
        <f t="shared" si="351"/>
        <v>92.944485566247224</v>
      </c>
      <c r="P754" s="18">
        <f t="shared" si="352"/>
        <v>18.787736111318281</v>
      </c>
      <c r="Q754" s="18">
        <f t="shared" si="353"/>
        <v>1347.2896755533695</v>
      </c>
      <c r="R754" s="10">
        <f t="shared" si="354"/>
        <v>0</v>
      </c>
      <c r="S754" s="8">
        <f t="shared" si="361"/>
        <v>72.700000000000145</v>
      </c>
      <c r="T754" s="8">
        <f t="shared" si="355"/>
        <v>16.183286236437098</v>
      </c>
      <c r="U754" s="8">
        <v>0</v>
      </c>
      <c r="V754" s="8">
        <f t="shared" si="356"/>
        <v>4.286516196747499</v>
      </c>
      <c r="W754" s="8">
        <v>0</v>
      </c>
      <c r="X754" s="15">
        <f t="shared" si="367"/>
        <v>1200</v>
      </c>
      <c r="Y754" s="8">
        <f t="shared" si="368"/>
        <v>0</v>
      </c>
      <c r="Z754" s="8">
        <f t="shared" si="369"/>
        <v>1257.4328030734805</v>
      </c>
      <c r="AA754" s="29">
        <f t="shared" si="362"/>
        <v>0</v>
      </c>
      <c r="AB754" s="8"/>
      <c r="AC754" s="8"/>
      <c r="AD754" s="8">
        <f t="shared" si="363"/>
        <v>0</v>
      </c>
      <c r="AE754" s="8">
        <f t="shared" si="364"/>
        <v>1200</v>
      </c>
      <c r="AF754" s="8">
        <f t="shared" si="370"/>
        <v>242.56719692651944</v>
      </c>
      <c r="AG754" s="16">
        <f t="shared" si="357"/>
        <v>1200</v>
      </c>
      <c r="AH754" s="29">
        <f t="shared" si="371"/>
        <v>67.841949489243277</v>
      </c>
      <c r="AI754" s="29">
        <f t="shared" si="372"/>
        <v>57.432803073480557</v>
      </c>
      <c r="AJ754" s="28">
        <f t="shared" si="365"/>
        <v>0.10149214061852764</v>
      </c>
      <c r="AK754" s="25">
        <f t="shared" si="358"/>
        <v>1.0149214061852765</v>
      </c>
      <c r="AL754" s="26">
        <f t="shared" si="366"/>
        <v>7.6737149675048579</v>
      </c>
    </row>
    <row r="755" spans="2:38" x14ac:dyDescent="0.3">
      <c r="B755" s="6">
        <v>7280</v>
      </c>
      <c r="C755" s="8">
        <f t="shared" si="342"/>
        <v>72.8</v>
      </c>
      <c r="D755" s="8">
        <f t="shared" si="343"/>
        <v>24113.381596441166</v>
      </c>
      <c r="E755" s="8">
        <f t="shared" si="344"/>
        <v>33.122776918186531</v>
      </c>
      <c r="F755" s="8">
        <f t="shared" si="345"/>
        <v>44.30171412807448</v>
      </c>
      <c r="G755" s="8">
        <f t="shared" si="359"/>
        <v>2.2250485660981263</v>
      </c>
      <c r="H755" s="8">
        <f t="shared" si="346"/>
        <v>29.482191763721051</v>
      </c>
      <c r="I755" s="7">
        <v>101325</v>
      </c>
      <c r="J755" s="8">
        <f t="shared" si="347"/>
        <v>12596040</v>
      </c>
      <c r="K755" s="8">
        <f t="shared" si="348"/>
        <v>9417600</v>
      </c>
      <c r="L755" s="8">
        <f t="shared" si="349"/>
        <v>1903047.3716051562</v>
      </c>
      <c r="M755" s="17">
        <f t="shared" si="360"/>
        <v>136687966.30168372</v>
      </c>
      <c r="N755" s="18">
        <f t="shared" si="350"/>
        <v>124.31324944485566</v>
      </c>
      <c r="O755" s="18">
        <f t="shared" si="351"/>
        <v>92.944485566247224</v>
      </c>
      <c r="P755" s="18">
        <f t="shared" si="352"/>
        <v>18.781617286998827</v>
      </c>
      <c r="Q755" s="18">
        <f t="shared" si="353"/>
        <v>1349.0053422322599</v>
      </c>
      <c r="R755" s="10">
        <f t="shared" si="354"/>
        <v>0</v>
      </c>
      <c r="S755" s="8">
        <f t="shared" si="361"/>
        <v>72.800000000000139</v>
      </c>
      <c r="T755" s="8">
        <f t="shared" si="355"/>
        <v>16.183286236437098</v>
      </c>
      <c r="U755" s="8">
        <v>0</v>
      </c>
      <c r="V755" s="8">
        <f t="shared" si="356"/>
        <v>4.2851201562988264</v>
      </c>
      <c r="W755" s="8">
        <v>0</v>
      </c>
      <c r="X755" s="15">
        <f t="shared" si="367"/>
        <v>1200</v>
      </c>
      <c r="Y755" s="8">
        <f t="shared" si="368"/>
        <v>0</v>
      </c>
      <c r="Z755" s="8">
        <f t="shared" si="369"/>
        <v>1257.511802802605</v>
      </c>
      <c r="AA755" s="29">
        <f t="shared" si="362"/>
        <v>0</v>
      </c>
      <c r="AB755" s="8"/>
      <c r="AC755" s="8"/>
      <c r="AD755" s="8">
        <f t="shared" si="363"/>
        <v>0</v>
      </c>
      <c r="AE755" s="8">
        <f t="shared" si="364"/>
        <v>1200</v>
      </c>
      <c r="AF755" s="8">
        <f t="shared" si="370"/>
        <v>242.48819719739498</v>
      </c>
      <c r="AG755" s="16">
        <f t="shared" si="357"/>
        <v>1200</v>
      </c>
      <c r="AH755" s="29">
        <f t="shared" si="371"/>
        <v>67.945466692976339</v>
      </c>
      <c r="AI755" s="29">
        <f t="shared" si="372"/>
        <v>57.511802802605004</v>
      </c>
      <c r="AJ755" s="28">
        <f t="shared" si="365"/>
        <v>0.10163174466339493</v>
      </c>
      <c r="AK755" s="25">
        <f t="shared" si="358"/>
        <v>1.0163174466339493</v>
      </c>
      <c r="AL755" s="26">
        <f t="shared" si="366"/>
        <v>7.6842543181366763</v>
      </c>
    </row>
    <row r="756" spans="2:38" x14ac:dyDescent="0.3">
      <c r="B756" s="6">
        <v>7290</v>
      </c>
      <c r="C756" s="8">
        <f t="shared" si="342"/>
        <v>72.900000000000006</v>
      </c>
      <c r="D756" s="8">
        <f t="shared" si="343"/>
        <v>24146.504373359359</v>
      </c>
      <c r="E756" s="8">
        <f t="shared" si="344"/>
        <v>33.122776918191242</v>
      </c>
      <c r="F756" s="8">
        <f t="shared" si="345"/>
        <v>44.301714128080782</v>
      </c>
      <c r="G756" s="8">
        <f t="shared" si="359"/>
        <v>2.2250485660981263</v>
      </c>
      <c r="H756" s="8">
        <f t="shared" si="346"/>
        <v>29.482191763723147</v>
      </c>
      <c r="I756" s="7">
        <v>101325</v>
      </c>
      <c r="J756" s="8">
        <f t="shared" si="347"/>
        <v>12596040</v>
      </c>
      <c r="K756" s="8">
        <f t="shared" si="348"/>
        <v>9417600</v>
      </c>
      <c r="L756" s="8">
        <f t="shared" si="349"/>
        <v>1902427.3817309875</v>
      </c>
      <c r="M756" s="17">
        <f t="shared" si="360"/>
        <v>136861806.22792232</v>
      </c>
      <c r="N756" s="18">
        <f t="shared" si="350"/>
        <v>124.31324944485566</v>
      </c>
      <c r="O756" s="18">
        <f t="shared" si="351"/>
        <v>92.944485566247224</v>
      </c>
      <c r="P756" s="18">
        <f t="shared" si="352"/>
        <v>18.775498462679373</v>
      </c>
      <c r="Q756" s="18">
        <f t="shared" si="353"/>
        <v>1350.7210089111504</v>
      </c>
      <c r="R756" s="10">
        <f t="shared" si="354"/>
        <v>0</v>
      </c>
      <c r="S756" s="8">
        <f t="shared" si="361"/>
        <v>72.900000000000134</v>
      </c>
      <c r="T756" s="8">
        <f t="shared" si="355"/>
        <v>16.183286236437098</v>
      </c>
      <c r="U756" s="8">
        <v>0</v>
      </c>
      <c r="V756" s="8">
        <f t="shared" si="356"/>
        <v>4.2837241158501529</v>
      </c>
      <c r="W756" s="8">
        <v>0</v>
      </c>
      <c r="X756" s="15">
        <f t="shared" si="367"/>
        <v>1200</v>
      </c>
      <c r="Y756" s="8">
        <f t="shared" si="368"/>
        <v>0</v>
      </c>
      <c r="Z756" s="8">
        <f t="shared" si="369"/>
        <v>1257.5908025317294</v>
      </c>
      <c r="AA756" s="29">
        <f t="shared" si="362"/>
        <v>0</v>
      </c>
      <c r="AB756" s="8"/>
      <c r="AC756" s="8"/>
      <c r="AD756" s="8">
        <f t="shared" si="363"/>
        <v>0</v>
      </c>
      <c r="AE756" s="8">
        <f t="shared" si="364"/>
        <v>1200</v>
      </c>
      <c r="AF756" s="8">
        <f t="shared" si="370"/>
        <v>242.40919746827052</v>
      </c>
      <c r="AG756" s="16">
        <f t="shared" si="357"/>
        <v>1200</v>
      </c>
      <c r="AH756" s="29">
        <f t="shared" si="371"/>
        <v>68.048983896709387</v>
      </c>
      <c r="AI756" s="29">
        <f t="shared" si="372"/>
        <v>57.590802531729466</v>
      </c>
      <c r="AJ756" s="28">
        <f t="shared" si="365"/>
        <v>0.10177134870826224</v>
      </c>
      <c r="AK756" s="25">
        <f t="shared" si="358"/>
        <v>1.0177134870826223</v>
      </c>
      <c r="AL756" s="26">
        <f t="shared" si="366"/>
        <v>7.6947936707800544</v>
      </c>
    </row>
    <row r="757" spans="2:38" x14ac:dyDescent="0.3">
      <c r="B757" s="6">
        <v>7300</v>
      </c>
      <c r="C757" s="8">
        <f t="shared" si="342"/>
        <v>73</v>
      </c>
      <c r="D757" s="8">
        <f t="shared" si="343"/>
        <v>24179.627150277545</v>
      </c>
      <c r="E757" s="8">
        <f t="shared" si="344"/>
        <v>33.122776918186531</v>
      </c>
      <c r="F757" s="8">
        <f t="shared" si="345"/>
        <v>44.30171412807448</v>
      </c>
      <c r="G757" s="8">
        <f t="shared" si="359"/>
        <v>2.2250485660981263</v>
      </c>
      <c r="H757" s="8">
        <f t="shared" si="346"/>
        <v>29.482191763721051</v>
      </c>
      <c r="I757" s="7">
        <v>101325</v>
      </c>
      <c r="J757" s="8">
        <f t="shared" si="347"/>
        <v>12596040</v>
      </c>
      <c r="K757" s="8">
        <f t="shared" si="348"/>
        <v>9417600</v>
      </c>
      <c r="L757" s="8">
        <f t="shared" si="349"/>
        <v>1901807.3918568187</v>
      </c>
      <c r="M757" s="17">
        <f t="shared" si="360"/>
        <v>137035646.15416089</v>
      </c>
      <c r="N757" s="18">
        <f t="shared" si="350"/>
        <v>124.31324944485566</v>
      </c>
      <c r="O757" s="18">
        <f t="shared" si="351"/>
        <v>92.944485566247224</v>
      </c>
      <c r="P757" s="18">
        <f t="shared" si="352"/>
        <v>18.769379638359919</v>
      </c>
      <c r="Q757" s="18">
        <f t="shared" si="353"/>
        <v>1352.4366755900407</v>
      </c>
      <c r="R757" s="10">
        <f t="shared" si="354"/>
        <v>0</v>
      </c>
      <c r="S757" s="8">
        <f t="shared" si="361"/>
        <v>73.000000000000128</v>
      </c>
      <c r="T757" s="8">
        <f t="shared" si="355"/>
        <v>16.183286236437098</v>
      </c>
      <c r="U757" s="8">
        <v>0</v>
      </c>
      <c r="V757" s="8">
        <f t="shared" si="356"/>
        <v>4.2823280754014812</v>
      </c>
      <c r="W757" s="8">
        <v>0</v>
      </c>
      <c r="X757" s="15">
        <f t="shared" si="367"/>
        <v>1200</v>
      </c>
      <c r="Y757" s="8">
        <f t="shared" si="368"/>
        <v>0</v>
      </c>
      <c r="Z757" s="8">
        <f t="shared" si="369"/>
        <v>1257.6698022608539</v>
      </c>
      <c r="AA757" s="29">
        <f t="shared" si="362"/>
        <v>0</v>
      </c>
      <c r="AB757" s="8"/>
      <c r="AC757" s="8"/>
      <c r="AD757" s="8">
        <f t="shared" si="363"/>
        <v>0</v>
      </c>
      <c r="AE757" s="8">
        <f t="shared" si="364"/>
        <v>1200</v>
      </c>
      <c r="AF757" s="8">
        <f t="shared" si="370"/>
        <v>242.33019773914609</v>
      </c>
      <c r="AG757" s="16">
        <f t="shared" si="357"/>
        <v>1200</v>
      </c>
      <c r="AH757" s="29">
        <f t="shared" si="371"/>
        <v>68.15250110044245</v>
      </c>
      <c r="AI757" s="29">
        <f t="shared" si="372"/>
        <v>57.66980226085392</v>
      </c>
      <c r="AJ757" s="28">
        <f t="shared" si="365"/>
        <v>0.10191095275312954</v>
      </c>
      <c r="AK757" s="25">
        <f t="shared" si="358"/>
        <v>1.0191095275312954</v>
      </c>
      <c r="AL757" s="26">
        <f t="shared" si="366"/>
        <v>7.7053330254267278</v>
      </c>
    </row>
    <row r="758" spans="2:38" x14ac:dyDescent="0.3">
      <c r="B758" s="6">
        <v>7310</v>
      </c>
      <c r="C758" s="8">
        <f t="shared" si="342"/>
        <v>73.100000000000009</v>
      </c>
      <c r="D758" s="8">
        <f t="shared" si="343"/>
        <v>24212.749927195735</v>
      </c>
      <c r="E758" s="8">
        <f t="shared" si="344"/>
        <v>33.122776918191242</v>
      </c>
      <c r="F758" s="8">
        <f t="shared" si="345"/>
        <v>44.301714128080782</v>
      </c>
      <c r="G758" s="8">
        <f t="shared" si="359"/>
        <v>2.2250485660981263</v>
      </c>
      <c r="H758" s="8">
        <f t="shared" si="346"/>
        <v>29.482191763723147</v>
      </c>
      <c r="I758" s="7">
        <v>101325</v>
      </c>
      <c r="J758" s="8">
        <f t="shared" si="347"/>
        <v>12596040</v>
      </c>
      <c r="K758" s="8">
        <f t="shared" si="348"/>
        <v>9417600</v>
      </c>
      <c r="L758" s="8">
        <f t="shared" si="349"/>
        <v>1901187.4019826499</v>
      </c>
      <c r="M758" s="17">
        <f t="shared" si="360"/>
        <v>137209486.08039948</v>
      </c>
      <c r="N758" s="18">
        <f t="shared" si="350"/>
        <v>124.31324944485566</v>
      </c>
      <c r="O758" s="18">
        <f t="shared" si="351"/>
        <v>92.944485566247224</v>
      </c>
      <c r="P758" s="18">
        <f t="shared" si="352"/>
        <v>18.763260814040464</v>
      </c>
      <c r="Q758" s="18">
        <f t="shared" si="353"/>
        <v>1354.1523422689315</v>
      </c>
      <c r="R758" s="10">
        <f t="shared" si="354"/>
        <v>0</v>
      </c>
      <c r="S758" s="8">
        <f t="shared" si="361"/>
        <v>73.100000000000122</v>
      </c>
      <c r="T758" s="8">
        <f t="shared" si="355"/>
        <v>16.183286236437098</v>
      </c>
      <c r="U758" s="8">
        <v>0</v>
      </c>
      <c r="V758" s="8">
        <f t="shared" si="356"/>
        <v>4.2809320349528077</v>
      </c>
      <c r="W758" s="8">
        <v>0</v>
      </c>
      <c r="X758" s="15">
        <f t="shared" si="367"/>
        <v>1200</v>
      </c>
      <c r="Y758" s="8">
        <f t="shared" si="368"/>
        <v>0</v>
      </c>
      <c r="Z758" s="8">
        <f t="shared" si="369"/>
        <v>1257.7488019899783</v>
      </c>
      <c r="AA758" s="29">
        <f t="shared" si="362"/>
        <v>0</v>
      </c>
      <c r="AB758" s="8"/>
      <c r="AC758" s="8"/>
      <c r="AD758" s="8">
        <f t="shared" si="363"/>
        <v>0</v>
      </c>
      <c r="AE758" s="8">
        <f t="shared" si="364"/>
        <v>1200</v>
      </c>
      <c r="AF758" s="8">
        <f t="shared" si="370"/>
        <v>242.25119801002162</v>
      </c>
      <c r="AG758" s="16">
        <f t="shared" si="357"/>
        <v>1200</v>
      </c>
      <c r="AH758" s="29">
        <f t="shared" si="371"/>
        <v>68.256018304175512</v>
      </c>
      <c r="AI758" s="29">
        <f t="shared" si="372"/>
        <v>57.748801989978382</v>
      </c>
      <c r="AJ758" s="28">
        <f t="shared" si="365"/>
        <v>0.10205055679799685</v>
      </c>
      <c r="AK758" s="25">
        <f t="shared" si="358"/>
        <v>1.0205055679799684</v>
      </c>
      <c r="AL758" s="26">
        <f t="shared" si="366"/>
        <v>7.7158723820684756</v>
      </c>
    </row>
    <row r="759" spans="2:38" x14ac:dyDescent="0.3">
      <c r="B759" s="6">
        <v>7320</v>
      </c>
      <c r="C759" s="8">
        <f t="shared" si="342"/>
        <v>73.2</v>
      </c>
      <c r="D759" s="8">
        <f t="shared" si="343"/>
        <v>24245.872704113921</v>
      </c>
      <c r="E759" s="8">
        <f t="shared" si="344"/>
        <v>33.122776918186531</v>
      </c>
      <c r="F759" s="8">
        <f t="shared" si="345"/>
        <v>44.30171412807448</v>
      </c>
      <c r="G759" s="8">
        <f t="shared" si="359"/>
        <v>2.2250485660981263</v>
      </c>
      <c r="H759" s="8">
        <f t="shared" si="346"/>
        <v>29.482191763721051</v>
      </c>
      <c r="I759" s="7">
        <v>101325</v>
      </c>
      <c r="J759" s="8">
        <f t="shared" si="347"/>
        <v>12596040</v>
      </c>
      <c r="K759" s="8">
        <f t="shared" si="348"/>
        <v>9417600</v>
      </c>
      <c r="L759" s="8">
        <f t="shared" si="349"/>
        <v>1900567.4121084812</v>
      </c>
      <c r="M759" s="17">
        <f t="shared" si="360"/>
        <v>137383326.00663805</v>
      </c>
      <c r="N759" s="18">
        <f t="shared" si="350"/>
        <v>124.31324944485566</v>
      </c>
      <c r="O759" s="18">
        <f t="shared" si="351"/>
        <v>92.944485566247224</v>
      </c>
      <c r="P759" s="18">
        <f t="shared" si="352"/>
        <v>18.75714198972101</v>
      </c>
      <c r="Q759" s="18">
        <f t="shared" si="353"/>
        <v>1355.8680089478219</v>
      </c>
      <c r="R759" s="10">
        <f t="shared" si="354"/>
        <v>0</v>
      </c>
      <c r="S759" s="8">
        <f t="shared" si="361"/>
        <v>73.200000000000117</v>
      </c>
      <c r="T759" s="8">
        <f t="shared" si="355"/>
        <v>16.183286236437098</v>
      </c>
      <c r="U759" s="8">
        <v>0</v>
      </c>
      <c r="V759" s="8">
        <f t="shared" si="356"/>
        <v>4.2795359945041342</v>
      </c>
      <c r="W759" s="8">
        <v>0</v>
      </c>
      <c r="X759" s="15">
        <f t="shared" si="367"/>
        <v>1200</v>
      </c>
      <c r="Y759" s="8">
        <f t="shared" si="368"/>
        <v>0</v>
      </c>
      <c r="Z759" s="8">
        <f t="shared" si="369"/>
        <v>1257.8278017191028</v>
      </c>
      <c r="AA759" s="29">
        <f t="shared" si="362"/>
        <v>0</v>
      </c>
      <c r="AB759" s="8"/>
      <c r="AC759" s="8"/>
      <c r="AD759" s="8">
        <f t="shared" si="363"/>
        <v>0</v>
      </c>
      <c r="AE759" s="8">
        <f t="shared" si="364"/>
        <v>1200</v>
      </c>
      <c r="AF759" s="8">
        <f t="shared" si="370"/>
        <v>242.17219828089713</v>
      </c>
      <c r="AG759" s="16">
        <f t="shared" si="357"/>
        <v>1200</v>
      </c>
      <c r="AH759" s="29">
        <f t="shared" si="371"/>
        <v>68.359535507908561</v>
      </c>
      <c r="AI759" s="29">
        <f t="shared" si="372"/>
        <v>57.827801719102851</v>
      </c>
      <c r="AJ759" s="28">
        <f t="shared" si="365"/>
        <v>0.10219016084286416</v>
      </c>
      <c r="AK759" s="25">
        <f t="shared" si="358"/>
        <v>1.0219016084286416</v>
      </c>
      <c r="AL759" s="26">
        <f t="shared" si="366"/>
        <v>7.726411740697122</v>
      </c>
    </row>
    <row r="760" spans="2:38" x14ac:dyDescent="0.3">
      <c r="B760" s="6">
        <v>7330</v>
      </c>
      <c r="C760" s="8">
        <f t="shared" si="342"/>
        <v>73.3</v>
      </c>
      <c r="D760" s="8">
        <f t="shared" si="343"/>
        <v>24278.995481032111</v>
      </c>
      <c r="E760" s="8">
        <f t="shared" si="344"/>
        <v>33.122776918186531</v>
      </c>
      <c r="F760" s="8">
        <f t="shared" si="345"/>
        <v>44.30171412807448</v>
      </c>
      <c r="G760" s="8">
        <f t="shared" si="359"/>
        <v>2.2250485660981263</v>
      </c>
      <c r="H760" s="8">
        <f t="shared" si="346"/>
        <v>29.482191763721051</v>
      </c>
      <c r="I760" s="7">
        <v>101325</v>
      </c>
      <c r="J760" s="8">
        <f t="shared" si="347"/>
        <v>12596040</v>
      </c>
      <c r="K760" s="8">
        <f t="shared" si="348"/>
        <v>9417600</v>
      </c>
      <c r="L760" s="8">
        <f t="shared" si="349"/>
        <v>1899947.4222343124</v>
      </c>
      <c r="M760" s="17">
        <f t="shared" si="360"/>
        <v>137557165.93287662</v>
      </c>
      <c r="N760" s="18">
        <f t="shared" si="350"/>
        <v>124.31324944485566</v>
      </c>
      <c r="O760" s="18">
        <f t="shared" si="351"/>
        <v>92.944485566247224</v>
      </c>
      <c r="P760" s="18">
        <f t="shared" si="352"/>
        <v>18.751023165401552</v>
      </c>
      <c r="Q760" s="18">
        <f t="shared" si="353"/>
        <v>1357.5836756267122</v>
      </c>
      <c r="R760" s="10">
        <f t="shared" si="354"/>
        <v>0</v>
      </c>
      <c r="S760" s="8">
        <f t="shared" si="361"/>
        <v>73.300000000000111</v>
      </c>
      <c r="T760" s="8">
        <f t="shared" si="355"/>
        <v>16.183286236437098</v>
      </c>
      <c r="U760" s="8">
        <v>0</v>
      </c>
      <c r="V760" s="8">
        <f t="shared" si="356"/>
        <v>4.2781399540554617</v>
      </c>
      <c r="W760" s="8">
        <v>0</v>
      </c>
      <c r="X760" s="15">
        <f t="shared" si="367"/>
        <v>1200</v>
      </c>
      <c r="Y760" s="8">
        <f t="shared" si="368"/>
        <v>0</v>
      </c>
      <c r="Z760" s="8">
        <f t="shared" si="369"/>
        <v>1257.9068014482273</v>
      </c>
      <c r="AA760" s="29">
        <f t="shared" si="362"/>
        <v>0</v>
      </c>
      <c r="AB760" s="8"/>
      <c r="AC760" s="8"/>
      <c r="AD760" s="8">
        <f t="shared" si="363"/>
        <v>0</v>
      </c>
      <c r="AE760" s="8">
        <f t="shared" si="364"/>
        <v>1200</v>
      </c>
      <c r="AF760" s="8">
        <f t="shared" si="370"/>
        <v>242.0931985517727</v>
      </c>
      <c r="AG760" s="16">
        <f t="shared" si="357"/>
        <v>1200</v>
      </c>
      <c r="AH760" s="29">
        <f t="shared" si="371"/>
        <v>68.463052711641623</v>
      </c>
      <c r="AI760" s="29">
        <f t="shared" si="372"/>
        <v>57.906801448227299</v>
      </c>
      <c r="AJ760" s="28">
        <f t="shared" si="365"/>
        <v>0.10232976488773145</v>
      </c>
      <c r="AK760" s="25">
        <f t="shared" si="358"/>
        <v>1.0232976488773144</v>
      </c>
      <c r="AL760" s="26">
        <f t="shared" si="366"/>
        <v>7.7369511013045367</v>
      </c>
    </row>
    <row r="761" spans="2:38" x14ac:dyDescent="0.3">
      <c r="B761" s="6">
        <v>7340</v>
      </c>
      <c r="C761" s="8">
        <f t="shared" si="342"/>
        <v>73.400000000000006</v>
      </c>
      <c r="D761" s="8">
        <f t="shared" si="343"/>
        <v>24312.1182579503</v>
      </c>
      <c r="E761" s="8">
        <f t="shared" si="344"/>
        <v>33.122776918191242</v>
      </c>
      <c r="F761" s="8">
        <f t="shared" si="345"/>
        <v>44.301714128080782</v>
      </c>
      <c r="G761" s="8">
        <f t="shared" si="359"/>
        <v>2.2250485660981263</v>
      </c>
      <c r="H761" s="8">
        <f t="shared" si="346"/>
        <v>29.482191763723147</v>
      </c>
      <c r="I761" s="7">
        <v>101325</v>
      </c>
      <c r="J761" s="8">
        <f t="shared" si="347"/>
        <v>12596040</v>
      </c>
      <c r="K761" s="8">
        <f t="shared" si="348"/>
        <v>9417600</v>
      </c>
      <c r="L761" s="8">
        <f t="shared" si="349"/>
        <v>1899327.4323601436</v>
      </c>
      <c r="M761" s="17">
        <f t="shared" si="360"/>
        <v>137731005.85911521</v>
      </c>
      <c r="N761" s="18">
        <f t="shared" si="350"/>
        <v>124.31324944485566</v>
      </c>
      <c r="O761" s="18">
        <f t="shared" si="351"/>
        <v>92.944485566247224</v>
      </c>
      <c r="P761" s="18">
        <f t="shared" si="352"/>
        <v>18.744904341082098</v>
      </c>
      <c r="Q761" s="18">
        <f t="shared" si="353"/>
        <v>1359.299342305603</v>
      </c>
      <c r="R761" s="10">
        <f t="shared" si="354"/>
        <v>0</v>
      </c>
      <c r="S761" s="8">
        <f t="shared" si="361"/>
        <v>73.400000000000105</v>
      </c>
      <c r="T761" s="8">
        <f t="shared" si="355"/>
        <v>16.183286236437098</v>
      </c>
      <c r="U761" s="8">
        <v>0</v>
      </c>
      <c r="V761" s="8">
        <f t="shared" si="356"/>
        <v>4.2767439136067882</v>
      </c>
      <c r="W761" s="8">
        <v>0</v>
      </c>
      <c r="X761" s="15">
        <f t="shared" si="367"/>
        <v>1200</v>
      </c>
      <c r="Y761" s="8">
        <f t="shared" si="368"/>
        <v>0</v>
      </c>
      <c r="Z761" s="8">
        <f t="shared" si="369"/>
        <v>1257.9858011773517</v>
      </c>
      <c r="AA761" s="29">
        <f t="shared" si="362"/>
        <v>0</v>
      </c>
      <c r="AB761" s="8"/>
      <c r="AC761" s="8"/>
      <c r="AD761" s="8">
        <f t="shared" si="363"/>
        <v>0</v>
      </c>
      <c r="AE761" s="8">
        <f t="shared" si="364"/>
        <v>1200</v>
      </c>
      <c r="AF761" s="8">
        <f t="shared" si="370"/>
        <v>242.01419882264824</v>
      </c>
      <c r="AG761" s="16">
        <f t="shared" si="357"/>
        <v>1200</v>
      </c>
      <c r="AH761" s="29">
        <f t="shared" si="371"/>
        <v>68.566569915374686</v>
      </c>
      <c r="AI761" s="29">
        <f t="shared" si="372"/>
        <v>57.985801177351767</v>
      </c>
      <c r="AJ761" s="28">
        <f t="shared" si="365"/>
        <v>0.10246936893259877</v>
      </c>
      <c r="AK761" s="25">
        <f t="shared" si="358"/>
        <v>1.0246936893259877</v>
      </c>
      <c r="AL761" s="26">
        <f t="shared" si="366"/>
        <v>7.7474904638826327</v>
      </c>
    </row>
    <row r="762" spans="2:38" x14ac:dyDescent="0.3">
      <c r="B762" s="6">
        <v>7350</v>
      </c>
      <c r="C762" s="8">
        <f t="shared" ref="C762:C825" si="373">$C$16*B762</f>
        <v>73.5</v>
      </c>
      <c r="D762" s="8">
        <f t="shared" ref="D762:D825" si="374">C762/PI()/($C$12/2)^2</f>
        <v>24345.241034868486</v>
      </c>
      <c r="E762" s="8">
        <f t="shared" ref="E762:E825" si="375">IF(H761*(B762-B761)&gt;E761/2,4*(C762-C761)/PI()/$C$12^2,H761*(B762-B761)+4*(C762-C761)/PI()/$C$12^2)</f>
        <v>33.122776918186531</v>
      </c>
      <c r="F762" s="8">
        <f t="shared" ref="F762:F825" si="376">E762*$C$10/$C$9</f>
        <v>44.30171412807448</v>
      </c>
      <c r="G762" s="8">
        <f t="shared" si="359"/>
        <v>2.2250485660981263</v>
      </c>
      <c r="H762" s="8">
        <f t="shared" ref="H762:H825" si="377">SQRT(2*$C$11*F762)</f>
        <v>29.482191763721051</v>
      </c>
      <c r="I762" s="7">
        <v>101325</v>
      </c>
      <c r="J762" s="8">
        <f t="shared" ref="J762:J825" si="378">$C$9*$C$11*AD762+$C$10*$C$11*AG762</f>
        <v>12596040</v>
      </c>
      <c r="K762" s="8">
        <f t="shared" ref="K762:K825" si="379">$C$9*$C$11*AE762</f>
        <v>9417600</v>
      </c>
      <c r="L762" s="8">
        <f t="shared" ref="L762:L825" si="380">$C$9*$C$11*($C$6-Z762)</f>
        <v>1898707.4424859749</v>
      </c>
      <c r="M762" s="17">
        <f t="shared" si="360"/>
        <v>137904845.78535378</v>
      </c>
      <c r="N762" s="18">
        <f t="shared" ref="N762:N825" si="381">J762/101325</f>
        <v>124.31324944485566</v>
      </c>
      <c r="O762" s="18">
        <f t="shared" ref="O762:O825" si="382">K762/101325</f>
        <v>92.944485566247224</v>
      </c>
      <c r="P762" s="18">
        <f t="shared" ref="P762:P825" si="383">L762/101325</f>
        <v>18.738785516762643</v>
      </c>
      <c r="Q762" s="18">
        <f t="shared" ref="Q762:Q825" si="384">M762/101325</f>
        <v>1361.0150089844933</v>
      </c>
      <c r="R762" s="10">
        <f t="shared" ref="R762:R825" si="385">AD762*PI()*$C$12^2/4</f>
        <v>0</v>
      </c>
      <c r="S762" s="8">
        <f t="shared" si="361"/>
        <v>73.500000000000099</v>
      </c>
      <c r="T762" s="8">
        <f t="shared" ref="T762:T825" si="386">AE762*PI()*($C$14^2-$C$13^2)/4</f>
        <v>16.183286236437098</v>
      </c>
      <c r="U762" s="8">
        <v>0</v>
      </c>
      <c r="V762" s="8">
        <f t="shared" ref="V762:V825" si="387">AF762*PI()*$C$14^2/4</f>
        <v>4.2753478731581147</v>
      </c>
      <c r="W762" s="8">
        <v>0</v>
      </c>
      <c r="X762" s="15">
        <f t="shared" si="367"/>
        <v>1200</v>
      </c>
      <c r="Y762" s="8">
        <f t="shared" si="368"/>
        <v>0</v>
      </c>
      <c r="Z762" s="8">
        <f t="shared" si="369"/>
        <v>1258.0648009064762</v>
      </c>
      <c r="AA762" s="29">
        <f t="shared" si="362"/>
        <v>0</v>
      </c>
      <c r="AB762" s="8"/>
      <c r="AC762" s="8"/>
      <c r="AD762" s="8">
        <f t="shared" si="363"/>
        <v>0</v>
      </c>
      <c r="AE762" s="8">
        <f t="shared" si="364"/>
        <v>1200</v>
      </c>
      <c r="AF762" s="8">
        <f t="shared" si="370"/>
        <v>241.93519909352378</v>
      </c>
      <c r="AG762" s="16">
        <f t="shared" si="357"/>
        <v>1200</v>
      </c>
      <c r="AH762" s="29">
        <f t="shared" si="371"/>
        <v>68.670087119107734</v>
      </c>
      <c r="AI762" s="29">
        <f t="shared" si="372"/>
        <v>58.064800906476215</v>
      </c>
      <c r="AJ762" s="28">
        <f t="shared" si="365"/>
        <v>0.10260897297746606</v>
      </c>
      <c r="AK762" s="25">
        <f t="shared" si="358"/>
        <v>1.0260897297746605</v>
      </c>
      <c r="AL762" s="26">
        <f t="shared" si="366"/>
        <v>7.7580298284233686</v>
      </c>
    </row>
    <row r="763" spans="2:38" x14ac:dyDescent="0.3">
      <c r="B763" s="6">
        <v>7360</v>
      </c>
      <c r="C763" s="8">
        <f t="shared" si="373"/>
        <v>73.600000000000009</v>
      </c>
      <c r="D763" s="8">
        <f t="shared" si="374"/>
        <v>24378.363811786676</v>
      </c>
      <c r="E763" s="8">
        <f t="shared" si="375"/>
        <v>33.122776918191242</v>
      </c>
      <c r="F763" s="8">
        <f t="shared" si="376"/>
        <v>44.301714128080782</v>
      </c>
      <c r="G763" s="8">
        <f t="shared" si="359"/>
        <v>2.2250485660981263</v>
      </c>
      <c r="H763" s="8">
        <f t="shared" si="377"/>
        <v>29.482191763723147</v>
      </c>
      <c r="I763" s="7">
        <v>101325</v>
      </c>
      <c r="J763" s="8">
        <f t="shared" si="378"/>
        <v>12596040</v>
      </c>
      <c r="K763" s="8">
        <f t="shared" si="379"/>
        <v>9417600</v>
      </c>
      <c r="L763" s="8">
        <f t="shared" si="380"/>
        <v>1898087.4526118061</v>
      </c>
      <c r="M763" s="17">
        <f t="shared" si="360"/>
        <v>138078685.71159238</v>
      </c>
      <c r="N763" s="18">
        <f t="shared" si="381"/>
        <v>124.31324944485566</v>
      </c>
      <c r="O763" s="18">
        <f t="shared" si="382"/>
        <v>92.944485566247224</v>
      </c>
      <c r="P763" s="18">
        <f t="shared" si="383"/>
        <v>18.732666692443189</v>
      </c>
      <c r="Q763" s="18">
        <f t="shared" si="384"/>
        <v>1362.7306756633839</v>
      </c>
      <c r="R763" s="10">
        <f t="shared" si="385"/>
        <v>0</v>
      </c>
      <c r="S763" s="8">
        <f t="shared" si="361"/>
        <v>73.600000000000094</v>
      </c>
      <c r="T763" s="8">
        <f t="shared" si="386"/>
        <v>16.183286236437098</v>
      </c>
      <c r="U763" s="8">
        <v>0</v>
      </c>
      <c r="V763" s="8">
        <f t="shared" si="387"/>
        <v>4.2739518327094421</v>
      </c>
      <c r="W763" s="8">
        <v>0</v>
      </c>
      <c r="X763" s="15">
        <f t="shared" si="367"/>
        <v>1200</v>
      </c>
      <c r="Y763" s="8">
        <f t="shared" si="368"/>
        <v>0</v>
      </c>
      <c r="Z763" s="8">
        <f t="shared" si="369"/>
        <v>1258.1438006356007</v>
      </c>
      <c r="AA763" s="29">
        <f t="shared" si="362"/>
        <v>0</v>
      </c>
      <c r="AB763" s="8"/>
      <c r="AC763" s="8"/>
      <c r="AD763" s="8">
        <f t="shared" si="363"/>
        <v>0</v>
      </c>
      <c r="AE763" s="8">
        <f t="shared" si="364"/>
        <v>1200</v>
      </c>
      <c r="AF763" s="8">
        <f t="shared" si="370"/>
        <v>241.85619936439932</v>
      </c>
      <c r="AG763" s="16">
        <f t="shared" si="357"/>
        <v>1200</v>
      </c>
      <c r="AH763" s="29">
        <f t="shared" si="371"/>
        <v>68.773604322840796</v>
      </c>
      <c r="AI763" s="29">
        <f t="shared" si="372"/>
        <v>58.143800635600677</v>
      </c>
      <c r="AJ763" s="28">
        <f t="shared" si="365"/>
        <v>0.10274857702233336</v>
      </c>
      <c r="AK763" s="25">
        <f t="shared" si="358"/>
        <v>1.0274857702233335</v>
      </c>
      <c r="AL763" s="26">
        <f t="shared" si="366"/>
        <v>7.7685691949187445</v>
      </c>
    </row>
    <row r="764" spans="2:38" x14ac:dyDescent="0.3">
      <c r="B764" s="6">
        <v>7370</v>
      </c>
      <c r="C764" s="8">
        <f t="shared" si="373"/>
        <v>73.7</v>
      </c>
      <c r="D764" s="8">
        <f t="shared" si="374"/>
        <v>24411.486588704865</v>
      </c>
      <c r="E764" s="8">
        <f t="shared" si="375"/>
        <v>33.122776918186531</v>
      </c>
      <c r="F764" s="8">
        <f t="shared" si="376"/>
        <v>44.30171412807448</v>
      </c>
      <c r="G764" s="8">
        <f t="shared" si="359"/>
        <v>2.2250485660981263</v>
      </c>
      <c r="H764" s="8">
        <f t="shared" si="377"/>
        <v>29.482191763721051</v>
      </c>
      <c r="I764" s="7">
        <v>101325</v>
      </c>
      <c r="J764" s="8">
        <f t="shared" si="378"/>
        <v>12596040</v>
      </c>
      <c r="K764" s="8">
        <f t="shared" si="379"/>
        <v>9417600</v>
      </c>
      <c r="L764" s="8">
        <f t="shared" si="380"/>
        <v>1897467.4627376373</v>
      </c>
      <c r="M764" s="17">
        <f t="shared" si="360"/>
        <v>138252525.63783094</v>
      </c>
      <c r="N764" s="18">
        <f t="shared" si="381"/>
        <v>124.31324944485566</v>
      </c>
      <c r="O764" s="18">
        <f t="shared" si="382"/>
        <v>92.944485566247224</v>
      </c>
      <c r="P764" s="18">
        <f t="shared" si="383"/>
        <v>18.726547868123735</v>
      </c>
      <c r="Q764" s="18">
        <f t="shared" si="384"/>
        <v>1364.4463423422742</v>
      </c>
      <c r="R764" s="10">
        <f t="shared" si="385"/>
        <v>0</v>
      </c>
      <c r="S764" s="8">
        <f t="shared" si="361"/>
        <v>73.700000000000088</v>
      </c>
      <c r="T764" s="8">
        <f t="shared" si="386"/>
        <v>16.183286236437098</v>
      </c>
      <c r="U764" s="8">
        <v>0</v>
      </c>
      <c r="V764" s="8">
        <f t="shared" si="387"/>
        <v>4.2725557922607686</v>
      </c>
      <c r="W764" s="8">
        <v>0</v>
      </c>
      <c r="X764" s="15">
        <f t="shared" si="367"/>
        <v>1200</v>
      </c>
      <c r="Y764" s="8">
        <f t="shared" si="368"/>
        <v>0</v>
      </c>
      <c r="Z764" s="8">
        <f t="shared" si="369"/>
        <v>1258.2228003647251</v>
      </c>
      <c r="AA764" s="29">
        <f t="shared" si="362"/>
        <v>0</v>
      </c>
      <c r="AB764" s="8"/>
      <c r="AC764" s="8"/>
      <c r="AD764" s="8">
        <f t="shared" si="363"/>
        <v>0</v>
      </c>
      <c r="AE764" s="8">
        <f t="shared" si="364"/>
        <v>1200</v>
      </c>
      <c r="AF764" s="8">
        <f t="shared" si="370"/>
        <v>241.77719963527485</v>
      </c>
      <c r="AG764" s="16">
        <f t="shared" si="357"/>
        <v>1200</v>
      </c>
      <c r="AH764" s="29">
        <f t="shared" si="371"/>
        <v>68.877121526573845</v>
      </c>
      <c r="AI764" s="29">
        <f t="shared" si="372"/>
        <v>58.222800364725146</v>
      </c>
      <c r="AJ764" s="28">
        <f t="shared" si="365"/>
        <v>0.10288818106720067</v>
      </c>
      <c r="AK764" s="25">
        <f t="shared" si="358"/>
        <v>1.0288818106720068</v>
      </c>
      <c r="AL764" s="26">
        <f t="shared" si="366"/>
        <v>7.7791085633608059</v>
      </c>
    </row>
    <row r="765" spans="2:38" x14ac:dyDescent="0.3">
      <c r="B765" s="6">
        <v>7380</v>
      </c>
      <c r="C765" s="8">
        <f t="shared" si="373"/>
        <v>73.8</v>
      </c>
      <c r="D765" s="8">
        <f t="shared" si="374"/>
        <v>24444.609365623051</v>
      </c>
      <c r="E765" s="8">
        <f t="shared" si="375"/>
        <v>33.122776918186531</v>
      </c>
      <c r="F765" s="8">
        <f t="shared" si="376"/>
        <v>44.30171412807448</v>
      </c>
      <c r="G765" s="8">
        <f t="shared" si="359"/>
        <v>2.2250485660981263</v>
      </c>
      <c r="H765" s="8">
        <f t="shared" si="377"/>
        <v>29.482191763721051</v>
      </c>
      <c r="I765" s="7">
        <v>101325</v>
      </c>
      <c r="J765" s="8">
        <f t="shared" si="378"/>
        <v>12596040</v>
      </c>
      <c r="K765" s="8">
        <f t="shared" si="379"/>
        <v>9417600</v>
      </c>
      <c r="L765" s="8">
        <f t="shared" si="380"/>
        <v>1896847.4728634686</v>
      </c>
      <c r="M765" s="17">
        <f t="shared" si="360"/>
        <v>138426365.56406951</v>
      </c>
      <c r="N765" s="18">
        <f t="shared" si="381"/>
        <v>124.31324944485566</v>
      </c>
      <c r="O765" s="18">
        <f t="shared" si="382"/>
        <v>92.944485566247224</v>
      </c>
      <c r="P765" s="18">
        <f t="shared" si="383"/>
        <v>18.72042904380428</v>
      </c>
      <c r="Q765" s="18">
        <f t="shared" si="384"/>
        <v>1366.1620090211647</v>
      </c>
      <c r="R765" s="10">
        <f t="shared" si="385"/>
        <v>0</v>
      </c>
      <c r="S765" s="8">
        <f t="shared" si="361"/>
        <v>73.800000000000082</v>
      </c>
      <c r="T765" s="8">
        <f t="shared" si="386"/>
        <v>16.183286236437098</v>
      </c>
      <c r="U765" s="8">
        <v>0</v>
      </c>
      <c r="V765" s="8">
        <f t="shared" si="387"/>
        <v>4.2711597518120961</v>
      </c>
      <c r="W765" s="8">
        <v>0</v>
      </c>
      <c r="X765" s="15">
        <f t="shared" si="367"/>
        <v>1200</v>
      </c>
      <c r="Y765" s="8">
        <f t="shared" si="368"/>
        <v>0</v>
      </c>
      <c r="Z765" s="8">
        <f t="shared" si="369"/>
        <v>1258.3018000938496</v>
      </c>
      <c r="AA765" s="29">
        <f t="shared" si="362"/>
        <v>0</v>
      </c>
      <c r="AB765" s="8"/>
      <c r="AC765" s="8"/>
      <c r="AD765" s="8">
        <f t="shared" si="363"/>
        <v>0</v>
      </c>
      <c r="AE765" s="8">
        <f t="shared" si="364"/>
        <v>1200</v>
      </c>
      <c r="AF765" s="8">
        <f t="shared" si="370"/>
        <v>241.69819990615042</v>
      </c>
      <c r="AG765" s="16">
        <f t="shared" si="357"/>
        <v>1200</v>
      </c>
      <c r="AH765" s="29">
        <f t="shared" si="371"/>
        <v>68.980638730306893</v>
      </c>
      <c r="AI765" s="29">
        <f t="shared" si="372"/>
        <v>58.301800093849593</v>
      </c>
      <c r="AJ765" s="28">
        <f t="shared" si="365"/>
        <v>0.10302778511206795</v>
      </c>
      <c r="AK765" s="25">
        <f t="shared" si="358"/>
        <v>1.0302778511206796</v>
      </c>
      <c r="AL765" s="26">
        <f t="shared" si="366"/>
        <v>7.78964793374164</v>
      </c>
    </row>
    <row r="766" spans="2:38" x14ac:dyDescent="0.3">
      <c r="B766" s="6">
        <v>7390</v>
      </c>
      <c r="C766" s="8">
        <f t="shared" si="373"/>
        <v>73.900000000000006</v>
      </c>
      <c r="D766" s="8">
        <f t="shared" si="374"/>
        <v>24477.732142541241</v>
      </c>
      <c r="E766" s="8">
        <f t="shared" si="375"/>
        <v>33.122776918191242</v>
      </c>
      <c r="F766" s="8">
        <f t="shared" si="376"/>
        <v>44.301714128080782</v>
      </c>
      <c r="G766" s="8">
        <f t="shared" si="359"/>
        <v>2.2250485660981263</v>
      </c>
      <c r="H766" s="8">
        <f t="shared" si="377"/>
        <v>29.482191763723147</v>
      </c>
      <c r="I766" s="7">
        <v>101325</v>
      </c>
      <c r="J766" s="8">
        <f t="shared" si="378"/>
        <v>12596040</v>
      </c>
      <c r="K766" s="8">
        <f t="shared" si="379"/>
        <v>9417600</v>
      </c>
      <c r="L766" s="8">
        <f t="shared" si="380"/>
        <v>1896227.4829892998</v>
      </c>
      <c r="M766" s="17">
        <f t="shared" si="360"/>
        <v>138600205.49030811</v>
      </c>
      <c r="N766" s="18">
        <f t="shared" si="381"/>
        <v>124.31324944485566</v>
      </c>
      <c r="O766" s="18">
        <f t="shared" si="382"/>
        <v>92.944485566247224</v>
      </c>
      <c r="P766" s="18">
        <f t="shared" si="383"/>
        <v>18.714310219484823</v>
      </c>
      <c r="Q766" s="18">
        <f t="shared" si="384"/>
        <v>1367.8776757000553</v>
      </c>
      <c r="R766" s="10">
        <f t="shared" si="385"/>
        <v>0</v>
      </c>
      <c r="S766" s="8">
        <f t="shared" si="361"/>
        <v>73.900000000000077</v>
      </c>
      <c r="T766" s="8">
        <f t="shared" si="386"/>
        <v>16.183286236437098</v>
      </c>
      <c r="U766" s="8">
        <v>0</v>
      </c>
      <c r="V766" s="8">
        <f t="shared" si="387"/>
        <v>4.2697637113634235</v>
      </c>
      <c r="W766" s="8">
        <v>0</v>
      </c>
      <c r="X766" s="15">
        <f t="shared" si="367"/>
        <v>1200</v>
      </c>
      <c r="Y766" s="8">
        <f t="shared" si="368"/>
        <v>0</v>
      </c>
      <c r="Z766" s="8">
        <f t="shared" si="369"/>
        <v>1258.380799822974</v>
      </c>
      <c r="AA766" s="29">
        <f t="shared" si="362"/>
        <v>0</v>
      </c>
      <c r="AB766" s="8"/>
      <c r="AC766" s="8"/>
      <c r="AD766" s="8">
        <f t="shared" si="363"/>
        <v>0</v>
      </c>
      <c r="AE766" s="8">
        <f t="shared" si="364"/>
        <v>1200</v>
      </c>
      <c r="AF766" s="8">
        <f t="shared" si="370"/>
        <v>241.61920017702596</v>
      </c>
      <c r="AG766" s="16">
        <f t="shared" si="357"/>
        <v>1200</v>
      </c>
      <c r="AH766" s="29">
        <f t="shared" si="371"/>
        <v>69.08415593403997</v>
      </c>
      <c r="AI766" s="29">
        <f t="shared" si="372"/>
        <v>58.380799822974048</v>
      </c>
      <c r="AJ766" s="28">
        <f t="shared" si="365"/>
        <v>0.10316738915693527</v>
      </c>
      <c r="AK766" s="25">
        <f t="shared" si="358"/>
        <v>1.0316738915693526</v>
      </c>
      <c r="AL766" s="26">
        <f t="shared" si="366"/>
        <v>7.8001873060533775</v>
      </c>
    </row>
    <row r="767" spans="2:38" x14ac:dyDescent="0.3">
      <c r="B767" s="6">
        <v>7400</v>
      </c>
      <c r="C767" s="8">
        <f t="shared" si="373"/>
        <v>74</v>
      </c>
      <c r="D767" s="8">
        <f t="shared" si="374"/>
        <v>24510.854919459427</v>
      </c>
      <c r="E767" s="8">
        <f t="shared" si="375"/>
        <v>33.122776918186531</v>
      </c>
      <c r="F767" s="8">
        <f t="shared" si="376"/>
        <v>44.30171412807448</v>
      </c>
      <c r="G767" s="8">
        <f t="shared" si="359"/>
        <v>2.2250485660981263</v>
      </c>
      <c r="H767" s="8">
        <f t="shared" si="377"/>
        <v>29.482191763721051</v>
      </c>
      <c r="I767" s="7">
        <v>101325</v>
      </c>
      <c r="J767" s="8">
        <f t="shared" si="378"/>
        <v>12596040</v>
      </c>
      <c r="K767" s="8">
        <f t="shared" si="379"/>
        <v>9417600</v>
      </c>
      <c r="L767" s="8">
        <f t="shared" si="380"/>
        <v>1895607.493115131</v>
      </c>
      <c r="M767" s="17">
        <f t="shared" si="360"/>
        <v>138774045.41654667</v>
      </c>
      <c r="N767" s="18">
        <f t="shared" si="381"/>
        <v>124.31324944485566</v>
      </c>
      <c r="O767" s="18">
        <f t="shared" si="382"/>
        <v>92.944485566247224</v>
      </c>
      <c r="P767" s="18">
        <f t="shared" si="383"/>
        <v>18.708191395165368</v>
      </c>
      <c r="Q767" s="18">
        <f t="shared" si="384"/>
        <v>1369.5933423789456</v>
      </c>
      <c r="R767" s="10">
        <f t="shared" si="385"/>
        <v>0</v>
      </c>
      <c r="S767" s="8">
        <f t="shared" si="361"/>
        <v>74.000000000000071</v>
      </c>
      <c r="T767" s="8">
        <f t="shared" si="386"/>
        <v>16.183286236437098</v>
      </c>
      <c r="U767" s="8">
        <v>0</v>
      </c>
      <c r="V767" s="8">
        <f t="shared" si="387"/>
        <v>4.26836767091475</v>
      </c>
      <c r="W767" s="8">
        <v>0</v>
      </c>
      <c r="X767" s="15">
        <f t="shared" si="367"/>
        <v>1200</v>
      </c>
      <c r="Y767" s="8">
        <f t="shared" si="368"/>
        <v>0</v>
      </c>
      <c r="Z767" s="8">
        <f t="shared" si="369"/>
        <v>1258.4597995520985</v>
      </c>
      <c r="AA767" s="29">
        <f t="shared" si="362"/>
        <v>0</v>
      </c>
      <c r="AB767" s="8"/>
      <c r="AC767" s="8"/>
      <c r="AD767" s="8">
        <f t="shared" si="363"/>
        <v>0</v>
      </c>
      <c r="AE767" s="8">
        <f t="shared" si="364"/>
        <v>1200</v>
      </c>
      <c r="AF767" s="8">
        <f t="shared" si="370"/>
        <v>241.5402004479015</v>
      </c>
      <c r="AG767" s="16">
        <f t="shared" si="357"/>
        <v>1200</v>
      </c>
      <c r="AH767" s="29">
        <f t="shared" si="371"/>
        <v>69.187673137773018</v>
      </c>
      <c r="AI767" s="29">
        <f t="shared" si="372"/>
        <v>58.459799552098509</v>
      </c>
      <c r="AJ767" s="28">
        <f t="shared" si="365"/>
        <v>0.10330699320180256</v>
      </c>
      <c r="AK767" s="25">
        <f t="shared" si="358"/>
        <v>1.0330699320180257</v>
      </c>
      <c r="AL767" s="26">
        <f t="shared" si="366"/>
        <v>7.8107266802881909</v>
      </c>
    </row>
    <row r="768" spans="2:38" x14ac:dyDescent="0.3">
      <c r="B768" s="6">
        <v>7410</v>
      </c>
      <c r="C768" s="8">
        <f t="shared" si="373"/>
        <v>74.100000000000009</v>
      </c>
      <c r="D768" s="8">
        <f t="shared" si="374"/>
        <v>24543.97769637762</v>
      </c>
      <c r="E768" s="8">
        <f t="shared" si="375"/>
        <v>33.122776918191242</v>
      </c>
      <c r="F768" s="8">
        <f t="shared" si="376"/>
        <v>44.301714128080782</v>
      </c>
      <c r="G768" s="8">
        <f t="shared" si="359"/>
        <v>2.2250485660981263</v>
      </c>
      <c r="H768" s="8">
        <f t="shared" si="377"/>
        <v>29.482191763723147</v>
      </c>
      <c r="I768" s="7">
        <v>101325</v>
      </c>
      <c r="J768" s="8">
        <f t="shared" si="378"/>
        <v>12596040</v>
      </c>
      <c r="K768" s="8">
        <f t="shared" si="379"/>
        <v>9417600</v>
      </c>
      <c r="L768" s="8">
        <f t="shared" si="380"/>
        <v>1894987.5032409623</v>
      </c>
      <c r="M768" s="17">
        <f t="shared" si="360"/>
        <v>138947885.34278527</v>
      </c>
      <c r="N768" s="18">
        <f t="shared" si="381"/>
        <v>124.31324944485566</v>
      </c>
      <c r="O768" s="18">
        <f t="shared" si="382"/>
        <v>92.944485566247224</v>
      </c>
      <c r="P768" s="18">
        <f t="shared" si="383"/>
        <v>18.702072570845914</v>
      </c>
      <c r="Q768" s="18">
        <f t="shared" si="384"/>
        <v>1371.3090090578364</v>
      </c>
      <c r="R768" s="10">
        <f t="shared" si="385"/>
        <v>0</v>
      </c>
      <c r="S768" s="8">
        <f t="shared" si="361"/>
        <v>74.100000000000065</v>
      </c>
      <c r="T768" s="8">
        <f t="shared" si="386"/>
        <v>16.183286236437098</v>
      </c>
      <c r="U768" s="8">
        <v>0</v>
      </c>
      <c r="V768" s="8">
        <f t="shared" si="387"/>
        <v>4.2669716304660774</v>
      </c>
      <c r="W768" s="8">
        <v>0</v>
      </c>
      <c r="X768" s="15">
        <f t="shared" si="367"/>
        <v>1200</v>
      </c>
      <c r="Y768" s="8">
        <f t="shared" si="368"/>
        <v>0</v>
      </c>
      <c r="Z768" s="8">
        <f t="shared" si="369"/>
        <v>1258.538799281223</v>
      </c>
      <c r="AA768" s="29">
        <f t="shared" si="362"/>
        <v>0</v>
      </c>
      <c r="AB768" s="8"/>
      <c r="AC768" s="8"/>
      <c r="AD768" s="8">
        <f t="shared" si="363"/>
        <v>0</v>
      </c>
      <c r="AE768" s="8">
        <f t="shared" si="364"/>
        <v>1200</v>
      </c>
      <c r="AF768" s="8">
        <f t="shared" si="370"/>
        <v>241.46120071877704</v>
      </c>
      <c r="AG768" s="16">
        <f t="shared" si="357"/>
        <v>1200</v>
      </c>
      <c r="AH768" s="29">
        <f t="shared" si="371"/>
        <v>69.291190341506081</v>
      </c>
      <c r="AI768" s="29">
        <f t="shared" si="372"/>
        <v>58.538799281222971</v>
      </c>
      <c r="AJ768" s="28">
        <f t="shared" si="365"/>
        <v>0.10344659724666988</v>
      </c>
      <c r="AK768" s="25">
        <f t="shared" si="358"/>
        <v>1.0344659724666987</v>
      </c>
      <c r="AL768" s="26">
        <f t="shared" si="366"/>
        <v>7.8212660564382963</v>
      </c>
    </row>
    <row r="769" spans="2:38" x14ac:dyDescent="0.3">
      <c r="B769" s="6">
        <v>7420</v>
      </c>
      <c r="C769" s="8">
        <f t="shared" si="373"/>
        <v>74.2</v>
      </c>
      <c r="D769" s="8">
        <f t="shared" si="374"/>
        <v>24577.100473295806</v>
      </c>
      <c r="E769" s="8">
        <f t="shared" si="375"/>
        <v>33.122776918186531</v>
      </c>
      <c r="F769" s="8">
        <f t="shared" si="376"/>
        <v>44.30171412807448</v>
      </c>
      <c r="G769" s="8">
        <f t="shared" si="359"/>
        <v>2.2250485660981263</v>
      </c>
      <c r="H769" s="8">
        <f t="shared" si="377"/>
        <v>29.482191763721051</v>
      </c>
      <c r="I769" s="7">
        <v>101325</v>
      </c>
      <c r="J769" s="8">
        <f t="shared" si="378"/>
        <v>12596040</v>
      </c>
      <c r="K769" s="8">
        <f t="shared" si="379"/>
        <v>9417600</v>
      </c>
      <c r="L769" s="8">
        <f t="shared" si="380"/>
        <v>1894367.5133667935</v>
      </c>
      <c r="M769" s="17">
        <f t="shared" si="360"/>
        <v>139121725.26902384</v>
      </c>
      <c r="N769" s="18">
        <f t="shared" si="381"/>
        <v>124.31324944485566</v>
      </c>
      <c r="O769" s="18">
        <f t="shared" si="382"/>
        <v>92.944485566247224</v>
      </c>
      <c r="P769" s="18">
        <f t="shared" si="383"/>
        <v>18.69595374652646</v>
      </c>
      <c r="Q769" s="18">
        <f t="shared" si="384"/>
        <v>1373.0246757367267</v>
      </c>
      <c r="R769" s="10">
        <f t="shared" si="385"/>
        <v>0</v>
      </c>
      <c r="S769" s="8">
        <f t="shared" si="361"/>
        <v>74.20000000000006</v>
      </c>
      <c r="T769" s="8">
        <f t="shared" si="386"/>
        <v>16.183286236437098</v>
      </c>
      <c r="U769" s="8">
        <v>0</v>
      </c>
      <c r="V769" s="8">
        <f t="shared" si="387"/>
        <v>4.2655755900174039</v>
      </c>
      <c r="W769" s="8">
        <v>0</v>
      </c>
      <c r="X769" s="15">
        <f t="shared" si="367"/>
        <v>1200</v>
      </c>
      <c r="Y769" s="8">
        <f t="shared" si="368"/>
        <v>0</v>
      </c>
      <c r="Z769" s="8">
        <f t="shared" si="369"/>
        <v>1258.6177990103474</v>
      </c>
      <c r="AA769" s="29">
        <f t="shared" si="362"/>
        <v>0</v>
      </c>
      <c r="AB769" s="8"/>
      <c r="AC769" s="8"/>
      <c r="AD769" s="8">
        <f t="shared" si="363"/>
        <v>0</v>
      </c>
      <c r="AE769" s="8">
        <f t="shared" si="364"/>
        <v>1200</v>
      </c>
      <c r="AF769" s="8">
        <f t="shared" si="370"/>
        <v>241.38220098965257</v>
      </c>
      <c r="AG769" s="16">
        <f t="shared" si="357"/>
        <v>1200</v>
      </c>
      <c r="AH769" s="29">
        <f t="shared" si="371"/>
        <v>69.394707545239129</v>
      </c>
      <c r="AI769" s="29">
        <f t="shared" si="372"/>
        <v>58.617799010347426</v>
      </c>
      <c r="AJ769" s="28">
        <f t="shared" si="365"/>
        <v>0.10358620129153717</v>
      </c>
      <c r="AK769" s="25">
        <f t="shared" si="358"/>
        <v>1.0358620129153717</v>
      </c>
      <c r="AL769" s="26">
        <f t="shared" si="366"/>
        <v>7.8318054344959505</v>
      </c>
    </row>
    <row r="770" spans="2:38" x14ac:dyDescent="0.3">
      <c r="B770" s="6">
        <v>7430</v>
      </c>
      <c r="C770" s="8">
        <f t="shared" si="373"/>
        <v>74.3</v>
      </c>
      <c r="D770" s="8">
        <f t="shared" si="374"/>
        <v>24610.223250213992</v>
      </c>
      <c r="E770" s="8">
        <f t="shared" si="375"/>
        <v>33.122776918186531</v>
      </c>
      <c r="F770" s="8">
        <f t="shared" si="376"/>
        <v>44.30171412807448</v>
      </c>
      <c r="G770" s="8">
        <f t="shared" si="359"/>
        <v>2.2250485660981263</v>
      </c>
      <c r="H770" s="8">
        <f t="shared" si="377"/>
        <v>29.482191763721051</v>
      </c>
      <c r="I770" s="7">
        <v>101325</v>
      </c>
      <c r="J770" s="8">
        <f t="shared" si="378"/>
        <v>12596040</v>
      </c>
      <c r="K770" s="8">
        <f t="shared" si="379"/>
        <v>9417600</v>
      </c>
      <c r="L770" s="8">
        <f t="shared" si="380"/>
        <v>1893747.5234926245</v>
      </c>
      <c r="M770" s="17">
        <f t="shared" si="360"/>
        <v>139295565.1952624</v>
      </c>
      <c r="N770" s="18">
        <f t="shared" si="381"/>
        <v>124.31324944485566</v>
      </c>
      <c r="O770" s="18">
        <f t="shared" si="382"/>
        <v>92.944485566247224</v>
      </c>
      <c r="P770" s="18">
        <f t="shared" si="383"/>
        <v>18.689834922207002</v>
      </c>
      <c r="Q770" s="18">
        <f t="shared" si="384"/>
        <v>1374.7403424156171</v>
      </c>
      <c r="R770" s="10">
        <f t="shared" si="385"/>
        <v>0</v>
      </c>
      <c r="S770" s="8">
        <f t="shared" si="361"/>
        <v>74.300000000000054</v>
      </c>
      <c r="T770" s="8">
        <f t="shared" si="386"/>
        <v>16.183286236437098</v>
      </c>
      <c r="U770" s="8">
        <v>0</v>
      </c>
      <c r="V770" s="8">
        <f t="shared" si="387"/>
        <v>4.2641795495687314</v>
      </c>
      <c r="W770" s="8">
        <v>0</v>
      </c>
      <c r="X770" s="15">
        <f t="shared" si="367"/>
        <v>1200</v>
      </c>
      <c r="Y770" s="8">
        <f t="shared" si="368"/>
        <v>0</v>
      </c>
      <c r="Z770" s="8">
        <f t="shared" si="369"/>
        <v>1258.6967987394719</v>
      </c>
      <c r="AA770" s="29">
        <f t="shared" si="362"/>
        <v>0</v>
      </c>
      <c r="AB770" s="8"/>
      <c r="AC770" s="8"/>
      <c r="AD770" s="8">
        <f t="shared" si="363"/>
        <v>0</v>
      </c>
      <c r="AE770" s="8">
        <f t="shared" si="364"/>
        <v>1200</v>
      </c>
      <c r="AF770" s="8">
        <f t="shared" si="370"/>
        <v>241.30320126052811</v>
      </c>
      <c r="AG770" s="16">
        <f t="shared" si="357"/>
        <v>1200</v>
      </c>
      <c r="AH770" s="29">
        <f t="shared" si="371"/>
        <v>69.498224748972177</v>
      </c>
      <c r="AI770" s="29">
        <f t="shared" si="372"/>
        <v>58.696798739471888</v>
      </c>
      <c r="AJ770" s="28">
        <f t="shared" si="365"/>
        <v>0.10372580533640446</v>
      </c>
      <c r="AK770" s="25">
        <f t="shared" si="358"/>
        <v>1.0372580533640448</v>
      </c>
      <c r="AL770" s="26">
        <f t="shared" si="366"/>
        <v>7.8423448144534529</v>
      </c>
    </row>
    <row r="771" spans="2:38" x14ac:dyDescent="0.3">
      <c r="B771" s="6">
        <v>7440</v>
      </c>
      <c r="C771" s="8">
        <f t="shared" si="373"/>
        <v>74.400000000000006</v>
      </c>
      <c r="D771" s="8">
        <f t="shared" si="374"/>
        <v>24643.346027132186</v>
      </c>
      <c r="E771" s="8">
        <f t="shared" si="375"/>
        <v>33.122776918191242</v>
      </c>
      <c r="F771" s="8">
        <f t="shared" si="376"/>
        <v>44.301714128080782</v>
      </c>
      <c r="G771" s="8">
        <f t="shared" si="359"/>
        <v>2.2250485660981263</v>
      </c>
      <c r="H771" s="8">
        <f t="shared" si="377"/>
        <v>29.482191763723147</v>
      </c>
      <c r="I771" s="7">
        <v>101325</v>
      </c>
      <c r="J771" s="8">
        <f t="shared" si="378"/>
        <v>12596040</v>
      </c>
      <c r="K771" s="8">
        <f t="shared" si="379"/>
        <v>9417600</v>
      </c>
      <c r="L771" s="8">
        <f t="shared" si="380"/>
        <v>1893127.5336184558</v>
      </c>
      <c r="M771" s="17">
        <f t="shared" si="360"/>
        <v>139469405.121501</v>
      </c>
      <c r="N771" s="18">
        <f t="shared" si="381"/>
        <v>124.31324944485566</v>
      </c>
      <c r="O771" s="18">
        <f t="shared" si="382"/>
        <v>92.944485566247224</v>
      </c>
      <c r="P771" s="18">
        <f t="shared" si="383"/>
        <v>18.683716097887547</v>
      </c>
      <c r="Q771" s="18">
        <f t="shared" si="384"/>
        <v>1376.4560090945079</v>
      </c>
      <c r="R771" s="10">
        <f t="shared" si="385"/>
        <v>0</v>
      </c>
      <c r="S771" s="8">
        <f t="shared" si="361"/>
        <v>74.400000000000048</v>
      </c>
      <c r="T771" s="8">
        <f t="shared" si="386"/>
        <v>16.183286236437098</v>
      </c>
      <c r="U771" s="8">
        <v>0</v>
      </c>
      <c r="V771" s="8">
        <f t="shared" si="387"/>
        <v>4.2627835091200579</v>
      </c>
      <c r="W771" s="8">
        <v>0</v>
      </c>
      <c r="X771" s="15">
        <f t="shared" si="367"/>
        <v>1200</v>
      </c>
      <c r="Y771" s="8">
        <f t="shared" si="368"/>
        <v>0</v>
      </c>
      <c r="Z771" s="8">
        <f t="shared" si="369"/>
        <v>1258.7757984685963</v>
      </c>
      <c r="AA771" s="29">
        <f t="shared" si="362"/>
        <v>0</v>
      </c>
      <c r="AB771" s="8"/>
      <c r="AC771" s="8"/>
      <c r="AD771" s="8">
        <f t="shared" si="363"/>
        <v>0</v>
      </c>
      <c r="AE771" s="8">
        <f t="shared" si="364"/>
        <v>1200</v>
      </c>
      <c r="AF771" s="8">
        <f t="shared" si="370"/>
        <v>241.22420153140365</v>
      </c>
      <c r="AG771" s="16">
        <f t="shared" si="357"/>
        <v>1200</v>
      </c>
      <c r="AH771" s="29">
        <f t="shared" si="371"/>
        <v>69.601741952705254</v>
      </c>
      <c r="AI771" s="29">
        <f t="shared" si="372"/>
        <v>58.775798468596342</v>
      </c>
      <c r="AJ771" s="28">
        <f t="shared" si="365"/>
        <v>0.10386540938127178</v>
      </c>
      <c r="AK771" s="25">
        <f t="shared" si="358"/>
        <v>1.0386540938127178</v>
      </c>
      <c r="AL771" s="26">
        <f t="shared" si="366"/>
        <v>7.852884196303143</v>
      </c>
    </row>
    <row r="772" spans="2:38" x14ac:dyDescent="0.3">
      <c r="B772" s="6">
        <v>7450</v>
      </c>
      <c r="C772" s="8">
        <f t="shared" si="373"/>
        <v>74.5</v>
      </c>
      <c r="D772" s="8">
        <f t="shared" si="374"/>
        <v>24676.468804050372</v>
      </c>
      <c r="E772" s="8">
        <f t="shared" si="375"/>
        <v>33.122776918186531</v>
      </c>
      <c r="F772" s="8">
        <f t="shared" si="376"/>
        <v>44.30171412807448</v>
      </c>
      <c r="G772" s="8">
        <f t="shared" si="359"/>
        <v>2.2250485660981263</v>
      </c>
      <c r="H772" s="8">
        <f t="shared" si="377"/>
        <v>29.482191763721051</v>
      </c>
      <c r="I772" s="7">
        <v>101325</v>
      </c>
      <c r="J772" s="8">
        <f t="shared" si="378"/>
        <v>12596040</v>
      </c>
      <c r="K772" s="8">
        <f t="shared" si="379"/>
        <v>9417600</v>
      </c>
      <c r="L772" s="8">
        <f t="shared" si="380"/>
        <v>1892507.543744287</v>
      </c>
      <c r="M772" s="17">
        <f t="shared" si="360"/>
        <v>139643245.04773957</v>
      </c>
      <c r="N772" s="18">
        <f t="shared" si="381"/>
        <v>124.31324944485566</v>
      </c>
      <c r="O772" s="18">
        <f t="shared" si="382"/>
        <v>92.944485566247224</v>
      </c>
      <c r="P772" s="18">
        <f t="shared" si="383"/>
        <v>18.677597273568093</v>
      </c>
      <c r="Q772" s="18">
        <f t="shared" si="384"/>
        <v>1378.1716757733982</v>
      </c>
      <c r="R772" s="10">
        <f t="shared" si="385"/>
        <v>0</v>
      </c>
      <c r="S772" s="8">
        <f t="shared" si="361"/>
        <v>74.500000000000043</v>
      </c>
      <c r="T772" s="8">
        <f t="shared" si="386"/>
        <v>16.183286236437098</v>
      </c>
      <c r="U772" s="8">
        <v>0</v>
      </c>
      <c r="V772" s="8">
        <f t="shared" si="387"/>
        <v>4.2613874686713853</v>
      </c>
      <c r="W772" s="8">
        <v>0</v>
      </c>
      <c r="X772" s="15">
        <f t="shared" si="367"/>
        <v>1200</v>
      </c>
      <c r="Y772" s="8">
        <f t="shared" si="368"/>
        <v>0</v>
      </c>
      <c r="Z772" s="8">
        <f t="shared" si="369"/>
        <v>1258.8547981977208</v>
      </c>
      <c r="AA772" s="29">
        <f t="shared" si="362"/>
        <v>0</v>
      </c>
      <c r="AB772" s="8"/>
      <c r="AC772" s="8"/>
      <c r="AD772" s="8">
        <f t="shared" si="363"/>
        <v>0</v>
      </c>
      <c r="AE772" s="8">
        <f t="shared" si="364"/>
        <v>1200</v>
      </c>
      <c r="AF772" s="8">
        <f t="shared" si="370"/>
        <v>241.14520180227919</v>
      </c>
      <c r="AG772" s="16">
        <f t="shared" si="357"/>
        <v>1200</v>
      </c>
      <c r="AH772" s="29">
        <f t="shared" si="371"/>
        <v>69.705259156438302</v>
      </c>
      <c r="AI772" s="29">
        <f t="shared" si="372"/>
        <v>58.854798197720804</v>
      </c>
      <c r="AJ772" s="28">
        <f t="shared" si="365"/>
        <v>0.10400501342613909</v>
      </c>
      <c r="AK772" s="25">
        <f t="shared" si="358"/>
        <v>1.0400501342613908</v>
      </c>
      <c r="AL772" s="26">
        <f t="shared" si="366"/>
        <v>7.863423580037403</v>
      </c>
    </row>
    <row r="773" spans="2:38" x14ac:dyDescent="0.3">
      <c r="B773" s="6">
        <v>7460</v>
      </c>
      <c r="C773" s="8">
        <f t="shared" si="373"/>
        <v>74.600000000000009</v>
      </c>
      <c r="D773" s="8">
        <f t="shared" si="374"/>
        <v>24709.591580968565</v>
      </c>
      <c r="E773" s="8">
        <f t="shared" si="375"/>
        <v>33.122776918191242</v>
      </c>
      <c r="F773" s="8">
        <f t="shared" si="376"/>
        <v>44.301714128080782</v>
      </c>
      <c r="G773" s="8">
        <f t="shared" si="359"/>
        <v>2.2250485660981263</v>
      </c>
      <c r="H773" s="8">
        <f t="shared" si="377"/>
        <v>29.482191763723147</v>
      </c>
      <c r="I773" s="7">
        <v>101325</v>
      </c>
      <c r="J773" s="8">
        <f t="shared" si="378"/>
        <v>12596040</v>
      </c>
      <c r="K773" s="8">
        <f t="shared" si="379"/>
        <v>9417600</v>
      </c>
      <c r="L773" s="8">
        <f t="shared" si="380"/>
        <v>1891887.5538701182</v>
      </c>
      <c r="M773" s="17">
        <f t="shared" si="360"/>
        <v>139817084.97397816</v>
      </c>
      <c r="N773" s="18">
        <f t="shared" si="381"/>
        <v>124.31324944485566</v>
      </c>
      <c r="O773" s="18">
        <f t="shared" si="382"/>
        <v>92.944485566247224</v>
      </c>
      <c r="P773" s="18">
        <f t="shared" si="383"/>
        <v>18.671478449248639</v>
      </c>
      <c r="Q773" s="18">
        <f t="shared" si="384"/>
        <v>1379.8873424522887</v>
      </c>
      <c r="R773" s="10">
        <f t="shared" si="385"/>
        <v>0</v>
      </c>
      <c r="S773" s="8">
        <f t="shared" si="361"/>
        <v>74.600000000000037</v>
      </c>
      <c r="T773" s="8">
        <f t="shared" si="386"/>
        <v>16.183286236437098</v>
      </c>
      <c r="U773" s="8">
        <v>0</v>
      </c>
      <c r="V773" s="8">
        <f t="shared" si="387"/>
        <v>4.2599914282227118</v>
      </c>
      <c r="W773" s="8">
        <v>0</v>
      </c>
      <c r="X773" s="15">
        <f t="shared" si="367"/>
        <v>1200</v>
      </c>
      <c r="Y773" s="8">
        <f t="shared" si="368"/>
        <v>0</v>
      </c>
      <c r="Z773" s="8">
        <f t="shared" si="369"/>
        <v>1258.9337979268453</v>
      </c>
      <c r="AA773" s="29">
        <f t="shared" si="362"/>
        <v>0</v>
      </c>
      <c r="AB773" s="8"/>
      <c r="AC773" s="8"/>
      <c r="AD773" s="8">
        <f t="shared" si="363"/>
        <v>0</v>
      </c>
      <c r="AE773" s="8">
        <f t="shared" si="364"/>
        <v>1200</v>
      </c>
      <c r="AF773" s="8">
        <f t="shared" si="370"/>
        <v>241.06620207315473</v>
      </c>
      <c r="AG773" s="16">
        <f t="shared" si="357"/>
        <v>1200</v>
      </c>
      <c r="AH773" s="29">
        <f t="shared" si="371"/>
        <v>69.808776360171365</v>
      </c>
      <c r="AI773" s="29">
        <f t="shared" si="372"/>
        <v>58.933797926845259</v>
      </c>
      <c r="AJ773" s="28">
        <f t="shared" si="365"/>
        <v>0.1041446174710064</v>
      </c>
      <c r="AK773" s="25">
        <f t="shared" si="358"/>
        <v>1.0414461747100638</v>
      </c>
      <c r="AL773" s="26">
        <f t="shared" si="366"/>
        <v>7.8739629656486549</v>
      </c>
    </row>
    <row r="774" spans="2:38" x14ac:dyDescent="0.3">
      <c r="B774" s="6">
        <v>7470</v>
      </c>
      <c r="C774" s="8">
        <f t="shared" si="373"/>
        <v>74.7</v>
      </c>
      <c r="D774" s="8">
        <f t="shared" si="374"/>
        <v>24742.714357886747</v>
      </c>
      <c r="E774" s="8">
        <f t="shared" si="375"/>
        <v>33.122776918186531</v>
      </c>
      <c r="F774" s="8">
        <f t="shared" si="376"/>
        <v>44.30171412807448</v>
      </c>
      <c r="G774" s="8">
        <f t="shared" si="359"/>
        <v>2.2250485660981263</v>
      </c>
      <c r="H774" s="8">
        <f t="shared" si="377"/>
        <v>29.482191763721051</v>
      </c>
      <c r="I774" s="7">
        <v>101325</v>
      </c>
      <c r="J774" s="8">
        <f t="shared" si="378"/>
        <v>12596040</v>
      </c>
      <c r="K774" s="8">
        <f t="shared" si="379"/>
        <v>9417600</v>
      </c>
      <c r="L774" s="8">
        <f t="shared" si="380"/>
        <v>1891267.5639959495</v>
      </c>
      <c r="M774" s="17">
        <f t="shared" si="360"/>
        <v>139990924.90021673</v>
      </c>
      <c r="N774" s="18">
        <f t="shared" si="381"/>
        <v>124.31324944485566</v>
      </c>
      <c r="O774" s="18">
        <f t="shared" si="382"/>
        <v>92.944485566247224</v>
      </c>
      <c r="P774" s="18">
        <f t="shared" si="383"/>
        <v>18.665359624929184</v>
      </c>
      <c r="Q774" s="18">
        <f t="shared" si="384"/>
        <v>1381.6030091311791</v>
      </c>
      <c r="R774" s="10">
        <f t="shared" si="385"/>
        <v>0</v>
      </c>
      <c r="S774" s="8">
        <f t="shared" si="361"/>
        <v>74.700000000000031</v>
      </c>
      <c r="T774" s="8">
        <f t="shared" si="386"/>
        <v>16.183286236437098</v>
      </c>
      <c r="U774" s="8">
        <v>0</v>
      </c>
      <c r="V774" s="8">
        <f t="shared" si="387"/>
        <v>4.2585953877740383</v>
      </c>
      <c r="W774" s="8">
        <v>0</v>
      </c>
      <c r="X774" s="15">
        <f t="shared" si="367"/>
        <v>1200</v>
      </c>
      <c r="Y774" s="8">
        <f t="shared" si="368"/>
        <v>0</v>
      </c>
      <c r="Z774" s="8">
        <f t="shared" si="369"/>
        <v>1259.0127976559697</v>
      </c>
      <c r="AA774" s="29">
        <f t="shared" si="362"/>
        <v>0</v>
      </c>
      <c r="AB774" s="8"/>
      <c r="AC774" s="8"/>
      <c r="AD774" s="8">
        <f t="shared" si="363"/>
        <v>0</v>
      </c>
      <c r="AE774" s="8">
        <f t="shared" si="364"/>
        <v>1200</v>
      </c>
      <c r="AF774" s="8">
        <f t="shared" si="370"/>
        <v>240.98720234403027</v>
      </c>
      <c r="AG774" s="16">
        <f t="shared" si="357"/>
        <v>1200</v>
      </c>
      <c r="AH774" s="29">
        <f t="shared" si="371"/>
        <v>69.912293563904413</v>
      </c>
      <c r="AI774" s="29">
        <f t="shared" si="372"/>
        <v>59.01279765596972</v>
      </c>
      <c r="AJ774" s="28">
        <f t="shared" si="365"/>
        <v>0.10428422151587369</v>
      </c>
      <c r="AK774" s="25">
        <f t="shared" si="358"/>
        <v>1.0428422151587369</v>
      </c>
      <c r="AL774" s="26">
        <f t="shared" si="366"/>
        <v>7.8845023531293617</v>
      </c>
    </row>
    <row r="775" spans="2:38" x14ac:dyDescent="0.3">
      <c r="B775" s="6">
        <v>7480</v>
      </c>
      <c r="C775" s="8">
        <f t="shared" si="373"/>
        <v>74.8</v>
      </c>
      <c r="D775" s="8">
        <f t="shared" si="374"/>
        <v>24775.837134804937</v>
      </c>
      <c r="E775" s="8">
        <f t="shared" si="375"/>
        <v>33.122776918186531</v>
      </c>
      <c r="F775" s="8">
        <f t="shared" si="376"/>
        <v>44.30171412807448</v>
      </c>
      <c r="G775" s="8">
        <f t="shared" si="359"/>
        <v>2.2250485660981263</v>
      </c>
      <c r="H775" s="8">
        <f t="shared" si="377"/>
        <v>29.482191763721051</v>
      </c>
      <c r="I775" s="7">
        <v>101325</v>
      </c>
      <c r="J775" s="8">
        <f t="shared" si="378"/>
        <v>12596040</v>
      </c>
      <c r="K775" s="8">
        <f t="shared" si="379"/>
        <v>9417600</v>
      </c>
      <c r="L775" s="8">
        <f t="shared" si="380"/>
        <v>1890647.5741217807</v>
      </c>
      <c r="M775" s="17">
        <f t="shared" si="360"/>
        <v>140164764.8264553</v>
      </c>
      <c r="N775" s="18">
        <f t="shared" si="381"/>
        <v>124.31324944485566</v>
      </c>
      <c r="O775" s="18">
        <f t="shared" si="382"/>
        <v>92.944485566247224</v>
      </c>
      <c r="P775" s="18">
        <f t="shared" si="383"/>
        <v>18.659240800609727</v>
      </c>
      <c r="Q775" s="18">
        <f t="shared" si="384"/>
        <v>1383.3186758100696</v>
      </c>
      <c r="R775" s="10">
        <f t="shared" si="385"/>
        <v>0</v>
      </c>
      <c r="S775" s="8">
        <f t="shared" si="361"/>
        <v>74.800000000000026</v>
      </c>
      <c r="T775" s="8">
        <f t="shared" si="386"/>
        <v>16.183286236437098</v>
      </c>
      <c r="U775" s="8">
        <v>0</v>
      </c>
      <c r="V775" s="8">
        <f t="shared" si="387"/>
        <v>4.2571993473253649</v>
      </c>
      <c r="W775" s="8">
        <v>0</v>
      </c>
      <c r="X775" s="15">
        <f t="shared" si="367"/>
        <v>1200</v>
      </c>
      <c r="Y775" s="8">
        <f t="shared" si="368"/>
        <v>0</v>
      </c>
      <c r="Z775" s="8">
        <f t="shared" si="369"/>
        <v>1259.0917973850942</v>
      </c>
      <c r="AA775" s="29">
        <f t="shared" si="362"/>
        <v>0</v>
      </c>
      <c r="AB775" s="8"/>
      <c r="AC775" s="8"/>
      <c r="AD775" s="8">
        <f t="shared" si="363"/>
        <v>0</v>
      </c>
      <c r="AE775" s="8">
        <f t="shared" si="364"/>
        <v>1200</v>
      </c>
      <c r="AF775" s="8">
        <f t="shared" si="370"/>
        <v>240.9082026149058</v>
      </c>
      <c r="AG775" s="16">
        <f t="shared" si="357"/>
        <v>1200</v>
      </c>
      <c r="AH775" s="29">
        <f t="shared" si="371"/>
        <v>70.015810767637461</v>
      </c>
      <c r="AI775" s="29">
        <f t="shared" si="372"/>
        <v>59.091797385094182</v>
      </c>
      <c r="AJ775" s="28">
        <f t="shared" si="365"/>
        <v>0.10442382556074098</v>
      </c>
      <c r="AK775" s="25">
        <f t="shared" si="358"/>
        <v>1.0442382556074099</v>
      </c>
      <c r="AL775" s="26">
        <f t="shared" si="366"/>
        <v>7.8950417424720269</v>
      </c>
    </row>
    <row r="776" spans="2:38" x14ac:dyDescent="0.3">
      <c r="B776" s="6">
        <v>7490</v>
      </c>
      <c r="C776" s="8">
        <f t="shared" si="373"/>
        <v>74.900000000000006</v>
      </c>
      <c r="D776" s="8">
        <f t="shared" si="374"/>
        <v>24808.959911723126</v>
      </c>
      <c r="E776" s="8">
        <f t="shared" si="375"/>
        <v>33.122776918191242</v>
      </c>
      <c r="F776" s="8">
        <f t="shared" si="376"/>
        <v>44.301714128080782</v>
      </c>
      <c r="G776" s="8">
        <f t="shared" si="359"/>
        <v>2.2250485660981263</v>
      </c>
      <c r="H776" s="8">
        <f t="shared" si="377"/>
        <v>29.482191763723147</v>
      </c>
      <c r="I776" s="7">
        <v>101325</v>
      </c>
      <c r="J776" s="8">
        <f t="shared" si="378"/>
        <v>12596040</v>
      </c>
      <c r="K776" s="8">
        <f t="shared" si="379"/>
        <v>9417600</v>
      </c>
      <c r="L776" s="8">
        <f t="shared" si="380"/>
        <v>1890027.5842476119</v>
      </c>
      <c r="M776" s="17">
        <f t="shared" si="360"/>
        <v>140338604.75269389</v>
      </c>
      <c r="N776" s="18">
        <f t="shared" si="381"/>
        <v>124.31324944485566</v>
      </c>
      <c r="O776" s="18">
        <f t="shared" si="382"/>
        <v>92.944485566247224</v>
      </c>
      <c r="P776" s="18">
        <f t="shared" si="383"/>
        <v>18.653121976290272</v>
      </c>
      <c r="Q776" s="18">
        <f t="shared" si="384"/>
        <v>1385.0343424889602</v>
      </c>
      <c r="R776" s="10">
        <f t="shared" si="385"/>
        <v>0</v>
      </c>
      <c r="S776" s="8">
        <f t="shared" si="361"/>
        <v>74.90000000000002</v>
      </c>
      <c r="T776" s="8">
        <f t="shared" si="386"/>
        <v>16.183286236437098</v>
      </c>
      <c r="U776" s="8">
        <v>0</v>
      </c>
      <c r="V776" s="8">
        <f t="shared" si="387"/>
        <v>4.2558033068766932</v>
      </c>
      <c r="W776" s="8">
        <v>0</v>
      </c>
      <c r="X776" s="15">
        <f t="shared" si="367"/>
        <v>1200</v>
      </c>
      <c r="Y776" s="8">
        <f t="shared" si="368"/>
        <v>0</v>
      </c>
      <c r="Z776" s="8">
        <f t="shared" si="369"/>
        <v>1259.1707971142187</v>
      </c>
      <c r="AA776" s="29">
        <f t="shared" si="362"/>
        <v>0</v>
      </c>
      <c r="AB776" s="8"/>
      <c r="AC776" s="8"/>
      <c r="AD776" s="8">
        <f t="shared" si="363"/>
        <v>0</v>
      </c>
      <c r="AE776" s="8">
        <f t="shared" si="364"/>
        <v>1200</v>
      </c>
      <c r="AF776" s="8">
        <f t="shared" si="370"/>
        <v>240.82920288578137</v>
      </c>
      <c r="AG776" s="16">
        <f t="shared" si="357"/>
        <v>1200</v>
      </c>
      <c r="AH776" s="29">
        <f t="shared" si="371"/>
        <v>70.119327971370538</v>
      </c>
      <c r="AI776" s="29">
        <f t="shared" si="372"/>
        <v>59.170797114218637</v>
      </c>
      <c r="AJ776" s="28">
        <f t="shared" si="365"/>
        <v>0.1045634296056083</v>
      </c>
      <c r="AK776" s="25">
        <f t="shared" si="358"/>
        <v>1.0456342960560829</v>
      </c>
      <c r="AL776" s="26">
        <f t="shared" si="366"/>
        <v>7.9055811336691928</v>
      </c>
    </row>
    <row r="777" spans="2:38" x14ac:dyDescent="0.3">
      <c r="B777" s="6">
        <v>7500</v>
      </c>
      <c r="C777" s="8">
        <f t="shared" si="373"/>
        <v>75</v>
      </c>
      <c r="D777" s="8">
        <f t="shared" si="374"/>
        <v>24842.082688641312</v>
      </c>
      <c r="E777" s="8">
        <f t="shared" si="375"/>
        <v>33.122776918186531</v>
      </c>
      <c r="F777" s="8">
        <f t="shared" si="376"/>
        <v>44.30171412807448</v>
      </c>
      <c r="G777" s="8">
        <f t="shared" si="359"/>
        <v>2.2250485660981263</v>
      </c>
      <c r="H777" s="8">
        <f t="shared" si="377"/>
        <v>29.482191763721051</v>
      </c>
      <c r="I777" s="7">
        <v>101325</v>
      </c>
      <c r="J777" s="8">
        <f t="shared" si="378"/>
        <v>12596040</v>
      </c>
      <c r="K777" s="8">
        <f t="shared" si="379"/>
        <v>9417600</v>
      </c>
      <c r="L777" s="8">
        <f t="shared" si="380"/>
        <v>1889407.5943734432</v>
      </c>
      <c r="M777" s="17">
        <f t="shared" si="360"/>
        <v>140512444.67893246</v>
      </c>
      <c r="N777" s="18">
        <f t="shared" si="381"/>
        <v>124.31324944485566</v>
      </c>
      <c r="O777" s="18">
        <f t="shared" si="382"/>
        <v>92.944485566247224</v>
      </c>
      <c r="P777" s="18">
        <f t="shared" si="383"/>
        <v>18.647003151970818</v>
      </c>
      <c r="Q777" s="18">
        <f t="shared" si="384"/>
        <v>1386.7500091678505</v>
      </c>
      <c r="R777" s="10">
        <f t="shared" si="385"/>
        <v>0</v>
      </c>
      <c r="S777" s="8">
        <f t="shared" si="361"/>
        <v>75.000000000000014</v>
      </c>
      <c r="T777" s="8">
        <f t="shared" si="386"/>
        <v>16.183286236437098</v>
      </c>
      <c r="U777" s="8">
        <v>0</v>
      </c>
      <c r="V777" s="8">
        <f t="shared" si="387"/>
        <v>4.2544072664280197</v>
      </c>
      <c r="W777" s="8">
        <v>0</v>
      </c>
      <c r="X777" s="15">
        <f t="shared" si="367"/>
        <v>1200</v>
      </c>
      <c r="Y777" s="8">
        <f t="shared" si="368"/>
        <v>0</v>
      </c>
      <c r="Z777" s="8">
        <f t="shared" si="369"/>
        <v>1259.2497968433431</v>
      </c>
      <c r="AA777" s="29">
        <f t="shared" si="362"/>
        <v>0</v>
      </c>
      <c r="AB777" s="8"/>
      <c r="AC777" s="8"/>
      <c r="AD777" s="8">
        <f t="shared" si="363"/>
        <v>0</v>
      </c>
      <c r="AE777" s="8">
        <f t="shared" si="364"/>
        <v>1200</v>
      </c>
      <c r="AF777" s="8">
        <f t="shared" si="370"/>
        <v>240.75020315665691</v>
      </c>
      <c r="AG777" s="16">
        <f t="shared" si="357"/>
        <v>1200</v>
      </c>
      <c r="AH777" s="29">
        <f t="shared" si="371"/>
        <v>70.222845175103586</v>
      </c>
      <c r="AI777" s="29">
        <f t="shared" si="372"/>
        <v>59.249796843343098</v>
      </c>
      <c r="AJ777" s="28">
        <f t="shared" si="365"/>
        <v>0.10470303365047559</v>
      </c>
      <c r="AK777" s="25">
        <f t="shared" si="358"/>
        <v>1.047030336504756</v>
      </c>
      <c r="AL777" s="26">
        <f t="shared" si="366"/>
        <v>7.9161205267134429</v>
      </c>
    </row>
    <row r="778" spans="2:38" x14ac:dyDescent="0.3">
      <c r="B778" s="6">
        <v>7510</v>
      </c>
      <c r="C778" s="8">
        <f t="shared" si="373"/>
        <v>75.100000000000009</v>
      </c>
      <c r="D778" s="8">
        <f t="shared" si="374"/>
        <v>24875.205465559506</v>
      </c>
      <c r="E778" s="8">
        <f t="shared" si="375"/>
        <v>33.122776918191242</v>
      </c>
      <c r="F778" s="8">
        <f t="shared" si="376"/>
        <v>44.301714128080782</v>
      </c>
      <c r="G778" s="8">
        <f t="shared" si="359"/>
        <v>2.2250485660981263</v>
      </c>
      <c r="H778" s="8">
        <f t="shared" si="377"/>
        <v>29.482191763723147</v>
      </c>
      <c r="I778" s="7">
        <v>101325</v>
      </c>
      <c r="J778" s="8">
        <f t="shared" si="378"/>
        <v>12596040</v>
      </c>
      <c r="K778" s="8">
        <f t="shared" si="379"/>
        <v>9417600</v>
      </c>
      <c r="L778" s="8">
        <f t="shared" si="380"/>
        <v>1888787.6044992744</v>
      </c>
      <c r="M778" s="17">
        <f t="shared" si="360"/>
        <v>140686284.60517105</v>
      </c>
      <c r="N778" s="18">
        <f t="shared" si="381"/>
        <v>124.31324944485566</v>
      </c>
      <c r="O778" s="18">
        <f t="shared" si="382"/>
        <v>92.944485566247224</v>
      </c>
      <c r="P778" s="18">
        <f t="shared" si="383"/>
        <v>18.640884327651364</v>
      </c>
      <c r="Q778" s="18">
        <f t="shared" si="384"/>
        <v>1388.4656758467413</v>
      </c>
      <c r="R778" s="10">
        <f t="shared" si="385"/>
        <v>0</v>
      </c>
      <c r="S778" s="8">
        <f t="shared" si="361"/>
        <v>75.100000000000009</v>
      </c>
      <c r="T778" s="8">
        <f t="shared" si="386"/>
        <v>16.183286236437098</v>
      </c>
      <c r="U778" s="8">
        <v>0</v>
      </c>
      <c r="V778" s="8">
        <f t="shared" si="387"/>
        <v>4.2530112259793471</v>
      </c>
      <c r="W778" s="8">
        <v>0</v>
      </c>
      <c r="X778" s="15">
        <f t="shared" si="367"/>
        <v>1200</v>
      </c>
      <c r="Y778" s="8">
        <f t="shared" si="368"/>
        <v>0</v>
      </c>
      <c r="Z778" s="8">
        <f t="shared" si="369"/>
        <v>1259.3287965724676</v>
      </c>
      <c r="AA778" s="29">
        <f t="shared" si="362"/>
        <v>0</v>
      </c>
      <c r="AB778" s="8"/>
      <c r="AC778" s="8"/>
      <c r="AD778" s="8">
        <f t="shared" si="363"/>
        <v>0</v>
      </c>
      <c r="AE778" s="8">
        <f t="shared" si="364"/>
        <v>1200</v>
      </c>
      <c r="AF778" s="8">
        <f t="shared" si="370"/>
        <v>240.67120342753245</v>
      </c>
      <c r="AG778" s="16">
        <f t="shared" si="357"/>
        <v>1200</v>
      </c>
      <c r="AH778" s="29">
        <f t="shared" si="371"/>
        <v>70.326362378836649</v>
      </c>
      <c r="AI778" s="29">
        <f t="shared" si="372"/>
        <v>59.328796572467553</v>
      </c>
      <c r="AJ778" s="28">
        <f t="shared" si="365"/>
        <v>0.10484263769534291</v>
      </c>
      <c r="AK778" s="25">
        <f t="shared" si="358"/>
        <v>1.048426376953429</v>
      </c>
      <c r="AL778" s="26">
        <f t="shared" si="366"/>
        <v>7.9266599215974001</v>
      </c>
    </row>
    <row r="779" spans="2:38" x14ac:dyDescent="0.3">
      <c r="B779" s="6">
        <v>7520</v>
      </c>
      <c r="C779" s="8">
        <f t="shared" si="373"/>
        <v>75.2</v>
      </c>
      <c r="D779" s="8">
        <f t="shared" si="374"/>
        <v>24908.328242477692</v>
      </c>
      <c r="E779" s="8">
        <f t="shared" si="375"/>
        <v>33.122776918186531</v>
      </c>
      <c r="F779" s="8">
        <f t="shared" si="376"/>
        <v>44.30171412807448</v>
      </c>
      <c r="G779" s="8">
        <f t="shared" si="359"/>
        <v>2.2250485660981263</v>
      </c>
      <c r="H779" s="8">
        <f t="shared" si="377"/>
        <v>29.482191763721051</v>
      </c>
      <c r="I779" s="7">
        <v>101325</v>
      </c>
      <c r="J779" s="8">
        <f t="shared" si="378"/>
        <v>12596040</v>
      </c>
      <c r="K779" s="8">
        <f t="shared" si="379"/>
        <v>9417600</v>
      </c>
      <c r="L779" s="8">
        <f t="shared" si="380"/>
        <v>1888167.6146251056</v>
      </c>
      <c r="M779" s="17">
        <f t="shared" si="360"/>
        <v>140860124.53140962</v>
      </c>
      <c r="N779" s="18">
        <f t="shared" si="381"/>
        <v>124.31324944485566</v>
      </c>
      <c r="O779" s="18">
        <f t="shared" si="382"/>
        <v>92.944485566247224</v>
      </c>
      <c r="P779" s="18">
        <f t="shared" si="383"/>
        <v>18.634765503331909</v>
      </c>
      <c r="Q779" s="18">
        <f t="shared" si="384"/>
        <v>1390.1813425256316</v>
      </c>
      <c r="R779" s="10">
        <f t="shared" si="385"/>
        <v>0</v>
      </c>
      <c r="S779" s="8">
        <f t="shared" si="361"/>
        <v>75.2</v>
      </c>
      <c r="T779" s="8">
        <f t="shared" si="386"/>
        <v>16.183286236437098</v>
      </c>
      <c r="U779" s="8">
        <v>0</v>
      </c>
      <c r="V779" s="8">
        <f t="shared" si="387"/>
        <v>4.2516151855306736</v>
      </c>
      <c r="W779" s="8">
        <v>0</v>
      </c>
      <c r="X779" s="15">
        <f t="shared" si="367"/>
        <v>1200</v>
      </c>
      <c r="Y779" s="8">
        <f t="shared" si="368"/>
        <v>0</v>
      </c>
      <c r="Z779" s="8">
        <f t="shared" si="369"/>
        <v>1259.407796301592</v>
      </c>
      <c r="AA779" s="29">
        <f t="shared" si="362"/>
        <v>0</v>
      </c>
      <c r="AB779" s="8"/>
      <c r="AC779" s="8"/>
      <c r="AD779" s="8">
        <f t="shared" si="363"/>
        <v>0</v>
      </c>
      <c r="AE779" s="8">
        <f t="shared" si="364"/>
        <v>1200</v>
      </c>
      <c r="AF779" s="8">
        <f t="shared" si="370"/>
        <v>240.59220369840799</v>
      </c>
      <c r="AG779" s="16">
        <f t="shared" si="357"/>
        <v>1200</v>
      </c>
      <c r="AH779" s="29">
        <f t="shared" si="371"/>
        <v>70.429879582569697</v>
      </c>
      <c r="AI779" s="29">
        <f t="shared" si="372"/>
        <v>59.407796301592015</v>
      </c>
      <c r="AJ779" s="28">
        <f t="shared" si="365"/>
        <v>0.1049822417402102</v>
      </c>
      <c r="AK779" s="25">
        <f t="shared" si="358"/>
        <v>1.049822417402102</v>
      </c>
      <c r="AL779" s="26">
        <f t="shared" si="366"/>
        <v>7.9371993183137262</v>
      </c>
    </row>
    <row r="780" spans="2:38" x14ac:dyDescent="0.3">
      <c r="B780" s="6">
        <v>7530</v>
      </c>
      <c r="C780" s="8">
        <f t="shared" si="373"/>
        <v>75.3</v>
      </c>
      <c r="D780" s="8">
        <f t="shared" si="374"/>
        <v>24941.451019395878</v>
      </c>
      <c r="E780" s="8">
        <f t="shared" si="375"/>
        <v>33.122776918186531</v>
      </c>
      <c r="F780" s="8">
        <f t="shared" si="376"/>
        <v>44.30171412807448</v>
      </c>
      <c r="G780" s="8">
        <f t="shared" si="359"/>
        <v>2.2250485660981263</v>
      </c>
      <c r="H780" s="8">
        <f t="shared" si="377"/>
        <v>29.482191763721051</v>
      </c>
      <c r="I780" s="7">
        <v>101325</v>
      </c>
      <c r="J780" s="8">
        <f t="shared" si="378"/>
        <v>12596040</v>
      </c>
      <c r="K780" s="8">
        <f t="shared" si="379"/>
        <v>9417600</v>
      </c>
      <c r="L780" s="8">
        <f t="shared" si="380"/>
        <v>1887547.6247509369</v>
      </c>
      <c r="M780" s="17">
        <f t="shared" si="360"/>
        <v>141033964.45764819</v>
      </c>
      <c r="N780" s="18">
        <f t="shared" si="381"/>
        <v>124.31324944485566</v>
      </c>
      <c r="O780" s="18">
        <f t="shared" si="382"/>
        <v>92.944485566247224</v>
      </c>
      <c r="P780" s="18">
        <f t="shared" si="383"/>
        <v>18.628646679012455</v>
      </c>
      <c r="Q780" s="18">
        <f t="shared" si="384"/>
        <v>1391.897009204522</v>
      </c>
      <c r="R780" s="10">
        <f t="shared" si="385"/>
        <v>0</v>
      </c>
      <c r="S780" s="8">
        <f t="shared" si="361"/>
        <v>75.3</v>
      </c>
      <c r="T780" s="8">
        <f t="shared" si="386"/>
        <v>16.183286236437098</v>
      </c>
      <c r="U780" s="8">
        <v>0</v>
      </c>
      <c r="V780" s="8">
        <f t="shared" si="387"/>
        <v>4.250219145082001</v>
      </c>
      <c r="W780" s="8">
        <v>0</v>
      </c>
      <c r="X780" s="15">
        <f t="shared" si="367"/>
        <v>1200</v>
      </c>
      <c r="Y780" s="8">
        <f t="shared" si="368"/>
        <v>0</v>
      </c>
      <c r="Z780" s="8">
        <f t="shared" si="369"/>
        <v>1259.4867960307165</v>
      </c>
      <c r="AA780" s="29">
        <f t="shared" si="362"/>
        <v>0</v>
      </c>
      <c r="AB780" s="8"/>
      <c r="AC780" s="8"/>
      <c r="AD780" s="8">
        <f t="shared" si="363"/>
        <v>0</v>
      </c>
      <c r="AE780" s="8">
        <f t="shared" si="364"/>
        <v>1200</v>
      </c>
      <c r="AF780" s="8">
        <f t="shared" si="370"/>
        <v>240.51320396928355</v>
      </c>
      <c r="AG780" s="16">
        <f t="shared" si="357"/>
        <v>1200</v>
      </c>
      <c r="AH780" s="29">
        <f t="shared" si="371"/>
        <v>70.533396786302731</v>
      </c>
      <c r="AI780" s="29">
        <f t="shared" si="372"/>
        <v>59.486796030716462</v>
      </c>
      <c r="AJ780" s="28">
        <f t="shared" si="365"/>
        <v>0.10512184578507748</v>
      </c>
      <c r="AK780" s="25">
        <f t="shared" si="358"/>
        <v>1.0512184578507748</v>
      </c>
      <c r="AL780" s="26">
        <f t="shared" si="366"/>
        <v>7.9477387168551212</v>
      </c>
    </row>
    <row r="781" spans="2:38" x14ac:dyDescent="0.3">
      <c r="B781" s="6">
        <v>7540</v>
      </c>
      <c r="C781" s="8">
        <f t="shared" si="373"/>
        <v>75.400000000000006</v>
      </c>
      <c r="D781" s="8">
        <f t="shared" si="374"/>
        <v>24974.573796314067</v>
      </c>
      <c r="E781" s="8">
        <f t="shared" si="375"/>
        <v>33.122776918191242</v>
      </c>
      <c r="F781" s="8">
        <f t="shared" si="376"/>
        <v>44.301714128080782</v>
      </c>
      <c r="G781" s="8">
        <f t="shared" si="359"/>
        <v>2.2250485660981263</v>
      </c>
      <c r="H781" s="8">
        <f t="shared" si="377"/>
        <v>29.482191763723147</v>
      </c>
      <c r="I781" s="7">
        <v>101325</v>
      </c>
      <c r="J781" s="8">
        <f t="shared" si="378"/>
        <v>12596040</v>
      </c>
      <c r="K781" s="8">
        <f t="shared" si="379"/>
        <v>9417600</v>
      </c>
      <c r="L781" s="8">
        <f t="shared" si="380"/>
        <v>1886927.6348767681</v>
      </c>
      <c r="M781" s="17">
        <f t="shared" si="360"/>
        <v>141207804.38388678</v>
      </c>
      <c r="N781" s="18">
        <f t="shared" si="381"/>
        <v>124.31324944485566</v>
      </c>
      <c r="O781" s="18">
        <f t="shared" si="382"/>
        <v>92.944485566247224</v>
      </c>
      <c r="P781" s="18">
        <f t="shared" si="383"/>
        <v>18.622527854692997</v>
      </c>
      <c r="Q781" s="18">
        <f t="shared" si="384"/>
        <v>1393.6126758834125</v>
      </c>
      <c r="R781" s="10">
        <f t="shared" si="385"/>
        <v>0</v>
      </c>
      <c r="S781" s="8">
        <f t="shared" si="361"/>
        <v>75.399999999999991</v>
      </c>
      <c r="T781" s="8">
        <f t="shared" si="386"/>
        <v>16.183286236437098</v>
      </c>
      <c r="U781" s="8">
        <v>0</v>
      </c>
      <c r="V781" s="8">
        <f t="shared" si="387"/>
        <v>4.2488231046333276</v>
      </c>
      <c r="W781" s="8">
        <v>0</v>
      </c>
      <c r="X781" s="15">
        <f t="shared" si="367"/>
        <v>1200</v>
      </c>
      <c r="Y781" s="8">
        <f t="shared" si="368"/>
        <v>0</v>
      </c>
      <c r="Z781" s="8">
        <f t="shared" si="369"/>
        <v>1259.565795759841</v>
      </c>
      <c r="AA781" s="29">
        <f t="shared" si="362"/>
        <v>0</v>
      </c>
      <c r="AB781" s="8"/>
      <c r="AC781" s="8"/>
      <c r="AD781" s="8">
        <f t="shared" si="363"/>
        <v>0</v>
      </c>
      <c r="AE781" s="8">
        <f t="shared" si="364"/>
        <v>1200</v>
      </c>
      <c r="AF781" s="8">
        <f t="shared" si="370"/>
        <v>240.43420424015906</v>
      </c>
      <c r="AG781" s="16">
        <f t="shared" si="357"/>
        <v>1200</v>
      </c>
      <c r="AH781" s="29">
        <f t="shared" si="371"/>
        <v>70.636913990035822</v>
      </c>
      <c r="AI781" s="29">
        <f t="shared" si="372"/>
        <v>59.565795759840931</v>
      </c>
      <c r="AJ781" s="28">
        <f t="shared" si="365"/>
        <v>0.10526144982994481</v>
      </c>
      <c r="AK781" s="25">
        <f t="shared" si="358"/>
        <v>1.0526144982994481</v>
      </c>
      <c r="AL781" s="26">
        <f t="shared" si="366"/>
        <v>7.9582781172143244</v>
      </c>
    </row>
    <row r="782" spans="2:38" x14ac:dyDescent="0.3">
      <c r="B782" s="6">
        <v>7550</v>
      </c>
      <c r="C782" s="8">
        <f t="shared" si="373"/>
        <v>75.5</v>
      </c>
      <c r="D782" s="8">
        <f t="shared" si="374"/>
        <v>25007.696573232253</v>
      </c>
      <c r="E782" s="8">
        <f t="shared" si="375"/>
        <v>33.122776918186531</v>
      </c>
      <c r="F782" s="8">
        <f t="shared" si="376"/>
        <v>44.30171412807448</v>
      </c>
      <c r="G782" s="8">
        <f t="shared" si="359"/>
        <v>2.2250485660981263</v>
      </c>
      <c r="H782" s="8">
        <f t="shared" si="377"/>
        <v>29.482191763721051</v>
      </c>
      <c r="I782" s="7">
        <v>101325</v>
      </c>
      <c r="J782" s="8">
        <f t="shared" si="378"/>
        <v>12596040</v>
      </c>
      <c r="K782" s="8">
        <f t="shared" si="379"/>
        <v>9417600</v>
      </c>
      <c r="L782" s="8">
        <f t="shared" si="380"/>
        <v>1886307.6450025993</v>
      </c>
      <c r="M782" s="17">
        <f t="shared" si="360"/>
        <v>141381644.31012535</v>
      </c>
      <c r="N782" s="18">
        <f t="shared" si="381"/>
        <v>124.31324944485566</v>
      </c>
      <c r="O782" s="18">
        <f t="shared" si="382"/>
        <v>92.944485566247224</v>
      </c>
      <c r="P782" s="18">
        <f t="shared" si="383"/>
        <v>18.616409030373543</v>
      </c>
      <c r="Q782" s="18">
        <f t="shared" si="384"/>
        <v>1395.3283425623031</v>
      </c>
      <c r="R782" s="10">
        <f t="shared" si="385"/>
        <v>0</v>
      </c>
      <c r="S782" s="8">
        <f t="shared" si="361"/>
        <v>75.499999999999986</v>
      </c>
      <c r="T782" s="8">
        <f t="shared" si="386"/>
        <v>16.183286236437098</v>
      </c>
      <c r="U782" s="8">
        <v>0</v>
      </c>
      <c r="V782" s="8">
        <f t="shared" si="387"/>
        <v>4.247427064184655</v>
      </c>
      <c r="W782" s="8">
        <v>0</v>
      </c>
      <c r="X782" s="15">
        <f t="shared" si="367"/>
        <v>1200</v>
      </c>
      <c r="Y782" s="8">
        <f t="shared" si="368"/>
        <v>0</v>
      </c>
      <c r="Z782" s="8">
        <f t="shared" si="369"/>
        <v>1259.6447954889654</v>
      </c>
      <c r="AA782" s="29">
        <f t="shared" si="362"/>
        <v>0</v>
      </c>
      <c r="AB782" s="8"/>
      <c r="AC782" s="8"/>
      <c r="AD782" s="8">
        <f t="shared" si="363"/>
        <v>0</v>
      </c>
      <c r="AE782" s="8">
        <f t="shared" si="364"/>
        <v>1200</v>
      </c>
      <c r="AF782" s="8">
        <f t="shared" si="370"/>
        <v>240.35520451103463</v>
      </c>
      <c r="AG782" s="16">
        <f t="shared" si="357"/>
        <v>1200</v>
      </c>
      <c r="AH782" s="29">
        <f t="shared" si="371"/>
        <v>70.740431193768856</v>
      </c>
      <c r="AI782" s="29">
        <f t="shared" si="372"/>
        <v>59.644795488965379</v>
      </c>
      <c r="AJ782" s="28">
        <f t="shared" si="365"/>
        <v>0.10540105387481209</v>
      </c>
      <c r="AK782" s="25">
        <f t="shared" si="358"/>
        <v>1.0540105387481209</v>
      </c>
      <c r="AL782" s="26">
        <f t="shared" si="366"/>
        <v>7.968817519384114</v>
      </c>
    </row>
    <row r="783" spans="2:38" x14ac:dyDescent="0.3">
      <c r="B783" s="6">
        <v>7560</v>
      </c>
      <c r="C783" s="8">
        <f t="shared" si="373"/>
        <v>75.600000000000009</v>
      </c>
      <c r="D783" s="8">
        <f t="shared" si="374"/>
        <v>25040.81935015045</v>
      </c>
      <c r="E783" s="8">
        <f t="shared" si="375"/>
        <v>33.122776918191242</v>
      </c>
      <c r="F783" s="8">
        <f t="shared" si="376"/>
        <v>44.301714128080782</v>
      </c>
      <c r="G783" s="8">
        <f t="shared" si="359"/>
        <v>2.2250485660981263</v>
      </c>
      <c r="H783" s="8">
        <f t="shared" si="377"/>
        <v>29.482191763723147</v>
      </c>
      <c r="I783" s="7">
        <v>101325</v>
      </c>
      <c r="J783" s="8">
        <f t="shared" si="378"/>
        <v>12596040</v>
      </c>
      <c r="K783" s="8">
        <f t="shared" si="379"/>
        <v>9417600</v>
      </c>
      <c r="L783" s="8">
        <f t="shared" si="380"/>
        <v>1885687.6551284306</v>
      </c>
      <c r="M783" s="17">
        <f t="shared" si="360"/>
        <v>141555484.23636395</v>
      </c>
      <c r="N783" s="18">
        <f t="shared" si="381"/>
        <v>124.31324944485566</v>
      </c>
      <c r="O783" s="18">
        <f t="shared" si="382"/>
        <v>92.944485566247224</v>
      </c>
      <c r="P783" s="18">
        <f t="shared" si="383"/>
        <v>18.610290206054088</v>
      </c>
      <c r="Q783" s="18">
        <f t="shared" si="384"/>
        <v>1397.0440092411936</v>
      </c>
      <c r="R783" s="10">
        <f t="shared" si="385"/>
        <v>0</v>
      </c>
      <c r="S783" s="8">
        <f t="shared" si="361"/>
        <v>75.59999999999998</v>
      </c>
      <c r="T783" s="8">
        <f t="shared" si="386"/>
        <v>16.183286236437098</v>
      </c>
      <c r="U783" s="8">
        <v>0</v>
      </c>
      <c r="V783" s="8">
        <f t="shared" si="387"/>
        <v>4.2460310237359815</v>
      </c>
      <c r="W783" s="8">
        <v>0</v>
      </c>
      <c r="X783" s="15">
        <f t="shared" si="367"/>
        <v>1200</v>
      </c>
      <c r="Y783" s="8">
        <f t="shared" si="368"/>
        <v>0</v>
      </c>
      <c r="Z783" s="8">
        <f t="shared" si="369"/>
        <v>1259.7237952180899</v>
      </c>
      <c r="AA783" s="29">
        <f t="shared" si="362"/>
        <v>0</v>
      </c>
      <c r="AB783" s="8"/>
      <c r="AC783" s="8"/>
      <c r="AD783" s="8">
        <f t="shared" si="363"/>
        <v>0</v>
      </c>
      <c r="AE783" s="8">
        <f t="shared" si="364"/>
        <v>1200</v>
      </c>
      <c r="AF783" s="8">
        <f t="shared" si="370"/>
        <v>240.27620478191017</v>
      </c>
      <c r="AG783" s="16">
        <f t="shared" si="357"/>
        <v>1200</v>
      </c>
      <c r="AH783" s="29">
        <f t="shared" si="371"/>
        <v>70.843948397501933</v>
      </c>
      <c r="AI783" s="29">
        <f t="shared" si="372"/>
        <v>59.723795218089847</v>
      </c>
      <c r="AJ783" s="28">
        <f t="shared" si="365"/>
        <v>0.10554065791967943</v>
      </c>
      <c r="AK783" s="25">
        <f t="shared" si="358"/>
        <v>1.0554065791967941</v>
      </c>
      <c r="AL783" s="26">
        <f t="shared" si="366"/>
        <v>7.9793569233573063</v>
      </c>
    </row>
    <row r="784" spans="2:38" x14ac:dyDescent="0.3">
      <c r="B784" s="6">
        <v>7570</v>
      </c>
      <c r="C784" s="8">
        <f t="shared" si="373"/>
        <v>75.7</v>
      </c>
      <c r="D784" s="8">
        <f t="shared" si="374"/>
        <v>25073.942127068633</v>
      </c>
      <c r="E784" s="8">
        <f t="shared" si="375"/>
        <v>33.122776918186531</v>
      </c>
      <c r="F784" s="8">
        <f t="shared" si="376"/>
        <v>44.30171412807448</v>
      </c>
      <c r="G784" s="8">
        <f t="shared" si="359"/>
        <v>2.2250485660981263</v>
      </c>
      <c r="H784" s="8">
        <f t="shared" si="377"/>
        <v>29.482191763721051</v>
      </c>
      <c r="I784" s="7">
        <v>101325</v>
      </c>
      <c r="J784" s="8">
        <f t="shared" si="378"/>
        <v>12596040</v>
      </c>
      <c r="K784" s="8">
        <f t="shared" si="379"/>
        <v>9417600</v>
      </c>
      <c r="L784" s="8">
        <f t="shared" si="380"/>
        <v>1885067.6652542618</v>
      </c>
      <c r="M784" s="17">
        <f t="shared" si="360"/>
        <v>141729324.16260251</v>
      </c>
      <c r="N784" s="18">
        <f t="shared" si="381"/>
        <v>124.31324944485566</v>
      </c>
      <c r="O784" s="18">
        <f t="shared" si="382"/>
        <v>92.944485566247224</v>
      </c>
      <c r="P784" s="18">
        <f t="shared" si="383"/>
        <v>18.604171381734634</v>
      </c>
      <c r="Q784" s="18">
        <f t="shared" si="384"/>
        <v>1398.759675920084</v>
      </c>
      <c r="R784" s="10">
        <f t="shared" si="385"/>
        <v>0</v>
      </c>
      <c r="S784" s="8">
        <f t="shared" si="361"/>
        <v>75.699999999999974</v>
      </c>
      <c r="T784" s="8">
        <f t="shared" si="386"/>
        <v>16.183286236437098</v>
      </c>
      <c r="U784" s="8">
        <v>0</v>
      </c>
      <c r="V784" s="8">
        <f t="shared" si="387"/>
        <v>4.2446349832873089</v>
      </c>
      <c r="W784" s="8">
        <v>0</v>
      </c>
      <c r="X784" s="15">
        <f t="shared" si="367"/>
        <v>1200</v>
      </c>
      <c r="Y784" s="8">
        <f t="shared" si="368"/>
        <v>0</v>
      </c>
      <c r="Z784" s="8">
        <f t="shared" si="369"/>
        <v>1259.8027949472144</v>
      </c>
      <c r="AA784" s="29">
        <f t="shared" si="362"/>
        <v>0</v>
      </c>
      <c r="AB784" s="8"/>
      <c r="AC784" s="8"/>
      <c r="AD784" s="8">
        <f t="shared" si="363"/>
        <v>0</v>
      </c>
      <c r="AE784" s="8">
        <f t="shared" si="364"/>
        <v>1200</v>
      </c>
      <c r="AF784" s="8">
        <f t="shared" si="370"/>
        <v>240.1972050527857</v>
      </c>
      <c r="AG784" s="16">
        <f t="shared" si="357"/>
        <v>1200</v>
      </c>
      <c r="AH784" s="29">
        <f t="shared" si="371"/>
        <v>70.947465601234981</v>
      </c>
      <c r="AI784" s="29">
        <f t="shared" si="372"/>
        <v>59.802794947214295</v>
      </c>
      <c r="AJ784" s="28">
        <f t="shared" si="365"/>
        <v>0.1056802619645467</v>
      </c>
      <c r="AK784" s="25">
        <f t="shared" si="358"/>
        <v>1.056802619645467</v>
      </c>
      <c r="AL784" s="26">
        <f t="shared" si="366"/>
        <v>7.9898963291267551</v>
      </c>
    </row>
    <row r="785" spans="2:38" x14ac:dyDescent="0.3">
      <c r="B785" s="6">
        <v>7580</v>
      </c>
      <c r="C785" s="8">
        <f t="shared" si="373"/>
        <v>75.8</v>
      </c>
      <c r="D785" s="8">
        <f t="shared" si="374"/>
        <v>25107.064903986819</v>
      </c>
      <c r="E785" s="8">
        <f t="shared" si="375"/>
        <v>33.122776918186531</v>
      </c>
      <c r="F785" s="8">
        <f t="shared" si="376"/>
        <v>44.30171412807448</v>
      </c>
      <c r="G785" s="8">
        <f t="shared" si="359"/>
        <v>2.2250485660981263</v>
      </c>
      <c r="H785" s="8">
        <f t="shared" si="377"/>
        <v>29.482191763721051</v>
      </c>
      <c r="I785" s="7">
        <v>101325</v>
      </c>
      <c r="J785" s="8">
        <f t="shared" si="378"/>
        <v>12596040</v>
      </c>
      <c r="K785" s="8">
        <f t="shared" si="379"/>
        <v>9417600</v>
      </c>
      <c r="L785" s="8">
        <f t="shared" si="380"/>
        <v>1884447.675380093</v>
      </c>
      <c r="M785" s="17">
        <f t="shared" si="360"/>
        <v>141903164.08884108</v>
      </c>
      <c r="N785" s="18">
        <f t="shared" si="381"/>
        <v>124.31324944485566</v>
      </c>
      <c r="O785" s="18">
        <f t="shared" si="382"/>
        <v>92.944485566247224</v>
      </c>
      <c r="P785" s="18">
        <f t="shared" si="383"/>
        <v>18.59805255741518</v>
      </c>
      <c r="Q785" s="18">
        <f t="shared" si="384"/>
        <v>1400.4753425989743</v>
      </c>
      <c r="R785" s="10">
        <f t="shared" si="385"/>
        <v>0</v>
      </c>
      <c r="S785" s="8">
        <f t="shared" si="361"/>
        <v>75.799999999999969</v>
      </c>
      <c r="T785" s="8">
        <f t="shared" si="386"/>
        <v>16.183286236437098</v>
      </c>
      <c r="U785" s="8">
        <v>0</v>
      </c>
      <c r="V785" s="8">
        <f t="shared" si="387"/>
        <v>4.2432389428386355</v>
      </c>
      <c r="W785" s="8">
        <v>0</v>
      </c>
      <c r="X785" s="15">
        <f t="shared" si="367"/>
        <v>1200</v>
      </c>
      <c r="Y785" s="8">
        <f t="shared" si="368"/>
        <v>0</v>
      </c>
      <c r="Z785" s="8">
        <f t="shared" si="369"/>
        <v>1259.8817946763388</v>
      </c>
      <c r="AA785" s="29">
        <f t="shared" si="362"/>
        <v>0</v>
      </c>
      <c r="AB785" s="8"/>
      <c r="AC785" s="8"/>
      <c r="AD785" s="8">
        <f t="shared" si="363"/>
        <v>0</v>
      </c>
      <c r="AE785" s="8">
        <f t="shared" si="364"/>
        <v>1200</v>
      </c>
      <c r="AF785" s="8">
        <f t="shared" si="370"/>
        <v>240.11820532366124</v>
      </c>
      <c r="AG785" s="16">
        <f t="shared" si="357"/>
        <v>1200</v>
      </c>
      <c r="AH785" s="29">
        <f t="shared" si="371"/>
        <v>71.050982804968029</v>
      </c>
      <c r="AI785" s="29">
        <f t="shared" si="372"/>
        <v>59.881794676338764</v>
      </c>
      <c r="AJ785" s="28">
        <f t="shared" si="365"/>
        <v>0.10581986600941401</v>
      </c>
      <c r="AK785" s="25">
        <f t="shared" si="358"/>
        <v>1.0581986600941402</v>
      </c>
      <c r="AL785" s="26">
        <f t="shared" si="366"/>
        <v>8.0004357366853522</v>
      </c>
    </row>
    <row r="786" spans="2:38" x14ac:dyDescent="0.3">
      <c r="B786" s="6">
        <v>7590</v>
      </c>
      <c r="C786" s="8">
        <f t="shared" si="373"/>
        <v>75.900000000000006</v>
      </c>
      <c r="D786" s="8">
        <f t="shared" si="374"/>
        <v>25140.187680905012</v>
      </c>
      <c r="E786" s="8">
        <f t="shared" si="375"/>
        <v>33.122776918191242</v>
      </c>
      <c r="F786" s="8">
        <f t="shared" si="376"/>
        <v>44.301714128080782</v>
      </c>
      <c r="G786" s="8">
        <f t="shared" si="359"/>
        <v>2.2250485660981263</v>
      </c>
      <c r="H786" s="8">
        <f t="shared" si="377"/>
        <v>29.482191763723147</v>
      </c>
      <c r="I786" s="7">
        <v>101325</v>
      </c>
      <c r="J786" s="8">
        <f t="shared" si="378"/>
        <v>12596040</v>
      </c>
      <c r="K786" s="8">
        <f t="shared" si="379"/>
        <v>9417600</v>
      </c>
      <c r="L786" s="8">
        <f t="shared" si="380"/>
        <v>1883827.6855059243</v>
      </c>
      <c r="M786" s="17">
        <f t="shared" si="360"/>
        <v>142077004.01507968</v>
      </c>
      <c r="N786" s="18">
        <f t="shared" si="381"/>
        <v>124.31324944485566</v>
      </c>
      <c r="O786" s="18">
        <f t="shared" si="382"/>
        <v>92.944485566247224</v>
      </c>
      <c r="P786" s="18">
        <f t="shared" si="383"/>
        <v>18.591933733095726</v>
      </c>
      <c r="Q786" s="18">
        <f t="shared" si="384"/>
        <v>1402.1910092778651</v>
      </c>
      <c r="R786" s="10">
        <f t="shared" si="385"/>
        <v>0</v>
      </c>
      <c r="S786" s="8">
        <f t="shared" si="361"/>
        <v>75.899999999999963</v>
      </c>
      <c r="T786" s="8">
        <f t="shared" si="386"/>
        <v>16.183286236437098</v>
      </c>
      <c r="U786" s="8">
        <v>0</v>
      </c>
      <c r="V786" s="8">
        <f t="shared" si="387"/>
        <v>4.2418429023899629</v>
      </c>
      <c r="W786" s="8">
        <v>0</v>
      </c>
      <c r="X786" s="15">
        <f t="shared" si="367"/>
        <v>1200</v>
      </c>
      <c r="Y786" s="8">
        <f t="shared" si="368"/>
        <v>0</v>
      </c>
      <c r="Z786" s="8">
        <f t="shared" si="369"/>
        <v>1259.9607944054633</v>
      </c>
      <c r="AA786" s="29">
        <f t="shared" si="362"/>
        <v>0</v>
      </c>
      <c r="AB786" s="8"/>
      <c r="AC786" s="8"/>
      <c r="AD786" s="8">
        <f t="shared" si="363"/>
        <v>0</v>
      </c>
      <c r="AE786" s="8">
        <f t="shared" si="364"/>
        <v>1200</v>
      </c>
      <c r="AF786" s="8">
        <f t="shared" si="370"/>
        <v>240.03920559453678</v>
      </c>
      <c r="AG786" s="16">
        <f t="shared" si="357"/>
        <v>1200</v>
      </c>
      <c r="AH786" s="29">
        <f t="shared" si="371"/>
        <v>71.154500008701092</v>
      </c>
      <c r="AI786" s="29">
        <f t="shared" si="372"/>
        <v>59.960794405463226</v>
      </c>
      <c r="AJ786" s="28">
        <f t="shared" si="365"/>
        <v>0.10595947005428132</v>
      </c>
      <c r="AK786" s="25">
        <f t="shared" si="358"/>
        <v>1.0595947005428132</v>
      </c>
      <c r="AL786" s="26">
        <f t="shared" si="366"/>
        <v>8.0109751460260252</v>
      </c>
    </row>
    <row r="787" spans="2:38" x14ac:dyDescent="0.3">
      <c r="B787" s="6">
        <v>7600</v>
      </c>
      <c r="C787" s="8">
        <f t="shared" si="373"/>
        <v>76</v>
      </c>
      <c r="D787" s="8">
        <f t="shared" si="374"/>
        <v>25173.310457823198</v>
      </c>
      <c r="E787" s="8">
        <f t="shared" si="375"/>
        <v>33.122776918186531</v>
      </c>
      <c r="F787" s="8">
        <f t="shared" si="376"/>
        <v>44.30171412807448</v>
      </c>
      <c r="G787" s="8">
        <f t="shared" si="359"/>
        <v>2.2250485660981263</v>
      </c>
      <c r="H787" s="8">
        <f t="shared" si="377"/>
        <v>29.482191763721051</v>
      </c>
      <c r="I787" s="7">
        <v>101325</v>
      </c>
      <c r="J787" s="8">
        <f t="shared" si="378"/>
        <v>12596040</v>
      </c>
      <c r="K787" s="8">
        <f t="shared" si="379"/>
        <v>9417600</v>
      </c>
      <c r="L787" s="8">
        <f t="shared" si="380"/>
        <v>1883207.6956317555</v>
      </c>
      <c r="M787" s="17">
        <f t="shared" si="360"/>
        <v>142250843.94131824</v>
      </c>
      <c r="N787" s="18">
        <f t="shared" si="381"/>
        <v>124.31324944485566</v>
      </c>
      <c r="O787" s="18">
        <f t="shared" si="382"/>
        <v>92.944485566247224</v>
      </c>
      <c r="P787" s="18">
        <f t="shared" si="383"/>
        <v>18.585814908776271</v>
      </c>
      <c r="Q787" s="18">
        <f t="shared" si="384"/>
        <v>1403.9066759567554</v>
      </c>
      <c r="R787" s="10">
        <f t="shared" si="385"/>
        <v>0</v>
      </c>
      <c r="S787" s="8">
        <f t="shared" si="361"/>
        <v>75.999999999999957</v>
      </c>
      <c r="T787" s="8">
        <f t="shared" si="386"/>
        <v>16.183286236437098</v>
      </c>
      <c r="U787" s="8">
        <v>0</v>
      </c>
      <c r="V787" s="8">
        <f t="shared" si="387"/>
        <v>4.2404468619412894</v>
      </c>
      <c r="W787" s="8">
        <v>0</v>
      </c>
      <c r="X787" s="15">
        <f t="shared" si="367"/>
        <v>1200</v>
      </c>
      <c r="Y787" s="8">
        <f t="shared" si="368"/>
        <v>0</v>
      </c>
      <c r="Z787" s="8">
        <f t="shared" si="369"/>
        <v>1260.0397941345877</v>
      </c>
      <c r="AA787" s="29">
        <f t="shared" si="362"/>
        <v>0</v>
      </c>
      <c r="AB787" s="8"/>
      <c r="AC787" s="8"/>
      <c r="AD787" s="8">
        <f t="shared" si="363"/>
        <v>0</v>
      </c>
      <c r="AE787" s="8">
        <f t="shared" si="364"/>
        <v>1200</v>
      </c>
      <c r="AF787" s="8">
        <f t="shared" si="370"/>
        <v>239.96020586541232</v>
      </c>
      <c r="AG787" s="16">
        <f t="shared" si="357"/>
        <v>1200</v>
      </c>
      <c r="AH787" s="29">
        <f t="shared" si="371"/>
        <v>71.25801721243414</v>
      </c>
      <c r="AI787" s="29">
        <f t="shared" si="372"/>
        <v>60.039794134587673</v>
      </c>
      <c r="AJ787" s="28">
        <f t="shared" si="365"/>
        <v>0.10609907409914861</v>
      </c>
      <c r="AK787" s="25">
        <f t="shared" si="358"/>
        <v>1.060990740991486</v>
      </c>
      <c r="AL787" s="26">
        <f t="shared" si="366"/>
        <v>8.0215145571417423</v>
      </c>
    </row>
    <row r="788" spans="2:38" x14ac:dyDescent="0.3">
      <c r="B788" s="6">
        <v>7610</v>
      </c>
      <c r="C788" s="8">
        <f t="shared" si="373"/>
        <v>76.100000000000009</v>
      </c>
      <c r="D788" s="8">
        <f t="shared" si="374"/>
        <v>25206.433234741391</v>
      </c>
      <c r="E788" s="8">
        <f t="shared" si="375"/>
        <v>33.122776918191242</v>
      </c>
      <c r="F788" s="8">
        <f t="shared" si="376"/>
        <v>44.301714128080782</v>
      </c>
      <c r="G788" s="8">
        <f t="shared" si="359"/>
        <v>2.2250485660981263</v>
      </c>
      <c r="H788" s="8">
        <f t="shared" si="377"/>
        <v>29.482191763723147</v>
      </c>
      <c r="I788" s="7">
        <v>101325</v>
      </c>
      <c r="J788" s="8">
        <f t="shared" si="378"/>
        <v>12596040</v>
      </c>
      <c r="K788" s="8">
        <f t="shared" si="379"/>
        <v>9417600</v>
      </c>
      <c r="L788" s="8">
        <f t="shared" si="380"/>
        <v>1882587.7057575868</v>
      </c>
      <c r="M788" s="17">
        <f t="shared" si="360"/>
        <v>142424683.86755684</v>
      </c>
      <c r="N788" s="18">
        <f t="shared" si="381"/>
        <v>124.31324944485566</v>
      </c>
      <c r="O788" s="18">
        <f t="shared" si="382"/>
        <v>92.944485566247224</v>
      </c>
      <c r="P788" s="18">
        <f t="shared" si="383"/>
        <v>18.579696084456813</v>
      </c>
      <c r="Q788" s="18">
        <f t="shared" si="384"/>
        <v>1405.6223426356462</v>
      </c>
      <c r="R788" s="10">
        <f t="shared" si="385"/>
        <v>0</v>
      </c>
      <c r="S788" s="8">
        <f t="shared" si="361"/>
        <v>76.099999999999952</v>
      </c>
      <c r="T788" s="8">
        <f t="shared" si="386"/>
        <v>16.183286236437098</v>
      </c>
      <c r="U788" s="8">
        <v>0</v>
      </c>
      <c r="V788" s="8">
        <f t="shared" si="387"/>
        <v>4.2390508214926168</v>
      </c>
      <c r="W788" s="8">
        <v>0</v>
      </c>
      <c r="X788" s="15">
        <f t="shared" si="367"/>
        <v>1200</v>
      </c>
      <c r="Y788" s="8">
        <f t="shared" si="368"/>
        <v>0</v>
      </c>
      <c r="Z788" s="8">
        <f t="shared" si="369"/>
        <v>1260.1187938637122</v>
      </c>
      <c r="AA788" s="29">
        <f t="shared" si="362"/>
        <v>0</v>
      </c>
      <c r="AB788" s="8"/>
      <c r="AC788" s="8"/>
      <c r="AD788" s="8">
        <f t="shared" si="363"/>
        <v>0</v>
      </c>
      <c r="AE788" s="8">
        <f t="shared" si="364"/>
        <v>1200</v>
      </c>
      <c r="AF788" s="8">
        <f t="shared" si="370"/>
        <v>239.88120613628786</v>
      </c>
      <c r="AG788" s="16">
        <f t="shared" si="357"/>
        <v>1200</v>
      </c>
      <c r="AH788" s="29">
        <f t="shared" si="371"/>
        <v>71.361534416167217</v>
      </c>
      <c r="AI788" s="29">
        <f t="shared" si="372"/>
        <v>60.118793863712142</v>
      </c>
      <c r="AJ788" s="28">
        <f t="shared" si="365"/>
        <v>0.10623867814401593</v>
      </c>
      <c r="AK788" s="25">
        <f t="shared" si="358"/>
        <v>1.0623867814401593</v>
      </c>
      <c r="AL788" s="26">
        <f t="shared" si="366"/>
        <v>8.0320539700255065</v>
      </c>
    </row>
    <row r="789" spans="2:38" x14ac:dyDescent="0.3">
      <c r="B789" s="6">
        <v>7620</v>
      </c>
      <c r="C789" s="8">
        <f t="shared" si="373"/>
        <v>76.2</v>
      </c>
      <c r="D789" s="8">
        <f t="shared" si="374"/>
        <v>25239.556011659573</v>
      </c>
      <c r="E789" s="8">
        <f t="shared" si="375"/>
        <v>33.122776918186531</v>
      </c>
      <c r="F789" s="8">
        <f t="shared" si="376"/>
        <v>44.30171412807448</v>
      </c>
      <c r="G789" s="8">
        <f t="shared" si="359"/>
        <v>2.2250485660981263</v>
      </c>
      <c r="H789" s="8">
        <f t="shared" si="377"/>
        <v>29.482191763721051</v>
      </c>
      <c r="I789" s="7">
        <v>101325</v>
      </c>
      <c r="J789" s="8">
        <f t="shared" si="378"/>
        <v>12596040</v>
      </c>
      <c r="K789" s="8">
        <f t="shared" si="379"/>
        <v>9417600</v>
      </c>
      <c r="L789" s="8">
        <f t="shared" si="380"/>
        <v>1881967.715883418</v>
      </c>
      <c r="M789" s="17">
        <f t="shared" si="360"/>
        <v>142598523.79379541</v>
      </c>
      <c r="N789" s="18">
        <f t="shared" si="381"/>
        <v>124.31324944485566</v>
      </c>
      <c r="O789" s="18">
        <f t="shared" si="382"/>
        <v>92.944485566247224</v>
      </c>
      <c r="P789" s="18">
        <f t="shared" si="383"/>
        <v>18.573577260137359</v>
      </c>
      <c r="Q789" s="18">
        <f t="shared" si="384"/>
        <v>1407.3380093145365</v>
      </c>
      <c r="R789" s="10">
        <f t="shared" si="385"/>
        <v>0</v>
      </c>
      <c r="S789" s="8">
        <f t="shared" si="361"/>
        <v>76.199999999999946</v>
      </c>
      <c r="T789" s="8">
        <f t="shared" si="386"/>
        <v>16.183286236437098</v>
      </c>
      <c r="U789" s="8">
        <v>0</v>
      </c>
      <c r="V789" s="8">
        <f t="shared" si="387"/>
        <v>4.2376547810439433</v>
      </c>
      <c r="W789" s="8">
        <v>0</v>
      </c>
      <c r="X789" s="15">
        <f t="shared" si="367"/>
        <v>1200</v>
      </c>
      <c r="Y789" s="8">
        <f t="shared" si="368"/>
        <v>0</v>
      </c>
      <c r="Z789" s="8">
        <f t="shared" si="369"/>
        <v>1260.1977935928367</v>
      </c>
      <c r="AA789" s="29">
        <f t="shared" si="362"/>
        <v>0</v>
      </c>
      <c r="AB789" s="8"/>
      <c r="AC789" s="8"/>
      <c r="AD789" s="8">
        <f t="shared" si="363"/>
        <v>0</v>
      </c>
      <c r="AE789" s="8">
        <f t="shared" si="364"/>
        <v>1200</v>
      </c>
      <c r="AF789" s="8">
        <f t="shared" si="370"/>
        <v>239.8022064071634</v>
      </c>
      <c r="AG789" s="16">
        <f t="shared" si="357"/>
        <v>1200</v>
      </c>
      <c r="AH789" s="29">
        <f t="shared" si="371"/>
        <v>71.465051619900265</v>
      </c>
      <c r="AI789" s="29">
        <f t="shared" si="372"/>
        <v>60.197793592836589</v>
      </c>
      <c r="AJ789" s="28">
        <f t="shared" si="365"/>
        <v>0.10637828218888322</v>
      </c>
      <c r="AK789" s="25">
        <f t="shared" si="358"/>
        <v>1.0637828218888321</v>
      </c>
      <c r="AL789" s="26">
        <f t="shared" si="366"/>
        <v>8.0425933846703579</v>
      </c>
    </row>
    <row r="790" spans="2:38" x14ac:dyDescent="0.3">
      <c r="B790" s="6">
        <v>7630</v>
      </c>
      <c r="C790" s="8">
        <f t="shared" si="373"/>
        <v>76.3</v>
      </c>
      <c r="D790" s="8">
        <f t="shared" si="374"/>
        <v>25272.678788577759</v>
      </c>
      <c r="E790" s="8">
        <f t="shared" si="375"/>
        <v>33.122776918186531</v>
      </c>
      <c r="F790" s="8">
        <f t="shared" si="376"/>
        <v>44.30171412807448</v>
      </c>
      <c r="G790" s="8">
        <f t="shared" si="359"/>
        <v>2.2250485660981263</v>
      </c>
      <c r="H790" s="8">
        <f t="shared" si="377"/>
        <v>29.482191763721051</v>
      </c>
      <c r="I790" s="7">
        <v>101325</v>
      </c>
      <c r="J790" s="8">
        <f t="shared" si="378"/>
        <v>12596040</v>
      </c>
      <c r="K790" s="8">
        <f t="shared" si="379"/>
        <v>9417600</v>
      </c>
      <c r="L790" s="8">
        <f t="shared" si="380"/>
        <v>1881347.7260092492</v>
      </c>
      <c r="M790" s="17">
        <f t="shared" si="360"/>
        <v>142772363.72003397</v>
      </c>
      <c r="N790" s="18">
        <f t="shared" si="381"/>
        <v>124.31324944485566</v>
      </c>
      <c r="O790" s="18">
        <f t="shared" si="382"/>
        <v>92.944485566247224</v>
      </c>
      <c r="P790" s="18">
        <f t="shared" si="383"/>
        <v>18.567458435817905</v>
      </c>
      <c r="Q790" s="18">
        <f t="shared" si="384"/>
        <v>1409.0536759934269</v>
      </c>
      <c r="R790" s="10">
        <f t="shared" si="385"/>
        <v>0</v>
      </c>
      <c r="S790" s="8">
        <f t="shared" si="361"/>
        <v>76.29999999999994</v>
      </c>
      <c r="T790" s="8">
        <f t="shared" si="386"/>
        <v>16.183286236437098</v>
      </c>
      <c r="U790" s="8">
        <v>0</v>
      </c>
      <c r="V790" s="8">
        <f t="shared" si="387"/>
        <v>4.2362587405952707</v>
      </c>
      <c r="W790" s="8">
        <v>0</v>
      </c>
      <c r="X790" s="15">
        <f t="shared" si="367"/>
        <v>1200</v>
      </c>
      <c r="Y790" s="8">
        <f t="shared" si="368"/>
        <v>0</v>
      </c>
      <c r="Z790" s="8">
        <f t="shared" si="369"/>
        <v>1260.2767933219611</v>
      </c>
      <c r="AA790" s="29">
        <f t="shared" si="362"/>
        <v>0</v>
      </c>
      <c r="AB790" s="8"/>
      <c r="AC790" s="8"/>
      <c r="AD790" s="8">
        <f t="shared" si="363"/>
        <v>0</v>
      </c>
      <c r="AE790" s="8">
        <f t="shared" si="364"/>
        <v>1200</v>
      </c>
      <c r="AF790" s="8">
        <f t="shared" si="370"/>
        <v>239.72320667803896</v>
      </c>
      <c r="AG790" s="16">
        <f t="shared" si="357"/>
        <v>1200</v>
      </c>
      <c r="AH790" s="29">
        <f t="shared" si="371"/>
        <v>71.568568823633314</v>
      </c>
      <c r="AI790" s="29">
        <f t="shared" si="372"/>
        <v>60.276793321961044</v>
      </c>
      <c r="AJ790" s="28">
        <f t="shared" si="365"/>
        <v>0.10651788623375051</v>
      </c>
      <c r="AK790" s="25">
        <f t="shared" si="358"/>
        <v>1.0651788623375051</v>
      </c>
      <c r="AL790" s="26">
        <f t="shared" si="366"/>
        <v>8.0531328010693741</v>
      </c>
    </row>
    <row r="791" spans="2:38" x14ac:dyDescent="0.3">
      <c r="B791" s="6">
        <v>7640</v>
      </c>
      <c r="C791" s="8">
        <f t="shared" si="373"/>
        <v>76.400000000000006</v>
      </c>
      <c r="D791" s="8">
        <f t="shared" si="374"/>
        <v>25305.801565495956</v>
      </c>
      <c r="E791" s="8">
        <f t="shared" si="375"/>
        <v>33.122776918191242</v>
      </c>
      <c r="F791" s="8">
        <f t="shared" si="376"/>
        <v>44.301714128080782</v>
      </c>
      <c r="G791" s="8">
        <f t="shared" si="359"/>
        <v>2.2250485660981263</v>
      </c>
      <c r="H791" s="8">
        <f t="shared" si="377"/>
        <v>29.482191763723147</v>
      </c>
      <c r="I791" s="7">
        <v>101325</v>
      </c>
      <c r="J791" s="8">
        <f t="shared" si="378"/>
        <v>12596040</v>
      </c>
      <c r="K791" s="8">
        <f t="shared" si="379"/>
        <v>9417600</v>
      </c>
      <c r="L791" s="8">
        <f t="shared" si="380"/>
        <v>1880727.7361350802</v>
      </c>
      <c r="M791" s="17">
        <f t="shared" si="360"/>
        <v>142946203.64627257</v>
      </c>
      <c r="N791" s="18">
        <f t="shared" si="381"/>
        <v>124.31324944485566</v>
      </c>
      <c r="O791" s="18">
        <f t="shared" si="382"/>
        <v>92.944485566247224</v>
      </c>
      <c r="P791" s="18">
        <f t="shared" si="383"/>
        <v>18.561339611498447</v>
      </c>
      <c r="Q791" s="18">
        <f t="shared" si="384"/>
        <v>1410.7693426723174</v>
      </c>
      <c r="R791" s="10">
        <f t="shared" si="385"/>
        <v>0</v>
      </c>
      <c r="S791" s="8">
        <f t="shared" si="361"/>
        <v>76.399999999999935</v>
      </c>
      <c r="T791" s="8">
        <f t="shared" si="386"/>
        <v>16.183286236437098</v>
      </c>
      <c r="U791" s="8">
        <v>0</v>
      </c>
      <c r="V791" s="8">
        <f t="shared" si="387"/>
        <v>4.2348627001465973</v>
      </c>
      <c r="W791" s="8">
        <v>0</v>
      </c>
      <c r="X791" s="15">
        <f t="shared" si="367"/>
        <v>1200</v>
      </c>
      <c r="Y791" s="8">
        <f t="shared" si="368"/>
        <v>0</v>
      </c>
      <c r="Z791" s="8">
        <f t="shared" si="369"/>
        <v>1260.3557930510856</v>
      </c>
      <c r="AA791" s="29">
        <f t="shared" si="362"/>
        <v>0</v>
      </c>
      <c r="AB791" s="8"/>
      <c r="AC791" s="8"/>
      <c r="AD791" s="8">
        <f t="shared" si="363"/>
        <v>0</v>
      </c>
      <c r="AE791" s="8">
        <f t="shared" si="364"/>
        <v>1200</v>
      </c>
      <c r="AF791" s="8">
        <f t="shared" si="370"/>
        <v>239.64420694891447</v>
      </c>
      <c r="AG791" s="16">
        <f t="shared" si="357"/>
        <v>1200</v>
      </c>
      <c r="AH791" s="29">
        <f t="shared" si="371"/>
        <v>71.672086027366376</v>
      </c>
      <c r="AI791" s="29">
        <f t="shared" si="372"/>
        <v>60.35579305108552</v>
      </c>
      <c r="AJ791" s="28">
        <f t="shared" si="365"/>
        <v>0.10665749027861783</v>
      </c>
      <c r="AK791" s="25">
        <f t="shared" si="358"/>
        <v>1.0665749027861784</v>
      </c>
      <c r="AL791" s="26">
        <f t="shared" si="366"/>
        <v>8.0636722192156665</v>
      </c>
    </row>
    <row r="792" spans="2:38" x14ac:dyDescent="0.3">
      <c r="B792" s="6">
        <v>7650</v>
      </c>
      <c r="C792" s="8">
        <f t="shared" si="373"/>
        <v>76.5</v>
      </c>
      <c r="D792" s="8">
        <f t="shared" si="374"/>
        <v>25338.924342414139</v>
      </c>
      <c r="E792" s="8">
        <f t="shared" si="375"/>
        <v>33.122776918186531</v>
      </c>
      <c r="F792" s="8">
        <f t="shared" si="376"/>
        <v>44.30171412807448</v>
      </c>
      <c r="G792" s="8">
        <f t="shared" si="359"/>
        <v>2.2250485660981263</v>
      </c>
      <c r="H792" s="8">
        <f t="shared" si="377"/>
        <v>29.482191763721051</v>
      </c>
      <c r="I792" s="7">
        <v>101325</v>
      </c>
      <c r="J792" s="8">
        <f t="shared" si="378"/>
        <v>12596040</v>
      </c>
      <c r="K792" s="8">
        <f t="shared" si="379"/>
        <v>9417600</v>
      </c>
      <c r="L792" s="8">
        <f t="shared" si="380"/>
        <v>1880107.7462609115</v>
      </c>
      <c r="M792" s="17">
        <f t="shared" si="360"/>
        <v>143120043.57251114</v>
      </c>
      <c r="N792" s="18">
        <f t="shared" si="381"/>
        <v>124.31324944485566</v>
      </c>
      <c r="O792" s="18">
        <f t="shared" si="382"/>
        <v>92.944485566247224</v>
      </c>
      <c r="P792" s="18">
        <f t="shared" si="383"/>
        <v>18.555220787178992</v>
      </c>
      <c r="Q792" s="18">
        <f t="shared" si="384"/>
        <v>1412.485009351208</v>
      </c>
      <c r="R792" s="10">
        <f t="shared" si="385"/>
        <v>0</v>
      </c>
      <c r="S792" s="8">
        <f t="shared" si="361"/>
        <v>76.499999999999929</v>
      </c>
      <c r="T792" s="8">
        <f t="shared" si="386"/>
        <v>16.183286236437098</v>
      </c>
      <c r="U792" s="8">
        <v>0</v>
      </c>
      <c r="V792" s="8">
        <f t="shared" si="387"/>
        <v>4.2334666596979247</v>
      </c>
      <c r="W792" s="8">
        <v>0</v>
      </c>
      <c r="X792" s="15">
        <f t="shared" si="367"/>
        <v>1200</v>
      </c>
      <c r="Y792" s="8">
        <f t="shared" si="368"/>
        <v>0</v>
      </c>
      <c r="Z792" s="8">
        <f t="shared" si="369"/>
        <v>1260.43479278021</v>
      </c>
      <c r="AA792" s="29">
        <f t="shared" si="362"/>
        <v>0</v>
      </c>
      <c r="AB792" s="8"/>
      <c r="AC792" s="8"/>
      <c r="AD792" s="8">
        <f t="shared" si="363"/>
        <v>0</v>
      </c>
      <c r="AE792" s="8">
        <f t="shared" si="364"/>
        <v>1200</v>
      </c>
      <c r="AF792" s="8">
        <f t="shared" si="370"/>
        <v>239.56520721979004</v>
      </c>
      <c r="AG792" s="16">
        <f t="shared" si="357"/>
        <v>1200</v>
      </c>
      <c r="AH792" s="29">
        <f t="shared" si="371"/>
        <v>71.775603231099424</v>
      </c>
      <c r="AI792" s="29">
        <f t="shared" si="372"/>
        <v>60.434792780209968</v>
      </c>
      <c r="AJ792" s="28">
        <f t="shared" si="365"/>
        <v>0.10679709432348512</v>
      </c>
      <c r="AK792" s="25">
        <f t="shared" si="358"/>
        <v>1.0679709432348512</v>
      </c>
      <c r="AL792" s="26">
        <f t="shared" si="366"/>
        <v>8.0742116391023835</v>
      </c>
    </row>
    <row r="793" spans="2:38" x14ac:dyDescent="0.3">
      <c r="B793" s="6">
        <v>7660</v>
      </c>
      <c r="C793" s="8">
        <f t="shared" si="373"/>
        <v>76.600000000000009</v>
      </c>
      <c r="D793" s="8">
        <f t="shared" si="374"/>
        <v>25372.047119332332</v>
      </c>
      <c r="E793" s="8">
        <f t="shared" si="375"/>
        <v>33.122776918191242</v>
      </c>
      <c r="F793" s="8">
        <f t="shared" si="376"/>
        <v>44.301714128080782</v>
      </c>
      <c r="G793" s="8">
        <f t="shared" si="359"/>
        <v>2.2250485660981263</v>
      </c>
      <c r="H793" s="8">
        <f t="shared" si="377"/>
        <v>29.482191763723147</v>
      </c>
      <c r="I793" s="7">
        <v>101325</v>
      </c>
      <c r="J793" s="8">
        <f t="shared" si="378"/>
        <v>12596040</v>
      </c>
      <c r="K793" s="8">
        <f t="shared" si="379"/>
        <v>9417600</v>
      </c>
      <c r="L793" s="8">
        <f t="shared" si="380"/>
        <v>1879487.7563867427</v>
      </c>
      <c r="M793" s="17">
        <f t="shared" si="360"/>
        <v>143293883.49874973</v>
      </c>
      <c r="N793" s="18">
        <f t="shared" si="381"/>
        <v>124.31324944485566</v>
      </c>
      <c r="O793" s="18">
        <f t="shared" si="382"/>
        <v>92.944485566247224</v>
      </c>
      <c r="P793" s="18">
        <f t="shared" si="383"/>
        <v>18.549101962859538</v>
      </c>
      <c r="Q793" s="18">
        <f t="shared" si="384"/>
        <v>1414.2006760300985</v>
      </c>
      <c r="R793" s="10">
        <f t="shared" si="385"/>
        <v>0</v>
      </c>
      <c r="S793" s="8">
        <f t="shared" si="361"/>
        <v>76.599999999999923</v>
      </c>
      <c r="T793" s="8">
        <f t="shared" si="386"/>
        <v>16.183286236437098</v>
      </c>
      <c r="U793" s="8">
        <v>0</v>
      </c>
      <c r="V793" s="8">
        <f t="shared" si="387"/>
        <v>4.2320706192492512</v>
      </c>
      <c r="W793" s="8">
        <v>0</v>
      </c>
      <c r="X793" s="15">
        <f t="shared" si="367"/>
        <v>1200</v>
      </c>
      <c r="Y793" s="8">
        <f t="shared" si="368"/>
        <v>0</v>
      </c>
      <c r="Z793" s="8">
        <f t="shared" si="369"/>
        <v>1260.5137925093345</v>
      </c>
      <c r="AA793" s="29">
        <f t="shared" si="362"/>
        <v>0</v>
      </c>
      <c r="AB793" s="8"/>
      <c r="AC793" s="8"/>
      <c r="AD793" s="8">
        <f t="shared" si="363"/>
        <v>0</v>
      </c>
      <c r="AE793" s="8">
        <f t="shared" si="364"/>
        <v>1200</v>
      </c>
      <c r="AF793" s="8">
        <f t="shared" si="370"/>
        <v>239.48620749066555</v>
      </c>
      <c r="AG793" s="16">
        <f t="shared" si="357"/>
        <v>1200</v>
      </c>
      <c r="AH793" s="29">
        <f t="shared" si="371"/>
        <v>71.879120434832501</v>
      </c>
      <c r="AI793" s="29">
        <f t="shared" si="372"/>
        <v>60.513792509334436</v>
      </c>
      <c r="AJ793" s="28">
        <f t="shared" si="365"/>
        <v>0.10693669836835244</v>
      </c>
      <c r="AK793" s="25">
        <f t="shared" si="358"/>
        <v>1.0693669836835245</v>
      </c>
      <c r="AL793" s="26">
        <f t="shared" si="366"/>
        <v>8.0847510607227111</v>
      </c>
    </row>
    <row r="794" spans="2:38" x14ac:dyDescent="0.3">
      <c r="B794" s="6">
        <v>7670</v>
      </c>
      <c r="C794" s="8">
        <f t="shared" si="373"/>
        <v>76.7</v>
      </c>
      <c r="D794" s="8">
        <f t="shared" si="374"/>
        <v>25405.169896250518</v>
      </c>
      <c r="E794" s="8">
        <f t="shared" si="375"/>
        <v>33.122776918186531</v>
      </c>
      <c r="F794" s="8">
        <f t="shared" si="376"/>
        <v>44.30171412807448</v>
      </c>
      <c r="G794" s="8">
        <f t="shared" si="359"/>
        <v>2.2250485660981263</v>
      </c>
      <c r="H794" s="8">
        <f t="shared" si="377"/>
        <v>29.482191763721051</v>
      </c>
      <c r="I794" s="7">
        <v>101325</v>
      </c>
      <c r="J794" s="8">
        <f t="shared" si="378"/>
        <v>12596040</v>
      </c>
      <c r="K794" s="8">
        <f t="shared" si="379"/>
        <v>9417600</v>
      </c>
      <c r="L794" s="8">
        <f t="shared" si="380"/>
        <v>1878867.7665125739</v>
      </c>
      <c r="M794" s="17">
        <f t="shared" si="360"/>
        <v>143467723.4249883</v>
      </c>
      <c r="N794" s="18">
        <f t="shared" si="381"/>
        <v>124.31324944485566</v>
      </c>
      <c r="O794" s="18">
        <f t="shared" si="382"/>
        <v>92.944485566247224</v>
      </c>
      <c r="P794" s="18">
        <f t="shared" si="383"/>
        <v>18.542983138540084</v>
      </c>
      <c r="Q794" s="18">
        <f t="shared" si="384"/>
        <v>1415.9163427089889</v>
      </c>
      <c r="R794" s="10">
        <f t="shared" si="385"/>
        <v>0</v>
      </c>
      <c r="S794" s="8">
        <f t="shared" si="361"/>
        <v>76.699999999999918</v>
      </c>
      <c r="T794" s="8">
        <f t="shared" si="386"/>
        <v>16.183286236437098</v>
      </c>
      <c r="U794" s="8">
        <v>0</v>
      </c>
      <c r="V794" s="8">
        <f t="shared" si="387"/>
        <v>4.2306745788005786</v>
      </c>
      <c r="W794" s="8">
        <v>0</v>
      </c>
      <c r="X794" s="15">
        <f t="shared" si="367"/>
        <v>1200</v>
      </c>
      <c r="Y794" s="8">
        <f t="shared" si="368"/>
        <v>0</v>
      </c>
      <c r="Z794" s="8">
        <f t="shared" si="369"/>
        <v>1260.592792238459</v>
      </c>
      <c r="AA794" s="29">
        <f t="shared" si="362"/>
        <v>0</v>
      </c>
      <c r="AB794" s="8"/>
      <c r="AC794" s="8"/>
      <c r="AD794" s="8">
        <f t="shared" si="363"/>
        <v>0</v>
      </c>
      <c r="AE794" s="8">
        <f t="shared" si="364"/>
        <v>1200</v>
      </c>
      <c r="AF794" s="8">
        <f t="shared" si="370"/>
        <v>239.40720776154112</v>
      </c>
      <c r="AG794" s="16">
        <f t="shared" si="357"/>
        <v>1200</v>
      </c>
      <c r="AH794" s="29">
        <f t="shared" si="371"/>
        <v>71.982637638565549</v>
      </c>
      <c r="AI794" s="29">
        <f t="shared" si="372"/>
        <v>60.592792238458884</v>
      </c>
      <c r="AJ794" s="28">
        <f t="shared" si="365"/>
        <v>0.10707630241321973</v>
      </c>
      <c r="AK794" s="25">
        <f t="shared" si="358"/>
        <v>1.0707630241321973</v>
      </c>
      <c r="AL794" s="26">
        <f t="shared" si="366"/>
        <v>8.0952904840698672</v>
      </c>
    </row>
    <row r="795" spans="2:38" x14ac:dyDescent="0.3">
      <c r="B795" s="6">
        <v>7680</v>
      </c>
      <c r="C795" s="8">
        <f t="shared" si="373"/>
        <v>76.8</v>
      </c>
      <c r="D795" s="8">
        <f t="shared" si="374"/>
        <v>25438.292673168704</v>
      </c>
      <c r="E795" s="8">
        <f t="shared" si="375"/>
        <v>33.122776918186531</v>
      </c>
      <c r="F795" s="8">
        <f t="shared" si="376"/>
        <v>44.30171412807448</v>
      </c>
      <c r="G795" s="8">
        <f t="shared" si="359"/>
        <v>2.2250485660981263</v>
      </c>
      <c r="H795" s="8">
        <f t="shared" si="377"/>
        <v>29.482191763721051</v>
      </c>
      <c r="I795" s="7">
        <v>101325</v>
      </c>
      <c r="J795" s="8">
        <f t="shared" si="378"/>
        <v>12596040</v>
      </c>
      <c r="K795" s="8">
        <f t="shared" si="379"/>
        <v>9417600</v>
      </c>
      <c r="L795" s="8">
        <f t="shared" si="380"/>
        <v>1878247.7766384052</v>
      </c>
      <c r="M795" s="17">
        <f t="shared" si="360"/>
        <v>143641563.35122687</v>
      </c>
      <c r="N795" s="18">
        <f t="shared" si="381"/>
        <v>124.31324944485566</v>
      </c>
      <c r="O795" s="18">
        <f t="shared" si="382"/>
        <v>92.944485566247224</v>
      </c>
      <c r="P795" s="18">
        <f t="shared" si="383"/>
        <v>18.53686431422063</v>
      </c>
      <c r="Q795" s="18">
        <f t="shared" si="384"/>
        <v>1417.6320093878792</v>
      </c>
      <c r="R795" s="10">
        <f t="shared" si="385"/>
        <v>0</v>
      </c>
      <c r="S795" s="8">
        <f t="shared" si="361"/>
        <v>76.799999999999912</v>
      </c>
      <c r="T795" s="8">
        <f t="shared" si="386"/>
        <v>16.183286236437098</v>
      </c>
      <c r="U795" s="8">
        <v>0</v>
      </c>
      <c r="V795" s="8">
        <f t="shared" si="387"/>
        <v>4.2292785383519051</v>
      </c>
      <c r="W795" s="8">
        <v>0</v>
      </c>
      <c r="X795" s="15">
        <f t="shared" si="367"/>
        <v>1200</v>
      </c>
      <c r="Y795" s="8">
        <f t="shared" si="368"/>
        <v>0</v>
      </c>
      <c r="Z795" s="8">
        <f t="shared" si="369"/>
        <v>1260.6717919675834</v>
      </c>
      <c r="AA795" s="29">
        <f t="shared" si="362"/>
        <v>0</v>
      </c>
      <c r="AB795" s="8"/>
      <c r="AC795" s="8"/>
      <c r="AD795" s="8">
        <f t="shared" si="363"/>
        <v>0</v>
      </c>
      <c r="AE795" s="8">
        <f t="shared" si="364"/>
        <v>1200</v>
      </c>
      <c r="AF795" s="8">
        <f t="shared" si="370"/>
        <v>239.32820803241665</v>
      </c>
      <c r="AG795" s="16">
        <f t="shared" ref="AG795:AG858" si="388">IF(D795&gt;$C$8,$C$8,D795)</f>
        <v>1200</v>
      </c>
      <c r="AH795" s="29">
        <f t="shared" si="371"/>
        <v>72.086154842298598</v>
      </c>
      <c r="AI795" s="29">
        <f t="shared" si="372"/>
        <v>60.671791967583339</v>
      </c>
      <c r="AJ795" s="28">
        <f t="shared" si="365"/>
        <v>0.10721590645808703</v>
      </c>
      <c r="AK795" s="25">
        <f t="shared" si="358"/>
        <v>1.0721590645808703</v>
      </c>
      <c r="AL795" s="26">
        <f t="shared" si="366"/>
        <v>8.1058299091371087</v>
      </c>
    </row>
    <row r="796" spans="2:38" x14ac:dyDescent="0.3">
      <c r="B796" s="6">
        <v>7690</v>
      </c>
      <c r="C796" s="8">
        <f t="shared" si="373"/>
        <v>76.900000000000006</v>
      </c>
      <c r="D796" s="8">
        <f t="shared" si="374"/>
        <v>25471.415450086897</v>
      </c>
      <c r="E796" s="8">
        <f t="shared" si="375"/>
        <v>33.122776918191242</v>
      </c>
      <c r="F796" s="8">
        <f t="shared" si="376"/>
        <v>44.301714128080782</v>
      </c>
      <c r="G796" s="8">
        <f t="shared" si="359"/>
        <v>2.2250485660981263</v>
      </c>
      <c r="H796" s="8">
        <f t="shared" si="377"/>
        <v>29.482191763723147</v>
      </c>
      <c r="I796" s="7">
        <v>101325</v>
      </c>
      <c r="J796" s="8">
        <f t="shared" si="378"/>
        <v>12596040</v>
      </c>
      <c r="K796" s="8">
        <f t="shared" si="379"/>
        <v>9417600</v>
      </c>
      <c r="L796" s="8">
        <f t="shared" si="380"/>
        <v>1877627.7867642364</v>
      </c>
      <c r="M796" s="17">
        <f t="shared" si="360"/>
        <v>143815403.27746546</v>
      </c>
      <c r="N796" s="18">
        <f t="shared" si="381"/>
        <v>124.31324944485566</v>
      </c>
      <c r="O796" s="18">
        <f t="shared" si="382"/>
        <v>92.944485566247224</v>
      </c>
      <c r="P796" s="18">
        <f t="shared" si="383"/>
        <v>18.530745489901175</v>
      </c>
      <c r="Q796" s="18">
        <f t="shared" si="384"/>
        <v>1419.34767606677</v>
      </c>
      <c r="R796" s="10">
        <f t="shared" si="385"/>
        <v>0</v>
      </c>
      <c r="S796" s="8">
        <f t="shared" si="361"/>
        <v>76.899999999999906</v>
      </c>
      <c r="T796" s="8">
        <f t="shared" si="386"/>
        <v>16.183286236437098</v>
      </c>
      <c r="U796" s="8">
        <v>0</v>
      </c>
      <c r="V796" s="8">
        <f t="shared" si="387"/>
        <v>4.2278824979032326</v>
      </c>
      <c r="W796" s="8">
        <v>0</v>
      </c>
      <c r="X796" s="15">
        <f t="shared" si="367"/>
        <v>1200</v>
      </c>
      <c r="Y796" s="8">
        <f t="shared" si="368"/>
        <v>0</v>
      </c>
      <c r="Z796" s="8">
        <f t="shared" si="369"/>
        <v>1260.7507916967079</v>
      </c>
      <c r="AA796" s="29">
        <f t="shared" si="362"/>
        <v>0</v>
      </c>
      <c r="AB796" s="8"/>
      <c r="AC796" s="8"/>
      <c r="AD796" s="8">
        <f t="shared" si="363"/>
        <v>0</v>
      </c>
      <c r="AE796" s="8">
        <f t="shared" si="364"/>
        <v>1200</v>
      </c>
      <c r="AF796" s="8">
        <f t="shared" si="370"/>
        <v>239.24920830329219</v>
      </c>
      <c r="AG796" s="16">
        <f t="shared" si="388"/>
        <v>1200</v>
      </c>
      <c r="AH796" s="29">
        <f t="shared" si="371"/>
        <v>72.18967204603166</v>
      </c>
      <c r="AI796" s="29">
        <f t="shared" si="372"/>
        <v>60.750791696707815</v>
      </c>
      <c r="AJ796" s="28">
        <f t="shared" si="365"/>
        <v>0.10735551050295435</v>
      </c>
      <c r="AK796" s="25">
        <f t="shared" ref="AK796:AK859" si="389">AJ796*(B796-B795)</f>
        <v>1.0735551050295435</v>
      </c>
      <c r="AL796" s="26">
        <f t="shared" si="366"/>
        <v>8.1163693359177262</v>
      </c>
    </row>
    <row r="797" spans="2:38" x14ac:dyDescent="0.3">
      <c r="B797" s="6">
        <v>7700</v>
      </c>
      <c r="C797" s="8">
        <f t="shared" si="373"/>
        <v>77</v>
      </c>
      <c r="D797" s="8">
        <f t="shared" si="374"/>
        <v>25504.53822700508</v>
      </c>
      <c r="E797" s="8">
        <f t="shared" si="375"/>
        <v>33.122776918186531</v>
      </c>
      <c r="F797" s="8">
        <f t="shared" si="376"/>
        <v>44.30171412807448</v>
      </c>
      <c r="G797" s="8">
        <f t="shared" ref="G797:G860" si="390">SQRT(2*$C$11*($C$10-$C$9)/$C$10)</f>
        <v>2.2250485660981263</v>
      </c>
      <c r="H797" s="8">
        <f t="shared" si="377"/>
        <v>29.482191763721051</v>
      </c>
      <c r="I797" s="7">
        <v>101325</v>
      </c>
      <c r="J797" s="8">
        <f t="shared" si="378"/>
        <v>12596040</v>
      </c>
      <c r="K797" s="8">
        <f t="shared" si="379"/>
        <v>9417600</v>
      </c>
      <c r="L797" s="8">
        <f t="shared" si="380"/>
        <v>1877007.7968900676</v>
      </c>
      <c r="M797" s="17">
        <f t="shared" ref="M797:M860" si="391">M796+$C$10*$C$11*E797/2</f>
        <v>143989243.20370403</v>
      </c>
      <c r="N797" s="18">
        <f t="shared" si="381"/>
        <v>124.31324944485566</v>
      </c>
      <c r="O797" s="18">
        <f t="shared" si="382"/>
        <v>92.944485566247224</v>
      </c>
      <c r="P797" s="18">
        <f t="shared" si="383"/>
        <v>18.524626665581717</v>
      </c>
      <c r="Q797" s="18">
        <f t="shared" si="384"/>
        <v>1421.0633427456603</v>
      </c>
      <c r="R797" s="10">
        <f t="shared" si="385"/>
        <v>0</v>
      </c>
      <c r="S797" s="8">
        <f t="shared" ref="S797:S860" si="392">S796+$C$16*(B797-B796)</f>
        <v>76.999999999999901</v>
      </c>
      <c r="T797" s="8">
        <f t="shared" si="386"/>
        <v>16.183286236437098</v>
      </c>
      <c r="U797" s="8">
        <v>0</v>
      </c>
      <c r="V797" s="8">
        <f t="shared" si="387"/>
        <v>4.2264864574545591</v>
      </c>
      <c r="W797" s="8">
        <v>0</v>
      </c>
      <c r="X797" s="15">
        <f t="shared" si="367"/>
        <v>1200</v>
      </c>
      <c r="Y797" s="8">
        <f t="shared" si="368"/>
        <v>0</v>
      </c>
      <c r="Z797" s="8">
        <f t="shared" si="369"/>
        <v>1260.8297914258324</v>
      </c>
      <c r="AA797" s="29">
        <f t="shared" ref="AA797:AA860" si="393">IF(X797-AG797&lt;0,0,X797-AG797)</f>
        <v>0</v>
      </c>
      <c r="AB797" s="8"/>
      <c r="AC797" s="8"/>
      <c r="AD797" s="8">
        <f t="shared" ref="AD797:AD860" si="394">IF(AD796-F796/2&lt;0,0,AD796-F796/2)</f>
        <v>0</v>
      </c>
      <c r="AE797" s="8">
        <f t="shared" ref="AE797:AE860" si="395">IF(AE796+F796/2&gt;$C$8,$C$8,AE796+F796/2)</f>
        <v>1200</v>
      </c>
      <c r="AF797" s="8">
        <f t="shared" si="370"/>
        <v>239.17020857416773</v>
      </c>
      <c r="AG797" s="16">
        <f t="shared" si="388"/>
        <v>1200</v>
      </c>
      <c r="AH797" s="29">
        <f t="shared" si="371"/>
        <v>72.293189249764708</v>
      </c>
      <c r="AI797" s="29">
        <f t="shared" si="372"/>
        <v>60.829791425832262</v>
      </c>
      <c r="AJ797" s="28">
        <f t="shared" ref="AJ797:AJ860" si="396">2*PI()*$C$5*(M797-$C$4)/(LN(AL796/$J$11)*$J$10/$J$9+LN($J$12/AL796)*$J$10/$J$9)</f>
        <v>0.10749511454782164</v>
      </c>
      <c r="AK797" s="25">
        <f t="shared" si="389"/>
        <v>1.0749511454782164</v>
      </c>
      <c r="AL797" s="26">
        <f t="shared" ref="AL797:AL860" si="397">AL796+AJ797*(B797-B796)/(2*PI()*$C$5*AL796*$J$13)</f>
        <v>8.1269087644050462</v>
      </c>
    </row>
    <row r="798" spans="2:38" x14ac:dyDescent="0.3">
      <c r="B798" s="6">
        <v>7710</v>
      </c>
      <c r="C798" s="8">
        <f t="shared" si="373"/>
        <v>77.100000000000009</v>
      </c>
      <c r="D798" s="8">
        <f t="shared" si="374"/>
        <v>25537.661003923276</v>
      </c>
      <c r="E798" s="8">
        <f t="shared" si="375"/>
        <v>33.122776918191242</v>
      </c>
      <c r="F798" s="8">
        <f t="shared" si="376"/>
        <v>44.301714128080782</v>
      </c>
      <c r="G798" s="8">
        <f t="shared" si="390"/>
        <v>2.2250485660981263</v>
      </c>
      <c r="H798" s="8">
        <f t="shared" si="377"/>
        <v>29.482191763723147</v>
      </c>
      <c r="I798" s="7">
        <v>101325</v>
      </c>
      <c r="J798" s="8">
        <f t="shared" si="378"/>
        <v>12596040</v>
      </c>
      <c r="K798" s="8">
        <f t="shared" si="379"/>
        <v>9417600</v>
      </c>
      <c r="L798" s="8">
        <f t="shared" si="380"/>
        <v>1876387.8070158989</v>
      </c>
      <c r="M798" s="17">
        <f t="shared" si="391"/>
        <v>144163083.12994263</v>
      </c>
      <c r="N798" s="18">
        <f t="shared" si="381"/>
        <v>124.31324944485566</v>
      </c>
      <c r="O798" s="18">
        <f t="shared" si="382"/>
        <v>92.944485566247224</v>
      </c>
      <c r="P798" s="18">
        <f t="shared" si="383"/>
        <v>18.518507841262263</v>
      </c>
      <c r="Q798" s="18">
        <f t="shared" si="384"/>
        <v>1422.7790094245508</v>
      </c>
      <c r="R798" s="10">
        <f t="shared" si="385"/>
        <v>0</v>
      </c>
      <c r="S798" s="8">
        <f t="shared" si="392"/>
        <v>77.099999999999895</v>
      </c>
      <c r="T798" s="8">
        <f t="shared" si="386"/>
        <v>16.183286236437098</v>
      </c>
      <c r="U798" s="8">
        <v>0</v>
      </c>
      <c r="V798" s="8">
        <f t="shared" si="387"/>
        <v>4.2250904170058856</v>
      </c>
      <c r="W798" s="8">
        <v>0</v>
      </c>
      <c r="X798" s="15">
        <f t="shared" ref="X798:X861" si="398">$C$8-AD798</f>
        <v>1200</v>
      </c>
      <c r="Y798" s="8">
        <f t="shared" ref="Y798:Y861" si="399">$C$8-AE798</f>
        <v>0</v>
      </c>
      <c r="Z798" s="8">
        <f t="shared" ref="Z798:Z861" si="400">$C$6-AF798</f>
        <v>1260.9087911549568</v>
      </c>
      <c r="AA798" s="29">
        <f t="shared" si="393"/>
        <v>0</v>
      </c>
      <c r="AB798" s="8"/>
      <c r="AC798" s="8"/>
      <c r="AD798" s="8">
        <f t="shared" si="394"/>
        <v>0</v>
      </c>
      <c r="AE798" s="8">
        <f t="shared" si="395"/>
        <v>1200</v>
      </c>
      <c r="AF798" s="8">
        <f t="shared" ref="AF798:AF861" si="401">IF(AD798&gt;0,$C$6-$C$8,$C$6-$C$8-AI798)</f>
        <v>239.09120884504327</v>
      </c>
      <c r="AG798" s="16">
        <f t="shared" si="388"/>
        <v>1200</v>
      </c>
      <c r="AH798" s="29">
        <f t="shared" ref="AH798:AH861" si="402">IF(AD798&gt;0,0,ABS(($C$16-AJ798)*(B798-B797)/$G$19))</f>
        <v>72.396706453497785</v>
      </c>
      <c r="AI798" s="29">
        <f t="shared" ref="AI798:AI861" si="403">IF(AD798&gt;0,0,AK798/$G$20)</f>
        <v>60.908791154956731</v>
      </c>
      <c r="AJ798" s="28">
        <f t="shared" si="396"/>
        <v>0.10763471859268896</v>
      </c>
      <c r="AK798" s="25">
        <f t="shared" si="389"/>
        <v>1.0763471859268896</v>
      </c>
      <c r="AL798" s="26">
        <f t="shared" si="397"/>
        <v>8.1374481945924266</v>
      </c>
    </row>
    <row r="799" spans="2:38" x14ac:dyDescent="0.3">
      <c r="B799" s="6">
        <v>7720</v>
      </c>
      <c r="C799" s="8">
        <f t="shared" si="373"/>
        <v>77.2</v>
      </c>
      <c r="D799" s="8">
        <f t="shared" si="374"/>
        <v>25570.783780841462</v>
      </c>
      <c r="E799" s="8">
        <f t="shared" si="375"/>
        <v>33.122776918186531</v>
      </c>
      <c r="F799" s="8">
        <f t="shared" si="376"/>
        <v>44.30171412807448</v>
      </c>
      <c r="G799" s="8">
        <f t="shared" si="390"/>
        <v>2.2250485660981263</v>
      </c>
      <c r="H799" s="8">
        <f t="shared" si="377"/>
        <v>29.482191763721051</v>
      </c>
      <c r="I799" s="7">
        <v>101325</v>
      </c>
      <c r="J799" s="8">
        <f t="shared" si="378"/>
        <v>12596040</v>
      </c>
      <c r="K799" s="8">
        <f t="shared" si="379"/>
        <v>9417600</v>
      </c>
      <c r="L799" s="8">
        <f t="shared" si="380"/>
        <v>1875767.8171417301</v>
      </c>
      <c r="M799" s="17">
        <f t="shared" si="391"/>
        <v>144336923.05618119</v>
      </c>
      <c r="N799" s="18">
        <f t="shared" si="381"/>
        <v>124.31324944485566</v>
      </c>
      <c r="O799" s="18">
        <f t="shared" si="382"/>
        <v>92.944485566247224</v>
      </c>
      <c r="P799" s="18">
        <f t="shared" si="383"/>
        <v>18.512389016942809</v>
      </c>
      <c r="Q799" s="18">
        <f t="shared" si="384"/>
        <v>1424.4946761034414</v>
      </c>
      <c r="R799" s="10">
        <f t="shared" si="385"/>
        <v>0</v>
      </c>
      <c r="S799" s="8">
        <f t="shared" si="392"/>
        <v>77.199999999999889</v>
      </c>
      <c r="T799" s="8">
        <f t="shared" si="386"/>
        <v>16.183286236437098</v>
      </c>
      <c r="U799" s="8">
        <v>0</v>
      </c>
      <c r="V799" s="8">
        <f t="shared" si="387"/>
        <v>4.2236943765572139</v>
      </c>
      <c r="W799" s="8">
        <v>0</v>
      </c>
      <c r="X799" s="15">
        <f t="shared" si="398"/>
        <v>1200</v>
      </c>
      <c r="Y799" s="8">
        <f t="shared" si="399"/>
        <v>0</v>
      </c>
      <c r="Z799" s="8">
        <f t="shared" si="400"/>
        <v>1260.9877908840813</v>
      </c>
      <c r="AA799" s="29">
        <f t="shared" si="393"/>
        <v>0</v>
      </c>
      <c r="AB799" s="8"/>
      <c r="AC799" s="8"/>
      <c r="AD799" s="8">
        <f t="shared" si="394"/>
        <v>0</v>
      </c>
      <c r="AE799" s="8">
        <f t="shared" si="395"/>
        <v>1200</v>
      </c>
      <c r="AF799" s="8">
        <f t="shared" si="401"/>
        <v>239.01220911591884</v>
      </c>
      <c r="AG799" s="16">
        <f t="shared" si="388"/>
        <v>1200</v>
      </c>
      <c r="AH799" s="29">
        <f t="shared" si="402"/>
        <v>72.500223657230819</v>
      </c>
      <c r="AI799" s="29">
        <f t="shared" si="403"/>
        <v>60.987790884081178</v>
      </c>
      <c r="AJ799" s="28">
        <f t="shared" si="396"/>
        <v>0.10777432263755624</v>
      </c>
      <c r="AK799" s="25">
        <f t="shared" si="389"/>
        <v>1.0777432263755624</v>
      </c>
      <c r="AL799" s="26">
        <f t="shared" si="397"/>
        <v>8.1479876264732631</v>
      </c>
    </row>
    <row r="800" spans="2:38" x14ac:dyDescent="0.3">
      <c r="B800" s="6">
        <v>7730</v>
      </c>
      <c r="C800" s="8">
        <f t="shared" si="373"/>
        <v>77.3</v>
      </c>
      <c r="D800" s="8">
        <f t="shared" si="374"/>
        <v>25603.906557759645</v>
      </c>
      <c r="E800" s="8">
        <f t="shared" si="375"/>
        <v>33.122776918186531</v>
      </c>
      <c r="F800" s="8">
        <f t="shared" si="376"/>
        <v>44.30171412807448</v>
      </c>
      <c r="G800" s="8">
        <f t="shared" si="390"/>
        <v>2.2250485660981263</v>
      </c>
      <c r="H800" s="8">
        <f t="shared" si="377"/>
        <v>29.482191763721051</v>
      </c>
      <c r="I800" s="7">
        <v>101325</v>
      </c>
      <c r="J800" s="8">
        <f t="shared" si="378"/>
        <v>12596040</v>
      </c>
      <c r="K800" s="8">
        <f t="shared" si="379"/>
        <v>9417600</v>
      </c>
      <c r="L800" s="8">
        <f t="shared" si="380"/>
        <v>1875147.8272675613</v>
      </c>
      <c r="M800" s="17">
        <f t="shared" si="391"/>
        <v>144510762.98241976</v>
      </c>
      <c r="N800" s="18">
        <f t="shared" si="381"/>
        <v>124.31324944485566</v>
      </c>
      <c r="O800" s="18">
        <f t="shared" si="382"/>
        <v>92.944485566247224</v>
      </c>
      <c r="P800" s="18">
        <f t="shared" si="383"/>
        <v>18.506270192623354</v>
      </c>
      <c r="Q800" s="18">
        <f t="shared" si="384"/>
        <v>1426.2103427823317</v>
      </c>
      <c r="R800" s="10">
        <f t="shared" si="385"/>
        <v>0</v>
      </c>
      <c r="S800" s="8">
        <f t="shared" si="392"/>
        <v>77.299999999999883</v>
      </c>
      <c r="T800" s="8">
        <f t="shared" si="386"/>
        <v>16.183286236437098</v>
      </c>
      <c r="U800" s="8">
        <v>0</v>
      </c>
      <c r="V800" s="8">
        <f t="shared" si="387"/>
        <v>4.2222983361085404</v>
      </c>
      <c r="W800" s="8">
        <v>0</v>
      </c>
      <c r="X800" s="15">
        <f t="shared" si="398"/>
        <v>1200</v>
      </c>
      <c r="Y800" s="8">
        <f t="shared" si="399"/>
        <v>0</v>
      </c>
      <c r="Z800" s="8">
        <f t="shared" si="400"/>
        <v>1261.0667906132057</v>
      </c>
      <c r="AA800" s="29">
        <f t="shared" si="393"/>
        <v>0</v>
      </c>
      <c r="AB800" s="8"/>
      <c r="AC800" s="8"/>
      <c r="AD800" s="8">
        <f t="shared" si="394"/>
        <v>0</v>
      </c>
      <c r="AE800" s="8">
        <f t="shared" si="395"/>
        <v>1200</v>
      </c>
      <c r="AF800" s="8">
        <f t="shared" si="401"/>
        <v>238.93320938679437</v>
      </c>
      <c r="AG800" s="16">
        <f t="shared" si="388"/>
        <v>1200</v>
      </c>
      <c r="AH800" s="29">
        <f t="shared" si="402"/>
        <v>72.603740860963882</v>
      </c>
      <c r="AI800" s="29">
        <f t="shared" si="403"/>
        <v>61.066790613205633</v>
      </c>
      <c r="AJ800" s="28">
        <f t="shared" si="396"/>
        <v>0.10791392668242354</v>
      </c>
      <c r="AK800" s="25">
        <f t="shared" si="389"/>
        <v>1.0791392668242354</v>
      </c>
      <c r="AL800" s="26">
        <f t="shared" si="397"/>
        <v>8.1585270600409832</v>
      </c>
    </row>
    <row r="801" spans="2:38" x14ac:dyDescent="0.3">
      <c r="B801" s="6">
        <v>7740</v>
      </c>
      <c r="C801" s="8">
        <f t="shared" si="373"/>
        <v>77.400000000000006</v>
      </c>
      <c r="D801" s="8">
        <f t="shared" si="374"/>
        <v>25637.029334677838</v>
      </c>
      <c r="E801" s="8">
        <f t="shared" si="375"/>
        <v>33.122776918191242</v>
      </c>
      <c r="F801" s="8">
        <f t="shared" si="376"/>
        <v>44.301714128080782</v>
      </c>
      <c r="G801" s="8">
        <f t="shared" si="390"/>
        <v>2.2250485660981263</v>
      </c>
      <c r="H801" s="8">
        <f t="shared" si="377"/>
        <v>29.482191763723147</v>
      </c>
      <c r="I801" s="7">
        <v>101325</v>
      </c>
      <c r="J801" s="8">
        <f t="shared" si="378"/>
        <v>12596040</v>
      </c>
      <c r="K801" s="8">
        <f t="shared" si="379"/>
        <v>9417600</v>
      </c>
      <c r="L801" s="8">
        <f t="shared" si="380"/>
        <v>1874527.8373933926</v>
      </c>
      <c r="M801" s="17">
        <f t="shared" si="391"/>
        <v>144684602.90865836</v>
      </c>
      <c r="N801" s="18">
        <f t="shared" si="381"/>
        <v>124.31324944485566</v>
      </c>
      <c r="O801" s="18">
        <f t="shared" si="382"/>
        <v>92.944485566247224</v>
      </c>
      <c r="P801" s="18">
        <f t="shared" si="383"/>
        <v>18.5001513683039</v>
      </c>
      <c r="Q801" s="18">
        <f t="shared" si="384"/>
        <v>1427.9260094612223</v>
      </c>
      <c r="R801" s="10">
        <f t="shared" si="385"/>
        <v>0</v>
      </c>
      <c r="S801" s="8">
        <f t="shared" si="392"/>
        <v>77.399999999999878</v>
      </c>
      <c r="T801" s="8">
        <f t="shared" si="386"/>
        <v>16.183286236437098</v>
      </c>
      <c r="U801" s="8">
        <v>0</v>
      </c>
      <c r="V801" s="8">
        <f t="shared" si="387"/>
        <v>4.2209022956598679</v>
      </c>
      <c r="W801" s="8">
        <v>0</v>
      </c>
      <c r="X801" s="15">
        <f t="shared" si="398"/>
        <v>1200</v>
      </c>
      <c r="Y801" s="8">
        <f t="shared" si="399"/>
        <v>0</v>
      </c>
      <c r="Z801" s="8">
        <f t="shared" si="400"/>
        <v>1261.1457903423302</v>
      </c>
      <c r="AA801" s="29">
        <f t="shared" si="393"/>
        <v>0</v>
      </c>
      <c r="AB801" s="8"/>
      <c r="AC801" s="8"/>
      <c r="AD801" s="8">
        <f t="shared" si="394"/>
        <v>0</v>
      </c>
      <c r="AE801" s="8">
        <f t="shared" si="395"/>
        <v>1200</v>
      </c>
      <c r="AF801" s="8">
        <f t="shared" si="401"/>
        <v>238.85420965766991</v>
      </c>
      <c r="AG801" s="16">
        <f t="shared" si="388"/>
        <v>1200</v>
      </c>
      <c r="AH801" s="29">
        <f t="shared" si="402"/>
        <v>72.70725806469693</v>
      </c>
      <c r="AI801" s="29">
        <f t="shared" si="403"/>
        <v>61.145790342330095</v>
      </c>
      <c r="AJ801" s="28">
        <f t="shared" si="396"/>
        <v>0.10805353072729085</v>
      </c>
      <c r="AK801" s="25">
        <f t="shared" si="389"/>
        <v>1.0805353072729085</v>
      </c>
      <c r="AL801" s="26">
        <f t="shared" si="397"/>
        <v>8.1690664952890497</v>
      </c>
    </row>
    <row r="802" spans="2:38" x14ac:dyDescent="0.3">
      <c r="B802" s="6">
        <v>7750</v>
      </c>
      <c r="C802" s="8">
        <f t="shared" si="373"/>
        <v>77.5</v>
      </c>
      <c r="D802" s="8">
        <f t="shared" si="374"/>
        <v>25670.152111596024</v>
      </c>
      <c r="E802" s="8">
        <f t="shared" si="375"/>
        <v>33.122776918186531</v>
      </c>
      <c r="F802" s="8">
        <f t="shared" si="376"/>
        <v>44.30171412807448</v>
      </c>
      <c r="G802" s="8">
        <f t="shared" si="390"/>
        <v>2.2250485660981263</v>
      </c>
      <c r="H802" s="8">
        <f t="shared" si="377"/>
        <v>29.482191763721051</v>
      </c>
      <c r="I802" s="7">
        <v>101325</v>
      </c>
      <c r="J802" s="8">
        <f t="shared" si="378"/>
        <v>12596040</v>
      </c>
      <c r="K802" s="8">
        <f t="shared" si="379"/>
        <v>9417600</v>
      </c>
      <c r="L802" s="8">
        <f t="shared" si="380"/>
        <v>1873907.8475192238</v>
      </c>
      <c r="M802" s="17">
        <f t="shared" si="391"/>
        <v>144858442.83489692</v>
      </c>
      <c r="N802" s="18">
        <f t="shared" si="381"/>
        <v>124.31324944485566</v>
      </c>
      <c r="O802" s="18">
        <f t="shared" si="382"/>
        <v>92.944485566247224</v>
      </c>
      <c r="P802" s="18">
        <f t="shared" si="383"/>
        <v>18.494032543984446</v>
      </c>
      <c r="Q802" s="18">
        <f t="shared" si="384"/>
        <v>1429.6416761401126</v>
      </c>
      <c r="R802" s="10">
        <f t="shared" si="385"/>
        <v>0</v>
      </c>
      <c r="S802" s="8">
        <f t="shared" si="392"/>
        <v>77.499999999999872</v>
      </c>
      <c r="T802" s="8">
        <f t="shared" si="386"/>
        <v>16.183286236437098</v>
      </c>
      <c r="U802" s="8">
        <v>0</v>
      </c>
      <c r="V802" s="8">
        <f t="shared" si="387"/>
        <v>4.2195062552111944</v>
      </c>
      <c r="W802" s="8">
        <v>0</v>
      </c>
      <c r="X802" s="15">
        <f t="shared" si="398"/>
        <v>1200</v>
      </c>
      <c r="Y802" s="8">
        <f t="shared" si="399"/>
        <v>0</v>
      </c>
      <c r="Z802" s="8">
        <f t="shared" si="400"/>
        <v>1261.2247900714547</v>
      </c>
      <c r="AA802" s="29">
        <f t="shared" si="393"/>
        <v>0</v>
      </c>
      <c r="AB802" s="8"/>
      <c r="AC802" s="8"/>
      <c r="AD802" s="8">
        <f t="shared" si="394"/>
        <v>0</v>
      </c>
      <c r="AE802" s="8">
        <f t="shared" si="395"/>
        <v>1200</v>
      </c>
      <c r="AF802" s="8">
        <f t="shared" si="401"/>
        <v>238.77520992854545</v>
      </c>
      <c r="AG802" s="16">
        <f t="shared" si="388"/>
        <v>1200</v>
      </c>
      <c r="AH802" s="29">
        <f t="shared" si="402"/>
        <v>72.810775268430007</v>
      </c>
      <c r="AI802" s="29">
        <f t="shared" si="403"/>
        <v>61.224790071454549</v>
      </c>
      <c r="AJ802" s="28">
        <f t="shared" si="396"/>
        <v>0.10819313477215815</v>
      </c>
      <c r="AK802" s="25">
        <f t="shared" si="389"/>
        <v>1.0819313477215815</v>
      </c>
      <c r="AL802" s="26">
        <f t="shared" si="397"/>
        <v>8.1796059322109596</v>
      </c>
    </row>
    <row r="803" spans="2:38" x14ac:dyDescent="0.3">
      <c r="B803" s="6">
        <v>7760</v>
      </c>
      <c r="C803" s="8">
        <f t="shared" si="373"/>
        <v>77.600000000000009</v>
      </c>
      <c r="D803" s="8">
        <f t="shared" si="374"/>
        <v>25703.274888514217</v>
      </c>
      <c r="E803" s="8">
        <f t="shared" si="375"/>
        <v>33.122776918191242</v>
      </c>
      <c r="F803" s="8">
        <f t="shared" si="376"/>
        <v>44.301714128080782</v>
      </c>
      <c r="G803" s="8">
        <f t="shared" si="390"/>
        <v>2.2250485660981263</v>
      </c>
      <c r="H803" s="8">
        <f t="shared" si="377"/>
        <v>29.482191763723147</v>
      </c>
      <c r="I803" s="7">
        <v>101325</v>
      </c>
      <c r="J803" s="8">
        <f t="shared" si="378"/>
        <v>12596040</v>
      </c>
      <c r="K803" s="8">
        <f t="shared" si="379"/>
        <v>9417600</v>
      </c>
      <c r="L803" s="8">
        <f t="shared" si="380"/>
        <v>1873287.857645055</v>
      </c>
      <c r="M803" s="17">
        <f t="shared" si="391"/>
        <v>145032282.76113552</v>
      </c>
      <c r="N803" s="18">
        <f t="shared" si="381"/>
        <v>124.31324944485566</v>
      </c>
      <c r="O803" s="18">
        <f t="shared" si="382"/>
        <v>92.944485566247224</v>
      </c>
      <c r="P803" s="18">
        <f t="shared" si="383"/>
        <v>18.487913719664988</v>
      </c>
      <c r="Q803" s="18">
        <f t="shared" si="384"/>
        <v>1431.3573428190034</v>
      </c>
      <c r="R803" s="10">
        <f t="shared" si="385"/>
        <v>0</v>
      </c>
      <c r="S803" s="8">
        <f t="shared" si="392"/>
        <v>77.599999999999866</v>
      </c>
      <c r="T803" s="8">
        <f t="shared" si="386"/>
        <v>16.183286236437098</v>
      </c>
      <c r="U803" s="8">
        <v>0</v>
      </c>
      <c r="V803" s="8">
        <f t="shared" si="387"/>
        <v>4.2181102147625218</v>
      </c>
      <c r="W803" s="8">
        <v>0</v>
      </c>
      <c r="X803" s="15">
        <f t="shared" si="398"/>
        <v>1200</v>
      </c>
      <c r="Y803" s="8">
        <f t="shared" si="399"/>
        <v>0</v>
      </c>
      <c r="Z803" s="8">
        <f t="shared" si="400"/>
        <v>1261.3037898005791</v>
      </c>
      <c r="AA803" s="29">
        <f t="shared" si="393"/>
        <v>0</v>
      </c>
      <c r="AB803" s="8"/>
      <c r="AC803" s="8"/>
      <c r="AD803" s="8">
        <f t="shared" si="394"/>
        <v>0</v>
      </c>
      <c r="AE803" s="8">
        <f t="shared" si="395"/>
        <v>1200</v>
      </c>
      <c r="AF803" s="8">
        <f t="shared" si="401"/>
        <v>238.69621019942099</v>
      </c>
      <c r="AG803" s="16">
        <f t="shared" si="388"/>
        <v>1200</v>
      </c>
      <c r="AH803" s="29">
        <f t="shared" si="402"/>
        <v>72.914292472163055</v>
      </c>
      <c r="AI803" s="29">
        <f t="shared" si="403"/>
        <v>61.303789800579011</v>
      </c>
      <c r="AJ803" s="28">
        <f t="shared" si="396"/>
        <v>0.10833273881702546</v>
      </c>
      <c r="AK803" s="25">
        <f t="shared" si="389"/>
        <v>1.0833273881702545</v>
      </c>
      <c r="AL803" s="26">
        <f t="shared" si="397"/>
        <v>8.1901453708002414</v>
      </c>
    </row>
    <row r="804" spans="2:38" x14ac:dyDescent="0.3">
      <c r="B804" s="6">
        <v>7770</v>
      </c>
      <c r="C804" s="8">
        <f t="shared" si="373"/>
        <v>77.7</v>
      </c>
      <c r="D804" s="8">
        <f t="shared" si="374"/>
        <v>25736.397665432403</v>
      </c>
      <c r="E804" s="8">
        <f t="shared" si="375"/>
        <v>33.122776918186531</v>
      </c>
      <c r="F804" s="8">
        <f t="shared" si="376"/>
        <v>44.30171412807448</v>
      </c>
      <c r="G804" s="8">
        <f t="shared" si="390"/>
        <v>2.2250485660981263</v>
      </c>
      <c r="H804" s="8">
        <f t="shared" si="377"/>
        <v>29.482191763721051</v>
      </c>
      <c r="I804" s="7">
        <v>101325</v>
      </c>
      <c r="J804" s="8">
        <f t="shared" si="378"/>
        <v>12596040</v>
      </c>
      <c r="K804" s="8">
        <f t="shared" si="379"/>
        <v>9417600</v>
      </c>
      <c r="L804" s="8">
        <f t="shared" si="380"/>
        <v>1872667.8677708863</v>
      </c>
      <c r="M804" s="17">
        <f t="shared" si="391"/>
        <v>145206122.68737409</v>
      </c>
      <c r="N804" s="18">
        <f t="shared" si="381"/>
        <v>124.31324944485566</v>
      </c>
      <c r="O804" s="18">
        <f t="shared" si="382"/>
        <v>92.944485566247224</v>
      </c>
      <c r="P804" s="18">
        <f t="shared" si="383"/>
        <v>18.481794895345534</v>
      </c>
      <c r="Q804" s="18">
        <f t="shared" si="384"/>
        <v>1433.0730094978937</v>
      </c>
      <c r="R804" s="10">
        <f t="shared" si="385"/>
        <v>0</v>
      </c>
      <c r="S804" s="8">
        <f t="shared" si="392"/>
        <v>77.699999999999861</v>
      </c>
      <c r="T804" s="8">
        <f t="shared" si="386"/>
        <v>16.183286236437098</v>
      </c>
      <c r="U804" s="8">
        <v>0</v>
      </c>
      <c r="V804" s="8">
        <f t="shared" si="387"/>
        <v>4.2167141743138483</v>
      </c>
      <c r="W804" s="8">
        <v>0</v>
      </c>
      <c r="X804" s="15">
        <f t="shared" si="398"/>
        <v>1200</v>
      </c>
      <c r="Y804" s="8">
        <f t="shared" si="399"/>
        <v>0</v>
      </c>
      <c r="Z804" s="8">
        <f t="shared" si="400"/>
        <v>1261.3827895297036</v>
      </c>
      <c r="AA804" s="29">
        <f t="shared" si="393"/>
        <v>0</v>
      </c>
      <c r="AB804" s="8"/>
      <c r="AC804" s="8"/>
      <c r="AD804" s="8">
        <f t="shared" si="394"/>
        <v>0</v>
      </c>
      <c r="AE804" s="8">
        <f t="shared" si="395"/>
        <v>1200</v>
      </c>
      <c r="AF804" s="8">
        <f t="shared" si="401"/>
        <v>238.61721047029653</v>
      </c>
      <c r="AG804" s="16">
        <f t="shared" si="388"/>
        <v>1200</v>
      </c>
      <c r="AH804" s="29">
        <f t="shared" si="402"/>
        <v>73.017809675896103</v>
      </c>
      <c r="AI804" s="29">
        <f t="shared" si="403"/>
        <v>61.382789529703473</v>
      </c>
      <c r="AJ804" s="28">
        <f t="shared" si="396"/>
        <v>0.10847234286189275</v>
      </c>
      <c r="AK804" s="25">
        <f t="shared" si="389"/>
        <v>1.0847234286189276</v>
      </c>
      <c r="AL804" s="26">
        <f t="shared" si="397"/>
        <v>8.2006848110504595</v>
      </c>
    </row>
    <row r="805" spans="2:38" x14ac:dyDescent="0.3">
      <c r="B805" s="6">
        <v>7780</v>
      </c>
      <c r="C805" s="8">
        <f t="shared" si="373"/>
        <v>77.8</v>
      </c>
      <c r="D805" s="8">
        <f t="shared" si="374"/>
        <v>25769.520442350586</v>
      </c>
      <c r="E805" s="8">
        <f t="shared" si="375"/>
        <v>33.122776918186531</v>
      </c>
      <c r="F805" s="8">
        <f t="shared" si="376"/>
        <v>44.30171412807448</v>
      </c>
      <c r="G805" s="8">
        <f t="shared" si="390"/>
        <v>2.2250485660981263</v>
      </c>
      <c r="H805" s="8">
        <f t="shared" si="377"/>
        <v>29.482191763721051</v>
      </c>
      <c r="I805" s="7">
        <v>101325</v>
      </c>
      <c r="J805" s="8">
        <f t="shared" si="378"/>
        <v>12596040</v>
      </c>
      <c r="K805" s="8">
        <f t="shared" si="379"/>
        <v>9417600</v>
      </c>
      <c r="L805" s="8">
        <f t="shared" si="380"/>
        <v>1872047.8778967191</v>
      </c>
      <c r="M805" s="17">
        <f t="shared" si="391"/>
        <v>145379962.61361265</v>
      </c>
      <c r="N805" s="18">
        <f t="shared" si="381"/>
        <v>124.31324944485566</v>
      </c>
      <c r="O805" s="18">
        <f t="shared" si="382"/>
        <v>92.944485566247224</v>
      </c>
      <c r="P805" s="18">
        <f t="shared" si="383"/>
        <v>18.475676071026097</v>
      </c>
      <c r="Q805" s="18">
        <f t="shared" si="384"/>
        <v>1434.7886761767841</v>
      </c>
      <c r="R805" s="10">
        <f t="shared" si="385"/>
        <v>0</v>
      </c>
      <c r="S805" s="8">
        <f t="shared" si="392"/>
        <v>77.799999999999855</v>
      </c>
      <c r="T805" s="8">
        <f t="shared" si="386"/>
        <v>16.183286236437098</v>
      </c>
      <c r="U805" s="8">
        <v>0</v>
      </c>
      <c r="V805" s="8">
        <f t="shared" si="387"/>
        <v>4.2153181338651757</v>
      </c>
      <c r="W805" s="8">
        <v>0</v>
      </c>
      <c r="X805" s="15">
        <f t="shared" si="398"/>
        <v>1200</v>
      </c>
      <c r="Y805" s="8">
        <f t="shared" si="399"/>
        <v>0</v>
      </c>
      <c r="Z805" s="8">
        <f t="shared" si="400"/>
        <v>1261.4617892588278</v>
      </c>
      <c r="AA805" s="29">
        <f t="shared" si="393"/>
        <v>0</v>
      </c>
      <c r="AB805" s="8"/>
      <c r="AC805" s="8"/>
      <c r="AD805" s="8">
        <f t="shared" si="394"/>
        <v>0</v>
      </c>
      <c r="AE805" s="8">
        <f t="shared" si="395"/>
        <v>1200</v>
      </c>
      <c r="AF805" s="8">
        <f t="shared" si="401"/>
        <v>238.53821074117209</v>
      </c>
      <c r="AG805" s="16">
        <f t="shared" si="388"/>
        <v>1200</v>
      </c>
      <c r="AH805" s="29">
        <f t="shared" si="402"/>
        <v>73.121326879629152</v>
      </c>
      <c r="AI805" s="29">
        <f t="shared" si="403"/>
        <v>61.461789258827913</v>
      </c>
      <c r="AJ805" s="28">
        <f t="shared" si="396"/>
        <v>0.10861194690676004</v>
      </c>
      <c r="AK805" s="25">
        <f t="shared" si="389"/>
        <v>1.0861194690676004</v>
      </c>
      <c r="AL805" s="26">
        <f t="shared" si="397"/>
        <v>8.2112242529552084</v>
      </c>
    </row>
    <row r="806" spans="2:38" x14ac:dyDescent="0.3">
      <c r="B806" s="6">
        <v>7790</v>
      </c>
      <c r="C806" s="8">
        <f t="shared" si="373"/>
        <v>77.900000000000006</v>
      </c>
      <c r="D806" s="8">
        <f t="shared" si="374"/>
        <v>25802.643219268783</v>
      </c>
      <c r="E806" s="8">
        <f t="shared" si="375"/>
        <v>33.122776918191242</v>
      </c>
      <c r="F806" s="8">
        <f t="shared" si="376"/>
        <v>44.301714128080782</v>
      </c>
      <c r="G806" s="8">
        <f t="shared" si="390"/>
        <v>2.2250485660981263</v>
      </c>
      <c r="H806" s="8">
        <f t="shared" si="377"/>
        <v>29.482191763723147</v>
      </c>
      <c r="I806" s="7">
        <v>101325</v>
      </c>
      <c r="J806" s="8">
        <f t="shared" si="378"/>
        <v>12596040</v>
      </c>
      <c r="K806" s="8">
        <f t="shared" si="379"/>
        <v>9417600</v>
      </c>
      <c r="L806" s="8">
        <f t="shared" si="380"/>
        <v>1871427.8880225488</v>
      </c>
      <c r="M806" s="17">
        <f t="shared" si="391"/>
        <v>145553802.53985125</v>
      </c>
      <c r="N806" s="18">
        <f t="shared" si="381"/>
        <v>124.31324944485566</v>
      </c>
      <c r="O806" s="18">
        <f t="shared" si="382"/>
        <v>92.944485566247224</v>
      </c>
      <c r="P806" s="18">
        <f t="shared" si="383"/>
        <v>18.469557246706625</v>
      </c>
      <c r="Q806" s="18">
        <f t="shared" si="384"/>
        <v>1436.5043428556748</v>
      </c>
      <c r="R806" s="10">
        <f t="shared" si="385"/>
        <v>0</v>
      </c>
      <c r="S806" s="8">
        <f t="shared" si="392"/>
        <v>77.899999999999849</v>
      </c>
      <c r="T806" s="8">
        <f t="shared" si="386"/>
        <v>16.183286236437098</v>
      </c>
      <c r="U806" s="8">
        <v>0</v>
      </c>
      <c r="V806" s="8">
        <f t="shared" si="387"/>
        <v>4.2139220934165023</v>
      </c>
      <c r="W806" s="8">
        <v>0</v>
      </c>
      <c r="X806" s="15">
        <f t="shared" si="398"/>
        <v>1200</v>
      </c>
      <c r="Y806" s="8">
        <f t="shared" si="399"/>
        <v>0</v>
      </c>
      <c r="Z806" s="8">
        <f t="shared" si="400"/>
        <v>1261.5407889879525</v>
      </c>
      <c r="AA806" s="29">
        <f t="shared" si="393"/>
        <v>0</v>
      </c>
      <c r="AB806" s="8"/>
      <c r="AC806" s="8"/>
      <c r="AD806" s="8">
        <f t="shared" si="394"/>
        <v>0</v>
      </c>
      <c r="AE806" s="8">
        <f t="shared" si="395"/>
        <v>1200</v>
      </c>
      <c r="AF806" s="8">
        <f t="shared" si="401"/>
        <v>238.4592110120476</v>
      </c>
      <c r="AG806" s="16">
        <f t="shared" si="388"/>
        <v>1200</v>
      </c>
      <c r="AH806" s="29">
        <f t="shared" si="402"/>
        <v>73.224844083362214</v>
      </c>
      <c r="AI806" s="29">
        <f t="shared" si="403"/>
        <v>61.540788987952389</v>
      </c>
      <c r="AJ806" s="28">
        <f t="shared" si="396"/>
        <v>0.10875155095162736</v>
      </c>
      <c r="AK806" s="25">
        <f t="shared" si="389"/>
        <v>1.0875155095162736</v>
      </c>
      <c r="AL806" s="26">
        <f t="shared" si="397"/>
        <v>8.221763696508118</v>
      </c>
    </row>
    <row r="807" spans="2:38" x14ac:dyDescent="0.3">
      <c r="B807" s="6">
        <v>7800</v>
      </c>
      <c r="C807" s="8">
        <f t="shared" si="373"/>
        <v>78</v>
      </c>
      <c r="D807" s="8">
        <f t="shared" si="374"/>
        <v>25835.765996186965</v>
      </c>
      <c r="E807" s="8">
        <f t="shared" si="375"/>
        <v>33.122776918186531</v>
      </c>
      <c r="F807" s="8">
        <f t="shared" si="376"/>
        <v>44.30171412807448</v>
      </c>
      <c r="G807" s="8">
        <f t="shared" si="390"/>
        <v>2.2250485660981263</v>
      </c>
      <c r="H807" s="8">
        <f t="shared" si="377"/>
        <v>29.482191763721051</v>
      </c>
      <c r="I807" s="7">
        <v>101325</v>
      </c>
      <c r="J807" s="8">
        <f t="shared" si="378"/>
        <v>12596040</v>
      </c>
      <c r="K807" s="8">
        <f t="shared" si="379"/>
        <v>9417600</v>
      </c>
      <c r="L807" s="8">
        <f t="shared" si="380"/>
        <v>1870807.8981483816</v>
      </c>
      <c r="M807" s="17">
        <f t="shared" si="391"/>
        <v>145727642.46608981</v>
      </c>
      <c r="N807" s="18">
        <f t="shared" si="381"/>
        <v>124.31324944485566</v>
      </c>
      <c r="O807" s="18">
        <f t="shared" si="382"/>
        <v>92.944485566247224</v>
      </c>
      <c r="P807" s="18">
        <f t="shared" si="383"/>
        <v>18.463438422387185</v>
      </c>
      <c r="Q807" s="18">
        <f t="shared" si="384"/>
        <v>1438.2200095345652</v>
      </c>
      <c r="R807" s="10">
        <f t="shared" si="385"/>
        <v>0</v>
      </c>
      <c r="S807" s="8">
        <f t="shared" si="392"/>
        <v>77.999999999999844</v>
      </c>
      <c r="T807" s="8">
        <f t="shared" si="386"/>
        <v>16.183286236437098</v>
      </c>
      <c r="U807" s="8">
        <v>0</v>
      </c>
      <c r="V807" s="8">
        <f t="shared" si="387"/>
        <v>4.2125260529678288</v>
      </c>
      <c r="W807" s="8">
        <v>0</v>
      </c>
      <c r="X807" s="15">
        <f t="shared" si="398"/>
        <v>1200</v>
      </c>
      <c r="Y807" s="8">
        <f t="shared" si="399"/>
        <v>0</v>
      </c>
      <c r="Z807" s="8">
        <f t="shared" si="400"/>
        <v>1261.6197887170767</v>
      </c>
      <c r="AA807" s="29">
        <f t="shared" si="393"/>
        <v>0</v>
      </c>
      <c r="AB807" s="8"/>
      <c r="AC807" s="8"/>
      <c r="AD807" s="8">
        <f t="shared" si="394"/>
        <v>0</v>
      </c>
      <c r="AE807" s="8">
        <f t="shared" si="395"/>
        <v>1200</v>
      </c>
      <c r="AF807" s="8">
        <f t="shared" si="401"/>
        <v>238.38021128292317</v>
      </c>
      <c r="AG807" s="16">
        <f t="shared" si="388"/>
        <v>1200</v>
      </c>
      <c r="AH807" s="29">
        <f t="shared" si="402"/>
        <v>73.328361287095262</v>
      </c>
      <c r="AI807" s="29">
        <f t="shared" si="403"/>
        <v>61.619788717076837</v>
      </c>
      <c r="AJ807" s="28">
        <f t="shared" si="396"/>
        <v>0.10889115499649465</v>
      </c>
      <c r="AK807" s="25">
        <f t="shared" si="389"/>
        <v>1.0889115499649464</v>
      </c>
      <c r="AL807" s="26">
        <f t="shared" si="397"/>
        <v>8.2323031417028503</v>
      </c>
    </row>
    <row r="808" spans="2:38" x14ac:dyDescent="0.3">
      <c r="B808" s="6">
        <v>7810</v>
      </c>
      <c r="C808" s="8">
        <f t="shared" si="373"/>
        <v>78.100000000000009</v>
      </c>
      <c r="D808" s="8">
        <f t="shared" si="374"/>
        <v>25868.888773105158</v>
      </c>
      <c r="E808" s="8">
        <f t="shared" si="375"/>
        <v>33.122776918191242</v>
      </c>
      <c r="F808" s="8">
        <f t="shared" si="376"/>
        <v>44.301714128080782</v>
      </c>
      <c r="G808" s="8">
        <f t="shared" si="390"/>
        <v>2.2250485660981263</v>
      </c>
      <c r="H808" s="8">
        <f t="shared" si="377"/>
        <v>29.482191763723147</v>
      </c>
      <c r="I808" s="7">
        <v>101325</v>
      </c>
      <c r="J808" s="8">
        <f t="shared" si="378"/>
        <v>12596040</v>
      </c>
      <c r="K808" s="8">
        <f t="shared" si="379"/>
        <v>9417600</v>
      </c>
      <c r="L808" s="8">
        <f t="shared" si="380"/>
        <v>1870187.9082742112</v>
      </c>
      <c r="M808" s="17">
        <f t="shared" si="391"/>
        <v>145901482.39232841</v>
      </c>
      <c r="N808" s="18">
        <f t="shared" si="381"/>
        <v>124.31324944485566</v>
      </c>
      <c r="O808" s="18">
        <f t="shared" si="382"/>
        <v>92.944485566247224</v>
      </c>
      <c r="P808" s="18">
        <f t="shared" si="383"/>
        <v>18.457319598067716</v>
      </c>
      <c r="Q808" s="18">
        <f t="shared" si="384"/>
        <v>1439.9356762134557</v>
      </c>
      <c r="R808" s="10">
        <f t="shared" si="385"/>
        <v>0</v>
      </c>
      <c r="S808" s="8">
        <f t="shared" si="392"/>
        <v>78.099999999999838</v>
      </c>
      <c r="T808" s="8">
        <f t="shared" si="386"/>
        <v>16.183286236437098</v>
      </c>
      <c r="U808" s="8">
        <v>0</v>
      </c>
      <c r="V808" s="8">
        <f t="shared" si="387"/>
        <v>4.2111300125191562</v>
      </c>
      <c r="W808" s="8">
        <v>0</v>
      </c>
      <c r="X808" s="15">
        <f t="shared" si="398"/>
        <v>1200</v>
      </c>
      <c r="Y808" s="8">
        <f t="shared" si="399"/>
        <v>0</v>
      </c>
      <c r="Z808" s="8">
        <f t="shared" si="400"/>
        <v>1261.6987884462014</v>
      </c>
      <c r="AA808" s="29">
        <f t="shared" si="393"/>
        <v>0</v>
      </c>
      <c r="AB808" s="8"/>
      <c r="AC808" s="8"/>
      <c r="AD808" s="8">
        <f t="shared" si="394"/>
        <v>0</v>
      </c>
      <c r="AE808" s="8">
        <f t="shared" si="395"/>
        <v>1200</v>
      </c>
      <c r="AF808" s="8">
        <f t="shared" si="401"/>
        <v>238.30121155379868</v>
      </c>
      <c r="AG808" s="16">
        <f t="shared" si="388"/>
        <v>1200</v>
      </c>
      <c r="AH808" s="29">
        <f t="shared" si="402"/>
        <v>73.431878490828339</v>
      </c>
      <c r="AI808" s="29">
        <f t="shared" si="403"/>
        <v>61.698788446201306</v>
      </c>
      <c r="AJ808" s="28">
        <f t="shared" si="396"/>
        <v>0.10903075904136197</v>
      </c>
      <c r="AK808" s="25">
        <f t="shared" si="389"/>
        <v>1.0903075904136197</v>
      </c>
      <c r="AL808" s="26">
        <f t="shared" si="397"/>
        <v>8.2428425885330991</v>
      </c>
    </row>
    <row r="809" spans="2:38" x14ac:dyDescent="0.3">
      <c r="B809" s="6">
        <v>7820</v>
      </c>
      <c r="C809" s="8">
        <f t="shared" si="373"/>
        <v>78.2</v>
      </c>
      <c r="D809" s="8">
        <f t="shared" si="374"/>
        <v>25902.011550023348</v>
      </c>
      <c r="E809" s="8">
        <f t="shared" si="375"/>
        <v>33.122776918186531</v>
      </c>
      <c r="F809" s="8">
        <f t="shared" si="376"/>
        <v>44.30171412807448</v>
      </c>
      <c r="G809" s="8">
        <f t="shared" si="390"/>
        <v>2.2250485660981263</v>
      </c>
      <c r="H809" s="8">
        <f t="shared" si="377"/>
        <v>29.482191763721051</v>
      </c>
      <c r="I809" s="7">
        <v>101325</v>
      </c>
      <c r="J809" s="8">
        <f t="shared" si="378"/>
        <v>12596040</v>
      </c>
      <c r="K809" s="8">
        <f t="shared" si="379"/>
        <v>9417600</v>
      </c>
      <c r="L809" s="8">
        <f t="shared" si="380"/>
        <v>1869567.9184000441</v>
      </c>
      <c r="M809" s="17">
        <f t="shared" si="391"/>
        <v>146075322.31856698</v>
      </c>
      <c r="N809" s="18">
        <f t="shared" si="381"/>
        <v>124.31324944485566</v>
      </c>
      <c r="O809" s="18">
        <f t="shared" si="382"/>
        <v>92.944485566247224</v>
      </c>
      <c r="P809" s="18">
        <f t="shared" si="383"/>
        <v>18.451200773748276</v>
      </c>
      <c r="Q809" s="18">
        <f t="shared" si="384"/>
        <v>1441.6513428923463</v>
      </c>
      <c r="R809" s="10">
        <f t="shared" si="385"/>
        <v>0</v>
      </c>
      <c r="S809" s="8">
        <f t="shared" si="392"/>
        <v>78.199999999999832</v>
      </c>
      <c r="T809" s="8">
        <f t="shared" si="386"/>
        <v>16.183286236437098</v>
      </c>
      <c r="U809" s="8">
        <v>0</v>
      </c>
      <c r="V809" s="8">
        <f t="shared" si="387"/>
        <v>4.2097339720704827</v>
      </c>
      <c r="W809" s="8">
        <v>0</v>
      </c>
      <c r="X809" s="15">
        <f t="shared" si="398"/>
        <v>1200</v>
      </c>
      <c r="Y809" s="8">
        <f t="shared" si="399"/>
        <v>0</v>
      </c>
      <c r="Z809" s="8">
        <f t="shared" si="400"/>
        <v>1261.7777881753257</v>
      </c>
      <c r="AA809" s="29">
        <f t="shared" si="393"/>
        <v>0</v>
      </c>
      <c r="AB809" s="8"/>
      <c r="AC809" s="8"/>
      <c r="AD809" s="8">
        <f t="shared" si="394"/>
        <v>0</v>
      </c>
      <c r="AE809" s="8">
        <f t="shared" si="395"/>
        <v>1200</v>
      </c>
      <c r="AF809" s="8">
        <f t="shared" si="401"/>
        <v>238.22221182467425</v>
      </c>
      <c r="AG809" s="16">
        <f t="shared" si="388"/>
        <v>1200</v>
      </c>
      <c r="AH809" s="29">
        <f t="shared" si="402"/>
        <v>73.535395694561387</v>
      </c>
      <c r="AI809" s="29">
        <f t="shared" si="403"/>
        <v>61.77778817532576</v>
      </c>
      <c r="AJ809" s="28">
        <f t="shared" si="396"/>
        <v>0.10917036308622927</v>
      </c>
      <c r="AK809" s="25">
        <f t="shared" si="389"/>
        <v>1.0917036308622927</v>
      </c>
      <c r="AL809" s="26">
        <f t="shared" si="397"/>
        <v>8.2533820369925905</v>
      </c>
    </row>
    <row r="810" spans="2:38" x14ac:dyDescent="0.3">
      <c r="B810" s="6">
        <v>7830</v>
      </c>
      <c r="C810" s="8">
        <f t="shared" si="373"/>
        <v>78.3</v>
      </c>
      <c r="D810" s="8">
        <f t="shared" si="374"/>
        <v>25935.13432694153</v>
      </c>
      <c r="E810" s="8">
        <f t="shared" si="375"/>
        <v>33.122776918186531</v>
      </c>
      <c r="F810" s="8">
        <f t="shared" si="376"/>
        <v>44.30171412807448</v>
      </c>
      <c r="G810" s="8">
        <f t="shared" si="390"/>
        <v>2.2250485660981263</v>
      </c>
      <c r="H810" s="8">
        <f t="shared" si="377"/>
        <v>29.482191763721051</v>
      </c>
      <c r="I810" s="7">
        <v>101325</v>
      </c>
      <c r="J810" s="8">
        <f t="shared" si="378"/>
        <v>12596040</v>
      </c>
      <c r="K810" s="8">
        <f t="shared" si="379"/>
        <v>9417600</v>
      </c>
      <c r="L810" s="8">
        <f t="shared" si="380"/>
        <v>1868947.9285258753</v>
      </c>
      <c r="M810" s="17">
        <f t="shared" si="391"/>
        <v>146249162.24480554</v>
      </c>
      <c r="N810" s="18">
        <f t="shared" si="381"/>
        <v>124.31324944485566</v>
      </c>
      <c r="O810" s="18">
        <f t="shared" si="382"/>
        <v>92.944485566247224</v>
      </c>
      <c r="P810" s="18">
        <f t="shared" si="383"/>
        <v>18.445081949428822</v>
      </c>
      <c r="Q810" s="18">
        <f t="shared" si="384"/>
        <v>1443.3670095712366</v>
      </c>
      <c r="R810" s="10">
        <f t="shared" si="385"/>
        <v>0</v>
      </c>
      <c r="S810" s="8">
        <f t="shared" si="392"/>
        <v>78.299999999999827</v>
      </c>
      <c r="T810" s="8">
        <f t="shared" si="386"/>
        <v>16.183286236437098</v>
      </c>
      <c r="U810" s="8">
        <v>0</v>
      </c>
      <c r="V810" s="8">
        <f t="shared" si="387"/>
        <v>4.2083379316218101</v>
      </c>
      <c r="W810" s="8">
        <v>0</v>
      </c>
      <c r="X810" s="15">
        <f t="shared" si="398"/>
        <v>1200</v>
      </c>
      <c r="Y810" s="8">
        <f t="shared" si="399"/>
        <v>0</v>
      </c>
      <c r="Z810" s="8">
        <f t="shared" si="400"/>
        <v>1261.8567879044501</v>
      </c>
      <c r="AA810" s="29">
        <f t="shared" si="393"/>
        <v>0</v>
      </c>
      <c r="AB810" s="8"/>
      <c r="AC810" s="8"/>
      <c r="AD810" s="8">
        <f t="shared" si="394"/>
        <v>0</v>
      </c>
      <c r="AE810" s="8">
        <f t="shared" si="395"/>
        <v>1200</v>
      </c>
      <c r="AF810" s="8">
        <f t="shared" si="401"/>
        <v>238.14321209554979</v>
      </c>
      <c r="AG810" s="16">
        <f t="shared" si="388"/>
        <v>1200</v>
      </c>
      <c r="AH810" s="29">
        <f t="shared" si="402"/>
        <v>73.638912898294436</v>
      </c>
      <c r="AI810" s="29">
        <f t="shared" si="403"/>
        <v>61.856787904450208</v>
      </c>
      <c r="AJ810" s="28">
        <f t="shared" si="396"/>
        <v>0.10930996713109656</v>
      </c>
      <c r="AK810" s="25">
        <f t="shared" si="389"/>
        <v>1.0930996713109655</v>
      </c>
      <c r="AL810" s="26">
        <f t="shared" si="397"/>
        <v>8.2639214870750841</v>
      </c>
    </row>
    <row r="811" spans="2:38" x14ac:dyDescent="0.3">
      <c r="B811" s="6">
        <v>7840</v>
      </c>
      <c r="C811" s="8">
        <f t="shared" si="373"/>
        <v>78.400000000000006</v>
      </c>
      <c r="D811" s="8">
        <f t="shared" si="374"/>
        <v>25968.257103859723</v>
      </c>
      <c r="E811" s="8">
        <f t="shared" si="375"/>
        <v>33.122776918191242</v>
      </c>
      <c r="F811" s="8">
        <f t="shared" si="376"/>
        <v>44.301714128080782</v>
      </c>
      <c r="G811" s="8">
        <f t="shared" si="390"/>
        <v>2.2250485660981263</v>
      </c>
      <c r="H811" s="8">
        <f t="shared" si="377"/>
        <v>29.482191763723147</v>
      </c>
      <c r="I811" s="7">
        <v>101325</v>
      </c>
      <c r="J811" s="8">
        <f t="shared" si="378"/>
        <v>12596040</v>
      </c>
      <c r="K811" s="8">
        <f t="shared" si="379"/>
        <v>9417600</v>
      </c>
      <c r="L811" s="8">
        <f t="shared" si="380"/>
        <v>1868327.9386517066</v>
      </c>
      <c r="M811" s="17">
        <f t="shared" si="391"/>
        <v>146423002.17104414</v>
      </c>
      <c r="N811" s="18">
        <f t="shared" si="381"/>
        <v>124.31324944485566</v>
      </c>
      <c r="O811" s="18">
        <f t="shared" si="382"/>
        <v>92.944485566247224</v>
      </c>
      <c r="P811" s="18">
        <f t="shared" si="383"/>
        <v>18.438963125109368</v>
      </c>
      <c r="Q811" s="18">
        <f t="shared" si="384"/>
        <v>1445.0826762501272</v>
      </c>
      <c r="R811" s="10">
        <f t="shared" si="385"/>
        <v>0</v>
      </c>
      <c r="S811" s="8">
        <f t="shared" si="392"/>
        <v>78.399999999999821</v>
      </c>
      <c r="T811" s="8">
        <f t="shared" si="386"/>
        <v>16.183286236437098</v>
      </c>
      <c r="U811" s="8">
        <v>0</v>
      </c>
      <c r="V811" s="8">
        <f t="shared" si="387"/>
        <v>4.2069418911731367</v>
      </c>
      <c r="W811" s="8">
        <v>0</v>
      </c>
      <c r="X811" s="15">
        <f t="shared" si="398"/>
        <v>1200</v>
      </c>
      <c r="Y811" s="8">
        <f t="shared" si="399"/>
        <v>0</v>
      </c>
      <c r="Z811" s="8">
        <f t="shared" si="400"/>
        <v>1261.9357876335746</v>
      </c>
      <c r="AA811" s="29">
        <f t="shared" si="393"/>
        <v>0</v>
      </c>
      <c r="AB811" s="8"/>
      <c r="AC811" s="8"/>
      <c r="AD811" s="8">
        <f t="shared" si="394"/>
        <v>0</v>
      </c>
      <c r="AE811" s="8">
        <f t="shared" si="395"/>
        <v>1200</v>
      </c>
      <c r="AF811" s="8">
        <f t="shared" si="401"/>
        <v>238.06421236642532</v>
      </c>
      <c r="AG811" s="16">
        <f t="shared" si="388"/>
        <v>1200</v>
      </c>
      <c r="AH811" s="29">
        <f t="shared" si="402"/>
        <v>73.742430102027498</v>
      </c>
      <c r="AI811" s="29">
        <f t="shared" si="403"/>
        <v>61.935787633574684</v>
      </c>
      <c r="AJ811" s="28">
        <f t="shared" si="396"/>
        <v>0.10944957117596388</v>
      </c>
      <c r="AK811" s="25">
        <f t="shared" si="389"/>
        <v>1.0944957117596388</v>
      </c>
      <c r="AL811" s="26">
        <f t="shared" si="397"/>
        <v>8.2744609387743697</v>
      </c>
    </row>
    <row r="812" spans="2:38" x14ac:dyDescent="0.3">
      <c r="B812" s="6">
        <v>7850</v>
      </c>
      <c r="C812" s="8">
        <f t="shared" si="373"/>
        <v>78.5</v>
      </c>
      <c r="D812" s="8">
        <f t="shared" si="374"/>
        <v>26001.379880777909</v>
      </c>
      <c r="E812" s="8">
        <f t="shared" si="375"/>
        <v>33.122776918186531</v>
      </c>
      <c r="F812" s="8">
        <f t="shared" si="376"/>
        <v>44.30171412807448</v>
      </c>
      <c r="G812" s="8">
        <f t="shared" si="390"/>
        <v>2.2250485660981263</v>
      </c>
      <c r="H812" s="8">
        <f t="shared" si="377"/>
        <v>29.482191763721051</v>
      </c>
      <c r="I812" s="7">
        <v>101325</v>
      </c>
      <c r="J812" s="8">
        <f t="shared" si="378"/>
        <v>12596040</v>
      </c>
      <c r="K812" s="8">
        <f t="shared" si="379"/>
        <v>9417600</v>
      </c>
      <c r="L812" s="8">
        <f t="shared" si="380"/>
        <v>1867707.9487775378</v>
      </c>
      <c r="M812" s="17">
        <f t="shared" si="391"/>
        <v>146596842.09728271</v>
      </c>
      <c r="N812" s="18">
        <f t="shared" si="381"/>
        <v>124.31324944485566</v>
      </c>
      <c r="O812" s="18">
        <f t="shared" si="382"/>
        <v>92.944485566247224</v>
      </c>
      <c r="P812" s="18">
        <f t="shared" si="383"/>
        <v>18.432844300789913</v>
      </c>
      <c r="Q812" s="18">
        <f t="shared" si="384"/>
        <v>1446.7983429290175</v>
      </c>
      <c r="R812" s="10">
        <f t="shared" si="385"/>
        <v>0</v>
      </c>
      <c r="S812" s="8">
        <f t="shared" si="392"/>
        <v>78.499999999999815</v>
      </c>
      <c r="T812" s="8">
        <f t="shared" si="386"/>
        <v>16.183286236437098</v>
      </c>
      <c r="U812" s="8">
        <v>0</v>
      </c>
      <c r="V812" s="8">
        <f t="shared" si="387"/>
        <v>4.205545850724465</v>
      </c>
      <c r="W812" s="8">
        <v>0</v>
      </c>
      <c r="X812" s="15">
        <f t="shared" si="398"/>
        <v>1200</v>
      </c>
      <c r="Y812" s="8">
        <f t="shared" si="399"/>
        <v>0</v>
      </c>
      <c r="Z812" s="8">
        <f t="shared" si="400"/>
        <v>1262.0147873626991</v>
      </c>
      <c r="AA812" s="29">
        <f t="shared" si="393"/>
        <v>0</v>
      </c>
      <c r="AB812" s="8"/>
      <c r="AC812" s="8"/>
      <c r="AD812" s="8">
        <f t="shared" si="394"/>
        <v>0</v>
      </c>
      <c r="AE812" s="8">
        <f t="shared" si="395"/>
        <v>1200</v>
      </c>
      <c r="AF812" s="8">
        <f t="shared" si="401"/>
        <v>237.98521263730089</v>
      </c>
      <c r="AG812" s="16">
        <f t="shared" si="388"/>
        <v>1200</v>
      </c>
      <c r="AH812" s="29">
        <f t="shared" si="402"/>
        <v>73.845947305760561</v>
      </c>
      <c r="AI812" s="29">
        <f t="shared" si="403"/>
        <v>62.014787362699124</v>
      </c>
      <c r="AJ812" s="28">
        <f t="shared" si="396"/>
        <v>0.10958917522083117</v>
      </c>
      <c r="AK812" s="25">
        <f t="shared" si="389"/>
        <v>1.0958917522083116</v>
      </c>
      <c r="AL812" s="26">
        <f t="shared" si="397"/>
        <v>8.2850003920842692</v>
      </c>
    </row>
    <row r="813" spans="2:38" x14ac:dyDescent="0.3">
      <c r="B813" s="6">
        <v>7860</v>
      </c>
      <c r="C813" s="8">
        <f t="shared" si="373"/>
        <v>78.600000000000009</v>
      </c>
      <c r="D813" s="8">
        <f t="shared" si="374"/>
        <v>26034.502657696103</v>
      </c>
      <c r="E813" s="8">
        <f t="shared" si="375"/>
        <v>33.122776918191242</v>
      </c>
      <c r="F813" s="8">
        <f t="shared" si="376"/>
        <v>44.301714128080782</v>
      </c>
      <c r="G813" s="8">
        <f t="shared" si="390"/>
        <v>2.2250485660981263</v>
      </c>
      <c r="H813" s="8">
        <f t="shared" si="377"/>
        <v>29.482191763723147</v>
      </c>
      <c r="I813" s="7">
        <v>101325</v>
      </c>
      <c r="J813" s="8">
        <f t="shared" si="378"/>
        <v>12596040</v>
      </c>
      <c r="K813" s="8">
        <f t="shared" si="379"/>
        <v>9417600</v>
      </c>
      <c r="L813" s="8">
        <f t="shared" si="380"/>
        <v>1867087.9589033672</v>
      </c>
      <c r="M813" s="17">
        <f t="shared" si="391"/>
        <v>146770682.0235213</v>
      </c>
      <c r="N813" s="18">
        <f t="shared" si="381"/>
        <v>124.31324944485566</v>
      </c>
      <c r="O813" s="18">
        <f t="shared" si="382"/>
        <v>92.944485566247224</v>
      </c>
      <c r="P813" s="18">
        <f t="shared" si="383"/>
        <v>18.426725476470438</v>
      </c>
      <c r="Q813" s="18">
        <f t="shared" si="384"/>
        <v>1448.5140096079083</v>
      </c>
      <c r="R813" s="10">
        <f t="shared" si="385"/>
        <v>0</v>
      </c>
      <c r="S813" s="8">
        <f t="shared" si="392"/>
        <v>78.59999999999981</v>
      </c>
      <c r="T813" s="8">
        <f t="shared" si="386"/>
        <v>16.183286236437098</v>
      </c>
      <c r="U813" s="8">
        <v>0</v>
      </c>
      <c r="V813" s="8">
        <f t="shared" si="387"/>
        <v>4.2041498102757906</v>
      </c>
      <c r="W813" s="8">
        <v>0</v>
      </c>
      <c r="X813" s="15">
        <f t="shared" si="398"/>
        <v>1200</v>
      </c>
      <c r="Y813" s="8">
        <f t="shared" si="399"/>
        <v>0</v>
      </c>
      <c r="Z813" s="8">
        <f t="shared" si="400"/>
        <v>1262.0937870918237</v>
      </c>
      <c r="AA813" s="29">
        <f t="shared" si="393"/>
        <v>0</v>
      </c>
      <c r="AB813" s="8"/>
      <c r="AC813" s="8"/>
      <c r="AD813" s="8">
        <f t="shared" si="394"/>
        <v>0</v>
      </c>
      <c r="AE813" s="8">
        <f t="shared" si="395"/>
        <v>1200</v>
      </c>
      <c r="AF813" s="8">
        <f t="shared" si="401"/>
        <v>237.90621290817637</v>
      </c>
      <c r="AG813" s="16">
        <f t="shared" si="388"/>
        <v>1200</v>
      </c>
      <c r="AH813" s="29">
        <f t="shared" si="402"/>
        <v>73.949464509493637</v>
      </c>
      <c r="AI813" s="29">
        <f t="shared" si="403"/>
        <v>62.093787091823614</v>
      </c>
      <c r="AJ813" s="28">
        <f t="shared" si="396"/>
        <v>0.1097287792656985</v>
      </c>
      <c r="AK813" s="25">
        <f t="shared" si="389"/>
        <v>1.0972877926569851</v>
      </c>
      <c r="AL813" s="26">
        <f t="shared" si="397"/>
        <v>8.2955398469986346</v>
      </c>
    </row>
    <row r="814" spans="2:38" x14ac:dyDescent="0.3">
      <c r="B814" s="6">
        <v>7870</v>
      </c>
      <c r="C814" s="8">
        <f t="shared" si="373"/>
        <v>78.7</v>
      </c>
      <c r="D814" s="8">
        <f t="shared" si="374"/>
        <v>26067.625434614289</v>
      </c>
      <c r="E814" s="8">
        <f t="shared" si="375"/>
        <v>33.122776918186531</v>
      </c>
      <c r="F814" s="8">
        <f t="shared" si="376"/>
        <v>44.30171412807448</v>
      </c>
      <c r="G814" s="8">
        <f t="shared" si="390"/>
        <v>2.2250485660981263</v>
      </c>
      <c r="H814" s="8">
        <f t="shared" si="377"/>
        <v>29.482191763721051</v>
      </c>
      <c r="I814" s="7">
        <v>101325</v>
      </c>
      <c r="J814" s="8">
        <f t="shared" si="378"/>
        <v>12596040</v>
      </c>
      <c r="K814" s="8">
        <f t="shared" si="379"/>
        <v>9417600</v>
      </c>
      <c r="L814" s="8">
        <f t="shared" si="380"/>
        <v>1866467.9690292003</v>
      </c>
      <c r="M814" s="17">
        <f t="shared" si="391"/>
        <v>146944521.94975987</v>
      </c>
      <c r="N814" s="18">
        <f t="shared" si="381"/>
        <v>124.31324944485566</v>
      </c>
      <c r="O814" s="18">
        <f t="shared" si="382"/>
        <v>92.944485566247224</v>
      </c>
      <c r="P814" s="18">
        <f t="shared" si="383"/>
        <v>18.420606652151001</v>
      </c>
      <c r="Q814" s="18">
        <f t="shared" si="384"/>
        <v>1450.2296762867986</v>
      </c>
      <c r="R814" s="10">
        <f t="shared" si="385"/>
        <v>0</v>
      </c>
      <c r="S814" s="8">
        <f t="shared" si="392"/>
        <v>78.699999999999804</v>
      </c>
      <c r="T814" s="8">
        <f t="shared" si="386"/>
        <v>16.183286236437098</v>
      </c>
      <c r="U814" s="8">
        <v>0</v>
      </c>
      <c r="V814" s="8">
        <f t="shared" si="387"/>
        <v>4.202753769827118</v>
      </c>
      <c r="W814" s="8">
        <v>0</v>
      </c>
      <c r="X814" s="15">
        <f t="shared" si="398"/>
        <v>1200</v>
      </c>
      <c r="Y814" s="8">
        <f t="shared" si="399"/>
        <v>0</v>
      </c>
      <c r="Z814" s="8">
        <f t="shared" si="400"/>
        <v>1262.172786820948</v>
      </c>
      <c r="AA814" s="29">
        <f t="shared" si="393"/>
        <v>0</v>
      </c>
      <c r="AB814" s="8"/>
      <c r="AC814" s="8"/>
      <c r="AD814" s="8">
        <f t="shared" si="394"/>
        <v>0</v>
      </c>
      <c r="AE814" s="8">
        <f t="shared" si="395"/>
        <v>1200</v>
      </c>
      <c r="AF814" s="8">
        <f t="shared" si="401"/>
        <v>237.82721317905194</v>
      </c>
      <c r="AG814" s="16">
        <f t="shared" si="388"/>
        <v>1200</v>
      </c>
      <c r="AH814" s="29">
        <f t="shared" si="402"/>
        <v>74.052981713226671</v>
      </c>
      <c r="AI814" s="29">
        <f t="shared" si="403"/>
        <v>62.172786820948055</v>
      </c>
      <c r="AJ814" s="28">
        <f t="shared" si="396"/>
        <v>0.10986838331056578</v>
      </c>
      <c r="AK814" s="25">
        <f t="shared" si="389"/>
        <v>1.0986838331056579</v>
      </c>
      <c r="AL814" s="26">
        <f t="shared" si="397"/>
        <v>8.3060793035113516</v>
      </c>
    </row>
    <row r="815" spans="2:38" x14ac:dyDescent="0.3">
      <c r="B815" s="6">
        <v>7880</v>
      </c>
      <c r="C815" s="8">
        <f t="shared" si="373"/>
        <v>78.8</v>
      </c>
      <c r="D815" s="8">
        <f t="shared" si="374"/>
        <v>26100.748211532471</v>
      </c>
      <c r="E815" s="8">
        <f t="shared" si="375"/>
        <v>33.122776918186531</v>
      </c>
      <c r="F815" s="8">
        <f t="shared" si="376"/>
        <v>44.30171412807448</v>
      </c>
      <c r="G815" s="8">
        <f t="shared" si="390"/>
        <v>2.2250485660981263</v>
      </c>
      <c r="H815" s="8">
        <f t="shared" si="377"/>
        <v>29.482191763721051</v>
      </c>
      <c r="I815" s="7">
        <v>101325</v>
      </c>
      <c r="J815" s="8">
        <f t="shared" si="378"/>
        <v>12596040</v>
      </c>
      <c r="K815" s="8">
        <f t="shared" si="379"/>
        <v>9417600</v>
      </c>
      <c r="L815" s="8">
        <f t="shared" si="380"/>
        <v>1865847.9791550315</v>
      </c>
      <c r="M815" s="17">
        <f t="shared" si="391"/>
        <v>147118361.87599844</v>
      </c>
      <c r="N815" s="18">
        <f t="shared" si="381"/>
        <v>124.31324944485566</v>
      </c>
      <c r="O815" s="18">
        <f t="shared" si="382"/>
        <v>92.944485566247224</v>
      </c>
      <c r="P815" s="18">
        <f t="shared" si="383"/>
        <v>18.414487827831547</v>
      </c>
      <c r="Q815" s="18">
        <f t="shared" si="384"/>
        <v>1451.945342965689</v>
      </c>
      <c r="R815" s="10">
        <f t="shared" si="385"/>
        <v>0</v>
      </c>
      <c r="S815" s="8">
        <f t="shared" si="392"/>
        <v>78.799999999999798</v>
      </c>
      <c r="T815" s="8">
        <f t="shared" si="386"/>
        <v>16.183286236437098</v>
      </c>
      <c r="U815" s="8">
        <v>0</v>
      </c>
      <c r="V815" s="8">
        <f t="shared" si="387"/>
        <v>4.2013577293784445</v>
      </c>
      <c r="W815" s="8">
        <v>0</v>
      </c>
      <c r="X815" s="15">
        <f t="shared" si="398"/>
        <v>1200</v>
      </c>
      <c r="Y815" s="8">
        <f t="shared" si="399"/>
        <v>0</v>
      </c>
      <c r="Z815" s="8">
        <f t="shared" si="400"/>
        <v>1262.2517865500724</v>
      </c>
      <c r="AA815" s="29">
        <f t="shared" si="393"/>
        <v>0</v>
      </c>
      <c r="AB815" s="8"/>
      <c r="AC815" s="8"/>
      <c r="AD815" s="8">
        <f t="shared" si="394"/>
        <v>0</v>
      </c>
      <c r="AE815" s="8">
        <f t="shared" si="395"/>
        <v>1200</v>
      </c>
      <c r="AF815" s="8">
        <f t="shared" si="401"/>
        <v>237.74821344992748</v>
      </c>
      <c r="AG815" s="16">
        <f t="shared" si="388"/>
        <v>1200</v>
      </c>
      <c r="AH815" s="29">
        <f t="shared" si="402"/>
        <v>74.156498916959748</v>
      </c>
      <c r="AI815" s="29">
        <f t="shared" si="403"/>
        <v>62.251786550072516</v>
      </c>
      <c r="AJ815" s="28">
        <f t="shared" si="396"/>
        <v>0.11000798735543309</v>
      </c>
      <c r="AK815" s="25">
        <f t="shared" si="389"/>
        <v>1.1000798735543309</v>
      </c>
      <c r="AL815" s="26">
        <f t="shared" si="397"/>
        <v>8.3166187616163363</v>
      </c>
    </row>
    <row r="816" spans="2:38" x14ac:dyDescent="0.3">
      <c r="B816" s="6">
        <v>7890</v>
      </c>
      <c r="C816" s="8">
        <f t="shared" si="373"/>
        <v>78.900000000000006</v>
      </c>
      <c r="D816" s="8">
        <f t="shared" si="374"/>
        <v>26133.870988450664</v>
      </c>
      <c r="E816" s="8">
        <f t="shared" si="375"/>
        <v>33.122776918191242</v>
      </c>
      <c r="F816" s="8">
        <f t="shared" si="376"/>
        <v>44.301714128080782</v>
      </c>
      <c r="G816" s="8">
        <f t="shared" si="390"/>
        <v>2.2250485660981263</v>
      </c>
      <c r="H816" s="8">
        <f t="shared" si="377"/>
        <v>29.482191763723147</v>
      </c>
      <c r="I816" s="7">
        <v>101325</v>
      </c>
      <c r="J816" s="8">
        <f t="shared" si="378"/>
        <v>12596040</v>
      </c>
      <c r="K816" s="8">
        <f t="shared" si="379"/>
        <v>9417600</v>
      </c>
      <c r="L816" s="8">
        <f t="shared" si="380"/>
        <v>1865227.9892808627</v>
      </c>
      <c r="M816" s="17">
        <f t="shared" si="391"/>
        <v>147292201.80223703</v>
      </c>
      <c r="N816" s="18">
        <f t="shared" si="381"/>
        <v>124.31324944485566</v>
      </c>
      <c r="O816" s="18">
        <f t="shared" si="382"/>
        <v>92.944485566247224</v>
      </c>
      <c r="P816" s="18">
        <f t="shared" si="383"/>
        <v>18.408369003512092</v>
      </c>
      <c r="Q816" s="18">
        <f t="shared" si="384"/>
        <v>1453.6610096445797</v>
      </c>
      <c r="R816" s="10">
        <f t="shared" si="385"/>
        <v>0</v>
      </c>
      <c r="S816" s="8">
        <f t="shared" si="392"/>
        <v>78.899999999999793</v>
      </c>
      <c r="T816" s="8">
        <f t="shared" si="386"/>
        <v>16.183286236437098</v>
      </c>
      <c r="U816" s="8">
        <v>0</v>
      </c>
      <c r="V816" s="8">
        <f t="shared" si="387"/>
        <v>4.199961688929772</v>
      </c>
      <c r="W816" s="8">
        <v>0</v>
      </c>
      <c r="X816" s="15">
        <f t="shared" si="398"/>
        <v>1200</v>
      </c>
      <c r="Y816" s="8">
        <f t="shared" si="399"/>
        <v>0</v>
      </c>
      <c r="Z816" s="8">
        <f t="shared" si="400"/>
        <v>1262.3307862791969</v>
      </c>
      <c r="AA816" s="29">
        <f t="shared" si="393"/>
        <v>0</v>
      </c>
      <c r="AB816" s="8"/>
      <c r="AC816" s="8"/>
      <c r="AD816" s="8">
        <f t="shared" si="394"/>
        <v>0</v>
      </c>
      <c r="AE816" s="8">
        <f t="shared" si="395"/>
        <v>1200</v>
      </c>
      <c r="AF816" s="8">
        <f t="shared" si="401"/>
        <v>237.66921372080304</v>
      </c>
      <c r="AG816" s="16">
        <f t="shared" si="388"/>
        <v>1200</v>
      </c>
      <c r="AH816" s="29">
        <f t="shared" si="402"/>
        <v>74.260016120692782</v>
      </c>
      <c r="AI816" s="29">
        <f t="shared" si="403"/>
        <v>62.330786279196964</v>
      </c>
      <c r="AJ816" s="28">
        <f t="shared" si="396"/>
        <v>0.11014759140030038</v>
      </c>
      <c r="AK816" s="25">
        <f t="shared" si="389"/>
        <v>1.1014759140030037</v>
      </c>
      <c r="AL816" s="26">
        <f t="shared" si="397"/>
        <v>8.3271582213075348</v>
      </c>
    </row>
    <row r="817" spans="2:38" x14ac:dyDescent="0.3">
      <c r="B817" s="6">
        <v>7900</v>
      </c>
      <c r="C817" s="8">
        <f t="shared" si="373"/>
        <v>79</v>
      </c>
      <c r="D817" s="8">
        <f t="shared" si="374"/>
        <v>26166.993765368854</v>
      </c>
      <c r="E817" s="8">
        <f t="shared" si="375"/>
        <v>33.122776918186531</v>
      </c>
      <c r="F817" s="8">
        <f t="shared" si="376"/>
        <v>44.30171412807448</v>
      </c>
      <c r="G817" s="8">
        <f t="shared" si="390"/>
        <v>2.2250485660981263</v>
      </c>
      <c r="H817" s="8">
        <f t="shared" si="377"/>
        <v>29.482191763721051</v>
      </c>
      <c r="I817" s="7">
        <v>101325</v>
      </c>
      <c r="J817" s="8">
        <f t="shared" si="378"/>
        <v>12596040</v>
      </c>
      <c r="K817" s="8">
        <f t="shared" si="379"/>
        <v>9417600</v>
      </c>
      <c r="L817" s="8">
        <f t="shared" si="380"/>
        <v>1864607.999406694</v>
      </c>
      <c r="M817" s="17">
        <f t="shared" si="391"/>
        <v>147466041.7284756</v>
      </c>
      <c r="N817" s="18">
        <f t="shared" si="381"/>
        <v>124.31324944485566</v>
      </c>
      <c r="O817" s="18">
        <f t="shared" si="382"/>
        <v>92.944485566247224</v>
      </c>
      <c r="P817" s="18">
        <f t="shared" si="383"/>
        <v>18.402250179192638</v>
      </c>
      <c r="Q817" s="18">
        <f t="shared" si="384"/>
        <v>1455.3766763234701</v>
      </c>
      <c r="R817" s="10">
        <f t="shared" si="385"/>
        <v>0</v>
      </c>
      <c r="S817" s="8">
        <f t="shared" si="392"/>
        <v>78.999999999999787</v>
      </c>
      <c r="T817" s="8">
        <f t="shared" si="386"/>
        <v>16.183286236437098</v>
      </c>
      <c r="U817" s="8">
        <v>0</v>
      </c>
      <c r="V817" s="8">
        <f t="shared" si="387"/>
        <v>4.1985656484810994</v>
      </c>
      <c r="W817" s="8">
        <v>0</v>
      </c>
      <c r="X817" s="15">
        <f t="shared" si="398"/>
        <v>1200</v>
      </c>
      <c r="Y817" s="8">
        <f t="shared" si="399"/>
        <v>0</v>
      </c>
      <c r="Z817" s="8">
        <f t="shared" si="400"/>
        <v>1262.4097860083214</v>
      </c>
      <c r="AA817" s="29">
        <f t="shared" si="393"/>
        <v>0</v>
      </c>
      <c r="AB817" s="8"/>
      <c r="AC817" s="8"/>
      <c r="AD817" s="8">
        <f t="shared" si="394"/>
        <v>0</v>
      </c>
      <c r="AE817" s="8">
        <f t="shared" si="395"/>
        <v>1200</v>
      </c>
      <c r="AF817" s="8">
        <f t="shared" si="401"/>
        <v>237.59021399167858</v>
      </c>
      <c r="AG817" s="16">
        <f t="shared" si="388"/>
        <v>1200</v>
      </c>
      <c r="AH817" s="29">
        <f t="shared" si="402"/>
        <v>74.363533324425845</v>
      </c>
      <c r="AI817" s="29">
        <f t="shared" si="403"/>
        <v>62.409786008321419</v>
      </c>
      <c r="AJ817" s="28">
        <f t="shared" si="396"/>
        <v>0.11028719544516769</v>
      </c>
      <c r="AK817" s="25">
        <f t="shared" si="389"/>
        <v>1.1028719544516767</v>
      </c>
      <c r="AL817" s="26">
        <f t="shared" si="397"/>
        <v>8.3376976825789235</v>
      </c>
    </row>
    <row r="818" spans="2:38" x14ac:dyDescent="0.3">
      <c r="B818" s="6">
        <v>7910</v>
      </c>
      <c r="C818" s="8">
        <f t="shared" si="373"/>
        <v>79.100000000000009</v>
      </c>
      <c r="D818" s="8">
        <f t="shared" si="374"/>
        <v>26200.116542287044</v>
      </c>
      <c r="E818" s="8">
        <f t="shared" si="375"/>
        <v>33.122776918191242</v>
      </c>
      <c r="F818" s="8">
        <f t="shared" si="376"/>
        <v>44.301714128080782</v>
      </c>
      <c r="G818" s="8">
        <f t="shared" si="390"/>
        <v>2.2250485660981263</v>
      </c>
      <c r="H818" s="8">
        <f t="shared" si="377"/>
        <v>29.482191763723147</v>
      </c>
      <c r="I818" s="7">
        <v>101325</v>
      </c>
      <c r="J818" s="8">
        <f t="shared" si="378"/>
        <v>12596040</v>
      </c>
      <c r="K818" s="8">
        <f t="shared" si="379"/>
        <v>9417600</v>
      </c>
      <c r="L818" s="8">
        <f t="shared" si="380"/>
        <v>1863988.0095325252</v>
      </c>
      <c r="M818" s="17">
        <f t="shared" si="391"/>
        <v>147639881.6547142</v>
      </c>
      <c r="N818" s="18">
        <f t="shared" si="381"/>
        <v>124.31324944485566</v>
      </c>
      <c r="O818" s="18">
        <f t="shared" si="382"/>
        <v>92.944485566247224</v>
      </c>
      <c r="P818" s="18">
        <f t="shared" si="383"/>
        <v>18.396131354873184</v>
      </c>
      <c r="Q818" s="18">
        <f t="shared" si="384"/>
        <v>1457.0923430023606</v>
      </c>
      <c r="R818" s="10">
        <f t="shared" si="385"/>
        <v>0</v>
      </c>
      <c r="S818" s="8">
        <f t="shared" si="392"/>
        <v>79.099999999999781</v>
      </c>
      <c r="T818" s="8">
        <f t="shared" si="386"/>
        <v>16.183286236437098</v>
      </c>
      <c r="U818" s="8">
        <v>0</v>
      </c>
      <c r="V818" s="8">
        <f t="shared" si="387"/>
        <v>4.1971696080324259</v>
      </c>
      <c r="W818" s="8">
        <v>0</v>
      </c>
      <c r="X818" s="15">
        <f t="shared" si="398"/>
        <v>1200</v>
      </c>
      <c r="Y818" s="8">
        <f t="shared" si="399"/>
        <v>0</v>
      </c>
      <c r="Z818" s="8">
        <f t="shared" si="400"/>
        <v>1262.4887857374458</v>
      </c>
      <c r="AA818" s="29">
        <f t="shared" si="393"/>
        <v>0</v>
      </c>
      <c r="AB818" s="8"/>
      <c r="AC818" s="8"/>
      <c r="AD818" s="8">
        <f t="shared" si="394"/>
        <v>0</v>
      </c>
      <c r="AE818" s="8">
        <f t="shared" si="395"/>
        <v>1200</v>
      </c>
      <c r="AF818" s="8">
        <f t="shared" si="401"/>
        <v>237.51121426255412</v>
      </c>
      <c r="AG818" s="16">
        <f t="shared" si="388"/>
        <v>1200</v>
      </c>
      <c r="AH818" s="29">
        <f t="shared" si="402"/>
        <v>74.467050528158907</v>
      </c>
      <c r="AI818" s="29">
        <f t="shared" si="403"/>
        <v>62.488785737445895</v>
      </c>
      <c r="AJ818" s="28">
        <f t="shared" si="396"/>
        <v>0.110426799490035</v>
      </c>
      <c r="AK818" s="25">
        <f t="shared" si="389"/>
        <v>1.10426799490035</v>
      </c>
      <c r="AL818" s="26">
        <f t="shared" si="397"/>
        <v>8.3482371454245108</v>
      </c>
    </row>
    <row r="819" spans="2:38" x14ac:dyDescent="0.3">
      <c r="B819" s="6">
        <v>7920</v>
      </c>
      <c r="C819" s="8">
        <f t="shared" si="373"/>
        <v>79.2</v>
      </c>
      <c r="D819" s="8">
        <f t="shared" si="374"/>
        <v>26233.23931920523</v>
      </c>
      <c r="E819" s="8">
        <f t="shared" si="375"/>
        <v>33.122776918186531</v>
      </c>
      <c r="F819" s="8">
        <f t="shared" si="376"/>
        <v>44.30171412807448</v>
      </c>
      <c r="G819" s="8">
        <f t="shared" si="390"/>
        <v>2.2250485660981263</v>
      </c>
      <c r="H819" s="8">
        <f t="shared" si="377"/>
        <v>29.482191763721051</v>
      </c>
      <c r="I819" s="7">
        <v>101325</v>
      </c>
      <c r="J819" s="8">
        <f t="shared" si="378"/>
        <v>12596040</v>
      </c>
      <c r="K819" s="8">
        <f t="shared" si="379"/>
        <v>9417600</v>
      </c>
      <c r="L819" s="8">
        <f t="shared" si="380"/>
        <v>1863368.0196583564</v>
      </c>
      <c r="M819" s="17">
        <f t="shared" si="391"/>
        <v>147813721.58095276</v>
      </c>
      <c r="N819" s="18">
        <f t="shared" si="381"/>
        <v>124.31324944485566</v>
      </c>
      <c r="O819" s="18">
        <f t="shared" si="382"/>
        <v>92.944485566247224</v>
      </c>
      <c r="P819" s="18">
        <f t="shared" si="383"/>
        <v>18.390012530553726</v>
      </c>
      <c r="Q819" s="18">
        <f t="shared" si="384"/>
        <v>1458.808009681251</v>
      </c>
      <c r="R819" s="10">
        <f t="shared" si="385"/>
        <v>0</v>
      </c>
      <c r="S819" s="8">
        <f t="shared" si="392"/>
        <v>79.199999999999775</v>
      </c>
      <c r="T819" s="8">
        <f t="shared" si="386"/>
        <v>16.183286236437098</v>
      </c>
      <c r="U819" s="8">
        <v>0</v>
      </c>
      <c r="V819" s="8">
        <f t="shared" si="387"/>
        <v>4.1957735675837524</v>
      </c>
      <c r="W819" s="8">
        <v>0</v>
      </c>
      <c r="X819" s="15">
        <f t="shared" si="398"/>
        <v>1200</v>
      </c>
      <c r="Y819" s="8">
        <f t="shared" si="399"/>
        <v>0</v>
      </c>
      <c r="Z819" s="8">
        <f t="shared" si="400"/>
        <v>1262.5677854665703</v>
      </c>
      <c r="AA819" s="29">
        <f t="shared" si="393"/>
        <v>0</v>
      </c>
      <c r="AB819" s="8"/>
      <c r="AC819" s="8"/>
      <c r="AD819" s="8">
        <f t="shared" si="394"/>
        <v>0</v>
      </c>
      <c r="AE819" s="8">
        <f t="shared" si="395"/>
        <v>1200</v>
      </c>
      <c r="AF819" s="8">
        <f t="shared" si="401"/>
        <v>237.43221453342966</v>
      </c>
      <c r="AG819" s="16">
        <f t="shared" si="388"/>
        <v>1200</v>
      </c>
      <c r="AH819" s="29">
        <f t="shared" si="402"/>
        <v>74.570567731891956</v>
      </c>
      <c r="AI819" s="29">
        <f t="shared" si="403"/>
        <v>62.567785466570335</v>
      </c>
      <c r="AJ819" s="28">
        <f t="shared" si="396"/>
        <v>0.11056640353490228</v>
      </c>
      <c r="AK819" s="25">
        <f t="shared" si="389"/>
        <v>1.1056640353490228</v>
      </c>
      <c r="AL819" s="26">
        <f t="shared" si="397"/>
        <v>8.3587766098383351</v>
      </c>
    </row>
    <row r="820" spans="2:38" x14ac:dyDescent="0.3">
      <c r="B820" s="6">
        <v>7930</v>
      </c>
      <c r="C820" s="8">
        <f t="shared" si="373"/>
        <v>79.3</v>
      </c>
      <c r="D820" s="8">
        <f t="shared" si="374"/>
        <v>26266.362096123416</v>
      </c>
      <c r="E820" s="8">
        <f t="shared" si="375"/>
        <v>33.122776918186531</v>
      </c>
      <c r="F820" s="8">
        <f t="shared" si="376"/>
        <v>44.30171412807448</v>
      </c>
      <c r="G820" s="8">
        <f t="shared" si="390"/>
        <v>2.2250485660981263</v>
      </c>
      <c r="H820" s="8">
        <f t="shared" si="377"/>
        <v>29.482191763721051</v>
      </c>
      <c r="I820" s="7">
        <v>101325</v>
      </c>
      <c r="J820" s="8">
        <f t="shared" si="378"/>
        <v>12596040</v>
      </c>
      <c r="K820" s="8">
        <f t="shared" si="379"/>
        <v>9417600</v>
      </c>
      <c r="L820" s="8">
        <f t="shared" si="380"/>
        <v>1862748.0297841877</v>
      </c>
      <c r="M820" s="17">
        <f t="shared" si="391"/>
        <v>147987561.50719133</v>
      </c>
      <c r="N820" s="18">
        <f t="shared" si="381"/>
        <v>124.31324944485566</v>
      </c>
      <c r="O820" s="18">
        <f t="shared" si="382"/>
        <v>92.944485566247224</v>
      </c>
      <c r="P820" s="18">
        <f t="shared" si="383"/>
        <v>18.383893706234272</v>
      </c>
      <c r="Q820" s="18">
        <f t="shared" si="384"/>
        <v>1460.5236763601415</v>
      </c>
      <c r="R820" s="10">
        <f t="shared" si="385"/>
        <v>0</v>
      </c>
      <c r="S820" s="8">
        <f t="shared" si="392"/>
        <v>79.29999999999977</v>
      </c>
      <c r="T820" s="8">
        <f t="shared" si="386"/>
        <v>16.183286236437098</v>
      </c>
      <c r="U820" s="8">
        <v>0</v>
      </c>
      <c r="V820" s="8">
        <f t="shared" si="387"/>
        <v>4.1943775271350798</v>
      </c>
      <c r="W820" s="8">
        <v>0</v>
      </c>
      <c r="X820" s="15">
        <f t="shared" si="398"/>
        <v>1200</v>
      </c>
      <c r="Y820" s="8">
        <f t="shared" si="399"/>
        <v>0</v>
      </c>
      <c r="Z820" s="8">
        <f t="shared" si="400"/>
        <v>1262.6467851956947</v>
      </c>
      <c r="AA820" s="29">
        <f t="shared" si="393"/>
        <v>0</v>
      </c>
      <c r="AB820" s="8"/>
      <c r="AC820" s="8"/>
      <c r="AD820" s="8">
        <f t="shared" si="394"/>
        <v>0</v>
      </c>
      <c r="AE820" s="8">
        <f t="shared" si="395"/>
        <v>1200</v>
      </c>
      <c r="AF820" s="8">
        <f t="shared" si="401"/>
        <v>237.3532148043052</v>
      </c>
      <c r="AG820" s="16">
        <f t="shared" si="388"/>
        <v>1200</v>
      </c>
      <c r="AH820" s="29">
        <f t="shared" si="402"/>
        <v>74.67408493562499</v>
      </c>
      <c r="AI820" s="29">
        <f t="shared" si="403"/>
        <v>62.646785195694797</v>
      </c>
      <c r="AJ820" s="28">
        <f t="shared" si="396"/>
        <v>0.11070600757976957</v>
      </c>
      <c r="AK820" s="25">
        <f t="shared" si="389"/>
        <v>1.1070600757976958</v>
      </c>
      <c r="AL820" s="26">
        <f t="shared" si="397"/>
        <v>8.3693160758144636</v>
      </c>
    </row>
    <row r="821" spans="2:38" x14ac:dyDescent="0.3">
      <c r="B821" s="6">
        <v>7940</v>
      </c>
      <c r="C821" s="8">
        <f t="shared" si="373"/>
        <v>79.400000000000006</v>
      </c>
      <c r="D821" s="8">
        <f t="shared" si="374"/>
        <v>26299.484873041609</v>
      </c>
      <c r="E821" s="8">
        <f t="shared" si="375"/>
        <v>33.122776918191242</v>
      </c>
      <c r="F821" s="8">
        <f t="shared" si="376"/>
        <v>44.301714128080782</v>
      </c>
      <c r="G821" s="8">
        <f t="shared" si="390"/>
        <v>2.2250485660981263</v>
      </c>
      <c r="H821" s="8">
        <f t="shared" si="377"/>
        <v>29.482191763723147</v>
      </c>
      <c r="I821" s="7">
        <v>101325</v>
      </c>
      <c r="J821" s="8">
        <f t="shared" si="378"/>
        <v>12596040</v>
      </c>
      <c r="K821" s="8">
        <f t="shared" si="379"/>
        <v>9417600</v>
      </c>
      <c r="L821" s="8">
        <f t="shared" si="380"/>
        <v>1862128.0399100189</v>
      </c>
      <c r="M821" s="17">
        <f t="shared" si="391"/>
        <v>148161401.43342993</v>
      </c>
      <c r="N821" s="18">
        <f t="shared" si="381"/>
        <v>124.31324944485566</v>
      </c>
      <c r="O821" s="18">
        <f t="shared" si="382"/>
        <v>92.944485566247224</v>
      </c>
      <c r="P821" s="18">
        <f t="shared" si="383"/>
        <v>18.377774881914817</v>
      </c>
      <c r="Q821" s="18">
        <f t="shared" si="384"/>
        <v>1462.2393430390321</v>
      </c>
      <c r="R821" s="10">
        <f t="shared" si="385"/>
        <v>0</v>
      </c>
      <c r="S821" s="8">
        <f t="shared" si="392"/>
        <v>79.399999999999764</v>
      </c>
      <c r="T821" s="8">
        <f t="shared" si="386"/>
        <v>16.183286236437098</v>
      </c>
      <c r="U821" s="8">
        <v>0</v>
      </c>
      <c r="V821" s="8">
        <f t="shared" si="387"/>
        <v>4.1929814866864064</v>
      </c>
      <c r="W821" s="8">
        <v>0</v>
      </c>
      <c r="X821" s="15">
        <f t="shared" si="398"/>
        <v>1200</v>
      </c>
      <c r="Y821" s="8">
        <f t="shared" si="399"/>
        <v>0</v>
      </c>
      <c r="Z821" s="8">
        <f t="shared" si="400"/>
        <v>1262.7257849248192</v>
      </c>
      <c r="AA821" s="29">
        <f t="shared" si="393"/>
        <v>0</v>
      </c>
      <c r="AB821" s="8"/>
      <c r="AC821" s="8"/>
      <c r="AD821" s="8">
        <f t="shared" si="394"/>
        <v>0</v>
      </c>
      <c r="AE821" s="8">
        <f t="shared" si="395"/>
        <v>1200</v>
      </c>
      <c r="AF821" s="8">
        <f t="shared" si="401"/>
        <v>237.27421507518073</v>
      </c>
      <c r="AG821" s="16">
        <f t="shared" si="388"/>
        <v>1200</v>
      </c>
      <c r="AH821" s="29">
        <f t="shared" si="402"/>
        <v>74.777602139358081</v>
      </c>
      <c r="AI821" s="29">
        <f t="shared" si="403"/>
        <v>62.725784924819266</v>
      </c>
      <c r="AJ821" s="28">
        <f t="shared" si="396"/>
        <v>0.11084561162463691</v>
      </c>
      <c r="AK821" s="25">
        <f t="shared" si="389"/>
        <v>1.1084561162463691</v>
      </c>
      <c r="AL821" s="26">
        <f t="shared" si="397"/>
        <v>8.3798555433469932</v>
      </c>
    </row>
    <row r="822" spans="2:38" x14ac:dyDescent="0.3">
      <c r="B822" s="6">
        <v>7950</v>
      </c>
      <c r="C822" s="8">
        <f t="shared" si="373"/>
        <v>79.5</v>
      </c>
      <c r="D822" s="8">
        <f t="shared" si="374"/>
        <v>26332.607649959795</v>
      </c>
      <c r="E822" s="8">
        <f t="shared" si="375"/>
        <v>33.122776918186531</v>
      </c>
      <c r="F822" s="8">
        <f t="shared" si="376"/>
        <v>44.30171412807448</v>
      </c>
      <c r="G822" s="8">
        <f t="shared" si="390"/>
        <v>2.2250485660981263</v>
      </c>
      <c r="H822" s="8">
        <f t="shared" si="377"/>
        <v>29.482191763721051</v>
      </c>
      <c r="I822" s="7">
        <v>101325</v>
      </c>
      <c r="J822" s="8">
        <f t="shared" si="378"/>
        <v>12596040</v>
      </c>
      <c r="K822" s="8">
        <f t="shared" si="379"/>
        <v>9417600</v>
      </c>
      <c r="L822" s="8">
        <f t="shared" si="380"/>
        <v>1861508.0500358501</v>
      </c>
      <c r="M822" s="17">
        <f t="shared" si="391"/>
        <v>148335241.35966849</v>
      </c>
      <c r="N822" s="18">
        <f t="shared" si="381"/>
        <v>124.31324944485566</v>
      </c>
      <c r="O822" s="18">
        <f t="shared" si="382"/>
        <v>92.944485566247224</v>
      </c>
      <c r="P822" s="18">
        <f t="shared" si="383"/>
        <v>18.371656057595363</v>
      </c>
      <c r="Q822" s="18">
        <f t="shared" si="384"/>
        <v>1463.9550097179224</v>
      </c>
      <c r="R822" s="10">
        <f t="shared" si="385"/>
        <v>0</v>
      </c>
      <c r="S822" s="8">
        <f t="shared" si="392"/>
        <v>79.499999999999758</v>
      </c>
      <c r="T822" s="8">
        <f t="shared" si="386"/>
        <v>16.183286236437098</v>
      </c>
      <c r="U822" s="8">
        <v>0</v>
      </c>
      <c r="V822" s="8">
        <f t="shared" si="387"/>
        <v>4.1915854462377338</v>
      </c>
      <c r="W822" s="8">
        <v>0</v>
      </c>
      <c r="X822" s="15">
        <f t="shared" si="398"/>
        <v>1200</v>
      </c>
      <c r="Y822" s="8">
        <f t="shared" si="399"/>
        <v>0</v>
      </c>
      <c r="Z822" s="8">
        <f t="shared" si="400"/>
        <v>1262.8047846539437</v>
      </c>
      <c r="AA822" s="29">
        <f t="shared" si="393"/>
        <v>0</v>
      </c>
      <c r="AB822" s="8"/>
      <c r="AC822" s="8"/>
      <c r="AD822" s="8">
        <f t="shared" si="394"/>
        <v>0</v>
      </c>
      <c r="AE822" s="8">
        <f t="shared" si="395"/>
        <v>1200</v>
      </c>
      <c r="AF822" s="8">
        <f t="shared" si="401"/>
        <v>237.19521534605627</v>
      </c>
      <c r="AG822" s="16">
        <f t="shared" si="388"/>
        <v>1200</v>
      </c>
      <c r="AH822" s="29">
        <f t="shared" si="402"/>
        <v>74.881119343091129</v>
      </c>
      <c r="AI822" s="29">
        <f t="shared" si="403"/>
        <v>62.804784653943713</v>
      </c>
      <c r="AJ822" s="28">
        <f t="shared" si="396"/>
        <v>0.1109852156695042</v>
      </c>
      <c r="AK822" s="25">
        <f t="shared" si="389"/>
        <v>1.1098521566950419</v>
      </c>
      <c r="AL822" s="26">
        <f t="shared" si="397"/>
        <v>8.3903950124300533</v>
      </c>
    </row>
    <row r="823" spans="2:38" x14ac:dyDescent="0.3">
      <c r="B823" s="6">
        <v>7960</v>
      </c>
      <c r="C823" s="8">
        <f t="shared" si="373"/>
        <v>79.600000000000009</v>
      </c>
      <c r="D823" s="8">
        <f t="shared" si="374"/>
        <v>26365.730426877984</v>
      </c>
      <c r="E823" s="8">
        <f t="shared" si="375"/>
        <v>33.122776918191242</v>
      </c>
      <c r="F823" s="8">
        <f t="shared" si="376"/>
        <v>44.301714128080782</v>
      </c>
      <c r="G823" s="8">
        <f t="shared" si="390"/>
        <v>2.2250485660981263</v>
      </c>
      <c r="H823" s="8">
        <f t="shared" si="377"/>
        <v>29.482191763723147</v>
      </c>
      <c r="I823" s="7">
        <v>101325</v>
      </c>
      <c r="J823" s="8">
        <f t="shared" si="378"/>
        <v>12596040</v>
      </c>
      <c r="K823" s="8">
        <f t="shared" si="379"/>
        <v>9417600</v>
      </c>
      <c r="L823" s="8">
        <f t="shared" si="380"/>
        <v>1860888.0601616814</v>
      </c>
      <c r="M823" s="17">
        <f t="shared" si="391"/>
        <v>148509081.28590709</v>
      </c>
      <c r="N823" s="18">
        <f t="shared" si="381"/>
        <v>124.31324944485566</v>
      </c>
      <c r="O823" s="18">
        <f t="shared" si="382"/>
        <v>92.944485566247224</v>
      </c>
      <c r="P823" s="18">
        <f t="shared" si="383"/>
        <v>18.365537233275909</v>
      </c>
      <c r="Q823" s="18">
        <f t="shared" si="384"/>
        <v>1465.6706763968132</v>
      </c>
      <c r="R823" s="10">
        <f t="shared" si="385"/>
        <v>0</v>
      </c>
      <c r="S823" s="8">
        <f t="shared" si="392"/>
        <v>79.599999999999753</v>
      </c>
      <c r="T823" s="8">
        <f t="shared" si="386"/>
        <v>16.183286236437098</v>
      </c>
      <c r="U823" s="8">
        <v>0</v>
      </c>
      <c r="V823" s="8">
        <f t="shared" si="387"/>
        <v>4.1901894057890603</v>
      </c>
      <c r="W823" s="8">
        <v>0</v>
      </c>
      <c r="X823" s="15">
        <f t="shared" si="398"/>
        <v>1200</v>
      </c>
      <c r="Y823" s="8">
        <f t="shared" si="399"/>
        <v>0</v>
      </c>
      <c r="Z823" s="8">
        <f t="shared" si="400"/>
        <v>1262.8837843830681</v>
      </c>
      <c r="AA823" s="29">
        <f t="shared" si="393"/>
        <v>0</v>
      </c>
      <c r="AB823" s="8"/>
      <c r="AC823" s="8"/>
      <c r="AD823" s="8">
        <f t="shared" si="394"/>
        <v>0</v>
      </c>
      <c r="AE823" s="8">
        <f t="shared" si="395"/>
        <v>1200</v>
      </c>
      <c r="AF823" s="8">
        <f t="shared" si="401"/>
        <v>237.11621561693181</v>
      </c>
      <c r="AG823" s="16">
        <f t="shared" si="388"/>
        <v>1200</v>
      </c>
      <c r="AH823" s="29">
        <f t="shared" si="402"/>
        <v>74.984636546824177</v>
      </c>
      <c r="AI823" s="29">
        <f t="shared" si="403"/>
        <v>62.883784383068189</v>
      </c>
      <c r="AJ823" s="28">
        <f t="shared" si="396"/>
        <v>0.11112481971437151</v>
      </c>
      <c r="AK823" s="25">
        <f t="shared" si="389"/>
        <v>1.1112481971437151</v>
      </c>
      <c r="AL823" s="26">
        <f t="shared" si="397"/>
        <v>8.4009344830577994</v>
      </c>
    </row>
    <row r="824" spans="2:38" x14ac:dyDescent="0.3">
      <c r="B824" s="6">
        <v>7970</v>
      </c>
      <c r="C824" s="8">
        <f t="shared" si="373"/>
        <v>79.7</v>
      </c>
      <c r="D824" s="8">
        <f t="shared" si="374"/>
        <v>26398.85320379617</v>
      </c>
      <c r="E824" s="8">
        <f t="shared" si="375"/>
        <v>33.122776918186531</v>
      </c>
      <c r="F824" s="8">
        <f t="shared" si="376"/>
        <v>44.30171412807448</v>
      </c>
      <c r="G824" s="8">
        <f t="shared" si="390"/>
        <v>2.2250485660981263</v>
      </c>
      <c r="H824" s="8">
        <f t="shared" si="377"/>
        <v>29.482191763721051</v>
      </c>
      <c r="I824" s="7">
        <v>101325</v>
      </c>
      <c r="J824" s="8">
        <f t="shared" si="378"/>
        <v>12596040</v>
      </c>
      <c r="K824" s="8">
        <f t="shared" si="379"/>
        <v>9417600</v>
      </c>
      <c r="L824" s="8">
        <f t="shared" si="380"/>
        <v>1860268.0702875126</v>
      </c>
      <c r="M824" s="17">
        <f t="shared" si="391"/>
        <v>148682921.21214566</v>
      </c>
      <c r="N824" s="18">
        <f t="shared" si="381"/>
        <v>124.31324944485566</v>
      </c>
      <c r="O824" s="18">
        <f t="shared" si="382"/>
        <v>92.944485566247224</v>
      </c>
      <c r="P824" s="18">
        <f t="shared" si="383"/>
        <v>18.359418408956454</v>
      </c>
      <c r="Q824" s="18">
        <f t="shared" si="384"/>
        <v>1467.3863430757035</v>
      </c>
      <c r="R824" s="10">
        <f t="shared" si="385"/>
        <v>0</v>
      </c>
      <c r="S824" s="8">
        <f t="shared" si="392"/>
        <v>79.699999999999747</v>
      </c>
      <c r="T824" s="8">
        <f t="shared" si="386"/>
        <v>16.183286236437098</v>
      </c>
      <c r="U824" s="8">
        <v>0</v>
      </c>
      <c r="V824" s="8">
        <f t="shared" si="387"/>
        <v>4.1887933653403877</v>
      </c>
      <c r="W824" s="8">
        <v>0</v>
      </c>
      <c r="X824" s="15">
        <f t="shared" si="398"/>
        <v>1200</v>
      </c>
      <c r="Y824" s="8">
        <f t="shared" si="399"/>
        <v>0</v>
      </c>
      <c r="Z824" s="8">
        <f t="shared" si="400"/>
        <v>1262.9627841121926</v>
      </c>
      <c r="AA824" s="29">
        <f t="shared" si="393"/>
        <v>0</v>
      </c>
      <c r="AB824" s="8"/>
      <c r="AC824" s="8"/>
      <c r="AD824" s="8">
        <f t="shared" si="394"/>
        <v>0</v>
      </c>
      <c r="AE824" s="8">
        <f t="shared" si="395"/>
        <v>1200</v>
      </c>
      <c r="AF824" s="8">
        <f t="shared" si="401"/>
        <v>237.03721588780738</v>
      </c>
      <c r="AG824" s="16">
        <f t="shared" si="388"/>
        <v>1200</v>
      </c>
      <c r="AH824" s="29">
        <f t="shared" si="402"/>
        <v>75.08815375055724</v>
      </c>
      <c r="AI824" s="29">
        <f t="shared" si="403"/>
        <v>62.962784112192629</v>
      </c>
      <c r="AJ824" s="28">
        <f t="shared" si="396"/>
        <v>0.1112644237592388</v>
      </c>
      <c r="AK824" s="25">
        <f t="shared" si="389"/>
        <v>1.112644237592388</v>
      </c>
      <c r="AL824" s="26">
        <f t="shared" si="397"/>
        <v>8.4114739552244178</v>
      </c>
    </row>
    <row r="825" spans="2:38" x14ac:dyDescent="0.3">
      <c r="B825" s="6">
        <v>7980</v>
      </c>
      <c r="C825" s="8">
        <f t="shared" si="373"/>
        <v>79.8</v>
      </c>
      <c r="D825" s="8">
        <f t="shared" si="374"/>
        <v>26431.97598071436</v>
      </c>
      <c r="E825" s="8">
        <f t="shared" si="375"/>
        <v>33.122776918186531</v>
      </c>
      <c r="F825" s="8">
        <f t="shared" si="376"/>
        <v>44.30171412807448</v>
      </c>
      <c r="G825" s="8">
        <f t="shared" si="390"/>
        <v>2.2250485660981263</v>
      </c>
      <c r="H825" s="8">
        <f t="shared" si="377"/>
        <v>29.482191763721051</v>
      </c>
      <c r="I825" s="7">
        <v>101325</v>
      </c>
      <c r="J825" s="8">
        <f t="shared" si="378"/>
        <v>12596040</v>
      </c>
      <c r="K825" s="8">
        <f t="shared" si="379"/>
        <v>9417600</v>
      </c>
      <c r="L825" s="8">
        <f t="shared" si="380"/>
        <v>1859648.0804133439</v>
      </c>
      <c r="M825" s="17">
        <f t="shared" si="391"/>
        <v>148856761.13838422</v>
      </c>
      <c r="N825" s="18">
        <f t="shared" si="381"/>
        <v>124.31324944485566</v>
      </c>
      <c r="O825" s="18">
        <f t="shared" si="382"/>
        <v>92.944485566247224</v>
      </c>
      <c r="P825" s="18">
        <f t="shared" si="383"/>
        <v>18.353299584637</v>
      </c>
      <c r="Q825" s="18">
        <f t="shared" si="384"/>
        <v>1469.1020097545938</v>
      </c>
      <c r="R825" s="10">
        <f t="shared" si="385"/>
        <v>0</v>
      </c>
      <c r="S825" s="8">
        <f t="shared" si="392"/>
        <v>79.799999999999741</v>
      </c>
      <c r="T825" s="8">
        <f t="shared" si="386"/>
        <v>16.183286236437098</v>
      </c>
      <c r="U825" s="8">
        <v>0</v>
      </c>
      <c r="V825" s="8">
        <f t="shared" si="387"/>
        <v>4.1873973248917151</v>
      </c>
      <c r="W825" s="8">
        <v>0</v>
      </c>
      <c r="X825" s="15">
        <f t="shared" si="398"/>
        <v>1200</v>
      </c>
      <c r="Y825" s="8">
        <f t="shared" si="399"/>
        <v>0</v>
      </c>
      <c r="Z825" s="8">
        <f t="shared" si="400"/>
        <v>1263.0417838413171</v>
      </c>
      <c r="AA825" s="29">
        <f t="shared" si="393"/>
        <v>0</v>
      </c>
      <c r="AB825" s="8"/>
      <c r="AC825" s="8"/>
      <c r="AD825" s="8">
        <f t="shared" si="394"/>
        <v>0</v>
      </c>
      <c r="AE825" s="8">
        <f t="shared" si="395"/>
        <v>1200</v>
      </c>
      <c r="AF825" s="8">
        <f t="shared" si="401"/>
        <v>236.95821615868292</v>
      </c>
      <c r="AG825" s="16">
        <f t="shared" si="388"/>
        <v>1200</v>
      </c>
      <c r="AH825" s="29">
        <f t="shared" si="402"/>
        <v>75.191670954290288</v>
      </c>
      <c r="AI825" s="29">
        <f t="shared" si="403"/>
        <v>63.041783841317091</v>
      </c>
      <c r="AJ825" s="28">
        <f t="shared" si="396"/>
        <v>0.1114040278041061</v>
      </c>
      <c r="AK825" s="25">
        <f t="shared" si="389"/>
        <v>1.114040278041061</v>
      </c>
      <c r="AL825" s="26">
        <f t="shared" si="397"/>
        <v>8.4220134289241244</v>
      </c>
    </row>
    <row r="826" spans="2:38" x14ac:dyDescent="0.3">
      <c r="B826" s="6">
        <v>7990</v>
      </c>
      <c r="C826" s="8">
        <f t="shared" ref="C826:C889" si="404">$C$16*B826</f>
        <v>79.900000000000006</v>
      </c>
      <c r="D826" s="8">
        <f t="shared" ref="D826:D889" si="405">C826/PI()/($C$12/2)^2</f>
        <v>26465.09875763255</v>
      </c>
      <c r="E826" s="8">
        <f t="shared" ref="E826:E889" si="406">IF(H825*(B826-B825)&gt;E825/2,4*(C826-C825)/PI()/$C$12^2,H825*(B826-B825)+4*(C826-C825)/PI()/$C$12^2)</f>
        <v>33.122776918191242</v>
      </c>
      <c r="F826" s="8">
        <f t="shared" ref="F826:F889" si="407">E826*$C$10/$C$9</f>
        <v>44.301714128080782</v>
      </c>
      <c r="G826" s="8">
        <f t="shared" si="390"/>
        <v>2.2250485660981263</v>
      </c>
      <c r="H826" s="8">
        <f t="shared" ref="H826:H889" si="408">SQRT(2*$C$11*F826)</f>
        <v>29.482191763723147</v>
      </c>
      <c r="I826" s="7">
        <v>101325</v>
      </c>
      <c r="J826" s="8">
        <f t="shared" ref="J826:J889" si="409">$C$9*$C$11*AD826+$C$10*$C$11*AG826</f>
        <v>12596040</v>
      </c>
      <c r="K826" s="8">
        <f t="shared" ref="K826:K889" si="410">$C$9*$C$11*AE826</f>
        <v>9417600</v>
      </c>
      <c r="L826" s="8">
        <f t="shared" ref="L826:L889" si="411">$C$9*$C$11*($C$6-Z826)</f>
        <v>1859028.0905391751</v>
      </c>
      <c r="M826" s="17">
        <f t="shared" si="391"/>
        <v>149030601.06462282</v>
      </c>
      <c r="N826" s="18">
        <f t="shared" ref="N826:N889" si="412">J826/101325</f>
        <v>124.31324944485566</v>
      </c>
      <c r="O826" s="18">
        <f t="shared" ref="O826:O889" si="413">K826/101325</f>
        <v>92.944485566247224</v>
      </c>
      <c r="P826" s="18">
        <f t="shared" ref="P826:P889" si="414">L826/101325</f>
        <v>18.347180760317542</v>
      </c>
      <c r="Q826" s="18">
        <f t="shared" ref="Q826:Q889" si="415">M826/101325</f>
        <v>1470.8176764334846</v>
      </c>
      <c r="R826" s="10">
        <f t="shared" ref="R826:R889" si="416">AD826*PI()*$C$12^2/4</f>
        <v>0</v>
      </c>
      <c r="S826" s="8">
        <f t="shared" si="392"/>
        <v>79.899999999999736</v>
      </c>
      <c r="T826" s="8">
        <f t="shared" ref="T826:T889" si="417">AE826*PI()*($C$14^2-$C$13^2)/4</f>
        <v>16.183286236437098</v>
      </c>
      <c r="U826" s="8">
        <v>0</v>
      </c>
      <c r="V826" s="8">
        <f t="shared" ref="V826:V889" si="418">AF826*PI()*$C$14^2/4</f>
        <v>4.1860012844430416</v>
      </c>
      <c r="W826" s="8">
        <v>0</v>
      </c>
      <c r="X826" s="15">
        <f t="shared" si="398"/>
        <v>1200</v>
      </c>
      <c r="Y826" s="8">
        <f t="shared" si="399"/>
        <v>0</v>
      </c>
      <c r="Z826" s="8">
        <f t="shared" si="400"/>
        <v>1263.1207835704415</v>
      </c>
      <c r="AA826" s="29">
        <f t="shared" si="393"/>
        <v>0</v>
      </c>
      <c r="AB826" s="8"/>
      <c r="AC826" s="8"/>
      <c r="AD826" s="8">
        <f t="shared" si="394"/>
        <v>0</v>
      </c>
      <c r="AE826" s="8">
        <f t="shared" si="395"/>
        <v>1200</v>
      </c>
      <c r="AF826" s="8">
        <f t="shared" si="401"/>
        <v>236.87921642955845</v>
      </c>
      <c r="AG826" s="16">
        <f t="shared" si="388"/>
        <v>1200</v>
      </c>
      <c r="AH826" s="29">
        <f t="shared" si="402"/>
        <v>75.29518815802335</v>
      </c>
      <c r="AI826" s="29">
        <f t="shared" si="403"/>
        <v>63.120783570441553</v>
      </c>
      <c r="AJ826" s="28">
        <f t="shared" si="396"/>
        <v>0.11154363184897341</v>
      </c>
      <c r="AK826" s="25">
        <f t="shared" si="389"/>
        <v>1.115436318489734</v>
      </c>
      <c r="AL826" s="26">
        <f t="shared" si="397"/>
        <v>8.432552904151164</v>
      </c>
    </row>
    <row r="827" spans="2:38" x14ac:dyDescent="0.3">
      <c r="B827" s="6">
        <v>8000</v>
      </c>
      <c r="C827" s="8">
        <f t="shared" si="404"/>
        <v>80</v>
      </c>
      <c r="D827" s="8">
        <f t="shared" si="405"/>
        <v>26498.221534550736</v>
      </c>
      <c r="E827" s="8">
        <f t="shared" si="406"/>
        <v>33.122776918186531</v>
      </c>
      <c r="F827" s="8">
        <f t="shared" si="407"/>
        <v>44.30171412807448</v>
      </c>
      <c r="G827" s="8">
        <f t="shared" si="390"/>
        <v>2.2250485660981263</v>
      </c>
      <c r="H827" s="8">
        <f t="shared" si="408"/>
        <v>29.482191763721051</v>
      </c>
      <c r="I827" s="7">
        <v>101325</v>
      </c>
      <c r="J827" s="8">
        <f t="shared" si="409"/>
        <v>12596040</v>
      </c>
      <c r="K827" s="8">
        <f t="shared" si="410"/>
        <v>9417600</v>
      </c>
      <c r="L827" s="8">
        <f t="shared" si="411"/>
        <v>1858408.1006650061</v>
      </c>
      <c r="M827" s="17">
        <f t="shared" si="391"/>
        <v>149204440.99086139</v>
      </c>
      <c r="N827" s="18">
        <f t="shared" si="412"/>
        <v>124.31324944485566</v>
      </c>
      <c r="O827" s="18">
        <f t="shared" si="413"/>
        <v>92.944485566247224</v>
      </c>
      <c r="P827" s="18">
        <f t="shared" si="414"/>
        <v>18.341061935998088</v>
      </c>
      <c r="Q827" s="18">
        <f t="shared" si="415"/>
        <v>1472.533343112375</v>
      </c>
      <c r="R827" s="10">
        <f t="shared" si="416"/>
        <v>0</v>
      </c>
      <c r="S827" s="8">
        <f t="shared" si="392"/>
        <v>79.99999999999973</v>
      </c>
      <c r="T827" s="8">
        <f t="shared" si="417"/>
        <v>16.183286236437098</v>
      </c>
      <c r="U827" s="8">
        <v>0</v>
      </c>
      <c r="V827" s="8">
        <f t="shared" si="418"/>
        <v>4.1846052439943691</v>
      </c>
      <c r="W827" s="8">
        <v>0</v>
      </c>
      <c r="X827" s="15">
        <f t="shared" si="398"/>
        <v>1200</v>
      </c>
      <c r="Y827" s="8">
        <f t="shared" si="399"/>
        <v>0</v>
      </c>
      <c r="Z827" s="8">
        <f t="shared" si="400"/>
        <v>1263.199783299566</v>
      </c>
      <c r="AA827" s="29">
        <f t="shared" si="393"/>
        <v>0</v>
      </c>
      <c r="AB827" s="8"/>
      <c r="AC827" s="8"/>
      <c r="AD827" s="8">
        <f t="shared" si="394"/>
        <v>0</v>
      </c>
      <c r="AE827" s="8">
        <f t="shared" si="395"/>
        <v>1200</v>
      </c>
      <c r="AF827" s="8">
        <f t="shared" si="401"/>
        <v>236.80021670043399</v>
      </c>
      <c r="AG827" s="16">
        <f t="shared" si="388"/>
        <v>1200</v>
      </c>
      <c r="AH827" s="29">
        <f t="shared" si="402"/>
        <v>75.398705361756399</v>
      </c>
      <c r="AI827" s="29">
        <f t="shared" si="403"/>
        <v>63.199783299566008</v>
      </c>
      <c r="AJ827" s="28">
        <f t="shared" si="396"/>
        <v>0.1116832358938407</v>
      </c>
      <c r="AK827" s="25">
        <f t="shared" si="389"/>
        <v>1.116832358938407</v>
      </c>
      <c r="AL827" s="26">
        <f t="shared" si="397"/>
        <v>8.4430923808998077</v>
      </c>
    </row>
    <row r="828" spans="2:38" x14ac:dyDescent="0.3">
      <c r="B828" s="6">
        <v>8010</v>
      </c>
      <c r="C828" s="8">
        <f t="shared" si="404"/>
        <v>80.100000000000009</v>
      </c>
      <c r="D828" s="8">
        <f t="shared" si="405"/>
        <v>26531.344311468925</v>
      </c>
      <c r="E828" s="8">
        <f t="shared" si="406"/>
        <v>33.122776918191242</v>
      </c>
      <c r="F828" s="8">
        <f t="shared" si="407"/>
        <v>44.301714128080782</v>
      </c>
      <c r="G828" s="8">
        <f t="shared" si="390"/>
        <v>2.2250485660981263</v>
      </c>
      <c r="H828" s="8">
        <f t="shared" si="408"/>
        <v>29.482191763723147</v>
      </c>
      <c r="I828" s="7">
        <v>101325</v>
      </c>
      <c r="J828" s="8">
        <f t="shared" si="409"/>
        <v>12596040</v>
      </c>
      <c r="K828" s="8">
        <f t="shared" si="410"/>
        <v>9417600</v>
      </c>
      <c r="L828" s="8">
        <f t="shared" si="411"/>
        <v>1857788.1107908373</v>
      </c>
      <c r="M828" s="17">
        <f t="shared" si="391"/>
        <v>149378280.91709998</v>
      </c>
      <c r="N828" s="18">
        <f t="shared" si="412"/>
        <v>124.31324944485566</v>
      </c>
      <c r="O828" s="18">
        <f t="shared" si="413"/>
        <v>92.944485566247224</v>
      </c>
      <c r="P828" s="18">
        <f t="shared" si="414"/>
        <v>18.33494311167863</v>
      </c>
      <c r="Q828" s="18">
        <f t="shared" si="415"/>
        <v>1474.2490097912655</v>
      </c>
      <c r="R828" s="10">
        <f t="shared" si="416"/>
        <v>0</v>
      </c>
      <c r="S828" s="8">
        <f t="shared" si="392"/>
        <v>80.099999999999724</v>
      </c>
      <c r="T828" s="8">
        <f t="shared" si="417"/>
        <v>16.183286236437098</v>
      </c>
      <c r="U828" s="8">
        <v>0</v>
      </c>
      <c r="V828" s="8">
        <f t="shared" si="418"/>
        <v>4.1832092035456956</v>
      </c>
      <c r="W828" s="8">
        <v>0</v>
      </c>
      <c r="X828" s="15">
        <f t="shared" si="398"/>
        <v>1200</v>
      </c>
      <c r="Y828" s="8">
        <f t="shared" si="399"/>
        <v>0</v>
      </c>
      <c r="Z828" s="8">
        <f t="shared" si="400"/>
        <v>1263.2787830286904</v>
      </c>
      <c r="AA828" s="29">
        <f t="shared" si="393"/>
        <v>0</v>
      </c>
      <c r="AB828" s="8"/>
      <c r="AC828" s="8"/>
      <c r="AD828" s="8">
        <f t="shared" si="394"/>
        <v>0</v>
      </c>
      <c r="AE828" s="8">
        <f t="shared" si="395"/>
        <v>1200</v>
      </c>
      <c r="AF828" s="8">
        <f t="shared" si="401"/>
        <v>236.72121697130953</v>
      </c>
      <c r="AG828" s="16">
        <f t="shared" si="388"/>
        <v>1200</v>
      </c>
      <c r="AH828" s="29">
        <f t="shared" si="402"/>
        <v>75.502222565489461</v>
      </c>
      <c r="AI828" s="29">
        <f t="shared" si="403"/>
        <v>63.278783028690476</v>
      </c>
      <c r="AJ828" s="28">
        <f t="shared" si="396"/>
        <v>0.11182283993870802</v>
      </c>
      <c r="AK828" s="25">
        <f t="shared" si="389"/>
        <v>1.1182283993870803</v>
      </c>
      <c r="AL828" s="26">
        <f t="shared" si="397"/>
        <v>8.4536318591643589</v>
      </c>
    </row>
    <row r="829" spans="2:38" x14ac:dyDescent="0.3">
      <c r="B829" s="6">
        <v>8020</v>
      </c>
      <c r="C829" s="8">
        <f t="shared" si="404"/>
        <v>80.2</v>
      </c>
      <c r="D829" s="8">
        <f t="shared" si="405"/>
        <v>26564.467088387115</v>
      </c>
      <c r="E829" s="8">
        <f t="shared" si="406"/>
        <v>33.122776918186531</v>
      </c>
      <c r="F829" s="8">
        <f t="shared" si="407"/>
        <v>44.30171412807448</v>
      </c>
      <c r="G829" s="8">
        <f t="shared" si="390"/>
        <v>2.2250485660981263</v>
      </c>
      <c r="H829" s="8">
        <f t="shared" si="408"/>
        <v>29.482191763721051</v>
      </c>
      <c r="I829" s="7">
        <v>101325</v>
      </c>
      <c r="J829" s="8">
        <f t="shared" si="409"/>
        <v>12596040</v>
      </c>
      <c r="K829" s="8">
        <f t="shared" si="410"/>
        <v>9417600</v>
      </c>
      <c r="L829" s="8">
        <f t="shared" si="411"/>
        <v>1857168.1209166686</v>
      </c>
      <c r="M829" s="17">
        <f t="shared" si="391"/>
        <v>149552120.84333855</v>
      </c>
      <c r="N829" s="18">
        <f t="shared" si="412"/>
        <v>124.31324944485566</v>
      </c>
      <c r="O829" s="18">
        <f t="shared" si="413"/>
        <v>92.944485566247224</v>
      </c>
      <c r="P829" s="18">
        <f t="shared" si="414"/>
        <v>18.328824287359176</v>
      </c>
      <c r="Q829" s="18">
        <f t="shared" si="415"/>
        <v>1475.9646764701558</v>
      </c>
      <c r="R829" s="10">
        <f t="shared" si="416"/>
        <v>0</v>
      </c>
      <c r="S829" s="8">
        <f t="shared" si="392"/>
        <v>80.199999999999719</v>
      </c>
      <c r="T829" s="8">
        <f t="shared" si="417"/>
        <v>16.183286236437098</v>
      </c>
      <c r="U829" s="8">
        <v>0</v>
      </c>
      <c r="V829" s="8">
        <f t="shared" si="418"/>
        <v>4.181813163097023</v>
      </c>
      <c r="W829" s="8">
        <v>0</v>
      </c>
      <c r="X829" s="15">
        <f t="shared" si="398"/>
        <v>1200</v>
      </c>
      <c r="Y829" s="8">
        <f t="shared" si="399"/>
        <v>0</v>
      </c>
      <c r="Z829" s="8">
        <f t="shared" si="400"/>
        <v>1263.3577827578149</v>
      </c>
      <c r="AA829" s="29">
        <f t="shared" si="393"/>
        <v>0</v>
      </c>
      <c r="AB829" s="8"/>
      <c r="AC829" s="8"/>
      <c r="AD829" s="8">
        <f t="shared" si="394"/>
        <v>0</v>
      </c>
      <c r="AE829" s="8">
        <f t="shared" si="395"/>
        <v>1200</v>
      </c>
      <c r="AF829" s="8">
        <f t="shared" si="401"/>
        <v>236.64221724218507</v>
      </c>
      <c r="AG829" s="16">
        <f t="shared" si="388"/>
        <v>1200</v>
      </c>
      <c r="AH829" s="29">
        <f t="shared" si="402"/>
        <v>75.605739769222524</v>
      </c>
      <c r="AI829" s="29">
        <f t="shared" si="403"/>
        <v>63.357782757814938</v>
      </c>
      <c r="AJ829" s="28">
        <f t="shared" si="396"/>
        <v>0.11196244398357533</v>
      </c>
      <c r="AK829" s="25">
        <f t="shared" si="389"/>
        <v>1.1196244398357533</v>
      </c>
      <c r="AL829" s="26">
        <f t="shared" si="397"/>
        <v>8.4641713389391473</v>
      </c>
    </row>
    <row r="830" spans="2:38" x14ac:dyDescent="0.3">
      <c r="B830" s="6">
        <v>8030</v>
      </c>
      <c r="C830" s="8">
        <f t="shared" si="404"/>
        <v>80.3</v>
      </c>
      <c r="D830" s="8">
        <f t="shared" si="405"/>
        <v>26597.589865305301</v>
      </c>
      <c r="E830" s="8">
        <f t="shared" si="406"/>
        <v>33.122776918186531</v>
      </c>
      <c r="F830" s="8">
        <f t="shared" si="407"/>
        <v>44.30171412807448</v>
      </c>
      <c r="G830" s="8">
        <f t="shared" si="390"/>
        <v>2.2250485660981263</v>
      </c>
      <c r="H830" s="8">
        <f t="shared" si="408"/>
        <v>29.482191763721051</v>
      </c>
      <c r="I830" s="7">
        <v>101325</v>
      </c>
      <c r="J830" s="8">
        <f t="shared" si="409"/>
        <v>12596040</v>
      </c>
      <c r="K830" s="8">
        <f t="shared" si="410"/>
        <v>9417600</v>
      </c>
      <c r="L830" s="8">
        <f t="shared" si="411"/>
        <v>1856548.1310424998</v>
      </c>
      <c r="M830" s="17">
        <f t="shared" si="391"/>
        <v>149725960.76957712</v>
      </c>
      <c r="N830" s="18">
        <f t="shared" si="412"/>
        <v>124.31324944485566</v>
      </c>
      <c r="O830" s="18">
        <f t="shared" si="413"/>
        <v>92.944485566247224</v>
      </c>
      <c r="P830" s="18">
        <f t="shared" si="414"/>
        <v>18.322705463039721</v>
      </c>
      <c r="Q830" s="18">
        <f t="shared" si="415"/>
        <v>1477.6803431490464</v>
      </c>
      <c r="R830" s="10">
        <f t="shared" si="416"/>
        <v>0</v>
      </c>
      <c r="S830" s="8">
        <f t="shared" si="392"/>
        <v>80.299999999999713</v>
      </c>
      <c r="T830" s="8">
        <f t="shared" si="417"/>
        <v>16.183286236437098</v>
      </c>
      <c r="U830" s="8">
        <v>0</v>
      </c>
      <c r="V830" s="8">
        <f t="shared" si="418"/>
        <v>4.1804171226483495</v>
      </c>
      <c r="W830" s="8">
        <v>0</v>
      </c>
      <c r="X830" s="15">
        <f t="shared" si="398"/>
        <v>1200</v>
      </c>
      <c r="Y830" s="8">
        <f t="shared" si="399"/>
        <v>0</v>
      </c>
      <c r="Z830" s="8">
        <f t="shared" si="400"/>
        <v>1263.4367824869394</v>
      </c>
      <c r="AA830" s="29">
        <f t="shared" si="393"/>
        <v>0</v>
      </c>
      <c r="AB830" s="8"/>
      <c r="AC830" s="8"/>
      <c r="AD830" s="8">
        <f t="shared" si="394"/>
        <v>0</v>
      </c>
      <c r="AE830" s="8">
        <f t="shared" si="395"/>
        <v>1200</v>
      </c>
      <c r="AF830" s="8">
        <f t="shared" si="401"/>
        <v>236.56321751306061</v>
      </c>
      <c r="AG830" s="16">
        <f t="shared" si="388"/>
        <v>1200</v>
      </c>
      <c r="AH830" s="29">
        <f t="shared" si="402"/>
        <v>75.709256972955558</v>
      </c>
      <c r="AI830" s="29">
        <f t="shared" si="403"/>
        <v>63.436782486939386</v>
      </c>
      <c r="AJ830" s="28">
        <f t="shared" si="396"/>
        <v>0.11210204802844261</v>
      </c>
      <c r="AK830" s="25">
        <f t="shared" si="389"/>
        <v>1.1210204802844261</v>
      </c>
      <c r="AL830" s="26">
        <f t="shared" si="397"/>
        <v>8.4747108202185331</v>
      </c>
    </row>
    <row r="831" spans="2:38" x14ac:dyDescent="0.3">
      <c r="B831" s="6">
        <v>8040</v>
      </c>
      <c r="C831" s="8">
        <f t="shared" si="404"/>
        <v>80.400000000000006</v>
      </c>
      <c r="D831" s="8">
        <f t="shared" si="405"/>
        <v>26630.712642223491</v>
      </c>
      <c r="E831" s="8">
        <f t="shared" si="406"/>
        <v>33.122776918191242</v>
      </c>
      <c r="F831" s="8">
        <f t="shared" si="407"/>
        <v>44.301714128080782</v>
      </c>
      <c r="G831" s="8">
        <f t="shared" si="390"/>
        <v>2.2250485660981263</v>
      </c>
      <c r="H831" s="8">
        <f t="shared" si="408"/>
        <v>29.482191763723147</v>
      </c>
      <c r="I831" s="7">
        <v>101325</v>
      </c>
      <c r="J831" s="8">
        <f t="shared" si="409"/>
        <v>12596040</v>
      </c>
      <c r="K831" s="8">
        <f t="shared" si="410"/>
        <v>9417600</v>
      </c>
      <c r="L831" s="8">
        <f t="shared" si="411"/>
        <v>1855928.141168331</v>
      </c>
      <c r="M831" s="17">
        <f t="shared" si="391"/>
        <v>149899800.69581571</v>
      </c>
      <c r="N831" s="18">
        <f t="shared" si="412"/>
        <v>124.31324944485566</v>
      </c>
      <c r="O831" s="18">
        <f t="shared" si="413"/>
        <v>92.944485566247224</v>
      </c>
      <c r="P831" s="18">
        <f t="shared" si="414"/>
        <v>18.316586638720267</v>
      </c>
      <c r="Q831" s="18">
        <f t="shared" si="415"/>
        <v>1479.396009827937</v>
      </c>
      <c r="R831" s="10">
        <f t="shared" si="416"/>
        <v>0</v>
      </c>
      <c r="S831" s="8">
        <f t="shared" si="392"/>
        <v>80.399999999999707</v>
      </c>
      <c r="T831" s="8">
        <f t="shared" si="417"/>
        <v>16.183286236437098</v>
      </c>
      <c r="U831" s="8">
        <v>0</v>
      </c>
      <c r="V831" s="8">
        <f t="shared" si="418"/>
        <v>4.1790210821996769</v>
      </c>
      <c r="W831" s="8">
        <v>0</v>
      </c>
      <c r="X831" s="15">
        <f t="shared" si="398"/>
        <v>1200</v>
      </c>
      <c r="Y831" s="8">
        <f t="shared" si="399"/>
        <v>0</v>
      </c>
      <c r="Z831" s="8">
        <f t="shared" si="400"/>
        <v>1263.5157822160638</v>
      </c>
      <c r="AA831" s="29">
        <f t="shared" si="393"/>
        <v>0</v>
      </c>
      <c r="AB831" s="8"/>
      <c r="AC831" s="8"/>
      <c r="AD831" s="8">
        <f t="shared" si="394"/>
        <v>0</v>
      </c>
      <c r="AE831" s="8">
        <f t="shared" si="395"/>
        <v>1200</v>
      </c>
      <c r="AF831" s="8">
        <f t="shared" si="401"/>
        <v>236.48421778393617</v>
      </c>
      <c r="AG831" s="16">
        <f t="shared" si="388"/>
        <v>1200</v>
      </c>
      <c r="AH831" s="29">
        <f t="shared" si="402"/>
        <v>75.812774176688634</v>
      </c>
      <c r="AI831" s="29">
        <f t="shared" si="403"/>
        <v>63.51578221606384</v>
      </c>
      <c r="AJ831" s="28">
        <f t="shared" si="396"/>
        <v>0.11224165207330992</v>
      </c>
      <c r="AK831" s="25">
        <f t="shared" si="389"/>
        <v>1.1224165207330992</v>
      </c>
      <c r="AL831" s="26">
        <f t="shared" si="397"/>
        <v>8.4852503029969011</v>
      </c>
    </row>
    <row r="832" spans="2:38" x14ac:dyDescent="0.3">
      <c r="B832" s="6">
        <v>8050</v>
      </c>
      <c r="C832" s="8">
        <f t="shared" si="404"/>
        <v>80.5</v>
      </c>
      <c r="D832" s="8">
        <f t="shared" si="405"/>
        <v>26663.83541914168</v>
      </c>
      <c r="E832" s="8">
        <f t="shared" si="406"/>
        <v>33.122776918186531</v>
      </c>
      <c r="F832" s="8">
        <f t="shared" si="407"/>
        <v>44.30171412807448</v>
      </c>
      <c r="G832" s="8">
        <f t="shared" si="390"/>
        <v>2.2250485660981263</v>
      </c>
      <c r="H832" s="8">
        <f t="shared" si="408"/>
        <v>29.482191763721051</v>
      </c>
      <c r="I832" s="7">
        <v>101325</v>
      </c>
      <c r="J832" s="8">
        <f t="shared" si="409"/>
        <v>12596040</v>
      </c>
      <c r="K832" s="8">
        <f t="shared" si="410"/>
        <v>9417600</v>
      </c>
      <c r="L832" s="8">
        <f t="shared" si="411"/>
        <v>1855308.1512941623</v>
      </c>
      <c r="M832" s="17">
        <f t="shared" si="391"/>
        <v>150073640.62205428</v>
      </c>
      <c r="N832" s="18">
        <f t="shared" si="412"/>
        <v>124.31324944485566</v>
      </c>
      <c r="O832" s="18">
        <f t="shared" si="413"/>
        <v>92.944485566247224</v>
      </c>
      <c r="P832" s="18">
        <f t="shared" si="414"/>
        <v>18.310467814400813</v>
      </c>
      <c r="Q832" s="18">
        <f t="shared" si="415"/>
        <v>1481.1116765068273</v>
      </c>
      <c r="R832" s="10">
        <f t="shared" si="416"/>
        <v>0</v>
      </c>
      <c r="S832" s="8">
        <f t="shared" si="392"/>
        <v>80.499999999999702</v>
      </c>
      <c r="T832" s="8">
        <f t="shared" si="417"/>
        <v>16.183286236437098</v>
      </c>
      <c r="U832" s="8">
        <v>0</v>
      </c>
      <c r="V832" s="8">
        <f t="shared" si="418"/>
        <v>4.1776250417510035</v>
      </c>
      <c r="W832" s="8">
        <v>0</v>
      </c>
      <c r="X832" s="15">
        <f t="shared" si="398"/>
        <v>1200</v>
      </c>
      <c r="Y832" s="8">
        <f t="shared" si="399"/>
        <v>0</v>
      </c>
      <c r="Z832" s="8">
        <f t="shared" si="400"/>
        <v>1263.5947819451883</v>
      </c>
      <c r="AA832" s="29">
        <f t="shared" si="393"/>
        <v>0</v>
      </c>
      <c r="AB832" s="8"/>
      <c r="AC832" s="8"/>
      <c r="AD832" s="8">
        <f t="shared" si="394"/>
        <v>0</v>
      </c>
      <c r="AE832" s="8">
        <f t="shared" si="395"/>
        <v>1200</v>
      </c>
      <c r="AF832" s="8">
        <f t="shared" si="401"/>
        <v>236.40521805481171</v>
      </c>
      <c r="AG832" s="16">
        <f t="shared" si="388"/>
        <v>1200</v>
      </c>
      <c r="AH832" s="29">
        <f t="shared" si="402"/>
        <v>75.916291380421697</v>
      </c>
      <c r="AI832" s="29">
        <f t="shared" si="403"/>
        <v>63.594781945188302</v>
      </c>
      <c r="AJ832" s="28">
        <f t="shared" si="396"/>
        <v>0.11238125611817723</v>
      </c>
      <c r="AK832" s="25">
        <f t="shared" si="389"/>
        <v>1.1238125611817722</v>
      </c>
      <c r="AL832" s="26">
        <f t="shared" si="397"/>
        <v>8.4957897872686647</v>
      </c>
    </row>
    <row r="833" spans="2:38" x14ac:dyDescent="0.3">
      <c r="B833" s="6">
        <v>8060</v>
      </c>
      <c r="C833" s="8">
        <f t="shared" si="404"/>
        <v>80.600000000000009</v>
      </c>
      <c r="D833" s="8">
        <f t="shared" si="405"/>
        <v>26696.95819605987</v>
      </c>
      <c r="E833" s="8">
        <f t="shared" si="406"/>
        <v>33.122776918191242</v>
      </c>
      <c r="F833" s="8">
        <f t="shared" si="407"/>
        <v>44.301714128080782</v>
      </c>
      <c r="G833" s="8">
        <f t="shared" si="390"/>
        <v>2.2250485660981263</v>
      </c>
      <c r="H833" s="8">
        <f t="shared" si="408"/>
        <v>29.482191763723147</v>
      </c>
      <c r="I833" s="7">
        <v>101325</v>
      </c>
      <c r="J833" s="8">
        <f t="shared" si="409"/>
        <v>12596040</v>
      </c>
      <c r="K833" s="8">
        <f t="shared" si="410"/>
        <v>9417600</v>
      </c>
      <c r="L833" s="8">
        <f t="shared" si="411"/>
        <v>1854688.1614199935</v>
      </c>
      <c r="M833" s="17">
        <f t="shared" si="391"/>
        <v>150247480.54829288</v>
      </c>
      <c r="N833" s="18">
        <f t="shared" si="412"/>
        <v>124.31324944485566</v>
      </c>
      <c r="O833" s="18">
        <f t="shared" si="413"/>
        <v>92.944485566247224</v>
      </c>
      <c r="P833" s="18">
        <f t="shared" si="414"/>
        <v>18.304348990081358</v>
      </c>
      <c r="Q833" s="18">
        <f t="shared" si="415"/>
        <v>1482.8273431857181</v>
      </c>
      <c r="R833" s="10">
        <f t="shared" si="416"/>
        <v>0</v>
      </c>
      <c r="S833" s="8">
        <f t="shared" si="392"/>
        <v>80.599999999999696</v>
      </c>
      <c r="T833" s="8">
        <f t="shared" si="417"/>
        <v>16.183286236437098</v>
      </c>
      <c r="U833" s="8">
        <v>0</v>
      </c>
      <c r="V833" s="8">
        <f t="shared" si="418"/>
        <v>4.1762290013023309</v>
      </c>
      <c r="W833" s="8">
        <v>0</v>
      </c>
      <c r="X833" s="15">
        <f t="shared" si="398"/>
        <v>1200</v>
      </c>
      <c r="Y833" s="8">
        <f t="shared" si="399"/>
        <v>0</v>
      </c>
      <c r="Z833" s="8">
        <f t="shared" si="400"/>
        <v>1263.6737816743127</v>
      </c>
      <c r="AA833" s="29">
        <f t="shared" si="393"/>
        <v>0</v>
      </c>
      <c r="AB833" s="8"/>
      <c r="AC833" s="8"/>
      <c r="AD833" s="8">
        <f t="shared" si="394"/>
        <v>0</v>
      </c>
      <c r="AE833" s="8">
        <f t="shared" si="395"/>
        <v>1200</v>
      </c>
      <c r="AF833" s="8">
        <f t="shared" si="401"/>
        <v>236.32621832568725</v>
      </c>
      <c r="AG833" s="16">
        <f t="shared" si="388"/>
        <v>1200</v>
      </c>
      <c r="AH833" s="29">
        <f t="shared" si="402"/>
        <v>76.019808584154745</v>
      </c>
      <c r="AI833" s="29">
        <f t="shared" si="403"/>
        <v>63.673781674312764</v>
      </c>
      <c r="AJ833" s="28">
        <f t="shared" si="396"/>
        <v>0.11252086016304452</v>
      </c>
      <c r="AK833" s="25">
        <f t="shared" si="389"/>
        <v>1.1252086016304452</v>
      </c>
      <c r="AL833" s="26">
        <f t="shared" si="397"/>
        <v>8.5063292730282676</v>
      </c>
    </row>
    <row r="834" spans="2:38" x14ac:dyDescent="0.3">
      <c r="B834" s="6">
        <v>8070</v>
      </c>
      <c r="C834" s="8">
        <f t="shared" si="404"/>
        <v>80.7</v>
      </c>
      <c r="D834" s="8">
        <f t="shared" si="405"/>
        <v>26730.080972978056</v>
      </c>
      <c r="E834" s="8">
        <f t="shared" si="406"/>
        <v>33.122776918186531</v>
      </c>
      <c r="F834" s="8">
        <f t="shared" si="407"/>
        <v>44.30171412807448</v>
      </c>
      <c r="G834" s="8">
        <f t="shared" si="390"/>
        <v>2.2250485660981263</v>
      </c>
      <c r="H834" s="8">
        <f t="shared" si="408"/>
        <v>29.482191763721051</v>
      </c>
      <c r="I834" s="7">
        <v>101325</v>
      </c>
      <c r="J834" s="8">
        <f t="shared" si="409"/>
        <v>12596040</v>
      </c>
      <c r="K834" s="8">
        <f t="shared" si="410"/>
        <v>9417600</v>
      </c>
      <c r="L834" s="8">
        <f t="shared" si="411"/>
        <v>1854068.1715458247</v>
      </c>
      <c r="M834" s="17">
        <f t="shared" si="391"/>
        <v>150421320.47453144</v>
      </c>
      <c r="N834" s="18">
        <f t="shared" si="412"/>
        <v>124.31324944485566</v>
      </c>
      <c r="O834" s="18">
        <f t="shared" si="413"/>
        <v>92.944485566247224</v>
      </c>
      <c r="P834" s="18">
        <f t="shared" si="414"/>
        <v>18.2982301657619</v>
      </c>
      <c r="Q834" s="18">
        <f t="shared" si="415"/>
        <v>1484.5430098646084</v>
      </c>
      <c r="R834" s="10">
        <f t="shared" si="416"/>
        <v>0</v>
      </c>
      <c r="S834" s="8">
        <f t="shared" si="392"/>
        <v>80.69999999999969</v>
      </c>
      <c r="T834" s="8">
        <f t="shared" si="417"/>
        <v>16.183286236437098</v>
      </c>
      <c r="U834" s="8">
        <v>0</v>
      </c>
      <c r="V834" s="8">
        <f t="shared" si="418"/>
        <v>4.1748329608536574</v>
      </c>
      <c r="W834" s="8">
        <v>0</v>
      </c>
      <c r="X834" s="15">
        <f t="shared" si="398"/>
        <v>1200</v>
      </c>
      <c r="Y834" s="8">
        <f t="shared" si="399"/>
        <v>0</v>
      </c>
      <c r="Z834" s="8">
        <f t="shared" si="400"/>
        <v>1263.7527814034372</v>
      </c>
      <c r="AA834" s="29">
        <f t="shared" si="393"/>
        <v>0</v>
      </c>
      <c r="AB834" s="8"/>
      <c r="AC834" s="8"/>
      <c r="AD834" s="8">
        <f t="shared" si="394"/>
        <v>0</v>
      </c>
      <c r="AE834" s="8">
        <f t="shared" si="395"/>
        <v>1200</v>
      </c>
      <c r="AF834" s="8">
        <f t="shared" si="401"/>
        <v>236.24721859656279</v>
      </c>
      <c r="AG834" s="16">
        <f t="shared" si="388"/>
        <v>1200</v>
      </c>
      <c r="AH834" s="29">
        <f t="shared" si="402"/>
        <v>76.123325787887808</v>
      </c>
      <c r="AI834" s="29">
        <f t="shared" si="403"/>
        <v>63.752781403437218</v>
      </c>
      <c r="AJ834" s="28">
        <f t="shared" si="396"/>
        <v>0.11266046420791183</v>
      </c>
      <c r="AK834" s="25">
        <f t="shared" si="389"/>
        <v>1.1266046420791183</v>
      </c>
      <c r="AL834" s="26">
        <f t="shared" si="397"/>
        <v>8.5168687602701798</v>
      </c>
    </row>
    <row r="835" spans="2:38" x14ac:dyDescent="0.3">
      <c r="B835" s="6">
        <v>8080</v>
      </c>
      <c r="C835" s="8">
        <f t="shared" si="404"/>
        <v>80.8</v>
      </c>
      <c r="D835" s="8">
        <f t="shared" si="405"/>
        <v>26763.203749896242</v>
      </c>
      <c r="E835" s="8">
        <f t="shared" si="406"/>
        <v>33.122776918186531</v>
      </c>
      <c r="F835" s="8">
        <f t="shared" si="407"/>
        <v>44.30171412807448</v>
      </c>
      <c r="G835" s="8">
        <f t="shared" si="390"/>
        <v>2.2250485660981263</v>
      </c>
      <c r="H835" s="8">
        <f t="shared" si="408"/>
        <v>29.482191763721051</v>
      </c>
      <c r="I835" s="7">
        <v>101325</v>
      </c>
      <c r="J835" s="8">
        <f t="shared" si="409"/>
        <v>12596040</v>
      </c>
      <c r="K835" s="8">
        <f t="shared" si="410"/>
        <v>9417600</v>
      </c>
      <c r="L835" s="8">
        <f t="shared" si="411"/>
        <v>1853448.181671656</v>
      </c>
      <c r="M835" s="17">
        <f t="shared" si="391"/>
        <v>150595160.40077001</v>
      </c>
      <c r="N835" s="18">
        <f t="shared" si="412"/>
        <v>124.31324944485566</v>
      </c>
      <c r="O835" s="18">
        <f t="shared" si="413"/>
        <v>92.944485566247224</v>
      </c>
      <c r="P835" s="18">
        <f t="shared" si="414"/>
        <v>18.292111341442446</v>
      </c>
      <c r="Q835" s="18">
        <f t="shared" si="415"/>
        <v>1486.2586765434987</v>
      </c>
      <c r="R835" s="10">
        <f t="shared" si="416"/>
        <v>0</v>
      </c>
      <c r="S835" s="8">
        <f t="shared" si="392"/>
        <v>80.799999999999685</v>
      </c>
      <c r="T835" s="8">
        <f t="shared" si="417"/>
        <v>16.183286236437098</v>
      </c>
      <c r="U835" s="8">
        <v>0</v>
      </c>
      <c r="V835" s="8">
        <f t="shared" si="418"/>
        <v>4.1734369204049848</v>
      </c>
      <c r="W835" s="8">
        <v>0</v>
      </c>
      <c r="X835" s="15">
        <f t="shared" si="398"/>
        <v>1200</v>
      </c>
      <c r="Y835" s="8">
        <f t="shared" si="399"/>
        <v>0</v>
      </c>
      <c r="Z835" s="8">
        <f t="shared" si="400"/>
        <v>1263.8317811325617</v>
      </c>
      <c r="AA835" s="29">
        <f t="shared" si="393"/>
        <v>0</v>
      </c>
      <c r="AB835" s="8"/>
      <c r="AC835" s="8"/>
      <c r="AD835" s="8">
        <f t="shared" si="394"/>
        <v>0</v>
      </c>
      <c r="AE835" s="8">
        <f t="shared" si="395"/>
        <v>1200</v>
      </c>
      <c r="AF835" s="8">
        <f t="shared" si="401"/>
        <v>236.16821886743833</v>
      </c>
      <c r="AG835" s="16">
        <f t="shared" si="388"/>
        <v>1200</v>
      </c>
      <c r="AH835" s="29">
        <f t="shared" si="402"/>
        <v>76.226842991620842</v>
      </c>
      <c r="AI835" s="29">
        <f t="shared" si="403"/>
        <v>63.83178113256168</v>
      </c>
      <c r="AJ835" s="28">
        <f t="shared" si="396"/>
        <v>0.11280006825277912</v>
      </c>
      <c r="AK835" s="25">
        <f t="shared" si="389"/>
        <v>1.1280006825277913</v>
      </c>
      <c r="AL835" s="26">
        <f t="shared" si="397"/>
        <v>8.5274082489888965</v>
      </c>
    </row>
    <row r="836" spans="2:38" x14ac:dyDescent="0.3">
      <c r="B836" s="6">
        <v>8090</v>
      </c>
      <c r="C836" s="8">
        <f t="shared" si="404"/>
        <v>80.900000000000006</v>
      </c>
      <c r="D836" s="8">
        <f t="shared" si="405"/>
        <v>26796.326526814435</v>
      </c>
      <c r="E836" s="8">
        <f t="shared" si="406"/>
        <v>33.122776918191242</v>
      </c>
      <c r="F836" s="8">
        <f t="shared" si="407"/>
        <v>44.301714128080782</v>
      </c>
      <c r="G836" s="8">
        <f t="shared" si="390"/>
        <v>2.2250485660981263</v>
      </c>
      <c r="H836" s="8">
        <f t="shared" si="408"/>
        <v>29.482191763723147</v>
      </c>
      <c r="I836" s="7">
        <v>101325</v>
      </c>
      <c r="J836" s="8">
        <f t="shared" si="409"/>
        <v>12596040</v>
      </c>
      <c r="K836" s="8">
        <f t="shared" si="410"/>
        <v>9417600</v>
      </c>
      <c r="L836" s="8">
        <f t="shared" si="411"/>
        <v>1852828.1917974872</v>
      </c>
      <c r="M836" s="17">
        <f t="shared" si="391"/>
        <v>150769000.32700861</v>
      </c>
      <c r="N836" s="18">
        <f t="shared" si="412"/>
        <v>124.31324944485566</v>
      </c>
      <c r="O836" s="18">
        <f t="shared" si="413"/>
        <v>92.944485566247224</v>
      </c>
      <c r="P836" s="18">
        <f t="shared" si="414"/>
        <v>18.285992517122992</v>
      </c>
      <c r="Q836" s="18">
        <f t="shared" si="415"/>
        <v>1487.9743432223893</v>
      </c>
      <c r="R836" s="10">
        <f t="shared" si="416"/>
        <v>0</v>
      </c>
      <c r="S836" s="8">
        <f t="shared" si="392"/>
        <v>80.899999999999679</v>
      </c>
      <c r="T836" s="8">
        <f t="shared" si="417"/>
        <v>16.183286236437098</v>
      </c>
      <c r="U836" s="8">
        <v>0</v>
      </c>
      <c r="V836" s="8">
        <f t="shared" si="418"/>
        <v>4.1720408799563113</v>
      </c>
      <c r="W836" s="8">
        <v>0</v>
      </c>
      <c r="X836" s="15">
        <f t="shared" si="398"/>
        <v>1200</v>
      </c>
      <c r="Y836" s="8">
        <f t="shared" si="399"/>
        <v>0</v>
      </c>
      <c r="Z836" s="8">
        <f t="shared" si="400"/>
        <v>1263.9107808616861</v>
      </c>
      <c r="AA836" s="29">
        <f t="shared" si="393"/>
        <v>0</v>
      </c>
      <c r="AB836" s="8"/>
      <c r="AC836" s="8"/>
      <c r="AD836" s="8">
        <f t="shared" si="394"/>
        <v>0</v>
      </c>
      <c r="AE836" s="8">
        <f t="shared" si="395"/>
        <v>1200</v>
      </c>
      <c r="AF836" s="8">
        <f t="shared" si="401"/>
        <v>236.08921913831387</v>
      </c>
      <c r="AG836" s="16">
        <f t="shared" si="388"/>
        <v>1200</v>
      </c>
      <c r="AH836" s="29">
        <f t="shared" si="402"/>
        <v>76.330360195353904</v>
      </c>
      <c r="AI836" s="29">
        <f t="shared" si="403"/>
        <v>63.910780861686135</v>
      </c>
      <c r="AJ836" s="28">
        <f t="shared" si="396"/>
        <v>0.11293967229764643</v>
      </c>
      <c r="AK836" s="25">
        <f t="shared" si="389"/>
        <v>1.1293967229764643</v>
      </c>
      <c r="AL836" s="26">
        <f t="shared" si="397"/>
        <v>8.5379477391789429</v>
      </c>
    </row>
    <row r="837" spans="2:38" x14ac:dyDescent="0.3">
      <c r="B837" s="6">
        <v>8100</v>
      </c>
      <c r="C837" s="8">
        <f t="shared" si="404"/>
        <v>81</v>
      </c>
      <c r="D837" s="8">
        <f t="shared" si="405"/>
        <v>26829.449303732621</v>
      </c>
      <c r="E837" s="8">
        <f t="shared" si="406"/>
        <v>33.122776918186531</v>
      </c>
      <c r="F837" s="8">
        <f t="shared" si="407"/>
        <v>44.30171412807448</v>
      </c>
      <c r="G837" s="8">
        <f t="shared" si="390"/>
        <v>2.2250485660981263</v>
      </c>
      <c r="H837" s="8">
        <f t="shared" si="408"/>
        <v>29.482191763721051</v>
      </c>
      <c r="I837" s="7">
        <v>101325</v>
      </c>
      <c r="J837" s="8">
        <f t="shared" si="409"/>
        <v>12596040</v>
      </c>
      <c r="K837" s="8">
        <f t="shared" si="410"/>
        <v>9417600</v>
      </c>
      <c r="L837" s="8">
        <f t="shared" si="411"/>
        <v>1852208.2019233184</v>
      </c>
      <c r="M837" s="17">
        <f t="shared" si="391"/>
        <v>150942840.25324717</v>
      </c>
      <c r="N837" s="18">
        <f t="shared" si="412"/>
        <v>124.31324944485566</v>
      </c>
      <c r="O837" s="18">
        <f t="shared" si="413"/>
        <v>92.944485566247224</v>
      </c>
      <c r="P837" s="18">
        <f t="shared" si="414"/>
        <v>18.279873692803537</v>
      </c>
      <c r="Q837" s="18">
        <f t="shared" si="415"/>
        <v>1489.6900099012798</v>
      </c>
      <c r="R837" s="10">
        <f t="shared" si="416"/>
        <v>0</v>
      </c>
      <c r="S837" s="8">
        <f t="shared" si="392"/>
        <v>80.999999999999673</v>
      </c>
      <c r="T837" s="8">
        <f t="shared" si="417"/>
        <v>16.183286236437098</v>
      </c>
      <c r="U837" s="8">
        <v>0</v>
      </c>
      <c r="V837" s="8">
        <f t="shared" si="418"/>
        <v>4.1706448395076388</v>
      </c>
      <c r="W837" s="8">
        <v>0</v>
      </c>
      <c r="X837" s="15">
        <f t="shared" si="398"/>
        <v>1200</v>
      </c>
      <c r="Y837" s="8">
        <f t="shared" si="399"/>
        <v>0</v>
      </c>
      <c r="Z837" s="8">
        <f t="shared" si="400"/>
        <v>1263.9897805908106</v>
      </c>
      <c r="AA837" s="29">
        <f t="shared" si="393"/>
        <v>0</v>
      </c>
      <c r="AB837" s="8"/>
      <c r="AC837" s="8"/>
      <c r="AD837" s="8">
        <f t="shared" si="394"/>
        <v>0</v>
      </c>
      <c r="AE837" s="8">
        <f t="shared" si="395"/>
        <v>1200</v>
      </c>
      <c r="AF837" s="8">
        <f t="shared" si="401"/>
        <v>236.0102194091894</v>
      </c>
      <c r="AG837" s="16">
        <f t="shared" si="388"/>
        <v>1200</v>
      </c>
      <c r="AH837" s="29">
        <f t="shared" si="402"/>
        <v>76.433877399086967</v>
      </c>
      <c r="AI837" s="29">
        <f t="shared" si="403"/>
        <v>63.989780590810582</v>
      </c>
      <c r="AJ837" s="28">
        <f t="shared" si="396"/>
        <v>0.11307927634251372</v>
      </c>
      <c r="AK837" s="25">
        <f t="shared" si="389"/>
        <v>1.1307927634251371</v>
      </c>
      <c r="AL837" s="26">
        <f t="shared" si="397"/>
        <v>8.5484872308348709</v>
      </c>
    </row>
    <row r="838" spans="2:38" x14ac:dyDescent="0.3">
      <c r="B838" s="6">
        <v>8110</v>
      </c>
      <c r="C838" s="8">
        <f t="shared" si="404"/>
        <v>81.100000000000009</v>
      </c>
      <c r="D838" s="8">
        <f t="shared" si="405"/>
        <v>26862.572080650811</v>
      </c>
      <c r="E838" s="8">
        <f t="shared" si="406"/>
        <v>33.122776918191242</v>
      </c>
      <c r="F838" s="8">
        <f t="shared" si="407"/>
        <v>44.301714128080782</v>
      </c>
      <c r="G838" s="8">
        <f t="shared" si="390"/>
        <v>2.2250485660981263</v>
      </c>
      <c r="H838" s="8">
        <f t="shared" si="408"/>
        <v>29.482191763723147</v>
      </c>
      <c r="I838" s="7">
        <v>101325</v>
      </c>
      <c r="J838" s="8">
        <f t="shared" si="409"/>
        <v>12596040</v>
      </c>
      <c r="K838" s="8">
        <f t="shared" si="410"/>
        <v>9417600</v>
      </c>
      <c r="L838" s="8">
        <f t="shared" si="411"/>
        <v>1851588.2120491497</v>
      </c>
      <c r="M838" s="17">
        <f t="shared" si="391"/>
        <v>151116680.17948577</v>
      </c>
      <c r="N838" s="18">
        <f t="shared" si="412"/>
        <v>124.31324944485566</v>
      </c>
      <c r="O838" s="18">
        <f t="shared" si="413"/>
        <v>92.944485566247224</v>
      </c>
      <c r="P838" s="18">
        <f t="shared" si="414"/>
        <v>18.273754868484083</v>
      </c>
      <c r="Q838" s="18">
        <f t="shared" si="415"/>
        <v>1491.4056765801704</v>
      </c>
      <c r="R838" s="10">
        <f t="shared" si="416"/>
        <v>0</v>
      </c>
      <c r="S838" s="8">
        <f t="shared" si="392"/>
        <v>81.099999999999667</v>
      </c>
      <c r="T838" s="8">
        <f t="shared" si="417"/>
        <v>16.183286236437098</v>
      </c>
      <c r="U838" s="8">
        <v>0</v>
      </c>
      <c r="V838" s="8">
        <f t="shared" si="418"/>
        <v>4.1692487990589653</v>
      </c>
      <c r="W838" s="8">
        <v>0</v>
      </c>
      <c r="X838" s="15">
        <f t="shared" si="398"/>
        <v>1200</v>
      </c>
      <c r="Y838" s="8">
        <f t="shared" si="399"/>
        <v>0</v>
      </c>
      <c r="Z838" s="8">
        <f t="shared" si="400"/>
        <v>1264.0687803199351</v>
      </c>
      <c r="AA838" s="29">
        <f t="shared" si="393"/>
        <v>0</v>
      </c>
      <c r="AB838" s="8"/>
      <c r="AC838" s="8"/>
      <c r="AD838" s="8">
        <f t="shared" si="394"/>
        <v>0</v>
      </c>
      <c r="AE838" s="8">
        <f t="shared" si="395"/>
        <v>1200</v>
      </c>
      <c r="AF838" s="8">
        <f t="shared" si="401"/>
        <v>235.93121968006494</v>
      </c>
      <c r="AG838" s="16">
        <f t="shared" si="388"/>
        <v>1200</v>
      </c>
      <c r="AH838" s="29">
        <f t="shared" si="402"/>
        <v>76.537394602820029</v>
      </c>
      <c r="AI838" s="29">
        <f t="shared" si="403"/>
        <v>64.068780319935072</v>
      </c>
      <c r="AJ838" s="28">
        <f t="shared" si="396"/>
        <v>0.11321888038738105</v>
      </c>
      <c r="AK838" s="25">
        <f t="shared" si="389"/>
        <v>1.1321888038738106</v>
      </c>
      <c r="AL838" s="26">
        <f t="shared" si="397"/>
        <v>8.5590267239512574</v>
      </c>
    </row>
    <row r="839" spans="2:38" x14ac:dyDescent="0.3">
      <c r="B839" s="6">
        <v>8120</v>
      </c>
      <c r="C839" s="8">
        <f t="shared" si="404"/>
        <v>81.2</v>
      </c>
      <c r="D839" s="8">
        <f t="shared" si="405"/>
        <v>26895.694857568997</v>
      </c>
      <c r="E839" s="8">
        <f t="shared" si="406"/>
        <v>33.122776918186531</v>
      </c>
      <c r="F839" s="8">
        <f t="shared" si="407"/>
        <v>44.30171412807448</v>
      </c>
      <c r="G839" s="8">
        <f t="shared" si="390"/>
        <v>2.2250485660981263</v>
      </c>
      <c r="H839" s="8">
        <f t="shared" si="408"/>
        <v>29.482191763721051</v>
      </c>
      <c r="I839" s="7">
        <v>101325</v>
      </c>
      <c r="J839" s="8">
        <f t="shared" si="409"/>
        <v>12596040</v>
      </c>
      <c r="K839" s="8">
        <f t="shared" si="410"/>
        <v>9417600</v>
      </c>
      <c r="L839" s="8">
        <f t="shared" si="411"/>
        <v>1850968.2221749809</v>
      </c>
      <c r="M839" s="17">
        <f t="shared" si="391"/>
        <v>151290520.10572433</v>
      </c>
      <c r="N839" s="18">
        <f t="shared" si="412"/>
        <v>124.31324944485566</v>
      </c>
      <c r="O839" s="18">
        <f t="shared" si="413"/>
        <v>92.944485566247224</v>
      </c>
      <c r="P839" s="18">
        <f t="shared" si="414"/>
        <v>18.267636044164629</v>
      </c>
      <c r="Q839" s="18">
        <f t="shared" si="415"/>
        <v>1493.1213432590607</v>
      </c>
      <c r="R839" s="10">
        <f t="shared" si="416"/>
        <v>0</v>
      </c>
      <c r="S839" s="8">
        <f t="shared" si="392"/>
        <v>81.199999999999662</v>
      </c>
      <c r="T839" s="8">
        <f t="shared" si="417"/>
        <v>16.183286236437098</v>
      </c>
      <c r="U839" s="8">
        <v>0</v>
      </c>
      <c r="V839" s="8">
        <f t="shared" si="418"/>
        <v>4.1678527586102927</v>
      </c>
      <c r="W839" s="8">
        <v>0</v>
      </c>
      <c r="X839" s="15">
        <f t="shared" si="398"/>
        <v>1200</v>
      </c>
      <c r="Y839" s="8">
        <f t="shared" si="399"/>
        <v>0</v>
      </c>
      <c r="Z839" s="8">
        <f t="shared" si="400"/>
        <v>1264.1477800490595</v>
      </c>
      <c r="AA839" s="29">
        <f t="shared" si="393"/>
        <v>0</v>
      </c>
      <c r="AB839" s="8"/>
      <c r="AC839" s="8"/>
      <c r="AD839" s="8">
        <f t="shared" si="394"/>
        <v>0</v>
      </c>
      <c r="AE839" s="8">
        <f t="shared" si="395"/>
        <v>1200</v>
      </c>
      <c r="AF839" s="8">
        <f t="shared" si="401"/>
        <v>235.85221995094048</v>
      </c>
      <c r="AG839" s="16">
        <f t="shared" si="388"/>
        <v>1200</v>
      </c>
      <c r="AH839" s="29">
        <f t="shared" si="402"/>
        <v>76.640911806553092</v>
      </c>
      <c r="AI839" s="29">
        <f t="shared" si="403"/>
        <v>64.14778004905952</v>
      </c>
      <c r="AJ839" s="28">
        <f t="shared" si="396"/>
        <v>0.11335848443224834</v>
      </c>
      <c r="AK839" s="25">
        <f t="shared" si="389"/>
        <v>1.1335848443224834</v>
      </c>
      <c r="AL839" s="26">
        <f t="shared" si="397"/>
        <v>8.5695662185227093</v>
      </c>
    </row>
    <row r="840" spans="2:38" x14ac:dyDescent="0.3">
      <c r="B840" s="6">
        <v>8130</v>
      </c>
      <c r="C840" s="8">
        <f t="shared" si="404"/>
        <v>81.3</v>
      </c>
      <c r="D840" s="8">
        <f t="shared" si="405"/>
        <v>26928.817634487186</v>
      </c>
      <c r="E840" s="8">
        <f t="shared" si="406"/>
        <v>33.122776918186531</v>
      </c>
      <c r="F840" s="8">
        <f t="shared" si="407"/>
        <v>44.30171412807448</v>
      </c>
      <c r="G840" s="8">
        <f t="shared" si="390"/>
        <v>2.2250485660981263</v>
      </c>
      <c r="H840" s="8">
        <f t="shared" si="408"/>
        <v>29.482191763721051</v>
      </c>
      <c r="I840" s="7">
        <v>101325</v>
      </c>
      <c r="J840" s="8">
        <f t="shared" si="409"/>
        <v>12596040</v>
      </c>
      <c r="K840" s="8">
        <f t="shared" si="410"/>
        <v>9417600</v>
      </c>
      <c r="L840" s="8">
        <f t="shared" si="411"/>
        <v>1850348.2323008121</v>
      </c>
      <c r="M840" s="17">
        <f t="shared" si="391"/>
        <v>151464360.0319629</v>
      </c>
      <c r="N840" s="18">
        <f t="shared" si="412"/>
        <v>124.31324944485566</v>
      </c>
      <c r="O840" s="18">
        <f t="shared" si="413"/>
        <v>92.944485566247224</v>
      </c>
      <c r="P840" s="18">
        <f t="shared" si="414"/>
        <v>18.261517219845175</v>
      </c>
      <c r="Q840" s="18">
        <f t="shared" si="415"/>
        <v>1494.8370099379511</v>
      </c>
      <c r="R840" s="10">
        <f t="shared" si="416"/>
        <v>0</v>
      </c>
      <c r="S840" s="8">
        <f t="shared" si="392"/>
        <v>81.299999999999656</v>
      </c>
      <c r="T840" s="8">
        <f t="shared" si="417"/>
        <v>16.183286236437098</v>
      </c>
      <c r="U840" s="8">
        <v>0</v>
      </c>
      <c r="V840" s="8">
        <f t="shared" si="418"/>
        <v>4.1664567181616192</v>
      </c>
      <c r="W840" s="8">
        <v>0</v>
      </c>
      <c r="X840" s="15">
        <f t="shared" si="398"/>
        <v>1200</v>
      </c>
      <c r="Y840" s="8">
        <f t="shared" si="399"/>
        <v>0</v>
      </c>
      <c r="Z840" s="8">
        <f t="shared" si="400"/>
        <v>1264.226779778184</v>
      </c>
      <c r="AA840" s="29">
        <f t="shared" si="393"/>
        <v>0</v>
      </c>
      <c r="AB840" s="8"/>
      <c r="AC840" s="8"/>
      <c r="AD840" s="8">
        <f t="shared" si="394"/>
        <v>0</v>
      </c>
      <c r="AE840" s="8">
        <f t="shared" si="395"/>
        <v>1200</v>
      </c>
      <c r="AF840" s="8">
        <f t="shared" si="401"/>
        <v>235.77322022181605</v>
      </c>
      <c r="AG840" s="16">
        <f t="shared" si="388"/>
        <v>1200</v>
      </c>
      <c r="AH840" s="29">
        <f t="shared" si="402"/>
        <v>76.74442901028614</v>
      </c>
      <c r="AI840" s="29">
        <f t="shared" si="403"/>
        <v>64.226779778183953</v>
      </c>
      <c r="AJ840" s="28">
        <f t="shared" si="396"/>
        <v>0.11349808847711562</v>
      </c>
      <c r="AK840" s="25">
        <f t="shared" si="389"/>
        <v>1.1349808847711562</v>
      </c>
      <c r="AL840" s="26">
        <f t="shared" si="397"/>
        <v>8.5801057145438566</v>
      </c>
    </row>
    <row r="841" spans="2:38" x14ac:dyDescent="0.3">
      <c r="B841" s="6">
        <v>8140</v>
      </c>
      <c r="C841" s="8">
        <f t="shared" si="404"/>
        <v>81.400000000000006</v>
      </c>
      <c r="D841" s="8">
        <f t="shared" si="405"/>
        <v>26961.940411405376</v>
      </c>
      <c r="E841" s="8">
        <f t="shared" si="406"/>
        <v>33.122776918191242</v>
      </c>
      <c r="F841" s="8">
        <f t="shared" si="407"/>
        <v>44.301714128080782</v>
      </c>
      <c r="G841" s="8">
        <f t="shared" si="390"/>
        <v>2.2250485660981263</v>
      </c>
      <c r="H841" s="8">
        <f t="shared" si="408"/>
        <v>29.482191763723147</v>
      </c>
      <c r="I841" s="7">
        <v>101325</v>
      </c>
      <c r="J841" s="8">
        <f t="shared" si="409"/>
        <v>12596040</v>
      </c>
      <c r="K841" s="8">
        <f t="shared" si="410"/>
        <v>9417600</v>
      </c>
      <c r="L841" s="8">
        <f t="shared" si="411"/>
        <v>1849728.2424266434</v>
      </c>
      <c r="M841" s="17">
        <f t="shared" si="391"/>
        <v>151638199.9582015</v>
      </c>
      <c r="N841" s="18">
        <f t="shared" si="412"/>
        <v>124.31324944485566</v>
      </c>
      <c r="O841" s="18">
        <f t="shared" si="413"/>
        <v>92.944485566247224</v>
      </c>
      <c r="P841" s="18">
        <f t="shared" si="414"/>
        <v>18.255398395525717</v>
      </c>
      <c r="Q841" s="18">
        <f t="shared" si="415"/>
        <v>1496.5526766168418</v>
      </c>
      <c r="R841" s="10">
        <f t="shared" si="416"/>
        <v>0</v>
      </c>
      <c r="S841" s="8">
        <f t="shared" si="392"/>
        <v>81.39999999999965</v>
      </c>
      <c r="T841" s="8">
        <f t="shared" si="417"/>
        <v>16.183286236437098</v>
      </c>
      <c r="U841" s="8">
        <v>0</v>
      </c>
      <c r="V841" s="8">
        <f t="shared" si="418"/>
        <v>4.1650606777129466</v>
      </c>
      <c r="W841" s="8">
        <v>0</v>
      </c>
      <c r="X841" s="15">
        <f t="shared" si="398"/>
        <v>1200</v>
      </c>
      <c r="Y841" s="8">
        <f t="shared" si="399"/>
        <v>0</v>
      </c>
      <c r="Z841" s="8">
        <f t="shared" si="400"/>
        <v>1264.3057795073084</v>
      </c>
      <c r="AA841" s="29">
        <f t="shared" si="393"/>
        <v>0</v>
      </c>
      <c r="AB841" s="8"/>
      <c r="AC841" s="8"/>
      <c r="AD841" s="8">
        <f t="shared" si="394"/>
        <v>0</v>
      </c>
      <c r="AE841" s="8">
        <f t="shared" si="395"/>
        <v>1200</v>
      </c>
      <c r="AF841" s="8">
        <f t="shared" si="401"/>
        <v>235.69422049269156</v>
      </c>
      <c r="AG841" s="16">
        <f t="shared" si="388"/>
        <v>1200</v>
      </c>
      <c r="AH841" s="29">
        <f t="shared" si="402"/>
        <v>76.847946214019188</v>
      </c>
      <c r="AI841" s="29">
        <f t="shared" si="403"/>
        <v>64.305779507308429</v>
      </c>
      <c r="AJ841" s="28">
        <f t="shared" si="396"/>
        <v>0.11363769252198294</v>
      </c>
      <c r="AK841" s="25">
        <f t="shared" si="389"/>
        <v>1.1363769252198295</v>
      </c>
      <c r="AL841" s="26">
        <f t="shared" si="397"/>
        <v>8.5906452120093562</v>
      </c>
    </row>
    <row r="842" spans="2:38" x14ac:dyDescent="0.3">
      <c r="B842" s="6">
        <v>8150</v>
      </c>
      <c r="C842" s="8">
        <f t="shared" si="404"/>
        <v>81.5</v>
      </c>
      <c r="D842" s="8">
        <f t="shared" si="405"/>
        <v>26995.063188323562</v>
      </c>
      <c r="E842" s="8">
        <f t="shared" si="406"/>
        <v>33.122776918186531</v>
      </c>
      <c r="F842" s="8">
        <f t="shared" si="407"/>
        <v>44.30171412807448</v>
      </c>
      <c r="G842" s="8">
        <f t="shared" si="390"/>
        <v>2.2250485660981263</v>
      </c>
      <c r="H842" s="8">
        <f t="shared" si="408"/>
        <v>29.482191763721051</v>
      </c>
      <c r="I842" s="7">
        <v>101325</v>
      </c>
      <c r="J842" s="8">
        <f t="shared" si="409"/>
        <v>12596040</v>
      </c>
      <c r="K842" s="8">
        <f t="shared" si="410"/>
        <v>9417600</v>
      </c>
      <c r="L842" s="8">
        <f t="shared" si="411"/>
        <v>1849108.2525524746</v>
      </c>
      <c r="M842" s="17">
        <f t="shared" si="391"/>
        <v>151812039.88444006</v>
      </c>
      <c r="N842" s="18">
        <f t="shared" si="412"/>
        <v>124.31324944485566</v>
      </c>
      <c r="O842" s="18">
        <f t="shared" si="413"/>
        <v>92.944485566247224</v>
      </c>
      <c r="P842" s="18">
        <f t="shared" si="414"/>
        <v>18.249279571206262</v>
      </c>
      <c r="Q842" s="18">
        <f t="shared" si="415"/>
        <v>1498.2683432957322</v>
      </c>
      <c r="R842" s="10">
        <f t="shared" si="416"/>
        <v>0</v>
      </c>
      <c r="S842" s="8">
        <f t="shared" si="392"/>
        <v>81.499999999999645</v>
      </c>
      <c r="T842" s="8">
        <f t="shared" si="417"/>
        <v>16.183286236437098</v>
      </c>
      <c r="U842" s="8">
        <v>0</v>
      </c>
      <c r="V842" s="8">
        <f t="shared" si="418"/>
        <v>4.1636646372642732</v>
      </c>
      <c r="W842" s="8">
        <v>0</v>
      </c>
      <c r="X842" s="15">
        <f t="shared" si="398"/>
        <v>1200</v>
      </c>
      <c r="Y842" s="8">
        <f t="shared" si="399"/>
        <v>0</v>
      </c>
      <c r="Z842" s="8">
        <f t="shared" si="400"/>
        <v>1264.3847792364329</v>
      </c>
      <c r="AA842" s="29">
        <f t="shared" si="393"/>
        <v>0</v>
      </c>
      <c r="AB842" s="8"/>
      <c r="AC842" s="8"/>
      <c r="AD842" s="8">
        <f t="shared" si="394"/>
        <v>0</v>
      </c>
      <c r="AE842" s="8">
        <f t="shared" si="395"/>
        <v>1200</v>
      </c>
      <c r="AF842" s="8">
        <f t="shared" si="401"/>
        <v>235.61522076356709</v>
      </c>
      <c r="AG842" s="16">
        <f t="shared" si="388"/>
        <v>1200</v>
      </c>
      <c r="AH842" s="29">
        <f t="shared" si="402"/>
        <v>76.951463417752251</v>
      </c>
      <c r="AI842" s="29">
        <f t="shared" si="403"/>
        <v>64.384779236432891</v>
      </c>
      <c r="AJ842" s="28">
        <f t="shared" si="396"/>
        <v>0.11377729656685025</v>
      </c>
      <c r="AK842" s="25">
        <f t="shared" si="389"/>
        <v>1.1377729656685025</v>
      </c>
      <c r="AL842" s="26">
        <f t="shared" si="397"/>
        <v>8.601184710913893</v>
      </c>
    </row>
    <row r="843" spans="2:38" x14ac:dyDescent="0.3">
      <c r="B843" s="6">
        <v>8160</v>
      </c>
      <c r="C843" s="8">
        <f t="shared" si="404"/>
        <v>81.600000000000009</v>
      </c>
      <c r="D843" s="8">
        <f t="shared" si="405"/>
        <v>27028.185965241752</v>
      </c>
      <c r="E843" s="8">
        <f t="shared" si="406"/>
        <v>33.122776918191242</v>
      </c>
      <c r="F843" s="8">
        <f t="shared" si="407"/>
        <v>44.301714128080782</v>
      </c>
      <c r="G843" s="8">
        <f t="shared" si="390"/>
        <v>2.2250485660981263</v>
      </c>
      <c r="H843" s="8">
        <f t="shared" si="408"/>
        <v>29.482191763723147</v>
      </c>
      <c r="I843" s="7">
        <v>101325</v>
      </c>
      <c r="J843" s="8">
        <f t="shared" si="409"/>
        <v>12596040</v>
      </c>
      <c r="K843" s="8">
        <f t="shared" si="410"/>
        <v>9417600</v>
      </c>
      <c r="L843" s="8">
        <f t="shared" si="411"/>
        <v>1848488.2626783059</v>
      </c>
      <c r="M843" s="17">
        <f t="shared" si="391"/>
        <v>151985879.81067866</v>
      </c>
      <c r="N843" s="18">
        <f t="shared" si="412"/>
        <v>124.31324944485566</v>
      </c>
      <c r="O843" s="18">
        <f t="shared" si="413"/>
        <v>92.944485566247224</v>
      </c>
      <c r="P843" s="18">
        <f t="shared" si="414"/>
        <v>18.243160746886808</v>
      </c>
      <c r="Q843" s="18">
        <f t="shared" si="415"/>
        <v>1499.9840099746229</v>
      </c>
      <c r="R843" s="10">
        <f t="shared" si="416"/>
        <v>0</v>
      </c>
      <c r="S843" s="8">
        <f t="shared" si="392"/>
        <v>81.599999999999639</v>
      </c>
      <c r="T843" s="8">
        <f t="shared" si="417"/>
        <v>16.183286236437098</v>
      </c>
      <c r="U843" s="8">
        <v>0</v>
      </c>
      <c r="V843" s="8">
        <f t="shared" si="418"/>
        <v>4.1622685968155997</v>
      </c>
      <c r="W843" s="8">
        <v>0</v>
      </c>
      <c r="X843" s="15">
        <f t="shared" si="398"/>
        <v>1200</v>
      </c>
      <c r="Y843" s="8">
        <f t="shared" si="399"/>
        <v>0</v>
      </c>
      <c r="Z843" s="8">
        <f t="shared" si="400"/>
        <v>1264.4637789655574</v>
      </c>
      <c r="AA843" s="29">
        <f t="shared" si="393"/>
        <v>0</v>
      </c>
      <c r="AB843" s="8"/>
      <c r="AC843" s="8"/>
      <c r="AD843" s="8">
        <f t="shared" si="394"/>
        <v>0</v>
      </c>
      <c r="AE843" s="8">
        <f t="shared" si="395"/>
        <v>1200</v>
      </c>
      <c r="AF843" s="8">
        <f t="shared" si="401"/>
        <v>235.53622103444263</v>
      </c>
      <c r="AG843" s="16">
        <f t="shared" si="388"/>
        <v>1200</v>
      </c>
      <c r="AH843" s="29">
        <f t="shared" si="402"/>
        <v>77.054980621485328</v>
      </c>
      <c r="AI843" s="29">
        <f t="shared" si="403"/>
        <v>64.463778965557353</v>
      </c>
      <c r="AJ843" s="28">
        <f t="shared" si="396"/>
        <v>0.11391690061171755</v>
      </c>
      <c r="AK843" s="25">
        <f t="shared" si="389"/>
        <v>1.1391690061171755</v>
      </c>
      <c r="AL843" s="26">
        <f t="shared" si="397"/>
        <v>8.6117242112521772</v>
      </c>
    </row>
    <row r="844" spans="2:38" x14ac:dyDescent="0.3">
      <c r="B844" s="6">
        <v>8170</v>
      </c>
      <c r="C844" s="8">
        <f t="shared" si="404"/>
        <v>81.7</v>
      </c>
      <c r="D844" s="8">
        <f t="shared" si="405"/>
        <v>27061.308742159941</v>
      </c>
      <c r="E844" s="8">
        <f t="shared" si="406"/>
        <v>33.122776918186531</v>
      </c>
      <c r="F844" s="8">
        <f t="shared" si="407"/>
        <v>44.30171412807448</v>
      </c>
      <c r="G844" s="8">
        <f t="shared" si="390"/>
        <v>2.2250485660981263</v>
      </c>
      <c r="H844" s="8">
        <f t="shared" si="408"/>
        <v>29.482191763721051</v>
      </c>
      <c r="I844" s="7">
        <v>101325</v>
      </c>
      <c r="J844" s="8">
        <f t="shared" si="409"/>
        <v>12596040</v>
      </c>
      <c r="K844" s="8">
        <f t="shared" si="410"/>
        <v>9417600</v>
      </c>
      <c r="L844" s="8">
        <f t="shared" si="411"/>
        <v>1847868.2728041371</v>
      </c>
      <c r="M844" s="17">
        <f t="shared" si="391"/>
        <v>152159719.73691723</v>
      </c>
      <c r="N844" s="18">
        <f t="shared" si="412"/>
        <v>124.31324944485566</v>
      </c>
      <c r="O844" s="18">
        <f t="shared" si="413"/>
        <v>92.944485566247224</v>
      </c>
      <c r="P844" s="18">
        <f t="shared" si="414"/>
        <v>18.237041922567354</v>
      </c>
      <c r="Q844" s="18">
        <f t="shared" si="415"/>
        <v>1501.6996766535133</v>
      </c>
      <c r="R844" s="10">
        <f t="shared" si="416"/>
        <v>0</v>
      </c>
      <c r="S844" s="8">
        <f t="shared" si="392"/>
        <v>81.699999999999633</v>
      </c>
      <c r="T844" s="8">
        <f t="shared" si="417"/>
        <v>16.183286236437098</v>
      </c>
      <c r="U844" s="8">
        <v>0</v>
      </c>
      <c r="V844" s="8">
        <f t="shared" si="418"/>
        <v>4.1608725563669271</v>
      </c>
      <c r="W844" s="8">
        <v>0</v>
      </c>
      <c r="X844" s="15">
        <f t="shared" si="398"/>
        <v>1200</v>
      </c>
      <c r="Y844" s="8">
        <f t="shared" si="399"/>
        <v>0</v>
      </c>
      <c r="Z844" s="8">
        <f t="shared" si="400"/>
        <v>1264.5427786946818</v>
      </c>
      <c r="AA844" s="29">
        <f t="shared" si="393"/>
        <v>0</v>
      </c>
      <c r="AB844" s="8"/>
      <c r="AC844" s="8"/>
      <c r="AD844" s="8">
        <f t="shared" si="394"/>
        <v>0</v>
      </c>
      <c r="AE844" s="8">
        <f t="shared" si="395"/>
        <v>1200</v>
      </c>
      <c r="AF844" s="8">
        <f t="shared" si="401"/>
        <v>235.4572213053182</v>
      </c>
      <c r="AG844" s="16">
        <f t="shared" si="388"/>
        <v>1200</v>
      </c>
      <c r="AH844" s="29">
        <f t="shared" si="402"/>
        <v>77.158497825218362</v>
      </c>
      <c r="AI844" s="29">
        <f t="shared" si="403"/>
        <v>64.5427786946818</v>
      </c>
      <c r="AJ844" s="28">
        <f t="shared" si="396"/>
        <v>0.11405650465658485</v>
      </c>
      <c r="AK844" s="25">
        <f t="shared" si="389"/>
        <v>1.1405650465658486</v>
      </c>
      <c r="AL844" s="26">
        <f t="shared" si="397"/>
        <v>8.6222637130189437</v>
      </c>
    </row>
    <row r="845" spans="2:38" x14ac:dyDescent="0.3">
      <c r="B845" s="6">
        <v>8180</v>
      </c>
      <c r="C845" s="8">
        <f t="shared" si="404"/>
        <v>81.8</v>
      </c>
      <c r="D845" s="8">
        <f t="shared" si="405"/>
        <v>27094.431519078127</v>
      </c>
      <c r="E845" s="8">
        <f t="shared" si="406"/>
        <v>33.122776918186531</v>
      </c>
      <c r="F845" s="8">
        <f t="shared" si="407"/>
        <v>44.30171412807448</v>
      </c>
      <c r="G845" s="8">
        <f t="shared" si="390"/>
        <v>2.2250485660981263</v>
      </c>
      <c r="H845" s="8">
        <f t="shared" si="408"/>
        <v>29.482191763721051</v>
      </c>
      <c r="I845" s="7">
        <v>101325</v>
      </c>
      <c r="J845" s="8">
        <f t="shared" si="409"/>
        <v>12596040</v>
      </c>
      <c r="K845" s="8">
        <f t="shared" si="410"/>
        <v>9417600</v>
      </c>
      <c r="L845" s="8">
        <f t="shared" si="411"/>
        <v>1847248.2829299683</v>
      </c>
      <c r="M845" s="17">
        <f t="shared" si="391"/>
        <v>152333559.66315579</v>
      </c>
      <c r="N845" s="18">
        <f t="shared" si="412"/>
        <v>124.31324944485566</v>
      </c>
      <c r="O845" s="18">
        <f t="shared" si="413"/>
        <v>92.944485566247224</v>
      </c>
      <c r="P845" s="18">
        <f t="shared" si="414"/>
        <v>18.230923098247899</v>
      </c>
      <c r="Q845" s="18">
        <f t="shared" si="415"/>
        <v>1503.4153433324036</v>
      </c>
      <c r="R845" s="10">
        <f t="shared" si="416"/>
        <v>0</v>
      </c>
      <c r="S845" s="8">
        <f t="shared" si="392"/>
        <v>81.799999999999628</v>
      </c>
      <c r="T845" s="8">
        <f t="shared" si="417"/>
        <v>16.183286236437098</v>
      </c>
      <c r="U845" s="8">
        <v>0</v>
      </c>
      <c r="V845" s="8">
        <f t="shared" si="418"/>
        <v>4.1594765159182545</v>
      </c>
      <c r="W845" s="8">
        <v>0</v>
      </c>
      <c r="X845" s="15">
        <f t="shared" si="398"/>
        <v>1200</v>
      </c>
      <c r="Y845" s="8">
        <f t="shared" si="399"/>
        <v>0</v>
      </c>
      <c r="Z845" s="8">
        <f t="shared" si="400"/>
        <v>1264.6217784238063</v>
      </c>
      <c r="AA845" s="29">
        <f t="shared" si="393"/>
        <v>0</v>
      </c>
      <c r="AB845" s="8"/>
      <c r="AC845" s="8"/>
      <c r="AD845" s="8">
        <f t="shared" si="394"/>
        <v>0</v>
      </c>
      <c r="AE845" s="8">
        <f t="shared" si="395"/>
        <v>1200</v>
      </c>
      <c r="AF845" s="8">
        <f t="shared" si="401"/>
        <v>235.37822157619374</v>
      </c>
      <c r="AG845" s="16">
        <f t="shared" si="388"/>
        <v>1200</v>
      </c>
      <c r="AH845" s="29">
        <f t="shared" si="402"/>
        <v>77.262015028951424</v>
      </c>
      <c r="AI845" s="29">
        <f t="shared" si="403"/>
        <v>64.621778423806262</v>
      </c>
      <c r="AJ845" s="28">
        <f t="shared" si="396"/>
        <v>0.11419610870145215</v>
      </c>
      <c r="AK845" s="25">
        <f t="shared" si="389"/>
        <v>1.1419610870145216</v>
      </c>
      <c r="AL845" s="26">
        <f t="shared" si="397"/>
        <v>8.6328032162089539</v>
      </c>
    </row>
    <row r="846" spans="2:38" x14ac:dyDescent="0.3">
      <c r="B846" s="6">
        <v>8190</v>
      </c>
      <c r="C846" s="8">
        <f t="shared" si="404"/>
        <v>81.900000000000006</v>
      </c>
      <c r="D846" s="8">
        <f t="shared" si="405"/>
        <v>27127.554295996317</v>
      </c>
      <c r="E846" s="8">
        <f t="shared" si="406"/>
        <v>33.122776918191242</v>
      </c>
      <c r="F846" s="8">
        <f t="shared" si="407"/>
        <v>44.301714128080782</v>
      </c>
      <c r="G846" s="8">
        <f t="shared" si="390"/>
        <v>2.2250485660981263</v>
      </c>
      <c r="H846" s="8">
        <f t="shared" si="408"/>
        <v>29.482191763723147</v>
      </c>
      <c r="I846" s="7">
        <v>101325</v>
      </c>
      <c r="J846" s="8">
        <f t="shared" si="409"/>
        <v>12596040</v>
      </c>
      <c r="K846" s="8">
        <f t="shared" si="410"/>
        <v>9417600</v>
      </c>
      <c r="L846" s="8">
        <f t="shared" si="411"/>
        <v>1846628.2930557996</v>
      </c>
      <c r="M846" s="17">
        <f t="shared" si="391"/>
        <v>152507399.58939439</v>
      </c>
      <c r="N846" s="18">
        <f t="shared" si="412"/>
        <v>124.31324944485566</v>
      </c>
      <c r="O846" s="18">
        <f t="shared" si="413"/>
        <v>92.944485566247224</v>
      </c>
      <c r="P846" s="18">
        <f t="shared" si="414"/>
        <v>18.224804273928445</v>
      </c>
      <c r="Q846" s="18">
        <f t="shared" si="415"/>
        <v>1505.1310100112942</v>
      </c>
      <c r="R846" s="10">
        <f t="shared" si="416"/>
        <v>0</v>
      </c>
      <c r="S846" s="8">
        <f t="shared" si="392"/>
        <v>81.899999999999622</v>
      </c>
      <c r="T846" s="8">
        <f t="shared" si="417"/>
        <v>16.183286236437098</v>
      </c>
      <c r="U846" s="8">
        <v>0</v>
      </c>
      <c r="V846" s="8">
        <f t="shared" si="418"/>
        <v>4.158080475469581</v>
      </c>
      <c r="W846" s="8">
        <v>0</v>
      </c>
      <c r="X846" s="15">
        <f t="shared" si="398"/>
        <v>1200</v>
      </c>
      <c r="Y846" s="8">
        <f t="shared" si="399"/>
        <v>0</v>
      </c>
      <c r="Z846" s="8">
        <f t="shared" si="400"/>
        <v>1264.7007781529308</v>
      </c>
      <c r="AA846" s="29">
        <f t="shared" si="393"/>
        <v>0</v>
      </c>
      <c r="AB846" s="8"/>
      <c r="AC846" s="8"/>
      <c r="AD846" s="8">
        <f t="shared" si="394"/>
        <v>0</v>
      </c>
      <c r="AE846" s="8">
        <f t="shared" si="395"/>
        <v>1200</v>
      </c>
      <c r="AF846" s="8">
        <f t="shared" si="401"/>
        <v>235.29922184706928</v>
      </c>
      <c r="AG846" s="16">
        <f t="shared" si="388"/>
        <v>1200</v>
      </c>
      <c r="AH846" s="29">
        <f t="shared" si="402"/>
        <v>77.365532232684487</v>
      </c>
      <c r="AI846" s="29">
        <f t="shared" si="403"/>
        <v>64.700778152930724</v>
      </c>
      <c r="AJ846" s="28">
        <f t="shared" si="396"/>
        <v>0.11433571274631947</v>
      </c>
      <c r="AK846" s="25">
        <f t="shared" si="389"/>
        <v>1.1433571274631946</v>
      </c>
      <c r="AL846" s="26">
        <f t="shared" si="397"/>
        <v>8.6433427208169959</v>
      </c>
    </row>
    <row r="847" spans="2:38" x14ac:dyDescent="0.3">
      <c r="B847" s="6">
        <v>8200</v>
      </c>
      <c r="C847" s="8">
        <f t="shared" si="404"/>
        <v>82</v>
      </c>
      <c r="D847" s="8">
        <f t="shared" si="405"/>
        <v>27160.677072914503</v>
      </c>
      <c r="E847" s="8">
        <f t="shared" si="406"/>
        <v>33.122776918186531</v>
      </c>
      <c r="F847" s="8">
        <f t="shared" si="407"/>
        <v>44.30171412807448</v>
      </c>
      <c r="G847" s="8">
        <f t="shared" si="390"/>
        <v>2.2250485660981263</v>
      </c>
      <c r="H847" s="8">
        <f t="shared" si="408"/>
        <v>29.482191763721051</v>
      </c>
      <c r="I847" s="7">
        <v>101325</v>
      </c>
      <c r="J847" s="8">
        <f t="shared" si="409"/>
        <v>12596040</v>
      </c>
      <c r="K847" s="8">
        <f t="shared" si="410"/>
        <v>9417600</v>
      </c>
      <c r="L847" s="8">
        <f t="shared" si="411"/>
        <v>1846008.3031816308</v>
      </c>
      <c r="M847" s="17">
        <f t="shared" si="391"/>
        <v>152681239.51563296</v>
      </c>
      <c r="N847" s="18">
        <f t="shared" si="412"/>
        <v>124.31324944485566</v>
      </c>
      <c r="O847" s="18">
        <f t="shared" si="413"/>
        <v>92.944485566247224</v>
      </c>
      <c r="P847" s="18">
        <f t="shared" si="414"/>
        <v>18.218685449608987</v>
      </c>
      <c r="Q847" s="18">
        <f t="shared" si="415"/>
        <v>1506.8466766901847</v>
      </c>
      <c r="R847" s="10">
        <f t="shared" si="416"/>
        <v>0</v>
      </c>
      <c r="S847" s="8">
        <f t="shared" si="392"/>
        <v>81.999999999999616</v>
      </c>
      <c r="T847" s="8">
        <f t="shared" si="417"/>
        <v>16.183286236437098</v>
      </c>
      <c r="U847" s="8">
        <v>0</v>
      </c>
      <c r="V847" s="8">
        <f t="shared" si="418"/>
        <v>4.1566844350209085</v>
      </c>
      <c r="W847" s="8">
        <v>0</v>
      </c>
      <c r="X847" s="15">
        <f t="shared" si="398"/>
        <v>1200</v>
      </c>
      <c r="Y847" s="8">
        <f t="shared" si="399"/>
        <v>0</v>
      </c>
      <c r="Z847" s="8">
        <f t="shared" si="400"/>
        <v>1264.7797778820552</v>
      </c>
      <c r="AA847" s="29">
        <f t="shared" si="393"/>
        <v>0</v>
      </c>
      <c r="AB847" s="8"/>
      <c r="AC847" s="8"/>
      <c r="AD847" s="8">
        <f t="shared" si="394"/>
        <v>0</v>
      </c>
      <c r="AE847" s="8">
        <f t="shared" si="395"/>
        <v>1200</v>
      </c>
      <c r="AF847" s="8">
        <f t="shared" si="401"/>
        <v>235.22022211794484</v>
      </c>
      <c r="AG847" s="16">
        <f t="shared" si="388"/>
        <v>1200</v>
      </c>
      <c r="AH847" s="29">
        <f t="shared" si="402"/>
        <v>77.469049436417535</v>
      </c>
      <c r="AI847" s="29">
        <f t="shared" si="403"/>
        <v>64.779777882055171</v>
      </c>
      <c r="AJ847" s="28">
        <f t="shared" si="396"/>
        <v>0.11447531679118675</v>
      </c>
      <c r="AK847" s="25">
        <f t="shared" si="389"/>
        <v>1.1447531679118674</v>
      </c>
      <c r="AL847" s="26">
        <f t="shared" si="397"/>
        <v>8.653882226837883</v>
      </c>
    </row>
    <row r="848" spans="2:38" x14ac:dyDescent="0.3">
      <c r="B848" s="6">
        <v>8210</v>
      </c>
      <c r="C848" s="8">
        <f t="shared" si="404"/>
        <v>82.100000000000009</v>
      </c>
      <c r="D848" s="8">
        <f t="shared" si="405"/>
        <v>27193.799849832696</v>
      </c>
      <c r="E848" s="8">
        <f t="shared" si="406"/>
        <v>33.122776918191242</v>
      </c>
      <c r="F848" s="8">
        <f t="shared" si="407"/>
        <v>44.301714128080782</v>
      </c>
      <c r="G848" s="8">
        <f t="shared" si="390"/>
        <v>2.2250485660981263</v>
      </c>
      <c r="H848" s="8">
        <f t="shared" si="408"/>
        <v>29.482191763723147</v>
      </c>
      <c r="I848" s="7">
        <v>101325</v>
      </c>
      <c r="J848" s="8">
        <f t="shared" si="409"/>
        <v>12596040</v>
      </c>
      <c r="K848" s="8">
        <f t="shared" si="410"/>
        <v>9417600</v>
      </c>
      <c r="L848" s="8">
        <f t="shared" si="411"/>
        <v>1845388.3133074618</v>
      </c>
      <c r="M848" s="17">
        <f t="shared" si="391"/>
        <v>152855079.44187155</v>
      </c>
      <c r="N848" s="18">
        <f t="shared" si="412"/>
        <v>124.31324944485566</v>
      </c>
      <c r="O848" s="18">
        <f t="shared" si="413"/>
        <v>92.944485566247224</v>
      </c>
      <c r="P848" s="18">
        <f t="shared" si="414"/>
        <v>18.212566625289533</v>
      </c>
      <c r="Q848" s="18">
        <f t="shared" si="415"/>
        <v>1508.5623433690753</v>
      </c>
      <c r="R848" s="10">
        <f t="shared" si="416"/>
        <v>0</v>
      </c>
      <c r="S848" s="8">
        <f t="shared" si="392"/>
        <v>82.099999999999611</v>
      </c>
      <c r="T848" s="8">
        <f t="shared" si="417"/>
        <v>16.183286236437098</v>
      </c>
      <c r="U848" s="8">
        <v>0</v>
      </c>
      <c r="V848" s="8">
        <f t="shared" si="418"/>
        <v>4.155288394572235</v>
      </c>
      <c r="W848" s="8">
        <v>0</v>
      </c>
      <c r="X848" s="15">
        <f t="shared" si="398"/>
        <v>1200</v>
      </c>
      <c r="Y848" s="8">
        <f t="shared" si="399"/>
        <v>0</v>
      </c>
      <c r="Z848" s="8">
        <f t="shared" si="400"/>
        <v>1264.8587776111797</v>
      </c>
      <c r="AA848" s="29">
        <f t="shared" si="393"/>
        <v>0</v>
      </c>
      <c r="AB848" s="8"/>
      <c r="AC848" s="8"/>
      <c r="AD848" s="8">
        <f t="shared" si="394"/>
        <v>0</v>
      </c>
      <c r="AE848" s="8">
        <f t="shared" si="395"/>
        <v>1200</v>
      </c>
      <c r="AF848" s="8">
        <f t="shared" si="401"/>
        <v>235.14122238882035</v>
      </c>
      <c r="AG848" s="16">
        <f t="shared" si="388"/>
        <v>1200</v>
      </c>
      <c r="AH848" s="29">
        <f t="shared" si="402"/>
        <v>77.572566640150612</v>
      </c>
      <c r="AI848" s="29">
        <f t="shared" si="403"/>
        <v>64.858777611179647</v>
      </c>
      <c r="AJ848" s="28">
        <f t="shared" si="396"/>
        <v>0.11461492083605407</v>
      </c>
      <c r="AK848" s="25">
        <f t="shared" si="389"/>
        <v>1.1461492083605407</v>
      </c>
      <c r="AL848" s="26">
        <f t="shared" si="397"/>
        <v>8.6644217342664529</v>
      </c>
    </row>
    <row r="849" spans="2:38" x14ac:dyDescent="0.3">
      <c r="B849" s="6">
        <v>8220</v>
      </c>
      <c r="C849" s="8">
        <f t="shared" si="404"/>
        <v>82.2</v>
      </c>
      <c r="D849" s="8">
        <f t="shared" si="405"/>
        <v>27226.922626750882</v>
      </c>
      <c r="E849" s="8">
        <f t="shared" si="406"/>
        <v>33.122776918186531</v>
      </c>
      <c r="F849" s="8">
        <f t="shared" si="407"/>
        <v>44.30171412807448</v>
      </c>
      <c r="G849" s="8">
        <f t="shared" si="390"/>
        <v>2.2250485660981263</v>
      </c>
      <c r="H849" s="8">
        <f t="shared" si="408"/>
        <v>29.482191763721051</v>
      </c>
      <c r="I849" s="7">
        <v>101325</v>
      </c>
      <c r="J849" s="8">
        <f t="shared" si="409"/>
        <v>12596040</v>
      </c>
      <c r="K849" s="8">
        <f t="shared" si="410"/>
        <v>9417600</v>
      </c>
      <c r="L849" s="8">
        <f t="shared" si="411"/>
        <v>1844768.323433293</v>
      </c>
      <c r="M849" s="17">
        <f t="shared" si="391"/>
        <v>153028919.36811012</v>
      </c>
      <c r="N849" s="18">
        <f t="shared" si="412"/>
        <v>124.31324944485566</v>
      </c>
      <c r="O849" s="18">
        <f t="shared" si="413"/>
        <v>92.944485566247224</v>
      </c>
      <c r="P849" s="18">
        <f t="shared" si="414"/>
        <v>18.206447800970079</v>
      </c>
      <c r="Q849" s="18">
        <f t="shared" si="415"/>
        <v>1510.2780100479656</v>
      </c>
      <c r="R849" s="10">
        <f t="shared" si="416"/>
        <v>0</v>
      </c>
      <c r="S849" s="8">
        <f t="shared" si="392"/>
        <v>82.199999999999605</v>
      </c>
      <c r="T849" s="8">
        <f t="shared" si="417"/>
        <v>16.183286236437098</v>
      </c>
      <c r="U849" s="8">
        <v>0</v>
      </c>
      <c r="V849" s="8">
        <f t="shared" si="418"/>
        <v>4.1538923541235624</v>
      </c>
      <c r="W849" s="8">
        <v>0</v>
      </c>
      <c r="X849" s="15">
        <f t="shared" si="398"/>
        <v>1200</v>
      </c>
      <c r="Y849" s="8">
        <f t="shared" si="399"/>
        <v>0</v>
      </c>
      <c r="Z849" s="8">
        <f t="shared" si="400"/>
        <v>1264.9377773403041</v>
      </c>
      <c r="AA849" s="29">
        <f t="shared" si="393"/>
        <v>0</v>
      </c>
      <c r="AB849" s="8"/>
      <c r="AC849" s="8"/>
      <c r="AD849" s="8">
        <f t="shared" si="394"/>
        <v>0</v>
      </c>
      <c r="AE849" s="8">
        <f t="shared" si="395"/>
        <v>1200</v>
      </c>
      <c r="AF849" s="8">
        <f t="shared" si="401"/>
        <v>235.06222265969592</v>
      </c>
      <c r="AG849" s="16">
        <f t="shared" si="388"/>
        <v>1200</v>
      </c>
      <c r="AH849" s="29">
        <f t="shared" si="402"/>
        <v>77.67608384388366</v>
      </c>
      <c r="AI849" s="29">
        <f t="shared" si="403"/>
        <v>64.937777340304095</v>
      </c>
      <c r="AJ849" s="28">
        <f t="shared" si="396"/>
        <v>0.11475452488092137</v>
      </c>
      <c r="AK849" s="25">
        <f t="shared" si="389"/>
        <v>1.1475452488092137</v>
      </c>
      <c r="AL849" s="26">
        <f t="shared" si="397"/>
        <v>8.6749612430975667</v>
      </c>
    </row>
    <row r="850" spans="2:38" x14ac:dyDescent="0.3">
      <c r="B850" s="6">
        <v>8230</v>
      </c>
      <c r="C850" s="8">
        <f t="shared" si="404"/>
        <v>82.3</v>
      </c>
      <c r="D850" s="8">
        <f t="shared" si="405"/>
        <v>27260.045403669068</v>
      </c>
      <c r="E850" s="8">
        <f t="shared" si="406"/>
        <v>33.122776918186531</v>
      </c>
      <c r="F850" s="8">
        <f t="shared" si="407"/>
        <v>44.30171412807448</v>
      </c>
      <c r="G850" s="8">
        <f t="shared" si="390"/>
        <v>2.2250485660981263</v>
      </c>
      <c r="H850" s="8">
        <f t="shared" si="408"/>
        <v>29.482191763721051</v>
      </c>
      <c r="I850" s="7">
        <v>101325</v>
      </c>
      <c r="J850" s="8">
        <f t="shared" si="409"/>
        <v>12596040</v>
      </c>
      <c r="K850" s="8">
        <f t="shared" si="410"/>
        <v>9417600</v>
      </c>
      <c r="L850" s="8">
        <f t="shared" si="411"/>
        <v>1844148.3335591243</v>
      </c>
      <c r="M850" s="17">
        <f t="shared" si="391"/>
        <v>153202759.29434869</v>
      </c>
      <c r="N850" s="18">
        <f t="shared" si="412"/>
        <v>124.31324944485566</v>
      </c>
      <c r="O850" s="18">
        <f t="shared" si="413"/>
        <v>92.944485566247224</v>
      </c>
      <c r="P850" s="18">
        <f t="shared" si="414"/>
        <v>18.200328976650621</v>
      </c>
      <c r="Q850" s="18">
        <f t="shared" si="415"/>
        <v>1511.9936767268559</v>
      </c>
      <c r="R850" s="10">
        <f t="shared" si="416"/>
        <v>0</v>
      </c>
      <c r="S850" s="8">
        <f t="shared" si="392"/>
        <v>82.299999999999599</v>
      </c>
      <c r="T850" s="8">
        <f t="shared" si="417"/>
        <v>16.183286236437098</v>
      </c>
      <c r="U850" s="8">
        <v>0</v>
      </c>
      <c r="V850" s="8">
        <f t="shared" si="418"/>
        <v>4.1524963136748898</v>
      </c>
      <c r="W850" s="8">
        <v>0</v>
      </c>
      <c r="X850" s="15">
        <f t="shared" si="398"/>
        <v>1200</v>
      </c>
      <c r="Y850" s="8">
        <f t="shared" si="399"/>
        <v>0</v>
      </c>
      <c r="Z850" s="8">
        <f t="shared" si="400"/>
        <v>1265.0167770694286</v>
      </c>
      <c r="AA850" s="29">
        <f t="shared" si="393"/>
        <v>0</v>
      </c>
      <c r="AB850" s="8"/>
      <c r="AC850" s="8"/>
      <c r="AD850" s="8">
        <f t="shared" si="394"/>
        <v>0</v>
      </c>
      <c r="AE850" s="8">
        <f t="shared" si="395"/>
        <v>1200</v>
      </c>
      <c r="AF850" s="8">
        <f t="shared" si="401"/>
        <v>234.98322293057146</v>
      </c>
      <c r="AG850" s="16">
        <f t="shared" si="388"/>
        <v>1200</v>
      </c>
      <c r="AH850" s="29">
        <f t="shared" si="402"/>
        <v>77.779601047616694</v>
      </c>
      <c r="AI850" s="29">
        <f t="shared" si="403"/>
        <v>65.016777069428528</v>
      </c>
      <c r="AJ850" s="28">
        <f t="shared" si="396"/>
        <v>0.11489412892578864</v>
      </c>
      <c r="AK850" s="25">
        <f t="shared" si="389"/>
        <v>1.1489412892578863</v>
      </c>
      <c r="AL850" s="26">
        <f t="shared" si="397"/>
        <v>8.6855007533261155</v>
      </c>
    </row>
    <row r="851" spans="2:38" x14ac:dyDescent="0.3">
      <c r="B851" s="6">
        <v>8240</v>
      </c>
      <c r="C851" s="8">
        <f t="shared" si="404"/>
        <v>82.4</v>
      </c>
      <c r="D851" s="8">
        <f t="shared" si="405"/>
        <v>27293.168180587261</v>
      </c>
      <c r="E851" s="8">
        <f t="shared" si="406"/>
        <v>33.122776918191242</v>
      </c>
      <c r="F851" s="8">
        <f t="shared" si="407"/>
        <v>44.301714128080782</v>
      </c>
      <c r="G851" s="8">
        <f t="shared" si="390"/>
        <v>2.2250485660981263</v>
      </c>
      <c r="H851" s="8">
        <f t="shared" si="408"/>
        <v>29.482191763723147</v>
      </c>
      <c r="I851" s="7">
        <v>101325</v>
      </c>
      <c r="J851" s="8">
        <f t="shared" si="409"/>
        <v>12596040</v>
      </c>
      <c r="K851" s="8">
        <f t="shared" si="410"/>
        <v>9417600</v>
      </c>
      <c r="L851" s="8">
        <f t="shared" si="411"/>
        <v>1843528.3436849555</v>
      </c>
      <c r="M851" s="17">
        <f t="shared" si="391"/>
        <v>153376599.22058728</v>
      </c>
      <c r="N851" s="18">
        <f t="shared" si="412"/>
        <v>124.31324944485566</v>
      </c>
      <c r="O851" s="18">
        <f t="shared" si="413"/>
        <v>92.944485566247224</v>
      </c>
      <c r="P851" s="18">
        <f t="shared" si="414"/>
        <v>18.194210152331166</v>
      </c>
      <c r="Q851" s="18">
        <f t="shared" si="415"/>
        <v>1513.7093434057467</v>
      </c>
      <c r="R851" s="10">
        <f t="shared" si="416"/>
        <v>0</v>
      </c>
      <c r="S851" s="8">
        <f t="shared" si="392"/>
        <v>82.399999999999594</v>
      </c>
      <c r="T851" s="8">
        <f t="shared" si="417"/>
        <v>16.183286236437098</v>
      </c>
      <c r="U851" s="8">
        <v>0</v>
      </c>
      <c r="V851" s="8">
        <f t="shared" si="418"/>
        <v>4.1511002732262163</v>
      </c>
      <c r="W851" s="8">
        <v>0</v>
      </c>
      <c r="X851" s="15">
        <f t="shared" si="398"/>
        <v>1200</v>
      </c>
      <c r="Y851" s="8">
        <f t="shared" si="399"/>
        <v>0</v>
      </c>
      <c r="Z851" s="8">
        <f t="shared" si="400"/>
        <v>1265.0957767985531</v>
      </c>
      <c r="AA851" s="29">
        <f t="shared" si="393"/>
        <v>0</v>
      </c>
      <c r="AB851" s="8"/>
      <c r="AC851" s="8"/>
      <c r="AD851" s="8">
        <f t="shared" si="394"/>
        <v>0</v>
      </c>
      <c r="AE851" s="8">
        <f t="shared" si="395"/>
        <v>1200</v>
      </c>
      <c r="AF851" s="8">
        <f t="shared" si="401"/>
        <v>234.904223201447</v>
      </c>
      <c r="AG851" s="16">
        <f t="shared" si="388"/>
        <v>1200</v>
      </c>
      <c r="AH851" s="29">
        <f t="shared" si="402"/>
        <v>77.883118251349757</v>
      </c>
      <c r="AI851" s="29">
        <f t="shared" si="403"/>
        <v>65.095776798553018</v>
      </c>
      <c r="AJ851" s="28">
        <f t="shared" si="396"/>
        <v>0.11503373297065597</v>
      </c>
      <c r="AK851" s="25">
        <f t="shared" si="389"/>
        <v>1.1503373297065598</v>
      </c>
      <c r="AL851" s="26">
        <f t="shared" si="397"/>
        <v>8.6960402649470101</v>
      </c>
    </row>
    <row r="852" spans="2:38" x14ac:dyDescent="0.3">
      <c r="B852" s="6">
        <v>8250</v>
      </c>
      <c r="C852" s="8">
        <f t="shared" si="404"/>
        <v>82.5</v>
      </c>
      <c r="D852" s="8">
        <f t="shared" si="405"/>
        <v>27326.290957505447</v>
      </c>
      <c r="E852" s="8">
        <f t="shared" si="406"/>
        <v>33.122776918186531</v>
      </c>
      <c r="F852" s="8">
        <f t="shared" si="407"/>
        <v>44.30171412807448</v>
      </c>
      <c r="G852" s="8">
        <f t="shared" si="390"/>
        <v>2.2250485660981263</v>
      </c>
      <c r="H852" s="8">
        <f t="shared" si="408"/>
        <v>29.482191763721051</v>
      </c>
      <c r="I852" s="7">
        <v>101325</v>
      </c>
      <c r="J852" s="8">
        <f t="shared" si="409"/>
        <v>12596040</v>
      </c>
      <c r="K852" s="8">
        <f t="shared" si="410"/>
        <v>9417600</v>
      </c>
      <c r="L852" s="8">
        <f t="shared" si="411"/>
        <v>1842908.3538107867</v>
      </c>
      <c r="M852" s="17">
        <f t="shared" si="391"/>
        <v>153550439.14682585</v>
      </c>
      <c r="N852" s="18">
        <f t="shared" si="412"/>
        <v>124.31324944485566</v>
      </c>
      <c r="O852" s="18">
        <f t="shared" si="413"/>
        <v>92.944485566247224</v>
      </c>
      <c r="P852" s="18">
        <f t="shared" si="414"/>
        <v>18.188091328011712</v>
      </c>
      <c r="Q852" s="18">
        <f t="shared" si="415"/>
        <v>1515.4250100846371</v>
      </c>
      <c r="R852" s="10">
        <f t="shared" si="416"/>
        <v>0</v>
      </c>
      <c r="S852" s="8">
        <f t="shared" si="392"/>
        <v>82.499999999999588</v>
      </c>
      <c r="T852" s="8">
        <f t="shared" si="417"/>
        <v>16.183286236437098</v>
      </c>
      <c r="U852" s="8">
        <v>0</v>
      </c>
      <c r="V852" s="8">
        <f t="shared" si="418"/>
        <v>4.1497042327775429</v>
      </c>
      <c r="W852" s="8">
        <v>0</v>
      </c>
      <c r="X852" s="15">
        <f t="shared" si="398"/>
        <v>1200</v>
      </c>
      <c r="Y852" s="8">
        <f t="shared" si="399"/>
        <v>0</v>
      </c>
      <c r="Z852" s="8">
        <f t="shared" si="400"/>
        <v>1265.1747765276775</v>
      </c>
      <c r="AA852" s="29">
        <f t="shared" si="393"/>
        <v>0</v>
      </c>
      <c r="AB852" s="8"/>
      <c r="AC852" s="8"/>
      <c r="AD852" s="8">
        <f t="shared" si="394"/>
        <v>0</v>
      </c>
      <c r="AE852" s="8">
        <f t="shared" si="395"/>
        <v>1200</v>
      </c>
      <c r="AF852" s="8">
        <f t="shared" si="401"/>
        <v>234.82522347232253</v>
      </c>
      <c r="AG852" s="16">
        <f t="shared" si="388"/>
        <v>1200</v>
      </c>
      <c r="AH852" s="29">
        <f t="shared" si="402"/>
        <v>77.986635455082819</v>
      </c>
      <c r="AI852" s="29">
        <f t="shared" si="403"/>
        <v>65.174776527677466</v>
      </c>
      <c r="AJ852" s="28">
        <f t="shared" si="396"/>
        <v>0.11517333701552326</v>
      </c>
      <c r="AK852" s="25">
        <f t="shared" si="389"/>
        <v>1.1517333701552326</v>
      </c>
      <c r="AL852" s="26">
        <f t="shared" si="397"/>
        <v>8.7065797779551879</v>
      </c>
    </row>
    <row r="853" spans="2:38" x14ac:dyDescent="0.3">
      <c r="B853" s="6">
        <v>8260</v>
      </c>
      <c r="C853" s="8">
        <f t="shared" si="404"/>
        <v>82.600000000000009</v>
      </c>
      <c r="D853" s="8">
        <f t="shared" si="405"/>
        <v>27359.413734423637</v>
      </c>
      <c r="E853" s="8">
        <f t="shared" si="406"/>
        <v>33.122776918191242</v>
      </c>
      <c r="F853" s="8">
        <f t="shared" si="407"/>
        <v>44.301714128080782</v>
      </c>
      <c r="G853" s="8">
        <f t="shared" si="390"/>
        <v>2.2250485660981263</v>
      </c>
      <c r="H853" s="8">
        <f t="shared" si="408"/>
        <v>29.482191763723147</v>
      </c>
      <c r="I853" s="7">
        <v>101325</v>
      </c>
      <c r="J853" s="8">
        <f t="shared" si="409"/>
        <v>12596040</v>
      </c>
      <c r="K853" s="8">
        <f t="shared" si="410"/>
        <v>9417600</v>
      </c>
      <c r="L853" s="8">
        <f t="shared" si="411"/>
        <v>1842288.363936618</v>
      </c>
      <c r="M853" s="17">
        <f t="shared" si="391"/>
        <v>153724279.07306445</v>
      </c>
      <c r="N853" s="18">
        <f t="shared" si="412"/>
        <v>124.31324944485566</v>
      </c>
      <c r="O853" s="18">
        <f t="shared" si="413"/>
        <v>92.944485566247224</v>
      </c>
      <c r="P853" s="18">
        <f t="shared" si="414"/>
        <v>18.181972503692258</v>
      </c>
      <c r="Q853" s="18">
        <f t="shared" si="415"/>
        <v>1517.1406767635278</v>
      </c>
      <c r="R853" s="10">
        <f t="shared" si="416"/>
        <v>0</v>
      </c>
      <c r="S853" s="8">
        <f t="shared" si="392"/>
        <v>82.599999999999582</v>
      </c>
      <c r="T853" s="8">
        <f t="shared" si="417"/>
        <v>16.183286236437098</v>
      </c>
      <c r="U853" s="8">
        <v>0</v>
      </c>
      <c r="V853" s="8">
        <f t="shared" si="418"/>
        <v>4.1483081923288703</v>
      </c>
      <c r="W853" s="8">
        <v>0</v>
      </c>
      <c r="X853" s="15">
        <f t="shared" si="398"/>
        <v>1200</v>
      </c>
      <c r="Y853" s="8">
        <f t="shared" si="399"/>
        <v>0</v>
      </c>
      <c r="Z853" s="8">
        <f t="shared" si="400"/>
        <v>1265.253776256802</v>
      </c>
      <c r="AA853" s="29">
        <f t="shared" si="393"/>
        <v>0</v>
      </c>
      <c r="AB853" s="8"/>
      <c r="AC853" s="8"/>
      <c r="AD853" s="8">
        <f t="shared" si="394"/>
        <v>0</v>
      </c>
      <c r="AE853" s="8">
        <f t="shared" si="395"/>
        <v>1200</v>
      </c>
      <c r="AF853" s="8">
        <f t="shared" si="401"/>
        <v>234.74622374319807</v>
      </c>
      <c r="AG853" s="16">
        <f t="shared" si="388"/>
        <v>1200</v>
      </c>
      <c r="AH853" s="29">
        <f t="shared" si="402"/>
        <v>78.090152658815882</v>
      </c>
      <c r="AI853" s="29">
        <f t="shared" si="403"/>
        <v>65.253776256801928</v>
      </c>
      <c r="AJ853" s="28">
        <f t="shared" si="396"/>
        <v>0.11531294106039057</v>
      </c>
      <c r="AK853" s="25">
        <f t="shared" si="389"/>
        <v>1.1531294106039056</v>
      </c>
      <c r="AL853" s="26">
        <f t="shared" si="397"/>
        <v>8.7171192923456111</v>
      </c>
    </row>
    <row r="854" spans="2:38" x14ac:dyDescent="0.3">
      <c r="B854" s="6">
        <v>8270</v>
      </c>
      <c r="C854" s="8">
        <f t="shared" si="404"/>
        <v>82.7</v>
      </c>
      <c r="D854" s="8">
        <f t="shared" si="405"/>
        <v>27392.536511341823</v>
      </c>
      <c r="E854" s="8">
        <f t="shared" si="406"/>
        <v>33.122776918186531</v>
      </c>
      <c r="F854" s="8">
        <f t="shared" si="407"/>
        <v>44.30171412807448</v>
      </c>
      <c r="G854" s="8">
        <f t="shared" si="390"/>
        <v>2.2250485660981263</v>
      </c>
      <c r="H854" s="8">
        <f t="shared" si="408"/>
        <v>29.482191763721051</v>
      </c>
      <c r="I854" s="7">
        <v>101325</v>
      </c>
      <c r="J854" s="8">
        <f t="shared" si="409"/>
        <v>12596040</v>
      </c>
      <c r="K854" s="8">
        <f t="shared" si="410"/>
        <v>9417600</v>
      </c>
      <c r="L854" s="8">
        <f t="shared" si="411"/>
        <v>1841668.3740624492</v>
      </c>
      <c r="M854" s="17">
        <f t="shared" si="391"/>
        <v>153898118.99930301</v>
      </c>
      <c r="N854" s="18">
        <f t="shared" si="412"/>
        <v>124.31324944485566</v>
      </c>
      <c r="O854" s="18">
        <f t="shared" si="413"/>
        <v>92.944485566247224</v>
      </c>
      <c r="P854" s="18">
        <f t="shared" si="414"/>
        <v>18.175853679372803</v>
      </c>
      <c r="Q854" s="18">
        <f t="shared" si="415"/>
        <v>1518.8563434424182</v>
      </c>
      <c r="R854" s="10">
        <f t="shared" si="416"/>
        <v>0</v>
      </c>
      <c r="S854" s="8">
        <f t="shared" si="392"/>
        <v>82.699999999999577</v>
      </c>
      <c r="T854" s="8">
        <f t="shared" si="417"/>
        <v>16.183286236437098</v>
      </c>
      <c r="U854" s="8">
        <v>0</v>
      </c>
      <c r="V854" s="8">
        <f t="shared" si="418"/>
        <v>4.1469121518801968</v>
      </c>
      <c r="W854" s="8">
        <v>0</v>
      </c>
      <c r="X854" s="15">
        <f t="shared" si="398"/>
        <v>1200</v>
      </c>
      <c r="Y854" s="8">
        <f t="shared" si="399"/>
        <v>0</v>
      </c>
      <c r="Z854" s="8">
        <f t="shared" si="400"/>
        <v>1265.3327759859264</v>
      </c>
      <c r="AA854" s="29">
        <f t="shared" si="393"/>
        <v>0</v>
      </c>
      <c r="AB854" s="8"/>
      <c r="AC854" s="8"/>
      <c r="AD854" s="8">
        <f t="shared" si="394"/>
        <v>0</v>
      </c>
      <c r="AE854" s="8">
        <f t="shared" si="395"/>
        <v>1200</v>
      </c>
      <c r="AF854" s="8">
        <f t="shared" si="401"/>
        <v>234.66722401407361</v>
      </c>
      <c r="AG854" s="16">
        <f t="shared" si="388"/>
        <v>1200</v>
      </c>
      <c r="AH854" s="29">
        <f t="shared" si="402"/>
        <v>78.19366986254893</v>
      </c>
      <c r="AI854" s="29">
        <f t="shared" si="403"/>
        <v>65.332775985926375</v>
      </c>
      <c r="AJ854" s="28">
        <f t="shared" si="396"/>
        <v>0.11545254510525786</v>
      </c>
      <c r="AK854" s="25">
        <f t="shared" si="389"/>
        <v>1.1545254510525786</v>
      </c>
      <c r="AL854" s="26">
        <f t="shared" si="397"/>
        <v>8.7276588081132669</v>
      </c>
    </row>
    <row r="855" spans="2:38" x14ac:dyDescent="0.3">
      <c r="B855" s="6">
        <v>8280</v>
      </c>
      <c r="C855" s="8">
        <f t="shared" si="404"/>
        <v>82.8</v>
      </c>
      <c r="D855" s="8">
        <f t="shared" si="405"/>
        <v>27425.659288260013</v>
      </c>
      <c r="E855" s="8">
        <f t="shared" si="406"/>
        <v>33.122776918186531</v>
      </c>
      <c r="F855" s="8">
        <f t="shared" si="407"/>
        <v>44.30171412807448</v>
      </c>
      <c r="G855" s="8">
        <f t="shared" si="390"/>
        <v>2.2250485660981263</v>
      </c>
      <c r="H855" s="8">
        <f t="shared" si="408"/>
        <v>29.482191763721051</v>
      </c>
      <c r="I855" s="7">
        <v>101325</v>
      </c>
      <c r="J855" s="8">
        <f t="shared" si="409"/>
        <v>12596040</v>
      </c>
      <c r="K855" s="8">
        <f t="shared" si="410"/>
        <v>9417600</v>
      </c>
      <c r="L855" s="8">
        <f t="shared" si="411"/>
        <v>1841048.3841882804</v>
      </c>
      <c r="M855" s="17">
        <f t="shared" si="391"/>
        <v>154071958.92554158</v>
      </c>
      <c r="N855" s="18">
        <f t="shared" si="412"/>
        <v>124.31324944485566</v>
      </c>
      <c r="O855" s="18">
        <f t="shared" si="413"/>
        <v>92.944485566247224</v>
      </c>
      <c r="P855" s="18">
        <f t="shared" si="414"/>
        <v>18.169734855053349</v>
      </c>
      <c r="Q855" s="18">
        <f t="shared" si="415"/>
        <v>1520.5720101213085</v>
      </c>
      <c r="R855" s="10">
        <f t="shared" si="416"/>
        <v>0</v>
      </c>
      <c r="S855" s="8">
        <f t="shared" si="392"/>
        <v>82.799999999999571</v>
      </c>
      <c r="T855" s="8">
        <f t="shared" si="417"/>
        <v>16.183286236437098</v>
      </c>
      <c r="U855" s="8">
        <v>0</v>
      </c>
      <c r="V855" s="8">
        <f t="shared" si="418"/>
        <v>4.1455161114315233</v>
      </c>
      <c r="W855" s="8">
        <v>0</v>
      </c>
      <c r="X855" s="15">
        <f t="shared" si="398"/>
        <v>1200</v>
      </c>
      <c r="Y855" s="8">
        <f t="shared" si="399"/>
        <v>0</v>
      </c>
      <c r="Z855" s="8">
        <f t="shared" si="400"/>
        <v>1265.4117757150509</v>
      </c>
      <c r="AA855" s="29">
        <f t="shared" si="393"/>
        <v>0</v>
      </c>
      <c r="AB855" s="8"/>
      <c r="AC855" s="8"/>
      <c r="AD855" s="8">
        <f t="shared" si="394"/>
        <v>0</v>
      </c>
      <c r="AE855" s="8">
        <f t="shared" si="395"/>
        <v>1200</v>
      </c>
      <c r="AF855" s="8">
        <f t="shared" si="401"/>
        <v>234.58822428494915</v>
      </c>
      <c r="AG855" s="16">
        <f t="shared" si="388"/>
        <v>1200</v>
      </c>
      <c r="AH855" s="29">
        <f t="shared" si="402"/>
        <v>78.297187066281992</v>
      </c>
      <c r="AI855" s="29">
        <f t="shared" si="403"/>
        <v>65.411775715050837</v>
      </c>
      <c r="AJ855" s="28">
        <f t="shared" si="396"/>
        <v>0.11559214915012517</v>
      </c>
      <c r="AK855" s="25">
        <f t="shared" si="389"/>
        <v>1.1559214915012517</v>
      </c>
      <c r="AL855" s="26">
        <f t="shared" si="397"/>
        <v>8.7381983252531654</v>
      </c>
    </row>
    <row r="856" spans="2:38" x14ac:dyDescent="0.3">
      <c r="B856" s="6">
        <v>8290</v>
      </c>
      <c r="C856" s="8">
        <f t="shared" si="404"/>
        <v>82.9</v>
      </c>
      <c r="D856" s="8">
        <f t="shared" si="405"/>
        <v>27458.782065178202</v>
      </c>
      <c r="E856" s="8">
        <f t="shared" si="406"/>
        <v>33.122776918191242</v>
      </c>
      <c r="F856" s="8">
        <f t="shared" si="407"/>
        <v>44.301714128080782</v>
      </c>
      <c r="G856" s="8">
        <f t="shared" si="390"/>
        <v>2.2250485660981263</v>
      </c>
      <c r="H856" s="8">
        <f t="shared" si="408"/>
        <v>29.482191763723147</v>
      </c>
      <c r="I856" s="7">
        <v>101325</v>
      </c>
      <c r="J856" s="8">
        <f t="shared" si="409"/>
        <v>12596040</v>
      </c>
      <c r="K856" s="8">
        <f t="shared" si="410"/>
        <v>9417600</v>
      </c>
      <c r="L856" s="8">
        <f t="shared" si="411"/>
        <v>1840428.3943141117</v>
      </c>
      <c r="M856" s="17">
        <f t="shared" si="391"/>
        <v>154245798.85178018</v>
      </c>
      <c r="N856" s="18">
        <f t="shared" si="412"/>
        <v>124.31324944485566</v>
      </c>
      <c r="O856" s="18">
        <f t="shared" si="413"/>
        <v>92.944485566247224</v>
      </c>
      <c r="P856" s="18">
        <f t="shared" si="414"/>
        <v>18.163616030733891</v>
      </c>
      <c r="Q856" s="18">
        <f t="shared" si="415"/>
        <v>1522.2876768001991</v>
      </c>
      <c r="R856" s="10">
        <f t="shared" si="416"/>
        <v>0</v>
      </c>
      <c r="S856" s="8">
        <f t="shared" si="392"/>
        <v>82.899999999999565</v>
      </c>
      <c r="T856" s="8">
        <f t="shared" si="417"/>
        <v>16.183286236437098</v>
      </c>
      <c r="U856" s="8">
        <v>0</v>
      </c>
      <c r="V856" s="8">
        <f t="shared" si="418"/>
        <v>4.1441200709828507</v>
      </c>
      <c r="W856" s="8">
        <v>0</v>
      </c>
      <c r="X856" s="15">
        <f t="shared" si="398"/>
        <v>1200</v>
      </c>
      <c r="Y856" s="8">
        <f t="shared" si="399"/>
        <v>0</v>
      </c>
      <c r="Z856" s="8">
        <f t="shared" si="400"/>
        <v>1265.4907754441754</v>
      </c>
      <c r="AA856" s="29">
        <f t="shared" si="393"/>
        <v>0</v>
      </c>
      <c r="AB856" s="8"/>
      <c r="AC856" s="8"/>
      <c r="AD856" s="8">
        <f t="shared" si="394"/>
        <v>0</v>
      </c>
      <c r="AE856" s="8">
        <f t="shared" si="395"/>
        <v>1200</v>
      </c>
      <c r="AF856" s="8">
        <f t="shared" si="401"/>
        <v>234.50922455582469</v>
      </c>
      <c r="AG856" s="16">
        <f t="shared" si="388"/>
        <v>1200</v>
      </c>
      <c r="AH856" s="29">
        <f t="shared" si="402"/>
        <v>78.400704270015041</v>
      </c>
      <c r="AI856" s="29">
        <f t="shared" si="403"/>
        <v>65.490775444175313</v>
      </c>
      <c r="AJ856" s="28">
        <f t="shared" si="396"/>
        <v>0.11573175319499249</v>
      </c>
      <c r="AK856" s="25">
        <f t="shared" si="389"/>
        <v>1.1573175319499249</v>
      </c>
      <c r="AL856" s="26">
        <f t="shared" si="397"/>
        <v>8.74873784376034</v>
      </c>
    </row>
    <row r="857" spans="2:38" x14ac:dyDescent="0.3">
      <c r="B857" s="6">
        <v>8300</v>
      </c>
      <c r="C857" s="8">
        <f t="shared" si="404"/>
        <v>83</v>
      </c>
      <c r="D857" s="8">
        <f t="shared" si="405"/>
        <v>27491.904842096388</v>
      </c>
      <c r="E857" s="8">
        <f t="shared" si="406"/>
        <v>33.122776918186531</v>
      </c>
      <c r="F857" s="8">
        <f t="shared" si="407"/>
        <v>44.30171412807448</v>
      </c>
      <c r="G857" s="8">
        <f t="shared" si="390"/>
        <v>2.2250485660981263</v>
      </c>
      <c r="H857" s="8">
        <f t="shared" si="408"/>
        <v>29.482191763721051</v>
      </c>
      <c r="I857" s="7">
        <v>101325</v>
      </c>
      <c r="J857" s="8">
        <f t="shared" si="409"/>
        <v>12596040</v>
      </c>
      <c r="K857" s="8">
        <f t="shared" si="410"/>
        <v>9417600</v>
      </c>
      <c r="L857" s="8">
        <f t="shared" si="411"/>
        <v>1839808.4044399429</v>
      </c>
      <c r="M857" s="17">
        <f t="shared" si="391"/>
        <v>154419638.77801874</v>
      </c>
      <c r="N857" s="18">
        <f t="shared" si="412"/>
        <v>124.31324944485566</v>
      </c>
      <c r="O857" s="18">
        <f t="shared" si="413"/>
        <v>92.944485566247224</v>
      </c>
      <c r="P857" s="18">
        <f t="shared" si="414"/>
        <v>18.157497206414437</v>
      </c>
      <c r="Q857" s="18">
        <f t="shared" si="415"/>
        <v>1524.0033434790894</v>
      </c>
      <c r="R857" s="10">
        <f t="shared" si="416"/>
        <v>0</v>
      </c>
      <c r="S857" s="8">
        <f t="shared" si="392"/>
        <v>82.999999999999559</v>
      </c>
      <c r="T857" s="8">
        <f t="shared" si="417"/>
        <v>16.183286236437098</v>
      </c>
      <c r="U857" s="8">
        <v>0</v>
      </c>
      <c r="V857" s="8">
        <f t="shared" si="418"/>
        <v>4.1427240305341773</v>
      </c>
      <c r="W857" s="8">
        <v>0</v>
      </c>
      <c r="X857" s="15">
        <f t="shared" si="398"/>
        <v>1200</v>
      </c>
      <c r="Y857" s="8">
        <f t="shared" si="399"/>
        <v>0</v>
      </c>
      <c r="Z857" s="8">
        <f t="shared" si="400"/>
        <v>1265.5697751732998</v>
      </c>
      <c r="AA857" s="29">
        <f t="shared" si="393"/>
        <v>0</v>
      </c>
      <c r="AB857" s="8"/>
      <c r="AC857" s="8"/>
      <c r="AD857" s="8">
        <f t="shared" si="394"/>
        <v>0</v>
      </c>
      <c r="AE857" s="8">
        <f t="shared" si="395"/>
        <v>1200</v>
      </c>
      <c r="AF857" s="8">
        <f t="shared" si="401"/>
        <v>234.43022482670023</v>
      </c>
      <c r="AG857" s="16">
        <f t="shared" si="388"/>
        <v>1200</v>
      </c>
      <c r="AH857" s="29">
        <f t="shared" si="402"/>
        <v>78.504221473748089</v>
      </c>
      <c r="AI857" s="29">
        <f t="shared" si="403"/>
        <v>65.56977517329976</v>
      </c>
      <c r="AJ857" s="28">
        <f t="shared" si="396"/>
        <v>0.11587135723985977</v>
      </c>
      <c r="AK857" s="25">
        <f t="shared" si="389"/>
        <v>1.1587135723985977</v>
      </c>
      <c r="AL857" s="26">
        <f t="shared" si="397"/>
        <v>8.7592773636298507</v>
      </c>
    </row>
    <row r="858" spans="2:38" x14ac:dyDescent="0.3">
      <c r="B858" s="6">
        <v>8310</v>
      </c>
      <c r="C858" s="8">
        <f t="shared" si="404"/>
        <v>83.100000000000009</v>
      </c>
      <c r="D858" s="8">
        <f t="shared" si="405"/>
        <v>27525.027619014578</v>
      </c>
      <c r="E858" s="8">
        <f t="shared" si="406"/>
        <v>33.122776918191242</v>
      </c>
      <c r="F858" s="8">
        <f t="shared" si="407"/>
        <v>44.301714128080782</v>
      </c>
      <c r="G858" s="8">
        <f t="shared" si="390"/>
        <v>2.2250485660981263</v>
      </c>
      <c r="H858" s="8">
        <f t="shared" si="408"/>
        <v>29.482191763723147</v>
      </c>
      <c r="I858" s="7">
        <v>101325</v>
      </c>
      <c r="J858" s="8">
        <f t="shared" si="409"/>
        <v>12596040</v>
      </c>
      <c r="K858" s="8">
        <f t="shared" si="410"/>
        <v>9417600</v>
      </c>
      <c r="L858" s="8">
        <f t="shared" si="411"/>
        <v>1839188.4145657741</v>
      </c>
      <c r="M858" s="17">
        <f t="shared" si="391"/>
        <v>154593478.70425734</v>
      </c>
      <c r="N858" s="18">
        <f t="shared" si="412"/>
        <v>124.31324944485566</v>
      </c>
      <c r="O858" s="18">
        <f t="shared" si="413"/>
        <v>92.944485566247224</v>
      </c>
      <c r="P858" s="18">
        <f t="shared" si="414"/>
        <v>18.151378382094983</v>
      </c>
      <c r="Q858" s="18">
        <f t="shared" si="415"/>
        <v>1525.7190101579802</v>
      </c>
      <c r="R858" s="10">
        <f t="shared" si="416"/>
        <v>0</v>
      </c>
      <c r="S858" s="8">
        <f t="shared" si="392"/>
        <v>83.099999999999554</v>
      </c>
      <c r="T858" s="8">
        <f t="shared" si="417"/>
        <v>16.183286236437098</v>
      </c>
      <c r="U858" s="8">
        <v>0</v>
      </c>
      <c r="V858" s="8">
        <f t="shared" si="418"/>
        <v>4.1413279900855047</v>
      </c>
      <c r="W858" s="8">
        <v>0</v>
      </c>
      <c r="X858" s="15">
        <f t="shared" si="398"/>
        <v>1200</v>
      </c>
      <c r="Y858" s="8">
        <f t="shared" si="399"/>
        <v>0</v>
      </c>
      <c r="Z858" s="8">
        <f t="shared" si="400"/>
        <v>1265.6487749024243</v>
      </c>
      <c r="AA858" s="29">
        <f t="shared" si="393"/>
        <v>0</v>
      </c>
      <c r="AB858" s="8"/>
      <c r="AC858" s="8"/>
      <c r="AD858" s="8">
        <f t="shared" si="394"/>
        <v>0</v>
      </c>
      <c r="AE858" s="8">
        <f t="shared" si="395"/>
        <v>1200</v>
      </c>
      <c r="AF858" s="8">
        <f t="shared" si="401"/>
        <v>234.35122509757576</v>
      </c>
      <c r="AG858" s="16">
        <f t="shared" si="388"/>
        <v>1200</v>
      </c>
      <c r="AH858" s="29">
        <f t="shared" si="402"/>
        <v>78.607738677481166</v>
      </c>
      <c r="AI858" s="29">
        <f t="shared" si="403"/>
        <v>65.648774902424222</v>
      </c>
      <c r="AJ858" s="28">
        <f t="shared" si="396"/>
        <v>0.11601096128472708</v>
      </c>
      <c r="AK858" s="25">
        <f t="shared" si="389"/>
        <v>1.1601096128472708</v>
      </c>
      <c r="AL858" s="26">
        <f t="shared" si="397"/>
        <v>8.7698168848567803</v>
      </c>
    </row>
    <row r="859" spans="2:38" x14ac:dyDescent="0.3">
      <c r="B859" s="6">
        <v>8320</v>
      </c>
      <c r="C859" s="8">
        <f t="shared" si="404"/>
        <v>83.2</v>
      </c>
      <c r="D859" s="8">
        <f t="shared" si="405"/>
        <v>27558.150395932767</v>
      </c>
      <c r="E859" s="8">
        <f t="shared" si="406"/>
        <v>33.122776918186531</v>
      </c>
      <c r="F859" s="8">
        <f t="shared" si="407"/>
        <v>44.30171412807448</v>
      </c>
      <c r="G859" s="8">
        <f t="shared" si="390"/>
        <v>2.2250485660981263</v>
      </c>
      <c r="H859" s="8">
        <f t="shared" si="408"/>
        <v>29.482191763721051</v>
      </c>
      <c r="I859" s="7">
        <v>101325</v>
      </c>
      <c r="J859" s="8">
        <f t="shared" si="409"/>
        <v>12596040</v>
      </c>
      <c r="K859" s="8">
        <f t="shared" si="410"/>
        <v>9417600</v>
      </c>
      <c r="L859" s="8">
        <f t="shared" si="411"/>
        <v>1838568.4246916054</v>
      </c>
      <c r="M859" s="17">
        <f t="shared" si="391"/>
        <v>154767318.63049591</v>
      </c>
      <c r="N859" s="18">
        <f t="shared" si="412"/>
        <v>124.31324944485566</v>
      </c>
      <c r="O859" s="18">
        <f t="shared" si="413"/>
        <v>92.944485566247224</v>
      </c>
      <c r="P859" s="18">
        <f t="shared" si="414"/>
        <v>18.145259557775528</v>
      </c>
      <c r="Q859" s="18">
        <f t="shared" si="415"/>
        <v>1527.4346768368705</v>
      </c>
      <c r="R859" s="10">
        <f t="shared" si="416"/>
        <v>0</v>
      </c>
      <c r="S859" s="8">
        <f t="shared" si="392"/>
        <v>83.199999999999548</v>
      </c>
      <c r="T859" s="8">
        <f t="shared" si="417"/>
        <v>16.183286236437098</v>
      </c>
      <c r="U859" s="8">
        <v>0</v>
      </c>
      <c r="V859" s="8">
        <f t="shared" si="418"/>
        <v>4.1399319496368312</v>
      </c>
      <c r="W859" s="8">
        <v>0</v>
      </c>
      <c r="X859" s="15">
        <f t="shared" si="398"/>
        <v>1200</v>
      </c>
      <c r="Y859" s="8">
        <f t="shared" si="399"/>
        <v>0</v>
      </c>
      <c r="Z859" s="8">
        <f t="shared" si="400"/>
        <v>1265.7277746315488</v>
      </c>
      <c r="AA859" s="29">
        <f t="shared" si="393"/>
        <v>0</v>
      </c>
      <c r="AB859" s="8"/>
      <c r="AC859" s="8"/>
      <c r="AD859" s="8">
        <f t="shared" si="394"/>
        <v>0</v>
      </c>
      <c r="AE859" s="8">
        <f t="shared" si="395"/>
        <v>1200</v>
      </c>
      <c r="AF859" s="8">
        <f t="shared" si="401"/>
        <v>234.2722253684513</v>
      </c>
      <c r="AG859" s="16">
        <f t="shared" ref="AG859:AG922" si="419">IF(D859&gt;$C$8,$C$8,D859)</f>
        <v>1200</v>
      </c>
      <c r="AH859" s="29">
        <f t="shared" si="402"/>
        <v>78.711255881214214</v>
      </c>
      <c r="AI859" s="29">
        <f t="shared" si="403"/>
        <v>65.727774631548684</v>
      </c>
      <c r="AJ859" s="28">
        <f t="shared" si="396"/>
        <v>0.11615056532959439</v>
      </c>
      <c r="AK859" s="25">
        <f t="shared" si="389"/>
        <v>1.161505653295944</v>
      </c>
      <c r="AL859" s="26">
        <f t="shared" si="397"/>
        <v>8.7803564074362335</v>
      </c>
    </row>
    <row r="860" spans="2:38" x14ac:dyDescent="0.3">
      <c r="B860" s="6">
        <v>8330</v>
      </c>
      <c r="C860" s="8">
        <f t="shared" si="404"/>
        <v>83.3</v>
      </c>
      <c r="D860" s="8">
        <f t="shared" si="405"/>
        <v>27591.273172850953</v>
      </c>
      <c r="E860" s="8">
        <f t="shared" si="406"/>
        <v>33.122776918186531</v>
      </c>
      <c r="F860" s="8">
        <f t="shared" si="407"/>
        <v>44.30171412807448</v>
      </c>
      <c r="G860" s="8">
        <f t="shared" si="390"/>
        <v>2.2250485660981263</v>
      </c>
      <c r="H860" s="8">
        <f t="shared" si="408"/>
        <v>29.482191763721051</v>
      </c>
      <c r="I860" s="7">
        <v>101325</v>
      </c>
      <c r="J860" s="8">
        <f t="shared" si="409"/>
        <v>12596040</v>
      </c>
      <c r="K860" s="8">
        <f t="shared" si="410"/>
        <v>9417600</v>
      </c>
      <c r="L860" s="8">
        <f t="shared" si="411"/>
        <v>1837948.4348174385</v>
      </c>
      <c r="M860" s="17">
        <f t="shared" si="391"/>
        <v>154941158.55673447</v>
      </c>
      <c r="N860" s="18">
        <f t="shared" si="412"/>
        <v>124.31324944485566</v>
      </c>
      <c r="O860" s="18">
        <f t="shared" si="413"/>
        <v>92.944485566247224</v>
      </c>
      <c r="P860" s="18">
        <f t="shared" si="414"/>
        <v>18.139140733456092</v>
      </c>
      <c r="Q860" s="18">
        <f t="shared" si="415"/>
        <v>1529.1503435157608</v>
      </c>
      <c r="R860" s="10">
        <f t="shared" si="416"/>
        <v>0</v>
      </c>
      <c r="S860" s="8">
        <f t="shared" si="392"/>
        <v>83.299999999999542</v>
      </c>
      <c r="T860" s="8">
        <f t="shared" si="417"/>
        <v>16.183286236437098</v>
      </c>
      <c r="U860" s="8">
        <v>0</v>
      </c>
      <c r="V860" s="8">
        <f t="shared" si="418"/>
        <v>4.1385359091881595</v>
      </c>
      <c r="W860" s="8">
        <v>0</v>
      </c>
      <c r="X860" s="15">
        <f t="shared" si="398"/>
        <v>1200</v>
      </c>
      <c r="Y860" s="8">
        <f t="shared" si="399"/>
        <v>0</v>
      </c>
      <c r="Z860" s="8">
        <f t="shared" si="400"/>
        <v>1265.806774360673</v>
      </c>
      <c r="AA860" s="29">
        <f t="shared" si="393"/>
        <v>0</v>
      </c>
      <c r="AB860" s="8"/>
      <c r="AC860" s="8"/>
      <c r="AD860" s="8">
        <f t="shared" si="394"/>
        <v>0</v>
      </c>
      <c r="AE860" s="8">
        <f t="shared" si="395"/>
        <v>1200</v>
      </c>
      <c r="AF860" s="8">
        <f t="shared" si="401"/>
        <v>234.1932256393269</v>
      </c>
      <c r="AG860" s="16">
        <f t="shared" si="419"/>
        <v>1200</v>
      </c>
      <c r="AH860" s="29">
        <f t="shared" si="402"/>
        <v>78.814773084947262</v>
      </c>
      <c r="AI860" s="29">
        <f t="shared" si="403"/>
        <v>65.806774360673117</v>
      </c>
      <c r="AJ860" s="28">
        <f t="shared" si="396"/>
        <v>0.11629016937446167</v>
      </c>
      <c r="AK860" s="25">
        <f t="shared" ref="AK860:AK923" si="420">AJ860*(B860-B859)</f>
        <v>1.1629016937446166</v>
      </c>
      <c r="AL860" s="26">
        <f t="shared" si="397"/>
        <v>8.7908959313633392</v>
      </c>
    </row>
    <row r="861" spans="2:38" x14ac:dyDescent="0.3">
      <c r="B861" s="6">
        <v>8340</v>
      </c>
      <c r="C861" s="8">
        <f t="shared" si="404"/>
        <v>83.4</v>
      </c>
      <c r="D861" s="8">
        <f t="shared" si="405"/>
        <v>27624.395949769143</v>
      </c>
      <c r="E861" s="8">
        <f t="shared" si="406"/>
        <v>33.122776918191242</v>
      </c>
      <c r="F861" s="8">
        <f t="shared" si="407"/>
        <v>44.301714128080782</v>
      </c>
      <c r="G861" s="8">
        <f t="shared" ref="G861:G924" si="421">SQRT(2*$C$11*($C$10-$C$9)/$C$10)</f>
        <v>2.2250485660981263</v>
      </c>
      <c r="H861" s="8">
        <f t="shared" si="408"/>
        <v>29.482191763723147</v>
      </c>
      <c r="I861" s="7">
        <v>101325</v>
      </c>
      <c r="J861" s="8">
        <f t="shared" si="409"/>
        <v>12596040</v>
      </c>
      <c r="K861" s="8">
        <f t="shared" si="410"/>
        <v>9417600</v>
      </c>
      <c r="L861" s="8">
        <f t="shared" si="411"/>
        <v>1837328.4449432679</v>
      </c>
      <c r="M861" s="17">
        <f t="shared" ref="M861:M924" si="422">M860+$C$10*$C$11*E861/2</f>
        <v>155114998.48297307</v>
      </c>
      <c r="N861" s="18">
        <f t="shared" si="412"/>
        <v>124.31324944485566</v>
      </c>
      <c r="O861" s="18">
        <f t="shared" si="413"/>
        <v>92.944485566247224</v>
      </c>
      <c r="P861" s="18">
        <f t="shared" si="414"/>
        <v>18.13302190913662</v>
      </c>
      <c r="Q861" s="18">
        <f t="shared" si="415"/>
        <v>1530.8660101946516</v>
      </c>
      <c r="R861" s="10">
        <f t="shared" si="416"/>
        <v>0</v>
      </c>
      <c r="S861" s="8">
        <f t="shared" ref="S861:S924" si="423">S860+$C$16*(B861-B860)</f>
        <v>83.399999999999537</v>
      </c>
      <c r="T861" s="8">
        <f t="shared" si="417"/>
        <v>16.183286236437098</v>
      </c>
      <c r="U861" s="8">
        <v>0</v>
      </c>
      <c r="V861" s="8">
        <f t="shared" si="418"/>
        <v>4.137139868739486</v>
      </c>
      <c r="W861" s="8">
        <v>0</v>
      </c>
      <c r="X861" s="15">
        <f t="shared" si="398"/>
        <v>1200</v>
      </c>
      <c r="Y861" s="8">
        <f t="shared" si="399"/>
        <v>0</v>
      </c>
      <c r="Z861" s="8">
        <f t="shared" si="400"/>
        <v>1265.8857740897977</v>
      </c>
      <c r="AA861" s="29">
        <f t="shared" ref="AA861:AA924" si="424">IF(X861-AG861&lt;0,0,X861-AG861)</f>
        <v>0</v>
      </c>
      <c r="AB861" s="8"/>
      <c r="AC861" s="8"/>
      <c r="AD861" s="8">
        <f t="shared" ref="AD861:AD924" si="425">IF(AD860-F860/2&lt;0,0,AD860-F860/2)</f>
        <v>0</v>
      </c>
      <c r="AE861" s="8">
        <f t="shared" ref="AE861:AE924" si="426">IF(AE860+F860/2&gt;$C$8,$C$8,AE860+F860/2)</f>
        <v>1200</v>
      </c>
      <c r="AF861" s="8">
        <f t="shared" si="401"/>
        <v>234.11422591020241</v>
      </c>
      <c r="AG861" s="16">
        <f t="shared" si="419"/>
        <v>1200</v>
      </c>
      <c r="AH861" s="29">
        <f t="shared" si="402"/>
        <v>78.918290288680325</v>
      </c>
      <c r="AI861" s="29">
        <f t="shared" si="403"/>
        <v>65.885774089797593</v>
      </c>
      <c r="AJ861" s="28">
        <f t="shared" ref="AJ861:AJ924" si="427">2*PI()*$C$5*(M861-$C$4)/(LN(AL860/$J$11)*$J$10/$J$9+LN($J$12/AL860)*$J$10/$J$9)</f>
        <v>0.11642977341932899</v>
      </c>
      <c r="AK861" s="25">
        <f t="shared" si="420"/>
        <v>1.1642977341932899</v>
      </c>
      <c r="AL861" s="26">
        <f t="shared" ref="AL861:AL924" si="428">AL860+AJ861*(B861-B860)/(2*PI()*$C$5*AL860*$J$13)</f>
        <v>8.8014354566332518</v>
      </c>
    </row>
    <row r="862" spans="2:38" x14ac:dyDescent="0.3">
      <c r="B862" s="6">
        <v>8350</v>
      </c>
      <c r="C862" s="8">
        <f t="shared" si="404"/>
        <v>83.5</v>
      </c>
      <c r="D862" s="8">
        <f t="shared" si="405"/>
        <v>27657.518726687329</v>
      </c>
      <c r="E862" s="8">
        <f t="shared" si="406"/>
        <v>33.122776918186531</v>
      </c>
      <c r="F862" s="8">
        <f t="shared" si="407"/>
        <v>44.30171412807448</v>
      </c>
      <c r="G862" s="8">
        <f t="shared" si="421"/>
        <v>2.2250485660981263</v>
      </c>
      <c r="H862" s="8">
        <f t="shared" si="408"/>
        <v>29.482191763721051</v>
      </c>
      <c r="I862" s="7">
        <v>101325</v>
      </c>
      <c r="J862" s="8">
        <f t="shared" si="409"/>
        <v>12596040</v>
      </c>
      <c r="K862" s="8">
        <f t="shared" si="410"/>
        <v>9417600</v>
      </c>
      <c r="L862" s="8">
        <f t="shared" si="411"/>
        <v>1836708.4550690991</v>
      </c>
      <c r="M862" s="17">
        <f t="shared" si="422"/>
        <v>155288838.40921164</v>
      </c>
      <c r="N862" s="18">
        <f t="shared" si="412"/>
        <v>124.31324944485566</v>
      </c>
      <c r="O862" s="18">
        <f t="shared" si="413"/>
        <v>92.944485566247224</v>
      </c>
      <c r="P862" s="18">
        <f t="shared" si="414"/>
        <v>18.126903084817162</v>
      </c>
      <c r="Q862" s="18">
        <f t="shared" si="415"/>
        <v>1532.5816768735419</v>
      </c>
      <c r="R862" s="10">
        <f t="shared" si="416"/>
        <v>0</v>
      </c>
      <c r="S862" s="8">
        <f t="shared" si="423"/>
        <v>83.499999999999531</v>
      </c>
      <c r="T862" s="8">
        <f t="shared" si="417"/>
        <v>16.183286236437098</v>
      </c>
      <c r="U862" s="8">
        <v>0</v>
      </c>
      <c r="V862" s="8">
        <f t="shared" si="418"/>
        <v>4.1357438282908134</v>
      </c>
      <c r="W862" s="8">
        <v>0</v>
      </c>
      <c r="X862" s="15">
        <f t="shared" ref="X862:X925" si="429">$C$8-AD862</f>
        <v>1200</v>
      </c>
      <c r="Y862" s="8">
        <f t="shared" ref="Y862:Y925" si="430">$C$8-AE862</f>
        <v>0</v>
      </c>
      <c r="Z862" s="8">
        <f t="shared" ref="Z862:Z925" si="431">$C$6-AF862</f>
        <v>1265.9647738189221</v>
      </c>
      <c r="AA862" s="29">
        <f t="shared" si="424"/>
        <v>0</v>
      </c>
      <c r="AB862" s="8"/>
      <c r="AC862" s="8"/>
      <c r="AD862" s="8">
        <f t="shared" si="425"/>
        <v>0</v>
      </c>
      <c r="AE862" s="8">
        <f t="shared" si="426"/>
        <v>1200</v>
      </c>
      <c r="AF862" s="8">
        <f t="shared" ref="AF862:AF925" si="432">IF(AD862&gt;0,$C$6-$C$8,$C$6-$C$8-AI862)</f>
        <v>234.03522618107795</v>
      </c>
      <c r="AG862" s="16">
        <f t="shared" si="419"/>
        <v>1200</v>
      </c>
      <c r="AH862" s="29">
        <f t="shared" ref="AH862:AH925" si="433">IF(AD862&gt;0,0,ABS(($C$16-AJ862)*(B862-B861)/$G$19))</f>
        <v>79.021807492413387</v>
      </c>
      <c r="AI862" s="29">
        <f t="shared" ref="AI862:AI925" si="434">IF(AD862&gt;0,0,AK862/$G$20)</f>
        <v>65.964773818922055</v>
      </c>
      <c r="AJ862" s="28">
        <f t="shared" si="427"/>
        <v>0.11656937746419629</v>
      </c>
      <c r="AK862" s="25">
        <f t="shared" si="420"/>
        <v>1.1656937746419629</v>
      </c>
      <c r="AL862" s="26">
        <f t="shared" si="428"/>
        <v>8.8119749832411465</v>
      </c>
    </row>
    <row r="863" spans="2:38" x14ac:dyDescent="0.3">
      <c r="B863" s="6">
        <v>8360</v>
      </c>
      <c r="C863" s="8">
        <f t="shared" si="404"/>
        <v>83.600000000000009</v>
      </c>
      <c r="D863" s="8">
        <f t="shared" si="405"/>
        <v>27690.641503605522</v>
      </c>
      <c r="E863" s="8">
        <f t="shared" si="406"/>
        <v>33.122776918191242</v>
      </c>
      <c r="F863" s="8">
        <f t="shared" si="407"/>
        <v>44.301714128080782</v>
      </c>
      <c r="G863" s="8">
        <f t="shared" si="421"/>
        <v>2.2250485660981263</v>
      </c>
      <c r="H863" s="8">
        <f t="shared" si="408"/>
        <v>29.482191763723147</v>
      </c>
      <c r="I863" s="7">
        <v>101325</v>
      </c>
      <c r="J863" s="8">
        <f t="shared" si="409"/>
        <v>12596040</v>
      </c>
      <c r="K863" s="8">
        <f t="shared" si="410"/>
        <v>9417600</v>
      </c>
      <c r="L863" s="8">
        <f t="shared" si="411"/>
        <v>1836088.4651949303</v>
      </c>
      <c r="M863" s="17">
        <f t="shared" si="422"/>
        <v>155462678.33545023</v>
      </c>
      <c r="N863" s="18">
        <f t="shared" si="412"/>
        <v>124.31324944485566</v>
      </c>
      <c r="O863" s="18">
        <f t="shared" si="413"/>
        <v>92.944485566247224</v>
      </c>
      <c r="P863" s="18">
        <f t="shared" si="414"/>
        <v>18.120784260497707</v>
      </c>
      <c r="Q863" s="18">
        <f t="shared" si="415"/>
        <v>1534.2973435524325</v>
      </c>
      <c r="R863" s="10">
        <f t="shared" si="416"/>
        <v>0</v>
      </c>
      <c r="S863" s="8">
        <f t="shared" si="423"/>
        <v>83.599999999999525</v>
      </c>
      <c r="T863" s="8">
        <f t="shared" si="417"/>
        <v>16.183286236437098</v>
      </c>
      <c r="U863" s="8">
        <v>0</v>
      </c>
      <c r="V863" s="8">
        <f t="shared" si="418"/>
        <v>4.13434778784214</v>
      </c>
      <c r="W863" s="8">
        <v>0</v>
      </c>
      <c r="X863" s="15">
        <f t="shared" si="429"/>
        <v>1200</v>
      </c>
      <c r="Y863" s="8">
        <f t="shared" si="430"/>
        <v>0</v>
      </c>
      <c r="Z863" s="8">
        <f t="shared" si="431"/>
        <v>1266.0437735480466</v>
      </c>
      <c r="AA863" s="29">
        <f t="shared" si="424"/>
        <v>0</v>
      </c>
      <c r="AB863" s="8"/>
      <c r="AC863" s="8"/>
      <c r="AD863" s="8">
        <f t="shared" si="425"/>
        <v>0</v>
      </c>
      <c r="AE863" s="8">
        <f t="shared" si="426"/>
        <v>1200</v>
      </c>
      <c r="AF863" s="8">
        <f t="shared" si="432"/>
        <v>233.95622645195348</v>
      </c>
      <c r="AG863" s="16">
        <f t="shared" si="419"/>
        <v>1200</v>
      </c>
      <c r="AH863" s="29">
        <f t="shared" si="433"/>
        <v>79.125324696146464</v>
      </c>
      <c r="AI863" s="29">
        <f t="shared" si="434"/>
        <v>66.043773548046516</v>
      </c>
      <c r="AJ863" s="28">
        <f t="shared" si="427"/>
        <v>0.11670898150906361</v>
      </c>
      <c r="AK863" s="25">
        <f t="shared" si="420"/>
        <v>1.1670898150906361</v>
      </c>
      <c r="AL863" s="26">
        <f t="shared" si="428"/>
        <v>8.8225145111822236</v>
      </c>
    </row>
    <row r="864" spans="2:38" x14ac:dyDescent="0.3">
      <c r="B864" s="6">
        <v>8370</v>
      </c>
      <c r="C864" s="8">
        <f t="shared" si="404"/>
        <v>83.7</v>
      </c>
      <c r="D864" s="8">
        <f t="shared" si="405"/>
        <v>27723.764280523708</v>
      </c>
      <c r="E864" s="8">
        <f t="shared" si="406"/>
        <v>33.122776918186531</v>
      </c>
      <c r="F864" s="8">
        <f t="shared" si="407"/>
        <v>44.30171412807448</v>
      </c>
      <c r="G864" s="8">
        <f t="shared" si="421"/>
        <v>2.2250485660981263</v>
      </c>
      <c r="H864" s="8">
        <f t="shared" si="408"/>
        <v>29.482191763721051</v>
      </c>
      <c r="I864" s="7">
        <v>101325</v>
      </c>
      <c r="J864" s="8">
        <f t="shared" si="409"/>
        <v>12596040</v>
      </c>
      <c r="K864" s="8">
        <f t="shared" si="410"/>
        <v>9417600</v>
      </c>
      <c r="L864" s="8">
        <f t="shared" si="411"/>
        <v>1835468.4753207632</v>
      </c>
      <c r="M864" s="17">
        <f t="shared" si="422"/>
        <v>155636518.2616888</v>
      </c>
      <c r="N864" s="18">
        <f t="shared" si="412"/>
        <v>124.31324944485566</v>
      </c>
      <c r="O864" s="18">
        <f t="shared" si="413"/>
        <v>92.944485566247224</v>
      </c>
      <c r="P864" s="18">
        <f t="shared" si="414"/>
        <v>18.114665436178271</v>
      </c>
      <c r="Q864" s="18">
        <f t="shared" si="415"/>
        <v>1536.0130102313231</v>
      </c>
      <c r="R864" s="10">
        <f t="shared" si="416"/>
        <v>0</v>
      </c>
      <c r="S864" s="8">
        <f t="shared" si="423"/>
        <v>83.69999999999952</v>
      </c>
      <c r="T864" s="8">
        <f t="shared" si="417"/>
        <v>16.183286236437098</v>
      </c>
      <c r="U864" s="8">
        <v>0</v>
      </c>
      <c r="V864" s="8">
        <f t="shared" si="418"/>
        <v>4.1329517473934665</v>
      </c>
      <c r="W864" s="8">
        <v>0</v>
      </c>
      <c r="X864" s="15">
        <f t="shared" si="429"/>
        <v>1200</v>
      </c>
      <c r="Y864" s="8">
        <f t="shared" si="430"/>
        <v>0</v>
      </c>
      <c r="Z864" s="8">
        <f t="shared" si="431"/>
        <v>1266.1227732771708</v>
      </c>
      <c r="AA864" s="29">
        <f t="shared" si="424"/>
        <v>0</v>
      </c>
      <c r="AB864" s="8"/>
      <c r="AC864" s="8"/>
      <c r="AD864" s="8">
        <f t="shared" si="425"/>
        <v>0</v>
      </c>
      <c r="AE864" s="8">
        <f t="shared" si="426"/>
        <v>1200</v>
      </c>
      <c r="AF864" s="8">
        <f t="shared" si="432"/>
        <v>233.87722672282905</v>
      </c>
      <c r="AG864" s="16">
        <f t="shared" si="419"/>
        <v>1200</v>
      </c>
      <c r="AH864" s="29">
        <f t="shared" si="433"/>
        <v>79.228841899879498</v>
      </c>
      <c r="AI864" s="29">
        <f t="shared" si="434"/>
        <v>66.122773277170964</v>
      </c>
      <c r="AJ864" s="28">
        <f t="shared" si="427"/>
        <v>0.11684858555393089</v>
      </c>
      <c r="AK864" s="25">
        <f t="shared" si="420"/>
        <v>1.1684858555393089</v>
      </c>
      <c r="AL864" s="26">
        <f t="shared" si="428"/>
        <v>8.8330540404517048</v>
      </c>
    </row>
    <row r="865" spans="2:38" x14ac:dyDescent="0.3">
      <c r="B865" s="6">
        <v>8380</v>
      </c>
      <c r="C865" s="8">
        <f t="shared" si="404"/>
        <v>83.8</v>
      </c>
      <c r="D865" s="8">
        <f t="shared" si="405"/>
        <v>27756.887057441894</v>
      </c>
      <c r="E865" s="8">
        <f t="shared" si="406"/>
        <v>33.122776918186531</v>
      </c>
      <c r="F865" s="8">
        <f t="shared" si="407"/>
        <v>44.30171412807448</v>
      </c>
      <c r="G865" s="8">
        <f t="shared" si="421"/>
        <v>2.2250485660981263</v>
      </c>
      <c r="H865" s="8">
        <f t="shared" si="408"/>
        <v>29.482191763721051</v>
      </c>
      <c r="I865" s="7">
        <v>101325</v>
      </c>
      <c r="J865" s="8">
        <f t="shared" si="409"/>
        <v>12596040</v>
      </c>
      <c r="K865" s="8">
        <f t="shared" si="410"/>
        <v>9417600</v>
      </c>
      <c r="L865" s="8">
        <f t="shared" si="411"/>
        <v>1834848.4854465944</v>
      </c>
      <c r="M865" s="17">
        <f t="shared" si="422"/>
        <v>155810358.18792737</v>
      </c>
      <c r="N865" s="18">
        <f t="shared" si="412"/>
        <v>124.31324944485566</v>
      </c>
      <c r="O865" s="18">
        <f t="shared" si="413"/>
        <v>92.944485566247224</v>
      </c>
      <c r="P865" s="18">
        <f t="shared" si="414"/>
        <v>18.108546611858817</v>
      </c>
      <c r="Q865" s="18">
        <f t="shared" si="415"/>
        <v>1537.7286769102134</v>
      </c>
      <c r="R865" s="10">
        <f t="shared" si="416"/>
        <v>0</v>
      </c>
      <c r="S865" s="8">
        <f t="shared" si="423"/>
        <v>83.799999999999514</v>
      </c>
      <c r="T865" s="8">
        <f t="shared" si="417"/>
        <v>16.183286236437098</v>
      </c>
      <c r="U865" s="8">
        <v>0</v>
      </c>
      <c r="V865" s="8">
        <f t="shared" si="418"/>
        <v>4.1315557069447939</v>
      </c>
      <c r="W865" s="8">
        <v>0</v>
      </c>
      <c r="X865" s="15">
        <f t="shared" si="429"/>
        <v>1200</v>
      </c>
      <c r="Y865" s="8">
        <f t="shared" si="430"/>
        <v>0</v>
      </c>
      <c r="Z865" s="8">
        <f t="shared" si="431"/>
        <v>1266.2017730062953</v>
      </c>
      <c r="AA865" s="29">
        <f t="shared" si="424"/>
        <v>0</v>
      </c>
      <c r="AB865" s="8"/>
      <c r="AC865" s="8"/>
      <c r="AD865" s="8">
        <f t="shared" si="425"/>
        <v>0</v>
      </c>
      <c r="AE865" s="8">
        <f t="shared" si="426"/>
        <v>1200</v>
      </c>
      <c r="AF865" s="8">
        <f t="shared" si="432"/>
        <v>233.79822699370459</v>
      </c>
      <c r="AG865" s="16">
        <f t="shared" si="419"/>
        <v>1200</v>
      </c>
      <c r="AH865" s="29">
        <f t="shared" si="433"/>
        <v>79.332359103612546</v>
      </c>
      <c r="AI865" s="29">
        <f t="shared" si="434"/>
        <v>66.201773006295412</v>
      </c>
      <c r="AJ865" s="28">
        <f t="shared" si="427"/>
        <v>0.11698818959879818</v>
      </c>
      <c r="AK865" s="25">
        <f t="shared" si="420"/>
        <v>1.1698818959879818</v>
      </c>
      <c r="AL865" s="26">
        <f t="shared" si="428"/>
        <v>8.843593571044833</v>
      </c>
    </row>
    <row r="866" spans="2:38" x14ac:dyDescent="0.3">
      <c r="B866" s="6">
        <v>8390</v>
      </c>
      <c r="C866" s="8">
        <f t="shared" si="404"/>
        <v>83.9</v>
      </c>
      <c r="D866" s="8">
        <f t="shared" si="405"/>
        <v>27790.009834360084</v>
      </c>
      <c r="E866" s="8">
        <f t="shared" si="406"/>
        <v>33.122776918191242</v>
      </c>
      <c r="F866" s="8">
        <f t="shared" si="407"/>
        <v>44.301714128080782</v>
      </c>
      <c r="G866" s="8">
        <f t="shared" si="421"/>
        <v>2.2250485660981263</v>
      </c>
      <c r="H866" s="8">
        <f t="shared" si="408"/>
        <v>29.482191763723147</v>
      </c>
      <c r="I866" s="7">
        <v>101325</v>
      </c>
      <c r="J866" s="8">
        <f t="shared" si="409"/>
        <v>12596040</v>
      </c>
      <c r="K866" s="8">
        <f t="shared" si="410"/>
        <v>9417600</v>
      </c>
      <c r="L866" s="8">
        <f t="shared" si="411"/>
        <v>1834228.495572424</v>
      </c>
      <c r="M866" s="17">
        <f t="shared" si="422"/>
        <v>155984198.11416596</v>
      </c>
      <c r="N866" s="18">
        <f t="shared" si="412"/>
        <v>124.31324944485566</v>
      </c>
      <c r="O866" s="18">
        <f t="shared" si="413"/>
        <v>92.944485566247224</v>
      </c>
      <c r="P866" s="18">
        <f t="shared" si="414"/>
        <v>18.102427787539344</v>
      </c>
      <c r="Q866" s="18">
        <f t="shared" si="415"/>
        <v>1539.4443435891039</v>
      </c>
      <c r="R866" s="10">
        <f t="shared" si="416"/>
        <v>0</v>
      </c>
      <c r="S866" s="8">
        <f t="shared" si="423"/>
        <v>83.899999999999508</v>
      </c>
      <c r="T866" s="8">
        <f t="shared" si="417"/>
        <v>16.183286236437098</v>
      </c>
      <c r="U866" s="8">
        <v>0</v>
      </c>
      <c r="V866" s="8">
        <f t="shared" si="418"/>
        <v>4.1301596664961204</v>
      </c>
      <c r="W866" s="8">
        <v>0</v>
      </c>
      <c r="X866" s="15">
        <f t="shared" si="429"/>
        <v>1200</v>
      </c>
      <c r="Y866" s="8">
        <f t="shared" si="430"/>
        <v>0</v>
      </c>
      <c r="Z866" s="8">
        <f t="shared" si="431"/>
        <v>1266.28077273542</v>
      </c>
      <c r="AA866" s="29">
        <f t="shared" si="424"/>
        <v>0</v>
      </c>
      <c r="AB866" s="8"/>
      <c r="AC866" s="8"/>
      <c r="AD866" s="8">
        <f t="shared" si="425"/>
        <v>0</v>
      </c>
      <c r="AE866" s="8">
        <f t="shared" si="426"/>
        <v>1200</v>
      </c>
      <c r="AF866" s="8">
        <f t="shared" si="432"/>
        <v>233.7192272645801</v>
      </c>
      <c r="AG866" s="16">
        <f t="shared" si="419"/>
        <v>1200</v>
      </c>
      <c r="AH866" s="29">
        <f t="shared" si="433"/>
        <v>79.435876307345609</v>
      </c>
      <c r="AI866" s="29">
        <f t="shared" si="434"/>
        <v>66.280772735419902</v>
      </c>
      <c r="AJ866" s="28">
        <f t="shared" si="427"/>
        <v>0.11712779364366552</v>
      </c>
      <c r="AK866" s="25">
        <f t="shared" si="420"/>
        <v>1.1712779364366552</v>
      </c>
      <c r="AL866" s="26">
        <f t="shared" si="428"/>
        <v>8.8541331029568777</v>
      </c>
    </row>
    <row r="867" spans="2:38" x14ac:dyDescent="0.3">
      <c r="B867" s="6">
        <v>8400</v>
      </c>
      <c r="C867" s="8">
        <f t="shared" si="404"/>
        <v>84</v>
      </c>
      <c r="D867" s="8">
        <f t="shared" si="405"/>
        <v>27823.132611278274</v>
      </c>
      <c r="E867" s="8">
        <f t="shared" si="406"/>
        <v>33.122776918186531</v>
      </c>
      <c r="F867" s="8">
        <f t="shared" si="407"/>
        <v>44.30171412807448</v>
      </c>
      <c r="G867" s="8">
        <f t="shared" si="421"/>
        <v>2.2250485660981263</v>
      </c>
      <c r="H867" s="8">
        <f t="shared" si="408"/>
        <v>29.482191763721051</v>
      </c>
      <c r="I867" s="7">
        <v>101325</v>
      </c>
      <c r="J867" s="8">
        <f t="shared" si="409"/>
        <v>12596040</v>
      </c>
      <c r="K867" s="8">
        <f t="shared" si="410"/>
        <v>9417600</v>
      </c>
      <c r="L867" s="8">
        <f t="shared" si="411"/>
        <v>1833608.5056982569</v>
      </c>
      <c r="M867" s="17">
        <f t="shared" si="422"/>
        <v>156158038.04040453</v>
      </c>
      <c r="N867" s="18">
        <f t="shared" si="412"/>
        <v>124.31324944485566</v>
      </c>
      <c r="O867" s="18">
        <f t="shared" si="413"/>
        <v>92.944485566247224</v>
      </c>
      <c r="P867" s="18">
        <f t="shared" si="414"/>
        <v>18.096308963219904</v>
      </c>
      <c r="Q867" s="18">
        <f t="shared" si="415"/>
        <v>1541.1600102679943</v>
      </c>
      <c r="R867" s="10">
        <f t="shared" si="416"/>
        <v>0</v>
      </c>
      <c r="S867" s="8">
        <f t="shared" si="423"/>
        <v>83.999999999999503</v>
      </c>
      <c r="T867" s="8">
        <f t="shared" si="417"/>
        <v>16.183286236437098</v>
      </c>
      <c r="U867" s="8">
        <v>0</v>
      </c>
      <c r="V867" s="8">
        <f t="shared" si="418"/>
        <v>4.1287636260474478</v>
      </c>
      <c r="W867" s="8">
        <v>0</v>
      </c>
      <c r="X867" s="15">
        <f t="shared" si="429"/>
        <v>1200</v>
      </c>
      <c r="Y867" s="8">
        <f t="shared" si="430"/>
        <v>0</v>
      </c>
      <c r="Z867" s="8">
        <f t="shared" si="431"/>
        <v>1266.3597724645442</v>
      </c>
      <c r="AA867" s="29">
        <f t="shared" si="424"/>
        <v>0</v>
      </c>
      <c r="AB867" s="8"/>
      <c r="AC867" s="8"/>
      <c r="AD867" s="8">
        <f t="shared" si="425"/>
        <v>0</v>
      </c>
      <c r="AE867" s="8">
        <f t="shared" si="426"/>
        <v>1200</v>
      </c>
      <c r="AF867" s="8">
        <f t="shared" si="432"/>
        <v>233.64022753545567</v>
      </c>
      <c r="AG867" s="16">
        <f t="shared" si="419"/>
        <v>1200</v>
      </c>
      <c r="AH867" s="29">
        <f t="shared" si="433"/>
        <v>79.539393511078657</v>
      </c>
      <c r="AI867" s="29">
        <f t="shared" si="434"/>
        <v>66.359772464544335</v>
      </c>
      <c r="AJ867" s="28">
        <f t="shared" si="427"/>
        <v>0.11726739768853278</v>
      </c>
      <c r="AK867" s="25">
        <f t="shared" si="420"/>
        <v>1.1726739768853278</v>
      </c>
      <c r="AL867" s="26">
        <f t="shared" si="428"/>
        <v>8.8646726361831298</v>
      </c>
    </row>
    <row r="868" spans="2:38" x14ac:dyDescent="0.3">
      <c r="B868" s="6">
        <v>8410</v>
      </c>
      <c r="C868" s="8">
        <f t="shared" si="404"/>
        <v>84.100000000000009</v>
      </c>
      <c r="D868" s="8">
        <f t="shared" si="405"/>
        <v>27856.255388196463</v>
      </c>
      <c r="E868" s="8">
        <f t="shared" si="406"/>
        <v>33.122776918191242</v>
      </c>
      <c r="F868" s="8">
        <f t="shared" si="407"/>
        <v>44.301714128080782</v>
      </c>
      <c r="G868" s="8">
        <f t="shared" si="421"/>
        <v>2.2250485660981263</v>
      </c>
      <c r="H868" s="8">
        <f t="shared" si="408"/>
        <v>29.482191763723147</v>
      </c>
      <c r="I868" s="7">
        <v>101325</v>
      </c>
      <c r="J868" s="8">
        <f t="shared" si="409"/>
        <v>12596040</v>
      </c>
      <c r="K868" s="8">
        <f t="shared" si="410"/>
        <v>9417600</v>
      </c>
      <c r="L868" s="8">
        <f t="shared" si="411"/>
        <v>1832988.5158240881</v>
      </c>
      <c r="M868" s="17">
        <f t="shared" si="422"/>
        <v>156331877.96664312</v>
      </c>
      <c r="N868" s="18">
        <f t="shared" si="412"/>
        <v>124.31324944485566</v>
      </c>
      <c r="O868" s="18">
        <f t="shared" si="413"/>
        <v>92.944485566247224</v>
      </c>
      <c r="P868" s="18">
        <f t="shared" si="414"/>
        <v>18.09019013890045</v>
      </c>
      <c r="Q868" s="18">
        <f t="shared" si="415"/>
        <v>1542.8756769468851</v>
      </c>
      <c r="R868" s="10">
        <f t="shared" si="416"/>
        <v>0</v>
      </c>
      <c r="S868" s="8">
        <f t="shared" si="423"/>
        <v>84.099999999999497</v>
      </c>
      <c r="T868" s="8">
        <f t="shared" si="417"/>
        <v>16.183286236437098</v>
      </c>
      <c r="U868" s="8">
        <v>0</v>
      </c>
      <c r="V868" s="8">
        <f t="shared" si="418"/>
        <v>4.1273675855987744</v>
      </c>
      <c r="W868" s="8">
        <v>0</v>
      </c>
      <c r="X868" s="15">
        <f t="shared" si="429"/>
        <v>1200</v>
      </c>
      <c r="Y868" s="8">
        <f t="shared" si="430"/>
        <v>0</v>
      </c>
      <c r="Z868" s="8">
        <f t="shared" si="431"/>
        <v>1266.4387721936687</v>
      </c>
      <c r="AA868" s="29">
        <f t="shared" si="424"/>
        <v>0</v>
      </c>
      <c r="AB868" s="8"/>
      <c r="AC868" s="8"/>
      <c r="AD868" s="8">
        <f t="shared" si="425"/>
        <v>0</v>
      </c>
      <c r="AE868" s="8">
        <f t="shared" si="426"/>
        <v>1200</v>
      </c>
      <c r="AF868" s="8">
        <f t="shared" si="432"/>
        <v>233.5612278063312</v>
      </c>
      <c r="AG868" s="16">
        <f t="shared" si="419"/>
        <v>1200</v>
      </c>
      <c r="AH868" s="29">
        <f t="shared" si="433"/>
        <v>79.642910714811734</v>
      </c>
      <c r="AI868" s="29">
        <f t="shared" si="434"/>
        <v>66.438772193668797</v>
      </c>
      <c r="AJ868" s="28">
        <f t="shared" si="427"/>
        <v>0.11740700173340012</v>
      </c>
      <c r="AK868" s="25">
        <f t="shared" si="420"/>
        <v>1.1740700173340011</v>
      </c>
      <c r="AL868" s="26">
        <f t="shared" si="428"/>
        <v>8.8752121707188998</v>
      </c>
    </row>
    <row r="869" spans="2:38" x14ac:dyDescent="0.3">
      <c r="B869" s="6">
        <v>8420</v>
      </c>
      <c r="C869" s="8">
        <f t="shared" si="404"/>
        <v>84.2</v>
      </c>
      <c r="D869" s="8">
        <f t="shared" si="405"/>
        <v>27889.378165114649</v>
      </c>
      <c r="E869" s="8">
        <f t="shared" si="406"/>
        <v>33.122776918186531</v>
      </c>
      <c r="F869" s="8">
        <f t="shared" si="407"/>
        <v>44.30171412807448</v>
      </c>
      <c r="G869" s="8">
        <f t="shared" si="421"/>
        <v>2.2250485660981263</v>
      </c>
      <c r="H869" s="8">
        <f t="shared" si="408"/>
        <v>29.482191763721051</v>
      </c>
      <c r="I869" s="7">
        <v>101325</v>
      </c>
      <c r="J869" s="8">
        <f t="shared" si="409"/>
        <v>12596040</v>
      </c>
      <c r="K869" s="8">
        <f t="shared" si="410"/>
        <v>9417600</v>
      </c>
      <c r="L869" s="8">
        <f t="shared" si="411"/>
        <v>1832368.5259499194</v>
      </c>
      <c r="M869" s="17">
        <f t="shared" si="422"/>
        <v>156505717.89288169</v>
      </c>
      <c r="N869" s="18">
        <f t="shared" si="412"/>
        <v>124.31324944485566</v>
      </c>
      <c r="O869" s="18">
        <f t="shared" si="413"/>
        <v>92.944485566247224</v>
      </c>
      <c r="P869" s="18">
        <f t="shared" si="414"/>
        <v>18.084071314580996</v>
      </c>
      <c r="Q869" s="18">
        <f t="shared" si="415"/>
        <v>1544.5913436257754</v>
      </c>
      <c r="R869" s="10">
        <f t="shared" si="416"/>
        <v>0</v>
      </c>
      <c r="S869" s="8">
        <f t="shared" si="423"/>
        <v>84.199999999999491</v>
      </c>
      <c r="T869" s="8">
        <f t="shared" si="417"/>
        <v>16.183286236437098</v>
      </c>
      <c r="U869" s="8">
        <v>0</v>
      </c>
      <c r="V869" s="8">
        <f t="shared" si="418"/>
        <v>4.1259715451501018</v>
      </c>
      <c r="W869" s="8">
        <v>0</v>
      </c>
      <c r="X869" s="15">
        <f t="shared" si="429"/>
        <v>1200</v>
      </c>
      <c r="Y869" s="8">
        <f t="shared" si="430"/>
        <v>0</v>
      </c>
      <c r="Z869" s="8">
        <f t="shared" si="431"/>
        <v>1266.5177719227931</v>
      </c>
      <c r="AA869" s="29">
        <f t="shared" si="424"/>
        <v>0</v>
      </c>
      <c r="AB869" s="8"/>
      <c r="AC869" s="8"/>
      <c r="AD869" s="8">
        <f t="shared" si="425"/>
        <v>0</v>
      </c>
      <c r="AE869" s="8">
        <f t="shared" si="426"/>
        <v>1200</v>
      </c>
      <c r="AF869" s="8">
        <f t="shared" si="432"/>
        <v>233.48222807720674</v>
      </c>
      <c r="AG869" s="16">
        <f t="shared" si="419"/>
        <v>1200</v>
      </c>
      <c r="AH869" s="29">
        <f t="shared" si="433"/>
        <v>79.746427918544782</v>
      </c>
      <c r="AI869" s="29">
        <f t="shared" si="434"/>
        <v>66.517771922793258</v>
      </c>
      <c r="AJ869" s="28">
        <f t="shared" si="427"/>
        <v>0.11754660577826741</v>
      </c>
      <c r="AK869" s="25">
        <f t="shared" si="420"/>
        <v>1.1754660577826741</v>
      </c>
      <c r="AL869" s="26">
        <f t="shared" si="428"/>
        <v>8.8857517065595228</v>
      </c>
    </row>
    <row r="870" spans="2:38" x14ac:dyDescent="0.3">
      <c r="B870" s="6">
        <v>8430</v>
      </c>
      <c r="C870" s="8">
        <f t="shared" si="404"/>
        <v>84.3</v>
      </c>
      <c r="D870" s="8">
        <f t="shared" si="405"/>
        <v>27922.500942032839</v>
      </c>
      <c r="E870" s="8">
        <f t="shared" si="406"/>
        <v>33.122776918186531</v>
      </c>
      <c r="F870" s="8">
        <f t="shared" si="407"/>
        <v>44.30171412807448</v>
      </c>
      <c r="G870" s="8">
        <f t="shared" si="421"/>
        <v>2.2250485660981263</v>
      </c>
      <c r="H870" s="8">
        <f t="shared" si="408"/>
        <v>29.482191763721051</v>
      </c>
      <c r="I870" s="7">
        <v>101325</v>
      </c>
      <c r="J870" s="8">
        <f t="shared" si="409"/>
        <v>12596040</v>
      </c>
      <c r="K870" s="8">
        <f t="shared" si="410"/>
        <v>9417600</v>
      </c>
      <c r="L870" s="8">
        <f t="shared" si="411"/>
        <v>1831748.5360757506</v>
      </c>
      <c r="M870" s="17">
        <f t="shared" si="422"/>
        <v>156679557.81912026</v>
      </c>
      <c r="N870" s="18">
        <f t="shared" si="412"/>
        <v>124.31324944485566</v>
      </c>
      <c r="O870" s="18">
        <f t="shared" si="413"/>
        <v>92.944485566247224</v>
      </c>
      <c r="P870" s="18">
        <f t="shared" si="414"/>
        <v>18.077952490261541</v>
      </c>
      <c r="Q870" s="18">
        <f t="shared" si="415"/>
        <v>1546.3070103046657</v>
      </c>
      <c r="R870" s="10">
        <f t="shared" si="416"/>
        <v>0</v>
      </c>
      <c r="S870" s="8">
        <f t="shared" si="423"/>
        <v>84.299999999999486</v>
      </c>
      <c r="T870" s="8">
        <f t="shared" si="417"/>
        <v>16.183286236437098</v>
      </c>
      <c r="U870" s="8">
        <v>0</v>
      </c>
      <c r="V870" s="8">
        <f t="shared" si="418"/>
        <v>4.1245755047014283</v>
      </c>
      <c r="W870" s="8">
        <v>0</v>
      </c>
      <c r="X870" s="15">
        <f t="shared" si="429"/>
        <v>1200</v>
      </c>
      <c r="Y870" s="8">
        <f t="shared" si="430"/>
        <v>0</v>
      </c>
      <c r="Z870" s="8">
        <f t="shared" si="431"/>
        <v>1266.5967716519176</v>
      </c>
      <c r="AA870" s="29">
        <f t="shared" si="424"/>
        <v>0</v>
      </c>
      <c r="AB870" s="8"/>
      <c r="AC870" s="8"/>
      <c r="AD870" s="8">
        <f t="shared" si="425"/>
        <v>0</v>
      </c>
      <c r="AE870" s="8">
        <f t="shared" si="426"/>
        <v>1200</v>
      </c>
      <c r="AF870" s="8">
        <f t="shared" si="432"/>
        <v>233.40322834808228</v>
      </c>
      <c r="AG870" s="16">
        <f t="shared" si="419"/>
        <v>1200</v>
      </c>
      <c r="AH870" s="29">
        <f t="shared" si="433"/>
        <v>79.849945122277845</v>
      </c>
      <c r="AI870" s="29">
        <f t="shared" si="434"/>
        <v>66.59677165191772</v>
      </c>
      <c r="AJ870" s="28">
        <f t="shared" si="427"/>
        <v>0.11768620982313471</v>
      </c>
      <c r="AK870" s="25">
        <f t="shared" si="420"/>
        <v>1.1768620982313471</v>
      </c>
      <c r="AL870" s="26">
        <f t="shared" si="428"/>
        <v>8.8962912437003556</v>
      </c>
    </row>
    <row r="871" spans="2:38" x14ac:dyDescent="0.3">
      <c r="B871" s="6">
        <v>8440</v>
      </c>
      <c r="C871" s="8">
        <f t="shared" si="404"/>
        <v>84.4</v>
      </c>
      <c r="D871" s="8">
        <f t="shared" si="405"/>
        <v>27955.623718951028</v>
      </c>
      <c r="E871" s="8">
        <f t="shared" si="406"/>
        <v>33.122776918191242</v>
      </c>
      <c r="F871" s="8">
        <f t="shared" si="407"/>
        <v>44.301714128080782</v>
      </c>
      <c r="G871" s="8">
        <f t="shared" si="421"/>
        <v>2.2250485660981263</v>
      </c>
      <c r="H871" s="8">
        <f t="shared" si="408"/>
        <v>29.482191763723147</v>
      </c>
      <c r="I871" s="7">
        <v>101325</v>
      </c>
      <c r="J871" s="8">
        <f t="shared" si="409"/>
        <v>12596040</v>
      </c>
      <c r="K871" s="8">
        <f t="shared" si="410"/>
        <v>9417600</v>
      </c>
      <c r="L871" s="8">
        <f t="shared" si="411"/>
        <v>1831128.5462015818</v>
      </c>
      <c r="M871" s="17">
        <f t="shared" si="422"/>
        <v>156853397.74535885</v>
      </c>
      <c r="N871" s="18">
        <f t="shared" si="412"/>
        <v>124.31324944485566</v>
      </c>
      <c r="O871" s="18">
        <f t="shared" si="413"/>
        <v>92.944485566247224</v>
      </c>
      <c r="P871" s="18">
        <f t="shared" si="414"/>
        <v>18.071833665942087</v>
      </c>
      <c r="Q871" s="18">
        <f t="shared" si="415"/>
        <v>1548.0226769835565</v>
      </c>
      <c r="R871" s="10">
        <f t="shared" si="416"/>
        <v>0</v>
      </c>
      <c r="S871" s="8">
        <f t="shared" si="423"/>
        <v>84.39999999999948</v>
      </c>
      <c r="T871" s="8">
        <f t="shared" si="417"/>
        <v>16.183286236437098</v>
      </c>
      <c r="U871" s="8">
        <v>0</v>
      </c>
      <c r="V871" s="8">
        <f t="shared" si="418"/>
        <v>4.1231794642527557</v>
      </c>
      <c r="W871" s="8">
        <v>0</v>
      </c>
      <c r="X871" s="15">
        <f t="shared" si="429"/>
        <v>1200</v>
      </c>
      <c r="Y871" s="8">
        <f t="shared" si="430"/>
        <v>0</v>
      </c>
      <c r="Z871" s="8">
        <f t="shared" si="431"/>
        <v>1266.6757713810421</v>
      </c>
      <c r="AA871" s="29">
        <f t="shared" si="424"/>
        <v>0</v>
      </c>
      <c r="AB871" s="8"/>
      <c r="AC871" s="8"/>
      <c r="AD871" s="8">
        <f t="shared" si="425"/>
        <v>0</v>
      </c>
      <c r="AE871" s="8">
        <f t="shared" si="426"/>
        <v>1200</v>
      </c>
      <c r="AF871" s="8">
        <f t="shared" si="432"/>
        <v>233.32422861895782</v>
      </c>
      <c r="AG871" s="16">
        <f t="shared" si="419"/>
        <v>1200</v>
      </c>
      <c r="AH871" s="29">
        <f t="shared" si="433"/>
        <v>79.953462326010879</v>
      </c>
      <c r="AI871" s="29">
        <f t="shared" si="434"/>
        <v>66.675771381042168</v>
      </c>
      <c r="AJ871" s="28">
        <f t="shared" si="427"/>
        <v>0.11782581386800201</v>
      </c>
      <c r="AK871" s="25">
        <f t="shared" si="420"/>
        <v>1.1782581386800199</v>
      </c>
      <c r="AL871" s="26">
        <f t="shared" si="428"/>
        <v>8.9068307821367778</v>
      </c>
    </row>
    <row r="872" spans="2:38" x14ac:dyDescent="0.3">
      <c r="B872" s="6">
        <v>8450</v>
      </c>
      <c r="C872" s="8">
        <f t="shared" si="404"/>
        <v>84.5</v>
      </c>
      <c r="D872" s="8">
        <f t="shared" si="405"/>
        <v>27988.746495869214</v>
      </c>
      <c r="E872" s="8">
        <f t="shared" si="406"/>
        <v>33.122776918186531</v>
      </c>
      <c r="F872" s="8">
        <f t="shared" si="407"/>
        <v>44.30171412807448</v>
      </c>
      <c r="G872" s="8">
        <f t="shared" si="421"/>
        <v>2.2250485660981263</v>
      </c>
      <c r="H872" s="8">
        <f t="shared" si="408"/>
        <v>29.482191763721051</v>
      </c>
      <c r="I872" s="7">
        <v>101325</v>
      </c>
      <c r="J872" s="8">
        <f t="shared" si="409"/>
        <v>12596040</v>
      </c>
      <c r="K872" s="8">
        <f t="shared" si="410"/>
        <v>9417600</v>
      </c>
      <c r="L872" s="8">
        <f t="shared" si="411"/>
        <v>1830508.5563274131</v>
      </c>
      <c r="M872" s="17">
        <f t="shared" si="422"/>
        <v>157027237.67159742</v>
      </c>
      <c r="N872" s="18">
        <f t="shared" si="412"/>
        <v>124.31324944485566</v>
      </c>
      <c r="O872" s="18">
        <f t="shared" si="413"/>
        <v>92.944485566247224</v>
      </c>
      <c r="P872" s="18">
        <f t="shared" si="414"/>
        <v>18.065714841622629</v>
      </c>
      <c r="Q872" s="18">
        <f t="shared" si="415"/>
        <v>1549.7383436624468</v>
      </c>
      <c r="R872" s="10">
        <f t="shared" si="416"/>
        <v>0</v>
      </c>
      <c r="S872" s="8">
        <f t="shared" si="423"/>
        <v>84.499999999999474</v>
      </c>
      <c r="T872" s="8">
        <f t="shared" si="417"/>
        <v>16.183286236437098</v>
      </c>
      <c r="U872" s="8">
        <v>0</v>
      </c>
      <c r="V872" s="8">
        <f t="shared" si="418"/>
        <v>4.1217834238040822</v>
      </c>
      <c r="W872" s="8">
        <v>0</v>
      </c>
      <c r="X872" s="15">
        <f t="shared" si="429"/>
        <v>1200</v>
      </c>
      <c r="Y872" s="8">
        <f t="shared" si="430"/>
        <v>0</v>
      </c>
      <c r="Z872" s="8">
        <f t="shared" si="431"/>
        <v>1266.7547711101665</v>
      </c>
      <c r="AA872" s="29">
        <f t="shared" si="424"/>
        <v>0</v>
      </c>
      <c r="AB872" s="8"/>
      <c r="AC872" s="8"/>
      <c r="AD872" s="8">
        <f t="shared" si="425"/>
        <v>0</v>
      </c>
      <c r="AE872" s="8">
        <f t="shared" si="426"/>
        <v>1200</v>
      </c>
      <c r="AF872" s="8">
        <f t="shared" si="432"/>
        <v>233.24522888983336</v>
      </c>
      <c r="AG872" s="16">
        <f t="shared" si="419"/>
        <v>1200</v>
      </c>
      <c r="AH872" s="29">
        <f t="shared" si="433"/>
        <v>80.056979529743941</v>
      </c>
      <c r="AI872" s="29">
        <f t="shared" si="434"/>
        <v>66.754771110166644</v>
      </c>
      <c r="AJ872" s="28">
        <f t="shared" si="427"/>
        <v>0.11796541791286931</v>
      </c>
      <c r="AK872" s="25">
        <f t="shared" si="420"/>
        <v>1.1796541791286932</v>
      </c>
      <c r="AL872" s="26">
        <f t="shared" si="428"/>
        <v>8.9173703218641904</v>
      </c>
    </row>
    <row r="873" spans="2:38" x14ac:dyDescent="0.3">
      <c r="B873" s="6">
        <v>8460</v>
      </c>
      <c r="C873" s="8">
        <f t="shared" si="404"/>
        <v>84.600000000000009</v>
      </c>
      <c r="D873" s="8">
        <f t="shared" si="405"/>
        <v>28021.869272787404</v>
      </c>
      <c r="E873" s="8">
        <f t="shared" si="406"/>
        <v>33.122776918191242</v>
      </c>
      <c r="F873" s="8">
        <f t="shared" si="407"/>
        <v>44.301714128080782</v>
      </c>
      <c r="G873" s="8">
        <f t="shared" si="421"/>
        <v>2.2250485660981263</v>
      </c>
      <c r="H873" s="8">
        <f t="shared" si="408"/>
        <v>29.482191763723147</v>
      </c>
      <c r="I873" s="7">
        <v>101325</v>
      </c>
      <c r="J873" s="8">
        <f t="shared" si="409"/>
        <v>12596040</v>
      </c>
      <c r="K873" s="8">
        <f t="shared" si="410"/>
        <v>9417600</v>
      </c>
      <c r="L873" s="8">
        <f t="shared" si="411"/>
        <v>1829888.5664532443</v>
      </c>
      <c r="M873" s="17">
        <f t="shared" si="422"/>
        <v>157201077.59783602</v>
      </c>
      <c r="N873" s="18">
        <f t="shared" si="412"/>
        <v>124.31324944485566</v>
      </c>
      <c r="O873" s="18">
        <f t="shared" si="413"/>
        <v>92.944485566247224</v>
      </c>
      <c r="P873" s="18">
        <f t="shared" si="414"/>
        <v>18.059596017303175</v>
      </c>
      <c r="Q873" s="18">
        <f t="shared" si="415"/>
        <v>1551.4540103413374</v>
      </c>
      <c r="R873" s="10">
        <f t="shared" si="416"/>
        <v>0</v>
      </c>
      <c r="S873" s="8">
        <f t="shared" si="423"/>
        <v>84.599999999999469</v>
      </c>
      <c r="T873" s="8">
        <f t="shared" si="417"/>
        <v>16.183286236437098</v>
      </c>
      <c r="U873" s="8">
        <v>0</v>
      </c>
      <c r="V873" s="8">
        <f t="shared" si="418"/>
        <v>4.1203873833554097</v>
      </c>
      <c r="W873" s="8">
        <v>0</v>
      </c>
      <c r="X873" s="15">
        <f t="shared" si="429"/>
        <v>1200</v>
      </c>
      <c r="Y873" s="8">
        <f t="shared" si="430"/>
        <v>0</v>
      </c>
      <c r="Z873" s="8">
        <f t="shared" si="431"/>
        <v>1266.833770839291</v>
      </c>
      <c r="AA873" s="29">
        <f t="shared" si="424"/>
        <v>0</v>
      </c>
      <c r="AB873" s="8"/>
      <c r="AC873" s="8"/>
      <c r="AD873" s="8">
        <f t="shared" si="425"/>
        <v>0</v>
      </c>
      <c r="AE873" s="8">
        <f t="shared" si="426"/>
        <v>1200</v>
      </c>
      <c r="AF873" s="8">
        <f t="shared" si="432"/>
        <v>233.16622916070889</v>
      </c>
      <c r="AG873" s="16">
        <f t="shared" si="419"/>
        <v>1200</v>
      </c>
      <c r="AH873" s="29">
        <f t="shared" si="433"/>
        <v>80.160496733477018</v>
      </c>
      <c r="AI873" s="29">
        <f t="shared" si="434"/>
        <v>66.833770839291091</v>
      </c>
      <c r="AJ873" s="28">
        <f t="shared" si="427"/>
        <v>0.11810502195773663</v>
      </c>
      <c r="AK873" s="25">
        <f t="shared" si="420"/>
        <v>1.1810502195773662</v>
      </c>
      <c r="AL873" s="26">
        <f t="shared" si="428"/>
        <v>8.9279098628780158</v>
      </c>
    </row>
    <row r="874" spans="2:38" x14ac:dyDescent="0.3">
      <c r="B874" s="6">
        <v>8470</v>
      </c>
      <c r="C874" s="8">
        <f t="shared" si="404"/>
        <v>84.7</v>
      </c>
      <c r="D874" s="8">
        <f t="shared" si="405"/>
        <v>28054.992049705594</v>
      </c>
      <c r="E874" s="8">
        <f t="shared" si="406"/>
        <v>33.122776918186531</v>
      </c>
      <c r="F874" s="8">
        <f t="shared" si="407"/>
        <v>44.30171412807448</v>
      </c>
      <c r="G874" s="8">
        <f t="shared" si="421"/>
        <v>2.2250485660981263</v>
      </c>
      <c r="H874" s="8">
        <f t="shared" si="408"/>
        <v>29.482191763721051</v>
      </c>
      <c r="I874" s="7">
        <v>101325</v>
      </c>
      <c r="J874" s="8">
        <f t="shared" si="409"/>
        <v>12596040</v>
      </c>
      <c r="K874" s="8">
        <f t="shared" si="410"/>
        <v>9417600</v>
      </c>
      <c r="L874" s="8">
        <f t="shared" si="411"/>
        <v>1829268.5765790755</v>
      </c>
      <c r="M874" s="17">
        <f t="shared" si="422"/>
        <v>157374917.52407458</v>
      </c>
      <c r="N874" s="18">
        <f t="shared" si="412"/>
        <v>124.31324944485566</v>
      </c>
      <c r="O874" s="18">
        <f t="shared" si="413"/>
        <v>92.944485566247224</v>
      </c>
      <c r="P874" s="18">
        <f t="shared" si="414"/>
        <v>18.053477192983721</v>
      </c>
      <c r="Q874" s="18">
        <f t="shared" si="415"/>
        <v>1553.1696770202279</v>
      </c>
      <c r="R874" s="10">
        <f t="shared" si="416"/>
        <v>0</v>
      </c>
      <c r="S874" s="8">
        <f t="shared" si="423"/>
        <v>84.699999999999463</v>
      </c>
      <c r="T874" s="8">
        <f t="shared" si="417"/>
        <v>16.183286236437098</v>
      </c>
      <c r="U874" s="8">
        <v>0</v>
      </c>
      <c r="V874" s="8">
        <f t="shared" si="418"/>
        <v>4.1189913429067371</v>
      </c>
      <c r="W874" s="8">
        <v>0</v>
      </c>
      <c r="X874" s="15">
        <f t="shared" si="429"/>
        <v>1200</v>
      </c>
      <c r="Y874" s="8">
        <f t="shared" si="430"/>
        <v>0</v>
      </c>
      <c r="Z874" s="8">
        <f t="shared" si="431"/>
        <v>1266.9127705684155</v>
      </c>
      <c r="AA874" s="29">
        <f t="shared" si="424"/>
        <v>0</v>
      </c>
      <c r="AB874" s="8"/>
      <c r="AC874" s="8"/>
      <c r="AD874" s="8">
        <f t="shared" si="425"/>
        <v>0</v>
      </c>
      <c r="AE874" s="8">
        <f t="shared" si="426"/>
        <v>1200</v>
      </c>
      <c r="AF874" s="8">
        <f t="shared" si="432"/>
        <v>233.08722943158446</v>
      </c>
      <c r="AG874" s="16">
        <f t="shared" si="419"/>
        <v>1200</v>
      </c>
      <c r="AH874" s="29">
        <f t="shared" si="433"/>
        <v>80.264013937210052</v>
      </c>
      <c r="AI874" s="29">
        <f t="shared" si="434"/>
        <v>66.912770568415539</v>
      </c>
      <c r="AJ874" s="28">
        <f t="shared" si="427"/>
        <v>0.11824462600260391</v>
      </c>
      <c r="AK874" s="25">
        <f t="shared" si="420"/>
        <v>1.182446260026039</v>
      </c>
      <c r="AL874" s="26">
        <f t="shared" si="428"/>
        <v>8.9384494051736976</v>
      </c>
    </row>
    <row r="875" spans="2:38" x14ac:dyDescent="0.3">
      <c r="B875" s="6">
        <v>8480</v>
      </c>
      <c r="C875" s="8">
        <f t="shared" si="404"/>
        <v>84.8</v>
      </c>
      <c r="D875" s="8">
        <f t="shared" si="405"/>
        <v>28088.11482662378</v>
      </c>
      <c r="E875" s="8">
        <f t="shared" si="406"/>
        <v>33.122776918186531</v>
      </c>
      <c r="F875" s="8">
        <f t="shared" si="407"/>
        <v>44.30171412807448</v>
      </c>
      <c r="G875" s="8">
        <f t="shared" si="421"/>
        <v>2.2250485660981263</v>
      </c>
      <c r="H875" s="8">
        <f t="shared" si="408"/>
        <v>29.482191763721051</v>
      </c>
      <c r="I875" s="7">
        <v>101325</v>
      </c>
      <c r="J875" s="8">
        <f t="shared" si="409"/>
        <v>12596040</v>
      </c>
      <c r="K875" s="8">
        <f t="shared" si="410"/>
        <v>9417600</v>
      </c>
      <c r="L875" s="8">
        <f t="shared" si="411"/>
        <v>1828648.5867049068</v>
      </c>
      <c r="M875" s="17">
        <f t="shared" si="422"/>
        <v>157548757.45031315</v>
      </c>
      <c r="N875" s="18">
        <f t="shared" si="412"/>
        <v>124.31324944485566</v>
      </c>
      <c r="O875" s="18">
        <f t="shared" si="413"/>
        <v>92.944485566247224</v>
      </c>
      <c r="P875" s="18">
        <f t="shared" si="414"/>
        <v>18.047358368664266</v>
      </c>
      <c r="Q875" s="18">
        <f t="shared" si="415"/>
        <v>1554.8853436991183</v>
      </c>
      <c r="R875" s="10">
        <f t="shared" si="416"/>
        <v>0</v>
      </c>
      <c r="S875" s="8">
        <f t="shared" si="423"/>
        <v>84.799999999999457</v>
      </c>
      <c r="T875" s="8">
        <f t="shared" si="417"/>
        <v>16.183286236437098</v>
      </c>
      <c r="U875" s="8">
        <v>0</v>
      </c>
      <c r="V875" s="8">
        <f t="shared" si="418"/>
        <v>4.1175953024580636</v>
      </c>
      <c r="W875" s="8">
        <v>0</v>
      </c>
      <c r="X875" s="15">
        <f t="shared" si="429"/>
        <v>1200</v>
      </c>
      <c r="Y875" s="8">
        <f t="shared" si="430"/>
        <v>0</v>
      </c>
      <c r="Z875" s="8">
        <f t="shared" si="431"/>
        <v>1266.9917702975399</v>
      </c>
      <c r="AA875" s="29">
        <f t="shared" si="424"/>
        <v>0</v>
      </c>
      <c r="AB875" s="8"/>
      <c r="AC875" s="8"/>
      <c r="AD875" s="8">
        <f t="shared" si="425"/>
        <v>0</v>
      </c>
      <c r="AE875" s="8">
        <f t="shared" si="426"/>
        <v>1200</v>
      </c>
      <c r="AF875" s="8">
        <f t="shared" si="432"/>
        <v>233.00822970246</v>
      </c>
      <c r="AG875" s="16">
        <f t="shared" si="419"/>
        <v>1200</v>
      </c>
      <c r="AH875" s="29">
        <f t="shared" si="433"/>
        <v>80.367531140943115</v>
      </c>
      <c r="AI875" s="29">
        <f t="shared" si="434"/>
        <v>66.99177029754</v>
      </c>
      <c r="AJ875" s="28">
        <f t="shared" si="427"/>
        <v>0.11838423004747121</v>
      </c>
      <c r="AK875" s="25">
        <f t="shared" si="420"/>
        <v>1.1838423004747121</v>
      </c>
      <c r="AL875" s="26">
        <f t="shared" si="428"/>
        <v>8.9489889487467007</v>
      </c>
    </row>
    <row r="876" spans="2:38" x14ac:dyDescent="0.3">
      <c r="B876" s="6">
        <v>8490</v>
      </c>
      <c r="C876" s="8">
        <f t="shared" si="404"/>
        <v>84.9</v>
      </c>
      <c r="D876" s="8">
        <f t="shared" si="405"/>
        <v>28121.237603541969</v>
      </c>
      <c r="E876" s="8">
        <f t="shared" si="406"/>
        <v>33.122776918191242</v>
      </c>
      <c r="F876" s="8">
        <f t="shared" si="407"/>
        <v>44.301714128080782</v>
      </c>
      <c r="G876" s="8">
        <f t="shared" si="421"/>
        <v>2.2250485660981263</v>
      </c>
      <c r="H876" s="8">
        <f t="shared" si="408"/>
        <v>29.482191763723147</v>
      </c>
      <c r="I876" s="7">
        <v>101325</v>
      </c>
      <c r="J876" s="8">
        <f t="shared" si="409"/>
        <v>12596040</v>
      </c>
      <c r="K876" s="8">
        <f t="shared" si="410"/>
        <v>9417600</v>
      </c>
      <c r="L876" s="8">
        <f t="shared" si="411"/>
        <v>1828028.596830738</v>
      </c>
      <c r="M876" s="17">
        <f t="shared" si="422"/>
        <v>157722597.37655175</v>
      </c>
      <c r="N876" s="18">
        <f t="shared" si="412"/>
        <v>124.31324944485566</v>
      </c>
      <c r="O876" s="18">
        <f t="shared" si="413"/>
        <v>92.944485566247224</v>
      </c>
      <c r="P876" s="18">
        <f t="shared" si="414"/>
        <v>18.041239544344812</v>
      </c>
      <c r="Q876" s="18">
        <f t="shared" si="415"/>
        <v>1556.6010103780088</v>
      </c>
      <c r="R876" s="10">
        <f t="shared" si="416"/>
        <v>0</v>
      </c>
      <c r="S876" s="8">
        <f t="shared" si="423"/>
        <v>84.899999999999451</v>
      </c>
      <c r="T876" s="8">
        <f t="shared" si="417"/>
        <v>16.183286236437098</v>
      </c>
      <c r="U876" s="8">
        <v>0</v>
      </c>
      <c r="V876" s="8">
        <f t="shared" si="418"/>
        <v>4.1161992620093901</v>
      </c>
      <c r="W876" s="8">
        <v>0</v>
      </c>
      <c r="X876" s="15">
        <f t="shared" si="429"/>
        <v>1200</v>
      </c>
      <c r="Y876" s="8">
        <f t="shared" si="430"/>
        <v>0</v>
      </c>
      <c r="Z876" s="8">
        <f t="shared" si="431"/>
        <v>1267.0707700266644</v>
      </c>
      <c r="AA876" s="29">
        <f t="shared" si="424"/>
        <v>0</v>
      </c>
      <c r="AB876" s="8"/>
      <c r="AC876" s="8"/>
      <c r="AD876" s="8">
        <f t="shared" si="425"/>
        <v>0</v>
      </c>
      <c r="AE876" s="8">
        <f t="shared" si="426"/>
        <v>1200</v>
      </c>
      <c r="AF876" s="8">
        <f t="shared" si="432"/>
        <v>232.92922997333551</v>
      </c>
      <c r="AG876" s="16">
        <f t="shared" si="419"/>
        <v>1200</v>
      </c>
      <c r="AH876" s="29">
        <f t="shared" si="433"/>
        <v>80.471048344676191</v>
      </c>
      <c r="AI876" s="29">
        <f t="shared" si="434"/>
        <v>67.070770026664476</v>
      </c>
      <c r="AJ876" s="28">
        <f t="shared" si="427"/>
        <v>0.11852383409233853</v>
      </c>
      <c r="AK876" s="25">
        <f t="shared" si="420"/>
        <v>1.1852383409233853</v>
      </c>
      <c r="AL876" s="26">
        <f t="shared" si="428"/>
        <v>8.9595284935925132</v>
      </c>
    </row>
    <row r="877" spans="2:38" x14ac:dyDescent="0.3">
      <c r="B877" s="6">
        <v>8500</v>
      </c>
      <c r="C877" s="8">
        <f t="shared" si="404"/>
        <v>85</v>
      </c>
      <c r="D877" s="8">
        <f t="shared" si="405"/>
        <v>28154.360380460155</v>
      </c>
      <c r="E877" s="8">
        <f t="shared" si="406"/>
        <v>33.122776918186531</v>
      </c>
      <c r="F877" s="8">
        <f t="shared" si="407"/>
        <v>44.30171412807448</v>
      </c>
      <c r="G877" s="8">
        <f t="shared" si="421"/>
        <v>2.2250485660981263</v>
      </c>
      <c r="H877" s="8">
        <f t="shared" si="408"/>
        <v>29.482191763721051</v>
      </c>
      <c r="I877" s="7">
        <v>101325</v>
      </c>
      <c r="J877" s="8">
        <f t="shared" si="409"/>
        <v>12596040</v>
      </c>
      <c r="K877" s="8">
        <f t="shared" si="410"/>
        <v>9417600</v>
      </c>
      <c r="L877" s="8">
        <f t="shared" si="411"/>
        <v>1827408.6069565692</v>
      </c>
      <c r="M877" s="17">
        <f t="shared" si="422"/>
        <v>157896437.30279031</v>
      </c>
      <c r="N877" s="18">
        <f t="shared" si="412"/>
        <v>124.31324944485566</v>
      </c>
      <c r="O877" s="18">
        <f t="shared" si="413"/>
        <v>92.944485566247224</v>
      </c>
      <c r="P877" s="18">
        <f t="shared" si="414"/>
        <v>18.035120720025358</v>
      </c>
      <c r="Q877" s="18">
        <f t="shared" si="415"/>
        <v>1558.3166770568992</v>
      </c>
      <c r="R877" s="10">
        <f t="shared" si="416"/>
        <v>0</v>
      </c>
      <c r="S877" s="8">
        <f t="shared" si="423"/>
        <v>84.999999999999446</v>
      </c>
      <c r="T877" s="8">
        <f t="shared" si="417"/>
        <v>16.183286236437098</v>
      </c>
      <c r="U877" s="8">
        <v>0</v>
      </c>
      <c r="V877" s="8">
        <f t="shared" si="418"/>
        <v>4.1148032215607175</v>
      </c>
      <c r="W877" s="8">
        <v>0</v>
      </c>
      <c r="X877" s="15">
        <f t="shared" si="429"/>
        <v>1200</v>
      </c>
      <c r="Y877" s="8">
        <f t="shared" si="430"/>
        <v>0</v>
      </c>
      <c r="Z877" s="8">
        <f t="shared" si="431"/>
        <v>1267.1497697557888</v>
      </c>
      <c r="AA877" s="29">
        <f t="shared" si="424"/>
        <v>0</v>
      </c>
      <c r="AB877" s="8"/>
      <c r="AC877" s="8"/>
      <c r="AD877" s="8">
        <f t="shared" si="425"/>
        <v>0</v>
      </c>
      <c r="AE877" s="8">
        <f t="shared" si="426"/>
        <v>1200</v>
      </c>
      <c r="AF877" s="8">
        <f t="shared" si="432"/>
        <v>232.85023024421105</v>
      </c>
      <c r="AG877" s="16">
        <f t="shared" si="419"/>
        <v>1200</v>
      </c>
      <c r="AH877" s="29">
        <f t="shared" si="433"/>
        <v>80.57456554840924</v>
      </c>
      <c r="AI877" s="29">
        <f t="shared" si="434"/>
        <v>67.149769755788938</v>
      </c>
      <c r="AJ877" s="28">
        <f t="shared" si="427"/>
        <v>0.11866343813720584</v>
      </c>
      <c r="AK877" s="25">
        <f t="shared" si="420"/>
        <v>1.1866343813720583</v>
      </c>
      <c r="AL877" s="26">
        <f t="shared" si="428"/>
        <v>8.9700680397066428</v>
      </c>
    </row>
    <row r="878" spans="2:38" x14ac:dyDescent="0.3">
      <c r="B878" s="6">
        <v>8510</v>
      </c>
      <c r="C878" s="8">
        <f t="shared" si="404"/>
        <v>85.100000000000009</v>
      </c>
      <c r="D878" s="8">
        <f t="shared" si="405"/>
        <v>28187.483157378349</v>
      </c>
      <c r="E878" s="8">
        <f t="shared" si="406"/>
        <v>33.122776918191242</v>
      </c>
      <c r="F878" s="8">
        <f t="shared" si="407"/>
        <v>44.301714128080782</v>
      </c>
      <c r="G878" s="8">
        <f t="shared" si="421"/>
        <v>2.2250485660981263</v>
      </c>
      <c r="H878" s="8">
        <f t="shared" si="408"/>
        <v>29.482191763723147</v>
      </c>
      <c r="I878" s="7">
        <v>101325</v>
      </c>
      <c r="J878" s="8">
        <f t="shared" si="409"/>
        <v>12596040</v>
      </c>
      <c r="K878" s="8">
        <f t="shared" si="410"/>
        <v>9417600</v>
      </c>
      <c r="L878" s="8">
        <f t="shared" si="411"/>
        <v>1826788.6170824005</v>
      </c>
      <c r="M878" s="17">
        <f t="shared" si="422"/>
        <v>158070277.22902891</v>
      </c>
      <c r="N878" s="18">
        <f t="shared" si="412"/>
        <v>124.31324944485566</v>
      </c>
      <c r="O878" s="18">
        <f t="shared" si="413"/>
        <v>92.944485566247224</v>
      </c>
      <c r="P878" s="18">
        <f t="shared" si="414"/>
        <v>18.029001895705903</v>
      </c>
      <c r="Q878" s="18">
        <f t="shared" si="415"/>
        <v>1560.0323437357899</v>
      </c>
      <c r="R878" s="10">
        <f t="shared" si="416"/>
        <v>0</v>
      </c>
      <c r="S878" s="8">
        <f t="shared" si="423"/>
        <v>85.09999999999944</v>
      </c>
      <c r="T878" s="8">
        <f t="shared" si="417"/>
        <v>16.183286236437098</v>
      </c>
      <c r="U878" s="8">
        <v>0</v>
      </c>
      <c r="V878" s="8">
        <f t="shared" si="418"/>
        <v>4.1134071811120441</v>
      </c>
      <c r="W878" s="8">
        <v>0</v>
      </c>
      <c r="X878" s="15">
        <f t="shared" si="429"/>
        <v>1200</v>
      </c>
      <c r="Y878" s="8">
        <f t="shared" si="430"/>
        <v>0</v>
      </c>
      <c r="Z878" s="8">
        <f t="shared" si="431"/>
        <v>1267.2287694849133</v>
      </c>
      <c r="AA878" s="29">
        <f t="shared" si="424"/>
        <v>0</v>
      </c>
      <c r="AB878" s="8"/>
      <c r="AC878" s="8"/>
      <c r="AD878" s="8">
        <f t="shared" si="425"/>
        <v>0</v>
      </c>
      <c r="AE878" s="8">
        <f t="shared" si="426"/>
        <v>1200</v>
      </c>
      <c r="AF878" s="8">
        <f t="shared" si="432"/>
        <v>232.77123051508661</v>
      </c>
      <c r="AG878" s="16">
        <f t="shared" si="419"/>
        <v>1200</v>
      </c>
      <c r="AH878" s="29">
        <f t="shared" si="433"/>
        <v>80.678082752142288</v>
      </c>
      <c r="AI878" s="29">
        <f t="shared" si="434"/>
        <v>67.228769484913386</v>
      </c>
      <c r="AJ878" s="28">
        <f t="shared" si="427"/>
        <v>0.11880304218207313</v>
      </c>
      <c r="AK878" s="25">
        <f t="shared" si="420"/>
        <v>1.1880304218207314</v>
      </c>
      <c r="AL878" s="26">
        <f t="shared" si="428"/>
        <v>8.9806075870846183</v>
      </c>
    </row>
    <row r="879" spans="2:38" x14ac:dyDescent="0.3">
      <c r="B879" s="6">
        <v>8520</v>
      </c>
      <c r="C879" s="8">
        <f t="shared" si="404"/>
        <v>85.2</v>
      </c>
      <c r="D879" s="8">
        <f t="shared" si="405"/>
        <v>28220.605934296535</v>
      </c>
      <c r="E879" s="8">
        <f t="shared" si="406"/>
        <v>33.122776918186531</v>
      </c>
      <c r="F879" s="8">
        <f t="shared" si="407"/>
        <v>44.30171412807448</v>
      </c>
      <c r="G879" s="8">
        <f t="shared" si="421"/>
        <v>2.2250485660981263</v>
      </c>
      <c r="H879" s="8">
        <f t="shared" si="408"/>
        <v>29.482191763721051</v>
      </c>
      <c r="I879" s="7">
        <v>101325</v>
      </c>
      <c r="J879" s="8">
        <f t="shared" si="409"/>
        <v>12596040</v>
      </c>
      <c r="K879" s="8">
        <f t="shared" si="410"/>
        <v>9417600</v>
      </c>
      <c r="L879" s="8">
        <f t="shared" si="411"/>
        <v>1826168.6272082317</v>
      </c>
      <c r="M879" s="17">
        <f t="shared" si="422"/>
        <v>158244117.15526748</v>
      </c>
      <c r="N879" s="18">
        <f t="shared" si="412"/>
        <v>124.31324944485566</v>
      </c>
      <c r="O879" s="18">
        <f t="shared" si="413"/>
        <v>92.944485566247224</v>
      </c>
      <c r="P879" s="18">
        <f t="shared" si="414"/>
        <v>18.022883071386445</v>
      </c>
      <c r="Q879" s="18">
        <f t="shared" si="415"/>
        <v>1561.7480104146803</v>
      </c>
      <c r="R879" s="10">
        <f t="shared" si="416"/>
        <v>0</v>
      </c>
      <c r="S879" s="8">
        <f t="shared" si="423"/>
        <v>85.199999999999434</v>
      </c>
      <c r="T879" s="8">
        <f t="shared" si="417"/>
        <v>16.183286236437098</v>
      </c>
      <c r="U879" s="8">
        <v>0</v>
      </c>
      <c r="V879" s="8">
        <f t="shared" si="418"/>
        <v>4.1120111406633715</v>
      </c>
      <c r="W879" s="8">
        <v>0</v>
      </c>
      <c r="X879" s="15">
        <f t="shared" si="429"/>
        <v>1200</v>
      </c>
      <c r="Y879" s="8">
        <f t="shared" si="430"/>
        <v>0</v>
      </c>
      <c r="Z879" s="8">
        <f t="shared" si="431"/>
        <v>1267.3077692140378</v>
      </c>
      <c r="AA879" s="29">
        <f t="shared" si="424"/>
        <v>0</v>
      </c>
      <c r="AB879" s="8"/>
      <c r="AC879" s="8"/>
      <c r="AD879" s="8">
        <f t="shared" si="425"/>
        <v>0</v>
      </c>
      <c r="AE879" s="8">
        <f t="shared" si="426"/>
        <v>1200</v>
      </c>
      <c r="AF879" s="8">
        <f t="shared" si="432"/>
        <v>232.69223078596215</v>
      </c>
      <c r="AG879" s="16">
        <f t="shared" si="419"/>
        <v>1200</v>
      </c>
      <c r="AH879" s="29">
        <f t="shared" si="433"/>
        <v>80.78159995587535</v>
      </c>
      <c r="AI879" s="29">
        <f t="shared" si="434"/>
        <v>67.307769214037847</v>
      </c>
      <c r="AJ879" s="28">
        <f t="shared" si="427"/>
        <v>0.11894264622694044</v>
      </c>
      <c r="AK879" s="25">
        <f t="shared" si="420"/>
        <v>1.1894264622694044</v>
      </c>
      <c r="AL879" s="26">
        <f t="shared" si="428"/>
        <v>8.9911471357219916</v>
      </c>
    </row>
    <row r="880" spans="2:38" x14ac:dyDescent="0.3">
      <c r="B880" s="6">
        <v>8530</v>
      </c>
      <c r="C880" s="8">
        <f t="shared" si="404"/>
        <v>85.3</v>
      </c>
      <c r="D880" s="8">
        <f t="shared" si="405"/>
        <v>28253.728711214721</v>
      </c>
      <c r="E880" s="8">
        <f t="shared" si="406"/>
        <v>33.122776918186531</v>
      </c>
      <c r="F880" s="8">
        <f t="shared" si="407"/>
        <v>44.30171412807448</v>
      </c>
      <c r="G880" s="8">
        <f t="shared" si="421"/>
        <v>2.2250485660981263</v>
      </c>
      <c r="H880" s="8">
        <f t="shared" si="408"/>
        <v>29.482191763721051</v>
      </c>
      <c r="I880" s="7">
        <v>101325</v>
      </c>
      <c r="J880" s="8">
        <f t="shared" si="409"/>
        <v>12596040</v>
      </c>
      <c r="K880" s="8">
        <f t="shared" si="410"/>
        <v>9417600</v>
      </c>
      <c r="L880" s="8">
        <f t="shared" si="411"/>
        <v>1825548.637334063</v>
      </c>
      <c r="M880" s="17">
        <f t="shared" si="422"/>
        <v>158417957.08150604</v>
      </c>
      <c r="N880" s="18">
        <f t="shared" si="412"/>
        <v>124.31324944485566</v>
      </c>
      <c r="O880" s="18">
        <f t="shared" si="413"/>
        <v>92.944485566247224</v>
      </c>
      <c r="P880" s="18">
        <f t="shared" si="414"/>
        <v>18.016764247066991</v>
      </c>
      <c r="Q880" s="18">
        <f t="shared" si="415"/>
        <v>1563.4636770935706</v>
      </c>
      <c r="R880" s="10">
        <f t="shared" si="416"/>
        <v>0</v>
      </c>
      <c r="S880" s="8">
        <f t="shared" si="423"/>
        <v>85.299999999999429</v>
      </c>
      <c r="T880" s="8">
        <f t="shared" si="417"/>
        <v>16.183286236437098</v>
      </c>
      <c r="U880" s="8">
        <v>0</v>
      </c>
      <c r="V880" s="8">
        <f t="shared" si="418"/>
        <v>4.1106151002146989</v>
      </c>
      <c r="W880" s="8">
        <v>0</v>
      </c>
      <c r="X880" s="15">
        <f t="shared" si="429"/>
        <v>1200</v>
      </c>
      <c r="Y880" s="8">
        <f t="shared" si="430"/>
        <v>0</v>
      </c>
      <c r="Z880" s="8">
        <f t="shared" si="431"/>
        <v>1267.3867689431622</v>
      </c>
      <c r="AA880" s="29">
        <f t="shared" si="424"/>
        <v>0</v>
      </c>
      <c r="AB880" s="8"/>
      <c r="AC880" s="8"/>
      <c r="AD880" s="8">
        <f t="shared" si="425"/>
        <v>0</v>
      </c>
      <c r="AE880" s="8">
        <f t="shared" si="426"/>
        <v>1200</v>
      </c>
      <c r="AF880" s="8">
        <f t="shared" si="432"/>
        <v>232.61323105683772</v>
      </c>
      <c r="AG880" s="16">
        <f t="shared" si="419"/>
        <v>1200</v>
      </c>
      <c r="AH880" s="29">
        <f t="shared" si="433"/>
        <v>80.885117159608399</v>
      </c>
      <c r="AI880" s="29">
        <f t="shared" si="434"/>
        <v>67.386768943162295</v>
      </c>
      <c r="AJ880" s="28">
        <f t="shared" si="427"/>
        <v>0.11908225027180773</v>
      </c>
      <c r="AK880" s="25">
        <f t="shared" si="420"/>
        <v>1.1908225027180772</v>
      </c>
      <c r="AL880" s="26">
        <f t="shared" si="428"/>
        <v>9.0016866856143327</v>
      </c>
    </row>
    <row r="881" spans="2:38" x14ac:dyDescent="0.3">
      <c r="B881" s="6">
        <v>8540</v>
      </c>
      <c r="C881" s="8">
        <f t="shared" si="404"/>
        <v>85.4</v>
      </c>
      <c r="D881" s="8">
        <f t="shared" si="405"/>
        <v>28286.85148813291</v>
      </c>
      <c r="E881" s="8">
        <f t="shared" si="406"/>
        <v>33.122776918191242</v>
      </c>
      <c r="F881" s="8">
        <f t="shared" si="407"/>
        <v>44.301714128080782</v>
      </c>
      <c r="G881" s="8">
        <f t="shared" si="421"/>
        <v>2.2250485660981263</v>
      </c>
      <c r="H881" s="8">
        <f t="shared" si="408"/>
        <v>29.482191763723147</v>
      </c>
      <c r="I881" s="7">
        <v>101325</v>
      </c>
      <c r="J881" s="8">
        <f t="shared" si="409"/>
        <v>12596040</v>
      </c>
      <c r="K881" s="8">
        <f t="shared" si="410"/>
        <v>9417600</v>
      </c>
      <c r="L881" s="8">
        <f t="shared" si="411"/>
        <v>1824928.6474598942</v>
      </c>
      <c r="M881" s="17">
        <f t="shared" si="422"/>
        <v>158591797.00774464</v>
      </c>
      <c r="N881" s="18">
        <f t="shared" si="412"/>
        <v>124.31324944485566</v>
      </c>
      <c r="O881" s="18">
        <f t="shared" si="413"/>
        <v>92.944485566247224</v>
      </c>
      <c r="P881" s="18">
        <f t="shared" si="414"/>
        <v>18.010645422747537</v>
      </c>
      <c r="Q881" s="18">
        <f t="shared" si="415"/>
        <v>1565.1793437724614</v>
      </c>
      <c r="R881" s="10">
        <f t="shared" si="416"/>
        <v>0</v>
      </c>
      <c r="S881" s="8">
        <f t="shared" si="423"/>
        <v>85.399999999999423</v>
      </c>
      <c r="T881" s="8">
        <f t="shared" si="417"/>
        <v>16.183286236437098</v>
      </c>
      <c r="U881" s="8">
        <v>0</v>
      </c>
      <c r="V881" s="8">
        <f t="shared" si="418"/>
        <v>4.1092190597660254</v>
      </c>
      <c r="W881" s="8">
        <v>0</v>
      </c>
      <c r="X881" s="15">
        <f t="shared" si="429"/>
        <v>1200</v>
      </c>
      <c r="Y881" s="8">
        <f t="shared" si="430"/>
        <v>0</v>
      </c>
      <c r="Z881" s="8">
        <f t="shared" si="431"/>
        <v>1267.4657686722867</v>
      </c>
      <c r="AA881" s="29">
        <f t="shared" si="424"/>
        <v>0</v>
      </c>
      <c r="AB881" s="8"/>
      <c r="AC881" s="8"/>
      <c r="AD881" s="8">
        <f t="shared" si="425"/>
        <v>0</v>
      </c>
      <c r="AE881" s="8">
        <f t="shared" si="426"/>
        <v>1200</v>
      </c>
      <c r="AF881" s="8">
        <f t="shared" si="432"/>
        <v>232.53423132771326</v>
      </c>
      <c r="AG881" s="16">
        <f t="shared" si="419"/>
        <v>1200</v>
      </c>
      <c r="AH881" s="29">
        <f t="shared" si="433"/>
        <v>80.988634363341461</v>
      </c>
      <c r="AI881" s="29">
        <f t="shared" si="434"/>
        <v>67.465768672286757</v>
      </c>
      <c r="AJ881" s="28">
        <f t="shared" si="427"/>
        <v>0.11922185431667504</v>
      </c>
      <c r="AK881" s="25">
        <f t="shared" si="420"/>
        <v>1.1922185431667502</v>
      </c>
      <c r="AL881" s="26">
        <f t="shared" si="428"/>
        <v>9.0122262367572343</v>
      </c>
    </row>
    <row r="882" spans="2:38" x14ac:dyDescent="0.3">
      <c r="B882" s="6">
        <v>8550</v>
      </c>
      <c r="C882" s="8">
        <f t="shared" si="404"/>
        <v>85.5</v>
      </c>
      <c r="D882" s="8">
        <f t="shared" si="405"/>
        <v>28319.9742650511</v>
      </c>
      <c r="E882" s="8">
        <f t="shared" si="406"/>
        <v>33.122776918186531</v>
      </c>
      <c r="F882" s="8">
        <f t="shared" si="407"/>
        <v>44.30171412807448</v>
      </c>
      <c r="G882" s="8">
        <f t="shared" si="421"/>
        <v>2.2250485660981263</v>
      </c>
      <c r="H882" s="8">
        <f t="shared" si="408"/>
        <v>29.482191763721051</v>
      </c>
      <c r="I882" s="7">
        <v>101325</v>
      </c>
      <c r="J882" s="8">
        <f t="shared" si="409"/>
        <v>12596040</v>
      </c>
      <c r="K882" s="8">
        <f t="shared" si="410"/>
        <v>9417600</v>
      </c>
      <c r="L882" s="8">
        <f t="shared" si="411"/>
        <v>1824308.6575857254</v>
      </c>
      <c r="M882" s="17">
        <f t="shared" si="422"/>
        <v>158765636.93398321</v>
      </c>
      <c r="N882" s="18">
        <f t="shared" si="412"/>
        <v>124.31324944485566</v>
      </c>
      <c r="O882" s="18">
        <f t="shared" si="413"/>
        <v>92.944485566247224</v>
      </c>
      <c r="P882" s="18">
        <f t="shared" si="414"/>
        <v>18.004526598428082</v>
      </c>
      <c r="Q882" s="18">
        <f t="shared" si="415"/>
        <v>1566.8950104513517</v>
      </c>
      <c r="R882" s="10">
        <f t="shared" si="416"/>
        <v>0</v>
      </c>
      <c r="S882" s="8">
        <f t="shared" si="423"/>
        <v>85.499999999999417</v>
      </c>
      <c r="T882" s="8">
        <f t="shared" si="417"/>
        <v>16.183286236437098</v>
      </c>
      <c r="U882" s="8">
        <v>0</v>
      </c>
      <c r="V882" s="8">
        <f t="shared" si="418"/>
        <v>4.1078230193173528</v>
      </c>
      <c r="W882" s="8">
        <v>0</v>
      </c>
      <c r="X882" s="15">
        <f t="shared" si="429"/>
        <v>1200</v>
      </c>
      <c r="Y882" s="8">
        <f t="shared" si="430"/>
        <v>0</v>
      </c>
      <c r="Z882" s="8">
        <f t="shared" si="431"/>
        <v>1267.5447684014111</v>
      </c>
      <c r="AA882" s="29">
        <f t="shared" si="424"/>
        <v>0</v>
      </c>
      <c r="AB882" s="8"/>
      <c r="AC882" s="8"/>
      <c r="AD882" s="8">
        <f t="shared" si="425"/>
        <v>0</v>
      </c>
      <c r="AE882" s="8">
        <f t="shared" si="426"/>
        <v>1200</v>
      </c>
      <c r="AF882" s="8">
        <f t="shared" si="432"/>
        <v>232.4552315985888</v>
      </c>
      <c r="AG882" s="16">
        <f t="shared" si="419"/>
        <v>1200</v>
      </c>
      <c r="AH882" s="29">
        <f t="shared" si="433"/>
        <v>81.092151567074509</v>
      </c>
      <c r="AI882" s="29">
        <f t="shared" si="434"/>
        <v>67.544768401411218</v>
      </c>
      <c r="AJ882" s="28">
        <f t="shared" si="427"/>
        <v>0.11936145836154233</v>
      </c>
      <c r="AK882" s="25">
        <f t="shared" si="420"/>
        <v>1.1936145836154233</v>
      </c>
      <c r="AL882" s="26">
        <f t="shared" si="428"/>
        <v>9.0227657891463071</v>
      </c>
    </row>
    <row r="883" spans="2:38" x14ac:dyDescent="0.3">
      <c r="B883" s="6">
        <v>8560</v>
      </c>
      <c r="C883" s="8">
        <f t="shared" si="404"/>
        <v>85.600000000000009</v>
      </c>
      <c r="D883" s="8">
        <f t="shared" si="405"/>
        <v>28353.097041969289</v>
      </c>
      <c r="E883" s="8">
        <f t="shared" si="406"/>
        <v>33.122776918191242</v>
      </c>
      <c r="F883" s="8">
        <f t="shared" si="407"/>
        <v>44.301714128080782</v>
      </c>
      <c r="G883" s="8">
        <f t="shared" si="421"/>
        <v>2.2250485660981263</v>
      </c>
      <c r="H883" s="8">
        <f t="shared" si="408"/>
        <v>29.482191763723147</v>
      </c>
      <c r="I883" s="7">
        <v>101325</v>
      </c>
      <c r="J883" s="8">
        <f t="shared" si="409"/>
        <v>12596040</v>
      </c>
      <c r="K883" s="8">
        <f t="shared" si="410"/>
        <v>9417600</v>
      </c>
      <c r="L883" s="8">
        <f t="shared" si="411"/>
        <v>1823688.6677115564</v>
      </c>
      <c r="M883" s="17">
        <f t="shared" si="422"/>
        <v>158939476.8602218</v>
      </c>
      <c r="N883" s="18">
        <f t="shared" si="412"/>
        <v>124.31324944485566</v>
      </c>
      <c r="O883" s="18">
        <f t="shared" si="413"/>
        <v>92.944485566247224</v>
      </c>
      <c r="P883" s="18">
        <f t="shared" si="414"/>
        <v>17.998407774108625</v>
      </c>
      <c r="Q883" s="18">
        <f t="shared" si="415"/>
        <v>1568.6106771302423</v>
      </c>
      <c r="R883" s="10">
        <f t="shared" si="416"/>
        <v>0</v>
      </c>
      <c r="S883" s="8">
        <f t="shared" si="423"/>
        <v>85.599999999999412</v>
      </c>
      <c r="T883" s="8">
        <f t="shared" si="417"/>
        <v>16.183286236437098</v>
      </c>
      <c r="U883" s="8">
        <v>0</v>
      </c>
      <c r="V883" s="8">
        <f t="shared" si="418"/>
        <v>4.1064269788686794</v>
      </c>
      <c r="W883" s="8">
        <v>0</v>
      </c>
      <c r="X883" s="15">
        <f t="shared" si="429"/>
        <v>1200</v>
      </c>
      <c r="Y883" s="8">
        <f t="shared" si="430"/>
        <v>0</v>
      </c>
      <c r="Z883" s="8">
        <f t="shared" si="431"/>
        <v>1267.6237681305356</v>
      </c>
      <c r="AA883" s="29">
        <f t="shared" si="424"/>
        <v>0</v>
      </c>
      <c r="AB883" s="8"/>
      <c r="AC883" s="8"/>
      <c r="AD883" s="8">
        <f t="shared" si="425"/>
        <v>0</v>
      </c>
      <c r="AE883" s="8">
        <f t="shared" si="426"/>
        <v>1200</v>
      </c>
      <c r="AF883" s="8">
        <f t="shared" si="432"/>
        <v>232.37623186946433</v>
      </c>
      <c r="AG883" s="16">
        <f t="shared" si="419"/>
        <v>1200</v>
      </c>
      <c r="AH883" s="29">
        <f t="shared" si="433"/>
        <v>81.195668770807586</v>
      </c>
      <c r="AI883" s="29">
        <f t="shared" si="434"/>
        <v>67.62376813053568</v>
      </c>
      <c r="AJ883" s="28">
        <f t="shared" si="427"/>
        <v>0.11950106240640966</v>
      </c>
      <c r="AK883" s="25">
        <f t="shared" si="420"/>
        <v>1.1950106240640965</v>
      </c>
      <c r="AL883" s="26">
        <f t="shared" si="428"/>
        <v>9.0333053427771866</v>
      </c>
    </row>
    <row r="884" spans="2:38" x14ac:dyDescent="0.3">
      <c r="B884" s="6">
        <v>8570</v>
      </c>
      <c r="C884" s="8">
        <f t="shared" si="404"/>
        <v>85.7</v>
      </c>
      <c r="D884" s="8">
        <f t="shared" si="405"/>
        <v>28386.219818887475</v>
      </c>
      <c r="E884" s="8">
        <f t="shared" si="406"/>
        <v>33.122776918186531</v>
      </c>
      <c r="F884" s="8">
        <f t="shared" si="407"/>
        <v>44.30171412807448</v>
      </c>
      <c r="G884" s="8">
        <f t="shared" si="421"/>
        <v>2.2250485660981263</v>
      </c>
      <c r="H884" s="8">
        <f t="shared" si="408"/>
        <v>29.482191763721051</v>
      </c>
      <c r="I884" s="7">
        <v>101325</v>
      </c>
      <c r="J884" s="8">
        <f t="shared" si="409"/>
        <v>12596040</v>
      </c>
      <c r="K884" s="8">
        <f t="shared" si="410"/>
        <v>9417600</v>
      </c>
      <c r="L884" s="8">
        <f t="shared" si="411"/>
        <v>1823068.6778373877</v>
      </c>
      <c r="M884" s="17">
        <f t="shared" si="422"/>
        <v>159113316.78646037</v>
      </c>
      <c r="N884" s="18">
        <f t="shared" si="412"/>
        <v>124.31324944485566</v>
      </c>
      <c r="O884" s="18">
        <f t="shared" si="413"/>
        <v>92.944485566247224</v>
      </c>
      <c r="P884" s="18">
        <f t="shared" si="414"/>
        <v>17.99228894978917</v>
      </c>
      <c r="Q884" s="18">
        <f t="shared" si="415"/>
        <v>1570.3263438091326</v>
      </c>
      <c r="R884" s="10">
        <f t="shared" si="416"/>
        <v>0</v>
      </c>
      <c r="S884" s="8">
        <f t="shared" si="423"/>
        <v>85.699999999999406</v>
      </c>
      <c r="T884" s="8">
        <f t="shared" si="417"/>
        <v>16.183286236437098</v>
      </c>
      <c r="U884" s="8">
        <v>0</v>
      </c>
      <c r="V884" s="8">
        <f t="shared" si="418"/>
        <v>4.1050309384200068</v>
      </c>
      <c r="W884" s="8">
        <v>0</v>
      </c>
      <c r="X884" s="15">
        <f t="shared" si="429"/>
        <v>1200</v>
      </c>
      <c r="Y884" s="8">
        <f t="shared" si="430"/>
        <v>0</v>
      </c>
      <c r="Z884" s="8">
        <f t="shared" si="431"/>
        <v>1267.7027678596601</v>
      </c>
      <c r="AA884" s="29">
        <f t="shared" si="424"/>
        <v>0</v>
      </c>
      <c r="AB884" s="8"/>
      <c r="AC884" s="8"/>
      <c r="AD884" s="8">
        <f t="shared" si="425"/>
        <v>0</v>
      </c>
      <c r="AE884" s="8">
        <f t="shared" si="426"/>
        <v>1200</v>
      </c>
      <c r="AF884" s="8">
        <f t="shared" si="432"/>
        <v>232.29723214033987</v>
      </c>
      <c r="AG884" s="16">
        <f t="shared" si="419"/>
        <v>1200</v>
      </c>
      <c r="AH884" s="29">
        <f t="shared" si="433"/>
        <v>81.299185974540606</v>
      </c>
      <c r="AI884" s="29">
        <f t="shared" si="434"/>
        <v>67.702767859660128</v>
      </c>
      <c r="AJ884" s="28">
        <f t="shared" si="427"/>
        <v>0.11964066645127693</v>
      </c>
      <c r="AK884" s="25">
        <f t="shared" si="420"/>
        <v>1.1964066645127693</v>
      </c>
      <c r="AL884" s="26">
        <f t="shared" si="428"/>
        <v>9.0438448976455241</v>
      </c>
    </row>
    <row r="885" spans="2:38" x14ac:dyDescent="0.3">
      <c r="B885" s="6">
        <v>8580</v>
      </c>
      <c r="C885" s="8">
        <f t="shared" si="404"/>
        <v>85.8</v>
      </c>
      <c r="D885" s="8">
        <f t="shared" si="405"/>
        <v>28419.342595805661</v>
      </c>
      <c r="E885" s="8">
        <f t="shared" si="406"/>
        <v>33.122776918186531</v>
      </c>
      <c r="F885" s="8">
        <f t="shared" si="407"/>
        <v>44.30171412807448</v>
      </c>
      <c r="G885" s="8">
        <f t="shared" si="421"/>
        <v>2.2250485660981263</v>
      </c>
      <c r="H885" s="8">
        <f t="shared" si="408"/>
        <v>29.482191763721051</v>
      </c>
      <c r="I885" s="7">
        <v>101325</v>
      </c>
      <c r="J885" s="8">
        <f t="shared" si="409"/>
        <v>12596040</v>
      </c>
      <c r="K885" s="8">
        <f t="shared" si="410"/>
        <v>9417600</v>
      </c>
      <c r="L885" s="8">
        <f t="shared" si="411"/>
        <v>1822448.6879632189</v>
      </c>
      <c r="M885" s="17">
        <f t="shared" si="422"/>
        <v>159287156.71269894</v>
      </c>
      <c r="N885" s="18">
        <f t="shared" si="412"/>
        <v>124.31324944485566</v>
      </c>
      <c r="O885" s="18">
        <f t="shared" si="413"/>
        <v>92.944485566247224</v>
      </c>
      <c r="P885" s="18">
        <f t="shared" si="414"/>
        <v>17.986170125469716</v>
      </c>
      <c r="Q885" s="18">
        <f t="shared" si="415"/>
        <v>1572.0420104880232</v>
      </c>
      <c r="R885" s="10">
        <f t="shared" si="416"/>
        <v>0</v>
      </c>
      <c r="S885" s="8">
        <f t="shared" si="423"/>
        <v>85.7999999999994</v>
      </c>
      <c r="T885" s="8">
        <f t="shared" si="417"/>
        <v>16.183286236437098</v>
      </c>
      <c r="U885" s="8">
        <v>0</v>
      </c>
      <c r="V885" s="8">
        <f t="shared" si="418"/>
        <v>4.1036348979713333</v>
      </c>
      <c r="W885" s="8">
        <v>0</v>
      </c>
      <c r="X885" s="15">
        <f t="shared" si="429"/>
        <v>1200</v>
      </c>
      <c r="Y885" s="8">
        <f t="shared" si="430"/>
        <v>0</v>
      </c>
      <c r="Z885" s="8">
        <f t="shared" si="431"/>
        <v>1267.7817675887845</v>
      </c>
      <c r="AA885" s="29">
        <f t="shared" si="424"/>
        <v>0</v>
      </c>
      <c r="AB885" s="8"/>
      <c r="AC885" s="8"/>
      <c r="AD885" s="8">
        <f t="shared" si="425"/>
        <v>0</v>
      </c>
      <c r="AE885" s="8">
        <f t="shared" si="426"/>
        <v>1200</v>
      </c>
      <c r="AF885" s="8">
        <f t="shared" si="432"/>
        <v>232.21823241121541</v>
      </c>
      <c r="AG885" s="16">
        <f t="shared" si="419"/>
        <v>1200</v>
      </c>
      <c r="AH885" s="29">
        <f t="shared" si="433"/>
        <v>81.402703178273669</v>
      </c>
      <c r="AI885" s="29">
        <f t="shared" si="434"/>
        <v>67.781767588784589</v>
      </c>
      <c r="AJ885" s="28">
        <f t="shared" si="427"/>
        <v>0.11978027049614423</v>
      </c>
      <c r="AK885" s="25">
        <f t="shared" si="420"/>
        <v>1.1978027049614424</v>
      </c>
      <c r="AL885" s="26">
        <f t="shared" si="428"/>
        <v>9.0543844537469944</v>
      </c>
    </row>
    <row r="886" spans="2:38" x14ac:dyDescent="0.3">
      <c r="B886" s="6">
        <v>8590</v>
      </c>
      <c r="C886" s="8">
        <f t="shared" si="404"/>
        <v>85.9</v>
      </c>
      <c r="D886" s="8">
        <f t="shared" si="405"/>
        <v>28452.465372723855</v>
      </c>
      <c r="E886" s="8">
        <f t="shared" si="406"/>
        <v>33.122776918191242</v>
      </c>
      <c r="F886" s="8">
        <f t="shared" si="407"/>
        <v>44.301714128080782</v>
      </c>
      <c r="G886" s="8">
        <f t="shared" si="421"/>
        <v>2.2250485660981263</v>
      </c>
      <c r="H886" s="8">
        <f t="shared" si="408"/>
        <v>29.482191763723147</v>
      </c>
      <c r="I886" s="7">
        <v>101325</v>
      </c>
      <c r="J886" s="8">
        <f t="shared" si="409"/>
        <v>12596040</v>
      </c>
      <c r="K886" s="8">
        <f t="shared" si="410"/>
        <v>9417600</v>
      </c>
      <c r="L886" s="8">
        <f t="shared" si="411"/>
        <v>1821828.6980890501</v>
      </c>
      <c r="M886" s="17">
        <f t="shared" si="422"/>
        <v>159460996.63893753</v>
      </c>
      <c r="N886" s="18">
        <f t="shared" si="412"/>
        <v>124.31324944485566</v>
      </c>
      <c r="O886" s="18">
        <f t="shared" si="413"/>
        <v>92.944485566247224</v>
      </c>
      <c r="P886" s="18">
        <f t="shared" si="414"/>
        <v>17.980051301150262</v>
      </c>
      <c r="Q886" s="18">
        <f t="shared" si="415"/>
        <v>1573.7576771669137</v>
      </c>
      <c r="R886" s="10">
        <f t="shared" si="416"/>
        <v>0</v>
      </c>
      <c r="S886" s="8">
        <f t="shared" si="423"/>
        <v>85.899999999999395</v>
      </c>
      <c r="T886" s="8">
        <f t="shared" si="417"/>
        <v>16.183286236437098</v>
      </c>
      <c r="U886" s="8">
        <v>0</v>
      </c>
      <c r="V886" s="8">
        <f t="shared" si="418"/>
        <v>4.1022388575226607</v>
      </c>
      <c r="W886" s="8">
        <v>0</v>
      </c>
      <c r="X886" s="15">
        <f t="shared" si="429"/>
        <v>1200</v>
      </c>
      <c r="Y886" s="8">
        <f t="shared" si="430"/>
        <v>0</v>
      </c>
      <c r="Z886" s="8">
        <f t="shared" si="431"/>
        <v>1267.860767317909</v>
      </c>
      <c r="AA886" s="29">
        <f t="shared" si="424"/>
        <v>0</v>
      </c>
      <c r="AB886" s="8"/>
      <c r="AC886" s="8"/>
      <c r="AD886" s="8">
        <f t="shared" si="425"/>
        <v>0</v>
      </c>
      <c r="AE886" s="8">
        <f t="shared" si="426"/>
        <v>1200</v>
      </c>
      <c r="AF886" s="8">
        <f t="shared" si="432"/>
        <v>232.13923268209095</v>
      </c>
      <c r="AG886" s="16">
        <f t="shared" si="419"/>
        <v>1200</v>
      </c>
      <c r="AH886" s="29">
        <f t="shared" si="433"/>
        <v>81.506220382006745</v>
      </c>
      <c r="AI886" s="29">
        <f t="shared" si="434"/>
        <v>67.860767317909051</v>
      </c>
      <c r="AJ886" s="28">
        <f t="shared" si="427"/>
        <v>0.11991987454101155</v>
      </c>
      <c r="AK886" s="25">
        <f t="shared" si="420"/>
        <v>1.1991987454101154</v>
      </c>
      <c r="AL886" s="26">
        <f t="shared" si="428"/>
        <v>9.0649240110772915</v>
      </c>
    </row>
    <row r="887" spans="2:38" x14ac:dyDescent="0.3">
      <c r="B887" s="6">
        <v>8600</v>
      </c>
      <c r="C887" s="8">
        <f t="shared" si="404"/>
        <v>86</v>
      </c>
      <c r="D887" s="8">
        <f t="shared" si="405"/>
        <v>28485.588149642041</v>
      </c>
      <c r="E887" s="8">
        <f t="shared" si="406"/>
        <v>33.122776918186531</v>
      </c>
      <c r="F887" s="8">
        <f t="shared" si="407"/>
        <v>44.30171412807448</v>
      </c>
      <c r="G887" s="8">
        <f t="shared" si="421"/>
        <v>2.2250485660981263</v>
      </c>
      <c r="H887" s="8">
        <f t="shared" si="408"/>
        <v>29.482191763721051</v>
      </c>
      <c r="I887" s="7">
        <v>101325</v>
      </c>
      <c r="J887" s="8">
        <f t="shared" si="409"/>
        <v>12596040</v>
      </c>
      <c r="K887" s="8">
        <f t="shared" si="410"/>
        <v>9417600</v>
      </c>
      <c r="L887" s="8">
        <f t="shared" si="411"/>
        <v>1821208.7082148814</v>
      </c>
      <c r="M887" s="17">
        <f t="shared" si="422"/>
        <v>159634836.5651761</v>
      </c>
      <c r="N887" s="18">
        <f t="shared" si="412"/>
        <v>124.31324944485566</v>
      </c>
      <c r="O887" s="18">
        <f t="shared" si="413"/>
        <v>92.944485566247224</v>
      </c>
      <c r="P887" s="18">
        <f t="shared" si="414"/>
        <v>17.973932476830804</v>
      </c>
      <c r="Q887" s="18">
        <f t="shared" si="415"/>
        <v>1575.473343845804</v>
      </c>
      <c r="R887" s="10">
        <f t="shared" si="416"/>
        <v>0</v>
      </c>
      <c r="S887" s="8">
        <f t="shared" si="423"/>
        <v>85.999999999999389</v>
      </c>
      <c r="T887" s="8">
        <f t="shared" si="417"/>
        <v>16.183286236437098</v>
      </c>
      <c r="U887" s="8">
        <v>0</v>
      </c>
      <c r="V887" s="8">
        <f t="shared" si="418"/>
        <v>4.1008428170739872</v>
      </c>
      <c r="W887" s="8">
        <v>0</v>
      </c>
      <c r="X887" s="15">
        <f t="shared" si="429"/>
        <v>1200</v>
      </c>
      <c r="Y887" s="8">
        <f t="shared" si="430"/>
        <v>0</v>
      </c>
      <c r="Z887" s="8">
        <f t="shared" si="431"/>
        <v>1267.9397670470335</v>
      </c>
      <c r="AA887" s="29">
        <f t="shared" si="424"/>
        <v>0</v>
      </c>
      <c r="AB887" s="8"/>
      <c r="AC887" s="8"/>
      <c r="AD887" s="8">
        <f t="shared" si="425"/>
        <v>0</v>
      </c>
      <c r="AE887" s="8">
        <f t="shared" si="426"/>
        <v>1200</v>
      </c>
      <c r="AF887" s="8">
        <f t="shared" si="432"/>
        <v>232.06023295296649</v>
      </c>
      <c r="AG887" s="16">
        <f t="shared" si="419"/>
        <v>1200</v>
      </c>
      <c r="AH887" s="29">
        <f t="shared" si="433"/>
        <v>81.609737585739794</v>
      </c>
      <c r="AI887" s="29">
        <f t="shared" si="434"/>
        <v>67.939767047033513</v>
      </c>
      <c r="AJ887" s="28">
        <f t="shared" si="427"/>
        <v>0.12005947858587886</v>
      </c>
      <c r="AK887" s="25">
        <f t="shared" si="420"/>
        <v>1.2005947858587886</v>
      </c>
      <c r="AL887" s="26">
        <f t="shared" si="428"/>
        <v>9.0754635696321273</v>
      </c>
    </row>
    <row r="888" spans="2:38" x14ac:dyDescent="0.3">
      <c r="B888" s="6">
        <v>8610</v>
      </c>
      <c r="C888" s="8">
        <f t="shared" si="404"/>
        <v>86.100000000000009</v>
      </c>
      <c r="D888" s="8">
        <f t="shared" si="405"/>
        <v>28518.71092656023</v>
      </c>
      <c r="E888" s="8">
        <f t="shared" si="406"/>
        <v>33.122776918191242</v>
      </c>
      <c r="F888" s="8">
        <f t="shared" si="407"/>
        <v>44.301714128080782</v>
      </c>
      <c r="G888" s="8">
        <f t="shared" si="421"/>
        <v>2.2250485660981263</v>
      </c>
      <c r="H888" s="8">
        <f t="shared" si="408"/>
        <v>29.482191763723147</v>
      </c>
      <c r="I888" s="7">
        <v>101325</v>
      </c>
      <c r="J888" s="8">
        <f t="shared" si="409"/>
        <v>12596040</v>
      </c>
      <c r="K888" s="8">
        <f t="shared" si="410"/>
        <v>9417600</v>
      </c>
      <c r="L888" s="8">
        <f t="shared" si="411"/>
        <v>1820588.7183407126</v>
      </c>
      <c r="M888" s="17">
        <f t="shared" si="422"/>
        <v>159808676.4914147</v>
      </c>
      <c r="N888" s="18">
        <f t="shared" si="412"/>
        <v>124.31324944485566</v>
      </c>
      <c r="O888" s="18">
        <f t="shared" si="413"/>
        <v>92.944485566247224</v>
      </c>
      <c r="P888" s="18">
        <f t="shared" si="414"/>
        <v>17.967813652511349</v>
      </c>
      <c r="Q888" s="18">
        <f t="shared" si="415"/>
        <v>1577.1890105246948</v>
      </c>
      <c r="R888" s="10">
        <f t="shared" si="416"/>
        <v>0</v>
      </c>
      <c r="S888" s="8">
        <f t="shared" si="423"/>
        <v>86.099999999999383</v>
      </c>
      <c r="T888" s="8">
        <f t="shared" si="417"/>
        <v>16.183286236437098</v>
      </c>
      <c r="U888" s="8">
        <v>0</v>
      </c>
      <c r="V888" s="8">
        <f t="shared" si="418"/>
        <v>4.0994467766253138</v>
      </c>
      <c r="W888" s="8">
        <v>0</v>
      </c>
      <c r="X888" s="15">
        <f t="shared" si="429"/>
        <v>1200</v>
      </c>
      <c r="Y888" s="8">
        <f t="shared" si="430"/>
        <v>0</v>
      </c>
      <c r="Z888" s="8">
        <f t="shared" si="431"/>
        <v>1268.0187667761579</v>
      </c>
      <c r="AA888" s="29">
        <f t="shared" si="424"/>
        <v>0</v>
      </c>
      <c r="AB888" s="8"/>
      <c r="AC888" s="8"/>
      <c r="AD888" s="8">
        <f t="shared" si="425"/>
        <v>0</v>
      </c>
      <c r="AE888" s="8">
        <f t="shared" si="426"/>
        <v>1200</v>
      </c>
      <c r="AF888" s="8">
        <f t="shared" si="432"/>
        <v>231.98123322384203</v>
      </c>
      <c r="AG888" s="16">
        <f t="shared" si="419"/>
        <v>1200</v>
      </c>
      <c r="AH888" s="29">
        <f t="shared" si="433"/>
        <v>81.713254789472856</v>
      </c>
      <c r="AI888" s="29">
        <f t="shared" si="434"/>
        <v>68.01876677615796</v>
      </c>
      <c r="AJ888" s="28">
        <f t="shared" si="427"/>
        <v>0.12019908263074615</v>
      </c>
      <c r="AK888" s="25">
        <f t="shared" si="420"/>
        <v>1.2019908263074615</v>
      </c>
      <c r="AL888" s="26">
        <f t="shared" si="428"/>
        <v>9.0860031294072368</v>
      </c>
    </row>
    <row r="889" spans="2:38" x14ac:dyDescent="0.3">
      <c r="B889" s="6">
        <v>8620</v>
      </c>
      <c r="C889" s="8">
        <f t="shared" si="404"/>
        <v>86.2</v>
      </c>
      <c r="D889" s="8">
        <f t="shared" si="405"/>
        <v>28551.83370347842</v>
      </c>
      <c r="E889" s="8">
        <f t="shared" si="406"/>
        <v>33.122776918186531</v>
      </c>
      <c r="F889" s="8">
        <f t="shared" si="407"/>
        <v>44.30171412807448</v>
      </c>
      <c r="G889" s="8">
        <f t="shared" si="421"/>
        <v>2.2250485660981263</v>
      </c>
      <c r="H889" s="8">
        <f t="shared" si="408"/>
        <v>29.482191763721051</v>
      </c>
      <c r="I889" s="7">
        <v>101325</v>
      </c>
      <c r="J889" s="8">
        <f t="shared" si="409"/>
        <v>12596040</v>
      </c>
      <c r="K889" s="8">
        <f t="shared" si="410"/>
        <v>9417600</v>
      </c>
      <c r="L889" s="8">
        <f t="shared" si="411"/>
        <v>1819968.7284665438</v>
      </c>
      <c r="M889" s="17">
        <f t="shared" si="422"/>
        <v>159982516.41765326</v>
      </c>
      <c r="N889" s="18">
        <f t="shared" si="412"/>
        <v>124.31324944485566</v>
      </c>
      <c r="O889" s="18">
        <f t="shared" si="413"/>
        <v>92.944485566247224</v>
      </c>
      <c r="P889" s="18">
        <f t="shared" si="414"/>
        <v>17.961694828191895</v>
      </c>
      <c r="Q889" s="18">
        <f t="shared" si="415"/>
        <v>1578.9046772035852</v>
      </c>
      <c r="R889" s="10">
        <f t="shared" si="416"/>
        <v>0</v>
      </c>
      <c r="S889" s="8">
        <f t="shared" si="423"/>
        <v>86.199999999999378</v>
      </c>
      <c r="T889" s="8">
        <f t="shared" si="417"/>
        <v>16.183286236437098</v>
      </c>
      <c r="U889" s="8">
        <v>0</v>
      </c>
      <c r="V889" s="8">
        <f t="shared" si="418"/>
        <v>4.0980507361766412</v>
      </c>
      <c r="W889" s="8">
        <v>0</v>
      </c>
      <c r="X889" s="15">
        <f t="shared" si="429"/>
        <v>1200</v>
      </c>
      <c r="Y889" s="8">
        <f t="shared" si="430"/>
        <v>0</v>
      </c>
      <c r="Z889" s="8">
        <f t="shared" si="431"/>
        <v>1268.0977665052824</v>
      </c>
      <c r="AA889" s="29">
        <f t="shared" si="424"/>
        <v>0</v>
      </c>
      <c r="AB889" s="8"/>
      <c r="AC889" s="8"/>
      <c r="AD889" s="8">
        <f t="shared" si="425"/>
        <v>0</v>
      </c>
      <c r="AE889" s="8">
        <f t="shared" si="426"/>
        <v>1200</v>
      </c>
      <c r="AF889" s="8">
        <f t="shared" si="432"/>
        <v>231.90223349471756</v>
      </c>
      <c r="AG889" s="16">
        <f t="shared" si="419"/>
        <v>1200</v>
      </c>
      <c r="AH889" s="29">
        <f t="shared" si="433"/>
        <v>81.816771993205904</v>
      </c>
      <c r="AI889" s="29">
        <f t="shared" si="434"/>
        <v>68.097766505282422</v>
      </c>
      <c r="AJ889" s="28">
        <f t="shared" si="427"/>
        <v>0.12033868667561345</v>
      </c>
      <c r="AK889" s="25">
        <f t="shared" si="420"/>
        <v>1.2033868667561345</v>
      </c>
      <c r="AL889" s="26">
        <f t="shared" si="428"/>
        <v>9.0965426903983744</v>
      </c>
    </row>
    <row r="890" spans="2:38" x14ac:dyDescent="0.3">
      <c r="B890" s="6">
        <v>8630</v>
      </c>
      <c r="C890" s="8">
        <f t="shared" ref="C890:C953" si="435">$C$16*B890</f>
        <v>86.3</v>
      </c>
      <c r="D890" s="8">
        <f t="shared" ref="D890:D953" si="436">C890/PI()/($C$12/2)^2</f>
        <v>28584.956480396606</v>
      </c>
      <c r="E890" s="8">
        <f t="shared" ref="E890:E953" si="437">IF(H889*(B890-B889)&gt;E889/2,4*(C890-C889)/PI()/$C$12^2,H889*(B890-B889)+4*(C890-C889)/PI()/$C$12^2)</f>
        <v>33.122776918186531</v>
      </c>
      <c r="F890" s="8">
        <f t="shared" ref="F890:F953" si="438">E890*$C$10/$C$9</f>
        <v>44.30171412807448</v>
      </c>
      <c r="G890" s="8">
        <f t="shared" si="421"/>
        <v>2.2250485660981263</v>
      </c>
      <c r="H890" s="8">
        <f t="shared" ref="H890:H953" si="439">SQRT(2*$C$11*F890)</f>
        <v>29.482191763721051</v>
      </c>
      <c r="I890" s="7">
        <v>101325</v>
      </c>
      <c r="J890" s="8">
        <f t="shared" ref="J890:J953" si="440">$C$9*$C$11*AD890+$C$10*$C$11*AG890</f>
        <v>12596040</v>
      </c>
      <c r="K890" s="8">
        <f t="shared" ref="K890:K953" si="441">$C$9*$C$11*AE890</f>
        <v>9417600</v>
      </c>
      <c r="L890" s="8">
        <f t="shared" ref="L890:L953" si="442">$C$9*$C$11*($C$6-Z890)</f>
        <v>1819348.7385923751</v>
      </c>
      <c r="M890" s="17">
        <f t="shared" si="422"/>
        <v>160156356.34389183</v>
      </c>
      <c r="N890" s="18">
        <f t="shared" ref="N890:N953" si="443">J890/101325</f>
        <v>124.31324944485566</v>
      </c>
      <c r="O890" s="18">
        <f t="shared" ref="O890:O953" si="444">K890/101325</f>
        <v>92.944485566247224</v>
      </c>
      <c r="P890" s="18">
        <f t="shared" ref="P890:P953" si="445">L890/101325</f>
        <v>17.955576003872441</v>
      </c>
      <c r="Q890" s="18">
        <f t="shared" ref="Q890:Q953" si="446">M890/101325</f>
        <v>1580.6203438824755</v>
      </c>
      <c r="R890" s="10">
        <f t="shared" ref="R890:R953" si="447">AD890*PI()*$C$12^2/4</f>
        <v>0</v>
      </c>
      <c r="S890" s="8">
        <f t="shared" si="423"/>
        <v>86.299999999999372</v>
      </c>
      <c r="T890" s="8">
        <f t="shared" ref="T890:T953" si="448">AE890*PI()*($C$14^2-$C$13^2)/4</f>
        <v>16.183286236437098</v>
      </c>
      <c r="U890" s="8">
        <v>0</v>
      </c>
      <c r="V890" s="8">
        <f t="shared" ref="V890:V953" si="449">AF890*PI()*$C$14^2/4</f>
        <v>4.0966546957279677</v>
      </c>
      <c r="W890" s="8">
        <v>0</v>
      </c>
      <c r="X890" s="15">
        <f t="shared" si="429"/>
        <v>1200</v>
      </c>
      <c r="Y890" s="8">
        <f t="shared" si="430"/>
        <v>0</v>
      </c>
      <c r="Z890" s="8">
        <f t="shared" si="431"/>
        <v>1268.1767662344068</v>
      </c>
      <c r="AA890" s="29">
        <f t="shared" si="424"/>
        <v>0</v>
      </c>
      <c r="AB890" s="8"/>
      <c r="AC890" s="8"/>
      <c r="AD890" s="8">
        <f t="shared" si="425"/>
        <v>0</v>
      </c>
      <c r="AE890" s="8">
        <f t="shared" si="426"/>
        <v>1200</v>
      </c>
      <c r="AF890" s="8">
        <f t="shared" si="432"/>
        <v>231.8232337655931</v>
      </c>
      <c r="AG890" s="16">
        <f t="shared" si="419"/>
        <v>1200</v>
      </c>
      <c r="AH890" s="29">
        <f t="shared" si="433"/>
        <v>81.920289196938967</v>
      </c>
      <c r="AI890" s="29">
        <f t="shared" si="434"/>
        <v>68.176766234406884</v>
      </c>
      <c r="AJ890" s="28">
        <f t="shared" si="427"/>
        <v>0.12047829072048076</v>
      </c>
      <c r="AK890" s="25">
        <f t="shared" si="420"/>
        <v>1.2047829072048075</v>
      </c>
      <c r="AL890" s="26">
        <f t="shared" si="428"/>
        <v>9.1070822526013124</v>
      </c>
    </row>
    <row r="891" spans="2:38" x14ac:dyDescent="0.3">
      <c r="B891" s="6">
        <v>8640</v>
      </c>
      <c r="C891" s="8">
        <f t="shared" si="435"/>
        <v>86.4</v>
      </c>
      <c r="D891" s="8">
        <f t="shared" si="436"/>
        <v>28618.079257314796</v>
      </c>
      <c r="E891" s="8">
        <f t="shared" si="437"/>
        <v>33.122776918191242</v>
      </c>
      <c r="F891" s="8">
        <f t="shared" si="438"/>
        <v>44.301714128080782</v>
      </c>
      <c r="G891" s="8">
        <f t="shared" si="421"/>
        <v>2.2250485660981263</v>
      </c>
      <c r="H891" s="8">
        <f t="shared" si="439"/>
        <v>29.482191763723147</v>
      </c>
      <c r="I891" s="7">
        <v>101325</v>
      </c>
      <c r="J891" s="8">
        <f t="shared" si="440"/>
        <v>12596040</v>
      </c>
      <c r="K891" s="8">
        <f t="shared" si="441"/>
        <v>9417600</v>
      </c>
      <c r="L891" s="8">
        <f t="shared" si="442"/>
        <v>1818728.7487182063</v>
      </c>
      <c r="M891" s="17">
        <f t="shared" si="422"/>
        <v>160330196.27013043</v>
      </c>
      <c r="N891" s="18">
        <f t="shared" si="443"/>
        <v>124.31324944485566</v>
      </c>
      <c r="O891" s="18">
        <f t="shared" si="444"/>
        <v>92.944485566247224</v>
      </c>
      <c r="P891" s="18">
        <f t="shared" si="445"/>
        <v>17.949457179552986</v>
      </c>
      <c r="Q891" s="18">
        <f t="shared" si="446"/>
        <v>1582.3360105613663</v>
      </c>
      <c r="R891" s="10">
        <f t="shared" si="447"/>
        <v>0</v>
      </c>
      <c r="S891" s="8">
        <f t="shared" si="423"/>
        <v>86.399999999999366</v>
      </c>
      <c r="T891" s="8">
        <f t="shared" si="448"/>
        <v>16.183286236437098</v>
      </c>
      <c r="U891" s="8">
        <v>0</v>
      </c>
      <c r="V891" s="8">
        <f t="shared" si="449"/>
        <v>4.0952586552792942</v>
      </c>
      <c r="W891" s="8">
        <v>0</v>
      </c>
      <c r="X891" s="15">
        <f t="shared" si="429"/>
        <v>1200</v>
      </c>
      <c r="Y891" s="8">
        <f t="shared" si="430"/>
        <v>0</v>
      </c>
      <c r="Z891" s="8">
        <f t="shared" si="431"/>
        <v>1268.2557659635313</v>
      </c>
      <c r="AA891" s="29">
        <f t="shared" si="424"/>
        <v>0</v>
      </c>
      <c r="AB891" s="8"/>
      <c r="AC891" s="8"/>
      <c r="AD891" s="8">
        <f t="shared" si="425"/>
        <v>0</v>
      </c>
      <c r="AE891" s="8">
        <f t="shared" si="426"/>
        <v>1200</v>
      </c>
      <c r="AF891" s="8">
        <f t="shared" si="432"/>
        <v>231.74423403646864</v>
      </c>
      <c r="AG891" s="16">
        <f t="shared" si="419"/>
        <v>1200</v>
      </c>
      <c r="AH891" s="29">
        <f t="shared" si="433"/>
        <v>82.023806400672001</v>
      </c>
      <c r="AI891" s="29">
        <f t="shared" si="434"/>
        <v>68.255765963531346</v>
      </c>
      <c r="AJ891" s="28">
        <f t="shared" si="427"/>
        <v>0.12061789476534805</v>
      </c>
      <c r="AK891" s="25">
        <f t="shared" si="420"/>
        <v>1.2061789476534805</v>
      </c>
      <c r="AL891" s="26">
        <f t="shared" si="428"/>
        <v>9.1176218160118445</v>
      </c>
    </row>
    <row r="892" spans="2:38" x14ac:dyDescent="0.3">
      <c r="B892" s="6">
        <v>8650</v>
      </c>
      <c r="C892" s="8">
        <f t="shared" si="435"/>
        <v>86.5</v>
      </c>
      <c r="D892" s="8">
        <f t="shared" si="436"/>
        <v>28651.202034232982</v>
      </c>
      <c r="E892" s="8">
        <f t="shared" si="437"/>
        <v>33.122776918186531</v>
      </c>
      <c r="F892" s="8">
        <f t="shared" si="438"/>
        <v>44.30171412807448</v>
      </c>
      <c r="G892" s="8">
        <f t="shared" si="421"/>
        <v>2.2250485660981263</v>
      </c>
      <c r="H892" s="8">
        <f t="shared" si="439"/>
        <v>29.482191763721051</v>
      </c>
      <c r="I892" s="7">
        <v>101325</v>
      </c>
      <c r="J892" s="8">
        <f t="shared" si="440"/>
        <v>12596040</v>
      </c>
      <c r="K892" s="8">
        <f t="shared" si="441"/>
        <v>9417600</v>
      </c>
      <c r="L892" s="8">
        <f t="shared" si="442"/>
        <v>1818108.7588440375</v>
      </c>
      <c r="M892" s="17">
        <f t="shared" si="422"/>
        <v>160504036.19636899</v>
      </c>
      <c r="N892" s="18">
        <f t="shared" si="443"/>
        <v>124.31324944485566</v>
      </c>
      <c r="O892" s="18">
        <f t="shared" si="444"/>
        <v>92.944485566247224</v>
      </c>
      <c r="P892" s="18">
        <f t="shared" si="445"/>
        <v>17.943338355233532</v>
      </c>
      <c r="Q892" s="18">
        <f t="shared" si="446"/>
        <v>1584.0516772402566</v>
      </c>
      <c r="R892" s="10">
        <f t="shared" si="447"/>
        <v>0</v>
      </c>
      <c r="S892" s="8">
        <f t="shared" si="423"/>
        <v>86.499999999999361</v>
      </c>
      <c r="T892" s="8">
        <f t="shared" si="448"/>
        <v>16.183286236437098</v>
      </c>
      <c r="U892" s="8">
        <v>0</v>
      </c>
      <c r="V892" s="8">
        <f t="shared" si="449"/>
        <v>4.0938626148306216</v>
      </c>
      <c r="W892" s="8">
        <v>0</v>
      </c>
      <c r="X892" s="15">
        <f t="shared" si="429"/>
        <v>1200</v>
      </c>
      <c r="Y892" s="8">
        <f t="shared" si="430"/>
        <v>0</v>
      </c>
      <c r="Z892" s="8">
        <f t="shared" si="431"/>
        <v>1268.3347656926558</v>
      </c>
      <c r="AA892" s="29">
        <f t="shared" si="424"/>
        <v>0</v>
      </c>
      <c r="AB892" s="8"/>
      <c r="AC892" s="8"/>
      <c r="AD892" s="8">
        <f t="shared" si="425"/>
        <v>0</v>
      </c>
      <c r="AE892" s="8">
        <f t="shared" si="426"/>
        <v>1200</v>
      </c>
      <c r="AF892" s="8">
        <f t="shared" si="432"/>
        <v>231.66523430734418</v>
      </c>
      <c r="AG892" s="16">
        <f t="shared" si="419"/>
        <v>1200</v>
      </c>
      <c r="AH892" s="29">
        <f t="shared" si="433"/>
        <v>82.127323604405078</v>
      </c>
      <c r="AI892" s="29">
        <f t="shared" si="434"/>
        <v>68.334765692655807</v>
      </c>
      <c r="AJ892" s="28">
        <f t="shared" si="427"/>
        <v>0.12075749881021536</v>
      </c>
      <c r="AK892" s="25">
        <f t="shared" si="420"/>
        <v>1.2075749881021536</v>
      </c>
      <c r="AL892" s="26">
        <f t="shared" si="428"/>
        <v>9.128161380625782</v>
      </c>
    </row>
    <row r="893" spans="2:38" x14ac:dyDescent="0.3">
      <c r="B893" s="6">
        <v>8660</v>
      </c>
      <c r="C893" s="8">
        <f t="shared" si="435"/>
        <v>86.600000000000009</v>
      </c>
      <c r="D893" s="8">
        <f t="shared" si="436"/>
        <v>28684.324811151175</v>
      </c>
      <c r="E893" s="8">
        <f t="shared" si="437"/>
        <v>33.122776918191242</v>
      </c>
      <c r="F893" s="8">
        <f t="shared" si="438"/>
        <v>44.301714128080782</v>
      </c>
      <c r="G893" s="8">
        <f t="shared" si="421"/>
        <v>2.2250485660981263</v>
      </c>
      <c r="H893" s="8">
        <f t="shared" si="439"/>
        <v>29.482191763723147</v>
      </c>
      <c r="I893" s="7">
        <v>101325</v>
      </c>
      <c r="J893" s="8">
        <f t="shared" si="440"/>
        <v>12596040</v>
      </c>
      <c r="K893" s="8">
        <f t="shared" si="441"/>
        <v>9417600</v>
      </c>
      <c r="L893" s="8">
        <f t="shared" si="442"/>
        <v>1817488.7689698688</v>
      </c>
      <c r="M893" s="17">
        <f t="shared" si="422"/>
        <v>160677876.12260759</v>
      </c>
      <c r="N893" s="18">
        <f t="shared" si="443"/>
        <v>124.31324944485566</v>
      </c>
      <c r="O893" s="18">
        <f t="shared" si="444"/>
        <v>92.944485566247224</v>
      </c>
      <c r="P893" s="18">
        <f t="shared" si="445"/>
        <v>17.937219530914078</v>
      </c>
      <c r="Q893" s="18">
        <f t="shared" si="446"/>
        <v>1585.7673439191472</v>
      </c>
      <c r="R893" s="10">
        <f t="shared" si="447"/>
        <v>0</v>
      </c>
      <c r="S893" s="8">
        <f t="shared" si="423"/>
        <v>86.599999999999355</v>
      </c>
      <c r="T893" s="8">
        <f t="shared" si="448"/>
        <v>16.183286236437098</v>
      </c>
      <c r="U893" s="8">
        <v>0</v>
      </c>
      <c r="V893" s="8">
        <f t="shared" si="449"/>
        <v>4.0924665743819482</v>
      </c>
      <c r="W893" s="8">
        <v>0</v>
      </c>
      <c r="X893" s="15">
        <f t="shared" si="429"/>
        <v>1200</v>
      </c>
      <c r="Y893" s="8">
        <f t="shared" si="430"/>
        <v>0</v>
      </c>
      <c r="Z893" s="8">
        <f t="shared" si="431"/>
        <v>1268.4137654217802</v>
      </c>
      <c r="AA893" s="29">
        <f t="shared" si="424"/>
        <v>0</v>
      </c>
      <c r="AB893" s="8"/>
      <c r="AC893" s="8"/>
      <c r="AD893" s="8">
        <f t="shared" si="425"/>
        <v>0</v>
      </c>
      <c r="AE893" s="8">
        <f t="shared" si="426"/>
        <v>1200</v>
      </c>
      <c r="AF893" s="8">
        <f t="shared" si="432"/>
        <v>231.58623457821972</v>
      </c>
      <c r="AG893" s="16">
        <f t="shared" si="419"/>
        <v>1200</v>
      </c>
      <c r="AH893" s="29">
        <f t="shared" si="433"/>
        <v>82.230840808138169</v>
      </c>
      <c r="AI893" s="29">
        <f t="shared" si="434"/>
        <v>68.413765421780283</v>
      </c>
      <c r="AJ893" s="28">
        <f t="shared" si="427"/>
        <v>0.12089710285508271</v>
      </c>
      <c r="AK893" s="25">
        <f t="shared" si="420"/>
        <v>1.2089710285508271</v>
      </c>
      <c r="AL893" s="26">
        <f t="shared" si="428"/>
        <v>9.1387009464389557</v>
      </c>
    </row>
    <row r="894" spans="2:38" x14ac:dyDescent="0.3">
      <c r="B894" s="6">
        <v>8670</v>
      </c>
      <c r="C894" s="8">
        <f t="shared" si="435"/>
        <v>86.7</v>
      </c>
      <c r="D894" s="8">
        <f t="shared" si="436"/>
        <v>28717.447588069361</v>
      </c>
      <c r="E894" s="8">
        <f t="shared" si="437"/>
        <v>33.122776918186531</v>
      </c>
      <c r="F894" s="8">
        <f t="shared" si="438"/>
        <v>44.30171412807448</v>
      </c>
      <c r="G894" s="8">
        <f t="shared" si="421"/>
        <v>2.2250485660981263</v>
      </c>
      <c r="H894" s="8">
        <f t="shared" si="439"/>
        <v>29.482191763721051</v>
      </c>
      <c r="I894" s="7">
        <v>101325</v>
      </c>
      <c r="J894" s="8">
        <f t="shared" si="440"/>
        <v>12596040</v>
      </c>
      <c r="K894" s="8">
        <f t="shared" si="441"/>
        <v>9417600</v>
      </c>
      <c r="L894" s="8">
        <f t="shared" si="442"/>
        <v>1816868.7790957</v>
      </c>
      <c r="M894" s="17">
        <f t="shared" si="422"/>
        <v>160851716.04884616</v>
      </c>
      <c r="N894" s="18">
        <f t="shared" si="443"/>
        <v>124.31324944485566</v>
      </c>
      <c r="O894" s="18">
        <f t="shared" si="444"/>
        <v>92.944485566247224</v>
      </c>
      <c r="P894" s="18">
        <f t="shared" si="445"/>
        <v>17.93110070659462</v>
      </c>
      <c r="Q894" s="18">
        <f t="shared" si="446"/>
        <v>1587.4830105980375</v>
      </c>
      <c r="R894" s="10">
        <f t="shared" si="447"/>
        <v>0</v>
      </c>
      <c r="S894" s="8">
        <f t="shared" si="423"/>
        <v>86.699999999999349</v>
      </c>
      <c r="T894" s="8">
        <f t="shared" si="448"/>
        <v>16.183286236437098</v>
      </c>
      <c r="U894" s="8">
        <v>0</v>
      </c>
      <c r="V894" s="8">
        <f t="shared" si="449"/>
        <v>4.0910705339332756</v>
      </c>
      <c r="W894" s="8">
        <v>0</v>
      </c>
      <c r="X894" s="15">
        <f t="shared" si="429"/>
        <v>1200</v>
      </c>
      <c r="Y894" s="8">
        <f t="shared" si="430"/>
        <v>0</v>
      </c>
      <c r="Z894" s="8">
        <f t="shared" si="431"/>
        <v>1268.4927651509047</v>
      </c>
      <c r="AA894" s="29">
        <f t="shared" si="424"/>
        <v>0</v>
      </c>
      <c r="AB894" s="8"/>
      <c r="AC894" s="8"/>
      <c r="AD894" s="8">
        <f t="shared" si="425"/>
        <v>0</v>
      </c>
      <c r="AE894" s="8">
        <f t="shared" si="426"/>
        <v>1200</v>
      </c>
      <c r="AF894" s="8">
        <f t="shared" si="432"/>
        <v>231.50723484909525</v>
      </c>
      <c r="AG894" s="16">
        <f t="shared" si="419"/>
        <v>1200</v>
      </c>
      <c r="AH894" s="29">
        <f t="shared" si="433"/>
        <v>82.334358011871217</v>
      </c>
      <c r="AI894" s="29">
        <f t="shared" si="434"/>
        <v>68.492765150904731</v>
      </c>
      <c r="AJ894" s="28">
        <f t="shared" si="427"/>
        <v>0.12103670689994998</v>
      </c>
      <c r="AK894" s="25">
        <f t="shared" si="420"/>
        <v>1.2103670689994999</v>
      </c>
      <c r="AL894" s="26">
        <f t="shared" si="428"/>
        <v>9.1492405134472179</v>
      </c>
    </row>
    <row r="895" spans="2:38" x14ac:dyDescent="0.3">
      <c r="B895" s="6">
        <v>8680</v>
      </c>
      <c r="C895" s="8">
        <f t="shared" si="435"/>
        <v>86.8</v>
      </c>
      <c r="D895" s="8">
        <f t="shared" si="436"/>
        <v>28750.570364987547</v>
      </c>
      <c r="E895" s="8">
        <f t="shared" si="437"/>
        <v>33.122776918186531</v>
      </c>
      <c r="F895" s="8">
        <f t="shared" si="438"/>
        <v>44.30171412807448</v>
      </c>
      <c r="G895" s="8">
        <f t="shared" si="421"/>
        <v>2.2250485660981263</v>
      </c>
      <c r="H895" s="8">
        <f t="shared" si="439"/>
        <v>29.482191763721051</v>
      </c>
      <c r="I895" s="7">
        <v>101325</v>
      </c>
      <c r="J895" s="8">
        <f t="shared" si="440"/>
        <v>12596040</v>
      </c>
      <c r="K895" s="8">
        <f t="shared" si="441"/>
        <v>9417600</v>
      </c>
      <c r="L895" s="8">
        <f t="shared" si="442"/>
        <v>1816248.7892215312</v>
      </c>
      <c r="M895" s="17">
        <f t="shared" si="422"/>
        <v>161025555.97508472</v>
      </c>
      <c r="N895" s="18">
        <f t="shared" si="443"/>
        <v>124.31324944485566</v>
      </c>
      <c r="O895" s="18">
        <f t="shared" si="444"/>
        <v>92.944485566247224</v>
      </c>
      <c r="P895" s="18">
        <f t="shared" si="445"/>
        <v>17.924981882275166</v>
      </c>
      <c r="Q895" s="18">
        <f t="shared" si="446"/>
        <v>1589.198677276928</v>
      </c>
      <c r="R895" s="10">
        <f t="shared" si="447"/>
        <v>0</v>
      </c>
      <c r="S895" s="8">
        <f t="shared" si="423"/>
        <v>86.799999999999343</v>
      </c>
      <c r="T895" s="8">
        <f t="shared" si="448"/>
        <v>16.183286236437098</v>
      </c>
      <c r="U895" s="8">
        <v>0</v>
      </c>
      <c r="V895" s="8">
        <f t="shared" si="449"/>
        <v>4.0896744934846039</v>
      </c>
      <c r="W895" s="8">
        <v>0</v>
      </c>
      <c r="X895" s="15">
        <f t="shared" si="429"/>
        <v>1200</v>
      </c>
      <c r="Y895" s="8">
        <f t="shared" si="430"/>
        <v>0</v>
      </c>
      <c r="Z895" s="8">
        <f t="shared" si="431"/>
        <v>1268.5717648800291</v>
      </c>
      <c r="AA895" s="29">
        <f t="shared" si="424"/>
        <v>0</v>
      </c>
      <c r="AB895" s="8"/>
      <c r="AC895" s="8"/>
      <c r="AD895" s="8">
        <f t="shared" si="425"/>
        <v>0</v>
      </c>
      <c r="AE895" s="8">
        <f t="shared" si="426"/>
        <v>1200</v>
      </c>
      <c r="AF895" s="8">
        <f t="shared" si="432"/>
        <v>231.42823511997085</v>
      </c>
      <c r="AG895" s="16">
        <f t="shared" si="419"/>
        <v>1200</v>
      </c>
      <c r="AH895" s="29">
        <f t="shared" si="433"/>
        <v>82.437875215604237</v>
      </c>
      <c r="AI895" s="29">
        <f t="shared" si="434"/>
        <v>68.571764880029164</v>
      </c>
      <c r="AJ895" s="28">
        <f t="shared" si="427"/>
        <v>0.12117631094481725</v>
      </c>
      <c r="AK895" s="25">
        <f t="shared" si="420"/>
        <v>1.2117631094481724</v>
      </c>
      <c r="AL895" s="26">
        <f t="shared" si="428"/>
        <v>9.1597800816464368</v>
      </c>
    </row>
    <row r="896" spans="2:38" x14ac:dyDescent="0.3">
      <c r="B896" s="6">
        <v>8690</v>
      </c>
      <c r="C896" s="8">
        <f t="shared" si="435"/>
        <v>86.9</v>
      </c>
      <c r="D896" s="8">
        <f t="shared" si="436"/>
        <v>28783.693141905736</v>
      </c>
      <c r="E896" s="8">
        <f t="shared" si="437"/>
        <v>33.122776918191242</v>
      </c>
      <c r="F896" s="8">
        <f t="shared" si="438"/>
        <v>44.301714128080782</v>
      </c>
      <c r="G896" s="8">
        <f t="shared" si="421"/>
        <v>2.2250485660981263</v>
      </c>
      <c r="H896" s="8">
        <f t="shared" si="439"/>
        <v>29.482191763723147</v>
      </c>
      <c r="I896" s="7">
        <v>101325</v>
      </c>
      <c r="J896" s="8">
        <f t="shared" si="440"/>
        <v>12596040</v>
      </c>
      <c r="K896" s="8">
        <f t="shared" si="441"/>
        <v>9417600</v>
      </c>
      <c r="L896" s="8">
        <f t="shared" si="442"/>
        <v>1815628.7993473625</v>
      </c>
      <c r="M896" s="17">
        <f t="shared" si="422"/>
        <v>161199395.90132332</v>
      </c>
      <c r="N896" s="18">
        <f t="shared" si="443"/>
        <v>124.31324944485566</v>
      </c>
      <c r="O896" s="18">
        <f t="shared" si="444"/>
        <v>92.944485566247224</v>
      </c>
      <c r="P896" s="18">
        <f t="shared" si="445"/>
        <v>17.918863057955711</v>
      </c>
      <c r="Q896" s="18">
        <f t="shared" si="446"/>
        <v>1590.9143439558186</v>
      </c>
      <c r="R896" s="10">
        <f t="shared" si="447"/>
        <v>0</v>
      </c>
      <c r="S896" s="8">
        <f t="shared" si="423"/>
        <v>86.899999999999338</v>
      </c>
      <c r="T896" s="8">
        <f t="shared" si="448"/>
        <v>16.183286236437098</v>
      </c>
      <c r="U896" s="8">
        <v>0</v>
      </c>
      <c r="V896" s="8">
        <f t="shared" si="449"/>
        <v>4.0882784530359304</v>
      </c>
      <c r="W896" s="8">
        <v>0</v>
      </c>
      <c r="X896" s="15">
        <f t="shared" si="429"/>
        <v>1200</v>
      </c>
      <c r="Y896" s="8">
        <f t="shared" si="430"/>
        <v>0</v>
      </c>
      <c r="Z896" s="8">
        <f t="shared" si="431"/>
        <v>1268.6507646091536</v>
      </c>
      <c r="AA896" s="29">
        <f t="shared" si="424"/>
        <v>0</v>
      </c>
      <c r="AB896" s="8"/>
      <c r="AC896" s="8"/>
      <c r="AD896" s="8">
        <f t="shared" si="425"/>
        <v>0</v>
      </c>
      <c r="AE896" s="8">
        <f t="shared" si="426"/>
        <v>1200</v>
      </c>
      <c r="AF896" s="8">
        <f t="shared" si="432"/>
        <v>231.34923539084636</v>
      </c>
      <c r="AG896" s="16">
        <f t="shared" si="419"/>
        <v>1200</v>
      </c>
      <c r="AH896" s="29">
        <f t="shared" si="433"/>
        <v>82.541392419337313</v>
      </c>
      <c r="AI896" s="29">
        <f t="shared" si="434"/>
        <v>68.65076460915364</v>
      </c>
      <c r="AJ896" s="28">
        <f t="shared" si="427"/>
        <v>0.12131591498968458</v>
      </c>
      <c r="AK896" s="25">
        <f t="shared" si="420"/>
        <v>1.2131591498968457</v>
      </c>
      <c r="AL896" s="26">
        <f t="shared" si="428"/>
        <v>9.1703196510325036</v>
      </c>
    </row>
    <row r="897" spans="2:38" x14ac:dyDescent="0.3">
      <c r="B897" s="6">
        <v>8700</v>
      </c>
      <c r="C897" s="8">
        <f t="shared" si="435"/>
        <v>87</v>
      </c>
      <c r="D897" s="8">
        <f t="shared" si="436"/>
        <v>28816.815918823926</v>
      </c>
      <c r="E897" s="8">
        <f t="shared" si="437"/>
        <v>33.122776918186531</v>
      </c>
      <c r="F897" s="8">
        <f t="shared" si="438"/>
        <v>44.30171412807448</v>
      </c>
      <c r="G897" s="8">
        <f t="shared" si="421"/>
        <v>2.2250485660981263</v>
      </c>
      <c r="H897" s="8">
        <f t="shared" si="439"/>
        <v>29.482191763721051</v>
      </c>
      <c r="I897" s="7">
        <v>101325</v>
      </c>
      <c r="J897" s="8">
        <f t="shared" si="440"/>
        <v>12596040</v>
      </c>
      <c r="K897" s="8">
        <f t="shared" si="441"/>
        <v>9417600</v>
      </c>
      <c r="L897" s="8">
        <f t="shared" si="442"/>
        <v>1815008.8094731937</v>
      </c>
      <c r="M897" s="17">
        <f t="shared" si="422"/>
        <v>161373235.82756189</v>
      </c>
      <c r="N897" s="18">
        <f t="shared" si="443"/>
        <v>124.31324944485566</v>
      </c>
      <c r="O897" s="18">
        <f t="shared" si="444"/>
        <v>92.944485566247224</v>
      </c>
      <c r="P897" s="18">
        <f t="shared" si="445"/>
        <v>17.912744233636257</v>
      </c>
      <c r="Q897" s="18">
        <f t="shared" si="446"/>
        <v>1592.6300106347089</v>
      </c>
      <c r="R897" s="10">
        <f t="shared" si="447"/>
        <v>0</v>
      </c>
      <c r="S897" s="8">
        <f t="shared" si="423"/>
        <v>86.999999999999332</v>
      </c>
      <c r="T897" s="8">
        <f t="shared" si="448"/>
        <v>16.183286236437098</v>
      </c>
      <c r="U897" s="8">
        <v>0</v>
      </c>
      <c r="V897" s="8">
        <f t="shared" si="449"/>
        <v>4.0868824125872578</v>
      </c>
      <c r="W897" s="8">
        <v>0</v>
      </c>
      <c r="X897" s="15">
        <f t="shared" si="429"/>
        <v>1200</v>
      </c>
      <c r="Y897" s="8">
        <f t="shared" si="430"/>
        <v>0</v>
      </c>
      <c r="Z897" s="8">
        <f t="shared" si="431"/>
        <v>1268.7297643382781</v>
      </c>
      <c r="AA897" s="29">
        <f t="shared" si="424"/>
        <v>0</v>
      </c>
      <c r="AB897" s="8"/>
      <c r="AC897" s="8"/>
      <c r="AD897" s="8">
        <f t="shared" si="425"/>
        <v>0</v>
      </c>
      <c r="AE897" s="8">
        <f t="shared" si="426"/>
        <v>1200</v>
      </c>
      <c r="AF897" s="8">
        <f t="shared" si="432"/>
        <v>231.27023566172193</v>
      </c>
      <c r="AG897" s="16">
        <f t="shared" si="419"/>
        <v>1200</v>
      </c>
      <c r="AH897" s="29">
        <f t="shared" si="433"/>
        <v>82.644909623070362</v>
      </c>
      <c r="AI897" s="29">
        <f t="shared" si="434"/>
        <v>68.729764338278088</v>
      </c>
      <c r="AJ897" s="28">
        <f t="shared" si="427"/>
        <v>0.12145551903455187</v>
      </c>
      <c r="AK897" s="25">
        <f t="shared" si="420"/>
        <v>1.2145551903455187</v>
      </c>
      <c r="AL897" s="26">
        <f t="shared" si="428"/>
        <v>9.1808592216013238</v>
      </c>
    </row>
    <row r="898" spans="2:38" x14ac:dyDescent="0.3">
      <c r="B898" s="6">
        <v>8710</v>
      </c>
      <c r="C898" s="8">
        <f t="shared" si="435"/>
        <v>87.100000000000009</v>
      </c>
      <c r="D898" s="8">
        <f t="shared" si="436"/>
        <v>28849.938695742116</v>
      </c>
      <c r="E898" s="8">
        <f t="shared" si="437"/>
        <v>33.122776918191242</v>
      </c>
      <c r="F898" s="8">
        <f t="shared" si="438"/>
        <v>44.301714128080782</v>
      </c>
      <c r="G898" s="8">
        <f t="shared" si="421"/>
        <v>2.2250485660981263</v>
      </c>
      <c r="H898" s="8">
        <f t="shared" si="439"/>
        <v>29.482191763723147</v>
      </c>
      <c r="I898" s="7">
        <v>101325</v>
      </c>
      <c r="J898" s="8">
        <f t="shared" si="440"/>
        <v>12596040</v>
      </c>
      <c r="K898" s="8">
        <f t="shared" si="441"/>
        <v>9417600</v>
      </c>
      <c r="L898" s="8">
        <f t="shared" si="442"/>
        <v>1814388.819599025</v>
      </c>
      <c r="M898" s="17">
        <f t="shared" si="422"/>
        <v>161547075.75380048</v>
      </c>
      <c r="N898" s="18">
        <f t="shared" si="443"/>
        <v>124.31324944485566</v>
      </c>
      <c r="O898" s="18">
        <f t="shared" si="444"/>
        <v>92.944485566247224</v>
      </c>
      <c r="P898" s="18">
        <f t="shared" si="445"/>
        <v>17.906625409316803</v>
      </c>
      <c r="Q898" s="18">
        <f t="shared" si="446"/>
        <v>1594.3456773135997</v>
      </c>
      <c r="R898" s="10">
        <f t="shared" si="447"/>
        <v>0</v>
      </c>
      <c r="S898" s="8">
        <f t="shared" si="423"/>
        <v>87.099999999999326</v>
      </c>
      <c r="T898" s="8">
        <f t="shared" si="448"/>
        <v>16.183286236437098</v>
      </c>
      <c r="U898" s="8">
        <v>0</v>
      </c>
      <c r="V898" s="8">
        <f t="shared" si="449"/>
        <v>4.0854863721385843</v>
      </c>
      <c r="W898" s="8">
        <v>0</v>
      </c>
      <c r="X898" s="15">
        <f t="shared" si="429"/>
        <v>1200</v>
      </c>
      <c r="Y898" s="8">
        <f t="shared" si="430"/>
        <v>0</v>
      </c>
      <c r="Z898" s="8">
        <f t="shared" si="431"/>
        <v>1268.8087640674025</v>
      </c>
      <c r="AA898" s="29">
        <f t="shared" si="424"/>
        <v>0</v>
      </c>
      <c r="AB898" s="8"/>
      <c r="AC898" s="8"/>
      <c r="AD898" s="8">
        <f t="shared" si="425"/>
        <v>0</v>
      </c>
      <c r="AE898" s="8">
        <f t="shared" si="426"/>
        <v>1200</v>
      </c>
      <c r="AF898" s="8">
        <f t="shared" si="432"/>
        <v>231.19123593259746</v>
      </c>
      <c r="AG898" s="16">
        <f t="shared" si="419"/>
        <v>1200</v>
      </c>
      <c r="AH898" s="29">
        <f t="shared" si="433"/>
        <v>82.748426826803424</v>
      </c>
      <c r="AI898" s="29">
        <f t="shared" si="434"/>
        <v>68.808764067402549</v>
      </c>
      <c r="AJ898" s="28">
        <f t="shared" si="427"/>
        <v>0.12159512307941918</v>
      </c>
      <c r="AK898" s="25">
        <f t="shared" si="420"/>
        <v>1.2159512307941918</v>
      </c>
      <c r="AL898" s="26">
        <f t="shared" si="428"/>
        <v>9.1913987933488261</v>
      </c>
    </row>
    <row r="899" spans="2:38" x14ac:dyDescent="0.3">
      <c r="B899" s="6">
        <v>8720</v>
      </c>
      <c r="C899" s="8">
        <f t="shared" si="435"/>
        <v>87.2</v>
      </c>
      <c r="D899" s="8">
        <f t="shared" si="436"/>
        <v>28883.061472660302</v>
      </c>
      <c r="E899" s="8">
        <f t="shared" si="437"/>
        <v>33.122776918186531</v>
      </c>
      <c r="F899" s="8">
        <f t="shared" si="438"/>
        <v>44.30171412807448</v>
      </c>
      <c r="G899" s="8">
        <f t="shared" si="421"/>
        <v>2.2250485660981263</v>
      </c>
      <c r="H899" s="8">
        <f t="shared" si="439"/>
        <v>29.482191763721051</v>
      </c>
      <c r="I899" s="7">
        <v>101325</v>
      </c>
      <c r="J899" s="8">
        <f t="shared" si="440"/>
        <v>12596040</v>
      </c>
      <c r="K899" s="8">
        <f t="shared" si="441"/>
        <v>9417600</v>
      </c>
      <c r="L899" s="8">
        <f t="shared" si="442"/>
        <v>1813768.8297248562</v>
      </c>
      <c r="M899" s="17">
        <f t="shared" si="422"/>
        <v>161720915.68003905</v>
      </c>
      <c r="N899" s="18">
        <f t="shared" si="443"/>
        <v>124.31324944485566</v>
      </c>
      <c r="O899" s="18">
        <f t="shared" si="444"/>
        <v>92.944485566247224</v>
      </c>
      <c r="P899" s="18">
        <f t="shared" si="445"/>
        <v>17.900506584997348</v>
      </c>
      <c r="Q899" s="18">
        <f t="shared" si="446"/>
        <v>1596.06134399249</v>
      </c>
      <c r="R899" s="10">
        <f t="shared" si="447"/>
        <v>0</v>
      </c>
      <c r="S899" s="8">
        <f t="shared" si="423"/>
        <v>87.199999999999321</v>
      </c>
      <c r="T899" s="8">
        <f t="shared" si="448"/>
        <v>16.183286236437098</v>
      </c>
      <c r="U899" s="8">
        <v>0</v>
      </c>
      <c r="V899" s="8">
        <f t="shared" si="449"/>
        <v>4.0840903316899109</v>
      </c>
      <c r="W899" s="8">
        <v>0</v>
      </c>
      <c r="X899" s="15">
        <f t="shared" si="429"/>
        <v>1200</v>
      </c>
      <c r="Y899" s="8">
        <f t="shared" si="430"/>
        <v>0</v>
      </c>
      <c r="Z899" s="8">
        <f t="shared" si="431"/>
        <v>1268.887763796527</v>
      </c>
      <c r="AA899" s="29">
        <f t="shared" si="424"/>
        <v>0</v>
      </c>
      <c r="AB899" s="8"/>
      <c r="AC899" s="8"/>
      <c r="AD899" s="8">
        <f t="shared" si="425"/>
        <v>0</v>
      </c>
      <c r="AE899" s="8">
        <f t="shared" si="426"/>
        <v>1200</v>
      </c>
      <c r="AF899" s="8">
        <f t="shared" si="432"/>
        <v>231.112236203473</v>
      </c>
      <c r="AG899" s="16">
        <f t="shared" si="419"/>
        <v>1200</v>
      </c>
      <c r="AH899" s="29">
        <f t="shared" si="433"/>
        <v>82.851944030536458</v>
      </c>
      <c r="AI899" s="29">
        <f t="shared" si="434"/>
        <v>68.887763796527011</v>
      </c>
      <c r="AJ899" s="28">
        <f t="shared" si="427"/>
        <v>0.12173472712428647</v>
      </c>
      <c r="AK899" s="25">
        <f t="shared" si="420"/>
        <v>1.2173472712428648</v>
      </c>
      <c r="AL899" s="26">
        <f t="shared" si="428"/>
        <v>9.2019383662709551</v>
      </c>
    </row>
    <row r="900" spans="2:38" x14ac:dyDescent="0.3">
      <c r="B900" s="6">
        <v>8730</v>
      </c>
      <c r="C900" s="8">
        <f t="shared" si="435"/>
        <v>87.3</v>
      </c>
      <c r="D900" s="8">
        <f t="shared" si="436"/>
        <v>28916.184249578488</v>
      </c>
      <c r="E900" s="8">
        <f t="shared" si="437"/>
        <v>33.122776918186531</v>
      </c>
      <c r="F900" s="8">
        <f t="shared" si="438"/>
        <v>44.30171412807448</v>
      </c>
      <c r="G900" s="8">
        <f t="shared" si="421"/>
        <v>2.2250485660981263</v>
      </c>
      <c r="H900" s="8">
        <f t="shared" si="439"/>
        <v>29.482191763721051</v>
      </c>
      <c r="I900" s="7">
        <v>101325</v>
      </c>
      <c r="J900" s="8">
        <f t="shared" si="440"/>
        <v>12596040</v>
      </c>
      <c r="K900" s="8">
        <f t="shared" si="441"/>
        <v>9417600</v>
      </c>
      <c r="L900" s="8">
        <f t="shared" si="442"/>
        <v>1813148.8398506874</v>
      </c>
      <c r="M900" s="17">
        <f t="shared" si="422"/>
        <v>161894755.60627761</v>
      </c>
      <c r="N900" s="18">
        <f t="shared" si="443"/>
        <v>124.31324944485566</v>
      </c>
      <c r="O900" s="18">
        <f t="shared" si="444"/>
        <v>92.944485566247224</v>
      </c>
      <c r="P900" s="18">
        <f t="shared" si="445"/>
        <v>17.89438776067789</v>
      </c>
      <c r="Q900" s="18">
        <f t="shared" si="446"/>
        <v>1597.7770106713804</v>
      </c>
      <c r="R900" s="10">
        <f t="shared" si="447"/>
        <v>0</v>
      </c>
      <c r="S900" s="8">
        <f t="shared" si="423"/>
        <v>87.299999999999315</v>
      </c>
      <c r="T900" s="8">
        <f t="shared" si="448"/>
        <v>16.183286236437098</v>
      </c>
      <c r="U900" s="8">
        <v>0</v>
      </c>
      <c r="V900" s="8">
        <f t="shared" si="449"/>
        <v>4.0826942912412383</v>
      </c>
      <c r="W900" s="8">
        <v>0</v>
      </c>
      <c r="X900" s="15">
        <f t="shared" si="429"/>
        <v>1200</v>
      </c>
      <c r="Y900" s="8">
        <f t="shared" si="430"/>
        <v>0</v>
      </c>
      <c r="Z900" s="8">
        <f t="shared" si="431"/>
        <v>1268.9667635256515</v>
      </c>
      <c r="AA900" s="29">
        <f t="shared" si="424"/>
        <v>0</v>
      </c>
      <c r="AB900" s="8"/>
      <c r="AC900" s="8"/>
      <c r="AD900" s="8">
        <f t="shared" si="425"/>
        <v>0</v>
      </c>
      <c r="AE900" s="8">
        <f t="shared" si="426"/>
        <v>1200</v>
      </c>
      <c r="AF900" s="8">
        <f t="shared" si="432"/>
        <v>231.03323647434854</v>
      </c>
      <c r="AG900" s="16">
        <f t="shared" si="419"/>
        <v>1200</v>
      </c>
      <c r="AH900" s="29">
        <f t="shared" si="433"/>
        <v>82.955461234269521</v>
      </c>
      <c r="AI900" s="29">
        <f t="shared" si="434"/>
        <v>68.966763525651473</v>
      </c>
      <c r="AJ900" s="28">
        <f t="shared" si="427"/>
        <v>0.12187433116915378</v>
      </c>
      <c r="AK900" s="25">
        <f t="shared" si="420"/>
        <v>1.2187433116915378</v>
      </c>
      <c r="AL900" s="26">
        <f t="shared" si="428"/>
        <v>9.2124779403636747</v>
      </c>
    </row>
    <row r="901" spans="2:38" x14ac:dyDescent="0.3">
      <c r="B901" s="6">
        <v>8740</v>
      </c>
      <c r="C901" s="8">
        <f t="shared" si="435"/>
        <v>87.4</v>
      </c>
      <c r="D901" s="8">
        <f t="shared" si="436"/>
        <v>28949.307026496681</v>
      </c>
      <c r="E901" s="8">
        <f t="shared" si="437"/>
        <v>33.122776918191242</v>
      </c>
      <c r="F901" s="8">
        <f t="shared" si="438"/>
        <v>44.301714128080782</v>
      </c>
      <c r="G901" s="8">
        <f t="shared" si="421"/>
        <v>2.2250485660981263</v>
      </c>
      <c r="H901" s="8">
        <f t="shared" si="439"/>
        <v>29.482191763723147</v>
      </c>
      <c r="I901" s="7">
        <v>101325</v>
      </c>
      <c r="J901" s="8">
        <f t="shared" si="440"/>
        <v>12596040</v>
      </c>
      <c r="K901" s="8">
        <f t="shared" si="441"/>
        <v>9417600</v>
      </c>
      <c r="L901" s="8">
        <f t="shared" si="442"/>
        <v>1812528.8499765187</v>
      </c>
      <c r="M901" s="17">
        <f t="shared" si="422"/>
        <v>162068595.53251621</v>
      </c>
      <c r="N901" s="18">
        <f t="shared" si="443"/>
        <v>124.31324944485566</v>
      </c>
      <c r="O901" s="18">
        <f t="shared" si="444"/>
        <v>92.944485566247224</v>
      </c>
      <c r="P901" s="18">
        <f t="shared" si="445"/>
        <v>17.888268936358436</v>
      </c>
      <c r="Q901" s="18">
        <f t="shared" si="446"/>
        <v>1599.4926773502709</v>
      </c>
      <c r="R901" s="10">
        <f t="shared" si="447"/>
        <v>0</v>
      </c>
      <c r="S901" s="8">
        <f t="shared" si="423"/>
        <v>87.399999999999309</v>
      </c>
      <c r="T901" s="8">
        <f t="shared" si="448"/>
        <v>16.183286236437098</v>
      </c>
      <c r="U901" s="8">
        <v>0</v>
      </c>
      <c r="V901" s="8">
        <f t="shared" si="449"/>
        <v>4.0812982507925648</v>
      </c>
      <c r="W901" s="8">
        <v>0</v>
      </c>
      <c r="X901" s="15">
        <f t="shared" si="429"/>
        <v>1200</v>
      </c>
      <c r="Y901" s="8">
        <f t="shared" si="430"/>
        <v>0</v>
      </c>
      <c r="Z901" s="8">
        <f t="shared" si="431"/>
        <v>1269.0457632547759</v>
      </c>
      <c r="AA901" s="29">
        <f t="shared" si="424"/>
        <v>0</v>
      </c>
      <c r="AB901" s="8"/>
      <c r="AC901" s="8"/>
      <c r="AD901" s="8">
        <f t="shared" si="425"/>
        <v>0</v>
      </c>
      <c r="AE901" s="8">
        <f t="shared" si="426"/>
        <v>1200</v>
      </c>
      <c r="AF901" s="8">
        <f t="shared" si="432"/>
        <v>230.95423674522408</v>
      </c>
      <c r="AG901" s="16">
        <f t="shared" si="419"/>
        <v>1200</v>
      </c>
      <c r="AH901" s="29">
        <f t="shared" si="433"/>
        <v>83.058978438002597</v>
      </c>
      <c r="AI901" s="29">
        <f t="shared" si="434"/>
        <v>69.045763254775935</v>
      </c>
      <c r="AJ901" s="28">
        <f t="shared" si="427"/>
        <v>0.1220139352140211</v>
      </c>
      <c r="AK901" s="25">
        <f t="shared" si="420"/>
        <v>1.2201393521402109</v>
      </c>
      <c r="AL901" s="26">
        <f t="shared" si="428"/>
        <v>9.223017515622967</v>
      </c>
    </row>
    <row r="902" spans="2:38" x14ac:dyDescent="0.3">
      <c r="B902" s="6">
        <v>8750</v>
      </c>
      <c r="C902" s="8">
        <f t="shared" si="435"/>
        <v>87.5</v>
      </c>
      <c r="D902" s="8">
        <f t="shared" si="436"/>
        <v>28982.429803414867</v>
      </c>
      <c r="E902" s="8">
        <f t="shared" si="437"/>
        <v>33.122776918186531</v>
      </c>
      <c r="F902" s="8">
        <f t="shared" si="438"/>
        <v>44.30171412807448</v>
      </c>
      <c r="G902" s="8">
        <f t="shared" si="421"/>
        <v>2.2250485660981263</v>
      </c>
      <c r="H902" s="8">
        <f t="shared" si="439"/>
        <v>29.482191763721051</v>
      </c>
      <c r="I902" s="7">
        <v>101325</v>
      </c>
      <c r="J902" s="8">
        <f t="shared" si="440"/>
        <v>12596040</v>
      </c>
      <c r="K902" s="8">
        <f t="shared" si="441"/>
        <v>9417600</v>
      </c>
      <c r="L902" s="8">
        <f t="shared" si="442"/>
        <v>1811908.8601023499</v>
      </c>
      <c r="M902" s="17">
        <f t="shared" si="422"/>
        <v>162242435.45875478</v>
      </c>
      <c r="N902" s="18">
        <f t="shared" si="443"/>
        <v>124.31324944485566</v>
      </c>
      <c r="O902" s="18">
        <f t="shared" si="444"/>
        <v>92.944485566247224</v>
      </c>
      <c r="P902" s="18">
        <f t="shared" si="445"/>
        <v>17.882150112038982</v>
      </c>
      <c r="Q902" s="18">
        <f t="shared" si="446"/>
        <v>1601.2083440291615</v>
      </c>
      <c r="R902" s="10">
        <f t="shared" si="447"/>
        <v>0</v>
      </c>
      <c r="S902" s="8">
        <f t="shared" si="423"/>
        <v>87.499999999999304</v>
      </c>
      <c r="T902" s="8">
        <f t="shared" si="448"/>
        <v>16.183286236437098</v>
      </c>
      <c r="U902" s="8">
        <v>0</v>
      </c>
      <c r="V902" s="8">
        <f t="shared" si="449"/>
        <v>4.0799022103438922</v>
      </c>
      <c r="W902" s="8">
        <v>0</v>
      </c>
      <c r="X902" s="15">
        <f t="shared" si="429"/>
        <v>1200</v>
      </c>
      <c r="Y902" s="8">
        <f t="shared" si="430"/>
        <v>0</v>
      </c>
      <c r="Z902" s="8">
        <f t="shared" si="431"/>
        <v>1269.1247629839004</v>
      </c>
      <c r="AA902" s="29">
        <f t="shared" si="424"/>
        <v>0</v>
      </c>
      <c r="AB902" s="8"/>
      <c r="AC902" s="8"/>
      <c r="AD902" s="8">
        <f t="shared" si="425"/>
        <v>0</v>
      </c>
      <c r="AE902" s="8">
        <f t="shared" si="426"/>
        <v>1200</v>
      </c>
      <c r="AF902" s="8">
        <f t="shared" si="432"/>
        <v>230.87523701609962</v>
      </c>
      <c r="AG902" s="16">
        <f t="shared" si="419"/>
        <v>1200</v>
      </c>
      <c r="AH902" s="29">
        <f t="shared" si="433"/>
        <v>83.162495641735632</v>
      </c>
      <c r="AI902" s="29">
        <f t="shared" si="434"/>
        <v>69.124762983900382</v>
      </c>
      <c r="AJ902" s="28">
        <f t="shared" si="427"/>
        <v>0.12215353925888837</v>
      </c>
      <c r="AK902" s="25">
        <f t="shared" si="420"/>
        <v>1.2215353925888837</v>
      </c>
      <c r="AL902" s="26">
        <f t="shared" si="428"/>
        <v>9.2335570920448315</v>
      </c>
    </row>
    <row r="903" spans="2:38" x14ac:dyDescent="0.3">
      <c r="B903" s="6">
        <v>8760</v>
      </c>
      <c r="C903" s="8">
        <f t="shared" si="435"/>
        <v>87.600000000000009</v>
      </c>
      <c r="D903" s="8">
        <f t="shared" si="436"/>
        <v>29015.552580333057</v>
      </c>
      <c r="E903" s="8">
        <f t="shared" si="437"/>
        <v>33.122776918191242</v>
      </c>
      <c r="F903" s="8">
        <f t="shared" si="438"/>
        <v>44.301714128080782</v>
      </c>
      <c r="G903" s="8">
        <f t="shared" si="421"/>
        <v>2.2250485660981263</v>
      </c>
      <c r="H903" s="8">
        <f t="shared" si="439"/>
        <v>29.482191763723147</v>
      </c>
      <c r="I903" s="7">
        <v>101325</v>
      </c>
      <c r="J903" s="8">
        <f t="shared" si="440"/>
        <v>12596040</v>
      </c>
      <c r="K903" s="8">
        <f t="shared" si="441"/>
        <v>9417600</v>
      </c>
      <c r="L903" s="8">
        <f t="shared" si="442"/>
        <v>1811288.8702281811</v>
      </c>
      <c r="M903" s="17">
        <f t="shared" si="422"/>
        <v>162416275.38499337</v>
      </c>
      <c r="N903" s="18">
        <f t="shared" si="443"/>
        <v>124.31324944485566</v>
      </c>
      <c r="O903" s="18">
        <f t="shared" si="444"/>
        <v>92.944485566247224</v>
      </c>
      <c r="P903" s="18">
        <f t="shared" si="445"/>
        <v>17.876031287719528</v>
      </c>
      <c r="Q903" s="18">
        <f t="shared" si="446"/>
        <v>1602.924010708052</v>
      </c>
      <c r="R903" s="10">
        <f t="shared" si="447"/>
        <v>0</v>
      </c>
      <c r="S903" s="8">
        <f t="shared" si="423"/>
        <v>87.599999999999298</v>
      </c>
      <c r="T903" s="8">
        <f t="shared" si="448"/>
        <v>16.183286236437098</v>
      </c>
      <c r="U903" s="8">
        <v>0</v>
      </c>
      <c r="V903" s="8">
        <f t="shared" si="449"/>
        <v>4.0785061698952187</v>
      </c>
      <c r="W903" s="8">
        <v>0</v>
      </c>
      <c r="X903" s="15">
        <f t="shared" si="429"/>
        <v>1200</v>
      </c>
      <c r="Y903" s="8">
        <f t="shared" si="430"/>
        <v>0</v>
      </c>
      <c r="Z903" s="8">
        <f t="shared" si="431"/>
        <v>1269.2037627130248</v>
      </c>
      <c r="AA903" s="29">
        <f t="shared" si="424"/>
        <v>0</v>
      </c>
      <c r="AB903" s="8"/>
      <c r="AC903" s="8"/>
      <c r="AD903" s="8">
        <f t="shared" si="425"/>
        <v>0</v>
      </c>
      <c r="AE903" s="8">
        <f t="shared" si="426"/>
        <v>1200</v>
      </c>
      <c r="AF903" s="8">
        <f t="shared" si="432"/>
        <v>230.79623728697516</v>
      </c>
      <c r="AG903" s="16">
        <f t="shared" si="419"/>
        <v>1200</v>
      </c>
      <c r="AH903" s="29">
        <f t="shared" si="433"/>
        <v>83.266012845468708</v>
      </c>
      <c r="AI903" s="29">
        <f t="shared" si="434"/>
        <v>69.203762713024844</v>
      </c>
      <c r="AJ903" s="28">
        <f t="shared" si="427"/>
        <v>0.12229314330375569</v>
      </c>
      <c r="AK903" s="25">
        <f t="shared" si="420"/>
        <v>1.2229314330375569</v>
      </c>
      <c r="AL903" s="26">
        <f t="shared" si="428"/>
        <v>9.2440966696252893</v>
      </c>
    </row>
    <row r="904" spans="2:38" x14ac:dyDescent="0.3">
      <c r="B904" s="6">
        <v>8770</v>
      </c>
      <c r="C904" s="8">
        <f t="shared" si="435"/>
        <v>87.7</v>
      </c>
      <c r="D904" s="8">
        <f t="shared" si="436"/>
        <v>29048.675357251243</v>
      </c>
      <c r="E904" s="8">
        <f t="shared" si="437"/>
        <v>33.122776918186531</v>
      </c>
      <c r="F904" s="8">
        <f t="shared" si="438"/>
        <v>44.30171412807448</v>
      </c>
      <c r="G904" s="8">
        <f t="shared" si="421"/>
        <v>2.2250485660981263</v>
      </c>
      <c r="H904" s="8">
        <f t="shared" si="439"/>
        <v>29.482191763721051</v>
      </c>
      <c r="I904" s="7">
        <v>101325</v>
      </c>
      <c r="J904" s="8">
        <f t="shared" si="440"/>
        <v>12596040</v>
      </c>
      <c r="K904" s="8">
        <f t="shared" si="441"/>
        <v>9417600</v>
      </c>
      <c r="L904" s="8">
        <f t="shared" si="442"/>
        <v>1810668.8803540124</v>
      </c>
      <c r="M904" s="17">
        <f t="shared" si="422"/>
        <v>162590115.31123194</v>
      </c>
      <c r="N904" s="18">
        <f t="shared" si="443"/>
        <v>124.31324944485566</v>
      </c>
      <c r="O904" s="18">
        <f t="shared" si="444"/>
        <v>92.944485566247224</v>
      </c>
      <c r="P904" s="18">
        <f t="shared" si="445"/>
        <v>17.869912463400073</v>
      </c>
      <c r="Q904" s="18">
        <f t="shared" si="446"/>
        <v>1604.6396773869424</v>
      </c>
      <c r="R904" s="10">
        <f t="shared" si="447"/>
        <v>0</v>
      </c>
      <c r="S904" s="8">
        <f t="shared" si="423"/>
        <v>87.699999999999292</v>
      </c>
      <c r="T904" s="8">
        <f t="shared" si="448"/>
        <v>16.183286236437098</v>
      </c>
      <c r="U904" s="8">
        <v>0</v>
      </c>
      <c r="V904" s="8">
        <f t="shared" si="449"/>
        <v>4.0771101294465462</v>
      </c>
      <c r="W904" s="8">
        <v>0</v>
      </c>
      <c r="X904" s="15">
        <f t="shared" si="429"/>
        <v>1200</v>
      </c>
      <c r="Y904" s="8">
        <f t="shared" si="430"/>
        <v>0</v>
      </c>
      <c r="Z904" s="8">
        <f t="shared" si="431"/>
        <v>1269.2827624421493</v>
      </c>
      <c r="AA904" s="29">
        <f t="shared" si="424"/>
        <v>0</v>
      </c>
      <c r="AB904" s="8"/>
      <c r="AC904" s="8"/>
      <c r="AD904" s="8">
        <f t="shared" si="425"/>
        <v>0</v>
      </c>
      <c r="AE904" s="8">
        <f t="shared" si="426"/>
        <v>1200</v>
      </c>
      <c r="AF904" s="8">
        <f t="shared" si="432"/>
        <v>230.71723755785069</v>
      </c>
      <c r="AG904" s="16">
        <f t="shared" si="419"/>
        <v>1200</v>
      </c>
      <c r="AH904" s="29">
        <f t="shared" si="433"/>
        <v>83.369530049201771</v>
      </c>
      <c r="AI904" s="29">
        <f t="shared" si="434"/>
        <v>69.282762442149306</v>
      </c>
      <c r="AJ904" s="28">
        <f t="shared" si="427"/>
        <v>0.122432747348623</v>
      </c>
      <c r="AK904" s="25">
        <f t="shared" si="420"/>
        <v>1.2243274734862299</v>
      </c>
      <c r="AL904" s="26">
        <f t="shared" si="428"/>
        <v>9.2546362483603772</v>
      </c>
    </row>
    <row r="905" spans="2:38" x14ac:dyDescent="0.3">
      <c r="B905" s="6">
        <v>8780</v>
      </c>
      <c r="C905" s="8">
        <f t="shared" si="435"/>
        <v>87.8</v>
      </c>
      <c r="D905" s="8">
        <f t="shared" si="436"/>
        <v>29081.798134169432</v>
      </c>
      <c r="E905" s="8">
        <f t="shared" si="437"/>
        <v>33.122776918186531</v>
      </c>
      <c r="F905" s="8">
        <f t="shared" si="438"/>
        <v>44.30171412807448</v>
      </c>
      <c r="G905" s="8">
        <f t="shared" si="421"/>
        <v>2.2250485660981263</v>
      </c>
      <c r="H905" s="8">
        <f t="shared" si="439"/>
        <v>29.482191763721051</v>
      </c>
      <c r="I905" s="7">
        <v>101325</v>
      </c>
      <c r="J905" s="8">
        <f t="shared" si="440"/>
        <v>12596040</v>
      </c>
      <c r="K905" s="8">
        <f t="shared" si="441"/>
        <v>9417600</v>
      </c>
      <c r="L905" s="8">
        <f t="shared" si="442"/>
        <v>1810048.8904798434</v>
      </c>
      <c r="M905" s="17">
        <f t="shared" si="422"/>
        <v>162763955.23747051</v>
      </c>
      <c r="N905" s="18">
        <f t="shared" si="443"/>
        <v>124.31324944485566</v>
      </c>
      <c r="O905" s="18">
        <f t="shared" si="444"/>
        <v>92.944485566247224</v>
      </c>
      <c r="P905" s="18">
        <f t="shared" si="445"/>
        <v>17.863793639080615</v>
      </c>
      <c r="Q905" s="18">
        <f t="shared" si="446"/>
        <v>1606.3553440658327</v>
      </c>
      <c r="R905" s="10">
        <f t="shared" si="447"/>
        <v>0</v>
      </c>
      <c r="S905" s="8">
        <f t="shared" si="423"/>
        <v>87.799999999999287</v>
      </c>
      <c r="T905" s="8">
        <f t="shared" si="448"/>
        <v>16.183286236437098</v>
      </c>
      <c r="U905" s="8">
        <v>0</v>
      </c>
      <c r="V905" s="8">
        <f t="shared" si="449"/>
        <v>4.0757140889978727</v>
      </c>
      <c r="W905" s="8">
        <v>0</v>
      </c>
      <c r="X905" s="15">
        <f t="shared" si="429"/>
        <v>1200</v>
      </c>
      <c r="Y905" s="8">
        <f t="shared" si="430"/>
        <v>0</v>
      </c>
      <c r="Z905" s="8">
        <f t="shared" si="431"/>
        <v>1269.3617621712738</v>
      </c>
      <c r="AA905" s="29">
        <f t="shared" si="424"/>
        <v>0</v>
      </c>
      <c r="AB905" s="8"/>
      <c r="AC905" s="8"/>
      <c r="AD905" s="8">
        <f t="shared" si="425"/>
        <v>0</v>
      </c>
      <c r="AE905" s="8">
        <f t="shared" si="426"/>
        <v>1200</v>
      </c>
      <c r="AF905" s="8">
        <f t="shared" si="432"/>
        <v>230.63823782872623</v>
      </c>
      <c r="AG905" s="16">
        <f t="shared" si="419"/>
        <v>1200</v>
      </c>
      <c r="AH905" s="29">
        <f t="shared" si="433"/>
        <v>83.473047252934805</v>
      </c>
      <c r="AI905" s="29">
        <f t="shared" si="434"/>
        <v>69.361762171273753</v>
      </c>
      <c r="AJ905" s="28">
        <f t="shared" si="427"/>
        <v>0.12257235139349028</v>
      </c>
      <c r="AK905" s="25">
        <f t="shared" si="420"/>
        <v>1.2257235139349028</v>
      </c>
      <c r="AL905" s="26">
        <f t="shared" si="428"/>
        <v>9.2651758282461483</v>
      </c>
    </row>
    <row r="906" spans="2:38" x14ac:dyDescent="0.3">
      <c r="B906" s="6">
        <v>8790</v>
      </c>
      <c r="C906" s="8">
        <f t="shared" si="435"/>
        <v>87.9</v>
      </c>
      <c r="D906" s="8">
        <f t="shared" si="436"/>
        <v>29114.920911087622</v>
      </c>
      <c r="E906" s="8">
        <f t="shared" si="437"/>
        <v>33.122776918191242</v>
      </c>
      <c r="F906" s="8">
        <f t="shared" si="438"/>
        <v>44.301714128080782</v>
      </c>
      <c r="G906" s="8">
        <f t="shared" si="421"/>
        <v>2.2250485660981263</v>
      </c>
      <c r="H906" s="8">
        <f t="shared" si="439"/>
        <v>29.482191763723147</v>
      </c>
      <c r="I906" s="7">
        <v>101325</v>
      </c>
      <c r="J906" s="8">
        <f t="shared" si="440"/>
        <v>12596040</v>
      </c>
      <c r="K906" s="8">
        <f t="shared" si="441"/>
        <v>9417600</v>
      </c>
      <c r="L906" s="8">
        <f t="shared" si="442"/>
        <v>1809428.9006056746</v>
      </c>
      <c r="M906" s="17">
        <f t="shared" si="422"/>
        <v>162937795.1637091</v>
      </c>
      <c r="N906" s="18">
        <f t="shared" si="443"/>
        <v>124.31324944485566</v>
      </c>
      <c r="O906" s="18">
        <f t="shared" si="444"/>
        <v>92.944485566247224</v>
      </c>
      <c r="P906" s="18">
        <f t="shared" si="445"/>
        <v>17.857674814761161</v>
      </c>
      <c r="Q906" s="18">
        <f t="shared" si="446"/>
        <v>1608.0710107447235</v>
      </c>
      <c r="R906" s="10">
        <f t="shared" si="447"/>
        <v>0</v>
      </c>
      <c r="S906" s="8">
        <f t="shared" si="423"/>
        <v>87.899999999999281</v>
      </c>
      <c r="T906" s="8">
        <f t="shared" si="448"/>
        <v>16.183286236437098</v>
      </c>
      <c r="U906" s="8">
        <v>0</v>
      </c>
      <c r="V906" s="8">
        <f t="shared" si="449"/>
        <v>4.0743180485492001</v>
      </c>
      <c r="W906" s="8">
        <v>0</v>
      </c>
      <c r="X906" s="15">
        <f t="shared" si="429"/>
        <v>1200</v>
      </c>
      <c r="Y906" s="8">
        <f t="shared" si="430"/>
        <v>0</v>
      </c>
      <c r="Z906" s="8">
        <f t="shared" si="431"/>
        <v>1269.4407619003982</v>
      </c>
      <c r="AA906" s="29">
        <f t="shared" si="424"/>
        <v>0</v>
      </c>
      <c r="AB906" s="8"/>
      <c r="AC906" s="8"/>
      <c r="AD906" s="8">
        <f t="shared" si="425"/>
        <v>0</v>
      </c>
      <c r="AE906" s="8">
        <f t="shared" si="426"/>
        <v>1200</v>
      </c>
      <c r="AF906" s="8">
        <f t="shared" si="432"/>
        <v>230.55923809960177</v>
      </c>
      <c r="AG906" s="16">
        <f t="shared" si="419"/>
        <v>1200</v>
      </c>
      <c r="AH906" s="29">
        <f t="shared" si="433"/>
        <v>83.576564456667867</v>
      </c>
      <c r="AI906" s="29">
        <f t="shared" si="434"/>
        <v>69.440761900398229</v>
      </c>
      <c r="AJ906" s="28">
        <f t="shared" si="427"/>
        <v>0.1227119554383576</v>
      </c>
      <c r="AK906" s="25">
        <f t="shared" si="420"/>
        <v>1.227119554383576</v>
      </c>
      <c r="AL906" s="26">
        <f t="shared" si="428"/>
        <v>9.2757154092786784</v>
      </c>
    </row>
    <row r="907" spans="2:38" x14ac:dyDescent="0.3">
      <c r="B907" s="6">
        <v>8800</v>
      </c>
      <c r="C907" s="8">
        <f t="shared" si="435"/>
        <v>88</v>
      </c>
      <c r="D907" s="8">
        <f t="shared" si="436"/>
        <v>29148.043688005808</v>
      </c>
      <c r="E907" s="8">
        <f t="shared" si="437"/>
        <v>33.122776918186531</v>
      </c>
      <c r="F907" s="8">
        <f t="shared" si="438"/>
        <v>44.30171412807448</v>
      </c>
      <c r="G907" s="8">
        <f t="shared" si="421"/>
        <v>2.2250485660981263</v>
      </c>
      <c r="H907" s="8">
        <f t="shared" si="439"/>
        <v>29.482191763721051</v>
      </c>
      <c r="I907" s="7">
        <v>101325</v>
      </c>
      <c r="J907" s="8">
        <f t="shared" si="440"/>
        <v>12596040</v>
      </c>
      <c r="K907" s="8">
        <f t="shared" si="441"/>
        <v>9417600</v>
      </c>
      <c r="L907" s="8">
        <f t="shared" si="442"/>
        <v>1808808.9107315058</v>
      </c>
      <c r="M907" s="17">
        <f t="shared" si="422"/>
        <v>163111635.08994767</v>
      </c>
      <c r="N907" s="18">
        <f t="shared" si="443"/>
        <v>124.31324944485566</v>
      </c>
      <c r="O907" s="18">
        <f t="shared" si="444"/>
        <v>92.944485566247224</v>
      </c>
      <c r="P907" s="18">
        <f t="shared" si="445"/>
        <v>17.851555990441707</v>
      </c>
      <c r="Q907" s="18">
        <f t="shared" si="446"/>
        <v>1609.7866774236138</v>
      </c>
      <c r="R907" s="10">
        <f t="shared" si="447"/>
        <v>0</v>
      </c>
      <c r="S907" s="8">
        <f t="shared" si="423"/>
        <v>87.999999999999275</v>
      </c>
      <c r="T907" s="8">
        <f t="shared" si="448"/>
        <v>16.183286236437098</v>
      </c>
      <c r="U907" s="8">
        <v>0</v>
      </c>
      <c r="V907" s="8">
        <f t="shared" si="449"/>
        <v>4.0729220081005266</v>
      </c>
      <c r="W907" s="8">
        <v>0</v>
      </c>
      <c r="X907" s="15">
        <f t="shared" si="429"/>
        <v>1200</v>
      </c>
      <c r="Y907" s="8">
        <f t="shared" si="430"/>
        <v>0</v>
      </c>
      <c r="Z907" s="8">
        <f t="shared" si="431"/>
        <v>1269.5197616295227</v>
      </c>
      <c r="AA907" s="29">
        <f t="shared" si="424"/>
        <v>0</v>
      </c>
      <c r="AB907" s="8"/>
      <c r="AC907" s="8"/>
      <c r="AD907" s="8">
        <f t="shared" si="425"/>
        <v>0</v>
      </c>
      <c r="AE907" s="8">
        <f t="shared" si="426"/>
        <v>1200</v>
      </c>
      <c r="AF907" s="8">
        <f t="shared" si="432"/>
        <v>230.48023837047731</v>
      </c>
      <c r="AG907" s="16">
        <f t="shared" si="419"/>
        <v>1200</v>
      </c>
      <c r="AH907" s="29">
        <f t="shared" si="433"/>
        <v>83.68008166040093</v>
      </c>
      <c r="AI907" s="29">
        <f t="shared" si="434"/>
        <v>69.519761629522677</v>
      </c>
      <c r="AJ907" s="28">
        <f t="shared" si="427"/>
        <v>0.1228515594832249</v>
      </c>
      <c r="AK907" s="25">
        <f t="shared" si="420"/>
        <v>1.228515594832249</v>
      </c>
      <c r="AL907" s="26">
        <f t="shared" si="428"/>
        <v>9.2862549914540562</v>
      </c>
    </row>
    <row r="908" spans="2:38" x14ac:dyDescent="0.3">
      <c r="B908" s="6">
        <v>8810</v>
      </c>
      <c r="C908" s="8">
        <f t="shared" si="435"/>
        <v>88.100000000000009</v>
      </c>
      <c r="D908" s="8">
        <f t="shared" si="436"/>
        <v>29181.166464924001</v>
      </c>
      <c r="E908" s="8">
        <f t="shared" si="437"/>
        <v>33.122776918191242</v>
      </c>
      <c r="F908" s="8">
        <f t="shared" si="438"/>
        <v>44.301714128080782</v>
      </c>
      <c r="G908" s="8">
        <f t="shared" si="421"/>
        <v>2.2250485660981263</v>
      </c>
      <c r="H908" s="8">
        <f t="shared" si="439"/>
        <v>29.482191763723147</v>
      </c>
      <c r="I908" s="7">
        <v>101325</v>
      </c>
      <c r="J908" s="8">
        <f t="shared" si="440"/>
        <v>12596040</v>
      </c>
      <c r="K908" s="8">
        <f t="shared" si="441"/>
        <v>9417600</v>
      </c>
      <c r="L908" s="8">
        <f t="shared" si="442"/>
        <v>1808188.9208573371</v>
      </c>
      <c r="M908" s="17">
        <f t="shared" si="422"/>
        <v>163285475.01618627</v>
      </c>
      <c r="N908" s="18">
        <f t="shared" si="443"/>
        <v>124.31324944485566</v>
      </c>
      <c r="O908" s="18">
        <f t="shared" si="444"/>
        <v>92.944485566247224</v>
      </c>
      <c r="P908" s="18">
        <f t="shared" si="445"/>
        <v>17.845437166122252</v>
      </c>
      <c r="Q908" s="18">
        <f t="shared" si="446"/>
        <v>1611.5023441025046</v>
      </c>
      <c r="R908" s="10">
        <f t="shared" si="447"/>
        <v>0</v>
      </c>
      <c r="S908" s="8">
        <f t="shared" si="423"/>
        <v>88.09999999999927</v>
      </c>
      <c r="T908" s="8">
        <f t="shared" si="448"/>
        <v>16.183286236437098</v>
      </c>
      <c r="U908" s="8">
        <v>0</v>
      </c>
      <c r="V908" s="8">
        <f t="shared" si="449"/>
        <v>4.071525967651854</v>
      </c>
      <c r="W908" s="8">
        <v>0</v>
      </c>
      <c r="X908" s="15">
        <f t="shared" si="429"/>
        <v>1200</v>
      </c>
      <c r="Y908" s="8">
        <f t="shared" si="430"/>
        <v>0</v>
      </c>
      <c r="Z908" s="8">
        <f t="shared" si="431"/>
        <v>1269.5987613586472</v>
      </c>
      <c r="AA908" s="29">
        <f t="shared" si="424"/>
        <v>0</v>
      </c>
      <c r="AB908" s="8"/>
      <c r="AC908" s="8"/>
      <c r="AD908" s="8">
        <f t="shared" si="425"/>
        <v>0</v>
      </c>
      <c r="AE908" s="8">
        <f t="shared" si="426"/>
        <v>1200</v>
      </c>
      <c r="AF908" s="8">
        <f t="shared" si="432"/>
        <v>230.40123864135285</v>
      </c>
      <c r="AG908" s="16">
        <f t="shared" si="419"/>
        <v>1200</v>
      </c>
      <c r="AH908" s="29">
        <f t="shared" si="433"/>
        <v>83.783598864133978</v>
      </c>
      <c r="AI908" s="29">
        <f t="shared" si="434"/>
        <v>69.598761358647138</v>
      </c>
      <c r="AJ908" s="28">
        <f t="shared" si="427"/>
        <v>0.1229911635280922</v>
      </c>
      <c r="AK908" s="25">
        <f t="shared" si="420"/>
        <v>1.2299116352809221</v>
      </c>
      <c r="AL908" s="26">
        <f t="shared" si="428"/>
        <v>9.2967945747683913</v>
      </c>
    </row>
    <row r="909" spans="2:38" x14ac:dyDescent="0.3">
      <c r="B909" s="6">
        <v>8820</v>
      </c>
      <c r="C909" s="8">
        <f t="shared" si="435"/>
        <v>88.2</v>
      </c>
      <c r="D909" s="8">
        <f t="shared" si="436"/>
        <v>29214.289241842187</v>
      </c>
      <c r="E909" s="8">
        <f t="shared" si="437"/>
        <v>33.122776918186531</v>
      </c>
      <c r="F909" s="8">
        <f t="shared" si="438"/>
        <v>44.30171412807448</v>
      </c>
      <c r="G909" s="8">
        <f t="shared" si="421"/>
        <v>2.2250485660981263</v>
      </c>
      <c r="H909" s="8">
        <f t="shared" si="439"/>
        <v>29.482191763721051</v>
      </c>
      <c r="I909" s="7">
        <v>101325</v>
      </c>
      <c r="J909" s="8">
        <f t="shared" si="440"/>
        <v>12596040</v>
      </c>
      <c r="K909" s="8">
        <f t="shared" si="441"/>
        <v>9417600</v>
      </c>
      <c r="L909" s="8">
        <f t="shared" si="442"/>
        <v>1807568.9309831683</v>
      </c>
      <c r="M909" s="17">
        <f t="shared" si="422"/>
        <v>163459314.94242483</v>
      </c>
      <c r="N909" s="18">
        <f t="shared" si="443"/>
        <v>124.31324944485566</v>
      </c>
      <c r="O909" s="18">
        <f t="shared" si="444"/>
        <v>92.944485566247224</v>
      </c>
      <c r="P909" s="18">
        <f t="shared" si="445"/>
        <v>17.839318341802795</v>
      </c>
      <c r="Q909" s="18">
        <f t="shared" si="446"/>
        <v>1613.2180107813949</v>
      </c>
      <c r="R909" s="10">
        <f t="shared" si="447"/>
        <v>0</v>
      </c>
      <c r="S909" s="8">
        <f t="shared" si="423"/>
        <v>88.199999999999264</v>
      </c>
      <c r="T909" s="8">
        <f t="shared" si="448"/>
        <v>16.183286236437098</v>
      </c>
      <c r="U909" s="8">
        <v>0</v>
      </c>
      <c r="V909" s="8">
        <f t="shared" si="449"/>
        <v>4.0701299272031806</v>
      </c>
      <c r="W909" s="8">
        <v>0</v>
      </c>
      <c r="X909" s="15">
        <f t="shared" si="429"/>
        <v>1200</v>
      </c>
      <c r="Y909" s="8">
        <f t="shared" si="430"/>
        <v>0</v>
      </c>
      <c r="Z909" s="8">
        <f t="shared" si="431"/>
        <v>1269.6777610877716</v>
      </c>
      <c r="AA909" s="29">
        <f t="shared" si="424"/>
        <v>0</v>
      </c>
      <c r="AB909" s="8"/>
      <c r="AC909" s="8"/>
      <c r="AD909" s="8">
        <f t="shared" si="425"/>
        <v>0</v>
      </c>
      <c r="AE909" s="8">
        <f t="shared" si="426"/>
        <v>1200</v>
      </c>
      <c r="AF909" s="8">
        <f t="shared" si="432"/>
        <v>230.32223891222839</v>
      </c>
      <c r="AG909" s="16">
        <f t="shared" si="419"/>
        <v>1200</v>
      </c>
      <c r="AH909" s="29">
        <f t="shared" si="433"/>
        <v>83.887116067867041</v>
      </c>
      <c r="AI909" s="29">
        <f t="shared" si="434"/>
        <v>69.6777610877716</v>
      </c>
      <c r="AJ909" s="28">
        <f t="shared" si="427"/>
        <v>0.1231307675729595</v>
      </c>
      <c r="AK909" s="25">
        <f t="shared" si="420"/>
        <v>1.2313076757295951</v>
      </c>
      <c r="AL909" s="26">
        <f t="shared" si="428"/>
        <v>9.3073341592178114</v>
      </c>
    </row>
    <row r="910" spans="2:38" x14ac:dyDescent="0.3">
      <c r="B910" s="6">
        <v>8830</v>
      </c>
      <c r="C910" s="8">
        <f t="shared" si="435"/>
        <v>88.3</v>
      </c>
      <c r="D910" s="8">
        <f t="shared" si="436"/>
        <v>29247.412018760373</v>
      </c>
      <c r="E910" s="8">
        <f t="shared" si="437"/>
        <v>33.122776918186531</v>
      </c>
      <c r="F910" s="8">
        <f t="shared" si="438"/>
        <v>44.30171412807448</v>
      </c>
      <c r="G910" s="8">
        <f t="shared" si="421"/>
        <v>2.2250485660981263</v>
      </c>
      <c r="H910" s="8">
        <f t="shared" si="439"/>
        <v>29.482191763721051</v>
      </c>
      <c r="I910" s="7">
        <v>101325</v>
      </c>
      <c r="J910" s="8">
        <f t="shared" si="440"/>
        <v>12596040</v>
      </c>
      <c r="K910" s="8">
        <f t="shared" si="441"/>
        <v>9417600</v>
      </c>
      <c r="L910" s="8">
        <f t="shared" si="442"/>
        <v>1806948.9411089995</v>
      </c>
      <c r="M910" s="17">
        <f t="shared" si="422"/>
        <v>163633154.8686634</v>
      </c>
      <c r="N910" s="18">
        <f t="shared" si="443"/>
        <v>124.31324944485566</v>
      </c>
      <c r="O910" s="18">
        <f t="shared" si="444"/>
        <v>92.944485566247224</v>
      </c>
      <c r="P910" s="18">
        <f t="shared" si="445"/>
        <v>17.83319951748334</v>
      </c>
      <c r="Q910" s="18">
        <f t="shared" si="446"/>
        <v>1614.9336774602853</v>
      </c>
      <c r="R910" s="10">
        <f t="shared" si="447"/>
        <v>0</v>
      </c>
      <c r="S910" s="8">
        <f t="shared" si="423"/>
        <v>88.299999999999258</v>
      </c>
      <c r="T910" s="8">
        <f t="shared" si="448"/>
        <v>16.183286236437098</v>
      </c>
      <c r="U910" s="8">
        <v>0</v>
      </c>
      <c r="V910" s="8">
        <f t="shared" si="449"/>
        <v>4.068733886754508</v>
      </c>
      <c r="W910" s="8">
        <v>0</v>
      </c>
      <c r="X910" s="15">
        <f t="shared" si="429"/>
        <v>1200</v>
      </c>
      <c r="Y910" s="8">
        <f t="shared" si="430"/>
        <v>0</v>
      </c>
      <c r="Z910" s="8">
        <f t="shared" si="431"/>
        <v>1269.7567608168961</v>
      </c>
      <c r="AA910" s="29">
        <f t="shared" si="424"/>
        <v>0</v>
      </c>
      <c r="AB910" s="8"/>
      <c r="AC910" s="8"/>
      <c r="AD910" s="8">
        <f t="shared" si="425"/>
        <v>0</v>
      </c>
      <c r="AE910" s="8">
        <f t="shared" si="426"/>
        <v>1200</v>
      </c>
      <c r="AF910" s="8">
        <f t="shared" si="432"/>
        <v>230.24323918310395</v>
      </c>
      <c r="AG910" s="16">
        <f t="shared" si="419"/>
        <v>1200</v>
      </c>
      <c r="AH910" s="29">
        <f t="shared" si="433"/>
        <v>83.990633271600089</v>
      </c>
      <c r="AI910" s="29">
        <f t="shared" si="434"/>
        <v>69.756760816896048</v>
      </c>
      <c r="AJ910" s="28">
        <f t="shared" si="427"/>
        <v>0.12327037161782679</v>
      </c>
      <c r="AK910" s="25">
        <f t="shared" si="420"/>
        <v>1.2327037161782679</v>
      </c>
      <c r="AL910" s="26">
        <f t="shared" si="428"/>
        <v>9.3178737447984581</v>
      </c>
    </row>
    <row r="911" spans="2:38" x14ac:dyDescent="0.3">
      <c r="B911" s="6">
        <v>8840</v>
      </c>
      <c r="C911" s="8">
        <f t="shared" si="435"/>
        <v>88.4</v>
      </c>
      <c r="D911" s="8">
        <f t="shared" si="436"/>
        <v>29280.534795678563</v>
      </c>
      <c r="E911" s="8">
        <f t="shared" si="437"/>
        <v>33.122776918191242</v>
      </c>
      <c r="F911" s="8">
        <f t="shared" si="438"/>
        <v>44.301714128080782</v>
      </c>
      <c r="G911" s="8">
        <f t="shared" si="421"/>
        <v>2.2250485660981263</v>
      </c>
      <c r="H911" s="8">
        <f t="shared" si="439"/>
        <v>29.482191763723147</v>
      </c>
      <c r="I911" s="7">
        <v>101325</v>
      </c>
      <c r="J911" s="8">
        <f t="shared" si="440"/>
        <v>12596040</v>
      </c>
      <c r="K911" s="8">
        <f t="shared" si="441"/>
        <v>9417600</v>
      </c>
      <c r="L911" s="8">
        <f t="shared" si="442"/>
        <v>1806328.9512348308</v>
      </c>
      <c r="M911" s="17">
        <f t="shared" si="422"/>
        <v>163806994.794902</v>
      </c>
      <c r="N911" s="18">
        <f t="shared" si="443"/>
        <v>124.31324944485566</v>
      </c>
      <c r="O911" s="18">
        <f t="shared" si="444"/>
        <v>92.944485566247224</v>
      </c>
      <c r="P911" s="18">
        <f t="shared" si="445"/>
        <v>17.827080693163886</v>
      </c>
      <c r="Q911" s="18">
        <f t="shared" si="446"/>
        <v>1616.6493441391758</v>
      </c>
      <c r="R911" s="10">
        <f t="shared" si="447"/>
        <v>0</v>
      </c>
      <c r="S911" s="8">
        <f t="shared" si="423"/>
        <v>88.399999999999253</v>
      </c>
      <c r="T911" s="8">
        <f t="shared" si="448"/>
        <v>16.183286236437098</v>
      </c>
      <c r="U911" s="8">
        <v>0</v>
      </c>
      <c r="V911" s="8">
        <f t="shared" si="449"/>
        <v>4.0673378463058345</v>
      </c>
      <c r="W911" s="8">
        <v>0</v>
      </c>
      <c r="X911" s="15">
        <f t="shared" si="429"/>
        <v>1200</v>
      </c>
      <c r="Y911" s="8">
        <f t="shared" si="430"/>
        <v>0</v>
      </c>
      <c r="Z911" s="8">
        <f t="shared" si="431"/>
        <v>1269.8357605460205</v>
      </c>
      <c r="AA911" s="29">
        <f t="shared" si="424"/>
        <v>0</v>
      </c>
      <c r="AB911" s="8"/>
      <c r="AC911" s="8"/>
      <c r="AD911" s="8">
        <f t="shared" si="425"/>
        <v>0</v>
      </c>
      <c r="AE911" s="8">
        <f t="shared" si="426"/>
        <v>1200</v>
      </c>
      <c r="AF911" s="8">
        <f t="shared" si="432"/>
        <v>230.16423945397946</v>
      </c>
      <c r="AG911" s="16">
        <f t="shared" si="419"/>
        <v>1200</v>
      </c>
      <c r="AH911" s="29">
        <f t="shared" si="433"/>
        <v>84.094150475333166</v>
      </c>
      <c r="AI911" s="29">
        <f t="shared" si="434"/>
        <v>69.835760546020524</v>
      </c>
      <c r="AJ911" s="28">
        <f t="shared" si="427"/>
        <v>0.12340997566269413</v>
      </c>
      <c r="AK911" s="25">
        <f t="shared" si="420"/>
        <v>1.2340997566269412</v>
      </c>
      <c r="AL911" s="26">
        <f t="shared" si="428"/>
        <v>9.3284133315064945</v>
      </c>
    </row>
    <row r="912" spans="2:38" x14ac:dyDescent="0.3">
      <c r="B912" s="6">
        <v>8850</v>
      </c>
      <c r="C912" s="8">
        <f t="shared" si="435"/>
        <v>88.5</v>
      </c>
      <c r="D912" s="8">
        <f t="shared" si="436"/>
        <v>29313.657572596752</v>
      </c>
      <c r="E912" s="8">
        <f t="shared" si="437"/>
        <v>33.122776918186531</v>
      </c>
      <c r="F912" s="8">
        <f t="shared" si="438"/>
        <v>44.30171412807448</v>
      </c>
      <c r="G912" s="8">
        <f t="shared" si="421"/>
        <v>2.2250485660981263</v>
      </c>
      <c r="H912" s="8">
        <f t="shared" si="439"/>
        <v>29.482191763721051</v>
      </c>
      <c r="I912" s="7">
        <v>101325</v>
      </c>
      <c r="J912" s="8">
        <f t="shared" si="440"/>
        <v>12596040</v>
      </c>
      <c r="K912" s="8">
        <f t="shared" si="441"/>
        <v>9417600</v>
      </c>
      <c r="L912" s="8">
        <f t="shared" si="442"/>
        <v>1805708.961360662</v>
      </c>
      <c r="M912" s="17">
        <f t="shared" si="422"/>
        <v>163980834.72114056</v>
      </c>
      <c r="N912" s="18">
        <f t="shared" si="443"/>
        <v>124.31324944485566</v>
      </c>
      <c r="O912" s="18">
        <f t="shared" si="444"/>
        <v>92.944485566247224</v>
      </c>
      <c r="P912" s="18">
        <f t="shared" si="445"/>
        <v>17.820961868844432</v>
      </c>
      <c r="Q912" s="18">
        <f t="shared" si="446"/>
        <v>1618.3650108180664</v>
      </c>
      <c r="R912" s="10">
        <f t="shared" si="447"/>
        <v>0</v>
      </c>
      <c r="S912" s="8">
        <f t="shared" si="423"/>
        <v>88.499999999999247</v>
      </c>
      <c r="T912" s="8">
        <f t="shared" si="448"/>
        <v>16.183286236437098</v>
      </c>
      <c r="U912" s="8">
        <v>0</v>
      </c>
      <c r="V912" s="8">
        <f t="shared" si="449"/>
        <v>4.0659418058571619</v>
      </c>
      <c r="W912" s="8">
        <v>0</v>
      </c>
      <c r="X912" s="15">
        <f t="shared" si="429"/>
        <v>1200</v>
      </c>
      <c r="Y912" s="8">
        <f t="shared" si="430"/>
        <v>0</v>
      </c>
      <c r="Z912" s="8">
        <f t="shared" si="431"/>
        <v>1269.914760275145</v>
      </c>
      <c r="AA912" s="29">
        <f t="shared" si="424"/>
        <v>0</v>
      </c>
      <c r="AB912" s="8"/>
      <c r="AC912" s="8"/>
      <c r="AD912" s="8">
        <f t="shared" si="425"/>
        <v>0</v>
      </c>
      <c r="AE912" s="8">
        <f t="shared" si="426"/>
        <v>1200</v>
      </c>
      <c r="AF912" s="8">
        <f t="shared" si="432"/>
        <v>230.08523972485506</v>
      </c>
      <c r="AG912" s="16">
        <f t="shared" si="419"/>
        <v>1200</v>
      </c>
      <c r="AH912" s="29">
        <f t="shared" si="433"/>
        <v>84.197667679066186</v>
      </c>
      <c r="AI912" s="29">
        <f t="shared" si="434"/>
        <v>69.914760275144957</v>
      </c>
      <c r="AJ912" s="28">
        <f t="shared" si="427"/>
        <v>0.12354957970756139</v>
      </c>
      <c r="AK912" s="25">
        <f t="shared" si="420"/>
        <v>1.235495797075614</v>
      </c>
      <c r="AL912" s="26">
        <f t="shared" si="428"/>
        <v>9.3389529193380998</v>
      </c>
    </row>
    <row r="913" spans="2:38" x14ac:dyDescent="0.3">
      <c r="B913" s="6">
        <v>8860</v>
      </c>
      <c r="C913" s="8">
        <f t="shared" si="435"/>
        <v>88.600000000000009</v>
      </c>
      <c r="D913" s="8">
        <f t="shared" si="436"/>
        <v>29346.780349514942</v>
      </c>
      <c r="E913" s="8">
        <f t="shared" si="437"/>
        <v>33.122776918191242</v>
      </c>
      <c r="F913" s="8">
        <f t="shared" si="438"/>
        <v>44.301714128080782</v>
      </c>
      <c r="G913" s="8">
        <f t="shared" si="421"/>
        <v>2.2250485660981263</v>
      </c>
      <c r="H913" s="8">
        <f t="shared" si="439"/>
        <v>29.482191763723147</v>
      </c>
      <c r="I913" s="7">
        <v>101325</v>
      </c>
      <c r="J913" s="8">
        <f t="shared" si="440"/>
        <v>12596040</v>
      </c>
      <c r="K913" s="8">
        <f t="shared" si="441"/>
        <v>9417600</v>
      </c>
      <c r="L913" s="8">
        <f t="shared" si="442"/>
        <v>1805088.9714864932</v>
      </c>
      <c r="M913" s="17">
        <f t="shared" si="422"/>
        <v>164154674.64737916</v>
      </c>
      <c r="N913" s="18">
        <f t="shared" si="443"/>
        <v>124.31324944485566</v>
      </c>
      <c r="O913" s="18">
        <f t="shared" si="444"/>
        <v>92.944485566247224</v>
      </c>
      <c r="P913" s="18">
        <f t="shared" si="445"/>
        <v>17.814843044524977</v>
      </c>
      <c r="Q913" s="18">
        <f t="shared" si="446"/>
        <v>1620.0806774969569</v>
      </c>
      <c r="R913" s="10">
        <f t="shared" si="447"/>
        <v>0</v>
      </c>
      <c r="S913" s="8">
        <f t="shared" si="423"/>
        <v>88.599999999999241</v>
      </c>
      <c r="T913" s="8">
        <f t="shared" si="448"/>
        <v>16.183286236437098</v>
      </c>
      <c r="U913" s="8">
        <v>0</v>
      </c>
      <c r="V913" s="8">
        <f t="shared" si="449"/>
        <v>4.0645457654084884</v>
      </c>
      <c r="W913" s="8">
        <v>0</v>
      </c>
      <c r="X913" s="15">
        <f t="shared" si="429"/>
        <v>1200</v>
      </c>
      <c r="Y913" s="8">
        <f t="shared" si="430"/>
        <v>0</v>
      </c>
      <c r="Z913" s="8">
        <f t="shared" si="431"/>
        <v>1269.9937600042695</v>
      </c>
      <c r="AA913" s="29">
        <f t="shared" si="424"/>
        <v>0</v>
      </c>
      <c r="AB913" s="8"/>
      <c r="AC913" s="8"/>
      <c r="AD913" s="8">
        <f t="shared" si="425"/>
        <v>0</v>
      </c>
      <c r="AE913" s="8">
        <f t="shared" si="426"/>
        <v>1200</v>
      </c>
      <c r="AF913" s="8">
        <f t="shared" si="432"/>
        <v>230.00623999573057</v>
      </c>
      <c r="AG913" s="16">
        <f t="shared" si="419"/>
        <v>1200</v>
      </c>
      <c r="AH913" s="29">
        <f t="shared" si="433"/>
        <v>84.301184882799276</v>
      </c>
      <c r="AI913" s="29">
        <f t="shared" si="434"/>
        <v>69.993760004269433</v>
      </c>
      <c r="AJ913" s="28">
        <f t="shared" si="427"/>
        <v>0.12368918375242872</v>
      </c>
      <c r="AK913" s="25">
        <f t="shared" si="420"/>
        <v>1.2368918375242872</v>
      </c>
      <c r="AL913" s="26">
        <f t="shared" si="428"/>
        <v>9.3494925082894689</v>
      </c>
    </row>
    <row r="914" spans="2:38" x14ac:dyDescent="0.3">
      <c r="B914" s="6">
        <v>8870</v>
      </c>
      <c r="C914" s="8">
        <f t="shared" si="435"/>
        <v>88.7</v>
      </c>
      <c r="D914" s="8">
        <f t="shared" si="436"/>
        <v>29379.903126433128</v>
      </c>
      <c r="E914" s="8">
        <f t="shared" si="437"/>
        <v>33.122776918186531</v>
      </c>
      <c r="F914" s="8">
        <f t="shared" si="438"/>
        <v>44.30171412807448</v>
      </c>
      <c r="G914" s="8">
        <f t="shared" si="421"/>
        <v>2.2250485660981263</v>
      </c>
      <c r="H914" s="8">
        <f t="shared" si="439"/>
        <v>29.482191763721051</v>
      </c>
      <c r="I914" s="7">
        <v>101325</v>
      </c>
      <c r="J914" s="8">
        <f t="shared" si="440"/>
        <v>12596040</v>
      </c>
      <c r="K914" s="8">
        <f t="shared" si="441"/>
        <v>9417600</v>
      </c>
      <c r="L914" s="8">
        <f t="shared" si="442"/>
        <v>1804468.9816123245</v>
      </c>
      <c r="M914" s="17">
        <f t="shared" si="422"/>
        <v>164328514.57361773</v>
      </c>
      <c r="N914" s="18">
        <f t="shared" si="443"/>
        <v>124.31324944485566</v>
      </c>
      <c r="O914" s="18">
        <f t="shared" si="444"/>
        <v>92.944485566247224</v>
      </c>
      <c r="P914" s="18">
        <f t="shared" si="445"/>
        <v>17.808724220205523</v>
      </c>
      <c r="Q914" s="18">
        <f t="shared" si="446"/>
        <v>1621.7963441758473</v>
      </c>
      <c r="R914" s="10">
        <f t="shared" si="447"/>
        <v>0</v>
      </c>
      <c r="S914" s="8">
        <f t="shared" si="423"/>
        <v>88.699999999999235</v>
      </c>
      <c r="T914" s="8">
        <f t="shared" si="448"/>
        <v>16.183286236437098</v>
      </c>
      <c r="U914" s="8">
        <v>0</v>
      </c>
      <c r="V914" s="8">
        <f t="shared" si="449"/>
        <v>4.063149724959815</v>
      </c>
      <c r="W914" s="8">
        <v>0</v>
      </c>
      <c r="X914" s="15">
        <f t="shared" si="429"/>
        <v>1200</v>
      </c>
      <c r="Y914" s="8">
        <f t="shared" si="430"/>
        <v>0</v>
      </c>
      <c r="Z914" s="8">
        <f t="shared" si="431"/>
        <v>1270.0727597333939</v>
      </c>
      <c r="AA914" s="29">
        <f t="shared" si="424"/>
        <v>0</v>
      </c>
      <c r="AB914" s="8"/>
      <c r="AC914" s="8"/>
      <c r="AD914" s="8">
        <f t="shared" si="425"/>
        <v>0</v>
      </c>
      <c r="AE914" s="8">
        <f t="shared" si="426"/>
        <v>1200</v>
      </c>
      <c r="AF914" s="8">
        <f t="shared" si="432"/>
        <v>229.92724026660611</v>
      </c>
      <c r="AG914" s="16">
        <f t="shared" si="419"/>
        <v>1200</v>
      </c>
      <c r="AH914" s="29">
        <f t="shared" si="433"/>
        <v>84.404702086532325</v>
      </c>
      <c r="AI914" s="29">
        <f t="shared" si="434"/>
        <v>70.072759733393895</v>
      </c>
      <c r="AJ914" s="28">
        <f t="shared" si="427"/>
        <v>0.12382878779729602</v>
      </c>
      <c r="AK914" s="25">
        <f t="shared" si="420"/>
        <v>1.2382878779729602</v>
      </c>
      <c r="AL914" s="26">
        <f t="shared" si="428"/>
        <v>9.3600320983568146</v>
      </c>
    </row>
    <row r="915" spans="2:38" x14ac:dyDescent="0.3">
      <c r="B915" s="6">
        <v>8880</v>
      </c>
      <c r="C915" s="8">
        <f t="shared" si="435"/>
        <v>88.8</v>
      </c>
      <c r="D915" s="8">
        <f t="shared" si="436"/>
        <v>29413.025903351314</v>
      </c>
      <c r="E915" s="8">
        <f t="shared" si="437"/>
        <v>33.122776918186531</v>
      </c>
      <c r="F915" s="8">
        <f t="shared" si="438"/>
        <v>44.30171412807448</v>
      </c>
      <c r="G915" s="8">
        <f t="shared" si="421"/>
        <v>2.2250485660981263</v>
      </c>
      <c r="H915" s="8">
        <f t="shared" si="439"/>
        <v>29.482191763721051</v>
      </c>
      <c r="I915" s="7">
        <v>101325</v>
      </c>
      <c r="J915" s="8">
        <f t="shared" si="440"/>
        <v>12596040</v>
      </c>
      <c r="K915" s="8">
        <f t="shared" si="441"/>
        <v>9417600</v>
      </c>
      <c r="L915" s="8">
        <f t="shared" si="442"/>
        <v>1803848.9917381557</v>
      </c>
      <c r="M915" s="17">
        <f t="shared" si="422"/>
        <v>164502354.49985629</v>
      </c>
      <c r="N915" s="18">
        <f t="shared" si="443"/>
        <v>124.31324944485566</v>
      </c>
      <c r="O915" s="18">
        <f t="shared" si="444"/>
        <v>92.944485566247224</v>
      </c>
      <c r="P915" s="18">
        <f t="shared" si="445"/>
        <v>17.802605395886065</v>
      </c>
      <c r="Q915" s="18">
        <f t="shared" si="446"/>
        <v>1623.5120108547376</v>
      </c>
      <c r="R915" s="10">
        <f t="shared" si="447"/>
        <v>0</v>
      </c>
      <c r="S915" s="8">
        <f t="shared" si="423"/>
        <v>88.79999999999923</v>
      </c>
      <c r="T915" s="8">
        <f t="shared" si="448"/>
        <v>16.183286236437098</v>
      </c>
      <c r="U915" s="8">
        <v>0</v>
      </c>
      <c r="V915" s="8">
        <f t="shared" si="449"/>
        <v>4.0617536845111433</v>
      </c>
      <c r="W915" s="8">
        <v>0</v>
      </c>
      <c r="X915" s="15">
        <f t="shared" si="429"/>
        <v>1200</v>
      </c>
      <c r="Y915" s="8">
        <f t="shared" si="430"/>
        <v>0</v>
      </c>
      <c r="Z915" s="8">
        <f t="shared" si="431"/>
        <v>1270.1517594625184</v>
      </c>
      <c r="AA915" s="29">
        <f t="shared" si="424"/>
        <v>0</v>
      </c>
      <c r="AB915" s="8"/>
      <c r="AC915" s="8"/>
      <c r="AD915" s="8">
        <f t="shared" si="425"/>
        <v>0</v>
      </c>
      <c r="AE915" s="8">
        <f t="shared" si="426"/>
        <v>1200</v>
      </c>
      <c r="AF915" s="8">
        <f t="shared" si="432"/>
        <v>229.84824053748167</v>
      </c>
      <c r="AG915" s="16">
        <f t="shared" si="419"/>
        <v>1200</v>
      </c>
      <c r="AH915" s="29">
        <f t="shared" si="433"/>
        <v>84.508219290265359</v>
      </c>
      <c r="AI915" s="29">
        <f t="shared" si="434"/>
        <v>70.151759462518328</v>
      </c>
      <c r="AJ915" s="28">
        <f t="shared" si="427"/>
        <v>0.12396839184216329</v>
      </c>
      <c r="AK915" s="25">
        <f t="shared" si="420"/>
        <v>1.2396839184216328</v>
      </c>
      <c r="AL915" s="26">
        <f t="shared" si="428"/>
        <v>9.3705716895363675</v>
      </c>
    </row>
    <row r="916" spans="2:38" x14ac:dyDescent="0.3">
      <c r="B916" s="6">
        <v>8890</v>
      </c>
      <c r="C916" s="8">
        <f t="shared" si="435"/>
        <v>88.9</v>
      </c>
      <c r="D916" s="8">
        <f t="shared" si="436"/>
        <v>29446.148680269507</v>
      </c>
      <c r="E916" s="8">
        <f t="shared" si="437"/>
        <v>33.122776918191242</v>
      </c>
      <c r="F916" s="8">
        <f t="shared" si="438"/>
        <v>44.301714128080782</v>
      </c>
      <c r="G916" s="8">
        <f t="shared" si="421"/>
        <v>2.2250485660981263</v>
      </c>
      <c r="H916" s="8">
        <f t="shared" si="439"/>
        <v>29.482191763723147</v>
      </c>
      <c r="I916" s="7">
        <v>101325</v>
      </c>
      <c r="J916" s="8">
        <f t="shared" si="440"/>
        <v>12596040</v>
      </c>
      <c r="K916" s="8">
        <f t="shared" si="441"/>
        <v>9417600</v>
      </c>
      <c r="L916" s="8">
        <f t="shared" si="442"/>
        <v>1803229.001863987</v>
      </c>
      <c r="M916" s="17">
        <f t="shared" si="422"/>
        <v>164676194.42609489</v>
      </c>
      <c r="N916" s="18">
        <f t="shared" si="443"/>
        <v>124.31324944485566</v>
      </c>
      <c r="O916" s="18">
        <f t="shared" si="444"/>
        <v>92.944485566247224</v>
      </c>
      <c r="P916" s="18">
        <f t="shared" si="445"/>
        <v>17.796486571566611</v>
      </c>
      <c r="Q916" s="18">
        <f t="shared" si="446"/>
        <v>1625.2276775336284</v>
      </c>
      <c r="R916" s="10">
        <f t="shared" si="447"/>
        <v>0</v>
      </c>
      <c r="S916" s="8">
        <f t="shared" si="423"/>
        <v>88.899999999999224</v>
      </c>
      <c r="T916" s="8">
        <f t="shared" si="448"/>
        <v>16.183286236437098</v>
      </c>
      <c r="U916" s="8">
        <v>0</v>
      </c>
      <c r="V916" s="8">
        <f t="shared" si="449"/>
        <v>4.0603576440624698</v>
      </c>
      <c r="W916" s="8">
        <v>0</v>
      </c>
      <c r="X916" s="15">
        <f t="shared" si="429"/>
        <v>1200</v>
      </c>
      <c r="Y916" s="8">
        <f t="shared" si="430"/>
        <v>0</v>
      </c>
      <c r="Z916" s="8">
        <f t="shared" si="431"/>
        <v>1270.2307591916428</v>
      </c>
      <c r="AA916" s="29">
        <f t="shared" si="424"/>
        <v>0</v>
      </c>
      <c r="AB916" s="8"/>
      <c r="AC916" s="8"/>
      <c r="AD916" s="8">
        <f t="shared" si="425"/>
        <v>0</v>
      </c>
      <c r="AE916" s="8">
        <f t="shared" si="426"/>
        <v>1200</v>
      </c>
      <c r="AF916" s="8">
        <f t="shared" si="432"/>
        <v>229.76924080835721</v>
      </c>
      <c r="AG916" s="16">
        <f t="shared" si="419"/>
        <v>1200</v>
      </c>
      <c r="AH916" s="29">
        <f t="shared" si="433"/>
        <v>84.611736493998436</v>
      </c>
      <c r="AI916" s="29">
        <f t="shared" si="434"/>
        <v>70.230759191642804</v>
      </c>
      <c r="AJ916" s="28">
        <f t="shared" si="427"/>
        <v>0.12410799588703061</v>
      </c>
      <c r="AK916" s="25">
        <f t="shared" si="420"/>
        <v>1.2410799588703061</v>
      </c>
      <c r="AL916" s="26">
        <f t="shared" si="428"/>
        <v>9.3811112818243743</v>
      </c>
    </row>
    <row r="917" spans="2:38" x14ac:dyDescent="0.3">
      <c r="B917" s="6">
        <v>8900</v>
      </c>
      <c r="C917" s="8">
        <f t="shared" si="435"/>
        <v>89</v>
      </c>
      <c r="D917" s="8">
        <f t="shared" si="436"/>
        <v>29479.271457187693</v>
      </c>
      <c r="E917" s="8">
        <f t="shared" si="437"/>
        <v>33.122776918186531</v>
      </c>
      <c r="F917" s="8">
        <f t="shared" si="438"/>
        <v>44.30171412807448</v>
      </c>
      <c r="G917" s="8">
        <f t="shared" si="421"/>
        <v>2.2250485660981263</v>
      </c>
      <c r="H917" s="8">
        <f t="shared" si="439"/>
        <v>29.482191763721051</v>
      </c>
      <c r="I917" s="7">
        <v>101325</v>
      </c>
      <c r="J917" s="8">
        <f t="shared" si="440"/>
        <v>12596040</v>
      </c>
      <c r="K917" s="8">
        <f t="shared" si="441"/>
        <v>9417600</v>
      </c>
      <c r="L917" s="8">
        <f t="shared" si="442"/>
        <v>1802609.0119898182</v>
      </c>
      <c r="M917" s="17">
        <f t="shared" si="422"/>
        <v>164850034.35233346</v>
      </c>
      <c r="N917" s="18">
        <f t="shared" si="443"/>
        <v>124.31324944485566</v>
      </c>
      <c r="O917" s="18">
        <f t="shared" si="444"/>
        <v>92.944485566247224</v>
      </c>
      <c r="P917" s="18">
        <f t="shared" si="445"/>
        <v>17.790367747247156</v>
      </c>
      <c r="Q917" s="18">
        <f t="shared" si="446"/>
        <v>1626.9433442125187</v>
      </c>
      <c r="R917" s="10">
        <f t="shared" si="447"/>
        <v>0</v>
      </c>
      <c r="S917" s="8">
        <f t="shared" si="423"/>
        <v>88.999999999999218</v>
      </c>
      <c r="T917" s="8">
        <f t="shared" si="448"/>
        <v>16.183286236437098</v>
      </c>
      <c r="U917" s="8">
        <v>0</v>
      </c>
      <c r="V917" s="8">
        <f t="shared" si="449"/>
        <v>4.0589616036137972</v>
      </c>
      <c r="W917" s="8">
        <v>0</v>
      </c>
      <c r="X917" s="15">
        <f t="shared" si="429"/>
        <v>1200</v>
      </c>
      <c r="Y917" s="8">
        <f t="shared" si="430"/>
        <v>0</v>
      </c>
      <c r="Z917" s="8">
        <f t="shared" si="431"/>
        <v>1270.3097589207673</v>
      </c>
      <c r="AA917" s="29">
        <f t="shared" si="424"/>
        <v>0</v>
      </c>
      <c r="AB917" s="8"/>
      <c r="AC917" s="8"/>
      <c r="AD917" s="8">
        <f t="shared" si="425"/>
        <v>0</v>
      </c>
      <c r="AE917" s="8">
        <f t="shared" si="426"/>
        <v>1200</v>
      </c>
      <c r="AF917" s="8">
        <f t="shared" si="432"/>
        <v>229.69024107923275</v>
      </c>
      <c r="AG917" s="16">
        <f t="shared" si="419"/>
        <v>1200</v>
      </c>
      <c r="AH917" s="29">
        <f t="shared" si="433"/>
        <v>84.715253697731484</v>
      </c>
      <c r="AI917" s="29">
        <f t="shared" si="434"/>
        <v>70.309758920767251</v>
      </c>
      <c r="AJ917" s="28">
        <f t="shared" si="427"/>
        <v>0.12424759993189792</v>
      </c>
      <c r="AK917" s="25">
        <f t="shared" si="420"/>
        <v>1.2424759993189791</v>
      </c>
      <c r="AL917" s="26">
        <f t="shared" si="428"/>
        <v>9.3916508752170991</v>
      </c>
    </row>
    <row r="918" spans="2:38" x14ac:dyDescent="0.3">
      <c r="B918" s="6">
        <v>8910</v>
      </c>
      <c r="C918" s="8">
        <f t="shared" si="435"/>
        <v>89.100000000000009</v>
      </c>
      <c r="D918" s="8">
        <f t="shared" si="436"/>
        <v>29512.394234105883</v>
      </c>
      <c r="E918" s="8">
        <f t="shared" si="437"/>
        <v>33.122776918191242</v>
      </c>
      <c r="F918" s="8">
        <f t="shared" si="438"/>
        <v>44.301714128080782</v>
      </c>
      <c r="G918" s="8">
        <f t="shared" si="421"/>
        <v>2.2250485660981263</v>
      </c>
      <c r="H918" s="8">
        <f t="shared" si="439"/>
        <v>29.482191763723147</v>
      </c>
      <c r="I918" s="7">
        <v>101325</v>
      </c>
      <c r="J918" s="8">
        <f t="shared" si="440"/>
        <v>12596040</v>
      </c>
      <c r="K918" s="8">
        <f t="shared" si="441"/>
        <v>9417600</v>
      </c>
      <c r="L918" s="8">
        <f t="shared" si="442"/>
        <v>1801989.0221156494</v>
      </c>
      <c r="M918" s="17">
        <f t="shared" si="422"/>
        <v>165023874.27857205</v>
      </c>
      <c r="N918" s="18">
        <f t="shared" si="443"/>
        <v>124.31324944485566</v>
      </c>
      <c r="O918" s="18">
        <f t="shared" si="444"/>
        <v>92.944485566247224</v>
      </c>
      <c r="P918" s="18">
        <f t="shared" si="445"/>
        <v>17.784248922927702</v>
      </c>
      <c r="Q918" s="18">
        <f t="shared" si="446"/>
        <v>1628.6590108914093</v>
      </c>
      <c r="R918" s="10">
        <f t="shared" si="447"/>
        <v>0</v>
      </c>
      <c r="S918" s="8">
        <f t="shared" si="423"/>
        <v>89.099999999999213</v>
      </c>
      <c r="T918" s="8">
        <f t="shared" si="448"/>
        <v>16.183286236437098</v>
      </c>
      <c r="U918" s="8">
        <v>0</v>
      </c>
      <c r="V918" s="8">
        <f t="shared" si="449"/>
        <v>4.0575655631651237</v>
      </c>
      <c r="W918" s="8">
        <v>0</v>
      </c>
      <c r="X918" s="15">
        <f t="shared" si="429"/>
        <v>1200</v>
      </c>
      <c r="Y918" s="8">
        <f t="shared" si="430"/>
        <v>0</v>
      </c>
      <c r="Z918" s="8">
        <f t="shared" si="431"/>
        <v>1270.3887586498918</v>
      </c>
      <c r="AA918" s="29">
        <f t="shared" si="424"/>
        <v>0</v>
      </c>
      <c r="AB918" s="8"/>
      <c r="AC918" s="8"/>
      <c r="AD918" s="8">
        <f t="shared" si="425"/>
        <v>0</v>
      </c>
      <c r="AE918" s="8">
        <f t="shared" si="426"/>
        <v>1200</v>
      </c>
      <c r="AF918" s="8">
        <f t="shared" si="432"/>
        <v>229.61124135010829</v>
      </c>
      <c r="AG918" s="16">
        <f t="shared" si="419"/>
        <v>1200</v>
      </c>
      <c r="AH918" s="29">
        <f t="shared" si="433"/>
        <v>84.818770901464561</v>
      </c>
      <c r="AI918" s="29">
        <f t="shared" si="434"/>
        <v>70.388758649891727</v>
      </c>
      <c r="AJ918" s="28">
        <f t="shared" si="427"/>
        <v>0.12438720397676524</v>
      </c>
      <c r="AK918" s="25">
        <f t="shared" si="420"/>
        <v>1.2438720397676524</v>
      </c>
      <c r="AL918" s="26">
        <f t="shared" si="428"/>
        <v>9.4021904697108223</v>
      </c>
    </row>
    <row r="919" spans="2:38" x14ac:dyDescent="0.3">
      <c r="B919" s="6">
        <v>8920</v>
      </c>
      <c r="C919" s="8">
        <f t="shared" si="435"/>
        <v>89.2</v>
      </c>
      <c r="D919" s="8">
        <f t="shared" si="436"/>
        <v>29545.517011024069</v>
      </c>
      <c r="E919" s="8">
        <f t="shared" si="437"/>
        <v>33.122776918186531</v>
      </c>
      <c r="F919" s="8">
        <f t="shared" si="438"/>
        <v>44.30171412807448</v>
      </c>
      <c r="G919" s="8">
        <f t="shared" si="421"/>
        <v>2.2250485660981263</v>
      </c>
      <c r="H919" s="8">
        <f t="shared" si="439"/>
        <v>29.482191763721051</v>
      </c>
      <c r="I919" s="7">
        <v>101325</v>
      </c>
      <c r="J919" s="8">
        <f t="shared" si="440"/>
        <v>12596040</v>
      </c>
      <c r="K919" s="8">
        <f t="shared" si="441"/>
        <v>9417600</v>
      </c>
      <c r="L919" s="8">
        <f t="shared" si="442"/>
        <v>1801369.0322414807</v>
      </c>
      <c r="M919" s="17">
        <f t="shared" si="422"/>
        <v>165197714.20481062</v>
      </c>
      <c r="N919" s="18">
        <f t="shared" si="443"/>
        <v>124.31324944485566</v>
      </c>
      <c r="O919" s="18">
        <f t="shared" si="444"/>
        <v>92.944485566247224</v>
      </c>
      <c r="P919" s="18">
        <f t="shared" si="445"/>
        <v>17.778130098608248</v>
      </c>
      <c r="Q919" s="18">
        <f t="shared" si="446"/>
        <v>1630.3746775702998</v>
      </c>
      <c r="R919" s="10">
        <f t="shared" si="447"/>
        <v>0</v>
      </c>
      <c r="S919" s="8">
        <f t="shared" si="423"/>
        <v>89.199999999999207</v>
      </c>
      <c r="T919" s="8">
        <f t="shared" si="448"/>
        <v>16.183286236437098</v>
      </c>
      <c r="U919" s="8">
        <v>0</v>
      </c>
      <c r="V919" s="8">
        <f t="shared" si="449"/>
        <v>4.0561695227164511</v>
      </c>
      <c r="W919" s="8">
        <v>0</v>
      </c>
      <c r="X919" s="15">
        <f t="shared" si="429"/>
        <v>1200</v>
      </c>
      <c r="Y919" s="8">
        <f t="shared" si="430"/>
        <v>0</v>
      </c>
      <c r="Z919" s="8">
        <f t="shared" si="431"/>
        <v>1270.4677583790162</v>
      </c>
      <c r="AA919" s="29">
        <f t="shared" si="424"/>
        <v>0</v>
      </c>
      <c r="AB919" s="8"/>
      <c r="AC919" s="8"/>
      <c r="AD919" s="8">
        <f t="shared" si="425"/>
        <v>0</v>
      </c>
      <c r="AE919" s="8">
        <f t="shared" si="426"/>
        <v>1200</v>
      </c>
      <c r="AF919" s="8">
        <f t="shared" si="432"/>
        <v>229.53224162098383</v>
      </c>
      <c r="AG919" s="16">
        <f t="shared" si="419"/>
        <v>1200</v>
      </c>
      <c r="AH919" s="29">
        <f t="shared" si="433"/>
        <v>84.922288105197623</v>
      </c>
      <c r="AI919" s="29">
        <f t="shared" si="434"/>
        <v>70.467758379016189</v>
      </c>
      <c r="AJ919" s="28">
        <f t="shared" si="427"/>
        <v>0.12452680802163255</v>
      </c>
      <c r="AK919" s="25">
        <f t="shared" si="420"/>
        <v>1.2452680802163254</v>
      </c>
      <c r="AL919" s="26">
        <f t="shared" si="428"/>
        <v>9.412730065301842</v>
      </c>
    </row>
    <row r="920" spans="2:38" x14ac:dyDescent="0.3">
      <c r="B920" s="6">
        <v>8930</v>
      </c>
      <c r="C920" s="8">
        <f t="shared" si="435"/>
        <v>89.3</v>
      </c>
      <c r="D920" s="8">
        <f t="shared" si="436"/>
        <v>29578.639787942258</v>
      </c>
      <c r="E920" s="8">
        <f t="shared" si="437"/>
        <v>33.122776918186531</v>
      </c>
      <c r="F920" s="8">
        <f t="shared" si="438"/>
        <v>44.30171412807448</v>
      </c>
      <c r="G920" s="8">
        <f t="shared" si="421"/>
        <v>2.2250485660981263</v>
      </c>
      <c r="H920" s="8">
        <f t="shared" si="439"/>
        <v>29.482191763721051</v>
      </c>
      <c r="I920" s="7">
        <v>101325</v>
      </c>
      <c r="J920" s="8">
        <f t="shared" si="440"/>
        <v>12596040</v>
      </c>
      <c r="K920" s="8">
        <f t="shared" si="441"/>
        <v>9417600</v>
      </c>
      <c r="L920" s="8">
        <f t="shared" si="442"/>
        <v>1800749.0423673119</v>
      </c>
      <c r="M920" s="17">
        <f t="shared" si="422"/>
        <v>165371554.13104919</v>
      </c>
      <c r="N920" s="18">
        <f t="shared" si="443"/>
        <v>124.31324944485566</v>
      </c>
      <c r="O920" s="18">
        <f t="shared" si="444"/>
        <v>92.944485566247224</v>
      </c>
      <c r="P920" s="18">
        <f t="shared" si="445"/>
        <v>17.772011274288793</v>
      </c>
      <c r="Q920" s="18">
        <f t="shared" si="446"/>
        <v>1632.0903442491901</v>
      </c>
      <c r="R920" s="10">
        <f t="shared" si="447"/>
        <v>0</v>
      </c>
      <c r="S920" s="8">
        <f t="shared" si="423"/>
        <v>89.299999999999201</v>
      </c>
      <c r="T920" s="8">
        <f t="shared" si="448"/>
        <v>16.183286236437098</v>
      </c>
      <c r="U920" s="8">
        <v>0</v>
      </c>
      <c r="V920" s="8">
        <f t="shared" si="449"/>
        <v>4.0547734822677777</v>
      </c>
      <c r="W920" s="8">
        <v>0</v>
      </c>
      <c r="X920" s="15">
        <f t="shared" si="429"/>
        <v>1200</v>
      </c>
      <c r="Y920" s="8">
        <f t="shared" si="430"/>
        <v>0</v>
      </c>
      <c r="Z920" s="8">
        <f t="shared" si="431"/>
        <v>1270.5467581081407</v>
      </c>
      <c r="AA920" s="29">
        <f t="shared" si="424"/>
        <v>0</v>
      </c>
      <c r="AB920" s="8"/>
      <c r="AC920" s="8"/>
      <c r="AD920" s="8">
        <f t="shared" si="425"/>
        <v>0</v>
      </c>
      <c r="AE920" s="8">
        <f t="shared" si="426"/>
        <v>1200</v>
      </c>
      <c r="AF920" s="8">
        <f t="shared" si="432"/>
        <v>229.45324189185936</v>
      </c>
      <c r="AG920" s="16">
        <f t="shared" si="419"/>
        <v>1200</v>
      </c>
      <c r="AH920" s="29">
        <f t="shared" si="433"/>
        <v>85.025805308930657</v>
      </c>
      <c r="AI920" s="29">
        <f t="shared" si="434"/>
        <v>70.546758108140637</v>
      </c>
      <c r="AJ920" s="28">
        <f t="shared" si="427"/>
        <v>0.12466641206649982</v>
      </c>
      <c r="AK920" s="25">
        <f t="shared" si="420"/>
        <v>1.2466641206649982</v>
      </c>
      <c r="AL920" s="26">
        <f t="shared" si="428"/>
        <v>9.4232696619864722</v>
      </c>
    </row>
    <row r="921" spans="2:38" x14ac:dyDescent="0.3">
      <c r="B921" s="6">
        <v>8940</v>
      </c>
      <c r="C921" s="8">
        <f t="shared" si="435"/>
        <v>89.4</v>
      </c>
      <c r="D921" s="8">
        <f t="shared" si="436"/>
        <v>29611.762564860448</v>
      </c>
      <c r="E921" s="8">
        <f t="shared" si="437"/>
        <v>33.122776918191242</v>
      </c>
      <c r="F921" s="8">
        <f t="shared" si="438"/>
        <v>44.301714128080782</v>
      </c>
      <c r="G921" s="8">
        <f t="shared" si="421"/>
        <v>2.2250485660981263</v>
      </c>
      <c r="H921" s="8">
        <f t="shared" si="439"/>
        <v>29.482191763723147</v>
      </c>
      <c r="I921" s="7">
        <v>101325</v>
      </c>
      <c r="J921" s="8">
        <f t="shared" si="440"/>
        <v>12596040</v>
      </c>
      <c r="K921" s="8">
        <f t="shared" si="441"/>
        <v>9417600</v>
      </c>
      <c r="L921" s="8">
        <f t="shared" si="442"/>
        <v>1800129.0524931431</v>
      </c>
      <c r="M921" s="17">
        <f t="shared" si="422"/>
        <v>165545394.05728778</v>
      </c>
      <c r="N921" s="18">
        <f t="shared" si="443"/>
        <v>124.31324944485566</v>
      </c>
      <c r="O921" s="18">
        <f t="shared" si="444"/>
        <v>92.944485566247224</v>
      </c>
      <c r="P921" s="18">
        <f t="shared" si="445"/>
        <v>17.765892449969339</v>
      </c>
      <c r="Q921" s="18">
        <f t="shared" si="446"/>
        <v>1633.8060109280807</v>
      </c>
      <c r="R921" s="10">
        <f t="shared" si="447"/>
        <v>0</v>
      </c>
      <c r="S921" s="8">
        <f t="shared" si="423"/>
        <v>89.399999999999196</v>
      </c>
      <c r="T921" s="8">
        <f t="shared" si="448"/>
        <v>16.183286236437098</v>
      </c>
      <c r="U921" s="8">
        <v>0</v>
      </c>
      <c r="V921" s="8">
        <f t="shared" si="449"/>
        <v>4.0533774418191051</v>
      </c>
      <c r="W921" s="8">
        <v>0</v>
      </c>
      <c r="X921" s="15">
        <f t="shared" si="429"/>
        <v>1200</v>
      </c>
      <c r="Y921" s="8">
        <f t="shared" si="430"/>
        <v>0</v>
      </c>
      <c r="Z921" s="8">
        <f t="shared" si="431"/>
        <v>1270.6257578372652</v>
      </c>
      <c r="AA921" s="29">
        <f t="shared" si="424"/>
        <v>0</v>
      </c>
      <c r="AB921" s="8"/>
      <c r="AC921" s="8"/>
      <c r="AD921" s="8">
        <f t="shared" si="425"/>
        <v>0</v>
      </c>
      <c r="AE921" s="8">
        <f t="shared" si="426"/>
        <v>1200</v>
      </c>
      <c r="AF921" s="8">
        <f t="shared" si="432"/>
        <v>229.3742421627349</v>
      </c>
      <c r="AG921" s="16">
        <f t="shared" si="419"/>
        <v>1200</v>
      </c>
      <c r="AH921" s="29">
        <f t="shared" si="433"/>
        <v>85.12932251266372</v>
      </c>
      <c r="AI921" s="29">
        <f t="shared" si="434"/>
        <v>70.625757837265098</v>
      </c>
      <c r="AJ921" s="28">
        <f t="shared" si="427"/>
        <v>0.12480601611136714</v>
      </c>
      <c r="AK921" s="25">
        <f t="shared" si="420"/>
        <v>1.2480601611136715</v>
      </c>
      <c r="AL921" s="26">
        <f t="shared" si="428"/>
        <v>9.433809259761043</v>
      </c>
    </row>
    <row r="922" spans="2:38" x14ac:dyDescent="0.3">
      <c r="B922" s="6">
        <v>8950</v>
      </c>
      <c r="C922" s="8">
        <f t="shared" si="435"/>
        <v>89.5</v>
      </c>
      <c r="D922" s="8">
        <f t="shared" si="436"/>
        <v>29644.885341778634</v>
      </c>
      <c r="E922" s="8">
        <f t="shared" si="437"/>
        <v>33.122776918186531</v>
      </c>
      <c r="F922" s="8">
        <f t="shared" si="438"/>
        <v>44.30171412807448</v>
      </c>
      <c r="G922" s="8">
        <f t="shared" si="421"/>
        <v>2.2250485660981263</v>
      </c>
      <c r="H922" s="8">
        <f t="shared" si="439"/>
        <v>29.482191763721051</v>
      </c>
      <c r="I922" s="7">
        <v>101325</v>
      </c>
      <c r="J922" s="8">
        <f t="shared" si="440"/>
        <v>12596040</v>
      </c>
      <c r="K922" s="8">
        <f t="shared" si="441"/>
        <v>9417600</v>
      </c>
      <c r="L922" s="8">
        <f t="shared" si="442"/>
        <v>1799509.0626189744</v>
      </c>
      <c r="M922" s="17">
        <f t="shared" si="422"/>
        <v>165719233.98352635</v>
      </c>
      <c r="N922" s="18">
        <f t="shared" si="443"/>
        <v>124.31324944485566</v>
      </c>
      <c r="O922" s="18">
        <f t="shared" si="444"/>
        <v>92.944485566247224</v>
      </c>
      <c r="P922" s="18">
        <f t="shared" si="445"/>
        <v>17.759773625649881</v>
      </c>
      <c r="Q922" s="18">
        <f t="shared" si="446"/>
        <v>1635.521677606971</v>
      </c>
      <c r="R922" s="10">
        <f t="shared" si="447"/>
        <v>0</v>
      </c>
      <c r="S922" s="8">
        <f t="shared" si="423"/>
        <v>89.49999999999919</v>
      </c>
      <c r="T922" s="8">
        <f t="shared" si="448"/>
        <v>16.183286236437098</v>
      </c>
      <c r="U922" s="8">
        <v>0</v>
      </c>
      <c r="V922" s="8">
        <f t="shared" si="449"/>
        <v>4.0519814013704316</v>
      </c>
      <c r="W922" s="8">
        <v>0</v>
      </c>
      <c r="X922" s="15">
        <f t="shared" si="429"/>
        <v>1200</v>
      </c>
      <c r="Y922" s="8">
        <f t="shared" si="430"/>
        <v>0</v>
      </c>
      <c r="Z922" s="8">
        <f t="shared" si="431"/>
        <v>1270.7047575663896</v>
      </c>
      <c r="AA922" s="29">
        <f t="shared" si="424"/>
        <v>0</v>
      </c>
      <c r="AB922" s="8"/>
      <c r="AC922" s="8"/>
      <c r="AD922" s="8">
        <f t="shared" si="425"/>
        <v>0</v>
      </c>
      <c r="AE922" s="8">
        <f t="shared" si="426"/>
        <v>1200</v>
      </c>
      <c r="AF922" s="8">
        <f t="shared" si="432"/>
        <v>229.29524243361044</v>
      </c>
      <c r="AG922" s="16">
        <f t="shared" si="419"/>
        <v>1200</v>
      </c>
      <c r="AH922" s="29">
        <f t="shared" si="433"/>
        <v>85.232839716396754</v>
      </c>
      <c r="AI922" s="29">
        <f t="shared" si="434"/>
        <v>70.704757566389546</v>
      </c>
      <c r="AJ922" s="28">
        <f t="shared" si="427"/>
        <v>0.12494562015623442</v>
      </c>
      <c r="AK922" s="25">
        <f t="shared" si="420"/>
        <v>1.2494562015623443</v>
      </c>
      <c r="AL922" s="26">
        <f t="shared" si="428"/>
        <v>9.4443488586219022</v>
      </c>
    </row>
    <row r="923" spans="2:38" x14ac:dyDescent="0.3">
      <c r="B923" s="6">
        <v>8960</v>
      </c>
      <c r="C923" s="8">
        <f t="shared" si="435"/>
        <v>89.600000000000009</v>
      </c>
      <c r="D923" s="8">
        <f t="shared" si="436"/>
        <v>29678.008118696824</v>
      </c>
      <c r="E923" s="8">
        <f t="shared" si="437"/>
        <v>33.122776918191242</v>
      </c>
      <c r="F923" s="8">
        <f t="shared" si="438"/>
        <v>44.301714128080782</v>
      </c>
      <c r="G923" s="8">
        <f t="shared" si="421"/>
        <v>2.2250485660981263</v>
      </c>
      <c r="H923" s="8">
        <f t="shared" si="439"/>
        <v>29.482191763723147</v>
      </c>
      <c r="I923" s="7">
        <v>101325</v>
      </c>
      <c r="J923" s="8">
        <f t="shared" si="440"/>
        <v>12596040</v>
      </c>
      <c r="K923" s="8">
        <f t="shared" si="441"/>
        <v>9417600</v>
      </c>
      <c r="L923" s="8">
        <f t="shared" si="442"/>
        <v>1798889.0727448056</v>
      </c>
      <c r="M923" s="17">
        <f t="shared" si="422"/>
        <v>165893073.90976495</v>
      </c>
      <c r="N923" s="18">
        <f t="shared" si="443"/>
        <v>124.31324944485566</v>
      </c>
      <c r="O923" s="18">
        <f t="shared" si="444"/>
        <v>92.944485566247224</v>
      </c>
      <c r="P923" s="18">
        <f t="shared" si="445"/>
        <v>17.753654801330427</v>
      </c>
      <c r="Q923" s="18">
        <f t="shared" si="446"/>
        <v>1637.2373442858618</v>
      </c>
      <c r="R923" s="10">
        <f t="shared" si="447"/>
        <v>0</v>
      </c>
      <c r="S923" s="8">
        <f t="shared" si="423"/>
        <v>89.599999999999184</v>
      </c>
      <c r="T923" s="8">
        <f t="shared" si="448"/>
        <v>16.183286236437098</v>
      </c>
      <c r="U923" s="8">
        <v>0</v>
      </c>
      <c r="V923" s="8">
        <f t="shared" si="449"/>
        <v>4.0505853609217581</v>
      </c>
      <c r="W923" s="8">
        <v>0</v>
      </c>
      <c r="X923" s="15">
        <f t="shared" si="429"/>
        <v>1200</v>
      </c>
      <c r="Y923" s="8">
        <f t="shared" si="430"/>
        <v>0</v>
      </c>
      <c r="Z923" s="8">
        <f t="shared" si="431"/>
        <v>1270.7837572955141</v>
      </c>
      <c r="AA923" s="29">
        <f t="shared" si="424"/>
        <v>0</v>
      </c>
      <c r="AB923" s="8"/>
      <c r="AC923" s="8"/>
      <c r="AD923" s="8">
        <f t="shared" si="425"/>
        <v>0</v>
      </c>
      <c r="AE923" s="8">
        <f t="shared" si="426"/>
        <v>1200</v>
      </c>
      <c r="AF923" s="8">
        <f t="shared" si="432"/>
        <v>229.21624270448598</v>
      </c>
      <c r="AG923" s="16">
        <f t="shared" ref="AG923:AG986" si="450">IF(D923&gt;$C$8,$C$8,D923)</f>
        <v>1200</v>
      </c>
      <c r="AH923" s="29">
        <f t="shared" si="433"/>
        <v>85.33635692012983</v>
      </c>
      <c r="AI923" s="29">
        <f t="shared" si="434"/>
        <v>70.783757295514022</v>
      </c>
      <c r="AJ923" s="28">
        <f t="shared" si="427"/>
        <v>0.12508522420110174</v>
      </c>
      <c r="AK923" s="25">
        <f t="shared" si="420"/>
        <v>1.2508522420110175</v>
      </c>
      <c r="AL923" s="26">
        <f t="shared" si="428"/>
        <v>9.4548884585654118</v>
      </c>
    </row>
    <row r="924" spans="2:38" x14ac:dyDescent="0.3">
      <c r="B924" s="6">
        <v>8970</v>
      </c>
      <c r="C924" s="8">
        <f t="shared" si="435"/>
        <v>89.7</v>
      </c>
      <c r="D924" s="8">
        <f t="shared" si="436"/>
        <v>29711.130895615013</v>
      </c>
      <c r="E924" s="8">
        <f t="shared" si="437"/>
        <v>33.122776918186531</v>
      </c>
      <c r="F924" s="8">
        <f t="shared" si="438"/>
        <v>44.30171412807448</v>
      </c>
      <c r="G924" s="8">
        <f t="shared" si="421"/>
        <v>2.2250485660981263</v>
      </c>
      <c r="H924" s="8">
        <f t="shared" si="439"/>
        <v>29.482191763721051</v>
      </c>
      <c r="I924" s="7">
        <v>101325</v>
      </c>
      <c r="J924" s="8">
        <f t="shared" si="440"/>
        <v>12596040</v>
      </c>
      <c r="K924" s="8">
        <f t="shared" si="441"/>
        <v>9417600</v>
      </c>
      <c r="L924" s="8">
        <f t="shared" si="442"/>
        <v>1798269.0828706368</v>
      </c>
      <c r="M924" s="17">
        <f t="shared" si="422"/>
        <v>166066913.83600351</v>
      </c>
      <c r="N924" s="18">
        <f t="shared" si="443"/>
        <v>124.31324944485566</v>
      </c>
      <c r="O924" s="18">
        <f t="shared" si="444"/>
        <v>92.944485566247224</v>
      </c>
      <c r="P924" s="18">
        <f t="shared" si="445"/>
        <v>17.747535977010973</v>
      </c>
      <c r="Q924" s="18">
        <f t="shared" si="446"/>
        <v>1638.9530109647521</v>
      </c>
      <c r="R924" s="10">
        <f t="shared" si="447"/>
        <v>0</v>
      </c>
      <c r="S924" s="8">
        <f t="shared" si="423"/>
        <v>89.699999999999179</v>
      </c>
      <c r="T924" s="8">
        <f t="shared" si="448"/>
        <v>16.183286236437098</v>
      </c>
      <c r="U924" s="8">
        <v>0</v>
      </c>
      <c r="V924" s="8">
        <f t="shared" si="449"/>
        <v>4.0491893204730847</v>
      </c>
      <c r="W924" s="8">
        <v>0</v>
      </c>
      <c r="X924" s="15">
        <f t="shared" si="429"/>
        <v>1200</v>
      </c>
      <c r="Y924" s="8">
        <f t="shared" si="430"/>
        <v>0</v>
      </c>
      <c r="Z924" s="8">
        <f t="shared" si="431"/>
        <v>1270.8627570246385</v>
      </c>
      <c r="AA924" s="29">
        <f t="shared" si="424"/>
        <v>0</v>
      </c>
      <c r="AB924" s="8"/>
      <c r="AC924" s="8"/>
      <c r="AD924" s="8">
        <f t="shared" si="425"/>
        <v>0</v>
      </c>
      <c r="AE924" s="8">
        <f t="shared" si="426"/>
        <v>1200</v>
      </c>
      <c r="AF924" s="8">
        <f t="shared" si="432"/>
        <v>229.13724297536152</v>
      </c>
      <c r="AG924" s="16">
        <f t="shared" si="450"/>
        <v>1200</v>
      </c>
      <c r="AH924" s="29">
        <f t="shared" si="433"/>
        <v>85.439874123862893</v>
      </c>
      <c r="AI924" s="29">
        <f t="shared" si="434"/>
        <v>70.862757024638469</v>
      </c>
      <c r="AJ924" s="28">
        <f t="shared" si="427"/>
        <v>0.12522482824596903</v>
      </c>
      <c r="AK924" s="25">
        <f t="shared" ref="AK924:AK987" si="451">AJ924*(B924-B923)</f>
        <v>1.2522482824596903</v>
      </c>
      <c r="AL924" s="26">
        <f t="shared" si="428"/>
        <v>9.4654280595879516</v>
      </c>
    </row>
    <row r="925" spans="2:38" x14ac:dyDescent="0.3">
      <c r="B925" s="6">
        <v>8980</v>
      </c>
      <c r="C925" s="8">
        <f t="shared" si="435"/>
        <v>89.8</v>
      </c>
      <c r="D925" s="8">
        <f t="shared" si="436"/>
        <v>29744.253672533199</v>
      </c>
      <c r="E925" s="8">
        <f t="shared" si="437"/>
        <v>33.122776918186531</v>
      </c>
      <c r="F925" s="8">
        <f t="shared" si="438"/>
        <v>44.30171412807448</v>
      </c>
      <c r="G925" s="8">
        <f t="shared" ref="G925:G988" si="452">SQRT(2*$C$11*($C$10-$C$9)/$C$10)</f>
        <v>2.2250485660981263</v>
      </c>
      <c r="H925" s="8">
        <f t="shared" si="439"/>
        <v>29.482191763721051</v>
      </c>
      <c r="I925" s="7">
        <v>101325</v>
      </c>
      <c r="J925" s="8">
        <f t="shared" si="440"/>
        <v>12596040</v>
      </c>
      <c r="K925" s="8">
        <f t="shared" si="441"/>
        <v>9417600</v>
      </c>
      <c r="L925" s="8">
        <f t="shared" si="442"/>
        <v>1797649.0929964681</v>
      </c>
      <c r="M925" s="17">
        <f t="shared" ref="M925:M988" si="453">M924+$C$10*$C$11*E925/2</f>
        <v>166240753.76224208</v>
      </c>
      <c r="N925" s="18">
        <f t="shared" si="443"/>
        <v>124.31324944485566</v>
      </c>
      <c r="O925" s="18">
        <f t="shared" si="444"/>
        <v>92.944485566247224</v>
      </c>
      <c r="P925" s="18">
        <f t="shared" si="445"/>
        <v>17.741417152691518</v>
      </c>
      <c r="Q925" s="18">
        <f t="shared" si="446"/>
        <v>1640.6686776436425</v>
      </c>
      <c r="R925" s="10">
        <f t="shared" si="447"/>
        <v>0</v>
      </c>
      <c r="S925" s="8">
        <f t="shared" ref="S925:S988" si="454">S924+$C$16*(B925-B924)</f>
        <v>89.799999999999173</v>
      </c>
      <c r="T925" s="8">
        <f t="shared" si="448"/>
        <v>16.183286236437098</v>
      </c>
      <c r="U925" s="8">
        <v>0</v>
      </c>
      <c r="V925" s="8">
        <f t="shared" si="449"/>
        <v>4.0477932800244121</v>
      </c>
      <c r="W925" s="8">
        <v>0</v>
      </c>
      <c r="X925" s="15">
        <f t="shared" si="429"/>
        <v>1200</v>
      </c>
      <c r="Y925" s="8">
        <f t="shared" si="430"/>
        <v>0</v>
      </c>
      <c r="Z925" s="8">
        <f t="shared" si="431"/>
        <v>1270.941756753763</v>
      </c>
      <c r="AA925" s="29">
        <f t="shared" ref="AA925:AA988" si="455">IF(X925-AG925&lt;0,0,X925-AG925)</f>
        <v>0</v>
      </c>
      <c r="AB925" s="8"/>
      <c r="AC925" s="8"/>
      <c r="AD925" s="8">
        <f t="shared" ref="AD925:AD988" si="456">IF(AD924-F924/2&lt;0,0,AD924-F924/2)</f>
        <v>0</v>
      </c>
      <c r="AE925" s="8">
        <f t="shared" ref="AE925:AE988" si="457">IF(AE924+F924/2&gt;$C$8,$C$8,AE924+F924/2)</f>
        <v>1200</v>
      </c>
      <c r="AF925" s="8">
        <f t="shared" si="432"/>
        <v>229.05824324623705</v>
      </c>
      <c r="AG925" s="16">
        <f t="shared" si="450"/>
        <v>1200</v>
      </c>
      <c r="AH925" s="29">
        <f t="shared" si="433"/>
        <v>85.543391327595941</v>
      </c>
      <c r="AI925" s="29">
        <f t="shared" si="434"/>
        <v>70.941756753762945</v>
      </c>
      <c r="AJ925" s="28">
        <f t="shared" ref="AJ925:AJ988" si="458">2*PI()*$C$5*(M925-$C$4)/(LN(AL924/$J$11)*$J$10/$J$9+LN($J$12/AL924)*$J$10/$J$9)</f>
        <v>0.12536443229083635</v>
      </c>
      <c r="AK925" s="25">
        <f t="shared" si="451"/>
        <v>1.2536443229083636</v>
      </c>
      <c r="AL925" s="26">
        <f t="shared" ref="AL925:AL988" si="459">AL924+AJ925*(B925-B924)/(2*PI()*$C$5*AL924*$J$13)</f>
        <v>9.4759676616859174</v>
      </c>
    </row>
    <row r="926" spans="2:38" x14ac:dyDescent="0.3">
      <c r="B926" s="6">
        <v>8990</v>
      </c>
      <c r="C926" s="8">
        <f t="shared" si="435"/>
        <v>89.9</v>
      </c>
      <c r="D926" s="8">
        <f t="shared" si="436"/>
        <v>29777.376449451389</v>
      </c>
      <c r="E926" s="8">
        <f t="shared" si="437"/>
        <v>33.122776918191242</v>
      </c>
      <c r="F926" s="8">
        <f t="shared" si="438"/>
        <v>44.301714128080782</v>
      </c>
      <c r="G926" s="8">
        <f t="shared" si="452"/>
        <v>2.2250485660981263</v>
      </c>
      <c r="H926" s="8">
        <f t="shared" si="439"/>
        <v>29.482191763723147</v>
      </c>
      <c r="I926" s="7">
        <v>101325</v>
      </c>
      <c r="J926" s="8">
        <f t="shared" si="440"/>
        <v>12596040</v>
      </c>
      <c r="K926" s="8">
        <f t="shared" si="441"/>
        <v>9417600</v>
      </c>
      <c r="L926" s="8">
        <f t="shared" si="442"/>
        <v>1797029.1031222991</v>
      </c>
      <c r="M926" s="17">
        <f t="shared" si="453"/>
        <v>166414593.68848068</v>
      </c>
      <c r="N926" s="18">
        <f t="shared" si="443"/>
        <v>124.31324944485566</v>
      </c>
      <c r="O926" s="18">
        <f t="shared" si="444"/>
        <v>92.944485566247224</v>
      </c>
      <c r="P926" s="18">
        <f t="shared" si="445"/>
        <v>17.73529832837206</v>
      </c>
      <c r="Q926" s="18">
        <f t="shared" si="446"/>
        <v>1642.3843443225333</v>
      </c>
      <c r="R926" s="10">
        <f t="shared" si="447"/>
        <v>0</v>
      </c>
      <c r="S926" s="8">
        <f t="shared" si="454"/>
        <v>89.899999999999167</v>
      </c>
      <c r="T926" s="8">
        <f t="shared" si="448"/>
        <v>16.183286236437098</v>
      </c>
      <c r="U926" s="8">
        <v>0</v>
      </c>
      <c r="V926" s="8">
        <f t="shared" si="449"/>
        <v>4.0463972395757395</v>
      </c>
      <c r="W926" s="8">
        <v>0</v>
      </c>
      <c r="X926" s="15">
        <f t="shared" ref="X926:X989" si="460">$C$8-AD926</f>
        <v>1200</v>
      </c>
      <c r="Y926" s="8">
        <f t="shared" ref="Y926:Y989" si="461">$C$8-AE926</f>
        <v>0</v>
      </c>
      <c r="Z926" s="8">
        <f t="shared" ref="Z926:Z989" si="462">$C$6-AF926</f>
        <v>1271.0207564828875</v>
      </c>
      <c r="AA926" s="29">
        <f t="shared" si="455"/>
        <v>0</v>
      </c>
      <c r="AB926" s="8"/>
      <c r="AC926" s="8"/>
      <c r="AD926" s="8">
        <f t="shared" si="456"/>
        <v>0</v>
      </c>
      <c r="AE926" s="8">
        <f t="shared" si="457"/>
        <v>1200</v>
      </c>
      <c r="AF926" s="8">
        <f t="shared" ref="AF926:AF989" si="463">IF(AD926&gt;0,$C$6-$C$8,$C$6-$C$8-AI926)</f>
        <v>228.97924351711262</v>
      </c>
      <c r="AG926" s="16">
        <f t="shared" si="450"/>
        <v>1200</v>
      </c>
      <c r="AH926" s="29">
        <f t="shared" ref="AH926:AH989" si="464">IF(AD926&gt;0,0,ABS(($C$16-AJ926)*(B926-B925)/$G$19))</f>
        <v>85.646908531329004</v>
      </c>
      <c r="AI926" s="29">
        <f t="shared" ref="AI926:AI989" si="465">IF(AD926&gt;0,0,AK926/$G$20)</f>
        <v>71.020756482887379</v>
      </c>
      <c r="AJ926" s="28">
        <f t="shared" si="458"/>
        <v>0.12550403633570364</v>
      </c>
      <c r="AK926" s="25">
        <f t="shared" si="451"/>
        <v>1.2550403633570364</v>
      </c>
      <c r="AL926" s="26">
        <f t="shared" si="459"/>
        <v>9.4865072648557209</v>
      </c>
    </row>
    <row r="927" spans="2:38" x14ac:dyDescent="0.3">
      <c r="B927" s="6">
        <v>9000</v>
      </c>
      <c r="C927" s="8">
        <f t="shared" si="435"/>
        <v>90</v>
      </c>
      <c r="D927" s="8">
        <f t="shared" si="436"/>
        <v>29810.499226369575</v>
      </c>
      <c r="E927" s="8">
        <f t="shared" si="437"/>
        <v>33.122776918186531</v>
      </c>
      <c r="F927" s="8">
        <f t="shared" si="438"/>
        <v>44.30171412807448</v>
      </c>
      <c r="G927" s="8">
        <f t="shared" si="452"/>
        <v>2.2250485660981263</v>
      </c>
      <c r="H927" s="8">
        <f t="shared" si="439"/>
        <v>29.482191763721051</v>
      </c>
      <c r="I927" s="7">
        <v>101325</v>
      </c>
      <c r="J927" s="8">
        <f t="shared" si="440"/>
        <v>12596040</v>
      </c>
      <c r="K927" s="8">
        <f t="shared" si="441"/>
        <v>9417600</v>
      </c>
      <c r="L927" s="8">
        <f t="shared" si="442"/>
        <v>1796409.1132481303</v>
      </c>
      <c r="M927" s="17">
        <f t="shared" si="453"/>
        <v>166588433.61471924</v>
      </c>
      <c r="N927" s="18">
        <f t="shared" si="443"/>
        <v>124.31324944485566</v>
      </c>
      <c r="O927" s="18">
        <f t="shared" si="444"/>
        <v>92.944485566247224</v>
      </c>
      <c r="P927" s="18">
        <f t="shared" si="445"/>
        <v>17.729179504052606</v>
      </c>
      <c r="Q927" s="18">
        <f t="shared" si="446"/>
        <v>1644.1000110014236</v>
      </c>
      <c r="R927" s="10">
        <f t="shared" si="447"/>
        <v>0</v>
      </c>
      <c r="S927" s="8">
        <f t="shared" si="454"/>
        <v>89.999999999999162</v>
      </c>
      <c r="T927" s="8">
        <f t="shared" si="448"/>
        <v>16.183286236437098</v>
      </c>
      <c r="U927" s="8">
        <v>0</v>
      </c>
      <c r="V927" s="8">
        <f t="shared" si="449"/>
        <v>4.045001199127066</v>
      </c>
      <c r="W927" s="8">
        <v>0</v>
      </c>
      <c r="X927" s="15">
        <f t="shared" si="460"/>
        <v>1200</v>
      </c>
      <c r="Y927" s="8">
        <f t="shared" si="461"/>
        <v>0</v>
      </c>
      <c r="Z927" s="8">
        <f t="shared" si="462"/>
        <v>1271.0997562120119</v>
      </c>
      <c r="AA927" s="29">
        <f t="shared" si="455"/>
        <v>0</v>
      </c>
      <c r="AB927" s="8"/>
      <c r="AC927" s="8"/>
      <c r="AD927" s="8">
        <f t="shared" si="456"/>
        <v>0</v>
      </c>
      <c r="AE927" s="8">
        <f t="shared" si="457"/>
        <v>1200</v>
      </c>
      <c r="AF927" s="8">
        <f t="shared" si="463"/>
        <v>228.90024378798816</v>
      </c>
      <c r="AG927" s="16">
        <f t="shared" si="450"/>
        <v>1200</v>
      </c>
      <c r="AH927" s="29">
        <f t="shared" si="464"/>
        <v>85.750425735062038</v>
      </c>
      <c r="AI927" s="29">
        <f t="shared" si="465"/>
        <v>71.09975621201184</v>
      </c>
      <c r="AJ927" s="28">
        <f t="shared" si="458"/>
        <v>0.12564364038057094</v>
      </c>
      <c r="AK927" s="25">
        <f t="shared" si="451"/>
        <v>1.2564364038057094</v>
      </c>
      <c r="AL927" s="26">
        <f t="shared" si="459"/>
        <v>9.4970468690937899</v>
      </c>
    </row>
    <row r="928" spans="2:38" x14ac:dyDescent="0.3">
      <c r="B928" s="6">
        <v>9010</v>
      </c>
      <c r="C928" s="8">
        <f t="shared" si="435"/>
        <v>90.100000000000009</v>
      </c>
      <c r="D928" s="8">
        <f t="shared" si="436"/>
        <v>29843.622003287768</v>
      </c>
      <c r="E928" s="8">
        <f t="shared" si="437"/>
        <v>33.122776918191242</v>
      </c>
      <c r="F928" s="8">
        <f t="shared" si="438"/>
        <v>44.301714128080782</v>
      </c>
      <c r="G928" s="8">
        <f t="shared" si="452"/>
        <v>2.2250485660981263</v>
      </c>
      <c r="H928" s="8">
        <f t="shared" si="439"/>
        <v>29.482191763723147</v>
      </c>
      <c r="I928" s="7">
        <v>101325</v>
      </c>
      <c r="J928" s="8">
        <f t="shared" si="440"/>
        <v>12596040</v>
      </c>
      <c r="K928" s="8">
        <f t="shared" si="441"/>
        <v>9417600</v>
      </c>
      <c r="L928" s="8">
        <f t="shared" si="442"/>
        <v>1795789.1233739615</v>
      </c>
      <c r="M928" s="17">
        <f t="shared" si="453"/>
        <v>166762273.54095784</v>
      </c>
      <c r="N928" s="18">
        <f t="shared" si="443"/>
        <v>124.31324944485566</v>
      </c>
      <c r="O928" s="18">
        <f t="shared" si="444"/>
        <v>92.944485566247224</v>
      </c>
      <c r="P928" s="18">
        <f t="shared" si="445"/>
        <v>17.723060679733152</v>
      </c>
      <c r="Q928" s="18">
        <f t="shared" si="446"/>
        <v>1645.8156776803141</v>
      </c>
      <c r="R928" s="10">
        <f t="shared" si="447"/>
        <v>0</v>
      </c>
      <c r="S928" s="8">
        <f t="shared" si="454"/>
        <v>90.099999999999156</v>
      </c>
      <c r="T928" s="8">
        <f t="shared" si="448"/>
        <v>16.183286236437098</v>
      </c>
      <c r="U928" s="8">
        <v>0</v>
      </c>
      <c r="V928" s="8">
        <f t="shared" si="449"/>
        <v>4.0436051586783925</v>
      </c>
      <c r="W928" s="8">
        <v>0</v>
      </c>
      <c r="X928" s="15">
        <f t="shared" si="460"/>
        <v>1200</v>
      </c>
      <c r="Y928" s="8">
        <f t="shared" si="461"/>
        <v>0</v>
      </c>
      <c r="Z928" s="8">
        <f t="shared" si="462"/>
        <v>1271.1787559411364</v>
      </c>
      <c r="AA928" s="29">
        <f t="shared" si="455"/>
        <v>0</v>
      </c>
      <c r="AB928" s="8"/>
      <c r="AC928" s="8"/>
      <c r="AD928" s="8">
        <f t="shared" si="456"/>
        <v>0</v>
      </c>
      <c r="AE928" s="8">
        <f t="shared" si="457"/>
        <v>1200</v>
      </c>
      <c r="AF928" s="8">
        <f t="shared" si="463"/>
        <v>228.82124405886367</v>
      </c>
      <c r="AG928" s="16">
        <f t="shared" si="450"/>
        <v>1200</v>
      </c>
      <c r="AH928" s="29">
        <f t="shared" si="464"/>
        <v>85.853942938795115</v>
      </c>
      <c r="AI928" s="29">
        <f t="shared" si="465"/>
        <v>71.178755941136316</v>
      </c>
      <c r="AJ928" s="28">
        <f t="shared" si="458"/>
        <v>0.12578324442543826</v>
      </c>
      <c r="AK928" s="25">
        <f t="shared" si="451"/>
        <v>1.2578324442543827</v>
      </c>
      <c r="AL928" s="26">
        <f t="shared" si="459"/>
        <v>9.5075864743965663</v>
      </c>
    </row>
    <row r="929" spans="2:38" x14ac:dyDescent="0.3">
      <c r="B929" s="6">
        <v>9020</v>
      </c>
      <c r="C929" s="8">
        <f t="shared" si="435"/>
        <v>90.2</v>
      </c>
      <c r="D929" s="8">
        <f t="shared" si="436"/>
        <v>29876.744780205954</v>
      </c>
      <c r="E929" s="8">
        <f t="shared" si="437"/>
        <v>33.122776918186531</v>
      </c>
      <c r="F929" s="8">
        <f t="shared" si="438"/>
        <v>44.30171412807448</v>
      </c>
      <c r="G929" s="8">
        <f t="shared" si="452"/>
        <v>2.2250485660981263</v>
      </c>
      <c r="H929" s="8">
        <f t="shared" si="439"/>
        <v>29.482191763721051</v>
      </c>
      <c r="I929" s="7">
        <v>101325</v>
      </c>
      <c r="J929" s="8">
        <f t="shared" si="440"/>
        <v>12596040</v>
      </c>
      <c r="K929" s="8">
        <f t="shared" si="441"/>
        <v>9417600</v>
      </c>
      <c r="L929" s="8">
        <f t="shared" si="442"/>
        <v>1795169.1334997928</v>
      </c>
      <c r="M929" s="17">
        <f t="shared" si="453"/>
        <v>166936113.4671964</v>
      </c>
      <c r="N929" s="18">
        <f t="shared" si="443"/>
        <v>124.31324944485566</v>
      </c>
      <c r="O929" s="18">
        <f t="shared" si="444"/>
        <v>92.944485566247224</v>
      </c>
      <c r="P929" s="18">
        <f t="shared" si="445"/>
        <v>17.716941855413697</v>
      </c>
      <c r="Q929" s="18">
        <f t="shared" si="446"/>
        <v>1647.5313443592047</v>
      </c>
      <c r="R929" s="10">
        <f t="shared" si="447"/>
        <v>0</v>
      </c>
      <c r="S929" s="8">
        <f t="shared" si="454"/>
        <v>90.19999999999915</v>
      </c>
      <c r="T929" s="8">
        <f t="shared" si="448"/>
        <v>16.183286236437098</v>
      </c>
      <c r="U929" s="8">
        <v>0</v>
      </c>
      <c r="V929" s="8">
        <f t="shared" si="449"/>
        <v>4.04220911822972</v>
      </c>
      <c r="W929" s="8">
        <v>0</v>
      </c>
      <c r="X929" s="15">
        <f t="shared" si="460"/>
        <v>1200</v>
      </c>
      <c r="Y929" s="8">
        <f t="shared" si="461"/>
        <v>0</v>
      </c>
      <c r="Z929" s="8">
        <f t="shared" si="462"/>
        <v>1271.2577556702608</v>
      </c>
      <c r="AA929" s="29">
        <f t="shared" si="455"/>
        <v>0</v>
      </c>
      <c r="AB929" s="8"/>
      <c r="AC929" s="8"/>
      <c r="AD929" s="8">
        <f t="shared" si="456"/>
        <v>0</v>
      </c>
      <c r="AE929" s="8">
        <f t="shared" si="457"/>
        <v>1200</v>
      </c>
      <c r="AF929" s="8">
        <f t="shared" si="463"/>
        <v>228.74224432973924</v>
      </c>
      <c r="AG929" s="16">
        <f t="shared" si="450"/>
        <v>1200</v>
      </c>
      <c r="AH929" s="29">
        <f t="shared" si="464"/>
        <v>85.957460142528177</v>
      </c>
      <c r="AI929" s="29">
        <f t="shared" si="465"/>
        <v>71.257755670260764</v>
      </c>
      <c r="AJ929" s="28">
        <f t="shared" si="458"/>
        <v>0.12592284847030555</v>
      </c>
      <c r="AK929" s="25">
        <f t="shared" si="451"/>
        <v>1.2592284847030555</v>
      </c>
      <c r="AL929" s="26">
        <f t="shared" si="459"/>
        <v>9.5181260807605117</v>
      </c>
    </row>
    <row r="930" spans="2:38" x14ac:dyDescent="0.3">
      <c r="B930" s="6">
        <v>9030</v>
      </c>
      <c r="C930" s="8">
        <f t="shared" si="435"/>
        <v>90.3</v>
      </c>
      <c r="D930" s="8">
        <f t="shared" si="436"/>
        <v>29909.86755712414</v>
      </c>
      <c r="E930" s="8">
        <f t="shared" si="437"/>
        <v>33.122776918186531</v>
      </c>
      <c r="F930" s="8">
        <f t="shared" si="438"/>
        <v>44.30171412807448</v>
      </c>
      <c r="G930" s="8">
        <f t="shared" si="452"/>
        <v>2.2250485660981263</v>
      </c>
      <c r="H930" s="8">
        <f t="shared" si="439"/>
        <v>29.482191763721051</v>
      </c>
      <c r="I930" s="7">
        <v>101325</v>
      </c>
      <c r="J930" s="8">
        <f t="shared" si="440"/>
        <v>12596040</v>
      </c>
      <c r="K930" s="8">
        <f t="shared" si="441"/>
        <v>9417600</v>
      </c>
      <c r="L930" s="8">
        <f t="shared" si="442"/>
        <v>1794549.143625624</v>
      </c>
      <c r="M930" s="17">
        <f t="shared" si="453"/>
        <v>167109953.39343497</v>
      </c>
      <c r="N930" s="18">
        <f t="shared" si="443"/>
        <v>124.31324944485566</v>
      </c>
      <c r="O930" s="18">
        <f t="shared" si="444"/>
        <v>92.944485566247224</v>
      </c>
      <c r="P930" s="18">
        <f t="shared" si="445"/>
        <v>17.710823031094243</v>
      </c>
      <c r="Q930" s="18">
        <f t="shared" si="446"/>
        <v>1649.247011038095</v>
      </c>
      <c r="R930" s="10">
        <f t="shared" si="447"/>
        <v>0</v>
      </c>
      <c r="S930" s="8">
        <f t="shared" si="454"/>
        <v>90.299999999999145</v>
      </c>
      <c r="T930" s="8">
        <f t="shared" si="448"/>
        <v>16.183286236437098</v>
      </c>
      <c r="U930" s="8">
        <v>0</v>
      </c>
      <c r="V930" s="8">
        <f t="shared" si="449"/>
        <v>4.0408130777810483</v>
      </c>
      <c r="W930" s="8">
        <v>0</v>
      </c>
      <c r="X930" s="15">
        <f t="shared" si="460"/>
        <v>1200</v>
      </c>
      <c r="Y930" s="8">
        <f t="shared" si="461"/>
        <v>0</v>
      </c>
      <c r="Z930" s="8">
        <f t="shared" si="462"/>
        <v>1271.3367553993853</v>
      </c>
      <c r="AA930" s="29">
        <f t="shared" si="455"/>
        <v>0</v>
      </c>
      <c r="AB930" s="8"/>
      <c r="AC930" s="8"/>
      <c r="AD930" s="8">
        <f t="shared" si="456"/>
        <v>0</v>
      </c>
      <c r="AE930" s="8">
        <f t="shared" si="457"/>
        <v>1200</v>
      </c>
      <c r="AF930" s="8">
        <f t="shared" si="463"/>
        <v>228.6632446006148</v>
      </c>
      <c r="AG930" s="16">
        <f t="shared" si="450"/>
        <v>1200</v>
      </c>
      <c r="AH930" s="29">
        <f t="shared" si="464"/>
        <v>86.060977346261211</v>
      </c>
      <c r="AI930" s="29">
        <f t="shared" si="465"/>
        <v>71.336755399385211</v>
      </c>
      <c r="AJ930" s="28">
        <f t="shared" si="458"/>
        <v>0.12606245251517284</v>
      </c>
      <c r="AK930" s="25">
        <f t="shared" si="451"/>
        <v>1.2606245251517283</v>
      </c>
      <c r="AL930" s="26">
        <f t="shared" si="459"/>
        <v>9.5286656881820981</v>
      </c>
    </row>
    <row r="931" spans="2:38" x14ac:dyDescent="0.3">
      <c r="B931" s="6">
        <v>9040</v>
      </c>
      <c r="C931" s="8">
        <f t="shared" si="435"/>
        <v>90.4</v>
      </c>
      <c r="D931" s="8">
        <f t="shared" si="436"/>
        <v>29942.990334042333</v>
      </c>
      <c r="E931" s="8">
        <f t="shared" si="437"/>
        <v>33.122776918191242</v>
      </c>
      <c r="F931" s="8">
        <f t="shared" si="438"/>
        <v>44.301714128080782</v>
      </c>
      <c r="G931" s="8">
        <f t="shared" si="452"/>
        <v>2.2250485660981263</v>
      </c>
      <c r="H931" s="8">
        <f t="shared" si="439"/>
        <v>29.482191763723147</v>
      </c>
      <c r="I931" s="7">
        <v>101325</v>
      </c>
      <c r="J931" s="8">
        <f t="shared" si="440"/>
        <v>12596040</v>
      </c>
      <c r="K931" s="8">
        <f t="shared" si="441"/>
        <v>9417600</v>
      </c>
      <c r="L931" s="8">
        <f t="shared" si="442"/>
        <v>1793929.1537514552</v>
      </c>
      <c r="M931" s="17">
        <f t="shared" si="453"/>
        <v>167283793.31967357</v>
      </c>
      <c r="N931" s="18">
        <f t="shared" si="443"/>
        <v>124.31324944485566</v>
      </c>
      <c r="O931" s="18">
        <f t="shared" si="444"/>
        <v>92.944485566247224</v>
      </c>
      <c r="P931" s="18">
        <f t="shared" si="445"/>
        <v>17.704704206774785</v>
      </c>
      <c r="Q931" s="18">
        <f t="shared" si="446"/>
        <v>1650.9626777169856</v>
      </c>
      <c r="R931" s="10">
        <f t="shared" si="447"/>
        <v>0</v>
      </c>
      <c r="S931" s="8">
        <f t="shared" si="454"/>
        <v>90.399999999999139</v>
      </c>
      <c r="T931" s="8">
        <f t="shared" si="448"/>
        <v>16.183286236437098</v>
      </c>
      <c r="U931" s="8">
        <v>0</v>
      </c>
      <c r="V931" s="8">
        <f t="shared" si="449"/>
        <v>4.0394170373323748</v>
      </c>
      <c r="W931" s="8">
        <v>0</v>
      </c>
      <c r="X931" s="15">
        <f t="shared" si="460"/>
        <v>1200</v>
      </c>
      <c r="Y931" s="8">
        <f t="shared" si="461"/>
        <v>0</v>
      </c>
      <c r="Z931" s="8">
        <f t="shared" si="462"/>
        <v>1271.4157551285098</v>
      </c>
      <c r="AA931" s="29">
        <f t="shared" si="455"/>
        <v>0</v>
      </c>
      <c r="AB931" s="8"/>
      <c r="AC931" s="8"/>
      <c r="AD931" s="8">
        <f t="shared" si="456"/>
        <v>0</v>
      </c>
      <c r="AE931" s="8">
        <f t="shared" si="457"/>
        <v>1200</v>
      </c>
      <c r="AF931" s="8">
        <f t="shared" si="463"/>
        <v>228.58424487149034</v>
      </c>
      <c r="AG931" s="16">
        <f t="shared" si="450"/>
        <v>1200</v>
      </c>
      <c r="AH931" s="29">
        <f t="shared" si="464"/>
        <v>86.164494549994288</v>
      </c>
      <c r="AI931" s="29">
        <f t="shared" si="465"/>
        <v>71.415755128509673</v>
      </c>
      <c r="AJ931" s="28">
        <f t="shared" si="458"/>
        <v>0.12620205656004016</v>
      </c>
      <c r="AK931" s="25">
        <f t="shared" si="451"/>
        <v>1.2620205656004015</v>
      </c>
      <c r="AL931" s="26">
        <f t="shared" si="459"/>
        <v>9.5392052966578174</v>
      </c>
    </row>
    <row r="932" spans="2:38" x14ac:dyDescent="0.3">
      <c r="B932" s="6">
        <v>9050</v>
      </c>
      <c r="C932" s="8">
        <f t="shared" si="435"/>
        <v>90.5</v>
      </c>
      <c r="D932" s="8">
        <f t="shared" si="436"/>
        <v>29976.113110960519</v>
      </c>
      <c r="E932" s="8">
        <f t="shared" si="437"/>
        <v>33.122776918186531</v>
      </c>
      <c r="F932" s="8">
        <f t="shared" si="438"/>
        <v>44.30171412807448</v>
      </c>
      <c r="G932" s="8">
        <f t="shared" si="452"/>
        <v>2.2250485660981263</v>
      </c>
      <c r="H932" s="8">
        <f t="shared" si="439"/>
        <v>29.482191763721051</v>
      </c>
      <c r="I932" s="7">
        <v>101325</v>
      </c>
      <c r="J932" s="8">
        <f t="shared" si="440"/>
        <v>12596040</v>
      </c>
      <c r="K932" s="8">
        <f t="shared" si="441"/>
        <v>9417600</v>
      </c>
      <c r="L932" s="8">
        <f t="shared" si="442"/>
        <v>1793309.1638772865</v>
      </c>
      <c r="M932" s="17">
        <f t="shared" si="453"/>
        <v>167457633.24591213</v>
      </c>
      <c r="N932" s="18">
        <f t="shared" si="443"/>
        <v>124.31324944485566</v>
      </c>
      <c r="O932" s="18">
        <f t="shared" si="444"/>
        <v>92.944485566247224</v>
      </c>
      <c r="P932" s="18">
        <f t="shared" si="445"/>
        <v>17.698585382455331</v>
      </c>
      <c r="Q932" s="18">
        <f t="shared" si="446"/>
        <v>1652.6783443958759</v>
      </c>
      <c r="R932" s="10">
        <f t="shared" si="447"/>
        <v>0</v>
      </c>
      <c r="S932" s="8">
        <f t="shared" si="454"/>
        <v>90.499999999999133</v>
      </c>
      <c r="T932" s="8">
        <f t="shared" si="448"/>
        <v>16.183286236437098</v>
      </c>
      <c r="U932" s="8">
        <v>0</v>
      </c>
      <c r="V932" s="8">
        <f t="shared" si="449"/>
        <v>4.0380209968837013</v>
      </c>
      <c r="W932" s="8">
        <v>0</v>
      </c>
      <c r="X932" s="15">
        <f t="shared" si="460"/>
        <v>1200</v>
      </c>
      <c r="Y932" s="8">
        <f t="shared" si="461"/>
        <v>0</v>
      </c>
      <c r="Z932" s="8">
        <f t="shared" si="462"/>
        <v>1271.4947548576342</v>
      </c>
      <c r="AA932" s="29">
        <f t="shared" si="455"/>
        <v>0</v>
      </c>
      <c r="AB932" s="8"/>
      <c r="AC932" s="8"/>
      <c r="AD932" s="8">
        <f t="shared" si="456"/>
        <v>0</v>
      </c>
      <c r="AE932" s="8">
        <f t="shared" si="457"/>
        <v>1200</v>
      </c>
      <c r="AF932" s="8">
        <f t="shared" si="463"/>
        <v>228.50524514236588</v>
      </c>
      <c r="AG932" s="16">
        <f t="shared" si="450"/>
        <v>1200</v>
      </c>
      <c r="AH932" s="29">
        <f t="shared" si="464"/>
        <v>86.268011753727322</v>
      </c>
      <c r="AI932" s="29">
        <f t="shared" si="465"/>
        <v>71.494754857634135</v>
      </c>
      <c r="AJ932" s="28">
        <f t="shared" si="458"/>
        <v>0.12634166060490745</v>
      </c>
      <c r="AK932" s="25">
        <f t="shared" si="451"/>
        <v>1.2634166060490746</v>
      </c>
      <c r="AL932" s="26">
        <f t="shared" si="459"/>
        <v>9.549744906184177</v>
      </c>
    </row>
    <row r="933" spans="2:38" x14ac:dyDescent="0.3">
      <c r="B933" s="6">
        <v>9060</v>
      </c>
      <c r="C933" s="8">
        <f t="shared" si="435"/>
        <v>90.600000000000009</v>
      </c>
      <c r="D933" s="8">
        <f t="shared" si="436"/>
        <v>30009.235887878709</v>
      </c>
      <c r="E933" s="8">
        <f t="shared" si="437"/>
        <v>33.122776918191242</v>
      </c>
      <c r="F933" s="8">
        <f t="shared" si="438"/>
        <v>44.301714128080782</v>
      </c>
      <c r="G933" s="8">
        <f t="shared" si="452"/>
        <v>2.2250485660981263</v>
      </c>
      <c r="H933" s="8">
        <f t="shared" si="439"/>
        <v>29.482191763723147</v>
      </c>
      <c r="I933" s="7">
        <v>101325</v>
      </c>
      <c r="J933" s="8">
        <f t="shared" si="440"/>
        <v>12596040</v>
      </c>
      <c r="K933" s="8">
        <f t="shared" si="441"/>
        <v>9417600</v>
      </c>
      <c r="L933" s="8">
        <f t="shared" si="442"/>
        <v>1792689.1740031177</v>
      </c>
      <c r="M933" s="17">
        <f t="shared" si="453"/>
        <v>167631473.17215073</v>
      </c>
      <c r="N933" s="18">
        <f t="shared" si="443"/>
        <v>124.31324944485566</v>
      </c>
      <c r="O933" s="18">
        <f t="shared" si="444"/>
        <v>92.944485566247224</v>
      </c>
      <c r="P933" s="18">
        <f t="shared" si="445"/>
        <v>17.692466558135877</v>
      </c>
      <c r="Q933" s="18">
        <f t="shared" si="446"/>
        <v>1654.3940110747667</v>
      </c>
      <c r="R933" s="10">
        <f t="shared" si="447"/>
        <v>0</v>
      </c>
      <c r="S933" s="8">
        <f t="shared" si="454"/>
        <v>90.599999999999127</v>
      </c>
      <c r="T933" s="8">
        <f t="shared" si="448"/>
        <v>16.183286236437098</v>
      </c>
      <c r="U933" s="8">
        <v>0</v>
      </c>
      <c r="V933" s="8">
        <f t="shared" si="449"/>
        <v>4.0366249564350278</v>
      </c>
      <c r="W933" s="8">
        <v>0</v>
      </c>
      <c r="X933" s="15">
        <f t="shared" si="460"/>
        <v>1200</v>
      </c>
      <c r="Y933" s="8">
        <f t="shared" si="461"/>
        <v>0</v>
      </c>
      <c r="Z933" s="8">
        <f t="shared" si="462"/>
        <v>1271.5737545867587</v>
      </c>
      <c r="AA933" s="29">
        <f t="shared" si="455"/>
        <v>0</v>
      </c>
      <c r="AB933" s="8"/>
      <c r="AC933" s="8"/>
      <c r="AD933" s="8">
        <f t="shared" si="456"/>
        <v>0</v>
      </c>
      <c r="AE933" s="8">
        <f t="shared" si="457"/>
        <v>1200</v>
      </c>
      <c r="AF933" s="8">
        <f t="shared" si="463"/>
        <v>228.42624541324136</v>
      </c>
      <c r="AG933" s="16">
        <f t="shared" si="450"/>
        <v>1200</v>
      </c>
      <c r="AH933" s="29">
        <f t="shared" si="464"/>
        <v>86.371528957460413</v>
      </c>
      <c r="AI933" s="29">
        <f t="shared" si="465"/>
        <v>71.573754586758625</v>
      </c>
      <c r="AJ933" s="28">
        <f t="shared" si="458"/>
        <v>0.1264812646497748</v>
      </c>
      <c r="AK933" s="25">
        <f t="shared" si="451"/>
        <v>1.264812646497748</v>
      </c>
      <c r="AL933" s="26">
        <f t="shared" si="459"/>
        <v>9.5602845167576955</v>
      </c>
    </row>
    <row r="934" spans="2:38" x14ac:dyDescent="0.3">
      <c r="B934" s="6">
        <v>9070</v>
      </c>
      <c r="C934" s="8">
        <f t="shared" si="435"/>
        <v>90.7</v>
      </c>
      <c r="D934" s="8">
        <f t="shared" si="436"/>
        <v>30042.358664796895</v>
      </c>
      <c r="E934" s="8">
        <f t="shared" si="437"/>
        <v>33.122776918186531</v>
      </c>
      <c r="F934" s="8">
        <f t="shared" si="438"/>
        <v>44.30171412807448</v>
      </c>
      <c r="G934" s="8">
        <f t="shared" si="452"/>
        <v>2.2250485660981263</v>
      </c>
      <c r="H934" s="8">
        <f t="shared" si="439"/>
        <v>29.482191763721051</v>
      </c>
      <c r="I934" s="7">
        <v>101325</v>
      </c>
      <c r="J934" s="8">
        <f t="shared" si="440"/>
        <v>12596040</v>
      </c>
      <c r="K934" s="8">
        <f t="shared" si="441"/>
        <v>9417600</v>
      </c>
      <c r="L934" s="8">
        <f t="shared" si="442"/>
        <v>1792069.184128949</v>
      </c>
      <c r="M934" s="17">
        <f t="shared" si="453"/>
        <v>167805313.0983893</v>
      </c>
      <c r="N934" s="18">
        <f t="shared" si="443"/>
        <v>124.31324944485566</v>
      </c>
      <c r="O934" s="18">
        <f t="shared" si="444"/>
        <v>92.944485566247224</v>
      </c>
      <c r="P934" s="18">
        <f t="shared" si="445"/>
        <v>17.686347733816422</v>
      </c>
      <c r="Q934" s="18">
        <f t="shared" si="446"/>
        <v>1656.109677753657</v>
      </c>
      <c r="R934" s="10">
        <f t="shared" si="447"/>
        <v>0</v>
      </c>
      <c r="S934" s="8">
        <f t="shared" si="454"/>
        <v>90.699999999999122</v>
      </c>
      <c r="T934" s="8">
        <f t="shared" si="448"/>
        <v>16.183286236437098</v>
      </c>
      <c r="U934" s="8">
        <v>0</v>
      </c>
      <c r="V934" s="8">
        <f t="shared" si="449"/>
        <v>4.0352289159863552</v>
      </c>
      <c r="W934" s="8">
        <v>0</v>
      </c>
      <c r="X934" s="15">
        <f t="shared" si="460"/>
        <v>1200</v>
      </c>
      <c r="Y934" s="8">
        <f t="shared" si="461"/>
        <v>0</v>
      </c>
      <c r="Z934" s="8">
        <f t="shared" si="462"/>
        <v>1271.6527543158832</v>
      </c>
      <c r="AA934" s="29">
        <f t="shared" si="455"/>
        <v>0</v>
      </c>
      <c r="AB934" s="8"/>
      <c r="AC934" s="8"/>
      <c r="AD934" s="8">
        <f t="shared" si="456"/>
        <v>0</v>
      </c>
      <c r="AE934" s="8">
        <f t="shared" si="457"/>
        <v>1200</v>
      </c>
      <c r="AF934" s="8">
        <f t="shared" si="463"/>
        <v>228.34724568411696</v>
      </c>
      <c r="AG934" s="16">
        <f t="shared" si="450"/>
        <v>1200</v>
      </c>
      <c r="AH934" s="29">
        <f t="shared" si="464"/>
        <v>86.475046161193461</v>
      </c>
      <c r="AI934" s="29">
        <f t="shared" si="465"/>
        <v>71.652754315883058</v>
      </c>
      <c r="AJ934" s="28">
        <f t="shared" si="458"/>
        <v>0.12662086869464206</v>
      </c>
      <c r="AK934" s="25">
        <f t="shared" si="451"/>
        <v>1.2662086869464206</v>
      </c>
      <c r="AL934" s="26">
        <f t="shared" si="459"/>
        <v>9.5708241283749125</v>
      </c>
    </row>
    <row r="935" spans="2:38" x14ac:dyDescent="0.3">
      <c r="B935" s="6">
        <v>9080</v>
      </c>
      <c r="C935" s="8">
        <f t="shared" si="435"/>
        <v>90.8</v>
      </c>
      <c r="D935" s="8">
        <f t="shared" si="436"/>
        <v>30075.481441715085</v>
      </c>
      <c r="E935" s="8">
        <f t="shared" si="437"/>
        <v>33.122776918186531</v>
      </c>
      <c r="F935" s="8">
        <f t="shared" si="438"/>
        <v>44.30171412807448</v>
      </c>
      <c r="G935" s="8">
        <f t="shared" si="452"/>
        <v>2.2250485660981263</v>
      </c>
      <c r="H935" s="8">
        <f t="shared" si="439"/>
        <v>29.482191763721051</v>
      </c>
      <c r="I935" s="7">
        <v>101325</v>
      </c>
      <c r="J935" s="8">
        <f t="shared" si="440"/>
        <v>12596040</v>
      </c>
      <c r="K935" s="8">
        <f t="shared" si="441"/>
        <v>9417600</v>
      </c>
      <c r="L935" s="8">
        <f t="shared" si="442"/>
        <v>1791449.1942547802</v>
      </c>
      <c r="M935" s="17">
        <f t="shared" si="453"/>
        <v>167979153.02462786</v>
      </c>
      <c r="N935" s="18">
        <f t="shared" si="443"/>
        <v>124.31324944485566</v>
      </c>
      <c r="O935" s="18">
        <f t="shared" si="444"/>
        <v>92.944485566247224</v>
      </c>
      <c r="P935" s="18">
        <f t="shared" si="445"/>
        <v>17.680228909496968</v>
      </c>
      <c r="Q935" s="18">
        <f t="shared" si="446"/>
        <v>1657.8253444325474</v>
      </c>
      <c r="R935" s="10">
        <f t="shared" si="447"/>
        <v>0</v>
      </c>
      <c r="S935" s="8">
        <f t="shared" si="454"/>
        <v>90.799999999999116</v>
      </c>
      <c r="T935" s="8">
        <f t="shared" si="448"/>
        <v>16.183286236437098</v>
      </c>
      <c r="U935" s="8">
        <v>0</v>
      </c>
      <c r="V935" s="8">
        <f t="shared" si="449"/>
        <v>4.0338328755376818</v>
      </c>
      <c r="W935" s="8">
        <v>0</v>
      </c>
      <c r="X935" s="15">
        <f t="shared" si="460"/>
        <v>1200</v>
      </c>
      <c r="Y935" s="8">
        <f t="shared" si="461"/>
        <v>0</v>
      </c>
      <c r="Z935" s="8">
        <f t="shared" si="462"/>
        <v>1271.7317540450076</v>
      </c>
      <c r="AA935" s="29">
        <f t="shared" si="455"/>
        <v>0</v>
      </c>
      <c r="AB935" s="8"/>
      <c r="AC935" s="8"/>
      <c r="AD935" s="8">
        <f t="shared" si="456"/>
        <v>0</v>
      </c>
      <c r="AE935" s="8">
        <f t="shared" si="457"/>
        <v>1200</v>
      </c>
      <c r="AF935" s="8">
        <f t="shared" si="463"/>
        <v>228.26824595499249</v>
      </c>
      <c r="AG935" s="16">
        <f t="shared" si="450"/>
        <v>1200</v>
      </c>
      <c r="AH935" s="29">
        <f t="shared" si="464"/>
        <v>86.578563364926495</v>
      </c>
      <c r="AI935" s="29">
        <f t="shared" si="465"/>
        <v>71.731754045007506</v>
      </c>
      <c r="AJ935" s="28">
        <f t="shared" si="458"/>
        <v>0.12676047273950936</v>
      </c>
      <c r="AK935" s="25">
        <f t="shared" si="451"/>
        <v>1.2676047273950934</v>
      </c>
      <c r="AL935" s="26">
        <f t="shared" si="459"/>
        <v>9.5813637410323782</v>
      </c>
    </row>
    <row r="936" spans="2:38" x14ac:dyDescent="0.3">
      <c r="B936" s="6">
        <v>9090</v>
      </c>
      <c r="C936" s="8">
        <f t="shared" si="435"/>
        <v>90.9</v>
      </c>
      <c r="D936" s="8">
        <f t="shared" si="436"/>
        <v>30108.604218633274</v>
      </c>
      <c r="E936" s="8">
        <f t="shared" si="437"/>
        <v>33.122776918191242</v>
      </c>
      <c r="F936" s="8">
        <f t="shared" si="438"/>
        <v>44.301714128080782</v>
      </c>
      <c r="G936" s="8">
        <f t="shared" si="452"/>
        <v>2.2250485660981263</v>
      </c>
      <c r="H936" s="8">
        <f t="shared" si="439"/>
        <v>29.482191763723147</v>
      </c>
      <c r="I936" s="7">
        <v>101325</v>
      </c>
      <c r="J936" s="8">
        <f t="shared" si="440"/>
        <v>12596040</v>
      </c>
      <c r="K936" s="8">
        <f t="shared" si="441"/>
        <v>9417600</v>
      </c>
      <c r="L936" s="8">
        <f t="shared" si="442"/>
        <v>1790829.2043806114</v>
      </c>
      <c r="M936" s="17">
        <f t="shared" si="453"/>
        <v>168152992.95086646</v>
      </c>
      <c r="N936" s="18">
        <f t="shared" si="443"/>
        <v>124.31324944485566</v>
      </c>
      <c r="O936" s="18">
        <f t="shared" si="444"/>
        <v>92.944485566247224</v>
      </c>
      <c r="P936" s="18">
        <f t="shared" si="445"/>
        <v>17.674110085177514</v>
      </c>
      <c r="Q936" s="18">
        <f t="shared" si="446"/>
        <v>1659.5410111114381</v>
      </c>
      <c r="R936" s="10">
        <f t="shared" si="447"/>
        <v>0</v>
      </c>
      <c r="S936" s="8">
        <f t="shared" si="454"/>
        <v>90.89999999999911</v>
      </c>
      <c r="T936" s="8">
        <f t="shared" si="448"/>
        <v>16.183286236437098</v>
      </c>
      <c r="U936" s="8">
        <v>0</v>
      </c>
      <c r="V936" s="8">
        <f t="shared" si="449"/>
        <v>4.0324368350890092</v>
      </c>
      <c r="W936" s="8">
        <v>0</v>
      </c>
      <c r="X936" s="15">
        <f t="shared" si="460"/>
        <v>1200</v>
      </c>
      <c r="Y936" s="8">
        <f t="shared" si="461"/>
        <v>0</v>
      </c>
      <c r="Z936" s="8">
        <f t="shared" si="462"/>
        <v>1271.8107537741321</v>
      </c>
      <c r="AA936" s="29">
        <f t="shared" si="455"/>
        <v>0</v>
      </c>
      <c r="AB936" s="8"/>
      <c r="AC936" s="8"/>
      <c r="AD936" s="8">
        <f t="shared" si="456"/>
        <v>0</v>
      </c>
      <c r="AE936" s="8">
        <f t="shared" si="457"/>
        <v>1200</v>
      </c>
      <c r="AF936" s="8">
        <f t="shared" si="463"/>
        <v>228.18924622586803</v>
      </c>
      <c r="AG936" s="16">
        <f t="shared" si="450"/>
        <v>1200</v>
      </c>
      <c r="AH936" s="29">
        <f t="shared" si="464"/>
        <v>86.682080568659572</v>
      </c>
      <c r="AI936" s="29">
        <f t="shared" si="465"/>
        <v>71.810753774131967</v>
      </c>
      <c r="AJ936" s="28">
        <f t="shared" si="458"/>
        <v>0.12690007678437668</v>
      </c>
      <c r="AK936" s="25">
        <f t="shared" si="451"/>
        <v>1.2690007678437667</v>
      </c>
      <c r="AL936" s="26">
        <f t="shared" si="459"/>
        <v>9.591903354726659</v>
      </c>
    </row>
    <row r="937" spans="2:38" x14ac:dyDescent="0.3">
      <c r="B937" s="6">
        <v>9100</v>
      </c>
      <c r="C937" s="8">
        <f t="shared" si="435"/>
        <v>91</v>
      </c>
      <c r="D937" s="8">
        <f t="shared" si="436"/>
        <v>30141.72699555146</v>
      </c>
      <c r="E937" s="8">
        <f t="shared" si="437"/>
        <v>33.122776918186531</v>
      </c>
      <c r="F937" s="8">
        <f t="shared" si="438"/>
        <v>44.30171412807448</v>
      </c>
      <c r="G937" s="8">
        <f t="shared" si="452"/>
        <v>2.2250485660981263</v>
      </c>
      <c r="H937" s="8">
        <f t="shared" si="439"/>
        <v>29.482191763721051</v>
      </c>
      <c r="I937" s="7">
        <v>101325</v>
      </c>
      <c r="J937" s="8">
        <f t="shared" si="440"/>
        <v>12596040</v>
      </c>
      <c r="K937" s="8">
        <f t="shared" si="441"/>
        <v>9417600</v>
      </c>
      <c r="L937" s="8">
        <f t="shared" si="442"/>
        <v>1790209.2145064427</v>
      </c>
      <c r="M937" s="17">
        <f t="shared" si="453"/>
        <v>168326832.87710503</v>
      </c>
      <c r="N937" s="18">
        <f t="shared" si="443"/>
        <v>124.31324944485566</v>
      </c>
      <c r="O937" s="18">
        <f t="shared" si="444"/>
        <v>92.944485566247224</v>
      </c>
      <c r="P937" s="18">
        <f t="shared" si="445"/>
        <v>17.667991260858056</v>
      </c>
      <c r="Q937" s="18">
        <f t="shared" si="446"/>
        <v>1661.2566777903285</v>
      </c>
      <c r="R937" s="10">
        <f t="shared" si="447"/>
        <v>0</v>
      </c>
      <c r="S937" s="8">
        <f t="shared" si="454"/>
        <v>90.999999999999105</v>
      </c>
      <c r="T937" s="8">
        <f t="shared" si="448"/>
        <v>16.183286236437098</v>
      </c>
      <c r="U937" s="8">
        <v>0</v>
      </c>
      <c r="V937" s="8">
        <f t="shared" si="449"/>
        <v>4.0310407946403357</v>
      </c>
      <c r="W937" s="8">
        <v>0</v>
      </c>
      <c r="X937" s="15">
        <f t="shared" si="460"/>
        <v>1200</v>
      </c>
      <c r="Y937" s="8">
        <f t="shared" si="461"/>
        <v>0</v>
      </c>
      <c r="Z937" s="8">
        <f t="shared" si="462"/>
        <v>1271.8897535032565</v>
      </c>
      <c r="AA937" s="29">
        <f t="shared" si="455"/>
        <v>0</v>
      </c>
      <c r="AB937" s="8"/>
      <c r="AC937" s="8"/>
      <c r="AD937" s="8">
        <f t="shared" si="456"/>
        <v>0</v>
      </c>
      <c r="AE937" s="8">
        <f t="shared" si="457"/>
        <v>1200</v>
      </c>
      <c r="AF937" s="8">
        <f t="shared" si="463"/>
        <v>228.11024649674357</v>
      </c>
      <c r="AG937" s="16">
        <f t="shared" si="450"/>
        <v>1200</v>
      </c>
      <c r="AH937" s="29">
        <f t="shared" si="464"/>
        <v>86.78559777239262</v>
      </c>
      <c r="AI937" s="29">
        <f t="shared" si="465"/>
        <v>71.889753503256429</v>
      </c>
      <c r="AJ937" s="28">
        <f t="shared" si="458"/>
        <v>0.12703968082924397</v>
      </c>
      <c r="AK937" s="25">
        <f t="shared" si="451"/>
        <v>1.2703968082924397</v>
      </c>
      <c r="AL937" s="26">
        <f t="shared" si="459"/>
        <v>9.602442969454339</v>
      </c>
    </row>
    <row r="938" spans="2:38" x14ac:dyDescent="0.3">
      <c r="B938" s="6">
        <v>9110</v>
      </c>
      <c r="C938" s="8">
        <f t="shared" si="435"/>
        <v>91.100000000000009</v>
      </c>
      <c r="D938" s="8">
        <f t="shared" si="436"/>
        <v>30174.84977246965</v>
      </c>
      <c r="E938" s="8">
        <f t="shared" si="437"/>
        <v>33.122776918191242</v>
      </c>
      <c r="F938" s="8">
        <f t="shared" si="438"/>
        <v>44.301714128080782</v>
      </c>
      <c r="G938" s="8">
        <f t="shared" si="452"/>
        <v>2.2250485660981263</v>
      </c>
      <c r="H938" s="8">
        <f t="shared" si="439"/>
        <v>29.482191763723147</v>
      </c>
      <c r="I938" s="7">
        <v>101325</v>
      </c>
      <c r="J938" s="8">
        <f t="shared" si="440"/>
        <v>12596040</v>
      </c>
      <c r="K938" s="8">
        <f t="shared" si="441"/>
        <v>9417600</v>
      </c>
      <c r="L938" s="8">
        <f t="shared" si="442"/>
        <v>1789589.2246322739</v>
      </c>
      <c r="M938" s="17">
        <f t="shared" si="453"/>
        <v>168500672.80334362</v>
      </c>
      <c r="N938" s="18">
        <f t="shared" si="443"/>
        <v>124.31324944485566</v>
      </c>
      <c r="O938" s="18">
        <f t="shared" si="444"/>
        <v>92.944485566247224</v>
      </c>
      <c r="P938" s="18">
        <f t="shared" si="445"/>
        <v>17.661872436538602</v>
      </c>
      <c r="Q938" s="18">
        <f t="shared" si="446"/>
        <v>1662.972344469219</v>
      </c>
      <c r="R938" s="10">
        <f t="shared" si="447"/>
        <v>0</v>
      </c>
      <c r="S938" s="8">
        <f t="shared" si="454"/>
        <v>91.099999999999099</v>
      </c>
      <c r="T938" s="8">
        <f t="shared" si="448"/>
        <v>16.183286236437098</v>
      </c>
      <c r="U938" s="8">
        <v>0</v>
      </c>
      <c r="V938" s="8">
        <f t="shared" si="449"/>
        <v>4.0296447541916631</v>
      </c>
      <c r="W938" s="8">
        <v>0</v>
      </c>
      <c r="X938" s="15">
        <f t="shared" si="460"/>
        <v>1200</v>
      </c>
      <c r="Y938" s="8">
        <f t="shared" si="461"/>
        <v>0</v>
      </c>
      <c r="Z938" s="8">
        <f t="shared" si="462"/>
        <v>1271.968753232381</v>
      </c>
      <c r="AA938" s="29">
        <f t="shared" si="455"/>
        <v>0</v>
      </c>
      <c r="AB938" s="8"/>
      <c r="AC938" s="8"/>
      <c r="AD938" s="8">
        <f t="shared" si="456"/>
        <v>0</v>
      </c>
      <c r="AE938" s="8">
        <f t="shared" si="457"/>
        <v>1200</v>
      </c>
      <c r="AF938" s="8">
        <f t="shared" si="463"/>
        <v>228.03124676761911</v>
      </c>
      <c r="AG938" s="16">
        <f t="shared" si="450"/>
        <v>1200</v>
      </c>
      <c r="AH938" s="29">
        <f t="shared" si="464"/>
        <v>86.889114976125683</v>
      </c>
      <c r="AI938" s="29">
        <f t="shared" si="465"/>
        <v>71.968753232380905</v>
      </c>
      <c r="AJ938" s="28">
        <f t="shared" si="458"/>
        <v>0.12717928487411129</v>
      </c>
      <c r="AK938" s="25">
        <f t="shared" si="451"/>
        <v>1.271792848741113</v>
      </c>
      <c r="AL938" s="26">
        <f t="shared" si="459"/>
        <v>9.6129825852120145</v>
      </c>
    </row>
    <row r="939" spans="2:38" x14ac:dyDescent="0.3">
      <c r="B939" s="6">
        <v>9120</v>
      </c>
      <c r="C939" s="8">
        <f t="shared" si="435"/>
        <v>91.2</v>
      </c>
      <c r="D939" s="8">
        <f t="shared" si="436"/>
        <v>30207.97254938784</v>
      </c>
      <c r="E939" s="8">
        <f t="shared" si="437"/>
        <v>33.122776918186531</v>
      </c>
      <c r="F939" s="8">
        <f t="shared" si="438"/>
        <v>44.30171412807448</v>
      </c>
      <c r="G939" s="8">
        <f t="shared" si="452"/>
        <v>2.2250485660981263</v>
      </c>
      <c r="H939" s="8">
        <f t="shared" si="439"/>
        <v>29.482191763721051</v>
      </c>
      <c r="I939" s="7">
        <v>101325</v>
      </c>
      <c r="J939" s="8">
        <f t="shared" si="440"/>
        <v>12596040</v>
      </c>
      <c r="K939" s="8">
        <f t="shared" si="441"/>
        <v>9417600</v>
      </c>
      <c r="L939" s="8">
        <f t="shared" si="442"/>
        <v>1788969.2347581051</v>
      </c>
      <c r="M939" s="17">
        <f t="shared" si="453"/>
        <v>168674512.72958219</v>
      </c>
      <c r="N939" s="18">
        <f t="shared" si="443"/>
        <v>124.31324944485566</v>
      </c>
      <c r="O939" s="18">
        <f t="shared" si="444"/>
        <v>92.944485566247224</v>
      </c>
      <c r="P939" s="18">
        <f t="shared" si="445"/>
        <v>17.655753612219147</v>
      </c>
      <c r="Q939" s="18">
        <f t="shared" si="446"/>
        <v>1664.6880111481094</v>
      </c>
      <c r="R939" s="10">
        <f t="shared" si="447"/>
        <v>0</v>
      </c>
      <c r="S939" s="8">
        <f t="shared" si="454"/>
        <v>91.199999999999093</v>
      </c>
      <c r="T939" s="8">
        <f t="shared" si="448"/>
        <v>16.183286236437098</v>
      </c>
      <c r="U939" s="8">
        <v>0</v>
      </c>
      <c r="V939" s="8">
        <f t="shared" si="449"/>
        <v>4.0282487137429897</v>
      </c>
      <c r="W939" s="8">
        <v>0</v>
      </c>
      <c r="X939" s="15">
        <f t="shared" si="460"/>
        <v>1200</v>
      </c>
      <c r="Y939" s="8">
        <f t="shared" si="461"/>
        <v>0</v>
      </c>
      <c r="Z939" s="8">
        <f t="shared" si="462"/>
        <v>1272.0477529615055</v>
      </c>
      <c r="AA939" s="29">
        <f t="shared" si="455"/>
        <v>0</v>
      </c>
      <c r="AB939" s="8"/>
      <c r="AC939" s="8"/>
      <c r="AD939" s="8">
        <f t="shared" si="456"/>
        <v>0</v>
      </c>
      <c r="AE939" s="8">
        <f t="shared" si="457"/>
        <v>1200</v>
      </c>
      <c r="AF939" s="8">
        <f t="shared" si="463"/>
        <v>227.95224703849465</v>
      </c>
      <c r="AG939" s="16">
        <f t="shared" si="450"/>
        <v>1200</v>
      </c>
      <c r="AH939" s="29">
        <f t="shared" si="464"/>
        <v>86.992632179858717</v>
      </c>
      <c r="AI939" s="29">
        <f t="shared" si="465"/>
        <v>72.047752961505338</v>
      </c>
      <c r="AJ939" s="28">
        <f t="shared" si="458"/>
        <v>0.12731888891897855</v>
      </c>
      <c r="AK939" s="25">
        <f t="shared" si="451"/>
        <v>1.2731888891897856</v>
      </c>
      <c r="AL939" s="26">
        <f t="shared" si="459"/>
        <v>9.6235222019962965</v>
      </c>
    </row>
    <row r="940" spans="2:38" x14ac:dyDescent="0.3">
      <c r="B940" s="6">
        <v>9130</v>
      </c>
      <c r="C940" s="8">
        <f t="shared" si="435"/>
        <v>91.3</v>
      </c>
      <c r="D940" s="8">
        <f t="shared" si="436"/>
        <v>30241.095326306026</v>
      </c>
      <c r="E940" s="8">
        <f t="shared" si="437"/>
        <v>33.122776918186531</v>
      </c>
      <c r="F940" s="8">
        <f t="shared" si="438"/>
        <v>44.30171412807448</v>
      </c>
      <c r="G940" s="8">
        <f t="shared" si="452"/>
        <v>2.2250485660981263</v>
      </c>
      <c r="H940" s="8">
        <f t="shared" si="439"/>
        <v>29.482191763721051</v>
      </c>
      <c r="I940" s="7">
        <v>101325</v>
      </c>
      <c r="J940" s="8">
        <f t="shared" si="440"/>
        <v>12596040</v>
      </c>
      <c r="K940" s="8">
        <f t="shared" si="441"/>
        <v>9417600</v>
      </c>
      <c r="L940" s="8">
        <f t="shared" si="442"/>
        <v>1788349.2448839364</v>
      </c>
      <c r="M940" s="17">
        <f t="shared" si="453"/>
        <v>168848352.65582076</v>
      </c>
      <c r="N940" s="18">
        <f t="shared" si="443"/>
        <v>124.31324944485566</v>
      </c>
      <c r="O940" s="18">
        <f t="shared" si="444"/>
        <v>92.944485566247224</v>
      </c>
      <c r="P940" s="18">
        <f t="shared" si="445"/>
        <v>17.649634787899693</v>
      </c>
      <c r="Q940" s="18">
        <f t="shared" si="446"/>
        <v>1666.4036778269999</v>
      </c>
      <c r="R940" s="10">
        <f t="shared" si="447"/>
        <v>0</v>
      </c>
      <c r="S940" s="8">
        <f t="shared" si="454"/>
        <v>91.299999999999088</v>
      </c>
      <c r="T940" s="8">
        <f t="shared" si="448"/>
        <v>16.183286236437098</v>
      </c>
      <c r="U940" s="8">
        <v>0</v>
      </c>
      <c r="V940" s="8">
        <f t="shared" si="449"/>
        <v>4.0268526732943171</v>
      </c>
      <c r="W940" s="8">
        <v>0</v>
      </c>
      <c r="X940" s="15">
        <f t="shared" si="460"/>
        <v>1200</v>
      </c>
      <c r="Y940" s="8">
        <f t="shared" si="461"/>
        <v>0</v>
      </c>
      <c r="Z940" s="8">
        <f t="shared" si="462"/>
        <v>1272.1267526906299</v>
      </c>
      <c r="AA940" s="29">
        <f t="shared" si="455"/>
        <v>0</v>
      </c>
      <c r="AB940" s="8"/>
      <c r="AC940" s="8"/>
      <c r="AD940" s="8">
        <f t="shared" si="456"/>
        <v>0</v>
      </c>
      <c r="AE940" s="8">
        <f t="shared" si="457"/>
        <v>1200</v>
      </c>
      <c r="AF940" s="8">
        <f t="shared" si="463"/>
        <v>227.87324730937019</v>
      </c>
      <c r="AG940" s="16">
        <f t="shared" si="450"/>
        <v>1200</v>
      </c>
      <c r="AH940" s="29">
        <f t="shared" si="464"/>
        <v>87.096149383591779</v>
      </c>
      <c r="AI940" s="29">
        <f t="shared" si="465"/>
        <v>72.1267526906298</v>
      </c>
      <c r="AJ940" s="28">
        <f t="shared" si="458"/>
        <v>0.12745849296384587</v>
      </c>
      <c r="AK940" s="25">
        <f t="shared" si="451"/>
        <v>1.2745849296384586</v>
      </c>
      <c r="AL940" s="26">
        <f t="shared" si="459"/>
        <v>9.6340618198038133</v>
      </c>
    </row>
    <row r="941" spans="2:38" x14ac:dyDescent="0.3">
      <c r="B941" s="6">
        <v>9140</v>
      </c>
      <c r="C941" s="8">
        <f t="shared" si="435"/>
        <v>91.4</v>
      </c>
      <c r="D941" s="8">
        <f t="shared" si="436"/>
        <v>30274.218103224215</v>
      </c>
      <c r="E941" s="8">
        <f t="shared" si="437"/>
        <v>33.122776918191242</v>
      </c>
      <c r="F941" s="8">
        <f t="shared" si="438"/>
        <v>44.301714128080782</v>
      </c>
      <c r="G941" s="8">
        <f t="shared" si="452"/>
        <v>2.2250485660981263</v>
      </c>
      <c r="H941" s="8">
        <f t="shared" si="439"/>
        <v>29.482191763723147</v>
      </c>
      <c r="I941" s="7">
        <v>101325</v>
      </c>
      <c r="J941" s="8">
        <f t="shared" si="440"/>
        <v>12596040</v>
      </c>
      <c r="K941" s="8">
        <f t="shared" si="441"/>
        <v>9417600</v>
      </c>
      <c r="L941" s="8">
        <f t="shared" si="442"/>
        <v>1787729.2550097676</v>
      </c>
      <c r="M941" s="17">
        <f t="shared" si="453"/>
        <v>169022192.58205935</v>
      </c>
      <c r="N941" s="18">
        <f t="shared" si="443"/>
        <v>124.31324944485566</v>
      </c>
      <c r="O941" s="18">
        <f t="shared" si="444"/>
        <v>92.944485566247224</v>
      </c>
      <c r="P941" s="18">
        <f t="shared" si="445"/>
        <v>17.643515963580239</v>
      </c>
      <c r="Q941" s="18">
        <f t="shared" si="446"/>
        <v>1668.1193445058905</v>
      </c>
      <c r="R941" s="10">
        <f t="shared" si="447"/>
        <v>0</v>
      </c>
      <c r="S941" s="8">
        <f t="shared" si="454"/>
        <v>91.399999999999082</v>
      </c>
      <c r="T941" s="8">
        <f t="shared" si="448"/>
        <v>16.183286236437098</v>
      </c>
      <c r="U941" s="8">
        <v>0</v>
      </c>
      <c r="V941" s="8">
        <f t="shared" si="449"/>
        <v>4.0254566328456436</v>
      </c>
      <c r="W941" s="8">
        <v>0</v>
      </c>
      <c r="X941" s="15">
        <f t="shared" si="460"/>
        <v>1200</v>
      </c>
      <c r="Y941" s="8">
        <f t="shared" si="461"/>
        <v>0</v>
      </c>
      <c r="Z941" s="8">
        <f t="shared" si="462"/>
        <v>1272.2057524197544</v>
      </c>
      <c r="AA941" s="29">
        <f t="shared" si="455"/>
        <v>0</v>
      </c>
      <c r="AB941" s="8"/>
      <c r="AC941" s="8"/>
      <c r="AD941" s="8">
        <f t="shared" si="456"/>
        <v>0</v>
      </c>
      <c r="AE941" s="8">
        <f t="shared" si="457"/>
        <v>1200</v>
      </c>
      <c r="AF941" s="8">
        <f t="shared" si="463"/>
        <v>227.79424758024572</v>
      </c>
      <c r="AG941" s="16">
        <f t="shared" si="450"/>
        <v>1200</v>
      </c>
      <c r="AH941" s="29">
        <f t="shared" si="464"/>
        <v>87.199666587324856</v>
      </c>
      <c r="AI941" s="29">
        <f t="shared" si="465"/>
        <v>72.205752419754262</v>
      </c>
      <c r="AJ941" s="28">
        <f t="shared" si="458"/>
        <v>0.12759809700871319</v>
      </c>
      <c r="AK941" s="25">
        <f t="shared" si="451"/>
        <v>1.2759809700871318</v>
      </c>
      <c r="AL941" s="26">
        <f t="shared" si="459"/>
        <v>9.6446014386312076</v>
      </c>
    </row>
    <row r="942" spans="2:38" x14ac:dyDescent="0.3">
      <c r="B942" s="6">
        <v>9150</v>
      </c>
      <c r="C942" s="8">
        <f t="shared" si="435"/>
        <v>91.5</v>
      </c>
      <c r="D942" s="8">
        <f t="shared" si="436"/>
        <v>30307.340880142401</v>
      </c>
      <c r="E942" s="8">
        <f t="shared" si="437"/>
        <v>33.122776918186531</v>
      </c>
      <c r="F942" s="8">
        <f t="shared" si="438"/>
        <v>44.30171412807448</v>
      </c>
      <c r="G942" s="8">
        <f t="shared" si="452"/>
        <v>2.2250485660981263</v>
      </c>
      <c r="H942" s="8">
        <f t="shared" si="439"/>
        <v>29.482191763721051</v>
      </c>
      <c r="I942" s="7">
        <v>101325</v>
      </c>
      <c r="J942" s="8">
        <f t="shared" si="440"/>
        <v>12596040</v>
      </c>
      <c r="K942" s="8">
        <f t="shared" si="441"/>
        <v>9417600</v>
      </c>
      <c r="L942" s="8">
        <f t="shared" si="442"/>
        <v>1787109.2651355988</v>
      </c>
      <c r="M942" s="17">
        <f t="shared" si="453"/>
        <v>169196032.50829792</v>
      </c>
      <c r="N942" s="18">
        <f t="shared" si="443"/>
        <v>124.31324944485566</v>
      </c>
      <c r="O942" s="18">
        <f t="shared" si="444"/>
        <v>92.944485566247224</v>
      </c>
      <c r="P942" s="18">
        <f t="shared" si="445"/>
        <v>17.637397139260784</v>
      </c>
      <c r="Q942" s="18">
        <f t="shared" si="446"/>
        <v>1669.8350111847808</v>
      </c>
      <c r="R942" s="10">
        <f t="shared" si="447"/>
        <v>0</v>
      </c>
      <c r="S942" s="8">
        <f t="shared" si="454"/>
        <v>91.499999999999076</v>
      </c>
      <c r="T942" s="8">
        <f t="shared" si="448"/>
        <v>16.183286236437098</v>
      </c>
      <c r="U942" s="8">
        <v>0</v>
      </c>
      <c r="V942" s="8">
        <f t="shared" si="449"/>
        <v>4.024060592396971</v>
      </c>
      <c r="W942" s="8">
        <v>0</v>
      </c>
      <c r="X942" s="15">
        <f t="shared" si="460"/>
        <v>1200</v>
      </c>
      <c r="Y942" s="8">
        <f t="shared" si="461"/>
        <v>0</v>
      </c>
      <c r="Z942" s="8">
        <f t="shared" si="462"/>
        <v>1272.2847521488789</v>
      </c>
      <c r="AA942" s="29">
        <f t="shared" si="455"/>
        <v>0</v>
      </c>
      <c r="AB942" s="8"/>
      <c r="AC942" s="8"/>
      <c r="AD942" s="8">
        <f t="shared" si="456"/>
        <v>0</v>
      </c>
      <c r="AE942" s="8">
        <f t="shared" si="457"/>
        <v>1200</v>
      </c>
      <c r="AF942" s="8">
        <f t="shared" si="463"/>
        <v>227.71524785112126</v>
      </c>
      <c r="AG942" s="16">
        <f t="shared" si="450"/>
        <v>1200</v>
      </c>
      <c r="AH942" s="29">
        <f t="shared" si="464"/>
        <v>87.303183791057904</v>
      </c>
      <c r="AI942" s="29">
        <f t="shared" si="465"/>
        <v>72.284752148878724</v>
      </c>
      <c r="AJ942" s="28">
        <f t="shared" si="458"/>
        <v>0.12773770105358048</v>
      </c>
      <c r="AK942" s="25">
        <f t="shared" si="451"/>
        <v>1.2773770105358049</v>
      </c>
      <c r="AL942" s="26">
        <f t="shared" si="459"/>
        <v>9.6551410584751345</v>
      </c>
    </row>
    <row r="943" spans="2:38" x14ac:dyDescent="0.3">
      <c r="B943" s="6">
        <v>9160</v>
      </c>
      <c r="C943" s="8">
        <f t="shared" si="435"/>
        <v>91.600000000000009</v>
      </c>
      <c r="D943" s="8">
        <f t="shared" si="436"/>
        <v>30340.463657060594</v>
      </c>
      <c r="E943" s="8">
        <f t="shared" si="437"/>
        <v>33.122776918191242</v>
      </c>
      <c r="F943" s="8">
        <f t="shared" si="438"/>
        <v>44.301714128080782</v>
      </c>
      <c r="G943" s="8">
        <f t="shared" si="452"/>
        <v>2.2250485660981263</v>
      </c>
      <c r="H943" s="8">
        <f t="shared" si="439"/>
        <v>29.482191763723147</v>
      </c>
      <c r="I943" s="7">
        <v>101325</v>
      </c>
      <c r="J943" s="8">
        <f t="shared" si="440"/>
        <v>12596040</v>
      </c>
      <c r="K943" s="8">
        <f t="shared" si="441"/>
        <v>9417600</v>
      </c>
      <c r="L943" s="8">
        <f t="shared" si="442"/>
        <v>1786489.2752614317</v>
      </c>
      <c r="M943" s="17">
        <f t="shared" si="453"/>
        <v>169369872.43453652</v>
      </c>
      <c r="N943" s="18">
        <f t="shared" si="443"/>
        <v>124.31324944485566</v>
      </c>
      <c r="O943" s="18">
        <f t="shared" si="444"/>
        <v>92.944485566247224</v>
      </c>
      <c r="P943" s="18">
        <f t="shared" si="445"/>
        <v>17.631278314941344</v>
      </c>
      <c r="Q943" s="18">
        <f t="shared" si="446"/>
        <v>1671.5506778636716</v>
      </c>
      <c r="R943" s="10">
        <f t="shared" si="447"/>
        <v>0</v>
      </c>
      <c r="S943" s="8">
        <f t="shared" si="454"/>
        <v>91.599999999999071</v>
      </c>
      <c r="T943" s="8">
        <f t="shared" si="448"/>
        <v>16.183286236437098</v>
      </c>
      <c r="U943" s="8">
        <v>0</v>
      </c>
      <c r="V943" s="8">
        <f t="shared" si="449"/>
        <v>4.0226645519482984</v>
      </c>
      <c r="W943" s="8">
        <v>0</v>
      </c>
      <c r="X943" s="15">
        <f t="shared" si="460"/>
        <v>1200</v>
      </c>
      <c r="Y943" s="8">
        <f t="shared" si="461"/>
        <v>0</v>
      </c>
      <c r="Z943" s="8">
        <f t="shared" si="462"/>
        <v>1272.3637518780031</v>
      </c>
      <c r="AA943" s="29">
        <f t="shared" si="455"/>
        <v>0</v>
      </c>
      <c r="AB943" s="8"/>
      <c r="AC943" s="8"/>
      <c r="AD943" s="8">
        <f t="shared" si="456"/>
        <v>0</v>
      </c>
      <c r="AE943" s="8">
        <f t="shared" si="457"/>
        <v>1200</v>
      </c>
      <c r="AF943" s="8">
        <f t="shared" si="463"/>
        <v>227.63624812199683</v>
      </c>
      <c r="AG943" s="16">
        <f t="shared" si="450"/>
        <v>1200</v>
      </c>
      <c r="AH943" s="29">
        <f t="shared" si="464"/>
        <v>87.406700994790953</v>
      </c>
      <c r="AI943" s="29">
        <f t="shared" si="465"/>
        <v>72.363751878003171</v>
      </c>
      <c r="AJ943" s="28">
        <f t="shared" si="458"/>
        <v>0.12787730509844777</v>
      </c>
      <c r="AK943" s="25">
        <f t="shared" si="451"/>
        <v>1.2787730509844777</v>
      </c>
      <c r="AL943" s="26">
        <f t="shared" si="459"/>
        <v>9.6656806793322652</v>
      </c>
    </row>
    <row r="944" spans="2:38" x14ac:dyDescent="0.3">
      <c r="B944" s="6">
        <v>9170</v>
      </c>
      <c r="C944" s="8">
        <f t="shared" si="435"/>
        <v>91.7</v>
      </c>
      <c r="D944" s="8">
        <f t="shared" si="436"/>
        <v>30373.58643397878</v>
      </c>
      <c r="E944" s="8">
        <f t="shared" si="437"/>
        <v>33.122776918186531</v>
      </c>
      <c r="F944" s="8">
        <f t="shared" si="438"/>
        <v>44.30171412807448</v>
      </c>
      <c r="G944" s="8">
        <f t="shared" si="452"/>
        <v>2.2250485660981263</v>
      </c>
      <c r="H944" s="8">
        <f t="shared" si="439"/>
        <v>29.482191763721051</v>
      </c>
      <c r="I944" s="7">
        <v>101325</v>
      </c>
      <c r="J944" s="8">
        <f t="shared" si="440"/>
        <v>12596040</v>
      </c>
      <c r="K944" s="8">
        <f t="shared" si="441"/>
        <v>9417600</v>
      </c>
      <c r="L944" s="8">
        <f t="shared" si="442"/>
        <v>1785869.2853872613</v>
      </c>
      <c r="M944" s="17">
        <f t="shared" si="453"/>
        <v>169543712.36077508</v>
      </c>
      <c r="N944" s="18">
        <f t="shared" si="443"/>
        <v>124.31324944485566</v>
      </c>
      <c r="O944" s="18">
        <f t="shared" si="444"/>
        <v>92.944485566247224</v>
      </c>
      <c r="P944" s="18">
        <f t="shared" si="445"/>
        <v>17.625159490621872</v>
      </c>
      <c r="Q944" s="18">
        <f t="shared" si="446"/>
        <v>1673.2663445425619</v>
      </c>
      <c r="R944" s="10">
        <f t="shared" si="447"/>
        <v>0</v>
      </c>
      <c r="S944" s="8">
        <f t="shared" si="454"/>
        <v>91.699999999999065</v>
      </c>
      <c r="T944" s="8">
        <f t="shared" si="448"/>
        <v>16.183286236437098</v>
      </c>
      <c r="U944" s="8">
        <v>0</v>
      </c>
      <c r="V944" s="8">
        <f t="shared" si="449"/>
        <v>4.0212685114996249</v>
      </c>
      <c r="W944" s="8">
        <v>0</v>
      </c>
      <c r="X944" s="15">
        <f t="shared" si="460"/>
        <v>1200</v>
      </c>
      <c r="Y944" s="8">
        <f t="shared" si="461"/>
        <v>0</v>
      </c>
      <c r="Z944" s="8">
        <f t="shared" si="462"/>
        <v>1272.4427516071278</v>
      </c>
      <c r="AA944" s="29">
        <f t="shared" si="455"/>
        <v>0</v>
      </c>
      <c r="AB944" s="8"/>
      <c r="AC944" s="8"/>
      <c r="AD944" s="8">
        <f t="shared" si="456"/>
        <v>0</v>
      </c>
      <c r="AE944" s="8">
        <f t="shared" si="457"/>
        <v>1200</v>
      </c>
      <c r="AF944" s="8">
        <f t="shared" si="463"/>
        <v>227.55724839287234</v>
      </c>
      <c r="AG944" s="16">
        <f t="shared" si="450"/>
        <v>1200</v>
      </c>
      <c r="AH944" s="29">
        <f t="shared" si="464"/>
        <v>87.510218198524029</v>
      </c>
      <c r="AI944" s="29">
        <f t="shared" si="465"/>
        <v>72.442751607127647</v>
      </c>
      <c r="AJ944" s="28">
        <f t="shared" si="458"/>
        <v>0.12801690914331509</v>
      </c>
      <c r="AK944" s="25">
        <f t="shared" si="451"/>
        <v>1.2801690914331509</v>
      </c>
      <c r="AL944" s="26">
        <f t="shared" si="459"/>
        <v>9.6762203011992849</v>
      </c>
    </row>
    <row r="945" spans="2:38" x14ac:dyDescent="0.3">
      <c r="B945" s="6">
        <v>9180</v>
      </c>
      <c r="C945" s="8">
        <f t="shared" si="435"/>
        <v>91.8</v>
      </c>
      <c r="D945" s="8">
        <f t="shared" si="436"/>
        <v>30406.709210896966</v>
      </c>
      <c r="E945" s="8">
        <f t="shared" si="437"/>
        <v>33.122776918186531</v>
      </c>
      <c r="F945" s="8">
        <f t="shared" si="438"/>
        <v>44.30171412807448</v>
      </c>
      <c r="G945" s="8">
        <f t="shared" si="452"/>
        <v>2.2250485660981263</v>
      </c>
      <c r="H945" s="8">
        <f t="shared" si="439"/>
        <v>29.482191763721051</v>
      </c>
      <c r="I945" s="7">
        <v>101325</v>
      </c>
      <c r="J945" s="8">
        <f t="shared" si="440"/>
        <v>12596040</v>
      </c>
      <c r="K945" s="8">
        <f t="shared" si="441"/>
        <v>9417600</v>
      </c>
      <c r="L945" s="8">
        <f t="shared" si="442"/>
        <v>1785249.2955130942</v>
      </c>
      <c r="M945" s="17">
        <f t="shared" si="453"/>
        <v>169717552.28701365</v>
      </c>
      <c r="N945" s="18">
        <f t="shared" si="443"/>
        <v>124.31324944485566</v>
      </c>
      <c r="O945" s="18">
        <f t="shared" si="444"/>
        <v>92.944485566247224</v>
      </c>
      <c r="P945" s="18">
        <f t="shared" si="445"/>
        <v>17.619040666302435</v>
      </c>
      <c r="Q945" s="18">
        <f t="shared" si="446"/>
        <v>1674.9820112214522</v>
      </c>
      <c r="R945" s="10">
        <f t="shared" si="447"/>
        <v>0</v>
      </c>
      <c r="S945" s="8">
        <f t="shared" si="454"/>
        <v>91.799999999999059</v>
      </c>
      <c r="T945" s="8">
        <f t="shared" si="448"/>
        <v>16.183286236437098</v>
      </c>
      <c r="U945" s="8">
        <v>0</v>
      </c>
      <c r="V945" s="8">
        <f t="shared" si="449"/>
        <v>4.0198724710509524</v>
      </c>
      <c r="W945" s="8">
        <v>0</v>
      </c>
      <c r="X945" s="15">
        <f t="shared" si="460"/>
        <v>1200</v>
      </c>
      <c r="Y945" s="8">
        <f t="shared" si="461"/>
        <v>0</v>
      </c>
      <c r="Z945" s="8">
        <f t="shared" si="462"/>
        <v>1272.521751336252</v>
      </c>
      <c r="AA945" s="29">
        <f t="shared" si="455"/>
        <v>0</v>
      </c>
      <c r="AB945" s="8"/>
      <c r="AC945" s="8"/>
      <c r="AD945" s="8">
        <f t="shared" si="456"/>
        <v>0</v>
      </c>
      <c r="AE945" s="8">
        <f t="shared" si="457"/>
        <v>1200</v>
      </c>
      <c r="AF945" s="8">
        <f t="shared" si="463"/>
        <v>227.47824866374791</v>
      </c>
      <c r="AG945" s="16">
        <f t="shared" si="450"/>
        <v>1200</v>
      </c>
      <c r="AH945" s="29">
        <f t="shared" si="464"/>
        <v>87.613735402257063</v>
      </c>
      <c r="AI945" s="29">
        <f t="shared" si="465"/>
        <v>72.521751336252095</v>
      </c>
      <c r="AJ945" s="28">
        <f t="shared" si="458"/>
        <v>0.12815651318818239</v>
      </c>
      <c r="AK945" s="25">
        <f t="shared" si="451"/>
        <v>1.2815651318818237</v>
      </c>
      <c r="AL945" s="26">
        <f t="shared" si="459"/>
        <v>9.686759924072895</v>
      </c>
    </row>
    <row r="946" spans="2:38" x14ac:dyDescent="0.3">
      <c r="B946" s="6">
        <v>9190</v>
      </c>
      <c r="C946" s="8">
        <f t="shared" si="435"/>
        <v>91.9</v>
      </c>
      <c r="D946" s="8">
        <f t="shared" si="436"/>
        <v>30439.831987815156</v>
      </c>
      <c r="E946" s="8">
        <f t="shared" si="437"/>
        <v>33.122776918191242</v>
      </c>
      <c r="F946" s="8">
        <f t="shared" si="438"/>
        <v>44.301714128080782</v>
      </c>
      <c r="G946" s="8">
        <f t="shared" si="452"/>
        <v>2.2250485660981263</v>
      </c>
      <c r="H946" s="8">
        <f t="shared" si="439"/>
        <v>29.482191763723147</v>
      </c>
      <c r="I946" s="7">
        <v>101325</v>
      </c>
      <c r="J946" s="8">
        <f t="shared" si="440"/>
        <v>12596040</v>
      </c>
      <c r="K946" s="8">
        <f t="shared" si="441"/>
        <v>9417600</v>
      </c>
      <c r="L946" s="8">
        <f t="shared" si="442"/>
        <v>1784629.3056389254</v>
      </c>
      <c r="M946" s="17">
        <f t="shared" si="453"/>
        <v>169891392.21325225</v>
      </c>
      <c r="N946" s="18">
        <f t="shared" si="443"/>
        <v>124.31324944485566</v>
      </c>
      <c r="O946" s="18">
        <f t="shared" si="444"/>
        <v>92.944485566247224</v>
      </c>
      <c r="P946" s="18">
        <f t="shared" si="445"/>
        <v>17.612921841982981</v>
      </c>
      <c r="Q946" s="18">
        <f t="shared" si="446"/>
        <v>1676.697677900343</v>
      </c>
      <c r="R946" s="10">
        <f t="shared" si="447"/>
        <v>0</v>
      </c>
      <c r="S946" s="8">
        <f t="shared" si="454"/>
        <v>91.899999999999054</v>
      </c>
      <c r="T946" s="8">
        <f t="shared" si="448"/>
        <v>16.183286236437098</v>
      </c>
      <c r="U946" s="8">
        <v>0</v>
      </c>
      <c r="V946" s="8">
        <f t="shared" si="449"/>
        <v>4.0184764306022789</v>
      </c>
      <c r="W946" s="8">
        <v>0</v>
      </c>
      <c r="X946" s="15">
        <f t="shared" si="460"/>
        <v>1200</v>
      </c>
      <c r="Y946" s="8">
        <f t="shared" si="461"/>
        <v>0</v>
      </c>
      <c r="Z946" s="8">
        <f t="shared" si="462"/>
        <v>1272.6007510653765</v>
      </c>
      <c r="AA946" s="29">
        <f t="shared" si="455"/>
        <v>0</v>
      </c>
      <c r="AB946" s="8"/>
      <c r="AC946" s="8"/>
      <c r="AD946" s="8">
        <f t="shared" si="456"/>
        <v>0</v>
      </c>
      <c r="AE946" s="8">
        <f t="shared" si="457"/>
        <v>1200</v>
      </c>
      <c r="AF946" s="8">
        <f t="shared" si="463"/>
        <v>227.39924893462347</v>
      </c>
      <c r="AG946" s="16">
        <f t="shared" si="450"/>
        <v>1200</v>
      </c>
      <c r="AH946" s="29">
        <f t="shared" si="464"/>
        <v>87.717252605990126</v>
      </c>
      <c r="AI946" s="29">
        <f t="shared" si="465"/>
        <v>72.600751065376542</v>
      </c>
      <c r="AJ946" s="28">
        <f t="shared" si="458"/>
        <v>0.12829611723304968</v>
      </c>
      <c r="AK946" s="25">
        <f t="shared" si="451"/>
        <v>1.2829611723304968</v>
      </c>
      <c r="AL946" s="26">
        <f t="shared" si="459"/>
        <v>9.6972995479498092</v>
      </c>
    </row>
    <row r="947" spans="2:38" x14ac:dyDescent="0.3">
      <c r="B947" s="6">
        <v>9200</v>
      </c>
      <c r="C947" s="8">
        <f t="shared" si="435"/>
        <v>92</v>
      </c>
      <c r="D947" s="8">
        <f t="shared" si="436"/>
        <v>30472.954764733346</v>
      </c>
      <c r="E947" s="8">
        <f t="shared" si="437"/>
        <v>33.122776918186531</v>
      </c>
      <c r="F947" s="8">
        <f t="shared" si="438"/>
        <v>44.30171412807448</v>
      </c>
      <c r="G947" s="8">
        <f t="shared" si="452"/>
        <v>2.2250485660981263</v>
      </c>
      <c r="H947" s="8">
        <f t="shared" si="439"/>
        <v>29.482191763721051</v>
      </c>
      <c r="I947" s="7">
        <v>101325</v>
      </c>
      <c r="J947" s="8">
        <f t="shared" si="440"/>
        <v>12596040</v>
      </c>
      <c r="K947" s="8">
        <f t="shared" si="441"/>
        <v>9417600</v>
      </c>
      <c r="L947" s="8">
        <f t="shared" si="442"/>
        <v>1784009.3157647566</v>
      </c>
      <c r="M947" s="17">
        <f t="shared" si="453"/>
        <v>170065232.13949081</v>
      </c>
      <c r="N947" s="18">
        <f t="shared" si="443"/>
        <v>124.31324944485566</v>
      </c>
      <c r="O947" s="18">
        <f t="shared" si="444"/>
        <v>92.944485566247224</v>
      </c>
      <c r="P947" s="18">
        <f t="shared" si="445"/>
        <v>17.606803017663523</v>
      </c>
      <c r="Q947" s="18">
        <f t="shared" si="446"/>
        <v>1678.4133445792334</v>
      </c>
      <c r="R947" s="10">
        <f t="shared" si="447"/>
        <v>0</v>
      </c>
      <c r="S947" s="8">
        <f t="shared" si="454"/>
        <v>91.999999999999048</v>
      </c>
      <c r="T947" s="8">
        <f t="shared" si="448"/>
        <v>16.183286236437098</v>
      </c>
      <c r="U947" s="8">
        <v>0</v>
      </c>
      <c r="V947" s="8">
        <f t="shared" si="449"/>
        <v>4.0170803901536063</v>
      </c>
      <c r="W947" s="8">
        <v>0</v>
      </c>
      <c r="X947" s="15">
        <f t="shared" si="460"/>
        <v>1200</v>
      </c>
      <c r="Y947" s="8">
        <f t="shared" si="461"/>
        <v>0</v>
      </c>
      <c r="Z947" s="8">
        <f t="shared" si="462"/>
        <v>1272.6797507945009</v>
      </c>
      <c r="AA947" s="29">
        <f t="shared" si="455"/>
        <v>0</v>
      </c>
      <c r="AB947" s="8"/>
      <c r="AC947" s="8"/>
      <c r="AD947" s="8">
        <f t="shared" si="456"/>
        <v>0</v>
      </c>
      <c r="AE947" s="8">
        <f t="shared" si="457"/>
        <v>1200</v>
      </c>
      <c r="AF947" s="8">
        <f t="shared" si="463"/>
        <v>227.32024920549901</v>
      </c>
      <c r="AG947" s="16">
        <f t="shared" si="450"/>
        <v>1200</v>
      </c>
      <c r="AH947" s="29">
        <f t="shared" si="464"/>
        <v>87.820769809723174</v>
      </c>
      <c r="AI947" s="29">
        <f t="shared" si="465"/>
        <v>72.679750794501004</v>
      </c>
      <c r="AJ947" s="28">
        <f t="shared" si="458"/>
        <v>0.12843572127791697</v>
      </c>
      <c r="AK947" s="25">
        <f t="shared" si="451"/>
        <v>1.2843572127791698</v>
      </c>
      <c r="AL947" s="26">
        <f t="shared" si="459"/>
        <v>9.7078391728267555</v>
      </c>
    </row>
    <row r="948" spans="2:38" x14ac:dyDescent="0.3">
      <c r="B948" s="6">
        <v>9210</v>
      </c>
      <c r="C948" s="8">
        <f t="shared" si="435"/>
        <v>92.100000000000009</v>
      </c>
      <c r="D948" s="8">
        <f t="shared" si="436"/>
        <v>30506.077541651535</v>
      </c>
      <c r="E948" s="8">
        <f t="shared" si="437"/>
        <v>33.122776918191242</v>
      </c>
      <c r="F948" s="8">
        <f t="shared" si="438"/>
        <v>44.301714128080782</v>
      </c>
      <c r="G948" s="8">
        <f t="shared" si="452"/>
        <v>2.2250485660981263</v>
      </c>
      <c r="H948" s="8">
        <f t="shared" si="439"/>
        <v>29.482191763723147</v>
      </c>
      <c r="I948" s="7">
        <v>101325</v>
      </c>
      <c r="J948" s="8">
        <f t="shared" si="440"/>
        <v>12596040</v>
      </c>
      <c r="K948" s="8">
        <f t="shared" si="441"/>
        <v>9417600</v>
      </c>
      <c r="L948" s="8">
        <f t="shared" si="442"/>
        <v>1783389.325890586</v>
      </c>
      <c r="M948" s="17">
        <f t="shared" si="453"/>
        <v>170239072.06572941</v>
      </c>
      <c r="N948" s="18">
        <f t="shared" si="443"/>
        <v>124.31324944485566</v>
      </c>
      <c r="O948" s="18">
        <f t="shared" si="444"/>
        <v>92.944485566247224</v>
      </c>
      <c r="P948" s="18">
        <f t="shared" si="445"/>
        <v>17.600684193344051</v>
      </c>
      <c r="Q948" s="18">
        <f t="shared" si="446"/>
        <v>1680.1290112581239</v>
      </c>
      <c r="R948" s="10">
        <f t="shared" si="447"/>
        <v>0</v>
      </c>
      <c r="S948" s="8">
        <f t="shared" si="454"/>
        <v>92.099999999999042</v>
      </c>
      <c r="T948" s="8">
        <f t="shared" si="448"/>
        <v>16.183286236437098</v>
      </c>
      <c r="U948" s="8">
        <v>0</v>
      </c>
      <c r="V948" s="8">
        <f t="shared" si="449"/>
        <v>4.0156843497049319</v>
      </c>
      <c r="W948" s="8">
        <v>0</v>
      </c>
      <c r="X948" s="15">
        <f t="shared" si="460"/>
        <v>1200</v>
      </c>
      <c r="Y948" s="8">
        <f t="shared" si="461"/>
        <v>0</v>
      </c>
      <c r="Z948" s="8">
        <f t="shared" si="462"/>
        <v>1272.7587505236256</v>
      </c>
      <c r="AA948" s="29">
        <f t="shared" si="455"/>
        <v>0</v>
      </c>
      <c r="AB948" s="8"/>
      <c r="AC948" s="8"/>
      <c r="AD948" s="8">
        <f t="shared" si="456"/>
        <v>0</v>
      </c>
      <c r="AE948" s="8">
        <f t="shared" si="457"/>
        <v>1200</v>
      </c>
      <c r="AF948" s="8">
        <f t="shared" si="463"/>
        <v>227.24124947637449</v>
      </c>
      <c r="AG948" s="16">
        <f t="shared" si="450"/>
        <v>1200</v>
      </c>
      <c r="AH948" s="29">
        <f t="shared" si="464"/>
        <v>87.924287013456251</v>
      </c>
      <c r="AI948" s="29">
        <f t="shared" si="465"/>
        <v>72.758750523625494</v>
      </c>
      <c r="AJ948" s="28">
        <f t="shared" si="458"/>
        <v>0.12857532532278432</v>
      </c>
      <c r="AK948" s="25">
        <f t="shared" si="451"/>
        <v>1.2857532532278433</v>
      </c>
      <c r="AL948" s="26">
        <f t="shared" si="459"/>
        <v>9.7183787987004759</v>
      </c>
    </row>
    <row r="949" spans="2:38" x14ac:dyDescent="0.3">
      <c r="B949" s="6">
        <v>9220</v>
      </c>
      <c r="C949" s="8">
        <f t="shared" si="435"/>
        <v>92.2</v>
      </c>
      <c r="D949" s="8">
        <f t="shared" si="436"/>
        <v>30539.200318569721</v>
      </c>
      <c r="E949" s="8">
        <f t="shared" si="437"/>
        <v>33.122776918186531</v>
      </c>
      <c r="F949" s="8">
        <f t="shared" si="438"/>
        <v>44.30171412807448</v>
      </c>
      <c r="G949" s="8">
        <f t="shared" si="452"/>
        <v>2.2250485660981263</v>
      </c>
      <c r="H949" s="8">
        <f t="shared" si="439"/>
        <v>29.482191763721051</v>
      </c>
      <c r="I949" s="7">
        <v>101325</v>
      </c>
      <c r="J949" s="8">
        <f t="shared" si="440"/>
        <v>12596040</v>
      </c>
      <c r="K949" s="8">
        <f t="shared" si="441"/>
        <v>9417600</v>
      </c>
      <c r="L949" s="8">
        <f t="shared" si="442"/>
        <v>1782769.3360164191</v>
      </c>
      <c r="M949" s="17">
        <f t="shared" si="453"/>
        <v>170412911.99196798</v>
      </c>
      <c r="N949" s="18">
        <f t="shared" si="443"/>
        <v>124.31324944485566</v>
      </c>
      <c r="O949" s="18">
        <f t="shared" si="444"/>
        <v>92.944485566247224</v>
      </c>
      <c r="P949" s="18">
        <f t="shared" si="445"/>
        <v>17.594565369024615</v>
      </c>
      <c r="Q949" s="18">
        <f t="shared" si="446"/>
        <v>1681.8446779370142</v>
      </c>
      <c r="R949" s="10">
        <f t="shared" si="447"/>
        <v>0</v>
      </c>
      <c r="S949" s="8">
        <f t="shared" si="454"/>
        <v>92.199999999999037</v>
      </c>
      <c r="T949" s="8">
        <f t="shared" si="448"/>
        <v>16.183286236437098</v>
      </c>
      <c r="U949" s="8">
        <v>0</v>
      </c>
      <c r="V949" s="8">
        <f t="shared" si="449"/>
        <v>4.0142883092562593</v>
      </c>
      <c r="W949" s="8">
        <v>0</v>
      </c>
      <c r="X949" s="15">
        <f t="shared" si="460"/>
        <v>1200</v>
      </c>
      <c r="Y949" s="8">
        <f t="shared" si="461"/>
        <v>0</v>
      </c>
      <c r="Z949" s="8">
        <f t="shared" si="462"/>
        <v>1272.8377502527499</v>
      </c>
      <c r="AA949" s="29">
        <f t="shared" si="455"/>
        <v>0</v>
      </c>
      <c r="AB949" s="8"/>
      <c r="AC949" s="8"/>
      <c r="AD949" s="8">
        <f t="shared" si="456"/>
        <v>0</v>
      </c>
      <c r="AE949" s="8">
        <f t="shared" si="457"/>
        <v>1200</v>
      </c>
      <c r="AF949" s="8">
        <f t="shared" si="463"/>
        <v>227.16224974725006</v>
      </c>
      <c r="AG949" s="16">
        <f t="shared" si="450"/>
        <v>1200</v>
      </c>
      <c r="AH949" s="29">
        <f t="shared" si="464"/>
        <v>88.027804217189313</v>
      </c>
      <c r="AI949" s="29">
        <f t="shared" si="465"/>
        <v>72.837750252749942</v>
      </c>
      <c r="AJ949" s="28">
        <f t="shared" si="458"/>
        <v>0.12871492936765161</v>
      </c>
      <c r="AK949" s="25">
        <f t="shared" si="451"/>
        <v>1.2871492936765161</v>
      </c>
      <c r="AL949" s="26">
        <f t="shared" si="459"/>
        <v>9.7289184255677288</v>
      </c>
    </row>
    <row r="950" spans="2:38" x14ac:dyDescent="0.3">
      <c r="B950" s="6">
        <v>9230</v>
      </c>
      <c r="C950" s="8">
        <f t="shared" si="435"/>
        <v>92.3</v>
      </c>
      <c r="D950" s="8">
        <f t="shared" si="436"/>
        <v>30572.323095487911</v>
      </c>
      <c r="E950" s="8">
        <f t="shared" si="437"/>
        <v>33.122776918186531</v>
      </c>
      <c r="F950" s="8">
        <f t="shared" si="438"/>
        <v>44.30171412807448</v>
      </c>
      <c r="G950" s="8">
        <f t="shared" si="452"/>
        <v>2.2250485660981263</v>
      </c>
      <c r="H950" s="8">
        <f t="shared" si="439"/>
        <v>29.482191763721051</v>
      </c>
      <c r="I950" s="7">
        <v>101325</v>
      </c>
      <c r="J950" s="8">
        <f t="shared" si="440"/>
        <v>12596040</v>
      </c>
      <c r="K950" s="8">
        <f t="shared" si="441"/>
        <v>9417600</v>
      </c>
      <c r="L950" s="8">
        <f t="shared" si="442"/>
        <v>1782149.3461422503</v>
      </c>
      <c r="M950" s="17">
        <f t="shared" si="453"/>
        <v>170586751.91820654</v>
      </c>
      <c r="N950" s="18">
        <f t="shared" si="443"/>
        <v>124.31324944485566</v>
      </c>
      <c r="O950" s="18">
        <f t="shared" si="444"/>
        <v>92.944485566247224</v>
      </c>
      <c r="P950" s="18">
        <f t="shared" si="445"/>
        <v>17.58844654470516</v>
      </c>
      <c r="Q950" s="18">
        <f t="shared" si="446"/>
        <v>1683.5603446159048</v>
      </c>
      <c r="R950" s="10">
        <f t="shared" si="447"/>
        <v>0</v>
      </c>
      <c r="S950" s="8">
        <f t="shared" si="454"/>
        <v>92.299999999999031</v>
      </c>
      <c r="T950" s="8">
        <f t="shared" si="448"/>
        <v>16.183286236437098</v>
      </c>
      <c r="U950" s="8">
        <v>0</v>
      </c>
      <c r="V950" s="8">
        <f t="shared" si="449"/>
        <v>4.0128922688075868</v>
      </c>
      <c r="W950" s="8">
        <v>0</v>
      </c>
      <c r="X950" s="15">
        <f t="shared" si="460"/>
        <v>1200</v>
      </c>
      <c r="Y950" s="8">
        <f t="shared" si="461"/>
        <v>0</v>
      </c>
      <c r="Z950" s="8">
        <f t="shared" si="462"/>
        <v>1272.9167499818743</v>
      </c>
      <c r="AA950" s="29">
        <f t="shared" si="455"/>
        <v>0</v>
      </c>
      <c r="AB950" s="8"/>
      <c r="AC950" s="8"/>
      <c r="AD950" s="8">
        <f t="shared" si="456"/>
        <v>0</v>
      </c>
      <c r="AE950" s="8">
        <f t="shared" si="457"/>
        <v>1200</v>
      </c>
      <c r="AF950" s="8">
        <f t="shared" si="463"/>
        <v>227.08325001812563</v>
      </c>
      <c r="AG950" s="16">
        <f t="shared" si="450"/>
        <v>1200</v>
      </c>
      <c r="AH950" s="29">
        <f t="shared" si="464"/>
        <v>88.131321420922333</v>
      </c>
      <c r="AI950" s="29">
        <f t="shared" si="465"/>
        <v>72.916749981874375</v>
      </c>
      <c r="AJ950" s="28">
        <f t="shared" si="458"/>
        <v>0.12885453341251887</v>
      </c>
      <c r="AK950" s="25">
        <f t="shared" si="451"/>
        <v>1.2885453341251887</v>
      </c>
      <c r="AL950" s="26">
        <f t="shared" si="459"/>
        <v>9.7394580534252864</v>
      </c>
    </row>
    <row r="951" spans="2:38" x14ac:dyDescent="0.3">
      <c r="B951" s="6">
        <v>9240</v>
      </c>
      <c r="C951" s="8">
        <f t="shared" si="435"/>
        <v>92.4</v>
      </c>
      <c r="D951" s="8">
        <f t="shared" si="436"/>
        <v>30605.445872406101</v>
      </c>
      <c r="E951" s="8">
        <f t="shared" si="437"/>
        <v>33.122776918191242</v>
      </c>
      <c r="F951" s="8">
        <f t="shared" si="438"/>
        <v>44.301714128080782</v>
      </c>
      <c r="G951" s="8">
        <f t="shared" si="452"/>
        <v>2.2250485660981263</v>
      </c>
      <c r="H951" s="8">
        <f t="shared" si="439"/>
        <v>29.482191763723147</v>
      </c>
      <c r="I951" s="7">
        <v>101325</v>
      </c>
      <c r="J951" s="8">
        <f t="shared" si="440"/>
        <v>12596040</v>
      </c>
      <c r="K951" s="8">
        <f t="shared" si="441"/>
        <v>9417600</v>
      </c>
      <c r="L951" s="8">
        <f t="shared" si="442"/>
        <v>1781529.3562680816</v>
      </c>
      <c r="M951" s="17">
        <f t="shared" si="453"/>
        <v>170760591.84444514</v>
      </c>
      <c r="N951" s="18">
        <f t="shared" si="443"/>
        <v>124.31324944485566</v>
      </c>
      <c r="O951" s="18">
        <f t="shared" si="444"/>
        <v>92.944485566247224</v>
      </c>
      <c r="P951" s="18">
        <f t="shared" si="445"/>
        <v>17.582327720385706</v>
      </c>
      <c r="Q951" s="18">
        <f t="shared" si="446"/>
        <v>1685.2760112947954</v>
      </c>
      <c r="R951" s="10">
        <f t="shared" si="447"/>
        <v>0</v>
      </c>
      <c r="S951" s="8">
        <f t="shared" si="454"/>
        <v>92.399999999999025</v>
      </c>
      <c r="T951" s="8">
        <f t="shared" si="448"/>
        <v>16.183286236437098</v>
      </c>
      <c r="U951" s="8">
        <v>0</v>
      </c>
      <c r="V951" s="8">
        <f t="shared" si="449"/>
        <v>4.0114962283589142</v>
      </c>
      <c r="W951" s="8">
        <v>0</v>
      </c>
      <c r="X951" s="15">
        <f t="shared" si="460"/>
        <v>1200</v>
      </c>
      <c r="Y951" s="8">
        <f t="shared" si="461"/>
        <v>0</v>
      </c>
      <c r="Z951" s="8">
        <f t="shared" si="462"/>
        <v>1272.9957497109988</v>
      </c>
      <c r="AA951" s="29">
        <f t="shared" si="455"/>
        <v>0</v>
      </c>
      <c r="AB951" s="8"/>
      <c r="AC951" s="8"/>
      <c r="AD951" s="8">
        <f t="shared" si="456"/>
        <v>0</v>
      </c>
      <c r="AE951" s="8">
        <f t="shared" si="457"/>
        <v>1200</v>
      </c>
      <c r="AF951" s="8">
        <f t="shared" si="463"/>
        <v>227.00425028900116</v>
      </c>
      <c r="AG951" s="16">
        <f t="shared" si="450"/>
        <v>1200</v>
      </c>
      <c r="AH951" s="29">
        <f t="shared" si="464"/>
        <v>88.23483862465541</v>
      </c>
      <c r="AI951" s="29">
        <f t="shared" si="465"/>
        <v>72.995749710998837</v>
      </c>
      <c r="AJ951" s="28">
        <f t="shared" si="458"/>
        <v>0.12899413745738619</v>
      </c>
      <c r="AK951" s="25">
        <f t="shared" si="451"/>
        <v>1.2899413745738619</v>
      </c>
      <c r="AL951" s="26">
        <f t="shared" si="459"/>
        <v>9.7499976822699317</v>
      </c>
    </row>
    <row r="952" spans="2:38" x14ac:dyDescent="0.3">
      <c r="B952" s="6">
        <v>9250</v>
      </c>
      <c r="C952" s="8">
        <f t="shared" si="435"/>
        <v>92.5</v>
      </c>
      <c r="D952" s="8">
        <f t="shared" si="436"/>
        <v>30638.568649324287</v>
      </c>
      <c r="E952" s="8">
        <f t="shared" si="437"/>
        <v>33.122776918186531</v>
      </c>
      <c r="F952" s="8">
        <f t="shared" si="438"/>
        <v>44.30171412807448</v>
      </c>
      <c r="G952" s="8">
        <f t="shared" si="452"/>
        <v>2.2250485660981263</v>
      </c>
      <c r="H952" s="8">
        <f t="shared" si="439"/>
        <v>29.482191763721051</v>
      </c>
      <c r="I952" s="7">
        <v>101325</v>
      </c>
      <c r="J952" s="8">
        <f t="shared" si="440"/>
        <v>12596040</v>
      </c>
      <c r="K952" s="8">
        <f t="shared" si="441"/>
        <v>9417600</v>
      </c>
      <c r="L952" s="8">
        <f t="shared" si="442"/>
        <v>1780909.3663939128</v>
      </c>
      <c r="M952" s="17">
        <f t="shared" si="453"/>
        <v>170934431.77068371</v>
      </c>
      <c r="N952" s="18">
        <f t="shared" si="443"/>
        <v>124.31324944485566</v>
      </c>
      <c r="O952" s="18">
        <f t="shared" si="444"/>
        <v>92.944485566247224</v>
      </c>
      <c r="P952" s="18">
        <f t="shared" si="445"/>
        <v>17.576208896066252</v>
      </c>
      <c r="Q952" s="18">
        <f t="shared" si="446"/>
        <v>1686.9916779736857</v>
      </c>
      <c r="R952" s="10">
        <f t="shared" si="447"/>
        <v>0</v>
      </c>
      <c r="S952" s="8">
        <f t="shared" si="454"/>
        <v>92.499999999999019</v>
      </c>
      <c r="T952" s="8">
        <f t="shared" si="448"/>
        <v>16.183286236437098</v>
      </c>
      <c r="U952" s="8">
        <v>0</v>
      </c>
      <c r="V952" s="8">
        <f t="shared" si="449"/>
        <v>4.0101001879102407</v>
      </c>
      <c r="W952" s="8">
        <v>0</v>
      </c>
      <c r="X952" s="15">
        <f t="shared" si="460"/>
        <v>1200</v>
      </c>
      <c r="Y952" s="8">
        <f t="shared" si="461"/>
        <v>0</v>
      </c>
      <c r="Z952" s="8">
        <f t="shared" si="462"/>
        <v>1273.0747494401232</v>
      </c>
      <c r="AA952" s="29">
        <f t="shared" si="455"/>
        <v>0</v>
      </c>
      <c r="AB952" s="8"/>
      <c r="AC952" s="8"/>
      <c r="AD952" s="8">
        <f t="shared" si="456"/>
        <v>0</v>
      </c>
      <c r="AE952" s="8">
        <f t="shared" si="457"/>
        <v>1200</v>
      </c>
      <c r="AF952" s="8">
        <f t="shared" si="463"/>
        <v>226.9252505598767</v>
      </c>
      <c r="AG952" s="16">
        <f t="shared" si="450"/>
        <v>1200</v>
      </c>
      <c r="AH952" s="29">
        <f t="shared" si="464"/>
        <v>88.338355828388472</v>
      </c>
      <c r="AI952" s="29">
        <f t="shared" si="465"/>
        <v>73.074749440123313</v>
      </c>
      <c r="AJ952" s="28">
        <f t="shared" si="458"/>
        <v>0.12913374150225351</v>
      </c>
      <c r="AK952" s="25">
        <f t="shared" si="451"/>
        <v>1.2913374150225352</v>
      </c>
      <c r="AL952" s="26">
        <f t="shared" si="459"/>
        <v>9.7605373120984638</v>
      </c>
    </row>
    <row r="953" spans="2:38" x14ac:dyDescent="0.3">
      <c r="B953" s="6">
        <v>9260</v>
      </c>
      <c r="C953" s="8">
        <f t="shared" si="435"/>
        <v>92.600000000000009</v>
      </c>
      <c r="D953" s="8">
        <f t="shared" si="436"/>
        <v>30671.691426242476</v>
      </c>
      <c r="E953" s="8">
        <f t="shared" si="437"/>
        <v>33.122776918191242</v>
      </c>
      <c r="F953" s="8">
        <f t="shared" si="438"/>
        <v>44.301714128080782</v>
      </c>
      <c r="G953" s="8">
        <f t="shared" si="452"/>
        <v>2.2250485660981263</v>
      </c>
      <c r="H953" s="8">
        <f t="shared" si="439"/>
        <v>29.482191763723147</v>
      </c>
      <c r="I953" s="7">
        <v>101325</v>
      </c>
      <c r="J953" s="8">
        <f t="shared" si="440"/>
        <v>12596040</v>
      </c>
      <c r="K953" s="8">
        <f t="shared" si="441"/>
        <v>9417600</v>
      </c>
      <c r="L953" s="8">
        <f t="shared" si="442"/>
        <v>1780289.3765197441</v>
      </c>
      <c r="M953" s="17">
        <f t="shared" si="453"/>
        <v>171108271.6969223</v>
      </c>
      <c r="N953" s="18">
        <f t="shared" si="443"/>
        <v>124.31324944485566</v>
      </c>
      <c r="O953" s="18">
        <f t="shared" si="444"/>
        <v>92.944485566247224</v>
      </c>
      <c r="P953" s="18">
        <f t="shared" si="445"/>
        <v>17.570090071746794</v>
      </c>
      <c r="Q953" s="18">
        <f t="shared" si="446"/>
        <v>1688.7073446525765</v>
      </c>
      <c r="R953" s="10">
        <f t="shared" si="447"/>
        <v>0</v>
      </c>
      <c r="S953" s="8">
        <f t="shared" si="454"/>
        <v>92.599999999999014</v>
      </c>
      <c r="T953" s="8">
        <f t="shared" si="448"/>
        <v>16.183286236437098</v>
      </c>
      <c r="U953" s="8">
        <v>0</v>
      </c>
      <c r="V953" s="8">
        <f t="shared" si="449"/>
        <v>4.0087041474615681</v>
      </c>
      <c r="W953" s="8">
        <v>0</v>
      </c>
      <c r="X953" s="15">
        <f t="shared" si="460"/>
        <v>1200</v>
      </c>
      <c r="Y953" s="8">
        <f t="shared" si="461"/>
        <v>0</v>
      </c>
      <c r="Z953" s="8">
        <f t="shared" si="462"/>
        <v>1273.1537491692477</v>
      </c>
      <c r="AA953" s="29">
        <f t="shared" si="455"/>
        <v>0</v>
      </c>
      <c r="AB953" s="8"/>
      <c r="AC953" s="8"/>
      <c r="AD953" s="8">
        <f t="shared" si="456"/>
        <v>0</v>
      </c>
      <c r="AE953" s="8">
        <f t="shared" si="457"/>
        <v>1200</v>
      </c>
      <c r="AF953" s="8">
        <f t="shared" si="463"/>
        <v>226.84625083075224</v>
      </c>
      <c r="AG953" s="16">
        <f t="shared" si="450"/>
        <v>1200</v>
      </c>
      <c r="AH953" s="29">
        <f t="shared" si="464"/>
        <v>88.441873032121521</v>
      </c>
      <c r="AI953" s="29">
        <f t="shared" si="465"/>
        <v>73.15374916924776</v>
      </c>
      <c r="AJ953" s="28">
        <f t="shared" si="458"/>
        <v>0.1292733455471208</v>
      </c>
      <c r="AK953" s="25">
        <f t="shared" si="451"/>
        <v>1.292733455471208</v>
      </c>
      <c r="AL953" s="26">
        <f t="shared" si="459"/>
        <v>9.7710769429076958</v>
      </c>
    </row>
    <row r="954" spans="2:38" x14ac:dyDescent="0.3">
      <c r="B954" s="6">
        <v>9270</v>
      </c>
      <c r="C954" s="8">
        <f t="shared" ref="C954:C1017" si="466">$C$16*B954</f>
        <v>92.7</v>
      </c>
      <c r="D954" s="8">
        <f t="shared" ref="D954:D1017" si="467">C954/PI()/($C$12/2)^2</f>
        <v>30704.814203160666</v>
      </c>
      <c r="E954" s="8">
        <f t="shared" ref="E954:E1017" si="468">IF(H953*(B954-B953)&gt;E953/2,4*(C954-C953)/PI()/$C$12^2,H953*(B954-B953)+4*(C954-C953)/PI()/$C$12^2)</f>
        <v>33.122776918186531</v>
      </c>
      <c r="F954" s="8">
        <f t="shared" ref="F954:F1017" si="469">E954*$C$10/$C$9</f>
        <v>44.30171412807448</v>
      </c>
      <c r="G954" s="8">
        <f t="shared" si="452"/>
        <v>2.2250485660981263</v>
      </c>
      <c r="H954" s="8">
        <f t="shared" ref="H954:H1017" si="470">SQRT(2*$C$11*F954)</f>
        <v>29.482191763721051</v>
      </c>
      <c r="I954" s="7">
        <v>101325</v>
      </c>
      <c r="J954" s="8">
        <f t="shared" ref="J954:J1017" si="471">$C$9*$C$11*AD954+$C$10*$C$11*AG954</f>
        <v>12596040</v>
      </c>
      <c r="K954" s="8">
        <f t="shared" ref="K954:K1017" si="472">$C$9*$C$11*AE954</f>
        <v>9417600</v>
      </c>
      <c r="L954" s="8">
        <f t="shared" ref="L954:L1017" si="473">$C$9*$C$11*($C$6-Z954)</f>
        <v>1779669.3866455753</v>
      </c>
      <c r="M954" s="17">
        <f t="shared" si="453"/>
        <v>171282111.62316087</v>
      </c>
      <c r="N954" s="18">
        <f t="shared" ref="N954:N1017" si="474">J954/101325</f>
        <v>124.31324944485566</v>
      </c>
      <c r="O954" s="18">
        <f t="shared" ref="O954:O1017" si="475">K954/101325</f>
        <v>92.944485566247224</v>
      </c>
      <c r="P954" s="18">
        <f t="shared" ref="P954:P1017" si="476">L954/101325</f>
        <v>17.56397124742734</v>
      </c>
      <c r="Q954" s="18">
        <f t="shared" ref="Q954:Q1017" si="477">M954/101325</f>
        <v>1690.4230113314668</v>
      </c>
      <c r="R954" s="10">
        <f t="shared" ref="R954:R1017" si="478">AD954*PI()*$C$12^2/4</f>
        <v>0</v>
      </c>
      <c r="S954" s="8">
        <f t="shared" si="454"/>
        <v>92.699999999999008</v>
      </c>
      <c r="T954" s="8">
        <f t="shared" ref="T954:T1017" si="479">AE954*PI()*($C$14^2-$C$13^2)/4</f>
        <v>16.183286236437098</v>
      </c>
      <c r="U954" s="8">
        <v>0</v>
      </c>
      <c r="V954" s="8">
        <f t="shared" ref="V954:V1017" si="480">AF954*PI()*$C$14^2/4</f>
        <v>4.0073081070128946</v>
      </c>
      <c r="W954" s="8">
        <v>0</v>
      </c>
      <c r="X954" s="15">
        <f t="shared" si="460"/>
        <v>1200</v>
      </c>
      <c r="Y954" s="8">
        <f t="shared" si="461"/>
        <v>0</v>
      </c>
      <c r="Z954" s="8">
        <f t="shared" si="462"/>
        <v>1273.2327488983722</v>
      </c>
      <c r="AA954" s="29">
        <f t="shared" si="455"/>
        <v>0</v>
      </c>
      <c r="AB954" s="8"/>
      <c r="AC954" s="8"/>
      <c r="AD954" s="8">
        <f t="shared" si="456"/>
        <v>0</v>
      </c>
      <c r="AE954" s="8">
        <f t="shared" si="457"/>
        <v>1200</v>
      </c>
      <c r="AF954" s="8">
        <f t="shared" si="463"/>
        <v>226.76725110162778</v>
      </c>
      <c r="AG954" s="16">
        <f t="shared" si="450"/>
        <v>1200</v>
      </c>
      <c r="AH954" s="29">
        <f t="shared" si="464"/>
        <v>88.545390235854569</v>
      </c>
      <c r="AI954" s="29">
        <f t="shared" si="465"/>
        <v>73.232748898372222</v>
      </c>
      <c r="AJ954" s="28">
        <f t="shared" si="458"/>
        <v>0.1294129495919881</v>
      </c>
      <c r="AK954" s="25">
        <f t="shared" si="451"/>
        <v>1.294129495919881</v>
      </c>
      <c r="AL954" s="26">
        <f t="shared" si="459"/>
        <v>9.7816165746944552</v>
      </c>
    </row>
    <row r="955" spans="2:38" x14ac:dyDescent="0.3">
      <c r="B955" s="6">
        <v>9280</v>
      </c>
      <c r="C955" s="8">
        <f t="shared" si="466"/>
        <v>92.8</v>
      </c>
      <c r="D955" s="8">
        <f t="shared" si="467"/>
        <v>30737.936980078852</v>
      </c>
      <c r="E955" s="8">
        <f t="shared" si="468"/>
        <v>33.122776918186531</v>
      </c>
      <c r="F955" s="8">
        <f t="shared" si="469"/>
        <v>44.30171412807448</v>
      </c>
      <c r="G955" s="8">
        <f t="shared" si="452"/>
        <v>2.2250485660981263</v>
      </c>
      <c r="H955" s="8">
        <f t="shared" si="470"/>
        <v>29.482191763721051</v>
      </c>
      <c r="I955" s="7">
        <v>101325</v>
      </c>
      <c r="J955" s="8">
        <f t="shared" si="471"/>
        <v>12596040</v>
      </c>
      <c r="K955" s="8">
        <f t="shared" si="472"/>
        <v>9417600</v>
      </c>
      <c r="L955" s="8">
        <f t="shared" si="473"/>
        <v>1779049.3967714065</v>
      </c>
      <c r="M955" s="17">
        <f t="shared" si="453"/>
        <v>171455951.54939944</v>
      </c>
      <c r="N955" s="18">
        <f t="shared" si="474"/>
        <v>124.31324944485566</v>
      </c>
      <c r="O955" s="18">
        <f t="shared" si="475"/>
        <v>92.944485566247224</v>
      </c>
      <c r="P955" s="18">
        <f t="shared" si="476"/>
        <v>17.557852423107885</v>
      </c>
      <c r="Q955" s="18">
        <f t="shared" si="477"/>
        <v>1692.1386780103571</v>
      </c>
      <c r="R955" s="10">
        <f t="shared" si="478"/>
        <v>0</v>
      </c>
      <c r="S955" s="8">
        <f t="shared" si="454"/>
        <v>92.799999999999002</v>
      </c>
      <c r="T955" s="8">
        <f t="shared" si="479"/>
        <v>16.183286236437098</v>
      </c>
      <c r="U955" s="8">
        <v>0</v>
      </c>
      <c r="V955" s="8">
        <f t="shared" si="480"/>
        <v>4.0059120665642221</v>
      </c>
      <c r="W955" s="8">
        <v>0</v>
      </c>
      <c r="X955" s="15">
        <f t="shared" si="460"/>
        <v>1200</v>
      </c>
      <c r="Y955" s="8">
        <f t="shared" si="461"/>
        <v>0</v>
      </c>
      <c r="Z955" s="8">
        <f t="shared" si="462"/>
        <v>1273.3117486274966</v>
      </c>
      <c r="AA955" s="29">
        <f t="shared" si="455"/>
        <v>0</v>
      </c>
      <c r="AB955" s="8"/>
      <c r="AC955" s="8"/>
      <c r="AD955" s="8">
        <f t="shared" si="456"/>
        <v>0</v>
      </c>
      <c r="AE955" s="8">
        <f t="shared" si="457"/>
        <v>1200</v>
      </c>
      <c r="AF955" s="8">
        <f t="shared" si="463"/>
        <v>226.68825137250332</v>
      </c>
      <c r="AG955" s="16">
        <f t="shared" si="450"/>
        <v>1200</v>
      </c>
      <c r="AH955" s="29">
        <f t="shared" si="464"/>
        <v>88.648907439587646</v>
      </c>
      <c r="AI955" s="29">
        <f t="shared" si="465"/>
        <v>73.311748627496669</v>
      </c>
      <c r="AJ955" s="28">
        <f t="shared" si="458"/>
        <v>0.12955255363685542</v>
      </c>
      <c r="AK955" s="25">
        <f t="shared" si="451"/>
        <v>1.2955255363685541</v>
      </c>
      <c r="AL955" s="26">
        <f t="shared" si="459"/>
        <v>9.7921562074555801</v>
      </c>
    </row>
    <row r="956" spans="2:38" x14ac:dyDescent="0.3">
      <c r="B956" s="6">
        <v>9290</v>
      </c>
      <c r="C956" s="8">
        <f t="shared" si="466"/>
        <v>92.9</v>
      </c>
      <c r="D956" s="8">
        <f t="shared" si="467"/>
        <v>30771.059756997041</v>
      </c>
      <c r="E956" s="8">
        <f t="shared" si="468"/>
        <v>33.122776918191242</v>
      </c>
      <c r="F956" s="8">
        <f t="shared" si="469"/>
        <v>44.301714128080782</v>
      </c>
      <c r="G956" s="8">
        <f t="shared" si="452"/>
        <v>2.2250485660981263</v>
      </c>
      <c r="H956" s="8">
        <f t="shared" si="470"/>
        <v>29.482191763723147</v>
      </c>
      <c r="I956" s="7">
        <v>101325</v>
      </c>
      <c r="J956" s="8">
        <f t="shared" si="471"/>
        <v>12596040</v>
      </c>
      <c r="K956" s="8">
        <f t="shared" si="472"/>
        <v>9417600</v>
      </c>
      <c r="L956" s="8">
        <f t="shared" si="473"/>
        <v>1778429.4068972378</v>
      </c>
      <c r="M956" s="17">
        <f t="shared" si="453"/>
        <v>171629791.47563803</v>
      </c>
      <c r="N956" s="18">
        <f t="shared" si="474"/>
        <v>124.31324944485566</v>
      </c>
      <c r="O956" s="18">
        <f t="shared" si="475"/>
        <v>92.944485566247224</v>
      </c>
      <c r="P956" s="18">
        <f t="shared" si="476"/>
        <v>17.551733598788431</v>
      </c>
      <c r="Q956" s="18">
        <f t="shared" si="477"/>
        <v>1693.8543446892477</v>
      </c>
      <c r="R956" s="10">
        <f t="shared" si="478"/>
        <v>0</v>
      </c>
      <c r="S956" s="8">
        <f t="shared" si="454"/>
        <v>92.899999999998997</v>
      </c>
      <c r="T956" s="8">
        <f t="shared" si="479"/>
        <v>16.183286236437098</v>
      </c>
      <c r="U956" s="8">
        <v>0</v>
      </c>
      <c r="V956" s="8">
        <f t="shared" si="480"/>
        <v>4.0045160261155486</v>
      </c>
      <c r="W956" s="8">
        <v>0</v>
      </c>
      <c r="X956" s="15">
        <f t="shared" si="460"/>
        <v>1200</v>
      </c>
      <c r="Y956" s="8">
        <f t="shared" si="461"/>
        <v>0</v>
      </c>
      <c r="Z956" s="8">
        <f t="shared" si="462"/>
        <v>1273.3907483566211</v>
      </c>
      <c r="AA956" s="29">
        <f t="shared" si="455"/>
        <v>0</v>
      </c>
      <c r="AB956" s="8"/>
      <c r="AC956" s="8"/>
      <c r="AD956" s="8">
        <f t="shared" si="456"/>
        <v>0</v>
      </c>
      <c r="AE956" s="8">
        <f t="shared" si="457"/>
        <v>1200</v>
      </c>
      <c r="AF956" s="8">
        <f t="shared" si="463"/>
        <v>226.60925164337885</v>
      </c>
      <c r="AG956" s="16">
        <f t="shared" si="450"/>
        <v>1200</v>
      </c>
      <c r="AH956" s="29">
        <f t="shared" si="464"/>
        <v>88.752424643320708</v>
      </c>
      <c r="AI956" s="29">
        <f t="shared" si="465"/>
        <v>73.390748356621145</v>
      </c>
      <c r="AJ956" s="28">
        <f t="shared" si="458"/>
        <v>0.12969215768172274</v>
      </c>
      <c r="AK956" s="25">
        <f t="shared" si="451"/>
        <v>1.2969215768172273</v>
      </c>
      <c r="AL956" s="26">
        <f t="shared" si="459"/>
        <v>9.8026958411879264</v>
      </c>
    </row>
    <row r="957" spans="2:38" x14ac:dyDescent="0.3">
      <c r="B957" s="6">
        <v>9300</v>
      </c>
      <c r="C957" s="8">
        <f t="shared" si="466"/>
        <v>93</v>
      </c>
      <c r="D957" s="8">
        <f t="shared" si="467"/>
        <v>30804.182533915227</v>
      </c>
      <c r="E957" s="8">
        <f t="shared" si="468"/>
        <v>33.122776918186531</v>
      </c>
      <c r="F957" s="8">
        <f t="shared" si="469"/>
        <v>44.30171412807448</v>
      </c>
      <c r="G957" s="8">
        <f t="shared" si="452"/>
        <v>2.2250485660981263</v>
      </c>
      <c r="H957" s="8">
        <f t="shared" si="470"/>
        <v>29.482191763721051</v>
      </c>
      <c r="I957" s="7">
        <v>101325</v>
      </c>
      <c r="J957" s="8">
        <f t="shared" si="471"/>
        <v>12596040</v>
      </c>
      <c r="K957" s="8">
        <f t="shared" si="472"/>
        <v>9417600</v>
      </c>
      <c r="L957" s="8">
        <f t="shared" si="473"/>
        <v>1777809.417023069</v>
      </c>
      <c r="M957" s="17">
        <f t="shared" si="453"/>
        <v>171803631.4018766</v>
      </c>
      <c r="N957" s="18">
        <f t="shared" si="474"/>
        <v>124.31324944485566</v>
      </c>
      <c r="O957" s="18">
        <f t="shared" si="475"/>
        <v>92.944485566247224</v>
      </c>
      <c r="P957" s="18">
        <f t="shared" si="476"/>
        <v>17.545614774468977</v>
      </c>
      <c r="Q957" s="18">
        <f t="shared" si="477"/>
        <v>1695.5700113681382</v>
      </c>
      <c r="R957" s="10">
        <f t="shared" si="478"/>
        <v>0</v>
      </c>
      <c r="S957" s="8">
        <f t="shared" si="454"/>
        <v>92.999999999998991</v>
      </c>
      <c r="T957" s="8">
        <f t="shared" si="479"/>
        <v>16.183286236437098</v>
      </c>
      <c r="U957" s="8">
        <v>0</v>
      </c>
      <c r="V957" s="8">
        <f t="shared" si="480"/>
        <v>4.003119985666876</v>
      </c>
      <c r="W957" s="8">
        <v>0</v>
      </c>
      <c r="X957" s="15">
        <f t="shared" si="460"/>
        <v>1200</v>
      </c>
      <c r="Y957" s="8">
        <f t="shared" si="461"/>
        <v>0</v>
      </c>
      <c r="Z957" s="8">
        <f t="shared" si="462"/>
        <v>1273.4697480857456</v>
      </c>
      <c r="AA957" s="29">
        <f t="shared" si="455"/>
        <v>0</v>
      </c>
      <c r="AB957" s="8"/>
      <c r="AC957" s="8"/>
      <c r="AD957" s="8">
        <f t="shared" si="456"/>
        <v>0</v>
      </c>
      <c r="AE957" s="8">
        <f t="shared" si="457"/>
        <v>1200</v>
      </c>
      <c r="AF957" s="8">
        <f t="shared" si="463"/>
        <v>226.53025191425439</v>
      </c>
      <c r="AG957" s="16">
        <f t="shared" si="450"/>
        <v>1200</v>
      </c>
      <c r="AH957" s="29">
        <f t="shared" si="464"/>
        <v>88.855941847053742</v>
      </c>
      <c r="AI957" s="29">
        <f t="shared" si="465"/>
        <v>73.469748085745593</v>
      </c>
      <c r="AJ957" s="28">
        <f t="shared" si="458"/>
        <v>0.12983176172659</v>
      </c>
      <c r="AK957" s="25">
        <f t="shared" si="451"/>
        <v>1.2983176172659001</v>
      </c>
      <c r="AL957" s="26">
        <f t="shared" si="459"/>
        <v>9.8132354758883604</v>
      </c>
    </row>
    <row r="958" spans="2:38" x14ac:dyDescent="0.3">
      <c r="B958" s="6">
        <v>9310</v>
      </c>
      <c r="C958" s="8">
        <f t="shared" si="466"/>
        <v>93.100000000000009</v>
      </c>
      <c r="D958" s="8">
        <f t="shared" si="467"/>
        <v>30837.305310833421</v>
      </c>
      <c r="E958" s="8">
        <f t="shared" si="468"/>
        <v>33.122776918191242</v>
      </c>
      <c r="F958" s="8">
        <f t="shared" si="469"/>
        <v>44.301714128080782</v>
      </c>
      <c r="G958" s="8">
        <f t="shared" si="452"/>
        <v>2.2250485660981263</v>
      </c>
      <c r="H958" s="8">
        <f t="shared" si="470"/>
        <v>29.482191763723147</v>
      </c>
      <c r="I958" s="7">
        <v>101325</v>
      </c>
      <c r="J958" s="8">
        <f t="shared" si="471"/>
        <v>12596040</v>
      </c>
      <c r="K958" s="8">
        <f t="shared" si="472"/>
        <v>9417600</v>
      </c>
      <c r="L958" s="8">
        <f t="shared" si="473"/>
        <v>1777189.4271489002</v>
      </c>
      <c r="M958" s="17">
        <f t="shared" si="453"/>
        <v>171977471.3281152</v>
      </c>
      <c r="N958" s="18">
        <f t="shared" si="474"/>
        <v>124.31324944485566</v>
      </c>
      <c r="O958" s="18">
        <f t="shared" si="475"/>
        <v>92.944485566247224</v>
      </c>
      <c r="P958" s="18">
        <f t="shared" si="476"/>
        <v>17.539495950149522</v>
      </c>
      <c r="Q958" s="18">
        <f t="shared" si="477"/>
        <v>1697.2856780470288</v>
      </c>
      <c r="R958" s="10">
        <f t="shared" si="478"/>
        <v>0</v>
      </c>
      <c r="S958" s="8">
        <f t="shared" si="454"/>
        <v>93.099999999998985</v>
      </c>
      <c r="T958" s="8">
        <f t="shared" si="479"/>
        <v>16.183286236437098</v>
      </c>
      <c r="U958" s="8">
        <v>0</v>
      </c>
      <c r="V958" s="8">
        <f t="shared" si="480"/>
        <v>4.0017239452182025</v>
      </c>
      <c r="W958" s="8">
        <v>0</v>
      </c>
      <c r="X958" s="15">
        <f t="shared" si="460"/>
        <v>1200</v>
      </c>
      <c r="Y958" s="8">
        <f t="shared" si="461"/>
        <v>0</v>
      </c>
      <c r="Z958" s="8">
        <f t="shared" si="462"/>
        <v>1273.54874781487</v>
      </c>
      <c r="AA958" s="29">
        <f t="shared" si="455"/>
        <v>0</v>
      </c>
      <c r="AB958" s="8"/>
      <c r="AC958" s="8"/>
      <c r="AD958" s="8">
        <f t="shared" si="456"/>
        <v>0</v>
      </c>
      <c r="AE958" s="8">
        <f t="shared" si="457"/>
        <v>1200</v>
      </c>
      <c r="AF958" s="8">
        <f t="shared" si="463"/>
        <v>226.45125218512993</v>
      </c>
      <c r="AG958" s="16">
        <f t="shared" si="450"/>
        <v>1200</v>
      </c>
      <c r="AH958" s="29">
        <f t="shared" si="464"/>
        <v>88.959459050786833</v>
      </c>
      <c r="AI958" s="29">
        <f t="shared" si="465"/>
        <v>73.548747814870083</v>
      </c>
      <c r="AJ958" s="28">
        <f t="shared" si="458"/>
        <v>0.12997136577145735</v>
      </c>
      <c r="AK958" s="25">
        <f t="shared" si="451"/>
        <v>1.2997136577145736</v>
      </c>
      <c r="AL958" s="26">
        <f t="shared" si="459"/>
        <v>9.823775111553763</v>
      </c>
    </row>
    <row r="959" spans="2:38" x14ac:dyDescent="0.3">
      <c r="B959" s="6">
        <v>9320</v>
      </c>
      <c r="C959" s="8">
        <f t="shared" si="466"/>
        <v>93.2</v>
      </c>
      <c r="D959" s="8">
        <f t="shared" si="467"/>
        <v>30870.428087751607</v>
      </c>
      <c r="E959" s="8">
        <f t="shared" si="468"/>
        <v>33.122776918186531</v>
      </c>
      <c r="F959" s="8">
        <f t="shared" si="469"/>
        <v>44.30171412807448</v>
      </c>
      <c r="G959" s="8">
        <f t="shared" si="452"/>
        <v>2.2250485660981263</v>
      </c>
      <c r="H959" s="8">
        <f t="shared" si="470"/>
        <v>29.482191763721051</v>
      </c>
      <c r="I959" s="7">
        <v>101325</v>
      </c>
      <c r="J959" s="8">
        <f t="shared" si="471"/>
        <v>12596040</v>
      </c>
      <c r="K959" s="8">
        <f t="shared" si="472"/>
        <v>9417600</v>
      </c>
      <c r="L959" s="8">
        <f t="shared" si="473"/>
        <v>1776569.4372747315</v>
      </c>
      <c r="M959" s="17">
        <f t="shared" si="453"/>
        <v>172151311.25435376</v>
      </c>
      <c r="N959" s="18">
        <f t="shared" si="474"/>
        <v>124.31324944485566</v>
      </c>
      <c r="O959" s="18">
        <f t="shared" si="475"/>
        <v>92.944485566247224</v>
      </c>
      <c r="P959" s="18">
        <f t="shared" si="476"/>
        <v>17.533377125830068</v>
      </c>
      <c r="Q959" s="18">
        <f t="shared" si="477"/>
        <v>1699.0013447259191</v>
      </c>
      <c r="R959" s="10">
        <f t="shared" si="478"/>
        <v>0</v>
      </c>
      <c r="S959" s="8">
        <f t="shared" si="454"/>
        <v>93.19999999999898</v>
      </c>
      <c r="T959" s="8">
        <f t="shared" si="479"/>
        <v>16.183286236437098</v>
      </c>
      <c r="U959" s="8">
        <v>0</v>
      </c>
      <c r="V959" s="8">
        <f t="shared" si="480"/>
        <v>4.000327904769529</v>
      </c>
      <c r="W959" s="8">
        <v>0</v>
      </c>
      <c r="X959" s="15">
        <f t="shared" si="460"/>
        <v>1200</v>
      </c>
      <c r="Y959" s="8">
        <f t="shared" si="461"/>
        <v>0</v>
      </c>
      <c r="Z959" s="8">
        <f t="shared" si="462"/>
        <v>1273.6277475439945</v>
      </c>
      <c r="AA959" s="29">
        <f t="shared" si="455"/>
        <v>0</v>
      </c>
      <c r="AB959" s="8"/>
      <c r="AC959" s="8"/>
      <c r="AD959" s="8">
        <f t="shared" si="456"/>
        <v>0</v>
      </c>
      <c r="AE959" s="8">
        <f t="shared" si="457"/>
        <v>1200</v>
      </c>
      <c r="AF959" s="8">
        <f t="shared" si="463"/>
        <v>226.37225245600547</v>
      </c>
      <c r="AG959" s="16">
        <f t="shared" si="450"/>
        <v>1200</v>
      </c>
      <c r="AH959" s="29">
        <f t="shared" si="464"/>
        <v>89.062976254519882</v>
      </c>
      <c r="AI959" s="29">
        <f t="shared" si="465"/>
        <v>73.627747543994531</v>
      </c>
      <c r="AJ959" s="28">
        <f t="shared" si="458"/>
        <v>0.13011096981632464</v>
      </c>
      <c r="AK959" s="25">
        <f t="shared" si="451"/>
        <v>1.3011096981632464</v>
      </c>
      <c r="AL959" s="26">
        <f t="shared" si="459"/>
        <v>9.8343147481810274</v>
      </c>
    </row>
    <row r="960" spans="2:38" x14ac:dyDescent="0.3">
      <c r="B960" s="6">
        <v>9330</v>
      </c>
      <c r="C960" s="8">
        <f t="shared" si="466"/>
        <v>93.3</v>
      </c>
      <c r="D960" s="8">
        <f t="shared" si="467"/>
        <v>30903.550864669793</v>
      </c>
      <c r="E960" s="8">
        <f t="shared" si="468"/>
        <v>33.122776918186531</v>
      </c>
      <c r="F960" s="8">
        <f t="shared" si="469"/>
        <v>44.30171412807448</v>
      </c>
      <c r="G960" s="8">
        <f t="shared" si="452"/>
        <v>2.2250485660981263</v>
      </c>
      <c r="H960" s="8">
        <f t="shared" si="470"/>
        <v>29.482191763721051</v>
      </c>
      <c r="I960" s="7">
        <v>101325</v>
      </c>
      <c r="J960" s="8">
        <f t="shared" si="471"/>
        <v>12596040</v>
      </c>
      <c r="K960" s="8">
        <f t="shared" si="472"/>
        <v>9417600</v>
      </c>
      <c r="L960" s="8">
        <f t="shared" si="473"/>
        <v>1775949.4474005627</v>
      </c>
      <c r="M960" s="17">
        <f t="shared" si="453"/>
        <v>172325151.18059233</v>
      </c>
      <c r="N960" s="18">
        <f t="shared" si="474"/>
        <v>124.31324944485566</v>
      </c>
      <c r="O960" s="18">
        <f t="shared" si="475"/>
        <v>92.944485566247224</v>
      </c>
      <c r="P960" s="18">
        <f t="shared" si="476"/>
        <v>17.52725830151061</v>
      </c>
      <c r="Q960" s="18">
        <f t="shared" si="477"/>
        <v>1700.7170114048095</v>
      </c>
      <c r="R960" s="10">
        <f t="shared" si="478"/>
        <v>0</v>
      </c>
      <c r="S960" s="8">
        <f t="shared" si="454"/>
        <v>93.299999999998974</v>
      </c>
      <c r="T960" s="8">
        <f t="shared" si="479"/>
        <v>16.183286236437098</v>
      </c>
      <c r="U960" s="8">
        <v>0</v>
      </c>
      <c r="V960" s="8">
        <f t="shared" si="480"/>
        <v>3.9989318643208565</v>
      </c>
      <c r="W960" s="8">
        <v>0</v>
      </c>
      <c r="X960" s="15">
        <f t="shared" si="460"/>
        <v>1200</v>
      </c>
      <c r="Y960" s="8">
        <f t="shared" si="461"/>
        <v>0</v>
      </c>
      <c r="Z960" s="8">
        <f t="shared" si="462"/>
        <v>1273.7067472731189</v>
      </c>
      <c r="AA960" s="29">
        <f t="shared" si="455"/>
        <v>0</v>
      </c>
      <c r="AB960" s="8"/>
      <c r="AC960" s="8"/>
      <c r="AD960" s="8">
        <f t="shared" si="456"/>
        <v>0</v>
      </c>
      <c r="AE960" s="8">
        <f t="shared" si="457"/>
        <v>1200</v>
      </c>
      <c r="AF960" s="8">
        <f t="shared" si="463"/>
        <v>226.29325272688104</v>
      </c>
      <c r="AG960" s="16">
        <f t="shared" si="450"/>
        <v>1200</v>
      </c>
      <c r="AH960" s="29">
        <f t="shared" si="464"/>
        <v>89.166493458252901</v>
      </c>
      <c r="AI960" s="29">
        <f t="shared" si="465"/>
        <v>73.706747273118964</v>
      </c>
      <c r="AJ960" s="28">
        <f t="shared" si="458"/>
        <v>0.1302505738611919</v>
      </c>
      <c r="AK960" s="25">
        <f t="shared" si="451"/>
        <v>1.302505738611919</v>
      </c>
      <c r="AL960" s="26">
        <f t="shared" si="459"/>
        <v>9.8448543857670625</v>
      </c>
    </row>
    <row r="961" spans="2:38" x14ac:dyDescent="0.3">
      <c r="B961" s="6">
        <v>9340</v>
      </c>
      <c r="C961" s="8">
        <f t="shared" si="466"/>
        <v>93.4</v>
      </c>
      <c r="D961" s="8">
        <f t="shared" si="467"/>
        <v>30936.673641587982</v>
      </c>
      <c r="E961" s="8">
        <f t="shared" si="468"/>
        <v>33.122776918191242</v>
      </c>
      <c r="F961" s="8">
        <f t="shared" si="469"/>
        <v>44.301714128080782</v>
      </c>
      <c r="G961" s="8">
        <f t="shared" si="452"/>
        <v>2.2250485660981263</v>
      </c>
      <c r="H961" s="8">
        <f t="shared" si="470"/>
        <v>29.482191763723147</v>
      </c>
      <c r="I961" s="7">
        <v>101325</v>
      </c>
      <c r="J961" s="8">
        <f t="shared" si="471"/>
        <v>12596040</v>
      </c>
      <c r="K961" s="8">
        <f t="shared" si="472"/>
        <v>9417600</v>
      </c>
      <c r="L961" s="8">
        <f t="shared" si="473"/>
        <v>1775329.4575263939</v>
      </c>
      <c r="M961" s="17">
        <f t="shared" si="453"/>
        <v>172498991.10683092</v>
      </c>
      <c r="N961" s="18">
        <f t="shared" si="474"/>
        <v>124.31324944485566</v>
      </c>
      <c r="O961" s="18">
        <f t="shared" si="475"/>
        <v>92.944485566247224</v>
      </c>
      <c r="P961" s="18">
        <f t="shared" si="476"/>
        <v>17.521139477191156</v>
      </c>
      <c r="Q961" s="18">
        <f t="shared" si="477"/>
        <v>1702.4326780837002</v>
      </c>
      <c r="R961" s="10">
        <f t="shared" si="478"/>
        <v>0</v>
      </c>
      <c r="S961" s="8">
        <f t="shared" si="454"/>
        <v>93.399999999998968</v>
      </c>
      <c r="T961" s="8">
        <f t="shared" si="479"/>
        <v>16.183286236437098</v>
      </c>
      <c r="U961" s="8">
        <v>0</v>
      </c>
      <c r="V961" s="8">
        <f t="shared" si="480"/>
        <v>3.9975358238721839</v>
      </c>
      <c r="W961" s="8">
        <v>0</v>
      </c>
      <c r="X961" s="15">
        <f t="shared" si="460"/>
        <v>1200</v>
      </c>
      <c r="Y961" s="8">
        <f t="shared" si="461"/>
        <v>0</v>
      </c>
      <c r="Z961" s="8">
        <f t="shared" si="462"/>
        <v>1273.7857470022434</v>
      </c>
      <c r="AA961" s="29">
        <f t="shared" si="455"/>
        <v>0</v>
      </c>
      <c r="AB961" s="8"/>
      <c r="AC961" s="8"/>
      <c r="AD961" s="8">
        <f t="shared" si="456"/>
        <v>0</v>
      </c>
      <c r="AE961" s="8">
        <f t="shared" si="457"/>
        <v>1200</v>
      </c>
      <c r="AF961" s="8">
        <f t="shared" si="463"/>
        <v>226.21425299775657</v>
      </c>
      <c r="AG961" s="16">
        <f t="shared" si="450"/>
        <v>1200</v>
      </c>
      <c r="AH961" s="29">
        <f t="shared" si="464"/>
        <v>89.270010661985978</v>
      </c>
      <c r="AI961" s="29">
        <f t="shared" si="465"/>
        <v>73.785747002243426</v>
      </c>
      <c r="AJ961" s="28">
        <f t="shared" si="458"/>
        <v>0.13039017790605922</v>
      </c>
      <c r="AK961" s="25">
        <f t="shared" si="451"/>
        <v>1.3039017790605922</v>
      </c>
      <c r="AL961" s="26">
        <f t="shared" si="459"/>
        <v>9.8553940243087883</v>
      </c>
    </row>
    <row r="962" spans="2:38" x14ac:dyDescent="0.3">
      <c r="B962" s="6">
        <v>9350</v>
      </c>
      <c r="C962" s="8">
        <f t="shared" si="466"/>
        <v>93.5</v>
      </c>
      <c r="D962" s="8">
        <f t="shared" si="467"/>
        <v>30969.796418506172</v>
      </c>
      <c r="E962" s="8">
        <f t="shared" si="468"/>
        <v>33.122776918186531</v>
      </c>
      <c r="F962" s="8">
        <f t="shared" si="469"/>
        <v>44.30171412807448</v>
      </c>
      <c r="G962" s="8">
        <f t="shared" si="452"/>
        <v>2.2250485660981263</v>
      </c>
      <c r="H962" s="8">
        <f t="shared" si="470"/>
        <v>29.482191763721051</v>
      </c>
      <c r="I962" s="7">
        <v>101325</v>
      </c>
      <c r="J962" s="8">
        <f t="shared" si="471"/>
        <v>12596040</v>
      </c>
      <c r="K962" s="8">
        <f t="shared" si="472"/>
        <v>9417600</v>
      </c>
      <c r="L962" s="8">
        <f t="shared" si="473"/>
        <v>1774709.4676522249</v>
      </c>
      <c r="M962" s="17">
        <f t="shared" si="453"/>
        <v>172672831.03306949</v>
      </c>
      <c r="N962" s="18">
        <f t="shared" si="474"/>
        <v>124.31324944485566</v>
      </c>
      <c r="O962" s="18">
        <f t="shared" si="475"/>
        <v>92.944485566247224</v>
      </c>
      <c r="P962" s="18">
        <f t="shared" si="476"/>
        <v>17.515020652871698</v>
      </c>
      <c r="Q962" s="18">
        <f t="shared" si="477"/>
        <v>1704.1483447625906</v>
      </c>
      <c r="R962" s="10">
        <f t="shared" si="478"/>
        <v>0</v>
      </c>
      <c r="S962" s="8">
        <f t="shared" si="454"/>
        <v>93.499999999998963</v>
      </c>
      <c r="T962" s="8">
        <f t="shared" si="479"/>
        <v>16.183286236437098</v>
      </c>
      <c r="U962" s="8">
        <v>0</v>
      </c>
      <c r="V962" s="8">
        <f t="shared" si="480"/>
        <v>3.9961397834235104</v>
      </c>
      <c r="W962" s="8">
        <v>0</v>
      </c>
      <c r="X962" s="15">
        <f t="shared" si="460"/>
        <v>1200</v>
      </c>
      <c r="Y962" s="8">
        <f t="shared" si="461"/>
        <v>0</v>
      </c>
      <c r="Z962" s="8">
        <f t="shared" si="462"/>
        <v>1273.8647467313679</v>
      </c>
      <c r="AA962" s="29">
        <f t="shared" si="455"/>
        <v>0</v>
      </c>
      <c r="AB962" s="8"/>
      <c r="AC962" s="8"/>
      <c r="AD962" s="8">
        <f t="shared" si="456"/>
        <v>0</v>
      </c>
      <c r="AE962" s="8">
        <f t="shared" si="457"/>
        <v>1200</v>
      </c>
      <c r="AF962" s="8">
        <f t="shared" si="463"/>
        <v>226.13525326863211</v>
      </c>
      <c r="AG962" s="16">
        <f t="shared" si="450"/>
        <v>1200</v>
      </c>
      <c r="AH962" s="29">
        <f t="shared" si="464"/>
        <v>89.373527865719026</v>
      </c>
      <c r="AI962" s="29">
        <f t="shared" si="465"/>
        <v>73.864746731367887</v>
      </c>
      <c r="AJ962" s="28">
        <f t="shared" si="458"/>
        <v>0.13052978195092652</v>
      </c>
      <c r="AK962" s="25">
        <f t="shared" si="451"/>
        <v>1.3052978195092653</v>
      </c>
      <c r="AL962" s="26">
        <f t="shared" si="459"/>
        <v>9.8659336638031387</v>
      </c>
    </row>
    <row r="963" spans="2:38" x14ac:dyDescent="0.3">
      <c r="B963" s="6">
        <v>9360</v>
      </c>
      <c r="C963" s="8">
        <f t="shared" si="466"/>
        <v>93.600000000000009</v>
      </c>
      <c r="D963" s="8">
        <f t="shared" si="467"/>
        <v>31002.919195424362</v>
      </c>
      <c r="E963" s="8">
        <f t="shared" si="468"/>
        <v>33.122776918191242</v>
      </c>
      <c r="F963" s="8">
        <f t="shared" si="469"/>
        <v>44.301714128080782</v>
      </c>
      <c r="G963" s="8">
        <f t="shared" si="452"/>
        <v>2.2250485660981263</v>
      </c>
      <c r="H963" s="8">
        <f t="shared" si="470"/>
        <v>29.482191763723147</v>
      </c>
      <c r="I963" s="7">
        <v>101325</v>
      </c>
      <c r="J963" s="8">
        <f t="shared" si="471"/>
        <v>12596040</v>
      </c>
      <c r="K963" s="8">
        <f t="shared" si="472"/>
        <v>9417600</v>
      </c>
      <c r="L963" s="8">
        <f t="shared" si="473"/>
        <v>1774089.4777780562</v>
      </c>
      <c r="M963" s="17">
        <f t="shared" si="453"/>
        <v>172846670.95930809</v>
      </c>
      <c r="N963" s="18">
        <f t="shared" si="474"/>
        <v>124.31324944485566</v>
      </c>
      <c r="O963" s="18">
        <f t="shared" si="475"/>
        <v>92.944485566247224</v>
      </c>
      <c r="P963" s="18">
        <f t="shared" si="476"/>
        <v>17.508901828552244</v>
      </c>
      <c r="Q963" s="18">
        <f t="shared" si="477"/>
        <v>1705.8640114414814</v>
      </c>
      <c r="R963" s="10">
        <f t="shared" si="478"/>
        <v>0</v>
      </c>
      <c r="S963" s="8">
        <f t="shared" si="454"/>
        <v>93.599999999998957</v>
      </c>
      <c r="T963" s="8">
        <f t="shared" si="479"/>
        <v>16.183286236437098</v>
      </c>
      <c r="U963" s="8">
        <v>0</v>
      </c>
      <c r="V963" s="8">
        <f t="shared" si="480"/>
        <v>3.9947437429748378</v>
      </c>
      <c r="W963" s="8">
        <v>0</v>
      </c>
      <c r="X963" s="15">
        <f t="shared" si="460"/>
        <v>1200</v>
      </c>
      <c r="Y963" s="8">
        <f t="shared" si="461"/>
        <v>0</v>
      </c>
      <c r="Z963" s="8">
        <f t="shared" si="462"/>
        <v>1273.9437464604923</v>
      </c>
      <c r="AA963" s="29">
        <f t="shared" si="455"/>
        <v>0</v>
      </c>
      <c r="AB963" s="8"/>
      <c r="AC963" s="8"/>
      <c r="AD963" s="8">
        <f t="shared" si="456"/>
        <v>0</v>
      </c>
      <c r="AE963" s="8">
        <f t="shared" si="457"/>
        <v>1200</v>
      </c>
      <c r="AF963" s="8">
        <f t="shared" si="463"/>
        <v>226.05625353950765</v>
      </c>
      <c r="AG963" s="16">
        <f t="shared" si="450"/>
        <v>1200</v>
      </c>
      <c r="AH963" s="29">
        <f t="shared" si="464"/>
        <v>89.477045069452089</v>
      </c>
      <c r="AI963" s="29">
        <f t="shared" si="465"/>
        <v>73.943746460492349</v>
      </c>
      <c r="AJ963" s="28">
        <f t="shared" si="458"/>
        <v>0.13066938599579384</v>
      </c>
      <c r="AK963" s="25">
        <f t="shared" si="451"/>
        <v>1.3066938599579383</v>
      </c>
      <c r="AL963" s="26">
        <f t="shared" si="459"/>
        <v>9.8764733042470603</v>
      </c>
    </row>
    <row r="964" spans="2:38" x14ac:dyDescent="0.3">
      <c r="B964" s="6">
        <v>9370</v>
      </c>
      <c r="C964" s="8">
        <f t="shared" si="466"/>
        <v>93.7</v>
      </c>
      <c r="D964" s="8">
        <f t="shared" si="467"/>
        <v>31036.041972342548</v>
      </c>
      <c r="E964" s="8">
        <f t="shared" si="468"/>
        <v>33.122776918186531</v>
      </c>
      <c r="F964" s="8">
        <f t="shared" si="469"/>
        <v>44.30171412807448</v>
      </c>
      <c r="G964" s="8">
        <f t="shared" si="452"/>
        <v>2.2250485660981263</v>
      </c>
      <c r="H964" s="8">
        <f t="shared" si="470"/>
        <v>29.482191763721051</v>
      </c>
      <c r="I964" s="7">
        <v>101325</v>
      </c>
      <c r="J964" s="8">
        <f t="shared" si="471"/>
        <v>12596040</v>
      </c>
      <c r="K964" s="8">
        <f t="shared" si="472"/>
        <v>9417600</v>
      </c>
      <c r="L964" s="8">
        <f t="shared" si="473"/>
        <v>1773469.4879038874</v>
      </c>
      <c r="M964" s="17">
        <f t="shared" si="453"/>
        <v>173020510.88554665</v>
      </c>
      <c r="N964" s="18">
        <f t="shared" si="474"/>
        <v>124.31324944485566</v>
      </c>
      <c r="O964" s="18">
        <f t="shared" si="475"/>
        <v>92.944485566247224</v>
      </c>
      <c r="P964" s="18">
        <f t="shared" si="476"/>
        <v>17.502783004232789</v>
      </c>
      <c r="Q964" s="18">
        <f t="shared" si="477"/>
        <v>1707.5796781203717</v>
      </c>
      <c r="R964" s="10">
        <f t="shared" si="478"/>
        <v>0</v>
      </c>
      <c r="S964" s="8">
        <f t="shared" si="454"/>
        <v>93.699999999998951</v>
      </c>
      <c r="T964" s="8">
        <f t="shared" si="479"/>
        <v>16.183286236437098</v>
      </c>
      <c r="U964" s="8">
        <v>0</v>
      </c>
      <c r="V964" s="8">
        <f t="shared" si="480"/>
        <v>3.9933477025261643</v>
      </c>
      <c r="W964" s="8">
        <v>0</v>
      </c>
      <c r="X964" s="15">
        <f t="shared" si="460"/>
        <v>1200</v>
      </c>
      <c r="Y964" s="8">
        <f t="shared" si="461"/>
        <v>0</v>
      </c>
      <c r="Z964" s="8">
        <f t="shared" si="462"/>
        <v>1274.0227461896168</v>
      </c>
      <c r="AA964" s="29">
        <f t="shared" si="455"/>
        <v>0</v>
      </c>
      <c r="AB964" s="8"/>
      <c r="AC964" s="8"/>
      <c r="AD964" s="8">
        <f t="shared" si="456"/>
        <v>0</v>
      </c>
      <c r="AE964" s="8">
        <f t="shared" si="457"/>
        <v>1200</v>
      </c>
      <c r="AF964" s="8">
        <f t="shared" si="463"/>
        <v>225.97725381038319</v>
      </c>
      <c r="AG964" s="16">
        <f t="shared" si="450"/>
        <v>1200</v>
      </c>
      <c r="AH964" s="29">
        <f t="shared" si="464"/>
        <v>89.580562273185166</v>
      </c>
      <c r="AI964" s="29">
        <f t="shared" si="465"/>
        <v>74.022746189616811</v>
      </c>
      <c r="AJ964" s="28">
        <f t="shared" si="458"/>
        <v>0.13080899004066115</v>
      </c>
      <c r="AK964" s="25">
        <f t="shared" si="451"/>
        <v>1.3080899004066115</v>
      </c>
      <c r="AL964" s="26">
        <f t="shared" si="459"/>
        <v>9.8870129456375135</v>
      </c>
    </row>
    <row r="965" spans="2:38" x14ac:dyDescent="0.3">
      <c r="B965" s="6">
        <v>9380</v>
      </c>
      <c r="C965" s="8">
        <f t="shared" si="466"/>
        <v>93.8</v>
      </c>
      <c r="D965" s="8">
        <f t="shared" si="467"/>
        <v>31069.164749260734</v>
      </c>
      <c r="E965" s="8">
        <f t="shared" si="468"/>
        <v>33.122776918186531</v>
      </c>
      <c r="F965" s="8">
        <f t="shared" si="469"/>
        <v>44.30171412807448</v>
      </c>
      <c r="G965" s="8">
        <f t="shared" si="452"/>
        <v>2.2250485660981263</v>
      </c>
      <c r="H965" s="8">
        <f t="shared" si="470"/>
        <v>29.482191763721051</v>
      </c>
      <c r="I965" s="7">
        <v>101325</v>
      </c>
      <c r="J965" s="8">
        <f t="shared" si="471"/>
        <v>12596040</v>
      </c>
      <c r="K965" s="8">
        <f t="shared" si="472"/>
        <v>9417600</v>
      </c>
      <c r="L965" s="8">
        <f t="shared" si="473"/>
        <v>1772849.4980297186</v>
      </c>
      <c r="M965" s="17">
        <f t="shared" si="453"/>
        <v>173194350.81178522</v>
      </c>
      <c r="N965" s="18">
        <f t="shared" si="474"/>
        <v>124.31324944485566</v>
      </c>
      <c r="O965" s="18">
        <f t="shared" si="475"/>
        <v>92.944485566247224</v>
      </c>
      <c r="P965" s="18">
        <f t="shared" si="476"/>
        <v>17.496664179913335</v>
      </c>
      <c r="Q965" s="18">
        <f t="shared" si="477"/>
        <v>1709.295344799262</v>
      </c>
      <c r="R965" s="10">
        <f t="shared" si="478"/>
        <v>0</v>
      </c>
      <c r="S965" s="8">
        <f t="shared" si="454"/>
        <v>93.799999999998946</v>
      </c>
      <c r="T965" s="8">
        <f t="shared" si="479"/>
        <v>16.183286236437098</v>
      </c>
      <c r="U965" s="8">
        <v>0</v>
      </c>
      <c r="V965" s="8">
        <f t="shared" si="480"/>
        <v>3.9919516620774917</v>
      </c>
      <c r="W965" s="8">
        <v>0</v>
      </c>
      <c r="X965" s="15">
        <f t="shared" si="460"/>
        <v>1200</v>
      </c>
      <c r="Y965" s="8">
        <f t="shared" si="461"/>
        <v>0</v>
      </c>
      <c r="Z965" s="8">
        <f t="shared" si="462"/>
        <v>1274.1017459187412</v>
      </c>
      <c r="AA965" s="29">
        <f t="shared" si="455"/>
        <v>0</v>
      </c>
      <c r="AB965" s="8"/>
      <c r="AC965" s="8"/>
      <c r="AD965" s="8">
        <f t="shared" si="456"/>
        <v>0</v>
      </c>
      <c r="AE965" s="8">
        <f t="shared" si="457"/>
        <v>1200</v>
      </c>
      <c r="AF965" s="8">
        <f t="shared" si="463"/>
        <v>225.89825408125876</v>
      </c>
      <c r="AG965" s="16">
        <f t="shared" si="450"/>
        <v>1200</v>
      </c>
      <c r="AH965" s="29">
        <f t="shared" si="464"/>
        <v>89.6840794769182</v>
      </c>
      <c r="AI965" s="29">
        <f t="shared" si="465"/>
        <v>74.101745918741244</v>
      </c>
      <c r="AJ965" s="28">
        <f t="shared" si="458"/>
        <v>0.13094859408552842</v>
      </c>
      <c r="AK965" s="25">
        <f t="shared" si="451"/>
        <v>1.3094859408552841</v>
      </c>
      <c r="AL965" s="26">
        <f t="shared" si="459"/>
        <v>9.8975525879714716</v>
      </c>
    </row>
    <row r="966" spans="2:38" x14ac:dyDescent="0.3">
      <c r="B966" s="6">
        <v>9390</v>
      </c>
      <c r="C966" s="8">
        <f t="shared" si="466"/>
        <v>93.9</v>
      </c>
      <c r="D966" s="8">
        <f t="shared" si="467"/>
        <v>31102.287526178927</v>
      </c>
      <c r="E966" s="8">
        <f t="shared" si="468"/>
        <v>33.122776918191242</v>
      </c>
      <c r="F966" s="8">
        <f t="shared" si="469"/>
        <v>44.301714128080782</v>
      </c>
      <c r="G966" s="8">
        <f t="shared" si="452"/>
        <v>2.2250485660981263</v>
      </c>
      <c r="H966" s="8">
        <f t="shared" si="470"/>
        <v>29.482191763723147</v>
      </c>
      <c r="I966" s="7">
        <v>101325</v>
      </c>
      <c r="J966" s="8">
        <f t="shared" si="471"/>
        <v>12596040</v>
      </c>
      <c r="K966" s="8">
        <f t="shared" si="472"/>
        <v>9417600</v>
      </c>
      <c r="L966" s="8">
        <f t="shared" si="473"/>
        <v>1772229.5081555499</v>
      </c>
      <c r="M966" s="17">
        <f t="shared" si="453"/>
        <v>173368190.73802382</v>
      </c>
      <c r="N966" s="18">
        <f t="shared" si="474"/>
        <v>124.31324944485566</v>
      </c>
      <c r="O966" s="18">
        <f t="shared" si="475"/>
        <v>92.944485566247224</v>
      </c>
      <c r="P966" s="18">
        <f t="shared" si="476"/>
        <v>17.490545355593881</v>
      </c>
      <c r="Q966" s="18">
        <f t="shared" si="477"/>
        <v>1711.0110114781526</v>
      </c>
      <c r="R966" s="10">
        <f t="shared" si="478"/>
        <v>0</v>
      </c>
      <c r="S966" s="8">
        <f t="shared" si="454"/>
        <v>93.89999999999894</v>
      </c>
      <c r="T966" s="8">
        <f t="shared" si="479"/>
        <v>16.183286236437098</v>
      </c>
      <c r="U966" s="8">
        <v>0</v>
      </c>
      <c r="V966" s="8">
        <f t="shared" si="480"/>
        <v>3.9905556216288187</v>
      </c>
      <c r="W966" s="8">
        <v>0</v>
      </c>
      <c r="X966" s="15">
        <f t="shared" si="460"/>
        <v>1200</v>
      </c>
      <c r="Y966" s="8">
        <f t="shared" si="461"/>
        <v>0</v>
      </c>
      <c r="Z966" s="8">
        <f t="shared" si="462"/>
        <v>1274.1807456478657</v>
      </c>
      <c r="AA966" s="29">
        <f t="shared" si="455"/>
        <v>0</v>
      </c>
      <c r="AB966" s="8"/>
      <c r="AC966" s="8"/>
      <c r="AD966" s="8">
        <f t="shared" si="456"/>
        <v>0</v>
      </c>
      <c r="AE966" s="8">
        <f t="shared" si="457"/>
        <v>1200</v>
      </c>
      <c r="AF966" s="8">
        <f t="shared" si="463"/>
        <v>225.81925435213429</v>
      </c>
      <c r="AG966" s="16">
        <f t="shared" si="450"/>
        <v>1200</v>
      </c>
      <c r="AH966" s="29">
        <f t="shared" si="464"/>
        <v>89.787596680651262</v>
      </c>
      <c r="AI966" s="29">
        <f t="shared" si="465"/>
        <v>74.18074564786572</v>
      </c>
      <c r="AJ966" s="28">
        <f t="shared" si="458"/>
        <v>0.13108819813039574</v>
      </c>
      <c r="AK966" s="25">
        <f t="shared" si="451"/>
        <v>1.3108819813039574</v>
      </c>
      <c r="AL966" s="26">
        <f t="shared" si="459"/>
        <v>9.9080922312459201</v>
      </c>
    </row>
    <row r="967" spans="2:38" x14ac:dyDescent="0.3">
      <c r="B967" s="6">
        <v>9400</v>
      </c>
      <c r="C967" s="8">
        <f t="shared" si="466"/>
        <v>94</v>
      </c>
      <c r="D967" s="8">
        <f t="shared" si="467"/>
        <v>31135.410303097113</v>
      </c>
      <c r="E967" s="8">
        <f t="shared" si="468"/>
        <v>33.122776918186531</v>
      </c>
      <c r="F967" s="8">
        <f t="shared" si="469"/>
        <v>44.30171412807448</v>
      </c>
      <c r="G967" s="8">
        <f t="shared" si="452"/>
        <v>2.2250485660981263</v>
      </c>
      <c r="H967" s="8">
        <f t="shared" si="470"/>
        <v>29.482191763721051</v>
      </c>
      <c r="I967" s="7">
        <v>101325</v>
      </c>
      <c r="J967" s="8">
        <f t="shared" si="471"/>
        <v>12596040</v>
      </c>
      <c r="K967" s="8">
        <f t="shared" si="472"/>
        <v>9417600</v>
      </c>
      <c r="L967" s="8">
        <f t="shared" si="473"/>
        <v>1771609.5182813811</v>
      </c>
      <c r="M967" s="17">
        <f t="shared" si="453"/>
        <v>173542030.66426238</v>
      </c>
      <c r="N967" s="18">
        <f t="shared" si="474"/>
        <v>124.31324944485566</v>
      </c>
      <c r="O967" s="18">
        <f t="shared" si="475"/>
        <v>92.944485566247224</v>
      </c>
      <c r="P967" s="18">
        <f t="shared" si="476"/>
        <v>17.484426531274426</v>
      </c>
      <c r="Q967" s="18">
        <f t="shared" si="477"/>
        <v>1712.7266781570431</v>
      </c>
      <c r="R967" s="10">
        <f t="shared" si="478"/>
        <v>0</v>
      </c>
      <c r="S967" s="8">
        <f t="shared" si="454"/>
        <v>93.999999999998934</v>
      </c>
      <c r="T967" s="8">
        <f t="shared" si="479"/>
        <v>16.183286236437098</v>
      </c>
      <c r="U967" s="8">
        <v>0</v>
      </c>
      <c r="V967" s="8">
        <f t="shared" si="480"/>
        <v>3.9891595811801452</v>
      </c>
      <c r="W967" s="8">
        <v>0</v>
      </c>
      <c r="X967" s="15">
        <f t="shared" si="460"/>
        <v>1200</v>
      </c>
      <c r="Y967" s="8">
        <f t="shared" si="461"/>
        <v>0</v>
      </c>
      <c r="Z967" s="8">
        <f t="shared" si="462"/>
        <v>1274.2597453769902</v>
      </c>
      <c r="AA967" s="29">
        <f t="shared" si="455"/>
        <v>0</v>
      </c>
      <c r="AB967" s="8"/>
      <c r="AC967" s="8"/>
      <c r="AD967" s="8">
        <f t="shared" si="456"/>
        <v>0</v>
      </c>
      <c r="AE967" s="8">
        <f t="shared" si="457"/>
        <v>1200</v>
      </c>
      <c r="AF967" s="8">
        <f t="shared" si="463"/>
        <v>225.74025462300983</v>
      </c>
      <c r="AG967" s="16">
        <f t="shared" si="450"/>
        <v>1200</v>
      </c>
      <c r="AH967" s="29">
        <f t="shared" si="464"/>
        <v>89.89111388438431</v>
      </c>
      <c r="AI967" s="29">
        <f t="shared" si="465"/>
        <v>74.259745376990182</v>
      </c>
      <c r="AJ967" s="28">
        <f t="shared" si="458"/>
        <v>0.13122780217526303</v>
      </c>
      <c r="AK967" s="25">
        <f t="shared" si="451"/>
        <v>1.3122780217526304</v>
      </c>
      <c r="AL967" s="26">
        <f t="shared" si="459"/>
        <v>9.9186318754578569</v>
      </c>
    </row>
    <row r="968" spans="2:38" x14ac:dyDescent="0.3">
      <c r="B968" s="6">
        <v>9410</v>
      </c>
      <c r="C968" s="8">
        <f t="shared" si="466"/>
        <v>94.100000000000009</v>
      </c>
      <c r="D968" s="8">
        <f t="shared" si="467"/>
        <v>31168.533080015302</v>
      </c>
      <c r="E968" s="8">
        <f t="shared" si="468"/>
        <v>33.122776918191242</v>
      </c>
      <c r="F968" s="8">
        <f t="shared" si="469"/>
        <v>44.301714128080782</v>
      </c>
      <c r="G968" s="8">
        <f t="shared" si="452"/>
        <v>2.2250485660981263</v>
      </c>
      <c r="H968" s="8">
        <f t="shared" si="470"/>
        <v>29.482191763723147</v>
      </c>
      <c r="I968" s="7">
        <v>101325</v>
      </c>
      <c r="J968" s="8">
        <f t="shared" si="471"/>
        <v>12596040</v>
      </c>
      <c r="K968" s="8">
        <f t="shared" si="472"/>
        <v>9417600</v>
      </c>
      <c r="L968" s="8">
        <f t="shared" si="473"/>
        <v>1770989.5284072123</v>
      </c>
      <c r="M968" s="17">
        <f t="shared" si="453"/>
        <v>173715870.59050098</v>
      </c>
      <c r="N968" s="18">
        <f t="shared" si="474"/>
        <v>124.31324944485566</v>
      </c>
      <c r="O968" s="18">
        <f t="shared" si="475"/>
        <v>92.944485566247224</v>
      </c>
      <c r="P968" s="18">
        <f t="shared" si="476"/>
        <v>17.478307706954968</v>
      </c>
      <c r="Q968" s="18">
        <f t="shared" si="477"/>
        <v>1714.4423448359337</v>
      </c>
      <c r="R968" s="10">
        <f t="shared" si="478"/>
        <v>0</v>
      </c>
      <c r="S968" s="8">
        <f t="shared" si="454"/>
        <v>94.099999999998929</v>
      </c>
      <c r="T968" s="8">
        <f t="shared" si="479"/>
        <v>16.183286236437098</v>
      </c>
      <c r="U968" s="8">
        <v>0</v>
      </c>
      <c r="V968" s="8">
        <f t="shared" si="480"/>
        <v>3.9877635407314727</v>
      </c>
      <c r="W968" s="8">
        <v>0</v>
      </c>
      <c r="X968" s="15">
        <f t="shared" si="460"/>
        <v>1200</v>
      </c>
      <c r="Y968" s="8">
        <f t="shared" si="461"/>
        <v>0</v>
      </c>
      <c r="Z968" s="8">
        <f t="shared" si="462"/>
        <v>1274.3387451061146</v>
      </c>
      <c r="AA968" s="29">
        <f t="shared" si="455"/>
        <v>0</v>
      </c>
      <c r="AB968" s="8"/>
      <c r="AC968" s="8"/>
      <c r="AD968" s="8">
        <f t="shared" si="456"/>
        <v>0</v>
      </c>
      <c r="AE968" s="8">
        <f t="shared" si="457"/>
        <v>1200</v>
      </c>
      <c r="AF968" s="8">
        <f t="shared" si="463"/>
        <v>225.66125489388537</v>
      </c>
      <c r="AG968" s="16">
        <f t="shared" si="450"/>
        <v>1200</v>
      </c>
      <c r="AH968" s="29">
        <f t="shared" si="464"/>
        <v>89.994631088117387</v>
      </c>
      <c r="AI968" s="29">
        <f t="shared" si="465"/>
        <v>74.338745106114644</v>
      </c>
      <c r="AJ968" s="28">
        <f t="shared" si="458"/>
        <v>0.13136740622013035</v>
      </c>
      <c r="AK968" s="25">
        <f t="shared" si="451"/>
        <v>1.3136740622013034</v>
      </c>
      <c r="AL968" s="26">
        <f t="shared" si="459"/>
        <v>9.9291715206042941</v>
      </c>
    </row>
    <row r="969" spans="2:38" x14ac:dyDescent="0.3">
      <c r="B969" s="6">
        <v>9420</v>
      </c>
      <c r="C969" s="8">
        <f t="shared" si="466"/>
        <v>94.2</v>
      </c>
      <c r="D969" s="8">
        <f t="shared" si="467"/>
        <v>31201.655856933492</v>
      </c>
      <c r="E969" s="8">
        <f t="shared" si="468"/>
        <v>33.122776918186531</v>
      </c>
      <c r="F969" s="8">
        <f t="shared" si="469"/>
        <v>44.30171412807448</v>
      </c>
      <c r="G969" s="8">
        <f t="shared" si="452"/>
        <v>2.2250485660981263</v>
      </c>
      <c r="H969" s="8">
        <f t="shared" si="470"/>
        <v>29.482191763721051</v>
      </c>
      <c r="I969" s="7">
        <v>101325</v>
      </c>
      <c r="J969" s="8">
        <f t="shared" si="471"/>
        <v>12596040</v>
      </c>
      <c r="K969" s="8">
        <f t="shared" si="472"/>
        <v>9417600</v>
      </c>
      <c r="L969" s="8">
        <f t="shared" si="473"/>
        <v>1770369.5385330436</v>
      </c>
      <c r="M969" s="17">
        <f t="shared" si="453"/>
        <v>173889710.51673955</v>
      </c>
      <c r="N969" s="18">
        <f t="shared" si="474"/>
        <v>124.31324944485566</v>
      </c>
      <c r="O969" s="18">
        <f t="shared" si="475"/>
        <v>92.944485566247224</v>
      </c>
      <c r="P969" s="18">
        <f t="shared" si="476"/>
        <v>17.472188882635514</v>
      </c>
      <c r="Q969" s="18">
        <f t="shared" si="477"/>
        <v>1716.158011514824</v>
      </c>
      <c r="R969" s="10">
        <f t="shared" si="478"/>
        <v>0</v>
      </c>
      <c r="S969" s="8">
        <f t="shared" si="454"/>
        <v>94.199999999998923</v>
      </c>
      <c r="T969" s="8">
        <f t="shared" si="479"/>
        <v>16.183286236437098</v>
      </c>
      <c r="U969" s="8">
        <v>0</v>
      </c>
      <c r="V969" s="8">
        <f t="shared" si="480"/>
        <v>3.9863675002827992</v>
      </c>
      <c r="W969" s="8">
        <v>0</v>
      </c>
      <c r="X969" s="15">
        <f t="shared" si="460"/>
        <v>1200</v>
      </c>
      <c r="Y969" s="8">
        <f t="shared" si="461"/>
        <v>0</v>
      </c>
      <c r="Z969" s="8">
        <f t="shared" si="462"/>
        <v>1274.4177448352391</v>
      </c>
      <c r="AA969" s="29">
        <f t="shared" si="455"/>
        <v>0</v>
      </c>
      <c r="AB969" s="8"/>
      <c r="AC969" s="8"/>
      <c r="AD969" s="8">
        <f t="shared" si="456"/>
        <v>0</v>
      </c>
      <c r="AE969" s="8">
        <f t="shared" si="457"/>
        <v>1200</v>
      </c>
      <c r="AF969" s="8">
        <f t="shared" si="463"/>
        <v>225.58225516476091</v>
      </c>
      <c r="AG969" s="16">
        <f t="shared" si="450"/>
        <v>1200</v>
      </c>
      <c r="AH969" s="29">
        <f t="shared" si="464"/>
        <v>90.098148291850421</v>
      </c>
      <c r="AI969" s="29">
        <f t="shared" si="465"/>
        <v>74.417744835239105</v>
      </c>
      <c r="AJ969" s="28">
        <f t="shared" si="458"/>
        <v>0.13150701026499764</v>
      </c>
      <c r="AK969" s="25">
        <f t="shared" si="451"/>
        <v>1.3150701026499765</v>
      </c>
      <c r="AL969" s="26">
        <f t="shared" si="459"/>
        <v>9.9397111666822564</v>
      </c>
    </row>
    <row r="970" spans="2:38" x14ac:dyDescent="0.3">
      <c r="B970" s="6">
        <v>9430</v>
      </c>
      <c r="C970" s="8">
        <f t="shared" si="466"/>
        <v>94.3</v>
      </c>
      <c r="D970" s="8">
        <f t="shared" si="467"/>
        <v>31234.778633851678</v>
      </c>
      <c r="E970" s="8">
        <f t="shared" si="468"/>
        <v>33.122776918186531</v>
      </c>
      <c r="F970" s="8">
        <f t="shared" si="469"/>
        <v>44.30171412807448</v>
      </c>
      <c r="G970" s="8">
        <f t="shared" si="452"/>
        <v>2.2250485660981263</v>
      </c>
      <c r="H970" s="8">
        <f t="shared" si="470"/>
        <v>29.482191763721051</v>
      </c>
      <c r="I970" s="7">
        <v>101325</v>
      </c>
      <c r="J970" s="8">
        <f t="shared" si="471"/>
        <v>12596040</v>
      </c>
      <c r="K970" s="8">
        <f t="shared" si="472"/>
        <v>9417600</v>
      </c>
      <c r="L970" s="8">
        <f t="shared" si="473"/>
        <v>1769749.5486588748</v>
      </c>
      <c r="M970" s="17">
        <f t="shared" si="453"/>
        <v>174063550.44297811</v>
      </c>
      <c r="N970" s="18">
        <f t="shared" si="474"/>
        <v>124.31324944485566</v>
      </c>
      <c r="O970" s="18">
        <f t="shared" si="475"/>
        <v>92.944485566247224</v>
      </c>
      <c r="P970" s="18">
        <f t="shared" si="476"/>
        <v>17.46607005831606</v>
      </c>
      <c r="Q970" s="18">
        <f t="shared" si="477"/>
        <v>1717.8736781937143</v>
      </c>
      <c r="R970" s="10">
        <f t="shared" si="478"/>
        <v>0</v>
      </c>
      <c r="S970" s="8">
        <f t="shared" si="454"/>
        <v>94.299999999998917</v>
      </c>
      <c r="T970" s="8">
        <f t="shared" si="479"/>
        <v>16.183286236437098</v>
      </c>
      <c r="U970" s="8">
        <v>0</v>
      </c>
      <c r="V970" s="8">
        <f t="shared" si="480"/>
        <v>3.9849714598341266</v>
      </c>
      <c r="W970" s="8">
        <v>0</v>
      </c>
      <c r="X970" s="15">
        <f t="shared" si="460"/>
        <v>1200</v>
      </c>
      <c r="Y970" s="8">
        <f t="shared" si="461"/>
        <v>0</v>
      </c>
      <c r="Z970" s="8">
        <f t="shared" si="462"/>
        <v>1274.4967445643636</v>
      </c>
      <c r="AA970" s="29">
        <f t="shared" si="455"/>
        <v>0</v>
      </c>
      <c r="AB970" s="8"/>
      <c r="AC970" s="8"/>
      <c r="AD970" s="8">
        <f t="shared" si="456"/>
        <v>0</v>
      </c>
      <c r="AE970" s="8">
        <f t="shared" si="457"/>
        <v>1200</v>
      </c>
      <c r="AF970" s="8">
        <f t="shared" si="463"/>
        <v>225.50325543563645</v>
      </c>
      <c r="AG970" s="16">
        <f t="shared" si="450"/>
        <v>1200</v>
      </c>
      <c r="AH970" s="29">
        <f t="shared" si="464"/>
        <v>90.201665495583484</v>
      </c>
      <c r="AI970" s="29">
        <f t="shared" si="465"/>
        <v>74.496744564363539</v>
      </c>
      <c r="AJ970" s="28">
        <f t="shared" si="458"/>
        <v>0.13164661430986493</v>
      </c>
      <c r="AK970" s="25">
        <f t="shared" si="451"/>
        <v>1.3164661430986493</v>
      </c>
      <c r="AL970" s="26">
        <f t="shared" si="459"/>
        <v>9.9502508136887808</v>
      </c>
    </row>
    <row r="971" spans="2:38" x14ac:dyDescent="0.3">
      <c r="B971" s="6">
        <v>9440</v>
      </c>
      <c r="C971" s="8">
        <f t="shared" si="466"/>
        <v>94.4</v>
      </c>
      <c r="D971" s="8">
        <f t="shared" si="467"/>
        <v>31267.901410769868</v>
      </c>
      <c r="E971" s="8">
        <f t="shared" si="468"/>
        <v>33.122776918191242</v>
      </c>
      <c r="F971" s="8">
        <f t="shared" si="469"/>
        <v>44.301714128080782</v>
      </c>
      <c r="G971" s="8">
        <f t="shared" si="452"/>
        <v>2.2250485660981263</v>
      </c>
      <c r="H971" s="8">
        <f t="shared" si="470"/>
        <v>29.482191763723147</v>
      </c>
      <c r="I971" s="7">
        <v>101325</v>
      </c>
      <c r="J971" s="8">
        <f t="shared" si="471"/>
        <v>12596040</v>
      </c>
      <c r="K971" s="8">
        <f t="shared" si="472"/>
        <v>9417600</v>
      </c>
      <c r="L971" s="8">
        <f t="shared" si="473"/>
        <v>1769129.5587847061</v>
      </c>
      <c r="M971" s="17">
        <f t="shared" si="453"/>
        <v>174237390.36921671</v>
      </c>
      <c r="N971" s="18">
        <f t="shared" si="474"/>
        <v>124.31324944485566</v>
      </c>
      <c r="O971" s="18">
        <f t="shared" si="475"/>
        <v>92.944485566247224</v>
      </c>
      <c r="P971" s="18">
        <f t="shared" si="476"/>
        <v>17.459951233996605</v>
      </c>
      <c r="Q971" s="18">
        <f t="shared" si="477"/>
        <v>1719.5893448726051</v>
      </c>
      <c r="R971" s="10">
        <f t="shared" si="478"/>
        <v>0</v>
      </c>
      <c r="S971" s="8">
        <f t="shared" si="454"/>
        <v>94.399999999998911</v>
      </c>
      <c r="T971" s="8">
        <f t="shared" si="479"/>
        <v>16.183286236437098</v>
      </c>
      <c r="U971" s="8">
        <v>0</v>
      </c>
      <c r="V971" s="8">
        <f t="shared" si="480"/>
        <v>3.9835754193854531</v>
      </c>
      <c r="W971" s="8">
        <v>0</v>
      </c>
      <c r="X971" s="15">
        <f t="shared" si="460"/>
        <v>1200</v>
      </c>
      <c r="Y971" s="8">
        <f t="shared" si="461"/>
        <v>0</v>
      </c>
      <c r="Z971" s="8">
        <f t="shared" si="462"/>
        <v>1274.575744293488</v>
      </c>
      <c r="AA971" s="29">
        <f t="shared" si="455"/>
        <v>0</v>
      </c>
      <c r="AB971" s="8"/>
      <c r="AC971" s="8"/>
      <c r="AD971" s="8">
        <f t="shared" si="456"/>
        <v>0</v>
      </c>
      <c r="AE971" s="8">
        <f t="shared" si="457"/>
        <v>1200</v>
      </c>
      <c r="AF971" s="8">
        <f t="shared" si="463"/>
        <v>225.42425570651199</v>
      </c>
      <c r="AG971" s="16">
        <f t="shared" si="450"/>
        <v>1200</v>
      </c>
      <c r="AH971" s="29">
        <f t="shared" si="464"/>
        <v>90.305182699316546</v>
      </c>
      <c r="AI971" s="29">
        <f t="shared" si="465"/>
        <v>74.575744293488015</v>
      </c>
      <c r="AJ971" s="28">
        <f t="shared" si="458"/>
        <v>0.13178621835473225</v>
      </c>
      <c r="AK971" s="25">
        <f t="shared" si="451"/>
        <v>1.3178621835473225</v>
      </c>
      <c r="AL971" s="26">
        <f t="shared" si="459"/>
        <v>9.9607904616209151</v>
      </c>
    </row>
    <row r="972" spans="2:38" x14ac:dyDescent="0.3">
      <c r="B972" s="6">
        <v>9450</v>
      </c>
      <c r="C972" s="8">
        <f t="shared" si="466"/>
        <v>94.5</v>
      </c>
      <c r="D972" s="8">
        <f t="shared" si="467"/>
        <v>31301.024187688054</v>
      </c>
      <c r="E972" s="8">
        <f t="shared" si="468"/>
        <v>33.122776918186531</v>
      </c>
      <c r="F972" s="8">
        <f t="shared" si="469"/>
        <v>44.30171412807448</v>
      </c>
      <c r="G972" s="8">
        <f t="shared" si="452"/>
        <v>2.2250485660981263</v>
      </c>
      <c r="H972" s="8">
        <f t="shared" si="470"/>
        <v>29.482191763721051</v>
      </c>
      <c r="I972" s="7">
        <v>101325</v>
      </c>
      <c r="J972" s="8">
        <f t="shared" si="471"/>
        <v>12596040</v>
      </c>
      <c r="K972" s="8">
        <f t="shared" si="472"/>
        <v>9417600</v>
      </c>
      <c r="L972" s="8">
        <f t="shared" si="473"/>
        <v>1768509.5689105373</v>
      </c>
      <c r="M972" s="17">
        <f t="shared" si="453"/>
        <v>174411230.29545528</v>
      </c>
      <c r="N972" s="18">
        <f t="shared" si="474"/>
        <v>124.31324944485566</v>
      </c>
      <c r="O972" s="18">
        <f t="shared" si="475"/>
        <v>92.944485566247224</v>
      </c>
      <c r="P972" s="18">
        <f t="shared" si="476"/>
        <v>17.453832409677151</v>
      </c>
      <c r="Q972" s="18">
        <f t="shared" si="477"/>
        <v>1721.3050115514955</v>
      </c>
      <c r="R972" s="10">
        <f t="shared" si="478"/>
        <v>0</v>
      </c>
      <c r="S972" s="8">
        <f t="shared" si="454"/>
        <v>94.499999999998906</v>
      </c>
      <c r="T972" s="8">
        <f t="shared" si="479"/>
        <v>16.183286236437098</v>
      </c>
      <c r="U972" s="8">
        <v>0</v>
      </c>
      <c r="V972" s="8">
        <f t="shared" si="480"/>
        <v>3.9821793789367801</v>
      </c>
      <c r="W972" s="8">
        <v>0</v>
      </c>
      <c r="X972" s="15">
        <f t="shared" si="460"/>
        <v>1200</v>
      </c>
      <c r="Y972" s="8">
        <f t="shared" si="461"/>
        <v>0</v>
      </c>
      <c r="Z972" s="8">
        <f t="shared" si="462"/>
        <v>1274.6547440226125</v>
      </c>
      <c r="AA972" s="29">
        <f t="shared" si="455"/>
        <v>0</v>
      </c>
      <c r="AB972" s="8"/>
      <c r="AC972" s="8"/>
      <c r="AD972" s="8">
        <f t="shared" si="456"/>
        <v>0</v>
      </c>
      <c r="AE972" s="8">
        <f t="shared" si="457"/>
        <v>1200</v>
      </c>
      <c r="AF972" s="8">
        <f t="shared" si="463"/>
        <v>225.34525597738752</v>
      </c>
      <c r="AG972" s="16">
        <f t="shared" si="450"/>
        <v>1200</v>
      </c>
      <c r="AH972" s="29">
        <f t="shared" si="464"/>
        <v>90.408699903049595</v>
      </c>
      <c r="AI972" s="29">
        <f t="shared" si="465"/>
        <v>74.654744022612476</v>
      </c>
      <c r="AJ972" s="28">
        <f t="shared" si="458"/>
        <v>0.13192582239959955</v>
      </c>
      <c r="AK972" s="25">
        <f t="shared" si="451"/>
        <v>1.3192582239959956</v>
      </c>
      <c r="AL972" s="26">
        <f t="shared" si="459"/>
        <v>9.9713301104757228</v>
      </c>
    </row>
    <row r="973" spans="2:38" x14ac:dyDescent="0.3">
      <c r="B973" s="6">
        <v>9460</v>
      </c>
      <c r="C973" s="8">
        <f t="shared" si="466"/>
        <v>94.600000000000009</v>
      </c>
      <c r="D973" s="8">
        <f t="shared" si="467"/>
        <v>31334.146964606247</v>
      </c>
      <c r="E973" s="8">
        <f t="shared" si="468"/>
        <v>33.122776918191242</v>
      </c>
      <c r="F973" s="8">
        <f t="shared" si="469"/>
        <v>44.301714128080782</v>
      </c>
      <c r="G973" s="8">
        <f t="shared" si="452"/>
        <v>2.2250485660981263</v>
      </c>
      <c r="H973" s="8">
        <f t="shared" si="470"/>
        <v>29.482191763723147</v>
      </c>
      <c r="I973" s="7">
        <v>101325</v>
      </c>
      <c r="J973" s="8">
        <f t="shared" si="471"/>
        <v>12596040</v>
      </c>
      <c r="K973" s="8">
        <f t="shared" si="472"/>
        <v>9417600</v>
      </c>
      <c r="L973" s="8">
        <f t="shared" si="473"/>
        <v>1767889.5790363685</v>
      </c>
      <c r="M973" s="17">
        <f t="shared" si="453"/>
        <v>174585070.22169387</v>
      </c>
      <c r="N973" s="18">
        <f t="shared" si="474"/>
        <v>124.31324944485566</v>
      </c>
      <c r="O973" s="18">
        <f t="shared" si="475"/>
        <v>92.944485566247224</v>
      </c>
      <c r="P973" s="18">
        <f t="shared" si="476"/>
        <v>17.447713585357697</v>
      </c>
      <c r="Q973" s="18">
        <f t="shared" si="477"/>
        <v>1723.020678230386</v>
      </c>
      <c r="R973" s="10">
        <f t="shared" si="478"/>
        <v>0</v>
      </c>
      <c r="S973" s="8">
        <f t="shared" si="454"/>
        <v>94.5999999999989</v>
      </c>
      <c r="T973" s="8">
        <f t="shared" si="479"/>
        <v>16.183286236437098</v>
      </c>
      <c r="U973" s="8">
        <v>0</v>
      </c>
      <c r="V973" s="8">
        <f t="shared" si="480"/>
        <v>3.9807833384881071</v>
      </c>
      <c r="W973" s="8">
        <v>0</v>
      </c>
      <c r="X973" s="15">
        <f t="shared" si="460"/>
        <v>1200</v>
      </c>
      <c r="Y973" s="8">
        <f t="shared" si="461"/>
        <v>0</v>
      </c>
      <c r="Z973" s="8">
        <f t="shared" si="462"/>
        <v>1274.7337437517369</v>
      </c>
      <c r="AA973" s="29">
        <f t="shared" si="455"/>
        <v>0</v>
      </c>
      <c r="AB973" s="8"/>
      <c r="AC973" s="8"/>
      <c r="AD973" s="8">
        <f t="shared" si="456"/>
        <v>0</v>
      </c>
      <c r="AE973" s="8">
        <f t="shared" si="457"/>
        <v>1200</v>
      </c>
      <c r="AF973" s="8">
        <f t="shared" si="463"/>
        <v>225.26625624826306</v>
      </c>
      <c r="AG973" s="16">
        <f t="shared" si="450"/>
        <v>1200</v>
      </c>
      <c r="AH973" s="29">
        <f t="shared" si="464"/>
        <v>90.512217106782671</v>
      </c>
      <c r="AI973" s="29">
        <f t="shared" si="465"/>
        <v>74.733743751736938</v>
      </c>
      <c r="AJ973" s="28">
        <f t="shared" si="458"/>
        <v>0.13206542644446687</v>
      </c>
      <c r="AK973" s="25">
        <f t="shared" si="451"/>
        <v>1.3206542644446686</v>
      </c>
      <c r="AL973" s="26">
        <f t="shared" si="459"/>
        <v>9.9818697602502766</v>
      </c>
    </row>
    <row r="974" spans="2:38" x14ac:dyDescent="0.3">
      <c r="B974" s="6">
        <v>9470</v>
      </c>
      <c r="C974" s="8">
        <f t="shared" si="466"/>
        <v>94.7</v>
      </c>
      <c r="D974" s="8">
        <f t="shared" si="467"/>
        <v>31367.269741524433</v>
      </c>
      <c r="E974" s="8">
        <f t="shared" si="468"/>
        <v>33.122776918186531</v>
      </c>
      <c r="F974" s="8">
        <f t="shared" si="469"/>
        <v>44.30171412807448</v>
      </c>
      <c r="G974" s="8">
        <f t="shared" si="452"/>
        <v>2.2250485660981263</v>
      </c>
      <c r="H974" s="8">
        <f t="shared" si="470"/>
        <v>29.482191763721051</v>
      </c>
      <c r="I974" s="7">
        <v>101325</v>
      </c>
      <c r="J974" s="8">
        <f t="shared" si="471"/>
        <v>12596040</v>
      </c>
      <c r="K974" s="8">
        <f t="shared" si="472"/>
        <v>9417600</v>
      </c>
      <c r="L974" s="8">
        <f t="shared" si="473"/>
        <v>1767269.5891621998</v>
      </c>
      <c r="M974" s="17">
        <f t="shared" si="453"/>
        <v>174758910.14793244</v>
      </c>
      <c r="N974" s="18">
        <f t="shared" si="474"/>
        <v>124.31324944485566</v>
      </c>
      <c r="O974" s="18">
        <f t="shared" si="475"/>
        <v>92.944485566247224</v>
      </c>
      <c r="P974" s="18">
        <f t="shared" si="476"/>
        <v>17.441594761038242</v>
      </c>
      <c r="Q974" s="18">
        <f t="shared" si="477"/>
        <v>1724.7363449092766</v>
      </c>
      <c r="R974" s="10">
        <f t="shared" si="478"/>
        <v>0</v>
      </c>
      <c r="S974" s="8">
        <f t="shared" si="454"/>
        <v>94.699999999998894</v>
      </c>
      <c r="T974" s="8">
        <f t="shared" si="479"/>
        <v>16.183286236437098</v>
      </c>
      <c r="U974" s="8">
        <v>0</v>
      </c>
      <c r="V974" s="8">
        <f t="shared" si="480"/>
        <v>3.979387298039434</v>
      </c>
      <c r="W974" s="8">
        <v>0</v>
      </c>
      <c r="X974" s="15">
        <f t="shared" si="460"/>
        <v>1200</v>
      </c>
      <c r="Y974" s="8">
        <f t="shared" si="461"/>
        <v>0</v>
      </c>
      <c r="Z974" s="8">
        <f t="shared" si="462"/>
        <v>1274.8127434808614</v>
      </c>
      <c r="AA974" s="29">
        <f t="shared" si="455"/>
        <v>0</v>
      </c>
      <c r="AB974" s="8"/>
      <c r="AC974" s="8"/>
      <c r="AD974" s="8">
        <f t="shared" si="456"/>
        <v>0</v>
      </c>
      <c r="AE974" s="8">
        <f t="shared" si="457"/>
        <v>1200</v>
      </c>
      <c r="AF974" s="8">
        <f t="shared" si="463"/>
        <v>225.1872565191386</v>
      </c>
      <c r="AG974" s="16">
        <f t="shared" si="450"/>
        <v>1200</v>
      </c>
      <c r="AH974" s="29">
        <f t="shared" si="464"/>
        <v>90.615734310515705</v>
      </c>
      <c r="AI974" s="29">
        <f t="shared" si="465"/>
        <v>74.812743480861386</v>
      </c>
      <c r="AJ974" s="28">
        <f t="shared" si="458"/>
        <v>0.13220503048933416</v>
      </c>
      <c r="AK974" s="25">
        <f t="shared" si="451"/>
        <v>1.3220503048933416</v>
      </c>
      <c r="AL974" s="26">
        <f t="shared" si="459"/>
        <v>9.9924094109416632</v>
      </c>
    </row>
    <row r="975" spans="2:38" x14ac:dyDescent="0.3">
      <c r="B975" s="6">
        <v>9480</v>
      </c>
      <c r="C975" s="8">
        <f t="shared" si="466"/>
        <v>94.8</v>
      </c>
      <c r="D975" s="8">
        <f t="shared" si="467"/>
        <v>31400.392518442619</v>
      </c>
      <c r="E975" s="8">
        <f t="shared" si="468"/>
        <v>33.122776918186531</v>
      </c>
      <c r="F975" s="8">
        <f t="shared" si="469"/>
        <v>44.30171412807448</v>
      </c>
      <c r="G975" s="8">
        <f t="shared" si="452"/>
        <v>2.2250485660981263</v>
      </c>
      <c r="H975" s="8">
        <f t="shared" si="470"/>
        <v>29.482191763721051</v>
      </c>
      <c r="I975" s="7">
        <v>101325</v>
      </c>
      <c r="J975" s="8">
        <f t="shared" si="471"/>
        <v>12596040</v>
      </c>
      <c r="K975" s="8">
        <f t="shared" si="472"/>
        <v>9417600</v>
      </c>
      <c r="L975" s="8">
        <f t="shared" si="473"/>
        <v>1766649.599288031</v>
      </c>
      <c r="M975" s="17">
        <f t="shared" si="453"/>
        <v>174932750.07417101</v>
      </c>
      <c r="N975" s="18">
        <f t="shared" si="474"/>
        <v>124.31324944485566</v>
      </c>
      <c r="O975" s="18">
        <f t="shared" si="475"/>
        <v>92.944485566247224</v>
      </c>
      <c r="P975" s="18">
        <f t="shared" si="476"/>
        <v>17.435475936718785</v>
      </c>
      <c r="Q975" s="18">
        <f t="shared" si="477"/>
        <v>1726.4520115881669</v>
      </c>
      <c r="R975" s="10">
        <f t="shared" si="478"/>
        <v>0</v>
      </c>
      <c r="S975" s="8">
        <f t="shared" si="454"/>
        <v>94.799999999998889</v>
      </c>
      <c r="T975" s="8">
        <f t="shared" si="479"/>
        <v>16.183286236437098</v>
      </c>
      <c r="U975" s="8">
        <v>0</v>
      </c>
      <c r="V975" s="8">
        <f t="shared" si="480"/>
        <v>3.9779912575907614</v>
      </c>
      <c r="W975" s="8">
        <v>0</v>
      </c>
      <c r="X975" s="15">
        <f t="shared" si="460"/>
        <v>1200</v>
      </c>
      <c r="Y975" s="8">
        <f t="shared" si="461"/>
        <v>0</v>
      </c>
      <c r="Z975" s="8">
        <f t="shared" si="462"/>
        <v>1274.8917432099859</v>
      </c>
      <c r="AA975" s="29">
        <f t="shared" si="455"/>
        <v>0</v>
      </c>
      <c r="AB975" s="8"/>
      <c r="AC975" s="8"/>
      <c r="AD975" s="8">
        <f t="shared" si="456"/>
        <v>0</v>
      </c>
      <c r="AE975" s="8">
        <f t="shared" si="457"/>
        <v>1200</v>
      </c>
      <c r="AF975" s="8">
        <f t="shared" si="463"/>
        <v>225.10825679001417</v>
      </c>
      <c r="AG975" s="16">
        <f t="shared" si="450"/>
        <v>1200</v>
      </c>
      <c r="AH975" s="29">
        <f t="shared" si="464"/>
        <v>90.719251514248768</v>
      </c>
      <c r="AI975" s="29">
        <f t="shared" si="465"/>
        <v>74.891743209985833</v>
      </c>
      <c r="AJ975" s="28">
        <f t="shared" si="458"/>
        <v>0.13234463453420145</v>
      </c>
      <c r="AK975" s="25">
        <f t="shared" si="451"/>
        <v>1.3234463453420144</v>
      </c>
      <c r="AL975" s="26">
        <f t="shared" si="459"/>
        <v>10.002949062546984</v>
      </c>
    </row>
    <row r="976" spans="2:38" x14ac:dyDescent="0.3">
      <c r="B976" s="6">
        <v>9490</v>
      </c>
      <c r="C976" s="8">
        <f t="shared" si="466"/>
        <v>94.9</v>
      </c>
      <c r="D976" s="8">
        <f t="shared" si="467"/>
        <v>31433.515295360809</v>
      </c>
      <c r="E976" s="8">
        <f t="shared" si="468"/>
        <v>33.122776918191242</v>
      </c>
      <c r="F976" s="8">
        <f t="shared" si="469"/>
        <v>44.301714128080782</v>
      </c>
      <c r="G976" s="8">
        <f t="shared" si="452"/>
        <v>2.2250485660981263</v>
      </c>
      <c r="H976" s="8">
        <f t="shared" si="470"/>
        <v>29.482191763723147</v>
      </c>
      <c r="I976" s="7">
        <v>101325</v>
      </c>
      <c r="J976" s="8">
        <f t="shared" si="471"/>
        <v>12596040</v>
      </c>
      <c r="K976" s="8">
        <f t="shared" si="472"/>
        <v>9417600</v>
      </c>
      <c r="L976" s="8">
        <f t="shared" si="473"/>
        <v>1766029.6094138622</v>
      </c>
      <c r="M976" s="17">
        <f t="shared" si="453"/>
        <v>175106590.0004096</v>
      </c>
      <c r="N976" s="18">
        <f t="shared" si="474"/>
        <v>124.31324944485566</v>
      </c>
      <c r="O976" s="18">
        <f t="shared" si="475"/>
        <v>92.944485566247224</v>
      </c>
      <c r="P976" s="18">
        <f t="shared" si="476"/>
        <v>17.42935711239933</v>
      </c>
      <c r="Q976" s="18">
        <f t="shared" si="477"/>
        <v>1728.1676782670575</v>
      </c>
      <c r="R976" s="10">
        <f t="shared" si="478"/>
        <v>0</v>
      </c>
      <c r="S976" s="8">
        <f t="shared" si="454"/>
        <v>94.899999999998883</v>
      </c>
      <c r="T976" s="8">
        <f t="shared" si="479"/>
        <v>16.183286236437098</v>
      </c>
      <c r="U976" s="8">
        <v>0</v>
      </c>
      <c r="V976" s="8">
        <f t="shared" si="480"/>
        <v>3.976595217142088</v>
      </c>
      <c r="W976" s="8">
        <v>0</v>
      </c>
      <c r="X976" s="15">
        <f t="shared" si="460"/>
        <v>1200</v>
      </c>
      <c r="Y976" s="8">
        <f t="shared" si="461"/>
        <v>0</v>
      </c>
      <c r="Z976" s="8">
        <f t="shared" si="462"/>
        <v>1274.9707429391103</v>
      </c>
      <c r="AA976" s="29">
        <f t="shared" si="455"/>
        <v>0</v>
      </c>
      <c r="AB976" s="8"/>
      <c r="AC976" s="8"/>
      <c r="AD976" s="8">
        <f t="shared" si="456"/>
        <v>0</v>
      </c>
      <c r="AE976" s="8">
        <f t="shared" si="457"/>
        <v>1200</v>
      </c>
      <c r="AF976" s="8">
        <f t="shared" si="463"/>
        <v>225.02925706088968</v>
      </c>
      <c r="AG976" s="16">
        <f t="shared" si="450"/>
        <v>1200</v>
      </c>
      <c r="AH976" s="29">
        <f t="shared" si="464"/>
        <v>90.82276871798183</v>
      </c>
      <c r="AI976" s="29">
        <f t="shared" si="465"/>
        <v>74.970742939110309</v>
      </c>
      <c r="AJ976" s="28">
        <f t="shared" si="458"/>
        <v>0.13248423857906877</v>
      </c>
      <c r="AK976" s="25">
        <f t="shared" si="451"/>
        <v>1.3248423857906877</v>
      </c>
      <c r="AL976" s="26">
        <f t="shared" si="459"/>
        <v>10.013488715063346</v>
      </c>
    </row>
    <row r="977" spans="2:38" x14ac:dyDescent="0.3">
      <c r="B977" s="6">
        <v>9500</v>
      </c>
      <c r="C977" s="8">
        <f t="shared" si="466"/>
        <v>95</v>
      </c>
      <c r="D977" s="8">
        <f t="shared" si="467"/>
        <v>31466.638072278998</v>
      </c>
      <c r="E977" s="8">
        <f t="shared" si="468"/>
        <v>33.122776918186531</v>
      </c>
      <c r="F977" s="8">
        <f t="shared" si="469"/>
        <v>44.30171412807448</v>
      </c>
      <c r="G977" s="8">
        <f t="shared" si="452"/>
        <v>2.2250485660981263</v>
      </c>
      <c r="H977" s="8">
        <f t="shared" si="470"/>
        <v>29.482191763721051</v>
      </c>
      <c r="I977" s="7">
        <v>101325</v>
      </c>
      <c r="J977" s="8">
        <f t="shared" si="471"/>
        <v>12596040</v>
      </c>
      <c r="K977" s="8">
        <f t="shared" si="472"/>
        <v>9417600</v>
      </c>
      <c r="L977" s="8">
        <f t="shared" si="473"/>
        <v>1765409.6195396935</v>
      </c>
      <c r="M977" s="17">
        <f t="shared" si="453"/>
        <v>175280429.92664817</v>
      </c>
      <c r="N977" s="18">
        <f t="shared" si="474"/>
        <v>124.31324944485566</v>
      </c>
      <c r="O977" s="18">
        <f t="shared" si="475"/>
        <v>92.944485566247224</v>
      </c>
      <c r="P977" s="18">
        <f t="shared" si="476"/>
        <v>17.423238288079876</v>
      </c>
      <c r="Q977" s="18">
        <f t="shared" si="477"/>
        <v>1729.8833449459478</v>
      </c>
      <c r="R977" s="10">
        <f t="shared" si="478"/>
        <v>0</v>
      </c>
      <c r="S977" s="8">
        <f t="shared" si="454"/>
        <v>94.999999999998877</v>
      </c>
      <c r="T977" s="8">
        <f t="shared" si="479"/>
        <v>16.183286236437098</v>
      </c>
      <c r="U977" s="8">
        <v>0</v>
      </c>
      <c r="V977" s="8">
        <f t="shared" si="480"/>
        <v>3.9751991766934158</v>
      </c>
      <c r="W977" s="8">
        <v>0</v>
      </c>
      <c r="X977" s="15">
        <f t="shared" si="460"/>
        <v>1200</v>
      </c>
      <c r="Y977" s="8">
        <f t="shared" si="461"/>
        <v>0</v>
      </c>
      <c r="Z977" s="8">
        <f t="shared" si="462"/>
        <v>1275.0497426682348</v>
      </c>
      <c r="AA977" s="29">
        <f t="shared" si="455"/>
        <v>0</v>
      </c>
      <c r="AB977" s="8"/>
      <c r="AC977" s="8"/>
      <c r="AD977" s="8">
        <f t="shared" si="456"/>
        <v>0</v>
      </c>
      <c r="AE977" s="8">
        <f t="shared" si="457"/>
        <v>1200</v>
      </c>
      <c r="AF977" s="8">
        <f t="shared" si="463"/>
        <v>224.95025733176527</v>
      </c>
      <c r="AG977" s="16">
        <f t="shared" si="450"/>
        <v>1200</v>
      </c>
      <c r="AH977" s="29">
        <f t="shared" si="464"/>
        <v>90.926285921714864</v>
      </c>
      <c r="AI977" s="29">
        <f t="shared" si="465"/>
        <v>75.049742668234742</v>
      </c>
      <c r="AJ977" s="28">
        <f t="shared" si="458"/>
        <v>0.13262384262393603</v>
      </c>
      <c r="AK977" s="25">
        <f t="shared" si="451"/>
        <v>1.3262384262393603</v>
      </c>
      <c r="AL977" s="26">
        <f t="shared" si="459"/>
        <v>10.024028368487876</v>
      </c>
    </row>
    <row r="978" spans="2:38" x14ac:dyDescent="0.3">
      <c r="B978" s="6">
        <v>9510</v>
      </c>
      <c r="C978" s="8">
        <f t="shared" si="466"/>
        <v>95.100000000000009</v>
      </c>
      <c r="D978" s="8">
        <f t="shared" si="467"/>
        <v>31499.760849197188</v>
      </c>
      <c r="E978" s="8">
        <f t="shared" si="468"/>
        <v>33.122776918191242</v>
      </c>
      <c r="F978" s="8">
        <f t="shared" si="469"/>
        <v>44.301714128080782</v>
      </c>
      <c r="G978" s="8">
        <f t="shared" si="452"/>
        <v>2.2250485660981263</v>
      </c>
      <c r="H978" s="8">
        <f t="shared" si="470"/>
        <v>29.482191763723147</v>
      </c>
      <c r="I978" s="7">
        <v>101325</v>
      </c>
      <c r="J978" s="8">
        <f t="shared" si="471"/>
        <v>12596040</v>
      </c>
      <c r="K978" s="8">
        <f t="shared" si="472"/>
        <v>9417600</v>
      </c>
      <c r="L978" s="8">
        <f t="shared" si="473"/>
        <v>1764789.6296655247</v>
      </c>
      <c r="M978" s="17">
        <f t="shared" si="453"/>
        <v>175454269.85288677</v>
      </c>
      <c r="N978" s="18">
        <f t="shared" si="474"/>
        <v>124.31324944485566</v>
      </c>
      <c r="O978" s="18">
        <f t="shared" si="475"/>
        <v>92.944485566247224</v>
      </c>
      <c r="P978" s="18">
        <f t="shared" si="476"/>
        <v>17.417119463760422</v>
      </c>
      <c r="Q978" s="18">
        <f t="shared" si="477"/>
        <v>1731.5990116248386</v>
      </c>
      <c r="R978" s="10">
        <f t="shared" si="478"/>
        <v>0</v>
      </c>
      <c r="S978" s="8">
        <f t="shared" si="454"/>
        <v>95.099999999998872</v>
      </c>
      <c r="T978" s="8">
        <f t="shared" si="479"/>
        <v>16.183286236437098</v>
      </c>
      <c r="U978" s="8">
        <v>0</v>
      </c>
      <c r="V978" s="8">
        <f t="shared" si="480"/>
        <v>3.9738031362447419</v>
      </c>
      <c r="W978" s="8">
        <v>0</v>
      </c>
      <c r="X978" s="15">
        <f t="shared" si="460"/>
        <v>1200</v>
      </c>
      <c r="Y978" s="8">
        <f t="shared" si="461"/>
        <v>0</v>
      </c>
      <c r="Z978" s="8">
        <f t="shared" si="462"/>
        <v>1275.1287423973592</v>
      </c>
      <c r="AA978" s="29">
        <f t="shared" si="455"/>
        <v>0</v>
      </c>
      <c r="AB978" s="8"/>
      <c r="AC978" s="8"/>
      <c r="AD978" s="8">
        <f t="shared" si="456"/>
        <v>0</v>
      </c>
      <c r="AE978" s="8">
        <f t="shared" si="457"/>
        <v>1200</v>
      </c>
      <c r="AF978" s="8">
        <f t="shared" si="463"/>
        <v>224.87125760264075</v>
      </c>
      <c r="AG978" s="16">
        <f t="shared" si="450"/>
        <v>1200</v>
      </c>
      <c r="AH978" s="29">
        <f t="shared" si="464"/>
        <v>91.029803125447955</v>
      </c>
      <c r="AI978" s="29">
        <f t="shared" si="465"/>
        <v>75.128742397359233</v>
      </c>
      <c r="AJ978" s="28">
        <f t="shared" si="458"/>
        <v>0.13276344666880338</v>
      </c>
      <c r="AK978" s="25">
        <f t="shared" si="451"/>
        <v>1.3276344666880338</v>
      </c>
      <c r="AL978" s="26">
        <f t="shared" si="459"/>
        <v>10.034568022817707</v>
      </c>
    </row>
    <row r="979" spans="2:38" x14ac:dyDescent="0.3">
      <c r="B979" s="6">
        <v>9520</v>
      </c>
      <c r="C979" s="8">
        <f t="shared" si="466"/>
        <v>95.2</v>
      </c>
      <c r="D979" s="8">
        <f t="shared" si="467"/>
        <v>31532.883626115374</v>
      </c>
      <c r="E979" s="8">
        <f t="shared" si="468"/>
        <v>33.122776918186531</v>
      </c>
      <c r="F979" s="8">
        <f t="shared" si="469"/>
        <v>44.30171412807448</v>
      </c>
      <c r="G979" s="8">
        <f t="shared" si="452"/>
        <v>2.2250485660981263</v>
      </c>
      <c r="H979" s="8">
        <f t="shared" si="470"/>
        <v>29.482191763721051</v>
      </c>
      <c r="I979" s="7">
        <v>101325</v>
      </c>
      <c r="J979" s="8">
        <f t="shared" si="471"/>
        <v>12596040</v>
      </c>
      <c r="K979" s="8">
        <f t="shared" si="472"/>
        <v>9417600</v>
      </c>
      <c r="L979" s="8">
        <f t="shared" si="473"/>
        <v>1764169.6397913559</v>
      </c>
      <c r="M979" s="17">
        <f t="shared" si="453"/>
        <v>175628109.77912533</v>
      </c>
      <c r="N979" s="18">
        <f t="shared" si="474"/>
        <v>124.31324944485566</v>
      </c>
      <c r="O979" s="18">
        <f t="shared" si="475"/>
        <v>92.944485566247224</v>
      </c>
      <c r="P979" s="18">
        <f t="shared" si="476"/>
        <v>17.411000639440967</v>
      </c>
      <c r="Q979" s="18">
        <f t="shared" si="477"/>
        <v>1733.3146783037289</v>
      </c>
      <c r="R979" s="10">
        <f t="shared" si="478"/>
        <v>0</v>
      </c>
      <c r="S979" s="8">
        <f t="shared" si="454"/>
        <v>95.199999999998866</v>
      </c>
      <c r="T979" s="8">
        <f t="shared" si="479"/>
        <v>16.183286236437098</v>
      </c>
      <c r="U979" s="8">
        <v>0</v>
      </c>
      <c r="V979" s="8">
        <f t="shared" si="480"/>
        <v>3.9724070957960689</v>
      </c>
      <c r="W979" s="8">
        <v>0</v>
      </c>
      <c r="X979" s="15">
        <f t="shared" si="460"/>
        <v>1200</v>
      </c>
      <c r="Y979" s="8">
        <f t="shared" si="461"/>
        <v>0</v>
      </c>
      <c r="Z979" s="8">
        <f t="shared" si="462"/>
        <v>1275.2077421264837</v>
      </c>
      <c r="AA979" s="29">
        <f t="shared" si="455"/>
        <v>0</v>
      </c>
      <c r="AB979" s="8"/>
      <c r="AC979" s="8"/>
      <c r="AD979" s="8">
        <f t="shared" si="456"/>
        <v>0</v>
      </c>
      <c r="AE979" s="8">
        <f t="shared" si="457"/>
        <v>1200</v>
      </c>
      <c r="AF979" s="8">
        <f t="shared" si="463"/>
        <v>224.79225787351632</v>
      </c>
      <c r="AG979" s="16">
        <f t="shared" si="450"/>
        <v>1200</v>
      </c>
      <c r="AH979" s="29">
        <f t="shared" si="464"/>
        <v>91.133320329180989</v>
      </c>
      <c r="AI979" s="29">
        <f t="shared" si="465"/>
        <v>75.20774212648368</v>
      </c>
      <c r="AJ979" s="28">
        <f t="shared" si="458"/>
        <v>0.13290305071367067</v>
      </c>
      <c r="AK979" s="25">
        <f t="shared" si="451"/>
        <v>1.3290305071367068</v>
      </c>
      <c r="AL979" s="26">
        <f t="shared" si="459"/>
        <v>10.045107678049987</v>
      </c>
    </row>
    <row r="980" spans="2:38" x14ac:dyDescent="0.3">
      <c r="B980" s="6">
        <v>9530</v>
      </c>
      <c r="C980" s="8">
        <f t="shared" si="466"/>
        <v>95.3</v>
      </c>
      <c r="D980" s="8">
        <f t="shared" si="467"/>
        <v>31566.00640303356</v>
      </c>
      <c r="E980" s="8">
        <f t="shared" si="468"/>
        <v>33.122776918186531</v>
      </c>
      <c r="F980" s="8">
        <f t="shared" si="469"/>
        <v>44.30171412807448</v>
      </c>
      <c r="G980" s="8">
        <f t="shared" si="452"/>
        <v>2.2250485660981263</v>
      </c>
      <c r="H980" s="8">
        <f t="shared" si="470"/>
        <v>29.482191763721051</v>
      </c>
      <c r="I980" s="7">
        <v>101325</v>
      </c>
      <c r="J980" s="8">
        <f t="shared" si="471"/>
        <v>12596040</v>
      </c>
      <c r="K980" s="8">
        <f t="shared" si="472"/>
        <v>9417600</v>
      </c>
      <c r="L980" s="8">
        <f t="shared" si="473"/>
        <v>1763549.6499171872</v>
      </c>
      <c r="M980" s="17">
        <f t="shared" si="453"/>
        <v>175801949.7053639</v>
      </c>
      <c r="N980" s="18">
        <f t="shared" si="474"/>
        <v>124.31324944485566</v>
      </c>
      <c r="O980" s="18">
        <f t="shared" si="475"/>
        <v>92.944485566247224</v>
      </c>
      <c r="P980" s="18">
        <f t="shared" si="476"/>
        <v>17.404881815121513</v>
      </c>
      <c r="Q980" s="18">
        <f t="shared" si="477"/>
        <v>1735.0303449826192</v>
      </c>
      <c r="R980" s="10">
        <f t="shared" si="478"/>
        <v>0</v>
      </c>
      <c r="S980" s="8">
        <f t="shared" si="454"/>
        <v>95.29999999999886</v>
      </c>
      <c r="T980" s="8">
        <f t="shared" si="479"/>
        <v>16.183286236437098</v>
      </c>
      <c r="U980" s="8">
        <v>0</v>
      </c>
      <c r="V980" s="8">
        <f t="shared" si="480"/>
        <v>3.9710110553473963</v>
      </c>
      <c r="W980" s="8">
        <v>0</v>
      </c>
      <c r="X980" s="15">
        <f t="shared" si="460"/>
        <v>1200</v>
      </c>
      <c r="Y980" s="8">
        <f t="shared" si="461"/>
        <v>0</v>
      </c>
      <c r="Z980" s="8">
        <f t="shared" si="462"/>
        <v>1275.2867418556082</v>
      </c>
      <c r="AA980" s="29">
        <f t="shared" si="455"/>
        <v>0</v>
      </c>
      <c r="AB980" s="8"/>
      <c r="AC980" s="8"/>
      <c r="AD980" s="8">
        <f t="shared" si="456"/>
        <v>0</v>
      </c>
      <c r="AE980" s="8">
        <f t="shared" si="457"/>
        <v>1200</v>
      </c>
      <c r="AF980" s="8">
        <f t="shared" si="463"/>
        <v>224.71325814439189</v>
      </c>
      <c r="AG980" s="16">
        <f t="shared" si="450"/>
        <v>1200</v>
      </c>
      <c r="AH980" s="29">
        <f t="shared" si="464"/>
        <v>91.236837532914052</v>
      </c>
      <c r="AI980" s="29">
        <f t="shared" si="465"/>
        <v>75.286741855608128</v>
      </c>
      <c r="AJ980" s="28">
        <f t="shared" si="458"/>
        <v>0.13304265475853796</v>
      </c>
      <c r="AK980" s="25">
        <f t="shared" si="451"/>
        <v>1.3304265475853796</v>
      </c>
      <c r="AL980" s="26">
        <f t="shared" si="459"/>
        <v>10.055647334181877</v>
      </c>
    </row>
    <row r="981" spans="2:38" x14ac:dyDescent="0.3">
      <c r="B981" s="6">
        <v>9540</v>
      </c>
      <c r="C981" s="8">
        <f t="shared" si="466"/>
        <v>95.4</v>
      </c>
      <c r="D981" s="8">
        <f t="shared" si="467"/>
        <v>31599.129179951753</v>
      </c>
      <c r="E981" s="8">
        <f t="shared" si="468"/>
        <v>33.122776918191242</v>
      </c>
      <c r="F981" s="8">
        <f t="shared" si="469"/>
        <v>44.301714128080782</v>
      </c>
      <c r="G981" s="8">
        <f t="shared" si="452"/>
        <v>2.2250485660981263</v>
      </c>
      <c r="H981" s="8">
        <f t="shared" si="470"/>
        <v>29.482191763723147</v>
      </c>
      <c r="I981" s="7">
        <v>101325</v>
      </c>
      <c r="J981" s="8">
        <f t="shared" si="471"/>
        <v>12596040</v>
      </c>
      <c r="K981" s="8">
        <f t="shared" si="472"/>
        <v>9417600</v>
      </c>
      <c r="L981" s="8">
        <f t="shared" si="473"/>
        <v>1762929.6600430184</v>
      </c>
      <c r="M981" s="17">
        <f t="shared" si="453"/>
        <v>175975789.6316025</v>
      </c>
      <c r="N981" s="18">
        <f t="shared" si="474"/>
        <v>124.31324944485566</v>
      </c>
      <c r="O981" s="18">
        <f t="shared" si="475"/>
        <v>92.944485566247224</v>
      </c>
      <c r="P981" s="18">
        <f t="shared" si="476"/>
        <v>17.398762990802055</v>
      </c>
      <c r="Q981" s="18">
        <f t="shared" si="477"/>
        <v>1736.74601166151</v>
      </c>
      <c r="R981" s="10">
        <f t="shared" si="478"/>
        <v>0</v>
      </c>
      <c r="S981" s="8">
        <f t="shared" si="454"/>
        <v>95.399999999998855</v>
      </c>
      <c r="T981" s="8">
        <f t="shared" si="479"/>
        <v>16.183286236437098</v>
      </c>
      <c r="U981" s="8">
        <v>0</v>
      </c>
      <c r="V981" s="8">
        <f t="shared" si="480"/>
        <v>3.9696150148987233</v>
      </c>
      <c r="W981" s="8">
        <v>0</v>
      </c>
      <c r="X981" s="15">
        <f t="shared" si="460"/>
        <v>1200</v>
      </c>
      <c r="Y981" s="8">
        <f t="shared" si="461"/>
        <v>0</v>
      </c>
      <c r="Z981" s="8">
        <f t="shared" si="462"/>
        <v>1275.3657415847326</v>
      </c>
      <c r="AA981" s="29">
        <f t="shared" si="455"/>
        <v>0</v>
      </c>
      <c r="AB981" s="8"/>
      <c r="AC981" s="8"/>
      <c r="AD981" s="8">
        <f t="shared" si="456"/>
        <v>0</v>
      </c>
      <c r="AE981" s="8">
        <f t="shared" si="457"/>
        <v>1200</v>
      </c>
      <c r="AF981" s="8">
        <f t="shared" si="463"/>
        <v>224.63425841526742</v>
      </c>
      <c r="AG981" s="16">
        <f t="shared" si="450"/>
        <v>1200</v>
      </c>
      <c r="AH981" s="29">
        <f t="shared" si="464"/>
        <v>91.340354736647086</v>
      </c>
      <c r="AI981" s="29">
        <f t="shared" si="465"/>
        <v>75.365741584732589</v>
      </c>
      <c r="AJ981" s="28">
        <f t="shared" si="458"/>
        <v>0.13318225880340526</v>
      </c>
      <c r="AK981" s="25">
        <f t="shared" si="451"/>
        <v>1.3318225880340526</v>
      </c>
      <c r="AL981" s="26">
        <f t="shared" si="459"/>
        <v>10.066186991210547</v>
      </c>
    </row>
    <row r="982" spans="2:38" x14ac:dyDescent="0.3">
      <c r="B982" s="6">
        <v>9550</v>
      </c>
      <c r="C982" s="8">
        <f t="shared" si="466"/>
        <v>95.5</v>
      </c>
      <c r="D982" s="8">
        <f t="shared" si="467"/>
        <v>31632.251956869939</v>
      </c>
      <c r="E982" s="8">
        <f t="shared" si="468"/>
        <v>33.122776918186531</v>
      </c>
      <c r="F982" s="8">
        <f t="shared" si="469"/>
        <v>44.30171412807448</v>
      </c>
      <c r="G982" s="8">
        <f t="shared" si="452"/>
        <v>2.2250485660981263</v>
      </c>
      <c r="H982" s="8">
        <f t="shared" si="470"/>
        <v>29.482191763721051</v>
      </c>
      <c r="I982" s="7">
        <v>101325</v>
      </c>
      <c r="J982" s="8">
        <f t="shared" si="471"/>
        <v>12596040</v>
      </c>
      <c r="K982" s="8">
        <f t="shared" si="472"/>
        <v>9417600</v>
      </c>
      <c r="L982" s="8">
        <f t="shared" si="473"/>
        <v>1762309.6701688496</v>
      </c>
      <c r="M982" s="17">
        <f t="shared" si="453"/>
        <v>176149629.55784106</v>
      </c>
      <c r="N982" s="18">
        <f t="shared" si="474"/>
        <v>124.31324944485566</v>
      </c>
      <c r="O982" s="18">
        <f t="shared" si="475"/>
        <v>92.944485566247224</v>
      </c>
      <c r="P982" s="18">
        <f t="shared" si="476"/>
        <v>17.392644166482601</v>
      </c>
      <c r="Q982" s="18">
        <f t="shared" si="477"/>
        <v>1738.4616783404003</v>
      </c>
      <c r="R982" s="10">
        <f t="shared" si="478"/>
        <v>0</v>
      </c>
      <c r="S982" s="8">
        <f t="shared" si="454"/>
        <v>95.499999999998849</v>
      </c>
      <c r="T982" s="8">
        <f t="shared" si="479"/>
        <v>16.183286236437098</v>
      </c>
      <c r="U982" s="8">
        <v>0</v>
      </c>
      <c r="V982" s="8">
        <f t="shared" si="480"/>
        <v>3.9682189744500502</v>
      </c>
      <c r="W982" s="8">
        <v>0</v>
      </c>
      <c r="X982" s="15">
        <f t="shared" si="460"/>
        <v>1200</v>
      </c>
      <c r="Y982" s="8">
        <f t="shared" si="461"/>
        <v>0</v>
      </c>
      <c r="Z982" s="8">
        <f t="shared" si="462"/>
        <v>1275.4447413138571</v>
      </c>
      <c r="AA982" s="29">
        <f t="shared" si="455"/>
        <v>0</v>
      </c>
      <c r="AB982" s="8"/>
      <c r="AC982" s="8"/>
      <c r="AD982" s="8">
        <f t="shared" si="456"/>
        <v>0</v>
      </c>
      <c r="AE982" s="8">
        <f t="shared" si="457"/>
        <v>1200</v>
      </c>
      <c r="AF982" s="8">
        <f t="shared" si="463"/>
        <v>224.55525868614293</v>
      </c>
      <c r="AG982" s="16">
        <f t="shared" si="450"/>
        <v>1200</v>
      </c>
      <c r="AH982" s="29">
        <f t="shared" si="464"/>
        <v>91.443871940380163</v>
      </c>
      <c r="AI982" s="29">
        <f t="shared" si="465"/>
        <v>75.444741313857065</v>
      </c>
      <c r="AJ982" s="28">
        <f t="shared" si="458"/>
        <v>0.13332186284827258</v>
      </c>
      <c r="AK982" s="25">
        <f t="shared" si="451"/>
        <v>1.3332186284827259</v>
      </c>
      <c r="AL982" s="26">
        <f t="shared" si="459"/>
        <v>10.076726649133178</v>
      </c>
    </row>
    <row r="983" spans="2:38" x14ac:dyDescent="0.3">
      <c r="B983" s="6">
        <v>9560</v>
      </c>
      <c r="C983" s="8">
        <f t="shared" si="466"/>
        <v>95.600000000000009</v>
      </c>
      <c r="D983" s="8">
        <f t="shared" si="467"/>
        <v>31665.374733788129</v>
      </c>
      <c r="E983" s="8">
        <f t="shared" si="468"/>
        <v>33.122776918191242</v>
      </c>
      <c r="F983" s="8">
        <f t="shared" si="469"/>
        <v>44.301714128080782</v>
      </c>
      <c r="G983" s="8">
        <f t="shared" si="452"/>
        <v>2.2250485660981263</v>
      </c>
      <c r="H983" s="8">
        <f t="shared" si="470"/>
        <v>29.482191763723147</v>
      </c>
      <c r="I983" s="7">
        <v>101325</v>
      </c>
      <c r="J983" s="8">
        <f t="shared" si="471"/>
        <v>12596040</v>
      </c>
      <c r="K983" s="8">
        <f t="shared" si="472"/>
        <v>9417600</v>
      </c>
      <c r="L983" s="8">
        <f t="shared" si="473"/>
        <v>1761689.6802946806</v>
      </c>
      <c r="M983" s="17">
        <f t="shared" si="453"/>
        <v>176323469.48407966</v>
      </c>
      <c r="N983" s="18">
        <f t="shared" si="474"/>
        <v>124.31324944485566</v>
      </c>
      <c r="O983" s="18">
        <f t="shared" si="475"/>
        <v>92.944485566247224</v>
      </c>
      <c r="P983" s="18">
        <f t="shared" si="476"/>
        <v>17.386525342163146</v>
      </c>
      <c r="Q983" s="18">
        <f t="shared" si="477"/>
        <v>1740.1773450192909</v>
      </c>
      <c r="R983" s="10">
        <f t="shared" si="478"/>
        <v>0</v>
      </c>
      <c r="S983" s="8">
        <f t="shared" si="454"/>
        <v>95.599999999998843</v>
      </c>
      <c r="T983" s="8">
        <f t="shared" si="479"/>
        <v>16.183286236437098</v>
      </c>
      <c r="U983" s="8">
        <v>0</v>
      </c>
      <c r="V983" s="8">
        <f t="shared" si="480"/>
        <v>3.9668229340013768</v>
      </c>
      <c r="W983" s="8">
        <v>0</v>
      </c>
      <c r="X983" s="15">
        <f t="shared" si="460"/>
        <v>1200</v>
      </c>
      <c r="Y983" s="8">
        <f t="shared" si="461"/>
        <v>0</v>
      </c>
      <c r="Z983" s="8">
        <f t="shared" si="462"/>
        <v>1275.5237410429816</v>
      </c>
      <c r="AA983" s="29">
        <f t="shared" si="455"/>
        <v>0</v>
      </c>
      <c r="AB983" s="8"/>
      <c r="AC983" s="8"/>
      <c r="AD983" s="8">
        <f t="shared" si="456"/>
        <v>0</v>
      </c>
      <c r="AE983" s="8">
        <f t="shared" si="457"/>
        <v>1200</v>
      </c>
      <c r="AF983" s="8">
        <f t="shared" si="463"/>
        <v>224.47625895701847</v>
      </c>
      <c r="AG983" s="16">
        <f t="shared" si="450"/>
        <v>1200</v>
      </c>
      <c r="AH983" s="29">
        <f t="shared" si="464"/>
        <v>91.547389144113239</v>
      </c>
      <c r="AI983" s="29">
        <f t="shared" si="465"/>
        <v>75.523741042981527</v>
      </c>
      <c r="AJ983" s="28">
        <f t="shared" si="458"/>
        <v>0.1334614668931399</v>
      </c>
      <c r="AK983" s="25">
        <f t="shared" si="451"/>
        <v>1.3346146689313989</v>
      </c>
      <c r="AL983" s="26">
        <f t="shared" si="459"/>
        <v>10.087266307946969</v>
      </c>
    </row>
    <row r="984" spans="2:38" x14ac:dyDescent="0.3">
      <c r="B984" s="6">
        <v>9570</v>
      </c>
      <c r="C984" s="8">
        <f t="shared" si="466"/>
        <v>95.7</v>
      </c>
      <c r="D984" s="8">
        <f t="shared" si="467"/>
        <v>31698.497510706315</v>
      </c>
      <c r="E984" s="8">
        <f t="shared" si="468"/>
        <v>33.122776918186531</v>
      </c>
      <c r="F984" s="8">
        <f t="shared" si="469"/>
        <v>44.30171412807448</v>
      </c>
      <c r="G984" s="8">
        <f t="shared" si="452"/>
        <v>2.2250485660981263</v>
      </c>
      <c r="H984" s="8">
        <f t="shared" si="470"/>
        <v>29.482191763721051</v>
      </c>
      <c r="I984" s="7">
        <v>101325</v>
      </c>
      <c r="J984" s="8">
        <f t="shared" si="471"/>
        <v>12596040</v>
      </c>
      <c r="K984" s="8">
        <f t="shared" si="472"/>
        <v>9417600</v>
      </c>
      <c r="L984" s="8">
        <f t="shared" si="473"/>
        <v>1761069.6904205119</v>
      </c>
      <c r="M984" s="17">
        <f t="shared" si="453"/>
        <v>176497309.41031823</v>
      </c>
      <c r="N984" s="18">
        <f t="shared" si="474"/>
        <v>124.31324944485566</v>
      </c>
      <c r="O984" s="18">
        <f t="shared" si="475"/>
        <v>92.944485566247224</v>
      </c>
      <c r="P984" s="18">
        <f t="shared" si="476"/>
        <v>17.380406517843689</v>
      </c>
      <c r="Q984" s="18">
        <f t="shared" si="477"/>
        <v>1741.8930116981815</v>
      </c>
      <c r="R984" s="10">
        <f t="shared" si="478"/>
        <v>0</v>
      </c>
      <c r="S984" s="8">
        <f t="shared" si="454"/>
        <v>95.699999999998838</v>
      </c>
      <c r="T984" s="8">
        <f t="shared" si="479"/>
        <v>16.183286236437098</v>
      </c>
      <c r="U984" s="8">
        <v>0</v>
      </c>
      <c r="V984" s="8">
        <f t="shared" si="480"/>
        <v>3.9654268935527037</v>
      </c>
      <c r="W984" s="8">
        <v>0</v>
      </c>
      <c r="X984" s="15">
        <f t="shared" si="460"/>
        <v>1200</v>
      </c>
      <c r="Y984" s="8">
        <f t="shared" si="461"/>
        <v>0</v>
      </c>
      <c r="Z984" s="8">
        <f t="shared" si="462"/>
        <v>1275.602740772106</v>
      </c>
      <c r="AA984" s="29">
        <f t="shared" si="455"/>
        <v>0</v>
      </c>
      <c r="AB984" s="8"/>
      <c r="AC984" s="8"/>
      <c r="AD984" s="8">
        <f t="shared" si="456"/>
        <v>0</v>
      </c>
      <c r="AE984" s="8">
        <f t="shared" si="457"/>
        <v>1200</v>
      </c>
      <c r="AF984" s="8">
        <f t="shared" si="463"/>
        <v>224.39725922789404</v>
      </c>
      <c r="AG984" s="16">
        <f t="shared" si="450"/>
        <v>1200</v>
      </c>
      <c r="AH984" s="29">
        <f t="shared" si="464"/>
        <v>91.650906347846259</v>
      </c>
      <c r="AI984" s="29">
        <f t="shared" si="465"/>
        <v>75.60274077210596</v>
      </c>
      <c r="AJ984" s="28">
        <f t="shared" si="458"/>
        <v>0.13360107093800716</v>
      </c>
      <c r="AK984" s="25">
        <f t="shared" si="451"/>
        <v>1.3360107093800715</v>
      </c>
      <c r="AL984" s="26">
        <f t="shared" si="459"/>
        <v>10.097805967649125</v>
      </c>
    </row>
    <row r="985" spans="2:38" x14ac:dyDescent="0.3">
      <c r="B985" s="6">
        <v>9580</v>
      </c>
      <c r="C985" s="8">
        <f t="shared" si="466"/>
        <v>95.8</v>
      </c>
      <c r="D985" s="8">
        <f t="shared" si="467"/>
        <v>31731.620287624504</v>
      </c>
      <c r="E985" s="8">
        <f t="shared" si="468"/>
        <v>33.122776918186531</v>
      </c>
      <c r="F985" s="8">
        <f t="shared" si="469"/>
        <v>44.30171412807448</v>
      </c>
      <c r="G985" s="8">
        <f t="shared" si="452"/>
        <v>2.2250485660981263</v>
      </c>
      <c r="H985" s="8">
        <f t="shared" si="470"/>
        <v>29.482191763721051</v>
      </c>
      <c r="I985" s="7">
        <v>101325</v>
      </c>
      <c r="J985" s="8">
        <f t="shared" si="471"/>
        <v>12596040</v>
      </c>
      <c r="K985" s="8">
        <f t="shared" si="472"/>
        <v>9417600</v>
      </c>
      <c r="L985" s="8">
        <f t="shared" si="473"/>
        <v>1760449.7005463431</v>
      </c>
      <c r="M985" s="17">
        <f t="shared" si="453"/>
        <v>176671149.33655679</v>
      </c>
      <c r="N985" s="18">
        <f t="shared" si="474"/>
        <v>124.31324944485566</v>
      </c>
      <c r="O985" s="18">
        <f t="shared" si="475"/>
        <v>92.944485566247224</v>
      </c>
      <c r="P985" s="18">
        <f t="shared" si="476"/>
        <v>17.374287693524234</v>
      </c>
      <c r="Q985" s="18">
        <f t="shared" si="477"/>
        <v>1743.6086783770718</v>
      </c>
      <c r="R985" s="10">
        <f t="shared" si="478"/>
        <v>0</v>
      </c>
      <c r="S985" s="8">
        <f t="shared" si="454"/>
        <v>95.799999999998832</v>
      </c>
      <c r="T985" s="8">
        <f t="shared" si="479"/>
        <v>16.183286236437098</v>
      </c>
      <c r="U985" s="8">
        <v>0</v>
      </c>
      <c r="V985" s="8">
        <f t="shared" si="480"/>
        <v>3.9640308531040311</v>
      </c>
      <c r="W985" s="8">
        <v>0</v>
      </c>
      <c r="X985" s="15">
        <f t="shared" si="460"/>
        <v>1200</v>
      </c>
      <c r="Y985" s="8">
        <f t="shared" si="461"/>
        <v>0</v>
      </c>
      <c r="Z985" s="8">
        <f t="shared" si="462"/>
        <v>1275.6817405012305</v>
      </c>
      <c r="AA985" s="29">
        <f t="shared" si="455"/>
        <v>0</v>
      </c>
      <c r="AB985" s="8"/>
      <c r="AC985" s="8"/>
      <c r="AD985" s="8">
        <f t="shared" si="456"/>
        <v>0</v>
      </c>
      <c r="AE985" s="8">
        <f t="shared" si="457"/>
        <v>1200</v>
      </c>
      <c r="AF985" s="8">
        <f t="shared" si="463"/>
        <v>224.31825949876958</v>
      </c>
      <c r="AG985" s="16">
        <f t="shared" si="450"/>
        <v>1200</v>
      </c>
      <c r="AH985" s="29">
        <f t="shared" si="464"/>
        <v>91.754423551579336</v>
      </c>
      <c r="AI985" s="29">
        <f t="shared" si="465"/>
        <v>75.681740501230422</v>
      </c>
      <c r="AJ985" s="28">
        <f t="shared" si="458"/>
        <v>0.13374067498287448</v>
      </c>
      <c r="AK985" s="25">
        <f t="shared" si="451"/>
        <v>1.3374067498287447</v>
      </c>
      <c r="AL985" s="26">
        <f t="shared" si="459"/>
        <v>10.108345628236862</v>
      </c>
    </row>
    <row r="986" spans="2:38" x14ac:dyDescent="0.3">
      <c r="B986" s="6">
        <v>9590</v>
      </c>
      <c r="C986" s="8">
        <f t="shared" si="466"/>
        <v>95.9</v>
      </c>
      <c r="D986" s="8">
        <f t="shared" si="467"/>
        <v>31764.743064542694</v>
      </c>
      <c r="E986" s="8">
        <f t="shared" si="468"/>
        <v>33.122776918191242</v>
      </c>
      <c r="F986" s="8">
        <f t="shared" si="469"/>
        <v>44.301714128080782</v>
      </c>
      <c r="G986" s="8">
        <f t="shared" si="452"/>
        <v>2.2250485660981263</v>
      </c>
      <c r="H986" s="8">
        <f t="shared" si="470"/>
        <v>29.482191763723147</v>
      </c>
      <c r="I986" s="7">
        <v>101325</v>
      </c>
      <c r="J986" s="8">
        <f t="shared" si="471"/>
        <v>12596040</v>
      </c>
      <c r="K986" s="8">
        <f t="shared" si="472"/>
        <v>9417600</v>
      </c>
      <c r="L986" s="8">
        <f t="shared" si="473"/>
        <v>1759829.7106721743</v>
      </c>
      <c r="M986" s="17">
        <f t="shared" si="453"/>
        <v>176844989.26279539</v>
      </c>
      <c r="N986" s="18">
        <f t="shared" si="474"/>
        <v>124.31324944485566</v>
      </c>
      <c r="O986" s="18">
        <f t="shared" si="475"/>
        <v>92.944485566247224</v>
      </c>
      <c r="P986" s="18">
        <f t="shared" si="476"/>
        <v>17.36816886920478</v>
      </c>
      <c r="Q986" s="18">
        <f t="shared" si="477"/>
        <v>1745.3243450559623</v>
      </c>
      <c r="R986" s="10">
        <f t="shared" si="478"/>
        <v>0</v>
      </c>
      <c r="S986" s="8">
        <f t="shared" si="454"/>
        <v>95.899999999998826</v>
      </c>
      <c r="T986" s="8">
        <f t="shared" si="479"/>
        <v>16.183286236437098</v>
      </c>
      <c r="U986" s="8">
        <v>0</v>
      </c>
      <c r="V986" s="8">
        <f t="shared" si="480"/>
        <v>3.9626348126553577</v>
      </c>
      <c r="W986" s="8">
        <v>0</v>
      </c>
      <c r="X986" s="15">
        <f t="shared" si="460"/>
        <v>1200</v>
      </c>
      <c r="Y986" s="8">
        <f t="shared" si="461"/>
        <v>0</v>
      </c>
      <c r="Z986" s="8">
        <f t="shared" si="462"/>
        <v>1275.7607402303549</v>
      </c>
      <c r="AA986" s="29">
        <f t="shared" si="455"/>
        <v>0</v>
      </c>
      <c r="AB986" s="8"/>
      <c r="AC986" s="8"/>
      <c r="AD986" s="8">
        <f t="shared" si="456"/>
        <v>0</v>
      </c>
      <c r="AE986" s="8">
        <f t="shared" si="457"/>
        <v>1200</v>
      </c>
      <c r="AF986" s="8">
        <f t="shared" si="463"/>
        <v>224.23925976964512</v>
      </c>
      <c r="AG986" s="16">
        <f t="shared" si="450"/>
        <v>1200</v>
      </c>
      <c r="AH986" s="29">
        <f t="shared" si="464"/>
        <v>91.857940755312413</v>
      </c>
      <c r="AI986" s="29">
        <f t="shared" si="465"/>
        <v>75.760740230354898</v>
      </c>
      <c r="AJ986" s="28">
        <f t="shared" si="458"/>
        <v>0.1338802790277418</v>
      </c>
      <c r="AK986" s="25">
        <f t="shared" si="451"/>
        <v>1.338802790277418</v>
      </c>
      <c r="AL986" s="26">
        <f t="shared" si="459"/>
        <v>10.118885289707412</v>
      </c>
    </row>
    <row r="987" spans="2:38" x14ac:dyDescent="0.3">
      <c r="B987" s="6">
        <v>9600</v>
      </c>
      <c r="C987" s="8">
        <f t="shared" si="466"/>
        <v>96</v>
      </c>
      <c r="D987" s="8">
        <f t="shared" si="467"/>
        <v>31797.86584146088</v>
      </c>
      <c r="E987" s="8">
        <f t="shared" si="468"/>
        <v>33.122776918186531</v>
      </c>
      <c r="F987" s="8">
        <f t="shared" si="469"/>
        <v>44.30171412807448</v>
      </c>
      <c r="G987" s="8">
        <f t="shared" si="452"/>
        <v>2.2250485660981263</v>
      </c>
      <c r="H987" s="8">
        <f t="shared" si="470"/>
        <v>29.482191763721051</v>
      </c>
      <c r="I987" s="7">
        <v>101325</v>
      </c>
      <c r="J987" s="8">
        <f t="shared" si="471"/>
        <v>12596040</v>
      </c>
      <c r="K987" s="8">
        <f t="shared" si="472"/>
        <v>9417600</v>
      </c>
      <c r="L987" s="8">
        <f t="shared" si="473"/>
        <v>1759209.7207980056</v>
      </c>
      <c r="M987" s="17">
        <f t="shared" si="453"/>
        <v>177018829.18903396</v>
      </c>
      <c r="N987" s="18">
        <f t="shared" si="474"/>
        <v>124.31324944485566</v>
      </c>
      <c r="O987" s="18">
        <f t="shared" si="475"/>
        <v>92.944485566247224</v>
      </c>
      <c r="P987" s="18">
        <f t="shared" si="476"/>
        <v>17.362050044885326</v>
      </c>
      <c r="Q987" s="18">
        <f t="shared" si="477"/>
        <v>1747.0400117348527</v>
      </c>
      <c r="R987" s="10">
        <f t="shared" si="478"/>
        <v>0</v>
      </c>
      <c r="S987" s="8">
        <f t="shared" si="454"/>
        <v>95.99999999999882</v>
      </c>
      <c r="T987" s="8">
        <f t="shared" si="479"/>
        <v>16.183286236437098</v>
      </c>
      <c r="U987" s="8">
        <v>0</v>
      </c>
      <c r="V987" s="8">
        <f t="shared" si="480"/>
        <v>3.9612387722066851</v>
      </c>
      <c r="W987" s="8">
        <v>0</v>
      </c>
      <c r="X987" s="15">
        <f t="shared" si="460"/>
        <v>1200</v>
      </c>
      <c r="Y987" s="8">
        <f t="shared" si="461"/>
        <v>0</v>
      </c>
      <c r="Z987" s="8">
        <f t="shared" si="462"/>
        <v>1275.8397399594794</v>
      </c>
      <c r="AA987" s="29">
        <f t="shared" si="455"/>
        <v>0</v>
      </c>
      <c r="AB987" s="8"/>
      <c r="AC987" s="8"/>
      <c r="AD987" s="8">
        <f t="shared" si="456"/>
        <v>0</v>
      </c>
      <c r="AE987" s="8">
        <f t="shared" si="457"/>
        <v>1200</v>
      </c>
      <c r="AF987" s="8">
        <f t="shared" si="463"/>
        <v>224.16026004052065</v>
      </c>
      <c r="AG987" s="16">
        <f t="shared" ref="AG987:AG1050" si="481">IF(D987&gt;$C$8,$C$8,D987)</f>
        <v>1200</v>
      </c>
      <c r="AH987" s="29">
        <f t="shared" si="464"/>
        <v>91.961457959045433</v>
      </c>
      <c r="AI987" s="29">
        <f t="shared" si="465"/>
        <v>75.839739959479331</v>
      </c>
      <c r="AJ987" s="28">
        <f t="shared" si="458"/>
        <v>0.13401988307260906</v>
      </c>
      <c r="AK987" s="25">
        <f t="shared" si="451"/>
        <v>1.3401988307260906</v>
      </c>
      <c r="AL987" s="26">
        <f t="shared" si="459"/>
        <v>10.129424952058017</v>
      </c>
    </row>
    <row r="988" spans="2:38" x14ac:dyDescent="0.3">
      <c r="B988" s="6">
        <v>9610</v>
      </c>
      <c r="C988" s="8">
        <f t="shared" si="466"/>
        <v>96.100000000000009</v>
      </c>
      <c r="D988" s="8">
        <f t="shared" si="467"/>
        <v>31830.988618379073</v>
      </c>
      <c r="E988" s="8">
        <f t="shared" si="468"/>
        <v>33.122776918191242</v>
      </c>
      <c r="F988" s="8">
        <f t="shared" si="469"/>
        <v>44.301714128080782</v>
      </c>
      <c r="G988" s="8">
        <f t="shared" si="452"/>
        <v>2.2250485660981263</v>
      </c>
      <c r="H988" s="8">
        <f t="shared" si="470"/>
        <v>29.482191763723147</v>
      </c>
      <c r="I988" s="7">
        <v>101325</v>
      </c>
      <c r="J988" s="8">
        <f t="shared" si="471"/>
        <v>12596040</v>
      </c>
      <c r="K988" s="8">
        <f t="shared" si="472"/>
        <v>9417600</v>
      </c>
      <c r="L988" s="8">
        <f t="shared" si="473"/>
        <v>1758589.7309238368</v>
      </c>
      <c r="M988" s="17">
        <f t="shared" si="453"/>
        <v>177192669.11527255</v>
      </c>
      <c r="N988" s="18">
        <f t="shared" si="474"/>
        <v>124.31324944485566</v>
      </c>
      <c r="O988" s="18">
        <f t="shared" si="475"/>
        <v>92.944485566247224</v>
      </c>
      <c r="P988" s="18">
        <f t="shared" si="476"/>
        <v>17.355931220565871</v>
      </c>
      <c r="Q988" s="18">
        <f t="shared" si="477"/>
        <v>1748.7556784137435</v>
      </c>
      <c r="R988" s="10">
        <f t="shared" si="478"/>
        <v>0</v>
      </c>
      <c r="S988" s="8">
        <f t="shared" si="454"/>
        <v>96.099999999998815</v>
      </c>
      <c r="T988" s="8">
        <f t="shared" si="479"/>
        <v>16.183286236437098</v>
      </c>
      <c r="U988" s="8">
        <v>0</v>
      </c>
      <c r="V988" s="8">
        <f t="shared" si="480"/>
        <v>3.9598427317580116</v>
      </c>
      <c r="W988" s="8">
        <v>0</v>
      </c>
      <c r="X988" s="15">
        <f t="shared" si="460"/>
        <v>1200</v>
      </c>
      <c r="Y988" s="8">
        <f t="shared" si="461"/>
        <v>0</v>
      </c>
      <c r="Z988" s="8">
        <f t="shared" si="462"/>
        <v>1275.9187396886039</v>
      </c>
      <c r="AA988" s="29">
        <f t="shared" si="455"/>
        <v>0</v>
      </c>
      <c r="AB988" s="8"/>
      <c r="AC988" s="8"/>
      <c r="AD988" s="8">
        <f t="shared" si="456"/>
        <v>0</v>
      </c>
      <c r="AE988" s="8">
        <f t="shared" si="457"/>
        <v>1200</v>
      </c>
      <c r="AF988" s="8">
        <f t="shared" si="463"/>
        <v>224.08126031139619</v>
      </c>
      <c r="AG988" s="16">
        <f t="shared" si="481"/>
        <v>1200</v>
      </c>
      <c r="AH988" s="29">
        <f t="shared" si="464"/>
        <v>92.064975162778509</v>
      </c>
      <c r="AI988" s="29">
        <f t="shared" si="465"/>
        <v>75.918739688603807</v>
      </c>
      <c r="AJ988" s="28">
        <f t="shared" si="458"/>
        <v>0.13415948711747638</v>
      </c>
      <c r="AK988" s="25">
        <f t="shared" ref="AK988:AK1051" si="482">AJ988*(B988-B987)</f>
        <v>1.3415948711747638</v>
      </c>
      <c r="AL988" s="26">
        <f t="shared" si="459"/>
        <v>10.139964615285928</v>
      </c>
    </row>
    <row r="989" spans="2:38" x14ac:dyDescent="0.3">
      <c r="B989" s="6">
        <v>9620</v>
      </c>
      <c r="C989" s="8">
        <f t="shared" si="466"/>
        <v>96.2</v>
      </c>
      <c r="D989" s="8">
        <f t="shared" si="467"/>
        <v>31864.111395297259</v>
      </c>
      <c r="E989" s="8">
        <f t="shared" si="468"/>
        <v>33.122776918186531</v>
      </c>
      <c r="F989" s="8">
        <f t="shared" si="469"/>
        <v>44.30171412807448</v>
      </c>
      <c r="G989" s="8">
        <f t="shared" ref="G989:G1052" si="483">SQRT(2*$C$11*($C$10-$C$9)/$C$10)</f>
        <v>2.2250485660981263</v>
      </c>
      <c r="H989" s="8">
        <f t="shared" si="470"/>
        <v>29.482191763721051</v>
      </c>
      <c r="I989" s="7">
        <v>101325</v>
      </c>
      <c r="J989" s="8">
        <f t="shared" si="471"/>
        <v>12596040</v>
      </c>
      <c r="K989" s="8">
        <f t="shared" si="472"/>
        <v>9417600</v>
      </c>
      <c r="L989" s="8">
        <f t="shared" si="473"/>
        <v>1757969.7410496681</v>
      </c>
      <c r="M989" s="17">
        <f t="shared" ref="M989:M1052" si="484">M988+$C$10*$C$11*E989/2</f>
        <v>177366509.04151112</v>
      </c>
      <c r="N989" s="18">
        <f t="shared" si="474"/>
        <v>124.31324944485566</v>
      </c>
      <c r="O989" s="18">
        <f t="shared" si="475"/>
        <v>92.944485566247224</v>
      </c>
      <c r="P989" s="18">
        <f t="shared" si="476"/>
        <v>17.349812396246417</v>
      </c>
      <c r="Q989" s="18">
        <f t="shared" si="477"/>
        <v>1750.4713450926338</v>
      </c>
      <c r="R989" s="10">
        <f t="shared" si="478"/>
        <v>0</v>
      </c>
      <c r="S989" s="8">
        <f t="shared" ref="S989:S1052" si="485">S988+$C$16*(B989-B988)</f>
        <v>96.199999999998809</v>
      </c>
      <c r="T989" s="8">
        <f t="shared" si="479"/>
        <v>16.183286236437098</v>
      </c>
      <c r="U989" s="8">
        <v>0</v>
      </c>
      <c r="V989" s="8">
        <f t="shared" si="480"/>
        <v>3.958446691309339</v>
      </c>
      <c r="W989" s="8">
        <v>0</v>
      </c>
      <c r="X989" s="15">
        <f t="shared" si="460"/>
        <v>1200</v>
      </c>
      <c r="Y989" s="8">
        <f t="shared" si="461"/>
        <v>0</v>
      </c>
      <c r="Z989" s="8">
        <f t="shared" si="462"/>
        <v>1275.9977394177283</v>
      </c>
      <c r="AA989" s="29">
        <f t="shared" ref="AA989:AA1052" si="486">IF(X989-AG989&lt;0,0,X989-AG989)</f>
        <v>0</v>
      </c>
      <c r="AB989" s="8"/>
      <c r="AC989" s="8"/>
      <c r="AD989" s="8">
        <f t="shared" ref="AD989:AD1052" si="487">IF(AD988-F988/2&lt;0,0,AD988-F988/2)</f>
        <v>0</v>
      </c>
      <c r="AE989" s="8">
        <f t="shared" ref="AE989:AE1052" si="488">IF(AE988+F988/2&gt;$C$8,$C$8,AE988+F988/2)</f>
        <v>1200</v>
      </c>
      <c r="AF989" s="8">
        <f t="shared" si="463"/>
        <v>224.00226058227173</v>
      </c>
      <c r="AG989" s="16">
        <f t="shared" si="481"/>
        <v>1200</v>
      </c>
      <c r="AH989" s="29">
        <f t="shared" si="464"/>
        <v>92.168492366511558</v>
      </c>
      <c r="AI989" s="29">
        <f t="shared" si="465"/>
        <v>75.997739417728269</v>
      </c>
      <c r="AJ989" s="28">
        <f t="shared" ref="AJ989:AJ1052" si="489">2*PI()*$C$5*(M989-$C$4)/(LN(AL988/$J$11)*$J$10/$J$9+LN($J$12/AL988)*$J$10/$J$9)</f>
        <v>0.1342990911623437</v>
      </c>
      <c r="AK989" s="25">
        <f t="shared" si="482"/>
        <v>1.3429909116234371</v>
      </c>
      <c r="AL989" s="26">
        <f t="shared" ref="AL989:AL1052" si="490">AL988+AJ989*(B989-B988)/(2*PI()*$C$5*AL988*$J$13)</f>
        <v>10.150504279388411</v>
      </c>
    </row>
    <row r="990" spans="2:38" x14ac:dyDescent="0.3">
      <c r="B990" s="6">
        <v>9630</v>
      </c>
      <c r="C990" s="8">
        <f t="shared" si="466"/>
        <v>96.3</v>
      </c>
      <c r="D990" s="8">
        <f t="shared" si="467"/>
        <v>31897.234172215445</v>
      </c>
      <c r="E990" s="8">
        <f t="shared" si="468"/>
        <v>33.122776918186531</v>
      </c>
      <c r="F990" s="8">
        <f t="shared" si="469"/>
        <v>44.30171412807448</v>
      </c>
      <c r="G990" s="8">
        <f t="shared" si="483"/>
        <v>2.2250485660981263</v>
      </c>
      <c r="H990" s="8">
        <f t="shared" si="470"/>
        <v>29.482191763721051</v>
      </c>
      <c r="I990" s="7">
        <v>101325</v>
      </c>
      <c r="J990" s="8">
        <f t="shared" si="471"/>
        <v>12596040</v>
      </c>
      <c r="K990" s="8">
        <f t="shared" si="472"/>
        <v>9417600</v>
      </c>
      <c r="L990" s="8">
        <f t="shared" si="473"/>
        <v>1757349.7511754993</v>
      </c>
      <c r="M990" s="17">
        <f t="shared" si="484"/>
        <v>177540348.96774969</v>
      </c>
      <c r="N990" s="18">
        <f t="shared" si="474"/>
        <v>124.31324944485566</v>
      </c>
      <c r="O990" s="18">
        <f t="shared" si="475"/>
        <v>92.944485566247224</v>
      </c>
      <c r="P990" s="18">
        <f t="shared" si="476"/>
        <v>17.343693571926959</v>
      </c>
      <c r="Q990" s="18">
        <f t="shared" si="477"/>
        <v>1752.1870117715241</v>
      </c>
      <c r="R990" s="10">
        <f t="shared" si="478"/>
        <v>0</v>
      </c>
      <c r="S990" s="8">
        <f t="shared" si="485"/>
        <v>96.299999999998803</v>
      </c>
      <c r="T990" s="8">
        <f t="shared" si="479"/>
        <v>16.183286236437098</v>
      </c>
      <c r="U990" s="8">
        <v>0</v>
      </c>
      <c r="V990" s="8">
        <f t="shared" si="480"/>
        <v>3.9570506508606655</v>
      </c>
      <c r="W990" s="8">
        <v>0</v>
      </c>
      <c r="X990" s="15">
        <f t="shared" ref="X990:X1053" si="491">$C$8-AD990</f>
        <v>1200</v>
      </c>
      <c r="Y990" s="8">
        <f t="shared" ref="Y990:Y1053" si="492">$C$8-AE990</f>
        <v>0</v>
      </c>
      <c r="Z990" s="8">
        <f t="shared" ref="Z990:Z1053" si="493">$C$6-AF990</f>
        <v>1276.0767391468528</v>
      </c>
      <c r="AA990" s="29">
        <f t="shared" si="486"/>
        <v>0</v>
      </c>
      <c r="AB990" s="8"/>
      <c r="AC990" s="8"/>
      <c r="AD990" s="8">
        <f t="shared" si="487"/>
        <v>0</v>
      </c>
      <c r="AE990" s="8">
        <f t="shared" si="488"/>
        <v>1200</v>
      </c>
      <c r="AF990" s="8">
        <f t="shared" ref="AF990:AF1053" si="494">IF(AD990&gt;0,$C$6-$C$8,$C$6-$C$8-AI990)</f>
        <v>223.92326085314727</v>
      </c>
      <c r="AG990" s="16">
        <f t="shared" si="481"/>
        <v>1200</v>
      </c>
      <c r="AH990" s="29">
        <f t="shared" ref="AH990:AH1053" si="495">IF(AD990&gt;0,0,ABS(($C$16-AJ990)*(B990-B989)/$G$19))</f>
        <v>92.27200957024462</v>
      </c>
      <c r="AI990" s="29">
        <f t="shared" ref="AI990:AI1053" si="496">IF(AD990&gt;0,0,AK990/$G$20)</f>
        <v>76.076739146852717</v>
      </c>
      <c r="AJ990" s="28">
        <f t="shared" si="489"/>
        <v>0.134438695207211</v>
      </c>
      <c r="AK990" s="25">
        <f t="shared" si="482"/>
        <v>1.3443869520721099</v>
      </c>
      <c r="AL990" s="26">
        <f t="shared" si="490"/>
        <v>10.161043944362742</v>
      </c>
    </row>
    <row r="991" spans="2:38" x14ac:dyDescent="0.3">
      <c r="B991" s="6">
        <v>9640</v>
      </c>
      <c r="C991" s="8">
        <f t="shared" si="466"/>
        <v>96.4</v>
      </c>
      <c r="D991" s="8">
        <f t="shared" si="467"/>
        <v>31930.356949133635</v>
      </c>
      <c r="E991" s="8">
        <f t="shared" si="468"/>
        <v>33.122776918191242</v>
      </c>
      <c r="F991" s="8">
        <f t="shared" si="469"/>
        <v>44.301714128080782</v>
      </c>
      <c r="G991" s="8">
        <f t="shared" si="483"/>
        <v>2.2250485660981263</v>
      </c>
      <c r="H991" s="8">
        <f t="shared" si="470"/>
        <v>29.482191763723147</v>
      </c>
      <c r="I991" s="7">
        <v>101325</v>
      </c>
      <c r="J991" s="8">
        <f t="shared" si="471"/>
        <v>12596040</v>
      </c>
      <c r="K991" s="8">
        <f t="shared" si="472"/>
        <v>9417600</v>
      </c>
      <c r="L991" s="8">
        <f t="shared" si="473"/>
        <v>1756729.7613013305</v>
      </c>
      <c r="M991" s="17">
        <f t="shared" si="484"/>
        <v>177714188.89398828</v>
      </c>
      <c r="N991" s="18">
        <f t="shared" si="474"/>
        <v>124.31324944485566</v>
      </c>
      <c r="O991" s="18">
        <f t="shared" si="475"/>
        <v>92.944485566247224</v>
      </c>
      <c r="P991" s="18">
        <f t="shared" si="476"/>
        <v>17.337574747607505</v>
      </c>
      <c r="Q991" s="18">
        <f t="shared" si="477"/>
        <v>1753.9026784504149</v>
      </c>
      <c r="R991" s="10">
        <f t="shared" si="478"/>
        <v>0</v>
      </c>
      <c r="S991" s="8">
        <f t="shared" si="485"/>
        <v>96.399999999998798</v>
      </c>
      <c r="T991" s="8">
        <f t="shared" si="479"/>
        <v>16.183286236437098</v>
      </c>
      <c r="U991" s="8">
        <v>0</v>
      </c>
      <c r="V991" s="8">
        <f t="shared" si="480"/>
        <v>3.9556546104119925</v>
      </c>
      <c r="W991" s="8">
        <v>0</v>
      </c>
      <c r="X991" s="15">
        <f t="shared" si="491"/>
        <v>1200</v>
      </c>
      <c r="Y991" s="8">
        <f t="shared" si="492"/>
        <v>0</v>
      </c>
      <c r="Z991" s="8">
        <f t="shared" si="493"/>
        <v>1276.1557388759772</v>
      </c>
      <c r="AA991" s="29">
        <f t="shared" si="486"/>
        <v>0</v>
      </c>
      <c r="AB991" s="8"/>
      <c r="AC991" s="8"/>
      <c r="AD991" s="8">
        <f t="shared" si="487"/>
        <v>0</v>
      </c>
      <c r="AE991" s="8">
        <f t="shared" si="488"/>
        <v>1200</v>
      </c>
      <c r="AF991" s="8">
        <f t="shared" si="494"/>
        <v>223.84426112402281</v>
      </c>
      <c r="AG991" s="16">
        <f t="shared" si="481"/>
        <v>1200</v>
      </c>
      <c r="AH991" s="29">
        <f t="shared" si="495"/>
        <v>92.375526773977654</v>
      </c>
      <c r="AI991" s="29">
        <f t="shared" si="496"/>
        <v>76.155738875977178</v>
      </c>
      <c r="AJ991" s="28">
        <f t="shared" si="489"/>
        <v>0.13457829925207829</v>
      </c>
      <c r="AK991" s="25">
        <f t="shared" si="482"/>
        <v>1.3457829925207829</v>
      </c>
      <c r="AL991" s="26">
        <f t="shared" si="490"/>
        <v>10.171583610206207</v>
      </c>
    </row>
    <row r="992" spans="2:38" x14ac:dyDescent="0.3">
      <c r="B992" s="6">
        <v>9650</v>
      </c>
      <c r="C992" s="8">
        <f t="shared" si="466"/>
        <v>96.5</v>
      </c>
      <c r="D992" s="8">
        <f t="shared" si="467"/>
        <v>31963.479726051824</v>
      </c>
      <c r="E992" s="8">
        <f t="shared" si="468"/>
        <v>33.122776918186531</v>
      </c>
      <c r="F992" s="8">
        <f t="shared" si="469"/>
        <v>44.30171412807448</v>
      </c>
      <c r="G992" s="8">
        <f t="shared" si="483"/>
        <v>2.2250485660981263</v>
      </c>
      <c r="H992" s="8">
        <f t="shared" si="470"/>
        <v>29.482191763721051</v>
      </c>
      <c r="I992" s="7">
        <v>101325</v>
      </c>
      <c r="J992" s="8">
        <f t="shared" si="471"/>
        <v>12596040</v>
      </c>
      <c r="K992" s="8">
        <f t="shared" si="472"/>
        <v>9417600</v>
      </c>
      <c r="L992" s="8">
        <f t="shared" si="473"/>
        <v>1756109.7714271618</v>
      </c>
      <c r="M992" s="17">
        <f t="shared" si="484"/>
        <v>177888028.82022685</v>
      </c>
      <c r="N992" s="18">
        <f t="shared" si="474"/>
        <v>124.31324944485566</v>
      </c>
      <c r="O992" s="18">
        <f t="shared" si="475"/>
        <v>92.944485566247224</v>
      </c>
      <c r="P992" s="18">
        <f t="shared" si="476"/>
        <v>17.331455923288051</v>
      </c>
      <c r="Q992" s="18">
        <f t="shared" si="477"/>
        <v>1755.6183451293052</v>
      </c>
      <c r="R992" s="10">
        <f t="shared" si="478"/>
        <v>0</v>
      </c>
      <c r="S992" s="8">
        <f t="shared" si="485"/>
        <v>96.499999999998792</v>
      </c>
      <c r="T992" s="8">
        <f t="shared" si="479"/>
        <v>16.183286236437098</v>
      </c>
      <c r="U992" s="8">
        <v>0</v>
      </c>
      <c r="V992" s="8">
        <f t="shared" si="480"/>
        <v>3.9542585699633199</v>
      </c>
      <c r="W992" s="8">
        <v>0</v>
      </c>
      <c r="X992" s="15">
        <f t="shared" si="491"/>
        <v>1200</v>
      </c>
      <c r="Y992" s="8">
        <f t="shared" si="492"/>
        <v>0</v>
      </c>
      <c r="Z992" s="8">
        <f t="shared" si="493"/>
        <v>1276.2347386051017</v>
      </c>
      <c r="AA992" s="29">
        <f t="shared" si="486"/>
        <v>0</v>
      </c>
      <c r="AB992" s="8"/>
      <c r="AC992" s="8"/>
      <c r="AD992" s="8">
        <f t="shared" si="487"/>
        <v>0</v>
      </c>
      <c r="AE992" s="8">
        <f t="shared" si="488"/>
        <v>1200</v>
      </c>
      <c r="AF992" s="8">
        <f t="shared" si="494"/>
        <v>223.76526139489837</v>
      </c>
      <c r="AG992" s="16">
        <f t="shared" si="481"/>
        <v>1200</v>
      </c>
      <c r="AH992" s="29">
        <f t="shared" si="495"/>
        <v>92.479043977710717</v>
      </c>
      <c r="AI992" s="29">
        <f t="shared" si="496"/>
        <v>76.234738605101626</v>
      </c>
      <c r="AJ992" s="28">
        <f t="shared" si="489"/>
        <v>0.13471790329694558</v>
      </c>
      <c r="AK992" s="25">
        <f t="shared" si="482"/>
        <v>1.3471790329694557</v>
      </c>
      <c r="AL992" s="26">
        <f t="shared" si="490"/>
        <v>10.182123276916105</v>
      </c>
    </row>
    <row r="993" spans="2:38" x14ac:dyDescent="0.3">
      <c r="B993" s="6">
        <v>9660</v>
      </c>
      <c r="C993" s="8">
        <f t="shared" si="466"/>
        <v>96.600000000000009</v>
      </c>
      <c r="D993" s="8">
        <f t="shared" si="467"/>
        <v>31996.602502970014</v>
      </c>
      <c r="E993" s="8">
        <f t="shared" si="468"/>
        <v>33.122776918191242</v>
      </c>
      <c r="F993" s="8">
        <f t="shared" si="469"/>
        <v>44.301714128080782</v>
      </c>
      <c r="G993" s="8">
        <f t="shared" si="483"/>
        <v>2.2250485660981263</v>
      </c>
      <c r="H993" s="8">
        <f t="shared" si="470"/>
        <v>29.482191763723147</v>
      </c>
      <c r="I993" s="7">
        <v>101325</v>
      </c>
      <c r="J993" s="8">
        <f t="shared" si="471"/>
        <v>12596040</v>
      </c>
      <c r="K993" s="8">
        <f t="shared" si="472"/>
        <v>9417600</v>
      </c>
      <c r="L993" s="8">
        <f t="shared" si="473"/>
        <v>1755489.781552993</v>
      </c>
      <c r="M993" s="17">
        <f t="shared" si="484"/>
        <v>178061868.74646544</v>
      </c>
      <c r="N993" s="18">
        <f t="shared" si="474"/>
        <v>124.31324944485566</v>
      </c>
      <c r="O993" s="18">
        <f t="shared" si="475"/>
        <v>92.944485566247224</v>
      </c>
      <c r="P993" s="18">
        <f t="shared" si="476"/>
        <v>17.325337098968596</v>
      </c>
      <c r="Q993" s="18">
        <f t="shared" si="477"/>
        <v>1757.3340118081958</v>
      </c>
      <c r="R993" s="10">
        <f t="shared" si="478"/>
        <v>0</v>
      </c>
      <c r="S993" s="8">
        <f t="shared" si="485"/>
        <v>96.599999999998786</v>
      </c>
      <c r="T993" s="8">
        <f t="shared" si="479"/>
        <v>16.183286236437098</v>
      </c>
      <c r="U993" s="8">
        <v>0</v>
      </c>
      <c r="V993" s="8">
        <f t="shared" si="480"/>
        <v>3.9528625295146465</v>
      </c>
      <c r="W993" s="8">
        <v>0</v>
      </c>
      <c r="X993" s="15">
        <f t="shared" si="491"/>
        <v>1200</v>
      </c>
      <c r="Y993" s="8">
        <f t="shared" si="492"/>
        <v>0</v>
      </c>
      <c r="Z993" s="8">
        <f t="shared" si="493"/>
        <v>1276.3137383342262</v>
      </c>
      <c r="AA993" s="29">
        <f t="shared" si="486"/>
        <v>0</v>
      </c>
      <c r="AB993" s="8"/>
      <c r="AC993" s="8"/>
      <c r="AD993" s="8">
        <f t="shared" si="487"/>
        <v>0</v>
      </c>
      <c r="AE993" s="8">
        <f t="shared" si="488"/>
        <v>1200</v>
      </c>
      <c r="AF993" s="8">
        <f t="shared" si="494"/>
        <v>223.68626166577388</v>
      </c>
      <c r="AG993" s="16">
        <f t="shared" si="481"/>
        <v>1200</v>
      </c>
      <c r="AH993" s="29">
        <f t="shared" si="495"/>
        <v>92.582561181443808</v>
      </c>
      <c r="AI993" s="29">
        <f t="shared" si="496"/>
        <v>76.313738334226102</v>
      </c>
      <c r="AJ993" s="28">
        <f t="shared" si="489"/>
        <v>0.13485750734181293</v>
      </c>
      <c r="AK993" s="25">
        <f t="shared" si="482"/>
        <v>1.3485750734181292</v>
      </c>
      <c r="AL993" s="26">
        <f t="shared" si="490"/>
        <v>10.192662944489744</v>
      </c>
    </row>
    <row r="994" spans="2:38" x14ac:dyDescent="0.3">
      <c r="B994" s="6">
        <v>9670</v>
      </c>
      <c r="C994" s="8">
        <f t="shared" si="466"/>
        <v>96.7</v>
      </c>
      <c r="D994" s="8">
        <f t="shared" si="467"/>
        <v>32029.7252798882</v>
      </c>
      <c r="E994" s="8">
        <f t="shared" si="468"/>
        <v>33.122776918186531</v>
      </c>
      <c r="F994" s="8">
        <f t="shared" si="469"/>
        <v>44.30171412807448</v>
      </c>
      <c r="G994" s="8">
        <f t="shared" si="483"/>
        <v>2.2250485660981263</v>
      </c>
      <c r="H994" s="8">
        <f t="shared" si="470"/>
        <v>29.482191763721051</v>
      </c>
      <c r="I994" s="7">
        <v>101325</v>
      </c>
      <c r="J994" s="8">
        <f t="shared" si="471"/>
        <v>12596040</v>
      </c>
      <c r="K994" s="8">
        <f t="shared" si="472"/>
        <v>9417600</v>
      </c>
      <c r="L994" s="8">
        <f t="shared" si="473"/>
        <v>1754869.7916788261</v>
      </c>
      <c r="M994" s="17">
        <f t="shared" si="484"/>
        <v>178235708.67270401</v>
      </c>
      <c r="N994" s="18">
        <f t="shared" si="474"/>
        <v>124.31324944485566</v>
      </c>
      <c r="O994" s="18">
        <f t="shared" si="475"/>
        <v>92.944485566247224</v>
      </c>
      <c r="P994" s="18">
        <f t="shared" si="476"/>
        <v>17.31921827464916</v>
      </c>
      <c r="Q994" s="18">
        <f t="shared" si="477"/>
        <v>1759.0496784870861</v>
      </c>
      <c r="R994" s="10">
        <f t="shared" si="478"/>
        <v>0</v>
      </c>
      <c r="S994" s="8">
        <f t="shared" si="485"/>
        <v>96.699999999998781</v>
      </c>
      <c r="T994" s="8">
        <f t="shared" si="479"/>
        <v>16.183286236437098</v>
      </c>
      <c r="U994" s="8">
        <v>0</v>
      </c>
      <c r="V994" s="8">
        <f t="shared" si="480"/>
        <v>3.9514664890659743</v>
      </c>
      <c r="W994" s="8">
        <v>0</v>
      </c>
      <c r="X994" s="15">
        <f t="shared" si="491"/>
        <v>1200</v>
      </c>
      <c r="Y994" s="8">
        <f t="shared" si="492"/>
        <v>0</v>
      </c>
      <c r="Z994" s="8">
        <f t="shared" si="493"/>
        <v>1276.3927380633504</v>
      </c>
      <c r="AA994" s="29">
        <f t="shared" si="486"/>
        <v>0</v>
      </c>
      <c r="AB994" s="8"/>
      <c r="AC994" s="8"/>
      <c r="AD994" s="8">
        <f t="shared" si="487"/>
        <v>0</v>
      </c>
      <c r="AE994" s="8">
        <f t="shared" si="488"/>
        <v>1200</v>
      </c>
      <c r="AF994" s="8">
        <f t="shared" si="494"/>
        <v>223.60726193664948</v>
      </c>
      <c r="AG994" s="16">
        <f t="shared" si="481"/>
        <v>1200</v>
      </c>
      <c r="AH994" s="29">
        <f t="shared" si="495"/>
        <v>92.686078385176828</v>
      </c>
      <c r="AI994" s="29">
        <f t="shared" si="496"/>
        <v>76.392738063350535</v>
      </c>
      <c r="AJ994" s="28">
        <f t="shared" si="489"/>
        <v>0.13499711138668019</v>
      </c>
      <c r="AK994" s="25">
        <f t="shared" si="482"/>
        <v>1.3499711138668018</v>
      </c>
      <c r="AL994" s="26">
        <f t="shared" si="490"/>
        <v>10.203202612924445</v>
      </c>
    </row>
    <row r="995" spans="2:38" x14ac:dyDescent="0.3">
      <c r="B995" s="6">
        <v>9680</v>
      </c>
      <c r="C995" s="8">
        <f t="shared" si="466"/>
        <v>96.8</v>
      </c>
      <c r="D995" s="8">
        <f t="shared" si="467"/>
        <v>32062.848056806386</v>
      </c>
      <c r="E995" s="8">
        <f t="shared" si="468"/>
        <v>33.122776918186531</v>
      </c>
      <c r="F995" s="8">
        <f t="shared" si="469"/>
        <v>44.30171412807448</v>
      </c>
      <c r="G995" s="8">
        <f t="shared" si="483"/>
        <v>2.2250485660981263</v>
      </c>
      <c r="H995" s="8">
        <f t="shared" si="470"/>
        <v>29.482191763721051</v>
      </c>
      <c r="I995" s="7">
        <v>101325</v>
      </c>
      <c r="J995" s="8">
        <f t="shared" si="471"/>
        <v>12596040</v>
      </c>
      <c r="K995" s="8">
        <f t="shared" si="472"/>
        <v>9417600</v>
      </c>
      <c r="L995" s="8">
        <f t="shared" si="473"/>
        <v>1754249.8018046573</v>
      </c>
      <c r="M995" s="17">
        <f t="shared" si="484"/>
        <v>178409548.59894258</v>
      </c>
      <c r="N995" s="18">
        <f t="shared" si="474"/>
        <v>124.31324944485566</v>
      </c>
      <c r="O995" s="18">
        <f t="shared" si="475"/>
        <v>92.944485566247224</v>
      </c>
      <c r="P995" s="18">
        <f t="shared" si="476"/>
        <v>17.313099450329705</v>
      </c>
      <c r="Q995" s="18">
        <f t="shared" si="477"/>
        <v>1760.7653451659767</v>
      </c>
      <c r="R995" s="10">
        <f t="shared" si="478"/>
        <v>0</v>
      </c>
      <c r="S995" s="8">
        <f t="shared" si="485"/>
        <v>96.799999999998775</v>
      </c>
      <c r="T995" s="8">
        <f t="shared" si="479"/>
        <v>16.183286236437098</v>
      </c>
      <c r="U995" s="8">
        <v>0</v>
      </c>
      <c r="V995" s="8">
        <f t="shared" si="480"/>
        <v>3.9500704486173017</v>
      </c>
      <c r="W995" s="8">
        <v>0</v>
      </c>
      <c r="X995" s="15">
        <f t="shared" si="491"/>
        <v>1200</v>
      </c>
      <c r="Y995" s="8">
        <f t="shared" si="492"/>
        <v>0</v>
      </c>
      <c r="Z995" s="8">
        <f t="shared" si="493"/>
        <v>1276.4717377924749</v>
      </c>
      <c r="AA995" s="29">
        <f t="shared" si="486"/>
        <v>0</v>
      </c>
      <c r="AB995" s="8"/>
      <c r="AC995" s="8"/>
      <c r="AD995" s="8">
        <f t="shared" si="487"/>
        <v>0</v>
      </c>
      <c r="AE995" s="8">
        <f t="shared" si="488"/>
        <v>1200</v>
      </c>
      <c r="AF995" s="8">
        <f t="shared" si="494"/>
        <v>223.52826220752502</v>
      </c>
      <c r="AG995" s="16">
        <f t="shared" si="481"/>
        <v>1200</v>
      </c>
      <c r="AH995" s="29">
        <f t="shared" si="495"/>
        <v>92.789595588909876</v>
      </c>
      <c r="AI995" s="29">
        <f t="shared" si="496"/>
        <v>76.471737792474997</v>
      </c>
      <c r="AJ995" s="28">
        <f t="shared" si="489"/>
        <v>0.13513671543154748</v>
      </c>
      <c r="AK995" s="25">
        <f t="shared" si="482"/>
        <v>1.3513671543154748</v>
      </c>
      <c r="AL995" s="26">
        <f t="shared" si="490"/>
        <v>10.21374228221754</v>
      </c>
    </row>
    <row r="996" spans="2:38" x14ac:dyDescent="0.3">
      <c r="B996" s="6">
        <v>9690</v>
      </c>
      <c r="C996" s="8">
        <f t="shared" si="466"/>
        <v>96.9</v>
      </c>
      <c r="D996" s="8">
        <f t="shared" si="467"/>
        <v>32095.970833724579</v>
      </c>
      <c r="E996" s="8">
        <f t="shared" si="468"/>
        <v>33.122776918191242</v>
      </c>
      <c r="F996" s="8">
        <f t="shared" si="469"/>
        <v>44.301714128080782</v>
      </c>
      <c r="G996" s="8">
        <f t="shared" si="483"/>
        <v>2.2250485660981263</v>
      </c>
      <c r="H996" s="8">
        <f t="shared" si="470"/>
        <v>29.482191763723147</v>
      </c>
      <c r="I996" s="7">
        <v>101325</v>
      </c>
      <c r="J996" s="8">
        <f t="shared" si="471"/>
        <v>12596040</v>
      </c>
      <c r="K996" s="8">
        <f t="shared" si="472"/>
        <v>9417600</v>
      </c>
      <c r="L996" s="8">
        <f t="shared" si="473"/>
        <v>1753629.8119304867</v>
      </c>
      <c r="M996" s="17">
        <f t="shared" si="484"/>
        <v>178583388.52518117</v>
      </c>
      <c r="N996" s="18">
        <f t="shared" si="474"/>
        <v>124.31324944485566</v>
      </c>
      <c r="O996" s="18">
        <f t="shared" si="475"/>
        <v>92.944485566247224</v>
      </c>
      <c r="P996" s="18">
        <f t="shared" si="476"/>
        <v>17.30698062601023</v>
      </c>
      <c r="Q996" s="18">
        <f t="shared" si="477"/>
        <v>1762.4810118448672</v>
      </c>
      <c r="R996" s="10">
        <f t="shared" si="478"/>
        <v>0</v>
      </c>
      <c r="S996" s="8">
        <f t="shared" si="485"/>
        <v>96.899999999998769</v>
      </c>
      <c r="T996" s="8">
        <f t="shared" si="479"/>
        <v>16.183286236437098</v>
      </c>
      <c r="U996" s="8">
        <v>0</v>
      </c>
      <c r="V996" s="8">
        <f t="shared" si="480"/>
        <v>3.9486744081686274</v>
      </c>
      <c r="W996" s="8">
        <v>0</v>
      </c>
      <c r="X996" s="15">
        <f t="shared" si="491"/>
        <v>1200</v>
      </c>
      <c r="Y996" s="8">
        <f t="shared" si="492"/>
        <v>0</v>
      </c>
      <c r="Z996" s="8">
        <f t="shared" si="493"/>
        <v>1276.5507375215996</v>
      </c>
      <c r="AA996" s="29">
        <f t="shared" si="486"/>
        <v>0</v>
      </c>
      <c r="AB996" s="8"/>
      <c r="AC996" s="8"/>
      <c r="AD996" s="8">
        <f t="shared" si="487"/>
        <v>0</v>
      </c>
      <c r="AE996" s="8">
        <f t="shared" si="488"/>
        <v>1200</v>
      </c>
      <c r="AF996" s="8">
        <f t="shared" si="494"/>
        <v>223.44926247840053</v>
      </c>
      <c r="AG996" s="16">
        <f t="shared" si="481"/>
        <v>1200</v>
      </c>
      <c r="AH996" s="29">
        <f t="shared" si="495"/>
        <v>92.893112792642938</v>
      </c>
      <c r="AI996" s="29">
        <f t="shared" si="496"/>
        <v>76.550737521599473</v>
      </c>
      <c r="AJ996" s="28">
        <f t="shared" si="489"/>
        <v>0.1352763194764148</v>
      </c>
      <c r="AK996" s="25">
        <f t="shared" si="482"/>
        <v>1.3527631947641481</v>
      </c>
      <c r="AL996" s="26">
        <f t="shared" si="490"/>
        <v>10.224281952366372</v>
      </c>
    </row>
    <row r="997" spans="2:38" x14ac:dyDescent="0.3">
      <c r="B997" s="6">
        <v>9700</v>
      </c>
      <c r="C997" s="8">
        <f t="shared" si="466"/>
        <v>97</v>
      </c>
      <c r="D997" s="8">
        <f t="shared" si="467"/>
        <v>32129.093610642765</v>
      </c>
      <c r="E997" s="8">
        <f t="shared" si="468"/>
        <v>33.122776918186531</v>
      </c>
      <c r="F997" s="8">
        <f t="shared" si="469"/>
        <v>44.30171412807448</v>
      </c>
      <c r="G997" s="8">
        <f t="shared" si="483"/>
        <v>2.2250485660981263</v>
      </c>
      <c r="H997" s="8">
        <f t="shared" si="470"/>
        <v>29.482191763721051</v>
      </c>
      <c r="I997" s="7">
        <v>101325</v>
      </c>
      <c r="J997" s="8">
        <f t="shared" si="471"/>
        <v>12596040</v>
      </c>
      <c r="K997" s="8">
        <f t="shared" si="472"/>
        <v>9417600</v>
      </c>
      <c r="L997" s="8">
        <f t="shared" si="473"/>
        <v>1753009.8220563179</v>
      </c>
      <c r="M997" s="17">
        <f t="shared" si="484"/>
        <v>178757228.45141974</v>
      </c>
      <c r="N997" s="18">
        <f t="shared" si="474"/>
        <v>124.31324944485566</v>
      </c>
      <c r="O997" s="18">
        <f t="shared" si="475"/>
        <v>92.944485566247224</v>
      </c>
      <c r="P997" s="18">
        <f t="shared" si="476"/>
        <v>17.300861801690775</v>
      </c>
      <c r="Q997" s="18">
        <f t="shared" si="477"/>
        <v>1764.1966785237576</v>
      </c>
      <c r="R997" s="10">
        <f t="shared" si="478"/>
        <v>0</v>
      </c>
      <c r="S997" s="8">
        <f t="shared" si="485"/>
        <v>96.999999999998764</v>
      </c>
      <c r="T997" s="8">
        <f t="shared" si="479"/>
        <v>16.183286236437098</v>
      </c>
      <c r="U997" s="8">
        <v>0</v>
      </c>
      <c r="V997" s="8">
        <f t="shared" si="480"/>
        <v>3.9472783677199543</v>
      </c>
      <c r="W997" s="8">
        <v>0</v>
      </c>
      <c r="X997" s="15">
        <f t="shared" si="491"/>
        <v>1200</v>
      </c>
      <c r="Y997" s="8">
        <f t="shared" si="492"/>
        <v>0</v>
      </c>
      <c r="Z997" s="8">
        <f t="shared" si="493"/>
        <v>1276.629737250724</v>
      </c>
      <c r="AA997" s="29">
        <f t="shared" si="486"/>
        <v>0</v>
      </c>
      <c r="AB997" s="8"/>
      <c r="AC997" s="8"/>
      <c r="AD997" s="8">
        <f t="shared" si="487"/>
        <v>0</v>
      </c>
      <c r="AE997" s="8">
        <f t="shared" si="488"/>
        <v>1200</v>
      </c>
      <c r="AF997" s="8">
        <f t="shared" si="494"/>
        <v>223.37026274927604</v>
      </c>
      <c r="AG997" s="16">
        <f t="shared" si="481"/>
        <v>1200</v>
      </c>
      <c r="AH997" s="29">
        <f t="shared" si="495"/>
        <v>92.996629996376015</v>
      </c>
      <c r="AI997" s="29">
        <f t="shared" si="496"/>
        <v>76.629737250723949</v>
      </c>
      <c r="AJ997" s="28">
        <f t="shared" si="489"/>
        <v>0.13541592352128212</v>
      </c>
      <c r="AK997" s="25">
        <f t="shared" si="482"/>
        <v>1.3541592352128213</v>
      </c>
      <c r="AL997" s="26">
        <f t="shared" si="490"/>
        <v>10.234821623368294</v>
      </c>
    </row>
    <row r="998" spans="2:38" x14ac:dyDescent="0.3">
      <c r="B998" s="6">
        <v>9710</v>
      </c>
      <c r="C998" s="8">
        <f t="shared" si="466"/>
        <v>97.100000000000009</v>
      </c>
      <c r="D998" s="8">
        <f t="shared" si="467"/>
        <v>32162.216387560959</v>
      </c>
      <c r="E998" s="8">
        <f t="shared" si="468"/>
        <v>33.122776918191242</v>
      </c>
      <c r="F998" s="8">
        <f t="shared" si="469"/>
        <v>44.301714128080782</v>
      </c>
      <c r="G998" s="8">
        <f t="shared" si="483"/>
        <v>2.2250485660981263</v>
      </c>
      <c r="H998" s="8">
        <f t="shared" si="470"/>
        <v>29.482191763723147</v>
      </c>
      <c r="I998" s="7">
        <v>101325</v>
      </c>
      <c r="J998" s="8">
        <f t="shared" si="471"/>
        <v>12596040</v>
      </c>
      <c r="K998" s="8">
        <f t="shared" si="472"/>
        <v>9417600</v>
      </c>
      <c r="L998" s="8">
        <f t="shared" si="473"/>
        <v>1752389.8321821492</v>
      </c>
      <c r="M998" s="17">
        <f t="shared" si="484"/>
        <v>178931068.37765834</v>
      </c>
      <c r="N998" s="18">
        <f t="shared" si="474"/>
        <v>124.31324944485566</v>
      </c>
      <c r="O998" s="18">
        <f t="shared" si="475"/>
        <v>92.944485566247224</v>
      </c>
      <c r="P998" s="18">
        <f t="shared" si="476"/>
        <v>17.294742977371321</v>
      </c>
      <c r="Q998" s="18">
        <f t="shared" si="477"/>
        <v>1765.9123452026483</v>
      </c>
      <c r="R998" s="10">
        <f t="shared" si="478"/>
        <v>0</v>
      </c>
      <c r="S998" s="8">
        <f t="shared" si="485"/>
        <v>97.099999999998758</v>
      </c>
      <c r="T998" s="8">
        <f t="shared" si="479"/>
        <v>16.183286236437098</v>
      </c>
      <c r="U998" s="8">
        <v>0</v>
      </c>
      <c r="V998" s="8">
        <f t="shared" si="480"/>
        <v>3.9458823272712813</v>
      </c>
      <c r="W998" s="8">
        <v>0</v>
      </c>
      <c r="X998" s="15">
        <f t="shared" si="491"/>
        <v>1200</v>
      </c>
      <c r="Y998" s="8">
        <f t="shared" si="492"/>
        <v>0</v>
      </c>
      <c r="Z998" s="8">
        <f t="shared" si="493"/>
        <v>1276.7087369798485</v>
      </c>
      <c r="AA998" s="29">
        <f t="shared" si="486"/>
        <v>0</v>
      </c>
      <c r="AB998" s="8"/>
      <c r="AC998" s="8"/>
      <c r="AD998" s="8">
        <f t="shared" si="487"/>
        <v>0</v>
      </c>
      <c r="AE998" s="8">
        <f t="shared" si="488"/>
        <v>1200</v>
      </c>
      <c r="AF998" s="8">
        <f t="shared" si="494"/>
        <v>223.2912630201516</v>
      </c>
      <c r="AG998" s="16">
        <f t="shared" si="481"/>
        <v>1200</v>
      </c>
      <c r="AH998" s="29">
        <f t="shared" si="495"/>
        <v>93.100147200109063</v>
      </c>
      <c r="AI998" s="29">
        <f t="shared" si="496"/>
        <v>76.708736979848396</v>
      </c>
      <c r="AJ998" s="28">
        <f t="shared" si="489"/>
        <v>0.13555552756614941</v>
      </c>
      <c r="AK998" s="25">
        <f t="shared" si="482"/>
        <v>1.3555552756614941</v>
      </c>
      <c r="AL998" s="26">
        <f t="shared" si="490"/>
        <v>10.24536129522067</v>
      </c>
    </row>
    <row r="999" spans="2:38" x14ac:dyDescent="0.3">
      <c r="B999" s="6">
        <v>9720</v>
      </c>
      <c r="C999" s="8">
        <f t="shared" si="466"/>
        <v>97.2</v>
      </c>
      <c r="D999" s="8">
        <f t="shared" si="467"/>
        <v>32195.339164479141</v>
      </c>
      <c r="E999" s="8">
        <f t="shared" si="468"/>
        <v>33.122776918186531</v>
      </c>
      <c r="F999" s="8">
        <f t="shared" si="469"/>
        <v>44.30171412807448</v>
      </c>
      <c r="G999" s="8">
        <f t="shared" si="483"/>
        <v>2.2250485660981263</v>
      </c>
      <c r="H999" s="8">
        <f t="shared" si="470"/>
        <v>29.482191763721051</v>
      </c>
      <c r="I999" s="7">
        <v>101325</v>
      </c>
      <c r="J999" s="8">
        <f t="shared" si="471"/>
        <v>12596040</v>
      </c>
      <c r="K999" s="8">
        <f t="shared" si="472"/>
        <v>9417600</v>
      </c>
      <c r="L999" s="8">
        <f t="shared" si="473"/>
        <v>1751769.842307982</v>
      </c>
      <c r="M999" s="17">
        <f t="shared" si="484"/>
        <v>179104908.3038969</v>
      </c>
      <c r="N999" s="18">
        <f t="shared" si="474"/>
        <v>124.31324944485566</v>
      </c>
      <c r="O999" s="18">
        <f t="shared" si="475"/>
        <v>92.944485566247224</v>
      </c>
      <c r="P999" s="18">
        <f t="shared" si="476"/>
        <v>17.288624153051884</v>
      </c>
      <c r="Q999" s="18">
        <f t="shared" si="477"/>
        <v>1767.6280118815387</v>
      </c>
      <c r="R999" s="10">
        <f t="shared" si="478"/>
        <v>0</v>
      </c>
      <c r="S999" s="8">
        <f t="shared" si="485"/>
        <v>97.199999999998752</v>
      </c>
      <c r="T999" s="8">
        <f t="shared" si="479"/>
        <v>16.183286236437098</v>
      </c>
      <c r="U999" s="8">
        <v>0</v>
      </c>
      <c r="V999" s="8">
        <f t="shared" si="480"/>
        <v>3.9444862868226092</v>
      </c>
      <c r="W999" s="8">
        <v>0</v>
      </c>
      <c r="X999" s="15">
        <f t="shared" si="491"/>
        <v>1200</v>
      </c>
      <c r="Y999" s="8">
        <f t="shared" si="492"/>
        <v>0</v>
      </c>
      <c r="Z999" s="8">
        <f t="shared" si="493"/>
        <v>1276.7877367089727</v>
      </c>
      <c r="AA999" s="29">
        <f t="shared" si="486"/>
        <v>0</v>
      </c>
      <c r="AB999" s="8"/>
      <c r="AC999" s="8"/>
      <c r="AD999" s="8">
        <f t="shared" si="487"/>
        <v>0</v>
      </c>
      <c r="AE999" s="8">
        <f t="shared" si="488"/>
        <v>1200</v>
      </c>
      <c r="AF999" s="8">
        <f t="shared" si="494"/>
        <v>223.21226329102717</v>
      </c>
      <c r="AG999" s="16">
        <f t="shared" si="481"/>
        <v>1200</v>
      </c>
      <c r="AH999" s="29">
        <f t="shared" si="495"/>
        <v>93.203664403842097</v>
      </c>
      <c r="AI999" s="29">
        <f t="shared" si="496"/>
        <v>76.78773670897283</v>
      </c>
      <c r="AJ999" s="28">
        <f t="shared" si="489"/>
        <v>0.13569513161101671</v>
      </c>
      <c r="AK999" s="25">
        <f t="shared" si="482"/>
        <v>1.3569513161101669</v>
      </c>
      <c r="AL999" s="26">
        <f t="shared" si="490"/>
        <v>10.255900967920876</v>
      </c>
    </row>
    <row r="1000" spans="2:38" x14ac:dyDescent="0.3">
      <c r="B1000" s="6">
        <v>9730</v>
      </c>
      <c r="C1000" s="8">
        <f t="shared" si="466"/>
        <v>97.3</v>
      </c>
      <c r="D1000" s="8">
        <f t="shared" si="467"/>
        <v>32228.461941397331</v>
      </c>
      <c r="E1000" s="8">
        <f t="shared" si="468"/>
        <v>33.122776918186531</v>
      </c>
      <c r="F1000" s="8">
        <f t="shared" si="469"/>
        <v>44.30171412807448</v>
      </c>
      <c r="G1000" s="8">
        <f t="shared" si="483"/>
        <v>2.2250485660981263</v>
      </c>
      <c r="H1000" s="8">
        <f t="shared" si="470"/>
        <v>29.482191763721051</v>
      </c>
      <c r="I1000" s="7">
        <v>101325</v>
      </c>
      <c r="J1000" s="8">
        <f t="shared" si="471"/>
        <v>12596040</v>
      </c>
      <c r="K1000" s="8">
        <f t="shared" si="472"/>
        <v>9417600</v>
      </c>
      <c r="L1000" s="8">
        <f t="shared" si="473"/>
        <v>1751149.8524338133</v>
      </c>
      <c r="M1000" s="17">
        <f t="shared" si="484"/>
        <v>179278748.23013547</v>
      </c>
      <c r="N1000" s="18">
        <f t="shared" si="474"/>
        <v>124.31324944485566</v>
      </c>
      <c r="O1000" s="18">
        <f t="shared" si="475"/>
        <v>92.944485566247224</v>
      </c>
      <c r="P1000" s="18">
        <f t="shared" si="476"/>
        <v>17.282505328732427</v>
      </c>
      <c r="Q1000" s="18">
        <f t="shared" si="477"/>
        <v>1769.343678560429</v>
      </c>
      <c r="R1000" s="10">
        <f t="shared" si="478"/>
        <v>0</v>
      </c>
      <c r="S1000" s="8">
        <f t="shared" si="485"/>
        <v>97.299999999998747</v>
      </c>
      <c r="T1000" s="8">
        <f t="shared" si="479"/>
        <v>16.183286236437098</v>
      </c>
      <c r="U1000" s="8">
        <v>0</v>
      </c>
      <c r="V1000" s="8">
        <f t="shared" si="480"/>
        <v>3.9430902463739357</v>
      </c>
      <c r="W1000" s="8">
        <v>0</v>
      </c>
      <c r="X1000" s="15">
        <f t="shared" si="491"/>
        <v>1200</v>
      </c>
      <c r="Y1000" s="8">
        <f t="shared" si="492"/>
        <v>0</v>
      </c>
      <c r="Z1000" s="8">
        <f t="shared" si="493"/>
        <v>1276.8667364380972</v>
      </c>
      <c r="AA1000" s="29">
        <f t="shared" si="486"/>
        <v>0</v>
      </c>
      <c r="AB1000" s="8"/>
      <c r="AC1000" s="8"/>
      <c r="AD1000" s="8">
        <f t="shared" si="487"/>
        <v>0</v>
      </c>
      <c r="AE1000" s="8">
        <f t="shared" si="488"/>
        <v>1200</v>
      </c>
      <c r="AF1000" s="8">
        <f t="shared" si="494"/>
        <v>223.13326356190271</v>
      </c>
      <c r="AG1000" s="16">
        <f t="shared" si="481"/>
        <v>1200</v>
      </c>
      <c r="AH1000" s="29">
        <f t="shared" si="495"/>
        <v>93.307181607575174</v>
      </c>
      <c r="AI1000" s="29">
        <f t="shared" si="496"/>
        <v>76.866736438097305</v>
      </c>
      <c r="AJ1000" s="28">
        <f t="shared" si="489"/>
        <v>0.13583473565588403</v>
      </c>
      <c r="AK1000" s="25">
        <f t="shared" si="482"/>
        <v>1.3583473565588402</v>
      </c>
      <c r="AL1000" s="26">
        <f t="shared" si="490"/>
        <v>10.2664406414663</v>
      </c>
    </row>
    <row r="1001" spans="2:38" x14ac:dyDescent="0.3">
      <c r="B1001" s="6">
        <v>9740</v>
      </c>
      <c r="C1001" s="8">
        <f t="shared" si="466"/>
        <v>97.4</v>
      </c>
      <c r="D1001" s="8">
        <f t="shared" si="467"/>
        <v>32261.58471831552</v>
      </c>
      <c r="E1001" s="8">
        <f t="shared" si="468"/>
        <v>33.122776918191242</v>
      </c>
      <c r="F1001" s="8">
        <f t="shared" si="469"/>
        <v>44.301714128080782</v>
      </c>
      <c r="G1001" s="8">
        <f t="shared" si="483"/>
        <v>2.2250485660981263</v>
      </c>
      <c r="H1001" s="8">
        <f t="shared" si="470"/>
        <v>29.482191763723147</v>
      </c>
      <c r="I1001" s="7">
        <v>101325</v>
      </c>
      <c r="J1001" s="8">
        <f t="shared" si="471"/>
        <v>12596040</v>
      </c>
      <c r="K1001" s="8">
        <f t="shared" si="472"/>
        <v>9417600</v>
      </c>
      <c r="L1001" s="8">
        <f t="shared" si="473"/>
        <v>1750529.8625596445</v>
      </c>
      <c r="M1001" s="17">
        <f t="shared" si="484"/>
        <v>179452588.15637407</v>
      </c>
      <c r="N1001" s="18">
        <f t="shared" si="474"/>
        <v>124.31324944485566</v>
      </c>
      <c r="O1001" s="18">
        <f t="shared" si="475"/>
        <v>92.944485566247224</v>
      </c>
      <c r="P1001" s="18">
        <f t="shared" si="476"/>
        <v>17.276386504412972</v>
      </c>
      <c r="Q1001" s="18">
        <f t="shared" si="477"/>
        <v>1771.0593452393198</v>
      </c>
      <c r="R1001" s="10">
        <f t="shared" si="478"/>
        <v>0</v>
      </c>
      <c r="S1001" s="8">
        <f t="shared" si="485"/>
        <v>97.399999999998741</v>
      </c>
      <c r="T1001" s="8">
        <f t="shared" si="479"/>
        <v>16.183286236437098</v>
      </c>
      <c r="U1001" s="8">
        <v>0</v>
      </c>
      <c r="V1001" s="8">
        <f t="shared" si="480"/>
        <v>3.9416942059252631</v>
      </c>
      <c r="W1001" s="8">
        <v>0</v>
      </c>
      <c r="X1001" s="15">
        <f t="shared" si="491"/>
        <v>1200</v>
      </c>
      <c r="Y1001" s="8">
        <f t="shared" si="492"/>
        <v>0</v>
      </c>
      <c r="Z1001" s="8">
        <f t="shared" si="493"/>
        <v>1276.9457361672216</v>
      </c>
      <c r="AA1001" s="29">
        <f t="shared" si="486"/>
        <v>0</v>
      </c>
      <c r="AB1001" s="8"/>
      <c r="AC1001" s="8"/>
      <c r="AD1001" s="8">
        <f t="shared" si="487"/>
        <v>0</v>
      </c>
      <c r="AE1001" s="8">
        <f t="shared" si="488"/>
        <v>1200</v>
      </c>
      <c r="AF1001" s="8">
        <f t="shared" si="494"/>
        <v>223.05426383277825</v>
      </c>
      <c r="AG1001" s="16">
        <f t="shared" si="481"/>
        <v>1200</v>
      </c>
      <c r="AH1001" s="29">
        <f t="shared" si="495"/>
        <v>93.410698811308222</v>
      </c>
      <c r="AI1001" s="29">
        <f t="shared" si="496"/>
        <v>76.945736167221767</v>
      </c>
      <c r="AJ1001" s="28">
        <f t="shared" si="489"/>
        <v>0.13597433970075132</v>
      </c>
      <c r="AK1001" s="25">
        <f t="shared" si="482"/>
        <v>1.3597433970075132</v>
      </c>
      <c r="AL1001" s="26">
        <f t="shared" si="490"/>
        <v>10.276980315854336</v>
      </c>
    </row>
    <row r="1002" spans="2:38" x14ac:dyDescent="0.3">
      <c r="B1002" s="6">
        <v>9750</v>
      </c>
      <c r="C1002" s="8">
        <f t="shared" si="466"/>
        <v>97.5</v>
      </c>
      <c r="D1002" s="8">
        <f t="shared" si="467"/>
        <v>32294.707495233706</v>
      </c>
      <c r="E1002" s="8">
        <f t="shared" si="468"/>
        <v>33.122776918186531</v>
      </c>
      <c r="F1002" s="8">
        <f t="shared" si="469"/>
        <v>44.30171412807448</v>
      </c>
      <c r="G1002" s="8">
        <f t="shared" si="483"/>
        <v>2.2250485660981263</v>
      </c>
      <c r="H1002" s="8">
        <f t="shared" si="470"/>
        <v>29.482191763721051</v>
      </c>
      <c r="I1002" s="7">
        <v>101325</v>
      </c>
      <c r="J1002" s="8">
        <f t="shared" si="471"/>
        <v>12596040</v>
      </c>
      <c r="K1002" s="8">
        <f t="shared" si="472"/>
        <v>9417600</v>
      </c>
      <c r="L1002" s="8">
        <f t="shared" si="473"/>
        <v>1749909.8726854757</v>
      </c>
      <c r="M1002" s="17">
        <f t="shared" si="484"/>
        <v>179626428.08261263</v>
      </c>
      <c r="N1002" s="18">
        <f t="shared" si="474"/>
        <v>124.31324944485566</v>
      </c>
      <c r="O1002" s="18">
        <f t="shared" si="475"/>
        <v>92.944485566247224</v>
      </c>
      <c r="P1002" s="18">
        <f t="shared" si="476"/>
        <v>17.270267680093518</v>
      </c>
      <c r="Q1002" s="18">
        <f t="shared" si="477"/>
        <v>1772.7750119182101</v>
      </c>
      <c r="R1002" s="10">
        <f t="shared" si="478"/>
        <v>0</v>
      </c>
      <c r="S1002" s="8">
        <f t="shared" si="485"/>
        <v>97.499999999998735</v>
      </c>
      <c r="T1002" s="8">
        <f t="shared" si="479"/>
        <v>16.183286236437098</v>
      </c>
      <c r="U1002" s="8">
        <v>0</v>
      </c>
      <c r="V1002" s="8">
        <f t="shared" si="480"/>
        <v>3.9402981654765896</v>
      </c>
      <c r="W1002" s="8">
        <v>0</v>
      </c>
      <c r="X1002" s="15">
        <f t="shared" si="491"/>
        <v>1200</v>
      </c>
      <c r="Y1002" s="8">
        <f t="shared" si="492"/>
        <v>0</v>
      </c>
      <c r="Z1002" s="8">
        <f t="shared" si="493"/>
        <v>1277.0247358963461</v>
      </c>
      <c r="AA1002" s="29">
        <f t="shared" si="486"/>
        <v>0</v>
      </c>
      <c r="AB1002" s="8"/>
      <c r="AC1002" s="8"/>
      <c r="AD1002" s="8">
        <f t="shared" si="487"/>
        <v>0</v>
      </c>
      <c r="AE1002" s="8">
        <f t="shared" si="488"/>
        <v>1200</v>
      </c>
      <c r="AF1002" s="8">
        <f t="shared" si="494"/>
        <v>222.97526410365379</v>
      </c>
      <c r="AG1002" s="16">
        <f t="shared" si="481"/>
        <v>1200</v>
      </c>
      <c r="AH1002" s="29">
        <f t="shared" si="495"/>
        <v>93.514216015041271</v>
      </c>
      <c r="AI1002" s="29">
        <f t="shared" si="496"/>
        <v>77.024735896346215</v>
      </c>
      <c r="AJ1002" s="28">
        <f t="shared" si="489"/>
        <v>0.13611394374561861</v>
      </c>
      <c r="AK1002" s="25">
        <f t="shared" si="482"/>
        <v>1.361139437456186</v>
      </c>
      <c r="AL1002" s="26">
        <f t="shared" si="490"/>
        <v>10.287519991082393</v>
      </c>
    </row>
    <row r="1003" spans="2:38" x14ac:dyDescent="0.3">
      <c r="B1003" s="6">
        <v>9760</v>
      </c>
      <c r="C1003" s="8">
        <f t="shared" si="466"/>
        <v>97.600000000000009</v>
      </c>
      <c r="D1003" s="8">
        <f t="shared" si="467"/>
        <v>32327.830272151899</v>
      </c>
      <c r="E1003" s="8">
        <f t="shared" si="468"/>
        <v>33.122776918191242</v>
      </c>
      <c r="F1003" s="8">
        <f t="shared" si="469"/>
        <v>44.301714128080782</v>
      </c>
      <c r="G1003" s="8">
        <f t="shared" si="483"/>
        <v>2.2250485660981263</v>
      </c>
      <c r="H1003" s="8">
        <f t="shared" si="470"/>
        <v>29.482191763723147</v>
      </c>
      <c r="I1003" s="7">
        <v>101325</v>
      </c>
      <c r="J1003" s="8">
        <f t="shared" si="471"/>
        <v>12596040</v>
      </c>
      <c r="K1003" s="8">
        <f t="shared" si="472"/>
        <v>9417600</v>
      </c>
      <c r="L1003" s="8">
        <f t="shared" si="473"/>
        <v>1749289.882811307</v>
      </c>
      <c r="M1003" s="17">
        <f t="shared" si="484"/>
        <v>179800268.00885123</v>
      </c>
      <c r="N1003" s="18">
        <f t="shared" si="474"/>
        <v>124.31324944485566</v>
      </c>
      <c r="O1003" s="18">
        <f t="shared" si="475"/>
        <v>92.944485566247224</v>
      </c>
      <c r="P1003" s="18">
        <f t="shared" si="476"/>
        <v>17.264148855774064</v>
      </c>
      <c r="Q1003" s="18">
        <f t="shared" si="477"/>
        <v>1774.4906785971007</v>
      </c>
      <c r="R1003" s="10">
        <f t="shared" si="478"/>
        <v>0</v>
      </c>
      <c r="S1003" s="8">
        <f t="shared" si="485"/>
        <v>97.59999999999873</v>
      </c>
      <c r="T1003" s="8">
        <f t="shared" si="479"/>
        <v>16.183286236437098</v>
      </c>
      <c r="U1003" s="8">
        <v>0</v>
      </c>
      <c r="V1003" s="8">
        <f t="shared" si="480"/>
        <v>3.938902125027917</v>
      </c>
      <c r="W1003" s="8">
        <v>0</v>
      </c>
      <c r="X1003" s="15">
        <f t="shared" si="491"/>
        <v>1200</v>
      </c>
      <c r="Y1003" s="8">
        <f t="shared" si="492"/>
        <v>0</v>
      </c>
      <c r="Z1003" s="8">
        <f t="shared" si="493"/>
        <v>1277.1037356254706</v>
      </c>
      <c r="AA1003" s="29">
        <f t="shared" si="486"/>
        <v>0</v>
      </c>
      <c r="AB1003" s="8"/>
      <c r="AC1003" s="8"/>
      <c r="AD1003" s="8">
        <f t="shared" si="487"/>
        <v>0</v>
      </c>
      <c r="AE1003" s="8">
        <f t="shared" si="488"/>
        <v>1200</v>
      </c>
      <c r="AF1003" s="8">
        <f t="shared" si="494"/>
        <v>222.89626437452932</v>
      </c>
      <c r="AG1003" s="16">
        <f t="shared" si="481"/>
        <v>1200</v>
      </c>
      <c r="AH1003" s="29">
        <f t="shared" si="495"/>
        <v>93.617733218774347</v>
      </c>
      <c r="AI1003" s="29">
        <f t="shared" si="496"/>
        <v>77.103735625470676</v>
      </c>
      <c r="AJ1003" s="28">
        <f t="shared" si="489"/>
        <v>0.13625354779048593</v>
      </c>
      <c r="AK1003" s="25">
        <f t="shared" si="482"/>
        <v>1.3625354779048593</v>
      </c>
      <c r="AL1003" s="26">
        <f t="shared" si="490"/>
        <v>10.298059667147887</v>
      </c>
    </row>
    <row r="1004" spans="2:38" x14ac:dyDescent="0.3">
      <c r="B1004" s="6">
        <v>9770</v>
      </c>
      <c r="C1004" s="8">
        <f t="shared" si="466"/>
        <v>97.7</v>
      </c>
      <c r="D1004" s="8">
        <f t="shared" si="467"/>
        <v>32360.953049070085</v>
      </c>
      <c r="E1004" s="8">
        <f t="shared" si="468"/>
        <v>33.122776918186531</v>
      </c>
      <c r="F1004" s="8">
        <f t="shared" si="469"/>
        <v>44.30171412807448</v>
      </c>
      <c r="G1004" s="8">
        <f t="shared" si="483"/>
        <v>2.2250485660981263</v>
      </c>
      <c r="H1004" s="8">
        <f t="shared" si="470"/>
        <v>29.482191763721051</v>
      </c>
      <c r="I1004" s="7">
        <v>101325</v>
      </c>
      <c r="J1004" s="8">
        <f t="shared" si="471"/>
        <v>12596040</v>
      </c>
      <c r="K1004" s="8">
        <f t="shared" si="472"/>
        <v>9417600</v>
      </c>
      <c r="L1004" s="8">
        <f t="shared" si="473"/>
        <v>1748669.8929371382</v>
      </c>
      <c r="M1004" s="17">
        <f t="shared" si="484"/>
        <v>179974107.9350898</v>
      </c>
      <c r="N1004" s="18">
        <f t="shared" si="474"/>
        <v>124.31324944485566</v>
      </c>
      <c r="O1004" s="18">
        <f t="shared" si="475"/>
        <v>92.944485566247224</v>
      </c>
      <c r="P1004" s="18">
        <f t="shared" si="476"/>
        <v>17.258030031454609</v>
      </c>
      <c r="Q1004" s="18">
        <f t="shared" si="477"/>
        <v>1776.206345275991</v>
      </c>
      <c r="R1004" s="10">
        <f t="shared" si="478"/>
        <v>0</v>
      </c>
      <c r="S1004" s="8">
        <f t="shared" si="485"/>
        <v>97.699999999998724</v>
      </c>
      <c r="T1004" s="8">
        <f t="shared" si="479"/>
        <v>16.183286236437098</v>
      </c>
      <c r="U1004" s="8">
        <v>0</v>
      </c>
      <c r="V1004" s="8">
        <f t="shared" si="480"/>
        <v>3.9375060845792436</v>
      </c>
      <c r="W1004" s="8">
        <v>0</v>
      </c>
      <c r="X1004" s="15">
        <f t="shared" si="491"/>
        <v>1200</v>
      </c>
      <c r="Y1004" s="8">
        <f t="shared" si="492"/>
        <v>0</v>
      </c>
      <c r="Z1004" s="8">
        <f t="shared" si="493"/>
        <v>1277.182735354595</v>
      </c>
      <c r="AA1004" s="29">
        <f t="shared" si="486"/>
        <v>0</v>
      </c>
      <c r="AB1004" s="8"/>
      <c r="AC1004" s="8"/>
      <c r="AD1004" s="8">
        <f t="shared" si="487"/>
        <v>0</v>
      </c>
      <c r="AE1004" s="8">
        <f t="shared" si="488"/>
        <v>1200</v>
      </c>
      <c r="AF1004" s="8">
        <f t="shared" si="494"/>
        <v>222.81726464540486</v>
      </c>
      <c r="AG1004" s="16">
        <f t="shared" si="481"/>
        <v>1200</v>
      </c>
      <c r="AH1004" s="29">
        <f t="shared" si="495"/>
        <v>93.72125042250741</v>
      </c>
      <c r="AI1004" s="29">
        <f t="shared" si="496"/>
        <v>77.182735354595152</v>
      </c>
      <c r="AJ1004" s="28">
        <f t="shared" si="489"/>
        <v>0.13639315183535325</v>
      </c>
      <c r="AK1004" s="25">
        <f t="shared" si="482"/>
        <v>1.3639315183535325</v>
      </c>
      <c r="AL1004" s="26">
        <f t="shared" si="490"/>
        <v>10.30859934404825</v>
      </c>
    </row>
    <row r="1005" spans="2:38" x14ac:dyDescent="0.3">
      <c r="B1005" s="6">
        <v>9780</v>
      </c>
      <c r="C1005" s="8">
        <f t="shared" si="466"/>
        <v>97.8</v>
      </c>
      <c r="D1005" s="8">
        <f t="shared" si="467"/>
        <v>32394.075825988271</v>
      </c>
      <c r="E1005" s="8">
        <f t="shared" si="468"/>
        <v>33.122776918186531</v>
      </c>
      <c r="F1005" s="8">
        <f t="shared" si="469"/>
        <v>44.30171412807448</v>
      </c>
      <c r="G1005" s="8">
        <f t="shared" si="483"/>
        <v>2.2250485660981263</v>
      </c>
      <c r="H1005" s="8">
        <f t="shared" si="470"/>
        <v>29.482191763721051</v>
      </c>
      <c r="I1005" s="7">
        <v>101325</v>
      </c>
      <c r="J1005" s="8">
        <f t="shared" si="471"/>
        <v>12596040</v>
      </c>
      <c r="K1005" s="8">
        <f t="shared" si="472"/>
        <v>9417600</v>
      </c>
      <c r="L1005" s="8">
        <f t="shared" si="473"/>
        <v>1748049.9030629694</v>
      </c>
      <c r="M1005" s="17">
        <f t="shared" si="484"/>
        <v>180147947.86132836</v>
      </c>
      <c r="N1005" s="18">
        <f t="shared" si="474"/>
        <v>124.31324944485566</v>
      </c>
      <c r="O1005" s="18">
        <f t="shared" si="475"/>
        <v>92.944485566247224</v>
      </c>
      <c r="P1005" s="18">
        <f t="shared" si="476"/>
        <v>17.251911207135155</v>
      </c>
      <c r="Q1005" s="18">
        <f t="shared" si="477"/>
        <v>1777.9220119548816</v>
      </c>
      <c r="R1005" s="10">
        <f t="shared" si="478"/>
        <v>0</v>
      </c>
      <c r="S1005" s="8">
        <f t="shared" si="485"/>
        <v>97.799999999998718</v>
      </c>
      <c r="T1005" s="8">
        <f t="shared" si="479"/>
        <v>16.183286236437098</v>
      </c>
      <c r="U1005" s="8">
        <v>0</v>
      </c>
      <c r="V1005" s="8">
        <f t="shared" si="480"/>
        <v>3.9361100441305705</v>
      </c>
      <c r="W1005" s="8">
        <v>0</v>
      </c>
      <c r="X1005" s="15">
        <f t="shared" si="491"/>
        <v>1200</v>
      </c>
      <c r="Y1005" s="8">
        <f t="shared" si="492"/>
        <v>0</v>
      </c>
      <c r="Z1005" s="8">
        <f t="shared" si="493"/>
        <v>1277.2617350837195</v>
      </c>
      <c r="AA1005" s="29">
        <f t="shared" si="486"/>
        <v>0</v>
      </c>
      <c r="AB1005" s="8"/>
      <c r="AC1005" s="8"/>
      <c r="AD1005" s="8">
        <f t="shared" si="487"/>
        <v>0</v>
      </c>
      <c r="AE1005" s="8">
        <f t="shared" si="488"/>
        <v>1200</v>
      </c>
      <c r="AF1005" s="8">
        <f t="shared" si="494"/>
        <v>222.7382649162804</v>
      </c>
      <c r="AG1005" s="16">
        <f t="shared" si="481"/>
        <v>1200</v>
      </c>
      <c r="AH1005" s="29">
        <f t="shared" si="495"/>
        <v>93.824767626240444</v>
      </c>
      <c r="AI1005" s="29">
        <f t="shared" si="496"/>
        <v>77.261735083719586</v>
      </c>
      <c r="AJ1005" s="28">
        <f t="shared" si="489"/>
        <v>0.13653275588022051</v>
      </c>
      <c r="AK1005" s="25">
        <f t="shared" si="482"/>
        <v>1.3653275588022051</v>
      </c>
      <c r="AL1005" s="26">
        <f t="shared" si="490"/>
        <v>10.31913902178092</v>
      </c>
    </row>
    <row r="1006" spans="2:38" x14ac:dyDescent="0.3">
      <c r="B1006" s="6">
        <v>9790</v>
      </c>
      <c r="C1006" s="8">
        <f t="shared" si="466"/>
        <v>97.9</v>
      </c>
      <c r="D1006" s="8">
        <f t="shared" si="467"/>
        <v>32427.198602906461</v>
      </c>
      <c r="E1006" s="8">
        <f t="shared" si="468"/>
        <v>33.122776918191242</v>
      </c>
      <c r="F1006" s="8">
        <f t="shared" si="469"/>
        <v>44.301714128080782</v>
      </c>
      <c r="G1006" s="8">
        <f t="shared" si="483"/>
        <v>2.2250485660981263</v>
      </c>
      <c r="H1006" s="8">
        <f t="shared" si="470"/>
        <v>29.482191763723147</v>
      </c>
      <c r="I1006" s="7">
        <v>101325</v>
      </c>
      <c r="J1006" s="8">
        <f t="shared" si="471"/>
        <v>12596040</v>
      </c>
      <c r="K1006" s="8">
        <f t="shared" si="472"/>
        <v>9417600</v>
      </c>
      <c r="L1006" s="8">
        <f t="shared" si="473"/>
        <v>1747429.9131888007</v>
      </c>
      <c r="M1006" s="17">
        <f t="shared" si="484"/>
        <v>180321787.78756696</v>
      </c>
      <c r="N1006" s="18">
        <f t="shared" si="474"/>
        <v>124.31324944485566</v>
      </c>
      <c r="O1006" s="18">
        <f t="shared" si="475"/>
        <v>92.944485566247224</v>
      </c>
      <c r="P1006" s="18">
        <f t="shared" si="476"/>
        <v>17.245792382815697</v>
      </c>
      <c r="Q1006" s="18">
        <f t="shared" si="477"/>
        <v>1779.6376786337721</v>
      </c>
      <c r="R1006" s="10">
        <f t="shared" si="478"/>
        <v>0</v>
      </c>
      <c r="S1006" s="8">
        <f t="shared" si="485"/>
        <v>97.899999999998712</v>
      </c>
      <c r="T1006" s="8">
        <f t="shared" si="479"/>
        <v>16.183286236437098</v>
      </c>
      <c r="U1006" s="8">
        <v>0</v>
      </c>
      <c r="V1006" s="8">
        <f t="shared" si="480"/>
        <v>3.9347140036818975</v>
      </c>
      <c r="W1006" s="8">
        <v>0</v>
      </c>
      <c r="X1006" s="15">
        <f t="shared" si="491"/>
        <v>1200</v>
      </c>
      <c r="Y1006" s="8">
        <f t="shared" si="492"/>
        <v>0</v>
      </c>
      <c r="Z1006" s="8">
        <f t="shared" si="493"/>
        <v>1277.3407348128439</v>
      </c>
      <c r="AA1006" s="29">
        <f t="shared" si="486"/>
        <v>0</v>
      </c>
      <c r="AB1006" s="8"/>
      <c r="AC1006" s="8"/>
      <c r="AD1006" s="8">
        <f t="shared" si="487"/>
        <v>0</v>
      </c>
      <c r="AE1006" s="8">
        <f t="shared" si="488"/>
        <v>1200</v>
      </c>
      <c r="AF1006" s="8">
        <f t="shared" si="494"/>
        <v>222.65926518715594</v>
      </c>
      <c r="AG1006" s="16">
        <f t="shared" si="481"/>
        <v>1200</v>
      </c>
      <c r="AH1006" s="29">
        <f t="shared" si="495"/>
        <v>93.928284829973521</v>
      </c>
      <c r="AI1006" s="29">
        <f t="shared" si="496"/>
        <v>77.340734812844062</v>
      </c>
      <c r="AJ1006" s="28">
        <f t="shared" si="489"/>
        <v>0.13667235992508783</v>
      </c>
      <c r="AK1006" s="25">
        <f t="shared" si="482"/>
        <v>1.3667235992508784</v>
      </c>
      <c r="AL1006" s="26">
        <f t="shared" si="490"/>
        <v>10.329678700343347</v>
      </c>
    </row>
    <row r="1007" spans="2:38" x14ac:dyDescent="0.3">
      <c r="B1007" s="6">
        <v>9800</v>
      </c>
      <c r="C1007" s="8">
        <f t="shared" si="466"/>
        <v>98</v>
      </c>
      <c r="D1007" s="8">
        <f t="shared" si="467"/>
        <v>32460.321379824651</v>
      </c>
      <c r="E1007" s="8">
        <f t="shared" si="468"/>
        <v>33.122776918186531</v>
      </c>
      <c r="F1007" s="8">
        <f t="shared" si="469"/>
        <v>44.30171412807448</v>
      </c>
      <c r="G1007" s="8">
        <f t="shared" si="483"/>
        <v>2.2250485660981263</v>
      </c>
      <c r="H1007" s="8">
        <f t="shared" si="470"/>
        <v>29.482191763721051</v>
      </c>
      <c r="I1007" s="7">
        <v>101325</v>
      </c>
      <c r="J1007" s="8">
        <f t="shared" si="471"/>
        <v>12596040</v>
      </c>
      <c r="K1007" s="8">
        <f t="shared" si="472"/>
        <v>9417600</v>
      </c>
      <c r="L1007" s="8">
        <f t="shared" si="473"/>
        <v>1746809.9233146319</v>
      </c>
      <c r="M1007" s="17">
        <f t="shared" si="484"/>
        <v>180495627.71380553</v>
      </c>
      <c r="N1007" s="18">
        <f t="shared" si="474"/>
        <v>124.31324944485566</v>
      </c>
      <c r="O1007" s="18">
        <f t="shared" si="475"/>
        <v>92.944485566247224</v>
      </c>
      <c r="P1007" s="18">
        <f t="shared" si="476"/>
        <v>17.239673558496243</v>
      </c>
      <c r="Q1007" s="18">
        <f t="shared" si="477"/>
        <v>1781.3533453126624</v>
      </c>
      <c r="R1007" s="10">
        <f t="shared" si="478"/>
        <v>0</v>
      </c>
      <c r="S1007" s="8">
        <f t="shared" si="485"/>
        <v>97.999999999998707</v>
      </c>
      <c r="T1007" s="8">
        <f t="shared" si="479"/>
        <v>16.183286236437098</v>
      </c>
      <c r="U1007" s="8">
        <v>0</v>
      </c>
      <c r="V1007" s="8">
        <f t="shared" si="480"/>
        <v>3.9333179632332245</v>
      </c>
      <c r="W1007" s="8">
        <v>0</v>
      </c>
      <c r="X1007" s="15">
        <f t="shared" si="491"/>
        <v>1200</v>
      </c>
      <c r="Y1007" s="8">
        <f t="shared" si="492"/>
        <v>0</v>
      </c>
      <c r="Z1007" s="8">
        <f t="shared" si="493"/>
        <v>1277.4197345419684</v>
      </c>
      <c r="AA1007" s="29">
        <f t="shared" si="486"/>
        <v>0</v>
      </c>
      <c r="AB1007" s="8"/>
      <c r="AC1007" s="8"/>
      <c r="AD1007" s="8">
        <f t="shared" si="487"/>
        <v>0</v>
      </c>
      <c r="AE1007" s="8">
        <f t="shared" si="488"/>
        <v>1200</v>
      </c>
      <c r="AF1007" s="8">
        <f t="shared" si="494"/>
        <v>222.58026545803148</v>
      </c>
      <c r="AG1007" s="16">
        <f t="shared" si="481"/>
        <v>1200</v>
      </c>
      <c r="AH1007" s="29">
        <f t="shared" si="495"/>
        <v>94.031802033706555</v>
      </c>
      <c r="AI1007" s="29">
        <f t="shared" si="496"/>
        <v>77.419734541968509</v>
      </c>
      <c r="AJ1007" s="28">
        <f t="shared" si="489"/>
        <v>0.13681196396995512</v>
      </c>
      <c r="AK1007" s="25">
        <f t="shared" si="482"/>
        <v>1.3681196396995512</v>
      </c>
      <c r="AL1007" s="26">
        <f t="shared" si="490"/>
        <v>10.34021837973299</v>
      </c>
    </row>
    <row r="1008" spans="2:38" x14ac:dyDescent="0.3">
      <c r="B1008" s="6">
        <v>9810</v>
      </c>
      <c r="C1008" s="8">
        <f t="shared" si="466"/>
        <v>98.100000000000009</v>
      </c>
      <c r="D1008" s="8">
        <f t="shared" si="467"/>
        <v>32493.444156742844</v>
      </c>
      <c r="E1008" s="8">
        <f t="shared" si="468"/>
        <v>33.122776918191242</v>
      </c>
      <c r="F1008" s="8">
        <f t="shared" si="469"/>
        <v>44.301714128080782</v>
      </c>
      <c r="G1008" s="8">
        <f t="shared" si="483"/>
        <v>2.2250485660981263</v>
      </c>
      <c r="H1008" s="8">
        <f t="shared" si="470"/>
        <v>29.482191763723147</v>
      </c>
      <c r="I1008" s="7">
        <v>101325</v>
      </c>
      <c r="J1008" s="8">
        <f t="shared" si="471"/>
        <v>12596040</v>
      </c>
      <c r="K1008" s="8">
        <f t="shared" si="472"/>
        <v>9417600</v>
      </c>
      <c r="L1008" s="8">
        <f t="shared" si="473"/>
        <v>1746189.9334404632</v>
      </c>
      <c r="M1008" s="17">
        <f t="shared" si="484"/>
        <v>180669467.64004412</v>
      </c>
      <c r="N1008" s="18">
        <f t="shared" si="474"/>
        <v>124.31324944485566</v>
      </c>
      <c r="O1008" s="18">
        <f t="shared" si="475"/>
        <v>92.944485566247224</v>
      </c>
      <c r="P1008" s="18">
        <f t="shared" si="476"/>
        <v>17.233554734176789</v>
      </c>
      <c r="Q1008" s="18">
        <f t="shared" si="477"/>
        <v>1783.0690119915532</v>
      </c>
      <c r="R1008" s="10">
        <f t="shared" si="478"/>
        <v>0</v>
      </c>
      <c r="S1008" s="8">
        <f t="shared" si="485"/>
        <v>98.099999999998701</v>
      </c>
      <c r="T1008" s="8">
        <f t="shared" si="479"/>
        <v>16.183286236437098</v>
      </c>
      <c r="U1008" s="8">
        <v>0</v>
      </c>
      <c r="V1008" s="8">
        <f t="shared" si="480"/>
        <v>3.931921922784551</v>
      </c>
      <c r="W1008" s="8">
        <v>0</v>
      </c>
      <c r="X1008" s="15">
        <f t="shared" si="491"/>
        <v>1200</v>
      </c>
      <c r="Y1008" s="8">
        <f t="shared" si="492"/>
        <v>0</v>
      </c>
      <c r="Z1008" s="8">
        <f t="shared" si="493"/>
        <v>1277.4987342710929</v>
      </c>
      <c r="AA1008" s="29">
        <f t="shared" si="486"/>
        <v>0</v>
      </c>
      <c r="AB1008" s="8"/>
      <c r="AC1008" s="8"/>
      <c r="AD1008" s="8">
        <f t="shared" si="487"/>
        <v>0</v>
      </c>
      <c r="AE1008" s="8">
        <f t="shared" si="488"/>
        <v>1200</v>
      </c>
      <c r="AF1008" s="8">
        <f t="shared" si="494"/>
        <v>222.50126572890701</v>
      </c>
      <c r="AG1008" s="16">
        <f t="shared" si="481"/>
        <v>1200</v>
      </c>
      <c r="AH1008" s="29">
        <f t="shared" si="495"/>
        <v>94.135319237439631</v>
      </c>
      <c r="AI1008" s="29">
        <f t="shared" si="496"/>
        <v>77.498734271092971</v>
      </c>
      <c r="AJ1008" s="28">
        <f t="shared" si="489"/>
        <v>0.13695156801482244</v>
      </c>
      <c r="AK1008" s="25">
        <f t="shared" si="482"/>
        <v>1.3695156801482244</v>
      </c>
      <c r="AL1008" s="26">
        <f t="shared" si="490"/>
        <v>10.350758059947321</v>
      </c>
    </row>
    <row r="1009" spans="2:38" x14ac:dyDescent="0.3">
      <c r="B1009" s="6">
        <v>9820</v>
      </c>
      <c r="C1009" s="8">
        <f t="shared" si="466"/>
        <v>98.2</v>
      </c>
      <c r="D1009" s="8">
        <f t="shared" si="467"/>
        <v>32526.566933661026</v>
      </c>
      <c r="E1009" s="8">
        <f t="shared" si="468"/>
        <v>33.122776918186531</v>
      </c>
      <c r="F1009" s="8">
        <f t="shared" si="469"/>
        <v>44.30171412807448</v>
      </c>
      <c r="G1009" s="8">
        <f t="shared" si="483"/>
        <v>2.2250485660981263</v>
      </c>
      <c r="H1009" s="8">
        <f t="shared" si="470"/>
        <v>29.482191763721051</v>
      </c>
      <c r="I1009" s="7">
        <v>101325</v>
      </c>
      <c r="J1009" s="8">
        <f t="shared" si="471"/>
        <v>12596040</v>
      </c>
      <c r="K1009" s="8">
        <f t="shared" si="472"/>
        <v>9417600</v>
      </c>
      <c r="L1009" s="8">
        <f t="shared" si="473"/>
        <v>1745569.9435662944</v>
      </c>
      <c r="M1009" s="17">
        <f t="shared" si="484"/>
        <v>180843307.56628269</v>
      </c>
      <c r="N1009" s="18">
        <f t="shared" si="474"/>
        <v>124.31324944485566</v>
      </c>
      <c r="O1009" s="18">
        <f t="shared" si="475"/>
        <v>92.944485566247224</v>
      </c>
      <c r="P1009" s="18">
        <f t="shared" si="476"/>
        <v>17.227435909857334</v>
      </c>
      <c r="Q1009" s="18">
        <f t="shared" si="477"/>
        <v>1784.7846786704436</v>
      </c>
      <c r="R1009" s="10">
        <f t="shared" si="478"/>
        <v>0</v>
      </c>
      <c r="S1009" s="8">
        <f t="shared" si="485"/>
        <v>98.199999999998695</v>
      </c>
      <c r="T1009" s="8">
        <f t="shared" si="479"/>
        <v>16.183286236437098</v>
      </c>
      <c r="U1009" s="8">
        <v>0</v>
      </c>
      <c r="V1009" s="8">
        <f t="shared" si="480"/>
        <v>3.9305258823358784</v>
      </c>
      <c r="W1009" s="8">
        <v>0</v>
      </c>
      <c r="X1009" s="15">
        <f t="shared" si="491"/>
        <v>1200</v>
      </c>
      <c r="Y1009" s="8">
        <f t="shared" si="492"/>
        <v>0</v>
      </c>
      <c r="Z1009" s="8">
        <f t="shared" si="493"/>
        <v>1277.5777340002173</v>
      </c>
      <c r="AA1009" s="29">
        <f t="shared" si="486"/>
        <v>0</v>
      </c>
      <c r="AB1009" s="8"/>
      <c r="AC1009" s="8"/>
      <c r="AD1009" s="8">
        <f t="shared" si="487"/>
        <v>0</v>
      </c>
      <c r="AE1009" s="8">
        <f t="shared" si="488"/>
        <v>1200</v>
      </c>
      <c r="AF1009" s="8">
        <f t="shared" si="494"/>
        <v>222.42226599978258</v>
      </c>
      <c r="AG1009" s="16">
        <f t="shared" si="481"/>
        <v>1200</v>
      </c>
      <c r="AH1009" s="29">
        <f t="shared" si="495"/>
        <v>94.238836441172666</v>
      </c>
      <c r="AI1009" s="29">
        <f t="shared" si="496"/>
        <v>77.577734000217418</v>
      </c>
      <c r="AJ1009" s="28">
        <f t="shared" si="489"/>
        <v>0.13709117205968974</v>
      </c>
      <c r="AK1009" s="25">
        <f t="shared" si="482"/>
        <v>1.3709117205968973</v>
      </c>
      <c r="AL1009" s="26">
        <f t="shared" si="490"/>
        <v>10.361297740983819</v>
      </c>
    </row>
    <row r="1010" spans="2:38" x14ac:dyDescent="0.3">
      <c r="B1010" s="6">
        <v>9830</v>
      </c>
      <c r="C1010" s="8">
        <f t="shared" si="466"/>
        <v>98.3</v>
      </c>
      <c r="D1010" s="8">
        <f t="shared" si="467"/>
        <v>32559.689710579212</v>
      </c>
      <c r="E1010" s="8">
        <f t="shared" si="468"/>
        <v>33.122776918186531</v>
      </c>
      <c r="F1010" s="8">
        <f t="shared" si="469"/>
        <v>44.30171412807448</v>
      </c>
      <c r="G1010" s="8">
        <f t="shared" si="483"/>
        <v>2.2250485660981263</v>
      </c>
      <c r="H1010" s="8">
        <f t="shared" si="470"/>
        <v>29.482191763721051</v>
      </c>
      <c r="I1010" s="7">
        <v>101325</v>
      </c>
      <c r="J1010" s="8">
        <f t="shared" si="471"/>
        <v>12596040</v>
      </c>
      <c r="K1010" s="8">
        <f t="shared" si="472"/>
        <v>9417600</v>
      </c>
      <c r="L1010" s="8">
        <f t="shared" si="473"/>
        <v>1744949.9536921256</v>
      </c>
      <c r="M1010" s="17">
        <f t="shared" si="484"/>
        <v>181017147.49252126</v>
      </c>
      <c r="N1010" s="18">
        <f t="shared" si="474"/>
        <v>124.31324944485566</v>
      </c>
      <c r="O1010" s="18">
        <f t="shared" si="475"/>
        <v>92.944485566247224</v>
      </c>
      <c r="P1010" s="18">
        <f t="shared" si="476"/>
        <v>17.22131708553788</v>
      </c>
      <c r="Q1010" s="18">
        <f t="shared" si="477"/>
        <v>1786.5003453493339</v>
      </c>
      <c r="R1010" s="10">
        <f t="shared" si="478"/>
        <v>0</v>
      </c>
      <c r="S1010" s="8">
        <f t="shared" si="485"/>
        <v>98.29999999999869</v>
      </c>
      <c r="T1010" s="8">
        <f t="shared" si="479"/>
        <v>16.183286236437098</v>
      </c>
      <c r="U1010" s="8">
        <v>0</v>
      </c>
      <c r="V1010" s="8">
        <f t="shared" si="480"/>
        <v>3.9291298418872058</v>
      </c>
      <c r="W1010" s="8">
        <v>0</v>
      </c>
      <c r="X1010" s="15">
        <f t="shared" si="491"/>
        <v>1200</v>
      </c>
      <c r="Y1010" s="8">
        <f t="shared" si="492"/>
        <v>0</v>
      </c>
      <c r="Z1010" s="8">
        <f t="shared" si="493"/>
        <v>1277.6567337293418</v>
      </c>
      <c r="AA1010" s="29">
        <f t="shared" si="486"/>
        <v>0</v>
      </c>
      <c r="AB1010" s="8"/>
      <c r="AC1010" s="8"/>
      <c r="AD1010" s="8">
        <f t="shared" si="487"/>
        <v>0</v>
      </c>
      <c r="AE1010" s="8">
        <f t="shared" si="488"/>
        <v>1200</v>
      </c>
      <c r="AF1010" s="8">
        <f t="shared" si="494"/>
        <v>222.34326627065812</v>
      </c>
      <c r="AG1010" s="16">
        <f t="shared" si="481"/>
        <v>1200</v>
      </c>
      <c r="AH1010" s="29">
        <f t="shared" si="495"/>
        <v>94.342353644905728</v>
      </c>
      <c r="AI1010" s="29">
        <f t="shared" si="496"/>
        <v>77.65673372934188</v>
      </c>
      <c r="AJ1010" s="28">
        <f t="shared" si="489"/>
        <v>0.13723077610455703</v>
      </c>
      <c r="AK1010" s="25">
        <f t="shared" si="482"/>
        <v>1.3723077610455703</v>
      </c>
      <c r="AL1010" s="26">
        <f t="shared" si="490"/>
        <v>10.371837422839976</v>
      </c>
    </row>
    <row r="1011" spans="2:38" x14ac:dyDescent="0.3">
      <c r="B1011" s="6">
        <v>9840</v>
      </c>
      <c r="C1011" s="8">
        <f t="shared" si="466"/>
        <v>98.4</v>
      </c>
      <c r="D1011" s="8">
        <f t="shared" si="467"/>
        <v>32592.812487497409</v>
      </c>
      <c r="E1011" s="8">
        <f t="shared" si="468"/>
        <v>33.122776918191242</v>
      </c>
      <c r="F1011" s="8">
        <f t="shared" si="469"/>
        <v>44.301714128080782</v>
      </c>
      <c r="G1011" s="8">
        <f t="shared" si="483"/>
        <v>2.2250485660981263</v>
      </c>
      <c r="H1011" s="8">
        <f t="shared" si="470"/>
        <v>29.482191763723147</v>
      </c>
      <c r="I1011" s="7">
        <v>101325</v>
      </c>
      <c r="J1011" s="8">
        <f t="shared" si="471"/>
        <v>12596040</v>
      </c>
      <c r="K1011" s="8">
        <f t="shared" si="472"/>
        <v>9417600</v>
      </c>
      <c r="L1011" s="8">
        <f t="shared" si="473"/>
        <v>1744329.9638179569</v>
      </c>
      <c r="M1011" s="17">
        <f t="shared" si="484"/>
        <v>181190987.41875985</v>
      </c>
      <c r="N1011" s="18">
        <f t="shared" si="474"/>
        <v>124.31324944485566</v>
      </c>
      <c r="O1011" s="18">
        <f t="shared" si="475"/>
        <v>92.944485566247224</v>
      </c>
      <c r="P1011" s="18">
        <f t="shared" si="476"/>
        <v>17.215198261218426</v>
      </c>
      <c r="Q1011" s="18">
        <f t="shared" si="477"/>
        <v>1788.2160120282244</v>
      </c>
      <c r="R1011" s="10">
        <f t="shared" si="478"/>
        <v>0</v>
      </c>
      <c r="S1011" s="8">
        <f t="shared" si="485"/>
        <v>98.399999999998684</v>
      </c>
      <c r="T1011" s="8">
        <f t="shared" si="479"/>
        <v>16.183286236437098</v>
      </c>
      <c r="U1011" s="8">
        <v>0</v>
      </c>
      <c r="V1011" s="8">
        <f t="shared" si="480"/>
        <v>3.9277338014385323</v>
      </c>
      <c r="W1011" s="8">
        <v>0</v>
      </c>
      <c r="X1011" s="15">
        <f t="shared" si="491"/>
        <v>1200</v>
      </c>
      <c r="Y1011" s="8">
        <f t="shared" si="492"/>
        <v>0</v>
      </c>
      <c r="Z1011" s="8">
        <f t="shared" si="493"/>
        <v>1277.7357334584663</v>
      </c>
      <c r="AA1011" s="29">
        <f t="shared" si="486"/>
        <v>0</v>
      </c>
      <c r="AB1011" s="8"/>
      <c r="AC1011" s="8"/>
      <c r="AD1011" s="8">
        <f t="shared" si="487"/>
        <v>0</v>
      </c>
      <c r="AE1011" s="8">
        <f t="shared" si="488"/>
        <v>1200</v>
      </c>
      <c r="AF1011" s="8">
        <f t="shared" si="494"/>
        <v>222.26426654153366</v>
      </c>
      <c r="AG1011" s="16">
        <f t="shared" si="481"/>
        <v>1200</v>
      </c>
      <c r="AH1011" s="29">
        <f t="shared" si="495"/>
        <v>94.445870848638776</v>
      </c>
      <c r="AI1011" s="29">
        <f t="shared" si="496"/>
        <v>77.735733458466342</v>
      </c>
      <c r="AJ1011" s="28">
        <f t="shared" si="489"/>
        <v>0.13737038014942432</v>
      </c>
      <c r="AK1011" s="25">
        <f t="shared" si="482"/>
        <v>1.3737038014942433</v>
      </c>
      <c r="AL1011" s="26">
        <f t="shared" si="490"/>
        <v>10.382377105513292</v>
      </c>
    </row>
    <row r="1012" spans="2:38" x14ac:dyDescent="0.3">
      <c r="B1012" s="6">
        <v>9850</v>
      </c>
      <c r="C1012" s="8">
        <f t="shared" si="466"/>
        <v>98.5</v>
      </c>
      <c r="D1012" s="8">
        <f t="shared" si="467"/>
        <v>32625.935264415592</v>
      </c>
      <c r="E1012" s="8">
        <f t="shared" si="468"/>
        <v>33.122776918186531</v>
      </c>
      <c r="F1012" s="8">
        <f t="shared" si="469"/>
        <v>44.30171412807448</v>
      </c>
      <c r="G1012" s="8">
        <f t="shared" si="483"/>
        <v>2.2250485660981263</v>
      </c>
      <c r="H1012" s="8">
        <f t="shared" si="470"/>
        <v>29.482191763721051</v>
      </c>
      <c r="I1012" s="7">
        <v>101325</v>
      </c>
      <c r="J1012" s="8">
        <f t="shared" si="471"/>
        <v>12596040</v>
      </c>
      <c r="K1012" s="8">
        <f t="shared" si="472"/>
        <v>9417600</v>
      </c>
      <c r="L1012" s="8">
        <f t="shared" si="473"/>
        <v>1743709.9739437881</v>
      </c>
      <c r="M1012" s="17">
        <f t="shared" si="484"/>
        <v>181364827.34499842</v>
      </c>
      <c r="N1012" s="18">
        <f t="shared" si="474"/>
        <v>124.31324944485566</v>
      </c>
      <c r="O1012" s="18">
        <f t="shared" si="475"/>
        <v>92.944485566247224</v>
      </c>
      <c r="P1012" s="18">
        <f t="shared" si="476"/>
        <v>17.209079436898971</v>
      </c>
      <c r="Q1012" s="18">
        <f t="shared" si="477"/>
        <v>1789.931678707115</v>
      </c>
      <c r="R1012" s="10">
        <f t="shared" si="478"/>
        <v>0</v>
      </c>
      <c r="S1012" s="8">
        <f t="shared" si="485"/>
        <v>98.499999999998678</v>
      </c>
      <c r="T1012" s="8">
        <f t="shared" si="479"/>
        <v>16.183286236437098</v>
      </c>
      <c r="U1012" s="8">
        <v>0</v>
      </c>
      <c r="V1012" s="8">
        <f t="shared" si="480"/>
        <v>3.9263377609898593</v>
      </c>
      <c r="W1012" s="8">
        <v>0</v>
      </c>
      <c r="X1012" s="15">
        <f t="shared" si="491"/>
        <v>1200</v>
      </c>
      <c r="Y1012" s="8">
        <f t="shared" si="492"/>
        <v>0</v>
      </c>
      <c r="Z1012" s="8">
        <f t="shared" si="493"/>
        <v>1277.8147331875907</v>
      </c>
      <c r="AA1012" s="29">
        <f t="shared" si="486"/>
        <v>0</v>
      </c>
      <c r="AB1012" s="8"/>
      <c r="AC1012" s="8"/>
      <c r="AD1012" s="8">
        <f t="shared" si="487"/>
        <v>0</v>
      </c>
      <c r="AE1012" s="8">
        <f t="shared" si="488"/>
        <v>1200</v>
      </c>
      <c r="AF1012" s="8">
        <f t="shared" si="494"/>
        <v>222.1852668124092</v>
      </c>
      <c r="AG1012" s="16">
        <f t="shared" si="481"/>
        <v>1200</v>
      </c>
      <c r="AH1012" s="29">
        <f t="shared" si="495"/>
        <v>94.549388052371839</v>
      </c>
      <c r="AI1012" s="29">
        <f t="shared" si="496"/>
        <v>77.814733187590804</v>
      </c>
      <c r="AJ1012" s="28">
        <f t="shared" si="489"/>
        <v>0.13750998419429164</v>
      </c>
      <c r="AK1012" s="25">
        <f t="shared" si="482"/>
        <v>1.3750998419429163</v>
      </c>
      <c r="AL1012" s="26">
        <f t="shared" si="490"/>
        <v>10.392916789001282</v>
      </c>
    </row>
    <row r="1013" spans="2:38" x14ac:dyDescent="0.3">
      <c r="B1013" s="6">
        <v>9860</v>
      </c>
      <c r="C1013" s="8">
        <f t="shared" si="466"/>
        <v>98.600000000000009</v>
      </c>
      <c r="D1013" s="8">
        <f t="shared" si="467"/>
        <v>32659.058041333785</v>
      </c>
      <c r="E1013" s="8">
        <f t="shared" si="468"/>
        <v>33.122776918191242</v>
      </c>
      <c r="F1013" s="8">
        <f t="shared" si="469"/>
        <v>44.301714128080782</v>
      </c>
      <c r="G1013" s="8">
        <f t="shared" si="483"/>
        <v>2.2250485660981263</v>
      </c>
      <c r="H1013" s="8">
        <f t="shared" si="470"/>
        <v>29.482191763723147</v>
      </c>
      <c r="I1013" s="7">
        <v>101325</v>
      </c>
      <c r="J1013" s="8">
        <f t="shared" si="471"/>
        <v>12596040</v>
      </c>
      <c r="K1013" s="8">
        <f t="shared" si="472"/>
        <v>9417600</v>
      </c>
      <c r="L1013" s="8">
        <f t="shared" si="473"/>
        <v>1743089.9840696193</v>
      </c>
      <c r="M1013" s="17">
        <f t="shared" si="484"/>
        <v>181538667.27123702</v>
      </c>
      <c r="N1013" s="18">
        <f t="shared" si="474"/>
        <v>124.31324944485566</v>
      </c>
      <c r="O1013" s="18">
        <f t="shared" si="475"/>
        <v>92.944485566247224</v>
      </c>
      <c r="P1013" s="18">
        <f t="shared" si="476"/>
        <v>17.202960612579513</v>
      </c>
      <c r="Q1013" s="18">
        <f t="shared" si="477"/>
        <v>1791.6473453860056</v>
      </c>
      <c r="R1013" s="10">
        <f t="shared" si="478"/>
        <v>0</v>
      </c>
      <c r="S1013" s="8">
        <f t="shared" si="485"/>
        <v>98.599999999998673</v>
      </c>
      <c r="T1013" s="8">
        <f t="shared" si="479"/>
        <v>16.183286236437098</v>
      </c>
      <c r="U1013" s="8">
        <v>0</v>
      </c>
      <c r="V1013" s="8">
        <f t="shared" si="480"/>
        <v>3.9249417205411863</v>
      </c>
      <c r="W1013" s="8">
        <v>0</v>
      </c>
      <c r="X1013" s="15">
        <f t="shared" si="491"/>
        <v>1200</v>
      </c>
      <c r="Y1013" s="8">
        <f t="shared" si="492"/>
        <v>0</v>
      </c>
      <c r="Z1013" s="8">
        <f t="shared" si="493"/>
        <v>1277.8937329167152</v>
      </c>
      <c r="AA1013" s="29">
        <f t="shared" si="486"/>
        <v>0</v>
      </c>
      <c r="AB1013" s="8"/>
      <c r="AC1013" s="8"/>
      <c r="AD1013" s="8">
        <f t="shared" si="487"/>
        <v>0</v>
      </c>
      <c r="AE1013" s="8">
        <f t="shared" si="488"/>
        <v>1200</v>
      </c>
      <c r="AF1013" s="8">
        <f t="shared" si="494"/>
        <v>222.10626708328473</v>
      </c>
      <c r="AG1013" s="16">
        <f t="shared" si="481"/>
        <v>1200</v>
      </c>
      <c r="AH1013" s="29">
        <f t="shared" si="495"/>
        <v>94.652905256104916</v>
      </c>
      <c r="AI1013" s="29">
        <f t="shared" si="496"/>
        <v>77.893732916715265</v>
      </c>
      <c r="AJ1013" s="28">
        <f t="shared" si="489"/>
        <v>0.13764958823915896</v>
      </c>
      <c r="AK1013" s="25">
        <f t="shared" si="482"/>
        <v>1.3764958823915896</v>
      </c>
      <c r="AL1013" s="26">
        <f t="shared" si="490"/>
        <v>10.403456473301464</v>
      </c>
    </row>
    <row r="1014" spans="2:38" x14ac:dyDescent="0.3">
      <c r="B1014" s="6">
        <v>9870</v>
      </c>
      <c r="C1014" s="8">
        <f t="shared" si="466"/>
        <v>98.7</v>
      </c>
      <c r="D1014" s="8">
        <f t="shared" si="467"/>
        <v>32692.180818251967</v>
      </c>
      <c r="E1014" s="8">
        <f t="shared" si="468"/>
        <v>33.122776918186531</v>
      </c>
      <c r="F1014" s="8">
        <f t="shared" si="469"/>
        <v>44.30171412807448</v>
      </c>
      <c r="G1014" s="8">
        <f t="shared" si="483"/>
        <v>2.2250485660981263</v>
      </c>
      <c r="H1014" s="8">
        <f t="shared" si="470"/>
        <v>29.482191763721051</v>
      </c>
      <c r="I1014" s="7">
        <v>101325</v>
      </c>
      <c r="J1014" s="8">
        <f t="shared" si="471"/>
        <v>12596040</v>
      </c>
      <c r="K1014" s="8">
        <f t="shared" si="472"/>
        <v>9417600</v>
      </c>
      <c r="L1014" s="8">
        <f t="shared" si="473"/>
        <v>1742469.9941954506</v>
      </c>
      <c r="M1014" s="17">
        <f t="shared" si="484"/>
        <v>181712507.19747558</v>
      </c>
      <c r="N1014" s="18">
        <f t="shared" si="474"/>
        <v>124.31324944485566</v>
      </c>
      <c r="O1014" s="18">
        <f t="shared" si="475"/>
        <v>92.944485566247224</v>
      </c>
      <c r="P1014" s="18">
        <f t="shared" si="476"/>
        <v>17.196841788260059</v>
      </c>
      <c r="Q1014" s="18">
        <f t="shared" si="477"/>
        <v>1793.3630120648959</v>
      </c>
      <c r="R1014" s="10">
        <f t="shared" si="478"/>
        <v>0</v>
      </c>
      <c r="S1014" s="8">
        <f t="shared" si="485"/>
        <v>98.699999999998667</v>
      </c>
      <c r="T1014" s="8">
        <f t="shared" si="479"/>
        <v>16.183286236437098</v>
      </c>
      <c r="U1014" s="8">
        <v>0</v>
      </c>
      <c r="V1014" s="8">
        <f t="shared" si="480"/>
        <v>3.9235456800925141</v>
      </c>
      <c r="W1014" s="8">
        <v>0</v>
      </c>
      <c r="X1014" s="15">
        <f t="shared" si="491"/>
        <v>1200</v>
      </c>
      <c r="Y1014" s="8">
        <f t="shared" si="492"/>
        <v>0</v>
      </c>
      <c r="Z1014" s="8">
        <f t="shared" si="493"/>
        <v>1277.9727326458396</v>
      </c>
      <c r="AA1014" s="29">
        <f t="shared" si="486"/>
        <v>0</v>
      </c>
      <c r="AB1014" s="8"/>
      <c r="AC1014" s="8"/>
      <c r="AD1014" s="8">
        <f t="shared" si="487"/>
        <v>0</v>
      </c>
      <c r="AE1014" s="8">
        <f t="shared" si="488"/>
        <v>1200</v>
      </c>
      <c r="AF1014" s="8">
        <f t="shared" si="494"/>
        <v>222.0272673541603</v>
      </c>
      <c r="AG1014" s="16">
        <f t="shared" si="481"/>
        <v>1200</v>
      </c>
      <c r="AH1014" s="29">
        <f t="shared" si="495"/>
        <v>94.75642245983795</v>
      </c>
      <c r="AI1014" s="29">
        <f t="shared" si="496"/>
        <v>77.972732645839713</v>
      </c>
      <c r="AJ1014" s="28">
        <f t="shared" si="489"/>
        <v>0.13778919228402625</v>
      </c>
      <c r="AK1014" s="25">
        <f t="shared" si="482"/>
        <v>1.3778919228402624</v>
      </c>
      <c r="AL1014" s="26">
        <f t="shared" si="490"/>
        <v>10.41399615841137</v>
      </c>
    </row>
    <row r="1015" spans="2:38" x14ac:dyDescent="0.3">
      <c r="B1015" s="6">
        <v>9880</v>
      </c>
      <c r="C1015" s="8">
        <f t="shared" si="466"/>
        <v>98.8</v>
      </c>
      <c r="D1015" s="8">
        <f t="shared" si="467"/>
        <v>32725.303595170157</v>
      </c>
      <c r="E1015" s="8">
        <f t="shared" si="468"/>
        <v>33.122776918186531</v>
      </c>
      <c r="F1015" s="8">
        <f t="shared" si="469"/>
        <v>44.30171412807448</v>
      </c>
      <c r="G1015" s="8">
        <f t="shared" si="483"/>
        <v>2.2250485660981263</v>
      </c>
      <c r="H1015" s="8">
        <f t="shared" si="470"/>
        <v>29.482191763721051</v>
      </c>
      <c r="I1015" s="7">
        <v>101325</v>
      </c>
      <c r="J1015" s="8">
        <f t="shared" si="471"/>
        <v>12596040</v>
      </c>
      <c r="K1015" s="8">
        <f t="shared" si="472"/>
        <v>9417600</v>
      </c>
      <c r="L1015" s="8">
        <f t="shared" si="473"/>
        <v>1741850.0043212818</v>
      </c>
      <c r="M1015" s="17">
        <f t="shared" si="484"/>
        <v>181886347.12371415</v>
      </c>
      <c r="N1015" s="18">
        <f t="shared" si="474"/>
        <v>124.31324944485566</v>
      </c>
      <c r="O1015" s="18">
        <f t="shared" si="475"/>
        <v>92.944485566247224</v>
      </c>
      <c r="P1015" s="18">
        <f t="shared" si="476"/>
        <v>17.190722963940605</v>
      </c>
      <c r="Q1015" s="18">
        <f t="shared" si="477"/>
        <v>1795.0786787437862</v>
      </c>
      <c r="R1015" s="10">
        <f t="shared" si="478"/>
        <v>0</v>
      </c>
      <c r="S1015" s="8">
        <f t="shared" si="485"/>
        <v>98.799999999998661</v>
      </c>
      <c r="T1015" s="8">
        <f t="shared" si="479"/>
        <v>16.183286236437098</v>
      </c>
      <c r="U1015" s="8">
        <v>0</v>
      </c>
      <c r="V1015" s="8">
        <f t="shared" si="480"/>
        <v>3.9221496396438407</v>
      </c>
      <c r="W1015" s="8">
        <v>0</v>
      </c>
      <c r="X1015" s="15">
        <f t="shared" si="491"/>
        <v>1200</v>
      </c>
      <c r="Y1015" s="8">
        <f t="shared" si="492"/>
        <v>0</v>
      </c>
      <c r="Z1015" s="8">
        <f t="shared" si="493"/>
        <v>1278.0517323749641</v>
      </c>
      <c r="AA1015" s="29">
        <f t="shared" si="486"/>
        <v>0</v>
      </c>
      <c r="AB1015" s="8"/>
      <c r="AC1015" s="8"/>
      <c r="AD1015" s="8">
        <f t="shared" si="487"/>
        <v>0</v>
      </c>
      <c r="AE1015" s="8">
        <f t="shared" si="488"/>
        <v>1200</v>
      </c>
      <c r="AF1015" s="8">
        <f t="shared" si="494"/>
        <v>221.94826762503584</v>
      </c>
      <c r="AG1015" s="16">
        <f t="shared" si="481"/>
        <v>1200</v>
      </c>
      <c r="AH1015" s="29">
        <f t="shared" si="495"/>
        <v>94.859939663571012</v>
      </c>
      <c r="AI1015" s="29">
        <f t="shared" si="496"/>
        <v>78.051732374964175</v>
      </c>
      <c r="AJ1015" s="28">
        <f t="shared" si="489"/>
        <v>0.13792879632889354</v>
      </c>
      <c r="AK1015" s="25">
        <f t="shared" si="482"/>
        <v>1.3792879632889354</v>
      </c>
      <c r="AL1015" s="26">
        <f t="shared" si="490"/>
        <v>10.424535844328542</v>
      </c>
    </row>
    <row r="1016" spans="2:38" x14ac:dyDescent="0.3">
      <c r="B1016" s="6">
        <v>9890</v>
      </c>
      <c r="C1016" s="8">
        <f t="shared" si="466"/>
        <v>98.9</v>
      </c>
      <c r="D1016" s="8">
        <f t="shared" si="467"/>
        <v>32758.42637208835</v>
      </c>
      <c r="E1016" s="8">
        <f t="shared" si="468"/>
        <v>33.122776918191242</v>
      </c>
      <c r="F1016" s="8">
        <f t="shared" si="469"/>
        <v>44.301714128080782</v>
      </c>
      <c r="G1016" s="8">
        <f t="shared" si="483"/>
        <v>2.2250485660981263</v>
      </c>
      <c r="H1016" s="8">
        <f t="shared" si="470"/>
        <v>29.482191763723147</v>
      </c>
      <c r="I1016" s="7">
        <v>101325</v>
      </c>
      <c r="J1016" s="8">
        <f t="shared" si="471"/>
        <v>12596040</v>
      </c>
      <c r="K1016" s="8">
        <f t="shared" si="472"/>
        <v>9417600</v>
      </c>
      <c r="L1016" s="8">
        <f t="shared" si="473"/>
        <v>1741230.014447113</v>
      </c>
      <c r="M1016" s="17">
        <f t="shared" si="484"/>
        <v>182060187.04995275</v>
      </c>
      <c r="N1016" s="18">
        <f t="shared" si="474"/>
        <v>124.31324944485566</v>
      </c>
      <c r="O1016" s="18">
        <f t="shared" si="475"/>
        <v>92.944485566247224</v>
      </c>
      <c r="P1016" s="18">
        <f t="shared" si="476"/>
        <v>17.18460413962115</v>
      </c>
      <c r="Q1016" s="18">
        <f t="shared" si="477"/>
        <v>1796.794345422677</v>
      </c>
      <c r="R1016" s="10">
        <f t="shared" si="478"/>
        <v>0</v>
      </c>
      <c r="S1016" s="8">
        <f t="shared" si="485"/>
        <v>98.899999999998656</v>
      </c>
      <c r="T1016" s="8">
        <f t="shared" si="479"/>
        <v>16.183286236437098</v>
      </c>
      <c r="U1016" s="8">
        <v>0</v>
      </c>
      <c r="V1016" s="8">
        <f t="shared" si="480"/>
        <v>3.9207535991951672</v>
      </c>
      <c r="W1016" s="8">
        <v>0</v>
      </c>
      <c r="X1016" s="15">
        <f t="shared" si="491"/>
        <v>1200</v>
      </c>
      <c r="Y1016" s="8">
        <f t="shared" si="492"/>
        <v>0</v>
      </c>
      <c r="Z1016" s="8">
        <f t="shared" si="493"/>
        <v>1278.1307321040886</v>
      </c>
      <c r="AA1016" s="29">
        <f t="shared" si="486"/>
        <v>0</v>
      </c>
      <c r="AB1016" s="8"/>
      <c r="AC1016" s="8"/>
      <c r="AD1016" s="8">
        <f t="shared" si="487"/>
        <v>0</v>
      </c>
      <c r="AE1016" s="8">
        <f t="shared" si="488"/>
        <v>1200</v>
      </c>
      <c r="AF1016" s="8">
        <f t="shared" si="494"/>
        <v>221.86926789591135</v>
      </c>
      <c r="AG1016" s="16">
        <f t="shared" si="481"/>
        <v>1200</v>
      </c>
      <c r="AH1016" s="29">
        <f t="shared" si="495"/>
        <v>94.963456867304089</v>
      </c>
      <c r="AI1016" s="29">
        <f t="shared" si="496"/>
        <v>78.130732104088651</v>
      </c>
      <c r="AJ1016" s="28">
        <f t="shared" si="489"/>
        <v>0.13806840037376086</v>
      </c>
      <c r="AK1016" s="25">
        <f t="shared" si="482"/>
        <v>1.3806840037376087</v>
      </c>
      <c r="AL1016" s="26">
        <f t="shared" si="490"/>
        <v>10.435075531050531</v>
      </c>
    </row>
    <row r="1017" spans="2:38" x14ac:dyDescent="0.3">
      <c r="B1017" s="6">
        <v>9900</v>
      </c>
      <c r="C1017" s="8">
        <f t="shared" si="466"/>
        <v>99</v>
      </c>
      <c r="D1017" s="8">
        <f t="shared" si="467"/>
        <v>32791.549149006532</v>
      </c>
      <c r="E1017" s="8">
        <f t="shared" si="468"/>
        <v>33.122776918186531</v>
      </c>
      <c r="F1017" s="8">
        <f t="shared" si="469"/>
        <v>44.30171412807448</v>
      </c>
      <c r="G1017" s="8">
        <f t="shared" si="483"/>
        <v>2.2250485660981263</v>
      </c>
      <c r="H1017" s="8">
        <f t="shared" si="470"/>
        <v>29.482191763721051</v>
      </c>
      <c r="I1017" s="7">
        <v>101325</v>
      </c>
      <c r="J1017" s="8">
        <f t="shared" si="471"/>
        <v>12596040</v>
      </c>
      <c r="K1017" s="8">
        <f t="shared" si="472"/>
        <v>9417600</v>
      </c>
      <c r="L1017" s="8">
        <f t="shared" si="473"/>
        <v>1740610.0245729443</v>
      </c>
      <c r="M1017" s="17">
        <f t="shared" si="484"/>
        <v>182234026.97619131</v>
      </c>
      <c r="N1017" s="18">
        <f t="shared" si="474"/>
        <v>124.31324944485566</v>
      </c>
      <c r="O1017" s="18">
        <f t="shared" si="475"/>
        <v>92.944485566247224</v>
      </c>
      <c r="P1017" s="18">
        <f t="shared" si="476"/>
        <v>17.178485315301696</v>
      </c>
      <c r="Q1017" s="18">
        <f t="shared" si="477"/>
        <v>1798.5100121015673</v>
      </c>
      <c r="R1017" s="10">
        <f t="shared" si="478"/>
        <v>0</v>
      </c>
      <c r="S1017" s="8">
        <f t="shared" si="485"/>
        <v>98.99999999999865</v>
      </c>
      <c r="T1017" s="8">
        <f t="shared" si="479"/>
        <v>16.183286236437098</v>
      </c>
      <c r="U1017" s="8">
        <v>0</v>
      </c>
      <c r="V1017" s="8">
        <f t="shared" si="480"/>
        <v>3.9193575587464942</v>
      </c>
      <c r="W1017" s="8">
        <v>0</v>
      </c>
      <c r="X1017" s="15">
        <f t="shared" si="491"/>
        <v>1200</v>
      </c>
      <c r="Y1017" s="8">
        <f t="shared" si="492"/>
        <v>0</v>
      </c>
      <c r="Z1017" s="8">
        <f t="shared" si="493"/>
        <v>1278.209731833213</v>
      </c>
      <c r="AA1017" s="29">
        <f t="shared" si="486"/>
        <v>0</v>
      </c>
      <c r="AB1017" s="8"/>
      <c r="AC1017" s="8"/>
      <c r="AD1017" s="8">
        <f t="shared" si="487"/>
        <v>0</v>
      </c>
      <c r="AE1017" s="8">
        <f t="shared" si="488"/>
        <v>1200</v>
      </c>
      <c r="AF1017" s="8">
        <f t="shared" si="494"/>
        <v>221.79026816678692</v>
      </c>
      <c r="AG1017" s="16">
        <f t="shared" si="481"/>
        <v>1200</v>
      </c>
      <c r="AH1017" s="29">
        <f t="shared" si="495"/>
        <v>95.066974071037123</v>
      </c>
      <c r="AI1017" s="29">
        <f t="shared" si="496"/>
        <v>78.209731833213098</v>
      </c>
      <c r="AJ1017" s="28">
        <f t="shared" si="489"/>
        <v>0.13820800441862816</v>
      </c>
      <c r="AK1017" s="25">
        <f t="shared" si="482"/>
        <v>1.3820800441862815</v>
      </c>
      <c r="AL1017" s="26">
        <f t="shared" si="490"/>
        <v>10.445615218574899</v>
      </c>
    </row>
    <row r="1018" spans="2:38" x14ac:dyDescent="0.3">
      <c r="B1018" s="6">
        <v>9910</v>
      </c>
      <c r="C1018" s="8">
        <f t="shared" ref="C1018:C1081" si="497">$C$16*B1018</f>
        <v>99.100000000000009</v>
      </c>
      <c r="D1018" s="8">
        <f t="shared" ref="D1018:D1081" si="498">C1018/PI()/($C$12/2)^2</f>
        <v>32824.671925924726</v>
      </c>
      <c r="E1018" s="8">
        <f t="shared" ref="E1018:E1081" si="499">IF(H1017*(B1018-B1017)&gt;E1017/2,4*(C1018-C1017)/PI()/$C$12^2,H1017*(B1018-B1017)+4*(C1018-C1017)/PI()/$C$12^2)</f>
        <v>33.122776918191242</v>
      </c>
      <c r="F1018" s="8">
        <f t="shared" ref="F1018:F1081" si="500">E1018*$C$10/$C$9</f>
        <v>44.301714128080782</v>
      </c>
      <c r="G1018" s="8">
        <f t="shared" si="483"/>
        <v>2.2250485660981263</v>
      </c>
      <c r="H1018" s="8">
        <f t="shared" ref="H1018:H1081" si="501">SQRT(2*$C$11*F1018)</f>
        <v>29.482191763723147</v>
      </c>
      <c r="I1018" s="7">
        <v>101325</v>
      </c>
      <c r="J1018" s="8">
        <f t="shared" ref="J1018:J1081" si="502">$C$9*$C$11*AD1018+$C$10*$C$11*AG1018</f>
        <v>12596040</v>
      </c>
      <c r="K1018" s="8">
        <f t="shared" ref="K1018:K1081" si="503">$C$9*$C$11*AE1018</f>
        <v>9417600</v>
      </c>
      <c r="L1018" s="8">
        <f t="shared" ref="L1018:L1081" si="504">$C$9*$C$11*($C$6-Z1018)</f>
        <v>1739990.0346987755</v>
      </c>
      <c r="M1018" s="17">
        <f t="shared" si="484"/>
        <v>182407866.90242991</v>
      </c>
      <c r="N1018" s="18">
        <f t="shared" ref="N1018:N1081" si="505">J1018/101325</f>
        <v>124.31324944485566</v>
      </c>
      <c r="O1018" s="18">
        <f t="shared" ref="O1018:O1081" si="506">K1018/101325</f>
        <v>92.944485566247224</v>
      </c>
      <c r="P1018" s="18">
        <f t="shared" ref="P1018:P1081" si="507">L1018/101325</f>
        <v>17.172366490982242</v>
      </c>
      <c r="Q1018" s="18">
        <f t="shared" ref="Q1018:Q1081" si="508">M1018/101325</f>
        <v>1800.2256787804581</v>
      </c>
      <c r="R1018" s="10">
        <f t="shared" ref="R1018:R1081" si="509">AD1018*PI()*$C$12^2/4</f>
        <v>0</v>
      </c>
      <c r="S1018" s="8">
        <f t="shared" si="485"/>
        <v>99.099999999998644</v>
      </c>
      <c r="T1018" s="8">
        <f t="shared" ref="T1018:T1081" si="510">AE1018*PI()*($C$14^2-$C$13^2)/4</f>
        <v>16.183286236437098</v>
      </c>
      <c r="U1018" s="8">
        <v>0</v>
      </c>
      <c r="V1018" s="8">
        <f t="shared" ref="V1018:V1081" si="511">AF1018*PI()*$C$14^2/4</f>
        <v>3.9179615182978216</v>
      </c>
      <c r="W1018" s="8">
        <v>0</v>
      </c>
      <c r="X1018" s="15">
        <f t="shared" si="491"/>
        <v>1200</v>
      </c>
      <c r="Y1018" s="8">
        <f t="shared" si="492"/>
        <v>0</v>
      </c>
      <c r="Z1018" s="8">
        <f t="shared" si="493"/>
        <v>1278.2887315623375</v>
      </c>
      <c r="AA1018" s="29">
        <f t="shared" si="486"/>
        <v>0</v>
      </c>
      <c r="AB1018" s="8"/>
      <c r="AC1018" s="8"/>
      <c r="AD1018" s="8">
        <f t="shared" si="487"/>
        <v>0</v>
      </c>
      <c r="AE1018" s="8">
        <f t="shared" si="488"/>
        <v>1200</v>
      </c>
      <c r="AF1018" s="8">
        <f t="shared" si="494"/>
        <v>221.71126843766245</v>
      </c>
      <c r="AG1018" s="16">
        <f t="shared" si="481"/>
        <v>1200</v>
      </c>
      <c r="AH1018" s="29">
        <f t="shared" si="495"/>
        <v>95.170491274770185</v>
      </c>
      <c r="AI1018" s="29">
        <f t="shared" si="496"/>
        <v>78.288731562337546</v>
      </c>
      <c r="AJ1018" s="28">
        <f t="shared" si="489"/>
        <v>0.13834760846349545</v>
      </c>
      <c r="AK1018" s="25">
        <f t="shared" si="482"/>
        <v>1.3834760846349545</v>
      </c>
      <c r="AL1018" s="26">
        <f t="shared" si="490"/>
        <v>10.456154906899217</v>
      </c>
    </row>
    <row r="1019" spans="2:38" x14ac:dyDescent="0.3">
      <c r="B1019" s="6">
        <v>9920</v>
      </c>
      <c r="C1019" s="8">
        <f t="shared" si="497"/>
        <v>99.2</v>
      </c>
      <c r="D1019" s="8">
        <f t="shared" si="498"/>
        <v>32857.794702842912</v>
      </c>
      <c r="E1019" s="8">
        <f t="shared" si="499"/>
        <v>33.122776918186531</v>
      </c>
      <c r="F1019" s="8">
        <f t="shared" si="500"/>
        <v>44.30171412807448</v>
      </c>
      <c r="G1019" s="8">
        <f t="shared" si="483"/>
        <v>2.2250485660981263</v>
      </c>
      <c r="H1019" s="8">
        <f t="shared" si="501"/>
        <v>29.482191763721051</v>
      </c>
      <c r="I1019" s="7">
        <v>101325</v>
      </c>
      <c r="J1019" s="8">
        <f t="shared" si="502"/>
        <v>12596040</v>
      </c>
      <c r="K1019" s="8">
        <f t="shared" si="503"/>
        <v>9417600</v>
      </c>
      <c r="L1019" s="8">
        <f t="shared" si="504"/>
        <v>1739370.0448246065</v>
      </c>
      <c r="M1019" s="17">
        <f t="shared" si="484"/>
        <v>182581706.82866848</v>
      </c>
      <c r="N1019" s="18">
        <f t="shared" si="505"/>
        <v>124.31324944485566</v>
      </c>
      <c r="O1019" s="18">
        <f t="shared" si="506"/>
        <v>92.944485566247224</v>
      </c>
      <c r="P1019" s="18">
        <f t="shared" si="507"/>
        <v>17.166247666662784</v>
      </c>
      <c r="Q1019" s="18">
        <f t="shared" si="508"/>
        <v>1801.9413454593484</v>
      </c>
      <c r="R1019" s="10">
        <f t="shared" si="509"/>
        <v>0</v>
      </c>
      <c r="S1019" s="8">
        <f t="shared" si="485"/>
        <v>99.199999999998639</v>
      </c>
      <c r="T1019" s="8">
        <f t="shared" si="510"/>
        <v>16.183286236437098</v>
      </c>
      <c r="U1019" s="8">
        <v>0</v>
      </c>
      <c r="V1019" s="8">
        <f t="shared" si="511"/>
        <v>3.9165654778491481</v>
      </c>
      <c r="W1019" s="8">
        <v>0</v>
      </c>
      <c r="X1019" s="15">
        <f t="shared" si="491"/>
        <v>1200</v>
      </c>
      <c r="Y1019" s="8">
        <f t="shared" si="492"/>
        <v>0</v>
      </c>
      <c r="Z1019" s="8">
        <f t="shared" si="493"/>
        <v>1278.367731291462</v>
      </c>
      <c r="AA1019" s="29">
        <f t="shared" si="486"/>
        <v>0</v>
      </c>
      <c r="AB1019" s="8"/>
      <c r="AC1019" s="8"/>
      <c r="AD1019" s="8">
        <f t="shared" si="487"/>
        <v>0</v>
      </c>
      <c r="AE1019" s="8">
        <f t="shared" si="488"/>
        <v>1200</v>
      </c>
      <c r="AF1019" s="8">
        <f t="shared" si="494"/>
        <v>221.63226870853799</v>
      </c>
      <c r="AG1019" s="16">
        <f t="shared" si="481"/>
        <v>1200</v>
      </c>
      <c r="AH1019" s="29">
        <f t="shared" si="495"/>
        <v>95.274008478503234</v>
      </c>
      <c r="AI1019" s="29">
        <f t="shared" si="496"/>
        <v>78.367731291462007</v>
      </c>
      <c r="AJ1019" s="28">
        <f t="shared" si="489"/>
        <v>0.13848721250836277</v>
      </c>
      <c r="AK1019" s="25">
        <f t="shared" si="482"/>
        <v>1.3848721250836276</v>
      </c>
      <c r="AL1019" s="26">
        <f t="shared" si="490"/>
        <v>10.466694596021066</v>
      </c>
    </row>
    <row r="1020" spans="2:38" x14ac:dyDescent="0.3">
      <c r="B1020" s="6">
        <v>9930</v>
      </c>
      <c r="C1020" s="8">
        <f t="shared" si="497"/>
        <v>99.3</v>
      </c>
      <c r="D1020" s="8">
        <f t="shared" si="498"/>
        <v>32890.917479761098</v>
      </c>
      <c r="E1020" s="8">
        <f t="shared" si="499"/>
        <v>33.122776918186531</v>
      </c>
      <c r="F1020" s="8">
        <f t="shared" si="500"/>
        <v>44.30171412807448</v>
      </c>
      <c r="G1020" s="8">
        <f t="shared" si="483"/>
        <v>2.2250485660981263</v>
      </c>
      <c r="H1020" s="8">
        <f t="shared" si="501"/>
        <v>29.482191763721051</v>
      </c>
      <c r="I1020" s="7">
        <v>101325</v>
      </c>
      <c r="J1020" s="8">
        <f t="shared" si="502"/>
        <v>12596040</v>
      </c>
      <c r="K1020" s="8">
        <f t="shared" si="503"/>
        <v>9417600</v>
      </c>
      <c r="L1020" s="8">
        <f t="shared" si="504"/>
        <v>1738750.0549504377</v>
      </c>
      <c r="M1020" s="17">
        <f t="shared" si="484"/>
        <v>182755546.75490704</v>
      </c>
      <c r="N1020" s="18">
        <f t="shared" si="505"/>
        <v>124.31324944485566</v>
      </c>
      <c r="O1020" s="18">
        <f t="shared" si="506"/>
        <v>92.944485566247224</v>
      </c>
      <c r="P1020" s="18">
        <f t="shared" si="507"/>
        <v>17.16012884234333</v>
      </c>
      <c r="Q1020" s="18">
        <f t="shared" si="508"/>
        <v>1803.6570121382388</v>
      </c>
      <c r="R1020" s="10">
        <f t="shared" si="509"/>
        <v>0</v>
      </c>
      <c r="S1020" s="8">
        <f t="shared" si="485"/>
        <v>99.299999999998633</v>
      </c>
      <c r="T1020" s="8">
        <f t="shared" si="510"/>
        <v>16.183286236437098</v>
      </c>
      <c r="U1020" s="8">
        <v>0</v>
      </c>
      <c r="V1020" s="8">
        <f t="shared" si="511"/>
        <v>3.9151694374004755</v>
      </c>
      <c r="W1020" s="8">
        <v>0</v>
      </c>
      <c r="X1020" s="15">
        <f t="shared" si="491"/>
        <v>1200</v>
      </c>
      <c r="Y1020" s="8">
        <f t="shared" si="492"/>
        <v>0</v>
      </c>
      <c r="Z1020" s="8">
        <f t="shared" si="493"/>
        <v>1278.4467310205864</v>
      </c>
      <c r="AA1020" s="29">
        <f t="shared" si="486"/>
        <v>0</v>
      </c>
      <c r="AB1020" s="8"/>
      <c r="AC1020" s="8"/>
      <c r="AD1020" s="8">
        <f t="shared" si="487"/>
        <v>0</v>
      </c>
      <c r="AE1020" s="8">
        <f t="shared" si="488"/>
        <v>1200</v>
      </c>
      <c r="AF1020" s="8">
        <f t="shared" si="494"/>
        <v>221.55326897941353</v>
      </c>
      <c r="AG1020" s="16">
        <f t="shared" si="481"/>
        <v>1200</v>
      </c>
      <c r="AH1020" s="29">
        <f t="shared" si="495"/>
        <v>95.377525682236296</v>
      </c>
      <c r="AI1020" s="29">
        <f t="shared" si="496"/>
        <v>78.446731020586469</v>
      </c>
      <c r="AJ1020" s="28">
        <f t="shared" si="489"/>
        <v>0.13862681655323006</v>
      </c>
      <c r="AK1020" s="25">
        <f t="shared" si="482"/>
        <v>1.3862681655323006</v>
      </c>
      <c r="AL1020" s="26">
        <f t="shared" si="490"/>
        <v>10.477234285938037</v>
      </c>
    </row>
    <row r="1021" spans="2:38" x14ac:dyDescent="0.3">
      <c r="B1021" s="6">
        <v>9940</v>
      </c>
      <c r="C1021" s="8">
        <f t="shared" si="497"/>
        <v>99.4</v>
      </c>
      <c r="D1021" s="8">
        <f t="shared" si="498"/>
        <v>32924.040256679291</v>
      </c>
      <c r="E1021" s="8">
        <f t="shared" si="499"/>
        <v>33.122776918191242</v>
      </c>
      <c r="F1021" s="8">
        <f t="shared" si="500"/>
        <v>44.301714128080782</v>
      </c>
      <c r="G1021" s="8">
        <f t="shared" si="483"/>
        <v>2.2250485660981263</v>
      </c>
      <c r="H1021" s="8">
        <f t="shared" si="501"/>
        <v>29.482191763723147</v>
      </c>
      <c r="I1021" s="7">
        <v>101325</v>
      </c>
      <c r="J1021" s="8">
        <f t="shared" si="502"/>
        <v>12596040</v>
      </c>
      <c r="K1021" s="8">
        <f t="shared" si="503"/>
        <v>9417600</v>
      </c>
      <c r="L1021" s="8">
        <f t="shared" si="504"/>
        <v>1738130.065076269</v>
      </c>
      <c r="M1021" s="17">
        <f t="shared" si="484"/>
        <v>182929386.68114564</v>
      </c>
      <c r="N1021" s="18">
        <f t="shared" si="505"/>
        <v>124.31324944485566</v>
      </c>
      <c r="O1021" s="18">
        <f t="shared" si="506"/>
        <v>92.944485566247224</v>
      </c>
      <c r="P1021" s="18">
        <f t="shared" si="507"/>
        <v>17.154010018023872</v>
      </c>
      <c r="Q1021" s="18">
        <f t="shared" si="508"/>
        <v>1805.3726788171293</v>
      </c>
      <c r="R1021" s="10">
        <f t="shared" si="509"/>
        <v>0</v>
      </c>
      <c r="S1021" s="8">
        <f t="shared" si="485"/>
        <v>99.399999999998627</v>
      </c>
      <c r="T1021" s="8">
        <f t="shared" si="510"/>
        <v>16.183286236437098</v>
      </c>
      <c r="U1021" s="8">
        <v>0</v>
      </c>
      <c r="V1021" s="8">
        <f t="shared" si="511"/>
        <v>3.913773396951802</v>
      </c>
      <c r="W1021" s="8">
        <v>0</v>
      </c>
      <c r="X1021" s="15">
        <f t="shared" si="491"/>
        <v>1200</v>
      </c>
      <c r="Y1021" s="8">
        <f t="shared" si="492"/>
        <v>0</v>
      </c>
      <c r="Z1021" s="8">
        <f t="shared" si="493"/>
        <v>1278.5257307497109</v>
      </c>
      <c r="AA1021" s="29">
        <f t="shared" si="486"/>
        <v>0</v>
      </c>
      <c r="AB1021" s="8"/>
      <c r="AC1021" s="8"/>
      <c r="AD1021" s="8">
        <f t="shared" si="487"/>
        <v>0</v>
      </c>
      <c r="AE1021" s="8">
        <f t="shared" si="488"/>
        <v>1200</v>
      </c>
      <c r="AF1021" s="8">
        <f t="shared" si="494"/>
        <v>221.47426925028907</v>
      </c>
      <c r="AG1021" s="16">
        <f t="shared" si="481"/>
        <v>1200</v>
      </c>
      <c r="AH1021" s="29">
        <f t="shared" si="495"/>
        <v>95.481042885969373</v>
      </c>
      <c r="AI1021" s="29">
        <f t="shared" si="496"/>
        <v>78.525730749710945</v>
      </c>
      <c r="AJ1021" s="28">
        <f t="shared" si="489"/>
        <v>0.13876642059809738</v>
      </c>
      <c r="AK1021" s="25">
        <f t="shared" si="482"/>
        <v>1.3876642059809738</v>
      </c>
      <c r="AL1021" s="26">
        <f t="shared" si="490"/>
        <v>10.48777397664773</v>
      </c>
    </row>
    <row r="1022" spans="2:38" x14ac:dyDescent="0.3">
      <c r="B1022" s="6">
        <v>9950</v>
      </c>
      <c r="C1022" s="8">
        <f t="shared" si="497"/>
        <v>99.5</v>
      </c>
      <c r="D1022" s="8">
        <f t="shared" si="498"/>
        <v>32957.163033597477</v>
      </c>
      <c r="E1022" s="8">
        <f t="shared" si="499"/>
        <v>33.122776918186531</v>
      </c>
      <c r="F1022" s="8">
        <f t="shared" si="500"/>
        <v>44.30171412807448</v>
      </c>
      <c r="G1022" s="8">
        <f t="shared" si="483"/>
        <v>2.2250485660981263</v>
      </c>
      <c r="H1022" s="8">
        <f t="shared" si="501"/>
        <v>29.482191763721051</v>
      </c>
      <c r="I1022" s="7">
        <v>101325</v>
      </c>
      <c r="J1022" s="8">
        <f t="shared" si="502"/>
        <v>12596040</v>
      </c>
      <c r="K1022" s="8">
        <f t="shared" si="503"/>
        <v>9417600</v>
      </c>
      <c r="L1022" s="8">
        <f t="shared" si="504"/>
        <v>1737510.0752021002</v>
      </c>
      <c r="M1022" s="17">
        <f t="shared" si="484"/>
        <v>183103226.6073842</v>
      </c>
      <c r="N1022" s="18">
        <f t="shared" si="505"/>
        <v>124.31324944485566</v>
      </c>
      <c r="O1022" s="18">
        <f t="shared" si="506"/>
        <v>92.944485566247224</v>
      </c>
      <c r="P1022" s="18">
        <f t="shared" si="507"/>
        <v>17.147891193704417</v>
      </c>
      <c r="Q1022" s="18">
        <f t="shared" si="508"/>
        <v>1807.0883454960199</v>
      </c>
      <c r="R1022" s="10">
        <f t="shared" si="509"/>
        <v>0</v>
      </c>
      <c r="S1022" s="8">
        <f t="shared" si="485"/>
        <v>99.499999999998622</v>
      </c>
      <c r="T1022" s="8">
        <f t="shared" si="510"/>
        <v>16.183286236437098</v>
      </c>
      <c r="U1022" s="8">
        <v>0</v>
      </c>
      <c r="V1022" s="8">
        <f t="shared" si="511"/>
        <v>3.9123773565031295</v>
      </c>
      <c r="W1022" s="8">
        <v>0</v>
      </c>
      <c r="X1022" s="15">
        <f t="shared" si="491"/>
        <v>1200</v>
      </c>
      <c r="Y1022" s="8">
        <f t="shared" si="492"/>
        <v>0</v>
      </c>
      <c r="Z1022" s="8">
        <f t="shared" si="493"/>
        <v>1278.6047304788353</v>
      </c>
      <c r="AA1022" s="29">
        <f t="shared" si="486"/>
        <v>0</v>
      </c>
      <c r="AB1022" s="8"/>
      <c r="AC1022" s="8"/>
      <c r="AD1022" s="8">
        <f t="shared" si="487"/>
        <v>0</v>
      </c>
      <c r="AE1022" s="8">
        <f t="shared" si="488"/>
        <v>1200</v>
      </c>
      <c r="AF1022" s="8">
        <f t="shared" si="494"/>
        <v>221.39526952116461</v>
      </c>
      <c r="AG1022" s="16">
        <f t="shared" si="481"/>
        <v>1200</v>
      </c>
      <c r="AH1022" s="29">
        <f t="shared" si="495"/>
        <v>95.584560089702393</v>
      </c>
      <c r="AI1022" s="29">
        <f t="shared" si="496"/>
        <v>78.604730478835378</v>
      </c>
      <c r="AJ1022" s="28">
        <f t="shared" si="489"/>
        <v>0.13890602464296464</v>
      </c>
      <c r="AK1022" s="25">
        <f t="shared" si="482"/>
        <v>1.3890602464296464</v>
      </c>
      <c r="AL1022" s="26">
        <f t="shared" si="490"/>
        <v>10.498313668147755</v>
      </c>
    </row>
    <row r="1023" spans="2:38" x14ac:dyDescent="0.3">
      <c r="B1023" s="6">
        <v>9960</v>
      </c>
      <c r="C1023" s="8">
        <f t="shared" si="497"/>
        <v>99.600000000000009</v>
      </c>
      <c r="D1023" s="8">
        <f t="shared" si="498"/>
        <v>32990.28581051567</v>
      </c>
      <c r="E1023" s="8">
        <f t="shared" si="499"/>
        <v>33.122776918191242</v>
      </c>
      <c r="F1023" s="8">
        <f t="shared" si="500"/>
        <v>44.301714128080782</v>
      </c>
      <c r="G1023" s="8">
        <f t="shared" si="483"/>
        <v>2.2250485660981263</v>
      </c>
      <c r="H1023" s="8">
        <f t="shared" si="501"/>
        <v>29.482191763723147</v>
      </c>
      <c r="I1023" s="7">
        <v>101325</v>
      </c>
      <c r="J1023" s="8">
        <f t="shared" si="502"/>
        <v>12596040</v>
      </c>
      <c r="K1023" s="8">
        <f t="shared" si="503"/>
        <v>9417600</v>
      </c>
      <c r="L1023" s="8">
        <f t="shared" si="504"/>
        <v>1736890.0853279314</v>
      </c>
      <c r="M1023" s="17">
        <f t="shared" si="484"/>
        <v>183277066.5336228</v>
      </c>
      <c r="N1023" s="18">
        <f t="shared" si="505"/>
        <v>124.31324944485566</v>
      </c>
      <c r="O1023" s="18">
        <f t="shared" si="506"/>
        <v>92.944485566247224</v>
      </c>
      <c r="P1023" s="18">
        <f t="shared" si="507"/>
        <v>17.141772369384963</v>
      </c>
      <c r="Q1023" s="18">
        <f t="shared" si="508"/>
        <v>1808.8040121749104</v>
      </c>
      <c r="R1023" s="10">
        <f t="shared" si="509"/>
        <v>0</v>
      </c>
      <c r="S1023" s="8">
        <f t="shared" si="485"/>
        <v>99.599999999998616</v>
      </c>
      <c r="T1023" s="8">
        <f t="shared" si="510"/>
        <v>16.183286236437098</v>
      </c>
      <c r="U1023" s="8">
        <v>0</v>
      </c>
      <c r="V1023" s="8">
        <f t="shared" si="511"/>
        <v>3.910981316054456</v>
      </c>
      <c r="W1023" s="8">
        <v>0</v>
      </c>
      <c r="X1023" s="15">
        <f t="shared" si="491"/>
        <v>1200</v>
      </c>
      <c r="Y1023" s="8">
        <f t="shared" si="492"/>
        <v>0</v>
      </c>
      <c r="Z1023" s="8">
        <f t="shared" si="493"/>
        <v>1278.6837302079598</v>
      </c>
      <c r="AA1023" s="29">
        <f t="shared" si="486"/>
        <v>0</v>
      </c>
      <c r="AB1023" s="8"/>
      <c r="AC1023" s="8"/>
      <c r="AD1023" s="8">
        <f t="shared" si="487"/>
        <v>0</v>
      </c>
      <c r="AE1023" s="8">
        <f t="shared" si="488"/>
        <v>1200</v>
      </c>
      <c r="AF1023" s="8">
        <f t="shared" si="494"/>
        <v>221.31626979204015</v>
      </c>
      <c r="AG1023" s="16">
        <f t="shared" si="481"/>
        <v>1200</v>
      </c>
      <c r="AH1023" s="29">
        <f t="shared" si="495"/>
        <v>95.688077293435484</v>
      </c>
      <c r="AI1023" s="29">
        <f t="shared" si="496"/>
        <v>78.683730207959854</v>
      </c>
      <c r="AJ1023" s="28">
        <f t="shared" si="489"/>
        <v>0.13904562868783199</v>
      </c>
      <c r="AK1023" s="25">
        <f t="shared" si="482"/>
        <v>1.3904562868783199</v>
      </c>
      <c r="AL1023" s="26">
        <f t="shared" si="490"/>
        <v>10.508853360435733</v>
      </c>
    </row>
    <row r="1024" spans="2:38" x14ac:dyDescent="0.3">
      <c r="B1024" s="6">
        <v>9970</v>
      </c>
      <c r="C1024" s="8">
        <f t="shared" si="497"/>
        <v>99.7</v>
      </c>
      <c r="D1024" s="8">
        <f t="shared" si="498"/>
        <v>33023.408587433856</v>
      </c>
      <c r="E1024" s="8">
        <f t="shared" si="499"/>
        <v>33.122776918186531</v>
      </c>
      <c r="F1024" s="8">
        <f t="shared" si="500"/>
        <v>44.30171412807448</v>
      </c>
      <c r="G1024" s="8">
        <f t="shared" si="483"/>
        <v>2.2250485660981263</v>
      </c>
      <c r="H1024" s="8">
        <f t="shared" si="501"/>
        <v>29.482191763721051</v>
      </c>
      <c r="I1024" s="7">
        <v>101325</v>
      </c>
      <c r="J1024" s="8">
        <f t="shared" si="502"/>
        <v>12596040</v>
      </c>
      <c r="K1024" s="8">
        <f t="shared" si="503"/>
        <v>9417600</v>
      </c>
      <c r="L1024" s="8">
        <f t="shared" si="504"/>
        <v>1736270.0954537627</v>
      </c>
      <c r="M1024" s="17">
        <f t="shared" si="484"/>
        <v>183450906.45986137</v>
      </c>
      <c r="N1024" s="18">
        <f t="shared" si="505"/>
        <v>124.31324944485566</v>
      </c>
      <c r="O1024" s="18">
        <f t="shared" si="506"/>
        <v>92.944485566247224</v>
      </c>
      <c r="P1024" s="18">
        <f t="shared" si="507"/>
        <v>17.135653545065509</v>
      </c>
      <c r="Q1024" s="18">
        <f t="shared" si="508"/>
        <v>1810.5196788538008</v>
      </c>
      <c r="R1024" s="10">
        <f t="shared" si="509"/>
        <v>0</v>
      </c>
      <c r="S1024" s="8">
        <f t="shared" si="485"/>
        <v>99.69999999999861</v>
      </c>
      <c r="T1024" s="8">
        <f t="shared" si="510"/>
        <v>16.183286236437098</v>
      </c>
      <c r="U1024" s="8">
        <v>0</v>
      </c>
      <c r="V1024" s="8">
        <f t="shared" si="511"/>
        <v>3.909585275605783</v>
      </c>
      <c r="W1024" s="8">
        <v>0</v>
      </c>
      <c r="X1024" s="15">
        <f t="shared" si="491"/>
        <v>1200</v>
      </c>
      <c r="Y1024" s="8">
        <f t="shared" si="492"/>
        <v>0</v>
      </c>
      <c r="Z1024" s="8">
        <f t="shared" si="493"/>
        <v>1278.7627299370843</v>
      </c>
      <c r="AA1024" s="29">
        <f t="shared" si="486"/>
        <v>0</v>
      </c>
      <c r="AB1024" s="8"/>
      <c r="AC1024" s="8"/>
      <c r="AD1024" s="8">
        <f t="shared" si="487"/>
        <v>0</v>
      </c>
      <c r="AE1024" s="8">
        <f t="shared" si="488"/>
        <v>1200</v>
      </c>
      <c r="AF1024" s="8">
        <f t="shared" si="494"/>
        <v>221.23727006291568</v>
      </c>
      <c r="AG1024" s="16">
        <f t="shared" si="481"/>
        <v>1200</v>
      </c>
      <c r="AH1024" s="29">
        <f t="shared" si="495"/>
        <v>95.791594497168518</v>
      </c>
      <c r="AI1024" s="29">
        <f t="shared" si="496"/>
        <v>78.762729937084302</v>
      </c>
      <c r="AJ1024" s="28">
        <f t="shared" si="489"/>
        <v>0.13918523273269928</v>
      </c>
      <c r="AK1024" s="25">
        <f t="shared" si="482"/>
        <v>1.3918523273269927</v>
      </c>
      <c r="AL1024" s="26">
        <f t="shared" si="490"/>
        <v>10.519393053509292</v>
      </c>
    </row>
    <row r="1025" spans="2:38" x14ac:dyDescent="0.3">
      <c r="B1025" s="6">
        <v>9980</v>
      </c>
      <c r="C1025" s="8">
        <f t="shared" si="497"/>
        <v>99.8</v>
      </c>
      <c r="D1025" s="8">
        <f t="shared" si="498"/>
        <v>33056.531364352042</v>
      </c>
      <c r="E1025" s="8">
        <f t="shared" si="499"/>
        <v>33.122776918186531</v>
      </c>
      <c r="F1025" s="8">
        <f t="shared" si="500"/>
        <v>44.30171412807448</v>
      </c>
      <c r="G1025" s="8">
        <f t="shared" si="483"/>
        <v>2.2250485660981263</v>
      </c>
      <c r="H1025" s="8">
        <f t="shared" si="501"/>
        <v>29.482191763721051</v>
      </c>
      <c r="I1025" s="7">
        <v>101325</v>
      </c>
      <c r="J1025" s="8">
        <f t="shared" si="502"/>
        <v>12596040</v>
      </c>
      <c r="K1025" s="8">
        <f t="shared" si="503"/>
        <v>9417600</v>
      </c>
      <c r="L1025" s="8">
        <f t="shared" si="504"/>
        <v>1735650.1055795939</v>
      </c>
      <c r="M1025" s="17">
        <f t="shared" si="484"/>
        <v>183624746.38609993</v>
      </c>
      <c r="N1025" s="18">
        <f t="shared" si="505"/>
        <v>124.31324944485566</v>
      </c>
      <c r="O1025" s="18">
        <f t="shared" si="506"/>
        <v>92.944485566247224</v>
      </c>
      <c r="P1025" s="18">
        <f t="shared" si="507"/>
        <v>17.129534720746054</v>
      </c>
      <c r="Q1025" s="18">
        <f t="shared" si="508"/>
        <v>1812.2353455326911</v>
      </c>
      <c r="R1025" s="10">
        <f t="shared" si="509"/>
        <v>0</v>
      </c>
      <c r="S1025" s="8">
        <f t="shared" si="485"/>
        <v>99.799999999998604</v>
      </c>
      <c r="T1025" s="8">
        <f t="shared" si="510"/>
        <v>16.183286236437098</v>
      </c>
      <c r="U1025" s="8">
        <v>0</v>
      </c>
      <c r="V1025" s="8">
        <f t="shared" si="511"/>
        <v>3.9081892351571099</v>
      </c>
      <c r="W1025" s="8">
        <v>0</v>
      </c>
      <c r="X1025" s="15">
        <f t="shared" si="491"/>
        <v>1200</v>
      </c>
      <c r="Y1025" s="8">
        <f t="shared" si="492"/>
        <v>0</v>
      </c>
      <c r="Z1025" s="8">
        <f t="shared" si="493"/>
        <v>1278.8417296662087</v>
      </c>
      <c r="AA1025" s="29">
        <f t="shared" si="486"/>
        <v>0</v>
      </c>
      <c r="AB1025" s="8"/>
      <c r="AC1025" s="8"/>
      <c r="AD1025" s="8">
        <f t="shared" si="487"/>
        <v>0</v>
      </c>
      <c r="AE1025" s="8">
        <f t="shared" si="488"/>
        <v>1200</v>
      </c>
      <c r="AF1025" s="8">
        <f t="shared" si="494"/>
        <v>221.15827033379122</v>
      </c>
      <c r="AG1025" s="16">
        <f t="shared" si="481"/>
        <v>1200</v>
      </c>
      <c r="AH1025" s="29">
        <f t="shared" si="495"/>
        <v>95.89511170090158</v>
      </c>
      <c r="AI1025" s="29">
        <f t="shared" si="496"/>
        <v>78.841729666208764</v>
      </c>
      <c r="AJ1025" s="28">
        <f t="shared" si="489"/>
        <v>0.13932483677756657</v>
      </c>
      <c r="AK1025" s="25">
        <f t="shared" si="482"/>
        <v>1.3932483677756657</v>
      </c>
      <c r="AL1025" s="26">
        <f t="shared" si="490"/>
        <v>10.52993274736607</v>
      </c>
    </row>
    <row r="1026" spans="2:38" x14ac:dyDescent="0.3">
      <c r="B1026" s="6">
        <v>9990</v>
      </c>
      <c r="C1026" s="8">
        <f t="shared" si="497"/>
        <v>99.9</v>
      </c>
      <c r="D1026" s="8">
        <f t="shared" si="498"/>
        <v>33089.654141270235</v>
      </c>
      <c r="E1026" s="8">
        <f t="shared" si="499"/>
        <v>33.122776918191242</v>
      </c>
      <c r="F1026" s="8">
        <f t="shared" si="500"/>
        <v>44.301714128080782</v>
      </c>
      <c r="G1026" s="8">
        <f t="shared" si="483"/>
        <v>2.2250485660981263</v>
      </c>
      <c r="H1026" s="8">
        <f t="shared" si="501"/>
        <v>29.482191763723147</v>
      </c>
      <c r="I1026" s="7">
        <v>101325</v>
      </c>
      <c r="J1026" s="8">
        <f t="shared" si="502"/>
        <v>12596040</v>
      </c>
      <c r="K1026" s="8">
        <f t="shared" si="503"/>
        <v>9417600</v>
      </c>
      <c r="L1026" s="8">
        <f t="shared" si="504"/>
        <v>1735030.1157054252</v>
      </c>
      <c r="M1026" s="17">
        <f t="shared" si="484"/>
        <v>183798586.31233853</v>
      </c>
      <c r="N1026" s="18">
        <f t="shared" si="505"/>
        <v>124.31324944485566</v>
      </c>
      <c r="O1026" s="18">
        <f t="shared" si="506"/>
        <v>92.944485566247224</v>
      </c>
      <c r="P1026" s="18">
        <f t="shared" si="507"/>
        <v>17.1234158964266</v>
      </c>
      <c r="Q1026" s="18">
        <f t="shared" si="508"/>
        <v>1813.9510122115819</v>
      </c>
      <c r="R1026" s="10">
        <f t="shared" si="509"/>
        <v>0</v>
      </c>
      <c r="S1026" s="8">
        <f t="shared" si="485"/>
        <v>99.899999999998599</v>
      </c>
      <c r="T1026" s="8">
        <f t="shared" si="510"/>
        <v>16.183286236437098</v>
      </c>
      <c r="U1026" s="8">
        <v>0</v>
      </c>
      <c r="V1026" s="8">
        <f t="shared" si="511"/>
        <v>3.9067931947084369</v>
      </c>
      <c r="W1026" s="8">
        <v>0</v>
      </c>
      <c r="X1026" s="15">
        <f t="shared" si="491"/>
        <v>1200</v>
      </c>
      <c r="Y1026" s="8">
        <f t="shared" si="492"/>
        <v>0</v>
      </c>
      <c r="Z1026" s="8">
        <f t="shared" si="493"/>
        <v>1278.9207293953332</v>
      </c>
      <c r="AA1026" s="29">
        <f t="shared" si="486"/>
        <v>0</v>
      </c>
      <c r="AB1026" s="8"/>
      <c r="AC1026" s="8"/>
      <c r="AD1026" s="8">
        <f t="shared" si="487"/>
        <v>0</v>
      </c>
      <c r="AE1026" s="8">
        <f t="shared" si="488"/>
        <v>1200</v>
      </c>
      <c r="AF1026" s="8">
        <f t="shared" si="494"/>
        <v>221.07927060466676</v>
      </c>
      <c r="AG1026" s="16">
        <f t="shared" si="481"/>
        <v>1200</v>
      </c>
      <c r="AH1026" s="29">
        <f t="shared" si="495"/>
        <v>95.998628904634643</v>
      </c>
      <c r="AI1026" s="29">
        <f t="shared" si="496"/>
        <v>78.920729395333225</v>
      </c>
      <c r="AJ1026" s="28">
        <f t="shared" si="489"/>
        <v>0.13946444082243387</v>
      </c>
      <c r="AK1026" s="25">
        <f t="shared" si="482"/>
        <v>1.3946444082243388</v>
      </c>
      <c r="AL1026" s="26">
        <f t="shared" si="490"/>
        <v>10.540472442003717</v>
      </c>
    </row>
    <row r="1027" spans="2:38" x14ac:dyDescent="0.3">
      <c r="B1027" s="6">
        <v>10000</v>
      </c>
      <c r="C1027" s="8">
        <f t="shared" si="497"/>
        <v>100</v>
      </c>
      <c r="D1027" s="8">
        <f t="shared" si="498"/>
        <v>33122.776918188414</v>
      </c>
      <c r="E1027" s="8">
        <f t="shared" si="499"/>
        <v>33.122776918186531</v>
      </c>
      <c r="F1027" s="8">
        <f t="shared" si="500"/>
        <v>44.30171412807448</v>
      </c>
      <c r="G1027" s="8">
        <f t="shared" si="483"/>
        <v>2.2250485660981263</v>
      </c>
      <c r="H1027" s="8">
        <f t="shared" si="501"/>
        <v>29.482191763721051</v>
      </c>
      <c r="I1027" s="7">
        <v>101325</v>
      </c>
      <c r="J1027" s="8">
        <f t="shared" si="502"/>
        <v>12596040</v>
      </c>
      <c r="K1027" s="8">
        <f t="shared" si="503"/>
        <v>9417600</v>
      </c>
      <c r="L1027" s="8">
        <f t="shared" si="504"/>
        <v>1734410.1258312564</v>
      </c>
      <c r="M1027" s="17">
        <f t="shared" si="484"/>
        <v>183972426.2385771</v>
      </c>
      <c r="N1027" s="18">
        <f t="shared" si="505"/>
        <v>124.31324944485566</v>
      </c>
      <c r="O1027" s="18">
        <f t="shared" si="506"/>
        <v>92.944485566247224</v>
      </c>
      <c r="P1027" s="18">
        <f t="shared" si="507"/>
        <v>17.117297072107146</v>
      </c>
      <c r="Q1027" s="18">
        <f t="shared" si="508"/>
        <v>1815.6666788904722</v>
      </c>
      <c r="R1027" s="10">
        <f t="shared" si="509"/>
        <v>0</v>
      </c>
      <c r="S1027" s="8">
        <f t="shared" si="485"/>
        <v>99.999999999998593</v>
      </c>
      <c r="T1027" s="8">
        <f t="shared" si="510"/>
        <v>16.183286236437098</v>
      </c>
      <c r="U1027" s="8">
        <v>0</v>
      </c>
      <c r="V1027" s="8">
        <f t="shared" si="511"/>
        <v>3.9053971542597643</v>
      </c>
      <c r="W1027" s="8">
        <v>0</v>
      </c>
      <c r="X1027" s="15">
        <f t="shared" si="491"/>
        <v>1200</v>
      </c>
      <c r="Y1027" s="8">
        <f t="shared" si="492"/>
        <v>0</v>
      </c>
      <c r="Z1027" s="8">
        <f t="shared" si="493"/>
        <v>1278.9997291244576</v>
      </c>
      <c r="AA1027" s="29">
        <f t="shared" si="486"/>
        <v>0</v>
      </c>
      <c r="AB1027" s="8"/>
      <c r="AC1027" s="8"/>
      <c r="AD1027" s="8">
        <f t="shared" si="487"/>
        <v>0</v>
      </c>
      <c r="AE1027" s="8">
        <f t="shared" si="488"/>
        <v>1200</v>
      </c>
      <c r="AF1027" s="8">
        <f t="shared" si="494"/>
        <v>221.00027087554233</v>
      </c>
      <c r="AG1027" s="16">
        <f t="shared" si="481"/>
        <v>1200</v>
      </c>
      <c r="AH1027" s="29">
        <f t="shared" si="495"/>
        <v>96.102146108367691</v>
      </c>
      <c r="AI1027" s="29">
        <f t="shared" si="496"/>
        <v>78.999729124457673</v>
      </c>
      <c r="AJ1027" s="28">
        <f t="shared" si="489"/>
        <v>0.13960404486730119</v>
      </c>
      <c r="AK1027" s="25">
        <f t="shared" si="482"/>
        <v>1.3960404486730118</v>
      </c>
      <c r="AL1027" s="26">
        <f t="shared" si="490"/>
        <v>10.551012137419889</v>
      </c>
    </row>
    <row r="1028" spans="2:38" x14ac:dyDescent="0.3">
      <c r="B1028" s="6">
        <v>10010</v>
      </c>
      <c r="C1028" s="8">
        <f t="shared" si="497"/>
        <v>100.10000000000001</v>
      </c>
      <c r="D1028" s="8">
        <f t="shared" si="498"/>
        <v>33155.899695106615</v>
      </c>
      <c r="E1028" s="8">
        <f t="shared" si="499"/>
        <v>33.122776918191242</v>
      </c>
      <c r="F1028" s="8">
        <f t="shared" si="500"/>
        <v>44.301714128080782</v>
      </c>
      <c r="G1028" s="8">
        <f t="shared" si="483"/>
        <v>2.2250485660981263</v>
      </c>
      <c r="H1028" s="8">
        <f t="shared" si="501"/>
        <v>29.482191763723147</v>
      </c>
      <c r="I1028" s="7">
        <v>101325</v>
      </c>
      <c r="J1028" s="8">
        <f t="shared" si="502"/>
        <v>12596040</v>
      </c>
      <c r="K1028" s="8">
        <f t="shared" si="503"/>
        <v>9417600</v>
      </c>
      <c r="L1028" s="8">
        <f t="shared" si="504"/>
        <v>1733790.1359570876</v>
      </c>
      <c r="M1028" s="17">
        <f t="shared" si="484"/>
        <v>184146266.16481569</v>
      </c>
      <c r="N1028" s="18">
        <f t="shared" si="505"/>
        <v>124.31324944485566</v>
      </c>
      <c r="O1028" s="18">
        <f t="shared" si="506"/>
        <v>92.944485566247224</v>
      </c>
      <c r="P1028" s="18">
        <f t="shared" si="507"/>
        <v>17.111178247787688</v>
      </c>
      <c r="Q1028" s="18">
        <f t="shared" si="508"/>
        <v>1817.3823455693628</v>
      </c>
      <c r="R1028" s="10">
        <f t="shared" si="509"/>
        <v>0</v>
      </c>
      <c r="S1028" s="8">
        <f t="shared" si="485"/>
        <v>100.09999999999859</v>
      </c>
      <c r="T1028" s="8">
        <f t="shared" si="510"/>
        <v>16.183286236437098</v>
      </c>
      <c r="U1028" s="8">
        <v>0</v>
      </c>
      <c r="V1028" s="8">
        <f t="shared" si="511"/>
        <v>3.9040011138110908</v>
      </c>
      <c r="W1028" s="8">
        <v>0</v>
      </c>
      <c r="X1028" s="15">
        <f t="shared" si="491"/>
        <v>1200</v>
      </c>
      <c r="Y1028" s="8">
        <f t="shared" si="492"/>
        <v>0</v>
      </c>
      <c r="Z1028" s="8">
        <f t="shared" si="493"/>
        <v>1279.0787288535821</v>
      </c>
      <c r="AA1028" s="29">
        <f t="shared" si="486"/>
        <v>0</v>
      </c>
      <c r="AB1028" s="8"/>
      <c r="AC1028" s="8"/>
      <c r="AD1028" s="8">
        <f t="shared" si="487"/>
        <v>0</v>
      </c>
      <c r="AE1028" s="8">
        <f t="shared" si="488"/>
        <v>1200</v>
      </c>
      <c r="AF1028" s="8">
        <f t="shared" si="494"/>
        <v>220.92127114641784</v>
      </c>
      <c r="AG1028" s="16">
        <f t="shared" si="481"/>
        <v>1200</v>
      </c>
      <c r="AH1028" s="29">
        <f t="shared" si="495"/>
        <v>96.205663312100768</v>
      </c>
      <c r="AI1028" s="29">
        <f t="shared" si="496"/>
        <v>79.078728853582149</v>
      </c>
      <c r="AJ1028" s="28">
        <f t="shared" si="489"/>
        <v>0.13974364891216851</v>
      </c>
      <c r="AK1028" s="25">
        <f t="shared" si="482"/>
        <v>1.3974364891216851</v>
      </c>
      <c r="AL1028" s="26">
        <f t="shared" si="490"/>
        <v>10.561551833612253</v>
      </c>
    </row>
    <row r="1029" spans="2:38" x14ac:dyDescent="0.3">
      <c r="B1029" s="6">
        <v>10020</v>
      </c>
      <c r="C1029" s="8">
        <f t="shared" si="497"/>
        <v>100.2</v>
      </c>
      <c r="D1029" s="8">
        <f t="shared" si="498"/>
        <v>33189.022472024801</v>
      </c>
      <c r="E1029" s="8">
        <f t="shared" si="499"/>
        <v>33.122776918186531</v>
      </c>
      <c r="F1029" s="8">
        <f t="shared" si="500"/>
        <v>44.30171412807448</v>
      </c>
      <c r="G1029" s="8">
        <f t="shared" si="483"/>
        <v>2.2250485660981263</v>
      </c>
      <c r="H1029" s="8">
        <f t="shared" si="501"/>
        <v>29.482191763721051</v>
      </c>
      <c r="I1029" s="7">
        <v>101325</v>
      </c>
      <c r="J1029" s="8">
        <f t="shared" si="502"/>
        <v>12596040</v>
      </c>
      <c r="K1029" s="8">
        <f t="shared" si="503"/>
        <v>9417600</v>
      </c>
      <c r="L1029" s="8">
        <f t="shared" si="504"/>
        <v>1733170.1460829189</v>
      </c>
      <c r="M1029" s="17">
        <f t="shared" si="484"/>
        <v>184320106.09105426</v>
      </c>
      <c r="N1029" s="18">
        <f t="shared" si="505"/>
        <v>124.31324944485566</v>
      </c>
      <c r="O1029" s="18">
        <f t="shared" si="506"/>
        <v>92.944485566247224</v>
      </c>
      <c r="P1029" s="18">
        <f t="shared" si="507"/>
        <v>17.105059423468234</v>
      </c>
      <c r="Q1029" s="18">
        <f t="shared" si="508"/>
        <v>1819.0980122482533</v>
      </c>
      <c r="R1029" s="10">
        <f t="shared" si="509"/>
        <v>0</v>
      </c>
      <c r="S1029" s="8">
        <f t="shared" si="485"/>
        <v>100.19999999999858</v>
      </c>
      <c r="T1029" s="8">
        <f t="shared" si="510"/>
        <v>16.183286236437098</v>
      </c>
      <c r="U1029" s="8">
        <v>0</v>
      </c>
      <c r="V1029" s="8">
        <f t="shared" si="511"/>
        <v>3.9026050733624187</v>
      </c>
      <c r="W1029" s="8">
        <v>0</v>
      </c>
      <c r="X1029" s="15">
        <f t="shared" si="491"/>
        <v>1200</v>
      </c>
      <c r="Y1029" s="8">
        <f t="shared" si="492"/>
        <v>0</v>
      </c>
      <c r="Z1029" s="8">
        <f t="shared" si="493"/>
        <v>1279.1577285827066</v>
      </c>
      <c r="AA1029" s="29">
        <f t="shared" si="486"/>
        <v>0</v>
      </c>
      <c r="AB1029" s="8"/>
      <c r="AC1029" s="8"/>
      <c r="AD1029" s="8">
        <f t="shared" si="487"/>
        <v>0</v>
      </c>
      <c r="AE1029" s="8">
        <f t="shared" si="488"/>
        <v>1200</v>
      </c>
      <c r="AF1029" s="8">
        <f t="shared" si="494"/>
        <v>220.84227141729343</v>
      </c>
      <c r="AG1029" s="16">
        <f t="shared" si="481"/>
        <v>1200</v>
      </c>
      <c r="AH1029" s="29">
        <f t="shared" si="495"/>
        <v>96.309180515833788</v>
      </c>
      <c r="AI1029" s="29">
        <f t="shared" si="496"/>
        <v>79.157728582706582</v>
      </c>
      <c r="AJ1029" s="28">
        <f t="shared" si="489"/>
        <v>0.13988325295703577</v>
      </c>
      <c r="AK1029" s="25">
        <f t="shared" si="482"/>
        <v>1.3988325295703576</v>
      </c>
      <c r="AL1029" s="26">
        <f t="shared" si="490"/>
        <v>10.572091530578485</v>
      </c>
    </row>
    <row r="1030" spans="2:38" x14ac:dyDescent="0.3">
      <c r="B1030" s="6">
        <v>10030</v>
      </c>
      <c r="C1030" s="8">
        <f t="shared" si="497"/>
        <v>100.3</v>
      </c>
      <c r="D1030" s="8">
        <f t="shared" si="498"/>
        <v>33222.145248942979</v>
      </c>
      <c r="E1030" s="8">
        <f t="shared" si="499"/>
        <v>33.122776918186531</v>
      </c>
      <c r="F1030" s="8">
        <f t="shared" si="500"/>
        <v>44.30171412807448</v>
      </c>
      <c r="G1030" s="8">
        <f t="shared" si="483"/>
        <v>2.2250485660981263</v>
      </c>
      <c r="H1030" s="8">
        <f t="shared" si="501"/>
        <v>29.482191763721051</v>
      </c>
      <c r="I1030" s="7">
        <v>101325</v>
      </c>
      <c r="J1030" s="8">
        <f t="shared" si="502"/>
        <v>12596040</v>
      </c>
      <c r="K1030" s="8">
        <f t="shared" si="503"/>
        <v>9417600</v>
      </c>
      <c r="L1030" s="8">
        <f t="shared" si="504"/>
        <v>1732550.1562087501</v>
      </c>
      <c r="M1030" s="17">
        <f t="shared" si="484"/>
        <v>184493946.01729283</v>
      </c>
      <c r="N1030" s="18">
        <f t="shared" si="505"/>
        <v>124.31324944485566</v>
      </c>
      <c r="O1030" s="18">
        <f t="shared" si="506"/>
        <v>92.944485566247224</v>
      </c>
      <c r="P1030" s="18">
        <f t="shared" si="507"/>
        <v>17.098940599148779</v>
      </c>
      <c r="Q1030" s="18">
        <f t="shared" si="508"/>
        <v>1820.8136789271437</v>
      </c>
      <c r="R1030" s="10">
        <f t="shared" si="509"/>
        <v>0</v>
      </c>
      <c r="S1030" s="8">
        <f t="shared" si="485"/>
        <v>100.29999999999858</v>
      </c>
      <c r="T1030" s="8">
        <f t="shared" si="510"/>
        <v>16.183286236437098</v>
      </c>
      <c r="U1030" s="8">
        <v>0</v>
      </c>
      <c r="V1030" s="8">
        <f t="shared" si="511"/>
        <v>3.9012090329137448</v>
      </c>
      <c r="W1030" s="8">
        <v>0</v>
      </c>
      <c r="X1030" s="15">
        <f t="shared" si="491"/>
        <v>1200</v>
      </c>
      <c r="Y1030" s="8">
        <f t="shared" si="492"/>
        <v>0</v>
      </c>
      <c r="Z1030" s="8">
        <f t="shared" si="493"/>
        <v>1279.236728311831</v>
      </c>
      <c r="AA1030" s="29">
        <f t="shared" si="486"/>
        <v>0</v>
      </c>
      <c r="AB1030" s="8"/>
      <c r="AC1030" s="8"/>
      <c r="AD1030" s="8">
        <f t="shared" si="487"/>
        <v>0</v>
      </c>
      <c r="AE1030" s="8">
        <f t="shared" si="488"/>
        <v>1200</v>
      </c>
      <c r="AF1030" s="8">
        <f t="shared" si="494"/>
        <v>220.76327168816894</v>
      </c>
      <c r="AG1030" s="16">
        <f t="shared" si="481"/>
        <v>1200</v>
      </c>
      <c r="AH1030" s="29">
        <f t="shared" si="495"/>
        <v>96.412697719566864</v>
      </c>
      <c r="AI1030" s="29">
        <f t="shared" si="496"/>
        <v>79.236728311831058</v>
      </c>
      <c r="AJ1030" s="28">
        <f t="shared" si="489"/>
        <v>0.14002285700190309</v>
      </c>
      <c r="AK1030" s="25">
        <f t="shared" si="482"/>
        <v>1.4002285700190309</v>
      </c>
      <c r="AL1030" s="26">
        <f t="shared" si="490"/>
        <v>10.582631228316272</v>
      </c>
    </row>
    <row r="1031" spans="2:38" x14ac:dyDescent="0.3">
      <c r="B1031" s="6">
        <v>10040</v>
      </c>
      <c r="C1031" s="8">
        <f t="shared" si="497"/>
        <v>100.4</v>
      </c>
      <c r="D1031" s="8">
        <f t="shared" si="498"/>
        <v>33255.268025861173</v>
      </c>
      <c r="E1031" s="8">
        <f t="shared" si="499"/>
        <v>33.122776918191242</v>
      </c>
      <c r="F1031" s="8">
        <f t="shared" si="500"/>
        <v>44.301714128080782</v>
      </c>
      <c r="G1031" s="8">
        <f t="shared" si="483"/>
        <v>2.2250485660981263</v>
      </c>
      <c r="H1031" s="8">
        <f t="shared" si="501"/>
        <v>29.482191763723147</v>
      </c>
      <c r="I1031" s="7">
        <v>101325</v>
      </c>
      <c r="J1031" s="8">
        <f t="shared" si="502"/>
        <v>12596040</v>
      </c>
      <c r="K1031" s="8">
        <f t="shared" si="503"/>
        <v>9417600</v>
      </c>
      <c r="L1031" s="8">
        <f t="shared" si="504"/>
        <v>1731930.1663345813</v>
      </c>
      <c r="M1031" s="17">
        <f t="shared" si="484"/>
        <v>184667785.94353142</v>
      </c>
      <c r="N1031" s="18">
        <f t="shared" si="505"/>
        <v>124.31324944485566</v>
      </c>
      <c r="O1031" s="18">
        <f t="shared" si="506"/>
        <v>92.944485566247224</v>
      </c>
      <c r="P1031" s="18">
        <f t="shared" si="507"/>
        <v>17.092821774829325</v>
      </c>
      <c r="Q1031" s="18">
        <f t="shared" si="508"/>
        <v>1822.5293456060342</v>
      </c>
      <c r="R1031" s="10">
        <f t="shared" si="509"/>
        <v>0</v>
      </c>
      <c r="S1031" s="8">
        <f t="shared" si="485"/>
        <v>100.39999999999857</v>
      </c>
      <c r="T1031" s="8">
        <f t="shared" si="510"/>
        <v>16.183286236437098</v>
      </c>
      <c r="U1031" s="8">
        <v>0</v>
      </c>
      <c r="V1031" s="8">
        <f t="shared" si="511"/>
        <v>3.8998129924650713</v>
      </c>
      <c r="W1031" s="8">
        <v>0</v>
      </c>
      <c r="X1031" s="15">
        <f t="shared" si="491"/>
        <v>1200</v>
      </c>
      <c r="Y1031" s="8">
        <f t="shared" si="492"/>
        <v>0</v>
      </c>
      <c r="Z1031" s="8">
        <f t="shared" si="493"/>
        <v>1279.3157280409555</v>
      </c>
      <c r="AA1031" s="29">
        <f t="shared" si="486"/>
        <v>0</v>
      </c>
      <c r="AB1031" s="8"/>
      <c r="AC1031" s="8"/>
      <c r="AD1031" s="8">
        <f t="shared" si="487"/>
        <v>0</v>
      </c>
      <c r="AE1031" s="8">
        <f t="shared" si="488"/>
        <v>1200</v>
      </c>
      <c r="AF1031" s="8">
        <f t="shared" si="494"/>
        <v>220.68427195904445</v>
      </c>
      <c r="AG1031" s="16">
        <f t="shared" si="481"/>
        <v>1200</v>
      </c>
      <c r="AH1031" s="29">
        <f t="shared" si="495"/>
        <v>96.516214923299941</v>
      </c>
      <c r="AI1031" s="29">
        <f t="shared" si="496"/>
        <v>79.315728040955534</v>
      </c>
      <c r="AJ1031" s="28">
        <f t="shared" si="489"/>
        <v>0.14016246104677041</v>
      </c>
      <c r="AK1031" s="25">
        <f t="shared" si="482"/>
        <v>1.4016246104677041</v>
      </c>
      <c r="AL1031" s="26">
        <f t="shared" si="490"/>
        <v>10.593170926823307</v>
      </c>
    </row>
    <row r="1032" spans="2:38" x14ac:dyDescent="0.3">
      <c r="B1032" s="6">
        <v>10050</v>
      </c>
      <c r="C1032" s="8">
        <f t="shared" si="497"/>
        <v>100.5</v>
      </c>
      <c r="D1032" s="8">
        <f t="shared" si="498"/>
        <v>33288.390802779366</v>
      </c>
      <c r="E1032" s="8">
        <f t="shared" si="499"/>
        <v>33.122776918186531</v>
      </c>
      <c r="F1032" s="8">
        <f t="shared" si="500"/>
        <v>44.30171412807448</v>
      </c>
      <c r="G1032" s="8">
        <f t="shared" si="483"/>
        <v>2.2250485660981263</v>
      </c>
      <c r="H1032" s="8">
        <f t="shared" si="501"/>
        <v>29.482191763721051</v>
      </c>
      <c r="I1032" s="7">
        <v>101325</v>
      </c>
      <c r="J1032" s="8">
        <f t="shared" si="502"/>
        <v>12596040</v>
      </c>
      <c r="K1032" s="8">
        <f t="shared" si="503"/>
        <v>9417600</v>
      </c>
      <c r="L1032" s="8">
        <f t="shared" si="504"/>
        <v>1731310.1764604126</v>
      </c>
      <c r="M1032" s="17">
        <f t="shared" si="484"/>
        <v>184841625.86976999</v>
      </c>
      <c r="N1032" s="18">
        <f t="shared" si="505"/>
        <v>124.31324944485566</v>
      </c>
      <c r="O1032" s="18">
        <f t="shared" si="506"/>
        <v>92.944485566247224</v>
      </c>
      <c r="P1032" s="18">
        <f t="shared" si="507"/>
        <v>17.086702950509871</v>
      </c>
      <c r="Q1032" s="18">
        <f t="shared" si="508"/>
        <v>1824.2450122849245</v>
      </c>
      <c r="R1032" s="10">
        <f t="shared" si="509"/>
        <v>0</v>
      </c>
      <c r="S1032" s="8">
        <f t="shared" si="485"/>
        <v>100.49999999999856</v>
      </c>
      <c r="T1032" s="8">
        <f t="shared" si="510"/>
        <v>16.183286236437098</v>
      </c>
      <c r="U1032" s="8">
        <v>0</v>
      </c>
      <c r="V1032" s="8">
        <f t="shared" si="511"/>
        <v>3.8984169520163992</v>
      </c>
      <c r="W1032" s="8">
        <v>0</v>
      </c>
      <c r="X1032" s="15">
        <f t="shared" si="491"/>
        <v>1200</v>
      </c>
      <c r="Y1032" s="8">
        <f t="shared" si="492"/>
        <v>0</v>
      </c>
      <c r="Z1032" s="8">
        <f t="shared" si="493"/>
        <v>1279.39472777008</v>
      </c>
      <c r="AA1032" s="29">
        <f t="shared" si="486"/>
        <v>0</v>
      </c>
      <c r="AB1032" s="8"/>
      <c r="AC1032" s="8"/>
      <c r="AD1032" s="8">
        <f t="shared" si="487"/>
        <v>0</v>
      </c>
      <c r="AE1032" s="8">
        <f t="shared" si="488"/>
        <v>1200</v>
      </c>
      <c r="AF1032" s="8">
        <f t="shared" si="494"/>
        <v>220.60527222992005</v>
      </c>
      <c r="AG1032" s="16">
        <f t="shared" si="481"/>
        <v>1200</v>
      </c>
      <c r="AH1032" s="29">
        <f t="shared" si="495"/>
        <v>96.619732127032961</v>
      </c>
      <c r="AI1032" s="29">
        <f t="shared" si="496"/>
        <v>79.394727770079967</v>
      </c>
      <c r="AJ1032" s="28">
        <f t="shared" si="489"/>
        <v>0.14030206509163767</v>
      </c>
      <c r="AK1032" s="25">
        <f t="shared" si="482"/>
        <v>1.4030206509163767</v>
      </c>
      <c r="AL1032" s="26">
        <f t="shared" si="490"/>
        <v>10.603710626097294</v>
      </c>
    </row>
    <row r="1033" spans="2:38" x14ac:dyDescent="0.3">
      <c r="B1033" s="6">
        <v>10060</v>
      </c>
      <c r="C1033" s="8">
        <f t="shared" si="497"/>
        <v>100.60000000000001</v>
      </c>
      <c r="D1033" s="8">
        <f t="shared" si="498"/>
        <v>33321.513579697552</v>
      </c>
      <c r="E1033" s="8">
        <f t="shared" si="499"/>
        <v>33.122776918191242</v>
      </c>
      <c r="F1033" s="8">
        <f t="shared" si="500"/>
        <v>44.301714128080782</v>
      </c>
      <c r="G1033" s="8">
        <f t="shared" si="483"/>
        <v>2.2250485660981263</v>
      </c>
      <c r="H1033" s="8">
        <f t="shared" si="501"/>
        <v>29.482191763723147</v>
      </c>
      <c r="I1033" s="7">
        <v>101325</v>
      </c>
      <c r="J1033" s="8">
        <f t="shared" si="502"/>
        <v>12596040</v>
      </c>
      <c r="K1033" s="8">
        <f t="shared" si="503"/>
        <v>9417600</v>
      </c>
      <c r="L1033" s="8">
        <f t="shared" si="504"/>
        <v>1730690.1865862438</v>
      </c>
      <c r="M1033" s="17">
        <f t="shared" si="484"/>
        <v>185015465.79600859</v>
      </c>
      <c r="N1033" s="18">
        <f t="shared" si="505"/>
        <v>124.31324944485566</v>
      </c>
      <c r="O1033" s="18">
        <f t="shared" si="506"/>
        <v>92.944485566247224</v>
      </c>
      <c r="P1033" s="18">
        <f t="shared" si="507"/>
        <v>17.080584126190416</v>
      </c>
      <c r="Q1033" s="18">
        <f t="shared" si="508"/>
        <v>1825.9606789638153</v>
      </c>
      <c r="R1033" s="10">
        <f t="shared" si="509"/>
        <v>0</v>
      </c>
      <c r="S1033" s="8">
        <f t="shared" si="485"/>
        <v>100.59999999999856</v>
      </c>
      <c r="T1033" s="8">
        <f t="shared" si="510"/>
        <v>16.183286236437098</v>
      </c>
      <c r="U1033" s="8">
        <v>0</v>
      </c>
      <c r="V1033" s="8">
        <f t="shared" si="511"/>
        <v>3.8970209115677261</v>
      </c>
      <c r="W1033" s="8">
        <v>0</v>
      </c>
      <c r="X1033" s="15">
        <f t="shared" si="491"/>
        <v>1200</v>
      </c>
      <c r="Y1033" s="8">
        <f t="shared" si="492"/>
        <v>0</v>
      </c>
      <c r="Z1033" s="8">
        <f t="shared" si="493"/>
        <v>1279.4737274992044</v>
      </c>
      <c r="AA1033" s="29">
        <f t="shared" si="486"/>
        <v>0</v>
      </c>
      <c r="AB1033" s="8"/>
      <c r="AC1033" s="8"/>
      <c r="AD1033" s="8">
        <f t="shared" si="487"/>
        <v>0</v>
      </c>
      <c r="AE1033" s="8">
        <f t="shared" si="488"/>
        <v>1200</v>
      </c>
      <c r="AF1033" s="8">
        <f t="shared" si="494"/>
        <v>220.52627250079559</v>
      </c>
      <c r="AG1033" s="16">
        <f t="shared" si="481"/>
        <v>1200</v>
      </c>
      <c r="AH1033" s="29">
        <f t="shared" si="495"/>
        <v>96.723249330766038</v>
      </c>
      <c r="AI1033" s="29">
        <f t="shared" si="496"/>
        <v>79.473727499204429</v>
      </c>
      <c r="AJ1033" s="28">
        <f t="shared" si="489"/>
        <v>0.14044166913650499</v>
      </c>
      <c r="AK1033" s="25">
        <f t="shared" si="482"/>
        <v>1.40441669136505</v>
      </c>
      <c r="AL1033" s="26">
        <f t="shared" si="490"/>
        <v>10.614250326135949</v>
      </c>
    </row>
    <row r="1034" spans="2:38" x14ac:dyDescent="0.3">
      <c r="B1034" s="6">
        <v>10070</v>
      </c>
      <c r="C1034" s="8">
        <f t="shared" si="497"/>
        <v>100.7</v>
      </c>
      <c r="D1034" s="8">
        <f t="shared" si="498"/>
        <v>33354.636356615738</v>
      </c>
      <c r="E1034" s="8">
        <f t="shared" si="499"/>
        <v>33.122776918186531</v>
      </c>
      <c r="F1034" s="8">
        <f t="shared" si="500"/>
        <v>44.30171412807448</v>
      </c>
      <c r="G1034" s="8">
        <f t="shared" si="483"/>
        <v>2.2250485660981263</v>
      </c>
      <c r="H1034" s="8">
        <f t="shared" si="501"/>
        <v>29.482191763721051</v>
      </c>
      <c r="I1034" s="7">
        <v>101325</v>
      </c>
      <c r="J1034" s="8">
        <f t="shared" si="502"/>
        <v>12596040</v>
      </c>
      <c r="K1034" s="8">
        <f t="shared" si="503"/>
        <v>9417600</v>
      </c>
      <c r="L1034" s="8">
        <f t="shared" si="504"/>
        <v>1730070.196712075</v>
      </c>
      <c r="M1034" s="17">
        <f t="shared" si="484"/>
        <v>185189305.72224715</v>
      </c>
      <c r="N1034" s="18">
        <f t="shared" si="505"/>
        <v>124.31324944485566</v>
      </c>
      <c r="O1034" s="18">
        <f t="shared" si="506"/>
        <v>92.944485566247224</v>
      </c>
      <c r="P1034" s="18">
        <f t="shared" si="507"/>
        <v>17.074465301870958</v>
      </c>
      <c r="Q1034" s="18">
        <f t="shared" si="508"/>
        <v>1827.6763456427057</v>
      </c>
      <c r="R1034" s="10">
        <f t="shared" si="509"/>
        <v>0</v>
      </c>
      <c r="S1034" s="8">
        <f t="shared" si="485"/>
        <v>100.69999999999855</v>
      </c>
      <c r="T1034" s="8">
        <f t="shared" si="510"/>
        <v>16.183286236437098</v>
      </c>
      <c r="U1034" s="8">
        <v>0</v>
      </c>
      <c r="V1034" s="8">
        <f t="shared" si="511"/>
        <v>3.8956248711190531</v>
      </c>
      <c r="W1034" s="8">
        <v>0</v>
      </c>
      <c r="X1034" s="15">
        <f t="shared" si="491"/>
        <v>1200</v>
      </c>
      <c r="Y1034" s="8">
        <f t="shared" si="492"/>
        <v>0</v>
      </c>
      <c r="Z1034" s="8">
        <f t="shared" si="493"/>
        <v>1279.5527272283289</v>
      </c>
      <c r="AA1034" s="29">
        <f t="shared" si="486"/>
        <v>0</v>
      </c>
      <c r="AB1034" s="8"/>
      <c r="AC1034" s="8"/>
      <c r="AD1034" s="8">
        <f t="shared" si="487"/>
        <v>0</v>
      </c>
      <c r="AE1034" s="8">
        <f t="shared" si="488"/>
        <v>1200</v>
      </c>
      <c r="AF1034" s="8">
        <f t="shared" si="494"/>
        <v>220.44727277167112</v>
      </c>
      <c r="AG1034" s="16">
        <f t="shared" si="481"/>
        <v>1200</v>
      </c>
      <c r="AH1034" s="29">
        <f t="shared" si="495"/>
        <v>96.8267665344991</v>
      </c>
      <c r="AI1034" s="29">
        <f t="shared" si="496"/>
        <v>79.552727228328891</v>
      </c>
      <c r="AJ1034" s="28">
        <f t="shared" si="489"/>
        <v>0.14058127318137231</v>
      </c>
      <c r="AK1034" s="25">
        <f t="shared" si="482"/>
        <v>1.405812731813723</v>
      </c>
      <c r="AL1034" s="26">
        <f t="shared" si="490"/>
        <v>10.62479002693699</v>
      </c>
    </row>
    <row r="1035" spans="2:38" x14ac:dyDescent="0.3">
      <c r="B1035" s="6">
        <v>10080</v>
      </c>
      <c r="C1035" s="8">
        <f t="shared" si="497"/>
        <v>100.8</v>
      </c>
      <c r="D1035" s="8">
        <f t="shared" si="498"/>
        <v>33387.759133533924</v>
      </c>
      <c r="E1035" s="8">
        <f t="shared" si="499"/>
        <v>33.122776918186531</v>
      </c>
      <c r="F1035" s="8">
        <f t="shared" si="500"/>
        <v>44.30171412807448</v>
      </c>
      <c r="G1035" s="8">
        <f t="shared" si="483"/>
        <v>2.2250485660981263</v>
      </c>
      <c r="H1035" s="8">
        <f t="shared" si="501"/>
        <v>29.482191763721051</v>
      </c>
      <c r="I1035" s="7">
        <v>101325</v>
      </c>
      <c r="J1035" s="8">
        <f t="shared" si="502"/>
        <v>12596040</v>
      </c>
      <c r="K1035" s="8">
        <f t="shared" si="503"/>
        <v>9417600</v>
      </c>
      <c r="L1035" s="8">
        <f t="shared" si="504"/>
        <v>1729450.2068379063</v>
      </c>
      <c r="M1035" s="17">
        <f t="shared" si="484"/>
        <v>185363145.64848572</v>
      </c>
      <c r="N1035" s="18">
        <f t="shared" si="505"/>
        <v>124.31324944485566</v>
      </c>
      <c r="O1035" s="18">
        <f t="shared" si="506"/>
        <v>92.944485566247224</v>
      </c>
      <c r="P1035" s="18">
        <f t="shared" si="507"/>
        <v>17.068346477551504</v>
      </c>
      <c r="Q1035" s="18">
        <f t="shared" si="508"/>
        <v>1829.392012321596</v>
      </c>
      <c r="R1035" s="10">
        <f t="shared" si="509"/>
        <v>0</v>
      </c>
      <c r="S1035" s="8">
        <f t="shared" si="485"/>
        <v>100.79999999999855</v>
      </c>
      <c r="T1035" s="8">
        <f t="shared" si="510"/>
        <v>16.183286236437098</v>
      </c>
      <c r="U1035" s="8">
        <v>0</v>
      </c>
      <c r="V1035" s="8">
        <f t="shared" si="511"/>
        <v>3.8942288306703801</v>
      </c>
      <c r="W1035" s="8">
        <v>0</v>
      </c>
      <c r="X1035" s="15">
        <f t="shared" si="491"/>
        <v>1200</v>
      </c>
      <c r="Y1035" s="8">
        <f t="shared" si="492"/>
        <v>0</v>
      </c>
      <c r="Z1035" s="8">
        <f t="shared" si="493"/>
        <v>1279.6317269574533</v>
      </c>
      <c r="AA1035" s="29">
        <f t="shared" si="486"/>
        <v>0</v>
      </c>
      <c r="AB1035" s="8"/>
      <c r="AC1035" s="8"/>
      <c r="AD1035" s="8">
        <f t="shared" si="487"/>
        <v>0</v>
      </c>
      <c r="AE1035" s="8">
        <f t="shared" si="488"/>
        <v>1200</v>
      </c>
      <c r="AF1035" s="8">
        <f t="shared" si="494"/>
        <v>220.36827304254666</v>
      </c>
      <c r="AG1035" s="16">
        <f t="shared" si="481"/>
        <v>1200</v>
      </c>
      <c r="AH1035" s="29">
        <f t="shared" si="495"/>
        <v>96.930283738232148</v>
      </c>
      <c r="AI1035" s="29">
        <f t="shared" si="496"/>
        <v>79.631726957453353</v>
      </c>
      <c r="AJ1035" s="28">
        <f t="shared" si="489"/>
        <v>0.1407208772262396</v>
      </c>
      <c r="AK1035" s="25">
        <f t="shared" si="482"/>
        <v>1.407208772262396</v>
      </c>
      <c r="AL1035" s="26">
        <f t="shared" si="490"/>
        <v>10.635329728498151</v>
      </c>
    </row>
    <row r="1036" spans="2:38" x14ac:dyDescent="0.3">
      <c r="B1036" s="6">
        <v>10090</v>
      </c>
      <c r="C1036" s="8">
        <f t="shared" si="497"/>
        <v>100.9</v>
      </c>
      <c r="D1036" s="8">
        <f t="shared" si="498"/>
        <v>33420.881910452117</v>
      </c>
      <c r="E1036" s="8">
        <f t="shared" si="499"/>
        <v>33.122776918191242</v>
      </c>
      <c r="F1036" s="8">
        <f t="shared" si="500"/>
        <v>44.301714128080782</v>
      </c>
      <c r="G1036" s="8">
        <f t="shared" si="483"/>
        <v>2.2250485660981263</v>
      </c>
      <c r="H1036" s="8">
        <f t="shared" si="501"/>
        <v>29.482191763723147</v>
      </c>
      <c r="I1036" s="7">
        <v>101325</v>
      </c>
      <c r="J1036" s="8">
        <f t="shared" si="502"/>
        <v>12596040</v>
      </c>
      <c r="K1036" s="8">
        <f t="shared" si="503"/>
        <v>9417600</v>
      </c>
      <c r="L1036" s="8">
        <f t="shared" si="504"/>
        <v>1728830.2169637375</v>
      </c>
      <c r="M1036" s="17">
        <f t="shared" si="484"/>
        <v>185536985.57472432</v>
      </c>
      <c r="N1036" s="18">
        <f t="shared" si="505"/>
        <v>124.31324944485566</v>
      </c>
      <c r="O1036" s="18">
        <f t="shared" si="506"/>
        <v>92.944485566247224</v>
      </c>
      <c r="P1036" s="18">
        <f t="shared" si="507"/>
        <v>17.06222765323205</v>
      </c>
      <c r="Q1036" s="18">
        <f t="shared" si="508"/>
        <v>1831.1076790004868</v>
      </c>
      <c r="R1036" s="10">
        <f t="shared" si="509"/>
        <v>0</v>
      </c>
      <c r="S1036" s="8">
        <f t="shared" si="485"/>
        <v>100.89999999999854</v>
      </c>
      <c r="T1036" s="8">
        <f t="shared" si="510"/>
        <v>16.183286236437098</v>
      </c>
      <c r="U1036" s="8">
        <v>0</v>
      </c>
      <c r="V1036" s="8">
        <f t="shared" si="511"/>
        <v>3.8928327902217066</v>
      </c>
      <c r="W1036" s="8">
        <v>0</v>
      </c>
      <c r="X1036" s="15">
        <f t="shared" si="491"/>
        <v>1200</v>
      </c>
      <c r="Y1036" s="8">
        <f t="shared" si="492"/>
        <v>0</v>
      </c>
      <c r="Z1036" s="8">
        <f t="shared" si="493"/>
        <v>1279.7107266865778</v>
      </c>
      <c r="AA1036" s="29">
        <f t="shared" si="486"/>
        <v>0</v>
      </c>
      <c r="AB1036" s="8"/>
      <c r="AC1036" s="8"/>
      <c r="AD1036" s="8">
        <f t="shared" si="487"/>
        <v>0</v>
      </c>
      <c r="AE1036" s="8">
        <f t="shared" si="488"/>
        <v>1200</v>
      </c>
      <c r="AF1036" s="8">
        <f t="shared" si="494"/>
        <v>220.2892733134222</v>
      </c>
      <c r="AG1036" s="16">
        <f t="shared" si="481"/>
        <v>1200</v>
      </c>
      <c r="AH1036" s="29">
        <f t="shared" si="495"/>
        <v>97.033800941965211</v>
      </c>
      <c r="AI1036" s="29">
        <f t="shared" si="496"/>
        <v>79.710726686577814</v>
      </c>
      <c r="AJ1036" s="28">
        <f t="shared" si="489"/>
        <v>0.1408604812711069</v>
      </c>
      <c r="AK1036" s="25">
        <f t="shared" si="482"/>
        <v>1.4086048127110691</v>
      </c>
      <c r="AL1036" s="26">
        <f t="shared" si="490"/>
        <v>10.645869430817172</v>
      </c>
    </row>
    <row r="1037" spans="2:38" x14ac:dyDescent="0.3">
      <c r="B1037" s="6">
        <v>10100</v>
      </c>
      <c r="C1037" s="8">
        <f t="shared" si="497"/>
        <v>101</v>
      </c>
      <c r="D1037" s="8">
        <f t="shared" si="498"/>
        <v>33454.004687370303</v>
      </c>
      <c r="E1037" s="8">
        <f t="shared" si="499"/>
        <v>33.122776918186531</v>
      </c>
      <c r="F1037" s="8">
        <f t="shared" si="500"/>
        <v>44.30171412807448</v>
      </c>
      <c r="G1037" s="8">
        <f t="shared" si="483"/>
        <v>2.2250485660981263</v>
      </c>
      <c r="H1037" s="8">
        <f t="shared" si="501"/>
        <v>29.482191763721051</v>
      </c>
      <c r="I1037" s="7">
        <v>101325</v>
      </c>
      <c r="J1037" s="8">
        <f t="shared" si="502"/>
        <v>12596040</v>
      </c>
      <c r="K1037" s="8">
        <f t="shared" si="503"/>
        <v>9417600</v>
      </c>
      <c r="L1037" s="8">
        <f t="shared" si="504"/>
        <v>1728210.2270895687</v>
      </c>
      <c r="M1037" s="17">
        <f t="shared" si="484"/>
        <v>185710825.50096288</v>
      </c>
      <c r="N1037" s="18">
        <f t="shared" si="505"/>
        <v>124.31324944485566</v>
      </c>
      <c r="O1037" s="18">
        <f t="shared" si="506"/>
        <v>92.944485566247224</v>
      </c>
      <c r="P1037" s="18">
        <f t="shared" si="507"/>
        <v>17.056108828912595</v>
      </c>
      <c r="Q1037" s="18">
        <f t="shared" si="508"/>
        <v>1832.8233456793771</v>
      </c>
      <c r="R1037" s="10">
        <f t="shared" si="509"/>
        <v>0</v>
      </c>
      <c r="S1037" s="8">
        <f t="shared" si="485"/>
        <v>100.99999999999854</v>
      </c>
      <c r="T1037" s="8">
        <f t="shared" si="510"/>
        <v>16.183286236437098</v>
      </c>
      <c r="U1037" s="8">
        <v>0</v>
      </c>
      <c r="V1037" s="8">
        <f t="shared" si="511"/>
        <v>3.891436749773034</v>
      </c>
      <c r="W1037" s="8">
        <v>0</v>
      </c>
      <c r="X1037" s="15">
        <f t="shared" si="491"/>
        <v>1200</v>
      </c>
      <c r="Y1037" s="8">
        <f t="shared" si="492"/>
        <v>0</v>
      </c>
      <c r="Z1037" s="8">
        <f t="shared" si="493"/>
        <v>1279.7897264157023</v>
      </c>
      <c r="AA1037" s="29">
        <f t="shared" si="486"/>
        <v>0</v>
      </c>
      <c r="AB1037" s="8"/>
      <c r="AC1037" s="8"/>
      <c r="AD1037" s="8">
        <f t="shared" si="487"/>
        <v>0</v>
      </c>
      <c r="AE1037" s="8">
        <f t="shared" si="488"/>
        <v>1200</v>
      </c>
      <c r="AF1037" s="8">
        <f t="shared" si="494"/>
        <v>220.21027358429774</v>
      </c>
      <c r="AG1037" s="16">
        <f t="shared" si="481"/>
        <v>1200</v>
      </c>
      <c r="AH1037" s="29">
        <f t="shared" si="495"/>
        <v>97.137318145698245</v>
      </c>
      <c r="AI1037" s="29">
        <f t="shared" si="496"/>
        <v>79.789726415702248</v>
      </c>
      <c r="AJ1037" s="28">
        <f t="shared" si="489"/>
        <v>0.14100008531597419</v>
      </c>
      <c r="AK1037" s="25">
        <f t="shared" si="482"/>
        <v>1.4100008531597419</v>
      </c>
      <c r="AL1037" s="26">
        <f t="shared" si="490"/>
        <v>10.656409133891801</v>
      </c>
    </row>
    <row r="1038" spans="2:38" x14ac:dyDescent="0.3">
      <c r="B1038" s="6">
        <v>10110</v>
      </c>
      <c r="C1038" s="8">
        <f t="shared" si="497"/>
        <v>101.10000000000001</v>
      </c>
      <c r="D1038" s="8">
        <f t="shared" si="498"/>
        <v>33487.127464288489</v>
      </c>
      <c r="E1038" s="8">
        <f t="shared" si="499"/>
        <v>33.122776918191242</v>
      </c>
      <c r="F1038" s="8">
        <f t="shared" si="500"/>
        <v>44.301714128080782</v>
      </c>
      <c r="G1038" s="8">
        <f t="shared" si="483"/>
        <v>2.2250485660981263</v>
      </c>
      <c r="H1038" s="8">
        <f t="shared" si="501"/>
        <v>29.482191763723147</v>
      </c>
      <c r="I1038" s="7">
        <v>101325</v>
      </c>
      <c r="J1038" s="8">
        <f t="shared" si="502"/>
        <v>12596040</v>
      </c>
      <c r="K1038" s="8">
        <f t="shared" si="503"/>
        <v>9417600</v>
      </c>
      <c r="L1038" s="8">
        <f t="shared" si="504"/>
        <v>1727590.2372154</v>
      </c>
      <c r="M1038" s="17">
        <f t="shared" si="484"/>
        <v>185884665.42720148</v>
      </c>
      <c r="N1038" s="18">
        <f t="shared" si="505"/>
        <v>124.31324944485566</v>
      </c>
      <c r="O1038" s="18">
        <f t="shared" si="506"/>
        <v>92.944485566247224</v>
      </c>
      <c r="P1038" s="18">
        <f t="shared" si="507"/>
        <v>17.049990004593141</v>
      </c>
      <c r="Q1038" s="18">
        <f t="shared" si="508"/>
        <v>1834.5390123582677</v>
      </c>
      <c r="R1038" s="10">
        <f t="shared" si="509"/>
        <v>0</v>
      </c>
      <c r="S1038" s="8">
        <f t="shared" si="485"/>
        <v>101.09999999999853</v>
      </c>
      <c r="T1038" s="8">
        <f t="shared" si="510"/>
        <v>16.183286236437098</v>
      </c>
      <c r="U1038" s="8">
        <v>0</v>
      </c>
      <c r="V1038" s="8">
        <f t="shared" si="511"/>
        <v>3.8900407093243605</v>
      </c>
      <c r="W1038" s="8">
        <v>0</v>
      </c>
      <c r="X1038" s="15">
        <f t="shared" si="491"/>
        <v>1200</v>
      </c>
      <c r="Y1038" s="8">
        <f t="shared" si="492"/>
        <v>0</v>
      </c>
      <c r="Z1038" s="8">
        <f t="shared" si="493"/>
        <v>1279.8687261448267</v>
      </c>
      <c r="AA1038" s="29">
        <f t="shared" si="486"/>
        <v>0</v>
      </c>
      <c r="AB1038" s="8"/>
      <c r="AC1038" s="8"/>
      <c r="AD1038" s="8">
        <f t="shared" si="487"/>
        <v>0</v>
      </c>
      <c r="AE1038" s="8">
        <f t="shared" si="488"/>
        <v>1200</v>
      </c>
      <c r="AF1038" s="8">
        <f t="shared" si="494"/>
        <v>220.13127385517328</v>
      </c>
      <c r="AG1038" s="16">
        <f t="shared" si="481"/>
        <v>1200</v>
      </c>
      <c r="AH1038" s="29">
        <f t="shared" si="495"/>
        <v>97.240835349431336</v>
      </c>
      <c r="AI1038" s="29">
        <f t="shared" si="496"/>
        <v>79.868726144826738</v>
      </c>
      <c r="AJ1038" s="28">
        <f t="shared" si="489"/>
        <v>0.14113968936084154</v>
      </c>
      <c r="AK1038" s="25">
        <f t="shared" si="482"/>
        <v>1.4113968936084154</v>
      </c>
      <c r="AL1038" s="26">
        <f t="shared" si="490"/>
        <v>10.666948837719795</v>
      </c>
    </row>
    <row r="1039" spans="2:38" x14ac:dyDescent="0.3">
      <c r="B1039" s="6">
        <v>10120</v>
      </c>
      <c r="C1039" s="8">
        <f t="shared" si="497"/>
        <v>101.2</v>
      </c>
      <c r="D1039" s="8">
        <f t="shared" si="498"/>
        <v>33520.250241206682</v>
      </c>
      <c r="E1039" s="8">
        <f t="shared" si="499"/>
        <v>33.122776918186531</v>
      </c>
      <c r="F1039" s="8">
        <f t="shared" si="500"/>
        <v>44.30171412807448</v>
      </c>
      <c r="G1039" s="8">
        <f t="shared" si="483"/>
        <v>2.2250485660981263</v>
      </c>
      <c r="H1039" s="8">
        <f t="shared" si="501"/>
        <v>29.482191763721051</v>
      </c>
      <c r="I1039" s="7">
        <v>101325</v>
      </c>
      <c r="J1039" s="8">
        <f t="shared" si="502"/>
        <v>12596040</v>
      </c>
      <c r="K1039" s="8">
        <f t="shared" si="503"/>
        <v>9417600</v>
      </c>
      <c r="L1039" s="8">
        <f t="shared" si="504"/>
        <v>1726970.2473412312</v>
      </c>
      <c r="M1039" s="17">
        <f t="shared" si="484"/>
        <v>186058505.35344005</v>
      </c>
      <c r="N1039" s="18">
        <f t="shared" si="505"/>
        <v>124.31324944485566</v>
      </c>
      <c r="O1039" s="18">
        <f t="shared" si="506"/>
        <v>92.944485566247224</v>
      </c>
      <c r="P1039" s="18">
        <f t="shared" si="507"/>
        <v>17.043871180273687</v>
      </c>
      <c r="Q1039" s="18">
        <f t="shared" si="508"/>
        <v>1836.2546790371582</v>
      </c>
      <c r="R1039" s="10">
        <f t="shared" si="509"/>
        <v>0</v>
      </c>
      <c r="S1039" s="8">
        <f t="shared" si="485"/>
        <v>101.19999999999852</v>
      </c>
      <c r="T1039" s="8">
        <f t="shared" si="510"/>
        <v>16.183286236437098</v>
      </c>
      <c r="U1039" s="8">
        <v>0</v>
      </c>
      <c r="V1039" s="8">
        <f t="shared" si="511"/>
        <v>3.8886446688756879</v>
      </c>
      <c r="W1039" s="8">
        <v>0</v>
      </c>
      <c r="X1039" s="15">
        <f t="shared" si="491"/>
        <v>1200</v>
      </c>
      <c r="Y1039" s="8">
        <f t="shared" si="492"/>
        <v>0</v>
      </c>
      <c r="Z1039" s="8">
        <f t="shared" si="493"/>
        <v>1279.9477258739512</v>
      </c>
      <c r="AA1039" s="29">
        <f t="shared" si="486"/>
        <v>0</v>
      </c>
      <c r="AB1039" s="8"/>
      <c r="AC1039" s="8"/>
      <c r="AD1039" s="8">
        <f t="shared" si="487"/>
        <v>0</v>
      </c>
      <c r="AE1039" s="8">
        <f t="shared" si="488"/>
        <v>1200</v>
      </c>
      <c r="AF1039" s="8">
        <f t="shared" si="494"/>
        <v>220.05227412604881</v>
      </c>
      <c r="AG1039" s="16">
        <f t="shared" si="481"/>
        <v>1200</v>
      </c>
      <c r="AH1039" s="29">
        <f t="shared" si="495"/>
        <v>97.344352553164356</v>
      </c>
      <c r="AI1039" s="29">
        <f t="shared" si="496"/>
        <v>79.947725873951171</v>
      </c>
      <c r="AJ1039" s="28">
        <f t="shared" si="489"/>
        <v>0.1412792934057088</v>
      </c>
      <c r="AK1039" s="25">
        <f t="shared" si="482"/>
        <v>1.4127929340570879</v>
      </c>
      <c r="AL1039" s="26">
        <f t="shared" si="490"/>
        <v>10.677488542298924</v>
      </c>
    </row>
    <row r="1040" spans="2:38" x14ac:dyDescent="0.3">
      <c r="B1040" s="6">
        <v>10130</v>
      </c>
      <c r="C1040" s="8">
        <f t="shared" si="497"/>
        <v>101.3</v>
      </c>
      <c r="D1040" s="8">
        <f t="shared" si="498"/>
        <v>33553.373018124868</v>
      </c>
      <c r="E1040" s="8">
        <f t="shared" si="499"/>
        <v>33.122776918186531</v>
      </c>
      <c r="F1040" s="8">
        <f t="shared" si="500"/>
        <v>44.30171412807448</v>
      </c>
      <c r="G1040" s="8">
        <f t="shared" si="483"/>
        <v>2.2250485660981263</v>
      </c>
      <c r="H1040" s="8">
        <f t="shared" si="501"/>
        <v>29.482191763721051</v>
      </c>
      <c r="I1040" s="7">
        <v>101325</v>
      </c>
      <c r="J1040" s="8">
        <f t="shared" si="502"/>
        <v>12596040</v>
      </c>
      <c r="K1040" s="8">
        <f t="shared" si="503"/>
        <v>9417600</v>
      </c>
      <c r="L1040" s="8">
        <f t="shared" si="504"/>
        <v>1726350.2574670622</v>
      </c>
      <c r="M1040" s="17">
        <f t="shared" si="484"/>
        <v>186232345.27967861</v>
      </c>
      <c r="N1040" s="18">
        <f t="shared" si="505"/>
        <v>124.31324944485566</v>
      </c>
      <c r="O1040" s="18">
        <f t="shared" si="506"/>
        <v>92.944485566247224</v>
      </c>
      <c r="P1040" s="18">
        <f t="shared" si="507"/>
        <v>17.037752355954229</v>
      </c>
      <c r="Q1040" s="18">
        <f t="shared" si="508"/>
        <v>1837.9703457160485</v>
      </c>
      <c r="R1040" s="10">
        <f t="shared" si="509"/>
        <v>0</v>
      </c>
      <c r="S1040" s="8">
        <f t="shared" si="485"/>
        <v>101.29999999999852</v>
      </c>
      <c r="T1040" s="8">
        <f t="shared" si="510"/>
        <v>16.183286236437098</v>
      </c>
      <c r="U1040" s="8">
        <v>0</v>
      </c>
      <c r="V1040" s="8">
        <f t="shared" si="511"/>
        <v>3.8872486284270145</v>
      </c>
      <c r="W1040" s="8">
        <v>0</v>
      </c>
      <c r="X1040" s="15">
        <f t="shared" si="491"/>
        <v>1200</v>
      </c>
      <c r="Y1040" s="8">
        <f t="shared" si="492"/>
        <v>0</v>
      </c>
      <c r="Z1040" s="8">
        <f t="shared" si="493"/>
        <v>1280.0267256030756</v>
      </c>
      <c r="AA1040" s="29">
        <f t="shared" si="486"/>
        <v>0</v>
      </c>
      <c r="AB1040" s="8"/>
      <c r="AC1040" s="8"/>
      <c r="AD1040" s="8">
        <f t="shared" si="487"/>
        <v>0</v>
      </c>
      <c r="AE1040" s="8">
        <f t="shared" si="488"/>
        <v>1200</v>
      </c>
      <c r="AF1040" s="8">
        <f t="shared" si="494"/>
        <v>219.97327439692435</v>
      </c>
      <c r="AG1040" s="16">
        <f t="shared" si="481"/>
        <v>1200</v>
      </c>
      <c r="AH1040" s="29">
        <f t="shared" si="495"/>
        <v>97.447869756897418</v>
      </c>
      <c r="AI1040" s="29">
        <f t="shared" si="496"/>
        <v>80.026725603075633</v>
      </c>
      <c r="AJ1040" s="28">
        <f t="shared" si="489"/>
        <v>0.14141889745057609</v>
      </c>
      <c r="AK1040" s="25">
        <f t="shared" si="482"/>
        <v>1.414188974505761</v>
      </c>
      <c r="AL1040" s="26">
        <f t="shared" si="490"/>
        <v>10.688028247626962</v>
      </c>
    </row>
    <row r="1041" spans="2:38" x14ac:dyDescent="0.3">
      <c r="B1041" s="6">
        <v>10140</v>
      </c>
      <c r="C1041" s="8">
        <f t="shared" si="497"/>
        <v>101.4</v>
      </c>
      <c r="D1041" s="8">
        <f t="shared" si="498"/>
        <v>33586.495795043054</v>
      </c>
      <c r="E1041" s="8">
        <f t="shared" si="499"/>
        <v>33.122776918191242</v>
      </c>
      <c r="F1041" s="8">
        <f t="shared" si="500"/>
        <v>44.301714128080782</v>
      </c>
      <c r="G1041" s="8">
        <f t="shared" si="483"/>
        <v>2.2250485660981263</v>
      </c>
      <c r="H1041" s="8">
        <f t="shared" si="501"/>
        <v>29.482191763723147</v>
      </c>
      <c r="I1041" s="7">
        <v>101325</v>
      </c>
      <c r="J1041" s="8">
        <f t="shared" si="502"/>
        <v>12596040</v>
      </c>
      <c r="K1041" s="8">
        <f t="shared" si="503"/>
        <v>9417600</v>
      </c>
      <c r="L1041" s="8">
        <f t="shared" si="504"/>
        <v>1725730.2675928934</v>
      </c>
      <c r="M1041" s="17">
        <f t="shared" si="484"/>
        <v>186406185.20591721</v>
      </c>
      <c r="N1041" s="18">
        <f t="shared" si="505"/>
        <v>124.31324944485566</v>
      </c>
      <c r="O1041" s="18">
        <f t="shared" si="506"/>
        <v>92.944485566247224</v>
      </c>
      <c r="P1041" s="18">
        <f t="shared" si="507"/>
        <v>17.031633531634775</v>
      </c>
      <c r="Q1041" s="18">
        <f t="shared" si="508"/>
        <v>1839.6860123949391</v>
      </c>
      <c r="R1041" s="10">
        <f t="shared" si="509"/>
        <v>0</v>
      </c>
      <c r="S1041" s="8">
        <f t="shared" si="485"/>
        <v>101.39999999999851</v>
      </c>
      <c r="T1041" s="8">
        <f t="shared" si="510"/>
        <v>16.183286236437098</v>
      </c>
      <c r="U1041" s="8">
        <v>0</v>
      </c>
      <c r="V1041" s="8">
        <f t="shared" si="511"/>
        <v>3.8858525879783414</v>
      </c>
      <c r="W1041" s="8">
        <v>0</v>
      </c>
      <c r="X1041" s="15">
        <f t="shared" si="491"/>
        <v>1200</v>
      </c>
      <c r="Y1041" s="8">
        <f t="shared" si="492"/>
        <v>0</v>
      </c>
      <c r="Z1041" s="8">
        <f t="shared" si="493"/>
        <v>1280.1057253322001</v>
      </c>
      <c r="AA1041" s="29">
        <f t="shared" si="486"/>
        <v>0</v>
      </c>
      <c r="AB1041" s="8"/>
      <c r="AC1041" s="8"/>
      <c r="AD1041" s="8">
        <f t="shared" si="487"/>
        <v>0</v>
      </c>
      <c r="AE1041" s="8">
        <f t="shared" si="488"/>
        <v>1200</v>
      </c>
      <c r="AF1041" s="8">
        <f t="shared" si="494"/>
        <v>219.89427466779989</v>
      </c>
      <c r="AG1041" s="16">
        <f t="shared" si="481"/>
        <v>1200</v>
      </c>
      <c r="AH1041" s="29">
        <f t="shared" si="495"/>
        <v>97.551386960630495</v>
      </c>
      <c r="AI1041" s="29">
        <f t="shared" si="496"/>
        <v>80.105725332200109</v>
      </c>
      <c r="AJ1041" s="28">
        <f t="shared" si="489"/>
        <v>0.14155850149544341</v>
      </c>
      <c r="AK1041" s="25">
        <f t="shared" si="482"/>
        <v>1.4155850149544342</v>
      </c>
      <c r="AL1041" s="26">
        <f t="shared" si="490"/>
        <v>10.698567953701692</v>
      </c>
    </row>
    <row r="1042" spans="2:38" x14ac:dyDescent="0.3">
      <c r="B1042" s="6">
        <v>10150</v>
      </c>
      <c r="C1042" s="8">
        <f t="shared" si="497"/>
        <v>101.5</v>
      </c>
      <c r="D1042" s="8">
        <f t="shared" si="498"/>
        <v>33619.618571961248</v>
      </c>
      <c r="E1042" s="8">
        <f t="shared" si="499"/>
        <v>33.122776918186531</v>
      </c>
      <c r="F1042" s="8">
        <f t="shared" si="500"/>
        <v>44.30171412807448</v>
      </c>
      <c r="G1042" s="8">
        <f t="shared" si="483"/>
        <v>2.2250485660981263</v>
      </c>
      <c r="H1042" s="8">
        <f t="shared" si="501"/>
        <v>29.482191763721051</v>
      </c>
      <c r="I1042" s="7">
        <v>101325</v>
      </c>
      <c r="J1042" s="8">
        <f t="shared" si="502"/>
        <v>12596040</v>
      </c>
      <c r="K1042" s="8">
        <f t="shared" si="503"/>
        <v>9417600</v>
      </c>
      <c r="L1042" s="8">
        <f t="shared" si="504"/>
        <v>1725110.2777187247</v>
      </c>
      <c r="M1042" s="17">
        <f t="shared" si="484"/>
        <v>186580025.13215578</v>
      </c>
      <c r="N1042" s="18">
        <f t="shared" si="505"/>
        <v>124.31324944485566</v>
      </c>
      <c r="O1042" s="18">
        <f t="shared" si="506"/>
        <v>92.944485566247224</v>
      </c>
      <c r="P1042" s="18">
        <f t="shared" si="507"/>
        <v>17.02551470731532</v>
      </c>
      <c r="Q1042" s="18">
        <f t="shared" si="508"/>
        <v>1841.4016790738294</v>
      </c>
      <c r="R1042" s="10">
        <f t="shared" si="509"/>
        <v>0</v>
      </c>
      <c r="S1042" s="8">
        <f t="shared" si="485"/>
        <v>101.49999999999851</v>
      </c>
      <c r="T1042" s="8">
        <f t="shared" si="510"/>
        <v>16.183286236437098</v>
      </c>
      <c r="U1042" s="8">
        <v>0</v>
      </c>
      <c r="V1042" s="8">
        <f t="shared" si="511"/>
        <v>3.8844565475296688</v>
      </c>
      <c r="W1042" s="8">
        <v>0</v>
      </c>
      <c r="X1042" s="15">
        <f t="shared" si="491"/>
        <v>1200</v>
      </c>
      <c r="Y1042" s="8">
        <f t="shared" si="492"/>
        <v>0</v>
      </c>
      <c r="Z1042" s="8">
        <f t="shared" si="493"/>
        <v>1280.1847250613246</v>
      </c>
      <c r="AA1042" s="29">
        <f t="shared" si="486"/>
        <v>0</v>
      </c>
      <c r="AB1042" s="8"/>
      <c r="AC1042" s="8"/>
      <c r="AD1042" s="8">
        <f t="shared" si="487"/>
        <v>0</v>
      </c>
      <c r="AE1042" s="8">
        <f t="shared" si="488"/>
        <v>1200</v>
      </c>
      <c r="AF1042" s="8">
        <f t="shared" si="494"/>
        <v>219.81527493867546</v>
      </c>
      <c r="AG1042" s="16">
        <f t="shared" si="481"/>
        <v>1200</v>
      </c>
      <c r="AH1042" s="29">
        <f t="shared" si="495"/>
        <v>97.654904164363529</v>
      </c>
      <c r="AI1042" s="29">
        <f t="shared" si="496"/>
        <v>80.184725061324542</v>
      </c>
      <c r="AJ1042" s="28">
        <f t="shared" si="489"/>
        <v>0.1416981055403107</v>
      </c>
      <c r="AK1042" s="25">
        <f t="shared" si="482"/>
        <v>1.416981055403107</v>
      </c>
      <c r="AL1042" s="26">
        <f t="shared" si="490"/>
        <v>10.70910766052091</v>
      </c>
    </row>
    <row r="1043" spans="2:38" x14ac:dyDescent="0.3">
      <c r="B1043" s="6">
        <v>10160</v>
      </c>
      <c r="C1043" s="8">
        <f t="shared" si="497"/>
        <v>101.60000000000001</v>
      </c>
      <c r="D1043" s="8">
        <f t="shared" si="498"/>
        <v>33652.741348879434</v>
      </c>
      <c r="E1043" s="8">
        <f t="shared" si="499"/>
        <v>33.122776918191242</v>
      </c>
      <c r="F1043" s="8">
        <f t="shared" si="500"/>
        <v>44.301714128080782</v>
      </c>
      <c r="G1043" s="8">
        <f t="shared" si="483"/>
        <v>2.2250485660981263</v>
      </c>
      <c r="H1043" s="8">
        <f t="shared" si="501"/>
        <v>29.482191763723147</v>
      </c>
      <c r="I1043" s="7">
        <v>101325</v>
      </c>
      <c r="J1043" s="8">
        <f t="shared" si="502"/>
        <v>12596040</v>
      </c>
      <c r="K1043" s="8">
        <f t="shared" si="503"/>
        <v>9417600</v>
      </c>
      <c r="L1043" s="8">
        <f t="shared" si="504"/>
        <v>1724490.2878445559</v>
      </c>
      <c r="M1043" s="17">
        <f t="shared" si="484"/>
        <v>186753865.05839437</v>
      </c>
      <c r="N1043" s="18">
        <f t="shared" si="505"/>
        <v>124.31324944485566</v>
      </c>
      <c r="O1043" s="18">
        <f t="shared" si="506"/>
        <v>92.944485566247224</v>
      </c>
      <c r="P1043" s="18">
        <f t="shared" si="507"/>
        <v>17.019395882995862</v>
      </c>
      <c r="Q1043" s="18">
        <f t="shared" si="508"/>
        <v>1843.1173457527202</v>
      </c>
      <c r="R1043" s="10">
        <f t="shared" si="509"/>
        <v>0</v>
      </c>
      <c r="S1043" s="8">
        <f t="shared" si="485"/>
        <v>101.5999999999985</v>
      </c>
      <c r="T1043" s="8">
        <f t="shared" si="510"/>
        <v>16.183286236437098</v>
      </c>
      <c r="U1043" s="8">
        <v>0</v>
      </c>
      <c r="V1043" s="8">
        <f t="shared" si="511"/>
        <v>3.8830605070809954</v>
      </c>
      <c r="W1043" s="8">
        <v>0</v>
      </c>
      <c r="X1043" s="15">
        <f t="shared" si="491"/>
        <v>1200</v>
      </c>
      <c r="Y1043" s="8">
        <f t="shared" si="492"/>
        <v>0</v>
      </c>
      <c r="Z1043" s="8">
        <f t="shared" si="493"/>
        <v>1280.263724790449</v>
      </c>
      <c r="AA1043" s="29">
        <f t="shared" si="486"/>
        <v>0</v>
      </c>
      <c r="AB1043" s="8"/>
      <c r="AC1043" s="8"/>
      <c r="AD1043" s="8">
        <f t="shared" si="487"/>
        <v>0</v>
      </c>
      <c r="AE1043" s="8">
        <f t="shared" si="488"/>
        <v>1200</v>
      </c>
      <c r="AF1043" s="8">
        <f t="shared" si="494"/>
        <v>219.73627520955097</v>
      </c>
      <c r="AG1043" s="16">
        <f t="shared" si="481"/>
        <v>1200</v>
      </c>
      <c r="AH1043" s="29">
        <f t="shared" si="495"/>
        <v>97.758421368096606</v>
      </c>
      <c r="AI1043" s="29">
        <f t="shared" si="496"/>
        <v>80.263724790449018</v>
      </c>
      <c r="AJ1043" s="28">
        <f t="shared" si="489"/>
        <v>0.14183770958517802</v>
      </c>
      <c r="AK1043" s="25">
        <f t="shared" si="482"/>
        <v>1.4183770958517803</v>
      </c>
      <c r="AL1043" s="26">
        <f t="shared" si="490"/>
        <v>10.719647368082416</v>
      </c>
    </row>
    <row r="1044" spans="2:38" x14ac:dyDescent="0.3">
      <c r="B1044" s="6">
        <v>10170</v>
      </c>
      <c r="C1044" s="8">
        <f t="shared" si="497"/>
        <v>101.7</v>
      </c>
      <c r="D1044" s="8">
        <f t="shared" si="498"/>
        <v>33685.86412579762</v>
      </c>
      <c r="E1044" s="8">
        <f t="shared" si="499"/>
        <v>33.122776918186531</v>
      </c>
      <c r="F1044" s="8">
        <f t="shared" si="500"/>
        <v>44.30171412807448</v>
      </c>
      <c r="G1044" s="8">
        <f t="shared" si="483"/>
        <v>2.2250485660981263</v>
      </c>
      <c r="H1044" s="8">
        <f t="shared" si="501"/>
        <v>29.482191763721051</v>
      </c>
      <c r="I1044" s="7">
        <v>101325</v>
      </c>
      <c r="J1044" s="8">
        <f t="shared" si="502"/>
        <v>12596040</v>
      </c>
      <c r="K1044" s="8">
        <f t="shared" si="503"/>
        <v>9417600</v>
      </c>
      <c r="L1044" s="8">
        <f t="shared" si="504"/>
        <v>1723870.2979703872</v>
      </c>
      <c r="M1044" s="17">
        <f t="shared" si="484"/>
        <v>186927704.98463294</v>
      </c>
      <c r="N1044" s="18">
        <f t="shared" si="505"/>
        <v>124.31324944485566</v>
      </c>
      <c r="O1044" s="18">
        <f t="shared" si="506"/>
        <v>92.944485566247224</v>
      </c>
      <c r="P1044" s="18">
        <f t="shared" si="507"/>
        <v>17.013277058676408</v>
      </c>
      <c r="Q1044" s="18">
        <f t="shared" si="508"/>
        <v>1844.8330124316105</v>
      </c>
      <c r="R1044" s="10">
        <f t="shared" si="509"/>
        <v>0</v>
      </c>
      <c r="S1044" s="8">
        <f t="shared" si="485"/>
        <v>101.6999999999985</v>
      </c>
      <c r="T1044" s="8">
        <f t="shared" si="510"/>
        <v>16.183286236437098</v>
      </c>
      <c r="U1044" s="8">
        <v>0</v>
      </c>
      <c r="V1044" s="8">
        <f t="shared" si="511"/>
        <v>3.8816644666323219</v>
      </c>
      <c r="W1044" s="8">
        <v>0</v>
      </c>
      <c r="X1044" s="15">
        <f t="shared" si="491"/>
        <v>1200</v>
      </c>
      <c r="Y1044" s="8">
        <f t="shared" si="492"/>
        <v>0</v>
      </c>
      <c r="Z1044" s="8">
        <f t="shared" si="493"/>
        <v>1280.3427245195735</v>
      </c>
      <c r="AA1044" s="29">
        <f t="shared" si="486"/>
        <v>0</v>
      </c>
      <c r="AB1044" s="8"/>
      <c r="AC1044" s="8"/>
      <c r="AD1044" s="8">
        <f t="shared" si="487"/>
        <v>0</v>
      </c>
      <c r="AE1044" s="8">
        <f t="shared" si="488"/>
        <v>1200</v>
      </c>
      <c r="AF1044" s="8">
        <f t="shared" si="494"/>
        <v>219.65727548042651</v>
      </c>
      <c r="AG1044" s="16">
        <f t="shared" si="481"/>
        <v>1200</v>
      </c>
      <c r="AH1044" s="29">
        <f t="shared" si="495"/>
        <v>97.861938571829668</v>
      </c>
      <c r="AI1044" s="29">
        <f t="shared" si="496"/>
        <v>80.34272451957348</v>
      </c>
      <c r="AJ1044" s="28">
        <f t="shared" si="489"/>
        <v>0.14197731363004534</v>
      </c>
      <c r="AK1044" s="25">
        <f t="shared" si="482"/>
        <v>1.4197731363004533</v>
      </c>
      <c r="AL1044" s="26">
        <f t="shared" si="490"/>
        <v>10.73018707638402</v>
      </c>
    </row>
    <row r="1045" spans="2:38" x14ac:dyDescent="0.3">
      <c r="B1045" s="6">
        <v>10180</v>
      </c>
      <c r="C1045" s="8">
        <f t="shared" si="497"/>
        <v>101.8</v>
      </c>
      <c r="D1045" s="8">
        <f t="shared" si="498"/>
        <v>33718.986902715813</v>
      </c>
      <c r="E1045" s="8">
        <f t="shared" si="499"/>
        <v>33.122776918186531</v>
      </c>
      <c r="F1045" s="8">
        <f t="shared" si="500"/>
        <v>44.30171412807448</v>
      </c>
      <c r="G1045" s="8">
        <f t="shared" si="483"/>
        <v>2.2250485660981263</v>
      </c>
      <c r="H1045" s="8">
        <f t="shared" si="501"/>
        <v>29.482191763721051</v>
      </c>
      <c r="I1045" s="7">
        <v>101325</v>
      </c>
      <c r="J1045" s="8">
        <f t="shared" si="502"/>
        <v>12596040</v>
      </c>
      <c r="K1045" s="8">
        <f t="shared" si="503"/>
        <v>9417600</v>
      </c>
      <c r="L1045" s="8">
        <f t="shared" si="504"/>
        <v>1723250.3080962184</v>
      </c>
      <c r="M1045" s="17">
        <f t="shared" si="484"/>
        <v>187101544.91087151</v>
      </c>
      <c r="N1045" s="18">
        <f t="shared" si="505"/>
        <v>124.31324944485566</v>
      </c>
      <c r="O1045" s="18">
        <f t="shared" si="506"/>
        <v>92.944485566247224</v>
      </c>
      <c r="P1045" s="18">
        <f t="shared" si="507"/>
        <v>17.007158234356954</v>
      </c>
      <c r="Q1045" s="18">
        <f t="shared" si="508"/>
        <v>1846.5486791105009</v>
      </c>
      <c r="R1045" s="10">
        <f t="shared" si="509"/>
        <v>0</v>
      </c>
      <c r="S1045" s="8">
        <f t="shared" si="485"/>
        <v>101.79999999999849</v>
      </c>
      <c r="T1045" s="8">
        <f t="shared" si="510"/>
        <v>16.183286236437098</v>
      </c>
      <c r="U1045" s="8">
        <v>0</v>
      </c>
      <c r="V1045" s="8">
        <f t="shared" si="511"/>
        <v>3.8802684261836493</v>
      </c>
      <c r="W1045" s="8">
        <v>0</v>
      </c>
      <c r="X1045" s="15">
        <f t="shared" si="491"/>
        <v>1200</v>
      </c>
      <c r="Y1045" s="8">
        <f t="shared" si="492"/>
        <v>0</v>
      </c>
      <c r="Z1045" s="8">
        <f t="shared" si="493"/>
        <v>1280.421724248698</v>
      </c>
      <c r="AA1045" s="29">
        <f t="shared" si="486"/>
        <v>0</v>
      </c>
      <c r="AB1045" s="8"/>
      <c r="AC1045" s="8"/>
      <c r="AD1045" s="8">
        <f t="shared" si="487"/>
        <v>0</v>
      </c>
      <c r="AE1045" s="8">
        <f t="shared" si="488"/>
        <v>1200</v>
      </c>
      <c r="AF1045" s="8">
        <f t="shared" si="494"/>
        <v>219.57827575130207</v>
      </c>
      <c r="AG1045" s="16">
        <f t="shared" si="481"/>
        <v>1200</v>
      </c>
      <c r="AH1045" s="29">
        <f t="shared" si="495"/>
        <v>97.965455775562702</v>
      </c>
      <c r="AI1045" s="29">
        <f t="shared" si="496"/>
        <v>80.421724248697927</v>
      </c>
      <c r="AJ1045" s="28">
        <f t="shared" si="489"/>
        <v>0.14211691767491261</v>
      </c>
      <c r="AK1045" s="25">
        <f t="shared" si="482"/>
        <v>1.4211691767491261</v>
      </c>
      <c r="AL1045" s="26">
        <f t="shared" si="490"/>
        <v>10.740726785423542</v>
      </c>
    </row>
    <row r="1046" spans="2:38" x14ac:dyDescent="0.3">
      <c r="B1046" s="6">
        <v>10190</v>
      </c>
      <c r="C1046" s="8">
        <f t="shared" si="497"/>
        <v>101.9</v>
      </c>
      <c r="D1046" s="8">
        <f t="shared" si="498"/>
        <v>33752.109679633999</v>
      </c>
      <c r="E1046" s="8">
        <f t="shared" si="499"/>
        <v>33.122776918191242</v>
      </c>
      <c r="F1046" s="8">
        <f t="shared" si="500"/>
        <v>44.301714128080782</v>
      </c>
      <c r="G1046" s="8">
        <f t="shared" si="483"/>
        <v>2.2250485660981263</v>
      </c>
      <c r="H1046" s="8">
        <f t="shared" si="501"/>
        <v>29.482191763723147</v>
      </c>
      <c r="I1046" s="7">
        <v>101325</v>
      </c>
      <c r="J1046" s="8">
        <f t="shared" si="502"/>
        <v>12596040</v>
      </c>
      <c r="K1046" s="8">
        <f t="shared" si="503"/>
        <v>9417600</v>
      </c>
      <c r="L1046" s="8">
        <f t="shared" si="504"/>
        <v>1722630.3182220496</v>
      </c>
      <c r="M1046" s="17">
        <f t="shared" si="484"/>
        <v>187275384.8371101</v>
      </c>
      <c r="N1046" s="18">
        <f t="shared" si="505"/>
        <v>124.31324944485566</v>
      </c>
      <c r="O1046" s="18">
        <f t="shared" si="506"/>
        <v>92.944485566247224</v>
      </c>
      <c r="P1046" s="18">
        <f t="shared" si="507"/>
        <v>17.0010394100375</v>
      </c>
      <c r="Q1046" s="18">
        <f t="shared" si="508"/>
        <v>1848.2643457893917</v>
      </c>
      <c r="R1046" s="10">
        <f t="shared" si="509"/>
        <v>0</v>
      </c>
      <c r="S1046" s="8">
        <f t="shared" si="485"/>
        <v>101.89999999999849</v>
      </c>
      <c r="T1046" s="8">
        <f t="shared" si="510"/>
        <v>16.183286236437098</v>
      </c>
      <c r="U1046" s="8">
        <v>0</v>
      </c>
      <c r="V1046" s="8">
        <f t="shared" si="511"/>
        <v>3.8788723857349767</v>
      </c>
      <c r="W1046" s="8">
        <v>0</v>
      </c>
      <c r="X1046" s="15">
        <f t="shared" si="491"/>
        <v>1200</v>
      </c>
      <c r="Y1046" s="8">
        <f t="shared" si="492"/>
        <v>0</v>
      </c>
      <c r="Z1046" s="8">
        <f t="shared" si="493"/>
        <v>1280.5007239778224</v>
      </c>
      <c r="AA1046" s="29">
        <f t="shared" si="486"/>
        <v>0</v>
      </c>
      <c r="AB1046" s="8"/>
      <c r="AC1046" s="8"/>
      <c r="AD1046" s="8">
        <f t="shared" si="487"/>
        <v>0</v>
      </c>
      <c r="AE1046" s="8">
        <f t="shared" si="488"/>
        <v>1200</v>
      </c>
      <c r="AF1046" s="8">
        <f t="shared" si="494"/>
        <v>219.49927602217761</v>
      </c>
      <c r="AG1046" s="16">
        <f t="shared" si="481"/>
        <v>1200</v>
      </c>
      <c r="AH1046" s="29">
        <f t="shared" si="495"/>
        <v>98.068972979295779</v>
      </c>
      <c r="AI1046" s="29">
        <f t="shared" si="496"/>
        <v>80.500723977822389</v>
      </c>
      <c r="AJ1046" s="28">
        <f t="shared" si="489"/>
        <v>0.14225652171977993</v>
      </c>
      <c r="AK1046" s="25">
        <f t="shared" si="482"/>
        <v>1.4225652171977994</v>
      </c>
      <c r="AL1046" s="26">
        <f t="shared" si="490"/>
        <v>10.751266495198809</v>
      </c>
    </row>
    <row r="1047" spans="2:38" x14ac:dyDescent="0.3">
      <c r="B1047" s="6">
        <v>10200</v>
      </c>
      <c r="C1047" s="8">
        <f t="shared" si="497"/>
        <v>102</v>
      </c>
      <c r="D1047" s="8">
        <f t="shared" si="498"/>
        <v>33785.232456552185</v>
      </c>
      <c r="E1047" s="8">
        <f t="shared" si="499"/>
        <v>33.122776918186531</v>
      </c>
      <c r="F1047" s="8">
        <f t="shared" si="500"/>
        <v>44.30171412807448</v>
      </c>
      <c r="G1047" s="8">
        <f t="shared" si="483"/>
        <v>2.2250485660981263</v>
      </c>
      <c r="H1047" s="8">
        <f t="shared" si="501"/>
        <v>29.482191763721051</v>
      </c>
      <c r="I1047" s="7">
        <v>101325</v>
      </c>
      <c r="J1047" s="8">
        <f t="shared" si="502"/>
        <v>12596040</v>
      </c>
      <c r="K1047" s="8">
        <f t="shared" si="503"/>
        <v>9417600</v>
      </c>
      <c r="L1047" s="8">
        <f t="shared" si="504"/>
        <v>1722010.3283478809</v>
      </c>
      <c r="M1047" s="17">
        <f t="shared" si="484"/>
        <v>187449224.76334867</v>
      </c>
      <c r="N1047" s="18">
        <f t="shared" si="505"/>
        <v>124.31324944485566</v>
      </c>
      <c r="O1047" s="18">
        <f t="shared" si="506"/>
        <v>92.944485566247224</v>
      </c>
      <c r="P1047" s="18">
        <f t="shared" si="507"/>
        <v>16.994920585718045</v>
      </c>
      <c r="Q1047" s="18">
        <f t="shared" si="508"/>
        <v>1849.980012468282</v>
      </c>
      <c r="R1047" s="10">
        <f t="shared" si="509"/>
        <v>0</v>
      </c>
      <c r="S1047" s="8">
        <f t="shared" si="485"/>
        <v>101.99999999999848</v>
      </c>
      <c r="T1047" s="8">
        <f t="shared" si="510"/>
        <v>16.183286236437098</v>
      </c>
      <c r="U1047" s="8">
        <v>0</v>
      </c>
      <c r="V1047" s="8">
        <f t="shared" si="511"/>
        <v>3.8774763452863037</v>
      </c>
      <c r="W1047" s="8">
        <v>0</v>
      </c>
      <c r="X1047" s="15">
        <f t="shared" si="491"/>
        <v>1200</v>
      </c>
      <c r="Y1047" s="8">
        <f t="shared" si="492"/>
        <v>0</v>
      </c>
      <c r="Z1047" s="8">
        <f t="shared" si="493"/>
        <v>1280.5797237069469</v>
      </c>
      <c r="AA1047" s="29">
        <f t="shared" si="486"/>
        <v>0</v>
      </c>
      <c r="AB1047" s="8"/>
      <c r="AC1047" s="8"/>
      <c r="AD1047" s="8">
        <f t="shared" si="487"/>
        <v>0</v>
      </c>
      <c r="AE1047" s="8">
        <f t="shared" si="488"/>
        <v>1200</v>
      </c>
      <c r="AF1047" s="8">
        <f t="shared" si="494"/>
        <v>219.42027629305318</v>
      </c>
      <c r="AG1047" s="16">
        <f t="shared" si="481"/>
        <v>1200</v>
      </c>
      <c r="AH1047" s="29">
        <f t="shared" si="495"/>
        <v>98.172490183028813</v>
      </c>
      <c r="AI1047" s="29">
        <f t="shared" si="496"/>
        <v>80.579723706946837</v>
      </c>
      <c r="AJ1047" s="28">
        <f t="shared" si="489"/>
        <v>0.14239612576464722</v>
      </c>
      <c r="AK1047" s="25">
        <f t="shared" si="482"/>
        <v>1.4239612576464722</v>
      </c>
      <c r="AL1047" s="26">
        <f t="shared" si="490"/>
        <v>10.761806205707659</v>
      </c>
    </row>
    <row r="1048" spans="2:38" x14ac:dyDescent="0.3">
      <c r="B1048" s="6">
        <v>10210</v>
      </c>
      <c r="C1048" s="8">
        <f t="shared" si="497"/>
        <v>102.10000000000001</v>
      </c>
      <c r="D1048" s="8">
        <f t="shared" si="498"/>
        <v>33818.355233470378</v>
      </c>
      <c r="E1048" s="8">
        <f t="shared" si="499"/>
        <v>33.122776918191242</v>
      </c>
      <c r="F1048" s="8">
        <f t="shared" si="500"/>
        <v>44.301714128080782</v>
      </c>
      <c r="G1048" s="8">
        <f t="shared" si="483"/>
        <v>2.2250485660981263</v>
      </c>
      <c r="H1048" s="8">
        <f t="shared" si="501"/>
        <v>29.482191763723147</v>
      </c>
      <c r="I1048" s="7">
        <v>101325</v>
      </c>
      <c r="J1048" s="8">
        <f t="shared" si="502"/>
        <v>12596040</v>
      </c>
      <c r="K1048" s="8">
        <f t="shared" si="503"/>
        <v>9417600</v>
      </c>
      <c r="L1048" s="8">
        <f t="shared" si="504"/>
        <v>1721390.3384737121</v>
      </c>
      <c r="M1048" s="17">
        <f t="shared" si="484"/>
        <v>187623064.68958727</v>
      </c>
      <c r="N1048" s="18">
        <f t="shared" si="505"/>
        <v>124.31324944485566</v>
      </c>
      <c r="O1048" s="18">
        <f t="shared" si="506"/>
        <v>92.944485566247224</v>
      </c>
      <c r="P1048" s="18">
        <f t="shared" si="507"/>
        <v>16.988801761398591</v>
      </c>
      <c r="Q1048" s="18">
        <f t="shared" si="508"/>
        <v>1851.6956791471725</v>
      </c>
      <c r="R1048" s="10">
        <f t="shared" si="509"/>
        <v>0</v>
      </c>
      <c r="S1048" s="8">
        <f t="shared" si="485"/>
        <v>102.09999999999847</v>
      </c>
      <c r="T1048" s="8">
        <f t="shared" si="510"/>
        <v>16.183286236437098</v>
      </c>
      <c r="U1048" s="8">
        <v>0</v>
      </c>
      <c r="V1048" s="8">
        <f t="shared" si="511"/>
        <v>3.8760803048376302</v>
      </c>
      <c r="W1048" s="8">
        <v>0</v>
      </c>
      <c r="X1048" s="15">
        <f t="shared" si="491"/>
        <v>1200</v>
      </c>
      <c r="Y1048" s="8">
        <f t="shared" si="492"/>
        <v>0</v>
      </c>
      <c r="Z1048" s="8">
        <f t="shared" si="493"/>
        <v>1280.6587234360713</v>
      </c>
      <c r="AA1048" s="29">
        <f t="shared" si="486"/>
        <v>0</v>
      </c>
      <c r="AB1048" s="8"/>
      <c r="AC1048" s="8"/>
      <c r="AD1048" s="8">
        <f t="shared" si="487"/>
        <v>0</v>
      </c>
      <c r="AE1048" s="8">
        <f t="shared" si="488"/>
        <v>1200</v>
      </c>
      <c r="AF1048" s="8">
        <f t="shared" si="494"/>
        <v>219.34127656392869</v>
      </c>
      <c r="AG1048" s="16">
        <f t="shared" si="481"/>
        <v>1200</v>
      </c>
      <c r="AH1048" s="29">
        <f t="shared" si="495"/>
        <v>98.27600738676189</v>
      </c>
      <c r="AI1048" s="29">
        <f t="shared" si="496"/>
        <v>80.658723436071313</v>
      </c>
      <c r="AJ1048" s="28">
        <f t="shared" si="489"/>
        <v>0.14253572980951454</v>
      </c>
      <c r="AK1048" s="25">
        <f t="shared" si="482"/>
        <v>1.4253572980951454</v>
      </c>
      <c r="AL1048" s="26">
        <f t="shared" si="490"/>
        <v>10.772345916947936</v>
      </c>
    </row>
    <row r="1049" spans="2:38" x14ac:dyDescent="0.3">
      <c r="B1049" s="6">
        <v>10220</v>
      </c>
      <c r="C1049" s="8">
        <f t="shared" si="497"/>
        <v>102.2</v>
      </c>
      <c r="D1049" s="8">
        <f t="shared" si="498"/>
        <v>33851.478010388564</v>
      </c>
      <c r="E1049" s="8">
        <f t="shared" si="499"/>
        <v>33.122776918186531</v>
      </c>
      <c r="F1049" s="8">
        <f t="shared" si="500"/>
        <v>44.30171412807448</v>
      </c>
      <c r="G1049" s="8">
        <f t="shared" si="483"/>
        <v>2.2250485660981263</v>
      </c>
      <c r="H1049" s="8">
        <f t="shared" si="501"/>
        <v>29.482191763721051</v>
      </c>
      <c r="I1049" s="7">
        <v>101325</v>
      </c>
      <c r="J1049" s="8">
        <f t="shared" si="502"/>
        <v>12596040</v>
      </c>
      <c r="K1049" s="8">
        <f t="shared" si="503"/>
        <v>9417600</v>
      </c>
      <c r="L1049" s="8">
        <f t="shared" si="504"/>
        <v>1720770.3485995433</v>
      </c>
      <c r="M1049" s="17">
        <f t="shared" si="484"/>
        <v>187796904.61582583</v>
      </c>
      <c r="N1049" s="18">
        <f t="shared" si="505"/>
        <v>124.31324944485566</v>
      </c>
      <c r="O1049" s="18">
        <f t="shared" si="506"/>
        <v>92.944485566247224</v>
      </c>
      <c r="P1049" s="18">
        <f t="shared" si="507"/>
        <v>16.982682937079133</v>
      </c>
      <c r="Q1049" s="18">
        <f t="shared" si="508"/>
        <v>1853.4113458260631</v>
      </c>
      <c r="R1049" s="10">
        <f t="shared" si="509"/>
        <v>0</v>
      </c>
      <c r="S1049" s="8">
        <f t="shared" si="485"/>
        <v>102.19999999999847</v>
      </c>
      <c r="T1049" s="8">
        <f t="shared" si="510"/>
        <v>16.183286236437098</v>
      </c>
      <c r="U1049" s="8">
        <v>0</v>
      </c>
      <c r="V1049" s="8">
        <f t="shared" si="511"/>
        <v>3.8746842643889576</v>
      </c>
      <c r="W1049" s="8">
        <v>0</v>
      </c>
      <c r="X1049" s="15">
        <f t="shared" si="491"/>
        <v>1200</v>
      </c>
      <c r="Y1049" s="8">
        <f t="shared" si="492"/>
        <v>0</v>
      </c>
      <c r="Z1049" s="8">
        <f t="shared" si="493"/>
        <v>1280.7377231651958</v>
      </c>
      <c r="AA1049" s="29">
        <f t="shared" si="486"/>
        <v>0</v>
      </c>
      <c r="AB1049" s="8"/>
      <c r="AC1049" s="8"/>
      <c r="AD1049" s="8">
        <f t="shared" si="487"/>
        <v>0</v>
      </c>
      <c r="AE1049" s="8">
        <f t="shared" si="488"/>
        <v>1200</v>
      </c>
      <c r="AF1049" s="8">
        <f t="shared" si="494"/>
        <v>219.26227683480425</v>
      </c>
      <c r="AG1049" s="16">
        <f t="shared" si="481"/>
        <v>1200</v>
      </c>
      <c r="AH1049" s="29">
        <f t="shared" si="495"/>
        <v>98.379524590494938</v>
      </c>
      <c r="AI1049" s="29">
        <f t="shared" si="496"/>
        <v>80.73772316519576</v>
      </c>
      <c r="AJ1049" s="28">
        <f t="shared" si="489"/>
        <v>0.14267533385438183</v>
      </c>
      <c r="AK1049" s="25">
        <f t="shared" si="482"/>
        <v>1.4267533385438183</v>
      </c>
      <c r="AL1049" s="26">
        <f t="shared" si="490"/>
        <v>10.782885628917493</v>
      </c>
    </row>
    <row r="1050" spans="2:38" x14ac:dyDescent="0.3">
      <c r="B1050" s="6">
        <v>10230</v>
      </c>
      <c r="C1050" s="8">
        <f t="shared" si="497"/>
        <v>102.3</v>
      </c>
      <c r="D1050" s="8">
        <f t="shared" si="498"/>
        <v>33884.60078730675</v>
      </c>
      <c r="E1050" s="8">
        <f t="shared" si="499"/>
        <v>33.122776918186531</v>
      </c>
      <c r="F1050" s="8">
        <f t="shared" si="500"/>
        <v>44.30171412807448</v>
      </c>
      <c r="G1050" s="8">
        <f t="shared" si="483"/>
        <v>2.2250485660981263</v>
      </c>
      <c r="H1050" s="8">
        <f t="shared" si="501"/>
        <v>29.482191763721051</v>
      </c>
      <c r="I1050" s="7">
        <v>101325</v>
      </c>
      <c r="J1050" s="8">
        <f t="shared" si="502"/>
        <v>12596040</v>
      </c>
      <c r="K1050" s="8">
        <f t="shared" si="503"/>
        <v>9417600</v>
      </c>
      <c r="L1050" s="8">
        <f t="shared" si="504"/>
        <v>1720150.3587253746</v>
      </c>
      <c r="M1050" s="17">
        <f t="shared" si="484"/>
        <v>187970744.5420644</v>
      </c>
      <c r="N1050" s="18">
        <f t="shared" si="505"/>
        <v>124.31324944485566</v>
      </c>
      <c r="O1050" s="18">
        <f t="shared" si="506"/>
        <v>92.944485566247224</v>
      </c>
      <c r="P1050" s="18">
        <f t="shared" si="507"/>
        <v>16.976564112759679</v>
      </c>
      <c r="Q1050" s="18">
        <f t="shared" si="508"/>
        <v>1855.1270125049534</v>
      </c>
      <c r="R1050" s="10">
        <f t="shared" si="509"/>
        <v>0</v>
      </c>
      <c r="S1050" s="8">
        <f t="shared" si="485"/>
        <v>102.29999999999846</v>
      </c>
      <c r="T1050" s="8">
        <f t="shared" si="510"/>
        <v>16.183286236437098</v>
      </c>
      <c r="U1050" s="8">
        <v>0</v>
      </c>
      <c r="V1050" s="8">
        <f t="shared" si="511"/>
        <v>3.873288223940285</v>
      </c>
      <c r="W1050" s="8">
        <v>0</v>
      </c>
      <c r="X1050" s="15">
        <f t="shared" si="491"/>
        <v>1200</v>
      </c>
      <c r="Y1050" s="8">
        <f t="shared" si="492"/>
        <v>0</v>
      </c>
      <c r="Z1050" s="8">
        <f t="shared" si="493"/>
        <v>1280.8167228943203</v>
      </c>
      <c r="AA1050" s="29">
        <f t="shared" si="486"/>
        <v>0</v>
      </c>
      <c r="AB1050" s="8"/>
      <c r="AC1050" s="8"/>
      <c r="AD1050" s="8">
        <f t="shared" si="487"/>
        <v>0</v>
      </c>
      <c r="AE1050" s="8">
        <f t="shared" si="488"/>
        <v>1200</v>
      </c>
      <c r="AF1050" s="8">
        <f t="shared" si="494"/>
        <v>219.18327710567979</v>
      </c>
      <c r="AG1050" s="16">
        <f t="shared" si="481"/>
        <v>1200</v>
      </c>
      <c r="AH1050" s="29">
        <f t="shared" si="495"/>
        <v>98.483041794227987</v>
      </c>
      <c r="AI1050" s="29">
        <f t="shared" si="496"/>
        <v>80.816722894320222</v>
      </c>
      <c r="AJ1050" s="28">
        <f t="shared" si="489"/>
        <v>0.14281493789924912</v>
      </c>
      <c r="AK1050" s="25">
        <f t="shared" si="482"/>
        <v>1.4281493789924913</v>
      </c>
      <c r="AL1050" s="26">
        <f t="shared" si="490"/>
        <v>10.79342534161419</v>
      </c>
    </row>
    <row r="1051" spans="2:38" x14ac:dyDescent="0.3">
      <c r="B1051" s="6">
        <v>10240</v>
      </c>
      <c r="C1051" s="8">
        <f t="shared" si="497"/>
        <v>102.4</v>
      </c>
      <c r="D1051" s="8">
        <f t="shared" si="498"/>
        <v>33917.723564224943</v>
      </c>
      <c r="E1051" s="8">
        <f t="shared" si="499"/>
        <v>33.122776918191242</v>
      </c>
      <c r="F1051" s="8">
        <f t="shared" si="500"/>
        <v>44.301714128080782</v>
      </c>
      <c r="G1051" s="8">
        <f t="shared" si="483"/>
        <v>2.2250485660981263</v>
      </c>
      <c r="H1051" s="8">
        <f t="shared" si="501"/>
        <v>29.482191763723147</v>
      </c>
      <c r="I1051" s="7">
        <v>101325</v>
      </c>
      <c r="J1051" s="8">
        <f t="shared" si="502"/>
        <v>12596040</v>
      </c>
      <c r="K1051" s="8">
        <f t="shared" si="503"/>
        <v>9417600</v>
      </c>
      <c r="L1051" s="8">
        <f t="shared" si="504"/>
        <v>1719530.3688512058</v>
      </c>
      <c r="M1051" s="17">
        <f t="shared" si="484"/>
        <v>188144584.46830299</v>
      </c>
      <c r="N1051" s="18">
        <f t="shared" si="505"/>
        <v>124.31324944485566</v>
      </c>
      <c r="O1051" s="18">
        <f t="shared" si="506"/>
        <v>92.944485566247224</v>
      </c>
      <c r="P1051" s="18">
        <f t="shared" si="507"/>
        <v>16.970445288440224</v>
      </c>
      <c r="Q1051" s="18">
        <f t="shared" si="508"/>
        <v>1856.842679183844</v>
      </c>
      <c r="R1051" s="10">
        <f t="shared" si="509"/>
        <v>0</v>
      </c>
      <c r="S1051" s="8">
        <f t="shared" si="485"/>
        <v>102.39999999999846</v>
      </c>
      <c r="T1051" s="8">
        <f t="shared" si="510"/>
        <v>16.183286236437098</v>
      </c>
      <c r="U1051" s="8">
        <v>0</v>
      </c>
      <c r="V1051" s="8">
        <f t="shared" si="511"/>
        <v>3.8718921834916116</v>
      </c>
      <c r="W1051" s="8">
        <v>0</v>
      </c>
      <c r="X1051" s="15">
        <f t="shared" si="491"/>
        <v>1200</v>
      </c>
      <c r="Y1051" s="8">
        <f t="shared" si="492"/>
        <v>0</v>
      </c>
      <c r="Z1051" s="8">
        <f t="shared" si="493"/>
        <v>1280.8957226234447</v>
      </c>
      <c r="AA1051" s="29">
        <f t="shared" si="486"/>
        <v>0</v>
      </c>
      <c r="AB1051" s="8"/>
      <c r="AC1051" s="8"/>
      <c r="AD1051" s="8">
        <f t="shared" si="487"/>
        <v>0</v>
      </c>
      <c r="AE1051" s="8">
        <f t="shared" si="488"/>
        <v>1200</v>
      </c>
      <c r="AF1051" s="8">
        <f t="shared" si="494"/>
        <v>219.10427737655533</v>
      </c>
      <c r="AG1051" s="16">
        <f t="shared" ref="AG1051:AG1114" si="512">IF(D1051&gt;$C$8,$C$8,D1051)</f>
        <v>1200</v>
      </c>
      <c r="AH1051" s="29">
        <f t="shared" si="495"/>
        <v>98.586558997961063</v>
      </c>
      <c r="AI1051" s="29">
        <f t="shared" si="496"/>
        <v>80.895722623444684</v>
      </c>
      <c r="AJ1051" s="28">
        <f t="shared" si="489"/>
        <v>0.14295454194411644</v>
      </c>
      <c r="AK1051" s="25">
        <f t="shared" si="482"/>
        <v>1.4295454194411645</v>
      </c>
      <c r="AL1051" s="26">
        <f t="shared" si="490"/>
        <v>10.803965055035899</v>
      </c>
    </row>
    <row r="1052" spans="2:38" x14ac:dyDescent="0.3">
      <c r="B1052" s="6">
        <v>10250</v>
      </c>
      <c r="C1052" s="8">
        <f t="shared" si="497"/>
        <v>102.5</v>
      </c>
      <c r="D1052" s="8">
        <f t="shared" si="498"/>
        <v>33950.846341143129</v>
      </c>
      <c r="E1052" s="8">
        <f t="shared" si="499"/>
        <v>33.122776918186531</v>
      </c>
      <c r="F1052" s="8">
        <f t="shared" si="500"/>
        <v>44.30171412807448</v>
      </c>
      <c r="G1052" s="8">
        <f t="shared" si="483"/>
        <v>2.2250485660981263</v>
      </c>
      <c r="H1052" s="8">
        <f t="shared" si="501"/>
        <v>29.482191763721051</v>
      </c>
      <c r="I1052" s="7">
        <v>101325</v>
      </c>
      <c r="J1052" s="8">
        <f t="shared" si="502"/>
        <v>12596040</v>
      </c>
      <c r="K1052" s="8">
        <f t="shared" si="503"/>
        <v>9417600</v>
      </c>
      <c r="L1052" s="8">
        <f t="shared" si="504"/>
        <v>1718910.378977037</v>
      </c>
      <c r="M1052" s="17">
        <f t="shared" si="484"/>
        <v>188318424.39454156</v>
      </c>
      <c r="N1052" s="18">
        <f t="shared" si="505"/>
        <v>124.31324944485566</v>
      </c>
      <c r="O1052" s="18">
        <f t="shared" si="506"/>
        <v>92.944485566247224</v>
      </c>
      <c r="P1052" s="18">
        <f t="shared" si="507"/>
        <v>16.96432646412077</v>
      </c>
      <c r="Q1052" s="18">
        <f t="shared" si="508"/>
        <v>1858.5583458627343</v>
      </c>
      <c r="R1052" s="10">
        <f t="shared" si="509"/>
        <v>0</v>
      </c>
      <c r="S1052" s="8">
        <f t="shared" si="485"/>
        <v>102.49999999999845</v>
      </c>
      <c r="T1052" s="8">
        <f t="shared" si="510"/>
        <v>16.183286236437098</v>
      </c>
      <c r="U1052" s="8">
        <v>0</v>
      </c>
      <c r="V1052" s="8">
        <f t="shared" si="511"/>
        <v>3.8704961430429385</v>
      </c>
      <c r="W1052" s="8">
        <v>0</v>
      </c>
      <c r="X1052" s="15">
        <f t="shared" si="491"/>
        <v>1200</v>
      </c>
      <c r="Y1052" s="8">
        <f t="shared" si="492"/>
        <v>0</v>
      </c>
      <c r="Z1052" s="8">
        <f t="shared" si="493"/>
        <v>1280.9747223525692</v>
      </c>
      <c r="AA1052" s="29">
        <f t="shared" si="486"/>
        <v>0</v>
      </c>
      <c r="AB1052" s="8"/>
      <c r="AC1052" s="8"/>
      <c r="AD1052" s="8">
        <f t="shared" si="487"/>
        <v>0</v>
      </c>
      <c r="AE1052" s="8">
        <f t="shared" si="488"/>
        <v>1200</v>
      </c>
      <c r="AF1052" s="8">
        <f t="shared" si="494"/>
        <v>219.02527764743087</v>
      </c>
      <c r="AG1052" s="16">
        <f t="shared" si="512"/>
        <v>1200</v>
      </c>
      <c r="AH1052" s="29">
        <f t="shared" si="495"/>
        <v>98.690076201694097</v>
      </c>
      <c r="AI1052" s="29">
        <f t="shared" si="496"/>
        <v>80.974722352569131</v>
      </c>
      <c r="AJ1052" s="28">
        <f t="shared" si="489"/>
        <v>0.14309414598898373</v>
      </c>
      <c r="AK1052" s="25">
        <f t="shared" ref="AK1052:AK1115" si="513">AJ1052*(B1052-B1051)</f>
        <v>1.4309414598898373</v>
      </c>
      <c r="AL1052" s="26">
        <f t="shared" si="490"/>
        <v>10.814504769180497</v>
      </c>
    </row>
    <row r="1053" spans="2:38" x14ac:dyDescent="0.3">
      <c r="B1053" s="6">
        <v>10260</v>
      </c>
      <c r="C1053" s="8">
        <f t="shared" si="497"/>
        <v>102.60000000000001</v>
      </c>
      <c r="D1053" s="8">
        <f t="shared" si="498"/>
        <v>33983.969118061323</v>
      </c>
      <c r="E1053" s="8">
        <f t="shared" si="499"/>
        <v>33.122776918191242</v>
      </c>
      <c r="F1053" s="8">
        <f t="shared" si="500"/>
        <v>44.301714128080782</v>
      </c>
      <c r="G1053" s="8">
        <f t="shared" ref="G1053:G1116" si="514">SQRT(2*$C$11*($C$10-$C$9)/$C$10)</f>
        <v>2.2250485660981263</v>
      </c>
      <c r="H1053" s="8">
        <f t="shared" si="501"/>
        <v>29.482191763723147</v>
      </c>
      <c r="I1053" s="7">
        <v>101325</v>
      </c>
      <c r="J1053" s="8">
        <f t="shared" si="502"/>
        <v>12596040</v>
      </c>
      <c r="K1053" s="8">
        <f t="shared" si="503"/>
        <v>9417600</v>
      </c>
      <c r="L1053" s="8">
        <f t="shared" si="504"/>
        <v>1718290.3891028683</v>
      </c>
      <c r="M1053" s="17">
        <f t="shared" ref="M1053:M1116" si="515">M1052+$C$10*$C$11*E1053/2</f>
        <v>188492264.32078016</v>
      </c>
      <c r="N1053" s="18">
        <f t="shared" si="505"/>
        <v>124.31324944485566</v>
      </c>
      <c r="O1053" s="18">
        <f t="shared" si="506"/>
        <v>92.944485566247224</v>
      </c>
      <c r="P1053" s="18">
        <f t="shared" si="507"/>
        <v>16.958207639801316</v>
      </c>
      <c r="Q1053" s="18">
        <f t="shared" si="508"/>
        <v>1860.2740125416251</v>
      </c>
      <c r="R1053" s="10">
        <f t="shared" si="509"/>
        <v>0</v>
      </c>
      <c r="S1053" s="8">
        <f t="shared" ref="S1053:S1116" si="516">S1052+$C$16*(B1053-B1052)</f>
        <v>102.59999999999845</v>
      </c>
      <c r="T1053" s="8">
        <f t="shared" si="510"/>
        <v>16.183286236437098</v>
      </c>
      <c r="U1053" s="8">
        <v>0</v>
      </c>
      <c r="V1053" s="8">
        <f t="shared" si="511"/>
        <v>3.8691001025942651</v>
      </c>
      <c r="W1053" s="8">
        <v>0</v>
      </c>
      <c r="X1053" s="15">
        <f t="shared" si="491"/>
        <v>1200</v>
      </c>
      <c r="Y1053" s="8">
        <f t="shared" si="492"/>
        <v>0</v>
      </c>
      <c r="Z1053" s="8">
        <f t="shared" si="493"/>
        <v>1281.0537220816936</v>
      </c>
      <c r="AA1053" s="29">
        <f t="shared" ref="AA1053:AA1116" si="517">IF(X1053-AG1053&lt;0,0,X1053-AG1053)</f>
        <v>0</v>
      </c>
      <c r="AB1053" s="8"/>
      <c r="AC1053" s="8"/>
      <c r="AD1053" s="8">
        <f t="shared" ref="AD1053:AD1116" si="518">IF(AD1052-F1052/2&lt;0,0,AD1052-F1052/2)</f>
        <v>0</v>
      </c>
      <c r="AE1053" s="8">
        <f t="shared" ref="AE1053:AE1116" si="519">IF(AE1052+F1052/2&gt;$C$8,$C$8,AE1052+F1052/2)</f>
        <v>1200</v>
      </c>
      <c r="AF1053" s="8">
        <f t="shared" si="494"/>
        <v>218.94627791830641</v>
      </c>
      <c r="AG1053" s="16">
        <f t="shared" si="512"/>
        <v>1200</v>
      </c>
      <c r="AH1053" s="29">
        <f t="shared" si="495"/>
        <v>98.793593405427174</v>
      </c>
      <c r="AI1053" s="29">
        <f t="shared" si="496"/>
        <v>81.053722081693607</v>
      </c>
      <c r="AJ1053" s="28">
        <f t="shared" ref="AJ1053:AJ1116" si="520">2*PI()*$C$5*(M1053-$C$4)/(LN(AL1052/$J$11)*$J$10/$J$9+LN($J$12/AL1052)*$J$10/$J$9)</f>
        <v>0.14323375003385105</v>
      </c>
      <c r="AK1053" s="25">
        <f t="shared" si="513"/>
        <v>1.4323375003385106</v>
      </c>
      <c r="AL1053" s="26">
        <f t="shared" ref="AL1053:AL1116" si="521">AL1052+AJ1053*(B1053-B1052)/(2*PI()*$C$5*AL1052*$J$13)</f>
        <v>10.82504448404587</v>
      </c>
    </row>
    <row r="1054" spans="2:38" x14ac:dyDescent="0.3">
      <c r="B1054" s="6">
        <v>10270</v>
      </c>
      <c r="C1054" s="8">
        <f t="shared" si="497"/>
        <v>102.7</v>
      </c>
      <c r="D1054" s="8">
        <f t="shared" si="498"/>
        <v>34017.091894979501</v>
      </c>
      <c r="E1054" s="8">
        <f t="shared" si="499"/>
        <v>33.122776918186531</v>
      </c>
      <c r="F1054" s="8">
        <f t="shared" si="500"/>
        <v>44.30171412807448</v>
      </c>
      <c r="G1054" s="8">
        <f t="shared" si="514"/>
        <v>2.2250485660981263</v>
      </c>
      <c r="H1054" s="8">
        <f t="shared" si="501"/>
        <v>29.482191763721051</v>
      </c>
      <c r="I1054" s="7">
        <v>101325</v>
      </c>
      <c r="J1054" s="8">
        <f t="shared" si="502"/>
        <v>12596040</v>
      </c>
      <c r="K1054" s="8">
        <f t="shared" si="503"/>
        <v>9417600</v>
      </c>
      <c r="L1054" s="8">
        <f t="shared" si="504"/>
        <v>1717670.3992286995</v>
      </c>
      <c r="M1054" s="17">
        <f t="shared" si="515"/>
        <v>188666104.24701872</v>
      </c>
      <c r="N1054" s="18">
        <f t="shared" si="505"/>
        <v>124.31324944485566</v>
      </c>
      <c r="O1054" s="18">
        <f t="shared" si="506"/>
        <v>92.944485566247224</v>
      </c>
      <c r="P1054" s="18">
        <f t="shared" si="507"/>
        <v>16.952088815481861</v>
      </c>
      <c r="Q1054" s="18">
        <f t="shared" si="508"/>
        <v>1861.9896792205154</v>
      </c>
      <c r="R1054" s="10">
        <f t="shared" si="509"/>
        <v>0</v>
      </c>
      <c r="S1054" s="8">
        <f t="shared" si="516"/>
        <v>102.69999999999844</v>
      </c>
      <c r="T1054" s="8">
        <f t="shared" si="510"/>
        <v>16.183286236437098</v>
      </c>
      <c r="U1054" s="8">
        <v>0</v>
      </c>
      <c r="V1054" s="8">
        <f t="shared" si="511"/>
        <v>3.8677040621455925</v>
      </c>
      <c r="W1054" s="8">
        <v>0</v>
      </c>
      <c r="X1054" s="15">
        <f t="shared" ref="X1054:X1117" si="522">$C$8-AD1054</f>
        <v>1200</v>
      </c>
      <c r="Y1054" s="8">
        <f t="shared" ref="Y1054:Y1117" si="523">$C$8-AE1054</f>
        <v>0</v>
      </c>
      <c r="Z1054" s="8">
        <f t="shared" ref="Z1054:Z1117" si="524">$C$6-AF1054</f>
        <v>1281.1327218108181</v>
      </c>
      <c r="AA1054" s="29">
        <f t="shared" si="517"/>
        <v>0</v>
      </c>
      <c r="AB1054" s="8"/>
      <c r="AC1054" s="8"/>
      <c r="AD1054" s="8">
        <f t="shared" si="518"/>
        <v>0</v>
      </c>
      <c r="AE1054" s="8">
        <f t="shared" si="519"/>
        <v>1200</v>
      </c>
      <c r="AF1054" s="8">
        <f t="shared" ref="AF1054:AF1117" si="525">IF(AD1054&gt;0,$C$6-$C$8,$C$6-$C$8-AI1054)</f>
        <v>218.86727818918195</v>
      </c>
      <c r="AG1054" s="16">
        <f t="shared" si="512"/>
        <v>1200</v>
      </c>
      <c r="AH1054" s="29">
        <f t="shared" ref="AH1054:AH1117" si="526">IF(AD1054&gt;0,0,ABS(($C$16-AJ1054)*(B1054-B1053)/$G$19))</f>
        <v>98.897110609160222</v>
      </c>
      <c r="AI1054" s="29">
        <f t="shared" ref="AI1054:AI1117" si="527">IF(AD1054&gt;0,0,AK1054/$G$20)</f>
        <v>81.132721810818055</v>
      </c>
      <c r="AJ1054" s="28">
        <f t="shared" si="520"/>
        <v>0.14337335407871835</v>
      </c>
      <c r="AK1054" s="25">
        <f t="shared" si="513"/>
        <v>1.4337335407871834</v>
      </c>
      <c r="AL1054" s="26">
        <f t="shared" si="521"/>
        <v>10.835584199629913</v>
      </c>
    </row>
    <row r="1055" spans="2:38" x14ac:dyDescent="0.3">
      <c r="B1055" s="6">
        <v>10280</v>
      </c>
      <c r="C1055" s="8">
        <f t="shared" si="497"/>
        <v>102.8</v>
      </c>
      <c r="D1055" s="8">
        <f t="shared" si="498"/>
        <v>34050.214671897695</v>
      </c>
      <c r="E1055" s="8">
        <f t="shared" si="499"/>
        <v>33.122776918186531</v>
      </c>
      <c r="F1055" s="8">
        <f t="shared" si="500"/>
        <v>44.30171412807448</v>
      </c>
      <c r="G1055" s="8">
        <f t="shared" si="514"/>
        <v>2.2250485660981263</v>
      </c>
      <c r="H1055" s="8">
        <f t="shared" si="501"/>
        <v>29.482191763721051</v>
      </c>
      <c r="I1055" s="7">
        <v>101325</v>
      </c>
      <c r="J1055" s="8">
        <f t="shared" si="502"/>
        <v>12596040</v>
      </c>
      <c r="K1055" s="8">
        <f t="shared" si="503"/>
        <v>9417600</v>
      </c>
      <c r="L1055" s="8">
        <f t="shared" si="504"/>
        <v>1717050.4093545307</v>
      </c>
      <c r="M1055" s="17">
        <f t="shared" si="515"/>
        <v>188839944.17325729</v>
      </c>
      <c r="N1055" s="18">
        <f t="shared" si="505"/>
        <v>124.31324944485566</v>
      </c>
      <c r="O1055" s="18">
        <f t="shared" si="506"/>
        <v>92.944485566247224</v>
      </c>
      <c r="P1055" s="18">
        <f t="shared" si="507"/>
        <v>16.945969991162407</v>
      </c>
      <c r="Q1055" s="18">
        <f t="shared" si="508"/>
        <v>1863.7053458994058</v>
      </c>
      <c r="R1055" s="10">
        <f t="shared" si="509"/>
        <v>0</v>
      </c>
      <c r="S1055" s="8">
        <f t="shared" si="516"/>
        <v>102.79999999999843</v>
      </c>
      <c r="T1055" s="8">
        <f t="shared" si="510"/>
        <v>16.183286236437098</v>
      </c>
      <c r="U1055" s="8">
        <v>0</v>
      </c>
      <c r="V1055" s="8">
        <f t="shared" si="511"/>
        <v>3.866308021696919</v>
      </c>
      <c r="W1055" s="8">
        <v>0</v>
      </c>
      <c r="X1055" s="15">
        <f t="shared" si="522"/>
        <v>1200</v>
      </c>
      <c r="Y1055" s="8">
        <f t="shared" si="523"/>
        <v>0</v>
      </c>
      <c r="Z1055" s="8">
        <f t="shared" si="524"/>
        <v>1281.2117215399426</v>
      </c>
      <c r="AA1055" s="29">
        <f t="shared" si="517"/>
        <v>0</v>
      </c>
      <c r="AB1055" s="8"/>
      <c r="AC1055" s="8"/>
      <c r="AD1055" s="8">
        <f t="shared" si="518"/>
        <v>0</v>
      </c>
      <c r="AE1055" s="8">
        <f t="shared" si="519"/>
        <v>1200</v>
      </c>
      <c r="AF1055" s="8">
        <f t="shared" si="525"/>
        <v>218.78827846005748</v>
      </c>
      <c r="AG1055" s="16">
        <f t="shared" si="512"/>
        <v>1200</v>
      </c>
      <c r="AH1055" s="29">
        <f t="shared" si="526"/>
        <v>99.000627812893271</v>
      </c>
      <c r="AI1055" s="29">
        <f t="shared" si="527"/>
        <v>81.211721539942516</v>
      </c>
      <c r="AJ1055" s="28">
        <f t="shared" si="520"/>
        <v>0.14351295812358564</v>
      </c>
      <c r="AK1055" s="25">
        <f t="shared" si="513"/>
        <v>1.4351295812358564</v>
      </c>
      <c r="AL1055" s="26">
        <f t="shared" si="521"/>
        <v>10.84612391593053</v>
      </c>
    </row>
    <row r="1056" spans="2:38" x14ac:dyDescent="0.3">
      <c r="B1056" s="6">
        <v>10290</v>
      </c>
      <c r="C1056" s="8">
        <f t="shared" si="497"/>
        <v>102.9</v>
      </c>
      <c r="D1056" s="8">
        <f t="shared" si="498"/>
        <v>34083.337448815888</v>
      </c>
      <c r="E1056" s="8">
        <f t="shared" si="499"/>
        <v>33.122776918191242</v>
      </c>
      <c r="F1056" s="8">
        <f t="shared" si="500"/>
        <v>44.301714128080782</v>
      </c>
      <c r="G1056" s="8">
        <f t="shared" si="514"/>
        <v>2.2250485660981263</v>
      </c>
      <c r="H1056" s="8">
        <f t="shared" si="501"/>
        <v>29.482191763723147</v>
      </c>
      <c r="I1056" s="7">
        <v>101325</v>
      </c>
      <c r="J1056" s="8">
        <f t="shared" si="502"/>
        <v>12596040</v>
      </c>
      <c r="K1056" s="8">
        <f t="shared" si="503"/>
        <v>9417600</v>
      </c>
      <c r="L1056" s="8">
        <f t="shared" si="504"/>
        <v>1716430.419480362</v>
      </c>
      <c r="M1056" s="17">
        <f t="shared" si="515"/>
        <v>189013784.09949589</v>
      </c>
      <c r="N1056" s="18">
        <f t="shared" si="505"/>
        <v>124.31324944485566</v>
      </c>
      <c r="O1056" s="18">
        <f t="shared" si="506"/>
        <v>92.944485566247224</v>
      </c>
      <c r="P1056" s="18">
        <f t="shared" si="507"/>
        <v>16.939851166842949</v>
      </c>
      <c r="Q1056" s="18">
        <f t="shared" si="508"/>
        <v>1865.4210125782965</v>
      </c>
      <c r="R1056" s="10">
        <f t="shared" si="509"/>
        <v>0</v>
      </c>
      <c r="S1056" s="8">
        <f t="shared" si="516"/>
        <v>102.89999999999843</v>
      </c>
      <c r="T1056" s="8">
        <f t="shared" si="510"/>
        <v>16.183286236437098</v>
      </c>
      <c r="U1056" s="8">
        <v>0</v>
      </c>
      <c r="V1056" s="8">
        <f t="shared" si="511"/>
        <v>3.8649119812482464</v>
      </c>
      <c r="W1056" s="8">
        <v>0</v>
      </c>
      <c r="X1056" s="15">
        <f t="shared" si="522"/>
        <v>1200</v>
      </c>
      <c r="Y1056" s="8">
        <f t="shared" si="523"/>
        <v>0</v>
      </c>
      <c r="Z1056" s="8">
        <f t="shared" si="524"/>
        <v>1281.290721269067</v>
      </c>
      <c r="AA1056" s="29">
        <f t="shared" si="517"/>
        <v>0</v>
      </c>
      <c r="AB1056" s="8"/>
      <c r="AC1056" s="8"/>
      <c r="AD1056" s="8">
        <f t="shared" si="518"/>
        <v>0</v>
      </c>
      <c r="AE1056" s="8">
        <f t="shared" si="519"/>
        <v>1200</v>
      </c>
      <c r="AF1056" s="8">
        <f t="shared" si="525"/>
        <v>218.70927873093302</v>
      </c>
      <c r="AG1056" s="16">
        <f t="shared" si="512"/>
        <v>1200</v>
      </c>
      <c r="AH1056" s="29">
        <f t="shared" si="526"/>
        <v>99.104145016626319</v>
      </c>
      <c r="AI1056" s="29">
        <f t="shared" si="527"/>
        <v>81.290721269066964</v>
      </c>
      <c r="AJ1056" s="28">
        <f t="shared" si="520"/>
        <v>0.14365256216845293</v>
      </c>
      <c r="AK1056" s="25">
        <f t="shared" si="513"/>
        <v>1.4365256216845292</v>
      </c>
      <c r="AL1056" s="26">
        <f t="shared" si="521"/>
        <v>10.856663632945631</v>
      </c>
    </row>
    <row r="1057" spans="2:38" x14ac:dyDescent="0.3">
      <c r="B1057" s="6">
        <v>10300</v>
      </c>
      <c r="C1057" s="8">
        <f t="shared" si="497"/>
        <v>103</v>
      </c>
      <c r="D1057" s="8">
        <f t="shared" si="498"/>
        <v>34116.460225734067</v>
      </c>
      <c r="E1057" s="8">
        <f t="shared" si="499"/>
        <v>33.122776918186531</v>
      </c>
      <c r="F1057" s="8">
        <f t="shared" si="500"/>
        <v>44.30171412807448</v>
      </c>
      <c r="G1057" s="8">
        <f t="shared" si="514"/>
        <v>2.2250485660981263</v>
      </c>
      <c r="H1057" s="8">
        <f t="shared" si="501"/>
        <v>29.482191763721051</v>
      </c>
      <c r="I1057" s="7">
        <v>101325</v>
      </c>
      <c r="J1057" s="8">
        <f t="shared" si="502"/>
        <v>12596040</v>
      </c>
      <c r="K1057" s="8">
        <f t="shared" si="503"/>
        <v>9417600</v>
      </c>
      <c r="L1057" s="8">
        <f t="shared" si="504"/>
        <v>1715810.4296061932</v>
      </c>
      <c r="M1057" s="17">
        <f t="shared" si="515"/>
        <v>189187624.02573445</v>
      </c>
      <c r="N1057" s="18">
        <f t="shared" si="505"/>
        <v>124.31324944485566</v>
      </c>
      <c r="O1057" s="18">
        <f t="shared" si="506"/>
        <v>92.944485566247224</v>
      </c>
      <c r="P1057" s="18">
        <f t="shared" si="507"/>
        <v>16.933732342523495</v>
      </c>
      <c r="Q1057" s="18">
        <f t="shared" si="508"/>
        <v>1867.1366792571869</v>
      </c>
      <c r="R1057" s="10">
        <f t="shared" si="509"/>
        <v>0</v>
      </c>
      <c r="S1057" s="8">
        <f t="shared" si="516"/>
        <v>102.99999999999842</v>
      </c>
      <c r="T1057" s="8">
        <f t="shared" si="510"/>
        <v>16.183286236437098</v>
      </c>
      <c r="U1057" s="8">
        <v>0</v>
      </c>
      <c r="V1057" s="8">
        <f t="shared" si="511"/>
        <v>3.8635159407995729</v>
      </c>
      <c r="W1057" s="8">
        <v>0</v>
      </c>
      <c r="X1057" s="15">
        <f t="shared" si="522"/>
        <v>1200</v>
      </c>
      <c r="Y1057" s="8">
        <f t="shared" si="523"/>
        <v>0</v>
      </c>
      <c r="Z1057" s="8">
        <f t="shared" si="524"/>
        <v>1281.3697209981915</v>
      </c>
      <c r="AA1057" s="29">
        <f t="shared" si="517"/>
        <v>0</v>
      </c>
      <c r="AB1057" s="8"/>
      <c r="AC1057" s="8"/>
      <c r="AD1057" s="8">
        <f t="shared" si="518"/>
        <v>0</v>
      </c>
      <c r="AE1057" s="8">
        <f t="shared" si="519"/>
        <v>1200</v>
      </c>
      <c r="AF1057" s="8">
        <f t="shared" si="525"/>
        <v>218.63027900180856</v>
      </c>
      <c r="AG1057" s="16">
        <f t="shared" si="512"/>
        <v>1200</v>
      </c>
      <c r="AH1057" s="29">
        <f t="shared" si="526"/>
        <v>99.207662220359381</v>
      </c>
      <c r="AI1057" s="29">
        <f t="shared" si="527"/>
        <v>81.369720998191426</v>
      </c>
      <c r="AJ1057" s="28">
        <f t="shared" si="520"/>
        <v>0.14379216621332025</v>
      </c>
      <c r="AK1057" s="25">
        <f t="shared" si="513"/>
        <v>1.4379216621332025</v>
      </c>
      <c r="AL1057" s="26">
        <f t="shared" si="521"/>
        <v>10.867203350673135</v>
      </c>
    </row>
    <row r="1058" spans="2:38" x14ac:dyDescent="0.3">
      <c r="B1058" s="6">
        <v>10310</v>
      </c>
      <c r="C1058" s="8">
        <f t="shared" si="497"/>
        <v>103.10000000000001</v>
      </c>
      <c r="D1058" s="8">
        <f t="shared" si="498"/>
        <v>34149.58300265226</v>
      </c>
      <c r="E1058" s="8">
        <f t="shared" si="499"/>
        <v>33.122776918191242</v>
      </c>
      <c r="F1058" s="8">
        <f t="shared" si="500"/>
        <v>44.301714128080782</v>
      </c>
      <c r="G1058" s="8">
        <f t="shared" si="514"/>
        <v>2.2250485660981263</v>
      </c>
      <c r="H1058" s="8">
        <f t="shared" si="501"/>
        <v>29.482191763723147</v>
      </c>
      <c r="I1058" s="7">
        <v>101325</v>
      </c>
      <c r="J1058" s="8">
        <f t="shared" si="502"/>
        <v>12596040</v>
      </c>
      <c r="K1058" s="8">
        <f t="shared" si="503"/>
        <v>9417600</v>
      </c>
      <c r="L1058" s="8">
        <f t="shared" si="504"/>
        <v>1715190.4397320244</v>
      </c>
      <c r="M1058" s="17">
        <f t="shared" si="515"/>
        <v>189361463.95197305</v>
      </c>
      <c r="N1058" s="18">
        <f t="shared" si="505"/>
        <v>124.31324944485566</v>
      </c>
      <c r="O1058" s="18">
        <f t="shared" si="506"/>
        <v>92.944485566247224</v>
      </c>
      <c r="P1058" s="18">
        <f t="shared" si="507"/>
        <v>16.927613518204041</v>
      </c>
      <c r="Q1058" s="18">
        <f t="shared" si="508"/>
        <v>1868.8523459360774</v>
      </c>
      <c r="R1058" s="10">
        <f t="shared" si="509"/>
        <v>0</v>
      </c>
      <c r="S1058" s="8">
        <f t="shared" si="516"/>
        <v>103.09999999999842</v>
      </c>
      <c r="T1058" s="8">
        <f t="shared" si="510"/>
        <v>16.183286236437098</v>
      </c>
      <c r="U1058" s="8">
        <v>0</v>
      </c>
      <c r="V1058" s="8">
        <f t="shared" si="511"/>
        <v>3.8621199003509004</v>
      </c>
      <c r="W1058" s="8">
        <v>0</v>
      </c>
      <c r="X1058" s="15">
        <f t="shared" si="522"/>
        <v>1200</v>
      </c>
      <c r="Y1058" s="8">
        <f t="shared" si="523"/>
        <v>0</v>
      </c>
      <c r="Z1058" s="8">
        <f t="shared" si="524"/>
        <v>1281.448720727316</v>
      </c>
      <c r="AA1058" s="29">
        <f t="shared" si="517"/>
        <v>0</v>
      </c>
      <c r="AB1058" s="8"/>
      <c r="AC1058" s="8"/>
      <c r="AD1058" s="8">
        <f t="shared" si="518"/>
        <v>0</v>
      </c>
      <c r="AE1058" s="8">
        <f t="shared" si="519"/>
        <v>1200</v>
      </c>
      <c r="AF1058" s="8">
        <f t="shared" si="525"/>
        <v>218.5512792726841</v>
      </c>
      <c r="AG1058" s="16">
        <f t="shared" si="512"/>
        <v>1200</v>
      </c>
      <c r="AH1058" s="29">
        <f t="shared" si="526"/>
        <v>99.311179424092458</v>
      </c>
      <c r="AI1058" s="29">
        <f t="shared" si="527"/>
        <v>81.448720727315902</v>
      </c>
      <c r="AJ1058" s="28">
        <f t="shared" si="520"/>
        <v>0.14393177025818757</v>
      </c>
      <c r="AK1058" s="25">
        <f t="shared" si="513"/>
        <v>1.4393177025818757</v>
      </c>
      <c r="AL1058" s="26">
        <f t="shared" si="521"/>
        <v>10.87774306911097</v>
      </c>
    </row>
    <row r="1059" spans="2:38" x14ac:dyDescent="0.3">
      <c r="B1059" s="6">
        <v>10320</v>
      </c>
      <c r="C1059" s="8">
        <f t="shared" si="497"/>
        <v>103.2</v>
      </c>
      <c r="D1059" s="8">
        <f t="shared" si="498"/>
        <v>34182.705779570453</v>
      </c>
      <c r="E1059" s="8">
        <f t="shared" si="499"/>
        <v>33.122776918186531</v>
      </c>
      <c r="F1059" s="8">
        <f t="shared" si="500"/>
        <v>44.30171412807448</v>
      </c>
      <c r="G1059" s="8">
        <f t="shared" si="514"/>
        <v>2.2250485660981263</v>
      </c>
      <c r="H1059" s="8">
        <f t="shared" si="501"/>
        <v>29.482191763721051</v>
      </c>
      <c r="I1059" s="7">
        <v>101325</v>
      </c>
      <c r="J1059" s="8">
        <f t="shared" si="502"/>
        <v>12596040</v>
      </c>
      <c r="K1059" s="8">
        <f t="shared" si="503"/>
        <v>9417600</v>
      </c>
      <c r="L1059" s="8">
        <f t="shared" si="504"/>
        <v>1714570.4498578557</v>
      </c>
      <c r="M1059" s="17">
        <f t="shared" si="515"/>
        <v>189535303.87821162</v>
      </c>
      <c r="N1059" s="18">
        <f t="shared" si="505"/>
        <v>124.31324944485566</v>
      </c>
      <c r="O1059" s="18">
        <f t="shared" si="506"/>
        <v>92.944485566247224</v>
      </c>
      <c r="P1059" s="18">
        <f t="shared" si="507"/>
        <v>16.921494693884586</v>
      </c>
      <c r="Q1059" s="18">
        <f t="shared" si="508"/>
        <v>1870.5680126149678</v>
      </c>
      <c r="R1059" s="10">
        <f t="shared" si="509"/>
        <v>0</v>
      </c>
      <c r="S1059" s="8">
        <f t="shared" si="516"/>
        <v>103.19999999999841</v>
      </c>
      <c r="T1059" s="8">
        <f t="shared" si="510"/>
        <v>16.183286236437098</v>
      </c>
      <c r="U1059" s="8">
        <v>0</v>
      </c>
      <c r="V1059" s="8">
        <f t="shared" si="511"/>
        <v>3.8607238599022269</v>
      </c>
      <c r="W1059" s="8">
        <v>0</v>
      </c>
      <c r="X1059" s="15">
        <f t="shared" si="522"/>
        <v>1200</v>
      </c>
      <c r="Y1059" s="8">
        <f t="shared" si="523"/>
        <v>0</v>
      </c>
      <c r="Z1059" s="8">
        <f t="shared" si="524"/>
        <v>1281.5277204564404</v>
      </c>
      <c r="AA1059" s="29">
        <f t="shared" si="517"/>
        <v>0</v>
      </c>
      <c r="AB1059" s="8"/>
      <c r="AC1059" s="8"/>
      <c r="AD1059" s="8">
        <f t="shared" si="518"/>
        <v>0</v>
      </c>
      <c r="AE1059" s="8">
        <f t="shared" si="519"/>
        <v>1200</v>
      </c>
      <c r="AF1059" s="8">
        <f t="shared" si="525"/>
        <v>218.47227954355964</v>
      </c>
      <c r="AG1059" s="16">
        <f t="shared" si="512"/>
        <v>1200</v>
      </c>
      <c r="AH1059" s="29">
        <f t="shared" si="526"/>
        <v>99.414696627825506</v>
      </c>
      <c r="AI1059" s="29">
        <f t="shared" si="527"/>
        <v>81.527720456440349</v>
      </c>
      <c r="AJ1059" s="28">
        <f t="shared" si="520"/>
        <v>0.14407137430305486</v>
      </c>
      <c r="AK1059" s="25">
        <f t="shared" si="513"/>
        <v>1.4407137430305486</v>
      </c>
      <c r="AL1059" s="26">
        <f t="shared" si="521"/>
        <v>10.888282788257071</v>
      </c>
    </row>
    <row r="1060" spans="2:38" x14ac:dyDescent="0.3">
      <c r="B1060" s="6">
        <v>10330</v>
      </c>
      <c r="C1060" s="8">
        <f t="shared" si="497"/>
        <v>103.3</v>
      </c>
      <c r="D1060" s="8">
        <f t="shared" si="498"/>
        <v>34215.828556488632</v>
      </c>
      <c r="E1060" s="8">
        <f t="shared" si="499"/>
        <v>33.122776918186531</v>
      </c>
      <c r="F1060" s="8">
        <f t="shared" si="500"/>
        <v>44.30171412807448</v>
      </c>
      <c r="G1060" s="8">
        <f t="shared" si="514"/>
        <v>2.2250485660981263</v>
      </c>
      <c r="H1060" s="8">
        <f t="shared" si="501"/>
        <v>29.482191763721051</v>
      </c>
      <c r="I1060" s="7">
        <v>101325</v>
      </c>
      <c r="J1060" s="8">
        <f t="shared" si="502"/>
        <v>12596040</v>
      </c>
      <c r="K1060" s="8">
        <f t="shared" si="503"/>
        <v>9417600</v>
      </c>
      <c r="L1060" s="8">
        <f t="shared" si="504"/>
        <v>1713950.4599836869</v>
      </c>
      <c r="M1060" s="17">
        <f t="shared" si="515"/>
        <v>189709143.80445018</v>
      </c>
      <c r="N1060" s="18">
        <f t="shared" si="505"/>
        <v>124.31324944485566</v>
      </c>
      <c r="O1060" s="18">
        <f t="shared" si="506"/>
        <v>92.944485566247224</v>
      </c>
      <c r="P1060" s="18">
        <f t="shared" si="507"/>
        <v>16.915375869565132</v>
      </c>
      <c r="Q1060" s="18">
        <f t="shared" si="508"/>
        <v>1872.2836792938583</v>
      </c>
      <c r="R1060" s="10">
        <f t="shared" si="509"/>
        <v>0</v>
      </c>
      <c r="S1060" s="8">
        <f t="shared" si="516"/>
        <v>103.29999999999841</v>
      </c>
      <c r="T1060" s="8">
        <f t="shared" si="510"/>
        <v>16.183286236437098</v>
      </c>
      <c r="U1060" s="8">
        <v>0</v>
      </c>
      <c r="V1060" s="8">
        <f t="shared" si="511"/>
        <v>3.8593278194535539</v>
      </c>
      <c r="W1060" s="8">
        <v>0</v>
      </c>
      <c r="X1060" s="15">
        <f t="shared" si="522"/>
        <v>1200</v>
      </c>
      <c r="Y1060" s="8">
        <f t="shared" si="523"/>
        <v>0</v>
      </c>
      <c r="Z1060" s="8">
        <f t="shared" si="524"/>
        <v>1281.6067201855649</v>
      </c>
      <c r="AA1060" s="29">
        <f t="shared" si="517"/>
        <v>0</v>
      </c>
      <c r="AB1060" s="8"/>
      <c r="AC1060" s="8"/>
      <c r="AD1060" s="8">
        <f t="shared" si="518"/>
        <v>0</v>
      </c>
      <c r="AE1060" s="8">
        <f t="shared" si="519"/>
        <v>1200</v>
      </c>
      <c r="AF1060" s="8">
        <f t="shared" si="525"/>
        <v>218.39327981443518</v>
      </c>
      <c r="AG1060" s="16">
        <f t="shared" si="512"/>
        <v>1200</v>
      </c>
      <c r="AH1060" s="29">
        <f t="shared" si="526"/>
        <v>99.518213831558555</v>
      </c>
      <c r="AI1060" s="29">
        <f t="shared" si="527"/>
        <v>81.606720185564811</v>
      </c>
      <c r="AJ1060" s="28">
        <f t="shared" si="520"/>
        <v>0.14421097834792215</v>
      </c>
      <c r="AK1060" s="25">
        <f t="shared" si="513"/>
        <v>1.4421097834792216</v>
      </c>
      <c r="AL1060" s="26">
        <f t="shared" si="521"/>
        <v>10.898822508109379</v>
      </c>
    </row>
    <row r="1061" spans="2:38" x14ac:dyDescent="0.3">
      <c r="B1061" s="6">
        <v>10340</v>
      </c>
      <c r="C1061" s="8">
        <f t="shared" si="497"/>
        <v>103.4</v>
      </c>
      <c r="D1061" s="8">
        <f t="shared" si="498"/>
        <v>34248.951333406825</v>
      </c>
      <c r="E1061" s="8">
        <f t="shared" si="499"/>
        <v>33.122776918191242</v>
      </c>
      <c r="F1061" s="8">
        <f t="shared" si="500"/>
        <v>44.301714128080782</v>
      </c>
      <c r="G1061" s="8">
        <f t="shared" si="514"/>
        <v>2.2250485660981263</v>
      </c>
      <c r="H1061" s="8">
        <f t="shared" si="501"/>
        <v>29.482191763723147</v>
      </c>
      <c r="I1061" s="7">
        <v>101325</v>
      </c>
      <c r="J1061" s="8">
        <f t="shared" si="502"/>
        <v>12596040</v>
      </c>
      <c r="K1061" s="8">
        <f t="shared" si="503"/>
        <v>9417600</v>
      </c>
      <c r="L1061" s="8">
        <f t="shared" si="504"/>
        <v>1713330.4701095179</v>
      </c>
      <c r="M1061" s="17">
        <f t="shared" si="515"/>
        <v>189882983.73068878</v>
      </c>
      <c r="N1061" s="18">
        <f t="shared" si="505"/>
        <v>124.31324944485566</v>
      </c>
      <c r="O1061" s="18">
        <f t="shared" si="506"/>
        <v>92.944485566247224</v>
      </c>
      <c r="P1061" s="18">
        <f t="shared" si="507"/>
        <v>16.909257045245674</v>
      </c>
      <c r="Q1061" s="18">
        <f t="shared" si="508"/>
        <v>1873.9993459727489</v>
      </c>
      <c r="R1061" s="10">
        <f t="shared" si="509"/>
        <v>0</v>
      </c>
      <c r="S1061" s="8">
        <f t="shared" si="516"/>
        <v>103.3999999999984</v>
      </c>
      <c r="T1061" s="8">
        <f t="shared" si="510"/>
        <v>16.183286236437098</v>
      </c>
      <c r="U1061" s="8">
        <v>0</v>
      </c>
      <c r="V1061" s="8">
        <f t="shared" si="511"/>
        <v>3.8579317790048808</v>
      </c>
      <c r="W1061" s="8">
        <v>0</v>
      </c>
      <c r="X1061" s="15">
        <f t="shared" si="522"/>
        <v>1200</v>
      </c>
      <c r="Y1061" s="8">
        <f t="shared" si="523"/>
        <v>0</v>
      </c>
      <c r="Z1061" s="8">
        <f t="shared" si="524"/>
        <v>1281.6857199146893</v>
      </c>
      <c r="AA1061" s="29">
        <f t="shared" si="517"/>
        <v>0</v>
      </c>
      <c r="AB1061" s="8"/>
      <c r="AC1061" s="8"/>
      <c r="AD1061" s="8">
        <f t="shared" si="518"/>
        <v>0</v>
      </c>
      <c r="AE1061" s="8">
        <f t="shared" si="519"/>
        <v>1200</v>
      </c>
      <c r="AF1061" s="8">
        <f t="shared" si="525"/>
        <v>218.31428008531071</v>
      </c>
      <c r="AG1061" s="16">
        <f t="shared" si="512"/>
        <v>1200</v>
      </c>
      <c r="AH1061" s="29">
        <f t="shared" si="526"/>
        <v>99.621731035291631</v>
      </c>
      <c r="AI1061" s="29">
        <f t="shared" si="527"/>
        <v>81.685719914689273</v>
      </c>
      <c r="AJ1061" s="28">
        <f t="shared" si="520"/>
        <v>0.14435058239278947</v>
      </c>
      <c r="AK1061" s="25">
        <f t="shared" si="513"/>
        <v>1.4435058239278948</v>
      </c>
      <c r="AL1061" s="26">
        <f t="shared" si="521"/>
        <v>10.909362228665849</v>
      </c>
    </row>
    <row r="1062" spans="2:38" x14ac:dyDescent="0.3">
      <c r="B1062" s="6">
        <v>10350</v>
      </c>
      <c r="C1062" s="8">
        <f t="shared" si="497"/>
        <v>103.5</v>
      </c>
      <c r="D1062" s="8">
        <f t="shared" si="498"/>
        <v>34282.074110325011</v>
      </c>
      <c r="E1062" s="8">
        <f t="shared" si="499"/>
        <v>33.122776918186531</v>
      </c>
      <c r="F1062" s="8">
        <f t="shared" si="500"/>
        <v>44.30171412807448</v>
      </c>
      <c r="G1062" s="8">
        <f t="shared" si="514"/>
        <v>2.2250485660981263</v>
      </c>
      <c r="H1062" s="8">
        <f t="shared" si="501"/>
        <v>29.482191763721051</v>
      </c>
      <c r="I1062" s="7">
        <v>101325</v>
      </c>
      <c r="J1062" s="8">
        <f t="shared" si="502"/>
        <v>12596040</v>
      </c>
      <c r="K1062" s="8">
        <f t="shared" si="503"/>
        <v>9417600</v>
      </c>
      <c r="L1062" s="8">
        <f t="shared" si="504"/>
        <v>1712710.4802353492</v>
      </c>
      <c r="M1062" s="17">
        <f t="shared" si="515"/>
        <v>190056823.65692735</v>
      </c>
      <c r="N1062" s="18">
        <f t="shared" si="505"/>
        <v>124.31324944485566</v>
      </c>
      <c r="O1062" s="18">
        <f t="shared" si="506"/>
        <v>92.944485566247224</v>
      </c>
      <c r="P1062" s="18">
        <f t="shared" si="507"/>
        <v>16.90313822092622</v>
      </c>
      <c r="Q1062" s="18">
        <f t="shared" si="508"/>
        <v>1875.7150126516392</v>
      </c>
      <c r="R1062" s="10">
        <f t="shared" si="509"/>
        <v>0</v>
      </c>
      <c r="S1062" s="8">
        <f t="shared" si="516"/>
        <v>103.49999999999839</v>
      </c>
      <c r="T1062" s="8">
        <f t="shared" si="510"/>
        <v>16.183286236437098</v>
      </c>
      <c r="U1062" s="8">
        <v>0</v>
      </c>
      <c r="V1062" s="8">
        <f t="shared" si="511"/>
        <v>3.8565357385562087</v>
      </c>
      <c r="W1062" s="8">
        <v>0</v>
      </c>
      <c r="X1062" s="15">
        <f t="shared" si="522"/>
        <v>1200</v>
      </c>
      <c r="Y1062" s="8">
        <f t="shared" si="523"/>
        <v>0</v>
      </c>
      <c r="Z1062" s="8">
        <f t="shared" si="524"/>
        <v>1281.7647196438138</v>
      </c>
      <c r="AA1062" s="29">
        <f t="shared" si="517"/>
        <v>0</v>
      </c>
      <c r="AB1062" s="8"/>
      <c r="AC1062" s="8"/>
      <c r="AD1062" s="8">
        <f t="shared" si="518"/>
        <v>0</v>
      </c>
      <c r="AE1062" s="8">
        <f t="shared" si="519"/>
        <v>1200</v>
      </c>
      <c r="AF1062" s="8">
        <f t="shared" si="525"/>
        <v>218.23528035618628</v>
      </c>
      <c r="AG1062" s="16">
        <f t="shared" si="512"/>
        <v>1200</v>
      </c>
      <c r="AH1062" s="29">
        <f t="shared" si="526"/>
        <v>99.72524823902468</v>
      </c>
      <c r="AI1062" s="29">
        <f t="shared" si="527"/>
        <v>81.76471964381372</v>
      </c>
      <c r="AJ1062" s="28">
        <f t="shared" si="520"/>
        <v>0.14449018643765676</v>
      </c>
      <c r="AK1062" s="25">
        <f t="shared" si="513"/>
        <v>1.4449018643765676</v>
      </c>
      <c r="AL1062" s="26">
        <f t="shared" si="521"/>
        <v>10.919901949924437</v>
      </c>
    </row>
    <row r="1063" spans="2:38" x14ac:dyDescent="0.3">
      <c r="B1063" s="6">
        <v>10360</v>
      </c>
      <c r="C1063" s="8">
        <f t="shared" si="497"/>
        <v>103.60000000000001</v>
      </c>
      <c r="D1063" s="8">
        <f t="shared" si="498"/>
        <v>34315.196887243204</v>
      </c>
      <c r="E1063" s="8">
        <f t="shared" si="499"/>
        <v>33.122776918191242</v>
      </c>
      <c r="F1063" s="8">
        <f t="shared" si="500"/>
        <v>44.301714128080782</v>
      </c>
      <c r="G1063" s="8">
        <f t="shared" si="514"/>
        <v>2.2250485660981263</v>
      </c>
      <c r="H1063" s="8">
        <f t="shared" si="501"/>
        <v>29.482191763723147</v>
      </c>
      <c r="I1063" s="7">
        <v>101325</v>
      </c>
      <c r="J1063" s="8">
        <f t="shared" si="502"/>
        <v>12596040</v>
      </c>
      <c r="K1063" s="8">
        <f t="shared" si="503"/>
        <v>9417600</v>
      </c>
      <c r="L1063" s="8">
        <f t="shared" si="504"/>
        <v>1712090.4903611804</v>
      </c>
      <c r="M1063" s="17">
        <f t="shared" si="515"/>
        <v>190230663.58316594</v>
      </c>
      <c r="N1063" s="18">
        <f t="shared" si="505"/>
        <v>124.31324944485566</v>
      </c>
      <c r="O1063" s="18">
        <f t="shared" si="506"/>
        <v>92.944485566247224</v>
      </c>
      <c r="P1063" s="18">
        <f t="shared" si="507"/>
        <v>16.897019396606765</v>
      </c>
      <c r="Q1063" s="18">
        <f t="shared" si="508"/>
        <v>1877.43067933053</v>
      </c>
      <c r="R1063" s="10">
        <f t="shared" si="509"/>
        <v>0</v>
      </c>
      <c r="S1063" s="8">
        <f t="shared" si="516"/>
        <v>103.59999999999839</v>
      </c>
      <c r="T1063" s="8">
        <f t="shared" si="510"/>
        <v>16.183286236437098</v>
      </c>
      <c r="U1063" s="8">
        <v>0</v>
      </c>
      <c r="V1063" s="8">
        <f t="shared" si="511"/>
        <v>3.8551396981075343</v>
      </c>
      <c r="W1063" s="8">
        <v>0</v>
      </c>
      <c r="X1063" s="15">
        <f t="shared" si="522"/>
        <v>1200</v>
      </c>
      <c r="Y1063" s="8">
        <f t="shared" si="523"/>
        <v>0</v>
      </c>
      <c r="Z1063" s="8">
        <f t="shared" si="524"/>
        <v>1281.8437193729383</v>
      </c>
      <c r="AA1063" s="29">
        <f t="shared" si="517"/>
        <v>0</v>
      </c>
      <c r="AB1063" s="8"/>
      <c r="AC1063" s="8"/>
      <c r="AD1063" s="8">
        <f t="shared" si="518"/>
        <v>0</v>
      </c>
      <c r="AE1063" s="8">
        <f t="shared" si="519"/>
        <v>1200</v>
      </c>
      <c r="AF1063" s="8">
        <f t="shared" si="525"/>
        <v>218.15628062706179</v>
      </c>
      <c r="AG1063" s="16">
        <f t="shared" si="512"/>
        <v>1200</v>
      </c>
      <c r="AH1063" s="29">
        <f t="shared" si="526"/>
        <v>99.828765442757742</v>
      </c>
      <c r="AI1063" s="29">
        <f t="shared" si="527"/>
        <v>81.843719372938196</v>
      </c>
      <c r="AJ1063" s="28">
        <f t="shared" si="520"/>
        <v>0.14462979048252408</v>
      </c>
      <c r="AK1063" s="25">
        <f t="shared" si="513"/>
        <v>1.4462979048252409</v>
      </c>
      <c r="AL1063" s="26">
        <f t="shared" si="521"/>
        <v>10.930441671883113</v>
      </c>
    </row>
    <row r="1064" spans="2:38" x14ac:dyDescent="0.3">
      <c r="B1064" s="6">
        <v>10370</v>
      </c>
      <c r="C1064" s="8">
        <f t="shared" si="497"/>
        <v>103.7</v>
      </c>
      <c r="D1064" s="8">
        <f t="shared" si="498"/>
        <v>34348.31966416139</v>
      </c>
      <c r="E1064" s="8">
        <f t="shared" si="499"/>
        <v>33.122776918186531</v>
      </c>
      <c r="F1064" s="8">
        <f t="shared" si="500"/>
        <v>44.30171412807448</v>
      </c>
      <c r="G1064" s="8">
        <f t="shared" si="514"/>
        <v>2.2250485660981263</v>
      </c>
      <c r="H1064" s="8">
        <f t="shared" si="501"/>
        <v>29.482191763721051</v>
      </c>
      <c r="I1064" s="7">
        <v>101325</v>
      </c>
      <c r="J1064" s="8">
        <f t="shared" si="502"/>
        <v>12596040</v>
      </c>
      <c r="K1064" s="8">
        <f t="shared" si="503"/>
        <v>9417600</v>
      </c>
      <c r="L1064" s="8">
        <f t="shared" si="504"/>
        <v>1711470.5004870116</v>
      </c>
      <c r="M1064" s="17">
        <f t="shared" si="515"/>
        <v>190404503.50940451</v>
      </c>
      <c r="N1064" s="18">
        <f t="shared" si="505"/>
        <v>124.31324944485566</v>
      </c>
      <c r="O1064" s="18">
        <f t="shared" si="506"/>
        <v>92.944485566247224</v>
      </c>
      <c r="P1064" s="18">
        <f t="shared" si="507"/>
        <v>16.890900572287311</v>
      </c>
      <c r="Q1064" s="18">
        <f t="shared" si="508"/>
        <v>1879.1463460094203</v>
      </c>
      <c r="R1064" s="10">
        <f t="shared" si="509"/>
        <v>0</v>
      </c>
      <c r="S1064" s="8">
        <f t="shared" si="516"/>
        <v>103.69999999999838</v>
      </c>
      <c r="T1064" s="8">
        <f t="shared" si="510"/>
        <v>16.183286236437098</v>
      </c>
      <c r="U1064" s="8">
        <v>0</v>
      </c>
      <c r="V1064" s="8">
        <f t="shared" si="511"/>
        <v>3.8537436576588622</v>
      </c>
      <c r="W1064" s="8">
        <v>0</v>
      </c>
      <c r="X1064" s="15">
        <f t="shared" si="522"/>
        <v>1200</v>
      </c>
      <c r="Y1064" s="8">
        <f t="shared" si="523"/>
        <v>0</v>
      </c>
      <c r="Z1064" s="8">
        <f t="shared" si="524"/>
        <v>1281.9227191020627</v>
      </c>
      <c r="AA1064" s="29">
        <f t="shared" si="517"/>
        <v>0</v>
      </c>
      <c r="AB1064" s="8"/>
      <c r="AC1064" s="8"/>
      <c r="AD1064" s="8">
        <f t="shared" si="518"/>
        <v>0</v>
      </c>
      <c r="AE1064" s="8">
        <f t="shared" si="519"/>
        <v>1200</v>
      </c>
      <c r="AF1064" s="8">
        <f t="shared" si="525"/>
        <v>218.07728089793736</v>
      </c>
      <c r="AG1064" s="16">
        <f t="shared" si="512"/>
        <v>1200</v>
      </c>
      <c r="AH1064" s="29">
        <f t="shared" si="526"/>
        <v>99.932282646490791</v>
      </c>
      <c r="AI1064" s="29">
        <f t="shared" si="527"/>
        <v>81.922719102062644</v>
      </c>
      <c r="AJ1064" s="28">
        <f t="shared" si="520"/>
        <v>0.14476939452739138</v>
      </c>
      <c r="AK1064" s="25">
        <f t="shared" si="513"/>
        <v>1.4476939452739137</v>
      </c>
      <c r="AL1064" s="26">
        <f t="shared" si="521"/>
        <v>10.940981394539849</v>
      </c>
    </row>
    <row r="1065" spans="2:38" x14ac:dyDescent="0.3">
      <c r="B1065" s="6">
        <v>10380</v>
      </c>
      <c r="C1065" s="8">
        <f t="shared" si="497"/>
        <v>103.8</v>
      </c>
      <c r="D1065" s="8">
        <f t="shared" si="498"/>
        <v>34381.442441079576</v>
      </c>
      <c r="E1065" s="8">
        <f t="shared" si="499"/>
        <v>33.122776918186531</v>
      </c>
      <c r="F1065" s="8">
        <f t="shared" si="500"/>
        <v>44.30171412807448</v>
      </c>
      <c r="G1065" s="8">
        <f t="shared" si="514"/>
        <v>2.2250485660981263</v>
      </c>
      <c r="H1065" s="8">
        <f t="shared" si="501"/>
        <v>29.482191763721051</v>
      </c>
      <c r="I1065" s="7">
        <v>101325</v>
      </c>
      <c r="J1065" s="8">
        <f t="shared" si="502"/>
        <v>12596040</v>
      </c>
      <c r="K1065" s="8">
        <f t="shared" si="503"/>
        <v>9417600</v>
      </c>
      <c r="L1065" s="8">
        <f t="shared" si="504"/>
        <v>1710850.5106128429</v>
      </c>
      <c r="M1065" s="17">
        <f t="shared" si="515"/>
        <v>190578343.43564308</v>
      </c>
      <c r="N1065" s="18">
        <f t="shared" si="505"/>
        <v>124.31324944485566</v>
      </c>
      <c r="O1065" s="18">
        <f t="shared" si="506"/>
        <v>92.944485566247224</v>
      </c>
      <c r="P1065" s="18">
        <f t="shared" si="507"/>
        <v>16.884781747967853</v>
      </c>
      <c r="Q1065" s="18">
        <f t="shared" si="508"/>
        <v>1880.8620126883106</v>
      </c>
      <c r="R1065" s="10">
        <f t="shared" si="509"/>
        <v>0</v>
      </c>
      <c r="S1065" s="8">
        <f t="shared" si="516"/>
        <v>103.79999999999838</v>
      </c>
      <c r="T1065" s="8">
        <f t="shared" si="510"/>
        <v>16.183286236437098</v>
      </c>
      <c r="U1065" s="8">
        <v>0</v>
      </c>
      <c r="V1065" s="8">
        <f t="shared" si="511"/>
        <v>3.8523476172101887</v>
      </c>
      <c r="W1065" s="8">
        <v>0</v>
      </c>
      <c r="X1065" s="15">
        <f t="shared" si="522"/>
        <v>1200</v>
      </c>
      <c r="Y1065" s="8">
        <f t="shared" si="523"/>
        <v>0</v>
      </c>
      <c r="Z1065" s="8">
        <f t="shared" si="524"/>
        <v>1282.0017188311872</v>
      </c>
      <c r="AA1065" s="29">
        <f t="shared" si="517"/>
        <v>0</v>
      </c>
      <c r="AB1065" s="8"/>
      <c r="AC1065" s="8"/>
      <c r="AD1065" s="8">
        <f t="shared" si="518"/>
        <v>0</v>
      </c>
      <c r="AE1065" s="8">
        <f t="shared" si="519"/>
        <v>1200</v>
      </c>
      <c r="AF1065" s="8">
        <f t="shared" si="525"/>
        <v>217.99828116881289</v>
      </c>
      <c r="AG1065" s="16">
        <f t="shared" si="512"/>
        <v>1200</v>
      </c>
      <c r="AH1065" s="29">
        <f t="shared" si="526"/>
        <v>100.03579985022384</v>
      </c>
      <c r="AI1065" s="29">
        <f t="shared" si="527"/>
        <v>82.001718831187105</v>
      </c>
      <c r="AJ1065" s="28">
        <f t="shared" si="520"/>
        <v>0.14490899857225867</v>
      </c>
      <c r="AK1065" s="25">
        <f t="shared" si="513"/>
        <v>1.4490899857225867</v>
      </c>
      <c r="AL1065" s="26">
        <f t="shared" si="521"/>
        <v>10.951521117892629</v>
      </c>
    </row>
    <row r="1066" spans="2:38" x14ac:dyDescent="0.3">
      <c r="B1066" s="6">
        <v>10390</v>
      </c>
      <c r="C1066" s="8">
        <f t="shared" si="497"/>
        <v>103.9</v>
      </c>
      <c r="D1066" s="8">
        <f t="shared" si="498"/>
        <v>34414.56521799777</v>
      </c>
      <c r="E1066" s="8">
        <f t="shared" si="499"/>
        <v>33.122776918191242</v>
      </c>
      <c r="F1066" s="8">
        <f t="shared" si="500"/>
        <v>44.301714128080782</v>
      </c>
      <c r="G1066" s="8">
        <f t="shared" si="514"/>
        <v>2.2250485660981263</v>
      </c>
      <c r="H1066" s="8">
        <f t="shared" si="501"/>
        <v>29.482191763723147</v>
      </c>
      <c r="I1066" s="7">
        <v>101325</v>
      </c>
      <c r="J1066" s="8">
        <f t="shared" si="502"/>
        <v>12596040</v>
      </c>
      <c r="K1066" s="8">
        <f t="shared" si="503"/>
        <v>9417600</v>
      </c>
      <c r="L1066" s="8">
        <f t="shared" si="504"/>
        <v>1710230.5207386741</v>
      </c>
      <c r="M1066" s="17">
        <f t="shared" si="515"/>
        <v>190752183.36188167</v>
      </c>
      <c r="N1066" s="18">
        <f t="shared" si="505"/>
        <v>124.31324944485566</v>
      </c>
      <c r="O1066" s="18">
        <f t="shared" si="506"/>
        <v>92.944485566247224</v>
      </c>
      <c r="P1066" s="18">
        <f t="shared" si="507"/>
        <v>16.878662923648399</v>
      </c>
      <c r="Q1066" s="18">
        <f t="shared" si="508"/>
        <v>1882.5776793672014</v>
      </c>
      <c r="R1066" s="10">
        <f t="shared" si="509"/>
        <v>0</v>
      </c>
      <c r="S1066" s="8">
        <f t="shared" si="516"/>
        <v>103.89999999999837</v>
      </c>
      <c r="T1066" s="8">
        <f t="shared" si="510"/>
        <v>16.183286236437098</v>
      </c>
      <c r="U1066" s="8">
        <v>0</v>
      </c>
      <c r="V1066" s="8">
        <f t="shared" si="511"/>
        <v>3.8509515767615161</v>
      </c>
      <c r="W1066" s="8">
        <v>0</v>
      </c>
      <c r="X1066" s="15">
        <f t="shared" si="522"/>
        <v>1200</v>
      </c>
      <c r="Y1066" s="8">
        <f t="shared" si="523"/>
        <v>0</v>
      </c>
      <c r="Z1066" s="8">
        <f t="shared" si="524"/>
        <v>1282.0807185603117</v>
      </c>
      <c r="AA1066" s="29">
        <f t="shared" si="517"/>
        <v>0</v>
      </c>
      <c r="AB1066" s="8"/>
      <c r="AC1066" s="8"/>
      <c r="AD1066" s="8">
        <f t="shared" si="518"/>
        <v>0</v>
      </c>
      <c r="AE1066" s="8">
        <f t="shared" si="519"/>
        <v>1200</v>
      </c>
      <c r="AF1066" s="8">
        <f t="shared" si="525"/>
        <v>217.91928143968846</v>
      </c>
      <c r="AG1066" s="16">
        <f t="shared" si="512"/>
        <v>1200</v>
      </c>
      <c r="AH1066" s="29">
        <f t="shared" si="526"/>
        <v>100.13931705395689</v>
      </c>
      <c r="AI1066" s="29">
        <f t="shared" si="527"/>
        <v>82.080718560311539</v>
      </c>
      <c r="AJ1066" s="28">
        <f t="shared" si="520"/>
        <v>0.14504860261712596</v>
      </c>
      <c r="AK1066" s="25">
        <f t="shared" si="513"/>
        <v>1.4504860261712595</v>
      </c>
      <c r="AL1066" s="26">
        <f t="shared" si="521"/>
        <v>10.962060841939442</v>
      </c>
    </row>
    <row r="1067" spans="2:38" x14ac:dyDescent="0.3">
      <c r="B1067" s="6">
        <v>10400</v>
      </c>
      <c r="C1067" s="8">
        <f t="shared" si="497"/>
        <v>104</v>
      </c>
      <c r="D1067" s="8">
        <f t="shared" si="498"/>
        <v>34447.687994915956</v>
      </c>
      <c r="E1067" s="8">
        <f t="shared" si="499"/>
        <v>33.122776918186531</v>
      </c>
      <c r="F1067" s="8">
        <f t="shared" si="500"/>
        <v>44.30171412807448</v>
      </c>
      <c r="G1067" s="8">
        <f t="shared" si="514"/>
        <v>2.2250485660981263</v>
      </c>
      <c r="H1067" s="8">
        <f t="shared" si="501"/>
        <v>29.482191763721051</v>
      </c>
      <c r="I1067" s="7">
        <v>101325</v>
      </c>
      <c r="J1067" s="8">
        <f t="shared" si="502"/>
        <v>12596040</v>
      </c>
      <c r="K1067" s="8">
        <f t="shared" si="503"/>
        <v>9417600</v>
      </c>
      <c r="L1067" s="8">
        <f t="shared" si="504"/>
        <v>1709610.5308645053</v>
      </c>
      <c r="M1067" s="17">
        <f t="shared" si="515"/>
        <v>190926023.28812024</v>
      </c>
      <c r="N1067" s="18">
        <f t="shared" si="505"/>
        <v>124.31324944485566</v>
      </c>
      <c r="O1067" s="18">
        <f t="shared" si="506"/>
        <v>92.944485566247224</v>
      </c>
      <c r="P1067" s="18">
        <f t="shared" si="507"/>
        <v>16.872544099328945</v>
      </c>
      <c r="Q1067" s="18">
        <f t="shared" si="508"/>
        <v>1884.2933460460918</v>
      </c>
      <c r="R1067" s="10">
        <f t="shared" si="509"/>
        <v>0</v>
      </c>
      <c r="S1067" s="8">
        <f t="shared" si="516"/>
        <v>103.99999999999837</v>
      </c>
      <c r="T1067" s="8">
        <f t="shared" si="510"/>
        <v>16.183286236437098</v>
      </c>
      <c r="U1067" s="8">
        <v>0</v>
      </c>
      <c r="V1067" s="8">
        <f t="shared" si="511"/>
        <v>3.8495555363128435</v>
      </c>
      <c r="W1067" s="8">
        <v>0</v>
      </c>
      <c r="X1067" s="15">
        <f t="shared" si="522"/>
        <v>1200</v>
      </c>
      <c r="Y1067" s="8">
        <f t="shared" si="523"/>
        <v>0</v>
      </c>
      <c r="Z1067" s="8">
        <f t="shared" si="524"/>
        <v>1282.1597182894361</v>
      </c>
      <c r="AA1067" s="29">
        <f t="shared" si="517"/>
        <v>0</v>
      </c>
      <c r="AB1067" s="8"/>
      <c r="AC1067" s="8"/>
      <c r="AD1067" s="8">
        <f t="shared" si="518"/>
        <v>0</v>
      </c>
      <c r="AE1067" s="8">
        <f t="shared" si="519"/>
        <v>1200</v>
      </c>
      <c r="AF1067" s="8">
        <f t="shared" si="525"/>
        <v>217.840281710564</v>
      </c>
      <c r="AG1067" s="16">
        <f t="shared" si="512"/>
        <v>1200</v>
      </c>
      <c r="AH1067" s="29">
        <f t="shared" si="526"/>
        <v>100.24283425768994</v>
      </c>
      <c r="AI1067" s="29">
        <f t="shared" si="527"/>
        <v>82.159718289436</v>
      </c>
      <c r="AJ1067" s="28">
        <f t="shared" si="520"/>
        <v>0.14518820666199325</v>
      </c>
      <c r="AK1067" s="25">
        <f t="shared" si="513"/>
        <v>1.4518820666199326</v>
      </c>
      <c r="AL1067" s="26">
        <f t="shared" si="521"/>
        <v>10.972600566678288</v>
      </c>
    </row>
    <row r="1068" spans="2:38" x14ac:dyDescent="0.3">
      <c r="B1068" s="6">
        <v>10410</v>
      </c>
      <c r="C1068" s="8">
        <f t="shared" si="497"/>
        <v>104.10000000000001</v>
      </c>
      <c r="D1068" s="8">
        <f t="shared" si="498"/>
        <v>34480.810771834142</v>
      </c>
      <c r="E1068" s="8">
        <f t="shared" si="499"/>
        <v>33.122776918191242</v>
      </c>
      <c r="F1068" s="8">
        <f t="shared" si="500"/>
        <v>44.301714128080782</v>
      </c>
      <c r="G1068" s="8">
        <f t="shared" si="514"/>
        <v>2.2250485660981263</v>
      </c>
      <c r="H1068" s="8">
        <f t="shared" si="501"/>
        <v>29.482191763723147</v>
      </c>
      <c r="I1068" s="7">
        <v>101325</v>
      </c>
      <c r="J1068" s="8">
        <f t="shared" si="502"/>
        <v>12596040</v>
      </c>
      <c r="K1068" s="8">
        <f t="shared" si="503"/>
        <v>9417600</v>
      </c>
      <c r="L1068" s="8">
        <f t="shared" si="504"/>
        <v>1708990.5409903366</v>
      </c>
      <c r="M1068" s="17">
        <f t="shared" si="515"/>
        <v>191099863.21435884</v>
      </c>
      <c r="N1068" s="18">
        <f t="shared" si="505"/>
        <v>124.31324944485566</v>
      </c>
      <c r="O1068" s="18">
        <f t="shared" si="506"/>
        <v>92.944485566247224</v>
      </c>
      <c r="P1068" s="18">
        <f t="shared" si="507"/>
        <v>16.86642527500949</v>
      </c>
      <c r="Q1068" s="18">
        <f t="shared" si="508"/>
        <v>1886.0090127249823</v>
      </c>
      <c r="R1068" s="10">
        <f t="shared" si="509"/>
        <v>0</v>
      </c>
      <c r="S1068" s="8">
        <f t="shared" si="516"/>
        <v>104.09999999999836</v>
      </c>
      <c r="T1068" s="8">
        <f t="shared" si="510"/>
        <v>16.183286236437098</v>
      </c>
      <c r="U1068" s="8">
        <v>0</v>
      </c>
      <c r="V1068" s="8">
        <f t="shared" si="511"/>
        <v>3.8481594958641701</v>
      </c>
      <c r="W1068" s="8">
        <v>0</v>
      </c>
      <c r="X1068" s="15">
        <f t="shared" si="522"/>
        <v>1200</v>
      </c>
      <c r="Y1068" s="8">
        <f t="shared" si="523"/>
        <v>0</v>
      </c>
      <c r="Z1068" s="8">
        <f t="shared" si="524"/>
        <v>1282.2387180185606</v>
      </c>
      <c r="AA1068" s="29">
        <f t="shared" si="517"/>
        <v>0</v>
      </c>
      <c r="AB1068" s="8"/>
      <c r="AC1068" s="8"/>
      <c r="AD1068" s="8">
        <f t="shared" si="518"/>
        <v>0</v>
      </c>
      <c r="AE1068" s="8">
        <f t="shared" si="519"/>
        <v>1200</v>
      </c>
      <c r="AF1068" s="8">
        <f t="shared" si="525"/>
        <v>217.76128198143951</v>
      </c>
      <c r="AG1068" s="16">
        <f t="shared" si="512"/>
        <v>1200</v>
      </c>
      <c r="AH1068" s="29">
        <f t="shared" si="526"/>
        <v>100.34635146142303</v>
      </c>
      <c r="AI1068" s="29">
        <f t="shared" si="527"/>
        <v>82.23871801856049</v>
      </c>
      <c r="AJ1068" s="28">
        <f t="shared" si="520"/>
        <v>0.1453278107068606</v>
      </c>
      <c r="AK1068" s="25">
        <f t="shared" si="513"/>
        <v>1.4532781070686061</v>
      </c>
      <c r="AL1068" s="26">
        <f t="shared" si="521"/>
        <v>10.983140292107171</v>
      </c>
    </row>
    <row r="1069" spans="2:38" x14ac:dyDescent="0.3">
      <c r="B1069" s="6">
        <v>10420</v>
      </c>
      <c r="C1069" s="8">
        <f t="shared" si="497"/>
        <v>104.2</v>
      </c>
      <c r="D1069" s="8">
        <f t="shared" si="498"/>
        <v>34513.933548752335</v>
      </c>
      <c r="E1069" s="8">
        <f t="shared" si="499"/>
        <v>33.122776918186531</v>
      </c>
      <c r="F1069" s="8">
        <f t="shared" si="500"/>
        <v>44.30171412807448</v>
      </c>
      <c r="G1069" s="8">
        <f t="shared" si="514"/>
        <v>2.2250485660981263</v>
      </c>
      <c r="H1069" s="8">
        <f t="shared" si="501"/>
        <v>29.482191763721051</v>
      </c>
      <c r="I1069" s="7">
        <v>101325</v>
      </c>
      <c r="J1069" s="8">
        <f t="shared" si="502"/>
        <v>12596040</v>
      </c>
      <c r="K1069" s="8">
        <f t="shared" si="503"/>
        <v>9417600</v>
      </c>
      <c r="L1069" s="8">
        <f t="shared" si="504"/>
        <v>1708370.5511161678</v>
      </c>
      <c r="M1069" s="17">
        <f t="shared" si="515"/>
        <v>191273703.1405974</v>
      </c>
      <c r="N1069" s="18">
        <f t="shared" si="505"/>
        <v>124.31324944485566</v>
      </c>
      <c r="O1069" s="18">
        <f t="shared" si="506"/>
        <v>92.944485566247224</v>
      </c>
      <c r="P1069" s="18">
        <f t="shared" si="507"/>
        <v>16.860306450690036</v>
      </c>
      <c r="Q1069" s="18">
        <f t="shared" si="508"/>
        <v>1887.7246794038726</v>
      </c>
      <c r="R1069" s="10">
        <f t="shared" si="509"/>
        <v>0</v>
      </c>
      <c r="S1069" s="8">
        <f t="shared" si="516"/>
        <v>104.19999999999835</v>
      </c>
      <c r="T1069" s="8">
        <f t="shared" si="510"/>
        <v>16.183286236437098</v>
      </c>
      <c r="U1069" s="8">
        <v>0</v>
      </c>
      <c r="V1069" s="8">
        <f t="shared" si="511"/>
        <v>3.846763455415497</v>
      </c>
      <c r="W1069" s="8">
        <v>0</v>
      </c>
      <c r="X1069" s="15">
        <f t="shared" si="522"/>
        <v>1200</v>
      </c>
      <c r="Y1069" s="8">
        <f t="shared" si="523"/>
        <v>0</v>
      </c>
      <c r="Z1069" s="8">
        <f t="shared" si="524"/>
        <v>1282.317717747685</v>
      </c>
      <c r="AA1069" s="29">
        <f t="shared" si="517"/>
        <v>0</v>
      </c>
      <c r="AB1069" s="8"/>
      <c r="AC1069" s="8"/>
      <c r="AD1069" s="8">
        <f t="shared" si="518"/>
        <v>0</v>
      </c>
      <c r="AE1069" s="8">
        <f t="shared" si="519"/>
        <v>1200</v>
      </c>
      <c r="AF1069" s="8">
        <f t="shared" si="525"/>
        <v>217.68228225231508</v>
      </c>
      <c r="AG1069" s="16">
        <f t="shared" si="512"/>
        <v>1200</v>
      </c>
      <c r="AH1069" s="29">
        <f t="shared" si="526"/>
        <v>100.44986866515607</v>
      </c>
      <c r="AI1069" s="29">
        <f t="shared" si="527"/>
        <v>82.317717747684938</v>
      </c>
      <c r="AJ1069" s="28">
        <f t="shared" si="520"/>
        <v>0.14546741475172789</v>
      </c>
      <c r="AK1069" s="25">
        <f t="shared" si="513"/>
        <v>1.4546741475172789</v>
      </c>
      <c r="AL1069" s="26">
        <f t="shared" si="521"/>
        <v>10.993680018224106</v>
      </c>
    </row>
    <row r="1070" spans="2:38" x14ac:dyDescent="0.3">
      <c r="B1070" s="6">
        <v>10430</v>
      </c>
      <c r="C1070" s="8">
        <f t="shared" si="497"/>
        <v>104.3</v>
      </c>
      <c r="D1070" s="8">
        <f t="shared" si="498"/>
        <v>34547.056325670521</v>
      </c>
      <c r="E1070" s="8">
        <f t="shared" si="499"/>
        <v>33.122776918186531</v>
      </c>
      <c r="F1070" s="8">
        <f t="shared" si="500"/>
        <v>44.30171412807448</v>
      </c>
      <c r="G1070" s="8">
        <f t="shared" si="514"/>
        <v>2.2250485660981263</v>
      </c>
      <c r="H1070" s="8">
        <f t="shared" si="501"/>
        <v>29.482191763721051</v>
      </c>
      <c r="I1070" s="7">
        <v>101325</v>
      </c>
      <c r="J1070" s="8">
        <f t="shared" si="502"/>
        <v>12596040</v>
      </c>
      <c r="K1070" s="8">
        <f t="shared" si="503"/>
        <v>9417600</v>
      </c>
      <c r="L1070" s="8">
        <f t="shared" si="504"/>
        <v>1707750.561241999</v>
      </c>
      <c r="M1070" s="17">
        <f t="shared" si="515"/>
        <v>191447543.06683597</v>
      </c>
      <c r="N1070" s="18">
        <f t="shared" si="505"/>
        <v>124.31324944485566</v>
      </c>
      <c r="O1070" s="18">
        <f t="shared" si="506"/>
        <v>92.944485566247224</v>
      </c>
      <c r="P1070" s="18">
        <f t="shared" si="507"/>
        <v>16.854187626370582</v>
      </c>
      <c r="Q1070" s="18">
        <f t="shared" si="508"/>
        <v>1889.4403460827632</v>
      </c>
      <c r="R1070" s="10">
        <f t="shared" si="509"/>
        <v>0</v>
      </c>
      <c r="S1070" s="8">
        <f t="shared" si="516"/>
        <v>104.29999999999835</v>
      </c>
      <c r="T1070" s="8">
        <f t="shared" si="510"/>
        <v>16.183286236437098</v>
      </c>
      <c r="U1070" s="8">
        <v>0</v>
      </c>
      <c r="V1070" s="8">
        <f t="shared" si="511"/>
        <v>3.845367414966824</v>
      </c>
      <c r="W1070" s="8">
        <v>0</v>
      </c>
      <c r="X1070" s="15">
        <f t="shared" si="522"/>
        <v>1200</v>
      </c>
      <c r="Y1070" s="8">
        <f t="shared" si="523"/>
        <v>0</v>
      </c>
      <c r="Z1070" s="8">
        <f t="shared" si="524"/>
        <v>1282.3967174768095</v>
      </c>
      <c r="AA1070" s="29">
        <f t="shared" si="517"/>
        <v>0</v>
      </c>
      <c r="AB1070" s="8"/>
      <c r="AC1070" s="8"/>
      <c r="AD1070" s="8">
        <f t="shared" si="518"/>
        <v>0</v>
      </c>
      <c r="AE1070" s="8">
        <f t="shared" si="519"/>
        <v>1200</v>
      </c>
      <c r="AF1070" s="8">
        <f t="shared" si="525"/>
        <v>217.60328252319061</v>
      </c>
      <c r="AG1070" s="16">
        <f t="shared" si="512"/>
        <v>1200</v>
      </c>
      <c r="AH1070" s="29">
        <f t="shared" si="526"/>
        <v>100.55338586888911</v>
      </c>
      <c r="AI1070" s="29">
        <f t="shared" si="527"/>
        <v>82.396717476809386</v>
      </c>
      <c r="AJ1070" s="28">
        <f t="shared" si="520"/>
        <v>0.14560701879659516</v>
      </c>
      <c r="AK1070" s="25">
        <f t="shared" si="513"/>
        <v>1.4560701879659517</v>
      </c>
      <c r="AL1070" s="26">
        <f t="shared" si="521"/>
        <v>11.004219745027113</v>
      </c>
    </row>
    <row r="1071" spans="2:38" x14ac:dyDescent="0.3">
      <c r="B1071" s="6">
        <v>10440</v>
      </c>
      <c r="C1071" s="8">
        <f t="shared" si="497"/>
        <v>104.4</v>
      </c>
      <c r="D1071" s="8">
        <f t="shared" si="498"/>
        <v>34580.179102588707</v>
      </c>
      <c r="E1071" s="8">
        <f t="shared" si="499"/>
        <v>33.122776918191242</v>
      </c>
      <c r="F1071" s="8">
        <f t="shared" si="500"/>
        <v>44.301714128080782</v>
      </c>
      <c r="G1071" s="8">
        <f t="shared" si="514"/>
        <v>2.2250485660981263</v>
      </c>
      <c r="H1071" s="8">
        <f t="shared" si="501"/>
        <v>29.482191763723147</v>
      </c>
      <c r="I1071" s="7">
        <v>101325</v>
      </c>
      <c r="J1071" s="8">
        <f t="shared" si="502"/>
        <v>12596040</v>
      </c>
      <c r="K1071" s="8">
        <f t="shared" si="503"/>
        <v>9417600</v>
      </c>
      <c r="L1071" s="8">
        <f t="shared" si="504"/>
        <v>1707130.5713678303</v>
      </c>
      <c r="M1071" s="17">
        <f t="shared" si="515"/>
        <v>191621382.99307457</v>
      </c>
      <c r="N1071" s="18">
        <f t="shared" si="505"/>
        <v>124.31324944485566</v>
      </c>
      <c r="O1071" s="18">
        <f t="shared" si="506"/>
        <v>92.944485566247224</v>
      </c>
      <c r="P1071" s="18">
        <f t="shared" si="507"/>
        <v>16.848068802051124</v>
      </c>
      <c r="Q1071" s="18">
        <f t="shared" si="508"/>
        <v>1891.1560127616538</v>
      </c>
      <c r="R1071" s="10">
        <f t="shared" si="509"/>
        <v>0</v>
      </c>
      <c r="S1071" s="8">
        <f t="shared" si="516"/>
        <v>104.39999999999834</v>
      </c>
      <c r="T1071" s="8">
        <f t="shared" si="510"/>
        <v>16.183286236437098</v>
      </c>
      <c r="U1071" s="8">
        <v>0</v>
      </c>
      <c r="V1071" s="8">
        <f t="shared" si="511"/>
        <v>3.843971374518151</v>
      </c>
      <c r="W1071" s="8">
        <v>0</v>
      </c>
      <c r="X1071" s="15">
        <f t="shared" si="522"/>
        <v>1200</v>
      </c>
      <c r="Y1071" s="8">
        <f t="shared" si="523"/>
        <v>0</v>
      </c>
      <c r="Z1071" s="8">
        <f t="shared" si="524"/>
        <v>1282.475717205934</v>
      </c>
      <c r="AA1071" s="29">
        <f t="shared" si="517"/>
        <v>0</v>
      </c>
      <c r="AB1071" s="8"/>
      <c r="AC1071" s="8"/>
      <c r="AD1071" s="8">
        <f t="shared" si="518"/>
        <v>0</v>
      </c>
      <c r="AE1071" s="8">
        <f t="shared" si="519"/>
        <v>1200</v>
      </c>
      <c r="AF1071" s="8">
        <f t="shared" si="525"/>
        <v>217.52428279406615</v>
      </c>
      <c r="AG1071" s="16">
        <f t="shared" si="512"/>
        <v>1200</v>
      </c>
      <c r="AH1071" s="29">
        <f t="shared" si="526"/>
        <v>100.65690307262217</v>
      </c>
      <c r="AI1071" s="29">
        <f t="shared" si="527"/>
        <v>82.475717205933833</v>
      </c>
      <c r="AJ1071" s="28">
        <f t="shared" si="520"/>
        <v>0.14574662284146248</v>
      </c>
      <c r="AK1071" s="25">
        <f t="shared" si="513"/>
        <v>1.4574662284146247</v>
      </c>
      <c r="AL1071" s="26">
        <f t="shared" si="521"/>
        <v>11.014759472514221</v>
      </c>
    </row>
    <row r="1072" spans="2:38" x14ac:dyDescent="0.3">
      <c r="B1072" s="6">
        <v>10450</v>
      </c>
      <c r="C1072" s="8">
        <f t="shared" si="497"/>
        <v>104.5</v>
      </c>
      <c r="D1072" s="8">
        <f t="shared" si="498"/>
        <v>34613.3018795069</v>
      </c>
      <c r="E1072" s="8">
        <f t="shared" si="499"/>
        <v>33.122776918186531</v>
      </c>
      <c r="F1072" s="8">
        <f t="shared" si="500"/>
        <v>44.30171412807448</v>
      </c>
      <c r="G1072" s="8">
        <f t="shared" si="514"/>
        <v>2.2250485660981263</v>
      </c>
      <c r="H1072" s="8">
        <f t="shared" si="501"/>
        <v>29.482191763721051</v>
      </c>
      <c r="I1072" s="7">
        <v>101325</v>
      </c>
      <c r="J1072" s="8">
        <f t="shared" si="502"/>
        <v>12596040</v>
      </c>
      <c r="K1072" s="8">
        <f t="shared" si="503"/>
        <v>9417600</v>
      </c>
      <c r="L1072" s="8">
        <f t="shared" si="504"/>
        <v>1706510.5814936615</v>
      </c>
      <c r="M1072" s="17">
        <f t="shared" si="515"/>
        <v>191795222.91931313</v>
      </c>
      <c r="N1072" s="18">
        <f t="shared" si="505"/>
        <v>124.31324944485566</v>
      </c>
      <c r="O1072" s="18">
        <f t="shared" si="506"/>
        <v>92.944485566247224</v>
      </c>
      <c r="P1072" s="18">
        <f t="shared" si="507"/>
        <v>16.841949977731669</v>
      </c>
      <c r="Q1072" s="18">
        <f t="shared" si="508"/>
        <v>1892.8716794405441</v>
      </c>
      <c r="R1072" s="10">
        <f t="shared" si="509"/>
        <v>0</v>
      </c>
      <c r="S1072" s="8">
        <f t="shared" si="516"/>
        <v>104.49999999999834</v>
      </c>
      <c r="T1072" s="8">
        <f t="shared" si="510"/>
        <v>16.183286236437098</v>
      </c>
      <c r="U1072" s="8">
        <v>0</v>
      </c>
      <c r="V1072" s="8">
        <f t="shared" si="511"/>
        <v>3.8425753340694775</v>
      </c>
      <c r="W1072" s="8">
        <v>0</v>
      </c>
      <c r="X1072" s="15">
        <f t="shared" si="522"/>
        <v>1200</v>
      </c>
      <c r="Y1072" s="8">
        <f t="shared" si="523"/>
        <v>0</v>
      </c>
      <c r="Z1072" s="8">
        <f t="shared" si="524"/>
        <v>1282.5547169350584</v>
      </c>
      <c r="AA1072" s="29">
        <f t="shared" si="517"/>
        <v>0</v>
      </c>
      <c r="AB1072" s="8"/>
      <c r="AC1072" s="8"/>
      <c r="AD1072" s="8">
        <f t="shared" si="518"/>
        <v>0</v>
      </c>
      <c r="AE1072" s="8">
        <f t="shared" si="519"/>
        <v>1200</v>
      </c>
      <c r="AF1072" s="8">
        <f t="shared" si="525"/>
        <v>217.44528306494169</v>
      </c>
      <c r="AG1072" s="16">
        <f t="shared" si="512"/>
        <v>1200</v>
      </c>
      <c r="AH1072" s="29">
        <f t="shared" si="526"/>
        <v>100.76042027635525</v>
      </c>
      <c r="AI1072" s="29">
        <f t="shared" si="527"/>
        <v>82.554716935058309</v>
      </c>
      <c r="AJ1072" s="28">
        <f t="shared" si="520"/>
        <v>0.1458862268863298</v>
      </c>
      <c r="AK1072" s="25">
        <f t="shared" si="513"/>
        <v>1.458862268863298</v>
      </c>
      <c r="AL1072" s="26">
        <f t="shared" si="521"/>
        <v>11.025299200683467</v>
      </c>
    </row>
    <row r="1073" spans="2:38" x14ac:dyDescent="0.3">
      <c r="B1073" s="6">
        <v>10460</v>
      </c>
      <c r="C1073" s="8">
        <f t="shared" si="497"/>
        <v>104.60000000000001</v>
      </c>
      <c r="D1073" s="8">
        <f t="shared" si="498"/>
        <v>34646.424656425086</v>
      </c>
      <c r="E1073" s="8">
        <f t="shared" si="499"/>
        <v>33.122776918191242</v>
      </c>
      <c r="F1073" s="8">
        <f t="shared" si="500"/>
        <v>44.301714128080782</v>
      </c>
      <c r="G1073" s="8">
        <f t="shared" si="514"/>
        <v>2.2250485660981263</v>
      </c>
      <c r="H1073" s="8">
        <f t="shared" si="501"/>
        <v>29.482191763723147</v>
      </c>
      <c r="I1073" s="7">
        <v>101325</v>
      </c>
      <c r="J1073" s="8">
        <f t="shared" si="502"/>
        <v>12596040</v>
      </c>
      <c r="K1073" s="8">
        <f t="shared" si="503"/>
        <v>9417600</v>
      </c>
      <c r="L1073" s="8">
        <f t="shared" si="504"/>
        <v>1705890.5916194927</v>
      </c>
      <c r="M1073" s="17">
        <f t="shared" si="515"/>
        <v>191969062.84555173</v>
      </c>
      <c r="N1073" s="18">
        <f t="shared" si="505"/>
        <v>124.31324944485566</v>
      </c>
      <c r="O1073" s="18">
        <f t="shared" si="506"/>
        <v>92.944485566247224</v>
      </c>
      <c r="P1073" s="18">
        <f t="shared" si="507"/>
        <v>16.835831153412215</v>
      </c>
      <c r="Q1073" s="18">
        <f t="shared" si="508"/>
        <v>1894.5873461194349</v>
      </c>
      <c r="R1073" s="10">
        <f t="shared" si="509"/>
        <v>0</v>
      </c>
      <c r="S1073" s="8">
        <f t="shared" si="516"/>
        <v>104.59999999999833</v>
      </c>
      <c r="T1073" s="8">
        <f t="shared" si="510"/>
        <v>16.183286236437098</v>
      </c>
      <c r="U1073" s="8">
        <v>0</v>
      </c>
      <c r="V1073" s="8">
        <f t="shared" si="511"/>
        <v>3.8411792936208049</v>
      </c>
      <c r="W1073" s="8">
        <v>0</v>
      </c>
      <c r="X1073" s="15">
        <f t="shared" si="522"/>
        <v>1200</v>
      </c>
      <c r="Y1073" s="8">
        <f t="shared" si="523"/>
        <v>0</v>
      </c>
      <c r="Z1073" s="8">
        <f t="shared" si="524"/>
        <v>1282.6337166641829</v>
      </c>
      <c r="AA1073" s="29">
        <f t="shared" si="517"/>
        <v>0</v>
      </c>
      <c r="AB1073" s="8"/>
      <c r="AC1073" s="8"/>
      <c r="AD1073" s="8">
        <f t="shared" si="518"/>
        <v>0</v>
      </c>
      <c r="AE1073" s="8">
        <f t="shared" si="519"/>
        <v>1200</v>
      </c>
      <c r="AF1073" s="8">
        <f t="shared" si="525"/>
        <v>217.36628333581723</v>
      </c>
      <c r="AG1073" s="16">
        <f t="shared" si="512"/>
        <v>1200</v>
      </c>
      <c r="AH1073" s="29">
        <f t="shared" si="526"/>
        <v>100.86393748008828</v>
      </c>
      <c r="AI1073" s="29">
        <f t="shared" si="527"/>
        <v>82.633716664182757</v>
      </c>
      <c r="AJ1073" s="28">
        <f t="shared" si="520"/>
        <v>0.14602583093119709</v>
      </c>
      <c r="AK1073" s="25">
        <f t="shared" si="513"/>
        <v>1.4602583093119708</v>
      </c>
      <c r="AL1073" s="26">
        <f t="shared" si="521"/>
        <v>11.035838929532893</v>
      </c>
    </row>
    <row r="1074" spans="2:38" x14ac:dyDescent="0.3">
      <c r="B1074" s="6">
        <v>10470</v>
      </c>
      <c r="C1074" s="8">
        <f t="shared" si="497"/>
        <v>104.7</v>
      </c>
      <c r="D1074" s="8">
        <f t="shared" si="498"/>
        <v>34679.547433343272</v>
      </c>
      <c r="E1074" s="8">
        <f t="shared" si="499"/>
        <v>33.122776918186531</v>
      </c>
      <c r="F1074" s="8">
        <f t="shared" si="500"/>
        <v>44.30171412807448</v>
      </c>
      <c r="G1074" s="8">
        <f t="shared" si="514"/>
        <v>2.2250485660981263</v>
      </c>
      <c r="H1074" s="8">
        <f t="shared" si="501"/>
        <v>29.482191763721051</v>
      </c>
      <c r="I1074" s="7">
        <v>101325</v>
      </c>
      <c r="J1074" s="8">
        <f t="shared" si="502"/>
        <v>12596040</v>
      </c>
      <c r="K1074" s="8">
        <f t="shared" si="503"/>
        <v>9417600</v>
      </c>
      <c r="L1074" s="8">
        <f t="shared" si="504"/>
        <v>1705270.601745324</v>
      </c>
      <c r="M1074" s="17">
        <f t="shared" si="515"/>
        <v>192142902.7717903</v>
      </c>
      <c r="N1074" s="18">
        <f t="shared" si="505"/>
        <v>124.31324944485566</v>
      </c>
      <c r="O1074" s="18">
        <f t="shared" si="506"/>
        <v>92.944485566247224</v>
      </c>
      <c r="P1074" s="18">
        <f t="shared" si="507"/>
        <v>16.829712329092761</v>
      </c>
      <c r="Q1074" s="18">
        <f t="shared" si="508"/>
        <v>1896.3030127983252</v>
      </c>
      <c r="R1074" s="10">
        <f t="shared" si="509"/>
        <v>0</v>
      </c>
      <c r="S1074" s="8">
        <f t="shared" si="516"/>
        <v>104.69999999999833</v>
      </c>
      <c r="T1074" s="8">
        <f t="shared" si="510"/>
        <v>16.183286236437098</v>
      </c>
      <c r="U1074" s="8">
        <v>0</v>
      </c>
      <c r="V1074" s="8">
        <f t="shared" si="511"/>
        <v>3.8397832531721314</v>
      </c>
      <c r="W1074" s="8">
        <v>0</v>
      </c>
      <c r="X1074" s="15">
        <f t="shared" si="522"/>
        <v>1200</v>
      </c>
      <c r="Y1074" s="8">
        <f t="shared" si="523"/>
        <v>0</v>
      </c>
      <c r="Z1074" s="8">
        <f t="shared" si="524"/>
        <v>1282.7127163933073</v>
      </c>
      <c r="AA1074" s="29">
        <f t="shared" si="517"/>
        <v>0</v>
      </c>
      <c r="AB1074" s="8"/>
      <c r="AC1074" s="8"/>
      <c r="AD1074" s="8">
        <f t="shared" si="518"/>
        <v>0</v>
      </c>
      <c r="AE1074" s="8">
        <f t="shared" si="519"/>
        <v>1200</v>
      </c>
      <c r="AF1074" s="8">
        <f t="shared" si="525"/>
        <v>217.28728360669277</v>
      </c>
      <c r="AG1074" s="16">
        <f t="shared" si="512"/>
        <v>1200</v>
      </c>
      <c r="AH1074" s="29">
        <f t="shared" si="526"/>
        <v>100.96745468382134</v>
      </c>
      <c r="AI1074" s="29">
        <f t="shared" si="527"/>
        <v>82.712716393307218</v>
      </c>
      <c r="AJ1074" s="28">
        <f t="shared" si="520"/>
        <v>0.14616543497606438</v>
      </c>
      <c r="AK1074" s="25">
        <f t="shared" si="513"/>
        <v>1.4616543497606438</v>
      </c>
      <c r="AL1074" s="26">
        <f t="shared" si="521"/>
        <v>11.046378659060553</v>
      </c>
    </row>
    <row r="1075" spans="2:38" x14ac:dyDescent="0.3">
      <c r="B1075" s="6">
        <v>10480</v>
      </c>
      <c r="C1075" s="8">
        <f t="shared" si="497"/>
        <v>104.8</v>
      </c>
      <c r="D1075" s="8">
        <f t="shared" si="498"/>
        <v>34712.670210261465</v>
      </c>
      <c r="E1075" s="8">
        <f t="shared" si="499"/>
        <v>33.122776918186531</v>
      </c>
      <c r="F1075" s="8">
        <f t="shared" si="500"/>
        <v>44.30171412807448</v>
      </c>
      <c r="G1075" s="8">
        <f t="shared" si="514"/>
        <v>2.2250485660981263</v>
      </c>
      <c r="H1075" s="8">
        <f t="shared" si="501"/>
        <v>29.482191763721051</v>
      </c>
      <c r="I1075" s="7">
        <v>101325</v>
      </c>
      <c r="J1075" s="8">
        <f t="shared" si="502"/>
        <v>12596040</v>
      </c>
      <c r="K1075" s="8">
        <f t="shared" si="503"/>
        <v>9417600</v>
      </c>
      <c r="L1075" s="8">
        <f t="shared" si="504"/>
        <v>1704650.6118711552</v>
      </c>
      <c r="M1075" s="17">
        <f t="shared" si="515"/>
        <v>192316742.69802886</v>
      </c>
      <c r="N1075" s="18">
        <f t="shared" si="505"/>
        <v>124.31324944485566</v>
      </c>
      <c r="O1075" s="18">
        <f t="shared" si="506"/>
        <v>92.944485566247224</v>
      </c>
      <c r="P1075" s="18">
        <f t="shared" si="507"/>
        <v>16.823593504773307</v>
      </c>
      <c r="Q1075" s="18">
        <f t="shared" si="508"/>
        <v>1898.0186794772155</v>
      </c>
      <c r="R1075" s="10">
        <f t="shared" si="509"/>
        <v>0</v>
      </c>
      <c r="S1075" s="8">
        <f t="shared" si="516"/>
        <v>104.79999999999832</v>
      </c>
      <c r="T1075" s="8">
        <f t="shared" si="510"/>
        <v>16.183286236437098</v>
      </c>
      <c r="U1075" s="8">
        <v>0</v>
      </c>
      <c r="V1075" s="8">
        <f t="shared" si="511"/>
        <v>3.8383872127234588</v>
      </c>
      <c r="W1075" s="8">
        <v>0</v>
      </c>
      <c r="X1075" s="15">
        <f t="shared" si="522"/>
        <v>1200</v>
      </c>
      <c r="Y1075" s="8">
        <f t="shared" si="523"/>
        <v>0</v>
      </c>
      <c r="Z1075" s="8">
        <f t="shared" si="524"/>
        <v>1282.7917161224318</v>
      </c>
      <c r="AA1075" s="29">
        <f t="shared" si="517"/>
        <v>0</v>
      </c>
      <c r="AB1075" s="8"/>
      <c r="AC1075" s="8"/>
      <c r="AD1075" s="8">
        <f t="shared" si="518"/>
        <v>0</v>
      </c>
      <c r="AE1075" s="8">
        <f t="shared" si="519"/>
        <v>1200</v>
      </c>
      <c r="AF1075" s="8">
        <f t="shared" si="525"/>
        <v>217.20828387756831</v>
      </c>
      <c r="AG1075" s="16">
        <f t="shared" si="512"/>
        <v>1200</v>
      </c>
      <c r="AH1075" s="29">
        <f t="shared" si="526"/>
        <v>101.07097188755439</v>
      </c>
      <c r="AI1075" s="29">
        <f t="shared" si="527"/>
        <v>82.79171612243168</v>
      </c>
      <c r="AJ1075" s="28">
        <f t="shared" si="520"/>
        <v>0.14630503902093167</v>
      </c>
      <c r="AK1075" s="25">
        <f t="shared" si="513"/>
        <v>1.4630503902093168</v>
      </c>
      <c r="AL1075" s="26">
        <f t="shared" si="521"/>
        <v>11.056918389264503</v>
      </c>
    </row>
    <row r="1076" spans="2:38" x14ac:dyDescent="0.3">
      <c r="B1076" s="6">
        <v>10490</v>
      </c>
      <c r="C1076" s="8">
        <f t="shared" si="497"/>
        <v>104.9</v>
      </c>
      <c r="D1076" s="8">
        <f t="shared" si="498"/>
        <v>34745.792987179651</v>
      </c>
      <c r="E1076" s="8">
        <f t="shared" si="499"/>
        <v>33.122776918191242</v>
      </c>
      <c r="F1076" s="8">
        <f t="shared" si="500"/>
        <v>44.301714128080782</v>
      </c>
      <c r="G1076" s="8">
        <f t="shared" si="514"/>
        <v>2.2250485660981263</v>
      </c>
      <c r="H1076" s="8">
        <f t="shared" si="501"/>
        <v>29.482191763723147</v>
      </c>
      <c r="I1076" s="7">
        <v>101325</v>
      </c>
      <c r="J1076" s="8">
        <f t="shared" si="502"/>
        <v>12596040</v>
      </c>
      <c r="K1076" s="8">
        <f t="shared" si="503"/>
        <v>9417600</v>
      </c>
      <c r="L1076" s="8">
        <f t="shared" si="504"/>
        <v>1704030.6219969864</v>
      </c>
      <c r="M1076" s="17">
        <f t="shared" si="515"/>
        <v>192490582.62426746</v>
      </c>
      <c r="N1076" s="18">
        <f t="shared" si="505"/>
        <v>124.31324944485566</v>
      </c>
      <c r="O1076" s="18">
        <f t="shared" si="506"/>
        <v>92.944485566247224</v>
      </c>
      <c r="P1076" s="18">
        <f t="shared" si="507"/>
        <v>16.817474680453852</v>
      </c>
      <c r="Q1076" s="18">
        <f t="shared" si="508"/>
        <v>1899.7343461561061</v>
      </c>
      <c r="R1076" s="10">
        <f t="shared" si="509"/>
        <v>0</v>
      </c>
      <c r="S1076" s="8">
        <f t="shared" si="516"/>
        <v>104.89999999999831</v>
      </c>
      <c r="T1076" s="8">
        <f t="shared" si="510"/>
        <v>16.183286236437098</v>
      </c>
      <c r="U1076" s="8">
        <v>0</v>
      </c>
      <c r="V1076" s="8">
        <f t="shared" si="511"/>
        <v>3.8369911722747854</v>
      </c>
      <c r="W1076" s="8">
        <v>0</v>
      </c>
      <c r="X1076" s="15">
        <f t="shared" si="522"/>
        <v>1200</v>
      </c>
      <c r="Y1076" s="8">
        <f t="shared" si="523"/>
        <v>0</v>
      </c>
      <c r="Z1076" s="8">
        <f t="shared" si="524"/>
        <v>1282.8707158515563</v>
      </c>
      <c r="AA1076" s="29">
        <f t="shared" si="517"/>
        <v>0</v>
      </c>
      <c r="AB1076" s="8"/>
      <c r="AC1076" s="8"/>
      <c r="AD1076" s="8">
        <f t="shared" si="518"/>
        <v>0</v>
      </c>
      <c r="AE1076" s="8">
        <f t="shared" si="519"/>
        <v>1200</v>
      </c>
      <c r="AF1076" s="8">
        <f t="shared" si="525"/>
        <v>217.12928414844384</v>
      </c>
      <c r="AG1076" s="16">
        <f t="shared" si="512"/>
        <v>1200</v>
      </c>
      <c r="AH1076" s="29">
        <f t="shared" si="526"/>
        <v>101.17448909128748</v>
      </c>
      <c r="AI1076" s="29">
        <f t="shared" si="527"/>
        <v>82.870715851556156</v>
      </c>
      <c r="AJ1076" s="28">
        <f t="shared" si="520"/>
        <v>0.14644464306579902</v>
      </c>
      <c r="AK1076" s="25">
        <f t="shared" si="513"/>
        <v>1.4644464306579903</v>
      </c>
      <c r="AL1076" s="26">
        <f t="shared" si="521"/>
        <v>11.06745812014281</v>
      </c>
    </row>
    <row r="1077" spans="2:38" x14ac:dyDescent="0.3">
      <c r="B1077" s="6">
        <v>10500</v>
      </c>
      <c r="C1077" s="8">
        <f t="shared" si="497"/>
        <v>105</v>
      </c>
      <c r="D1077" s="8">
        <f t="shared" si="498"/>
        <v>34778.915764097837</v>
      </c>
      <c r="E1077" s="8">
        <f t="shared" si="499"/>
        <v>33.122776918186531</v>
      </c>
      <c r="F1077" s="8">
        <f t="shared" si="500"/>
        <v>44.30171412807448</v>
      </c>
      <c r="G1077" s="8">
        <f t="shared" si="514"/>
        <v>2.2250485660981263</v>
      </c>
      <c r="H1077" s="8">
        <f t="shared" si="501"/>
        <v>29.482191763721051</v>
      </c>
      <c r="I1077" s="7">
        <v>101325</v>
      </c>
      <c r="J1077" s="8">
        <f t="shared" si="502"/>
        <v>12596040</v>
      </c>
      <c r="K1077" s="8">
        <f t="shared" si="503"/>
        <v>9417600</v>
      </c>
      <c r="L1077" s="8">
        <f t="shared" si="504"/>
        <v>1703410.6321228193</v>
      </c>
      <c r="M1077" s="17">
        <f t="shared" si="515"/>
        <v>192664422.55050603</v>
      </c>
      <c r="N1077" s="18">
        <f t="shared" si="505"/>
        <v>124.31324944485566</v>
      </c>
      <c r="O1077" s="18">
        <f t="shared" si="506"/>
        <v>92.944485566247224</v>
      </c>
      <c r="P1077" s="18">
        <f t="shared" si="507"/>
        <v>16.811355856134412</v>
      </c>
      <c r="Q1077" s="18">
        <f t="shared" si="508"/>
        <v>1901.4500128349966</v>
      </c>
      <c r="R1077" s="10">
        <f t="shared" si="509"/>
        <v>0</v>
      </c>
      <c r="S1077" s="8">
        <f t="shared" si="516"/>
        <v>104.99999999999831</v>
      </c>
      <c r="T1077" s="8">
        <f t="shared" si="510"/>
        <v>16.183286236437098</v>
      </c>
      <c r="U1077" s="8">
        <v>0</v>
      </c>
      <c r="V1077" s="8">
        <f t="shared" si="511"/>
        <v>3.8355951318261132</v>
      </c>
      <c r="W1077" s="8">
        <v>0</v>
      </c>
      <c r="X1077" s="15">
        <f t="shared" si="522"/>
        <v>1200</v>
      </c>
      <c r="Y1077" s="8">
        <f t="shared" si="523"/>
        <v>0</v>
      </c>
      <c r="Z1077" s="8">
        <f t="shared" si="524"/>
        <v>1282.9497155806805</v>
      </c>
      <c r="AA1077" s="29">
        <f t="shared" si="517"/>
        <v>0</v>
      </c>
      <c r="AB1077" s="8"/>
      <c r="AC1077" s="8"/>
      <c r="AD1077" s="8">
        <f t="shared" si="518"/>
        <v>0</v>
      </c>
      <c r="AE1077" s="8">
        <f t="shared" si="519"/>
        <v>1200</v>
      </c>
      <c r="AF1077" s="8">
        <f t="shared" si="525"/>
        <v>217.05028441931941</v>
      </c>
      <c r="AG1077" s="16">
        <f t="shared" si="512"/>
        <v>1200</v>
      </c>
      <c r="AH1077" s="29">
        <f t="shared" si="526"/>
        <v>101.27800629502052</v>
      </c>
      <c r="AI1077" s="29">
        <f t="shared" si="527"/>
        <v>82.949715580680589</v>
      </c>
      <c r="AJ1077" s="28">
        <f t="shared" si="520"/>
        <v>0.14658424711066628</v>
      </c>
      <c r="AK1077" s="25">
        <f t="shared" si="513"/>
        <v>1.4658424711066629</v>
      </c>
      <c r="AL1077" s="26">
        <f t="shared" si="521"/>
        <v>11.077997851693548</v>
      </c>
    </row>
    <row r="1078" spans="2:38" x14ac:dyDescent="0.3">
      <c r="B1078" s="6">
        <v>10510</v>
      </c>
      <c r="C1078" s="8">
        <f t="shared" si="497"/>
        <v>105.10000000000001</v>
      </c>
      <c r="D1078" s="8">
        <f t="shared" si="498"/>
        <v>34812.038541016031</v>
      </c>
      <c r="E1078" s="8">
        <f t="shared" si="499"/>
        <v>33.122776918191242</v>
      </c>
      <c r="F1078" s="8">
        <f t="shared" si="500"/>
        <v>44.301714128080782</v>
      </c>
      <c r="G1078" s="8">
        <f t="shared" si="514"/>
        <v>2.2250485660981263</v>
      </c>
      <c r="H1078" s="8">
        <f t="shared" si="501"/>
        <v>29.482191763723147</v>
      </c>
      <c r="I1078" s="7">
        <v>101325</v>
      </c>
      <c r="J1078" s="8">
        <f t="shared" si="502"/>
        <v>12596040</v>
      </c>
      <c r="K1078" s="8">
        <f t="shared" si="503"/>
        <v>9417600</v>
      </c>
      <c r="L1078" s="8">
        <f t="shared" si="504"/>
        <v>1702790.6422486505</v>
      </c>
      <c r="M1078" s="17">
        <f t="shared" si="515"/>
        <v>192838262.47674462</v>
      </c>
      <c r="N1078" s="18">
        <f t="shared" si="505"/>
        <v>124.31324944485566</v>
      </c>
      <c r="O1078" s="18">
        <f t="shared" si="506"/>
        <v>92.944485566247224</v>
      </c>
      <c r="P1078" s="18">
        <f t="shared" si="507"/>
        <v>16.805237031814958</v>
      </c>
      <c r="Q1078" s="18">
        <f t="shared" si="508"/>
        <v>1903.1656795138872</v>
      </c>
      <c r="R1078" s="10">
        <f t="shared" si="509"/>
        <v>0</v>
      </c>
      <c r="S1078" s="8">
        <f t="shared" si="516"/>
        <v>105.0999999999983</v>
      </c>
      <c r="T1078" s="8">
        <f t="shared" si="510"/>
        <v>16.183286236437098</v>
      </c>
      <c r="U1078" s="8">
        <v>0</v>
      </c>
      <c r="V1078" s="8">
        <f t="shared" si="511"/>
        <v>3.8341990913774397</v>
      </c>
      <c r="W1078" s="8">
        <v>0</v>
      </c>
      <c r="X1078" s="15">
        <f t="shared" si="522"/>
        <v>1200</v>
      </c>
      <c r="Y1078" s="8">
        <f t="shared" si="523"/>
        <v>0</v>
      </c>
      <c r="Z1078" s="8">
        <f t="shared" si="524"/>
        <v>1283.028715309805</v>
      </c>
      <c r="AA1078" s="29">
        <f t="shared" si="517"/>
        <v>0</v>
      </c>
      <c r="AB1078" s="8"/>
      <c r="AC1078" s="8"/>
      <c r="AD1078" s="8">
        <f t="shared" si="518"/>
        <v>0</v>
      </c>
      <c r="AE1078" s="8">
        <f t="shared" si="519"/>
        <v>1200</v>
      </c>
      <c r="AF1078" s="8">
        <f t="shared" si="525"/>
        <v>216.97128469019495</v>
      </c>
      <c r="AG1078" s="16">
        <f t="shared" si="512"/>
        <v>1200</v>
      </c>
      <c r="AH1078" s="29">
        <f t="shared" si="526"/>
        <v>101.38152349875357</v>
      </c>
      <c r="AI1078" s="29">
        <f t="shared" si="527"/>
        <v>83.028715309805051</v>
      </c>
      <c r="AJ1078" s="28">
        <f t="shared" si="520"/>
        <v>0.1467238511555336</v>
      </c>
      <c r="AK1078" s="25">
        <f t="shared" si="513"/>
        <v>1.4672385115553359</v>
      </c>
      <c r="AL1078" s="26">
        <f t="shared" si="521"/>
        <v>11.088537583914796</v>
      </c>
    </row>
    <row r="1079" spans="2:38" x14ac:dyDescent="0.3">
      <c r="B1079" s="6">
        <v>10520</v>
      </c>
      <c r="C1079" s="8">
        <f t="shared" si="497"/>
        <v>105.2</v>
      </c>
      <c r="D1079" s="8">
        <f t="shared" si="498"/>
        <v>34845.161317934217</v>
      </c>
      <c r="E1079" s="8">
        <f t="shared" si="499"/>
        <v>33.122776918186531</v>
      </c>
      <c r="F1079" s="8">
        <f t="shared" si="500"/>
        <v>44.30171412807448</v>
      </c>
      <c r="G1079" s="8">
        <f t="shared" si="514"/>
        <v>2.2250485660981263</v>
      </c>
      <c r="H1079" s="8">
        <f t="shared" si="501"/>
        <v>29.482191763721051</v>
      </c>
      <c r="I1079" s="7">
        <v>101325</v>
      </c>
      <c r="J1079" s="8">
        <f t="shared" si="502"/>
        <v>12596040</v>
      </c>
      <c r="K1079" s="8">
        <f t="shared" si="503"/>
        <v>9417600</v>
      </c>
      <c r="L1079" s="8">
        <f t="shared" si="504"/>
        <v>1702170.6523744818</v>
      </c>
      <c r="M1079" s="17">
        <f t="shared" si="515"/>
        <v>193012102.40298319</v>
      </c>
      <c r="N1079" s="18">
        <f t="shared" si="505"/>
        <v>124.31324944485566</v>
      </c>
      <c r="O1079" s="18">
        <f t="shared" si="506"/>
        <v>92.944485566247224</v>
      </c>
      <c r="P1079" s="18">
        <f t="shared" si="507"/>
        <v>16.799118207495503</v>
      </c>
      <c r="Q1079" s="18">
        <f t="shared" si="508"/>
        <v>1904.8813461927775</v>
      </c>
      <c r="R1079" s="10">
        <f t="shared" si="509"/>
        <v>0</v>
      </c>
      <c r="S1079" s="8">
        <f t="shared" si="516"/>
        <v>105.1999999999983</v>
      </c>
      <c r="T1079" s="8">
        <f t="shared" si="510"/>
        <v>16.183286236437098</v>
      </c>
      <c r="U1079" s="8">
        <v>0</v>
      </c>
      <c r="V1079" s="8">
        <f t="shared" si="511"/>
        <v>3.8328030509287672</v>
      </c>
      <c r="W1079" s="8">
        <v>0</v>
      </c>
      <c r="X1079" s="15">
        <f t="shared" si="522"/>
        <v>1200</v>
      </c>
      <c r="Y1079" s="8">
        <f t="shared" si="523"/>
        <v>0</v>
      </c>
      <c r="Z1079" s="8">
        <f t="shared" si="524"/>
        <v>1283.1077150389294</v>
      </c>
      <c r="AA1079" s="29">
        <f t="shared" si="517"/>
        <v>0</v>
      </c>
      <c r="AB1079" s="8"/>
      <c r="AC1079" s="8"/>
      <c r="AD1079" s="8">
        <f t="shared" si="518"/>
        <v>0</v>
      </c>
      <c r="AE1079" s="8">
        <f t="shared" si="519"/>
        <v>1200</v>
      </c>
      <c r="AF1079" s="8">
        <f t="shared" si="525"/>
        <v>216.89228496107049</v>
      </c>
      <c r="AG1079" s="16">
        <f t="shared" si="512"/>
        <v>1200</v>
      </c>
      <c r="AH1079" s="29">
        <f t="shared" si="526"/>
        <v>101.48504070248663</v>
      </c>
      <c r="AI1079" s="29">
        <f t="shared" si="527"/>
        <v>83.107715038929513</v>
      </c>
      <c r="AJ1079" s="28">
        <f t="shared" si="520"/>
        <v>0.14686345520040089</v>
      </c>
      <c r="AK1079" s="25">
        <f t="shared" si="513"/>
        <v>1.4686345520040089</v>
      </c>
      <c r="AL1079" s="26">
        <f t="shared" si="521"/>
        <v>11.099077316804644</v>
      </c>
    </row>
    <row r="1080" spans="2:38" x14ac:dyDescent="0.3">
      <c r="B1080" s="6">
        <v>10530</v>
      </c>
      <c r="C1080" s="8">
        <f t="shared" si="497"/>
        <v>105.3</v>
      </c>
      <c r="D1080" s="8">
        <f t="shared" si="498"/>
        <v>34878.284094852403</v>
      </c>
      <c r="E1080" s="8">
        <f t="shared" si="499"/>
        <v>33.122776918186531</v>
      </c>
      <c r="F1080" s="8">
        <f t="shared" si="500"/>
        <v>44.30171412807448</v>
      </c>
      <c r="G1080" s="8">
        <f t="shared" si="514"/>
        <v>2.2250485660981263</v>
      </c>
      <c r="H1080" s="8">
        <f t="shared" si="501"/>
        <v>29.482191763721051</v>
      </c>
      <c r="I1080" s="7">
        <v>101325</v>
      </c>
      <c r="J1080" s="8">
        <f t="shared" si="502"/>
        <v>12596040</v>
      </c>
      <c r="K1080" s="8">
        <f t="shared" si="503"/>
        <v>9417600</v>
      </c>
      <c r="L1080" s="8">
        <f t="shared" si="504"/>
        <v>1701550.662500313</v>
      </c>
      <c r="M1080" s="17">
        <f t="shared" si="515"/>
        <v>193185942.32922176</v>
      </c>
      <c r="N1080" s="18">
        <f t="shared" si="505"/>
        <v>124.31324944485566</v>
      </c>
      <c r="O1080" s="18">
        <f t="shared" si="506"/>
        <v>92.944485566247224</v>
      </c>
      <c r="P1080" s="18">
        <f t="shared" si="507"/>
        <v>16.792999383176049</v>
      </c>
      <c r="Q1080" s="18">
        <f t="shared" si="508"/>
        <v>1906.5970128716679</v>
      </c>
      <c r="R1080" s="10">
        <f t="shared" si="509"/>
        <v>0</v>
      </c>
      <c r="S1080" s="8">
        <f t="shared" si="516"/>
        <v>105.29999999999829</v>
      </c>
      <c r="T1080" s="8">
        <f t="shared" si="510"/>
        <v>16.183286236437098</v>
      </c>
      <c r="U1080" s="8">
        <v>0</v>
      </c>
      <c r="V1080" s="8">
        <f t="shared" si="511"/>
        <v>3.8314070104800937</v>
      </c>
      <c r="W1080" s="8">
        <v>0</v>
      </c>
      <c r="X1080" s="15">
        <f t="shared" si="522"/>
        <v>1200</v>
      </c>
      <c r="Y1080" s="8">
        <f t="shared" si="523"/>
        <v>0</v>
      </c>
      <c r="Z1080" s="8">
        <f t="shared" si="524"/>
        <v>1283.1867147680539</v>
      </c>
      <c r="AA1080" s="29">
        <f t="shared" si="517"/>
        <v>0</v>
      </c>
      <c r="AB1080" s="8"/>
      <c r="AC1080" s="8"/>
      <c r="AD1080" s="8">
        <f t="shared" si="518"/>
        <v>0</v>
      </c>
      <c r="AE1080" s="8">
        <f t="shared" si="519"/>
        <v>1200</v>
      </c>
      <c r="AF1080" s="8">
        <f t="shared" si="525"/>
        <v>216.81328523194603</v>
      </c>
      <c r="AG1080" s="16">
        <f t="shared" si="512"/>
        <v>1200</v>
      </c>
      <c r="AH1080" s="29">
        <f t="shared" si="526"/>
        <v>101.58855790621968</v>
      </c>
      <c r="AI1080" s="29">
        <f t="shared" si="527"/>
        <v>83.186714768053974</v>
      </c>
      <c r="AJ1080" s="28">
        <f t="shared" si="520"/>
        <v>0.14700305924526819</v>
      </c>
      <c r="AK1080" s="25">
        <f t="shared" si="513"/>
        <v>1.470030592452682</v>
      </c>
      <c r="AL1080" s="26">
        <f t="shared" si="521"/>
        <v>11.109617050361186</v>
      </c>
    </row>
    <row r="1081" spans="2:38" x14ac:dyDescent="0.3">
      <c r="B1081" s="6">
        <v>10540</v>
      </c>
      <c r="C1081" s="8">
        <f t="shared" si="497"/>
        <v>105.4</v>
      </c>
      <c r="D1081" s="8">
        <f t="shared" si="498"/>
        <v>34911.406871770589</v>
      </c>
      <c r="E1081" s="8">
        <f t="shared" si="499"/>
        <v>33.122776918191242</v>
      </c>
      <c r="F1081" s="8">
        <f t="shared" si="500"/>
        <v>44.301714128080782</v>
      </c>
      <c r="G1081" s="8">
        <f t="shared" si="514"/>
        <v>2.2250485660981263</v>
      </c>
      <c r="H1081" s="8">
        <f t="shared" si="501"/>
        <v>29.482191763723147</v>
      </c>
      <c r="I1081" s="7">
        <v>101325</v>
      </c>
      <c r="J1081" s="8">
        <f t="shared" si="502"/>
        <v>12596040</v>
      </c>
      <c r="K1081" s="8">
        <f t="shared" si="503"/>
        <v>9417600</v>
      </c>
      <c r="L1081" s="8">
        <f t="shared" si="504"/>
        <v>1700930.6726261443</v>
      </c>
      <c r="M1081" s="17">
        <f t="shared" si="515"/>
        <v>193359782.25546035</v>
      </c>
      <c r="N1081" s="18">
        <f t="shared" si="505"/>
        <v>124.31324944485566</v>
      </c>
      <c r="O1081" s="18">
        <f t="shared" si="506"/>
        <v>92.944485566247224</v>
      </c>
      <c r="P1081" s="18">
        <f t="shared" si="507"/>
        <v>16.786880558856591</v>
      </c>
      <c r="Q1081" s="18">
        <f t="shared" si="508"/>
        <v>1908.3126795505586</v>
      </c>
      <c r="R1081" s="10">
        <f t="shared" si="509"/>
        <v>0</v>
      </c>
      <c r="S1081" s="8">
        <f t="shared" si="516"/>
        <v>105.39999999999829</v>
      </c>
      <c r="T1081" s="8">
        <f t="shared" si="510"/>
        <v>16.183286236437098</v>
      </c>
      <c r="U1081" s="8">
        <v>0</v>
      </c>
      <c r="V1081" s="8">
        <f t="shared" si="511"/>
        <v>3.8300109700314207</v>
      </c>
      <c r="W1081" s="8">
        <v>0</v>
      </c>
      <c r="X1081" s="15">
        <f t="shared" si="522"/>
        <v>1200</v>
      </c>
      <c r="Y1081" s="8">
        <f t="shared" si="523"/>
        <v>0</v>
      </c>
      <c r="Z1081" s="8">
        <f t="shared" si="524"/>
        <v>1283.2657144971784</v>
      </c>
      <c r="AA1081" s="29">
        <f t="shared" si="517"/>
        <v>0</v>
      </c>
      <c r="AB1081" s="8"/>
      <c r="AC1081" s="8"/>
      <c r="AD1081" s="8">
        <f t="shared" si="518"/>
        <v>0</v>
      </c>
      <c r="AE1081" s="8">
        <f t="shared" si="519"/>
        <v>1200</v>
      </c>
      <c r="AF1081" s="8">
        <f t="shared" si="525"/>
        <v>216.73428550282159</v>
      </c>
      <c r="AG1081" s="16">
        <f t="shared" si="512"/>
        <v>1200</v>
      </c>
      <c r="AH1081" s="29">
        <f t="shared" si="526"/>
        <v>101.69207510995274</v>
      </c>
      <c r="AI1081" s="29">
        <f t="shared" si="527"/>
        <v>83.265714497178422</v>
      </c>
      <c r="AJ1081" s="28">
        <f t="shared" si="520"/>
        <v>0.14714266329013551</v>
      </c>
      <c r="AK1081" s="25">
        <f t="shared" si="513"/>
        <v>1.471426632901355</v>
      </c>
      <c r="AL1081" s="26">
        <f t="shared" si="521"/>
        <v>11.120156784582523</v>
      </c>
    </row>
    <row r="1082" spans="2:38" x14ac:dyDescent="0.3">
      <c r="B1082" s="6">
        <v>10550</v>
      </c>
      <c r="C1082" s="8">
        <f t="shared" ref="C1082:C1125" si="528">$C$16*B1082</f>
        <v>105.5</v>
      </c>
      <c r="D1082" s="8">
        <f t="shared" ref="D1082:D1125" si="529">C1082/PI()/($C$12/2)^2</f>
        <v>34944.529648688782</v>
      </c>
      <c r="E1082" s="8">
        <f t="shared" ref="E1082:E1125" si="530">IF(H1081*(B1082-B1081)&gt;E1081/2,4*(C1082-C1081)/PI()/$C$12^2,H1081*(B1082-B1081)+4*(C1082-C1081)/PI()/$C$12^2)</f>
        <v>33.122776918186531</v>
      </c>
      <c r="F1082" s="8">
        <f t="shared" ref="F1082:F1125" si="531">E1082*$C$10/$C$9</f>
        <v>44.30171412807448</v>
      </c>
      <c r="G1082" s="8">
        <f t="shared" si="514"/>
        <v>2.2250485660981263</v>
      </c>
      <c r="H1082" s="8">
        <f t="shared" ref="H1082:H1125" si="532">SQRT(2*$C$11*F1082)</f>
        <v>29.482191763721051</v>
      </c>
      <c r="I1082" s="7">
        <v>101325</v>
      </c>
      <c r="J1082" s="8">
        <f t="shared" ref="J1082:J1125" si="533">$C$9*$C$11*AD1082+$C$10*$C$11*AG1082</f>
        <v>12596040</v>
      </c>
      <c r="K1082" s="8">
        <f t="shared" ref="K1082:K1125" si="534">$C$9*$C$11*AE1082</f>
        <v>9417600</v>
      </c>
      <c r="L1082" s="8">
        <f t="shared" ref="L1082:L1125" si="535">$C$9*$C$11*($C$6-Z1082)</f>
        <v>1700310.6827519755</v>
      </c>
      <c r="M1082" s="17">
        <f t="shared" si="515"/>
        <v>193533622.18169892</v>
      </c>
      <c r="N1082" s="18">
        <f t="shared" ref="N1082:N1125" si="536">J1082/101325</f>
        <v>124.31324944485566</v>
      </c>
      <c r="O1082" s="18">
        <f t="shared" ref="O1082:O1125" si="537">K1082/101325</f>
        <v>92.944485566247224</v>
      </c>
      <c r="P1082" s="18">
        <f t="shared" ref="P1082:P1125" si="538">L1082/101325</f>
        <v>16.780761734537137</v>
      </c>
      <c r="Q1082" s="18">
        <f t="shared" ref="Q1082:Q1125" si="539">M1082/101325</f>
        <v>1910.028346229449</v>
      </c>
      <c r="R1082" s="10">
        <f t="shared" ref="R1082:R1125" si="540">AD1082*PI()*$C$12^2/4</f>
        <v>0</v>
      </c>
      <c r="S1082" s="8">
        <f t="shared" si="516"/>
        <v>105.49999999999828</v>
      </c>
      <c r="T1082" s="8">
        <f t="shared" ref="T1082:T1125" si="541">AE1082*PI()*($C$14^2-$C$13^2)/4</f>
        <v>16.183286236437098</v>
      </c>
      <c r="U1082" s="8">
        <v>0</v>
      </c>
      <c r="V1082" s="8">
        <f t="shared" ref="V1082:V1125" si="542">AF1082*PI()*$C$14^2/4</f>
        <v>3.8286149295827481</v>
      </c>
      <c r="W1082" s="8">
        <v>0</v>
      </c>
      <c r="X1082" s="15">
        <f t="shared" si="522"/>
        <v>1200</v>
      </c>
      <c r="Y1082" s="8">
        <f t="shared" si="523"/>
        <v>0</v>
      </c>
      <c r="Z1082" s="8">
        <f t="shared" si="524"/>
        <v>1283.3447142263028</v>
      </c>
      <c r="AA1082" s="29">
        <f t="shared" si="517"/>
        <v>0</v>
      </c>
      <c r="AB1082" s="8"/>
      <c r="AC1082" s="8"/>
      <c r="AD1082" s="8">
        <f t="shared" si="518"/>
        <v>0</v>
      </c>
      <c r="AE1082" s="8">
        <f t="shared" si="519"/>
        <v>1200</v>
      </c>
      <c r="AF1082" s="8">
        <f t="shared" si="525"/>
        <v>216.65528577369713</v>
      </c>
      <c r="AG1082" s="16">
        <f t="shared" si="512"/>
        <v>1200</v>
      </c>
      <c r="AH1082" s="29">
        <f t="shared" si="526"/>
        <v>101.7955923136858</v>
      </c>
      <c r="AI1082" s="29">
        <f t="shared" si="527"/>
        <v>83.344714226302884</v>
      </c>
      <c r="AJ1082" s="28">
        <f t="shared" si="520"/>
        <v>0.1472822673350028</v>
      </c>
      <c r="AK1082" s="25">
        <f t="shared" si="513"/>
        <v>1.472822673350028</v>
      </c>
      <c r="AL1082" s="26">
        <f t="shared" si="521"/>
        <v>11.130696519466769</v>
      </c>
    </row>
    <row r="1083" spans="2:38" x14ac:dyDescent="0.3">
      <c r="B1083" s="6">
        <v>10560</v>
      </c>
      <c r="C1083" s="8">
        <f t="shared" si="528"/>
        <v>105.60000000000001</v>
      </c>
      <c r="D1083" s="8">
        <f t="shared" si="529"/>
        <v>34977.652425606975</v>
      </c>
      <c r="E1083" s="8">
        <f t="shared" si="530"/>
        <v>33.122776918191242</v>
      </c>
      <c r="F1083" s="8">
        <f t="shared" si="531"/>
        <v>44.301714128080782</v>
      </c>
      <c r="G1083" s="8">
        <f t="shared" si="514"/>
        <v>2.2250485660981263</v>
      </c>
      <c r="H1083" s="8">
        <f t="shared" si="532"/>
        <v>29.482191763723147</v>
      </c>
      <c r="I1083" s="7">
        <v>101325</v>
      </c>
      <c r="J1083" s="8">
        <f t="shared" si="533"/>
        <v>12596040</v>
      </c>
      <c r="K1083" s="8">
        <f t="shared" si="534"/>
        <v>9417600</v>
      </c>
      <c r="L1083" s="8">
        <f t="shared" si="535"/>
        <v>1699690.6928778067</v>
      </c>
      <c r="M1083" s="17">
        <f t="shared" si="515"/>
        <v>193707462.10793751</v>
      </c>
      <c r="N1083" s="18">
        <f t="shared" si="536"/>
        <v>124.31324944485566</v>
      </c>
      <c r="O1083" s="18">
        <f t="shared" si="537"/>
        <v>92.944485566247224</v>
      </c>
      <c r="P1083" s="18">
        <f t="shared" si="538"/>
        <v>16.774642910217683</v>
      </c>
      <c r="Q1083" s="18">
        <f t="shared" si="539"/>
        <v>1911.7440129083398</v>
      </c>
      <c r="R1083" s="10">
        <f t="shared" si="540"/>
        <v>0</v>
      </c>
      <c r="S1083" s="8">
        <f t="shared" si="516"/>
        <v>105.59999999999827</v>
      </c>
      <c r="T1083" s="8">
        <f t="shared" si="541"/>
        <v>16.183286236437098</v>
      </c>
      <c r="U1083" s="8">
        <v>0</v>
      </c>
      <c r="V1083" s="8">
        <f t="shared" si="542"/>
        <v>3.8272188891340746</v>
      </c>
      <c r="W1083" s="8">
        <v>0</v>
      </c>
      <c r="X1083" s="15">
        <f t="shared" si="522"/>
        <v>1200</v>
      </c>
      <c r="Y1083" s="8">
        <f t="shared" si="523"/>
        <v>0</v>
      </c>
      <c r="Z1083" s="8">
        <f t="shared" si="524"/>
        <v>1283.4237139554273</v>
      </c>
      <c r="AA1083" s="29">
        <f t="shared" si="517"/>
        <v>0</v>
      </c>
      <c r="AB1083" s="8"/>
      <c r="AC1083" s="8"/>
      <c r="AD1083" s="8">
        <f t="shared" si="518"/>
        <v>0</v>
      </c>
      <c r="AE1083" s="8">
        <f t="shared" si="519"/>
        <v>1200</v>
      </c>
      <c r="AF1083" s="8">
        <f t="shared" si="525"/>
        <v>216.57628604457267</v>
      </c>
      <c r="AG1083" s="16">
        <f t="shared" si="512"/>
        <v>1200</v>
      </c>
      <c r="AH1083" s="29">
        <f t="shared" si="526"/>
        <v>101.89910951741885</v>
      </c>
      <c r="AI1083" s="29">
        <f t="shared" si="527"/>
        <v>83.423713955427345</v>
      </c>
      <c r="AJ1083" s="28">
        <f t="shared" si="520"/>
        <v>0.14742187137987012</v>
      </c>
      <c r="AK1083" s="25">
        <f t="shared" si="513"/>
        <v>1.4742187137987011</v>
      </c>
      <c r="AL1083" s="26">
        <f t="shared" si="521"/>
        <v>11.141236255012037</v>
      </c>
    </row>
    <row r="1084" spans="2:38" x14ac:dyDescent="0.3">
      <c r="B1084" s="6">
        <v>10570</v>
      </c>
      <c r="C1084" s="8">
        <f t="shared" si="528"/>
        <v>105.7</v>
      </c>
      <c r="D1084" s="8">
        <f t="shared" si="529"/>
        <v>35010.775202525154</v>
      </c>
      <c r="E1084" s="8">
        <f t="shared" si="530"/>
        <v>33.122776918186531</v>
      </c>
      <c r="F1084" s="8">
        <f t="shared" si="531"/>
        <v>44.30171412807448</v>
      </c>
      <c r="G1084" s="8">
        <f t="shared" si="514"/>
        <v>2.2250485660981263</v>
      </c>
      <c r="H1084" s="8">
        <f t="shared" si="532"/>
        <v>29.482191763721051</v>
      </c>
      <c r="I1084" s="7">
        <v>101325</v>
      </c>
      <c r="J1084" s="8">
        <f t="shared" si="533"/>
        <v>12596040</v>
      </c>
      <c r="K1084" s="8">
        <f t="shared" si="534"/>
        <v>9417600</v>
      </c>
      <c r="L1084" s="8">
        <f t="shared" si="535"/>
        <v>1699070.703003638</v>
      </c>
      <c r="M1084" s="17">
        <f t="shared" si="515"/>
        <v>193881302.03417608</v>
      </c>
      <c r="N1084" s="18">
        <f t="shared" si="536"/>
        <v>124.31324944485566</v>
      </c>
      <c r="O1084" s="18">
        <f t="shared" si="537"/>
        <v>92.944485566247224</v>
      </c>
      <c r="P1084" s="18">
        <f t="shared" si="538"/>
        <v>16.768524085898228</v>
      </c>
      <c r="Q1084" s="18">
        <f t="shared" si="539"/>
        <v>1913.4596795872301</v>
      </c>
      <c r="R1084" s="10">
        <f t="shared" si="540"/>
        <v>0</v>
      </c>
      <c r="S1084" s="8">
        <f t="shared" si="516"/>
        <v>105.69999999999827</v>
      </c>
      <c r="T1084" s="8">
        <f t="shared" si="541"/>
        <v>16.183286236437098</v>
      </c>
      <c r="U1084" s="8">
        <v>0</v>
      </c>
      <c r="V1084" s="8">
        <f t="shared" si="542"/>
        <v>3.825822848685402</v>
      </c>
      <c r="W1084" s="8">
        <v>0</v>
      </c>
      <c r="X1084" s="15">
        <f t="shared" si="522"/>
        <v>1200</v>
      </c>
      <c r="Y1084" s="8">
        <f t="shared" si="523"/>
        <v>0</v>
      </c>
      <c r="Z1084" s="8">
        <f t="shared" si="524"/>
        <v>1283.5027136845517</v>
      </c>
      <c r="AA1084" s="29">
        <f t="shared" si="517"/>
        <v>0</v>
      </c>
      <c r="AB1084" s="8"/>
      <c r="AC1084" s="8"/>
      <c r="AD1084" s="8">
        <f t="shared" si="518"/>
        <v>0</v>
      </c>
      <c r="AE1084" s="8">
        <f t="shared" si="519"/>
        <v>1200</v>
      </c>
      <c r="AF1084" s="8">
        <f t="shared" si="525"/>
        <v>216.49728631544821</v>
      </c>
      <c r="AG1084" s="16">
        <f t="shared" si="512"/>
        <v>1200</v>
      </c>
      <c r="AH1084" s="29">
        <f t="shared" si="526"/>
        <v>102.00262672115191</v>
      </c>
      <c r="AI1084" s="29">
        <f t="shared" si="527"/>
        <v>83.502713684551807</v>
      </c>
      <c r="AJ1084" s="28">
        <f t="shared" si="520"/>
        <v>0.14756147542473741</v>
      </c>
      <c r="AK1084" s="25">
        <f t="shared" si="513"/>
        <v>1.4756147542473741</v>
      </c>
      <c r="AL1084" s="26">
        <f t="shared" si="521"/>
        <v>11.151775991216454</v>
      </c>
    </row>
    <row r="1085" spans="2:38" x14ac:dyDescent="0.3">
      <c r="B1085" s="6">
        <v>10580</v>
      </c>
      <c r="C1085" s="8">
        <f t="shared" si="528"/>
        <v>105.8</v>
      </c>
      <c r="D1085" s="8">
        <f t="shared" si="529"/>
        <v>35043.897979443347</v>
      </c>
      <c r="E1085" s="8">
        <f t="shared" si="530"/>
        <v>33.122776918186531</v>
      </c>
      <c r="F1085" s="8">
        <f t="shared" si="531"/>
        <v>44.30171412807448</v>
      </c>
      <c r="G1085" s="8">
        <f t="shared" si="514"/>
        <v>2.2250485660981263</v>
      </c>
      <c r="H1085" s="8">
        <f t="shared" si="532"/>
        <v>29.482191763721051</v>
      </c>
      <c r="I1085" s="7">
        <v>101325</v>
      </c>
      <c r="J1085" s="8">
        <f t="shared" si="533"/>
        <v>12596040</v>
      </c>
      <c r="K1085" s="8">
        <f t="shared" si="534"/>
        <v>9417600</v>
      </c>
      <c r="L1085" s="8">
        <f t="shared" si="535"/>
        <v>1698450.7131294692</v>
      </c>
      <c r="M1085" s="17">
        <f t="shared" si="515"/>
        <v>194055141.96041465</v>
      </c>
      <c r="N1085" s="18">
        <f t="shared" si="536"/>
        <v>124.31324944485566</v>
      </c>
      <c r="O1085" s="18">
        <f t="shared" si="537"/>
        <v>92.944485566247224</v>
      </c>
      <c r="P1085" s="18">
        <f t="shared" si="538"/>
        <v>16.762405261578774</v>
      </c>
      <c r="Q1085" s="18">
        <f t="shared" si="539"/>
        <v>1915.1753462661204</v>
      </c>
      <c r="R1085" s="10">
        <f t="shared" si="540"/>
        <v>0</v>
      </c>
      <c r="S1085" s="8">
        <f t="shared" si="516"/>
        <v>105.79999999999826</v>
      </c>
      <c r="T1085" s="8">
        <f t="shared" si="541"/>
        <v>16.183286236437098</v>
      </c>
      <c r="U1085" s="8">
        <v>0</v>
      </c>
      <c r="V1085" s="8">
        <f t="shared" si="542"/>
        <v>3.8244268082367285</v>
      </c>
      <c r="W1085" s="8">
        <v>0</v>
      </c>
      <c r="X1085" s="15">
        <f t="shared" si="522"/>
        <v>1200</v>
      </c>
      <c r="Y1085" s="8">
        <f t="shared" si="523"/>
        <v>0</v>
      </c>
      <c r="Z1085" s="8">
        <f t="shared" si="524"/>
        <v>1283.5817134136762</v>
      </c>
      <c r="AA1085" s="29">
        <f t="shared" si="517"/>
        <v>0</v>
      </c>
      <c r="AB1085" s="8"/>
      <c r="AC1085" s="8"/>
      <c r="AD1085" s="8">
        <f t="shared" si="518"/>
        <v>0</v>
      </c>
      <c r="AE1085" s="8">
        <f t="shared" si="519"/>
        <v>1200</v>
      </c>
      <c r="AF1085" s="8">
        <f t="shared" si="525"/>
        <v>216.41828658632375</v>
      </c>
      <c r="AG1085" s="16">
        <f t="shared" si="512"/>
        <v>1200</v>
      </c>
      <c r="AH1085" s="29">
        <f t="shared" si="526"/>
        <v>102.10614392488498</v>
      </c>
      <c r="AI1085" s="29">
        <f t="shared" si="527"/>
        <v>83.581713413676255</v>
      </c>
      <c r="AJ1085" s="28">
        <f t="shared" si="520"/>
        <v>0.1477010794696047</v>
      </c>
      <c r="AK1085" s="25">
        <f t="shared" si="513"/>
        <v>1.4770107946960471</v>
      </c>
      <c r="AL1085" s="26">
        <f t="shared" si="521"/>
        <v>11.162315728078148</v>
      </c>
    </row>
    <row r="1086" spans="2:38" x14ac:dyDescent="0.3">
      <c r="B1086" s="6">
        <v>10590</v>
      </c>
      <c r="C1086" s="8">
        <f t="shared" si="528"/>
        <v>105.9</v>
      </c>
      <c r="D1086" s="8">
        <f t="shared" si="529"/>
        <v>35077.02075636154</v>
      </c>
      <c r="E1086" s="8">
        <f t="shared" si="530"/>
        <v>33.122776918191242</v>
      </c>
      <c r="F1086" s="8">
        <f t="shared" si="531"/>
        <v>44.301714128080782</v>
      </c>
      <c r="G1086" s="8">
        <f t="shared" si="514"/>
        <v>2.2250485660981263</v>
      </c>
      <c r="H1086" s="8">
        <f t="shared" si="532"/>
        <v>29.482191763723147</v>
      </c>
      <c r="I1086" s="7">
        <v>101325</v>
      </c>
      <c r="J1086" s="8">
        <f t="shared" si="533"/>
        <v>12596040</v>
      </c>
      <c r="K1086" s="8">
        <f t="shared" si="534"/>
        <v>9417600</v>
      </c>
      <c r="L1086" s="8">
        <f t="shared" si="535"/>
        <v>1697830.7232553004</v>
      </c>
      <c r="M1086" s="17">
        <f t="shared" si="515"/>
        <v>194228981.88665324</v>
      </c>
      <c r="N1086" s="18">
        <f t="shared" si="536"/>
        <v>124.31324944485566</v>
      </c>
      <c r="O1086" s="18">
        <f t="shared" si="537"/>
        <v>92.944485566247224</v>
      </c>
      <c r="P1086" s="18">
        <f t="shared" si="538"/>
        <v>16.75628643725932</v>
      </c>
      <c r="Q1086" s="18">
        <f t="shared" si="539"/>
        <v>1916.891012945011</v>
      </c>
      <c r="R1086" s="10">
        <f t="shared" si="540"/>
        <v>0</v>
      </c>
      <c r="S1086" s="8">
        <f t="shared" si="516"/>
        <v>105.89999999999826</v>
      </c>
      <c r="T1086" s="8">
        <f t="shared" si="541"/>
        <v>16.183286236437098</v>
      </c>
      <c r="U1086" s="8">
        <v>0</v>
      </c>
      <c r="V1086" s="8">
        <f t="shared" si="542"/>
        <v>3.823030767788056</v>
      </c>
      <c r="W1086" s="8">
        <v>0</v>
      </c>
      <c r="X1086" s="15">
        <f t="shared" si="522"/>
        <v>1200</v>
      </c>
      <c r="Y1086" s="8">
        <f t="shared" si="523"/>
        <v>0</v>
      </c>
      <c r="Z1086" s="8">
        <f t="shared" si="524"/>
        <v>1283.6607131428007</v>
      </c>
      <c r="AA1086" s="29">
        <f t="shared" si="517"/>
        <v>0</v>
      </c>
      <c r="AB1086" s="8"/>
      <c r="AC1086" s="8"/>
      <c r="AD1086" s="8">
        <f t="shared" si="518"/>
        <v>0</v>
      </c>
      <c r="AE1086" s="8">
        <f t="shared" si="519"/>
        <v>1200</v>
      </c>
      <c r="AF1086" s="8">
        <f t="shared" si="525"/>
        <v>216.33928685719928</v>
      </c>
      <c r="AG1086" s="16">
        <f t="shared" si="512"/>
        <v>1200</v>
      </c>
      <c r="AH1086" s="29">
        <f t="shared" si="526"/>
        <v>102.20966112861802</v>
      </c>
      <c r="AI1086" s="29">
        <f t="shared" si="527"/>
        <v>83.660713142800716</v>
      </c>
      <c r="AJ1086" s="28">
        <f t="shared" si="520"/>
        <v>0.14784068351447202</v>
      </c>
      <c r="AK1086" s="25">
        <f t="shared" si="513"/>
        <v>1.4784068351447202</v>
      </c>
      <c r="AL1086" s="26">
        <f t="shared" si="521"/>
        <v>11.172855465595259</v>
      </c>
    </row>
    <row r="1087" spans="2:38" x14ac:dyDescent="0.3">
      <c r="B1087" s="6">
        <v>10600</v>
      </c>
      <c r="C1087" s="8">
        <f t="shared" si="528"/>
        <v>106</v>
      </c>
      <c r="D1087" s="8">
        <f t="shared" si="529"/>
        <v>35110.143533279719</v>
      </c>
      <c r="E1087" s="8">
        <f t="shared" si="530"/>
        <v>33.122776918186531</v>
      </c>
      <c r="F1087" s="8">
        <f t="shared" si="531"/>
        <v>44.30171412807448</v>
      </c>
      <c r="G1087" s="8">
        <f t="shared" si="514"/>
        <v>2.2250485660981263</v>
      </c>
      <c r="H1087" s="8">
        <f t="shared" si="532"/>
        <v>29.482191763721051</v>
      </c>
      <c r="I1087" s="7">
        <v>101325</v>
      </c>
      <c r="J1087" s="8">
        <f t="shared" si="533"/>
        <v>12596040</v>
      </c>
      <c r="K1087" s="8">
        <f t="shared" si="534"/>
        <v>9417600</v>
      </c>
      <c r="L1087" s="8">
        <f t="shared" si="535"/>
        <v>1697210.7333811317</v>
      </c>
      <c r="M1087" s="17">
        <f t="shared" si="515"/>
        <v>194402821.81289181</v>
      </c>
      <c r="N1087" s="18">
        <f t="shared" si="536"/>
        <v>124.31324944485566</v>
      </c>
      <c r="O1087" s="18">
        <f t="shared" si="537"/>
        <v>92.944485566247224</v>
      </c>
      <c r="P1087" s="18">
        <f t="shared" si="538"/>
        <v>16.750167612939862</v>
      </c>
      <c r="Q1087" s="18">
        <f t="shared" si="539"/>
        <v>1918.6066796239015</v>
      </c>
      <c r="R1087" s="10">
        <f t="shared" si="540"/>
        <v>0</v>
      </c>
      <c r="S1087" s="8">
        <f t="shared" si="516"/>
        <v>105.99999999999825</v>
      </c>
      <c r="T1087" s="8">
        <f t="shared" si="541"/>
        <v>16.183286236437098</v>
      </c>
      <c r="U1087" s="8">
        <v>0</v>
      </c>
      <c r="V1087" s="8">
        <f t="shared" si="542"/>
        <v>3.8216347273393825</v>
      </c>
      <c r="W1087" s="8">
        <v>0</v>
      </c>
      <c r="X1087" s="15">
        <f t="shared" si="522"/>
        <v>1200</v>
      </c>
      <c r="Y1087" s="8">
        <f t="shared" si="523"/>
        <v>0</v>
      </c>
      <c r="Z1087" s="8">
        <f t="shared" si="524"/>
        <v>1283.7397128719251</v>
      </c>
      <c r="AA1087" s="29">
        <f t="shared" si="517"/>
        <v>0</v>
      </c>
      <c r="AB1087" s="8"/>
      <c r="AC1087" s="8"/>
      <c r="AD1087" s="8">
        <f t="shared" si="518"/>
        <v>0</v>
      </c>
      <c r="AE1087" s="8">
        <f t="shared" si="519"/>
        <v>1200</v>
      </c>
      <c r="AF1087" s="8">
        <f t="shared" si="525"/>
        <v>216.26028712807482</v>
      </c>
      <c r="AG1087" s="16">
        <f t="shared" si="512"/>
        <v>1200</v>
      </c>
      <c r="AH1087" s="29">
        <f t="shared" si="526"/>
        <v>102.31317833235109</v>
      </c>
      <c r="AI1087" s="29">
        <f t="shared" si="527"/>
        <v>83.739712871925178</v>
      </c>
      <c r="AJ1087" s="28">
        <f t="shared" si="520"/>
        <v>0.14798028755933931</v>
      </c>
      <c r="AK1087" s="25">
        <f t="shared" si="513"/>
        <v>1.4798028755933932</v>
      </c>
      <c r="AL1087" s="26">
        <f t="shared" si="521"/>
        <v>11.183395203765931</v>
      </c>
    </row>
    <row r="1088" spans="2:38" x14ac:dyDescent="0.3">
      <c r="B1088" s="6">
        <v>10610</v>
      </c>
      <c r="C1088" s="8">
        <f t="shared" si="528"/>
        <v>106.10000000000001</v>
      </c>
      <c r="D1088" s="8">
        <f t="shared" si="529"/>
        <v>35143.266310197912</v>
      </c>
      <c r="E1088" s="8">
        <f t="shared" si="530"/>
        <v>33.122776918191242</v>
      </c>
      <c r="F1088" s="8">
        <f t="shared" si="531"/>
        <v>44.301714128080782</v>
      </c>
      <c r="G1088" s="8">
        <f t="shared" si="514"/>
        <v>2.2250485660981263</v>
      </c>
      <c r="H1088" s="8">
        <f t="shared" si="532"/>
        <v>29.482191763723147</v>
      </c>
      <c r="I1088" s="7">
        <v>101325</v>
      </c>
      <c r="J1088" s="8">
        <f t="shared" si="533"/>
        <v>12596040</v>
      </c>
      <c r="K1088" s="8">
        <f t="shared" si="534"/>
        <v>9417600</v>
      </c>
      <c r="L1088" s="8">
        <f t="shared" si="535"/>
        <v>1696590.7435069629</v>
      </c>
      <c r="M1088" s="17">
        <f t="shared" si="515"/>
        <v>194576661.73913041</v>
      </c>
      <c r="N1088" s="18">
        <f t="shared" si="536"/>
        <v>124.31324944485566</v>
      </c>
      <c r="O1088" s="18">
        <f t="shared" si="537"/>
        <v>92.944485566247224</v>
      </c>
      <c r="P1088" s="18">
        <f t="shared" si="538"/>
        <v>16.744048788620407</v>
      </c>
      <c r="Q1088" s="18">
        <f t="shared" si="539"/>
        <v>1920.3223463027921</v>
      </c>
      <c r="R1088" s="10">
        <f t="shared" si="540"/>
        <v>0</v>
      </c>
      <c r="S1088" s="8">
        <f t="shared" si="516"/>
        <v>106.09999999999825</v>
      </c>
      <c r="T1088" s="8">
        <f t="shared" si="541"/>
        <v>16.183286236437098</v>
      </c>
      <c r="U1088" s="8">
        <v>0</v>
      </c>
      <c r="V1088" s="8">
        <f t="shared" si="542"/>
        <v>3.8202386868907094</v>
      </c>
      <c r="W1088" s="8">
        <v>0</v>
      </c>
      <c r="X1088" s="15">
        <f t="shared" si="522"/>
        <v>1200</v>
      </c>
      <c r="Y1088" s="8">
        <f t="shared" si="523"/>
        <v>0</v>
      </c>
      <c r="Z1088" s="8">
        <f t="shared" si="524"/>
        <v>1283.8187126010496</v>
      </c>
      <c r="AA1088" s="29">
        <f t="shared" si="517"/>
        <v>0</v>
      </c>
      <c r="AB1088" s="8"/>
      <c r="AC1088" s="8"/>
      <c r="AD1088" s="8">
        <f t="shared" si="518"/>
        <v>0</v>
      </c>
      <c r="AE1088" s="8">
        <f t="shared" si="519"/>
        <v>1200</v>
      </c>
      <c r="AF1088" s="8">
        <f t="shared" si="525"/>
        <v>216.18128739895036</v>
      </c>
      <c r="AG1088" s="16">
        <f t="shared" si="512"/>
        <v>1200</v>
      </c>
      <c r="AH1088" s="29">
        <f t="shared" si="526"/>
        <v>102.41669553608413</v>
      </c>
      <c r="AI1088" s="29">
        <f t="shared" si="527"/>
        <v>83.81871260104964</v>
      </c>
      <c r="AJ1088" s="28">
        <f t="shared" si="520"/>
        <v>0.14811989160420663</v>
      </c>
      <c r="AK1088" s="25">
        <f t="shared" si="513"/>
        <v>1.4811989160420662</v>
      </c>
      <c r="AL1088" s="26">
        <f t="shared" si="521"/>
        <v>11.193934942588317</v>
      </c>
    </row>
    <row r="1089" spans="2:38" x14ac:dyDescent="0.3">
      <c r="B1089" s="6">
        <v>10620</v>
      </c>
      <c r="C1089" s="8">
        <f t="shared" si="528"/>
        <v>106.2</v>
      </c>
      <c r="D1089" s="8">
        <f t="shared" si="529"/>
        <v>35176.389087116106</v>
      </c>
      <c r="E1089" s="8">
        <f t="shared" si="530"/>
        <v>33.122776918186531</v>
      </c>
      <c r="F1089" s="8">
        <f t="shared" si="531"/>
        <v>44.30171412807448</v>
      </c>
      <c r="G1089" s="8">
        <f t="shared" si="514"/>
        <v>2.2250485660981263</v>
      </c>
      <c r="H1089" s="8">
        <f t="shared" si="532"/>
        <v>29.482191763721051</v>
      </c>
      <c r="I1089" s="7">
        <v>101325</v>
      </c>
      <c r="J1089" s="8">
        <f t="shared" si="533"/>
        <v>12596040</v>
      </c>
      <c r="K1089" s="8">
        <f t="shared" si="534"/>
        <v>9417600</v>
      </c>
      <c r="L1089" s="8">
        <f t="shared" si="535"/>
        <v>1695970.7536327941</v>
      </c>
      <c r="M1089" s="17">
        <f t="shared" si="515"/>
        <v>194750501.66536897</v>
      </c>
      <c r="N1089" s="18">
        <f t="shared" si="536"/>
        <v>124.31324944485566</v>
      </c>
      <c r="O1089" s="18">
        <f t="shared" si="537"/>
        <v>92.944485566247224</v>
      </c>
      <c r="P1089" s="18">
        <f t="shared" si="538"/>
        <v>16.737929964300953</v>
      </c>
      <c r="Q1089" s="18">
        <f t="shared" si="539"/>
        <v>1922.0380129816824</v>
      </c>
      <c r="R1089" s="10">
        <f t="shared" si="540"/>
        <v>0</v>
      </c>
      <c r="S1089" s="8">
        <f t="shared" si="516"/>
        <v>106.19999999999824</v>
      </c>
      <c r="T1089" s="8">
        <f t="shared" si="541"/>
        <v>16.183286236437098</v>
      </c>
      <c r="U1089" s="8">
        <v>0</v>
      </c>
      <c r="V1089" s="8">
        <f t="shared" si="542"/>
        <v>3.818842646442036</v>
      </c>
      <c r="W1089" s="8">
        <v>0</v>
      </c>
      <c r="X1089" s="15">
        <f t="shared" si="522"/>
        <v>1200</v>
      </c>
      <c r="Y1089" s="8">
        <f t="shared" si="523"/>
        <v>0</v>
      </c>
      <c r="Z1089" s="8">
        <f t="shared" si="524"/>
        <v>1283.897712330174</v>
      </c>
      <c r="AA1089" s="29">
        <f t="shared" si="517"/>
        <v>0</v>
      </c>
      <c r="AB1089" s="8"/>
      <c r="AC1089" s="8"/>
      <c r="AD1089" s="8">
        <f t="shared" si="518"/>
        <v>0</v>
      </c>
      <c r="AE1089" s="8">
        <f t="shared" si="519"/>
        <v>1200</v>
      </c>
      <c r="AF1089" s="8">
        <f t="shared" si="525"/>
        <v>216.1022876698259</v>
      </c>
      <c r="AG1089" s="16">
        <f t="shared" si="512"/>
        <v>1200</v>
      </c>
      <c r="AH1089" s="29">
        <f t="shared" si="526"/>
        <v>102.5202127398172</v>
      </c>
      <c r="AI1089" s="29">
        <f t="shared" si="527"/>
        <v>83.897712330174102</v>
      </c>
      <c r="AJ1089" s="28">
        <f t="shared" si="520"/>
        <v>0.14825949564907392</v>
      </c>
      <c r="AK1089" s="25">
        <f t="shared" si="513"/>
        <v>1.4825949564907392</v>
      </c>
      <c r="AL1089" s="26">
        <f t="shared" si="521"/>
        <v>11.204474682060576</v>
      </c>
    </row>
    <row r="1090" spans="2:38" x14ac:dyDescent="0.3">
      <c r="B1090" s="6">
        <v>10630</v>
      </c>
      <c r="C1090" s="8">
        <f t="shared" si="528"/>
        <v>106.3</v>
      </c>
      <c r="D1090" s="8">
        <f t="shared" si="529"/>
        <v>35209.511864034284</v>
      </c>
      <c r="E1090" s="8">
        <f t="shared" si="530"/>
        <v>33.122776918186531</v>
      </c>
      <c r="F1090" s="8">
        <f t="shared" si="531"/>
        <v>44.30171412807448</v>
      </c>
      <c r="G1090" s="8">
        <f t="shared" si="514"/>
        <v>2.2250485660981263</v>
      </c>
      <c r="H1090" s="8">
        <f t="shared" si="532"/>
        <v>29.482191763721051</v>
      </c>
      <c r="I1090" s="7">
        <v>101325</v>
      </c>
      <c r="J1090" s="8">
        <f t="shared" si="533"/>
        <v>12596040</v>
      </c>
      <c r="K1090" s="8">
        <f t="shared" si="534"/>
        <v>9417600</v>
      </c>
      <c r="L1090" s="8">
        <f t="shared" si="535"/>
        <v>1695350.7637586254</v>
      </c>
      <c r="M1090" s="17">
        <f t="shared" si="515"/>
        <v>194924341.59160754</v>
      </c>
      <c r="N1090" s="18">
        <f t="shared" si="536"/>
        <v>124.31324944485566</v>
      </c>
      <c r="O1090" s="18">
        <f t="shared" si="537"/>
        <v>92.944485566247224</v>
      </c>
      <c r="P1090" s="18">
        <f t="shared" si="538"/>
        <v>16.731811139981499</v>
      </c>
      <c r="Q1090" s="18">
        <f t="shared" si="539"/>
        <v>1923.7536796605727</v>
      </c>
      <c r="R1090" s="10">
        <f t="shared" si="540"/>
        <v>0</v>
      </c>
      <c r="S1090" s="8">
        <f t="shared" si="516"/>
        <v>106.29999999999824</v>
      </c>
      <c r="T1090" s="8">
        <f t="shared" si="541"/>
        <v>16.183286236437098</v>
      </c>
      <c r="U1090" s="8">
        <v>0</v>
      </c>
      <c r="V1090" s="8">
        <f t="shared" si="542"/>
        <v>3.8174466059933634</v>
      </c>
      <c r="W1090" s="8">
        <v>0</v>
      </c>
      <c r="X1090" s="15">
        <f t="shared" si="522"/>
        <v>1200</v>
      </c>
      <c r="Y1090" s="8">
        <f t="shared" si="523"/>
        <v>0</v>
      </c>
      <c r="Z1090" s="8">
        <f t="shared" si="524"/>
        <v>1283.9767120592985</v>
      </c>
      <c r="AA1090" s="29">
        <f t="shared" si="517"/>
        <v>0</v>
      </c>
      <c r="AB1090" s="8"/>
      <c r="AC1090" s="8"/>
      <c r="AD1090" s="8">
        <f t="shared" si="518"/>
        <v>0</v>
      </c>
      <c r="AE1090" s="8">
        <f t="shared" si="519"/>
        <v>1200</v>
      </c>
      <c r="AF1090" s="8">
        <f t="shared" si="525"/>
        <v>216.02328794070144</v>
      </c>
      <c r="AG1090" s="16">
        <f t="shared" si="512"/>
        <v>1200</v>
      </c>
      <c r="AH1090" s="29">
        <f t="shared" si="526"/>
        <v>102.62372994355026</v>
      </c>
      <c r="AI1090" s="29">
        <f t="shared" si="527"/>
        <v>83.976712059298549</v>
      </c>
      <c r="AJ1090" s="28">
        <f t="shared" si="520"/>
        <v>0.14839909969394122</v>
      </c>
      <c r="AK1090" s="25">
        <f t="shared" si="513"/>
        <v>1.4839909969394123</v>
      </c>
      <c r="AL1090" s="26">
        <f t="shared" si="521"/>
        <v>11.215014422180875</v>
      </c>
    </row>
    <row r="1091" spans="2:38" x14ac:dyDescent="0.3">
      <c r="B1091" s="6">
        <v>10640</v>
      </c>
      <c r="C1091" s="8">
        <f t="shared" si="528"/>
        <v>106.4</v>
      </c>
      <c r="D1091" s="8">
        <f t="shared" si="529"/>
        <v>35242.634640952478</v>
      </c>
      <c r="E1091" s="8">
        <f t="shared" si="530"/>
        <v>33.122776918191242</v>
      </c>
      <c r="F1091" s="8">
        <f t="shared" si="531"/>
        <v>44.301714128080782</v>
      </c>
      <c r="G1091" s="8">
        <f t="shared" si="514"/>
        <v>2.2250485660981263</v>
      </c>
      <c r="H1091" s="8">
        <f t="shared" si="532"/>
        <v>29.482191763723147</v>
      </c>
      <c r="I1091" s="7">
        <v>101325</v>
      </c>
      <c r="J1091" s="8">
        <f t="shared" si="533"/>
        <v>12596040</v>
      </c>
      <c r="K1091" s="8">
        <f t="shared" si="534"/>
        <v>9417600</v>
      </c>
      <c r="L1091" s="8">
        <f t="shared" si="535"/>
        <v>1694730.7738844566</v>
      </c>
      <c r="M1091" s="17">
        <f t="shared" si="515"/>
        <v>195098181.51784614</v>
      </c>
      <c r="N1091" s="18">
        <f t="shared" si="536"/>
        <v>124.31324944485566</v>
      </c>
      <c r="O1091" s="18">
        <f t="shared" si="537"/>
        <v>92.944485566247224</v>
      </c>
      <c r="P1091" s="18">
        <f t="shared" si="538"/>
        <v>16.725692315662045</v>
      </c>
      <c r="Q1091" s="18">
        <f t="shared" si="539"/>
        <v>1925.4693463394635</v>
      </c>
      <c r="R1091" s="10">
        <f t="shared" si="540"/>
        <v>0</v>
      </c>
      <c r="S1091" s="8">
        <f t="shared" si="516"/>
        <v>106.39999999999823</v>
      </c>
      <c r="T1091" s="8">
        <f t="shared" si="541"/>
        <v>16.183286236437098</v>
      </c>
      <c r="U1091" s="8">
        <v>0</v>
      </c>
      <c r="V1091" s="8">
        <f t="shared" si="542"/>
        <v>3.8160505655446899</v>
      </c>
      <c r="W1091" s="8">
        <v>0</v>
      </c>
      <c r="X1091" s="15">
        <f t="shared" si="522"/>
        <v>1200</v>
      </c>
      <c r="Y1091" s="8">
        <f t="shared" si="523"/>
        <v>0</v>
      </c>
      <c r="Z1091" s="8">
        <f t="shared" si="524"/>
        <v>1284.055711788423</v>
      </c>
      <c r="AA1091" s="29">
        <f t="shared" si="517"/>
        <v>0</v>
      </c>
      <c r="AB1091" s="8"/>
      <c r="AC1091" s="8"/>
      <c r="AD1091" s="8">
        <f t="shared" si="518"/>
        <v>0</v>
      </c>
      <c r="AE1091" s="8">
        <f t="shared" si="519"/>
        <v>1200</v>
      </c>
      <c r="AF1091" s="8">
        <f t="shared" si="525"/>
        <v>215.94428821157697</v>
      </c>
      <c r="AG1091" s="16">
        <f t="shared" si="512"/>
        <v>1200</v>
      </c>
      <c r="AH1091" s="29">
        <f t="shared" si="526"/>
        <v>102.72724714728331</v>
      </c>
      <c r="AI1091" s="29">
        <f t="shared" si="527"/>
        <v>84.055711788423011</v>
      </c>
      <c r="AJ1091" s="28">
        <f t="shared" si="520"/>
        <v>0.14853870373880854</v>
      </c>
      <c r="AK1091" s="25">
        <f t="shared" si="513"/>
        <v>1.4853870373880853</v>
      </c>
      <c r="AL1091" s="26">
        <f t="shared" si="521"/>
        <v>11.225554162947386</v>
      </c>
    </row>
    <row r="1092" spans="2:38" x14ac:dyDescent="0.3">
      <c r="B1092" s="6">
        <v>10650</v>
      </c>
      <c r="C1092" s="8">
        <f t="shared" si="528"/>
        <v>106.5</v>
      </c>
      <c r="D1092" s="8">
        <f t="shared" si="529"/>
        <v>35275.757417870664</v>
      </c>
      <c r="E1092" s="8">
        <f t="shared" si="530"/>
        <v>33.122776918186531</v>
      </c>
      <c r="F1092" s="8">
        <f t="shared" si="531"/>
        <v>44.30171412807448</v>
      </c>
      <c r="G1092" s="8">
        <f t="shared" si="514"/>
        <v>2.2250485660981263</v>
      </c>
      <c r="H1092" s="8">
        <f t="shared" si="532"/>
        <v>29.482191763721051</v>
      </c>
      <c r="I1092" s="7">
        <v>101325</v>
      </c>
      <c r="J1092" s="8">
        <f t="shared" si="533"/>
        <v>12596040</v>
      </c>
      <c r="K1092" s="8">
        <f t="shared" si="534"/>
        <v>9417600</v>
      </c>
      <c r="L1092" s="8">
        <f t="shared" si="535"/>
        <v>1694110.7840102878</v>
      </c>
      <c r="M1092" s="17">
        <f t="shared" si="515"/>
        <v>195272021.4440847</v>
      </c>
      <c r="N1092" s="18">
        <f t="shared" si="536"/>
        <v>124.31324944485566</v>
      </c>
      <c r="O1092" s="18">
        <f t="shared" si="537"/>
        <v>92.944485566247224</v>
      </c>
      <c r="P1092" s="18">
        <f t="shared" si="538"/>
        <v>16.71957349134259</v>
      </c>
      <c r="Q1092" s="18">
        <f t="shared" si="539"/>
        <v>1927.1850130183539</v>
      </c>
      <c r="R1092" s="10">
        <f t="shared" si="540"/>
        <v>0</v>
      </c>
      <c r="S1092" s="8">
        <f t="shared" si="516"/>
        <v>106.49999999999822</v>
      </c>
      <c r="T1092" s="8">
        <f t="shared" si="541"/>
        <v>16.183286236437098</v>
      </c>
      <c r="U1092" s="8">
        <v>0</v>
      </c>
      <c r="V1092" s="8">
        <f t="shared" si="542"/>
        <v>3.8146545250960173</v>
      </c>
      <c r="W1092" s="8">
        <v>0</v>
      </c>
      <c r="X1092" s="15">
        <f t="shared" si="522"/>
        <v>1200</v>
      </c>
      <c r="Y1092" s="8">
        <f t="shared" si="523"/>
        <v>0</v>
      </c>
      <c r="Z1092" s="8">
        <f t="shared" si="524"/>
        <v>1284.1347115175474</v>
      </c>
      <c r="AA1092" s="29">
        <f t="shared" si="517"/>
        <v>0</v>
      </c>
      <c r="AB1092" s="8"/>
      <c r="AC1092" s="8"/>
      <c r="AD1092" s="8">
        <f t="shared" si="518"/>
        <v>0</v>
      </c>
      <c r="AE1092" s="8">
        <f t="shared" si="519"/>
        <v>1200</v>
      </c>
      <c r="AF1092" s="8">
        <f t="shared" si="525"/>
        <v>215.86528848245251</v>
      </c>
      <c r="AG1092" s="16">
        <f t="shared" si="512"/>
        <v>1200</v>
      </c>
      <c r="AH1092" s="29">
        <f t="shared" si="526"/>
        <v>102.83076435101637</v>
      </c>
      <c r="AI1092" s="29">
        <f t="shared" si="527"/>
        <v>84.134711517547473</v>
      </c>
      <c r="AJ1092" s="28">
        <f t="shared" si="520"/>
        <v>0.14867830778367583</v>
      </c>
      <c r="AK1092" s="25">
        <f t="shared" si="513"/>
        <v>1.4867830778367583</v>
      </c>
      <c r="AL1092" s="26">
        <f t="shared" si="521"/>
        <v>11.23609390435829</v>
      </c>
    </row>
    <row r="1093" spans="2:38" x14ac:dyDescent="0.3">
      <c r="B1093" s="6">
        <v>10660</v>
      </c>
      <c r="C1093" s="8">
        <f t="shared" si="528"/>
        <v>106.60000000000001</v>
      </c>
      <c r="D1093" s="8">
        <f t="shared" si="529"/>
        <v>35308.880194788857</v>
      </c>
      <c r="E1093" s="8">
        <f t="shared" si="530"/>
        <v>33.122776918191242</v>
      </c>
      <c r="F1093" s="8">
        <f t="shared" si="531"/>
        <v>44.301714128080782</v>
      </c>
      <c r="G1093" s="8">
        <f t="shared" si="514"/>
        <v>2.2250485660981263</v>
      </c>
      <c r="H1093" s="8">
        <f t="shared" si="532"/>
        <v>29.482191763723147</v>
      </c>
      <c r="I1093" s="7">
        <v>101325</v>
      </c>
      <c r="J1093" s="8">
        <f t="shared" si="533"/>
        <v>12596040</v>
      </c>
      <c r="K1093" s="8">
        <f t="shared" si="534"/>
        <v>9417600</v>
      </c>
      <c r="L1093" s="8">
        <f t="shared" si="535"/>
        <v>1693490.7941361191</v>
      </c>
      <c r="M1093" s="17">
        <f t="shared" si="515"/>
        <v>195445861.3703233</v>
      </c>
      <c r="N1093" s="18">
        <f t="shared" si="536"/>
        <v>124.31324944485566</v>
      </c>
      <c r="O1093" s="18">
        <f t="shared" si="537"/>
        <v>92.944485566247224</v>
      </c>
      <c r="P1093" s="18">
        <f t="shared" si="538"/>
        <v>16.713454667023136</v>
      </c>
      <c r="Q1093" s="18">
        <f t="shared" si="539"/>
        <v>1928.9006796972444</v>
      </c>
      <c r="R1093" s="10">
        <f t="shared" si="540"/>
        <v>0</v>
      </c>
      <c r="S1093" s="8">
        <f t="shared" si="516"/>
        <v>106.59999999999822</v>
      </c>
      <c r="T1093" s="8">
        <f t="shared" si="541"/>
        <v>16.183286236437098</v>
      </c>
      <c r="U1093" s="8">
        <v>0</v>
      </c>
      <c r="V1093" s="8">
        <f t="shared" si="542"/>
        <v>3.8132584846473438</v>
      </c>
      <c r="W1093" s="8">
        <v>0</v>
      </c>
      <c r="X1093" s="15">
        <f t="shared" si="522"/>
        <v>1200</v>
      </c>
      <c r="Y1093" s="8">
        <f t="shared" si="523"/>
        <v>0</v>
      </c>
      <c r="Z1093" s="8">
        <f t="shared" si="524"/>
        <v>1284.2137112466719</v>
      </c>
      <c r="AA1093" s="29">
        <f t="shared" si="517"/>
        <v>0</v>
      </c>
      <c r="AB1093" s="8"/>
      <c r="AC1093" s="8"/>
      <c r="AD1093" s="8">
        <f t="shared" si="518"/>
        <v>0</v>
      </c>
      <c r="AE1093" s="8">
        <f t="shared" si="519"/>
        <v>1200</v>
      </c>
      <c r="AF1093" s="8">
        <f t="shared" si="525"/>
        <v>215.78628875332805</v>
      </c>
      <c r="AG1093" s="16">
        <f t="shared" si="512"/>
        <v>1200</v>
      </c>
      <c r="AH1093" s="29">
        <f t="shared" si="526"/>
        <v>102.93428155474946</v>
      </c>
      <c r="AI1093" s="29">
        <f t="shared" si="527"/>
        <v>84.213711246671963</v>
      </c>
      <c r="AJ1093" s="28">
        <f t="shared" si="520"/>
        <v>0.14881791182854318</v>
      </c>
      <c r="AK1093" s="25">
        <f t="shared" si="513"/>
        <v>1.4881791182854318</v>
      </c>
      <c r="AL1093" s="26">
        <f t="shared" si="521"/>
        <v>11.246633646411771</v>
      </c>
    </row>
    <row r="1094" spans="2:38" x14ac:dyDescent="0.3">
      <c r="B1094" s="6">
        <v>10670</v>
      </c>
      <c r="C1094" s="8">
        <f t="shared" si="528"/>
        <v>106.7</v>
      </c>
      <c r="D1094" s="8">
        <f t="shared" si="529"/>
        <v>35342.002971707043</v>
      </c>
      <c r="E1094" s="8">
        <f t="shared" si="530"/>
        <v>33.122776918186531</v>
      </c>
      <c r="F1094" s="8">
        <f t="shared" si="531"/>
        <v>44.30171412807448</v>
      </c>
      <c r="G1094" s="8">
        <f t="shared" si="514"/>
        <v>2.2250485660981263</v>
      </c>
      <c r="H1094" s="8">
        <f t="shared" si="532"/>
        <v>29.482191763721051</v>
      </c>
      <c r="I1094" s="7">
        <v>101325</v>
      </c>
      <c r="J1094" s="8">
        <f t="shared" si="533"/>
        <v>12596040</v>
      </c>
      <c r="K1094" s="8">
        <f t="shared" si="534"/>
        <v>9417600</v>
      </c>
      <c r="L1094" s="8">
        <f t="shared" si="535"/>
        <v>1692870.8042619503</v>
      </c>
      <c r="M1094" s="17">
        <f t="shared" si="515"/>
        <v>195619701.29656187</v>
      </c>
      <c r="N1094" s="18">
        <f t="shared" si="536"/>
        <v>124.31324944485566</v>
      </c>
      <c r="O1094" s="18">
        <f t="shared" si="537"/>
        <v>92.944485566247224</v>
      </c>
      <c r="P1094" s="18">
        <f t="shared" si="538"/>
        <v>16.707335842703678</v>
      </c>
      <c r="Q1094" s="18">
        <f t="shared" si="539"/>
        <v>1930.616346376135</v>
      </c>
      <c r="R1094" s="10">
        <f t="shared" si="540"/>
        <v>0</v>
      </c>
      <c r="S1094" s="8">
        <f t="shared" si="516"/>
        <v>106.69999999999821</v>
      </c>
      <c r="T1094" s="8">
        <f t="shared" si="541"/>
        <v>16.183286236437098</v>
      </c>
      <c r="U1094" s="8">
        <v>0</v>
      </c>
      <c r="V1094" s="8">
        <f t="shared" si="542"/>
        <v>3.8118624441986713</v>
      </c>
      <c r="W1094" s="8">
        <v>0</v>
      </c>
      <c r="X1094" s="15">
        <f t="shared" si="522"/>
        <v>1200</v>
      </c>
      <c r="Y1094" s="8">
        <f t="shared" si="523"/>
        <v>0</v>
      </c>
      <c r="Z1094" s="8">
        <f t="shared" si="524"/>
        <v>1284.2927109757964</v>
      </c>
      <c r="AA1094" s="29">
        <f t="shared" si="517"/>
        <v>0</v>
      </c>
      <c r="AB1094" s="8"/>
      <c r="AC1094" s="8"/>
      <c r="AD1094" s="8">
        <f t="shared" si="518"/>
        <v>0</v>
      </c>
      <c r="AE1094" s="8">
        <f t="shared" si="519"/>
        <v>1200</v>
      </c>
      <c r="AF1094" s="8">
        <f t="shared" si="525"/>
        <v>215.70728902420359</v>
      </c>
      <c r="AG1094" s="16">
        <f t="shared" si="512"/>
        <v>1200</v>
      </c>
      <c r="AH1094" s="29">
        <f t="shared" si="526"/>
        <v>103.03779875848248</v>
      </c>
      <c r="AI1094" s="29">
        <f t="shared" si="527"/>
        <v>84.292710975796396</v>
      </c>
      <c r="AJ1094" s="28">
        <f t="shared" si="520"/>
        <v>0.14895751587341044</v>
      </c>
      <c r="AK1094" s="25">
        <f t="shared" si="513"/>
        <v>1.4895751587341044</v>
      </c>
      <c r="AL1094" s="26">
        <f t="shared" si="521"/>
        <v>11.257173389106025</v>
      </c>
    </row>
    <row r="1095" spans="2:38" x14ac:dyDescent="0.3">
      <c r="B1095" s="6">
        <v>10680</v>
      </c>
      <c r="C1095" s="8">
        <f t="shared" si="528"/>
        <v>106.8</v>
      </c>
      <c r="D1095" s="8">
        <f t="shared" si="529"/>
        <v>35375.125748625229</v>
      </c>
      <c r="E1095" s="8">
        <f t="shared" si="530"/>
        <v>33.122776918186531</v>
      </c>
      <c r="F1095" s="8">
        <f t="shared" si="531"/>
        <v>44.30171412807448</v>
      </c>
      <c r="G1095" s="8">
        <f t="shared" si="514"/>
        <v>2.2250485660981263</v>
      </c>
      <c r="H1095" s="8">
        <f t="shared" si="532"/>
        <v>29.482191763721051</v>
      </c>
      <c r="I1095" s="7">
        <v>101325</v>
      </c>
      <c r="J1095" s="8">
        <f t="shared" si="533"/>
        <v>12596040</v>
      </c>
      <c r="K1095" s="8">
        <f t="shared" si="534"/>
        <v>9417600</v>
      </c>
      <c r="L1095" s="8">
        <f t="shared" si="535"/>
        <v>1692250.8143877815</v>
      </c>
      <c r="M1095" s="17">
        <f t="shared" si="515"/>
        <v>195793541.22280043</v>
      </c>
      <c r="N1095" s="18">
        <f t="shared" si="536"/>
        <v>124.31324944485566</v>
      </c>
      <c r="O1095" s="18">
        <f t="shared" si="537"/>
        <v>92.944485566247224</v>
      </c>
      <c r="P1095" s="18">
        <f t="shared" si="538"/>
        <v>16.701217018384224</v>
      </c>
      <c r="Q1095" s="18">
        <f t="shared" si="539"/>
        <v>1932.3320130550253</v>
      </c>
      <c r="R1095" s="10">
        <f t="shared" si="540"/>
        <v>0</v>
      </c>
      <c r="S1095" s="8">
        <f t="shared" si="516"/>
        <v>106.79999999999821</v>
      </c>
      <c r="T1095" s="8">
        <f t="shared" si="541"/>
        <v>16.183286236437098</v>
      </c>
      <c r="U1095" s="8">
        <v>0</v>
      </c>
      <c r="V1095" s="8">
        <f t="shared" si="542"/>
        <v>3.8104664037499982</v>
      </c>
      <c r="W1095" s="8">
        <v>0</v>
      </c>
      <c r="X1095" s="15">
        <f t="shared" si="522"/>
        <v>1200</v>
      </c>
      <c r="Y1095" s="8">
        <f t="shared" si="523"/>
        <v>0</v>
      </c>
      <c r="Z1095" s="8">
        <f t="shared" si="524"/>
        <v>1284.3717107049208</v>
      </c>
      <c r="AA1095" s="29">
        <f t="shared" si="517"/>
        <v>0</v>
      </c>
      <c r="AB1095" s="8"/>
      <c r="AC1095" s="8"/>
      <c r="AD1095" s="8">
        <f t="shared" si="518"/>
        <v>0</v>
      </c>
      <c r="AE1095" s="8">
        <f t="shared" si="519"/>
        <v>1200</v>
      </c>
      <c r="AF1095" s="8">
        <f t="shared" si="525"/>
        <v>215.62828929507916</v>
      </c>
      <c r="AG1095" s="16">
        <f t="shared" si="512"/>
        <v>1200</v>
      </c>
      <c r="AH1095" s="29">
        <f t="shared" si="526"/>
        <v>103.14131596221554</v>
      </c>
      <c r="AI1095" s="29">
        <f t="shared" si="527"/>
        <v>84.371710704920844</v>
      </c>
      <c r="AJ1095" s="28">
        <f t="shared" si="520"/>
        <v>0.14909711991827773</v>
      </c>
      <c r="AK1095" s="25">
        <f t="shared" si="513"/>
        <v>1.4909711991827774</v>
      </c>
      <c r="AL1095" s="26">
        <f t="shared" si="521"/>
        <v>11.267713132439251</v>
      </c>
    </row>
    <row r="1096" spans="2:38" x14ac:dyDescent="0.3">
      <c r="B1096" s="6">
        <v>10690</v>
      </c>
      <c r="C1096" s="8">
        <f t="shared" si="528"/>
        <v>106.9</v>
      </c>
      <c r="D1096" s="8">
        <f t="shared" si="529"/>
        <v>35408.248525543422</v>
      </c>
      <c r="E1096" s="8">
        <f t="shared" si="530"/>
        <v>33.122776918191242</v>
      </c>
      <c r="F1096" s="8">
        <f t="shared" si="531"/>
        <v>44.301714128080782</v>
      </c>
      <c r="G1096" s="8">
        <f t="shared" si="514"/>
        <v>2.2250485660981263</v>
      </c>
      <c r="H1096" s="8">
        <f t="shared" si="532"/>
        <v>29.482191763723147</v>
      </c>
      <c r="I1096" s="7">
        <v>101325</v>
      </c>
      <c r="J1096" s="8">
        <f t="shared" si="533"/>
        <v>12596040</v>
      </c>
      <c r="K1096" s="8">
        <f t="shared" si="534"/>
        <v>9417600</v>
      </c>
      <c r="L1096" s="8">
        <f t="shared" si="535"/>
        <v>1691630.8245136128</v>
      </c>
      <c r="M1096" s="17">
        <f t="shared" si="515"/>
        <v>195967381.14903903</v>
      </c>
      <c r="N1096" s="18">
        <f t="shared" si="536"/>
        <v>124.31324944485566</v>
      </c>
      <c r="O1096" s="18">
        <f t="shared" si="537"/>
        <v>92.944485566247224</v>
      </c>
      <c r="P1096" s="18">
        <f t="shared" si="538"/>
        <v>16.695098194064769</v>
      </c>
      <c r="Q1096" s="18">
        <f t="shared" si="539"/>
        <v>1934.0476797339159</v>
      </c>
      <c r="R1096" s="10">
        <f t="shared" si="540"/>
        <v>0</v>
      </c>
      <c r="S1096" s="8">
        <f t="shared" si="516"/>
        <v>106.8999999999982</v>
      </c>
      <c r="T1096" s="8">
        <f t="shared" si="541"/>
        <v>16.183286236437098</v>
      </c>
      <c r="U1096" s="8">
        <v>0</v>
      </c>
      <c r="V1096" s="8">
        <f t="shared" si="542"/>
        <v>3.8090703633013256</v>
      </c>
      <c r="W1096" s="8">
        <v>0</v>
      </c>
      <c r="X1096" s="15">
        <f t="shared" si="522"/>
        <v>1200</v>
      </c>
      <c r="Y1096" s="8">
        <f t="shared" si="523"/>
        <v>0</v>
      </c>
      <c r="Z1096" s="8">
        <f t="shared" si="524"/>
        <v>1284.4507104340453</v>
      </c>
      <c r="AA1096" s="29">
        <f t="shared" si="517"/>
        <v>0</v>
      </c>
      <c r="AB1096" s="8"/>
      <c r="AC1096" s="8"/>
      <c r="AD1096" s="8">
        <f t="shared" si="518"/>
        <v>0</v>
      </c>
      <c r="AE1096" s="8">
        <f t="shared" si="519"/>
        <v>1200</v>
      </c>
      <c r="AF1096" s="8">
        <f t="shared" si="525"/>
        <v>215.54928956595469</v>
      </c>
      <c r="AG1096" s="16">
        <f t="shared" si="512"/>
        <v>1200</v>
      </c>
      <c r="AH1096" s="29">
        <f t="shared" si="526"/>
        <v>103.24483316594859</v>
      </c>
      <c r="AI1096" s="29">
        <f t="shared" si="527"/>
        <v>84.450710434045305</v>
      </c>
      <c r="AJ1096" s="28">
        <f t="shared" si="520"/>
        <v>0.14923672396314505</v>
      </c>
      <c r="AK1096" s="25">
        <f t="shared" si="513"/>
        <v>1.4923672396314505</v>
      </c>
      <c r="AL1096" s="26">
        <f t="shared" si="521"/>
        <v>11.278252876409656</v>
      </c>
    </row>
    <row r="1097" spans="2:38" x14ac:dyDescent="0.3">
      <c r="B1097" s="6">
        <v>10700</v>
      </c>
      <c r="C1097" s="8">
        <f t="shared" si="528"/>
        <v>107</v>
      </c>
      <c r="D1097" s="8">
        <f t="shared" si="529"/>
        <v>35441.371302461608</v>
      </c>
      <c r="E1097" s="8">
        <f t="shared" si="530"/>
        <v>33.122776918186531</v>
      </c>
      <c r="F1097" s="8">
        <f t="shared" si="531"/>
        <v>44.30171412807448</v>
      </c>
      <c r="G1097" s="8">
        <f t="shared" si="514"/>
        <v>2.2250485660981263</v>
      </c>
      <c r="H1097" s="8">
        <f t="shared" si="532"/>
        <v>29.482191763721051</v>
      </c>
      <c r="I1097" s="7">
        <v>101325</v>
      </c>
      <c r="J1097" s="8">
        <f t="shared" si="533"/>
        <v>12596040</v>
      </c>
      <c r="K1097" s="8">
        <f t="shared" si="534"/>
        <v>9417600</v>
      </c>
      <c r="L1097" s="8">
        <f t="shared" si="535"/>
        <v>1691010.8346394438</v>
      </c>
      <c r="M1097" s="17">
        <f t="shared" si="515"/>
        <v>196141221.0752776</v>
      </c>
      <c r="N1097" s="18">
        <f t="shared" si="536"/>
        <v>124.31324944485566</v>
      </c>
      <c r="O1097" s="18">
        <f t="shared" si="537"/>
        <v>92.944485566247224</v>
      </c>
      <c r="P1097" s="18">
        <f t="shared" si="538"/>
        <v>16.688979369745311</v>
      </c>
      <c r="Q1097" s="18">
        <f t="shared" si="539"/>
        <v>1935.7633464128062</v>
      </c>
      <c r="R1097" s="10">
        <f t="shared" si="540"/>
        <v>0</v>
      </c>
      <c r="S1097" s="8">
        <f t="shared" si="516"/>
        <v>106.9999999999982</v>
      </c>
      <c r="T1097" s="8">
        <f t="shared" si="541"/>
        <v>16.183286236437098</v>
      </c>
      <c r="U1097" s="8">
        <v>0</v>
      </c>
      <c r="V1097" s="8">
        <f t="shared" si="542"/>
        <v>3.8076743228526526</v>
      </c>
      <c r="W1097" s="8">
        <v>0</v>
      </c>
      <c r="X1097" s="15">
        <f t="shared" si="522"/>
        <v>1200</v>
      </c>
      <c r="Y1097" s="8">
        <f t="shared" si="523"/>
        <v>0</v>
      </c>
      <c r="Z1097" s="8">
        <f t="shared" si="524"/>
        <v>1284.5297101631697</v>
      </c>
      <c r="AA1097" s="29">
        <f t="shared" si="517"/>
        <v>0</v>
      </c>
      <c r="AB1097" s="8"/>
      <c r="AC1097" s="8"/>
      <c r="AD1097" s="8">
        <f t="shared" si="518"/>
        <v>0</v>
      </c>
      <c r="AE1097" s="8">
        <f t="shared" si="519"/>
        <v>1200</v>
      </c>
      <c r="AF1097" s="8">
        <f t="shared" si="525"/>
        <v>215.47028983683026</v>
      </c>
      <c r="AG1097" s="16">
        <f t="shared" si="512"/>
        <v>1200</v>
      </c>
      <c r="AH1097" s="29">
        <f t="shared" si="526"/>
        <v>103.34835036968163</v>
      </c>
      <c r="AI1097" s="29">
        <f t="shared" si="527"/>
        <v>84.529710163169739</v>
      </c>
      <c r="AJ1097" s="28">
        <f t="shared" si="520"/>
        <v>0.14937632800801232</v>
      </c>
      <c r="AK1097" s="25">
        <f t="shared" si="513"/>
        <v>1.493763280080123</v>
      </c>
      <c r="AL1097" s="26">
        <f t="shared" si="521"/>
        <v>11.288792621015453</v>
      </c>
    </row>
    <row r="1098" spans="2:38" x14ac:dyDescent="0.3">
      <c r="B1098" s="6">
        <v>10710</v>
      </c>
      <c r="C1098" s="8">
        <f t="shared" si="528"/>
        <v>107.10000000000001</v>
      </c>
      <c r="D1098" s="8">
        <f t="shared" si="529"/>
        <v>35474.494079379794</v>
      </c>
      <c r="E1098" s="8">
        <f t="shared" si="530"/>
        <v>33.122776918191242</v>
      </c>
      <c r="F1098" s="8">
        <f t="shared" si="531"/>
        <v>44.301714128080782</v>
      </c>
      <c r="G1098" s="8">
        <f t="shared" si="514"/>
        <v>2.2250485660981263</v>
      </c>
      <c r="H1098" s="8">
        <f t="shared" si="532"/>
        <v>29.482191763723147</v>
      </c>
      <c r="I1098" s="7">
        <v>101325</v>
      </c>
      <c r="J1098" s="8">
        <f t="shared" si="533"/>
        <v>12596040</v>
      </c>
      <c r="K1098" s="8">
        <f t="shared" si="534"/>
        <v>9417600</v>
      </c>
      <c r="L1098" s="8">
        <f t="shared" si="535"/>
        <v>1690390.844765275</v>
      </c>
      <c r="M1098" s="17">
        <f t="shared" si="515"/>
        <v>196315061.00151619</v>
      </c>
      <c r="N1098" s="18">
        <f t="shared" si="536"/>
        <v>124.31324944485566</v>
      </c>
      <c r="O1098" s="18">
        <f t="shared" si="537"/>
        <v>92.944485566247224</v>
      </c>
      <c r="P1098" s="18">
        <f t="shared" si="538"/>
        <v>16.682860545425857</v>
      </c>
      <c r="Q1098" s="18">
        <f t="shared" si="539"/>
        <v>1937.479013091697</v>
      </c>
      <c r="R1098" s="10">
        <f t="shared" si="540"/>
        <v>0</v>
      </c>
      <c r="S1098" s="8">
        <f t="shared" si="516"/>
        <v>107.09999999999819</v>
      </c>
      <c r="T1098" s="8">
        <f t="shared" si="541"/>
        <v>16.183286236437098</v>
      </c>
      <c r="U1098" s="8">
        <v>0</v>
      </c>
      <c r="V1098" s="8">
        <f t="shared" si="542"/>
        <v>3.8062782824039796</v>
      </c>
      <c r="W1098" s="8">
        <v>0</v>
      </c>
      <c r="X1098" s="15">
        <f t="shared" si="522"/>
        <v>1200</v>
      </c>
      <c r="Y1098" s="8">
        <f t="shared" si="523"/>
        <v>0</v>
      </c>
      <c r="Z1098" s="8">
        <f t="shared" si="524"/>
        <v>1284.6087098922942</v>
      </c>
      <c r="AA1098" s="29">
        <f t="shared" si="517"/>
        <v>0</v>
      </c>
      <c r="AB1098" s="8"/>
      <c r="AC1098" s="8"/>
      <c r="AD1098" s="8">
        <f t="shared" si="518"/>
        <v>0</v>
      </c>
      <c r="AE1098" s="8">
        <f t="shared" si="519"/>
        <v>1200</v>
      </c>
      <c r="AF1098" s="8">
        <f t="shared" si="525"/>
        <v>215.39129010770577</v>
      </c>
      <c r="AG1098" s="16">
        <f t="shared" si="512"/>
        <v>1200</v>
      </c>
      <c r="AH1098" s="29">
        <f t="shared" si="526"/>
        <v>103.4518675734147</v>
      </c>
      <c r="AI1098" s="29">
        <f t="shared" si="527"/>
        <v>84.608709892294229</v>
      </c>
      <c r="AJ1098" s="28">
        <f t="shared" si="520"/>
        <v>0.14951593205287966</v>
      </c>
      <c r="AK1098" s="25">
        <f t="shared" si="513"/>
        <v>1.4951593205287965</v>
      </c>
      <c r="AL1098" s="26">
        <f t="shared" si="521"/>
        <v>11.299332366254864</v>
      </c>
    </row>
    <row r="1099" spans="2:38" x14ac:dyDescent="0.3">
      <c r="B1099" s="6">
        <v>10720</v>
      </c>
      <c r="C1099" s="8">
        <f t="shared" si="528"/>
        <v>107.2</v>
      </c>
      <c r="D1099" s="8">
        <f t="shared" si="529"/>
        <v>35507.616856297987</v>
      </c>
      <c r="E1099" s="8">
        <f t="shared" si="530"/>
        <v>33.122776918186531</v>
      </c>
      <c r="F1099" s="8">
        <f t="shared" si="531"/>
        <v>44.30171412807448</v>
      </c>
      <c r="G1099" s="8">
        <f t="shared" si="514"/>
        <v>2.2250485660981263</v>
      </c>
      <c r="H1099" s="8">
        <f t="shared" si="532"/>
        <v>29.482191763721051</v>
      </c>
      <c r="I1099" s="7">
        <v>101325</v>
      </c>
      <c r="J1099" s="8">
        <f t="shared" si="533"/>
        <v>12596040</v>
      </c>
      <c r="K1099" s="8">
        <f t="shared" si="534"/>
        <v>9417600</v>
      </c>
      <c r="L1099" s="8">
        <f t="shared" si="535"/>
        <v>1689770.8548911063</v>
      </c>
      <c r="M1099" s="17">
        <f t="shared" si="515"/>
        <v>196488900.92775476</v>
      </c>
      <c r="N1099" s="18">
        <f t="shared" si="536"/>
        <v>124.31324944485566</v>
      </c>
      <c r="O1099" s="18">
        <f t="shared" si="537"/>
        <v>92.944485566247224</v>
      </c>
      <c r="P1099" s="18">
        <f t="shared" si="538"/>
        <v>16.676741721106403</v>
      </c>
      <c r="Q1099" s="18">
        <f t="shared" si="539"/>
        <v>1939.1946797705873</v>
      </c>
      <c r="R1099" s="10">
        <f t="shared" si="540"/>
        <v>0</v>
      </c>
      <c r="S1099" s="8">
        <f t="shared" si="516"/>
        <v>107.19999999999818</v>
      </c>
      <c r="T1099" s="8">
        <f t="shared" si="541"/>
        <v>16.183286236437098</v>
      </c>
      <c r="U1099" s="8">
        <v>0</v>
      </c>
      <c r="V1099" s="8">
        <f t="shared" si="542"/>
        <v>3.8048822419553061</v>
      </c>
      <c r="W1099" s="8">
        <v>0</v>
      </c>
      <c r="X1099" s="15">
        <f t="shared" si="522"/>
        <v>1200</v>
      </c>
      <c r="Y1099" s="8">
        <f t="shared" si="523"/>
        <v>0</v>
      </c>
      <c r="Z1099" s="8">
        <f t="shared" si="524"/>
        <v>1284.6877096214187</v>
      </c>
      <c r="AA1099" s="29">
        <f t="shared" si="517"/>
        <v>0</v>
      </c>
      <c r="AB1099" s="8"/>
      <c r="AC1099" s="8"/>
      <c r="AD1099" s="8">
        <f t="shared" si="518"/>
        <v>0</v>
      </c>
      <c r="AE1099" s="8">
        <f t="shared" si="519"/>
        <v>1200</v>
      </c>
      <c r="AF1099" s="8">
        <f t="shared" si="525"/>
        <v>215.31229037858131</v>
      </c>
      <c r="AG1099" s="16">
        <f t="shared" si="512"/>
        <v>1200</v>
      </c>
      <c r="AH1099" s="29">
        <f t="shared" si="526"/>
        <v>103.55538477714776</v>
      </c>
      <c r="AI1099" s="29">
        <f t="shared" si="527"/>
        <v>84.687709621418691</v>
      </c>
      <c r="AJ1099" s="28">
        <f t="shared" si="520"/>
        <v>0.14965553609774696</v>
      </c>
      <c r="AK1099" s="25">
        <f t="shared" si="513"/>
        <v>1.4965553609774696</v>
      </c>
      <c r="AL1099" s="26">
        <f t="shared" si="521"/>
        <v>11.309872112126115</v>
      </c>
    </row>
    <row r="1100" spans="2:38" x14ac:dyDescent="0.3">
      <c r="B1100" s="6">
        <v>10730</v>
      </c>
      <c r="C1100" s="8">
        <f t="shared" si="528"/>
        <v>107.3</v>
      </c>
      <c r="D1100" s="8">
        <f t="shared" si="529"/>
        <v>35540.739633216166</v>
      </c>
      <c r="E1100" s="8">
        <f t="shared" si="530"/>
        <v>33.122776918186531</v>
      </c>
      <c r="F1100" s="8">
        <f t="shared" si="531"/>
        <v>44.30171412807448</v>
      </c>
      <c r="G1100" s="8">
        <f t="shared" si="514"/>
        <v>2.2250485660981263</v>
      </c>
      <c r="H1100" s="8">
        <f t="shared" si="532"/>
        <v>29.482191763721051</v>
      </c>
      <c r="I1100" s="7">
        <v>101325</v>
      </c>
      <c r="J1100" s="8">
        <f t="shared" si="533"/>
        <v>12596040</v>
      </c>
      <c r="K1100" s="8">
        <f t="shared" si="534"/>
        <v>9417600</v>
      </c>
      <c r="L1100" s="8">
        <f t="shared" si="535"/>
        <v>1689150.8650169375</v>
      </c>
      <c r="M1100" s="17">
        <f t="shared" si="515"/>
        <v>196662740.85399333</v>
      </c>
      <c r="N1100" s="18">
        <f t="shared" si="536"/>
        <v>124.31324944485566</v>
      </c>
      <c r="O1100" s="18">
        <f t="shared" si="537"/>
        <v>92.944485566247224</v>
      </c>
      <c r="P1100" s="18">
        <f t="shared" si="538"/>
        <v>16.670622896786949</v>
      </c>
      <c r="Q1100" s="18">
        <f t="shared" si="539"/>
        <v>1940.9103464494776</v>
      </c>
      <c r="R1100" s="10">
        <f t="shared" si="540"/>
        <v>0</v>
      </c>
      <c r="S1100" s="8">
        <f t="shared" si="516"/>
        <v>107.29999999999818</v>
      </c>
      <c r="T1100" s="8">
        <f t="shared" si="541"/>
        <v>16.183286236437098</v>
      </c>
      <c r="U1100" s="8">
        <v>0</v>
      </c>
      <c r="V1100" s="8">
        <f t="shared" si="542"/>
        <v>3.803486201506634</v>
      </c>
      <c r="W1100" s="8">
        <v>0</v>
      </c>
      <c r="X1100" s="15">
        <f t="shared" si="522"/>
        <v>1200</v>
      </c>
      <c r="Y1100" s="8">
        <f t="shared" si="523"/>
        <v>0</v>
      </c>
      <c r="Z1100" s="8">
        <f t="shared" si="524"/>
        <v>1284.7667093505431</v>
      </c>
      <c r="AA1100" s="29">
        <f t="shared" si="517"/>
        <v>0</v>
      </c>
      <c r="AB1100" s="8"/>
      <c r="AC1100" s="8"/>
      <c r="AD1100" s="8">
        <f t="shared" si="518"/>
        <v>0</v>
      </c>
      <c r="AE1100" s="8">
        <f t="shared" si="519"/>
        <v>1200</v>
      </c>
      <c r="AF1100" s="8">
        <f t="shared" si="525"/>
        <v>215.23329064945688</v>
      </c>
      <c r="AG1100" s="16">
        <f t="shared" si="512"/>
        <v>1200</v>
      </c>
      <c r="AH1100" s="29">
        <f t="shared" si="526"/>
        <v>103.65890198088083</v>
      </c>
      <c r="AI1100" s="29">
        <f t="shared" si="527"/>
        <v>84.766709350543138</v>
      </c>
      <c r="AJ1100" s="28">
        <f t="shared" si="520"/>
        <v>0.14979514014261425</v>
      </c>
      <c r="AK1100" s="25">
        <f t="shared" si="513"/>
        <v>1.4979514014261426</v>
      </c>
      <c r="AL1100" s="26">
        <f t="shared" si="521"/>
        <v>11.320411858627439</v>
      </c>
    </row>
    <row r="1101" spans="2:38" x14ac:dyDescent="0.3">
      <c r="B1101" s="6">
        <v>10740</v>
      </c>
      <c r="C1101" s="8">
        <f t="shared" si="528"/>
        <v>107.4</v>
      </c>
      <c r="D1101" s="8">
        <f t="shared" si="529"/>
        <v>35573.862410134359</v>
      </c>
      <c r="E1101" s="8">
        <f t="shared" si="530"/>
        <v>33.122776918191242</v>
      </c>
      <c r="F1101" s="8">
        <f t="shared" si="531"/>
        <v>44.301714128080782</v>
      </c>
      <c r="G1101" s="8">
        <f t="shared" si="514"/>
        <v>2.2250485660981263</v>
      </c>
      <c r="H1101" s="8">
        <f t="shared" si="532"/>
        <v>29.482191763723147</v>
      </c>
      <c r="I1101" s="7">
        <v>101325</v>
      </c>
      <c r="J1101" s="8">
        <f t="shared" si="533"/>
        <v>12596040</v>
      </c>
      <c r="K1101" s="8">
        <f t="shared" si="534"/>
        <v>9417600</v>
      </c>
      <c r="L1101" s="8">
        <f t="shared" si="535"/>
        <v>1688530.8751427687</v>
      </c>
      <c r="M1101" s="17">
        <f t="shared" si="515"/>
        <v>196836580.78023192</v>
      </c>
      <c r="N1101" s="18">
        <f t="shared" si="536"/>
        <v>124.31324944485566</v>
      </c>
      <c r="O1101" s="18">
        <f t="shared" si="537"/>
        <v>92.944485566247224</v>
      </c>
      <c r="P1101" s="18">
        <f t="shared" si="538"/>
        <v>16.664504072467494</v>
      </c>
      <c r="Q1101" s="18">
        <f t="shared" si="539"/>
        <v>1942.6260131283684</v>
      </c>
      <c r="R1101" s="10">
        <f t="shared" si="540"/>
        <v>0</v>
      </c>
      <c r="S1101" s="8">
        <f t="shared" si="516"/>
        <v>107.39999999999817</v>
      </c>
      <c r="T1101" s="8">
        <f t="shared" si="541"/>
        <v>16.183286236437098</v>
      </c>
      <c r="U1101" s="8">
        <v>0</v>
      </c>
      <c r="V1101" s="8">
        <f t="shared" si="542"/>
        <v>3.8020901610579605</v>
      </c>
      <c r="W1101" s="8">
        <v>0</v>
      </c>
      <c r="X1101" s="15">
        <f t="shared" si="522"/>
        <v>1200</v>
      </c>
      <c r="Y1101" s="8">
        <f t="shared" si="523"/>
        <v>0</v>
      </c>
      <c r="Z1101" s="8">
        <f t="shared" si="524"/>
        <v>1284.8457090796676</v>
      </c>
      <c r="AA1101" s="29">
        <f t="shared" si="517"/>
        <v>0</v>
      </c>
      <c r="AB1101" s="8"/>
      <c r="AC1101" s="8"/>
      <c r="AD1101" s="8">
        <f t="shared" si="518"/>
        <v>0</v>
      </c>
      <c r="AE1101" s="8">
        <f t="shared" si="519"/>
        <v>1200</v>
      </c>
      <c r="AF1101" s="8">
        <f t="shared" si="525"/>
        <v>215.15429092033241</v>
      </c>
      <c r="AG1101" s="16">
        <f t="shared" si="512"/>
        <v>1200</v>
      </c>
      <c r="AH1101" s="29">
        <f t="shared" si="526"/>
        <v>103.76241918461386</v>
      </c>
      <c r="AI1101" s="29">
        <f t="shared" si="527"/>
        <v>84.845709079667586</v>
      </c>
      <c r="AJ1101" s="28">
        <f t="shared" si="520"/>
        <v>0.14993474418748154</v>
      </c>
      <c r="AK1101" s="25">
        <f t="shared" si="513"/>
        <v>1.4993474418748154</v>
      </c>
      <c r="AL1101" s="26">
        <f t="shared" si="521"/>
        <v>11.330951605757077</v>
      </c>
    </row>
    <row r="1102" spans="2:38" x14ac:dyDescent="0.3">
      <c r="B1102" s="6">
        <v>10750</v>
      </c>
      <c r="C1102" s="8">
        <f t="shared" si="528"/>
        <v>107.5</v>
      </c>
      <c r="D1102" s="8">
        <f t="shared" si="529"/>
        <v>35606.985187052553</v>
      </c>
      <c r="E1102" s="8">
        <f t="shared" si="530"/>
        <v>33.122776918186531</v>
      </c>
      <c r="F1102" s="8">
        <f t="shared" si="531"/>
        <v>44.30171412807448</v>
      </c>
      <c r="G1102" s="8">
        <f t="shared" si="514"/>
        <v>2.2250485660981263</v>
      </c>
      <c r="H1102" s="8">
        <f t="shared" si="532"/>
        <v>29.482191763721051</v>
      </c>
      <c r="I1102" s="7">
        <v>101325</v>
      </c>
      <c r="J1102" s="8">
        <f t="shared" si="533"/>
        <v>12596040</v>
      </c>
      <c r="K1102" s="8">
        <f t="shared" si="534"/>
        <v>9417600</v>
      </c>
      <c r="L1102" s="8">
        <f t="shared" si="535"/>
        <v>1687910.8852686</v>
      </c>
      <c r="M1102" s="17">
        <f t="shared" si="515"/>
        <v>197010420.70647049</v>
      </c>
      <c r="N1102" s="18">
        <f t="shared" si="536"/>
        <v>124.31324944485566</v>
      </c>
      <c r="O1102" s="18">
        <f t="shared" si="537"/>
        <v>92.944485566247224</v>
      </c>
      <c r="P1102" s="18">
        <f t="shared" si="538"/>
        <v>16.658385248148036</v>
      </c>
      <c r="Q1102" s="18">
        <f t="shared" si="539"/>
        <v>1944.3416798072587</v>
      </c>
      <c r="R1102" s="10">
        <f t="shared" si="540"/>
        <v>0</v>
      </c>
      <c r="S1102" s="8">
        <f t="shared" si="516"/>
        <v>107.49999999999817</v>
      </c>
      <c r="T1102" s="8">
        <f t="shared" si="541"/>
        <v>16.183286236437098</v>
      </c>
      <c r="U1102" s="8">
        <v>0</v>
      </c>
      <c r="V1102" s="8">
        <f t="shared" si="542"/>
        <v>3.8006941206092879</v>
      </c>
      <c r="W1102" s="8">
        <v>0</v>
      </c>
      <c r="X1102" s="15">
        <f t="shared" si="522"/>
        <v>1200</v>
      </c>
      <c r="Y1102" s="8">
        <f t="shared" si="523"/>
        <v>0</v>
      </c>
      <c r="Z1102" s="8">
        <f t="shared" si="524"/>
        <v>1284.924708808792</v>
      </c>
      <c r="AA1102" s="29">
        <f t="shared" si="517"/>
        <v>0</v>
      </c>
      <c r="AB1102" s="8"/>
      <c r="AC1102" s="8"/>
      <c r="AD1102" s="8">
        <f t="shared" si="518"/>
        <v>0</v>
      </c>
      <c r="AE1102" s="8">
        <f t="shared" si="519"/>
        <v>1200</v>
      </c>
      <c r="AF1102" s="8">
        <f t="shared" si="525"/>
        <v>215.07529119120795</v>
      </c>
      <c r="AG1102" s="16">
        <f t="shared" si="512"/>
        <v>1200</v>
      </c>
      <c r="AH1102" s="29">
        <f t="shared" si="526"/>
        <v>103.86593638834694</v>
      </c>
      <c r="AI1102" s="29">
        <f t="shared" si="527"/>
        <v>84.924708808792062</v>
      </c>
      <c r="AJ1102" s="28">
        <f t="shared" si="520"/>
        <v>0.15007434823234886</v>
      </c>
      <c r="AK1102" s="25">
        <f t="shared" si="513"/>
        <v>1.5007434823234886</v>
      </c>
      <c r="AL1102" s="26">
        <f t="shared" si="521"/>
        <v>11.341491353513275</v>
      </c>
    </row>
    <row r="1103" spans="2:38" x14ac:dyDescent="0.3">
      <c r="B1103" s="6">
        <v>10760</v>
      </c>
      <c r="C1103" s="8">
        <f t="shared" si="528"/>
        <v>107.60000000000001</v>
      </c>
      <c r="D1103" s="8">
        <f t="shared" si="529"/>
        <v>35640.107963970739</v>
      </c>
      <c r="E1103" s="8">
        <f t="shared" si="530"/>
        <v>33.122776918191242</v>
      </c>
      <c r="F1103" s="8">
        <f t="shared" si="531"/>
        <v>44.301714128080782</v>
      </c>
      <c r="G1103" s="8">
        <f t="shared" si="514"/>
        <v>2.2250485660981263</v>
      </c>
      <c r="H1103" s="8">
        <f t="shared" si="532"/>
        <v>29.482191763723147</v>
      </c>
      <c r="I1103" s="7">
        <v>101325</v>
      </c>
      <c r="J1103" s="8">
        <f t="shared" si="533"/>
        <v>12596040</v>
      </c>
      <c r="K1103" s="8">
        <f t="shared" si="534"/>
        <v>9417600</v>
      </c>
      <c r="L1103" s="8">
        <f t="shared" si="535"/>
        <v>1687290.8953944312</v>
      </c>
      <c r="M1103" s="17">
        <f t="shared" si="515"/>
        <v>197184260.63270909</v>
      </c>
      <c r="N1103" s="18">
        <f t="shared" si="536"/>
        <v>124.31324944485566</v>
      </c>
      <c r="O1103" s="18">
        <f t="shared" si="537"/>
        <v>92.944485566247224</v>
      </c>
      <c r="P1103" s="18">
        <f t="shared" si="538"/>
        <v>16.652266423828582</v>
      </c>
      <c r="Q1103" s="18">
        <f t="shared" si="539"/>
        <v>1946.0573464861493</v>
      </c>
      <c r="R1103" s="10">
        <f t="shared" si="540"/>
        <v>0</v>
      </c>
      <c r="S1103" s="8">
        <f t="shared" si="516"/>
        <v>107.59999999999816</v>
      </c>
      <c r="T1103" s="8">
        <f t="shared" si="541"/>
        <v>16.183286236437098</v>
      </c>
      <c r="U1103" s="8">
        <v>0</v>
      </c>
      <c r="V1103" s="8">
        <f t="shared" si="542"/>
        <v>3.7992980801606144</v>
      </c>
      <c r="W1103" s="8">
        <v>0</v>
      </c>
      <c r="X1103" s="15">
        <f t="shared" si="522"/>
        <v>1200</v>
      </c>
      <c r="Y1103" s="8">
        <f t="shared" si="523"/>
        <v>0</v>
      </c>
      <c r="Z1103" s="8">
        <f t="shared" si="524"/>
        <v>1285.0037085379165</v>
      </c>
      <c r="AA1103" s="29">
        <f t="shared" si="517"/>
        <v>0</v>
      </c>
      <c r="AB1103" s="8"/>
      <c r="AC1103" s="8"/>
      <c r="AD1103" s="8">
        <f t="shared" si="518"/>
        <v>0</v>
      </c>
      <c r="AE1103" s="8">
        <f t="shared" si="519"/>
        <v>1200</v>
      </c>
      <c r="AF1103" s="8">
        <f t="shared" si="525"/>
        <v>214.99629146208349</v>
      </c>
      <c r="AG1103" s="16">
        <f t="shared" si="512"/>
        <v>1200</v>
      </c>
      <c r="AH1103" s="29">
        <f t="shared" si="526"/>
        <v>103.96945359208</v>
      </c>
      <c r="AI1103" s="29">
        <f t="shared" si="527"/>
        <v>85.003708537916523</v>
      </c>
      <c r="AJ1103" s="28">
        <f t="shared" si="520"/>
        <v>0.15021395227721618</v>
      </c>
      <c r="AK1103" s="25">
        <f t="shared" si="513"/>
        <v>1.5021395227721617</v>
      </c>
      <c r="AL1103" s="26">
        <f t="shared" si="521"/>
        <v>11.352031101894287</v>
      </c>
    </row>
    <row r="1104" spans="2:38" x14ac:dyDescent="0.3">
      <c r="B1104" s="6">
        <v>10770</v>
      </c>
      <c r="C1104" s="8">
        <f t="shared" si="528"/>
        <v>107.7</v>
      </c>
      <c r="D1104" s="8">
        <f t="shared" si="529"/>
        <v>35673.230740888925</v>
      </c>
      <c r="E1104" s="8">
        <f t="shared" si="530"/>
        <v>33.122776918186531</v>
      </c>
      <c r="F1104" s="8">
        <f t="shared" si="531"/>
        <v>44.30171412807448</v>
      </c>
      <c r="G1104" s="8">
        <f t="shared" si="514"/>
        <v>2.2250485660981263</v>
      </c>
      <c r="H1104" s="8">
        <f t="shared" si="532"/>
        <v>29.482191763721051</v>
      </c>
      <c r="I1104" s="7">
        <v>101325</v>
      </c>
      <c r="J1104" s="8">
        <f t="shared" si="533"/>
        <v>12596040</v>
      </c>
      <c r="K1104" s="8">
        <f t="shared" si="534"/>
        <v>9417600</v>
      </c>
      <c r="L1104" s="8">
        <f t="shared" si="535"/>
        <v>1686670.9055202624</v>
      </c>
      <c r="M1104" s="17">
        <f t="shared" si="515"/>
        <v>197358100.55894765</v>
      </c>
      <c r="N1104" s="18">
        <f t="shared" si="536"/>
        <v>124.31324944485566</v>
      </c>
      <c r="O1104" s="18">
        <f t="shared" si="537"/>
        <v>92.944485566247224</v>
      </c>
      <c r="P1104" s="18">
        <f t="shared" si="538"/>
        <v>16.646147599509128</v>
      </c>
      <c r="Q1104" s="18">
        <f t="shared" si="539"/>
        <v>1947.7730131650399</v>
      </c>
      <c r="R1104" s="10">
        <f t="shared" si="540"/>
        <v>0</v>
      </c>
      <c r="S1104" s="8">
        <f t="shared" si="516"/>
        <v>107.69999999999816</v>
      </c>
      <c r="T1104" s="8">
        <f t="shared" si="541"/>
        <v>16.183286236437098</v>
      </c>
      <c r="U1104" s="8">
        <v>0</v>
      </c>
      <c r="V1104" s="8">
        <f t="shared" si="542"/>
        <v>3.7979020397119414</v>
      </c>
      <c r="W1104" s="8">
        <v>0</v>
      </c>
      <c r="X1104" s="15">
        <f t="shared" si="522"/>
        <v>1200</v>
      </c>
      <c r="Y1104" s="8">
        <f t="shared" si="523"/>
        <v>0</v>
      </c>
      <c r="Z1104" s="8">
        <f t="shared" si="524"/>
        <v>1285.082708267041</v>
      </c>
      <c r="AA1104" s="29">
        <f t="shared" si="517"/>
        <v>0</v>
      </c>
      <c r="AB1104" s="8"/>
      <c r="AC1104" s="8"/>
      <c r="AD1104" s="8">
        <f t="shared" si="518"/>
        <v>0</v>
      </c>
      <c r="AE1104" s="8">
        <f t="shared" si="519"/>
        <v>1200</v>
      </c>
      <c r="AF1104" s="8">
        <f t="shared" si="525"/>
        <v>214.91729173295903</v>
      </c>
      <c r="AG1104" s="16">
        <f t="shared" si="512"/>
        <v>1200</v>
      </c>
      <c r="AH1104" s="29">
        <f t="shared" si="526"/>
        <v>104.07297079581303</v>
      </c>
      <c r="AI1104" s="29">
        <f t="shared" si="527"/>
        <v>85.082708267040971</v>
      </c>
      <c r="AJ1104" s="28">
        <f t="shared" si="520"/>
        <v>0.15035355632208344</v>
      </c>
      <c r="AK1104" s="25">
        <f t="shared" si="513"/>
        <v>1.5035355632208345</v>
      </c>
      <c r="AL1104" s="26">
        <f t="shared" si="521"/>
        <v>11.362570850898372</v>
      </c>
    </row>
    <row r="1105" spans="2:38" x14ac:dyDescent="0.3">
      <c r="B1105" s="6">
        <v>10780</v>
      </c>
      <c r="C1105" s="8">
        <f t="shared" si="528"/>
        <v>107.8</v>
      </c>
      <c r="D1105" s="8">
        <f t="shared" si="529"/>
        <v>35706.353517807118</v>
      </c>
      <c r="E1105" s="8">
        <f t="shared" si="530"/>
        <v>33.122776918186531</v>
      </c>
      <c r="F1105" s="8">
        <f t="shared" si="531"/>
        <v>44.30171412807448</v>
      </c>
      <c r="G1105" s="8">
        <f t="shared" si="514"/>
        <v>2.2250485660981263</v>
      </c>
      <c r="H1105" s="8">
        <f t="shared" si="532"/>
        <v>29.482191763721051</v>
      </c>
      <c r="I1105" s="7">
        <v>101325</v>
      </c>
      <c r="J1105" s="8">
        <f t="shared" si="533"/>
        <v>12596040</v>
      </c>
      <c r="K1105" s="8">
        <f t="shared" si="534"/>
        <v>9417600</v>
      </c>
      <c r="L1105" s="8">
        <f t="shared" si="535"/>
        <v>1686050.9156460937</v>
      </c>
      <c r="M1105" s="17">
        <f t="shared" si="515"/>
        <v>197531940.48518622</v>
      </c>
      <c r="N1105" s="18">
        <f t="shared" si="536"/>
        <v>124.31324944485566</v>
      </c>
      <c r="O1105" s="18">
        <f t="shared" si="537"/>
        <v>92.944485566247224</v>
      </c>
      <c r="P1105" s="18">
        <f t="shared" si="538"/>
        <v>16.640028775189673</v>
      </c>
      <c r="Q1105" s="18">
        <f t="shared" si="539"/>
        <v>1949.4886798439302</v>
      </c>
      <c r="R1105" s="10">
        <f t="shared" si="540"/>
        <v>0</v>
      </c>
      <c r="S1105" s="8">
        <f t="shared" si="516"/>
        <v>107.79999999999815</v>
      </c>
      <c r="T1105" s="8">
        <f t="shared" si="541"/>
        <v>16.183286236437098</v>
      </c>
      <c r="U1105" s="8">
        <v>0</v>
      </c>
      <c r="V1105" s="8">
        <f t="shared" si="542"/>
        <v>3.7965059992632688</v>
      </c>
      <c r="W1105" s="8">
        <v>0</v>
      </c>
      <c r="X1105" s="15">
        <f t="shared" si="522"/>
        <v>1200</v>
      </c>
      <c r="Y1105" s="8">
        <f t="shared" si="523"/>
        <v>0</v>
      </c>
      <c r="Z1105" s="8">
        <f t="shared" si="524"/>
        <v>1285.1617079961654</v>
      </c>
      <c r="AA1105" s="29">
        <f t="shared" si="517"/>
        <v>0</v>
      </c>
      <c r="AB1105" s="8"/>
      <c r="AC1105" s="8"/>
      <c r="AD1105" s="8">
        <f t="shared" si="518"/>
        <v>0</v>
      </c>
      <c r="AE1105" s="8">
        <f t="shared" si="519"/>
        <v>1200</v>
      </c>
      <c r="AF1105" s="8">
        <f t="shared" si="525"/>
        <v>214.8382920038346</v>
      </c>
      <c r="AG1105" s="16">
        <f t="shared" si="512"/>
        <v>1200</v>
      </c>
      <c r="AH1105" s="29">
        <f t="shared" si="526"/>
        <v>104.17648799954607</v>
      </c>
      <c r="AI1105" s="29">
        <f t="shared" si="527"/>
        <v>85.161707996165404</v>
      </c>
      <c r="AJ1105" s="28">
        <f t="shared" si="520"/>
        <v>0.15049316036695073</v>
      </c>
      <c r="AK1105" s="25">
        <f t="shared" si="513"/>
        <v>1.5049316036695073</v>
      </c>
      <c r="AL1105" s="26">
        <f t="shared" si="521"/>
        <v>11.373110600523797</v>
      </c>
    </row>
    <row r="1106" spans="2:38" x14ac:dyDescent="0.3">
      <c r="B1106" s="6">
        <v>10790</v>
      </c>
      <c r="C1106" s="8">
        <f t="shared" si="528"/>
        <v>107.9</v>
      </c>
      <c r="D1106" s="8">
        <f t="shared" si="529"/>
        <v>35739.476294725304</v>
      </c>
      <c r="E1106" s="8">
        <f t="shared" si="530"/>
        <v>33.122776918191242</v>
      </c>
      <c r="F1106" s="8">
        <f t="shared" si="531"/>
        <v>44.301714128080782</v>
      </c>
      <c r="G1106" s="8">
        <f t="shared" si="514"/>
        <v>2.2250485660981263</v>
      </c>
      <c r="H1106" s="8">
        <f t="shared" si="532"/>
        <v>29.482191763723147</v>
      </c>
      <c r="I1106" s="7">
        <v>101325</v>
      </c>
      <c r="J1106" s="8">
        <f t="shared" si="533"/>
        <v>12596040</v>
      </c>
      <c r="K1106" s="8">
        <f t="shared" si="534"/>
        <v>9417600</v>
      </c>
      <c r="L1106" s="8">
        <f t="shared" si="535"/>
        <v>1685430.9257719249</v>
      </c>
      <c r="M1106" s="17">
        <f t="shared" si="515"/>
        <v>197705780.41142482</v>
      </c>
      <c r="N1106" s="18">
        <f t="shared" si="536"/>
        <v>124.31324944485566</v>
      </c>
      <c r="O1106" s="18">
        <f t="shared" si="537"/>
        <v>92.944485566247224</v>
      </c>
      <c r="P1106" s="18">
        <f t="shared" si="538"/>
        <v>16.633909950870219</v>
      </c>
      <c r="Q1106" s="18">
        <f t="shared" si="539"/>
        <v>1951.2043465228207</v>
      </c>
      <c r="R1106" s="10">
        <f t="shared" si="540"/>
        <v>0</v>
      </c>
      <c r="S1106" s="8">
        <f t="shared" si="516"/>
        <v>107.89999999999814</v>
      </c>
      <c r="T1106" s="8">
        <f t="shared" si="541"/>
        <v>16.183286236437098</v>
      </c>
      <c r="U1106" s="8">
        <v>0</v>
      </c>
      <c r="V1106" s="8">
        <f t="shared" si="542"/>
        <v>3.7951099588145953</v>
      </c>
      <c r="W1106" s="8">
        <v>0</v>
      </c>
      <c r="X1106" s="15">
        <f t="shared" si="522"/>
        <v>1200</v>
      </c>
      <c r="Y1106" s="8">
        <f t="shared" si="523"/>
        <v>0</v>
      </c>
      <c r="Z1106" s="8">
        <f t="shared" si="524"/>
        <v>1285.2407077252899</v>
      </c>
      <c r="AA1106" s="29">
        <f t="shared" si="517"/>
        <v>0</v>
      </c>
      <c r="AB1106" s="8"/>
      <c r="AC1106" s="8"/>
      <c r="AD1106" s="8">
        <f t="shared" si="518"/>
        <v>0</v>
      </c>
      <c r="AE1106" s="8">
        <f t="shared" si="519"/>
        <v>1200</v>
      </c>
      <c r="AF1106" s="8">
        <f t="shared" si="525"/>
        <v>214.75929227471011</v>
      </c>
      <c r="AG1106" s="16">
        <f t="shared" si="512"/>
        <v>1200</v>
      </c>
      <c r="AH1106" s="29">
        <f t="shared" si="526"/>
        <v>104.28000520327916</v>
      </c>
      <c r="AI1106" s="29">
        <f t="shared" si="527"/>
        <v>85.240707725289894</v>
      </c>
      <c r="AJ1106" s="28">
        <f t="shared" si="520"/>
        <v>0.15063276441181808</v>
      </c>
      <c r="AK1106" s="25">
        <f t="shared" si="513"/>
        <v>1.5063276441181808</v>
      </c>
      <c r="AL1106" s="26">
        <f t="shared" si="521"/>
        <v>11.383650350768832</v>
      </c>
    </row>
    <row r="1107" spans="2:38" x14ac:dyDescent="0.3">
      <c r="B1107" s="6">
        <v>10800</v>
      </c>
      <c r="C1107" s="8">
        <f t="shared" si="528"/>
        <v>108</v>
      </c>
      <c r="D1107" s="8">
        <f t="shared" si="529"/>
        <v>35772.59907164349</v>
      </c>
      <c r="E1107" s="8">
        <f t="shared" si="530"/>
        <v>33.122776918186531</v>
      </c>
      <c r="F1107" s="8">
        <f t="shared" si="531"/>
        <v>44.30171412807448</v>
      </c>
      <c r="G1107" s="8">
        <f t="shared" si="514"/>
        <v>2.2250485660981263</v>
      </c>
      <c r="H1107" s="8">
        <f t="shared" si="532"/>
        <v>29.482191763721051</v>
      </c>
      <c r="I1107" s="7">
        <v>101325</v>
      </c>
      <c r="J1107" s="8">
        <f t="shared" si="533"/>
        <v>12596040</v>
      </c>
      <c r="K1107" s="8">
        <f t="shared" si="534"/>
        <v>9417600</v>
      </c>
      <c r="L1107" s="8">
        <f t="shared" si="535"/>
        <v>1684810.9358977561</v>
      </c>
      <c r="M1107" s="17">
        <f t="shared" si="515"/>
        <v>197879620.33766338</v>
      </c>
      <c r="N1107" s="18">
        <f t="shared" si="536"/>
        <v>124.31324944485566</v>
      </c>
      <c r="O1107" s="18">
        <f t="shared" si="537"/>
        <v>92.944485566247224</v>
      </c>
      <c r="P1107" s="18">
        <f t="shared" si="538"/>
        <v>16.627791126550765</v>
      </c>
      <c r="Q1107" s="18">
        <f t="shared" si="539"/>
        <v>1952.9200132017111</v>
      </c>
      <c r="R1107" s="10">
        <f t="shared" si="540"/>
        <v>0</v>
      </c>
      <c r="S1107" s="8">
        <f t="shared" si="516"/>
        <v>107.99999999999814</v>
      </c>
      <c r="T1107" s="8">
        <f t="shared" si="541"/>
        <v>16.183286236437098</v>
      </c>
      <c r="U1107" s="8">
        <v>0</v>
      </c>
      <c r="V1107" s="8">
        <f t="shared" si="542"/>
        <v>3.7937139183659219</v>
      </c>
      <c r="W1107" s="8">
        <v>0</v>
      </c>
      <c r="X1107" s="15">
        <f t="shared" si="522"/>
        <v>1200</v>
      </c>
      <c r="Y1107" s="8">
        <f t="shared" si="523"/>
        <v>0</v>
      </c>
      <c r="Z1107" s="8">
        <f t="shared" si="524"/>
        <v>1285.3197074544144</v>
      </c>
      <c r="AA1107" s="29">
        <f t="shared" si="517"/>
        <v>0</v>
      </c>
      <c r="AB1107" s="8"/>
      <c r="AC1107" s="8"/>
      <c r="AD1107" s="8">
        <f t="shared" si="518"/>
        <v>0</v>
      </c>
      <c r="AE1107" s="8">
        <f t="shared" si="519"/>
        <v>1200</v>
      </c>
      <c r="AF1107" s="8">
        <f t="shared" si="525"/>
        <v>214.68029254558564</v>
      </c>
      <c r="AG1107" s="16">
        <f t="shared" si="512"/>
        <v>1200</v>
      </c>
      <c r="AH1107" s="29">
        <f t="shared" si="526"/>
        <v>104.38352240701222</v>
      </c>
      <c r="AI1107" s="29">
        <f t="shared" si="527"/>
        <v>85.319707454414356</v>
      </c>
      <c r="AJ1107" s="28">
        <f t="shared" si="520"/>
        <v>0.15077236845668537</v>
      </c>
      <c r="AK1107" s="25">
        <f t="shared" si="513"/>
        <v>1.5077236845668538</v>
      </c>
      <c r="AL1107" s="26">
        <f t="shared" si="521"/>
        <v>11.394190101631759</v>
      </c>
    </row>
    <row r="1108" spans="2:38" x14ac:dyDescent="0.3">
      <c r="B1108" s="6">
        <v>10810</v>
      </c>
      <c r="C1108" s="8">
        <f t="shared" si="528"/>
        <v>108.10000000000001</v>
      </c>
      <c r="D1108" s="8">
        <f t="shared" si="529"/>
        <v>35805.72184856169</v>
      </c>
      <c r="E1108" s="8">
        <f t="shared" si="530"/>
        <v>33.122776918191242</v>
      </c>
      <c r="F1108" s="8">
        <f t="shared" si="531"/>
        <v>44.301714128080782</v>
      </c>
      <c r="G1108" s="8">
        <f t="shared" si="514"/>
        <v>2.2250485660981263</v>
      </c>
      <c r="H1108" s="8">
        <f t="shared" si="532"/>
        <v>29.482191763723147</v>
      </c>
      <c r="I1108" s="7">
        <v>101325</v>
      </c>
      <c r="J1108" s="8">
        <f t="shared" si="533"/>
        <v>12596040</v>
      </c>
      <c r="K1108" s="8">
        <f t="shared" si="534"/>
        <v>9417600</v>
      </c>
      <c r="L1108" s="8">
        <f t="shared" si="535"/>
        <v>1684190.9460235874</v>
      </c>
      <c r="M1108" s="17">
        <f t="shared" si="515"/>
        <v>198053460.26390198</v>
      </c>
      <c r="N1108" s="18">
        <f t="shared" si="536"/>
        <v>124.31324944485566</v>
      </c>
      <c r="O1108" s="18">
        <f t="shared" si="537"/>
        <v>92.944485566247224</v>
      </c>
      <c r="P1108" s="18">
        <f t="shared" si="538"/>
        <v>16.62167230223131</v>
      </c>
      <c r="Q1108" s="18">
        <f t="shared" si="539"/>
        <v>1954.6356798806019</v>
      </c>
      <c r="R1108" s="10">
        <f t="shared" si="540"/>
        <v>0</v>
      </c>
      <c r="S1108" s="8">
        <f t="shared" si="516"/>
        <v>108.09999999999813</v>
      </c>
      <c r="T1108" s="8">
        <f t="shared" si="541"/>
        <v>16.183286236437098</v>
      </c>
      <c r="U1108" s="8">
        <v>0</v>
      </c>
      <c r="V1108" s="8">
        <f t="shared" si="542"/>
        <v>3.7923178779172493</v>
      </c>
      <c r="W1108" s="8">
        <v>0</v>
      </c>
      <c r="X1108" s="15">
        <f t="shared" si="522"/>
        <v>1200</v>
      </c>
      <c r="Y1108" s="8">
        <f t="shared" si="523"/>
        <v>0</v>
      </c>
      <c r="Z1108" s="8">
        <f t="shared" si="524"/>
        <v>1285.3987071835388</v>
      </c>
      <c r="AA1108" s="29">
        <f t="shared" si="517"/>
        <v>0</v>
      </c>
      <c r="AB1108" s="8"/>
      <c r="AC1108" s="8"/>
      <c r="AD1108" s="8">
        <f t="shared" si="518"/>
        <v>0</v>
      </c>
      <c r="AE1108" s="8">
        <f t="shared" si="519"/>
        <v>1200</v>
      </c>
      <c r="AF1108" s="8">
        <f t="shared" si="525"/>
        <v>214.60129281646118</v>
      </c>
      <c r="AG1108" s="16">
        <f t="shared" si="512"/>
        <v>1200</v>
      </c>
      <c r="AH1108" s="29">
        <f t="shared" si="526"/>
        <v>104.48703961074526</v>
      </c>
      <c r="AI1108" s="29">
        <f t="shared" si="527"/>
        <v>85.398707183538804</v>
      </c>
      <c r="AJ1108" s="28">
        <f t="shared" si="520"/>
        <v>0.15091197250155267</v>
      </c>
      <c r="AK1108" s="25">
        <f t="shared" si="513"/>
        <v>1.5091197250155266</v>
      </c>
      <c r="AL1108" s="26">
        <f t="shared" si="521"/>
        <v>11.404729853110862</v>
      </c>
    </row>
    <row r="1109" spans="2:38" x14ac:dyDescent="0.3">
      <c r="B1109" s="6">
        <v>10820</v>
      </c>
      <c r="C1109" s="8">
        <f t="shared" si="528"/>
        <v>108.2</v>
      </c>
      <c r="D1109" s="8">
        <f t="shared" si="529"/>
        <v>35838.844625479869</v>
      </c>
      <c r="E1109" s="8">
        <f t="shared" si="530"/>
        <v>33.122776918186531</v>
      </c>
      <c r="F1109" s="8">
        <f t="shared" si="531"/>
        <v>44.30171412807448</v>
      </c>
      <c r="G1109" s="8">
        <f t="shared" si="514"/>
        <v>2.2250485660981263</v>
      </c>
      <c r="H1109" s="8">
        <f t="shared" si="532"/>
        <v>29.482191763721051</v>
      </c>
      <c r="I1109" s="7">
        <v>101325</v>
      </c>
      <c r="J1109" s="8">
        <f t="shared" si="533"/>
        <v>12596040</v>
      </c>
      <c r="K1109" s="8">
        <f t="shared" si="534"/>
        <v>9417600</v>
      </c>
      <c r="L1109" s="8">
        <f t="shared" si="535"/>
        <v>1683570.9561494186</v>
      </c>
      <c r="M1109" s="17">
        <f t="shared" si="515"/>
        <v>198227300.19014055</v>
      </c>
      <c r="N1109" s="18">
        <f t="shared" si="536"/>
        <v>124.31324944485566</v>
      </c>
      <c r="O1109" s="18">
        <f t="shared" si="537"/>
        <v>92.944485566247224</v>
      </c>
      <c r="P1109" s="18">
        <f t="shared" si="538"/>
        <v>16.615553477911853</v>
      </c>
      <c r="Q1109" s="18">
        <f t="shared" si="539"/>
        <v>1956.3513465594922</v>
      </c>
      <c r="R1109" s="10">
        <f t="shared" si="540"/>
        <v>0</v>
      </c>
      <c r="S1109" s="8">
        <f t="shared" si="516"/>
        <v>108.19999999999813</v>
      </c>
      <c r="T1109" s="8">
        <f t="shared" si="541"/>
        <v>16.183286236437098</v>
      </c>
      <c r="U1109" s="8">
        <v>0</v>
      </c>
      <c r="V1109" s="8">
        <f t="shared" si="542"/>
        <v>3.7909218374685758</v>
      </c>
      <c r="W1109" s="8">
        <v>0</v>
      </c>
      <c r="X1109" s="15">
        <f t="shared" si="522"/>
        <v>1200</v>
      </c>
      <c r="Y1109" s="8">
        <f t="shared" si="523"/>
        <v>0</v>
      </c>
      <c r="Z1109" s="8">
        <f t="shared" si="524"/>
        <v>1285.4777069126633</v>
      </c>
      <c r="AA1109" s="29">
        <f t="shared" si="517"/>
        <v>0</v>
      </c>
      <c r="AB1109" s="8"/>
      <c r="AC1109" s="8"/>
      <c r="AD1109" s="8">
        <f t="shared" si="518"/>
        <v>0</v>
      </c>
      <c r="AE1109" s="8">
        <f t="shared" si="519"/>
        <v>1200</v>
      </c>
      <c r="AF1109" s="8">
        <f t="shared" si="525"/>
        <v>214.52229308733672</v>
      </c>
      <c r="AG1109" s="16">
        <f t="shared" si="512"/>
        <v>1200</v>
      </c>
      <c r="AH1109" s="29">
        <f t="shared" si="526"/>
        <v>104.59055681447832</v>
      </c>
      <c r="AI1109" s="29">
        <f t="shared" si="527"/>
        <v>85.477706912663265</v>
      </c>
      <c r="AJ1109" s="28">
        <f t="shared" si="520"/>
        <v>0.15105157654641996</v>
      </c>
      <c r="AK1109" s="25">
        <f t="shared" si="513"/>
        <v>1.5105157654641996</v>
      </c>
      <c r="AL1109" s="26">
        <f t="shared" si="521"/>
        <v>11.415269605204433</v>
      </c>
    </row>
    <row r="1110" spans="2:38" x14ac:dyDescent="0.3">
      <c r="B1110" s="6">
        <v>10830</v>
      </c>
      <c r="C1110" s="8">
        <f t="shared" si="528"/>
        <v>108.3</v>
      </c>
      <c r="D1110" s="8">
        <f t="shared" si="529"/>
        <v>35871.967402398055</v>
      </c>
      <c r="E1110" s="8">
        <f t="shared" si="530"/>
        <v>33.122776918186531</v>
      </c>
      <c r="F1110" s="8">
        <f t="shared" si="531"/>
        <v>44.30171412807448</v>
      </c>
      <c r="G1110" s="8">
        <f t="shared" si="514"/>
        <v>2.2250485660981263</v>
      </c>
      <c r="H1110" s="8">
        <f t="shared" si="532"/>
        <v>29.482191763721051</v>
      </c>
      <c r="I1110" s="7">
        <v>101325</v>
      </c>
      <c r="J1110" s="8">
        <f t="shared" si="533"/>
        <v>12596040</v>
      </c>
      <c r="K1110" s="8">
        <f t="shared" si="534"/>
        <v>9417600</v>
      </c>
      <c r="L1110" s="8">
        <f t="shared" si="535"/>
        <v>1682950.9662752498</v>
      </c>
      <c r="M1110" s="17">
        <f t="shared" si="515"/>
        <v>198401140.11637911</v>
      </c>
      <c r="N1110" s="18">
        <f t="shared" si="536"/>
        <v>124.31324944485566</v>
      </c>
      <c r="O1110" s="18">
        <f t="shared" si="537"/>
        <v>92.944485566247224</v>
      </c>
      <c r="P1110" s="18">
        <f t="shared" si="538"/>
        <v>16.609434653592398</v>
      </c>
      <c r="Q1110" s="18">
        <f t="shared" si="539"/>
        <v>1958.0670132383825</v>
      </c>
      <c r="R1110" s="10">
        <f t="shared" si="540"/>
        <v>0</v>
      </c>
      <c r="S1110" s="8">
        <f t="shared" si="516"/>
        <v>108.29999999999812</v>
      </c>
      <c r="T1110" s="8">
        <f t="shared" si="541"/>
        <v>16.183286236437098</v>
      </c>
      <c r="U1110" s="8">
        <v>0</v>
      </c>
      <c r="V1110" s="8">
        <f t="shared" si="542"/>
        <v>3.7895257970199032</v>
      </c>
      <c r="W1110" s="8">
        <v>0</v>
      </c>
      <c r="X1110" s="15">
        <f t="shared" si="522"/>
        <v>1200</v>
      </c>
      <c r="Y1110" s="8">
        <f t="shared" si="523"/>
        <v>0</v>
      </c>
      <c r="Z1110" s="8">
        <f t="shared" si="524"/>
        <v>1285.5567066417877</v>
      </c>
      <c r="AA1110" s="29">
        <f t="shared" si="517"/>
        <v>0</v>
      </c>
      <c r="AB1110" s="8"/>
      <c r="AC1110" s="8"/>
      <c r="AD1110" s="8">
        <f t="shared" si="518"/>
        <v>0</v>
      </c>
      <c r="AE1110" s="8">
        <f t="shared" si="519"/>
        <v>1200</v>
      </c>
      <c r="AF1110" s="8">
        <f t="shared" si="525"/>
        <v>214.44329335821226</v>
      </c>
      <c r="AG1110" s="16">
        <f t="shared" si="512"/>
        <v>1200</v>
      </c>
      <c r="AH1110" s="29">
        <f t="shared" si="526"/>
        <v>104.6940740182114</v>
      </c>
      <c r="AI1110" s="29">
        <f t="shared" si="527"/>
        <v>85.556706641787727</v>
      </c>
      <c r="AJ1110" s="28">
        <f t="shared" si="520"/>
        <v>0.15119118059128728</v>
      </c>
      <c r="AK1110" s="25">
        <f t="shared" si="513"/>
        <v>1.5119118059128729</v>
      </c>
      <c r="AL1110" s="26">
        <f t="shared" si="521"/>
        <v>11.425809357910769</v>
      </c>
    </row>
    <row r="1111" spans="2:38" x14ac:dyDescent="0.3">
      <c r="B1111" s="6">
        <v>10840</v>
      </c>
      <c r="C1111" s="8">
        <f t="shared" si="528"/>
        <v>108.4</v>
      </c>
      <c r="D1111" s="8">
        <f t="shared" si="529"/>
        <v>35905.090179316241</v>
      </c>
      <c r="E1111" s="8">
        <f t="shared" si="530"/>
        <v>33.122776918191242</v>
      </c>
      <c r="F1111" s="8">
        <f t="shared" si="531"/>
        <v>44.301714128080782</v>
      </c>
      <c r="G1111" s="8">
        <f t="shared" si="514"/>
        <v>2.2250485660981263</v>
      </c>
      <c r="H1111" s="8">
        <f t="shared" si="532"/>
        <v>29.482191763723147</v>
      </c>
      <c r="I1111" s="7">
        <v>101325</v>
      </c>
      <c r="J1111" s="8">
        <f t="shared" si="533"/>
        <v>12596040</v>
      </c>
      <c r="K1111" s="8">
        <f t="shared" si="534"/>
        <v>9417600</v>
      </c>
      <c r="L1111" s="8">
        <f t="shared" si="535"/>
        <v>1682330.9764010811</v>
      </c>
      <c r="M1111" s="17">
        <f t="shared" si="515"/>
        <v>198574980.04261771</v>
      </c>
      <c r="N1111" s="18">
        <f t="shared" si="536"/>
        <v>124.31324944485566</v>
      </c>
      <c r="O1111" s="18">
        <f t="shared" si="537"/>
        <v>92.944485566247224</v>
      </c>
      <c r="P1111" s="18">
        <f t="shared" si="538"/>
        <v>16.603315829272944</v>
      </c>
      <c r="Q1111" s="18">
        <f t="shared" si="539"/>
        <v>1959.7826799172733</v>
      </c>
      <c r="R1111" s="10">
        <f t="shared" si="540"/>
        <v>0</v>
      </c>
      <c r="S1111" s="8">
        <f t="shared" si="516"/>
        <v>108.39999999999812</v>
      </c>
      <c r="T1111" s="8">
        <f t="shared" si="541"/>
        <v>16.183286236437098</v>
      </c>
      <c r="U1111" s="8">
        <v>0</v>
      </c>
      <c r="V1111" s="8">
        <f t="shared" si="542"/>
        <v>3.7881297565712302</v>
      </c>
      <c r="W1111" s="8">
        <v>0</v>
      </c>
      <c r="X1111" s="15">
        <f t="shared" si="522"/>
        <v>1200</v>
      </c>
      <c r="Y1111" s="8">
        <f t="shared" si="523"/>
        <v>0</v>
      </c>
      <c r="Z1111" s="8">
        <f t="shared" si="524"/>
        <v>1285.6357063709122</v>
      </c>
      <c r="AA1111" s="29">
        <f t="shared" si="517"/>
        <v>0</v>
      </c>
      <c r="AB1111" s="8"/>
      <c r="AC1111" s="8"/>
      <c r="AD1111" s="8">
        <f t="shared" si="518"/>
        <v>0</v>
      </c>
      <c r="AE1111" s="8">
        <f t="shared" si="519"/>
        <v>1200</v>
      </c>
      <c r="AF1111" s="8">
        <f t="shared" si="525"/>
        <v>214.36429362908783</v>
      </c>
      <c r="AG1111" s="16">
        <f t="shared" si="512"/>
        <v>1200</v>
      </c>
      <c r="AH1111" s="29">
        <f t="shared" si="526"/>
        <v>104.79759122194443</v>
      </c>
      <c r="AI1111" s="29">
        <f t="shared" si="527"/>
        <v>85.635706370912175</v>
      </c>
      <c r="AJ1111" s="28">
        <f t="shared" si="520"/>
        <v>0.15133078463615457</v>
      </c>
      <c r="AK1111" s="25">
        <f t="shared" si="513"/>
        <v>1.5133078463615457</v>
      </c>
      <c r="AL1111" s="26">
        <f t="shared" si="521"/>
        <v>11.436349111228175</v>
      </c>
    </row>
    <row r="1112" spans="2:38" x14ac:dyDescent="0.3">
      <c r="B1112" s="6">
        <v>10850</v>
      </c>
      <c r="C1112" s="8">
        <f t="shared" si="528"/>
        <v>108.5</v>
      </c>
      <c r="D1112" s="8">
        <f t="shared" si="529"/>
        <v>35938.212956234434</v>
      </c>
      <c r="E1112" s="8">
        <f t="shared" si="530"/>
        <v>33.122776918186531</v>
      </c>
      <c r="F1112" s="8">
        <f t="shared" si="531"/>
        <v>44.30171412807448</v>
      </c>
      <c r="G1112" s="8">
        <f t="shared" si="514"/>
        <v>2.2250485660981263</v>
      </c>
      <c r="H1112" s="8">
        <f t="shared" si="532"/>
        <v>29.482191763721051</v>
      </c>
      <c r="I1112" s="7">
        <v>101325</v>
      </c>
      <c r="J1112" s="8">
        <f t="shared" si="533"/>
        <v>12596040</v>
      </c>
      <c r="K1112" s="8">
        <f t="shared" si="534"/>
        <v>9417600</v>
      </c>
      <c r="L1112" s="8">
        <f t="shared" si="535"/>
        <v>1681710.9865269123</v>
      </c>
      <c r="M1112" s="17">
        <f t="shared" si="515"/>
        <v>198748819.96885628</v>
      </c>
      <c r="N1112" s="18">
        <f t="shared" si="536"/>
        <v>124.31324944485566</v>
      </c>
      <c r="O1112" s="18">
        <f t="shared" si="537"/>
        <v>92.944485566247224</v>
      </c>
      <c r="P1112" s="18">
        <f t="shared" si="538"/>
        <v>16.59719700495349</v>
      </c>
      <c r="Q1112" s="18">
        <f t="shared" si="539"/>
        <v>1961.4983465961636</v>
      </c>
      <c r="R1112" s="10">
        <f t="shared" si="540"/>
        <v>0</v>
      </c>
      <c r="S1112" s="8">
        <f t="shared" si="516"/>
        <v>108.49999999999811</v>
      </c>
      <c r="T1112" s="8">
        <f t="shared" si="541"/>
        <v>16.183286236437098</v>
      </c>
      <c r="U1112" s="8">
        <v>0</v>
      </c>
      <c r="V1112" s="8">
        <f t="shared" si="542"/>
        <v>3.7867337161225576</v>
      </c>
      <c r="W1112" s="8">
        <v>0</v>
      </c>
      <c r="X1112" s="15">
        <f t="shared" si="522"/>
        <v>1200</v>
      </c>
      <c r="Y1112" s="8">
        <f t="shared" si="523"/>
        <v>0</v>
      </c>
      <c r="Z1112" s="8">
        <f t="shared" si="524"/>
        <v>1285.7147061000367</v>
      </c>
      <c r="AA1112" s="29">
        <f t="shared" si="517"/>
        <v>0</v>
      </c>
      <c r="AB1112" s="8"/>
      <c r="AC1112" s="8"/>
      <c r="AD1112" s="8">
        <f t="shared" si="518"/>
        <v>0</v>
      </c>
      <c r="AE1112" s="8">
        <f t="shared" si="519"/>
        <v>1200</v>
      </c>
      <c r="AF1112" s="8">
        <f t="shared" si="525"/>
        <v>214.28529389996339</v>
      </c>
      <c r="AG1112" s="16">
        <f t="shared" si="512"/>
        <v>1200</v>
      </c>
      <c r="AH1112" s="29">
        <f t="shared" si="526"/>
        <v>104.90110842567748</v>
      </c>
      <c r="AI1112" s="29">
        <f t="shared" si="527"/>
        <v>85.714706100036622</v>
      </c>
      <c r="AJ1112" s="28">
        <f t="shared" si="520"/>
        <v>0.15147038868102186</v>
      </c>
      <c r="AK1112" s="25">
        <f t="shared" si="513"/>
        <v>1.5147038868102185</v>
      </c>
      <c r="AL1112" s="26">
        <f t="shared" si="521"/>
        <v>11.446888865154962</v>
      </c>
    </row>
    <row r="1113" spans="2:38" x14ac:dyDescent="0.3">
      <c r="B1113" s="6">
        <v>10860</v>
      </c>
      <c r="C1113" s="8">
        <f t="shared" si="528"/>
        <v>108.60000000000001</v>
      </c>
      <c r="D1113" s="8">
        <f t="shared" si="529"/>
        <v>35971.335733152628</v>
      </c>
      <c r="E1113" s="8">
        <f t="shared" si="530"/>
        <v>33.122776918191242</v>
      </c>
      <c r="F1113" s="8">
        <f t="shared" si="531"/>
        <v>44.301714128080782</v>
      </c>
      <c r="G1113" s="8">
        <f t="shared" si="514"/>
        <v>2.2250485660981263</v>
      </c>
      <c r="H1113" s="8">
        <f t="shared" si="532"/>
        <v>29.482191763723147</v>
      </c>
      <c r="I1113" s="7">
        <v>101325</v>
      </c>
      <c r="J1113" s="8">
        <f t="shared" si="533"/>
        <v>12596040</v>
      </c>
      <c r="K1113" s="8">
        <f t="shared" si="534"/>
        <v>9417600</v>
      </c>
      <c r="L1113" s="8">
        <f t="shared" si="535"/>
        <v>1681090.9966527435</v>
      </c>
      <c r="M1113" s="17">
        <f t="shared" si="515"/>
        <v>198922659.89509487</v>
      </c>
      <c r="N1113" s="18">
        <f t="shared" si="536"/>
        <v>124.31324944485566</v>
      </c>
      <c r="O1113" s="18">
        <f t="shared" si="537"/>
        <v>92.944485566247224</v>
      </c>
      <c r="P1113" s="18">
        <f t="shared" si="538"/>
        <v>16.591078180634035</v>
      </c>
      <c r="Q1113" s="18">
        <f t="shared" si="539"/>
        <v>1963.2140132750542</v>
      </c>
      <c r="R1113" s="10">
        <f t="shared" si="540"/>
        <v>0</v>
      </c>
      <c r="S1113" s="8">
        <f t="shared" si="516"/>
        <v>108.5999999999981</v>
      </c>
      <c r="T1113" s="8">
        <f t="shared" si="541"/>
        <v>16.183286236437098</v>
      </c>
      <c r="U1113" s="8">
        <v>0</v>
      </c>
      <c r="V1113" s="8">
        <f t="shared" si="542"/>
        <v>3.7853376756738841</v>
      </c>
      <c r="W1113" s="8">
        <v>0</v>
      </c>
      <c r="X1113" s="15">
        <f t="shared" si="522"/>
        <v>1200</v>
      </c>
      <c r="Y1113" s="8">
        <f t="shared" si="523"/>
        <v>0</v>
      </c>
      <c r="Z1113" s="8">
        <f t="shared" si="524"/>
        <v>1285.7937058291611</v>
      </c>
      <c r="AA1113" s="29">
        <f t="shared" si="517"/>
        <v>0</v>
      </c>
      <c r="AB1113" s="8"/>
      <c r="AC1113" s="8"/>
      <c r="AD1113" s="8">
        <f t="shared" si="518"/>
        <v>0</v>
      </c>
      <c r="AE1113" s="8">
        <f t="shared" si="519"/>
        <v>1200</v>
      </c>
      <c r="AF1113" s="8">
        <f t="shared" si="525"/>
        <v>214.2062941708389</v>
      </c>
      <c r="AG1113" s="16">
        <f t="shared" si="512"/>
        <v>1200</v>
      </c>
      <c r="AH1113" s="29">
        <f t="shared" si="526"/>
        <v>105.00462562941055</v>
      </c>
      <c r="AI1113" s="29">
        <f t="shared" si="527"/>
        <v>85.793705829161098</v>
      </c>
      <c r="AJ1113" s="28">
        <f t="shared" si="520"/>
        <v>0.15160999272588918</v>
      </c>
      <c r="AK1113" s="25">
        <f t="shared" si="513"/>
        <v>1.5160999272588918</v>
      </c>
      <c r="AL1113" s="26">
        <f t="shared" si="521"/>
        <v>11.457428619689447</v>
      </c>
    </row>
    <row r="1114" spans="2:38" x14ac:dyDescent="0.3">
      <c r="B1114" s="6">
        <v>10870</v>
      </c>
      <c r="C1114" s="8">
        <f t="shared" si="528"/>
        <v>108.7</v>
      </c>
      <c r="D1114" s="8">
        <f t="shared" si="529"/>
        <v>36004.458510070806</v>
      </c>
      <c r="E1114" s="8">
        <f t="shared" si="530"/>
        <v>33.122776918186531</v>
      </c>
      <c r="F1114" s="8">
        <f t="shared" si="531"/>
        <v>44.30171412807448</v>
      </c>
      <c r="G1114" s="8">
        <f t="shared" si="514"/>
        <v>2.2250485660981263</v>
      </c>
      <c r="H1114" s="8">
        <f t="shared" si="532"/>
        <v>29.482191763721051</v>
      </c>
      <c r="I1114" s="7">
        <v>101325</v>
      </c>
      <c r="J1114" s="8">
        <f t="shared" si="533"/>
        <v>12596040</v>
      </c>
      <c r="K1114" s="8">
        <f t="shared" si="534"/>
        <v>9417600</v>
      </c>
      <c r="L1114" s="8">
        <f t="shared" si="535"/>
        <v>1680471.0067785748</v>
      </c>
      <c r="M1114" s="17">
        <f t="shared" si="515"/>
        <v>199096499.82133344</v>
      </c>
      <c r="N1114" s="18">
        <f t="shared" si="536"/>
        <v>124.31324944485566</v>
      </c>
      <c r="O1114" s="18">
        <f t="shared" si="537"/>
        <v>92.944485566247224</v>
      </c>
      <c r="P1114" s="18">
        <f t="shared" si="538"/>
        <v>16.584959356314581</v>
      </c>
      <c r="Q1114" s="18">
        <f t="shared" si="539"/>
        <v>1964.9296799539445</v>
      </c>
      <c r="R1114" s="10">
        <f t="shared" si="540"/>
        <v>0</v>
      </c>
      <c r="S1114" s="8">
        <f t="shared" si="516"/>
        <v>108.6999999999981</v>
      </c>
      <c r="T1114" s="8">
        <f t="shared" si="541"/>
        <v>16.183286236437098</v>
      </c>
      <c r="U1114" s="8">
        <v>0</v>
      </c>
      <c r="V1114" s="8">
        <f t="shared" si="542"/>
        <v>3.7839416352252107</v>
      </c>
      <c r="W1114" s="8">
        <v>0</v>
      </c>
      <c r="X1114" s="15">
        <f t="shared" si="522"/>
        <v>1200</v>
      </c>
      <c r="Y1114" s="8">
        <f t="shared" si="523"/>
        <v>0</v>
      </c>
      <c r="Z1114" s="8">
        <f t="shared" si="524"/>
        <v>1285.8727055582856</v>
      </c>
      <c r="AA1114" s="29">
        <f t="shared" si="517"/>
        <v>0</v>
      </c>
      <c r="AB1114" s="8"/>
      <c r="AC1114" s="8"/>
      <c r="AD1114" s="8">
        <f t="shared" si="518"/>
        <v>0</v>
      </c>
      <c r="AE1114" s="8">
        <f t="shared" si="519"/>
        <v>1200</v>
      </c>
      <c r="AF1114" s="8">
        <f t="shared" si="525"/>
        <v>214.12729444171444</v>
      </c>
      <c r="AG1114" s="16">
        <f t="shared" si="512"/>
        <v>1200</v>
      </c>
      <c r="AH1114" s="29">
        <f t="shared" si="526"/>
        <v>105.10814283314362</v>
      </c>
      <c r="AI1114" s="29">
        <f t="shared" si="527"/>
        <v>85.87270555828556</v>
      </c>
      <c r="AJ1114" s="28">
        <f t="shared" si="520"/>
        <v>0.1517495967707565</v>
      </c>
      <c r="AK1114" s="25">
        <f t="shared" si="513"/>
        <v>1.517495967707565</v>
      </c>
      <c r="AL1114" s="26">
        <f t="shared" si="521"/>
        <v>11.467968374829951</v>
      </c>
    </row>
    <row r="1115" spans="2:38" x14ac:dyDescent="0.3">
      <c r="B1115" s="6">
        <v>10880</v>
      </c>
      <c r="C1115" s="8">
        <f t="shared" si="528"/>
        <v>108.8</v>
      </c>
      <c r="D1115" s="8">
        <f t="shared" si="529"/>
        <v>36037.581286989</v>
      </c>
      <c r="E1115" s="8">
        <f t="shared" si="530"/>
        <v>33.122776918186531</v>
      </c>
      <c r="F1115" s="8">
        <f t="shared" si="531"/>
        <v>44.30171412807448</v>
      </c>
      <c r="G1115" s="8">
        <f t="shared" si="514"/>
        <v>2.2250485660981263</v>
      </c>
      <c r="H1115" s="8">
        <f t="shared" si="532"/>
        <v>29.482191763721051</v>
      </c>
      <c r="I1115" s="7">
        <v>101325</v>
      </c>
      <c r="J1115" s="8">
        <f t="shared" si="533"/>
        <v>12596040</v>
      </c>
      <c r="K1115" s="8">
        <f t="shared" si="534"/>
        <v>9417600</v>
      </c>
      <c r="L1115" s="8">
        <f t="shared" si="535"/>
        <v>1679851.016904406</v>
      </c>
      <c r="M1115" s="17">
        <f t="shared" si="515"/>
        <v>199270339.747572</v>
      </c>
      <c r="N1115" s="18">
        <f t="shared" si="536"/>
        <v>124.31324944485566</v>
      </c>
      <c r="O1115" s="18">
        <f t="shared" si="537"/>
        <v>92.944485566247224</v>
      </c>
      <c r="P1115" s="18">
        <f t="shared" si="538"/>
        <v>16.578840531995123</v>
      </c>
      <c r="Q1115" s="18">
        <f t="shared" si="539"/>
        <v>1966.6453466328351</v>
      </c>
      <c r="R1115" s="10">
        <f t="shared" si="540"/>
        <v>0</v>
      </c>
      <c r="S1115" s="8">
        <f t="shared" si="516"/>
        <v>108.79999999999809</v>
      </c>
      <c r="T1115" s="8">
        <f t="shared" si="541"/>
        <v>16.183286236437098</v>
      </c>
      <c r="U1115" s="8">
        <v>0</v>
      </c>
      <c r="V1115" s="8">
        <f t="shared" si="542"/>
        <v>3.7825455947765385</v>
      </c>
      <c r="W1115" s="8">
        <v>0</v>
      </c>
      <c r="X1115" s="15">
        <f t="shared" si="522"/>
        <v>1200</v>
      </c>
      <c r="Y1115" s="8">
        <f t="shared" si="523"/>
        <v>0</v>
      </c>
      <c r="Z1115" s="8">
        <f t="shared" si="524"/>
        <v>1285.9517052874101</v>
      </c>
      <c r="AA1115" s="29">
        <f t="shared" si="517"/>
        <v>0</v>
      </c>
      <c r="AB1115" s="8"/>
      <c r="AC1115" s="8"/>
      <c r="AD1115" s="8">
        <f t="shared" si="518"/>
        <v>0</v>
      </c>
      <c r="AE1115" s="8">
        <f t="shared" si="519"/>
        <v>1200</v>
      </c>
      <c r="AF1115" s="8">
        <f t="shared" si="525"/>
        <v>214.04829471259001</v>
      </c>
      <c r="AG1115" s="16">
        <f t="shared" ref="AG1115:AG1125" si="543">IF(D1115&gt;$C$8,$C$8,D1115)</f>
        <v>1200</v>
      </c>
      <c r="AH1115" s="29">
        <f t="shared" si="526"/>
        <v>105.21166003687665</v>
      </c>
      <c r="AI1115" s="29">
        <f t="shared" si="527"/>
        <v>85.951705287409993</v>
      </c>
      <c r="AJ1115" s="28">
        <f t="shared" si="520"/>
        <v>0.15188920081562376</v>
      </c>
      <c r="AK1115" s="25">
        <f t="shared" si="513"/>
        <v>1.5188920081562376</v>
      </c>
      <c r="AL1115" s="26">
        <f t="shared" si="521"/>
        <v>11.478508130574806</v>
      </c>
    </row>
    <row r="1116" spans="2:38" x14ac:dyDescent="0.3">
      <c r="B1116" s="6">
        <v>10890</v>
      </c>
      <c r="C1116" s="8">
        <f t="shared" si="528"/>
        <v>108.9</v>
      </c>
      <c r="D1116" s="8">
        <f t="shared" si="529"/>
        <v>36070.704063907193</v>
      </c>
      <c r="E1116" s="8">
        <f t="shared" si="530"/>
        <v>33.122776918191242</v>
      </c>
      <c r="F1116" s="8">
        <f t="shared" si="531"/>
        <v>44.301714128080782</v>
      </c>
      <c r="G1116" s="8">
        <f t="shared" si="514"/>
        <v>2.2250485660981263</v>
      </c>
      <c r="H1116" s="8">
        <f t="shared" si="532"/>
        <v>29.482191763723147</v>
      </c>
      <c r="I1116" s="7">
        <v>101325</v>
      </c>
      <c r="J1116" s="8">
        <f t="shared" si="533"/>
        <v>12596040</v>
      </c>
      <c r="K1116" s="8">
        <f t="shared" si="534"/>
        <v>9417600</v>
      </c>
      <c r="L1116" s="8">
        <f t="shared" si="535"/>
        <v>1679231.0270302373</v>
      </c>
      <c r="M1116" s="17">
        <f t="shared" si="515"/>
        <v>199444179.6738106</v>
      </c>
      <c r="N1116" s="18">
        <f t="shared" si="536"/>
        <v>124.31324944485566</v>
      </c>
      <c r="O1116" s="18">
        <f t="shared" si="537"/>
        <v>92.944485566247224</v>
      </c>
      <c r="P1116" s="18">
        <f t="shared" si="538"/>
        <v>16.572721707675669</v>
      </c>
      <c r="Q1116" s="18">
        <f t="shared" si="539"/>
        <v>1968.3610133117256</v>
      </c>
      <c r="R1116" s="10">
        <f t="shared" si="540"/>
        <v>0</v>
      </c>
      <c r="S1116" s="8">
        <f t="shared" si="516"/>
        <v>108.89999999999809</v>
      </c>
      <c r="T1116" s="8">
        <f t="shared" si="541"/>
        <v>16.183286236437098</v>
      </c>
      <c r="U1116" s="8">
        <v>0</v>
      </c>
      <c r="V1116" s="8">
        <f t="shared" si="542"/>
        <v>3.781149554327865</v>
      </c>
      <c r="W1116" s="8">
        <v>0</v>
      </c>
      <c r="X1116" s="15">
        <f t="shared" si="522"/>
        <v>1200</v>
      </c>
      <c r="Y1116" s="8">
        <f t="shared" si="523"/>
        <v>0</v>
      </c>
      <c r="Z1116" s="8">
        <f t="shared" si="524"/>
        <v>1286.0307050165345</v>
      </c>
      <c r="AA1116" s="29">
        <f t="shared" si="517"/>
        <v>0</v>
      </c>
      <c r="AB1116" s="8"/>
      <c r="AC1116" s="8"/>
      <c r="AD1116" s="8">
        <f t="shared" si="518"/>
        <v>0</v>
      </c>
      <c r="AE1116" s="8">
        <f t="shared" si="519"/>
        <v>1200</v>
      </c>
      <c r="AF1116" s="8">
        <f t="shared" si="525"/>
        <v>213.96929498346555</v>
      </c>
      <c r="AG1116" s="16">
        <f t="shared" si="543"/>
        <v>1200</v>
      </c>
      <c r="AH1116" s="29">
        <f t="shared" si="526"/>
        <v>105.31517724060971</v>
      </c>
      <c r="AI1116" s="29">
        <f t="shared" si="527"/>
        <v>86.030705016534469</v>
      </c>
      <c r="AJ1116" s="28">
        <f t="shared" si="520"/>
        <v>0.15202880486049108</v>
      </c>
      <c r="AK1116" s="25">
        <f t="shared" ref="AK1116:AK1125" si="544">AJ1116*(B1116-B1115)</f>
        <v>1.5202880486049108</v>
      </c>
      <c r="AL1116" s="26">
        <f t="shared" si="521"/>
        <v>11.489047886922345</v>
      </c>
    </row>
    <row r="1117" spans="2:38" x14ac:dyDescent="0.3">
      <c r="B1117" s="6">
        <v>10900</v>
      </c>
      <c r="C1117" s="8">
        <f t="shared" si="528"/>
        <v>109</v>
      </c>
      <c r="D1117" s="8">
        <f t="shared" si="529"/>
        <v>36103.826840825372</v>
      </c>
      <c r="E1117" s="8">
        <f t="shared" si="530"/>
        <v>33.122776918186531</v>
      </c>
      <c r="F1117" s="8">
        <f t="shared" si="531"/>
        <v>44.30171412807448</v>
      </c>
      <c r="G1117" s="8">
        <f t="shared" ref="G1117:G1125" si="545">SQRT(2*$C$11*($C$10-$C$9)/$C$10)</f>
        <v>2.2250485660981263</v>
      </c>
      <c r="H1117" s="8">
        <f t="shared" si="532"/>
        <v>29.482191763721051</v>
      </c>
      <c r="I1117" s="7">
        <v>101325</v>
      </c>
      <c r="J1117" s="8">
        <f t="shared" si="533"/>
        <v>12596040</v>
      </c>
      <c r="K1117" s="8">
        <f t="shared" si="534"/>
        <v>9417600</v>
      </c>
      <c r="L1117" s="8">
        <f t="shared" si="535"/>
        <v>1678611.0371560685</v>
      </c>
      <c r="M1117" s="17">
        <f t="shared" ref="M1117:M1125" si="546">M1116+$C$10*$C$11*E1117/2</f>
        <v>199618019.60004917</v>
      </c>
      <c r="N1117" s="18">
        <f t="shared" si="536"/>
        <v>124.31324944485566</v>
      </c>
      <c r="O1117" s="18">
        <f t="shared" si="537"/>
        <v>92.944485566247224</v>
      </c>
      <c r="P1117" s="18">
        <f t="shared" si="538"/>
        <v>16.566602883356214</v>
      </c>
      <c r="Q1117" s="18">
        <f t="shared" si="539"/>
        <v>1970.076679990616</v>
      </c>
      <c r="R1117" s="10">
        <f t="shared" si="540"/>
        <v>0</v>
      </c>
      <c r="S1117" s="8">
        <f t="shared" ref="S1117:S1125" si="547">S1116+$C$16*(B1117-B1116)</f>
        <v>108.99999999999808</v>
      </c>
      <c r="T1117" s="8">
        <f t="shared" si="541"/>
        <v>16.183286236437098</v>
      </c>
      <c r="U1117" s="8">
        <v>0</v>
      </c>
      <c r="V1117" s="8">
        <f t="shared" si="542"/>
        <v>3.7797535138791916</v>
      </c>
      <c r="W1117" s="8">
        <v>0</v>
      </c>
      <c r="X1117" s="15">
        <f t="shared" si="522"/>
        <v>1200</v>
      </c>
      <c r="Y1117" s="8">
        <f t="shared" si="523"/>
        <v>0</v>
      </c>
      <c r="Z1117" s="8">
        <f t="shared" si="524"/>
        <v>1286.109704745659</v>
      </c>
      <c r="AA1117" s="29">
        <f t="shared" ref="AA1117:AA1125" si="548">IF(X1117-AG1117&lt;0,0,X1117-AG1117)</f>
        <v>0</v>
      </c>
      <c r="AB1117" s="8"/>
      <c r="AC1117" s="8"/>
      <c r="AD1117" s="8">
        <f t="shared" ref="AD1117:AD1125" si="549">IF(AD1116-F1116/2&lt;0,0,AD1116-F1116/2)</f>
        <v>0</v>
      </c>
      <c r="AE1117" s="8">
        <f t="shared" ref="AE1117:AE1125" si="550">IF(AE1116+F1116/2&gt;$C$8,$C$8,AE1116+F1116/2)</f>
        <v>1200</v>
      </c>
      <c r="AF1117" s="8">
        <f t="shared" si="525"/>
        <v>213.89029525434105</v>
      </c>
      <c r="AG1117" s="16">
        <f t="shared" si="543"/>
        <v>1200</v>
      </c>
      <c r="AH1117" s="29">
        <f t="shared" si="526"/>
        <v>105.41869444434279</v>
      </c>
      <c r="AI1117" s="29">
        <f t="shared" si="527"/>
        <v>86.109704745658945</v>
      </c>
      <c r="AJ1117" s="28">
        <f t="shared" ref="AJ1117:AJ1125" si="551">2*PI()*$C$5*(M1117-$C$4)/(LN(AL1116/$J$11)*$J$10/$J$9+LN($J$12/AL1116)*$J$10/$J$9)</f>
        <v>0.1521684089053584</v>
      </c>
      <c r="AK1117" s="25">
        <f t="shared" si="544"/>
        <v>1.5216840890535841</v>
      </c>
      <c r="AL1117" s="26">
        <f t="shared" ref="AL1117:AL1125" si="552">AL1116+AJ1117*(B1117-B1116)/(2*PI()*$C$5*AL1116*$J$13)</f>
        <v>11.499587643870909</v>
      </c>
    </row>
    <row r="1118" spans="2:38" x14ac:dyDescent="0.3">
      <c r="B1118" s="6">
        <v>10910</v>
      </c>
      <c r="C1118" s="8">
        <f t="shared" si="528"/>
        <v>109.10000000000001</v>
      </c>
      <c r="D1118" s="8">
        <f t="shared" si="529"/>
        <v>36136.949617743572</v>
      </c>
      <c r="E1118" s="8">
        <f t="shared" si="530"/>
        <v>33.122776918191242</v>
      </c>
      <c r="F1118" s="8">
        <f t="shared" si="531"/>
        <v>44.301714128080782</v>
      </c>
      <c r="G1118" s="8">
        <f t="shared" si="545"/>
        <v>2.2250485660981263</v>
      </c>
      <c r="H1118" s="8">
        <f t="shared" si="532"/>
        <v>29.482191763723147</v>
      </c>
      <c r="I1118" s="7">
        <v>101325</v>
      </c>
      <c r="J1118" s="8">
        <f t="shared" si="533"/>
        <v>12596040</v>
      </c>
      <c r="K1118" s="8">
        <f t="shared" si="534"/>
        <v>9417600</v>
      </c>
      <c r="L1118" s="8">
        <f t="shared" si="535"/>
        <v>1677991.0472818995</v>
      </c>
      <c r="M1118" s="17">
        <f t="shared" si="546"/>
        <v>199791859.52628776</v>
      </c>
      <c r="N1118" s="18">
        <f t="shared" si="536"/>
        <v>124.31324944485566</v>
      </c>
      <c r="O1118" s="18">
        <f t="shared" si="537"/>
        <v>92.944485566247224</v>
      </c>
      <c r="P1118" s="18">
        <f t="shared" si="538"/>
        <v>16.560484059036757</v>
      </c>
      <c r="Q1118" s="18">
        <f t="shared" si="539"/>
        <v>1971.7923466695067</v>
      </c>
      <c r="R1118" s="10">
        <f t="shared" si="540"/>
        <v>0</v>
      </c>
      <c r="S1118" s="8">
        <f t="shared" si="547"/>
        <v>109.09999999999808</v>
      </c>
      <c r="T1118" s="8">
        <f t="shared" si="541"/>
        <v>16.183286236437098</v>
      </c>
      <c r="U1118" s="8">
        <v>0</v>
      </c>
      <c r="V1118" s="8">
        <f t="shared" si="542"/>
        <v>3.778357473430519</v>
      </c>
      <c r="W1118" s="8">
        <v>0</v>
      </c>
      <c r="X1118" s="15">
        <f t="shared" ref="X1118:X1125" si="553">$C$8-AD1118</f>
        <v>1200</v>
      </c>
      <c r="Y1118" s="8">
        <f t="shared" ref="Y1118:Y1125" si="554">$C$8-AE1118</f>
        <v>0</v>
      </c>
      <c r="Z1118" s="8">
        <f t="shared" ref="Z1118:Z1125" si="555">$C$6-AF1118</f>
        <v>1286.1887044747834</v>
      </c>
      <c r="AA1118" s="29">
        <f t="shared" si="548"/>
        <v>0</v>
      </c>
      <c r="AB1118" s="8"/>
      <c r="AC1118" s="8"/>
      <c r="AD1118" s="8">
        <f t="shared" si="549"/>
        <v>0</v>
      </c>
      <c r="AE1118" s="8">
        <f t="shared" si="550"/>
        <v>1200</v>
      </c>
      <c r="AF1118" s="8">
        <f t="shared" ref="AF1118:AF1125" si="556">IF(AD1118&gt;0,$C$6-$C$8,$C$6-$C$8-AI1118)</f>
        <v>213.81129552521662</v>
      </c>
      <c r="AG1118" s="16">
        <f t="shared" si="543"/>
        <v>1200</v>
      </c>
      <c r="AH1118" s="29">
        <f t="shared" ref="AH1118:AH1125" si="557">IF(AD1118&gt;0,0,ABS(($C$16-AJ1118)*(B1118-B1117)/$G$19))</f>
        <v>105.52221164807584</v>
      </c>
      <c r="AI1118" s="29">
        <f t="shared" ref="AI1118:AI1125" si="558">IF(AD1118&gt;0,0,AK1118/$G$20)</f>
        <v>86.188704474783393</v>
      </c>
      <c r="AJ1118" s="28">
        <f t="shared" si="551"/>
        <v>0.1523080129502257</v>
      </c>
      <c r="AK1118" s="25">
        <f t="shared" si="544"/>
        <v>1.5230801295022569</v>
      </c>
      <c r="AL1118" s="26">
        <f t="shared" si="552"/>
        <v>11.510127401418847</v>
      </c>
    </row>
    <row r="1119" spans="2:38" x14ac:dyDescent="0.3">
      <c r="B1119" s="6">
        <v>10920</v>
      </c>
      <c r="C1119" s="8">
        <f t="shared" si="528"/>
        <v>109.2</v>
      </c>
      <c r="D1119" s="8">
        <f t="shared" si="529"/>
        <v>36170.072394661751</v>
      </c>
      <c r="E1119" s="8">
        <f t="shared" si="530"/>
        <v>33.122776918186531</v>
      </c>
      <c r="F1119" s="8">
        <f t="shared" si="531"/>
        <v>44.30171412807448</v>
      </c>
      <c r="G1119" s="8">
        <f t="shared" si="545"/>
        <v>2.2250485660981263</v>
      </c>
      <c r="H1119" s="8">
        <f t="shared" si="532"/>
        <v>29.482191763721051</v>
      </c>
      <c r="I1119" s="7">
        <v>101325</v>
      </c>
      <c r="J1119" s="8">
        <f t="shared" si="533"/>
        <v>12596040</v>
      </c>
      <c r="K1119" s="8">
        <f t="shared" si="534"/>
        <v>9417600</v>
      </c>
      <c r="L1119" s="8">
        <f t="shared" si="535"/>
        <v>1677371.0574077307</v>
      </c>
      <c r="M1119" s="17">
        <f t="shared" si="546"/>
        <v>199965699.45252633</v>
      </c>
      <c r="N1119" s="18">
        <f t="shared" si="536"/>
        <v>124.31324944485566</v>
      </c>
      <c r="O1119" s="18">
        <f t="shared" si="537"/>
        <v>92.944485566247224</v>
      </c>
      <c r="P1119" s="18">
        <f t="shared" si="538"/>
        <v>16.554365234717302</v>
      </c>
      <c r="Q1119" s="18">
        <f t="shared" si="539"/>
        <v>1973.5080133483971</v>
      </c>
      <c r="R1119" s="10">
        <f t="shared" si="540"/>
        <v>0</v>
      </c>
      <c r="S1119" s="8">
        <f t="shared" si="547"/>
        <v>109.19999999999807</v>
      </c>
      <c r="T1119" s="8">
        <f t="shared" si="541"/>
        <v>16.183286236437098</v>
      </c>
      <c r="U1119" s="8">
        <v>0</v>
      </c>
      <c r="V1119" s="8">
        <f t="shared" si="542"/>
        <v>3.7769614329818464</v>
      </c>
      <c r="W1119" s="8">
        <v>0</v>
      </c>
      <c r="X1119" s="15">
        <f t="shared" si="553"/>
        <v>1200</v>
      </c>
      <c r="Y1119" s="8">
        <f t="shared" si="554"/>
        <v>0</v>
      </c>
      <c r="Z1119" s="8">
        <f t="shared" si="555"/>
        <v>1286.2677042039079</v>
      </c>
      <c r="AA1119" s="29">
        <f t="shared" si="548"/>
        <v>0</v>
      </c>
      <c r="AB1119" s="8"/>
      <c r="AC1119" s="8"/>
      <c r="AD1119" s="8">
        <f t="shared" si="549"/>
        <v>0</v>
      </c>
      <c r="AE1119" s="8">
        <f t="shared" si="550"/>
        <v>1200</v>
      </c>
      <c r="AF1119" s="8">
        <f t="shared" si="556"/>
        <v>213.73229579609216</v>
      </c>
      <c r="AG1119" s="16">
        <f t="shared" si="543"/>
        <v>1200</v>
      </c>
      <c r="AH1119" s="29">
        <f t="shared" si="557"/>
        <v>105.62572885180889</v>
      </c>
      <c r="AI1119" s="29">
        <f t="shared" si="558"/>
        <v>86.26770420390784</v>
      </c>
      <c r="AJ1119" s="28">
        <f t="shared" si="551"/>
        <v>0.15244761699509299</v>
      </c>
      <c r="AK1119" s="25">
        <f t="shared" si="544"/>
        <v>1.5244761699509299</v>
      </c>
      <c r="AL1119" s="26">
        <f t="shared" si="552"/>
        <v>11.520667159564512</v>
      </c>
    </row>
    <row r="1120" spans="2:38" x14ac:dyDescent="0.3">
      <c r="B1120" s="6">
        <v>10930</v>
      </c>
      <c r="C1120" s="8">
        <f t="shared" si="528"/>
        <v>109.3</v>
      </c>
      <c r="D1120" s="8">
        <f t="shared" si="529"/>
        <v>36203.195171579937</v>
      </c>
      <c r="E1120" s="8">
        <f t="shared" si="530"/>
        <v>33.122776918186531</v>
      </c>
      <c r="F1120" s="8">
        <f t="shared" si="531"/>
        <v>44.30171412807448</v>
      </c>
      <c r="G1120" s="8">
        <f t="shared" si="545"/>
        <v>2.2250485660981263</v>
      </c>
      <c r="H1120" s="8">
        <f t="shared" si="532"/>
        <v>29.482191763721051</v>
      </c>
      <c r="I1120" s="7">
        <v>101325</v>
      </c>
      <c r="J1120" s="8">
        <f t="shared" si="533"/>
        <v>12596040</v>
      </c>
      <c r="K1120" s="8">
        <f t="shared" si="534"/>
        <v>9417600</v>
      </c>
      <c r="L1120" s="8">
        <f t="shared" si="535"/>
        <v>1676751.067533562</v>
      </c>
      <c r="M1120" s="17">
        <f t="shared" si="546"/>
        <v>200139539.3787649</v>
      </c>
      <c r="N1120" s="18">
        <f t="shared" si="536"/>
        <v>124.31324944485566</v>
      </c>
      <c r="O1120" s="18">
        <f t="shared" si="537"/>
        <v>92.944485566247224</v>
      </c>
      <c r="P1120" s="18">
        <f t="shared" si="538"/>
        <v>16.548246410397848</v>
      </c>
      <c r="Q1120" s="18">
        <f t="shared" si="539"/>
        <v>1975.2236800272874</v>
      </c>
      <c r="R1120" s="10">
        <f t="shared" si="540"/>
        <v>0</v>
      </c>
      <c r="S1120" s="8">
        <f t="shared" si="547"/>
        <v>109.29999999999806</v>
      </c>
      <c r="T1120" s="8">
        <f t="shared" si="541"/>
        <v>16.183286236437098</v>
      </c>
      <c r="U1120" s="8">
        <v>0</v>
      </c>
      <c r="V1120" s="8">
        <f t="shared" si="542"/>
        <v>3.7755653925331729</v>
      </c>
      <c r="W1120" s="8">
        <v>0</v>
      </c>
      <c r="X1120" s="15">
        <f t="shared" si="553"/>
        <v>1200</v>
      </c>
      <c r="Y1120" s="8">
        <f t="shared" si="554"/>
        <v>0</v>
      </c>
      <c r="Z1120" s="8">
        <f t="shared" si="555"/>
        <v>1286.3467039330324</v>
      </c>
      <c r="AA1120" s="29">
        <f t="shared" si="548"/>
        <v>0</v>
      </c>
      <c r="AB1120" s="8"/>
      <c r="AC1120" s="8"/>
      <c r="AD1120" s="8">
        <f t="shared" si="549"/>
        <v>0</v>
      </c>
      <c r="AE1120" s="8">
        <f t="shared" si="550"/>
        <v>1200</v>
      </c>
      <c r="AF1120" s="8">
        <f t="shared" si="556"/>
        <v>213.6532960669677</v>
      </c>
      <c r="AG1120" s="16">
        <f t="shared" si="543"/>
        <v>1200</v>
      </c>
      <c r="AH1120" s="29">
        <f t="shared" si="557"/>
        <v>105.72924605554194</v>
      </c>
      <c r="AI1120" s="29">
        <f t="shared" si="558"/>
        <v>86.346703933032288</v>
      </c>
      <c r="AJ1120" s="28">
        <f t="shared" si="551"/>
        <v>0.15258722103996028</v>
      </c>
      <c r="AK1120" s="25">
        <f t="shared" si="544"/>
        <v>1.5258722103996027</v>
      </c>
      <c r="AL1120" s="26">
        <f t="shared" si="552"/>
        <v>11.531206918306264</v>
      </c>
    </row>
    <row r="1121" spans="2:38" x14ac:dyDescent="0.3">
      <c r="B1121" s="6">
        <v>10940</v>
      </c>
      <c r="C1121" s="8">
        <f t="shared" si="528"/>
        <v>109.4</v>
      </c>
      <c r="D1121" s="8">
        <f t="shared" si="529"/>
        <v>36236.317948498137</v>
      </c>
      <c r="E1121" s="8">
        <f t="shared" si="530"/>
        <v>33.122776918191242</v>
      </c>
      <c r="F1121" s="8">
        <f t="shared" si="531"/>
        <v>44.301714128080782</v>
      </c>
      <c r="G1121" s="8">
        <f t="shared" si="545"/>
        <v>2.2250485660981263</v>
      </c>
      <c r="H1121" s="8">
        <f t="shared" si="532"/>
        <v>29.482191763723147</v>
      </c>
      <c r="I1121" s="7">
        <v>101325</v>
      </c>
      <c r="J1121" s="8">
        <f t="shared" si="533"/>
        <v>12596040</v>
      </c>
      <c r="K1121" s="8">
        <f t="shared" si="534"/>
        <v>9417600</v>
      </c>
      <c r="L1121" s="8">
        <f t="shared" si="535"/>
        <v>1676131.0776593932</v>
      </c>
      <c r="M1121" s="17">
        <f t="shared" si="546"/>
        <v>200313379.30500349</v>
      </c>
      <c r="N1121" s="18">
        <f t="shared" si="536"/>
        <v>124.31324944485566</v>
      </c>
      <c r="O1121" s="18">
        <f t="shared" si="537"/>
        <v>92.944485566247224</v>
      </c>
      <c r="P1121" s="18">
        <f t="shared" si="538"/>
        <v>16.542127586078394</v>
      </c>
      <c r="Q1121" s="18">
        <f t="shared" si="539"/>
        <v>1976.9393467061782</v>
      </c>
      <c r="R1121" s="10">
        <f t="shared" si="540"/>
        <v>0</v>
      </c>
      <c r="S1121" s="8">
        <f t="shared" si="547"/>
        <v>109.39999999999806</v>
      </c>
      <c r="T1121" s="8">
        <f t="shared" si="541"/>
        <v>16.183286236437098</v>
      </c>
      <c r="U1121" s="8">
        <v>0</v>
      </c>
      <c r="V1121" s="8">
        <f t="shared" si="542"/>
        <v>3.7741693520844999</v>
      </c>
      <c r="W1121" s="8">
        <v>0</v>
      </c>
      <c r="X1121" s="15">
        <f t="shared" si="553"/>
        <v>1200</v>
      </c>
      <c r="Y1121" s="8">
        <f t="shared" si="554"/>
        <v>0</v>
      </c>
      <c r="Z1121" s="8">
        <f t="shared" si="555"/>
        <v>1286.4257036621568</v>
      </c>
      <c r="AA1121" s="29">
        <f t="shared" si="548"/>
        <v>0</v>
      </c>
      <c r="AB1121" s="8"/>
      <c r="AC1121" s="8"/>
      <c r="AD1121" s="8">
        <f t="shared" si="549"/>
        <v>0</v>
      </c>
      <c r="AE1121" s="8">
        <f t="shared" si="550"/>
        <v>1200</v>
      </c>
      <c r="AF1121" s="8">
        <f t="shared" si="556"/>
        <v>213.57429633784324</v>
      </c>
      <c r="AG1121" s="16">
        <f t="shared" si="543"/>
        <v>1200</v>
      </c>
      <c r="AH1121" s="29">
        <f t="shared" si="557"/>
        <v>105.832763259275</v>
      </c>
      <c r="AI1121" s="29">
        <f t="shared" si="558"/>
        <v>86.425703662156764</v>
      </c>
      <c r="AJ1121" s="28">
        <f t="shared" si="551"/>
        <v>0.1527268250848276</v>
      </c>
      <c r="AK1121" s="25">
        <f t="shared" si="544"/>
        <v>1.527268250848276</v>
      </c>
      <c r="AL1121" s="26">
        <f t="shared" si="552"/>
        <v>11.541746677642466</v>
      </c>
    </row>
    <row r="1122" spans="2:38" x14ac:dyDescent="0.3">
      <c r="B1122" s="6">
        <v>10950</v>
      </c>
      <c r="C1122" s="8">
        <f t="shared" si="528"/>
        <v>109.5</v>
      </c>
      <c r="D1122" s="8">
        <f t="shared" si="529"/>
        <v>36269.440725416316</v>
      </c>
      <c r="E1122" s="8">
        <f t="shared" si="530"/>
        <v>33.122776918186531</v>
      </c>
      <c r="F1122" s="8">
        <f t="shared" si="531"/>
        <v>44.30171412807448</v>
      </c>
      <c r="G1122" s="8">
        <f t="shared" si="545"/>
        <v>2.2250485660981263</v>
      </c>
      <c r="H1122" s="8">
        <f t="shared" si="532"/>
        <v>29.482191763721051</v>
      </c>
      <c r="I1122" s="7">
        <v>101325</v>
      </c>
      <c r="J1122" s="8">
        <f t="shared" si="533"/>
        <v>12596040</v>
      </c>
      <c r="K1122" s="8">
        <f t="shared" si="534"/>
        <v>9417600</v>
      </c>
      <c r="L1122" s="8">
        <f t="shared" si="535"/>
        <v>1675511.0877852244</v>
      </c>
      <c r="M1122" s="17">
        <f t="shared" si="546"/>
        <v>200487219.23124206</v>
      </c>
      <c r="N1122" s="18">
        <f t="shared" si="536"/>
        <v>124.31324944485566</v>
      </c>
      <c r="O1122" s="18">
        <f t="shared" si="537"/>
        <v>92.944485566247224</v>
      </c>
      <c r="P1122" s="18">
        <f t="shared" si="538"/>
        <v>16.536008761758939</v>
      </c>
      <c r="Q1122" s="18">
        <f t="shared" si="539"/>
        <v>1978.6550133850685</v>
      </c>
      <c r="R1122" s="10">
        <f t="shared" si="540"/>
        <v>0</v>
      </c>
      <c r="S1122" s="8">
        <f t="shared" si="547"/>
        <v>109.49999999999805</v>
      </c>
      <c r="T1122" s="8">
        <f t="shared" si="541"/>
        <v>16.183286236437098</v>
      </c>
      <c r="U1122" s="8">
        <v>0</v>
      </c>
      <c r="V1122" s="8">
        <f t="shared" si="542"/>
        <v>3.7727733116358269</v>
      </c>
      <c r="W1122" s="8">
        <v>0</v>
      </c>
      <c r="X1122" s="15">
        <f t="shared" si="553"/>
        <v>1200</v>
      </c>
      <c r="Y1122" s="8">
        <f t="shared" si="554"/>
        <v>0</v>
      </c>
      <c r="Z1122" s="8">
        <f t="shared" si="555"/>
        <v>1286.5047033912813</v>
      </c>
      <c r="AA1122" s="29">
        <f t="shared" si="548"/>
        <v>0</v>
      </c>
      <c r="AB1122" s="8"/>
      <c r="AC1122" s="8"/>
      <c r="AD1122" s="8">
        <f t="shared" si="549"/>
        <v>0</v>
      </c>
      <c r="AE1122" s="8">
        <f t="shared" si="550"/>
        <v>1200</v>
      </c>
      <c r="AF1122" s="8">
        <f t="shared" si="556"/>
        <v>213.49529660871877</v>
      </c>
      <c r="AG1122" s="16">
        <f t="shared" si="543"/>
        <v>1200</v>
      </c>
      <c r="AH1122" s="29">
        <f t="shared" si="557"/>
        <v>105.93628046300805</v>
      </c>
      <c r="AI1122" s="29">
        <f t="shared" si="558"/>
        <v>86.504703391281211</v>
      </c>
      <c r="AJ1122" s="28">
        <f t="shared" si="551"/>
        <v>0.15286642912969489</v>
      </c>
      <c r="AK1122" s="25">
        <f t="shared" si="544"/>
        <v>1.5286642912969488</v>
      </c>
      <c r="AL1122" s="26">
        <f t="shared" si="552"/>
        <v>11.552286437571492</v>
      </c>
    </row>
    <row r="1123" spans="2:38" x14ac:dyDescent="0.3">
      <c r="B1123" s="6">
        <v>10960</v>
      </c>
      <c r="C1123" s="8">
        <f t="shared" si="528"/>
        <v>109.60000000000001</v>
      </c>
      <c r="D1123" s="8">
        <f t="shared" si="529"/>
        <v>36302.563502334509</v>
      </c>
      <c r="E1123" s="8">
        <f t="shared" si="530"/>
        <v>33.122776918191242</v>
      </c>
      <c r="F1123" s="8">
        <f t="shared" si="531"/>
        <v>44.301714128080782</v>
      </c>
      <c r="G1123" s="8">
        <f t="shared" si="545"/>
        <v>2.2250485660981263</v>
      </c>
      <c r="H1123" s="8">
        <f t="shared" si="532"/>
        <v>29.482191763723147</v>
      </c>
      <c r="I1123" s="7">
        <v>101325</v>
      </c>
      <c r="J1123" s="8">
        <f t="shared" si="533"/>
        <v>12596040</v>
      </c>
      <c r="K1123" s="8">
        <f t="shared" si="534"/>
        <v>9417600</v>
      </c>
      <c r="L1123" s="8">
        <f t="shared" si="535"/>
        <v>1674891.0979110557</v>
      </c>
      <c r="M1123" s="17">
        <f t="shared" si="546"/>
        <v>200661059.15748066</v>
      </c>
      <c r="N1123" s="18">
        <f t="shared" si="536"/>
        <v>124.31324944485566</v>
      </c>
      <c r="O1123" s="18">
        <f t="shared" si="537"/>
        <v>92.944485566247224</v>
      </c>
      <c r="P1123" s="18">
        <f t="shared" si="538"/>
        <v>16.529889937439485</v>
      </c>
      <c r="Q1123" s="18">
        <f t="shared" si="539"/>
        <v>1980.3706800639591</v>
      </c>
      <c r="R1123" s="10">
        <f t="shared" si="540"/>
        <v>0</v>
      </c>
      <c r="S1123" s="8">
        <f t="shared" si="547"/>
        <v>109.59999999999805</v>
      </c>
      <c r="T1123" s="8">
        <f t="shared" si="541"/>
        <v>16.183286236437098</v>
      </c>
      <c r="U1123" s="8">
        <v>0</v>
      </c>
      <c r="V1123" s="8">
        <f t="shared" si="542"/>
        <v>3.7713772711871538</v>
      </c>
      <c r="W1123" s="8">
        <v>0</v>
      </c>
      <c r="X1123" s="15">
        <f t="shared" si="553"/>
        <v>1200</v>
      </c>
      <c r="Y1123" s="8">
        <f t="shared" si="554"/>
        <v>0</v>
      </c>
      <c r="Z1123" s="8">
        <f t="shared" si="555"/>
        <v>1286.5837031204057</v>
      </c>
      <c r="AA1123" s="29">
        <f t="shared" si="548"/>
        <v>0</v>
      </c>
      <c r="AB1123" s="8"/>
      <c r="AC1123" s="8"/>
      <c r="AD1123" s="8">
        <f t="shared" si="549"/>
        <v>0</v>
      </c>
      <c r="AE1123" s="8">
        <f t="shared" si="550"/>
        <v>1200</v>
      </c>
      <c r="AF1123" s="8">
        <f t="shared" si="556"/>
        <v>213.41629687959431</v>
      </c>
      <c r="AG1123" s="16">
        <f t="shared" si="543"/>
        <v>1200</v>
      </c>
      <c r="AH1123" s="29">
        <f t="shared" si="557"/>
        <v>106.03979766674114</v>
      </c>
      <c r="AI1123" s="29">
        <f t="shared" si="558"/>
        <v>86.583703120405687</v>
      </c>
      <c r="AJ1123" s="28">
        <f t="shared" si="551"/>
        <v>0.15300603317456224</v>
      </c>
      <c r="AK1123" s="25">
        <f t="shared" si="544"/>
        <v>1.5300603317456223</v>
      </c>
      <c r="AL1123" s="26">
        <f t="shared" si="552"/>
        <v>11.56282619809172</v>
      </c>
    </row>
    <row r="1124" spans="2:38" x14ac:dyDescent="0.3">
      <c r="B1124" s="6">
        <v>10970</v>
      </c>
      <c r="C1124" s="8">
        <f t="shared" si="528"/>
        <v>109.7</v>
      </c>
      <c r="D1124" s="8">
        <f t="shared" si="529"/>
        <v>36335.686279252695</v>
      </c>
      <c r="E1124" s="8">
        <f t="shared" si="530"/>
        <v>33.122776918186531</v>
      </c>
      <c r="F1124" s="8">
        <f t="shared" si="531"/>
        <v>44.30171412807448</v>
      </c>
      <c r="G1124" s="8">
        <f t="shared" si="545"/>
        <v>2.2250485660981263</v>
      </c>
      <c r="H1124" s="8">
        <f t="shared" si="532"/>
        <v>29.482191763721051</v>
      </c>
      <c r="I1124" s="7">
        <v>101325</v>
      </c>
      <c r="J1124" s="8">
        <f t="shared" si="533"/>
        <v>12596040</v>
      </c>
      <c r="K1124" s="8">
        <f t="shared" si="534"/>
        <v>9417600</v>
      </c>
      <c r="L1124" s="8">
        <f t="shared" si="535"/>
        <v>1674271.1080368869</v>
      </c>
      <c r="M1124" s="17">
        <f t="shared" si="546"/>
        <v>200834899.08371922</v>
      </c>
      <c r="N1124" s="18">
        <f t="shared" si="536"/>
        <v>124.31324944485566</v>
      </c>
      <c r="O1124" s="18">
        <f t="shared" si="537"/>
        <v>92.944485566247224</v>
      </c>
      <c r="P1124" s="18">
        <f t="shared" si="538"/>
        <v>16.523771113120027</v>
      </c>
      <c r="Q1124" s="18">
        <f t="shared" si="539"/>
        <v>1982.0863467428494</v>
      </c>
      <c r="R1124" s="10">
        <f t="shared" si="540"/>
        <v>0</v>
      </c>
      <c r="S1124" s="8">
        <f t="shared" si="547"/>
        <v>109.69999999999804</v>
      </c>
      <c r="T1124" s="8">
        <f t="shared" si="541"/>
        <v>16.183286236437098</v>
      </c>
      <c r="U1124" s="8">
        <v>0</v>
      </c>
      <c r="V1124" s="8">
        <f t="shared" si="542"/>
        <v>3.7699812307384803</v>
      </c>
      <c r="W1124" s="8">
        <v>0</v>
      </c>
      <c r="X1124" s="15">
        <f t="shared" si="553"/>
        <v>1200</v>
      </c>
      <c r="Y1124" s="8">
        <f t="shared" si="554"/>
        <v>0</v>
      </c>
      <c r="Z1124" s="8">
        <f t="shared" si="555"/>
        <v>1286.6627028495302</v>
      </c>
      <c r="AA1124" s="29">
        <f t="shared" si="548"/>
        <v>0</v>
      </c>
      <c r="AB1124" s="8"/>
      <c r="AC1124" s="8"/>
      <c r="AD1124" s="8">
        <f t="shared" si="549"/>
        <v>0</v>
      </c>
      <c r="AE1124" s="8">
        <f t="shared" si="550"/>
        <v>1200</v>
      </c>
      <c r="AF1124" s="8">
        <f t="shared" si="556"/>
        <v>213.33729715046985</v>
      </c>
      <c r="AG1124" s="16">
        <f t="shared" si="543"/>
        <v>1200</v>
      </c>
      <c r="AH1124" s="29">
        <f t="shared" si="557"/>
        <v>106.14331487047417</v>
      </c>
      <c r="AI1124" s="29">
        <f t="shared" si="558"/>
        <v>86.662702849530135</v>
      </c>
      <c r="AJ1124" s="28">
        <f t="shared" si="551"/>
        <v>0.1531456372194295</v>
      </c>
      <c r="AK1124" s="25">
        <f t="shared" si="544"/>
        <v>1.5314563721942951</v>
      </c>
      <c r="AL1124" s="26">
        <f t="shared" si="552"/>
        <v>11.573365959201531</v>
      </c>
    </row>
    <row r="1125" spans="2:38" x14ac:dyDescent="0.3">
      <c r="B1125" s="6">
        <v>10980</v>
      </c>
      <c r="C1125" s="8">
        <f t="shared" si="528"/>
        <v>109.8</v>
      </c>
      <c r="D1125" s="8">
        <f t="shared" si="529"/>
        <v>36368.809056170881</v>
      </c>
      <c r="E1125" s="8">
        <f t="shared" si="530"/>
        <v>33.122776918186531</v>
      </c>
      <c r="F1125" s="8">
        <f t="shared" si="531"/>
        <v>44.30171412807448</v>
      </c>
      <c r="G1125" s="8">
        <f t="shared" si="545"/>
        <v>2.2250485660981263</v>
      </c>
      <c r="H1125" s="8">
        <f t="shared" si="532"/>
        <v>29.482191763721051</v>
      </c>
      <c r="I1125" s="7">
        <v>101325</v>
      </c>
      <c r="J1125" s="8">
        <f t="shared" si="533"/>
        <v>12596040</v>
      </c>
      <c r="K1125" s="8">
        <f t="shared" si="534"/>
        <v>9417600</v>
      </c>
      <c r="L1125" s="8">
        <f t="shared" si="535"/>
        <v>1673651.1181627181</v>
      </c>
      <c r="M1125" s="17">
        <f t="shared" si="546"/>
        <v>201008739.00995779</v>
      </c>
      <c r="N1125" s="18">
        <f t="shared" si="536"/>
        <v>124.31324944485566</v>
      </c>
      <c r="O1125" s="18">
        <f t="shared" si="537"/>
        <v>92.944485566247224</v>
      </c>
      <c r="P1125" s="18">
        <f t="shared" si="538"/>
        <v>16.517652288800573</v>
      </c>
      <c r="Q1125" s="18">
        <f t="shared" si="539"/>
        <v>1983.80201342174</v>
      </c>
      <c r="R1125" s="10">
        <f t="shared" si="540"/>
        <v>0</v>
      </c>
      <c r="S1125" s="8">
        <f t="shared" si="547"/>
        <v>109.79999999999804</v>
      </c>
      <c r="T1125" s="8">
        <f t="shared" si="541"/>
        <v>16.183286236437098</v>
      </c>
      <c r="U1125" s="8">
        <v>0</v>
      </c>
      <c r="V1125" s="8">
        <f t="shared" si="542"/>
        <v>3.7685851902898078</v>
      </c>
      <c r="W1125" s="8">
        <v>0</v>
      </c>
      <c r="X1125" s="15">
        <f t="shared" si="553"/>
        <v>1200</v>
      </c>
      <c r="Y1125" s="8">
        <f t="shared" si="554"/>
        <v>0</v>
      </c>
      <c r="Z1125" s="8">
        <f t="shared" si="555"/>
        <v>1286.7417025786547</v>
      </c>
      <c r="AA1125" s="29">
        <f t="shared" si="548"/>
        <v>0</v>
      </c>
      <c r="AB1125" s="8"/>
      <c r="AC1125" s="8"/>
      <c r="AD1125" s="8">
        <f t="shared" si="549"/>
        <v>0</v>
      </c>
      <c r="AE1125" s="8">
        <f t="shared" si="550"/>
        <v>1200</v>
      </c>
      <c r="AF1125" s="8">
        <f t="shared" si="556"/>
        <v>213.25829742134542</v>
      </c>
      <c r="AG1125" s="16">
        <f t="shared" si="543"/>
        <v>1200</v>
      </c>
      <c r="AH1125" s="29">
        <f t="shared" si="557"/>
        <v>106.24683207420722</v>
      </c>
      <c r="AI1125" s="29">
        <f t="shared" si="558"/>
        <v>86.741702578654582</v>
      </c>
      <c r="AJ1125" s="28">
        <f t="shared" si="551"/>
        <v>0.1532852412642968</v>
      </c>
      <c r="AK1125" s="25">
        <f t="shared" si="544"/>
        <v>1.5328524126429679</v>
      </c>
      <c r="AL1125" s="26">
        <f t="shared" si="552"/>
        <v>11.583905720899315</v>
      </c>
    </row>
  </sheetData>
  <mergeCells count="26">
    <mergeCell ref="B25:B26"/>
    <mergeCell ref="E25:E26"/>
    <mergeCell ref="M25:M26"/>
    <mergeCell ref="R25:S25"/>
    <mergeCell ref="T25:U25"/>
    <mergeCell ref="H25:H26"/>
    <mergeCell ref="F25:F26"/>
    <mergeCell ref="G25:G26"/>
    <mergeCell ref="K25:K26"/>
    <mergeCell ref="J25:J26"/>
    <mergeCell ref="L25:L26"/>
    <mergeCell ref="D25:D26"/>
    <mergeCell ref="N25:N26"/>
    <mergeCell ref="O25:O26"/>
    <mergeCell ref="P25:P26"/>
    <mergeCell ref="Q25:Q26"/>
    <mergeCell ref="AK25:AK26"/>
    <mergeCell ref="AL25:AL26"/>
    <mergeCell ref="X25:Z25"/>
    <mergeCell ref="AA25:AC25"/>
    <mergeCell ref="C25:C26"/>
    <mergeCell ref="V25:W25"/>
    <mergeCell ref="AJ25:AJ26"/>
    <mergeCell ref="AD25:AF25"/>
    <mergeCell ref="AG25:AI25"/>
    <mergeCell ref="I25:I26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0:I31"/>
  <sheetViews>
    <sheetView zoomScale="70" zoomScaleNormal="70" workbookViewId="0">
      <selection activeCell="H40" sqref="H40"/>
    </sheetView>
  </sheetViews>
  <sheetFormatPr defaultRowHeight="14.4" x14ac:dyDescent="0.3"/>
  <cols>
    <col min="3" max="3" width="11" bestFit="1" customWidth="1"/>
  </cols>
  <sheetData>
    <row r="10" spans="2:9" x14ac:dyDescent="0.3">
      <c r="B10" t="s">
        <v>94</v>
      </c>
      <c r="C10">
        <f>(63/1000)^2*PI()/4</f>
        <v>3.1172453105244723E-3</v>
      </c>
      <c r="E10" t="s">
        <v>20</v>
      </c>
      <c r="F10" t="s">
        <v>92</v>
      </c>
      <c r="G10" t="s">
        <v>93</v>
      </c>
      <c r="H10" t="s">
        <v>97</v>
      </c>
      <c r="I10" t="s">
        <v>98</v>
      </c>
    </row>
    <row r="11" spans="2:9" x14ac:dyDescent="0.3">
      <c r="B11" t="s">
        <v>95</v>
      </c>
      <c r="C11">
        <f>0.063^2/4*PI()</f>
        <v>3.1172453105244723E-3</v>
      </c>
      <c r="E11">
        <v>0</v>
      </c>
      <c r="F11">
        <v>0.44</v>
      </c>
      <c r="G11">
        <v>0</v>
      </c>
      <c r="H11">
        <f>(F11-G11)^0.5</f>
        <v>0.66332495807107994</v>
      </c>
      <c r="I11">
        <f>(2*9.81*H11^2)^0.5</f>
        <v>2.9381626912068706</v>
      </c>
    </row>
    <row r="12" spans="2:9" x14ac:dyDescent="0.3">
      <c r="B12" t="s">
        <v>96</v>
      </c>
      <c r="C12">
        <f>0.15^2*PI()/4</f>
        <v>1.7671458676442587E-2</v>
      </c>
      <c r="E12">
        <v>0.05</v>
      </c>
      <c r="H12">
        <f>H11-E12*$C$10*(9.81/2)^0.5*($C$11+$C$12)/($C$11*$C$12)</f>
        <v>0.5330549242106406</v>
      </c>
      <c r="I12">
        <f t="shared" ref="I12:I31" si="0">(2*9.81*H12^2)^0.5</f>
        <v>2.3611384912068702</v>
      </c>
    </row>
    <row r="13" spans="2:9" x14ac:dyDescent="0.3">
      <c r="E13">
        <v>0.1</v>
      </c>
      <c r="H13">
        <f t="shared" ref="H13:H31" si="1">H12-E13*$C$10*(9.81/2)^0.5*($C$11+$C$12)/($C$11*$C$12)</f>
        <v>0.27251485648976198</v>
      </c>
      <c r="I13">
        <f t="shared" si="0"/>
        <v>1.2070900912068701</v>
      </c>
    </row>
    <row r="14" spans="2:9" x14ac:dyDescent="0.3">
      <c r="E14">
        <v>0.15</v>
      </c>
      <c r="H14">
        <f t="shared" si="1"/>
        <v>-0.11829524509155592</v>
      </c>
      <c r="I14">
        <f t="shared" si="0"/>
        <v>0.52398250879313002</v>
      </c>
    </row>
    <row r="15" spans="2:9" x14ac:dyDescent="0.3">
      <c r="E15">
        <v>0.2</v>
      </c>
      <c r="H15">
        <f t="shared" si="1"/>
        <v>-0.63937538053331311</v>
      </c>
      <c r="I15">
        <f t="shared" si="0"/>
        <v>2.83207930879313</v>
      </c>
    </row>
    <row r="16" spans="2:9" x14ac:dyDescent="0.3">
      <c r="E16">
        <v>0.25</v>
      </c>
      <c r="H16">
        <f t="shared" si="1"/>
        <v>-1.2907255498355097</v>
      </c>
      <c r="I16">
        <f t="shared" si="0"/>
        <v>5.7172003087931307</v>
      </c>
    </row>
    <row r="17" spans="5:9" x14ac:dyDescent="0.3">
      <c r="E17">
        <v>0.3</v>
      </c>
      <c r="H17">
        <f t="shared" si="1"/>
        <v>-2.0723457529981455</v>
      </c>
      <c r="I17">
        <f t="shared" si="0"/>
        <v>9.1793455087931299</v>
      </c>
    </row>
    <row r="18" spans="5:9" x14ac:dyDescent="0.3">
      <c r="E18">
        <v>0.35</v>
      </c>
      <c r="H18">
        <f t="shared" si="1"/>
        <v>-2.9842359900212205</v>
      </c>
      <c r="I18">
        <f t="shared" si="0"/>
        <v>13.218514908793132</v>
      </c>
    </row>
    <row r="19" spans="5:9" x14ac:dyDescent="0.3">
      <c r="E19">
        <v>0.4</v>
      </c>
      <c r="H19">
        <f t="shared" si="1"/>
        <v>-4.0263962609047352</v>
      </c>
      <c r="I19">
        <f t="shared" si="0"/>
        <v>17.834708508793135</v>
      </c>
    </row>
    <row r="20" spans="5:9" x14ac:dyDescent="0.3">
      <c r="E20">
        <v>0.45</v>
      </c>
      <c r="H20">
        <f t="shared" si="1"/>
        <v>-5.1988265656486892</v>
      </c>
      <c r="I20">
        <f t="shared" si="0"/>
        <v>23.027926308793138</v>
      </c>
    </row>
    <row r="21" spans="5:9" x14ac:dyDescent="0.3">
      <c r="E21">
        <v>0.5</v>
      </c>
      <c r="H21">
        <f t="shared" si="1"/>
        <v>-6.5015269042530823</v>
      </c>
      <c r="I21">
        <f t="shared" si="0"/>
        <v>28.798168308793134</v>
      </c>
    </row>
    <row r="22" spans="5:9" x14ac:dyDescent="0.3">
      <c r="E22">
        <v>0.55000000000000004</v>
      </c>
      <c r="H22">
        <f t="shared" si="1"/>
        <v>-7.9344972767179147</v>
      </c>
      <c r="I22">
        <f t="shared" si="0"/>
        <v>35.145434508793137</v>
      </c>
    </row>
    <row r="23" spans="5:9" x14ac:dyDescent="0.3">
      <c r="E23">
        <v>0.6</v>
      </c>
      <c r="H23">
        <f t="shared" si="1"/>
        <v>-9.4977376830431872</v>
      </c>
      <c r="I23">
        <f t="shared" si="0"/>
        <v>42.069724908793141</v>
      </c>
    </row>
    <row r="24" spans="5:9" x14ac:dyDescent="0.3">
      <c r="E24">
        <v>0.65</v>
      </c>
      <c r="H24">
        <f t="shared" si="1"/>
        <v>-11.191248123228899</v>
      </c>
      <c r="I24">
        <f t="shared" si="0"/>
        <v>49.571039508793142</v>
      </c>
    </row>
    <row r="25" spans="5:9" x14ac:dyDescent="0.3">
      <c r="E25">
        <v>0.7</v>
      </c>
      <c r="H25">
        <f t="shared" si="1"/>
        <v>-13.01502859727505</v>
      </c>
      <c r="I25">
        <f t="shared" si="0"/>
        <v>57.649378308793153</v>
      </c>
    </row>
    <row r="26" spans="5:9" x14ac:dyDescent="0.3">
      <c r="E26">
        <v>0.75</v>
      </c>
      <c r="H26">
        <f t="shared" si="1"/>
        <v>-14.96907910518164</v>
      </c>
      <c r="I26">
        <f t="shared" si="0"/>
        <v>66.304741308793155</v>
      </c>
    </row>
    <row r="27" spans="5:9" x14ac:dyDescent="0.3">
      <c r="E27">
        <v>0.8</v>
      </c>
      <c r="H27">
        <f t="shared" si="1"/>
        <v>-17.053399646948669</v>
      </c>
      <c r="I27">
        <f t="shared" si="0"/>
        <v>75.537128508793145</v>
      </c>
    </row>
    <row r="28" spans="5:9" x14ac:dyDescent="0.3">
      <c r="E28">
        <v>0.85</v>
      </c>
      <c r="H28">
        <f t="shared" si="1"/>
        <v>-19.267990222576138</v>
      </c>
      <c r="I28">
        <f t="shared" si="0"/>
        <v>85.346539908793162</v>
      </c>
    </row>
    <row r="29" spans="5:9" x14ac:dyDescent="0.3">
      <c r="E29">
        <v>0.9</v>
      </c>
      <c r="H29">
        <f t="shared" si="1"/>
        <v>-21.612850832064048</v>
      </c>
      <c r="I29">
        <f t="shared" si="0"/>
        <v>95.73297550879316</v>
      </c>
    </row>
    <row r="30" spans="5:9" x14ac:dyDescent="0.3">
      <c r="E30">
        <v>0.95</v>
      </c>
      <c r="H30">
        <f t="shared" si="1"/>
        <v>-24.087981475412395</v>
      </c>
      <c r="I30">
        <f t="shared" si="0"/>
        <v>106.69643530879317</v>
      </c>
    </row>
    <row r="31" spans="5:9" x14ac:dyDescent="0.3">
      <c r="E31">
        <v>1</v>
      </c>
      <c r="H31">
        <f t="shared" si="1"/>
        <v>-26.693382152621179</v>
      </c>
      <c r="I31">
        <f t="shared" si="0"/>
        <v>118.23691930879316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Обратная промывка</vt:lpstr>
      <vt:lpstr>Прямая промывка</vt:lpstr>
      <vt:lpstr>Инклинометрия</vt:lpstr>
      <vt:lpstr>new</vt:lpstr>
      <vt:lpstr>ИНКЛ</vt:lpstr>
      <vt:lpstr>Лист1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2024-05-25T18:12:06Z</dcterms:modified>
</cp:coreProperties>
</file>